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 defaultThemeVersion="124226"/>
  <xr:revisionPtr revIDLastSave="0" documentId="13_ncr:1_{6FC2F419-59A3-4876-92C3-22A22E6895DA}" xr6:coauthVersionLast="47" xr6:coauthVersionMax="47" xr10:uidLastSave="{00000000-0000-0000-0000-000000000000}"/>
  <bookViews>
    <workbookView xWindow="28680" yWindow="90" windowWidth="29040" windowHeight="15840" tabRatio="834" xr2:uid="{4BB93D93-1F85-4C3C-8194-8D9849D9144F}"/>
  </bookViews>
  <sheets>
    <sheet name="Information" sheetId="79" r:id="rId1"/>
    <sheet name="Main" sheetId="7" r:id="rId2"/>
    <sheet name="WACC" sheetId="1" r:id="rId3"/>
    <sheet name="Input" sheetId="5" r:id="rId4"/>
    <sheet name="CoS" sheetId="10" r:id="rId5"/>
    <sheet name="Price_path_AA6" sheetId="96" r:id="rId6"/>
    <sheet name="B3 Tariff rebalance" sheetId="97" r:id="rId7"/>
    <sheet name="Load_Tariffs" sheetId="6" r:id="rId8"/>
    <sheet name="Revenue" sheetId="9" r:id="rId9"/>
    <sheet name="Working_Capital" sheetId="59" r:id="rId10"/>
    <sheet name="Tax_CoRE" sheetId="52" r:id="rId11"/>
    <sheet name="2019 Capex NGR 77(2)(a)" sheetId="107" r:id="rId12"/>
    <sheet name="Asset" sheetId="44" r:id="rId13"/>
    <sheet name="Tax_Asset" sheetId="2" r:id="rId14"/>
  </sheets>
  <definedNames>
    <definedName name="_xlnm._FilterDatabase" localSheetId="11" hidden="1">#REF!</definedName>
    <definedName name="_xlnm._FilterDatabase" localSheetId="6" hidden="1">#REF!</definedName>
    <definedName name="_xlnm._FilterDatabase" localSheetId="0" hidden="1">#REF!</definedName>
    <definedName name="_xlnm._FilterDatabase" localSheetId="5" hidden="1">#REF!</definedName>
    <definedName name="_xlnm._FilterDatabase" hidden="1">#REF!</definedName>
    <definedName name="anscount" hidden="1">4</definedName>
    <definedName name="aria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elta">Main!$V$26</definedName>
    <definedName name="fasd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imcount" hidden="1">2</definedName>
    <definedName name="_xlnm.Print_Area" localSheetId="11">'2019 Capex NGR 77(2)(a)'!$A$1:$N$83</definedName>
    <definedName name="_xlnm.Print_Area" localSheetId="12">Asset!$A$1:$AN$4886</definedName>
    <definedName name="_xlnm.Print_Area" localSheetId="4">CoS!$A$1:$AN$106</definedName>
    <definedName name="_xlnm.Print_Area" localSheetId="0">Information!$A$1:$C$71</definedName>
    <definedName name="_xlnm.Print_Area" localSheetId="3">Input!$A$1:$AN$1833</definedName>
    <definedName name="_xlnm.Print_Area" localSheetId="7">Load_Tariffs!$A$1:$AR$323</definedName>
    <definedName name="_xlnm.Print_Area" localSheetId="1">Main!$A$1:$AA$68</definedName>
    <definedName name="_xlnm.Print_Area" localSheetId="5">Price_path_AA6!$A$1:$K$144</definedName>
    <definedName name="_xlnm.Print_Area" localSheetId="8">Revenue!$A$1:$AR$288</definedName>
    <definedName name="_xlnm.Print_Area" localSheetId="13">Tax_Asset!$A$1:$AN$4886</definedName>
    <definedName name="_xlnm.Print_Area" localSheetId="10">Tax_CoRE!$A$1:$AO$123</definedName>
    <definedName name="_xlnm.Print_Area" localSheetId="2">WACC!$A$1:$AJ$72</definedName>
    <definedName name="_xlnm.Print_Area" localSheetId="9">Working_Capital!$A$1:$AN$37</definedName>
    <definedName name="_xlnm.Print_Titles" localSheetId="11">'2019 Capex NGR 77(2)(a)'!$1:$3</definedName>
    <definedName name="_xlnm.Print_Titles" localSheetId="12">Asset!$1:$9</definedName>
    <definedName name="_xlnm.Print_Titles" localSheetId="4">CoS!$1:$8</definedName>
    <definedName name="_xlnm.Print_Titles" localSheetId="3">Input!$1:$9</definedName>
    <definedName name="_xlnm.Print_Titles" localSheetId="7">Load_Tariffs!$1:$9</definedName>
    <definedName name="_xlnm.Print_Titles" localSheetId="1">Main!$1:$3</definedName>
    <definedName name="_xlnm.Print_Titles" localSheetId="5">Price_path_AA6!$1:$4</definedName>
    <definedName name="_xlnm.Print_Titles" localSheetId="8">Revenue!$1:$9</definedName>
    <definedName name="_xlnm.Print_Titles" localSheetId="13">Tax_Asset!$1:$8</definedName>
    <definedName name="_xlnm.Print_Titles" localSheetId="10">Tax_CoRE!$1:$8</definedName>
    <definedName name="_xlnm.Print_Titles" localSheetId="2">WACC!$1:$6</definedName>
    <definedName name="_xlnm.Print_Titles" localSheetId="9">Working_Capital!$1:$8</definedName>
    <definedName name="Recalc_End_Year">Input!$G$11</definedName>
    <definedName name="Recalc_From_Year">Input!$F$11</definedName>
    <definedName name="sencount" hidden="1">2</definedName>
    <definedName name="solver_adj" localSheetId="3" hidden="1">Input!$AJ$1729:$AN$1731</definedName>
    <definedName name="solver_adj" localSheetId="5" hidden="1">Price_path_AA6!#REF!</definedName>
    <definedName name="solver_adj" localSheetId="10" hidden="1">Tax_CoRE!$Y$121:$AD$121,Main!$V$26</definedName>
    <definedName name="solver_cvg" localSheetId="4" hidden="1">0.0001</definedName>
    <definedName name="solver_cvg" localSheetId="3" hidden="1">0.0001</definedName>
    <definedName name="solver_cvg" localSheetId="5" hidden="1">0.0001</definedName>
    <definedName name="solver_cvg" localSheetId="10" hidden="1">0.000000000001</definedName>
    <definedName name="solver_cvg" localSheetId="9" hidden="1">0.0001</definedName>
    <definedName name="solver_drv" localSheetId="4" hidden="1">2</definedName>
    <definedName name="solver_drv" localSheetId="3" hidden="1">1</definedName>
    <definedName name="solver_drv" localSheetId="5" hidden="1">1</definedName>
    <definedName name="solver_drv" localSheetId="10" hidden="1">1</definedName>
    <definedName name="solver_drv" localSheetId="9" hidden="1">1</definedName>
    <definedName name="solver_eng" localSheetId="4" hidden="1">1</definedName>
    <definedName name="solver_eng" localSheetId="3" hidden="1">1</definedName>
    <definedName name="solver_eng" localSheetId="5" hidden="1">1</definedName>
    <definedName name="solver_eng" localSheetId="10" hidden="1">1</definedName>
    <definedName name="solver_eng" localSheetId="9" hidden="1">1</definedName>
    <definedName name="solver_est" localSheetId="4" hidden="1">1</definedName>
    <definedName name="solver_est" localSheetId="3" hidden="1">1</definedName>
    <definedName name="solver_est" localSheetId="5" hidden="1">1</definedName>
    <definedName name="solver_est" localSheetId="10" hidden="1">1</definedName>
    <definedName name="solver_est" localSheetId="9" hidden="1">1</definedName>
    <definedName name="Solver_Input_1_1">#REF!</definedName>
    <definedName name="Solver_Input_1_2">#REF!</definedName>
    <definedName name="Solver_Input_1_3">#REF!</definedName>
    <definedName name="Solver_Input_1_4">#REF!</definedName>
    <definedName name="Solver_Input_1_5">#REF!</definedName>
    <definedName name="Solver_Input_2_1">#REF!</definedName>
    <definedName name="Solver_Input_2_2">#REF!</definedName>
    <definedName name="Solver_Input_2_3">#REF!</definedName>
    <definedName name="Solver_Input_2_4">#REF!</definedName>
    <definedName name="Solver_Input_2_5">#REF!</definedName>
    <definedName name="solver_itr" localSheetId="4" hidden="1">2147483647</definedName>
    <definedName name="solver_itr" localSheetId="3" hidden="1">2147483647</definedName>
    <definedName name="solver_itr" localSheetId="5" hidden="1">2147483647</definedName>
    <definedName name="solver_itr" localSheetId="10" hidden="1">2147483647</definedName>
    <definedName name="solver_itr" localSheetId="9" hidden="1">2147483647</definedName>
    <definedName name="solver_lhs1" localSheetId="4" hidden="1">CoS!#REF!</definedName>
    <definedName name="solver_lhs1" localSheetId="3" hidden="1">Input!$AJ$1727:$AN$1728</definedName>
    <definedName name="solver_lhs1" localSheetId="5" hidden="1">Price_path_AA6!#REF!</definedName>
    <definedName name="solver_lhs1" localSheetId="10" hidden="1">Tax_CoRE!$Y$121:$AD$121</definedName>
    <definedName name="solver_lhs10" localSheetId="3" hidden="1">Input!#REF!</definedName>
    <definedName name="solver_lhs11" localSheetId="3" hidden="1">Input!#REF!</definedName>
    <definedName name="solver_lhs12" localSheetId="3" hidden="1">Input!#REF!</definedName>
    <definedName name="solver_lhs13" localSheetId="3" hidden="1">Input!#REF!</definedName>
    <definedName name="solver_lhs14" localSheetId="3" hidden="1">Input!#REF!</definedName>
    <definedName name="solver_lhs15" localSheetId="3" hidden="1">Input!#REF!</definedName>
    <definedName name="solver_lhs16" localSheetId="3" hidden="1">Input!#REF!</definedName>
    <definedName name="solver_lhs17" localSheetId="3" hidden="1">Input!#REF!</definedName>
    <definedName name="solver_lhs18" localSheetId="3" hidden="1">Input!#REF!</definedName>
    <definedName name="solver_lhs19" localSheetId="3" hidden="1">Input!#REF!</definedName>
    <definedName name="solver_lhs2" localSheetId="4" hidden="1">CoS!#REF!</definedName>
    <definedName name="solver_lhs2" localSheetId="3" hidden="1">Input!$AJ$1729:$AN$1731</definedName>
    <definedName name="solver_lhs2" localSheetId="10" hidden="1">Main!$V$26</definedName>
    <definedName name="solver_lhs20" localSheetId="3" hidden="1">Input!#REF!</definedName>
    <definedName name="solver_lhs21" localSheetId="3" hidden="1">Input!#REF!</definedName>
    <definedName name="solver_lhs22" localSheetId="3" hidden="1">Input!#REF!</definedName>
    <definedName name="solver_lhs23" localSheetId="3" hidden="1">Input!#REF!</definedName>
    <definedName name="solver_lhs3" localSheetId="4" hidden="1">CoS!#REF!</definedName>
    <definedName name="solver_lhs3" localSheetId="3" hidden="1">Input!$AP$1733:$AT$1733</definedName>
    <definedName name="solver_lhs4" localSheetId="3" hidden="1">Input!$AP$1740:$AT$1740</definedName>
    <definedName name="solver_lhs5" localSheetId="3" hidden="1">Input!$AP$1748:$AT$1748</definedName>
    <definedName name="solver_lhs6" localSheetId="3" hidden="1">Input!$G$78:$G$85</definedName>
    <definedName name="solver_lhs7" localSheetId="3" hidden="1">Input!#REF!</definedName>
    <definedName name="solver_lhs8" localSheetId="3" hidden="1">Input!#REF!</definedName>
    <definedName name="solver_lhs9" localSheetId="3" hidden="1">Input!#REF!</definedName>
    <definedName name="solver_mip" localSheetId="4" hidden="1">2147483647</definedName>
    <definedName name="solver_mip" localSheetId="3" hidden="1">2147483647</definedName>
    <definedName name="solver_mip" localSheetId="5" hidden="1">2147483647</definedName>
    <definedName name="solver_mip" localSheetId="10" hidden="1">2147483647</definedName>
    <definedName name="solver_mip" localSheetId="9" hidden="1">2147483647</definedName>
    <definedName name="solver_mni" localSheetId="4" hidden="1">30</definedName>
    <definedName name="solver_mni" localSheetId="3" hidden="1">30</definedName>
    <definedName name="solver_mni" localSheetId="5" hidden="1">30</definedName>
    <definedName name="solver_mni" localSheetId="10" hidden="1">30</definedName>
    <definedName name="solver_mni" localSheetId="9" hidden="1">30</definedName>
    <definedName name="solver_mrt" localSheetId="4" hidden="1">0.075</definedName>
    <definedName name="solver_mrt" localSheetId="3" hidden="1">0.075</definedName>
    <definedName name="solver_mrt" localSheetId="5" hidden="1">0.075</definedName>
    <definedName name="solver_mrt" localSheetId="10" hidden="1">0.075</definedName>
    <definedName name="solver_mrt" localSheetId="9" hidden="1">0.075</definedName>
    <definedName name="solver_msl" localSheetId="4" hidden="1">2</definedName>
    <definedName name="solver_msl" localSheetId="3" hidden="1">2</definedName>
    <definedName name="solver_msl" localSheetId="5" hidden="1">2</definedName>
    <definedName name="solver_msl" localSheetId="10" hidden="1">2</definedName>
    <definedName name="solver_msl" localSheetId="9" hidden="1">2</definedName>
    <definedName name="solver_neg" localSheetId="4" hidden="1">1</definedName>
    <definedName name="solver_neg" localSheetId="3" hidden="1">1</definedName>
    <definedName name="solver_neg" localSheetId="5" hidden="1">1</definedName>
    <definedName name="solver_neg" localSheetId="10" hidden="1">2</definedName>
    <definedName name="solver_neg" localSheetId="9" hidden="1">1</definedName>
    <definedName name="solver_nod" localSheetId="4" hidden="1">2147483647</definedName>
    <definedName name="solver_nod" localSheetId="3" hidden="1">2147483647</definedName>
    <definedName name="solver_nod" localSheetId="5" hidden="1">2147483647</definedName>
    <definedName name="solver_nod" localSheetId="10" hidden="1">2147483647</definedName>
    <definedName name="solver_nod" localSheetId="9" hidden="1">2147483647</definedName>
    <definedName name="solver_num" localSheetId="4" hidden="1">3</definedName>
    <definedName name="solver_num" localSheetId="3" hidden="1">5</definedName>
    <definedName name="solver_num" localSheetId="5" hidden="1">1</definedName>
    <definedName name="solver_num" localSheetId="10" hidden="1">2</definedName>
    <definedName name="solver_num" localSheetId="9" hidden="1">0</definedName>
    <definedName name="solver_nwt" localSheetId="4" hidden="1">1</definedName>
    <definedName name="solver_nwt" localSheetId="3" hidden="1">1</definedName>
    <definedName name="solver_nwt" localSheetId="5" hidden="1">1</definedName>
    <definedName name="solver_nwt" localSheetId="10" hidden="1">1</definedName>
    <definedName name="solver_nwt" localSheetId="9" hidden="1">1</definedName>
    <definedName name="solver_opt" localSheetId="10" hidden="1">Main!$V$26</definedName>
    <definedName name="solver_opt" localSheetId="9" hidden="1">Working_Capital!$AE$27</definedName>
    <definedName name="solver_pre" localSheetId="4" hidden="1">0.000001</definedName>
    <definedName name="solver_pre" localSheetId="3" hidden="1">0.00000001</definedName>
    <definedName name="solver_pre" localSheetId="5" hidden="1">0.000001</definedName>
    <definedName name="solver_pre" localSheetId="10" hidden="1">0.000000000001</definedName>
    <definedName name="solver_pre" localSheetId="9" hidden="1">0.000001</definedName>
    <definedName name="solver_rbv" localSheetId="4" hidden="1">1</definedName>
    <definedName name="solver_rbv" localSheetId="3" hidden="1">1</definedName>
    <definedName name="solver_rbv" localSheetId="5" hidden="1">1</definedName>
    <definedName name="solver_rbv" localSheetId="10" hidden="1">1</definedName>
    <definedName name="solver_rbv" localSheetId="9" hidden="1">1</definedName>
    <definedName name="solver_rel1" localSheetId="4" hidden="1">2</definedName>
    <definedName name="solver_rel1" localSheetId="3" hidden="1">1</definedName>
    <definedName name="solver_rel1" localSheetId="5" hidden="1">2</definedName>
    <definedName name="solver_rel1" localSheetId="10" hidden="1">2</definedName>
    <definedName name="solver_rel10" localSheetId="3" hidden="1">2</definedName>
    <definedName name="solver_rel11" localSheetId="3" hidden="1">2</definedName>
    <definedName name="solver_rel12" localSheetId="3" hidden="1">2</definedName>
    <definedName name="solver_rel13" localSheetId="3" hidden="1">2</definedName>
    <definedName name="solver_rel14" localSheetId="3" hidden="1">2</definedName>
    <definedName name="solver_rel15" localSheetId="3" hidden="1">2</definedName>
    <definedName name="solver_rel16" localSheetId="3" hidden="1">2</definedName>
    <definedName name="solver_rel17" localSheetId="3" hidden="1">2</definedName>
    <definedName name="solver_rel18" localSheetId="3" hidden="1">2</definedName>
    <definedName name="solver_rel19" localSheetId="3" hidden="1">2</definedName>
    <definedName name="solver_rel2" localSheetId="4" hidden="1">2</definedName>
    <definedName name="solver_rel2" localSheetId="3" hidden="1">1</definedName>
    <definedName name="solver_rel2" localSheetId="10" hidden="1">2</definedName>
    <definedName name="solver_rel20" localSheetId="3" hidden="1">2</definedName>
    <definedName name="solver_rel21" localSheetId="3" hidden="1">2</definedName>
    <definedName name="solver_rel22" localSheetId="3" hidden="1">2</definedName>
    <definedName name="solver_rel23" localSheetId="3" hidden="1">2</definedName>
    <definedName name="solver_rel3" localSheetId="4" hidden="1">2</definedName>
    <definedName name="solver_rel3" localSheetId="3" hidden="1">2</definedName>
    <definedName name="solver_rel4" localSheetId="3" hidden="1">2</definedName>
    <definedName name="solver_rel5" localSheetId="3" hidden="1">2</definedName>
    <definedName name="solver_rel6" localSheetId="3" hidden="1">1</definedName>
    <definedName name="solver_rel7" localSheetId="3" hidden="1">2</definedName>
    <definedName name="solver_rel8" localSheetId="3" hidden="1">2</definedName>
    <definedName name="solver_rel9" localSheetId="3" hidden="1">2</definedName>
    <definedName name="solver_rhs1" localSheetId="4" hidden="1">1</definedName>
    <definedName name="solver_rhs1" localSheetId="3" hidden="1">1%</definedName>
    <definedName name="solver_rhs1" localSheetId="5" hidden="1">0</definedName>
    <definedName name="solver_rhs1" localSheetId="10" hidden="1">Core_Calc</definedName>
    <definedName name="solver_rhs10" localSheetId="3" hidden="1">Input!#REF!</definedName>
    <definedName name="solver_rhs11" localSheetId="3" hidden="1">Input!#REF!</definedName>
    <definedName name="solver_rhs12" localSheetId="3" hidden="1">Input!#REF!</definedName>
    <definedName name="solver_rhs13" localSheetId="3" hidden="1">Input!#REF!</definedName>
    <definedName name="solver_rhs14" localSheetId="3" hidden="1">Input!#REF!</definedName>
    <definedName name="solver_rhs15" localSheetId="3" hidden="1">Input!#REF!</definedName>
    <definedName name="solver_rhs16" localSheetId="3" hidden="1">Input!#REF!</definedName>
    <definedName name="solver_rhs17" localSheetId="3" hidden="1">Input!#REF!</definedName>
    <definedName name="solver_rhs18" localSheetId="3" hidden="1">Input!#REF!</definedName>
    <definedName name="solver_rhs19" localSheetId="3" hidden="1">Input!#REF!</definedName>
    <definedName name="solver_rhs2" localSheetId="4" hidden="1">1</definedName>
    <definedName name="solver_rhs2" localSheetId="3" hidden="1">10%</definedName>
    <definedName name="solver_rhs2" localSheetId="10" hidden="1">0</definedName>
    <definedName name="solver_rhs20" localSheetId="3" hidden="1">Input!#REF!</definedName>
    <definedName name="solver_rhs21" localSheetId="3" hidden="1">Input!#REF!</definedName>
    <definedName name="solver_rhs22" localSheetId="3" hidden="1">Input!#REF!</definedName>
    <definedName name="solver_rhs23" localSheetId="3" hidden="1">Input!#REF!</definedName>
    <definedName name="solver_rhs3" localSheetId="4" hidden="1">1</definedName>
    <definedName name="solver_rhs3" localSheetId="3" hidden="1">0</definedName>
    <definedName name="solver_rhs4" localSheetId="3" hidden="1">0</definedName>
    <definedName name="solver_rhs5" localSheetId="3" hidden="1">0</definedName>
    <definedName name="solver_rhs6" localSheetId="3" hidden="1">100</definedName>
    <definedName name="solver_rhs7" localSheetId="3" hidden="1">Input!#REF!</definedName>
    <definedName name="solver_rhs8" localSheetId="3" hidden="1">Input!#REF!</definedName>
    <definedName name="solver_rhs9" localSheetId="3" hidden="1">Input!#REF!</definedName>
    <definedName name="solver_rlx" localSheetId="4" hidden="1">2</definedName>
    <definedName name="solver_rlx" localSheetId="3" hidden="1">2</definedName>
    <definedName name="solver_rlx" localSheetId="5" hidden="1">2</definedName>
    <definedName name="solver_rlx" localSheetId="10" hidden="1">2</definedName>
    <definedName name="solver_rlx" localSheetId="9" hidden="1">2</definedName>
    <definedName name="solver_rsd" localSheetId="4" hidden="1">0</definedName>
    <definedName name="solver_rsd" localSheetId="3" hidden="1">0</definedName>
    <definedName name="solver_rsd" localSheetId="5" hidden="1">0</definedName>
    <definedName name="solver_rsd" localSheetId="10" hidden="1">0</definedName>
    <definedName name="solver_rsd" localSheetId="9" hidden="1">0</definedName>
    <definedName name="solver_scl" localSheetId="4" hidden="1">1</definedName>
    <definedName name="solver_scl" localSheetId="3" hidden="1">1</definedName>
    <definedName name="solver_scl" localSheetId="5" hidden="1">1</definedName>
    <definedName name="solver_scl" localSheetId="10" hidden="1">1</definedName>
    <definedName name="solver_scl" localSheetId="9" hidden="1">1</definedName>
    <definedName name="Solver_Setting_1">#REF!</definedName>
    <definedName name="Solver_Setting_2">#REF!</definedName>
    <definedName name="Solver_Setting_3">#REF!</definedName>
    <definedName name="Solver_Setting_4">#REF!</definedName>
    <definedName name="Solver_Setting_5">#REF!</definedName>
    <definedName name="Solver_Setting_Ref">#REF!</definedName>
    <definedName name="solver_sho" localSheetId="4" hidden="1">2</definedName>
    <definedName name="solver_sho" localSheetId="3" hidden="1">2</definedName>
    <definedName name="solver_sho" localSheetId="5" hidden="1">2</definedName>
    <definedName name="solver_sho" localSheetId="10" hidden="1">2</definedName>
    <definedName name="solver_sho" localSheetId="9" hidden="1">2</definedName>
    <definedName name="solver_ssz" localSheetId="4" hidden="1">100</definedName>
    <definedName name="solver_ssz" localSheetId="3" hidden="1">100</definedName>
    <definedName name="solver_ssz" localSheetId="5" hidden="1">100</definedName>
    <definedName name="solver_ssz" localSheetId="10" hidden="1">100</definedName>
    <definedName name="solver_ssz" localSheetId="9" hidden="1">100</definedName>
    <definedName name="Solver_target_1">#REF!</definedName>
    <definedName name="Solver_target_2">#REF!</definedName>
    <definedName name="Solver_target_3">#REF!</definedName>
    <definedName name="solver_tim" localSheetId="4" hidden="1">2147483647</definedName>
    <definedName name="solver_tim" localSheetId="3" hidden="1">2147483647</definedName>
    <definedName name="solver_tim" localSheetId="5" hidden="1">2147483647</definedName>
    <definedName name="solver_tim" localSheetId="10" hidden="1">2147483647</definedName>
    <definedName name="solver_tim" localSheetId="9" hidden="1">2147483647</definedName>
    <definedName name="solver_tol" localSheetId="4" hidden="1">0.01</definedName>
    <definedName name="solver_tol" localSheetId="3" hidden="1">0.01</definedName>
    <definedName name="solver_tol" localSheetId="5" hidden="1">0.01</definedName>
    <definedName name="solver_tol" localSheetId="10" hidden="1">0.01</definedName>
    <definedName name="solver_tol" localSheetId="9" hidden="1">0.01</definedName>
    <definedName name="solver_typ" localSheetId="4" hidden="1">1</definedName>
    <definedName name="solver_typ" localSheetId="3" hidden="1">1</definedName>
    <definedName name="solver_typ" localSheetId="5" hidden="1">1</definedName>
    <definedName name="solver_typ" localSheetId="10" hidden="1">3</definedName>
    <definedName name="solver_typ" localSheetId="9" hidden="1">1</definedName>
    <definedName name="solver_val" localSheetId="4" hidden="1">0</definedName>
    <definedName name="solver_val" localSheetId="3" hidden="1">0</definedName>
    <definedName name="solver_val" localSheetId="5" hidden="1">0</definedName>
    <definedName name="solver_val" localSheetId="10" hidden="1">0</definedName>
    <definedName name="solver_val" localSheetId="9" hidden="1">0</definedName>
    <definedName name="solver_ver" localSheetId="4" hidden="1">3</definedName>
    <definedName name="solver_ver" localSheetId="3" hidden="1">3</definedName>
    <definedName name="solver_ver" localSheetId="5" hidden="1">3</definedName>
    <definedName name="solver_ver" localSheetId="10" hidden="1">3</definedName>
    <definedName name="solver_ver" localSheetId="9" hidden="1">3</definedName>
    <definedName name="wrn.Print._.Summary." localSheetId="1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6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5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1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6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5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11" hidden="1">{#N/A,#N/A,FALSE,"MGH income-Support";#N/A,#N/A,FALSE,"MGN balance sheet-Support"}</definedName>
    <definedName name="wrn.TEST." localSheetId="6" hidden="1">{#N/A,#N/A,FALSE,"MGH income-Support";#N/A,#N/A,FALSE,"MGN balance sheet-Support"}</definedName>
    <definedName name="wrn.TEST." localSheetId="5" hidden="1">{#N/A,#N/A,FALSE,"MGH income-Support";#N/A,#N/A,FALSE,"MGN balance sheet-Support"}</definedName>
    <definedName name="wrn.TEST." hidden="1">{#N/A,#N/A,FALSE,"MGH income-Support";#N/A,#N/A,FALSE,"MGN balance sheet-Support"}</definedName>
    <definedName name="wrn.UEG._.Operating._.Report.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F_1">Main!$V$24</definedName>
    <definedName name="X_F_2">Main!$W$24</definedName>
    <definedName name="X_F_3">Main!$X$24</definedName>
    <definedName name="X_F_4">Main!$Y$24</definedName>
    <definedName name="X_F_5">Main!$Z$24</definedName>
    <definedName name="Z_194E5B9A_53B1_414D_85B4_862268EA3FD8_.wvu.Cols" localSheetId="11" hidden="1">#REF!,#REF!</definedName>
    <definedName name="Z_194E5B9A_53B1_414D_85B4_862268EA3FD8_.wvu.Cols" localSheetId="6" hidden="1">#REF!,#REF!</definedName>
    <definedName name="Z_194E5B9A_53B1_414D_85B4_862268EA3FD8_.wvu.Cols" localSheetId="0" hidden="1">#REF!,#REF!</definedName>
    <definedName name="Z_194E5B9A_53B1_414D_85B4_862268EA3FD8_.wvu.Cols" localSheetId="5" hidden="1">#REF!,#REF!</definedName>
    <definedName name="Z_194E5B9A_53B1_414D_85B4_862268EA3FD8_.wvu.Cols" hidden="1">#REF!,#REF!</definedName>
    <definedName name="Z_457C99E0_B489_11D4_9586_D18A69491E44_.wvu.FilterData" localSheetId="11" hidden="1">#REF!</definedName>
    <definedName name="Z_457C99E0_B489_11D4_9586_D18A69491E44_.wvu.FilterData" localSheetId="6" hidden="1">#REF!</definedName>
    <definedName name="Z_457C99E0_B489_11D4_9586_D18A69491E44_.wvu.FilterData" localSheetId="0" hidden="1">#REF!</definedName>
    <definedName name="Z_457C99E0_B489_11D4_9586_D18A69491E44_.wvu.FilterData" localSheetId="5" hidden="1">#REF!</definedName>
    <definedName name="Z_457C99E0_B489_11D4_9586_D18A69491E44_.wvu.FilterData" hidden="1">#REF!</definedName>
    <definedName name="Z_4A79B72B_DC22_4363_885C_85183B73F539_.wvu.Cols" hidden="1">#REF!,#REF!</definedName>
    <definedName name="Z_6664BF98_58A8_4AA7_B274_16B63D099514_.wvu.PrintTitles" localSheetId="11" hidden="1">#REF!</definedName>
    <definedName name="Z_6664BF98_58A8_4AA7_B274_16B63D099514_.wvu.PrintTitles" localSheetId="6" hidden="1">#REF!</definedName>
    <definedName name="Z_6664BF98_58A8_4AA7_B274_16B63D099514_.wvu.PrintTitles" localSheetId="0" hidden="1">#REF!</definedName>
    <definedName name="Z_6664BF98_58A8_4AA7_B274_16B63D099514_.wvu.PrintTitles" localSheetId="5" hidden="1">#REF!</definedName>
    <definedName name="Z_6664BF98_58A8_4AA7_B274_16B63D099514_.wvu.PrintTitles" hidden="1">#REF!</definedName>
    <definedName name="Z_6664BF98_58A8_4AA7_B274_16B63D099514_.wvu.Rows" localSheetId="11" hidden="1">#REF!</definedName>
    <definedName name="Z_6664BF98_58A8_4AA7_B274_16B63D099514_.wvu.Rows" localSheetId="6" hidden="1">#REF!</definedName>
    <definedName name="Z_6664BF98_58A8_4AA7_B274_16B63D099514_.wvu.Rows" localSheetId="0" hidden="1">#REF!</definedName>
    <definedName name="Z_6664BF98_58A8_4AA7_B274_16B63D099514_.wvu.Rows" localSheetId="5" hidden="1">#REF!</definedName>
    <definedName name="Z_6664BF98_58A8_4AA7_B274_16B63D099514_.wvu.Rows" hidden="1">#REF!</definedName>
    <definedName name="Z_7BA556F5_54D8_11D5_A01A_F3F642D11487_.wvu.PrintTitles" localSheetId="11" hidden="1">#REF!</definedName>
    <definedName name="Z_7BA556F5_54D8_11D5_A01A_F3F642D11487_.wvu.PrintTitles" localSheetId="6" hidden="1">#REF!</definedName>
    <definedName name="Z_7BA556F5_54D8_11D5_A01A_F3F642D11487_.wvu.PrintTitles" localSheetId="0" hidden="1">#REF!</definedName>
    <definedName name="Z_7BA556F5_54D8_11D5_A01A_F3F642D11487_.wvu.PrintTitles" localSheetId="5" hidden="1">#REF!</definedName>
    <definedName name="Z_7BA556F5_54D8_11D5_A01A_F3F642D11487_.wvu.PrintTitles" hidden="1">#REF!</definedName>
    <definedName name="Z_82A713E0_6943_11D4_BE9F_0010A4B0D9C7_.wvu.Cols" localSheetId="11" hidden="1">#REF!</definedName>
    <definedName name="Z_82A713E0_6943_11D4_BE9F_0010A4B0D9C7_.wvu.Cols" localSheetId="6" hidden="1">#REF!</definedName>
    <definedName name="Z_82A713E0_6943_11D4_BE9F_0010A4B0D9C7_.wvu.Cols" localSheetId="0" hidden="1">#REF!</definedName>
    <definedName name="Z_82A713E0_6943_11D4_BE9F_0010A4B0D9C7_.wvu.Cols" localSheetId="5" hidden="1">#REF!</definedName>
    <definedName name="Z_82A713E0_6943_11D4_BE9F_0010A4B0D9C7_.wvu.Cols" hidden="1">#REF!</definedName>
    <definedName name="Z_82A713E0_6943_11D4_BE9F_0010A4B0D9C7_.wvu.Rows" localSheetId="11" hidden="1">#REF!,#REF!</definedName>
    <definedName name="Z_82A713E0_6943_11D4_BE9F_0010A4B0D9C7_.wvu.Rows" localSheetId="6" hidden="1">#REF!,#REF!</definedName>
    <definedName name="Z_82A713E0_6943_11D4_BE9F_0010A4B0D9C7_.wvu.Rows" localSheetId="0" hidden="1">#REF!,#REF!</definedName>
    <definedName name="Z_82A713E0_6943_11D4_BE9F_0010A4B0D9C7_.wvu.Rows" localSheetId="5" hidden="1">#REF!,#REF!</definedName>
    <definedName name="Z_82A713E0_6943_11D4_BE9F_0010A4B0D9C7_.wvu.Rows" hidden="1">#REF!,#REF!</definedName>
    <definedName name="Z_86D17A40_67AF_11D4_BE9F_0010A4C47286_.wvu.FilterData" localSheetId="11" hidden="1">#REF!</definedName>
    <definedName name="Z_86D17A40_67AF_11D4_BE9F_0010A4C47286_.wvu.FilterData" localSheetId="6" hidden="1">#REF!</definedName>
    <definedName name="Z_86D17A40_67AF_11D4_BE9F_0010A4C47286_.wvu.FilterData" localSheetId="0" hidden="1">#REF!</definedName>
    <definedName name="Z_86D17A40_67AF_11D4_BE9F_0010A4C47286_.wvu.FilterData" localSheetId="5" hidden="1">#REF!</definedName>
    <definedName name="Z_86D17A40_67AF_11D4_BE9F_0010A4C47286_.wvu.FilterData" hidden="1">#REF!</definedName>
    <definedName name="Z_86D17A4F_67AF_11D4_BE9F_0010A4C47286_.wvu.FilterData" localSheetId="11" hidden="1">#REF!</definedName>
    <definedName name="Z_86D17A4F_67AF_11D4_BE9F_0010A4C47286_.wvu.FilterData" localSheetId="6" hidden="1">#REF!</definedName>
    <definedName name="Z_86D17A4F_67AF_11D4_BE9F_0010A4C47286_.wvu.FilterData" localSheetId="0" hidden="1">#REF!</definedName>
    <definedName name="Z_86D17A4F_67AF_11D4_BE9F_0010A4C47286_.wvu.FilterData" localSheetId="5" hidden="1">#REF!</definedName>
    <definedName name="Z_86D17A4F_67AF_11D4_BE9F_0010A4C47286_.wvu.FilterData" hidden="1">#REF!</definedName>
    <definedName name="Z_954171C1_B0CF_11D4_9586_C4C4470EA652_.wvu.FilterData" localSheetId="11" hidden="1">#REF!</definedName>
    <definedName name="Z_954171C1_B0CF_11D4_9586_C4C4470EA652_.wvu.FilterData" localSheetId="6" hidden="1">#REF!</definedName>
    <definedName name="Z_954171C1_B0CF_11D4_9586_C4C4470EA652_.wvu.FilterData" localSheetId="0" hidden="1">#REF!</definedName>
    <definedName name="Z_954171C1_B0CF_11D4_9586_C4C4470EA652_.wvu.FilterData" localSheetId="5" hidden="1">#REF!</definedName>
    <definedName name="Z_954171C1_B0CF_11D4_9586_C4C4470EA652_.wvu.FilterData" hidden="1">#REF!</definedName>
    <definedName name="Z_954171C6_B0CF_11D4_9586_C4C4470EA652_.wvu.FilterData" localSheetId="11" hidden="1">#REF!</definedName>
    <definedName name="Z_954171C6_B0CF_11D4_9586_C4C4470EA652_.wvu.FilterData" localSheetId="6" hidden="1">#REF!</definedName>
    <definedName name="Z_954171C6_B0CF_11D4_9586_C4C4470EA652_.wvu.FilterData" localSheetId="0" hidden="1">#REF!</definedName>
    <definedName name="Z_954171C6_B0CF_11D4_9586_C4C4470EA652_.wvu.FilterData" localSheetId="5" hidden="1">#REF!</definedName>
    <definedName name="Z_954171C6_B0CF_11D4_9586_C4C4470EA652_.wvu.FilterData" hidden="1">#REF!</definedName>
    <definedName name="Z_B353C461_E47E_11D3_9F17_9F7735ADF445_.wvu.PrintArea" localSheetId="11" hidden="1">#REF!</definedName>
    <definedName name="Z_B353C461_E47E_11D3_9F17_9F7735ADF445_.wvu.PrintArea" localSheetId="6" hidden="1">#REF!</definedName>
    <definedName name="Z_B353C461_E47E_11D3_9F17_9F7735ADF445_.wvu.PrintArea" localSheetId="0" hidden="1">#REF!</definedName>
    <definedName name="Z_B353C461_E47E_11D3_9F17_9F7735ADF445_.wvu.PrintArea" localSheetId="5" hidden="1">#REF!</definedName>
    <definedName name="Z_B353C461_E47E_11D3_9F17_9F7735ADF445_.wvu.PrintArea" hidden="1">#REF!</definedName>
    <definedName name="Z_B6615E22_B0C4_11D4_9586_D4E81DC95A44_.wvu.FilterData" localSheetId="11" hidden="1">#REF!</definedName>
    <definedName name="Z_B6615E22_B0C4_11D4_9586_D4E81DC95A44_.wvu.FilterData" localSheetId="6" hidden="1">#REF!</definedName>
    <definedName name="Z_B6615E22_B0C4_11D4_9586_D4E81DC95A44_.wvu.FilterData" localSheetId="0" hidden="1">#REF!</definedName>
    <definedName name="Z_B6615E22_B0C4_11D4_9586_D4E81DC95A44_.wvu.FilterData" localSheetId="5" hidden="1">#REF!</definedName>
    <definedName name="Z_B6615E22_B0C4_11D4_9586_D4E81DC95A44_.wvu.FilterData" hidden="1">#REF!</definedName>
    <definedName name="Z_CFB7B7F4_1D0A_11D5_9586_DD7024B77949_.wvu.FilterData" localSheetId="11" hidden="1">#REF!</definedName>
    <definedName name="Z_CFB7B7F4_1D0A_11D5_9586_DD7024B77949_.wvu.FilterData" localSheetId="6" hidden="1">#REF!</definedName>
    <definedName name="Z_CFB7B7F4_1D0A_11D5_9586_DD7024B77949_.wvu.FilterData" localSheetId="0" hidden="1">#REF!</definedName>
    <definedName name="Z_CFB7B7F4_1D0A_11D5_9586_DD7024B77949_.wvu.FilterData" localSheetId="5" hidden="1">#REF!</definedName>
    <definedName name="Z_CFB7B7F4_1D0A_11D5_9586_DD7024B77949_.wvu.FilterData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9" i="10" l="1"/>
  <c r="Z24" i="7"/>
  <c r="Y24" i="7"/>
  <c r="X24" i="7"/>
  <c r="W24" i="7"/>
  <c r="V24" i="7"/>
  <c r="A349" i="2" l="1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1816" i="5"/>
  <c r="A1815" i="5"/>
  <c r="A1814" i="5"/>
  <c r="A1813" i="5"/>
  <c r="A1812" i="5"/>
  <c r="A1811" i="5"/>
  <c r="A1810" i="5"/>
  <c r="A1809" i="5"/>
  <c r="A1808" i="5"/>
  <c r="A1807" i="5"/>
  <c r="A1806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59" i="9"/>
  <c r="A158" i="9"/>
  <c r="A157" i="9"/>
  <c r="A156" i="9"/>
  <c r="A155" i="9"/>
  <c r="A154" i="9"/>
  <c r="A153" i="9"/>
  <c r="A258" i="9"/>
  <c r="A257" i="9"/>
  <c r="A256" i="9"/>
  <c r="A255" i="9"/>
  <c r="A254" i="9"/>
  <c r="A253" i="9"/>
  <c r="A252" i="9"/>
  <c r="A251" i="9"/>
  <c r="A72" i="1"/>
  <c r="A71" i="1"/>
  <c r="A70" i="1"/>
  <c r="A69" i="1"/>
  <c r="A68" i="1"/>
  <c r="M179" i="96"/>
  <c r="K170" i="96"/>
  <c r="J170" i="96"/>
  <c r="I170" i="96"/>
  <c r="H170" i="96"/>
  <c r="G170" i="96"/>
  <c r="F170" i="96"/>
  <c r="K179" i="96"/>
  <c r="J179" i="96"/>
  <c r="I179" i="96"/>
  <c r="H179" i="96"/>
  <c r="G179" i="96"/>
  <c r="F179" i="96"/>
  <c r="F174" i="96"/>
  <c r="F180" i="96" s="1"/>
  <c r="F172" i="96"/>
  <c r="F178" i="96" s="1"/>
  <c r="F175" i="96"/>
  <c r="F181" i="96" s="1"/>
  <c r="K156" i="96"/>
  <c r="J156" i="96"/>
  <c r="I156" i="96"/>
  <c r="H156" i="96"/>
  <c r="G156" i="96"/>
  <c r="G155" i="96" s="1"/>
  <c r="F156" i="96"/>
  <c r="F163" i="96"/>
  <c r="F162" i="96"/>
  <c r="F161" i="96"/>
  <c r="F155" i="96"/>
  <c r="F164" i="96" s="1"/>
  <c r="G154" i="96"/>
  <c r="G153" i="96"/>
  <c r="H153" i="96" s="1"/>
  <c r="F182" i="96" l="1"/>
  <c r="F165" i="96"/>
  <c r="I153" i="96"/>
  <c r="H162" i="96"/>
  <c r="H154" i="96"/>
  <c r="G162" i="96"/>
  <c r="M90" i="96"/>
  <c r="I154" i="96" l="1"/>
  <c r="H155" i="96"/>
  <c r="J153" i="96"/>
  <c r="I162" i="96"/>
  <c r="K153" i="96" l="1"/>
  <c r="J162" i="96"/>
  <c r="J154" i="96"/>
  <c r="I155" i="96"/>
  <c r="K162" i="96" l="1"/>
  <c r="K154" i="96"/>
  <c r="J155" i="96"/>
  <c r="K155" i="96" l="1"/>
  <c r="M162" i="96"/>
  <c r="D23" i="97" l="1"/>
  <c r="E23" i="97"/>
  <c r="E9" i="97" l="1"/>
  <c r="E8" i="97"/>
  <c r="AM188" i="6"/>
  <c r="AL188" i="6"/>
  <c r="C3" i="7" l="1"/>
  <c r="D3" i="7"/>
  <c r="E3" i="7"/>
  <c r="F3" i="7"/>
  <c r="G3" i="7"/>
  <c r="H3" i="7"/>
  <c r="A5" i="7"/>
  <c r="A6" i="7"/>
  <c r="A7" i="7"/>
  <c r="A9" i="7"/>
  <c r="A10" i="7"/>
  <c r="A11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30" i="96" l="1"/>
  <c r="A29" i="96"/>
  <c r="A28" i="96"/>
  <c r="A27" i="96"/>
  <c r="T167" i="6" l="1"/>
  <c r="A1817" i="5"/>
  <c r="A25" i="5" l="1"/>
  <c r="A24" i="5"/>
  <c r="A83" i="107"/>
  <c r="A82" i="107"/>
  <c r="A81" i="107"/>
  <c r="A80" i="107"/>
  <c r="A79" i="107"/>
  <c r="A77" i="107"/>
  <c r="A76" i="107"/>
  <c r="A75" i="107"/>
  <c r="A74" i="107"/>
  <c r="A73" i="107"/>
  <c r="A72" i="107"/>
  <c r="A71" i="107"/>
  <c r="A70" i="107"/>
  <c r="A69" i="107"/>
  <c r="A68" i="107"/>
  <c r="A67" i="107"/>
  <c r="A65" i="107"/>
  <c r="A64" i="107"/>
  <c r="A63" i="107"/>
  <c r="A62" i="107"/>
  <c r="A61" i="107"/>
  <c r="A60" i="107"/>
  <c r="A59" i="107"/>
  <c r="A58" i="107"/>
  <c r="A57" i="107"/>
  <c r="A45" i="107"/>
  <c r="A44" i="107"/>
  <c r="A43" i="107"/>
  <c r="A55" i="107"/>
  <c r="A54" i="107"/>
  <c r="A53" i="107"/>
  <c r="A52" i="107"/>
  <c r="A51" i="107"/>
  <c r="A50" i="107"/>
  <c r="A49" i="107"/>
  <c r="A48" i="107"/>
  <c r="A47" i="107"/>
  <c r="A46" i="107"/>
  <c r="A41" i="107"/>
  <c r="A40" i="107"/>
  <c r="A39" i="107"/>
  <c r="A38" i="107"/>
  <c r="A37" i="107"/>
  <c r="A36" i="107"/>
  <c r="A35" i="107"/>
  <c r="A34" i="107"/>
  <c r="A33" i="107"/>
  <c r="A32" i="107"/>
  <c r="A31" i="107"/>
  <c r="A30" i="107"/>
  <c r="A29" i="107"/>
  <c r="A28" i="107"/>
  <c r="A27" i="107"/>
  <c r="A26" i="107"/>
  <c r="A25" i="107"/>
  <c r="A24" i="107"/>
  <c r="A23" i="107"/>
  <c r="A22" i="107"/>
  <c r="A21" i="107"/>
  <c r="A20" i="107"/>
  <c r="A19" i="107"/>
  <c r="A18" i="107"/>
  <c r="A17" i="107"/>
  <c r="A16" i="107"/>
  <c r="A15" i="107"/>
  <c r="A14" i="107"/>
  <c r="A13" i="107"/>
  <c r="A12" i="107"/>
  <c r="A11" i="107"/>
  <c r="A10" i="107"/>
  <c r="A9" i="107"/>
  <c r="A8" i="107"/>
  <c r="A7" i="107"/>
  <c r="A6" i="107"/>
  <c r="A5" i="107"/>
  <c r="I3" i="107"/>
  <c r="J3" i="107"/>
  <c r="K3" i="107"/>
  <c r="L3" i="107"/>
  <c r="M3" i="107"/>
  <c r="N3" i="107"/>
  <c r="A1" i="107" l="1"/>
  <c r="J39" i="107" l="1"/>
  <c r="Q47" i="1" l="1"/>
  <c r="A317" i="6" l="1"/>
  <c r="A318" i="6"/>
  <c r="A319" i="6"/>
  <c r="A280" i="6"/>
  <c r="A281" i="6"/>
  <c r="A282" i="6"/>
  <c r="A283" i="6"/>
  <c r="A284" i="6"/>
  <c r="A1" i="96" l="1"/>
  <c r="J21" i="107" l="1"/>
  <c r="K21" i="107" s="1"/>
  <c r="J20" i="107"/>
  <c r="K20" i="107" s="1"/>
  <c r="J19" i="107"/>
  <c r="K19" i="107" s="1"/>
  <c r="J18" i="107"/>
  <c r="J17" i="107"/>
  <c r="K17" i="107" s="1"/>
  <c r="J16" i="107"/>
  <c r="K16" i="107" s="1"/>
  <c r="J15" i="107"/>
  <c r="K15" i="107" s="1"/>
  <c r="J14" i="107"/>
  <c r="K14" i="107" s="1"/>
  <c r="J13" i="107"/>
  <c r="K13" i="107" s="1"/>
  <c r="J12" i="107"/>
  <c r="K12" i="107" s="1"/>
  <c r="J11" i="107"/>
  <c r="K11" i="107" s="1"/>
  <c r="J10" i="107"/>
  <c r="J9" i="107"/>
  <c r="K9" i="107" s="1"/>
  <c r="J8" i="107"/>
  <c r="J7" i="107"/>
  <c r="K7" i="107" s="1"/>
  <c r="J6" i="107"/>
  <c r="I22" i="107"/>
  <c r="K18" i="107"/>
  <c r="K10" i="107"/>
  <c r="H3" i="107"/>
  <c r="G3" i="107"/>
  <c r="F3" i="107"/>
  <c r="E3" i="107"/>
  <c r="D3" i="107"/>
  <c r="C3" i="107"/>
  <c r="J22" i="107" l="1"/>
  <c r="I27" i="107" s="1"/>
  <c r="I29" i="107" s="1"/>
  <c r="J40" i="107"/>
  <c r="K8" i="107"/>
  <c r="K6" i="107"/>
  <c r="K22" i="107" l="1"/>
  <c r="I43" i="107" l="1"/>
  <c r="I45" i="107" s="1"/>
  <c r="J46" i="107" l="1"/>
  <c r="I49" i="107"/>
  <c r="J48" i="107" l="1"/>
  <c r="E26" i="59" l="1"/>
  <c r="E24" i="59"/>
  <c r="Y564" i="5" l="1"/>
  <c r="Z564" i="5"/>
  <c r="AA564" i="5"/>
  <c r="AB564" i="5"/>
  <c r="AC564" i="5"/>
  <c r="AD564" i="5"/>
  <c r="AG470" i="5" l="1"/>
  <c r="AF470" i="5"/>
  <c r="A40" i="10" l="1"/>
  <c r="A39" i="10"/>
  <c r="A28" i="10"/>
  <c r="A27" i="10"/>
  <c r="A26" i="10"/>
  <c r="A145" i="96" l="1"/>
  <c r="A144" i="96"/>
  <c r="A143" i="96"/>
  <c r="F142" i="96"/>
  <c r="A142" i="96"/>
  <c r="A141" i="96"/>
  <c r="A140" i="96"/>
  <c r="A139" i="96"/>
  <c r="A138" i="96"/>
  <c r="A137" i="96"/>
  <c r="A136" i="96"/>
  <c r="A135" i="96"/>
  <c r="A134" i="96"/>
  <c r="A133" i="96"/>
  <c r="A132" i="96"/>
  <c r="A131" i="96"/>
  <c r="A130" i="96"/>
  <c r="A129" i="96"/>
  <c r="A128" i="96"/>
  <c r="A127" i="96"/>
  <c r="A126" i="96"/>
  <c r="A125" i="96"/>
  <c r="A124" i="96"/>
  <c r="A123" i="96"/>
  <c r="A122" i="96"/>
  <c r="A121" i="96"/>
  <c r="A120" i="96"/>
  <c r="K119" i="96"/>
  <c r="J119" i="96"/>
  <c r="I119" i="96"/>
  <c r="H119" i="96"/>
  <c r="G119" i="96"/>
  <c r="F119" i="96"/>
  <c r="A119" i="96"/>
  <c r="A118" i="96"/>
  <c r="A117" i="96"/>
  <c r="A116" i="96"/>
  <c r="A115" i="96"/>
  <c r="A114" i="96"/>
  <c r="A113" i="96"/>
  <c r="A112" i="96"/>
  <c r="A111" i="96"/>
  <c r="A110" i="96"/>
  <c r="A109" i="96"/>
  <c r="A108" i="96"/>
  <c r="A107" i="96"/>
  <c r="A106" i="96"/>
  <c r="A105" i="96"/>
  <c r="A104" i="96"/>
  <c r="A103" i="96"/>
  <c r="A102" i="96"/>
  <c r="A101" i="96"/>
  <c r="A100" i="96"/>
  <c r="A99" i="96"/>
  <c r="A98" i="96"/>
  <c r="A97" i="96"/>
  <c r="A96" i="96"/>
  <c r="A95" i="96"/>
  <c r="A94" i="96"/>
  <c r="A93" i="96"/>
  <c r="A92" i="96"/>
  <c r="A91" i="96"/>
  <c r="K90" i="96"/>
  <c r="J90" i="96"/>
  <c r="I90" i="96"/>
  <c r="H90" i="96"/>
  <c r="G90" i="96"/>
  <c r="F90" i="96"/>
  <c r="A90" i="96"/>
  <c r="A89" i="96"/>
  <c r="A88" i="96"/>
  <c r="A87" i="96"/>
  <c r="K86" i="96"/>
  <c r="J86" i="96"/>
  <c r="I86" i="96"/>
  <c r="H86" i="96"/>
  <c r="G86" i="96"/>
  <c r="A86" i="96"/>
  <c r="K85" i="96"/>
  <c r="J85" i="96"/>
  <c r="I85" i="96"/>
  <c r="H85" i="96"/>
  <c r="G85" i="96"/>
  <c r="A85" i="96"/>
  <c r="K84" i="96"/>
  <c r="J84" i="96"/>
  <c r="I84" i="96"/>
  <c r="H84" i="96"/>
  <c r="G84" i="96"/>
  <c r="A84" i="96"/>
  <c r="K83" i="96"/>
  <c r="J83" i="96"/>
  <c r="I83" i="96"/>
  <c r="H83" i="96"/>
  <c r="G83" i="96"/>
  <c r="A83" i="96"/>
  <c r="F82" i="96"/>
  <c r="A82" i="96"/>
  <c r="K81" i="96"/>
  <c r="J81" i="96"/>
  <c r="I81" i="96"/>
  <c r="H81" i="96"/>
  <c r="G81" i="96"/>
  <c r="A81" i="96"/>
  <c r="K80" i="96"/>
  <c r="J80" i="96"/>
  <c r="I80" i="96"/>
  <c r="H80" i="96"/>
  <c r="G80" i="96"/>
  <c r="A80" i="96"/>
  <c r="K79" i="96"/>
  <c r="J79" i="96"/>
  <c r="I79" i="96"/>
  <c r="H79" i="96"/>
  <c r="G79" i="96"/>
  <c r="A79" i="96"/>
  <c r="F78" i="96"/>
  <c r="A78" i="96"/>
  <c r="K77" i="96"/>
  <c r="J77" i="96"/>
  <c r="I77" i="96"/>
  <c r="H77" i="96"/>
  <c r="G77" i="96"/>
  <c r="A77" i="96"/>
  <c r="K76" i="96"/>
  <c r="J76" i="96"/>
  <c r="I76" i="96"/>
  <c r="H76" i="96"/>
  <c r="G76" i="96"/>
  <c r="A76" i="96"/>
  <c r="K75" i="96"/>
  <c r="J75" i="96"/>
  <c r="I75" i="96"/>
  <c r="H75" i="96"/>
  <c r="G75" i="96"/>
  <c r="A75" i="96"/>
  <c r="F74" i="96"/>
  <c r="A74" i="96"/>
  <c r="K73" i="96"/>
  <c r="J73" i="96"/>
  <c r="I73" i="96"/>
  <c r="H73" i="96"/>
  <c r="G73" i="96"/>
  <c r="A73" i="96"/>
  <c r="K72" i="96"/>
  <c r="J72" i="96"/>
  <c r="I72" i="96"/>
  <c r="H72" i="96"/>
  <c r="G72" i="96"/>
  <c r="A72" i="96"/>
  <c r="K71" i="96"/>
  <c r="J71" i="96"/>
  <c r="I71" i="96"/>
  <c r="H71" i="96"/>
  <c r="G71" i="96"/>
  <c r="A71" i="96"/>
  <c r="F70" i="96"/>
  <c r="A70" i="96"/>
  <c r="K69" i="96"/>
  <c r="J69" i="96"/>
  <c r="I69" i="96"/>
  <c r="H69" i="96"/>
  <c r="G69" i="96"/>
  <c r="A69" i="96"/>
  <c r="K68" i="96"/>
  <c r="J68" i="96"/>
  <c r="I68" i="96"/>
  <c r="H68" i="96"/>
  <c r="G68" i="96"/>
  <c r="A68" i="96"/>
  <c r="F67" i="96"/>
  <c r="A67" i="96"/>
  <c r="K66" i="96"/>
  <c r="J66" i="96"/>
  <c r="I66" i="96"/>
  <c r="H66" i="96"/>
  <c r="G66" i="96"/>
  <c r="A66" i="96"/>
  <c r="K65" i="96"/>
  <c r="J65" i="96"/>
  <c r="I65" i="96"/>
  <c r="H65" i="96"/>
  <c r="G65" i="96"/>
  <c r="A65" i="96"/>
  <c r="A64" i="96"/>
  <c r="K63" i="96"/>
  <c r="J63" i="96"/>
  <c r="I63" i="96"/>
  <c r="H63" i="96"/>
  <c r="G63" i="96"/>
  <c r="A63" i="96"/>
  <c r="A62" i="96"/>
  <c r="K61" i="96"/>
  <c r="J61" i="96"/>
  <c r="I61" i="96"/>
  <c r="H61" i="96"/>
  <c r="G61" i="96"/>
  <c r="F61" i="96"/>
  <c r="A61" i="96"/>
  <c r="A60" i="96"/>
  <c r="A59" i="96"/>
  <c r="A58" i="96"/>
  <c r="A57" i="96"/>
  <c r="A56" i="96"/>
  <c r="A55" i="96"/>
  <c r="A54" i="96"/>
  <c r="A53" i="96"/>
  <c r="A52" i="96"/>
  <c r="A51" i="96"/>
  <c r="A50" i="96"/>
  <c r="A49" i="96"/>
  <c r="A48" i="96"/>
  <c r="A47" i="96"/>
  <c r="A46" i="96"/>
  <c r="A45" i="96"/>
  <c r="A44" i="96"/>
  <c r="A43" i="96"/>
  <c r="A42" i="96"/>
  <c r="A41" i="96"/>
  <c r="A40" i="96"/>
  <c r="A39" i="96"/>
  <c r="A38" i="96"/>
  <c r="A37" i="96"/>
  <c r="A36" i="96"/>
  <c r="A35" i="96"/>
  <c r="A34" i="96"/>
  <c r="A33" i="96"/>
  <c r="A32" i="96"/>
  <c r="A31" i="96"/>
  <c r="A26" i="96"/>
  <c r="A25" i="96"/>
  <c r="A24" i="96"/>
  <c r="A23" i="96"/>
  <c r="A22" i="96"/>
  <c r="A21" i="96"/>
  <c r="A20" i="96"/>
  <c r="A19" i="96"/>
  <c r="A18" i="96"/>
  <c r="A17" i="96"/>
  <c r="A16" i="96"/>
  <c r="A15" i="96"/>
  <c r="A14" i="96"/>
  <c r="G13" i="96"/>
  <c r="A13" i="96"/>
  <c r="A12" i="96"/>
  <c r="A11" i="96"/>
  <c r="A10" i="96"/>
  <c r="A9" i="96"/>
  <c r="A8" i="96"/>
  <c r="A7" i="96"/>
  <c r="A6" i="96"/>
  <c r="A5" i="96"/>
  <c r="A4" i="96"/>
  <c r="K3" i="96"/>
  <c r="J3" i="96"/>
  <c r="I3" i="96"/>
  <c r="H3" i="96"/>
  <c r="G3" i="96"/>
  <c r="F3" i="96"/>
  <c r="E3" i="96"/>
  <c r="D3" i="96"/>
  <c r="C3" i="96"/>
  <c r="B3" i="96"/>
  <c r="V25" i="7" l="1"/>
  <c r="F140" i="96"/>
  <c r="F136" i="96"/>
  <c r="F132" i="96"/>
  <c r="AM48" i="6" l="1"/>
  <c r="AL48" i="6"/>
  <c r="AK48" i="6"/>
  <c r="AJ48" i="6"/>
  <c r="AI48" i="6"/>
  <c r="AH48" i="6"/>
  <c r="AG48" i="6"/>
  <c r="AF48" i="6"/>
  <c r="AE48" i="6"/>
  <c r="AD48" i="6"/>
  <c r="AA48" i="6"/>
  <c r="AM41" i="6"/>
  <c r="AL41" i="6"/>
  <c r="AK41" i="6"/>
  <c r="AJ41" i="6"/>
  <c r="AI41" i="6"/>
  <c r="AH41" i="6"/>
  <c r="AG41" i="6"/>
  <c r="AF41" i="6"/>
  <c r="AE41" i="6"/>
  <c r="AD41" i="6"/>
  <c r="AA41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A34" i="6"/>
  <c r="A316" i="6"/>
  <c r="A315" i="6"/>
  <c r="AM314" i="6"/>
  <c r="AL314" i="6"/>
  <c r="AK314" i="6"/>
  <c r="AJ314" i="6"/>
  <c r="AI314" i="6"/>
  <c r="A314" i="6"/>
  <c r="AM282" i="6" l="1"/>
  <c r="AL282" i="6"/>
  <c r="AK282" i="6"/>
  <c r="AJ282" i="6"/>
  <c r="AI282" i="6"/>
  <c r="AI168" i="5" l="1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39" i="6"/>
  <c r="A138" i="6"/>
  <c r="A137" i="6"/>
  <c r="A136" i="6"/>
  <c r="A135" i="6"/>
  <c r="A134" i="6"/>
  <c r="AM50" i="9"/>
  <c r="AL50" i="9"/>
  <c r="AK50" i="9"/>
  <c r="AJ50" i="9"/>
  <c r="AI50" i="9"/>
  <c r="AH50" i="9"/>
  <c r="AG50" i="9"/>
  <c r="AF50" i="9"/>
  <c r="AE50" i="9"/>
  <c r="AD50" i="9"/>
  <c r="AA50" i="9"/>
  <c r="Z50" i="9"/>
  <c r="Y50" i="9"/>
  <c r="X50" i="9"/>
  <c r="W50" i="9"/>
  <c r="U50" i="9"/>
  <c r="T50" i="9"/>
  <c r="AM45" i="9"/>
  <c r="AL45" i="9"/>
  <c r="AK45" i="9"/>
  <c r="AJ45" i="9"/>
  <c r="AI45" i="9"/>
  <c r="AH45" i="9"/>
  <c r="AG45" i="9"/>
  <c r="AF45" i="9"/>
  <c r="AE45" i="9"/>
  <c r="AD45" i="9"/>
  <c r="AA45" i="9"/>
  <c r="Z45" i="9"/>
  <c r="Y45" i="9"/>
  <c r="X45" i="9"/>
  <c r="W45" i="9"/>
  <c r="U45" i="9"/>
  <c r="T45" i="9"/>
  <c r="AM39" i="9"/>
  <c r="AL39" i="9"/>
  <c r="AK39" i="9"/>
  <c r="AJ39" i="9"/>
  <c r="AI39" i="9"/>
  <c r="AH39" i="9"/>
  <c r="AG39" i="9"/>
  <c r="AF39" i="9"/>
  <c r="AE39" i="9"/>
  <c r="AD39" i="9"/>
  <c r="AA39" i="9"/>
  <c r="Z39" i="9"/>
  <c r="Y39" i="9"/>
  <c r="X39" i="9"/>
  <c r="W39" i="9"/>
  <c r="U39" i="9"/>
  <c r="T39" i="9"/>
  <c r="Z31" i="9"/>
  <c r="Y31" i="9"/>
  <c r="X31" i="9"/>
  <c r="W31" i="9"/>
  <c r="U31" i="9"/>
  <c r="T31" i="9"/>
  <c r="AM31" i="9"/>
  <c r="AL31" i="9"/>
  <c r="AK31" i="9"/>
  <c r="AJ31" i="9"/>
  <c r="AI31" i="9"/>
  <c r="AH31" i="9"/>
  <c r="AG31" i="9"/>
  <c r="AF31" i="9"/>
  <c r="AE31" i="9"/>
  <c r="AD31" i="9"/>
  <c r="AA31" i="9"/>
  <c r="AA90" i="6"/>
  <c r="Z90" i="6"/>
  <c r="Y90" i="6"/>
  <c r="X90" i="6"/>
  <c r="W90" i="6"/>
  <c r="U90" i="6"/>
  <c r="T90" i="6"/>
  <c r="AM90" i="6"/>
  <c r="AL90" i="6"/>
  <c r="AK90" i="6"/>
  <c r="AJ90" i="6"/>
  <c r="AI90" i="6"/>
  <c r="AH90" i="6"/>
  <c r="AG90" i="6"/>
  <c r="AF90" i="6"/>
  <c r="AE90" i="6"/>
  <c r="AD90" i="6"/>
  <c r="AM101" i="6"/>
  <c r="AL101" i="6"/>
  <c r="AK101" i="6"/>
  <c r="AJ101" i="6"/>
  <c r="AI101" i="6"/>
  <c r="AH101" i="6"/>
  <c r="AG101" i="6"/>
  <c r="AF101" i="6"/>
  <c r="AE101" i="6"/>
  <c r="AD101" i="6"/>
  <c r="AA101" i="6"/>
  <c r="Z101" i="6"/>
  <c r="Y101" i="6"/>
  <c r="X101" i="6"/>
  <c r="W101" i="6"/>
  <c r="U101" i="6"/>
  <c r="T101" i="6"/>
  <c r="AA110" i="6"/>
  <c r="Z110" i="6"/>
  <c r="Y110" i="6"/>
  <c r="X110" i="6"/>
  <c r="W110" i="6"/>
  <c r="U110" i="6"/>
  <c r="T110" i="6"/>
  <c r="AM110" i="6"/>
  <c r="AL110" i="6"/>
  <c r="AK110" i="6"/>
  <c r="AJ110" i="6"/>
  <c r="AI110" i="6"/>
  <c r="AH110" i="6"/>
  <c r="AG110" i="6"/>
  <c r="AF110" i="6"/>
  <c r="AE110" i="6"/>
  <c r="AD110" i="6"/>
  <c r="AM127" i="6"/>
  <c r="AL127" i="6"/>
  <c r="AK127" i="6"/>
  <c r="AJ127" i="6"/>
  <c r="AI127" i="6"/>
  <c r="AH127" i="6"/>
  <c r="AG127" i="6"/>
  <c r="AF127" i="6"/>
  <c r="AE127" i="6"/>
  <c r="AD127" i="6"/>
  <c r="AA127" i="6"/>
  <c r="Z127" i="6"/>
  <c r="Y127" i="6"/>
  <c r="X127" i="6"/>
  <c r="W127" i="6"/>
  <c r="U127" i="6"/>
  <c r="T127" i="6"/>
  <c r="S26" i="6" l="1"/>
  <c r="R26" i="6"/>
  <c r="Q26" i="6"/>
  <c r="P26" i="6"/>
  <c r="O26" i="6"/>
  <c r="S25" i="6"/>
  <c r="R25" i="6"/>
  <c r="Q25" i="6"/>
  <c r="P25" i="6"/>
  <c r="O25" i="6"/>
  <c r="S24" i="6"/>
  <c r="R24" i="6"/>
  <c r="Q24" i="6"/>
  <c r="P24" i="6"/>
  <c r="O24" i="6"/>
  <c r="S23" i="6"/>
  <c r="R23" i="6"/>
  <c r="Q23" i="6"/>
  <c r="P23" i="6"/>
  <c r="O23" i="6"/>
  <c r="AA22" i="6"/>
  <c r="Z22" i="6"/>
  <c r="Y22" i="6"/>
  <c r="X22" i="6"/>
  <c r="W22" i="6"/>
  <c r="T22" i="6"/>
  <c r="S22" i="6"/>
  <c r="R22" i="6"/>
  <c r="Q22" i="6"/>
  <c r="P22" i="6"/>
  <c r="O22" i="6"/>
  <c r="AM80" i="6"/>
  <c r="AL80" i="6"/>
  <c r="AK80" i="6"/>
  <c r="AJ80" i="6"/>
  <c r="AI80" i="6"/>
  <c r="AH80" i="6"/>
  <c r="AG80" i="6"/>
  <c r="AF80" i="6"/>
  <c r="AE80" i="6"/>
  <c r="AD80" i="6"/>
  <c r="AA80" i="6"/>
  <c r="Z80" i="6"/>
  <c r="Y80" i="6"/>
  <c r="X80" i="6"/>
  <c r="W80" i="6"/>
  <c r="U80" i="6"/>
  <c r="T80" i="6"/>
  <c r="Q27" i="6" l="1"/>
  <c r="P27" i="6"/>
  <c r="O27" i="6"/>
  <c r="R27" i="6"/>
  <c r="S27" i="6"/>
  <c r="I32" i="107" l="1"/>
  <c r="AD35" i="5"/>
  <c r="J32" i="107"/>
  <c r="J33" i="107" s="1"/>
  <c r="J36" i="107" s="1"/>
  <c r="J37" i="107" s="1"/>
  <c r="AE35" i="5"/>
  <c r="K32" i="107"/>
  <c r="AF35" i="5"/>
  <c r="L32" i="107"/>
  <c r="AG35" i="5"/>
  <c r="L33" i="107" l="1"/>
  <c r="K33" i="107"/>
  <c r="AI730" i="5" l="1"/>
  <c r="AH730" i="5"/>
  <c r="AG730" i="5"/>
  <c r="AF730" i="5"/>
  <c r="AE730" i="5"/>
  <c r="AD730" i="5"/>
  <c r="AN25" i="5"/>
  <c r="AJ329" i="44"/>
  <c r="AJ456" i="44"/>
  <c r="AJ583" i="44"/>
  <c r="AJ858" i="44"/>
  <c r="AJ1003" i="44"/>
  <c r="AJ1148" i="44"/>
  <c r="AJ1293" i="44"/>
  <c r="AJ1438" i="44"/>
  <c r="AJ1583" i="44"/>
  <c r="AJ1728" i="44"/>
  <c r="AJ1873" i="44"/>
  <c r="AJ2018" i="44"/>
  <c r="AJ2163" i="44"/>
  <c r="AJ2308" i="44"/>
  <c r="AJ2435" i="44"/>
  <c r="AJ2562" i="44"/>
  <c r="AJ2689" i="44"/>
  <c r="AJ2816" i="44"/>
  <c r="AJ2943" i="44"/>
  <c r="AJ3070" i="44"/>
  <c r="AJ3197" i="44"/>
  <c r="AJ3324" i="44"/>
  <c r="AJ3451" i="44"/>
  <c r="AJ3578" i="44"/>
  <c r="AJ3705" i="44"/>
  <c r="AJ3832" i="44"/>
  <c r="AJ3959" i="44"/>
  <c r="AJ4086" i="44"/>
  <c r="AJ4213" i="44"/>
  <c r="AK329" i="44"/>
  <c r="AK456" i="44"/>
  <c r="AK583" i="44"/>
  <c r="AK858" i="44"/>
  <c r="AK1003" i="44"/>
  <c r="AK1148" i="44"/>
  <c r="AK1293" i="44"/>
  <c r="AK1438" i="44"/>
  <c r="AK1583" i="44"/>
  <c r="AK1728" i="44"/>
  <c r="AK1873" i="44"/>
  <c r="AK2018" i="44"/>
  <c r="AK2163" i="44"/>
  <c r="AK2308" i="44"/>
  <c r="AK2435" i="44"/>
  <c r="AK2562" i="44"/>
  <c r="AK2689" i="44"/>
  <c r="AK2816" i="44"/>
  <c r="AK2943" i="44"/>
  <c r="AK3070" i="44"/>
  <c r="AK3197" i="44"/>
  <c r="AK3324" i="44"/>
  <c r="AK3451" i="44"/>
  <c r="AK3578" i="44"/>
  <c r="AK3705" i="44"/>
  <c r="AK3832" i="44"/>
  <c r="AK3959" i="44"/>
  <c r="AK4086" i="44"/>
  <c r="AK4213" i="44"/>
  <c r="AK4340" i="44"/>
  <c r="AL329" i="44"/>
  <c r="AL456" i="44"/>
  <c r="AL583" i="44"/>
  <c r="AL858" i="44"/>
  <c r="AL1003" i="44"/>
  <c r="AL1148" i="44"/>
  <c r="AL1293" i="44"/>
  <c r="AL1438" i="44"/>
  <c r="AL1583" i="44"/>
  <c r="AL1728" i="44"/>
  <c r="AL1873" i="44"/>
  <c r="AL2018" i="44"/>
  <c r="AL2163" i="44"/>
  <c r="AL2308" i="44"/>
  <c r="AL2435" i="44"/>
  <c r="AL2562" i="44"/>
  <c r="AL2689" i="44"/>
  <c r="AL2816" i="44"/>
  <c r="AL2943" i="44"/>
  <c r="AL3070" i="44"/>
  <c r="AL3197" i="44"/>
  <c r="AL3324" i="44"/>
  <c r="AL3451" i="44"/>
  <c r="AL3578" i="44"/>
  <c r="AL3705" i="44"/>
  <c r="AL3832" i="44"/>
  <c r="AL3959" i="44"/>
  <c r="AL4086" i="44"/>
  <c r="AL4213" i="44"/>
  <c r="AL4340" i="44"/>
  <c r="AL4467" i="44"/>
  <c r="AM329" i="44"/>
  <c r="AM456" i="44"/>
  <c r="AM583" i="44"/>
  <c r="AM858" i="44"/>
  <c r="AM1003" i="44"/>
  <c r="AM1148" i="44"/>
  <c r="AM1293" i="44"/>
  <c r="AM1438" i="44"/>
  <c r="AM1583" i="44"/>
  <c r="AM1728" i="44"/>
  <c r="AM1873" i="44"/>
  <c r="AM2018" i="44"/>
  <c r="AM2163" i="44"/>
  <c r="AM2308" i="44"/>
  <c r="AM2435" i="44"/>
  <c r="AM2562" i="44"/>
  <c r="AM2689" i="44"/>
  <c r="AM2816" i="44"/>
  <c r="AM2943" i="44"/>
  <c r="AM3070" i="44"/>
  <c r="AM3197" i="44"/>
  <c r="AM3324" i="44"/>
  <c r="AM3451" i="44"/>
  <c r="AM3578" i="44"/>
  <c r="AM3705" i="44"/>
  <c r="AM3832" i="44"/>
  <c r="AM3959" i="44"/>
  <c r="AM4086" i="44"/>
  <c r="AM4213" i="44"/>
  <c r="AM4340" i="44"/>
  <c r="AM4467" i="44"/>
  <c r="AM4594" i="44"/>
  <c r="AN329" i="44"/>
  <c r="AN456" i="44"/>
  <c r="AN583" i="44"/>
  <c r="AN858" i="44"/>
  <c r="AN1003" i="44"/>
  <c r="AN1148" i="44"/>
  <c r="AN1293" i="44"/>
  <c r="AN1438" i="44"/>
  <c r="AN1583" i="44"/>
  <c r="AN1728" i="44"/>
  <c r="AN1873" i="44"/>
  <c r="AN2018" i="44"/>
  <c r="AN2163" i="44"/>
  <c r="AN2308" i="44"/>
  <c r="AN2435" i="44"/>
  <c r="AN2562" i="44"/>
  <c r="AN2689" i="44"/>
  <c r="AN2816" i="44"/>
  <c r="AN2943" i="44"/>
  <c r="AN3070" i="44"/>
  <c r="AN3197" i="44"/>
  <c r="AN3324" i="44"/>
  <c r="AN3451" i="44"/>
  <c r="AN3578" i="44"/>
  <c r="AN3705" i="44"/>
  <c r="AN3832" i="44"/>
  <c r="AN3959" i="44"/>
  <c r="AN4086" i="44"/>
  <c r="AN4213" i="44"/>
  <c r="AN4340" i="44"/>
  <c r="AN4467" i="44"/>
  <c r="AN4594" i="44"/>
  <c r="AN4721" i="44"/>
  <c r="AN14" i="5"/>
  <c r="AR32" i="9"/>
  <c r="AR106" i="9" s="1"/>
  <c r="AR33" i="9"/>
  <c r="AR107" i="9" s="1"/>
  <c r="AR34" i="9"/>
  <c r="AR108" i="9" s="1"/>
  <c r="AR41" i="9"/>
  <c r="AQ32" i="9"/>
  <c r="AQ106" i="9" s="1"/>
  <c r="AQ33" i="9"/>
  <c r="AQ34" i="9"/>
  <c r="AQ108" i="9" s="1"/>
  <c r="AQ41" i="9"/>
  <c r="AP32" i="9"/>
  <c r="AP106" i="9" s="1"/>
  <c r="AP33" i="9"/>
  <c r="AP107" i="9" s="1"/>
  <c r="AP34" i="9"/>
  <c r="AP108" i="9" s="1"/>
  <c r="AP41" i="9"/>
  <c r="AO32" i="9"/>
  <c r="AO106" i="9" s="1"/>
  <c r="AO33" i="9"/>
  <c r="AO107" i="9" s="1"/>
  <c r="AO34" i="9"/>
  <c r="AO108" i="9" s="1"/>
  <c r="AO41" i="9"/>
  <c r="AI260" i="6"/>
  <c r="AI264" i="6"/>
  <c r="AI268" i="6"/>
  <c r="AI270" i="6" s="1"/>
  <c r="AI274" i="6"/>
  <c r="AI278" i="6"/>
  <c r="AI286" i="6"/>
  <c r="AI57" i="6"/>
  <c r="AI58" i="6"/>
  <c r="AI59" i="6"/>
  <c r="AI60" i="6"/>
  <c r="AI74" i="6" s="1"/>
  <c r="AI61" i="6"/>
  <c r="AJ260" i="6"/>
  <c r="AJ264" i="6"/>
  <c r="AJ268" i="6"/>
  <c r="AJ270" i="6" s="1"/>
  <c r="AJ274" i="6"/>
  <c r="AJ278" i="6"/>
  <c r="AJ286" i="6"/>
  <c r="AJ57" i="6"/>
  <c r="AJ58" i="6"/>
  <c r="AJ59" i="6"/>
  <c r="AJ60" i="6"/>
  <c r="AJ61" i="6"/>
  <c r="AJ75" i="6" s="1"/>
  <c r="AK260" i="6"/>
  <c r="AK264" i="6"/>
  <c r="AK268" i="6"/>
  <c r="AK270" i="6" s="1"/>
  <c r="AK274" i="6"/>
  <c r="AK278" i="6"/>
  <c r="AK286" i="6"/>
  <c r="AK57" i="6"/>
  <c r="AK58" i="6"/>
  <c r="AK59" i="6"/>
  <c r="AK60" i="6"/>
  <c r="AK61" i="6"/>
  <c r="AL260" i="6"/>
  <c r="AL264" i="6"/>
  <c r="AL268" i="6"/>
  <c r="AL270" i="6" s="1"/>
  <c r="AL274" i="6"/>
  <c r="AL278" i="6"/>
  <c r="AL286" i="6"/>
  <c r="AL57" i="6"/>
  <c r="AL58" i="6"/>
  <c r="AL59" i="6"/>
  <c r="AL60" i="6"/>
  <c r="AL61" i="6"/>
  <c r="AM260" i="6"/>
  <c r="AM264" i="6"/>
  <c r="AM268" i="6"/>
  <c r="AM270" i="6" s="1"/>
  <c r="AM274" i="6"/>
  <c r="AM278" i="6"/>
  <c r="AM286" i="6"/>
  <c r="AM57" i="6"/>
  <c r="AM58" i="6"/>
  <c r="AM59" i="6"/>
  <c r="AM60" i="6"/>
  <c r="AM61" i="6"/>
  <c r="AN32" i="9"/>
  <c r="AN106" i="9" s="1"/>
  <c r="AN33" i="9"/>
  <c r="AN107" i="9" s="1"/>
  <c r="AN34" i="9"/>
  <c r="AN108" i="9" s="1"/>
  <c r="G108" i="9" s="1"/>
  <c r="AN41" i="9"/>
  <c r="AN115" i="9" s="1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Y1630" i="5"/>
  <c r="Z1630" i="5"/>
  <c r="AA1630" i="5"/>
  <c r="AB1630" i="5"/>
  <c r="AC1630" i="5"/>
  <c r="AD1630" i="5"/>
  <c r="AE1630" i="5"/>
  <c r="AF1630" i="5"/>
  <c r="AG1630" i="5"/>
  <c r="AH1630" i="5"/>
  <c r="AI1630" i="5"/>
  <c r="AJ1630" i="5"/>
  <c r="AK1630" i="5"/>
  <c r="AL1630" i="5"/>
  <c r="AM1630" i="5"/>
  <c r="AN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Y1594" i="5"/>
  <c r="Z1594" i="5"/>
  <c r="AA1594" i="5"/>
  <c r="AB1594" i="5"/>
  <c r="AC1594" i="5"/>
  <c r="AD1594" i="5"/>
  <c r="AE1594" i="5"/>
  <c r="AF1594" i="5"/>
  <c r="AG1594" i="5"/>
  <c r="AH1594" i="5"/>
  <c r="AJ1594" i="5"/>
  <c r="AK1594" i="5"/>
  <c r="AL1594" i="5"/>
  <c r="AM1594" i="5"/>
  <c r="AN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Y1558" i="5"/>
  <c r="Z1558" i="5"/>
  <c r="AA1558" i="5"/>
  <c r="AB1558" i="5"/>
  <c r="AC1558" i="5"/>
  <c r="AD1558" i="5"/>
  <c r="AE1558" i="5"/>
  <c r="AF1558" i="5"/>
  <c r="AG1558" i="5"/>
  <c r="AH1558" i="5"/>
  <c r="AI1558" i="5"/>
  <c r="AJ1558" i="5"/>
  <c r="AK1558" i="5"/>
  <c r="AL1558" i="5"/>
  <c r="AM1558" i="5"/>
  <c r="AN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Y1522" i="5"/>
  <c r="Z1522" i="5"/>
  <c r="AA1522" i="5"/>
  <c r="AB1522" i="5"/>
  <c r="AC1522" i="5"/>
  <c r="AD1522" i="5"/>
  <c r="AE1522" i="5"/>
  <c r="AF1522" i="5"/>
  <c r="AG1522" i="5"/>
  <c r="AH1522" i="5"/>
  <c r="AI1522" i="5"/>
  <c r="AJ1522" i="5"/>
  <c r="AK1522" i="5"/>
  <c r="AL1522" i="5"/>
  <c r="AM1522" i="5"/>
  <c r="AN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N1486" i="5"/>
  <c r="AM1486" i="5"/>
  <c r="AL1486" i="5"/>
  <c r="AK1486" i="5"/>
  <c r="AJ1486" i="5"/>
  <c r="AI1486" i="5"/>
  <c r="AH1486" i="5"/>
  <c r="AG1486" i="5"/>
  <c r="AF1486" i="5"/>
  <c r="AE1486" i="5"/>
  <c r="AD1486" i="5"/>
  <c r="AC1486" i="5"/>
  <c r="AB1486" i="5"/>
  <c r="AA1486" i="5"/>
  <c r="Z1486" i="5"/>
  <c r="Y1486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N4780" i="2"/>
  <c r="AN4781" i="2"/>
  <c r="AN4782" i="2"/>
  <c r="AN4783" i="2"/>
  <c r="AN4784" i="2"/>
  <c r="AN4785" i="2"/>
  <c r="AN4786" i="2"/>
  <c r="AN4787" i="2"/>
  <c r="AN4788" i="2"/>
  <c r="AN4789" i="2"/>
  <c r="AN4790" i="2"/>
  <c r="AN4791" i="2"/>
  <c r="AN4792" i="2"/>
  <c r="AN4793" i="2"/>
  <c r="AN4794" i="2"/>
  <c r="AN4795" i="2"/>
  <c r="AM4832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L4832" i="2"/>
  <c r="AK4832" i="2"/>
  <c r="AJ4832" i="2"/>
  <c r="AI4832" i="2"/>
  <c r="AH4832" i="2"/>
  <c r="AG4832" i="2"/>
  <c r="AF4832" i="2"/>
  <c r="AE4832" i="2"/>
  <c r="AD4832" i="2"/>
  <c r="AC4832" i="2"/>
  <c r="AB4832" i="2"/>
  <c r="AA4832" i="2"/>
  <c r="Z4832" i="2"/>
  <c r="Y4832" i="2"/>
  <c r="X4832" i="2"/>
  <c r="W4832" i="2"/>
  <c r="V4832" i="2"/>
  <c r="U4832" i="2"/>
  <c r="T4832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N4635" i="2"/>
  <c r="AN4636" i="2"/>
  <c r="AN4637" i="2"/>
  <c r="AN4638" i="2"/>
  <c r="AN4639" i="2"/>
  <c r="AN4640" i="2"/>
  <c r="AN4641" i="2"/>
  <c r="AN4642" i="2"/>
  <c r="AN4643" i="2"/>
  <c r="AN4644" i="2"/>
  <c r="AN4645" i="2"/>
  <c r="AN4646" i="2"/>
  <c r="AN4647" i="2"/>
  <c r="AN4648" i="2"/>
  <c r="AN4649" i="2"/>
  <c r="AN4650" i="2"/>
  <c r="AM4653" i="2"/>
  <c r="AM4654" i="2"/>
  <c r="AM4655" i="2"/>
  <c r="AM4656" i="2"/>
  <c r="AM4657" i="2"/>
  <c r="AM4658" i="2"/>
  <c r="AM4659" i="2"/>
  <c r="AM4660" i="2"/>
  <c r="AM4661" i="2"/>
  <c r="AM4662" i="2"/>
  <c r="AM4663" i="2"/>
  <c r="AM4664" i="2"/>
  <c r="AM4665" i="2"/>
  <c r="AM4666" i="2"/>
  <c r="AM4667" i="2"/>
  <c r="AM4668" i="2"/>
  <c r="AL4705" i="2"/>
  <c r="AN4705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K4705" i="2"/>
  <c r="AJ4705" i="2"/>
  <c r="AI4705" i="2"/>
  <c r="AH4705" i="2"/>
  <c r="AG4705" i="2"/>
  <c r="AF4705" i="2"/>
  <c r="AE4705" i="2"/>
  <c r="AD4705" i="2"/>
  <c r="AC4705" i="2"/>
  <c r="AB4705" i="2"/>
  <c r="AA4705" i="2"/>
  <c r="Z4705" i="2"/>
  <c r="Y4705" i="2"/>
  <c r="X4705" i="2"/>
  <c r="W4705" i="2"/>
  <c r="V4705" i="2"/>
  <c r="U4705" i="2"/>
  <c r="T4705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M4508" i="2"/>
  <c r="AM4509" i="2"/>
  <c r="AM4510" i="2"/>
  <c r="AM4511" i="2"/>
  <c r="AM4512" i="2"/>
  <c r="AM4513" i="2"/>
  <c r="AM4514" i="2"/>
  <c r="AM4515" i="2"/>
  <c r="AM4516" i="2"/>
  <c r="AM4517" i="2"/>
  <c r="AM4518" i="2"/>
  <c r="AM4519" i="2"/>
  <c r="AM4520" i="2"/>
  <c r="AM4521" i="2"/>
  <c r="AM4522" i="2"/>
  <c r="AM4523" i="2"/>
  <c r="AL4526" i="2"/>
  <c r="AL4527" i="2"/>
  <c r="AL4528" i="2"/>
  <c r="AL4529" i="2"/>
  <c r="AL4530" i="2"/>
  <c r="AL4531" i="2"/>
  <c r="AL4532" i="2"/>
  <c r="AL4533" i="2"/>
  <c r="AL4534" i="2"/>
  <c r="AL4535" i="2"/>
  <c r="AL4536" i="2"/>
  <c r="AL4537" i="2"/>
  <c r="AL4538" i="2"/>
  <c r="AL4539" i="2"/>
  <c r="AL4540" i="2"/>
  <c r="AL4541" i="2"/>
  <c r="AK4578" i="2"/>
  <c r="AM4578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T4578" i="2"/>
  <c r="U4578" i="2"/>
  <c r="V4578" i="2"/>
  <c r="W4578" i="2"/>
  <c r="X4578" i="2"/>
  <c r="Y4578" i="2"/>
  <c r="Z4578" i="2"/>
  <c r="AA4578" i="2"/>
  <c r="AB4578" i="2"/>
  <c r="AC4578" i="2"/>
  <c r="AD4578" i="2"/>
  <c r="AE4578" i="2"/>
  <c r="AF4578" i="2"/>
  <c r="AG4578" i="2"/>
  <c r="AH4578" i="2"/>
  <c r="AI4578" i="2"/>
  <c r="AJ4578" i="2"/>
  <c r="AN4578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L4381" i="2"/>
  <c r="AL4382" i="2"/>
  <c r="AL4383" i="2"/>
  <c r="AL4384" i="2"/>
  <c r="AL4385" i="2"/>
  <c r="AL4386" i="2"/>
  <c r="AL4387" i="2"/>
  <c r="AL4388" i="2"/>
  <c r="AL4389" i="2"/>
  <c r="AL4390" i="2"/>
  <c r="AL4391" i="2"/>
  <c r="AL4392" i="2"/>
  <c r="AL4393" i="2"/>
  <c r="AL4394" i="2"/>
  <c r="AL4395" i="2"/>
  <c r="AL4396" i="2"/>
  <c r="AK4399" i="2"/>
  <c r="AK4400" i="2"/>
  <c r="AK4401" i="2"/>
  <c r="AK4402" i="2"/>
  <c r="AK4403" i="2"/>
  <c r="AK4404" i="2"/>
  <c r="AK4405" i="2"/>
  <c r="AK4406" i="2"/>
  <c r="AK4407" i="2"/>
  <c r="AK4408" i="2"/>
  <c r="AK4409" i="2"/>
  <c r="AK4410" i="2"/>
  <c r="AK4411" i="2"/>
  <c r="AK4412" i="2"/>
  <c r="AK4413" i="2"/>
  <c r="AK4414" i="2"/>
  <c r="AJ4451" i="2"/>
  <c r="AL4451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T4451" i="2"/>
  <c r="U4451" i="2"/>
  <c r="V4451" i="2"/>
  <c r="W4451" i="2"/>
  <c r="X4451" i="2"/>
  <c r="Y4451" i="2"/>
  <c r="Z4451" i="2"/>
  <c r="AA4451" i="2"/>
  <c r="AB4451" i="2"/>
  <c r="AC4451" i="2"/>
  <c r="AD4451" i="2"/>
  <c r="AE4451" i="2"/>
  <c r="AF4451" i="2"/>
  <c r="AG4451" i="2"/>
  <c r="AH4451" i="2"/>
  <c r="AI4451" i="2"/>
  <c r="AM4451" i="2"/>
  <c r="AN4451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J4272" i="2"/>
  <c r="AJ4273" i="2"/>
  <c r="AJ4274" i="2"/>
  <c r="AJ4275" i="2"/>
  <c r="AJ4276" i="2"/>
  <c r="AJ4277" i="2"/>
  <c r="AJ4278" i="2"/>
  <c r="AJ4279" i="2"/>
  <c r="AJ4280" i="2"/>
  <c r="AJ4281" i="2"/>
  <c r="AJ4282" i="2"/>
  <c r="AJ4283" i="2"/>
  <c r="AJ4284" i="2"/>
  <c r="AJ4285" i="2"/>
  <c r="AJ4286" i="2"/>
  <c r="AJ4287" i="2"/>
  <c r="AI4324" i="2"/>
  <c r="AK4324" i="2"/>
  <c r="AK4269" i="2"/>
  <c r="AK4268" i="2"/>
  <c r="AK4267" i="2"/>
  <c r="AK4266" i="2"/>
  <c r="AK4265" i="2"/>
  <c r="AK4264" i="2"/>
  <c r="AK4263" i="2"/>
  <c r="AK4262" i="2"/>
  <c r="AK4261" i="2"/>
  <c r="AK4260" i="2"/>
  <c r="AK4259" i="2"/>
  <c r="AK4258" i="2"/>
  <c r="AK4257" i="2"/>
  <c r="AK4256" i="2"/>
  <c r="AK4255" i="2"/>
  <c r="AK4254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N4324" i="2"/>
  <c r="AM4324" i="2"/>
  <c r="AL4324" i="2"/>
  <c r="AH4324" i="2"/>
  <c r="AG4324" i="2"/>
  <c r="AF4324" i="2"/>
  <c r="AE4324" i="2"/>
  <c r="AD4324" i="2"/>
  <c r="AC4324" i="2"/>
  <c r="AB4324" i="2"/>
  <c r="AA4324" i="2"/>
  <c r="Z4324" i="2"/>
  <c r="Y4324" i="2"/>
  <c r="X4324" i="2"/>
  <c r="W4324" i="2"/>
  <c r="V4324" i="2"/>
  <c r="U4324" i="2"/>
  <c r="T4324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J4197" i="2"/>
  <c r="AJ4142" i="2"/>
  <c r="AJ4141" i="2"/>
  <c r="AJ4140" i="2"/>
  <c r="AJ4139" i="2"/>
  <c r="AJ4138" i="2"/>
  <c r="AJ4137" i="2"/>
  <c r="AJ4136" i="2"/>
  <c r="AJ4135" i="2"/>
  <c r="AJ4134" i="2"/>
  <c r="AJ4133" i="2"/>
  <c r="AJ4132" i="2"/>
  <c r="AJ4131" i="2"/>
  <c r="AJ4130" i="2"/>
  <c r="AJ4129" i="2"/>
  <c r="AJ4128" i="2"/>
  <c r="AJ4127" i="2"/>
  <c r="AN4197" i="2"/>
  <c r="AM4197" i="2"/>
  <c r="AL4197" i="2"/>
  <c r="AK4197" i="2"/>
  <c r="AN4070" i="2"/>
  <c r="AM4070" i="2"/>
  <c r="AL4070" i="2"/>
  <c r="AK4070" i="2"/>
  <c r="AJ4070" i="2"/>
  <c r="AM3943" i="2"/>
  <c r="AL3943" i="2"/>
  <c r="AK3943" i="2"/>
  <c r="AJ3943" i="2"/>
  <c r="AL3816" i="2"/>
  <c r="AK3816" i="2"/>
  <c r="AJ3816" i="2"/>
  <c r="AJ3689" i="2"/>
  <c r="AN3943" i="2"/>
  <c r="AN3816" i="2"/>
  <c r="AM3816" i="2"/>
  <c r="AN3689" i="2"/>
  <c r="AM3689" i="2"/>
  <c r="AL3689" i="2"/>
  <c r="AK3689" i="2"/>
  <c r="AN3562" i="2"/>
  <c r="AM3562" i="2"/>
  <c r="AL3562" i="2"/>
  <c r="AK3562" i="2"/>
  <c r="AJ3562" i="2"/>
  <c r="AN3435" i="2"/>
  <c r="AM3435" i="2"/>
  <c r="AL3435" i="2"/>
  <c r="AK3435" i="2"/>
  <c r="AJ3435" i="2"/>
  <c r="AN3308" i="2"/>
  <c r="AM3308" i="2"/>
  <c r="AL3308" i="2"/>
  <c r="AK3308" i="2"/>
  <c r="AJ3308" i="2"/>
  <c r="AN3181" i="2"/>
  <c r="AM3181" i="2"/>
  <c r="AL3181" i="2"/>
  <c r="AK3181" i="2"/>
  <c r="AJ3181" i="2"/>
  <c r="AN3054" i="2"/>
  <c r="AM3054" i="2"/>
  <c r="AL3054" i="2"/>
  <c r="AK3054" i="2"/>
  <c r="AJ3054" i="2"/>
  <c r="AN2927" i="2"/>
  <c r="AM2927" i="2"/>
  <c r="AL2927" i="2"/>
  <c r="AK2927" i="2"/>
  <c r="AJ2927" i="2"/>
  <c r="AN2800" i="2"/>
  <c r="AM2800" i="2"/>
  <c r="AL2800" i="2"/>
  <c r="AK2800" i="2"/>
  <c r="AJ2800" i="2"/>
  <c r="AN2673" i="2"/>
  <c r="AM2673" i="2"/>
  <c r="AL2673" i="2"/>
  <c r="AK2673" i="2"/>
  <c r="AJ2673" i="2"/>
  <c r="AN2546" i="2"/>
  <c r="AM2546" i="2"/>
  <c r="AL2546" i="2"/>
  <c r="AK2546" i="2"/>
  <c r="AJ2546" i="2"/>
  <c r="AN2419" i="2"/>
  <c r="AM2419" i="2"/>
  <c r="AL2419" i="2"/>
  <c r="AK2419" i="2"/>
  <c r="AJ2419" i="2"/>
  <c r="AN2292" i="2"/>
  <c r="AM2292" i="2"/>
  <c r="AL2292" i="2"/>
  <c r="AK2292" i="2"/>
  <c r="AJ2292" i="2"/>
  <c r="AN2147" i="2"/>
  <c r="AM2147" i="2"/>
  <c r="AL2147" i="2"/>
  <c r="AK2147" i="2"/>
  <c r="AJ2147" i="2"/>
  <c r="AN2002" i="2"/>
  <c r="AM2002" i="2"/>
  <c r="AL2002" i="2"/>
  <c r="AK2002" i="2"/>
  <c r="AJ2002" i="2"/>
  <c r="AN1857" i="2"/>
  <c r="AM1857" i="2"/>
  <c r="AL1857" i="2"/>
  <c r="AK1857" i="2"/>
  <c r="AJ1857" i="2"/>
  <c r="AN1712" i="2"/>
  <c r="AM1712" i="2"/>
  <c r="AL1712" i="2"/>
  <c r="AK1712" i="2"/>
  <c r="AJ1712" i="2"/>
  <c r="AN1567" i="2"/>
  <c r="AM1567" i="2"/>
  <c r="AL1567" i="2"/>
  <c r="AK1567" i="2"/>
  <c r="AJ1567" i="2"/>
  <c r="AN1422" i="2"/>
  <c r="AM1422" i="2"/>
  <c r="AL1422" i="2"/>
  <c r="AK1422" i="2"/>
  <c r="AJ1422" i="2"/>
  <c r="AN1277" i="2"/>
  <c r="AM1277" i="2"/>
  <c r="AL1277" i="2"/>
  <c r="AK1277" i="2"/>
  <c r="AJ1277" i="2"/>
  <c r="AN1132" i="2"/>
  <c r="AM1132" i="2"/>
  <c r="AL1132" i="2"/>
  <c r="AK1132" i="2"/>
  <c r="AJ1132" i="2"/>
  <c r="AN987" i="2"/>
  <c r="AM987" i="2"/>
  <c r="AL987" i="2"/>
  <c r="AK987" i="2"/>
  <c r="AJ987" i="2"/>
  <c r="AN842" i="2"/>
  <c r="AM842" i="2"/>
  <c r="AL842" i="2"/>
  <c r="AK842" i="2"/>
  <c r="AJ842" i="2"/>
  <c r="AN549" i="2"/>
  <c r="AN41" i="2" s="1"/>
  <c r="AM549" i="2"/>
  <c r="AM41" i="2" s="1"/>
  <c r="AL549" i="2"/>
  <c r="AL41" i="2" s="1"/>
  <c r="AK549" i="2"/>
  <c r="AK41" i="2" s="1"/>
  <c r="AJ549" i="2"/>
  <c r="AJ41" i="2" s="1"/>
  <c r="AN422" i="2"/>
  <c r="AN35" i="2" s="1"/>
  <c r="AM422" i="2"/>
  <c r="AM35" i="2" s="1"/>
  <c r="AL422" i="2"/>
  <c r="AL35" i="2" s="1"/>
  <c r="AK422" i="2"/>
  <c r="AK35" i="2" s="1"/>
  <c r="AJ422" i="2"/>
  <c r="AJ35" i="2" s="1"/>
  <c r="AN221" i="2"/>
  <c r="AN29" i="2" s="1"/>
  <c r="AM221" i="2"/>
  <c r="AM29" i="2" s="1"/>
  <c r="AL221" i="2"/>
  <c r="AL29" i="2" s="1"/>
  <c r="AK221" i="2"/>
  <c r="AK29" i="2" s="1"/>
  <c r="AJ221" i="2"/>
  <c r="AJ29" i="2" s="1"/>
  <c r="AN220" i="2"/>
  <c r="AN30" i="2" s="1"/>
  <c r="AM220" i="2"/>
  <c r="AM30" i="2" s="1"/>
  <c r="AL220" i="2"/>
  <c r="AL30" i="2" s="1"/>
  <c r="AK220" i="2"/>
  <c r="AK30" i="2" s="1"/>
  <c r="AJ220" i="2"/>
  <c r="AJ30" i="2" s="1"/>
  <c r="AN214" i="2"/>
  <c r="AM214" i="2"/>
  <c r="AL214" i="2"/>
  <c r="AK214" i="2"/>
  <c r="AJ214" i="2"/>
  <c r="AN213" i="2"/>
  <c r="AM213" i="2"/>
  <c r="AL213" i="2"/>
  <c r="AK213" i="2"/>
  <c r="AJ213" i="2"/>
  <c r="AN212" i="2"/>
  <c r="AM212" i="2"/>
  <c r="AL212" i="2"/>
  <c r="AK212" i="2"/>
  <c r="AJ212" i="2"/>
  <c r="AN211" i="2"/>
  <c r="AM211" i="2"/>
  <c r="AL211" i="2"/>
  <c r="AK211" i="2"/>
  <c r="AJ211" i="2"/>
  <c r="AN210" i="2"/>
  <c r="AM210" i="2"/>
  <c r="AL210" i="2"/>
  <c r="AK210" i="2"/>
  <c r="AJ210" i="2"/>
  <c r="AN209" i="2"/>
  <c r="AM209" i="2"/>
  <c r="AL209" i="2"/>
  <c r="AK209" i="2"/>
  <c r="AJ209" i="2"/>
  <c r="AN208" i="2"/>
  <c r="AM208" i="2"/>
  <c r="AL208" i="2"/>
  <c r="AK208" i="2"/>
  <c r="AJ208" i="2"/>
  <c r="AN207" i="2"/>
  <c r="AM207" i="2"/>
  <c r="AL207" i="2"/>
  <c r="AK207" i="2"/>
  <c r="AJ207" i="2"/>
  <c r="AN206" i="2"/>
  <c r="AM206" i="2"/>
  <c r="AL206" i="2"/>
  <c r="AK206" i="2"/>
  <c r="AJ206" i="2"/>
  <c r="AN205" i="2"/>
  <c r="AM205" i="2"/>
  <c r="AL205" i="2"/>
  <c r="AK205" i="2"/>
  <c r="AJ205" i="2"/>
  <c r="AN204" i="2"/>
  <c r="AM204" i="2"/>
  <c r="AL204" i="2"/>
  <c r="AK204" i="2"/>
  <c r="AJ204" i="2"/>
  <c r="AN203" i="2"/>
  <c r="AM203" i="2"/>
  <c r="AL203" i="2"/>
  <c r="AK203" i="2"/>
  <c r="AJ203" i="2"/>
  <c r="AN202" i="2"/>
  <c r="AM202" i="2"/>
  <c r="AL202" i="2"/>
  <c r="AK202" i="2"/>
  <c r="AJ202" i="2"/>
  <c r="AN201" i="2"/>
  <c r="AM201" i="2"/>
  <c r="AL201" i="2"/>
  <c r="AK201" i="2"/>
  <c r="AJ201" i="2"/>
  <c r="AN200" i="2"/>
  <c r="AM200" i="2"/>
  <c r="AL200" i="2"/>
  <c r="AK200" i="2"/>
  <c r="AJ200" i="2"/>
  <c r="AN199" i="2"/>
  <c r="AM199" i="2"/>
  <c r="AL199" i="2"/>
  <c r="AK199" i="2"/>
  <c r="AJ199" i="2"/>
  <c r="AN51" i="2"/>
  <c r="AM51" i="2"/>
  <c r="AL51" i="2"/>
  <c r="AK51" i="2"/>
  <c r="AJ51" i="2"/>
  <c r="AN31" i="2"/>
  <c r="AM31" i="2"/>
  <c r="AL31" i="2"/>
  <c r="AK31" i="2"/>
  <c r="AJ31" i="2"/>
  <c r="AN28" i="2"/>
  <c r="AM28" i="2"/>
  <c r="AL28" i="2"/>
  <c r="AK28" i="2"/>
  <c r="AJ28" i="2"/>
  <c r="AJ9" i="2"/>
  <c r="AN3" i="2"/>
  <c r="AM3" i="2"/>
  <c r="AL3" i="2"/>
  <c r="AK3" i="2"/>
  <c r="AJ3" i="2"/>
  <c r="AN4864" i="44"/>
  <c r="A4762" i="44"/>
  <c r="A4763" i="44"/>
  <c r="A4764" i="44"/>
  <c r="A4765" i="44"/>
  <c r="A4766" i="44"/>
  <c r="A4767" i="44"/>
  <c r="A4768" i="44"/>
  <c r="A4769" i="44"/>
  <c r="A4770" i="44"/>
  <c r="A4771" i="44"/>
  <c r="A4772" i="44"/>
  <c r="A4773" i="44"/>
  <c r="A4774" i="44"/>
  <c r="A4775" i="44"/>
  <c r="A4776" i="44"/>
  <c r="A4777" i="44"/>
  <c r="A4778" i="44"/>
  <c r="A4780" i="44"/>
  <c r="A4781" i="44"/>
  <c r="A4782" i="44"/>
  <c r="A4783" i="44"/>
  <c r="A4784" i="44"/>
  <c r="A4785" i="44"/>
  <c r="A4786" i="44"/>
  <c r="A4787" i="44"/>
  <c r="A4788" i="44"/>
  <c r="A4789" i="44"/>
  <c r="A4790" i="44"/>
  <c r="A4791" i="44"/>
  <c r="A4792" i="44"/>
  <c r="A4793" i="44"/>
  <c r="A4794" i="44"/>
  <c r="A4795" i="44"/>
  <c r="A4796" i="44"/>
  <c r="A4798" i="44"/>
  <c r="A4799" i="44"/>
  <c r="A4800" i="44"/>
  <c r="A4801" i="44"/>
  <c r="A4802" i="44"/>
  <c r="A4803" i="44"/>
  <c r="A4804" i="44"/>
  <c r="A4805" i="44"/>
  <c r="A4806" i="44"/>
  <c r="A4807" i="44"/>
  <c r="A4808" i="44"/>
  <c r="A4809" i="44"/>
  <c r="A4810" i="44"/>
  <c r="A4811" i="44"/>
  <c r="A4812" i="44"/>
  <c r="A4813" i="44"/>
  <c r="A4814" i="44"/>
  <c r="A4816" i="44"/>
  <c r="A4817" i="44"/>
  <c r="A4818" i="44"/>
  <c r="A4819" i="44"/>
  <c r="A4820" i="44"/>
  <c r="A4821" i="44"/>
  <c r="A4822" i="44"/>
  <c r="A4823" i="44"/>
  <c r="A4824" i="44"/>
  <c r="A4825" i="44"/>
  <c r="A4826" i="44"/>
  <c r="A4827" i="44"/>
  <c r="A4828" i="44"/>
  <c r="A4829" i="44"/>
  <c r="A4830" i="44"/>
  <c r="A4831" i="44"/>
  <c r="A4832" i="44"/>
  <c r="T4832" i="44"/>
  <c r="U4832" i="44"/>
  <c r="V4832" i="44"/>
  <c r="W4832" i="44"/>
  <c r="X4832" i="44"/>
  <c r="Y4832" i="44"/>
  <c r="Z4832" i="44"/>
  <c r="AA4832" i="44"/>
  <c r="AB4832" i="44"/>
  <c r="AC4832" i="44"/>
  <c r="AD4832" i="44"/>
  <c r="AE4832" i="44"/>
  <c r="AF4832" i="44"/>
  <c r="AG4832" i="44"/>
  <c r="AH4832" i="44"/>
  <c r="A4834" i="44"/>
  <c r="A4835" i="44"/>
  <c r="A4836" i="44"/>
  <c r="A4837" i="44"/>
  <c r="A4838" i="44"/>
  <c r="A4839" i="44"/>
  <c r="A4840" i="44"/>
  <c r="A4841" i="44"/>
  <c r="A4842" i="44"/>
  <c r="A4843" i="44"/>
  <c r="A4844" i="44"/>
  <c r="A4845" i="44"/>
  <c r="A4846" i="44"/>
  <c r="A4847" i="44"/>
  <c r="A4848" i="44"/>
  <c r="A4849" i="44"/>
  <c r="A4850" i="44"/>
  <c r="A4852" i="44"/>
  <c r="A4853" i="44"/>
  <c r="A4854" i="44"/>
  <c r="A4855" i="44"/>
  <c r="A4856" i="44"/>
  <c r="A4857" i="44"/>
  <c r="A4858" i="44"/>
  <c r="A4859" i="44"/>
  <c r="A4860" i="44"/>
  <c r="A4861" i="44"/>
  <c r="A4862" i="44"/>
  <c r="A4863" i="44"/>
  <c r="A4864" i="44"/>
  <c r="A4865" i="44"/>
  <c r="A4866" i="44"/>
  <c r="A4867" i="44"/>
  <c r="A4868" i="44"/>
  <c r="A4870" i="44"/>
  <c r="A4871" i="44"/>
  <c r="A4872" i="44"/>
  <c r="A4873" i="44"/>
  <c r="A4874" i="44"/>
  <c r="A4875" i="44"/>
  <c r="A4876" i="44"/>
  <c r="A4877" i="44"/>
  <c r="A4878" i="44"/>
  <c r="A4879" i="44"/>
  <c r="A4880" i="44"/>
  <c r="A4881" i="44"/>
  <c r="A4882" i="44"/>
  <c r="A4883" i="44"/>
  <c r="A4884" i="44"/>
  <c r="A4885" i="44"/>
  <c r="A4886" i="44"/>
  <c r="AM4737" i="44"/>
  <c r="AN4705" i="44"/>
  <c r="A4635" i="44"/>
  <c r="A4636" i="44"/>
  <c r="A4637" i="44"/>
  <c r="A4638" i="44"/>
  <c r="A4639" i="44"/>
  <c r="A4640" i="44"/>
  <c r="A4641" i="44"/>
  <c r="A4642" i="44"/>
  <c r="A4643" i="44"/>
  <c r="A4644" i="44"/>
  <c r="A4645" i="44"/>
  <c r="A4646" i="44"/>
  <c r="A4647" i="44"/>
  <c r="A4648" i="44"/>
  <c r="A4649" i="44"/>
  <c r="A4650" i="44"/>
  <c r="A4651" i="44"/>
  <c r="A4653" i="44"/>
  <c r="A4654" i="44"/>
  <c r="A4655" i="44"/>
  <c r="A4656" i="44"/>
  <c r="A4657" i="44"/>
  <c r="A4658" i="44"/>
  <c r="A4659" i="44"/>
  <c r="A4660" i="44"/>
  <c r="A4661" i="44"/>
  <c r="A4662" i="44"/>
  <c r="A4663" i="44"/>
  <c r="A4664" i="44"/>
  <c r="A4665" i="44"/>
  <c r="A4666" i="44"/>
  <c r="A4667" i="44"/>
  <c r="A4668" i="44"/>
  <c r="A4669" i="44"/>
  <c r="A4671" i="44"/>
  <c r="A4672" i="44"/>
  <c r="A4673" i="44"/>
  <c r="A4674" i="44"/>
  <c r="A4675" i="44"/>
  <c r="A4676" i="44"/>
  <c r="A4677" i="44"/>
  <c r="A4678" i="44"/>
  <c r="A4679" i="44"/>
  <c r="A4680" i="44"/>
  <c r="A4681" i="44"/>
  <c r="A4682" i="44"/>
  <c r="A4683" i="44"/>
  <c r="A4684" i="44"/>
  <c r="A4685" i="44"/>
  <c r="A4686" i="44"/>
  <c r="A4687" i="44"/>
  <c r="A4689" i="44"/>
  <c r="A4690" i="44"/>
  <c r="A4691" i="44"/>
  <c r="A4692" i="44"/>
  <c r="A4693" i="44"/>
  <c r="A4694" i="44"/>
  <c r="A4695" i="44"/>
  <c r="A4696" i="44"/>
  <c r="A4697" i="44"/>
  <c r="A4698" i="44"/>
  <c r="A4699" i="44"/>
  <c r="A4700" i="44"/>
  <c r="A4701" i="44"/>
  <c r="A4702" i="44"/>
  <c r="A4703" i="44"/>
  <c r="A4704" i="44"/>
  <c r="A4705" i="44"/>
  <c r="T4705" i="44"/>
  <c r="U4705" i="44"/>
  <c r="V4705" i="44"/>
  <c r="W4705" i="44"/>
  <c r="X4705" i="44"/>
  <c r="Y4705" i="44"/>
  <c r="Z4705" i="44"/>
  <c r="AA4705" i="44"/>
  <c r="AB4705" i="44"/>
  <c r="AC4705" i="44"/>
  <c r="AD4705" i="44"/>
  <c r="AE4705" i="44"/>
  <c r="AF4705" i="44"/>
  <c r="AG4705" i="44"/>
  <c r="AH4705" i="44"/>
  <c r="A4707" i="44"/>
  <c r="A4708" i="44"/>
  <c r="A4709" i="44"/>
  <c r="A4710" i="44"/>
  <c r="A4711" i="44"/>
  <c r="A4712" i="44"/>
  <c r="A4713" i="44"/>
  <c r="A4714" i="44"/>
  <c r="A4715" i="44"/>
  <c r="A4716" i="44"/>
  <c r="A4717" i="44"/>
  <c r="A4718" i="44"/>
  <c r="A4719" i="44"/>
  <c r="A4720" i="44"/>
  <c r="A4721" i="44"/>
  <c r="A4722" i="44"/>
  <c r="A4723" i="44"/>
  <c r="A4725" i="44"/>
  <c r="A4726" i="44"/>
  <c r="A4727" i="44"/>
  <c r="A4728" i="44"/>
  <c r="A4729" i="44"/>
  <c r="A4730" i="44"/>
  <c r="A4731" i="44"/>
  <c r="A4732" i="44"/>
  <c r="A4733" i="44"/>
  <c r="A4734" i="44"/>
  <c r="A4735" i="44"/>
  <c r="A4736" i="44"/>
  <c r="A4737" i="44"/>
  <c r="A4738" i="44"/>
  <c r="A4739" i="44"/>
  <c r="A4740" i="44"/>
  <c r="A4741" i="44"/>
  <c r="A4743" i="44"/>
  <c r="A4744" i="44"/>
  <c r="A4745" i="44"/>
  <c r="A4746" i="44"/>
  <c r="A4747" i="44"/>
  <c r="A4748" i="44"/>
  <c r="A4749" i="44"/>
  <c r="A4750" i="44"/>
  <c r="A4751" i="44"/>
  <c r="A4752" i="44"/>
  <c r="A4753" i="44"/>
  <c r="A4754" i="44"/>
  <c r="A4755" i="44"/>
  <c r="A4756" i="44"/>
  <c r="A4757" i="44"/>
  <c r="A4758" i="44"/>
  <c r="A4759" i="44"/>
  <c r="AL4610" i="44"/>
  <c r="AM4578" i="44"/>
  <c r="AN4578" i="44"/>
  <c r="A4508" i="44"/>
  <c r="A4509" i="44"/>
  <c r="A4510" i="44"/>
  <c r="A4511" i="44"/>
  <c r="A4512" i="44"/>
  <c r="A4513" i="44"/>
  <c r="A4514" i="44"/>
  <c r="A4515" i="44"/>
  <c r="A4516" i="44"/>
  <c r="A4517" i="44"/>
  <c r="A4518" i="44"/>
  <c r="A4519" i="44"/>
  <c r="A4520" i="44"/>
  <c r="A4521" i="44"/>
  <c r="A4522" i="44"/>
  <c r="A4523" i="44"/>
  <c r="A4524" i="44"/>
  <c r="A4526" i="44"/>
  <c r="A4527" i="44"/>
  <c r="A4528" i="44"/>
  <c r="A4529" i="44"/>
  <c r="A4530" i="44"/>
  <c r="A4531" i="44"/>
  <c r="A4532" i="44"/>
  <c r="A4533" i="44"/>
  <c r="A4534" i="44"/>
  <c r="A4535" i="44"/>
  <c r="A4536" i="44"/>
  <c r="A4537" i="44"/>
  <c r="A4538" i="44"/>
  <c r="A4539" i="44"/>
  <c r="A4540" i="44"/>
  <c r="A4541" i="44"/>
  <c r="A4542" i="44"/>
  <c r="A4544" i="44"/>
  <c r="A4545" i="44"/>
  <c r="A4546" i="44"/>
  <c r="A4547" i="44"/>
  <c r="A4548" i="44"/>
  <c r="A4549" i="44"/>
  <c r="A4550" i="44"/>
  <c r="A4551" i="44"/>
  <c r="A4552" i="44"/>
  <c r="A4553" i="44"/>
  <c r="A4554" i="44"/>
  <c r="A4555" i="44"/>
  <c r="A4556" i="44"/>
  <c r="A4557" i="44"/>
  <c r="A4558" i="44"/>
  <c r="A4559" i="44"/>
  <c r="A4560" i="44"/>
  <c r="A4562" i="44"/>
  <c r="A4563" i="44"/>
  <c r="A4564" i="44"/>
  <c r="A4565" i="44"/>
  <c r="A4566" i="44"/>
  <c r="A4567" i="44"/>
  <c r="A4568" i="44"/>
  <c r="A4569" i="44"/>
  <c r="A4570" i="44"/>
  <c r="A4571" i="44"/>
  <c r="A4572" i="44"/>
  <c r="A4573" i="44"/>
  <c r="A4574" i="44"/>
  <c r="A4575" i="44"/>
  <c r="A4576" i="44"/>
  <c r="A4577" i="44"/>
  <c r="A4578" i="44"/>
  <c r="T4578" i="44"/>
  <c r="U4578" i="44"/>
  <c r="V4578" i="44"/>
  <c r="W4578" i="44"/>
  <c r="X4578" i="44"/>
  <c r="Y4578" i="44"/>
  <c r="Z4578" i="44"/>
  <c r="AA4578" i="44"/>
  <c r="AB4578" i="44"/>
  <c r="AC4578" i="44"/>
  <c r="AD4578" i="44"/>
  <c r="AE4578" i="44"/>
  <c r="AF4578" i="44"/>
  <c r="AG4578" i="44"/>
  <c r="AH4578" i="44"/>
  <c r="A4580" i="44"/>
  <c r="A4581" i="44"/>
  <c r="A4582" i="44"/>
  <c r="A4583" i="44"/>
  <c r="A4584" i="44"/>
  <c r="A4585" i="44"/>
  <c r="A4586" i="44"/>
  <c r="A4587" i="44"/>
  <c r="A4588" i="44"/>
  <c r="A4589" i="44"/>
  <c r="A4590" i="44"/>
  <c r="A4591" i="44"/>
  <c r="A4592" i="44"/>
  <c r="A4593" i="44"/>
  <c r="A4594" i="44"/>
  <c r="A4595" i="44"/>
  <c r="A4596" i="44"/>
  <c r="A4598" i="44"/>
  <c r="A4599" i="44"/>
  <c r="A4600" i="44"/>
  <c r="A4601" i="44"/>
  <c r="A4602" i="44"/>
  <c r="A4603" i="44"/>
  <c r="A4604" i="44"/>
  <c r="A4605" i="44"/>
  <c r="A4606" i="44"/>
  <c r="A4607" i="44"/>
  <c r="A4608" i="44"/>
  <c r="A4609" i="44"/>
  <c r="A4610" i="44"/>
  <c r="A4611" i="44"/>
  <c r="A4612" i="44"/>
  <c r="A4613" i="44"/>
  <c r="A4614" i="44"/>
  <c r="A4616" i="44"/>
  <c r="A4617" i="44"/>
  <c r="A4618" i="44"/>
  <c r="A4619" i="44"/>
  <c r="A4620" i="44"/>
  <c r="A4621" i="44"/>
  <c r="A4622" i="44"/>
  <c r="A4623" i="44"/>
  <c r="A4624" i="44"/>
  <c r="A4625" i="44"/>
  <c r="A4626" i="44"/>
  <c r="A4627" i="44"/>
  <c r="A4628" i="44"/>
  <c r="A4629" i="44"/>
  <c r="A4630" i="44"/>
  <c r="A4631" i="44"/>
  <c r="A4632" i="44"/>
  <c r="AL4451" i="44"/>
  <c r="AM4451" i="44"/>
  <c r="AK4483" i="44"/>
  <c r="A4381" i="44"/>
  <c r="A4382" i="44"/>
  <c r="A4383" i="44"/>
  <c r="A4384" i="44"/>
  <c r="A4385" i="44"/>
  <c r="A4386" i="44"/>
  <c r="A4387" i="44"/>
  <c r="A4388" i="44"/>
  <c r="A4389" i="44"/>
  <c r="A4390" i="44"/>
  <c r="A4391" i="44"/>
  <c r="A4392" i="44"/>
  <c r="A4393" i="44"/>
  <c r="A4394" i="44"/>
  <c r="A4395" i="44"/>
  <c r="A4396" i="44"/>
  <c r="A4397" i="44"/>
  <c r="A4399" i="44"/>
  <c r="A4400" i="44"/>
  <c r="A4401" i="44"/>
  <c r="A4402" i="44"/>
  <c r="A4403" i="44"/>
  <c r="A4404" i="44"/>
  <c r="A4405" i="44"/>
  <c r="A4406" i="44"/>
  <c r="A4407" i="44"/>
  <c r="A4408" i="44"/>
  <c r="A4409" i="44"/>
  <c r="A4410" i="44"/>
  <c r="A4411" i="44"/>
  <c r="A4412" i="44"/>
  <c r="A4413" i="44"/>
  <c r="A4414" i="44"/>
  <c r="A4415" i="44"/>
  <c r="A4417" i="44"/>
  <c r="A4418" i="44"/>
  <c r="A4419" i="44"/>
  <c r="A4420" i="44"/>
  <c r="A4421" i="44"/>
  <c r="A4422" i="44"/>
  <c r="A4423" i="44"/>
  <c r="A4424" i="44"/>
  <c r="A4425" i="44"/>
  <c r="A4426" i="44"/>
  <c r="A4427" i="44"/>
  <c r="A4428" i="44"/>
  <c r="A4429" i="44"/>
  <c r="A4430" i="44"/>
  <c r="A4431" i="44"/>
  <c r="A4432" i="44"/>
  <c r="A4433" i="44"/>
  <c r="A4435" i="44"/>
  <c r="A4436" i="44"/>
  <c r="A4437" i="44"/>
  <c r="A4438" i="44"/>
  <c r="A4439" i="44"/>
  <c r="A4440" i="44"/>
  <c r="A4441" i="44"/>
  <c r="A4442" i="44"/>
  <c r="A4443" i="44"/>
  <c r="A4444" i="44"/>
  <c r="A4445" i="44"/>
  <c r="A4446" i="44"/>
  <c r="A4447" i="44"/>
  <c r="A4448" i="44"/>
  <c r="A4449" i="44"/>
  <c r="A4450" i="44"/>
  <c r="A4451" i="44"/>
  <c r="T4451" i="44"/>
  <c r="U4451" i="44"/>
  <c r="V4451" i="44"/>
  <c r="W4451" i="44"/>
  <c r="X4451" i="44"/>
  <c r="Y4451" i="44"/>
  <c r="Z4451" i="44"/>
  <c r="AA4451" i="44"/>
  <c r="AB4451" i="44"/>
  <c r="AC4451" i="44"/>
  <c r="AD4451" i="44"/>
  <c r="AE4451" i="44"/>
  <c r="AF4451" i="44"/>
  <c r="AG4451" i="44"/>
  <c r="AH4451" i="44"/>
  <c r="AN4451" i="44"/>
  <c r="A4453" i="44"/>
  <c r="A4454" i="44"/>
  <c r="A4455" i="44"/>
  <c r="A4456" i="44"/>
  <c r="A4457" i="44"/>
  <c r="A4458" i="44"/>
  <c r="A4459" i="44"/>
  <c r="A4460" i="44"/>
  <c r="A4461" i="44"/>
  <c r="A4462" i="44"/>
  <c r="A4463" i="44"/>
  <c r="A4464" i="44"/>
  <c r="A4465" i="44"/>
  <c r="A4466" i="44"/>
  <c r="A4467" i="44"/>
  <c r="A4468" i="44"/>
  <c r="A4469" i="44"/>
  <c r="A4471" i="44"/>
  <c r="A4472" i="44"/>
  <c r="A4473" i="44"/>
  <c r="A4474" i="44"/>
  <c r="A4475" i="44"/>
  <c r="A4476" i="44"/>
  <c r="A4477" i="44"/>
  <c r="A4478" i="44"/>
  <c r="A4479" i="44"/>
  <c r="A4480" i="44"/>
  <c r="A4481" i="44"/>
  <c r="A4482" i="44"/>
  <c r="A4483" i="44"/>
  <c r="A4484" i="44"/>
  <c r="A4485" i="44"/>
  <c r="A4486" i="44"/>
  <c r="A4487" i="44"/>
  <c r="A4489" i="44"/>
  <c r="A4490" i="44"/>
  <c r="A4491" i="44"/>
  <c r="A4492" i="44"/>
  <c r="A4493" i="44"/>
  <c r="A4494" i="44"/>
  <c r="A4495" i="44"/>
  <c r="A4496" i="44"/>
  <c r="A4497" i="44"/>
  <c r="A4498" i="44"/>
  <c r="A4499" i="44"/>
  <c r="A4500" i="44"/>
  <c r="A4501" i="44"/>
  <c r="A4502" i="44"/>
  <c r="A4503" i="44"/>
  <c r="A4504" i="44"/>
  <c r="A4505" i="44"/>
  <c r="AJ4356" i="44"/>
  <c r="AN4324" i="44"/>
  <c r="AM4324" i="44"/>
  <c r="AL4324" i="44"/>
  <c r="AK4324" i="44"/>
  <c r="AJ4141" i="44"/>
  <c r="AJ4140" i="44"/>
  <c r="AJ4139" i="44"/>
  <c r="AJ4138" i="44"/>
  <c r="AJ4137" i="44"/>
  <c r="AJ4136" i="44"/>
  <c r="AJ4135" i="44"/>
  <c r="AJ4134" i="44"/>
  <c r="AJ4133" i="44"/>
  <c r="AJ4132" i="44"/>
  <c r="AJ4131" i="44"/>
  <c r="AJ4130" i="44"/>
  <c r="AJ4129" i="44"/>
  <c r="AJ4128" i="44"/>
  <c r="AJ4127" i="44"/>
  <c r="AN4197" i="44"/>
  <c r="AM4197" i="44"/>
  <c r="AL4197" i="44"/>
  <c r="AK4197" i="44"/>
  <c r="AJ4197" i="44"/>
  <c r="AN4070" i="44"/>
  <c r="AM4070" i="44"/>
  <c r="AL4070" i="44"/>
  <c r="AK4070" i="44"/>
  <c r="AJ4070" i="44"/>
  <c r="A4254" i="44"/>
  <c r="A4255" i="44"/>
  <c r="A4256" i="44"/>
  <c r="A4257" i="44"/>
  <c r="A4258" i="44"/>
  <c r="A4259" i="44"/>
  <c r="A4260" i="44"/>
  <c r="A4261" i="44"/>
  <c r="A4262" i="44"/>
  <c r="A4263" i="44"/>
  <c r="A4264" i="44"/>
  <c r="A4265" i="44"/>
  <c r="A4266" i="44"/>
  <c r="A4267" i="44"/>
  <c r="A4268" i="44"/>
  <c r="A4269" i="44"/>
  <c r="A4270" i="44"/>
  <c r="A4272" i="44"/>
  <c r="A4273" i="44"/>
  <c r="A4274" i="44"/>
  <c r="A4275" i="44"/>
  <c r="A4276" i="44"/>
  <c r="A4277" i="44"/>
  <c r="A4278" i="44"/>
  <c r="A4279" i="44"/>
  <c r="A4280" i="44"/>
  <c r="A4281" i="44"/>
  <c r="A4282" i="44"/>
  <c r="A4283" i="44"/>
  <c r="A4284" i="44"/>
  <c r="A4285" i="44"/>
  <c r="A4286" i="44"/>
  <c r="A4287" i="44"/>
  <c r="A4288" i="44"/>
  <c r="A4290" i="44"/>
  <c r="A4291" i="44"/>
  <c r="A4292" i="44"/>
  <c r="A4293" i="44"/>
  <c r="A4294" i="44"/>
  <c r="A4295" i="44"/>
  <c r="A4296" i="44"/>
  <c r="A4297" i="44"/>
  <c r="A4298" i="44"/>
  <c r="A4299" i="44"/>
  <c r="A4300" i="44"/>
  <c r="A4301" i="44"/>
  <c r="A4302" i="44"/>
  <c r="A4303" i="44"/>
  <c r="A4304" i="44"/>
  <c r="A4305" i="44"/>
  <c r="A4306" i="44"/>
  <c r="A4308" i="44"/>
  <c r="A4309" i="44"/>
  <c r="A4310" i="44"/>
  <c r="A4311" i="44"/>
  <c r="A4312" i="44"/>
  <c r="A4313" i="44"/>
  <c r="A4314" i="44"/>
  <c r="A4315" i="44"/>
  <c r="A4316" i="44"/>
  <c r="A4317" i="44"/>
  <c r="A4318" i="44"/>
  <c r="A4319" i="44"/>
  <c r="A4320" i="44"/>
  <c r="A4321" i="44"/>
  <c r="A4322" i="44"/>
  <c r="A4323" i="44"/>
  <c r="A4324" i="44"/>
  <c r="T4324" i="44"/>
  <c r="U4324" i="44"/>
  <c r="V4324" i="44"/>
  <c r="W4324" i="44"/>
  <c r="X4324" i="44"/>
  <c r="Y4324" i="44"/>
  <c r="Z4324" i="44"/>
  <c r="AA4324" i="44"/>
  <c r="AB4324" i="44"/>
  <c r="AC4324" i="44"/>
  <c r="AD4324" i="44"/>
  <c r="AE4324" i="44"/>
  <c r="AF4324" i="44"/>
  <c r="AG4324" i="44"/>
  <c r="AH4324" i="44"/>
  <c r="A4326" i="44"/>
  <c r="A4327" i="44"/>
  <c r="A4328" i="44"/>
  <c r="A4329" i="44"/>
  <c r="A4330" i="44"/>
  <c r="A4331" i="44"/>
  <c r="A4332" i="44"/>
  <c r="A4333" i="44"/>
  <c r="A4334" i="44"/>
  <c r="A4335" i="44"/>
  <c r="A4336" i="44"/>
  <c r="A4337" i="44"/>
  <c r="A4338" i="44"/>
  <c r="A4339" i="44"/>
  <c r="A4340" i="44"/>
  <c r="A4341" i="44"/>
  <c r="A4342" i="44"/>
  <c r="A4344" i="44"/>
  <c r="A4345" i="44"/>
  <c r="A4346" i="44"/>
  <c r="A4347" i="44"/>
  <c r="A4348" i="44"/>
  <c r="A4349" i="44"/>
  <c r="A4350" i="44"/>
  <c r="A4351" i="44"/>
  <c r="A4352" i="44"/>
  <c r="A4353" i="44"/>
  <c r="A4354" i="44"/>
  <c r="A4355" i="44"/>
  <c r="A4356" i="44"/>
  <c r="A4357" i="44"/>
  <c r="A4358" i="44"/>
  <c r="A4359" i="44"/>
  <c r="A4360" i="44"/>
  <c r="A4362" i="44"/>
  <c r="A4363" i="44"/>
  <c r="A4364" i="44"/>
  <c r="A4365" i="44"/>
  <c r="A4366" i="44"/>
  <c r="A4367" i="44"/>
  <c r="A4368" i="44"/>
  <c r="A4369" i="44"/>
  <c r="A4370" i="44"/>
  <c r="A4371" i="44"/>
  <c r="A4372" i="44"/>
  <c r="A4373" i="44"/>
  <c r="A4374" i="44"/>
  <c r="A4375" i="44"/>
  <c r="A4376" i="44"/>
  <c r="A4377" i="44"/>
  <c r="A4378" i="44"/>
  <c r="R8" i="5"/>
  <c r="R8" i="6" s="1"/>
  <c r="Q8" i="5"/>
  <c r="Q8" i="6" s="1"/>
  <c r="P8" i="5"/>
  <c r="P7" i="59" s="1"/>
  <c r="O8" i="5"/>
  <c r="N8" i="5"/>
  <c r="N7" i="59" s="1"/>
  <c r="M8" i="5"/>
  <c r="M8" i="6" s="1"/>
  <c r="L8" i="5"/>
  <c r="L7" i="10" s="1"/>
  <c r="K8" i="5"/>
  <c r="K8" i="2" s="1"/>
  <c r="J8" i="5"/>
  <c r="J8" i="6" s="1"/>
  <c r="AN3943" i="44"/>
  <c r="AM3943" i="44"/>
  <c r="AK3943" i="44"/>
  <c r="AJ3943" i="44"/>
  <c r="AN3816" i="44"/>
  <c r="AM3816" i="44"/>
  <c r="AL3816" i="44"/>
  <c r="AJ3816" i="44"/>
  <c r="AN3689" i="44"/>
  <c r="AM3689" i="44"/>
  <c r="AL3689" i="44"/>
  <c r="AK3689" i="44"/>
  <c r="AN3562" i="44"/>
  <c r="AM3562" i="44"/>
  <c r="AL3562" i="44"/>
  <c r="AK3562" i="44"/>
  <c r="AJ3562" i="44"/>
  <c r="AN3435" i="44"/>
  <c r="AM3435" i="44"/>
  <c r="AL3435" i="44"/>
  <c r="AK3435" i="44"/>
  <c r="AJ3435" i="44"/>
  <c r="AN3308" i="44"/>
  <c r="AM3308" i="44"/>
  <c r="AL3308" i="44"/>
  <c r="AK3308" i="44"/>
  <c r="AJ3308" i="44"/>
  <c r="AN3181" i="44"/>
  <c r="AM3181" i="44"/>
  <c r="AL3181" i="44"/>
  <c r="AK3181" i="44"/>
  <c r="AJ3181" i="44"/>
  <c r="AN3054" i="44"/>
  <c r="AM3054" i="44"/>
  <c r="AL3054" i="44"/>
  <c r="AK3054" i="44"/>
  <c r="AJ3054" i="44"/>
  <c r="AN2927" i="44"/>
  <c r="AM2927" i="44"/>
  <c r="AL2927" i="44"/>
  <c r="AK2927" i="44"/>
  <c r="AJ2927" i="44"/>
  <c r="AN2800" i="44"/>
  <c r="AM2800" i="44"/>
  <c r="AL2800" i="44"/>
  <c r="AK2800" i="44"/>
  <c r="AJ2800" i="44"/>
  <c r="AN2673" i="44"/>
  <c r="AM2673" i="44"/>
  <c r="AL2673" i="44"/>
  <c r="AK2673" i="44"/>
  <c r="AJ2673" i="44"/>
  <c r="AN2546" i="44"/>
  <c r="AM2546" i="44"/>
  <c r="AL2546" i="44"/>
  <c r="AK2546" i="44"/>
  <c r="AJ2546" i="44"/>
  <c r="AN2419" i="44"/>
  <c r="AM2419" i="44"/>
  <c r="AL2419" i="44"/>
  <c r="AK2419" i="44"/>
  <c r="AJ2419" i="44"/>
  <c r="AN2292" i="44"/>
  <c r="AM2292" i="44"/>
  <c r="AL2292" i="44"/>
  <c r="AK2292" i="44"/>
  <c r="AJ2292" i="44"/>
  <c r="AN2147" i="44"/>
  <c r="AM2147" i="44"/>
  <c r="AL2147" i="44"/>
  <c r="AK2147" i="44"/>
  <c r="AJ2147" i="44"/>
  <c r="AN2002" i="44"/>
  <c r="AM2002" i="44"/>
  <c r="AL2002" i="44"/>
  <c r="AK2002" i="44"/>
  <c r="AJ2002" i="44"/>
  <c r="AN1857" i="44"/>
  <c r="AM1857" i="44"/>
  <c r="AL1857" i="44"/>
  <c r="AK1857" i="44"/>
  <c r="AJ1857" i="44"/>
  <c r="AN1712" i="44"/>
  <c r="AM1712" i="44"/>
  <c r="AL1712" i="44"/>
  <c r="AK1712" i="44"/>
  <c r="AJ1712" i="44"/>
  <c r="AN1567" i="44"/>
  <c r="AM1567" i="44"/>
  <c r="AL1567" i="44"/>
  <c r="AK1567" i="44"/>
  <c r="AJ1567" i="44"/>
  <c r="AN1422" i="44"/>
  <c r="AM1422" i="44"/>
  <c r="AL1422" i="44"/>
  <c r="AK1422" i="44"/>
  <c r="AJ1422" i="44"/>
  <c r="AN1277" i="44"/>
  <c r="AM1277" i="44"/>
  <c r="AL1277" i="44"/>
  <c r="AK1277" i="44"/>
  <c r="AJ1277" i="44"/>
  <c r="AN1132" i="44"/>
  <c r="AM1132" i="44"/>
  <c r="AL1132" i="44"/>
  <c r="AK1132" i="44"/>
  <c r="AJ1132" i="44"/>
  <c r="AN987" i="44"/>
  <c r="AM987" i="44"/>
  <c r="AL987" i="44"/>
  <c r="AK987" i="44"/>
  <c r="AJ987" i="44"/>
  <c r="AN842" i="44"/>
  <c r="AM842" i="44"/>
  <c r="AL842" i="44"/>
  <c r="AK842" i="44"/>
  <c r="AJ842" i="44"/>
  <c r="AN726" i="44"/>
  <c r="AM726" i="44"/>
  <c r="AL726" i="44"/>
  <c r="AK726" i="44"/>
  <c r="AJ726" i="44"/>
  <c r="AN422" i="44"/>
  <c r="AN35" i="44" s="1"/>
  <c r="AM422" i="44"/>
  <c r="AL422" i="44"/>
  <c r="AL35" i="44" s="1"/>
  <c r="AK422" i="44"/>
  <c r="AK35" i="44" s="1"/>
  <c r="AJ422" i="44"/>
  <c r="AJ35" i="44" s="1"/>
  <c r="AN277" i="44"/>
  <c r="AN16" i="44" s="1"/>
  <c r="AM277" i="44"/>
  <c r="AM16" i="44" s="1"/>
  <c r="AL277" i="44"/>
  <c r="AL16" i="44" s="1"/>
  <c r="AK277" i="44"/>
  <c r="AK16" i="44" s="1"/>
  <c r="AJ277" i="44"/>
  <c r="AJ16" i="44" s="1"/>
  <c r="AN106" i="44"/>
  <c r="AM106" i="44"/>
  <c r="AL106" i="44"/>
  <c r="AK106" i="44"/>
  <c r="AJ106" i="44"/>
  <c r="AN105" i="44"/>
  <c r="AM105" i="44"/>
  <c r="AL105" i="44"/>
  <c r="AK105" i="44"/>
  <c r="AJ105" i="44"/>
  <c r="AN104" i="44"/>
  <c r="AM104" i="44"/>
  <c r="AL104" i="44"/>
  <c r="AK104" i="44"/>
  <c r="AJ104" i="44"/>
  <c r="AN103" i="44"/>
  <c r="AM103" i="44"/>
  <c r="AL103" i="44"/>
  <c r="AK103" i="44"/>
  <c r="AJ103" i="44"/>
  <c r="AN102" i="44"/>
  <c r="AM102" i="44"/>
  <c r="AL102" i="44"/>
  <c r="AK102" i="44"/>
  <c r="AJ102" i="44"/>
  <c r="AN101" i="44"/>
  <c r="AM101" i="44"/>
  <c r="AL101" i="44"/>
  <c r="AK101" i="44"/>
  <c r="AJ101" i="44"/>
  <c r="AN100" i="44"/>
  <c r="AM100" i="44"/>
  <c r="AL100" i="44"/>
  <c r="AK100" i="44"/>
  <c r="AJ100" i="44"/>
  <c r="AN99" i="44"/>
  <c r="AM99" i="44"/>
  <c r="AL99" i="44"/>
  <c r="AK99" i="44"/>
  <c r="AJ99" i="44"/>
  <c r="AN98" i="44"/>
  <c r="AM98" i="44"/>
  <c r="AL98" i="44"/>
  <c r="AK98" i="44"/>
  <c r="AJ98" i="44"/>
  <c r="AN97" i="44"/>
  <c r="AM97" i="44"/>
  <c r="AL97" i="44"/>
  <c r="AK97" i="44"/>
  <c r="AJ97" i="44"/>
  <c r="AN96" i="44"/>
  <c r="AM96" i="44"/>
  <c r="AL96" i="44"/>
  <c r="AK96" i="44"/>
  <c r="AJ96" i="44"/>
  <c r="AN95" i="44"/>
  <c r="AM95" i="44"/>
  <c r="AL95" i="44"/>
  <c r="AK95" i="44"/>
  <c r="AJ95" i="44"/>
  <c r="AN94" i="44"/>
  <c r="AM94" i="44"/>
  <c r="AL94" i="44"/>
  <c r="AK94" i="44"/>
  <c r="AJ94" i="44"/>
  <c r="AN93" i="44"/>
  <c r="AM93" i="44"/>
  <c r="AL93" i="44"/>
  <c r="AK93" i="44"/>
  <c r="AJ93" i="44"/>
  <c r="AN92" i="44"/>
  <c r="AM92" i="44"/>
  <c r="AL92" i="44"/>
  <c r="AK92" i="44"/>
  <c r="AJ92" i="44"/>
  <c r="AN91" i="44"/>
  <c r="AM91" i="44"/>
  <c r="AL91" i="44"/>
  <c r="AK91" i="44"/>
  <c r="AJ91" i="44"/>
  <c r="AN51" i="44"/>
  <c r="AM51" i="44"/>
  <c r="AL51" i="44"/>
  <c r="AK51" i="44"/>
  <c r="AJ51" i="44"/>
  <c r="AN41" i="44"/>
  <c r="AM41" i="44"/>
  <c r="AL41" i="44"/>
  <c r="AK41" i="44"/>
  <c r="AJ41" i="44"/>
  <c r="AM35" i="44"/>
  <c r="AN31" i="44"/>
  <c r="AM31" i="44"/>
  <c r="AL31" i="44"/>
  <c r="AK31" i="44"/>
  <c r="AJ31" i="44"/>
  <c r="AJ9" i="44"/>
  <c r="AN3" i="44"/>
  <c r="AM3" i="44"/>
  <c r="AL3" i="44"/>
  <c r="AK3" i="44"/>
  <c r="AJ3" i="44"/>
  <c r="AJ3" i="52"/>
  <c r="AK3" i="52"/>
  <c r="AL3" i="52"/>
  <c r="AM3" i="52"/>
  <c r="AN3" i="52"/>
  <c r="AO3" i="52"/>
  <c r="AO6" i="52"/>
  <c r="AJ8" i="52"/>
  <c r="AJ8" i="59"/>
  <c r="AJ5" i="59"/>
  <c r="AK5" i="59"/>
  <c r="AL5" i="59"/>
  <c r="AM5" i="59"/>
  <c r="AN5" i="59"/>
  <c r="AN3" i="59"/>
  <c r="AM3" i="59"/>
  <c r="AL3" i="59"/>
  <c r="AK3" i="59"/>
  <c r="AJ3" i="59"/>
  <c r="AR7" i="9"/>
  <c r="AQ7" i="9"/>
  <c r="AP7" i="9"/>
  <c r="AO7" i="9"/>
  <c r="AN7" i="9"/>
  <c r="AE6" i="6"/>
  <c r="AR3" i="9"/>
  <c r="AQ3" i="9"/>
  <c r="AP3" i="9"/>
  <c r="AO3" i="9"/>
  <c r="AN3" i="9"/>
  <c r="AQ69" i="6"/>
  <c r="AQ165" i="6" s="1"/>
  <c r="AQ166" i="6" s="1"/>
  <c r="AR69" i="6"/>
  <c r="AR165" i="6" s="1"/>
  <c r="AR166" i="6" s="1"/>
  <c r="AP69" i="6"/>
  <c r="AP165" i="6" s="1"/>
  <c r="AP166" i="6" s="1"/>
  <c r="AO69" i="6"/>
  <c r="AO165" i="6" s="1"/>
  <c r="AO166" i="6" s="1"/>
  <c r="AN69" i="6"/>
  <c r="AN165" i="6" s="1"/>
  <c r="AN166" i="6" s="1"/>
  <c r="AR55" i="6"/>
  <c r="AQ55" i="6"/>
  <c r="AP55" i="6"/>
  <c r="AO55" i="6"/>
  <c r="AN55" i="6"/>
  <c r="AN9" i="6"/>
  <c r="AR3" i="6"/>
  <c r="AQ3" i="6"/>
  <c r="AP3" i="6"/>
  <c r="AO3" i="6"/>
  <c r="AN3" i="6"/>
  <c r="AJ8" i="10"/>
  <c r="AN3" i="10"/>
  <c r="AM3" i="10"/>
  <c r="AL3" i="10"/>
  <c r="AK3" i="10"/>
  <c r="AJ3" i="10"/>
  <c r="AJ72" i="1"/>
  <c r="AJ46" i="1" s="1"/>
  <c r="AI71" i="1"/>
  <c r="AI46" i="1" s="1"/>
  <c r="AH70" i="1"/>
  <c r="AI70" i="1" s="1"/>
  <c r="AJ70" i="1" s="1"/>
  <c r="AG69" i="1"/>
  <c r="AH69" i="1" s="1"/>
  <c r="AI69" i="1" s="1"/>
  <c r="AJ69" i="1" s="1"/>
  <c r="AF45" i="1"/>
  <c r="AG45" i="1"/>
  <c r="AH45" i="1"/>
  <c r="AI45" i="1"/>
  <c r="AJ45" i="1"/>
  <c r="AF31" i="1"/>
  <c r="AG30" i="1"/>
  <c r="AG29" i="1"/>
  <c r="AG28" i="1"/>
  <c r="AF27" i="1"/>
  <c r="AF26" i="1"/>
  <c r="AG25" i="1"/>
  <c r="AF22" i="1"/>
  <c r="AG20" i="1"/>
  <c r="AG19" i="1"/>
  <c r="AG18" i="1"/>
  <c r="AG13" i="1"/>
  <c r="AG12" i="1"/>
  <c r="AG10" i="1"/>
  <c r="AJ3" i="1"/>
  <c r="AI3" i="1"/>
  <c r="AH3" i="1"/>
  <c r="AG3" i="1"/>
  <c r="AF3" i="1"/>
  <c r="AK3816" i="44"/>
  <c r="AL3943" i="44"/>
  <c r="AN28" i="5"/>
  <c r="AM28" i="5"/>
  <c r="AL28" i="5"/>
  <c r="AK28" i="5"/>
  <c r="AJ28" i="5"/>
  <c r="AK1822" i="5"/>
  <c r="AL1822" i="5" s="1"/>
  <c r="AM1822" i="5" s="1"/>
  <c r="AN1822" i="5" s="1"/>
  <c r="AK1820" i="5"/>
  <c r="AN1796" i="5"/>
  <c r="AM1796" i="5"/>
  <c r="AL1796" i="5"/>
  <c r="AK1796" i="5"/>
  <c r="AJ1796" i="5"/>
  <c r="AN1782" i="5"/>
  <c r="AM1782" i="5"/>
  <c r="AL1782" i="5"/>
  <c r="AK1782" i="5"/>
  <c r="AJ1782" i="5"/>
  <c r="AN1768" i="5"/>
  <c r="AM1768" i="5"/>
  <c r="AL1768" i="5"/>
  <c r="AK1768" i="5"/>
  <c r="AJ1768" i="5"/>
  <c r="AN1754" i="5"/>
  <c r="AM1754" i="5"/>
  <c r="AL1754" i="5"/>
  <c r="AK1754" i="5"/>
  <c r="AJ1754" i="5"/>
  <c r="AN1703" i="5"/>
  <c r="AM1703" i="5"/>
  <c r="AL1703" i="5"/>
  <c r="AK1703" i="5"/>
  <c r="AJ1703" i="5"/>
  <c r="AL1693" i="5"/>
  <c r="AN1669" i="5"/>
  <c r="AM1669" i="5"/>
  <c r="AL1669" i="5"/>
  <c r="AK1669" i="5"/>
  <c r="AJ1669" i="5"/>
  <c r="AN1450" i="5"/>
  <c r="AM1450" i="5"/>
  <c r="AL1450" i="5"/>
  <c r="AK1450" i="5"/>
  <c r="AJ1450" i="5"/>
  <c r="AN1414" i="5"/>
  <c r="AM1414" i="5"/>
  <c r="AL1414" i="5"/>
  <c r="AK1414" i="5"/>
  <c r="AJ1414" i="5"/>
  <c r="AN1378" i="5"/>
  <c r="AM1378" i="5"/>
  <c r="AL1378" i="5"/>
  <c r="AK1378" i="5"/>
  <c r="AJ1378" i="5"/>
  <c r="AN1342" i="5"/>
  <c r="AM1342" i="5"/>
  <c r="AL1342" i="5"/>
  <c r="AK1342" i="5"/>
  <c r="AJ1342" i="5"/>
  <c r="AN1306" i="5"/>
  <c r="AM1306" i="5"/>
  <c r="AL1306" i="5"/>
  <c r="AK1306" i="5"/>
  <c r="AJ1306" i="5"/>
  <c r="AN1270" i="5"/>
  <c r="AM1270" i="5"/>
  <c r="AL1270" i="5"/>
  <c r="AK1270" i="5"/>
  <c r="AJ1270" i="5"/>
  <c r="AN1234" i="5"/>
  <c r="AM1234" i="5"/>
  <c r="AL1234" i="5"/>
  <c r="AK1234" i="5"/>
  <c r="AJ1234" i="5"/>
  <c r="AN1198" i="5"/>
  <c r="AM1198" i="5"/>
  <c r="AL1198" i="5"/>
  <c r="AK1198" i="5"/>
  <c r="AJ1198" i="5"/>
  <c r="AN1162" i="5"/>
  <c r="AM1162" i="5"/>
  <c r="AL1162" i="5"/>
  <c r="AK1162" i="5"/>
  <c r="AJ1162" i="5"/>
  <c r="AN1090" i="5"/>
  <c r="AM1090" i="5"/>
  <c r="AL1090" i="5"/>
  <c r="AK1090" i="5"/>
  <c r="AJ1090" i="5"/>
  <c r="AN1054" i="5"/>
  <c r="AM1054" i="5"/>
  <c r="AL1054" i="5"/>
  <c r="AK1054" i="5"/>
  <c r="AJ1054" i="5"/>
  <c r="AN1018" i="5"/>
  <c r="AM1018" i="5"/>
  <c r="AL1018" i="5"/>
  <c r="AK1018" i="5"/>
  <c r="AJ1018" i="5"/>
  <c r="AN982" i="5"/>
  <c r="AM982" i="5"/>
  <c r="AL982" i="5"/>
  <c r="AK982" i="5"/>
  <c r="AJ982" i="5"/>
  <c r="AN946" i="5"/>
  <c r="AM946" i="5"/>
  <c r="AL946" i="5"/>
  <c r="AK946" i="5"/>
  <c r="AJ946" i="5"/>
  <c r="AN910" i="5"/>
  <c r="AM910" i="5"/>
  <c r="AL910" i="5"/>
  <c r="AK910" i="5"/>
  <c r="AJ910" i="5"/>
  <c r="AN874" i="5"/>
  <c r="AM874" i="5"/>
  <c r="AL874" i="5"/>
  <c r="AK874" i="5"/>
  <c r="AJ874" i="5"/>
  <c r="AN838" i="5"/>
  <c r="AM838" i="5"/>
  <c r="AL838" i="5"/>
  <c r="AK838" i="5"/>
  <c r="AJ838" i="5"/>
  <c r="AN802" i="5"/>
  <c r="AM802" i="5"/>
  <c r="AL802" i="5"/>
  <c r="AK802" i="5"/>
  <c r="AJ802" i="5"/>
  <c r="AN766" i="5"/>
  <c r="AM766" i="5"/>
  <c r="AL766" i="5"/>
  <c r="AK766" i="5"/>
  <c r="AJ766" i="5"/>
  <c r="AN694" i="5"/>
  <c r="AM694" i="5"/>
  <c r="AL694" i="5"/>
  <c r="AK694" i="5"/>
  <c r="AJ694" i="5"/>
  <c r="AN657" i="5"/>
  <c r="AM657" i="5"/>
  <c r="AL657" i="5"/>
  <c r="AK657" i="5"/>
  <c r="AJ657" i="5"/>
  <c r="AN621" i="5"/>
  <c r="AM621" i="5"/>
  <c r="AL621" i="5"/>
  <c r="AK621" i="5"/>
  <c r="AJ621" i="5"/>
  <c r="AN583" i="5"/>
  <c r="AM583" i="5"/>
  <c r="AL583" i="5"/>
  <c r="AK583" i="5"/>
  <c r="AJ583" i="5"/>
  <c r="AN564" i="5"/>
  <c r="AM564" i="5"/>
  <c r="AL564" i="5"/>
  <c r="AK564" i="5"/>
  <c r="AJ564" i="5"/>
  <c r="AN545" i="5"/>
  <c r="AM545" i="5"/>
  <c r="AL545" i="5"/>
  <c r="AK545" i="5"/>
  <c r="AJ545" i="5"/>
  <c r="AN523" i="5"/>
  <c r="AM523" i="5"/>
  <c r="AK523" i="5"/>
  <c r="AJ523" i="5"/>
  <c r="AN522" i="5"/>
  <c r="AM522" i="5"/>
  <c r="AL522" i="5"/>
  <c r="AK522" i="5"/>
  <c r="AJ522" i="5"/>
  <c r="AN521" i="5"/>
  <c r="AM521" i="5"/>
  <c r="AL521" i="5"/>
  <c r="AK521" i="5"/>
  <c r="AJ521" i="5"/>
  <c r="AN520" i="5"/>
  <c r="AM520" i="5"/>
  <c r="AL520" i="5"/>
  <c r="AK520" i="5"/>
  <c r="AJ520" i="5"/>
  <c r="AN519" i="5"/>
  <c r="AM519" i="5"/>
  <c r="AL519" i="5"/>
  <c r="AK519" i="5"/>
  <c r="AJ519" i="5"/>
  <c r="AN518" i="5"/>
  <c r="AM518" i="5"/>
  <c r="AL518" i="5"/>
  <c r="AK518" i="5"/>
  <c r="AN517" i="5"/>
  <c r="AM517" i="5"/>
  <c r="AL517" i="5"/>
  <c r="AK517" i="5"/>
  <c r="AJ517" i="5"/>
  <c r="AN516" i="5"/>
  <c r="AM516" i="5"/>
  <c r="AL516" i="5"/>
  <c r="AJ516" i="5"/>
  <c r="AN515" i="5"/>
  <c r="AM515" i="5"/>
  <c r="AK515" i="5"/>
  <c r="AJ515" i="5"/>
  <c r="AN514" i="5"/>
  <c r="AM514" i="5"/>
  <c r="AL514" i="5"/>
  <c r="AK514" i="5"/>
  <c r="AN513" i="5"/>
  <c r="AL513" i="5"/>
  <c r="AK513" i="5"/>
  <c r="AJ513" i="5"/>
  <c r="AM512" i="5"/>
  <c r="AL512" i="5"/>
  <c r="AK512" i="5"/>
  <c r="AJ512" i="5"/>
  <c r="AN511" i="5"/>
  <c r="AM511" i="5"/>
  <c r="AL511" i="5"/>
  <c r="AK511" i="5"/>
  <c r="AJ511" i="5"/>
  <c r="AN510" i="5"/>
  <c r="AM510" i="5"/>
  <c r="AL510" i="5"/>
  <c r="AJ510" i="5"/>
  <c r="AN509" i="5"/>
  <c r="AM509" i="5"/>
  <c r="AL509" i="5"/>
  <c r="AJ509" i="5"/>
  <c r="AN488" i="5"/>
  <c r="AM488" i="5"/>
  <c r="AL488" i="5"/>
  <c r="AK488" i="5"/>
  <c r="AJ488" i="5"/>
  <c r="AN396" i="5"/>
  <c r="AM396" i="5"/>
  <c r="AL396" i="5"/>
  <c r="AK396" i="5"/>
  <c r="AJ396" i="5"/>
  <c r="AN358" i="5"/>
  <c r="AM358" i="5"/>
  <c r="AL358" i="5"/>
  <c r="AK358" i="5"/>
  <c r="AJ358" i="5"/>
  <c r="AN339" i="5"/>
  <c r="AM339" i="5"/>
  <c r="AL339" i="5"/>
  <c r="AK339" i="5"/>
  <c r="AJ339" i="5"/>
  <c r="AN301" i="5"/>
  <c r="AM301" i="5"/>
  <c r="AL301" i="5"/>
  <c r="AK301" i="5"/>
  <c r="AJ301" i="5"/>
  <c r="AN282" i="5"/>
  <c r="AM282" i="5"/>
  <c r="AL282" i="5"/>
  <c r="AK282" i="5"/>
  <c r="AJ282" i="5"/>
  <c r="AN188" i="5"/>
  <c r="AM188" i="5"/>
  <c r="AL188" i="5"/>
  <c r="AK188" i="5"/>
  <c r="AJ188" i="5"/>
  <c r="AN150" i="5"/>
  <c r="AM150" i="5"/>
  <c r="AL150" i="5"/>
  <c r="AK150" i="5"/>
  <c r="AJ150" i="5"/>
  <c r="AN38" i="5"/>
  <c r="AR12" i="6" s="1"/>
  <c r="AM38" i="5"/>
  <c r="AQ12" i="6" s="1"/>
  <c r="AL38" i="5"/>
  <c r="AP12" i="6" s="1"/>
  <c r="AK38" i="5"/>
  <c r="AO12" i="6" s="1"/>
  <c r="AJ38" i="5"/>
  <c r="AN12" i="6" s="1"/>
  <c r="AJ35" i="5"/>
  <c r="AI35" i="5" s="1"/>
  <c r="F24" i="97" s="1"/>
  <c r="F23" i="97" s="1"/>
  <c r="AJ23" i="5"/>
  <c r="AK9" i="5"/>
  <c r="AL9" i="5" s="1"/>
  <c r="AN3" i="5"/>
  <c r="AM3" i="5"/>
  <c r="AL3" i="5"/>
  <c r="AK3" i="5"/>
  <c r="AJ3" i="5"/>
  <c r="AE28" i="5"/>
  <c r="AD28" i="5"/>
  <c r="AA63" i="1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Z68" i="5"/>
  <c r="T548" i="44"/>
  <c r="T547" i="44"/>
  <c r="T546" i="44"/>
  <c r="T545" i="44"/>
  <c r="T543" i="44"/>
  <c r="T541" i="44"/>
  <c r="T539" i="44"/>
  <c r="T538" i="44"/>
  <c r="T537" i="44"/>
  <c r="T536" i="44"/>
  <c r="T535" i="44"/>
  <c r="T534" i="44"/>
  <c r="T533" i="44"/>
  <c r="AD23" i="5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Y657" i="5"/>
  <c r="A40" i="52"/>
  <c r="A39" i="52"/>
  <c r="A38" i="52"/>
  <c r="A37" i="52"/>
  <c r="A36" i="52"/>
  <c r="A35" i="52"/>
  <c r="A34" i="52"/>
  <c r="A33" i="52"/>
  <c r="A32" i="52"/>
  <c r="AI28" i="5"/>
  <c r="AH28" i="5"/>
  <c r="AG28" i="5"/>
  <c r="AF28" i="5"/>
  <c r="AG1693" i="5"/>
  <c r="AA292" i="6"/>
  <c r="AD292" i="6"/>
  <c r="AE292" i="6"/>
  <c r="AF292" i="6"/>
  <c r="AG292" i="6"/>
  <c r="AH292" i="6"/>
  <c r="AI4229" i="44"/>
  <c r="AH4102" i="44"/>
  <c r="AG3975" i="44"/>
  <c r="AF3848" i="44"/>
  <c r="AE3721" i="44"/>
  <c r="AC3467" i="44"/>
  <c r="AB3340" i="44"/>
  <c r="AA3213" i="44"/>
  <c r="Z3086" i="44"/>
  <c r="Y2959" i="44"/>
  <c r="W2708" i="44"/>
  <c r="W2707" i="44"/>
  <c r="W2706" i="44"/>
  <c r="W2705" i="44"/>
  <c r="W2704" i="44"/>
  <c r="W2703" i="44"/>
  <c r="W2702" i="44"/>
  <c r="W2701" i="44"/>
  <c r="W2700" i="44"/>
  <c r="W2699" i="44"/>
  <c r="W2698" i="44"/>
  <c r="W2697" i="44"/>
  <c r="W2696" i="44"/>
  <c r="W2695" i="44"/>
  <c r="W2694" i="44"/>
  <c r="W2693" i="44"/>
  <c r="V2581" i="44"/>
  <c r="V2580" i="44"/>
  <c r="V2579" i="44"/>
  <c r="V2578" i="44"/>
  <c r="V2577" i="44"/>
  <c r="V2576" i="44"/>
  <c r="V2575" i="44"/>
  <c r="V2574" i="44"/>
  <c r="V2573" i="44"/>
  <c r="V2572" i="44"/>
  <c r="V2571" i="44"/>
  <c r="V2570" i="44"/>
  <c r="V2569" i="44"/>
  <c r="V2568" i="44"/>
  <c r="V2567" i="44"/>
  <c r="V2566" i="44"/>
  <c r="U2454" i="44"/>
  <c r="U2453" i="44"/>
  <c r="U2452" i="44"/>
  <c r="U2451" i="44"/>
  <c r="U2450" i="44"/>
  <c r="U2449" i="44"/>
  <c r="U2448" i="44"/>
  <c r="U2447" i="44"/>
  <c r="U2446" i="44"/>
  <c r="U2445" i="44"/>
  <c r="U2444" i="44"/>
  <c r="U2443" i="44"/>
  <c r="U2442" i="44"/>
  <c r="U2441" i="44"/>
  <c r="U2440" i="44"/>
  <c r="U2439" i="44"/>
  <c r="T2327" i="44"/>
  <c r="T2326" i="44"/>
  <c r="T2325" i="44"/>
  <c r="T2324" i="44"/>
  <c r="T2323" i="44"/>
  <c r="T2322" i="44"/>
  <c r="T2321" i="44"/>
  <c r="T2320" i="44"/>
  <c r="T2319" i="44"/>
  <c r="T2318" i="44"/>
  <c r="T2317" i="44"/>
  <c r="T2316" i="44"/>
  <c r="T2315" i="44"/>
  <c r="T2314" i="44"/>
  <c r="T2313" i="44"/>
  <c r="T2312" i="44"/>
  <c r="S2182" i="44"/>
  <c r="S2181" i="44"/>
  <c r="S2180" i="44"/>
  <c r="S2179" i="44"/>
  <c r="S2178" i="44"/>
  <c r="S2177" i="44"/>
  <c r="S2176" i="44"/>
  <c r="S2175" i="44"/>
  <c r="S2174" i="44"/>
  <c r="S2173" i="44"/>
  <c r="S2172" i="44"/>
  <c r="S2171" i="44"/>
  <c r="S2170" i="44"/>
  <c r="S2169" i="44"/>
  <c r="S2168" i="44"/>
  <c r="S2167" i="44"/>
  <c r="R2037" i="44"/>
  <c r="R2036" i="44"/>
  <c r="R2035" i="44"/>
  <c r="R2034" i="44"/>
  <c r="R2033" i="44"/>
  <c r="R2032" i="44"/>
  <c r="R2031" i="44"/>
  <c r="R2030" i="44"/>
  <c r="R2029" i="44"/>
  <c r="R2028" i="44"/>
  <c r="R2027" i="44"/>
  <c r="R2026" i="44"/>
  <c r="R2025" i="44"/>
  <c r="R2024" i="44"/>
  <c r="R2023" i="44"/>
  <c r="R2022" i="44"/>
  <c r="Q1892" i="44"/>
  <c r="Q1891" i="44"/>
  <c r="Q1890" i="44"/>
  <c r="Q1889" i="44"/>
  <c r="Q1888" i="44"/>
  <c r="Q1887" i="44"/>
  <c r="Q1886" i="44"/>
  <c r="Q1885" i="44"/>
  <c r="Q1884" i="44"/>
  <c r="Q1883" i="44"/>
  <c r="Q1882" i="44"/>
  <c r="Q1881" i="44"/>
  <c r="Q1880" i="44"/>
  <c r="Q1879" i="44"/>
  <c r="Q1878" i="44"/>
  <c r="Q1877" i="44"/>
  <c r="AI4014" i="44"/>
  <c r="AI4013" i="44"/>
  <c r="AI4012" i="44"/>
  <c r="AI4011" i="44"/>
  <c r="AI4009" i="44"/>
  <c r="AI4008" i="44"/>
  <c r="AI4007" i="44"/>
  <c r="AI4006" i="44"/>
  <c r="AI4005" i="44"/>
  <c r="AI4004" i="44"/>
  <c r="AI4003" i="44"/>
  <c r="AI4002" i="44"/>
  <c r="AI4001" i="44"/>
  <c r="AI4000" i="44"/>
  <c r="AH3887" i="44"/>
  <c r="AH3886" i="44"/>
  <c r="AH3885" i="44"/>
  <c r="AH3884" i="44"/>
  <c r="AH3882" i="44"/>
  <c r="AH3881" i="44"/>
  <c r="AH3880" i="44"/>
  <c r="AH3879" i="44"/>
  <c r="AH3878" i="44"/>
  <c r="AH3877" i="44"/>
  <c r="AH3876" i="44"/>
  <c r="AH3875" i="44"/>
  <c r="AH3874" i="44"/>
  <c r="AH3873" i="44"/>
  <c r="AG3760" i="44"/>
  <c r="AG3759" i="44"/>
  <c r="AG3758" i="44"/>
  <c r="AG3757" i="44"/>
  <c r="AG3755" i="44"/>
  <c r="AG3754" i="44"/>
  <c r="AG3753" i="44"/>
  <c r="AG3752" i="44"/>
  <c r="AG3751" i="44"/>
  <c r="AG3750" i="44"/>
  <c r="AG3749" i="44"/>
  <c r="AG3748" i="44"/>
  <c r="AG3747" i="44"/>
  <c r="AG3746" i="44"/>
  <c r="AF3633" i="44"/>
  <c r="AF3632" i="44"/>
  <c r="AF3631" i="44"/>
  <c r="AF3630" i="44"/>
  <c r="AF3628" i="44"/>
  <c r="AF3627" i="44"/>
  <c r="AF3626" i="44"/>
  <c r="AF3625" i="44"/>
  <c r="AF3624" i="44"/>
  <c r="AF3623" i="44"/>
  <c r="AF3622" i="44"/>
  <c r="AF3621" i="44"/>
  <c r="AF3620" i="44"/>
  <c r="AF3619" i="44"/>
  <c r="AE3506" i="44"/>
  <c r="AE3505" i="44"/>
  <c r="AE3504" i="44"/>
  <c r="AE3503" i="44"/>
  <c r="AE3501" i="44"/>
  <c r="AE3500" i="44"/>
  <c r="AE3499" i="44"/>
  <c r="AE3498" i="44"/>
  <c r="AE3497" i="44"/>
  <c r="AE3496" i="44"/>
  <c r="AE3495" i="44"/>
  <c r="AE3494" i="44"/>
  <c r="AE3493" i="44"/>
  <c r="AE3492" i="44"/>
  <c r="AD3379" i="44"/>
  <c r="AD3378" i="44"/>
  <c r="AD3377" i="44"/>
  <c r="AD3376" i="44"/>
  <c r="AD3374" i="44"/>
  <c r="AD3373" i="44"/>
  <c r="AD3372" i="44"/>
  <c r="AD3371" i="44"/>
  <c r="AD3370" i="44"/>
  <c r="AD3369" i="44"/>
  <c r="AD3368" i="44"/>
  <c r="AD3367" i="44"/>
  <c r="AD3366" i="44"/>
  <c r="AD3365" i="44"/>
  <c r="AC3252" i="44"/>
  <c r="AC3251" i="44"/>
  <c r="AC3250" i="44"/>
  <c r="AC3249" i="44"/>
  <c r="AC3247" i="44"/>
  <c r="AC3246" i="44"/>
  <c r="AC3245" i="44"/>
  <c r="AC3244" i="44"/>
  <c r="AC3243" i="44"/>
  <c r="AC3242" i="44"/>
  <c r="AC3241" i="44"/>
  <c r="AC3240" i="44"/>
  <c r="AC3239" i="44"/>
  <c r="AC3238" i="44"/>
  <c r="AB3125" i="44"/>
  <c r="AB3124" i="44"/>
  <c r="AB3123" i="44"/>
  <c r="AB3122" i="44"/>
  <c r="AB3120" i="44"/>
  <c r="AB3119" i="44"/>
  <c r="AB3118" i="44"/>
  <c r="AB3117" i="44"/>
  <c r="AB3116" i="44"/>
  <c r="AB3115" i="44"/>
  <c r="AB3114" i="44"/>
  <c r="AB3113" i="44"/>
  <c r="AB3112" i="44"/>
  <c r="AB3111" i="44"/>
  <c r="AA2998" i="44"/>
  <c r="AA2997" i="44"/>
  <c r="AA2996" i="44"/>
  <c r="AA2995" i="44"/>
  <c r="AA2993" i="44"/>
  <c r="AA2992" i="44"/>
  <c r="AA2991" i="44"/>
  <c r="AA2990" i="44"/>
  <c r="AA2989" i="44"/>
  <c r="AA2988" i="44"/>
  <c r="AA2987" i="44"/>
  <c r="AA2986" i="44"/>
  <c r="AA2985" i="44"/>
  <c r="AA2984" i="44"/>
  <c r="Z2871" i="44"/>
  <c r="Z2870" i="44"/>
  <c r="Z2869" i="44"/>
  <c r="Z2868" i="44"/>
  <c r="Z2866" i="44"/>
  <c r="Z2865" i="44"/>
  <c r="Z2864" i="44"/>
  <c r="Z2863" i="44"/>
  <c r="Z2862" i="44"/>
  <c r="Z2861" i="44"/>
  <c r="Z2860" i="44"/>
  <c r="Z2859" i="44"/>
  <c r="Z2858" i="44"/>
  <c r="Z2857" i="44"/>
  <c r="X2617" i="44"/>
  <c r="Y2617" i="44" s="1"/>
  <c r="X2616" i="44"/>
  <c r="X2615" i="44"/>
  <c r="X2614" i="44"/>
  <c r="X2613" i="44"/>
  <c r="X2612" i="44"/>
  <c r="X2611" i="44"/>
  <c r="X2610" i="44"/>
  <c r="X2609" i="44"/>
  <c r="X2608" i="44"/>
  <c r="X2607" i="44"/>
  <c r="X2606" i="44"/>
  <c r="X2605" i="44"/>
  <c r="X2604" i="44"/>
  <c r="X2603" i="44"/>
  <c r="W2490" i="44"/>
  <c r="W2489" i="44"/>
  <c r="W2488" i="44"/>
  <c r="W2487" i="44"/>
  <c r="W2486" i="44"/>
  <c r="W2485" i="44"/>
  <c r="W2484" i="44"/>
  <c r="W2483" i="44"/>
  <c r="W2482" i="44"/>
  <c r="W2481" i="44"/>
  <c r="W2480" i="44"/>
  <c r="W2479" i="44"/>
  <c r="W2478" i="44"/>
  <c r="W2477" i="44"/>
  <c r="W2476" i="44"/>
  <c r="V2363" i="44"/>
  <c r="V2362" i="44"/>
  <c r="V2361" i="44"/>
  <c r="V2360" i="44"/>
  <c r="V2359" i="44"/>
  <c r="V2358" i="44"/>
  <c r="V2357" i="44"/>
  <c r="V2356" i="44"/>
  <c r="V2355" i="44"/>
  <c r="V2354" i="44"/>
  <c r="V2353" i="44"/>
  <c r="V2352" i="44"/>
  <c r="V2351" i="44"/>
  <c r="V2350" i="44"/>
  <c r="V2349" i="44"/>
  <c r="U2236" i="44"/>
  <c r="U2235" i="44"/>
  <c r="U2234" i="44"/>
  <c r="U2233" i="44"/>
  <c r="U2232" i="44"/>
  <c r="U2231" i="44"/>
  <c r="U2230" i="44"/>
  <c r="U2229" i="44"/>
  <c r="U2228" i="44"/>
  <c r="U2227" i="44"/>
  <c r="U2226" i="44"/>
  <c r="U2225" i="44"/>
  <c r="U2224" i="44"/>
  <c r="U2223" i="44"/>
  <c r="U2222" i="44"/>
  <c r="T2091" i="44"/>
  <c r="T2090" i="44"/>
  <c r="T2089" i="44"/>
  <c r="T2088" i="44"/>
  <c r="T2087" i="44"/>
  <c r="T2086" i="44"/>
  <c r="T2085" i="44"/>
  <c r="T2084" i="44"/>
  <c r="T2083" i="44"/>
  <c r="T2082" i="44"/>
  <c r="T2081" i="44"/>
  <c r="T2080" i="44"/>
  <c r="T2079" i="44"/>
  <c r="T2078" i="44"/>
  <c r="T2077" i="44"/>
  <c r="S1946" i="44"/>
  <c r="S1945" i="44"/>
  <c r="S1944" i="44"/>
  <c r="S1943" i="44"/>
  <c r="S1942" i="44"/>
  <c r="S1941" i="44"/>
  <c r="S1940" i="44"/>
  <c r="S1939" i="44"/>
  <c r="S1938" i="44"/>
  <c r="S1937" i="44"/>
  <c r="S1936" i="44"/>
  <c r="S1935" i="44"/>
  <c r="S1934" i="44"/>
  <c r="S1933" i="44"/>
  <c r="S1932" i="44"/>
  <c r="R1801" i="44"/>
  <c r="R1800" i="44"/>
  <c r="R1799" i="44"/>
  <c r="R1798" i="44"/>
  <c r="R1797" i="44"/>
  <c r="R1796" i="44"/>
  <c r="R1795" i="44"/>
  <c r="R1794" i="44"/>
  <c r="R1793" i="44"/>
  <c r="R1792" i="44"/>
  <c r="R1791" i="44"/>
  <c r="R1790" i="44"/>
  <c r="R1789" i="44"/>
  <c r="R1788" i="44"/>
  <c r="R1787" i="44"/>
  <c r="Q1656" i="44"/>
  <c r="Q1655" i="44"/>
  <c r="Q1654" i="44"/>
  <c r="Q1653" i="44"/>
  <c r="Q1652" i="44"/>
  <c r="Q1651" i="44"/>
  <c r="Q1650" i="44"/>
  <c r="Q1649" i="44"/>
  <c r="Q1648" i="44"/>
  <c r="Q1647" i="44"/>
  <c r="Q1646" i="44"/>
  <c r="Q1645" i="44"/>
  <c r="Q1644" i="44"/>
  <c r="Q1643" i="44"/>
  <c r="Q1642" i="44"/>
  <c r="P1511" i="44"/>
  <c r="P1510" i="44"/>
  <c r="P1509" i="44"/>
  <c r="P1508" i="44"/>
  <c r="P1507" i="44"/>
  <c r="P1506" i="44"/>
  <c r="P1505" i="44"/>
  <c r="P1504" i="44"/>
  <c r="P1503" i="44"/>
  <c r="P1502" i="44"/>
  <c r="P1501" i="44"/>
  <c r="P1500" i="44"/>
  <c r="P1499" i="44"/>
  <c r="P1498" i="44"/>
  <c r="P1497" i="44"/>
  <c r="O1366" i="44"/>
  <c r="O1365" i="44"/>
  <c r="O1364" i="44"/>
  <c r="O1363" i="44"/>
  <c r="O1362" i="44"/>
  <c r="O1361" i="44"/>
  <c r="O1360" i="44"/>
  <c r="O1359" i="44"/>
  <c r="O1358" i="44"/>
  <c r="O1357" i="44"/>
  <c r="O1356" i="44"/>
  <c r="O1355" i="44"/>
  <c r="O1354" i="44"/>
  <c r="O1353" i="44"/>
  <c r="O1352" i="44"/>
  <c r="N1221" i="44"/>
  <c r="N1220" i="44"/>
  <c r="N1219" i="44"/>
  <c r="N1218" i="44"/>
  <c r="N1217" i="44"/>
  <c r="N1216" i="44"/>
  <c r="N1215" i="44"/>
  <c r="N1214" i="44"/>
  <c r="N1213" i="44"/>
  <c r="N1212" i="44"/>
  <c r="N1211" i="44"/>
  <c r="N1210" i="44"/>
  <c r="N1209" i="44"/>
  <c r="N1208" i="44"/>
  <c r="N1207" i="44"/>
  <c r="M1076" i="44"/>
  <c r="M1075" i="44"/>
  <c r="M1074" i="44"/>
  <c r="M1073" i="44"/>
  <c r="M1072" i="44"/>
  <c r="M1071" i="44"/>
  <c r="M1070" i="44"/>
  <c r="M1069" i="44"/>
  <c r="M1068" i="44"/>
  <c r="M1067" i="44"/>
  <c r="M1066" i="44"/>
  <c r="M1065" i="44"/>
  <c r="M1064" i="44"/>
  <c r="M1063" i="44"/>
  <c r="M1062" i="44"/>
  <c r="L931" i="44"/>
  <c r="L930" i="44"/>
  <c r="L929" i="44"/>
  <c r="L928" i="44"/>
  <c r="L927" i="44"/>
  <c r="L926" i="44"/>
  <c r="L925" i="44"/>
  <c r="L924" i="44"/>
  <c r="L923" i="44"/>
  <c r="L922" i="44"/>
  <c r="L921" i="44"/>
  <c r="L920" i="44"/>
  <c r="L919" i="44"/>
  <c r="L918" i="44"/>
  <c r="L917" i="44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1833" i="5"/>
  <c r="AE3" i="1"/>
  <c r="AD3" i="1"/>
  <c r="AC3" i="1"/>
  <c r="A288" i="9"/>
  <c r="T160" i="6"/>
  <c r="AC23" i="5"/>
  <c r="AB23" i="5"/>
  <c r="AA23" i="5"/>
  <c r="A58" i="9"/>
  <c r="A18" i="6"/>
  <c r="A17" i="6"/>
  <c r="A16" i="6"/>
  <c r="A15" i="6"/>
  <c r="A14" i="6"/>
  <c r="A13" i="6"/>
  <c r="A12" i="6"/>
  <c r="A11" i="6"/>
  <c r="A767" i="2"/>
  <c r="A223" i="2"/>
  <c r="A222" i="2"/>
  <c r="A221" i="2"/>
  <c r="A220" i="2"/>
  <c r="A219" i="2"/>
  <c r="A218" i="2"/>
  <c r="A217" i="2"/>
  <c r="A103" i="2"/>
  <c r="A85" i="2"/>
  <c r="A51" i="2"/>
  <c r="A50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3" i="2"/>
  <c r="A22" i="2"/>
  <c r="A21" i="2"/>
  <c r="A20" i="2"/>
  <c r="A19" i="2"/>
  <c r="A18" i="2"/>
  <c r="A17" i="2"/>
  <c r="A16" i="2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3" i="44"/>
  <c r="A22" i="44"/>
  <c r="A21" i="44"/>
  <c r="A20" i="44"/>
  <c r="A19" i="44"/>
  <c r="A18" i="44"/>
  <c r="A17" i="44"/>
  <c r="A16" i="44"/>
  <c r="A51" i="44"/>
  <c r="A50" i="44"/>
  <c r="A49" i="44"/>
  <c r="A48" i="44"/>
  <c r="A85" i="44"/>
  <c r="A103" i="44"/>
  <c r="A767" i="44"/>
  <c r="A223" i="44"/>
  <c r="A222" i="44"/>
  <c r="A221" i="44"/>
  <c r="A220" i="44"/>
  <c r="A219" i="44"/>
  <c r="A218" i="44"/>
  <c r="A217" i="44"/>
  <c r="A86" i="52"/>
  <c r="A287" i="9"/>
  <c r="A286" i="9"/>
  <c r="A285" i="9"/>
  <c r="A284" i="9"/>
  <c r="A283" i="9"/>
  <c r="A282" i="9"/>
  <c r="A281" i="9"/>
  <c r="A280" i="9"/>
  <c r="A279" i="9"/>
  <c r="A250" i="9"/>
  <c r="A249" i="9"/>
  <c r="A248" i="9"/>
  <c r="A247" i="9"/>
  <c r="A246" i="9"/>
  <c r="A245" i="9"/>
  <c r="A244" i="9"/>
  <c r="A243" i="9"/>
  <c r="A242" i="9"/>
  <c r="A241" i="9"/>
  <c r="A240" i="9"/>
  <c r="A236" i="9"/>
  <c r="A143" i="9"/>
  <c r="A142" i="9"/>
  <c r="A140" i="9"/>
  <c r="A139" i="9"/>
  <c r="A138" i="9"/>
  <c r="A137" i="9"/>
  <c r="A136" i="9"/>
  <c r="A135" i="9"/>
  <c r="A149" i="9"/>
  <c r="A322" i="6"/>
  <c r="A321" i="6"/>
  <c r="A288" i="6"/>
  <c r="A287" i="6"/>
  <c r="A286" i="6"/>
  <c r="A285" i="6"/>
  <c r="A279" i="6"/>
  <c r="A278" i="6"/>
  <c r="A277" i="6"/>
  <c r="A276" i="6"/>
  <c r="A275" i="6"/>
  <c r="A274" i="6"/>
  <c r="A273" i="6"/>
  <c r="A272" i="6"/>
  <c r="A271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3" i="6"/>
  <c r="A132" i="6"/>
  <c r="A131" i="6"/>
  <c r="A130" i="6"/>
  <c r="A129" i="6"/>
  <c r="A128" i="6"/>
  <c r="A127" i="6"/>
  <c r="A126" i="6"/>
  <c r="A125" i="6"/>
  <c r="A121" i="6"/>
  <c r="A117" i="6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2" i="10"/>
  <c r="A80" i="10"/>
  <c r="A67" i="10"/>
  <c r="A54" i="10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H14" i="1"/>
  <c r="G14" i="1"/>
  <c r="M14" i="1"/>
  <c r="O14" i="1"/>
  <c r="S14" i="1"/>
  <c r="U14" i="1"/>
  <c r="A63" i="52"/>
  <c r="A62" i="52"/>
  <c r="AC35" i="5"/>
  <c r="AC28" i="5"/>
  <c r="AE67" i="1"/>
  <c r="AD66" i="1"/>
  <c r="AE66" i="1" s="1"/>
  <c r="AF66" i="1" s="1"/>
  <c r="AC65" i="1"/>
  <c r="AD65" i="1" s="1"/>
  <c r="AE65" i="1" s="1"/>
  <c r="AF65" i="1" s="1"/>
  <c r="AB64" i="1"/>
  <c r="V49" i="1"/>
  <c r="V50" i="1"/>
  <c r="W50" i="1" s="1"/>
  <c r="V51" i="1"/>
  <c r="W51" i="1" s="1"/>
  <c r="X51" i="1" s="1"/>
  <c r="V52" i="1"/>
  <c r="W52" i="1" s="1"/>
  <c r="X52" i="1" s="1"/>
  <c r="Y52" i="1" s="1"/>
  <c r="V53" i="1"/>
  <c r="W53" i="1" s="1"/>
  <c r="X53" i="1" s="1"/>
  <c r="Y53" i="1" s="1"/>
  <c r="Z53" i="1" s="1"/>
  <c r="V54" i="1"/>
  <c r="W54" i="1" s="1"/>
  <c r="X54" i="1" s="1"/>
  <c r="Y54" i="1" s="1"/>
  <c r="Z54" i="1" s="1"/>
  <c r="AA54" i="1" s="1"/>
  <c r="V55" i="1"/>
  <c r="W55" i="1" s="1"/>
  <c r="X55" i="1" s="1"/>
  <c r="Y55" i="1" s="1"/>
  <c r="Z55" i="1" s="1"/>
  <c r="AA55" i="1" s="1"/>
  <c r="AB55" i="1" s="1"/>
  <c r="V56" i="1"/>
  <c r="W56" i="1" s="1"/>
  <c r="X56" i="1" s="1"/>
  <c r="Y56" i="1" s="1"/>
  <c r="Z56" i="1" s="1"/>
  <c r="AA56" i="1" s="1"/>
  <c r="AB56" i="1" s="1"/>
  <c r="AC56" i="1" s="1"/>
  <c r="V57" i="1"/>
  <c r="W57" i="1" s="1"/>
  <c r="X57" i="1" s="1"/>
  <c r="Y57" i="1" s="1"/>
  <c r="Z57" i="1" s="1"/>
  <c r="AA57" i="1" s="1"/>
  <c r="AB57" i="1" s="1"/>
  <c r="AC57" i="1" s="1"/>
  <c r="AD57" i="1" s="1"/>
  <c r="W58" i="1"/>
  <c r="X59" i="1"/>
  <c r="Y59" i="1" s="1"/>
  <c r="Z59" i="1" s="1"/>
  <c r="AA59" i="1" s="1"/>
  <c r="AB59" i="1" s="1"/>
  <c r="AC59" i="1" s="1"/>
  <c r="AD59" i="1" s="1"/>
  <c r="AE59" i="1" s="1"/>
  <c r="AF59" i="1" s="1"/>
  <c r="Y60" i="1"/>
  <c r="Z60" i="1" s="1"/>
  <c r="AA60" i="1" s="1"/>
  <c r="AB60" i="1" s="1"/>
  <c r="AC60" i="1" s="1"/>
  <c r="AD60" i="1" s="1"/>
  <c r="AE60" i="1" s="1"/>
  <c r="AF60" i="1" s="1"/>
  <c r="Z61" i="1"/>
  <c r="AA61" i="1" s="1"/>
  <c r="AB61" i="1" s="1"/>
  <c r="AC61" i="1" s="1"/>
  <c r="AD61" i="1" s="1"/>
  <c r="AE61" i="1" s="1"/>
  <c r="AF61" i="1" s="1"/>
  <c r="AA62" i="1"/>
  <c r="V48" i="1"/>
  <c r="W48" i="1" s="1"/>
  <c r="X48" i="1" s="1"/>
  <c r="Y48" i="1" s="1"/>
  <c r="Z48" i="1" s="1"/>
  <c r="AA48" i="1" s="1"/>
  <c r="AB48" i="1" s="1"/>
  <c r="AC48" i="1" s="1"/>
  <c r="AD48" i="1" s="1"/>
  <c r="AE48" i="1" s="1"/>
  <c r="AF48" i="1" s="1"/>
  <c r="AG48" i="1" s="1"/>
  <c r="AH48" i="1" s="1"/>
  <c r="AI48" i="1" s="1"/>
  <c r="AJ48" i="1" s="1"/>
  <c r="V45" i="1"/>
  <c r="W45" i="1"/>
  <c r="X45" i="1"/>
  <c r="Y45" i="1"/>
  <c r="Z45" i="1"/>
  <c r="AA45" i="1"/>
  <c r="AB45" i="1"/>
  <c r="AC45" i="1"/>
  <c r="AD45" i="1"/>
  <c r="AE45" i="1"/>
  <c r="X58" i="1"/>
  <c r="AB62" i="1"/>
  <c r="AC62" i="1" s="1"/>
  <c r="AD62" i="1" s="1"/>
  <c r="AE62" i="1" s="1"/>
  <c r="AF62" i="1" s="1"/>
  <c r="Y58" i="1"/>
  <c r="Z58" i="1" s="1"/>
  <c r="AA58" i="1" s="1"/>
  <c r="AB58" i="1" s="1"/>
  <c r="AC58" i="1" s="1"/>
  <c r="AD58" i="1" s="1"/>
  <c r="AE58" i="1" s="1"/>
  <c r="A1832" i="5"/>
  <c r="A1831" i="5"/>
  <c r="A1830" i="5"/>
  <c r="A1829" i="5"/>
  <c r="A1828" i="5"/>
  <c r="A1827" i="5"/>
  <c r="A1826" i="5"/>
  <c r="A1824" i="5"/>
  <c r="A1823" i="5"/>
  <c r="A1657" i="5"/>
  <c r="A1656" i="5"/>
  <c r="A1655" i="5"/>
  <c r="A1654" i="5"/>
  <c r="A1653" i="5"/>
  <c r="A1652" i="5"/>
  <c r="A1651" i="5"/>
  <c r="A526" i="5"/>
  <c r="T40" i="5"/>
  <c r="T11" i="59" s="1"/>
  <c r="S40" i="5"/>
  <c r="S11" i="10" s="1"/>
  <c r="R40" i="5"/>
  <c r="R11" i="59" s="1"/>
  <c r="Q40" i="5"/>
  <c r="Q11" i="10" s="1"/>
  <c r="P40" i="5"/>
  <c r="P11" i="59" s="1"/>
  <c r="O40" i="5"/>
  <c r="O11" i="10" s="1"/>
  <c r="N40" i="5"/>
  <c r="N11" i="10" s="1"/>
  <c r="M40" i="5"/>
  <c r="M11" i="59" s="1"/>
  <c r="L40" i="5"/>
  <c r="L11" i="10" s="1"/>
  <c r="K40" i="5"/>
  <c r="K11" i="10" s="1"/>
  <c r="J40" i="5"/>
  <c r="J11" i="10" s="1"/>
  <c r="U9" i="6"/>
  <c r="AI292" i="6"/>
  <c r="AM292" i="6"/>
  <c r="AJ292" i="6"/>
  <c r="AK292" i="6"/>
  <c r="AL292" i="6"/>
  <c r="AG3751" i="2"/>
  <c r="AH3878" i="2"/>
  <c r="AI4005" i="2"/>
  <c r="AF3624" i="2"/>
  <c r="AH3875" i="2"/>
  <c r="AI4002" i="2"/>
  <c r="AG3748" i="2"/>
  <c r="AF3621" i="2"/>
  <c r="AH3879" i="2"/>
  <c r="AI4006" i="2"/>
  <c r="AF3625" i="2"/>
  <c r="AG3752" i="2"/>
  <c r="AG3756" i="2"/>
  <c r="AH3883" i="2"/>
  <c r="AI4010" i="2"/>
  <c r="AF3629" i="2"/>
  <c r="AI4014" i="2"/>
  <c r="AH3887" i="2"/>
  <c r="AG3760" i="2"/>
  <c r="AG3747" i="2"/>
  <c r="AF3620" i="2"/>
  <c r="AH3874" i="2"/>
  <c r="AI4001" i="2"/>
  <c r="AF3628" i="2"/>
  <c r="AG3755" i="2"/>
  <c r="AI4009" i="2"/>
  <c r="AH3882" i="2"/>
  <c r="AI4007" i="2"/>
  <c r="AF3626" i="2"/>
  <c r="AG3753" i="2"/>
  <c r="AH3880" i="2"/>
  <c r="AG3761" i="2"/>
  <c r="AI4015" i="2"/>
  <c r="AH3888" i="2"/>
  <c r="AF3634" i="2"/>
  <c r="AF3632" i="2"/>
  <c r="AI4013" i="2"/>
  <c r="AG3759" i="2"/>
  <c r="AH3886" i="2"/>
  <c r="AI4003" i="2"/>
  <c r="AF3622" i="2"/>
  <c r="AG3749" i="2"/>
  <c r="AH3876" i="2"/>
  <c r="AF3630" i="2"/>
  <c r="AG3757" i="2"/>
  <c r="AH3884" i="2"/>
  <c r="AI4011" i="2"/>
  <c r="AF3619" i="2"/>
  <c r="AI4000" i="2"/>
  <c r="AG3746" i="2"/>
  <c r="AH3873" i="2"/>
  <c r="AF3623" i="2"/>
  <c r="AG3750" i="2"/>
  <c r="AH3877" i="2"/>
  <c r="AI4004" i="2"/>
  <c r="AI4008" i="2"/>
  <c r="AH3881" i="2"/>
  <c r="AF3627" i="2"/>
  <c r="AG3754" i="2"/>
  <c r="AI4012" i="2"/>
  <c r="AF3631" i="2"/>
  <c r="AG3758" i="2"/>
  <c r="AH3885" i="2"/>
  <c r="AF3633" i="2"/>
  <c r="V47" i="9"/>
  <c r="U47" i="9"/>
  <c r="V46" i="9"/>
  <c r="U46" i="9"/>
  <c r="T119" i="6"/>
  <c r="T47" i="9" s="1"/>
  <c r="T118" i="6"/>
  <c r="AA119" i="6"/>
  <c r="AA47" i="9" s="1"/>
  <c r="Z119" i="6"/>
  <c r="Z47" i="9" s="1"/>
  <c r="Y119" i="6"/>
  <c r="X119" i="6"/>
  <c r="X47" i="9" s="1"/>
  <c r="W119" i="6"/>
  <c r="W47" i="9" s="1"/>
  <c r="AA118" i="6"/>
  <c r="AA46" i="9" s="1"/>
  <c r="Z118" i="6"/>
  <c r="Z46" i="9" s="1"/>
  <c r="Y118" i="6"/>
  <c r="Y46" i="9" s="1"/>
  <c r="X118" i="6"/>
  <c r="W118" i="6"/>
  <c r="W46" i="9" s="1"/>
  <c r="AH119" i="6"/>
  <c r="AH47" i="9" s="1"/>
  <c r="AG119" i="6"/>
  <c r="AF119" i="6"/>
  <c r="AF47" i="9" s="1"/>
  <c r="AE119" i="6"/>
  <c r="AD119" i="6"/>
  <c r="AD47" i="9" s="1"/>
  <c r="AH118" i="6"/>
  <c r="AG118" i="6"/>
  <c r="AG46" i="9" s="1"/>
  <c r="AF118" i="6"/>
  <c r="AF46" i="9" s="1"/>
  <c r="AE118" i="6"/>
  <c r="AE46" i="9" s="1"/>
  <c r="AD118" i="6"/>
  <c r="A124" i="6"/>
  <c r="A123" i="6"/>
  <c r="A122" i="6"/>
  <c r="V120" i="6"/>
  <c r="U120" i="6"/>
  <c r="A120" i="6"/>
  <c r="A119" i="6"/>
  <c r="A118" i="6"/>
  <c r="AB657" i="5"/>
  <c r="AA657" i="5"/>
  <c r="AD581" i="44"/>
  <c r="AC581" i="44"/>
  <c r="AB581" i="44"/>
  <c r="AA581" i="44"/>
  <c r="Z581" i="44"/>
  <c r="Y581" i="44"/>
  <c r="AI4010" i="44"/>
  <c r="AH3883" i="44"/>
  <c r="AG3756" i="44"/>
  <c r="AF3629" i="44"/>
  <c r="AE3502" i="44"/>
  <c r="AD3375" i="44"/>
  <c r="AC3248" i="44"/>
  <c r="AB3121" i="44"/>
  <c r="AA2994" i="44"/>
  <c r="Z2867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R106" i="44"/>
  <c r="Q106" i="44"/>
  <c r="P106" i="44"/>
  <c r="O106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R105" i="44"/>
  <c r="Q105" i="44"/>
  <c r="P105" i="44"/>
  <c r="O105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R104" i="44"/>
  <c r="Q104" i="44"/>
  <c r="P104" i="44"/>
  <c r="O104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R103" i="44"/>
  <c r="Q103" i="44"/>
  <c r="P103" i="44"/>
  <c r="O103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R102" i="44"/>
  <c r="Q102" i="44"/>
  <c r="P102" i="44"/>
  <c r="O102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R101" i="44"/>
  <c r="Q101" i="44"/>
  <c r="P101" i="44"/>
  <c r="O101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R100" i="44"/>
  <c r="Q100" i="44"/>
  <c r="P100" i="44"/>
  <c r="O100" i="44"/>
  <c r="AI99" i="44"/>
  <c r="AH99" i="44"/>
  <c r="AG99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R99" i="44"/>
  <c r="Q99" i="44"/>
  <c r="P99" i="44"/>
  <c r="O99" i="44"/>
  <c r="AI98" i="44"/>
  <c r="AH98" i="44"/>
  <c r="AG98" i="44"/>
  <c r="AF98" i="44"/>
  <c r="AE98" i="44"/>
  <c r="AD98" i="44"/>
  <c r="AC98" i="44"/>
  <c r="AB98" i="44"/>
  <c r="AA98" i="44"/>
  <c r="Z98" i="44"/>
  <c r="Y98" i="44"/>
  <c r="X98" i="44"/>
  <c r="W98" i="44"/>
  <c r="V98" i="44"/>
  <c r="U98" i="44"/>
  <c r="R98" i="44"/>
  <c r="Q98" i="44"/>
  <c r="P98" i="44"/>
  <c r="O98" i="44"/>
  <c r="AI97" i="44"/>
  <c r="AH97" i="44"/>
  <c r="AG97" i="44"/>
  <c r="AF97" i="44"/>
  <c r="AE97" i="44"/>
  <c r="AD97" i="44"/>
  <c r="AC97" i="44"/>
  <c r="AB97" i="44"/>
  <c r="AA97" i="44"/>
  <c r="Z97" i="44"/>
  <c r="Y97" i="44"/>
  <c r="X97" i="44"/>
  <c r="W97" i="44"/>
  <c r="V97" i="44"/>
  <c r="U97" i="44"/>
  <c r="R97" i="44"/>
  <c r="Q97" i="44"/>
  <c r="P97" i="44"/>
  <c r="O97" i="44"/>
  <c r="AI96" i="44"/>
  <c r="AH96" i="44"/>
  <c r="AG96" i="44"/>
  <c r="AF96" i="44"/>
  <c r="AE96" i="44"/>
  <c r="AD96" i="44"/>
  <c r="AC96" i="44"/>
  <c r="AB96" i="44"/>
  <c r="AA96" i="44"/>
  <c r="Z96" i="44"/>
  <c r="Y96" i="44"/>
  <c r="X96" i="44"/>
  <c r="W96" i="44"/>
  <c r="V96" i="44"/>
  <c r="U96" i="44"/>
  <c r="R96" i="44"/>
  <c r="Q96" i="44"/>
  <c r="P96" i="44"/>
  <c r="O96" i="44"/>
  <c r="AI95" i="44"/>
  <c r="AH95" i="44"/>
  <c r="AG95" i="44"/>
  <c r="AF95" i="44"/>
  <c r="AE95" i="44"/>
  <c r="AD95" i="44"/>
  <c r="AC95" i="44"/>
  <c r="AB95" i="44"/>
  <c r="AA95" i="44"/>
  <c r="Z95" i="44"/>
  <c r="Y95" i="44"/>
  <c r="X95" i="44"/>
  <c r="W95" i="44"/>
  <c r="V95" i="44"/>
  <c r="U95" i="44"/>
  <c r="R95" i="44"/>
  <c r="Q95" i="44"/>
  <c r="P95" i="44"/>
  <c r="O95" i="44"/>
  <c r="AI94" i="44"/>
  <c r="AH94" i="44"/>
  <c r="AG94" i="44"/>
  <c r="AF94" i="44"/>
  <c r="AE94" i="44"/>
  <c r="AD94" i="44"/>
  <c r="AC94" i="44"/>
  <c r="AB94" i="44"/>
  <c r="AA94" i="44"/>
  <c r="Z94" i="44"/>
  <c r="Y94" i="44"/>
  <c r="X94" i="44"/>
  <c r="W94" i="44"/>
  <c r="V94" i="44"/>
  <c r="U94" i="44"/>
  <c r="R94" i="44"/>
  <c r="Q94" i="44"/>
  <c r="P94" i="44"/>
  <c r="O94" i="44"/>
  <c r="AI93" i="44"/>
  <c r="AH93" i="44"/>
  <c r="AG93" i="44"/>
  <c r="AF93" i="44"/>
  <c r="AE93" i="44"/>
  <c r="AD93" i="44"/>
  <c r="AC93" i="44"/>
  <c r="AB93" i="44"/>
  <c r="AA93" i="44"/>
  <c r="Z93" i="44"/>
  <c r="Y93" i="44"/>
  <c r="X93" i="44"/>
  <c r="W93" i="44"/>
  <c r="V93" i="44"/>
  <c r="U93" i="44"/>
  <c r="R93" i="44"/>
  <c r="Q93" i="44"/>
  <c r="P93" i="44"/>
  <c r="O93" i="44"/>
  <c r="AI92" i="44"/>
  <c r="AH92" i="44"/>
  <c r="AG92" i="44"/>
  <c r="AF92" i="44"/>
  <c r="AE92" i="44"/>
  <c r="AD92" i="44"/>
  <c r="AC92" i="44"/>
  <c r="AB92" i="44"/>
  <c r="AA92" i="44"/>
  <c r="Z92" i="44"/>
  <c r="Y92" i="44"/>
  <c r="X92" i="44"/>
  <c r="W92" i="44"/>
  <c r="V92" i="44"/>
  <c r="U92" i="44"/>
  <c r="R92" i="44"/>
  <c r="Q92" i="44"/>
  <c r="P92" i="44"/>
  <c r="O92" i="44"/>
  <c r="AI91" i="44"/>
  <c r="AH91" i="44"/>
  <c r="AG91" i="44"/>
  <c r="AF91" i="44"/>
  <c r="AE91" i="44"/>
  <c r="AD91" i="44"/>
  <c r="AC91" i="44"/>
  <c r="AB91" i="44"/>
  <c r="AA91" i="44"/>
  <c r="Z91" i="44"/>
  <c r="Y91" i="44"/>
  <c r="X91" i="44"/>
  <c r="W91" i="44"/>
  <c r="V91" i="44"/>
  <c r="U91" i="44"/>
  <c r="R91" i="44"/>
  <c r="Q91" i="44"/>
  <c r="P91" i="44"/>
  <c r="O91" i="44"/>
  <c r="A89" i="2"/>
  <c r="A88" i="2"/>
  <c r="A87" i="2"/>
  <c r="A86" i="2"/>
  <c r="A84" i="2"/>
  <c r="A83" i="2"/>
  <c r="A82" i="2"/>
  <c r="A81" i="2"/>
  <c r="A80" i="2"/>
  <c r="A79" i="2"/>
  <c r="A78" i="2"/>
  <c r="A77" i="2"/>
  <c r="A76" i="2"/>
  <c r="A75" i="2"/>
  <c r="A74" i="2"/>
  <c r="A73" i="2"/>
  <c r="A89" i="44"/>
  <c r="A88" i="44"/>
  <c r="A87" i="44"/>
  <c r="A86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A107" i="2"/>
  <c r="A106" i="2"/>
  <c r="A105" i="2"/>
  <c r="A104" i="2"/>
  <c r="A102" i="2"/>
  <c r="A101" i="2"/>
  <c r="A100" i="2"/>
  <c r="A99" i="2"/>
  <c r="A98" i="2"/>
  <c r="A97" i="2"/>
  <c r="A96" i="2"/>
  <c r="A95" i="2"/>
  <c r="A94" i="2"/>
  <c r="A93" i="2"/>
  <c r="A92" i="2"/>
  <c r="A91" i="2"/>
  <c r="A107" i="44"/>
  <c r="A106" i="44"/>
  <c r="A105" i="44"/>
  <c r="A104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I235" i="44"/>
  <c r="AH4197" i="2"/>
  <c r="AG4197" i="2"/>
  <c r="AF4197" i="2"/>
  <c r="AE4197" i="2"/>
  <c r="AD4197" i="2"/>
  <c r="AC4197" i="2"/>
  <c r="AB4197" i="2"/>
  <c r="AA4197" i="2"/>
  <c r="Z4197" i="2"/>
  <c r="Y4197" i="2"/>
  <c r="X4197" i="2"/>
  <c r="W4197" i="2"/>
  <c r="V4197" i="2"/>
  <c r="U4197" i="2"/>
  <c r="T4197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H4197" i="44"/>
  <c r="AG4197" i="44"/>
  <c r="AF4197" i="44"/>
  <c r="AE4197" i="44"/>
  <c r="AD4197" i="44"/>
  <c r="AC4197" i="44"/>
  <c r="AB4197" i="44"/>
  <c r="AA4197" i="44"/>
  <c r="Z4197" i="44"/>
  <c r="Y4197" i="44"/>
  <c r="X4197" i="44"/>
  <c r="W4197" i="44"/>
  <c r="V4197" i="44"/>
  <c r="U4197" i="44"/>
  <c r="T4197" i="44"/>
  <c r="A4197" i="44"/>
  <c r="A4196" i="44"/>
  <c r="A4195" i="44"/>
  <c r="A4194" i="44"/>
  <c r="A4193" i="44"/>
  <c r="A4192" i="44"/>
  <c r="A4191" i="44"/>
  <c r="A4190" i="44"/>
  <c r="A4189" i="44"/>
  <c r="A4188" i="44"/>
  <c r="A4187" i="44"/>
  <c r="A4186" i="44"/>
  <c r="A4185" i="44"/>
  <c r="A4184" i="44"/>
  <c r="A4183" i="44"/>
  <c r="A4182" i="44"/>
  <c r="A4181" i="44"/>
  <c r="AI4070" i="2"/>
  <c r="AG4070" i="2"/>
  <c r="AF4070" i="2"/>
  <c r="AE4070" i="2"/>
  <c r="AD4070" i="2"/>
  <c r="AC4070" i="2"/>
  <c r="AB4070" i="2"/>
  <c r="AA4070" i="2"/>
  <c r="Z4070" i="2"/>
  <c r="Y4070" i="2"/>
  <c r="X4070" i="2"/>
  <c r="W4070" i="2"/>
  <c r="V4070" i="2"/>
  <c r="U4070" i="2"/>
  <c r="T4070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I4070" i="44"/>
  <c r="AG4070" i="44"/>
  <c r="AF4070" i="44"/>
  <c r="AE4070" i="44"/>
  <c r="AD4070" i="44"/>
  <c r="AC4070" i="44"/>
  <c r="AB4070" i="44"/>
  <c r="AA4070" i="44"/>
  <c r="Z4070" i="44"/>
  <c r="Y4070" i="44"/>
  <c r="X4070" i="44"/>
  <c r="W4070" i="44"/>
  <c r="V4070" i="44"/>
  <c r="U4070" i="44"/>
  <c r="T4070" i="44"/>
  <c r="A4070" i="44"/>
  <c r="A4069" i="44"/>
  <c r="A4068" i="44"/>
  <c r="A4067" i="44"/>
  <c r="A4066" i="44"/>
  <c r="A4065" i="44"/>
  <c r="A4064" i="44"/>
  <c r="A4063" i="44"/>
  <c r="A4062" i="44"/>
  <c r="A4061" i="44"/>
  <c r="A4060" i="44"/>
  <c r="A4059" i="44"/>
  <c r="A4058" i="44"/>
  <c r="A4057" i="44"/>
  <c r="A4056" i="44"/>
  <c r="A4055" i="44"/>
  <c r="A4054" i="44"/>
  <c r="AI3943" i="2"/>
  <c r="AH3943" i="2"/>
  <c r="AF3943" i="2"/>
  <c r="AE3943" i="2"/>
  <c r="AD3943" i="2"/>
  <c r="AC3943" i="2"/>
  <c r="AB3943" i="2"/>
  <c r="AA3943" i="2"/>
  <c r="Z3943" i="2"/>
  <c r="Y3943" i="2"/>
  <c r="X3943" i="2"/>
  <c r="W3943" i="2"/>
  <c r="V3943" i="2"/>
  <c r="U3943" i="2"/>
  <c r="T3943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I3943" i="44"/>
  <c r="AH3943" i="44"/>
  <c r="AF3943" i="44"/>
  <c r="AE3943" i="44"/>
  <c r="AD3943" i="44"/>
  <c r="AC3943" i="44"/>
  <c r="AB3943" i="44"/>
  <c r="AA3943" i="44"/>
  <c r="Z3943" i="44"/>
  <c r="Y3943" i="44"/>
  <c r="X3943" i="44"/>
  <c r="W3943" i="44"/>
  <c r="V3943" i="44"/>
  <c r="U3943" i="44"/>
  <c r="T3943" i="44"/>
  <c r="A3943" i="44"/>
  <c r="A3942" i="44"/>
  <c r="A3941" i="44"/>
  <c r="A3940" i="44"/>
  <c r="A3939" i="44"/>
  <c r="A3938" i="44"/>
  <c r="A3937" i="44"/>
  <c r="A3936" i="44"/>
  <c r="A3935" i="44"/>
  <c r="A3934" i="44"/>
  <c r="A3933" i="44"/>
  <c r="A3932" i="44"/>
  <c r="A3931" i="44"/>
  <c r="A3930" i="44"/>
  <c r="A3929" i="44"/>
  <c r="A3928" i="44"/>
  <c r="A3927" i="44"/>
  <c r="AI3816" i="2"/>
  <c r="AH3816" i="2"/>
  <c r="AG3816" i="2"/>
  <c r="AE3816" i="2"/>
  <c r="AD3816" i="2"/>
  <c r="AC3816" i="2"/>
  <c r="AB3816" i="2"/>
  <c r="AA3816" i="2"/>
  <c r="Z3816" i="2"/>
  <c r="Y3816" i="2"/>
  <c r="X3816" i="2"/>
  <c r="W3816" i="2"/>
  <c r="V3816" i="2"/>
  <c r="U3816" i="2"/>
  <c r="T3816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I3816" i="44"/>
  <c r="AH3816" i="44"/>
  <c r="AG3816" i="44"/>
  <c r="AE3816" i="44"/>
  <c r="AD3816" i="44"/>
  <c r="AC3816" i="44"/>
  <c r="AB3816" i="44"/>
  <c r="AA3816" i="44"/>
  <c r="Z3816" i="44"/>
  <c r="Y3816" i="44"/>
  <c r="X3816" i="44"/>
  <c r="W3816" i="44"/>
  <c r="V3816" i="44"/>
  <c r="U3816" i="44"/>
  <c r="T3816" i="44"/>
  <c r="A3816" i="44"/>
  <c r="A3815" i="44"/>
  <c r="A3814" i="44"/>
  <c r="A3813" i="44"/>
  <c r="A3812" i="44"/>
  <c r="A3811" i="44"/>
  <c r="A3810" i="44"/>
  <c r="A3809" i="44"/>
  <c r="A3808" i="44"/>
  <c r="A3807" i="44"/>
  <c r="A3806" i="44"/>
  <c r="A3805" i="44"/>
  <c r="A3804" i="44"/>
  <c r="A3803" i="44"/>
  <c r="A3802" i="44"/>
  <c r="A3801" i="44"/>
  <c r="A3800" i="44"/>
  <c r="AI3689" i="2"/>
  <c r="AH3689" i="2"/>
  <c r="AG3689" i="2"/>
  <c r="AF3689" i="2"/>
  <c r="AD3689" i="2"/>
  <c r="AC3689" i="2"/>
  <c r="AB3689" i="2"/>
  <c r="AA3689" i="2"/>
  <c r="Z3689" i="2"/>
  <c r="Y3689" i="2"/>
  <c r="X3689" i="2"/>
  <c r="W3689" i="2"/>
  <c r="V3689" i="2"/>
  <c r="U3689" i="2"/>
  <c r="T3689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I3689" i="44"/>
  <c r="AH3689" i="44"/>
  <c r="AG3689" i="44"/>
  <c r="AF3689" i="44"/>
  <c r="AD3689" i="44"/>
  <c r="AC3689" i="44"/>
  <c r="AB3689" i="44"/>
  <c r="AA3689" i="44"/>
  <c r="Z3689" i="44"/>
  <c r="Y3689" i="44"/>
  <c r="X3689" i="44"/>
  <c r="W3689" i="44"/>
  <c r="V3689" i="44"/>
  <c r="U3689" i="44"/>
  <c r="T3689" i="44"/>
  <c r="A3689" i="44"/>
  <c r="A3688" i="44"/>
  <c r="A3687" i="44"/>
  <c r="A3686" i="44"/>
  <c r="A3685" i="44"/>
  <c r="A3684" i="44"/>
  <c r="A3683" i="44"/>
  <c r="A3682" i="44"/>
  <c r="A3681" i="44"/>
  <c r="A3680" i="44"/>
  <c r="A3679" i="44"/>
  <c r="A3678" i="44"/>
  <c r="A3677" i="44"/>
  <c r="A3676" i="44"/>
  <c r="A3675" i="44"/>
  <c r="A3674" i="44"/>
  <c r="A3673" i="44"/>
  <c r="AI3562" i="2"/>
  <c r="AH3562" i="2"/>
  <c r="AG3562" i="2"/>
  <c r="AF3562" i="2"/>
  <c r="AE3562" i="2"/>
  <c r="AC3562" i="2"/>
  <c r="AB3562" i="2"/>
  <c r="AA3562" i="2"/>
  <c r="Z3562" i="2"/>
  <c r="Y3562" i="2"/>
  <c r="X3562" i="2"/>
  <c r="W3562" i="2"/>
  <c r="V3562" i="2"/>
  <c r="U3562" i="2"/>
  <c r="T3562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I3562" i="44"/>
  <c r="AH3562" i="44"/>
  <c r="AG3562" i="44"/>
  <c r="AF3562" i="44"/>
  <c r="AE3562" i="44"/>
  <c r="AC3562" i="44"/>
  <c r="AB3562" i="44"/>
  <c r="AA3562" i="44"/>
  <c r="Z3562" i="44"/>
  <c r="Y3562" i="44"/>
  <c r="X3562" i="44"/>
  <c r="W3562" i="44"/>
  <c r="V3562" i="44"/>
  <c r="U3562" i="44"/>
  <c r="T3562" i="44"/>
  <c r="A3562" i="44"/>
  <c r="A3561" i="44"/>
  <c r="A3560" i="44"/>
  <c r="A3559" i="44"/>
  <c r="A3558" i="44"/>
  <c r="A3557" i="44"/>
  <c r="A3556" i="44"/>
  <c r="A3555" i="44"/>
  <c r="A3554" i="44"/>
  <c r="A3553" i="44"/>
  <c r="A3552" i="44"/>
  <c r="A3551" i="44"/>
  <c r="A3550" i="44"/>
  <c r="A3549" i="44"/>
  <c r="A3548" i="44"/>
  <c r="A3547" i="44"/>
  <c r="A3546" i="44"/>
  <c r="AI3435" i="2"/>
  <c r="AH3435" i="2"/>
  <c r="AG3435" i="2"/>
  <c r="AF3435" i="2"/>
  <c r="AE3435" i="2"/>
  <c r="AD3435" i="2"/>
  <c r="AB3435" i="2"/>
  <c r="AA3435" i="2"/>
  <c r="Z3435" i="2"/>
  <c r="Y3435" i="2"/>
  <c r="X3435" i="2"/>
  <c r="W3435" i="2"/>
  <c r="V3435" i="2"/>
  <c r="U3435" i="2"/>
  <c r="T3435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I3435" i="44"/>
  <c r="AH3435" i="44"/>
  <c r="AG3435" i="44"/>
  <c r="AF3435" i="44"/>
  <c r="AE3435" i="44"/>
  <c r="AD3435" i="44"/>
  <c r="AB3435" i="44"/>
  <c r="AA3435" i="44"/>
  <c r="Z3435" i="44"/>
  <c r="Y3435" i="44"/>
  <c r="X3435" i="44"/>
  <c r="W3435" i="44"/>
  <c r="V3435" i="44"/>
  <c r="U3435" i="44"/>
  <c r="T3435" i="44"/>
  <c r="A3435" i="44"/>
  <c r="A3434" i="44"/>
  <c r="A3433" i="44"/>
  <c r="A3432" i="44"/>
  <c r="A3431" i="44"/>
  <c r="A3430" i="44"/>
  <c r="A3429" i="44"/>
  <c r="A3428" i="44"/>
  <c r="A3427" i="44"/>
  <c r="A3426" i="44"/>
  <c r="A3425" i="44"/>
  <c r="A3424" i="44"/>
  <c r="A3423" i="44"/>
  <c r="A3422" i="44"/>
  <c r="A3421" i="44"/>
  <c r="A3420" i="44"/>
  <c r="A3419" i="44"/>
  <c r="AI3308" i="2"/>
  <c r="AH3308" i="2"/>
  <c r="AG3308" i="2"/>
  <c r="AF3308" i="2"/>
  <c r="AE3308" i="2"/>
  <c r="AD3308" i="2"/>
  <c r="AC3308" i="2"/>
  <c r="AA3308" i="2"/>
  <c r="Z3308" i="2"/>
  <c r="Y3308" i="2"/>
  <c r="X3308" i="2"/>
  <c r="W3308" i="2"/>
  <c r="V3308" i="2"/>
  <c r="U3308" i="2"/>
  <c r="T3308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I3308" i="44"/>
  <c r="AH3308" i="44"/>
  <c r="AG3308" i="44"/>
  <c r="AF3308" i="44"/>
  <c r="AE3308" i="44"/>
  <c r="AD3308" i="44"/>
  <c r="AC3308" i="44"/>
  <c r="AA3308" i="44"/>
  <c r="Z3308" i="44"/>
  <c r="Y3308" i="44"/>
  <c r="X3308" i="44"/>
  <c r="W3308" i="44"/>
  <c r="V3308" i="44"/>
  <c r="U3308" i="44"/>
  <c r="T3308" i="44"/>
  <c r="A3308" i="44"/>
  <c r="A3307" i="44"/>
  <c r="A3306" i="44"/>
  <c r="A3305" i="44"/>
  <c r="A3304" i="44"/>
  <c r="A3303" i="44"/>
  <c r="A3302" i="44"/>
  <c r="A3301" i="44"/>
  <c r="A3300" i="44"/>
  <c r="A3299" i="44"/>
  <c r="A3298" i="44"/>
  <c r="A3297" i="44"/>
  <c r="A3296" i="44"/>
  <c r="A3295" i="44"/>
  <c r="A3294" i="44"/>
  <c r="A3293" i="44"/>
  <c r="A3292" i="44"/>
  <c r="AI3181" i="2"/>
  <c r="AH3181" i="2"/>
  <c r="AG3181" i="2"/>
  <c r="AF3181" i="2"/>
  <c r="AE3181" i="2"/>
  <c r="AD3181" i="2"/>
  <c r="AC3181" i="2"/>
  <c r="AB3181" i="2"/>
  <c r="Z3181" i="2"/>
  <c r="Y3181" i="2"/>
  <c r="X3181" i="2"/>
  <c r="W3181" i="2"/>
  <c r="V3181" i="2"/>
  <c r="U3181" i="2"/>
  <c r="T3181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I3181" i="44"/>
  <c r="AH3181" i="44"/>
  <c r="AG3181" i="44"/>
  <c r="AF3181" i="44"/>
  <c r="AE3181" i="44"/>
  <c r="AD3181" i="44"/>
  <c r="AC3181" i="44"/>
  <c r="AB3181" i="44"/>
  <c r="Z3181" i="44"/>
  <c r="Y3181" i="44"/>
  <c r="X3181" i="44"/>
  <c r="W3181" i="44"/>
  <c r="V3181" i="44"/>
  <c r="U3181" i="44"/>
  <c r="T3181" i="44"/>
  <c r="A3181" i="44"/>
  <c r="A3180" i="44"/>
  <c r="A3179" i="44"/>
  <c r="A3178" i="44"/>
  <c r="A3177" i="44"/>
  <c r="A3176" i="44"/>
  <c r="A3175" i="44"/>
  <c r="A3174" i="44"/>
  <c r="A3173" i="44"/>
  <c r="A3172" i="44"/>
  <c r="A3171" i="44"/>
  <c r="A3170" i="44"/>
  <c r="A3169" i="44"/>
  <c r="A3168" i="44"/>
  <c r="A3167" i="44"/>
  <c r="A3166" i="44"/>
  <c r="A3165" i="44"/>
  <c r="AI3054" i="2"/>
  <c r="AH3054" i="2"/>
  <c r="AG3054" i="2"/>
  <c r="AF3054" i="2"/>
  <c r="AE3054" i="2"/>
  <c r="AD3054" i="2"/>
  <c r="AC3054" i="2"/>
  <c r="AB3054" i="2"/>
  <c r="AA3054" i="2"/>
  <c r="Y3054" i="2"/>
  <c r="X3054" i="2"/>
  <c r="W3054" i="2"/>
  <c r="V3054" i="2"/>
  <c r="U3054" i="2"/>
  <c r="T3054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I3054" i="44"/>
  <c r="AH3054" i="44"/>
  <c r="AG3054" i="44"/>
  <c r="AF3054" i="44"/>
  <c r="AE3054" i="44"/>
  <c r="AD3054" i="44"/>
  <c r="AC3054" i="44"/>
  <c r="AB3054" i="44"/>
  <c r="AA3054" i="44"/>
  <c r="Y3054" i="44"/>
  <c r="X3054" i="44"/>
  <c r="W3054" i="44"/>
  <c r="V3054" i="44"/>
  <c r="U3054" i="44"/>
  <c r="T3054" i="44"/>
  <c r="A3054" i="44"/>
  <c r="A3053" i="44"/>
  <c r="A3052" i="44"/>
  <c r="A3051" i="44"/>
  <c r="A3050" i="44"/>
  <c r="A3049" i="44"/>
  <c r="A3048" i="44"/>
  <c r="A3047" i="44"/>
  <c r="A3046" i="44"/>
  <c r="A3045" i="44"/>
  <c r="A3044" i="44"/>
  <c r="A3043" i="44"/>
  <c r="A3042" i="44"/>
  <c r="A3041" i="44"/>
  <c r="A3040" i="44"/>
  <c r="A3039" i="44"/>
  <c r="A3038" i="44"/>
  <c r="AI2927" i="2"/>
  <c r="AH2927" i="2"/>
  <c r="AG2927" i="2"/>
  <c r="AF2927" i="2"/>
  <c r="AE2927" i="2"/>
  <c r="AD2927" i="2"/>
  <c r="AC2927" i="2"/>
  <c r="AB2927" i="2"/>
  <c r="AA2927" i="2"/>
  <c r="Z2927" i="2"/>
  <c r="X2927" i="2"/>
  <c r="W2927" i="2"/>
  <c r="V2927" i="2"/>
  <c r="U2927" i="2"/>
  <c r="T2927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I2927" i="44"/>
  <c r="AH2927" i="44"/>
  <c r="AG2927" i="44"/>
  <c r="AF2927" i="44"/>
  <c r="AE2927" i="44"/>
  <c r="AD2927" i="44"/>
  <c r="AC2927" i="44"/>
  <c r="AB2927" i="44"/>
  <c r="AA2927" i="44"/>
  <c r="Z2927" i="44"/>
  <c r="X2927" i="44"/>
  <c r="W2927" i="44"/>
  <c r="V2927" i="44"/>
  <c r="U2927" i="44"/>
  <c r="T2927" i="44"/>
  <c r="A2927" i="44"/>
  <c r="A2926" i="44"/>
  <c r="A2925" i="44"/>
  <c r="A2924" i="44"/>
  <c r="A2923" i="44"/>
  <c r="A2922" i="44"/>
  <c r="A2921" i="44"/>
  <c r="A2920" i="44"/>
  <c r="A2919" i="44"/>
  <c r="A2918" i="44"/>
  <c r="A2917" i="44"/>
  <c r="A2916" i="44"/>
  <c r="A2915" i="44"/>
  <c r="A2914" i="44"/>
  <c r="A2913" i="44"/>
  <c r="A2912" i="44"/>
  <c r="A2911" i="44"/>
  <c r="AI2800" i="2"/>
  <c r="AH2800" i="2"/>
  <c r="AG2800" i="2"/>
  <c r="AF2800" i="2"/>
  <c r="AE2800" i="2"/>
  <c r="AD2800" i="2"/>
  <c r="AC2800" i="2"/>
  <c r="AB2800" i="2"/>
  <c r="AA2800" i="2"/>
  <c r="Z2800" i="2"/>
  <c r="Y2800" i="2"/>
  <c r="W2800" i="2"/>
  <c r="V2800" i="2"/>
  <c r="U2800" i="2"/>
  <c r="T2800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I2800" i="44"/>
  <c r="AH2800" i="44"/>
  <c r="AG2800" i="44"/>
  <c r="AF2800" i="44"/>
  <c r="AE2800" i="44"/>
  <c r="AD2800" i="44"/>
  <c r="AC2800" i="44"/>
  <c r="AB2800" i="44"/>
  <c r="AA2800" i="44"/>
  <c r="Z2800" i="44"/>
  <c r="Y2800" i="44"/>
  <c r="W2800" i="44"/>
  <c r="V2800" i="44"/>
  <c r="U2800" i="44"/>
  <c r="T2800" i="44"/>
  <c r="A2800" i="44"/>
  <c r="A2799" i="44"/>
  <c r="A2798" i="44"/>
  <c r="A2797" i="44"/>
  <c r="A2796" i="44"/>
  <c r="A2795" i="44"/>
  <c r="A2794" i="44"/>
  <c r="A2793" i="44"/>
  <c r="A2792" i="44"/>
  <c r="A2791" i="44"/>
  <c r="A2790" i="44"/>
  <c r="A2789" i="44"/>
  <c r="A2788" i="44"/>
  <c r="A2787" i="44"/>
  <c r="A2786" i="44"/>
  <c r="A2785" i="44"/>
  <c r="A2784" i="44"/>
  <c r="AI2673" i="2"/>
  <c r="AH2673" i="2"/>
  <c r="AG2673" i="2"/>
  <c r="AF2673" i="2"/>
  <c r="AE2673" i="2"/>
  <c r="AD2673" i="2"/>
  <c r="AC2673" i="2"/>
  <c r="AB2673" i="2"/>
  <c r="AA2673" i="2"/>
  <c r="Z2673" i="2"/>
  <c r="Y2673" i="2"/>
  <c r="X2673" i="2"/>
  <c r="V2673" i="2"/>
  <c r="U2673" i="2"/>
  <c r="T2673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I2673" i="44"/>
  <c r="AH2673" i="44"/>
  <c r="AG2673" i="44"/>
  <c r="AF2673" i="44"/>
  <c r="AE2673" i="44"/>
  <c r="AD2673" i="44"/>
  <c r="AC2673" i="44"/>
  <c r="AB2673" i="44"/>
  <c r="AA2673" i="44"/>
  <c r="Z2673" i="44"/>
  <c r="Y2673" i="44"/>
  <c r="X2673" i="44"/>
  <c r="V2673" i="44"/>
  <c r="U2673" i="44"/>
  <c r="T2673" i="44"/>
  <c r="A2673" i="44"/>
  <c r="A2672" i="44"/>
  <c r="A2671" i="44"/>
  <c r="A2670" i="44"/>
  <c r="A2669" i="44"/>
  <c r="A2668" i="44"/>
  <c r="A2667" i="44"/>
  <c r="A2666" i="44"/>
  <c r="A2665" i="44"/>
  <c r="A2664" i="44"/>
  <c r="A2663" i="44"/>
  <c r="A2662" i="44"/>
  <c r="A2661" i="44"/>
  <c r="A2660" i="44"/>
  <c r="A2659" i="44"/>
  <c r="A2658" i="44"/>
  <c r="A2657" i="44"/>
  <c r="AI2546" i="2"/>
  <c r="AH2546" i="2"/>
  <c r="AG2546" i="2"/>
  <c r="AF2546" i="2"/>
  <c r="AE2546" i="2"/>
  <c r="AD2546" i="2"/>
  <c r="AC2546" i="2"/>
  <c r="AB2546" i="2"/>
  <c r="AA2546" i="2"/>
  <c r="Z2546" i="2"/>
  <c r="Y2546" i="2"/>
  <c r="X2546" i="2"/>
  <c r="W2546" i="2"/>
  <c r="U2546" i="2"/>
  <c r="T2546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I2546" i="44"/>
  <c r="AH2546" i="44"/>
  <c r="AG2546" i="44"/>
  <c r="AF2546" i="44"/>
  <c r="AE2546" i="44"/>
  <c r="AD2546" i="44"/>
  <c r="AC2546" i="44"/>
  <c r="AB2546" i="44"/>
  <c r="AA2546" i="44"/>
  <c r="Z2546" i="44"/>
  <c r="Y2546" i="44"/>
  <c r="X2546" i="44"/>
  <c r="W2546" i="44"/>
  <c r="U2546" i="44"/>
  <c r="T2546" i="44"/>
  <c r="A2546" i="44"/>
  <c r="A2545" i="44"/>
  <c r="A2544" i="44"/>
  <c r="A2543" i="44"/>
  <c r="A2542" i="44"/>
  <c r="A2541" i="44"/>
  <c r="A2540" i="44"/>
  <c r="A2539" i="44"/>
  <c r="A2538" i="44"/>
  <c r="A2537" i="44"/>
  <c r="A2536" i="44"/>
  <c r="A2535" i="44"/>
  <c r="A2534" i="44"/>
  <c r="A2533" i="44"/>
  <c r="A2532" i="44"/>
  <c r="A2531" i="44"/>
  <c r="A2530" i="44"/>
  <c r="AI2419" i="2"/>
  <c r="AH2419" i="2"/>
  <c r="AG2419" i="2"/>
  <c r="AF2419" i="2"/>
  <c r="AE2419" i="2"/>
  <c r="AD2419" i="2"/>
  <c r="AC2419" i="2"/>
  <c r="AB2419" i="2"/>
  <c r="AA2419" i="2"/>
  <c r="Z2419" i="2"/>
  <c r="Y2419" i="2"/>
  <c r="X2419" i="2"/>
  <c r="W2419" i="2"/>
  <c r="V2419" i="2"/>
  <c r="T2419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I2419" i="44"/>
  <c r="AH2419" i="44"/>
  <c r="AG2419" i="44"/>
  <c r="AF2419" i="44"/>
  <c r="AE2419" i="44"/>
  <c r="AD2419" i="44"/>
  <c r="AC2419" i="44"/>
  <c r="AB2419" i="44"/>
  <c r="AA2419" i="44"/>
  <c r="Z2419" i="44"/>
  <c r="Y2419" i="44"/>
  <c r="X2419" i="44"/>
  <c r="W2419" i="44"/>
  <c r="V2419" i="44"/>
  <c r="T2419" i="44"/>
  <c r="A2419" i="44"/>
  <c r="A2418" i="44"/>
  <c r="A2417" i="44"/>
  <c r="A2416" i="44"/>
  <c r="A2415" i="44"/>
  <c r="A2414" i="44"/>
  <c r="A2413" i="44"/>
  <c r="A2412" i="44"/>
  <c r="A2411" i="44"/>
  <c r="A2410" i="44"/>
  <c r="A2409" i="44"/>
  <c r="A2408" i="44"/>
  <c r="A2407" i="44"/>
  <c r="A2406" i="44"/>
  <c r="A2405" i="44"/>
  <c r="A2404" i="44"/>
  <c r="A2403" i="44"/>
  <c r="AI2292" i="2"/>
  <c r="AH2292" i="2"/>
  <c r="AG2292" i="2"/>
  <c r="AF2292" i="2"/>
  <c r="AE2292" i="2"/>
  <c r="AD2292" i="2"/>
  <c r="AC2292" i="2"/>
  <c r="AB2292" i="2"/>
  <c r="AA2292" i="2"/>
  <c r="Z2292" i="2"/>
  <c r="Y2292" i="2"/>
  <c r="X2292" i="2"/>
  <c r="W2292" i="2"/>
  <c r="V2292" i="2"/>
  <c r="U2292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I2292" i="44"/>
  <c r="AH2292" i="44"/>
  <c r="AG2292" i="44"/>
  <c r="AF2292" i="44"/>
  <c r="AE2292" i="44"/>
  <c r="AD2292" i="44"/>
  <c r="AC2292" i="44"/>
  <c r="AB2292" i="44"/>
  <c r="AA2292" i="44"/>
  <c r="Z2292" i="44"/>
  <c r="Y2292" i="44"/>
  <c r="X2292" i="44"/>
  <c r="W2292" i="44"/>
  <c r="V2292" i="44"/>
  <c r="U2292" i="44"/>
  <c r="A2292" i="44"/>
  <c r="A2291" i="44"/>
  <c r="A2290" i="44"/>
  <c r="A2289" i="44"/>
  <c r="A2288" i="44"/>
  <c r="A2287" i="44"/>
  <c r="A2286" i="44"/>
  <c r="A2285" i="44"/>
  <c r="A2284" i="44"/>
  <c r="A2283" i="44"/>
  <c r="A2282" i="44"/>
  <c r="A2281" i="44"/>
  <c r="A2280" i="44"/>
  <c r="A2279" i="44"/>
  <c r="A2278" i="44"/>
  <c r="A2277" i="44"/>
  <c r="A2276" i="44"/>
  <c r="AI2147" i="2"/>
  <c r="AH2147" i="2"/>
  <c r="AG2147" i="2"/>
  <c r="AF2147" i="2"/>
  <c r="AE2147" i="2"/>
  <c r="AD2147" i="2"/>
  <c r="AC2147" i="2"/>
  <c r="AB2147" i="2"/>
  <c r="AA2147" i="2"/>
  <c r="Z2147" i="2"/>
  <c r="Y2147" i="2"/>
  <c r="X2147" i="2"/>
  <c r="W2147" i="2"/>
  <c r="V2147" i="2"/>
  <c r="U2147" i="2"/>
  <c r="T2147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I2147" i="44"/>
  <c r="AH2147" i="44"/>
  <c r="AG2147" i="44"/>
  <c r="AF2147" i="44"/>
  <c r="AE2147" i="44"/>
  <c r="AD2147" i="44"/>
  <c r="AC2147" i="44"/>
  <c r="AB2147" i="44"/>
  <c r="AA2147" i="44"/>
  <c r="Z2147" i="44"/>
  <c r="Y2147" i="44"/>
  <c r="X2147" i="44"/>
  <c r="W2147" i="44"/>
  <c r="V2147" i="44"/>
  <c r="U2147" i="44"/>
  <c r="T2147" i="44"/>
  <c r="A2147" i="44"/>
  <c r="A2146" i="44"/>
  <c r="A2145" i="44"/>
  <c r="A2144" i="44"/>
  <c r="A2143" i="44"/>
  <c r="A2142" i="44"/>
  <c r="A2141" i="44"/>
  <c r="A2140" i="44"/>
  <c r="A2139" i="44"/>
  <c r="A2138" i="44"/>
  <c r="A2137" i="44"/>
  <c r="A2136" i="44"/>
  <c r="A2135" i="44"/>
  <c r="A2134" i="44"/>
  <c r="A2133" i="44"/>
  <c r="A2132" i="44"/>
  <c r="A2131" i="44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I2002" i="44"/>
  <c r="AH2002" i="44"/>
  <c r="AG2002" i="44"/>
  <c r="AF2002" i="44"/>
  <c r="AE2002" i="44"/>
  <c r="AD2002" i="44"/>
  <c r="AC2002" i="44"/>
  <c r="AB2002" i="44"/>
  <c r="AA2002" i="44"/>
  <c r="Z2002" i="44"/>
  <c r="Y2002" i="44"/>
  <c r="X2002" i="44"/>
  <c r="W2002" i="44"/>
  <c r="V2002" i="44"/>
  <c r="U2002" i="44"/>
  <c r="T2002" i="44"/>
  <c r="A2002" i="44"/>
  <c r="A2001" i="44"/>
  <c r="A2000" i="44"/>
  <c r="A1999" i="44"/>
  <c r="A1998" i="44"/>
  <c r="A1997" i="44"/>
  <c r="A1996" i="44"/>
  <c r="A1995" i="44"/>
  <c r="A1994" i="44"/>
  <c r="A1993" i="44"/>
  <c r="A1992" i="44"/>
  <c r="A1991" i="44"/>
  <c r="A1990" i="44"/>
  <c r="A1989" i="44"/>
  <c r="A1988" i="44"/>
  <c r="A1987" i="44"/>
  <c r="A1986" i="44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I1857" i="44"/>
  <c r="AH1857" i="44"/>
  <c r="AG1857" i="44"/>
  <c r="AF1857" i="44"/>
  <c r="AE1857" i="44"/>
  <c r="AD1857" i="44"/>
  <c r="AC1857" i="44"/>
  <c r="AB1857" i="44"/>
  <c r="AA1857" i="44"/>
  <c r="Z1857" i="44"/>
  <c r="Y1857" i="44"/>
  <c r="X1857" i="44"/>
  <c r="W1857" i="44"/>
  <c r="V1857" i="44"/>
  <c r="U1857" i="44"/>
  <c r="T1857" i="44"/>
  <c r="A1857" i="44"/>
  <c r="A1856" i="44"/>
  <c r="A1855" i="44"/>
  <c r="A1854" i="44"/>
  <c r="A1853" i="44"/>
  <c r="A1852" i="44"/>
  <c r="A1851" i="44"/>
  <c r="A1850" i="44"/>
  <c r="A1849" i="44"/>
  <c r="A1848" i="44"/>
  <c r="A1847" i="44"/>
  <c r="A1846" i="44"/>
  <c r="A1845" i="44"/>
  <c r="A1844" i="44"/>
  <c r="A1843" i="44"/>
  <c r="A1842" i="44"/>
  <c r="A1841" i="44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I1712" i="44"/>
  <c r="AH1712" i="44"/>
  <c r="AG1712" i="44"/>
  <c r="AF1712" i="44"/>
  <c r="AE1712" i="44"/>
  <c r="AD1712" i="44"/>
  <c r="AC1712" i="44"/>
  <c r="AB1712" i="44"/>
  <c r="AA1712" i="44"/>
  <c r="Z1712" i="44"/>
  <c r="Y1712" i="44"/>
  <c r="X1712" i="44"/>
  <c r="W1712" i="44"/>
  <c r="V1712" i="44"/>
  <c r="U1712" i="44"/>
  <c r="T1712" i="44"/>
  <c r="A1712" i="44"/>
  <c r="A1711" i="44"/>
  <c r="A1710" i="44"/>
  <c r="A1709" i="44"/>
  <c r="A1708" i="44"/>
  <c r="A1707" i="44"/>
  <c r="A1706" i="44"/>
  <c r="A1705" i="44"/>
  <c r="A1704" i="44"/>
  <c r="A1703" i="44"/>
  <c r="A1702" i="44"/>
  <c r="A1701" i="44"/>
  <c r="A1700" i="44"/>
  <c r="A1699" i="44"/>
  <c r="A1698" i="44"/>
  <c r="A1697" i="44"/>
  <c r="A1696" i="44"/>
  <c r="AI1567" i="2"/>
  <c r="AH1567" i="2"/>
  <c r="AG1567" i="2"/>
  <c r="AF1567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I1567" i="44"/>
  <c r="AH1567" i="44"/>
  <c r="AG1567" i="44"/>
  <c r="AF1567" i="44"/>
  <c r="AE1567" i="44"/>
  <c r="AD1567" i="44"/>
  <c r="AC1567" i="44"/>
  <c r="AB1567" i="44"/>
  <c r="AA1567" i="44"/>
  <c r="Z1567" i="44"/>
  <c r="Y1567" i="44"/>
  <c r="X1567" i="44"/>
  <c r="W1567" i="44"/>
  <c r="V1567" i="44"/>
  <c r="U1567" i="44"/>
  <c r="T1567" i="44"/>
  <c r="A1567" i="44"/>
  <c r="A1566" i="44"/>
  <c r="A1565" i="44"/>
  <c r="A1564" i="44"/>
  <c r="A1563" i="44"/>
  <c r="A1562" i="44"/>
  <c r="A1561" i="44"/>
  <c r="A1560" i="44"/>
  <c r="A1559" i="44"/>
  <c r="A1558" i="44"/>
  <c r="A1557" i="44"/>
  <c r="A1556" i="44"/>
  <c r="A1555" i="44"/>
  <c r="A1554" i="44"/>
  <c r="A1553" i="44"/>
  <c r="A1552" i="44"/>
  <c r="A1551" i="44"/>
  <c r="AI1422" i="2"/>
  <c r="AH1422" i="2"/>
  <c r="AG1422" i="2"/>
  <c r="AF1422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I1422" i="44"/>
  <c r="AH1422" i="44"/>
  <c r="AG1422" i="44"/>
  <c r="AF1422" i="44"/>
  <c r="AE1422" i="44"/>
  <c r="AD1422" i="44"/>
  <c r="AC1422" i="44"/>
  <c r="AB1422" i="44"/>
  <c r="AA1422" i="44"/>
  <c r="Z1422" i="44"/>
  <c r="Y1422" i="44"/>
  <c r="X1422" i="44"/>
  <c r="W1422" i="44"/>
  <c r="V1422" i="44"/>
  <c r="U1422" i="44"/>
  <c r="T1422" i="44"/>
  <c r="A1422" i="44"/>
  <c r="A1421" i="44"/>
  <c r="A1420" i="44"/>
  <c r="A1419" i="44"/>
  <c r="A1418" i="44"/>
  <c r="A1417" i="44"/>
  <c r="A1416" i="44"/>
  <c r="A1415" i="44"/>
  <c r="A1414" i="44"/>
  <c r="A1413" i="44"/>
  <c r="A1412" i="44"/>
  <c r="A1411" i="44"/>
  <c r="A1410" i="44"/>
  <c r="A1409" i="44"/>
  <c r="A1408" i="44"/>
  <c r="A1407" i="44"/>
  <c r="A1406" i="44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I1277" i="44"/>
  <c r="AH1277" i="44"/>
  <c r="AG1277" i="44"/>
  <c r="AF1277" i="44"/>
  <c r="AE1277" i="44"/>
  <c r="AD1277" i="44"/>
  <c r="AC1277" i="44"/>
  <c r="AB1277" i="44"/>
  <c r="AA1277" i="44"/>
  <c r="Z1277" i="44"/>
  <c r="Y1277" i="44"/>
  <c r="X1277" i="44"/>
  <c r="W1277" i="44"/>
  <c r="V1277" i="44"/>
  <c r="U1277" i="44"/>
  <c r="T1277" i="44"/>
  <c r="A1277" i="44"/>
  <c r="A1276" i="44"/>
  <c r="A1275" i="44"/>
  <c r="A1274" i="44"/>
  <c r="A1273" i="44"/>
  <c r="A1272" i="44"/>
  <c r="A1271" i="44"/>
  <c r="A1270" i="44"/>
  <c r="A1269" i="44"/>
  <c r="A1268" i="44"/>
  <c r="A1267" i="44"/>
  <c r="A1266" i="44"/>
  <c r="A1265" i="44"/>
  <c r="A1264" i="44"/>
  <c r="A1263" i="44"/>
  <c r="A1262" i="44"/>
  <c r="A1261" i="44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I1132" i="44"/>
  <c r="AH1132" i="44"/>
  <c r="AG1132" i="44"/>
  <c r="AF1132" i="44"/>
  <c r="AE1132" i="44"/>
  <c r="AD1132" i="44"/>
  <c r="AC1132" i="44"/>
  <c r="AB1132" i="44"/>
  <c r="AA1132" i="44"/>
  <c r="Z1132" i="44"/>
  <c r="Y1132" i="44"/>
  <c r="X1132" i="44"/>
  <c r="W1132" i="44"/>
  <c r="V1132" i="44"/>
  <c r="U1132" i="44"/>
  <c r="T1132" i="44"/>
  <c r="A1132" i="44"/>
  <c r="A1131" i="44"/>
  <c r="A1130" i="44"/>
  <c r="A1129" i="44"/>
  <c r="A1128" i="44"/>
  <c r="A1127" i="44"/>
  <c r="A1126" i="44"/>
  <c r="A1125" i="44"/>
  <c r="A1124" i="44"/>
  <c r="A1123" i="44"/>
  <c r="A1122" i="44"/>
  <c r="A1121" i="44"/>
  <c r="A1120" i="44"/>
  <c r="A1119" i="44"/>
  <c r="A1118" i="44"/>
  <c r="A1117" i="44"/>
  <c r="A1116" i="44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I987" i="44"/>
  <c r="AH987" i="44"/>
  <c r="AG987" i="44"/>
  <c r="AF987" i="44"/>
  <c r="AE987" i="44"/>
  <c r="AD987" i="44"/>
  <c r="AC987" i="44"/>
  <c r="AB987" i="44"/>
  <c r="AA987" i="44"/>
  <c r="Z987" i="44"/>
  <c r="Y987" i="44"/>
  <c r="X987" i="44"/>
  <c r="W987" i="44"/>
  <c r="V987" i="44"/>
  <c r="U987" i="44"/>
  <c r="T987" i="44"/>
  <c r="A987" i="44"/>
  <c r="A986" i="44"/>
  <c r="A985" i="44"/>
  <c r="A984" i="44"/>
  <c r="A983" i="44"/>
  <c r="A982" i="44"/>
  <c r="A981" i="44"/>
  <c r="A980" i="44"/>
  <c r="A979" i="44"/>
  <c r="A978" i="44"/>
  <c r="A977" i="44"/>
  <c r="A976" i="44"/>
  <c r="A975" i="44"/>
  <c r="A974" i="44"/>
  <c r="A973" i="44"/>
  <c r="A972" i="44"/>
  <c r="A971" i="44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A826" i="2"/>
  <c r="A842" i="44"/>
  <c r="A841" i="44"/>
  <c r="A840" i="44"/>
  <c r="A839" i="44"/>
  <c r="A838" i="44"/>
  <c r="A837" i="44"/>
  <c r="A836" i="44"/>
  <c r="A835" i="44"/>
  <c r="A834" i="44"/>
  <c r="A833" i="44"/>
  <c r="A832" i="44"/>
  <c r="A831" i="44"/>
  <c r="A830" i="44"/>
  <c r="A829" i="44"/>
  <c r="A828" i="44"/>
  <c r="A827" i="44"/>
  <c r="AI842" i="44"/>
  <c r="AH842" i="44"/>
  <c r="AG842" i="44"/>
  <c r="AF842" i="44"/>
  <c r="AE842" i="44"/>
  <c r="AD842" i="44"/>
  <c r="AC842" i="44"/>
  <c r="AB842" i="44"/>
  <c r="AA842" i="44"/>
  <c r="Z842" i="44"/>
  <c r="Y842" i="44"/>
  <c r="X842" i="44"/>
  <c r="W842" i="44"/>
  <c r="V842" i="44"/>
  <c r="U842" i="44"/>
  <c r="T842" i="44"/>
  <c r="A826" i="44"/>
  <c r="X23" i="2"/>
  <c r="W23" i="2"/>
  <c r="V23" i="2"/>
  <c r="U23" i="2"/>
  <c r="T23" i="2"/>
  <c r="S23" i="2"/>
  <c r="R23" i="2"/>
  <c r="Q23" i="2"/>
  <c r="P23" i="2"/>
  <c r="O23" i="2"/>
  <c r="M23" i="2"/>
  <c r="L23" i="2"/>
  <c r="K23" i="2"/>
  <c r="J23" i="2"/>
  <c r="N23" i="2"/>
  <c r="W23" i="44"/>
  <c r="V23" i="44"/>
  <c r="U23" i="44"/>
  <c r="T23" i="44"/>
  <c r="R23" i="44"/>
  <c r="Q23" i="44"/>
  <c r="P23" i="44"/>
  <c r="O23" i="44"/>
  <c r="M51" i="2"/>
  <c r="L51" i="2"/>
  <c r="K51" i="2"/>
  <c r="J51" i="2"/>
  <c r="L244" i="5"/>
  <c r="M244" i="5"/>
  <c r="J244" i="5"/>
  <c r="N244" i="5"/>
  <c r="K244" i="5"/>
  <c r="AI51" i="2"/>
  <c r="AH51" i="2"/>
  <c r="AG51" i="2"/>
  <c r="AF51" i="2"/>
  <c r="AE51" i="2"/>
  <c r="AD51" i="2"/>
  <c r="AC51" i="2"/>
  <c r="AB51" i="2"/>
  <c r="AA51" i="2"/>
  <c r="Z51" i="2"/>
  <c r="Y51" i="2"/>
  <c r="W51" i="2"/>
  <c r="V51" i="2"/>
  <c r="U51" i="2"/>
  <c r="T51" i="2"/>
  <c r="R51" i="2"/>
  <c r="Q51" i="2"/>
  <c r="P51" i="2"/>
  <c r="AI51" i="44"/>
  <c r="AH51" i="44"/>
  <c r="AG51" i="44"/>
  <c r="AF51" i="44"/>
  <c r="AE51" i="44"/>
  <c r="AD51" i="44"/>
  <c r="AC51" i="44"/>
  <c r="AB51" i="44"/>
  <c r="AA51" i="44"/>
  <c r="Z51" i="44"/>
  <c r="Y51" i="44"/>
  <c r="W51" i="44"/>
  <c r="V51" i="44"/>
  <c r="U51" i="44"/>
  <c r="T51" i="44"/>
  <c r="R51" i="44"/>
  <c r="Q51" i="44"/>
  <c r="P51" i="44"/>
  <c r="S50" i="44"/>
  <c r="R50" i="44"/>
  <c r="Q50" i="44"/>
  <c r="P50" i="44"/>
  <c r="O51" i="2"/>
  <c r="O51" i="44"/>
  <c r="O50" i="44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R31" i="2"/>
  <c r="Q31" i="2"/>
  <c r="P31" i="2"/>
  <c r="O31" i="2"/>
  <c r="N31" i="2"/>
  <c r="M31" i="2"/>
  <c r="L31" i="2"/>
  <c r="K31" i="2"/>
  <c r="J31" i="2"/>
  <c r="AI31" i="44"/>
  <c r="AH31" i="44"/>
  <c r="AG31" i="44"/>
  <c r="AF31" i="44"/>
  <c r="AE31" i="44"/>
  <c r="AD31" i="44"/>
  <c r="AC31" i="44"/>
  <c r="AB31" i="44"/>
  <c r="AA31" i="44"/>
  <c r="Z31" i="44"/>
  <c r="Y31" i="44"/>
  <c r="W31" i="44"/>
  <c r="V31" i="44"/>
  <c r="U31" i="44"/>
  <c r="T31" i="44"/>
  <c r="R31" i="44"/>
  <c r="Q31" i="44"/>
  <c r="P31" i="44"/>
  <c r="O31" i="44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5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8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1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4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4251" i="44"/>
  <c r="A4250" i="44"/>
  <c r="A4249" i="44"/>
  <c r="A4248" i="44"/>
  <c r="A4247" i="44"/>
  <c r="A4246" i="44"/>
  <c r="A4245" i="44"/>
  <c r="A4244" i="44"/>
  <c r="A4243" i="44"/>
  <c r="A4242" i="44"/>
  <c r="A4241" i="44"/>
  <c r="A4240" i="44"/>
  <c r="A4239" i="44"/>
  <c r="A4238" i="44"/>
  <c r="A4237" i="44"/>
  <c r="A4236" i="44"/>
  <c r="A4235" i="44"/>
  <c r="A4233" i="44"/>
  <c r="A4232" i="44"/>
  <c r="A4231" i="44"/>
  <c r="A4230" i="44"/>
  <c r="A4229" i="44"/>
  <c r="A4228" i="44"/>
  <c r="A4227" i="44"/>
  <c r="A4226" i="44"/>
  <c r="A4225" i="44"/>
  <c r="A4224" i="44"/>
  <c r="A4223" i="44"/>
  <c r="A4222" i="44"/>
  <c r="A4221" i="44"/>
  <c r="A4220" i="44"/>
  <c r="A4219" i="44"/>
  <c r="A4218" i="44"/>
  <c r="A4217" i="44"/>
  <c r="A4215" i="44"/>
  <c r="A4214" i="44"/>
  <c r="A4213" i="44"/>
  <c r="A4212" i="44"/>
  <c r="A4211" i="44"/>
  <c r="A4210" i="44"/>
  <c r="A4209" i="44"/>
  <c r="A4208" i="44"/>
  <c r="A4207" i="44"/>
  <c r="A4206" i="44"/>
  <c r="A4205" i="44"/>
  <c r="A4204" i="44"/>
  <c r="A4203" i="44"/>
  <c r="A4202" i="44"/>
  <c r="A4201" i="44"/>
  <c r="A4200" i="44"/>
  <c r="A4199" i="44"/>
  <c r="A4179" i="44"/>
  <c r="A4178" i="44"/>
  <c r="A4177" i="44"/>
  <c r="A4176" i="44"/>
  <c r="A4175" i="44"/>
  <c r="A4174" i="44"/>
  <c r="A4173" i="44"/>
  <c r="A4172" i="44"/>
  <c r="A4171" i="44"/>
  <c r="A4170" i="44"/>
  <c r="A4169" i="44"/>
  <c r="A4168" i="44"/>
  <c r="A4167" i="44"/>
  <c r="A4166" i="44"/>
  <c r="A4165" i="44"/>
  <c r="A4164" i="44"/>
  <c r="A4163" i="44"/>
  <c r="A4161" i="44"/>
  <c r="A4160" i="44"/>
  <c r="A4159" i="44"/>
  <c r="A4158" i="44"/>
  <c r="A4157" i="44"/>
  <c r="A4156" i="44"/>
  <c r="A4155" i="44"/>
  <c r="A4154" i="44"/>
  <c r="A4153" i="44"/>
  <c r="A4152" i="44"/>
  <c r="A4151" i="44"/>
  <c r="A4150" i="44"/>
  <c r="A4149" i="44"/>
  <c r="A4148" i="44"/>
  <c r="A4147" i="44"/>
  <c r="A4146" i="44"/>
  <c r="A4145" i="44"/>
  <c r="A4143" i="44"/>
  <c r="A4142" i="44"/>
  <c r="A4141" i="44"/>
  <c r="A4140" i="44"/>
  <c r="A4139" i="44"/>
  <c r="A4138" i="44"/>
  <c r="A4137" i="44"/>
  <c r="A4136" i="44"/>
  <c r="A4135" i="44"/>
  <c r="A4134" i="44"/>
  <c r="A4133" i="44"/>
  <c r="A4132" i="44"/>
  <c r="A4131" i="44"/>
  <c r="A4130" i="44"/>
  <c r="A4129" i="44"/>
  <c r="A4128" i="44"/>
  <c r="A4127" i="44"/>
  <c r="A4124" i="44"/>
  <c r="A4123" i="44"/>
  <c r="A4122" i="44"/>
  <c r="A4121" i="44"/>
  <c r="A4120" i="44"/>
  <c r="A4119" i="44"/>
  <c r="A4118" i="44"/>
  <c r="A4117" i="44"/>
  <c r="A4116" i="44"/>
  <c r="A4115" i="44"/>
  <c r="A4114" i="44"/>
  <c r="A4113" i="44"/>
  <c r="A4112" i="44"/>
  <c r="A4111" i="44"/>
  <c r="A4110" i="44"/>
  <c r="A4109" i="44"/>
  <c r="A4108" i="44"/>
  <c r="A4106" i="44"/>
  <c r="A4105" i="44"/>
  <c r="A4104" i="44"/>
  <c r="A4103" i="44"/>
  <c r="A4102" i="44"/>
  <c r="A4101" i="44"/>
  <c r="A4100" i="44"/>
  <c r="A4099" i="44"/>
  <c r="A4098" i="44"/>
  <c r="A4097" i="44"/>
  <c r="A4096" i="44"/>
  <c r="A4095" i="44"/>
  <c r="A4094" i="44"/>
  <c r="A4093" i="44"/>
  <c r="A4092" i="44"/>
  <c r="A4091" i="44"/>
  <c r="A4090" i="44"/>
  <c r="A4088" i="44"/>
  <c r="A4087" i="44"/>
  <c r="A4086" i="44"/>
  <c r="A4085" i="44"/>
  <c r="A4084" i="44"/>
  <c r="A4083" i="44"/>
  <c r="A4082" i="44"/>
  <c r="A4081" i="44"/>
  <c r="A4080" i="44"/>
  <c r="A4079" i="44"/>
  <c r="A4078" i="44"/>
  <c r="A4077" i="44"/>
  <c r="A4076" i="44"/>
  <c r="A4075" i="44"/>
  <c r="A4074" i="44"/>
  <c r="A4073" i="44"/>
  <c r="A4072" i="44"/>
  <c r="A4052" i="44"/>
  <c r="A4051" i="44"/>
  <c r="A4050" i="44"/>
  <c r="A4049" i="44"/>
  <c r="A4048" i="44"/>
  <c r="A4047" i="44"/>
  <c r="A4046" i="44"/>
  <c r="A4045" i="44"/>
  <c r="A4044" i="44"/>
  <c r="A4043" i="44"/>
  <c r="A4042" i="44"/>
  <c r="A4041" i="44"/>
  <c r="A4040" i="44"/>
  <c r="A4039" i="44"/>
  <c r="A4038" i="44"/>
  <c r="A4037" i="44"/>
  <c r="A4036" i="44"/>
  <c r="A4034" i="44"/>
  <c r="A4033" i="44"/>
  <c r="A4032" i="44"/>
  <c r="A4031" i="44"/>
  <c r="A4030" i="44"/>
  <c r="A4029" i="44"/>
  <c r="A4028" i="44"/>
  <c r="A4027" i="44"/>
  <c r="A4026" i="44"/>
  <c r="A4025" i="44"/>
  <c r="A4024" i="44"/>
  <c r="A4023" i="44"/>
  <c r="A4022" i="44"/>
  <c r="A4021" i="44"/>
  <c r="A4020" i="44"/>
  <c r="A4019" i="44"/>
  <c r="A4018" i="44"/>
  <c r="A4016" i="44"/>
  <c r="A4015" i="44"/>
  <c r="A4014" i="44"/>
  <c r="A4013" i="44"/>
  <c r="A4012" i="44"/>
  <c r="A4011" i="44"/>
  <c r="A4010" i="44"/>
  <c r="A4009" i="44"/>
  <c r="A4008" i="44"/>
  <c r="A4007" i="44"/>
  <c r="A4006" i="44"/>
  <c r="A4005" i="44"/>
  <c r="A4004" i="44"/>
  <c r="A4003" i="44"/>
  <c r="A4002" i="44"/>
  <c r="A4001" i="44"/>
  <c r="A4000" i="44"/>
  <c r="A3997" i="44"/>
  <c r="A3996" i="44"/>
  <c r="A3995" i="44"/>
  <c r="A3994" i="44"/>
  <c r="A3993" i="44"/>
  <c r="A3992" i="44"/>
  <c r="A3991" i="44"/>
  <c r="A3990" i="44"/>
  <c r="A3989" i="44"/>
  <c r="A3988" i="44"/>
  <c r="A3987" i="44"/>
  <c r="A3986" i="44"/>
  <c r="A3985" i="44"/>
  <c r="A3984" i="44"/>
  <c r="A3983" i="44"/>
  <c r="A3982" i="44"/>
  <c r="A3981" i="44"/>
  <c r="A3979" i="44"/>
  <c r="A3978" i="44"/>
  <c r="A3977" i="44"/>
  <c r="A3976" i="44"/>
  <c r="A3975" i="44"/>
  <c r="A3974" i="44"/>
  <c r="A3973" i="44"/>
  <c r="A3972" i="44"/>
  <c r="A3971" i="44"/>
  <c r="A3970" i="44"/>
  <c r="A3969" i="44"/>
  <c r="A3968" i="44"/>
  <c r="A3967" i="44"/>
  <c r="A3966" i="44"/>
  <c r="A3965" i="44"/>
  <c r="A3964" i="44"/>
  <c r="A3963" i="44"/>
  <c r="A3961" i="44"/>
  <c r="A3960" i="44"/>
  <c r="A3959" i="44"/>
  <c r="A3958" i="44"/>
  <c r="A3957" i="44"/>
  <c r="A3956" i="44"/>
  <c r="A3955" i="44"/>
  <c r="A3954" i="44"/>
  <c r="A3953" i="44"/>
  <c r="A3952" i="44"/>
  <c r="A3951" i="44"/>
  <c r="A3950" i="44"/>
  <c r="A3949" i="44"/>
  <c r="A3948" i="44"/>
  <c r="A3947" i="44"/>
  <c r="A3946" i="44"/>
  <c r="A3945" i="44"/>
  <c r="A3925" i="44"/>
  <c r="A3924" i="44"/>
  <c r="A3923" i="44"/>
  <c r="A3922" i="44"/>
  <c r="A3921" i="44"/>
  <c r="A3920" i="44"/>
  <c r="A3919" i="44"/>
  <c r="A3918" i="44"/>
  <c r="A3917" i="44"/>
  <c r="A3916" i="44"/>
  <c r="A3915" i="44"/>
  <c r="A3914" i="44"/>
  <c r="A3913" i="44"/>
  <c r="A3912" i="44"/>
  <c r="A3911" i="44"/>
  <c r="A3910" i="44"/>
  <c r="A3909" i="44"/>
  <c r="A3907" i="44"/>
  <c r="A3906" i="44"/>
  <c r="A3905" i="44"/>
  <c r="A3904" i="44"/>
  <c r="A3903" i="44"/>
  <c r="A3902" i="44"/>
  <c r="A3901" i="44"/>
  <c r="A3900" i="44"/>
  <c r="A3899" i="44"/>
  <c r="A3898" i="44"/>
  <c r="A3897" i="44"/>
  <c r="A3896" i="44"/>
  <c r="A3895" i="44"/>
  <c r="A3894" i="44"/>
  <c r="A3893" i="44"/>
  <c r="A3892" i="44"/>
  <c r="A3891" i="44"/>
  <c r="A3889" i="44"/>
  <c r="A3888" i="44"/>
  <c r="A3887" i="44"/>
  <c r="A3886" i="44"/>
  <c r="A3885" i="44"/>
  <c r="A3884" i="44"/>
  <c r="A3883" i="44"/>
  <c r="A3882" i="44"/>
  <c r="A3881" i="44"/>
  <c r="A3880" i="44"/>
  <c r="A3879" i="44"/>
  <c r="A3878" i="44"/>
  <c r="A3877" i="44"/>
  <c r="A3876" i="44"/>
  <c r="A3875" i="44"/>
  <c r="A3874" i="44"/>
  <c r="A3873" i="44"/>
  <c r="A3870" i="44"/>
  <c r="A3869" i="44"/>
  <c r="A3868" i="44"/>
  <c r="A3867" i="44"/>
  <c r="A3866" i="44"/>
  <c r="A3865" i="44"/>
  <c r="A3864" i="44"/>
  <c r="A3863" i="44"/>
  <c r="A3862" i="44"/>
  <c r="A3861" i="44"/>
  <c r="A3860" i="44"/>
  <c r="A3859" i="44"/>
  <c r="A3858" i="44"/>
  <c r="A3857" i="44"/>
  <c r="A3856" i="44"/>
  <c r="A3855" i="44"/>
  <c r="A3854" i="44"/>
  <c r="A3852" i="44"/>
  <c r="A3851" i="44"/>
  <c r="A3850" i="44"/>
  <c r="A3849" i="44"/>
  <c r="A3848" i="44"/>
  <c r="A3847" i="44"/>
  <c r="A3846" i="44"/>
  <c r="A3845" i="44"/>
  <c r="A3844" i="44"/>
  <c r="A3843" i="44"/>
  <c r="A3842" i="44"/>
  <c r="A3841" i="44"/>
  <c r="A3840" i="44"/>
  <c r="A3839" i="44"/>
  <c r="A3838" i="44"/>
  <c r="A3837" i="44"/>
  <c r="A3836" i="44"/>
  <c r="A3834" i="44"/>
  <c r="A3833" i="44"/>
  <c r="A3832" i="44"/>
  <c r="A3831" i="44"/>
  <c r="A3830" i="44"/>
  <c r="A3829" i="44"/>
  <c r="A3828" i="44"/>
  <c r="A3827" i="44"/>
  <c r="A3826" i="44"/>
  <c r="A3825" i="44"/>
  <c r="A3824" i="44"/>
  <c r="A3823" i="44"/>
  <c r="A3822" i="44"/>
  <c r="A3821" i="44"/>
  <c r="A3820" i="44"/>
  <c r="A3819" i="44"/>
  <c r="A3818" i="44"/>
  <c r="A3798" i="44"/>
  <c r="A3797" i="44"/>
  <c r="A3796" i="44"/>
  <c r="A3795" i="44"/>
  <c r="A3794" i="44"/>
  <c r="A3793" i="44"/>
  <c r="A3792" i="44"/>
  <c r="A3791" i="44"/>
  <c r="A3790" i="44"/>
  <c r="A3789" i="44"/>
  <c r="A3788" i="44"/>
  <c r="A3787" i="44"/>
  <c r="A3786" i="44"/>
  <c r="A3785" i="44"/>
  <c r="A3784" i="44"/>
  <c r="A3783" i="44"/>
  <c r="A3782" i="44"/>
  <c r="A3780" i="44"/>
  <c r="A3779" i="44"/>
  <c r="A3778" i="44"/>
  <c r="A3777" i="44"/>
  <c r="A3776" i="44"/>
  <c r="A3775" i="44"/>
  <c r="A3774" i="44"/>
  <c r="A3773" i="44"/>
  <c r="A3772" i="44"/>
  <c r="A3771" i="44"/>
  <c r="A3770" i="44"/>
  <c r="A3769" i="44"/>
  <c r="A3768" i="44"/>
  <c r="A3767" i="44"/>
  <c r="A3766" i="44"/>
  <c r="A3765" i="44"/>
  <c r="A3764" i="44"/>
  <c r="A3762" i="44"/>
  <c r="A3761" i="44"/>
  <c r="A3760" i="44"/>
  <c r="A3759" i="44"/>
  <c r="A3758" i="44"/>
  <c r="A3757" i="44"/>
  <c r="A3756" i="44"/>
  <c r="A3755" i="44"/>
  <c r="A3754" i="44"/>
  <c r="A3753" i="44"/>
  <c r="A3752" i="44"/>
  <c r="A3751" i="44"/>
  <c r="A3750" i="44"/>
  <c r="A3749" i="44"/>
  <c r="A3748" i="44"/>
  <c r="A3747" i="44"/>
  <c r="A3746" i="44"/>
  <c r="A3743" i="44"/>
  <c r="A3742" i="44"/>
  <c r="A3741" i="44"/>
  <c r="A3740" i="44"/>
  <c r="A3739" i="44"/>
  <c r="A3738" i="44"/>
  <c r="A3737" i="44"/>
  <c r="A3736" i="44"/>
  <c r="A3735" i="44"/>
  <c r="A3734" i="44"/>
  <c r="A3733" i="44"/>
  <c r="A3732" i="44"/>
  <c r="A3731" i="44"/>
  <c r="A3730" i="44"/>
  <c r="A3729" i="44"/>
  <c r="A3728" i="44"/>
  <c r="A3727" i="44"/>
  <c r="A3725" i="44"/>
  <c r="A3724" i="44"/>
  <c r="A3723" i="44"/>
  <c r="A3722" i="44"/>
  <c r="A3721" i="44"/>
  <c r="A3720" i="44"/>
  <c r="A3719" i="44"/>
  <c r="A3718" i="44"/>
  <c r="A3717" i="44"/>
  <c r="A3716" i="44"/>
  <c r="A3715" i="44"/>
  <c r="A3714" i="44"/>
  <c r="A3713" i="44"/>
  <c r="A3712" i="44"/>
  <c r="A3711" i="44"/>
  <c r="A3710" i="44"/>
  <c r="A3709" i="44"/>
  <c r="A3707" i="44"/>
  <c r="A3706" i="44"/>
  <c r="A3705" i="44"/>
  <c r="A3704" i="44"/>
  <c r="A3703" i="44"/>
  <c r="A3702" i="44"/>
  <c r="A3701" i="44"/>
  <c r="A3700" i="44"/>
  <c r="A3699" i="44"/>
  <c r="A3698" i="44"/>
  <c r="A3697" i="44"/>
  <c r="A3696" i="44"/>
  <c r="A3695" i="44"/>
  <c r="A3694" i="44"/>
  <c r="A3693" i="44"/>
  <c r="A3692" i="44"/>
  <c r="A3691" i="44"/>
  <c r="A3671" i="44"/>
  <c r="A3670" i="44"/>
  <c r="A3669" i="44"/>
  <c r="A3668" i="44"/>
  <c r="A3667" i="44"/>
  <c r="A3666" i="44"/>
  <c r="A3665" i="44"/>
  <c r="A3664" i="44"/>
  <c r="A3663" i="44"/>
  <c r="A3662" i="44"/>
  <c r="A3661" i="44"/>
  <c r="A3660" i="44"/>
  <c r="A3659" i="44"/>
  <c r="A3658" i="44"/>
  <c r="A3657" i="44"/>
  <c r="A3656" i="44"/>
  <c r="A3655" i="44"/>
  <c r="A3653" i="44"/>
  <c r="A3652" i="44"/>
  <c r="A3651" i="44"/>
  <c r="A3650" i="44"/>
  <c r="A3649" i="44"/>
  <c r="A3648" i="44"/>
  <c r="A3647" i="44"/>
  <c r="A3646" i="44"/>
  <c r="A3645" i="44"/>
  <c r="A3644" i="44"/>
  <c r="A3643" i="44"/>
  <c r="A3642" i="44"/>
  <c r="A3641" i="44"/>
  <c r="A3640" i="44"/>
  <c r="A3639" i="44"/>
  <c r="A3638" i="44"/>
  <c r="A3637" i="44"/>
  <c r="A3635" i="44"/>
  <c r="A3634" i="44"/>
  <c r="A3633" i="44"/>
  <c r="A3632" i="44"/>
  <c r="A3631" i="44"/>
  <c r="A3630" i="44"/>
  <c r="A3629" i="44"/>
  <c r="A3628" i="44"/>
  <c r="A3627" i="44"/>
  <c r="A3626" i="44"/>
  <c r="A3625" i="44"/>
  <c r="A3624" i="44"/>
  <c r="A3623" i="44"/>
  <c r="A3622" i="44"/>
  <c r="A3621" i="44"/>
  <c r="A3620" i="44"/>
  <c r="A3619" i="44"/>
  <c r="A2619" i="2"/>
  <c r="X320" i="6"/>
  <c r="A320" i="6"/>
  <c r="Z320" i="6"/>
  <c r="Y320" i="6"/>
  <c r="W320" i="6"/>
  <c r="T320" i="6"/>
  <c r="AM318" i="6"/>
  <c r="AL318" i="6"/>
  <c r="AK318" i="6"/>
  <c r="AJ318" i="6"/>
  <c r="AI318" i="6"/>
  <c r="AH318" i="6"/>
  <c r="AG318" i="6"/>
  <c r="AF318" i="6"/>
  <c r="AE318" i="6"/>
  <c r="AD318" i="6"/>
  <c r="AA318" i="6"/>
  <c r="A304" i="6"/>
  <c r="A303" i="6"/>
  <c r="AH286" i="6"/>
  <c r="AG286" i="6"/>
  <c r="AF286" i="6"/>
  <c r="AE286" i="6"/>
  <c r="AD286" i="6"/>
  <c r="AA286" i="6"/>
  <c r="X286" i="6"/>
  <c r="W286" i="6"/>
  <c r="T286" i="6"/>
  <c r="AD278" i="6"/>
  <c r="AD274" i="6"/>
  <c r="A270" i="6"/>
  <c r="A269" i="6"/>
  <c r="AD268" i="6"/>
  <c r="AD270" i="6" s="1"/>
  <c r="AD264" i="6"/>
  <c r="AD260" i="6"/>
  <c r="Y286" i="6"/>
  <c r="Z286" i="6"/>
  <c r="AD3522" i="2"/>
  <c r="AC3395" i="2"/>
  <c r="AA3141" i="2"/>
  <c r="Z3014" i="2"/>
  <c r="Y2887" i="2"/>
  <c r="X2760" i="2"/>
  <c r="W2633" i="2"/>
  <c r="A2633" i="2"/>
  <c r="A2651" i="2"/>
  <c r="A2687" i="2"/>
  <c r="A2705" i="2"/>
  <c r="A2723" i="2"/>
  <c r="V2506" i="2"/>
  <c r="U2379" i="2"/>
  <c r="T2252" i="2"/>
  <c r="S2107" i="2"/>
  <c r="R1962" i="2"/>
  <c r="Q1817" i="2"/>
  <c r="P1672" i="2"/>
  <c r="O1527" i="2"/>
  <c r="N1382" i="2"/>
  <c r="M1237" i="2"/>
  <c r="L1092" i="2"/>
  <c r="K947" i="2"/>
  <c r="J802" i="2"/>
  <c r="N744" i="2"/>
  <c r="J654" i="2"/>
  <c r="T545" i="2"/>
  <c r="T617" i="2" s="1"/>
  <c r="U527" i="2" s="1"/>
  <c r="U509" i="2"/>
  <c r="S418" i="2"/>
  <c r="S490" i="2" s="1"/>
  <c r="T400" i="2" s="1"/>
  <c r="T382" i="2"/>
  <c r="A3612" i="2"/>
  <c r="A3594" i="2"/>
  <c r="A3576" i="2"/>
  <c r="A3540" i="2"/>
  <c r="A3522" i="2"/>
  <c r="A3504" i="2"/>
  <c r="A3485" i="2"/>
  <c r="A3467" i="2"/>
  <c r="A3449" i="2"/>
  <c r="A3413" i="2"/>
  <c r="A3395" i="2"/>
  <c r="A3377" i="2"/>
  <c r="A3358" i="2"/>
  <c r="A3340" i="2"/>
  <c r="A3322" i="2"/>
  <c r="A3286" i="2"/>
  <c r="A3268" i="2"/>
  <c r="A3250" i="2"/>
  <c r="A3231" i="2"/>
  <c r="A3213" i="2"/>
  <c r="A3195" i="2"/>
  <c r="A3159" i="2"/>
  <c r="A3141" i="2"/>
  <c r="A3123" i="2"/>
  <c r="A3104" i="2"/>
  <c r="A3086" i="2"/>
  <c r="A3068" i="2"/>
  <c r="A3032" i="2"/>
  <c r="A3014" i="2"/>
  <c r="A2996" i="2"/>
  <c r="A2977" i="2"/>
  <c r="A2959" i="2"/>
  <c r="A2941" i="2"/>
  <c r="A2905" i="2"/>
  <c r="A2887" i="2"/>
  <c r="A2869" i="2"/>
  <c r="A2850" i="2"/>
  <c r="A2832" i="2"/>
  <c r="A2814" i="2"/>
  <c r="A2778" i="2"/>
  <c r="A2760" i="2"/>
  <c r="A2742" i="2"/>
  <c r="A2615" i="2"/>
  <c r="A2596" i="2"/>
  <c r="A2578" i="2"/>
  <c r="A2560" i="2"/>
  <c r="A2524" i="2"/>
  <c r="A2506" i="2"/>
  <c r="A2488" i="2"/>
  <c r="A2469" i="2"/>
  <c r="A2451" i="2"/>
  <c r="A2433" i="2"/>
  <c r="A2397" i="2"/>
  <c r="A2379" i="2"/>
  <c r="A2361" i="2"/>
  <c r="A2342" i="2"/>
  <c r="A2324" i="2"/>
  <c r="A2306" i="2"/>
  <c r="A2270" i="2"/>
  <c r="A2252" i="2"/>
  <c r="A2234" i="2"/>
  <c r="A2197" i="2"/>
  <c r="A2215" i="2"/>
  <c r="A2179" i="2"/>
  <c r="A2161" i="2"/>
  <c r="A2125" i="2"/>
  <c r="A2107" i="2"/>
  <c r="A2089" i="2"/>
  <c r="A2052" i="2"/>
  <c r="A2070" i="2"/>
  <c r="A2034" i="2"/>
  <c r="A2016" i="2"/>
  <c r="A1980" i="2"/>
  <c r="A1962" i="2"/>
  <c r="A1944" i="2"/>
  <c r="A1907" i="2"/>
  <c r="A1925" i="2"/>
  <c r="A1889" i="2"/>
  <c r="A1871" i="2"/>
  <c r="A1835" i="2"/>
  <c r="A1817" i="2"/>
  <c r="A1799" i="2"/>
  <c r="A1762" i="2"/>
  <c r="A1780" i="2"/>
  <c r="A1744" i="2"/>
  <c r="A1726" i="2"/>
  <c r="A1690" i="2"/>
  <c r="A1672" i="2"/>
  <c r="A1654" i="2"/>
  <c r="A1617" i="2"/>
  <c r="A1635" i="2"/>
  <c r="A1599" i="2"/>
  <c r="A1581" i="2"/>
  <c r="A1545" i="2"/>
  <c r="A1527" i="2"/>
  <c r="A1509" i="2"/>
  <c r="A1472" i="2"/>
  <c r="A1490" i="2"/>
  <c r="A1454" i="2"/>
  <c r="A1436" i="2"/>
  <c r="A1400" i="2"/>
  <c r="A1382" i="2"/>
  <c r="A1364" i="2"/>
  <c r="A1327" i="2"/>
  <c r="A1345" i="2"/>
  <c r="A1309" i="2"/>
  <c r="A1291" i="2"/>
  <c r="A1255" i="2"/>
  <c r="A1237" i="2"/>
  <c r="A1219" i="2"/>
  <c r="A1182" i="2"/>
  <c r="A1200" i="2"/>
  <c r="A1164" i="2"/>
  <c r="A1146" i="2"/>
  <c r="A1110" i="2"/>
  <c r="A1092" i="2"/>
  <c r="A1074" i="2"/>
  <c r="A1037" i="2"/>
  <c r="A1055" i="2"/>
  <c r="A1019" i="2"/>
  <c r="A1001" i="2"/>
  <c r="A965" i="2"/>
  <c r="A947" i="2"/>
  <c r="A929" i="2"/>
  <c r="A892" i="2"/>
  <c r="A910" i="2"/>
  <c r="A874" i="2"/>
  <c r="A856" i="2"/>
  <c r="A820" i="2"/>
  <c r="A802" i="2"/>
  <c r="A784" i="2"/>
  <c r="A744" i="2"/>
  <c r="A762" i="2"/>
  <c r="A726" i="2"/>
  <c r="A690" i="2"/>
  <c r="A708" i="2"/>
  <c r="A672" i="2"/>
  <c r="A654" i="2"/>
  <c r="A636" i="2"/>
  <c r="A617" i="2"/>
  <c r="A599" i="2"/>
  <c r="A563" i="2"/>
  <c r="A581" i="2"/>
  <c r="A545" i="2"/>
  <c r="A527" i="2"/>
  <c r="A509" i="2"/>
  <c r="A490" i="2"/>
  <c r="A472" i="2"/>
  <c r="A436" i="2"/>
  <c r="A454" i="2"/>
  <c r="A418" i="2"/>
  <c r="A400" i="2"/>
  <c r="A382" i="2"/>
  <c r="A193" i="2"/>
  <c r="A211" i="2"/>
  <c r="A175" i="2"/>
  <c r="A139" i="2"/>
  <c r="A157" i="2"/>
  <c r="A121" i="2"/>
  <c r="A67" i="2"/>
  <c r="J802" i="44"/>
  <c r="K783" i="44"/>
  <c r="Y2742" i="44"/>
  <c r="Q1817" i="44"/>
  <c r="P1672" i="44"/>
  <c r="O1527" i="44"/>
  <c r="I237" i="44"/>
  <c r="T382" i="44"/>
  <c r="U509" i="44"/>
  <c r="X581" i="44"/>
  <c r="W581" i="44"/>
  <c r="V581" i="44"/>
  <c r="U581" i="44"/>
  <c r="J654" i="44"/>
  <c r="AI726" i="44"/>
  <c r="AH726" i="44"/>
  <c r="AG726" i="44"/>
  <c r="AF726" i="44"/>
  <c r="AE726" i="44"/>
  <c r="AC726" i="44"/>
  <c r="AB726" i="44"/>
  <c r="AA726" i="44"/>
  <c r="Z726" i="44"/>
  <c r="Y726" i="44"/>
  <c r="W726" i="44"/>
  <c r="V726" i="44"/>
  <c r="U726" i="44"/>
  <c r="T726" i="44"/>
  <c r="K784" i="44"/>
  <c r="K947" i="44"/>
  <c r="L1092" i="44"/>
  <c r="M1237" i="44"/>
  <c r="N1382" i="44"/>
  <c r="O1602" i="44"/>
  <c r="O1601" i="44"/>
  <c r="O1600" i="44"/>
  <c r="O1599" i="44"/>
  <c r="O1598" i="44"/>
  <c r="O1597" i="44"/>
  <c r="O1596" i="44"/>
  <c r="O1595" i="44"/>
  <c r="O1594" i="44"/>
  <c r="O1593" i="44"/>
  <c r="O1592" i="44"/>
  <c r="O1591" i="44"/>
  <c r="O1590" i="44"/>
  <c r="O1589" i="44"/>
  <c r="O1588" i="44"/>
  <c r="O1587" i="44"/>
  <c r="P1747" i="44"/>
  <c r="P1746" i="44"/>
  <c r="P1745" i="44"/>
  <c r="P1744" i="44"/>
  <c r="P1743" i="44"/>
  <c r="P1742" i="44"/>
  <c r="P1741" i="44"/>
  <c r="P1740" i="44"/>
  <c r="P1739" i="44"/>
  <c r="P1738" i="44"/>
  <c r="P1737" i="44"/>
  <c r="P1736" i="44"/>
  <c r="P1735" i="44"/>
  <c r="P1734" i="44"/>
  <c r="P1733" i="44"/>
  <c r="P1732" i="44"/>
  <c r="A67" i="44"/>
  <c r="A121" i="44"/>
  <c r="A157" i="44"/>
  <c r="A139" i="44"/>
  <c r="A175" i="44"/>
  <c r="A211" i="44"/>
  <c r="A193" i="44"/>
  <c r="A237" i="44"/>
  <c r="A255" i="44"/>
  <c r="A273" i="44"/>
  <c r="A291" i="44"/>
  <c r="A327" i="44"/>
  <c r="A309" i="44"/>
  <c r="A363" i="44"/>
  <c r="A345" i="44"/>
  <c r="A382" i="44"/>
  <c r="A400" i="44"/>
  <c r="A418" i="44"/>
  <c r="A454" i="44"/>
  <c r="A436" i="44"/>
  <c r="A472" i="44"/>
  <c r="A490" i="44"/>
  <c r="A509" i="44"/>
  <c r="A527" i="44"/>
  <c r="A545" i="44"/>
  <c r="A581" i="44"/>
  <c r="A563" i="44"/>
  <c r="A599" i="44"/>
  <c r="A617" i="44"/>
  <c r="A636" i="44"/>
  <c r="A654" i="44"/>
  <c r="A672" i="44"/>
  <c r="A708" i="44"/>
  <c r="A690" i="44"/>
  <c r="A726" i="44"/>
  <c r="A762" i="44"/>
  <c r="A744" i="44"/>
  <c r="A784" i="44"/>
  <c r="A802" i="44"/>
  <c r="A820" i="44"/>
  <c r="A856" i="44"/>
  <c r="A874" i="44"/>
  <c r="A910" i="44"/>
  <c r="A892" i="44"/>
  <c r="A929" i="44"/>
  <c r="A947" i="44"/>
  <c r="A965" i="44"/>
  <c r="A1001" i="44"/>
  <c r="A1019" i="44"/>
  <c r="A1055" i="44"/>
  <c r="A1037" i="44"/>
  <c r="A1074" i="44"/>
  <c r="A1092" i="44"/>
  <c r="A1110" i="44"/>
  <c r="A1146" i="44"/>
  <c r="A1164" i="44"/>
  <c r="A1200" i="44"/>
  <c r="A1182" i="44"/>
  <c r="A1219" i="44"/>
  <c r="A1237" i="44"/>
  <c r="A1255" i="44"/>
  <c r="A1291" i="44"/>
  <c r="A1309" i="44"/>
  <c r="A1345" i="44"/>
  <c r="A1327" i="44"/>
  <c r="A1364" i="44"/>
  <c r="A1382" i="44"/>
  <c r="A1400" i="44"/>
  <c r="A1436" i="44"/>
  <c r="A1454" i="44"/>
  <c r="A1490" i="44"/>
  <c r="A1472" i="44"/>
  <c r="A1509" i="44"/>
  <c r="A1527" i="44"/>
  <c r="A1545" i="44"/>
  <c r="A1581" i="44"/>
  <c r="A1599" i="44"/>
  <c r="A1635" i="44"/>
  <c r="A1617" i="44"/>
  <c r="A1654" i="44"/>
  <c r="A1672" i="44"/>
  <c r="A1690" i="44"/>
  <c r="A1726" i="44"/>
  <c r="A1744" i="44"/>
  <c r="A1780" i="44"/>
  <c r="A1762" i="44"/>
  <c r="A1799" i="44"/>
  <c r="A1817" i="44"/>
  <c r="A1835" i="44"/>
  <c r="A1871" i="44"/>
  <c r="A1889" i="44"/>
  <c r="A1925" i="44"/>
  <c r="A1907" i="44"/>
  <c r="A1944" i="44"/>
  <c r="A1962" i="44"/>
  <c r="A1980" i="44"/>
  <c r="A2016" i="44"/>
  <c r="A2034" i="44"/>
  <c r="A2070" i="44"/>
  <c r="A2052" i="44"/>
  <c r="A2089" i="44"/>
  <c r="A2107" i="44"/>
  <c r="A2125" i="44"/>
  <c r="A2161" i="44"/>
  <c r="A2179" i="44"/>
  <c r="A2215" i="44"/>
  <c r="A2197" i="44"/>
  <c r="A2234" i="44"/>
  <c r="A2252" i="44"/>
  <c r="A2270" i="44"/>
  <c r="A2306" i="44"/>
  <c r="A2324" i="44"/>
  <c r="A2342" i="44"/>
  <c r="A2361" i="44"/>
  <c r="A2379" i="44"/>
  <c r="A2397" i="44"/>
  <c r="A2433" i="44"/>
  <c r="A2451" i="44"/>
  <c r="A2469" i="44"/>
  <c r="A2488" i="44"/>
  <c r="A2506" i="44"/>
  <c r="A2524" i="44"/>
  <c r="A2560" i="44"/>
  <c r="A2578" i="44"/>
  <c r="A2596" i="44"/>
  <c r="A2615" i="44"/>
  <c r="A2633" i="44"/>
  <c r="A2651" i="44"/>
  <c r="A2687" i="44"/>
  <c r="A2705" i="44"/>
  <c r="A2723" i="44"/>
  <c r="A2742" i="44"/>
  <c r="A2760" i="44"/>
  <c r="A2778" i="44"/>
  <c r="A2814" i="44"/>
  <c r="A2832" i="44"/>
  <c r="A2850" i="44"/>
  <c r="A2869" i="44"/>
  <c r="A2887" i="44"/>
  <c r="A2905" i="44"/>
  <c r="A2941" i="44"/>
  <c r="A2959" i="44"/>
  <c r="A2977" i="44"/>
  <c r="A2996" i="44"/>
  <c r="A3014" i="44"/>
  <c r="A3032" i="44"/>
  <c r="A3068" i="44"/>
  <c r="A3086" i="44"/>
  <c r="A3104" i="44"/>
  <c r="A3123" i="44"/>
  <c r="A3141" i="44"/>
  <c r="A3159" i="44"/>
  <c r="A3195" i="44"/>
  <c r="A3213" i="44"/>
  <c r="A3231" i="44"/>
  <c r="A3250" i="44"/>
  <c r="A3268" i="44"/>
  <c r="A3286" i="44"/>
  <c r="A3322" i="44"/>
  <c r="A3340" i="44"/>
  <c r="A3358" i="44"/>
  <c r="A3377" i="44"/>
  <c r="A3395" i="44"/>
  <c r="A3413" i="44"/>
  <c r="A3449" i="44"/>
  <c r="A3467" i="44"/>
  <c r="A3485" i="44"/>
  <c r="A3504" i="44"/>
  <c r="A3522" i="44"/>
  <c r="A3540" i="44"/>
  <c r="A3576" i="44"/>
  <c r="A3594" i="44"/>
  <c r="A70" i="5"/>
  <c r="A88" i="5"/>
  <c r="A108" i="5"/>
  <c r="A127" i="5"/>
  <c r="A146" i="5"/>
  <c r="A184" i="5"/>
  <c r="A202" i="5"/>
  <c r="A221" i="5"/>
  <c r="A240" i="5"/>
  <c r="A259" i="5"/>
  <c r="A278" i="5"/>
  <c r="A297" i="5"/>
  <c r="A316" i="5"/>
  <c r="A335" i="5"/>
  <c r="A354" i="5"/>
  <c r="A373" i="5"/>
  <c r="A392" i="5"/>
  <c r="A410" i="5"/>
  <c r="A429" i="5"/>
  <c r="A447" i="5"/>
  <c r="A466" i="5"/>
  <c r="A484" i="5"/>
  <c r="A503" i="5"/>
  <c r="A521" i="5"/>
  <c r="A541" i="5"/>
  <c r="A560" i="5"/>
  <c r="A579" i="5"/>
  <c r="A598" i="5"/>
  <c r="A617" i="5"/>
  <c r="A635" i="5"/>
  <c r="A653" i="5"/>
  <c r="A671" i="5"/>
  <c r="A690" i="5"/>
  <c r="A708" i="5"/>
  <c r="A726" i="5"/>
  <c r="A744" i="5"/>
  <c r="A762" i="5"/>
  <c r="A780" i="5"/>
  <c r="A798" i="5"/>
  <c r="A816" i="5"/>
  <c r="A834" i="5"/>
  <c r="A852" i="5"/>
  <c r="A870" i="5"/>
  <c r="A888" i="5"/>
  <c r="A906" i="5"/>
  <c r="A924" i="5"/>
  <c r="A942" i="5"/>
  <c r="A960" i="5"/>
  <c r="A978" i="5"/>
  <c r="A996" i="5"/>
  <c r="A1014" i="5"/>
  <c r="A1032" i="5"/>
  <c r="A1050" i="5"/>
  <c r="A1068" i="5"/>
  <c r="A1086" i="5"/>
  <c r="A1104" i="5"/>
  <c r="A1122" i="5"/>
  <c r="A1140" i="5"/>
  <c r="A1158" i="5"/>
  <c r="A1176" i="5"/>
  <c r="A1194" i="5"/>
  <c r="A1212" i="5"/>
  <c r="A1230" i="5"/>
  <c r="A1248" i="5"/>
  <c r="A1266" i="5"/>
  <c r="A1284" i="5"/>
  <c r="A1302" i="5"/>
  <c r="A1320" i="5"/>
  <c r="A1338" i="5"/>
  <c r="A1356" i="5"/>
  <c r="A1374" i="5"/>
  <c r="A1392" i="5"/>
  <c r="A1410" i="5"/>
  <c r="A1428" i="5"/>
  <c r="A1446" i="5"/>
  <c r="A1464" i="5"/>
  <c r="A3612" i="44"/>
  <c r="A2484" i="2"/>
  <c r="A522" i="2"/>
  <c r="Z70" i="5"/>
  <c r="Q1654" i="2"/>
  <c r="M1074" i="2"/>
  <c r="P1509" i="2"/>
  <c r="L929" i="2"/>
  <c r="O1364" i="2"/>
  <c r="R1799" i="2"/>
  <c r="N1219" i="2"/>
  <c r="AE3504" i="2"/>
  <c r="AA2996" i="2"/>
  <c r="W2488" i="2"/>
  <c r="S1944" i="2"/>
  <c r="AB3123" i="2"/>
  <c r="X2615" i="2"/>
  <c r="T2089" i="2"/>
  <c r="AC3250" i="2"/>
  <c r="Y2742" i="2"/>
  <c r="U2234" i="2"/>
  <c r="AD3377" i="2"/>
  <c r="Z2869" i="2"/>
  <c r="V2361" i="2"/>
  <c r="K784" i="2"/>
  <c r="S289" i="44"/>
  <c r="R289" i="44"/>
  <c r="Q289" i="44"/>
  <c r="P289" i="44"/>
  <c r="A295" i="44"/>
  <c r="A294" i="44"/>
  <c r="A293" i="44"/>
  <c r="A292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60" i="2"/>
  <c r="A277" i="44"/>
  <c r="A276" i="44"/>
  <c r="A275" i="44"/>
  <c r="A274" i="44"/>
  <c r="A272" i="44"/>
  <c r="A271" i="44"/>
  <c r="A270" i="44"/>
  <c r="A269" i="44"/>
  <c r="A268" i="44"/>
  <c r="A267" i="44"/>
  <c r="A266" i="44"/>
  <c r="A265" i="44"/>
  <c r="AF277" i="44"/>
  <c r="AF16" i="44" s="1"/>
  <c r="AB277" i="44"/>
  <c r="AB16" i="44" s="1"/>
  <c r="X277" i="44"/>
  <c r="X16" i="44" s="1"/>
  <c r="T277" i="44"/>
  <c r="T16" i="44" s="1"/>
  <c r="P277" i="44"/>
  <c r="P16" i="44" s="1"/>
  <c r="A264" i="44"/>
  <c r="A263" i="44"/>
  <c r="A262" i="44"/>
  <c r="AI277" i="44"/>
  <c r="AI16" i="44" s="1"/>
  <c r="AH277" i="44"/>
  <c r="AH16" i="44" s="1"/>
  <c r="AG277" i="44"/>
  <c r="AG16" i="44" s="1"/>
  <c r="AE277" i="44"/>
  <c r="AE16" i="44" s="1"/>
  <c r="AD277" i="44"/>
  <c r="AD16" i="44" s="1"/>
  <c r="AC277" i="44"/>
  <c r="AC16" i="44" s="1"/>
  <c r="AA277" i="44"/>
  <c r="AA16" i="44" s="1"/>
  <c r="Z277" i="44"/>
  <c r="Z16" i="44" s="1"/>
  <c r="Y277" i="44"/>
  <c r="Y16" i="44" s="1"/>
  <c r="W277" i="44"/>
  <c r="W16" i="44" s="1"/>
  <c r="V277" i="44"/>
  <c r="V16" i="44" s="1"/>
  <c r="U277" i="44"/>
  <c r="U16" i="44" s="1"/>
  <c r="S277" i="44"/>
  <c r="S16" i="44" s="1"/>
  <c r="R277" i="44"/>
  <c r="R16" i="44" s="1"/>
  <c r="Q277" i="44"/>
  <c r="Q16" i="44" s="1"/>
  <c r="A26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T548" i="2"/>
  <c r="T620" i="2" s="1"/>
  <c r="U530" i="2" s="1"/>
  <c r="T547" i="2"/>
  <c r="T619" i="2" s="1"/>
  <c r="U529" i="2" s="1"/>
  <c r="U583" i="2" s="1"/>
  <c r="T546" i="2"/>
  <c r="T618" i="2" s="1"/>
  <c r="T543" i="2"/>
  <c r="T615" i="2" s="1"/>
  <c r="U525" i="2" s="1"/>
  <c r="T541" i="2"/>
  <c r="T613" i="2" s="1"/>
  <c r="U523" i="2" s="1"/>
  <c r="T539" i="2"/>
  <c r="T611" i="2" s="1"/>
  <c r="U521" i="2" s="1"/>
  <c r="T538" i="2"/>
  <c r="T610" i="2" s="1"/>
  <c r="U520" i="2" s="1"/>
  <c r="T537" i="2"/>
  <c r="T609" i="2" s="1"/>
  <c r="U519" i="2" s="1"/>
  <c r="T536" i="2"/>
  <c r="T608" i="2" s="1"/>
  <c r="U518" i="2" s="1"/>
  <c r="T535" i="2"/>
  <c r="T607" i="2" s="1"/>
  <c r="U517" i="2" s="1"/>
  <c r="T534" i="2"/>
  <c r="T606" i="2" s="1"/>
  <c r="U516" i="2" s="1"/>
  <c r="T533" i="2"/>
  <c r="T605" i="2" s="1"/>
  <c r="U515" i="2" s="1"/>
  <c r="A549" i="2"/>
  <c r="A548" i="2"/>
  <c r="A547" i="2"/>
  <c r="A546" i="2"/>
  <c r="A544" i="2"/>
  <c r="A543" i="2"/>
  <c r="A542" i="2"/>
  <c r="A541" i="2"/>
  <c r="A540" i="2"/>
  <c r="A539" i="2"/>
  <c r="A538" i="2"/>
  <c r="A537" i="2"/>
  <c r="A536" i="2"/>
  <c r="A535" i="2"/>
  <c r="AF549" i="2"/>
  <c r="AF41" i="2" s="1"/>
  <c r="AB549" i="2"/>
  <c r="AB41" i="2" s="1"/>
  <c r="X549" i="2"/>
  <c r="X41" i="2" s="1"/>
  <c r="A534" i="2"/>
  <c r="AI549" i="2"/>
  <c r="AI41" i="2" s="1"/>
  <c r="AH549" i="2"/>
  <c r="AH41" i="2" s="1"/>
  <c r="AG549" i="2"/>
  <c r="AG41" i="2" s="1"/>
  <c r="AE549" i="2"/>
  <c r="AE41" i="2" s="1"/>
  <c r="AD549" i="2"/>
  <c r="AD41" i="2" s="1"/>
  <c r="AC549" i="2"/>
  <c r="AC41" i="2" s="1"/>
  <c r="AA549" i="2"/>
  <c r="AA41" i="2" s="1"/>
  <c r="Z549" i="2"/>
  <c r="Z41" i="2" s="1"/>
  <c r="Y549" i="2"/>
  <c r="Y41" i="2" s="1"/>
  <c r="W549" i="2"/>
  <c r="W41" i="2" s="1"/>
  <c r="V549" i="2"/>
  <c r="V41" i="2" s="1"/>
  <c r="U549" i="2"/>
  <c r="U41" i="2" s="1"/>
  <c r="A533" i="2"/>
  <c r="S421" i="2"/>
  <c r="S493" i="2" s="1"/>
  <c r="T403" i="2" s="1"/>
  <c r="S420" i="2"/>
  <c r="S492" i="2" s="1"/>
  <c r="T402" i="2" s="1"/>
  <c r="T456" i="2" s="1"/>
  <c r="S419" i="2"/>
  <c r="S491" i="2" s="1"/>
  <c r="T401" i="2" s="1"/>
  <c r="S417" i="2"/>
  <c r="S489" i="2" s="1"/>
  <c r="T399" i="2" s="1"/>
  <c r="S416" i="2"/>
  <c r="S488" i="2" s="1"/>
  <c r="T398" i="2" s="1"/>
  <c r="S415" i="2"/>
  <c r="S487" i="2" s="1"/>
  <c r="T397" i="2" s="1"/>
  <c r="S414" i="2"/>
  <c r="S486" i="2" s="1"/>
  <c r="T396" i="2" s="1"/>
  <c r="S413" i="2"/>
  <c r="S485" i="2" s="1"/>
  <c r="T395" i="2" s="1"/>
  <c r="S412" i="2"/>
  <c r="S484" i="2" s="1"/>
  <c r="T394" i="2" s="1"/>
  <c r="S411" i="2"/>
  <c r="S483" i="2" s="1"/>
  <c r="T393" i="2" s="1"/>
  <c r="S410" i="2"/>
  <c r="S482" i="2" s="1"/>
  <c r="T392" i="2" s="1"/>
  <c r="S409" i="2"/>
  <c r="S408" i="2"/>
  <c r="S480" i="2" s="1"/>
  <c r="T390" i="2" s="1"/>
  <c r="S407" i="2"/>
  <c r="S479" i="2" s="1"/>
  <c r="T389" i="2" s="1"/>
  <c r="S406" i="2"/>
  <c r="S478" i="2" s="1"/>
  <c r="T388" i="2" s="1"/>
  <c r="A422" i="2"/>
  <c r="A421" i="2"/>
  <c r="A420" i="2"/>
  <c r="A419" i="2"/>
  <c r="A417" i="2"/>
  <c r="A416" i="2"/>
  <c r="A415" i="2"/>
  <c r="A414" i="2"/>
  <c r="A413" i="2"/>
  <c r="A412" i="2"/>
  <c r="A411" i="2"/>
  <c r="A410" i="2"/>
  <c r="AF422" i="2"/>
  <c r="AF35" i="2" s="1"/>
  <c r="AB422" i="2"/>
  <c r="AB35" i="2" s="1"/>
  <c r="X422" i="2"/>
  <c r="X35" i="2" s="1"/>
  <c r="T422" i="2"/>
  <c r="T35" i="2" s="1"/>
  <c r="A409" i="2"/>
  <c r="AG422" i="2"/>
  <c r="AG35" i="2" s="1"/>
  <c r="AC422" i="2"/>
  <c r="AC35" i="2" s="1"/>
  <c r="Y422" i="2"/>
  <c r="Y35" i="2" s="1"/>
  <c r="U422" i="2"/>
  <c r="U35" i="2" s="1"/>
  <c r="A408" i="2"/>
  <c r="A407" i="2"/>
  <c r="AI422" i="2"/>
  <c r="AI35" i="2" s="1"/>
  <c r="AH422" i="2"/>
  <c r="AH35" i="2" s="1"/>
  <c r="AE422" i="2"/>
  <c r="AE35" i="2" s="1"/>
  <c r="AD422" i="2"/>
  <c r="AD35" i="2" s="1"/>
  <c r="AA422" i="2"/>
  <c r="AA35" i="2" s="1"/>
  <c r="Z422" i="2"/>
  <c r="Z35" i="2" s="1"/>
  <c r="W422" i="2"/>
  <c r="W35" i="2" s="1"/>
  <c r="V422" i="2"/>
  <c r="V35" i="2" s="1"/>
  <c r="A406" i="2"/>
  <c r="A549" i="44"/>
  <c r="A548" i="44"/>
  <c r="A547" i="44"/>
  <c r="A546" i="44"/>
  <c r="A544" i="44"/>
  <c r="A543" i="44"/>
  <c r="A542" i="44"/>
  <c r="A541" i="44"/>
  <c r="A540" i="44"/>
  <c r="A539" i="44"/>
  <c r="A538" i="44"/>
  <c r="A537" i="44"/>
  <c r="A536" i="44"/>
  <c r="A535" i="44"/>
  <c r="A534" i="44"/>
  <c r="A533" i="44"/>
  <c r="A422" i="44"/>
  <c r="A421" i="44"/>
  <c r="A420" i="44"/>
  <c r="A419" i="44"/>
  <c r="A417" i="44"/>
  <c r="A416" i="44"/>
  <c r="A415" i="44"/>
  <c r="A414" i="44"/>
  <c r="A413" i="44"/>
  <c r="A412" i="44"/>
  <c r="A411" i="44"/>
  <c r="A410" i="44"/>
  <c r="A409" i="44"/>
  <c r="A408" i="44"/>
  <c r="AH422" i="44"/>
  <c r="AH35" i="44" s="1"/>
  <c r="AG422" i="44"/>
  <c r="AG35" i="44" s="1"/>
  <c r="AD422" i="44"/>
  <c r="AD35" i="44" s="1"/>
  <c r="AC422" i="44"/>
  <c r="AC35" i="44" s="1"/>
  <c r="Z422" i="44"/>
  <c r="Z35" i="44" s="1"/>
  <c r="Y422" i="44"/>
  <c r="Y35" i="44" s="1"/>
  <c r="V422" i="44"/>
  <c r="V35" i="44" s="1"/>
  <c r="U422" i="44"/>
  <c r="U35" i="44" s="1"/>
  <c r="A407" i="44"/>
  <c r="AI422" i="44"/>
  <c r="AI35" i="44" s="1"/>
  <c r="AF422" i="44"/>
  <c r="AF35" i="44" s="1"/>
  <c r="AE422" i="44"/>
  <c r="AE35" i="44" s="1"/>
  <c r="AB422" i="44"/>
  <c r="AB35" i="44" s="1"/>
  <c r="AA422" i="44"/>
  <c r="AA35" i="44" s="1"/>
  <c r="X422" i="44"/>
  <c r="X35" i="44" s="1"/>
  <c r="W422" i="44"/>
  <c r="W35" i="44" s="1"/>
  <c r="T422" i="44"/>
  <c r="T35" i="44" s="1"/>
  <c r="A406" i="44"/>
  <c r="AI221" i="2"/>
  <c r="AI29" i="2" s="1"/>
  <c r="AH221" i="2"/>
  <c r="AH29" i="2" s="1"/>
  <c r="AG221" i="2"/>
  <c r="AG29" i="2" s="1"/>
  <c r="AF221" i="2"/>
  <c r="AF29" i="2" s="1"/>
  <c r="AE221" i="2"/>
  <c r="AE29" i="2" s="1"/>
  <c r="AD221" i="2"/>
  <c r="AD29" i="2" s="1"/>
  <c r="AC221" i="2"/>
  <c r="AC29" i="2" s="1"/>
  <c r="AB221" i="2"/>
  <c r="AB29" i="2" s="1"/>
  <c r="AA221" i="2"/>
  <c r="AA29" i="2" s="1"/>
  <c r="Z221" i="2"/>
  <c r="Z29" i="2" s="1"/>
  <c r="Y221" i="2"/>
  <c r="Y29" i="2" s="1"/>
  <c r="X221" i="2"/>
  <c r="X29" i="2" s="1"/>
  <c r="W221" i="2"/>
  <c r="W29" i="2" s="1"/>
  <c r="V221" i="2"/>
  <c r="V29" i="2" s="1"/>
  <c r="U221" i="2"/>
  <c r="U29" i="2" s="1"/>
  <c r="T221" i="2"/>
  <c r="T29" i="2" s="1"/>
  <c r="S221" i="2"/>
  <c r="S29" i="2" s="1"/>
  <c r="R221" i="2"/>
  <c r="R29" i="2" s="1"/>
  <c r="Q221" i="2"/>
  <c r="Q29" i="2" s="1"/>
  <c r="P221" i="2"/>
  <c r="P29" i="2" s="1"/>
  <c r="O221" i="2"/>
  <c r="O29" i="2" s="1"/>
  <c r="N221" i="2"/>
  <c r="N29" i="2" s="1"/>
  <c r="M221" i="2"/>
  <c r="M29" i="2" s="1"/>
  <c r="L221" i="2"/>
  <c r="L29" i="2" s="1"/>
  <c r="K221" i="2"/>
  <c r="K29" i="2" s="1"/>
  <c r="J221" i="2"/>
  <c r="J29" i="2" s="1"/>
  <c r="AI220" i="2"/>
  <c r="AI30" i="2" s="1"/>
  <c r="AH220" i="2"/>
  <c r="AH30" i="2" s="1"/>
  <c r="AG220" i="2"/>
  <c r="AG30" i="2" s="1"/>
  <c r="AF220" i="2"/>
  <c r="AF30" i="2" s="1"/>
  <c r="AE220" i="2"/>
  <c r="AE30" i="2" s="1"/>
  <c r="AD220" i="2"/>
  <c r="AD30" i="2" s="1"/>
  <c r="AC220" i="2"/>
  <c r="AC30" i="2" s="1"/>
  <c r="AB220" i="2"/>
  <c r="AB30" i="2" s="1"/>
  <c r="AA220" i="2"/>
  <c r="AA30" i="2" s="1"/>
  <c r="Z220" i="2"/>
  <c r="Z30" i="2" s="1"/>
  <c r="Y220" i="2"/>
  <c r="Y30" i="2" s="1"/>
  <c r="X220" i="2"/>
  <c r="X30" i="2" s="1"/>
  <c r="W220" i="2"/>
  <c r="W30" i="2" s="1"/>
  <c r="V220" i="2"/>
  <c r="V30" i="2" s="1"/>
  <c r="U220" i="2"/>
  <c r="U30" i="2" s="1"/>
  <c r="T220" i="2"/>
  <c r="T30" i="2" s="1"/>
  <c r="S220" i="2"/>
  <c r="S30" i="2" s="1"/>
  <c r="R220" i="2"/>
  <c r="R30" i="2" s="1"/>
  <c r="Q220" i="2"/>
  <c r="Q30" i="2" s="1"/>
  <c r="P220" i="2"/>
  <c r="P30" i="2" s="1"/>
  <c r="O220" i="2"/>
  <c r="O30" i="2" s="1"/>
  <c r="N220" i="2"/>
  <c r="N30" i="2" s="1"/>
  <c r="M220" i="2"/>
  <c r="M30" i="2" s="1"/>
  <c r="L220" i="2"/>
  <c r="L30" i="2" s="1"/>
  <c r="K220" i="2"/>
  <c r="K30" i="2" s="1"/>
  <c r="J220" i="2"/>
  <c r="J30" i="2" s="1"/>
  <c r="J218" i="2"/>
  <c r="J27" i="2" s="1"/>
  <c r="J15" i="2" s="1"/>
  <c r="J1656" i="5"/>
  <c r="K1653" i="5" s="1"/>
  <c r="K1656" i="5" s="1"/>
  <c r="L1653" i="5" s="1"/>
  <c r="L1656" i="5" s="1"/>
  <c r="M1653" i="5" s="1"/>
  <c r="M1656" i="5" s="1"/>
  <c r="N1653" i="5" s="1"/>
  <c r="N1656" i="5" s="1"/>
  <c r="O1653" i="5" s="1"/>
  <c r="O1656" i="5" s="1"/>
  <c r="P1653" i="5" s="1"/>
  <c r="P1656" i="5" s="1"/>
  <c r="Q1653" i="5" s="1"/>
  <c r="Q1656" i="5" s="1"/>
  <c r="R1653" i="5" s="1"/>
  <c r="R1656" i="5" s="1"/>
  <c r="S1653" i="5" s="1"/>
  <c r="S1656" i="5" s="1"/>
  <c r="T1653" i="5" s="1"/>
  <c r="T1656" i="5" s="1"/>
  <c r="U1653" i="5" s="1"/>
  <c r="AE9" i="44"/>
  <c r="AI3" i="44"/>
  <c r="AH3" i="44"/>
  <c r="AG3" i="44"/>
  <c r="AF3" i="44"/>
  <c r="AE3" i="44"/>
  <c r="Z72" i="5"/>
  <c r="Z71" i="5"/>
  <c r="Z69" i="5"/>
  <c r="Z67" i="5"/>
  <c r="Z66" i="5"/>
  <c r="Z65" i="5"/>
  <c r="Z64" i="5"/>
  <c r="Z63" i="5"/>
  <c r="Z62" i="5"/>
  <c r="Z61" i="5"/>
  <c r="Z60" i="5"/>
  <c r="Z59" i="5"/>
  <c r="Z58" i="5"/>
  <c r="U41" i="1"/>
  <c r="U42" i="1"/>
  <c r="V41" i="1"/>
  <c r="V42" i="1"/>
  <c r="AB35" i="5"/>
  <c r="AA35" i="5"/>
  <c r="AB28" i="5"/>
  <c r="AA28" i="5"/>
  <c r="V10" i="1"/>
  <c r="V13" i="1"/>
  <c r="V12" i="1"/>
  <c r="V25" i="1"/>
  <c r="V26" i="1"/>
  <c r="V28" i="1"/>
  <c r="V18" i="1"/>
  <c r="V8" i="1"/>
  <c r="U26" i="1"/>
  <c r="U27" i="1"/>
  <c r="U9" i="1"/>
  <c r="V14" i="1"/>
  <c r="V9" i="1"/>
  <c r="V27" i="1"/>
  <c r="AE9" i="2"/>
  <c r="AI3" i="2"/>
  <c r="AH3" i="2"/>
  <c r="AG3" i="2"/>
  <c r="AF3" i="2"/>
  <c r="AE3" i="2"/>
  <c r="AE8" i="59"/>
  <c r="AI3" i="59"/>
  <c r="AH3" i="59"/>
  <c r="AG3" i="59"/>
  <c r="AF3" i="59"/>
  <c r="AE3" i="59"/>
  <c r="AE3" i="52"/>
  <c r="AF3" i="52"/>
  <c r="AG3" i="52"/>
  <c r="AH3" i="52"/>
  <c r="AI3" i="52"/>
  <c r="AE8" i="52"/>
  <c r="AM41" i="9"/>
  <c r="AL41" i="9"/>
  <c r="AK41" i="9"/>
  <c r="AJ41" i="9"/>
  <c r="AI41" i="9"/>
  <c r="AM34" i="9"/>
  <c r="AL34" i="9"/>
  <c r="AK34" i="9"/>
  <c r="AJ34" i="9"/>
  <c r="AI34" i="9"/>
  <c r="AM33" i="9"/>
  <c r="AL33" i="9"/>
  <c r="AK33" i="9"/>
  <c r="AJ33" i="9"/>
  <c r="AI33" i="9"/>
  <c r="AM32" i="9"/>
  <c r="AL32" i="9"/>
  <c r="AK32" i="9"/>
  <c r="AJ32" i="9"/>
  <c r="AI32" i="9"/>
  <c r="AM7" i="9"/>
  <c r="AL7" i="9"/>
  <c r="AK7" i="9"/>
  <c r="AJ7" i="9"/>
  <c r="AI7" i="9"/>
  <c r="AM3" i="9"/>
  <c r="AL3" i="9"/>
  <c r="AK3" i="9"/>
  <c r="AJ3" i="9"/>
  <c r="AI3" i="9"/>
  <c r="AE8" i="10"/>
  <c r="AI3" i="10"/>
  <c r="AH3" i="10"/>
  <c r="AG3" i="10"/>
  <c r="AF3" i="10"/>
  <c r="AE3" i="10"/>
  <c r="AM310" i="6"/>
  <c r="AL310" i="6"/>
  <c r="AK310" i="6"/>
  <c r="AJ310" i="6"/>
  <c r="AI310" i="6"/>
  <c r="AM306" i="6"/>
  <c r="AL306" i="6"/>
  <c r="AK306" i="6"/>
  <c r="AJ306" i="6"/>
  <c r="AI306" i="6"/>
  <c r="AM300" i="6"/>
  <c r="AL300" i="6"/>
  <c r="AK300" i="6"/>
  <c r="AJ300" i="6"/>
  <c r="AI300" i="6"/>
  <c r="AM296" i="6"/>
  <c r="AL296" i="6"/>
  <c r="AK296" i="6"/>
  <c r="AJ296" i="6"/>
  <c r="AI296" i="6"/>
  <c r="AM69" i="6"/>
  <c r="AM165" i="6" s="1"/>
  <c r="AM166" i="6" s="1"/>
  <c r="AL69" i="6"/>
  <c r="AL165" i="6" s="1"/>
  <c r="AL166" i="6" s="1"/>
  <c r="AK69" i="6"/>
  <c r="AK165" i="6" s="1"/>
  <c r="AJ69" i="6"/>
  <c r="AJ165" i="6" s="1"/>
  <c r="AM55" i="6"/>
  <c r="AL55" i="6"/>
  <c r="AK55" i="6"/>
  <c r="AJ55" i="6"/>
  <c r="AI55" i="6"/>
  <c r="AI9" i="6"/>
  <c r="AM3" i="6"/>
  <c r="AL3" i="6"/>
  <c r="AK3" i="6"/>
  <c r="AJ3" i="6"/>
  <c r="AI3" i="6"/>
  <c r="AA3" i="1"/>
  <c r="AB3" i="1"/>
  <c r="AF1822" i="5"/>
  <c r="AG1822" i="5" s="1"/>
  <c r="AH1822" i="5" s="1"/>
  <c r="AI1822" i="5" s="1"/>
  <c r="AF1821" i="5"/>
  <c r="AG1821" i="5" s="1"/>
  <c r="AH1821" i="5" s="1"/>
  <c r="AI1821" i="5" s="1"/>
  <c r="AF1820" i="5"/>
  <c r="AG1820" i="5" s="1"/>
  <c r="AH1820" i="5" s="1"/>
  <c r="AI1820" i="5" s="1"/>
  <c r="AI1703" i="5"/>
  <c r="AH1703" i="5"/>
  <c r="AG1703" i="5"/>
  <c r="AE1703" i="5"/>
  <c r="AF1703" i="5"/>
  <c r="AI1669" i="5"/>
  <c r="AH1669" i="5"/>
  <c r="AG1669" i="5"/>
  <c r="AF1669" i="5"/>
  <c r="AE1669" i="5"/>
  <c r="AI1450" i="5"/>
  <c r="AH1450" i="5"/>
  <c r="AG1450" i="5"/>
  <c r="AF1450" i="5"/>
  <c r="AE1450" i="5"/>
  <c r="AI1414" i="5"/>
  <c r="AH1414" i="5"/>
  <c r="AG1414" i="5"/>
  <c r="AF1414" i="5"/>
  <c r="AE1414" i="5"/>
  <c r="AI1378" i="5"/>
  <c r="AH1378" i="5"/>
  <c r="AG1378" i="5"/>
  <c r="AF1378" i="5"/>
  <c r="AE1378" i="5"/>
  <c r="AI1342" i="5"/>
  <c r="AH1342" i="5"/>
  <c r="AG1342" i="5"/>
  <c r="AF1342" i="5"/>
  <c r="AE1342" i="5"/>
  <c r="AI1306" i="5"/>
  <c r="AH1306" i="5"/>
  <c r="AG1306" i="5"/>
  <c r="AF1306" i="5"/>
  <c r="AE1306" i="5"/>
  <c r="AI1270" i="5"/>
  <c r="AH1270" i="5"/>
  <c r="AG1270" i="5"/>
  <c r="AF1270" i="5"/>
  <c r="AE1270" i="5"/>
  <c r="AI1234" i="5"/>
  <c r="AH1234" i="5"/>
  <c r="AG1234" i="5"/>
  <c r="AF1234" i="5"/>
  <c r="AE1234" i="5"/>
  <c r="AI1198" i="5"/>
  <c r="AH1198" i="5"/>
  <c r="AG1198" i="5"/>
  <c r="AF1198" i="5"/>
  <c r="AE1198" i="5"/>
  <c r="AI1162" i="5"/>
  <c r="AH1162" i="5"/>
  <c r="AG1162" i="5"/>
  <c r="AF1162" i="5"/>
  <c r="AE1162" i="5"/>
  <c r="AI1090" i="5"/>
  <c r="AH1090" i="5"/>
  <c r="AG1090" i="5"/>
  <c r="AF1090" i="5"/>
  <c r="AE1090" i="5"/>
  <c r="AI1054" i="5"/>
  <c r="AH1054" i="5"/>
  <c r="AG1054" i="5"/>
  <c r="AF1054" i="5"/>
  <c r="AE1054" i="5"/>
  <c r="AI1018" i="5"/>
  <c r="AH1018" i="5"/>
  <c r="AG1018" i="5"/>
  <c r="AF1018" i="5"/>
  <c r="AE1018" i="5"/>
  <c r="AI982" i="5"/>
  <c r="AH982" i="5"/>
  <c r="AG982" i="5"/>
  <c r="AF982" i="5"/>
  <c r="AE982" i="5"/>
  <c r="AI946" i="5"/>
  <c r="AH946" i="5"/>
  <c r="AG946" i="5"/>
  <c r="AF946" i="5"/>
  <c r="AE946" i="5"/>
  <c r="AI910" i="5"/>
  <c r="AH910" i="5"/>
  <c r="AG910" i="5"/>
  <c r="AF910" i="5"/>
  <c r="AE910" i="5"/>
  <c r="AI874" i="5"/>
  <c r="AH874" i="5"/>
  <c r="AG874" i="5"/>
  <c r="AF874" i="5"/>
  <c r="AE874" i="5"/>
  <c r="AI838" i="5"/>
  <c r="AH838" i="5"/>
  <c r="AG838" i="5"/>
  <c r="AF838" i="5"/>
  <c r="AE838" i="5"/>
  <c r="AI802" i="5"/>
  <c r="AH802" i="5"/>
  <c r="AG802" i="5"/>
  <c r="AF802" i="5"/>
  <c r="AE802" i="5"/>
  <c r="AI766" i="5"/>
  <c r="AH766" i="5"/>
  <c r="AG766" i="5"/>
  <c r="AF766" i="5"/>
  <c r="AE766" i="5"/>
  <c r="AI694" i="5"/>
  <c r="AH694" i="5"/>
  <c r="AG694" i="5"/>
  <c r="AF694" i="5"/>
  <c r="AE694" i="5"/>
  <c r="AI657" i="5"/>
  <c r="AH657" i="5"/>
  <c r="AG657" i="5"/>
  <c r="AF657" i="5"/>
  <c r="AE657" i="5"/>
  <c r="AI621" i="5"/>
  <c r="AH621" i="5"/>
  <c r="AG621" i="5"/>
  <c r="AF621" i="5"/>
  <c r="AE621" i="5"/>
  <c r="AI583" i="5"/>
  <c r="AH583" i="5"/>
  <c r="AG583" i="5"/>
  <c r="AF583" i="5"/>
  <c r="AE583" i="5"/>
  <c r="AI564" i="5"/>
  <c r="AH564" i="5"/>
  <c r="AG564" i="5"/>
  <c r="AF564" i="5"/>
  <c r="AE564" i="5"/>
  <c r="AI545" i="5"/>
  <c r="AH545" i="5"/>
  <c r="AG545" i="5"/>
  <c r="AF545" i="5"/>
  <c r="AE545" i="5"/>
  <c r="AI396" i="5"/>
  <c r="AH396" i="5"/>
  <c r="AG396" i="5"/>
  <c r="AF396" i="5"/>
  <c r="AE396" i="5"/>
  <c r="AI358" i="5"/>
  <c r="AH358" i="5"/>
  <c r="AG358" i="5"/>
  <c r="AF358" i="5"/>
  <c r="AE358" i="5"/>
  <c r="AI339" i="5"/>
  <c r="AH339" i="5"/>
  <c r="AG339" i="5"/>
  <c r="AF339" i="5"/>
  <c r="AE339" i="5"/>
  <c r="AI301" i="5"/>
  <c r="AH301" i="5"/>
  <c r="AG301" i="5"/>
  <c r="AF301" i="5"/>
  <c r="AE301" i="5"/>
  <c r="AI282" i="5"/>
  <c r="AH282" i="5"/>
  <c r="AG282" i="5"/>
  <c r="AF282" i="5"/>
  <c r="AE282" i="5"/>
  <c r="AI188" i="5"/>
  <c r="AH188" i="5"/>
  <c r="AG188" i="5"/>
  <c r="AF188" i="5"/>
  <c r="AE188" i="5"/>
  <c r="AI150" i="5"/>
  <c r="AH150" i="5"/>
  <c r="AG150" i="5"/>
  <c r="AF150" i="5"/>
  <c r="AE150" i="5"/>
  <c r="AI38" i="5"/>
  <c r="AM12" i="6" s="1"/>
  <c r="AH38" i="5"/>
  <c r="AG38" i="5"/>
  <c r="AK12" i="6" s="1"/>
  <c r="AF38" i="5"/>
  <c r="AJ12" i="6" s="1"/>
  <c r="AE38" i="5"/>
  <c r="AI12" i="6" s="1"/>
  <c r="AF9" i="5"/>
  <c r="AF9" i="2" s="1"/>
  <c r="AI3" i="5"/>
  <c r="AH3" i="5"/>
  <c r="AG3" i="5"/>
  <c r="AF3" i="5"/>
  <c r="AE3" i="5"/>
  <c r="AI69" i="6"/>
  <c r="AI165" i="6" s="1"/>
  <c r="A1" i="79"/>
  <c r="U30" i="1"/>
  <c r="V30" i="1"/>
  <c r="U19" i="1"/>
  <c r="V19" i="1"/>
  <c r="A470" i="5"/>
  <c r="A469" i="5"/>
  <c r="A468" i="5"/>
  <c r="A467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C6" i="9"/>
  <c r="Z7" i="9"/>
  <c r="AH7" i="9"/>
  <c r="AG7" i="9"/>
  <c r="AF7" i="9"/>
  <c r="AE7" i="9"/>
  <c r="AD7" i="9"/>
  <c r="AC7" i="9"/>
  <c r="AB7" i="9"/>
  <c r="AA7" i="9"/>
  <c r="AD6" i="9"/>
  <c r="AB6" i="9"/>
  <c r="AA6" i="9"/>
  <c r="AA32" i="9"/>
  <c r="AA33" i="9"/>
  <c r="AA34" i="9"/>
  <c r="AA41" i="9"/>
  <c r="AE32" i="9"/>
  <c r="AE33" i="9"/>
  <c r="AE34" i="9"/>
  <c r="AE41" i="9"/>
  <c r="AF32" i="9"/>
  <c r="AF33" i="9"/>
  <c r="AF34" i="9"/>
  <c r="AF41" i="9"/>
  <c r="AG32" i="9"/>
  <c r="AG33" i="9"/>
  <c r="AG34" i="9"/>
  <c r="AG41" i="9"/>
  <c r="AH32" i="9"/>
  <c r="AH33" i="9"/>
  <c r="AH34" i="9"/>
  <c r="AH41" i="9"/>
  <c r="A88" i="52"/>
  <c r="J652" i="2"/>
  <c r="J643" i="2"/>
  <c r="A16" i="5"/>
  <c r="A15" i="5"/>
  <c r="A14" i="5"/>
  <c r="A13" i="5"/>
  <c r="A12" i="5"/>
  <c r="A11" i="5"/>
  <c r="A18" i="5"/>
  <c r="A31" i="5"/>
  <c r="A30" i="5"/>
  <c r="A29" i="5"/>
  <c r="A28" i="5"/>
  <c r="A27" i="5"/>
  <c r="A26" i="5"/>
  <c r="AH278" i="6"/>
  <c r="AG278" i="6"/>
  <c r="AF278" i="6"/>
  <c r="AE278" i="6"/>
  <c r="AH274" i="6"/>
  <c r="AG274" i="6"/>
  <c r="AF274" i="6"/>
  <c r="AE274" i="6"/>
  <c r="AH268" i="6"/>
  <c r="AH270" i="6" s="1"/>
  <c r="AG268" i="6"/>
  <c r="AF268" i="6"/>
  <c r="AE268" i="6"/>
  <c r="AE270" i="6" s="1"/>
  <c r="AH264" i="6"/>
  <c r="AG264" i="6"/>
  <c r="AF264" i="6"/>
  <c r="AE264" i="6"/>
  <c r="AH260" i="6"/>
  <c r="AG260" i="6"/>
  <c r="AF260" i="6"/>
  <c r="AE260" i="6"/>
  <c r="AA278" i="6"/>
  <c r="AA274" i="6"/>
  <c r="AA268" i="6"/>
  <c r="AA264" i="6"/>
  <c r="AA260" i="6"/>
  <c r="Z41" i="1"/>
  <c r="AB20" i="1"/>
  <c r="AC20" i="1"/>
  <c r="AD20" i="1"/>
  <c r="AE20" i="1"/>
  <c r="AB10" i="1"/>
  <c r="AC10" i="1"/>
  <c r="AD10" i="1"/>
  <c r="AE10" i="1"/>
  <c r="AB12" i="1"/>
  <c r="AC12" i="1"/>
  <c r="AD12" i="1"/>
  <c r="AE12" i="1"/>
  <c r="W12" i="1"/>
  <c r="X12" i="1"/>
  <c r="Y12" i="1"/>
  <c r="Z12" i="1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U6" i="9"/>
  <c r="R6" i="9"/>
  <c r="Q6" i="9"/>
  <c r="P6" i="9"/>
  <c r="O6" i="9"/>
  <c r="N6" i="9"/>
  <c r="M6" i="9"/>
  <c r="L6" i="9"/>
  <c r="K6" i="9"/>
  <c r="J6" i="9"/>
  <c r="V8" i="9"/>
  <c r="V16" i="9" s="1"/>
  <c r="U8" i="9"/>
  <c r="AA8" i="6"/>
  <c r="AD9" i="6"/>
  <c r="W9" i="6"/>
  <c r="I9" i="6"/>
  <c r="AC8" i="6"/>
  <c r="AB8" i="6"/>
  <c r="AB9" i="6" s="1"/>
  <c r="O8" i="6"/>
  <c r="I8" i="6"/>
  <c r="Y31" i="5"/>
  <c r="Y38" i="5" s="1"/>
  <c r="AA12" i="6" s="1"/>
  <c r="A152" i="9"/>
  <c r="A151" i="9"/>
  <c r="A150" i="9"/>
  <c r="A148" i="9"/>
  <c r="A147" i="9"/>
  <c r="A146" i="9"/>
  <c r="A145" i="9"/>
  <c r="A144" i="9"/>
  <c r="A488" i="5"/>
  <c r="A487" i="5"/>
  <c r="A486" i="5"/>
  <c r="A485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T797" i="5"/>
  <c r="T802" i="5" s="1"/>
  <c r="A91" i="10"/>
  <c r="A90" i="10"/>
  <c r="A89" i="10"/>
  <c r="A88" i="10"/>
  <c r="A87" i="10"/>
  <c r="A86" i="10"/>
  <c r="A85" i="10"/>
  <c r="A84" i="10"/>
  <c r="A83" i="10"/>
  <c r="A82" i="10"/>
  <c r="A81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79" i="6"/>
  <c r="A20" i="6"/>
  <c r="A192" i="9"/>
  <c r="A94" i="9"/>
  <c r="A60" i="9"/>
  <c r="A22" i="9"/>
  <c r="T148" i="6"/>
  <c r="A93" i="5"/>
  <c r="A1" i="2"/>
  <c r="A1" i="9"/>
  <c r="A1" i="6"/>
  <c r="A1" i="52"/>
  <c r="A1" i="59"/>
  <c r="A1" i="5"/>
  <c r="A1789" i="5"/>
  <c r="A1788" i="5"/>
  <c r="A1787" i="5"/>
  <c r="A1786" i="5"/>
  <c r="A1785" i="5"/>
  <c r="A1784" i="5"/>
  <c r="A1783" i="5"/>
  <c r="A1776" i="5"/>
  <c r="A1775" i="5"/>
  <c r="A1774" i="5"/>
  <c r="A1773" i="5"/>
  <c r="A1772" i="5"/>
  <c r="A1771" i="5"/>
  <c r="A1770" i="5"/>
  <c r="A1769" i="5"/>
  <c r="A1761" i="5"/>
  <c r="A1760" i="5"/>
  <c r="A1759" i="5"/>
  <c r="A1758" i="5"/>
  <c r="A1757" i="5"/>
  <c r="A1756" i="5"/>
  <c r="A1755" i="5"/>
  <c r="A1725" i="5"/>
  <c r="A1724" i="5"/>
  <c r="A1723" i="5"/>
  <c r="A1722" i="5"/>
  <c r="A1721" i="5"/>
  <c r="A1720" i="5"/>
  <c r="A1719" i="5"/>
  <c r="A1718" i="5"/>
  <c r="A1717" i="5"/>
  <c r="A1716" i="5"/>
  <c r="A1715" i="5"/>
  <c r="A1709" i="5"/>
  <c r="A1698" i="5"/>
  <c r="A1687" i="5"/>
  <c r="A1675" i="5"/>
  <c r="A1664" i="5"/>
  <c r="A254" i="6"/>
  <c r="A253" i="6"/>
  <c r="A252" i="6"/>
  <c r="A13" i="44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15" i="59"/>
  <c r="A14" i="59"/>
  <c r="A13" i="59"/>
  <c r="A12" i="59"/>
  <c r="A11" i="59"/>
  <c r="A10" i="59"/>
  <c r="Z8" i="59"/>
  <c r="U8" i="59"/>
  <c r="I8" i="59"/>
  <c r="O7" i="59"/>
  <c r="I7" i="59"/>
  <c r="Z8" i="10"/>
  <c r="U8" i="10"/>
  <c r="O7" i="10"/>
  <c r="I8" i="10"/>
  <c r="I7" i="10"/>
  <c r="Z5" i="59"/>
  <c r="AA5" i="59"/>
  <c r="AB5" i="59"/>
  <c r="AC5" i="59"/>
  <c r="AD5" i="59"/>
  <c r="AE5" i="59"/>
  <c r="AF5" i="59"/>
  <c r="AG5" i="59"/>
  <c r="AH5" i="59"/>
  <c r="AI5" i="59"/>
  <c r="S5" i="59"/>
  <c r="T5" i="59"/>
  <c r="U5" i="59"/>
  <c r="V5" i="59"/>
  <c r="W5" i="59"/>
  <c r="X5" i="59"/>
  <c r="AD3" i="59"/>
  <c r="AC3" i="59"/>
  <c r="AB3" i="59"/>
  <c r="AA3" i="59"/>
  <c r="Z3" i="59"/>
  <c r="Y3" i="59"/>
  <c r="X3" i="59"/>
  <c r="W3" i="59"/>
  <c r="V3" i="59"/>
  <c r="U3" i="59"/>
  <c r="T3" i="59"/>
  <c r="S3" i="59"/>
  <c r="R3" i="59"/>
  <c r="Q3" i="59"/>
  <c r="P3" i="59"/>
  <c r="O3" i="59"/>
  <c r="N3" i="59"/>
  <c r="M3" i="59"/>
  <c r="L3" i="59"/>
  <c r="K3" i="59"/>
  <c r="J3" i="59"/>
  <c r="I3" i="59"/>
  <c r="H3" i="59"/>
  <c r="G3" i="59"/>
  <c r="F3" i="59"/>
  <c r="E3" i="59"/>
  <c r="D3" i="59"/>
  <c r="C3" i="59"/>
  <c r="A16" i="52"/>
  <c r="A15" i="52"/>
  <c r="A14" i="52"/>
  <c r="A13" i="52"/>
  <c r="A12" i="52"/>
  <c r="A11" i="52"/>
  <c r="A10" i="52"/>
  <c r="A640" i="44"/>
  <c r="A639" i="44"/>
  <c r="A638" i="44"/>
  <c r="A637" i="44"/>
  <c r="A635" i="44"/>
  <c r="A634" i="44"/>
  <c r="A633" i="44"/>
  <c r="A632" i="44"/>
  <c r="A631" i="44"/>
  <c r="A630" i="44"/>
  <c r="A629" i="44"/>
  <c r="A628" i="44"/>
  <c r="A627" i="44"/>
  <c r="A626" i="44"/>
  <c r="A625" i="44"/>
  <c r="A624" i="44"/>
  <c r="A640" i="2"/>
  <c r="A639" i="2"/>
  <c r="A638" i="2"/>
  <c r="A637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242" i="6"/>
  <c r="A92" i="9"/>
  <c r="A91" i="9"/>
  <c r="A29" i="52"/>
  <c r="A70" i="52"/>
  <c r="A69" i="52"/>
  <c r="A67" i="52"/>
  <c r="U23" i="5"/>
  <c r="A50" i="52"/>
  <c r="A49" i="52"/>
  <c r="A48" i="52"/>
  <c r="A47" i="52"/>
  <c r="A53" i="52"/>
  <c r="A52" i="52"/>
  <c r="A84" i="52"/>
  <c r="A83" i="52"/>
  <c r="A82" i="52"/>
  <c r="A81" i="52"/>
  <c r="A80" i="52"/>
  <c r="A79" i="52"/>
  <c r="A77" i="52"/>
  <c r="A76" i="52"/>
  <c r="A75" i="52"/>
  <c r="A74" i="52"/>
  <c r="A73" i="52"/>
  <c r="A72" i="52"/>
  <c r="A71" i="52"/>
  <c r="A68" i="52"/>
  <c r="A66" i="52"/>
  <c r="A65" i="52"/>
  <c r="A64" i="52"/>
  <c r="A61" i="52"/>
  <c r="A60" i="52"/>
  <c r="A59" i="52"/>
  <c r="A58" i="52"/>
  <c r="A57" i="52"/>
  <c r="A56" i="52"/>
  <c r="A45" i="10"/>
  <c r="A85" i="52"/>
  <c r="AH310" i="6"/>
  <c r="AG310" i="6"/>
  <c r="AH306" i="6"/>
  <c r="AG306" i="6"/>
  <c r="AH300" i="6"/>
  <c r="AG300" i="6"/>
  <c r="AH296" i="6"/>
  <c r="AG296" i="6"/>
  <c r="AF310" i="6"/>
  <c r="AE310" i="6"/>
  <c r="AD310" i="6"/>
  <c r="AA310" i="6"/>
  <c r="AF306" i="6"/>
  <c r="AE306" i="6"/>
  <c r="AD306" i="6"/>
  <c r="AA306" i="6"/>
  <c r="AF300" i="6"/>
  <c r="AE300" i="6"/>
  <c r="AD300" i="6"/>
  <c r="AA300" i="6"/>
  <c r="AF296" i="6"/>
  <c r="AE296" i="6"/>
  <c r="AD296" i="6"/>
  <c r="AA296" i="6"/>
  <c r="X23" i="5"/>
  <c r="Y23" i="5" s="1"/>
  <c r="W729" i="44"/>
  <c r="V729" i="44"/>
  <c r="U729" i="44"/>
  <c r="T729" i="44"/>
  <c r="W728" i="44"/>
  <c r="V728" i="44"/>
  <c r="U728" i="44"/>
  <c r="T728" i="44"/>
  <c r="W727" i="44"/>
  <c r="V727" i="44"/>
  <c r="U727" i="44"/>
  <c r="T727" i="44"/>
  <c r="W725" i="44"/>
  <c r="V725" i="44"/>
  <c r="U725" i="44"/>
  <c r="T725" i="44"/>
  <c r="W724" i="44"/>
  <c r="V724" i="44"/>
  <c r="U724" i="44"/>
  <c r="T724" i="44"/>
  <c r="W723" i="44"/>
  <c r="V723" i="44"/>
  <c r="U723" i="44"/>
  <c r="T723" i="44"/>
  <c r="W722" i="44"/>
  <c r="V722" i="44"/>
  <c r="U722" i="44"/>
  <c r="T722" i="44"/>
  <c r="W721" i="44"/>
  <c r="V721" i="44"/>
  <c r="U721" i="44"/>
  <c r="T721" i="44"/>
  <c r="W720" i="44"/>
  <c r="V720" i="44"/>
  <c r="U720" i="44"/>
  <c r="T720" i="44"/>
  <c r="W719" i="44"/>
  <c r="V719" i="44"/>
  <c r="U719" i="44"/>
  <c r="T719" i="44"/>
  <c r="W718" i="44"/>
  <c r="V718" i="44"/>
  <c r="U718" i="44"/>
  <c r="T718" i="44"/>
  <c r="W717" i="44"/>
  <c r="V717" i="44"/>
  <c r="U717" i="44"/>
  <c r="T717" i="44"/>
  <c r="W716" i="44"/>
  <c r="V716" i="44"/>
  <c r="U716" i="44"/>
  <c r="T716" i="44"/>
  <c r="W715" i="44"/>
  <c r="V715" i="44"/>
  <c r="U715" i="44"/>
  <c r="T715" i="44"/>
  <c r="W714" i="44"/>
  <c r="V714" i="44"/>
  <c r="U714" i="44"/>
  <c r="T714" i="44"/>
  <c r="A3126" i="44"/>
  <c r="A3125" i="44"/>
  <c r="K786" i="44"/>
  <c r="K785" i="44"/>
  <c r="K782" i="44"/>
  <c r="K781" i="44"/>
  <c r="K780" i="44"/>
  <c r="K779" i="44"/>
  <c r="K778" i="44"/>
  <c r="K777" i="44"/>
  <c r="K776" i="44"/>
  <c r="K775" i="44"/>
  <c r="K774" i="44"/>
  <c r="K773" i="44"/>
  <c r="K772" i="44"/>
  <c r="A3614" i="44"/>
  <c r="A3596" i="44"/>
  <c r="A3578" i="44"/>
  <c r="A3542" i="44"/>
  <c r="A3524" i="44"/>
  <c r="A3506" i="44"/>
  <c r="A3487" i="44"/>
  <c r="A3469" i="44"/>
  <c r="A3451" i="44"/>
  <c r="A3415" i="44"/>
  <c r="A3397" i="44"/>
  <c r="A3379" i="44"/>
  <c r="A3360" i="44"/>
  <c r="A3342" i="44"/>
  <c r="A3324" i="44"/>
  <c r="A3288" i="44"/>
  <c r="A3270" i="44"/>
  <c r="A3252" i="44"/>
  <c r="A3233" i="44"/>
  <c r="A3215" i="44"/>
  <c r="A3197" i="44"/>
  <c r="A3161" i="44"/>
  <c r="A3143" i="44"/>
  <c r="A3106" i="44"/>
  <c r="A3088" i="44"/>
  <c r="A3070" i="44"/>
  <c r="A3034" i="44"/>
  <c r="A3016" i="44"/>
  <c r="A2998" i="44"/>
  <c r="A2979" i="44"/>
  <c r="A2961" i="44"/>
  <c r="A2943" i="44"/>
  <c r="A2907" i="44"/>
  <c r="A2889" i="44"/>
  <c r="A2871" i="44"/>
  <c r="A2852" i="44"/>
  <c r="A2834" i="44"/>
  <c r="A2816" i="44"/>
  <c r="A2780" i="44"/>
  <c r="Y2744" i="44"/>
  <c r="A2762" i="44"/>
  <c r="A2744" i="44"/>
  <c r="A2725" i="44"/>
  <c r="A2707" i="44"/>
  <c r="A2689" i="44"/>
  <c r="A2653" i="44"/>
  <c r="A2635" i="44"/>
  <c r="A2617" i="44"/>
  <c r="A2598" i="44"/>
  <c r="A2580" i="44"/>
  <c r="A2562" i="44"/>
  <c r="A2526" i="44"/>
  <c r="A2508" i="44"/>
  <c r="A2490" i="44"/>
  <c r="A2471" i="44"/>
  <c r="A2453" i="44"/>
  <c r="A2435" i="44"/>
  <c r="A2399" i="44"/>
  <c r="A2381" i="44"/>
  <c r="A2363" i="44"/>
  <c r="A2344" i="44"/>
  <c r="A2326" i="44"/>
  <c r="A2308" i="44"/>
  <c r="A2272" i="44"/>
  <c r="A2254" i="44"/>
  <c r="A2236" i="44"/>
  <c r="A2199" i="44"/>
  <c r="A2217" i="44"/>
  <c r="A2181" i="44"/>
  <c r="A2163" i="44"/>
  <c r="A2127" i="44"/>
  <c r="A2109" i="44"/>
  <c r="A2091" i="44"/>
  <c r="A2054" i="44"/>
  <c r="A2072" i="44"/>
  <c r="A2036" i="44"/>
  <c r="A2018" i="44"/>
  <c r="A1982" i="44"/>
  <c r="A1964" i="44"/>
  <c r="A1946" i="44"/>
  <c r="A1909" i="44"/>
  <c r="A1927" i="44"/>
  <c r="A1891" i="44"/>
  <c r="A1873" i="44"/>
  <c r="A1837" i="44"/>
  <c r="Q1819" i="44"/>
  <c r="A1819" i="44"/>
  <c r="A1801" i="44"/>
  <c r="A1764" i="44"/>
  <c r="A1782" i="44"/>
  <c r="A1746" i="44"/>
  <c r="A1728" i="44"/>
  <c r="A1692" i="44"/>
  <c r="P1674" i="44"/>
  <c r="A1674" i="44"/>
  <c r="A1656" i="44"/>
  <c r="A1619" i="44"/>
  <c r="A1637" i="44"/>
  <c r="A1601" i="44"/>
  <c r="A1583" i="44"/>
  <c r="A1547" i="44"/>
  <c r="O1529" i="44"/>
  <c r="A1529" i="44"/>
  <c r="A1511" i="44"/>
  <c r="A1474" i="44"/>
  <c r="A1492" i="44"/>
  <c r="A1456" i="44"/>
  <c r="A1438" i="44"/>
  <c r="A1402" i="44"/>
  <c r="N1384" i="44"/>
  <c r="A1384" i="44"/>
  <c r="A1366" i="44"/>
  <c r="A1329" i="44"/>
  <c r="A1347" i="44"/>
  <c r="A1311" i="44"/>
  <c r="A1293" i="44"/>
  <c r="A1257" i="44"/>
  <c r="M1239" i="44"/>
  <c r="A1239" i="44"/>
  <c r="A1221" i="44"/>
  <c r="A1184" i="44"/>
  <c r="A1202" i="44"/>
  <c r="A1166" i="44"/>
  <c r="A1148" i="44"/>
  <c r="A1112" i="44"/>
  <c r="L1094" i="44"/>
  <c r="A1094" i="44"/>
  <c r="A1076" i="44"/>
  <c r="A1039" i="44"/>
  <c r="A1057" i="44"/>
  <c r="A1021" i="44"/>
  <c r="A1003" i="44"/>
  <c r="A967" i="44"/>
  <c r="K949" i="44"/>
  <c r="A949" i="44"/>
  <c r="A931" i="44"/>
  <c r="A894" i="44"/>
  <c r="A912" i="44"/>
  <c r="A876" i="44"/>
  <c r="A858" i="44"/>
  <c r="A822" i="44"/>
  <c r="J804" i="44"/>
  <c r="A804" i="44"/>
  <c r="A786" i="44"/>
  <c r="A746" i="44"/>
  <c r="A764" i="44"/>
  <c r="A728" i="44"/>
  <c r="A692" i="44"/>
  <c r="A710" i="44"/>
  <c r="A674" i="44"/>
  <c r="J656" i="44"/>
  <c r="A656" i="44"/>
  <c r="A619" i="44"/>
  <c r="A601" i="44"/>
  <c r="A565" i="44"/>
  <c r="A583" i="44"/>
  <c r="A529" i="44"/>
  <c r="U511" i="44"/>
  <c r="A511" i="44"/>
  <c r="A492" i="44"/>
  <c r="A474" i="44"/>
  <c r="A438" i="44"/>
  <c r="A456" i="44"/>
  <c r="A402" i="44"/>
  <c r="T384" i="44"/>
  <c r="A384" i="44"/>
  <c r="A347" i="44"/>
  <c r="A365" i="44"/>
  <c r="A311" i="44"/>
  <c r="A329" i="44"/>
  <c r="A257" i="44"/>
  <c r="I239" i="44"/>
  <c r="A239" i="44"/>
  <c r="A195" i="44"/>
  <c r="A213" i="44"/>
  <c r="A177" i="44"/>
  <c r="A141" i="44"/>
  <c r="A159" i="44"/>
  <c r="A123" i="44"/>
  <c r="A69" i="44"/>
  <c r="A3614" i="2"/>
  <c r="A3596" i="2"/>
  <c r="A3578" i="2"/>
  <c r="A3542" i="2"/>
  <c r="AD3524" i="2"/>
  <c r="A3524" i="2"/>
  <c r="A3506" i="2"/>
  <c r="A3487" i="2"/>
  <c r="A3469" i="2"/>
  <c r="A3451" i="2"/>
  <c r="A3415" i="2"/>
  <c r="AC3397" i="2"/>
  <c r="A3397" i="2"/>
  <c r="A3379" i="2"/>
  <c r="A3360" i="2"/>
  <c r="A3342" i="2"/>
  <c r="A3324" i="2"/>
  <c r="A3288" i="2"/>
  <c r="A3270" i="2"/>
  <c r="A3252" i="2"/>
  <c r="A3233" i="2"/>
  <c r="A3215" i="2"/>
  <c r="A3197" i="2"/>
  <c r="A3161" i="2"/>
  <c r="AA3143" i="2"/>
  <c r="A3143" i="2"/>
  <c r="A3125" i="2"/>
  <c r="A3106" i="2"/>
  <c r="A3088" i="2"/>
  <c r="A3070" i="2"/>
  <c r="A3034" i="2"/>
  <c r="Z3016" i="2"/>
  <c r="A3016" i="2"/>
  <c r="A2998" i="2"/>
  <c r="A2979" i="2"/>
  <c r="A2961" i="2"/>
  <c r="A2943" i="2"/>
  <c r="A2907" i="2"/>
  <c r="Y2889" i="2"/>
  <c r="A2889" i="2"/>
  <c r="A2871" i="2"/>
  <c r="A2852" i="2"/>
  <c r="A2834" i="2"/>
  <c r="A2816" i="2"/>
  <c r="A2780" i="2"/>
  <c r="X2762" i="2"/>
  <c r="A2762" i="2"/>
  <c r="A2744" i="2"/>
  <c r="A2725" i="2"/>
  <c r="A2707" i="2"/>
  <c r="A2689" i="2"/>
  <c r="A2653" i="2"/>
  <c r="W2635" i="2"/>
  <c r="A2635" i="2"/>
  <c r="A2617" i="2"/>
  <c r="A2598" i="2"/>
  <c r="A2580" i="2"/>
  <c r="A2562" i="2"/>
  <c r="A2526" i="2"/>
  <c r="V2508" i="2"/>
  <c r="A2508" i="2"/>
  <c r="A2490" i="2"/>
  <c r="A2471" i="2"/>
  <c r="A2453" i="2"/>
  <c r="A2435" i="2"/>
  <c r="A2399" i="2"/>
  <c r="U2381" i="2"/>
  <c r="A2381" i="2"/>
  <c r="A2363" i="2"/>
  <c r="A2344" i="2"/>
  <c r="A2326" i="2"/>
  <c r="A2308" i="2"/>
  <c r="A2272" i="2"/>
  <c r="T2254" i="2"/>
  <c r="A2254" i="2"/>
  <c r="A2236" i="2"/>
  <c r="A2199" i="2"/>
  <c r="A2217" i="2"/>
  <c r="A2181" i="2"/>
  <c r="A2163" i="2"/>
  <c r="A2127" i="2"/>
  <c r="S2109" i="2"/>
  <c r="A2109" i="2"/>
  <c r="A2091" i="2"/>
  <c r="A2054" i="2"/>
  <c r="A2072" i="2"/>
  <c r="A2036" i="2"/>
  <c r="A2018" i="2"/>
  <c r="A1982" i="2"/>
  <c r="R1964" i="2"/>
  <c r="A1964" i="2"/>
  <c r="A1946" i="2"/>
  <c r="A1909" i="2"/>
  <c r="A1927" i="2"/>
  <c r="A1891" i="2"/>
  <c r="A1873" i="2"/>
  <c r="A1837" i="2"/>
  <c r="Q1819" i="2"/>
  <c r="A1819" i="2"/>
  <c r="A1801" i="2"/>
  <c r="A1764" i="2"/>
  <c r="A1782" i="2"/>
  <c r="A1746" i="2"/>
  <c r="A1728" i="2"/>
  <c r="A1692" i="2"/>
  <c r="P1674" i="2"/>
  <c r="A1674" i="2"/>
  <c r="A1656" i="2"/>
  <c r="A1619" i="2"/>
  <c r="A1637" i="2"/>
  <c r="A1601" i="2"/>
  <c r="A1583" i="2"/>
  <c r="A1547" i="2"/>
  <c r="O1529" i="2"/>
  <c r="A1529" i="2"/>
  <c r="A1511" i="2"/>
  <c r="A1474" i="2"/>
  <c r="A1492" i="2"/>
  <c r="A1456" i="2"/>
  <c r="A1438" i="2"/>
  <c r="A1402" i="2"/>
  <c r="N1384" i="2"/>
  <c r="A1384" i="2"/>
  <c r="A1366" i="2"/>
  <c r="A1329" i="2"/>
  <c r="A1347" i="2"/>
  <c r="A1311" i="2"/>
  <c r="A1293" i="2"/>
  <c r="A1257" i="2"/>
  <c r="M1239" i="2"/>
  <c r="A1239" i="2"/>
  <c r="A1221" i="2"/>
  <c r="A1184" i="2"/>
  <c r="A1202" i="2"/>
  <c r="A1166" i="2"/>
  <c r="A1148" i="2"/>
  <c r="A1112" i="2"/>
  <c r="L1094" i="2"/>
  <c r="A1094" i="2"/>
  <c r="A1076" i="2"/>
  <c r="A1039" i="2"/>
  <c r="A1057" i="2"/>
  <c r="A1021" i="2"/>
  <c r="A1003" i="2"/>
  <c r="A967" i="2"/>
  <c r="K949" i="2"/>
  <c r="A949" i="2"/>
  <c r="A931" i="2"/>
  <c r="A894" i="2"/>
  <c r="A912" i="2"/>
  <c r="A876" i="2"/>
  <c r="A858" i="2"/>
  <c r="A822" i="2"/>
  <c r="J804" i="2"/>
  <c r="A804" i="2"/>
  <c r="A786" i="2"/>
  <c r="N746" i="2"/>
  <c r="A746" i="2"/>
  <c r="A764" i="2"/>
  <c r="A728" i="2"/>
  <c r="A692" i="2"/>
  <c r="A710" i="2"/>
  <c r="A674" i="2"/>
  <c r="J656" i="2"/>
  <c r="A656" i="2"/>
  <c r="A619" i="2"/>
  <c r="A601" i="2"/>
  <c r="A565" i="2"/>
  <c r="A583" i="2"/>
  <c r="A529" i="2"/>
  <c r="U511" i="2"/>
  <c r="A511" i="2"/>
  <c r="A492" i="2"/>
  <c r="A474" i="2"/>
  <c r="A438" i="2"/>
  <c r="A456" i="2"/>
  <c r="A402" i="2"/>
  <c r="T384" i="2"/>
  <c r="A384" i="2"/>
  <c r="A195" i="2"/>
  <c r="A213" i="2"/>
  <c r="A177" i="2"/>
  <c r="A141" i="2"/>
  <c r="A159" i="2"/>
  <c r="A123" i="2"/>
  <c r="A69" i="2"/>
  <c r="A1466" i="5"/>
  <c r="A1448" i="5"/>
  <c r="A1430" i="5"/>
  <c r="A1412" i="5"/>
  <c r="A1394" i="5"/>
  <c r="A1376" i="5"/>
  <c r="A1358" i="5"/>
  <c r="A1340" i="5"/>
  <c r="A1322" i="5"/>
  <c r="A1304" i="5"/>
  <c r="A1286" i="5"/>
  <c r="A1268" i="5"/>
  <c r="A1250" i="5"/>
  <c r="A1232" i="5"/>
  <c r="A1214" i="5"/>
  <c r="A1196" i="5"/>
  <c r="A1178" i="5"/>
  <c r="A1160" i="5"/>
  <c r="A1142" i="5"/>
  <c r="A1124" i="5"/>
  <c r="A1106" i="5"/>
  <c r="A1088" i="5"/>
  <c r="A1070" i="5"/>
  <c r="A1052" i="5"/>
  <c r="A1034" i="5"/>
  <c r="A1016" i="5"/>
  <c r="A998" i="5"/>
  <c r="A980" i="5"/>
  <c r="A962" i="5"/>
  <c r="A944" i="5"/>
  <c r="A926" i="5"/>
  <c r="A908" i="5"/>
  <c r="A890" i="5"/>
  <c r="A872" i="5"/>
  <c r="A854" i="5"/>
  <c r="A836" i="5"/>
  <c r="A818" i="5"/>
  <c r="A800" i="5"/>
  <c r="A782" i="5"/>
  <c r="A764" i="5"/>
  <c r="A746" i="5"/>
  <c r="A728" i="5"/>
  <c r="A710" i="5"/>
  <c r="A692" i="5"/>
  <c r="A673" i="5"/>
  <c r="A655" i="5"/>
  <c r="A637" i="5"/>
  <c r="A619" i="5"/>
  <c r="A600" i="5"/>
  <c r="A581" i="5"/>
  <c r="A562" i="5"/>
  <c r="A543" i="5"/>
  <c r="A523" i="5"/>
  <c r="A505" i="5"/>
  <c r="A449" i="5"/>
  <c r="A431" i="5"/>
  <c r="A412" i="5"/>
  <c r="A394" i="5"/>
  <c r="A375" i="5"/>
  <c r="A356" i="5"/>
  <c r="A337" i="5"/>
  <c r="A318" i="5"/>
  <c r="A299" i="5"/>
  <c r="A280" i="5"/>
  <c r="A261" i="5"/>
  <c r="A242" i="5"/>
  <c r="A223" i="5"/>
  <c r="A204" i="5"/>
  <c r="A186" i="5"/>
  <c r="A148" i="5"/>
  <c r="A129" i="5"/>
  <c r="A110" i="5"/>
  <c r="A91" i="5"/>
  <c r="A90" i="5"/>
  <c r="A72" i="5"/>
  <c r="A123" i="52"/>
  <c r="A122" i="52"/>
  <c r="A121" i="52"/>
  <c r="A120" i="52"/>
  <c r="A119" i="52"/>
  <c r="Z8" i="52"/>
  <c r="U8" i="52"/>
  <c r="O7" i="52"/>
  <c r="I8" i="52"/>
  <c r="I7" i="52"/>
  <c r="AD3" i="52"/>
  <c r="AC3" i="52"/>
  <c r="AB3" i="52"/>
  <c r="AA3" i="52"/>
  <c r="Z3" i="52"/>
  <c r="Y3" i="52"/>
  <c r="X3" i="52"/>
  <c r="W3" i="52"/>
  <c r="V3" i="52"/>
  <c r="U3" i="52"/>
  <c r="T3" i="52"/>
  <c r="S3" i="52"/>
  <c r="R3" i="52"/>
  <c r="Q3" i="52"/>
  <c r="P3" i="52"/>
  <c r="O3" i="52"/>
  <c r="N3" i="52"/>
  <c r="M3" i="52"/>
  <c r="Z5" i="52"/>
  <c r="AA5" i="52"/>
  <c r="AB5" i="52" s="1"/>
  <c r="AC5" i="52" s="1"/>
  <c r="AD5" i="52" s="1"/>
  <c r="AE5" i="52" s="1"/>
  <c r="AF5" i="52" s="1"/>
  <c r="AG5" i="52" s="1"/>
  <c r="AH5" i="52" s="1"/>
  <c r="AI5" i="52" s="1"/>
  <c r="AJ5" i="52" s="1"/>
  <c r="AK5" i="52" s="1"/>
  <c r="AL5" i="52" s="1"/>
  <c r="AM5" i="52" s="1"/>
  <c r="AN5" i="52" s="1"/>
  <c r="AO5" i="52" s="1"/>
  <c r="S5" i="52"/>
  <c r="T5" i="52" s="1"/>
  <c r="U5" i="52" s="1"/>
  <c r="V5" i="52" s="1"/>
  <c r="W5" i="52" s="1"/>
  <c r="X5" i="52" s="1"/>
  <c r="C3" i="52"/>
  <c r="D3" i="52"/>
  <c r="E3" i="52"/>
  <c r="F3" i="52"/>
  <c r="G3" i="52"/>
  <c r="H3" i="52"/>
  <c r="I3" i="52"/>
  <c r="J3" i="52"/>
  <c r="K3" i="52"/>
  <c r="L3" i="52"/>
  <c r="A18" i="52"/>
  <c r="A19" i="52"/>
  <c r="A20" i="52"/>
  <c r="A21" i="52"/>
  <c r="A22" i="52"/>
  <c r="A23" i="52"/>
  <c r="A24" i="52"/>
  <c r="A25" i="52"/>
  <c r="A26" i="52"/>
  <c r="A27" i="52"/>
  <c r="A28" i="52"/>
  <c r="A31" i="52"/>
  <c r="A41" i="52"/>
  <c r="A42" i="52"/>
  <c r="A43" i="52"/>
  <c r="A44" i="52"/>
  <c r="A45" i="52"/>
  <c r="A46" i="52"/>
  <c r="A51" i="52"/>
  <c r="A54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237" i="6"/>
  <c r="A236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155" i="6"/>
  <c r="A154" i="6"/>
  <c r="A153" i="6"/>
  <c r="A152" i="6"/>
  <c r="A104" i="6"/>
  <c r="A96" i="6"/>
  <c r="A95" i="6"/>
  <c r="A94" i="6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20" i="9"/>
  <c r="A19" i="9"/>
  <c r="A18" i="9"/>
  <c r="A17" i="9"/>
  <c r="A16" i="9"/>
  <c r="A15" i="9"/>
  <c r="A14" i="9"/>
  <c r="A13" i="9"/>
  <c r="A239" i="9"/>
  <c r="A238" i="9"/>
  <c r="A237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190" i="9"/>
  <c r="A189" i="9"/>
  <c r="A188" i="9"/>
  <c r="A187" i="9"/>
  <c r="A186" i="9"/>
  <c r="A185" i="9"/>
  <c r="A184" i="9"/>
  <c r="A183" i="9"/>
  <c r="A182" i="9"/>
  <c r="A181" i="9"/>
  <c r="A141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13" i="2"/>
  <c r="A323" i="6"/>
  <c r="A313" i="6"/>
  <c r="A312" i="6"/>
  <c r="A311" i="6"/>
  <c r="A310" i="6"/>
  <c r="A309" i="6"/>
  <c r="A308" i="6"/>
  <c r="A307" i="6"/>
  <c r="A306" i="6"/>
  <c r="A305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192" i="6"/>
  <c r="A191" i="6"/>
  <c r="A190" i="6"/>
  <c r="A168" i="6"/>
  <c r="A167" i="6"/>
  <c r="A183" i="6"/>
  <c r="A182" i="6"/>
  <c r="A181" i="6"/>
  <c r="A180" i="6"/>
  <c r="A179" i="6"/>
  <c r="A178" i="6"/>
  <c r="A177" i="6"/>
  <c r="A1804" i="5"/>
  <c r="A1803" i="5"/>
  <c r="A1802" i="5"/>
  <c r="A1801" i="5"/>
  <c r="A1800" i="5"/>
  <c r="A1799" i="5"/>
  <c r="A1798" i="5"/>
  <c r="A1797" i="5"/>
  <c r="A79" i="10"/>
  <c r="A53" i="10"/>
  <c r="N741" i="2"/>
  <c r="N740" i="2"/>
  <c r="N739" i="2"/>
  <c r="N738" i="2"/>
  <c r="N737" i="2"/>
  <c r="N736" i="2"/>
  <c r="N735" i="2"/>
  <c r="I52" i="2"/>
  <c r="J46" i="2" s="1"/>
  <c r="L1090" i="44"/>
  <c r="L1081" i="44"/>
  <c r="K945" i="44"/>
  <c r="K936" i="44"/>
  <c r="J800" i="44"/>
  <c r="J791" i="44"/>
  <c r="J652" i="44"/>
  <c r="J643" i="44"/>
  <c r="U507" i="44"/>
  <c r="U498" i="44"/>
  <c r="S325" i="44"/>
  <c r="R325" i="44"/>
  <c r="Q325" i="44"/>
  <c r="P325" i="44"/>
  <c r="O325" i="44"/>
  <c r="S316" i="44"/>
  <c r="R316" i="44"/>
  <c r="Q316" i="44"/>
  <c r="P316" i="44"/>
  <c r="O316" i="44"/>
  <c r="I226" i="44"/>
  <c r="J800" i="2"/>
  <c r="J791" i="2"/>
  <c r="N742" i="2"/>
  <c r="A3598" i="2"/>
  <c r="A3597" i="2"/>
  <c r="A3595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98" i="44"/>
  <c r="A3597" i="44"/>
  <c r="A3595" i="44"/>
  <c r="A3593" i="44"/>
  <c r="A3592" i="44"/>
  <c r="A3591" i="44"/>
  <c r="A3590" i="44"/>
  <c r="A3589" i="44"/>
  <c r="A3588" i="44"/>
  <c r="A3587" i="44"/>
  <c r="A3586" i="44"/>
  <c r="A3585" i="44"/>
  <c r="A3584" i="44"/>
  <c r="A3583" i="44"/>
  <c r="A3582" i="44"/>
  <c r="A3471" i="2"/>
  <c r="A3470" i="2"/>
  <c r="A3468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71" i="44"/>
  <c r="A3470" i="44"/>
  <c r="A3468" i="44"/>
  <c r="A3466" i="44"/>
  <c r="A3465" i="44"/>
  <c r="A3464" i="44"/>
  <c r="A3463" i="44"/>
  <c r="A3462" i="44"/>
  <c r="A3461" i="44"/>
  <c r="A3460" i="44"/>
  <c r="A3459" i="44"/>
  <c r="A3458" i="44"/>
  <c r="A3457" i="44"/>
  <c r="A3456" i="44"/>
  <c r="A3455" i="44"/>
  <c r="A3344" i="2"/>
  <c r="A3343" i="2"/>
  <c r="A3341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44" i="44"/>
  <c r="A3343" i="44"/>
  <c r="A3341" i="44"/>
  <c r="A3339" i="44"/>
  <c r="A3338" i="44"/>
  <c r="A3337" i="44"/>
  <c r="A3336" i="44"/>
  <c r="A3335" i="44"/>
  <c r="A3334" i="44"/>
  <c r="A3333" i="44"/>
  <c r="A3332" i="44"/>
  <c r="A3331" i="44"/>
  <c r="A3330" i="44"/>
  <c r="A3329" i="44"/>
  <c r="A3328" i="44"/>
  <c r="A3217" i="2"/>
  <c r="A3216" i="2"/>
  <c r="A3214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17" i="44"/>
  <c r="A3216" i="44"/>
  <c r="A3214" i="44"/>
  <c r="A3212" i="44"/>
  <c r="A3211" i="44"/>
  <c r="A3210" i="44"/>
  <c r="A3209" i="44"/>
  <c r="A3208" i="44"/>
  <c r="A3207" i="44"/>
  <c r="A3206" i="44"/>
  <c r="A3205" i="44"/>
  <c r="A3204" i="44"/>
  <c r="A3203" i="44"/>
  <c r="A3202" i="44"/>
  <c r="A3201" i="44"/>
  <c r="A3090" i="2"/>
  <c r="A3089" i="2"/>
  <c r="A3087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90" i="44"/>
  <c r="A3089" i="44"/>
  <c r="A3087" i="44"/>
  <c r="A3085" i="44"/>
  <c r="A3084" i="44"/>
  <c r="A3083" i="44"/>
  <c r="A3082" i="44"/>
  <c r="A3081" i="44"/>
  <c r="A3080" i="44"/>
  <c r="A3079" i="44"/>
  <c r="A3078" i="44"/>
  <c r="A3077" i="44"/>
  <c r="A3076" i="44"/>
  <c r="A3075" i="44"/>
  <c r="A3074" i="44"/>
  <c r="A2963" i="2"/>
  <c r="A2962" i="2"/>
  <c r="A2960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63" i="44"/>
  <c r="A2962" i="44"/>
  <c r="A2960" i="44"/>
  <c r="A2958" i="44"/>
  <c r="A2957" i="44"/>
  <c r="A2956" i="44"/>
  <c r="A2955" i="44"/>
  <c r="A2954" i="44"/>
  <c r="A2953" i="44"/>
  <c r="A2952" i="44"/>
  <c r="A2951" i="44"/>
  <c r="A2950" i="44"/>
  <c r="A2949" i="44"/>
  <c r="A2948" i="44"/>
  <c r="A2947" i="44"/>
  <c r="A2836" i="2"/>
  <c r="A2835" i="2"/>
  <c r="A2833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36" i="44"/>
  <c r="A2835" i="44"/>
  <c r="A2833" i="44"/>
  <c r="A2831" i="44"/>
  <c r="A2830" i="44"/>
  <c r="A2829" i="44"/>
  <c r="A2828" i="44"/>
  <c r="A2827" i="44"/>
  <c r="A2826" i="44"/>
  <c r="A2825" i="44"/>
  <c r="A2824" i="44"/>
  <c r="A2823" i="44"/>
  <c r="A2822" i="44"/>
  <c r="A2821" i="44"/>
  <c r="A2820" i="44"/>
  <c r="A2709" i="2"/>
  <c r="A2708" i="2"/>
  <c r="A2706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709" i="44"/>
  <c r="A2708" i="44"/>
  <c r="A2706" i="44"/>
  <c r="A2704" i="44"/>
  <c r="A2703" i="44"/>
  <c r="A2702" i="44"/>
  <c r="A2701" i="44"/>
  <c r="A2700" i="44"/>
  <c r="A2699" i="44"/>
  <c r="A2698" i="44"/>
  <c r="A2697" i="44"/>
  <c r="A2696" i="44"/>
  <c r="A2695" i="44"/>
  <c r="A2694" i="44"/>
  <c r="A2693" i="44"/>
  <c r="A2582" i="2"/>
  <c r="A2581" i="2"/>
  <c r="A2579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82" i="44"/>
  <c r="A2581" i="44"/>
  <c r="A2579" i="44"/>
  <c r="A2577" i="44"/>
  <c r="A2576" i="44"/>
  <c r="A2575" i="44"/>
  <c r="A2574" i="44"/>
  <c r="A2573" i="44"/>
  <c r="A2572" i="44"/>
  <c r="A2571" i="44"/>
  <c r="A2570" i="44"/>
  <c r="A2569" i="44"/>
  <c r="A2568" i="44"/>
  <c r="A2567" i="44"/>
  <c r="A2566" i="44"/>
  <c r="A2455" i="2"/>
  <c r="A2454" i="2"/>
  <c r="A2452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55" i="44"/>
  <c r="A2454" i="44"/>
  <c r="A2452" i="44"/>
  <c r="A2450" i="44"/>
  <c r="A2449" i="44"/>
  <c r="A2448" i="44"/>
  <c r="A2447" i="44"/>
  <c r="A2446" i="44"/>
  <c r="A2445" i="44"/>
  <c r="A2444" i="44"/>
  <c r="A2443" i="44"/>
  <c r="A2442" i="44"/>
  <c r="A2441" i="44"/>
  <c r="A2440" i="44"/>
  <c r="A2439" i="44"/>
  <c r="A2328" i="2"/>
  <c r="A2327" i="2"/>
  <c r="A2325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28" i="44"/>
  <c r="A2327" i="44"/>
  <c r="A2325" i="44"/>
  <c r="A2323" i="44"/>
  <c r="A2322" i="44"/>
  <c r="A2321" i="44"/>
  <c r="A2320" i="44"/>
  <c r="A2319" i="44"/>
  <c r="A2318" i="44"/>
  <c r="A2317" i="44"/>
  <c r="A2316" i="44"/>
  <c r="A2315" i="44"/>
  <c r="A2314" i="44"/>
  <c r="A2313" i="44"/>
  <c r="A2312" i="44"/>
  <c r="A2183" i="2"/>
  <c r="A2182" i="2"/>
  <c r="A2180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83" i="44"/>
  <c r="A2182" i="44"/>
  <c r="A2180" i="44"/>
  <c r="A2178" i="44"/>
  <c r="A2177" i="44"/>
  <c r="A2176" i="44"/>
  <c r="A2175" i="44"/>
  <c r="A2174" i="44"/>
  <c r="A2173" i="44"/>
  <c r="A2172" i="44"/>
  <c r="A2171" i="44"/>
  <c r="A2170" i="44"/>
  <c r="A2169" i="44"/>
  <c r="A2168" i="44"/>
  <c r="A2167" i="44"/>
  <c r="A2038" i="2"/>
  <c r="A2037" i="2"/>
  <c r="A2035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38" i="44"/>
  <c r="A2037" i="44"/>
  <c r="A2035" i="44"/>
  <c r="A2033" i="44"/>
  <c r="A2032" i="44"/>
  <c r="A2031" i="44"/>
  <c r="A2030" i="44"/>
  <c r="A2029" i="44"/>
  <c r="A2028" i="44"/>
  <c r="A2027" i="44"/>
  <c r="A2026" i="44"/>
  <c r="A2025" i="44"/>
  <c r="A2024" i="44"/>
  <c r="A2023" i="44"/>
  <c r="A2022" i="44"/>
  <c r="A1893" i="2"/>
  <c r="A1892" i="2"/>
  <c r="A1890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93" i="44"/>
  <c r="A1892" i="44"/>
  <c r="A1890" i="44"/>
  <c r="A1888" i="44"/>
  <c r="A1887" i="44"/>
  <c r="A1886" i="44"/>
  <c r="A1885" i="44"/>
  <c r="A1884" i="44"/>
  <c r="A1883" i="44"/>
  <c r="A1882" i="44"/>
  <c r="A1881" i="44"/>
  <c r="A1880" i="44"/>
  <c r="A1879" i="44"/>
  <c r="A1878" i="44"/>
  <c r="A1877" i="44"/>
  <c r="A1748" i="2"/>
  <c r="A1747" i="2"/>
  <c r="A1745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48" i="44"/>
  <c r="A1747" i="44"/>
  <c r="A1745" i="44"/>
  <c r="A1743" i="44"/>
  <c r="A1742" i="44"/>
  <c r="A1741" i="44"/>
  <c r="A1740" i="44"/>
  <c r="A1739" i="44"/>
  <c r="A1738" i="44"/>
  <c r="A1737" i="44"/>
  <c r="A1736" i="44"/>
  <c r="A1735" i="44"/>
  <c r="A1734" i="44"/>
  <c r="A1733" i="44"/>
  <c r="A1732" i="44"/>
  <c r="A1603" i="2"/>
  <c r="A1602" i="2"/>
  <c r="A1600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603" i="44"/>
  <c r="A1602" i="44"/>
  <c r="A1600" i="44"/>
  <c r="A1598" i="44"/>
  <c r="A1597" i="44"/>
  <c r="A1596" i="44"/>
  <c r="A1595" i="44"/>
  <c r="A1594" i="44"/>
  <c r="A1593" i="44"/>
  <c r="A1592" i="44"/>
  <c r="A1591" i="44"/>
  <c r="A1590" i="44"/>
  <c r="A1589" i="44"/>
  <c r="A1588" i="44"/>
  <c r="A1587" i="44"/>
  <c r="A1458" i="2"/>
  <c r="A1457" i="2"/>
  <c r="A1455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58" i="44"/>
  <c r="A1457" i="44"/>
  <c r="A1455" i="44"/>
  <c r="A1453" i="44"/>
  <c r="A1452" i="44"/>
  <c r="A1451" i="44"/>
  <c r="A1450" i="44"/>
  <c r="A1449" i="44"/>
  <c r="A1448" i="44"/>
  <c r="A1447" i="44"/>
  <c r="A1446" i="44"/>
  <c r="A1445" i="44"/>
  <c r="A1444" i="44"/>
  <c r="A1443" i="44"/>
  <c r="A1442" i="44"/>
  <c r="A1313" i="2"/>
  <c r="A1312" i="2"/>
  <c r="A1310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313" i="44"/>
  <c r="A1312" i="44"/>
  <c r="A1310" i="44"/>
  <c r="A1308" i="44"/>
  <c r="A1307" i="44"/>
  <c r="A1306" i="44"/>
  <c r="A1305" i="44"/>
  <c r="A1304" i="44"/>
  <c r="A1303" i="44"/>
  <c r="A1302" i="44"/>
  <c r="A1301" i="44"/>
  <c r="A1300" i="44"/>
  <c r="A1299" i="44"/>
  <c r="A1298" i="44"/>
  <c r="A1297" i="44"/>
  <c r="A1168" i="2"/>
  <c r="A1167" i="2"/>
  <c r="A1165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68" i="44"/>
  <c r="A1167" i="44"/>
  <c r="A1165" i="44"/>
  <c r="A1163" i="44"/>
  <c r="A1162" i="44"/>
  <c r="A1161" i="44"/>
  <c r="A1160" i="44"/>
  <c r="A1159" i="44"/>
  <c r="A1158" i="44"/>
  <c r="A1157" i="44"/>
  <c r="A1156" i="44"/>
  <c r="A1155" i="44"/>
  <c r="A1154" i="44"/>
  <c r="A1153" i="44"/>
  <c r="A1152" i="44"/>
  <c r="A1023" i="2"/>
  <c r="A1022" i="2"/>
  <c r="A1020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23" i="44"/>
  <c r="A1022" i="44"/>
  <c r="A1020" i="44"/>
  <c r="A1018" i="44"/>
  <c r="A1017" i="44"/>
  <c r="A1016" i="44"/>
  <c r="A1015" i="44"/>
  <c r="A1014" i="44"/>
  <c r="A1013" i="44"/>
  <c r="A1012" i="44"/>
  <c r="A1011" i="44"/>
  <c r="A1010" i="44"/>
  <c r="A1009" i="44"/>
  <c r="A1008" i="44"/>
  <c r="A1007" i="44"/>
  <c r="A878" i="2"/>
  <c r="A877" i="2"/>
  <c r="A875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78" i="44"/>
  <c r="A877" i="44"/>
  <c r="A875" i="44"/>
  <c r="A873" i="44"/>
  <c r="A872" i="44"/>
  <c r="A871" i="44"/>
  <c r="A870" i="44"/>
  <c r="A869" i="44"/>
  <c r="A868" i="44"/>
  <c r="A867" i="44"/>
  <c r="A866" i="44"/>
  <c r="A865" i="44"/>
  <c r="A864" i="44"/>
  <c r="A863" i="44"/>
  <c r="A862" i="44"/>
  <c r="A730" i="2"/>
  <c r="A729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30" i="44"/>
  <c r="A729" i="44"/>
  <c r="A727" i="44"/>
  <c r="A725" i="44"/>
  <c r="A724" i="44"/>
  <c r="A723" i="44"/>
  <c r="A722" i="44"/>
  <c r="A721" i="44"/>
  <c r="A720" i="44"/>
  <c r="A719" i="44"/>
  <c r="A718" i="44"/>
  <c r="A717" i="44"/>
  <c r="A716" i="44"/>
  <c r="A715" i="44"/>
  <c r="A714" i="44"/>
  <c r="A179" i="2"/>
  <c r="A178" i="2"/>
  <c r="A176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79" i="44"/>
  <c r="A178" i="44"/>
  <c r="A176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603" i="2"/>
  <c r="A602" i="2"/>
  <c r="A600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603" i="44"/>
  <c r="A602" i="44"/>
  <c r="A600" i="44"/>
  <c r="A598" i="44"/>
  <c r="A597" i="44"/>
  <c r="A596" i="44"/>
  <c r="A595" i="44"/>
  <c r="A594" i="44"/>
  <c r="A593" i="44"/>
  <c r="A592" i="44"/>
  <c r="A591" i="44"/>
  <c r="A590" i="44"/>
  <c r="A589" i="44"/>
  <c r="A588" i="44"/>
  <c r="A587" i="44"/>
  <c r="A476" i="2"/>
  <c r="A475" i="2"/>
  <c r="A473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76" i="44"/>
  <c r="A475" i="44"/>
  <c r="A473" i="44"/>
  <c r="A471" i="44"/>
  <c r="A470" i="44"/>
  <c r="A469" i="44"/>
  <c r="A468" i="44"/>
  <c r="A467" i="44"/>
  <c r="A466" i="44"/>
  <c r="A465" i="44"/>
  <c r="A464" i="44"/>
  <c r="A463" i="44"/>
  <c r="A462" i="44"/>
  <c r="A461" i="44"/>
  <c r="A460" i="44"/>
  <c r="A712" i="5"/>
  <c r="A711" i="5"/>
  <c r="A709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C694" i="5"/>
  <c r="AB694" i="5"/>
  <c r="AA694" i="5"/>
  <c r="Z694" i="5"/>
  <c r="Y694" i="5"/>
  <c r="X694" i="5"/>
  <c r="A694" i="5"/>
  <c r="A693" i="5"/>
  <c r="A691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S670" i="44"/>
  <c r="R670" i="44"/>
  <c r="Q670" i="44"/>
  <c r="P670" i="44"/>
  <c r="O670" i="44"/>
  <c r="N670" i="44"/>
  <c r="M670" i="44"/>
  <c r="L670" i="44"/>
  <c r="K670" i="44"/>
  <c r="J670" i="44"/>
  <c r="S661" i="44"/>
  <c r="R661" i="44"/>
  <c r="Q661" i="44"/>
  <c r="P661" i="44"/>
  <c r="O661" i="44"/>
  <c r="N661" i="44"/>
  <c r="M661" i="44"/>
  <c r="L661" i="44"/>
  <c r="K661" i="44"/>
  <c r="J661" i="44"/>
  <c r="T38" i="5"/>
  <c r="T12" i="6" s="1"/>
  <c r="U38" i="5"/>
  <c r="W12" i="6" s="1"/>
  <c r="V39" i="5"/>
  <c r="X13" i="6" s="1"/>
  <c r="V38" i="5"/>
  <c r="X12" i="6" s="1"/>
  <c r="W39" i="5"/>
  <c r="Y13" i="6" s="1"/>
  <c r="W38" i="5"/>
  <c r="Y12" i="6" s="1"/>
  <c r="T33" i="5"/>
  <c r="T54" i="6"/>
  <c r="L1090" i="2"/>
  <c r="L1081" i="2"/>
  <c r="K945" i="2"/>
  <c r="K936" i="2"/>
  <c r="N733" i="2"/>
  <c r="M75" i="5"/>
  <c r="R75" i="5"/>
  <c r="S92" i="5"/>
  <c r="A12" i="44"/>
  <c r="A11" i="44"/>
  <c r="A12" i="2"/>
  <c r="A11" i="2"/>
  <c r="I92" i="5"/>
  <c r="V21" i="5"/>
  <c r="U21" i="5"/>
  <c r="U40" i="5" s="1"/>
  <c r="U11" i="59" s="1"/>
  <c r="T21" i="5"/>
  <c r="T23" i="5"/>
  <c r="W23" i="5"/>
  <c r="V23" i="5"/>
  <c r="W35" i="5"/>
  <c r="V35" i="5"/>
  <c r="U35" i="5"/>
  <c r="S23" i="5"/>
  <c r="R23" i="5"/>
  <c r="Q23" i="5"/>
  <c r="P23" i="5"/>
  <c r="O23" i="5"/>
  <c r="N23" i="5"/>
  <c r="M23" i="5"/>
  <c r="L23" i="5"/>
  <c r="K23" i="5"/>
  <c r="S35" i="5"/>
  <c r="R35" i="5"/>
  <c r="Q35" i="5"/>
  <c r="P35" i="5"/>
  <c r="O35" i="5"/>
  <c r="N35" i="5"/>
  <c r="M35" i="5"/>
  <c r="L35" i="5"/>
  <c r="K35" i="5"/>
  <c r="J35" i="5"/>
  <c r="T35" i="5"/>
  <c r="U33" i="5"/>
  <c r="A33" i="5"/>
  <c r="A21" i="5"/>
  <c r="I22" i="5"/>
  <c r="I20" i="5"/>
  <c r="T380" i="44"/>
  <c r="T371" i="44"/>
  <c r="A675" i="5"/>
  <c r="A674" i="5"/>
  <c r="A672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D657" i="5"/>
  <c r="AC657" i="5"/>
  <c r="Z657" i="5"/>
  <c r="X657" i="5"/>
  <c r="W657" i="5"/>
  <c r="V657" i="5"/>
  <c r="U657" i="5"/>
  <c r="T657" i="5"/>
  <c r="A657" i="5"/>
  <c r="A656" i="5"/>
  <c r="A654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6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D621" i="5"/>
  <c r="AC621" i="5"/>
  <c r="AB621" i="5"/>
  <c r="AA621" i="5"/>
  <c r="Z621" i="5"/>
  <c r="Y621" i="5"/>
  <c r="X621" i="5"/>
  <c r="W621" i="5"/>
  <c r="V621" i="5"/>
  <c r="U621" i="5"/>
  <c r="T621" i="5"/>
  <c r="A621" i="5"/>
  <c r="A620" i="5"/>
  <c r="A618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D1669" i="5"/>
  <c r="AC1669" i="5"/>
  <c r="AB1669" i="5"/>
  <c r="AA1669" i="5"/>
  <c r="Z1669" i="5"/>
  <c r="Y1669" i="5"/>
  <c r="W1669" i="5"/>
  <c r="U1669" i="5"/>
  <c r="X1669" i="5"/>
  <c r="V1669" i="5"/>
  <c r="T1669" i="5"/>
  <c r="AD1450" i="5"/>
  <c r="AC1450" i="5"/>
  <c r="AB1450" i="5"/>
  <c r="AA1450" i="5"/>
  <c r="Z1450" i="5"/>
  <c r="Y1450" i="5"/>
  <c r="AD1414" i="5"/>
  <c r="AC1414" i="5"/>
  <c r="AB1414" i="5"/>
  <c r="AA1414" i="5"/>
  <c r="Z1414" i="5"/>
  <c r="Y1414" i="5"/>
  <c r="AD1378" i="5"/>
  <c r="AC1378" i="5"/>
  <c r="AB1378" i="5"/>
  <c r="AA1378" i="5"/>
  <c r="Z1378" i="5"/>
  <c r="Y1378" i="5"/>
  <c r="AD1342" i="5"/>
  <c r="AC1342" i="5"/>
  <c r="AB1342" i="5"/>
  <c r="AA1342" i="5"/>
  <c r="Z1342" i="5"/>
  <c r="Y1342" i="5"/>
  <c r="AD1306" i="5"/>
  <c r="AC1306" i="5"/>
  <c r="AB1306" i="5"/>
  <c r="AA1306" i="5"/>
  <c r="Z1306" i="5"/>
  <c r="Y1306" i="5"/>
  <c r="AD1270" i="5"/>
  <c r="AC1270" i="5"/>
  <c r="AB1270" i="5"/>
  <c r="AA1270" i="5"/>
  <c r="Z1270" i="5"/>
  <c r="Y1270" i="5"/>
  <c r="AD1234" i="5"/>
  <c r="AC1234" i="5"/>
  <c r="AB1234" i="5"/>
  <c r="AA1234" i="5"/>
  <c r="Z1234" i="5"/>
  <c r="Y1234" i="5"/>
  <c r="Z310" i="6"/>
  <c r="Y310" i="6"/>
  <c r="X310" i="6"/>
  <c r="W310" i="6"/>
  <c r="T310" i="6"/>
  <c r="Z306" i="6"/>
  <c r="Y306" i="6"/>
  <c r="X306" i="6"/>
  <c r="W306" i="6"/>
  <c r="T306" i="6"/>
  <c r="Z300" i="6"/>
  <c r="Y300" i="6"/>
  <c r="X300" i="6"/>
  <c r="W300" i="6"/>
  <c r="T300" i="6"/>
  <c r="Z296" i="6"/>
  <c r="Y296" i="6"/>
  <c r="X296" i="6"/>
  <c r="W296" i="6"/>
  <c r="T296" i="6"/>
  <c r="Z292" i="6"/>
  <c r="Y292" i="6"/>
  <c r="X292" i="6"/>
  <c r="W292" i="6"/>
  <c r="T292" i="6"/>
  <c r="A28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5" i="6"/>
  <c r="A251" i="6"/>
  <c r="A250" i="6"/>
  <c r="A249" i="6"/>
  <c r="A248" i="6"/>
  <c r="A247" i="6"/>
  <c r="A246" i="6"/>
  <c r="A245" i="6"/>
  <c r="A244" i="6"/>
  <c r="A243" i="6"/>
  <c r="A241" i="6"/>
  <c r="A240" i="6"/>
  <c r="A239" i="6"/>
  <c r="A238" i="6"/>
  <c r="A235" i="6"/>
  <c r="A234" i="6"/>
  <c r="A233" i="6"/>
  <c r="A232" i="6"/>
  <c r="A231" i="6"/>
  <c r="A230" i="6"/>
  <c r="A229" i="6"/>
  <c r="A228" i="6"/>
  <c r="A227" i="6"/>
  <c r="A226" i="6"/>
  <c r="A225" i="6"/>
  <c r="A203" i="6"/>
  <c r="A202" i="6"/>
  <c r="A201" i="6"/>
  <c r="A200" i="6"/>
  <c r="A199" i="6"/>
  <c r="A198" i="6"/>
  <c r="A197" i="6"/>
  <c r="A196" i="6"/>
  <c r="A195" i="6"/>
  <c r="A194" i="6"/>
  <c r="A189" i="6"/>
  <c r="A188" i="6"/>
  <c r="A187" i="6"/>
  <c r="T186" i="6"/>
  <c r="U186" i="6" s="1"/>
  <c r="A186" i="6"/>
  <c r="A185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A176" i="6"/>
  <c r="A175" i="6"/>
  <c r="A174" i="6"/>
  <c r="A173" i="6"/>
  <c r="A172" i="6"/>
  <c r="A171" i="6"/>
  <c r="A170" i="6"/>
  <c r="A166" i="6"/>
  <c r="A165" i="6"/>
  <c r="A164" i="6"/>
  <c r="A163" i="6"/>
  <c r="A162" i="6"/>
  <c r="A161" i="6"/>
  <c r="A160" i="6"/>
  <c r="A159" i="6"/>
  <c r="A158" i="6"/>
  <c r="A157" i="6"/>
  <c r="V155" i="6"/>
  <c r="U155" i="6"/>
  <c r="Z134" i="6"/>
  <c r="Y134" i="6"/>
  <c r="X134" i="6"/>
  <c r="X150" i="6" s="1"/>
  <c r="W134" i="6"/>
  <c r="W151" i="6" s="1"/>
  <c r="V134" i="6"/>
  <c r="U134" i="6"/>
  <c r="T134" i="6"/>
  <c r="T150" i="6" s="1"/>
  <c r="S134" i="6"/>
  <c r="R134" i="6"/>
  <c r="Q134" i="6"/>
  <c r="P134" i="6"/>
  <c r="O134" i="6"/>
  <c r="O146" i="6" s="1"/>
  <c r="O147" i="6" s="1"/>
  <c r="A116" i="6"/>
  <c r="A115" i="6"/>
  <c r="V114" i="6"/>
  <c r="U114" i="6"/>
  <c r="A114" i="6"/>
  <c r="Z113" i="6"/>
  <c r="Z115" i="6" s="1"/>
  <c r="Z116" i="6" s="1"/>
  <c r="Y113" i="6"/>
  <c r="Y115" i="6" s="1"/>
  <c r="Y116" i="6" s="1"/>
  <c r="X113" i="6"/>
  <c r="W113" i="6"/>
  <c r="W115" i="6" s="1"/>
  <c r="W116" i="6" s="1"/>
  <c r="V113" i="6"/>
  <c r="U113" i="6"/>
  <c r="T113" i="6"/>
  <c r="T115" i="6" s="1"/>
  <c r="T116" i="6" s="1"/>
  <c r="A113" i="6"/>
  <c r="A112" i="6"/>
  <c r="A111" i="6"/>
  <c r="A110" i="6"/>
  <c r="A109" i="6"/>
  <c r="A108" i="6"/>
  <c r="A107" i="6"/>
  <c r="V106" i="6"/>
  <c r="U106" i="6"/>
  <c r="A106" i="6"/>
  <c r="Z105" i="6"/>
  <c r="Z107" i="6" s="1"/>
  <c r="Z108" i="6" s="1"/>
  <c r="Y105" i="6"/>
  <c r="Y107" i="6" s="1"/>
  <c r="X105" i="6"/>
  <c r="W105" i="6"/>
  <c r="V105" i="6"/>
  <c r="U105" i="6"/>
  <c r="T105" i="6"/>
  <c r="T107" i="6" s="1"/>
  <c r="T108" i="6" s="1"/>
  <c r="A105" i="6"/>
  <c r="A103" i="6"/>
  <c r="A102" i="6"/>
  <c r="A101" i="6"/>
  <c r="A100" i="6"/>
  <c r="A99" i="6"/>
  <c r="A98" i="6"/>
  <c r="A97" i="6"/>
  <c r="Z96" i="6"/>
  <c r="Z98" i="6" s="1"/>
  <c r="Z99" i="6" s="1"/>
  <c r="Y96" i="6"/>
  <c r="Y98" i="6" s="1"/>
  <c r="Y99" i="6" s="1"/>
  <c r="X96" i="6"/>
  <c r="X98" i="6" s="1"/>
  <c r="W96" i="6"/>
  <c r="W98" i="6" s="1"/>
  <c r="W99" i="6" s="1"/>
  <c r="V96" i="6"/>
  <c r="V98" i="6" s="1"/>
  <c r="U96" i="6"/>
  <c r="U98" i="6" s="1"/>
  <c r="U99" i="6" s="1"/>
  <c r="T96" i="6"/>
  <c r="T98" i="6" s="1"/>
  <c r="T99" i="6" s="1"/>
  <c r="AD34" i="9"/>
  <c r="A93" i="6"/>
  <c r="AD33" i="9"/>
  <c r="A92" i="6"/>
  <c r="AD32" i="9"/>
  <c r="A91" i="6"/>
  <c r="A90" i="6"/>
  <c r="A89" i="6"/>
  <c r="A88" i="6"/>
  <c r="A87" i="6"/>
  <c r="A86" i="6"/>
  <c r="A85" i="6"/>
  <c r="A84" i="6"/>
  <c r="A83" i="6"/>
  <c r="A82" i="6"/>
  <c r="A81" i="6"/>
  <c r="A80" i="6"/>
  <c r="A78" i="6"/>
  <c r="A76" i="6"/>
  <c r="A75" i="6"/>
  <c r="A74" i="6"/>
  <c r="A73" i="6"/>
  <c r="A72" i="6"/>
  <c r="A71" i="6"/>
  <c r="A70" i="6"/>
  <c r="AH69" i="6"/>
  <c r="AH165" i="6" s="1"/>
  <c r="AG69" i="6"/>
  <c r="AG165" i="6" s="1"/>
  <c r="AF69" i="6"/>
  <c r="AF165" i="6" s="1"/>
  <c r="AE69" i="6"/>
  <c r="AA69" i="6"/>
  <c r="Z69" i="6"/>
  <c r="Y69" i="6"/>
  <c r="Y165" i="6" s="1"/>
  <c r="X69" i="6"/>
  <c r="X165" i="6" s="1"/>
  <c r="W69" i="6"/>
  <c r="W165" i="6" s="1"/>
  <c r="U69" i="6"/>
  <c r="U165" i="6" s="1"/>
  <c r="T69" i="6"/>
  <c r="T165" i="6" s="1"/>
  <c r="S69" i="6"/>
  <c r="R69" i="6"/>
  <c r="R165" i="6" s="1"/>
  <c r="A69" i="6"/>
  <c r="V68" i="6"/>
  <c r="A68" i="6"/>
  <c r="V67" i="6"/>
  <c r="Q67" i="6"/>
  <c r="Q69" i="6" s="1"/>
  <c r="Q165" i="6" s="1"/>
  <c r="P67" i="6"/>
  <c r="P69" i="6" s="1"/>
  <c r="P165" i="6" s="1"/>
  <c r="O67" i="6"/>
  <c r="O69" i="6" s="1"/>
  <c r="O165" i="6" s="1"/>
  <c r="A67" i="6"/>
  <c r="V66" i="6"/>
  <c r="A66" i="6"/>
  <c r="V65" i="6"/>
  <c r="A65" i="6"/>
  <c r="V64" i="6"/>
  <c r="A64" i="6"/>
  <c r="A63" i="6"/>
  <c r="A62" i="6"/>
  <c r="Z61" i="6"/>
  <c r="Z75" i="6" s="1"/>
  <c r="Y61" i="6"/>
  <c r="X61" i="6"/>
  <c r="X75" i="6" s="1"/>
  <c r="W61" i="6"/>
  <c r="W75" i="6" s="1"/>
  <c r="S61" i="6"/>
  <c r="S75" i="6" s="1"/>
  <c r="R61" i="6"/>
  <c r="R75" i="6" s="1"/>
  <c r="Q61" i="6"/>
  <c r="P61" i="6"/>
  <c r="P75" i="6" s="1"/>
  <c r="O61" i="6"/>
  <c r="O75" i="6" s="1"/>
  <c r="A61" i="6"/>
  <c r="Z60" i="6"/>
  <c r="Z74" i="6" s="1"/>
  <c r="Y60" i="6"/>
  <c r="Y74" i="6" s="1"/>
  <c r="X60" i="6"/>
  <c r="X74" i="6" s="1"/>
  <c r="W60" i="6"/>
  <c r="W74" i="6" s="1"/>
  <c r="U60" i="6"/>
  <c r="U74" i="6" s="1"/>
  <c r="T60" i="6"/>
  <c r="S60" i="6"/>
  <c r="S74" i="6" s="1"/>
  <c r="R60" i="6"/>
  <c r="R74" i="6" s="1"/>
  <c r="Q60" i="6"/>
  <c r="P60" i="6"/>
  <c r="P74" i="6" s="1"/>
  <c r="O60" i="6"/>
  <c r="A60" i="6"/>
  <c r="Z59" i="6"/>
  <c r="Y59" i="6"/>
  <c r="X59" i="6"/>
  <c r="X73" i="6" s="1"/>
  <c r="W59" i="6"/>
  <c r="W73" i="6" s="1"/>
  <c r="U59" i="6"/>
  <c r="U73" i="6" s="1"/>
  <c r="T59" i="6"/>
  <c r="T73" i="6" s="1"/>
  <c r="S59" i="6"/>
  <c r="S73" i="6" s="1"/>
  <c r="R59" i="6"/>
  <c r="R73" i="6" s="1"/>
  <c r="Q59" i="6"/>
  <c r="Q73" i="6" s="1"/>
  <c r="P59" i="6"/>
  <c r="P73" i="6" s="1"/>
  <c r="O59" i="6"/>
  <c r="O73" i="6" s="1"/>
  <c r="A59" i="6"/>
  <c r="Z58" i="6"/>
  <c r="Z72" i="6" s="1"/>
  <c r="Y58" i="6"/>
  <c r="Y72" i="6" s="1"/>
  <c r="X58" i="6"/>
  <c r="X72" i="6" s="1"/>
  <c r="W58" i="6"/>
  <c r="W72" i="6" s="1"/>
  <c r="U58" i="6"/>
  <c r="U72" i="6" s="1"/>
  <c r="T58" i="6"/>
  <c r="T72" i="6" s="1"/>
  <c r="S58" i="6"/>
  <c r="S72" i="6" s="1"/>
  <c r="R58" i="6"/>
  <c r="Q58" i="6"/>
  <c r="P58" i="6"/>
  <c r="O58" i="6"/>
  <c r="A58" i="6"/>
  <c r="Z57" i="6"/>
  <c r="Z71" i="6" s="1"/>
  <c r="Y57" i="6"/>
  <c r="Y71" i="6" s="1"/>
  <c r="X57" i="6"/>
  <c r="X71" i="6" s="1"/>
  <c r="W57" i="6"/>
  <c r="U57" i="6"/>
  <c r="U71" i="6" s="1"/>
  <c r="T57" i="6"/>
  <c r="T71" i="6" s="1"/>
  <c r="T85" i="6" s="1"/>
  <c r="T87" i="6" s="1"/>
  <c r="T88" i="6" s="1"/>
  <c r="S57" i="6"/>
  <c r="R57" i="6"/>
  <c r="R71" i="6" s="1"/>
  <c r="Q57" i="6"/>
  <c r="Q71" i="6" s="1"/>
  <c r="P57" i="6"/>
  <c r="O57" i="6"/>
  <c r="O71" i="6" s="1"/>
  <c r="A57" i="6"/>
  <c r="A56" i="6"/>
  <c r="AH55" i="6"/>
  <c r="AG55" i="6"/>
  <c r="AF55" i="6"/>
  <c r="AE55" i="6"/>
  <c r="AD55" i="6"/>
  <c r="Z55" i="6"/>
  <c r="Y55" i="6"/>
  <c r="X55" i="6"/>
  <c r="W55" i="6"/>
  <c r="S55" i="6"/>
  <c r="R55" i="6"/>
  <c r="Q55" i="6"/>
  <c r="P55" i="6"/>
  <c r="O55" i="6"/>
  <c r="A55" i="6"/>
  <c r="U54" i="6"/>
  <c r="A54" i="6"/>
  <c r="A53" i="6"/>
  <c r="A52" i="6"/>
  <c r="A51" i="6"/>
  <c r="A50" i="6"/>
  <c r="A49" i="6"/>
  <c r="Z48" i="6"/>
  <c r="Y48" i="6"/>
  <c r="X48" i="6"/>
  <c r="W48" i="6"/>
  <c r="U48" i="6"/>
  <c r="T48" i="6"/>
  <c r="S48" i="6"/>
  <c r="R48" i="6"/>
  <c r="Q48" i="6"/>
  <c r="P48" i="6"/>
  <c r="O48" i="6"/>
  <c r="A48" i="6"/>
  <c r="V47" i="6"/>
  <c r="A47" i="6"/>
  <c r="V46" i="6"/>
  <c r="V60" i="6" s="1"/>
  <c r="A46" i="6"/>
  <c r="V45" i="6"/>
  <c r="V59" i="6" s="1"/>
  <c r="A45" i="6"/>
  <c r="V44" i="6"/>
  <c r="V58" i="6" s="1"/>
  <c r="A44" i="6"/>
  <c r="V43" i="6"/>
  <c r="V57" i="6" s="1"/>
  <c r="A43" i="6"/>
  <c r="A42" i="6"/>
  <c r="Z41" i="6"/>
  <c r="Y41" i="6"/>
  <c r="X41" i="6"/>
  <c r="W41" i="6"/>
  <c r="U41" i="6"/>
  <c r="T41" i="6"/>
  <c r="S41" i="6"/>
  <c r="R41" i="6"/>
  <c r="Q41" i="6"/>
  <c r="P41" i="6"/>
  <c r="O41" i="6"/>
  <c r="A41" i="6"/>
  <c r="V40" i="6"/>
  <c r="A40" i="6"/>
  <c r="V39" i="6"/>
  <c r="A39" i="6"/>
  <c r="V38" i="6"/>
  <c r="A38" i="6"/>
  <c r="V37" i="6"/>
  <c r="A37" i="6"/>
  <c r="V36" i="6"/>
  <c r="A36" i="6"/>
  <c r="A35" i="6"/>
  <c r="Z34" i="6"/>
  <c r="Y34" i="6"/>
  <c r="X34" i="6"/>
  <c r="W34" i="6"/>
  <c r="T34" i="6"/>
  <c r="S34" i="6"/>
  <c r="R34" i="6"/>
  <c r="Q34" i="6"/>
  <c r="P34" i="6"/>
  <c r="O34" i="6"/>
  <c r="A34" i="6"/>
  <c r="V33" i="6"/>
  <c r="U33" i="6"/>
  <c r="U26" i="6" s="1"/>
  <c r="A33" i="6"/>
  <c r="V32" i="6"/>
  <c r="U32" i="6"/>
  <c r="A32" i="6"/>
  <c r="V31" i="6"/>
  <c r="U31" i="6"/>
  <c r="U24" i="6" s="1"/>
  <c r="A31" i="6"/>
  <c r="V30" i="6"/>
  <c r="U30" i="6"/>
  <c r="U23" i="6" s="1"/>
  <c r="A30" i="6"/>
  <c r="V29" i="6"/>
  <c r="U29" i="6"/>
  <c r="U22" i="6" s="1"/>
  <c r="A29" i="6"/>
  <c r="A28" i="6"/>
  <c r="A27" i="6"/>
  <c r="Z26" i="6"/>
  <c r="Y26" i="6"/>
  <c r="X26" i="6"/>
  <c r="W26" i="6"/>
  <c r="T26" i="6"/>
  <c r="A26" i="6"/>
  <c r="Z25" i="6"/>
  <c r="Y25" i="6"/>
  <c r="X25" i="6"/>
  <c r="W25" i="6"/>
  <c r="T25" i="6"/>
  <c r="A25" i="6"/>
  <c r="Z24" i="6"/>
  <c r="Y24" i="6"/>
  <c r="X24" i="6"/>
  <c r="W24" i="6"/>
  <c r="T24" i="6"/>
  <c r="A24" i="6"/>
  <c r="Z23" i="6"/>
  <c r="Y23" i="6"/>
  <c r="X23" i="6"/>
  <c r="W23" i="6"/>
  <c r="T23" i="6"/>
  <c r="A23" i="6"/>
  <c r="A22" i="6"/>
  <c r="A21" i="6"/>
  <c r="V6" i="6"/>
  <c r="S6" i="6"/>
  <c r="A4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69" i="9"/>
  <c r="A68" i="9"/>
  <c r="A67" i="9"/>
  <c r="A66" i="9"/>
  <c r="A65" i="9"/>
  <c r="A64" i="9"/>
  <c r="A63" i="9"/>
  <c r="A62" i="9"/>
  <c r="A61" i="9"/>
  <c r="V53" i="9"/>
  <c r="U53" i="9"/>
  <c r="V52" i="9"/>
  <c r="U52" i="9"/>
  <c r="V51" i="9"/>
  <c r="U51" i="9"/>
  <c r="AD41" i="9"/>
  <c r="Z41" i="9"/>
  <c r="Y41" i="9"/>
  <c r="X41" i="9"/>
  <c r="W41" i="9"/>
  <c r="V41" i="9"/>
  <c r="U41" i="9"/>
  <c r="T41" i="9"/>
  <c r="Z40" i="9"/>
  <c r="Y40" i="9"/>
  <c r="X40" i="9"/>
  <c r="W40" i="9"/>
  <c r="V40" i="9"/>
  <c r="U40" i="9"/>
  <c r="T40" i="9"/>
  <c r="Z34" i="9"/>
  <c r="Y34" i="9"/>
  <c r="X34" i="9"/>
  <c r="W34" i="9"/>
  <c r="V34" i="9"/>
  <c r="U34" i="9"/>
  <c r="T34" i="9"/>
  <c r="Z33" i="9"/>
  <c r="Y33" i="9"/>
  <c r="X33" i="9"/>
  <c r="W33" i="9"/>
  <c r="V33" i="9"/>
  <c r="U33" i="9"/>
  <c r="T33" i="9"/>
  <c r="A33" i="9"/>
  <c r="Z32" i="9"/>
  <c r="Y32" i="9"/>
  <c r="X32" i="9"/>
  <c r="W32" i="9"/>
  <c r="V32" i="9"/>
  <c r="U32" i="9"/>
  <c r="T32" i="9"/>
  <c r="A32" i="9"/>
  <c r="A31" i="9"/>
  <c r="A30" i="9"/>
  <c r="A29" i="9"/>
  <c r="Z28" i="9"/>
  <c r="Y28" i="9"/>
  <c r="X28" i="9"/>
  <c r="W28" i="9"/>
  <c r="V28" i="9"/>
  <c r="U28" i="9"/>
  <c r="T28" i="9"/>
  <c r="A28" i="9"/>
  <c r="Z27" i="9"/>
  <c r="Y27" i="9"/>
  <c r="X27" i="9"/>
  <c r="W27" i="9"/>
  <c r="V27" i="9"/>
  <c r="U27" i="9"/>
  <c r="T27" i="9"/>
  <c r="A27" i="9"/>
  <c r="Z26" i="9"/>
  <c r="Y26" i="9"/>
  <c r="X26" i="9"/>
  <c r="W26" i="9"/>
  <c r="V26" i="9"/>
  <c r="U26" i="9"/>
  <c r="T26" i="9"/>
  <c r="A26" i="9"/>
  <c r="Z25" i="9"/>
  <c r="Y25" i="9"/>
  <c r="X25" i="9"/>
  <c r="W25" i="9"/>
  <c r="V25" i="9"/>
  <c r="U25" i="9"/>
  <c r="T25" i="9"/>
  <c r="A25" i="9"/>
  <c r="A24" i="9"/>
  <c r="A23" i="9"/>
  <c r="A12" i="9"/>
  <c r="A11" i="9"/>
  <c r="A4" i="9"/>
  <c r="AH3" i="9"/>
  <c r="AG3" i="9"/>
  <c r="AF3" i="9"/>
  <c r="AE3" i="9"/>
  <c r="AD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A3616" i="44"/>
  <c r="A3615" i="44"/>
  <c r="A3613" i="44"/>
  <c r="A3611" i="44"/>
  <c r="A3610" i="44"/>
  <c r="A3609" i="44"/>
  <c r="A3608" i="44"/>
  <c r="A3607" i="44"/>
  <c r="A3606" i="44"/>
  <c r="A3605" i="44"/>
  <c r="A3604" i="44"/>
  <c r="A3603" i="44"/>
  <c r="A3602" i="44"/>
  <c r="A3601" i="44"/>
  <c r="A3600" i="44"/>
  <c r="A3580" i="44"/>
  <c r="A3579" i="44"/>
  <c r="A3577" i="44"/>
  <c r="A3575" i="44"/>
  <c r="A3574" i="44"/>
  <c r="A3573" i="44"/>
  <c r="A3572" i="44"/>
  <c r="A3571" i="44"/>
  <c r="A3570" i="44"/>
  <c r="A3569" i="44"/>
  <c r="A3568" i="44"/>
  <c r="A3567" i="44"/>
  <c r="A3566" i="44"/>
  <c r="A3565" i="44"/>
  <c r="A3564" i="44"/>
  <c r="A3544" i="44"/>
  <c r="A3543" i="44"/>
  <c r="A3541" i="44"/>
  <c r="A3539" i="44"/>
  <c r="A3538" i="44"/>
  <c r="A3537" i="44"/>
  <c r="A3536" i="44"/>
  <c r="A3535" i="44"/>
  <c r="A3534" i="44"/>
  <c r="A3533" i="44"/>
  <c r="A3532" i="44"/>
  <c r="A3531" i="44"/>
  <c r="A3530" i="44"/>
  <c r="A3529" i="44"/>
  <c r="A3528" i="44"/>
  <c r="A3526" i="44"/>
  <c r="A3525" i="44"/>
  <c r="A3523" i="44"/>
  <c r="A3521" i="44"/>
  <c r="A3520" i="44"/>
  <c r="A3519" i="44"/>
  <c r="A3518" i="44"/>
  <c r="A3517" i="44"/>
  <c r="A3516" i="44"/>
  <c r="A3515" i="44"/>
  <c r="A3514" i="44"/>
  <c r="A3513" i="44"/>
  <c r="A3512" i="44"/>
  <c r="A3511" i="44"/>
  <c r="A3510" i="44"/>
  <c r="A3508" i="44"/>
  <c r="A3507" i="44"/>
  <c r="A3505" i="44"/>
  <c r="A3503" i="44"/>
  <c r="A3502" i="44"/>
  <c r="A3501" i="44"/>
  <c r="A3500" i="44"/>
  <c r="A3499" i="44"/>
  <c r="A3498" i="44"/>
  <c r="A3497" i="44"/>
  <c r="A3496" i="44"/>
  <c r="A3495" i="44"/>
  <c r="A3494" i="44"/>
  <c r="A3493" i="44"/>
  <c r="A3492" i="44"/>
  <c r="A3489" i="44"/>
  <c r="A3488" i="44"/>
  <c r="A3486" i="44"/>
  <c r="A3484" i="44"/>
  <c r="A3483" i="44"/>
  <c r="A3482" i="44"/>
  <c r="A3481" i="44"/>
  <c r="A3480" i="44"/>
  <c r="A3479" i="44"/>
  <c r="A3478" i="44"/>
  <c r="A3477" i="44"/>
  <c r="A3476" i="44"/>
  <c r="A3475" i="44"/>
  <c r="A3474" i="44"/>
  <c r="A3473" i="44"/>
  <c r="A3453" i="44"/>
  <c r="A3452" i="44"/>
  <c r="A3450" i="44"/>
  <c r="A3448" i="44"/>
  <c r="A3447" i="44"/>
  <c r="A3446" i="44"/>
  <c r="A3445" i="44"/>
  <c r="A3444" i="44"/>
  <c r="A3443" i="44"/>
  <c r="A3442" i="44"/>
  <c r="A3441" i="44"/>
  <c r="A3440" i="44"/>
  <c r="A3439" i="44"/>
  <c r="A3438" i="44"/>
  <c r="A3437" i="44"/>
  <c r="A3417" i="44"/>
  <c r="A3416" i="44"/>
  <c r="A3414" i="44"/>
  <c r="A3412" i="44"/>
  <c r="A3411" i="44"/>
  <c r="A3410" i="44"/>
  <c r="A3409" i="44"/>
  <c r="A3408" i="44"/>
  <c r="A3407" i="44"/>
  <c r="A3406" i="44"/>
  <c r="A3405" i="44"/>
  <c r="A3404" i="44"/>
  <c r="A3403" i="44"/>
  <c r="A3402" i="44"/>
  <c r="A3401" i="44"/>
  <c r="A3399" i="44"/>
  <c r="A3398" i="44"/>
  <c r="A3396" i="44"/>
  <c r="A3394" i="44"/>
  <c r="A3393" i="44"/>
  <c r="A3392" i="44"/>
  <c r="A3391" i="44"/>
  <c r="A3390" i="44"/>
  <c r="A3389" i="44"/>
  <c r="A3388" i="44"/>
  <c r="A3387" i="44"/>
  <c r="A3386" i="44"/>
  <c r="A3385" i="44"/>
  <c r="A3384" i="44"/>
  <c r="A3383" i="44"/>
  <c r="A3381" i="44"/>
  <c r="A3380" i="44"/>
  <c r="A3378" i="44"/>
  <c r="A3376" i="44"/>
  <c r="A3375" i="44"/>
  <c r="A3374" i="44"/>
  <c r="A3373" i="44"/>
  <c r="A3372" i="44"/>
  <c r="A3371" i="44"/>
  <c r="A3370" i="44"/>
  <c r="A3369" i="44"/>
  <c r="A3368" i="44"/>
  <c r="A3367" i="44"/>
  <c r="A3366" i="44"/>
  <c r="A3365" i="44"/>
  <c r="A3362" i="44"/>
  <c r="A3361" i="44"/>
  <c r="A3359" i="44"/>
  <c r="A3357" i="44"/>
  <c r="A3356" i="44"/>
  <c r="A3355" i="44"/>
  <c r="A3354" i="44"/>
  <c r="A3353" i="44"/>
  <c r="A3352" i="44"/>
  <c r="A3351" i="44"/>
  <c r="A3350" i="44"/>
  <c r="A3349" i="44"/>
  <c r="A3348" i="44"/>
  <c r="A3347" i="44"/>
  <c r="A3346" i="44"/>
  <c r="A3326" i="44"/>
  <c r="A3325" i="44"/>
  <c r="A3323" i="44"/>
  <c r="A3321" i="44"/>
  <c r="A3320" i="44"/>
  <c r="A3319" i="44"/>
  <c r="A3318" i="44"/>
  <c r="A3317" i="44"/>
  <c r="A3316" i="44"/>
  <c r="A3315" i="44"/>
  <c r="A3314" i="44"/>
  <c r="A3313" i="44"/>
  <c r="A3312" i="44"/>
  <c r="A3311" i="44"/>
  <c r="A3310" i="44"/>
  <c r="A3290" i="44"/>
  <c r="A3289" i="44"/>
  <c r="A3287" i="44"/>
  <c r="A3285" i="44"/>
  <c r="A3284" i="44"/>
  <c r="A3283" i="44"/>
  <c r="A3282" i="44"/>
  <c r="A3281" i="44"/>
  <c r="A3280" i="44"/>
  <c r="A3279" i="44"/>
  <c r="A3278" i="44"/>
  <c r="A3277" i="44"/>
  <c r="A3276" i="44"/>
  <c r="A3275" i="44"/>
  <c r="A3274" i="44"/>
  <c r="A3272" i="44"/>
  <c r="A3271" i="44"/>
  <c r="A3269" i="44"/>
  <c r="A3267" i="44"/>
  <c r="A3266" i="44"/>
  <c r="A3265" i="44"/>
  <c r="A3264" i="44"/>
  <c r="A3263" i="44"/>
  <c r="A3262" i="44"/>
  <c r="A3261" i="44"/>
  <c r="A3260" i="44"/>
  <c r="A3259" i="44"/>
  <c r="A3258" i="44"/>
  <c r="A3257" i="44"/>
  <c r="A3256" i="44"/>
  <c r="A3254" i="44"/>
  <c r="A3253" i="44"/>
  <c r="A3251" i="44"/>
  <c r="A3249" i="44"/>
  <c r="A3248" i="44"/>
  <c r="A3247" i="44"/>
  <c r="A3246" i="44"/>
  <c r="A3245" i="44"/>
  <c r="A3244" i="44"/>
  <c r="A3243" i="44"/>
  <c r="A3242" i="44"/>
  <c r="A3241" i="44"/>
  <c r="A3240" i="44"/>
  <c r="A3239" i="44"/>
  <c r="A3238" i="44"/>
  <c r="A3235" i="44"/>
  <c r="A3234" i="44"/>
  <c r="A3232" i="44"/>
  <c r="A3230" i="44"/>
  <c r="A3229" i="44"/>
  <c r="A3228" i="44"/>
  <c r="A3227" i="44"/>
  <c r="A3226" i="44"/>
  <c r="A3225" i="44"/>
  <c r="A3224" i="44"/>
  <c r="A3223" i="44"/>
  <c r="A3222" i="44"/>
  <c r="A3221" i="44"/>
  <c r="A3220" i="44"/>
  <c r="A3219" i="44"/>
  <c r="A3199" i="44"/>
  <c r="A3198" i="44"/>
  <c r="A3196" i="44"/>
  <c r="A3194" i="44"/>
  <c r="A3193" i="44"/>
  <c r="A3192" i="44"/>
  <c r="A3191" i="44"/>
  <c r="A3190" i="44"/>
  <c r="A3189" i="44"/>
  <c r="A3188" i="44"/>
  <c r="A3187" i="44"/>
  <c r="A3186" i="44"/>
  <c r="A3185" i="44"/>
  <c r="A3184" i="44"/>
  <c r="A3183" i="44"/>
  <c r="A3163" i="44"/>
  <c r="A3162" i="44"/>
  <c r="A3160" i="44"/>
  <c r="A3158" i="44"/>
  <c r="A3157" i="44"/>
  <c r="A3156" i="44"/>
  <c r="A3155" i="44"/>
  <c r="A3154" i="44"/>
  <c r="A3153" i="44"/>
  <c r="A3152" i="44"/>
  <c r="A3151" i="44"/>
  <c r="A3150" i="44"/>
  <c r="A3149" i="44"/>
  <c r="A3148" i="44"/>
  <c r="A3147" i="44"/>
  <c r="A3145" i="44"/>
  <c r="A3144" i="44"/>
  <c r="A3142" i="44"/>
  <c r="A3140" i="44"/>
  <c r="A3139" i="44"/>
  <c r="A3138" i="44"/>
  <c r="A3137" i="44"/>
  <c r="A3136" i="44"/>
  <c r="A3135" i="44"/>
  <c r="A3134" i="44"/>
  <c r="A3133" i="44"/>
  <c r="A3132" i="44"/>
  <c r="A3131" i="44"/>
  <c r="A3130" i="44"/>
  <c r="A3129" i="44"/>
  <c r="A3127" i="44"/>
  <c r="A3124" i="44"/>
  <c r="A3122" i="44"/>
  <c r="A3121" i="44"/>
  <c r="A3120" i="44"/>
  <c r="A3119" i="44"/>
  <c r="A3118" i="44"/>
  <c r="A3117" i="44"/>
  <c r="A3116" i="44"/>
  <c r="A3115" i="44"/>
  <c r="A3114" i="44"/>
  <c r="A3113" i="44"/>
  <c r="A3112" i="44"/>
  <c r="A3111" i="44"/>
  <c r="A3108" i="44"/>
  <c r="A3107" i="44"/>
  <c r="A3105" i="44"/>
  <c r="A3103" i="44"/>
  <c r="A3102" i="44"/>
  <c r="A3101" i="44"/>
  <c r="A3100" i="44"/>
  <c r="A3099" i="44"/>
  <c r="A3098" i="44"/>
  <c r="A3097" i="44"/>
  <c r="A3096" i="44"/>
  <c r="A3095" i="44"/>
  <c r="A3094" i="44"/>
  <c r="A3093" i="44"/>
  <c r="A3092" i="44"/>
  <c r="A3072" i="44"/>
  <c r="A3071" i="44"/>
  <c r="A3069" i="44"/>
  <c r="A3067" i="44"/>
  <c r="A3066" i="44"/>
  <c r="A3065" i="44"/>
  <c r="A3064" i="44"/>
  <c r="A3063" i="44"/>
  <c r="A3062" i="44"/>
  <c r="A3061" i="44"/>
  <c r="A3060" i="44"/>
  <c r="A3059" i="44"/>
  <c r="A3058" i="44"/>
  <c r="A3057" i="44"/>
  <c r="A3056" i="44"/>
  <c r="A3036" i="44"/>
  <c r="A3035" i="44"/>
  <c r="A3033" i="44"/>
  <c r="A3031" i="44"/>
  <c r="A3030" i="44"/>
  <c r="A3029" i="44"/>
  <c r="A3028" i="44"/>
  <c r="A3027" i="44"/>
  <c r="A3026" i="44"/>
  <c r="A3025" i="44"/>
  <c r="A3024" i="44"/>
  <c r="A3023" i="44"/>
  <c r="A3022" i="44"/>
  <c r="A3021" i="44"/>
  <c r="A3020" i="44"/>
  <c r="A3018" i="44"/>
  <c r="A3017" i="44"/>
  <c r="A3015" i="44"/>
  <c r="A3013" i="44"/>
  <c r="A3012" i="44"/>
  <c r="A3011" i="44"/>
  <c r="A3010" i="44"/>
  <c r="A3009" i="44"/>
  <c r="A3008" i="44"/>
  <c r="A3007" i="44"/>
  <c r="A3006" i="44"/>
  <c r="A3005" i="44"/>
  <c r="A3004" i="44"/>
  <c r="A3003" i="44"/>
  <c r="A3002" i="44"/>
  <c r="A3000" i="44"/>
  <c r="A2999" i="44"/>
  <c r="A2997" i="44"/>
  <c r="A2995" i="44"/>
  <c r="A2994" i="44"/>
  <c r="A2993" i="44"/>
  <c r="A2992" i="44"/>
  <c r="A2991" i="44"/>
  <c r="A2990" i="44"/>
  <c r="A2989" i="44"/>
  <c r="A2988" i="44"/>
  <c r="A2987" i="44"/>
  <c r="A2986" i="44"/>
  <c r="A2985" i="44"/>
  <c r="A2984" i="44"/>
  <c r="A2981" i="44"/>
  <c r="A2980" i="44"/>
  <c r="A2978" i="44"/>
  <c r="A2976" i="44"/>
  <c r="A2975" i="44"/>
  <c r="A2974" i="44"/>
  <c r="A2973" i="44"/>
  <c r="A2972" i="44"/>
  <c r="A2971" i="44"/>
  <c r="A2970" i="44"/>
  <c r="A2969" i="44"/>
  <c r="A2968" i="44"/>
  <c r="A2967" i="44"/>
  <c r="A2966" i="44"/>
  <c r="A2965" i="44"/>
  <c r="A2945" i="44"/>
  <c r="A2944" i="44"/>
  <c r="A2942" i="44"/>
  <c r="A2940" i="44"/>
  <c r="A2939" i="44"/>
  <c r="A2938" i="44"/>
  <c r="A2937" i="44"/>
  <c r="A2936" i="44"/>
  <c r="A2935" i="44"/>
  <c r="A2934" i="44"/>
  <c r="A2933" i="44"/>
  <c r="A2932" i="44"/>
  <c r="A2931" i="44"/>
  <c r="A2930" i="44"/>
  <c r="A2929" i="44"/>
  <c r="A2909" i="44"/>
  <c r="A2908" i="44"/>
  <c r="A2906" i="44"/>
  <c r="A2904" i="44"/>
  <c r="A2903" i="44"/>
  <c r="A2902" i="44"/>
  <c r="A2901" i="44"/>
  <c r="A2900" i="44"/>
  <c r="A2899" i="44"/>
  <c r="A2898" i="44"/>
  <c r="A2897" i="44"/>
  <c r="A2896" i="44"/>
  <c r="A2895" i="44"/>
  <c r="A2894" i="44"/>
  <c r="A2893" i="44"/>
  <c r="A2891" i="44"/>
  <c r="A2890" i="44"/>
  <c r="A2888" i="44"/>
  <c r="A2886" i="44"/>
  <c r="A2885" i="44"/>
  <c r="A2884" i="44"/>
  <c r="A2883" i="44"/>
  <c r="A2882" i="44"/>
  <c r="A2881" i="44"/>
  <c r="A2880" i="44"/>
  <c r="A2879" i="44"/>
  <c r="A2878" i="44"/>
  <c r="A2877" i="44"/>
  <c r="A2876" i="44"/>
  <c r="A2875" i="44"/>
  <c r="A2873" i="44"/>
  <c r="A2872" i="44"/>
  <c r="A2870" i="44"/>
  <c r="A2868" i="44"/>
  <c r="A2867" i="44"/>
  <c r="A2866" i="44"/>
  <c r="A2865" i="44"/>
  <c r="A2864" i="44"/>
  <c r="A2863" i="44"/>
  <c r="A2862" i="44"/>
  <c r="A2861" i="44"/>
  <c r="A2860" i="44"/>
  <c r="A2859" i="44"/>
  <c r="A2858" i="44"/>
  <c r="A2857" i="44"/>
  <c r="A2854" i="44"/>
  <c r="A2853" i="44"/>
  <c r="A2851" i="44"/>
  <c r="A2849" i="44"/>
  <c r="A2848" i="44"/>
  <c r="A2847" i="44"/>
  <c r="A2846" i="44"/>
  <c r="A2845" i="44"/>
  <c r="A2844" i="44"/>
  <c r="A2843" i="44"/>
  <c r="A2842" i="44"/>
  <c r="A2841" i="44"/>
  <c r="A2840" i="44"/>
  <c r="A2839" i="44"/>
  <c r="A2838" i="44"/>
  <c r="A2818" i="44"/>
  <c r="A2817" i="44"/>
  <c r="A2815" i="44"/>
  <c r="A2813" i="44"/>
  <c r="A2812" i="44"/>
  <c r="A2811" i="44"/>
  <c r="A2810" i="44"/>
  <c r="A2809" i="44"/>
  <c r="A2808" i="44"/>
  <c r="A2807" i="44"/>
  <c r="A2806" i="44"/>
  <c r="A2805" i="44"/>
  <c r="A2804" i="44"/>
  <c r="A2803" i="44"/>
  <c r="A2802" i="44"/>
  <c r="A2782" i="44"/>
  <c r="A2781" i="44"/>
  <c r="A2779" i="44"/>
  <c r="A2777" i="44"/>
  <c r="A2776" i="44"/>
  <c r="A2775" i="44"/>
  <c r="A2774" i="44"/>
  <c r="A2773" i="44"/>
  <c r="A2772" i="44"/>
  <c r="A2771" i="44"/>
  <c r="A2770" i="44"/>
  <c r="A2769" i="44"/>
  <c r="A2768" i="44"/>
  <c r="A2767" i="44"/>
  <c r="A2766" i="44"/>
  <c r="A2764" i="44"/>
  <c r="A2763" i="44"/>
  <c r="A2761" i="44"/>
  <c r="A2759" i="44"/>
  <c r="A2758" i="44"/>
  <c r="A2757" i="44"/>
  <c r="A2756" i="44"/>
  <c r="A2755" i="44"/>
  <c r="A2754" i="44"/>
  <c r="A2753" i="44"/>
  <c r="A2752" i="44"/>
  <c r="A2751" i="44"/>
  <c r="A2750" i="44"/>
  <c r="A2749" i="44"/>
  <c r="A2748" i="44"/>
  <c r="A2746" i="44"/>
  <c r="A2745" i="44"/>
  <c r="Y2743" i="44"/>
  <c r="A2743" i="44"/>
  <c r="Y2741" i="44"/>
  <c r="A2741" i="44"/>
  <c r="Y2740" i="44"/>
  <c r="A2740" i="44"/>
  <c r="Y2739" i="44"/>
  <c r="A2739" i="44"/>
  <c r="Y2738" i="44"/>
  <c r="A2738" i="44"/>
  <c r="Y2737" i="44"/>
  <c r="A2737" i="44"/>
  <c r="Y2736" i="44"/>
  <c r="A2736" i="44"/>
  <c r="Y2735" i="44"/>
  <c r="A2735" i="44"/>
  <c r="Y2734" i="44"/>
  <c r="A2734" i="44"/>
  <c r="Y2733" i="44"/>
  <c r="A2733" i="44"/>
  <c r="Y2732" i="44"/>
  <c r="A2732" i="44"/>
  <c r="Y2731" i="44"/>
  <c r="A2731" i="44"/>
  <c r="Y2730" i="44"/>
  <c r="A2730" i="44"/>
  <c r="A2727" i="44"/>
  <c r="A2726" i="44"/>
  <c r="A2724" i="44"/>
  <c r="A2722" i="44"/>
  <c r="A2721" i="44"/>
  <c r="A2720" i="44"/>
  <c r="A2719" i="44"/>
  <c r="A2718" i="44"/>
  <c r="A2717" i="44"/>
  <c r="A2716" i="44"/>
  <c r="A2715" i="44"/>
  <c r="A2714" i="44"/>
  <c r="A2713" i="44"/>
  <c r="A2712" i="44"/>
  <c r="A2711" i="44"/>
  <c r="A2691" i="44"/>
  <c r="A2690" i="44"/>
  <c r="A2688" i="44"/>
  <c r="A2686" i="44"/>
  <c r="A2685" i="44"/>
  <c r="A2684" i="44"/>
  <c r="A2683" i="44"/>
  <c r="A2682" i="44"/>
  <c r="A2681" i="44"/>
  <c r="A2680" i="44"/>
  <c r="A2679" i="44"/>
  <c r="A2678" i="44"/>
  <c r="A2677" i="44"/>
  <c r="A2676" i="44"/>
  <c r="A2675" i="44"/>
  <c r="A2655" i="44"/>
  <c r="A2654" i="44"/>
  <c r="A2652" i="44"/>
  <c r="A2650" i="44"/>
  <c r="A2649" i="44"/>
  <c r="A2648" i="44"/>
  <c r="A2647" i="44"/>
  <c r="A2646" i="44"/>
  <c r="A2645" i="44"/>
  <c r="A2644" i="44"/>
  <c r="A2643" i="44"/>
  <c r="A2642" i="44"/>
  <c r="A2641" i="44"/>
  <c r="A2640" i="44"/>
  <c r="A2639" i="44"/>
  <c r="A2637" i="44"/>
  <c r="A2636" i="44"/>
  <c r="A2634" i="44"/>
  <c r="A2632" i="44"/>
  <c r="A2631" i="44"/>
  <c r="A2630" i="44"/>
  <c r="A2629" i="44"/>
  <c r="A2628" i="44"/>
  <c r="A2627" i="44"/>
  <c r="A2626" i="44"/>
  <c r="A2625" i="44"/>
  <c r="A2624" i="44"/>
  <c r="A2623" i="44"/>
  <c r="A2622" i="44"/>
  <c r="A2621" i="44"/>
  <c r="A2619" i="44"/>
  <c r="A2618" i="44"/>
  <c r="A2616" i="44"/>
  <c r="A2614" i="44"/>
  <c r="A2613" i="44"/>
  <c r="A2612" i="44"/>
  <c r="A2611" i="44"/>
  <c r="A2610" i="44"/>
  <c r="A2609" i="44"/>
  <c r="A2608" i="44"/>
  <c r="A2607" i="44"/>
  <c r="A2606" i="44"/>
  <c r="A2605" i="44"/>
  <c r="A2604" i="44"/>
  <c r="A2603" i="44"/>
  <c r="A2600" i="44"/>
  <c r="A2599" i="44"/>
  <c r="A2597" i="44"/>
  <c r="A2595" i="44"/>
  <c r="A2594" i="44"/>
  <c r="A2593" i="44"/>
  <c r="A2592" i="44"/>
  <c r="A2591" i="44"/>
  <c r="A2590" i="44"/>
  <c r="A2589" i="44"/>
  <c r="A2588" i="44"/>
  <c r="A2587" i="44"/>
  <c r="A2586" i="44"/>
  <c r="A2585" i="44"/>
  <c r="A2584" i="44"/>
  <c r="U2564" i="44"/>
  <c r="A2564" i="44"/>
  <c r="A2563" i="44"/>
  <c r="A2561" i="44"/>
  <c r="A2559" i="44"/>
  <c r="A2558" i="44"/>
  <c r="A2557" i="44"/>
  <c r="A2556" i="44"/>
  <c r="A2555" i="44"/>
  <c r="A2554" i="44"/>
  <c r="A2553" i="44"/>
  <c r="A2552" i="44"/>
  <c r="A2551" i="44"/>
  <c r="A2550" i="44"/>
  <c r="A2549" i="44"/>
  <c r="A2548" i="44"/>
  <c r="A2528" i="44"/>
  <c r="A2527" i="44"/>
  <c r="A2525" i="44"/>
  <c r="A2523" i="44"/>
  <c r="A2522" i="44"/>
  <c r="A2521" i="44"/>
  <c r="A2520" i="44"/>
  <c r="A2519" i="44"/>
  <c r="A2518" i="44"/>
  <c r="A2517" i="44"/>
  <c r="A2516" i="44"/>
  <c r="A2515" i="44"/>
  <c r="A2514" i="44"/>
  <c r="A2513" i="44"/>
  <c r="A2512" i="44"/>
  <c r="A2510" i="44"/>
  <c r="A2509" i="44"/>
  <c r="A2507" i="44"/>
  <c r="A2505" i="44"/>
  <c r="A2504" i="44"/>
  <c r="A2503" i="44"/>
  <c r="A2502" i="44"/>
  <c r="A2501" i="44"/>
  <c r="A2500" i="44"/>
  <c r="A2499" i="44"/>
  <c r="A2498" i="44"/>
  <c r="A2497" i="44"/>
  <c r="A2496" i="44"/>
  <c r="A2495" i="44"/>
  <c r="A2494" i="44"/>
  <c r="A2492" i="44"/>
  <c r="A2491" i="44"/>
  <c r="A2489" i="44"/>
  <c r="A2487" i="44"/>
  <c r="A2486" i="44"/>
  <c r="A2485" i="44"/>
  <c r="A2484" i="44"/>
  <c r="A2483" i="44"/>
  <c r="A2482" i="44"/>
  <c r="A2481" i="44"/>
  <c r="A2480" i="44"/>
  <c r="A2479" i="44"/>
  <c r="A2478" i="44"/>
  <c r="A2477" i="44"/>
  <c r="A2476" i="44"/>
  <c r="A2473" i="44"/>
  <c r="A2472" i="44"/>
  <c r="A2470" i="44"/>
  <c r="A2468" i="44"/>
  <c r="A2467" i="44"/>
  <c r="A2466" i="44"/>
  <c r="A2465" i="44"/>
  <c r="A2464" i="44"/>
  <c r="A2463" i="44"/>
  <c r="A2462" i="44"/>
  <c r="A2461" i="44"/>
  <c r="A2460" i="44"/>
  <c r="A2459" i="44"/>
  <c r="A2458" i="44"/>
  <c r="A2457" i="44"/>
  <c r="A2437" i="44"/>
  <c r="A2436" i="44"/>
  <c r="A2434" i="44"/>
  <c r="A2432" i="44"/>
  <c r="A2431" i="44"/>
  <c r="A2430" i="44"/>
  <c r="A2429" i="44"/>
  <c r="A2428" i="44"/>
  <c r="A2427" i="44"/>
  <c r="A2426" i="44"/>
  <c r="A2425" i="44"/>
  <c r="A2424" i="44"/>
  <c r="A2423" i="44"/>
  <c r="A2422" i="44"/>
  <c r="A2421" i="44"/>
  <c r="A2401" i="44"/>
  <c r="A2400" i="44"/>
  <c r="A2398" i="44"/>
  <c r="A2396" i="44"/>
  <c r="A2395" i="44"/>
  <c r="A2394" i="44"/>
  <c r="A2393" i="44"/>
  <c r="A2392" i="44"/>
  <c r="A2391" i="44"/>
  <c r="A2390" i="44"/>
  <c r="A2389" i="44"/>
  <c r="A2388" i="44"/>
  <c r="A2387" i="44"/>
  <c r="A2386" i="44"/>
  <c r="A2385" i="44"/>
  <c r="A2383" i="44"/>
  <c r="A2382" i="44"/>
  <c r="A2380" i="44"/>
  <c r="A2378" i="44"/>
  <c r="A2377" i="44"/>
  <c r="A2376" i="44"/>
  <c r="A2375" i="44"/>
  <c r="A2374" i="44"/>
  <c r="A2373" i="44"/>
  <c r="A2372" i="44"/>
  <c r="A2371" i="44"/>
  <c r="A2370" i="44"/>
  <c r="A2369" i="44"/>
  <c r="A2368" i="44"/>
  <c r="A2367" i="44"/>
  <c r="A2365" i="44"/>
  <c r="A2364" i="44"/>
  <c r="A2362" i="44"/>
  <c r="A2360" i="44"/>
  <c r="A2359" i="44"/>
  <c r="A2358" i="44"/>
  <c r="A2357" i="44"/>
  <c r="A2356" i="44"/>
  <c r="A2355" i="44"/>
  <c r="A2354" i="44"/>
  <c r="A2353" i="44"/>
  <c r="A2352" i="44"/>
  <c r="A2351" i="44"/>
  <c r="A2350" i="44"/>
  <c r="A2349" i="44"/>
  <c r="A2346" i="44"/>
  <c r="A2345" i="44"/>
  <c r="A2343" i="44"/>
  <c r="A2341" i="44"/>
  <c r="A2340" i="44"/>
  <c r="A2339" i="44"/>
  <c r="A2338" i="44"/>
  <c r="A2337" i="44"/>
  <c r="A2336" i="44"/>
  <c r="A2335" i="44"/>
  <c r="A2334" i="44"/>
  <c r="A2333" i="44"/>
  <c r="A2332" i="44"/>
  <c r="A2331" i="44"/>
  <c r="A2330" i="44"/>
  <c r="A2310" i="44"/>
  <c r="A2309" i="44"/>
  <c r="A2307" i="44"/>
  <c r="A2305" i="44"/>
  <c r="A2304" i="44"/>
  <c r="A2303" i="44"/>
  <c r="A2302" i="44"/>
  <c r="A2301" i="44"/>
  <c r="A2300" i="44"/>
  <c r="A2299" i="44"/>
  <c r="A2298" i="44"/>
  <c r="A2297" i="44"/>
  <c r="A2296" i="44"/>
  <c r="A2295" i="44"/>
  <c r="A2294" i="44"/>
  <c r="A2274" i="44"/>
  <c r="A2273" i="44"/>
  <c r="A2271" i="44"/>
  <c r="A2269" i="44"/>
  <c r="A2268" i="44"/>
  <c r="A2267" i="44"/>
  <c r="A2266" i="44"/>
  <c r="A2265" i="44"/>
  <c r="A2264" i="44"/>
  <c r="A2263" i="44"/>
  <c r="A2262" i="44"/>
  <c r="A2261" i="44"/>
  <c r="A2260" i="44"/>
  <c r="A2259" i="44"/>
  <c r="A2258" i="44"/>
  <c r="A2256" i="44"/>
  <c r="A2255" i="44"/>
  <c r="A2253" i="44"/>
  <c r="A2251" i="44"/>
  <c r="A2250" i="44"/>
  <c r="A2249" i="44"/>
  <c r="A2248" i="44"/>
  <c r="A2247" i="44"/>
  <c r="A2246" i="44"/>
  <c r="A2245" i="44"/>
  <c r="A2244" i="44"/>
  <c r="A2243" i="44"/>
  <c r="A2242" i="44"/>
  <c r="A2241" i="44"/>
  <c r="A2240" i="44"/>
  <c r="A2238" i="44"/>
  <c r="A2237" i="44"/>
  <c r="A2235" i="44"/>
  <c r="A2233" i="44"/>
  <c r="A2232" i="44"/>
  <c r="A2231" i="44"/>
  <c r="A2230" i="44"/>
  <c r="A2229" i="44"/>
  <c r="A2228" i="44"/>
  <c r="A2227" i="44"/>
  <c r="A2226" i="44"/>
  <c r="A2225" i="44"/>
  <c r="A2224" i="44"/>
  <c r="A2223" i="44"/>
  <c r="A2222" i="44"/>
  <c r="A2201" i="44"/>
  <c r="A2200" i="44"/>
  <c r="A2198" i="44"/>
  <c r="A2196" i="44"/>
  <c r="A2195" i="44"/>
  <c r="A2194" i="44"/>
  <c r="A2193" i="44"/>
  <c r="A2192" i="44"/>
  <c r="A2191" i="44"/>
  <c r="A2190" i="44"/>
  <c r="A2189" i="44"/>
  <c r="A2188" i="44"/>
  <c r="A2187" i="44"/>
  <c r="A2186" i="44"/>
  <c r="A2185" i="44"/>
  <c r="A2219" i="44"/>
  <c r="A2218" i="44"/>
  <c r="A2216" i="44"/>
  <c r="A2214" i="44"/>
  <c r="A2213" i="44"/>
  <c r="A2212" i="44"/>
  <c r="A2211" i="44"/>
  <c r="A2210" i="44"/>
  <c r="A2209" i="44"/>
  <c r="A2208" i="44"/>
  <c r="A2207" i="44"/>
  <c r="A2206" i="44"/>
  <c r="A2205" i="44"/>
  <c r="A2204" i="44"/>
  <c r="A2203" i="44"/>
  <c r="A2165" i="44"/>
  <c r="A2164" i="44"/>
  <c r="A2162" i="44"/>
  <c r="A2160" i="44"/>
  <c r="A2159" i="44"/>
  <c r="A2158" i="44"/>
  <c r="A2157" i="44"/>
  <c r="A2156" i="44"/>
  <c r="A2155" i="44"/>
  <c r="A2154" i="44"/>
  <c r="A2153" i="44"/>
  <c r="A2152" i="44"/>
  <c r="A2151" i="44"/>
  <c r="A2150" i="44"/>
  <c r="A2149" i="44"/>
  <c r="A2129" i="44"/>
  <c r="A2128" i="44"/>
  <c r="A2126" i="44"/>
  <c r="A2124" i="44"/>
  <c r="A2123" i="44"/>
  <c r="A2122" i="44"/>
  <c r="A2121" i="44"/>
  <c r="A2120" i="44"/>
  <c r="A2119" i="44"/>
  <c r="A2118" i="44"/>
  <c r="A2117" i="44"/>
  <c r="A2116" i="44"/>
  <c r="A2115" i="44"/>
  <c r="A2114" i="44"/>
  <c r="A2113" i="44"/>
  <c r="A2111" i="44"/>
  <c r="A2110" i="44"/>
  <c r="A2108" i="44"/>
  <c r="A2106" i="44"/>
  <c r="A2105" i="44"/>
  <c r="A2104" i="44"/>
  <c r="A2103" i="44"/>
  <c r="A2102" i="44"/>
  <c r="A2101" i="44"/>
  <c r="A2100" i="44"/>
  <c r="A2099" i="44"/>
  <c r="A2098" i="44"/>
  <c r="A2097" i="44"/>
  <c r="A2096" i="44"/>
  <c r="A2095" i="44"/>
  <c r="A2093" i="44"/>
  <c r="A2092" i="44"/>
  <c r="A2090" i="44"/>
  <c r="A2088" i="44"/>
  <c r="A2087" i="44"/>
  <c r="A2086" i="44"/>
  <c r="A2085" i="44"/>
  <c r="A2084" i="44"/>
  <c r="A2083" i="44"/>
  <c r="A2082" i="44"/>
  <c r="A2081" i="44"/>
  <c r="A2080" i="44"/>
  <c r="A2079" i="44"/>
  <c r="A2078" i="44"/>
  <c r="A2077" i="44"/>
  <c r="A2056" i="44"/>
  <c r="A2055" i="44"/>
  <c r="A2053" i="44"/>
  <c r="A2051" i="44"/>
  <c r="A2050" i="44"/>
  <c r="A2049" i="44"/>
  <c r="A2048" i="44"/>
  <c r="A2047" i="44"/>
  <c r="A2046" i="44"/>
  <c r="A2045" i="44"/>
  <c r="A2044" i="44"/>
  <c r="A2043" i="44"/>
  <c r="A2042" i="44"/>
  <c r="A2041" i="44"/>
  <c r="A2040" i="44"/>
  <c r="A2074" i="44"/>
  <c r="A2073" i="44"/>
  <c r="A2071" i="44"/>
  <c r="A2069" i="44"/>
  <c r="A2068" i="44"/>
  <c r="A2067" i="44"/>
  <c r="A2066" i="44"/>
  <c r="A2065" i="44"/>
  <c r="A2064" i="44"/>
  <c r="A2063" i="44"/>
  <c r="A2062" i="44"/>
  <c r="A2061" i="44"/>
  <c r="A2060" i="44"/>
  <c r="A2059" i="44"/>
  <c r="A2058" i="44"/>
  <c r="A2020" i="44"/>
  <c r="A2019" i="44"/>
  <c r="A2017" i="44"/>
  <c r="A2015" i="44"/>
  <c r="A2014" i="44"/>
  <c r="A2013" i="44"/>
  <c r="A2012" i="44"/>
  <c r="A2011" i="44"/>
  <c r="A2010" i="44"/>
  <c r="A2009" i="44"/>
  <c r="A2008" i="44"/>
  <c r="A2007" i="44"/>
  <c r="A2006" i="44"/>
  <c r="A2005" i="44"/>
  <c r="A2004" i="44"/>
  <c r="A1984" i="44"/>
  <c r="A1983" i="44"/>
  <c r="A1981" i="44"/>
  <c r="A1979" i="44"/>
  <c r="A1978" i="44"/>
  <c r="A1977" i="44"/>
  <c r="A1976" i="44"/>
  <c r="A1975" i="44"/>
  <c r="A1974" i="44"/>
  <c r="A1973" i="44"/>
  <c r="A1972" i="44"/>
  <c r="A1971" i="44"/>
  <c r="A1970" i="44"/>
  <c r="A1969" i="44"/>
  <c r="A1968" i="44"/>
  <c r="A1966" i="44"/>
  <c r="A1965" i="44"/>
  <c r="A1963" i="44"/>
  <c r="A1961" i="44"/>
  <c r="A1960" i="44"/>
  <c r="A1959" i="44"/>
  <c r="A1958" i="44"/>
  <c r="A1957" i="44"/>
  <c r="A1956" i="44"/>
  <c r="A1955" i="44"/>
  <c r="A1954" i="44"/>
  <c r="A1953" i="44"/>
  <c r="A1952" i="44"/>
  <c r="A1951" i="44"/>
  <c r="A1950" i="44"/>
  <c r="A1948" i="44"/>
  <c r="A1947" i="44"/>
  <c r="A1945" i="44"/>
  <c r="A1943" i="44"/>
  <c r="A1942" i="44"/>
  <c r="A1941" i="44"/>
  <c r="A1940" i="44"/>
  <c r="A1939" i="44"/>
  <c r="A1938" i="44"/>
  <c r="A1937" i="44"/>
  <c r="A1936" i="44"/>
  <c r="A1935" i="44"/>
  <c r="A1934" i="44"/>
  <c r="A1933" i="44"/>
  <c r="A1932" i="44"/>
  <c r="A1911" i="44"/>
  <c r="A1910" i="44"/>
  <c r="A1908" i="44"/>
  <c r="A1906" i="44"/>
  <c r="A1905" i="44"/>
  <c r="A1904" i="44"/>
  <c r="A1903" i="44"/>
  <c r="A1902" i="44"/>
  <c r="A1901" i="44"/>
  <c r="A1900" i="44"/>
  <c r="A1899" i="44"/>
  <c r="A1898" i="44"/>
  <c r="A1897" i="44"/>
  <c r="A1896" i="44"/>
  <c r="A1895" i="44"/>
  <c r="A1929" i="44"/>
  <c r="A1928" i="44"/>
  <c r="A1926" i="44"/>
  <c r="A1924" i="44"/>
  <c r="A1923" i="44"/>
  <c r="A1922" i="44"/>
  <c r="A1921" i="44"/>
  <c r="A1920" i="44"/>
  <c r="A1919" i="44"/>
  <c r="A1918" i="44"/>
  <c r="A1917" i="44"/>
  <c r="A1916" i="44"/>
  <c r="A1915" i="44"/>
  <c r="A1914" i="44"/>
  <c r="A1913" i="44"/>
  <c r="A1875" i="44"/>
  <c r="A1874" i="44"/>
  <c r="A1872" i="44"/>
  <c r="A1870" i="44"/>
  <c r="A1869" i="44"/>
  <c r="A1868" i="44"/>
  <c r="A1867" i="44"/>
  <c r="A1866" i="44"/>
  <c r="A1865" i="44"/>
  <c r="A1864" i="44"/>
  <c r="A1863" i="44"/>
  <c r="A1862" i="44"/>
  <c r="A1861" i="44"/>
  <c r="A1860" i="44"/>
  <c r="A1859" i="44"/>
  <c r="A1839" i="44"/>
  <c r="A1838" i="44"/>
  <c r="A1836" i="44"/>
  <c r="A1834" i="44"/>
  <c r="A1833" i="44"/>
  <c r="A1832" i="44"/>
  <c r="A1831" i="44"/>
  <c r="A1830" i="44"/>
  <c r="A1829" i="44"/>
  <c r="A1828" i="44"/>
  <c r="A1827" i="44"/>
  <c r="A1826" i="44"/>
  <c r="A1825" i="44"/>
  <c r="A1824" i="44"/>
  <c r="A1823" i="44"/>
  <c r="A1821" i="44"/>
  <c r="Q1820" i="44"/>
  <c r="A1820" i="44"/>
  <c r="Q1818" i="44"/>
  <c r="A1818" i="44"/>
  <c r="Q1816" i="44"/>
  <c r="A1816" i="44"/>
  <c r="Q1815" i="44"/>
  <c r="A1815" i="44"/>
  <c r="Q1814" i="44"/>
  <c r="A1814" i="44"/>
  <c r="Q1813" i="44"/>
  <c r="A1813" i="44"/>
  <c r="Q1812" i="44"/>
  <c r="A1812" i="44"/>
  <c r="Q1811" i="44"/>
  <c r="A1811" i="44"/>
  <c r="Q1810" i="44"/>
  <c r="A1810" i="44"/>
  <c r="Q1809" i="44"/>
  <c r="A1809" i="44"/>
  <c r="Q1808" i="44"/>
  <c r="A1808" i="44"/>
  <c r="Q1807" i="44"/>
  <c r="A1807" i="44"/>
  <c r="Q1806" i="44"/>
  <c r="A1806" i="44"/>
  <c r="Q1805" i="44"/>
  <c r="A1805" i="44"/>
  <c r="A1803" i="44"/>
  <c r="A1802" i="44"/>
  <c r="A1800" i="44"/>
  <c r="A1798" i="44"/>
  <c r="A1797" i="44"/>
  <c r="A1796" i="44"/>
  <c r="A1795" i="44"/>
  <c r="A1794" i="44"/>
  <c r="A1793" i="44"/>
  <c r="A1792" i="44"/>
  <c r="A1791" i="44"/>
  <c r="A1790" i="44"/>
  <c r="A1789" i="44"/>
  <c r="A1788" i="44"/>
  <c r="A1787" i="44"/>
  <c r="A1766" i="44"/>
  <c r="A1765" i="44"/>
  <c r="A1763" i="44"/>
  <c r="A1761" i="44"/>
  <c r="A1760" i="44"/>
  <c r="A1759" i="44"/>
  <c r="A1758" i="44"/>
  <c r="A1757" i="44"/>
  <c r="A1756" i="44"/>
  <c r="A1755" i="44"/>
  <c r="A1754" i="44"/>
  <c r="A1753" i="44"/>
  <c r="A1752" i="44"/>
  <c r="A1751" i="44"/>
  <c r="A1750" i="44"/>
  <c r="A1784" i="44"/>
  <c r="A1783" i="44"/>
  <c r="A1781" i="44"/>
  <c r="A1779" i="44"/>
  <c r="A1778" i="44"/>
  <c r="A1777" i="44"/>
  <c r="A1776" i="44"/>
  <c r="A1775" i="44"/>
  <c r="A1774" i="44"/>
  <c r="A1773" i="44"/>
  <c r="A1772" i="44"/>
  <c r="A1771" i="44"/>
  <c r="A1770" i="44"/>
  <c r="A1769" i="44"/>
  <c r="A1768" i="44"/>
  <c r="A1730" i="44"/>
  <c r="A1729" i="44"/>
  <c r="A1727" i="44"/>
  <c r="A1725" i="44"/>
  <c r="A1724" i="44"/>
  <c r="A1723" i="44"/>
  <c r="A1722" i="44"/>
  <c r="A1721" i="44"/>
  <c r="A1720" i="44"/>
  <c r="A1719" i="44"/>
  <c r="A1718" i="44"/>
  <c r="A1717" i="44"/>
  <c r="A1716" i="44"/>
  <c r="A1715" i="44"/>
  <c r="A1714" i="44"/>
  <c r="A1694" i="44"/>
  <c r="A1693" i="44"/>
  <c r="A1691" i="44"/>
  <c r="A1689" i="44"/>
  <c r="A1688" i="44"/>
  <c r="A1687" i="44"/>
  <c r="A1686" i="44"/>
  <c r="A1685" i="44"/>
  <c r="A1684" i="44"/>
  <c r="A1683" i="44"/>
  <c r="A1682" i="44"/>
  <c r="A1681" i="44"/>
  <c r="A1680" i="44"/>
  <c r="A1679" i="44"/>
  <c r="A1678" i="44"/>
  <c r="A1676" i="44"/>
  <c r="P1675" i="44"/>
  <c r="A1675" i="44"/>
  <c r="P1673" i="44"/>
  <c r="A1673" i="44"/>
  <c r="P1671" i="44"/>
  <c r="A1671" i="44"/>
  <c r="P1670" i="44"/>
  <c r="A1670" i="44"/>
  <c r="P1669" i="44"/>
  <c r="A1669" i="44"/>
  <c r="P1668" i="44"/>
  <c r="A1668" i="44"/>
  <c r="P1667" i="44"/>
  <c r="A1667" i="44"/>
  <c r="P1666" i="44"/>
  <c r="A1666" i="44"/>
  <c r="P1665" i="44"/>
  <c r="A1665" i="44"/>
  <c r="P1664" i="44"/>
  <c r="A1664" i="44"/>
  <c r="P1663" i="44"/>
  <c r="A1663" i="44"/>
  <c r="P1662" i="44"/>
  <c r="A1662" i="44"/>
  <c r="P1661" i="44"/>
  <c r="A1661" i="44"/>
  <c r="P1660" i="44"/>
  <c r="A1660" i="44"/>
  <c r="A1658" i="44"/>
  <c r="A1657" i="44"/>
  <c r="A1655" i="44"/>
  <c r="A1653" i="44"/>
  <c r="A1652" i="44"/>
  <c r="A1651" i="44"/>
  <c r="A1650" i="44"/>
  <c r="A1649" i="44"/>
  <c r="A1648" i="44"/>
  <c r="A1647" i="44"/>
  <c r="A1646" i="44"/>
  <c r="A1645" i="44"/>
  <c r="A1644" i="44"/>
  <c r="A1643" i="44"/>
  <c r="A1642" i="44"/>
  <c r="A1621" i="44"/>
  <c r="A1620" i="44"/>
  <c r="A1618" i="44"/>
  <c r="A1616" i="44"/>
  <c r="A1615" i="44"/>
  <c r="A1614" i="44"/>
  <c r="A1613" i="44"/>
  <c r="A1612" i="44"/>
  <c r="A1611" i="44"/>
  <c r="A1610" i="44"/>
  <c r="A1609" i="44"/>
  <c r="A1608" i="44"/>
  <c r="A1607" i="44"/>
  <c r="A1606" i="44"/>
  <c r="A1605" i="44"/>
  <c r="A1639" i="44"/>
  <c r="A1638" i="44"/>
  <c r="A1636" i="44"/>
  <c r="A1634" i="44"/>
  <c r="A1633" i="44"/>
  <c r="A1632" i="44"/>
  <c r="A1631" i="44"/>
  <c r="A1630" i="44"/>
  <c r="A1629" i="44"/>
  <c r="A1628" i="44"/>
  <c r="A1627" i="44"/>
  <c r="A1626" i="44"/>
  <c r="A1625" i="44"/>
  <c r="A1624" i="44"/>
  <c r="A1623" i="44"/>
  <c r="A1585" i="44"/>
  <c r="A1584" i="44"/>
  <c r="A1582" i="44"/>
  <c r="A1580" i="44"/>
  <c r="A1579" i="44"/>
  <c r="A1578" i="44"/>
  <c r="A1577" i="44"/>
  <c r="A1576" i="44"/>
  <c r="A1575" i="44"/>
  <c r="A1574" i="44"/>
  <c r="A1573" i="44"/>
  <c r="A1572" i="44"/>
  <c r="A1571" i="44"/>
  <c r="A1570" i="44"/>
  <c r="A1569" i="44"/>
  <c r="A1549" i="44"/>
  <c r="A1548" i="44"/>
  <c r="A1546" i="44"/>
  <c r="A1544" i="44"/>
  <c r="A1543" i="44"/>
  <c r="A1542" i="44"/>
  <c r="A1541" i="44"/>
  <c r="A1540" i="44"/>
  <c r="A1539" i="44"/>
  <c r="A1538" i="44"/>
  <c r="A1537" i="44"/>
  <c r="A1536" i="44"/>
  <c r="A1535" i="44"/>
  <c r="A1534" i="44"/>
  <c r="A1533" i="44"/>
  <c r="A1531" i="44"/>
  <c r="O1530" i="44"/>
  <c r="A1530" i="44"/>
  <c r="O1528" i="44"/>
  <c r="A1528" i="44"/>
  <c r="O1526" i="44"/>
  <c r="A1526" i="44"/>
  <c r="O1525" i="44"/>
  <c r="A1525" i="44"/>
  <c r="O1524" i="44"/>
  <c r="A1524" i="44"/>
  <c r="O1523" i="44"/>
  <c r="A1523" i="44"/>
  <c r="O1522" i="44"/>
  <c r="A1522" i="44"/>
  <c r="O1521" i="44"/>
  <c r="A1521" i="44"/>
  <c r="O1520" i="44"/>
  <c r="A1520" i="44"/>
  <c r="O1519" i="44"/>
  <c r="A1519" i="44"/>
  <c r="O1518" i="44"/>
  <c r="A1518" i="44"/>
  <c r="O1517" i="44"/>
  <c r="A1517" i="44"/>
  <c r="O1516" i="44"/>
  <c r="A1516" i="44"/>
  <c r="O1515" i="44"/>
  <c r="A1515" i="44"/>
  <c r="A1513" i="44"/>
  <c r="A1512" i="44"/>
  <c r="A1510" i="44"/>
  <c r="A1508" i="44"/>
  <c r="A1507" i="44"/>
  <c r="A1506" i="44"/>
  <c r="A1505" i="44"/>
  <c r="A1504" i="44"/>
  <c r="A1503" i="44"/>
  <c r="A1502" i="44"/>
  <c r="A1501" i="44"/>
  <c r="A1500" i="44"/>
  <c r="A1499" i="44"/>
  <c r="A1498" i="44"/>
  <c r="A1497" i="44"/>
  <c r="A1476" i="44"/>
  <c r="A1475" i="44"/>
  <c r="A1473" i="44"/>
  <c r="A1471" i="44"/>
  <c r="A1470" i="44"/>
  <c r="A1469" i="44"/>
  <c r="A1468" i="44"/>
  <c r="A1467" i="44"/>
  <c r="A1466" i="44"/>
  <c r="A1465" i="44"/>
  <c r="A1464" i="44"/>
  <c r="A1463" i="44"/>
  <c r="A1462" i="44"/>
  <c r="A1461" i="44"/>
  <c r="A1460" i="44"/>
  <c r="A1494" i="44"/>
  <c r="A1493" i="44"/>
  <c r="A1491" i="44"/>
  <c r="A1489" i="44"/>
  <c r="A1488" i="44"/>
  <c r="A1487" i="44"/>
  <c r="A1486" i="44"/>
  <c r="A1485" i="44"/>
  <c r="A1484" i="44"/>
  <c r="A1483" i="44"/>
  <c r="A1482" i="44"/>
  <c r="A1481" i="44"/>
  <c r="A1480" i="44"/>
  <c r="A1479" i="44"/>
  <c r="A1478" i="44"/>
  <c r="A1440" i="44"/>
  <c r="A1439" i="44"/>
  <c r="A1437" i="44"/>
  <c r="A1435" i="44"/>
  <c r="A1434" i="44"/>
  <c r="A1433" i="44"/>
  <c r="A1432" i="44"/>
  <c r="A1431" i="44"/>
  <c r="A1430" i="44"/>
  <c r="A1429" i="44"/>
  <c r="A1428" i="44"/>
  <c r="A1427" i="44"/>
  <c r="A1426" i="44"/>
  <c r="A1425" i="44"/>
  <c r="A1424" i="44"/>
  <c r="A1404" i="44"/>
  <c r="A1403" i="44"/>
  <c r="A1401" i="44"/>
  <c r="A1399" i="44"/>
  <c r="A1398" i="44"/>
  <c r="A1397" i="44"/>
  <c r="A1396" i="44"/>
  <c r="A1395" i="44"/>
  <c r="A1394" i="44"/>
  <c r="A1393" i="44"/>
  <c r="A1392" i="44"/>
  <c r="A1391" i="44"/>
  <c r="A1390" i="44"/>
  <c r="A1389" i="44"/>
  <c r="A1388" i="44"/>
  <c r="A1386" i="44"/>
  <c r="N1385" i="44"/>
  <c r="A1385" i="44"/>
  <c r="N1383" i="44"/>
  <c r="A1383" i="44"/>
  <c r="N1381" i="44"/>
  <c r="A1381" i="44"/>
  <c r="N1380" i="44"/>
  <c r="A1380" i="44"/>
  <c r="N1379" i="44"/>
  <c r="A1379" i="44"/>
  <c r="N1378" i="44"/>
  <c r="A1378" i="44"/>
  <c r="N1377" i="44"/>
  <c r="A1377" i="44"/>
  <c r="N1376" i="44"/>
  <c r="A1376" i="44"/>
  <c r="N1375" i="44"/>
  <c r="A1375" i="44"/>
  <c r="N1374" i="44"/>
  <c r="A1374" i="44"/>
  <c r="N1373" i="44"/>
  <c r="A1373" i="44"/>
  <c r="N1372" i="44"/>
  <c r="A1372" i="44"/>
  <c r="N1371" i="44"/>
  <c r="A1371" i="44"/>
  <c r="N1370" i="44"/>
  <c r="A1370" i="44"/>
  <c r="A1368" i="44"/>
  <c r="A1367" i="44"/>
  <c r="A1365" i="44"/>
  <c r="A1363" i="44"/>
  <c r="A1362" i="44"/>
  <c r="A1361" i="44"/>
  <c r="A1360" i="44"/>
  <c r="A1359" i="44"/>
  <c r="A1358" i="44"/>
  <c r="A1357" i="44"/>
  <c r="A1356" i="44"/>
  <c r="A1355" i="44"/>
  <c r="A1354" i="44"/>
  <c r="A1353" i="44"/>
  <c r="A1352" i="44"/>
  <c r="A1331" i="44"/>
  <c r="A1330" i="44"/>
  <c r="A1328" i="44"/>
  <c r="A1326" i="44"/>
  <c r="A1325" i="44"/>
  <c r="A1324" i="44"/>
  <c r="A1323" i="44"/>
  <c r="A1322" i="44"/>
  <c r="A1321" i="44"/>
  <c r="A1320" i="44"/>
  <c r="A1319" i="44"/>
  <c r="A1318" i="44"/>
  <c r="A1317" i="44"/>
  <c r="A1316" i="44"/>
  <c r="A1315" i="44"/>
  <c r="A1349" i="44"/>
  <c r="A1348" i="44"/>
  <c r="A1346" i="44"/>
  <c r="A1344" i="44"/>
  <c r="A1343" i="44"/>
  <c r="A1342" i="44"/>
  <c r="A1341" i="44"/>
  <c r="A1340" i="44"/>
  <c r="A1339" i="44"/>
  <c r="A1338" i="44"/>
  <c r="A1337" i="44"/>
  <c r="A1336" i="44"/>
  <c r="A1335" i="44"/>
  <c r="A1334" i="44"/>
  <c r="A1333" i="44"/>
  <c r="A1295" i="44"/>
  <c r="A1294" i="44"/>
  <c r="A1292" i="44"/>
  <c r="A1290" i="44"/>
  <c r="A1289" i="44"/>
  <c r="A1288" i="44"/>
  <c r="A1287" i="44"/>
  <c r="A1286" i="44"/>
  <c r="A1285" i="44"/>
  <c r="A1284" i="44"/>
  <c r="A1283" i="44"/>
  <c r="A1282" i="44"/>
  <c r="A1281" i="44"/>
  <c r="A1280" i="44"/>
  <c r="A1279" i="44"/>
  <c r="A1259" i="44"/>
  <c r="A1258" i="44"/>
  <c r="A1256" i="44"/>
  <c r="A1254" i="44"/>
  <c r="A1253" i="44"/>
  <c r="A1252" i="44"/>
  <c r="A1251" i="44"/>
  <c r="A1250" i="44"/>
  <c r="A1249" i="44"/>
  <c r="A1248" i="44"/>
  <c r="A1247" i="44"/>
  <c r="A1246" i="44"/>
  <c r="A1245" i="44"/>
  <c r="A1244" i="44"/>
  <c r="A1243" i="44"/>
  <c r="A1241" i="44"/>
  <c r="M1240" i="44"/>
  <c r="A1240" i="44"/>
  <c r="M1238" i="44"/>
  <c r="A1238" i="44"/>
  <c r="M1236" i="44"/>
  <c r="A1236" i="44"/>
  <c r="M1235" i="44"/>
  <c r="A1235" i="44"/>
  <c r="M1234" i="44"/>
  <c r="A1234" i="44"/>
  <c r="M1233" i="44"/>
  <c r="A1233" i="44"/>
  <c r="M1232" i="44"/>
  <c r="A1232" i="44"/>
  <c r="M1231" i="44"/>
  <c r="A1231" i="44"/>
  <c r="M1230" i="44"/>
  <c r="A1230" i="44"/>
  <c r="M1229" i="44"/>
  <c r="A1229" i="44"/>
  <c r="M1228" i="44"/>
  <c r="A1228" i="44"/>
  <c r="M1227" i="44"/>
  <c r="A1227" i="44"/>
  <c r="M1226" i="44"/>
  <c r="A1226" i="44"/>
  <c r="M1225" i="44"/>
  <c r="A1225" i="44"/>
  <c r="A1223" i="44"/>
  <c r="A1222" i="44"/>
  <c r="A1220" i="44"/>
  <c r="A1218" i="44"/>
  <c r="A1217" i="44"/>
  <c r="A1216" i="44"/>
  <c r="A1215" i="44"/>
  <c r="A1214" i="44"/>
  <c r="A1213" i="44"/>
  <c r="A1212" i="44"/>
  <c r="A1211" i="44"/>
  <c r="A1210" i="44"/>
  <c r="A1209" i="44"/>
  <c r="A1208" i="44"/>
  <c r="A1207" i="44"/>
  <c r="A1186" i="44"/>
  <c r="A1185" i="44"/>
  <c r="A1183" i="44"/>
  <c r="A1181" i="44"/>
  <c r="A1180" i="44"/>
  <c r="A1179" i="44"/>
  <c r="A1178" i="44"/>
  <c r="A1177" i="44"/>
  <c r="A1176" i="44"/>
  <c r="A1175" i="44"/>
  <c r="A1174" i="44"/>
  <c r="A1173" i="44"/>
  <c r="A1172" i="44"/>
  <c r="A1171" i="44"/>
  <c r="A1170" i="44"/>
  <c r="A1204" i="44"/>
  <c r="A1203" i="44"/>
  <c r="A1201" i="44"/>
  <c r="A1199" i="44"/>
  <c r="A1198" i="44"/>
  <c r="A1197" i="44"/>
  <c r="A1196" i="44"/>
  <c r="A1195" i="44"/>
  <c r="A1194" i="44"/>
  <c r="A1193" i="44"/>
  <c r="A1192" i="44"/>
  <c r="A1191" i="44"/>
  <c r="A1190" i="44"/>
  <c r="A1189" i="44"/>
  <c r="A1188" i="44"/>
  <c r="A1150" i="44"/>
  <c r="A1149" i="44"/>
  <c r="A1147" i="44"/>
  <c r="A1145" i="44"/>
  <c r="A1144" i="44"/>
  <c r="A1143" i="44"/>
  <c r="A1142" i="44"/>
  <c r="A1141" i="44"/>
  <c r="A1140" i="44"/>
  <c r="A1139" i="44"/>
  <c r="A1138" i="44"/>
  <c r="A1137" i="44"/>
  <c r="A1136" i="44"/>
  <c r="A1135" i="44"/>
  <c r="A1134" i="44"/>
  <c r="A1114" i="44"/>
  <c r="A1113" i="44"/>
  <c r="A1111" i="44"/>
  <c r="A1109" i="44"/>
  <c r="A1108" i="44"/>
  <c r="A1107" i="44"/>
  <c r="A1106" i="44"/>
  <c r="A1105" i="44"/>
  <c r="A1104" i="44"/>
  <c r="A1103" i="44"/>
  <c r="A1102" i="44"/>
  <c r="A1101" i="44"/>
  <c r="A1100" i="44"/>
  <c r="A1099" i="44"/>
  <c r="A1098" i="44"/>
  <c r="A1096" i="44"/>
  <c r="L1095" i="44"/>
  <c r="A1095" i="44"/>
  <c r="L1093" i="44"/>
  <c r="A1093" i="44"/>
  <c r="L1091" i="44"/>
  <c r="A1091" i="44"/>
  <c r="A1090" i="44"/>
  <c r="L1089" i="44"/>
  <c r="A1089" i="44"/>
  <c r="L1088" i="44"/>
  <c r="A1088" i="44"/>
  <c r="L1087" i="44"/>
  <c r="A1087" i="44"/>
  <c r="L1086" i="44"/>
  <c r="A1086" i="44"/>
  <c r="L1085" i="44"/>
  <c r="A1085" i="44"/>
  <c r="L1084" i="44"/>
  <c r="A1084" i="44"/>
  <c r="L1083" i="44"/>
  <c r="A1083" i="44"/>
  <c r="L1082" i="44"/>
  <c r="A1082" i="44"/>
  <c r="A1081" i="44"/>
  <c r="L1080" i="44"/>
  <c r="A1080" i="44"/>
  <c r="A1078" i="44"/>
  <c r="A1077" i="44"/>
  <c r="A1075" i="44"/>
  <c r="A1073" i="44"/>
  <c r="A1072" i="44"/>
  <c r="A1071" i="44"/>
  <c r="A1070" i="44"/>
  <c r="A1069" i="44"/>
  <c r="A1068" i="44"/>
  <c r="A1067" i="44"/>
  <c r="A1066" i="44"/>
  <c r="A1065" i="44"/>
  <c r="A1064" i="44"/>
  <c r="A1063" i="44"/>
  <c r="A1062" i="44"/>
  <c r="A1041" i="44"/>
  <c r="A1040" i="44"/>
  <c r="A1038" i="44"/>
  <c r="A1036" i="44"/>
  <c r="A1035" i="44"/>
  <c r="A1034" i="44"/>
  <c r="A1033" i="44"/>
  <c r="A1032" i="44"/>
  <c r="A1031" i="44"/>
  <c r="A1030" i="44"/>
  <c r="A1029" i="44"/>
  <c r="A1028" i="44"/>
  <c r="A1027" i="44"/>
  <c r="A1026" i="44"/>
  <c r="A1025" i="44"/>
  <c r="A1059" i="44"/>
  <c r="A1058" i="44"/>
  <c r="A1056" i="44"/>
  <c r="A1054" i="44"/>
  <c r="A1053" i="44"/>
  <c r="A1052" i="44"/>
  <c r="A1051" i="44"/>
  <c r="A1050" i="44"/>
  <c r="A1049" i="44"/>
  <c r="A1048" i="44"/>
  <c r="A1047" i="44"/>
  <c r="A1046" i="44"/>
  <c r="A1045" i="44"/>
  <c r="A1044" i="44"/>
  <c r="A1043" i="44"/>
  <c r="A1005" i="44"/>
  <c r="A1004" i="44"/>
  <c r="A1002" i="44"/>
  <c r="A1000" i="44"/>
  <c r="A999" i="44"/>
  <c r="A998" i="44"/>
  <c r="A997" i="44"/>
  <c r="A996" i="44"/>
  <c r="A995" i="44"/>
  <c r="A994" i="44"/>
  <c r="A993" i="44"/>
  <c r="A992" i="44"/>
  <c r="A991" i="44"/>
  <c r="A990" i="44"/>
  <c r="A989" i="44"/>
  <c r="A969" i="44"/>
  <c r="A968" i="44"/>
  <c r="A966" i="44"/>
  <c r="A964" i="44"/>
  <c r="A963" i="44"/>
  <c r="A962" i="44"/>
  <c r="A961" i="44"/>
  <c r="A960" i="44"/>
  <c r="A959" i="44"/>
  <c r="A958" i="44"/>
  <c r="A957" i="44"/>
  <c r="A956" i="44"/>
  <c r="A955" i="44"/>
  <c r="A954" i="44"/>
  <c r="A953" i="44"/>
  <c r="A951" i="44"/>
  <c r="K950" i="44"/>
  <c r="A950" i="44"/>
  <c r="K948" i="44"/>
  <c r="A948" i="44"/>
  <c r="K946" i="44"/>
  <c r="A946" i="44"/>
  <c r="A945" i="44"/>
  <c r="K944" i="44"/>
  <c r="A944" i="44"/>
  <c r="K943" i="44"/>
  <c r="A943" i="44"/>
  <c r="K942" i="44"/>
  <c r="A942" i="44"/>
  <c r="K941" i="44"/>
  <c r="A941" i="44"/>
  <c r="K940" i="44"/>
  <c r="A940" i="44"/>
  <c r="K939" i="44"/>
  <c r="A939" i="44"/>
  <c r="K938" i="44"/>
  <c r="A938" i="44"/>
  <c r="K937" i="44"/>
  <c r="A937" i="44"/>
  <c r="A936" i="44"/>
  <c r="K935" i="44"/>
  <c r="A935" i="44"/>
  <c r="A933" i="44"/>
  <c r="A932" i="44"/>
  <c r="A930" i="44"/>
  <c r="A928" i="44"/>
  <c r="A927" i="44"/>
  <c r="A926" i="44"/>
  <c r="A925" i="44"/>
  <c r="A924" i="44"/>
  <c r="A923" i="44"/>
  <c r="A922" i="44"/>
  <c r="A921" i="44"/>
  <c r="A920" i="44"/>
  <c r="A919" i="44"/>
  <c r="A918" i="44"/>
  <c r="A917" i="44"/>
  <c r="A896" i="44"/>
  <c r="A895" i="44"/>
  <c r="A893" i="44"/>
  <c r="A891" i="44"/>
  <c r="A890" i="44"/>
  <c r="A889" i="44"/>
  <c r="A888" i="44"/>
  <c r="A887" i="44"/>
  <c r="A886" i="44"/>
  <c r="A885" i="44"/>
  <c r="A884" i="44"/>
  <c r="A883" i="44"/>
  <c r="A882" i="44"/>
  <c r="A881" i="44"/>
  <c r="A880" i="44"/>
  <c r="A914" i="44"/>
  <c r="A913" i="44"/>
  <c r="A911" i="44"/>
  <c r="A909" i="44"/>
  <c r="A908" i="44"/>
  <c r="A907" i="44"/>
  <c r="A906" i="44"/>
  <c r="A905" i="44"/>
  <c r="A904" i="44"/>
  <c r="A903" i="44"/>
  <c r="A902" i="44"/>
  <c r="A901" i="44"/>
  <c r="A900" i="44"/>
  <c r="A899" i="44"/>
  <c r="A898" i="44"/>
  <c r="A860" i="44"/>
  <c r="A859" i="44"/>
  <c r="A857" i="44"/>
  <c r="A855" i="44"/>
  <c r="A854" i="44"/>
  <c r="A853" i="44"/>
  <c r="A852" i="44"/>
  <c r="A851" i="44"/>
  <c r="A850" i="44"/>
  <c r="A849" i="44"/>
  <c r="A848" i="44"/>
  <c r="A847" i="44"/>
  <c r="A846" i="44"/>
  <c r="A845" i="44"/>
  <c r="A844" i="44"/>
  <c r="A824" i="44"/>
  <c r="A823" i="44"/>
  <c r="A821" i="44"/>
  <c r="A819" i="44"/>
  <c r="A818" i="44"/>
  <c r="A817" i="44"/>
  <c r="A816" i="44"/>
  <c r="A815" i="44"/>
  <c r="A814" i="44"/>
  <c r="A813" i="44"/>
  <c r="A812" i="44"/>
  <c r="A811" i="44"/>
  <c r="A810" i="44"/>
  <c r="A809" i="44"/>
  <c r="A808" i="44"/>
  <c r="A806" i="44"/>
  <c r="J805" i="44"/>
  <c r="A805" i="44"/>
  <c r="J803" i="44"/>
  <c r="A803" i="44"/>
  <c r="J801" i="44"/>
  <c r="A801" i="44"/>
  <c r="A800" i="44"/>
  <c r="J799" i="44"/>
  <c r="A799" i="44"/>
  <c r="J798" i="44"/>
  <c r="A798" i="44"/>
  <c r="J797" i="44"/>
  <c r="A797" i="44"/>
  <c r="J796" i="44"/>
  <c r="A796" i="44"/>
  <c r="J795" i="44"/>
  <c r="A795" i="44"/>
  <c r="J794" i="44"/>
  <c r="A794" i="44"/>
  <c r="J793" i="44"/>
  <c r="A793" i="44"/>
  <c r="J792" i="44"/>
  <c r="A792" i="44"/>
  <c r="A791" i="44"/>
  <c r="J790" i="44"/>
  <c r="A790" i="44"/>
  <c r="A788" i="44"/>
  <c r="A787" i="44"/>
  <c r="A785" i="44"/>
  <c r="A783" i="44"/>
  <c r="A782" i="44"/>
  <c r="A781" i="44"/>
  <c r="A780" i="44"/>
  <c r="A779" i="44"/>
  <c r="A778" i="44"/>
  <c r="A777" i="44"/>
  <c r="A776" i="44"/>
  <c r="A775" i="44"/>
  <c r="A774" i="44"/>
  <c r="A773" i="44"/>
  <c r="A772" i="44"/>
  <c r="A769" i="44"/>
  <c r="A768" i="44"/>
  <c r="A748" i="44"/>
  <c r="A747" i="44"/>
  <c r="A745" i="44"/>
  <c r="A743" i="44"/>
  <c r="A742" i="44"/>
  <c r="A741" i="44"/>
  <c r="A740" i="44"/>
  <c r="A739" i="44"/>
  <c r="A738" i="44"/>
  <c r="A737" i="44"/>
  <c r="A736" i="44"/>
  <c r="A735" i="44"/>
  <c r="A734" i="44"/>
  <c r="A733" i="44"/>
  <c r="A732" i="44"/>
  <c r="A766" i="44"/>
  <c r="A765" i="44"/>
  <c r="A763" i="44"/>
  <c r="A761" i="44"/>
  <c r="A760" i="44"/>
  <c r="A759" i="44"/>
  <c r="A758" i="44"/>
  <c r="A757" i="44"/>
  <c r="A756" i="44"/>
  <c r="A755" i="44"/>
  <c r="A754" i="44"/>
  <c r="A753" i="44"/>
  <c r="A752" i="44"/>
  <c r="A751" i="44"/>
  <c r="A750" i="44"/>
  <c r="A694" i="44"/>
  <c r="A693" i="44"/>
  <c r="A691" i="44"/>
  <c r="A689" i="44"/>
  <c r="A688" i="44"/>
  <c r="A687" i="44"/>
  <c r="A686" i="44"/>
  <c r="A685" i="44"/>
  <c r="A684" i="44"/>
  <c r="A683" i="44"/>
  <c r="A682" i="44"/>
  <c r="A681" i="44"/>
  <c r="A680" i="44"/>
  <c r="A679" i="44"/>
  <c r="A678" i="44"/>
  <c r="A712" i="44"/>
  <c r="A711" i="44"/>
  <c r="A709" i="44"/>
  <c r="A707" i="44"/>
  <c r="A706" i="44"/>
  <c r="A705" i="44"/>
  <c r="A704" i="44"/>
  <c r="A703" i="44"/>
  <c r="A702" i="44"/>
  <c r="A701" i="44"/>
  <c r="A700" i="44"/>
  <c r="A699" i="44"/>
  <c r="A698" i="44"/>
  <c r="A697" i="44"/>
  <c r="A696" i="44"/>
  <c r="A676" i="44"/>
  <c r="A675" i="44"/>
  <c r="A673" i="44"/>
  <c r="A671" i="44"/>
  <c r="A670" i="44"/>
  <c r="A669" i="44"/>
  <c r="A668" i="44"/>
  <c r="A667" i="44"/>
  <c r="A666" i="44"/>
  <c r="A665" i="44"/>
  <c r="A664" i="44"/>
  <c r="A663" i="44"/>
  <c r="A662" i="44"/>
  <c r="A661" i="44"/>
  <c r="A660" i="44"/>
  <c r="A658" i="44"/>
  <c r="J657" i="44"/>
  <c r="A657" i="44"/>
  <c r="J655" i="44"/>
  <c r="A655" i="44"/>
  <c r="J653" i="44"/>
  <c r="A653" i="44"/>
  <c r="A652" i="44"/>
  <c r="J651" i="44"/>
  <c r="A651" i="44"/>
  <c r="J650" i="44"/>
  <c r="A650" i="44"/>
  <c r="J649" i="44"/>
  <c r="A649" i="44"/>
  <c r="J648" i="44"/>
  <c r="A648" i="44"/>
  <c r="J647" i="44"/>
  <c r="A647" i="44"/>
  <c r="J646" i="44"/>
  <c r="A646" i="44"/>
  <c r="J645" i="44"/>
  <c r="A645" i="44"/>
  <c r="J644" i="44"/>
  <c r="A644" i="44"/>
  <c r="A643" i="44"/>
  <c r="J642" i="44"/>
  <c r="A642" i="44"/>
  <c r="A621" i="44"/>
  <c r="A620" i="44"/>
  <c r="A618" i="44"/>
  <c r="A616" i="44"/>
  <c r="A615" i="44"/>
  <c r="A614" i="44"/>
  <c r="A613" i="44"/>
  <c r="A612" i="44"/>
  <c r="A611" i="44"/>
  <c r="A610" i="44"/>
  <c r="A609" i="44"/>
  <c r="A608" i="44"/>
  <c r="A607" i="44"/>
  <c r="A606" i="44"/>
  <c r="A605" i="44"/>
  <c r="A567" i="44"/>
  <c r="A566" i="44"/>
  <c r="A564" i="44"/>
  <c r="A562" i="44"/>
  <c r="A561" i="44"/>
  <c r="A560" i="44"/>
  <c r="A559" i="44"/>
  <c r="A558" i="44"/>
  <c r="A557" i="44"/>
  <c r="A556" i="44"/>
  <c r="A555" i="44"/>
  <c r="A554" i="44"/>
  <c r="A553" i="44"/>
  <c r="A552" i="44"/>
  <c r="A551" i="44"/>
  <c r="A585" i="44"/>
  <c r="A584" i="44"/>
  <c r="A582" i="44"/>
  <c r="A580" i="44"/>
  <c r="A579" i="44"/>
  <c r="A578" i="44"/>
  <c r="A577" i="44"/>
  <c r="A576" i="44"/>
  <c r="A575" i="44"/>
  <c r="A574" i="44"/>
  <c r="A573" i="44"/>
  <c r="A572" i="44"/>
  <c r="A571" i="44"/>
  <c r="A570" i="44"/>
  <c r="A569" i="44"/>
  <c r="A531" i="44"/>
  <c r="A530" i="44"/>
  <c r="A528" i="44"/>
  <c r="A526" i="44"/>
  <c r="A525" i="44"/>
  <c r="A524" i="44"/>
  <c r="A523" i="44"/>
  <c r="A522" i="44"/>
  <c r="A521" i="44"/>
  <c r="A520" i="44"/>
  <c r="A519" i="44"/>
  <c r="A518" i="44"/>
  <c r="A517" i="44"/>
  <c r="A516" i="44"/>
  <c r="A515" i="44"/>
  <c r="A513" i="44"/>
  <c r="U512" i="44"/>
  <c r="A512" i="44"/>
  <c r="U510" i="44"/>
  <c r="A510" i="44"/>
  <c r="U508" i="44"/>
  <c r="A508" i="44"/>
  <c r="A507" i="44"/>
  <c r="U506" i="44"/>
  <c r="A506" i="44"/>
  <c r="U505" i="44"/>
  <c r="A505" i="44"/>
  <c r="U504" i="44"/>
  <c r="A504" i="44"/>
  <c r="U503" i="44"/>
  <c r="A503" i="44"/>
  <c r="U502" i="44"/>
  <c r="A502" i="44"/>
  <c r="U501" i="44"/>
  <c r="A501" i="44"/>
  <c r="U500" i="44"/>
  <c r="A500" i="44"/>
  <c r="U499" i="44"/>
  <c r="A499" i="44"/>
  <c r="A498" i="44"/>
  <c r="U497" i="44"/>
  <c r="A497" i="44"/>
  <c r="A494" i="44"/>
  <c r="A493" i="44"/>
  <c r="A491" i="44"/>
  <c r="A489" i="44"/>
  <c r="A488" i="44"/>
  <c r="A487" i="44"/>
  <c r="A486" i="44"/>
  <c r="A485" i="44"/>
  <c r="A484" i="44"/>
  <c r="A483" i="44"/>
  <c r="A482" i="44"/>
  <c r="A481" i="44"/>
  <c r="A480" i="44"/>
  <c r="A479" i="44"/>
  <c r="A478" i="44"/>
  <c r="A440" i="44"/>
  <c r="A439" i="44"/>
  <c r="A437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58" i="44"/>
  <c r="A457" i="44"/>
  <c r="A455" i="44"/>
  <c r="A453" i="44"/>
  <c r="A452" i="44"/>
  <c r="A451" i="44"/>
  <c r="A450" i="44"/>
  <c r="A449" i="44"/>
  <c r="A448" i="44"/>
  <c r="A447" i="44"/>
  <c r="A446" i="44"/>
  <c r="A445" i="44"/>
  <c r="A444" i="44"/>
  <c r="A443" i="44"/>
  <c r="A442" i="44"/>
  <c r="A404" i="44"/>
  <c r="A403" i="44"/>
  <c r="A401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6" i="44"/>
  <c r="T385" i="44"/>
  <c r="A385" i="44"/>
  <c r="T383" i="44"/>
  <c r="A383" i="44"/>
  <c r="T381" i="44"/>
  <c r="A381" i="44"/>
  <c r="A380" i="44"/>
  <c r="T379" i="44"/>
  <c r="A379" i="44"/>
  <c r="T378" i="44"/>
  <c r="A378" i="44"/>
  <c r="T377" i="44"/>
  <c r="A377" i="44"/>
  <c r="T376" i="44"/>
  <c r="A376" i="44"/>
  <c r="T375" i="44"/>
  <c r="A375" i="44"/>
  <c r="T374" i="44"/>
  <c r="A374" i="44"/>
  <c r="T373" i="44"/>
  <c r="A373" i="44"/>
  <c r="T372" i="44"/>
  <c r="A372" i="44"/>
  <c r="A371" i="44"/>
  <c r="T370" i="44"/>
  <c r="A370" i="44"/>
  <c r="A349" i="44"/>
  <c r="A348" i="44"/>
  <c r="A346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67" i="44"/>
  <c r="A366" i="44"/>
  <c r="A364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13" i="44"/>
  <c r="A312" i="44"/>
  <c r="A310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331" i="44"/>
  <c r="A330" i="44"/>
  <c r="A328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259" i="44"/>
  <c r="A258" i="44"/>
  <c r="A256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1" i="44"/>
  <c r="I240" i="44"/>
  <c r="A240" i="44"/>
  <c r="I238" i="44"/>
  <c r="A238" i="44"/>
  <c r="I236" i="44"/>
  <c r="A236" i="44"/>
  <c r="A235" i="44"/>
  <c r="I234" i="44"/>
  <c r="A234" i="44"/>
  <c r="I233" i="44"/>
  <c r="A233" i="44"/>
  <c r="I232" i="44"/>
  <c r="A232" i="44"/>
  <c r="I231" i="44"/>
  <c r="A231" i="44"/>
  <c r="I230" i="44"/>
  <c r="A230" i="44"/>
  <c r="I229" i="44"/>
  <c r="A229" i="44"/>
  <c r="I228" i="44"/>
  <c r="A228" i="44"/>
  <c r="I227" i="44"/>
  <c r="A227" i="44"/>
  <c r="A226" i="44"/>
  <c r="I225" i="44"/>
  <c r="A225" i="44"/>
  <c r="A197" i="44"/>
  <c r="A196" i="44"/>
  <c r="A194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215" i="44"/>
  <c r="A214" i="44"/>
  <c r="A212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43" i="44"/>
  <c r="A142" i="44"/>
  <c r="A140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61" i="44"/>
  <c r="A160" i="44"/>
  <c r="A158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25" i="44"/>
  <c r="A124" i="44"/>
  <c r="A122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71" i="44"/>
  <c r="A70" i="44"/>
  <c r="A68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2" i="44"/>
  <c r="A47" i="44"/>
  <c r="A46" i="44"/>
  <c r="A44" i="44"/>
  <c r="A43" i="44"/>
  <c r="A27" i="44"/>
  <c r="A26" i="44"/>
  <c r="A24" i="44"/>
  <c r="A15" i="44"/>
  <c r="Z9" i="44"/>
  <c r="U9" i="44"/>
  <c r="I9" i="44"/>
  <c r="O8" i="44"/>
  <c r="I8" i="44"/>
  <c r="Z6" i="44"/>
  <c r="AA6" i="44" s="1"/>
  <c r="AB6" i="44" s="1"/>
  <c r="AC6" i="44" s="1"/>
  <c r="AD6" i="44" s="1"/>
  <c r="AE6" i="44" s="1"/>
  <c r="AF6" i="44" s="1"/>
  <c r="AG6" i="44" s="1"/>
  <c r="AH6" i="44" s="1"/>
  <c r="AI6" i="44" s="1"/>
  <c r="AJ6" i="44" s="1"/>
  <c r="AK6" i="44" s="1"/>
  <c r="AL6" i="44" s="1"/>
  <c r="AM6" i="44" s="1"/>
  <c r="AN6" i="44" s="1"/>
  <c r="S6" i="44"/>
  <c r="T6" i="44" s="1"/>
  <c r="U6" i="44" s="1"/>
  <c r="V6" i="44" s="1"/>
  <c r="W6" i="44" s="1"/>
  <c r="X6" i="44" s="1"/>
  <c r="A4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A1" i="44"/>
  <c r="A3616" i="2"/>
  <c r="A3615" i="2"/>
  <c r="A3613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80" i="2"/>
  <c r="A3579" i="2"/>
  <c r="A3577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44" i="2"/>
  <c r="A3543" i="2"/>
  <c r="A3541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6" i="2"/>
  <c r="AD3525" i="2"/>
  <c r="A3525" i="2"/>
  <c r="AD3523" i="2"/>
  <c r="A3523" i="2"/>
  <c r="AD3521" i="2"/>
  <c r="A3521" i="2"/>
  <c r="AD3520" i="2"/>
  <c r="A3520" i="2"/>
  <c r="AD3519" i="2"/>
  <c r="A3519" i="2"/>
  <c r="AD3518" i="2"/>
  <c r="A3518" i="2"/>
  <c r="AD3517" i="2"/>
  <c r="A3517" i="2"/>
  <c r="AD3516" i="2"/>
  <c r="A3516" i="2"/>
  <c r="AD3515" i="2"/>
  <c r="A3515" i="2"/>
  <c r="AD3514" i="2"/>
  <c r="A3514" i="2"/>
  <c r="AD3513" i="2"/>
  <c r="A3513" i="2"/>
  <c r="AD3512" i="2"/>
  <c r="A3512" i="2"/>
  <c r="AD3511" i="2"/>
  <c r="A3511" i="2"/>
  <c r="AD3510" i="2"/>
  <c r="A3510" i="2"/>
  <c r="A3508" i="2"/>
  <c r="A3507" i="2"/>
  <c r="A3505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89" i="2"/>
  <c r="A3488" i="2"/>
  <c r="A3486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53" i="2"/>
  <c r="A3452" i="2"/>
  <c r="A3450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17" i="2"/>
  <c r="A3416" i="2"/>
  <c r="A3414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399" i="2"/>
  <c r="AC3398" i="2"/>
  <c r="A3398" i="2"/>
  <c r="AC3396" i="2"/>
  <c r="A3396" i="2"/>
  <c r="AC3394" i="2"/>
  <c r="A3394" i="2"/>
  <c r="AC3393" i="2"/>
  <c r="A3393" i="2"/>
  <c r="AC3392" i="2"/>
  <c r="A3392" i="2"/>
  <c r="AC3391" i="2"/>
  <c r="A3391" i="2"/>
  <c r="AC3390" i="2"/>
  <c r="A3390" i="2"/>
  <c r="AC3389" i="2"/>
  <c r="A3389" i="2"/>
  <c r="AC3388" i="2"/>
  <c r="A3388" i="2"/>
  <c r="AC3387" i="2"/>
  <c r="A3387" i="2"/>
  <c r="AC3386" i="2"/>
  <c r="A3386" i="2"/>
  <c r="AC3385" i="2"/>
  <c r="A3385" i="2"/>
  <c r="AC3384" i="2"/>
  <c r="A3384" i="2"/>
  <c r="AC3383" i="2"/>
  <c r="A3383" i="2"/>
  <c r="A3381" i="2"/>
  <c r="A3380" i="2"/>
  <c r="A3378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2" i="2"/>
  <c r="A3361" i="2"/>
  <c r="A3359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26" i="2"/>
  <c r="A3325" i="2"/>
  <c r="A3323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290" i="2"/>
  <c r="A3289" i="2"/>
  <c r="A3287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A3272" i="2"/>
  <c r="A3272" i="2"/>
  <c r="A3271" i="2"/>
  <c r="A3269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4" i="2"/>
  <c r="A3253" i="2"/>
  <c r="A3251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5" i="2"/>
  <c r="A3234" i="2"/>
  <c r="A3232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199" i="2"/>
  <c r="A3198" i="2"/>
  <c r="A3196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63" i="2"/>
  <c r="A3162" i="2"/>
  <c r="A3160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5" i="2"/>
  <c r="AA3144" i="2"/>
  <c r="A3144" i="2"/>
  <c r="AA3142" i="2"/>
  <c r="A3142" i="2"/>
  <c r="AA3140" i="2"/>
  <c r="A3140" i="2"/>
  <c r="AA3139" i="2"/>
  <c r="A3139" i="2"/>
  <c r="AA3138" i="2"/>
  <c r="A3138" i="2"/>
  <c r="AA3137" i="2"/>
  <c r="A3137" i="2"/>
  <c r="AA3136" i="2"/>
  <c r="A3136" i="2"/>
  <c r="AA3135" i="2"/>
  <c r="A3135" i="2"/>
  <c r="AA3134" i="2"/>
  <c r="A3134" i="2"/>
  <c r="AA3133" i="2"/>
  <c r="A3133" i="2"/>
  <c r="AA3132" i="2"/>
  <c r="A3132" i="2"/>
  <c r="AA3131" i="2"/>
  <c r="A3131" i="2"/>
  <c r="AA3130" i="2"/>
  <c r="A3130" i="2"/>
  <c r="AA3129" i="2"/>
  <c r="A3129" i="2"/>
  <c r="A3127" i="2"/>
  <c r="A3126" i="2"/>
  <c r="A3124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08" i="2"/>
  <c r="A3107" i="2"/>
  <c r="A3105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72" i="2"/>
  <c r="A3071" i="2"/>
  <c r="A3069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36" i="2"/>
  <c r="A3035" i="2"/>
  <c r="A3033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8" i="2"/>
  <c r="Z3017" i="2"/>
  <c r="A3017" i="2"/>
  <c r="Z3015" i="2"/>
  <c r="A3015" i="2"/>
  <c r="Z3013" i="2"/>
  <c r="A3013" i="2"/>
  <c r="Z3012" i="2"/>
  <c r="A3012" i="2"/>
  <c r="Z3011" i="2"/>
  <c r="A3011" i="2"/>
  <c r="Z3010" i="2"/>
  <c r="A3010" i="2"/>
  <c r="Z3009" i="2"/>
  <c r="A3009" i="2"/>
  <c r="Z3008" i="2"/>
  <c r="A3008" i="2"/>
  <c r="Z3007" i="2"/>
  <c r="A3007" i="2"/>
  <c r="Z3006" i="2"/>
  <c r="A3006" i="2"/>
  <c r="Z3005" i="2"/>
  <c r="A3005" i="2"/>
  <c r="Z3004" i="2"/>
  <c r="A3004" i="2"/>
  <c r="Z3003" i="2"/>
  <c r="A3003" i="2"/>
  <c r="Z3002" i="2"/>
  <c r="A3002" i="2"/>
  <c r="A3000" i="2"/>
  <c r="A2999" i="2"/>
  <c r="A2997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1" i="2"/>
  <c r="A2980" i="2"/>
  <c r="A2978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45" i="2"/>
  <c r="A2944" i="2"/>
  <c r="A2942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09" i="2"/>
  <c r="A2908" i="2"/>
  <c r="A2906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1" i="2"/>
  <c r="Y2890" i="2"/>
  <c r="A2890" i="2"/>
  <c r="Y2888" i="2"/>
  <c r="A2888" i="2"/>
  <c r="Y2886" i="2"/>
  <c r="A2886" i="2"/>
  <c r="Y2885" i="2"/>
  <c r="A2885" i="2"/>
  <c r="Y2884" i="2"/>
  <c r="A2884" i="2"/>
  <c r="Y2883" i="2"/>
  <c r="A2883" i="2"/>
  <c r="Y2882" i="2"/>
  <c r="A2882" i="2"/>
  <c r="Y2881" i="2"/>
  <c r="A2881" i="2"/>
  <c r="Y2880" i="2"/>
  <c r="A2880" i="2"/>
  <c r="Y2879" i="2"/>
  <c r="A2879" i="2"/>
  <c r="Y2878" i="2"/>
  <c r="A2878" i="2"/>
  <c r="Y2877" i="2"/>
  <c r="A2877" i="2"/>
  <c r="Y2876" i="2"/>
  <c r="A2876" i="2"/>
  <c r="Y2875" i="2"/>
  <c r="A2875" i="2"/>
  <c r="A2873" i="2"/>
  <c r="A2872" i="2"/>
  <c r="A2870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4" i="2"/>
  <c r="A2853" i="2"/>
  <c r="A2851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18" i="2"/>
  <c r="A2817" i="2"/>
  <c r="A2815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782" i="2"/>
  <c r="A2781" i="2"/>
  <c r="A2779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4" i="2"/>
  <c r="X2763" i="2"/>
  <c r="A2763" i="2"/>
  <c r="X2761" i="2"/>
  <c r="A2761" i="2"/>
  <c r="X2759" i="2"/>
  <c r="A2759" i="2"/>
  <c r="X2758" i="2"/>
  <c r="A2758" i="2"/>
  <c r="X2757" i="2"/>
  <c r="A2757" i="2"/>
  <c r="X2756" i="2"/>
  <c r="A2756" i="2"/>
  <c r="X2755" i="2"/>
  <c r="A2755" i="2"/>
  <c r="X2754" i="2"/>
  <c r="A2754" i="2"/>
  <c r="X2753" i="2"/>
  <c r="A2753" i="2"/>
  <c r="X2752" i="2"/>
  <c r="A2752" i="2"/>
  <c r="X2751" i="2"/>
  <c r="A2751" i="2"/>
  <c r="X2750" i="2"/>
  <c r="A2750" i="2"/>
  <c r="X2749" i="2"/>
  <c r="A2749" i="2"/>
  <c r="X2748" i="2"/>
  <c r="A2748" i="2"/>
  <c r="A2746" i="2"/>
  <c r="A2745" i="2"/>
  <c r="A2743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7" i="2"/>
  <c r="A2726" i="2"/>
  <c r="A2724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691" i="2"/>
  <c r="A2690" i="2"/>
  <c r="A2688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55" i="2"/>
  <c r="A2654" i="2"/>
  <c r="A2652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7" i="2"/>
  <c r="W2636" i="2"/>
  <c r="A2636" i="2"/>
  <c r="W2634" i="2"/>
  <c r="A2634" i="2"/>
  <c r="W2632" i="2"/>
  <c r="A2632" i="2"/>
  <c r="W2631" i="2"/>
  <c r="A2631" i="2"/>
  <c r="W2630" i="2"/>
  <c r="A2630" i="2"/>
  <c r="W2629" i="2"/>
  <c r="A2629" i="2"/>
  <c r="W2628" i="2"/>
  <c r="A2628" i="2"/>
  <c r="W2627" i="2"/>
  <c r="A2627" i="2"/>
  <c r="W2626" i="2"/>
  <c r="A2626" i="2"/>
  <c r="W2625" i="2"/>
  <c r="A2625" i="2"/>
  <c r="W2624" i="2"/>
  <c r="A2624" i="2"/>
  <c r="W2623" i="2"/>
  <c r="A2623" i="2"/>
  <c r="W2622" i="2"/>
  <c r="A2622" i="2"/>
  <c r="W2621" i="2"/>
  <c r="A2621" i="2"/>
  <c r="A2618" i="2"/>
  <c r="A2616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0" i="2"/>
  <c r="A2599" i="2"/>
  <c r="A2597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64" i="2"/>
  <c r="A2563" i="2"/>
  <c r="A2561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28" i="2"/>
  <c r="A2527" i="2"/>
  <c r="A2525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0" i="2"/>
  <c r="V2509" i="2"/>
  <c r="A2509" i="2"/>
  <c r="V2507" i="2"/>
  <c r="A2507" i="2"/>
  <c r="V2505" i="2"/>
  <c r="A2505" i="2"/>
  <c r="V2504" i="2"/>
  <c r="A2504" i="2"/>
  <c r="V2503" i="2"/>
  <c r="A2503" i="2"/>
  <c r="V2502" i="2"/>
  <c r="A2502" i="2"/>
  <c r="V2501" i="2"/>
  <c r="A2501" i="2"/>
  <c r="V2500" i="2"/>
  <c r="A2500" i="2"/>
  <c r="V2499" i="2"/>
  <c r="A2499" i="2"/>
  <c r="V2498" i="2"/>
  <c r="A2498" i="2"/>
  <c r="V2497" i="2"/>
  <c r="A2497" i="2"/>
  <c r="V2496" i="2"/>
  <c r="A2496" i="2"/>
  <c r="V2495" i="2"/>
  <c r="A2495" i="2"/>
  <c r="V2494" i="2"/>
  <c r="A2494" i="2"/>
  <c r="A2492" i="2"/>
  <c r="A2491" i="2"/>
  <c r="A2489" i="2"/>
  <c r="A2487" i="2"/>
  <c r="A2486" i="2"/>
  <c r="A2485" i="2"/>
  <c r="A2483" i="2"/>
  <c r="A2482" i="2"/>
  <c r="A2481" i="2"/>
  <c r="A2480" i="2"/>
  <c r="A2479" i="2"/>
  <c r="A2478" i="2"/>
  <c r="A2477" i="2"/>
  <c r="A2476" i="2"/>
  <c r="A2473" i="2"/>
  <c r="A2472" i="2"/>
  <c r="A2470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37" i="2"/>
  <c r="A2436" i="2"/>
  <c r="A2434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01" i="2"/>
  <c r="A2400" i="2"/>
  <c r="A2398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3" i="2"/>
  <c r="U2382" i="2"/>
  <c r="A2382" i="2"/>
  <c r="U2380" i="2"/>
  <c r="A2380" i="2"/>
  <c r="U2378" i="2"/>
  <c r="A2378" i="2"/>
  <c r="U2377" i="2"/>
  <c r="A2377" i="2"/>
  <c r="U2376" i="2"/>
  <c r="A2376" i="2"/>
  <c r="U2375" i="2"/>
  <c r="A2375" i="2"/>
  <c r="U2374" i="2"/>
  <c r="A2374" i="2"/>
  <c r="U2373" i="2"/>
  <c r="A2373" i="2"/>
  <c r="U2372" i="2"/>
  <c r="A2372" i="2"/>
  <c r="U2371" i="2"/>
  <c r="A2371" i="2"/>
  <c r="U2370" i="2"/>
  <c r="A2370" i="2"/>
  <c r="U2369" i="2"/>
  <c r="A2369" i="2"/>
  <c r="U2368" i="2"/>
  <c r="A2368" i="2"/>
  <c r="U2367" i="2"/>
  <c r="A2367" i="2"/>
  <c r="A2365" i="2"/>
  <c r="A2364" i="2"/>
  <c r="A2362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6" i="2"/>
  <c r="A2345" i="2"/>
  <c r="A2343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10" i="2"/>
  <c r="A2309" i="2"/>
  <c r="A2307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74" i="2"/>
  <c r="A2273" i="2"/>
  <c r="A2271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6" i="2"/>
  <c r="T2255" i="2"/>
  <c r="A2255" i="2"/>
  <c r="T2253" i="2"/>
  <c r="A2253" i="2"/>
  <c r="T2251" i="2"/>
  <c r="A2251" i="2"/>
  <c r="T2250" i="2"/>
  <c r="A2250" i="2"/>
  <c r="T2249" i="2"/>
  <c r="A2249" i="2"/>
  <c r="T2248" i="2"/>
  <c r="A2248" i="2"/>
  <c r="T2247" i="2"/>
  <c r="A2247" i="2"/>
  <c r="T2246" i="2"/>
  <c r="A2246" i="2"/>
  <c r="T2245" i="2"/>
  <c r="A2245" i="2"/>
  <c r="T2244" i="2"/>
  <c r="A2244" i="2"/>
  <c r="T2243" i="2"/>
  <c r="A2243" i="2"/>
  <c r="T2242" i="2"/>
  <c r="A2242" i="2"/>
  <c r="T2241" i="2"/>
  <c r="A2241" i="2"/>
  <c r="T2240" i="2"/>
  <c r="A2240" i="2"/>
  <c r="A2238" i="2"/>
  <c r="A2237" i="2"/>
  <c r="A2235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01" i="2"/>
  <c r="A2200" i="2"/>
  <c r="A2198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219" i="2"/>
  <c r="A2218" i="2"/>
  <c r="A2216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165" i="2"/>
  <c r="A2164" i="2"/>
  <c r="A2162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29" i="2"/>
  <c r="A2128" i="2"/>
  <c r="A2126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1" i="2"/>
  <c r="S2110" i="2"/>
  <c r="A2110" i="2"/>
  <c r="S2108" i="2"/>
  <c r="A2108" i="2"/>
  <c r="S2106" i="2"/>
  <c r="A2106" i="2"/>
  <c r="S2105" i="2"/>
  <c r="A2105" i="2"/>
  <c r="S2104" i="2"/>
  <c r="A2104" i="2"/>
  <c r="S2103" i="2"/>
  <c r="A2103" i="2"/>
  <c r="S2102" i="2"/>
  <c r="A2102" i="2"/>
  <c r="S2101" i="2"/>
  <c r="A2101" i="2"/>
  <c r="S2100" i="2"/>
  <c r="A2100" i="2"/>
  <c r="S2099" i="2"/>
  <c r="A2099" i="2"/>
  <c r="S2098" i="2"/>
  <c r="A2098" i="2"/>
  <c r="S2097" i="2"/>
  <c r="A2097" i="2"/>
  <c r="S2096" i="2"/>
  <c r="A2096" i="2"/>
  <c r="S2095" i="2"/>
  <c r="A2095" i="2"/>
  <c r="A2093" i="2"/>
  <c r="A2092" i="2"/>
  <c r="A2090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56" i="2"/>
  <c r="A2055" i="2"/>
  <c r="A2053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74" i="2"/>
  <c r="A2073" i="2"/>
  <c r="A2071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20" i="2"/>
  <c r="A2019" i="2"/>
  <c r="A2017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1984" i="2"/>
  <c r="A1983" i="2"/>
  <c r="A1981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6" i="2"/>
  <c r="R1965" i="2"/>
  <c r="A1965" i="2"/>
  <c r="R1963" i="2"/>
  <c r="A1963" i="2"/>
  <c r="R1961" i="2"/>
  <c r="A1961" i="2"/>
  <c r="R1960" i="2"/>
  <c r="A1960" i="2"/>
  <c r="R1959" i="2"/>
  <c r="A1959" i="2"/>
  <c r="R1958" i="2"/>
  <c r="A1958" i="2"/>
  <c r="R1957" i="2"/>
  <c r="A1957" i="2"/>
  <c r="R1956" i="2"/>
  <c r="A1956" i="2"/>
  <c r="R1955" i="2"/>
  <c r="A1955" i="2"/>
  <c r="R1954" i="2"/>
  <c r="A1954" i="2"/>
  <c r="R1953" i="2"/>
  <c r="A1953" i="2"/>
  <c r="R1952" i="2"/>
  <c r="A1952" i="2"/>
  <c r="R1951" i="2"/>
  <c r="A1951" i="2"/>
  <c r="R1950" i="2"/>
  <c r="A1950" i="2"/>
  <c r="A1948" i="2"/>
  <c r="A1947" i="2"/>
  <c r="A1945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11" i="2"/>
  <c r="A1910" i="2"/>
  <c r="A1908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929" i="2"/>
  <c r="A1928" i="2"/>
  <c r="A1926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875" i="2"/>
  <c r="A1874" i="2"/>
  <c r="A1872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39" i="2"/>
  <c r="A1838" i="2"/>
  <c r="A1836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1" i="2"/>
  <c r="Q1820" i="2"/>
  <c r="A1820" i="2"/>
  <c r="Q1818" i="2"/>
  <c r="A1818" i="2"/>
  <c r="Q1816" i="2"/>
  <c r="A1816" i="2"/>
  <c r="Q1815" i="2"/>
  <c r="A1815" i="2"/>
  <c r="Q1814" i="2"/>
  <c r="A1814" i="2"/>
  <c r="Q1813" i="2"/>
  <c r="A1813" i="2"/>
  <c r="Q1812" i="2"/>
  <c r="A1812" i="2"/>
  <c r="Q1811" i="2"/>
  <c r="A1811" i="2"/>
  <c r="Q1810" i="2"/>
  <c r="A1810" i="2"/>
  <c r="Q1809" i="2"/>
  <c r="A1809" i="2"/>
  <c r="Q1808" i="2"/>
  <c r="A1808" i="2"/>
  <c r="Q1807" i="2"/>
  <c r="A1807" i="2"/>
  <c r="Q1806" i="2"/>
  <c r="A1806" i="2"/>
  <c r="Q1805" i="2"/>
  <c r="A1805" i="2"/>
  <c r="A1803" i="2"/>
  <c r="A1802" i="2"/>
  <c r="A1800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66" i="2"/>
  <c r="A1765" i="2"/>
  <c r="A1763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84" i="2"/>
  <c r="A1783" i="2"/>
  <c r="A1781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30" i="2"/>
  <c r="A1729" i="2"/>
  <c r="A1727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694" i="2"/>
  <c r="A1693" i="2"/>
  <c r="A1691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6" i="2"/>
  <c r="P1675" i="2"/>
  <c r="A1675" i="2"/>
  <c r="P1673" i="2"/>
  <c r="A1673" i="2"/>
  <c r="P1671" i="2"/>
  <c r="A1671" i="2"/>
  <c r="P1670" i="2"/>
  <c r="A1670" i="2"/>
  <c r="P1669" i="2"/>
  <c r="A1669" i="2"/>
  <c r="P1668" i="2"/>
  <c r="A1668" i="2"/>
  <c r="P1667" i="2"/>
  <c r="A1667" i="2"/>
  <c r="P1666" i="2"/>
  <c r="A1666" i="2"/>
  <c r="P1665" i="2"/>
  <c r="A1665" i="2"/>
  <c r="P1664" i="2"/>
  <c r="A1664" i="2"/>
  <c r="P1663" i="2"/>
  <c r="A1663" i="2"/>
  <c r="P1662" i="2"/>
  <c r="A1662" i="2"/>
  <c r="P1661" i="2"/>
  <c r="A1661" i="2"/>
  <c r="P1660" i="2"/>
  <c r="A1660" i="2"/>
  <c r="A1658" i="2"/>
  <c r="A1657" i="2"/>
  <c r="A1655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21" i="2"/>
  <c r="A1620" i="2"/>
  <c r="A1618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39" i="2"/>
  <c r="A1638" i="2"/>
  <c r="A1636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585" i="2"/>
  <c r="A1584" i="2"/>
  <c r="A1582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49" i="2"/>
  <c r="A1548" i="2"/>
  <c r="A1546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1" i="2"/>
  <c r="O1530" i="2"/>
  <c r="A1530" i="2"/>
  <c r="O1528" i="2"/>
  <c r="A1528" i="2"/>
  <c r="O1526" i="2"/>
  <c r="A1526" i="2"/>
  <c r="O1525" i="2"/>
  <c r="A1525" i="2"/>
  <c r="O1524" i="2"/>
  <c r="A1524" i="2"/>
  <c r="O1523" i="2"/>
  <c r="A1523" i="2"/>
  <c r="O1522" i="2"/>
  <c r="A1522" i="2"/>
  <c r="O1521" i="2"/>
  <c r="A1521" i="2"/>
  <c r="O1520" i="2"/>
  <c r="A1520" i="2"/>
  <c r="O1519" i="2"/>
  <c r="A1519" i="2"/>
  <c r="O1518" i="2"/>
  <c r="A1518" i="2"/>
  <c r="O1517" i="2"/>
  <c r="A1517" i="2"/>
  <c r="O1516" i="2"/>
  <c r="A1516" i="2"/>
  <c r="O1515" i="2"/>
  <c r="A1515" i="2"/>
  <c r="A1513" i="2"/>
  <c r="A1512" i="2"/>
  <c r="A1510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76" i="2"/>
  <c r="A1475" i="2"/>
  <c r="A1473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94" i="2"/>
  <c r="A1493" i="2"/>
  <c r="A1491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40" i="2"/>
  <c r="A1439" i="2"/>
  <c r="A1437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04" i="2"/>
  <c r="A1403" i="2"/>
  <c r="A1401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6" i="2"/>
  <c r="N1385" i="2"/>
  <c r="A1385" i="2"/>
  <c r="N1383" i="2"/>
  <c r="A1383" i="2"/>
  <c r="N1381" i="2"/>
  <c r="A1381" i="2"/>
  <c r="N1380" i="2"/>
  <c r="A1380" i="2"/>
  <c r="N1379" i="2"/>
  <c r="A1379" i="2"/>
  <c r="N1378" i="2"/>
  <c r="A1378" i="2"/>
  <c r="N1377" i="2"/>
  <c r="A1377" i="2"/>
  <c r="N1376" i="2"/>
  <c r="A1376" i="2"/>
  <c r="N1375" i="2"/>
  <c r="A1375" i="2"/>
  <c r="N1374" i="2"/>
  <c r="A1374" i="2"/>
  <c r="N1373" i="2"/>
  <c r="A1373" i="2"/>
  <c r="N1372" i="2"/>
  <c r="A1372" i="2"/>
  <c r="N1371" i="2"/>
  <c r="A1371" i="2"/>
  <c r="N1370" i="2"/>
  <c r="A1370" i="2"/>
  <c r="A1368" i="2"/>
  <c r="A1367" i="2"/>
  <c r="A1365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31" i="2"/>
  <c r="A1330" i="2"/>
  <c r="A1328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49" i="2"/>
  <c r="A1348" i="2"/>
  <c r="A1346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295" i="2"/>
  <c r="A1294" i="2"/>
  <c r="A1292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59" i="2"/>
  <c r="A1258" i="2"/>
  <c r="A1256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1" i="2"/>
  <c r="M1240" i="2"/>
  <c r="A1240" i="2"/>
  <c r="M1238" i="2"/>
  <c r="A1238" i="2"/>
  <c r="M1236" i="2"/>
  <c r="A1236" i="2"/>
  <c r="M1235" i="2"/>
  <c r="A1235" i="2"/>
  <c r="M1234" i="2"/>
  <c r="A1234" i="2"/>
  <c r="M1233" i="2"/>
  <c r="A1233" i="2"/>
  <c r="M1232" i="2"/>
  <c r="A1232" i="2"/>
  <c r="M1231" i="2"/>
  <c r="A1231" i="2"/>
  <c r="M1230" i="2"/>
  <c r="A1230" i="2"/>
  <c r="M1229" i="2"/>
  <c r="A1229" i="2"/>
  <c r="M1228" i="2"/>
  <c r="A1228" i="2"/>
  <c r="M1227" i="2"/>
  <c r="A1227" i="2"/>
  <c r="M1226" i="2"/>
  <c r="A1226" i="2"/>
  <c r="M1225" i="2"/>
  <c r="A1225" i="2"/>
  <c r="A1223" i="2"/>
  <c r="A1222" i="2"/>
  <c r="A1220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186" i="2"/>
  <c r="A1185" i="2"/>
  <c r="A1183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204" i="2"/>
  <c r="A1203" i="2"/>
  <c r="A1201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50" i="2"/>
  <c r="A1149" i="2"/>
  <c r="A1147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14" i="2"/>
  <c r="A1113" i="2"/>
  <c r="A1111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6" i="2"/>
  <c r="L1095" i="2"/>
  <c r="A1095" i="2"/>
  <c r="L1093" i="2"/>
  <c r="A1093" i="2"/>
  <c r="L1091" i="2"/>
  <c r="A1091" i="2"/>
  <c r="A1090" i="2"/>
  <c r="L1089" i="2"/>
  <c r="A1089" i="2"/>
  <c r="L1088" i="2"/>
  <c r="A1088" i="2"/>
  <c r="L1087" i="2"/>
  <c r="A1087" i="2"/>
  <c r="L1086" i="2"/>
  <c r="A1086" i="2"/>
  <c r="L1085" i="2"/>
  <c r="A1085" i="2"/>
  <c r="L1084" i="2"/>
  <c r="A1084" i="2"/>
  <c r="L1083" i="2"/>
  <c r="A1083" i="2"/>
  <c r="L1082" i="2"/>
  <c r="A1082" i="2"/>
  <c r="A1081" i="2"/>
  <c r="L1080" i="2"/>
  <c r="A1080" i="2"/>
  <c r="A1078" i="2"/>
  <c r="A1077" i="2"/>
  <c r="A1075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41" i="2"/>
  <c r="A1040" i="2"/>
  <c r="A1038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59" i="2"/>
  <c r="A1058" i="2"/>
  <c r="A1056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05" i="2"/>
  <c r="A1004" i="2"/>
  <c r="A1002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69" i="2"/>
  <c r="A968" i="2"/>
  <c r="A966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1" i="2"/>
  <c r="K950" i="2"/>
  <c r="A950" i="2"/>
  <c r="K948" i="2"/>
  <c r="A948" i="2"/>
  <c r="K946" i="2"/>
  <c r="A946" i="2"/>
  <c r="A945" i="2"/>
  <c r="K944" i="2"/>
  <c r="A944" i="2"/>
  <c r="K943" i="2"/>
  <c r="A943" i="2"/>
  <c r="K942" i="2"/>
  <c r="A942" i="2"/>
  <c r="K941" i="2"/>
  <c r="A941" i="2"/>
  <c r="K940" i="2"/>
  <c r="A940" i="2"/>
  <c r="K939" i="2"/>
  <c r="A939" i="2"/>
  <c r="K938" i="2"/>
  <c r="A938" i="2"/>
  <c r="K937" i="2"/>
  <c r="A937" i="2"/>
  <c r="A936" i="2"/>
  <c r="K935" i="2"/>
  <c r="A935" i="2"/>
  <c r="A933" i="2"/>
  <c r="A932" i="2"/>
  <c r="A930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896" i="2"/>
  <c r="A895" i="2"/>
  <c r="A893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914" i="2"/>
  <c r="A913" i="2"/>
  <c r="A911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60" i="2"/>
  <c r="A859" i="2"/>
  <c r="A857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24" i="2"/>
  <c r="A823" i="2"/>
  <c r="A821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6" i="2"/>
  <c r="J805" i="2"/>
  <c r="A805" i="2"/>
  <c r="J803" i="2"/>
  <c r="A803" i="2"/>
  <c r="J801" i="2"/>
  <c r="A801" i="2"/>
  <c r="A800" i="2"/>
  <c r="J799" i="2"/>
  <c r="A799" i="2"/>
  <c r="J798" i="2"/>
  <c r="A798" i="2"/>
  <c r="J797" i="2"/>
  <c r="A797" i="2"/>
  <c r="J796" i="2"/>
  <c r="A796" i="2"/>
  <c r="J795" i="2"/>
  <c r="A795" i="2"/>
  <c r="J794" i="2"/>
  <c r="A794" i="2"/>
  <c r="J793" i="2"/>
  <c r="A793" i="2"/>
  <c r="J792" i="2"/>
  <c r="A792" i="2"/>
  <c r="A791" i="2"/>
  <c r="J790" i="2"/>
  <c r="A790" i="2"/>
  <c r="A788" i="2"/>
  <c r="A787" i="2"/>
  <c r="A785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69" i="2"/>
  <c r="A768" i="2"/>
  <c r="A748" i="2"/>
  <c r="A747" i="2"/>
  <c r="A745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66" i="2"/>
  <c r="A765" i="2"/>
  <c r="A763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694" i="2"/>
  <c r="A693" i="2"/>
  <c r="A691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712" i="2"/>
  <c r="A711" i="2"/>
  <c r="A709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76" i="2"/>
  <c r="A675" i="2"/>
  <c r="A673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8" i="2"/>
  <c r="J657" i="2"/>
  <c r="A657" i="2"/>
  <c r="J655" i="2"/>
  <c r="A655" i="2"/>
  <c r="J653" i="2"/>
  <c r="A653" i="2"/>
  <c r="A652" i="2"/>
  <c r="J651" i="2"/>
  <c r="A651" i="2"/>
  <c r="J650" i="2"/>
  <c r="A650" i="2"/>
  <c r="J649" i="2"/>
  <c r="A649" i="2"/>
  <c r="J648" i="2"/>
  <c r="A648" i="2"/>
  <c r="J647" i="2"/>
  <c r="A647" i="2"/>
  <c r="J646" i="2"/>
  <c r="A646" i="2"/>
  <c r="J645" i="2"/>
  <c r="A645" i="2"/>
  <c r="J644" i="2"/>
  <c r="A644" i="2"/>
  <c r="A643" i="2"/>
  <c r="J642" i="2"/>
  <c r="A642" i="2"/>
  <c r="A621" i="2"/>
  <c r="A620" i="2"/>
  <c r="U528" i="2"/>
  <c r="A618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567" i="2"/>
  <c r="A566" i="2"/>
  <c r="A564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85" i="2"/>
  <c r="A584" i="2"/>
  <c r="A582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31" i="2"/>
  <c r="A530" i="2"/>
  <c r="A528" i="2"/>
  <c r="A526" i="2"/>
  <c r="A525" i="2"/>
  <c r="A524" i="2"/>
  <c r="A523" i="2"/>
  <c r="A521" i="2"/>
  <c r="A520" i="2"/>
  <c r="A519" i="2"/>
  <c r="A518" i="2"/>
  <c r="A517" i="2"/>
  <c r="A516" i="2"/>
  <c r="A515" i="2"/>
  <c r="A513" i="2"/>
  <c r="U512" i="2"/>
  <c r="A512" i="2"/>
  <c r="U510" i="2"/>
  <c r="A510" i="2"/>
  <c r="A508" i="2"/>
  <c r="U507" i="2"/>
  <c r="A507" i="2"/>
  <c r="A506" i="2"/>
  <c r="U505" i="2"/>
  <c r="A505" i="2"/>
  <c r="A504" i="2"/>
  <c r="U503" i="2"/>
  <c r="A503" i="2"/>
  <c r="U502" i="2"/>
  <c r="A502" i="2"/>
  <c r="U501" i="2"/>
  <c r="A501" i="2"/>
  <c r="U500" i="2"/>
  <c r="A500" i="2"/>
  <c r="U499" i="2"/>
  <c r="A499" i="2"/>
  <c r="U498" i="2"/>
  <c r="A498" i="2"/>
  <c r="U497" i="2"/>
  <c r="A497" i="2"/>
  <c r="A494" i="2"/>
  <c r="A493" i="2"/>
  <c r="A491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40" i="2"/>
  <c r="A439" i="2"/>
  <c r="A437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58" i="2"/>
  <c r="A457" i="2"/>
  <c r="A455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04" i="2"/>
  <c r="A403" i="2"/>
  <c r="A401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6" i="2"/>
  <c r="T385" i="2"/>
  <c r="A385" i="2"/>
  <c r="T383" i="2"/>
  <c r="A383" i="2"/>
  <c r="T381" i="2"/>
  <c r="A381" i="2"/>
  <c r="T380" i="2"/>
  <c r="A380" i="2"/>
  <c r="T379" i="2"/>
  <c r="A379" i="2"/>
  <c r="A378" i="2"/>
  <c r="T377" i="2"/>
  <c r="A377" i="2"/>
  <c r="T376" i="2"/>
  <c r="A376" i="2"/>
  <c r="T375" i="2"/>
  <c r="A375" i="2"/>
  <c r="T374" i="2"/>
  <c r="A374" i="2"/>
  <c r="A373" i="2"/>
  <c r="T372" i="2"/>
  <c r="A372" i="2"/>
  <c r="T371" i="2"/>
  <c r="A371" i="2"/>
  <c r="T370" i="2"/>
  <c r="A370" i="2"/>
  <c r="A197" i="2"/>
  <c r="A196" i="2"/>
  <c r="A194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215" i="2"/>
  <c r="A214" i="2"/>
  <c r="A212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43" i="2"/>
  <c r="A142" i="2"/>
  <c r="A140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61" i="2"/>
  <c r="A160" i="2"/>
  <c r="A158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25" i="2"/>
  <c r="A124" i="2"/>
  <c r="A122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71" i="2"/>
  <c r="A70" i="2"/>
  <c r="A68" i="2"/>
  <c r="A66" i="2"/>
  <c r="A65" i="2"/>
  <c r="A64" i="2"/>
  <c r="A63" i="2"/>
  <c r="A62" i="2"/>
  <c r="A61" i="2"/>
  <c r="A60" i="2"/>
  <c r="A59" i="2"/>
  <c r="A58" i="2"/>
  <c r="A57" i="2"/>
  <c r="A56" i="2"/>
  <c r="A55" i="2"/>
  <c r="A52" i="2"/>
  <c r="A49" i="2"/>
  <c r="A48" i="2"/>
  <c r="A47" i="2"/>
  <c r="A46" i="2"/>
  <c r="A44" i="2"/>
  <c r="A27" i="2"/>
  <c r="A26" i="2"/>
  <c r="A24" i="2"/>
  <c r="A15" i="2"/>
  <c r="Z9" i="2"/>
  <c r="U9" i="2"/>
  <c r="I9" i="2"/>
  <c r="O8" i="2"/>
  <c r="I8" i="2"/>
  <c r="Z6" i="2"/>
  <c r="AA6" i="2" s="1"/>
  <c r="AB6" i="2" s="1"/>
  <c r="AC6" i="2" s="1"/>
  <c r="AD6" i="2" s="1"/>
  <c r="AE6" i="2" s="1"/>
  <c r="AF6" i="2" s="1"/>
  <c r="AG6" i="2" s="1"/>
  <c r="AH6" i="2" s="1"/>
  <c r="AI6" i="2" s="1"/>
  <c r="AJ6" i="2" s="1"/>
  <c r="AK6" i="2" s="1"/>
  <c r="AL6" i="2" s="1"/>
  <c r="AM6" i="2" s="1"/>
  <c r="AN6" i="2" s="1"/>
  <c r="S6" i="2"/>
  <c r="T6" i="2" s="1"/>
  <c r="U6" i="2" s="1"/>
  <c r="V6" i="2" s="1"/>
  <c r="W6" i="2" s="1"/>
  <c r="X6" i="2" s="1"/>
  <c r="A4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A1822" i="5"/>
  <c r="A1821" i="5"/>
  <c r="A1820" i="5"/>
  <c r="A1819" i="5"/>
  <c r="AD1803" i="5"/>
  <c r="AC1803" i="5"/>
  <c r="AB1803" i="5"/>
  <c r="AA1803" i="5"/>
  <c r="Z1803" i="5"/>
  <c r="Y1803" i="5"/>
  <c r="A1796" i="5"/>
  <c r="A1795" i="5"/>
  <c r="A1794" i="5"/>
  <c r="A1793" i="5"/>
  <c r="A1792" i="5"/>
  <c r="A1791" i="5"/>
  <c r="A1790" i="5"/>
  <c r="AD1789" i="5"/>
  <c r="AC1789" i="5"/>
  <c r="AB1789" i="5"/>
  <c r="AA1789" i="5"/>
  <c r="Z1789" i="5"/>
  <c r="Y1789" i="5"/>
  <c r="A1782" i="5"/>
  <c r="A1781" i="5"/>
  <c r="A1780" i="5"/>
  <c r="A1779" i="5"/>
  <c r="A1778" i="5"/>
  <c r="A1777" i="5"/>
  <c r="AD1775" i="5"/>
  <c r="AC1775" i="5"/>
  <c r="AB1775" i="5"/>
  <c r="AA1775" i="5"/>
  <c r="Z1775" i="5"/>
  <c r="Y1775" i="5"/>
  <c r="A1768" i="5"/>
  <c r="A1767" i="5"/>
  <c r="A1766" i="5"/>
  <c r="A1765" i="5"/>
  <c r="A1764" i="5"/>
  <c r="A1763" i="5"/>
  <c r="A1762" i="5"/>
  <c r="AD1761" i="5"/>
  <c r="AC1761" i="5"/>
  <c r="AB1761" i="5"/>
  <c r="AA1761" i="5"/>
  <c r="Z1761" i="5"/>
  <c r="Y1761" i="5"/>
  <c r="A1754" i="5"/>
  <c r="A1753" i="5"/>
  <c r="A1752" i="5"/>
  <c r="A1751" i="5"/>
  <c r="A1750" i="5"/>
  <c r="A1714" i="5"/>
  <c r="A1713" i="5"/>
  <c r="A1712" i="5"/>
  <c r="A1711" i="5"/>
  <c r="A1710" i="5"/>
  <c r="A1708" i="5"/>
  <c r="A1707" i="5"/>
  <c r="A1706" i="5"/>
  <c r="A1705" i="5"/>
  <c r="A1704" i="5"/>
  <c r="AD1703" i="5"/>
  <c r="AC1703" i="5"/>
  <c r="AB1703" i="5"/>
  <c r="AA1703" i="5"/>
  <c r="Z1703" i="5"/>
  <c r="Y1703" i="5"/>
  <c r="X1703" i="5"/>
  <c r="W1703" i="5"/>
  <c r="V1703" i="5"/>
  <c r="U1703" i="5"/>
  <c r="T1703" i="5"/>
  <c r="A1703" i="5"/>
  <c r="A1702" i="5"/>
  <c r="A1701" i="5"/>
  <c r="A1700" i="5"/>
  <c r="A1699" i="5"/>
  <c r="A1697" i="5"/>
  <c r="A1696" i="5"/>
  <c r="A1695" i="5"/>
  <c r="A1694" i="5"/>
  <c r="A1693" i="5"/>
  <c r="S1692" i="5"/>
  <c r="R1692" i="5"/>
  <c r="Q1692" i="5"/>
  <c r="P1692" i="5"/>
  <c r="O1692" i="5"/>
  <c r="A1692" i="5"/>
  <c r="A1691" i="5"/>
  <c r="A1690" i="5"/>
  <c r="A1689" i="5"/>
  <c r="A1688" i="5"/>
  <c r="A1686" i="5"/>
  <c r="A1685" i="5"/>
  <c r="A1684" i="5"/>
  <c r="A1683" i="5"/>
  <c r="N1682" i="5"/>
  <c r="A1682" i="5"/>
  <c r="S1681" i="5"/>
  <c r="R1681" i="5"/>
  <c r="Q1681" i="5"/>
  <c r="P1681" i="5"/>
  <c r="O1681" i="5"/>
  <c r="N1681" i="5"/>
  <c r="A1681" i="5"/>
  <c r="A1680" i="5"/>
  <c r="A1679" i="5"/>
  <c r="A1678" i="5"/>
  <c r="A1677" i="5"/>
  <c r="A1676" i="5"/>
  <c r="A1674" i="5"/>
  <c r="A1673" i="5"/>
  <c r="A1672" i="5"/>
  <c r="A1671" i="5"/>
  <c r="A1670" i="5"/>
  <c r="N1669" i="5"/>
  <c r="M1669" i="5"/>
  <c r="L1669" i="5"/>
  <c r="K1669" i="5"/>
  <c r="J1669" i="5"/>
  <c r="A1669" i="5"/>
  <c r="A1668" i="5"/>
  <c r="A1667" i="5"/>
  <c r="A1666" i="5"/>
  <c r="A1665" i="5"/>
  <c r="A1663" i="5"/>
  <c r="A1662" i="5"/>
  <c r="A1661" i="5"/>
  <c r="A1660" i="5"/>
  <c r="A1659" i="5"/>
  <c r="A1468" i="5"/>
  <c r="A1467" i="5"/>
  <c r="A1465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7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29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1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3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5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7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39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1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3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5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7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49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1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3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D1198" i="5"/>
  <c r="AC1198" i="5"/>
  <c r="AB1198" i="5"/>
  <c r="AA1198" i="5"/>
  <c r="Z1198" i="5"/>
  <c r="Y1198" i="5"/>
  <c r="X1198" i="5"/>
  <c r="W1198" i="5"/>
  <c r="V1198" i="5"/>
  <c r="U1198" i="5"/>
  <c r="T1198" i="5"/>
  <c r="A1198" i="5"/>
  <c r="A1197" i="5"/>
  <c r="A1195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7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D1162" i="5"/>
  <c r="AC1162" i="5"/>
  <c r="AB1162" i="5"/>
  <c r="AA1162" i="5"/>
  <c r="Z1162" i="5"/>
  <c r="Y1162" i="5"/>
  <c r="X1162" i="5"/>
  <c r="W1162" i="5"/>
  <c r="V1162" i="5"/>
  <c r="U1162" i="5"/>
  <c r="T1162" i="5"/>
  <c r="A1162" i="5"/>
  <c r="A1161" i="5"/>
  <c r="A1159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1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D1126" i="5"/>
  <c r="AC1126" i="5"/>
  <c r="AB1126" i="5"/>
  <c r="AA1126" i="5"/>
  <c r="Z1126" i="5"/>
  <c r="Y1126" i="5"/>
  <c r="X1126" i="5"/>
  <c r="W1126" i="5"/>
  <c r="V1126" i="5"/>
  <c r="U1126" i="5"/>
  <c r="T1126" i="5"/>
  <c r="A1126" i="5"/>
  <c r="A1125" i="5"/>
  <c r="A1123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5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D1090" i="5"/>
  <c r="AC1090" i="5"/>
  <c r="AB1090" i="5"/>
  <c r="AA1090" i="5"/>
  <c r="Z1090" i="5"/>
  <c r="Y1090" i="5"/>
  <c r="X1090" i="5"/>
  <c r="W1090" i="5"/>
  <c r="V1090" i="5"/>
  <c r="U1090" i="5"/>
  <c r="T1090" i="5"/>
  <c r="A1090" i="5"/>
  <c r="A1089" i="5"/>
  <c r="A1087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69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D1054" i="5"/>
  <c r="AC1054" i="5"/>
  <c r="AB1054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A1054" i="5"/>
  <c r="A1053" i="5"/>
  <c r="A1051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3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D1018" i="5"/>
  <c r="AC1018" i="5"/>
  <c r="AB1018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A1018" i="5"/>
  <c r="A1017" i="5"/>
  <c r="A1015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7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D982" i="5"/>
  <c r="AC982" i="5"/>
  <c r="AB982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A982" i="5"/>
  <c r="A981" i="5"/>
  <c r="A979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1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D946" i="5"/>
  <c r="AC946" i="5"/>
  <c r="AB946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A946" i="5"/>
  <c r="A945" i="5"/>
  <c r="A943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5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D910" i="5"/>
  <c r="AC910" i="5"/>
  <c r="AB910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A910" i="5"/>
  <c r="A909" i="5"/>
  <c r="A907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89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D874" i="5"/>
  <c r="AC874" i="5"/>
  <c r="AB874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A874" i="5"/>
  <c r="A873" i="5"/>
  <c r="A871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3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A838" i="5"/>
  <c r="A837" i="5"/>
  <c r="A835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7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D802" i="5"/>
  <c r="AC802" i="5"/>
  <c r="AB802" i="5"/>
  <c r="AA802" i="5"/>
  <c r="Z802" i="5"/>
  <c r="Y802" i="5"/>
  <c r="X802" i="5"/>
  <c r="W802" i="5"/>
  <c r="V802" i="5"/>
  <c r="U802" i="5"/>
  <c r="S802" i="5"/>
  <c r="R802" i="5"/>
  <c r="Q802" i="5"/>
  <c r="P802" i="5"/>
  <c r="O802" i="5"/>
  <c r="N802" i="5"/>
  <c r="M802" i="5"/>
  <c r="L802" i="5"/>
  <c r="K802" i="5"/>
  <c r="J802" i="5"/>
  <c r="A802" i="5"/>
  <c r="A801" i="5"/>
  <c r="A799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1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D766" i="5"/>
  <c r="AC766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A766" i="5"/>
  <c r="A765" i="5"/>
  <c r="A763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5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A730" i="5"/>
  <c r="A729" i="5"/>
  <c r="A727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602" i="5"/>
  <c r="A601" i="5"/>
  <c r="A599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A583" i="5"/>
  <c r="A582" i="5"/>
  <c r="A580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A564" i="5"/>
  <c r="A563" i="5"/>
  <c r="A561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A545" i="5"/>
  <c r="A544" i="5"/>
  <c r="A542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5" i="5"/>
  <c r="A524" i="5"/>
  <c r="A522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S507" i="5"/>
  <c r="R507" i="5"/>
  <c r="Q507" i="5"/>
  <c r="P507" i="5"/>
  <c r="O507" i="5"/>
  <c r="N507" i="5"/>
  <c r="M507" i="5"/>
  <c r="L507" i="5"/>
  <c r="K507" i="5"/>
  <c r="J507" i="5"/>
  <c r="A507" i="5"/>
  <c r="A506" i="5"/>
  <c r="A504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51" i="5"/>
  <c r="A450" i="5"/>
  <c r="A448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A433" i="5"/>
  <c r="A432" i="5"/>
  <c r="A430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4" i="5"/>
  <c r="A413" i="5"/>
  <c r="A411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A396" i="5"/>
  <c r="A395" i="5"/>
  <c r="A393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7" i="5"/>
  <c r="A376" i="5"/>
  <c r="A374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D358" i="5"/>
  <c r="AC358" i="5"/>
  <c r="AB358" i="5"/>
  <c r="AA358" i="5"/>
  <c r="Z358" i="5"/>
  <c r="Y358" i="5"/>
  <c r="X358" i="5"/>
  <c r="W358" i="5"/>
  <c r="V358" i="5"/>
  <c r="U358" i="5"/>
  <c r="T358" i="5"/>
  <c r="A358" i="5"/>
  <c r="A357" i="5"/>
  <c r="A355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D339" i="5"/>
  <c r="AC339" i="5"/>
  <c r="AB339" i="5"/>
  <c r="AA339" i="5"/>
  <c r="Z339" i="5"/>
  <c r="Y339" i="5"/>
  <c r="X339" i="5"/>
  <c r="W339" i="5"/>
  <c r="V339" i="5"/>
  <c r="U339" i="5"/>
  <c r="T339" i="5"/>
  <c r="A339" i="5"/>
  <c r="A338" i="5"/>
  <c r="A336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0" i="5"/>
  <c r="A319" i="5"/>
  <c r="A317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D301" i="5"/>
  <c r="AC301" i="5"/>
  <c r="AB301" i="5"/>
  <c r="AA301" i="5"/>
  <c r="Z301" i="5"/>
  <c r="Y301" i="5"/>
  <c r="X301" i="5"/>
  <c r="W301" i="5"/>
  <c r="V301" i="5"/>
  <c r="U301" i="5"/>
  <c r="T301" i="5"/>
  <c r="A301" i="5"/>
  <c r="A300" i="5"/>
  <c r="A298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D282" i="5"/>
  <c r="AC282" i="5"/>
  <c r="AB282" i="5"/>
  <c r="AA282" i="5"/>
  <c r="Z282" i="5"/>
  <c r="Y282" i="5"/>
  <c r="X282" i="5"/>
  <c r="W282" i="5"/>
  <c r="V282" i="5"/>
  <c r="U282" i="5"/>
  <c r="A282" i="5"/>
  <c r="A281" i="5"/>
  <c r="A279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3" i="5"/>
  <c r="A262" i="5"/>
  <c r="A260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S244" i="5"/>
  <c r="R244" i="5"/>
  <c r="Q244" i="5"/>
  <c r="P244" i="5"/>
  <c r="O244" i="5"/>
  <c r="A244" i="5"/>
  <c r="A243" i="5"/>
  <c r="A241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5" i="5"/>
  <c r="A224" i="5"/>
  <c r="A222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6" i="5"/>
  <c r="A205" i="5"/>
  <c r="A203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A188" i="5"/>
  <c r="A187" i="5"/>
  <c r="A185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A150" i="5"/>
  <c r="A149" i="5"/>
  <c r="A147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Y131" i="5"/>
  <c r="A131" i="5"/>
  <c r="A130" i="5"/>
  <c r="A128" i="5"/>
  <c r="T126" i="5"/>
  <c r="T544" i="2" s="1"/>
  <c r="T616" i="2" s="1"/>
  <c r="U526" i="2" s="1"/>
  <c r="A126" i="5"/>
  <c r="A125" i="5"/>
  <c r="T124" i="5"/>
  <c r="T542" i="2" s="1"/>
  <c r="T614" i="2" s="1"/>
  <c r="U524" i="2" s="1"/>
  <c r="A124" i="5"/>
  <c r="A123" i="5"/>
  <c r="T122" i="5"/>
  <c r="A122" i="5"/>
  <c r="A121" i="5"/>
  <c r="A120" i="5"/>
  <c r="A119" i="5"/>
  <c r="A118" i="5"/>
  <c r="A117" i="5"/>
  <c r="A116" i="5"/>
  <c r="A115" i="5"/>
  <c r="A114" i="5"/>
  <c r="X112" i="5"/>
  <c r="R112" i="5"/>
  <c r="A112" i="5"/>
  <c r="A111" i="5"/>
  <c r="A109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O92" i="5"/>
  <c r="N92" i="5"/>
  <c r="A92" i="5"/>
  <c r="A89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3" i="5"/>
  <c r="A71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4" i="5"/>
  <c r="A53" i="5"/>
  <c r="A52" i="5"/>
  <c r="A51" i="5"/>
  <c r="A50" i="5"/>
  <c r="A49" i="5"/>
  <c r="A48" i="5"/>
  <c r="A47" i="5"/>
  <c r="O46" i="5"/>
  <c r="P46" i="5" s="1"/>
  <c r="Q46" i="5" s="1"/>
  <c r="R46" i="5" s="1"/>
  <c r="A46" i="5"/>
  <c r="A45" i="5"/>
  <c r="A44" i="5"/>
  <c r="A43" i="5"/>
  <c r="A42" i="5"/>
  <c r="A40" i="5"/>
  <c r="A39" i="5"/>
  <c r="AD38" i="5"/>
  <c r="AH12" i="6" s="1"/>
  <c r="AC38" i="5"/>
  <c r="AG12" i="6" s="1"/>
  <c r="AB38" i="5"/>
  <c r="AF12" i="6" s="1"/>
  <c r="AA38" i="5"/>
  <c r="AE12" i="6" s="1"/>
  <c r="Z38" i="5"/>
  <c r="AD12" i="6" s="1"/>
  <c r="AB12" i="6" s="1"/>
  <c r="X38" i="5"/>
  <c r="Z12" i="6" s="1"/>
  <c r="S38" i="5"/>
  <c r="S12" i="6" s="1"/>
  <c r="R38" i="5"/>
  <c r="R12" i="6" s="1"/>
  <c r="Q38" i="5"/>
  <c r="Q12" i="6" s="1"/>
  <c r="P38" i="5"/>
  <c r="P12" i="6" s="1"/>
  <c r="O38" i="5"/>
  <c r="O12" i="6" s="1"/>
  <c r="N38" i="5"/>
  <c r="N12" i="6" s="1"/>
  <c r="M38" i="5"/>
  <c r="M12" i="6" s="1"/>
  <c r="L38" i="5"/>
  <c r="L12" i="6" s="1"/>
  <c r="K38" i="5"/>
  <c r="K12" i="6" s="1"/>
  <c r="J38" i="5"/>
  <c r="J12" i="6" s="1"/>
  <c r="I38" i="5"/>
  <c r="I12" i="6" s="1"/>
  <c r="A38" i="5"/>
  <c r="A37" i="5"/>
  <c r="A36" i="5"/>
  <c r="A35" i="5"/>
  <c r="A34" i="5"/>
  <c r="A32" i="5"/>
  <c r="A23" i="5"/>
  <c r="A22" i="5"/>
  <c r="A20" i="5"/>
  <c r="Y19" i="5"/>
  <c r="A19" i="5"/>
  <c r="AA9" i="5"/>
  <c r="AA8" i="52" s="1"/>
  <c r="V9" i="5"/>
  <c r="J9" i="5"/>
  <c r="J9" i="2" s="1"/>
  <c r="Z6" i="5"/>
  <c r="Z8" i="5" s="1"/>
  <c r="S6" i="5"/>
  <c r="S8" i="5" s="1"/>
  <c r="A4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M34" i="1"/>
  <c r="E15" i="1"/>
  <c r="S31" i="1"/>
  <c r="O31" i="1"/>
  <c r="M31" i="1"/>
  <c r="H31" i="1"/>
  <c r="G31" i="1"/>
  <c r="E31" i="1"/>
  <c r="S15" i="1"/>
  <c r="O15" i="1"/>
  <c r="M15" i="1"/>
  <c r="G15" i="1"/>
  <c r="S26" i="1"/>
  <c r="O26" i="1"/>
  <c r="G26" i="1"/>
  <c r="E26" i="1"/>
  <c r="M25" i="1"/>
  <c r="M26" i="1"/>
  <c r="H25" i="1"/>
  <c r="I25" i="1"/>
  <c r="G28" i="1"/>
  <c r="G27" i="1"/>
  <c r="S18" i="1"/>
  <c r="S27" i="1"/>
  <c r="O18" i="1"/>
  <c r="O27" i="1"/>
  <c r="M18" i="1"/>
  <c r="M27" i="1"/>
  <c r="G18" i="1"/>
  <c r="G22" i="1"/>
  <c r="G21" i="1"/>
  <c r="E18" i="1"/>
  <c r="E27" i="1"/>
  <c r="S9" i="1"/>
  <c r="O9" i="1"/>
  <c r="M9" i="1"/>
  <c r="H9" i="1"/>
  <c r="I9" i="1"/>
  <c r="E9" i="1"/>
  <c r="A9" i="1"/>
  <c r="H8" i="1"/>
  <c r="I8" i="1"/>
  <c r="A8" i="1"/>
  <c r="H6" i="1"/>
  <c r="I6" i="1"/>
  <c r="J6" i="1"/>
  <c r="K6" i="1"/>
  <c r="A6" i="1"/>
  <c r="A5" i="1"/>
  <c r="A4" i="1"/>
  <c r="W3" i="1"/>
  <c r="V3" i="1"/>
  <c r="U3" i="1"/>
  <c r="S3" i="1"/>
  <c r="Q3" i="1"/>
  <c r="P3" i="1"/>
  <c r="O3" i="1"/>
  <c r="M3" i="1"/>
  <c r="K3" i="1"/>
  <c r="J3" i="1"/>
  <c r="I3" i="1"/>
  <c r="H3" i="1"/>
  <c r="G3" i="1"/>
  <c r="E3" i="1"/>
  <c r="C3" i="1"/>
  <c r="B3" i="1"/>
  <c r="A1" i="1"/>
  <c r="A78" i="10"/>
  <c r="A77" i="10"/>
  <c r="A76" i="10"/>
  <c r="A75" i="10"/>
  <c r="A74" i="10"/>
  <c r="A73" i="10"/>
  <c r="A72" i="10"/>
  <c r="A71" i="10"/>
  <c r="A70" i="10"/>
  <c r="A69" i="10"/>
  <c r="A52" i="10"/>
  <c r="A51" i="10"/>
  <c r="A50" i="10"/>
  <c r="A49" i="10"/>
  <c r="A48" i="10"/>
  <c r="A47" i="10"/>
  <c r="A46" i="10"/>
  <c r="A44" i="10"/>
  <c r="A43" i="10"/>
  <c r="A42" i="10"/>
  <c r="A38" i="10"/>
  <c r="A37" i="10"/>
  <c r="A36" i="10"/>
  <c r="A35" i="10"/>
  <c r="A34" i="10"/>
  <c r="A33" i="10"/>
  <c r="A32" i="10"/>
  <c r="A31" i="10"/>
  <c r="A30" i="10"/>
  <c r="A25" i="10"/>
  <c r="A24" i="10"/>
  <c r="A23" i="10"/>
  <c r="A22" i="10"/>
  <c r="A21" i="10"/>
  <c r="A20" i="10"/>
  <c r="A18" i="10"/>
  <c r="A17" i="10"/>
  <c r="A16" i="10"/>
  <c r="A15" i="10"/>
  <c r="A14" i="10"/>
  <c r="A13" i="10"/>
  <c r="A12" i="10"/>
  <c r="A11" i="10"/>
  <c r="A10" i="10"/>
  <c r="Z5" i="10"/>
  <c r="AA5" i="10" s="1"/>
  <c r="AB5" i="10" s="1"/>
  <c r="AC5" i="10" s="1"/>
  <c r="AD5" i="10" s="1"/>
  <c r="AE5" i="10" s="1"/>
  <c r="AF5" i="10" s="1"/>
  <c r="AG5" i="10" s="1"/>
  <c r="AH5" i="10" s="1"/>
  <c r="AI5" i="10" s="1"/>
  <c r="AJ5" i="10" s="1"/>
  <c r="AK5" i="10" s="1"/>
  <c r="AL5" i="10" s="1"/>
  <c r="AM5" i="10" s="1"/>
  <c r="AN5" i="10" s="1"/>
  <c r="S5" i="10"/>
  <c r="T5" i="10" s="1"/>
  <c r="U5" i="10" s="1"/>
  <c r="V5" i="10" s="1"/>
  <c r="W5" i="10" s="1"/>
  <c r="X5" i="10" s="1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A1" i="10"/>
  <c r="V29" i="1"/>
  <c r="X39" i="5"/>
  <c r="Z13" i="6" s="1"/>
  <c r="Y22" i="5"/>
  <c r="Z23" i="5" s="1"/>
  <c r="V1216" i="5"/>
  <c r="U1216" i="5"/>
  <c r="W1216" i="5"/>
  <c r="U1180" i="5"/>
  <c r="V1180" i="5"/>
  <c r="T1144" i="5"/>
  <c r="T1216" i="5"/>
  <c r="U1144" i="5"/>
  <c r="T1180" i="5"/>
  <c r="N1476" i="2"/>
  <c r="N1331" i="2"/>
  <c r="N747" i="2"/>
  <c r="N743" i="2"/>
  <c r="N745" i="2"/>
  <c r="N734" i="2"/>
  <c r="S1621" i="2"/>
  <c r="N732" i="2"/>
  <c r="S1476" i="2"/>
  <c r="S1331" i="2"/>
  <c r="X1621" i="2"/>
  <c r="X1476" i="2"/>
  <c r="X1331" i="2"/>
  <c r="O22" i="1"/>
  <c r="O21" i="1"/>
  <c r="F59" i="52"/>
  <c r="Y12" i="5"/>
  <c r="Y13" i="5"/>
  <c r="AB19" i="1"/>
  <c r="AC19" i="1"/>
  <c r="AD19" i="1"/>
  <c r="AE19" i="1"/>
  <c r="W19" i="1"/>
  <c r="W30" i="1"/>
  <c r="X30" i="1"/>
  <c r="AA27" i="9"/>
  <c r="S22" i="1"/>
  <c r="S21" i="1"/>
  <c r="AE3495" i="2"/>
  <c r="AA2987" i="2"/>
  <c r="W2479" i="2"/>
  <c r="S1935" i="2"/>
  <c r="AB3114" i="2"/>
  <c r="X2606" i="2"/>
  <c r="T2080" i="2"/>
  <c r="AC3241" i="2"/>
  <c r="Y2733" i="2"/>
  <c r="U2225" i="2"/>
  <c r="AD3368" i="2"/>
  <c r="Z2860" i="2"/>
  <c r="V2352" i="2"/>
  <c r="AE3499" i="2"/>
  <c r="AA2991" i="2"/>
  <c r="W2483" i="2"/>
  <c r="S1939" i="2"/>
  <c r="AB3118" i="2"/>
  <c r="X2610" i="2"/>
  <c r="T2084" i="2"/>
  <c r="AC3245" i="2"/>
  <c r="Y2737" i="2"/>
  <c r="U2229" i="2"/>
  <c r="AD3372" i="2"/>
  <c r="Z2864" i="2"/>
  <c r="V2356" i="2"/>
  <c r="R1787" i="2"/>
  <c r="N1207" i="2"/>
  <c r="Q1642" i="2"/>
  <c r="M1062" i="2"/>
  <c r="P1497" i="2"/>
  <c r="L917" i="2"/>
  <c r="O1352" i="2"/>
  <c r="R1791" i="2"/>
  <c r="N1211" i="2"/>
  <c r="Q1646" i="2"/>
  <c r="M1066" i="2"/>
  <c r="P1501" i="2"/>
  <c r="L921" i="2"/>
  <c r="O1356" i="2"/>
  <c r="R1795" i="2"/>
  <c r="N1215" i="2"/>
  <c r="Q1650" i="2"/>
  <c r="M1070" i="2"/>
  <c r="P1505" i="2"/>
  <c r="L925" i="2"/>
  <c r="O1360" i="2"/>
  <c r="P1510" i="2"/>
  <c r="L930" i="2"/>
  <c r="O1365" i="2"/>
  <c r="R1800" i="2"/>
  <c r="N1220" i="2"/>
  <c r="Q1655" i="2"/>
  <c r="M1075" i="2"/>
  <c r="O1366" i="2"/>
  <c r="R1801" i="2"/>
  <c r="N1221" i="2"/>
  <c r="Q1656" i="2"/>
  <c r="M1076" i="2"/>
  <c r="P1511" i="2"/>
  <c r="L931" i="2"/>
  <c r="AB3111" i="2"/>
  <c r="X2603" i="2"/>
  <c r="T2077" i="2"/>
  <c r="AC3238" i="2"/>
  <c r="Y2730" i="2"/>
  <c r="U2222" i="2"/>
  <c r="S1932" i="2"/>
  <c r="AD3365" i="2"/>
  <c r="Z2857" i="2"/>
  <c r="V2349" i="2"/>
  <c r="AE3492" i="2"/>
  <c r="AA2984" i="2"/>
  <c r="W2476" i="2"/>
  <c r="AB3115" i="2"/>
  <c r="X2607" i="2"/>
  <c r="T2081" i="2"/>
  <c r="AC3242" i="2"/>
  <c r="Y2734" i="2"/>
  <c r="U2226" i="2"/>
  <c r="S1936" i="2"/>
  <c r="AD3369" i="2"/>
  <c r="Z2861" i="2"/>
  <c r="V2353" i="2"/>
  <c r="AE3496" i="2"/>
  <c r="AA2988" i="2"/>
  <c r="W2480" i="2"/>
  <c r="AB3119" i="2"/>
  <c r="X2611" i="2"/>
  <c r="T2085" i="2"/>
  <c r="AC3246" i="2"/>
  <c r="Y2738" i="2"/>
  <c r="U2230" i="2"/>
  <c r="S1940" i="2"/>
  <c r="AD3373" i="2"/>
  <c r="Z2865" i="2"/>
  <c r="V2357" i="2"/>
  <c r="AE3500" i="2"/>
  <c r="AA2992" i="2"/>
  <c r="W2484" i="2"/>
  <c r="AB3124" i="2"/>
  <c r="X2616" i="2"/>
  <c r="T2090" i="2"/>
  <c r="AC3251" i="2"/>
  <c r="Y2743" i="2"/>
  <c r="U2235" i="2"/>
  <c r="S1945" i="2"/>
  <c r="AD3378" i="2"/>
  <c r="Z2870" i="2"/>
  <c r="V2362" i="2"/>
  <c r="AE3505" i="2"/>
  <c r="AA2997" i="2"/>
  <c r="W2489" i="2"/>
  <c r="Q1643" i="2"/>
  <c r="M1063" i="2"/>
  <c r="P1498" i="2"/>
  <c r="L918" i="2"/>
  <c r="O1353" i="2"/>
  <c r="R1788" i="2"/>
  <c r="N1208" i="2"/>
  <c r="Q1647" i="2"/>
  <c r="M1067" i="2"/>
  <c r="P1502" i="2"/>
  <c r="L922" i="2"/>
  <c r="O1357" i="2"/>
  <c r="R1792" i="2"/>
  <c r="N1212" i="2"/>
  <c r="Q1651" i="2"/>
  <c r="M1071" i="2"/>
  <c r="P1506" i="2"/>
  <c r="L926" i="2"/>
  <c r="O1361" i="2"/>
  <c r="R1796" i="2"/>
  <c r="N1216" i="2"/>
  <c r="R1802" i="2"/>
  <c r="N1222" i="2"/>
  <c r="Q1657" i="2"/>
  <c r="M1077" i="2"/>
  <c r="P1512" i="2"/>
  <c r="L932" i="2"/>
  <c r="O1367" i="2"/>
  <c r="AC3252" i="2"/>
  <c r="Y2744" i="2"/>
  <c r="U2236" i="2"/>
  <c r="AD3379" i="2"/>
  <c r="Z2871" i="2"/>
  <c r="V2363" i="2"/>
  <c r="AE3506" i="2"/>
  <c r="AA2998" i="2"/>
  <c r="W2490" i="2"/>
  <c r="S1946" i="2"/>
  <c r="AB3125" i="2"/>
  <c r="X2617" i="2"/>
  <c r="T2091" i="2"/>
  <c r="AC3239" i="2"/>
  <c r="Y2731" i="2"/>
  <c r="U2223" i="2"/>
  <c r="AD3366" i="2"/>
  <c r="Z2858" i="2"/>
  <c r="V2350" i="2"/>
  <c r="AE3493" i="2"/>
  <c r="AA2985" i="2"/>
  <c r="W2477" i="2"/>
  <c r="S1933" i="2"/>
  <c r="AB3112" i="2"/>
  <c r="X2604" i="2"/>
  <c r="T2078" i="2"/>
  <c r="AC3243" i="2"/>
  <c r="Y2735" i="2"/>
  <c r="U2227" i="2"/>
  <c r="AD3370" i="2"/>
  <c r="Z2862" i="2"/>
  <c r="V2354" i="2"/>
  <c r="AE3497" i="2"/>
  <c r="AA2989" i="2"/>
  <c r="W2481" i="2"/>
  <c r="S1937" i="2"/>
  <c r="AB3116" i="2"/>
  <c r="X2608" i="2"/>
  <c r="T2082" i="2"/>
  <c r="AC3247" i="2"/>
  <c r="Y2739" i="2"/>
  <c r="U2231" i="2"/>
  <c r="AD3374" i="2"/>
  <c r="Z2866" i="2"/>
  <c r="V2358" i="2"/>
  <c r="AE3501" i="2"/>
  <c r="AA2993" i="2"/>
  <c r="W2485" i="2"/>
  <c r="S1941" i="2"/>
  <c r="AB3120" i="2"/>
  <c r="X2612" i="2"/>
  <c r="T2086" i="2"/>
  <c r="AD3380" i="2"/>
  <c r="Z2872" i="2"/>
  <c r="V2364" i="2"/>
  <c r="AE3507" i="2"/>
  <c r="AA2999" i="2"/>
  <c r="W2491" i="2"/>
  <c r="AB3126" i="2"/>
  <c r="X2618" i="2"/>
  <c r="T2092" i="2"/>
  <c r="AC3253" i="2"/>
  <c r="Y2745" i="2"/>
  <c r="U2237" i="2"/>
  <c r="S1947" i="2"/>
  <c r="P1499" i="2"/>
  <c r="L919" i="2"/>
  <c r="O1354" i="2"/>
  <c r="R1789" i="2"/>
  <c r="N1209" i="2"/>
  <c r="Q1644" i="2"/>
  <c r="M1064" i="2"/>
  <c r="P1503" i="2"/>
  <c r="L923" i="2"/>
  <c r="O1358" i="2"/>
  <c r="R1793" i="2"/>
  <c r="N1213" i="2"/>
  <c r="Q1648" i="2"/>
  <c r="M1068" i="2"/>
  <c r="P1507" i="2"/>
  <c r="L927" i="2"/>
  <c r="O1362" i="2"/>
  <c r="R1797" i="2"/>
  <c r="N1217" i="2"/>
  <c r="Q1652" i="2"/>
  <c r="M1072" i="2"/>
  <c r="AD3367" i="2"/>
  <c r="Z2859" i="2"/>
  <c r="V2351" i="2"/>
  <c r="AE3494" i="2"/>
  <c r="AA2986" i="2"/>
  <c r="W2478" i="2"/>
  <c r="AB3113" i="2"/>
  <c r="X2605" i="2"/>
  <c r="T2079" i="2"/>
  <c r="AC3240" i="2"/>
  <c r="Y2732" i="2"/>
  <c r="U2224" i="2"/>
  <c r="S1934" i="2"/>
  <c r="AD3371" i="2"/>
  <c r="Z2863" i="2"/>
  <c r="V2355" i="2"/>
  <c r="AE3498" i="2"/>
  <c r="AA2990" i="2"/>
  <c r="W2482" i="2"/>
  <c r="AB3117" i="2"/>
  <c r="X2609" i="2"/>
  <c r="T2083" i="2"/>
  <c r="AC3244" i="2"/>
  <c r="Y2736" i="2"/>
  <c r="U2228" i="2"/>
  <c r="S1938" i="2"/>
  <c r="AD3375" i="2"/>
  <c r="Z2867" i="2"/>
  <c r="V2359" i="2"/>
  <c r="AE3502" i="2"/>
  <c r="AA2994" i="2"/>
  <c r="W2486" i="2"/>
  <c r="AB3121" i="2"/>
  <c r="X2613" i="2"/>
  <c r="T2087" i="2"/>
  <c r="AC3248" i="2"/>
  <c r="Y2740" i="2"/>
  <c r="U2232" i="2"/>
  <c r="S1942" i="2"/>
  <c r="O1355" i="2"/>
  <c r="R1790" i="2"/>
  <c r="N1210" i="2"/>
  <c r="Q1645" i="2"/>
  <c r="M1065" i="2"/>
  <c r="P1500" i="2"/>
  <c r="L920" i="2"/>
  <c r="O1359" i="2"/>
  <c r="R1794" i="2"/>
  <c r="N1214" i="2"/>
  <c r="Q1649" i="2"/>
  <c r="M1069" i="2"/>
  <c r="P1504" i="2"/>
  <c r="L924" i="2"/>
  <c r="O1363" i="2"/>
  <c r="R1798" i="2"/>
  <c r="N1218" i="2"/>
  <c r="Q1653" i="2"/>
  <c r="M1073" i="2"/>
  <c r="P1508" i="2"/>
  <c r="L928" i="2"/>
  <c r="AB3122" i="2"/>
  <c r="X2614" i="2"/>
  <c r="T2088" i="2"/>
  <c r="S1943" i="2"/>
  <c r="AE3503" i="2"/>
  <c r="AA2995" i="2"/>
  <c r="W2487" i="2"/>
  <c r="AD3376" i="2"/>
  <c r="Z2868" i="2"/>
  <c r="V2360" i="2"/>
  <c r="AC3249" i="2"/>
  <c r="Y2741" i="2"/>
  <c r="U2233" i="2"/>
  <c r="AA31" i="1"/>
  <c r="E22" i="1"/>
  <c r="E21" i="1"/>
  <c r="E34" i="1"/>
  <c r="E35" i="1"/>
  <c r="J46" i="5"/>
  <c r="K46" i="5" s="1"/>
  <c r="L46" i="5" s="1"/>
  <c r="M46" i="5" s="1"/>
  <c r="N46" i="5" s="1"/>
  <c r="I28" i="1"/>
  <c r="O37" i="1"/>
  <c r="O38" i="1"/>
  <c r="H28" i="1"/>
  <c r="G34" i="1"/>
  <c r="G35" i="1"/>
  <c r="H18" i="1"/>
  <c r="H22" i="1"/>
  <c r="H21" i="1"/>
  <c r="H27" i="1"/>
  <c r="J8" i="1"/>
  <c r="K8" i="1"/>
  <c r="V40" i="5"/>
  <c r="V11" i="59" s="1"/>
  <c r="S165" i="6"/>
  <c r="AG270" i="6"/>
  <c r="X107" i="6"/>
  <c r="X108" i="6" s="1"/>
  <c r="P71" i="6"/>
  <c r="Z165" i="6"/>
  <c r="X115" i="6"/>
  <c r="W107" i="6"/>
  <c r="W108" i="6" s="1"/>
  <c r="AF270" i="6"/>
  <c r="Z37" i="9"/>
  <c r="Z73" i="6"/>
  <c r="AK27" i="9"/>
  <c r="AL26" i="9"/>
  <c r="AM25" i="9"/>
  <c r="Y73" i="6"/>
  <c r="T74" i="6"/>
  <c r="AL27" i="9"/>
  <c r="AL25" i="9"/>
  <c r="AM28" i="9"/>
  <c r="Y2608" i="44"/>
  <c r="Y2616" i="44"/>
  <c r="Y2609" i="44"/>
  <c r="V172" i="44"/>
  <c r="V174" i="44"/>
  <c r="K774" i="2"/>
  <c r="K778" i="2"/>
  <c r="K782" i="2"/>
  <c r="K775" i="2"/>
  <c r="K779" i="2"/>
  <c r="K783" i="2"/>
  <c r="K772" i="2"/>
  <c r="K776" i="2"/>
  <c r="K780" i="2"/>
  <c r="K785" i="2"/>
  <c r="K786" i="2"/>
  <c r="K773" i="2"/>
  <c r="K777" i="2"/>
  <c r="K781" i="2"/>
  <c r="K787" i="2"/>
  <c r="AA270" i="6"/>
  <c r="AG28" i="9"/>
  <c r="AJ22" i="6"/>
  <c r="AK24" i="6"/>
  <c r="AG26" i="6"/>
  <c r="AD69" i="6"/>
  <c r="AD165" i="6" s="1"/>
  <c r="AA165" i="6"/>
  <c r="AH26" i="9"/>
  <c r="L11" i="59"/>
  <c r="Q104" i="5"/>
  <c r="T378" i="2" s="1"/>
  <c r="U31" i="1"/>
  <c r="AA1821" i="5"/>
  <c r="AB1821" i="5" s="1"/>
  <c r="AC1821" i="5" s="1"/>
  <c r="AD1821" i="5" s="1"/>
  <c r="AA36" i="9"/>
  <c r="AE36" i="9"/>
  <c r="AF26" i="6"/>
  <c r="AG36" i="9"/>
  <c r="AF27" i="9"/>
  <c r="AG113" i="6"/>
  <c r="AG115" i="6" s="1"/>
  <c r="AG116" i="6" s="1"/>
  <c r="AA26" i="6"/>
  <c r="AF59" i="6"/>
  <c r="AF73" i="6" s="1"/>
  <c r="AA25" i="9"/>
  <c r="AG27" i="9"/>
  <c r="AG26" i="9"/>
  <c r="AA26" i="9"/>
  <c r="AF24" i="6"/>
  <c r="AA28" i="9"/>
  <c r="AF28" i="9"/>
  <c r="AF26" i="9"/>
  <c r="AG25" i="9"/>
  <c r="AH28" i="9"/>
  <c r="AA61" i="6"/>
  <c r="AA75" i="6" s="1"/>
  <c r="AG58" i="6"/>
  <c r="AG72" i="6" s="1"/>
  <c r="W8" i="1"/>
  <c r="X8" i="1"/>
  <c r="W13" i="1"/>
  <c r="X13" i="1"/>
  <c r="Y13" i="1"/>
  <c r="Z13" i="1"/>
  <c r="AB13" i="1"/>
  <c r="AC13" i="1"/>
  <c r="AD13" i="1"/>
  <c r="AE13" i="1"/>
  <c r="AH96" i="6"/>
  <c r="AH98" i="6" s="1"/>
  <c r="AH99" i="6" s="1"/>
  <c r="AB25" i="1"/>
  <c r="AC25" i="1"/>
  <c r="AA26" i="1"/>
  <c r="F58" i="52"/>
  <c r="F57" i="52" s="1"/>
  <c r="S122" i="5"/>
  <c r="U504" i="2" s="1"/>
  <c r="AF25" i="9"/>
  <c r="AH27" i="9"/>
  <c r="AB30" i="1"/>
  <c r="J23" i="5"/>
  <c r="S124" i="5"/>
  <c r="U506" i="2" s="1"/>
  <c r="AA1820" i="5"/>
  <c r="AB1820" i="5" s="1"/>
  <c r="AC1820" i="5" s="1"/>
  <c r="AD1820" i="5" s="1"/>
  <c r="R11" i="10"/>
  <c r="AA1822" i="5"/>
  <c r="AB1822" i="5" s="1"/>
  <c r="AC1822" i="5" s="1"/>
  <c r="AD1822" i="5" s="1"/>
  <c r="AD60" i="6"/>
  <c r="Q99" i="5"/>
  <c r="T373" i="2" s="1"/>
  <c r="S126" i="5"/>
  <c r="U508" i="2" s="1"/>
  <c r="AH61" i="6"/>
  <c r="AH75" i="6" s="1"/>
  <c r="AE60" i="6"/>
  <c r="AH35" i="9"/>
  <c r="AF40" i="9"/>
  <c r="AF60" i="6"/>
  <c r="AF74" i="6" s="1"/>
  <c r="AH60" i="6"/>
  <c r="AH74" i="6" s="1"/>
  <c r="AH59" i="6"/>
  <c r="AA59" i="6"/>
  <c r="AA73" i="6" s="1"/>
  <c r="AG61" i="6"/>
  <c r="AG75" i="6" s="1"/>
  <c r="AI25" i="9"/>
  <c r="AI26" i="9"/>
  <c r="W28" i="1"/>
  <c r="V31" i="1"/>
  <c r="V20" i="1"/>
  <c r="W20" i="1"/>
  <c r="X20" i="1"/>
  <c r="Y20" i="1"/>
  <c r="Z20" i="1"/>
  <c r="W18" i="1"/>
  <c r="X18" i="1"/>
  <c r="U22" i="1"/>
  <c r="W29" i="1"/>
  <c r="Z13" i="5"/>
  <c r="W10" i="1"/>
  <c r="X10" i="1"/>
  <c r="Y10" i="1"/>
  <c r="Z10" i="1"/>
  <c r="V15" i="1"/>
  <c r="W25" i="1"/>
  <c r="J9" i="1"/>
  <c r="K9" i="1"/>
  <c r="I27" i="1"/>
  <c r="G37" i="1"/>
  <c r="G38" i="1"/>
  <c r="J25" i="1"/>
  <c r="I26" i="1"/>
  <c r="S37" i="1"/>
  <c r="S34" i="1"/>
  <c r="S35" i="1"/>
  <c r="O34" i="1"/>
  <c r="O35" i="1"/>
  <c r="H26" i="1"/>
  <c r="I18" i="1"/>
  <c r="AF57" i="6"/>
  <c r="AF71" i="6" s="1"/>
  <c r="AF29" i="9" s="1"/>
  <c r="AH58" i="6"/>
  <c r="AA60" i="6"/>
  <c r="AA74" i="6" s="1"/>
  <c r="AE58" i="6"/>
  <c r="AE57" i="6"/>
  <c r="AE71" i="6" s="1"/>
  <c r="AE85" i="6" s="1"/>
  <c r="AE87" i="6" s="1"/>
  <c r="AE88" i="6" s="1"/>
  <c r="AH40" i="9"/>
  <c r="Q75" i="6"/>
  <c r="AE165" i="6"/>
  <c r="AH25" i="9"/>
  <c r="AE61" i="6"/>
  <c r="AE75" i="6" s="1"/>
  <c r="AA57" i="6"/>
  <c r="AG57" i="6"/>
  <c r="AG71" i="6" s="1"/>
  <c r="AF61" i="6"/>
  <c r="AF75" i="6" s="1"/>
  <c r="AE28" i="9"/>
  <c r="AE27" i="9"/>
  <c r="AE26" i="9"/>
  <c r="AE25" i="9"/>
  <c r="Y34" i="5"/>
  <c r="Z35" i="5" s="1"/>
  <c r="U48" i="9"/>
  <c r="Y30" i="1"/>
  <c r="X19" i="1"/>
  <c r="AJ24" i="6"/>
  <c r="X24" i="9"/>
  <c r="E37" i="1"/>
  <c r="E38" i="1"/>
  <c r="W9" i="1"/>
  <c r="K28" i="1"/>
  <c r="K34" i="1"/>
  <c r="H37" i="1"/>
  <c r="H38" i="1"/>
  <c r="AA14" i="1"/>
  <c r="AB29" i="1"/>
  <c r="AC29" i="1"/>
  <c r="AD29" i="1"/>
  <c r="AK40" i="9"/>
  <c r="H34" i="1"/>
  <c r="I34" i="1"/>
  <c r="I35" i="1"/>
  <c r="X28" i="1"/>
  <c r="Y28" i="1"/>
  <c r="AK74" i="6"/>
  <c r="AM24" i="6"/>
  <c r="AJ72" i="6"/>
  <c r="AL36" i="9"/>
  <c r="AM75" i="6"/>
  <c r="AL74" i="6"/>
  <c r="AL75" i="6"/>
  <c r="AI28" i="9"/>
  <c r="AL28" i="9"/>
  <c r="AJ25" i="9"/>
  <c r="AK28" i="9"/>
  <c r="AJ28" i="9"/>
  <c r="AJ42" i="9"/>
  <c r="AI27" i="9"/>
  <c r="Z24" i="9"/>
  <c r="T24" i="9"/>
  <c r="W24" i="9"/>
  <c r="Y24" i="9"/>
  <c r="AK26" i="9"/>
  <c r="AM27" i="9"/>
  <c r="AJ27" i="9"/>
  <c r="AM26" i="9"/>
  <c r="AJ26" i="9"/>
  <c r="Y108" i="6"/>
  <c r="AK25" i="9"/>
  <c r="U24" i="9"/>
  <c r="AB26" i="1"/>
  <c r="AF36" i="9"/>
  <c r="AM35" i="9"/>
  <c r="AM23" i="6"/>
  <c r="AM26" i="6"/>
  <c r="AL24" i="6"/>
  <c r="AK25" i="6"/>
  <c r="AK23" i="6"/>
  <c r="AJ25" i="6"/>
  <c r="AL23" i="6"/>
  <c r="AK26" i="6"/>
  <c r="AL25" i="6"/>
  <c r="AJ26" i="6"/>
  <c r="AH113" i="6"/>
  <c r="AH115" i="6" s="1"/>
  <c r="AH116" i="6" s="1"/>
  <c r="AD27" i="9"/>
  <c r="AE96" i="6"/>
  <c r="AE98" i="6" s="1"/>
  <c r="AE99" i="6" s="1"/>
  <c r="AB188" i="6"/>
  <c r="AB190" i="6" s="1"/>
  <c r="AE24" i="6"/>
  <c r="AA113" i="6"/>
  <c r="AA115" i="6" s="1"/>
  <c r="AA116" i="6" s="1"/>
  <c r="AA25" i="6"/>
  <c r="AD26" i="9"/>
  <c r="AG60" i="6"/>
  <c r="AG74" i="6" s="1"/>
  <c r="AD25" i="6"/>
  <c r="AE35" i="9"/>
  <c r="AD59" i="6"/>
  <c r="AD73" i="6" s="1"/>
  <c r="AF105" i="6"/>
  <c r="AF107" i="6" s="1"/>
  <c r="AF108" i="6" s="1"/>
  <c r="AD25" i="9"/>
  <c r="AF42" i="9"/>
  <c r="AE113" i="6"/>
  <c r="AE115" i="6" s="1"/>
  <c r="AE116" i="6" s="1"/>
  <c r="AA58" i="6"/>
  <c r="AA72" i="6" s="1"/>
  <c r="AH25" i="6"/>
  <c r="AH24" i="6"/>
  <c r="AI24" i="6"/>
  <c r="AE59" i="6"/>
  <c r="AE73" i="6" s="1"/>
  <c r="AC30" i="1"/>
  <c r="AH36" i="9"/>
  <c r="AF58" i="6"/>
  <c r="V22" i="1"/>
  <c r="V21" i="1"/>
  <c r="V34" i="1"/>
  <c r="V35" i="1"/>
  <c r="AB18" i="1"/>
  <c r="AA22" i="1"/>
  <c r="AD58" i="6"/>
  <c r="AD72" i="6" s="1"/>
  <c r="AE42" i="9"/>
  <c r="AA42" i="9"/>
  <c r="AA35" i="9"/>
  <c r="AA96" i="6"/>
  <c r="AA98" i="6" s="1"/>
  <c r="AD74" i="6"/>
  <c r="AH73" i="6"/>
  <c r="AG96" i="6"/>
  <c r="AG98" i="6" s="1"/>
  <c r="AG99" i="6" s="1"/>
  <c r="U21" i="1"/>
  <c r="AH26" i="6"/>
  <c r="AG59" i="6"/>
  <c r="AG73" i="6" s="1"/>
  <c r="AG134" i="6"/>
  <c r="AE23" i="5"/>
  <c r="AE22" i="5" s="1"/>
  <c r="AB28" i="1"/>
  <c r="AA27" i="1"/>
  <c r="W27" i="1"/>
  <c r="W22" i="1"/>
  <c r="X35" i="5"/>
  <c r="U15" i="1"/>
  <c r="X29" i="1"/>
  <c r="W31" i="1"/>
  <c r="AC26" i="1"/>
  <c r="AD25" i="1"/>
  <c r="W26" i="1"/>
  <c r="X25" i="1"/>
  <c r="U46" i="5"/>
  <c r="V46" i="5" s="1"/>
  <c r="W46" i="5" s="1"/>
  <c r="X46" i="5" s="1"/>
  <c r="J28" i="1"/>
  <c r="U52" i="5"/>
  <c r="U14" i="59" s="1"/>
  <c r="S38" i="1"/>
  <c r="W19" i="9"/>
  <c r="Y18" i="1"/>
  <c r="Y27" i="5"/>
  <c r="Z28" i="5" s="1"/>
  <c r="X28" i="5"/>
  <c r="Y28" i="5" s="1"/>
  <c r="J26" i="1"/>
  <c r="K25" i="1"/>
  <c r="K26" i="1"/>
  <c r="Y8" i="1"/>
  <c r="AE72" i="6"/>
  <c r="AG24" i="6"/>
  <c r="AG23" i="6"/>
  <c r="AE22" i="6"/>
  <c r="Z39" i="5"/>
  <c r="AD13" i="6" s="1"/>
  <c r="Z30" i="1"/>
  <c r="X22" i="1"/>
  <c r="Y19" i="1"/>
  <c r="AL26" i="6"/>
  <c r="AM96" i="6"/>
  <c r="AM36" i="9"/>
  <c r="X9" i="1"/>
  <c r="X27" i="1"/>
  <c r="AM40" i="9"/>
  <c r="H35" i="1"/>
  <c r="J34" i="1"/>
  <c r="J35" i="1"/>
  <c r="AK73" i="6"/>
  <c r="V37" i="1"/>
  <c r="V38" i="1"/>
  <c r="U37" i="1"/>
  <c r="U38" i="1"/>
  <c r="AB31" i="1"/>
  <c r="AM25" i="6"/>
  <c r="AJ73" i="6"/>
  <c r="AK75" i="6"/>
  <c r="AA15" i="1"/>
  <c r="AJ36" i="9"/>
  <c r="AJ74" i="6"/>
  <c r="AL22" i="6"/>
  <c r="AM134" i="6"/>
  <c r="AI36" i="9"/>
  <c r="AJ24" i="9"/>
  <c r="AL42" i="9"/>
  <c r="AK36" i="9"/>
  <c r="AC31" i="1"/>
  <c r="AL113" i="6"/>
  <c r="AC188" i="6"/>
  <c r="AC190" i="6" s="1"/>
  <c r="AK134" i="6"/>
  <c r="AK136" i="6" s="1"/>
  <c r="AK113" i="6"/>
  <c r="AK124" i="6" s="1"/>
  <c r="AJ40" i="9"/>
  <c r="AJ105" i="6"/>
  <c r="AI25" i="6"/>
  <c r="AK35" i="9"/>
  <c r="AK96" i="6"/>
  <c r="AK98" i="6" s="1"/>
  <c r="AK42" i="9"/>
  <c r="AK105" i="6"/>
  <c r="AK107" i="6" s="1"/>
  <c r="AK108" i="6" s="1"/>
  <c r="AJ113" i="6"/>
  <c r="AL35" i="9"/>
  <c r="AL96" i="6"/>
  <c r="AM42" i="9"/>
  <c r="AM105" i="6"/>
  <c r="AG35" i="9"/>
  <c r="AK22" i="6"/>
  <c r="AM22" i="6"/>
  <c r="AM71" i="6"/>
  <c r="AI73" i="6"/>
  <c r="AI72" i="6"/>
  <c r="AI75" i="6"/>
  <c r="W21" i="1"/>
  <c r="AD57" i="6"/>
  <c r="AD40" i="9"/>
  <c r="AD30" i="1"/>
  <c r="AA21" i="1"/>
  <c r="AB22" i="1"/>
  <c r="AC18" i="1"/>
  <c r="AD28" i="9"/>
  <c r="AH57" i="6"/>
  <c r="AH71" i="6" s="1"/>
  <c r="AG42" i="9"/>
  <c r="AD105" i="6"/>
  <c r="AD107" i="6" s="1"/>
  <c r="AD108" i="6" s="1"/>
  <c r="AD61" i="6"/>
  <c r="AD75" i="6" s="1"/>
  <c r="AI96" i="6"/>
  <c r="AI35" i="9"/>
  <c r="AF23" i="5"/>
  <c r="AB27" i="1"/>
  <c r="AC28" i="1"/>
  <c r="U34" i="1"/>
  <c r="X31" i="1"/>
  <c r="Y29" i="1"/>
  <c r="AE29" i="1"/>
  <c r="X26" i="1"/>
  <c r="Y25" i="1"/>
  <c r="AE25" i="1"/>
  <c r="AD26" i="1"/>
  <c r="Y9" i="1"/>
  <c r="Z8" i="1"/>
  <c r="Z18" i="1"/>
  <c r="Y27" i="1"/>
  <c r="X19" i="9"/>
  <c r="U17" i="10"/>
  <c r="U16" i="9"/>
  <c r="U19" i="9"/>
  <c r="W16" i="9"/>
  <c r="X16" i="9" s="1"/>
  <c r="U49" i="5"/>
  <c r="AD24" i="6"/>
  <c r="AG22" i="6"/>
  <c r="AA24" i="6"/>
  <c r="AF23" i="6"/>
  <c r="AG25" i="6"/>
  <c r="AF25" i="6"/>
  <c r="AH23" i="6"/>
  <c r="AE25" i="6"/>
  <c r="AE26" i="6"/>
  <c r="AA39" i="5"/>
  <c r="AE13" i="6" s="1"/>
  <c r="Z19" i="1"/>
  <c r="Y22" i="1"/>
  <c r="X21" i="1"/>
  <c r="Z28" i="1"/>
  <c r="Z52" i="5"/>
  <c r="AE26" i="1"/>
  <c r="AL134" i="6"/>
  <c r="AI113" i="6"/>
  <c r="AM113" i="6"/>
  <c r="AA37" i="1"/>
  <c r="AA34" i="1"/>
  <c r="AJ134" i="6"/>
  <c r="AD31" i="1"/>
  <c r="AL105" i="6"/>
  <c r="AL40" i="9"/>
  <c r="AJ35" i="9"/>
  <c r="AJ96" i="6"/>
  <c r="AJ23" i="6"/>
  <c r="AI71" i="6"/>
  <c r="AE40" i="9"/>
  <c r="AE105" i="6"/>
  <c r="AE107" i="6" s="1"/>
  <c r="AE108" i="6" s="1"/>
  <c r="AF96" i="6"/>
  <c r="AF98" i="6" s="1"/>
  <c r="AF99" i="6" s="1"/>
  <c r="AF35" i="9"/>
  <c r="AA134" i="6"/>
  <c r="AA153" i="6" s="1"/>
  <c r="AB21" i="1"/>
  <c r="AE30" i="1"/>
  <c r="AD42" i="9"/>
  <c r="AH134" i="6"/>
  <c r="AF113" i="6"/>
  <c r="AF115" i="6" s="1"/>
  <c r="AF116" i="6" s="1"/>
  <c r="AC22" i="1"/>
  <c r="AD18" i="1"/>
  <c r="AD36" i="9"/>
  <c r="AE134" i="6"/>
  <c r="AA40" i="9"/>
  <c r="AA105" i="6"/>
  <c r="AA107" i="6" s="1"/>
  <c r="AA108" i="6" s="1"/>
  <c r="AH42" i="9"/>
  <c r="AH105" i="6"/>
  <c r="AH107" i="6" s="1"/>
  <c r="AD26" i="6"/>
  <c r="AI22" i="6"/>
  <c r="AF134" i="6"/>
  <c r="AD28" i="1"/>
  <c r="AG23" i="5"/>
  <c r="AC27" i="1"/>
  <c r="U35" i="1"/>
  <c r="Z29" i="1"/>
  <c r="Z31" i="1"/>
  <c r="Y31" i="1"/>
  <c r="Y26" i="1"/>
  <c r="Z25" i="1"/>
  <c r="Z26" i="1"/>
  <c r="V17" i="10"/>
  <c r="Y19" i="9"/>
  <c r="Z49" i="5"/>
  <c r="AD16" i="9" s="1"/>
  <c r="AC16" i="9" s="1"/>
  <c r="AE24" i="9"/>
  <c r="AH22" i="6"/>
  <c r="AF22" i="6"/>
  <c r="AA24" i="9"/>
  <c r="AD22" i="6"/>
  <c r="AB39" i="5"/>
  <c r="AF13" i="6" s="1"/>
  <c r="Y21" i="1"/>
  <c r="Z22" i="1"/>
  <c r="AA35" i="1"/>
  <c r="AL24" i="9"/>
  <c r="AE52" i="5"/>
  <c r="AA38" i="1"/>
  <c r="AI26" i="6"/>
  <c r="AK24" i="9"/>
  <c r="AM24" i="9"/>
  <c r="AE31" i="1"/>
  <c r="AI23" i="6"/>
  <c r="AD22" i="1"/>
  <c r="AE18" i="1"/>
  <c r="AD134" i="6"/>
  <c r="AI134" i="6"/>
  <c r="AC21" i="1"/>
  <c r="AD35" i="9"/>
  <c r="AD96" i="6"/>
  <c r="AD98" i="6" s="1"/>
  <c r="AD99" i="6" s="1"/>
  <c r="AG40" i="9"/>
  <c r="AG105" i="6"/>
  <c r="AG107" i="6" s="1"/>
  <c r="AG108" i="6" s="1"/>
  <c r="AI40" i="9"/>
  <c r="AD113" i="6"/>
  <c r="AD115" i="6" s="1"/>
  <c r="AD116" i="6" s="1"/>
  <c r="AI42" i="9"/>
  <c r="AE28" i="1"/>
  <c r="AH23" i="5"/>
  <c r="AD27" i="1"/>
  <c r="Z19" i="9"/>
  <c r="X17" i="10" s="1"/>
  <c r="W17" i="10"/>
  <c r="AA23" i="6"/>
  <c r="AG24" i="9"/>
  <c r="AE23" i="6"/>
  <c r="AC39" i="5"/>
  <c r="AG13" i="6" s="1"/>
  <c r="Z21" i="1"/>
  <c r="AE22" i="1"/>
  <c r="AE21" i="1"/>
  <c r="AE49" i="5"/>
  <c r="AI24" i="9"/>
  <c r="AI105" i="6"/>
  <c r="AD21" i="1"/>
  <c r="AD39" i="5"/>
  <c r="AI23" i="5"/>
  <c r="AE27" i="1"/>
  <c r="AF24" i="9"/>
  <c r="AD24" i="9"/>
  <c r="AH24" i="9"/>
  <c r="AE39" i="5"/>
  <c r="AD23" i="6"/>
  <c r="AG39" i="5"/>
  <c r="D28" i="97" s="1"/>
  <c r="AF39" i="5"/>
  <c r="AG3898" i="2"/>
  <c r="AG433" i="5"/>
  <c r="AH433" i="5"/>
  <c r="AI433" i="5"/>
  <c r="AF433" i="5"/>
  <c r="AE433" i="5"/>
  <c r="Z1692" i="5"/>
  <c r="AE1796" i="5"/>
  <c r="AE1782" i="5"/>
  <c r="AE1768" i="5"/>
  <c r="Y1692" i="5"/>
  <c r="AA433" i="5"/>
  <c r="AB433" i="5"/>
  <c r="Y433" i="5"/>
  <c r="Z433" i="5"/>
  <c r="AJ3689" i="44"/>
  <c r="AI660" i="44"/>
  <c r="AI661" i="44"/>
  <c r="AI665" i="44"/>
  <c r="AI668" i="44"/>
  <c r="AI666" i="44"/>
  <c r="AI673" i="44"/>
  <c r="AI670" i="44"/>
  <c r="AI664" i="44"/>
  <c r="AI671" i="44"/>
  <c r="AI662" i="44"/>
  <c r="AI667" i="44"/>
  <c r="AI669" i="44"/>
  <c r="AI663" i="44"/>
  <c r="AI672" i="44"/>
  <c r="X2800" i="44"/>
  <c r="AG3905" i="2"/>
  <c r="AG3893" i="2"/>
  <c r="AG3899" i="2"/>
  <c r="AF3765" i="2"/>
  <c r="AH4019" i="2"/>
  <c r="AG3902" i="2"/>
  <c r="AF3777" i="2"/>
  <c r="AH4022" i="2"/>
  <c r="AF3773" i="2"/>
  <c r="AE3643" i="2"/>
  <c r="AE3640" i="2"/>
  <c r="AH4030" i="2"/>
  <c r="AF3769" i="2"/>
  <c r="AH4023" i="2"/>
  <c r="AH4028" i="2"/>
  <c r="AG3906" i="2"/>
  <c r="AH4026" i="2"/>
  <c r="AE3638" i="2"/>
  <c r="AI4146" i="2"/>
  <c r="AH4025" i="2"/>
  <c r="AE3648" i="2"/>
  <c r="AI4156" i="2"/>
  <c r="AG3904" i="2"/>
  <c r="AE3641" i="2"/>
  <c r="AI4149" i="2"/>
  <c r="AE3646" i="2"/>
  <c r="AF3778" i="2"/>
  <c r="AI4159" i="2"/>
  <c r="AH4024" i="2"/>
  <c r="AF3766" i="2"/>
  <c r="AI4147" i="2"/>
  <c r="AH4021" i="2"/>
  <c r="AE3649" i="2"/>
  <c r="AI4157" i="2"/>
  <c r="AE3642" i="2"/>
  <c r="AI4150" i="2"/>
  <c r="AG3901" i="2"/>
  <c r="AE3645" i="2"/>
  <c r="AI4153" i="2"/>
  <c r="AE3644" i="2"/>
  <c r="AI4152" i="2"/>
  <c r="AF3775" i="2"/>
  <c r="AI4158" i="2"/>
  <c r="AF3768" i="2"/>
  <c r="AI4154" i="2"/>
  <c r="AE3651" i="2"/>
  <c r="AG3897" i="2"/>
  <c r="AE3639" i="2"/>
  <c r="AG3894" i="2"/>
  <c r="AG3903" i="2"/>
  <c r="AG3896" i="2"/>
  <c r="AF3774" i="2"/>
  <c r="AI4155" i="2"/>
  <c r="AF3772" i="2"/>
  <c r="AG3892" i="2"/>
  <c r="AF3771" i="2"/>
  <c r="AH4029" i="2"/>
  <c r="AE3650" i="2"/>
  <c r="AH4031" i="2"/>
  <c r="AG3895" i="2"/>
  <c r="AG3900" i="2"/>
  <c r="AH4027" i="2"/>
  <c r="AH4032" i="2"/>
  <c r="AF3770" i="2"/>
  <c r="AI4151" i="2"/>
  <c r="AH4020" i="2"/>
  <c r="AF3767" i="2"/>
  <c r="AI4148" i="2"/>
  <c r="AF3776" i="2"/>
  <c r="AE3647" i="2"/>
  <c r="AA1692" i="5"/>
  <c r="AF1782" i="5"/>
  <c r="AF1796" i="5"/>
  <c r="AF1754" i="5"/>
  <c r="AF1768" i="5"/>
  <c r="AB1692" i="5"/>
  <c r="AH4033" i="2"/>
  <c r="AF3779" i="2"/>
  <c r="AE3652" i="2"/>
  <c r="AI4160" i="2"/>
  <c r="AG1796" i="5"/>
  <c r="AG1768" i="5"/>
  <c r="AG1782" i="5"/>
  <c r="AG1754" i="5"/>
  <c r="V507" i="5"/>
  <c r="U507" i="5"/>
  <c r="W507" i="5"/>
  <c r="U1692" i="5"/>
  <c r="T1692" i="5"/>
  <c r="AC1692" i="5"/>
  <c r="X1692" i="5"/>
  <c r="V1692" i="5"/>
  <c r="W1692" i="5"/>
  <c r="X507" i="5"/>
  <c r="AD507" i="5"/>
  <c r="AD433" i="5"/>
  <c r="AI1768" i="5"/>
  <c r="AI1782" i="5"/>
  <c r="AH1782" i="5"/>
  <c r="AH1754" i="5"/>
  <c r="AH1796" i="5"/>
  <c r="AI1796" i="5"/>
  <c r="AI1754" i="5"/>
  <c r="AH1768" i="5"/>
  <c r="AD1692" i="5"/>
  <c r="AA176" i="6"/>
  <c r="T507" i="5"/>
  <c r="AC507" i="5"/>
  <c r="AC433" i="5"/>
  <c r="AE3637" i="2"/>
  <c r="AB507" i="5"/>
  <c r="Z507" i="5"/>
  <c r="AA507" i="5"/>
  <c r="AE1692" i="5"/>
  <c r="AB176" i="6"/>
  <c r="AF3764" i="2"/>
  <c r="AG3891" i="2"/>
  <c r="AC176" i="6"/>
  <c r="AH4018" i="2"/>
  <c r="S348" i="2"/>
  <c r="S347" i="2"/>
  <c r="AI4145" i="2"/>
  <c r="S341" i="2"/>
  <c r="S336" i="2"/>
  <c r="S334" i="2"/>
  <c r="S338" i="2"/>
  <c r="S337" i="2"/>
  <c r="S344" i="2"/>
  <c r="S339" i="2"/>
  <c r="S340" i="2"/>
  <c r="S346" i="2"/>
  <c r="S342" i="2"/>
  <c r="S343" i="2"/>
  <c r="S335" i="2"/>
  <c r="S333" i="2"/>
  <c r="X41" i="1"/>
  <c r="W41" i="1"/>
  <c r="Y41" i="1"/>
  <c r="AE176" i="6"/>
  <c r="AF176" i="6"/>
  <c r="AG176" i="6"/>
  <c r="AH176" i="6"/>
  <c r="AE1754" i="5"/>
  <c r="AG1692" i="5"/>
  <c r="AF1692" i="5"/>
  <c r="Y507" i="5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AM176" i="6"/>
  <c r="AL176" i="6"/>
  <c r="N8" i="2" l="1"/>
  <c r="Z14" i="10"/>
  <c r="AB16" i="9"/>
  <c r="N7" i="52"/>
  <c r="N8" i="44"/>
  <c r="V14" i="10"/>
  <c r="Y16" i="9"/>
  <c r="U14" i="10"/>
  <c r="X29" i="9"/>
  <c r="X85" i="6"/>
  <c r="X87" i="6" s="1"/>
  <c r="X88" i="6" s="1"/>
  <c r="AE288" i="6"/>
  <c r="G106" i="9"/>
  <c r="V19" i="9"/>
  <c r="T151" i="6"/>
  <c r="T149" i="6"/>
  <c r="T155" i="6" s="1"/>
  <c r="AK4261" i="44"/>
  <c r="AN4642" i="44"/>
  <c r="AM4515" i="44"/>
  <c r="AL4388" i="44"/>
  <c r="AE14" i="52"/>
  <c r="AI19" i="9"/>
  <c r="AE17" i="10" s="1"/>
  <c r="Z14" i="59"/>
  <c r="AD19" i="9"/>
  <c r="AL12" i="6"/>
  <c r="G38" i="5"/>
  <c r="AL4381" i="44"/>
  <c r="AM4508" i="44"/>
  <c r="AK4254" i="44"/>
  <c r="AN4635" i="44"/>
  <c r="AM4516" i="44"/>
  <c r="AL4389" i="44"/>
  <c r="AK4262" i="44"/>
  <c r="AN4643" i="44"/>
  <c r="AM4521" i="44"/>
  <c r="AL4394" i="44"/>
  <c r="AK4267" i="44"/>
  <c r="AN4648" i="44"/>
  <c r="AN4636" i="44"/>
  <c r="AM4509" i="44"/>
  <c r="AL4382" i="44"/>
  <c r="AK4255" i="44"/>
  <c r="AK4263" i="44"/>
  <c r="AN4644" i="44"/>
  <c r="AM4517" i="44"/>
  <c r="AL4390" i="44"/>
  <c r="AN4637" i="44"/>
  <c r="AM4510" i="44"/>
  <c r="AL4383" i="44"/>
  <c r="AK4256" i="44"/>
  <c r="AN4646" i="44"/>
  <c r="AM4519" i="44"/>
  <c r="AL4392" i="44"/>
  <c r="AK4265" i="44"/>
  <c r="AN4647" i="44"/>
  <c r="AM4520" i="44"/>
  <c r="AL4393" i="44"/>
  <c r="AK4266" i="44"/>
  <c r="AN4639" i="44"/>
  <c r="AM4512" i="44"/>
  <c r="AL4385" i="44"/>
  <c r="AK4258" i="44"/>
  <c r="AL4395" i="44"/>
  <c r="AM4522" i="44"/>
  <c r="AK4268" i="44"/>
  <c r="AN4649" i="44"/>
  <c r="AM4513" i="44"/>
  <c r="AL4386" i="44"/>
  <c r="AK4259" i="44"/>
  <c r="AN4640" i="44"/>
  <c r="AN4645" i="44"/>
  <c r="AM4518" i="44"/>
  <c r="AL4391" i="44"/>
  <c r="AK4264" i="44"/>
  <c r="AH46" i="1"/>
  <c r="AL13" i="5" s="1"/>
  <c r="AE50" i="5"/>
  <c r="AI16" i="9"/>
  <c r="AE14" i="10" s="1"/>
  <c r="AN4638" i="44"/>
  <c r="AM4511" i="44"/>
  <c r="AL4384" i="44"/>
  <c r="AK4257" i="44"/>
  <c r="AL4387" i="44"/>
  <c r="AN4641" i="44"/>
  <c r="AK4260" i="44"/>
  <c r="AM4514" i="44"/>
  <c r="V46" i="1"/>
  <c r="AJ13" i="6"/>
  <c r="AH13" i="6"/>
  <c r="AK509" i="5"/>
  <c r="AJ152" i="6"/>
  <c r="AJ124" i="6"/>
  <c r="AI115" i="6"/>
  <c r="AI107" i="6"/>
  <c r="AJ107" i="6"/>
  <c r="AJ98" i="6"/>
  <c r="AI98" i="6"/>
  <c r="AL515" i="5"/>
  <c r="AJ514" i="5"/>
  <c r="AN512" i="5"/>
  <c r="AL523" i="5"/>
  <c r="AM513" i="5"/>
  <c r="AK510" i="5"/>
  <c r="AJ518" i="5"/>
  <c r="AK516" i="5"/>
  <c r="AL136" i="6"/>
  <c r="AM136" i="6"/>
  <c r="AM140" i="6" s="1"/>
  <c r="AM29" i="9"/>
  <c r="AM73" i="6"/>
  <c r="AM123" i="6"/>
  <c r="AL122" i="6"/>
  <c r="AL107" i="6"/>
  <c r="AM107" i="6"/>
  <c r="AL98" i="6"/>
  <c r="AM98" i="6"/>
  <c r="AG60" i="1"/>
  <c r="AG61" i="1"/>
  <c r="AH61" i="1" s="1"/>
  <c r="AG62" i="1"/>
  <c r="AH62" i="1" s="1"/>
  <c r="AI62" i="1" s="1"/>
  <c r="Z46" i="1"/>
  <c r="Y46" i="1"/>
  <c r="X46" i="1"/>
  <c r="W46" i="1"/>
  <c r="AG65" i="1"/>
  <c r="AH65" i="1" s="1"/>
  <c r="AI65" i="1" s="1"/>
  <c r="AJ65" i="1" s="1"/>
  <c r="AG66" i="1"/>
  <c r="AH66" i="1" s="1"/>
  <c r="AI66" i="1" s="1"/>
  <c r="AJ66" i="1" s="1"/>
  <c r="AA46" i="1"/>
  <c r="AJ432" i="5"/>
  <c r="AK432" i="5"/>
  <c r="AL432" i="5"/>
  <c r="AM432" i="5"/>
  <c r="AN432" i="5"/>
  <c r="Y42" i="1"/>
  <c r="Z42" i="1"/>
  <c r="W9" i="9"/>
  <c r="Q8" i="9"/>
  <c r="W42" i="1"/>
  <c r="X42" i="1"/>
  <c r="AD9" i="9"/>
  <c r="J8" i="9"/>
  <c r="R8" i="9"/>
  <c r="AA8" i="9"/>
  <c r="U9" i="9"/>
  <c r="AN9" i="9"/>
  <c r="O8" i="9"/>
  <c r="M8" i="9"/>
  <c r="Z27" i="1"/>
  <c r="AI9" i="9"/>
  <c r="AH154" i="6"/>
  <c r="AI152" i="6"/>
  <c r="AG136" i="6"/>
  <c r="AP115" i="9"/>
  <c r="AO115" i="9"/>
  <c r="AQ115" i="9"/>
  <c r="AR115" i="9"/>
  <c r="AL1820" i="5"/>
  <c r="J809" i="44"/>
  <c r="R1969" i="44"/>
  <c r="P1688" i="44"/>
  <c r="P1778" i="44" s="1"/>
  <c r="U164" i="44"/>
  <c r="U166" i="44"/>
  <c r="U168" i="44"/>
  <c r="U170" i="44"/>
  <c r="U172" i="44"/>
  <c r="U174" i="44"/>
  <c r="U177" i="44"/>
  <c r="U175" i="44"/>
  <c r="AE175" i="44"/>
  <c r="S22" i="44"/>
  <c r="Y2607" i="44"/>
  <c r="Y2615" i="44"/>
  <c r="T99" i="44"/>
  <c r="AM175" i="44"/>
  <c r="V175" i="44"/>
  <c r="T91" i="44"/>
  <c r="T615" i="44"/>
  <c r="AN175" i="44"/>
  <c r="L1099" i="44"/>
  <c r="J818" i="44"/>
  <c r="R1978" i="44"/>
  <c r="W164" i="44"/>
  <c r="W166" i="44"/>
  <c r="W168" i="44"/>
  <c r="W170" i="44"/>
  <c r="W172" i="44"/>
  <c r="W174" i="44"/>
  <c r="W177" i="44"/>
  <c r="W175" i="44"/>
  <c r="AG175" i="44"/>
  <c r="O22" i="44"/>
  <c r="T92" i="44"/>
  <c r="T617" i="44"/>
  <c r="Q1833" i="44"/>
  <c r="V170" i="44"/>
  <c r="AI111" i="44"/>
  <c r="AI4164" i="44"/>
  <c r="V168" i="44"/>
  <c r="M1244" i="44"/>
  <c r="K963" i="44"/>
  <c r="S2123" i="44"/>
  <c r="T163" i="44"/>
  <c r="T165" i="44"/>
  <c r="T167" i="44"/>
  <c r="T169" i="44"/>
  <c r="T171" i="44"/>
  <c r="T173" i="44"/>
  <c r="T176" i="44"/>
  <c r="T178" i="44"/>
  <c r="Y175" i="44"/>
  <c r="AH175" i="44"/>
  <c r="Y2610" i="44"/>
  <c r="T607" i="44"/>
  <c r="T618" i="44"/>
  <c r="AI4171" i="44"/>
  <c r="AI4170" i="44"/>
  <c r="AI4174" i="44"/>
  <c r="AI109" i="44"/>
  <c r="V166" i="44"/>
  <c r="N1389" i="44"/>
  <c r="L1108" i="44"/>
  <c r="U163" i="44"/>
  <c r="U165" i="44"/>
  <c r="U167" i="44"/>
  <c r="U169" i="44"/>
  <c r="U171" i="44"/>
  <c r="U173" i="44"/>
  <c r="U176" i="44"/>
  <c r="U178" i="44"/>
  <c r="Z175" i="44"/>
  <c r="AI175" i="44"/>
  <c r="Y2603" i="44"/>
  <c r="Y2611" i="44"/>
  <c r="T94" i="44"/>
  <c r="T105" i="44"/>
  <c r="S2114" i="44"/>
  <c r="AF175" i="44"/>
  <c r="AI4167" i="44"/>
  <c r="V164" i="44"/>
  <c r="O1534" i="44"/>
  <c r="O1624" i="44" s="1"/>
  <c r="M1253" i="44"/>
  <c r="V163" i="44"/>
  <c r="V165" i="44"/>
  <c r="V167" i="44"/>
  <c r="V169" i="44"/>
  <c r="V171" i="44"/>
  <c r="V173" i="44"/>
  <c r="V176" i="44"/>
  <c r="V178" i="44"/>
  <c r="AA175" i="44"/>
  <c r="P22" i="44"/>
  <c r="Y2604" i="44"/>
  <c r="Y2612" i="44"/>
  <c r="T609" i="44"/>
  <c r="T106" i="44"/>
  <c r="AJ175" i="44"/>
  <c r="AI4169" i="44"/>
  <c r="AI4173" i="44"/>
  <c r="P1679" i="44"/>
  <c r="P1769" i="44" s="1"/>
  <c r="N1398" i="44"/>
  <c r="W163" i="44"/>
  <c r="W165" i="44"/>
  <c r="W167" i="44"/>
  <c r="W169" i="44"/>
  <c r="W171" i="44"/>
  <c r="W173" i="44"/>
  <c r="W176" i="44"/>
  <c r="W178" i="44"/>
  <c r="AB175" i="44"/>
  <c r="Q22" i="44"/>
  <c r="Y2605" i="44"/>
  <c r="Y2613" i="44"/>
  <c r="AK175" i="44"/>
  <c r="AI4166" i="44"/>
  <c r="AI4172" i="44"/>
  <c r="K954" i="44"/>
  <c r="AI4175" i="44"/>
  <c r="AI4176" i="44"/>
  <c r="V177" i="44"/>
  <c r="Q1824" i="44"/>
  <c r="Q1914" i="44" s="1"/>
  <c r="O1543" i="44"/>
  <c r="O1633" i="44" s="1"/>
  <c r="T166" i="44"/>
  <c r="T168" i="44"/>
  <c r="T170" i="44"/>
  <c r="T172" i="44"/>
  <c r="T174" i="44"/>
  <c r="T177" i="44"/>
  <c r="T175" i="44"/>
  <c r="AC175" i="44"/>
  <c r="R22" i="44"/>
  <c r="Y2606" i="44"/>
  <c r="Y2614" i="44"/>
  <c r="T97" i="44"/>
  <c r="AL175" i="44"/>
  <c r="AH30" i="1"/>
  <c r="AG26" i="1"/>
  <c r="AH10" i="1"/>
  <c r="AH12" i="1"/>
  <c r="AH13" i="1"/>
  <c r="AH28" i="1"/>
  <c r="AH18" i="1"/>
  <c r="AH20" i="1"/>
  <c r="AM13" i="5"/>
  <c r="AH19" i="1"/>
  <c r="AJ62" i="52"/>
  <c r="AN13" i="5"/>
  <c r="AL14" i="5"/>
  <c r="AP168" i="6"/>
  <c r="AR168" i="6"/>
  <c r="AQ168" i="6"/>
  <c r="AL168" i="6"/>
  <c r="AM168" i="6"/>
  <c r="AN168" i="6"/>
  <c r="AO168" i="6"/>
  <c r="AK663" i="44"/>
  <c r="AN661" i="44"/>
  <c r="AL663" i="44"/>
  <c r="AM666" i="44"/>
  <c r="AK668" i="44"/>
  <c r="AN669" i="44"/>
  <c r="AL671" i="44"/>
  <c r="AJ673" i="44"/>
  <c r="AM669" i="44"/>
  <c r="AJ662" i="44"/>
  <c r="AN666" i="44"/>
  <c r="AL668" i="44"/>
  <c r="AM671" i="44"/>
  <c r="AK673" i="44"/>
  <c r="AN674" i="44"/>
  <c r="AN664" i="44"/>
  <c r="AM660" i="44"/>
  <c r="AK662" i="44"/>
  <c r="AL665" i="44"/>
  <c r="AJ667" i="44"/>
  <c r="AM668" i="44"/>
  <c r="AK670" i="44"/>
  <c r="AN671" i="44"/>
  <c r="AL673" i="44"/>
  <c r="AJ668" i="44"/>
  <c r="AM665" i="44"/>
  <c r="AN668" i="44"/>
  <c r="AJ672" i="44"/>
  <c r="AM673" i="44"/>
  <c r="AK671" i="44"/>
  <c r="AM670" i="44"/>
  <c r="AK672" i="44"/>
  <c r="AN673" i="44"/>
  <c r="AM661" i="44"/>
  <c r="AN672" i="44"/>
  <c r="AN662" i="44"/>
  <c r="AL664" i="44"/>
  <c r="AJ666" i="44"/>
  <c r="AM667" i="44"/>
  <c r="AK669" i="44"/>
  <c r="AN670" i="44"/>
  <c r="AL672" i="44"/>
  <c r="AJ674" i="44"/>
  <c r="AL661" i="44"/>
  <c r="AJ663" i="44"/>
  <c r="AK666" i="44"/>
  <c r="AN667" i="44"/>
  <c r="AL669" i="44"/>
  <c r="AJ671" i="44"/>
  <c r="AM672" i="44"/>
  <c r="AK674" i="44"/>
  <c r="AJ660" i="44"/>
  <c r="AK14" i="5"/>
  <c r="AJ14" i="5"/>
  <c r="AM14" i="5"/>
  <c r="AG31" i="1"/>
  <c r="AK35" i="5"/>
  <c r="AH29" i="1"/>
  <c r="AG27" i="1"/>
  <c r="AH25" i="1"/>
  <c r="AK23" i="5"/>
  <c r="AG22" i="1"/>
  <c r="AF21" i="1"/>
  <c r="AF68" i="1"/>
  <c r="AF48" i="9"/>
  <c r="W48" i="9"/>
  <c r="Y29" i="9"/>
  <c r="Y85" i="6"/>
  <c r="Y87" i="6" s="1"/>
  <c r="Y88" i="6" s="1"/>
  <c r="AH43" i="9"/>
  <c r="AH288" i="6"/>
  <c r="AD288" i="6"/>
  <c r="AD188" i="6" s="1"/>
  <c r="AD190" i="6" s="1"/>
  <c r="AK288" i="6"/>
  <c r="AM115" i="6"/>
  <c r="AA288" i="6"/>
  <c r="AL124" i="6"/>
  <c r="V115" i="6"/>
  <c r="AF288" i="6"/>
  <c r="AG288" i="6"/>
  <c r="AG188" i="6" s="1"/>
  <c r="AJ288" i="6"/>
  <c r="AJ188" i="6" s="1"/>
  <c r="AJ190" i="6" s="1"/>
  <c r="AI288" i="6"/>
  <c r="AM288" i="6"/>
  <c r="AL288" i="6"/>
  <c r="X37" i="9"/>
  <c r="Z43" i="9"/>
  <c r="V73" i="6"/>
  <c r="U115" i="6"/>
  <c r="U116" i="6" s="1"/>
  <c r="Y186" i="6"/>
  <c r="Y37" i="9"/>
  <c r="W150" i="6"/>
  <c r="W149" i="6"/>
  <c r="U43" i="9"/>
  <c r="AG43" i="9"/>
  <c r="U37" i="9"/>
  <c r="W43" i="9"/>
  <c r="U57" i="9"/>
  <c r="P62" i="6"/>
  <c r="V74" i="6"/>
  <c r="Q146" i="6"/>
  <c r="Q147" i="6" s="1"/>
  <c r="R146" i="6"/>
  <c r="R147" i="6" s="1"/>
  <c r="AK115" i="6"/>
  <c r="S146" i="6"/>
  <c r="S147" i="6" s="1"/>
  <c r="AA43" i="9"/>
  <c r="AJ122" i="6"/>
  <c r="AJ118" i="6" s="1"/>
  <c r="AF120" i="6"/>
  <c r="AK122" i="6"/>
  <c r="T120" i="6"/>
  <c r="AJ123" i="6"/>
  <c r="T37" i="9"/>
  <c r="V43" i="9"/>
  <c r="P146" i="6"/>
  <c r="P147" i="6" s="1"/>
  <c r="AK123" i="6"/>
  <c r="AC9" i="6"/>
  <c r="AG138" i="6"/>
  <c r="V25" i="6"/>
  <c r="AJ115" i="6"/>
  <c r="AB9" i="9"/>
  <c r="AA48" i="9"/>
  <c r="AM152" i="6"/>
  <c r="AL123" i="6"/>
  <c r="T43" i="9"/>
  <c r="P72" i="6"/>
  <c r="AM153" i="6"/>
  <c r="AE43" i="9"/>
  <c r="AM142" i="6"/>
  <c r="AL115" i="6"/>
  <c r="AM154" i="6"/>
  <c r="X186" i="6"/>
  <c r="O74" i="6"/>
  <c r="L8" i="44"/>
  <c r="M7" i="52"/>
  <c r="M8" i="2"/>
  <c r="M8" i="44"/>
  <c r="M7" i="59"/>
  <c r="M7" i="10"/>
  <c r="J712" i="2"/>
  <c r="J48" i="2" s="1"/>
  <c r="J21" i="2" s="1"/>
  <c r="M1241" i="2"/>
  <c r="AC3399" i="2"/>
  <c r="N1386" i="2"/>
  <c r="O1531" i="2"/>
  <c r="R1966" i="2"/>
  <c r="X2764" i="2"/>
  <c r="Y2891" i="2"/>
  <c r="P1676" i="2"/>
  <c r="N748" i="2"/>
  <c r="N51" i="2" s="1"/>
  <c r="AD3526" i="2"/>
  <c r="S2111" i="2"/>
  <c r="Q1821" i="2"/>
  <c r="T2256" i="2"/>
  <c r="Z3018" i="2"/>
  <c r="V2510" i="2"/>
  <c r="AA3145" i="2"/>
  <c r="K951" i="2"/>
  <c r="AH4034" i="2"/>
  <c r="AG3907" i="2"/>
  <c r="J658" i="2"/>
  <c r="U2383" i="2"/>
  <c r="L1096" i="2"/>
  <c r="W2637" i="2"/>
  <c r="J806" i="2"/>
  <c r="AL4542" i="2"/>
  <c r="S349" i="2"/>
  <c r="S31" i="2" s="1"/>
  <c r="AN4796" i="2"/>
  <c r="AE3653" i="2"/>
  <c r="AM4669" i="2"/>
  <c r="AK4415" i="2"/>
  <c r="AF3780" i="2"/>
  <c r="AI4161" i="2"/>
  <c r="AJ4288" i="2"/>
  <c r="I24" i="2"/>
  <c r="M1241" i="44"/>
  <c r="R119" i="44"/>
  <c r="N1386" i="44"/>
  <c r="O1531" i="44"/>
  <c r="P1676" i="44"/>
  <c r="Q1821" i="44"/>
  <c r="AI107" i="44"/>
  <c r="AJ107" i="44"/>
  <c r="J658" i="44"/>
  <c r="K951" i="44"/>
  <c r="Q107" i="44"/>
  <c r="R107" i="44"/>
  <c r="AB107" i="44"/>
  <c r="O107" i="44"/>
  <c r="Y107" i="44"/>
  <c r="AG107" i="44"/>
  <c r="V107" i="44"/>
  <c r="AH107" i="44"/>
  <c r="W107" i="44"/>
  <c r="AN107" i="44"/>
  <c r="AM107" i="44"/>
  <c r="AD107" i="44"/>
  <c r="AE107" i="44"/>
  <c r="AK107" i="44"/>
  <c r="AL107" i="44"/>
  <c r="AA107" i="44"/>
  <c r="X107" i="44"/>
  <c r="AF107" i="44"/>
  <c r="U107" i="44"/>
  <c r="AC107" i="44"/>
  <c r="P107" i="44"/>
  <c r="Z107" i="44"/>
  <c r="J806" i="44"/>
  <c r="L1096" i="44"/>
  <c r="P7" i="10"/>
  <c r="U582" i="2"/>
  <c r="P8" i="6"/>
  <c r="P8" i="44"/>
  <c r="P8" i="2"/>
  <c r="P7" i="52"/>
  <c r="T454" i="2"/>
  <c r="J11" i="59"/>
  <c r="S11" i="59"/>
  <c r="K11" i="59"/>
  <c r="AF3497" i="2"/>
  <c r="AF3499" i="2"/>
  <c r="Q11" i="59"/>
  <c r="J217" i="2"/>
  <c r="S119" i="44"/>
  <c r="T93" i="44"/>
  <c r="T103" i="44"/>
  <c r="T606" i="44"/>
  <c r="T104" i="44"/>
  <c r="AB63" i="1"/>
  <c r="AC63" i="1" s="1"/>
  <c r="AD63" i="1" s="1"/>
  <c r="AE63" i="1" s="1"/>
  <c r="AF63" i="1" s="1"/>
  <c r="L8" i="2"/>
  <c r="L8" i="6"/>
  <c r="L7" i="59"/>
  <c r="L7" i="52"/>
  <c r="M11" i="10"/>
  <c r="AF3507" i="2"/>
  <c r="AF3496" i="2"/>
  <c r="AF3503" i="2"/>
  <c r="AF3498" i="2"/>
  <c r="AF3506" i="2"/>
  <c r="AF3501" i="2"/>
  <c r="T101" i="44"/>
  <c r="AF3502" i="2"/>
  <c r="AF3493" i="2"/>
  <c r="AF3495" i="2"/>
  <c r="AF3492" i="2"/>
  <c r="U574" i="2"/>
  <c r="AF3494" i="2"/>
  <c r="AF3505" i="2"/>
  <c r="T449" i="2"/>
  <c r="V730" i="44"/>
  <c r="O119" i="44"/>
  <c r="Q110" i="44"/>
  <c r="T442" i="2"/>
  <c r="R7" i="10"/>
  <c r="W730" i="44"/>
  <c r="T613" i="44"/>
  <c r="R110" i="44"/>
  <c r="U570" i="2"/>
  <c r="T619" i="44"/>
  <c r="Q119" i="44"/>
  <c r="S110" i="44"/>
  <c r="T730" i="44"/>
  <c r="T608" i="44"/>
  <c r="P11" i="10"/>
  <c r="T164" i="44"/>
  <c r="T6" i="5"/>
  <c r="T8" i="5" s="1"/>
  <c r="T7" i="52" s="1"/>
  <c r="T605" i="44"/>
  <c r="K8" i="44"/>
  <c r="K8" i="6"/>
  <c r="AF22" i="5"/>
  <c r="AG22" i="5" s="1"/>
  <c r="AH22" i="5" s="1"/>
  <c r="AJ22" i="5" s="1"/>
  <c r="K7" i="52"/>
  <c r="K7" i="10"/>
  <c r="K7" i="59"/>
  <c r="T95" i="44"/>
  <c r="N7" i="10"/>
  <c r="V52" i="5"/>
  <c r="V14" i="59" s="1"/>
  <c r="N8" i="6"/>
  <c r="T620" i="44"/>
  <c r="U577" i="2"/>
  <c r="T457" i="2"/>
  <c r="AI118" i="44"/>
  <c r="U579" i="2"/>
  <c r="T446" i="2"/>
  <c r="AA6" i="5"/>
  <c r="AA8" i="5" s="1"/>
  <c r="U571" i="2"/>
  <c r="X40" i="5"/>
  <c r="X11" i="59" s="1"/>
  <c r="U584" i="2"/>
  <c r="AG14" i="6"/>
  <c r="AI120" i="44"/>
  <c r="AI110" i="44"/>
  <c r="T455" i="2"/>
  <c r="AI122" i="44"/>
  <c r="P119" i="44"/>
  <c r="AI4165" i="44"/>
  <c r="AC40" i="5"/>
  <c r="AC11" i="59" s="1"/>
  <c r="O11" i="59"/>
  <c r="U39" i="5"/>
  <c r="W13" i="6" s="1"/>
  <c r="T444" i="2"/>
  <c r="T453" i="2"/>
  <c r="J7" i="10"/>
  <c r="AG46" i="1"/>
  <c r="AA9" i="44"/>
  <c r="AA2863" i="44" s="1"/>
  <c r="P110" i="44"/>
  <c r="W40" i="5"/>
  <c r="W11" i="59" s="1"/>
  <c r="T611" i="44"/>
  <c r="J222" i="2"/>
  <c r="K218" i="2" s="1"/>
  <c r="K222" i="2" s="1"/>
  <c r="L218" i="2" s="1"/>
  <c r="L222" i="2" s="1"/>
  <c r="M218" i="2" s="1"/>
  <c r="Q8" i="2"/>
  <c r="Q8" i="44"/>
  <c r="R7" i="52"/>
  <c r="R7" i="59"/>
  <c r="AF40" i="5"/>
  <c r="AA8" i="59"/>
  <c r="J8" i="2"/>
  <c r="R8" i="2"/>
  <c r="J8" i="44"/>
  <c r="R8" i="44"/>
  <c r="J7" i="52"/>
  <c r="J7" i="59"/>
  <c r="T443" i="2"/>
  <c r="N11" i="59"/>
  <c r="O110" i="44"/>
  <c r="AI112" i="44"/>
  <c r="U730" i="44"/>
  <c r="AB13" i="6"/>
  <c r="AC13" i="6"/>
  <c r="U580" i="2"/>
  <c r="AG9" i="5"/>
  <c r="AG8" i="52" s="1"/>
  <c r="U573" i="2"/>
  <c r="AI113" i="44"/>
  <c r="AE40" i="5"/>
  <c r="AE14" i="59"/>
  <c r="U569" i="2"/>
  <c r="AI115" i="44"/>
  <c r="AI116" i="44"/>
  <c r="Z9" i="1"/>
  <c r="T451" i="2"/>
  <c r="AF9" i="44"/>
  <c r="AF3497" i="44" s="1"/>
  <c r="AA40" i="5"/>
  <c r="AA11" i="59" s="1"/>
  <c r="Y35" i="5"/>
  <c r="J8" i="52"/>
  <c r="J8" i="59"/>
  <c r="U572" i="2"/>
  <c r="Q7" i="52"/>
  <c r="Q7" i="10"/>
  <c r="AI117" i="44"/>
  <c r="Y39" i="5"/>
  <c r="J9" i="44"/>
  <c r="J225" i="44" s="1"/>
  <c r="J9" i="6"/>
  <c r="T447" i="2"/>
  <c r="AK9" i="44"/>
  <c r="T448" i="2"/>
  <c r="AI119" i="44"/>
  <c r="AB40" i="5"/>
  <c r="AB11" i="59" s="1"/>
  <c r="Q7" i="59"/>
  <c r="U575" i="2"/>
  <c r="AJ71" i="1"/>
  <c r="K9" i="5"/>
  <c r="L9" i="5" s="1"/>
  <c r="AE53" i="5"/>
  <c r="J1652" i="5"/>
  <c r="U2455" i="44"/>
  <c r="T452" i="2"/>
  <c r="J8" i="10"/>
  <c r="Q1923" i="44"/>
  <c r="AI4168" i="44"/>
  <c r="AI114" i="44"/>
  <c r="X9" i="6"/>
  <c r="V9" i="44"/>
  <c r="V2222" i="44" s="1"/>
  <c r="V8" i="10"/>
  <c r="V8" i="59"/>
  <c r="V9" i="2"/>
  <c r="V8" i="52"/>
  <c r="W9" i="5"/>
  <c r="AG40" i="5"/>
  <c r="AH14" i="6"/>
  <c r="V49" i="5"/>
  <c r="W49" i="5" s="1"/>
  <c r="X49" i="5" s="1"/>
  <c r="T540" i="2"/>
  <c r="T131" i="5"/>
  <c r="J32" i="2"/>
  <c r="AF3500" i="2"/>
  <c r="AL9" i="44"/>
  <c r="AL8" i="59"/>
  <c r="AL8" i="10"/>
  <c r="AL8" i="52"/>
  <c r="AP9" i="6"/>
  <c r="AM9" i="5"/>
  <c r="AL9" i="2"/>
  <c r="Z7" i="10"/>
  <c r="Z7" i="52"/>
  <c r="Z7" i="59"/>
  <c r="AD8" i="6"/>
  <c r="Z8" i="44"/>
  <c r="U578" i="2"/>
  <c r="AF8" i="59"/>
  <c r="AC64" i="1"/>
  <c r="AD64" i="1" s="1"/>
  <c r="AO9" i="6"/>
  <c r="V9" i="6"/>
  <c r="AF8" i="52"/>
  <c r="Q1893" i="44"/>
  <c r="R2038" i="44"/>
  <c r="S2183" i="44"/>
  <c r="V2582" i="44"/>
  <c r="W2709" i="44"/>
  <c r="AK8" i="59"/>
  <c r="T2328" i="44"/>
  <c r="AK8" i="10"/>
  <c r="AK8" i="52"/>
  <c r="AF8" i="10"/>
  <c r="AJ9" i="6"/>
  <c r="AF3504" i="2"/>
  <c r="AK9" i="2"/>
  <c r="P1748" i="44"/>
  <c r="O1603" i="44"/>
  <c r="U581" i="2"/>
  <c r="R47" i="5"/>
  <c r="Q47" i="5" s="1"/>
  <c r="P47" i="5" s="1"/>
  <c r="O47" i="5" s="1"/>
  <c r="N47" i="5" s="1"/>
  <c r="M47" i="5" s="1"/>
  <c r="L47" i="5" s="1"/>
  <c r="K47" i="5" s="1"/>
  <c r="J47" i="5" s="1"/>
  <c r="S46" i="5"/>
  <c r="AD40" i="5"/>
  <c r="S8" i="6"/>
  <c r="S7" i="52"/>
  <c r="S8" i="44"/>
  <c r="S7" i="10"/>
  <c r="S8" i="2"/>
  <c r="S7" i="59"/>
  <c r="U1656" i="5"/>
  <c r="V1653" i="5" s="1"/>
  <c r="U1652" i="5"/>
  <c r="AB9" i="5"/>
  <c r="Z8" i="2"/>
  <c r="AA9" i="2"/>
  <c r="AA8" i="10"/>
  <c r="AE9" i="6"/>
  <c r="S481" i="2"/>
  <c r="S422" i="2"/>
  <c r="S35" i="2" s="1"/>
  <c r="S38" i="2" s="1"/>
  <c r="T610" i="44"/>
  <c r="T96" i="44"/>
  <c r="AH50" i="5"/>
  <c r="AK13" i="6"/>
  <c r="AN710" i="44"/>
  <c r="AK710" i="44"/>
  <c r="AI13" i="6"/>
  <c r="AL710" i="44"/>
  <c r="AM710" i="44"/>
  <c r="AJ710" i="44"/>
  <c r="W136" i="6"/>
  <c r="W138" i="6" s="1"/>
  <c r="Z136" i="6"/>
  <c r="Z137" i="6" s="1"/>
  <c r="X43" i="9"/>
  <c r="V57" i="9"/>
  <c r="X27" i="6"/>
  <c r="Z48" i="9"/>
  <c r="AI153" i="6"/>
  <c r="T29" i="9"/>
  <c r="AK27" i="6"/>
  <c r="AJ37" i="9"/>
  <c r="AA136" i="6"/>
  <c r="AA142" i="6" s="1"/>
  <c r="AA53" i="9" s="1"/>
  <c r="AF85" i="6"/>
  <c r="AF87" i="6" s="1"/>
  <c r="AF88" i="6" s="1"/>
  <c r="AK43" i="9"/>
  <c r="AF43" i="9"/>
  <c r="AL71" i="6"/>
  <c r="AM119" i="6"/>
  <c r="AH27" i="6"/>
  <c r="AK138" i="6"/>
  <c r="AD136" i="6"/>
  <c r="AD138" i="6" s="1"/>
  <c r="AD152" i="6"/>
  <c r="U107" i="6"/>
  <c r="U108" i="6" s="1"/>
  <c r="AH37" i="9"/>
  <c r="AA71" i="6"/>
  <c r="AA76" i="6" s="1"/>
  <c r="AA62" i="6"/>
  <c r="AE47" i="9"/>
  <c r="AE48" i="9" s="1"/>
  <c r="AE120" i="6"/>
  <c r="Y75" i="6"/>
  <c r="Y76" i="6" s="1"/>
  <c r="Y62" i="6"/>
  <c r="AA120" i="6"/>
  <c r="AL73" i="6"/>
  <c r="AK71" i="6"/>
  <c r="R72" i="6"/>
  <c r="R76" i="6" s="1"/>
  <c r="R62" i="6"/>
  <c r="AI29" i="9"/>
  <c r="AI85" i="6"/>
  <c r="AI87" i="6" s="1"/>
  <c r="AI88" i="6" s="1"/>
  <c r="AI116" i="6"/>
  <c r="AK137" i="6"/>
  <c r="AK142" i="6"/>
  <c r="AK53" i="9" s="1"/>
  <c r="AM74" i="6"/>
  <c r="AH153" i="6"/>
  <c r="AH136" i="6"/>
  <c r="Z120" i="6"/>
  <c r="AF152" i="6"/>
  <c r="AF136" i="6"/>
  <c r="AF138" i="6" s="1"/>
  <c r="AF154" i="6"/>
  <c r="AE153" i="6"/>
  <c r="AE136" i="6"/>
  <c r="AE138" i="6" s="1"/>
  <c r="AE152" i="6"/>
  <c r="AF6" i="6"/>
  <c r="AE6" i="9"/>
  <c r="AD120" i="6"/>
  <c r="AA27" i="6"/>
  <c r="AF37" i="9"/>
  <c r="Z14" i="6"/>
  <c r="AI122" i="6"/>
  <c r="AD43" i="9"/>
  <c r="AI37" i="9"/>
  <c r="AJ43" i="9"/>
  <c r="AD46" i="9"/>
  <c r="AD48" i="9" s="1"/>
  <c r="AI123" i="6"/>
  <c r="AI124" i="6"/>
  <c r="AL27" i="6"/>
  <c r="AM27" i="6"/>
  <c r="AE37" i="9"/>
  <c r="W120" i="6"/>
  <c r="AI76" i="6"/>
  <c r="AE27" i="6"/>
  <c r="AF27" i="6"/>
  <c r="AJ153" i="6"/>
  <c r="AJ136" i="6"/>
  <c r="V48" i="9"/>
  <c r="AI154" i="6"/>
  <c r="AI136" i="6"/>
  <c r="AL119" i="6"/>
  <c r="AM43" i="9"/>
  <c r="AF188" i="6"/>
  <c r="Y27" i="6"/>
  <c r="W27" i="6"/>
  <c r="V31" i="9"/>
  <c r="V90" i="6"/>
  <c r="V99" i="6" s="1"/>
  <c r="Q62" i="6"/>
  <c r="Q72" i="6"/>
  <c r="AK72" i="6"/>
  <c r="AJ62" i="6"/>
  <c r="AJ71" i="6"/>
  <c r="V37" i="9"/>
  <c r="AL153" i="6"/>
  <c r="AL154" i="6"/>
  <c r="AL152" i="6"/>
  <c r="AL72" i="6"/>
  <c r="AG29" i="9"/>
  <c r="AG85" i="6"/>
  <c r="AG87" i="6" s="1"/>
  <c r="AG88" i="6" s="1"/>
  <c r="AG153" i="6"/>
  <c r="AG152" i="6"/>
  <c r="V23" i="6"/>
  <c r="Z29" i="9"/>
  <c r="Z85" i="6"/>
  <c r="Z87" i="6" s="1"/>
  <c r="Z88" i="6" s="1"/>
  <c r="Z76" i="6"/>
  <c r="AG154" i="6"/>
  <c r="X62" i="6"/>
  <c r="AM62" i="6"/>
  <c r="AM72" i="6"/>
  <c r="U29" i="9"/>
  <c r="U85" i="6"/>
  <c r="U87" i="6" s="1"/>
  <c r="U88" i="6" s="1"/>
  <c r="AA154" i="6"/>
  <c r="AA152" i="6"/>
  <c r="AA85" i="6"/>
  <c r="AA87" i="6" s="1"/>
  <c r="AA88" i="6" s="1"/>
  <c r="X46" i="9"/>
  <c r="X48" i="9" s="1"/>
  <c r="X120" i="6"/>
  <c r="Y47" i="9"/>
  <c r="Y48" i="9" s="1"/>
  <c r="Y120" i="6"/>
  <c r="U55" i="6"/>
  <c r="V54" i="6"/>
  <c r="U61" i="6"/>
  <c r="X76" i="6"/>
  <c r="X136" i="6"/>
  <c r="X137" i="6" s="1"/>
  <c r="AK152" i="6"/>
  <c r="AK143" i="6" s="1"/>
  <c r="AK153" i="6"/>
  <c r="AK144" i="6" s="1"/>
  <c r="AK154" i="6"/>
  <c r="AK145" i="6" s="1"/>
  <c r="Z62" i="6"/>
  <c r="Y149" i="6"/>
  <c r="Y150" i="6"/>
  <c r="Y151" i="6"/>
  <c r="AH120" i="6"/>
  <c r="AH46" i="9"/>
  <c r="AH48" i="9" s="1"/>
  <c r="AD27" i="6"/>
  <c r="AK37" i="9"/>
  <c r="V107" i="6"/>
  <c r="AK62" i="6"/>
  <c r="AJ154" i="6"/>
  <c r="AL43" i="9"/>
  <c r="AA37" i="9"/>
  <c r="V72" i="6"/>
  <c r="T27" i="6"/>
  <c r="V24" i="6"/>
  <c r="V39" i="9"/>
  <c r="V101" i="6"/>
  <c r="AH152" i="6"/>
  <c r="AK140" i="6"/>
  <c r="AK141" i="6"/>
  <c r="AK52" i="9" s="1"/>
  <c r="AM37" i="9"/>
  <c r="AI62" i="6"/>
  <c r="AE154" i="6"/>
  <c r="W155" i="6"/>
  <c r="V110" i="6"/>
  <c r="V116" i="6" s="1"/>
  <c r="V45" i="9"/>
  <c r="AG27" i="6"/>
  <c r="AG37" i="9"/>
  <c r="AC8" i="9"/>
  <c r="AI27" i="6"/>
  <c r="AL37" i="9"/>
  <c r="V26" i="6"/>
  <c r="V50" i="9"/>
  <c r="V127" i="6"/>
  <c r="V69" i="6"/>
  <c r="V165" i="6" s="1"/>
  <c r="Q74" i="6"/>
  <c r="AD37" i="9"/>
  <c r="AI43" i="9"/>
  <c r="P76" i="6"/>
  <c r="AE188" i="6"/>
  <c r="AE190" i="6" s="1"/>
  <c r="AA188" i="6"/>
  <c r="AA190" i="6" s="1"/>
  <c r="AH188" i="6"/>
  <c r="AL142" i="6"/>
  <c r="AH62" i="6"/>
  <c r="AH72" i="6"/>
  <c r="AH76" i="6" s="1"/>
  <c r="AE74" i="6"/>
  <c r="AE62" i="6"/>
  <c r="AH108" i="6"/>
  <c r="AF72" i="6"/>
  <c r="AF76" i="6" s="1"/>
  <c r="AF62" i="6"/>
  <c r="AJ27" i="6"/>
  <c r="AE14" i="6"/>
  <c r="AF14" i="6"/>
  <c r="AA99" i="6"/>
  <c r="AI99" i="6"/>
  <c r="AG62" i="6"/>
  <c r="AG47" i="9"/>
  <c r="AG48" i="9" s="1"/>
  <c r="AG120" i="6"/>
  <c r="AD154" i="6"/>
  <c r="AD153" i="6"/>
  <c r="AD71" i="6"/>
  <c r="AD62" i="6"/>
  <c r="AH29" i="9"/>
  <c r="AH85" i="6"/>
  <c r="AH87" i="6" s="1"/>
  <c r="AH88" i="6" s="1"/>
  <c r="AK116" i="6"/>
  <c r="AK118" i="6"/>
  <c r="T6" i="6"/>
  <c r="S6" i="9"/>
  <c r="V22" i="6"/>
  <c r="V34" i="6"/>
  <c r="U25" i="6"/>
  <c r="U27" i="6" s="1"/>
  <c r="U34" i="6"/>
  <c r="S62" i="6"/>
  <c r="S71" i="6"/>
  <c r="S76" i="6" s="1"/>
  <c r="O62" i="6"/>
  <c r="O72" i="6"/>
  <c r="T55" i="6"/>
  <c r="T61" i="6"/>
  <c r="Y14" i="6"/>
  <c r="AG76" i="6"/>
  <c r="W142" i="6"/>
  <c r="W53" i="9" s="1"/>
  <c r="AL62" i="6"/>
  <c r="AE76" i="6"/>
  <c r="W37" i="9"/>
  <c r="Y43" i="9"/>
  <c r="X6" i="6"/>
  <c r="V6" i="9"/>
  <c r="Z27" i="6"/>
  <c r="X151" i="6"/>
  <c r="X149" i="6"/>
  <c r="AM85" i="6"/>
  <c r="AE29" i="9"/>
  <c r="X116" i="6"/>
  <c r="W62" i="6"/>
  <c r="W71" i="6"/>
  <c r="Z151" i="6"/>
  <c r="Z149" i="6"/>
  <c r="Z140" i="6" s="1"/>
  <c r="Z150" i="6"/>
  <c r="AF153" i="6"/>
  <c r="AK99" i="6"/>
  <c r="AM122" i="6"/>
  <c r="AQ107" i="9"/>
  <c r="G107" i="9" s="1"/>
  <c r="AM124" i="6"/>
  <c r="V71" i="6"/>
  <c r="V80" i="6"/>
  <c r="V24" i="9" s="1"/>
  <c r="V41" i="6"/>
  <c r="V48" i="6"/>
  <c r="X99" i="6"/>
  <c r="Z186" i="6"/>
  <c r="V186" i="6"/>
  <c r="W186" i="6" s="1"/>
  <c r="AB8" i="9"/>
  <c r="T46" i="9"/>
  <c r="T48" i="9" s="1"/>
  <c r="AF67" i="1"/>
  <c r="AI121" i="44"/>
  <c r="AI4163" i="44"/>
  <c r="AM674" i="44"/>
  <c r="AJ661" i="44"/>
  <c r="AM662" i="44"/>
  <c r="AK664" i="44"/>
  <c r="AN665" i="44"/>
  <c r="AL667" i="44"/>
  <c r="AJ664" i="44"/>
  <c r="AK665" i="44"/>
  <c r="AL662" i="44"/>
  <c r="AM663" i="44"/>
  <c r="AN660" i="44"/>
  <c r="AL660" i="44"/>
  <c r="AL670" i="44"/>
  <c r="AJ665" i="44"/>
  <c r="AJ670" i="44"/>
  <c r="G115" i="9" l="1"/>
  <c r="W14" i="10"/>
  <c r="Z16" i="9"/>
  <c r="X14" i="10" s="1"/>
  <c r="AA29" i="9"/>
  <c r="W141" i="6"/>
  <c r="W52" i="9" s="1"/>
  <c r="O76" i="6"/>
  <c r="W140" i="6"/>
  <c r="W137" i="6"/>
  <c r="AC19" i="9"/>
  <c r="Z17" i="10"/>
  <c r="AB19" i="9"/>
  <c r="AE13" i="5"/>
  <c r="AA41" i="1" s="1"/>
  <c r="AJ669" i="44"/>
  <c r="AJ118" i="44" s="1"/>
  <c r="AG11" i="52"/>
  <c r="AF11" i="52"/>
  <c r="AD11" i="59"/>
  <c r="AE11" i="52"/>
  <c r="AM138" i="6"/>
  <c r="AM137" i="6"/>
  <c r="AL141" i="6"/>
  <c r="AL144" i="6"/>
  <c r="AL138" i="6"/>
  <c r="AL140" i="6"/>
  <c r="AL145" i="6"/>
  <c r="AL137" i="6"/>
  <c r="AK660" i="44"/>
  <c r="AK661" i="44"/>
  <c r="AK110" i="44" s="1"/>
  <c r="AK667" i="44"/>
  <c r="AN663" i="44"/>
  <c r="AL674" i="44"/>
  <c r="AN524" i="5"/>
  <c r="AK524" i="5"/>
  <c r="AJ524" i="5"/>
  <c r="AL666" i="44"/>
  <c r="AM664" i="44"/>
  <c r="AJ138" i="6"/>
  <c r="AJ145" i="6"/>
  <c r="AI118" i="6"/>
  <c r="AI119" i="6"/>
  <c r="AJ108" i="6"/>
  <c r="AI108" i="6"/>
  <c r="AJ99" i="6"/>
  <c r="AL53" i="9"/>
  <c r="AL143" i="6"/>
  <c r="AL52" i="9"/>
  <c r="AM143" i="6"/>
  <c r="AM141" i="6"/>
  <c r="AM145" i="6"/>
  <c r="AM144" i="6"/>
  <c r="AM53" i="9"/>
  <c r="AM87" i="6"/>
  <c r="AL116" i="6"/>
  <c r="AM116" i="6"/>
  <c r="AM118" i="6"/>
  <c r="AM108" i="6"/>
  <c r="AL108" i="6"/>
  <c r="AM99" i="6"/>
  <c r="AL99" i="6"/>
  <c r="AG141" i="6"/>
  <c r="AG140" i="6"/>
  <c r="AG137" i="6"/>
  <c r="AG142" i="6"/>
  <c r="AN27" i="9"/>
  <c r="AN25" i="9"/>
  <c r="AN28" i="9"/>
  <c r="AO28" i="9"/>
  <c r="AN42" i="9"/>
  <c r="AO42" i="9"/>
  <c r="AN57" i="6"/>
  <c r="AO57" i="6"/>
  <c r="AR57" i="6"/>
  <c r="AQ57" i="6"/>
  <c r="AP57" i="6"/>
  <c r="AG63" i="1"/>
  <c r="AH63" i="1" s="1"/>
  <c r="AI63" i="1" s="1"/>
  <c r="AJ63" i="1" s="1"/>
  <c r="AG68" i="1"/>
  <c r="AH68" i="1" s="1"/>
  <c r="AI68" i="1" s="1"/>
  <c r="AJ68" i="1" s="1"/>
  <c r="AJ433" i="5"/>
  <c r="AN433" i="5"/>
  <c r="AK433" i="5"/>
  <c r="AL524" i="5"/>
  <c r="AL433" i="5"/>
  <c r="AM524" i="5"/>
  <c r="AM433" i="5"/>
  <c r="S8" i="9"/>
  <c r="AJ9" i="9"/>
  <c r="X14" i="6"/>
  <c r="AP9" i="9"/>
  <c r="AC11" i="10"/>
  <c r="P8" i="9"/>
  <c r="AK14" i="6"/>
  <c r="X11" i="10"/>
  <c r="AL17" i="9"/>
  <c r="AD8" i="9"/>
  <c r="AD11" i="10"/>
  <c r="X9" i="9"/>
  <c r="J9" i="9"/>
  <c r="AB11" i="10"/>
  <c r="AE9" i="9"/>
  <c r="X11" i="1"/>
  <c r="AJ14" i="6"/>
  <c r="V9" i="9"/>
  <c r="N8" i="9"/>
  <c r="L8" i="9"/>
  <c r="Z11" i="1"/>
  <c r="K8" i="9"/>
  <c r="W11" i="1"/>
  <c r="AA11" i="10"/>
  <c r="AO9" i="9"/>
  <c r="W11" i="10"/>
  <c r="Y11" i="1"/>
  <c r="AH140" i="6"/>
  <c r="AI142" i="6"/>
  <c r="AG145" i="6"/>
  <c r="AG144" i="6"/>
  <c r="AR50" i="9"/>
  <c r="AR26" i="6"/>
  <c r="AR127" i="6"/>
  <c r="AN26" i="9"/>
  <c r="AO101" i="6"/>
  <c r="AO24" i="6"/>
  <c r="AO39" i="9"/>
  <c r="AP45" i="9"/>
  <c r="AP25" i="6"/>
  <c r="AP110" i="6"/>
  <c r="AQ127" i="6"/>
  <c r="AQ26" i="6"/>
  <c r="AQ50" i="9"/>
  <c r="AQ25" i="6"/>
  <c r="AQ45" i="9"/>
  <c r="AQ110" i="6"/>
  <c r="AO80" i="6"/>
  <c r="AO22" i="6"/>
  <c r="AO41" i="6"/>
  <c r="AR25" i="6"/>
  <c r="AR110" i="6"/>
  <c r="AR45" i="9"/>
  <c r="AR41" i="6"/>
  <c r="AR80" i="6"/>
  <c r="AR22" i="6"/>
  <c r="AP31" i="9"/>
  <c r="AP23" i="6"/>
  <c r="AP90" i="6"/>
  <c r="AO31" i="9"/>
  <c r="AO90" i="6"/>
  <c r="AO23" i="6"/>
  <c r="AQ80" i="6"/>
  <c r="AQ22" i="6"/>
  <c r="AQ41" i="6"/>
  <c r="AN110" i="6"/>
  <c r="AN45" i="9"/>
  <c r="AN25" i="6"/>
  <c r="AN41" i="6"/>
  <c r="AN22" i="6"/>
  <c r="AN80" i="6"/>
  <c r="AP41" i="6"/>
  <c r="AP22" i="6"/>
  <c r="AP80" i="6"/>
  <c r="AN50" i="9"/>
  <c r="AN127" i="6"/>
  <c r="AN26" i="6"/>
  <c r="AP39" i="9"/>
  <c r="AP101" i="6"/>
  <c r="AP24" i="6"/>
  <c r="AN24" i="6"/>
  <c r="AN101" i="6"/>
  <c r="AN39" i="9"/>
  <c r="AN36" i="9"/>
  <c r="AN90" i="6"/>
  <c r="AN23" i="6"/>
  <c r="AN31" i="9"/>
  <c r="AR39" i="9"/>
  <c r="AR101" i="6"/>
  <c r="AR24" i="6"/>
  <c r="AR31" i="9"/>
  <c r="AR23" i="6"/>
  <c r="AR90" i="6"/>
  <c r="AP127" i="6"/>
  <c r="AP50" i="9"/>
  <c r="AP26" i="6"/>
  <c r="AQ23" i="6"/>
  <c r="AQ90" i="6"/>
  <c r="AQ31" i="9"/>
  <c r="AQ101" i="6"/>
  <c r="AQ24" i="6"/>
  <c r="AQ39" i="9"/>
  <c r="AO127" i="6"/>
  <c r="AO26" i="6"/>
  <c r="AO50" i="9"/>
  <c r="AO45" i="9"/>
  <c r="AO110" i="6"/>
  <c r="AO25" i="6"/>
  <c r="AI19" i="1"/>
  <c r="AL120" i="44"/>
  <c r="AM1820" i="5"/>
  <c r="AM114" i="44"/>
  <c r="AL35" i="5"/>
  <c r="AL23" i="5"/>
  <c r="AI28" i="1"/>
  <c r="AM116" i="44"/>
  <c r="AM120" i="44"/>
  <c r="AM4682" i="44"/>
  <c r="AJ112" i="44"/>
  <c r="R2059" i="44"/>
  <c r="S1951" i="44" s="1"/>
  <c r="R2068" i="44"/>
  <c r="AJ4292" i="44"/>
  <c r="U179" i="44"/>
  <c r="V179" i="44"/>
  <c r="U530" i="44"/>
  <c r="W50" i="44"/>
  <c r="AK111" i="44"/>
  <c r="R1815" i="44"/>
  <c r="P1525" i="44"/>
  <c r="R1806" i="44"/>
  <c r="T50" i="44"/>
  <c r="P1516" i="44"/>
  <c r="U528" i="44"/>
  <c r="U527" i="44"/>
  <c r="U525" i="44"/>
  <c r="Q1661" i="44"/>
  <c r="AJ111" i="44"/>
  <c r="U529" i="44"/>
  <c r="U519" i="44"/>
  <c r="U517" i="44"/>
  <c r="S2195" i="44"/>
  <c r="U50" i="44"/>
  <c r="Q1670" i="44"/>
  <c r="U515" i="44"/>
  <c r="AN4799" i="44"/>
  <c r="T179" i="44"/>
  <c r="U520" i="44"/>
  <c r="W179" i="44"/>
  <c r="U523" i="44"/>
  <c r="V50" i="44"/>
  <c r="S2186" i="44"/>
  <c r="U521" i="44"/>
  <c r="U518" i="44"/>
  <c r="U516" i="44"/>
  <c r="AL4552" i="44"/>
  <c r="AM4676" i="44"/>
  <c r="AM110" i="44"/>
  <c r="AJ116" i="44"/>
  <c r="AK4425" i="44"/>
  <c r="AM118" i="44"/>
  <c r="AM4679" i="44"/>
  <c r="AN118" i="44"/>
  <c r="AN4806" i="44"/>
  <c r="AK122" i="44"/>
  <c r="AN117" i="44"/>
  <c r="AN4807" i="44"/>
  <c r="AK4430" i="44"/>
  <c r="AN4811" i="44"/>
  <c r="AH27" i="1"/>
  <c r="AK120" i="44"/>
  <c r="AJ41" i="1"/>
  <c r="AL4547" i="44"/>
  <c r="AL113" i="44"/>
  <c r="AK4431" i="44"/>
  <c r="AM4677" i="44"/>
  <c r="AL4557" i="44"/>
  <c r="AH41" i="1"/>
  <c r="AM4671" i="44"/>
  <c r="AN4804" i="44"/>
  <c r="AH22" i="1"/>
  <c r="AK123" i="44"/>
  <c r="AM119" i="44"/>
  <c r="AI41" i="1"/>
  <c r="AN115" i="44"/>
  <c r="AJ122" i="44"/>
  <c r="AK4418" i="44"/>
  <c r="AJ123" i="44"/>
  <c r="AL4553" i="44"/>
  <c r="AN4809" i="44"/>
  <c r="AJ4303" i="44"/>
  <c r="AN116" i="44"/>
  <c r="AN4805" i="44"/>
  <c r="AM122" i="44"/>
  <c r="AL121" i="44"/>
  <c r="AN121" i="44"/>
  <c r="AN4810" i="44"/>
  <c r="AN4802" i="44"/>
  <c r="AN119" i="44"/>
  <c r="AM115" i="44"/>
  <c r="AL4545" i="44"/>
  <c r="AL110" i="44"/>
  <c r="AJ115" i="44"/>
  <c r="AI13" i="1"/>
  <c r="AK121" i="44"/>
  <c r="AK62" i="52"/>
  <c r="AI10" i="1"/>
  <c r="AK4429" i="44"/>
  <c r="AJ121" i="44"/>
  <c r="AK4427" i="44"/>
  <c r="AK13" i="5"/>
  <c r="AK118" i="44"/>
  <c r="AI18" i="1"/>
  <c r="AI12" i="1"/>
  <c r="AL114" i="44"/>
  <c r="AI29" i="1"/>
  <c r="AI20" i="1"/>
  <c r="AI30" i="1"/>
  <c r="AN122" i="44"/>
  <c r="AJ120" i="44"/>
  <c r="AN4800" i="44"/>
  <c r="AJ117" i="44"/>
  <c r="AJ4298" i="44"/>
  <c r="AK115" i="44"/>
  <c r="AK112" i="44"/>
  <c r="AN4812" i="44"/>
  <c r="AK4423" i="44"/>
  <c r="AK4420" i="44"/>
  <c r="AM4683" i="44"/>
  <c r="AN123" i="44"/>
  <c r="AM121" i="44"/>
  <c r="AL112" i="44"/>
  <c r="AL4548" i="44"/>
  <c r="AJ4290" i="44"/>
  <c r="AJ109" i="44"/>
  <c r="AH31" i="1"/>
  <c r="AJ4301" i="44"/>
  <c r="AN111" i="44"/>
  <c r="AK4426" i="44"/>
  <c r="AK4428" i="44"/>
  <c r="AM117" i="44"/>
  <c r="AK4419" i="44"/>
  <c r="AN110" i="44"/>
  <c r="AL118" i="44"/>
  <c r="AJ4293" i="44"/>
  <c r="AJ4304" i="44"/>
  <c r="AM4678" i="44"/>
  <c r="AL122" i="44"/>
  <c r="AJ4297" i="44"/>
  <c r="AM109" i="44"/>
  <c r="AM4680" i="44"/>
  <c r="AK117" i="44"/>
  <c r="AL4556" i="44"/>
  <c r="AJ4296" i="44"/>
  <c r="AM4684" i="44"/>
  <c r="AN120" i="44"/>
  <c r="AL4549" i="44"/>
  <c r="AN113" i="44"/>
  <c r="AL117" i="44"/>
  <c r="AN4808" i="44"/>
  <c r="AM4672" i="44"/>
  <c r="AM4681" i="44"/>
  <c r="AJ4302" i="44"/>
  <c r="AK119" i="44"/>
  <c r="AL4555" i="44"/>
  <c r="AM638" i="44"/>
  <c r="AL638" i="44"/>
  <c r="AK159" i="44"/>
  <c r="AK22" i="5"/>
  <c r="AI25" i="1"/>
  <c r="AH26" i="1"/>
  <c r="AG21" i="1"/>
  <c r="AH141" i="6"/>
  <c r="AK76" i="6"/>
  <c r="AA141" i="6"/>
  <c r="AA52" i="9" s="1"/>
  <c r="AL146" i="6"/>
  <c r="W146" i="6"/>
  <c r="W147" i="6" s="1"/>
  <c r="AD144" i="6"/>
  <c r="AD55" i="9" s="1"/>
  <c r="AD145" i="6"/>
  <c r="AD56" i="9" s="1"/>
  <c r="AD143" i="6"/>
  <c r="AD54" i="9" s="1"/>
  <c r="AK119" i="6"/>
  <c r="AK120" i="6" s="1"/>
  <c r="AE143" i="6"/>
  <c r="AE54" i="9" s="1"/>
  <c r="AK51" i="9"/>
  <c r="AK146" i="6"/>
  <c r="AM51" i="9"/>
  <c r="AH51" i="9"/>
  <c r="AL76" i="6"/>
  <c r="AE140" i="6"/>
  <c r="AI155" i="6"/>
  <c r="AE137" i="6"/>
  <c r="AL118" i="6"/>
  <c r="AE145" i="6"/>
  <c r="AE56" i="9" s="1"/>
  <c r="AE142" i="6"/>
  <c r="AE53" i="9" s="1"/>
  <c r="AM55" i="9"/>
  <c r="AA137" i="6"/>
  <c r="AE155" i="6"/>
  <c r="AE141" i="6"/>
  <c r="AE52" i="9" s="1"/>
  <c r="AM76" i="6"/>
  <c r="Z142" i="6"/>
  <c r="Z53" i="9" s="1"/>
  <c r="AA144" i="6"/>
  <c r="AA55" i="9" s="1"/>
  <c r="AJ116" i="6"/>
  <c r="AJ119" i="6"/>
  <c r="AJ120" i="6" s="1"/>
  <c r="AM56" i="9"/>
  <c r="AA140" i="6"/>
  <c r="AA145" i="6"/>
  <c r="AA56" i="9" s="1"/>
  <c r="Z141" i="6"/>
  <c r="Z52" i="9" s="1"/>
  <c r="AA143" i="6"/>
  <c r="AA54" i="9" s="1"/>
  <c r="AM155" i="6"/>
  <c r="AC9" i="9"/>
  <c r="AB46" i="1"/>
  <c r="T46" i="5"/>
  <c r="T47" i="5" s="1"/>
  <c r="U47" i="5" s="1"/>
  <c r="V47" i="5" s="1"/>
  <c r="W47" i="5" s="1"/>
  <c r="X47" i="5" s="1"/>
  <c r="AG9" i="44"/>
  <c r="AG3624" i="44" s="1"/>
  <c r="T7" i="10"/>
  <c r="AA2864" i="44"/>
  <c r="AA2871" i="44"/>
  <c r="T52" i="5"/>
  <c r="T14" i="59" s="1"/>
  <c r="T8" i="6"/>
  <c r="AF3492" i="44"/>
  <c r="AF3500" i="44"/>
  <c r="AF3499" i="44"/>
  <c r="T39" i="5"/>
  <c r="S39" i="5" s="1"/>
  <c r="AA2861" i="44"/>
  <c r="T7" i="59"/>
  <c r="T8" i="2"/>
  <c r="T8" i="44"/>
  <c r="AG11" i="59"/>
  <c r="AF3504" i="44"/>
  <c r="K27" i="2"/>
  <c r="K32" i="2" s="1"/>
  <c r="T49" i="5"/>
  <c r="T50" i="5" s="1"/>
  <c r="U50" i="5" s="1"/>
  <c r="V50" i="5" s="1"/>
  <c r="W50" i="5" s="1"/>
  <c r="X50" i="5" s="1"/>
  <c r="T9" i="5"/>
  <c r="T1652" i="5" s="1"/>
  <c r="U6" i="5"/>
  <c r="V6" i="5" s="1"/>
  <c r="V8" i="5" s="1"/>
  <c r="J237" i="44"/>
  <c r="AH9" i="5"/>
  <c r="AH8" i="10" s="1"/>
  <c r="J230" i="44"/>
  <c r="AK9" i="6"/>
  <c r="J231" i="44"/>
  <c r="AF11" i="59"/>
  <c r="AL4258" i="44"/>
  <c r="V2234" i="44"/>
  <c r="AF3496" i="44"/>
  <c r="AK4133" i="44"/>
  <c r="AK4137" i="44"/>
  <c r="J240" i="44"/>
  <c r="J228" i="44"/>
  <c r="J239" i="44"/>
  <c r="AI22" i="5"/>
  <c r="AF3502" i="44"/>
  <c r="AB6" i="5"/>
  <c r="AC6" i="5" s="1"/>
  <c r="W52" i="5"/>
  <c r="X52" i="5" s="1"/>
  <c r="X14" i="59" s="1"/>
  <c r="AF3505" i="44"/>
  <c r="AK4136" i="44"/>
  <c r="AF3495" i="44"/>
  <c r="AF3501" i="44"/>
  <c r="AL4263" i="44"/>
  <c r="V507" i="44"/>
  <c r="V2226" i="44"/>
  <c r="AA2865" i="44"/>
  <c r="J227" i="44"/>
  <c r="AA2869" i="44"/>
  <c r="AA2859" i="44"/>
  <c r="AA2862" i="44"/>
  <c r="L27" i="2"/>
  <c r="L32" i="2" s="1"/>
  <c r="AA2858" i="44"/>
  <c r="V2231" i="44"/>
  <c r="V2233" i="44"/>
  <c r="V2223" i="44"/>
  <c r="V506" i="44"/>
  <c r="V2232" i="44"/>
  <c r="J234" i="44"/>
  <c r="J232" i="44"/>
  <c r="AA7" i="59"/>
  <c r="AA8" i="2"/>
  <c r="AA7" i="52"/>
  <c r="AA7" i="10"/>
  <c r="AA8" i="44"/>
  <c r="AE8" i="6"/>
  <c r="V504" i="44"/>
  <c r="AA2866" i="44"/>
  <c r="AK4132" i="44"/>
  <c r="J233" i="44"/>
  <c r="AA2870" i="44"/>
  <c r="AK4127" i="44"/>
  <c r="AK4135" i="44"/>
  <c r="AL4259" i="44"/>
  <c r="V501" i="44"/>
  <c r="AK4141" i="44"/>
  <c r="J238" i="44"/>
  <c r="AL4261" i="44"/>
  <c r="AK4134" i="44"/>
  <c r="AL4260" i="44"/>
  <c r="AI14" i="6"/>
  <c r="AA2867" i="44"/>
  <c r="AA2868" i="44"/>
  <c r="V510" i="44"/>
  <c r="V503" i="44"/>
  <c r="AF3498" i="44"/>
  <c r="AA2857" i="44"/>
  <c r="AL4264" i="44"/>
  <c r="V2236" i="44"/>
  <c r="AF3494" i="44"/>
  <c r="AA2860" i="44"/>
  <c r="V2228" i="44"/>
  <c r="AL4254" i="44"/>
  <c r="J235" i="44"/>
  <c r="AE11" i="59"/>
  <c r="AL4257" i="44"/>
  <c r="AK4138" i="44"/>
  <c r="AK4128" i="44"/>
  <c r="AK4139" i="44"/>
  <c r="AF3503" i="44"/>
  <c r="AK4131" i="44"/>
  <c r="AF3506" i="44"/>
  <c r="AK4129" i="44"/>
  <c r="AF3493" i="44"/>
  <c r="AG8" i="10"/>
  <c r="AG9" i="2"/>
  <c r="AG3500" i="2" s="1"/>
  <c r="AG8" i="59"/>
  <c r="AK4130" i="44"/>
  <c r="AK4140" i="44"/>
  <c r="K8" i="59"/>
  <c r="K8" i="10"/>
  <c r="K1652" i="5"/>
  <c r="K8" i="52"/>
  <c r="K9" i="44"/>
  <c r="AC46" i="1"/>
  <c r="AE15" i="59"/>
  <c r="AE15" i="52"/>
  <c r="J229" i="44"/>
  <c r="J236" i="44"/>
  <c r="J226" i="44"/>
  <c r="K9" i="2"/>
  <c r="K217" i="2" s="1"/>
  <c r="AA13" i="6"/>
  <c r="Z40" i="5"/>
  <c r="Z11" i="59" s="1"/>
  <c r="Y40" i="5"/>
  <c r="Y11" i="59" s="1"/>
  <c r="K9" i="6"/>
  <c r="AL4255" i="44"/>
  <c r="AN9" i="5"/>
  <c r="AM9" i="2"/>
  <c r="AM4388" i="2" s="1"/>
  <c r="AM9" i="44"/>
  <c r="AM8" i="59"/>
  <c r="AQ9" i="6"/>
  <c r="AM8" i="10"/>
  <c r="AM8" i="52"/>
  <c r="V506" i="2"/>
  <c r="AL4266" i="44"/>
  <c r="AL4268" i="44"/>
  <c r="L8" i="10"/>
  <c r="L9" i="44"/>
  <c r="L9" i="2"/>
  <c r="L217" i="2" s="1"/>
  <c r="L9" i="6"/>
  <c r="L8" i="52"/>
  <c r="M9" i="5"/>
  <c r="L1652" i="5"/>
  <c r="L8" i="59"/>
  <c r="AL4262" i="44"/>
  <c r="AL4265" i="44"/>
  <c r="V2229" i="2"/>
  <c r="V504" i="2"/>
  <c r="V511" i="44"/>
  <c r="V2229" i="44"/>
  <c r="V502" i="44"/>
  <c r="V512" i="44"/>
  <c r="V509" i="44"/>
  <c r="V497" i="44"/>
  <c r="V2227" i="44"/>
  <c r="V2235" i="44"/>
  <c r="V2230" i="44"/>
  <c r="V499" i="44"/>
  <c r="V498" i="44"/>
  <c r="V505" i="44"/>
  <c r="V508" i="44"/>
  <c r="V2224" i="44"/>
  <c r="V2225" i="44"/>
  <c r="V500" i="44"/>
  <c r="V2228" i="2"/>
  <c r="V2232" i="2"/>
  <c r="V2234" i="2"/>
  <c r="V2226" i="2"/>
  <c r="V2236" i="2"/>
  <c r="V500" i="2"/>
  <c r="V502" i="2"/>
  <c r="V505" i="2"/>
  <c r="V498" i="2"/>
  <c r="V2225" i="2"/>
  <c r="V510" i="2"/>
  <c r="V2224" i="2"/>
  <c r="V2237" i="2"/>
  <c r="V511" i="2"/>
  <c r="V508" i="2"/>
  <c r="V507" i="2"/>
  <c r="V2230" i="2"/>
  <c r="V512" i="2"/>
  <c r="V509" i="2"/>
  <c r="V2233" i="2"/>
  <c r="V501" i="2"/>
  <c r="V503" i="2"/>
  <c r="V2235" i="2"/>
  <c r="V497" i="2"/>
  <c r="V499" i="2"/>
  <c r="V2227" i="2"/>
  <c r="V2223" i="2"/>
  <c r="V2231" i="2"/>
  <c r="V2222" i="2"/>
  <c r="AD46" i="1"/>
  <c r="AE64" i="1"/>
  <c r="T612" i="2"/>
  <c r="T549" i="2"/>
  <c r="T41" i="2" s="1"/>
  <c r="T44" i="2" s="1"/>
  <c r="AL4256" i="44"/>
  <c r="X9" i="5"/>
  <c r="Y9" i="6"/>
  <c r="W9" i="44"/>
  <c r="W2356" i="44" s="1"/>
  <c r="W8" i="59"/>
  <c r="W8" i="10"/>
  <c r="W8" i="52"/>
  <c r="W9" i="2"/>
  <c r="W2354" i="2" s="1"/>
  <c r="AM159" i="44"/>
  <c r="AK4133" i="2"/>
  <c r="AK4129" i="2"/>
  <c r="AL4129" i="2" s="1"/>
  <c r="AL4258" i="2"/>
  <c r="AL4260" i="2"/>
  <c r="AL4256" i="2"/>
  <c r="AK4135" i="2"/>
  <c r="AL4135" i="2" s="1"/>
  <c r="AK4141" i="2"/>
  <c r="AL4141" i="2" s="1"/>
  <c r="AL4267" i="2"/>
  <c r="AL4254" i="2"/>
  <c r="AL4257" i="2"/>
  <c r="AL4266" i="2"/>
  <c r="AK4136" i="2"/>
  <c r="AL4136" i="2" s="1"/>
  <c r="AK4142" i="2"/>
  <c r="AL4142" i="2" s="1"/>
  <c r="AL4269" i="2"/>
  <c r="AL4262" i="2"/>
  <c r="AK4140" i="2"/>
  <c r="AL4140" i="2" s="1"/>
  <c r="AK4130" i="2"/>
  <c r="AL4130" i="2" s="1"/>
  <c r="AL4263" i="2"/>
  <c r="AL4261" i="2"/>
  <c r="AL4255" i="2"/>
  <c r="AK4131" i="2"/>
  <c r="AL4131" i="2" s="1"/>
  <c r="AK4127" i="2"/>
  <c r="AL4127" i="2" s="1"/>
  <c r="AL4264" i="2"/>
  <c r="AK4139" i="2"/>
  <c r="AL4139" i="2" s="1"/>
  <c r="AK4132" i="2"/>
  <c r="AK4138" i="2"/>
  <c r="AL4138" i="2" s="1"/>
  <c r="AL4268" i="2"/>
  <c r="AK4137" i="2"/>
  <c r="AL4137" i="2" s="1"/>
  <c r="AK4134" i="2"/>
  <c r="AL4134" i="2" s="1"/>
  <c r="AL4259" i="2"/>
  <c r="AK4128" i="2"/>
  <c r="AL4128" i="2" s="1"/>
  <c r="AL4265" i="2"/>
  <c r="AL4267" i="44"/>
  <c r="AB8" i="10"/>
  <c r="AB8" i="59"/>
  <c r="AB9" i="2"/>
  <c r="AB2999" i="2" s="1"/>
  <c r="AB9" i="44"/>
  <c r="AF9" i="6"/>
  <c r="AC9" i="5"/>
  <c r="AB8" i="52"/>
  <c r="T34" i="2"/>
  <c r="S18" i="2"/>
  <c r="V1656" i="5"/>
  <c r="W1653" i="5" s="1"/>
  <c r="V1652" i="5"/>
  <c r="H16" i="6"/>
  <c r="G43" i="5"/>
  <c r="S494" i="2"/>
  <c r="T391" i="2"/>
  <c r="M222" i="2"/>
  <c r="N218" i="2" s="1"/>
  <c r="M27" i="2"/>
  <c r="M32" i="2" s="1"/>
  <c r="AA2866" i="2"/>
  <c r="AA2863" i="2"/>
  <c r="AA2871" i="2"/>
  <c r="AA2858" i="2"/>
  <c r="AA2872" i="2"/>
  <c r="AA2862" i="2"/>
  <c r="AA2861" i="2"/>
  <c r="AA2864" i="2"/>
  <c r="AA2860" i="2"/>
  <c r="AA2859" i="2"/>
  <c r="AA2869" i="2"/>
  <c r="AA2868" i="2"/>
  <c r="AA2870" i="2"/>
  <c r="AA2865" i="2"/>
  <c r="AA2867" i="2"/>
  <c r="AA2857" i="2"/>
  <c r="AH53" i="5"/>
  <c r="AL159" i="44"/>
  <c r="AK638" i="44"/>
  <c r="AJ159" i="44"/>
  <c r="AJ638" i="44"/>
  <c r="AN638" i="44"/>
  <c r="AN159" i="44"/>
  <c r="AF145" i="6"/>
  <c r="AF56" i="9" s="1"/>
  <c r="AA138" i="6"/>
  <c r="Z138" i="6"/>
  <c r="AH138" i="6"/>
  <c r="X138" i="6"/>
  <c r="AI138" i="6"/>
  <c r="Y136" i="6"/>
  <c r="Y138" i="6" s="1"/>
  <c r="AM47" i="9"/>
  <c r="AL29" i="9"/>
  <c r="AL85" i="6"/>
  <c r="AE144" i="6"/>
  <c r="AE55" i="9" s="1"/>
  <c r="AI46" i="9"/>
  <c r="AI120" i="6"/>
  <c r="AF140" i="6"/>
  <c r="AF141" i="6"/>
  <c r="AF52" i="9" s="1"/>
  <c r="AF142" i="6"/>
  <c r="AF53" i="9" s="1"/>
  <c r="AF143" i="6"/>
  <c r="AF54" i="9" s="1"/>
  <c r="AF137" i="6"/>
  <c r="AJ140" i="6"/>
  <c r="AJ143" i="6"/>
  <c r="AJ142" i="6"/>
  <c r="AJ137" i="6"/>
  <c r="AJ141" i="6"/>
  <c r="AK85" i="6"/>
  <c r="AK87" i="6" s="1"/>
  <c r="AK88" i="6" s="1"/>
  <c r="AK29" i="9"/>
  <c r="AD141" i="6"/>
  <c r="AD52" i="9" s="1"/>
  <c r="AD142" i="6"/>
  <c r="AD53" i="9" s="1"/>
  <c r="AD140" i="6"/>
  <c r="AD137" i="6"/>
  <c r="AI144" i="6"/>
  <c r="AH145" i="6"/>
  <c r="AJ144" i="6"/>
  <c r="AG190" i="6"/>
  <c r="AH144" i="6"/>
  <c r="AI141" i="6"/>
  <c r="AH155" i="6"/>
  <c r="AG6" i="6"/>
  <c r="AF6" i="9"/>
  <c r="AF155" i="6"/>
  <c r="AH143" i="6"/>
  <c r="AI140" i="6"/>
  <c r="AI145" i="6"/>
  <c r="AL47" i="9"/>
  <c r="AH137" i="6"/>
  <c r="AI143" i="6"/>
  <c r="AI137" i="6"/>
  <c r="AF190" i="6"/>
  <c r="AF144" i="6"/>
  <c r="AF55" i="9" s="1"/>
  <c r="AH142" i="6"/>
  <c r="AG155" i="6"/>
  <c r="AK55" i="9"/>
  <c r="AO27" i="9"/>
  <c r="Q76" i="6"/>
  <c r="AJ46" i="9"/>
  <c r="U62" i="6"/>
  <c r="U75" i="6"/>
  <c r="X155" i="6"/>
  <c r="AK155" i="6"/>
  <c r="AG143" i="6"/>
  <c r="V108" i="6"/>
  <c r="Y155" i="6"/>
  <c r="V55" i="6"/>
  <c r="V61" i="6"/>
  <c r="AL155" i="6"/>
  <c r="AH190" i="6"/>
  <c r="AJ155" i="6"/>
  <c r="AJ76" i="6"/>
  <c r="AJ85" i="6"/>
  <c r="AJ87" i="6" s="1"/>
  <c r="AJ88" i="6" s="1"/>
  <c r="AJ29" i="9"/>
  <c r="X141" i="6"/>
  <c r="X52" i="9" s="1"/>
  <c r="AA155" i="6"/>
  <c r="V27" i="6"/>
  <c r="X142" i="6"/>
  <c r="X53" i="9" s="1"/>
  <c r="AJ56" i="9"/>
  <c r="AK56" i="9"/>
  <c r="Z51" i="9"/>
  <c r="AO26" i="9"/>
  <c r="AD155" i="6"/>
  <c r="AP28" i="9"/>
  <c r="AL56" i="9"/>
  <c r="W6" i="6"/>
  <c r="W6" i="9" s="1"/>
  <c r="T6" i="9"/>
  <c r="AL51" i="9"/>
  <c r="AL147" i="6"/>
  <c r="AI188" i="6"/>
  <c r="AI190" i="6" s="1"/>
  <c r="AO25" i="9"/>
  <c r="AK188" i="6"/>
  <c r="AK190" i="6" s="1"/>
  <c r="V29" i="9"/>
  <c r="V85" i="6"/>
  <c r="V87" i="6" s="1"/>
  <c r="V88" i="6" s="1"/>
  <c r="X140" i="6"/>
  <c r="AK54" i="9"/>
  <c r="AK147" i="6"/>
  <c r="X6" i="9"/>
  <c r="Y6" i="6"/>
  <c r="AL55" i="9"/>
  <c r="AP42" i="9"/>
  <c r="Z155" i="6"/>
  <c r="W76" i="6"/>
  <c r="W85" i="6"/>
  <c r="W87" i="6" s="1"/>
  <c r="W88" i="6" s="1"/>
  <c r="W29" i="9"/>
  <c r="W51" i="9"/>
  <c r="W57" i="9" s="1"/>
  <c r="AL54" i="9"/>
  <c r="AM120" i="6"/>
  <c r="AM46" i="9"/>
  <c r="AG51" i="9"/>
  <c r="AL46" i="9"/>
  <c r="AL120" i="6"/>
  <c r="AD76" i="6"/>
  <c r="AD85" i="6"/>
  <c r="AD87" i="6" s="1"/>
  <c r="AD88" i="6" s="1"/>
  <c r="AD29" i="9"/>
  <c r="AO36" i="9"/>
  <c r="T75" i="6"/>
  <c r="T62" i="6"/>
  <c r="AK46" i="9"/>
  <c r="AG67" i="1"/>
  <c r="AH67" i="1" s="1"/>
  <c r="AI67" i="1" s="1"/>
  <c r="AJ67" i="1" s="1"/>
  <c r="AM4685" i="44"/>
  <c r="AM123" i="44"/>
  <c r="AK114" i="44"/>
  <c r="AK4422" i="44"/>
  <c r="AM4673" i="44"/>
  <c r="AM111" i="44"/>
  <c r="AJ4294" i="44"/>
  <c r="AJ113" i="44"/>
  <c r="AN4803" i="44"/>
  <c r="AN114" i="44"/>
  <c r="AJ4291" i="44"/>
  <c r="AJ110" i="44"/>
  <c r="AL4554" i="44"/>
  <c r="AL119" i="44"/>
  <c r="AJ119" i="44"/>
  <c r="AJ4300" i="44"/>
  <c r="AJ4299" i="44"/>
  <c r="AJ4295" i="44"/>
  <c r="AJ114" i="44"/>
  <c r="AL109" i="44"/>
  <c r="AL4544" i="44"/>
  <c r="AN109" i="44"/>
  <c r="AN4798" i="44"/>
  <c r="AK113" i="44"/>
  <c r="AK4421" i="44"/>
  <c r="AM112" i="44"/>
  <c r="AM4674" i="44"/>
  <c r="AL4546" i="44"/>
  <c r="AL111" i="44"/>
  <c r="AL116" i="44"/>
  <c r="AL4551" i="44"/>
  <c r="T13" i="6" l="1"/>
  <c r="AA42" i="1"/>
  <c r="C28" i="7"/>
  <c r="C13" i="7"/>
  <c r="E5" i="7"/>
  <c r="D44" i="7"/>
  <c r="AL151" i="5"/>
  <c r="AL658" i="5"/>
  <c r="AL585" i="5"/>
  <c r="AL622" i="5"/>
  <c r="AL471" i="5"/>
  <c r="AL434" i="5"/>
  <c r="AL360" i="5"/>
  <c r="AL208" i="5"/>
  <c r="AL303" i="5"/>
  <c r="AL189" i="5"/>
  <c r="A2855" i="44"/>
  <c r="A2728" i="44"/>
  <c r="A2" i="44"/>
  <c r="I118" i="96"/>
  <c r="X75" i="5"/>
  <c r="I89" i="96"/>
  <c r="W75" i="5"/>
  <c r="D17" i="6"/>
  <c r="AE162" i="6"/>
  <c r="AG695" i="5"/>
  <c r="AL695" i="5"/>
  <c r="AF585" i="5"/>
  <c r="AA585" i="5"/>
  <c r="AH585" i="5"/>
  <c r="AA508" i="5"/>
  <c r="AG471" i="5"/>
  <c r="AG508" i="5" s="1"/>
  <c r="AG397" i="5"/>
  <c r="AK225" i="6"/>
  <c r="AD187" i="6"/>
  <c r="AL162" i="6"/>
  <c r="AJ162" i="6"/>
  <c r="AK109" i="44"/>
  <c r="AK4417" i="44"/>
  <c r="AM146" i="6"/>
  <c r="AN4801" i="44"/>
  <c r="AN112" i="44"/>
  <c r="AK4424" i="44"/>
  <c r="AK116" i="44"/>
  <c r="AL4558" i="44"/>
  <c r="AL123" i="44"/>
  <c r="AN525" i="5"/>
  <c r="AN675" i="44"/>
  <c r="AL4550" i="44"/>
  <c r="AL115" i="44"/>
  <c r="AM113" i="44"/>
  <c r="AM4675" i="44"/>
  <c r="AK675" i="44"/>
  <c r="AK525" i="5"/>
  <c r="AJ525" i="5"/>
  <c r="AJ675" i="44"/>
  <c r="AL4132" i="2"/>
  <c r="AL4133" i="2"/>
  <c r="AJ52" i="9"/>
  <c r="AJ53" i="9"/>
  <c r="AI47" i="9"/>
  <c r="AM147" i="6"/>
  <c r="AM54" i="9"/>
  <c r="AM52" i="9"/>
  <c r="AL87" i="6"/>
  <c r="AM88" i="6"/>
  <c r="AG53" i="9"/>
  <c r="AG52" i="9"/>
  <c r="AP105" i="6"/>
  <c r="AO96" i="6"/>
  <c r="AP71" i="6"/>
  <c r="AO71" i="6"/>
  <c r="AQ71" i="6"/>
  <c r="AN71" i="6"/>
  <c r="AR71" i="6"/>
  <c r="AP40" i="9"/>
  <c r="AO35" i="9"/>
  <c r="AM675" i="44"/>
  <c r="AM525" i="5"/>
  <c r="AL525" i="5"/>
  <c r="AL675" i="44"/>
  <c r="K9" i="9"/>
  <c r="L9" i="9"/>
  <c r="AE11" i="10"/>
  <c r="AE8" i="9"/>
  <c r="AF13" i="5"/>
  <c r="AH13" i="5"/>
  <c r="AQ9" i="9"/>
  <c r="T8" i="9"/>
  <c r="T16" i="9" s="1"/>
  <c r="AC13" i="5"/>
  <c r="Y14" i="1"/>
  <c r="AB13" i="5"/>
  <c r="X14" i="1"/>
  <c r="AG13" i="5"/>
  <c r="Y9" i="9"/>
  <c r="AK9" i="9"/>
  <c r="W14" i="1"/>
  <c r="AA13" i="5"/>
  <c r="AG11" i="10"/>
  <c r="V11" i="10"/>
  <c r="AF9" i="9"/>
  <c r="S1960" i="44"/>
  <c r="Z14" i="1"/>
  <c r="AD13" i="5"/>
  <c r="AF11" i="10"/>
  <c r="AH15" i="10"/>
  <c r="AI51" i="9"/>
  <c r="AI52" i="9"/>
  <c r="AH53" i="9"/>
  <c r="AH54" i="9"/>
  <c r="AH56" i="9"/>
  <c r="AI53" i="9"/>
  <c r="AH52" i="9"/>
  <c r="AI54" i="9"/>
  <c r="AG55" i="9"/>
  <c r="AG54" i="9"/>
  <c r="AG56" i="9"/>
  <c r="AP113" i="6"/>
  <c r="AO134" i="6"/>
  <c r="AN113" i="6"/>
  <c r="AP27" i="6"/>
  <c r="AN134" i="6"/>
  <c r="AO113" i="6"/>
  <c r="AN24" i="9"/>
  <c r="AR27" i="6"/>
  <c r="AN27" i="6"/>
  <c r="AO105" i="6"/>
  <c r="AO40" i="9"/>
  <c r="AR24" i="9"/>
  <c r="AN35" i="9"/>
  <c r="AN96" i="6"/>
  <c r="AQ27" i="6"/>
  <c r="AQ24" i="9"/>
  <c r="AN105" i="6"/>
  <c r="AN40" i="9"/>
  <c r="AO27" i="6"/>
  <c r="AP24" i="9"/>
  <c r="AO24" i="9"/>
  <c r="AJ19" i="1"/>
  <c r="AM35" i="5"/>
  <c r="AM23" i="5"/>
  <c r="AJ28" i="1"/>
  <c r="AL62" i="52"/>
  <c r="AN1820" i="5"/>
  <c r="AL4128" i="44"/>
  <c r="AM4128" i="44" s="1"/>
  <c r="AL4130" i="44"/>
  <c r="AM4130" i="44" s="1"/>
  <c r="AL4129" i="44"/>
  <c r="AL4138" i="44"/>
  <c r="AL4141" i="44"/>
  <c r="AL4132" i="44"/>
  <c r="AM4132" i="44" s="1"/>
  <c r="S2204" i="44"/>
  <c r="AL4136" i="44"/>
  <c r="U22" i="44"/>
  <c r="AL4131" i="44"/>
  <c r="AM4131" i="44" s="1"/>
  <c r="V22" i="44"/>
  <c r="T22" i="44"/>
  <c r="AL4134" i="44"/>
  <c r="AL4135" i="44"/>
  <c r="AM4135" i="44" s="1"/>
  <c r="S2213" i="44"/>
  <c r="W22" i="44"/>
  <c r="AL4127" i="44"/>
  <c r="AM4127" i="44" s="1"/>
  <c r="AL4137" i="44"/>
  <c r="AL4140" i="44"/>
  <c r="AL4139" i="44"/>
  <c r="AL4133" i="44"/>
  <c r="AH21" i="1"/>
  <c r="AI22" i="1"/>
  <c r="AG41" i="1"/>
  <c r="AJ18" i="1"/>
  <c r="AJ30" i="1"/>
  <c r="AJ29" i="1"/>
  <c r="AI31" i="1"/>
  <c r="AJ13" i="1"/>
  <c r="AI27" i="1"/>
  <c r="AJ20" i="1"/>
  <c r="AJ12" i="1"/>
  <c r="AJ10" i="1"/>
  <c r="AL22" i="5"/>
  <c r="AJ25" i="1"/>
  <c r="AI26" i="1"/>
  <c r="X146" i="6"/>
  <c r="AM57" i="9"/>
  <c r="AM48" i="9"/>
  <c r="AK47" i="9"/>
  <c r="AK48" i="9" s="1"/>
  <c r="AI146" i="6"/>
  <c r="AH146" i="6"/>
  <c r="AD51" i="9"/>
  <c r="AD57" i="9" s="1"/>
  <c r="AD146" i="6"/>
  <c r="AD147" i="6" s="1"/>
  <c r="AF51" i="9"/>
  <c r="AF57" i="9" s="1"/>
  <c r="AF146" i="6"/>
  <c r="AE51" i="9"/>
  <c r="AE57" i="9" s="1"/>
  <c r="AE146" i="6"/>
  <c r="AE147" i="6" s="1"/>
  <c r="AJ51" i="9"/>
  <c r="AJ146" i="6"/>
  <c r="AG146" i="6"/>
  <c r="AK57" i="9"/>
  <c r="AA51" i="9"/>
  <c r="AA57" i="9" s="1"/>
  <c r="AA146" i="6"/>
  <c r="Z146" i="6"/>
  <c r="AA147" i="6"/>
  <c r="Z147" i="6"/>
  <c r="AJ47" i="9"/>
  <c r="Z57" i="9"/>
  <c r="AL48" i="9"/>
  <c r="AG3505" i="44"/>
  <c r="AG3500" i="44"/>
  <c r="W6" i="5"/>
  <c r="X6" i="5" s="1"/>
  <c r="AG3627" i="44"/>
  <c r="AH8" i="59"/>
  <c r="AG3501" i="44"/>
  <c r="AG3493" i="44"/>
  <c r="AG3619" i="44"/>
  <c r="AG3633" i="44"/>
  <c r="AG3625" i="44"/>
  <c r="AG3497" i="44"/>
  <c r="AG3506" i="44"/>
  <c r="AG3621" i="44"/>
  <c r="AG3620" i="44"/>
  <c r="AG3630" i="44"/>
  <c r="AG3623" i="44"/>
  <c r="AG3503" i="44"/>
  <c r="AG3628" i="44"/>
  <c r="AG3632" i="44"/>
  <c r="AG3499" i="44"/>
  <c r="AG3494" i="44"/>
  <c r="AG3631" i="44"/>
  <c r="AG3622" i="44"/>
  <c r="AG3498" i="44"/>
  <c r="AG3629" i="44"/>
  <c r="AG3496" i="44"/>
  <c r="AG3502" i="44"/>
  <c r="AG3626" i="44"/>
  <c r="AG3492" i="44"/>
  <c r="AG3495" i="44"/>
  <c r="AG3504" i="44"/>
  <c r="T9" i="6"/>
  <c r="T53" i="5"/>
  <c r="U53" i="5" s="1"/>
  <c r="T9" i="44"/>
  <c r="U381" i="44" s="1"/>
  <c r="AM4382" i="2"/>
  <c r="T17" i="9"/>
  <c r="AM4259" i="2"/>
  <c r="AM4127" i="2"/>
  <c r="AM4262" i="2"/>
  <c r="AM4141" i="2"/>
  <c r="AL9" i="6"/>
  <c r="T19" i="9"/>
  <c r="AH9" i="2"/>
  <c r="AH3753" i="2" s="1"/>
  <c r="AH9" i="44"/>
  <c r="AI9" i="5"/>
  <c r="AI8" i="52" s="1"/>
  <c r="AH8" i="52"/>
  <c r="T8" i="59"/>
  <c r="T9" i="2"/>
  <c r="U2091" i="2" s="1"/>
  <c r="V2091" i="2" s="1"/>
  <c r="W2091" i="2" s="1"/>
  <c r="AM4265" i="2"/>
  <c r="AM4130" i="2"/>
  <c r="K240" i="44"/>
  <c r="AB8" i="5"/>
  <c r="AB7" i="59" s="1"/>
  <c r="T8" i="10"/>
  <c r="T8" i="52"/>
  <c r="U8" i="5"/>
  <c r="W8" i="6" s="1"/>
  <c r="AB2859" i="44"/>
  <c r="W14" i="59"/>
  <c r="AB2986" i="2"/>
  <c r="AB2871" i="44"/>
  <c r="AB2864" i="44"/>
  <c r="AB2994" i="2"/>
  <c r="AM4262" i="44"/>
  <c r="AM4140" i="44"/>
  <c r="L773" i="2"/>
  <c r="K226" i="44"/>
  <c r="L782" i="2"/>
  <c r="AB2996" i="2"/>
  <c r="K235" i="44"/>
  <c r="AM4134" i="2"/>
  <c r="AM4131" i="2"/>
  <c r="AM4269" i="2"/>
  <c r="AM4135" i="2"/>
  <c r="AM4392" i="2"/>
  <c r="AM4260" i="44"/>
  <c r="L775" i="2"/>
  <c r="AM4389" i="2"/>
  <c r="K236" i="44"/>
  <c r="K232" i="44"/>
  <c r="AB2870" i="2"/>
  <c r="AM4137" i="2"/>
  <c r="AM4255" i="2"/>
  <c r="AM4142" i="2"/>
  <c r="AM4256" i="2"/>
  <c r="AM4392" i="44"/>
  <c r="AM4383" i="2"/>
  <c r="K229" i="44"/>
  <c r="K233" i="44"/>
  <c r="AM4385" i="44"/>
  <c r="K228" i="44"/>
  <c r="AM4138" i="2"/>
  <c r="AM4263" i="2"/>
  <c r="AM4266" i="2"/>
  <c r="AM4258" i="2"/>
  <c r="K231" i="44"/>
  <c r="AM4257" i="2"/>
  <c r="AM4129" i="2"/>
  <c r="AM4385" i="2"/>
  <c r="K225" i="44"/>
  <c r="K227" i="44"/>
  <c r="AM4139" i="2"/>
  <c r="AM4140" i="2"/>
  <c r="AM4254" i="2"/>
  <c r="K238" i="44"/>
  <c r="K237" i="44"/>
  <c r="K239" i="44"/>
  <c r="K234" i="44"/>
  <c r="AM4128" i="2"/>
  <c r="AM4264" i="2"/>
  <c r="AM4267" i="2"/>
  <c r="W504" i="44"/>
  <c r="AM4386" i="2"/>
  <c r="W500" i="2"/>
  <c r="L779" i="2"/>
  <c r="L785" i="2"/>
  <c r="W2228" i="44"/>
  <c r="AB2866" i="44"/>
  <c r="AM4387" i="2"/>
  <c r="AM4384" i="2"/>
  <c r="L781" i="2"/>
  <c r="AG3504" i="2"/>
  <c r="W2229" i="44"/>
  <c r="AM4268" i="2"/>
  <c r="AM4261" i="2"/>
  <c r="AM4136" i="2"/>
  <c r="AM4260" i="2"/>
  <c r="L787" i="2"/>
  <c r="AM4391" i="2"/>
  <c r="W2224" i="44"/>
  <c r="W2357" i="44"/>
  <c r="L783" i="2"/>
  <c r="AG3507" i="2"/>
  <c r="AG3492" i="2"/>
  <c r="AG3499" i="2"/>
  <c r="AG3628" i="2"/>
  <c r="AG3497" i="2"/>
  <c r="AG3501" i="2"/>
  <c r="AG3624" i="2"/>
  <c r="AG3633" i="2"/>
  <c r="AG3619" i="2"/>
  <c r="AG3502" i="2"/>
  <c r="AG3495" i="2"/>
  <c r="AG3626" i="2"/>
  <c r="AG3622" i="2"/>
  <c r="AG3498" i="2"/>
  <c r="AG3494" i="2"/>
  <c r="AG3625" i="2"/>
  <c r="AG3496" i="2"/>
  <c r="AG3505" i="2"/>
  <c r="AG3620" i="2"/>
  <c r="AG3631" i="2"/>
  <c r="AG3503" i="2"/>
  <c r="AG3493" i="2"/>
  <c r="AG3634" i="2"/>
  <c r="AG3621" i="2"/>
  <c r="AG3629" i="2"/>
  <c r="AG3632" i="2"/>
  <c r="AG3506" i="2"/>
  <c r="AG3627" i="2"/>
  <c r="AG3623" i="2"/>
  <c r="AG3630" i="2"/>
  <c r="L774" i="2"/>
  <c r="AM4396" i="2"/>
  <c r="AM4381" i="2"/>
  <c r="AB2861" i="44"/>
  <c r="AB2990" i="2"/>
  <c r="AB2868" i="2"/>
  <c r="AB2997" i="2"/>
  <c r="AM4134" i="44"/>
  <c r="AM4388" i="44"/>
  <c r="W2223" i="2"/>
  <c r="AM4264" i="44"/>
  <c r="L777" i="2"/>
  <c r="L784" i="2"/>
  <c r="AM4268" i="44"/>
  <c r="AB2869" i="2"/>
  <c r="AM4389" i="44"/>
  <c r="AM4256" i="44"/>
  <c r="AM4258" i="44"/>
  <c r="W2359" i="2"/>
  <c r="AA14" i="6"/>
  <c r="AD14" i="6"/>
  <c r="AB14" i="6"/>
  <c r="AB2864" i="2"/>
  <c r="AB2985" i="2"/>
  <c r="AB2857" i="2"/>
  <c r="AB2861" i="2"/>
  <c r="AB2863" i="2"/>
  <c r="AM4267" i="44"/>
  <c r="AM4381" i="44"/>
  <c r="AM4254" i="44"/>
  <c r="L780" i="2"/>
  <c r="AM4259" i="44"/>
  <c r="AM4141" i="44"/>
  <c r="AB2989" i="2"/>
  <c r="AB2871" i="2"/>
  <c r="AB2984" i="2"/>
  <c r="AB2867" i="2"/>
  <c r="AB2859" i="2"/>
  <c r="AB2862" i="2"/>
  <c r="AB2866" i="2"/>
  <c r="AM4394" i="44"/>
  <c r="AM4387" i="44"/>
  <c r="W2352" i="2"/>
  <c r="AM4133" i="44"/>
  <c r="L776" i="2"/>
  <c r="AM4137" i="44"/>
  <c r="AM4255" i="44"/>
  <c r="K230" i="44"/>
  <c r="AB2995" i="2"/>
  <c r="AB2865" i="2"/>
  <c r="AB2860" i="2"/>
  <c r="AB2872" i="2"/>
  <c r="AM4395" i="44"/>
  <c r="AM4391" i="44"/>
  <c r="AM4265" i="44"/>
  <c r="AB2987" i="2"/>
  <c r="AB2998" i="2"/>
  <c r="AB2991" i="2"/>
  <c r="AB2858" i="2"/>
  <c r="AM4139" i="44"/>
  <c r="AM4384" i="44"/>
  <c r="AM4386" i="44"/>
  <c r="AM4261" i="44"/>
  <c r="AM4129" i="44"/>
  <c r="AM4263" i="44"/>
  <c r="AB2992" i="2"/>
  <c r="AB2993" i="2"/>
  <c r="AB2988" i="2"/>
  <c r="AM4383" i="44"/>
  <c r="AM4393" i="44"/>
  <c r="W2362" i="2"/>
  <c r="W501" i="2"/>
  <c r="AM4138" i="44"/>
  <c r="AM4257" i="44"/>
  <c r="AM4266" i="44"/>
  <c r="W2362" i="44"/>
  <c r="W2358" i="44"/>
  <c r="AF64" i="1"/>
  <c r="AE46" i="1"/>
  <c r="W2227" i="2"/>
  <c r="W2233" i="2"/>
  <c r="W2361" i="2"/>
  <c r="W2349" i="2"/>
  <c r="W2236" i="2"/>
  <c r="W2231" i="44"/>
  <c r="W2228" i="2"/>
  <c r="W2354" i="44"/>
  <c r="W2230" i="44"/>
  <c r="W497" i="44"/>
  <c r="W511" i="44"/>
  <c r="AM4393" i="2"/>
  <c r="W2234" i="44"/>
  <c r="AD41" i="1"/>
  <c r="W2364" i="2"/>
  <c r="W2357" i="2"/>
  <c r="W507" i="2"/>
  <c r="W2226" i="2"/>
  <c r="W507" i="44"/>
  <c r="W508" i="44"/>
  <c r="W2352" i="44"/>
  <c r="W2359" i="44"/>
  <c r="W2229" i="2"/>
  <c r="L772" i="2"/>
  <c r="L778" i="2"/>
  <c r="L786" i="2"/>
  <c r="W510" i="44"/>
  <c r="AM4390" i="2"/>
  <c r="X9" i="44"/>
  <c r="X2490" i="44" s="1"/>
  <c r="X9" i="2"/>
  <c r="X2488" i="2" s="1"/>
  <c r="Z9" i="6"/>
  <c r="X8" i="52"/>
  <c r="X8" i="59"/>
  <c r="X8" i="10"/>
  <c r="V7" i="52"/>
  <c r="V8" i="2"/>
  <c r="X8" i="6"/>
  <c r="V7" i="59"/>
  <c r="V8" i="44"/>
  <c r="V7" i="10"/>
  <c r="W506" i="44"/>
  <c r="W2351" i="2"/>
  <c r="W499" i="2"/>
  <c r="W2356" i="2"/>
  <c r="W508" i="2"/>
  <c r="W510" i="2"/>
  <c r="W2234" i="2"/>
  <c r="W500" i="44"/>
  <c r="W505" i="44"/>
  <c r="W2353" i="44"/>
  <c r="W2349" i="44"/>
  <c r="L781" i="44"/>
  <c r="L783" i="44"/>
  <c r="L785" i="44"/>
  <c r="L775" i="44"/>
  <c r="L772" i="44"/>
  <c r="L777" i="44"/>
  <c r="L782" i="44"/>
  <c r="L774" i="44"/>
  <c r="L776" i="44"/>
  <c r="L784" i="44"/>
  <c r="L780" i="44"/>
  <c r="L779" i="44"/>
  <c r="L778" i="44"/>
  <c r="L773" i="44"/>
  <c r="L786" i="44"/>
  <c r="W2223" i="44"/>
  <c r="W2222" i="2"/>
  <c r="W497" i="2"/>
  <c r="W509" i="2"/>
  <c r="W511" i="2"/>
  <c r="W2225" i="2"/>
  <c r="W2232" i="2"/>
  <c r="W2351" i="44"/>
  <c r="W2235" i="44"/>
  <c r="W509" i="44"/>
  <c r="W504" i="2"/>
  <c r="W2222" i="44"/>
  <c r="AM4390" i="44"/>
  <c r="AM4382" i="44"/>
  <c r="W503" i="44"/>
  <c r="W2358" i="2"/>
  <c r="W2363" i="2"/>
  <c r="W2231" i="2"/>
  <c r="W2235" i="2"/>
  <c r="W2360" i="2"/>
  <c r="W2350" i="2"/>
  <c r="W498" i="2"/>
  <c r="W2350" i="44"/>
  <c r="W498" i="44"/>
  <c r="W2355" i="44"/>
  <c r="W512" i="44"/>
  <c r="W2232" i="44"/>
  <c r="AM4394" i="2"/>
  <c r="AM4395" i="2"/>
  <c r="T19" i="2"/>
  <c r="U40" i="2"/>
  <c r="W503" i="2"/>
  <c r="W512" i="2"/>
  <c r="W2237" i="2"/>
  <c r="W505" i="2"/>
  <c r="W2225" i="44"/>
  <c r="W2363" i="44"/>
  <c r="W2361" i="44"/>
  <c r="W2233" i="44"/>
  <c r="W2236" i="44"/>
  <c r="AN8" i="59"/>
  <c r="AN9" i="44"/>
  <c r="AN9" i="2"/>
  <c r="AN8" i="10"/>
  <c r="AN8" i="52"/>
  <c r="AO8" i="52" s="1"/>
  <c r="AR9" i="6"/>
  <c r="U522" i="2"/>
  <c r="T621" i="2"/>
  <c r="W2355" i="2"/>
  <c r="W2353" i="2"/>
  <c r="W2230" i="2"/>
  <c r="W2224" i="2"/>
  <c r="W502" i="2"/>
  <c r="W2226" i="44"/>
  <c r="W2360" i="44"/>
  <c r="W499" i="44"/>
  <c r="W2227" i="44"/>
  <c r="W502" i="44"/>
  <c r="AC8" i="5"/>
  <c r="AD6" i="5"/>
  <c r="M9" i="44"/>
  <c r="M8" i="10"/>
  <c r="N9" i="5"/>
  <c r="M1652" i="5"/>
  <c r="M8" i="52"/>
  <c r="M9" i="2"/>
  <c r="M931" i="2" s="1"/>
  <c r="M8" i="59"/>
  <c r="M9" i="6"/>
  <c r="W506" i="2"/>
  <c r="W501" i="44"/>
  <c r="S13" i="6"/>
  <c r="R39" i="5"/>
  <c r="AL20" i="9"/>
  <c r="AH15" i="52"/>
  <c r="AH15" i="59"/>
  <c r="AG731" i="5"/>
  <c r="A4506" i="44"/>
  <c r="T585" i="5"/>
  <c r="AH187" i="6"/>
  <c r="AG303" i="5"/>
  <c r="Y622" i="5"/>
  <c r="W303" i="5"/>
  <c r="AH60" i="9"/>
  <c r="J731" i="5"/>
  <c r="A2474" i="44"/>
  <c r="T1704" i="5"/>
  <c r="A915" i="44"/>
  <c r="A53" i="44"/>
  <c r="O731" i="5"/>
  <c r="D190" i="6"/>
  <c r="J434" i="5"/>
  <c r="T187" i="6"/>
  <c r="A4633" i="44"/>
  <c r="Y1762" i="5"/>
  <c r="AD360" i="5"/>
  <c r="AD303" i="5"/>
  <c r="AK60" i="9"/>
  <c r="A770" i="44"/>
  <c r="D12" i="2"/>
  <c r="A4252" i="44"/>
  <c r="AP162" i="6"/>
  <c r="AG622" i="5"/>
  <c r="AG189" i="5"/>
  <c r="AG208" i="5"/>
  <c r="AG434" i="5"/>
  <c r="V303" i="5"/>
  <c r="Y731" i="5"/>
  <c r="A4379" i="44"/>
  <c r="J585" i="5"/>
  <c r="O585" i="5"/>
  <c r="Z360" i="5"/>
  <c r="A3871" i="44"/>
  <c r="D159" i="6"/>
  <c r="O246" i="5"/>
  <c r="O189" i="5"/>
  <c r="A93" i="9"/>
  <c r="D12" i="44"/>
  <c r="A368" i="44"/>
  <c r="J1670" i="5"/>
  <c r="A3109" i="44"/>
  <c r="T189" i="5"/>
  <c r="D163" i="6"/>
  <c r="O508" i="5"/>
  <c r="T508" i="5"/>
  <c r="O162" i="6"/>
  <c r="Y1790" i="5"/>
  <c r="Y1748" i="5"/>
  <c r="Z303" i="5"/>
  <c r="A3744" i="44"/>
  <c r="AH225" i="6"/>
  <c r="A2601" i="44"/>
  <c r="A1205" i="44"/>
  <c r="T695" i="5"/>
  <c r="A19" i="10"/>
  <c r="A3363" i="44"/>
  <c r="A3490" i="44"/>
  <c r="O434" i="5"/>
  <c r="D12" i="9"/>
  <c r="AG360" i="5"/>
  <c r="AD1704" i="5"/>
  <c r="T303" i="5"/>
  <c r="A224" i="6"/>
  <c r="A4125" i="44"/>
  <c r="AD225" i="6"/>
  <c r="J225" i="6"/>
  <c r="A1495" i="44"/>
  <c r="T397" i="5"/>
  <c r="A1350" i="44"/>
  <c r="A59" i="9"/>
  <c r="A495" i="44"/>
  <c r="A216" i="44"/>
  <c r="A260" i="44" s="1"/>
  <c r="D13" i="9"/>
  <c r="AP225" i="6"/>
  <c r="Y397" i="5"/>
  <c r="U303" i="5"/>
  <c r="J246" i="5"/>
  <c r="A3617" i="44"/>
  <c r="A3236" i="44"/>
  <c r="A1640" i="44"/>
  <c r="T225" i="6"/>
  <c r="D44" i="5"/>
  <c r="D16" i="6"/>
  <c r="D13" i="44"/>
  <c r="A4760" i="44"/>
  <c r="AP60" i="9"/>
  <c r="AG658" i="5"/>
  <c r="T162" i="6"/>
  <c r="Y1776" i="5"/>
  <c r="Z1704" i="5"/>
  <c r="X303" i="5"/>
  <c r="A68" i="10"/>
  <c r="A3998" i="44"/>
  <c r="S95" i="5"/>
  <c r="A622" i="44"/>
  <c r="Y695" i="5"/>
  <c r="J508" i="5"/>
  <c r="D13" i="2"/>
  <c r="D166" i="6"/>
  <c r="T434" i="5"/>
  <c r="U114" i="5"/>
  <c r="A2220" i="44"/>
  <c r="A1060" i="44"/>
  <c r="Y434" i="5"/>
  <c r="D43" i="5"/>
  <c r="J397" i="5"/>
  <c r="O397" i="5"/>
  <c r="A1930" i="44"/>
  <c r="A1785" i="44"/>
  <c r="A256" i="6"/>
  <c r="T622" i="5"/>
  <c r="T731" i="5"/>
  <c r="A2347" i="44"/>
  <c r="O225" i="6"/>
  <c r="A2075" i="44"/>
  <c r="D122" i="52"/>
  <c r="A2982" i="44"/>
  <c r="AC8" i="10"/>
  <c r="AC8" i="52"/>
  <c r="AD9" i="5"/>
  <c r="AC8" i="59"/>
  <c r="AG9" i="6"/>
  <c r="AC9" i="2"/>
  <c r="AC9" i="44"/>
  <c r="AC3121" i="44" s="1"/>
  <c r="N222" i="2"/>
  <c r="O218" i="2" s="1"/>
  <c r="N27" i="2"/>
  <c r="N32" i="2" s="1"/>
  <c r="T404" i="2"/>
  <c r="W1656" i="5"/>
  <c r="X1653" i="5" s="1"/>
  <c r="W1652" i="5"/>
  <c r="AB2860" i="44"/>
  <c r="AB2991" i="44"/>
  <c r="AB2868" i="44"/>
  <c r="AB2870" i="44"/>
  <c r="AB2863" i="44"/>
  <c r="AB2987" i="44"/>
  <c r="AB2995" i="44"/>
  <c r="AB2996" i="44"/>
  <c r="AB2986" i="44"/>
  <c r="AB2857" i="44"/>
  <c r="AB2869" i="44"/>
  <c r="AB2997" i="44"/>
  <c r="AB2984" i="44"/>
  <c r="AB2862" i="44"/>
  <c r="AB2989" i="44"/>
  <c r="AB2992" i="44"/>
  <c r="AB2865" i="44"/>
  <c r="AB2993" i="44"/>
  <c r="AB2867" i="44"/>
  <c r="AB2988" i="44"/>
  <c r="AB2994" i="44"/>
  <c r="AB2985" i="44"/>
  <c r="AB2990" i="44"/>
  <c r="AB2998" i="44"/>
  <c r="AB2858" i="44"/>
  <c r="W14" i="6"/>
  <c r="U13" i="6"/>
  <c r="AF147" i="6"/>
  <c r="Y142" i="6"/>
  <c r="Y53" i="9" s="1"/>
  <c r="Y137" i="6"/>
  <c r="Y140" i="6"/>
  <c r="Y141" i="6"/>
  <c r="Y52" i="9" s="1"/>
  <c r="AI56" i="9"/>
  <c r="AH55" i="9"/>
  <c r="AJ55" i="9"/>
  <c r="AJ54" i="9"/>
  <c r="AI55" i="9"/>
  <c r="AH6" i="6"/>
  <c r="AG6" i="9"/>
  <c r="AP27" i="9"/>
  <c r="U76" i="6"/>
  <c r="U136" i="6"/>
  <c r="U137" i="6" s="1"/>
  <c r="V75" i="6"/>
  <c r="V62" i="6"/>
  <c r="AR40" i="9"/>
  <c r="AQ40" i="9"/>
  <c r="T76" i="6"/>
  <c r="T136" i="6"/>
  <c r="T138" i="6" s="1"/>
  <c r="AP36" i="9"/>
  <c r="AR28" i="9"/>
  <c r="AQ28" i="9"/>
  <c r="Y6" i="9"/>
  <c r="Z6" i="6"/>
  <c r="Z6" i="9" s="1"/>
  <c r="X51" i="9"/>
  <c r="X57" i="9" s="1"/>
  <c r="X147" i="6"/>
  <c r="AP25" i="9"/>
  <c r="AQ113" i="6"/>
  <c r="AP134" i="6"/>
  <c r="AP35" i="9"/>
  <c r="AP96" i="6"/>
  <c r="AL57" i="9"/>
  <c r="AP26" i="9"/>
  <c r="AQ42" i="9"/>
  <c r="AQ105" i="6"/>
  <c r="AM4133" i="2" l="1"/>
  <c r="AN4813" i="44"/>
  <c r="AN676" i="44"/>
  <c r="AN47" i="44" s="1"/>
  <c r="AN124" i="44"/>
  <c r="AK124" i="44"/>
  <c r="AK125" i="44" s="1"/>
  <c r="AK4432" i="44"/>
  <c r="AK676" i="44"/>
  <c r="AK47" i="44" s="1"/>
  <c r="AM4132" i="2"/>
  <c r="AJ124" i="44"/>
  <c r="AJ4305" i="44"/>
  <c r="AJ676" i="44"/>
  <c r="AJ47" i="44" s="1"/>
  <c r="AJ147" i="6"/>
  <c r="AJ48" i="9"/>
  <c r="AI48" i="9"/>
  <c r="AL88" i="6"/>
  <c r="AP107" i="6"/>
  <c r="AO98" i="6"/>
  <c r="AP43" i="9"/>
  <c r="AQ85" i="6"/>
  <c r="AQ29" i="9"/>
  <c r="AO85" i="6"/>
  <c r="AO29" i="9"/>
  <c r="AO61" i="6"/>
  <c r="AR58" i="6"/>
  <c r="AR48" i="6"/>
  <c r="AN60" i="6"/>
  <c r="AQ59" i="6"/>
  <c r="AP85" i="6"/>
  <c r="AP29" i="9"/>
  <c r="AR60" i="6"/>
  <c r="AR59" i="6"/>
  <c r="AN59" i="6"/>
  <c r="AQ61" i="6"/>
  <c r="AQ58" i="6"/>
  <c r="AQ48" i="6"/>
  <c r="AP59" i="6"/>
  <c r="AO60" i="6"/>
  <c r="AQ60" i="6"/>
  <c r="AR61" i="6"/>
  <c r="AN61" i="6"/>
  <c r="AO58" i="6"/>
  <c r="AO48" i="6"/>
  <c r="AO37" i="9"/>
  <c r="AR85" i="6"/>
  <c r="AR29" i="9"/>
  <c r="AN85" i="6"/>
  <c r="AN29" i="9"/>
  <c r="AP60" i="6"/>
  <c r="AN58" i="6"/>
  <c r="AN48" i="6"/>
  <c r="AP61" i="6"/>
  <c r="AO59" i="6"/>
  <c r="AP58" i="6"/>
  <c r="AP48" i="6"/>
  <c r="AO153" i="6"/>
  <c r="AL124" i="44"/>
  <c r="AL4559" i="44"/>
  <c r="AL676" i="44"/>
  <c r="AM124" i="44"/>
  <c r="AM676" i="44"/>
  <c r="AM4686" i="44"/>
  <c r="AP115" i="6"/>
  <c r="AG9" i="9"/>
  <c r="AD42" i="1"/>
  <c r="T9" i="9"/>
  <c r="Z15" i="1"/>
  <c r="AC41" i="1"/>
  <c r="T14" i="10"/>
  <c r="V13" i="6"/>
  <c r="W15" i="1"/>
  <c r="X15" i="1"/>
  <c r="AR9" i="9"/>
  <c r="M9" i="9"/>
  <c r="Z9" i="9"/>
  <c r="Y11" i="10"/>
  <c r="AH18" i="10"/>
  <c r="Y15" i="1"/>
  <c r="U11" i="10"/>
  <c r="X8" i="9"/>
  <c r="T17" i="10"/>
  <c r="T14" i="6"/>
  <c r="W8" i="9"/>
  <c r="AL9" i="9"/>
  <c r="AB41" i="1"/>
  <c r="AH57" i="9"/>
  <c r="AP123" i="6"/>
  <c r="AP124" i="6"/>
  <c r="AP122" i="6"/>
  <c r="AO136" i="6"/>
  <c r="AO154" i="6"/>
  <c r="AO152" i="6"/>
  <c r="AI147" i="6"/>
  <c r="AH147" i="6"/>
  <c r="AG147" i="6"/>
  <c r="AG57" i="9"/>
  <c r="AN107" i="6"/>
  <c r="AN98" i="6"/>
  <c r="AO43" i="9"/>
  <c r="E25" i="59"/>
  <c r="AK1821" i="5"/>
  <c r="AO107" i="6"/>
  <c r="AN37" i="9"/>
  <c r="AN123" i="6"/>
  <c r="AN115" i="6"/>
  <c r="AN122" i="6"/>
  <c r="AN124" i="6"/>
  <c r="AO123" i="6"/>
  <c r="AO115" i="6"/>
  <c r="AO124" i="6"/>
  <c r="AO122" i="6"/>
  <c r="AN152" i="6"/>
  <c r="AN153" i="6"/>
  <c r="AN136" i="6"/>
  <c r="AN154" i="6"/>
  <c r="AN43" i="9"/>
  <c r="AI21" i="1"/>
  <c r="AN23" i="5"/>
  <c r="AN35" i="5"/>
  <c r="AP136" i="6"/>
  <c r="AQ122" i="6"/>
  <c r="AQ107" i="6"/>
  <c r="AP98" i="6"/>
  <c r="AM62" i="52"/>
  <c r="AM4136" i="44"/>
  <c r="L231" i="44"/>
  <c r="L229" i="44"/>
  <c r="L232" i="44"/>
  <c r="V381" i="44"/>
  <c r="L236" i="44"/>
  <c r="M236" i="44" s="1"/>
  <c r="L235" i="44"/>
  <c r="M235" i="44" s="1"/>
  <c r="T2105" i="44"/>
  <c r="T2096" i="44"/>
  <c r="Y2490" i="44"/>
  <c r="L234" i="44"/>
  <c r="L227" i="44"/>
  <c r="L239" i="44"/>
  <c r="L225" i="44"/>
  <c r="M225" i="44" s="1"/>
  <c r="L230" i="44"/>
  <c r="M230" i="44" s="1"/>
  <c r="L237" i="44"/>
  <c r="L228" i="44"/>
  <c r="L226" i="44"/>
  <c r="L240" i="44"/>
  <c r="L238" i="44"/>
  <c r="L233" i="44"/>
  <c r="AJ27" i="1"/>
  <c r="AM22" i="5"/>
  <c r="AJ31" i="1"/>
  <c r="AJ26" i="1"/>
  <c r="AI13" i="5"/>
  <c r="AJ22" i="1"/>
  <c r="AJ57" i="9"/>
  <c r="AI57" i="9"/>
  <c r="Y146" i="6"/>
  <c r="X510" i="2"/>
  <c r="W8" i="5"/>
  <c r="T445" i="2"/>
  <c r="AI8" i="10"/>
  <c r="AH3630" i="2"/>
  <c r="AH3634" i="2"/>
  <c r="AH3625" i="2"/>
  <c r="AH3633" i="2"/>
  <c r="AH3752" i="2"/>
  <c r="U2089" i="44"/>
  <c r="U379" i="44"/>
  <c r="AH3748" i="2"/>
  <c r="AH3759" i="2"/>
  <c r="AH3503" i="2"/>
  <c r="AH3506" i="2"/>
  <c r="AH3626" i="2"/>
  <c r="AH3628" i="2"/>
  <c r="AH3625" i="44"/>
  <c r="AF8" i="6"/>
  <c r="AH3621" i="44"/>
  <c r="AB8" i="2"/>
  <c r="AH3501" i="44"/>
  <c r="AH3619" i="44"/>
  <c r="AH3747" i="44"/>
  <c r="AH3500" i="44"/>
  <c r="AH3500" i="2"/>
  <c r="AI9" i="44"/>
  <c r="AJ4011" i="44" s="1"/>
  <c r="AH3760" i="2"/>
  <c r="AH3627" i="2"/>
  <c r="AH3631" i="2"/>
  <c r="AH3747" i="2"/>
  <c r="AH3750" i="2"/>
  <c r="AH3621" i="2"/>
  <c r="AH3619" i="2"/>
  <c r="AM9" i="6"/>
  <c r="U378" i="2"/>
  <c r="V378" i="2" s="1"/>
  <c r="W378" i="2" s="1"/>
  <c r="X378" i="2" s="1"/>
  <c r="AN4267" i="2"/>
  <c r="U2085" i="44"/>
  <c r="U385" i="44"/>
  <c r="U2086" i="44"/>
  <c r="U376" i="44"/>
  <c r="AI8" i="59"/>
  <c r="U2082" i="44"/>
  <c r="T20" i="9"/>
  <c r="AI9" i="2"/>
  <c r="AJ4012" i="2" s="1"/>
  <c r="AK4012" i="2" s="1"/>
  <c r="AL4012" i="2" s="1"/>
  <c r="AM4012" i="2" s="1"/>
  <c r="AN4012" i="2" s="1"/>
  <c r="U377" i="2"/>
  <c r="V377" i="2" s="1"/>
  <c r="W377" i="2" s="1"/>
  <c r="X377" i="2" s="1"/>
  <c r="T450" i="2"/>
  <c r="AC2991" i="2"/>
  <c r="AH3753" i="44"/>
  <c r="AH3760" i="44"/>
  <c r="T15" i="59"/>
  <c r="U375" i="2"/>
  <c r="V375" i="2" s="1"/>
  <c r="W375" i="2" s="1"/>
  <c r="X375" i="2" s="1"/>
  <c r="U2090" i="44"/>
  <c r="U370" i="44"/>
  <c r="AH3497" i="44"/>
  <c r="AH3626" i="44"/>
  <c r="AH3748" i="44"/>
  <c r="U2077" i="44"/>
  <c r="AH3506" i="44"/>
  <c r="AH3504" i="44"/>
  <c r="AH3759" i="44"/>
  <c r="U383" i="2"/>
  <c r="V383" i="2" s="1"/>
  <c r="W383" i="2" s="1"/>
  <c r="X383" i="2" s="1"/>
  <c r="U2083" i="44"/>
  <c r="U372" i="44"/>
  <c r="AH3631" i="44"/>
  <c r="AH3502" i="44"/>
  <c r="AB8" i="44"/>
  <c r="AH3751" i="2"/>
  <c r="AH3746" i="2"/>
  <c r="U2077" i="2"/>
  <c r="V2077" i="2" s="1"/>
  <c r="W2077" i="2" s="1"/>
  <c r="X2077" i="2" s="1"/>
  <c r="U375" i="44"/>
  <c r="U2084" i="44"/>
  <c r="U2087" i="44"/>
  <c r="AH3761" i="2"/>
  <c r="U381" i="2"/>
  <c r="V381" i="2" s="1"/>
  <c r="W381" i="2" s="1"/>
  <c r="X381" i="2" s="1"/>
  <c r="U383" i="44"/>
  <c r="U2091" i="44"/>
  <c r="AH3505" i="2"/>
  <c r="AB7" i="52"/>
  <c r="AH3754" i="44"/>
  <c r="AH3627" i="44"/>
  <c r="AH3503" i="44"/>
  <c r="AH3624" i="44"/>
  <c r="AH3505" i="44"/>
  <c r="AH3756" i="2"/>
  <c r="AH3758" i="2"/>
  <c r="U2087" i="2"/>
  <c r="V2087" i="2" s="1"/>
  <c r="W2087" i="2" s="1"/>
  <c r="X2087" i="2" s="1"/>
  <c r="AH3750" i="44"/>
  <c r="U380" i="44"/>
  <c r="U2079" i="44"/>
  <c r="U374" i="44"/>
  <c r="AH3623" i="2"/>
  <c r="AH3498" i="2"/>
  <c r="AH3633" i="44"/>
  <c r="AH3630" i="44"/>
  <c r="AH3498" i="44"/>
  <c r="AH3629" i="44"/>
  <c r="AH3749" i="2"/>
  <c r="AH3756" i="44"/>
  <c r="U2080" i="2"/>
  <c r="V2080" i="2" s="1"/>
  <c r="W2080" i="2" s="1"/>
  <c r="X2080" i="2" s="1"/>
  <c r="U2081" i="2"/>
  <c r="V2081" i="2" s="1"/>
  <c r="W2081" i="2" s="1"/>
  <c r="X2081" i="2" s="1"/>
  <c r="U384" i="44"/>
  <c r="U2078" i="44"/>
  <c r="U2081" i="44"/>
  <c r="AH3620" i="44"/>
  <c r="AH3496" i="44"/>
  <c r="AB7" i="10"/>
  <c r="AH3628" i="44"/>
  <c r="AH3623" i="44"/>
  <c r="AH3755" i="2"/>
  <c r="AH3757" i="2"/>
  <c r="U382" i="44"/>
  <c r="U2088" i="44"/>
  <c r="U371" i="44"/>
  <c r="U373" i="44"/>
  <c r="AH3493" i="2"/>
  <c r="AH3494" i="2"/>
  <c r="AH3624" i="2"/>
  <c r="AH3622" i="44"/>
  <c r="AH3499" i="44"/>
  <c r="AH3632" i="44"/>
  <c r="AH3492" i="44"/>
  <c r="AH3754" i="2"/>
  <c r="AH3755" i="44"/>
  <c r="U2080" i="44"/>
  <c r="U378" i="44"/>
  <c r="U377" i="44"/>
  <c r="AH3632" i="2"/>
  <c r="AH3620" i="2"/>
  <c r="AH3495" i="2"/>
  <c r="AH3499" i="2"/>
  <c r="AC3112" i="44"/>
  <c r="U370" i="2"/>
  <c r="V370" i="2" s="1"/>
  <c r="W370" i="2" s="1"/>
  <c r="X370" i="2" s="1"/>
  <c r="U379" i="2"/>
  <c r="V379" i="2" s="1"/>
  <c r="W379" i="2" s="1"/>
  <c r="X379" i="2" s="1"/>
  <c r="AH3622" i="2"/>
  <c r="AH3497" i="2"/>
  <c r="AH3504" i="2"/>
  <c r="U7" i="59"/>
  <c r="U2090" i="2"/>
  <c r="V2090" i="2" s="1"/>
  <c r="W2090" i="2" s="1"/>
  <c r="X2090" i="2" s="1"/>
  <c r="U2078" i="2"/>
  <c r="V2078" i="2" s="1"/>
  <c r="W2078" i="2" s="1"/>
  <c r="X2078" i="2" s="1"/>
  <c r="AH3749" i="44"/>
  <c r="X2350" i="44"/>
  <c r="AH3746" i="44"/>
  <c r="AH3629" i="2"/>
  <c r="AH3502" i="2"/>
  <c r="AH3492" i="2"/>
  <c r="AH3494" i="44"/>
  <c r="AH3495" i="44"/>
  <c r="AH3496" i="2"/>
  <c r="AH3507" i="2"/>
  <c r="AH3758" i="44"/>
  <c r="AH3493" i="44"/>
  <c r="AH3752" i="44"/>
  <c r="AH3751" i="44"/>
  <c r="W17" i="9"/>
  <c r="T15" i="10"/>
  <c r="U17" i="9"/>
  <c r="AH3757" i="44"/>
  <c r="AH3501" i="2"/>
  <c r="X506" i="2"/>
  <c r="U2092" i="2"/>
  <c r="V2092" i="2" s="1"/>
  <c r="W2092" i="2" s="1"/>
  <c r="X2092" i="2" s="1"/>
  <c r="U382" i="2"/>
  <c r="V382" i="2" s="1"/>
  <c r="W382" i="2" s="1"/>
  <c r="X382" i="2" s="1"/>
  <c r="U385" i="2"/>
  <c r="V385" i="2" s="1"/>
  <c r="W385" i="2" s="1"/>
  <c r="X385" i="2" s="1"/>
  <c r="U373" i="2"/>
  <c r="V373" i="2" s="1"/>
  <c r="W373" i="2" s="1"/>
  <c r="X373" i="2" s="1"/>
  <c r="U380" i="2"/>
  <c r="V380" i="2" s="1"/>
  <c r="W380" i="2" s="1"/>
  <c r="X380" i="2" s="1"/>
  <c r="U2083" i="2"/>
  <c r="V2083" i="2" s="1"/>
  <c r="W2083" i="2" s="1"/>
  <c r="X2083" i="2" s="1"/>
  <c r="U2082" i="2"/>
  <c r="V2082" i="2" s="1"/>
  <c r="W2082" i="2" s="1"/>
  <c r="X2082" i="2" s="1"/>
  <c r="U2084" i="2"/>
  <c r="V2084" i="2" s="1"/>
  <c r="W2084" i="2" s="1"/>
  <c r="X2084" i="2" s="1"/>
  <c r="U2085" i="2"/>
  <c r="V2085" i="2" s="1"/>
  <c r="W2085" i="2" s="1"/>
  <c r="X2085" i="2" s="1"/>
  <c r="U2079" i="2"/>
  <c r="V2079" i="2" s="1"/>
  <c r="W2079" i="2" s="1"/>
  <c r="X2079" i="2" s="1"/>
  <c r="U2089" i="2"/>
  <c r="V2089" i="2" s="1"/>
  <c r="W2089" i="2" s="1"/>
  <c r="X2089" i="2" s="1"/>
  <c r="U2086" i="2"/>
  <c r="V2086" i="2" s="1"/>
  <c r="W2086" i="2" s="1"/>
  <c r="X2086" i="2" s="1"/>
  <c r="U2088" i="2"/>
  <c r="V2088" i="2" s="1"/>
  <c r="W2088" i="2" s="1"/>
  <c r="X2088" i="2" s="1"/>
  <c r="U374" i="2"/>
  <c r="V374" i="2" s="1"/>
  <c r="W374" i="2" s="1"/>
  <c r="X374" i="2" s="1"/>
  <c r="U384" i="2"/>
  <c r="V384" i="2" s="1"/>
  <c r="W384" i="2" s="1"/>
  <c r="X384" i="2" s="1"/>
  <c r="U7" i="52"/>
  <c r="U7" i="10"/>
  <c r="U371" i="2"/>
  <c r="V371" i="2" s="1"/>
  <c r="W371" i="2" s="1"/>
  <c r="X371" i="2" s="1"/>
  <c r="U372" i="2"/>
  <c r="V372" i="2" s="1"/>
  <c r="W372" i="2" s="1"/>
  <c r="X372" i="2" s="1"/>
  <c r="U376" i="2"/>
  <c r="V376" i="2" s="1"/>
  <c r="W376" i="2" s="1"/>
  <c r="X376" i="2" s="1"/>
  <c r="U8" i="44"/>
  <c r="X2479" i="2"/>
  <c r="U8" i="2"/>
  <c r="X502" i="2"/>
  <c r="X2222" i="2"/>
  <c r="X501" i="44"/>
  <c r="X2226" i="44"/>
  <c r="X2353" i="2"/>
  <c r="X2355" i="44"/>
  <c r="X2491" i="2"/>
  <c r="X2235" i="44"/>
  <c r="X2228" i="44"/>
  <c r="X501" i="2"/>
  <c r="X2480" i="2"/>
  <c r="X2237" i="2"/>
  <c r="X2350" i="2"/>
  <c r="X2476" i="2"/>
  <c r="X504" i="2"/>
  <c r="X511" i="2"/>
  <c r="X2223" i="44"/>
  <c r="AC2984" i="44"/>
  <c r="X2230" i="2"/>
  <c r="X512" i="2"/>
  <c r="X2485" i="2"/>
  <c r="AN4391" i="44"/>
  <c r="X2355" i="2"/>
  <c r="X2231" i="2"/>
  <c r="X2486" i="2"/>
  <c r="X2482" i="2"/>
  <c r="X2490" i="2"/>
  <c r="X503" i="2"/>
  <c r="X2235" i="2"/>
  <c r="X2481" i="2"/>
  <c r="X2359" i="2"/>
  <c r="AC2867" i="44"/>
  <c r="X2224" i="2"/>
  <c r="X505" i="2"/>
  <c r="X2477" i="2"/>
  <c r="X2489" i="2"/>
  <c r="X2232" i="2"/>
  <c r="X505" i="44"/>
  <c r="AC2990" i="44"/>
  <c r="X508" i="2"/>
  <c r="X2476" i="44"/>
  <c r="AC2870" i="44"/>
  <c r="AC3122" i="2"/>
  <c r="AC2988" i="2"/>
  <c r="X2228" i="2"/>
  <c r="AC3116" i="2"/>
  <c r="AC3119" i="2"/>
  <c r="AC2994" i="2"/>
  <c r="AC3124" i="2"/>
  <c r="AC3125" i="2"/>
  <c r="AC3114" i="44"/>
  <c r="AC2865" i="44"/>
  <c r="AC2997" i="44"/>
  <c r="AC2991" i="44"/>
  <c r="AC2993" i="44"/>
  <c r="AC2868" i="44"/>
  <c r="AC3112" i="2"/>
  <c r="AC2985" i="44"/>
  <c r="AC2992" i="44"/>
  <c r="AC2869" i="44"/>
  <c r="AC3125" i="44"/>
  <c r="AC2860" i="44"/>
  <c r="X510" i="44"/>
  <c r="X2229" i="2"/>
  <c r="AC3120" i="2"/>
  <c r="AC3114" i="2"/>
  <c r="AC2858" i="44"/>
  <c r="AC3111" i="44"/>
  <c r="AC3116" i="44"/>
  <c r="AC2857" i="44"/>
  <c r="X2351" i="2"/>
  <c r="AC3115" i="44"/>
  <c r="AC3115" i="2"/>
  <c r="AC2871" i="44"/>
  <c r="AC3122" i="44"/>
  <c r="AC2986" i="44"/>
  <c r="AC2995" i="44"/>
  <c r="AC3119" i="44"/>
  <c r="AC3118" i="2"/>
  <c r="AC3123" i="44"/>
  <c r="AC2988" i="44"/>
  <c r="AC3113" i="44"/>
  <c r="AC2987" i="44"/>
  <c r="AC2986" i="2"/>
  <c r="AC2862" i="44"/>
  <c r="AC2998" i="2"/>
  <c r="AC3123" i="2"/>
  <c r="AC2870" i="2"/>
  <c r="AC2998" i="44"/>
  <c r="AC3118" i="44"/>
  <c r="AC3117" i="44"/>
  <c r="AC3124" i="44"/>
  <c r="AC2863" i="44"/>
  <c r="AC2987" i="2"/>
  <c r="AC2872" i="2"/>
  <c r="X2227" i="44"/>
  <c r="X2363" i="44"/>
  <c r="AN4257" i="2"/>
  <c r="X2483" i="2"/>
  <c r="X2479" i="44"/>
  <c r="X499" i="44"/>
  <c r="X2225" i="44"/>
  <c r="AN4514" i="2"/>
  <c r="X2222" i="44"/>
  <c r="X2349" i="44"/>
  <c r="X2488" i="44"/>
  <c r="X2360" i="44"/>
  <c r="AN4392" i="2"/>
  <c r="X2236" i="44"/>
  <c r="X512" i="44"/>
  <c r="X503" i="44"/>
  <c r="X2353" i="44"/>
  <c r="X2230" i="44"/>
  <c r="X2233" i="2"/>
  <c r="X2354" i="44"/>
  <c r="X2362" i="44"/>
  <c r="X2356" i="44"/>
  <c r="X498" i="44"/>
  <c r="X2360" i="2"/>
  <c r="X2358" i="2"/>
  <c r="X2484" i="2"/>
  <c r="X509" i="44"/>
  <c r="X509" i="2"/>
  <c r="X500" i="44"/>
  <c r="X499" i="2"/>
  <c r="X2357" i="44"/>
  <c r="X2485" i="44"/>
  <c r="AN4137" i="44"/>
  <c r="X2233" i="44"/>
  <c r="X2232" i="44"/>
  <c r="X2351" i="44"/>
  <c r="X506" i="44"/>
  <c r="X2477" i="44"/>
  <c r="AC2999" i="2"/>
  <c r="X502" i="44"/>
  <c r="X2229" i="44"/>
  <c r="X2361" i="44"/>
  <c r="AN4515" i="2"/>
  <c r="X2357" i="2"/>
  <c r="X2236" i="2"/>
  <c r="X2487" i="44"/>
  <c r="AC2859" i="2"/>
  <c r="AN4254" i="2"/>
  <c r="X498" i="2"/>
  <c r="X2363" i="2"/>
  <c r="X2487" i="2"/>
  <c r="X2478" i="2"/>
  <c r="X2225" i="2"/>
  <c r="X2234" i="2"/>
  <c r="X2352" i="44"/>
  <c r="X2364" i="2"/>
  <c r="X2489" i="44"/>
  <c r="X2486" i="44"/>
  <c r="AC14" i="6"/>
  <c r="Z11" i="10"/>
  <c r="AC2867" i="2"/>
  <c r="U15" i="59"/>
  <c r="V53" i="5"/>
  <c r="AN4383" i="44"/>
  <c r="X2091" i="2"/>
  <c r="X2349" i="2"/>
  <c r="X2481" i="44"/>
  <c r="AC3111" i="2"/>
  <c r="AC2996" i="2"/>
  <c r="AC3120" i="44"/>
  <c r="AC2994" i="44"/>
  <c r="AC2989" i="44"/>
  <c r="AC2996" i="44"/>
  <c r="X497" i="2"/>
  <c r="X2356" i="2"/>
  <c r="X497" i="44"/>
  <c r="X2361" i="2"/>
  <c r="X2478" i="44"/>
  <c r="X504" i="44"/>
  <c r="AN4255" i="44"/>
  <c r="AN4266" i="2"/>
  <c r="AN4132" i="44"/>
  <c r="AN4138" i="2"/>
  <c r="M234" i="44"/>
  <c r="M781" i="2"/>
  <c r="AN4395" i="2"/>
  <c r="U576" i="2"/>
  <c r="U585" i="2" s="1"/>
  <c r="U43" i="2" s="1"/>
  <c r="U531" i="2"/>
  <c r="AN4384" i="44"/>
  <c r="AN4513" i="44"/>
  <c r="AN4390" i="44"/>
  <c r="M775" i="2"/>
  <c r="M782" i="2"/>
  <c r="M923" i="44"/>
  <c r="M780" i="44"/>
  <c r="M925" i="44"/>
  <c r="M783" i="44"/>
  <c r="AN4133" i="44"/>
  <c r="M778" i="2"/>
  <c r="M927" i="2"/>
  <c r="M923" i="2"/>
  <c r="AN4264" i="44"/>
  <c r="M780" i="2"/>
  <c r="AC2993" i="2"/>
  <c r="AC2992" i="2"/>
  <c r="AC2858" i="2"/>
  <c r="AC2865" i="2"/>
  <c r="N8" i="10"/>
  <c r="N8" i="52"/>
  <c r="N8" i="59"/>
  <c r="N9" i="2"/>
  <c r="N931" i="2" s="1"/>
  <c r="N9" i="44"/>
  <c r="N1067" i="44" s="1"/>
  <c r="N9" i="6"/>
  <c r="N1652" i="5"/>
  <c r="O9" i="5"/>
  <c r="M783" i="2"/>
  <c r="AN4130" i="44"/>
  <c r="M784" i="2"/>
  <c r="AN4260" i="44"/>
  <c r="AN4523" i="2"/>
  <c r="AN4394" i="2"/>
  <c r="AN4384" i="2"/>
  <c r="M232" i="44"/>
  <c r="AN4514" i="44"/>
  <c r="AN4516" i="44"/>
  <c r="M226" i="44"/>
  <c r="M927" i="44"/>
  <c r="M931" i="44"/>
  <c r="M926" i="44"/>
  <c r="M781" i="44"/>
  <c r="AN4390" i="2"/>
  <c r="M772" i="2"/>
  <c r="M924" i="2"/>
  <c r="M921" i="2"/>
  <c r="X507" i="44"/>
  <c r="M776" i="2"/>
  <c r="X2227" i="2"/>
  <c r="AN4256" i="44"/>
  <c r="X2483" i="44"/>
  <c r="AN4262" i="2"/>
  <c r="X2224" i="44"/>
  <c r="AN4388" i="2"/>
  <c r="AC2860" i="2"/>
  <c r="AC3117" i="2"/>
  <c r="AC3121" i="2"/>
  <c r="AC3113" i="2"/>
  <c r="AC3126" i="2"/>
  <c r="M785" i="2"/>
  <c r="AD8" i="5"/>
  <c r="AE6" i="5"/>
  <c r="AN4261" i="44"/>
  <c r="AN4389" i="2"/>
  <c r="M777" i="2"/>
  <c r="AN4382" i="2"/>
  <c r="AN4521" i="2"/>
  <c r="M773" i="2"/>
  <c r="AN4515" i="44"/>
  <c r="AN4508" i="44"/>
  <c r="AN4262" i="44"/>
  <c r="M231" i="44"/>
  <c r="X8" i="5"/>
  <c r="Y8" i="5"/>
  <c r="AN4134" i="44"/>
  <c r="AN4141" i="44"/>
  <c r="M229" i="44"/>
  <c r="M773" i="44"/>
  <c r="M921" i="44"/>
  <c r="M777" i="44"/>
  <c r="AN4129" i="44"/>
  <c r="M929" i="2"/>
  <c r="M926" i="2"/>
  <c r="X2359" i="44"/>
  <c r="X2226" i="2"/>
  <c r="AN4269" i="2"/>
  <c r="AN4389" i="44"/>
  <c r="X2484" i="44"/>
  <c r="X2482" i="44"/>
  <c r="AC7" i="59"/>
  <c r="AC7" i="52"/>
  <c r="AC7" i="10"/>
  <c r="AC8" i="44"/>
  <c r="AC8" i="2"/>
  <c r="AG8" i="6"/>
  <c r="AN4385" i="44"/>
  <c r="M787" i="2"/>
  <c r="AN4258" i="44"/>
  <c r="AN4512" i="44"/>
  <c r="AN4520" i="44"/>
  <c r="W8" i="2"/>
  <c r="Y8" i="6"/>
  <c r="W7" i="52"/>
  <c r="W7" i="10"/>
  <c r="W8" i="44"/>
  <c r="W7" i="59"/>
  <c r="AN4260" i="2"/>
  <c r="M917" i="44"/>
  <c r="M929" i="44"/>
  <c r="M784" i="44"/>
  <c r="M924" i="44"/>
  <c r="AN4387" i="44"/>
  <c r="AN4139" i="44"/>
  <c r="AN4391" i="2"/>
  <c r="M928" i="2"/>
  <c r="X500" i="2"/>
  <c r="X2354" i="2"/>
  <c r="AC2863" i="2"/>
  <c r="AN4392" i="44"/>
  <c r="AN4130" i="2"/>
  <c r="AN4259" i="44"/>
  <c r="AN4510" i="2"/>
  <c r="AN4131" i="44"/>
  <c r="AN4517" i="44"/>
  <c r="AN4136" i="2"/>
  <c r="M920" i="44"/>
  <c r="M778" i="44"/>
  <c r="M776" i="44"/>
  <c r="M772" i="44"/>
  <c r="AN4394" i="44"/>
  <c r="AN4136" i="44"/>
  <c r="M920" i="2"/>
  <c r="M918" i="2"/>
  <c r="X508" i="44"/>
  <c r="X507" i="2"/>
  <c r="X2234" i="44"/>
  <c r="X2362" i="2"/>
  <c r="X511" i="44"/>
  <c r="X2231" i="44"/>
  <c r="X2358" i="44"/>
  <c r="X2480" i="44"/>
  <c r="X2352" i="2"/>
  <c r="AN4259" i="2"/>
  <c r="AN4140" i="2"/>
  <c r="AN4396" i="2"/>
  <c r="AN4261" i="2"/>
  <c r="AN4517" i="2"/>
  <c r="AN4135" i="2"/>
  <c r="AN4141" i="2"/>
  <c r="AN4508" i="2"/>
  <c r="AN4512" i="2"/>
  <c r="AN4258" i="2"/>
  <c r="AN4386" i="2"/>
  <c r="AN4516" i="2"/>
  <c r="AN4129" i="2"/>
  <c r="AN4127" i="2"/>
  <c r="AN4381" i="2"/>
  <c r="AN4131" i="2"/>
  <c r="AN4265" i="2"/>
  <c r="AN4511" i="2"/>
  <c r="AN4137" i="2"/>
  <c r="AN4509" i="2"/>
  <c r="AN4134" i="2"/>
  <c r="AN4513" i="2"/>
  <c r="AN4387" i="2"/>
  <c r="AN4519" i="2"/>
  <c r="AN4256" i="2"/>
  <c r="AN4518" i="2"/>
  <c r="AN4382" i="44"/>
  <c r="AN4519" i="44"/>
  <c r="AN4511" i="44"/>
  <c r="AN4128" i="44"/>
  <c r="AN4385" i="2"/>
  <c r="AN4268" i="2"/>
  <c r="M918" i="44"/>
  <c r="M922" i="44"/>
  <c r="M919" i="44"/>
  <c r="M775" i="44"/>
  <c r="AN4142" i="2"/>
  <c r="M930" i="2"/>
  <c r="AN4127" i="44"/>
  <c r="AG64" i="1"/>
  <c r="AH64" i="1" s="1"/>
  <c r="AI64" i="1" s="1"/>
  <c r="AJ64" i="1" s="1"/>
  <c r="AF46" i="1"/>
  <c r="X2223" i="2"/>
  <c r="AN4264" i="2"/>
  <c r="M917" i="2"/>
  <c r="M217" i="2"/>
  <c r="AN4268" i="44"/>
  <c r="AN4518" i="44"/>
  <c r="AN4521" i="44"/>
  <c r="AN4509" i="44"/>
  <c r="AN4267" i="44"/>
  <c r="AN4388" i="44"/>
  <c r="AN4140" i="44"/>
  <c r="M786" i="44"/>
  <c r="M930" i="44"/>
  <c r="M774" i="44"/>
  <c r="AN4255" i="2"/>
  <c r="M932" i="2"/>
  <c r="M919" i="2"/>
  <c r="AN4265" i="44"/>
  <c r="AN4263" i="44"/>
  <c r="AN4381" i="44"/>
  <c r="AN4128" i="2"/>
  <c r="AC2984" i="2"/>
  <c r="AN4257" i="44"/>
  <c r="AN4393" i="44"/>
  <c r="AN4520" i="2"/>
  <c r="AN4522" i="2"/>
  <c r="M240" i="44"/>
  <c r="AN4386" i="44"/>
  <c r="AN4263" i="2"/>
  <c r="AN4383" i="2"/>
  <c r="AN4510" i="44"/>
  <c r="AN4522" i="44"/>
  <c r="M779" i="2"/>
  <c r="AN4138" i="44"/>
  <c r="AN4395" i="44"/>
  <c r="AN4135" i="44"/>
  <c r="AN4266" i="44"/>
  <c r="M928" i="44"/>
  <c r="M779" i="44"/>
  <c r="M782" i="44"/>
  <c r="M785" i="44"/>
  <c r="M786" i="2"/>
  <c r="M925" i="2"/>
  <c r="M922" i="2"/>
  <c r="M774" i="2"/>
  <c r="AN4254" i="44"/>
  <c r="AN4393" i="2"/>
  <c r="AN4139" i="2"/>
  <c r="O875" i="5"/>
  <c r="O911" i="5"/>
  <c r="O1670" i="5"/>
  <c r="O803" i="5"/>
  <c r="O947" i="5"/>
  <c r="O983" i="5"/>
  <c r="O839" i="5"/>
  <c r="O1019" i="5"/>
  <c r="O767" i="5"/>
  <c r="O1055" i="5"/>
  <c r="AG1307" i="5"/>
  <c r="AG911" i="5"/>
  <c r="AG1343" i="5"/>
  <c r="AG1019" i="5"/>
  <c r="AG1055" i="5"/>
  <c r="AG1487" i="5"/>
  <c r="AG1271" i="5"/>
  <c r="AG1451" i="5"/>
  <c r="AG1379" i="5"/>
  <c r="AG983" i="5"/>
  <c r="AG1163" i="5"/>
  <c r="AG1091" i="5"/>
  <c r="AG1595" i="5"/>
  <c r="AG767" i="5"/>
  <c r="AG875" i="5"/>
  <c r="AG803" i="5"/>
  <c r="AG1559" i="5"/>
  <c r="AG1235" i="5"/>
  <c r="AG1415" i="5"/>
  <c r="AG1631" i="5"/>
  <c r="AG947" i="5"/>
  <c r="AG1127" i="5"/>
  <c r="AG1523" i="5"/>
  <c r="AG1199" i="5"/>
  <c r="AG839" i="5"/>
  <c r="AC2857" i="2"/>
  <c r="D12" i="52"/>
  <c r="AG1819" i="5"/>
  <c r="AG1790" i="5"/>
  <c r="AG1776" i="5"/>
  <c r="AG1704" i="5"/>
  <c r="AC2866" i="44"/>
  <c r="AC2985" i="2"/>
  <c r="AC2871" i="2"/>
  <c r="AL1819" i="5"/>
  <c r="AL1790" i="5"/>
  <c r="AL1776" i="5"/>
  <c r="AL1704" i="5"/>
  <c r="AC2861" i="44"/>
  <c r="AC2864" i="2"/>
  <c r="AC2995" i="2"/>
  <c r="AC2866" i="2"/>
  <c r="Y1487" i="5"/>
  <c r="Y1307" i="5"/>
  <c r="Y1559" i="5"/>
  <c r="Y1631" i="5"/>
  <c r="Y767" i="5"/>
  <c r="Y1271" i="5"/>
  <c r="Y1595" i="5"/>
  <c r="Y1199" i="5"/>
  <c r="Y1235" i="5"/>
  <c r="Y875" i="5"/>
  <c r="Y1019" i="5"/>
  <c r="Y1055" i="5"/>
  <c r="Y1523" i="5"/>
  <c r="Y1127" i="5"/>
  <c r="Y1415" i="5"/>
  <c r="Y1379" i="5"/>
  <c r="Y1670" i="5"/>
  <c r="Y911" i="5"/>
  <c r="Y1343" i="5"/>
  <c r="Y1163" i="5"/>
  <c r="Y983" i="5"/>
  <c r="Y839" i="5"/>
  <c r="Y1451" i="5"/>
  <c r="Y1091" i="5"/>
  <c r="Y947" i="5"/>
  <c r="Y658" i="5"/>
  <c r="Y803" i="5"/>
  <c r="AC2859" i="44"/>
  <c r="AC2869" i="2"/>
  <c r="AC2862" i="2"/>
  <c r="O208" i="5"/>
  <c r="O1704" i="5"/>
  <c r="AC2989" i="2"/>
  <c r="AC2997" i="2"/>
  <c r="O27" i="2"/>
  <c r="O32" i="2" s="1"/>
  <c r="O222" i="2"/>
  <c r="P218" i="2" s="1"/>
  <c r="T360" i="5"/>
  <c r="T208" i="5"/>
  <c r="J1055" i="5"/>
  <c r="J875" i="5"/>
  <c r="J803" i="5"/>
  <c r="J1019" i="5"/>
  <c r="J947" i="5"/>
  <c r="J767" i="5"/>
  <c r="J911" i="5"/>
  <c r="J983" i="5"/>
  <c r="J839" i="5"/>
  <c r="R13" i="6"/>
  <c r="Q39" i="5"/>
  <c r="T767" i="5"/>
  <c r="T1127" i="5"/>
  <c r="T983" i="5"/>
  <c r="T875" i="5"/>
  <c r="T839" i="5"/>
  <c r="T1091" i="5"/>
  <c r="T1019" i="5"/>
  <c r="T1163" i="5"/>
  <c r="T911" i="5"/>
  <c r="T947" i="5"/>
  <c r="T1055" i="5"/>
  <c r="T803" i="5"/>
  <c r="T1199" i="5"/>
  <c r="T658" i="5"/>
  <c r="T1670" i="5"/>
  <c r="AC2861" i="2"/>
  <c r="AC2868" i="2"/>
  <c r="X1656" i="5"/>
  <c r="Y1653" i="5" s="1"/>
  <c r="X1652" i="5"/>
  <c r="AD8" i="52"/>
  <c r="AH9" i="6"/>
  <c r="AD9" i="2"/>
  <c r="AD9" i="44"/>
  <c r="AD8" i="59"/>
  <c r="AD8" i="10"/>
  <c r="AC2864" i="44"/>
  <c r="AC2990" i="2"/>
  <c r="AP152" i="6"/>
  <c r="U138" i="6"/>
  <c r="Y51" i="9"/>
  <c r="Y57" i="9" s="1"/>
  <c r="Y147" i="6"/>
  <c r="AI6" i="6"/>
  <c r="AH6" i="9"/>
  <c r="V136" i="6"/>
  <c r="V137" i="6" s="1"/>
  <c r="V76" i="6"/>
  <c r="AR27" i="9"/>
  <c r="AQ27" i="9"/>
  <c r="AR26" i="9"/>
  <c r="AQ26" i="9"/>
  <c r="AQ43" i="9"/>
  <c r="AQ35" i="9"/>
  <c r="AQ96" i="6"/>
  <c r="AP153" i="6"/>
  <c r="AP154" i="6"/>
  <c r="AR113" i="6"/>
  <c r="AP37" i="9"/>
  <c r="AQ134" i="6"/>
  <c r="AQ115" i="6"/>
  <c r="AQ124" i="6"/>
  <c r="AQ25" i="9"/>
  <c r="AR25" i="9"/>
  <c r="AQ36" i="9"/>
  <c r="AR36" i="9"/>
  <c r="AR42" i="9"/>
  <c r="AR105" i="6"/>
  <c r="AQ123" i="6"/>
  <c r="T142" i="6"/>
  <c r="T53" i="9" s="1"/>
  <c r="T140" i="6"/>
  <c r="T141" i="6"/>
  <c r="T52" i="9" s="1"/>
  <c r="T137" i="6"/>
  <c r="AN4133" i="2" l="1"/>
  <c r="AN4814" i="44"/>
  <c r="AN125" i="44"/>
  <c r="AK4433" i="44"/>
  <c r="AN4132" i="2"/>
  <c r="AJ125" i="44"/>
  <c r="AJ4306" i="44"/>
  <c r="AN17" i="44"/>
  <c r="AJ17" i="44"/>
  <c r="AK17" i="44"/>
  <c r="AM47" i="44"/>
  <c r="AL47" i="44"/>
  <c r="AP108" i="6"/>
  <c r="AO99" i="6"/>
  <c r="AO140" i="6"/>
  <c r="AR87" i="6"/>
  <c r="AR75" i="6"/>
  <c r="AP75" i="6"/>
  <c r="AQ72" i="6"/>
  <c r="AQ62" i="6"/>
  <c r="AR73" i="6"/>
  <c r="AN74" i="6"/>
  <c r="AQ74" i="6"/>
  <c r="AP87" i="6"/>
  <c r="AO87" i="6"/>
  <c r="AN72" i="6"/>
  <c r="AN62" i="6"/>
  <c r="AO72" i="6"/>
  <c r="AO62" i="6"/>
  <c r="AO74" i="6"/>
  <c r="AR72" i="6"/>
  <c r="AR62" i="6"/>
  <c r="AP72" i="6"/>
  <c r="AP62" i="6"/>
  <c r="AN87" i="6"/>
  <c r="AQ75" i="6"/>
  <c r="AR74" i="6"/>
  <c r="AQ73" i="6"/>
  <c r="AP74" i="6"/>
  <c r="AN75" i="6"/>
  <c r="AP73" i="6"/>
  <c r="AO75" i="6"/>
  <c r="AO73" i="6"/>
  <c r="AN73" i="6"/>
  <c r="AQ87" i="6"/>
  <c r="AP116" i="6"/>
  <c r="AP118" i="6"/>
  <c r="AO155" i="6"/>
  <c r="AO143" i="6"/>
  <c r="AO137" i="6"/>
  <c r="AO145" i="6"/>
  <c r="AO141" i="6"/>
  <c r="AO144" i="6"/>
  <c r="AO142" i="6"/>
  <c r="AM4687" i="44"/>
  <c r="AM125" i="44"/>
  <c r="AL4560" i="44"/>
  <c r="AL125" i="44"/>
  <c r="AP119" i="6"/>
  <c r="V17" i="9"/>
  <c r="W37" i="1"/>
  <c r="W34" i="1"/>
  <c r="Z37" i="1"/>
  <c r="Z34" i="1"/>
  <c r="AH9" i="9"/>
  <c r="AG8" i="9"/>
  <c r="W20" i="9"/>
  <c r="U18" i="10" s="1"/>
  <c r="AM9" i="9"/>
  <c r="AF8" i="9"/>
  <c r="T11" i="10"/>
  <c r="Y34" i="1"/>
  <c r="Y37" i="1"/>
  <c r="N9" i="9"/>
  <c r="Y8" i="9"/>
  <c r="S14" i="6"/>
  <c r="AB42" i="1"/>
  <c r="AD11" i="1"/>
  <c r="X34" i="1"/>
  <c r="X37" i="1"/>
  <c r="AC42" i="1"/>
  <c r="AN118" i="6"/>
  <c r="AN116" i="6"/>
  <c r="AN119" i="6"/>
  <c r="AN142" i="6"/>
  <c r="AN143" i="6"/>
  <c r="AN145" i="6"/>
  <c r="AN140" i="6"/>
  <c r="AN137" i="6"/>
  <c r="AN141" i="6"/>
  <c r="AN144" i="6"/>
  <c r="AN155" i="6"/>
  <c r="AN99" i="6"/>
  <c r="AO108" i="6"/>
  <c r="AN108" i="6"/>
  <c r="AO118" i="6"/>
  <c r="AO119" i="6"/>
  <c r="AO116" i="6"/>
  <c r="AL1821" i="5"/>
  <c r="AP142" i="6"/>
  <c r="AP140" i="6"/>
  <c r="AP137" i="6"/>
  <c r="AP141" i="6"/>
  <c r="AP145" i="6"/>
  <c r="AP144" i="6"/>
  <c r="AP143" i="6"/>
  <c r="AR123" i="6"/>
  <c r="AR107" i="6"/>
  <c r="AQ108" i="6"/>
  <c r="AQ98" i="6"/>
  <c r="AP99" i="6"/>
  <c r="M238" i="44"/>
  <c r="M227" i="44"/>
  <c r="M237" i="44"/>
  <c r="M239" i="44"/>
  <c r="M233" i="44"/>
  <c r="N233" i="44" s="1"/>
  <c r="M228" i="44"/>
  <c r="N228" i="44" s="1"/>
  <c r="Y506" i="44"/>
  <c r="Y2357" i="44"/>
  <c r="Y498" i="44"/>
  <c r="Y512" i="44"/>
  <c r="Y2225" i="44"/>
  <c r="Y2350" i="44"/>
  <c r="V378" i="44"/>
  <c r="V384" i="44"/>
  <c r="V370" i="44"/>
  <c r="V2085" i="44"/>
  <c r="Y2234" i="44"/>
  <c r="Y497" i="44"/>
  <c r="Y2351" i="44"/>
  <c r="Y2356" i="44"/>
  <c r="Y2236" i="44"/>
  <c r="Y499" i="44"/>
  <c r="Y505" i="44"/>
  <c r="Y2355" i="44"/>
  <c r="V2080" i="44"/>
  <c r="V2091" i="44"/>
  <c r="V2090" i="44"/>
  <c r="W381" i="44"/>
  <c r="Y2359" i="44"/>
  <c r="Y507" i="44"/>
  <c r="Y2481" i="44"/>
  <c r="Y2232" i="44"/>
  <c r="Y500" i="44"/>
  <c r="Y2362" i="44"/>
  <c r="Y2479" i="44"/>
  <c r="V383" i="44"/>
  <c r="Y508" i="44"/>
  <c r="Y2486" i="44"/>
  <c r="Y2361" i="44"/>
  <c r="Y2233" i="44"/>
  <c r="Y2354" i="44"/>
  <c r="Y2360" i="44"/>
  <c r="Y2226" i="44"/>
  <c r="V373" i="44"/>
  <c r="V374" i="44"/>
  <c r="V2082" i="44"/>
  <c r="AK4011" i="44"/>
  <c r="V379" i="44"/>
  <c r="Y2480" i="44"/>
  <c r="Y2482" i="44"/>
  <c r="Y2224" i="44"/>
  <c r="Y2489" i="44"/>
  <c r="Y2229" i="44"/>
  <c r="Y509" i="44"/>
  <c r="Y2488" i="44"/>
  <c r="Y501" i="44"/>
  <c r="V371" i="44"/>
  <c r="V2079" i="44"/>
  <c r="V2077" i="44"/>
  <c r="V2089" i="44"/>
  <c r="Y2358" i="44"/>
  <c r="Y2484" i="44"/>
  <c r="Y502" i="44"/>
  <c r="Y2230" i="44"/>
  <c r="Y2349" i="44"/>
  <c r="Y2363" i="44"/>
  <c r="V2088" i="44"/>
  <c r="V380" i="44"/>
  <c r="V2087" i="44"/>
  <c r="V376" i="44"/>
  <c r="Y2231" i="44"/>
  <c r="Y2483" i="44"/>
  <c r="Y504" i="44"/>
  <c r="Y2352" i="44"/>
  <c r="Y2353" i="44"/>
  <c r="Y2222" i="44"/>
  <c r="Y2227" i="44"/>
  <c r="Y2476" i="44"/>
  <c r="Y2223" i="44"/>
  <c r="Y2228" i="44"/>
  <c r="V382" i="44"/>
  <c r="V2081" i="44"/>
  <c r="V2084" i="44"/>
  <c r="V372" i="44"/>
  <c r="V2086" i="44"/>
  <c r="Y511" i="44"/>
  <c r="Y2478" i="44"/>
  <c r="Y2487" i="44"/>
  <c r="Y2477" i="44"/>
  <c r="Y2485" i="44"/>
  <c r="Y503" i="44"/>
  <c r="Y510" i="44"/>
  <c r="Y2235" i="44"/>
  <c r="V377" i="44"/>
  <c r="V2078" i="44"/>
  <c r="V375" i="44"/>
  <c r="V2083" i="44"/>
  <c r="V385" i="44"/>
  <c r="AN22" i="5"/>
  <c r="AE41" i="1"/>
  <c r="AN62" i="52"/>
  <c r="AJ21" i="1"/>
  <c r="AJ13" i="5"/>
  <c r="T146" i="6"/>
  <c r="T147" i="6" s="1"/>
  <c r="AI3747" i="2"/>
  <c r="AJ3747" i="2" s="1"/>
  <c r="AK3747" i="2" s="1"/>
  <c r="AL3747" i="2" s="1"/>
  <c r="AM3747" i="2" s="1"/>
  <c r="AN3747" i="2" s="1"/>
  <c r="AI3873" i="2"/>
  <c r="AJ3873" i="2" s="1"/>
  <c r="AK3873" i="2" s="1"/>
  <c r="AL3873" i="2" s="1"/>
  <c r="AM3873" i="2" s="1"/>
  <c r="AN3873" i="2" s="1"/>
  <c r="AI3755" i="2"/>
  <c r="AJ3755" i="2" s="1"/>
  <c r="AK3755" i="2" s="1"/>
  <c r="AL3755" i="2" s="1"/>
  <c r="AM3755" i="2" s="1"/>
  <c r="AN3755" i="2" s="1"/>
  <c r="AI3506" i="2"/>
  <c r="AJ3506" i="2" s="1"/>
  <c r="AK3506" i="2" s="1"/>
  <c r="AL3506" i="2" s="1"/>
  <c r="AM3506" i="2" s="1"/>
  <c r="AN3506" i="2" s="1"/>
  <c r="AJ4004" i="2"/>
  <c r="AK4004" i="2" s="1"/>
  <c r="AL4004" i="2" s="1"/>
  <c r="AM4004" i="2" s="1"/>
  <c r="AN4004" i="2" s="1"/>
  <c r="T458" i="2"/>
  <c r="T37" i="2" s="1"/>
  <c r="AI3625" i="2"/>
  <c r="AI3759" i="2"/>
  <c r="AJ3759" i="2" s="1"/>
  <c r="AK3759" i="2" s="1"/>
  <c r="AL3759" i="2" s="1"/>
  <c r="AM3759" i="2" s="1"/>
  <c r="AN3759" i="2" s="1"/>
  <c r="AI3503" i="2"/>
  <c r="AJ3503" i="2" s="1"/>
  <c r="AK3503" i="2" s="1"/>
  <c r="AL3503" i="2" s="1"/>
  <c r="AM3503" i="2" s="1"/>
  <c r="AN3503" i="2" s="1"/>
  <c r="AI3877" i="2"/>
  <c r="AJ3877" i="2" s="1"/>
  <c r="AK3877" i="2" s="1"/>
  <c r="AL3877" i="2" s="1"/>
  <c r="AM3877" i="2" s="1"/>
  <c r="AN3877" i="2" s="1"/>
  <c r="AI3623" i="44"/>
  <c r="AI3633" i="44"/>
  <c r="AI3497" i="44"/>
  <c r="AI3882" i="44"/>
  <c r="AI3882" i="2"/>
  <c r="AJ3882" i="2" s="1"/>
  <c r="AK3882" i="2" s="1"/>
  <c r="AL3882" i="2" s="1"/>
  <c r="AM3882" i="2" s="1"/>
  <c r="AN3882" i="2" s="1"/>
  <c r="AI3878" i="2"/>
  <c r="AI3753" i="2"/>
  <c r="AJ3753" i="2" s="1"/>
  <c r="AK3753" i="2" s="1"/>
  <c r="AL3753" i="2" s="1"/>
  <c r="AM3753" i="2" s="1"/>
  <c r="AN3753" i="2" s="1"/>
  <c r="AI3886" i="2"/>
  <c r="AJ3886" i="2" s="1"/>
  <c r="AK3886" i="2" s="1"/>
  <c r="AL3886" i="2" s="1"/>
  <c r="AM3886" i="2" s="1"/>
  <c r="AN3886" i="2" s="1"/>
  <c r="AI3887" i="2"/>
  <c r="AJ3887" i="2" s="1"/>
  <c r="AK3887" i="2" s="1"/>
  <c r="AL3887" i="2" s="1"/>
  <c r="AM3887" i="2" s="1"/>
  <c r="AN3887" i="2" s="1"/>
  <c r="AI3757" i="2"/>
  <c r="AJ3757" i="2" s="1"/>
  <c r="AK3757" i="2" s="1"/>
  <c r="AL3757" i="2" s="1"/>
  <c r="AM3757" i="2" s="1"/>
  <c r="AN3757" i="2" s="1"/>
  <c r="AJ4015" i="2"/>
  <c r="AK4015" i="2" s="1"/>
  <c r="AL4015" i="2" s="1"/>
  <c r="AM4015" i="2" s="1"/>
  <c r="AN4015" i="2" s="1"/>
  <c r="AI3630" i="2"/>
  <c r="AJ3630" i="2" s="1"/>
  <c r="AK3630" i="2" s="1"/>
  <c r="AL3630" i="2" s="1"/>
  <c r="AM3630" i="2" s="1"/>
  <c r="AN3630" i="2" s="1"/>
  <c r="AI3884" i="2"/>
  <c r="AJ3884" i="2" s="1"/>
  <c r="AK3884" i="2" s="1"/>
  <c r="AL3884" i="2" s="1"/>
  <c r="AM3884" i="2" s="1"/>
  <c r="AN3884" i="2" s="1"/>
  <c r="AI3880" i="2"/>
  <c r="AJ3880" i="2" s="1"/>
  <c r="AK3880" i="2" s="1"/>
  <c r="AL3880" i="2" s="1"/>
  <c r="AM3880" i="2" s="1"/>
  <c r="AN3880" i="2" s="1"/>
  <c r="AI3879" i="2"/>
  <c r="AJ4009" i="2"/>
  <c r="AK4009" i="2" s="1"/>
  <c r="AL4009" i="2" s="1"/>
  <c r="AM4009" i="2" s="1"/>
  <c r="AN4009" i="2" s="1"/>
  <c r="AJ4006" i="2"/>
  <c r="AI3505" i="2"/>
  <c r="AJ3505" i="2" s="1"/>
  <c r="AK3505" i="2" s="1"/>
  <c r="AL3505" i="2" s="1"/>
  <c r="AM3505" i="2" s="1"/>
  <c r="AN3505" i="2" s="1"/>
  <c r="AI3624" i="2"/>
  <c r="AJ4010" i="2"/>
  <c r="AK4010" i="2" s="1"/>
  <c r="AL4010" i="2" s="1"/>
  <c r="AM4010" i="2" s="1"/>
  <c r="AN4010" i="2" s="1"/>
  <c r="AI3875" i="2"/>
  <c r="AJ3875" i="2" s="1"/>
  <c r="AK3875" i="2" s="1"/>
  <c r="AL3875" i="2" s="1"/>
  <c r="AM3875" i="2" s="1"/>
  <c r="AN3875" i="2" s="1"/>
  <c r="AJ4000" i="2"/>
  <c r="AK4000" i="2" s="1"/>
  <c r="AL4000" i="2" s="1"/>
  <c r="AM4000" i="2" s="1"/>
  <c r="AN4000" i="2" s="1"/>
  <c r="AI3627" i="2"/>
  <c r="AJ3627" i="2" s="1"/>
  <c r="AK3627" i="2" s="1"/>
  <c r="AL3627" i="2" s="1"/>
  <c r="AM3627" i="2" s="1"/>
  <c r="AN3627" i="2" s="1"/>
  <c r="AJ4001" i="2"/>
  <c r="AK4001" i="2" s="1"/>
  <c r="AL4001" i="2" s="1"/>
  <c r="AM4001" i="2" s="1"/>
  <c r="AN4001" i="2" s="1"/>
  <c r="AI3888" i="2"/>
  <c r="AJ3888" i="2" s="1"/>
  <c r="AK3888" i="2" s="1"/>
  <c r="AL3888" i="2" s="1"/>
  <c r="AM3888" i="2" s="1"/>
  <c r="AN3888" i="2" s="1"/>
  <c r="AJ4002" i="2"/>
  <c r="AK4002" i="2" s="1"/>
  <c r="AL4002" i="2" s="1"/>
  <c r="AM4002" i="2" s="1"/>
  <c r="AN4002" i="2" s="1"/>
  <c r="AI3628" i="2"/>
  <c r="AJ3628" i="2" s="1"/>
  <c r="AK3628" i="2" s="1"/>
  <c r="AL3628" i="2" s="1"/>
  <c r="AM3628" i="2" s="1"/>
  <c r="AN3628" i="2" s="1"/>
  <c r="AJ4011" i="2"/>
  <c r="AK4011" i="2" s="1"/>
  <c r="AL4011" i="2" s="1"/>
  <c r="AM4011" i="2" s="1"/>
  <c r="AN4011" i="2" s="1"/>
  <c r="AJ4008" i="2"/>
  <c r="AK4008" i="2" s="1"/>
  <c r="AL4008" i="2" s="1"/>
  <c r="AM4008" i="2" s="1"/>
  <c r="AN4008" i="2" s="1"/>
  <c r="AI3750" i="2"/>
  <c r="AJ3750" i="2" s="1"/>
  <c r="AK3750" i="2" s="1"/>
  <c r="AL3750" i="2" s="1"/>
  <c r="AM3750" i="2" s="1"/>
  <c r="AN3750" i="2" s="1"/>
  <c r="AI3747" i="44"/>
  <c r="AI3626" i="2"/>
  <c r="AJ3626" i="2" s="1"/>
  <c r="AK3626" i="2" s="1"/>
  <c r="AL3626" i="2" s="1"/>
  <c r="AM3626" i="2" s="1"/>
  <c r="AN3626" i="2" s="1"/>
  <c r="AI3752" i="2"/>
  <c r="AI3499" i="2"/>
  <c r="AJ3499" i="2" s="1"/>
  <c r="AK3499" i="2" s="1"/>
  <c r="AL3499" i="2" s="1"/>
  <c r="AM3499" i="2" s="1"/>
  <c r="AN3499" i="2" s="1"/>
  <c r="AI3754" i="2"/>
  <c r="AJ3754" i="2" s="1"/>
  <c r="AK3754" i="2" s="1"/>
  <c r="AL3754" i="2" s="1"/>
  <c r="AM3754" i="2" s="1"/>
  <c r="AN3754" i="2" s="1"/>
  <c r="AI3494" i="2"/>
  <c r="AJ3494" i="2" s="1"/>
  <c r="AK3494" i="2" s="1"/>
  <c r="AL3494" i="2" s="1"/>
  <c r="AM3494" i="2" s="1"/>
  <c r="AN3494" i="2" s="1"/>
  <c r="AI3758" i="2"/>
  <c r="AJ3758" i="2" s="1"/>
  <c r="AK3758" i="2" s="1"/>
  <c r="AL3758" i="2" s="1"/>
  <c r="AM3758" i="2" s="1"/>
  <c r="AN3758" i="2" s="1"/>
  <c r="AI3749" i="44"/>
  <c r="AI3748" i="2"/>
  <c r="AJ3748" i="2" s="1"/>
  <c r="AK3748" i="2" s="1"/>
  <c r="AL3748" i="2" s="1"/>
  <c r="AM3748" i="2" s="1"/>
  <c r="AN3748" i="2" s="1"/>
  <c r="AJ4002" i="44"/>
  <c r="AJ4012" i="44"/>
  <c r="AI3878" i="44"/>
  <c r="AI3874" i="44"/>
  <c r="AI3759" i="44"/>
  <c r="AI3619" i="2"/>
  <c r="AJ3619" i="2" s="1"/>
  <c r="AK3619" i="2" s="1"/>
  <c r="AL3619" i="2" s="1"/>
  <c r="AM3619" i="2" s="1"/>
  <c r="AN3619" i="2" s="1"/>
  <c r="AI3500" i="2"/>
  <c r="AJ3500" i="2" s="1"/>
  <c r="AK3500" i="2" s="1"/>
  <c r="AL3500" i="2" s="1"/>
  <c r="AM3500" i="2" s="1"/>
  <c r="AN3500" i="2" s="1"/>
  <c r="AJ4010" i="44"/>
  <c r="AJ4014" i="44"/>
  <c r="AI3876" i="44"/>
  <c r="AI3883" i="44"/>
  <c r="AI3754" i="44"/>
  <c r="AI3885" i="44"/>
  <c r="AJ4013" i="44"/>
  <c r="AJ4008" i="44"/>
  <c r="AI3886" i="44"/>
  <c r="AI3750" i="44"/>
  <c r="AI3873" i="44"/>
  <c r="AJ4009" i="44"/>
  <c r="AJ4003" i="44"/>
  <c r="AI3884" i="44"/>
  <c r="AI3619" i="44"/>
  <c r="AJ4001" i="44"/>
  <c r="AJ4006" i="44"/>
  <c r="AI3875" i="44"/>
  <c r="AI3879" i="44"/>
  <c r="AJ4005" i="44"/>
  <c r="AJ4004" i="44"/>
  <c r="AI3753" i="44"/>
  <c r="AI3881" i="44"/>
  <c r="AI3501" i="44"/>
  <c r="AJ4007" i="44"/>
  <c r="AJ4000" i="44"/>
  <c r="AI3631" i="44"/>
  <c r="AI3755" i="44"/>
  <c r="AI3632" i="44"/>
  <c r="AI3751" i="2"/>
  <c r="AI3500" i="44"/>
  <c r="AI3629" i="44"/>
  <c r="AI3752" i="44"/>
  <c r="AI3492" i="2"/>
  <c r="AJ3492" i="2" s="1"/>
  <c r="AK3492" i="2" s="1"/>
  <c r="AL3492" i="2" s="1"/>
  <c r="AM3492" i="2" s="1"/>
  <c r="AN3492" i="2" s="1"/>
  <c r="AI3495" i="2"/>
  <c r="AJ3495" i="2" s="1"/>
  <c r="AK3495" i="2" s="1"/>
  <c r="AL3495" i="2" s="1"/>
  <c r="AM3495" i="2" s="1"/>
  <c r="AN3495" i="2" s="1"/>
  <c r="AI3492" i="44"/>
  <c r="AI3493" i="2"/>
  <c r="AJ3493" i="2" s="1"/>
  <c r="AK3493" i="2" s="1"/>
  <c r="AL3493" i="2" s="1"/>
  <c r="AM3493" i="2" s="1"/>
  <c r="AN3493" i="2" s="1"/>
  <c r="AI3628" i="44"/>
  <c r="AI3498" i="2"/>
  <c r="AJ3498" i="2" s="1"/>
  <c r="AK3498" i="2" s="1"/>
  <c r="AL3498" i="2" s="1"/>
  <c r="AM3498" i="2" s="1"/>
  <c r="AN3498" i="2" s="1"/>
  <c r="AI3756" i="2"/>
  <c r="AJ3756" i="2" s="1"/>
  <c r="AK3756" i="2" s="1"/>
  <c r="AL3756" i="2" s="1"/>
  <c r="AM3756" i="2" s="1"/>
  <c r="AN3756" i="2" s="1"/>
  <c r="AI3621" i="44"/>
  <c r="AJ4014" i="2"/>
  <c r="AK4014" i="2" s="1"/>
  <c r="AL4014" i="2" s="1"/>
  <c r="AM4014" i="2" s="1"/>
  <c r="AN4014" i="2" s="1"/>
  <c r="AJ4013" i="2"/>
  <c r="AK4013" i="2" s="1"/>
  <c r="AL4013" i="2" s="1"/>
  <c r="AM4013" i="2" s="1"/>
  <c r="AN4013" i="2" s="1"/>
  <c r="AI3493" i="44"/>
  <c r="AI3502" i="2"/>
  <c r="AJ3502" i="2" s="1"/>
  <c r="AK3502" i="2" s="1"/>
  <c r="AL3502" i="2" s="1"/>
  <c r="AM3502" i="2" s="1"/>
  <c r="AN3502" i="2" s="1"/>
  <c r="AI3756" i="44"/>
  <c r="AI3623" i="2"/>
  <c r="AJ3623" i="2" s="1"/>
  <c r="AK3623" i="2" s="1"/>
  <c r="AL3623" i="2" s="1"/>
  <c r="AM3623" i="2" s="1"/>
  <c r="AN3623" i="2" s="1"/>
  <c r="AI3505" i="44"/>
  <c r="AI3504" i="44"/>
  <c r="AI3757" i="44"/>
  <c r="AI3746" i="44"/>
  <c r="U20" i="9"/>
  <c r="AI3494" i="44"/>
  <c r="N240" i="44"/>
  <c r="AI3748" i="44"/>
  <c r="N919" i="2"/>
  <c r="T18" i="10"/>
  <c r="AI3621" i="2"/>
  <c r="AJ3621" i="2" s="1"/>
  <c r="AK3621" i="2" s="1"/>
  <c r="AL3621" i="2" s="1"/>
  <c r="AM3621" i="2" s="1"/>
  <c r="AN3621" i="2" s="1"/>
  <c r="AI3633" i="2"/>
  <c r="AJ3633" i="2" s="1"/>
  <c r="AK3633" i="2" s="1"/>
  <c r="AL3633" i="2" s="1"/>
  <c r="AM3633" i="2" s="1"/>
  <c r="AN3633" i="2" s="1"/>
  <c r="AI3501" i="2"/>
  <c r="AJ3501" i="2" s="1"/>
  <c r="AK3501" i="2" s="1"/>
  <c r="AL3501" i="2" s="1"/>
  <c r="AM3501" i="2" s="1"/>
  <c r="AN3501" i="2" s="1"/>
  <c r="AI3632" i="2"/>
  <c r="AJ3632" i="2" s="1"/>
  <c r="AK3632" i="2" s="1"/>
  <c r="AL3632" i="2" s="1"/>
  <c r="AM3632" i="2" s="1"/>
  <c r="AN3632" i="2" s="1"/>
  <c r="AI3624" i="44"/>
  <c r="N930" i="44"/>
  <c r="AI3631" i="2"/>
  <c r="AJ3631" i="2" s="1"/>
  <c r="AK3631" i="2" s="1"/>
  <c r="AL3631" i="2" s="1"/>
  <c r="AM3631" i="2" s="1"/>
  <c r="AN3631" i="2" s="1"/>
  <c r="AI3496" i="2"/>
  <c r="AJ3496" i="2" s="1"/>
  <c r="AK3496" i="2" s="1"/>
  <c r="AL3496" i="2" s="1"/>
  <c r="AM3496" i="2" s="1"/>
  <c r="AN3496" i="2" s="1"/>
  <c r="AI3622" i="44"/>
  <c r="AI3627" i="44"/>
  <c r="AI3634" i="2"/>
  <c r="AJ3634" i="2" s="1"/>
  <c r="AK3634" i="2" s="1"/>
  <c r="AL3634" i="2" s="1"/>
  <c r="AM3634" i="2" s="1"/>
  <c r="AN3634" i="2" s="1"/>
  <c r="AI3499" i="44"/>
  <c r="AI3620" i="44"/>
  <c r="AI3503" i="44"/>
  <c r="AI3502" i="44"/>
  <c r="AI3630" i="44"/>
  <c r="AI3880" i="44"/>
  <c r="N926" i="2"/>
  <c r="AI3751" i="44"/>
  <c r="AI3626" i="44"/>
  <c r="AI3874" i="2"/>
  <c r="AJ3874" i="2" s="1"/>
  <c r="AK3874" i="2" s="1"/>
  <c r="AL3874" i="2" s="1"/>
  <c r="AM3874" i="2" s="1"/>
  <c r="AN3874" i="2" s="1"/>
  <c r="AI3876" i="2"/>
  <c r="AJ3876" i="2" s="1"/>
  <c r="AK3876" i="2" s="1"/>
  <c r="AL3876" i="2" s="1"/>
  <c r="AM3876" i="2" s="1"/>
  <c r="AN3876" i="2" s="1"/>
  <c r="AI3497" i="2"/>
  <c r="AJ3497" i="2" s="1"/>
  <c r="AK3497" i="2" s="1"/>
  <c r="AL3497" i="2" s="1"/>
  <c r="AM3497" i="2" s="1"/>
  <c r="AN3497" i="2" s="1"/>
  <c r="AI3887" i="44"/>
  <c r="AI3885" i="2"/>
  <c r="AJ3885" i="2" s="1"/>
  <c r="AK3885" i="2" s="1"/>
  <c r="AL3885" i="2" s="1"/>
  <c r="AM3885" i="2" s="1"/>
  <c r="AN3885" i="2" s="1"/>
  <c r="AJ4005" i="2"/>
  <c r="AJ4003" i="2"/>
  <c r="AK4003" i="2" s="1"/>
  <c r="AL4003" i="2" s="1"/>
  <c r="AM4003" i="2" s="1"/>
  <c r="AN4003" i="2" s="1"/>
  <c r="AI3758" i="44"/>
  <c r="AI3496" i="44"/>
  <c r="AI3506" i="44"/>
  <c r="AI3760" i="2"/>
  <c r="AJ3760" i="2" s="1"/>
  <c r="AK3760" i="2" s="1"/>
  <c r="AL3760" i="2" s="1"/>
  <c r="AM3760" i="2" s="1"/>
  <c r="AN3760" i="2" s="1"/>
  <c r="AI3881" i="2"/>
  <c r="AJ3881" i="2" s="1"/>
  <c r="AK3881" i="2" s="1"/>
  <c r="AL3881" i="2" s="1"/>
  <c r="AM3881" i="2" s="1"/>
  <c r="AN3881" i="2" s="1"/>
  <c r="AI3877" i="44"/>
  <c r="AI3625" i="44"/>
  <c r="AI3883" i="2"/>
  <c r="AJ3883" i="2" s="1"/>
  <c r="AK3883" i="2" s="1"/>
  <c r="AL3883" i="2" s="1"/>
  <c r="AM3883" i="2" s="1"/>
  <c r="AN3883" i="2" s="1"/>
  <c r="AI3629" i="2"/>
  <c r="AJ3629" i="2" s="1"/>
  <c r="AK3629" i="2" s="1"/>
  <c r="AL3629" i="2" s="1"/>
  <c r="AM3629" i="2" s="1"/>
  <c r="AN3629" i="2" s="1"/>
  <c r="AI3498" i="44"/>
  <c r="AJ4007" i="2"/>
  <c r="AK4007" i="2" s="1"/>
  <c r="AL4007" i="2" s="1"/>
  <c r="AM4007" i="2" s="1"/>
  <c r="AN4007" i="2" s="1"/>
  <c r="AI3760" i="44"/>
  <c r="AI3495" i="44"/>
  <c r="AI3746" i="2"/>
  <c r="AJ3746" i="2" s="1"/>
  <c r="AK3746" i="2" s="1"/>
  <c r="AL3746" i="2" s="1"/>
  <c r="AM3746" i="2" s="1"/>
  <c r="AN3746" i="2" s="1"/>
  <c r="AI3504" i="2"/>
  <c r="AJ3504" i="2" s="1"/>
  <c r="AK3504" i="2" s="1"/>
  <c r="AL3504" i="2" s="1"/>
  <c r="AM3504" i="2" s="1"/>
  <c r="AN3504" i="2" s="1"/>
  <c r="AI3620" i="2"/>
  <c r="AJ3620" i="2" s="1"/>
  <c r="AK3620" i="2" s="1"/>
  <c r="AL3620" i="2" s="1"/>
  <c r="AM3620" i="2" s="1"/>
  <c r="AN3620" i="2" s="1"/>
  <c r="N928" i="44"/>
  <c r="N776" i="44"/>
  <c r="N230" i="44"/>
  <c r="N785" i="44"/>
  <c r="N922" i="44"/>
  <c r="AI3507" i="2"/>
  <c r="AJ3507" i="2" s="1"/>
  <c r="AK3507" i="2" s="1"/>
  <c r="AL3507" i="2" s="1"/>
  <c r="AM3507" i="2" s="1"/>
  <c r="AN3507" i="2" s="1"/>
  <c r="AI3622" i="2"/>
  <c r="AJ3622" i="2" s="1"/>
  <c r="AK3622" i="2" s="1"/>
  <c r="AL3622" i="2" s="1"/>
  <c r="AM3622" i="2" s="1"/>
  <c r="AN3622" i="2" s="1"/>
  <c r="AI3749" i="2"/>
  <c r="AJ3749" i="2" s="1"/>
  <c r="AK3749" i="2" s="1"/>
  <c r="AL3749" i="2" s="1"/>
  <c r="AM3749" i="2" s="1"/>
  <c r="AN3749" i="2" s="1"/>
  <c r="AI3761" i="2"/>
  <c r="AJ3761" i="2" s="1"/>
  <c r="AK3761" i="2" s="1"/>
  <c r="AL3761" i="2" s="1"/>
  <c r="AM3761" i="2" s="1"/>
  <c r="AN3761" i="2" s="1"/>
  <c r="AD2871" i="44"/>
  <c r="N225" i="44"/>
  <c r="N921" i="2"/>
  <c r="N779" i="44"/>
  <c r="N238" i="44"/>
  <c r="N774" i="44"/>
  <c r="N918" i="44"/>
  <c r="AD3126" i="2"/>
  <c r="AE3126" i="2" s="1"/>
  <c r="AF3126" i="2" s="1"/>
  <c r="AG3126" i="2" s="1"/>
  <c r="AH3126" i="2" s="1"/>
  <c r="AI3126" i="2" s="1"/>
  <c r="AJ3126" i="2" s="1"/>
  <c r="AK3126" i="2" s="1"/>
  <c r="AL3126" i="2" s="1"/>
  <c r="AM3126" i="2" s="1"/>
  <c r="AN3126" i="2" s="1"/>
  <c r="N786" i="44"/>
  <c r="N235" i="44"/>
  <c r="N1063" i="44"/>
  <c r="N931" i="44"/>
  <c r="N932" i="2"/>
  <c r="N1064" i="2"/>
  <c r="N1071" i="44"/>
  <c r="X17" i="9"/>
  <c r="U15" i="10"/>
  <c r="N922" i="2"/>
  <c r="N929" i="44"/>
  <c r="N925" i="2"/>
  <c r="N1067" i="2"/>
  <c r="N782" i="44"/>
  <c r="N1065" i="2"/>
  <c r="N919" i="44"/>
  <c r="N1062" i="2"/>
  <c r="N1063" i="2"/>
  <c r="N1071" i="2"/>
  <c r="N930" i="2"/>
  <c r="N1069" i="2"/>
  <c r="N1075" i="2"/>
  <c r="N924" i="44"/>
  <c r="N1073" i="44"/>
  <c r="N1062" i="44"/>
  <c r="N775" i="44"/>
  <c r="N778" i="44"/>
  <c r="N917" i="44"/>
  <c r="N1070" i="44"/>
  <c r="N227" i="44"/>
  <c r="AD2861" i="2"/>
  <c r="AE2861" i="2" s="1"/>
  <c r="AF2861" i="2" s="1"/>
  <c r="AG2861" i="2" s="1"/>
  <c r="AH2861" i="2" s="1"/>
  <c r="AI2861" i="2" s="1"/>
  <c r="AJ2861" i="2" s="1"/>
  <c r="AK2861" i="2" s="1"/>
  <c r="AL2861" i="2" s="1"/>
  <c r="AM2861" i="2" s="1"/>
  <c r="AN2861" i="2" s="1"/>
  <c r="N1076" i="44"/>
  <c r="N777" i="44"/>
  <c r="N231" i="44"/>
  <c r="N772" i="44"/>
  <c r="N784" i="44"/>
  <c r="N1075" i="44"/>
  <c r="AD2990" i="2"/>
  <c r="AE2990" i="2" s="1"/>
  <c r="AF2990" i="2" s="1"/>
  <c r="AG2990" i="2" s="1"/>
  <c r="AH2990" i="2" s="1"/>
  <c r="AI2990" i="2" s="1"/>
  <c r="AJ2990" i="2" s="1"/>
  <c r="AK2990" i="2" s="1"/>
  <c r="AL2990" i="2" s="1"/>
  <c r="AM2990" i="2" s="1"/>
  <c r="AN2990" i="2" s="1"/>
  <c r="N1072" i="44"/>
  <c r="N1068" i="44"/>
  <c r="N773" i="44"/>
  <c r="N1077" i="2"/>
  <c r="N920" i="44"/>
  <c r="N1069" i="44"/>
  <c r="AD3248" i="2"/>
  <c r="AE3248" i="2" s="1"/>
  <c r="AF3248" i="2" s="1"/>
  <c r="AG3248" i="2" s="1"/>
  <c r="AH3248" i="2" s="1"/>
  <c r="AI3248" i="2" s="1"/>
  <c r="AJ3248" i="2" s="1"/>
  <c r="AK3248" i="2" s="1"/>
  <c r="AL3248" i="2" s="1"/>
  <c r="AM3248" i="2" s="1"/>
  <c r="AN3248" i="2" s="1"/>
  <c r="N239" i="44"/>
  <c r="N1074" i="44"/>
  <c r="X20" i="9"/>
  <c r="N774" i="2"/>
  <c r="N1066" i="2"/>
  <c r="N1076" i="2"/>
  <c r="N773" i="2"/>
  <c r="N784" i="2"/>
  <c r="N929" i="2"/>
  <c r="N776" i="2"/>
  <c r="N924" i="2"/>
  <c r="N786" i="2"/>
  <c r="N779" i="2"/>
  <c r="N1073" i="2"/>
  <c r="N1072" i="2"/>
  <c r="N917" i="2"/>
  <c r="N918" i="2"/>
  <c r="N928" i="2"/>
  <c r="N777" i="2"/>
  <c r="N772" i="2"/>
  <c r="N927" i="2"/>
  <c r="N1070" i="2"/>
  <c r="N1068" i="2"/>
  <c r="N920" i="2"/>
  <c r="N787" i="2"/>
  <c r="N1065" i="44"/>
  <c r="N1066" i="44"/>
  <c r="N229" i="44"/>
  <c r="N785" i="2"/>
  <c r="N783" i="2"/>
  <c r="N778" i="2"/>
  <c r="N782" i="2"/>
  <c r="V15" i="59"/>
  <c r="W53" i="5"/>
  <c r="N1064" i="44"/>
  <c r="N927" i="44"/>
  <c r="N226" i="44"/>
  <c r="N232" i="44"/>
  <c r="N923" i="44"/>
  <c r="AD3251" i="2"/>
  <c r="AE3251" i="2" s="1"/>
  <c r="AF3251" i="2" s="1"/>
  <c r="AG3251" i="2" s="1"/>
  <c r="AH3251" i="2" s="1"/>
  <c r="AI3251" i="2" s="1"/>
  <c r="AJ3251" i="2" s="1"/>
  <c r="AK3251" i="2" s="1"/>
  <c r="AL3251" i="2" s="1"/>
  <c r="AM3251" i="2" s="1"/>
  <c r="AN3251" i="2" s="1"/>
  <c r="AD3249" i="44"/>
  <c r="Y8" i="44"/>
  <c r="Y9" i="5"/>
  <c r="Y7" i="52"/>
  <c r="Y7" i="10"/>
  <c r="Y8" i="2"/>
  <c r="Y7" i="59"/>
  <c r="AD2858" i="2"/>
  <c r="AE2858" i="2" s="1"/>
  <c r="AF2858" i="2" s="1"/>
  <c r="AG2858" i="2" s="1"/>
  <c r="AH2858" i="2" s="1"/>
  <c r="AI2858" i="2" s="1"/>
  <c r="AJ2858" i="2" s="1"/>
  <c r="AK2858" i="2" s="1"/>
  <c r="AL2858" i="2" s="1"/>
  <c r="AM2858" i="2" s="1"/>
  <c r="AN2858" i="2" s="1"/>
  <c r="AD3242" i="2"/>
  <c r="AE3242" i="2" s="1"/>
  <c r="AF3242" i="2" s="1"/>
  <c r="AG3242" i="2" s="1"/>
  <c r="AH3242" i="2" s="1"/>
  <c r="AI3242" i="2" s="1"/>
  <c r="AJ3242" i="2" s="1"/>
  <c r="AK3242" i="2" s="1"/>
  <c r="AL3242" i="2" s="1"/>
  <c r="AM3242" i="2" s="1"/>
  <c r="AN3242" i="2" s="1"/>
  <c r="AD2871" i="2"/>
  <c r="AE2871" i="2" s="1"/>
  <c r="AF2871" i="2" s="1"/>
  <c r="AG2871" i="2" s="1"/>
  <c r="AH2871" i="2" s="1"/>
  <c r="AI2871" i="2" s="1"/>
  <c r="AJ2871" i="2" s="1"/>
  <c r="AK2871" i="2" s="1"/>
  <c r="AL2871" i="2" s="1"/>
  <c r="AM2871" i="2" s="1"/>
  <c r="AN2871" i="2" s="1"/>
  <c r="X8" i="2"/>
  <c r="Z8" i="6"/>
  <c r="X7" i="52"/>
  <c r="X7" i="10"/>
  <c r="X8" i="44"/>
  <c r="X7" i="59"/>
  <c r="N1074" i="2"/>
  <c r="N217" i="2"/>
  <c r="N780" i="2"/>
  <c r="N783" i="44"/>
  <c r="N234" i="44"/>
  <c r="AD3249" i="2"/>
  <c r="AE3249" i="2" s="1"/>
  <c r="AF3249" i="2" s="1"/>
  <c r="AG3249" i="2" s="1"/>
  <c r="AH3249" i="2" s="1"/>
  <c r="AI3249" i="2" s="1"/>
  <c r="AJ3249" i="2" s="1"/>
  <c r="AK3249" i="2" s="1"/>
  <c r="AL3249" i="2" s="1"/>
  <c r="AM3249" i="2" s="1"/>
  <c r="AN3249" i="2" s="1"/>
  <c r="AD3123" i="2"/>
  <c r="AE3123" i="2" s="1"/>
  <c r="AF3123" i="2" s="1"/>
  <c r="AG3123" i="2" s="1"/>
  <c r="AH3123" i="2" s="1"/>
  <c r="AI3123" i="2" s="1"/>
  <c r="AJ3123" i="2" s="1"/>
  <c r="AK3123" i="2" s="1"/>
  <c r="AL3123" i="2" s="1"/>
  <c r="AM3123" i="2" s="1"/>
  <c r="AN3123" i="2" s="1"/>
  <c r="N921" i="44"/>
  <c r="N781" i="44"/>
  <c r="N925" i="44"/>
  <c r="N775" i="2"/>
  <c r="N926" i="44"/>
  <c r="N923" i="2"/>
  <c r="N780" i="44"/>
  <c r="N781" i="2"/>
  <c r="AD3115" i="44"/>
  <c r="AD2865" i="44"/>
  <c r="AD2990" i="44"/>
  <c r="AD3113" i="44"/>
  <c r="AD3123" i="44"/>
  <c r="P9" i="5"/>
  <c r="O8" i="59"/>
  <c r="O1652" i="5"/>
  <c r="O8" i="52"/>
  <c r="O9" i="2"/>
  <c r="O9" i="44"/>
  <c r="O1221" i="44" s="1"/>
  <c r="O9" i="6"/>
  <c r="O8" i="10"/>
  <c r="N236" i="44"/>
  <c r="N237" i="44"/>
  <c r="AD2988" i="2"/>
  <c r="AE2988" i="2" s="1"/>
  <c r="AF2988" i="2" s="1"/>
  <c r="AG2988" i="2" s="1"/>
  <c r="AH2988" i="2" s="1"/>
  <c r="AI2988" i="2" s="1"/>
  <c r="AJ2988" i="2" s="1"/>
  <c r="AK2988" i="2" s="1"/>
  <c r="AL2988" i="2" s="1"/>
  <c r="AM2988" i="2" s="1"/>
  <c r="AN2988" i="2" s="1"/>
  <c r="AD3114" i="44"/>
  <c r="AD3125" i="2"/>
  <c r="AE3125" i="2" s="1"/>
  <c r="AF3125" i="2" s="1"/>
  <c r="AG3125" i="2" s="1"/>
  <c r="AH3125" i="2" s="1"/>
  <c r="AI3125" i="2" s="1"/>
  <c r="AJ3125" i="2" s="1"/>
  <c r="AK3125" i="2" s="1"/>
  <c r="AL3125" i="2" s="1"/>
  <c r="AM3125" i="2" s="1"/>
  <c r="AN3125" i="2" s="1"/>
  <c r="AD3117" i="44"/>
  <c r="AD2994" i="44"/>
  <c r="AF6" i="5"/>
  <c r="AE8" i="5"/>
  <c r="AD3240" i="44"/>
  <c r="AD7" i="52"/>
  <c r="AD7" i="59"/>
  <c r="AD7" i="10"/>
  <c r="AD8" i="44"/>
  <c r="AD8" i="2"/>
  <c r="AH8" i="6"/>
  <c r="Y1656" i="5"/>
  <c r="Z1653" i="5" s="1"/>
  <c r="Y1652" i="5"/>
  <c r="P222" i="2"/>
  <c r="Q218" i="2" s="1"/>
  <c r="P27" i="2"/>
  <c r="P32" i="2" s="1"/>
  <c r="Q13" i="6"/>
  <c r="P39" i="5"/>
  <c r="AD2859" i="44"/>
  <c r="AD2866" i="2"/>
  <c r="AE2866" i="2" s="1"/>
  <c r="AF2866" i="2" s="1"/>
  <c r="AG2866" i="2" s="1"/>
  <c r="AH2866" i="2" s="1"/>
  <c r="AI2866" i="2" s="1"/>
  <c r="AJ2866" i="2" s="1"/>
  <c r="AK2866" i="2" s="1"/>
  <c r="AL2866" i="2" s="1"/>
  <c r="AM2866" i="2" s="1"/>
  <c r="AN2866" i="2" s="1"/>
  <c r="AD3242" i="44"/>
  <c r="AD3251" i="44"/>
  <c r="AD3122" i="2"/>
  <c r="AE3122" i="2" s="1"/>
  <c r="AF3122" i="2" s="1"/>
  <c r="AG3122" i="2" s="1"/>
  <c r="AH3122" i="2" s="1"/>
  <c r="AI3122" i="2" s="1"/>
  <c r="AJ3122" i="2" s="1"/>
  <c r="AK3122" i="2" s="1"/>
  <c r="AL3122" i="2" s="1"/>
  <c r="AM3122" i="2" s="1"/>
  <c r="AN3122" i="2" s="1"/>
  <c r="AD2987" i="2"/>
  <c r="AE2987" i="2" s="1"/>
  <c r="AF2987" i="2" s="1"/>
  <c r="AG2987" i="2" s="1"/>
  <c r="AH2987" i="2" s="1"/>
  <c r="AI2987" i="2" s="1"/>
  <c r="AJ2987" i="2" s="1"/>
  <c r="AK2987" i="2" s="1"/>
  <c r="AL2987" i="2" s="1"/>
  <c r="AM2987" i="2" s="1"/>
  <c r="AN2987" i="2" s="1"/>
  <c r="AD3120" i="44"/>
  <c r="AD3113" i="2"/>
  <c r="AE3113" i="2" s="1"/>
  <c r="AF3113" i="2" s="1"/>
  <c r="AG3113" i="2" s="1"/>
  <c r="AH3113" i="2" s="1"/>
  <c r="AI3113" i="2" s="1"/>
  <c r="AJ3113" i="2" s="1"/>
  <c r="AK3113" i="2" s="1"/>
  <c r="AL3113" i="2" s="1"/>
  <c r="AM3113" i="2" s="1"/>
  <c r="AN3113" i="2" s="1"/>
  <c r="AD2860" i="2"/>
  <c r="AE2860" i="2" s="1"/>
  <c r="AF2860" i="2" s="1"/>
  <c r="AG2860" i="2" s="1"/>
  <c r="AH2860" i="2" s="1"/>
  <c r="AI2860" i="2" s="1"/>
  <c r="AJ2860" i="2" s="1"/>
  <c r="AK2860" i="2" s="1"/>
  <c r="AL2860" i="2" s="1"/>
  <c r="AM2860" i="2" s="1"/>
  <c r="AN2860" i="2" s="1"/>
  <c r="AD2860" i="44"/>
  <c r="AE3369" i="44"/>
  <c r="AE3365" i="44"/>
  <c r="AE3374" i="44"/>
  <c r="AE3367" i="44"/>
  <c r="AE3366" i="44"/>
  <c r="AE3376" i="44"/>
  <c r="AE3378" i="44"/>
  <c r="AE3373" i="44"/>
  <c r="AE3372" i="44"/>
  <c r="AE3377" i="44"/>
  <c r="AE3379" i="44"/>
  <c r="AE3375" i="44"/>
  <c r="AE3371" i="44"/>
  <c r="AE3370" i="44"/>
  <c r="AE3368" i="44"/>
  <c r="AD2984" i="2"/>
  <c r="AE2984" i="2" s="1"/>
  <c r="AF2984" i="2" s="1"/>
  <c r="AG2984" i="2" s="1"/>
  <c r="AH2984" i="2" s="1"/>
  <c r="AI2984" i="2" s="1"/>
  <c r="AJ2984" i="2" s="1"/>
  <c r="AK2984" i="2" s="1"/>
  <c r="AL2984" i="2" s="1"/>
  <c r="AM2984" i="2" s="1"/>
  <c r="AN2984" i="2" s="1"/>
  <c r="AD2870" i="2"/>
  <c r="AE2870" i="2" s="1"/>
  <c r="AF2870" i="2" s="1"/>
  <c r="AG2870" i="2" s="1"/>
  <c r="AH2870" i="2" s="1"/>
  <c r="AI2870" i="2" s="1"/>
  <c r="AJ2870" i="2" s="1"/>
  <c r="AK2870" i="2" s="1"/>
  <c r="AL2870" i="2" s="1"/>
  <c r="AM2870" i="2" s="1"/>
  <c r="AN2870" i="2" s="1"/>
  <c r="AD3116" i="2"/>
  <c r="AE3116" i="2" s="1"/>
  <c r="AF3116" i="2" s="1"/>
  <c r="AG3116" i="2" s="1"/>
  <c r="AH3116" i="2" s="1"/>
  <c r="AI3116" i="2" s="1"/>
  <c r="AJ3116" i="2" s="1"/>
  <c r="AK3116" i="2" s="1"/>
  <c r="AL3116" i="2" s="1"/>
  <c r="AM3116" i="2" s="1"/>
  <c r="AN3116" i="2" s="1"/>
  <c r="AD3238" i="2"/>
  <c r="AE3238" i="2" s="1"/>
  <c r="AF3238" i="2" s="1"/>
  <c r="AG3238" i="2" s="1"/>
  <c r="AH3238" i="2" s="1"/>
  <c r="AI3238" i="2" s="1"/>
  <c r="AJ3238" i="2" s="1"/>
  <c r="AK3238" i="2" s="1"/>
  <c r="AL3238" i="2" s="1"/>
  <c r="AM3238" i="2" s="1"/>
  <c r="AN3238" i="2" s="1"/>
  <c r="AD3239" i="2"/>
  <c r="AE3239" i="2" s="1"/>
  <c r="AF3239" i="2" s="1"/>
  <c r="AG3239" i="2" s="1"/>
  <c r="AH3239" i="2" s="1"/>
  <c r="AI3239" i="2" s="1"/>
  <c r="AJ3239" i="2" s="1"/>
  <c r="AK3239" i="2" s="1"/>
  <c r="AL3239" i="2" s="1"/>
  <c r="AM3239" i="2" s="1"/>
  <c r="AN3239" i="2" s="1"/>
  <c r="AD3118" i="44"/>
  <c r="AD2995" i="2"/>
  <c r="AE2995" i="2" s="1"/>
  <c r="AF2995" i="2" s="1"/>
  <c r="AG2995" i="2" s="1"/>
  <c r="AH2995" i="2" s="1"/>
  <c r="AI2995" i="2" s="1"/>
  <c r="AJ2995" i="2" s="1"/>
  <c r="AK2995" i="2" s="1"/>
  <c r="AL2995" i="2" s="1"/>
  <c r="AM2995" i="2" s="1"/>
  <c r="AN2995" i="2" s="1"/>
  <c r="AD3244" i="44"/>
  <c r="AD3246" i="44"/>
  <c r="AD2986" i="2"/>
  <c r="AE2986" i="2" s="1"/>
  <c r="AF2986" i="2" s="1"/>
  <c r="AG2986" i="2" s="1"/>
  <c r="AH2986" i="2" s="1"/>
  <c r="AI2986" i="2" s="1"/>
  <c r="AJ2986" i="2" s="1"/>
  <c r="AK2986" i="2" s="1"/>
  <c r="AL2986" i="2" s="1"/>
  <c r="AM2986" i="2" s="1"/>
  <c r="AN2986" i="2" s="1"/>
  <c r="AD3125" i="44"/>
  <c r="AD2858" i="44"/>
  <c r="AD2872" i="2"/>
  <c r="AE2872" i="2" s="1"/>
  <c r="AF2872" i="2" s="1"/>
  <c r="AG2872" i="2" s="1"/>
  <c r="AH2872" i="2" s="1"/>
  <c r="AI2872" i="2" s="1"/>
  <c r="AJ2872" i="2" s="1"/>
  <c r="AK2872" i="2" s="1"/>
  <c r="AL2872" i="2" s="1"/>
  <c r="AM2872" i="2" s="1"/>
  <c r="AN2872" i="2" s="1"/>
  <c r="AD2991" i="44"/>
  <c r="AD2864" i="44"/>
  <c r="AE3378" i="2"/>
  <c r="AF3378" i="2" s="1"/>
  <c r="AG3378" i="2" s="1"/>
  <c r="AH3378" i="2" s="1"/>
  <c r="AI3378" i="2" s="1"/>
  <c r="AJ3378" i="2" s="1"/>
  <c r="AK3378" i="2" s="1"/>
  <c r="AL3378" i="2" s="1"/>
  <c r="AM3378" i="2" s="1"/>
  <c r="AN3378" i="2" s="1"/>
  <c r="AE3370" i="2"/>
  <c r="AF3370" i="2" s="1"/>
  <c r="AG3370" i="2" s="1"/>
  <c r="AH3370" i="2" s="1"/>
  <c r="AI3370" i="2" s="1"/>
  <c r="AJ3370" i="2" s="1"/>
  <c r="AK3370" i="2" s="1"/>
  <c r="AL3370" i="2" s="1"/>
  <c r="AM3370" i="2" s="1"/>
  <c r="AN3370" i="2" s="1"/>
  <c r="AE3376" i="2"/>
  <c r="AF3376" i="2" s="1"/>
  <c r="AG3376" i="2" s="1"/>
  <c r="AH3376" i="2" s="1"/>
  <c r="AI3376" i="2" s="1"/>
  <c r="AJ3376" i="2" s="1"/>
  <c r="AK3376" i="2" s="1"/>
  <c r="AL3376" i="2" s="1"/>
  <c r="AM3376" i="2" s="1"/>
  <c r="AN3376" i="2" s="1"/>
  <c r="AE3375" i="2"/>
  <c r="AF3375" i="2" s="1"/>
  <c r="AG3375" i="2" s="1"/>
  <c r="AH3375" i="2" s="1"/>
  <c r="AI3375" i="2" s="1"/>
  <c r="AJ3375" i="2" s="1"/>
  <c r="AK3375" i="2" s="1"/>
  <c r="AL3375" i="2" s="1"/>
  <c r="AM3375" i="2" s="1"/>
  <c r="AN3375" i="2" s="1"/>
  <c r="AE3374" i="2"/>
  <c r="AF3374" i="2" s="1"/>
  <c r="AG3374" i="2" s="1"/>
  <c r="AH3374" i="2" s="1"/>
  <c r="AI3374" i="2" s="1"/>
  <c r="AJ3374" i="2" s="1"/>
  <c r="AK3374" i="2" s="1"/>
  <c r="AL3374" i="2" s="1"/>
  <c r="AM3374" i="2" s="1"/>
  <c r="AN3374" i="2" s="1"/>
  <c r="AE3377" i="2"/>
  <c r="AF3377" i="2" s="1"/>
  <c r="AG3377" i="2" s="1"/>
  <c r="AH3377" i="2" s="1"/>
  <c r="AI3377" i="2" s="1"/>
  <c r="AJ3377" i="2" s="1"/>
  <c r="AK3377" i="2" s="1"/>
  <c r="AL3377" i="2" s="1"/>
  <c r="AM3377" i="2" s="1"/>
  <c r="AN3377" i="2" s="1"/>
  <c r="AE3369" i="2"/>
  <c r="AF3369" i="2" s="1"/>
  <c r="AG3369" i="2" s="1"/>
  <c r="AH3369" i="2" s="1"/>
  <c r="AI3369" i="2" s="1"/>
  <c r="AJ3369" i="2" s="1"/>
  <c r="AK3369" i="2" s="1"/>
  <c r="AL3369" i="2" s="1"/>
  <c r="AM3369" i="2" s="1"/>
  <c r="AN3369" i="2" s="1"/>
  <c r="AE3373" i="2"/>
  <c r="AF3373" i="2" s="1"/>
  <c r="AG3373" i="2" s="1"/>
  <c r="AH3373" i="2" s="1"/>
  <c r="AI3373" i="2" s="1"/>
  <c r="AJ3373" i="2" s="1"/>
  <c r="AK3373" i="2" s="1"/>
  <c r="AL3373" i="2" s="1"/>
  <c r="AM3373" i="2" s="1"/>
  <c r="AN3373" i="2" s="1"/>
  <c r="AE3368" i="2"/>
  <c r="AF3368" i="2" s="1"/>
  <c r="AG3368" i="2" s="1"/>
  <c r="AH3368" i="2" s="1"/>
  <c r="AI3368" i="2" s="1"/>
  <c r="AJ3368" i="2" s="1"/>
  <c r="AK3368" i="2" s="1"/>
  <c r="AL3368" i="2" s="1"/>
  <c r="AM3368" i="2" s="1"/>
  <c r="AN3368" i="2" s="1"/>
  <c r="AE3380" i="2"/>
  <c r="AF3380" i="2" s="1"/>
  <c r="AG3380" i="2" s="1"/>
  <c r="AH3380" i="2" s="1"/>
  <c r="AI3380" i="2" s="1"/>
  <c r="AJ3380" i="2" s="1"/>
  <c r="AK3380" i="2" s="1"/>
  <c r="AL3380" i="2" s="1"/>
  <c r="AM3380" i="2" s="1"/>
  <c r="AN3380" i="2" s="1"/>
  <c r="AE3372" i="2"/>
  <c r="AF3372" i="2" s="1"/>
  <c r="AG3372" i="2" s="1"/>
  <c r="AH3372" i="2" s="1"/>
  <c r="AI3372" i="2" s="1"/>
  <c r="AJ3372" i="2" s="1"/>
  <c r="AK3372" i="2" s="1"/>
  <c r="AL3372" i="2" s="1"/>
  <c r="AM3372" i="2" s="1"/>
  <c r="AN3372" i="2" s="1"/>
  <c r="AE3367" i="2"/>
  <c r="AF3367" i="2" s="1"/>
  <c r="AG3367" i="2" s="1"/>
  <c r="AH3367" i="2" s="1"/>
  <c r="AI3367" i="2" s="1"/>
  <c r="AJ3367" i="2" s="1"/>
  <c r="AK3367" i="2" s="1"/>
  <c r="AL3367" i="2" s="1"/>
  <c r="AM3367" i="2" s="1"/>
  <c r="AN3367" i="2" s="1"/>
  <c r="AE3366" i="2"/>
  <c r="AF3366" i="2" s="1"/>
  <c r="AG3366" i="2" s="1"/>
  <c r="AH3366" i="2" s="1"/>
  <c r="AI3366" i="2" s="1"/>
  <c r="AJ3366" i="2" s="1"/>
  <c r="AK3366" i="2" s="1"/>
  <c r="AL3366" i="2" s="1"/>
  <c r="AM3366" i="2" s="1"/>
  <c r="AN3366" i="2" s="1"/>
  <c r="AE3379" i="2"/>
  <c r="AF3379" i="2" s="1"/>
  <c r="AG3379" i="2" s="1"/>
  <c r="AH3379" i="2" s="1"/>
  <c r="AI3379" i="2" s="1"/>
  <c r="AJ3379" i="2" s="1"/>
  <c r="AK3379" i="2" s="1"/>
  <c r="AL3379" i="2" s="1"/>
  <c r="AM3379" i="2" s="1"/>
  <c r="AN3379" i="2" s="1"/>
  <c r="AE3371" i="2"/>
  <c r="AF3371" i="2" s="1"/>
  <c r="AG3371" i="2" s="1"/>
  <c r="AH3371" i="2" s="1"/>
  <c r="AI3371" i="2" s="1"/>
  <c r="AJ3371" i="2" s="1"/>
  <c r="AK3371" i="2" s="1"/>
  <c r="AL3371" i="2" s="1"/>
  <c r="AM3371" i="2" s="1"/>
  <c r="AN3371" i="2" s="1"/>
  <c r="AE3365" i="2"/>
  <c r="AF3365" i="2" s="1"/>
  <c r="AG3365" i="2" s="1"/>
  <c r="AH3365" i="2" s="1"/>
  <c r="AI3365" i="2" s="1"/>
  <c r="AJ3365" i="2" s="1"/>
  <c r="AK3365" i="2" s="1"/>
  <c r="AL3365" i="2" s="1"/>
  <c r="AM3365" i="2" s="1"/>
  <c r="AN3365" i="2" s="1"/>
  <c r="AD2994" i="2"/>
  <c r="AE2994" i="2" s="1"/>
  <c r="AF2994" i="2" s="1"/>
  <c r="AG2994" i="2" s="1"/>
  <c r="AH2994" i="2" s="1"/>
  <c r="AI2994" i="2" s="1"/>
  <c r="AJ2994" i="2" s="1"/>
  <c r="AK2994" i="2" s="1"/>
  <c r="AL2994" i="2" s="1"/>
  <c r="AM2994" i="2" s="1"/>
  <c r="AN2994" i="2" s="1"/>
  <c r="AD3119" i="2"/>
  <c r="AE3119" i="2" s="1"/>
  <c r="AF3119" i="2" s="1"/>
  <c r="AG3119" i="2" s="1"/>
  <c r="AH3119" i="2" s="1"/>
  <c r="AI3119" i="2" s="1"/>
  <c r="AJ3119" i="2" s="1"/>
  <c r="AK3119" i="2" s="1"/>
  <c r="AL3119" i="2" s="1"/>
  <c r="AM3119" i="2" s="1"/>
  <c r="AN3119" i="2" s="1"/>
  <c r="AD2870" i="44"/>
  <c r="AD2989" i="2"/>
  <c r="AE2989" i="2" s="1"/>
  <c r="AF2989" i="2" s="1"/>
  <c r="AG2989" i="2" s="1"/>
  <c r="AH2989" i="2" s="1"/>
  <c r="AI2989" i="2" s="1"/>
  <c r="AJ2989" i="2" s="1"/>
  <c r="AK2989" i="2" s="1"/>
  <c r="AL2989" i="2" s="1"/>
  <c r="AM2989" i="2" s="1"/>
  <c r="AN2989" i="2" s="1"/>
  <c r="AD3245" i="2"/>
  <c r="AE3245" i="2" s="1"/>
  <c r="AF3245" i="2" s="1"/>
  <c r="AG3245" i="2" s="1"/>
  <c r="AH3245" i="2" s="1"/>
  <c r="AI3245" i="2" s="1"/>
  <c r="AJ3245" i="2" s="1"/>
  <c r="AK3245" i="2" s="1"/>
  <c r="AL3245" i="2" s="1"/>
  <c r="AM3245" i="2" s="1"/>
  <c r="AN3245" i="2" s="1"/>
  <c r="AD3241" i="2"/>
  <c r="AE3241" i="2" s="1"/>
  <c r="AF3241" i="2" s="1"/>
  <c r="AG3241" i="2" s="1"/>
  <c r="AH3241" i="2" s="1"/>
  <c r="AI3241" i="2" s="1"/>
  <c r="AJ3241" i="2" s="1"/>
  <c r="AK3241" i="2" s="1"/>
  <c r="AL3241" i="2" s="1"/>
  <c r="AM3241" i="2" s="1"/>
  <c r="AN3241" i="2" s="1"/>
  <c r="AD2998" i="44"/>
  <c r="AD3111" i="2"/>
  <c r="AE3111" i="2" s="1"/>
  <c r="AF3111" i="2" s="1"/>
  <c r="AG3111" i="2" s="1"/>
  <c r="AH3111" i="2" s="1"/>
  <c r="AI3111" i="2" s="1"/>
  <c r="AJ3111" i="2" s="1"/>
  <c r="AK3111" i="2" s="1"/>
  <c r="AL3111" i="2" s="1"/>
  <c r="AM3111" i="2" s="1"/>
  <c r="AN3111" i="2" s="1"/>
  <c r="AD3252" i="44"/>
  <c r="AD3241" i="44"/>
  <c r="AD2861" i="44"/>
  <c r="AD2865" i="2"/>
  <c r="AE2865" i="2" s="1"/>
  <c r="AF2865" i="2" s="1"/>
  <c r="AG2865" i="2" s="1"/>
  <c r="AH2865" i="2" s="1"/>
  <c r="AI2865" i="2" s="1"/>
  <c r="AJ2865" i="2" s="1"/>
  <c r="AK2865" i="2" s="1"/>
  <c r="AL2865" i="2" s="1"/>
  <c r="AM2865" i="2" s="1"/>
  <c r="AN2865" i="2" s="1"/>
  <c r="AD2992" i="2"/>
  <c r="AE2992" i="2" s="1"/>
  <c r="AF2992" i="2" s="1"/>
  <c r="AG2992" i="2" s="1"/>
  <c r="AH2992" i="2" s="1"/>
  <c r="AI2992" i="2" s="1"/>
  <c r="AJ2992" i="2" s="1"/>
  <c r="AK2992" i="2" s="1"/>
  <c r="AL2992" i="2" s="1"/>
  <c r="AM2992" i="2" s="1"/>
  <c r="AN2992" i="2" s="1"/>
  <c r="AD2857" i="44"/>
  <c r="AD2863" i="44"/>
  <c r="AD3244" i="2"/>
  <c r="AE3244" i="2" s="1"/>
  <c r="AF3244" i="2" s="1"/>
  <c r="AG3244" i="2" s="1"/>
  <c r="AH3244" i="2" s="1"/>
  <c r="AI3244" i="2" s="1"/>
  <c r="AJ3244" i="2" s="1"/>
  <c r="AK3244" i="2" s="1"/>
  <c r="AL3244" i="2" s="1"/>
  <c r="AM3244" i="2" s="1"/>
  <c r="AN3244" i="2" s="1"/>
  <c r="AD3243" i="2"/>
  <c r="AE3243" i="2" s="1"/>
  <c r="AF3243" i="2" s="1"/>
  <c r="AG3243" i="2" s="1"/>
  <c r="AH3243" i="2" s="1"/>
  <c r="AI3243" i="2" s="1"/>
  <c r="AJ3243" i="2" s="1"/>
  <c r="AK3243" i="2" s="1"/>
  <c r="AL3243" i="2" s="1"/>
  <c r="AM3243" i="2" s="1"/>
  <c r="AN3243" i="2" s="1"/>
  <c r="AD3124" i="2"/>
  <c r="AE3124" i="2" s="1"/>
  <c r="AF3124" i="2" s="1"/>
  <c r="AG3124" i="2" s="1"/>
  <c r="AH3124" i="2" s="1"/>
  <c r="AI3124" i="2" s="1"/>
  <c r="AJ3124" i="2" s="1"/>
  <c r="AK3124" i="2" s="1"/>
  <c r="AL3124" i="2" s="1"/>
  <c r="AM3124" i="2" s="1"/>
  <c r="AN3124" i="2" s="1"/>
  <c r="AD2869" i="2"/>
  <c r="AE2869" i="2" s="1"/>
  <c r="AF2869" i="2" s="1"/>
  <c r="AG2869" i="2" s="1"/>
  <c r="AH2869" i="2" s="1"/>
  <c r="AI2869" i="2" s="1"/>
  <c r="AJ2869" i="2" s="1"/>
  <c r="AK2869" i="2" s="1"/>
  <c r="AL2869" i="2" s="1"/>
  <c r="AM2869" i="2" s="1"/>
  <c r="AN2869" i="2" s="1"/>
  <c r="AD3239" i="44"/>
  <c r="AD3238" i="44"/>
  <c r="AD2995" i="44"/>
  <c r="AD3116" i="44"/>
  <c r="AD2857" i="2"/>
  <c r="AE2857" i="2" s="1"/>
  <c r="AF2857" i="2" s="1"/>
  <c r="AG2857" i="2" s="1"/>
  <c r="AH2857" i="2" s="1"/>
  <c r="AI2857" i="2" s="1"/>
  <c r="AJ2857" i="2" s="1"/>
  <c r="AK2857" i="2" s="1"/>
  <c r="AL2857" i="2" s="1"/>
  <c r="AM2857" i="2" s="1"/>
  <c r="AN2857" i="2" s="1"/>
  <c r="AD2993" i="2"/>
  <c r="AE2993" i="2" s="1"/>
  <c r="AF2993" i="2" s="1"/>
  <c r="AG2993" i="2" s="1"/>
  <c r="AH2993" i="2" s="1"/>
  <c r="AI2993" i="2" s="1"/>
  <c r="AJ2993" i="2" s="1"/>
  <c r="AK2993" i="2" s="1"/>
  <c r="AL2993" i="2" s="1"/>
  <c r="AM2993" i="2" s="1"/>
  <c r="AN2993" i="2" s="1"/>
  <c r="AD2869" i="44"/>
  <c r="AD3112" i="2"/>
  <c r="AE3112" i="2" s="1"/>
  <c r="AF3112" i="2" s="1"/>
  <c r="AG3112" i="2" s="1"/>
  <c r="AH3112" i="2" s="1"/>
  <c r="AI3112" i="2" s="1"/>
  <c r="AJ3112" i="2" s="1"/>
  <c r="AK3112" i="2" s="1"/>
  <c r="AL3112" i="2" s="1"/>
  <c r="AM3112" i="2" s="1"/>
  <c r="AN3112" i="2" s="1"/>
  <c r="AD2868" i="44"/>
  <c r="AD3115" i="2"/>
  <c r="AE3115" i="2" s="1"/>
  <c r="AF3115" i="2" s="1"/>
  <c r="AG3115" i="2" s="1"/>
  <c r="AH3115" i="2" s="1"/>
  <c r="AI3115" i="2" s="1"/>
  <c r="AJ3115" i="2" s="1"/>
  <c r="AK3115" i="2" s="1"/>
  <c r="AL3115" i="2" s="1"/>
  <c r="AM3115" i="2" s="1"/>
  <c r="AN3115" i="2" s="1"/>
  <c r="AD2868" i="2"/>
  <c r="AE2868" i="2" s="1"/>
  <c r="AF2868" i="2" s="1"/>
  <c r="AG2868" i="2" s="1"/>
  <c r="AH2868" i="2" s="1"/>
  <c r="AI2868" i="2" s="1"/>
  <c r="AJ2868" i="2" s="1"/>
  <c r="AK2868" i="2" s="1"/>
  <c r="AL2868" i="2" s="1"/>
  <c r="AM2868" i="2" s="1"/>
  <c r="AN2868" i="2" s="1"/>
  <c r="AD2867" i="2"/>
  <c r="AE2867" i="2" s="1"/>
  <c r="AF2867" i="2" s="1"/>
  <c r="AG2867" i="2" s="1"/>
  <c r="AH2867" i="2" s="1"/>
  <c r="AI2867" i="2" s="1"/>
  <c r="AJ2867" i="2" s="1"/>
  <c r="AK2867" i="2" s="1"/>
  <c r="AL2867" i="2" s="1"/>
  <c r="AM2867" i="2" s="1"/>
  <c r="AN2867" i="2" s="1"/>
  <c r="AD2984" i="44"/>
  <c r="AD3124" i="44"/>
  <c r="AD2862" i="2"/>
  <c r="AE2862" i="2" s="1"/>
  <c r="AF2862" i="2" s="1"/>
  <c r="AG2862" i="2" s="1"/>
  <c r="AH2862" i="2" s="1"/>
  <c r="AI2862" i="2" s="1"/>
  <c r="AJ2862" i="2" s="1"/>
  <c r="AK2862" i="2" s="1"/>
  <c r="AL2862" i="2" s="1"/>
  <c r="AM2862" i="2" s="1"/>
  <c r="AN2862" i="2" s="1"/>
  <c r="AD3246" i="2"/>
  <c r="AE3246" i="2" s="1"/>
  <c r="AF3246" i="2" s="1"/>
  <c r="AG3246" i="2" s="1"/>
  <c r="AH3246" i="2" s="1"/>
  <c r="AI3246" i="2" s="1"/>
  <c r="AJ3246" i="2" s="1"/>
  <c r="AK3246" i="2" s="1"/>
  <c r="AL3246" i="2" s="1"/>
  <c r="AM3246" i="2" s="1"/>
  <c r="AN3246" i="2" s="1"/>
  <c r="AD3240" i="2"/>
  <c r="AE3240" i="2" s="1"/>
  <c r="AF3240" i="2" s="1"/>
  <c r="AG3240" i="2" s="1"/>
  <c r="AH3240" i="2" s="1"/>
  <c r="AI3240" i="2" s="1"/>
  <c r="AJ3240" i="2" s="1"/>
  <c r="AK3240" i="2" s="1"/>
  <c r="AL3240" i="2" s="1"/>
  <c r="AM3240" i="2" s="1"/>
  <c r="AN3240" i="2" s="1"/>
  <c r="AD2996" i="2"/>
  <c r="AE2996" i="2" s="1"/>
  <c r="AF2996" i="2" s="1"/>
  <c r="AG2996" i="2" s="1"/>
  <c r="AH2996" i="2" s="1"/>
  <c r="AI2996" i="2" s="1"/>
  <c r="AJ2996" i="2" s="1"/>
  <c r="AK2996" i="2" s="1"/>
  <c r="AL2996" i="2" s="1"/>
  <c r="AM2996" i="2" s="1"/>
  <c r="AN2996" i="2" s="1"/>
  <c r="AD3248" i="44"/>
  <c r="AD3247" i="44"/>
  <c r="AD2986" i="44"/>
  <c r="AD2996" i="44"/>
  <c r="AD2985" i="2"/>
  <c r="AE2985" i="2" s="1"/>
  <c r="AF2985" i="2" s="1"/>
  <c r="AG2985" i="2" s="1"/>
  <c r="AH2985" i="2" s="1"/>
  <c r="AI2985" i="2" s="1"/>
  <c r="AJ2985" i="2" s="1"/>
  <c r="AK2985" i="2" s="1"/>
  <c r="AL2985" i="2" s="1"/>
  <c r="AM2985" i="2" s="1"/>
  <c r="AN2985" i="2" s="1"/>
  <c r="AD3111" i="44"/>
  <c r="AD3121" i="2"/>
  <c r="AE3121" i="2" s="1"/>
  <c r="AF3121" i="2" s="1"/>
  <c r="AG3121" i="2" s="1"/>
  <c r="AH3121" i="2" s="1"/>
  <c r="AI3121" i="2" s="1"/>
  <c r="AJ3121" i="2" s="1"/>
  <c r="AK3121" i="2" s="1"/>
  <c r="AL3121" i="2" s="1"/>
  <c r="AM3121" i="2" s="1"/>
  <c r="AN3121" i="2" s="1"/>
  <c r="AD2992" i="44"/>
  <c r="AD3118" i="2"/>
  <c r="AE3118" i="2" s="1"/>
  <c r="AF3118" i="2" s="1"/>
  <c r="AG3118" i="2" s="1"/>
  <c r="AH3118" i="2" s="1"/>
  <c r="AI3118" i="2" s="1"/>
  <c r="AJ3118" i="2" s="1"/>
  <c r="AK3118" i="2" s="1"/>
  <c r="AL3118" i="2" s="1"/>
  <c r="AM3118" i="2" s="1"/>
  <c r="AN3118" i="2" s="1"/>
  <c r="AD2999" i="2"/>
  <c r="AE2999" i="2" s="1"/>
  <c r="AF2999" i="2" s="1"/>
  <c r="AG2999" i="2" s="1"/>
  <c r="AH2999" i="2" s="1"/>
  <c r="AI2999" i="2" s="1"/>
  <c r="AJ2999" i="2" s="1"/>
  <c r="AK2999" i="2" s="1"/>
  <c r="AL2999" i="2" s="1"/>
  <c r="AM2999" i="2" s="1"/>
  <c r="AN2999" i="2" s="1"/>
  <c r="AD2993" i="44"/>
  <c r="AD2859" i="2"/>
  <c r="AE2859" i="2" s="1"/>
  <c r="AF2859" i="2" s="1"/>
  <c r="AG2859" i="2" s="1"/>
  <c r="AH2859" i="2" s="1"/>
  <c r="AI2859" i="2" s="1"/>
  <c r="AJ2859" i="2" s="1"/>
  <c r="AK2859" i="2" s="1"/>
  <c r="AL2859" i="2" s="1"/>
  <c r="AM2859" i="2" s="1"/>
  <c r="AN2859" i="2" s="1"/>
  <c r="AD3112" i="44"/>
  <c r="AD2997" i="2"/>
  <c r="AE2997" i="2" s="1"/>
  <c r="AF2997" i="2" s="1"/>
  <c r="AG2997" i="2" s="1"/>
  <c r="AH2997" i="2" s="1"/>
  <c r="AI2997" i="2" s="1"/>
  <c r="AJ2997" i="2" s="1"/>
  <c r="AK2997" i="2" s="1"/>
  <c r="AL2997" i="2" s="1"/>
  <c r="AM2997" i="2" s="1"/>
  <c r="AN2997" i="2" s="1"/>
  <c r="AD3253" i="2"/>
  <c r="AE3253" i="2" s="1"/>
  <c r="AF3253" i="2" s="1"/>
  <c r="AG3253" i="2" s="1"/>
  <c r="AH3253" i="2" s="1"/>
  <c r="AI3253" i="2" s="1"/>
  <c r="AJ3253" i="2" s="1"/>
  <c r="AK3253" i="2" s="1"/>
  <c r="AL3253" i="2" s="1"/>
  <c r="AM3253" i="2" s="1"/>
  <c r="AN3253" i="2" s="1"/>
  <c r="AD3247" i="2"/>
  <c r="AE3247" i="2" s="1"/>
  <c r="AF3247" i="2" s="1"/>
  <c r="AG3247" i="2" s="1"/>
  <c r="AH3247" i="2" s="1"/>
  <c r="AI3247" i="2" s="1"/>
  <c r="AJ3247" i="2" s="1"/>
  <c r="AK3247" i="2" s="1"/>
  <c r="AL3247" i="2" s="1"/>
  <c r="AM3247" i="2" s="1"/>
  <c r="AN3247" i="2" s="1"/>
  <c r="AD3250" i="44"/>
  <c r="AD2862" i="44"/>
  <c r="AD3121" i="44"/>
  <c r="AD2866" i="44"/>
  <c r="AD2998" i="2"/>
  <c r="AE2998" i="2" s="1"/>
  <c r="AF2998" i="2" s="1"/>
  <c r="AG2998" i="2" s="1"/>
  <c r="AH2998" i="2" s="1"/>
  <c r="AI2998" i="2" s="1"/>
  <c r="AJ2998" i="2" s="1"/>
  <c r="AK2998" i="2" s="1"/>
  <c r="AL2998" i="2" s="1"/>
  <c r="AM2998" i="2" s="1"/>
  <c r="AN2998" i="2" s="1"/>
  <c r="AD3122" i="44"/>
  <c r="AD3117" i="2"/>
  <c r="AE3117" i="2" s="1"/>
  <c r="AF3117" i="2" s="1"/>
  <c r="AG3117" i="2" s="1"/>
  <c r="AH3117" i="2" s="1"/>
  <c r="AI3117" i="2" s="1"/>
  <c r="AJ3117" i="2" s="1"/>
  <c r="AK3117" i="2" s="1"/>
  <c r="AL3117" i="2" s="1"/>
  <c r="AM3117" i="2" s="1"/>
  <c r="AN3117" i="2" s="1"/>
  <c r="AD2985" i="44"/>
  <c r="AD2997" i="44"/>
  <c r="AD3119" i="44"/>
  <c r="AD3120" i="2"/>
  <c r="AE3120" i="2" s="1"/>
  <c r="AF3120" i="2" s="1"/>
  <c r="AG3120" i="2" s="1"/>
  <c r="AH3120" i="2" s="1"/>
  <c r="AI3120" i="2" s="1"/>
  <c r="AJ3120" i="2" s="1"/>
  <c r="AK3120" i="2" s="1"/>
  <c r="AL3120" i="2" s="1"/>
  <c r="AM3120" i="2" s="1"/>
  <c r="AN3120" i="2" s="1"/>
  <c r="AD2863" i="2"/>
  <c r="AE2863" i="2" s="1"/>
  <c r="AF2863" i="2" s="1"/>
  <c r="AG2863" i="2" s="1"/>
  <c r="AH2863" i="2" s="1"/>
  <c r="AI2863" i="2" s="1"/>
  <c r="AJ2863" i="2" s="1"/>
  <c r="AK2863" i="2" s="1"/>
  <c r="AL2863" i="2" s="1"/>
  <c r="AM2863" i="2" s="1"/>
  <c r="AN2863" i="2" s="1"/>
  <c r="AD2867" i="44"/>
  <c r="AD3252" i="2"/>
  <c r="AE3252" i="2" s="1"/>
  <c r="AF3252" i="2" s="1"/>
  <c r="AG3252" i="2" s="1"/>
  <c r="AH3252" i="2" s="1"/>
  <c r="AI3252" i="2" s="1"/>
  <c r="AJ3252" i="2" s="1"/>
  <c r="AK3252" i="2" s="1"/>
  <c r="AL3252" i="2" s="1"/>
  <c r="AM3252" i="2" s="1"/>
  <c r="AN3252" i="2" s="1"/>
  <c r="AD3250" i="2"/>
  <c r="AE3250" i="2" s="1"/>
  <c r="AF3250" i="2" s="1"/>
  <c r="AG3250" i="2" s="1"/>
  <c r="AH3250" i="2" s="1"/>
  <c r="AI3250" i="2" s="1"/>
  <c r="AJ3250" i="2" s="1"/>
  <c r="AK3250" i="2" s="1"/>
  <c r="AL3250" i="2" s="1"/>
  <c r="AM3250" i="2" s="1"/>
  <c r="AN3250" i="2" s="1"/>
  <c r="AD2987" i="44"/>
  <c r="AD3243" i="44"/>
  <c r="AD3245" i="44"/>
  <c r="AD2988" i="44"/>
  <c r="AD3114" i="2"/>
  <c r="AE3114" i="2" s="1"/>
  <c r="AF3114" i="2" s="1"/>
  <c r="AG3114" i="2" s="1"/>
  <c r="AH3114" i="2" s="1"/>
  <c r="AI3114" i="2" s="1"/>
  <c r="AJ3114" i="2" s="1"/>
  <c r="AK3114" i="2" s="1"/>
  <c r="AL3114" i="2" s="1"/>
  <c r="AM3114" i="2" s="1"/>
  <c r="AN3114" i="2" s="1"/>
  <c r="AD2864" i="2"/>
  <c r="AE2864" i="2" s="1"/>
  <c r="AF2864" i="2" s="1"/>
  <c r="AG2864" i="2" s="1"/>
  <c r="AH2864" i="2" s="1"/>
  <c r="AI2864" i="2" s="1"/>
  <c r="AJ2864" i="2" s="1"/>
  <c r="AK2864" i="2" s="1"/>
  <c r="AL2864" i="2" s="1"/>
  <c r="AM2864" i="2" s="1"/>
  <c r="AN2864" i="2" s="1"/>
  <c r="AD2989" i="44"/>
  <c r="AD2991" i="2"/>
  <c r="AE2991" i="2" s="1"/>
  <c r="AF2991" i="2" s="1"/>
  <c r="AG2991" i="2" s="1"/>
  <c r="AH2991" i="2" s="1"/>
  <c r="AI2991" i="2" s="1"/>
  <c r="AJ2991" i="2" s="1"/>
  <c r="AK2991" i="2" s="1"/>
  <c r="AL2991" i="2" s="1"/>
  <c r="AM2991" i="2" s="1"/>
  <c r="AN2991" i="2" s="1"/>
  <c r="V138" i="6"/>
  <c r="AP155" i="6"/>
  <c r="AQ152" i="6"/>
  <c r="AQ136" i="6"/>
  <c r="AR122" i="6"/>
  <c r="AJ6" i="6"/>
  <c r="AI6" i="9"/>
  <c r="T51" i="9"/>
  <c r="T57" i="9" s="1"/>
  <c r="AR43" i="9"/>
  <c r="AR35" i="9"/>
  <c r="AR96" i="6"/>
  <c r="AR134" i="6"/>
  <c r="AQ37" i="9"/>
  <c r="AQ118" i="6"/>
  <c r="AQ116" i="6"/>
  <c r="AQ119" i="6"/>
  <c r="AQ153" i="6"/>
  <c r="AQ154" i="6"/>
  <c r="AR115" i="6"/>
  <c r="AR124" i="6"/>
  <c r="AN296" i="6" l="1"/>
  <c r="AP318" i="6"/>
  <c r="AR314" i="6"/>
  <c r="AR282" i="6"/>
  <c r="AN264" i="6"/>
  <c r="AP310" i="6"/>
  <c r="AQ260" i="6"/>
  <c r="AO292" i="6"/>
  <c r="AN286" i="6"/>
  <c r="AN318" i="6"/>
  <c r="AQ314" i="6"/>
  <c r="AQ282" i="6"/>
  <c r="AQ292" i="6"/>
  <c r="AQ300" i="6"/>
  <c r="AN314" i="6"/>
  <c r="AN282" i="6"/>
  <c r="AO268" i="6"/>
  <c r="AQ286" i="6"/>
  <c r="AO318" i="6"/>
  <c r="AP268" i="6"/>
  <c r="AO306" i="6"/>
  <c r="AQ310" i="6"/>
  <c r="AR300" i="6"/>
  <c r="AN274" i="6"/>
  <c r="AO296" i="6"/>
  <c r="AN260" i="6"/>
  <c r="AR286" i="6"/>
  <c r="AO314" i="6"/>
  <c r="AO282" i="6"/>
  <c r="AR274" i="6"/>
  <c r="AP306" i="6"/>
  <c r="AP286" i="6"/>
  <c r="AN300" i="6"/>
  <c r="AQ296" i="6"/>
  <c r="AP278" i="6"/>
  <c r="AN310" i="6"/>
  <c r="AQ306" i="6"/>
  <c r="AO300" i="6"/>
  <c r="AO286" i="6"/>
  <c r="AN306" i="6"/>
  <c r="AP300" i="6"/>
  <c r="AO310" i="6"/>
  <c r="AO274" i="6"/>
  <c r="AQ274" i="6"/>
  <c r="AR278" i="6"/>
  <c r="AR310" i="6"/>
  <c r="AQ318" i="6"/>
  <c r="AR306" i="6"/>
  <c r="AP260" i="6"/>
  <c r="AP292" i="6"/>
  <c r="AN292" i="6"/>
  <c r="AR318" i="6"/>
  <c r="AO278" i="6"/>
  <c r="AP314" i="6"/>
  <c r="AP282" i="6"/>
  <c r="AN278" i="6"/>
  <c r="AO51" i="9"/>
  <c r="AN22" i="10"/>
  <c r="AJ22" i="10"/>
  <c r="AM17" i="44"/>
  <c r="AK22" i="10"/>
  <c r="AJ3878" i="2"/>
  <c r="AJ3879" i="2"/>
  <c r="AJ3625" i="2"/>
  <c r="AJ3751" i="2"/>
  <c r="AJ3624" i="2"/>
  <c r="AK4005" i="2"/>
  <c r="AJ3752" i="2"/>
  <c r="AK4006" i="2"/>
  <c r="AL17" i="44"/>
  <c r="AO54" i="9"/>
  <c r="AO138" i="6"/>
  <c r="AN138" i="6"/>
  <c r="AO76" i="6"/>
  <c r="AO88" i="6"/>
  <c r="AN88" i="6"/>
  <c r="AR76" i="6"/>
  <c r="AP76" i="6"/>
  <c r="AN76" i="6"/>
  <c r="AP88" i="6"/>
  <c r="AP138" i="6"/>
  <c r="AQ88" i="6"/>
  <c r="AR88" i="6"/>
  <c r="AQ76" i="6"/>
  <c r="AP46" i="9"/>
  <c r="AO56" i="9"/>
  <c r="AP47" i="9"/>
  <c r="AP120" i="6"/>
  <c r="AO55" i="9"/>
  <c r="AO52" i="9"/>
  <c r="AP51" i="9"/>
  <c r="AO146" i="6"/>
  <c r="AO53" i="9"/>
  <c r="AP53" i="9"/>
  <c r="AD14" i="1"/>
  <c r="Z35" i="1"/>
  <c r="V20" i="9"/>
  <c r="AC52" i="5"/>
  <c r="AG19" i="9" s="1"/>
  <c r="Y38" i="1"/>
  <c r="R14" i="6"/>
  <c r="AH8" i="9"/>
  <c r="AB11" i="1"/>
  <c r="Y35" i="1"/>
  <c r="AD52" i="5"/>
  <c r="AH19" i="9" s="1"/>
  <c r="Z38" i="1"/>
  <c r="AC11" i="1"/>
  <c r="W35" i="1"/>
  <c r="Z8" i="9"/>
  <c r="AB52" i="5"/>
  <c r="AF19" i="9" s="1"/>
  <c r="X38" i="1"/>
  <c r="X35" i="1"/>
  <c r="W38" i="1"/>
  <c r="AA52" i="5"/>
  <c r="AE19" i="9" s="1"/>
  <c r="O9" i="9"/>
  <c r="AN54" i="9"/>
  <c r="AM1821" i="5"/>
  <c r="AN55" i="9"/>
  <c r="AN53" i="9"/>
  <c r="AN52" i="9"/>
  <c r="AN47" i="9"/>
  <c r="AO47" i="9"/>
  <c r="AN146" i="6"/>
  <c r="AN51" i="9"/>
  <c r="AN46" i="9"/>
  <c r="AN120" i="6"/>
  <c r="AO46" i="9"/>
  <c r="AO120" i="6"/>
  <c r="AN56" i="9"/>
  <c r="AP52" i="9"/>
  <c r="AP146" i="6"/>
  <c r="AP54" i="9"/>
  <c r="AP56" i="9"/>
  <c r="AQ138" i="6"/>
  <c r="AP55" i="9"/>
  <c r="AQ47" i="9"/>
  <c r="AR108" i="6"/>
  <c r="AR98" i="6"/>
  <c r="AQ99" i="6"/>
  <c r="AE42" i="1"/>
  <c r="AE3245" i="44"/>
  <c r="AE3119" i="44"/>
  <c r="AE2862" i="44"/>
  <c r="AE3247" i="44"/>
  <c r="AE3116" i="44"/>
  <c r="AE2863" i="44"/>
  <c r="AE2998" i="44"/>
  <c r="AE2991" i="44"/>
  <c r="AE3118" i="44"/>
  <c r="AF3371" i="44"/>
  <c r="AF3366" i="44"/>
  <c r="AE3120" i="44"/>
  <c r="AE3113" i="44"/>
  <c r="AJ3760" i="44"/>
  <c r="AJ3502" i="44"/>
  <c r="AJ3505" i="44"/>
  <c r="AJ3629" i="44"/>
  <c r="AJ3753" i="44"/>
  <c r="AJ3884" i="44"/>
  <c r="AJ3885" i="44"/>
  <c r="AJ3759" i="44"/>
  <c r="AE3243" i="44"/>
  <c r="AE2997" i="44"/>
  <c r="AE3250" i="44"/>
  <c r="AE3248" i="44"/>
  <c r="AE2995" i="44"/>
  <c r="AE2857" i="44"/>
  <c r="AF3375" i="44"/>
  <c r="AF3367" i="44"/>
  <c r="AE2990" i="44"/>
  <c r="AJ3506" i="44"/>
  <c r="AJ3503" i="44"/>
  <c r="AJ3748" i="44"/>
  <c r="AK4004" i="44"/>
  <c r="AK4003" i="44"/>
  <c r="AJ3754" i="44"/>
  <c r="AJ3874" i="44"/>
  <c r="AJ3882" i="44"/>
  <c r="W385" i="44"/>
  <c r="W377" i="44"/>
  <c r="W2081" i="44"/>
  <c r="W376" i="44"/>
  <c r="W2079" i="44"/>
  <c r="W2082" i="44"/>
  <c r="W2091" i="44"/>
  <c r="W384" i="44"/>
  <c r="AE2987" i="44"/>
  <c r="AE2985" i="44"/>
  <c r="AE2992" i="44"/>
  <c r="AE3238" i="44"/>
  <c r="AE2858" i="44"/>
  <c r="AF3379" i="44"/>
  <c r="AF3374" i="44"/>
  <c r="AE2865" i="44"/>
  <c r="AE2871" i="44"/>
  <c r="AJ3498" i="44"/>
  <c r="AJ3496" i="44"/>
  <c r="AJ3620" i="44"/>
  <c r="AJ3624" i="44"/>
  <c r="AJ3756" i="44"/>
  <c r="AJ3628" i="44"/>
  <c r="AJ3500" i="44"/>
  <c r="AJ3755" i="44"/>
  <c r="AK4005" i="44"/>
  <c r="AK4009" i="44"/>
  <c r="AJ3883" i="44"/>
  <c r="AJ3878" i="44"/>
  <c r="AJ3497" i="44"/>
  <c r="AE2868" i="44"/>
  <c r="AE3239" i="44"/>
  <c r="AE3125" i="44"/>
  <c r="AF3377" i="44"/>
  <c r="AF3365" i="44"/>
  <c r="AE3251" i="44"/>
  <c r="AE3115" i="44"/>
  <c r="AJ3758" i="44"/>
  <c r="AJ3626" i="44"/>
  <c r="AJ3499" i="44"/>
  <c r="AJ3494" i="44"/>
  <c r="AJ3631" i="44"/>
  <c r="AJ3879" i="44"/>
  <c r="AJ3873" i="44"/>
  <c r="AJ3876" i="44"/>
  <c r="AJ3633" i="44"/>
  <c r="W2083" i="44"/>
  <c r="W2086" i="44"/>
  <c r="W382" i="44"/>
  <c r="W2087" i="44"/>
  <c r="W371" i="44"/>
  <c r="W374" i="44"/>
  <c r="W2080" i="44"/>
  <c r="W378" i="44"/>
  <c r="AE2989" i="44"/>
  <c r="AE3122" i="44"/>
  <c r="AE3111" i="44"/>
  <c r="AE2861" i="44"/>
  <c r="AE2870" i="44"/>
  <c r="AF3372" i="44"/>
  <c r="AF3369" i="44"/>
  <c r="AE3242" i="44"/>
  <c r="AE2994" i="44"/>
  <c r="AJ3751" i="44"/>
  <c r="AJ3493" i="44"/>
  <c r="AJ3492" i="44"/>
  <c r="AJ3632" i="44"/>
  <c r="AK4000" i="44"/>
  <c r="AJ3875" i="44"/>
  <c r="AJ3750" i="44"/>
  <c r="AK4014" i="44"/>
  <c r="AK4002" i="44"/>
  <c r="AJ3623" i="44"/>
  <c r="AE2867" i="44"/>
  <c r="AE3112" i="44"/>
  <c r="AE2869" i="44"/>
  <c r="AE3241" i="44"/>
  <c r="AE3246" i="44"/>
  <c r="AF3373" i="44"/>
  <c r="AE2860" i="44"/>
  <c r="AE3117" i="44"/>
  <c r="AJ3625" i="44"/>
  <c r="AJ3627" i="44"/>
  <c r="AJ3746" i="44"/>
  <c r="AK4007" i="44"/>
  <c r="AK4006" i="44"/>
  <c r="AJ3886" i="44"/>
  <c r="AK4010" i="44"/>
  <c r="W375" i="44"/>
  <c r="W372" i="44"/>
  <c r="W380" i="44"/>
  <c r="W2089" i="44"/>
  <c r="W379" i="44"/>
  <c r="W373" i="44"/>
  <c r="W383" i="44"/>
  <c r="X381" i="44"/>
  <c r="W2085" i="44"/>
  <c r="AE2866" i="44"/>
  <c r="AE2996" i="44"/>
  <c r="AE3124" i="44"/>
  <c r="AE3252" i="44"/>
  <c r="AE3244" i="44"/>
  <c r="AF3368" i="44"/>
  <c r="AF3378" i="44"/>
  <c r="AE2859" i="44"/>
  <c r="AE3240" i="44"/>
  <c r="AE3249" i="44"/>
  <c r="AJ3877" i="44"/>
  <c r="AJ3880" i="44"/>
  <c r="AJ3622" i="44"/>
  <c r="AJ3757" i="44"/>
  <c r="AJ3501" i="44"/>
  <c r="AK4001" i="44"/>
  <c r="AK4008" i="44"/>
  <c r="AJ3749" i="44"/>
  <c r="AJ3747" i="44"/>
  <c r="AE2988" i="44"/>
  <c r="AE3121" i="44"/>
  <c r="AE2993" i="44"/>
  <c r="AE2986" i="44"/>
  <c r="AE2984" i="44"/>
  <c r="AE2864" i="44"/>
  <c r="AF3370" i="44"/>
  <c r="AF3376" i="44"/>
  <c r="AE3114" i="44"/>
  <c r="AE3123" i="44"/>
  <c r="AJ3495" i="44"/>
  <c r="AJ3887" i="44"/>
  <c r="AJ3630" i="44"/>
  <c r="AJ3504" i="44"/>
  <c r="AJ3621" i="44"/>
  <c r="AJ3752" i="44"/>
  <c r="AJ3881" i="44"/>
  <c r="AJ3619" i="44"/>
  <c r="AK4013" i="44"/>
  <c r="W2078" i="44"/>
  <c r="W2084" i="44"/>
  <c r="W2088" i="44"/>
  <c r="W2077" i="44"/>
  <c r="AL4011" i="44"/>
  <c r="W2090" i="44"/>
  <c r="W370" i="44"/>
  <c r="AF41" i="1"/>
  <c r="AQ145" i="6"/>
  <c r="AQ144" i="6"/>
  <c r="AQ143" i="6"/>
  <c r="AK4012" i="44"/>
  <c r="O1075" i="2"/>
  <c r="Y17" i="9"/>
  <c r="V15" i="10"/>
  <c r="O773" i="2"/>
  <c r="O786" i="2"/>
  <c r="V18" i="10"/>
  <c r="Y20" i="9"/>
  <c r="O238" i="44"/>
  <c r="O785" i="44"/>
  <c r="O927" i="44"/>
  <c r="O1066" i="2"/>
  <c r="O918" i="2"/>
  <c r="O929" i="2"/>
  <c r="O931" i="2"/>
  <c r="O1063" i="44"/>
  <c r="O240" i="44"/>
  <c r="O785" i="2"/>
  <c r="O233" i="44"/>
  <c r="O237" i="44"/>
  <c r="O918" i="44"/>
  <c r="O921" i="44"/>
  <c r="O930" i="44"/>
  <c r="O1207" i="44"/>
  <c r="O783" i="2"/>
  <c r="O773" i="44"/>
  <c r="O1207" i="2"/>
  <c r="O782" i="44"/>
  <c r="O782" i="2"/>
  <c r="O922" i="2"/>
  <c r="O931" i="44"/>
  <c r="O774" i="2"/>
  <c r="O920" i="44"/>
  <c r="O1065" i="44"/>
  <c r="O1220" i="2"/>
  <c r="O227" i="44"/>
  <c r="O1215" i="44"/>
  <c r="O1064" i="44"/>
  <c r="O775" i="44"/>
  <c r="O787" i="2"/>
  <c r="O1221" i="2"/>
  <c r="O776" i="44"/>
  <c r="O1209" i="44"/>
  <c r="O1072" i="44"/>
  <c r="O777" i="2"/>
  <c r="O1076" i="2"/>
  <c r="O929" i="44"/>
  <c r="O930" i="2"/>
  <c r="O924" i="44"/>
  <c r="O1215" i="2"/>
  <c r="O1208" i="2"/>
  <c r="O774" i="44"/>
  <c r="W15" i="59"/>
  <c r="X53" i="5"/>
  <c r="X15" i="59" s="1"/>
  <c r="O239" i="44"/>
  <c r="O775" i="2"/>
  <c r="O928" i="2"/>
  <c r="O1222" i="2"/>
  <c r="O1218" i="2"/>
  <c r="O919" i="2"/>
  <c r="O1216" i="44"/>
  <c r="O926" i="2"/>
  <c r="O1065" i="2"/>
  <c r="O236" i="44"/>
  <c r="O1070" i="44"/>
  <c r="O925" i="44"/>
  <c r="O235" i="44"/>
  <c r="O1214" i="2"/>
  <c r="O1074" i="2"/>
  <c r="O779" i="2"/>
  <c r="O1214" i="44"/>
  <c r="O921" i="2"/>
  <c r="O772" i="44"/>
  <c r="O1077" i="2"/>
  <c r="O226" i="44"/>
  <c r="O925" i="2"/>
  <c r="O778" i="2"/>
  <c r="O1075" i="44"/>
  <c r="O923" i="44"/>
  <c r="O926" i="44"/>
  <c r="O781" i="44"/>
  <c r="O1068" i="2"/>
  <c r="O1213" i="2"/>
  <c r="O924" i="2"/>
  <c r="O779" i="44"/>
  <c r="O1220" i="44"/>
  <c r="O230" i="44"/>
  <c r="O1076" i="44"/>
  <c r="O784" i="2"/>
  <c r="O1063" i="2"/>
  <c r="O927" i="2"/>
  <c r="O1064" i="2"/>
  <c r="O231" i="44"/>
  <c r="O772" i="2"/>
  <c r="O1070" i="2"/>
  <c r="O1219" i="2"/>
  <c r="O776" i="2"/>
  <c r="O777" i="44"/>
  <c r="O228" i="44"/>
  <c r="O917" i="44"/>
  <c r="O229" i="44"/>
  <c r="O781" i="2"/>
  <c r="O1071" i="44"/>
  <c r="O1071" i="2"/>
  <c r="O778" i="44"/>
  <c r="O932" i="2"/>
  <c r="O234" i="44"/>
  <c r="O1212" i="2"/>
  <c r="O1216" i="2"/>
  <c r="O1068" i="44"/>
  <c r="O917" i="2"/>
  <c r="O1208" i="44"/>
  <c r="O1217" i="44"/>
  <c r="O1062" i="44"/>
  <c r="AE8" i="44"/>
  <c r="AE8" i="2"/>
  <c r="AI8" i="6"/>
  <c r="AE7" i="59"/>
  <c r="AE7" i="10"/>
  <c r="AE7" i="52"/>
  <c r="O217" i="2"/>
  <c r="O919" i="44"/>
  <c r="O780" i="44"/>
  <c r="O1073" i="44"/>
  <c r="O1069" i="2"/>
  <c r="O225" i="44"/>
  <c r="O928" i="44"/>
  <c r="O783" i="44"/>
  <c r="O1211" i="2"/>
  <c r="O1217" i="2"/>
  <c r="O1074" i="44"/>
  <c r="O1072" i="2"/>
  <c r="O1218" i="44"/>
  <c r="O1210" i="44"/>
  <c r="O1069" i="44"/>
  <c r="O1067" i="2"/>
  <c r="O922" i="44"/>
  <c r="O1067" i="44"/>
  <c r="O1062" i="2"/>
  <c r="O923" i="2"/>
  <c r="O784" i="44"/>
  <c r="O786" i="44"/>
  <c r="O1066" i="44"/>
  <c r="O780" i="2"/>
  <c r="O1210" i="2"/>
  <c r="O1209" i="2"/>
  <c r="O1073" i="2"/>
  <c r="O1212" i="44"/>
  <c r="O1211" i="44"/>
  <c r="AF8" i="5"/>
  <c r="AG6" i="5"/>
  <c r="O920" i="2"/>
  <c r="P8" i="59"/>
  <c r="P9" i="2"/>
  <c r="P8" i="52"/>
  <c r="P9" i="6"/>
  <c r="P9" i="44"/>
  <c r="Q9" i="5"/>
  <c r="P8" i="10"/>
  <c r="P1652" i="5"/>
  <c r="Y9" i="44"/>
  <c r="Y8" i="52"/>
  <c r="Y8" i="10"/>
  <c r="Y49" i="5"/>
  <c r="Y50" i="5" s="1"/>
  <c r="Z50" i="5" s="1"/>
  <c r="Y9" i="2"/>
  <c r="Y8" i="59"/>
  <c r="Y52" i="5"/>
  <c r="AA9" i="6"/>
  <c r="O1213" i="44"/>
  <c r="O1219" i="44"/>
  <c r="O232" i="44"/>
  <c r="P13" i="6"/>
  <c r="O39" i="5"/>
  <c r="Q222" i="2"/>
  <c r="R218" i="2" s="1"/>
  <c r="Q27" i="2"/>
  <c r="Q32" i="2" s="1"/>
  <c r="Z1652" i="5"/>
  <c r="Z1656" i="5"/>
  <c r="AA1653" i="5" s="1"/>
  <c r="AB470" i="5"/>
  <c r="AC470" i="5"/>
  <c r="AD470" i="5"/>
  <c r="AA470" i="5"/>
  <c r="AH470" i="5"/>
  <c r="Y470" i="5"/>
  <c r="AE470" i="5"/>
  <c r="Z470" i="5"/>
  <c r="AH1692" i="5"/>
  <c r="AI1692" i="5"/>
  <c r="AK6" i="6"/>
  <c r="AJ6" i="9"/>
  <c r="AR152" i="6"/>
  <c r="AR136" i="6"/>
  <c r="AQ137" i="6"/>
  <c r="AQ141" i="6"/>
  <c r="AQ142" i="6"/>
  <c r="AQ140" i="6"/>
  <c r="AQ155" i="6"/>
  <c r="AR37" i="9"/>
  <c r="AR153" i="6"/>
  <c r="AR154" i="6"/>
  <c r="AR119" i="6"/>
  <c r="AR118" i="6"/>
  <c r="AR116" i="6"/>
  <c r="AQ46" i="9"/>
  <c r="AQ120" i="6"/>
  <c r="AO260" i="6" l="1"/>
  <c r="AP274" i="6"/>
  <c r="AN268" i="6"/>
  <c r="AP270" i="6"/>
  <c r="AO270" i="6"/>
  <c r="AR296" i="6"/>
  <c r="AQ268" i="6"/>
  <c r="AR268" i="6"/>
  <c r="AR292" i="6"/>
  <c r="AO264" i="6"/>
  <c r="AQ278" i="6"/>
  <c r="AP264" i="6"/>
  <c r="AP288" i="6" s="1"/>
  <c r="AR260" i="6"/>
  <c r="AR264" i="6"/>
  <c r="AQ264" i="6"/>
  <c r="AP296" i="6"/>
  <c r="AO125" i="9"/>
  <c r="AM22" i="10"/>
  <c r="AL22" i="10"/>
  <c r="AL4006" i="2"/>
  <c r="AK3751" i="2"/>
  <c r="AK3752" i="2"/>
  <c r="AK3625" i="2"/>
  <c r="AL4005" i="2"/>
  <c r="AK3879" i="2"/>
  <c r="AK3624" i="2"/>
  <c r="AK3878" i="2"/>
  <c r="AO127" i="9"/>
  <c r="AO126" i="9"/>
  <c r="AP125" i="9"/>
  <c r="AP48" i="9"/>
  <c r="AO57" i="9"/>
  <c r="AO147" i="6"/>
  <c r="AP127" i="9"/>
  <c r="AP126" i="9"/>
  <c r="AB17" i="10"/>
  <c r="AC17" i="10"/>
  <c r="AB49" i="5"/>
  <c r="AF16" i="9" s="1"/>
  <c r="AC14" i="1"/>
  <c r="AB14" i="1"/>
  <c r="P9" i="9"/>
  <c r="AA14" i="59"/>
  <c r="AB14" i="59"/>
  <c r="AD49" i="5"/>
  <c r="AA17" i="10"/>
  <c r="AD17" i="10"/>
  <c r="AI8" i="9"/>
  <c r="AA49" i="5"/>
  <c r="AE16" i="9" s="1"/>
  <c r="AD14" i="59"/>
  <c r="AC49" i="5"/>
  <c r="AG16" i="9" s="1"/>
  <c r="AA9" i="9"/>
  <c r="AA16" i="9" s="1"/>
  <c r="Q14" i="6"/>
  <c r="AC14" i="59"/>
  <c r="AD15" i="1"/>
  <c r="AN48" i="9"/>
  <c r="AN1821" i="5"/>
  <c r="AN57" i="9"/>
  <c r="AN125" i="9"/>
  <c r="AO48" i="9"/>
  <c r="AN147" i="6"/>
  <c r="AN126" i="9"/>
  <c r="AN128" i="9"/>
  <c r="AN127" i="9"/>
  <c r="AP147" i="6"/>
  <c r="AE11" i="1"/>
  <c r="AQ56" i="9"/>
  <c r="AR138" i="6"/>
  <c r="AQ54" i="9"/>
  <c r="AQ52" i="9"/>
  <c r="AP57" i="9"/>
  <c r="AQ55" i="9"/>
  <c r="AQ53" i="9"/>
  <c r="AR47" i="9"/>
  <c r="AR99" i="6"/>
  <c r="AF42" i="1"/>
  <c r="AF11" i="1" s="1"/>
  <c r="AF14" i="1" s="1"/>
  <c r="AF15" i="1" s="1"/>
  <c r="AJ63" i="52" s="1"/>
  <c r="X370" i="44"/>
  <c r="X2088" i="44"/>
  <c r="AK3619" i="44"/>
  <c r="AK3504" i="44"/>
  <c r="AF3123" i="44"/>
  <c r="AF2864" i="44"/>
  <c r="AF3121" i="44"/>
  <c r="AL4008" i="44"/>
  <c r="AK3622" i="44"/>
  <c r="AF3240" i="44"/>
  <c r="AF3244" i="44"/>
  <c r="AF2866" i="44"/>
  <c r="X373" i="44"/>
  <c r="X372" i="44"/>
  <c r="AL4006" i="44"/>
  <c r="AK3625" i="44"/>
  <c r="AF3246" i="44"/>
  <c r="AF2867" i="44"/>
  <c r="AK3750" i="44"/>
  <c r="AK3492" i="44"/>
  <c r="AF3242" i="44"/>
  <c r="AF2861" i="44"/>
  <c r="X378" i="44"/>
  <c r="X2087" i="44"/>
  <c r="AK3633" i="44"/>
  <c r="AK3631" i="44"/>
  <c r="AK3758" i="44"/>
  <c r="AG3377" i="44"/>
  <c r="AK3497" i="44"/>
  <c r="AL4005" i="44"/>
  <c r="AK3756" i="44"/>
  <c r="AK3498" i="44"/>
  <c r="AG3379" i="44"/>
  <c r="AF2985" i="44"/>
  <c r="X2082" i="44"/>
  <c r="X377" i="44"/>
  <c r="AK3754" i="44"/>
  <c r="AK3503" i="44"/>
  <c r="AG3375" i="44"/>
  <c r="AF3250" i="44"/>
  <c r="AK3885" i="44"/>
  <c r="AK3505" i="44"/>
  <c r="AF3120" i="44"/>
  <c r="AF2991" i="44"/>
  <c r="AF3247" i="44"/>
  <c r="X2090" i="44"/>
  <c r="X2084" i="44"/>
  <c r="AK3881" i="44"/>
  <c r="AK3630" i="44"/>
  <c r="AF3114" i="44"/>
  <c r="AF2984" i="44"/>
  <c r="AF2988" i="44"/>
  <c r="AL4001" i="44"/>
  <c r="AK3880" i="44"/>
  <c r="AF2859" i="44"/>
  <c r="AF3252" i="44"/>
  <c r="X2085" i="44"/>
  <c r="X379" i="44"/>
  <c r="X375" i="44"/>
  <c r="Y381" i="44"/>
  <c r="Z381" i="44" s="1"/>
  <c r="AL4007" i="44"/>
  <c r="AF3117" i="44"/>
  <c r="AF3241" i="44"/>
  <c r="AK3623" i="44"/>
  <c r="AK3875" i="44"/>
  <c r="AK3493" i="44"/>
  <c r="AG3369" i="44"/>
  <c r="AF3111" i="44"/>
  <c r="X2080" i="44"/>
  <c r="X382" i="44"/>
  <c r="AK3876" i="44"/>
  <c r="AK3494" i="44"/>
  <c r="AF3115" i="44"/>
  <c r="AF3125" i="44"/>
  <c r="AK3878" i="44"/>
  <c r="AK3755" i="44"/>
  <c r="AK3624" i="44"/>
  <c r="AF2871" i="44"/>
  <c r="AF2858" i="44"/>
  <c r="AF2987" i="44"/>
  <c r="X2079" i="44"/>
  <c r="X385" i="44"/>
  <c r="AL4003" i="44"/>
  <c r="AK3506" i="44"/>
  <c r="AF2857" i="44"/>
  <c r="AF2997" i="44"/>
  <c r="AK3884" i="44"/>
  <c r="AK3502" i="44"/>
  <c r="AG3366" i="44"/>
  <c r="AF2998" i="44"/>
  <c r="AF2862" i="44"/>
  <c r="AM4011" i="44"/>
  <c r="X2078" i="44"/>
  <c r="AK3752" i="44"/>
  <c r="AK3887" i="44"/>
  <c r="AG3376" i="44"/>
  <c r="AF2986" i="44"/>
  <c r="AK3747" i="44"/>
  <c r="AK3501" i="44"/>
  <c r="AK3877" i="44"/>
  <c r="AG3378" i="44"/>
  <c r="AF3124" i="44"/>
  <c r="X2089" i="44"/>
  <c r="AL4010" i="44"/>
  <c r="AK3746" i="44"/>
  <c r="AF2860" i="44"/>
  <c r="AF2869" i="44"/>
  <c r="AL4002" i="44"/>
  <c r="AL4000" i="44"/>
  <c r="AK3751" i="44"/>
  <c r="AG3372" i="44"/>
  <c r="AF3122" i="44"/>
  <c r="X374" i="44"/>
  <c r="X2086" i="44"/>
  <c r="AK3873" i="44"/>
  <c r="AK3499" i="44"/>
  <c r="AF3251" i="44"/>
  <c r="AF3239" i="44"/>
  <c r="AK3883" i="44"/>
  <c r="AK3500" i="44"/>
  <c r="AK3620" i="44"/>
  <c r="AF2865" i="44"/>
  <c r="AF3238" i="44"/>
  <c r="X384" i="44"/>
  <c r="X376" i="44"/>
  <c r="AK3882" i="44"/>
  <c r="AL4004" i="44"/>
  <c r="AF2990" i="44"/>
  <c r="AF2995" i="44"/>
  <c r="AF3243" i="44"/>
  <c r="AK3753" i="44"/>
  <c r="AK3760" i="44"/>
  <c r="AG3371" i="44"/>
  <c r="AF2863" i="44"/>
  <c r="AF3119" i="44"/>
  <c r="X2077" i="44"/>
  <c r="AL4013" i="44"/>
  <c r="AK3621" i="44"/>
  <c r="AK3495" i="44"/>
  <c r="AG3370" i="44"/>
  <c r="AF2993" i="44"/>
  <c r="AK3749" i="44"/>
  <c r="AK3757" i="44"/>
  <c r="AF3249" i="44"/>
  <c r="AG3368" i="44"/>
  <c r="AF2996" i="44"/>
  <c r="X383" i="44"/>
  <c r="X380" i="44"/>
  <c r="AL4012" i="44"/>
  <c r="AK3886" i="44"/>
  <c r="AK3627" i="44"/>
  <c r="AG3373" i="44"/>
  <c r="AF3112" i="44"/>
  <c r="AL4014" i="44"/>
  <c r="AK3632" i="44"/>
  <c r="AF2994" i="44"/>
  <c r="AF2870" i="44"/>
  <c r="AF2989" i="44"/>
  <c r="X371" i="44"/>
  <c r="X2083" i="44"/>
  <c r="AK3879" i="44"/>
  <c r="AK3626" i="44"/>
  <c r="AG3365" i="44"/>
  <c r="AF2868" i="44"/>
  <c r="AL4009" i="44"/>
  <c r="AK3628" i="44"/>
  <c r="AK3496" i="44"/>
  <c r="AG3374" i="44"/>
  <c r="AF2992" i="44"/>
  <c r="X2091" i="44"/>
  <c r="X2081" i="44"/>
  <c r="AK3874" i="44"/>
  <c r="AK3748" i="44"/>
  <c r="AG3367" i="44"/>
  <c r="AF3248" i="44"/>
  <c r="AK3759" i="44"/>
  <c r="AK3629" i="44"/>
  <c r="AF3113" i="44"/>
  <c r="AF3118" i="44"/>
  <c r="AF3116" i="44"/>
  <c r="AF3245" i="44"/>
  <c r="AI674" i="44"/>
  <c r="AI525" i="5"/>
  <c r="AI675" i="44"/>
  <c r="AR143" i="6"/>
  <c r="AQ51" i="9"/>
  <c r="AQ146" i="6"/>
  <c r="W15" i="10"/>
  <c r="Z17" i="9"/>
  <c r="P232" i="44"/>
  <c r="P1208" i="2"/>
  <c r="P1214" i="2"/>
  <c r="P927" i="2"/>
  <c r="P1220" i="2"/>
  <c r="P228" i="44"/>
  <c r="P1070" i="2"/>
  <c r="W18" i="10"/>
  <c r="Z20" i="9"/>
  <c r="P779" i="2"/>
  <c r="P783" i="2"/>
  <c r="P773" i="2"/>
  <c r="P777" i="2"/>
  <c r="P782" i="2"/>
  <c r="P931" i="2"/>
  <c r="P1216" i="44"/>
  <c r="P781" i="44"/>
  <c r="P919" i="2"/>
  <c r="P773" i="44"/>
  <c r="P1074" i="2"/>
  <c r="P1219" i="44"/>
  <c r="P928" i="2"/>
  <c r="P1065" i="2"/>
  <c r="P776" i="44"/>
  <c r="P774" i="2"/>
  <c r="P1207" i="2"/>
  <c r="P1209" i="44"/>
  <c r="P920" i="44"/>
  <c r="P1063" i="44"/>
  <c r="P784" i="44"/>
  <c r="P1211" i="2"/>
  <c r="P919" i="44"/>
  <c r="P1366" i="2"/>
  <c r="P1358" i="2"/>
  <c r="P1217" i="44"/>
  <c r="P778" i="44"/>
  <c r="P917" i="44"/>
  <c r="P1364" i="44"/>
  <c r="P785" i="2"/>
  <c r="P927" i="44"/>
  <c r="P1213" i="44"/>
  <c r="P772" i="2"/>
  <c r="P924" i="2"/>
  <c r="P239" i="44"/>
  <c r="P1215" i="2"/>
  <c r="P236" i="44"/>
  <c r="P1220" i="44"/>
  <c r="P926" i="44"/>
  <c r="P1209" i="2"/>
  <c r="P923" i="2"/>
  <c r="P1067" i="2"/>
  <c r="P783" i="44"/>
  <c r="P1364" i="2"/>
  <c r="P1360" i="2"/>
  <c r="P1208" i="44"/>
  <c r="P1071" i="2"/>
  <c r="P1360" i="44"/>
  <c r="P1353" i="44"/>
  <c r="P918" i="44"/>
  <c r="P233" i="44"/>
  <c r="P779" i="44"/>
  <c r="P775" i="44"/>
  <c r="P217" i="2"/>
  <c r="P787" i="2"/>
  <c r="P774" i="44"/>
  <c r="P1064" i="2"/>
  <c r="AH6" i="5"/>
  <c r="AG8" i="5"/>
  <c r="P1210" i="2"/>
  <c r="P1062" i="2"/>
  <c r="P1069" i="44"/>
  <c r="P928" i="44"/>
  <c r="P1357" i="2"/>
  <c r="P1352" i="2"/>
  <c r="P1354" i="2"/>
  <c r="P238" i="44"/>
  <c r="P917" i="2"/>
  <c r="P1071" i="44"/>
  <c r="P1363" i="44"/>
  <c r="P1362" i="44"/>
  <c r="P230" i="44"/>
  <c r="P926" i="2"/>
  <c r="P1213" i="2"/>
  <c r="P226" i="44"/>
  <c r="P777" i="44"/>
  <c r="P931" i="44"/>
  <c r="Z2736" i="44"/>
  <c r="Z2744" i="44"/>
  <c r="Z2613" i="44"/>
  <c r="Z2609" i="44"/>
  <c r="Z2742" i="44"/>
  <c r="Z2733" i="44"/>
  <c r="Z2608" i="44"/>
  <c r="Z2743" i="44"/>
  <c r="Z2605" i="44"/>
  <c r="Z2732" i="44"/>
  <c r="Z2610" i="44"/>
  <c r="Z2731" i="44"/>
  <c r="Z2739" i="44"/>
  <c r="Z2614" i="44"/>
  <c r="Z2737" i="44"/>
  <c r="Z2616" i="44"/>
  <c r="Z2738" i="44"/>
  <c r="Z2611" i="44"/>
  <c r="Z2730" i="44"/>
  <c r="Z2604" i="44"/>
  <c r="Z2606" i="44"/>
  <c r="Z2734" i="44"/>
  <c r="Z2612" i="44"/>
  <c r="Z2617" i="44"/>
  <c r="Z2615" i="44"/>
  <c r="Z2607" i="44"/>
  <c r="Z2735" i="44"/>
  <c r="Z2603" i="44"/>
  <c r="Z2741" i="44"/>
  <c r="Z2740" i="44"/>
  <c r="Z2490" i="44"/>
  <c r="Z506" i="44"/>
  <c r="Z2236" i="44"/>
  <c r="Z2352" i="44"/>
  <c r="Z501" i="44"/>
  <c r="Z2232" i="44"/>
  <c r="Z2362" i="44"/>
  <c r="Z2476" i="44"/>
  <c r="Z2361" i="44"/>
  <c r="Z2223" i="44"/>
  <c r="Z2353" i="44"/>
  <c r="Z512" i="44"/>
  <c r="Z2478" i="44"/>
  <c r="Z500" i="44"/>
  <c r="Z2485" i="44"/>
  <c r="Z502" i="44"/>
  <c r="Z2479" i="44"/>
  <c r="Z2481" i="44"/>
  <c r="Z503" i="44"/>
  <c r="Z2225" i="44"/>
  <c r="Z2486" i="44"/>
  <c r="Z2477" i="44"/>
  <c r="Z2354" i="44"/>
  <c r="Z2233" i="44"/>
  <c r="Z2357" i="44"/>
  <c r="Z504" i="44"/>
  <c r="Z2488" i="44"/>
  <c r="Z2351" i="44"/>
  <c r="Z510" i="44"/>
  <c r="Z2350" i="44"/>
  <c r="Z499" i="44"/>
  <c r="Z2360" i="44"/>
  <c r="Z2226" i="44"/>
  <c r="Z2229" i="44"/>
  <c r="Z497" i="44"/>
  <c r="Z498" i="44"/>
  <c r="Z2227" i="44"/>
  <c r="Z2363" i="44"/>
  <c r="Z2489" i="44"/>
  <c r="Z2356" i="44"/>
  <c r="Z2235" i="44"/>
  <c r="Z2228" i="44"/>
  <c r="Z505" i="44"/>
  <c r="Z2355" i="44"/>
  <c r="Z2222" i="44"/>
  <c r="Z2230" i="44"/>
  <c r="Z2487" i="44"/>
  <c r="Z509" i="44"/>
  <c r="Z2349" i="44"/>
  <c r="Z2358" i="44"/>
  <c r="Z2231" i="44"/>
  <c r="Z2234" i="44"/>
  <c r="Z511" i="44"/>
  <c r="Z2480" i="44"/>
  <c r="Z508" i="44"/>
  <c r="Z2224" i="44"/>
  <c r="Z2482" i="44"/>
  <c r="Z2483" i="44"/>
  <c r="Z507" i="44"/>
  <c r="Z2484" i="44"/>
  <c r="Z2359" i="44"/>
  <c r="P1222" i="2"/>
  <c r="P922" i="2"/>
  <c r="P920" i="2"/>
  <c r="P925" i="44"/>
  <c r="P227" i="44"/>
  <c r="P1064" i="44"/>
  <c r="P780" i="2"/>
  <c r="P1067" i="44"/>
  <c r="P785" i="44"/>
  <c r="P1210" i="44"/>
  <c r="P225" i="44"/>
  <c r="P1359" i="2"/>
  <c r="P1355" i="2"/>
  <c r="P1068" i="44"/>
  <c r="P781" i="2"/>
  <c r="P1359" i="44"/>
  <c r="P1352" i="44"/>
  <c r="P921" i="2"/>
  <c r="P930" i="44"/>
  <c r="P1077" i="2"/>
  <c r="P776" i="2"/>
  <c r="P1070" i="44"/>
  <c r="P1068" i="2"/>
  <c r="P778" i="2"/>
  <c r="P231" i="44"/>
  <c r="P1218" i="2"/>
  <c r="P923" i="44"/>
  <c r="AF7" i="52"/>
  <c r="AJ8" i="6"/>
  <c r="AF8" i="2"/>
  <c r="AF8" i="44"/>
  <c r="AF7" i="59"/>
  <c r="AF7" i="10"/>
  <c r="P922" i="44"/>
  <c r="P1072" i="44"/>
  <c r="P1218" i="44"/>
  <c r="P1356" i="2"/>
  <c r="P1361" i="2"/>
  <c r="P1216" i="2"/>
  <c r="P1361" i="44"/>
  <c r="P1358" i="44"/>
  <c r="P1215" i="44"/>
  <c r="P235" i="44"/>
  <c r="P1221" i="2"/>
  <c r="P784" i="2"/>
  <c r="Y53" i="5"/>
  <c r="Y14" i="59"/>
  <c r="P1207" i="44"/>
  <c r="P924" i="44"/>
  <c r="P925" i="2"/>
  <c r="P1221" i="44"/>
  <c r="P240" i="44"/>
  <c r="P1219" i="2"/>
  <c r="P1063" i="2"/>
  <c r="P786" i="2"/>
  <c r="P1211" i="44"/>
  <c r="P1076" i="2"/>
  <c r="P1072" i="2"/>
  <c r="P1069" i="2"/>
  <c r="P1363" i="2"/>
  <c r="P1367" i="2"/>
  <c r="P1212" i="2"/>
  <c r="P1355" i="44"/>
  <c r="P1366" i="44"/>
  <c r="P1214" i="44"/>
  <c r="P921" i="44"/>
  <c r="Q8" i="52"/>
  <c r="Q9" i="6"/>
  <c r="R9" i="5"/>
  <c r="Q8" i="59"/>
  <c r="Q9" i="2"/>
  <c r="Q9" i="44"/>
  <c r="Q1652" i="5"/>
  <c r="Q8" i="10"/>
  <c r="P929" i="44"/>
  <c r="P782" i="44"/>
  <c r="P1065" i="44"/>
  <c r="P237" i="44"/>
  <c r="P918" i="2"/>
  <c r="Q918" i="2" s="1"/>
  <c r="P1212" i="44"/>
  <c r="P1066" i="44"/>
  <c r="P1076" i="44"/>
  <c r="P1074" i="44"/>
  <c r="P1073" i="44"/>
  <c r="P1365" i="2"/>
  <c r="P234" i="44"/>
  <c r="P1356" i="44"/>
  <c r="P1354" i="44"/>
  <c r="P930" i="2"/>
  <c r="P1075" i="2"/>
  <c r="Z2736" i="2"/>
  <c r="AA2736" i="2" s="1"/>
  <c r="AB2736" i="2" s="1"/>
  <c r="AC2736" i="2" s="1"/>
  <c r="AD2736" i="2" s="1"/>
  <c r="AE2736" i="2" s="1"/>
  <c r="AF2736" i="2" s="1"/>
  <c r="AG2736" i="2" s="1"/>
  <c r="AH2736" i="2" s="1"/>
  <c r="AI2736" i="2" s="1"/>
  <c r="AJ2736" i="2" s="1"/>
  <c r="AK2736" i="2" s="1"/>
  <c r="AL2736" i="2" s="1"/>
  <c r="AM2736" i="2" s="1"/>
  <c r="AN2736" i="2" s="1"/>
  <c r="Z2735" i="2"/>
  <c r="AA2735" i="2" s="1"/>
  <c r="AB2735" i="2" s="1"/>
  <c r="AC2735" i="2" s="1"/>
  <c r="AD2735" i="2" s="1"/>
  <c r="AE2735" i="2" s="1"/>
  <c r="AF2735" i="2" s="1"/>
  <c r="AG2735" i="2" s="1"/>
  <c r="AH2735" i="2" s="1"/>
  <c r="AI2735" i="2" s="1"/>
  <c r="AJ2735" i="2" s="1"/>
  <c r="AK2735" i="2" s="1"/>
  <c r="AL2735" i="2" s="1"/>
  <c r="AM2735" i="2" s="1"/>
  <c r="AN2735" i="2" s="1"/>
  <c r="Z2739" i="2"/>
  <c r="AA2739" i="2" s="1"/>
  <c r="AB2739" i="2" s="1"/>
  <c r="AC2739" i="2" s="1"/>
  <c r="AD2739" i="2" s="1"/>
  <c r="AE2739" i="2" s="1"/>
  <c r="AF2739" i="2" s="1"/>
  <c r="AG2739" i="2" s="1"/>
  <c r="AH2739" i="2" s="1"/>
  <c r="AI2739" i="2" s="1"/>
  <c r="AJ2739" i="2" s="1"/>
  <c r="AK2739" i="2" s="1"/>
  <c r="AL2739" i="2" s="1"/>
  <c r="AM2739" i="2" s="1"/>
  <c r="AN2739" i="2" s="1"/>
  <c r="Z2743" i="2"/>
  <c r="AA2743" i="2" s="1"/>
  <c r="AB2743" i="2" s="1"/>
  <c r="AC2743" i="2" s="1"/>
  <c r="AD2743" i="2" s="1"/>
  <c r="AE2743" i="2" s="1"/>
  <c r="AF2743" i="2" s="1"/>
  <c r="AG2743" i="2" s="1"/>
  <c r="AH2743" i="2" s="1"/>
  <c r="AI2743" i="2" s="1"/>
  <c r="AJ2743" i="2" s="1"/>
  <c r="AK2743" i="2" s="1"/>
  <c r="AL2743" i="2" s="1"/>
  <c r="AM2743" i="2" s="1"/>
  <c r="AN2743" i="2" s="1"/>
  <c r="Z2731" i="2"/>
  <c r="AA2731" i="2" s="1"/>
  <c r="AB2731" i="2" s="1"/>
  <c r="AC2731" i="2" s="1"/>
  <c r="AD2731" i="2" s="1"/>
  <c r="AE2731" i="2" s="1"/>
  <c r="AF2731" i="2" s="1"/>
  <c r="AG2731" i="2" s="1"/>
  <c r="AH2731" i="2" s="1"/>
  <c r="AI2731" i="2" s="1"/>
  <c r="AJ2731" i="2" s="1"/>
  <c r="AK2731" i="2" s="1"/>
  <c r="AL2731" i="2" s="1"/>
  <c r="AM2731" i="2" s="1"/>
  <c r="AN2731" i="2" s="1"/>
  <c r="Z2732" i="2"/>
  <c r="AA2732" i="2" s="1"/>
  <c r="AB2732" i="2" s="1"/>
  <c r="AC2732" i="2" s="1"/>
  <c r="AD2732" i="2" s="1"/>
  <c r="AE2732" i="2" s="1"/>
  <c r="AF2732" i="2" s="1"/>
  <c r="AG2732" i="2" s="1"/>
  <c r="AH2732" i="2" s="1"/>
  <c r="AI2732" i="2" s="1"/>
  <c r="AJ2732" i="2" s="1"/>
  <c r="AK2732" i="2" s="1"/>
  <c r="AL2732" i="2" s="1"/>
  <c r="AM2732" i="2" s="1"/>
  <c r="AN2732" i="2" s="1"/>
  <c r="Z2742" i="2"/>
  <c r="AA2742" i="2" s="1"/>
  <c r="AB2742" i="2" s="1"/>
  <c r="AC2742" i="2" s="1"/>
  <c r="AD2742" i="2" s="1"/>
  <c r="AE2742" i="2" s="1"/>
  <c r="AF2742" i="2" s="1"/>
  <c r="AG2742" i="2" s="1"/>
  <c r="AH2742" i="2" s="1"/>
  <c r="AI2742" i="2" s="1"/>
  <c r="AJ2742" i="2" s="1"/>
  <c r="AK2742" i="2" s="1"/>
  <c r="AL2742" i="2" s="1"/>
  <c r="AM2742" i="2" s="1"/>
  <c r="AN2742" i="2" s="1"/>
  <c r="Z2741" i="2"/>
  <c r="AA2741" i="2" s="1"/>
  <c r="AB2741" i="2" s="1"/>
  <c r="AC2741" i="2" s="1"/>
  <c r="AD2741" i="2" s="1"/>
  <c r="AE2741" i="2" s="1"/>
  <c r="AF2741" i="2" s="1"/>
  <c r="AG2741" i="2" s="1"/>
  <c r="AH2741" i="2" s="1"/>
  <c r="AI2741" i="2" s="1"/>
  <c r="AJ2741" i="2" s="1"/>
  <c r="AK2741" i="2" s="1"/>
  <c r="AL2741" i="2" s="1"/>
  <c r="AM2741" i="2" s="1"/>
  <c r="AN2741" i="2" s="1"/>
  <c r="Z2737" i="2"/>
  <c r="AA2737" i="2" s="1"/>
  <c r="AB2737" i="2" s="1"/>
  <c r="AC2737" i="2" s="1"/>
  <c r="AD2737" i="2" s="1"/>
  <c r="AE2737" i="2" s="1"/>
  <c r="AF2737" i="2" s="1"/>
  <c r="AG2737" i="2" s="1"/>
  <c r="AH2737" i="2" s="1"/>
  <c r="AI2737" i="2" s="1"/>
  <c r="AJ2737" i="2" s="1"/>
  <c r="AK2737" i="2" s="1"/>
  <c r="AL2737" i="2" s="1"/>
  <c r="AM2737" i="2" s="1"/>
  <c r="AN2737" i="2" s="1"/>
  <c r="Z2734" i="2"/>
  <c r="AA2734" i="2" s="1"/>
  <c r="AB2734" i="2" s="1"/>
  <c r="AC2734" i="2" s="1"/>
  <c r="AD2734" i="2" s="1"/>
  <c r="AE2734" i="2" s="1"/>
  <c r="AF2734" i="2" s="1"/>
  <c r="AG2734" i="2" s="1"/>
  <c r="AH2734" i="2" s="1"/>
  <c r="AI2734" i="2" s="1"/>
  <c r="AJ2734" i="2" s="1"/>
  <c r="AK2734" i="2" s="1"/>
  <c r="AL2734" i="2" s="1"/>
  <c r="AM2734" i="2" s="1"/>
  <c r="AN2734" i="2" s="1"/>
  <c r="Z2744" i="2"/>
  <c r="AA2744" i="2" s="1"/>
  <c r="AB2744" i="2" s="1"/>
  <c r="AC2744" i="2" s="1"/>
  <c r="AD2744" i="2" s="1"/>
  <c r="AE2744" i="2" s="1"/>
  <c r="AF2744" i="2" s="1"/>
  <c r="AG2744" i="2" s="1"/>
  <c r="AH2744" i="2" s="1"/>
  <c r="AI2744" i="2" s="1"/>
  <c r="AJ2744" i="2" s="1"/>
  <c r="AK2744" i="2" s="1"/>
  <c r="AL2744" i="2" s="1"/>
  <c r="AM2744" i="2" s="1"/>
  <c r="AN2744" i="2" s="1"/>
  <c r="Z2733" i="2"/>
  <c r="AA2733" i="2" s="1"/>
  <c r="AB2733" i="2" s="1"/>
  <c r="AC2733" i="2" s="1"/>
  <c r="AD2733" i="2" s="1"/>
  <c r="AE2733" i="2" s="1"/>
  <c r="AF2733" i="2" s="1"/>
  <c r="AG2733" i="2" s="1"/>
  <c r="AH2733" i="2" s="1"/>
  <c r="AI2733" i="2" s="1"/>
  <c r="AJ2733" i="2" s="1"/>
  <c r="AK2733" i="2" s="1"/>
  <c r="AL2733" i="2" s="1"/>
  <c r="AM2733" i="2" s="1"/>
  <c r="AN2733" i="2" s="1"/>
  <c r="Z2738" i="2"/>
  <c r="AA2738" i="2" s="1"/>
  <c r="AB2738" i="2" s="1"/>
  <c r="AC2738" i="2" s="1"/>
  <c r="AD2738" i="2" s="1"/>
  <c r="AE2738" i="2" s="1"/>
  <c r="AF2738" i="2" s="1"/>
  <c r="AG2738" i="2" s="1"/>
  <c r="AH2738" i="2" s="1"/>
  <c r="AI2738" i="2" s="1"/>
  <c r="AJ2738" i="2" s="1"/>
  <c r="AK2738" i="2" s="1"/>
  <c r="AL2738" i="2" s="1"/>
  <c r="AM2738" i="2" s="1"/>
  <c r="AN2738" i="2" s="1"/>
  <c r="Z2730" i="2"/>
  <c r="AA2730" i="2" s="1"/>
  <c r="AB2730" i="2" s="1"/>
  <c r="AC2730" i="2" s="1"/>
  <c r="AD2730" i="2" s="1"/>
  <c r="AE2730" i="2" s="1"/>
  <c r="AF2730" i="2" s="1"/>
  <c r="AG2730" i="2" s="1"/>
  <c r="AH2730" i="2" s="1"/>
  <c r="AI2730" i="2" s="1"/>
  <c r="AJ2730" i="2" s="1"/>
  <c r="AK2730" i="2" s="1"/>
  <c r="AL2730" i="2" s="1"/>
  <c r="AM2730" i="2" s="1"/>
  <c r="AN2730" i="2" s="1"/>
  <c r="Z2740" i="2"/>
  <c r="AA2740" i="2" s="1"/>
  <c r="AB2740" i="2" s="1"/>
  <c r="AC2740" i="2" s="1"/>
  <c r="AD2740" i="2" s="1"/>
  <c r="AE2740" i="2" s="1"/>
  <c r="AF2740" i="2" s="1"/>
  <c r="AG2740" i="2" s="1"/>
  <c r="AH2740" i="2" s="1"/>
  <c r="AI2740" i="2" s="1"/>
  <c r="AJ2740" i="2" s="1"/>
  <c r="AK2740" i="2" s="1"/>
  <c r="AL2740" i="2" s="1"/>
  <c r="AM2740" i="2" s="1"/>
  <c r="AN2740" i="2" s="1"/>
  <c r="Z2745" i="2"/>
  <c r="AA2745" i="2" s="1"/>
  <c r="AB2745" i="2" s="1"/>
  <c r="AC2745" i="2" s="1"/>
  <c r="AD2745" i="2" s="1"/>
  <c r="AE2745" i="2" s="1"/>
  <c r="AF2745" i="2" s="1"/>
  <c r="AG2745" i="2" s="1"/>
  <c r="AH2745" i="2" s="1"/>
  <c r="AI2745" i="2" s="1"/>
  <c r="AJ2745" i="2" s="1"/>
  <c r="AK2745" i="2" s="1"/>
  <c r="AL2745" i="2" s="1"/>
  <c r="AM2745" i="2" s="1"/>
  <c r="AN2745" i="2" s="1"/>
  <c r="Y2479" i="2"/>
  <c r="Z2479" i="2" s="1"/>
  <c r="AA2479" i="2" s="1"/>
  <c r="AB2479" i="2" s="1"/>
  <c r="AC2479" i="2" s="1"/>
  <c r="AD2479" i="2" s="1"/>
  <c r="AE2479" i="2" s="1"/>
  <c r="AF2479" i="2" s="1"/>
  <c r="AG2479" i="2" s="1"/>
  <c r="AH2479" i="2" s="1"/>
  <c r="AI2479" i="2" s="1"/>
  <c r="AJ2479" i="2" s="1"/>
  <c r="AK2479" i="2" s="1"/>
  <c r="AL2479" i="2" s="1"/>
  <c r="AM2479" i="2" s="1"/>
  <c r="AN2479" i="2" s="1"/>
  <c r="Y2351" i="2"/>
  <c r="Z2351" i="2" s="1"/>
  <c r="AA2351" i="2" s="1"/>
  <c r="AB2351" i="2" s="1"/>
  <c r="AC2351" i="2" s="1"/>
  <c r="AD2351" i="2" s="1"/>
  <c r="AE2351" i="2" s="1"/>
  <c r="AF2351" i="2" s="1"/>
  <c r="AG2351" i="2" s="1"/>
  <c r="AH2351" i="2" s="1"/>
  <c r="AI2351" i="2" s="1"/>
  <c r="AJ2351" i="2" s="1"/>
  <c r="AK2351" i="2" s="1"/>
  <c r="AL2351" i="2" s="1"/>
  <c r="AM2351" i="2" s="1"/>
  <c r="AN2351" i="2" s="1"/>
  <c r="Y2617" i="2"/>
  <c r="Z2617" i="2" s="1"/>
  <c r="AA2617" i="2" s="1"/>
  <c r="AB2617" i="2" s="1"/>
  <c r="AC2617" i="2" s="1"/>
  <c r="AD2617" i="2" s="1"/>
  <c r="AE2617" i="2" s="1"/>
  <c r="AF2617" i="2" s="1"/>
  <c r="AG2617" i="2" s="1"/>
  <c r="AH2617" i="2" s="1"/>
  <c r="AI2617" i="2" s="1"/>
  <c r="AJ2617" i="2" s="1"/>
  <c r="AK2617" i="2" s="1"/>
  <c r="AL2617" i="2" s="1"/>
  <c r="AM2617" i="2" s="1"/>
  <c r="AN2617" i="2" s="1"/>
  <c r="Y2603" i="2"/>
  <c r="Z2603" i="2" s="1"/>
  <c r="AA2603" i="2" s="1"/>
  <c r="AB2603" i="2" s="1"/>
  <c r="AC2603" i="2" s="1"/>
  <c r="AD2603" i="2" s="1"/>
  <c r="AE2603" i="2" s="1"/>
  <c r="AF2603" i="2" s="1"/>
  <c r="AG2603" i="2" s="1"/>
  <c r="AH2603" i="2" s="1"/>
  <c r="AI2603" i="2" s="1"/>
  <c r="AJ2603" i="2" s="1"/>
  <c r="AK2603" i="2" s="1"/>
  <c r="AL2603" i="2" s="1"/>
  <c r="AM2603" i="2" s="1"/>
  <c r="AN2603" i="2" s="1"/>
  <c r="Y2084" i="2"/>
  <c r="Z2084" i="2" s="1"/>
  <c r="AA2084" i="2" s="1"/>
  <c r="AB2084" i="2" s="1"/>
  <c r="AC2084" i="2" s="1"/>
  <c r="AD2084" i="2" s="1"/>
  <c r="AE2084" i="2" s="1"/>
  <c r="AF2084" i="2" s="1"/>
  <c r="AG2084" i="2" s="1"/>
  <c r="AH2084" i="2" s="1"/>
  <c r="AI2084" i="2" s="1"/>
  <c r="AJ2084" i="2" s="1"/>
  <c r="AK2084" i="2" s="1"/>
  <c r="AL2084" i="2" s="1"/>
  <c r="AM2084" i="2" s="1"/>
  <c r="AN2084" i="2" s="1"/>
  <c r="Y2477" i="2"/>
  <c r="Z2477" i="2" s="1"/>
  <c r="AA2477" i="2" s="1"/>
  <c r="AB2477" i="2" s="1"/>
  <c r="AC2477" i="2" s="1"/>
  <c r="AD2477" i="2" s="1"/>
  <c r="AE2477" i="2" s="1"/>
  <c r="AF2477" i="2" s="1"/>
  <c r="AG2477" i="2" s="1"/>
  <c r="AH2477" i="2" s="1"/>
  <c r="AI2477" i="2" s="1"/>
  <c r="AJ2477" i="2" s="1"/>
  <c r="AK2477" i="2" s="1"/>
  <c r="AL2477" i="2" s="1"/>
  <c r="AM2477" i="2" s="1"/>
  <c r="AN2477" i="2" s="1"/>
  <c r="Y2225" i="2"/>
  <c r="Z2225" i="2" s="1"/>
  <c r="AA2225" i="2" s="1"/>
  <c r="AB2225" i="2" s="1"/>
  <c r="AC2225" i="2" s="1"/>
  <c r="AD2225" i="2" s="1"/>
  <c r="AE2225" i="2" s="1"/>
  <c r="AF2225" i="2" s="1"/>
  <c r="AG2225" i="2" s="1"/>
  <c r="AH2225" i="2" s="1"/>
  <c r="AI2225" i="2" s="1"/>
  <c r="AJ2225" i="2" s="1"/>
  <c r="AK2225" i="2" s="1"/>
  <c r="AL2225" i="2" s="1"/>
  <c r="AM2225" i="2" s="1"/>
  <c r="AN2225" i="2" s="1"/>
  <c r="Y2234" i="2"/>
  <c r="Z2234" i="2" s="1"/>
  <c r="AA2234" i="2" s="1"/>
  <c r="AB2234" i="2" s="1"/>
  <c r="AC2234" i="2" s="1"/>
  <c r="AD2234" i="2" s="1"/>
  <c r="AE2234" i="2" s="1"/>
  <c r="AF2234" i="2" s="1"/>
  <c r="AG2234" i="2" s="1"/>
  <c r="AH2234" i="2" s="1"/>
  <c r="AI2234" i="2" s="1"/>
  <c r="AJ2234" i="2" s="1"/>
  <c r="AK2234" i="2" s="1"/>
  <c r="AL2234" i="2" s="1"/>
  <c r="AM2234" i="2" s="1"/>
  <c r="AN2234" i="2" s="1"/>
  <c r="Y2079" i="2"/>
  <c r="Z2079" i="2" s="1"/>
  <c r="AA2079" i="2" s="1"/>
  <c r="AB2079" i="2" s="1"/>
  <c r="AC2079" i="2" s="1"/>
  <c r="AD2079" i="2" s="1"/>
  <c r="AE2079" i="2" s="1"/>
  <c r="AF2079" i="2" s="1"/>
  <c r="AG2079" i="2" s="1"/>
  <c r="AH2079" i="2" s="1"/>
  <c r="AI2079" i="2" s="1"/>
  <c r="AJ2079" i="2" s="1"/>
  <c r="AK2079" i="2" s="1"/>
  <c r="AL2079" i="2" s="1"/>
  <c r="AM2079" i="2" s="1"/>
  <c r="AN2079" i="2" s="1"/>
  <c r="Y2086" i="2"/>
  <c r="Z2086" i="2" s="1"/>
  <c r="AA2086" i="2" s="1"/>
  <c r="AB2086" i="2" s="1"/>
  <c r="AC2086" i="2" s="1"/>
  <c r="AD2086" i="2" s="1"/>
  <c r="AE2086" i="2" s="1"/>
  <c r="AF2086" i="2" s="1"/>
  <c r="AG2086" i="2" s="1"/>
  <c r="AH2086" i="2" s="1"/>
  <c r="AI2086" i="2" s="1"/>
  <c r="AJ2086" i="2" s="1"/>
  <c r="AK2086" i="2" s="1"/>
  <c r="AL2086" i="2" s="1"/>
  <c r="AM2086" i="2" s="1"/>
  <c r="AN2086" i="2" s="1"/>
  <c r="Y2480" i="2"/>
  <c r="Z2480" i="2" s="1"/>
  <c r="AA2480" i="2" s="1"/>
  <c r="AB2480" i="2" s="1"/>
  <c r="AC2480" i="2" s="1"/>
  <c r="AD2480" i="2" s="1"/>
  <c r="AE2480" i="2" s="1"/>
  <c r="AF2480" i="2" s="1"/>
  <c r="AG2480" i="2" s="1"/>
  <c r="AH2480" i="2" s="1"/>
  <c r="AI2480" i="2" s="1"/>
  <c r="AJ2480" i="2" s="1"/>
  <c r="AK2480" i="2" s="1"/>
  <c r="AL2480" i="2" s="1"/>
  <c r="AM2480" i="2" s="1"/>
  <c r="AN2480" i="2" s="1"/>
  <c r="Y497" i="2"/>
  <c r="Z497" i="2" s="1"/>
  <c r="AA497" i="2" s="1"/>
  <c r="AB497" i="2" s="1"/>
  <c r="AC497" i="2" s="1"/>
  <c r="AD497" i="2" s="1"/>
  <c r="AE497" i="2" s="1"/>
  <c r="AF497" i="2" s="1"/>
  <c r="AG497" i="2" s="1"/>
  <c r="AH497" i="2" s="1"/>
  <c r="AI497" i="2" s="1"/>
  <c r="AJ497" i="2" s="1"/>
  <c r="AK497" i="2" s="1"/>
  <c r="AL497" i="2" s="1"/>
  <c r="AM497" i="2" s="1"/>
  <c r="AN497" i="2" s="1"/>
  <c r="Y2491" i="2"/>
  <c r="Z2491" i="2" s="1"/>
  <c r="AA2491" i="2" s="1"/>
  <c r="AB2491" i="2" s="1"/>
  <c r="AC2491" i="2" s="1"/>
  <c r="AD2491" i="2" s="1"/>
  <c r="AE2491" i="2" s="1"/>
  <c r="AF2491" i="2" s="1"/>
  <c r="AG2491" i="2" s="1"/>
  <c r="AH2491" i="2" s="1"/>
  <c r="AI2491" i="2" s="1"/>
  <c r="AJ2491" i="2" s="1"/>
  <c r="AK2491" i="2" s="1"/>
  <c r="AL2491" i="2" s="1"/>
  <c r="AM2491" i="2" s="1"/>
  <c r="AN2491" i="2" s="1"/>
  <c r="Y2222" i="2"/>
  <c r="Z2222" i="2" s="1"/>
  <c r="AA2222" i="2" s="1"/>
  <c r="AB2222" i="2" s="1"/>
  <c r="AC2222" i="2" s="1"/>
  <c r="AD2222" i="2" s="1"/>
  <c r="AE2222" i="2" s="1"/>
  <c r="AF2222" i="2" s="1"/>
  <c r="AG2222" i="2" s="1"/>
  <c r="AH2222" i="2" s="1"/>
  <c r="AI2222" i="2" s="1"/>
  <c r="AJ2222" i="2" s="1"/>
  <c r="AK2222" i="2" s="1"/>
  <c r="AL2222" i="2" s="1"/>
  <c r="AM2222" i="2" s="1"/>
  <c r="AN2222" i="2" s="1"/>
  <c r="Y375" i="2"/>
  <c r="Z375" i="2" s="1"/>
  <c r="AA375" i="2" s="1"/>
  <c r="AB375" i="2" s="1"/>
  <c r="AC375" i="2" s="1"/>
  <c r="AD375" i="2" s="1"/>
  <c r="AE375" i="2" s="1"/>
  <c r="AF375" i="2" s="1"/>
  <c r="AG375" i="2" s="1"/>
  <c r="AH375" i="2" s="1"/>
  <c r="AI375" i="2" s="1"/>
  <c r="AJ375" i="2" s="1"/>
  <c r="AK375" i="2" s="1"/>
  <c r="AL375" i="2" s="1"/>
  <c r="AM375" i="2" s="1"/>
  <c r="AN375" i="2" s="1"/>
  <c r="Y381" i="2"/>
  <c r="Z381" i="2" s="1"/>
  <c r="AA381" i="2" s="1"/>
  <c r="AB381" i="2" s="1"/>
  <c r="AC381" i="2" s="1"/>
  <c r="AD381" i="2" s="1"/>
  <c r="AE381" i="2" s="1"/>
  <c r="AF381" i="2" s="1"/>
  <c r="AG381" i="2" s="1"/>
  <c r="AH381" i="2" s="1"/>
  <c r="AI381" i="2" s="1"/>
  <c r="AJ381" i="2" s="1"/>
  <c r="AK381" i="2" s="1"/>
  <c r="AL381" i="2" s="1"/>
  <c r="AM381" i="2" s="1"/>
  <c r="AN381" i="2" s="1"/>
  <c r="Y2081" i="2"/>
  <c r="Z2081" i="2" s="1"/>
  <c r="AA2081" i="2" s="1"/>
  <c r="AB2081" i="2" s="1"/>
  <c r="AC2081" i="2" s="1"/>
  <c r="AD2081" i="2" s="1"/>
  <c r="AE2081" i="2" s="1"/>
  <c r="AF2081" i="2" s="1"/>
  <c r="AG2081" i="2" s="1"/>
  <c r="AH2081" i="2" s="1"/>
  <c r="AI2081" i="2" s="1"/>
  <c r="AJ2081" i="2" s="1"/>
  <c r="AK2081" i="2" s="1"/>
  <c r="AL2081" i="2" s="1"/>
  <c r="AM2081" i="2" s="1"/>
  <c r="AN2081" i="2" s="1"/>
  <c r="Y2612" i="2"/>
  <c r="Z2612" i="2" s="1"/>
  <c r="AA2612" i="2" s="1"/>
  <c r="AB2612" i="2" s="1"/>
  <c r="AC2612" i="2" s="1"/>
  <c r="AD2612" i="2" s="1"/>
  <c r="AE2612" i="2" s="1"/>
  <c r="AF2612" i="2" s="1"/>
  <c r="AG2612" i="2" s="1"/>
  <c r="AH2612" i="2" s="1"/>
  <c r="AI2612" i="2" s="1"/>
  <c r="AJ2612" i="2" s="1"/>
  <c r="AK2612" i="2" s="1"/>
  <c r="AL2612" i="2" s="1"/>
  <c r="AM2612" i="2" s="1"/>
  <c r="AN2612" i="2" s="1"/>
  <c r="Y2616" i="2"/>
  <c r="Z2616" i="2" s="1"/>
  <c r="AA2616" i="2" s="1"/>
  <c r="AB2616" i="2" s="1"/>
  <c r="AC2616" i="2" s="1"/>
  <c r="AD2616" i="2" s="1"/>
  <c r="AE2616" i="2" s="1"/>
  <c r="AF2616" i="2" s="1"/>
  <c r="AG2616" i="2" s="1"/>
  <c r="AH2616" i="2" s="1"/>
  <c r="AI2616" i="2" s="1"/>
  <c r="AJ2616" i="2" s="1"/>
  <c r="AK2616" i="2" s="1"/>
  <c r="AL2616" i="2" s="1"/>
  <c r="AM2616" i="2" s="1"/>
  <c r="AN2616" i="2" s="1"/>
  <c r="Y376" i="2"/>
  <c r="Z376" i="2" s="1"/>
  <c r="AA376" i="2" s="1"/>
  <c r="AB376" i="2" s="1"/>
  <c r="AC376" i="2" s="1"/>
  <c r="AD376" i="2" s="1"/>
  <c r="AE376" i="2" s="1"/>
  <c r="AF376" i="2" s="1"/>
  <c r="AG376" i="2" s="1"/>
  <c r="AH376" i="2" s="1"/>
  <c r="AI376" i="2" s="1"/>
  <c r="AJ376" i="2" s="1"/>
  <c r="AK376" i="2" s="1"/>
  <c r="AL376" i="2" s="1"/>
  <c r="AM376" i="2" s="1"/>
  <c r="AN376" i="2" s="1"/>
  <c r="Y2486" i="2"/>
  <c r="Z2486" i="2" s="1"/>
  <c r="AA2486" i="2" s="1"/>
  <c r="AB2486" i="2" s="1"/>
  <c r="AC2486" i="2" s="1"/>
  <c r="AD2486" i="2" s="1"/>
  <c r="AE2486" i="2" s="1"/>
  <c r="AF2486" i="2" s="1"/>
  <c r="AG2486" i="2" s="1"/>
  <c r="AH2486" i="2" s="1"/>
  <c r="AI2486" i="2" s="1"/>
  <c r="AJ2486" i="2" s="1"/>
  <c r="AK2486" i="2" s="1"/>
  <c r="AL2486" i="2" s="1"/>
  <c r="AM2486" i="2" s="1"/>
  <c r="AN2486" i="2" s="1"/>
  <c r="Y379" i="2"/>
  <c r="Z379" i="2" s="1"/>
  <c r="AA379" i="2" s="1"/>
  <c r="AB379" i="2" s="1"/>
  <c r="AC379" i="2" s="1"/>
  <c r="AD379" i="2" s="1"/>
  <c r="AE379" i="2" s="1"/>
  <c r="AF379" i="2" s="1"/>
  <c r="AG379" i="2" s="1"/>
  <c r="AH379" i="2" s="1"/>
  <c r="AI379" i="2" s="1"/>
  <c r="AJ379" i="2" s="1"/>
  <c r="AK379" i="2" s="1"/>
  <c r="AL379" i="2" s="1"/>
  <c r="AM379" i="2" s="1"/>
  <c r="AN379" i="2" s="1"/>
  <c r="Y2083" i="2"/>
  <c r="Z2083" i="2" s="1"/>
  <c r="AA2083" i="2" s="1"/>
  <c r="AB2083" i="2" s="1"/>
  <c r="AC2083" i="2" s="1"/>
  <c r="AD2083" i="2" s="1"/>
  <c r="AE2083" i="2" s="1"/>
  <c r="AF2083" i="2" s="1"/>
  <c r="AG2083" i="2" s="1"/>
  <c r="AH2083" i="2" s="1"/>
  <c r="AI2083" i="2" s="1"/>
  <c r="AJ2083" i="2" s="1"/>
  <c r="AK2083" i="2" s="1"/>
  <c r="AL2083" i="2" s="1"/>
  <c r="AM2083" i="2" s="1"/>
  <c r="AN2083" i="2" s="1"/>
  <c r="Y2092" i="2"/>
  <c r="Z2092" i="2" s="1"/>
  <c r="AA2092" i="2" s="1"/>
  <c r="AB2092" i="2" s="1"/>
  <c r="AC2092" i="2" s="1"/>
  <c r="AD2092" i="2" s="1"/>
  <c r="AE2092" i="2" s="1"/>
  <c r="AF2092" i="2" s="1"/>
  <c r="AG2092" i="2" s="1"/>
  <c r="AH2092" i="2" s="1"/>
  <c r="AI2092" i="2" s="1"/>
  <c r="AJ2092" i="2" s="1"/>
  <c r="AK2092" i="2" s="1"/>
  <c r="AL2092" i="2" s="1"/>
  <c r="AM2092" i="2" s="1"/>
  <c r="AN2092" i="2" s="1"/>
  <c r="Y2489" i="2"/>
  <c r="Z2489" i="2" s="1"/>
  <c r="AA2489" i="2" s="1"/>
  <c r="AB2489" i="2" s="1"/>
  <c r="AC2489" i="2" s="1"/>
  <c r="AD2489" i="2" s="1"/>
  <c r="AE2489" i="2" s="1"/>
  <c r="AF2489" i="2" s="1"/>
  <c r="AG2489" i="2" s="1"/>
  <c r="AH2489" i="2" s="1"/>
  <c r="AI2489" i="2" s="1"/>
  <c r="AJ2489" i="2" s="1"/>
  <c r="AK2489" i="2" s="1"/>
  <c r="AL2489" i="2" s="1"/>
  <c r="AM2489" i="2" s="1"/>
  <c r="AN2489" i="2" s="1"/>
  <c r="Y2364" i="2"/>
  <c r="Z2364" i="2" s="1"/>
  <c r="AA2364" i="2" s="1"/>
  <c r="AB2364" i="2" s="1"/>
  <c r="AC2364" i="2" s="1"/>
  <c r="AD2364" i="2" s="1"/>
  <c r="AE2364" i="2" s="1"/>
  <c r="AF2364" i="2" s="1"/>
  <c r="AG2364" i="2" s="1"/>
  <c r="AH2364" i="2" s="1"/>
  <c r="AI2364" i="2" s="1"/>
  <c r="AJ2364" i="2" s="1"/>
  <c r="AK2364" i="2" s="1"/>
  <c r="AL2364" i="2" s="1"/>
  <c r="AM2364" i="2" s="1"/>
  <c r="AN2364" i="2" s="1"/>
  <c r="Y2088" i="2"/>
  <c r="Z2088" i="2" s="1"/>
  <c r="AA2088" i="2" s="1"/>
  <c r="AB2088" i="2" s="1"/>
  <c r="AC2088" i="2" s="1"/>
  <c r="AD2088" i="2" s="1"/>
  <c r="AE2088" i="2" s="1"/>
  <c r="AF2088" i="2" s="1"/>
  <c r="AG2088" i="2" s="1"/>
  <c r="AH2088" i="2" s="1"/>
  <c r="AI2088" i="2" s="1"/>
  <c r="AJ2088" i="2" s="1"/>
  <c r="AK2088" i="2" s="1"/>
  <c r="AL2088" i="2" s="1"/>
  <c r="AM2088" i="2" s="1"/>
  <c r="AN2088" i="2" s="1"/>
  <c r="Y2605" i="2"/>
  <c r="Z2605" i="2" s="1"/>
  <c r="AA2605" i="2" s="1"/>
  <c r="AB2605" i="2" s="1"/>
  <c r="AC2605" i="2" s="1"/>
  <c r="AD2605" i="2" s="1"/>
  <c r="AE2605" i="2" s="1"/>
  <c r="AF2605" i="2" s="1"/>
  <c r="AG2605" i="2" s="1"/>
  <c r="AH2605" i="2" s="1"/>
  <c r="AI2605" i="2" s="1"/>
  <c r="AJ2605" i="2" s="1"/>
  <c r="AK2605" i="2" s="1"/>
  <c r="AL2605" i="2" s="1"/>
  <c r="AM2605" i="2" s="1"/>
  <c r="AN2605" i="2" s="1"/>
  <c r="Y2609" i="2"/>
  <c r="Z2609" i="2" s="1"/>
  <c r="AA2609" i="2" s="1"/>
  <c r="AB2609" i="2" s="1"/>
  <c r="AC2609" i="2" s="1"/>
  <c r="AD2609" i="2" s="1"/>
  <c r="AE2609" i="2" s="1"/>
  <c r="AF2609" i="2" s="1"/>
  <c r="AG2609" i="2" s="1"/>
  <c r="AH2609" i="2" s="1"/>
  <c r="AI2609" i="2" s="1"/>
  <c r="AJ2609" i="2" s="1"/>
  <c r="AK2609" i="2" s="1"/>
  <c r="AL2609" i="2" s="1"/>
  <c r="AM2609" i="2" s="1"/>
  <c r="AN2609" i="2" s="1"/>
  <c r="Y2613" i="2"/>
  <c r="Z2613" i="2" s="1"/>
  <c r="AA2613" i="2" s="1"/>
  <c r="AB2613" i="2" s="1"/>
  <c r="AC2613" i="2" s="1"/>
  <c r="AD2613" i="2" s="1"/>
  <c r="AE2613" i="2" s="1"/>
  <c r="AF2613" i="2" s="1"/>
  <c r="AG2613" i="2" s="1"/>
  <c r="AH2613" i="2" s="1"/>
  <c r="AI2613" i="2" s="1"/>
  <c r="AJ2613" i="2" s="1"/>
  <c r="AK2613" i="2" s="1"/>
  <c r="AL2613" i="2" s="1"/>
  <c r="AM2613" i="2" s="1"/>
  <c r="AN2613" i="2" s="1"/>
  <c r="Y505" i="2"/>
  <c r="Z505" i="2" s="1"/>
  <c r="AA505" i="2" s="1"/>
  <c r="AB505" i="2" s="1"/>
  <c r="AC505" i="2" s="1"/>
  <c r="AD505" i="2" s="1"/>
  <c r="AE505" i="2" s="1"/>
  <c r="AF505" i="2" s="1"/>
  <c r="AG505" i="2" s="1"/>
  <c r="AH505" i="2" s="1"/>
  <c r="AI505" i="2" s="1"/>
  <c r="AJ505" i="2" s="1"/>
  <c r="AK505" i="2" s="1"/>
  <c r="AL505" i="2" s="1"/>
  <c r="AM505" i="2" s="1"/>
  <c r="AN505" i="2" s="1"/>
  <c r="Y2490" i="2"/>
  <c r="Z2490" i="2" s="1"/>
  <c r="AA2490" i="2" s="1"/>
  <c r="AB2490" i="2" s="1"/>
  <c r="AC2490" i="2" s="1"/>
  <c r="AD2490" i="2" s="1"/>
  <c r="AE2490" i="2" s="1"/>
  <c r="AF2490" i="2" s="1"/>
  <c r="AG2490" i="2" s="1"/>
  <c r="AH2490" i="2" s="1"/>
  <c r="AI2490" i="2" s="1"/>
  <c r="AJ2490" i="2" s="1"/>
  <c r="AK2490" i="2" s="1"/>
  <c r="AL2490" i="2" s="1"/>
  <c r="AM2490" i="2" s="1"/>
  <c r="AN2490" i="2" s="1"/>
  <c r="Y2355" i="2"/>
  <c r="Z2355" i="2" s="1"/>
  <c r="AA2355" i="2" s="1"/>
  <c r="AB2355" i="2" s="1"/>
  <c r="AC2355" i="2" s="1"/>
  <c r="AD2355" i="2" s="1"/>
  <c r="AE2355" i="2" s="1"/>
  <c r="AF2355" i="2" s="1"/>
  <c r="AG2355" i="2" s="1"/>
  <c r="AH2355" i="2" s="1"/>
  <c r="AI2355" i="2" s="1"/>
  <c r="AJ2355" i="2" s="1"/>
  <c r="AK2355" i="2" s="1"/>
  <c r="AL2355" i="2" s="1"/>
  <c r="AM2355" i="2" s="1"/>
  <c r="AN2355" i="2" s="1"/>
  <c r="Y510" i="2"/>
  <c r="Z510" i="2" s="1"/>
  <c r="AA510" i="2" s="1"/>
  <c r="AB510" i="2" s="1"/>
  <c r="AC510" i="2" s="1"/>
  <c r="AD510" i="2" s="1"/>
  <c r="AE510" i="2" s="1"/>
  <c r="AF510" i="2" s="1"/>
  <c r="AG510" i="2" s="1"/>
  <c r="AH510" i="2" s="1"/>
  <c r="AI510" i="2" s="1"/>
  <c r="AJ510" i="2" s="1"/>
  <c r="AK510" i="2" s="1"/>
  <c r="AL510" i="2" s="1"/>
  <c r="AM510" i="2" s="1"/>
  <c r="AN510" i="2" s="1"/>
  <c r="Y372" i="2"/>
  <c r="Z372" i="2" s="1"/>
  <c r="AA372" i="2" s="1"/>
  <c r="AB372" i="2" s="1"/>
  <c r="AC372" i="2" s="1"/>
  <c r="AD372" i="2" s="1"/>
  <c r="AE372" i="2" s="1"/>
  <c r="AF372" i="2" s="1"/>
  <c r="AG372" i="2" s="1"/>
  <c r="AH372" i="2" s="1"/>
  <c r="AI372" i="2" s="1"/>
  <c r="AJ372" i="2" s="1"/>
  <c r="AK372" i="2" s="1"/>
  <c r="AL372" i="2" s="1"/>
  <c r="AM372" i="2" s="1"/>
  <c r="AN372" i="2" s="1"/>
  <c r="Y2359" i="2"/>
  <c r="Z2359" i="2" s="1"/>
  <c r="AA2359" i="2" s="1"/>
  <c r="AB2359" i="2" s="1"/>
  <c r="AC2359" i="2" s="1"/>
  <c r="AD2359" i="2" s="1"/>
  <c r="AE2359" i="2" s="1"/>
  <c r="AF2359" i="2" s="1"/>
  <c r="AG2359" i="2" s="1"/>
  <c r="AH2359" i="2" s="1"/>
  <c r="AI2359" i="2" s="1"/>
  <c r="AJ2359" i="2" s="1"/>
  <c r="AK2359" i="2" s="1"/>
  <c r="AL2359" i="2" s="1"/>
  <c r="AM2359" i="2" s="1"/>
  <c r="AN2359" i="2" s="1"/>
  <c r="Y2356" i="2"/>
  <c r="Z2356" i="2" s="1"/>
  <c r="AA2356" i="2" s="1"/>
  <c r="AB2356" i="2" s="1"/>
  <c r="AC2356" i="2" s="1"/>
  <c r="AD2356" i="2" s="1"/>
  <c r="AE2356" i="2" s="1"/>
  <c r="AF2356" i="2" s="1"/>
  <c r="AG2356" i="2" s="1"/>
  <c r="AH2356" i="2" s="1"/>
  <c r="AI2356" i="2" s="1"/>
  <c r="AJ2356" i="2" s="1"/>
  <c r="AK2356" i="2" s="1"/>
  <c r="AL2356" i="2" s="1"/>
  <c r="AM2356" i="2" s="1"/>
  <c r="AN2356" i="2" s="1"/>
  <c r="Y2235" i="2"/>
  <c r="Z2235" i="2" s="1"/>
  <c r="AA2235" i="2" s="1"/>
  <c r="AB2235" i="2" s="1"/>
  <c r="AC2235" i="2" s="1"/>
  <c r="AD2235" i="2" s="1"/>
  <c r="AE2235" i="2" s="1"/>
  <c r="AF2235" i="2" s="1"/>
  <c r="AG2235" i="2" s="1"/>
  <c r="AH2235" i="2" s="1"/>
  <c r="AI2235" i="2" s="1"/>
  <c r="AJ2235" i="2" s="1"/>
  <c r="AK2235" i="2" s="1"/>
  <c r="AL2235" i="2" s="1"/>
  <c r="AM2235" i="2" s="1"/>
  <c r="AN2235" i="2" s="1"/>
  <c r="Y504" i="2"/>
  <c r="Z504" i="2" s="1"/>
  <c r="AA504" i="2" s="1"/>
  <c r="AB504" i="2" s="1"/>
  <c r="AC504" i="2" s="1"/>
  <c r="AD504" i="2" s="1"/>
  <c r="AE504" i="2" s="1"/>
  <c r="AF504" i="2" s="1"/>
  <c r="AG504" i="2" s="1"/>
  <c r="AH504" i="2" s="1"/>
  <c r="AI504" i="2" s="1"/>
  <c r="AJ504" i="2" s="1"/>
  <c r="AK504" i="2" s="1"/>
  <c r="AL504" i="2" s="1"/>
  <c r="AM504" i="2" s="1"/>
  <c r="AN504" i="2" s="1"/>
  <c r="Y2607" i="2"/>
  <c r="Z2607" i="2" s="1"/>
  <c r="AA2607" i="2" s="1"/>
  <c r="AB2607" i="2" s="1"/>
  <c r="AC2607" i="2" s="1"/>
  <c r="AD2607" i="2" s="1"/>
  <c r="AE2607" i="2" s="1"/>
  <c r="AF2607" i="2" s="1"/>
  <c r="AG2607" i="2" s="1"/>
  <c r="AH2607" i="2" s="1"/>
  <c r="AI2607" i="2" s="1"/>
  <c r="AJ2607" i="2" s="1"/>
  <c r="AK2607" i="2" s="1"/>
  <c r="AL2607" i="2" s="1"/>
  <c r="AM2607" i="2" s="1"/>
  <c r="AN2607" i="2" s="1"/>
  <c r="Y2231" i="2"/>
  <c r="Z2231" i="2" s="1"/>
  <c r="AA2231" i="2" s="1"/>
  <c r="AB2231" i="2" s="1"/>
  <c r="AC2231" i="2" s="1"/>
  <c r="AD2231" i="2" s="1"/>
  <c r="AE2231" i="2" s="1"/>
  <c r="AF2231" i="2" s="1"/>
  <c r="AG2231" i="2" s="1"/>
  <c r="AH2231" i="2" s="1"/>
  <c r="AI2231" i="2" s="1"/>
  <c r="AJ2231" i="2" s="1"/>
  <c r="AK2231" i="2" s="1"/>
  <c r="AL2231" i="2" s="1"/>
  <c r="AM2231" i="2" s="1"/>
  <c r="AN2231" i="2" s="1"/>
  <c r="Y380" i="2"/>
  <c r="Z380" i="2" s="1"/>
  <c r="AA380" i="2" s="1"/>
  <c r="AB380" i="2" s="1"/>
  <c r="AC380" i="2" s="1"/>
  <c r="AD380" i="2" s="1"/>
  <c r="AE380" i="2" s="1"/>
  <c r="AF380" i="2" s="1"/>
  <c r="AG380" i="2" s="1"/>
  <c r="AH380" i="2" s="1"/>
  <c r="AI380" i="2" s="1"/>
  <c r="AJ380" i="2" s="1"/>
  <c r="AK380" i="2" s="1"/>
  <c r="AL380" i="2" s="1"/>
  <c r="AM380" i="2" s="1"/>
  <c r="AN380" i="2" s="1"/>
  <c r="Y2080" i="2"/>
  <c r="Z2080" i="2" s="1"/>
  <c r="AA2080" i="2" s="1"/>
  <c r="AB2080" i="2" s="1"/>
  <c r="AC2080" i="2" s="1"/>
  <c r="AD2080" i="2" s="1"/>
  <c r="AE2080" i="2" s="1"/>
  <c r="AF2080" i="2" s="1"/>
  <c r="AG2080" i="2" s="1"/>
  <c r="AH2080" i="2" s="1"/>
  <c r="AI2080" i="2" s="1"/>
  <c r="AJ2080" i="2" s="1"/>
  <c r="AK2080" i="2" s="1"/>
  <c r="AL2080" i="2" s="1"/>
  <c r="AM2080" i="2" s="1"/>
  <c r="AN2080" i="2" s="1"/>
  <c r="Y512" i="2"/>
  <c r="Z512" i="2" s="1"/>
  <c r="AA512" i="2" s="1"/>
  <c r="AB512" i="2" s="1"/>
  <c r="AC512" i="2" s="1"/>
  <c r="AD512" i="2" s="1"/>
  <c r="AE512" i="2" s="1"/>
  <c r="AF512" i="2" s="1"/>
  <c r="AG512" i="2" s="1"/>
  <c r="AH512" i="2" s="1"/>
  <c r="AI512" i="2" s="1"/>
  <c r="AJ512" i="2" s="1"/>
  <c r="AK512" i="2" s="1"/>
  <c r="AL512" i="2" s="1"/>
  <c r="AM512" i="2" s="1"/>
  <c r="AN512" i="2" s="1"/>
  <c r="Y503" i="2"/>
  <c r="Z503" i="2" s="1"/>
  <c r="AA503" i="2" s="1"/>
  <c r="AB503" i="2" s="1"/>
  <c r="AC503" i="2" s="1"/>
  <c r="AD503" i="2" s="1"/>
  <c r="AE503" i="2" s="1"/>
  <c r="AF503" i="2" s="1"/>
  <c r="AG503" i="2" s="1"/>
  <c r="AH503" i="2" s="1"/>
  <c r="AI503" i="2" s="1"/>
  <c r="AJ503" i="2" s="1"/>
  <c r="AK503" i="2" s="1"/>
  <c r="AL503" i="2" s="1"/>
  <c r="AM503" i="2" s="1"/>
  <c r="AN503" i="2" s="1"/>
  <c r="Y382" i="2"/>
  <c r="Z382" i="2" s="1"/>
  <c r="AA382" i="2" s="1"/>
  <c r="AB382" i="2" s="1"/>
  <c r="AC382" i="2" s="1"/>
  <c r="AD382" i="2" s="1"/>
  <c r="AE382" i="2" s="1"/>
  <c r="AF382" i="2" s="1"/>
  <c r="AG382" i="2" s="1"/>
  <c r="AH382" i="2" s="1"/>
  <c r="AI382" i="2" s="1"/>
  <c r="AJ382" i="2" s="1"/>
  <c r="AK382" i="2" s="1"/>
  <c r="AL382" i="2" s="1"/>
  <c r="AM382" i="2" s="1"/>
  <c r="AN382" i="2" s="1"/>
  <c r="Y385" i="2"/>
  <c r="Z385" i="2" s="1"/>
  <c r="AA385" i="2" s="1"/>
  <c r="AB385" i="2" s="1"/>
  <c r="AC385" i="2" s="1"/>
  <c r="AD385" i="2" s="1"/>
  <c r="AE385" i="2" s="1"/>
  <c r="AF385" i="2" s="1"/>
  <c r="AG385" i="2" s="1"/>
  <c r="AH385" i="2" s="1"/>
  <c r="AI385" i="2" s="1"/>
  <c r="AJ385" i="2" s="1"/>
  <c r="AK385" i="2" s="1"/>
  <c r="AL385" i="2" s="1"/>
  <c r="AM385" i="2" s="1"/>
  <c r="AN385" i="2" s="1"/>
  <c r="Y499" i="2"/>
  <c r="Z499" i="2" s="1"/>
  <c r="AA499" i="2" s="1"/>
  <c r="AB499" i="2" s="1"/>
  <c r="AC499" i="2" s="1"/>
  <c r="AD499" i="2" s="1"/>
  <c r="AE499" i="2" s="1"/>
  <c r="AF499" i="2" s="1"/>
  <c r="AG499" i="2" s="1"/>
  <c r="AH499" i="2" s="1"/>
  <c r="AI499" i="2" s="1"/>
  <c r="AJ499" i="2" s="1"/>
  <c r="AK499" i="2" s="1"/>
  <c r="AL499" i="2" s="1"/>
  <c r="AM499" i="2" s="1"/>
  <c r="AN499" i="2" s="1"/>
  <c r="Y2361" i="2"/>
  <c r="Z2361" i="2" s="1"/>
  <c r="AA2361" i="2" s="1"/>
  <c r="AB2361" i="2" s="1"/>
  <c r="AC2361" i="2" s="1"/>
  <c r="AD2361" i="2" s="1"/>
  <c r="AE2361" i="2" s="1"/>
  <c r="AF2361" i="2" s="1"/>
  <c r="AG2361" i="2" s="1"/>
  <c r="AH2361" i="2" s="1"/>
  <c r="AI2361" i="2" s="1"/>
  <c r="AJ2361" i="2" s="1"/>
  <c r="AK2361" i="2" s="1"/>
  <c r="AL2361" i="2" s="1"/>
  <c r="AM2361" i="2" s="1"/>
  <c r="AN2361" i="2" s="1"/>
  <c r="Y2089" i="2"/>
  <c r="Z2089" i="2" s="1"/>
  <c r="AA2089" i="2" s="1"/>
  <c r="AB2089" i="2" s="1"/>
  <c r="AC2089" i="2" s="1"/>
  <c r="AD2089" i="2" s="1"/>
  <c r="AE2089" i="2" s="1"/>
  <c r="AF2089" i="2" s="1"/>
  <c r="AG2089" i="2" s="1"/>
  <c r="AH2089" i="2" s="1"/>
  <c r="AI2089" i="2" s="1"/>
  <c r="AJ2089" i="2" s="1"/>
  <c r="AK2089" i="2" s="1"/>
  <c r="AL2089" i="2" s="1"/>
  <c r="AM2089" i="2" s="1"/>
  <c r="AN2089" i="2" s="1"/>
  <c r="Y2615" i="2"/>
  <c r="Z2615" i="2" s="1"/>
  <c r="AA2615" i="2" s="1"/>
  <c r="AB2615" i="2" s="1"/>
  <c r="AC2615" i="2" s="1"/>
  <c r="AD2615" i="2" s="1"/>
  <c r="AE2615" i="2" s="1"/>
  <c r="AF2615" i="2" s="1"/>
  <c r="AG2615" i="2" s="1"/>
  <c r="AH2615" i="2" s="1"/>
  <c r="AI2615" i="2" s="1"/>
  <c r="AJ2615" i="2" s="1"/>
  <c r="AK2615" i="2" s="1"/>
  <c r="AL2615" i="2" s="1"/>
  <c r="AM2615" i="2" s="1"/>
  <c r="AN2615" i="2" s="1"/>
  <c r="Y2606" i="2"/>
  <c r="Z2606" i="2" s="1"/>
  <c r="AA2606" i="2" s="1"/>
  <c r="AB2606" i="2" s="1"/>
  <c r="AC2606" i="2" s="1"/>
  <c r="AD2606" i="2" s="1"/>
  <c r="AE2606" i="2" s="1"/>
  <c r="AF2606" i="2" s="1"/>
  <c r="AG2606" i="2" s="1"/>
  <c r="AH2606" i="2" s="1"/>
  <c r="AI2606" i="2" s="1"/>
  <c r="AJ2606" i="2" s="1"/>
  <c r="AK2606" i="2" s="1"/>
  <c r="AL2606" i="2" s="1"/>
  <c r="AM2606" i="2" s="1"/>
  <c r="AN2606" i="2" s="1"/>
  <c r="Y2363" i="2"/>
  <c r="Z2363" i="2" s="1"/>
  <c r="AA2363" i="2" s="1"/>
  <c r="AB2363" i="2" s="1"/>
  <c r="AC2363" i="2" s="1"/>
  <c r="AD2363" i="2" s="1"/>
  <c r="AE2363" i="2" s="1"/>
  <c r="AF2363" i="2" s="1"/>
  <c r="AG2363" i="2" s="1"/>
  <c r="AH2363" i="2" s="1"/>
  <c r="AI2363" i="2" s="1"/>
  <c r="AJ2363" i="2" s="1"/>
  <c r="AK2363" i="2" s="1"/>
  <c r="AL2363" i="2" s="1"/>
  <c r="AM2363" i="2" s="1"/>
  <c r="AN2363" i="2" s="1"/>
  <c r="Y383" i="2"/>
  <c r="Z383" i="2" s="1"/>
  <c r="AA383" i="2" s="1"/>
  <c r="AB383" i="2" s="1"/>
  <c r="AC383" i="2" s="1"/>
  <c r="AD383" i="2" s="1"/>
  <c r="AE383" i="2" s="1"/>
  <c r="AF383" i="2" s="1"/>
  <c r="AG383" i="2" s="1"/>
  <c r="AH383" i="2" s="1"/>
  <c r="AI383" i="2" s="1"/>
  <c r="AJ383" i="2" s="1"/>
  <c r="AK383" i="2" s="1"/>
  <c r="AL383" i="2" s="1"/>
  <c r="AM383" i="2" s="1"/>
  <c r="AN383" i="2" s="1"/>
  <c r="Y2482" i="2"/>
  <c r="Z2482" i="2" s="1"/>
  <c r="AA2482" i="2" s="1"/>
  <c r="AB2482" i="2" s="1"/>
  <c r="AC2482" i="2" s="1"/>
  <c r="AD2482" i="2" s="1"/>
  <c r="AE2482" i="2" s="1"/>
  <c r="AF2482" i="2" s="1"/>
  <c r="AG2482" i="2" s="1"/>
  <c r="AH2482" i="2" s="1"/>
  <c r="AI2482" i="2" s="1"/>
  <c r="AJ2482" i="2" s="1"/>
  <c r="AK2482" i="2" s="1"/>
  <c r="AL2482" i="2" s="1"/>
  <c r="AM2482" i="2" s="1"/>
  <c r="AN2482" i="2" s="1"/>
  <c r="Y509" i="2"/>
  <c r="Z509" i="2" s="1"/>
  <c r="AA509" i="2" s="1"/>
  <c r="AB509" i="2" s="1"/>
  <c r="AC509" i="2" s="1"/>
  <c r="AD509" i="2" s="1"/>
  <c r="AE509" i="2" s="1"/>
  <c r="AF509" i="2" s="1"/>
  <c r="AG509" i="2" s="1"/>
  <c r="AH509" i="2" s="1"/>
  <c r="AI509" i="2" s="1"/>
  <c r="AJ509" i="2" s="1"/>
  <c r="AK509" i="2" s="1"/>
  <c r="AL509" i="2" s="1"/>
  <c r="AM509" i="2" s="1"/>
  <c r="AN509" i="2" s="1"/>
  <c r="Y373" i="2"/>
  <c r="Z373" i="2" s="1"/>
  <c r="AA373" i="2" s="1"/>
  <c r="AB373" i="2" s="1"/>
  <c r="AC373" i="2" s="1"/>
  <c r="AD373" i="2" s="1"/>
  <c r="AE373" i="2" s="1"/>
  <c r="AF373" i="2" s="1"/>
  <c r="AG373" i="2" s="1"/>
  <c r="AH373" i="2" s="1"/>
  <c r="AI373" i="2" s="1"/>
  <c r="AJ373" i="2" s="1"/>
  <c r="AK373" i="2" s="1"/>
  <c r="AL373" i="2" s="1"/>
  <c r="AM373" i="2" s="1"/>
  <c r="AN373" i="2" s="1"/>
  <c r="Y2360" i="2"/>
  <c r="Z2360" i="2" s="1"/>
  <c r="AA2360" i="2" s="1"/>
  <c r="AB2360" i="2" s="1"/>
  <c r="AC2360" i="2" s="1"/>
  <c r="AD2360" i="2" s="1"/>
  <c r="AE2360" i="2" s="1"/>
  <c r="AF2360" i="2" s="1"/>
  <c r="AG2360" i="2" s="1"/>
  <c r="AH2360" i="2" s="1"/>
  <c r="AI2360" i="2" s="1"/>
  <c r="AJ2360" i="2" s="1"/>
  <c r="AK2360" i="2" s="1"/>
  <c r="AL2360" i="2" s="1"/>
  <c r="AM2360" i="2" s="1"/>
  <c r="AN2360" i="2" s="1"/>
  <c r="Y2229" i="2"/>
  <c r="Z2229" i="2" s="1"/>
  <c r="AA2229" i="2" s="1"/>
  <c r="AB2229" i="2" s="1"/>
  <c r="AC2229" i="2" s="1"/>
  <c r="AD2229" i="2" s="1"/>
  <c r="AE2229" i="2" s="1"/>
  <c r="AF2229" i="2" s="1"/>
  <c r="AG2229" i="2" s="1"/>
  <c r="AH2229" i="2" s="1"/>
  <c r="AI2229" i="2" s="1"/>
  <c r="AJ2229" i="2" s="1"/>
  <c r="AK2229" i="2" s="1"/>
  <c r="AL2229" i="2" s="1"/>
  <c r="AM2229" i="2" s="1"/>
  <c r="AN2229" i="2" s="1"/>
  <c r="Y2224" i="2"/>
  <c r="Z2224" i="2" s="1"/>
  <c r="AA2224" i="2" s="1"/>
  <c r="AB2224" i="2" s="1"/>
  <c r="AC2224" i="2" s="1"/>
  <c r="AD2224" i="2" s="1"/>
  <c r="AE2224" i="2" s="1"/>
  <c r="AF2224" i="2" s="1"/>
  <c r="AG2224" i="2" s="1"/>
  <c r="AH2224" i="2" s="1"/>
  <c r="AI2224" i="2" s="1"/>
  <c r="AJ2224" i="2" s="1"/>
  <c r="AK2224" i="2" s="1"/>
  <c r="AL2224" i="2" s="1"/>
  <c r="AM2224" i="2" s="1"/>
  <c r="AN2224" i="2" s="1"/>
  <c r="Y2481" i="2"/>
  <c r="Z2481" i="2" s="1"/>
  <c r="AA2481" i="2" s="1"/>
  <c r="AB2481" i="2" s="1"/>
  <c r="AC2481" i="2" s="1"/>
  <c r="AD2481" i="2" s="1"/>
  <c r="AE2481" i="2" s="1"/>
  <c r="AF2481" i="2" s="1"/>
  <c r="AG2481" i="2" s="1"/>
  <c r="AH2481" i="2" s="1"/>
  <c r="AI2481" i="2" s="1"/>
  <c r="AJ2481" i="2" s="1"/>
  <c r="AK2481" i="2" s="1"/>
  <c r="AL2481" i="2" s="1"/>
  <c r="AM2481" i="2" s="1"/>
  <c r="AN2481" i="2" s="1"/>
  <c r="Y2604" i="2"/>
  <c r="Z2604" i="2" s="1"/>
  <c r="AA2604" i="2" s="1"/>
  <c r="AB2604" i="2" s="1"/>
  <c r="AC2604" i="2" s="1"/>
  <c r="AD2604" i="2" s="1"/>
  <c r="AE2604" i="2" s="1"/>
  <c r="AF2604" i="2" s="1"/>
  <c r="AG2604" i="2" s="1"/>
  <c r="AH2604" i="2" s="1"/>
  <c r="AI2604" i="2" s="1"/>
  <c r="AJ2604" i="2" s="1"/>
  <c r="AK2604" i="2" s="1"/>
  <c r="AL2604" i="2" s="1"/>
  <c r="AM2604" i="2" s="1"/>
  <c r="AN2604" i="2" s="1"/>
  <c r="Y2610" i="2"/>
  <c r="Z2610" i="2" s="1"/>
  <c r="AA2610" i="2" s="1"/>
  <c r="AB2610" i="2" s="1"/>
  <c r="AC2610" i="2" s="1"/>
  <c r="AD2610" i="2" s="1"/>
  <c r="AE2610" i="2" s="1"/>
  <c r="AF2610" i="2" s="1"/>
  <c r="AG2610" i="2" s="1"/>
  <c r="AH2610" i="2" s="1"/>
  <c r="AI2610" i="2" s="1"/>
  <c r="AJ2610" i="2" s="1"/>
  <c r="AK2610" i="2" s="1"/>
  <c r="AL2610" i="2" s="1"/>
  <c r="AM2610" i="2" s="1"/>
  <c r="AN2610" i="2" s="1"/>
  <c r="Y2230" i="2"/>
  <c r="Z2230" i="2" s="1"/>
  <c r="AA2230" i="2" s="1"/>
  <c r="AB2230" i="2" s="1"/>
  <c r="AC2230" i="2" s="1"/>
  <c r="AD2230" i="2" s="1"/>
  <c r="AE2230" i="2" s="1"/>
  <c r="AF2230" i="2" s="1"/>
  <c r="AG2230" i="2" s="1"/>
  <c r="AH2230" i="2" s="1"/>
  <c r="AI2230" i="2" s="1"/>
  <c r="AJ2230" i="2" s="1"/>
  <c r="AK2230" i="2" s="1"/>
  <c r="AL2230" i="2" s="1"/>
  <c r="AM2230" i="2" s="1"/>
  <c r="AN2230" i="2" s="1"/>
  <c r="Y2487" i="2"/>
  <c r="Z2487" i="2" s="1"/>
  <c r="AA2487" i="2" s="1"/>
  <c r="AB2487" i="2" s="1"/>
  <c r="AC2487" i="2" s="1"/>
  <c r="AD2487" i="2" s="1"/>
  <c r="AE2487" i="2" s="1"/>
  <c r="AF2487" i="2" s="1"/>
  <c r="AG2487" i="2" s="1"/>
  <c r="AH2487" i="2" s="1"/>
  <c r="AI2487" i="2" s="1"/>
  <c r="AJ2487" i="2" s="1"/>
  <c r="AK2487" i="2" s="1"/>
  <c r="AL2487" i="2" s="1"/>
  <c r="AM2487" i="2" s="1"/>
  <c r="AN2487" i="2" s="1"/>
  <c r="Y2232" i="2"/>
  <c r="Z2232" i="2" s="1"/>
  <c r="AA2232" i="2" s="1"/>
  <c r="AB2232" i="2" s="1"/>
  <c r="AC2232" i="2" s="1"/>
  <c r="AD2232" i="2" s="1"/>
  <c r="AE2232" i="2" s="1"/>
  <c r="AF2232" i="2" s="1"/>
  <c r="AG2232" i="2" s="1"/>
  <c r="AH2232" i="2" s="1"/>
  <c r="AI2232" i="2" s="1"/>
  <c r="AJ2232" i="2" s="1"/>
  <c r="AK2232" i="2" s="1"/>
  <c r="AL2232" i="2" s="1"/>
  <c r="AM2232" i="2" s="1"/>
  <c r="AN2232" i="2" s="1"/>
  <c r="Y2353" i="2"/>
  <c r="Z2353" i="2" s="1"/>
  <c r="AA2353" i="2" s="1"/>
  <c r="AB2353" i="2" s="1"/>
  <c r="AC2353" i="2" s="1"/>
  <c r="AD2353" i="2" s="1"/>
  <c r="AE2353" i="2" s="1"/>
  <c r="AF2353" i="2" s="1"/>
  <c r="AG2353" i="2" s="1"/>
  <c r="AH2353" i="2" s="1"/>
  <c r="AI2353" i="2" s="1"/>
  <c r="AJ2353" i="2" s="1"/>
  <c r="AK2353" i="2" s="1"/>
  <c r="AL2353" i="2" s="1"/>
  <c r="AM2353" i="2" s="1"/>
  <c r="AN2353" i="2" s="1"/>
  <c r="Y2484" i="2"/>
  <c r="Z2484" i="2" s="1"/>
  <c r="AA2484" i="2" s="1"/>
  <c r="AB2484" i="2" s="1"/>
  <c r="AC2484" i="2" s="1"/>
  <c r="AD2484" i="2" s="1"/>
  <c r="AE2484" i="2" s="1"/>
  <c r="AF2484" i="2" s="1"/>
  <c r="AG2484" i="2" s="1"/>
  <c r="AH2484" i="2" s="1"/>
  <c r="AI2484" i="2" s="1"/>
  <c r="AJ2484" i="2" s="1"/>
  <c r="AK2484" i="2" s="1"/>
  <c r="AL2484" i="2" s="1"/>
  <c r="AM2484" i="2" s="1"/>
  <c r="AN2484" i="2" s="1"/>
  <c r="Y2078" i="2"/>
  <c r="Z2078" i="2" s="1"/>
  <c r="AA2078" i="2" s="1"/>
  <c r="AB2078" i="2" s="1"/>
  <c r="AC2078" i="2" s="1"/>
  <c r="AD2078" i="2" s="1"/>
  <c r="AE2078" i="2" s="1"/>
  <c r="AF2078" i="2" s="1"/>
  <c r="AG2078" i="2" s="1"/>
  <c r="AH2078" i="2" s="1"/>
  <c r="AI2078" i="2" s="1"/>
  <c r="AJ2078" i="2" s="1"/>
  <c r="AK2078" i="2" s="1"/>
  <c r="AL2078" i="2" s="1"/>
  <c r="AM2078" i="2" s="1"/>
  <c r="AN2078" i="2" s="1"/>
  <c r="Y2236" i="2"/>
  <c r="Z2236" i="2" s="1"/>
  <c r="AA2236" i="2" s="1"/>
  <c r="AB2236" i="2" s="1"/>
  <c r="AC2236" i="2" s="1"/>
  <c r="AD2236" i="2" s="1"/>
  <c r="AE2236" i="2" s="1"/>
  <c r="AF2236" i="2" s="1"/>
  <c r="AG2236" i="2" s="1"/>
  <c r="AH2236" i="2" s="1"/>
  <c r="AI2236" i="2" s="1"/>
  <c r="AJ2236" i="2" s="1"/>
  <c r="AK2236" i="2" s="1"/>
  <c r="AL2236" i="2" s="1"/>
  <c r="AM2236" i="2" s="1"/>
  <c r="AN2236" i="2" s="1"/>
  <c r="Y384" i="2"/>
  <c r="Z384" i="2" s="1"/>
  <c r="AA384" i="2" s="1"/>
  <c r="AB384" i="2" s="1"/>
  <c r="AC384" i="2" s="1"/>
  <c r="AD384" i="2" s="1"/>
  <c r="AE384" i="2" s="1"/>
  <c r="AF384" i="2" s="1"/>
  <c r="AG384" i="2" s="1"/>
  <c r="AH384" i="2" s="1"/>
  <c r="AI384" i="2" s="1"/>
  <c r="AJ384" i="2" s="1"/>
  <c r="AK384" i="2" s="1"/>
  <c r="AL384" i="2" s="1"/>
  <c r="AM384" i="2" s="1"/>
  <c r="AN384" i="2" s="1"/>
  <c r="Y2350" i="2"/>
  <c r="Z2350" i="2" s="1"/>
  <c r="AA2350" i="2" s="1"/>
  <c r="AB2350" i="2" s="1"/>
  <c r="AC2350" i="2" s="1"/>
  <c r="AD2350" i="2" s="1"/>
  <c r="AE2350" i="2" s="1"/>
  <c r="AF2350" i="2" s="1"/>
  <c r="AG2350" i="2" s="1"/>
  <c r="AH2350" i="2" s="1"/>
  <c r="AI2350" i="2" s="1"/>
  <c r="AJ2350" i="2" s="1"/>
  <c r="AK2350" i="2" s="1"/>
  <c r="AL2350" i="2" s="1"/>
  <c r="AM2350" i="2" s="1"/>
  <c r="AN2350" i="2" s="1"/>
  <c r="Y371" i="2"/>
  <c r="Z371" i="2" s="1"/>
  <c r="AA371" i="2" s="1"/>
  <c r="AB371" i="2" s="1"/>
  <c r="AC371" i="2" s="1"/>
  <c r="AD371" i="2" s="1"/>
  <c r="AE371" i="2" s="1"/>
  <c r="AF371" i="2" s="1"/>
  <c r="AG371" i="2" s="1"/>
  <c r="AH371" i="2" s="1"/>
  <c r="AI371" i="2" s="1"/>
  <c r="AJ371" i="2" s="1"/>
  <c r="AK371" i="2" s="1"/>
  <c r="AL371" i="2" s="1"/>
  <c r="AM371" i="2" s="1"/>
  <c r="AN371" i="2" s="1"/>
  <c r="Y502" i="2"/>
  <c r="Z502" i="2" s="1"/>
  <c r="AA502" i="2" s="1"/>
  <c r="AB502" i="2" s="1"/>
  <c r="AC502" i="2" s="1"/>
  <c r="AD502" i="2" s="1"/>
  <c r="AE502" i="2" s="1"/>
  <c r="AF502" i="2" s="1"/>
  <c r="AG502" i="2" s="1"/>
  <c r="AH502" i="2" s="1"/>
  <c r="AI502" i="2" s="1"/>
  <c r="AJ502" i="2" s="1"/>
  <c r="AK502" i="2" s="1"/>
  <c r="AL502" i="2" s="1"/>
  <c r="AM502" i="2" s="1"/>
  <c r="AN502" i="2" s="1"/>
  <c r="Y2091" i="2"/>
  <c r="Z2091" i="2" s="1"/>
  <c r="AA2091" i="2" s="1"/>
  <c r="AB2091" i="2" s="1"/>
  <c r="AC2091" i="2" s="1"/>
  <c r="AD2091" i="2" s="1"/>
  <c r="AE2091" i="2" s="1"/>
  <c r="AF2091" i="2" s="1"/>
  <c r="AG2091" i="2" s="1"/>
  <c r="AH2091" i="2" s="1"/>
  <c r="AI2091" i="2" s="1"/>
  <c r="AJ2091" i="2" s="1"/>
  <c r="AK2091" i="2" s="1"/>
  <c r="AL2091" i="2" s="1"/>
  <c r="AM2091" i="2" s="1"/>
  <c r="AN2091" i="2" s="1"/>
  <c r="Y370" i="2"/>
  <c r="Z370" i="2" s="1"/>
  <c r="AA370" i="2" s="1"/>
  <c r="AB370" i="2" s="1"/>
  <c r="AC370" i="2" s="1"/>
  <c r="AD370" i="2" s="1"/>
  <c r="AE370" i="2" s="1"/>
  <c r="AF370" i="2" s="1"/>
  <c r="AG370" i="2" s="1"/>
  <c r="AH370" i="2" s="1"/>
  <c r="AI370" i="2" s="1"/>
  <c r="AJ370" i="2" s="1"/>
  <c r="AK370" i="2" s="1"/>
  <c r="AL370" i="2" s="1"/>
  <c r="AM370" i="2" s="1"/>
  <c r="AN370" i="2" s="1"/>
  <c r="Y2488" i="2"/>
  <c r="Z2488" i="2" s="1"/>
  <c r="AA2488" i="2" s="1"/>
  <c r="AB2488" i="2" s="1"/>
  <c r="AC2488" i="2" s="1"/>
  <c r="AD2488" i="2" s="1"/>
  <c r="AE2488" i="2" s="1"/>
  <c r="AF2488" i="2" s="1"/>
  <c r="AG2488" i="2" s="1"/>
  <c r="AH2488" i="2" s="1"/>
  <c r="AI2488" i="2" s="1"/>
  <c r="AJ2488" i="2" s="1"/>
  <c r="AK2488" i="2" s="1"/>
  <c r="AL2488" i="2" s="1"/>
  <c r="AM2488" i="2" s="1"/>
  <c r="AN2488" i="2" s="1"/>
  <c r="Y2608" i="2"/>
  <c r="Z2608" i="2" s="1"/>
  <c r="AA2608" i="2" s="1"/>
  <c r="AB2608" i="2" s="1"/>
  <c r="AC2608" i="2" s="1"/>
  <c r="AD2608" i="2" s="1"/>
  <c r="AE2608" i="2" s="1"/>
  <c r="AF2608" i="2" s="1"/>
  <c r="AG2608" i="2" s="1"/>
  <c r="AH2608" i="2" s="1"/>
  <c r="AI2608" i="2" s="1"/>
  <c r="AJ2608" i="2" s="1"/>
  <c r="AK2608" i="2" s="1"/>
  <c r="AL2608" i="2" s="1"/>
  <c r="AM2608" i="2" s="1"/>
  <c r="AN2608" i="2" s="1"/>
  <c r="Y2618" i="2"/>
  <c r="Z2618" i="2" s="1"/>
  <c r="AA2618" i="2" s="1"/>
  <c r="AB2618" i="2" s="1"/>
  <c r="AC2618" i="2" s="1"/>
  <c r="AD2618" i="2" s="1"/>
  <c r="AE2618" i="2" s="1"/>
  <c r="AF2618" i="2" s="1"/>
  <c r="AG2618" i="2" s="1"/>
  <c r="AH2618" i="2" s="1"/>
  <c r="AI2618" i="2" s="1"/>
  <c r="AJ2618" i="2" s="1"/>
  <c r="AK2618" i="2" s="1"/>
  <c r="AL2618" i="2" s="1"/>
  <c r="AM2618" i="2" s="1"/>
  <c r="AN2618" i="2" s="1"/>
  <c r="Y2478" i="2"/>
  <c r="Z2478" i="2" s="1"/>
  <c r="AA2478" i="2" s="1"/>
  <c r="AB2478" i="2" s="1"/>
  <c r="AC2478" i="2" s="1"/>
  <c r="AD2478" i="2" s="1"/>
  <c r="AE2478" i="2" s="1"/>
  <c r="AF2478" i="2" s="1"/>
  <c r="AG2478" i="2" s="1"/>
  <c r="AH2478" i="2" s="1"/>
  <c r="AI2478" i="2" s="1"/>
  <c r="AJ2478" i="2" s="1"/>
  <c r="AK2478" i="2" s="1"/>
  <c r="AL2478" i="2" s="1"/>
  <c r="AM2478" i="2" s="1"/>
  <c r="AN2478" i="2" s="1"/>
  <c r="Y374" i="2"/>
  <c r="Z374" i="2" s="1"/>
  <c r="AA374" i="2" s="1"/>
  <c r="AB374" i="2" s="1"/>
  <c r="AC374" i="2" s="1"/>
  <c r="AD374" i="2" s="1"/>
  <c r="AE374" i="2" s="1"/>
  <c r="AF374" i="2" s="1"/>
  <c r="AG374" i="2" s="1"/>
  <c r="AH374" i="2" s="1"/>
  <c r="AI374" i="2" s="1"/>
  <c r="AJ374" i="2" s="1"/>
  <c r="AK374" i="2" s="1"/>
  <c r="AL374" i="2" s="1"/>
  <c r="AM374" i="2" s="1"/>
  <c r="AN374" i="2" s="1"/>
  <c r="Y2237" i="2"/>
  <c r="Z2237" i="2" s="1"/>
  <c r="AA2237" i="2" s="1"/>
  <c r="AB2237" i="2" s="1"/>
  <c r="AC2237" i="2" s="1"/>
  <c r="AD2237" i="2" s="1"/>
  <c r="AE2237" i="2" s="1"/>
  <c r="AF2237" i="2" s="1"/>
  <c r="AG2237" i="2" s="1"/>
  <c r="AH2237" i="2" s="1"/>
  <c r="AI2237" i="2" s="1"/>
  <c r="AJ2237" i="2" s="1"/>
  <c r="AK2237" i="2" s="1"/>
  <c r="AL2237" i="2" s="1"/>
  <c r="AM2237" i="2" s="1"/>
  <c r="AN2237" i="2" s="1"/>
  <c r="Y2358" i="2"/>
  <c r="Z2358" i="2" s="1"/>
  <c r="AA2358" i="2" s="1"/>
  <c r="AB2358" i="2" s="1"/>
  <c r="AC2358" i="2" s="1"/>
  <c r="AD2358" i="2" s="1"/>
  <c r="AE2358" i="2" s="1"/>
  <c r="AF2358" i="2" s="1"/>
  <c r="AG2358" i="2" s="1"/>
  <c r="AH2358" i="2" s="1"/>
  <c r="AI2358" i="2" s="1"/>
  <c r="AJ2358" i="2" s="1"/>
  <c r="AK2358" i="2" s="1"/>
  <c r="AL2358" i="2" s="1"/>
  <c r="AM2358" i="2" s="1"/>
  <c r="AN2358" i="2" s="1"/>
  <c r="Y377" i="2"/>
  <c r="Z377" i="2" s="1"/>
  <c r="AA377" i="2" s="1"/>
  <c r="AB377" i="2" s="1"/>
  <c r="AC377" i="2" s="1"/>
  <c r="AD377" i="2" s="1"/>
  <c r="AE377" i="2" s="1"/>
  <c r="AF377" i="2" s="1"/>
  <c r="AG377" i="2" s="1"/>
  <c r="AH377" i="2" s="1"/>
  <c r="AI377" i="2" s="1"/>
  <c r="AJ377" i="2" s="1"/>
  <c r="AK377" i="2" s="1"/>
  <c r="AL377" i="2" s="1"/>
  <c r="AM377" i="2" s="1"/>
  <c r="AN377" i="2" s="1"/>
  <c r="Y2483" i="2"/>
  <c r="Z2483" i="2" s="1"/>
  <c r="AA2483" i="2" s="1"/>
  <c r="AB2483" i="2" s="1"/>
  <c r="AC2483" i="2" s="1"/>
  <c r="AD2483" i="2" s="1"/>
  <c r="AE2483" i="2" s="1"/>
  <c r="AF2483" i="2" s="1"/>
  <c r="AG2483" i="2" s="1"/>
  <c r="AH2483" i="2" s="1"/>
  <c r="AI2483" i="2" s="1"/>
  <c r="AJ2483" i="2" s="1"/>
  <c r="AK2483" i="2" s="1"/>
  <c r="AL2483" i="2" s="1"/>
  <c r="AM2483" i="2" s="1"/>
  <c r="AN2483" i="2" s="1"/>
  <c r="Y2233" i="2"/>
  <c r="Z2233" i="2" s="1"/>
  <c r="AA2233" i="2" s="1"/>
  <c r="AB2233" i="2" s="1"/>
  <c r="AC2233" i="2" s="1"/>
  <c r="AD2233" i="2" s="1"/>
  <c r="AE2233" i="2" s="1"/>
  <c r="AF2233" i="2" s="1"/>
  <c r="AG2233" i="2" s="1"/>
  <c r="AH2233" i="2" s="1"/>
  <c r="AI2233" i="2" s="1"/>
  <c r="AJ2233" i="2" s="1"/>
  <c r="AK2233" i="2" s="1"/>
  <c r="AL2233" i="2" s="1"/>
  <c r="AM2233" i="2" s="1"/>
  <c r="AN2233" i="2" s="1"/>
  <c r="Y2614" i="2"/>
  <c r="Z2614" i="2" s="1"/>
  <c r="AA2614" i="2" s="1"/>
  <c r="AB2614" i="2" s="1"/>
  <c r="AC2614" i="2" s="1"/>
  <c r="AD2614" i="2" s="1"/>
  <c r="AE2614" i="2" s="1"/>
  <c r="AF2614" i="2" s="1"/>
  <c r="AG2614" i="2" s="1"/>
  <c r="AH2614" i="2" s="1"/>
  <c r="AI2614" i="2" s="1"/>
  <c r="AJ2614" i="2" s="1"/>
  <c r="AK2614" i="2" s="1"/>
  <c r="AL2614" i="2" s="1"/>
  <c r="AM2614" i="2" s="1"/>
  <c r="AN2614" i="2" s="1"/>
  <c r="Y2611" i="2"/>
  <c r="Z2611" i="2" s="1"/>
  <c r="AA2611" i="2" s="1"/>
  <c r="AB2611" i="2" s="1"/>
  <c r="AC2611" i="2" s="1"/>
  <c r="AD2611" i="2" s="1"/>
  <c r="AE2611" i="2" s="1"/>
  <c r="AF2611" i="2" s="1"/>
  <c r="AG2611" i="2" s="1"/>
  <c r="AH2611" i="2" s="1"/>
  <c r="AI2611" i="2" s="1"/>
  <c r="AJ2611" i="2" s="1"/>
  <c r="AK2611" i="2" s="1"/>
  <c r="AL2611" i="2" s="1"/>
  <c r="AM2611" i="2" s="1"/>
  <c r="AN2611" i="2" s="1"/>
  <c r="Y2228" i="2"/>
  <c r="Z2228" i="2" s="1"/>
  <c r="AA2228" i="2" s="1"/>
  <c r="AB2228" i="2" s="1"/>
  <c r="AC2228" i="2" s="1"/>
  <c r="AD2228" i="2" s="1"/>
  <c r="AE2228" i="2" s="1"/>
  <c r="AF2228" i="2" s="1"/>
  <c r="AG2228" i="2" s="1"/>
  <c r="AH2228" i="2" s="1"/>
  <c r="AI2228" i="2" s="1"/>
  <c r="AJ2228" i="2" s="1"/>
  <c r="AK2228" i="2" s="1"/>
  <c r="AL2228" i="2" s="1"/>
  <c r="AM2228" i="2" s="1"/>
  <c r="AN2228" i="2" s="1"/>
  <c r="Y2485" i="2"/>
  <c r="Z2485" i="2" s="1"/>
  <c r="AA2485" i="2" s="1"/>
  <c r="AB2485" i="2" s="1"/>
  <c r="AC2485" i="2" s="1"/>
  <c r="AD2485" i="2" s="1"/>
  <c r="AE2485" i="2" s="1"/>
  <c r="AF2485" i="2" s="1"/>
  <c r="AG2485" i="2" s="1"/>
  <c r="AH2485" i="2" s="1"/>
  <c r="AI2485" i="2" s="1"/>
  <c r="AJ2485" i="2" s="1"/>
  <c r="AK2485" i="2" s="1"/>
  <c r="AL2485" i="2" s="1"/>
  <c r="AM2485" i="2" s="1"/>
  <c r="AN2485" i="2" s="1"/>
  <c r="Y511" i="2"/>
  <c r="Z511" i="2" s="1"/>
  <c r="AA511" i="2" s="1"/>
  <c r="AB511" i="2" s="1"/>
  <c r="AC511" i="2" s="1"/>
  <c r="AD511" i="2" s="1"/>
  <c r="AE511" i="2" s="1"/>
  <c r="AF511" i="2" s="1"/>
  <c r="AG511" i="2" s="1"/>
  <c r="AH511" i="2" s="1"/>
  <c r="AI511" i="2" s="1"/>
  <c r="AJ511" i="2" s="1"/>
  <c r="AK511" i="2" s="1"/>
  <c r="AL511" i="2" s="1"/>
  <c r="AM511" i="2" s="1"/>
  <c r="AN511" i="2" s="1"/>
  <c r="Y501" i="2"/>
  <c r="Z501" i="2" s="1"/>
  <c r="AA501" i="2" s="1"/>
  <c r="AB501" i="2" s="1"/>
  <c r="AC501" i="2" s="1"/>
  <c r="AD501" i="2" s="1"/>
  <c r="AE501" i="2" s="1"/>
  <c r="AF501" i="2" s="1"/>
  <c r="AG501" i="2" s="1"/>
  <c r="AH501" i="2" s="1"/>
  <c r="AI501" i="2" s="1"/>
  <c r="AJ501" i="2" s="1"/>
  <c r="AK501" i="2" s="1"/>
  <c r="AL501" i="2" s="1"/>
  <c r="AM501" i="2" s="1"/>
  <c r="AN501" i="2" s="1"/>
  <c r="Y508" i="2"/>
  <c r="Z508" i="2" s="1"/>
  <c r="AA508" i="2" s="1"/>
  <c r="AB508" i="2" s="1"/>
  <c r="AC508" i="2" s="1"/>
  <c r="AD508" i="2" s="1"/>
  <c r="AE508" i="2" s="1"/>
  <c r="AF508" i="2" s="1"/>
  <c r="AG508" i="2" s="1"/>
  <c r="AH508" i="2" s="1"/>
  <c r="AI508" i="2" s="1"/>
  <c r="AJ508" i="2" s="1"/>
  <c r="AK508" i="2" s="1"/>
  <c r="AL508" i="2" s="1"/>
  <c r="AM508" i="2" s="1"/>
  <c r="AN508" i="2" s="1"/>
  <c r="Y2357" i="2"/>
  <c r="Z2357" i="2" s="1"/>
  <c r="AA2357" i="2" s="1"/>
  <c r="AB2357" i="2" s="1"/>
  <c r="AC2357" i="2" s="1"/>
  <c r="AD2357" i="2" s="1"/>
  <c r="AE2357" i="2" s="1"/>
  <c r="AF2357" i="2" s="1"/>
  <c r="AG2357" i="2" s="1"/>
  <c r="AH2357" i="2" s="1"/>
  <c r="AI2357" i="2" s="1"/>
  <c r="AJ2357" i="2" s="1"/>
  <c r="AK2357" i="2" s="1"/>
  <c r="AL2357" i="2" s="1"/>
  <c r="AM2357" i="2" s="1"/>
  <c r="AN2357" i="2" s="1"/>
  <c r="Y498" i="2"/>
  <c r="Z498" i="2" s="1"/>
  <c r="AA498" i="2" s="1"/>
  <c r="AB498" i="2" s="1"/>
  <c r="AC498" i="2" s="1"/>
  <c r="AD498" i="2" s="1"/>
  <c r="AE498" i="2" s="1"/>
  <c r="AF498" i="2" s="1"/>
  <c r="AG498" i="2" s="1"/>
  <c r="AH498" i="2" s="1"/>
  <c r="AI498" i="2" s="1"/>
  <c r="AJ498" i="2" s="1"/>
  <c r="AK498" i="2" s="1"/>
  <c r="AL498" i="2" s="1"/>
  <c r="AM498" i="2" s="1"/>
  <c r="AN498" i="2" s="1"/>
  <c r="Y2349" i="2"/>
  <c r="Z2349" i="2" s="1"/>
  <c r="AA2349" i="2" s="1"/>
  <c r="AB2349" i="2" s="1"/>
  <c r="AC2349" i="2" s="1"/>
  <c r="AD2349" i="2" s="1"/>
  <c r="AE2349" i="2" s="1"/>
  <c r="AF2349" i="2" s="1"/>
  <c r="AG2349" i="2" s="1"/>
  <c r="AH2349" i="2" s="1"/>
  <c r="AI2349" i="2" s="1"/>
  <c r="AJ2349" i="2" s="1"/>
  <c r="AK2349" i="2" s="1"/>
  <c r="AL2349" i="2" s="1"/>
  <c r="AM2349" i="2" s="1"/>
  <c r="AN2349" i="2" s="1"/>
  <c r="Y506" i="2"/>
  <c r="Z506" i="2" s="1"/>
  <c r="AA506" i="2" s="1"/>
  <c r="AB506" i="2" s="1"/>
  <c r="AC506" i="2" s="1"/>
  <c r="AD506" i="2" s="1"/>
  <c r="AE506" i="2" s="1"/>
  <c r="AF506" i="2" s="1"/>
  <c r="AG506" i="2" s="1"/>
  <c r="AH506" i="2" s="1"/>
  <c r="AI506" i="2" s="1"/>
  <c r="AJ506" i="2" s="1"/>
  <c r="AK506" i="2" s="1"/>
  <c r="AL506" i="2" s="1"/>
  <c r="AM506" i="2" s="1"/>
  <c r="AN506" i="2" s="1"/>
  <c r="Y2476" i="2"/>
  <c r="Z2476" i="2" s="1"/>
  <c r="AA2476" i="2" s="1"/>
  <c r="AB2476" i="2" s="1"/>
  <c r="AC2476" i="2" s="1"/>
  <c r="AD2476" i="2" s="1"/>
  <c r="AE2476" i="2" s="1"/>
  <c r="AF2476" i="2" s="1"/>
  <c r="AG2476" i="2" s="1"/>
  <c r="AH2476" i="2" s="1"/>
  <c r="AI2476" i="2" s="1"/>
  <c r="AJ2476" i="2" s="1"/>
  <c r="AK2476" i="2" s="1"/>
  <c r="AL2476" i="2" s="1"/>
  <c r="AM2476" i="2" s="1"/>
  <c r="AN2476" i="2" s="1"/>
  <c r="Y2077" i="2"/>
  <c r="Z2077" i="2" s="1"/>
  <c r="AA2077" i="2" s="1"/>
  <c r="AB2077" i="2" s="1"/>
  <c r="AC2077" i="2" s="1"/>
  <c r="AD2077" i="2" s="1"/>
  <c r="AE2077" i="2" s="1"/>
  <c r="AF2077" i="2" s="1"/>
  <c r="AG2077" i="2" s="1"/>
  <c r="AH2077" i="2" s="1"/>
  <c r="AI2077" i="2" s="1"/>
  <c r="AJ2077" i="2" s="1"/>
  <c r="AK2077" i="2" s="1"/>
  <c r="AL2077" i="2" s="1"/>
  <c r="AM2077" i="2" s="1"/>
  <c r="AN2077" i="2" s="1"/>
  <c r="Y2362" i="2"/>
  <c r="Z2362" i="2" s="1"/>
  <c r="AA2362" i="2" s="1"/>
  <c r="AB2362" i="2" s="1"/>
  <c r="AC2362" i="2" s="1"/>
  <c r="AD2362" i="2" s="1"/>
  <c r="AE2362" i="2" s="1"/>
  <c r="AF2362" i="2" s="1"/>
  <c r="AG2362" i="2" s="1"/>
  <c r="AH2362" i="2" s="1"/>
  <c r="AI2362" i="2" s="1"/>
  <c r="AJ2362" i="2" s="1"/>
  <c r="AK2362" i="2" s="1"/>
  <c r="AL2362" i="2" s="1"/>
  <c r="AM2362" i="2" s="1"/>
  <c r="AN2362" i="2" s="1"/>
  <c r="Y2087" i="2"/>
  <c r="Z2087" i="2" s="1"/>
  <c r="AA2087" i="2" s="1"/>
  <c r="AB2087" i="2" s="1"/>
  <c r="AC2087" i="2" s="1"/>
  <c r="AD2087" i="2" s="1"/>
  <c r="AE2087" i="2" s="1"/>
  <c r="AF2087" i="2" s="1"/>
  <c r="AG2087" i="2" s="1"/>
  <c r="AH2087" i="2" s="1"/>
  <c r="AI2087" i="2" s="1"/>
  <c r="AJ2087" i="2" s="1"/>
  <c r="AK2087" i="2" s="1"/>
  <c r="AL2087" i="2" s="1"/>
  <c r="AM2087" i="2" s="1"/>
  <c r="AN2087" i="2" s="1"/>
  <c r="Y507" i="2"/>
  <c r="Z507" i="2" s="1"/>
  <c r="AA507" i="2" s="1"/>
  <c r="AB507" i="2" s="1"/>
  <c r="AC507" i="2" s="1"/>
  <c r="AD507" i="2" s="1"/>
  <c r="AE507" i="2" s="1"/>
  <c r="AF507" i="2" s="1"/>
  <c r="AG507" i="2" s="1"/>
  <c r="AH507" i="2" s="1"/>
  <c r="AI507" i="2" s="1"/>
  <c r="AJ507" i="2" s="1"/>
  <c r="AK507" i="2" s="1"/>
  <c r="AL507" i="2" s="1"/>
  <c r="AM507" i="2" s="1"/>
  <c r="AN507" i="2" s="1"/>
  <c r="Y2352" i="2"/>
  <c r="Z2352" i="2" s="1"/>
  <c r="AA2352" i="2" s="1"/>
  <c r="AB2352" i="2" s="1"/>
  <c r="AC2352" i="2" s="1"/>
  <c r="AD2352" i="2" s="1"/>
  <c r="AE2352" i="2" s="1"/>
  <c r="AF2352" i="2" s="1"/>
  <c r="AG2352" i="2" s="1"/>
  <c r="AH2352" i="2" s="1"/>
  <c r="AI2352" i="2" s="1"/>
  <c r="AJ2352" i="2" s="1"/>
  <c r="AK2352" i="2" s="1"/>
  <c r="AL2352" i="2" s="1"/>
  <c r="AM2352" i="2" s="1"/>
  <c r="AN2352" i="2" s="1"/>
  <c r="Y2090" i="2"/>
  <c r="Z2090" i="2" s="1"/>
  <c r="AA2090" i="2" s="1"/>
  <c r="AB2090" i="2" s="1"/>
  <c r="AC2090" i="2" s="1"/>
  <c r="AD2090" i="2" s="1"/>
  <c r="AE2090" i="2" s="1"/>
  <c r="AF2090" i="2" s="1"/>
  <c r="AG2090" i="2" s="1"/>
  <c r="AH2090" i="2" s="1"/>
  <c r="AI2090" i="2" s="1"/>
  <c r="AJ2090" i="2" s="1"/>
  <c r="AK2090" i="2" s="1"/>
  <c r="AL2090" i="2" s="1"/>
  <c r="AM2090" i="2" s="1"/>
  <c r="AN2090" i="2" s="1"/>
  <c r="Y2354" i="2"/>
  <c r="Z2354" i="2" s="1"/>
  <c r="AA2354" i="2" s="1"/>
  <c r="AB2354" i="2" s="1"/>
  <c r="AC2354" i="2" s="1"/>
  <c r="AD2354" i="2" s="1"/>
  <c r="AE2354" i="2" s="1"/>
  <c r="AF2354" i="2" s="1"/>
  <c r="AG2354" i="2" s="1"/>
  <c r="AH2354" i="2" s="1"/>
  <c r="AI2354" i="2" s="1"/>
  <c r="AJ2354" i="2" s="1"/>
  <c r="AK2354" i="2" s="1"/>
  <c r="AL2354" i="2" s="1"/>
  <c r="AM2354" i="2" s="1"/>
  <c r="AN2354" i="2" s="1"/>
  <c r="Y2085" i="2"/>
  <c r="Z2085" i="2" s="1"/>
  <c r="AA2085" i="2" s="1"/>
  <c r="AB2085" i="2" s="1"/>
  <c r="AC2085" i="2" s="1"/>
  <c r="AD2085" i="2" s="1"/>
  <c r="AE2085" i="2" s="1"/>
  <c r="AF2085" i="2" s="1"/>
  <c r="AG2085" i="2" s="1"/>
  <c r="AH2085" i="2" s="1"/>
  <c r="AI2085" i="2" s="1"/>
  <c r="AJ2085" i="2" s="1"/>
  <c r="AK2085" i="2" s="1"/>
  <c r="AL2085" i="2" s="1"/>
  <c r="AM2085" i="2" s="1"/>
  <c r="AN2085" i="2" s="1"/>
  <c r="Y2082" i="2"/>
  <c r="Z2082" i="2" s="1"/>
  <c r="AA2082" i="2" s="1"/>
  <c r="AB2082" i="2" s="1"/>
  <c r="AC2082" i="2" s="1"/>
  <c r="AD2082" i="2" s="1"/>
  <c r="AE2082" i="2" s="1"/>
  <c r="AF2082" i="2" s="1"/>
  <c r="AG2082" i="2" s="1"/>
  <c r="AH2082" i="2" s="1"/>
  <c r="AI2082" i="2" s="1"/>
  <c r="AJ2082" i="2" s="1"/>
  <c r="AK2082" i="2" s="1"/>
  <c r="AL2082" i="2" s="1"/>
  <c r="AM2082" i="2" s="1"/>
  <c r="AN2082" i="2" s="1"/>
  <c r="Y2226" i="2"/>
  <c r="Z2226" i="2" s="1"/>
  <c r="AA2226" i="2" s="1"/>
  <c r="AB2226" i="2" s="1"/>
  <c r="AC2226" i="2" s="1"/>
  <c r="AD2226" i="2" s="1"/>
  <c r="AE2226" i="2" s="1"/>
  <c r="AF2226" i="2" s="1"/>
  <c r="AG2226" i="2" s="1"/>
  <c r="AH2226" i="2" s="1"/>
  <c r="AI2226" i="2" s="1"/>
  <c r="AJ2226" i="2" s="1"/>
  <c r="AK2226" i="2" s="1"/>
  <c r="AL2226" i="2" s="1"/>
  <c r="AM2226" i="2" s="1"/>
  <c r="AN2226" i="2" s="1"/>
  <c r="Y500" i="2"/>
  <c r="Z500" i="2" s="1"/>
  <c r="AA500" i="2" s="1"/>
  <c r="AB500" i="2" s="1"/>
  <c r="AC500" i="2" s="1"/>
  <c r="AD500" i="2" s="1"/>
  <c r="AE500" i="2" s="1"/>
  <c r="AF500" i="2" s="1"/>
  <c r="AG500" i="2" s="1"/>
  <c r="AH500" i="2" s="1"/>
  <c r="AI500" i="2" s="1"/>
  <c r="AJ500" i="2" s="1"/>
  <c r="AK500" i="2" s="1"/>
  <c r="AL500" i="2" s="1"/>
  <c r="AM500" i="2" s="1"/>
  <c r="AN500" i="2" s="1"/>
  <c r="Y378" i="2"/>
  <c r="Z378" i="2" s="1"/>
  <c r="AA378" i="2" s="1"/>
  <c r="AB378" i="2" s="1"/>
  <c r="AC378" i="2" s="1"/>
  <c r="AD378" i="2" s="1"/>
  <c r="AE378" i="2" s="1"/>
  <c r="AF378" i="2" s="1"/>
  <c r="AG378" i="2" s="1"/>
  <c r="AH378" i="2" s="1"/>
  <c r="AI378" i="2" s="1"/>
  <c r="AJ378" i="2" s="1"/>
  <c r="AK378" i="2" s="1"/>
  <c r="AL378" i="2" s="1"/>
  <c r="AM378" i="2" s="1"/>
  <c r="AN378" i="2" s="1"/>
  <c r="Y2227" i="2"/>
  <c r="Z2227" i="2" s="1"/>
  <c r="AA2227" i="2" s="1"/>
  <c r="AB2227" i="2" s="1"/>
  <c r="AC2227" i="2" s="1"/>
  <c r="AD2227" i="2" s="1"/>
  <c r="AE2227" i="2" s="1"/>
  <c r="AF2227" i="2" s="1"/>
  <c r="AG2227" i="2" s="1"/>
  <c r="AH2227" i="2" s="1"/>
  <c r="AI2227" i="2" s="1"/>
  <c r="AJ2227" i="2" s="1"/>
  <c r="AK2227" i="2" s="1"/>
  <c r="AL2227" i="2" s="1"/>
  <c r="AM2227" i="2" s="1"/>
  <c r="AN2227" i="2" s="1"/>
  <c r="Y2223" i="2"/>
  <c r="Z2223" i="2" s="1"/>
  <c r="AA2223" i="2" s="1"/>
  <c r="AB2223" i="2" s="1"/>
  <c r="AC2223" i="2" s="1"/>
  <c r="AD2223" i="2" s="1"/>
  <c r="AE2223" i="2" s="1"/>
  <c r="AF2223" i="2" s="1"/>
  <c r="AG2223" i="2" s="1"/>
  <c r="AH2223" i="2" s="1"/>
  <c r="AI2223" i="2" s="1"/>
  <c r="AJ2223" i="2" s="1"/>
  <c r="AK2223" i="2" s="1"/>
  <c r="AL2223" i="2" s="1"/>
  <c r="AM2223" i="2" s="1"/>
  <c r="AN2223" i="2" s="1"/>
  <c r="P772" i="44"/>
  <c r="P775" i="2"/>
  <c r="P1066" i="2"/>
  <c r="P1073" i="2"/>
  <c r="P786" i="44"/>
  <c r="P1217" i="2"/>
  <c r="P780" i="44"/>
  <c r="P1362" i="2"/>
  <c r="P1353" i="2"/>
  <c r="P1062" i="44"/>
  <c r="P932" i="2"/>
  <c r="P229" i="44"/>
  <c r="P1365" i="44"/>
  <c r="P1357" i="44"/>
  <c r="P929" i="2"/>
  <c r="P1075" i="44"/>
  <c r="R222" i="2"/>
  <c r="S218" i="2" s="1"/>
  <c r="R27" i="2"/>
  <c r="R32" i="2" s="1"/>
  <c r="O13" i="6"/>
  <c r="N39" i="5"/>
  <c r="AA1656" i="5"/>
  <c r="AB1653" i="5" s="1"/>
  <c r="AA1652" i="5"/>
  <c r="AK183" i="6"/>
  <c r="AI183" i="6"/>
  <c r="AJ183" i="6"/>
  <c r="AI470" i="5"/>
  <c r="AR142" i="6"/>
  <c r="AR141" i="6"/>
  <c r="AR140" i="6"/>
  <c r="AR137" i="6"/>
  <c r="AR145" i="6"/>
  <c r="AR144" i="6"/>
  <c r="AL6" i="6"/>
  <c r="AK6" i="9"/>
  <c r="AR46" i="9"/>
  <c r="AR120" i="6"/>
  <c r="AQ48" i="9"/>
  <c r="AR155" i="6"/>
  <c r="AF37" i="1" l="1"/>
  <c r="F6" i="7" s="1"/>
  <c r="AF34" i="1"/>
  <c r="AA19" i="9"/>
  <c r="AN270" i="6"/>
  <c r="AN288" i="6" s="1"/>
  <c r="AP188" i="6"/>
  <c r="AO288" i="6"/>
  <c r="AR270" i="6"/>
  <c r="AR288" i="6" s="1"/>
  <c r="AQ270" i="6"/>
  <c r="AQ288" i="6" s="1"/>
  <c r="AH16" i="9"/>
  <c r="AL3878" i="2"/>
  <c r="AL3625" i="2"/>
  <c r="AL3624" i="2"/>
  <c r="AL3752" i="2"/>
  <c r="AL3879" i="2"/>
  <c r="AL3751" i="2"/>
  <c r="AM4005" i="2"/>
  <c r="AM4006" i="2"/>
  <c r="AM190" i="6"/>
  <c r="AL190" i="6"/>
  <c r="Q9" i="9"/>
  <c r="AJ8" i="9"/>
  <c r="AC15" i="1"/>
  <c r="AB14" i="10"/>
  <c r="X15" i="10"/>
  <c r="AA14" i="10"/>
  <c r="AD14" i="10"/>
  <c r="AA50" i="5"/>
  <c r="AC14" i="10"/>
  <c r="P14" i="6"/>
  <c r="X18" i="10"/>
  <c r="AD34" i="1"/>
  <c r="AD37" i="1"/>
  <c r="AB15" i="1"/>
  <c r="AR54" i="9"/>
  <c r="AE14" i="1"/>
  <c r="AF38" i="1"/>
  <c r="AJ52" i="5"/>
  <c r="AI52" i="5" s="1"/>
  <c r="AI53" i="5" s="1"/>
  <c r="AJ53" i="5" s="1"/>
  <c r="AG42" i="1"/>
  <c r="AF35" i="1"/>
  <c r="AQ147" i="6"/>
  <c r="AR56" i="9"/>
  <c r="AQ127" i="9"/>
  <c r="AR55" i="9"/>
  <c r="AR52" i="9"/>
  <c r="AQ125" i="9"/>
  <c r="AR53" i="9"/>
  <c r="AQ57" i="9"/>
  <c r="AQ126" i="9"/>
  <c r="AL3500" i="44"/>
  <c r="AL3499" i="44"/>
  <c r="AL3502" i="44"/>
  <c r="AL3506" i="44"/>
  <c r="AL3494" i="44"/>
  <c r="AL3498" i="44"/>
  <c r="AL3492" i="44"/>
  <c r="AL3504" i="44"/>
  <c r="AA2480" i="44"/>
  <c r="AA2737" i="44"/>
  <c r="AA511" i="44"/>
  <c r="AA509" i="44"/>
  <c r="AA2355" i="44"/>
  <c r="AA2489" i="44"/>
  <c r="AA2360" i="44"/>
  <c r="AA2479" i="44"/>
  <c r="AA2361" i="44"/>
  <c r="AA2740" i="44"/>
  <c r="AA2734" i="44"/>
  <c r="AA2614" i="44"/>
  <c r="AA2733" i="44"/>
  <c r="AG3116" i="44"/>
  <c r="AL3759" i="44"/>
  <c r="AL3874" i="44"/>
  <c r="AH3374" i="44"/>
  <c r="AG2868" i="44"/>
  <c r="Y2083" i="44"/>
  <c r="AG2994" i="44"/>
  <c r="AH3373" i="44"/>
  <c r="Y380" i="44"/>
  <c r="AG3249" i="44"/>
  <c r="AH3370" i="44"/>
  <c r="Y2077" i="44"/>
  <c r="AL3760" i="44"/>
  <c r="AG2990" i="44"/>
  <c r="Y384" i="44"/>
  <c r="AG3122" i="44"/>
  <c r="AM4002" i="44"/>
  <c r="AM4010" i="44"/>
  <c r="AL3877" i="44"/>
  <c r="AH3376" i="44"/>
  <c r="AN4011" i="44"/>
  <c r="AG2987" i="44"/>
  <c r="AL3755" i="44"/>
  <c r="AG3111" i="44"/>
  <c r="AL3623" i="44"/>
  <c r="AG3252" i="44"/>
  <c r="AG2988" i="44"/>
  <c r="AL3881" i="44"/>
  <c r="AG2991" i="44"/>
  <c r="AG3250" i="44"/>
  <c r="Y377" i="44"/>
  <c r="AH3377" i="44"/>
  <c r="Y2087" i="44"/>
  <c r="AL3625" i="44"/>
  <c r="AG2866" i="44"/>
  <c r="AM4008" i="44"/>
  <c r="AA2222" i="44"/>
  <c r="AA2490" i="44"/>
  <c r="AA2612" i="44"/>
  <c r="AA507" i="44"/>
  <c r="AA2234" i="44"/>
  <c r="AA505" i="44"/>
  <c r="AA2363" i="44"/>
  <c r="AA2354" i="44"/>
  <c r="AA502" i="44"/>
  <c r="AA2741" i="44"/>
  <c r="AA2606" i="44"/>
  <c r="AA2739" i="44"/>
  <c r="AA2742" i="44"/>
  <c r="AL3496" i="44"/>
  <c r="AL3495" i="44"/>
  <c r="AL3501" i="44"/>
  <c r="AA2349" i="44"/>
  <c r="AA2223" i="44"/>
  <c r="AA2608" i="44"/>
  <c r="AA2483" i="44"/>
  <c r="AA2231" i="44"/>
  <c r="AA2228" i="44"/>
  <c r="AA2227" i="44"/>
  <c r="AA2488" i="44"/>
  <c r="AA2477" i="44"/>
  <c r="AA2485" i="44"/>
  <c r="AA2476" i="44"/>
  <c r="AA2352" i="44"/>
  <c r="AA2603" i="44"/>
  <c r="AA2604" i="44"/>
  <c r="AA2731" i="44"/>
  <c r="AA2609" i="44"/>
  <c r="AG3118" i="44"/>
  <c r="AG3248" i="44"/>
  <c r="Y2081" i="44"/>
  <c r="AH3365" i="44"/>
  <c r="Y371" i="44"/>
  <c r="AL3632" i="44"/>
  <c r="AL3627" i="44"/>
  <c r="Y383" i="44"/>
  <c r="AL3757" i="44"/>
  <c r="AG3119" i="44"/>
  <c r="AL3753" i="44"/>
  <c r="AM4004" i="44"/>
  <c r="AG3238" i="44"/>
  <c r="AL3883" i="44"/>
  <c r="AL3873" i="44"/>
  <c r="AH3372" i="44"/>
  <c r="AG2869" i="44"/>
  <c r="Y2089" i="44"/>
  <c r="AL3887" i="44"/>
  <c r="AG2862" i="44"/>
  <c r="AL3884" i="44"/>
  <c r="AM4003" i="44"/>
  <c r="AG2858" i="44"/>
  <c r="AL3878" i="44"/>
  <c r="AL3876" i="44"/>
  <c r="AH3369" i="44"/>
  <c r="AG3241" i="44"/>
  <c r="Y375" i="44"/>
  <c r="AG2859" i="44"/>
  <c r="AG2984" i="44"/>
  <c r="Y2084" i="44"/>
  <c r="AG3120" i="44"/>
  <c r="AH3375" i="44"/>
  <c r="Y2082" i="44"/>
  <c r="AL3756" i="44"/>
  <c r="AL3758" i="44"/>
  <c r="Y378" i="44"/>
  <c r="AL3750" i="44"/>
  <c r="AM4006" i="44"/>
  <c r="AG3244" i="44"/>
  <c r="AG3121" i="44"/>
  <c r="AL3619" i="44"/>
  <c r="AA2351" i="44"/>
  <c r="AA2482" i="44"/>
  <c r="AA2358" i="44"/>
  <c r="AA498" i="44"/>
  <c r="AA499" i="44"/>
  <c r="AA2486" i="44"/>
  <c r="AA500" i="44"/>
  <c r="AA2735" i="44"/>
  <c r="AA2730" i="44"/>
  <c r="AA2610" i="44"/>
  <c r="AA2613" i="44"/>
  <c r="AL3493" i="44"/>
  <c r="AL3505" i="44"/>
  <c r="AL3503" i="44"/>
  <c r="AA2484" i="44"/>
  <c r="AA501" i="44"/>
  <c r="AA2224" i="44"/>
  <c r="AA2487" i="44"/>
  <c r="AA2235" i="44"/>
  <c r="AA497" i="44"/>
  <c r="AA2350" i="44"/>
  <c r="AA504" i="44"/>
  <c r="AA2225" i="44"/>
  <c r="AA2478" i="44"/>
  <c r="AA2236" i="44"/>
  <c r="AA2607" i="44"/>
  <c r="AA2611" i="44"/>
  <c r="AA2732" i="44"/>
  <c r="AA2744" i="44"/>
  <c r="AG3113" i="44"/>
  <c r="AH3367" i="44"/>
  <c r="Y2091" i="44"/>
  <c r="AL3628" i="44"/>
  <c r="AL3626" i="44"/>
  <c r="AG2989" i="44"/>
  <c r="AM4014" i="44"/>
  <c r="AL3886" i="44"/>
  <c r="AG2996" i="44"/>
  <c r="AL3749" i="44"/>
  <c r="AL3621" i="44"/>
  <c r="AG2863" i="44"/>
  <c r="AG3243" i="44"/>
  <c r="AL3882" i="44"/>
  <c r="AG2865" i="44"/>
  <c r="AG3239" i="44"/>
  <c r="Y2086" i="44"/>
  <c r="AL3751" i="44"/>
  <c r="AG2860" i="44"/>
  <c r="AG3124" i="44"/>
  <c r="AL3747" i="44"/>
  <c r="AL3752" i="44"/>
  <c r="AG2998" i="44"/>
  <c r="AG2997" i="44"/>
  <c r="Y385" i="44"/>
  <c r="AG2871" i="44"/>
  <c r="AG3125" i="44"/>
  <c r="Y382" i="44"/>
  <c r="AG3117" i="44"/>
  <c r="Y379" i="44"/>
  <c r="AL3880" i="44"/>
  <c r="AG3114" i="44"/>
  <c r="Y2090" i="44"/>
  <c r="AG2985" i="44"/>
  <c r="AM4005" i="44"/>
  <c r="AL3631" i="44"/>
  <c r="AG2861" i="44"/>
  <c r="AG2867" i="44"/>
  <c r="Y372" i="44"/>
  <c r="AG3240" i="44"/>
  <c r="AG2864" i="44"/>
  <c r="Y2088" i="44"/>
  <c r="AA508" i="44"/>
  <c r="AA381" i="44"/>
  <c r="AA2229" i="44"/>
  <c r="AA2357" i="44"/>
  <c r="AA503" i="44"/>
  <c r="AA2362" i="44"/>
  <c r="AA2615" i="44"/>
  <c r="AA2738" i="44"/>
  <c r="AA2605" i="44"/>
  <c r="AA2736" i="44"/>
  <c r="AL3497" i="44"/>
  <c r="AA2359" i="44"/>
  <c r="AA2230" i="44"/>
  <c r="AA2356" i="44"/>
  <c r="AA2226" i="44"/>
  <c r="AA510" i="44"/>
  <c r="AA2233" i="44"/>
  <c r="AA2481" i="44"/>
  <c r="AA2353" i="44"/>
  <c r="AA2232" i="44"/>
  <c r="AA506" i="44"/>
  <c r="AA2617" i="44"/>
  <c r="AA2616" i="44"/>
  <c r="AA2743" i="44"/>
  <c r="AG3245" i="44"/>
  <c r="AL3629" i="44"/>
  <c r="AL3748" i="44"/>
  <c r="AG2992" i="44"/>
  <c r="AM4009" i="44"/>
  <c r="AL3879" i="44"/>
  <c r="AG2870" i="44"/>
  <c r="AG3112" i="44"/>
  <c r="AM4012" i="44"/>
  <c r="AH3368" i="44"/>
  <c r="AG2993" i="44"/>
  <c r="AM4013" i="44"/>
  <c r="AH3371" i="44"/>
  <c r="AG2995" i="44"/>
  <c r="Y376" i="44"/>
  <c r="AL3620" i="44"/>
  <c r="AG3251" i="44"/>
  <c r="Y374" i="44"/>
  <c r="AM4000" i="44"/>
  <c r="AL3746" i="44"/>
  <c r="AH3378" i="44"/>
  <c r="AG2986" i="44"/>
  <c r="Y2078" i="44"/>
  <c r="AH3366" i="44"/>
  <c r="AG2857" i="44"/>
  <c r="Y2079" i="44"/>
  <c r="AL3624" i="44"/>
  <c r="AG3115" i="44"/>
  <c r="Y2080" i="44"/>
  <c r="AL3875" i="44"/>
  <c r="AM4007" i="44"/>
  <c r="Y2085" i="44"/>
  <c r="AM4001" i="44"/>
  <c r="AL3630" i="44"/>
  <c r="AG3247" i="44"/>
  <c r="AL3885" i="44"/>
  <c r="AL3754" i="44"/>
  <c r="AH3379" i="44"/>
  <c r="AL3633" i="44"/>
  <c r="AG3242" i="44"/>
  <c r="AG3246" i="44"/>
  <c r="Y373" i="44"/>
  <c r="AL3622" i="44"/>
  <c r="AG3123" i="44"/>
  <c r="Y370" i="44"/>
  <c r="AI124" i="44"/>
  <c r="AI4178" i="44"/>
  <c r="AI123" i="44"/>
  <c r="AI4177" i="44"/>
  <c r="AI676" i="44"/>
  <c r="AA512" i="44"/>
  <c r="AR51" i="9"/>
  <c r="AR146" i="6"/>
  <c r="Q779" i="2"/>
  <c r="Q772" i="44"/>
  <c r="Q781" i="44"/>
  <c r="Q1208" i="2"/>
  <c r="Q931" i="2"/>
  <c r="Q1073" i="2"/>
  <c r="Q932" i="2"/>
  <c r="Q1066" i="2"/>
  <c r="Q775" i="2"/>
  <c r="Q1353" i="2"/>
  <c r="Q1362" i="2"/>
  <c r="Q927" i="2"/>
  <c r="Q929" i="2"/>
  <c r="Q1217" i="2"/>
  <c r="Q1365" i="44"/>
  <c r="Q786" i="44"/>
  <c r="Q1498" i="44"/>
  <c r="Q1502" i="44"/>
  <c r="Q229" i="44"/>
  <c r="Q1510" i="44"/>
  <c r="Q1507" i="44"/>
  <c r="Q1506" i="44"/>
  <c r="Q1497" i="44"/>
  <c r="Q1062" i="44"/>
  <c r="Q1511" i="44"/>
  <c r="Q1508" i="44"/>
  <c r="Q1075" i="44"/>
  <c r="Q1504" i="44"/>
  <c r="Q780" i="44"/>
  <c r="Q1501" i="44"/>
  <c r="Q1357" i="44"/>
  <c r="Q1500" i="44"/>
  <c r="Q1509" i="44"/>
  <c r="Q1074" i="2"/>
  <c r="Q232" i="44"/>
  <c r="Q1503" i="44"/>
  <c r="Q1499" i="44"/>
  <c r="Q1354" i="44"/>
  <c r="Q1073" i="44"/>
  <c r="Q1505" i="44"/>
  <c r="Q234" i="44"/>
  <c r="Q930" i="2"/>
  <c r="Q1365" i="2"/>
  <c r="Q1070" i="2"/>
  <c r="Q1075" i="2"/>
  <c r="Q237" i="44"/>
  <c r="Q773" i="44"/>
  <c r="Q1356" i="44"/>
  <c r="Q1074" i="44"/>
  <c r="Q1363" i="2"/>
  <c r="Q240" i="44"/>
  <c r="Q1221" i="2"/>
  <c r="Q919" i="2"/>
  <c r="Q1069" i="2"/>
  <c r="Q1216" i="44"/>
  <c r="Q773" i="2"/>
  <c r="Q1076" i="2"/>
  <c r="Q929" i="44"/>
  <c r="R9" i="44"/>
  <c r="R9" i="2"/>
  <c r="R1650" i="2" s="1"/>
  <c r="R8" i="52"/>
  <c r="R8" i="10"/>
  <c r="S9" i="5"/>
  <c r="R8" i="59"/>
  <c r="R9" i="6"/>
  <c r="R1652" i="5"/>
  <c r="Q1366" i="44"/>
  <c r="Q1211" i="44"/>
  <c r="Q1207" i="44"/>
  <c r="Q235" i="44"/>
  <c r="Q1356" i="2"/>
  <c r="Q778" i="2"/>
  <c r="Q1068" i="44"/>
  <c r="Q1067" i="44"/>
  <c r="Q1071" i="44"/>
  <c r="Q1062" i="2"/>
  <c r="Q1507" i="2"/>
  <c r="Q1504" i="2"/>
  <c r="Q233" i="44"/>
  <c r="Q1208" i="44"/>
  <c r="Q924" i="2"/>
  <c r="Q785" i="2"/>
  <c r="Q1358" i="2"/>
  <c r="Q1209" i="44"/>
  <c r="Q1076" i="44"/>
  <c r="Q1355" i="44"/>
  <c r="Q786" i="2"/>
  <c r="Q1215" i="44"/>
  <c r="Q1068" i="2"/>
  <c r="Q780" i="2"/>
  <c r="Q917" i="2"/>
  <c r="Q1210" i="2"/>
  <c r="Q787" i="2"/>
  <c r="Q1502" i="2"/>
  <c r="Q1505" i="2"/>
  <c r="Q1360" i="2"/>
  <c r="Q772" i="2"/>
  <c r="Q1366" i="2"/>
  <c r="Q1066" i="44"/>
  <c r="Q777" i="2"/>
  <c r="Q1212" i="2"/>
  <c r="Q1063" i="2"/>
  <c r="Y15" i="59"/>
  <c r="Z53" i="5"/>
  <c r="Q1358" i="44"/>
  <c r="Q1218" i="44"/>
  <c r="Q1077" i="2"/>
  <c r="Q1064" i="44"/>
  <c r="Q931" i="44"/>
  <c r="Q226" i="44"/>
  <c r="Q238" i="44"/>
  <c r="Q1511" i="2"/>
  <c r="Q1364" i="2"/>
  <c r="Q1213" i="44"/>
  <c r="Q919" i="44"/>
  <c r="Q1207" i="2"/>
  <c r="Q782" i="2"/>
  <c r="Q1212" i="44"/>
  <c r="Q1367" i="2"/>
  <c r="Q1219" i="2"/>
  <c r="Q784" i="2"/>
  <c r="Q1361" i="44"/>
  <c r="Q1072" i="44"/>
  <c r="Y17" i="10"/>
  <c r="AA20" i="9"/>
  <c r="Q930" i="44"/>
  <c r="Q1355" i="2"/>
  <c r="Q227" i="44"/>
  <c r="Q777" i="44"/>
  <c r="Q1213" i="2"/>
  <c r="Q1354" i="2"/>
  <c r="AK8" i="6"/>
  <c r="AG8" i="44"/>
  <c r="AG8" i="2"/>
  <c r="AG7" i="52"/>
  <c r="AG7" i="59"/>
  <c r="AG7" i="10"/>
  <c r="Q1500" i="2"/>
  <c r="Q1512" i="2"/>
  <c r="Q1509" i="2"/>
  <c r="Q783" i="44"/>
  <c r="Q926" i="44"/>
  <c r="Q1211" i="2"/>
  <c r="Q774" i="2"/>
  <c r="Q922" i="44"/>
  <c r="Q923" i="44"/>
  <c r="Y14" i="10"/>
  <c r="AA17" i="9"/>
  <c r="Q921" i="2"/>
  <c r="Q1359" i="2"/>
  <c r="Q925" i="44"/>
  <c r="Q926" i="2"/>
  <c r="Q1352" i="2"/>
  <c r="AH8" i="5"/>
  <c r="AI6" i="5"/>
  <c r="Q1497" i="2"/>
  <c r="Q1498" i="2"/>
  <c r="Q783" i="2"/>
  <c r="Q918" i="44"/>
  <c r="Q1067" i="2"/>
  <c r="Q1220" i="44"/>
  <c r="Q1364" i="44"/>
  <c r="Q784" i="44"/>
  <c r="Q776" i="44"/>
  <c r="Q1221" i="44"/>
  <c r="Q1218" i="2"/>
  <c r="Q1070" i="44"/>
  <c r="Q1352" i="44"/>
  <c r="Q225" i="44"/>
  <c r="Q920" i="2"/>
  <c r="Q230" i="44"/>
  <c r="Q1357" i="2"/>
  <c r="Q1506" i="2"/>
  <c r="Q1508" i="2"/>
  <c r="Q1220" i="2"/>
  <c r="Q1353" i="44"/>
  <c r="Q923" i="2"/>
  <c r="Q236" i="44"/>
  <c r="Q917" i="44"/>
  <c r="Q1065" i="2"/>
  <c r="Q1065" i="44"/>
  <c r="Q217" i="2"/>
  <c r="Q1214" i="2"/>
  <c r="Q921" i="44"/>
  <c r="Q1072" i="2"/>
  <c r="Q925" i="2"/>
  <c r="Q1216" i="2"/>
  <c r="Q231" i="44"/>
  <c r="Q776" i="2"/>
  <c r="Q1359" i="44"/>
  <c r="Q1210" i="44"/>
  <c r="Q922" i="2"/>
  <c r="Q1362" i="44"/>
  <c r="Q928" i="44"/>
  <c r="Q1064" i="2"/>
  <c r="Q1510" i="2"/>
  <c r="Q1499" i="2"/>
  <c r="Q775" i="44"/>
  <c r="Q1360" i="44"/>
  <c r="Q1209" i="2"/>
  <c r="Q1215" i="2"/>
  <c r="Q778" i="44"/>
  <c r="Q1063" i="44"/>
  <c r="Q928" i="2"/>
  <c r="Q228" i="44"/>
  <c r="Q782" i="44"/>
  <c r="Q1214" i="44"/>
  <c r="Q924" i="44"/>
  <c r="Q1361" i="2"/>
  <c r="Q781" i="2"/>
  <c r="Q785" i="44"/>
  <c r="Q1222" i="2"/>
  <c r="Q1363" i="44"/>
  <c r="Q1069" i="44"/>
  <c r="Q774" i="44"/>
  <c r="Q1501" i="2"/>
  <c r="Q1503" i="2"/>
  <c r="Q779" i="44"/>
  <c r="Q1071" i="2"/>
  <c r="Q239" i="44"/>
  <c r="Q927" i="44"/>
  <c r="Q1217" i="44"/>
  <c r="Q920" i="44"/>
  <c r="Q1219" i="44"/>
  <c r="AB1656" i="5"/>
  <c r="AC1653" i="5" s="1"/>
  <c r="AB1652" i="5"/>
  <c r="N13" i="6"/>
  <c r="M39" i="5"/>
  <c r="S27" i="2"/>
  <c r="S32" i="2" s="1"/>
  <c r="S222" i="2"/>
  <c r="T218" i="2" s="1"/>
  <c r="AM6" i="6"/>
  <c r="AL6" i="9"/>
  <c r="AR48" i="9"/>
  <c r="AQ188" i="6" l="1"/>
  <c r="AR188" i="6"/>
  <c r="AN188" i="6"/>
  <c r="AO188" i="6"/>
  <c r="AP190" i="6"/>
  <c r="E6" i="7"/>
  <c r="AN4006" i="2"/>
  <c r="AM3752" i="2"/>
  <c r="AN4005" i="2"/>
  <c r="AM3624" i="2"/>
  <c r="AM3751" i="2"/>
  <c r="AM3625" i="2"/>
  <c r="AM3879" i="2"/>
  <c r="AM3878" i="2"/>
  <c r="AI47" i="44"/>
  <c r="AN19" i="9"/>
  <c r="AK8" i="9"/>
  <c r="AH52" i="5"/>
  <c r="AD38" i="1"/>
  <c r="AD35" i="1"/>
  <c r="AB50" i="5"/>
  <c r="AC34" i="1"/>
  <c r="AC37" i="1"/>
  <c r="R9" i="9"/>
  <c r="AB34" i="1"/>
  <c r="AB37" i="1"/>
  <c r="AH42" i="1"/>
  <c r="AE15" i="1"/>
  <c r="AJ14" i="59"/>
  <c r="AJ14" i="52"/>
  <c r="AG11" i="1"/>
  <c r="AJ49" i="5"/>
  <c r="AI49" i="5" s="1"/>
  <c r="AI50" i="5" s="1"/>
  <c r="AJ50" i="5" s="1"/>
  <c r="AR147" i="6"/>
  <c r="AR127" i="9"/>
  <c r="AR57" i="9"/>
  <c r="AR125" i="9"/>
  <c r="AR126" i="9"/>
  <c r="Z373" i="44"/>
  <c r="AI3379" i="44"/>
  <c r="AM3630" i="44"/>
  <c r="AM3875" i="44"/>
  <c r="Z2079" i="44"/>
  <c r="AH2986" i="44"/>
  <c r="Z374" i="44"/>
  <c r="AH2995" i="44"/>
  <c r="AI3368" i="44"/>
  <c r="AM3879" i="44"/>
  <c r="AM3629" i="44"/>
  <c r="AB2617" i="44"/>
  <c r="AB2481" i="44"/>
  <c r="AB2356" i="44"/>
  <c r="AB2736" i="44"/>
  <c r="AB2362" i="44"/>
  <c r="AB381" i="44"/>
  <c r="AH3240" i="44"/>
  <c r="AM3631" i="44"/>
  <c r="AH3114" i="44"/>
  <c r="Z382" i="44"/>
  <c r="AH2997" i="44"/>
  <c r="AH3124" i="44"/>
  <c r="AH3239" i="44"/>
  <c r="AH2863" i="44"/>
  <c r="AM3886" i="44"/>
  <c r="AM3628" i="44"/>
  <c r="AB2744" i="44"/>
  <c r="AB2236" i="44"/>
  <c r="AB2350" i="44"/>
  <c r="AB2224" i="44"/>
  <c r="AM3505" i="44"/>
  <c r="AB2730" i="44"/>
  <c r="AB499" i="44"/>
  <c r="AB2351" i="44"/>
  <c r="AN4006" i="44"/>
  <c r="AM3756" i="44"/>
  <c r="Z2084" i="44"/>
  <c r="AH3241" i="44"/>
  <c r="AH2858" i="44"/>
  <c r="AM3887" i="44"/>
  <c r="AM3873" i="44"/>
  <c r="AM3753" i="44"/>
  <c r="AM3627" i="44"/>
  <c r="Z2081" i="44"/>
  <c r="AB2731" i="44"/>
  <c r="AB2476" i="44"/>
  <c r="AB2227" i="44"/>
  <c r="AB2608" i="44"/>
  <c r="AM3495" i="44"/>
  <c r="AB2606" i="44"/>
  <c r="AB2363" i="44"/>
  <c r="AB2612" i="44"/>
  <c r="AH2866" i="44"/>
  <c r="Z377" i="44"/>
  <c r="AH2988" i="44"/>
  <c r="AM3755" i="44"/>
  <c r="AM3877" i="44"/>
  <c r="Z384" i="44"/>
  <c r="AI3370" i="44"/>
  <c r="AH2994" i="44"/>
  <c r="AM3874" i="44"/>
  <c r="AB2614" i="44"/>
  <c r="AB2479" i="44"/>
  <c r="AB509" i="44"/>
  <c r="AM3504" i="44"/>
  <c r="AM3506" i="44"/>
  <c r="Z370" i="44"/>
  <c r="AH3246" i="44"/>
  <c r="AM3754" i="44"/>
  <c r="AN4001" i="44"/>
  <c r="Z2080" i="44"/>
  <c r="AH2857" i="44"/>
  <c r="AI3378" i="44"/>
  <c r="AH3251" i="44"/>
  <c r="AI3371" i="44"/>
  <c r="AN4012" i="44"/>
  <c r="AN4009" i="44"/>
  <c r="AH3245" i="44"/>
  <c r="AB506" i="44"/>
  <c r="AB2233" i="44"/>
  <c r="AB2230" i="44"/>
  <c r="AB2605" i="44"/>
  <c r="AB503" i="44"/>
  <c r="AB508" i="44"/>
  <c r="Z372" i="44"/>
  <c r="AN4005" i="44"/>
  <c r="AM3880" i="44"/>
  <c r="AH3125" i="44"/>
  <c r="AH2998" i="44"/>
  <c r="AH2860" i="44"/>
  <c r="AH2865" i="44"/>
  <c r="AM3621" i="44"/>
  <c r="AN4014" i="44"/>
  <c r="Z2091" i="44"/>
  <c r="AB2732" i="44"/>
  <c r="AB2478" i="44"/>
  <c r="AB497" i="44"/>
  <c r="AB501" i="44"/>
  <c r="AM3493" i="44"/>
  <c r="AB2735" i="44"/>
  <c r="AB498" i="44"/>
  <c r="AM3619" i="44"/>
  <c r="AM3750" i="44"/>
  <c r="Z2082" i="44"/>
  <c r="AH2984" i="44"/>
  <c r="AI3369" i="44"/>
  <c r="AN4003" i="44"/>
  <c r="Z2089" i="44"/>
  <c r="AM3883" i="44"/>
  <c r="AH3119" i="44"/>
  <c r="AM3632" i="44"/>
  <c r="AH3248" i="44"/>
  <c r="AB2604" i="44"/>
  <c r="AB2485" i="44"/>
  <c r="AB2228" i="44"/>
  <c r="AB2223" i="44"/>
  <c r="AM3496" i="44"/>
  <c r="AB2741" i="44"/>
  <c r="AB505" i="44"/>
  <c r="AB2490" i="44"/>
  <c r="AM3625" i="44"/>
  <c r="AH3250" i="44"/>
  <c r="AH3252" i="44"/>
  <c r="AH2987" i="44"/>
  <c r="AN4010" i="44"/>
  <c r="AH2990" i="44"/>
  <c r="AH3249" i="44"/>
  <c r="Z2083" i="44"/>
  <c r="AM3759" i="44"/>
  <c r="AB2734" i="44"/>
  <c r="AB2360" i="44"/>
  <c r="AB511" i="44"/>
  <c r="AM3492" i="44"/>
  <c r="AM3502" i="44"/>
  <c r="AH3123" i="44"/>
  <c r="AH3242" i="44"/>
  <c r="AM3885" i="44"/>
  <c r="Z2085" i="44"/>
  <c r="AH3115" i="44"/>
  <c r="AI3366" i="44"/>
  <c r="AM3746" i="44"/>
  <c r="AM3620" i="44"/>
  <c r="AN4013" i="44"/>
  <c r="AH3112" i="44"/>
  <c r="AH2992" i="44"/>
  <c r="AB2743" i="44"/>
  <c r="AB2232" i="44"/>
  <c r="AB510" i="44"/>
  <c r="AB2359" i="44"/>
  <c r="AB2738" i="44"/>
  <c r="AB2357" i="44"/>
  <c r="Z2088" i="44"/>
  <c r="AH2867" i="44"/>
  <c r="AH2985" i="44"/>
  <c r="Z379" i="44"/>
  <c r="AH2871" i="44"/>
  <c r="AM3752" i="44"/>
  <c r="AM3751" i="44"/>
  <c r="AM3882" i="44"/>
  <c r="AM3749" i="44"/>
  <c r="AH2989" i="44"/>
  <c r="AI3367" i="44"/>
  <c r="AB2611" i="44"/>
  <c r="AB2225" i="44"/>
  <c r="AB2235" i="44"/>
  <c r="AB2484" i="44"/>
  <c r="AB2613" i="44"/>
  <c r="AB500" i="44"/>
  <c r="AB2358" i="44"/>
  <c r="AH3121" i="44"/>
  <c r="Z378" i="44"/>
  <c r="AI3375" i="44"/>
  <c r="AH2859" i="44"/>
  <c r="AM3876" i="44"/>
  <c r="AM3884" i="44"/>
  <c r="AH2869" i="44"/>
  <c r="AH3238" i="44"/>
  <c r="AM3757" i="44"/>
  <c r="Z371" i="44"/>
  <c r="AH3118" i="44"/>
  <c r="AB2603" i="44"/>
  <c r="AB2477" i="44"/>
  <c r="AB2231" i="44"/>
  <c r="AB2349" i="44"/>
  <c r="AB2742" i="44"/>
  <c r="AB502" i="44"/>
  <c r="AB2234" i="44"/>
  <c r="AB2222" i="44"/>
  <c r="Z2087" i="44"/>
  <c r="AH2991" i="44"/>
  <c r="AM3623" i="44"/>
  <c r="AN4002" i="44"/>
  <c r="AM3760" i="44"/>
  <c r="Z380" i="44"/>
  <c r="AH2868" i="44"/>
  <c r="AH3116" i="44"/>
  <c r="AB2740" i="44"/>
  <c r="AB2489" i="44"/>
  <c r="AB2737" i="44"/>
  <c r="AM3498" i="44"/>
  <c r="AM3499" i="44"/>
  <c r="AM3500" i="44"/>
  <c r="AM3622" i="44"/>
  <c r="AM3633" i="44"/>
  <c r="AH3247" i="44"/>
  <c r="AN4007" i="44"/>
  <c r="AM3624" i="44"/>
  <c r="Z2078" i="44"/>
  <c r="AN4000" i="44"/>
  <c r="Z376" i="44"/>
  <c r="AH2993" i="44"/>
  <c r="AH2870" i="44"/>
  <c r="AM3748" i="44"/>
  <c r="AB2616" i="44"/>
  <c r="AB2353" i="44"/>
  <c r="AB2226" i="44"/>
  <c r="AM3497" i="44"/>
  <c r="AB2615" i="44"/>
  <c r="AB2229" i="44"/>
  <c r="AH2864" i="44"/>
  <c r="AH2861" i="44"/>
  <c r="Z2090" i="44"/>
  <c r="AH3117" i="44"/>
  <c r="Z385" i="44"/>
  <c r="AM3747" i="44"/>
  <c r="Z2086" i="44"/>
  <c r="AH3243" i="44"/>
  <c r="AH2996" i="44"/>
  <c r="AM3626" i="44"/>
  <c r="AH3113" i="44"/>
  <c r="AB2607" i="44"/>
  <c r="AB504" i="44"/>
  <c r="AB2487" i="44"/>
  <c r="AM3503" i="44"/>
  <c r="AB2610" i="44"/>
  <c r="AB2486" i="44"/>
  <c r="AB2482" i="44"/>
  <c r="AH3244" i="44"/>
  <c r="AM3758" i="44"/>
  <c r="AH3120" i="44"/>
  <c r="Z375" i="44"/>
  <c r="AM3878" i="44"/>
  <c r="AH2862" i="44"/>
  <c r="AI3372" i="44"/>
  <c r="AN4004" i="44"/>
  <c r="Z383" i="44"/>
  <c r="AI3365" i="44"/>
  <c r="AB2609" i="44"/>
  <c r="AB2352" i="44"/>
  <c r="AB2488" i="44"/>
  <c r="AB2483" i="44"/>
  <c r="AM3501" i="44"/>
  <c r="AB2739" i="44"/>
  <c r="AB2354" i="44"/>
  <c r="AB507" i="44"/>
  <c r="AN4008" i="44"/>
  <c r="AI3377" i="44"/>
  <c r="AM3881" i="44"/>
  <c r="AH3111" i="44"/>
  <c r="AI3376" i="44"/>
  <c r="AH3122" i="44"/>
  <c r="Z2077" i="44"/>
  <c r="AI3373" i="44"/>
  <c r="AI3374" i="44"/>
  <c r="AB2733" i="44"/>
  <c r="AB2361" i="44"/>
  <c r="AB2355" i="44"/>
  <c r="AB2480" i="44"/>
  <c r="AM3494" i="44"/>
  <c r="AI4179" i="44"/>
  <c r="AI125" i="44"/>
  <c r="AB512" i="44"/>
  <c r="R924" i="2"/>
  <c r="R1208" i="44"/>
  <c r="R1366" i="44"/>
  <c r="R781" i="44"/>
  <c r="R239" i="44"/>
  <c r="R1067" i="2"/>
  <c r="R1222" i="2"/>
  <c r="R1497" i="2"/>
  <c r="R1208" i="2"/>
  <c r="R1365" i="2"/>
  <c r="R1354" i="44"/>
  <c r="R234" i="44"/>
  <c r="R773" i="2"/>
  <c r="R781" i="2"/>
  <c r="R923" i="2"/>
  <c r="R1218" i="2"/>
  <c r="R1362" i="2"/>
  <c r="R1065" i="2"/>
  <c r="R1508" i="2"/>
  <c r="R1071" i="2"/>
  <c r="R1656" i="2"/>
  <c r="R1509" i="2"/>
  <c r="R1499" i="2"/>
  <c r="R1644" i="2"/>
  <c r="R927" i="44"/>
  <c r="R1363" i="44"/>
  <c r="R1655" i="2"/>
  <c r="R1073" i="44"/>
  <c r="R1647" i="2"/>
  <c r="R779" i="44"/>
  <c r="R1075" i="44"/>
  <c r="R1353" i="44"/>
  <c r="R1642" i="44"/>
  <c r="R1219" i="44"/>
  <c r="R1217" i="44"/>
  <c r="R1069" i="44"/>
  <c r="R1214" i="44"/>
  <c r="R1656" i="44"/>
  <c r="R780" i="44"/>
  <c r="R775" i="44"/>
  <c r="R240" i="44"/>
  <c r="R778" i="44"/>
  <c r="R928" i="44"/>
  <c r="R1210" i="44"/>
  <c r="R921" i="44"/>
  <c r="R776" i="44"/>
  <c r="R1503" i="2"/>
  <c r="R1648" i="2"/>
  <c r="R1506" i="2"/>
  <c r="R920" i="2"/>
  <c r="R1363" i="2"/>
  <c r="R1501" i="2"/>
  <c r="R1646" i="2"/>
  <c r="R1074" i="2"/>
  <c r="R1657" i="2"/>
  <c r="R1075" i="2"/>
  <c r="R1360" i="2"/>
  <c r="R917" i="2"/>
  <c r="R1642" i="2"/>
  <c r="R930" i="2"/>
  <c r="R1353" i="2"/>
  <c r="R1498" i="2"/>
  <c r="R931" i="44"/>
  <c r="R1063" i="2"/>
  <c r="R1352" i="44"/>
  <c r="R1643" i="44"/>
  <c r="R920" i="44"/>
  <c r="R774" i="44"/>
  <c r="R924" i="44"/>
  <c r="R1360" i="44"/>
  <c r="R231" i="44"/>
  <c r="R1646" i="44"/>
  <c r="R785" i="44"/>
  <c r="R782" i="44"/>
  <c r="R1063" i="44"/>
  <c r="R1654" i="44"/>
  <c r="R237" i="44"/>
  <c r="R786" i="2"/>
  <c r="R925" i="44"/>
  <c r="R1209" i="2"/>
  <c r="R776" i="2"/>
  <c r="R1651" i="2"/>
  <c r="R1357" i="2"/>
  <c r="R1655" i="44"/>
  <c r="R1364" i="44"/>
  <c r="R922" i="44"/>
  <c r="R926" i="44"/>
  <c r="R928" i="2"/>
  <c r="R1510" i="2"/>
  <c r="R925" i="2"/>
  <c r="R1652" i="2"/>
  <c r="R1065" i="44"/>
  <c r="R1651" i="44"/>
  <c r="R1503" i="44"/>
  <c r="R1502" i="44"/>
  <c r="R1361" i="44"/>
  <c r="R782" i="2"/>
  <c r="R1062" i="44"/>
  <c r="R1500" i="2"/>
  <c r="R1213" i="2"/>
  <c r="R1497" i="44"/>
  <c r="R1362" i="44"/>
  <c r="R1511" i="44"/>
  <c r="R1653" i="44"/>
  <c r="R1499" i="44"/>
  <c r="R918" i="44"/>
  <c r="R1352" i="2"/>
  <c r="R1359" i="2"/>
  <c r="R918" i="2"/>
  <c r="R1066" i="2"/>
  <c r="R1076" i="44"/>
  <c r="R1069" i="2"/>
  <c r="R229" i="44"/>
  <c r="R228" i="44"/>
  <c r="R1645" i="44"/>
  <c r="R774" i="2"/>
  <c r="R777" i="44"/>
  <c r="R919" i="44"/>
  <c r="R238" i="44"/>
  <c r="R1070" i="2"/>
  <c r="R1216" i="44"/>
  <c r="R1502" i="2"/>
  <c r="R929" i="2"/>
  <c r="R1216" i="2"/>
  <c r="R1649" i="2"/>
  <c r="R1653" i="2"/>
  <c r="R1220" i="2"/>
  <c r="R230" i="44"/>
  <c r="R1221" i="44"/>
  <c r="R1648" i="44"/>
  <c r="R1647" i="44"/>
  <c r="R772" i="44"/>
  <c r="R783" i="2"/>
  <c r="R926" i="2"/>
  <c r="R921" i="2"/>
  <c r="R1211" i="2"/>
  <c r="R1358" i="44"/>
  <c r="R779" i="2"/>
  <c r="R787" i="2"/>
  <c r="R1500" i="44"/>
  <c r="R1072" i="44"/>
  <c r="R1207" i="2"/>
  <c r="R1511" i="2"/>
  <c r="R1501" i="44"/>
  <c r="R1361" i="2"/>
  <c r="R1064" i="2"/>
  <c r="R922" i="2"/>
  <c r="R1072" i="2"/>
  <c r="R1645" i="2"/>
  <c r="R1643" i="2"/>
  <c r="R1507" i="44"/>
  <c r="R917" i="44"/>
  <c r="R225" i="44"/>
  <c r="R1649" i="44"/>
  <c r="R1644" i="44"/>
  <c r="R784" i="44"/>
  <c r="R923" i="44"/>
  <c r="R783" i="44"/>
  <c r="R784" i="2"/>
  <c r="R1509" i="44"/>
  <c r="R1076" i="2"/>
  <c r="R1215" i="2"/>
  <c r="R1359" i="44"/>
  <c r="R1214" i="2"/>
  <c r="R1654" i="2"/>
  <c r="R927" i="2"/>
  <c r="R236" i="44"/>
  <c r="R1070" i="44"/>
  <c r="R1650" i="44"/>
  <c r="R1652" i="44"/>
  <c r="R232" i="44"/>
  <c r="R1220" i="44"/>
  <c r="R1221" i="2"/>
  <c r="R775" i="2"/>
  <c r="R1512" i="2"/>
  <c r="R1354" i="2"/>
  <c r="R1355" i="2"/>
  <c r="R1367" i="2"/>
  <c r="R932" i="2"/>
  <c r="R1355" i="44"/>
  <c r="R1507" i="2"/>
  <c r="R778" i="2"/>
  <c r="R1209" i="44"/>
  <c r="R1356" i="2"/>
  <c r="R1077" i="2"/>
  <c r="R1212" i="2"/>
  <c r="R930" i="44"/>
  <c r="R1212" i="44"/>
  <c r="R1213" i="44"/>
  <c r="R777" i="2"/>
  <c r="R1366" i="2"/>
  <c r="R1505" i="2"/>
  <c r="R1068" i="2"/>
  <c r="R786" i="44"/>
  <c r="R1074" i="44"/>
  <c r="R1364" i="2"/>
  <c r="R1218" i="44"/>
  <c r="R1066" i="44"/>
  <c r="R1504" i="2"/>
  <c r="R1068" i="44"/>
  <c r="R1356" i="44"/>
  <c r="R1508" i="44"/>
  <c r="R1498" i="44"/>
  <c r="R1215" i="44"/>
  <c r="R773" i="44"/>
  <c r="R1358" i="2"/>
  <c r="R1062" i="2"/>
  <c r="R235" i="44"/>
  <c r="R1506" i="44"/>
  <c r="R227" i="44"/>
  <c r="R1219" i="2"/>
  <c r="R1510" i="44"/>
  <c r="R226" i="44"/>
  <c r="R1064" i="44"/>
  <c r="R1073" i="2"/>
  <c r="R772" i="2"/>
  <c r="R1210" i="2"/>
  <c r="R1505" i="44"/>
  <c r="R785" i="2"/>
  <c r="R1071" i="44"/>
  <c r="R1207" i="44"/>
  <c r="R1211" i="44"/>
  <c r="R919" i="2"/>
  <c r="R780" i="2"/>
  <c r="R1365" i="44"/>
  <c r="R233" i="44"/>
  <c r="R1067" i="44"/>
  <c r="R929" i="44"/>
  <c r="R1504" i="44"/>
  <c r="R931" i="2"/>
  <c r="AI8" i="5"/>
  <c r="AJ6" i="5"/>
  <c r="Z15" i="59"/>
  <c r="AA53" i="5"/>
  <c r="S8" i="10"/>
  <c r="S1652" i="5"/>
  <c r="S8" i="52"/>
  <c r="S9" i="6"/>
  <c r="S8" i="59"/>
  <c r="S9" i="44"/>
  <c r="S9" i="2"/>
  <c r="AH8" i="44"/>
  <c r="AH7" i="10"/>
  <c r="AL8" i="6"/>
  <c r="AH7" i="52"/>
  <c r="AH8" i="2"/>
  <c r="AH7" i="59"/>
  <c r="R217" i="2"/>
  <c r="R1217" i="2"/>
  <c r="AD20" i="9"/>
  <c r="Y18" i="10"/>
  <c r="R1357" i="44"/>
  <c r="AD17" i="9"/>
  <c r="Y15" i="10"/>
  <c r="O14" i="6"/>
  <c r="AC1656" i="5"/>
  <c r="AD1653" i="5" s="1"/>
  <c r="AC1652" i="5"/>
  <c r="T27" i="2"/>
  <c r="T32" i="2" s="1"/>
  <c r="T222" i="2"/>
  <c r="U218" i="2" s="1"/>
  <c r="T217" i="2"/>
  <c r="M13" i="6"/>
  <c r="L39" i="5"/>
  <c r="AN6" i="6"/>
  <c r="AM6" i="9"/>
  <c r="V23" i="7" l="1"/>
  <c r="M39" i="107"/>
  <c r="AO190" i="6"/>
  <c r="AN190" i="6"/>
  <c r="AR190" i="6"/>
  <c r="AP140" i="9"/>
  <c r="AQ190" i="6"/>
  <c r="AI17" i="44"/>
  <c r="AN3878" i="2"/>
  <c r="AN3624" i="2"/>
  <c r="AN3879" i="2"/>
  <c r="AN3625" i="2"/>
  <c r="AN3752" i="2"/>
  <c r="AN3751" i="2"/>
  <c r="E11" i="97"/>
  <c r="AL19" i="9"/>
  <c r="AH17" i="10" s="1"/>
  <c r="M46" i="107"/>
  <c r="AJ17" i="10"/>
  <c r="AN16" i="9"/>
  <c r="G125" i="9"/>
  <c r="G126" i="9"/>
  <c r="G127" i="9"/>
  <c r="AB35" i="1"/>
  <c r="AH49" i="5"/>
  <c r="AG52" i="5"/>
  <c r="AC38" i="1"/>
  <c r="S9" i="9"/>
  <c r="AC35" i="1"/>
  <c r="AH14" i="59"/>
  <c r="AH14" i="52"/>
  <c r="AL8" i="9"/>
  <c r="AB38" i="1"/>
  <c r="AF52" i="5"/>
  <c r="AC50" i="5"/>
  <c r="AI42" i="1"/>
  <c r="AH11" i="1"/>
  <c r="AJ33" i="59"/>
  <c r="AG14" i="1"/>
  <c r="AE34" i="1"/>
  <c r="AE37" i="1"/>
  <c r="AA371" i="44"/>
  <c r="AA378" i="44"/>
  <c r="AA379" i="44"/>
  <c r="AN3493" i="44"/>
  <c r="AA2080" i="44"/>
  <c r="AA370" i="44"/>
  <c r="AN3505" i="44"/>
  <c r="AC2355" i="44"/>
  <c r="AJ3373" i="44"/>
  <c r="AI3111" i="44"/>
  <c r="AC507" i="44"/>
  <c r="AC2483" i="44"/>
  <c r="AJ3365" i="44"/>
  <c r="AI2862" i="44"/>
  <c r="AN3758" i="44"/>
  <c r="AC2610" i="44"/>
  <c r="AC2607" i="44"/>
  <c r="AI3243" i="44"/>
  <c r="AI3117" i="44"/>
  <c r="AC2229" i="44"/>
  <c r="AC2353" i="44"/>
  <c r="AI2993" i="44"/>
  <c r="AN3624" i="44"/>
  <c r="AN3622" i="44"/>
  <c r="AC2737" i="44"/>
  <c r="AI2868" i="44"/>
  <c r="AN3623" i="44"/>
  <c r="AC2234" i="44"/>
  <c r="AC2231" i="44"/>
  <c r="AN3884" i="44"/>
  <c r="AC2613" i="44"/>
  <c r="AC2611" i="44"/>
  <c r="AN3882" i="44"/>
  <c r="AC2357" i="44"/>
  <c r="AC2232" i="44"/>
  <c r="AI3115" i="44"/>
  <c r="AI3123" i="44"/>
  <c r="AC2360" i="44"/>
  <c r="AI3249" i="44"/>
  <c r="AI3252" i="44"/>
  <c r="AC505" i="44"/>
  <c r="AC2228" i="44"/>
  <c r="AN3632" i="44"/>
  <c r="AN3750" i="44"/>
  <c r="AC2732" i="44"/>
  <c r="AI2865" i="44"/>
  <c r="AN3880" i="44"/>
  <c r="AC503" i="44"/>
  <c r="AC506" i="44"/>
  <c r="AJ3371" i="44"/>
  <c r="AC2479" i="44"/>
  <c r="AJ3370" i="44"/>
  <c r="AI2988" i="44"/>
  <c r="AC2363" i="44"/>
  <c r="AC2227" i="44"/>
  <c r="AN3627" i="44"/>
  <c r="AI2858" i="44"/>
  <c r="AC2744" i="44"/>
  <c r="AI3239" i="44"/>
  <c r="AI3114" i="44"/>
  <c r="AC2362" i="44"/>
  <c r="AC2617" i="44"/>
  <c r="AI2995" i="44"/>
  <c r="AN3875" i="44"/>
  <c r="AA2077" i="44"/>
  <c r="AA383" i="44"/>
  <c r="AN3503" i="44"/>
  <c r="AA2086" i="44"/>
  <c r="AA2090" i="44"/>
  <c r="AA376" i="44"/>
  <c r="AN3500" i="44"/>
  <c r="AA380" i="44"/>
  <c r="AA2085" i="44"/>
  <c r="AN3502" i="44"/>
  <c r="AA2091" i="44"/>
  <c r="AN3506" i="44"/>
  <c r="AA384" i="44"/>
  <c r="AA377" i="44"/>
  <c r="AA374" i="44"/>
  <c r="AC2361" i="44"/>
  <c r="AN3881" i="44"/>
  <c r="AC2354" i="44"/>
  <c r="AC2488" i="44"/>
  <c r="AN3878" i="44"/>
  <c r="AI3244" i="44"/>
  <c r="AI3113" i="44"/>
  <c r="AC2615" i="44"/>
  <c r="AC2616" i="44"/>
  <c r="AC2489" i="44"/>
  <c r="AI2991" i="44"/>
  <c r="AC502" i="44"/>
  <c r="AC2477" i="44"/>
  <c r="AN3757" i="44"/>
  <c r="AN3876" i="44"/>
  <c r="AI3121" i="44"/>
  <c r="AC2484" i="44"/>
  <c r="AJ3367" i="44"/>
  <c r="AN3751" i="44"/>
  <c r="AI2985" i="44"/>
  <c r="AC2738" i="44"/>
  <c r="AC2743" i="44"/>
  <c r="AN3620" i="44"/>
  <c r="AC2734" i="44"/>
  <c r="AI2990" i="44"/>
  <c r="AI3250" i="44"/>
  <c r="AC2741" i="44"/>
  <c r="AC2485" i="44"/>
  <c r="AI3119" i="44"/>
  <c r="AJ3369" i="44"/>
  <c r="AN3619" i="44"/>
  <c r="AC501" i="44"/>
  <c r="AI2860" i="44"/>
  <c r="AC2605" i="44"/>
  <c r="AI3245" i="44"/>
  <c r="AI3251" i="44"/>
  <c r="AC2614" i="44"/>
  <c r="AC2606" i="44"/>
  <c r="AC2476" i="44"/>
  <c r="AN3753" i="44"/>
  <c r="AI3241" i="44"/>
  <c r="AC2351" i="44"/>
  <c r="AC2224" i="44"/>
  <c r="AN3628" i="44"/>
  <c r="AI3124" i="44"/>
  <c r="AN3631" i="44"/>
  <c r="AC2736" i="44"/>
  <c r="AN3629" i="44"/>
  <c r="AN3630" i="44"/>
  <c r="AN3494" i="44"/>
  <c r="AA375" i="44"/>
  <c r="AN3497" i="44"/>
  <c r="AN3499" i="44"/>
  <c r="AA2087" i="44"/>
  <c r="AN3492" i="44"/>
  <c r="AN3496" i="44"/>
  <c r="AA372" i="44"/>
  <c r="AN3504" i="44"/>
  <c r="AN3495" i="44"/>
  <c r="AA2084" i="44"/>
  <c r="AC2733" i="44"/>
  <c r="AI3122" i="44"/>
  <c r="AJ3377" i="44"/>
  <c r="AC2739" i="44"/>
  <c r="AC2352" i="44"/>
  <c r="AC2482" i="44"/>
  <c r="AC2487" i="44"/>
  <c r="AN3626" i="44"/>
  <c r="AN3747" i="44"/>
  <c r="AI2861" i="44"/>
  <c r="AN3748" i="44"/>
  <c r="AI3247" i="44"/>
  <c r="AC2740" i="44"/>
  <c r="AN3760" i="44"/>
  <c r="AC2742" i="44"/>
  <c r="AC2603" i="44"/>
  <c r="AI3238" i="44"/>
  <c r="AI2859" i="44"/>
  <c r="AC2358" i="44"/>
  <c r="AC2235" i="44"/>
  <c r="AI2989" i="44"/>
  <c r="AN3752" i="44"/>
  <c r="AI2867" i="44"/>
  <c r="AC2359" i="44"/>
  <c r="AI2992" i="44"/>
  <c r="AN3746" i="44"/>
  <c r="AN3885" i="44"/>
  <c r="AN3759" i="44"/>
  <c r="AN3625" i="44"/>
  <c r="AC2604" i="44"/>
  <c r="AN3883" i="44"/>
  <c r="AI2984" i="44"/>
  <c r="AC498" i="44"/>
  <c r="AC497" i="44"/>
  <c r="AI2998" i="44"/>
  <c r="AC2230" i="44"/>
  <c r="AJ3378" i="44"/>
  <c r="AN3754" i="44"/>
  <c r="AN3874" i="44"/>
  <c r="AN3877" i="44"/>
  <c r="AI2866" i="44"/>
  <c r="AC2731" i="44"/>
  <c r="AN3873" i="44"/>
  <c r="AC499" i="44"/>
  <c r="AC2350" i="44"/>
  <c r="AN3886" i="44"/>
  <c r="AI2997" i="44"/>
  <c r="AI3240" i="44"/>
  <c r="AC2356" i="44"/>
  <c r="AN3879" i="44"/>
  <c r="AI2986" i="44"/>
  <c r="AJ3379" i="44"/>
  <c r="AN3501" i="44"/>
  <c r="AA385" i="44"/>
  <c r="AA2078" i="44"/>
  <c r="AN3498" i="44"/>
  <c r="AA2088" i="44"/>
  <c r="AA2083" i="44"/>
  <c r="AA2089" i="44"/>
  <c r="AA2082" i="44"/>
  <c r="AA2081" i="44"/>
  <c r="AA382" i="44"/>
  <c r="AA2079" i="44"/>
  <c r="AA373" i="44"/>
  <c r="AC2480" i="44"/>
  <c r="AJ3374" i="44"/>
  <c r="AJ3376" i="44"/>
  <c r="AC2609" i="44"/>
  <c r="AJ3372" i="44"/>
  <c r="AI3120" i="44"/>
  <c r="AC2486" i="44"/>
  <c r="AC504" i="44"/>
  <c r="AI2996" i="44"/>
  <c r="AI2864" i="44"/>
  <c r="AC2226" i="44"/>
  <c r="AI2870" i="44"/>
  <c r="AN3633" i="44"/>
  <c r="AI3116" i="44"/>
  <c r="AC2222" i="44"/>
  <c r="AC2349" i="44"/>
  <c r="AI3118" i="44"/>
  <c r="AI2869" i="44"/>
  <c r="AJ3375" i="44"/>
  <c r="AC500" i="44"/>
  <c r="AC2225" i="44"/>
  <c r="AN3749" i="44"/>
  <c r="AI2871" i="44"/>
  <c r="AC510" i="44"/>
  <c r="AI3112" i="44"/>
  <c r="AJ3366" i="44"/>
  <c r="AI3242" i="44"/>
  <c r="AC511" i="44"/>
  <c r="AI2987" i="44"/>
  <c r="AC2490" i="44"/>
  <c r="AC2223" i="44"/>
  <c r="AI3248" i="44"/>
  <c r="AC2735" i="44"/>
  <c r="AC2478" i="44"/>
  <c r="AN3621" i="44"/>
  <c r="AI3125" i="44"/>
  <c r="AC508" i="44"/>
  <c r="AC2233" i="44"/>
  <c r="AI2857" i="44"/>
  <c r="AI3246" i="44"/>
  <c r="AC509" i="44"/>
  <c r="AI2994" i="44"/>
  <c r="AN3755" i="44"/>
  <c r="AC2612" i="44"/>
  <c r="AC2608" i="44"/>
  <c r="AN3887" i="44"/>
  <c r="AN3756" i="44"/>
  <c r="AC2730" i="44"/>
  <c r="AC2236" i="44"/>
  <c r="AI2863" i="44"/>
  <c r="AC381" i="44"/>
  <c r="AC2481" i="44"/>
  <c r="AJ3368" i="44"/>
  <c r="AC512" i="44"/>
  <c r="S1219" i="44"/>
  <c r="S1501" i="2"/>
  <c r="T1501" i="2" s="1"/>
  <c r="U1501" i="2" s="1"/>
  <c r="V1501" i="2" s="1"/>
  <c r="W1501" i="2" s="1"/>
  <c r="X1501" i="2" s="1"/>
  <c r="Y1501" i="2" s="1"/>
  <c r="Z1501" i="2" s="1"/>
  <c r="AA1501" i="2" s="1"/>
  <c r="AB1501" i="2" s="1"/>
  <c r="AC1501" i="2" s="1"/>
  <c r="AD1501" i="2" s="1"/>
  <c r="AE1501" i="2" s="1"/>
  <c r="AF1501" i="2" s="1"/>
  <c r="AG1501" i="2" s="1"/>
  <c r="AH1501" i="2" s="1"/>
  <c r="AI1501" i="2" s="1"/>
  <c r="AJ1501" i="2" s="1"/>
  <c r="AK1501" i="2" s="1"/>
  <c r="AL1501" i="2" s="1"/>
  <c r="AM1501" i="2" s="1"/>
  <c r="AN1501" i="2" s="1"/>
  <c r="S1074" i="44"/>
  <c r="S1797" i="44"/>
  <c r="S773" i="2"/>
  <c r="T773" i="2" s="1"/>
  <c r="U773" i="2" s="1"/>
  <c r="V773" i="2" s="1"/>
  <c r="W773" i="2" s="1"/>
  <c r="X773" i="2" s="1"/>
  <c r="Y773" i="2" s="1"/>
  <c r="Z773" i="2" s="1"/>
  <c r="AA773" i="2" s="1"/>
  <c r="AB773" i="2" s="1"/>
  <c r="AC773" i="2" s="1"/>
  <c r="AD773" i="2" s="1"/>
  <c r="AE773" i="2" s="1"/>
  <c r="AF773" i="2" s="1"/>
  <c r="AG773" i="2" s="1"/>
  <c r="AH773" i="2" s="1"/>
  <c r="AI773" i="2" s="1"/>
  <c r="AJ773" i="2" s="1"/>
  <c r="AK773" i="2" s="1"/>
  <c r="AL773" i="2" s="1"/>
  <c r="AM773" i="2" s="1"/>
  <c r="AN773" i="2" s="1"/>
  <c r="S1788" i="2"/>
  <c r="T1788" i="2" s="1"/>
  <c r="U1788" i="2" s="1"/>
  <c r="V1788" i="2" s="1"/>
  <c r="W1788" i="2" s="1"/>
  <c r="X1788" i="2" s="1"/>
  <c r="Y1788" i="2" s="1"/>
  <c r="Z1788" i="2" s="1"/>
  <c r="AA1788" i="2" s="1"/>
  <c r="AB1788" i="2" s="1"/>
  <c r="AC1788" i="2" s="1"/>
  <c r="AD1788" i="2" s="1"/>
  <c r="AE1788" i="2" s="1"/>
  <c r="AF1788" i="2" s="1"/>
  <c r="AG1788" i="2" s="1"/>
  <c r="AH1788" i="2" s="1"/>
  <c r="AI1788" i="2" s="1"/>
  <c r="AJ1788" i="2" s="1"/>
  <c r="AK1788" i="2" s="1"/>
  <c r="AL1788" i="2" s="1"/>
  <c r="AM1788" i="2" s="1"/>
  <c r="AN1788" i="2" s="1"/>
  <c r="S1500" i="44"/>
  <c r="S1800" i="44"/>
  <c r="S1506" i="2"/>
  <c r="T1506" i="2" s="1"/>
  <c r="U1506" i="2" s="1"/>
  <c r="V1506" i="2" s="1"/>
  <c r="W1506" i="2" s="1"/>
  <c r="X1506" i="2" s="1"/>
  <c r="Y1506" i="2" s="1"/>
  <c r="Z1506" i="2" s="1"/>
  <c r="AA1506" i="2" s="1"/>
  <c r="AB1506" i="2" s="1"/>
  <c r="AC1506" i="2" s="1"/>
  <c r="AD1506" i="2" s="1"/>
  <c r="AE1506" i="2" s="1"/>
  <c r="AF1506" i="2" s="1"/>
  <c r="AG1506" i="2" s="1"/>
  <c r="AH1506" i="2" s="1"/>
  <c r="AI1506" i="2" s="1"/>
  <c r="AJ1506" i="2" s="1"/>
  <c r="AK1506" i="2" s="1"/>
  <c r="AL1506" i="2" s="1"/>
  <c r="AM1506" i="2" s="1"/>
  <c r="AN1506" i="2" s="1"/>
  <c r="S1653" i="44"/>
  <c r="S928" i="2"/>
  <c r="T928" i="2" s="1"/>
  <c r="U928" i="2" s="1"/>
  <c r="V928" i="2" s="1"/>
  <c r="W928" i="2" s="1"/>
  <c r="X928" i="2" s="1"/>
  <c r="Y928" i="2" s="1"/>
  <c r="Z928" i="2" s="1"/>
  <c r="AA928" i="2" s="1"/>
  <c r="AB928" i="2" s="1"/>
  <c r="AC928" i="2" s="1"/>
  <c r="AD928" i="2" s="1"/>
  <c r="AE928" i="2" s="1"/>
  <c r="AF928" i="2" s="1"/>
  <c r="AG928" i="2" s="1"/>
  <c r="AH928" i="2" s="1"/>
  <c r="AI928" i="2" s="1"/>
  <c r="AJ928" i="2" s="1"/>
  <c r="AK928" i="2" s="1"/>
  <c r="AL928" i="2" s="1"/>
  <c r="AM928" i="2" s="1"/>
  <c r="AN928" i="2" s="1"/>
  <c r="S1069" i="2"/>
  <c r="T1069" i="2" s="1"/>
  <c r="U1069" i="2" s="1"/>
  <c r="V1069" i="2" s="1"/>
  <c r="W1069" i="2" s="1"/>
  <c r="X1069" i="2" s="1"/>
  <c r="Y1069" i="2" s="1"/>
  <c r="Z1069" i="2" s="1"/>
  <c r="AA1069" i="2" s="1"/>
  <c r="AB1069" i="2" s="1"/>
  <c r="AC1069" i="2" s="1"/>
  <c r="AD1069" i="2" s="1"/>
  <c r="AE1069" i="2" s="1"/>
  <c r="AF1069" i="2" s="1"/>
  <c r="AG1069" i="2" s="1"/>
  <c r="AH1069" i="2" s="1"/>
  <c r="AI1069" i="2" s="1"/>
  <c r="AJ1069" i="2" s="1"/>
  <c r="AK1069" i="2" s="1"/>
  <c r="AL1069" i="2" s="1"/>
  <c r="AM1069" i="2" s="1"/>
  <c r="AN1069" i="2" s="1"/>
  <c r="S1366" i="44"/>
  <c r="S1073" i="44"/>
  <c r="S1644" i="2"/>
  <c r="S1068" i="2"/>
  <c r="T1068" i="2" s="1"/>
  <c r="U1068" i="2" s="1"/>
  <c r="V1068" i="2" s="1"/>
  <c r="W1068" i="2" s="1"/>
  <c r="X1068" i="2" s="1"/>
  <c r="Y1068" i="2" s="1"/>
  <c r="Z1068" i="2" s="1"/>
  <c r="AA1068" i="2" s="1"/>
  <c r="AB1068" i="2" s="1"/>
  <c r="AC1068" i="2" s="1"/>
  <c r="AD1068" i="2" s="1"/>
  <c r="AE1068" i="2" s="1"/>
  <c r="AF1068" i="2" s="1"/>
  <c r="AG1068" i="2" s="1"/>
  <c r="AH1068" i="2" s="1"/>
  <c r="AI1068" i="2" s="1"/>
  <c r="AJ1068" i="2" s="1"/>
  <c r="AK1068" i="2" s="1"/>
  <c r="AL1068" i="2" s="1"/>
  <c r="AM1068" i="2" s="1"/>
  <c r="AN1068" i="2" s="1"/>
  <c r="S929" i="44"/>
  <c r="S230" i="44"/>
  <c r="S931" i="2"/>
  <c r="T931" i="2" s="1"/>
  <c r="U931" i="2" s="1"/>
  <c r="V931" i="2" s="1"/>
  <c r="W931" i="2" s="1"/>
  <c r="X931" i="2" s="1"/>
  <c r="Y931" i="2" s="1"/>
  <c r="Z931" i="2" s="1"/>
  <c r="AA931" i="2" s="1"/>
  <c r="AB931" i="2" s="1"/>
  <c r="AC931" i="2" s="1"/>
  <c r="AD931" i="2" s="1"/>
  <c r="AE931" i="2" s="1"/>
  <c r="AF931" i="2" s="1"/>
  <c r="AG931" i="2" s="1"/>
  <c r="AH931" i="2" s="1"/>
  <c r="AI931" i="2" s="1"/>
  <c r="AJ931" i="2" s="1"/>
  <c r="AK931" i="2" s="1"/>
  <c r="AL931" i="2" s="1"/>
  <c r="AM931" i="2" s="1"/>
  <c r="AN931" i="2" s="1"/>
  <c r="S1358" i="44"/>
  <c r="S1510" i="2"/>
  <c r="T1510" i="2" s="1"/>
  <c r="U1510" i="2" s="1"/>
  <c r="V1510" i="2" s="1"/>
  <c r="W1510" i="2" s="1"/>
  <c r="X1510" i="2" s="1"/>
  <c r="Y1510" i="2" s="1"/>
  <c r="Z1510" i="2" s="1"/>
  <c r="AA1510" i="2" s="1"/>
  <c r="AB1510" i="2" s="1"/>
  <c r="AC1510" i="2" s="1"/>
  <c r="AD1510" i="2" s="1"/>
  <c r="AE1510" i="2" s="1"/>
  <c r="AF1510" i="2" s="1"/>
  <c r="AG1510" i="2" s="1"/>
  <c r="AH1510" i="2" s="1"/>
  <c r="AI1510" i="2" s="1"/>
  <c r="AJ1510" i="2" s="1"/>
  <c r="AK1510" i="2" s="1"/>
  <c r="AL1510" i="2" s="1"/>
  <c r="AM1510" i="2" s="1"/>
  <c r="AN1510" i="2" s="1"/>
  <c r="S1797" i="2"/>
  <c r="T1797" i="2" s="1"/>
  <c r="U1797" i="2" s="1"/>
  <c r="V1797" i="2" s="1"/>
  <c r="W1797" i="2" s="1"/>
  <c r="X1797" i="2" s="1"/>
  <c r="Y1797" i="2" s="1"/>
  <c r="Z1797" i="2" s="1"/>
  <c r="AA1797" i="2" s="1"/>
  <c r="AB1797" i="2" s="1"/>
  <c r="AC1797" i="2" s="1"/>
  <c r="AD1797" i="2" s="1"/>
  <c r="AE1797" i="2" s="1"/>
  <c r="AF1797" i="2" s="1"/>
  <c r="AG1797" i="2" s="1"/>
  <c r="AH1797" i="2" s="1"/>
  <c r="AI1797" i="2" s="1"/>
  <c r="AJ1797" i="2" s="1"/>
  <c r="AK1797" i="2" s="1"/>
  <c r="AL1797" i="2" s="1"/>
  <c r="AM1797" i="2" s="1"/>
  <c r="AN1797" i="2" s="1"/>
  <c r="S774" i="2"/>
  <c r="T774" i="2" s="1"/>
  <c r="U774" i="2" s="1"/>
  <c r="V774" i="2" s="1"/>
  <c r="W774" i="2" s="1"/>
  <c r="X774" i="2" s="1"/>
  <c r="Y774" i="2" s="1"/>
  <c r="Z774" i="2" s="1"/>
  <c r="AA774" i="2" s="1"/>
  <c r="AB774" i="2" s="1"/>
  <c r="AC774" i="2" s="1"/>
  <c r="AD774" i="2" s="1"/>
  <c r="AE774" i="2" s="1"/>
  <c r="AF774" i="2" s="1"/>
  <c r="AG774" i="2" s="1"/>
  <c r="AH774" i="2" s="1"/>
  <c r="AI774" i="2" s="1"/>
  <c r="AJ774" i="2" s="1"/>
  <c r="AK774" i="2" s="1"/>
  <c r="AL774" i="2" s="1"/>
  <c r="AM774" i="2" s="1"/>
  <c r="AN774" i="2" s="1"/>
  <c r="S1646" i="2"/>
  <c r="T1646" i="2" s="1"/>
  <c r="U1646" i="2" s="1"/>
  <c r="V1646" i="2" s="1"/>
  <c r="W1646" i="2" s="1"/>
  <c r="X1646" i="2" s="1"/>
  <c r="Y1646" i="2" s="1"/>
  <c r="Z1646" i="2" s="1"/>
  <c r="AA1646" i="2" s="1"/>
  <c r="AB1646" i="2" s="1"/>
  <c r="AC1646" i="2" s="1"/>
  <c r="AD1646" i="2" s="1"/>
  <c r="AE1646" i="2" s="1"/>
  <c r="AF1646" i="2" s="1"/>
  <c r="AG1646" i="2" s="1"/>
  <c r="AH1646" i="2" s="1"/>
  <c r="AI1646" i="2" s="1"/>
  <c r="AJ1646" i="2" s="1"/>
  <c r="AK1646" i="2" s="1"/>
  <c r="AL1646" i="2" s="1"/>
  <c r="AM1646" i="2" s="1"/>
  <c r="AN1646" i="2" s="1"/>
  <c r="S776" i="2"/>
  <c r="T776" i="2" s="1"/>
  <c r="U776" i="2" s="1"/>
  <c r="V776" i="2" s="1"/>
  <c r="W776" i="2" s="1"/>
  <c r="X776" i="2" s="1"/>
  <c r="Y776" i="2" s="1"/>
  <c r="Z776" i="2" s="1"/>
  <c r="AA776" i="2" s="1"/>
  <c r="AB776" i="2" s="1"/>
  <c r="AC776" i="2" s="1"/>
  <c r="AD776" i="2" s="1"/>
  <c r="AE776" i="2" s="1"/>
  <c r="AF776" i="2" s="1"/>
  <c r="AG776" i="2" s="1"/>
  <c r="AH776" i="2" s="1"/>
  <c r="AI776" i="2" s="1"/>
  <c r="AJ776" i="2" s="1"/>
  <c r="AK776" i="2" s="1"/>
  <c r="AL776" i="2" s="1"/>
  <c r="AM776" i="2" s="1"/>
  <c r="AN776" i="2" s="1"/>
  <c r="S920" i="2"/>
  <c r="T920" i="2" s="1"/>
  <c r="U920" i="2" s="1"/>
  <c r="V920" i="2" s="1"/>
  <c r="W920" i="2" s="1"/>
  <c r="X920" i="2" s="1"/>
  <c r="Y920" i="2" s="1"/>
  <c r="Z920" i="2" s="1"/>
  <c r="AA920" i="2" s="1"/>
  <c r="AB920" i="2" s="1"/>
  <c r="AC920" i="2" s="1"/>
  <c r="AD920" i="2" s="1"/>
  <c r="AE920" i="2" s="1"/>
  <c r="AF920" i="2" s="1"/>
  <c r="AG920" i="2" s="1"/>
  <c r="AH920" i="2" s="1"/>
  <c r="AI920" i="2" s="1"/>
  <c r="AJ920" i="2" s="1"/>
  <c r="AK920" i="2" s="1"/>
  <c r="AL920" i="2" s="1"/>
  <c r="AM920" i="2" s="1"/>
  <c r="AN920" i="2" s="1"/>
  <c r="S1364" i="2"/>
  <c r="T1364" i="2" s="1"/>
  <c r="U1364" i="2" s="1"/>
  <c r="V1364" i="2" s="1"/>
  <c r="W1364" i="2" s="1"/>
  <c r="X1364" i="2" s="1"/>
  <c r="Y1364" i="2" s="1"/>
  <c r="Z1364" i="2" s="1"/>
  <c r="AA1364" i="2" s="1"/>
  <c r="AB1364" i="2" s="1"/>
  <c r="AC1364" i="2" s="1"/>
  <c r="AD1364" i="2" s="1"/>
  <c r="AE1364" i="2" s="1"/>
  <c r="AF1364" i="2" s="1"/>
  <c r="AG1364" i="2" s="1"/>
  <c r="AH1364" i="2" s="1"/>
  <c r="AI1364" i="2" s="1"/>
  <c r="AJ1364" i="2" s="1"/>
  <c r="AK1364" i="2" s="1"/>
  <c r="AL1364" i="2" s="1"/>
  <c r="AM1364" i="2" s="1"/>
  <c r="AN1364" i="2" s="1"/>
  <c r="S1366" i="2"/>
  <c r="T1366" i="2" s="1"/>
  <c r="U1366" i="2" s="1"/>
  <c r="V1366" i="2" s="1"/>
  <c r="W1366" i="2" s="1"/>
  <c r="X1366" i="2" s="1"/>
  <c r="Y1366" i="2" s="1"/>
  <c r="Z1366" i="2" s="1"/>
  <c r="AA1366" i="2" s="1"/>
  <c r="AB1366" i="2" s="1"/>
  <c r="AC1366" i="2" s="1"/>
  <c r="AD1366" i="2" s="1"/>
  <c r="AE1366" i="2" s="1"/>
  <c r="AF1366" i="2" s="1"/>
  <c r="AG1366" i="2" s="1"/>
  <c r="AH1366" i="2" s="1"/>
  <c r="AI1366" i="2" s="1"/>
  <c r="AJ1366" i="2" s="1"/>
  <c r="AK1366" i="2" s="1"/>
  <c r="AL1366" i="2" s="1"/>
  <c r="AM1366" i="2" s="1"/>
  <c r="AN1366" i="2" s="1"/>
  <c r="S929" i="2"/>
  <c r="T929" i="2" s="1"/>
  <c r="U929" i="2" s="1"/>
  <c r="V929" i="2" s="1"/>
  <c r="W929" i="2" s="1"/>
  <c r="X929" i="2" s="1"/>
  <c r="Y929" i="2" s="1"/>
  <c r="Z929" i="2" s="1"/>
  <c r="AA929" i="2" s="1"/>
  <c r="AB929" i="2" s="1"/>
  <c r="AC929" i="2" s="1"/>
  <c r="AD929" i="2" s="1"/>
  <c r="AE929" i="2" s="1"/>
  <c r="AF929" i="2" s="1"/>
  <c r="AG929" i="2" s="1"/>
  <c r="AH929" i="2" s="1"/>
  <c r="AI929" i="2" s="1"/>
  <c r="AJ929" i="2" s="1"/>
  <c r="AK929" i="2" s="1"/>
  <c r="AL929" i="2" s="1"/>
  <c r="AM929" i="2" s="1"/>
  <c r="AN929" i="2" s="1"/>
  <c r="S1651" i="2"/>
  <c r="T1651" i="2" s="1"/>
  <c r="U1651" i="2" s="1"/>
  <c r="V1651" i="2" s="1"/>
  <c r="W1651" i="2" s="1"/>
  <c r="X1651" i="2" s="1"/>
  <c r="Y1651" i="2" s="1"/>
  <c r="Z1651" i="2" s="1"/>
  <c r="AA1651" i="2" s="1"/>
  <c r="AB1651" i="2" s="1"/>
  <c r="AC1651" i="2" s="1"/>
  <c r="AD1651" i="2" s="1"/>
  <c r="AE1651" i="2" s="1"/>
  <c r="AF1651" i="2" s="1"/>
  <c r="AG1651" i="2" s="1"/>
  <c r="AH1651" i="2" s="1"/>
  <c r="AI1651" i="2" s="1"/>
  <c r="AJ1651" i="2" s="1"/>
  <c r="AK1651" i="2" s="1"/>
  <c r="AL1651" i="2" s="1"/>
  <c r="AM1651" i="2" s="1"/>
  <c r="AN1651" i="2" s="1"/>
  <c r="S1647" i="2"/>
  <c r="T1647" i="2" s="1"/>
  <c r="U1647" i="2" s="1"/>
  <c r="V1647" i="2" s="1"/>
  <c r="W1647" i="2" s="1"/>
  <c r="X1647" i="2" s="1"/>
  <c r="Y1647" i="2" s="1"/>
  <c r="Z1647" i="2" s="1"/>
  <c r="AA1647" i="2" s="1"/>
  <c r="AB1647" i="2" s="1"/>
  <c r="AC1647" i="2" s="1"/>
  <c r="AD1647" i="2" s="1"/>
  <c r="AE1647" i="2" s="1"/>
  <c r="AF1647" i="2" s="1"/>
  <c r="AG1647" i="2" s="1"/>
  <c r="AH1647" i="2" s="1"/>
  <c r="AI1647" i="2" s="1"/>
  <c r="AJ1647" i="2" s="1"/>
  <c r="AK1647" i="2" s="1"/>
  <c r="AL1647" i="2" s="1"/>
  <c r="AM1647" i="2" s="1"/>
  <c r="AN1647" i="2" s="1"/>
  <c r="S1790" i="44"/>
  <c r="S1218" i="44"/>
  <c r="S228" i="44"/>
  <c r="S1792" i="44"/>
  <c r="S1217" i="2"/>
  <c r="T1217" i="2" s="1"/>
  <c r="U1217" i="2" s="1"/>
  <c r="V1217" i="2" s="1"/>
  <c r="W1217" i="2" s="1"/>
  <c r="X1217" i="2" s="1"/>
  <c r="Y1217" i="2" s="1"/>
  <c r="Z1217" i="2" s="1"/>
  <c r="AA1217" i="2" s="1"/>
  <c r="AB1217" i="2" s="1"/>
  <c r="AC1217" i="2" s="1"/>
  <c r="AD1217" i="2" s="1"/>
  <c r="AE1217" i="2" s="1"/>
  <c r="AF1217" i="2" s="1"/>
  <c r="AG1217" i="2" s="1"/>
  <c r="AH1217" i="2" s="1"/>
  <c r="AI1217" i="2" s="1"/>
  <c r="AJ1217" i="2" s="1"/>
  <c r="AK1217" i="2" s="1"/>
  <c r="AL1217" i="2" s="1"/>
  <c r="AM1217" i="2" s="1"/>
  <c r="AN1217" i="2" s="1"/>
  <c r="S930" i="44"/>
  <c r="S925" i="44"/>
  <c r="S1642" i="44"/>
  <c r="S1357" i="44"/>
  <c r="S1787" i="2"/>
  <c r="T1787" i="2" s="1"/>
  <c r="U1787" i="2" s="1"/>
  <c r="V1787" i="2" s="1"/>
  <c r="W1787" i="2" s="1"/>
  <c r="X1787" i="2" s="1"/>
  <c r="Y1787" i="2" s="1"/>
  <c r="Z1787" i="2" s="1"/>
  <c r="AA1787" i="2" s="1"/>
  <c r="AB1787" i="2" s="1"/>
  <c r="AC1787" i="2" s="1"/>
  <c r="AD1787" i="2" s="1"/>
  <c r="AE1787" i="2" s="1"/>
  <c r="AF1787" i="2" s="1"/>
  <c r="AG1787" i="2" s="1"/>
  <c r="AH1787" i="2" s="1"/>
  <c r="AI1787" i="2" s="1"/>
  <c r="AJ1787" i="2" s="1"/>
  <c r="AK1787" i="2" s="1"/>
  <c r="AL1787" i="2" s="1"/>
  <c r="AM1787" i="2" s="1"/>
  <c r="AN1787" i="2" s="1"/>
  <c r="S1791" i="44"/>
  <c r="S775" i="44"/>
  <c r="S1355" i="44"/>
  <c r="S1208" i="2"/>
  <c r="T1208" i="2" s="1"/>
  <c r="U1208" i="2" s="1"/>
  <c r="V1208" i="2" s="1"/>
  <c r="W1208" i="2" s="1"/>
  <c r="X1208" i="2" s="1"/>
  <c r="Y1208" i="2" s="1"/>
  <c r="Z1208" i="2" s="1"/>
  <c r="AA1208" i="2" s="1"/>
  <c r="AB1208" i="2" s="1"/>
  <c r="AC1208" i="2" s="1"/>
  <c r="AD1208" i="2" s="1"/>
  <c r="AE1208" i="2" s="1"/>
  <c r="AF1208" i="2" s="1"/>
  <c r="AG1208" i="2" s="1"/>
  <c r="AH1208" i="2" s="1"/>
  <c r="AI1208" i="2" s="1"/>
  <c r="AJ1208" i="2" s="1"/>
  <c r="AK1208" i="2" s="1"/>
  <c r="AL1208" i="2" s="1"/>
  <c r="AM1208" i="2" s="1"/>
  <c r="AN1208" i="2" s="1"/>
  <c r="S1499" i="2"/>
  <c r="T1499" i="2" s="1"/>
  <c r="U1499" i="2" s="1"/>
  <c r="V1499" i="2" s="1"/>
  <c r="W1499" i="2" s="1"/>
  <c r="X1499" i="2" s="1"/>
  <c r="Y1499" i="2" s="1"/>
  <c r="Z1499" i="2" s="1"/>
  <c r="AA1499" i="2" s="1"/>
  <c r="AB1499" i="2" s="1"/>
  <c r="AC1499" i="2" s="1"/>
  <c r="AD1499" i="2" s="1"/>
  <c r="AE1499" i="2" s="1"/>
  <c r="AF1499" i="2" s="1"/>
  <c r="AG1499" i="2" s="1"/>
  <c r="AH1499" i="2" s="1"/>
  <c r="AI1499" i="2" s="1"/>
  <c r="AJ1499" i="2" s="1"/>
  <c r="AK1499" i="2" s="1"/>
  <c r="AL1499" i="2" s="1"/>
  <c r="AM1499" i="2" s="1"/>
  <c r="AN1499" i="2" s="1"/>
  <c r="S1794" i="2"/>
  <c r="S785" i="2"/>
  <c r="T785" i="2" s="1"/>
  <c r="U785" i="2" s="1"/>
  <c r="V785" i="2" s="1"/>
  <c r="W785" i="2" s="1"/>
  <c r="X785" i="2" s="1"/>
  <c r="Y785" i="2" s="1"/>
  <c r="Z785" i="2" s="1"/>
  <c r="AA785" i="2" s="1"/>
  <c r="AB785" i="2" s="1"/>
  <c r="AC785" i="2" s="1"/>
  <c r="AD785" i="2" s="1"/>
  <c r="AE785" i="2" s="1"/>
  <c r="AF785" i="2" s="1"/>
  <c r="AG785" i="2" s="1"/>
  <c r="AH785" i="2" s="1"/>
  <c r="AI785" i="2" s="1"/>
  <c r="AJ785" i="2" s="1"/>
  <c r="AK785" i="2" s="1"/>
  <c r="AL785" i="2" s="1"/>
  <c r="AM785" i="2" s="1"/>
  <c r="AN785" i="2" s="1"/>
  <c r="S1073" i="2"/>
  <c r="T1073" i="2" s="1"/>
  <c r="U1073" i="2" s="1"/>
  <c r="V1073" i="2" s="1"/>
  <c r="W1073" i="2" s="1"/>
  <c r="X1073" i="2" s="1"/>
  <c r="Y1073" i="2" s="1"/>
  <c r="Z1073" i="2" s="1"/>
  <c r="AA1073" i="2" s="1"/>
  <c r="AB1073" i="2" s="1"/>
  <c r="AC1073" i="2" s="1"/>
  <c r="AD1073" i="2" s="1"/>
  <c r="AE1073" i="2" s="1"/>
  <c r="AF1073" i="2" s="1"/>
  <c r="AG1073" i="2" s="1"/>
  <c r="AH1073" i="2" s="1"/>
  <c r="AI1073" i="2" s="1"/>
  <c r="AJ1073" i="2" s="1"/>
  <c r="AK1073" i="2" s="1"/>
  <c r="AL1073" i="2" s="1"/>
  <c r="AM1073" i="2" s="1"/>
  <c r="AN1073" i="2" s="1"/>
  <c r="S1802" i="2"/>
  <c r="S786" i="2"/>
  <c r="T786" i="2" s="1"/>
  <c r="U786" i="2" s="1"/>
  <c r="V786" i="2" s="1"/>
  <c r="W786" i="2" s="1"/>
  <c r="X786" i="2" s="1"/>
  <c r="Y786" i="2" s="1"/>
  <c r="Z786" i="2" s="1"/>
  <c r="AA786" i="2" s="1"/>
  <c r="AB786" i="2" s="1"/>
  <c r="AC786" i="2" s="1"/>
  <c r="AD786" i="2" s="1"/>
  <c r="AE786" i="2" s="1"/>
  <c r="AF786" i="2" s="1"/>
  <c r="AG786" i="2" s="1"/>
  <c r="AH786" i="2" s="1"/>
  <c r="AI786" i="2" s="1"/>
  <c r="AJ786" i="2" s="1"/>
  <c r="AK786" i="2" s="1"/>
  <c r="AL786" i="2" s="1"/>
  <c r="AM786" i="2" s="1"/>
  <c r="AN786" i="2" s="1"/>
  <c r="S1504" i="2"/>
  <c r="T1504" i="2" s="1"/>
  <c r="U1504" i="2" s="1"/>
  <c r="V1504" i="2" s="1"/>
  <c r="W1504" i="2" s="1"/>
  <c r="X1504" i="2" s="1"/>
  <c r="Y1504" i="2" s="1"/>
  <c r="Z1504" i="2" s="1"/>
  <c r="AA1504" i="2" s="1"/>
  <c r="AB1504" i="2" s="1"/>
  <c r="AC1504" i="2" s="1"/>
  <c r="AD1504" i="2" s="1"/>
  <c r="AE1504" i="2" s="1"/>
  <c r="AF1504" i="2" s="1"/>
  <c r="AG1504" i="2" s="1"/>
  <c r="AH1504" i="2" s="1"/>
  <c r="AI1504" i="2" s="1"/>
  <c r="AJ1504" i="2" s="1"/>
  <c r="AK1504" i="2" s="1"/>
  <c r="AL1504" i="2" s="1"/>
  <c r="AM1504" i="2" s="1"/>
  <c r="AN1504" i="2" s="1"/>
  <c r="S1072" i="44"/>
  <c r="S925" i="2"/>
  <c r="T925" i="2" s="1"/>
  <c r="U925" i="2" s="1"/>
  <c r="V925" i="2" s="1"/>
  <c r="W925" i="2" s="1"/>
  <c r="X925" i="2" s="1"/>
  <c r="Y925" i="2" s="1"/>
  <c r="Z925" i="2" s="1"/>
  <c r="AA925" i="2" s="1"/>
  <c r="AB925" i="2" s="1"/>
  <c r="AC925" i="2" s="1"/>
  <c r="AD925" i="2" s="1"/>
  <c r="AE925" i="2" s="1"/>
  <c r="AF925" i="2" s="1"/>
  <c r="AG925" i="2" s="1"/>
  <c r="AH925" i="2" s="1"/>
  <c r="AI925" i="2" s="1"/>
  <c r="AJ925" i="2" s="1"/>
  <c r="AK925" i="2" s="1"/>
  <c r="AL925" i="2" s="1"/>
  <c r="AM925" i="2" s="1"/>
  <c r="AN925" i="2" s="1"/>
  <c r="S1365" i="44"/>
  <c r="S1498" i="2"/>
  <c r="T1498" i="2" s="1"/>
  <c r="U1498" i="2" s="1"/>
  <c r="V1498" i="2" s="1"/>
  <c r="W1498" i="2" s="1"/>
  <c r="X1498" i="2" s="1"/>
  <c r="Y1498" i="2" s="1"/>
  <c r="Z1498" i="2" s="1"/>
  <c r="AA1498" i="2" s="1"/>
  <c r="AB1498" i="2" s="1"/>
  <c r="AC1498" i="2" s="1"/>
  <c r="AD1498" i="2" s="1"/>
  <c r="AE1498" i="2" s="1"/>
  <c r="AF1498" i="2" s="1"/>
  <c r="AG1498" i="2" s="1"/>
  <c r="AH1498" i="2" s="1"/>
  <c r="AI1498" i="2" s="1"/>
  <c r="AJ1498" i="2" s="1"/>
  <c r="AK1498" i="2" s="1"/>
  <c r="AL1498" i="2" s="1"/>
  <c r="AM1498" i="2" s="1"/>
  <c r="AN1498" i="2" s="1"/>
  <c r="S779" i="44"/>
  <c r="S1794" i="44"/>
  <c r="S1065" i="44"/>
  <c r="S1213" i="2"/>
  <c r="T1213" i="2" s="1"/>
  <c r="U1213" i="2" s="1"/>
  <c r="V1213" i="2" s="1"/>
  <c r="W1213" i="2" s="1"/>
  <c r="X1213" i="2" s="1"/>
  <c r="Y1213" i="2" s="1"/>
  <c r="Z1213" i="2" s="1"/>
  <c r="AA1213" i="2" s="1"/>
  <c r="AB1213" i="2" s="1"/>
  <c r="AC1213" i="2" s="1"/>
  <c r="AD1213" i="2" s="1"/>
  <c r="AE1213" i="2" s="1"/>
  <c r="AF1213" i="2" s="1"/>
  <c r="AG1213" i="2" s="1"/>
  <c r="AH1213" i="2" s="1"/>
  <c r="AI1213" i="2" s="1"/>
  <c r="AJ1213" i="2" s="1"/>
  <c r="AK1213" i="2" s="1"/>
  <c r="AL1213" i="2" s="1"/>
  <c r="AM1213" i="2" s="1"/>
  <c r="AN1213" i="2" s="1"/>
  <c r="S1353" i="2"/>
  <c r="T1353" i="2" s="1"/>
  <c r="U1353" i="2" s="1"/>
  <c r="V1353" i="2" s="1"/>
  <c r="W1353" i="2" s="1"/>
  <c r="X1353" i="2" s="1"/>
  <c r="Y1353" i="2" s="1"/>
  <c r="Z1353" i="2" s="1"/>
  <c r="AA1353" i="2" s="1"/>
  <c r="AB1353" i="2" s="1"/>
  <c r="AC1353" i="2" s="1"/>
  <c r="AD1353" i="2" s="1"/>
  <c r="AE1353" i="2" s="1"/>
  <c r="AF1353" i="2" s="1"/>
  <c r="AG1353" i="2" s="1"/>
  <c r="AH1353" i="2" s="1"/>
  <c r="AI1353" i="2" s="1"/>
  <c r="AJ1353" i="2" s="1"/>
  <c r="AK1353" i="2" s="1"/>
  <c r="AL1353" i="2" s="1"/>
  <c r="AM1353" i="2" s="1"/>
  <c r="AN1353" i="2" s="1"/>
  <c r="S1791" i="2"/>
  <c r="S1500" i="2"/>
  <c r="T1500" i="2" s="1"/>
  <c r="U1500" i="2" s="1"/>
  <c r="V1500" i="2" s="1"/>
  <c r="W1500" i="2" s="1"/>
  <c r="X1500" i="2" s="1"/>
  <c r="Y1500" i="2" s="1"/>
  <c r="Z1500" i="2" s="1"/>
  <c r="AA1500" i="2" s="1"/>
  <c r="AB1500" i="2" s="1"/>
  <c r="AC1500" i="2" s="1"/>
  <c r="AD1500" i="2" s="1"/>
  <c r="AE1500" i="2" s="1"/>
  <c r="AF1500" i="2" s="1"/>
  <c r="AG1500" i="2" s="1"/>
  <c r="AH1500" i="2" s="1"/>
  <c r="AI1500" i="2" s="1"/>
  <c r="AJ1500" i="2" s="1"/>
  <c r="AK1500" i="2" s="1"/>
  <c r="AL1500" i="2" s="1"/>
  <c r="AM1500" i="2" s="1"/>
  <c r="AN1500" i="2" s="1"/>
  <c r="S233" i="44"/>
  <c r="S921" i="2"/>
  <c r="T921" i="2" s="1"/>
  <c r="U921" i="2" s="1"/>
  <c r="V921" i="2" s="1"/>
  <c r="W921" i="2" s="1"/>
  <c r="X921" i="2" s="1"/>
  <c r="Y921" i="2" s="1"/>
  <c r="Z921" i="2" s="1"/>
  <c r="AA921" i="2" s="1"/>
  <c r="AB921" i="2" s="1"/>
  <c r="AC921" i="2" s="1"/>
  <c r="AD921" i="2" s="1"/>
  <c r="AE921" i="2" s="1"/>
  <c r="AF921" i="2" s="1"/>
  <c r="AG921" i="2" s="1"/>
  <c r="AH921" i="2" s="1"/>
  <c r="AI921" i="2" s="1"/>
  <c r="AJ921" i="2" s="1"/>
  <c r="AK921" i="2" s="1"/>
  <c r="AL921" i="2" s="1"/>
  <c r="AM921" i="2" s="1"/>
  <c r="AN921" i="2" s="1"/>
  <c r="S780" i="2"/>
  <c r="T780" i="2" s="1"/>
  <c r="U780" i="2" s="1"/>
  <c r="V780" i="2" s="1"/>
  <c r="W780" i="2" s="1"/>
  <c r="X780" i="2" s="1"/>
  <c r="Y780" i="2" s="1"/>
  <c r="Z780" i="2" s="1"/>
  <c r="AA780" i="2" s="1"/>
  <c r="AB780" i="2" s="1"/>
  <c r="AC780" i="2" s="1"/>
  <c r="AD780" i="2" s="1"/>
  <c r="AE780" i="2" s="1"/>
  <c r="AF780" i="2" s="1"/>
  <c r="AG780" i="2" s="1"/>
  <c r="AH780" i="2" s="1"/>
  <c r="AI780" i="2" s="1"/>
  <c r="AJ780" i="2" s="1"/>
  <c r="AK780" i="2" s="1"/>
  <c r="AL780" i="2" s="1"/>
  <c r="AM780" i="2" s="1"/>
  <c r="AN780" i="2" s="1"/>
  <c r="S1066" i="44"/>
  <c r="S1654" i="44"/>
  <c r="S782" i="44"/>
  <c r="S1796" i="44"/>
  <c r="S785" i="44"/>
  <c r="S1214" i="44"/>
  <c r="S234" i="44"/>
  <c r="S1067" i="44"/>
  <c r="S1798" i="44"/>
  <c r="S1221" i="44"/>
  <c r="S1656" i="44"/>
  <c r="S776" i="44"/>
  <c r="S1211" i="2"/>
  <c r="T1211" i="2" s="1"/>
  <c r="U1211" i="2" s="1"/>
  <c r="V1211" i="2" s="1"/>
  <c r="W1211" i="2" s="1"/>
  <c r="X1211" i="2" s="1"/>
  <c r="Y1211" i="2" s="1"/>
  <c r="Z1211" i="2" s="1"/>
  <c r="AA1211" i="2" s="1"/>
  <c r="AB1211" i="2" s="1"/>
  <c r="AC1211" i="2" s="1"/>
  <c r="AD1211" i="2" s="1"/>
  <c r="AE1211" i="2" s="1"/>
  <c r="AF1211" i="2" s="1"/>
  <c r="AG1211" i="2" s="1"/>
  <c r="AH1211" i="2" s="1"/>
  <c r="AI1211" i="2" s="1"/>
  <c r="AJ1211" i="2" s="1"/>
  <c r="AK1211" i="2" s="1"/>
  <c r="AL1211" i="2" s="1"/>
  <c r="AM1211" i="2" s="1"/>
  <c r="AN1211" i="2" s="1"/>
  <c r="S1065" i="2"/>
  <c r="T1065" i="2" s="1"/>
  <c r="U1065" i="2" s="1"/>
  <c r="V1065" i="2" s="1"/>
  <c r="W1065" i="2" s="1"/>
  <c r="X1065" i="2" s="1"/>
  <c r="Y1065" i="2" s="1"/>
  <c r="Z1065" i="2" s="1"/>
  <c r="AA1065" i="2" s="1"/>
  <c r="AB1065" i="2" s="1"/>
  <c r="AC1065" i="2" s="1"/>
  <c r="AD1065" i="2" s="1"/>
  <c r="AE1065" i="2" s="1"/>
  <c r="AF1065" i="2" s="1"/>
  <c r="AG1065" i="2" s="1"/>
  <c r="AH1065" i="2" s="1"/>
  <c r="AI1065" i="2" s="1"/>
  <c r="AJ1065" i="2" s="1"/>
  <c r="AK1065" i="2" s="1"/>
  <c r="AL1065" i="2" s="1"/>
  <c r="AM1065" i="2" s="1"/>
  <c r="AN1065" i="2" s="1"/>
  <c r="S1799" i="44"/>
  <c r="S1795" i="2"/>
  <c r="T1795" i="2" s="1"/>
  <c r="U1795" i="2" s="1"/>
  <c r="V1795" i="2" s="1"/>
  <c r="W1795" i="2" s="1"/>
  <c r="X1795" i="2" s="1"/>
  <c r="Y1795" i="2" s="1"/>
  <c r="Z1795" i="2" s="1"/>
  <c r="AA1795" i="2" s="1"/>
  <c r="AB1795" i="2" s="1"/>
  <c r="AC1795" i="2" s="1"/>
  <c r="AD1795" i="2" s="1"/>
  <c r="AE1795" i="2" s="1"/>
  <c r="AF1795" i="2" s="1"/>
  <c r="AG1795" i="2" s="1"/>
  <c r="AH1795" i="2" s="1"/>
  <c r="AI1795" i="2" s="1"/>
  <c r="AJ1795" i="2" s="1"/>
  <c r="AK1795" i="2" s="1"/>
  <c r="AL1795" i="2" s="1"/>
  <c r="AM1795" i="2" s="1"/>
  <c r="AN1795" i="2" s="1"/>
  <c r="S924" i="2"/>
  <c r="T924" i="2" s="1"/>
  <c r="U924" i="2" s="1"/>
  <c r="V924" i="2" s="1"/>
  <c r="W924" i="2" s="1"/>
  <c r="X924" i="2" s="1"/>
  <c r="Y924" i="2" s="1"/>
  <c r="Z924" i="2" s="1"/>
  <c r="AA924" i="2" s="1"/>
  <c r="AB924" i="2" s="1"/>
  <c r="AC924" i="2" s="1"/>
  <c r="AD924" i="2" s="1"/>
  <c r="AE924" i="2" s="1"/>
  <c r="AF924" i="2" s="1"/>
  <c r="AG924" i="2" s="1"/>
  <c r="AH924" i="2" s="1"/>
  <c r="AI924" i="2" s="1"/>
  <c r="AJ924" i="2" s="1"/>
  <c r="AK924" i="2" s="1"/>
  <c r="AL924" i="2" s="1"/>
  <c r="AM924" i="2" s="1"/>
  <c r="AN924" i="2" s="1"/>
  <c r="S1357" i="2"/>
  <c r="T1357" i="2" s="1"/>
  <c r="U1357" i="2" s="1"/>
  <c r="V1357" i="2" s="1"/>
  <c r="W1357" i="2" s="1"/>
  <c r="X1357" i="2" s="1"/>
  <c r="Y1357" i="2" s="1"/>
  <c r="Z1357" i="2" s="1"/>
  <c r="AA1357" i="2" s="1"/>
  <c r="AB1357" i="2" s="1"/>
  <c r="AC1357" i="2" s="1"/>
  <c r="AD1357" i="2" s="1"/>
  <c r="AE1357" i="2" s="1"/>
  <c r="AF1357" i="2" s="1"/>
  <c r="AG1357" i="2" s="1"/>
  <c r="AH1357" i="2" s="1"/>
  <c r="AI1357" i="2" s="1"/>
  <c r="AJ1357" i="2" s="1"/>
  <c r="AK1357" i="2" s="1"/>
  <c r="AL1357" i="2" s="1"/>
  <c r="AM1357" i="2" s="1"/>
  <c r="AN1357" i="2" s="1"/>
  <c r="S1211" i="44"/>
  <c r="S781" i="44"/>
  <c r="S1505" i="2"/>
  <c r="T1505" i="2" s="1"/>
  <c r="U1505" i="2" s="1"/>
  <c r="V1505" i="2" s="1"/>
  <c r="W1505" i="2" s="1"/>
  <c r="X1505" i="2" s="1"/>
  <c r="Y1505" i="2" s="1"/>
  <c r="Z1505" i="2" s="1"/>
  <c r="AA1505" i="2" s="1"/>
  <c r="AB1505" i="2" s="1"/>
  <c r="AC1505" i="2" s="1"/>
  <c r="AD1505" i="2" s="1"/>
  <c r="AE1505" i="2" s="1"/>
  <c r="AF1505" i="2" s="1"/>
  <c r="AG1505" i="2" s="1"/>
  <c r="AH1505" i="2" s="1"/>
  <c r="AI1505" i="2" s="1"/>
  <c r="AJ1505" i="2" s="1"/>
  <c r="AK1505" i="2" s="1"/>
  <c r="AL1505" i="2" s="1"/>
  <c r="AM1505" i="2" s="1"/>
  <c r="AN1505" i="2" s="1"/>
  <c r="S1497" i="2"/>
  <c r="T1497" i="2" s="1"/>
  <c r="U1497" i="2" s="1"/>
  <c r="V1497" i="2" s="1"/>
  <c r="W1497" i="2" s="1"/>
  <c r="X1497" i="2" s="1"/>
  <c r="Y1497" i="2" s="1"/>
  <c r="Z1497" i="2" s="1"/>
  <c r="AA1497" i="2" s="1"/>
  <c r="AB1497" i="2" s="1"/>
  <c r="AC1497" i="2" s="1"/>
  <c r="AD1497" i="2" s="1"/>
  <c r="AE1497" i="2" s="1"/>
  <c r="AF1497" i="2" s="1"/>
  <c r="AG1497" i="2" s="1"/>
  <c r="AH1497" i="2" s="1"/>
  <c r="AI1497" i="2" s="1"/>
  <c r="AJ1497" i="2" s="1"/>
  <c r="AK1497" i="2" s="1"/>
  <c r="AL1497" i="2" s="1"/>
  <c r="AM1497" i="2" s="1"/>
  <c r="AN1497" i="2" s="1"/>
  <c r="S930" i="2"/>
  <c r="T930" i="2" s="1"/>
  <c r="U930" i="2" s="1"/>
  <c r="V930" i="2" s="1"/>
  <c r="W930" i="2" s="1"/>
  <c r="X930" i="2" s="1"/>
  <c r="Y930" i="2" s="1"/>
  <c r="Z930" i="2" s="1"/>
  <c r="AA930" i="2" s="1"/>
  <c r="AB930" i="2" s="1"/>
  <c r="AC930" i="2" s="1"/>
  <c r="AD930" i="2" s="1"/>
  <c r="AE930" i="2" s="1"/>
  <c r="AF930" i="2" s="1"/>
  <c r="AG930" i="2" s="1"/>
  <c r="AH930" i="2" s="1"/>
  <c r="AI930" i="2" s="1"/>
  <c r="AJ930" i="2" s="1"/>
  <c r="AK930" i="2" s="1"/>
  <c r="AL930" i="2" s="1"/>
  <c r="AM930" i="2" s="1"/>
  <c r="AN930" i="2" s="1"/>
  <c r="S1503" i="2"/>
  <c r="T1503" i="2" s="1"/>
  <c r="U1503" i="2" s="1"/>
  <c r="V1503" i="2" s="1"/>
  <c r="W1503" i="2" s="1"/>
  <c r="X1503" i="2" s="1"/>
  <c r="Y1503" i="2" s="1"/>
  <c r="Z1503" i="2" s="1"/>
  <c r="AA1503" i="2" s="1"/>
  <c r="AB1503" i="2" s="1"/>
  <c r="AC1503" i="2" s="1"/>
  <c r="AD1503" i="2" s="1"/>
  <c r="AE1503" i="2" s="1"/>
  <c r="AF1503" i="2" s="1"/>
  <c r="AG1503" i="2" s="1"/>
  <c r="AH1503" i="2" s="1"/>
  <c r="AI1503" i="2" s="1"/>
  <c r="AJ1503" i="2" s="1"/>
  <c r="AK1503" i="2" s="1"/>
  <c r="AL1503" i="2" s="1"/>
  <c r="AM1503" i="2" s="1"/>
  <c r="AN1503" i="2" s="1"/>
  <c r="S918" i="2"/>
  <c r="T918" i="2" s="1"/>
  <c r="U918" i="2" s="1"/>
  <c r="V918" i="2" s="1"/>
  <c r="W918" i="2" s="1"/>
  <c r="X918" i="2" s="1"/>
  <c r="Y918" i="2" s="1"/>
  <c r="Z918" i="2" s="1"/>
  <c r="AA918" i="2" s="1"/>
  <c r="AB918" i="2" s="1"/>
  <c r="AC918" i="2" s="1"/>
  <c r="AD918" i="2" s="1"/>
  <c r="AE918" i="2" s="1"/>
  <c r="AF918" i="2" s="1"/>
  <c r="AG918" i="2" s="1"/>
  <c r="AH918" i="2" s="1"/>
  <c r="AI918" i="2" s="1"/>
  <c r="AJ918" i="2" s="1"/>
  <c r="AK918" i="2" s="1"/>
  <c r="AL918" i="2" s="1"/>
  <c r="AM918" i="2" s="1"/>
  <c r="AN918" i="2" s="1"/>
  <c r="S1508" i="2"/>
  <c r="T1508" i="2" s="1"/>
  <c r="U1508" i="2" s="1"/>
  <c r="V1508" i="2" s="1"/>
  <c r="W1508" i="2" s="1"/>
  <c r="X1508" i="2" s="1"/>
  <c r="Y1508" i="2" s="1"/>
  <c r="Z1508" i="2" s="1"/>
  <c r="AA1508" i="2" s="1"/>
  <c r="AB1508" i="2" s="1"/>
  <c r="AC1508" i="2" s="1"/>
  <c r="AD1508" i="2" s="1"/>
  <c r="AE1508" i="2" s="1"/>
  <c r="AF1508" i="2" s="1"/>
  <c r="AG1508" i="2" s="1"/>
  <c r="AH1508" i="2" s="1"/>
  <c r="AI1508" i="2" s="1"/>
  <c r="AJ1508" i="2" s="1"/>
  <c r="AK1508" i="2" s="1"/>
  <c r="AL1508" i="2" s="1"/>
  <c r="AM1508" i="2" s="1"/>
  <c r="AN1508" i="2" s="1"/>
  <c r="S781" i="2"/>
  <c r="T781" i="2" s="1"/>
  <c r="U781" i="2" s="1"/>
  <c r="V781" i="2" s="1"/>
  <c r="W781" i="2" s="1"/>
  <c r="X781" i="2" s="1"/>
  <c r="Y781" i="2" s="1"/>
  <c r="Z781" i="2" s="1"/>
  <c r="AA781" i="2" s="1"/>
  <c r="AB781" i="2" s="1"/>
  <c r="AC781" i="2" s="1"/>
  <c r="AD781" i="2" s="1"/>
  <c r="AE781" i="2" s="1"/>
  <c r="AF781" i="2" s="1"/>
  <c r="AG781" i="2" s="1"/>
  <c r="AH781" i="2" s="1"/>
  <c r="AI781" i="2" s="1"/>
  <c r="AJ781" i="2" s="1"/>
  <c r="AK781" i="2" s="1"/>
  <c r="AL781" i="2" s="1"/>
  <c r="AM781" i="2" s="1"/>
  <c r="AN781" i="2" s="1"/>
  <c r="S1801" i="44"/>
  <c r="S1208" i="44"/>
  <c r="S777" i="2"/>
  <c r="T777" i="2" s="1"/>
  <c r="U777" i="2" s="1"/>
  <c r="V777" i="2" s="1"/>
  <c r="W777" i="2" s="1"/>
  <c r="X777" i="2" s="1"/>
  <c r="Y777" i="2" s="1"/>
  <c r="Z777" i="2" s="1"/>
  <c r="AA777" i="2" s="1"/>
  <c r="AB777" i="2" s="1"/>
  <c r="AC777" i="2" s="1"/>
  <c r="AD777" i="2" s="1"/>
  <c r="AE777" i="2" s="1"/>
  <c r="AF777" i="2" s="1"/>
  <c r="AG777" i="2" s="1"/>
  <c r="AH777" i="2" s="1"/>
  <c r="AI777" i="2" s="1"/>
  <c r="AJ777" i="2" s="1"/>
  <c r="AK777" i="2" s="1"/>
  <c r="AL777" i="2" s="1"/>
  <c r="AM777" i="2" s="1"/>
  <c r="AN777" i="2" s="1"/>
  <c r="S1653" i="2"/>
  <c r="T1653" i="2" s="1"/>
  <c r="U1653" i="2" s="1"/>
  <c r="V1653" i="2" s="1"/>
  <c r="W1653" i="2" s="1"/>
  <c r="X1653" i="2" s="1"/>
  <c r="Y1653" i="2" s="1"/>
  <c r="Z1653" i="2" s="1"/>
  <c r="AA1653" i="2" s="1"/>
  <c r="AB1653" i="2" s="1"/>
  <c r="AC1653" i="2" s="1"/>
  <c r="AD1653" i="2" s="1"/>
  <c r="AE1653" i="2" s="1"/>
  <c r="AF1653" i="2" s="1"/>
  <c r="AG1653" i="2" s="1"/>
  <c r="AH1653" i="2" s="1"/>
  <c r="AI1653" i="2" s="1"/>
  <c r="AJ1653" i="2" s="1"/>
  <c r="AK1653" i="2" s="1"/>
  <c r="AL1653" i="2" s="1"/>
  <c r="AM1653" i="2" s="1"/>
  <c r="AN1653" i="2" s="1"/>
  <c r="S1796" i="2"/>
  <c r="T1796" i="2" s="1"/>
  <c r="U1796" i="2" s="1"/>
  <c r="V1796" i="2" s="1"/>
  <c r="W1796" i="2" s="1"/>
  <c r="X1796" i="2" s="1"/>
  <c r="Y1796" i="2" s="1"/>
  <c r="Z1796" i="2" s="1"/>
  <c r="AA1796" i="2" s="1"/>
  <c r="AB1796" i="2" s="1"/>
  <c r="AC1796" i="2" s="1"/>
  <c r="AD1796" i="2" s="1"/>
  <c r="AE1796" i="2" s="1"/>
  <c r="AF1796" i="2" s="1"/>
  <c r="AG1796" i="2" s="1"/>
  <c r="AH1796" i="2" s="1"/>
  <c r="AI1796" i="2" s="1"/>
  <c r="AJ1796" i="2" s="1"/>
  <c r="AK1796" i="2" s="1"/>
  <c r="AL1796" i="2" s="1"/>
  <c r="AM1796" i="2" s="1"/>
  <c r="AN1796" i="2" s="1"/>
  <c r="S1790" i="2"/>
  <c r="S1212" i="2"/>
  <c r="T1212" i="2" s="1"/>
  <c r="U1212" i="2" s="1"/>
  <c r="V1212" i="2" s="1"/>
  <c r="W1212" i="2" s="1"/>
  <c r="X1212" i="2" s="1"/>
  <c r="Y1212" i="2" s="1"/>
  <c r="Z1212" i="2" s="1"/>
  <c r="AA1212" i="2" s="1"/>
  <c r="AB1212" i="2" s="1"/>
  <c r="AC1212" i="2" s="1"/>
  <c r="AD1212" i="2" s="1"/>
  <c r="AE1212" i="2" s="1"/>
  <c r="AF1212" i="2" s="1"/>
  <c r="AG1212" i="2" s="1"/>
  <c r="AH1212" i="2" s="1"/>
  <c r="AI1212" i="2" s="1"/>
  <c r="AJ1212" i="2" s="1"/>
  <c r="AK1212" i="2" s="1"/>
  <c r="AL1212" i="2" s="1"/>
  <c r="AM1212" i="2" s="1"/>
  <c r="AN1212" i="2" s="1"/>
  <c r="S1352" i="2"/>
  <c r="T1352" i="2" s="1"/>
  <c r="U1352" i="2" s="1"/>
  <c r="V1352" i="2" s="1"/>
  <c r="W1352" i="2" s="1"/>
  <c r="X1352" i="2" s="1"/>
  <c r="Y1352" i="2" s="1"/>
  <c r="Z1352" i="2" s="1"/>
  <c r="AA1352" i="2" s="1"/>
  <c r="AB1352" i="2" s="1"/>
  <c r="AC1352" i="2" s="1"/>
  <c r="AD1352" i="2" s="1"/>
  <c r="AE1352" i="2" s="1"/>
  <c r="AF1352" i="2" s="1"/>
  <c r="AG1352" i="2" s="1"/>
  <c r="AH1352" i="2" s="1"/>
  <c r="AI1352" i="2" s="1"/>
  <c r="AJ1352" i="2" s="1"/>
  <c r="AK1352" i="2" s="1"/>
  <c r="AL1352" i="2" s="1"/>
  <c r="AM1352" i="2" s="1"/>
  <c r="AN1352" i="2" s="1"/>
  <c r="S1063" i="2"/>
  <c r="T1063" i="2" s="1"/>
  <c r="U1063" i="2" s="1"/>
  <c r="V1063" i="2" s="1"/>
  <c r="W1063" i="2" s="1"/>
  <c r="X1063" i="2" s="1"/>
  <c r="Y1063" i="2" s="1"/>
  <c r="Z1063" i="2" s="1"/>
  <c r="AA1063" i="2" s="1"/>
  <c r="AB1063" i="2" s="1"/>
  <c r="AC1063" i="2" s="1"/>
  <c r="AD1063" i="2" s="1"/>
  <c r="AE1063" i="2" s="1"/>
  <c r="AF1063" i="2" s="1"/>
  <c r="AG1063" i="2" s="1"/>
  <c r="AH1063" i="2" s="1"/>
  <c r="AI1063" i="2" s="1"/>
  <c r="AJ1063" i="2" s="1"/>
  <c r="AK1063" i="2" s="1"/>
  <c r="AL1063" i="2" s="1"/>
  <c r="AM1063" i="2" s="1"/>
  <c r="AN1063" i="2" s="1"/>
  <c r="S1354" i="2"/>
  <c r="T1354" i="2" s="1"/>
  <c r="U1354" i="2" s="1"/>
  <c r="V1354" i="2" s="1"/>
  <c r="W1354" i="2" s="1"/>
  <c r="X1354" i="2" s="1"/>
  <c r="Y1354" i="2" s="1"/>
  <c r="Z1354" i="2" s="1"/>
  <c r="AA1354" i="2" s="1"/>
  <c r="AB1354" i="2" s="1"/>
  <c r="AC1354" i="2" s="1"/>
  <c r="AD1354" i="2" s="1"/>
  <c r="AE1354" i="2" s="1"/>
  <c r="AF1354" i="2" s="1"/>
  <c r="AG1354" i="2" s="1"/>
  <c r="AH1354" i="2" s="1"/>
  <c r="AI1354" i="2" s="1"/>
  <c r="AJ1354" i="2" s="1"/>
  <c r="AK1354" i="2" s="1"/>
  <c r="AL1354" i="2" s="1"/>
  <c r="AM1354" i="2" s="1"/>
  <c r="AN1354" i="2" s="1"/>
  <c r="S923" i="2"/>
  <c r="T923" i="2" s="1"/>
  <c r="U923" i="2" s="1"/>
  <c r="V923" i="2" s="1"/>
  <c r="W923" i="2" s="1"/>
  <c r="X923" i="2" s="1"/>
  <c r="Y923" i="2" s="1"/>
  <c r="Z923" i="2" s="1"/>
  <c r="AA923" i="2" s="1"/>
  <c r="AB923" i="2" s="1"/>
  <c r="AC923" i="2" s="1"/>
  <c r="AD923" i="2" s="1"/>
  <c r="AE923" i="2" s="1"/>
  <c r="AF923" i="2" s="1"/>
  <c r="AG923" i="2" s="1"/>
  <c r="AH923" i="2" s="1"/>
  <c r="AI923" i="2" s="1"/>
  <c r="AJ923" i="2" s="1"/>
  <c r="AK923" i="2" s="1"/>
  <c r="AL923" i="2" s="1"/>
  <c r="AM923" i="2" s="1"/>
  <c r="AN923" i="2" s="1"/>
  <c r="S1062" i="2"/>
  <c r="T1062" i="2" s="1"/>
  <c r="U1062" i="2" s="1"/>
  <c r="V1062" i="2" s="1"/>
  <c r="W1062" i="2" s="1"/>
  <c r="X1062" i="2" s="1"/>
  <c r="Y1062" i="2" s="1"/>
  <c r="Z1062" i="2" s="1"/>
  <c r="AA1062" i="2" s="1"/>
  <c r="AB1062" i="2" s="1"/>
  <c r="AC1062" i="2" s="1"/>
  <c r="AD1062" i="2" s="1"/>
  <c r="AE1062" i="2" s="1"/>
  <c r="AF1062" i="2" s="1"/>
  <c r="AG1062" i="2" s="1"/>
  <c r="AH1062" i="2" s="1"/>
  <c r="AI1062" i="2" s="1"/>
  <c r="AJ1062" i="2" s="1"/>
  <c r="AK1062" i="2" s="1"/>
  <c r="AL1062" i="2" s="1"/>
  <c r="AM1062" i="2" s="1"/>
  <c r="AN1062" i="2" s="1"/>
  <c r="S1654" i="2"/>
  <c r="T1654" i="2" s="1"/>
  <c r="U1654" i="2" s="1"/>
  <c r="V1654" i="2" s="1"/>
  <c r="W1654" i="2" s="1"/>
  <c r="X1654" i="2" s="1"/>
  <c r="Y1654" i="2" s="1"/>
  <c r="Z1654" i="2" s="1"/>
  <c r="AA1654" i="2" s="1"/>
  <c r="AB1654" i="2" s="1"/>
  <c r="AC1654" i="2" s="1"/>
  <c r="AD1654" i="2" s="1"/>
  <c r="AE1654" i="2" s="1"/>
  <c r="AF1654" i="2" s="1"/>
  <c r="AG1654" i="2" s="1"/>
  <c r="AH1654" i="2" s="1"/>
  <c r="AI1654" i="2" s="1"/>
  <c r="AJ1654" i="2" s="1"/>
  <c r="AK1654" i="2" s="1"/>
  <c r="AL1654" i="2" s="1"/>
  <c r="AM1654" i="2" s="1"/>
  <c r="AN1654" i="2" s="1"/>
  <c r="S1072" i="2"/>
  <c r="T1072" i="2" s="1"/>
  <c r="U1072" i="2" s="1"/>
  <c r="V1072" i="2" s="1"/>
  <c r="W1072" i="2" s="1"/>
  <c r="X1072" i="2" s="1"/>
  <c r="Y1072" i="2" s="1"/>
  <c r="Z1072" i="2" s="1"/>
  <c r="AA1072" i="2" s="1"/>
  <c r="AB1072" i="2" s="1"/>
  <c r="AC1072" i="2" s="1"/>
  <c r="AD1072" i="2" s="1"/>
  <c r="AE1072" i="2" s="1"/>
  <c r="AF1072" i="2" s="1"/>
  <c r="AG1072" i="2" s="1"/>
  <c r="AH1072" i="2" s="1"/>
  <c r="AI1072" i="2" s="1"/>
  <c r="AJ1072" i="2" s="1"/>
  <c r="AK1072" i="2" s="1"/>
  <c r="AL1072" i="2" s="1"/>
  <c r="AM1072" i="2" s="1"/>
  <c r="AN1072" i="2" s="1"/>
  <c r="S1789" i="44"/>
  <c r="S786" i="44"/>
  <c r="S926" i="2"/>
  <c r="T926" i="2" s="1"/>
  <c r="U926" i="2" s="1"/>
  <c r="V926" i="2" s="1"/>
  <c r="W926" i="2" s="1"/>
  <c r="X926" i="2" s="1"/>
  <c r="Y926" i="2" s="1"/>
  <c r="Z926" i="2" s="1"/>
  <c r="AA926" i="2" s="1"/>
  <c r="AB926" i="2" s="1"/>
  <c r="AC926" i="2" s="1"/>
  <c r="AD926" i="2" s="1"/>
  <c r="AE926" i="2" s="1"/>
  <c r="AF926" i="2" s="1"/>
  <c r="AG926" i="2" s="1"/>
  <c r="AH926" i="2" s="1"/>
  <c r="AI926" i="2" s="1"/>
  <c r="AJ926" i="2" s="1"/>
  <c r="AK926" i="2" s="1"/>
  <c r="AL926" i="2" s="1"/>
  <c r="AM926" i="2" s="1"/>
  <c r="AN926" i="2" s="1"/>
  <c r="S1649" i="2"/>
  <c r="S1799" i="2"/>
  <c r="T1799" i="2" s="1"/>
  <c r="U1799" i="2" s="1"/>
  <c r="V1799" i="2" s="1"/>
  <c r="W1799" i="2" s="1"/>
  <c r="X1799" i="2" s="1"/>
  <c r="Y1799" i="2" s="1"/>
  <c r="Z1799" i="2" s="1"/>
  <c r="AA1799" i="2" s="1"/>
  <c r="AB1799" i="2" s="1"/>
  <c r="AC1799" i="2" s="1"/>
  <c r="AD1799" i="2" s="1"/>
  <c r="AE1799" i="2" s="1"/>
  <c r="AF1799" i="2" s="1"/>
  <c r="AG1799" i="2" s="1"/>
  <c r="AH1799" i="2" s="1"/>
  <c r="AI1799" i="2" s="1"/>
  <c r="AJ1799" i="2" s="1"/>
  <c r="AK1799" i="2" s="1"/>
  <c r="AL1799" i="2" s="1"/>
  <c r="AM1799" i="2" s="1"/>
  <c r="AN1799" i="2" s="1"/>
  <c r="S1801" i="2"/>
  <c r="T1801" i="2" s="1"/>
  <c r="U1801" i="2" s="1"/>
  <c r="V1801" i="2" s="1"/>
  <c r="W1801" i="2" s="1"/>
  <c r="X1801" i="2" s="1"/>
  <c r="Y1801" i="2" s="1"/>
  <c r="Z1801" i="2" s="1"/>
  <c r="AA1801" i="2" s="1"/>
  <c r="AB1801" i="2" s="1"/>
  <c r="AC1801" i="2" s="1"/>
  <c r="AD1801" i="2" s="1"/>
  <c r="AE1801" i="2" s="1"/>
  <c r="AF1801" i="2" s="1"/>
  <c r="AG1801" i="2" s="1"/>
  <c r="AH1801" i="2" s="1"/>
  <c r="AI1801" i="2" s="1"/>
  <c r="AJ1801" i="2" s="1"/>
  <c r="AK1801" i="2" s="1"/>
  <c r="AL1801" i="2" s="1"/>
  <c r="AM1801" i="2" s="1"/>
  <c r="AN1801" i="2" s="1"/>
  <c r="S1800" i="2"/>
  <c r="T1800" i="2" s="1"/>
  <c r="U1800" i="2" s="1"/>
  <c r="V1800" i="2" s="1"/>
  <c r="W1800" i="2" s="1"/>
  <c r="X1800" i="2" s="1"/>
  <c r="Y1800" i="2" s="1"/>
  <c r="Z1800" i="2" s="1"/>
  <c r="AA1800" i="2" s="1"/>
  <c r="AB1800" i="2" s="1"/>
  <c r="AC1800" i="2" s="1"/>
  <c r="AD1800" i="2" s="1"/>
  <c r="AE1800" i="2" s="1"/>
  <c r="AF1800" i="2" s="1"/>
  <c r="AG1800" i="2" s="1"/>
  <c r="AH1800" i="2" s="1"/>
  <c r="AI1800" i="2" s="1"/>
  <c r="AJ1800" i="2" s="1"/>
  <c r="AK1800" i="2" s="1"/>
  <c r="AL1800" i="2" s="1"/>
  <c r="AM1800" i="2" s="1"/>
  <c r="AN1800" i="2" s="1"/>
  <c r="S1077" i="2"/>
  <c r="T1077" i="2" s="1"/>
  <c r="U1077" i="2" s="1"/>
  <c r="V1077" i="2" s="1"/>
  <c r="W1077" i="2" s="1"/>
  <c r="X1077" i="2" s="1"/>
  <c r="Y1077" i="2" s="1"/>
  <c r="Z1077" i="2" s="1"/>
  <c r="AA1077" i="2" s="1"/>
  <c r="AB1077" i="2" s="1"/>
  <c r="AC1077" i="2" s="1"/>
  <c r="AD1077" i="2" s="1"/>
  <c r="AE1077" i="2" s="1"/>
  <c r="AF1077" i="2" s="1"/>
  <c r="AG1077" i="2" s="1"/>
  <c r="AH1077" i="2" s="1"/>
  <c r="AI1077" i="2" s="1"/>
  <c r="AJ1077" i="2" s="1"/>
  <c r="AK1077" i="2" s="1"/>
  <c r="AL1077" i="2" s="1"/>
  <c r="AM1077" i="2" s="1"/>
  <c r="AN1077" i="2" s="1"/>
  <c r="S918" i="44"/>
  <c r="S1512" i="2"/>
  <c r="T1512" i="2" s="1"/>
  <c r="U1512" i="2" s="1"/>
  <c r="V1512" i="2" s="1"/>
  <c r="W1512" i="2" s="1"/>
  <c r="X1512" i="2" s="1"/>
  <c r="Y1512" i="2" s="1"/>
  <c r="Z1512" i="2" s="1"/>
  <c r="AA1512" i="2" s="1"/>
  <c r="AB1512" i="2" s="1"/>
  <c r="AC1512" i="2" s="1"/>
  <c r="AD1512" i="2" s="1"/>
  <c r="AE1512" i="2" s="1"/>
  <c r="AF1512" i="2" s="1"/>
  <c r="AG1512" i="2" s="1"/>
  <c r="AH1512" i="2" s="1"/>
  <c r="AI1512" i="2" s="1"/>
  <c r="AJ1512" i="2" s="1"/>
  <c r="AK1512" i="2" s="1"/>
  <c r="AL1512" i="2" s="1"/>
  <c r="AM1512" i="2" s="1"/>
  <c r="AN1512" i="2" s="1"/>
  <c r="S1362" i="2"/>
  <c r="T1362" i="2" s="1"/>
  <c r="U1362" i="2" s="1"/>
  <c r="V1362" i="2" s="1"/>
  <c r="W1362" i="2" s="1"/>
  <c r="X1362" i="2" s="1"/>
  <c r="Y1362" i="2" s="1"/>
  <c r="Z1362" i="2" s="1"/>
  <c r="AA1362" i="2" s="1"/>
  <c r="AB1362" i="2" s="1"/>
  <c r="AC1362" i="2" s="1"/>
  <c r="AD1362" i="2" s="1"/>
  <c r="AE1362" i="2" s="1"/>
  <c r="AF1362" i="2" s="1"/>
  <c r="AG1362" i="2" s="1"/>
  <c r="AH1362" i="2" s="1"/>
  <c r="AI1362" i="2" s="1"/>
  <c r="AJ1362" i="2" s="1"/>
  <c r="AK1362" i="2" s="1"/>
  <c r="AL1362" i="2" s="1"/>
  <c r="AM1362" i="2" s="1"/>
  <c r="AN1362" i="2" s="1"/>
  <c r="S1358" i="2"/>
  <c r="T1358" i="2" s="1"/>
  <c r="U1358" i="2" s="1"/>
  <c r="V1358" i="2" s="1"/>
  <c r="W1358" i="2" s="1"/>
  <c r="X1358" i="2" s="1"/>
  <c r="Y1358" i="2" s="1"/>
  <c r="Z1358" i="2" s="1"/>
  <c r="AA1358" i="2" s="1"/>
  <c r="AB1358" i="2" s="1"/>
  <c r="AC1358" i="2" s="1"/>
  <c r="AD1358" i="2" s="1"/>
  <c r="AE1358" i="2" s="1"/>
  <c r="AF1358" i="2" s="1"/>
  <c r="AG1358" i="2" s="1"/>
  <c r="AH1358" i="2" s="1"/>
  <c r="AI1358" i="2" s="1"/>
  <c r="AJ1358" i="2" s="1"/>
  <c r="AK1358" i="2" s="1"/>
  <c r="AL1358" i="2" s="1"/>
  <c r="AM1358" i="2" s="1"/>
  <c r="AN1358" i="2" s="1"/>
  <c r="S1214" i="2"/>
  <c r="T1214" i="2" s="1"/>
  <c r="U1214" i="2" s="1"/>
  <c r="V1214" i="2" s="1"/>
  <c r="W1214" i="2" s="1"/>
  <c r="X1214" i="2" s="1"/>
  <c r="Y1214" i="2" s="1"/>
  <c r="Z1214" i="2" s="1"/>
  <c r="AA1214" i="2" s="1"/>
  <c r="AB1214" i="2" s="1"/>
  <c r="AC1214" i="2" s="1"/>
  <c r="AD1214" i="2" s="1"/>
  <c r="AE1214" i="2" s="1"/>
  <c r="AF1214" i="2" s="1"/>
  <c r="AG1214" i="2" s="1"/>
  <c r="AH1214" i="2" s="1"/>
  <c r="AI1214" i="2" s="1"/>
  <c r="AJ1214" i="2" s="1"/>
  <c r="AK1214" i="2" s="1"/>
  <c r="AL1214" i="2" s="1"/>
  <c r="AM1214" i="2" s="1"/>
  <c r="AN1214" i="2" s="1"/>
  <c r="S1075" i="2"/>
  <c r="T1075" i="2" s="1"/>
  <c r="U1075" i="2" s="1"/>
  <c r="V1075" i="2" s="1"/>
  <c r="W1075" i="2" s="1"/>
  <c r="X1075" i="2" s="1"/>
  <c r="Y1075" i="2" s="1"/>
  <c r="Z1075" i="2" s="1"/>
  <c r="AA1075" i="2" s="1"/>
  <c r="AB1075" i="2" s="1"/>
  <c r="AC1075" i="2" s="1"/>
  <c r="AD1075" i="2" s="1"/>
  <c r="AE1075" i="2" s="1"/>
  <c r="AF1075" i="2" s="1"/>
  <c r="AG1075" i="2" s="1"/>
  <c r="AH1075" i="2" s="1"/>
  <c r="AI1075" i="2" s="1"/>
  <c r="AJ1075" i="2" s="1"/>
  <c r="AK1075" i="2" s="1"/>
  <c r="AL1075" i="2" s="1"/>
  <c r="AM1075" i="2" s="1"/>
  <c r="AN1075" i="2" s="1"/>
  <c r="S1511" i="2"/>
  <c r="T1511" i="2" s="1"/>
  <c r="U1511" i="2" s="1"/>
  <c r="V1511" i="2" s="1"/>
  <c r="W1511" i="2" s="1"/>
  <c r="X1511" i="2" s="1"/>
  <c r="Y1511" i="2" s="1"/>
  <c r="Z1511" i="2" s="1"/>
  <c r="AA1511" i="2" s="1"/>
  <c r="AB1511" i="2" s="1"/>
  <c r="AC1511" i="2" s="1"/>
  <c r="AD1511" i="2" s="1"/>
  <c r="AE1511" i="2" s="1"/>
  <c r="AF1511" i="2" s="1"/>
  <c r="AG1511" i="2" s="1"/>
  <c r="AH1511" i="2" s="1"/>
  <c r="AI1511" i="2" s="1"/>
  <c r="AJ1511" i="2" s="1"/>
  <c r="AK1511" i="2" s="1"/>
  <c r="AL1511" i="2" s="1"/>
  <c r="AM1511" i="2" s="1"/>
  <c r="AN1511" i="2" s="1"/>
  <c r="S922" i="2"/>
  <c r="T922" i="2" s="1"/>
  <c r="U922" i="2" s="1"/>
  <c r="V922" i="2" s="1"/>
  <c r="W922" i="2" s="1"/>
  <c r="X922" i="2" s="1"/>
  <c r="Y922" i="2" s="1"/>
  <c r="Z922" i="2" s="1"/>
  <c r="AA922" i="2" s="1"/>
  <c r="AB922" i="2" s="1"/>
  <c r="AC922" i="2" s="1"/>
  <c r="AD922" i="2" s="1"/>
  <c r="AE922" i="2" s="1"/>
  <c r="AF922" i="2" s="1"/>
  <c r="AG922" i="2" s="1"/>
  <c r="AH922" i="2" s="1"/>
  <c r="AI922" i="2" s="1"/>
  <c r="AJ922" i="2" s="1"/>
  <c r="AK922" i="2" s="1"/>
  <c r="AL922" i="2" s="1"/>
  <c r="AM922" i="2" s="1"/>
  <c r="AN922" i="2" s="1"/>
  <c r="S1068" i="44"/>
  <c r="S779" i="2"/>
  <c r="T779" i="2" s="1"/>
  <c r="U779" i="2" s="1"/>
  <c r="V779" i="2" s="1"/>
  <c r="W779" i="2" s="1"/>
  <c r="X779" i="2" s="1"/>
  <c r="Y779" i="2" s="1"/>
  <c r="Z779" i="2" s="1"/>
  <c r="AA779" i="2" s="1"/>
  <c r="AB779" i="2" s="1"/>
  <c r="AC779" i="2" s="1"/>
  <c r="AD779" i="2" s="1"/>
  <c r="AE779" i="2" s="1"/>
  <c r="AF779" i="2" s="1"/>
  <c r="AG779" i="2" s="1"/>
  <c r="AH779" i="2" s="1"/>
  <c r="AI779" i="2" s="1"/>
  <c r="AJ779" i="2" s="1"/>
  <c r="AK779" i="2" s="1"/>
  <c r="AL779" i="2" s="1"/>
  <c r="AM779" i="2" s="1"/>
  <c r="AN779" i="2" s="1"/>
  <c r="S237" i="44"/>
  <c r="S1656" i="2"/>
  <c r="T1656" i="2" s="1"/>
  <c r="U1656" i="2" s="1"/>
  <c r="V1656" i="2" s="1"/>
  <c r="W1656" i="2" s="1"/>
  <c r="X1656" i="2" s="1"/>
  <c r="Y1656" i="2" s="1"/>
  <c r="Z1656" i="2" s="1"/>
  <c r="AA1656" i="2" s="1"/>
  <c r="AB1656" i="2" s="1"/>
  <c r="AC1656" i="2" s="1"/>
  <c r="AD1656" i="2" s="1"/>
  <c r="AE1656" i="2" s="1"/>
  <c r="AF1656" i="2" s="1"/>
  <c r="AG1656" i="2" s="1"/>
  <c r="AH1656" i="2" s="1"/>
  <c r="AI1656" i="2" s="1"/>
  <c r="AJ1656" i="2" s="1"/>
  <c r="AK1656" i="2" s="1"/>
  <c r="AL1656" i="2" s="1"/>
  <c r="AM1656" i="2" s="1"/>
  <c r="AN1656" i="2" s="1"/>
  <c r="S1365" i="2"/>
  <c r="T1365" i="2" s="1"/>
  <c r="U1365" i="2" s="1"/>
  <c r="V1365" i="2" s="1"/>
  <c r="W1365" i="2" s="1"/>
  <c r="X1365" i="2" s="1"/>
  <c r="Y1365" i="2" s="1"/>
  <c r="Z1365" i="2" s="1"/>
  <c r="AA1365" i="2" s="1"/>
  <c r="AB1365" i="2" s="1"/>
  <c r="AC1365" i="2" s="1"/>
  <c r="AD1365" i="2" s="1"/>
  <c r="AE1365" i="2" s="1"/>
  <c r="AF1365" i="2" s="1"/>
  <c r="AG1365" i="2" s="1"/>
  <c r="AH1365" i="2" s="1"/>
  <c r="AI1365" i="2" s="1"/>
  <c r="AJ1365" i="2" s="1"/>
  <c r="AK1365" i="2" s="1"/>
  <c r="AL1365" i="2" s="1"/>
  <c r="AM1365" i="2" s="1"/>
  <c r="AN1365" i="2" s="1"/>
  <c r="S1788" i="44"/>
  <c r="S1795" i="44"/>
  <c r="S1213" i="44"/>
  <c r="S783" i="2"/>
  <c r="T783" i="2" s="1"/>
  <c r="U783" i="2" s="1"/>
  <c r="V783" i="2" s="1"/>
  <c r="W783" i="2" s="1"/>
  <c r="X783" i="2" s="1"/>
  <c r="Y783" i="2" s="1"/>
  <c r="Z783" i="2" s="1"/>
  <c r="AA783" i="2" s="1"/>
  <c r="AB783" i="2" s="1"/>
  <c r="AC783" i="2" s="1"/>
  <c r="AD783" i="2" s="1"/>
  <c r="AE783" i="2" s="1"/>
  <c r="AF783" i="2" s="1"/>
  <c r="AG783" i="2" s="1"/>
  <c r="AH783" i="2" s="1"/>
  <c r="AI783" i="2" s="1"/>
  <c r="AJ783" i="2" s="1"/>
  <c r="AK783" i="2" s="1"/>
  <c r="AL783" i="2" s="1"/>
  <c r="AM783" i="2" s="1"/>
  <c r="AN783" i="2" s="1"/>
  <c r="S1216" i="2"/>
  <c r="T1216" i="2" s="1"/>
  <c r="U1216" i="2" s="1"/>
  <c r="V1216" i="2" s="1"/>
  <c r="W1216" i="2" s="1"/>
  <c r="X1216" i="2" s="1"/>
  <c r="Y1216" i="2" s="1"/>
  <c r="Z1216" i="2" s="1"/>
  <c r="AA1216" i="2" s="1"/>
  <c r="AB1216" i="2" s="1"/>
  <c r="AC1216" i="2" s="1"/>
  <c r="AD1216" i="2" s="1"/>
  <c r="AE1216" i="2" s="1"/>
  <c r="AF1216" i="2" s="1"/>
  <c r="AG1216" i="2" s="1"/>
  <c r="AH1216" i="2" s="1"/>
  <c r="AI1216" i="2" s="1"/>
  <c r="AJ1216" i="2" s="1"/>
  <c r="AK1216" i="2" s="1"/>
  <c r="AL1216" i="2" s="1"/>
  <c r="AM1216" i="2" s="1"/>
  <c r="AN1216" i="2" s="1"/>
  <c r="S1793" i="2"/>
  <c r="S1798" i="2"/>
  <c r="T1798" i="2" s="1"/>
  <c r="U1798" i="2" s="1"/>
  <c r="V1798" i="2" s="1"/>
  <c r="W1798" i="2" s="1"/>
  <c r="X1798" i="2" s="1"/>
  <c r="Y1798" i="2" s="1"/>
  <c r="Z1798" i="2" s="1"/>
  <c r="AA1798" i="2" s="1"/>
  <c r="AB1798" i="2" s="1"/>
  <c r="AC1798" i="2" s="1"/>
  <c r="AD1798" i="2" s="1"/>
  <c r="AE1798" i="2" s="1"/>
  <c r="AF1798" i="2" s="1"/>
  <c r="AG1798" i="2" s="1"/>
  <c r="AH1798" i="2" s="1"/>
  <c r="AI1798" i="2" s="1"/>
  <c r="AJ1798" i="2" s="1"/>
  <c r="AK1798" i="2" s="1"/>
  <c r="AL1798" i="2" s="1"/>
  <c r="AM1798" i="2" s="1"/>
  <c r="AN1798" i="2" s="1"/>
  <c r="S932" i="2"/>
  <c r="T932" i="2" s="1"/>
  <c r="U932" i="2" s="1"/>
  <c r="V932" i="2" s="1"/>
  <c r="W932" i="2" s="1"/>
  <c r="X932" i="2" s="1"/>
  <c r="Y932" i="2" s="1"/>
  <c r="Z932" i="2" s="1"/>
  <c r="AA932" i="2" s="1"/>
  <c r="AB932" i="2" s="1"/>
  <c r="AC932" i="2" s="1"/>
  <c r="AD932" i="2" s="1"/>
  <c r="AE932" i="2" s="1"/>
  <c r="AF932" i="2" s="1"/>
  <c r="AG932" i="2" s="1"/>
  <c r="AH932" i="2" s="1"/>
  <c r="AI932" i="2" s="1"/>
  <c r="AJ932" i="2" s="1"/>
  <c r="AK932" i="2" s="1"/>
  <c r="AL932" i="2" s="1"/>
  <c r="AM932" i="2" s="1"/>
  <c r="AN932" i="2" s="1"/>
  <c r="S1645" i="44"/>
  <c r="S1222" i="2"/>
  <c r="T1222" i="2" s="1"/>
  <c r="U1222" i="2" s="1"/>
  <c r="V1222" i="2" s="1"/>
  <c r="W1222" i="2" s="1"/>
  <c r="X1222" i="2" s="1"/>
  <c r="Y1222" i="2" s="1"/>
  <c r="Z1222" i="2" s="1"/>
  <c r="AA1222" i="2" s="1"/>
  <c r="AB1222" i="2" s="1"/>
  <c r="AC1222" i="2" s="1"/>
  <c r="AD1222" i="2" s="1"/>
  <c r="AE1222" i="2" s="1"/>
  <c r="AF1222" i="2" s="1"/>
  <c r="AG1222" i="2" s="1"/>
  <c r="AH1222" i="2" s="1"/>
  <c r="AI1222" i="2" s="1"/>
  <c r="AJ1222" i="2" s="1"/>
  <c r="AK1222" i="2" s="1"/>
  <c r="AL1222" i="2" s="1"/>
  <c r="AM1222" i="2" s="1"/>
  <c r="AN1222" i="2" s="1"/>
  <c r="S775" i="2"/>
  <c r="T775" i="2" s="1"/>
  <c r="U775" i="2" s="1"/>
  <c r="V775" i="2" s="1"/>
  <c r="W775" i="2" s="1"/>
  <c r="X775" i="2" s="1"/>
  <c r="Y775" i="2" s="1"/>
  <c r="Z775" i="2" s="1"/>
  <c r="AA775" i="2" s="1"/>
  <c r="AB775" i="2" s="1"/>
  <c r="AC775" i="2" s="1"/>
  <c r="AD775" i="2" s="1"/>
  <c r="AE775" i="2" s="1"/>
  <c r="AF775" i="2" s="1"/>
  <c r="AG775" i="2" s="1"/>
  <c r="AH775" i="2" s="1"/>
  <c r="AI775" i="2" s="1"/>
  <c r="AJ775" i="2" s="1"/>
  <c r="AK775" i="2" s="1"/>
  <c r="AL775" i="2" s="1"/>
  <c r="AM775" i="2" s="1"/>
  <c r="AN775" i="2" s="1"/>
  <c r="S1648" i="2"/>
  <c r="S1210" i="2"/>
  <c r="T1210" i="2" s="1"/>
  <c r="U1210" i="2" s="1"/>
  <c r="V1210" i="2" s="1"/>
  <c r="W1210" i="2" s="1"/>
  <c r="X1210" i="2" s="1"/>
  <c r="Y1210" i="2" s="1"/>
  <c r="Z1210" i="2" s="1"/>
  <c r="AA1210" i="2" s="1"/>
  <c r="AB1210" i="2" s="1"/>
  <c r="AC1210" i="2" s="1"/>
  <c r="AD1210" i="2" s="1"/>
  <c r="AE1210" i="2" s="1"/>
  <c r="AF1210" i="2" s="1"/>
  <c r="AG1210" i="2" s="1"/>
  <c r="AH1210" i="2" s="1"/>
  <c r="AI1210" i="2" s="1"/>
  <c r="AJ1210" i="2" s="1"/>
  <c r="AK1210" i="2" s="1"/>
  <c r="AL1210" i="2" s="1"/>
  <c r="AM1210" i="2" s="1"/>
  <c r="AN1210" i="2" s="1"/>
  <c r="S1215" i="2"/>
  <c r="T1215" i="2" s="1"/>
  <c r="U1215" i="2" s="1"/>
  <c r="V1215" i="2" s="1"/>
  <c r="W1215" i="2" s="1"/>
  <c r="X1215" i="2" s="1"/>
  <c r="Y1215" i="2" s="1"/>
  <c r="Z1215" i="2" s="1"/>
  <c r="AA1215" i="2" s="1"/>
  <c r="AB1215" i="2" s="1"/>
  <c r="AC1215" i="2" s="1"/>
  <c r="AD1215" i="2" s="1"/>
  <c r="AE1215" i="2" s="1"/>
  <c r="AF1215" i="2" s="1"/>
  <c r="AG1215" i="2" s="1"/>
  <c r="AH1215" i="2" s="1"/>
  <c r="AI1215" i="2" s="1"/>
  <c r="AJ1215" i="2" s="1"/>
  <c r="AK1215" i="2" s="1"/>
  <c r="AL1215" i="2" s="1"/>
  <c r="AM1215" i="2" s="1"/>
  <c r="AN1215" i="2" s="1"/>
  <c r="S1070" i="2"/>
  <c r="T1070" i="2" s="1"/>
  <c r="U1070" i="2" s="1"/>
  <c r="V1070" i="2" s="1"/>
  <c r="W1070" i="2" s="1"/>
  <c r="X1070" i="2" s="1"/>
  <c r="Y1070" i="2" s="1"/>
  <c r="Z1070" i="2" s="1"/>
  <c r="AA1070" i="2" s="1"/>
  <c r="AB1070" i="2" s="1"/>
  <c r="AC1070" i="2" s="1"/>
  <c r="AD1070" i="2" s="1"/>
  <c r="AE1070" i="2" s="1"/>
  <c r="AF1070" i="2" s="1"/>
  <c r="AG1070" i="2" s="1"/>
  <c r="AH1070" i="2" s="1"/>
  <c r="AI1070" i="2" s="1"/>
  <c r="AJ1070" i="2" s="1"/>
  <c r="AK1070" i="2" s="1"/>
  <c r="AL1070" i="2" s="1"/>
  <c r="AM1070" i="2" s="1"/>
  <c r="AN1070" i="2" s="1"/>
  <c r="S1642" i="2"/>
  <c r="T1642" i="2" s="1"/>
  <c r="U1642" i="2" s="1"/>
  <c r="V1642" i="2" s="1"/>
  <c r="W1642" i="2" s="1"/>
  <c r="X1642" i="2" s="1"/>
  <c r="Y1642" i="2" s="1"/>
  <c r="Z1642" i="2" s="1"/>
  <c r="AA1642" i="2" s="1"/>
  <c r="AB1642" i="2" s="1"/>
  <c r="AC1642" i="2" s="1"/>
  <c r="AD1642" i="2" s="1"/>
  <c r="AE1642" i="2" s="1"/>
  <c r="AF1642" i="2" s="1"/>
  <c r="AG1642" i="2" s="1"/>
  <c r="AH1642" i="2" s="1"/>
  <c r="AI1642" i="2" s="1"/>
  <c r="AJ1642" i="2" s="1"/>
  <c r="AK1642" i="2" s="1"/>
  <c r="AL1642" i="2" s="1"/>
  <c r="AM1642" i="2" s="1"/>
  <c r="AN1642" i="2" s="1"/>
  <c r="S772" i="2"/>
  <c r="T772" i="2" s="1"/>
  <c r="U772" i="2" s="1"/>
  <c r="V772" i="2" s="1"/>
  <c r="W772" i="2" s="1"/>
  <c r="X772" i="2" s="1"/>
  <c r="Y772" i="2" s="1"/>
  <c r="Z772" i="2" s="1"/>
  <c r="AA772" i="2" s="1"/>
  <c r="AB772" i="2" s="1"/>
  <c r="AC772" i="2" s="1"/>
  <c r="AD772" i="2" s="1"/>
  <c r="AE772" i="2" s="1"/>
  <c r="AF772" i="2" s="1"/>
  <c r="AG772" i="2" s="1"/>
  <c r="AH772" i="2" s="1"/>
  <c r="AI772" i="2" s="1"/>
  <c r="AJ772" i="2" s="1"/>
  <c r="AK772" i="2" s="1"/>
  <c r="AL772" i="2" s="1"/>
  <c r="AM772" i="2" s="1"/>
  <c r="AN772" i="2" s="1"/>
  <c r="S1076" i="2"/>
  <c r="T1076" i="2" s="1"/>
  <c r="U1076" i="2" s="1"/>
  <c r="V1076" i="2" s="1"/>
  <c r="W1076" i="2" s="1"/>
  <c r="X1076" i="2" s="1"/>
  <c r="Y1076" i="2" s="1"/>
  <c r="Z1076" i="2" s="1"/>
  <c r="AA1076" i="2" s="1"/>
  <c r="AB1076" i="2" s="1"/>
  <c r="AC1076" i="2" s="1"/>
  <c r="AD1076" i="2" s="1"/>
  <c r="AE1076" i="2" s="1"/>
  <c r="AF1076" i="2" s="1"/>
  <c r="AG1076" i="2" s="1"/>
  <c r="AH1076" i="2" s="1"/>
  <c r="AI1076" i="2" s="1"/>
  <c r="AJ1076" i="2" s="1"/>
  <c r="AK1076" i="2" s="1"/>
  <c r="AL1076" i="2" s="1"/>
  <c r="AM1076" i="2" s="1"/>
  <c r="AN1076" i="2" s="1"/>
  <c r="S1356" i="2"/>
  <c r="T1356" i="2" s="1"/>
  <c r="U1356" i="2" s="1"/>
  <c r="V1356" i="2" s="1"/>
  <c r="W1356" i="2" s="1"/>
  <c r="X1356" i="2" s="1"/>
  <c r="Y1356" i="2" s="1"/>
  <c r="Z1356" i="2" s="1"/>
  <c r="AA1356" i="2" s="1"/>
  <c r="AB1356" i="2" s="1"/>
  <c r="AC1356" i="2" s="1"/>
  <c r="AD1356" i="2" s="1"/>
  <c r="AE1356" i="2" s="1"/>
  <c r="AF1356" i="2" s="1"/>
  <c r="AG1356" i="2" s="1"/>
  <c r="AH1356" i="2" s="1"/>
  <c r="AI1356" i="2" s="1"/>
  <c r="AJ1356" i="2" s="1"/>
  <c r="AK1356" i="2" s="1"/>
  <c r="AL1356" i="2" s="1"/>
  <c r="AM1356" i="2" s="1"/>
  <c r="AN1356" i="2" s="1"/>
  <c r="S1655" i="2"/>
  <c r="S1652" i="2"/>
  <c r="T1652" i="2" s="1"/>
  <c r="U1652" i="2" s="1"/>
  <c r="V1652" i="2" s="1"/>
  <c r="W1652" i="2" s="1"/>
  <c r="X1652" i="2" s="1"/>
  <c r="Y1652" i="2" s="1"/>
  <c r="Z1652" i="2" s="1"/>
  <c r="AA1652" i="2" s="1"/>
  <c r="AB1652" i="2" s="1"/>
  <c r="AC1652" i="2" s="1"/>
  <c r="AD1652" i="2" s="1"/>
  <c r="AE1652" i="2" s="1"/>
  <c r="AF1652" i="2" s="1"/>
  <c r="AG1652" i="2" s="1"/>
  <c r="AH1652" i="2" s="1"/>
  <c r="AI1652" i="2" s="1"/>
  <c r="AJ1652" i="2" s="1"/>
  <c r="AK1652" i="2" s="1"/>
  <c r="AL1652" i="2" s="1"/>
  <c r="AM1652" i="2" s="1"/>
  <c r="AN1652" i="2" s="1"/>
  <c r="S1066" i="2"/>
  <c r="T1066" i="2" s="1"/>
  <c r="U1066" i="2" s="1"/>
  <c r="V1066" i="2" s="1"/>
  <c r="W1066" i="2" s="1"/>
  <c r="X1066" i="2" s="1"/>
  <c r="Y1066" i="2" s="1"/>
  <c r="Z1066" i="2" s="1"/>
  <c r="AA1066" i="2" s="1"/>
  <c r="AB1066" i="2" s="1"/>
  <c r="AC1066" i="2" s="1"/>
  <c r="AD1066" i="2" s="1"/>
  <c r="AE1066" i="2" s="1"/>
  <c r="AF1066" i="2" s="1"/>
  <c r="AG1066" i="2" s="1"/>
  <c r="AH1066" i="2" s="1"/>
  <c r="AI1066" i="2" s="1"/>
  <c r="AJ1066" i="2" s="1"/>
  <c r="AK1066" i="2" s="1"/>
  <c r="AL1066" i="2" s="1"/>
  <c r="AM1066" i="2" s="1"/>
  <c r="AN1066" i="2" s="1"/>
  <c r="S1067" i="2"/>
  <c r="T1067" i="2" s="1"/>
  <c r="U1067" i="2" s="1"/>
  <c r="V1067" i="2" s="1"/>
  <c r="W1067" i="2" s="1"/>
  <c r="X1067" i="2" s="1"/>
  <c r="Y1067" i="2" s="1"/>
  <c r="Z1067" i="2" s="1"/>
  <c r="AA1067" i="2" s="1"/>
  <c r="AB1067" i="2" s="1"/>
  <c r="AC1067" i="2" s="1"/>
  <c r="AD1067" i="2" s="1"/>
  <c r="AE1067" i="2" s="1"/>
  <c r="AF1067" i="2" s="1"/>
  <c r="AG1067" i="2" s="1"/>
  <c r="AH1067" i="2" s="1"/>
  <c r="AI1067" i="2" s="1"/>
  <c r="AJ1067" i="2" s="1"/>
  <c r="AK1067" i="2" s="1"/>
  <c r="AL1067" i="2" s="1"/>
  <c r="AM1067" i="2" s="1"/>
  <c r="AN1067" i="2" s="1"/>
  <c r="S1209" i="2"/>
  <c r="T1209" i="2" s="1"/>
  <c r="T1281" i="2" s="1"/>
  <c r="T1335" i="2" s="1"/>
  <c r="U1227" i="2" s="1"/>
  <c r="S1219" i="2"/>
  <c r="T1219" i="2" s="1"/>
  <c r="U1219" i="2" s="1"/>
  <c r="V1219" i="2" s="1"/>
  <c r="W1219" i="2" s="1"/>
  <c r="X1219" i="2" s="1"/>
  <c r="Y1219" i="2" s="1"/>
  <c r="Z1219" i="2" s="1"/>
  <c r="AA1219" i="2" s="1"/>
  <c r="AB1219" i="2" s="1"/>
  <c r="AC1219" i="2" s="1"/>
  <c r="AD1219" i="2" s="1"/>
  <c r="AE1219" i="2" s="1"/>
  <c r="AF1219" i="2" s="1"/>
  <c r="AG1219" i="2" s="1"/>
  <c r="AH1219" i="2" s="1"/>
  <c r="AI1219" i="2" s="1"/>
  <c r="AJ1219" i="2" s="1"/>
  <c r="AK1219" i="2" s="1"/>
  <c r="AL1219" i="2" s="1"/>
  <c r="AM1219" i="2" s="1"/>
  <c r="AN1219" i="2" s="1"/>
  <c r="S1507" i="2"/>
  <c r="T1507" i="2" s="1"/>
  <c r="U1507" i="2" s="1"/>
  <c r="V1507" i="2" s="1"/>
  <c r="W1507" i="2" s="1"/>
  <c r="X1507" i="2" s="1"/>
  <c r="Y1507" i="2" s="1"/>
  <c r="Z1507" i="2" s="1"/>
  <c r="AA1507" i="2" s="1"/>
  <c r="AB1507" i="2" s="1"/>
  <c r="AC1507" i="2" s="1"/>
  <c r="AD1507" i="2" s="1"/>
  <c r="AE1507" i="2" s="1"/>
  <c r="AF1507" i="2" s="1"/>
  <c r="AG1507" i="2" s="1"/>
  <c r="AH1507" i="2" s="1"/>
  <c r="AI1507" i="2" s="1"/>
  <c r="AJ1507" i="2" s="1"/>
  <c r="AK1507" i="2" s="1"/>
  <c r="AL1507" i="2" s="1"/>
  <c r="AM1507" i="2" s="1"/>
  <c r="AN1507" i="2" s="1"/>
  <c r="S1216" i="44"/>
  <c r="S1220" i="2"/>
  <c r="T1220" i="2" s="1"/>
  <c r="U1220" i="2" s="1"/>
  <c r="V1220" i="2" s="1"/>
  <c r="W1220" i="2" s="1"/>
  <c r="X1220" i="2" s="1"/>
  <c r="Y1220" i="2" s="1"/>
  <c r="Z1220" i="2" s="1"/>
  <c r="AA1220" i="2" s="1"/>
  <c r="AB1220" i="2" s="1"/>
  <c r="AC1220" i="2" s="1"/>
  <c r="AD1220" i="2" s="1"/>
  <c r="AE1220" i="2" s="1"/>
  <c r="AF1220" i="2" s="1"/>
  <c r="AG1220" i="2" s="1"/>
  <c r="AH1220" i="2" s="1"/>
  <c r="AI1220" i="2" s="1"/>
  <c r="AJ1220" i="2" s="1"/>
  <c r="AK1220" i="2" s="1"/>
  <c r="AL1220" i="2" s="1"/>
  <c r="AM1220" i="2" s="1"/>
  <c r="AN1220" i="2" s="1"/>
  <c r="S1071" i="2"/>
  <c r="T1071" i="2" s="1"/>
  <c r="U1071" i="2" s="1"/>
  <c r="V1071" i="2" s="1"/>
  <c r="W1071" i="2" s="1"/>
  <c r="X1071" i="2" s="1"/>
  <c r="Y1071" i="2" s="1"/>
  <c r="Z1071" i="2" s="1"/>
  <c r="AA1071" i="2" s="1"/>
  <c r="AB1071" i="2" s="1"/>
  <c r="AC1071" i="2" s="1"/>
  <c r="AD1071" i="2" s="1"/>
  <c r="AE1071" i="2" s="1"/>
  <c r="AF1071" i="2" s="1"/>
  <c r="AG1071" i="2" s="1"/>
  <c r="AH1071" i="2" s="1"/>
  <c r="AI1071" i="2" s="1"/>
  <c r="AJ1071" i="2" s="1"/>
  <c r="AK1071" i="2" s="1"/>
  <c r="AL1071" i="2" s="1"/>
  <c r="AM1071" i="2" s="1"/>
  <c r="AN1071" i="2" s="1"/>
  <c r="S1792" i="2"/>
  <c r="T1792" i="2" s="1"/>
  <c r="U1792" i="2" s="1"/>
  <c r="V1792" i="2" s="1"/>
  <c r="W1792" i="2" s="1"/>
  <c r="X1792" i="2" s="1"/>
  <c r="Y1792" i="2" s="1"/>
  <c r="Z1792" i="2" s="1"/>
  <c r="AA1792" i="2" s="1"/>
  <c r="AB1792" i="2" s="1"/>
  <c r="AC1792" i="2" s="1"/>
  <c r="AD1792" i="2" s="1"/>
  <c r="AE1792" i="2" s="1"/>
  <c r="AF1792" i="2" s="1"/>
  <c r="AG1792" i="2" s="1"/>
  <c r="AH1792" i="2" s="1"/>
  <c r="AI1792" i="2" s="1"/>
  <c r="AJ1792" i="2" s="1"/>
  <c r="AK1792" i="2" s="1"/>
  <c r="AL1792" i="2" s="1"/>
  <c r="AM1792" i="2" s="1"/>
  <c r="AN1792" i="2" s="1"/>
  <c r="S1789" i="2"/>
  <c r="T1789" i="2" s="1"/>
  <c r="U1789" i="2" s="1"/>
  <c r="V1789" i="2" s="1"/>
  <c r="W1789" i="2" s="1"/>
  <c r="X1789" i="2" s="1"/>
  <c r="Y1789" i="2" s="1"/>
  <c r="Z1789" i="2" s="1"/>
  <c r="AA1789" i="2" s="1"/>
  <c r="AB1789" i="2" s="1"/>
  <c r="AC1789" i="2" s="1"/>
  <c r="AD1789" i="2" s="1"/>
  <c r="AE1789" i="2" s="1"/>
  <c r="AF1789" i="2" s="1"/>
  <c r="AG1789" i="2" s="1"/>
  <c r="AH1789" i="2" s="1"/>
  <c r="AI1789" i="2" s="1"/>
  <c r="AJ1789" i="2" s="1"/>
  <c r="AK1789" i="2" s="1"/>
  <c r="AL1789" i="2" s="1"/>
  <c r="AM1789" i="2" s="1"/>
  <c r="AN1789" i="2" s="1"/>
  <c r="S1363" i="2"/>
  <c r="T1363" i="2" s="1"/>
  <c r="U1363" i="2" s="1"/>
  <c r="V1363" i="2" s="1"/>
  <c r="W1363" i="2" s="1"/>
  <c r="X1363" i="2" s="1"/>
  <c r="Y1363" i="2" s="1"/>
  <c r="Z1363" i="2" s="1"/>
  <c r="AA1363" i="2" s="1"/>
  <c r="AB1363" i="2" s="1"/>
  <c r="AC1363" i="2" s="1"/>
  <c r="AD1363" i="2" s="1"/>
  <c r="AE1363" i="2" s="1"/>
  <c r="AF1363" i="2" s="1"/>
  <c r="AG1363" i="2" s="1"/>
  <c r="AH1363" i="2" s="1"/>
  <c r="AI1363" i="2" s="1"/>
  <c r="AJ1363" i="2" s="1"/>
  <c r="AK1363" i="2" s="1"/>
  <c r="AL1363" i="2" s="1"/>
  <c r="AM1363" i="2" s="1"/>
  <c r="AN1363" i="2" s="1"/>
  <c r="S1650" i="2"/>
  <c r="T1650" i="2" s="1"/>
  <c r="U1650" i="2" s="1"/>
  <c r="V1650" i="2" s="1"/>
  <c r="W1650" i="2" s="1"/>
  <c r="X1650" i="2" s="1"/>
  <c r="Y1650" i="2" s="1"/>
  <c r="Z1650" i="2" s="1"/>
  <c r="AA1650" i="2" s="1"/>
  <c r="AB1650" i="2" s="1"/>
  <c r="AC1650" i="2" s="1"/>
  <c r="AD1650" i="2" s="1"/>
  <c r="AE1650" i="2" s="1"/>
  <c r="AF1650" i="2" s="1"/>
  <c r="AG1650" i="2" s="1"/>
  <c r="AH1650" i="2" s="1"/>
  <c r="AI1650" i="2" s="1"/>
  <c r="AJ1650" i="2" s="1"/>
  <c r="AK1650" i="2" s="1"/>
  <c r="AL1650" i="2" s="1"/>
  <c r="AM1650" i="2" s="1"/>
  <c r="AN1650" i="2" s="1"/>
  <c r="S917" i="2"/>
  <c r="T917" i="2" s="1"/>
  <c r="U917" i="2" s="1"/>
  <c r="V917" i="2" s="1"/>
  <c r="W917" i="2" s="1"/>
  <c r="X917" i="2" s="1"/>
  <c r="Y917" i="2" s="1"/>
  <c r="Z917" i="2" s="1"/>
  <c r="AA917" i="2" s="1"/>
  <c r="AB917" i="2" s="1"/>
  <c r="AC917" i="2" s="1"/>
  <c r="AD917" i="2" s="1"/>
  <c r="AE917" i="2" s="1"/>
  <c r="AF917" i="2" s="1"/>
  <c r="AG917" i="2" s="1"/>
  <c r="AH917" i="2" s="1"/>
  <c r="AI917" i="2" s="1"/>
  <c r="AJ917" i="2" s="1"/>
  <c r="AK917" i="2" s="1"/>
  <c r="AL917" i="2" s="1"/>
  <c r="AM917" i="2" s="1"/>
  <c r="AN917" i="2" s="1"/>
  <c r="S1367" i="2"/>
  <c r="T1367" i="2" s="1"/>
  <c r="U1367" i="2" s="1"/>
  <c r="V1367" i="2" s="1"/>
  <c r="W1367" i="2" s="1"/>
  <c r="X1367" i="2" s="1"/>
  <c r="Y1367" i="2" s="1"/>
  <c r="Z1367" i="2" s="1"/>
  <c r="AA1367" i="2" s="1"/>
  <c r="AB1367" i="2" s="1"/>
  <c r="AC1367" i="2" s="1"/>
  <c r="AD1367" i="2" s="1"/>
  <c r="AE1367" i="2" s="1"/>
  <c r="AF1367" i="2" s="1"/>
  <c r="AG1367" i="2" s="1"/>
  <c r="AH1367" i="2" s="1"/>
  <c r="AI1367" i="2" s="1"/>
  <c r="AJ1367" i="2" s="1"/>
  <c r="AK1367" i="2" s="1"/>
  <c r="AL1367" i="2" s="1"/>
  <c r="AM1367" i="2" s="1"/>
  <c r="AN1367" i="2" s="1"/>
  <c r="S1651" i="44"/>
  <c r="S1074" i="2"/>
  <c r="T1074" i="2" s="1"/>
  <c r="U1074" i="2" s="1"/>
  <c r="V1074" i="2" s="1"/>
  <c r="W1074" i="2" s="1"/>
  <c r="X1074" i="2" s="1"/>
  <c r="Y1074" i="2" s="1"/>
  <c r="Z1074" i="2" s="1"/>
  <c r="AA1074" i="2" s="1"/>
  <c r="AB1074" i="2" s="1"/>
  <c r="AC1074" i="2" s="1"/>
  <c r="AD1074" i="2" s="1"/>
  <c r="AE1074" i="2" s="1"/>
  <c r="AF1074" i="2" s="1"/>
  <c r="AG1074" i="2" s="1"/>
  <c r="AH1074" i="2" s="1"/>
  <c r="AI1074" i="2" s="1"/>
  <c r="AJ1074" i="2" s="1"/>
  <c r="AK1074" i="2" s="1"/>
  <c r="AL1074" i="2" s="1"/>
  <c r="AM1074" i="2" s="1"/>
  <c r="AN1074" i="2" s="1"/>
  <c r="S1509" i="2"/>
  <c r="T1509" i="2" s="1"/>
  <c r="U1509" i="2" s="1"/>
  <c r="V1509" i="2" s="1"/>
  <c r="W1509" i="2" s="1"/>
  <c r="X1509" i="2" s="1"/>
  <c r="Y1509" i="2" s="1"/>
  <c r="Z1509" i="2" s="1"/>
  <c r="AA1509" i="2" s="1"/>
  <c r="AB1509" i="2" s="1"/>
  <c r="AC1509" i="2" s="1"/>
  <c r="AD1509" i="2" s="1"/>
  <c r="AE1509" i="2" s="1"/>
  <c r="AF1509" i="2" s="1"/>
  <c r="AG1509" i="2" s="1"/>
  <c r="AH1509" i="2" s="1"/>
  <c r="AI1509" i="2" s="1"/>
  <c r="AJ1509" i="2" s="1"/>
  <c r="AK1509" i="2" s="1"/>
  <c r="AL1509" i="2" s="1"/>
  <c r="AM1509" i="2" s="1"/>
  <c r="AN1509" i="2" s="1"/>
  <c r="S927" i="2"/>
  <c r="T927" i="2" s="1"/>
  <c r="U927" i="2" s="1"/>
  <c r="V927" i="2" s="1"/>
  <c r="W927" i="2" s="1"/>
  <c r="X927" i="2" s="1"/>
  <c r="Y927" i="2" s="1"/>
  <c r="Z927" i="2" s="1"/>
  <c r="AA927" i="2" s="1"/>
  <c r="AB927" i="2" s="1"/>
  <c r="AC927" i="2" s="1"/>
  <c r="AD927" i="2" s="1"/>
  <c r="AE927" i="2" s="1"/>
  <c r="AF927" i="2" s="1"/>
  <c r="AG927" i="2" s="1"/>
  <c r="AH927" i="2" s="1"/>
  <c r="AI927" i="2" s="1"/>
  <c r="AJ927" i="2" s="1"/>
  <c r="AK927" i="2" s="1"/>
  <c r="AL927" i="2" s="1"/>
  <c r="AM927" i="2" s="1"/>
  <c r="AN927" i="2" s="1"/>
  <c r="S1359" i="2"/>
  <c r="T1359" i="2" s="1"/>
  <c r="U1359" i="2" s="1"/>
  <c r="V1359" i="2" s="1"/>
  <c r="W1359" i="2" s="1"/>
  <c r="X1359" i="2" s="1"/>
  <c r="Y1359" i="2" s="1"/>
  <c r="Z1359" i="2" s="1"/>
  <c r="AA1359" i="2" s="1"/>
  <c r="AB1359" i="2" s="1"/>
  <c r="AC1359" i="2" s="1"/>
  <c r="AD1359" i="2" s="1"/>
  <c r="AE1359" i="2" s="1"/>
  <c r="AF1359" i="2" s="1"/>
  <c r="AG1359" i="2" s="1"/>
  <c r="AH1359" i="2" s="1"/>
  <c r="AI1359" i="2" s="1"/>
  <c r="AJ1359" i="2" s="1"/>
  <c r="AK1359" i="2" s="1"/>
  <c r="AL1359" i="2" s="1"/>
  <c r="AM1359" i="2" s="1"/>
  <c r="AN1359" i="2" s="1"/>
  <c r="S1657" i="2"/>
  <c r="S1360" i="2"/>
  <c r="T1360" i="2" s="1"/>
  <c r="U1360" i="2" s="1"/>
  <c r="V1360" i="2" s="1"/>
  <c r="W1360" i="2" s="1"/>
  <c r="X1360" i="2" s="1"/>
  <c r="Y1360" i="2" s="1"/>
  <c r="Z1360" i="2" s="1"/>
  <c r="AA1360" i="2" s="1"/>
  <c r="AB1360" i="2" s="1"/>
  <c r="AC1360" i="2" s="1"/>
  <c r="AD1360" i="2" s="1"/>
  <c r="AE1360" i="2" s="1"/>
  <c r="AF1360" i="2" s="1"/>
  <c r="AG1360" i="2" s="1"/>
  <c r="AH1360" i="2" s="1"/>
  <c r="AI1360" i="2" s="1"/>
  <c r="AJ1360" i="2" s="1"/>
  <c r="AK1360" i="2" s="1"/>
  <c r="AL1360" i="2" s="1"/>
  <c r="AM1360" i="2" s="1"/>
  <c r="AN1360" i="2" s="1"/>
  <c r="S1355" i="2"/>
  <c r="T1355" i="2" s="1"/>
  <c r="U1355" i="2" s="1"/>
  <c r="V1355" i="2" s="1"/>
  <c r="W1355" i="2" s="1"/>
  <c r="X1355" i="2" s="1"/>
  <c r="Y1355" i="2" s="1"/>
  <c r="Z1355" i="2" s="1"/>
  <c r="AA1355" i="2" s="1"/>
  <c r="AB1355" i="2" s="1"/>
  <c r="AC1355" i="2" s="1"/>
  <c r="AD1355" i="2" s="1"/>
  <c r="AE1355" i="2" s="1"/>
  <c r="AF1355" i="2" s="1"/>
  <c r="AG1355" i="2" s="1"/>
  <c r="AH1355" i="2" s="1"/>
  <c r="AI1355" i="2" s="1"/>
  <c r="AJ1355" i="2" s="1"/>
  <c r="AK1355" i="2" s="1"/>
  <c r="AL1355" i="2" s="1"/>
  <c r="AM1355" i="2" s="1"/>
  <c r="AN1355" i="2" s="1"/>
  <c r="S1218" i="2"/>
  <c r="T1218" i="2" s="1"/>
  <c r="U1218" i="2" s="1"/>
  <c r="V1218" i="2" s="1"/>
  <c r="W1218" i="2" s="1"/>
  <c r="X1218" i="2" s="1"/>
  <c r="Y1218" i="2" s="1"/>
  <c r="Z1218" i="2" s="1"/>
  <c r="AA1218" i="2" s="1"/>
  <c r="AB1218" i="2" s="1"/>
  <c r="AC1218" i="2" s="1"/>
  <c r="AD1218" i="2" s="1"/>
  <c r="AE1218" i="2" s="1"/>
  <c r="AF1218" i="2" s="1"/>
  <c r="AG1218" i="2" s="1"/>
  <c r="AH1218" i="2" s="1"/>
  <c r="AI1218" i="2" s="1"/>
  <c r="AJ1218" i="2" s="1"/>
  <c r="AK1218" i="2" s="1"/>
  <c r="AL1218" i="2" s="1"/>
  <c r="AM1218" i="2" s="1"/>
  <c r="AN1218" i="2" s="1"/>
  <c r="S1221" i="2"/>
  <c r="T1221" i="2" s="1"/>
  <c r="U1221" i="2" s="1"/>
  <c r="V1221" i="2" s="1"/>
  <c r="W1221" i="2" s="1"/>
  <c r="X1221" i="2" s="1"/>
  <c r="Y1221" i="2" s="1"/>
  <c r="Z1221" i="2" s="1"/>
  <c r="AA1221" i="2" s="1"/>
  <c r="AB1221" i="2" s="1"/>
  <c r="AC1221" i="2" s="1"/>
  <c r="AD1221" i="2" s="1"/>
  <c r="AE1221" i="2" s="1"/>
  <c r="AF1221" i="2" s="1"/>
  <c r="AG1221" i="2" s="1"/>
  <c r="AH1221" i="2" s="1"/>
  <c r="AI1221" i="2" s="1"/>
  <c r="AJ1221" i="2" s="1"/>
  <c r="AK1221" i="2" s="1"/>
  <c r="AL1221" i="2" s="1"/>
  <c r="AM1221" i="2" s="1"/>
  <c r="AN1221" i="2" s="1"/>
  <c r="S1363" i="44"/>
  <c r="S1510" i="44"/>
  <c r="S928" i="44"/>
  <c r="S1064" i="2"/>
  <c r="T1064" i="2" s="1"/>
  <c r="T1136" i="2" s="1"/>
  <c r="T1190" i="2" s="1"/>
  <c r="U1082" i="2" s="1"/>
  <c r="S1212" i="44"/>
  <c r="S1503" i="44"/>
  <c r="S231" i="44"/>
  <c r="S1505" i="44"/>
  <c r="S240" i="44"/>
  <c r="S927" i="44"/>
  <c r="S778" i="2"/>
  <c r="T778" i="2" s="1"/>
  <c r="U778" i="2" s="1"/>
  <c r="V778" i="2" s="1"/>
  <c r="W778" i="2" s="1"/>
  <c r="X778" i="2" s="1"/>
  <c r="Y778" i="2" s="1"/>
  <c r="Z778" i="2" s="1"/>
  <c r="AA778" i="2" s="1"/>
  <c r="AB778" i="2" s="1"/>
  <c r="AC778" i="2" s="1"/>
  <c r="AD778" i="2" s="1"/>
  <c r="AE778" i="2" s="1"/>
  <c r="AF778" i="2" s="1"/>
  <c r="AG778" i="2" s="1"/>
  <c r="AH778" i="2" s="1"/>
  <c r="AI778" i="2" s="1"/>
  <c r="AJ778" i="2" s="1"/>
  <c r="AK778" i="2" s="1"/>
  <c r="AL778" i="2" s="1"/>
  <c r="AM778" i="2" s="1"/>
  <c r="AN778" i="2" s="1"/>
  <c r="S1354" i="44"/>
  <c r="S227" i="44"/>
  <c r="S773" i="44"/>
  <c r="S1506" i="44"/>
  <c r="S1220" i="44"/>
  <c r="S1217" i="44"/>
  <c r="S238" i="44"/>
  <c r="S1646" i="44"/>
  <c r="S1075" i="44"/>
  <c r="S239" i="44"/>
  <c r="S229" i="44"/>
  <c r="S1655" i="44"/>
  <c r="S1070" i="44"/>
  <c r="S917" i="44"/>
  <c r="AM8" i="6"/>
  <c r="AI8" i="2"/>
  <c r="AI7" i="59"/>
  <c r="AI8" i="44"/>
  <c r="AI7" i="52"/>
  <c r="AI7" i="10"/>
  <c r="Z18" i="10"/>
  <c r="AB20" i="9"/>
  <c r="AC20" i="9"/>
  <c r="AE20" i="9"/>
  <c r="S772" i="44"/>
  <c r="S1062" i="44"/>
  <c r="S1360" i="44"/>
  <c r="S1207" i="44"/>
  <c r="S232" i="44"/>
  <c r="S787" i="2"/>
  <c r="T787" i="2" s="1"/>
  <c r="U787" i="2" s="1"/>
  <c r="V787" i="2" s="1"/>
  <c r="W787" i="2" s="1"/>
  <c r="X787" i="2" s="1"/>
  <c r="Y787" i="2" s="1"/>
  <c r="Z787" i="2" s="1"/>
  <c r="AA787" i="2" s="1"/>
  <c r="AB787" i="2" s="1"/>
  <c r="AC787" i="2" s="1"/>
  <c r="AD787" i="2" s="1"/>
  <c r="AE787" i="2" s="1"/>
  <c r="AF787" i="2" s="1"/>
  <c r="AG787" i="2" s="1"/>
  <c r="AH787" i="2" s="1"/>
  <c r="AI787" i="2" s="1"/>
  <c r="AJ787" i="2" s="1"/>
  <c r="AK787" i="2" s="1"/>
  <c r="AL787" i="2" s="1"/>
  <c r="AM787" i="2" s="1"/>
  <c r="AN787" i="2" s="1"/>
  <c r="S919" i="44"/>
  <c r="S1352" i="44"/>
  <c r="S778" i="44"/>
  <c r="S919" i="2"/>
  <c r="T919" i="2" s="1"/>
  <c r="S1207" i="2"/>
  <c r="T1207" i="2" s="1"/>
  <c r="U1207" i="2" s="1"/>
  <c r="V1207" i="2" s="1"/>
  <c r="W1207" i="2" s="1"/>
  <c r="X1207" i="2" s="1"/>
  <c r="Y1207" i="2" s="1"/>
  <c r="Z1207" i="2" s="1"/>
  <c r="AA1207" i="2" s="1"/>
  <c r="AB1207" i="2" s="1"/>
  <c r="AC1207" i="2" s="1"/>
  <c r="AD1207" i="2" s="1"/>
  <c r="AE1207" i="2" s="1"/>
  <c r="AF1207" i="2" s="1"/>
  <c r="AG1207" i="2" s="1"/>
  <c r="AH1207" i="2" s="1"/>
  <c r="AI1207" i="2" s="1"/>
  <c r="AJ1207" i="2" s="1"/>
  <c r="AK1207" i="2" s="1"/>
  <c r="AL1207" i="2" s="1"/>
  <c r="AM1207" i="2" s="1"/>
  <c r="AN1207" i="2" s="1"/>
  <c r="S1507" i="44"/>
  <c r="S1361" i="2"/>
  <c r="T1361" i="2" s="1"/>
  <c r="U1361" i="2" s="1"/>
  <c r="V1361" i="2" s="1"/>
  <c r="W1361" i="2" s="1"/>
  <c r="X1361" i="2" s="1"/>
  <c r="Y1361" i="2" s="1"/>
  <c r="Z1361" i="2" s="1"/>
  <c r="AA1361" i="2" s="1"/>
  <c r="AB1361" i="2" s="1"/>
  <c r="AC1361" i="2" s="1"/>
  <c r="AD1361" i="2" s="1"/>
  <c r="AE1361" i="2" s="1"/>
  <c r="AF1361" i="2" s="1"/>
  <c r="AG1361" i="2" s="1"/>
  <c r="AH1361" i="2" s="1"/>
  <c r="AI1361" i="2" s="1"/>
  <c r="AJ1361" i="2" s="1"/>
  <c r="AK1361" i="2" s="1"/>
  <c r="AL1361" i="2" s="1"/>
  <c r="AM1361" i="2" s="1"/>
  <c r="AN1361" i="2" s="1"/>
  <c r="S777" i="44"/>
  <c r="S1647" i="44"/>
  <c r="S780" i="44"/>
  <c r="S1071" i="44"/>
  <c r="S1504" i="44"/>
  <c r="S1064" i="44"/>
  <c r="S1652" i="44"/>
  <c r="S1359" i="44"/>
  <c r="S1508" i="44"/>
  <c r="S1509" i="44"/>
  <c r="S1497" i="44"/>
  <c r="S782" i="2"/>
  <c r="T782" i="2" s="1"/>
  <c r="U782" i="2" s="1"/>
  <c r="V782" i="2" s="1"/>
  <c r="W782" i="2" s="1"/>
  <c r="X782" i="2" s="1"/>
  <c r="Y782" i="2" s="1"/>
  <c r="Z782" i="2" s="1"/>
  <c r="AA782" i="2" s="1"/>
  <c r="AB782" i="2" s="1"/>
  <c r="AC782" i="2" s="1"/>
  <c r="AD782" i="2" s="1"/>
  <c r="AE782" i="2" s="1"/>
  <c r="AF782" i="2" s="1"/>
  <c r="AG782" i="2" s="1"/>
  <c r="AH782" i="2" s="1"/>
  <c r="AI782" i="2" s="1"/>
  <c r="AJ782" i="2" s="1"/>
  <c r="AK782" i="2" s="1"/>
  <c r="AL782" i="2" s="1"/>
  <c r="AM782" i="2" s="1"/>
  <c r="AN782" i="2" s="1"/>
  <c r="S1643" i="2"/>
  <c r="T1643" i="2" s="1"/>
  <c r="U1643" i="2" s="1"/>
  <c r="V1643" i="2" s="1"/>
  <c r="W1643" i="2" s="1"/>
  <c r="X1643" i="2" s="1"/>
  <c r="Y1643" i="2" s="1"/>
  <c r="Z1643" i="2" s="1"/>
  <c r="AA1643" i="2" s="1"/>
  <c r="AB1643" i="2" s="1"/>
  <c r="AC1643" i="2" s="1"/>
  <c r="AD1643" i="2" s="1"/>
  <c r="AE1643" i="2" s="1"/>
  <c r="AF1643" i="2" s="1"/>
  <c r="AG1643" i="2" s="1"/>
  <c r="AH1643" i="2" s="1"/>
  <c r="AI1643" i="2" s="1"/>
  <c r="AJ1643" i="2" s="1"/>
  <c r="AK1643" i="2" s="1"/>
  <c r="AL1643" i="2" s="1"/>
  <c r="AM1643" i="2" s="1"/>
  <c r="AN1643" i="2" s="1"/>
  <c r="S1793" i="44"/>
  <c r="S1787" i="44"/>
  <c r="S1648" i="44"/>
  <c r="S1353" i="44"/>
  <c r="S931" i="44"/>
  <c r="S1499" i="44"/>
  <c r="S235" i="44"/>
  <c r="S226" i="44"/>
  <c r="S1650" i="44"/>
  <c r="S1362" i="44"/>
  <c r="T1940" i="2"/>
  <c r="U1940" i="2" s="1"/>
  <c r="V1940" i="2" s="1"/>
  <c r="W1940" i="2" s="1"/>
  <c r="X1940" i="2" s="1"/>
  <c r="Y1940" i="2" s="1"/>
  <c r="Z1940" i="2" s="1"/>
  <c r="AA1940" i="2" s="1"/>
  <c r="AB1940" i="2" s="1"/>
  <c r="AC1940" i="2" s="1"/>
  <c r="AD1940" i="2" s="1"/>
  <c r="AE1940" i="2" s="1"/>
  <c r="AF1940" i="2" s="1"/>
  <c r="AG1940" i="2" s="1"/>
  <c r="AH1940" i="2" s="1"/>
  <c r="AI1940" i="2" s="1"/>
  <c r="AJ1940" i="2" s="1"/>
  <c r="AK1940" i="2" s="1"/>
  <c r="AL1940" i="2" s="1"/>
  <c r="AM1940" i="2" s="1"/>
  <c r="AN1940" i="2" s="1"/>
  <c r="T1942" i="2"/>
  <c r="U1942" i="2" s="1"/>
  <c r="V1942" i="2" s="1"/>
  <c r="W1942" i="2" s="1"/>
  <c r="X1942" i="2" s="1"/>
  <c r="Y1942" i="2" s="1"/>
  <c r="Z1942" i="2" s="1"/>
  <c r="AA1942" i="2" s="1"/>
  <c r="AB1942" i="2" s="1"/>
  <c r="AC1942" i="2" s="1"/>
  <c r="AD1942" i="2" s="1"/>
  <c r="AE1942" i="2" s="1"/>
  <c r="AF1942" i="2" s="1"/>
  <c r="AG1942" i="2" s="1"/>
  <c r="AH1942" i="2" s="1"/>
  <c r="AI1942" i="2" s="1"/>
  <c r="AJ1942" i="2" s="1"/>
  <c r="AK1942" i="2" s="1"/>
  <c r="AL1942" i="2" s="1"/>
  <c r="AM1942" i="2" s="1"/>
  <c r="AN1942" i="2" s="1"/>
  <c r="T1944" i="2"/>
  <c r="U1944" i="2" s="1"/>
  <c r="V1944" i="2" s="1"/>
  <c r="W1944" i="2" s="1"/>
  <c r="X1944" i="2" s="1"/>
  <c r="Y1944" i="2" s="1"/>
  <c r="Z1944" i="2" s="1"/>
  <c r="AA1944" i="2" s="1"/>
  <c r="AB1944" i="2" s="1"/>
  <c r="AC1944" i="2" s="1"/>
  <c r="AD1944" i="2" s="1"/>
  <c r="AE1944" i="2" s="1"/>
  <c r="AF1944" i="2" s="1"/>
  <c r="AG1944" i="2" s="1"/>
  <c r="AH1944" i="2" s="1"/>
  <c r="AI1944" i="2" s="1"/>
  <c r="AJ1944" i="2" s="1"/>
  <c r="AK1944" i="2" s="1"/>
  <c r="AL1944" i="2" s="1"/>
  <c r="AM1944" i="2" s="1"/>
  <c r="AN1944" i="2" s="1"/>
  <c r="T1934" i="2"/>
  <c r="U1934" i="2" s="1"/>
  <c r="V1934" i="2" s="1"/>
  <c r="W1934" i="2" s="1"/>
  <c r="X1934" i="2" s="1"/>
  <c r="Y1934" i="2" s="1"/>
  <c r="Z1934" i="2" s="1"/>
  <c r="AA1934" i="2" s="1"/>
  <c r="AB1934" i="2" s="1"/>
  <c r="AC1934" i="2" s="1"/>
  <c r="AD1934" i="2" s="1"/>
  <c r="AE1934" i="2" s="1"/>
  <c r="AF1934" i="2" s="1"/>
  <c r="AG1934" i="2" s="1"/>
  <c r="AH1934" i="2" s="1"/>
  <c r="AI1934" i="2" s="1"/>
  <c r="AJ1934" i="2" s="1"/>
  <c r="AK1934" i="2" s="1"/>
  <c r="AL1934" i="2" s="1"/>
  <c r="AM1934" i="2" s="1"/>
  <c r="AN1934" i="2" s="1"/>
  <c r="T1943" i="2"/>
  <c r="U1943" i="2" s="1"/>
  <c r="V1943" i="2" s="1"/>
  <c r="W1943" i="2" s="1"/>
  <c r="X1943" i="2" s="1"/>
  <c r="Y1943" i="2" s="1"/>
  <c r="Z1943" i="2" s="1"/>
  <c r="AA1943" i="2" s="1"/>
  <c r="AB1943" i="2" s="1"/>
  <c r="AC1943" i="2" s="1"/>
  <c r="AD1943" i="2" s="1"/>
  <c r="AE1943" i="2" s="1"/>
  <c r="AF1943" i="2" s="1"/>
  <c r="AG1943" i="2" s="1"/>
  <c r="AH1943" i="2" s="1"/>
  <c r="AI1943" i="2" s="1"/>
  <c r="AJ1943" i="2" s="1"/>
  <c r="AK1943" i="2" s="1"/>
  <c r="AL1943" i="2" s="1"/>
  <c r="AM1943" i="2" s="1"/>
  <c r="AN1943" i="2" s="1"/>
  <c r="T1945" i="2"/>
  <c r="U1945" i="2" s="1"/>
  <c r="V1945" i="2" s="1"/>
  <c r="W1945" i="2" s="1"/>
  <c r="X1945" i="2" s="1"/>
  <c r="Y1945" i="2" s="1"/>
  <c r="Z1945" i="2" s="1"/>
  <c r="AA1945" i="2" s="1"/>
  <c r="AB1945" i="2" s="1"/>
  <c r="AC1945" i="2" s="1"/>
  <c r="AD1945" i="2" s="1"/>
  <c r="AE1945" i="2" s="1"/>
  <c r="AF1945" i="2" s="1"/>
  <c r="AG1945" i="2" s="1"/>
  <c r="AH1945" i="2" s="1"/>
  <c r="AI1945" i="2" s="1"/>
  <c r="AJ1945" i="2" s="1"/>
  <c r="AK1945" i="2" s="1"/>
  <c r="AL1945" i="2" s="1"/>
  <c r="AM1945" i="2" s="1"/>
  <c r="AN1945" i="2" s="1"/>
  <c r="T1935" i="2"/>
  <c r="U1935" i="2" s="1"/>
  <c r="V1935" i="2" s="1"/>
  <c r="W1935" i="2" s="1"/>
  <c r="X1935" i="2" s="1"/>
  <c r="Y1935" i="2" s="1"/>
  <c r="Z1935" i="2" s="1"/>
  <c r="AA1935" i="2" s="1"/>
  <c r="AB1935" i="2" s="1"/>
  <c r="AC1935" i="2" s="1"/>
  <c r="AD1935" i="2" s="1"/>
  <c r="AE1935" i="2" s="1"/>
  <c r="AF1935" i="2" s="1"/>
  <c r="AG1935" i="2" s="1"/>
  <c r="AH1935" i="2" s="1"/>
  <c r="AI1935" i="2" s="1"/>
  <c r="AJ1935" i="2" s="1"/>
  <c r="AK1935" i="2" s="1"/>
  <c r="AL1935" i="2" s="1"/>
  <c r="AM1935" i="2" s="1"/>
  <c r="AN1935" i="2" s="1"/>
  <c r="T1941" i="2"/>
  <c r="U1941" i="2" s="1"/>
  <c r="V1941" i="2" s="1"/>
  <c r="W1941" i="2" s="1"/>
  <c r="X1941" i="2" s="1"/>
  <c r="Y1941" i="2" s="1"/>
  <c r="Z1941" i="2" s="1"/>
  <c r="AA1941" i="2" s="1"/>
  <c r="AB1941" i="2" s="1"/>
  <c r="AC1941" i="2" s="1"/>
  <c r="AD1941" i="2" s="1"/>
  <c r="AE1941" i="2" s="1"/>
  <c r="AF1941" i="2" s="1"/>
  <c r="AG1941" i="2" s="1"/>
  <c r="AH1941" i="2" s="1"/>
  <c r="AI1941" i="2" s="1"/>
  <c r="AJ1941" i="2" s="1"/>
  <c r="AK1941" i="2" s="1"/>
  <c r="AL1941" i="2" s="1"/>
  <c r="AM1941" i="2" s="1"/>
  <c r="AN1941" i="2" s="1"/>
  <c r="T1933" i="2"/>
  <c r="U1933" i="2" s="1"/>
  <c r="V1933" i="2" s="1"/>
  <c r="W1933" i="2" s="1"/>
  <c r="X1933" i="2" s="1"/>
  <c r="Y1933" i="2" s="1"/>
  <c r="Z1933" i="2" s="1"/>
  <c r="AA1933" i="2" s="1"/>
  <c r="AB1933" i="2" s="1"/>
  <c r="AC1933" i="2" s="1"/>
  <c r="AD1933" i="2" s="1"/>
  <c r="AE1933" i="2" s="1"/>
  <c r="AF1933" i="2" s="1"/>
  <c r="AG1933" i="2" s="1"/>
  <c r="AH1933" i="2" s="1"/>
  <c r="AI1933" i="2" s="1"/>
  <c r="AJ1933" i="2" s="1"/>
  <c r="AK1933" i="2" s="1"/>
  <c r="AL1933" i="2" s="1"/>
  <c r="AM1933" i="2" s="1"/>
  <c r="AN1933" i="2" s="1"/>
  <c r="T1946" i="2"/>
  <c r="U1946" i="2" s="1"/>
  <c r="V1946" i="2" s="1"/>
  <c r="W1946" i="2" s="1"/>
  <c r="X1946" i="2" s="1"/>
  <c r="Y1946" i="2" s="1"/>
  <c r="Z1946" i="2" s="1"/>
  <c r="AA1946" i="2" s="1"/>
  <c r="AB1946" i="2" s="1"/>
  <c r="AC1946" i="2" s="1"/>
  <c r="AD1946" i="2" s="1"/>
  <c r="AE1946" i="2" s="1"/>
  <c r="AF1946" i="2" s="1"/>
  <c r="AG1946" i="2" s="1"/>
  <c r="AH1946" i="2" s="1"/>
  <c r="AI1946" i="2" s="1"/>
  <c r="AJ1946" i="2" s="1"/>
  <c r="AK1946" i="2" s="1"/>
  <c r="AL1946" i="2" s="1"/>
  <c r="AM1946" i="2" s="1"/>
  <c r="AN1946" i="2" s="1"/>
  <c r="T1937" i="2"/>
  <c r="U1937" i="2" s="1"/>
  <c r="V1937" i="2" s="1"/>
  <c r="W1937" i="2" s="1"/>
  <c r="X1937" i="2" s="1"/>
  <c r="Y1937" i="2" s="1"/>
  <c r="Z1937" i="2" s="1"/>
  <c r="AA1937" i="2" s="1"/>
  <c r="AB1937" i="2" s="1"/>
  <c r="AC1937" i="2" s="1"/>
  <c r="AD1937" i="2" s="1"/>
  <c r="AE1937" i="2" s="1"/>
  <c r="AF1937" i="2" s="1"/>
  <c r="AG1937" i="2" s="1"/>
  <c r="AH1937" i="2" s="1"/>
  <c r="AI1937" i="2" s="1"/>
  <c r="AJ1937" i="2" s="1"/>
  <c r="AK1937" i="2" s="1"/>
  <c r="AL1937" i="2" s="1"/>
  <c r="AM1937" i="2" s="1"/>
  <c r="AN1937" i="2" s="1"/>
  <c r="T1936" i="2"/>
  <c r="U1936" i="2" s="1"/>
  <c r="V1936" i="2" s="1"/>
  <c r="W1936" i="2" s="1"/>
  <c r="X1936" i="2" s="1"/>
  <c r="Y1936" i="2" s="1"/>
  <c r="Z1936" i="2" s="1"/>
  <c r="AA1936" i="2" s="1"/>
  <c r="AB1936" i="2" s="1"/>
  <c r="AC1936" i="2" s="1"/>
  <c r="AD1936" i="2" s="1"/>
  <c r="AE1936" i="2" s="1"/>
  <c r="AF1936" i="2" s="1"/>
  <c r="AG1936" i="2" s="1"/>
  <c r="AH1936" i="2" s="1"/>
  <c r="AI1936" i="2" s="1"/>
  <c r="AJ1936" i="2" s="1"/>
  <c r="AK1936" i="2" s="1"/>
  <c r="AL1936" i="2" s="1"/>
  <c r="AM1936" i="2" s="1"/>
  <c r="AN1936" i="2" s="1"/>
  <c r="T1932" i="2"/>
  <c r="U1932" i="2" s="1"/>
  <c r="V1932" i="2" s="1"/>
  <c r="W1932" i="2" s="1"/>
  <c r="X1932" i="2" s="1"/>
  <c r="Y1932" i="2" s="1"/>
  <c r="Z1932" i="2" s="1"/>
  <c r="AA1932" i="2" s="1"/>
  <c r="AB1932" i="2" s="1"/>
  <c r="AC1932" i="2" s="1"/>
  <c r="AD1932" i="2" s="1"/>
  <c r="AE1932" i="2" s="1"/>
  <c r="AF1932" i="2" s="1"/>
  <c r="AG1932" i="2" s="1"/>
  <c r="AH1932" i="2" s="1"/>
  <c r="AI1932" i="2" s="1"/>
  <c r="AJ1932" i="2" s="1"/>
  <c r="AK1932" i="2" s="1"/>
  <c r="AL1932" i="2" s="1"/>
  <c r="AM1932" i="2" s="1"/>
  <c r="AN1932" i="2" s="1"/>
  <c r="T1938" i="2"/>
  <c r="U1938" i="2" s="1"/>
  <c r="V1938" i="2" s="1"/>
  <c r="W1938" i="2" s="1"/>
  <c r="X1938" i="2" s="1"/>
  <c r="Y1938" i="2" s="1"/>
  <c r="Z1938" i="2" s="1"/>
  <c r="AA1938" i="2" s="1"/>
  <c r="AB1938" i="2" s="1"/>
  <c r="AC1938" i="2" s="1"/>
  <c r="AD1938" i="2" s="1"/>
  <c r="AE1938" i="2" s="1"/>
  <c r="AF1938" i="2" s="1"/>
  <c r="AG1938" i="2" s="1"/>
  <c r="AH1938" i="2" s="1"/>
  <c r="AI1938" i="2" s="1"/>
  <c r="AJ1938" i="2" s="1"/>
  <c r="AK1938" i="2" s="1"/>
  <c r="AL1938" i="2" s="1"/>
  <c r="AM1938" i="2" s="1"/>
  <c r="AN1938" i="2" s="1"/>
  <c r="T1947" i="2"/>
  <c r="U1947" i="2" s="1"/>
  <c r="V1947" i="2" s="1"/>
  <c r="W1947" i="2" s="1"/>
  <c r="X1947" i="2" s="1"/>
  <c r="Y1947" i="2" s="1"/>
  <c r="Z1947" i="2" s="1"/>
  <c r="AA1947" i="2" s="1"/>
  <c r="AB1947" i="2" s="1"/>
  <c r="AC1947" i="2" s="1"/>
  <c r="AD1947" i="2" s="1"/>
  <c r="AE1947" i="2" s="1"/>
  <c r="AF1947" i="2" s="1"/>
  <c r="AG1947" i="2" s="1"/>
  <c r="AH1947" i="2" s="1"/>
  <c r="AI1947" i="2" s="1"/>
  <c r="AJ1947" i="2" s="1"/>
  <c r="AK1947" i="2" s="1"/>
  <c r="AL1947" i="2" s="1"/>
  <c r="AM1947" i="2" s="1"/>
  <c r="AN1947" i="2" s="1"/>
  <c r="T1939" i="2"/>
  <c r="U1939" i="2" s="1"/>
  <c r="V1939" i="2" s="1"/>
  <c r="W1939" i="2" s="1"/>
  <c r="X1939" i="2" s="1"/>
  <c r="Y1939" i="2" s="1"/>
  <c r="Z1939" i="2" s="1"/>
  <c r="AA1939" i="2" s="1"/>
  <c r="AB1939" i="2" s="1"/>
  <c r="AC1939" i="2" s="1"/>
  <c r="AD1939" i="2" s="1"/>
  <c r="AE1939" i="2" s="1"/>
  <c r="AF1939" i="2" s="1"/>
  <c r="AG1939" i="2" s="1"/>
  <c r="AH1939" i="2" s="1"/>
  <c r="AI1939" i="2" s="1"/>
  <c r="AJ1939" i="2" s="1"/>
  <c r="AK1939" i="2" s="1"/>
  <c r="AL1939" i="2" s="1"/>
  <c r="AM1939" i="2" s="1"/>
  <c r="AN1939" i="2" s="1"/>
  <c r="S217" i="2"/>
  <c r="S784" i="2"/>
  <c r="T784" i="2" s="1"/>
  <c r="U784" i="2" s="1"/>
  <c r="V784" i="2" s="1"/>
  <c r="W784" i="2" s="1"/>
  <c r="X784" i="2" s="1"/>
  <c r="Y784" i="2" s="1"/>
  <c r="Z784" i="2" s="1"/>
  <c r="AA784" i="2" s="1"/>
  <c r="AB784" i="2" s="1"/>
  <c r="AC784" i="2" s="1"/>
  <c r="AD784" i="2" s="1"/>
  <c r="AE784" i="2" s="1"/>
  <c r="AF784" i="2" s="1"/>
  <c r="AG784" i="2" s="1"/>
  <c r="AH784" i="2" s="1"/>
  <c r="AI784" i="2" s="1"/>
  <c r="AJ784" i="2" s="1"/>
  <c r="AK784" i="2" s="1"/>
  <c r="AL784" i="2" s="1"/>
  <c r="AM784" i="2" s="1"/>
  <c r="AN784" i="2" s="1"/>
  <c r="S1511" i="44"/>
  <c r="S924" i="44"/>
  <c r="S1502" i="2"/>
  <c r="T1502" i="2" s="1"/>
  <c r="U1502" i="2" s="1"/>
  <c r="V1502" i="2" s="1"/>
  <c r="W1502" i="2" s="1"/>
  <c r="X1502" i="2" s="1"/>
  <c r="Y1502" i="2" s="1"/>
  <c r="Z1502" i="2" s="1"/>
  <c r="AA1502" i="2" s="1"/>
  <c r="AB1502" i="2" s="1"/>
  <c r="AC1502" i="2" s="1"/>
  <c r="AD1502" i="2" s="1"/>
  <c r="AE1502" i="2" s="1"/>
  <c r="AF1502" i="2" s="1"/>
  <c r="AG1502" i="2" s="1"/>
  <c r="AH1502" i="2" s="1"/>
  <c r="AI1502" i="2" s="1"/>
  <c r="AJ1502" i="2" s="1"/>
  <c r="AK1502" i="2" s="1"/>
  <c r="AL1502" i="2" s="1"/>
  <c r="AM1502" i="2" s="1"/>
  <c r="AN1502" i="2" s="1"/>
  <c r="S1361" i="44"/>
  <c r="S784" i="44"/>
  <c r="S1645" i="2"/>
  <c r="T1932" i="44"/>
  <c r="T1940" i="44"/>
  <c r="T1944" i="44"/>
  <c r="T1946" i="44"/>
  <c r="T1945" i="44"/>
  <c r="T1935" i="44"/>
  <c r="T1938" i="44"/>
  <c r="T1943" i="44"/>
  <c r="T1942" i="44"/>
  <c r="T1939" i="44"/>
  <c r="T1933" i="44"/>
  <c r="T1941" i="44"/>
  <c r="T1937" i="44"/>
  <c r="T1934" i="44"/>
  <c r="T1936" i="44"/>
  <c r="S1209" i="44"/>
  <c r="S783" i="44"/>
  <c r="S774" i="44"/>
  <c r="S926" i="44"/>
  <c r="AE17" i="9"/>
  <c r="AB17" i="9"/>
  <c r="AC17" i="9"/>
  <c r="Z15" i="10"/>
  <c r="S236" i="44"/>
  <c r="S1076" i="44"/>
  <c r="S1498" i="44"/>
  <c r="S1502" i="44"/>
  <c r="S1364" i="44"/>
  <c r="S920" i="44"/>
  <c r="S1644" i="44"/>
  <c r="S1215" i="44"/>
  <c r="AB53" i="5"/>
  <c r="AA15" i="59"/>
  <c r="S922" i="44"/>
  <c r="S921" i="44"/>
  <c r="S1356" i="44"/>
  <c r="S923" i="44"/>
  <c r="S1649" i="44"/>
  <c r="S1069" i="44"/>
  <c r="S1643" i="44"/>
  <c r="S1210" i="44"/>
  <c r="S1501" i="44"/>
  <c r="AK6" i="5"/>
  <c r="F11" i="5"/>
  <c r="AJ8" i="5"/>
  <c r="S225" i="44"/>
  <c r="S1063" i="44"/>
  <c r="K39" i="5"/>
  <c r="L13" i="6"/>
  <c r="AD1656" i="5"/>
  <c r="AE1653" i="5" s="1"/>
  <c r="AD1652" i="5"/>
  <c r="U222" i="2"/>
  <c r="V218" i="2" s="1"/>
  <c r="U27" i="2"/>
  <c r="U32" i="2" s="1"/>
  <c r="U217" i="2"/>
  <c r="N14" i="6"/>
  <c r="AN6" i="9"/>
  <c r="AO6" i="6"/>
  <c r="V22" i="7" l="1"/>
  <c r="H13" i="96"/>
  <c r="W25" i="7" s="1"/>
  <c r="W23" i="7"/>
  <c r="K39" i="107"/>
  <c r="L39" i="107"/>
  <c r="L46" i="107" s="1"/>
  <c r="AR140" i="9"/>
  <c r="AN140" i="9"/>
  <c r="AQ140" i="9"/>
  <c r="AO140" i="9"/>
  <c r="AI22" i="10"/>
  <c r="AJ29" i="59"/>
  <c r="AI102" i="10" s="1"/>
  <c r="AI1594" i="5"/>
  <c r="AK19" i="9"/>
  <c r="AG17" i="10" s="1"/>
  <c r="AJ19" i="9"/>
  <c r="AL16" i="9"/>
  <c r="K40" i="107"/>
  <c r="L40" i="107" s="1"/>
  <c r="M40" i="107" s="1"/>
  <c r="K46" i="107"/>
  <c r="K36" i="107"/>
  <c r="K37" i="107" s="1"/>
  <c r="K47" i="107"/>
  <c r="L36" i="107"/>
  <c r="AJ14" i="10"/>
  <c r="AF17" i="10"/>
  <c r="AG49" i="5"/>
  <c r="AF14" i="52"/>
  <c r="AF14" i="59"/>
  <c r="AF53" i="5"/>
  <c r="AG14" i="59"/>
  <c r="AG14" i="52"/>
  <c r="M14" i="6"/>
  <c r="AF49" i="5"/>
  <c r="AH14" i="10"/>
  <c r="AM8" i="9"/>
  <c r="AD50" i="5"/>
  <c r="AI11" i="1"/>
  <c r="AJ42" i="1"/>
  <c r="AH14" i="1"/>
  <c r="AG15" i="1"/>
  <c r="AE38" i="1"/>
  <c r="AE35" i="1"/>
  <c r="T1502" i="44"/>
  <c r="T1793" i="44"/>
  <c r="T917" i="44"/>
  <c r="T1792" i="44"/>
  <c r="T1215" i="44"/>
  <c r="T784" i="44"/>
  <c r="T235" i="44"/>
  <c r="T1506" i="44"/>
  <c r="T1214" i="44"/>
  <c r="T230" i="44"/>
  <c r="T1649" i="44"/>
  <c r="T236" i="44"/>
  <c r="U1937" i="44"/>
  <c r="U1945" i="44"/>
  <c r="T1361" i="44"/>
  <c r="T1499" i="44"/>
  <c r="T1497" i="44"/>
  <c r="T780" i="44"/>
  <c r="T1062" i="44"/>
  <c r="T229" i="44"/>
  <c r="T773" i="44"/>
  <c r="T1503" i="44"/>
  <c r="T237" i="44"/>
  <c r="T1208" i="44"/>
  <c r="T785" i="44"/>
  <c r="T233" i="44"/>
  <c r="T1357" i="44"/>
  <c r="T929" i="44"/>
  <c r="T1650" i="44"/>
  <c r="T1507" i="44"/>
  <c r="T1217" i="44"/>
  <c r="T1797" i="44"/>
  <c r="T1207" i="44"/>
  <c r="T1220" i="44"/>
  <c r="T234" i="44"/>
  <c r="T779" i="44"/>
  <c r="T923" i="44"/>
  <c r="U1941" i="44"/>
  <c r="U1946" i="44"/>
  <c r="T931" i="44"/>
  <c r="T1509" i="44"/>
  <c r="T1647" i="44"/>
  <c r="T778" i="44"/>
  <c r="T772" i="44"/>
  <c r="T239" i="44"/>
  <c r="T227" i="44"/>
  <c r="T1212" i="44"/>
  <c r="T1651" i="44"/>
  <c r="T1801" i="44"/>
  <c r="T781" i="44"/>
  <c r="T776" i="44"/>
  <c r="T1796" i="44"/>
  <c r="T1365" i="44"/>
  <c r="T1642" i="44"/>
  <c r="T1790" i="44"/>
  <c r="T1800" i="44"/>
  <c r="T1219" i="44"/>
  <c r="AK3368" i="44"/>
  <c r="AD2236" i="44"/>
  <c r="AD2608" i="44"/>
  <c r="AD509" i="44"/>
  <c r="AD508" i="44"/>
  <c r="AD2735" i="44"/>
  <c r="AJ2987" i="44"/>
  <c r="AJ3112" i="44"/>
  <c r="AD2225" i="44"/>
  <c r="AJ3118" i="44"/>
  <c r="AJ2996" i="44"/>
  <c r="AK3372" i="44"/>
  <c r="AD2480" i="44"/>
  <c r="AB2081" i="44"/>
  <c r="AB2088" i="44"/>
  <c r="AD2356" i="44"/>
  <c r="AD2350" i="44"/>
  <c r="AJ2866" i="44"/>
  <c r="AK3378" i="44"/>
  <c r="AD498" i="44"/>
  <c r="AJ2992" i="44"/>
  <c r="AJ2989" i="44"/>
  <c r="AJ3238" i="44"/>
  <c r="AD2740" i="44"/>
  <c r="AD2352" i="44"/>
  <c r="AD2733" i="44"/>
  <c r="AB372" i="44"/>
  <c r="AJ3124" i="44"/>
  <c r="AJ3241" i="44"/>
  <c r="AD2614" i="44"/>
  <c r="AJ2860" i="44"/>
  <c r="AJ3119" i="44"/>
  <c r="AJ2990" i="44"/>
  <c r="AD2738" i="44"/>
  <c r="AD2484" i="44"/>
  <c r="AD2477" i="44"/>
  <c r="AD2616" i="44"/>
  <c r="AD2361" i="44"/>
  <c r="AB380" i="44"/>
  <c r="AB2086" i="44"/>
  <c r="AJ3114" i="44"/>
  <c r="AK3370" i="44"/>
  <c r="AD503" i="44"/>
  <c r="AJ3252" i="44"/>
  <c r="AJ3115" i="44"/>
  <c r="AD2611" i="44"/>
  <c r="AD2234" i="44"/>
  <c r="AD2229" i="44"/>
  <c r="AD2610" i="44"/>
  <c r="AD2483" i="44"/>
  <c r="AD2355" i="44"/>
  <c r="U1932" i="44"/>
  <c r="T238" i="44"/>
  <c r="T1069" i="44"/>
  <c r="T1510" i="44"/>
  <c r="T1065" i="44"/>
  <c r="U1938" i="44"/>
  <c r="T1505" i="44"/>
  <c r="U1934" i="44"/>
  <c r="T1360" i="44"/>
  <c r="T1501" i="44"/>
  <c r="T1356" i="44"/>
  <c r="T1644" i="44"/>
  <c r="T926" i="44"/>
  <c r="U1933" i="44"/>
  <c r="U1944" i="44"/>
  <c r="T924" i="44"/>
  <c r="T1353" i="44"/>
  <c r="T1508" i="44"/>
  <c r="T777" i="44"/>
  <c r="T1352" i="44"/>
  <c r="T1075" i="44"/>
  <c r="T1354" i="44"/>
  <c r="T1216" i="44"/>
  <c r="T1068" i="44"/>
  <c r="T786" i="44"/>
  <c r="T1211" i="44"/>
  <c r="T1656" i="44"/>
  <c r="T782" i="44"/>
  <c r="T925" i="44"/>
  <c r="T1500" i="44"/>
  <c r="U1942" i="44"/>
  <c r="T1362" i="44"/>
  <c r="T928" i="44"/>
  <c r="U1943" i="44"/>
  <c r="T1064" i="44"/>
  <c r="T1788" i="44"/>
  <c r="T1067" i="44"/>
  <c r="T775" i="44"/>
  <c r="U1936" i="44"/>
  <c r="U1935" i="44"/>
  <c r="T1071" i="44"/>
  <c r="T1655" i="44"/>
  <c r="T1218" i="44"/>
  <c r="T1653" i="44"/>
  <c r="T1210" i="44"/>
  <c r="T921" i="44"/>
  <c r="T920" i="44"/>
  <c r="T774" i="44"/>
  <c r="U1939" i="44"/>
  <c r="U1940" i="44"/>
  <c r="T1511" i="44"/>
  <c r="T1648" i="44"/>
  <c r="T1359" i="44"/>
  <c r="T919" i="44"/>
  <c r="T1646" i="44"/>
  <c r="T1213" i="44"/>
  <c r="T918" i="44"/>
  <c r="T1789" i="44"/>
  <c r="T1221" i="44"/>
  <c r="T1654" i="44"/>
  <c r="T1072" i="44"/>
  <c r="T930" i="44"/>
  <c r="T1073" i="44"/>
  <c r="AD2481" i="44"/>
  <c r="AD2730" i="44"/>
  <c r="AD2612" i="44"/>
  <c r="AJ3246" i="44"/>
  <c r="AJ3125" i="44"/>
  <c r="AJ3248" i="44"/>
  <c r="AD511" i="44"/>
  <c r="AD510" i="44"/>
  <c r="AD500" i="44"/>
  <c r="AD2349" i="44"/>
  <c r="AJ2870" i="44"/>
  <c r="AD504" i="44"/>
  <c r="AD2609" i="44"/>
  <c r="AB373" i="44"/>
  <c r="AB2082" i="44"/>
  <c r="AK3379" i="44"/>
  <c r="AJ3240" i="44"/>
  <c r="AD499" i="44"/>
  <c r="AD2230" i="44"/>
  <c r="AJ2984" i="44"/>
  <c r="AD2359" i="44"/>
  <c r="AD2235" i="44"/>
  <c r="AD2603" i="44"/>
  <c r="AJ3247" i="44"/>
  <c r="AD2739" i="44"/>
  <c r="AB2084" i="44"/>
  <c r="AJ3251" i="44"/>
  <c r="AD501" i="44"/>
  <c r="AD2485" i="44"/>
  <c r="AD2734" i="44"/>
  <c r="AJ2985" i="44"/>
  <c r="AJ3121" i="44"/>
  <c r="AD502" i="44"/>
  <c r="AD2615" i="44"/>
  <c r="AD2488" i="44"/>
  <c r="AB374" i="44"/>
  <c r="AB2091" i="44"/>
  <c r="AJ2995" i="44"/>
  <c r="AJ3239" i="44"/>
  <c r="AD2227" i="44"/>
  <c r="AD2479" i="44"/>
  <c r="AJ3249" i="44"/>
  <c r="AD2232" i="44"/>
  <c r="AD2613" i="44"/>
  <c r="AJ3117" i="44"/>
  <c r="AD507" i="44"/>
  <c r="AB379" i="44"/>
  <c r="T1364" i="44"/>
  <c r="T1787" i="44"/>
  <c r="T927" i="44"/>
  <c r="T1798" i="44"/>
  <c r="T1066" i="44"/>
  <c r="T1355" i="44"/>
  <c r="T1643" i="44"/>
  <c r="T1366" i="44"/>
  <c r="AD381" i="44"/>
  <c r="AJ2857" i="44"/>
  <c r="AD2223" i="44"/>
  <c r="AJ3242" i="44"/>
  <c r="AJ2871" i="44"/>
  <c r="AK3375" i="44"/>
  <c r="AD2222" i="44"/>
  <c r="AD2226" i="44"/>
  <c r="AD2486" i="44"/>
  <c r="AK3376" i="44"/>
  <c r="AB2079" i="44"/>
  <c r="AB2089" i="44"/>
  <c r="AB2078" i="44"/>
  <c r="AJ2986" i="44"/>
  <c r="AJ2997" i="44"/>
  <c r="AJ2998" i="44"/>
  <c r="AJ2867" i="44"/>
  <c r="AD2358" i="44"/>
  <c r="AD2742" i="44"/>
  <c r="AD2487" i="44"/>
  <c r="AK3377" i="44"/>
  <c r="AB375" i="44"/>
  <c r="AD2736" i="44"/>
  <c r="AD2224" i="44"/>
  <c r="AD2476" i="44"/>
  <c r="AJ3245" i="44"/>
  <c r="AD2741" i="44"/>
  <c r="AJ2991" i="44"/>
  <c r="AJ3113" i="44"/>
  <c r="AD2354" i="44"/>
  <c r="AB377" i="44"/>
  <c r="AB376" i="44"/>
  <c r="AB383" i="44"/>
  <c r="AD2617" i="44"/>
  <c r="AD2744" i="44"/>
  <c r="AD2363" i="44"/>
  <c r="AK3371" i="44"/>
  <c r="AJ2865" i="44"/>
  <c r="AD2228" i="44"/>
  <c r="AD2360" i="44"/>
  <c r="AD2357" i="44"/>
  <c r="AJ2868" i="44"/>
  <c r="AJ2993" i="44"/>
  <c r="AJ3243" i="44"/>
  <c r="AJ2862" i="44"/>
  <c r="AJ3111" i="44"/>
  <c r="AB370" i="44"/>
  <c r="AB378" i="44"/>
  <c r="T1063" i="44"/>
  <c r="T783" i="44"/>
  <c r="T1652" i="44"/>
  <c r="T1795" i="44"/>
  <c r="T1498" i="44"/>
  <c r="T1504" i="44"/>
  <c r="T1070" i="44"/>
  <c r="T1363" i="44"/>
  <c r="T1799" i="44"/>
  <c r="T1794" i="44"/>
  <c r="T1791" i="44"/>
  <c r="T228" i="44"/>
  <c r="T1074" i="44"/>
  <c r="AB385" i="44"/>
  <c r="T922" i="44"/>
  <c r="T225" i="44"/>
  <c r="T1209" i="44"/>
  <c r="T232" i="44"/>
  <c r="T240" i="44"/>
  <c r="T1645" i="44"/>
  <c r="T1358" i="44"/>
  <c r="T226" i="44"/>
  <c r="T1076" i="44"/>
  <c r="T231" i="44"/>
  <c r="AJ2863" i="44"/>
  <c r="AJ2994" i="44"/>
  <c r="AD2233" i="44"/>
  <c r="AD2478" i="44"/>
  <c r="AD2490" i="44"/>
  <c r="AK3366" i="44"/>
  <c r="AJ2869" i="44"/>
  <c r="AJ3116" i="44"/>
  <c r="AJ2864" i="44"/>
  <c r="AJ3120" i="44"/>
  <c r="AK3374" i="44"/>
  <c r="AB382" i="44"/>
  <c r="AB2083" i="44"/>
  <c r="AD2731" i="44"/>
  <c r="AD497" i="44"/>
  <c r="AD2604" i="44"/>
  <c r="AJ2859" i="44"/>
  <c r="AJ2861" i="44"/>
  <c r="AD2482" i="44"/>
  <c r="AJ3122" i="44"/>
  <c r="AB2087" i="44"/>
  <c r="AD2351" i="44"/>
  <c r="AD2606" i="44"/>
  <c r="AD2605" i="44"/>
  <c r="AK3369" i="44"/>
  <c r="AJ3250" i="44"/>
  <c r="AD2743" i="44"/>
  <c r="AK3367" i="44"/>
  <c r="AD2489" i="44"/>
  <c r="AJ3244" i="44"/>
  <c r="AB384" i="44"/>
  <c r="AB2085" i="44"/>
  <c r="AB2090" i="44"/>
  <c r="AB2077" i="44"/>
  <c r="AD2362" i="44"/>
  <c r="AJ2858" i="44"/>
  <c r="AJ2988" i="44"/>
  <c r="AD506" i="44"/>
  <c r="AD2732" i="44"/>
  <c r="AD505" i="44"/>
  <c r="AJ3123" i="44"/>
  <c r="AD2231" i="44"/>
  <c r="AD2737" i="44"/>
  <c r="AD2353" i="44"/>
  <c r="AD2607" i="44"/>
  <c r="AK3365" i="44"/>
  <c r="AK3373" i="44"/>
  <c r="AB2080" i="44"/>
  <c r="AB371" i="44"/>
  <c r="AD512" i="44"/>
  <c r="T1425" i="2"/>
  <c r="T1479" i="2" s="1"/>
  <c r="U1371" i="2" s="1"/>
  <c r="U1425" i="2" s="1"/>
  <c r="U1479" i="2" s="1"/>
  <c r="V1371" i="2" s="1"/>
  <c r="V1425" i="2" s="1"/>
  <c r="V1479" i="2" s="1"/>
  <c r="W1371" i="2" s="1"/>
  <c r="W1425" i="2" s="1"/>
  <c r="W1479" i="2" s="1"/>
  <c r="X1371" i="2" s="1"/>
  <c r="X1425" i="2" s="1"/>
  <c r="X1479" i="2" s="1"/>
  <c r="Y1371" i="2" s="1"/>
  <c r="Y1425" i="2" s="1"/>
  <c r="Y1479" i="2" s="1"/>
  <c r="Z1371" i="2" s="1"/>
  <c r="Z1425" i="2" s="1"/>
  <c r="Z1479" i="2" s="1"/>
  <c r="AA1371" i="2" s="1"/>
  <c r="AA1425" i="2" s="1"/>
  <c r="AA1479" i="2" s="1"/>
  <c r="AB1371" i="2" s="1"/>
  <c r="AB1425" i="2" s="1"/>
  <c r="AB1479" i="2" s="1"/>
  <c r="AC1371" i="2" s="1"/>
  <c r="U1064" i="2"/>
  <c r="V1064" i="2" s="1"/>
  <c r="W1064" i="2" s="1"/>
  <c r="X1064" i="2" s="1"/>
  <c r="Y1064" i="2" s="1"/>
  <c r="Z1064" i="2" s="1"/>
  <c r="AA1064" i="2" s="1"/>
  <c r="AB1064" i="2" s="1"/>
  <c r="AC1064" i="2" s="1"/>
  <c r="AD1064" i="2" s="1"/>
  <c r="AE1064" i="2" s="1"/>
  <c r="AF1064" i="2" s="1"/>
  <c r="AG1064" i="2" s="1"/>
  <c r="AH1064" i="2" s="1"/>
  <c r="AI1064" i="2" s="1"/>
  <c r="AJ1064" i="2" s="1"/>
  <c r="AK1064" i="2" s="1"/>
  <c r="AL1064" i="2" s="1"/>
  <c r="AM1064" i="2" s="1"/>
  <c r="AN1064" i="2" s="1"/>
  <c r="T1280" i="2"/>
  <c r="T1334" i="2" s="1"/>
  <c r="U1226" i="2" s="1"/>
  <c r="U1280" i="2" s="1"/>
  <c r="U1334" i="2" s="1"/>
  <c r="V1226" i="2" s="1"/>
  <c r="V1280" i="2" s="1"/>
  <c r="V1334" i="2" s="1"/>
  <c r="W1226" i="2" s="1"/>
  <c r="U1209" i="2"/>
  <c r="V1209" i="2" s="1"/>
  <c r="W1209" i="2" s="1"/>
  <c r="X1209" i="2" s="1"/>
  <c r="Y1209" i="2" s="1"/>
  <c r="Z1209" i="2" s="1"/>
  <c r="AA1209" i="2" s="1"/>
  <c r="AB1209" i="2" s="1"/>
  <c r="AC1209" i="2" s="1"/>
  <c r="AD1209" i="2" s="1"/>
  <c r="AE1209" i="2" s="1"/>
  <c r="AF1209" i="2" s="1"/>
  <c r="AG1209" i="2" s="1"/>
  <c r="AH1209" i="2" s="1"/>
  <c r="AI1209" i="2" s="1"/>
  <c r="AJ1209" i="2" s="1"/>
  <c r="AK1209" i="2" s="1"/>
  <c r="AL1209" i="2" s="1"/>
  <c r="AM1209" i="2" s="1"/>
  <c r="AN1209" i="2" s="1"/>
  <c r="T1426" i="2"/>
  <c r="T1480" i="2" s="1"/>
  <c r="U1372" i="2" s="1"/>
  <c r="U1426" i="2" s="1"/>
  <c r="U1480" i="2" s="1"/>
  <c r="V1372" i="2" s="1"/>
  <c r="T1657" i="2"/>
  <c r="U1657" i="2" s="1"/>
  <c r="V1657" i="2" s="1"/>
  <c r="W1657" i="2" s="1"/>
  <c r="X1657" i="2" s="1"/>
  <c r="Y1657" i="2" s="1"/>
  <c r="Z1657" i="2" s="1"/>
  <c r="AA1657" i="2" s="1"/>
  <c r="AB1657" i="2" s="1"/>
  <c r="AC1657" i="2" s="1"/>
  <c r="AD1657" i="2" s="1"/>
  <c r="AE1657" i="2" s="1"/>
  <c r="AF1657" i="2" s="1"/>
  <c r="AG1657" i="2" s="1"/>
  <c r="AH1657" i="2" s="1"/>
  <c r="AI1657" i="2" s="1"/>
  <c r="AJ1657" i="2" s="1"/>
  <c r="AK1657" i="2" s="1"/>
  <c r="AL1657" i="2" s="1"/>
  <c r="AM1657" i="2" s="1"/>
  <c r="AN1657" i="2" s="1"/>
  <c r="T846" i="2"/>
  <c r="T900" i="2" s="1"/>
  <c r="U792" i="2" s="1"/>
  <c r="U846" i="2" s="1"/>
  <c r="U900" i="2" s="1"/>
  <c r="V792" i="2" s="1"/>
  <c r="T1644" i="2"/>
  <c r="U1644" i="2" s="1"/>
  <c r="V1644" i="2" s="1"/>
  <c r="W1644" i="2" s="1"/>
  <c r="X1644" i="2" s="1"/>
  <c r="Y1644" i="2" s="1"/>
  <c r="Z1644" i="2" s="1"/>
  <c r="AA1644" i="2" s="1"/>
  <c r="AB1644" i="2" s="1"/>
  <c r="AC1644" i="2" s="1"/>
  <c r="AD1644" i="2" s="1"/>
  <c r="AE1644" i="2" s="1"/>
  <c r="AF1644" i="2" s="1"/>
  <c r="AG1644" i="2" s="1"/>
  <c r="AH1644" i="2" s="1"/>
  <c r="AI1644" i="2" s="1"/>
  <c r="AJ1644" i="2" s="1"/>
  <c r="AK1644" i="2" s="1"/>
  <c r="AL1644" i="2" s="1"/>
  <c r="AM1644" i="2" s="1"/>
  <c r="AN1644" i="2" s="1"/>
  <c r="T1802" i="2"/>
  <c r="U1802" i="2" s="1"/>
  <c r="V1802" i="2" s="1"/>
  <c r="W1802" i="2" s="1"/>
  <c r="X1802" i="2" s="1"/>
  <c r="Y1802" i="2" s="1"/>
  <c r="Z1802" i="2" s="1"/>
  <c r="AA1802" i="2" s="1"/>
  <c r="AB1802" i="2" s="1"/>
  <c r="AC1802" i="2" s="1"/>
  <c r="AD1802" i="2" s="1"/>
  <c r="AE1802" i="2" s="1"/>
  <c r="AF1802" i="2" s="1"/>
  <c r="AG1802" i="2" s="1"/>
  <c r="AH1802" i="2" s="1"/>
  <c r="AI1802" i="2" s="1"/>
  <c r="AJ1802" i="2" s="1"/>
  <c r="AK1802" i="2" s="1"/>
  <c r="AL1802" i="2" s="1"/>
  <c r="AM1802" i="2" s="1"/>
  <c r="AN1802" i="2" s="1"/>
  <c r="T1791" i="2"/>
  <c r="U1791" i="2" s="1"/>
  <c r="V1791" i="2" s="1"/>
  <c r="W1791" i="2" s="1"/>
  <c r="X1791" i="2" s="1"/>
  <c r="Y1791" i="2" s="1"/>
  <c r="Z1791" i="2" s="1"/>
  <c r="AA1791" i="2" s="1"/>
  <c r="AB1791" i="2" s="1"/>
  <c r="AC1791" i="2" s="1"/>
  <c r="AD1791" i="2" s="1"/>
  <c r="AE1791" i="2" s="1"/>
  <c r="AF1791" i="2" s="1"/>
  <c r="AG1791" i="2" s="1"/>
  <c r="AH1791" i="2" s="1"/>
  <c r="AI1791" i="2" s="1"/>
  <c r="AJ1791" i="2" s="1"/>
  <c r="AK1791" i="2" s="1"/>
  <c r="AL1791" i="2" s="1"/>
  <c r="AM1791" i="2" s="1"/>
  <c r="AN1791" i="2" s="1"/>
  <c r="T1794" i="2"/>
  <c r="U1794" i="2" s="1"/>
  <c r="V1794" i="2" s="1"/>
  <c r="W1794" i="2" s="1"/>
  <c r="X1794" i="2" s="1"/>
  <c r="Y1794" i="2" s="1"/>
  <c r="Z1794" i="2" s="1"/>
  <c r="AA1794" i="2" s="1"/>
  <c r="AB1794" i="2" s="1"/>
  <c r="AC1794" i="2" s="1"/>
  <c r="AD1794" i="2" s="1"/>
  <c r="AE1794" i="2" s="1"/>
  <c r="AF1794" i="2" s="1"/>
  <c r="AG1794" i="2" s="1"/>
  <c r="AH1794" i="2" s="1"/>
  <c r="AI1794" i="2" s="1"/>
  <c r="AJ1794" i="2" s="1"/>
  <c r="AK1794" i="2" s="1"/>
  <c r="AL1794" i="2" s="1"/>
  <c r="AM1794" i="2" s="1"/>
  <c r="AN1794" i="2" s="1"/>
  <c r="T1649" i="2"/>
  <c r="U1649" i="2" s="1"/>
  <c r="V1649" i="2" s="1"/>
  <c r="W1649" i="2" s="1"/>
  <c r="X1649" i="2" s="1"/>
  <c r="Y1649" i="2" s="1"/>
  <c r="Z1649" i="2" s="1"/>
  <c r="AA1649" i="2" s="1"/>
  <c r="AB1649" i="2" s="1"/>
  <c r="AC1649" i="2" s="1"/>
  <c r="AD1649" i="2" s="1"/>
  <c r="AE1649" i="2" s="1"/>
  <c r="AF1649" i="2" s="1"/>
  <c r="AG1649" i="2" s="1"/>
  <c r="AH1649" i="2" s="1"/>
  <c r="AI1649" i="2" s="1"/>
  <c r="AJ1649" i="2" s="1"/>
  <c r="AK1649" i="2" s="1"/>
  <c r="AL1649" i="2" s="1"/>
  <c r="AM1649" i="2" s="1"/>
  <c r="AN1649" i="2" s="1"/>
  <c r="T1655" i="2"/>
  <c r="U1655" i="2" s="1"/>
  <c r="V1655" i="2" s="1"/>
  <c r="W1655" i="2" s="1"/>
  <c r="X1655" i="2" s="1"/>
  <c r="Y1655" i="2" s="1"/>
  <c r="Z1655" i="2" s="1"/>
  <c r="AA1655" i="2" s="1"/>
  <c r="AB1655" i="2" s="1"/>
  <c r="AC1655" i="2" s="1"/>
  <c r="AD1655" i="2" s="1"/>
  <c r="AE1655" i="2" s="1"/>
  <c r="AF1655" i="2" s="1"/>
  <c r="AG1655" i="2" s="1"/>
  <c r="AH1655" i="2" s="1"/>
  <c r="AI1655" i="2" s="1"/>
  <c r="AJ1655" i="2" s="1"/>
  <c r="AK1655" i="2" s="1"/>
  <c r="AL1655" i="2" s="1"/>
  <c r="AM1655" i="2" s="1"/>
  <c r="AN1655" i="2" s="1"/>
  <c r="T1793" i="2"/>
  <c r="U1793" i="2" s="1"/>
  <c r="V1793" i="2" s="1"/>
  <c r="W1793" i="2" s="1"/>
  <c r="X1793" i="2" s="1"/>
  <c r="Y1793" i="2" s="1"/>
  <c r="Z1793" i="2" s="1"/>
  <c r="AA1793" i="2" s="1"/>
  <c r="AB1793" i="2" s="1"/>
  <c r="AC1793" i="2" s="1"/>
  <c r="AD1793" i="2" s="1"/>
  <c r="AE1793" i="2" s="1"/>
  <c r="AF1793" i="2" s="1"/>
  <c r="AG1793" i="2" s="1"/>
  <c r="AH1793" i="2" s="1"/>
  <c r="AI1793" i="2" s="1"/>
  <c r="AJ1793" i="2" s="1"/>
  <c r="AK1793" i="2" s="1"/>
  <c r="AL1793" i="2" s="1"/>
  <c r="AM1793" i="2" s="1"/>
  <c r="AN1793" i="2" s="1"/>
  <c r="T1648" i="2"/>
  <c r="U1648" i="2" s="1"/>
  <c r="V1648" i="2" s="1"/>
  <c r="W1648" i="2" s="1"/>
  <c r="X1648" i="2" s="1"/>
  <c r="Y1648" i="2" s="1"/>
  <c r="Z1648" i="2" s="1"/>
  <c r="AA1648" i="2" s="1"/>
  <c r="AB1648" i="2" s="1"/>
  <c r="AC1648" i="2" s="1"/>
  <c r="AD1648" i="2" s="1"/>
  <c r="AE1648" i="2" s="1"/>
  <c r="AF1648" i="2" s="1"/>
  <c r="AG1648" i="2" s="1"/>
  <c r="AH1648" i="2" s="1"/>
  <c r="AI1648" i="2" s="1"/>
  <c r="AJ1648" i="2" s="1"/>
  <c r="AK1648" i="2" s="1"/>
  <c r="AL1648" i="2" s="1"/>
  <c r="AM1648" i="2" s="1"/>
  <c r="AN1648" i="2" s="1"/>
  <c r="T1790" i="2"/>
  <c r="U1790" i="2" s="1"/>
  <c r="V1790" i="2" s="1"/>
  <c r="W1790" i="2" s="1"/>
  <c r="X1790" i="2" s="1"/>
  <c r="Y1790" i="2" s="1"/>
  <c r="Z1790" i="2" s="1"/>
  <c r="AA1790" i="2" s="1"/>
  <c r="AB1790" i="2" s="1"/>
  <c r="AC1790" i="2" s="1"/>
  <c r="AD1790" i="2" s="1"/>
  <c r="AE1790" i="2" s="1"/>
  <c r="AF1790" i="2" s="1"/>
  <c r="AG1790" i="2" s="1"/>
  <c r="AH1790" i="2" s="1"/>
  <c r="AI1790" i="2" s="1"/>
  <c r="AJ1790" i="2" s="1"/>
  <c r="AK1790" i="2" s="1"/>
  <c r="AL1790" i="2" s="1"/>
  <c r="AM1790" i="2" s="1"/>
  <c r="AN1790" i="2" s="1"/>
  <c r="AK8" i="5"/>
  <c r="AL6" i="5"/>
  <c r="AA15" i="10"/>
  <c r="AF17" i="9"/>
  <c r="AA18" i="10"/>
  <c r="AF20" i="9"/>
  <c r="AB15" i="59"/>
  <c r="AC53" i="5"/>
  <c r="T1645" i="2"/>
  <c r="U1645" i="2" s="1"/>
  <c r="V1645" i="2" s="1"/>
  <c r="W1645" i="2" s="1"/>
  <c r="X1645" i="2" s="1"/>
  <c r="Y1645" i="2" s="1"/>
  <c r="Z1645" i="2" s="1"/>
  <c r="AA1645" i="2" s="1"/>
  <c r="AB1645" i="2" s="1"/>
  <c r="AC1645" i="2" s="1"/>
  <c r="AD1645" i="2" s="1"/>
  <c r="AE1645" i="2" s="1"/>
  <c r="AF1645" i="2" s="1"/>
  <c r="AG1645" i="2" s="1"/>
  <c r="AH1645" i="2" s="1"/>
  <c r="AI1645" i="2" s="1"/>
  <c r="AJ1645" i="2" s="1"/>
  <c r="AK1645" i="2" s="1"/>
  <c r="AL1645" i="2" s="1"/>
  <c r="AM1645" i="2" s="1"/>
  <c r="AN1645" i="2" s="1"/>
  <c r="AJ8" i="2"/>
  <c r="AJ7" i="59"/>
  <c r="AN8" i="6"/>
  <c r="AJ7" i="10"/>
  <c r="AJ7" i="52"/>
  <c r="AJ8" i="44"/>
  <c r="T991" i="2"/>
  <c r="T1045" i="2" s="1"/>
  <c r="U937" i="2" s="1"/>
  <c r="U919" i="2"/>
  <c r="V919" i="2" s="1"/>
  <c r="W919" i="2" s="1"/>
  <c r="X919" i="2" s="1"/>
  <c r="Y919" i="2" s="1"/>
  <c r="Z919" i="2" s="1"/>
  <c r="AA919" i="2" s="1"/>
  <c r="AB919" i="2" s="1"/>
  <c r="AC919" i="2" s="1"/>
  <c r="AD919" i="2" s="1"/>
  <c r="AE919" i="2" s="1"/>
  <c r="AF919" i="2" s="1"/>
  <c r="AG919" i="2" s="1"/>
  <c r="AH919" i="2" s="1"/>
  <c r="AI919" i="2" s="1"/>
  <c r="AJ919" i="2" s="1"/>
  <c r="AK919" i="2" s="1"/>
  <c r="AL919" i="2" s="1"/>
  <c r="AM919" i="2" s="1"/>
  <c r="AN919" i="2" s="1"/>
  <c r="AE1656" i="5"/>
  <c r="AF1653" i="5" s="1"/>
  <c r="AE1652" i="5"/>
  <c r="K13" i="6"/>
  <c r="J39" i="5"/>
  <c r="V27" i="2"/>
  <c r="V32" i="2" s="1"/>
  <c r="V222" i="2"/>
  <c r="W218" i="2" s="1"/>
  <c r="V217" i="2"/>
  <c r="AO6" i="9"/>
  <c r="AP6" i="6"/>
  <c r="I13" i="96" l="1"/>
  <c r="X23" i="7"/>
  <c r="G140" i="9"/>
  <c r="AJ35" i="59"/>
  <c r="AM19" i="9"/>
  <c r="AJ20" i="52"/>
  <c r="K48" i="107"/>
  <c r="L47" i="107" s="1"/>
  <c r="L48" i="107" s="1"/>
  <c r="M47" i="107" s="1"/>
  <c r="M48" i="107" s="1"/>
  <c r="G11" i="96"/>
  <c r="AK16" i="9"/>
  <c r="AJ16" i="9"/>
  <c r="AF14" i="10" s="1"/>
  <c r="L37" i="107"/>
  <c r="N39" i="107"/>
  <c r="AG34" i="1"/>
  <c r="AN8" i="9"/>
  <c r="AF50" i="5"/>
  <c r="AF15" i="52"/>
  <c r="AG53" i="5"/>
  <c r="AF15" i="59"/>
  <c r="AI14" i="1"/>
  <c r="AG37" i="1"/>
  <c r="AK63" i="52"/>
  <c r="AJ11" i="1"/>
  <c r="AH15" i="1"/>
  <c r="AI14" i="59"/>
  <c r="AI14" i="52"/>
  <c r="AC385" i="44"/>
  <c r="AL3365" i="44"/>
  <c r="AE2231" i="44"/>
  <c r="AE506" i="44"/>
  <c r="AC2077" i="44"/>
  <c r="AK3244" i="44"/>
  <c r="AK3250" i="44"/>
  <c r="AE2351" i="44"/>
  <c r="AK2861" i="44"/>
  <c r="AE2731" i="44"/>
  <c r="AK3120" i="44"/>
  <c r="AL3366" i="44"/>
  <c r="AK2994" i="44"/>
  <c r="U226" i="44"/>
  <c r="U232" i="44"/>
  <c r="U1794" i="44"/>
  <c r="U1504" i="44"/>
  <c r="U783" i="44"/>
  <c r="AK3111" i="44"/>
  <c r="AK2868" i="44"/>
  <c r="AK2865" i="44"/>
  <c r="AE2617" i="44"/>
  <c r="AE2354" i="44"/>
  <c r="AK3245" i="44"/>
  <c r="AC375" i="44"/>
  <c r="AE2358" i="44"/>
  <c r="AK2986" i="44"/>
  <c r="AL3376" i="44"/>
  <c r="AL3375" i="44"/>
  <c r="AK2857" i="44"/>
  <c r="U1355" i="44"/>
  <c r="U1787" i="44"/>
  <c r="AK3117" i="44"/>
  <c r="AE2479" i="44"/>
  <c r="AC2091" i="44"/>
  <c r="AE502" i="44"/>
  <c r="AE2485" i="44"/>
  <c r="AE2739" i="44"/>
  <c r="AE2359" i="44"/>
  <c r="AK3240" i="44"/>
  <c r="AE2609" i="44"/>
  <c r="AE500" i="44"/>
  <c r="AK3125" i="44"/>
  <c r="AE2481" i="44"/>
  <c r="U1654" i="44"/>
  <c r="U1213" i="44"/>
  <c r="U1648" i="44"/>
  <c r="U774" i="44"/>
  <c r="U1653" i="44"/>
  <c r="V1935" i="44"/>
  <c r="U1788" i="44"/>
  <c r="U1362" i="44"/>
  <c r="U782" i="44"/>
  <c r="U1068" i="44"/>
  <c r="U1352" i="44"/>
  <c r="U924" i="44"/>
  <c r="U1644" i="44"/>
  <c r="V1934" i="44"/>
  <c r="U1510" i="44"/>
  <c r="AE2355" i="44"/>
  <c r="AE2234" i="44"/>
  <c r="AE503" i="44"/>
  <c r="AC380" i="44"/>
  <c r="AE2484" i="44"/>
  <c r="AK2860" i="44"/>
  <c r="AC372" i="44"/>
  <c r="AK3238" i="44"/>
  <c r="AL3378" i="44"/>
  <c r="AC2088" i="44"/>
  <c r="AK2996" i="44"/>
  <c r="AK2987" i="44"/>
  <c r="AE2608" i="44"/>
  <c r="U1800" i="44"/>
  <c r="U1796" i="44"/>
  <c r="U1651" i="44"/>
  <c r="U772" i="44"/>
  <c r="U931" i="44"/>
  <c r="U779" i="44"/>
  <c r="U1797" i="44"/>
  <c r="U929" i="44"/>
  <c r="U1208" i="44"/>
  <c r="U229" i="44"/>
  <c r="U1499" i="44"/>
  <c r="U236" i="44"/>
  <c r="U1506" i="44"/>
  <c r="U1792" i="44"/>
  <c r="AC371" i="44"/>
  <c r="AE2607" i="44"/>
  <c r="AK3123" i="44"/>
  <c r="AK2988" i="44"/>
  <c r="AC2090" i="44"/>
  <c r="AE2489" i="44"/>
  <c r="AL3369" i="44"/>
  <c r="AC2087" i="44"/>
  <c r="AK2859" i="44"/>
  <c r="AC2083" i="44"/>
  <c r="AK2864" i="44"/>
  <c r="AE2490" i="44"/>
  <c r="AK2863" i="44"/>
  <c r="U1358" i="44"/>
  <c r="U1209" i="44"/>
  <c r="U1074" i="44"/>
  <c r="U1799" i="44"/>
  <c r="U1498" i="44"/>
  <c r="U1063" i="44"/>
  <c r="AK2862" i="44"/>
  <c r="AE2357" i="44"/>
  <c r="AL3371" i="44"/>
  <c r="AC383" i="44"/>
  <c r="AK3113" i="44"/>
  <c r="AE2476" i="44"/>
  <c r="AL3377" i="44"/>
  <c r="AK2867" i="44"/>
  <c r="AC2078" i="44"/>
  <c r="AE2486" i="44"/>
  <c r="AK2871" i="44"/>
  <c r="AE381" i="44"/>
  <c r="U1066" i="44"/>
  <c r="U1364" i="44"/>
  <c r="AE2613" i="44"/>
  <c r="AE2227" i="44"/>
  <c r="AC374" i="44"/>
  <c r="AK3121" i="44"/>
  <c r="AE501" i="44"/>
  <c r="AK3247" i="44"/>
  <c r="AK2984" i="44"/>
  <c r="AL3379" i="44"/>
  <c r="AE504" i="44"/>
  <c r="AE510" i="44"/>
  <c r="AK3246" i="44"/>
  <c r="U1073" i="44"/>
  <c r="U1221" i="44"/>
  <c r="U1646" i="44"/>
  <c r="U1511" i="44"/>
  <c r="U920" i="44"/>
  <c r="U1218" i="44"/>
  <c r="V1936" i="44"/>
  <c r="U1064" i="44"/>
  <c r="V1942" i="44"/>
  <c r="U1656" i="44"/>
  <c r="U1216" i="44"/>
  <c r="U777" i="44"/>
  <c r="V1944" i="44"/>
  <c r="U1356" i="44"/>
  <c r="U1505" i="44"/>
  <c r="U1069" i="44"/>
  <c r="AE2483" i="44"/>
  <c r="AE2611" i="44"/>
  <c r="AL3370" i="44"/>
  <c r="AE2361" i="44"/>
  <c r="AE2738" i="44"/>
  <c r="AE2614" i="44"/>
  <c r="AE2733" i="44"/>
  <c r="AK2989" i="44"/>
  <c r="AK2866" i="44"/>
  <c r="AC2081" i="44"/>
  <c r="AK3118" i="44"/>
  <c r="AE2735" i="44"/>
  <c r="AE2236" i="44"/>
  <c r="U1790" i="44"/>
  <c r="U776" i="44"/>
  <c r="U1212" i="44"/>
  <c r="U778" i="44"/>
  <c r="V1946" i="44"/>
  <c r="U234" i="44"/>
  <c r="U1217" i="44"/>
  <c r="U1357" i="44"/>
  <c r="U237" i="44"/>
  <c r="U1062" i="44"/>
  <c r="U1361" i="44"/>
  <c r="U1649" i="44"/>
  <c r="U235" i="44"/>
  <c r="U917" i="44"/>
  <c r="AC2080" i="44"/>
  <c r="AE2353" i="44"/>
  <c r="AE505" i="44"/>
  <c r="AK2858" i="44"/>
  <c r="AC2085" i="44"/>
  <c r="AL3367" i="44"/>
  <c r="AE2605" i="44"/>
  <c r="AK3122" i="44"/>
  <c r="AE2604" i="44"/>
  <c r="AC382" i="44"/>
  <c r="AK3116" i="44"/>
  <c r="AE2478" i="44"/>
  <c r="U231" i="44"/>
  <c r="U1645" i="44"/>
  <c r="U225" i="44"/>
  <c r="U228" i="44"/>
  <c r="U1363" i="44"/>
  <c r="U1795" i="44"/>
  <c r="AC378" i="44"/>
  <c r="AK3243" i="44"/>
  <c r="AE2360" i="44"/>
  <c r="AE2363" i="44"/>
  <c r="AC376" i="44"/>
  <c r="AK2991" i="44"/>
  <c r="AE2224" i="44"/>
  <c r="AE2487" i="44"/>
  <c r="AK2998" i="44"/>
  <c r="AC2089" i="44"/>
  <c r="AE2226" i="44"/>
  <c r="AK3242" i="44"/>
  <c r="U1366" i="44"/>
  <c r="U1798" i="44"/>
  <c r="AC379" i="44"/>
  <c r="AE2232" i="44"/>
  <c r="AK3239" i="44"/>
  <c r="AE2488" i="44"/>
  <c r="AK2985" i="44"/>
  <c r="AK3251" i="44"/>
  <c r="AE2603" i="44"/>
  <c r="AE2230" i="44"/>
  <c r="AC2082" i="44"/>
  <c r="AK2870" i="44"/>
  <c r="AE511" i="44"/>
  <c r="AE2612" i="44"/>
  <c r="U930" i="44"/>
  <c r="U1789" i="44"/>
  <c r="U919" i="44"/>
  <c r="V1940" i="44"/>
  <c r="U921" i="44"/>
  <c r="U1655" i="44"/>
  <c r="U775" i="44"/>
  <c r="V1943" i="44"/>
  <c r="U1500" i="44"/>
  <c r="U1211" i="44"/>
  <c r="U1354" i="44"/>
  <c r="U1508" i="44"/>
  <c r="V1933" i="44"/>
  <c r="U1501" i="44"/>
  <c r="V1938" i="44"/>
  <c r="U238" i="44"/>
  <c r="AE2610" i="44"/>
  <c r="AK3115" i="44"/>
  <c r="AK3114" i="44"/>
  <c r="AE2616" i="44"/>
  <c r="AK2990" i="44"/>
  <c r="AK3241" i="44"/>
  <c r="AE2352" i="44"/>
  <c r="AK2992" i="44"/>
  <c r="AE2350" i="44"/>
  <c r="AE2480" i="44"/>
  <c r="AE2225" i="44"/>
  <c r="AE508" i="44"/>
  <c r="AL3368" i="44"/>
  <c r="U1642" i="44"/>
  <c r="U781" i="44"/>
  <c r="U227" i="44"/>
  <c r="U1647" i="44"/>
  <c r="V1941" i="44"/>
  <c r="U1220" i="44"/>
  <c r="U1507" i="44"/>
  <c r="U233" i="44"/>
  <c r="U1503" i="44"/>
  <c r="U780" i="44"/>
  <c r="V1945" i="44"/>
  <c r="U230" i="44"/>
  <c r="U784" i="44"/>
  <c r="U1793" i="44"/>
  <c r="AL3373" i="44"/>
  <c r="AE2737" i="44"/>
  <c r="AE2732" i="44"/>
  <c r="AE2362" i="44"/>
  <c r="AC384" i="44"/>
  <c r="AE2743" i="44"/>
  <c r="AE2606" i="44"/>
  <c r="AE2482" i="44"/>
  <c r="AE497" i="44"/>
  <c r="AL3374" i="44"/>
  <c r="AK2869" i="44"/>
  <c r="AE2233" i="44"/>
  <c r="U1076" i="44"/>
  <c r="U240" i="44"/>
  <c r="U922" i="44"/>
  <c r="U1791" i="44"/>
  <c r="U1070" i="44"/>
  <c r="U1652" i="44"/>
  <c r="AC370" i="44"/>
  <c r="AK2993" i="44"/>
  <c r="AE2228" i="44"/>
  <c r="AE2744" i="44"/>
  <c r="AC377" i="44"/>
  <c r="AE2741" i="44"/>
  <c r="AE2736" i="44"/>
  <c r="AE2742" i="44"/>
  <c r="AK2997" i="44"/>
  <c r="AC2079" i="44"/>
  <c r="AE2222" i="44"/>
  <c r="AE2223" i="44"/>
  <c r="U1643" i="44"/>
  <c r="U927" i="44"/>
  <c r="AE507" i="44"/>
  <c r="AK3249" i="44"/>
  <c r="AK2995" i="44"/>
  <c r="AE2615" i="44"/>
  <c r="AE2734" i="44"/>
  <c r="AC2084" i="44"/>
  <c r="AE2235" i="44"/>
  <c r="AE499" i="44"/>
  <c r="AC373" i="44"/>
  <c r="AE2349" i="44"/>
  <c r="AK3248" i="44"/>
  <c r="AE2730" i="44"/>
  <c r="U1072" i="44"/>
  <c r="U918" i="44"/>
  <c r="U1359" i="44"/>
  <c r="V1939" i="44"/>
  <c r="U1210" i="44"/>
  <c r="U1071" i="44"/>
  <c r="U1067" i="44"/>
  <c r="U928" i="44"/>
  <c r="U925" i="44"/>
  <c r="U786" i="44"/>
  <c r="U1075" i="44"/>
  <c r="U1353" i="44"/>
  <c r="U926" i="44"/>
  <c r="U1360" i="44"/>
  <c r="U1065" i="44"/>
  <c r="V1932" i="44"/>
  <c r="AE2229" i="44"/>
  <c r="AK3252" i="44"/>
  <c r="AC2086" i="44"/>
  <c r="AE2477" i="44"/>
  <c r="AK3119" i="44"/>
  <c r="AK3124" i="44"/>
  <c r="AE2740" i="44"/>
  <c r="AE498" i="44"/>
  <c r="AE2356" i="44"/>
  <c r="AL3372" i="44"/>
  <c r="AK3112" i="44"/>
  <c r="AE509" i="44"/>
  <c r="U1219" i="44"/>
  <c r="U1365" i="44"/>
  <c r="U1801" i="44"/>
  <c r="U239" i="44"/>
  <c r="U1509" i="44"/>
  <c r="U923" i="44"/>
  <c r="U1207" i="44"/>
  <c r="U1650" i="44"/>
  <c r="U785" i="44"/>
  <c r="U773" i="44"/>
  <c r="U1497" i="44"/>
  <c r="V1937" i="44"/>
  <c r="U1214" i="44"/>
  <c r="U1215" i="44"/>
  <c r="U1502" i="44"/>
  <c r="AE512" i="44"/>
  <c r="U1136" i="2"/>
  <c r="U1190" i="2" s="1"/>
  <c r="V1082" i="2" s="1"/>
  <c r="V1136" i="2" s="1"/>
  <c r="V1190" i="2" s="1"/>
  <c r="W1082" i="2" s="1"/>
  <c r="W1136" i="2" s="1"/>
  <c r="W1190" i="2" s="1"/>
  <c r="X1082" i="2" s="1"/>
  <c r="X1136" i="2" s="1"/>
  <c r="X1190" i="2" s="1"/>
  <c r="Y1082" i="2" s="1"/>
  <c r="Y1136" i="2" s="1"/>
  <c r="Y1190" i="2" s="1"/>
  <c r="Z1082" i="2" s="1"/>
  <c r="Z1136" i="2" s="1"/>
  <c r="Z1190" i="2" s="1"/>
  <c r="AA1082" i="2" s="1"/>
  <c r="AA1136" i="2" s="1"/>
  <c r="AA1190" i="2" s="1"/>
  <c r="AB1082" i="2" s="1"/>
  <c r="AB1136" i="2" s="1"/>
  <c r="AB1190" i="2" s="1"/>
  <c r="AC1082" i="2" s="1"/>
  <c r="AC1136" i="2" s="1"/>
  <c r="AC1190" i="2" s="1"/>
  <c r="AD1082" i="2" s="1"/>
  <c r="U1281" i="2"/>
  <c r="U1335" i="2" s="1"/>
  <c r="V1227" i="2" s="1"/>
  <c r="V1281" i="2" s="1"/>
  <c r="V1335" i="2" s="1"/>
  <c r="W1227" i="2" s="1"/>
  <c r="W1281" i="2" s="1"/>
  <c r="W1335" i="2" s="1"/>
  <c r="X1227" i="2" s="1"/>
  <c r="X1281" i="2" s="1"/>
  <c r="X1335" i="2" s="1"/>
  <c r="Y1227" i="2" s="1"/>
  <c r="Y1281" i="2" s="1"/>
  <c r="Y1335" i="2" s="1"/>
  <c r="Z1227" i="2" s="1"/>
  <c r="Z1281" i="2" s="1"/>
  <c r="Z1335" i="2" s="1"/>
  <c r="AA1227" i="2" s="1"/>
  <c r="AA1281" i="2" s="1"/>
  <c r="AA1335" i="2" s="1"/>
  <c r="AB1227" i="2" s="1"/>
  <c r="AB1281" i="2" s="1"/>
  <c r="AB1335" i="2" s="1"/>
  <c r="AC1227" i="2" s="1"/>
  <c r="AC1281" i="2" s="1"/>
  <c r="AC1335" i="2" s="1"/>
  <c r="AD1227" i="2" s="1"/>
  <c r="V1426" i="2"/>
  <c r="V1480" i="2" s="1"/>
  <c r="W1372" i="2" s="1"/>
  <c r="W1426" i="2" s="1"/>
  <c r="W1480" i="2" s="1"/>
  <c r="X1372" i="2" s="1"/>
  <c r="W1280" i="2"/>
  <c r="W1334" i="2" s="1"/>
  <c r="X1226" i="2" s="1"/>
  <c r="AC1425" i="2"/>
  <c r="AC1479" i="2" s="1"/>
  <c r="AD1371" i="2" s="1"/>
  <c r="V846" i="2"/>
  <c r="V900" i="2" s="1"/>
  <c r="W792" i="2" s="1"/>
  <c r="W846" i="2" s="1"/>
  <c r="W900" i="2" s="1"/>
  <c r="X792" i="2" s="1"/>
  <c r="AC15" i="59"/>
  <c r="AD53" i="5"/>
  <c r="AL8" i="5"/>
  <c r="AM6" i="5"/>
  <c r="AB18" i="10"/>
  <c r="AG20" i="9"/>
  <c r="AK7" i="10"/>
  <c r="AK7" i="59"/>
  <c r="AK8" i="2"/>
  <c r="AK7" i="52"/>
  <c r="AK8" i="44"/>
  <c r="AO8" i="6"/>
  <c r="U991" i="2"/>
  <c r="U1045" i="2" s="1"/>
  <c r="V937" i="2" s="1"/>
  <c r="V991" i="2" s="1"/>
  <c r="V1045" i="2" s="1"/>
  <c r="W937" i="2" s="1"/>
  <c r="W991" i="2" s="1"/>
  <c r="W1045" i="2" s="1"/>
  <c r="X937" i="2" s="1"/>
  <c r="X991" i="2" s="1"/>
  <c r="X1045" i="2" s="1"/>
  <c r="Y937" i="2" s="1"/>
  <c r="Y991" i="2" s="1"/>
  <c r="Y1045" i="2" s="1"/>
  <c r="Z937" i="2" s="1"/>
  <c r="AG17" i="9"/>
  <c r="AB15" i="10"/>
  <c r="J13" i="6"/>
  <c r="I39" i="5"/>
  <c r="L14" i="6"/>
  <c r="W27" i="2"/>
  <c r="W32" i="2" s="1"/>
  <c r="W217" i="2"/>
  <c r="W222" i="2"/>
  <c r="X218" i="2" s="1"/>
  <c r="AF1656" i="5"/>
  <c r="AG1653" i="5" s="1"/>
  <c r="AF1652" i="5"/>
  <c r="AP6" i="9"/>
  <c r="AQ6" i="6"/>
  <c r="J13" i="96" l="1"/>
  <c r="X25" i="7"/>
  <c r="Y23" i="7"/>
  <c r="AG14" i="10"/>
  <c r="AJ48" i="10"/>
  <c r="AI17" i="10"/>
  <c r="AM16" i="9"/>
  <c r="AI15" i="1"/>
  <c r="AG35" i="1"/>
  <c r="AH37" i="1"/>
  <c r="AG50" i="5"/>
  <c r="N46" i="107"/>
  <c r="N40" i="107"/>
  <c r="N47" i="107"/>
  <c r="AK52" i="5"/>
  <c r="AG38" i="1"/>
  <c r="AO8" i="9"/>
  <c r="AG15" i="52"/>
  <c r="AG15" i="59"/>
  <c r="K14" i="6"/>
  <c r="AJ14" i="1"/>
  <c r="AI15" i="59"/>
  <c r="AL63" i="52"/>
  <c r="AH34" i="1"/>
  <c r="AM20" i="9"/>
  <c r="AI15" i="52"/>
  <c r="W1937" i="44"/>
  <c r="V1650" i="44"/>
  <c r="V239" i="44"/>
  <c r="AF509" i="44"/>
  <c r="AF498" i="44"/>
  <c r="AF2477" i="44"/>
  <c r="W1932" i="44"/>
  <c r="V1353" i="44"/>
  <c r="V928" i="44"/>
  <c r="W1939" i="44"/>
  <c r="AF2730" i="44"/>
  <c r="AF499" i="44"/>
  <c r="AF2615" i="44"/>
  <c r="V927" i="44"/>
  <c r="AD2079" i="44"/>
  <c r="AF2741" i="44"/>
  <c r="AL2993" i="44"/>
  <c r="V1791" i="44"/>
  <c r="AF2233" i="44"/>
  <c r="AF2482" i="44"/>
  <c r="AF2362" i="44"/>
  <c r="V1793" i="44"/>
  <c r="V780" i="44"/>
  <c r="V1220" i="44"/>
  <c r="V781" i="44"/>
  <c r="AF2225" i="44"/>
  <c r="AF2352" i="44"/>
  <c r="AL3114" i="44"/>
  <c r="W1938" i="44"/>
  <c r="V1354" i="44"/>
  <c r="V775" i="44"/>
  <c r="V919" i="44"/>
  <c r="AF511" i="44"/>
  <c r="AF2603" i="44"/>
  <c r="AL3239" i="44"/>
  <c r="V1366" i="44"/>
  <c r="AL2998" i="44"/>
  <c r="AD376" i="44"/>
  <c r="AD378" i="44"/>
  <c r="V225" i="44"/>
  <c r="AL3116" i="44"/>
  <c r="AF2605" i="44"/>
  <c r="AF505" i="44"/>
  <c r="V235" i="44"/>
  <c r="V237" i="44"/>
  <c r="W1946" i="44"/>
  <c r="V1790" i="44"/>
  <c r="AD2081" i="44"/>
  <c r="AF2614" i="44"/>
  <c r="AF2611" i="44"/>
  <c r="V1356" i="44"/>
  <c r="V1656" i="44"/>
  <c r="V1218" i="44"/>
  <c r="V1221" i="44"/>
  <c r="AF504" i="44"/>
  <c r="AF501" i="44"/>
  <c r="AF2613" i="44"/>
  <c r="AL2871" i="44"/>
  <c r="AM3377" i="44"/>
  <c r="AM3371" i="44"/>
  <c r="V1498" i="44"/>
  <c r="V1358" i="44"/>
  <c r="AD2083" i="44"/>
  <c r="AF2489" i="44"/>
  <c r="AF2607" i="44"/>
  <c r="V236" i="44"/>
  <c r="V929" i="44"/>
  <c r="V772" i="44"/>
  <c r="AF2608" i="44"/>
  <c r="AM3378" i="44"/>
  <c r="AF2484" i="44"/>
  <c r="AF2355" i="44"/>
  <c r="V924" i="44"/>
  <c r="V1362" i="44"/>
  <c r="V774" i="44"/>
  <c r="AF2481" i="44"/>
  <c r="AL3240" i="44"/>
  <c r="AF502" i="44"/>
  <c r="V1787" i="44"/>
  <c r="AM3376" i="44"/>
  <c r="AL3245" i="44"/>
  <c r="AL2868" i="44"/>
  <c r="V1794" i="44"/>
  <c r="AM3366" i="44"/>
  <c r="AF2351" i="44"/>
  <c r="AF506" i="44"/>
  <c r="V1502" i="44"/>
  <c r="V1497" i="44"/>
  <c r="V1207" i="44"/>
  <c r="V1801" i="44"/>
  <c r="AL3112" i="44"/>
  <c r="AF2740" i="44"/>
  <c r="AD2086" i="44"/>
  <c r="V1065" i="44"/>
  <c r="V1075" i="44"/>
  <c r="V1067" i="44"/>
  <c r="V1359" i="44"/>
  <c r="AL3248" i="44"/>
  <c r="AF2235" i="44"/>
  <c r="AL2995" i="44"/>
  <c r="V1643" i="44"/>
  <c r="AL2997" i="44"/>
  <c r="AD377" i="44"/>
  <c r="AD370" i="44"/>
  <c r="V922" i="44"/>
  <c r="AL2869" i="44"/>
  <c r="AF2606" i="44"/>
  <c r="AF2732" i="44"/>
  <c r="V784" i="44"/>
  <c r="V1503" i="44"/>
  <c r="W1941" i="44"/>
  <c r="V1642" i="44"/>
  <c r="AF2480" i="44"/>
  <c r="AL3241" i="44"/>
  <c r="AL3115" i="44"/>
  <c r="V1501" i="44"/>
  <c r="V1211" i="44"/>
  <c r="V1655" i="44"/>
  <c r="V1789" i="44"/>
  <c r="AL2870" i="44"/>
  <c r="AL3251" i="44"/>
  <c r="AF2232" i="44"/>
  <c r="AL3242" i="44"/>
  <c r="AF2487" i="44"/>
  <c r="AF2363" i="44"/>
  <c r="V1795" i="44"/>
  <c r="V1645" i="44"/>
  <c r="AD382" i="44"/>
  <c r="AM3367" i="44"/>
  <c r="AF2353" i="44"/>
  <c r="V1649" i="44"/>
  <c r="V1357" i="44"/>
  <c r="V778" i="44"/>
  <c r="AF2236" i="44"/>
  <c r="AL2866" i="44"/>
  <c r="AF2738" i="44"/>
  <c r="AF2483" i="44"/>
  <c r="W1944" i="44"/>
  <c r="W1942" i="44"/>
  <c r="V920" i="44"/>
  <c r="V1073" i="44"/>
  <c r="AM3379" i="44"/>
  <c r="AL3121" i="44"/>
  <c r="V1364" i="44"/>
  <c r="AF2486" i="44"/>
  <c r="AF2476" i="44"/>
  <c r="AF2357" i="44"/>
  <c r="V1799" i="44"/>
  <c r="AL2863" i="44"/>
  <c r="AL2859" i="44"/>
  <c r="AD2090" i="44"/>
  <c r="AD371" i="44"/>
  <c r="V1499" i="44"/>
  <c r="V1797" i="44"/>
  <c r="V1651" i="44"/>
  <c r="AL2987" i="44"/>
  <c r="AL3238" i="44"/>
  <c r="AD380" i="44"/>
  <c r="V1510" i="44"/>
  <c r="V1352" i="44"/>
  <c r="V1788" i="44"/>
  <c r="V1648" i="44"/>
  <c r="AL3125" i="44"/>
  <c r="AF2359" i="44"/>
  <c r="AD2091" i="44"/>
  <c r="V1355" i="44"/>
  <c r="AL2986" i="44"/>
  <c r="AF2354" i="44"/>
  <c r="AL3111" i="44"/>
  <c r="V232" i="44"/>
  <c r="AL3120" i="44"/>
  <c r="AL3250" i="44"/>
  <c r="AF2231" i="44"/>
  <c r="V1215" i="44"/>
  <c r="V773" i="44"/>
  <c r="V923" i="44"/>
  <c r="V1365" i="44"/>
  <c r="AM3372" i="44"/>
  <c r="AL3124" i="44"/>
  <c r="AL3252" i="44"/>
  <c r="V1360" i="44"/>
  <c r="V786" i="44"/>
  <c r="V1071" i="44"/>
  <c r="V918" i="44"/>
  <c r="AF2349" i="44"/>
  <c r="AD2084" i="44"/>
  <c r="AL3249" i="44"/>
  <c r="AF2223" i="44"/>
  <c r="AF2742" i="44"/>
  <c r="AF2744" i="44"/>
  <c r="V1652" i="44"/>
  <c r="V240" i="44"/>
  <c r="AM3374" i="44"/>
  <c r="AF2743" i="44"/>
  <c r="AF2737" i="44"/>
  <c r="V230" i="44"/>
  <c r="V233" i="44"/>
  <c r="V1647" i="44"/>
  <c r="AM3368" i="44"/>
  <c r="AF2350" i="44"/>
  <c r="AL2990" i="44"/>
  <c r="AF2610" i="44"/>
  <c r="W1933" i="44"/>
  <c r="V1500" i="44"/>
  <c r="V921" i="44"/>
  <c r="V930" i="44"/>
  <c r="AD2082" i="44"/>
  <c r="AL2985" i="44"/>
  <c r="AD379" i="44"/>
  <c r="AF2226" i="44"/>
  <c r="AF2224" i="44"/>
  <c r="AF2360" i="44"/>
  <c r="V1363" i="44"/>
  <c r="V231" i="44"/>
  <c r="AF2604" i="44"/>
  <c r="AD2085" i="44"/>
  <c r="AD2080" i="44"/>
  <c r="V1361" i="44"/>
  <c r="V1217" i="44"/>
  <c r="V1212" i="44"/>
  <c r="AF2735" i="44"/>
  <c r="AL2989" i="44"/>
  <c r="AF2361" i="44"/>
  <c r="V1069" i="44"/>
  <c r="V777" i="44"/>
  <c r="V1064" i="44"/>
  <c r="V1511" i="44"/>
  <c r="AL3246" i="44"/>
  <c r="AL2984" i="44"/>
  <c r="AD374" i="44"/>
  <c r="V1066" i="44"/>
  <c r="AD2078" i="44"/>
  <c r="AL3113" i="44"/>
  <c r="AL2862" i="44"/>
  <c r="V1074" i="44"/>
  <c r="AF2490" i="44"/>
  <c r="AD2087" i="44"/>
  <c r="AL2988" i="44"/>
  <c r="V1792" i="44"/>
  <c r="V229" i="44"/>
  <c r="V779" i="44"/>
  <c r="V1796" i="44"/>
  <c r="AL2996" i="44"/>
  <c r="AD372" i="44"/>
  <c r="AF503" i="44"/>
  <c r="W1934" i="44"/>
  <c r="V1068" i="44"/>
  <c r="W1935" i="44"/>
  <c r="V1213" i="44"/>
  <c r="AF500" i="44"/>
  <c r="AF2739" i="44"/>
  <c r="AF2479" i="44"/>
  <c r="AL2857" i="44"/>
  <c r="AF2358" i="44"/>
  <c r="AF2617" i="44"/>
  <c r="V783" i="44"/>
  <c r="V226" i="44"/>
  <c r="AF2731" i="44"/>
  <c r="AL3244" i="44"/>
  <c r="AM3365" i="44"/>
  <c r="AD385" i="44"/>
  <c r="V1214" i="44"/>
  <c r="V785" i="44"/>
  <c r="V1509" i="44"/>
  <c r="V1219" i="44"/>
  <c r="AF2356" i="44"/>
  <c r="AL3119" i="44"/>
  <c r="AF2229" i="44"/>
  <c r="V926" i="44"/>
  <c r="V925" i="44"/>
  <c r="V1210" i="44"/>
  <c r="V1072" i="44"/>
  <c r="AD373" i="44"/>
  <c r="AF2734" i="44"/>
  <c r="AF507" i="44"/>
  <c r="AF2222" i="44"/>
  <c r="AF2736" i="44"/>
  <c r="AF2228" i="44"/>
  <c r="V1070" i="44"/>
  <c r="V1076" i="44"/>
  <c r="AF497" i="44"/>
  <c r="AD384" i="44"/>
  <c r="AM3373" i="44"/>
  <c r="W1945" i="44"/>
  <c r="V1507" i="44"/>
  <c r="V227" i="44"/>
  <c r="AF508" i="44"/>
  <c r="AL2992" i="44"/>
  <c r="AF2616" i="44"/>
  <c r="V238" i="44"/>
  <c r="V1508" i="44"/>
  <c r="W1943" i="44"/>
  <c r="W1940" i="44"/>
  <c r="AF2612" i="44"/>
  <c r="AF2230" i="44"/>
  <c r="AF2488" i="44"/>
  <c r="V1798" i="44"/>
  <c r="AD2089" i="44"/>
  <c r="AL2991" i="44"/>
  <c r="AL3243" i="44"/>
  <c r="V228" i="44"/>
  <c r="AF2478" i="44"/>
  <c r="AL3122" i="44"/>
  <c r="AL2858" i="44"/>
  <c r="V917" i="44"/>
  <c r="V1062" i="44"/>
  <c r="V234" i="44"/>
  <c r="V776" i="44"/>
  <c r="AL3118" i="44"/>
  <c r="AF2733" i="44"/>
  <c r="AM3370" i="44"/>
  <c r="V1505" i="44"/>
  <c r="V1216" i="44"/>
  <c r="W1936" i="44"/>
  <c r="V1646" i="44"/>
  <c r="AF510" i="44"/>
  <c r="AL3247" i="44"/>
  <c r="AF2227" i="44"/>
  <c r="AF381" i="44"/>
  <c r="AL2867" i="44"/>
  <c r="AD383" i="44"/>
  <c r="V1063" i="44"/>
  <c r="V1209" i="44"/>
  <c r="AL2864" i="44"/>
  <c r="AM3369" i="44"/>
  <c r="AL3123" i="44"/>
  <c r="V1506" i="44"/>
  <c r="V1208" i="44"/>
  <c r="V931" i="44"/>
  <c r="V1800" i="44"/>
  <c r="AD2088" i="44"/>
  <c r="AL2860" i="44"/>
  <c r="AF2234" i="44"/>
  <c r="V1644" i="44"/>
  <c r="V782" i="44"/>
  <c r="V1653" i="44"/>
  <c r="V1654" i="44"/>
  <c r="AF2609" i="44"/>
  <c r="AF2485" i="44"/>
  <c r="AL3117" i="44"/>
  <c r="AM3375" i="44"/>
  <c r="AD375" i="44"/>
  <c r="AL2865" i="44"/>
  <c r="V1504" i="44"/>
  <c r="AL2994" i="44"/>
  <c r="AL2861" i="44"/>
  <c r="AD2077" i="44"/>
  <c r="AF512" i="44"/>
  <c r="AD1281" i="2"/>
  <c r="AD1335" i="2" s="1"/>
  <c r="AE1227" i="2" s="1"/>
  <c r="AD1136" i="2"/>
  <c r="AD1190" i="2" s="1"/>
  <c r="AE1082" i="2" s="1"/>
  <c r="AE1136" i="2" s="1"/>
  <c r="AE1190" i="2" s="1"/>
  <c r="AF1082" i="2" s="1"/>
  <c r="AF1136" i="2" s="1"/>
  <c r="AF1190" i="2" s="1"/>
  <c r="AG1082" i="2" s="1"/>
  <c r="AG1136" i="2" s="1"/>
  <c r="AG1190" i="2" s="1"/>
  <c r="AH1082" i="2" s="1"/>
  <c r="AH1136" i="2" s="1"/>
  <c r="AH1190" i="2" s="1"/>
  <c r="AI1082" i="2" s="1"/>
  <c r="AH17" i="9"/>
  <c r="AC15" i="10"/>
  <c r="AL7" i="52"/>
  <c r="AL7" i="10"/>
  <c r="AL7" i="59"/>
  <c r="AL8" i="2"/>
  <c r="AL8" i="44"/>
  <c r="AP8" i="6"/>
  <c r="AN6" i="5"/>
  <c r="AM8" i="5"/>
  <c r="AD15" i="59"/>
  <c r="AD15" i="52"/>
  <c r="AD1425" i="2"/>
  <c r="AD1479" i="2" s="1"/>
  <c r="AE1371" i="2" s="1"/>
  <c r="X1280" i="2"/>
  <c r="X1334" i="2" s="1"/>
  <c r="Y1226" i="2" s="1"/>
  <c r="Y1280" i="2" s="1"/>
  <c r="Y1334" i="2" s="1"/>
  <c r="Z1226" i="2" s="1"/>
  <c r="Z1280" i="2" s="1"/>
  <c r="Z1334" i="2" s="1"/>
  <c r="AA1226" i="2" s="1"/>
  <c r="AA1280" i="2" s="1"/>
  <c r="AA1334" i="2" s="1"/>
  <c r="AB1226" i="2" s="1"/>
  <c r="AB1280" i="2" s="1"/>
  <c r="AB1334" i="2" s="1"/>
  <c r="AC1226" i="2" s="1"/>
  <c r="AH20" i="9"/>
  <c r="AC18" i="10"/>
  <c r="X846" i="2"/>
  <c r="X900" i="2" s="1"/>
  <c r="Y792" i="2" s="1"/>
  <c r="Y846" i="2" s="1"/>
  <c r="Y900" i="2" s="1"/>
  <c r="Z792" i="2" s="1"/>
  <c r="X1426" i="2"/>
  <c r="X1480" i="2" s="1"/>
  <c r="Y1372" i="2" s="1"/>
  <c r="Y1426" i="2" s="1"/>
  <c r="Y1480" i="2" s="1"/>
  <c r="Z1372" i="2" s="1"/>
  <c r="Z1426" i="2" s="1"/>
  <c r="Z1480" i="2" s="1"/>
  <c r="AA1372" i="2" s="1"/>
  <c r="AA1426" i="2" s="1"/>
  <c r="AA1480" i="2" s="1"/>
  <c r="AB1372" i="2" s="1"/>
  <c r="AB1426" i="2" s="1"/>
  <c r="AB1480" i="2" s="1"/>
  <c r="AC1372" i="2" s="1"/>
  <c r="Z991" i="2"/>
  <c r="Z1045" i="2" s="1"/>
  <c r="AA937" i="2" s="1"/>
  <c r="AA991" i="2" s="1"/>
  <c r="AA1045" i="2" s="1"/>
  <c r="AB937" i="2" s="1"/>
  <c r="AB991" i="2" s="1"/>
  <c r="AB1045" i="2" s="1"/>
  <c r="AC937" i="2" s="1"/>
  <c r="AC991" i="2" s="1"/>
  <c r="AC1045" i="2" s="1"/>
  <c r="AD937" i="2" s="1"/>
  <c r="AD991" i="2" s="1"/>
  <c r="AD1045" i="2" s="1"/>
  <c r="AE937" i="2" s="1"/>
  <c r="AE991" i="2" s="1"/>
  <c r="AE1045" i="2" s="1"/>
  <c r="AF937" i="2" s="1"/>
  <c r="AG1656" i="5"/>
  <c r="AH1653" i="5" s="1"/>
  <c r="AG1652" i="5"/>
  <c r="X222" i="2"/>
  <c r="Y218" i="2" s="1"/>
  <c r="X217" i="2"/>
  <c r="X27" i="2"/>
  <c r="X32" i="2" s="1"/>
  <c r="I13" i="6"/>
  <c r="AR6" i="6"/>
  <c r="AR6" i="9" s="1"/>
  <c r="AQ6" i="9"/>
  <c r="K13" i="96" l="1"/>
  <c r="Z25" i="7" s="1"/>
  <c r="Y25" i="7"/>
  <c r="Z23" i="7"/>
  <c r="AJ80" i="52"/>
  <c r="AJ38" i="52"/>
  <c r="AI37" i="1"/>
  <c r="AM63" i="52"/>
  <c r="AI34" i="1"/>
  <c r="AI14" i="10"/>
  <c r="AL52" i="5"/>
  <c r="AH38" i="1"/>
  <c r="AK14" i="52"/>
  <c r="AK14" i="59"/>
  <c r="AK33" i="59" s="1"/>
  <c r="N48" i="107"/>
  <c r="G48" i="107" s="1"/>
  <c r="AO19" i="9"/>
  <c r="AK49" i="5"/>
  <c r="AI18" i="10"/>
  <c r="J14" i="6"/>
  <c r="AP8" i="9"/>
  <c r="AK53" i="5"/>
  <c r="AN20" i="9"/>
  <c r="AJ15" i="59"/>
  <c r="AJ15" i="52"/>
  <c r="AJ15" i="1"/>
  <c r="AH35" i="1"/>
  <c r="AM17" i="9"/>
  <c r="W1504" i="44"/>
  <c r="AM3117" i="44"/>
  <c r="W1653" i="44"/>
  <c r="AM2860" i="44"/>
  <c r="W1208" i="44"/>
  <c r="AM2864" i="44"/>
  <c r="AM2867" i="44"/>
  <c r="AG510" i="44"/>
  <c r="W1505" i="44"/>
  <c r="W776" i="44"/>
  <c r="AM2858" i="44"/>
  <c r="AM3243" i="44"/>
  <c r="AG2488" i="44"/>
  <c r="X1943" i="44"/>
  <c r="AM2992" i="44"/>
  <c r="X1945" i="44"/>
  <c r="W1076" i="44"/>
  <c r="AG2222" i="44"/>
  <c r="W1072" i="44"/>
  <c r="AG2229" i="44"/>
  <c r="W1509" i="44"/>
  <c r="AN3365" i="44"/>
  <c r="W783" i="44"/>
  <c r="AG2479" i="44"/>
  <c r="X1935" i="44"/>
  <c r="AE372" i="44"/>
  <c r="W229" i="44"/>
  <c r="AG2490" i="44"/>
  <c r="AE2078" i="44"/>
  <c r="AM3246" i="44"/>
  <c r="W1069" i="44"/>
  <c r="W1212" i="44"/>
  <c r="AE2085" i="44"/>
  <c r="AG2360" i="44"/>
  <c r="AM2985" i="44"/>
  <c r="W1500" i="44"/>
  <c r="AG2350" i="44"/>
  <c r="W230" i="44"/>
  <c r="W240" i="44"/>
  <c r="AG2223" i="44"/>
  <c r="W918" i="44"/>
  <c r="AM3252" i="44"/>
  <c r="W923" i="44"/>
  <c r="AM3250" i="44"/>
  <c r="AG2354" i="44"/>
  <c r="AG2359" i="44"/>
  <c r="W1352" i="44"/>
  <c r="AM2987" i="44"/>
  <c r="AE371" i="44"/>
  <c r="W1799" i="44"/>
  <c r="W1364" i="44"/>
  <c r="W920" i="44"/>
  <c r="AG2738" i="44"/>
  <c r="W1357" i="44"/>
  <c r="AE382" i="44"/>
  <c r="AG2487" i="44"/>
  <c r="AM2870" i="44"/>
  <c r="W1501" i="44"/>
  <c r="W1642" i="44"/>
  <c r="AG2732" i="44"/>
  <c r="AE370" i="44"/>
  <c r="AM2995" i="44"/>
  <c r="W1067" i="44"/>
  <c r="AG2740" i="44"/>
  <c r="W1497" i="44"/>
  <c r="AN3366" i="44"/>
  <c r="AN3376" i="44"/>
  <c r="AG2481" i="44"/>
  <c r="AG2355" i="44"/>
  <c r="W772" i="44"/>
  <c r="AG2489" i="44"/>
  <c r="AN3371" i="44"/>
  <c r="AG501" i="44"/>
  <c r="W1656" i="44"/>
  <c r="AE2081" i="44"/>
  <c r="W235" i="44"/>
  <c r="W225" i="44"/>
  <c r="W1366" i="44"/>
  <c r="W919" i="44"/>
  <c r="AM3114" i="44"/>
  <c r="W1220" i="44"/>
  <c r="AG2482" i="44"/>
  <c r="AG2741" i="44"/>
  <c r="AG499" i="44"/>
  <c r="W1353" i="44"/>
  <c r="AG509" i="44"/>
  <c r="AE2077" i="44"/>
  <c r="AM2865" i="44"/>
  <c r="AG2485" i="44"/>
  <c r="W782" i="44"/>
  <c r="AE2088" i="44"/>
  <c r="W1506" i="44"/>
  <c r="W1209" i="44"/>
  <c r="AG381" i="44"/>
  <c r="W1646" i="44"/>
  <c r="AN3370" i="44"/>
  <c r="W234" i="44"/>
  <c r="AM3122" i="44"/>
  <c r="AM2991" i="44"/>
  <c r="AG2230" i="44"/>
  <c r="W1508" i="44"/>
  <c r="AG508" i="44"/>
  <c r="AN3373" i="44"/>
  <c r="W1070" i="44"/>
  <c r="AG507" i="44"/>
  <c r="W1210" i="44"/>
  <c r="AM3119" i="44"/>
  <c r="W785" i="44"/>
  <c r="AM3244" i="44"/>
  <c r="AG2617" i="44"/>
  <c r="AG2739" i="44"/>
  <c r="W1068" i="44"/>
  <c r="AM2996" i="44"/>
  <c r="W1792" i="44"/>
  <c r="W1074" i="44"/>
  <c r="W1066" i="44"/>
  <c r="W1511" i="44"/>
  <c r="AG2361" i="44"/>
  <c r="W1217" i="44"/>
  <c r="AG2604" i="44"/>
  <c r="AG2224" i="44"/>
  <c r="AE2082" i="44"/>
  <c r="X1933" i="44"/>
  <c r="AN3368" i="44"/>
  <c r="AG2737" i="44"/>
  <c r="W1652" i="44"/>
  <c r="AM3249" i="44"/>
  <c r="W1071" i="44"/>
  <c r="AM3124" i="44"/>
  <c r="W773" i="44"/>
  <c r="AM3120" i="44"/>
  <c r="AM2986" i="44"/>
  <c r="AM3125" i="44"/>
  <c r="W1510" i="44"/>
  <c r="W1651" i="44"/>
  <c r="AE2090" i="44"/>
  <c r="AG2357" i="44"/>
  <c r="AM3121" i="44"/>
  <c r="X1942" i="44"/>
  <c r="AM2866" i="44"/>
  <c r="W1649" i="44"/>
  <c r="W1645" i="44"/>
  <c r="AM3242" i="44"/>
  <c r="W1789" i="44"/>
  <c r="AM3115" i="44"/>
  <c r="X1941" i="44"/>
  <c r="AG2606" i="44"/>
  <c r="AE377" i="44"/>
  <c r="AG2235" i="44"/>
  <c r="W1075" i="44"/>
  <c r="AM3112" i="44"/>
  <c r="W1502" i="44"/>
  <c r="W1794" i="44"/>
  <c r="W1787" i="44"/>
  <c r="W774" i="44"/>
  <c r="AG2484" i="44"/>
  <c r="W929" i="44"/>
  <c r="AE2083" i="44"/>
  <c r="AN3377" i="44"/>
  <c r="AG504" i="44"/>
  <c r="W1356" i="44"/>
  <c r="W1790" i="44"/>
  <c r="AG505" i="44"/>
  <c r="AE378" i="44"/>
  <c r="AM3239" i="44"/>
  <c r="W775" i="44"/>
  <c r="AG2352" i="44"/>
  <c r="W780" i="44"/>
  <c r="AG2233" i="44"/>
  <c r="AE2079" i="44"/>
  <c r="AG2730" i="44"/>
  <c r="X1932" i="44"/>
  <c r="W239" i="44"/>
  <c r="AM2861" i="44"/>
  <c r="AE375" i="44"/>
  <c r="AG2609" i="44"/>
  <c r="W1644" i="44"/>
  <c r="W1800" i="44"/>
  <c r="AM3123" i="44"/>
  <c r="W1063" i="44"/>
  <c r="AG2227" i="44"/>
  <c r="X1936" i="44"/>
  <c r="AG2733" i="44"/>
  <c r="W1062" i="44"/>
  <c r="AG2478" i="44"/>
  <c r="AE2089" i="44"/>
  <c r="AG2612" i="44"/>
  <c r="W238" i="44"/>
  <c r="W227" i="44"/>
  <c r="AE384" i="44"/>
  <c r="AG2228" i="44"/>
  <c r="AG2734" i="44"/>
  <c r="W925" i="44"/>
  <c r="AG2356" i="44"/>
  <c r="W1214" i="44"/>
  <c r="AG2731" i="44"/>
  <c r="AG2358" i="44"/>
  <c r="AG500" i="44"/>
  <c r="X1934" i="44"/>
  <c r="W1796" i="44"/>
  <c r="AM2988" i="44"/>
  <c r="AM2862" i="44"/>
  <c r="AE374" i="44"/>
  <c r="W1064" i="44"/>
  <c r="AM2989" i="44"/>
  <c r="W1361" i="44"/>
  <c r="W231" i="44"/>
  <c r="AG2226" i="44"/>
  <c r="W930" i="44"/>
  <c r="AG2610" i="44"/>
  <c r="W1647" i="44"/>
  <c r="AG2743" i="44"/>
  <c r="AG2744" i="44"/>
  <c r="AE2084" i="44"/>
  <c r="W786" i="44"/>
  <c r="AN3372" i="44"/>
  <c r="W1215" i="44"/>
  <c r="W232" i="44"/>
  <c r="W1355" i="44"/>
  <c r="W1648" i="44"/>
  <c r="AE380" i="44"/>
  <c r="W1797" i="44"/>
  <c r="AM2859" i="44"/>
  <c r="AG2476" i="44"/>
  <c r="AN3379" i="44"/>
  <c r="X1944" i="44"/>
  <c r="AG2236" i="44"/>
  <c r="AG2353" i="44"/>
  <c r="W1795" i="44"/>
  <c r="AG2232" i="44"/>
  <c r="W1655" i="44"/>
  <c r="AM3241" i="44"/>
  <c r="W1503" i="44"/>
  <c r="AM2869" i="44"/>
  <c r="AM2997" i="44"/>
  <c r="AM3248" i="44"/>
  <c r="W1065" i="44"/>
  <c r="W1801" i="44"/>
  <c r="AG506" i="44"/>
  <c r="AM2868" i="44"/>
  <c r="AG502" i="44"/>
  <c r="W1362" i="44"/>
  <c r="AN3378" i="44"/>
  <c r="W236" i="44"/>
  <c r="W1358" i="44"/>
  <c r="AM2871" i="44"/>
  <c r="W1221" i="44"/>
  <c r="AG2611" i="44"/>
  <c r="X1946" i="44"/>
  <c r="AG2605" i="44"/>
  <c r="AE376" i="44"/>
  <c r="AG2603" i="44"/>
  <c r="W1354" i="44"/>
  <c r="AG2225" i="44"/>
  <c r="W1793" i="44"/>
  <c r="W1791" i="44"/>
  <c r="W927" i="44"/>
  <c r="X1939" i="44"/>
  <c r="AG2477" i="44"/>
  <c r="W1650" i="44"/>
  <c r="AE385" i="44"/>
  <c r="AM2994" i="44"/>
  <c r="AN3375" i="44"/>
  <c r="W1654" i="44"/>
  <c r="AG2234" i="44"/>
  <c r="W931" i="44"/>
  <c r="AN3369" i="44"/>
  <c r="AE383" i="44"/>
  <c r="AM3247" i="44"/>
  <c r="W1216" i="44"/>
  <c r="AM3118" i="44"/>
  <c r="W917" i="44"/>
  <c r="W228" i="44"/>
  <c r="W1798" i="44"/>
  <c r="X1940" i="44"/>
  <c r="AG2616" i="44"/>
  <c r="W1507" i="44"/>
  <c r="AG497" i="44"/>
  <c r="AG2736" i="44"/>
  <c r="AE373" i="44"/>
  <c r="W926" i="44"/>
  <c r="W1219" i="44"/>
  <c r="W226" i="44"/>
  <c r="AM2857" i="44"/>
  <c r="W1213" i="44"/>
  <c r="AG503" i="44"/>
  <c r="W779" i="44"/>
  <c r="AE2087" i="44"/>
  <c r="AM3113" i="44"/>
  <c r="AM2984" i="44"/>
  <c r="W777" i="44"/>
  <c r="AG2735" i="44"/>
  <c r="AE2080" i="44"/>
  <c r="W1363" i="44"/>
  <c r="AE379" i="44"/>
  <c r="W921" i="44"/>
  <c r="AM2990" i="44"/>
  <c r="W233" i="44"/>
  <c r="AN3374" i="44"/>
  <c r="AG2742" i="44"/>
  <c r="AG2349" i="44"/>
  <c r="W1360" i="44"/>
  <c r="W1365" i="44"/>
  <c r="AG2231" i="44"/>
  <c r="AM3111" i="44"/>
  <c r="AE2091" i="44"/>
  <c r="W1788" i="44"/>
  <c r="AM3238" i="44"/>
  <c r="W1499" i="44"/>
  <c r="AM2863" i="44"/>
  <c r="AG2486" i="44"/>
  <c r="W1073" i="44"/>
  <c r="AG2483" i="44"/>
  <c r="W778" i="44"/>
  <c r="AN3367" i="44"/>
  <c r="AG2363" i="44"/>
  <c r="AM3251" i="44"/>
  <c r="W1211" i="44"/>
  <c r="AG2480" i="44"/>
  <c r="W784" i="44"/>
  <c r="W922" i="44"/>
  <c r="W1643" i="44"/>
  <c r="W1359" i="44"/>
  <c r="AE2086" i="44"/>
  <c r="W1207" i="44"/>
  <c r="AG2351" i="44"/>
  <c r="AM3245" i="44"/>
  <c r="AM3240" i="44"/>
  <c r="W924" i="44"/>
  <c r="AG2608" i="44"/>
  <c r="AG2607" i="44"/>
  <c r="W1498" i="44"/>
  <c r="AG2613" i="44"/>
  <c r="W1218" i="44"/>
  <c r="AG2614" i="44"/>
  <c r="W237" i="44"/>
  <c r="AM3116" i="44"/>
  <c r="AM2998" i="44"/>
  <c r="AG511" i="44"/>
  <c r="X1938" i="44"/>
  <c r="W781" i="44"/>
  <c r="AG2362" i="44"/>
  <c r="AM2993" i="44"/>
  <c r="AG2615" i="44"/>
  <c r="W928" i="44"/>
  <c r="AG498" i="44"/>
  <c r="X1937" i="44"/>
  <c r="AO128" i="9"/>
  <c r="AG512" i="44"/>
  <c r="AC1426" i="2"/>
  <c r="AC1480" i="2" s="1"/>
  <c r="AD1372" i="2" s="1"/>
  <c r="AD1426" i="2" s="1"/>
  <c r="AD1480" i="2" s="1"/>
  <c r="AE1372" i="2" s="1"/>
  <c r="AE1426" i="2" s="1"/>
  <c r="AE1480" i="2" s="1"/>
  <c r="AF1372" i="2" s="1"/>
  <c r="AF1426" i="2" s="1"/>
  <c r="AF1480" i="2" s="1"/>
  <c r="AG1372" i="2" s="1"/>
  <c r="AG1426" i="2" s="1"/>
  <c r="AG1480" i="2" s="1"/>
  <c r="AH1372" i="2" s="1"/>
  <c r="AH1426" i="2" s="1"/>
  <c r="AH1480" i="2" s="1"/>
  <c r="AI1372" i="2" s="1"/>
  <c r="AI1136" i="2"/>
  <c r="AI1190" i="2" s="1"/>
  <c r="AJ1082" i="2" s="1"/>
  <c r="AJ1136" i="2" s="1"/>
  <c r="AJ1190" i="2" s="1"/>
  <c r="AK1082" i="2" s="1"/>
  <c r="AF991" i="2"/>
  <c r="AF1045" i="2" s="1"/>
  <c r="AG937" i="2" s="1"/>
  <c r="AG991" i="2" s="1"/>
  <c r="AG1045" i="2" s="1"/>
  <c r="AH937" i="2" s="1"/>
  <c r="Z846" i="2"/>
  <c r="Z900" i="2" s="1"/>
  <c r="AA792" i="2" s="1"/>
  <c r="AE1425" i="2"/>
  <c r="AE1479" i="2" s="1"/>
  <c r="AF1371" i="2" s="1"/>
  <c r="AD15" i="10"/>
  <c r="AI17" i="9"/>
  <c r="AI20" i="9"/>
  <c r="AD18" i="10"/>
  <c r="AM8" i="44"/>
  <c r="AM8" i="2"/>
  <c r="AQ8" i="6"/>
  <c r="AM7" i="10"/>
  <c r="AM7" i="59"/>
  <c r="AM7" i="52"/>
  <c r="G11" i="5"/>
  <c r="AN8" i="5"/>
  <c r="AE1281" i="2"/>
  <c r="AE1335" i="2" s="1"/>
  <c r="AF1227" i="2" s="1"/>
  <c r="AF1281" i="2" s="1"/>
  <c r="AF1335" i="2" s="1"/>
  <c r="AG1227" i="2" s="1"/>
  <c r="AC1280" i="2"/>
  <c r="AC1334" i="2" s="1"/>
  <c r="AD1226" i="2" s="1"/>
  <c r="Y222" i="2"/>
  <c r="Z218" i="2" s="1"/>
  <c r="Y27" i="2"/>
  <c r="Y32" i="2" s="1"/>
  <c r="Y217" i="2"/>
  <c r="AH1656" i="5"/>
  <c r="AI1653" i="5" s="1"/>
  <c r="AH1652" i="5"/>
  <c r="AI35" i="1" l="1"/>
  <c r="AL49" i="5"/>
  <c r="AM52" i="5"/>
  <c r="AI38" i="1"/>
  <c r="AL14" i="52"/>
  <c r="AL14" i="59"/>
  <c r="AP19" i="9"/>
  <c r="F29" i="59"/>
  <c r="L19" i="107"/>
  <c r="L16" i="107"/>
  <c r="L12" i="107"/>
  <c r="L20" i="107"/>
  <c r="L9" i="107"/>
  <c r="L6" i="107"/>
  <c r="L11" i="107"/>
  <c r="L17" i="107"/>
  <c r="L13" i="107"/>
  <c r="L10" i="107"/>
  <c r="L8" i="107"/>
  <c r="L18" i="107"/>
  <c r="L15" i="107"/>
  <c r="L7" i="107"/>
  <c r="L14" i="107"/>
  <c r="L21" i="107"/>
  <c r="AO16" i="9"/>
  <c r="AK17" i="10"/>
  <c r="AN63" i="52"/>
  <c r="AJ34" i="1"/>
  <c r="AJ37" i="1"/>
  <c r="AI15" i="10"/>
  <c r="AN194" i="9"/>
  <c r="AK50" i="5"/>
  <c r="AJ18" i="10"/>
  <c r="AL53" i="5"/>
  <c r="AK15" i="52"/>
  <c r="AK15" i="59"/>
  <c r="AO20" i="9"/>
  <c r="AQ8" i="9"/>
  <c r="AN17" i="9"/>
  <c r="AH2615" i="44"/>
  <c r="Y1938" i="44"/>
  <c r="X237" i="44"/>
  <c r="X1498" i="44"/>
  <c r="AN3240" i="44"/>
  <c r="AF2086" i="44"/>
  <c r="X784" i="44"/>
  <c r="AH2363" i="44"/>
  <c r="X1073" i="44"/>
  <c r="AN3238" i="44"/>
  <c r="AH2231" i="44"/>
  <c r="AH2742" i="44"/>
  <c r="X921" i="44"/>
  <c r="AH2735" i="44"/>
  <c r="AF2087" i="44"/>
  <c r="AN2857" i="44"/>
  <c r="AF373" i="44"/>
  <c r="AH2616" i="44"/>
  <c r="X917" i="44"/>
  <c r="AF383" i="44"/>
  <c r="X1654" i="44"/>
  <c r="X1650" i="44"/>
  <c r="X1791" i="44"/>
  <c r="AH2603" i="44"/>
  <c r="AH2611" i="44"/>
  <c r="X236" i="44"/>
  <c r="AN2868" i="44"/>
  <c r="AN3248" i="44"/>
  <c r="AN3241" i="44"/>
  <c r="AH2353" i="44"/>
  <c r="AH2476" i="44"/>
  <c r="X1648" i="44"/>
  <c r="AH2743" i="44"/>
  <c r="AH2226" i="44"/>
  <c r="X1064" i="44"/>
  <c r="X1796" i="44"/>
  <c r="AH2731" i="44"/>
  <c r="AH2734" i="44"/>
  <c r="X238" i="44"/>
  <c r="X1062" i="44"/>
  <c r="X1063" i="44"/>
  <c r="AH2609" i="44"/>
  <c r="Y1932" i="44"/>
  <c r="X780" i="44"/>
  <c r="AF378" i="44"/>
  <c r="AH504" i="44"/>
  <c r="AH2484" i="44"/>
  <c r="X1502" i="44"/>
  <c r="AF377" i="44"/>
  <c r="X1789" i="44"/>
  <c r="AN2866" i="44"/>
  <c r="AF2090" i="44"/>
  <c r="AN2986" i="44"/>
  <c r="X1071" i="44"/>
  <c r="AH2604" i="44"/>
  <c r="X1066" i="44"/>
  <c r="X1068" i="44"/>
  <c r="X785" i="44"/>
  <c r="X1070" i="44"/>
  <c r="AH2230" i="44"/>
  <c r="X1506" i="44"/>
  <c r="AN2865" i="44"/>
  <c r="AH499" i="44"/>
  <c r="AN3114" i="44"/>
  <c r="X235" i="44"/>
  <c r="AH2481" i="44"/>
  <c r="AH2740" i="44"/>
  <c r="AH2732" i="44"/>
  <c r="AH2487" i="44"/>
  <c r="X920" i="44"/>
  <c r="AN2987" i="44"/>
  <c r="AN3250" i="44"/>
  <c r="AH2223" i="44"/>
  <c r="X1500" i="44"/>
  <c r="X1212" i="44"/>
  <c r="AH2490" i="44"/>
  <c r="AH2479" i="44"/>
  <c r="AH2229" i="44"/>
  <c r="Y1945" i="44"/>
  <c r="AN3243" i="44"/>
  <c r="AH510" i="44"/>
  <c r="AN2860" i="44"/>
  <c r="Y1937" i="44"/>
  <c r="AN2993" i="44"/>
  <c r="AH511" i="44"/>
  <c r="AH2614" i="44"/>
  <c r="AH2607" i="44"/>
  <c r="AN3245" i="44"/>
  <c r="X1359" i="44"/>
  <c r="AH2480" i="44"/>
  <c r="AH2486" i="44"/>
  <c r="X1788" i="44"/>
  <c r="X1365" i="44"/>
  <c r="AF379" i="44"/>
  <c r="X777" i="44"/>
  <c r="X779" i="44"/>
  <c r="X226" i="44"/>
  <c r="AH2736" i="44"/>
  <c r="Y1940" i="44"/>
  <c r="AN3118" i="44"/>
  <c r="AH2477" i="44"/>
  <c r="X1793" i="44"/>
  <c r="AF376" i="44"/>
  <c r="X1221" i="44"/>
  <c r="AH506" i="44"/>
  <c r="AN2997" i="44"/>
  <c r="X1655" i="44"/>
  <c r="AH2236" i="44"/>
  <c r="AN2859" i="44"/>
  <c r="X1355" i="44"/>
  <c r="X786" i="44"/>
  <c r="X1647" i="44"/>
  <c r="X231" i="44"/>
  <c r="AF374" i="44"/>
  <c r="Y1934" i="44"/>
  <c r="X1214" i="44"/>
  <c r="AH2228" i="44"/>
  <c r="AH2612" i="44"/>
  <c r="AH2733" i="44"/>
  <c r="AN3123" i="44"/>
  <c r="AF375" i="44"/>
  <c r="AH2730" i="44"/>
  <c r="AH2352" i="44"/>
  <c r="AH505" i="44"/>
  <c r="X774" i="44"/>
  <c r="AN3112" i="44"/>
  <c r="AH2606" i="44"/>
  <c r="AN3242" i="44"/>
  <c r="Y1942" i="44"/>
  <c r="X1651" i="44"/>
  <c r="AN3120" i="44"/>
  <c r="AN3249" i="44"/>
  <c r="Y1933" i="44"/>
  <c r="X1217" i="44"/>
  <c r="X1074" i="44"/>
  <c r="AH2739" i="44"/>
  <c r="AN3119" i="44"/>
  <c r="AN2991" i="44"/>
  <c r="X1646" i="44"/>
  <c r="AF2088" i="44"/>
  <c r="AF2077" i="44"/>
  <c r="AH2741" i="44"/>
  <c r="X919" i="44"/>
  <c r="AF2081" i="44"/>
  <c r="AH2489" i="44"/>
  <c r="X1067" i="44"/>
  <c r="X1642" i="44"/>
  <c r="AF382" i="44"/>
  <c r="X1364" i="44"/>
  <c r="X1352" i="44"/>
  <c r="X923" i="44"/>
  <c r="X240" i="44"/>
  <c r="AN2985" i="44"/>
  <c r="X1069" i="44"/>
  <c r="X229" i="44"/>
  <c r="X783" i="44"/>
  <c r="X1072" i="44"/>
  <c r="AN2992" i="44"/>
  <c r="AN2858" i="44"/>
  <c r="AN2867" i="44"/>
  <c r="X1653" i="44"/>
  <c r="AH498" i="44"/>
  <c r="AH2362" i="44"/>
  <c r="AN2998" i="44"/>
  <c r="X1218" i="44"/>
  <c r="AH2608" i="44"/>
  <c r="AH2351" i="44"/>
  <c r="X1643" i="44"/>
  <c r="X1211" i="44"/>
  <c r="X778" i="44"/>
  <c r="AN2863" i="44"/>
  <c r="AF2091" i="44"/>
  <c r="X1360" i="44"/>
  <c r="X233" i="44"/>
  <c r="X1363" i="44"/>
  <c r="AN2984" i="44"/>
  <c r="AH503" i="44"/>
  <c r="X1219" i="44"/>
  <c r="AH497" i="44"/>
  <c r="X1798" i="44"/>
  <c r="X1216" i="44"/>
  <c r="X931" i="44"/>
  <c r="AN2994" i="44"/>
  <c r="Y1939" i="44"/>
  <c r="AH2225" i="44"/>
  <c r="AH2605" i="44"/>
  <c r="AN2871" i="44"/>
  <c r="X1362" i="44"/>
  <c r="X1801" i="44"/>
  <c r="AN2869" i="44"/>
  <c r="AH2232" i="44"/>
  <c r="Y1944" i="44"/>
  <c r="X1797" i="44"/>
  <c r="X232" i="44"/>
  <c r="AF2084" i="44"/>
  <c r="AH2610" i="44"/>
  <c r="X1361" i="44"/>
  <c r="AN2862" i="44"/>
  <c r="AH500" i="44"/>
  <c r="AH2356" i="44"/>
  <c r="AF384" i="44"/>
  <c r="AF2089" i="44"/>
  <c r="Y1936" i="44"/>
  <c r="X1800" i="44"/>
  <c r="AN2861" i="44"/>
  <c r="AF2079" i="44"/>
  <c r="X775" i="44"/>
  <c r="X1790" i="44"/>
  <c r="AF2083" i="44"/>
  <c r="X1787" i="44"/>
  <c r="X1075" i="44"/>
  <c r="Y1941" i="44"/>
  <c r="X1645" i="44"/>
  <c r="AN3121" i="44"/>
  <c r="X1510" i="44"/>
  <c r="X773" i="44"/>
  <c r="X1652" i="44"/>
  <c r="AF2082" i="44"/>
  <c r="AH2361" i="44"/>
  <c r="X1792" i="44"/>
  <c r="AH2617" i="44"/>
  <c r="X1210" i="44"/>
  <c r="AH508" i="44"/>
  <c r="AN3122" i="44"/>
  <c r="AH381" i="44"/>
  <c r="X782" i="44"/>
  <c r="AH509" i="44"/>
  <c r="AH2482" i="44"/>
  <c r="X1366" i="44"/>
  <c r="X1656" i="44"/>
  <c r="X772" i="44"/>
  <c r="AN2995" i="44"/>
  <c r="X1501" i="44"/>
  <c r="X1357" i="44"/>
  <c r="X1799" i="44"/>
  <c r="AH2359" i="44"/>
  <c r="AN3252" i="44"/>
  <c r="X230" i="44"/>
  <c r="AH2360" i="44"/>
  <c r="AN3246" i="44"/>
  <c r="AF372" i="44"/>
  <c r="AH2222" i="44"/>
  <c r="Y1943" i="44"/>
  <c r="X776" i="44"/>
  <c r="AN2864" i="44"/>
  <c r="AN3117" i="44"/>
  <c r="AF385" i="44"/>
  <c r="X928" i="44"/>
  <c r="X781" i="44"/>
  <c r="AN3116" i="44"/>
  <c r="AH2613" i="44"/>
  <c r="X924" i="44"/>
  <c r="X1207" i="44"/>
  <c r="X922" i="44"/>
  <c r="AN3251" i="44"/>
  <c r="AH2483" i="44"/>
  <c r="X1499" i="44"/>
  <c r="AN3111" i="44"/>
  <c r="AH2349" i="44"/>
  <c r="AN2990" i="44"/>
  <c r="AF2080" i="44"/>
  <c r="AN3113" i="44"/>
  <c r="X1213" i="44"/>
  <c r="X926" i="44"/>
  <c r="X1507" i="44"/>
  <c r="X228" i="44"/>
  <c r="AN3247" i="44"/>
  <c r="AH2234" i="44"/>
  <c r="X927" i="44"/>
  <c r="X1354" i="44"/>
  <c r="Y1946" i="44"/>
  <c r="X1358" i="44"/>
  <c r="AH502" i="44"/>
  <c r="X1065" i="44"/>
  <c r="X1503" i="44"/>
  <c r="X1795" i="44"/>
  <c r="AF380" i="44"/>
  <c r="X1215" i="44"/>
  <c r="AH2744" i="44"/>
  <c r="X930" i="44"/>
  <c r="AN2989" i="44"/>
  <c r="AN2988" i="44"/>
  <c r="AH2358" i="44"/>
  <c r="X925" i="44"/>
  <c r="X227" i="44"/>
  <c r="AH2478" i="44"/>
  <c r="AH2227" i="44"/>
  <c r="X1644" i="44"/>
  <c r="X239" i="44"/>
  <c r="AH2233" i="44"/>
  <c r="AN3239" i="44"/>
  <c r="X1356" i="44"/>
  <c r="X929" i="44"/>
  <c r="X1794" i="44"/>
  <c r="AH2235" i="44"/>
  <c r="AN3115" i="44"/>
  <c r="X1649" i="44"/>
  <c r="AH2357" i="44"/>
  <c r="AN3125" i="44"/>
  <c r="AN3124" i="44"/>
  <c r="AH2737" i="44"/>
  <c r="AH2224" i="44"/>
  <c r="X1511" i="44"/>
  <c r="AN2996" i="44"/>
  <c r="AN3244" i="44"/>
  <c r="AH507" i="44"/>
  <c r="X1508" i="44"/>
  <c r="X234" i="44"/>
  <c r="X1209" i="44"/>
  <c r="AH2485" i="44"/>
  <c r="X1353" i="44"/>
  <c r="X1220" i="44"/>
  <c r="X225" i="44"/>
  <c r="AH501" i="44"/>
  <c r="AH2355" i="44"/>
  <c r="X1497" i="44"/>
  <c r="AF370" i="44"/>
  <c r="AN2870" i="44"/>
  <c r="AH2738" i="44"/>
  <c r="AF371" i="44"/>
  <c r="AH2354" i="44"/>
  <c r="X918" i="44"/>
  <c r="AH2350" i="44"/>
  <c r="AF2085" i="44"/>
  <c r="AF2078" i="44"/>
  <c r="Y1935" i="44"/>
  <c r="X1509" i="44"/>
  <c r="X1076" i="44"/>
  <c r="AH2488" i="44"/>
  <c r="X1505" i="44"/>
  <c r="X1208" i="44"/>
  <c r="X1504" i="44"/>
  <c r="AP128" i="9"/>
  <c r="AH512" i="44"/>
  <c r="AI1426" i="2"/>
  <c r="AI1480" i="2" s="1"/>
  <c r="AJ1372" i="2" s="1"/>
  <c r="AJ1426" i="2" s="1"/>
  <c r="AJ1480" i="2" s="1"/>
  <c r="AK1372" i="2" s="1"/>
  <c r="AF1425" i="2"/>
  <c r="AF1479" i="2" s="1"/>
  <c r="AG1371" i="2" s="1"/>
  <c r="AG1281" i="2"/>
  <c r="AG1335" i="2" s="1"/>
  <c r="AH1227" i="2" s="1"/>
  <c r="AD1280" i="2"/>
  <c r="AD1334" i="2" s="1"/>
  <c r="AE1226" i="2" s="1"/>
  <c r="AE1280" i="2" s="1"/>
  <c r="AE1334" i="2" s="1"/>
  <c r="AF1226" i="2" s="1"/>
  <c r="AF1280" i="2" s="1"/>
  <c r="AF1334" i="2" s="1"/>
  <c r="AG1226" i="2" s="1"/>
  <c r="AG1280" i="2" s="1"/>
  <c r="AG1334" i="2" s="1"/>
  <c r="AH1226" i="2" s="1"/>
  <c r="AH991" i="2"/>
  <c r="AH1045" i="2" s="1"/>
  <c r="AI937" i="2" s="1"/>
  <c r="AI991" i="2" s="1"/>
  <c r="AI1045" i="2" s="1"/>
  <c r="AJ937" i="2" s="1"/>
  <c r="AJ991" i="2" s="1"/>
  <c r="AJ1045" i="2" s="1"/>
  <c r="AK937" i="2" s="1"/>
  <c r="AN7" i="10"/>
  <c r="AN7" i="59"/>
  <c r="AN8" i="2"/>
  <c r="AN7" i="52"/>
  <c r="AO7" i="52" s="1"/>
  <c r="AN8" i="44"/>
  <c r="AR8" i="6"/>
  <c r="AJ20" i="9"/>
  <c r="AE18" i="10"/>
  <c r="AA846" i="2"/>
  <c r="AA900" i="2" s="1"/>
  <c r="AB792" i="2" s="1"/>
  <c r="AJ17" i="9"/>
  <c r="AE15" i="10"/>
  <c r="Z217" i="2"/>
  <c r="Z222" i="2"/>
  <c r="AA218" i="2" s="1"/>
  <c r="Z27" i="2"/>
  <c r="Z32" i="2" s="1"/>
  <c r="AK1136" i="2"/>
  <c r="AK1190" i="2" s="1"/>
  <c r="AL1082" i="2" s="1"/>
  <c r="AI1652" i="5"/>
  <c r="AI1656" i="5"/>
  <c r="AJ1653" i="5" s="1"/>
  <c r="AM49" i="5" l="1"/>
  <c r="AQ16" i="9" s="1"/>
  <c r="AM14" i="52"/>
  <c r="AP16" i="9"/>
  <c r="AL14" i="10" s="1"/>
  <c r="AL33" i="59"/>
  <c r="AQ19" i="9"/>
  <c r="AM14" i="59"/>
  <c r="AL17" i="10"/>
  <c r="AJ35" i="1"/>
  <c r="AK14" i="10"/>
  <c r="L22" i="107"/>
  <c r="AN52" i="5"/>
  <c r="AJ38" i="1"/>
  <c r="AO194" i="9"/>
  <c r="AK18" i="10"/>
  <c r="AL50" i="5"/>
  <c r="AL15" i="52"/>
  <c r="AM53" i="5"/>
  <c r="AL15" i="59"/>
  <c r="AP20" i="9"/>
  <c r="AO17" i="9"/>
  <c r="AJ61" i="10"/>
  <c r="AR8" i="9"/>
  <c r="AJ15" i="10"/>
  <c r="AN96" i="9"/>
  <c r="Y1504" i="44"/>
  <c r="Y1076" i="44"/>
  <c r="AG2085" i="44"/>
  <c r="AG371" i="44"/>
  <c r="Y1497" i="44"/>
  <c r="Y1220" i="44"/>
  <c r="Y234" i="44"/>
  <c r="Y1356" i="44"/>
  <c r="Y1644" i="44"/>
  <c r="Y925" i="44"/>
  <c r="Y930" i="44"/>
  <c r="Y1795" i="44"/>
  <c r="Y1358" i="44"/>
  <c r="AI2234" i="44"/>
  <c r="Y926" i="44"/>
  <c r="AI2483" i="44"/>
  <c r="Y924" i="44"/>
  <c r="Y928" i="44"/>
  <c r="Y776" i="44"/>
  <c r="AI2359" i="44"/>
  <c r="AI2482" i="44"/>
  <c r="Y1792" i="44"/>
  <c r="Y773" i="44"/>
  <c r="Z1941" i="44"/>
  <c r="Y1790" i="44"/>
  <c r="Y1800" i="44"/>
  <c r="AI2356" i="44"/>
  <c r="AI2610" i="44"/>
  <c r="Z1944" i="44"/>
  <c r="Y1362" i="44"/>
  <c r="Z1939" i="44"/>
  <c r="Y1798" i="44"/>
  <c r="AG2091" i="44"/>
  <c r="Y1643" i="44"/>
  <c r="Y783" i="44"/>
  <c r="Y240" i="44"/>
  <c r="AG382" i="44"/>
  <c r="AG2081" i="44"/>
  <c r="AG2088" i="44"/>
  <c r="AI2739" i="44"/>
  <c r="AI505" i="44"/>
  <c r="Y1214" i="44"/>
  <c r="Y1647" i="44"/>
  <c r="AI2236" i="44"/>
  <c r="Y1221" i="44"/>
  <c r="Y779" i="44"/>
  <c r="Y1788" i="44"/>
  <c r="AG385" i="44"/>
  <c r="AI2490" i="44"/>
  <c r="AI2732" i="44"/>
  <c r="AI2230" i="44"/>
  <c r="Y1066" i="44"/>
  <c r="AG2090" i="44"/>
  <c r="Y1502" i="44"/>
  <c r="Y780" i="44"/>
  <c r="Y1062" i="44"/>
  <c r="Y1796" i="44"/>
  <c r="Y1648" i="44"/>
  <c r="AI2603" i="44"/>
  <c r="AG383" i="44"/>
  <c r="AI2742" i="44"/>
  <c r="AI2363" i="44"/>
  <c r="Y1498" i="44"/>
  <c r="Y1208" i="44"/>
  <c r="Y1509" i="44"/>
  <c r="AI2350" i="44"/>
  <c r="AI2738" i="44"/>
  <c r="AI2355" i="44"/>
  <c r="Y1353" i="44"/>
  <c r="Y1508" i="44"/>
  <c r="Y1511" i="44"/>
  <c r="AI2235" i="44"/>
  <c r="AI2227" i="44"/>
  <c r="AI2358" i="44"/>
  <c r="AI2744" i="44"/>
  <c r="Y1503" i="44"/>
  <c r="Z1946" i="44"/>
  <c r="Y1213" i="44"/>
  <c r="AI2349" i="44"/>
  <c r="AI2613" i="44"/>
  <c r="Z1943" i="44"/>
  <c r="AI2360" i="44"/>
  <c r="Y1799" i="44"/>
  <c r="Y772" i="44"/>
  <c r="AI509" i="44"/>
  <c r="AI508" i="44"/>
  <c r="AI2361" i="44"/>
  <c r="Y1510" i="44"/>
  <c r="Y1075" i="44"/>
  <c r="Y775" i="44"/>
  <c r="Z1936" i="44"/>
  <c r="AI500" i="44"/>
  <c r="AG2084" i="44"/>
  <c r="AI2232" i="44"/>
  <c r="AI497" i="44"/>
  <c r="Y1363" i="44"/>
  <c r="AI2351" i="44"/>
  <c r="AI2362" i="44"/>
  <c r="Y229" i="44"/>
  <c r="Y923" i="44"/>
  <c r="Y1642" i="44"/>
  <c r="Y919" i="44"/>
  <c r="Y1646" i="44"/>
  <c r="Y1074" i="44"/>
  <c r="AI2606" i="44"/>
  <c r="AI2352" i="44"/>
  <c r="AI2733" i="44"/>
  <c r="Z1934" i="44"/>
  <c r="Y786" i="44"/>
  <c r="Y1655" i="44"/>
  <c r="AG376" i="44"/>
  <c r="Z1940" i="44"/>
  <c r="Y777" i="44"/>
  <c r="AI2486" i="44"/>
  <c r="AI2607" i="44"/>
  <c r="Z1937" i="44"/>
  <c r="Z1945" i="44"/>
  <c r="Y1212" i="44"/>
  <c r="AI2740" i="44"/>
  <c r="AI499" i="44"/>
  <c r="Y1070" i="44"/>
  <c r="AI2604" i="44"/>
  <c r="AI2484" i="44"/>
  <c r="Z1932" i="44"/>
  <c r="Y238" i="44"/>
  <c r="Y1064" i="44"/>
  <c r="AI2476" i="44"/>
  <c r="Y1791" i="44"/>
  <c r="Y917" i="44"/>
  <c r="AG2087" i="44"/>
  <c r="AI2231" i="44"/>
  <c r="Y784" i="44"/>
  <c r="Y237" i="44"/>
  <c r="Y1505" i="44"/>
  <c r="Z1935" i="44"/>
  <c r="Y918" i="44"/>
  <c r="AI501" i="44"/>
  <c r="AI2485" i="44"/>
  <c r="AI507" i="44"/>
  <c r="AI2224" i="44"/>
  <c r="AI2357" i="44"/>
  <c r="Y1794" i="44"/>
  <c r="AI2233" i="44"/>
  <c r="AI2478" i="44"/>
  <c r="Y1215" i="44"/>
  <c r="Y1065" i="44"/>
  <c r="Y1354" i="44"/>
  <c r="Y228" i="44"/>
  <c r="Y922" i="44"/>
  <c r="AI2222" i="44"/>
  <c r="Y230" i="44"/>
  <c r="Y1357" i="44"/>
  <c r="Y1656" i="44"/>
  <c r="Y782" i="44"/>
  <c r="Y1210" i="44"/>
  <c r="AG2082" i="44"/>
  <c r="Y1787" i="44"/>
  <c r="AG2079" i="44"/>
  <c r="AG2089" i="44"/>
  <c r="Y232" i="44"/>
  <c r="AI2605" i="44"/>
  <c r="Y931" i="44"/>
  <c r="Y1219" i="44"/>
  <c r="Y233" i="44"/>
  <c r="Y778" i="44"/>
  <c r="AI2608" i="44"/>
  <c r="AI498" i="44"/>
  <c r="Y1069" i="44"/>
  <c r="Y1352" i="44"/>
  <c r="Y1067" i="44"/>
  <c r="AI2741" i="44"/>
  <c r="Y1217" i="44"/>
  <c r="Y1651" i="44"/>
  <c r="AI2730" i="44"/>
  <c r="AI2612" i="44"/>
  <c r="AG374" i="44"/>
  <c r="Y1355" i="44"/>
  <c r="Y1793" i="44"/>
  <c r="AI2736" i="44"/>
  <c r="AG379" i="44"/>
  <c r="AI2480" i="44"/>
  <c r="AI2614" i="44"/>
  <c r="AI2229" i="44"/>
  <c r="Y1500" i="44"/>
  <c r="Y920" i="44"/>
  <c r="AI2481" i="44"/>
  <c r="Y785" i="44"/>
  <c r="Y1071" i="44"/>
  <c r="Y1789" i="44"/>
  <c r="AI504" i="44"/>
  <c r="AI2609" i="44"/>
  <c r="AI2734" i="44"/>
  <c r="AI2226" i="44"/>
  <c r="AI2353" i="44"/>
  <c r="Y236" i="44"/>
  <c r="Y1650" i="44"/>
  <c r="AI2616" i="44"/>
  <c r="AI2735" i="44"/>
  <c r="AG2086" i="44"/>
  <c r="Z1938" i="44"/>
  <c r="AI2488" i="44"/>
  <c r="AG2078" i="44"/>
  <c r="AI2354" i="44"/>
  <c r="AG370" i="44"/>
  <c r="Y225" i="44"/>
  <c r="Y1209" i="44"/>
  <c r="AI2737" i="44"/>
  <c r="Y1649" i="44"/>
  <c r="Y929" i="44"/>
  <c r="Y239" i="44"/>
  <c r="Y227" i="44"/>
  <c r="AG380" i="44"/>
  <c r="AI502" i="44"/>
  <c r="Y927" i="44"/>
  <c r="Y1507" i="44"/>
  <c r="AG2080" i="44"/>
  <c r="Y1499" i="44"/>
  <c r="Y1207" i="44"/>
  <c r="Y781" i="44"/>
  <c r="AG372" i="44"/>
  <c r="Y1501" i="44"/>
  <c r="Y1366" i="44"/>
  <c r="AI381" i="44"/>
  <c r="AI2617" i="44"/>
  <c r="Y1652" i="44"/>
  <c r="Y1645" i="44"/>
  <c r="AG2083" i="44"/>
  <c r="AG384" i="44"/>
  <c r="Y1361" i="44"/>
  <c r="Y1797" i="44"/>
  <c r="Y1801" i="44"/>
  <c r="AI2225" i="44"/>
  <c r="Y1216" i="44"/>
  <c r="AI503" i="44"/>
  <c r="Y1360" i="44"/>
  <c r="Y1211" i="44"/>
  <c r="Y1218" i="44"/>
  <c r="Y1653" i="44"/>
  <c r="Y1072" i="44"/>
  <c r="Y1364" i="44"/>
  <c r="AI2489" i="44"/>
  <c r="AG2077" i="44"/>
  <c r="Z1933" i="44"/>
  <c r="Z1942" i="44"/>
  <c r="Y774" i="44"/>
  <c r="AG375" i="44"/>
  <c r="AI2228" i="44"/>
  <c r="Y231" i="44"/>
  <c r="AI506" i="44"/>
  <c r="AI2477" i="44"/>
  <c r="Y226" i="44"/>
  <c r="Y1365" i="44"/>
  <c r="Y1359" i="44"/>
  <c r="AI511" i="44"/>
  <c r="AI510" i="44"/>
  <c r="AI2479" i="44"/>
  <c r="AI2223" i="44"/>
  <c r="AI2487" i="44"/>
  <c r="Y235" i="44"/>
  <c r="Y1506" i="44"/>
  <c r="Y1068" i="44"/>
  <c r="AG377" i="44"/>
  <c r="AG378" i="44"/>
  <c r="Y1063" i="44"/>
  <c r="AI2731" i="44"/>
  <c r="AI2743" i="44"/>
  <c r="AI2611" i="44"/>
  <c r="Y1654" i="44"/>
  <c r="AG373" i="44"/>
  <c r="Y921" i="44"/>
  <c r="Y1073" i="44"/>
  <c r="AI2615" i="44"/>
  <c r="AQ128" i="9"/>
  <c r="AI512" i="44"/>
  <c r="AK1426" i="2"/>
  <c r="AK1480" i="2" s="1"/>
  <c r="AL1372" i="2" s="1"/>
  <c r="AH1280" i="2"/>
  <c r="AH1334" i="2" s="1"/>
  <c r="AI1226" i="2" s="1"/>
  <c r="AI1280" i="2" s="1"/>
  <c r="AI1334" i="2" s="1"/>
  <c r="AJ1226" i="2" s="1"/>
  <c r="AG1425" i="2"/>
  <c r="AG1479" i="2" s="1"/>
  <c r="AH1371" i="2" s="1"/>
  <c r="AH1425" i="2" s="1"/>
  <c r="AH1479" i="2" s="1"/>
  <c r="AI1371" i="2" s="1"/>
  <c r="AI1425" i="2" s="1"/>
  <c r="AI1479" i="2" s="1"/>
  <c r="AJ1371" i="2" s="1"/>
  <c r="AJ1425" i="2" s="1"/>
  <c r="AJ1479" i="2" s="1"/>
  <c r="AK1371" i="2" s="1"/>
  <c r="AK1425" i="2" s="1"/>
  <c r="AK1479" i="2" s="1"/>
  <c r="AL1371" i="2" s="1"/>
  <c r="AL1425" i="2" s="1"/>
  <c r="AL1479" i="2" s="1"/>
  <c r="AM1371" i="2" s="1"/>
  <c r="AB846" i="2"/>
  <c r="AB900" i="2" s="1"/>
  <c r="AC792" i="2" s="1"/>
  <c r="AH1281" i="2"/>
  <c r="AH1335" i="2" s="1"/>
  <c r="AI1227" i="2" s="1"/>
  <c r="AK17" i="9"/>
  <c r="AF15" i="10"/>
  <c r="AF18" i="10"/>
  <c r="AK20" i="9"/>
  <c r="AK991" i="2"/>
  <c r="AK1045" i="2" s="1"/>
  <c r="AL937" i="2" s="1"/>
  <c r="AJ1656" i="5"/>
  <c r="AJ1652" i="5"/>
  <c r="AL1136" i="2"/>
  <c r="AL1190" i="2" s="1"/>
  <c r="AM1082" i="2" s="1"/>
  <c r="AA217" i="2"/>
  <c r="AA222" i="2"/>
  <c r="AB218" i="2" s="1"/>
  <c r="AA27" i="2"/>
  <c r="AA32" i="2" s="1"/>
  <c r="AM33" i="59" l="1"/>
  <c r="AM17" i="10"/>
  <c r="H11" i="96"/>
  <c r="AM14" i="10"/>
  <c r="AL18" i="10"/>
  <c r="AP194" i="9"/>
  <c r="AN49" i="5"/>
  <c r="I11" i="96"/>
  <c r="AO96" i="9"/>
  <c r="AK15" i="10"/>
  <c r="AP17" i="9"/>
  <c r="AR19" i="9"/>
  <c r="AN14" i="52"/>
  <c r="AN14" i="59"/>
  <c r="AM50" i="5"/>
  <c r="AQ20" i="9"/>
  <c r="AN53" i="5"/>
  <c r="AM15" i="59"/>
  <c r="AM15" i="52"/>
  <c r="AN151" i="9"/>
  <c r="AG18" i="10"/>
  <c r="AG15" i="10"/>
  <c r="G12" i="96"/>
  <c r="AH385" i="44"/>
  <c r="AJ2615" i="44"/>
  <c r="Z1654" i="44"/>
  <c r="Z1063" i="44"/>
  <c r="Z1506" i="44"/>
  <c r="AJ2479" i="44"/>
  <c r="Z1365" i="44"/>
  <c r="Z231" i="44"/>
  <c r="AA1942" i="44"/>
  <c r="Z1364" i="44"/>
  <c r="Z1211" i="44"/>
  <c r="AJ2225" i="44"/>
  <c r="AH384" i="44"/>
  <c r="AJ2617" i="44"/>
  <c r="AH372" i="44"/>
  <c r="AH2080" i="44"/>
  <c r="AH380" i="44"/>
  <c r="Z1649" i="44"/>
  <c r="AH370" i="44"/>
  <c r="AA1938" i="44"/>
  <c r="Z1650" i="44"/>
  <c r="AJ2734" i="44"/>
  <c r="Z1071" i="44"/>
  <c r="Z1500" i="44"/>
  <c r="AH379" i="44"/>
  <c r="AH374" i="44"/>
  <c r="Z1217" i="44"/>
  <c r="Z1069" i="44"/>
  <c r="Z233" i="44"/>
  <c r="Z232" i="44"/>
  <c r="AH2082" i="44"/>
  <c r="Z1357" i="44"/>
  <c r="Z228" i="44"/>
  <c r="AJ2478" i="44"/>
  <c r="AJ2224" i="44"/>
  <c r="Z918" i="44"/>
  <c r="Z784" i="44"/>
  <c r="Z1791" i="44"/>
  <c r="AA1932" i="44"/>
  <c r="AJ499" i="44"/>
  <c r="AA1937" i="44"/>
  <c r="AA1940" i="44"/>
  <c r="AA1934" i="44"/>
  <c r="Z1074" i="44"/>
  <c r="Z923" i="44"/>
  <c r="Z1363" i="44"/>
  <c r="AJ500" i="44"/>
  <c r="Z1510" i="44"/>
  <c r="Z772" i="44"/>
  <c r="AJ2613" i="44"/>
  <c r="Z1503" i="44"/>
  <c r="AJ2235" i="44"/>
  <c r="AJ2355" i="44"/>
  <c r="Z1208" i="44"/>
  <c r="AH383" i="44"/>
  <c r="Z1062" i="44"/>
  <c r="Z1066" i="44"/>
  <c r="AJ2236" i="44"/>
  <c r="AJ2739" i="44"/>
  <c r="Z240" i="44"/>
  <c r="Z1798" i="44"/>
  <c r="AJ2610" i="44"/>
  <c r="AA1941" i="44"/>
  <c r="AJ2359" i="44"/>
  <c r="AJ2483" i="44"/>
  <c r="Z1795" i="44"/>
  <c r="Z1356" i="44"/>
  <c r="AH371" i="44"/>
  <c r="Z1073" i="44"/>
  <c r="AJ2611" i="44"/>
  <c r="AH378" i="44"/>
  <c r="Z235" i="44"/>
  <c r="AJ510" i="44"/>
  <c r="Z226" i="44"/>
  <c r="AJ2228" i="44"/>
  <c r="AA1933" i="44"/>
  <c r="Z1072" i="44"/>
  <c r="Z1360" i="44"/>
  <c r="Z1801" i="44"/>
  <c r="AH2083" i="44"/>
  <c r="AJ381" i="44"/>
  <c r="Z781" i="44"/>
  <c r="Z1507" i="44"/>
  <c r="Z227" i="44"/>
  <c r="AJ2737" i="44"/>
  <c r="AJ2354" i="44"/>
  <c r="AH2086" i="44"/>
  <c r="Z236" i="44"/>
  <c r="AJ2609" i="44"/>
  <c r="Z785" i="44"/>
  <c r="AJ2229" i="44"/>
  <c r="AJ2736" i="44"/>
  <c r="AJ2612" i="44"/>
  <c r="AJ2741" i="44"/>
  <c r="AJ498" i="44"/>
  <c r="Z1219" i="44"/>
  <c r="AH2089" i="44"/>
  <c r="Z1210" i="44"/>
  <c r="Z230" i="44"/>
  <c r="Z1354" i="44"/>
  <c r="AJ2233" i="44"/>
  <c r="AJ507" i="44"/>
  <c r="AA1935" i="44"/>
  <c r="AJ2231" i="44"/>
  <c r="AJ2476" i="44"/>
  <c r="AJ2484" i="44"/>
  <c r="AJ2740" i="44"/>
  <c r="AJ2607" i="44"/>
  <c r="AH376" i="44"/>
  <c r="AJ2733" i="44"/>
  <c r="Z1646" i="44"/>
  <c r="Z229" i="44"/>
  <c r="AJ497" i="44"/>
  <c r="AA1936" i="44"/>
  <c r="AJ2361" i="44"/>
  <c r="Z1799" i="44"/>
  <c r="AJ2349" i="44"/>
  <c r="AJ2744" i="44"/>
  <c r="Z1511" i="44"/>
  <c r="AJ2738" i="44"/>
  <c r="Z1498" i="44"/>
  <c r="AJ2603" i="44"/>
  <c r="Z780" i="44"/>
  <c r="AJ2230" i="44"/>
  <c r="Z1788" i="44"/>
  <c r="Z1647" i="44"/>
  <c r="AH2088" i="44"/>
  <c r="Z783" i="44"/>
  <c r="AA1939" i="44"/>
  <c r="AJ2356" i="44"/>
  <c r="Z773" i="44"/>
  <c r="Z776" i="44"/>
  <c r="Z926" i="44"/>
  <c r="Z930" i="44"/>
  <c r="Z234" i="44"/>
  <c r="AH2085" i="44"/>
  <c r="Z921" i="44"/>
  <c r="AJ2743" i="44"/>
  <c r="AH377" i="44"/>
  <c r="AJ2487" i="44"/>
  <c r="AJ511" i="44"/>
  <c r="AJ2477" i="44"/>
  <c r="AH375" i="44"/>
  <c r="AH2077" i="44"/>
  <c r="Z1653" i="44"/>
  <c r="AJ503" i="44"/>
  <c r="Z1797" i="44"/>
  <c r="Z1645" i="44"/>
  <c r="Z1366" i="44"/>
  <c r="Z1207" i="44"/>
  <c r="Z927" i="44"/>
  <c r="Z239" i="44"/>
  <c r="Z1209" i="44"/>
  <c r="AH2078" i="44"/>
  <c r="AJ2735" i="44"/>
  <c r="AJ2353" i="44"/>
  <c r="AJ504" i="44"/>
  <c r="AJ2481" i="44"/>
  <c r="AJ2614" i="44"/>
  <c r="Z1793" i="44"/>
  <c r="AJ2730" i="44"/>
  <c r="Z1067" i="44"/>
  <c r="AJ2608" i="44"/>
  <c r="Z931" i="44"/>
  <c r="AH2079" i="44"/>
  <c r="Z782" i="44"/>
  <c r="AJ2222" i="44"/>
  <c r="Z1065" i="44"/>
  <c r="Z1794" i="44"/>
  <c r="AJ2485" i="44"/>
  <c r="Z1505" i="44"/>
  <c r="AH2087" i="44"/>
  <c r="Z1064" i="44"/>
  <c r="AJ2604" i="44"/>
  <c r="Z1212" i="44"/>
  <c r="AJ2486" i="44"/>
  <c r="Z1655" i="44"/>
  <c r="AJ2352" i="44"/>
  <c r="Z919" i="44"/>
  <c r="AJ2362" i="44"/>
  <c r="AJ2232" i="44"/>
  <c r="Z775" i="44"/>
  <c r="AJ508" i="44"/>
  <c r="AJ2360" i="44"/>
  <c r="Z1213" i="44"/>
  <c r="AJ2358" i="44"/>
  <c r="Z1508" i="44"/>
  <c r="AJ2350" i="44"/>
  <c r="AJ2363" i="44"/>
  <c r="Z1648" i="44"/>
  <c r="Z1502" i="44"/>
  <c r="AJ2732" i="44"/>
  <c r="Z779" i="44"/>
  <c r="Z1214" i="44"/>
  <c r="AH2081" i="44"/>
  <c r="Z1643" i="44"/>
  <c r="Z1362" i="44"/>
  <c r="Z1800" i="44"/>
  <c r="Z1792" i="44"/>
  <c r="Z928" i="44"/>
  <c r="AJ2234" i="44"/>
  <c r="Z925" i="44"/>
  <c r="Z1220" i="44"/>
  <c r="Z1076" i="44"/>
  <c r="AH373" i="44"/>
  <c r="AJ2731" i="44"/>
  <c r="Z1068" i="44"/>
  <c r="AJ2223" i="44"/>
  <c r="Z1359" i="44"/>
  <c r="AJ506" i="44"/>
  <c r="Z774" i="44"/>
  <c r="AJ2489" i="44"/>
  <c r="Z1218" i="44"/>
  <c r="Z1216" i="44"/>
  <c r="Z1361" i="44"/>
  <c r="Z1652" i="44"/>
  <c r="Z1501" i="44"/>
  <c r="Z1499" i="44"/>
  <c r="AJ502" i="44"/>
  <c r="Z929" i="44"/>
  <c r="Z225" i="44"/>
  <c r="AJ2488" i="44"/>
  <c r="AJ2616" i="44"/>
  <c r="AJ2226" i="44"/>
  <c r="Z1789" i="44"/>
  <c r="Z920" i="44"/>
  <c r="AJ2480" i="44"/>
  <c r="Z1355" i="44"/>
  <c r="Z1651" i="44"/>
  <c r="Z1352" i="44"/>
  <c r="Z778" i="44"/>
  <c r="AJ2605" i="44"/>
  <c r="Z1787" i="44"/>
  <c r="Z1656" i="44"/>
  <c r="Z922" i="44"/>
  <c r="Z1215" i="44"/>
  <c r="AJ2357" i="44"/>
  <c r="AJ501" i="44"/>
  <c r="Z237" i="44"/>
  <c r="Z917" i="44"/>
  <c r="Z238" i="44"/>
  <c r="Z1070" i="44"/>
  <c r="AA1945" i="44"/>
  <c r="Z777" i="44"/>
  <c r="Z786" i="44"/>
  <c r="AJ2606" i="44"/>
  <c r="Z1642" i="44"/>
  <c r="AJ2351" i="44"/>
  <c r="AH2084" i="44"/>
  <c r="Z1075" i="44"/>
  <c r="AJ509" i="44"/>
  <c r="AA1943" i="44"/>
  <c r="AA1946" i="44"/>
  <c r="AJ2227" i="44"/>
  <c r="Z1353" i="44"/>
  <c r="Z1509" i="44"/>
  <c r="AJ2742" i="44"/>
  <c r="Z1796" i="44"/>
  <c r="AH2090" i="44"/>
  <c r="AJ2490" i="44"/>
  <c r="Z1221" i="44"/>
  <c r="AJ505" i="44"/>
  <c r="AH382" i="44"/>
  <c r="AH2091" i="44"/>
  <c r="AA1944" i="44"/>
  <c r="Z1790" i="44"/>
  <c r="AJ2482" i="44"/>
  <c r="Z924" i="44"/>
  <c r="Z1358" i="44"/>
  <c r="Z1644" i="44"/>
  <c r="Z1497" i="44"/>
  <c r="Z1504" i="44"/>
  <c r="AK1653" i="5"/>
  <c r="AK1652" i="5" s="1"/>
  <c r="AR128" i="9"/>
  <c r="AJ512" i="44"/>
  <c r="AL1426" i="2"/>
  <c r="AL1480" i="2" s="1"/>
  <c r="AM1372" i="2" s="1"/>
  <c r="AM1426" i="2" s="1"/>
  <c r="AM1480" i="2" s="1"/>
  <c r="AN1372" i="2" s="1"/>
  <c r="AI1281" i="2"/>
  <c r="AI1335" i="2" s="1"/>
  <c r="AJ1227" i="2" s="1"/>
  <c r="AJ1281" i="2" s="1"/>
  <c r="AJ1335" i="2" s="1"/>
  <c r="AK1227" i="2" s="1"/>
  <c r="AK1281" i="2" s="1"/>
  <c r="AK1335" i="2" s="1"/>
  <c r="AL1227" i="2" s="1"/>
  <c r="AJ1280" i="2"/>
  <c r="AJ1334" i="2" s="1"/>
  <c r="AK1226" i="2" s="1"/>
  <c r="AK1280" i="2" s="1"/>
  <c r="AK1334" i="2" s="1"/>
  <c r="AL1226" i="2" s="1"/>
  <c r="AL1280" i="2" s="1"/>
  <c r="AL1334" i="2" s="1"/>
  <c r="AM1226" i="2" s="1"/>
  <c r="AC846" i="2"/>
  <c r="AC900" i="2" s="1"/>
  <c r="AD792" i="2" s="1"/>
  <c r="AL991" i="2"/>
  <c r="AL1045" i="2" s="1"/>
  <c r="AM937" i="2" s="1"/>
  <c r="AM1425" i="2"/>
  <c r="AM1479" i="2" s="1"/>
  <c r="AN1371" i="2" s="1"/>
  <c r="AB217" i="2"/>
  <c r="AB27" i="2"/>
  <c r="AB32" i="2" s="1"/>
  <c r="AB222" i="2"/>
  <c r="AC218" i="2" s="1"/>
  <c r="AM1136" i="2"/>
  <c r="AM1190" i="2" s="1"/>
  <c r="AN1082" i="2" s="1"/>
  <c r="AK1656" i="5" l="1"/>
  <c r="J11" i="96"/>
  <c r="AR16" i="9"/>
  <c r="AP96" i="9"/>
  <c r="AL15" i="10"/>
  <c r="AO151" i="9"/>
  <c r="H12" i="96"/>
  <c r="AN33" i="59"/>
  <c r="AQ17" i="9"/>
  <c r="AN50" i="5"/>
  <c r="AN15" i="52"/>
  <c r="AN17" i="10"/>
  <c r="AQ194" i="9"/>
  <c r="AN15" i="59"/>
  <c r="AR20" i="9"/>
  <c r="AM18" i="10"/>
  <c r="G128" i="9"/>
  <c r="AA1504" i="44"/>
  <c r="AA924" i="44"/>
  <c r="AI2091" i="44"/>
  <c r="AK2490" i="44"/>
  <c r="AA1509" i="44"/>
  <c r="AB1943" i="44"/>
  <c r="AK2351" i="44"/>
  <c r="AA777" i="44"/>
  <c r="AA917" i="44"/>
  <c r="AA1215" i="44"/>
  <c r="AK2605" i="44"/>
  <c r="AA1355" i="44"/>
  <c r="AK2226" i="44"/>
  <c r="AA929" i="44"/>
  <c r="AA1652" i="44"/>
  <c r="AK2489" i="44"/>
  <c r="AK2223" i="44"/>
  <c r="AA1076" i="44"/>
  <c r="AA928" i="44"/>
  <c r="AA1643" i="44"/>
  <c r="AK2732" i="44"/>
  <c r="AK2350" i="44"/>
  <c r="AK2360" i="44"/>
  <c r="AK2362" i="44"/>
  <c r="AK2486" i="44"/>
  <c r="AI2087" i="44"/>
  <c r="AA1065" i="44"/>
  <c r="AA931" i="44"/>
  <c r="AA1793" i="44"/>
  <c r="AK2353" i="44"/>
  <c r="AA239" i="44"/>
  <c r="AA1645" i="44"/>
  <c r="AI2077" i="44"/>
  <c r="AK2487" i="44"/>
  <c r="AI2085" i="44"/>
  <c r="AA776" i="44"/>
  <c r="AA783" i="44"/>
  <c r="AK2230" i="44"/>
  <c r="AK2738" i="44"/>
  <c r="AA1799" i="44"/>
  <c r="AA229" i="44"/>
  <c r="AK2607" i="44"/>
  <c r="AK2231" i="44"/>
  <c r="AA1354" i="44"/>
  <c r="AA1219" i="44"/>
  <c r="AK2736" i="44"/>
  <c r="AA236" i="44"/>
  <c r="AA227" i="44"/>
  <c r="AI2083" i="44"/>
  <c r="AB1933" i="44"/>
  <c r="AA235" i="44"/>
  <c r="AI371" i="44"/>
  <c r="AK2359" i="44"/>
  <c r="AA240" i="44"/>
  <c r="AA1062" i="44"/>
  <c r="AK2235" i="44"/>
  <c r="AA1510" i="44"/>
  <c r="AA1074" i="44"/>
  <c r="AK499" i="44"/>
  <c r="AA918" i="44"/>
  <c r="AA1357" i="44"/>
  <c r="AA1069" i="44"/>
  <c r="AA1500" i="44"/>
  <c r="AB1938" i="44"/>
  <c r="AI2080" i="44"/>
  <c r="AK2225" i="44"/>
  <c r="AA231" i="44"/>
  <c r="AA1063" i="44"/>
  <c r="AA1497" i="44"/>
  <c r="AK2482" i="44"/>
  <c r="AI382" i="44"/>
  <c r="AI2090" i="44"/>
  <c r="AA1353" i="44"/>
  <c r="AK509" i="44"/>
  <c r="AA1642" i="44"/>
  <c r="AB1945" i="44"/>
  <c r="AA237" i="44"/>
  <c r="AA922" i="44"/>
  <c r="AA778" i="44"/>
  <c r="AK2480" i="44"/>
  <c r="AK2616" i="44"/>
  <c r="AK502" i="44"/>
  <c r="AA1361" i="44"/>
  <c r="AA774" i="44"/>
  <c r="AA1068" i="44"/>
  <c r="AA1220" i="44"/>
  <c r="AA1792" i="44"/>
  <c r="AI2081" i="44"/>
  <c r="AA1502" i="44"/>
  <c r="AA1508" i="44"/>
  <c r="AK508" i="44"/>
  <c r="AA919" i="44"/>
  <c r="AA1212" i="44"/>
  <c r="AA1505" i="44"/>
  <c r="AK2222" i="44"/>
  <c r="AK2608" i="44"/>
  <c r="AK2614" i="44"/>
  <c r="AK2735" i="44"/>
  <c r="AA927" i="44"/>
  <c r="AA1797" i="44"/>
  <c r="AI375" i="44"/>
  <c r="AI377" i="44"/>
  <c r="AA234" i="44"/>
  <c r="AA773" i="44"/>
  <c r="AI2088" i="44"/>
  <c r="AA780" i="44"/>
  <c r="AA1511" i="44"/>
  <c r="AK2361" i="44"/>
  <c r="AA1646" i="44"/>
  <c r="AK2740" i="44"/>
  <c r="AB1935" i="44"/>
  <c r="AA230" i="44"/>
  <c r="AK498" i="44"/>
  <c r="AK2229" i="44"/>
  <c r="AI2086" i="44"/>
  <c r="AA1507" i="44"/>
  <c r="AA1801" i="44"/>
  <c r="AK2228" i="44"/>
  <c r="AI378" i="44"/>
  <c r="AA1356" i="44"/>
  <c r="AB1941" i="44"/>
  <c r="AK2739" i="44"/>
  <c r="AI383" i="44"/>
  <c r="AA1503" i="44"/>
  <c r="AK500" i="44"/>
  <c r="AB1934" i="44"/>
  <c r="AB1932" i="44"/>
  <c r="AK2224" i="44"/>
  <c r="AI2082" i="44"/>
  <c r="AA1217" i="44"/>
  <c r="AA1071" i="44"/>
  <c r="AI370" i="44"/>
  <c r="AI372" i="44"/>
  <c r="AA1211" i="44"/>
  <c r="AA1365" i="44"/>
  <c r="AA1654" i="44"/>
  <c r="AA1644" i="44"/>
  <c r="AA1790" i="44"/>
  <c r="AK505" i="44"/>
  <c r="AA1796" i="44"/>
  <c r="AK2227" i="44"/>
  <c r="AA1075" i="44"/>
  <c r="AK2606" i="44"/>
  <c r="AA1070" i="44"/>
  <c r="AK501" i="44"/>
  <c r="AA1656" i="44"/>
  <c r="AA1352" i="44"/>
  <c r="AA920" i="44"/>
  <c r="AK2488" i="44"/>
  <c r="AA1499" i="44"/>
  <c r="AA1216" i="44"/>
  <c r="AK506" i="44"/>
  <c r="AK2731" i="44"/>
  <c r="AA925" i="44"/>
  <c r="AA1800" i="44"/>
  <c r="AA1214" i="44"/>
  <c r="AA1648" i="44"/>
  <c r="AK2358" i="44"/>
  <c r="AA775" i="44"/>
  <c r="AK2352" i="44"/>
  <c r="AK2604" i="44"/>
  <c r="AK2485" i="44"/>
  <c r="AA782" i="44"/>
  <c r="AA1067" i="44"/>
  <c r="AK2481" i="44"/>
  <c r="AI2078" i="44"/>
  <c r="AA1207" i="44"/>
  <c r="AK503" i="44"/>
  <c r="AK2477" i="44"/>
  <c r="AK2743" i="44"/>
  <c r="AA930" i="44"/>
  <c r="AK2356" i="44"/>
  <c r="AA1647" i="44"/>
  <c r="AK2603" i="44"/>
  <c r="AK2744" i="44"/>
  <c r="AB1936" i="44"/>
  <c r="AK2733" i="44"/>
  <c r="AK2484" i="44"/>
  <c r="AK507" i="44"/>
  <c r="AA1210" i="44"/>
  <c r="AK2741" i="44"/>
  <c r="AA785" i="44"/>
  <c r="AK2354" i="44"/>
  <c r="AA781" i="44"/>
  <c r="AA1360" i="44"/>
  <c r="AA226" i="44"/>
  <c r="AK2611" i="44"/>
  <c r="AA1795" i="44"/>
  <c r="AK2610" i="44"/>
  <c r="AK2236" i="44"/>
  <c r="AA1208" i="44"/>
  <c r="AK2613" i="44"/>
  <c r="AA1363" i="44"/>
  <c r="AB1940" i="44"/>
  <c r="AA1791" i="44"/>
  <c r="AK2478" i="44"/>
  <c r="AA232" i="44"/>
  <c r="AI374" i="44"/>
  <c r="AK2734" i="44"/>
  <c r="AA1649" i="44"/>
  <c r="AK2617" i="44"/>
  <c r="AA1364" i="44"/>
  <c r="AK2479" i="44"/>
  <c r="AK2615" i="44"/>
  <c r="AI385" i="44"/>
  <c r="AA1358" i="44"/>
  <c r="AB1944" i="44"/>
  <c r="AA1221" i="44"/>
  <c r="AK2742" i="44"/>
  <c r="AB1946" i="44"/>
  <c r="AI2084" i="44"/>
  <c r="AA786" i="44"/>
  <c r="AA238" i="44"/>
  <c r="AK2357" i="44"/>
  <c r="AA1787" i="44"/>
  <c r="AA1651" i="44"/>
  <c r="AA1789" i="44"/>
  <c r="AA225" i="44"/>
  <c r="AA1501" i="44"/>
  <c r="AA1218" i="44"/>
  <c r="AA1359" i="44"/>
  <c r="AI373" i="44"/>
  <c r="AK2234" i="44"/>
  <c r="AA1362" i="44"/>
  <c r="AA779" i="44"/>
  <c r="AK2363" i="44"/>
  <c r="AA1213" i="44"/>
  <c r="AK2232" i="44"/>
  <c r="AA1655" i="44"/>
  <c r="AA1064" i="44"/>
  <c r="AA1794" i="44"/>
  <c r="AI2079" i="44"/>
  <c r="AK2730" i="44"/>
  <c r="AK504" i="44"/>
  <c r="AA1209" i="44"/>
  <c r="AA1366" i="44"/>
  <c r="AA1653" i="44"/>
  <c r="AK511" i="44"/>
  <c r="AA921" i="44"/>
  <c r="AA926" i="44"/>
  <c r="AB1939" i="44"/>
  <c r="AA1788" i="44"/>
  <c r="AA1498" i="44"/>
  <c r="AK2349" i="44"/>
  <c r="AK497" i="44"/>
  <c r="AI376" i="44"/>
  <c r="AK2476" i="44"/>
  <c r="AK2233" i="44"/>
  <c r="AI2089" i="44"/>
  <c r="AK2612" i="44"/>
  <c r="AK2609" i="44"/>
  <c r="AK2737" i="44"/>
  <c r="AK381" i="44"/>
  <c r="AA1072" i="44"/>
  <c r="AK510" i="44"/>
  <c r="AA1073" i="44"/>
  <c r="AK2483" i="44"/>
  <c r="AA1798" i="44"/>
  <c r="AA1066" i="44"/>
  <c r="AK2355" i="44"/>
  <c r="AA772" i="44"/>
  <c r="AA923" i="44"/>
  <c r="AB1937" i="44"/>
  <c r="AA784" i="44"/>
  <c r="AA228" i="44"/>
  <c r="AA233" i="44"/>
  <c r="AI379" i="44"/>
  <c r="AA1650" i="44"/>
  <c r="AI380" i="44"/>
  <c r="AI384" i="44"/>
  <c r="AB1942" i="44"/>
  <c r="AA1506" i="44"/>
  <c r="AL1653" i="5"/>
  <c r="AK512" i="44"/>
  <c r="AL1281" i="2"/>
  <c r="AL1335" i="2" s="1"/>
  <c r="AM1227" i="2" s="1"/>
  <c r="AM1281" i="2" s="1"/>
  <c r="AM1335" i="2" s="1"/>
  <c r="AN1227" i="2" s="1"/>
  <c r="AD846" i="2"/>
  <c r="AD900" i="2" s="1"/>
  <c r="AE792" i="2" s="1"/>
  <c r="AE846" i="2" s="1"/>
  <c r="AE900" i="2" s="1"/>
  <c r="AF792" i="2" s="1"/>
  <c r="AF846" i="2" s="1"/>
  <c r="AF900" i="2" s="1"/>
  <c r="AG792" i="2" s="1"/>
  <c r="AN1136" i="2"/>
  <c r="AN1190" i="2" s="1"/>
  <c r="AM991" i="2"/>
  <c r="AM1045" i="2" s="1"/>
  <c r="AN937" i="2" s="1"/>
  <c r="AN1426" i="2"/>
  <c r="AN1480" i="2" s="1"/>
  <c r="AN1425" i="2"/>
  <c r="AN1479" i="2" s="1"/>
  <c r="AM1280" i="2"/>
  <c r="AM1334" i="2" s="1"/>
  <c r="AN1226" i="2" s="1"/>
  <c r="AL1652" i="5"/>
  <c r="AL1656" i="5"/>
  <c r="AC27" i="2"/>
  <c r="AC32" i="2" s="1"/>
  <c r="AC217" i="2"/>
  <c r="AC222" i="2"/>
  <c r="AD218" i="2" s="1"/>
  <c r="AN14" i="10" l="1"/>
  <c r="I12" i="96"/>
  <c r="AP151" i="9"/>
  <c r="AR17" i="9"/>
  <c r="AQ96" i="9"/>
  <c r="AM15" i="10"/>
  <c r="AR194" i="9"/>
  <c r="AN18" i="10"/>
  <c r="AL2615" i="44"/>
  <c r="AL2478" i="44"/>
  <c r="AL2613" i="44"/>
  <c r="AL2356" i="44"/>
  <c r="AL2352" i="44"/>
  <c r="AL2362" i="44"/>
  <c r="AL2489" i="44"/>
  <c r="AB1506" i="44"/>
  <c r="AB1650" i="44"/>
  <c r="AB784" i="44"/>
  <c r="AL2355" i="44"/>
  <c r="AB1073" i="44"/>
  <c r="AL2737" i="44"/>
  <c r="AL2233" i="44"/>
  <c r="AL2349" i="44"/>
  <c r="AB926" i="44"/>
  <c r="AB1366" i="44"/>
  <c r="AJ2079" i="44"/>
  <c r="AL2232" i="44"/>
  <c r="AB1362" i="44"/>
  <c r="AB1218" i="44"/>
  <c r="AB1651" i="44"/>
  <c r="AB786" i="44"/>
  <c r="AB1221" i="44"/>
  <c r="AB1649" i="44"/>
  <c r="AB1795" i="44"/>
  <c r="AB781" i="44"/>
  <c r="AB1210" i="44"/>
  <c r="AC1936" i="44"/>
  <c r="AL503" i="44"/>
  <c r="AB1067" i="44"/>
  <c r="AB1214" i="44"/>
  <c r="AL506" i="44"/>
  <c r="AB920" i="44"/>
  <c r="AB1070" i="44"/>
  <c r="AB1796" i="44"/>
  <c r="AB1654" i="44"/>
  <c r="AJ370" i="44"/>
  <c r="AL2224" i="44"/>
  <c r="AB1503" i="44"/>
  <c r="AB1356" i="44"/>
  <c r="AB1507" i="44"/>
  <c r="AB230" i="44"/>
  <c r="AL2361" i="44"/>
  <c r="AB773" i="44"/>
  <c r="AB1797" i="44"/>
  <c r="AL2608" i="44"/>
  <c r="AB919" i="44"/>
  <c r="AJ2081" i="44"/>
  <c r="AB774" i="44"/>
  <c r="AL2480" i="44"/>
  <c r="AC1945" i="44"/>
  <c r="AJ2090" i="44"/>
  <c r="AB1063" i="44"/>
  <c r="AC1938" i="44"/>
  <c r="AB918" i="44"/>
  <c r="AL2235" i="44"/>
  <c r="AJ371" i="44"/>
  <c r="AB227" i="44"/>
  <c r="AB1354" i="44"/>
  <c r="AB1799" i="44"/>
  <c r="AB776" i="44"/>
  <c r="AB1645" i="44"/>
  <c r="AB931" i="44"/>
  <c r="AB1643" i="44"/>
  <c r="AB1355" i="44"/>
  <c r="AB777" i="44"/>
  <c r="AL2490" i="44"/>
  <c r="AL2609" i="44"/>
  <c r="AL2734" i="44"/>
  <c r="AL2611" i="44"/>
  <c r="AL2354" i="44"/>
  <c r="AL2606" i="44"/>
  <c r="AL2738" i="44"/>
  <c r="AL2605" i="44"/>
  <c r="AC1942" i="44"/>
  <c r="AJ379" i="44"/>
  <c r="AC1937" i="44"/>
  <c r="AB1066" i="44"/>
  <c r="AL510" i="44"/>
  <c r="AL2476" i="44"/>
  <c r="AB1498" i="44"/>
  <c r="AB921" i="44"/>
  <c r="AB1209" i="44"/>
  <c r="AB1794" i="44"/>
  <c r="AB1213" i="44"/>
  <c r="AL2234" i="44"/>
  <c r="AB1501" i="44"/>
  <c r="AB1787" i="44"/>
  <c r="AJ2084" i="44"/>
  <c r="AC1944" i="44"/>
  <c r="AL2479" i="44"/>
  <c r="AB1791" i="44"/>
  <c r="AB1208" i="44"/>
  <c r="AL507" i="44"/>
  <c r="AL2744" i="44"/>
  <c r="AB930" i="44"/>
  <c r="AB1207" i="44"/>
  <c r="AB782" i="44"/>
  <c r="AB775" i="44"/>
  <c r="AB1800" i="44"/>
  <c r="AB1216" i="44"/>
  <c r="AB1352" i="44"/>
  <c r="AL505" i="44"/>
  <c r="AB1365" i="44"/>
  <c r="AB1071" i="44"/>
  <c r="AC1932" i="44"/>
  <c r="AJ383" i="44"/>
  <c r="AJ378" i="44"/>
  <c r="AJ2086" i="44"/>
  <c r="AC1935" i="44"/>
  <c r="AB1511" i="44"/>
  <c r="AB234" i="44"/>
  <c r="AB927" i="44"/>
  <c r="AL2222" i="44"/>
  <c r="AL508" i="44"/>
  <c r="AB1792" i="44"/>
  <c r="AB1361" i="44"/>
  <c r="AB778" i="44"/>
  <c r="AB1642" i="44"/>
  <c r="AJ382" i="44"/>
  <c r="AB231" i="44"/>
  <c r="AB1500" i="44"/>
  <c r="AL499" i="44"/>
  <c r="AB1062" i="44"/>
  <c r="AB235" i="44"/>
  <c r="AB236" i="44"/>
  <c r="AL2231" i="44"/>
  <c r="AJ2085" i="44"/>
  <c r="AB239" i="44"/>
  <c r="AB1065" i="44"/>
  <c r="AL2360" i="44"/>
  <c r="AB928" i="44"/>
  <c r="AB1652" i="44"/>
  <c r="AL2351" i="44"/>
  <c r="AJ2091" i="44"/>
  <c r="AL2612" i="44"/>
  <c r="AL2484" i="44"/>
  <c r="AL2485" i="44"/>
  <c r="AL2358" i="44"/>
  <c r="AL2482" i="44"/>
  <c r="AL2736" i="44"/>
  <c r="AL2607" i="44"/>
  <c r="AL2353" i="44"/>
  <c r="AL2350" i="44"/>
  <c r="AJ384" i="44"/>
  <c r="AB233" i="44"/>
  <c r="AB923" i="44"/>
  <c r="AB1798" i="44"/>
  <c r="AB1072" i="44"/>
  <c r="AJ376" i="44"/>
  <c r="AB1788" i="44"/>
  <c r="AL511" i="44"/>
  <c r="AL504" i="44"/>
  <c r="AB1064" i="44"/>
  <c r="AL2363" i="44"/>
  <c r="AJ373" i="44"/>
  <c r="AB225" i="44"/>
  <c r="AL2357" i="44"/>
  <c r="AC1946" i="44"/>
  <c r="AB1358" i="44"/>
  <c r="AB1364" i="44"/>
  <c r="AJ374" i="44"/>
  <c r="AC1940" i="44"/>
  <c r="AL2236" i="44"/>
  <c r="AB226" i="44"/>
  <c r="AB785" i="44"/>
  <c r="AL2603" i="44"/>
  <c r="AL2743" i="44"/>
  <c r="AJ2078" i="44"/>
  <c r="AB925" i="44"/>
  <c r="AB1499" i="44"/>
  <c r="AB1656" i="44"/>
  <c r="AB1075" i="44"/>
  <c r="AB1790" i="44"/>
  <c r="AB1211" i="44"/>
  <c r="AB1217" i="44"/>
  <c r="AC1934" i="44"/>
  <c r="AL2739" i="44"/>
  <c r="AL2228" i="44"/>
  <c r="AL2229" i="44"/>
  <c r="AL2740" i="44"/>
  <c r="AB780" i="44"/>
  <c r="AJ377" i="44"/>
  <c r="AL2735" i="44"/>
  <c r="AB1505" i="44"/>
  <c r="AB1508" i="44"/>
  <c r="AB1220" i="44"/>
  <c r="AL502" i="44"/>
  <c r="AB922" i="44"/>
  <c r="AL509" i="44"/>
  <c r="AL2225" i="44"/>
  <c r="AB1069" i="44"/>
  <c r="AB1074" i="44"/>
  <c r="AB240" i="44"/>
  <c r="AC1933" i="44"/>
  <c r="AL2230" i="44"/>
  <c r="AL2487" i="44"/>
  <c r="AJ2087" i="44"/>
  <c r="AB1076" i="44"/>
  <c r="AB929" i="44"/>
  <c r="AB1215" i="44"/>
  <c r="AC1943" i="44"/>
  <c r="AB924" i="44"/>
  <c r="AL2483" i="44"/>
  <c r="AJ385" i="44"/>
  <c r="AL2610" i="44"/>
  <c r="AL2733" i="44"/>
  <c r="AL2477" i="44"/>
  <c r="AL2481" i="44"/>
  <c r="AL2604" i="44"/>
  <c r="AL2731" i="44"/>
  <c r="AL2488" i="44"/>
  <c r="AL2616" i="44"/>
  <c r="AL2359" i="44"/>
  <c r="AL2486" i="44"/>
  <c r="AL2732" i="44"/>
  <c r="AJ380" i="44"/>
  <c r="AB228" i="44"/>
  <c r="AB772" i="44"/>
  <c r="AL381" i="44"/>
  <c r="AJ2089" i="44"/>
  <c r="AL497" i="44"/>
  <c r="AC1939" i="44"/>
  <c r="AB1653" i="44"/>
  <c r="AL2730" i="44"/>
  <c r="AB1655" i="44"/>
  <c r="AB779" i="44"/>
  <c r="AB1359" i="44"/>
  <c r="AB1789" i="44"/>
  <c r="AB238" i="44"/>
  <c r="AL2742" i="44"/>
  <c r="AL2617" i="44"/>
  <c r="AB232" i="44"/>
  <c r="AB1363" i="44"/>
  <c r="AB1360" i="44"/>
  <c r="AL2741" i="44"/>
  <c r="AB1647" i="44"/>
  <c r="AB1648" i="44"/>
  <c r="AL501" i="44"/>
  <c r="AL2227" i="44"/>
  <c r="AB1644" i="44"/>
  <c r="AJ372" i="44"/>
  <c r="AJ2082" i="44"/>
  <c r="AL500" i="44"/>
  <c r="AC1941" i="44"/>
  <c r="AB1801" i="44"/>
  <c r="AL498" i="44"/>
  <c r="AB1646" i="44"/>
  <c r="AJ2088" i="44"/>
  <c r="AJ375" i="44"/>
  <c r="AL2614" i="44"/>
  <c r="AB1212" i="44"/>
  <c r="AB1502" i="44"/>
  <c r="AB1068" i="44"/>
  <c r="AB237" i="44"/>
  <c r="AB1353" i="44"/>
  <c r="AB1497" i="44"/>
  <c r="AJ2080" i="44"/>
  <c r="AB1357" i="44"/>
  <c r="AB1510" i="44"/>
  <c r="AJ2083" i="44"/>
  <c r="AB1219" i="44"/>
  <c r="AB229" i="44"/>
  <c r="AB783" i="44"/>
  <c r="AJ2077" i="44"/>
  <c r="AB1793" i="44"/>
  <c r="AL2223" i="44"/>
  <c r="AL2226" i="44"/>
  <c r="AB917" i="44"/>
  <c r="AB1509" i="44"/>
  <c r="AB1504" i="44"/>
  <c r="AM1653" i="5"/>
  <c r="AL512" i="44"/>
  <c r="AG846" i="2"/>
  <c r="AG900" i="2" s="1"/>
  <c r="AH792" i="2" s="1"/>
  <c r="AH846" i="2" s="1"/>
  <c r="AH900" i="2" s="1"/>
  <c r="AI792" i="2" s="1"/>
  <c r="AI846" i="2" s="1"/>
  <c r="AI900" i="2" s="1"/>
  <c r="AJ792" i="2" s="1"/>
  <c r="AJ846" i="2" s="1"/>
  <c r="AJ900" i="2" s="1"/>
  <c r="AK792" i="2" s="1"/>
  <c r="AN1281" i="2"/>
  <c r="AN1335" i="2" s="1"/>
  <c r="AM1652" i="5"/>
  <c r="AM1656" i="5"/>
  <c r="AD222" i="2"/>
  <c r="AE218" i="2" s="1"/>
  <c r="AD217" i="2"/>
  <c r="AD27" i="2"/>
  <c r="AD32" i="2" s="1"/>
  <c r="AN1280" i="2"/>
  <c r="AN1334" i="2" s="1"/>
  <c r="AN991" i="2"/>
  <c r="AN1045" i="2" s="1"/>
  <c r="K11" i="96" l="1"/>
  <c r="AR96" i="9"/>
  <c r="F186" i="9" s="1"/>
  <c r="AN15" i="10"/>
  <c r="F281" i="9"/>
  <c r="AQ151" i="9"/>
  <c r="F102" i="10"/>
  <c r="J12" i="96"/>
  <c r="F280" i="9"/>
  <c r="F284" i="9"/>
  <c r="F286" i="9"/>
  <c r="F283" i="9"/>
  <c r="F282" i="9"/>
  <c r="AM2360" i="44"/>
  <c r="AC1504" i="44"/>
  <c r="AM2223" i="44"/>
  <c r="AC229" i="44"/>
  <c r="AC1357" i="44"/>
  <c r="AC237" i="44"/>
  <c r="AM2614" i="44"/>
  <c r="AM498" i="44"/>
  <c r="AK2082" i="44"/>
  <c r="AM501" i="44"/>
  <c r="AC1360" i="44"/>
  <c r="AM2742" i="44"/>
  <c r="AC779" i="44"/>
  <c r="AD1939" i="44"/>
  <c r="AC772" i="44"/>
  <c r="AM2486" i="44"/>
  <c r="AM2731" i="44"/>
  <c r="AM2733" i="44"/>
  <c r="AC924" i="44"/>
  <c r="AC1076" i="44"/>
  <c r="AD1933" i="44"/>
  <c r="AM2225" i="44"/>
  <c r="AC1220" i="44"/>
  <c r="AK377" i="44"/>
  <c r="AM2228" i="44"/>
  <c r="AC1211" i="44"/>
  <c r="AC1499" i="44"/>
  <c r="AM2603" i="44"/>
  <c r="AD1940" i="44"/>
  <c r="AD1946" i="44"/>
  <c r="AM2363" i="44"/>
  <c r="AC1788" i="44"/>
  <c r="AC923" i="44"/>
  <c r="AM2353" i="44"/>
  <c r="AM2358" i="44"/>
  <c r="AK2091" i="44"/>
  <c r="AM2231" i="44"/>
  <c r="AM499" i="44"/>
  <c r="AC1642" i="44"/>
  <c r="AM508" i="44"/>
  <c r="AC1511" i="44"/>
  <c r="AK383" i="44"/>
  <c r="AM505" i="44"/>
  <c r="AC775" i="44"/>
  <c r="AM2744" i="44"/>
  <c r="AM2479" i="44"/>
  <c r="AC1501" i="44"/>
  <c r="AC1209" i="44"/>
  <c r="AM510" i="44"/>
  <c r="AD1942" i="44"/>
  <c r="AM2354" i="44"/>
  <c r="AM2490" i="44"/>
  <c r="AC931" i="44"/>
  <c r="AC1354" i="44"/>
  <c r="AC918" i="44"/>
  <c r="AD1945" i="44"/>
  <c r="AC919" i="44"/>
  <c r="AM2361" i="44"/>
  <c r="AC1503" i="44"/>
  <c r="AC1796" i="44"/>
  <c r="AC1214" i="44"/>
  <c r="AC1210" i="44"/>
  <c r="AC1221" i="44"/>
  <c r="AC1362" i="44"/>
  <c r="AC926" i="44"/>
  <c r="AC1073" i="44"/>
  <c r="AC1506" i="44"/>
  <c r="AM2356" i="44"/>
  <c r="AC1509" i="44"/>
  <c r="AC1793" i="44"/>
  <c r="AC1219" i="44"/>
  <c r="AK2080" i="44"/>
  <c r="AC1068" i="44"/>
  <c r="AK375" i="44"/>
  <c r="AC1801" i="44"/>
  <c r="AK372" i="44"/>
  <c r="AC1648" i="44"/>
  <c r="AC1363" i="44"/>
  <c r="AC238" i="44"/>
  <c r="AC1655" i="44"/>
  <c r="AM497" i="44"/>
  <c r="AC228" i="44"/>
  <c r="AM2359" i="44"/>
  <c r="AM2604" i="44"/>
  <c r="AM2610" i="44"/>
  <c r="AD1943" i="44"/>
  <c r="AK2087" i="44"/>
  <c r="AC240" i="44"/>
  <c r="AM509" i="44"/>
  <c r="AC1508" i="44"/>
  <c r="AC780" i="44"/>
  <c r="AM2739" i="44"/>
  <c r="AC1790" i="44"/>
  <c r="AC925" i="44"/>
  <c r="AC785" i="44"/>
  <c r="AK374" i="44"/>
  <c r="AM2357" i="44"/>
  <c r="AC1064" i="44"/>
  <c r="AK376" i="44"/>
  <c r="AC233" i="44"/>
  <c r="AM2607" i="44"/>
  <c r="AM2485" i="44"/>
  <c r="AM2351" i="44"/>
  <c r="AC1065" i="44"/>
  <c r="AC236" i="44"/>
  <c r="AC1500" i="44"/>
  <c r="AC778" i="44"/>
  <c r="AM2222" i="44"/>
  <c r="AD1935" i="44"/>
  <c r="AD1932" i="44"/>
  <c r="AC1352" i="44"/>
  <c r="AC782" i="44"/>
  <c r="AM507" i="44"/>
  <c r="AD1944" i="44"/>
  <c r="AM2234" i="44"/>
  <c r="AC921" i="44"/>
  <c r="AC1066" i="44"/>
  <c r="AM2605" i="44"/>
  <c r="AM2611" i="44"/>
  <c r="AC777" i="44"/>
  <c r="AC1645" i="44"/>
  <c r="AC227" i="44"/>
  <c r="AD1938" i="44"/>
  <c r="AM2480" i="44"/>
  <c r="AM2608" i="44"/>
  <c r="AC230" i="44"/>
  <c r="AM2224" i="44"/>
  <c r="AC1070" i="44"/>
  <c r="AC1067" i="44"/>
  <c r="AC781" i="44"/>
  <c r="AC786" i="44"/>
  <c r="AM2232" i="44"/>
  <c r="AM2349" i="44"/>
  <c r="AM2355" i="44"/>
  <c r="AM2489" i="44"/>
  <c r="AM2613" i="44"/>
  <c r="AK385" i="44"/>
  <c r="AM2487" i="44"/>
  <c r="AC917" i="44"/>
  <c r="AK2077" i="44"/>
  <c r="AK2083" i="44"/>
  <c r="AC1497" i="44"/>
  <c r="AC1502" i="44"/>
  <c r="AK2088" i="44"/>
  <c r="AD1941" i="44"/>
  <c r="AC1644" i="44"/>
  <c r="AC1647" i="44"/>
  <c r="AC232" i="44"/>
  <c r="AC1789" i="44"/>
  <c r="AM2730" i="44"/>
  <c r="AK2089" i="44"/>
  <c r="AK380" i="44"/>
  <c r="AM2616" i="44"/>
  <c r="AM2481" i="44"/>
  <c r="AC1215" i="44"/>
  <c r="AC1074" i="44"/>
  <c r="AC922" i="44"/>
  <c r="AC1505" i="44"/>
  <c r="AM2740" i="44"/>
  <c r="AD1934" i="44"/>
  <c r="AC1075" i="44"/>
  <c r="AK2078" i="44"/>
  <c r="AC226" i="44"/>
  <c r="AC1364" i="44"/>
  <c r="AC225" i="44"/>
  <c r="AM504" i="44"/>
  <c r="AC1072" i="44"/>
  <c r="AK384" i="44"/>
  <c r="AM2736" i="44"/>
  <c r="AM2484" i="44"/>
  <c r="AC1652" i="44"/>
  <c r="AC239" i="44"/>
  <c r="AC235" i="44"/>
  <c r="AC231" i="44"/>
  <c r="AC1361" i="44"/>
  <c r="AC927" i="44"/>
  <c r="AK2086" i="44"/>
  <c r="AC1071" i="44"/>
  <c r="AC1216" i="44"/>
  <c r="AC1207" i="44"/>
  <c r="AC1208" i="44"/>
  <c r="AK2084" i="44"/>
  <c r="AC1213" i="44"/>
  <c r="AC1498" i="44"/>
  <c r="AD1937" i="44"/>
  <c r="AM2738" i="44"/>
  <c r="AM2734" i="44"/>
  <c r="AC1355" i="44"/>
  <c r="AC776" i="44"/>
  <c r="AK371" i="44"/>
  <c r="AC1063" i="44"/>
  <c r="AC774" i="44"/>
  <c r="AC1797" i="44"/>
  <c r="AC1507" i="44"/>
  <c r="AK370" i="44"/>
  <c r="AC920" i="44"/>
  <c r="AM503" i="44"/>
  <c r="AC1795" i="44"/>
  <c r="AC1651" i="44"/>
  <c r="AK2079" i="44"/>
  <c r="AM2233" i="44"/>
  <c r="AC784" i="44"/>
  <c r="AM2362" i="44"/>
  <c r="AM2478" i="44"/>
  <c r="AM2741" i="44"/>
  <c r="AM2226" i="44"/>
  <c r="AC783" i="44"/>
  <c r="AC1510" i="44"/>
  <c r="AC1353" i="44"/>
  <c r="AC1212" i="44"/>
  <c r="AC1646" i="44"/>
  <c r="AM500" i="44"/>
  <c r="AM2227" i="44"/>
  <c r="AM2617" i="44"/>
  <c r="AC1359" i="44"/>
  <c r="AC1653" i="44"/>
  <c r="AM381" i="44"/>
  <c r="AM2732" i="44"/>
  <c r="AM2488" i="44"/>
  <c r="AM2477" i="44"/>
  <c r="AM2483" i="44"/>
  <c r="AC929" i="44"/>
  <c r="AM2230" i="44"/>
  <c r="AC1069" i="44"/>
  <c r="AM502" i="44"/>
  <c r="AM2735" i="44"/>
  <c r="AM2229" i="44"/>
  <c r="AC1217" i="44"/>
  <c r="AC1656" i="44"/>
  <c r="AM2743" i="44"/>
  <c r="AM2236" i="44"/>
  <c r="AC1358" i="44"/>
  <c r="AK373" i="44"/>
  <c r="AM511" i="44"/>
  <c r="AC1798" i="44"/>
  <c r="AM2350" i="44"/>
  <c r="AM2482" i="44"/>
  <c r="AM2612" i="44"/>
  <c r="AC928" i="44"/>
  <c r="AK2085" i="44"/>
  <c r="AC1062" i="44"/>
  <c r="AK382" i="44"/>
  <c r="AC1792" i="44"/>
  <c r="AC234" i="44"/>
  <c r="AK378" i="44"/>
  <c r="AC1365" i="44"/>
  <c r="AC1800" i="44"/>
  <c r="AC930" i="44"/>
  <c r="AC1791" i="44"/>
  <c r="AC1787" i="44"/>
  <c r="AC1794" i="44"/>
  <c r="AM2476" i="44"/>
  <c r="AK379" i="44"/>
  <c r="AM2606" i="44"/>
  <c r="AM2609" i="44"/>
  <c r="AC1643" i="44"/>
  <c r="AC1799" i="44"/>
  <c r="AM2235" i="44"/>
  <c r="AK2090" i="44"/>
  <c r="AK2081" i="44"/>
  <c r="AC773" i="44"/>
  <c r="AC1356" i="44"/>
  <c r="AC1654" i="44"/>
  <c r="AM506" i="44"/>
  <c r="AD1936" i="44"/>
  <c r="AC1649" i="44"/>
  <c r="AC1218" i="44"/>
  <c r="AC1366" i="44"/>
  <c r="AM2737" i="44"/>
  <c r="AC1650" i="44"/>
  <c r="AM2352" i="44"/>
  <c r="AM2615" i="44"/>
  <c r="AN1653" i="5"/>
  <c r="AN1656" i="5" s="1"/>
  <c r="AM512" i="44"/>
  <c r="AK846" i="2"/>
  <c r="AK900" i="2" s="1"/>
  <c r="AL792" i="2" s="1"/>
  <c r="AL846" i="2" s="1"/>
  <c r="AL900" i="2" s="1"/>
  <c r="AM792" i="2" s="1"/>
  <c r="AM846" i="2" s="1"/>
  <c r="AM900" i="2" s="1"/>
  <c r="AN792" i="2" s="1"/>
  <c r="AN1652" i="5"/>
  <c r="AE27" i="2"/>
  <c r="AE32" i="2" s="1"/>
  <c r="AE222" i="2"/>
  <c r="AF218" i="2" s="1"/>
  <c r="AE217" i="2"/>
  <c r="F188" i="9" l="1"/>
  <c r="F140" i="9"/>
  <c r="F183" i="9"/>
  <c r="F106" i="9"/>
  <c r="F184" i="9"/>
  <c r="F108" i="9"/>
  <c r="AR151" i="9"/>
  <c r="F126" i="9"/>
  <c r="F128" i="9"/>
  <c r="F107" i="9"/>
  <c r="F185" i="9"/>
  <c r="F127" i="9"/>
  <c r="F125" i="9"/>
  <c r="F182" i="9"/>
  <c r="K12" i="96"/>
  <c r="F115" i="9"/>
  <c r="F285" i="9"/>
  <c r="AL2081" i="44"/>
  <c r="AL2085" i="44"/>
  <c r="AL2079" i="44"/>
  <c r="AL2088" i="44"/>
  <c r="AL2080" i="44"/>
  <c r="AN2615" i="44"/>
  <c r="AD1366" i="44"/>
  <c r="AN506" i="44"/>
  <c r="AD1643" i="44"/>
  <c r="AN2476" i="44"/>
  <c r="AD930" i="44"/>
  <c r="AD234" i="44"/>
  <c r="AN2350" i="44"/>
  <c r="AD1358" i="44"/>
  <c r="AD1217" i="44"/>
  <c r="AD1069" i="44"/>
  <c r="AN2477" i="44"/>
  <c r="AD1653" i="44"/>
  <c r="AN500" i="44"/>
  <c r="AD1510" i="44"/>
  <c r="AN2478" i="44"/>
  <c r="AD920" i="44"/>
  <c r="AD774" i="44"/>
  <c r="AD1355" i="44"/>
  <c r="AD1498" i="44"/>
  <c r="AD1207" i="44"/>
  <c r="AD927" i="44"/>
  <c r="AD239" i="44"/>
  <c r="AL384" i="44"/>
  <c r="AD1364" i="44"/>
  <c r="AE1934" i="44"/>
  <c r="AD1074" i="44"/>
  <c r="AL380" i="44"/>
  <c r="AD232" i="44"/>
  <c r="AL2077" i="44"/>
  <c r="AN2613" i="44"/>
  <c r="AN2232" i="44"/>
  <c r="AD1070" i="44"/>
  <c r="AN2480" i="44"/>
  <c r="AD777" i="44"/>
  <c r="AD921" i="44"/>
  <c r="AD782" i="44"/>
  <c r="AN2222" i="44"/>
  <c r="AD1065" i="44"/>
  <c r="AD233" i="44"/>
  <c r="AL374" i="44"/>
  <c r="AN2739" i="44"/>
  <c r="AD240" i="44"/>
  <c r="AN2604" i="44"/>
  <c r="AD1655" i="44"/>
  <c r="AL372" i="44"/>
  <c r="AN2356" i="44"/>
  <c r="AD1362" i="44"/>
  <c r="AD1796" i="44"/>
  <c r="AE1945" i="44"/>
  <c r="AN2490" i="44"/>
  <c r="AD1209" i="44"/>
  <c r="AD775" i="44"/>
  <c r="AN508" i="44"/>
  <c r="AL2091" i="44"/>
  <c r="AD1788" i="44"/>
  <c r="AN2603" i="44"/>
  <c r="AL377" i="44"/>
  <c r="AD1076" i="44"/>
  <c r="AN2486" i="44"/>
  <c r="AN2742" i="44"/>
  <c r="AN498" i="44"/>
  <c r="AD229" i="44"/>
  <c r="AL2090" i="44"/>
  <c r="AL2089" i="44"/>
  <c r="AL2087" i="44"/>
  <c r="AN2352" i="44"/>
  <c r="AD1218" i="44"/>
  <c r="AD1654" i="44"/>
  <c r="AN2609" i="44"/>
  <c r="AD1794" i="44"/>
  <c r="AD1800" i="44"/>
  <c r="AD1792" i="44"/>
  <c r="AD928" i="44"/>
  <c r="AD1798" i="44"/>
  <c r="AN2236" i="44"/>
  <c r="AN2229" i="44"/>
  <c r="AN2230" i="44"/>
  <c r="AN2488" i="44"/>
  <c r="AD1359" i="44"/>
  <c r="AD1646" i="44"/>
  <c r="AD783" i="44"/>
  <c r="AN2362" i="44"/>
  <c r="AD1651" i="44"/>
  <c r="AL370" i="44"/>
  <c r="AD1063" i="44"/>
  <c r="AN2734" i="44"/>
  <c r="AD1213" i="44"/>
  <c r="AD1216" i="44"/>
  <c r="AD1361" i="44"/>
  <c r="AD1652" i="44"/>
  <c r="AD1072" i="44"/>
  <c r="AD226" i="44"/>
  <c r="AN2740" i="44"/>
  <c r="AD1215" i="44"/>
  <c r="AD1647" i="44"/>
  <c r="AD1502" i="44"/>
  <c r="AD917" i="44"/>
  <c r="AN2489" i="44"/>
  <c r="AD786" i="44"/>
  <c r="AN2224" i="44"/>
  <c r="AE1938" i="44"/>
  <c r="AN2611" i="44"/>
  <c r="AN2234" i="44"/>
  <c r="AD1352" i="44"/>
  <c r="AD778" i="44"/>
  <c r="AN2351" i="44"/>
  <c r="AL376" i="44"/>
  <c r="AD785" i="44"/>
  <c r="AD780" i="44"/>
  <c r="AN2359" i="44"/>
  <c r="AD238" i="44"/>
  <c r="AD1801" i="44"/>
  <c r="AD1219" i="44"/>
  <c r="AD1506" i="44"/>
  <c r="AD1221" i="44"/>
  <c r="AD1503" i="44"/>
  <c r="AD918" i="44"/>
  <c r="AN2354" i="44"/>
  <c r="AD1501" i="44"/>
  <c r="AN505" i="44"/>
  <c r="AD1642" i="44"/>
  <c r="AN2358" i="44"/>
  <c r="AN2363" i="44"/>
  <c r="AD1499" i="44"/>
  <c r="AD1220" i="44"/>
  <c r="AD924" i="44"/>
  <c r="AD772" i="44"/>
  <c r="AD1360" i="44"/>
  <c r="AN2614" i="44"/>
  <c r="AN2223" i="44"/>
  <c r="AL2084" i="44"/>
  <c r="AL2078" i="44"/>
  <c r="AD1650" i="44"/>
  <c r="AD1649" i="44"/>
  <c r="AD1356" i="44"/>
  <c r="AN2235" i="44"/>
  <c r="AN2606" i="44"/>
  <c r="AD1787" i="44"/>
  <c r="AD1365" i="44"/>
  <c r="AL382" i="44"/>
  <c r="AN2612" i="44"/>
  <c r="AN511" i="44"/>
  <c r="AN2743" i="44"/>
  <c r="AN2735" i="44"/>
  <c r="AD929" i="44"/>
  <c r="AN2732" i="44"/>
  <c r="AN2617" i="44"/>
  <c r="AD1212" i="44"/>
  <c r="AN2226" i="44"/>
  <c r="AD784" i="44"/>
  <c r="AD1795" i="44"/>
  <c r="AD1507" i="44"/>
  <c r="AL371" i="44"/>
  <c r="AN2738" i="44"/>
  <c r="AD1071" i="44"/>
  <c r="AD231" i="44"/>
  <c r="AN2484" i="44"/>
  <c r="AN504" i="44"/>
  <c r="AD1505" i="44"/>
  <c r="AN2481" i="44"/>
  <c r="AN2730" i="44"/>
  <c r="AD1644" i="44"/>
  <c r="AD1497" i="44"/>
  <c r="AN2487" i="44"/>
  <c r="AN2355" i="44"/>
  <c r="AD781" i="44"/>
  <c r="AD230" i="44"/>
  <c r="AD227" i="44"/>
  <c r="AN2605" i="44"/>
  <c r="AE1944" i="44"/>
  <c r="AE1932" i="44"/>
  <c r="AD1500" i="44"/>
  <c r="AN2485" i="44"/>
  <c r="AD1064" i="44"/>
  <c r="AD925" i="44"/>
  <c r="AD1508" i="44"/>
  <c r="AE1943" i="44"/>
  <c r="AD228" i="44"/>
  <c r="AD1363" i="44"/>
  <c r="AL375" i="44"/>
  <c r="AD1793" i="44"/>
  <c r="AD1073" i="44"/>
  <c r="AD1210" i="44"/>
  <c r="AN2361" i="44"/>
  <c r="AD1354" i="44"/>
  <c r="AE1942" i="44"/>
  <c r="AN2479" i="44"/>
  <c r="AL383" i="44"/>
  <c r="AN499" i="44"/>
  <c r="AN2353" i="44"/>
  <c r="AE1946" i="44"/>
  <c r="AD1211" i="44"/>
  <c r="AN2225" i="44"/>
  <c r="AN2733" i="44"/>
  <c r="AE1939" i="44"/>
  <c r="AN501" i="44"/>
  <c r="AD237" i="44"/>
  <c r="AD1504" i="44"/>
  <c r="AL2086" i="44"/>
  <c r="AL2083" i="44"/>
  <c r="AL385" i="44"/>
  <c r="AN2737" i="44"/>
  <c r="AE1936" i="44"/>
  <c r="AD773" i="44"/>
  <c r="AD1799" i="44"/>
  <c r="AL379" i="44"/>
  <c r="AD1791" i="44"/>
  <c r="AL378" i="44"/>
  <c r="AD1062" i="44"/>
  <c r="AN2482" i="44"/>
  <c r="AL373" i="44"/>
  <c r="AD1656" i="44"/>
  <c r="AN502" i="44"/>
  <c r="AN2483" i="44"/>
  <c r="AN381" i="44"/>
  <c r="AN2227" i="44"/>
  <c r="AD1353" i="44"/>
  <c r="AN2741" i="44"/>
  <c r="AN2233" i="44"/>
  <c r="AN503" i="44"/>
  <c r="AD1797" i="44"/>
  <c r="AD776" i="44"/>
  <c r="AE1937" i="44"/>
  <c r="AD1208" i="44"/>
  <c r="AD235" i="44"/>
  <c r="AN2736" i="44"/>
  <c r="AD225" i="44"/>
  <c r="AD1075" i="44"/>
  <c r="AD922" i="44"/>
  <c r="AN2616" i="44"/>
  <c r="AD1789" i="44"/>
  <c r="AE1941" i="44"/>
  <c r="AN2349" i="44"/>
  <c r="AD1067" i="44"/>
  <c r="AN2608" i="44"/>
  <c r="AD1645" i="44"/>
  <c r="AD1066" i="44"/>
  <c r="AN507" i="44"/>
  <c r="AE1935" i="44"/>
  <c r="AD236" i="44"/>
  <c r="AN2607" i="44"/>
  <c r="AN2357" i="44"/>
  <c r="AD1790" i="44"/>
  <c r="AN509" i="44"/>
  <c r="AN2610" i="44"/>
  <c r="AN497" i="44"/>
  <c r="AD1648" i="44"/>
  <c r="AD1068" i="44"/>
  <c r="AD1509" i="44"/>
  <c r="AD926" i="44"/>
  <c r="AD1214" i="44"/>
  <c r="AD919" i="44"/>
  <c r="AD931" i="44"/>
  <c r="AN510" i="44"/>
  <c r="AN2744" i="44"/>
  <c r="AD1511" i="44"/>
  <c r="AN2231" i="44"/>
  <c r="AD923" i="44"/>
  <c r="AE1940" i="44"/>
  <c r="AN2228" i="44"/>
  <c r="AE1933" i="44"/>
  <c r="AN2731" i="44"/>
  <c r="AD779" i="44"/>
  <c r="AL2082" i="44"/>
  <c r="AD1357" i="44"/>
  <c r="AN2360" i="44"/>
  <c r="AN512" i="44"/>
  <c r="AN846" i="2"/>
  <c r="AN900" i="2" s="1"/>
  <c r="AF222" i="2"/>
  <c r="AG218" i="2" s="1"/>
  <c r="AF27" i="2"/>
  <c r="AF32" i="2" s="1"/>
  <c r="AF217" i="2"/>
  <c r="E36" i="7" l="1"/>
  <c r="G151" i="9"/>
  <c r="F187" i="9"/>
  <c r="F151" i="9"/>
  <c r="F287" i="9"/>
  <c r="AE923" i="44"/>
  <c r="AE926" i="44"/>
  <c r="AE1067" i="44"/>
  <c r="AE776" i="44"/>
  <c r="AM379" i="44"/>
  <c r="AE1504" i="44"/>
  <c r="AF1942" i="44"/>
  <c r="AE1073" i="44"/>
  <c r="AE228" i="44"/>
  <c r="AE1064" i="44"/>
  <c r="AF1944" i="44"/>
  <c r="AE781" i="44"/>
  <c r="AE1644" i="44"/>
  <c r="AE784" i="44"/>
  <c r="AE1787" i="44"/>
  <c r="AE1649" i="44"/>
  <c r="AE924" i="44"/>
  <c r="AE1506" i="44"/>
  <c r="AE1215" i="44"/>
  <c r="AE1652" i="44"/>
  <c r="AE1798" i="44"/>
  <c r="AE1794" i="44"/>
  <c r="AE229" i="44"/>
  <c r="AE1076" i="44"/>
  <c r="AM2091" i="44"/>
  <c r="AE240" i="44"/>
  <c r="AE1065" i="44"/>
  <c r="AE777" i="44"/>
  <c r="AE1074" i="44"/>
  <c r="AE239" i="44"/>
  <c r="AE1355" i="44"/>
  <c r="AE1510" i="44"/>
  <c r="AE1069" i="44"/>
  <c r="AE234" i="44"/>
  <c r="AM2088" i="44"/>
  <c r="AM385" i="44"/>
  <c r="AE1357" i="44"/>
  <c r="AF1933" i="44"/>
  <c r="AE931" i="44"/>
  <c r="AE1509" i="44"/>
  <c r="AE1066" i="44"/>
  <c r="AE922" i="44"/>
  <c r="AE235" i="44"/>
  <c r="AE1797" i="44"/>
  <c r="AE1353" i="44"/>
  <c r="AE1062" i="44"/>
  <c r="AE1799" i="44"/>
  <c r="AE237" i="44"/>
  <c r="AE1354" i="44"/>
  <c r="AE1793" i="44"/>
  <c r="AF1943" i="44"/>
  <c r="AM371" i="44"/>
  <c r="AE929" i="44"/>
  <c r="AE1650" i="44"/>
  <c r="AE1220" i="44"/>
  <c r="AE1642" i="44"/>
  <c r="AE918" i="44"/>
  <c r="AE1219" i="44"/>
  <c r="AE780" i="44"/>
  <c r="AE778" i="44"/>
  <c r="AF1938" i="44"/>
  <c r="AE917" i="44"/>
  <c r="AE1361" i="44"/>
  <c r="AE1063" i="44"/>
  <c r="AE783" i="44"/>
  <c r="AE928" i="44"/>
  <c r="AM2087" i="44"/>
  <c r="AM377" i="44"/>
  <c r="AF1945" i="44"/>
  <c r="AM372" i="44"/>
  <c r="AM2077" i="44"/>
  <c r="AF1934" i="44"/>
  <c r="AE927" i="44"/>
  <c r="AE774" i="44"/>
  <c r="AE1217" i="44"/>
  <c r="AE930" i="44"/>
  <c r="AE1366" i="44"/>
  <c r="AM2079" i="44"/>
  <c r="AM2082" i="44"/>
  <c r="AE1511" i="44"/>
  <c r="AE919" i="44"/>
  <c r="AE1068" i="44"/>
  <c r="AE236" i="44"/>
  <c r="AE1645" i="44"/>
  <c r="AF1941" i="44"/>
  <c r="AE1075" i="44"/>
  <c r="AE1208" i="44"/>
  <c r="AE1656" i="44"/>
  <c r="AM378" i="44"/>
  <c r="AE773" i="44"/>
  <c r="AM2083" i="44"/>
  <c r="AE1211" i="44"/>
  <c r="AM383" i="44"/>
  <c r="AM375" i="44"/>
  <c r="AE1508" i="44"/>
  <c r="AE1500" i="44"/>
  <c r="AE227" i="44"/>
  <c r="AE231" i="44"/>
  <c r="AE1507" i="44"/>
  <c r="AE1212" i="44"/>
  <c r="AM382" i="44"/>
  <c r="AM2078" i="44"/>
  <c r="AE1360" i="44"/>
  <c r="AE1499" i="44"/>
  <c r="AE1503" i="44"/>
  <c r="AE1801" i="44"/>
  <c r="AE785" i="44"/>
  <c r="AE1352" i="44"/>
  <c r="AE1502" i="44"/>
  <c r="AE226" i="44"/>
  <c r="AE1216" i="44"/>
  <c r="AM370" i="44"/>
  <c r="AE1646" i="44"/>
  <c r="AE1792" i="44"/>
  <c r="AE1654" i="44"/>
  <c r="AM2089" i="44"/>
  <c r="AE775" i="44"/>
  <c r="AE1796" i="44"/>
  <c r="AE1655" i="44"/>
  <c r="AM374" i="44"/>
  <c r="AE782" i="44"/>
  <c r="AE1070" i="44"/>
  <c r="AE232" i="44"/>
  <c r="AE1364" i="44"/>
  <c r="AE1207" i="44"/>
  <c r="AE920" i="44"/>
  <c r="AE1653" i="44"/>
  <c r="AE1358" i="44"/>
  <c r="AM2085" i="44"/>
  <c r="AE779" i="44"/>
  <c r="AF1940" i="44"/>
  <c r="AE1214" i="44"/>
  <c r="AE1648" i="44"/>
  <c r="AE1790" i="44"/>
  <c r="AF1935" i="44"/>
  <c r="AE1789" i="44"/>
  <c r="AE225" i="44"/>
  <c r="AF1937" i="44"/>
  <c r="AM373" i="44"/>
  <c r="AE1791" i="44"/>
  <c r="AF1936" i="44"/>
  <c r="AM2086" i="44"/>
  <c r="AF1939" i="44"/>
  <c r="AF1946" i="44"/>
  <c r="AE1210" i="44"/>
  <c r="AE1363" i="44"/>
  <c r="AE925" i="44"/>
  <c r="AF1932" i="44"/>
  <c r="AE230" i="44"/>
  <c r="AE1497" i="44"/>
  <c r="AE1505" i="44"/>
  <c r="AE1071" i="44"/>
  <c r="AE1795" i="44"/>
  <c r="AE1365" i="44"/>
  <c r="AE1356" i="44"/>
  <c r="AM2084" i="44"/>
  <c r="AE772" i="44"/>
  <c r="AE1501" i="44"/>
  <c r="AE1221" i="44"/>
  <c r="AE238" i="44"/>
  <c r="AM376" i="44"/>
  <c r="AE786" i="44"/>
  <c r="AE1647" i="44"/>
  <c r="AE1072" i="44"/>
  <c r="AE1213" i="44"/>
  <c r="AE1651" i="44"/>
  <c r="AE1359" i="44"/>
  <c r="AE1800" i="44"/>
  <c r="AE1218" i="44"/>
  <c r="AM2090" i="44"/>
  <c r="AE1788" i="44"/>
  <c r="AE1209" i="44"/>
  <c r="AE1362" i="44"/>
  <c r="AE233" i="44"/>
  <c r="AE921" i="44"/>
  <c r="AM380" i="44"/>
  <c r="AM384" i="44"/>
  <c r="AE1498" i="44"/>
  <c r="AE1643" i="44"/>
  <c r="AM2080" i="44"/>
  <c r="AM2081" i="44"/>
  <c r="AG222" i="2"/>
  <c r="AH218" i="2" s="1"/>
  <c r="AG27" i="2"/>
  <c r="AG32" i="2" s="1"/>
  <c r="AG217" i="2"/>
  <c r="F189" i="9" l="1"/>
  <c r="E280" i="9"/>
  <c r="E287" i="9"/>
  <c r="E282" i="9"/>
  <c r="E285" i="9"/>
  <c r="E286" i="9"/>
  <c r="E283" i="9"/>
  <c r="E281" i="9"/>
  <c r="E284" i="9"/>
  <c r="AN385" i="44"/>
  <c r="AN2080" i="44"/>
  <c r="AN380" i="44"/>
  <c r="AF1209" i="44"/>
  <c r="AF1800" i="44"/>
  <c r="AF1072" i="44"/>
  <c r="AF238" i="44"/>
  <c r="AN2084" i="44"/>
  <c r="AF1071" i="44"/>
  <c r="AG1932" i="44"/>
  <c r="AG1946" i="44"/>
  <c r="AF1791" i="44"/>
  <c r="AF1789" i="44"/>
  <c r="AF1214" i="44"/>
  <c r="AF1358" i="44"/>
  <c r="AF1364" i="44"/>
  <c r="AN374" i="44"/>
  <c r="AN2089" i="44"/>
  <c r="AN370" i="44"/>
  <c r="AF1352" i="44"/>
  <c r="AF1499" i="44"/>
  <c r="AF1212" i="44"/>
  <c r="AF1500" i="44"/>
  <c r="AF1211" i="44"/>
  <c r="AF1656" i="44"/>
  <c r="AF1645" i="44"/>
  <c r="AF1511" i="44"/>
  <c r="AF930" i="44"/>
  <c r="AG1934" i="44"/>
  <c r="AN377" i="44"/>
  <c r="AF1063" i="44"/>
  <c r="AF778" i="44"/>
  <c r="AF1642" i="44"/>
  <c r="AN371" i="44"/>
  <c r="AF237" i="44"/>
  <c r="AF1797" i="44"/>
  <c r="AF1509" i="44"/>
  <c r="AF1510" i="44"/>
  <c r="AF777" i="44"/>
  <c r="AF1076" i="44"/>
  <c r="AF1652" i="44"/>
  <c r="AF1649" i="44"/>
  <c r="AF781" i="44"/>
  <c r="AF1073" i="44"/>
  <c r="AF776" i="44"/>
  <c r="AF1643" i="44"/>
  <c r="AF921" i="44"/>
  <c r="AF1788" i="44"/>
  <c r="AF1359" i="44"/>
  <c r="AF1647" i="44"/>
  <c r="AF1221" i="44"/>
  <c r="AF1356" i="44"/>
  <c r="AF1505" i="44"/>
  <c r="AF925" i="44"/>
  <c r="AG1939" i="44"/>
  <c r="AN373" i="44"/>
  <c r="AG1935" i="44"/>
  <c r="AG1940" i="44"/>
  <c r="AF1653" i="44"/>
  <c r="AF232" i="44"/>
  <c r="AF1655" i="44"/>
  <c r="AF1654" i="44"/>
  <c r="AF1216" i="44"/>
  <c r="AF785" i="44"/>
  <c r="AF1360" i="44"/>
  <c r="AF1507" i="44"/>
  <c r="AF1508" i="44"/>
  <c r="AN2083" i="44"/>
  <c r="AF1208" i="44"/>
  <c r="AF236" i="44"/>
  <c r="AN2082" i="44"/>
  <c r="AF1217" i="44"/>
  <c r="AN2077" i="44"/>
  <c r="AN2087" i="44"/>
  <c r="AF1361" i="44"/>
  <c r="AF780" i="44"/>
  <c r="AF1220" i="44"/>
  <c r="AG1943" i="44"/>
  <c r="AF1799" i="44"/>
  <c r="AF235" i="44"/>
  <c r="AF931" i="44"/>
  <c r="AN2088" i="44"/>
  <c r="AF1355" i="44"/>
  <c r="AF1065" i="44"/>
  <c r="AF229" i="44"/>
  <c r="AF1215" i="44"/>
  <c r="AF1787" i="44"/>
  <c r="AG1944" i="44"/>
  <c r="AG1942" i="44"/>
  <c r="AF1067" i="44"/>
  <c r="AF1498" i="44"/>
  <c r="AF233" i="44"/>
  <c r="AN2090" i="44"/>
  <c r="AF1651" i="44"/>
  <c r="AF786" i="44"/>
  <c r="AF1501" i="44"/>
  <c r="AF1365" i="44"/>
  <c r="AF1497" i="44"/>
  <c r="AF1363" i="44"/>
  <c r="AN2086" i="44"/>
  <c r="AG1937" i="44"/>
  <c r="AF1790" i="44"/>
  <c r="AF779" i="44"/>
  <c r="AF920" i="44"/>
  <c r="AF1070" i="44"/>
  <c r="AF1796" i="44"/>
  <c r="AF1792" i="44"/>
  <c r="AF226" i="44"/>
  <c r="AF1801" i="44"/>
  <c r="AN2078" i="44"/>
  <c r="AF231" i="44"/>
  <c r="AN375" i="44"/>
  <c r="AF773" i="44"/>
  <c r="AF1075" i="44"/>
  <c r="AF1068" i="44"/>
  <c r="AN2079" i="44"/>
  <c r="AF774" i="44"/>
  <c r="AN372" i="44"/>
  <c r="AF928" i="44"/>
  <c r="AF917" i="44"/>
  <c r="AF1219" i="44"/>
  <c r="AF1650" i="44"/>
  <c r="AF1793" i="44"/>
  <c r="AF1062" i="44"/>
  <c r="AF922" i="44"/>
  <c r="AG1933" i="44"/>
  <c r="AF234" i="44"/>
  <c r="AF239" i="44"/>
  <c r="AF240" i="44"/>
  <c r="AF1794" i="44"/>
  <c r="AF1506" i="44"/>
  <c r="AF784" i="44"/>
  <c r="AF1064" i="44"/>
  <c r="AF1504" i="44"/>
  <c r="AF926" i="44"/>
  <c r="AN2081" i="44"/>
  <c r="AN384" i="44"/>
  <c r="AF1362" i="44"/>
  <c r="AF1218" i="44"/>
  <c r="AF1213" i="44"/>
  <c r="AN376" i="44"/>
  <c r="AF772" i="44"/>
  <c r="AF1795" i="44"/>
  <c r="AF230" i="44"/>
  <c r="AF1210" i="44"/>
  <c r="AG1936" i="44"/>
  <c r="AF225" i="44"/>
  <c r="AF1648" i="44"/>
  <c r="AN2085" i="44"/>
  <c r="AF1207" i="44"/>
  <c r="AF782" i="44"/>
  <c r="AF775" i="44"/>
  <c r="AF1646" i="44"/>
  <c r="AF1502" i="44"/>
  <c r="AF1503" i="44"/>
  <c r="AN382" i="44"/>
  <c r="AF227" i="44"/>
  <c r="AN383" i="44"/>
  <c r="AN378" i="44"/>
  <c r="AG1941" i="44"/>
  <c r="AF919" i="44"/>
  <c r="AF1366" i="44"/>
  <c r="AF927" i="44"/>
  <c r="AG1945" i="44"/>
  <c r="AF783" i="44"/>
  <c r="AG1938" i="44"/>
  <c r="AF918" i="44"/>
  <c r="AF929" i="44"/>
  <c r="AF1354" i="44"/>
  <c r="AF1353" i="44"/>
  <c r="AF1066" i="44"/>
  <c r="AF1357" i="44"/>
  <c r="AF1069" i="44"/>
  <c r="AF1074" i="44"/>
  <c r="AN2091" i="44"/>
  <c r="AF1798" i="44"/>
  <c r="AF924" i="44"/>
  <c r="AF1644" i="44"/>
  <c r="AF228" i="44"/>
  <c r="AN379" i="44"/>
  <c r="AF923" i="44"/>
  <c r="AH222" i="2"/>
  <c r="AI218" i="2" s="1"/>
  <c r="AH217" i="2"/>
  <c r="AH27" i="2"/>
  <c r="AH32" i="2" s="1"/>
  <c r="E184" i="9" l="1"/>
  <c r="E183" i="9"/>
  <c r="E186" i="9"/>
  <c r="E182" i="9"/>
  <c r="E189" i="9"/>
  <c r="E185" i="9"/>
  <c r="E188" i="9"/>
  <c r="E187" i="9"/>
  <c r="AG1798" i="44"/>
  <c r="AG1357" i="44"/>
  <c r="AG929" i="44"/>
  <c r="AH1945" i="44"/>
  <c r="AH1941" i="44"/>
  <c r="AG775" i="44"/>
  <c r="AG1648" i="44"/>
  <c r="AG230" i="44"/>
  <c r="AG1213" i="44"/>
  <c r="AG784" i="44"/>
  <c r="AG239" i="44"/>
  <c r="AG1062" i="44"/>
  <c r="AG917" i="44"/>
  <c r="AG226" i="44"/>
  <c r="AG920" i="44"/>
  <c r="AG1501" i="44"/>
  <c r="AG233" i="44"/>
  <c r="AH1944" i="44"/>
  <c r="AG1065" i="44"/>
  <c r="AG235" i="44"/>
  <c r="AG780" i="44"/>
  <c r="AG1217" i="44"/>
  <c r="AG785" i="44"/>
  <c r="AG232" i="44"/>
  <c r="AG1356" i="44"/>
  <c r="AG1788" i="44"/>
  <c r="AG1073" i="44"/>
  <c r="AG1076" i="44"/>
  <c r="AG1797" i="44"/>
  <c r="AG778" i="44"/>
  <c r="AG930" i="44"/>
  <c r="AG1211" i="44"/>
  <c r="AG1352" i="44"/>
  <c r="AG1364" i="44"/>
  <c r="AG1791" i="44"/>
  <c r="AG1209" i="44"/>
  <c r="AG228" i="44"/>
  <c r="AG1066" i="44"/>
  <c r="AG918" i="44"/>
  <c r="AG927" i="44"/>
  <c r="AG1503" i="44"/>
  <c r="AG782" i="44"/>
  <c r="AG225" i="44"/>
  <c r="AG1795" i="44"/>
  <c r="AG1218" i="44"/>
  <c r="AG926" i="44"/>
  <c r="AG1506" i="44"/>
  <c r="AG234" i="44"/>
  <c r="AG1793" i="44"/>
  <c r="AG928" i="44"/>
  <c r="AG1068" i="44"/>
  <c r="AG231" i="44"/>
  <c r="AG1792" i="44"/>
  <c r="AG779" i="44"/>
  <c r="AG1363" i="44"/>
  <c r="AG786" i="44"/>
  <c r="AG1498" i="44"/>
  <c r="AG1787" i="44"/>
  <c r="AG1355" i="44"/>
  <c r="AG1799" i="44"/>
  <c r="AG1361" i="44"/>
  <c r="AG1508" i="44"/>
  <c r="AG1216" i="44"/>
  <c r="AG1653" i="44"/>
  <c r="AH1939" i="44"/>
  <c r="AG1221" i="44"/>
  <c r="AG921" i="44"/>
  <c r="AG781" i="44"/>
  <c r="AG777" i="44"/>
  <c r="AG237" i="44"/>
  <c r="AG1063" i="44"/>
  <c r="AG1511" i="44"/>
  <c r="AG1500" i="44"/>
  <c r="AG1358" i="44"/>
  <c r="AH1946" i="44"/>
  <c r="AG238" i="44"/>
  <c r="AG1644" i="44"/>
  <c r="AG1074" i="44"/>
  <c r="AG1353" i="44"/>
  <c r="AH1938" i="44"/>
  <c r="AG1366" i="44"/>
  <c r="AG1502" i="44"/>
  <c r="AG1207" i="44"/>
  <c r="AH1936" i="44"/>
  <c r="AG772" i="44"/>
  <c r="AG1362" i="44"/>
  <c r="AG1504" i="44"/>
  <c r="AG1794" i="44"/>
  <c r="AH1933" i="44"/>
  <c r="AG1650" i="44"/>
  <c r="AG1075" i="44"/>
  <c r="AG1796" i="44"/>
  <c r="AG1790" i="44"/>
  <c r="AG1497" i="44"/>
  <c r="AG1651" i="44"/>
  <c r="AG1067" i="44"/>
  <c r="AG1215" i="44"/>
  <c r="AH1943" i="44"/>
  <c r="AG236" i="44"/>
  <c r="AG1507" i="44"/>
  <c r="AG1654" i="44"/>
  <c r="AH1940" i="44"/>
  <c r="AG925" i="44"/>
  <c r="AG1647" i="44"/>
  <c r="AG1643" i="44"/>
  <c r="AG1649" i="44"/>
  <c r="AG1510" i="44"/>
  <c r="AG1645" i="44"/>
  <c r="AG1212" i="44"/>
  <c r="AG1214" i="44"/>
  <c r="AH1932" i="44"/>
  <c r="AG1072" i="44"/>
  <c r="AG923" i="44"/>
  <c r="AG924" i="44"/>
  <c r="AG1069" i="44"/>
  <c r="AG1354" i="44"/>
  <c r="AG783" i="44"/>
  <c r="AG919" i="44"/>
  <c r="AG227" i="44"/>
  <c r="AG1646" i="44"/>
  <c r="AG1210" i="44"/>
  <c r="AG1064" i="44"/>
  <c r="AG240" i="44"/>
  <c r="AG922" i="44"/>
  <c r="AG1219" i="44"/>
  <c r="AG774" i="44"/>
  <c r="AG773" i="44"/>
  <c r="AG1801" i="44"/>
  <c r="AG1070" i="44"/>
  <c r="AH1937" i="44"/>
  <c r="AG1365" i="44"/>
  <c r="AH1942" i="44"/>
  <c r="AG229" i="44"/>
  <c r="AG931" i="44"/>
  <c r="AG1220" i="44"/>
  <c r="AG1208" i="44"/>
  <c r="AG1360" i="44"/>
  <c r="AG1655" i="44"/>
  <c r="AH1935" i="44"/>
  <c r="AG1505" i="44"/>
  <c r="AG1359" i="44"/>
  <c r="AG776" i="44"/>
  <c r="AG1652" i="44"/>
  <c r="AG1509" i="44"/>
  <c r="AG1642" i="44"/>
  <c r="AH1934" i="44"/>
  <c r="AG1656" i="44"/>
  <c r="AG1499" i="44"/>
  <c r="AG1789" i="44"/>
  <c r="AG1071" i="44"/>
  <c r="AG1800" i="44"/>
  <c r="AI217" i="2"/>
  <c r="AI222" i="2"/>
  <c r="AJ218" i="2" s="1"/>
  <c r="AI27" i="2"/>
  <c r="AI32" i="2" s="1"/>
  <c r="AH1499" i="44" l="1"/>
  <c r="AH1509" i="44"/>
  <c r="AH1505" i="44"/>
  <c r="AH1208" i="44"/>
  <c r="AI1942" i="44"/>
  <c r="AH1801" i="44"/>
  <c r="AH922" i="44"/>
  <c r="AH1646" i="44"/>
  <c r="AH1354" i="44"/>
  <c r="AH1072" i="44"/>
  <c r="AH1645" i="44"/>
  <c r="AH1647" i="44"/>
  <c r="AH1507" i="44"/>
  <c r="AH1067" i="44"/>
  <c r="AH1796" i="44"/>
  <c r="AH1794" i="44"/>
  <c r="AI1936" i="44"/>
  <c r="AI1938" i="44"/>
  <c r="AH238" i="44"/>
  <c r="AH1511" i="44"/>
  <c r="AH781" i="44"/>
  <c r="AH1653" i="44"/>
  <c r="AH1799" i="44"/>
  <c r="AH786" i="44"/>
  <c r="AH231" i="44"/>
  <c r="AH234" i="44"/>
  <c r="AH1795" i="44"/>
  <c r="AH927" i="44"/>
  <c r="AH1209" i="44"/>
  <c r="AH1211" i="44"/>
  <c r="AH1076" i="44"/>
  <c r="AH232" i="44"/>
  <c r="AH235" i="44"/>
  <c r="AH1501" i="44"/>
  <c r="AH1062" i="44"/>
  <c r="AH230" i="44"/>
  <c r="AI1945" i="44"/>
  <c r="AH1800" i="44"/>
  <c r="AH1656" i="44"/>
  <c r="AH1652" i="44"/>
  <c r="AI1935" i="44"/>
  <c r="AH1220" i="44"/>
  <c r="AH1365" i="44"/>
  <c r="AH773" i="44"/>
  <c r="AH240" i="44"/>
  <c r="AH227" i="44"/>
  <c r="AH1069" i="44"/>
  <c r="AI1932" i="44"/>
  <c r="AH1510" i="44"/>
  <c r="AH925" i="44"/>
  <c r="AH236" i="44"/>
  <c r="AH1651" i="44"/>
  <c r="AH1075" i="44"/>
  <c r="AH1504" i="44"/>
  <c r="AH1207" i="44"/>
  <c r="AH1353" i="44"/>
  <c r="AI1946" i="44"/>
  <c r="AH1063" i="44"/>
  <c r="AH921" i="44"/>
  <c r="AH1216" i="44"/>
  <c r="AH1355" i="44"/>
  <c r="AH1363" i="44"/>
  <c r="AH1068" i="44"/>
  <c r="AH1506" i="44"/>
  <c r="AH225" i="44"/>
  <c r="AH918" i="44"/>
  <c r="AH1791" i="44"/>
  <c r="AH930" i="44"/>
  <c r="AH1073" i="44"/>
  <c r="AH785" i="44"/>
  <c r="AH1065" i="44"/>
  <c r="AH920" i="44"/>
  <c r="AH239" i="44"/>
  <c r="AH1648" i="44"/>
  <c r="AH929" i="44"/>
  <c r="AH1071" i="44"/>
  <c r="AI1934" i="44"/>
  <c r="AH776" i="44"/>
  <c r="AH1655" i="44"/>
  <c r="AH931" i="44"/>
  <c r="AI1937" i="44"/>
  <c r="AH774" i="44"/>
  <c r="AH1064" i="44"/>
  <c r="AH919" i="44"/>
  <c r="AH924" i="44"/>
  <c r="AH1214" i="44"/>
  <c r="AH1649" i="44"/>
  <c r="AI1940" i="44"/>
  <c r="AI1943" i="44"/>
  <c r="AH1497" i="44"/>
  <c r="AH1650" i="44"/>
  <c r="AH1362" i="44"/>
  <c r="AH1502" i="44"/>
  <c r="AH1074" i="44"/>
  <c r="AH1358" i="44"/>
  <c r="AH237" i="44"/>
  <c r="AH1221" i="44"/>
  <c r="AH1508" i="44"/>
  <c r="AH1787" i="44"/>
  <c r="AH779" i="44"/>
  <c r="AH928" i="44"/>
  <c r="AH926" i="44"/>
  <c r="AH782" i="44"/>
  <c r="AH1066" i="44"/>
  <c r="AH1364" i="44"/>
  <c r="AH778" i="44"/>
  <c r="AH1788" i="44"/>
  <c r="AH1217" i="44"/>
  <c r="AI1944" i="44"/>
  <c r="AH226" i="44"/>
  <c r="AH784" i="44"/>
  <c r="AH775" i="44"/>
  <c r="AH1357" i="44"/>
  <c r="AH1789" i="44"/>
  <c r="AH1642" i="44"/>
  <c r="AH1359" i="44"/>
  <c r="AH1360" i="44"/>
  <c r="AH229" i="44"/>
  <c r="AH1070" i="44"/>
  <c r="AH1219" i="44"/>
  <c r="AH1210" i="44"/>
  <c r="AH783" i="44"/>
  <c r="AH923" i="44"/>
  <c r="AH1212" i="44"/>
  <c r="AH1643" i="44"/>
  <c r="AH1654" i="44"/>
  <c r="AH1215" i="44"/>
  <c r="AH1790" i="44"/>
  <c r="AI1933" i="44"/>
  <c r="AH772" i="44"/>
  <c r="AH1366" i="44"/>
  <c r="AH1644" i="44"/>
  <c r="AH1500" i="44"/>
  <c r="AH777" i="44"/>
  <c r="AI1939" i="44"/>
  <c r="AH1361" i="44"/>
  <c r="AH1498" i="44"/>
  <c r="AH1792" i="44"/>
  <c r="AH1793" i="44"/>
  <c r="AH1218" i="44"/>
  <c r="AH1503" i="44"/>
  <c r="AH228" i="44"/>
  <c r="AH1352" i="44"/>
  <c r="AH1797" i="44"/>
  <c r="AH1356" i="44"/>
  <c r="AH780" i="44"/>
  <c r="AH233" i="44"/>
  <c r="AH917" i="44"/>
  <c r="AH1213" i="44"/>
  <c r="AI1941" i="44"/>
  <c r="AH1798" i="44"/>
  <c r="AJ222" i="2"/>
  <c r="AK218" i="2" s="1"/>
  <c r="AJ27" i="2"/>
  <c r="AJ32" i="2" s="1"/>
  <c r="AJ217" i="2"/>
  <c r="AI917" i="44" l="1"/>
  <c r="AI1797" i="44"/>
  <c r="AI1218" i="44"/>
  <c r="AI1361" i="44"/>
  <c r="AI1644" i="44"/>
  <c r="AI1790" i="44"/>
  <c r="AI1212" i="44"/>
  <c r="AI1219" i="44"/>
  <c r="AI1359" i="44"/>
  <c r="AI775" i="44"/>
  <c r="AI1217" i="44"/>
  <c r="AI1066" i="44"/>
  <c r="AI779" i="44"/>
  <c r="AI237" i="44"/>
  <c r="AI1362" i="44"/>
  <c r="AJ1940" i="44"/>
  <c r="AI919" i="44"/>
  <c r="AI931" i="44"/>
  <c r="AI1071" i="44"/>
  <c r="AI920" i="44"/>
  <c r="AI930" i="44"/>
  <c r="AI1506" i="44"/>
  <c r="AI1216" i="44"/>
  <c r="AI1353" i="44"/>
  <c r="AI1651" i="44"/>
  <c r="AJ1932" i="44"/>
  <c r="AI773" i="44"/>
  <c r="AI1652" i="44"/>
  <c r="AI230" i="44"/>
  <c r="AI232" i="44"/>
  <c r="AI927" i="44"/>
  <c r="AI786" i="44"/>
  <c r="AI1511" i="44"/>
  <c r="AI1794" i="44"/>
  <c r="AI1647" i="44"/>
  <c r="AI1646" i="44"/>
  <c r="AI1208" i="44"/>
  <c r="AI1798" i="44"/>
  <c r="AI233" i="44"/>
  <c r="AI1352" i="44"/>
  <c r="AI1793" i="44"/>
  <c r="AJ1939" i="44"/>
  <c r="AI1366" i="44"/>
  <c r="AI1215" i="44"/>
  <c r="AI923" i="44"/>
  <c r="AI1070" i="44"/>
  <c r="AI1642" i="44"/>
  <c r="AI784" i="44"/>
  <c r="AI1788" i="44"/>
  <c r="AI782" i="44"/>
  <c r="AI1787" i="44"/>
  <c r="AI1358" i="44"/>
  <c r="AI1650" i="44"/>
  <c r="AI1649" i="44"/>
  <c r="AI1064" i="44"/>
  <c r="AI1655" i="44"/>
  <c r="AI929" i="44"/>
  <c r="AI1065" i="44"/>
  <c r="AI1791" i="44"/>
  <c r="AI1068" i="44"/>
  <c r="AI921" i="44"/>
  <c r="AI1207" i="44"/>
  <c r="AI236" i="44"/>
  <c r="AI1069" i="44"/>
  <c r="AI1365" i="44"/>
  <c r="AI1656" i="44"/>
  <c r="AI1062" i="44"/>
  <c r="AI1076" i="44"/>
  <c r="AI1795" i="44"/>
  <c r="AI1799" i="44"/>
  <c r="AI238" i="44"/>
  <c r="AI1796" i="44"/>
  <c r="AI1645" i="44"/>
  <c r="AI922" i="44"/>
  <c r="AI1505" i="44"/>
  <c r="AJ1941" i="44"/>
  <c r="AI780" i="44"/>
  <c r="AI228" i="44"/>
  <c r="AI1792" i="44"/>
  <c r="AI777" i="44"/>
  <c r="AI772" i="44"/>
  <c r="AI1654" i="44"/>
  <c r="AI783" i="44"/>
  <c r="AI229" i="44"/>
  <c r="AI1789" i="44"/>
  <c r="AI226" i="44"/>
  <c r="AI778" i="44"/>
  <c r="AI926" i="44"/>
  <c r="AI1508" i="44"/>
  <c r="AI1074" i="44"/>
  <c r="AI1497" i="44"/>
  <c r="AI1214" i="44"/>
  <c r="AI774" i="44"/>
  <c r="AI776" i="44"/>
  <c r="AI1648" i="44"/>
  <c r="AI785" i="44"/>
  <c r="AI918" i="44"/>
  <c r="AI1363" i="44"/>
  <c r="AI1063" i="44"/>
  <c r="AI1504" i="44"/>
  <c r="AI925" i="44"/>
  <c r="AI227" i="44"/>
  <c r="AI1220" i="44"/>
  <c r="AI1800" i="44"/>
  <c r="AI1501" i="44"/>
  <c r="AI1211" i="44"/>
  <c r="AI234" i="44"/>
  <c r="AI1653" i="44"/>
  <c r="AJ1938" i="44"/>
  <c r="AI1067" i="44"/>
  <c r="AI1072" i="44"/>
  <c r="AI1801" i="44"/>
  <c r="AI1509" i="44"/>
  <c r="AI1213" i="44"/>
  <c r="AI1356" i="44"/>
  <c r="AI1503" i="44"/>
  <c r="AI1498" i="44"/>
  <c r="AI1500" i="44"/>
  <c r="AJ1933" i="44"/>
  <c r="AI1643" i="44"/>
  <c r="AI1210" i="44"/>
  <c r="AI1360" i="44"/>
  <c r="AI1357" i="44"/>
  <c r="AJ1944" i="44"/>
  <c r="AI1364" i="44"/>
  <c r="AI928" i="44"/>
  <c r="AI1221" i="44"/>
  <c r="AI1502" i="44"/>
  <c r="AJ1943" i="44"/>
  <c r="AI924" i="44"/>
  <c r="AJ1937" i="44"/>
  <c r="AJ1934" i="44"/>
  <c r="AI239" i="44"/>
  <c r="AI1073" i="44"/>
  <c r="AI225" i="44"/>
  <c r="AI1355" i="44"/>
  <c r="AJ1946" i="44"/>
  <c r="AI1075" i="44"/>
  <c r="AI1510" i="44"/>
  <c r="AI240" i="44"/>
  <c r="AJ1935" i="44"/>
  <c r="AJ1945" i="44"/>
  <c r="AI235" i="44"/>
  <c r="AI1209" i="44"/>
  <c r="AI231" i="44"/>
  <c r="AI781" i="44"/>
  <c r="AJ1936" i="44"/>
  <c r="AI1507" i="44"/>
  <c r="AI1354" i="44"/>
  <c r="AJ1942" i="44"/>
  <c r="AI1499" i="44"/>
  <c r="AK222" i="2"/>
  <c r="AL218" i="2" s="1"/>
  <c r="AK217" i="2"/>
  <c r="AK27" i="2"/>
  <c r="AK32" i="2" s="1"/>
  <c r="AJ1507" i="44" l="1"/>
  <c r="AJ1209" i="44"/>
  <c r="AJ240" i="44"/>
  <c r="AJ1355" i="44"/>
  <c r="AK1934" i="44"/>
  <c r="AJ1502" i="44"/>
  <c r="AK1944" i="44"/>
  <c r="AJ1643" i="44"/>
  <c r="AJ1503" i="44"/>
  <c r="AJ1801" i="44"/>
  <c r="AJ1653" i="44"/>
  <c r="AJ1800" i="44"/>
  <c r="AJ1504" i="44"/>
  <c r="AJ785" i="44"/>
  <c r="AJ1214" i="44"/>
  <c r="AJ926" i="44"/>
  <c r="AJ229" i="44"/>
  <c r="AJ777" i="44"/>
  <c r="AK1941" i="44"/>
  <c r="AJ1796" i="44"/>
  <c r="AJ1076" i="44"/>
  <c r="AJ1069" i="44"/>
  <c r="AJ1068" i="44"/>
  <c r="AJ1655" i="44"/>
  <c r="AJ1358" i="44"/>
  <c r="AJ784" i="44"/>
  <c r="AJ1215" i="44"/>
  <c r="AJ1352" i="44"/>
  <c r="AJ1646" i="44"/>
  <c r="AJ786" i="44"/>
  <c r="AJ1652" i="44"/>
  <c r="AJ1353" i="44"/>
  <c r="AJ920" i="44"/>
  <c r="AK1940" i="44"/>
  <c r="AJ1066" i="44"/>
  <c r="AJ1219" i="44"/>
  <c r="AJ1361" i="44"/>
  <c r="AJ1499" i="44"/>
  <c r="AK1936" i="44"/>
  <c r="AJ235" i="44"/>
  <c r="AJ1510" i="44"/>
  <c r="AJ225" i="44"/>
  <c r="AK1937" i="44"/>
  <c r="AJ1221" i="44"/>
  <c r="AJ1357" i="44"/>
  <c r="AK1933" i="44"/>
  <c r="AJ1356" i="44"/>
  <c r="AJ1072" i="44"/>
  <c r="AJ234" i="44"/>
  <c r="AJ1220" i="44"/>
  <c r="AJ1063" i="44"/>
  <c r="AJ1648" i="44"/>
  <c r="AJ1497" i="44"/>
  <c r="AJ778" i="44"/>
  <c r="AJ783" i="44"/>
  <c r="AJ1792" i="44"/>
  <c r="AJ1505" i="44"/>
  <c r="AJ238" i="44"/>
  <c r="AJ1062" i="44"/>
  <c r="AJ236" i="44"/>
  <c r="AJ1791" i="44"/>
  <c r="AJ1064" i="44"/>
  <c r="AJ1787" i="44"/>
  <c r="AJ1642" i="44"/>
  <c r="AJ1366" i="44"/>
  <c r="AJ233" i="44"/>
  <c r="AJ1647" i="44"/>
  <c r="AJ927" i="44"/>
  <c r="AJ773" i="44"/>
  <c r="AJ1216" i="44"/>
  <c r="AJ1071" i="44"/>
  <c r="AJ1362" i="44"/>
  <c r="AJ1217" i="44"/>
  <c r="AJ1212" i="44"/>
  <c r="AJ1218" i="44"/>
  <c r="AK1942" i="44"/>
  <c r="AJ781" i="44"/>
  <c r="AK1945" i="44"/>
  <c r="AJ1075" i="44"/>
  <c r="AJ1073" i="44"/>
  <c r="AJ924" i="44"/>
  <c r="AJ928" i="44"/>
  <c r="AJ1360" i="44"/>
  <c r="AJ1500" i="44"/>
  <c r="AJ1213" i="44"/>
  <c r="AJ1067" i="44"/>
  <c r="AJ1211" i="44"/>
  <c r="AJ227" i="44"/>
  <c r="AJ1363" i="44"/>
  <c r="AJ776" i="44"/>
  <c r="AJ1074" i="44"/>
  <c r="AJ226" i="44"/>
  <c r="AJ1654" i="44"/>
  <c r="AJ228" i="44"/>
  <c r="AJ922" i="44"/>
  <c r="AJ1799" i="44"/>
  <c r="AJ1656" i="44"/>
  <c r="AJ1207" i="44"/>
  <c r="AJ1065" i="44"/>
  <c r="AJ1649" i="44"/>
  <c r="AJ782" i="44"/>
  <c r="AJ1070" i="44"/>
  <c r="AK1939" i="44"/>
  <c r="AJ1798" i="44"/>
  <c r="AJ1794" i="44"/>
  <c r="AJ232" i="44"/>
  <c r="AK1932" i="44"/>
  <c r="AJ1506" i="44"/>
  <c r="AJ931" i="44"/>
  <c r="AJ237" i="44"/>
  <c r="AJ775" i="44"/>
  <c r="AJ1790" i="44"/>
  <c r="AJ1797" i="44"/>
  <c r="AJ1354" i="44"/>
  <c r="AJ231" i="44"/>
  <c r="AK1935" i="44"/>
  <c r="AK1946" i="44"/>
  <c r="AJ239" i="44"/>
  <c r="AK1943" i="44"/>
  <c r="AJ1364" i="44"/>
  <c r="AJ1210" i="44"/>
  <c r="AJ1498" i="44"/>
  <c r="AJ1509" i="44"/>
  <c r="AK1938" i="44"/>
  <c r="AJ1501" i="44"/>
  <c r="AJ925" i="44"/>
  <c r="AJ918" i="44"/>
  <c r="AJ774" i="44"/>
  <c r="AJ1508" i="44"/>
  <c r="AJ1789" i="44"/>
  <c r="AJ772" i="44"/>
  <c r="AJ780" i="44"/>
  <c r="AJ1645" i="44"/>
  <c r="AJ1795" i="44"/>
  <c r="AJ1365" i="44"/>
  <c r="AJ921" i="44"/>
  <c r="AJ929" i="44"/>
  <c r="AJ1650" i="44"/>
  <c r="AJ1788" i="44"/>
  <c r="AJ923" i="44"/>
  <c r="AJ1793" i="44"/>
  <c r="AJ1208" i="44"/>
  <c r="AJ1511" i="44"/>
  <c r="AJ230" i="44"/>
  <c r="AJ1651" i="44"/>
  <c r="AJ930" i="44"/>
  <c r="AJ919" i="44"/>
  <c r="AJ779" i="44"/>
  <c r="AJ1359" i="44"/>
  <c r="AJ1644" i="44"/>
  <c r="AJ917" i="44"/>
  <c r="AL27" i="2"/>
  <c r="AL32" i="2" s="1"/>
  <c r="AL222" i="2"/>
  <c r="AM218" i="2" s="1"/>
  <c r="AL217" i="2"/>
  <c r="AK779" i="44" l="1"/>
  <c r="AK230" i="44"/>
  <c r="AK923" i="44"/>
  <c r="AK921" i="44"/>
  <c r="AK780" i="44"/>
  <c r="AK774" i="44"/>
  <c r="AL1938" i="44"/>
  <c r="AK1364" i="44"/>
  <c r="AL1935" i="44"/>
  <c r="AK1790" i="44"/>
  <c r="AK1506" i="44"/>
  <c r="AK1798" i="44"/>
  <c r="AK1649" i="44"/>
  <c r="AK1799" i="44"/>
  <c r="AK226" i="44"/>
  <c r="AK227" i="44"/>
  <c r="AK1500" i="44"/>
  <c r="AK1073" i="44"/>
  <c r="AL1942" i="44"/>
  <c r="AK1362" i="44"/>
  <c r="AK927" i="44"/>
  <c r="AK1642" i="44"/>
  <c r="AK236" i="44"/>
  <c r="AK1792" i="44"/>
  <c r="AK1648" i="44"/>
  <c r="AK1072" i="44"/>
  <c r="AK1221" i="44"/>
  <c r="AK235" i="44"/>
  <c r="AK1219" i="44"/>
  <c r="AK1353" i="44"/>
  <c r="AK1352" i="44"/>
  <c r="AK1655" i="44"/>
  <c r="AK1796" i="44"/>
  <c r="AK926" i="44"/>
  <c r="AK1800" i="44"/>
  <c r="AK1643" i="44"/>
  <c r="AK1355" i="44"/>
  <c r="AK917" i="44"/>
  <c r="AK919" i="44"/>
  <c r="AK1511" i="44"/>
  <c r="AK1788" i="44"/>
  <c r="AK1365" i="44"/>
  <c r="AK772" i="44"/>
  <c r="AK918" i="44"/>
  <c r="AK1509" i="44"/>
  <c r="AL1943" i="44"/>
  <c r="AK231" i="44"/>
  <c r="AK775" i="44"/>
  <c r="AL1932" i="44"/>
  <c r="AL1939" i="44"/>
  <c r="AK1065" i="44"/>
  <c r="AK922" i="44"/>
  <c r="AK1074" i="44"/>
  <c r="AK1211" i="44"/>
  <c r="AK1360" i="44"/>
  <c r="AK1075" i="44"/>
  <c r="AK1218" i="44"/>
  <c r="AK1071" i="44"/>
  <c r="AK1647" i="44"/>
  <c r="AK1787" i="44"/>
  <c r="AK1062" i="44"/>
  <c r="AK783" i="44"/>
  <c r="AK1063" i="44"/>
  <c r="AK1356" i="44"/>
  <c r="AL1937" i="44"/>
  <c r="AL1936" i="44"/>
  <c r="AK1066" i="44"/>
  <c r="AK1652" i="44"/>
  <c r="AK1215" i="44"/>
  <c r="AK1068" i="44"/>
  <c r="AL1941" i="44"/>
  <c r="AK1214" i="44"/>
  <c r="AK1653" i="44"/>
  <c r="AL1944" i="44"/>
  <c r="AK240" i="44"/>
  <c r="AK1644" i="44"/>
  <c r="AK930" i="44"/>
  <c r="AK1208" i="44"/>
  <c r="AK1650" i="44"/>
  <c r="AK1795" i="44"/>
  <c r="AK1789" i="44"/>
  <c r="AK925" i="44"/>
  <c r="AK1498" i="44"/>
  <c r="AK239" i="44"/>
  <c r="AK1354" i="44"/>
  <c r="AK237" i="44"/>
  <c r="AK232" i="44"/>
  <c r="AK1070" i="44"/>
  <c r="AK1207" i="44"/>
  <c r="AK228" i="44"/>
  <c r="AK776" i="44"/>
  <c r="AK1067" i="44"/>
  <c r="AK928" i="44"/>
  <c r="AL1945" i="44"/>
  <c r="AK1212" i="44"/>
  <c r="AK1216" i="44"/>
  <c r="AK233" i="44"/>
  <c r="AK1064" i="44"/>
  <c r="AK238" i="44"/>
  <c r="AK778" i="44"/>
  <c r="AK1220" i="44"/>
  <c r="AL1933" i="44"/>
  <c r="AK225" i="44"/>
  <c r="AK1499" i="44"/>
  <c r="AL1940" i="44"/>
  <c r="AK786" i="44"/>
  <c r="AK784" i="44"/>
  <c r="AK1069" i="44"/>
  <c r="AK777" i="44"/>
  <c r="AK785" i="44"/>
  <c r="AK1801" i="44"/>
  <c r="AK1502" i="44"/>
  <c r="AK1209" i="44"/>
  <c r="AK1359" i="44"/>
  <c r="AK1651" i="44"/>
  <c r="AK1793" i="44"/>
  <c r="AK929" i="44"/>
  <c r="AK1645" i="44"/>
  <c r="AK1508" i="44"/>
  <c r="AK1501" i="44"/>
  <c r="AK1210" i="44"/>
  <c r="AL1946" i="44"/>
  <c r="AK1797" i="44"/>
  <c r="AK931" i="44"/>
  <c r="AK1794" i="44"/>
  <c r="AK782" i="44"/>
  <c r="AK1656" i="44"/>
  <c r="AK1654" i="44"/>
  <c r="AK1363" i="44"/>
  <c r="AK1213" i="44"/>
  <c r="AK924" i="44"/>
  <c r="AK781" i="44"/>
  <c r="AK1217" i="44"/>
  <c r="AK773" i="44"/>
  <c r="AK1366" i="44"/>
  <c r="AK1791" i="44"/>
  <c r="AK1505" i="44"/>
  <c r="AK1497" i="44"/>
  <c r="AK234" i="44"/>
  <c r="AK1357" i="44"/>
  <c r="AK1510" i="44"/>
  <c r="AK1361" i="44"/>
  <c r="AK920" i="44"/>
  <c r="AK1646" i="44"/>
  <c r="AK1358" i="44"/>
  <c r="AK1076" i="44"/>
  <c r="AK229" i="44"/>
  <c r="AK1504" i="44"/>
  <c r="AK1503" i="44"/>
  <c r="AL1934" i="44"/>
  <c r="AK1507" i="44"/>
  <c r="AM27" i="2"/>
  <c r="AM32" i="2" s="1"/>
  <c r="AM217" i="2"/>
  <c r="AM222" i="2"/>
  <c r="AN218" i="2" s="1"/>
  <c r="AL235" i="44" l="1"/>
  <c r="AL1504" i="44"/>
  <c r="AL1646" i="44"/>
  <c r="AL1357" i="44"/>
  <c r="AL1791" i="44"/>
  <c r="AL781" i="44"/>
  <c r="AL1654" i="44"/>
  <c r="AL931" i="44"/>
  <c r="AL1501" i="44"/>
  <c r="AL1793" i="44"/>
  <c r="AL1502" i="44"/>
  <c r="AL1069" i="44"/>
  <c r="AL1499" i="44"/>
  <c r="AL778" i="44"/>
  <c r="AL1216" i="44"/>
  <c r="AL1067" i="44"/>
  <c r="AL1070" i="44"/>
  <c r="AL239" i="44"/>
  <c r="AL1795" i="44"/>
  <c r="AL1644" i="44"/>
  <c r="AL1214" i="44"/>
  <c r="AL1652" i="44"/>
  <c r="AL1356" i="44"/>
  <c r="AL1787" i="44"/>
  <c r="AL1075" i="44"/>
  <c r="AL922" i="44"/>
  <c r="AL775" i="44"/>
  <c r="AL918" i="44"/>
  <c r="AL1511" i="44"/>
  <c r="AL1643" i="44"/>
  <c r="AL1655" i="44"/>
  <c r="AL1792" i="44"/>
  <c r="AL1362" i="44"/>
  <c r="AL227" i="44"/>
  <c r="AL1798" i="44"/>
  <c r="AL1364" i="44"/>
  <c r="AL921" i="44"/>
  <c r="AL919" i="44"/>
  <c r="AL1507" i="44"/>
  <c r="AL229" i="44"/>
  <c r="AL920" i="44"/>
  <c r="AL234" i="44"/>
  <c r="AL1366" i="44"/>
  <c r="AL924" i="44"/>
  <c r="AL1656" i="44"/>
  <c r="AL1797" i="44"/>
  <c r="AL1508" i="44"/>
  <c r="AL1651" i="44"/>
  <c r="AL1801" i="44"/>
  <c r="AL784" i="44"/>
  <c r="AL225" i="44"/>
  <c r="AL238" i="44"/>
  <c r="AL1212" i="44"/>
  <c r="AL776" i="44"/>
  <c r="AL232" i="44"/>
  <c r="AL1498" i="44"/>
  <c r="AL1650" i="44"/>
  <c r="AL240" i="44"/>
  <c r="AM1941" i="44"/>
  <c r="AL1066" i="44"/>
  <c r="AL1063" i="44"/>
  <c r="AL1647" i="44"/>
  <c r="AL1360" i="44"/>
  <c r="AL1065" i="44"/>
  <c r="AL231" i="44"/>
  <c r="AL772" i="44"/>
  <c r="AL1800" i="44"/>
  <c r="AL1352" i="44"/>
  <c r="AL1221" i="44"/>
  <c r="AL236" i="44"/>
  <c r="AM1942" i="44"/>
  <c r="AL226" i="44"/>
  <c r="AL1506" i="44"/>
  <c r="AM1938" i="44"/>
  <c r="AL923" i="44"/>
  <c r="AL1064" i="44"/>
  <c r="AL1353" i="44"/>
  <c r="AM1934" i="44"/>
  <c r="AL1076" i="44"/>
  <c r="AL1361" i="44"/>
  <c r="AL1497" i="44"/>
  <c r="AL773" i="44"/>
  <c r="AL1213" i="44"/>
  <c r="AL782" i="44"/>
  <c r="AM1946" i="44"/>
  <c r="AL1645" i="44"/>
  <c r="AL1359" i="44"/>
  <c r="AL785" i="44"/>
  <c r="AL786" i="44"/>
  <c r="AM1933" i="44"/>
  <c r="AM1945" i="44"/>
  <c r="AL228" i="44"/>
  <c r="AL237" i="44"/>
  <c r="AL925" i="44"/>
  <c r="AL1208" i="44"/>
  <c r="AM1944" i="44"/>
  <c r="AL1068" i="44"/>
  <c r="AM1936" i="44"/>
  <c r="AL783" i="44"/>
  <c r="AL1071" i="44"/>
  <c r="AL1211" i="44"/>
  <c r="AM1939" i="44"/>
  <c r="AM1943" i="44"/>
  <c r="AL1365" i="44"/>
  <c r="AL917" i="44"/>
  <c r="AL926" i="44"/>
  <c r="AL1072" i="44"/>
  <c r="AL1642" i="44"/>
  <c r="AL1073" i="44"/>
  <c r="AL1799" i="44"/>
  <c r="AL1790" i="44"/>
  <c r="AL774" i="44"/>
  <c r="AL230" i="44"/>
  <c r="AL1209" i="44"/>
  <c r="AL1503" i="44"/>
  <c r="AL1358" i="44"/>
  <c r="AL1510" i="44"/>
  <c r="AL1505" i="44"/>
  <c r="AL1217" i="44"/>
  <c r="AL1363" i="44"/>
  <c r="AL1794" i="44"/>
  <c r="AL1210" i="44"/>
  <c r="AL929" i="44"/>
  <c r="AL777" i="44"/>
  <c r="AM1940" i="44"/>
  <c r="AL1220" i="44"/>
  <c r="AL233" i="44"/>
  <c r="AL928" i="44"/>
  <c r="AL1207" i="44"/>
  <c r="AL1354" i="44"/>
  <c r="AL1789" i="44"/>
  <c r="AL930" i="44"/>
  <c r="AL1653" i="44"/>
  <c r="AL1215" i="44"/>
  <c r="AM1937" i="44"/>
  <c r="AL1062" i="44"/>
  <c r="AL1218" i="44"/>
  <c r="AL1074" i="44"/>
  <c r="AM1932" i="44"/>
  <c r="AL1509" i="44"/>
  <c r="AL1788" i="44"/>
  <c r="AL1355" i="44"/>
  <c r="AL1796" i="44"/>
  <c r="AL1219" i="44"/>
  <c r="AL1648" i="44"/>
  <c r="AL927" i="44"/>
  <c r="AL1500" i="44"/>
  <c r="AL1649" i="44"/>
  <c r="AM1935" i="44"/>
  <c r="AL780" i="44"/>
  <c r="AL779" i="44"/>
  <c r="AN217" i="2"/>
  <c r="AN222" i="2"/>
  <c r="AN27" i="2"/>
  <c r="AN32" i="2" s="1"/>
  <c r="AM1649" i="44" l="1"/>
  <c r="AM1219" i="44"/>
  <c r="AM1509" i="44"/>
  <c r="AM1062" i="44"/>
  <c r="AM930" i="44"/>
  <c r="AM928" i="44"/>
  <c r="AM777" i="44"/>
  <c r="AM1363" i="44"/>
  <c r="AM1358" i="44"/>
  <c r="AM774" i="44"/>
  <c r="AM1642" i="44"/>
  <c r="AM1365" i="44"/>
  <c r="AM1071" i="44"/>
  <c r="AN1944" i="44"/>
  <c r="AM228" i="44"/>
  <c r="AM785" i="44"/>
  <c r="AM782" i="44"/>
  <c r="AM1361" i="44"/>
  <c r="AM1064" i="44"/>
  <c r="AM226" i="44"/>
  <c r="AM1352" i="44"/>
  <c r="AM1065" i="44"/>
  <c r="AM1066" i="44"/>
  <c r="AM1498" i="44"/>
  <c r="AM238" i="44"/>
  <c r="AM1651" i="44"/>
  <c r="AM924" i="44"/>
  <c r="AM229" i="44"/>
  <c r="AM1364" i="44"/>
  <c r="AM1792" i="44"/>
  <c r="AM918" i="44"/>
  <c r="AM1787" i="44"/>
  <c r="AM1644" i="44"/>
  <c r="AM1067" i="44"/>
  <c r="AM1069" i="44"/>
  <c r="AM931" i="44"/>
  <c r="AM1357" i="44"/>
  <c r="AM779" i="44"/>
  <c r="AM1500" i="44"/>
  <c r="AM1796" i="44"/>
  <c r="AN1932" i="44"/>
  <c r="AN1937" i="44"/>
  <c r="AM1789" i="44"/>
  <c r="AM233" i="44"/>
  <c r="AM929" i="44"/>
  <c r="AM1217" i="44"/>
  <c r="AM1503" i="44"/>
  <c r="AM1790" i="44"/>
  <c r="AM1072" i="44"/>
  <c r="AN1943" i="44"/>
  <c r="AM783" i="44"/>
  <c r="AM1208" i="44"/>
  <c r="AN1945" i="44"/>
  <c r="AM1359" i="44"/>
  <c r="AM1213" i="44"/>
  <c r="AM1076" i="44"/>
  <c r="AM923" i="44"/>
  <c r="AN1942" i="44"/>
  <c r="AM1800" i="44"/>
  <c r="AM1360" i="44"/>
  <c r="AN1941" i="44"/>
  <c r="AM232" i="44"/>
  <c r="AM225" i="44"/>
  <c r="AM1508" i="44"/>
  <c r="AM1366" i="44"/>
  <c r="AM1507" i="44"/>
  <c r="AM1798" i="44"/>
  <c r="AM1655" i="44"/>
  <c r="AM775" i="44"/>
  <c r="AM1356" i="44"/>
  <c r="AM1795" i="44"/>
  <c r="AM1216" i="44"/>
  <c r="AM1502" i="44"/>
  <c r="AM1654" i="44"/>
  <c r="AM1646" i="44"/>
  <c r="AM780" i="44"/>
  <c r="AM927" i="44"/>
  <c r="AM1355" i="44"/>
  <c r="AM1074" i="44"/>
  <c r="AM1215" i="44"/>
  <c r="AM1354" i="44"/>
  <c r="AM1220" i="44"/>
  <c r="AM1210" i="44"/>
  <c r="AM1505" i="44"/>
  <c r="AM1209" i="44"/>
  <c r="AM1799" i="44"/>
  <c r="AM926" i="44"/>
  <c r="AN1939" i="44"/>
  <c r="AN1936" i="44"/>
  <c r="AM925" i="44"/>
  <c r="AN1933" i="44"/>
  <c r="AM1645" i="44"/>
  <c r="AM773" i="44"/>
  <c r="AN1934" i="44"/>
  <c r="AN1938" i="44"/>
  <c r="AM236" i="44"/>
  <c r="AM772" i="44"/>
  <c r="AM1647" i="44"/>
  <c r="AM240" i="44"/>
  <c r="AM776" i="44"/>
  <c r="AM784" i="44"/>
  <c r="AM1797" i="44"/>
  <c r="AM234" i="44"/>
  <c r="AM919" i="44"/>
  <c r="AM227" i="44"/>
  <c r="AM1643" i="44"/>
  <c r="AM922" i="44"/>
  <c r="AM1652" i="44"/>
  <c r="AM239" i="44"/>
  <c r="AM778" i="44"/>
  <c r="AM1793" i="44"/>
  <c r="AM781" i="44"/>
  <c r="AM1504" i="44"/>
  <c r="AN1935" i="44"/>
  <c r="AM1648" i="44"/>
  <c r="AM1788" i="44"/>
  <c r="AM1218" i="44"/>
  <c r="AM1653" i="44"/>
  <c r="AM1207" i="44"/>
  <c r="AN1940" i="44"/>
  <c r="AM1794" i="44"/>
  <c r="AM1510" i="44"/>
  <c r="AM230" i="44"/>
  <c r="AM1073" i="44"/>
  <c r="AM917" i="44"/>
  <c r="AM1211" i="44"/>
  <c r="AM1068" i="44"/>
  <c r="AM237" i="44"/>
  <c r="AM786" i="44"/>
  <c r="AN1946" i="44"/>
  <c r="AM1497" i="44"/>
  <c r="AM1353" i="44"/>
  <c r="AM1506" i="44"/>
  <c r="AM1221" i="44"/>
  <c r="AM231" i="44"/>
  <c r="AM1063" i="44"/>
  <c r="AM1650" i="44"/>
  <c r="AM1212" i="44"/>
  <c r="AM1801" i="44"/>
  <c r="AM1656" i="44"/>
  <c r="AM920" i="44"/>
  <c r="AM921" i="44"/>
  <c r="AM1362" i="44"/>
  <c r="AM1511" i="44"/>
  <c r="AM1075" i="44"/>
  <c r="AM1214" i="44"/>
  <c r="AM1070" i="44"/>
  <c r="AM1499" i="44"/>
  <c r="AM1501" i="44"/>
  <c r="AM1791" i="44"/>
  <c r="AM235" i="44"/>
  <c r="AN1499" i="44" l="1"/>
  <c r="AN1511" i="44"/>
  <c r="AN1656" i="44"/>
  <c r="AN1063" i="44"/>
  <c r="AN1353" i="44"/>
  <c r="AN237" i="44"/>
  <c r="AN1073" i="44"/>
  <c r="AN1788" i="44"/>
  <c r="AN781" i="44"/>
  <c r="AN1652" i="44"/>
  <c r="AN919" i="44"/>
  <c r="AN776" i="44"/>
  <c r="AN236" i="44"/>
  <c r="AN1645" i="44"/>
  <c r="AN1505" i="44"/>
  <c r="AN1215" i="44"/>
  <c r="AN780" i="44"/>
  <c r="AN1216" i="44"/>
  <c r="AN1655" i="44"/>
  <c r="AN1508" i="44"/>
  <c r="AN1360" i="44"/>
  <c r="AN1076" i="44"/>
  <c r="AN1208" i="44"/>
  <c r="AN1790" i="44"/>
  <c r="AN233" i="44"/>
  <c r="AN1796" i="44"/>
  <c r="AN931" i="44"/>
  <c r="AN1787" i="44"/>
  <c r="AN229" i="44"/>
  <c r="AN1498" i="44"/>
  <c r="AN226" i="44"/>
  <c r="AN785" i="44"/>
  <c r="AN1365" i="44"/>
  <c r="AN1363" i="44"/>
  <c r="AN1062" i="44"/>
  <c r="AN235" i="44"/>
  <c r="AN1070" i="44"/>
  <c r="AN1362" i="44"/>
  <c r="AN1801" i="44"/>
  <c r="AN231" i="44"/>
  <c r="AN1497" i="44"/>
  <c r="AN1068" i="44"/>
  <c r="AN230" i="44"/>
  <c r="AN1207" i="44"/>
  <c r="AN1648" i="44"/>
  <c r="AN1793" i="44"/>
  <c r="AN922" i="44"/>
  <c r="AN234" i="44"/>
  <c r="AN240" i="44"/>
  <c r="AN926" i="44"/>
  <c r="AN1210" i="44"/>
  <c r="AN1074" i="44"/>
  <c r="AN1646" i="44"/>
  <c r="AN1795" i="44"/>
  <c r="AN1798" i="44"/>
  <c r="AN225" i="44"/>
  <c r="AN1800" i="44"/>
  <c r="AN1213" i="44"/>
  <c r="AN783" i="44"/>
  <c r="AN1503" i="44"/>
  <c r="AN1789" i="44"/>
  <c r="AN1500" i="44"/>
  <c r="AN1069" i="44"/>
  <c r="AN918" i="44"/>
  <c r="AN924" i="44"/>
  <c r="AN1066" i="44"/>
  <c r="AN1064" i="44"/>
  <c r="AN228" i="44"/>
  <c r="AN1642" i="44"/>
  <c r="AN777" i="44"/>
  <c r="AN1509" i="44"/>
  <c r="AN1791" i="44"/>
  <c r="AN1214" i="44"/>
  <c r="AN921" i="44"/>
  <c r="AN1212" i="44"/>
  <c r="AN1221" i="44"/>
  <c r="AN1211" i="44"/>
  <c r="AN1510" i="44"/>
  <c r="AN1653" i="44"/>
  <c r="AN778" i="44"/>
  <c r="AN1643" i="44"/>
  <c r="AN1797" i="44"/>
  <c r="AN1647" i="44"/>
  <c r="AN925" i="44"/>
  <c r="AN1799" i="44"/>
  <c r="AN1220" i="44"/>
  <c r="AN1355" i="44"/>
  <c r="AN1654" i="44"/>
  <c r="AN1356" i="44"/>
  <c r="AN1507" i="44"/>
  <c r="AN232" i="44"/>
  <c r="AN1359" i="44"/>
  <c r="AN1217" i="44"/>
  <c r="AN779" i="44"/>
  <c r="AN1067" i="44"/>
  <c r="AN1792" i="44"/>
  <c r="AN1651" i="44"/>
  <c r="AN1065" i="44"/>
  <c r="AN1361" i="44"/>
  <c r="AN774" i="44"/>
  <c r="AN928" i="44"/>
  <c r="AN1219" i="44"/>
  <c r="AN1501" i="44"/>
  <c r="AN1075" i="44"/>
  <c r="AN920" i="44"/>
  <c r="AN1650" i="44"/>
  <c r="AN1506" i="44"/>
  <c r="AN786" i="44"/>
  <c r="AN917" i="44"/>
  <c r="AN1794" i="44"/>
  <c r="AN1218" i="44"/>
  <c r="AN1504" i="44"/>
  <c r="AN239" i="44"/>
  <c r="AN227" i="44"/>
  <c r="AN784" i="44"/>
  <c r="AN772" i="44"/>
  <c r="AN773" i="44"/>
  <c r="AN1209" i="44"/>
  <c r="AN1354" i="44"/>
  <c r="AN927" i="44"/>
  <c r="AN1502" i="44"/>
  <c r="AN775" i="44"/>
  <c r="AN1366" i="44"/>
  <c r="AN923" i="44"/>
  <c r="AN1072" i="44"/>
  <c r="AN929" i="44"/>
  <c r="AN1357" i="44"/>
  <c r="AN1644" i="44"/>
  <c r="AN1364" i="44"/>
  <c r="AN238" i="44"/>
  <c r="AN1352" i="44"/>
  <c r="AN782" i="44"/>
  <c r="AN1071" i="44"/>
  <c r="AN1358" i="44"/>
  <c r="AN930" i="44"/>
  <c r="AN1649" i="44"/>
  <c r="M32" i="107" l="1"/>
  <c r="M33" i="107" s="1"/>
  <c r="M36" i="107" s="1"/>
  <c r="M37" i="107" s="1"/>
  <c r="AI34" i="5"/>
  <c r="E5" i="97" s="1"/>
  <c r="E12" i="97" s="1"/>
  <c r="E13" i="97" s="1"/>
  <c r="AH39" i="5"/>
  <c r="E28" i="97" s="1"/>
  <c r="AH35" i="5"/>
  <c r="AH40" i="5" l="1"/>
  <c r="E29" i="97" s="1"/>
  <c r="AL13" i="6"/>
  <c r="I42" i="5"/>
  <c r="G39" i="5"/>
  <c r="N32" i="107"/>
  <c r="N33" i="107" s="1"/>
  <c r="N36" i="107" s="1"/>
  <c r="N37" i="107" s="1"/>
  <c r="AJ34" i="5"/>
  <c r="AI39" i="5"/>
  <c r="F50" i="107"/>
  <c r="AK34" i="5" l="1"/>
  <c r="AJ39" i="5"/>
  <c r="V16" i="6"/>
  <c r="AL14" i="6"/>
  <c r="T16" i="6"/>
  <c r="U16" i="6"/>
  <c r="AH11" i="52"/>
  <c r="AH11" i="59"/>
  <c r="AI43" i="5"/>
  <c r="M43" i="5"/>
  <c r="AF43" i="5"/>
  <c r="Z43" i="5"/>
  <c r="R43" i="5"/>
  <c r="U43" i="5"/>
  <c r="P43" i="5"/>
  <c r="K43" i="5"/>
  <c r="Q43" i="5"/>
  <c r="W43" i="5"/>
  <c r="J43" i="5"/>
  <c r="I43" i="5"/>
  <c r="L43" i="5"/>
  <c r="AC43" i="5"/>
  <c r="AD43" i="5"/>
  <c r="Y43" i="5"/>
  <c r="T43" i="5"/>
  <c r="V43" i="5"/>
  <c r="AA43" i="5"/>
  <c r="N43" i="5"/>
  <c r="S43" i="5"/>
  <c r="X43" i="5"/>
  <c r="AG43" i="5"/>
  <c r="O43" i="5"/>
  <c r="AE43" i="5"/>
  <c r="AB43" i="5"/>
  <c r="AH43" i="5"/>
  <c r="AM13" i="6"/>
  <c r="AI40" i="5"/>
  <c r="J51" i="107"/>
  <c r="N51" i="107"/>
  <c r="K51" i="107"/>
  <c r="M51" i="107"/>
  <c r="L51" i="107"/>
  <c r="I52" i="107"/>
  <c r="G52" i="107" s="1"/>
  <c r="AJ43" i="5" l="1"/>
  <c r="AI11" i="52"/>
  <c r="AI11" i="59"/>
  <c r="AA744" i="5"/>
  <c r="AI200" i="5"/>
  <c r="Y742" i="5"/>
  <c r="X514" i="5"/>
  <c r="Z195" i="5"/>
  <c r="Y193" i="5"/>
  <c r="AH195" i="5"/>
  <c r="AD738" i="5"/>
  <c r="AE204" i="5"/>
  <c r="Z409" i="5"/>
  <c r="AA408" i="5"/>
  <c r="AA741" i="5"/>
  <c r="AA411" i="5"/>
  <c r="AD745" i="5"/>
  <c r="AE196" i="5"/>
  <c r="Z747" i="5"/>
  <c r="AC192" i="5"/>
  <c r="X194" i="5"/>
  <c r="AC742" i="5"/>
  <c r="AC199" i="5"/>
  <c r="AI196" i="5"/>
  <c r="AA746" i="5"/>
  <c r="T199" i="5"/>
  <c r="Y740" i="5"/>
  <c r="AG194" i="5"/>
  <c r="AC737" i="5"/>
  <c r="AH194" i="5"/>
  <c r="U196" i="5"/>
  <c r="AF192" i="5"/>
  <c r="Y736" i="5"/>
  <c r="AI194" i="5"/>
  <c r="Z402" i="5"/>
  <c r="Z204" i="5"/>
  <c r="W196" i="5"/>
  <c r="AF205" i="5"/>
  <c r="AB733" i="5"/>
  <c r="Z744" i="5"/>
  <c r="AB405" i="5"/>
  <c r="Y411" i="5"/>
  <c r="AH199" i="5"/>
  <c r="Y735" i="5"/>
  <c r="Y205" i="5"/>
  <c r="AC409" i="5"/>
  <c r="X196" i="5"/>
  <c r="Z745" i="5"/>
  <c r="AH197" i="5"/>
  <c r="AD410" i="5"/>
  <c r="AF200" i="5"/>
  <c r="AH191" i="5"/>
  <c r="Z202" i="5"/>
  <c r="V204" i="5"/>
  <c r="AI202" i="5"/>
  <c r="AF196" i="5"/>
  <c r="Z193" i="5"/>
  <c r="AA1214" i="5"/>
  <c r="AH202" i="5"/>
  <c r="AA412" i="5"/>
  <c r="W195" i="5"/>
  <c r="AC406" i="5"/>
  <c r="AB192" i="5"/>
  <c r="AF203" i="5"/>
  <c r="AA205" i="5"/>
  <c r="AE198" i="5"/>
  <c r="AB411" i="5"/>
  <c r="T205" i="5"/>
  <c r="U197" i="5"/>
  <c r="V200" i="5"/>
  <c r="AB193" i="5"/>
  <c r="Z191" i="5"/>
  <c r="AA197" i="5"/>
  <c r="X520" i="5"/>
  <c r="Z194" i="5"/>
  <c r="AA410" i="5"/>
  <c r="AI205" i="5"/>
  <c r="AA199" i="5"/>
  <c r="AH205" i="5"/>
  <c r="Z736" i="5"/>
  <c r="X522" i="5"/>
  <c r="AI204" i="5"/>
  <c r="V196" i="5"/>
  <c r="AB804" i="5"/>
  <c r="AE193" i="5"/>
  <c r="AD197" i="5"/>
  <c r="X197" i="5"/>
  <c r="AC204" i="5"/>
  <c r="AC735" i="5"/>
  <c r="AD192" i="5"/>
  <c r="Z199" i="5"/>
  <c r="V195" i="5"/>
  <c r="U191" i="5"/>
  <c r="AD198" i="5"/>
  <c r="AA196" i="5"/>
  <c r="AB746" i="5"/>
  <c r="AD741" i="5"/>
  <c r="Y199" i="5"/>
  <c r="AF202" i="5"/>
  <c r="Y737" i="5"/>
  <c r="Y204" i="5"/>
  <c r="AE201" i="5"/>
  <c r="AA191" i="5"/>
  <c r="Z192" i="5"/>
  <c r="AB399" i="5"/>
  <c r="AH196" i="5"/>
  <c r="Z734" i="5"/>
  <c r="AC736" i="5"/>
  <c r="W193" i="5"/>
  <c r="AC404" i="5"/>
  <c r="Y200" i="5"/>
  <c r="AG191" i="5"/>
  <c r="AA198" i="5"/>
  <c r="AC745" i="5"/>
  <c r="U204" i="5"/>
  <c r="AA193" i="5"/>
  <c r="Y198" i="5"/>
  <c r="AD1092" i="5"/>
  <c r="AD740" i="5"/>
  <c r="AD847" i="5"/>
  <c r="AA1105" i="5"/>
  <c r="Y988" i="5"/>
  <c r="AD193" i="5"/>
  <c r="AD744" i="5"/>
  <c r="V198" i="5"/>
  <c r="AA1132" i="5"/>
  <c r="W203" i="5"/>
  <c r="U195" i="5"/>
  <c r="AB195" i="5"/>
  <c r="AG196" i="5"/>
  <c r="Y746" i="5"/>
  <c r="AE202" i="5"/>
  <c r="X521" i="5"/>
  <c r="T191" i="5"/>
  <c r="AE191" i="5"/>
  <c r="AD194" i="5"/>
  <c r="AB403" i="5"/>
  <c r="W191" i="5"/>
  <c r="AB743" i="5"/>
  <c r="V199" i="5"/>
  <c r="AD200" i="5"/>
  <c r="U203" i="5"/>
  <c r="X200" i="5"/>
  <c r="U192" i="5"/>
  <c r="AB200" i="5"/>
  <c r="AA738" i="5"/>
  <c r="AC197" i="5"/>
  <c r="AC198" i="5"/>
  <c r="U200" i="5"/>
  <c r="AA402" i="5"/>
  <c r="Y192" i="5"/>
  <c r="AE194" i="5"/>
  <c r="AA735" i="5"/>
  <c r="V194" i="5"/>
  <c r="AB201" i="5"/>
  <c r="Z197" i="5"/>
  <c r="Z733" i="5"/>
  <c r="Y744" i="5"/>
  <c r="AB737" i="5"/>
  <c r="AH203" i="5"/>
  <c r="W202" i="5"/>
  <c r="Z842" i="5"/>
  <c r="Y843" i="5"/>
  <c r="AB204" i="5"/>
  <c r="T198" i="5"/>
  <c r="V596" i="5"/>
  <c r="Z376" i="5"/>
  <c r="AF197" i="5"/>
  <c r="AI198" i="5"/>
  <c r="W200" i="5"/>
  <c r="AD203" i="5"/>
  <c r="Y743" i="5"/>
  <c r="AB739" i="5"/>
  <c r="Z406" i="5"/>
  <c r="AB203" i="5"/>
  <c r="X513" i="5"/>
  <c r="X199" i="5"/>
  <c r="W199" i="5"/>
  <c r="J596" i="5"/>
  <c r="AD196" i="5"/>
  <c r="AB406" i="5"/>
  <c r="AC196" i="5"/>
  <c r="AB401" i="5"/>
  <c r="AB736" i="5"/>
  <c r="Z741" i="5"/>
  <c r="AC205" i="5"/>
  <c r="Z743" i="5"/>
  <c r="AH198" i="5"/>
  <c r="AD742" i="5"/>
  <c r="AB194" i="5"/>
  <c r="Y201" i="5"/>
  <c r="AA192" i="5"/>
  <c r="AB745" i="5"/>
  <c r="AG201" i="5"/>
  <c r="AI192" i="5"/>
  <c r="Y194" i="5"/>
  <c r="AA1101" i="5"/>
  <c r="AC193" i="5"/>
  <c r="T194" i="5"/>
  <c r="AB410" i="5"/>
  <c r="Z735" i="5"/>
  <c r="T197" i="5"/>
  <c r="AC399" i="5"/>
  <c r="Y202" i="5"/>
  <c r="Z404" i="5"/>
  <c r="AA202" i="5"/>
  <c r="W197" i="5"/>
  <c r="Z740" i="5"/>
  <c r="T195" i="5"/>
  <c r="AC401" i="5"/>
  <c r="AB199" i="5"/>
  <c r="AC194" i="5"/>
  <c r="AD408" i="5"/>
  <c r="Z413" i="5"/>
  <c r="U202" i="5"/>
  <c r="AC738" i="5"/>
  <c r="T204" i="5"/>
  <c r="AF195" i="5"/>
  <c r="AG205" i="5"/>
  <c r="AD734" i="5"/>
  <c r="Z956" i="5"/>
  <c r="AD205" i="5"/>
  <c r="AF204" i="5"/>
  <c r="AC405" i="5"/>
  <c r="AB741" i="5"/>
  <c r="AB412" i="5"/>
  <c r="Y191" i="5"/>
  <c r="AC734" i="5"/>
  <c r="AA403" i="5"/>
  <c r="X191" i="5"/>
  <c r="AD400" i="5"/>
  <c r="V191" i="5"/>
  <c r="AI197" i="5"/>
  <c r="AG203" i="5"/>
  <c r="AB400" i="5"/>
  <c r="AD743" i="5"/>
  <c r="W593" i="5"/>
  <c r="AI191" i="5"/>
  <c r="AB747" i="5"/>
  <c r="T201" i="5"/>
  <c r="AA734" i="5"/>
  <c r="Y404" i="5"/>
  <c r="Y412" i="5"/>
  <c r="AB205" i="5"/>
  <c r="V193" i="5"/>
  <c r="AH200" i="5"/>
  <c r="T193" i="5"/>
  <c r="Z400" i="5"/>
  <c r="Z412" i="5"/>
  <c r="Z205" i="5"/>
  <c r="AD199" i="5"/>
  <c r="Z403" i="5"/>
  <c r="W194" i="5"/>
  <c r="Y400" i="5"/>
  <c r="T203" i="5"/>
  <c r="AI190" i="5"/>
  <c r="AD201" i="5"/>
  <c r="AF198" i="5"/>
  <c r="X192" i="5"/>
  <c r="AC1105" i="5"/>
  <c r="AG198" i="5"/>
  <c r="AD204" i="5"/>
  <c r="AA201" i="5"/>
  <c r="AE200" i="5"/>
  <c r="Y733" i="5"/>
  <c r="X198" i="5"/>
  <c r="Y633" i="5"/>
  <c r="AG204" i="5"/>
  <c r="AB738" i="5"/>
  <c r="AD1174" i="5"/>
  <c r="AA737" i="5"/>
  <c r="AA409" i="5"/>
  <c r="AC191" i="5"/>
  <c r="AB407" i="5"/>
  <c r="X512" i="5"/>
  <c r="AD401" i="5"/>
  <c r="Y403" i="5"/>
  <c r="X202" i="5"/>
  <c r="Z737" i="5"/>
  <c r="AB735" i="5"/>
  <c r="AG193" i="5"/>
  <c r="AC201" i="5"/>
  <c r="AH192" i="5"/>
  <c r="Y739" i="5"/>
  <c r="AB740" i="5"/>
  <c r="AD411" i="5"/>
  <c r="AB409" i="5"/>
  <c r="Z196" i="5"/>
  <c r="AB742" i="5"/>
  <c r="AI195" i="5"/>
  <c r="Y399" i="5"/>
  <c r="AB623" i="5"/>
  <c r="AE368" i="5"/>
  <c r="AF191" i="5"/>
  <c r="S597" i="5"/>
  <c r="AE195" i="5"/>
  <c r="W192" i="5"/>
  <c r="AC408" i="5"/>
  <c r="AA891" i="5"/>
  <c r="AG373" i="5"/>
  <c r="X510" i="5"/>
  <c r="AD1419" i="5"/>
  <c r="Y1142" i="5"/>
  <c r="AD1138" i="5"/>
  <c r="U198" i="5"/>
  <c r="AB955" i="5"/>
  <c r="T196" i="5"/>
  <c r="AC1170" i="5"/>
  <c r="AC202" i="5"/>
  <c r="AB1179" i="5"/>
  <c r="AD195" i="5"/>
  <c r="Z203" i="5"/>
  <c r="AB673" i="5"/>
  <c r="AA404" i="5"/>
  <c r="Z921" i="5"/>
  <c r="Z739" i="5"/>
  <c r="AD1560" i="5"/>
  <c r="AA407" i="5"/>
  <c r="AD1420" i="5"/>
  <c r="AH193" i="5"/>
  <c r="AD805" i="5"/>
  <c r="AB847" i="5"/>
  <c r="AA959" i="5"/>
  <c r="AB364" i="5"/>
  <c r="AB1319" i="5"/>
  <c r="AD746" i="5"/>
  <c r="AD1027" i="5"/>
  <c r="X596" i="5"/>
  <c r="AC1286" i="5"/>
  <c r="AH204" i="5"/>
  <c r="AC741" i="5"/>
  <c r="AA990" i="5"/>
  <c r="Z674" i="5"/>
  <c r="Z961" i="5"/>
  <c r="Z1056" i="5"/>
  <c r="AC369" i="5"/>
  <c r="Z410" i="5"/>
  <c r="AE203" i="5"/>
  <c r="Z362" i="5"/>
  <c r="AD672" i="5"/>
  <c r="V600" i="5"/>
  <c r="AC773" i="5"/>
  <c r="AD782" i="5"/>
  <c r="Y1062" i="5"/>
  <c r="Z408" i="5"/>
  <c r="AC1280" i="5"/>
  <c r="Y992" i="5"/>
  <c r="AD927" i="5"/>
  <c r="Y405" i="5"/>
  <c r="AB659" i="5"/>
  <c r="AC771" i="5"/>
  <c r="X523" i="5"/>
  <c r="X700" i="5"/>
  <c r="AA844" i="5"/>
  <c r="K594" i="5"/>
  <c r="AF193" i="5"/>
  <c r="AA810" i="5"/>
  <c r="AA985" i="5"/>
  <c r="AC849" i="5"/>
  <c r="AA927" i="5"/>
  <c r="AG202" i="5"/>
  <c r="AB202" i="5"/>
  <c r="AE367" i="5"/>
  <c r="AD961" i="5"/>
  <c r="AB1057" i="5"/>
  <c r="Y989" i="5"/>
  <c r="Y627" i="5"/>
  <c r="AD987" i="5"/>
  <c r="AD662" i="5"/>
  <c r="Y884" i="5"/>
  <c r="AA886" i="5"/>
  <c r="W595" i="5"/>
  <c r="AA1135" i="5"/>
  <c r="AD202" i="5"/>
  <c r="AC998" i="5"/>
  <c r="Z1035" i="5"/>
  <c r="J598" i="5"/>
  <c r="Z1246" i="5"/>
  <c r="AB840" i="5"/>
  <c r="Z1244" i="5"/>
  <c r="AG200" i="5"/>
  <c r="AB404" i="5"/>
  <c r="AG199" i="5"/>
  <c r="Y1165" i="5"/>
  <c r="U194" i="5"/>
  <c r="W205" i="5"/>
  <c r="Y1033" i="5"/>
  <c r="Z662" i="5"/>
  <c r="X517" i="5"/>
  <c r="AD999" i="5"/>
  <c r="AC403" i="5"/>
  <c r="X587" i="5"/>
  <c r="M587" i="5"/>
  <c r="Z922" i="5"/>
  <c r="AB1237" i="5"/>
  <c r="Z673" i="5"/>
  <c r="AC411" i="5"/>
  <c r="Y924" i="5"/>
  <c r="Y363" i="5"/>
  <c r="AD406" i="5"/>
  <c r="AC400" i="5"/>
  <c r="AB1240" i="5"/>
  <c r="L601" i="5"/>
  <c r="AC195" i="5"/>
  <c r="Z984" i="5"/>
  <c r="W198" i="5"/>
  <c r="AD413" i="5"/>
  <c r="AC629" i="5"/>
  <c r="AA984" i="5"/>
  <c r="AD735" i="5"/>
  <c r="AI374" i="5"/>
  <c r="Z1103" i="5"/>
  <c r="AD747" i="5"/>
  <c r="AB922" i="5"/>
  <c r="Y819" i="5"/>
  <c r="X193" i="5"/>
  <c r="AD1277" i="5"/>
  <c r="Z818" i="5"/>
  <c r="X706" i="5"/>
  <c r="AB1285" i="5"/>
  <c r="AD1020" i="5"/>
  <c r="Y203" i="5"/>
  <c r="Y912" i="5"/>
  <c r="V202" i="5"/>
  <c r="AC993" i="5"/>
  <c r="AA195" i="5"/>
  <c r="U587" i="5"/>
  <c r="Y1200" i="5"/>
  <c r="AI199" i="5"/>
  <c r="AB777" i="5"/>
  <c r="T598" i="5"/>
  <c r="M599" i="5"/>
  <c r="Z631" i="5"/>
  <c r="AC402" i="5"/>
  <c r="AB884" i="5"/>
  <c r="AD1249" i="5"/>
  <c r="AD405" i="5"/>
  <c r="R590" i="5"/>
  <c r="AB1279" i="5"/>
  <c r="AC635" i="5"/>
  <c r="AB1200" i="5"/>
  <c r="Z1024" i="5"/>
  <c r="Z950" i="5"/>
  <c r="AC1101" i="5"/>
  <c r="Y881" i="5"/>
  <c r="V205" i="5"/>
  <c r="AD1029" i="5"/>
  <c r="AD376" i="5"/>
  <c r="AC1281" i="5"/>
  <c r="AC1242" i="5"/>
  <c r="Z1250" i="5"/>
  <c r="AB1272" i="5"/>
  <c r="Z891" i="5"/>
  <c r="AC920" i="5"/>
  <c r="X524" i="5"/>
  <c r="AD733" i="5"/>
  <c r="AD1025" i="5"/>
  <c r="Q587" i="5"/>
  <c r="AB812" i="5"/>
  <c r="Y406" i="5"/>
  <c r="AD627" i="5"/>
  <c r="Y949" i="5"/>
  <c r="AA1316" i="5"/>
  <c r="AB413" i="5"/>
  <c r="AB1311" i="5"/>
  <c r="Z1071" i="5"/>
  <c r="AA405" i="5"/>
  <c r="AA406" i="5"/>
  <c r="Y951" i="5"/>
  <c r="Y959" i="5"/>
  <c r="Z407" i="5"/>
  <c r="AD1389" i="5"/>
  <c r="Y413" i="5"/>
  <c r="AC747" i="5"/>
  <c r="AB734" i="5"/>
  <c r="AD368" i="5"/>
  <c r="AC412" i="5"/>
  <c r="AC1071" i="5"/>
  <c r="AD888" i="5"/>
  <c r="AD845" i="5"/>
  <c r="AC890" i="5"/>
  <c r="AD407" i="5"/>
  <c r="J587" i="5"/>
  <c r="Z1175" i="5"/>
  <c r="AA1215" i="5"/>
  <c r="X195" i="5"/>
  <c r="AB1137" i="5"/>
  <c r="AA1025" i="5"/>
  <c r="AC951" i="5"/>
  <c r="AC670" i="5"/>
  <c r="AD1392" i="5"/>
  <c r="W599" i="5"/>
  <c r="AA1250" i="5"/>
  <c r="AC783" i="5"/>
  <c r="AB1353" i="5"/>
  <c r="AC1349" i="5"/>
  <c r="AC739" i="5"/>
  <c r="Z401" i="5"/>
  <c r="AA401" i="5"/>
  <c r="O596" i="5"/>
  <c r="AA1171" i="5"/>
  <c r="T593" i="5"/>
  <c r="AD994" i="5"/>
  <c r="AC410" i="5"/>
  <c r="AD1323" i="5"/>
  <c r="AD404" i="5"/>
  <c r="Y1131" i="5"/>
  <c r="AC1323" i="5"/>
  <c r="AC1166" i="5"/>
  <c r="AC1388" i="5"/>
  <c r="P588" i="5"/>
  <c r="AE205" i="5"/>
  <c r="AA736" i="5"/>
  <c r="AB662" i="5"/>
  <c r="Z962" i="5"/>
  <c r="AB844" i="5"/>
  <c r="AD412" i="5"/>
  <c r="Z746" i="5"/>
  <c r="AD403" i="5"/>
  <c r="AF199" i="5"/>
  <c r="AE197" i="5"/>
  <c r="X1706" i="5"/>
  <c r="V203" i="5"/>
  <c r="Y734" i="5"/>
  <c r="Z405" i="5"/>
  <c r="AB1065" i="5"/>
  <c r="AA962" i="5"/>
  <c r="AC923" i="5"/>
  <c r="V201" i="5"/>
  <c r="AA204" i="5"/>
  <c r="AA743" i="5"/>
  <c r="AD628" i="5"/>
  <c r="AC1175" i="5"/>
  <c r="AA672" i="5"/>
  <c r="AC200" i="5"/>
  <c r="AB773" i="5"/>
  <c r="AG192" i="5"/>
  <c r="AA1057" i="5"/>
  <c r="Z814" i="5"/>
  <c r="AB810" i="5"/>
  <c r="AD1030" i="5"/>
  <c r="AC1250" i="5"/>
  <c r="Z628" i="5"/>
  <c r="X370" i="5"/>
  <c r="AA742" i="5"/>
  <c r="AC674" i="5"/>
  <c r="AC1317" i="5"/>
  <c r="AB1358" i="5"/>
  <c r="AB882" i="5"/>
  <c r="AD923" i="5"/>
  <c r="Y747" i="5"/>
  <c r="AC1274" i="5"/>
  <c r="Y996" i="5"/>
  <c r="Z1134" i="5"/>
  <c r="AC1176" i="5"/>
  <c r="Z1215" i="5"/>
  <c r="AC959" i="5"/>
  <c r="Z851" i="5"/>
  <c r="W201" i="5"/>
  <c r="AD769" i="5"/>
  <c r="P589" i="5"/>
  <c r="AC888" i="5"/>
  <c r="Y732" i="5"/>
  <c r="W204" i="5"/>
  <c r="AA400" i="5"/>
  <c r="AB197" i="5"/>
  <c r="X519" i="5"/>
  <c r="AB408" i="5"/>
  <c r="Z367" i="5"/>
  <c r="X308" i="5"/>
  <c r="Z201" i="5"/>
  <c r="O591" i="5"/>
  <c r="AB191" i="5"/>
  <c r="AD853" i="5"/>
  <c r="AC1141" i="5"/>
  <c r="AG195" i="5"/>
  <c r="AB948" i="5"/>
  <c r="Y953" i="5"/>
  <c r="AB744" i="5"/>
  <c r="AB997" i="5"/>
  <c r="Q591" i="5"/>
  <c r="AC623" i="5"/>
  <c r="AD1423" i="5"/>
  <c r="AB951" i="5"/>
  <c r="Z778" i="5"/>
  <c r="Z855" i="5"/>
  <c r="Z1488" i="5"/>
  <c r="U199" i="5"/>
  <c r="Z889" i="5"/>
  <c r="AD1022" i="5"/>
  <c r="AH201" i="5"/>
  <c r="Z672" i="5"/>
  <c r="AA363" i="5"/>
  <c r="AI193" i="5"/>
  <c r="AD877" i="5"/>
  <c r="V197" i="5"/>
  <c r="AA627" i="5"/>
  <c r="AA1314" i="5"/>
  <c r="AE376" i="5"/>
  <c r="AC746" i="5"/>
  <c r="Z879" i="5"/>
  <c r="AC812" i="5"/>
  <c r="Y409" i="5"/>
  <c r="Y920" i="5"/>
  <c r="AC1134" i="5"/>
  <c r="Z659" i="5"/>
  <c r="AC1131" i="5"/>
  <c r="X204" i="5"/>
  <c r="AB1068" i="5"/>
  <c r="W586" i="5"/>
  <c r="U592" i="5"/>
  <c r="X306" i="5"/>
  <c r="Z198" i="5"/>
  <c r="AC927" i="5"/>
  <c r="V192" i="5"/>
  <c r="Y408" i="5"/>
  <c r="AC1390" i="5"/>
  <c r="AB626" i="5"/>
  <c r="O597" i="5"/>
  <c r="Y818" i="5"/>
  <c r="U201" i="5"/>
  <c r="Y888" i="5"/>
  <c r="AD986" i="5"/>
  <c r="AC853" i="5"/>
  <c r="AD739" i="5"/>
  <c r="Z1029" i="5"/>
  <c r="K590" i="5"/>
  <c r="AH376" i="5"/>
  <c r="Y197" i="5"/>
  <c r="AD1204" i="5"/>
  <c r="AB1059" i="5"/>
  <c r="AC1062" i="5"/>
  <c r="AC1384" i="5"/>
  <c r="P593" i="5"/>
  <c r="Z884" i="5"/>
  <c r="Y190" i="5"/>
  <c r="S592" i="5"/>
  <c r="AI371" i="5"/>
  <c r="AA413" i="5"/>
  <c r="Y625" i="5"/>
  <c r="AC1103" i="5"/>
  <c r="Y1128" i="5"/>
  <c r="Y1168" i="5"/>
  <c r="W598" i="5"/>
  <c r="X362" i="5"/>
  <c r="AA923" i="5"/>
  <c r="AD1137" i="5"/>
  <c r="AB1061" i="5"/>
  <c r="AD1057" i="5"/>
  <c r="AI372" i="5"/>
  <c r="Z1102" i="5"/>
  <c r="R598" i="5"/>
  <c r="AE374" i="5"/>
  <c r="Y1166" i="5"/>
  <c r="Y1452" i="5"/>
  <c r="AD636" i="5"/>
  <c r="X699" i="5"/>
  <c r="AC1171" i="5"/>
  <c r="AA1139" i="5"/>
  <c r="Y1244" i="5"/>
  <c r="AB198" i="5"/>
  <c r="AA1069" i="5"/>
  <c r="AA194" i="5"/>
  <c r="AC740" i="5"/>
  <c r="AF1671" i="5"/>
  <c r="X518" i="5"/>
  <c r="AC1063" i="5"/>
  <c r="AD1385" i="5"/>
  <c r="AB962" i="5"/>
  <c r="AC921" i="5"/>
  <c r="Z1143" i="5"/>
  <c r="K600" i="5"/>
  <c r="AA777" i="5"/>
  <c r="X516" i="5"/>
  <c r="AA953" i="5"/>
  <c r="AA747" i="5"/>
  <c r="AC374" i="5"/>
  <c r="Z887" i="5"/>
  <c r="X318" i="5"/>
  <c r="AD402" i="5"/>
  <c r="Z625" i="5"/>
  <c r="Y637" i="5"/>
  <c r="Y1202" i="5"/>
  <c r="AD1023" i="5"/>
  <c r="AB1316" i="5"/>
  <c r="K592" i="5"/>
  <c r="AC877" i="5"/>
  <c r="X312" i="5"/>
  <c r="AC1319" i="5"/>
  <c r="AB1103" i="5"/>
  <c r="Y1101" i="5"/>
  <c r="Y402" i="5"/>
  <c r="Y410" i="5"/>
  <c r="AD1431" i="5"/>
  <c r="AB402" i="5"/>
  <c r="AA739" i="5"/>
  <c r="AD1351" i="5"/>
  <c r="Y770" i="5"/>
  <c r="AB363" i="5"/>
  <c r="T192" i="5"/>
  <c r="AD409" i="5"/>
  <c r="AD399" i="5"/>
  <c r="AA1274" i="5"/>
  <c r="U193" i="5"/>
  <c r="AD361" i="5"/>
  <c r="Z1060" i="5"/>
  <c r="Z1167" i="5"/>
  <c r="AB768" i="5"/>
  <c r="V598" i="5"/>
  <c r="T596" i="5"/>
  <c r="Y196" i="5"/>
  <c r="AB776" i="5"/>
  <c r="AC637" i="5"/>
  <c r="AB1344" i="5"/>
  <c r="AA740" i="5"/>
  <c r="AB1273" i="5"/>
  <c r="AB814" i="5"/>
  <c r="W589" i="5"/>
  <c r="AB1107" i="5"/>
  <c r="AD1387" i="5"/>
  <c r="AD1143" i="5"/>
  <c r="Z411" i="5"/>
  <c r="N591" i="5"/>
  <c r="Z399" i="5"/>
  <c r="X1708" i="5"/>
  <c r="Z769" i="5"/>
  <c r="X511" i="5"/>
  <c r="Z1164" i="5"/>
  <c r="X515" i="5"/>
  <c r="AA1380" i="5"/>
  <c r="X317" i="5"/>
  <c r="AH190" i="5"/>
  <c r="AD962" i="5"/>
  <c r="Y990" i="5"/>
  <c r="L590" i="5"/>
  <c r="Y1344" i="5"/>
  <c r="Z1248" i="5"/>
  <c r="AC956" i="5"/>
  <c r="AA850" i="5"/>
  <c r="AC815" i="5"/>
  <c r="AA399" i="5"/>
  <c r="AA1166" i="5"/>
  <c r="AE199" i="5"/>
  <c r="AD1071" i="5"/>
  <c r="AC203" i="5"/>
  <c r="AB1320" i="5"/>
  <c r="Z1211" i="5"/>
  <c r="AF201" i="5"/>
  <c r="AB1251" i="5"/>
  <c r="Z200" i="5"/>
  <c r="AA1284" i="5"/>
  <c r="Y1034" i="5"/>
  <c r="AH366" i="5"/>
  <c r="L597" i="5"/>
  <c r="Z1206" i="5"/>
  <c r="AA200" i="5"/>
  <c r="AB368" i="5"/>
  <c r="Y741" i="5"/>
  <c r="AH361" i="5"/>
  <c r="AA1596" i="5"/>
  <c r="AC1206" i="5"/>
  <c r="Y632" i="5"/>
  <c r="AD659" i="5"/>
  <c r="Y401" i="5"/>
  <c r="W594" i="5"/>
  <c r="AC744" i="5"/>
  <c r="Y738" i="5"/>
  <c r="Y1132" i="5"/>
  <c r="Y1632" i="5"/>
  <c r="AA669" i="5"/>
  <c r="Z371" i="5"/>
  <c r="AD1314" i="5"/>
  <c r="Z775" i="5"/>
  <c r="Z742" i="5"/>
  <c r="AF194" i="5"/>
  <c r="AA1319" i="5"/>
  <c r="AC1283" i="5"/>
  <c r="Q597" i="5"/>
  <c r="AB1244" i="5"/>
  <c r="AA203" i="5"/>
  <c r="AC732" i="5"/>
  <c r="AA372" i="5"/>
  <c r="AB1171" i="5"/>
  <c r="AC1142" i="5"/>
  <c r="AC407" i="5"/>
  <c r="Z1452" i="5"/>
  <c r="Z663" i="5"/>
  <c r="AB1210" i="5"/>
  <c r="AD369" i="5"/>
  <c r="AD1359" i="5"/>
  <c r="W588" i="5"/>
  <c r="Z1070" i="5"/>
  <c r="Z886" i="5"/>
  <c r="AC992" i="5"/>
  <c r="Z949" i="5"/>
  <c r="AA1179" i="5"/>
  <c r="AB1322" i="5"/>
  <c r="AG370" i="5"/>
  <c r="AA745" i="5"/>
  <c r="X201" i="5"/>
  <c r="Z813" i="5"/>
  <c r="Y407" i="5"/>
  <c r="AD926" i="5"/>
  <c r="Z738" i="5"/>
  <c r="AE192" i="5"/>
  <c r="AI201" i="5"/>
  <c r="AA1273" i="5"/>
  <c r="AC733" i="5"/>
  <c r="U205" i="5"/>
  <c r="AC413" i="5"/>
  <c r="AD1215" i="5"/>
  <c r="X373" i="5"/>
  <c r="Y1029" i="5"/>
  <c r="Y745" i="5"/>
  <c r="AD736" i="5"/>
  <c r="Y195" i="5"/>
  <c r="AD624" i="5"/>
  <c r="AD1100" i="5"/>
  <c r="AI203" i="5"/>
  <c r="T200" i="5"/>
  <c r="Z819" i="5"/>
  <c r="AA812" i="5"/>
  <c r="AA1317" i="5"/>
  <c r="AC768" i="5"/>
  <c r="AD737" i="5"/>
  <c r="AD1416" i="5"/>
  <c r="AA925" i="5"/>
  <c r="X203" i="5"/>
  <c r="V593" i="5"/>
  <c r="AA1097" i="5"/>
  <c r="AB1313" i="5"/>
  <c r="AA778" i="5"/>
  <c r="AC625" i="5"/>
  <c r="V586" i="5"/>
  <c r="V588" i="5"/>
  <c r="U190" i="5"/>
  <c r="AA733" i="5"/>
  <c r="X205" i="5"/>
  <c r="AC1246" i="5"/>
  <c r="AB196" i="5"/>
  <c r="AC743" i="5"/>
  <c r="AA878" i="5"/>
  <c r="Y1308" i="5"/>
  <c r="AB952" i="5"/>
  <c r="AB1143" i="5"/>
  <c r="AB361" i="5"/>
  <c r="X368" i="5"/>
  <c r="AD1097" i="5"/>
  <c r="AG197" i="5"/>
  <c r="Y1133" i="5"/>
  <c r="K588" i="5"/>
  <c r="AD914" i="5"/>
  <c r="AA1238" i="5"/>
  <c r="AD1424" i="5"/>
  <c r="Y952" i="5"/>
  <c r="AC1272" i="5"/>
  <c r="AD878" i="5"/>
  <c r="AD1310" i="5"/>
  <c r="X597" i="5"/>
  <c r="AC1236" i="5"/>
  <c r="AA1030" i="5"/>
  <c r="AD191" i="5"/>
  <c r="T202" i="5"/>
  <c r="AA1240" i="5"/>
  <c r="AB1140" i="5"/>
  <c r="Z1205" i="5"/>
  <c r="O590" i="5"/>
  <c r="M592" i="5"/>
  <c r="AG363" i="5"/>
  <c r="AD1062" i="5"/>
  <c r="R592" i="5"/>
  <c r="AA1279" i="5"/>
  <c r="AC1320" i="5"/>
  <c r="T594" i="5"/>
  <c r="Z843" i="5"/>
  <c r="AB1345" i="5"/>
  <c r="AA373" i="5"/>
  <c r="AA814" i="5"/>
  <c r="AA1094" i="5"/>
  <c r="AB1287" i="5"/>
  <c r="AD985" i="5"/>
  <c r="V599" i="5"/>
  <c r="Y840" i="5"/>
  <c r="Z923" i="5"/>
  <c r="Z1129" i="5"/>
  <c r="Y927" i="5"/>
  <c r="AI375" i="5"/>
  <c r="X374" i="5"/>
  <c r="AC1031" i="5"/>
  <c r="AD630" i="5"/>
  <c r="AC995" i="5"/>
  <c r="AD1317" i="5"/>
  <c r="AB842" i="5"/>
  <c r="AE363" i="5"/>
  <c r="AD634" i="5"/>
  <c r="AC1057" i="5"/>
  <c r="AB1205" i="5"/>
  <c r="AB854" i="5"/>
  <c r="AA1104" i="5"/>
  <c r="Y998" i="5"/>
  <c r="AA1099" i="5"/>
  <c r="W597" i="5"/>
  <c r="AA1322" i="5"/>
  <c r="AC997" i="5"/>
  <c r="AB779" i="5"/>
  <c r="Y1060" i="5"/>
  <c r="AD1063" i="5"/>
  <c r="AB993" i="5"/>
  <c r="AB1355" i="5"/>
  <c r="Y1240" i="5"/>
  <c r="AC994" i="5"/>
  <c r="AC659" i="5"/>
  <c r="AD1319" i="5"/>
  <c r="AD768" i="5"/>
  <c r="Y1141" i="5"/>
  <c r="AD1380" i="5"/>
  <c r="M588" i="5"/>
  <c r="AD808" i="5"/>
  <c r="J589" i="5"/>
  <c r="AD1101" i="5"/>
  <c r="Z1209" i="5"/>
  <c r="AD1452" i="5"/>
  <c r="Y1137" i="5"/>
  <c r="Y664" i="5"/>
  <c r="X313" i="5"/>
  <c r="AA999" i="5"/>
  <c r="AA780" i="5"/>
  <c r="AB1321" i="5"/>
  <c r="Z808" i="5"/>
  <c r="Y370" i="5"/>
  <c r="AA963" i="5"/>
  <c r="AA1323" i="5"/>
  <c r="AC841" i="5"/>
  <c r="Z1284" i="5"/>
  <c r="AC1024" i="5"/>
  <c r="AB638" i="5"/>
  <c r="Z989" i="5"/>
  <c r="AH363" i="5"/>
  <c r="Y1035" i="5"/>
  <c r="Y369" i="5"/>
  <c r="AA773" i="5"/>
  <c r="AA1058" i="5"/>
  <c r="AC1311" i="5"/>
  <c r="Y1488" i="5"/>
  <c r="Z926" i="5"/>
  <c r="AA634" i="5"/>
  <c r="X1705" i="5"/>
  <c r="AC1212" i="5"/>
  <c r="AA922" i="5"/>
  <c r="AB1246" i="5"/>
  <c r="AB1282" i="5"/>
  <c r="Y954" i="5"/>
  <c r="Z435" i="5"/>
  <c r="AB999" i="5"/>
  <c r="Y1214" i="5"/>
  <c r="AD1172" i="5"/>
  <c r="Z1204" i="5"/>
  <c r="AA1142" i="5"/>
  <c r="AB1560" i="5"/>
  <c r="Y915" i="5"/>
  <c r="AG368" i="5"/>
  <c r="AA1065" i="5"/>
  <c r="Z1214" i="5"/>
  <c r="AD948" i="5"/>
  <c r="AA1060" i="5"/>
  <c r="AC809" i="5"/>
  <c r="Y877" i="5"/>
  <c r="AC665" i="5"/>
  <c r="Z1059" i="5"/>
  <c r="AB880" i="5"/>
  <c r="AD1211" i="5"/>
  <c r="AB1242" i="5"/>
  <c r="S586" i="5"/>
  <c r="AD1418" i="5"/>
  <c r="AA887" i="5"/>
  <c r="AA1164" i="5"/>
  <c r="Y1066" i="5"/>
  <c r="AC778" i="5"/>
  <c r="AC1106" i="5"/>
  <c r="T597" i="5"/>
  <c r="Z812" i="5"/>
  <c r="AC1315" i="5"/>
  <c r="AB917" i="5"/>
  <c r="Y1249" i="5"/>
  <c r="AD435" i="5"/>
  <c r="Y1102" i="5"/>
  <c r="AG376" i="5"/>
  <c r="O589" i="5"/>
  <c r="AC1313" i="5"/>
  <c r="X708" i="5"/>
  <c r="AC817" i="5"/>
  <c r="AD956" i="5"/>
  <c r="Y663" i="5"/>
  <c r="AB664" i="5"/>
  <c r="K587" i="5"/>
  <c r="W592" i="5"/>
  <c r="AA1281" i="5"/>
  <c r="Z1137" i="5"/>
  <c r="AC1488" i="5"/>
  <c r="Y808" i="5"/>
  <c r="AA888" i="5"/>
  <c r="AC878" i="5"/>
  <c r="Z953" i="5"/>
  <c r="Z1136" i="5"/>
  <c r="J595" i="5"/>
  <c r="Z1208" i="5"/>
  <c r="AD1059" i="5"/>
  <c r="AA1137" i="5"/>
  <c r="Y852" i="5"/>
  <c r="AC1201" i="5"/>
  <c r="AC627" i="5"/>
  <c r="Z398" i="5"/>
  <c r="AC1214" i="5"/>
  <c r="AC917" i="5"/>
  <c r="AD1312" i="5"/>
  <c r="AD1171" i="5"/>
  <c r="AA771" i="5"/>
  <c r="AD918" i="5"/>
  <c r="Z374" i="5"/>
  <c r="Z924" i="5"/>
  <c r="V595" i="5"/>
  <c r="AA890" i="5"/>
  <c r="AD637" i="5"/>
  <c r="AA924" i="5"/>
  <c r="AB920" i="5"/>
  <c r="AB1027" i="5"/>
  <c r="P590" i="5"/>
  <c r="AD1021" i="5"/>
  <c r="AA961" i="5"/>
  <c r="AA435" i="5"/>
  <c r="AD1058" i="5"/>
  <c r="AB1346" i="5"/>
  <c r="AD988" i="5"/>
  <c r="AC1104" i="5"/>
  <c r="Z365" i="5"/>
  <c r="M593" i="5"/>
  <c r="AA376" i="5"/>
  <c r="AD1388" i="5"/>
  <c r="Q596" i="5"/>
  <c r="AC842" i="5"/>
  <c r="X372" i="5"/>
  <c r="AA369" i="5"/>
  <c r="AB913" i="5"/>
  <c r="AA849" i="5"/>
  <c r="Z782" i="5"/>
  <c r="M597" i="5"/>
  <c r="N594" i="5"/>
  <c r="Z1098" i="5"/>
  <c r="AC1138" i="5"/>
  <c r="AD1202" i="5"/>
  <c r="K598" i="5"/>
  <c r="AD807" i="5"/>
  <c r="AE190" i="5"/>
  <c r="Z781" i="5"/>
  <c r="L598" i="5"/>
  <c r="AD1134" i="5"/>
  <c r="Z1131" i="5"/>
  <c r="Z774" i="5"/>
  <c r="P594" i="5"/>
  <c r="AA779" i="5"/>
  <c r="AA1022" i="5"/>
  <c r="Z1242" i="5"/>
  <c r="AC365" i="5"/>
  <c r="AB852" i="5"/>
  <c r="Y768" i="5"/>
  <c r="AB1165" i="5"/>
  <c r="AC876" i="5"/>
  <c r="AB877" i="5"/>
  <c r="AD1168" i="5"/>
  <c r="X707" i="5"/>
  <c r="AB1286" i="5"/>
  <c r="AB1347" i="5"/>
  <c r="AC1243" i="5"/>
  <c r="Z888" i="5"/>
  <c r="AC1632" i="5"/>
  <c r="AD771" i="5"/>
  <c r="Q588" i="5"/>
  <c r="Y847" i="5"/>
  <c r="AC1249" i="5"/>
  <c r="Z1138" i="5"/>
  <c r="AB374" i="5"/>
  <c r="AC922" i="5"/>
  <c r="AC628" i="5"/>
  <c r="AB853" i="5"/>
  <c r="AB1215" i="5"/>
  <c r="AB949" i="5"/>
  <c r="AC1032" i="5"/>
  <c r="Y375" i="5"/>
  <c r="AA1632" i="5"/>
  <c r="AI373" i="5"/>
  <c r="Z920" i="5"/>
  <c r="Z883" i="5"/>
  <c r="Z918" i="5"/>
  <c r="AC1169" i="5"/>
  <c r="Z776" i="5"/>
  <c r="AD623" i="5"/>
  <c r="AD998" i="5"/>
  <c r="M595" i="5"/>
  <c r="AD1311" i="5"/>
  <c r="AA879" i="5"/>
  <c r="AF365" i="5"/>
  <c r="AB1359" i="5"/>
  <c r="AB624" i="5"/>
  <c r="AC1312" i="5"/>
  <c r="AD364" i="5"/>
  <c r="AC1021" i="5"/>
  <c r="Y629" i="5"/>
  <c r="Z912" i="5"/>
  <c r="AE362" i="5"/>
  <c r="AB915" i="5"/>
  <c r="AB1032" i="5"/>
  <c r="AA989" i="5"/>
  <c r="AA1246" i="5"/>
  <c r="Y1143" i="5"/>
  <c r="AB1022" i="5"/>
  <c r="AC813" i="5"/>
  <c r="AD1488" i="5"/>
  <c r="AA914" i="5"/>
  <c r="AD1357" i="5"/>
  <c r="Z1058" i="5"/>
  <c r="AC880" i="5"/>
  <c r="AB365" i="5"/>
  <c r="AB1097" i="5"/>
  <c r="Y1136" i="5"/>
  <c r="AD952" i="5"/>
  <c r="Y635" i="5"/>
  <c r="X589" i="5"/>
  <c r="AD775" i="5"/>
  <c r="J600" i="5"/>
  <c r="AB846" i="5"/>
  <c r="U591" i="5"/>
  <c r="X586" i="5"/>
  <c r="AD1382" i="5"/>
  <c r="AA956" i="5"/>
  <c r="AB1135" i="5"/>
  <c r="Z805" i="5"/>
  <c r="AC366" i="5"/>
  <c r="Y776" i="5"/>
  <c r="Y1032" i="5"/>
  <c r="AC1273" i="5"/>
  <c r="Z372" i="5"/>
  <c r="AD1429" i="5"/>
  <c r="Z1165" i="5"/>
  <c r="AB805" i="5"/>
  <c r="Y921" i="5"/>
  <c r="AB732" i="5"/>
  <c r="Y963" i="5"/>
  <c r="AH369" i="5"/>
  <c r="AA1283" i="5"/>
  <c r="AB1212" i="5"/>
  <c r="Y845" i="5"/>
  <c r="X594" i="5"/>
  <c r="AC1285" i="5"/>
  <c r="AD951" i="5"/>
  <c r="X709" i="5"/>
  <c r="AD912" i="5"/>
  <c r="AB1173" i="5"/>
  <c r="X600" i="5"/>
  <c r="Z1034" i="5"/>
  <c r="O595" i="5"/>
  <c r="AB1098" i="5"/>
  <c r="AC634" i="5"/>
  <c r="X44" i="5"/>
  <c r="Z954" i="5"/>
  <c r="AC1060" i="5"/>
  <c r="AC1359" i="5"/>
  <c r="AA629" i="5"/>
  <c r="Z985" i="5"/>
  <c r="AD1245" i="5"/>
  <c r="Z1207" i="5"/>
  <c r="Z817" i="5"/>
  <c r="Z637" i="5"/>
  <c r="AG361" i="5"/>
  <c r="AC1284" i="5"/>
  <c r="AC1173" i="5"/>
  <c r="AE373" i="5"/>
  <c r="AA366" i="5"/>
  <c r="Z665" i="5"/>
  <c r="AA1062" i="5"/>
  <c r="AD667" i="5"/>
  <c r="AG364" i="5"/>
  <c r="Z1025" i="5"/>
  <c r="S590" i="5"/>
  <c r="AA1452" i="5"/>
  <c r="Y376" i="5"/>
  <c r="Z878" i="5"/>
  <c r="Z623" i="5"/>
  <c r="AA1285" i="5"/>
  <c r="AA1308" i="5"/>
  <c r="Z840" i="5"/>
  <c r="AB914" i="5"/>
  <c r="Y1139" i="5"/>
  <c r="Y809" i="5"/>
  <c r="AC1129" i="5"/>
  <c r="AB625" i="5"/>
  <c r="AB1033" i="5"/>
  <c r="AB1350" i="5"/>
  <c r="AC1097" i="5"/>
  <c r="AD663" i="5"/>
  <c r="Y1172" i="5"/>
  <c r="AA1321" i="5"/>
  <c r="AI368" i="5"/>
  <c r="AH373" i="5"/>
  <c r="AC632" i="5"/>
  <c r="AD362" i="5"/>
  <c r="AB887" i="5"/>
  <c r="AF368" i="5"/>
  <c r="X375" i="5"/>
  <c r="AB1138" i="5"/>
  <c r="Z963" i="5"/>
  <c r="S595" i="5"/>
  <c r="AF364" i="5"/>
  <c r="AA842" i="5"/>
  <c r="AB1166" i="5"/>
  <c r="AA1169" i="5"/>
  <c r="Z1169" i="5"/>
  <c r="Z988" i="5"/>
  <c r="AA665" i="5"/>
  <c r="AC1215" i="5"/>
  <c r="AD1129" i="5"/>
  <c r="Y1059" i="5"/>
  <c r="AA776" i="5"/>
  <c r="AA1276" i="5"/>
  <c r="AB958" i="5"/>
  <c r="AD373" i="5"/>
  <c r="AA1282" i="5"/>
  <c r="AB1349" i="5"/>
  <c r="Z633" i="5"/>
  <c r="AE361" i="5"/>
  <c r="Z849" i="5"/>
  <c r="AC1389" i="5"/>
  <c r="AB1276" i="5"/>
  <c r="Y922" i="5"/>
  <c r="AA1098" i="5"/>
  <c r="Z845" i="5"/>
  <c r="AD804" i="5"/>
  <c r="AA1310" i="5"/>
  <c r="Z995" i="5"/>
  <c r="AB1203" i="5"/>
  <c r="AC883" i="5"/>
  <c r="AB636" i="5"/>
  <c r="Y669" i="5"/>
  <c r="AC375" i="5"/>
  <c r="Z636" i="5"/>
  <c r="AD1287" i="5"/>
  <c r="AB663" i="5"/>
  <c r="Z1279" i="5"/>
  <c r="Y997" i="5"/>
  <c r="Y814" i="5"/>
  <c r="R591" i="5"/>
  <c r="AA1275" i="5"/>
  <c r="L594" i="5"/>
  <c r="AC987" i="5"/>
  <c r="W587" i="5"/>
  <c r="AA949" i="5"/>
  <c r="AB850" i="5"/>
  <c r="Z771" i="5"/>
  <c r="AD638" i="5"/>
  <c r="Y914" i="5"/>
  <c r="AC818" i="5"/>
  <c r="AD842" i="5"/>
  <c r="AA1102" i="5"/>
  <c r="AB1354" i="5"/>
  <c r="AD1070" i="5"/>
  <c r="AD629" i="5"/>
  <c r="AA853" i="5"/>
  <c r="Z1344" i="5"/>
  <c r="AB398" i="5"/>
  <c r="AC769" i="5"/>
  <c r="W591" i="5"/>
  <c r="Y371" i="5"/>
  <c r="AC957" i="5"/>
  <c r="Z1032" i="5"/>
  <c r="AC372" i="5"/>
  <c r="X1713" i="5"/>
  <c r="AH371" i="5"/>
  <c r="Z661" i="5"/>
  <c r="Y986" i="5"/>
  <c r="AC960" i="5"/>
  <c r="Y844" i="5"/>
  <c r="AD949" i="5"/>
  <c r="AC814" i="5"/>
  <c r="AD854" i="5"/>
  <c r="AA628" i="5"/>
  <c r="AC1346" i="5"/>
  <c r="AC631" i="5"/>
  <c r="AB1452" i="5"/>
  <c r="Z955" i="5"/>
  <c r="Z660" i="5"/>
  <c r="Z948" i="5"/>
  <c r="J590" i="5"/>
  <c r="AA1174" i="5"/>
  <c r="AF373" i="5"/>
  <c r="AD990" i="5"/>
  <c r="AA960" i="5"/>
  <c r="O586" i="5"/>
  <c r="AC879" i="5"/>
  <c r="AC1238" i="5"/>
  <c r="AB1671" i="5"/>
  <c r="AB672" i="5"/>
  <c r="AA362" i="5"/>
  <c r="Y1031" i="5"/>
  <c r="AA1106" i="5"/>
  <c r="AA1203" i="5"/>
  <c r="AA368" i="5"/>
  <c r="P600" i="5"/>
  <c r="Z1524" i="5"/>
  <c r="Z1274" i="5"/>
  <c r="AD1105" i="5"/>
  <c r="K591" i="5"/>
  <c r="Y1129" i="5"/>
  <c r="AD1430" i="5"/>
  <c r="P592" i="5"/>
  <c r="Z990" i="5"/>
  <c r="AC1391" i="5"/>
  <c r="AA364" i="5"/>
  <c r="AD1068" i="5"/>
  <c r="AC963" i="5"/>
  <c r="Y810" i="5"/>
  <c r="Z1178" i="5"/>
  <c r="AA1309" i="5"/>
  <c r="Y987" i="5"/>
  <c r="AC673" i="5"/>
  <c r="AC672" i="5"/>
  <c r="AC1093" i="5"/>
  <c r="Y811" i="5"/>
  <c r="AD1244" i="5"/>
  <c r="Z1210" i="5"/>
  <c r="AC373" i="5"/>
  <c r="AB1167" i="5"/>
  <c r="Y958" i="5"/>
  <c r="AD917" i="5"/>
  <c r="AD916" i="5"/>
  <c r="AA986" i="5"/>
  <c r="AD1093" i="5"/>
  <c r="AA1204" i="5"/>
  <c r="AD1275" i="5"/>
  <c r="AA998" i="5"/>
  <c r="AC370" i="5"/>
  <c r="AC1671" i="5"/>
  <c r="Z364" i="5"/>
  <c r="AA1175" i="5"/>
  <c r="AC1347" i="5"/>
  <c r="Z1021" i="5"/>
  <c r="AA1287" i="5"/>
  <c r="AD668" i="5"/>
  <c r="Y1100" i="5"/>
  <c r="Z1249" i="5"/>
  <c r="Z1201" i="5"/>
  <c r="Z1239" i="5"/>
  <c r="AC1179" i="5"/>
  <c r="AA1488" i="5"/>
  <c r="K597" i="5"/>
  <c r="AC367" i="5"/>
  <c r="AB1202" i="5"/>
  <c r="AA660" i="5"/>
  <c r="AE371" i="5"/>
  <c r="AD1347" i="5"/>
  <c r="Z1241" i="5"/>
  <c r="AC363" i="5"/>
  <c r="AE365" i="5"/>
  <c r="X702" i="5"/>
  <c r="Y960" i="5"/>
  <c r="Z1020" i="5"/>
  <c r="U589" i="5"/>
  <c r="AC854" i="5"/>
  <c r="AB783" i="5"/>
  <c r="AC364" i="5"/>
  <c r="AA1173" i="5"/>
  <c r="AD1095" i="5"/>
  <c r="Z1247" i="5"/>
  <c r="AB1632" i="5"/>
  <c r="AA398" i="5"/>
  <c r="AB1133" i="5"/>
  <c r="U597" i="5"/>
  <c r="AD1178" i="5"/>
  <c r="AC190" i="5"/>
  <c r="Y853" i="5"/>
  <c r="Q598" i="5"/>
  <c r="Z1128" i="5"/>
  <c r="T588" i="5"/>
  <c r="Z914" i="5"/>
  <c r="AD774" i="5"/>
  <c r="AD1207" i="5"/>
  <c r="AD992" i="5"/>
  <c r="AC955" i="5"/>
  <c r="AA1141" i="5"/>
  <c r="AA663" i="5"/>
  <c r="P598" i="5"/>
  <c r="AD1282" i="5"/>
  <c r="AB1357" i="5"/>
  <c r="AB984" i="5"/>
  <c r="Z848" i="5"/>
  <c r="AB1356" i="5"/>
  <c r="AC772" i="5"/>
  <c r="O593" i="5"/>
  <c r="AB950" i="5"/>
  <c r="AC1385" i="5"/>
  <c r="AB1023" i="5"/>
  <c r="Y769" i="5"/>
  <c r="AA1248" i="5"/>
  <c r="AB367" i="5"/>
  <c r="AA1277" i="5"/>
  <c r="Y805" i="5"/>
  <c r="AD1355" i="5"/>
  <c r="AH368" i="5"/>
  <c r="AB1416" i="5"/>
  <c r="Y918" i="5"/>
  <c r="AF372" i="5"/>
  <c r="S593" i="5"/>
  <c r="Y890" i="5"/>
  <c r="Z1380" i="5"/>
  <c r="X697" i="5"/>
  <c r="AC669" i="5"/>
  <c r="Z1203" i="5"/>
  <c r="AB989" i="5"/>
  <c r="AB362" i="5"/>
  <c r="Y955" i="5"/>
  <c r="AC1139" i="5"/>
  <c r="AC1026" i="5"/>
  <c r="AD1139" i="5"/>
  <c r="AC1107" i="5"/>
  <c r="AC1314" i="5"/>
  <c r="Y1167" i="5"/>
  <c r="P597" i="5"/>
  <c r="X599" i="5"/>
  <c r="Y634" i="5"/>
  <c r="AB1277" i="5"/>
  <c r="S601" i="5"/>
  <c r="AH1671" i="5"/>
  <c r="AG369" i="5"/>
  <c r="AA666" i="5"/>
  <c r="R597" i="5"/>
  <c r="AB670" i="5"/>
  <c r="AD814" i="5"/>
  <c r="AB1102" i="5"/>
  <c r="AC924" i="5"/>
  <c r="AC1596" i="5"/>
  <c r="AD1426" i="5"/>
  <c r="AC1380" i="5"/>
  <c r="AC782" i="5"/>
  <c r="Y1179" i="5"/>
  <c r="AB1249" i="5"/>
  <c r="X1711" i="5"/>
  <c r="Y957" i="5"/>
  <c r="Z190" i="5"/>
  <c r="AB772" i="5"/>
  <c r="Z810" i="5"/>
  <c r="AB925" i="5"/>
  <c r="AD631" i="5"/>
  <c r="Y806" i="5"/>
  <c r="AB886" i="5"/>
  <c r="Y361" i="5"/>
  <c r="AA1236" i="5"/>
  <c r="Y1250" i="5"/>
  <c r="AC1174" i="5"/>
  <c r="AC1358" i="5"/>
  <c r="AD1320" i="5"/>
  <c r="AD773" i="5"/>
  <c r="Y1215" i="5"/>
  <c r="AB775" i="5"/>
  <c r="AA920" i="5"/>
  <c r="AA1103" i="5"/>
  <c r="AA630" i="5"/>
  <c r="AD810" i="5"/>
  <c r="Y1096" i="5"/>
  <c r="Y1560" i="5"/>
  <c r="AB1309" i="5"/>
  <c r="AD883" i="5"/>
  <c r="AA1023" i="5"/>
  <c r="AD1026" i="5"/>
  <c r="AB1178" i="5"/>
  <c r="AC916" i="5"/>
  <c r="X366" i="5"/>
  <c r="AA919" i="5"/>
  <c r="Y1057" i="5"/>
  <c r="L586" i="5"/>
  <c r="AA1167" i="5"/>
  <c r="K593" i="5"/>
  <c r="AD1284" i="5"/>
  <c r="AA1024" i="5"/>
  <c r="Y1099" i="5"/>
  <c r="AD1065" i="5"/>
  <c r="Z809" i="5"/>
  <c r="AD1177" i="5"/>
  <c r="Z880" i="5"/>
  <c r="AG367" i="5"/>
  <c r="AD777" i="5"/>
  <c r="Y1020" i="5"/>
  <c r="O599" i="5"/>
  <c r="AD1238" i="5"/>
  <c r="AD1276" i="5"/>
  <c r="AC362" i="5"/>
  <c r="P595" i="5"/>
  <c r="AB1278" i="5"/>
  <c r="R601" i="5"/>
  <c r="AA877" i="5"/>
  <c r="AD1176" i="5"/>
  <c r="AD924" i="5"/>
  <c r="AA1028" i="5"/>
  <c r="Z917" i="5"/>
  <c r="AA670" i="5"/>
  <c r="AD1237" i="5"/>
  <c r="Z1094" i="5"/>
  <c r="AD989" i="5"/>
  <c r="Y807" i="5"/>
  <c r="AD855" i="5"/>
  <c r="Y1067" i="5"/>
  <c r="AB885" i="5"/>
  <c r="AD884" i="5"/>
  <c r="Z375" i="5"/>
  <c r="AA1206" i="5"/>
  <c r="AB1280" i="5"/>
  <c r="AD1428" i="5"/>
  <c r="Y398" i="5"/>
  <c r="V587" i="5"/>
  <c r="AC663" i="5"/>
  <c r="AC1165" i="5"/>
  <c r="AD1133" i="5"/>
  <c r="AA955" i="5"/>
  <c r="AB960" i="5"/>
  <c r="AD1321" i="5"/>
  <c r="Y1021" i="5"/>
  <c r="Y817" i="5"/>
  <c r="AC1065" i="5"/>
  <c r="AD772" i="5"/>
  <c r="T590" i="5"/>
  <c r="AB633" i="5"/>
  <c r="AI376" i="5"/>
  <c r="Y815" i="5"/>
  <c r="M601" i="5"/>
  <c r="AC1355" i="5"/>
  <c r="AD809" i="5"/>
  <c r="Z638" i="5"/>
  <c r="AB992" i="5"/>
  <c r="Y993" i="5"/>
  <c r="AD1315" i="5"/>
  <c r="AA805" i="5"/>
  <c r="AC985" i="5"/>
  <c r="AA1034" i="5"/>
  <c r="Y919" i="5"/>
  <c r="AC1348" i="5"/>
  <c r="Y1103" i="5"/>
  <c r="Y628" i="5"/>
  <c r="AD1165" i="5"/>
  <c r="AC1209" i="5"/>
  <c r="Z630" i="5"/>
  <c r="AC915" i="5"/>
  <c r="AD1061" i="5"/>
  <c r="AD1032" i="5"/>
  <c r="AB879" i="5"/>
  <c r="AD1309" i="5"/>
  <c r="X316" i="5"/>
  <c r="Z1560" i="5"/>
  <c r="X711" i="5"/>
  <c r="AD882" i="5"/>
  <c r="X315" i="5"/>
  <c r="Y1065" i="5"/>
  <c r="X309" i="5"/>
  <c r="AB1026" i="5"/>
  <c r="Y994" i="5"/>
  <c r="AB851" i="5"/>
  <c r="Y771" i="5"/>
  <c r="AB635" i="5"/>
  <c r="X190" i="5"/>
  <c r="AE1671" i="5"/>
  <c r="AE375" i="5"/>
  <c r="AC1240" i="5"/>
  <c r="Y1246" i="5"/>
  <c r="Z1275" i="5"/>
  <c r="AB1247" i="5"/>
  <c r="Y777" i="5"/>
  <c r="AA881" i="5"/>
  <c r="Z992" i="5"/>
  <c r="Y626" i="5"/>
  <c r="AI366" i="5"/>
  <c r="AD1427" i="5"/>
  <c r="AB1064" i="5"/>
  <c r="AC1383" i="5"/>
  <c r="U595" i="5"/>
  <c r="AD1316" i="5"/>
  <c r="AA915" i="5"/>
  <c r="AG375" i="5"/>
  <c r="Z1022" i="5"/>
  <c r="Z1671" i="5"/>
  <c r="Y1209" i="5"/>
  <c r="Z669" i="5"/>
  <c r="AC774" i="5"/>
  <c r="AA1067" i="5"/>
  <c r="Y1063" i="5"/>
  <c r="AC1203" i="5"/>
  <c r="S591" i="5"/>
  <c r="AF369" i="5"/>
  <c r="Z987" i="5"/>
  <c r="X371" i="5"/>
  <c r="AD840" i="5"/>
  <c r="AB665" i="5"/>
  <c r="AA994" i="5"/>
  <c r="Y849" i="5"/>
  <c r="AA954" i="5"/>
  <c r="AB1105" i="5"/>
  <c r="AD1352" i="5"/>
  <c r="AC991" i="5"/>
  <c r="N595" i="5"/>
  <c r="AB375" i="5"/>
  <c r="AD1102" i="5"/>
  <c r="AB956" i="5"/>
  <c r="Z1101" i="5"/>
  <c r="Y1211" i="5"/>
  <c r="Y891" i="5"/>
  <c r="Y666" i="5"/>
  <c r="AC811" i="5"/>
  <c r="AA840" i="5"/>
  <c r="AA921" i="5"/>
  <c r="Y850" i="5"/>
  <c r="AD1344" i="5"/>
  <c r="V597" i="5"/>
  <c r="AD1272" i="5"/>
  <c r="AA1066" i="5"/>
  <c r="AD1028" i="5"/>
  <c r="AA1064" i="5"/>
  <c r="AD1067" i="5"/>
  <c r="Z841" i="5"/>
  <c r="AD1386" i="5"/>
  <c r="AA809" i="5"/>
  <c r="Z770" i="5"/>
  <c r="X704" i="5"/>
  <c r="Y674" i="5"/>
  <c r="AA662" i="5"/>
  <c r="AD1358" i="5"/>
  <c r="AA880" i="5"/>
  <c r="AC626" i="5"/>
  <c r="AC1351" i="5"/>
  <c r="AB630" i="5"/>
  <c r="AA884" i="5"/>
  <c r="T586" i="5"/>
  <c r="AC1416" i="5"/>
  <c r="AA1138" i="5"/>
  <c r="AA847" i="5"/>
  <c r="P596" i="5"/>
  <c r="Y913" i="5"/>
  <c r="AB371" i="5"/>
  <c r="Z804" i="5"/>
  <c r="AB1069" i="5"/>
  <c r="Z1243" i="5"/>
  <c r="AD1094" i="5"/>
  <c r="R588" i="5"/>
  <c r="L592" i="5"/>
  <c r="Y1106" i="5"/>
  <c r="AD881" i="5"/>
  <c r="Y630" i="5"/>
  <c r="AC926" i="5"/>
  <c r="K589" i="5"/>
  <c r="AD1201" i="5"/>
  <c r="X1709" i="5"/>
  <c r="Z993" i="5"/>
  <c r="AB1096" i="5"/>
  <c r="AA804" i="5"/>
  <c r="U599" i="5"/>
  <c r="X598" i="5"/>
  <c r="AD1241" i="5"/>
  <c r="AD1064" i="5"/>
  <c r="AF363" i="5"/>
  <c r="AA952" i="5"/>
  <c r="AA1178" i="5"/>
  <c r="X314" i="5"/>
  <c r="AB878" i="5"/>
  <c r="O594" i="5"/>
  <c r="Z881" i="5"/>
  <c r="AA950" i="5"/>
  <c r="AD841" i="5"/>
  <c r="AB780" i="5"/>
  <c r="J599" i="5"/>
  <c r="N588" i="5"/>
  <c r="Q600" i="5"/>
  <c r="AC1208" i="5"/>
  <c r="AC846" i="5"/>
  <c r="AC808" i="5"/>
  <c r="AB1031" i="5"/>
  <c r="L589" i="5"/>
  <c r="AB986" i="5"/>
  <c r="X696" i="5"/>
  <c r="AC1245" i="5"/>
  <c r="N597" i="5"/>
  <c r="X588" i="5"/>
  <c r="AB1063" i="5"/>
  <c r="Z1062" i="5"/>
  <c r="AC882" i="5"/>
  <c r="Y661" i="5"/>
  <c r="AB1100" i="5"/>
  <c r="AC804" i="5"/>
  <c r="Z1100" i="5"/>
  <c r="AB921" i="5"/>
  <c r="N600" i="5"/>
  <c r="Z1023" i="5"/>
  <c r="AA1176" i="5"/>
  <c r="Z1095" i="5"/>
  <c r="P587" i="5"/>
  <c r="AD886" i="5"/>
  <c r="Y1092" i="5"/>
  <c r="Q601" i="5"/>
  <c r="AD995" i="5"/>
  <c r="AC435" i="5"/>
  <c r="Y1094" i="5"/>
  <c r="W596" i="5"/>
  <c r="Z1245" i="5"/>
  <c r="Y855" i="5"/>
  <c r="AB1314" i="5"/>
  <c r="AB815" i="5"/>
  <c r="AB890" i="5"/>
  <c r="AB924" i="5"/>
  <c r="Y984" i="5"/>
  <c r="AA816" i="5"/>
  <c r="Z670" i="5"/>
  <c r="AB774" i="5"/>
  <c r="AB674" i="5"/>
  <c r="Y1241" i="5"/>
  <c r="Z1093" i="5"/>
  <c r="AD1130" i="5"/>
  <c r="AD374" i="5"/>
  <c r="AC624" i="5"/>
  <c r="AD1422" i="5"/>
  <c r="Y1025" i="5"/>
  <c r="AC1344" i="5"/>
  <c r="X590" i="5"/>
  <c r="AD991" i="5"/>
  <c r="AA775" i="5"/>
  <c r="AC1059" i="5"/>
  <c r="M600" i="5"/>
  <c r="X307" i="5"/>
  <c r="AA1213" i="5"/>
  <c r="Y1130" i="5"/>
  <c r="AA1200" i="5"/>
  <c r="R587" i="5"/>
  <c r="Y1134" i="5"/>
  <c r="Z1272" i="5"/>
  <c r="Z1133" i="5"/>
  <c r="AB1352" i="5"/>
  <c r="Y1169" i="5"/>
  <c r="AB1312" i="5"/>
  <c r="AA818" i="5"/>
  <c r="AA769" i="5"/>
  <c r="Z877" i="5"/>
  <c r="L595" i="5"/>
  <c r="AD1350" i="5"/>
  <c r="AD1098" i="5"/>
  <c r="Z815" i="5"/>
  <c r="AH370" i="5"/>
  <c r="Y772" i="5"/>
  <c r="AC843" i="5"/>
  <c r="AA1311" i="5"/>
  <c r="X703" i="5"/>
  <c r="Y876" i="5"/>
  <c r="N587" i="5"/>
  <c r="AB1169" i="5"/>
  <c r="K601" i="5"/>
  <c r="V591" i="5"/>
  <c r="AD984" i="5"/>
  <c r="Z1026" i="5"/>
  <c r="J601" i="5"/>
  <c r="X310" i="5"/>
  <c r="Y1105" i="5"/>
  <c r="AD1212" i="5"/>
  <c r="Z1308" i="5"/>
  <c r="AD1425" i="5"/>
  <c r="U596" i="5"/>
  <c r="Y670" i="5"/>
  <c r="AG362" i="5"/>
  <c r="AB806" i="5"/>
  <c r="AC1164" i="5"/>
  <c r="AF371" i="5"/>
  <c r="AC1241" i="5"/>
  <c r="J588" i="5"/>
  <c r="T600" i="5"/>
  <c r="T589" i="5"/>
  <c r="Z1596" i="5"/>
  <c r="AC1025" i="5"/>
  <c r="Z772" i="5"/>
  <c r="Z1107" i="5"/>
  <c r="Z1416" i="5"/>
  <c r="R600" i="5"/>
  <c r="AB923" i="5"/>
  <c r="Y1064" i="5"/>
  <c r="Z986" i="5"/>
  <c r="AB1208" i="5"/>
  <c r="AH362" i="5"/>
  <c r="AD661" i="5"/>
  <c r="Y917" i="5"/>
  <c r="U601" i="5"/>
  <c r="Y948" i="5"/>
  <c r="Y1178" i="5"/>
  <c r="Y851" i="5"/>
  <c r="AD372" i="5"/>
  <c r="Y1243" i="5"/>
  <c r="L599" i="5"/>
  <c r="U590" i="5"/>
  <c r="V589" i="5"/>
  <c r="AD1056" i="5"/>
  <c r="AB953" i="5"/>
  <c r="AA1239" i="5"/>
  <c r="AC630" i="5"/>
  <c r="Y1201" i="5"/>
  <c r="AD1167" i="5"/>
  <c r="V190" i="5"/>
  <c r="AB876" i="5"/>
  <c r="S598" i="5"/>
  <c r="AD806" i="5"/>
  <c r="AA1061" i="5"/>
  <c r="AA1243" i="5"/>
  <c r="P601" i="5"/>
  <c r="AA957" i="5"/>
  <c r="AA1251" i="5"/>
  <c r="AF375" i="5"/>
  <c r="Z1104" i="5"/>
  <c r="AA1059" i="5"/>
  <c r="AH364" i="5"/>
  <c r="AD1179" i="5"/>
  <c r="Z368" i="5"/>
  <c r="AC1061" i="5"/>
  <c r="AC1382" i="5"/>
  <c r="AA636" i="5"/>
  <c r="X1707" i="5"/>
  <c r="U588" i="5"/>
  <c r="Y991" i="5"/>
  <c r="Z806" i="5"/>
  <c r="O587" i="5"/>
  <c r="V601" i="5"/>
  <c r="AC1352" i="5"/>
  <c r="W190" i="5"/>
  <c r="AA995" i="5"/>
  <c r="AA1026" i="5"/>
  <c r="Z846" i="5"/>
  <c r="Z919" i="5"/>
  <c r="AD1390" i="5"/>
  <c r="AC1239" i="5"/>
  <c r="AB1164" i="5"/>
  <c r="AA1056" i="5"/>
  <c r="R599" i="5"/>
  <c r="X304" i="5"/>
  <c r="AA1095" i="5"/>
  <c r="Z1179" i="5"/>
  <c r="Y1095" i="5"/>
  <c r="AC954" i="5"/>
  <c r="AB1524" i="5"/>
  <c r="Y1098" i="5"/>
  <c r="AB1175" i="5"/>
  <c r="AD913" i="5"/>
  <c r="Z773" i="5"/>
  <c r="Z369" i="5"/>
  <c r="Y1024" i="5"/>
  <c r="AA854" i="5"/>
  <c r="Y1023" i="5"/>
  <c r="AB1348" i="5"/>
  <c r="AD1242" i="5"/>
  <c r="AD1213" i="5"/>
  <c r="Y659" i="5"/>
  <c r="Y1238" i="5"/>
  <c r="AA1560" i="5"/>
  <c r="Y662" i="5"/>
  <c r="AC776" i="5"/>
  <c r="M591" i="5"/>
  <c r="AC889" i="5"/>
  <c r="U600" i="5"/>
  <c r="AB1177" i="5"/>
  <c r="Y1380" i="5"/>
  <c r="Q589" i="5"/>
  <c r="AA912" i="5"/>
  <c r="AD781" i="5"/>
  <c r="Z958" i="5"/>
  <c r="AD1243" i="5"/>
  <c r="AD669" i="5"/>
  <c r="AB781" i="5"/>
  <c r="AB819" i="5"/>
  <c r="AC775" i="5"/>
  <c r="X364" i="5"/>
  <c r="AC962" i="5"/>
  <c r="AA1313" i="5"/>
  <c r="AD1096" i="5"/>
  <c r="Z668" i="5"/>
  <c r="AC805" i="5"/>
  <c r="AD1035" i="5"/>
  <c r="AB1201" i="5"/>
  <c r="AD1279" i="5"/>
  <c r="AB1250" i="5"/>
  <c r="P591" i="5"/>
  <c r="AB1283" i="5"/>
  <c r="AB1204" i="5"/>
  <c r="AB1029" i="5"/>
  <c r="AC1172" i="5"/>
  <c r="AD1417" i="5"/>
  <c r="AH365" i="5"/>
  <c r="AA1272" i="5"/>
  <c r="AC819" i="5"/>
  <c r="AB1213" i="5"/>
  <c r="AC1237" i="5"/>
  <c r="Y367" i="5"/>
  <c r="O600" i="5"/>
  <c r="Q593" i="5"/>
  <c r="Z1069" i="5"/>
  <c r="Z627" i="5"/>
  <c r="AB813" i="5"/>
  <c r="AA668" i="5"/>
  <c r="AB1067" i="5"/>
  <c r="Y1213" i="5"/>
  <c r="AB1211" i="5"/>
  <c r="AA848" i="5"/>
  <c r="AC1069" i="5"/>
  <c r="AD778" i="5"/>
  <c r="AC1277" i="5"/>
  <c r="N599" i="5"/>
  <c r="AC1244" i="5"/>
  <c r="Z1064" i="5"/>
  <c r="AC779" i="5"/>
  <c r="AD1421" i="5"/>
  <c r="Y1061" i="5"/>
  <c r="Z1028" i="5"/>
  <c r="AA1671" i="5"/>
  <c r="AC1128" i="5"/>
  <c r="AC1204" i="5"/>
  <c r="Y925" i="5"/>
  <c r="AA813" i="5"/>
  <c r="Z1063" i="5"/>
  <c r="Z1632" i="5"/>
  <c r="AD1031" i="5"/>
  <c r="AD1142" i="5"/>
  <c r="AC806" i="5"/>
  <c r="Z629" i="5"/>
  <c r="Z666" i="5"/>
  <c r="AI362" i="5"/>
  <c r="AD1349" i="5"/>
  <c r="AC1248" i="5"/>
  <c r="L591" i="5"/>
  <c r="AB660" i="5"/>
  <c r="T587" i="5"/>
  <c r="AC816" i="5"/>
  <c r="Z1057" i="5"/>
  <c r="Z915" i="5"/>
  <c r="Z635" i="5"/>
  <c r="Q595" i="5"/>
  <c r="AA1131" i="5"/>
  <c r="Y1027" i="5"/>
  <c r="AD370" i="5"/>
  <c r="AB807" i="5"/>
  <c r="AA882" i="5"/>
  <c r="AB1134" i="5"/>
  <c r="AC376" i="5"/>
  <c r="AA1524" i="5"/>
  <c r="AB883" i="5"/>
  <c r="AC636" i="5"/>
  <c r="L593" i="5"/>
  <c r="Z1176" i="5"/>
  <c r="Z997" i="5"/>
  <c r="Y673" i="5"/>
  <c r="AC952" i="5"/>
  <c r="AC1135" i="5"/>
  <c r="AD673" i="5"/>
  <c r="AD1671" i="5"/>
  <c r="O601" i="5"/>
  <c r="AC914" i="5"/>
  <c r="Z1171" i="5"/>
  <c r="Y775" i="5"/>
  <c r="AB376" i="5"/>
  <c r="AB927" i="5"/>
  <c r="Y1070" i="5"/>
  <c r="AC1287" i="5"/>
  <c r="AB843" i="5"/>
  <c r="AA774" i="5"/>
  <c r="Y1416" i="5"/>
  <c r="Y1022" i="5"/>
  <c r="Z632" i="5"/>
  <c r="X601" i="5"/>
  <c r="AA1063" i="5"/>
  <c r="AD1381" i="5"/>
  <c r="AA845" i="5"/>
  <c r="AB782" i="5"/>
  <c r="AD880" i="5"/>
  <c r="AD1394" i="5"/>
  <c r="AD1281" i="5"/>
  <c r="Y956" i="5"/>
  <c r="AD1135" i="5"/>
  <c r="AA768" i="5"/>
  <c r="AD1274" i="5"/>
  <c r="Z1061" i="5"/>
  <c r="AC1354" i="5"/>
  <c r="AD818" i="5"/>
  <c r="AD887" i="5"/>
  <c r="Z850" i="5"/>
  <c r="AD879" i="5"/>
  <c r="AC807" i="5"/>
  <c r="AC948" i="5"/>
  <c r="AA673" i="5"/>
  <c r="AC1207" i="5"/>
  <c r="AA1210" i="5"/>
  <c r="AG374" i="5"/>
  <c r="AA815" i="5"/>
  <c r="R595" i="5"/>
  <c r="Z1213" i="5"/>
  <c r="AA918" i="5"/>
  <c r="Z1031" i="5"/>
  <c r="X311" i="5"/>
  <c r="AD665" i="5"/>
  <c r="AA375" i="5"/>
  <c r="Z1237" i="5"/>
  <c r="AB888" i="5"/>
  <c r="AB1318" i="5"/>
  <c r="AD625" i="5"/>
  <c r="Y848" i="5"/>
  <c r="AA1208" i="5"/>
  <c r="S589" i="5"/>
  <c r="AC1205" i="5"/>
  <c r="AD1128" i="5"/>
  <c r="Y1207" i="5"/>
  <c r="AA1237" i="5"/>
  <c r="AA1278" i="5"/>
  <c r="AC1029" i="5"/>
  <c r="AI367" i="5"/>
  <c r="L600" i="5"/>
  <c r="AB668" i="5"/>
  <c r="AD1140" i="5"/>
  <c r="AD1173" i="5"/>
  <c r="Y880" i="5"/>
  <c r="Y999" i="5"/>
  <c r="AA664" i="5"/>
  <c r="Y1242" i="5"/>
  <c r="AA1029" i="5"/>
  <c r="AC1353" i="5"/>
  <c r="Z361" i="5"/>
  <c r="Z994" i="5"/>
  <c r="R589" i="5"/>
  <c r="AA1244" i="5"/>
  <c r="AD815" i="5"/>
  <c r="AB1241" i="5"/>
  <c r="AB1274" i="5"/>
  <c r="Z1030" i="5"/>
  <c r="Z732" i="5"/>
  <c r="AD1141" i="5"/>
  <c r="Y916" i="5"/>
  <c r="AA1165" i="5"/>
  <c r="Y1245" i="5"/>
  <c r="AD1060" i="5"/>
  <c r="AD1348" i="5"/>
  <c r="AB1130" i="5"/>
  <c r="AD915" i="5"/>
  <c r="AC1023" i="5"/>
  <c r="AC1560" i="5"/>
  <c r="Y1210" i="5"/>
  <c r="AC1452" i="5"/>
  <c r="X595" i="5"/>
  <c r="AB1380" i="5"/>
  <c r="AB1172" i="5"/>
  <c r="AC881" i="5"/>
  <c r="AA1133" i="5"/>
  <c r="AB855" i="5"/>
  <c r="AA851" i="5"/>
  <c r="AB435" i="5"/>
  <c r="AC1356" i="5"/>
  <c r="Z1168" i="5"/>
  <c r="AA1033" i="5"/>
  <c r="Y1104" i="5"/>
  <c r="AB817" i="5"/>
  <c r="AD1283" i="5"/>
  <c r="AA1344" i="5"/>
  <c r="AB370" i="5"/>
  <c r="AC988" i="5"/>
  <c r="AD1206" i="5"/>
  <c r="Z1287" i="5"/>
  <c r="AD1322" i="5"/>
  <c r="O592" i="5"/>
  <c r="AA638" i="5"/>
  <c r="Z1238" i="5"/>
  <c r="AF366" i="5"/>
  <c r="AB627" i="5"/>
  <c r="AD819" i="5"/>
  <c r="AC1394" i="5"/>
  <c r="AC1395" i="5"/>
  <c r="Z885" i="5"/>
  <c r="Z1173" i="5"/>
  <c r="AA770" i="5"/>
  <c r="AD398" i="5"/>
  <c r="Z1092" i="5"/>
  <c r="L587" i="5"/>
  <c r="Y885" i="5"/>
  <c r="AB1070" i="5"/>
  <c r="AF190" i="5"/>
  <c r="AD885" i="5"/>
  <c r="AD1132" i="5"/>
  <c r="AC891" i="5"/>
  <c r="AD1346" i="5"/>
  <c r="AC1058" i="5"/>
  <c r="AD1200" i="5"/>
  <c r="AD997" i="5"/>
  <c r="Z996" i="5"/>
  <c r="AG190" i="5"/>
  <c r="Z777" i="5"/>
  <c r="Y1174" i="5"/>
  <c r="AB995" i="5"/>
  <c r="AD660" i="5"/>
  <c r="T595" i="5"/>
  <c r="X365" i="5"/>
  <c r="Z1096" i="5"/>
  <c r="Y1138" i="5"/>
  <c r="Z998" i="5"/>
  <c r="Y1030" i="5"/>
  <c r="AH367" i="5"/>
  <c r="K595" i="5"/>
  <c r="AB1284" i="5"/>
  <c r="J592" i="5"/>
  <c r="Y995" i="5"/>
  <c r="AD953" i="5"/>
  <c r="AA817" i="5"/>
  <c r="AB849" i="5"/>
  <c r="AA1107" i="5"/>
  <c r="AD817" i="5"/>
  <c r="AC1137" i="5"/>
  <c r="J586" i="5"/>
  <c r="AB808" i="5"/>
  <c r="AC361" i="5"/>
  <c r="AG1671" i="5"/>
  <c r="Z959" i="5"/>
  <c r="AC1064" i="5"/>
  <c r="AB669" i="5"/>
  <c r="AC1308" i="5"/>
  <c r="Y1107" i="5"/>
  <c r="AB373" i="5"/>
  <c r="AD1356" i="5"/>
  <c r="Y1392" i="5"/>
  <c r="AB1458" i="5"/>
  <c r="AB1391" i="5"/>
  <c r="Z1310" i="5"/>
  <c r="AH1679" i="5"/>
  <c r="AA442" i="5"/>
  <c r="AA1391" i="5"/>
  <c r="AB1132" i="5"/>
  <c r="Z1177" i="5"/>
  <c r="Z916" i="5"/>
  <c r="AF376" i="5"/>
  <c r="AD1393" i="5"/>
  <c r="X367" i="5"/>
  <c r="Y638" i="5"/>
  <c r="Z1174" i="5"/>
  <c r="AB954" i="5"/>
  <c r="K596" i="5"/>
  <c r="AA1128" i="5"/>
  <c r="Y1069" i="5"/>
  <c r="Z882" i="5"/>
  <c r="J591" i="5"/>
  <c r="AA996" i="5"/>
  <c r="Y774" i="5"/>
  <c r="Z1240" i="5"/>
  <c r="AB1176" i="5"/>
  <c r="Y366" i="5"/>
  <c r="Y631" i="5"/>
  <c r="Z1236" i="5"/>
  <c r="AC996" i="5"/>
  <c r="AD850" i="5"/>
  <c r="AA781" i="5"/>
  <c r="AC1028" i="5"/>
  <c r="AB811" i="5"/>
  <c r="Z783" i="5"/>
  <c r="AB1128" i="5"/>
  <c r="AB988" i="5"/>
  <c r="AD816" i="5"/>
  <c r="AA1315" i="5"/>
  <c r="AA885" i="5"/>
  <c r="AB1099" i="5"/>
  <c r="Z1166" i="5"/>
  <c r="Y1068" i="5"/>
  <c r="Y362" i="5"/>
  <c r="AC1350" i="5"/>
  <c r="AD1099" i="5"/>
  <c r="Z853" i="5"/>
  <c r="Z634" i="5"/>
  <c r="AD1308" i="5"/>
  <c r="Y889" i="5"/>
  <c r="AA951" i="5"/>
  <c r="AD371" i="5"/>
  <c r="AA772" i="5"/>
  <c r="V592" i="5"/>
  <c r="AD1286" i="5"/>
  <c r="AA876" i="5"/>
  <c r="AA991" i="5"/>
  <c r="AD732" i="5"/>
  <c r="AC845" i="5"/>
  <c r="Z1212" i="5"/>
  <c r="AD190" i="5"/>
  <c r="AD846" i="5"/>
  <c r="Y368" i="5"/>
  <c r="Y667" i="5"/>
  <c r="X361" i="5"/>
  <c r="Z999" i="5"/>
  <c r="AA841" i="5"/>
  <c r="AH374" i="5"/>
  <c r="R594" i="5"/>
  <c r="T592" i="5"/>
  <c r="L596" i="5"/>
  <c r="AC661" i="5"/>
  <c r="AA948" i="5"/>
  <c r="S600" i="5"/>
  <c r="AC1310" i="5"/>
  <c r="Y883" i="5"/>
  <c r="AA783" i="5"/>
  <c r="AC918" i="5"/>
  <c r="AB369" i="5"/>
  <c r="S594" i="5"/>
  <c r="Q586" i="5"/>
  <c r="Y372" i="5"/>
  <c r="AC1167" i="5"/>
  <c r="Y1093" i="5"/>
  <c r="AA889" i="5"/>
  <c r="AC1345" i="5"/>
  <c r="AC1068" i="5"/>
  <c r="Y1236" i="5"/>
  <c r="AD1596" i="5"/>
  <c r="AC1210" i="5"/>
  <c r="AD1345" i="5"/>
  <c r="AC777" i="5"/>
  <c r="AD959" i="5"/>
  <c r="AD957" i="5"/>
  <c r="AD1175" i="5"/>
  <c r="R593" i="5"/>
  <c r="AB991" i="5"/>
  <c r="T190" i="5"/>
  <c r="AD1164" i="5"/>
  <c r="AC1098" i="5"/>
  <c r="AC638" i="5"/>
  <c r="AC1034" i="5"/>
  <c r="AB1030" i="5"/>
  <c r="Z1251" i="5"/>
  <c r="AB637" i="5"/>
  <c r="AC770" i="5"/>
  <c r="Z913" i="5"/>
  <c r="AD1278" i="5"/>
  <c r="AC1033" i="5"/>
  <c r="AD848" i="5"/>
  <c r="AA1092" i="5"/>
  <c r="AA625" i="5"/>
  <c r="AC986" i="5"/>
  <c r="AC1393" i="5"/>
  <c r="U586" i="5"/>
  <c r="AC840" i="5"/>
  <c r="AA1212" i="5"/>
  <c r="AA637" i="5"/>
  <c r="AB1323" i="5"/>
  <c r="AC925" i="5"/>
  <c r="AB918" i="5"/>
  <c r="Z854" i="5"/>
  <c r="AD780" i="5"/>
  <c r="Z664" i="5"/>
  <c r="AD1214" i="5"/>
  <c r="AB1239" i="5"/>
  <c r="AC953" i="5"/>
  <c r="Z1027" i="5"/>
  <c r="Z1277" i="5"/>
  <c r="AB629" i="5"/>
  <c r="AC781" i="5"/>
  <c r="AD1353" i="5"/>
  <c r="AD1104" i="5"/>
  <c r="AA1096" i="5"/>
  <c r="AC847" i="5"/>
  <c r="AC1178" i="5"/>
  <c r="AA843" i="5"/>
  <c r="AB845" i="5"/>
  <c r="AC1035" i="5"/>
  <c r="Y1176" i="5"/>
  <c r="AD779" i="5"/>
  <c r="AB366" i="5"/>
  <c r="Z370" i="5"/>
  <c r="AA632" i="5"/>
  <c r="X1710" i="5"/>
  <c r="Z957" i="5"/>
  <c r="AB1174" i="5"/>
  <c r="AC999" i="5"/>
  <c r="AA855" i="5"/>
  <c r="AC666" i="5"/>
  <c r="AA1071" i="5"/>
  <c r="Y665" i="5"/>
  <c r="Y1272" i="5"/>
  <c r="Z1033" i="5"/>
  <c r="AB987" i="5"/>
  <c r="AB1317" i="5"/>
  <c r="AC886" i="5"/>
  <c r="AC958" i="5"/>
  <c r="Y926" i="5"/>
  <c r="Y1251" i="5"/>
  <c r="AB919" i="5"/>
  <c r="AB1245" i="5"/>
  <c r="AB1058" i="5"/>
  <c r="N601" i="5"/>
  <c r="Y623" i="5"/>
  <c r="Z991" i="5"/>
  <c r="AB1243" i="5"/>
  <c r="Y804" i="5"/>
  <c r="AD849" i="5"/>
  <c r="Y365" i="5"/>
  <c r="Z1065" i="5"/>
  <c r="N593" i="5"/>
  <c r="Y1170" i="5"/>
  <c r="AC1309" i="5"/>
  <c r="Y364" i="5"/>
  <c r="Z1170" i="5"/>
  <c r="AD921" i="5"/>
  <c r="AB1034" i="5"/>
  <c r="AA1320" i="5"/>
  <c r="Q592" i="5"/>
  <c r="X705" i="5"/>
  <c r="Z624" i="5"/>
  <c r="AC1282" i="5"/>
  <c r="AB1214" i="5"/>
  <c r="AC1322" i="5"/>
  <c r="X319" i="5"/>
  <c r="AB1315" i="5"/>
  <c r="AA1129" i="5"/>
  <c r="AB769" i="5"/>
  <c r="AB1207" i="5"/>
  <c r="AD1205" i="5"/>
  <c r="AA987" i="5"/>
  <c r="AC844" i="5"/>
  <c r="AD1209" i="5"/>
  <c r="V590" i="5"/>
  <c r="AB1035" i="5"/>
  <c r="AC1067" i="5"/>
  <c r="AD674" i="5"/>
  <c r="AD1106" i="5"/>
  <c r="AB666" i="5"/>
  <c r="AD922" i="5"/>
  <c r="Y812" i="5"/>
  <c r="AD954" i="5"/>
  <c r="AF362" i="5"/>
  <c r="K586" i="5"/>
  <c r="AD1107" i="5"/>
  <c r="Z1142" i="5"/>
  <c r="AD1033" i="5"/>
  <c r="AC810" i="5"/>
  <c r="Y1026" i="5"/>
  <c r="Z952" i="5"/>
  <c r="R596" i="5"/>
  <c r="AB771" i="5"/>
  <c r="AB998" i="5"/>
  <c r="Y813" i="5"/>
  <c r="Y374" i="5"/>
  <c r="AD852" i="5"/>
  <c r="Z667" i="5"/>
  <c r="AC1070" i="5"/>
  <c r="AA1100" i="5"/>
  <c r="AD1248" i="5"/>
  <c r="Z768" i="5"/>
  <c r="AC1094" i="5"/>
  <c r="Y886" i="5"/>
  <c r="AD1395" i="5"/>
  <c r="X701" i="5"/>
  <c r="AD1208" i="5"/>
  <c r="Y1429" i="5"/>
  <c r="AB1425" i="5"/>
  <c r="AC1428" i="5"/>
  <c r="AA1489" i="5"/>
  <c r="AC1604" i="5"/>
  <c r="Z1320" i="5"/>
  <c r="AA992" i="5"/>
  <c r="AC1275" i="5"/>
  <c r="AB1060" i="5"/>
  <c r="AD890" i="5"/>
  <c r="AB916" i="5"/>
  <c r="Z1609" i="5"/>
  <c r="AA439" i="5"/>
  <c r="AD1464" i="5"/>
  <c r="AC1424" i="5"/>
  <c r="AD1533" i="5"/>
  <c r="AB1467" i="5"/>
  <c r="AB1571" i="5"/>
  <c r="AB1095" i="5"/>
  <c r="AB848" i="5"/>
  <c r="AA883" i="5"/>
  <c r="Z811" i="5"/>
  <c r="Y780" i="5"/>
  <c r="AD813" i="5"/>
  <c r="Y779" i="5"/>
  <c r="AD664" i="5"/>
  <c r="AD1285" i="5"/>
  <c r="AC850" i="5"/>
  <c r="AB1021" i="5"/>
  <c r="Z1282" i="5"/>
  <c r="AC1386" i="5"/>
  <c r="AI361" i="5"/>
  <c r="AA808" i="5"/>
  <c r="AB372" i="5"/>
  <c r="AD783" i="5"/>
  <c r="AD1383" i="5"/>
  <c r="AB809" i="5"/>
  <c r="AB990" i="5"/>
  <c r="AA1201" i="5"/>
  <c r="AB1142" i="5"/>
  <c r="O588" i="5"/>
  <c r="Y854" i="5"/>
  <c r="AC949" i="5"/>
  <c r="S587" i="5"/>
  <c r="AI364" i="5"/>
  <c r="AG371" i="5"/>
  <c r="Z1099" i="5"/>
  <c r="AC371" i="5"/>
  <c r="U594" i="5"/>
  <c r="AC1096" i="5"/>
  <c r="U593" i="5"/>
  <c r="AA1170" i="5"/>
  <c r="AD889" i="5"/>
  <c r="Y1028" i="5"/>
  <c r="AA1021" i="5"/>
  <c r="AC1276" i="5"/>
  <c r="AA1207" i="5"/>
  <c r="O598" i="5"/>
  <c r="AB667" i="5"/>
  <c r="AD367" i="5"/>
  <c r="AD1166" i="5"/>
  <c r="AC662" i="5"/>
  <c r="AD635" i="5"/>
  <c r="Y781" i="5"/>
  <c r="AC1099" i="5"/>
  <c r="AC368" i="5"/>
  <c r="Y1671" i="5"/>
  <c r="AC1130" i="5"/>
  <c r="AC1213" i="5"/>
  <c r="Y1208" i="5"/>
  <c r="J597" i="5"/>
  <c r="Y1097" i="5"/>
  <c r="AC1133" i="5"/>
  <c r="AC1200" i="5"/>
  <c r="X591" i="5"/>
  <c r="Y1071" i="5"/>
  <c r="W590" i="5"/>
  <c r="AA361" i="5"/>
  <c r="AD363" i="5"/>
  <c r="N590" i="5"/>
  <c r="AC912" i="5"/>
  <c r="Z927" i="5"/>
  <c r="Z1285" i="5"/>
  <c r="AA1068" i="5"/>
  <c r="M598" i="5"/>
  <c r="AD958" i="5"/>
  <c r="AB1310" i="5"/>
  <c r="AG366" i="5"/>
  <c r="AC1251" i="5"/>
  <c r="Q590" i="5"/>
  <c r="Z1139" i="5"/>
  <c r="AA626" i="5"/>
  <c r="Y1206" i="5"/>
  <c r="AB1141" i="5"/>
  <c r="Z1283" i="5"/>
  <c r="R586" i="5"/>
  <c r="AA852" i="5"/>
  <c r="Z1202" i="5"/>
  <c r="J594" i="5"/>
  <c r="P599" i="5"/>
  <c r="Y672" i="5"/>
  <c r="AC1357" i="5"/>
  <c r="AA997" i="5"/>
  <c r="AB996" i="5"/>
  <c r="AB1206" i="5"/>
  <c r="AD776" i="5"/>
  <c r="AC1247" i="5"/>
  <c r="AC1140" i="5"/>
  <c r="AC667" i="5"/>
  <c r="Z1140" i="5"/>
  <c r="AA846" i="5"/>
  <c r="AD1131" i="5"/>
  <c r="AC885" i="5"/>
  <c r="AB1168" i="5"/>
  <c r="AC851" i="5"/>
  <c r="AC1027" i="5"/>
  <c r="Z847" i="5"/>
  <c r="AA1020" i="5"/>
  <c r="AA806" i="5"/>
  <c r="AA365" i="5"/>
  <c r="AD1280" i="5"/>
  <c r="Y783" i="5"/>
  <c r="Y1164" i="5"/>
  <c r="AA1202" i="5"/>
  <c r="AD1247" i="5"/>
  <c r="Z1068" i="5"/>
  <c r="Z844" i="5"/>
  <c r="AA1136" i="5"/>
  <c r="AA659" i="5"/>
  <c r="Z852" i="5"/>
  <c r="U598" i="5"/>
  <c r="M590" i="5"/>
  <c r="AD1169" i="5"/>
  <c r="AA1205" i="5"/>
  <c r="AA811" i="5"/>
  <c r="AB778" i="5"/>
  <c r="W600" i="5"/>
  <c r="S588" i="5"/>
  <c r="Y985" i="5"/>
  <c r="AD1250" i="5"/>
  <c r="AA1172" i="5"/>
  <c r="AA674" i="5"/>
  <c r="X363" i="5"/>
  <c r="AB841" i="5"/>
  <c r="Z1273" i="5"/>
  <c r="AC664" i="5"/>
  <c r="AA1031" i="5"/>
  <c r="X1712" i="5"/>
  <c r="AC1030" i="5"/>
  <c r="AD1034" i="5"/>
  <c r="Y778" i="5"/>
  <c r="AA1318" i="5"/>
  <c r="AA367" i="5"/>
  <c r="AC668" i="5"/>
  <c r="AA624" i="5"/>
  <c r="AB1281" i="5"/>
  <c r="AD920" i="5"/>
  <c r="Z1066" i="5"/>
  <c r="Y373" i="5"/>
  <c r="AI369" i="5"/>
  <c r="AH375" i="5"/>
  <c r="AC1524" i="5"/>
  <c r="AD366" i="5"/>
  <c r="AB1104" i="5"/>
  <c r="Z951" i="5"/>
  <c r="Z960" i="5"/>
  <c r="Z876" i="5"/>
  <c r="P586" i="5"/>
  <c r="AC1102" i="5"/>
  <c r="AB770" i="5"/>
  <c r="AD919" i="5"/>
  <c r="AC989" i="5"/>
  <c r="AB889" i="5"/>
  <c r="AB994" i="5"/>
  <c r="Y923" i="5"/>
  <c r="Z1281" i="5"/>
  <c r="M596" i="5"/>
  <c r="AD811" i="5"/>
  <c r="Y636" i="5"/>
  <c r="AA993" i="5"/>
  <c r="AD1251" i="5"/>
  <c r="Z780" i="5"/>
  <c r="AB1066" i="5"/>
  <c r="AE370" i="5"/>
  <c r="AD1239" i="5"/>
  <c r="Y1140" i="5"/>
  <c r="AA807" i="5"/>
  <c r="AC913" i="5"/>
  <c r="AA661" i="5"/>
  <c r="Z925" i="5"/>
  <c r="AC398" i="5"/>
  <c r="Y1171" i="5"/>
  <c r="AA1280" i="5"/>
  <c r="AB1020" i="5"/>
  <c r="T591" i="5"/>
  <c r="AA631" i="5"/>
  <c r="AF374" i="5"/>
  <c r="Y668" i="5"/>
  <c r="AI370" i="5"/>
  <c r="AC1132" i="5"/>
  <c r="N592" i="5"/>
  <c r="V594" i="5"/>
  <c r="AA371" i="5"/>
  <c r="AB891" i="5"/>
  <c r="Z1130" i="5"/>
  <c r="AA623" i="5"/>
  <c r="AD375" i="5"/>
  <c r="AB1308" i="5"/>
  <c r="AD1240" i="5"/>
  <c r="AC1168" i="5"/>
  <c r="AD1203" i="5"/>
  <c r="AC1279" i="5"/>
  <c r="AC1278" i="5"/>
  <c r="Z1172" i="5"/>
  <c r="Z626" i="5"/>
  <c r="AA1242" i="5"/>
  <c r="AA1286" i="5"/>
  <c r="AD950" i="5"/>
  <c r="N596" i="5"/>
  <c r="Y773" i="5"/>
  <c r="AD365" i="5"/>
  <c r="Z1132" i="5"/>
  <c r="AC1136" i="5"/>
  <c r="AG372" i="5"/>
  <c r="AC990" i="5"/>
  <c r="AD1313" i="5"/>
  <c r="AC1095" i="5"/>
  <c r="AD851" i="5"/>
  <c r="Y1173" i="5"/>
  <c r="AD1273" i="5"/>
  <c r="AC1211" i="5"/>
  <c r="AB1209" i="5"/>
  <c r="AA190" i="5"/>
  <c r="Y624" i="5"/>
  <c r="Y950" i="5"/>
  <c r="AD1236" i="5"/>
  <c r="AA1027" i="5"/>
  <c r="AD1210" i="5"/>
  <c r="AB190" i="5"/>
  <c r="AA1608" i="5"/>
  <c r="Z1388" i="5"/>
  <c r="AD1601" i="5"/>
  <c r="Y1502" i="5"/>
  <c r="AA667" i="5"/>
  <c r="AA1247" i="5"/>
  <c r="M594" i="5"/>
  <c r="AD1528" i="5"/>
  <c r="AB1610" i="5"/>
  <c r="AD448" i="5"/>
  <c r="AA1416" i="5"/>
  <c r="AC961" i="5"/>
  <c r="AC1092" i="5"/>
  <c r="AB1170" i="5"/>
  <c r="AC852" i="5"/>
  <c r="AB1101" i="5"/>
  <c r="AA1573" i="5"/>
  <c r="Z1532" i="5"/>
  <c r="AD1499" i="5"/>
  <c r="AA1536" i="5"/>
  <c r="AH1672" i="5"/>
  <c r="AB447" i="5"/>
  <c r="AG365" i="5"/>
  <c r="AB631" i="5"/>
  <c r="AC1202" i="5"/>
  <c r="AC855" i="5"/>
  <c r="AB963" i="5"/>
  <c r="Y816" i="5"/>
  <c r="AC1673" i="5"/>
  <c r="Z1534" i="5"/>
  <c r="Y1351" i="5"/>
  <c r="AD1610" i="5"/>
  <c r="AC438" i="5"/>
  <c r="AA1502" i="5"/>
  <c r="Y1574" i="5"/>
  <c r="Y1601" i="5"/>
  <c r="AA445" i="5"/>
  <c r="Y1454" i="5"/>
  <c r="Z1535" i="5"/>
  <c r="Z445" i="5"/>
  <c r="AD1676" i="5"/>
  <c r="Y1352" i="5"/>
  <c r="AD439" i="5"/>
  <c r="AA441" i="5"/>
  <c r="AC1574" i="5"/>
  <c r="AD1599" i="5"/>
  <c r="AD447" i="5"/>
  <c r="Z1527" i="5"/>
  <c r="Y1526" i="5"/>
  <c r="Y1457" i="5"/>
  <c r="AA1457" i="5"/>
  <c r="AC1568" i="5"/>
  <c r="AB1381" i="5"/>
  <c r="Y447" i="5"/>
  <c r="AA1600" i="5"/>
  <c r="AB1678" i="5"/>
  <c r="Y1611" i="5"/>
  <c r="Y1676" i="5"/>
  <c r="Z1387" i="5"/>
  <c r="Y1456" i="5"/>
  <c r="Z1537" i="5"/>
  <c r="Y1597" i="5"/>
  <c r="AA1597" i="5"/>
  <c r="AC1423" i="5"/>
  <c r="AA1388" i="5"/>
  <c r="AB1597" i="5"/>
  <c r="AA1567" i="5"/>
  <c r="AA446" i="5"/>
  <c r="AC1573" i="5"/>
  <c r="Y442" i="5"/>
  <c r="AD1605" i="5"/>
  <c r="Z1385" i="5"/>
  <c r="AA1350" i="5"/>
  <c r="AD1606" i="5"/>
  <c r="Y1499" i="5"/>
  <c r="AC1463" i="5"/>
  <c r="Z1672" i="5"/>
  <c r="AA1346" i="5"/>
  <c r="Z1353" i="5"/>
  <c r="AA1349" i="5"/>
  <c r="AE1678" i="5"/>
  <c r="AI1678" i="5"/>
  <c r="Z1571" i="5"/>
  <c r="AA1497" i="5"/>
  <c r="AA438" i="5"/>
  <c r="AC1421" i="5"/>
  <c r="Y1531" i="5"/>
  <c r="Z1567" i="5"/>
  <c r="AA1528" i="5"/>
  <c r="AB1502" i="5"/>
  <c r="AC848" i="5"/>
  <c r="AC1526" i="5"/>
  <c r="Y1570" i="5"/>
  <c r="Y1322" i="5"/>
  <c r="Y1350" i="5"/>
  <c r="Y1466" i="5"/>
  <c r="AD1495" i="5"/>
  <c r="Z1611" i="5"/>
  <c r="Z1458" i="5"/>
  <c r="Y1563" i="5"/>
  <c r="AB1529" i="5"/>
  <c r="AE1675" i="5"/>
  <c r="AA1571" i="5"/>
  <c r="AB1525" i="5"/>
  <c r="Y437" i="5"/>
  <c r="AA1566" i="5"/>
  <c r="AB1456" i="5"/>
  <c r="Y1496" i="5"/>
  <c r="AA1569" i="5"/>
  <c r="X12" i="44"/>
  <c r="AC1453" i="5"/>
  <c r="AA1539" i="5"/>
  <c r="AC1494" i="5"/>
  <c r="AC1422" i="5"/>
  <c r="AC1318" i="5"/>
  <c r="AB1238" i="5"/>
  <c r="Z1276" i="5"/>
  <c r="AD670" i="5"/>
  <c r="AB985" i="5"/>
  <c r="AB1094" i="5"/>
  <c r="AB628" i="5"/>
  <c r="AD844" i="5"/>
  <c r="AI365" i="5"/>
  <c r="AA633" i="5"/>
  <c r="AD666" i="5"/>
  <c r="Y879" i="5"/>
  <c r="N598" i="5"/>
  <c r="Z363" i="5"/>
  <c r="Y439" i="5"/>
  <c r="Z1427" i="5"/>
  <c r="AC1066" i="5"/>
  <c r="AB1062" i="5"/>
  <c r="AB1136" i="5"/>
  <c r="AA782" i="5"/>
  <c r="X710" i="5"/>
  <c r="Y1175" i="5"/>
  <c r="AE372" i="5"/>
  <c r="Z366" i="5"/>
  <c r="AC1387" i="5"/>
  <c r="AB634" i="5"/>
  <c r="Y841" i="5"/>
  <c r="AD770" i="5"/>
  <c r="AC884" i="5"/>
  <c r="AB926" i="5"/>
  <c r="Q594" i="5"/>
  <c r="Z816" i="5"/>
  <c r="AB1129" i="5"/>
  <c r="AA1245" i="5"/>
  <c r="AC633" i="5"/>
  <c r="X593" i="5"/>
  <c r="Y1382" i="5"/>
  <c r="AA1386" i="5"/>
  <c r="AG1676" i="5"/>
  <c r="AA1605" i="5"/>
  <c r="AB1420" i="5"/>
  <c r="Y1498" i="5"/>
  <c r="Z1599" i="5"/>
  <c r="AD438" i="5"/>
  <c r="AD1525" i="5"/>
  <c r="Z1605" i="5"/>
  <c r="AB1601" i="5"/>
  <c r="AC1527" i="5"/>
  <c r="AA1501" i="5"/>
  <c r="Z1314" i="5"/>
  <c r="AA1575" i="5"/>
  <c r="AB449" i="5"/>
  <c r="AB1574" i="5"/>
  <c r="Y1572" i="5"/>
  <c r="Z1598" i="5"/>
  <c r="Z1496" i="5"/>
  <c r="Y1427" i="5"/>
  <c r="AC1456" i="5"/>
  <c r="Y1423" i="5"/>
  <c r="AD1489" i="5"/>
  <c r="Z1428" i="5"/>
  <c r="AB1566" i="5"/>
  <c r="AA1427" i="5"/>
  <c r="Y1528" i="5"/>
  <c r="AF1679" i="5"/>
  <c r="Z1386" i="5"/>
  <c r="Z1502" i="5"/>
  <c r="AA1381" i="5"/>
  <c r="AA1355" i="5"/>
  <c r="AH1677" i="5"/>
  <c r="AB1389" i="5"/>
  <c r="AB1672" i="5"/>
  <c r="AB1427" i="5"/>
  <c r="AA1383" i="5"/>
  <c r="AD442" i="5"/>
  <c r="Y1569" i="5"/>
  <c r="AC1459" i="5"/>
  <c r="AA1428" i="5"/>
  <c r="Z1573" i="5"/>
  <c r="AD1492" i="5"/>
  <c r="AA1347" i="5"/>
  <c r="AC1525" i="5"/>
  <c r="AD1467" i="5"/>
  <c r="Y1458" i="5"/>
  <c r="Z1355" i="5"/>
  <c r="Y1677" i="5"/>
  <c r="AA1422" i="5"/>
  <c r="Y1319" i="5"/>
  <c r="AF1678" i="5"/>
  <c r="Y1421" i="5"/>
  <c r="AB1463" i="5"/>
  <c r="AB1572" i="5"/>
  <c r="Z1679" i="5"/>
  <c r="AD1538" i="5"/>
  <c r="AB441" i="5"/>
  <c r="AA1672" i="5"/>
  <c r="AB1424" i="5"/>
  <c r="Y443" i="5"/>
  <c r="Y1491" i="5"/>
  <c r="Z1420" i="5"/>
  <c r="Z1384" i="5"/>
  <c r="Y1317" i="5"/>
  <c r="Y1679" i="5"/>
  <c r="AC1598" i="5"/>
  <c r="AA1537" i="5"/>
  <c r="Y1527" i="5"/>
  <c r="AB1600" i="5"/>
  <c r="AB444" i="5"/>
  <c r="Y1359" i="5"/>
  <c r="Z1608" i="5"/>
  <c r="AD1679" i="5"/>
  <c r="AC1501" i="5"/>
  <c r="AD1598" i="5"/>
  <c r="AF1674" i="5"/>
  <c r="AD1567" i="5"/>
  <c r="Y445" i="5"/>
  <c r="AD1498" i="5"/>
  <c r="AD1573" i="5"/>
  <c r="AA1611" i="5"/>
  <c r="Y1420" i="5"/>
  <c r="AD1562" i="5"/>
  <c r="AC1430" i="5"/>
  <c r="Z1391" i="5"/>
  <c r="AE1677" i="5"/>
  <c r="AD1490" i="5"/>
  <c r="Z1673" i="5"/>
  <c r="AB1561" i="5"/>
  <c r="AA1607" i="5"/>
  <c r="Y846" i="5"/>
  <c r="AD1391" i="5"/>
  <c r="AA913" i="5"/>
  <c r="AA1035" i="5"/>
  <c r="AA1134" i="5"/>
  <c r="AC887" i="5"/>
  <c r="AD1354" i="5"/>
  <c r="AA1140" i="5"/>
  <c r="Y878" i="5"/>
  <c r="Z1453" i="5"/>
  <c r="AC1567" i="5"/>
  <c r="AA440" i="5"/>
  <c r="Z1200" i="5"/>
  <c r="AE369" i="5"/>
  <c r="AA1209" i="5"/>
  <c r="AA1070" i="5"/>
  <c r="M589" i="5"/>
  <c r="AC447" i="5"/>
  <c r="Y1285" i="5"/>
  <c r="Y1455" i="5"/>
  <c r="AD1246" i="5"/>
  <c r="Y660" i="5"/>
  <c r="AB1025" i="5"/>
  <c r="Z1141" i="5"/>
  <c r="AA1032" i="5"/>
  <c r="AB1490" i="5"/>
  <c r="Z1466" i="5"/>
  <c r="Z1602" i="5"/>
  <c r="Y1539" i="5"/>
  <c r="Y1284" i="5"/>
  <c r="AC1429" i="5"/>
  <c r="Z1674" i="5"/>
  <c r="Z807" i="5"/>
  <c r="Z16" i="6"/>
  <c r="AD1024" i="5"/>
  <c r="AA370" i="5"/>
  <c r="AC1020" i="5"/>
  <c r="AD955" i="5"/>
  <c r="Y1348" i="5"/>
  <c r="Z1390" i="5"/>
  <c r="AB1598" i="5"/>
  <c r="AD1611" i="5"/>
  <c r="AA1387" i="5"/>
  <c r="AC1458" i="5"/>
  <c r="Z1494" i="5"/>
  <c r="AD843" i="5"/>
  <c r="Z448" i="5"/>
  <c r="AE1674" i="5"/>
  <c r="AA1673" i="5"/>
  <c r="Y1283" i="5"/>
  <c r="Z1312" i="5"/>
  <c r="AC1575" i="5"/>
  <c r="AD1602" i="5"/>
  <c r="AB1501" i="5"/>
  <c r="AA1535" i="5"/>
  <c r="Z1464" i="5"/>
  <c r="AA1389" i="5"/>
  <c r="AB1500" i="5"/>
  <c r="Z1359" i="5"/>
  <c r="AC1535" i="5"/>
  <c r="Y1275" i="5"/>
  <c r="AC1493" i="5"/>
  <c r="AB1676" i="5"/>
  <c r="AC1500" i="5"/>
  <c r="Y1316" i="5"/>
  <c r="Z1677" i="5"/>
  <c r="AD1674" i="5"/>
  <c r="Y1358" i="5"/>
  <c r="AA1394" i="5"/>
  <c r="AC1466" i="5"/>
  <c r="AA1429" i="5"/>
  <c r="Z1566" i="5"/>
  <c r="AD1466" i="5"/>
  <c r="AC1674" i="5"/>
  <c r="Y1538" i="5"/>
  <c r="Y1276" i="5"/>
  <c r="Z1418" i="5"/>
  <c r="AD1608" i="5"/>
  <c r="AC1608" i="5"/>
  <c r="AA1419" i="5"/>
  <c r="AD1673" i="5"/>
  <c r="Y1424" i="5"/>
  <c r="AB1537" i="5"/>
  <c r="Z1536" i="5"/>
  <c r="Z439" i="5"/>
  <c r="AC441" i="5"/>
  <c r="AA1530" i="5"/>
  <c r="AC1536" i="5"/>
  <c r="AB1431" i="5"/>
  <c r="AB1499" i="5"/>
  <c r="Z1565" i="5"/>
  <c r="Y446" i="5"/>
  <c r="AA1527" i="5"/>
  <c r="Y1602" i="5"/>
  <c r="AB438" i="5"/>
  <c r="AC1464" i="5"/>
  <c r="Z1350" i="5"/>
  <c r="Z1606" i="5"/>
  <c r="AB1495" i="5"/>
  <c r="Y1564" i="5"/>
  <c r="AD1572" i="5"/>
  <c r="Y1537" i="5"/>
  <c r="AA443" i="5"/>
  <c r="Z1538" i="5"/>
  <c r="AA1356" i="5"/>
  <c r="AB436" i="5"/>
  <c r="Z442" i="5"/>
  <c r="AB1607" i="5"/>
  <c r="Y1277" i="5"/>
  <c r="AD1530" i="5"/>
  <c r="AB1464" i="5"/>
  <c r="AD1534" i="5"/>
  <c r="Z440" i="5"/>
  <c r="AI1671" i="5"/>
  <c r="AF370" i="5"/>
  <c r="AB1275" i="5"/>
  <c r="Z1278" i="5"/>
  <c r="AB1071" i="5"/>
  <c r="Y1135" i="5"/>
  <c r="Z1280" i="5"/>
  <c r="X592" i="5"/>
  <c r="Y1203" i="5"/>
  <c r="AA1093" i="5"/>
  <c r="Y1596" i="5"/>
  <c r="AA732" i="5"/>
  <c r="AA1493" i="5"/>
  <c r="AD1465" i="5"/>
  <c r="AB437" i="5"/>
  <c r="AA1312" i="5"/>
  <c r="AB1024" i="5"/>
  <c r="AD633" i="5"/>
  <c r="AD1524" i="5"/>
  <c r="AB957" i="5"/>
  <c r="AD1066" i="5"/>
  <c r="Y1212" i="5"/>
  <c r="AB1596" i="5"/>
  <c r="AB818" i="5"/>
  <c r="AD876" i="5"/>
  <c r="AB1570" i="5"/>
  <c r="AA1464" i="5"/>
  <c r="AB1562" i="5"/>
  <c r="Z1393" i="5"/>
  <c r="Y1604" i="5"/>
  <c r="Y1675" i="5"/>
  <c r="AB1459" i="5"/>
  <c r="AD1570" i="5"/>
  <c r="AH1676" i="5"/>
  <c r="Y1529" i="5"/>
  <c r="AC1530" i="5"/>
  <c r="Z1460" i="5"/>
  <c r="AB1387" i="5"/>
  <c r="AA1456" i="5"/>
  <c r="Y1422" i="5"/>
  <c r="AA1352" i="5"/>
  <c r="Y1356" i="5"/>
  <c r="AA436" i="5"/>
  <c r="Y1390" i="5"/>
  <c r="Z441" i="5"/>
  <c r="AA1424" i="5"/>
  <c r="Y1575" i="5"/>
  <c r="AC1495" i="5"/>
  <c r="AA1609" i="5"/>
  <c r="AA1359" i="5"/>
  <c r="Y1608" i="5"/>
  <c r="AH1674" i="5"/>
  <c r="AC1528" i="5"/>
  <c r="AA1425" i="5"/>
  <c r="AF1675" i="5"/>
  <c r="Y1599" i="5"/>
  <c r="AB1679" i="5"/>
  <c r="AA1421" i="5"/>
  <c r="Y441" i="5"/>
  <c r="AB1611" i="5"/>
  <c r="AA1606" i="5"/>
  <c r="Y1430" i="5"/>
  <c r="Z1495" i="5"/>
  <c r="Y1383" i="5"/>
  <c r="AB1382" i="5"/>
  <c r="AA1461" i="5"/>
  <c r="AC445" i="5"/>
  <c r="AA1491" i="5"/>
  <c r="Z1392" i="5"/>
  <c r="Y1386" i="5"/>
  <c r="AD1456" i="5"/>
  <c r="AA448" i="5"/>
  <c r="Y449" i="5"/>
  <c r="AB1455" i="5"/>
  <c r="AB1461" i="5"/>
  <c r="Z1489" i="5"/>
  <c r="Z1531" i="5"/>
  <c r="AB1602" i="5"/>
  <c r="Z1563" i="5"/>
  <c r="Z1382" i="5"/>
  <c r="Z1465" i="5"/>
  <c r="Z1600" i="5"/>
  <c r="AA1426" i="5"/>
  <c r="AD1603" i="5"/>
  <c r="AD450" i="5"/>
  <c r="AA1674" i="5"/>
  <c r="AC1601" i="5"/>
  <c r="Y1567" i="5"/>
  <c r="Z1461" i="5"/>
  <c r="Y1310" i="5"/>
  <c r="Z1568" i="5"/>
  <c r="Y1562" i="5"/>
  <c r="Y444" i="5"/>
  <c r="AA1463" i="5"/>
  <c r="AC437" i="5"/>
  <c r="Z1421" i="5"/>
  <c r="AB1393" i="5"/>
  <c r="AD437" i="5"/>
  <c r="Y1282" i="5"/>
  <c r="AB450" i="5"/>
  <c r="Y1490" i="5"/>
  <c r="AD1632" i="5"/>
  <c r="AC1427" i="5"/>
  <c r="AB1533" i="5"/>
  <c r="AD1532" i="5"/>
  <c r="AB1388" i="5"/>
  <c r="Z1319" i="5"/>
  <c r="AD440" i="5"/>
  <c r="Y1530" i="5"/>
  <c r="AE1679" i="5"/>
  <c r="AD1575" i="5"/>
  <c r="AA1563" i="5"/>
  <c r="Z1348" i="5"/>
  <c r="AC448" i="5"/>
  <c r="AD1607" i="5"/>
  <c r="Z1604" i="5"/>
  <c r="Z1462" i="5"/>
  <c r="AB1428" i="5"/>
  <c r="Z1676" i="5"/>
  <c r="AB1677" i="5"/>
  <c r="Y1388" i="5"/>
  <c r="AF1672" i="5"/>
  <c r="AA447" i="5"/>
  <c r="AD1136" i="5"/>
  <c r="N586" i="5"/>
  <c r="AF361" i="5"/>
  <c r="AD1069" i="5"/>
  <c r="X376" i="5"/>
  <c r="AB661" i="5"/>
  <c r="Y1204" i="5"/>
  <c r="AD632" i="5"/>
  <c r="Z1456" i="5"/>
  <c r="AC1499" i="5"/>
  <c r="AC1417" i="5"/>
  <c r="Q599" i="5"/>
  <c r="AC1316" i="5"/>
  <c r="AB1236" i="5"/>
  <c r="AA917" i="5"/>
  <c r="AD1103" i="5"/>
  <c r="AC1022" i="5"/>
  <c r="AB912" i="5"/>
  <c r="AB1423" i="5"/>
  <c r="AC1420" i="5"/>
  <c r="AA1561" i="5"/>
  <c r="AD963" i="5"/>
  <c r="Y887" i="5"/>
  <c r="AB632" i="5"/>
  <c r="AD960" i="5"/>
  <c r="AA916" i="5"/>
  <c r="AD925" i="5"/>
  <c r="AD812" i="5"/>
  <c r="AI1675" i="5"/>
  <c r="AA1499" i="5"/>
  <c r="Y1309" i="5"/>
  <c r="Z1313" i="5"/>
  <c r="Z1356" i="5"/>
  <c r="AA1675" i="5"/>
  <c r="AB1498" i="5"/>
  <c r="AB816" i="5"/>
  <c r="K599" i="5"/>
  <c r="AD626" i="5"/>
  <c r="AB1139" i="5"/>
  <c r="Y842" i="5"/>
  <c r="Y1056" i="5"/>
  <c r="S596" i="5"/>
  <c r="AD1539" i="5"/>
  <c r="AD1503" i="5"/>
  <c r="AH1678" i="5"/>
  <c r="AC1454" i="5"/>
  <c r="Z1610" i="5"/>
  <c r="AA1345" i="5"/>
  <c r="AA437" i="5"/>
  <c r="AA1353" i="5"/>
  <c r="AB1462" i="5"/>
  <c r="Y1460" i="5"/>
  <c r="Y1320" i="5"/>
  <c r="AA1531" i="5"/>
  <c r="Y1609" i="5"/>
  <c r="AB1567" i="5"/>
  <c r="Y1394" i="5"/>
  <c r="AB1386" i="5"/>
  <c r="AC1563" i="5"/>
  <c r="AC442" i="5"/>
  <c r="AD1493" i="5"/>
  <c r="AB1532" i="5"/>
  <c r="AD1563" i="5"/>
  <c r="AC1490" i="5"/>
  <c r="Y1503" i="5"/>
  <c r="Z1351" i="5"/>
  <c r="AD1604" i="5"/>
  <c r="Y1534" i="5"/>
  <c r="Z1347" i="5"/>
  <c r="AA444" i="5"/>
  <c r="AA1602" i="5"/>
  <c r="Z1603" i="5"/>
  <c r="AC1599" i="5"/>
  <c r="AA1357" i="5"/>
  <c r="AA1384" i="5"/>
  <c r="Y1600" i="5"/>
  <c r="AD1678" i="5"/>
  <c r="Z1431" i="5"/>
  <c r="Y440" i="5"/>
  <c r="AB1536" i="5"/>
  <c r="AB1606" i="5"/>
  <c r="AA1455" i="5"/>
  <c r="Y1453" i="5"/>
  <c r="AA1601" i="5"/>
  <c r="Y1573" i="5"/>
  <c r="Y1345" i="5"/>
  <c r="AD1458" i="5"/>
  <c r="AB446" i="5"/>
  <c r="AB1421" i="5"/>
  <c r="AA1462" i="5"/>
  <c r="Z1572" i="5"/>
  <c r="AB1674" i="5"/>
  <c r="Y1459" i="5"/>
  <c r="AC1461" i="5"/>
  <c r="AC1675" i="5"/>
  <c r="AD1566" i="5"/>
  <c r="AE1676" i="5"/>
  <c r="Y1287" i="5"/>
  <c r="AA1392" i="5"/>
  <c r="AC1679" i="5"/>
  <c r="Y1314" i="5"/>
  <c r="Z1498" i="5"/>
  <c r="Y1605" i="5"/>
  <c r="AH1673" i="5"/>
  <c r="AD1461" i="5"/>
  <c r="AB1569" i="5"/>
  <c r="AA1525" i="5"/>
  <c r="AB1384" i="5"/>
  <c r="AA1492" i="5"/>
  <c r="AD444" i="5"/>
  <c r="AA1490" i="5"/>
  <c r="AC1529" i="5"/>
  <c r="AC449" i="5"/>
  <c r="AB1563" i="5"/>
  <c r="AC1503" i="5"/>
  <c r="Y1610" i="5"/>
  <c r="AA1460" i="5"/>
  <c r="AC1426" i="5"/>
  <c r="Y1467" i="5"/>
  <c r="Z1455" i="5"/>
  <c r="AC1678" i="5"/>
  <c r="AA1562" i="5"/>
  <c r="AC1425" i="5"/>
  <c r="Z1430" i="5"/>
  <c r="Z449" i="5"/>
  <c r="Z1467" i="5"/>
  <c r="AA1500" i="5"/>
  <c r="Y1315" i="5"/>
  <c r="AC1381" i="5"/>
  <c r="Y1205" i="5"/>
  <c r="AC950" i="5"/>
  <c r="AA926" i="5"/>
  <c r="L588" i="5"/>
  <c r="Z1106" i="5"/>
  <c r="X509" i="5"/>
  <c r="Z1105" i="5"/>
  <c r="AC1100" i="5"/>
  <c r="Z446" i="5"/>
  <c r="AA1603" i="5"/>
  <c r="AA1143" i="5"/>
  <c r="AC1321" i="5"/>
  <c r="AA1177" i="5"/>
  <c r="T601" i="5"/>
  <c r="Y1248" i="5"/>
  <c r="AC919" i="5"/>
  <c r="Y882" i="5"/>
  <c r="Z890" i="5"/>
  <c r="X369" i="5"/>
  <c r="AA988" i="5"/>
  <c r="Y435" i="5"/>
  <c r="AB1056" i="5"/>
  <c r="AB1488" i="5"/>
  <c r="Z1389" i="5"/>
  <c r="Y1566" i="5"/>
  <c r="Y438" i="5"/>
  <c r="AC1600" i="5"/>
  <c r="Y1418" i="5"/>
  <c r="AA1503" i="5"/>
  <c r="AB1603" i="5"/>
  <c r="AB1534" i="5"/>
  <c r="AC1489" i="5"/>
  <c r="Y1279" i="5"/>
  <c r="AB1460" i="5"/>
  <c r="Z1346" i="5"/>
  <c r="Y1278" i="5"/>
  <c r="AB1494" i="5"/>
  <c r="AA1529" i="5"/>
  <c r="Z438" i="5"/>
  <c r="AC436" i="5"/>
  <c r="AD443" i="5"/>
  <c r="AD1460" i="5"/>
  <c r="AD1537" i="5"/>
  <c r="Z1426" i="5"/>
  <c r="Y1280" i="5"/>
  <c r="AB1530" i="5"/>
  <c r="AD445" i="5"/>
  <c r="Y1323" i="5"/>
  <c r="AI363" i="5"/>
  <c r="AE366" i="5"/>
  <c r="AH372" i="5"/>
  <c r="Y962" i="5"/>
  <c r="AB1131" i="5"/>
  <c r="Y1247" i="5"/>
  <c r="AC1392" i="5"/>
  <c r="N589" i="5"/>
  <c r="Y1524" i="5"/>
  <c r="AA1211" i="5"/>
  <c r="Z373" i="5"/>
  <c r="AB961" i="5"/>
  <c r="AD1318" i="5"/>
  <c r="AD891" i="5"/>
  <c r="Y1237" i="5"/>
  <c r="Y1354" i="5"/>
  <c r="AD1462" i="5"/>
  <c r="AD1565" i="5"/>
  <c r="AD1457" i="5"/>
  <c r="AA635" i="5"/>
  <c r="AC660" i="5"/>
  <c r="AA1393" i="5"/>
  <c r="AI1677" i="5"/>
  <c r="AG1674" i="5"/>
  <c r="Y961" i="5"/>
  <c r="Y782" i="5"/>
  <c r="AC1177" i="5"/>
  <c r="AB1351" i="5"/>
  <c r="AA1168" i="5"/>
  <c r="AB1106" i="5"/>
  <c r="Z1501" i="5"/>
  <c r="AA450" i="5"/>
  <c r="AB1465" i="5"/>
  <c r="Z1601" i="5"/>
  <c r="Z1675" i="5"/>
  <c r="Z1429" i="5"/>
  <c r="Y1385" i="5"/>
  <c r="Z1286" i="5"/>
  <c r="Z1067" i="5"/>
  <c r="AD993" i="5"/>
  <c r="Y1239" i="5"/>
  <c r="AF367" i="5"/>
  <c r="AC1056" i="5"/>
  <c r="AC1534" i="5"/>
  <c r="AD1597" i="5"/>
  <c r="AB1575" i="5"/>
  <c r="AC1502" i="5"/>
  <c r="AE1673" i="5"/>
  <c r="Z1564" i="5"/>
  <c r="AD1453" i="5"/>
  <c r="AB1492" i="5"/>
  <c r="Z443" i="5"/>
  <c r="AC1602" i="5"/>
  <c r="AA1568" i="5"/>
  <c r="Z1345" i="5"/>
  <c r="Y1384" i="5"/>
  <c r="AB1599" i="5"/>
  <c r="Y1606" i="5"/>
  <c r="Z1357" i="5"/>
  <c r="Z1497" i="5"/>
  <c r="Y1492" i="5"/>
  <c r="Z1500" i="5"/>
  <c r="AD1535" i="5"/>
  <c r="AB1454" i="5"/>
  <c r="Y1489" i="5"/>
  <c r="AG1673" i="5"/>
  <c r="Z1530" i="5"/>
  <c r="AH1675" i="5"/>
  <c r="Y1393" i="5"/>
  <c r="AA1382" i="5"/>
  <c r="AB1429" i="5"/>
  <c r="AA1458" i="5"/>
  <c r="AD1500" i="5"/>
  <c r="AC1676" i="5"/>
  <c r="AB1503" i="5"/>
  <c r="AD1455" i="5"/>
  <c r="Y1274" i="5"/>
  <c r="AG1678" i="5"/>
  <c r="AB1608" i="5"/>
  <c r="AC1532" i="5"/>
  <c r="AA1459" i="5"/>
  <c r="AC1537" i="5"/>
  <c r="Y1312" i="5"/>
  <c r="AB1466" i="5"/>
  <c r="Z1352" i="5"/>
  <c r="AD1571" i="5"/>
  <c r="AC1561" i="5"/>
  <c r="Z1528" i="5"/>
  <c r="AF1673" i="5"/>
  <c r="Z1315" i="5"/>
  <c r="Y1674" i="5"/>
  <c r="Z1525" i="5"/>
  <c r="AC1531" i="5"/>
  <c r="AD1574" i="5"/>
  <c r="AC1533" i="5"/>
  <c r="AC1572" i="5"/>
  <c r="Z1569" i="5"/>
  <c r="Z1526" i="5"/>
  <c r="Z1574" i="5"/>
  <c r="AB1604" i="5"/>
  <c r="AB1573" i="5"/>
  <c r="Y1533" i="5"/>
  <c r="AC443" i="5"/>
  <c r="Z1493" i="5"/>
  <c r="Y1058" i="5"/>
  <c r="AD1463" i="5"/>
  <c r="AC1143" i="5"/>
  <c r="Y1495" i="5"/>
  <c r="Z437" i="5"/>
  <c r="Z1425" i="5"/>
  <c r="AB1422" i="5"/>
  <c r="Y1678" i="5"/>
  <c r="AI1672" i="5"/>
  <c r="Y1497" i="5"/>
  <c r="AA1348" i="5"/>
  <c r="AA1420" i="5"/>
  <c r="AC1538" i="5"/>
  <c r="Z1454" i="5"/>
  <c r="AB1526" i="5"/>
  <c r="AA1565" i="5"/>
  <c r="AD1497" i="5"/>
  <c r="Z436" i="5"/>
  <c r="Y1273" i="5"/>
  <c r="AB1392" i="5"/>
  <c r="AC1492" i="5"/>
  <c r="AC1605" i="5"/>
  <c r="AA1454" i="5"/>
  <c r="AI1674" i="5"/>
  <c r="Y1463" i="5"/>
  <c r="AD1501" i="5"/>
  <c r="AB1028" i="5"/>
  <c r="AB1093" i="5"/>
  <c r="AB881" i="5"/>
  <c r="AE364" i="5"/>
  <c r="X305" i="5"/>
  <c r="AC984" i="5"/>
  <c r="AA819" i="5"/>
  <c r="AA1249" i="5"/>
  <c r="AA958" i="5"/>
  <c r="AD996" i="5"/>
  <c r="AA1241" i="5"/>
  <c r="T599" i="5"/>
  <c r="AD1170" i="5"/>
  <c r="AC1465" i="5"/>
  <c r="Y1425" i="5"/>
  <c r="X698" i="5"/>
  <c r="AC780" i="5"/>
  <c r="Z779" i="5"/>
  <c r="AA374" i="5"/>
  <c r="AB440" i="5"/>
  <c r="AB1491" i="5"/>
  <c r="Z1417" i="5"/>
  <c r="AE1672" i="5"/>
  <c r="AC1498" i="5"/>
  <c r="Z1529" i="5"/>
  <c r="AC1539" i="5"/>
  <c r="AD436" i="5"/>
  <c r="Y436" i="5"/>
  <c r="Z1322" i="5"/>
  <c r="AC1603" i="5"/>
  <c r="AD1496" i="5"/>
  <c r="Z1499" i="5"/>
  <c r="AB1538" i="5"/>
  <c r="AC1419" i="5"/>
  <c r="AC1455" i="5"/>
  <c r="Z1678" i="5"/>
  <c r="AC1570" i="5"/>
  <c r="AC1610" i="5"/>
  <c r="Z1383" i="5"/>
  <c r="AA1570" i="5"/>
  <c r="AD1502" i="5"/>
  <c r="AA1467" i="5"/>
  <c r="Z1633" i="5"/>
  <c r="Y1635" i="5"/>
  <c r="Z1637" i="5"/>
  <c r="Y1647" i="5"/>
  <c r="AD1644" i="5"/>
  <c r="AA1417" i="5"/>
  <c r="AA1533" i="5"/>
  <c r="AA1647" i="5"/>
  <c r="AA1642" i="5"/>
  <c r="AD1635" i="5"/>
  <c r="M586" i="5"/>
  <c r="W601" i="5"/>
  <c r="AB448" i="5"/>
  <c r="AA1574" i="5"/>
  <c r="Z1539" i="5"/>
  <c r="AC1566" i="5"/>
  <c r="AC1431" i="5"/>
  <c r="AC446" i="5"/>
  <c r="AC1496" i="5"/>
  <c r="AC1467" i="5"/>
  <c r="AA1423" i="5"/>
  <c r="Z450" i="5"/>
  <c r="AA1495" i="5"/>
  <c r="Z1607" i="5"/>
  <c r="AC1597" i="5"/>
  <c r="AC1457" i="5"/>
  <c r="AC1611" i="5"/>
  <c r="Y1281" i="5"/>
  <c r="AB1390" i="5"/>
  <c r="AB1394" i="5"/>
  <c r="Y1501" i="5"/>
  <c r="AI1679" i="5"/>
  <c r="Y1346" i="5"/>
  <c r="AC1647" i="5"/>
  <c r="AA1358" i="5"/>
  <c r="Y1607" i="5"/>
  <c r="AC1643" i="5"/>
  <c r="AC1639" i="5"/>
  <c r="AD1640" i="5"/>
  <c r="Z1646" i="5"/>
  <c r="AD1643" i="5"/>
  <c r="Y1636" i="5"/>
  <c r="AA1646" i="5"/>
  <c r="Y1177" i="5"/>
  <c r="Z1423" i="5"/>
  <c r="AB1489" i="5"/>
  <c r="AB1539" i="5"/>
  <c r="AC1462" i="5"/>
  <c r="Z1491" i="5"/>
  <c r="Y1464" i="5"/>
  <c r="Y1349" i="5"/>
  <c r="AI1676" i="5"/>
  <c r="AC1565" i="5"/>
  <c r="Y1381" i="5"/>
  <c r="Y1431" i="5"/>
  <c r="AB443" i="5"/>
  <c r="AA1678" i="5"/>
  <c r="AA1466" i="5"/>
  <c r="AD1672" i="5"/>
  <c r="AD441" i="5"/>
  <c r="Z1492" i="5"/>
  <c r="AB1430" i="5"/>
  <c r="Z1490" i="5"/>
  <c r="AF1676" i="5"/>
  <c r="AD1561" i="5"/>
  <c r="AB1385" i="5"/>
  <c r="AC1497" i="5"/>
  <c r="Y1318" i="5"/>
  <c r="AB1673" i="5"/>
  <c r="Z1575" i="5"/>
  <c r="S599" i="5"/>
  <c r="AB959" i="5"/>
  <c r="AA1564" i="5"/>
  <c r="Z1463" i="5"/>
  <c r="Z1381" i="5"/>
  <c r="AD1569" i="5"/>
  <c r="AC444" i="5"/>
  <c r="AA1431" i="5"/>
  <c r="Z1570" i="5"/>
  <c r="AA1526" i="5"/>
  <c r="Z1316" i="5"/>
  <c r="AB1531" i="5"/>
  <c r="AA1430" i="5"/>
  <c r="Z444" i="5"/>
  <c r="AB1496" i="5"/>
  <c r="Z1317" i="5"/>
  <c r="Y1347" i="5"/>
  <c r="Y1565" i="5"/>
  <c r="AD1529" i="5"/>
  <c r="Y1571" i="5"/>
  <c r="AA1354" i="5"/>
  <c r="Y1673" i="5"/>
  <c r="AA1572" i="5"/>
  <c r="AA1599" i="5"/>
  <c r="AB439" i="5"/>
  <c r="AA1679" i="5"/>
  <c r="AA1645" i="5"/>
  <c r="Z1636" i="5"/>
  <c r="AD1633" i="5"/>
  <c r="Z1640" i="5"/>
  <c r="Y1643" i="5"/>
  <c r="AB1633" i="5"/>
  <c r="Y1642" i="5"/>
  <c r="AB1635" i="5"/>
  <c r="Z1647" i="5"/>
  <c r="Z1644" i="5"/>
  <c r="Z1638" i="5"/>
  <c r="AA1385" i="5"/>
  <c r="AA1534" i="5"/>
  <c r="Y1493" i="5"/>
  <c r="AC439" i="5"/>
  <c r="AB1497" i="5"/>
  <c r="Y1417" i="5"/>
  <c r="Z1459" i="5"/>
  <c r="AD1647" i="5"/>
  <c r="AA1637" i="5"/>
  <c r="AA1634" i="5"/>
  <c r="AA1639" i="5"/>
  <c r="AA1644" i="5"/>
  <c r="AB1640" i="5"/>
  <c r="AD1600" i="5"/>
  <c r="AD1568" i="5"/>
  <c r="AB1418" i="5"/>
  <c r="AG1675" i="5"/>
  <c r="J593" i="5"/>
  <c r="AD1609" i="5"/>
  <c r="AA1494" i="5"/>
  <c r="AI1673" i="5"/>
  <c r="Z1533" i="5"/>
  <c r="Y1355" i="5"/>
  <c r="Y1536" i="5"/>
  <c r="AD1494" i="5"/>
  <c r="AA1496" i="5"/>
  <c r="Z1358" i="5"/>
  <c r="AB1457" i="5"/>
  <c r="AD1459" i="5"/>
  <c r="Z1309" i="5"/>
  <c r="AC1564" i="5"/>
  <c r="AA1418" i="5"/>
  <c r="AD1677" i="5"/>
  <c r="AA1532" i="5"/>
  <c r="AC1609" i="5"/>
  <c r="AA1610" i="5"/>
  <c r="AB1383" i="5"/>
  <c r="Y1603" i="5"/>
  <c r="Y1568" i="5"/>
  <c r="Y1357" i="5"/>
  <c r="Y1598" i="5"/>
  <c r="Z1422" i="5"/>
  <c r="Y1532" i="5"/>
  <c r="Y1672" i="5"/>
  <c r="AA1633" i="5"/>
  <c r="Z1642" i="5"/>
  <c r="AB1641" i="5"/>
  <c r="Y1633" i="5"/>
  <c r="X12" i="2"/>
  <c r="AA1636" i="5"/>
  <c r="AC1638" i="5"/>
  <c r="AD1646" i="5"/>
  <c r="AD1642" i="5"/>
  <c r="AC1633" i="5"/>
  <c r="AA1641" i="5"/>
  <c r="Z1634" i="5"/>
  <c r="AD1536" i="5"/>
  <c r="AC450" i="5"/>
  <c r="Z1561" i="5"/>
  <c r="AC1418" i="5"/>
  <c r="Y1387" i="5"/>
  <c r="AA1130" i="5"/>
  <c r="AB1092" i="5"/>
  <c r="AB442" i="5"/>
  <c r="AD1564" i="5"/>
  <c r="AA1498" i="5"/>
  <c r="Y1461" i="5"/>
  <c r="AD1454" i="5"/>
  <c r="Y1428" i="5"/>
  <c r="Y1311" i="5"/>
  <c r="Y1321" i="5"/>
  <c r="Y1389" i="5"/>
  <c r="Z1318" i="5"/>
  <c r="Z1424" i="5"/>
  <c r="Z1419" i="5"/>
  <c r="AC1569" i="5"/>
  <c r="Z447" i="5"/>
  <c r="Y448" i="5"/>
  <c r="Y1313" i="5"/>
  <c r="AA1598" i="5"/>
  <c r="AG1672" i="5"/>
  <c r="Y1353" i="5"/>
  <c r="Y1419" i="5"/>
  <c r="Y1525" i="5"/>
  <c r="AA1604" i="5"/>
  <c r="AG1677" i="5"/>
  <c r="Y1535" i="5"/>
  <c r="AA1465" i="5"/>
  <c r="AC1642" i="5"/>
  <c r="Y1641" i="5"/>
  <c r="Y1637" i="5"/>
  <c r="AD446" i="5"/>
  <c r="AA1538" i="5"/>
  <c r="AB1493" i="5"/>
  <c r="Y1462" i="5"/>
  <c r="Y1286" i="5"/>
  <c r="Y1465" i="5"/>
  <c r="AB1527" i="5"/>
  <c r="AG1679" i="5"/>
  <c r="Z1597" i="5"/>
  <c r="AC1491" i="5"/>
  <c r="Y1426" i="5"/>
  <c r="AB1565" i="5"/>
  <c r="Z1311" i="5"/>
  <c r="AD1531" i="5"/>
  <c r="AB1419" i="5"/>
  <c r="AB1568" i="5"/>
  <c r="AC1677" i="5"/>
  <c r="AB1605" i="5"/>
  <c r="AC1672" i="5"/>
  <c r="Z1097" i="5"/>
  <c r="AB1528" i="5"/>
  <c r="AF1677" i="5"/>
  <c r="AB1417" i="5"/>
  <c r="AC1607" i="5"/>
  <c r="AB1634" i="5"/>
  <c r="AC1644" i="5"/>
  <c r="AD1636" i="5"/>
  <c r="AD1638" i="5"/>
  <c r="Z1635" i="5"/>
  <c r="AD1639" i="5"/>
  <c r="AA1635" i="5"/>
  <c r="Z1641" i="5"/>
  <c r="AD1637" i="5"/>
  <c r="AC1635" i="5"/>
  <c r="AC1640" i="5"/>
  <c r="AB1646" i="5"/>
  <c r="AB1248" i="5"/>
  <c r="Z1135" i="5"/>
  <c r="AD1384" i="5"/>
  <c r="AB1535" i="5"/>
  <c r="AB1609" i="5"/>
  <c r="AA1390" i="5"/>
  <c r="AB1453" i="5"/>
  <c r="Z1395" i="5"/>
  <c r="Z1394" i="5"/>
  <c r="AC1460" i="5"/>
  <c r="Z1349" i="5"/>
  <c r="Z1457" i="5"/>
  <c r="AD1675" i="5"/>
  <c r="AB1675" i="5"/>
  <c r="AA1351" i="5"/>
  <c r="AA1676" i="5"/>
  <c r="AA1453" i="5"/>
  <c r="AB445" i="5"/>
  <c r="Y1391" i="5"/>
  <c r="Y1494" i="5"/>
  <c r="Z1321" i="5"/>
  <c r="Z1503" i="5"/>
  <c r="AC440" i="5"/>
  <c r="AC1606" i="5"/>
  <c r="AB1564" i="5"/>
  <c r="AD449" i="5"/>
  <c r="Y1395" i="5"/>
  <c r="Z1354" i="5"/>
  <c r="AB1426" i="5"/>
  <c r="Z1639" i="5"/>
  <c r="AC1641" i="5"/>
  <c r="AD1634" i="5"/>
  <c r="Y1645" i="5"/>
  <c r="AD1645" i="5"/>
  <c r="AC1645" i="5"/>
  <c r="AB1644" i="5"/>
  <c r="Y1644" i="5"/>
  <c r="AC1634" i="5"/>
  <c r="Y1638" i="5"/>
  <c r="AB1645" i="5"/>
  <c r="AA1643" i="5"/>
  <c r="AD1526" i="5"/>
  <c r="AA1395" i="5"/>
  <c r="AC1571" i="5"/>
  <c r="Z1562" i="5"/>
  <c r="Y1561" i="5"/>
  <c r="Z1323" i="5"/>
  <c r="Y450" i="5"/>
  <c r="AA449" i="5"/>
  <c r="AC1562" i="5"/>
  <c r="AD1527" i="5"/>
  <c r="Y1640" i="5"/>
  <c r="AB1639" i="5"/>
  <c r="AB1636" i="5"/>
  <c r="AB1638" i="5"/>
  <c r="AD1641" i="5"/>
  <c r="AC1646" i="5"/>
  <c r="AB1642" i="5"/>
  <c r="AB1637" i="5"/>
  <c r="AC1636" i="5"/>
  <c r="Y1634" i="5"/>
  <c r="AD1491" i="5"/>
  <c r="Y1639" i="5"/>
  <c r="Z1645" i="5"/>
  <c r="AB1643" i="5"/>
  <c r="Y1646" i="5"/>
  <c r="Z1643" i="5"/>
  <c r="AA1638" i="5"/>
  <c r="AC1637" i="5"/>
  <c r="AB1647" i="5"/>
  <c r="AA1677" i="5"/>
  <c r="AB1395" i="5"/>
  <c r="Y1500" i="5"/>
  <c r="AA1640" i="5"/>
  <c r="U523" i="5"/>
  <c r="U521" i="5"/>
  <c r="U1713" i="5"/>
  <c r="U524" i="5"/>
  <c r="U522" i="5"/>
  <c r="U512" i="5"/>
  <c r="U516" i="5"/>
  <c r="U513" i="5"/>
  <c r="U511" i="5"/>
  <c r="U373" i="5"/>
  <c r="U515" i="5"/>
  <c r="U517" i="5"/>
  <c r="U369" i="5"/>
  <c r="U520" i="5"/>
  <c r="U510" i="5"/>
  <c r="U519" i="5"/>
  <c r="U308" i="5"/>
  <c r="U1710" i="5"/>
  <c r="U514" i="5"/>
  <c r="U371" i="5"/>
  <c r="U518" i="5"/>
  <c r="U376" i="5"/>
  <c r="U1712" i="5"/>
  <c r="U365" i="5"/>
  <c r="U367" i="5"/>
  <c r="U366" i="5"/>
  <c r="U362" i="5"/>
  <c r="W16" i="6"/>
  <c r="U361" i="5"/>
  <c r="U309" i="5"/>
  <c r="U319" i="5"/>
  <c r="U310" i="5"/>
  <c r="U315" i="5"/>
  <c r="U314" i="5"/>
  <c r="U1706" i="5"/>
  <c r="U1709" i="5"/>
  <c r="U372" i="5"/>
  <c r="U312" i="5"/>
  <c r="U1711" i="5"/>
  <c r="U311" i="5"/>
  <c r="U304" i="5"/>
  <c r="U317" i="5"/>
  <c r="U374" i="5"/>
  <c r="U370" i="5"/>
  <c r="U313" i="5"/>
  <c r="U375" i="5"/>
  <c r="U1705" i="5"/>
  <c r="U318" i="5"/>
  <c r="U306" i="5"/>
  <c r="U44" i="5"/>
  <c r="U1707" i="5"/>
  <c r="U305" i="5"/>
  <c r="U1708" i="5"/>
  <c r="U364" i="5"/>
  <c r="U316" i="5"/>
  <c r="U509" i="5"/>
  <c r="U12" i="44"/>
  <c r="U363" i="5"/>
  <c r="U12" i="2"/>
  <c r="U307" i="5"/>
  <c r="U368" i="5"/>
  <c r="L44" i="5"/>
  <c r="L12" i="44"/>
  <c r="L16" i="6"/>
  <c r="L12" i="2"/>
  <c r="R511" i="5"/>
  <c r="R521" i="5"/>
  <c r="R524" i="5"/>
  <c r="R520" i="5"/>
  <c r="R518" i="5"/>
  <c r="R516" i="5"/>
  <c r="R517" i="5"/>
  <c r="R509" i="5"/>
  <c r="R512" i="5"/>
  <c r="R515" i="5"/>
  <c r="R523" i="5"/>
  <c r="R1707" i="5"/>
  <c r="R514" i="5"/>
  <c r="R513" i="5"/>
  <c r="R522" i="5"/>
  <c r="R1705" i="5"/>
  <c r="R1709" i="5"/>
  <c r="R16" i="6"/>
  <c r="R1711" i="5"/>
  <c r="R44" i="5"/>
  <c r="R1706" i="5"/>
  <c r="R1713" i="5"/>
  <c r="R1710" i="5"/>
  <c r="R1708" i="5"/>
  <c r="R12" i="2"/>
  <c r="R12" i="44"/>
  <c r="AM14" i="6"/>
  <c r="J524" i="5"/>
  <c r="J516" i="5"/>
  <c r="L514" i="5"/>
  <c r="S743" i="5"/>
  <c r="M518" i="5"/>
  <c r="L734" i="5"/>
  <c r="X80" i="5"/>
  <c r="K522" i="5"/>
  <c r="J523" i="5"/>
  <c r="M513" i="5"/>
  <c r="J518" i="5"/>
  <c r="Q742" i="5"/>
  <c r="O400" i="5"/>
  <c r="O735" i="5"/>
  <c r="N736" i="5"/>
  <c r="J514" i="5"/>
  <c r="M522" i="5"/>
  <c r="R736" i="5"/>
  <c r="N522" i="5"/>
  <c r="J512" i="5"/>
  <c r="L736" i="5"/>
  <c r="J515" i="5"/>
  <c r="P913" i="5"/>
  <c r="N513" i="5"/>
  <c r="P737" i="5"/>
  <c r="S400" i="5"/>
  <c r="P413" i="5"/>
  <c r="K733" i="5"/>
  <c r="O739" i="5"/>
  <c r="O744" i="5"/>
  <c r="K521" i="5"/>
  <c r="R402" i="5"/>
  <c r="L511" i="5"/>
  <c r="J522" i="5"/>
  <c r="P735" i="5"/>
  <c r="Q747" i="5"/>
  <c r="P745" i="5"/>
  <c r="Q745" i="5"/>
  <c r="O740" i="5"/>
  <c r="K745" i="5"/>
  <c r="R746" i="5"/>
  <c r="Y90" i="5"/>
  <c r="K514" i="5"/>
  <c r="S406" i="5"/>
  <c r="N739" i="5"/>
  <c r="P403" i="5"/>
  <c r="Y89" i="5"/>
  <c r="R985" i="5"/>
  <c r="S1030" i="5"/>
  <c r="L524" i="5"/>
  <c r="N520" i="5"/>
  <c r="Q737" i="5"/>
  <c r="P747" i="5"/>
  <c r="J520" i="5"/>
  <c r="O743" i="5"/>
  <c r="L744" i="5"/>
  <c r="L741" i="5"/>
  <c r="M517" i="5"/>
  <c r="J747" i="5"/>
  <c r="S401" i="5"/>
  <c r="O746" i="5"/>
  <c r="J739" i="5"/>
  <c r="M841" i="5"/>
  <c r="X76" i="5"/>
  <c r="P412" i="5"/>
  <c r="L512" i="5"/>
  <c r="M515" i="5"/>
  <c r="Q949" i="5"/>
  <c r="Q733" i="5"/>
  <c r="K741" i="5"/>
  <c r="L739" i="5"/>
  <c r="M745" i="5"/>
  <c r="N733" i="5"/>
  <c r="N886" i="5"/>
  <c r="Y78" i="5"/>
  <c r="N741" i="5"/>
  <c r="J250" i="5"/>
  <c r="M516" i="5"/>
  <c r="X84" i="5"/>
  <c r="N737" i="5"/>
  <c r="L515" i="5"/>
  <c r="O745" i="5"/>
  <c r="R406" i="5"/>
  <c r="N524" i="5"/>
  <c r="J517" i="5"/>
  <c r="M514" i="5"/>
  <c r="J251" i="5"/>
  <c r="R738" i="5"/>
  <c r="Q738" i="5"/>
  <c r="M738" i="5"/>
  <c r="P742" i="5"/>
  <c r="P406" i="5"/>
  <c r="J742" i="5"/>
  <c r="P404" i="5"/>
  <c r="Q740" i="5"/>
  <c r="Q413" i="5"/>
  <c r="P738" i="5"/>
  <c r="M520" i="5"/>
  <c r="L743" i="5"/>
  <c r="J258" i="5"/>
  <c r="O741" i="5"/>
  <c r="R742" i="5"/>
  <c r="N521" i="5"/>
  <c r="N261" i="5"/>
  <c r="J248" i="5"/>
  <c r="R740" i="5"/>
  <c r="P922" i="5"/>
  <c r="Y77" i="5"/>
  <c r="K737" i="5"/>
  <c r="N514" i="5"/>
  <c r="O413" i="5"/>
  <c r="S739" i="5"/>
  <c r="M735" i="5"/>
  <c r="R734" i="5"/>
  <c r="R410" i="5"/>
  <c r="P743" i="5"/>
  <c r="J511" i="5"/>
  <c r="O401" i="5"/>
  <c r="J249" i="5"/>
  <c r="P741" i="5"/>
  <c r="M521" i="5"/>
  <c r="O734" i="5"/>
  <c r="O878" i="5"/>
  <c r="K520" i="5"/>
  <c r="S809" i="5"/>
  <c r="P739" i="5"/>
  <c r="J736" i="5"/>
  <c r="P740" i="5"/>
  <c r="K512" i="5"/>
  <c r="X77" i="5"/>
  <c r="L517" i="5"/>
  <c r="S407" i="5"/>
  <c r="K747" i="5"/>
  <c r="K736" i="5"/>
  <c r="O747" i="5"/>
  <c r="L520" i="5"/>
  <c r="P401" i="5"/>
  <c r="K516" i="5"/>
  <c r="J254" i="5"/>
  <c r="Y76" i="5"/>
  <c r="P405" i="5"/>
  <c r="M741" i="5"/>
  <c r="P744" i="5"/>
  <c r="Q744" i="5"/>
  <c r="S745" i="5"/>
  <c r="M512" i="5"/>
  <c r="K734" i="5"/>
  <c r="X85" i="5"/>
  <c r="N734" i="5"/>
  <c r="M739" i="5"/>
  <c r="K778" i="5"/>
  <c r="K524" i="5"/>
  <c r="N523" i="5"/>
  <c r="Y87" i="5"/>
  <c r="K513" i="5"/>
  <c r="S735" i="5"/>
  <c r="M742" i="5"/>
  <c r="N515" i="5"/>
  <c r="O407" i="5"/>
  <c r="R411" i="5"/>
  <c r="L513" i="5"/>
  <c r="N511" i="5"/>
  <c r="Q409" i="5"/>
  <c r="R400" i="5"/>
  <c r="J513" i="5"/>
  <c r="X89" i="5"/>
  <c r="S747" i="5"/>
  <c r="L521" i="5"/>
  <c r="R737" i="5"/>
  <c r="L805" i="5"/>
  <c r="L747" i="5"/>
  <c r="S738" i="5"/>
  <c r="Q743" i="5"/>
  <c r="N517" i="5"/>
  <c r="J743" i="5"/>
  <c r="O742" i="5"/>
  <c r="O733" i="5"/>
  <c r="K740" i="5"/>
  <c r="P733" i="5"/>
  <c r="M743" i="5"/>
  <c r="S405" i="5"/>
  <c r="N518" i="5"/>
  <c r="N742" i="5"/>
  <c r="K742" i="5"/>
  <c r="L522" i="5"/>
  <c r="K735" i="5"/>
  <c r="J733" i="5"/>
  <c r="Y81" i="5"/>
  <c r="P734" i="5"/>
  <c r="K517" i="5"/>
  <c r="Q405" i="5"/>
  <c r="S746" i="5"/>
  <c r="M740" i="5"/>
  <c r="Q401" i="5"/>
  <c r="L740" i="5"/>
  <c r="L523" i="5"/>
  <c r="X86" i="5"/>
  <c r="M734" i="5"/>
  <c r="N743" i="5"/>
  <c r="S741" i="5"/>
  <c r="M524" i="5"/>
  <c r="L745" i="5"/>
  <c r="Q400" i="5"/>
  <c r="L516" i="5"/>
  <c r="P400" i="5"/>
  <c r="O404" i="5"/>
  <c r="J738" i="5"/>
  <c r="J256" i="5"/>
  <c r="S733" i="5"/>
  <c r="N740" i="5"/>
  <c r="J521" i="5"/>
  <c r="O738" i="5"/>
  <c r="N516" i="5"/>
  <c r="P736" i="5"/>
  <c r="O411" i="5"/>
  <c r="N738" i="5"/>
  <c r="K743" i="5"/>
  <c r="N735" i="5"/>
  <c r="L738" i="5"/>
  <c r="Q404" i="5"/>
  <c r="K523" i="5"/>
  <c r="K746" i="5"/>
  <c r="L742" i="5"/>
  <c r="R401" i="5"/>
  <c r="M511" i="5"/>
  <c r="K774" i="5"/>
  <c r="Q736" i="5"/>
  <c r="Q741" i="5"/>
  <c r="X78" i="5"/>
  <c r="Y84" i="5"/>
  <c r="S959" i="5"/>
  <c r="S737" i="5"/>
  <c r="P914" i="5"/>
  <c r="K744" i="5"/>
  <c r="J1020" i="5"/>
  <c r="J745" i="5"/>
  <c r="X87" i="5"/>
  <c r="K518" i="5"/>
  <c r="P948" i="5"/>
  <c r="S1021" i="5"/>
  <c r="N777" i="5"/>
  <c r="P818" i="5"/>
  <c r="O846" i="5"/>
  <c r="S926" i="5"/>
  <c r="X91" i="5"/>
  <c r="Q406" i="5"/>
  <c r="O851" i="5"/>
  <c r="S877" i="5"/>
  <c r="M782" i="5"/>
  <c r="L735" i="5"/>
  <c r="K248" i="5"/>
  <c r="R992" i="5"/>
  <c r="M523" i="5"/>
  <c r="S736" i="5"/>
  <c r="S744" i="5"/>
  <c r="P889" i="5"/>
  <c r="Q1020" i="5"/>
  <c r="S922" i="5"/>
  <c r="N744" i="5"/>
  <c r="O402" i="5"/>
  <c r="O805" i="5"/>
  <c r="M850" i="5"/>
  <c r="X83" i="5"/>
  <c r="J737" i="5"/>
  <c r="S1032" i="5"/>
  <c r="M744" i="5"/>
  <c r="S843" i="5"/>
  <c r="M842" i="5"/>
  <c r="S888" i="5"/>
  <c r="Y83" i="5"/>
  <c r="P921" i="5"/>
  <c r="R913" i="5"/>
  <c r="O948" i="5"/>
  <c r="N746" i="5"/>
  <c r="Y79" i="5"/>
  <c r="X90" i="5"/>
  <c r="R806" i="5"/>
  <c r="J744" i="5"/>
  <c r="S398" i="5"/>
  <c r="K779" i="5"/>
  <c r="M732" i="5"/>
  <c r="R404" i="5"/>
  <c r="P769" i="5"/>
  <c r="S992" i="5"/>
  <c r="S413" i="5"/>
  <c r="X88" i="5"/>
  <c r="Q412" i="5"/>
  <c r="M257" i="5"/>
  <c r="N783" i="5"/>
  <c r="O854" i="5"/>
  <c r="N398" i="5"/>
  <c r="Q739" i="5"/>
  <c r="O410" i="5"/>
  <c r="S948" i="5"/>
  <c r="P809" i="5"/>
  <c r="K511" i="5"/>
  <c r="Y82" i="5"/>
  <c r="N812" i="5"/>
  <c r="R413" i="5"/>
  <c r="S769" i="5"/>
  <c r="Y86" i="5"/>
  <c r="P884" i="5"/>
  <c r="O406" i="5"/>
  <c r="J734" i="5"/>
  <c r="R1671" i="5"/>
  <c r="R855" i="5"/>
  <c r="M509" i="5"/>
  <c r="S1035" i="5"/>
  <c r="S402" i="5"/>
  <c r="R412" i="5"/>
  <c r="N877" i="5"/>
  <c r="S986" i="5"/>
  <c r="M736" i="5"/>
  <c r="L746" i="5"/>
  <c r="S410" i="5"/>
  <c r="K262" i="5"/>
  <c r="R775" i="5"/>
  <c r="P746" i="5"/>
  <c r="R745" i="5"/>
  <c r="Q746" i="5"/>
  <c r="O849" i="5"/>
  <c r="N849" i="5"/>
  <c r="J247" i="5"/>
  <c r="M733" i="5"/>
  <c r="P410" i="5"/>
  <c r="P885" i="5"/>
  <c r="O780" i="5"/>
  <c r="S804" i="5"/>
  <c r="Q955" i="5"/>
  <c r="O881" i="5"/>
  <c r="M876" i="5"/>
  <c r="S854" i="5"/>
  <c r="S889" i="5"/>
  <c r="S987" i="5"/>
  <c r="Q411" i="5"/>
  <c r="Q851" i="5"/>
  <c r="O848" i="5"/>
  <c r="K776" i="5"/>
  <c r="S962" i="5"/>
  <c r="S411" i="5"/>
  <c r="R921" i="5"/>
  <c r="P409" i="5"/>
  <c r="S878" i="5"/>
  <c r="Q769" i="5"/>
  <c r="L819" i="5"/>
  <c r="R739" i="5"/>
  <c r="O912" i="5"/>
  <c r="Q779" i="5"/>
  <c r="P435" i="5"/>
  <c r="R853" i="5"/>
  <c r="P984" i="5"/>
  <c r="N512" i="5"/>
  <c r="Q958" i="5"/>
  <c r="O814" i="5"/>
  <c r="R815" i="5"/>
  <c r="N747" i="5"/>
  <c r="R912" i="5"/>
  <c r="M737" i="5"/>
  <c r="Q805" i="5"/>
  <c r="R923" i="5"/>
  <c r="O412" i="5"/>
  <c r="J262" i="5"/>
  <c r="Q775" i="5"/>
  <c r="Q403" i="5"/>
  <c r="M808" i="5"/>
  <c r="K258" i="5"/>
  <c r="J261" i="5"/>
  <c r="J257" i="5"/>
  <c r="M747" i="5"/>
  <c r="O737" i="5"/>
  <c r="L518" i="5"/>
  <c r="R953" i="5"/>
  <c r="P919" i="5"/>
  <c r="S740" i="5"/>
  <c r="X82" i="5"/>
  <c r="S403" i="5"/>
  <c r="Q886" i="5"/>
  <c r="R920" i="5"/>
  <c r="R743" i="5"/>
  <c r="O736" i="5"/>
  <c r="Y80" i="5"/>
  <c r="Q804" i="5"/>
  <c r="M804" i="5"/>
  <c r="R988" i="5"/>
  <c r="L257" i="5"/>
  <c r="O890" i="5"/>
  <c r="Q876" i="5"/>
  <c r="O841" i="5"/>
  <c r="O771" i="5"/>
  <c r="M772" i="5"/>
  <c r="M248" i="5"/>
  <c r="K771" i="5"/>
  <c r="X79" i="5"/>
  <c r="J252" i="5"/>
  <c r="J740" i="5"/>
  <c r="Y91" i="5"/>
  <c r="N745" i="5"/>
  <c r="Q410" i="5"/>
  <c r="S881" i="5"/>
  <c r="Q402" i="5"/>
  <c r="L251" i="5"/>
  <c r="R405" i="5"/>
  <c r="Y85" i="5"/>
  <c r="R744" i="5"/>
  <c r="R747" i="5"/>
  <c r="R778" i="5"/>
  <c r="K739" i="5"/>
  <c r="P926" i="5"/>
  <c r="P778" i="5"/>
  <c r="O403" i="5"/>
  <c r="S783" i="5"/>
  <c r="N256" i="5"/>
  <c r="S734" i="5"/>
  <c r="N732" i="5"/>
  <c r="N912" i="5"/>
  <c r="N841" i="5"/>
  <c r="L779" i="5"/>
  <c r="R741" i="5"/>
  <c r="N984" i="5"/>
  <c r="P783" i="5"/>
  <c r="M770" i="5"/>
  <c r="J735" i="5"/>
  <c r="S412" i="5"/>
  <c r="P846" i="5"/>
  <c r="O809" i="5"/>
  <c r="S1024" i="5"/>
  <c r="S963" i="5"/>
  <c r="Q959" i="5"/>
  <c r="K769" i="5"/>
  <c r="K515" i="5"/>
  <c r="S742" i="5"/>
  <c r="P843" i="5"/>
  <c r="P849" i="5"/>
  <c r="L733" i="5"/>
  <c r="P779" i="5"/>
  <c r="J260" i="5"/>
  <c r="P810" i="5"/>
  <c r="M258" i="5"/>
  <c r="P402" i="5"/>
  <c r="S781" i="5"/>
  <c r="P407" i="5"/>
  <c r="L814" i="5"/>
  <c r="S805" i="5"/>
  <c r="S435" i="5"/>
  <c r="K738" i="5"/>
  <c r="S775" i="5"/>
  <c r="S985" i="5"/>
  <c r="R735" i="5"/>
  <c r="P411" i="5"/>
  <c r="R997" i="5"/>
  <c r="N817" i="5"/>
  <c r="J746" i="5"/>
  <c r="Q926" i="5"/>
  <c r="O853" i="5"/>
  <c r="Q735" i="5"/>
  <c r="M984" i="5"/>
  <c r="M848" i="5"/>
  <c r="O405" i="5"/>
  <c r="S404" i="5"/>
  <c r="P844" i="5"/>
  <c r="P918" i="5"/>
  <c r="R403" i="5"/>
  <c r="Y88" i="5"/>
  <c r="S409" i="5"/>
  <c r="N809" i="5"/>
  <c r="Q962" i="5"/>
  <c r="Q734" i="5"/>
  <c r="Q773" i="5"/>
  <c r="R733" i="5"/>
  <c r="J255" i="5"/>
  <c r="M746" i="5"/>
  <c r="L737" i="5"/>
  <c r="K259" i="5"/>
  <c r="O880" i="5"/>
  <c r="J253" i="5"/>
  <c r="R409" i="5"/>
  <c r="X81" i="5"/>
  <c r="R849" i="5"/>
  <c r="J741" i="5"/>
  <c r="J259" i="5"/>
  <c r="R994" i="5"/>
  <c r="Q407" i="5"/>
  <c r="O783" i="5"/>
  <c r="L732" i="5"/>
  <c r="Q815" i="5"/>
  <c r="R407" i="5"/>
  <c r="L812" i="5"/>
  <c r="O409" i="5"/>
  <c r="J1056" i="5"/>
  <c r="N887" i="5"/>
  <c r="M847" i="5"/>
  <c r="N782" i="5"/>
  <c r="S849" i="5"/>
  <c r="M815" i="5"/>
  <c r="N813" i="5"/>
  <c r="L912" i="5"/>
  <c r="K252" i="5"/>
  <c r="O776" i="5"/>
  <c r="M256" i="5"/>
  <c r="Q891" i="5"/>
  <c r="P847" i="5"/>
  <c r="S774" i="5"/>
  <c r="P845" i="5"/>
  <c r="S1033" i="5"/>
  <c r="M398" i="5"/>
  <c r="N775" i="5"/>
  <c r="Q882" i="5"/>
  <c r="M806" i="5"/>
  <c r="R890" i="5"/>
  <c r="N778" i="5"/>
  <c r="M809" i="5"/>
  <c r="R844" i="5"/>
  <c r="Q920" i="5"/>
  <c r="R987" i="5"/>
  <c r="N781" i="5"/>
  <c r="R963" i="5"/>
  <c r="R955" i="5"/>
  <c r="O852" i="5"/>
  <c r="S815" i="5"/>
  <c r="O819" i="5"/>
  <c r="R881" i="5"/>
  <c r="N840" i="5"/>
  <c r="M849" i="5"/>
  <c r="R848" i="5"/>
  <c r="R878" i="5"/>
  <c r="P815" i="5"/>
  <c r="O815" i="5"/>
  <c r="P805" i="5"/>
  <c r="R851" i="5"/>
  <c r="N1056" i="5"/>
  <c r="P915" i="5"/>
  <c r="N851" i="5"/>
  <c r="R247" i="5"/>
  <c r="O882" i="5"/>
  <c r="K773" i="5"/>
  <c r="N815" i="5"/>
  <c r="Q846" i="5"/>
  <c r="Q780" i="5"/>
  <c r="R882" i="5"/>
  <c r="Q782" i="5"/>
  <c r="P782" i="5"/>
  <c r="R885" i="5"/>
  <c r="N890" i="5"/>
  <c r="S732" i="5"/>
  <c r="J840" i="5"/>
  <c r="Q922" i="5"/>
  <c r="Q921" i="5"/>
  <c r="Q881" i="5"/>
  <c r="Q732" i="5"/>
  <c r="S989" i="5"/>
  <c r="Q888" i="5"/>
  <c r="Q808" i="5"/>
  <c r="O847" i="5"/>
  <c r="N811" i="5"/>
  <c r="S952" i="5"/>
  <c r="R772" i="5"/>
  <c r="P811" i="5"/>
  <c r="Q916" i="5"/>
  <c r="R995" i="5"/>
  <c r="S887" i="5"/>
  <c r="S1026" i="5"/>
  <c r="K780" i="5"/>
  <c r="S819" i="5"/>
  <c r="R845" i="5"/>
  <c r="Q247" i="5"/>
  <c r="Q812" i="5"/>
  <c r="M253" i="5"/>
  <c r="Q781" i="5"/>
  <c r="O888" i="5"/>
  <c r="Q853" i="5"/>
  <c r="O879" i="5"/>
  <c r="S779" i="5"/>
  <c r="Q927" i="5"/>
  <c r="L252" i="5"/>
  <c r="O812" i="5"/>
  <c r="P891" i="5"/>
  <c r="O843" i="5"/>
  <c r="L509" i="5"/>
  <c r="R954" i="5"/>
  <c r="O842" i="5"/>
  <c r="N770" i="5"/>
  <c r="R914" i="5"/>
  <c r="M845" i="5"/>
  <c r="R779" i="5"/>
  <c r="S777" i="5"/>
  <c r="R958" i="5"/>
  <c r="P912" i="5"/>
  <c r="J732" i="5"/>
  <c r="S923" i="5"/>
  <c r="P916" i="5"/>
  <c r="M1056" i="5"/>
  <c r="N259" i="5"/>
  <c r="N852" i="5"/>
  <c r="L256" i="5"/>
  <c r="S814" i="5"/>
  <c r="S996" i="5"/>
  <c r="R841" i="5"/>
  <c r="L775" i="5"/>
  <c r="O769" i="5"/>
  <c r="T76" i="5"/>
  <c r="J804" i="5"/>
  <c r="O850" i="5"/>
  <c r="L804" i="5"/>
  <c r="Q919" i="5"/>
  <c r="O887" i="5"/>
  <c r="R781" i="5"/>
  <c r="Q923" i="5"/>
  <c r="S876" i="5"/>
  <c r="R949" i="5"/>
  <c r="R812" i="5"/>
  <c r="N846" i="5"/>
  <c r="Q849" i="5"/>
  <c r="O398" i="5"/>
  <c r="R918" i="5"/>
  <c r="Q918" i="5"/>
  <c r="N807" i="5"/>
  <c r="L1056" i="5"/>
  <c r="L398" i="5"/>
  <c r="P812" i="5"/>
  <c r="R782" i="5"/>
  <c r="K261" i="5"/>
  <c r="N804" i="5"/>
  <c r="S818" i="5"/>
  <c r="P842" i="5"/>
  <c r="S841" i="5"/>
  <c r="O1671" i="5"/>
  <c r="N843" i="5"/>
  <c r="L811" i="5"/>
  <c r="O855" i="5"/>
  <c r="N885" i="5"/>
  <c r="M819" i="5"/>
  <c r="M851" i="5"/>
  <c r="M814" i="5"/>
  <c r="K256" i="5"/>
  <c r="S919" i="5"/>
  <c r="Q877" i="5"/>
  <c r="K804" i="5"/>
  <c r="N881" i="5"/>
  <c r="P813" i="5"/>
  <c r="S768" i="5"/>
  <c r="P853" i="5"/>
  <c r="N850" i="5"/>
  <c r="Q951" i="5"/>
  <c r="O816" i="5"/>
  <c r="S1671" i="5"/>
  <c r="N880" i="5"/>
  <c r="R768" i="5"/>
  <c r="Q1671" i="5"/>
  <c r="N888" i="5"/>
  <c r="R888" i="5"/>
  <c r="L783" i="5"/>
  <c r="S1020" i="5"/>
  <c r="R926" i="5"/>
  <c r="R922" i="5"/>
  <c r="N1020" i="5"/>
  <c r="O818" i="5"/>
  <c r="S961" i="5"/>
  <c r="L772" i="5"/>
  <c r="O774" i="5"/>
  <c r="K948" i="5"/>
  <c r="P776" i="5"/>
  <c r="Q954" i="5"/>
  <c r="P808" i="5"/>
  <c r="Q811" i="5"/>
  <c r="S885" i="5"/>
  <c r="M843" i="5"/>
  <c r="K782" i="5"/>
  <c r="R952" i="5"/>
  <c r="S884" i="5"/>
  <c r="N776" i="5"/>
  <c r="P924" i="5"/>
  <c r="R804" i="5"/>
  <c r="S990" i="5"/>
  <c r="P883" i="5"/>
  <c r="S958" i="5"/>
  <c r="M259" i="5"/>
  <c r="K509" i="5"/>
  <c r="S846" i="5"/>
  <c r="P877" i="5"/>
  <c r="N248" i="5"/>
  <c r="Q813" i="5"/>
  <c r="N948" i="5"/>
  <c r="S776" i="5"/>
  <c r="N16" i="6"/>
  <c r="M840" i="5"/>
  <c r="O804" i="5"/>
  <c r="Q924" i="5"/>
  <c r="O817" i="5"/>
  <c r="K255" i="5"/>
  <c r="P852" i="5"/>
  <c r="L777" i="5"/>
  <c r="P917" i="5"/>
  <c r="P247" i="5"/>
  <c r="L248" i="5"/>
  <c r="P775" i="5"/>
  <c r="S879" i="5"/>
  <c r="M779" i="5"/>
  <c r="K912" i="5"/>
  <c r="N878" i="5"/>
  <c r="P814" i="5"/>
  <c r="S811" i="5"/>
  <c r="P806" i="5"/>
  <c r="M811" i="5"/>
  <c r="R990" i="5"/>
  <c r="S999" i="5"/>
  <c r="S847" i="5"/>
  <c r="O1020" i="5"/>
  <c r="P880" i="5"/>
  <c r="N260" i="5"/>
  <c r="K250" i="5"/>
  <c r="L258" i="5"/>
  <c r="N257" i="5"/>
  <c r="K435" i="5"/>
  <c r="O884" i="5"/>
  <c r="R819" i="5"/>
  <c r="S853" i="5"/>
  <c r="R773" i="5"/>
  <c r="R891" i="5"/>
  <c r="R435" i="5"/>
  <c r="N252" i="5"/>
  <c r="L769" i="5"/>
  <c r="R957" i="5"/>
  <c r="S927" i="5"/>
  <c r="O768" i="5"/>
  <c r="O782" i="5"/>
  <c r="R960" i="5"/>
  <c r="N848" i="5"/>
  <c r="L774" i="5"/>
  <c r="Q963" i="5"/>
  <c r="S1022" i="5"/>
  <c r="M247" i="5"/>
  <c r="N876" i="5"/>
  <c r="L815" i="5"/>
  <c r="R951" i="5"/>
  <c r="P925" i="5"/>
  <c r="S995" i="5"/>
  <c r="O806" i="5"/>
  <c r="R956" i="5"/>
  <c r="M781" i="5"/>
  <c r="K840" i="5"/>
  <c r="P840" i="5"/>
  <c r="N805" i="5"/>
  <c r="S1027" i="5"/>
  <c r="S960" i="5"/>
  <c r="Q878" i="5"/>
  <c r="R769" i="5"/>
  <c r="M250" i="5"/>
  <c r="Q783" i="5"/>
  <c r="S954" i="5"/>
  <c r="M251" i="5"/>
  <c r="S855" i="5"/>
  <c r="O777" i="5"/>
  <c r="R852" i="5"/>
  <c r="M805" i="5"/>
  <c r="N810" i="5"/>
  <c r="M769" i="5"/>
  <c r="S957" i="5"/>
  <c r="R805" i="5"/>
  <c r="N253" i="5"/>
  <c r="Q953" i="5"/>
  <c r="K253" i="5"/>
  <c r="S924" i="5"/>
  <c r="O845" i="5"/>
  <c r="S993" i="5"/>
  <c r="O885" i="5"/>
  <c r="R771" i="5"/>
  <c r="N879" i="5"/>
  <c r="R915" i="5"/>
  <c r="S852" i="5"/>
  <c r="O883" i="5"/>
  <c r="Q843" i="5"/>
  <c r="R989" i="5"/>
  <c r="S851" i="5"/>
  <c r="R843" i="5"/>
  <c r="S997" i="5"/>
  <c r="Q768" i="5"/>
  <c r="Q855" i="5"/>
  <c r="S1028" i="5"/>
  <c r="R889" i="5"/>
  <c r="L807" i="5"/>
  <c r="R1020" i="5"/>
  <c r="J398" i="5"/>
  <c r="Q809" i="5"/>
  <c r="L876" i="5"/>
  <c r="Q819" i="5"/>
  <c r="L780" i="5"/>
  <c r="Q956" i="5"/>
  <c r="N247" i="5"/>
  <c r="Q841" i="5"/>
  <c r="K1056" i="5"/>
  <c r="R996" i="5"/>
  <c r="S1029" i="5"/>
  <c r="R840" i="5"/>
  <c r="L810" i="5"/>
  <c r="Q848" i="5"/>
  <c r="R959" i="5"/>
  <c r="S840" i="5"/>
  <c r="O772" i="5"/>
  <c r="N855" i="5"/>
  <c r="K772" i="5"/>
  <c r="K781" i="5"/>
  <c r="P774" i="5"/>
  <c r="M771" i="5"/>
  <c r="L768" i="5"/>
  <c r="R854" i="5"/>
  <c r="P819" i="5"/>
  <c r="S991" i="5"/>
  <c r="S917" i="5"/>
  <c r="L818" i="5"/>
  <c r="P920" i="5"/>
  <c r="P398" i="5"/>
  <c r="O891" i="5"/>
  <c r="N854" i="5"/>
  <c r="S813" i="5"/>
  <c r="S886" i="5"/>
  <c r="K247" i="5"/>
  <c r="L261" i="5"/>
  <c r="Q810" i="5"/>
  <c r="S845" i="5"/>
  <c r="Q889" i="5"/>
  <c r="R818" i="5"/>
  <c r="O732" i="5"/>
  <c r="P772" i="5"/>
  <c r="R814" i="5"/>
  <c r="Q885" i="5"/>
  <c r="P876" i="5"/>
  <c r="R774" i="5"/>
  <c r="L778" i="5"/>
  <c r="O781" i="5"/>
  <c r="R948" i="5"/>
  <c r="M254" i="5"/>
  <c r="P1020" i="5"/>
  <c r="Q845" i="5"/>
  <c r="L260" i="5"/>
  <c r="R732" i="5"/>
  <c r="P851" i="5"/>
  <c r="L250" i="5"/>
  <c r="P879" i="5"/>
  <c r="P888" i="5"/>
  <c r="Q1056" i="5"/>
  <c r="S880" i="5"/>
  <c r="L782" i="5"/>
  <c r="R776" i="5"/>
  <c r="Q398" i="5"/>
  <c r="S770" i="5"/>
  <c r="M846" i="5"/>
  <c r="M777" i="5"/>
  <c r="R991" i="5"/>
  <c r="Q913" i="5"/>
  <c r="R984" i="5"/>
  <c r="P807" i="5"/>
  <c r="S949" i="5"/>
  <c r="M812" i="5"/>
  <c r="R927" i="5"/>
  <c r="L435" i="5"/>
  <c r="L262" i="5"/>
  <c r="M255" i="5"/>
  <c r="P780" i="5"/>
  <c r="L776" i="5"/>
  <c r="J768" i="5"/>
  <c r="K251" i="5"/>
  <c r="N774" i="5"/>
  <c r="M249" i="5"/>
  <c r="S916" i="5"/>
  <c r="O810" i="5"/>
  <c r="S772" i="5"/>
  <c r="Q778" i="5"/>
  <c r="K732" i="5"/>
  <c r="R847" i="5"/>
  <c r="J876" i="5"/>
  <c r="P881" i="5"/>
  <c r="N814" i="5"/>
  <c r="K249" i="5"/>
  <c r="N772" i="5"/>
  <c r="N889" i="5"/>
  <c r="Q984" i="5"/>
  <c r="S882" i="5"/>
  <c r="S782" i="5"/>
  <c r="O247" i="5"/>
  <c r="Q952" i="5"/>
  <c r="M780" i="5"/>
  <c r="P848" i="5"/>
  <c r="O770" i="5"/>
  <c r="S913" i="5"/>
  <c r="P732" i="5"/>
  <c r="N258" i="5"/>
  <c r="R886" i="5"/>
  <c r="O807" i="5"/>
  <c r="R998" i="5"/>
  <c r="N853" i="5"/>
  <c r="S918" i="5"/>
  <c r="Q817" i="5"/>
  <c r="N509" i="5"/>
  <c r="O808" i="5"/>
  <c r="R986" i="5"/>
  <c r="S925" i="5"/>
  <c r="M773" i="5"/>
  <c r="M435" i="5"/>
  <c r="N254" i="5"/>
  <c r="P890" i="5"/>
  <c r="M852" i="5"/>
  <c r="S1025" i="5"/>
  <c r="M774" i="5"/>
  <c r="M813" i="5"/>
  <c r="M948" i="5"/>
  <c r="N808" i="5"/>
  <c r="M783" i="5"/>
  <c r="L809" i="5"/>
  <c r="Q960" i="5"/>
  <c r="S808" i="5"/>
  <c r="M778" i="5"/>
  <c r="R887" i="5"/>
  <c r="R816" i="5"/>
  <c r="O775" i="5"/>
  <c r="P882" i="5"/>
  <c r="O984" i="5"/>
  <c r="K257" i="5"/>
  <c r="K398" i="5"/>
  <c r="J984" i="5"/>
  <c r="S844" i="5"/>
  <c r="P816" i="5"/>
  <c r="O1056" i="5"/>
  <c r="S842" i="5"/>
  <c r="S812" i="5"/>
  <c r="R809" i="5"/>
  <c r="N842" i="5"/>
  <c r="Q914" i="5"/>
  <c r="N806" i="5"/>
  <c r="R783" i="5"/>
  <c r="L816" i="5"/>
  <c r="R880" i="5"/>
  <c r="N773" i="5"/>
  <c r="R925" i="5"/>
  <c r="L948" i="5"/>
  <c r="M818" i="5"/>
  <c r="K260" i="5"/>
  <c r="K770" i="5"/>
  <c r="M261" i="5"/>
  <c r="N816" i="5"/>
  <c r="R917" i="5"/>
  <c r="Q887" i="5"/>
  <c r="Q917" i="5"/>
  <c r="P854" i="5"/>
  <c r="L1020" i="5"/>
  <c r="R961" i="5"/>
  <c r="P817" i="5"/>
  <c r="Q883" i="5"/>
  <c r="P927" i="5"/>
  <c r="O889" i="5"/>
  <c r="L817" i="5"/>
  <c r="Q842" i="5"/>
  <c r="S883" i="5"/>
  <c r="P850" i="5"/>
  <c r="R817" i="5"/>
  <c r="N435" i="5"/>
  <c r="P777" i="5"/>
  <c r="M853" i="5"/>
  <c r="R916" i="5"/>
  <c r="Q961" i="5"/>
  <c r="S994" i="5"/>
  <c r="M807" i="5"/>
  <c r="Q948" i="5"/>
  <c r="O811" i="5"/>
  <c r="S920" i="5"/>
  <c r="M768" i="5"/>
  <c r="L254" i="5"/>
  <c r="L840" i="5"/>
  <c r="L808" i="5"/>
  <c r="Q1060" i="5"/>
  <c r="N954" i="5"/>
  <c r="J954" i="5"/>
  <c r="Q1066" i="5"/>
  <c r="L917" i="5"/>
  <c r="M1024" i="5"/>
  <c r="K854" i="5"/>
  <c r="O990" i="5"/>
  <c r="P1022" i="5"/>
  <c r="L448" i="5"/>
  <c r="N989" i="5"/>
  <c r="N958" i="5"/>
  <c r="P953" i="5"/>
  <c r="N779" i="5"/>
  <c r="Q807" i="5"/>
  <c r="L781" i="5"/>
  <c r="K254" i="5"/>
  <c r="S1056" i="5"/>
  <c r="Q844" i="5"/>
  <c r="N768" i="5"/>
  <c r="R999" i="5"/>
  <c r="Q818" i="5"/>
  <c r="S773" i="5"/>
  <c r="N845" i="5"/>
  <c r="S890" i="5"/>
  <c r="S807" i="5"/>
  <c r="M854" i="5"/>
  <c r="S850" i="5"/>
  <c r="L773" i="5"/>
  <c r="S806" i="5"/>
  <c r="S912" i="5"/>
  <c r="L247" i="5"/>
  <c r="Q770" i="5"/>
  <c r="S998" i="5"/>
  <c r="Q814" i="5"/>
  <c r="S771" i="5"/>
  <c r="O773" i="5"/>
  <c r="J435" i="5"/>
  <c r="Q847" i="5"/>
  <c r="Q890" i="5"/>
  <c r="S848" i="5"/>
  <c r="Q884" i="5"/>
  <c r="K783" i="5"/>
  <c r="R770" i="5"/>
  <c r="N251" i="5"/>
  <c r="J509" i="5"/>
  <c r="P773" i="5"/>
  <c r="Q840" i="5"/>
  <c r="R924" i="5"/>
  <c r="R842" i="5"/>
  <c r="O435" i="5"/>
  <c r="S810" i="5"/>
  <c r="M252" i="5"/>
  <c r="S915" i="5"/>
  <c r="O886" i="5"/>
  <c r="M855" i="5"/>
  <c r="S780" i="5"/>
  <c r="N249" i="5"/>
  <c r="N891" i="5"/>
  <c r="R877" i="5"/>
  <c r="Q806" i="5"/>
  <c r="M262" i="5"/>
  <c r="Q772" i="5"/>
  <c r="S1034" i="5"/>
  <c r="S921" i="5"/>
  <c r="P886" i="5"/>
  <c r="R876" i="5"/>
  <c r="Q880" i="5"/>
  <c r="R962" i="5"/>
  <c r="O876" i="5"/>
  <c r="M776" i="5"/>
  <c r="S817" i="5"/>
  <c r="K768" i="5"/>
  <c r="N44" i="5"/>
  <c r="N262" i="5"/>
  <c r="Q852" i="5"/>
  <c r="S955" i="5"/>
  <c r="Q950" i="5"/>
  <c r="M810" i="5"/>
  <c r="S988" i="5"/>
  <c r="Q854" i="5"/>
  <c r="P878" i="5"/>
  <c r="N818" i="5"/>
  <c r="S950" i="5"/>
  <c r="S953" i="5"/>
  <c r="R846" i="5"/>
  <c r="L984" i="5"/>
  <c r="S914" i="5"/>
  <c r="K1024" i="5"/>
  <c r="O1061" i="5"/>
  <c r="K991" i="5"/>
  <c r="O1677" i="5"/>
  <c r="Q925" i="5"/>
  <c r="L447" i="5"/>
  <c r="Q254" i="5"/>
  <c r="Q440" i="5"/>
  <c r="K883" i="5"/>
  <c r="L985" i="5"/>
  <c r="M775" i="5"/>
  <c r="N847" i="5"/>
  <c r="Q250" i="5"/>
  <c r="O953" i="5"/>
  <c r="J817" i="5"/>
  <c r="L918" i="5"/>
  <c r="P954" i="5"/>
  <c r="K917" i="5"/>
  <c r="M951" i="5"/>
  <c r="J775" i="5"/>
  <c r="N925" i="5"/>
  <c r="K919" i="5"/>
  <c r="Q985" i="5"/>
  <c r="J1021" i="5"/>
  <c r="P259" i="5"/>
  <c r="R993" i="5"/>
  <c r="R883" i="5"/>
  <c r="M912" i="5"/>
  <c r="K990" i="5"/>
  <c r="L847" i="5"/>
  <c r="Q437" i="5"/>
  <c r="J771" i="5"/>
  <c r="P997" i="5"/>
  <c r="O440" i="5"/>
  <c r="P1029" i="5"/>
  <c r="P963" i="5"/>
  <c r="K1071" i="5"/>
  <c r="K1033" i="5"/>
  <c r="L922" i="5"/>
  <c r="O958" i="5"/>
  <c r="S258" i="5"/>
  <c r="K950" i="5"/>
  <c r="Q1678" i="5"/>
  <c r="J997" i="5"/>
  <c r="J450" i="5"/>
  <c r="L960" i="5"/>
  <c r="R1678" i="5"/>
  <c r="N920" i="5"/>
  <c r="K989" i="5"/>
  <c r="R1034" i="5"/>
  <c r="R249" i="5"/>
  <c r="N914" i="5"/>
  <c r="O257" i="5"/>
  <c r="L843" i="5"/>
  <c r="S437" i="5"/>
  <c r="M960" i="5"/>
  <c r="P996" i="5"/>
  <c r="P1033" i="5"/>
  <c r="P254" i="5"/>
  <c r="J1067" i="5"/>
  <c r="K1068" i="5"/>
  <c r="L850" i="5"/>
  <c r="K817" i="5"/>
  <c r="P253" i="5"/>
  <c r="M999" i="5"/>
  <c r="K847" i="5"/>
  <c r="M446" i="5"/>
  <c r="S1063" i="5"/>
  <c r="J1032" i="5"/>
  <c r="S1065" i="5"/>
  <c r="L1027" i="5"/>
  <c r="R1061" i="5"/>
  <c r="J447" i="5"/>
  <c r="R448" i="5"/>
  <c r="N449" i="5"/>
  <c r="S259" i="5"/>
  <c r="J920" i="5"/>
  <c r="Q1062" i="5"/>
  <c r="K962" i="5"/>
  <c r="M441" i="5"/>
  <c r="J772" i="5"/>
  <c r="N450" i="5"/>
  <c r="P252" i="5"/>
  <c r="L959" i="5"/>
  <c r="M1028" i="5"/>
  <c r="K1061" i="5"/>
  <c r="J781" i="5"/>
  <c r="N12" i="44"/>
  <c r="P1071" i="5"/>
  <c r="L987" i="5"/>
  <c r="K1069" i="5"/>
  <c r="J449" i="5"/>
  <c r="K914" i="5"/>
  <c r="N1025" i="5"/>
  <c r="O1063" i="5"/>
  <c r="Q1677" i="5"/>
  <c r="M1061" i="5"/>
  <c r="L890" i="5"/>
  <c r="J922" i="5"/>
  <c r="K916" i="5"/>
  <c r="N448" i="5"/>
  <c r="K816" i="5"/>
  <c r="L400" i="5"/>
  <c r="O446" i="5"/>
  <c r="L963" i="5"/>
  <c r="S1062" i="5"/>
  <c r="T91" i="5"/>
  <c r="K949" i="5"/>
  <c r="P261" i="5"/>
  <c r="L993" i="5"/>
  <c r="K1059" i="5"/>
  <c r="S1064" i="5"/>
  <c r="K925" i="5"/>
  <c r="L882" i="5"/>
  <c r="P251" i="5"/>
  <c r="K407" i="5"/>
  <c r="J410" i="5"/>
  <c r="L1025" i="5"/>
  <c r="L1061" i="5"/>
  <c r="O447" i="5"/>
  <c r="O258" i="5"/>
  <c r="P1030" i="5"/>
  <c r="S1067" i="5"/>
  <c r="Q993" i="5"/>
  <c r="N1064" i="5"/>
  <c r="K439" i="5"/>
  <c r="R1672" i="5"/>
  <c r="K848" i="5"/>
  <c r="L1067" i="5"/>
  <c r="O954" i="5"/>
  <c r="S257" i="5"/>
  <c r="J853" i="5"/>
  <c r="O961" i="5"/>
  <c r="L956" i="5"/>
  <c r="K885" i="5"/>
  <c r="M260" i="5"/>
  <c r="N883" i="5"/>
  <c r="M954" i="5"/>
  <c r="L955" i="5"/>
  <c r="J955" i="5"/>
  <c r="L446" i="5"/>
  <c r="L1064" i="5"/>
  <c r="P957" i="5"/>
  <c r="J951" i="5"/>
  <c r="S1069" i="5"/>
  <c r="S255" i="5"/>
  <c r="R807" i="5"/>
  <c r="M1020" i="5"/>
  <c r="O1058" i="5"/>
  <c r="P952" i="5"/>
  <c r="Q1061" i="5"/>
  <c r="K810" i="5"/>
  <c r="P1062" i="5"/>
  <c r="M816" i="5"/>
  <c r="R850" i="5"/>
  <c r="M885" i="5"/>
  <c r="K819" i="5"/>
  <c r="J889" i="5"/>
  <c r="Q439" i="5"/>
  <c r="Q997" i="5"/>
  <c r="R439" i="5"/>
  <c r="S438" i="5"/>
  <c r="O438" i="5"/>
  <c r="S248" i="5"/>
  <c r="K956" i="5"/>
  <c r="O442" i="5"/>
  <c r="R261" i="5"/>
  <c r="N1032" i="5"/>
  <c r="R443" i="5"/>
  <c r="K988" i="5"/>
  <c r="L988" i="5"/>
  <c r="Q994" i="5"/>
  <c r="Q986" i="5"/>
  <c r="S1068" i="5"/>
  <c r="O1029" i="5"/>
  <c r="M1033" i="5"/>
  <c r="N440" i="5"/>
  <c r="M1071" i="5"/>
  <c r="N1024" i="5"/>
  <c r="Q1032" i="5"/>
  <c r="J819" i="5"/>
  <c r="N953" i="5"/>
  <c r="J882" i="5"/>
  <c r="J783" i="5"/>
  <c r="P262" i="5"/>
  <c r="R252" i="5"/>
  <c r="S449" i="5"/>
  <c r="O1062" i="5"/>
  <c r="O989" i="5"/>
  <c r="K987" i="5"/>
  <c r="J915" i="5"/>
  <c r="N443" i="5"/>
  <c r="J993" i="5"/>
  <c r="J962" i="5"/>
  <c r="R1064" i="5"/>
  <c r="P1677" i="5"/>
  <c r="K447" i="5"/>
  <c r="K998" i="5"/>
  <c r="K995" i="5"/>
  <c r="N1027" i="5"/>
  <c r="K845" i="5"/>
  <c r="P257" i="5"/>
  <c r="J443" i="5"/>
  <c r="N1065" i="5"/>
  <c r="S443" i="5"/>
  <c r="R1057" i="5"/>
  <c r="J444" i="5"/>
  <c r="J1029" i="5"/>
  <c r="M882" i="5"/>
  <c r="K1025" i="5"/>
  <c r="L443" i="5"/>
  <c r="K413" i="5"/>
  <c r="J401" i="5"/>
  <c r="K963" i="5"/>
  <c r="M883" i="5"/>
  <c r="O1070" i="5"/>
  <c r="P1675" i="5"/>
  <c r="Q1031" i="5"/>
  <c r="P255" i="5"/>
  <c r="O920" i="5"/>
  <c r="O1035" i="5"/>
  <c r="L851" i="5"/>
  <c r="Q995" i="5"/>
  <c r="Q1674" i="5"/>
  <c r="S1061" i="5"/>
  <c r="J411" i="5"/>
  <c r="L852" i="5"/>
  <c r="O877" i="5"/>
  <c r="Q1063" i="5"/>
  <c r="M961" i="5"/>
  <c r="R1066" i="5"/>
  <c r="S1070" i="5"/>
  <c r="L1021" i="5"/>
  <c r="L1071" i="5"/>
  <c r="L998" i="5"/>
  <c r="R1675" i="5"/>
  <c r="K844" i="5"/>
  <c r="L402" i="5"/>
  <c r="P249" i="5"/>
  <c r="N1033" i="5"/>
  <c r="K915" i="5"/>
  <c r="M440" i="5"/>
  <c r="O994" i="5"/>
  <c r="N447" i="5"/>
  <c r="O916" i="5"/>
  <c r="K926" i="5"/>
  <c r="P986" i="5"/>
  <c r="R1023" i="5"/>
  <c r="K879" i="5"/>
  <c r="M955" i="5"/>
  <c r="L995" i="5"/>
  <c r="S250" i="5"/>
  <c r="K1027" i="5"/>
  <c r="P1060" i="5"/>
  <c r="J916" i="5"/>
  <c r="N924" i="5"/>
  <c r="J924" i="5"/>
  <c r="O1675" i="5"/>
  <c r="K882" i="5"/>
  <c r="N412" i="5"/>
  <c r="N957" i="5"/>
  <c r="R1063" i="5"/>
  <c r="P958" i="5"/>
  <c r="J852" i="5"/>
  <c r="L403" i="5"/>
  <c r="O918" i="5"/>
  <c r="M438" i="5"/>
  <c r="P999" i="5"/>
  <c r="M1064" i="5"/>
  <c r="K876" i="5"/>
  <c r="P855" i="5"/>
  <c r="O844" i="5"/>
  <c r="O813" i="5"/>
  <c r="Q260" i="5"/>
  <c r="J809" i="5"/>
  <c r="R1674" i="5"/>
  <c r="K924" i="5"/>
  <c r="J805" i="5"/>
  <c r="K410" i="5"/>
  <c r="Q257" i="5"/>
  <c r="P260" i="5"/>
  <c r="N255" i="5"/>
  <c r="R808" i="5"/>
  <c r="K1020" i="5"/>
  <c r="N1022" i="5"/>
  <c r="J890" i="5"/>
  <c r="O1059" i="5"/>
  <c r="N402" i="5"/>
  <c r="K954" i="5"/>
  <c r="S251" i="5"/>
  <c r="N915" i="5"/>
  <c r="K952" i="5"/>
  <c r="N1060" i="5"/>
  <c r="S252" i="5"/>
  <c r="R1676" i="5"/>
  <c r="R1673" i="5"/>
  <c r="Q444" i="5"/>
  <c r="P841" i="5"/>
  <c r="P1064" i="5"/>
  <c r="N995" i="5"/>
  <c r="L924" i="5"/>
  <c r="L1033" i="5"/>
  <c r="J1062" i="5"/>
  <c r="K808" i="5"/>
  <c r="K1060" i="5"/>
  <c r="J807" i="5"/>
  <c r="K813" i="5"/>
  <c r="P993" i="5"/>
  <c r="M914" i="5"/>
  <c r="K957" i="5"/>
  <c r="O917" i="5"/>
  <c r="M924" i="5"/>
  <c r="J884" i="5"/>
  <c r="K1021" i="5"/>
  <c r="R1056" i="5"/>
  <c r="Q776" i="5"/>
  <c r="N956" i="5"/>
  <c r="K812" i="5"/>
  <c r="O1060" i="5"/>
  <c r="L441" i="5"/>
  <c r="M962" i="5"/>
  <c r="L926" i="5"/>
  <c r="T87" i="5"/>
  <c r="J925" i="5"/>
  <c r="N1028" i="5"/>
  <c r="T79" i="5"/>
  <c r="L889" i="5"/>
  <c r="J987" i="5"/>
  <c r="L848" i="5"/>
  <c r="M449" i="5"/>
  <c r="O259" i="5"/>
  <c r="K994" i="5"/>
  <c r="L913" i="5"/>
  <c r="L1070" i="5"/>
  <c r="O926" i="5"/>
  <c r="L853" i="5"/>
  <c r="R260" i="5"/>
  <c r="R1030" i="5"/>
  <c r="N409" i="5"/>
  <c r="R446" i="5"/>
  <c r="P1674" i="5"/>
  <c r="P994" i="5"/>
  <c r="J881" i="5"/>
  <c r="K958" i="5"/>
  <c r="P987" i="5"/>
  <c r="R449" i="5"/>
  <c r="R811" i="5"/>
  <c r="M919" i="5"/>
  <c r="P1676" i="5"/>
  <c r="N437" i="5"/>
  <c r="O255" i="5"/>
  <c r="M886" i="5"/>
  <c r="J990" i="5"/>
  <c r="J404" i="5"/>
  <c r="O251" i="5"/>
  <c r="M959" i="5"/>
  <c r="O1065" i="5"/>
  <c r="Q256" i="5"/>
  <c r="J811" i="5"/>
  <c r="M1063" i="5"/>
  <c r="L449" i="5"/>
  <c r="P1025" i="5"/>
  <c r="M921" i="5"/>
  <c r="L953" i="5"/>
  <c r="M998" i="5"/>
  <c r="N950" i="5"/>
  <c r="J777" i="5"/>
  <c r="L1024" i="5"/>
  <c r="O1678" i="5"/>
  <c r="M412" i="5"/>
  <c r="M450" i="5"/>
  <c r="K1057" i="5"/>
  <c r="K1031" i="5"/>
  <c r="K886" i="5"/>
  <c r="N1031" i="5"/>
  <c r="L986" i="5"/>
  <c r="M1026" i="5"/>
  <c r="S448" i="5"/>
  <c r="O1068" i="5"/>
  <c r="P441" i="5"/>
  <c r="S1676" i="5"/>
  <c r="K403" i="5"/>
  <c r="K1028" i="5"/>
  <c r="N921" i="5"/>
  <c r="M448" i="5"/>
  <c r="O922" i="5"/>
  <c r="Q443" i="5"/>
  <c r="J921" i="5"/>
  <c r="O1057" i="5"/>
  <c r="K853" i="5"/>
  <c r="L404" i="5"/>
  <c r="M986" i="5"/>
  <c r="J1066" i="5"/>
  <c r="Q1033" i="5"/>
  <c r="O260" i="5"/>
  <c r="J995" i="5"/>
  <c r="O956" i="5"/>
  <c r="M915" i="5"/>
  <c r="Q1068" i="5"/>
  <c r="P447" i="5"/>
  <c r="N405" i="5"/>
  <c r="R262" i="5"/>
  <c r="N1023" i="5"/>
  <c r="Q777" i="5"/>
  <c r="M991" i="5"/>
  <c r="L888" i="5"/>
  <c r="J813" i="5"/>
  <c r="K889" i="5"/>
  <c r="L891" i="5"/>
  <c r="J923" i="5"/>
  <c r="O999" i="5"/>
  <c r="T90" i="5"/>
  <c r="J986" i="5"/>
  <c r="S816" i="5"/>
  <c r="P770" i="5"/>
  <c r="J891" i="5"/>
  <c r="N1069" i="5"/>
  <c r="L437" i="5"/>
  <c r="L1059" i="5"/>
  <c r="O915" i="5"/>
  <c r="L770" i="5"/>
  <c r="L771" i="5"/>
  <c r="K984" i="5"/>
  <c r="L259" i="5"/>
  <c r="P1671" i="5"/>
  <c r="N844" i="5"/>
  <c r="R884" i="5"/>
  <c r="K406" i="5"/>
  <c r="L992" i="5"/>
  <c r="K442" i="5"/>
  <c r="L1023" i="5"/>
  <c r="J878" i="5"/>
  <c r="M439" i="5"/>
  <c r="Q447" i="5"/>
  <c r="J844" i="5"/>
  <c r="M1060" i="5"/>
  <c r="P440" i="5"/>
  <c r="L914" i="5"/>
  <c r="J887" i="5"/>
  <c r="O1674" i="5"/>
  <c r="J773" i="5"/>
  <c r="P955" i="5"/>
  <c r="Q253" i="5"/>
  <c r="Q1028" i="5"/>
  <c r="L994" i="5"/>
  <c r="Q998" i="5"/>
  <c r="P1032" i="5"/>
  <c r="J407" i="5"/>
  <c r="S1059" i="5"/>
  <c r="R258" i="5"/>
  <c r="P990" i="5"/>
  <c r="K809" i="5"/>
  <c r="M891" i="5"/>
  <c r="J992" i="5"/>
  <c r="K1062" i="5"/>
  <c r="O991" i="5"/>
  <c r="O254" i="5"/>
  <c r="L845" i="5"/>
  <c r="P250" i="5"/>
  <c r="M987" i="5"/>
  <c r="N963" i="5"/>
  <c r="J849" i="5"/>
  <c r="L846" i="5"/>
  <c r="N951" i="5"/>
  <c r="M963" i="5"/>
  <c r="P956" i="5"/>
  <c r="N438" i="5"/>
  <c r="J409" i="5"/>
  <c r="L884" i="5"/>
  <c r="L841" i="5"/>
  <c r="S249" i="5"/>
  <c r="L813" i="5"/>
  <c r="J806" i="5"/>
  <c r="J996" i="5"/>
  <c r="T86" i="5"/>
  <c r="J1071" i="5"/>
  <c r="N410" i="5"/>
  <c r="L413" i="5"/>
  <c r="P949" i="5"/>
  <c r="S254" i="5"/>
  <c r="N439" i="5"/>
  <c r="R442" i="5"/>
  <c r="T77" i="5"/>
  <c r="N916" i="5"/>
  <c r="J998" i="5"/>
  <c r="K986" i="5"/>
  <c r="O1022" i="5"/>
  <c r="Q248" i="5"/>
  <c r="S984" i="5"/>
  <c r="Q1034" i="5"/>
  <c r="L887" i="5"/>
  <c r="O449" i="5"/>
  <c r="O924" i="5"/>
  <c r="M817" i="5"/>
  <c r="Q774" i="5"/>
  <c r="L1029" i="5"/>
  <c r="P1031" i="5"/>
  <c r="Q1675" i="5"/>
  <c r="L951" i="5"/>
  <c r="L999" i="5"/>
  <c r="J442" i="5"/>
  <c r="J808" i="5"/>
  <c r="M923" i="5"/>
  <c r="N1063" i="5"/>
  <c r="J440" i="5"/>
  <c r="Q1059" i="5"/>
  <c r="K959" i="5"/>
  <c r="K953" i="5"/>
  <c r="N1057" i="5"/>
  <c r="O1032" i="5"/>
  <c r="S1672" i="5"/>
  <c r="N1035" i="5"/>
  <c r="J994" i="5"/>
  <c r="L880" i="5"/>
  <c r="P1070" i="5"/>
  <c r="R1067" i="5"/>
  <c r="L996" i="5"/>
  <c r="N986" i="5"/>
  <c r="Q996" i="5"/>
  <c r="Q1070" i="5"/>
  <c r="S1674" i="5"/>
  <c r="Q1023" i="5"/>
  <c r="P1678" i="5"/>
  <c r="M1057" i="5"/>
  <c r="K887" i="5"/>
  <c r="L991" i="5"/>
  <c r="L405" i="5"/>
  <c r="N1059" i="5"/>
  <c r="N926" i="5"/>
  <c r="M1034" i="5"/>
  <c r="P1059" i="5"/>
  <c r="J412" i="5"/>
  <c r="L1063" i="5"/>
  <c r="P962" i="5"/>
  <c r="P439" i="5"/>
  <c r="S450" i="5"/>
  <c r="O1067" i="5"/>
  <c r="M404" i="5"/>
  <c r="L411" i="5"/>
  <c r="L989" i="5"/>
  <c r="M1022" i="5"/>
  <c r="N819" i="5"/>
  <c r="L1028" i="5"/>
  <c r="L1032" i="5"/>
  <c r="N922" i="5"/>
  <c r="R444" i="5"/>
  <c r="P923" i="5"/>
  <c r="R780" i="5"/>
  <c r="Q879" i="5"/>
  <c r="R398" i="5"/>
  <c r="O1069" i="5"/>
  <c r="O955" i="5"/>
  <c r="K913" i="5"/>
  <c r="J912" i="5"/>
  <c r="O1023" i="5"/>
  <c r="M444" i="5"/>
  <c r="Q259" i="5"/>
  <c r="K920" i="5"/>
  <c r="P1056" i="5"/>
  <c r="Q915" i="5"/>
  <c r="L249" i="5"/>
  <c r="L806" i="5"/>
  <c r="N988" i="5"/>
  <c r="P248" i="5"/>
  <c r="J406" i="5"/>
  <c r="N1061" i="5"/>
  <c r="L883" i="5"/>
  <c r="O962" i="5"/>
  <c r="J1025" i="5"/>
  <c r="J413" i="5"/>
  <c r="Q1030" i="5"/>
  <c r="K993" i="5"/>
  <c r="O960" i="5"/>
  <c r="K1022" i="5"/>
  <c r="O248" i="5"/>
  <c r="Q435" i="5"/>
  <c r="Q850" i="5"/>
  <c r="P768" i="5"/>
  <c r="Q912" i="5"/>
  <c r="J917" i="5"/>
  <c r="Q1067" i="5"/>
  <c r="L915" i="5"/>
  <c r="M957" i="5"/>
  <c r="O950" i="5"/>
  <c r="Q1024" i="5"/>
  <c r="M443" i="5"/>
  <c r="O252" i="5"/>
  <c r="N446" i="5"/>
  <c r="M1069" i="5"/>
  <c r="S261" i="5"/>
  <c r="M405" i="5"/>
  <c r="J814" i="5"/>
  <c r="M410" i="5"/>
  <c r="O262" i="5"/>
  <c r="P442" i="5"/>
  <c r="J769" i="5"/>
  <c r="L844" i="5"/>
  <c r="L1026" i="5"/>
  <c r="O986" i="5"/>
  <c r="K818" i="5"/>
  <c r="P961" i="5"/>
  <c r="P998" i="5"/>
  <c r="O441" i="5"/>
  <c r="N404" i="5"/>
  <c r="L1069" i="5"/>
  <c r="K402" i="5"/>
  <c r="N955" i="5"/>
  <c r="R248" i="5"/>
  <c r="S440" i="5"/>
  <c r="Q1058" i="5"/>
  <c r="O997" i="5"/>
  <c r="N949" i="5"/>
  <c r="J446" i="5"/>
  <c r="J1028" i="5"/>
  <c r="K921" i="5"/>
  <c r="N413" i="5"/>
  <c r="N1026" i="5"/>
  <c r="K1064" i="5"/>
  <c r="O1024" i="5"/>
  <c r="L406" i="5"/>
  <c r="J958" i="5"/>
  <c r="O448" i="5"/>
  <c r="N401" i="5"/>
  <c r="J778" i="5"/>
  <c r="L407" i="5"/>
  <c r="L854" i="5"/>
  <c r="L842" i="5"/>
  <c r="K441" i="5"/>
  <c r="J1027" i="5"/>
  <c r="J1022" i="5"/>
  <c r="M985" i="5"/>
  <c r="R1024" i="5"/>
  <c r="S1673" i="5"/>
  <c r="L961" i="5"/>
  <c r="R438" i="5"/>
  <c r="M442" i="5"/>
  <c r="S262" i="5"/>
  <c r="K446" i="5"/>
  <c r="K444" i="5"/>
  <c r="K992" i="5"/>
  <c r="R1033" i="5"/>
  <c r="L949" i="5"/>
  <c r="J1069" i="5"/>
  <c r="K923" i="5"/>
  <c r="Q261" i="5"/>
  <c r="O1028" i="5"/>
  <c r="K806" i="5"/>
  <c r="P446" i="5"/>
  <c r="M402" i="5"/>
  <c r="Q999" i="5"/>
  <c r="K922" i="5"/>
  <c r="L916" i="5"/>
  <c r="K878" i="5"/>
  <c r="N985" i="5"/>
  <c r="O256" i="5"/>
  <c r="P1065" i="5"/>
  <c r="J810" i="5"/>
  <c r="K1029" i="5"/>
  <c r="L958" i="5"/>
  <c r="J1064" i="5"/>
  <c r="J953" i="5"/>
  <c r="T78" i="5"/>
  <c r="M913" i="5"/>
  <c r="O250" i="5"/>
  <c r="J1059" i="5"/>
  <c r="Q249" i="5"/>
  <c r="L1022" i="5"/>
  <c r="S1066" i="5"/>
  <c r="M916" i="5"/>
  <c r="N442" i="5"/>
  <c r="J886" i="5"/>
  <c r="O1031" i="5"/>
  <c r="O963" i="5"/>
  <c r="M409" i="5"/>
  <c r="R1022" i="5"/>
  <c r="P960" i="5"/>
  <c r="M411" i="5"/>
  <c r="P950" i="5"/>
  <c r="L1065" i="5"/>
  <c r="P438" i="5"/>
  <c r="M437" i="5"/>
  <c r="J818" i="5"/>
  <c r="L855" i="5"/>
  <c r="P1068" i="5"/>
  <c r="P1026" i="5"/>
  <c r="R1027" i="5"/>
  <c r="S956" i="5"/>
  <c r="R777" i="5"/>
  <c r="N882" i="5"/>
  <c r="Q816" i="5"/>
  <c r="L253" i="5"/>
  <c r="K777" i="5"/>
  <c r="L885" i="5"/>
  <c r="O1066" i="5"/>
  <c r="R1060" i="5"/>
  <c r="O450" i="5"/>
  <c r="J960" i="5"/>
  <c r="Q450" i="5"/>
  <c r="M926" i="5"/>
  <c r="M952" i="5"/>
  <c r="K450" i="5"/>
  <c r="J948" i="5"/>
  <c r="J402" i="5"/>
  <c r="P443" i="5"/>
  <c r="J816" i="5"/>
  <c r="N917" i="5"/>
  <c r="K1026" i="5"/>
  <c r="S951" i="5"/>
  <c r="O779" i="5"/>
  <c r="R950" i="5"/>
  <c r="O840" i="5"/>
  <c r="K999" i="5"/>
  <c r="L1066" i="5"/>
  <c r="J841" i="5"/>
  <c r="N1068" i="5"/>
  <c r="J855" i="5"/>
  <c r="S447" i="5"/>
  <c r="P448" i="5"/>
  <c r="Q438" i="5"/>
  <c r="J956" i="5"/>
  <c r="R1070" i="5"/>
  <c r="L925" i="5"/>
  <c r="N1066" i="5"/>
  <c r="O949" i="5"/>
  <c r="K448" i="5"/>
  <c r="J1024" i="5"/>
  <c r="M1058" i="5"/>
  <c r="O919" i="5"/>
  <c r="S1678" i="5"/>
  <c r="J438" i="5"/>
  <c r="O925" i="5"/>
  <c r="M993" i="5"/>
  <c r="M1070" i="5"/>
  <c r="L878" i="5"/>
  <c r="K951" i="5"/>
  <c r="P1067" i="5"/>
  <c r="S441" i="5"/>
  <c r="S444" i="5"/>
  <c r="O985" i="5"/>
  <c r="K1035" i="5"/>
  <c r="J774" i="5"/>
  <c r="M400" i="5"/>
  <c r="Q1029" i="5"/>
  <c r="Q1069" i="5"/>
  <c r="J846" i="5"/>
  <c r="M1031" i="5"/>
  <c r="K401" i="5"/>
  <c r="J854" i="5"/>
  <c r="J877" i="5"/>
  <c r="L409" i="5"/>
  <c r="K891" i="5"/>
  <c r="M994" i="5"/>
  <c r="L877" i="5"/>
  <c r="Q448" i="5"/>
  <c r="N999" i="5"/>
  <c r="L1068" i="5"/>
  <c r="M1062" i="5"/>
  <c r="N996" i="5"/>
  <c r="J448" i="5"/>
  <c r="O995" i="5"/>
  <c r="R1021" i="5"/>
  <c r="K877" i="5"/>
  <c r="Q1673" i="5"/>
  <c r="M958" i="5"/>
  <c r="M880" i="5"/>
  <c r="M1023" i="5"/>
  <c r="M844" i="5"/>
  <c r="J879" i="5"/>
  <c r="M917" i="5"/>
  <c r="O987" i="5"/>
  <c r="N250" i="5"/>
  <c r="M989" i="5"/>
  <c r="Q1022" i="5"/>
  <c r="J780" i="5"/>
  <c r="O996" i="5"/>
  <c r="P1028" i="5"/>
  <c r="N959" i="5"/>
  <c r="J1034" i="5"/>
  <c r="J883" i="5"/>
  <c r="M953" i="5"/>
  <c r="M889" i="5"/>
  <c r="M1059" i="5"/>
  <c r="M1065" i="5"/>
  <c r="M890" i="5"/>
  <c r="K449" i="5"/>
  <c r="J952" i="5"/>
  <c r="L1057" i="5"/>
  <c r="R879" i="5"/>
  <c r="S778" i="5"/>
  <c r="R813" i="5"/>
  <c r="S247" i="5"/>
  <c r="L255" i="5"/>
  <c r="S1031" i="5"/>
  <c r="O998" i="5"/>
  <c r="M988" i="5"/>
  <c r="L1030" i="5"/>
  <c r="R440" i="5"/>
  <c r="K881" i="5"/>
  <c r="K855" i="5"/>
  <c r="R1062" i="5"/>
  <c r="K443" i="5"/>
  <c r="J988" i="5"/>
  <c r="M881" i="5"/>
  <c r="O1027" i="5"/>
  <c r="J1058" i="5"/>
  <c r="P988" i="5"/>
  <c r="J400" i="5"/>
  <c r="P449" i="5"/>
  <c r="L921" i="5"/>
  <c r="O1071" i="5"/>
  <c r="J1031" i="5"/>
  <c r="L950" i="5"/>
  <c r="J1061" i="5"/>
  <c r="Q989" i="5"/>
  <c r="L1058" i="5"/>
  <c r="K440" i="5"/>
  <c r="L401" i="5"/>
  <c r="K955" i="5"/>
  <c r="N1021" i="5"/>
  <c r="J950" i="5"/>
  <c r="K814" i="5"/>
  <c r="R255" i="5"/>
  <c r="R919" i="5"/>
  <c r="L954" i="5"/>
  <c r="L1060" i="5"/>
  <c r="J991" i="5"/>
  <c r="O261" i="5"/>
  <c r="N1030" i="5"/>
  <c r="O1672" i="5"/>
  <c r="M447" i="5"/>
  <c r="P1023" i="5"/>
  <c r="M879" i="5"/>
  <c r="P1035" i="5"/>
  <c r="S1057" i="5"/>
  <c r="J403" i="5"/>
  <c r="L410" i="5"/>
  <c r="Q1035" i="5"/>
  <c r="J851" i="5"/>
  <c r="P256" i="5"/>
  <c r="J1057" i="5"/>
  <c r="R441" i="5"/>
  <c r="Q1676" i="5"/>
  <c r="L923" i="5"/>
  <c r="R810" i="5"/>
  <c r="Q988" i="5"/>
  <c r="K805" i="5"/>
  <c r="P951" i="5"/>
  <c r="O437" i="5"/>
  <c r="J926" i="5"/>
  <c r="K841" i="5"/>
  <c r="L1035" i="5"/>
  <c r="N993" i="5"/>
  <c r="K849" i="5"/>
  <c r="L1034" i="5"/>
  <c r="P771" i="5"/>
  <c r="P1034" i="5"/>
  <c r="L990" i="5"/>
  <c r="K961" i="5"/>
  <c r="R1031" i="5"/>
  <c r="J1068" i="5"/>
  <c r="S1071" i="5"/>
  <c r="J812" i="5"/>
  <c r="J1065" i="5"/>
  <c r="L450" i="5"/>
  <c r="N913" i="5"/>
  <c r="M995" i="5"/>
  <c r="M990" i="5"/>
  <c r="M887" i="5"/>
  <c r="K1030" i="5"/>
  <c r="N991" i="5"/>
  <c r="S446" i="5"/>
  <c r="N1029" i="5"/>
  <c r="O959" i="5"/>
  <c r="J847" i="5"/>
  <c r="L1031" i="5"/>
  <c r="K438" i="5"/>
  <c r="K437" i="5"/>
  <c r="M925" i="5"/>
  <c r="O992" i="5"/>
  <c r="R1065" i="5"/>
  <c r="Q771" i="5"/>
  <c r="J842" i="5"/>
  <c r="Q1071" i="5"/>
  <c r="K1066" i="5"/>
  <c r="M1021" i="5"/>
  <c r="J888" i="5"/>
  <c r="N1067" i="5"/>
  <c r="R1069" i="5"/>
  <c r="Q1672" i="5"/>
  <c r="N961" i="5"/>
  <c r="Q449" i="5"/>
  <c r="R1677" i="5"/>
  <c r="O1030" i="5"/>
  <c r="L886" i="5"/>
  <c r="J1030" i="5"/>
  <c r="K1032" i="5"/>
  <c r="R1071" i="5"/>
  <c r="K960" i="5"/>
  <c r="M413" i="5"/>
  <c r="N400" i="5"/>
  <c r="O923" i="5"/>
  <c r="K842" i="5"/>
  <c r="P1058" i="5"/>
  <c r="J1063" i="5"/>
  <c r="J989" i="5"/>
  <c r="K400" i="5"/>
  <c r="P887" i="5"/>
  <c r="N884" i="5"/>
  <c r="Q957" i="5"/>
  <c r="N407" i="5"/>
  <c r="M918" i="5"/>
  <c r="P989" i="5"/>
  <c r="R1068" i="5"/>
  <c r="P437" i="5"/>
  <c r="N962" i="5"/>
  <c r="M401" i="5"/>
  <c r="K851" i="5"/>
  <c r="J959" i="5"/>
  <c r="O927" i="5"/>
  <c r="S1023" i="5"/>
  <c r="S891" i="5"/>
  <c r="O952" i="5"/>
  <c r="L881" i="5"/>
  <c r="K996" i="5"/>
  <c r="K815" i="5"/>
  <c r="P804" i="5"/>
  <c r="O951" i="5"/>
  <c r="L879" i="5"/>
  <c r="R437" i="5"/>
  <c r="N998" i="5"/>
  <c r="O249" i="5"/>
  <c r="L919" i="5"/>
  <c r="L957" i="5"/>
  <c r="R1029" i="5"/>
  <c r="P258" i="5"/>
  <c r="Q990" i="5"/>
  <c r="M403" i="5"/>
  <c r="J776" i="5"/>
  <c r="R253" i="5"/>
  <c r="R251" i="5"/>
  <c r="R250" i="5"/>
  <c r="J1070" i="5"/>
  <c r="J441" i="5"/>
  <c r="M950" i="5"/>
  <c r="L952" i="5"/>
  <c r="R1059" i="5"/>
  <c r="M888" i="5"/>
  <c r="M877" i="5"/>
  <c r="M1035" i="5"/>
  <c r="K890" i="5"/>
  <c r="J437" i="5"/>
  <c r="J1026" i="5"/>
  <c r="Q987" i="5"/>
  <c r="K409" i="5"/>
  <c r="P1057" i="5"/>
  <c r="J957" i="5"/>
  <c r="M1068" i="5"/>
  <c r="M922" i="5"/>
  <c r="M1030" i="5"/>
  <c r="O444" i="5"/>
  <c r="J1033" i="5"/>
  <c r="N769" i="5"/>
  <c r="N997" i="5"/>
  <c r="M884" i="5"/>
  <c r="K411" i="5"/>
  <c r="L920" i="5"/>
  <c r="Q1025" i="5"/>
  <c r="N987" i="5"/>
  <c r="J843" i="5"/>
  <c r="J963" i="5"/>
  <c r="J880" i="5"/>
  <c r="J405" i="5"/>
  <c r="K1063" i="5"/>
  <c r="Q255" i="5"/>
  <c r="J770" i="5"/>
  <c r="N992" i="5"/>
  <c r="O439" i="5"/>
  <c r="J914" i="5"/>
  <c r="M1067" i="5"/>
  <c r="T89" i="5"/>
  <c r="P1066" i="5"/>
  <c r="Q992" i="5"/>
  <c r="Q1027" i="5"/>
  <c r="P1027" i="5"/>
  <c r="J845" i="5"/>
  <c r="Q446" i="5"/>
  <c r="K412" i="5"/>
  <c r="K918" i="5"/>
  <c r="Q1026" i="5"/>
  <c r="Q1057" i="5"/>
  <c r="M407" i="5"/>
  <c r="R450" i="5"/>
  <c r="R1032" i="5"/>
  <c r="R1058" i="5"/>
  <c r="N403" i="5"/>
  <c r="J919" i="5"/>
  <c r="J913" i="5"/>
  <c r="R257" i="5"/>
  <c r="M1027" i="5"/>
  <c r="T88" i="5"/>
  <c r="R1026" i="5"/>
  <c r="K811" i="5"/>
  <c r="N444" i="5"/>
  <c r="K1070" i="5"/>
  <c r="N927" i="5"/>
  <c r="O1021" i="5"/>
  <c r="N918" i="5"/>
  <c r="R447" i="5"/>
  <c r="K888" i="5"/>
  <c r="P1021" i="5"/>
  <c r="J815" i="5"/>
  <c r="N1034" i="5"/>
  <c r="R259" i="5"/>
  <c r="N923" i="5"/>
  <c r="O1034" i="5"/>
  <c r="Q1021" i="5"/>
  <c r="J999" i="5"/>
  <c r="L438" i="5"/>
  <c r="K852" i="5"/>
  <c r="J782" i="5"/>
  <c r="P995" i="5"/>
  <c r="K1023" i="5"/>
  <c r="L1062" i="5"/>
  <c r="M996" i="5"/>
  <c r="S442" i="5"/>
  <c r="N12" i="2"/>
  <c r="O1033" i="5"/>
  <c r="K1034" i="5"/>
  <c r="J985" i="5"/>
  <c r="Q1064" i="5"/>
  <c r="N1058" i="5"/>
  <c r="N406" i="5"/>
  <c r="P985" i="5"/>
  <c r="N994" i="5"/>
  <c r="N441" i="5"/>
  <c r="N411" i="5"/>
  <c r="M949" i="5"/>
  <c r="K404" i="5"/>
  <c r="P1069" i="5"/>
  <c r="S1677" i="5"/>
  <c r="O913" i="5"/>
  <c r="L927" i="5"/>
  <c r="M956" i="5"/>
  <c r="S1058" i="5"/>
  <c r="M1066" i="5"/>
  <c r="R254" i="5"/>
  <c r="J961" i="5"/>
  <c r="P444" i="5"/>
  <c r="K880" i="5"/>
  <c r="M406" i="5"/>
  <c r="N960" i="5"/>
  <c r="O914" i="5"/>
  <c r="Q252" i="5"/>
  <c r="J1023" i="5"/>
  <c r="L440" i="5"/>
  <c r="O443" i="5"/>
  <c r="N1070" i="5"/>
  <c r="S256" i="5"/>
  <c r="N780" i="5"/>
  <c r="O993" i="5"/>
  <c r="S1060" i="5"/>
  <c r="K807" i="5"/>
  <c r="K1065" i="5"/>
  <c r="M878" i="5"/>
  <c r="L442" i="5"/>
  <c r="Q1065" i="5"/>
  <c r="J927" i="5"/>
  <c r="P1063" i="5"/>
  <c r="P1061" i="5"/>
  <c r="J779" i="5"/>
  <c r="Q441" i="5"/>
  <c r="S260" i="5"/>
  <c r="Q251" i="5"/>
  <c r="O988" i="5"/>
  <c r="L444" i="5"/>
  <c r="J850" i="5"/>
  <c r="O1026" i="5"/>
  <c r="J918" i="5"/>
  <c r="N952" i="5"/>
  <c r="O253" i="5"/>
  <c r="J1035" i="5"/>
  <c r="M1032" i="5"/>
  <c r="K985" i="5"/>
  <c r="O778" i="5"/>
  <c r="J439" i="5"/>
  <c r="N1071" i="5"/>
  <c r="N990" i="5"/>
  <c r="J848" i="5"/>
  <c r="P450" i="5"/>
  <c r="Q258" i="5"/>
  <c r="O1676" i="5"/>
  <c r="M997" i="5"/>
  <c r="Q442" i="5"/>
  <c r="R1035" i="5"/>
  <c r="R1025" i="5"/>
  <c r="M1025" i="5"/>
  <c r="J885" i="5"/>
  <c r="P992" i="5"/>
  <c r="K843" i="5"/>
  <c r="L849" i="5"/>
  <c r="Q991" i="5"/>
  <c r="P1673" i="5"/>
  <c r="R1028" i="5"/>
  <c r="P1024" i="5"/>
  <c r="M927" i="5"/>
  <c r="N771" i="5"/>
  <c r="P781" i="5"/>
  <c r="O1025" i="5"/>
  <c r="L997" i="5"/>
  <c r="K997" i="5"/>
  <c r="S1675" i="5"/>
  <c r="L439" i="5"/>
  <c r="O957" i="5"/>
  <c r="N1062" i="5"/>
  <c r="K1058" i="5"/>
  <c r="P959" i="5"/>
  <c r="K927" i="5"/>
  <c r="Q262" i="5"/>
  <c r="K1067" i="5"/>
  <c r="K775" i="5"/>
  <c r="K850" i="5"/>
  <c r="O921" i="5"/>
  <c r="O1064" i="5"/>
  <c r="P991" i="5"/>
  <c r="N919" i="5"/>
  <c r="M992" i="5"/>
  <c r="S253" i="5"/>
  <c r="J1060" i="5"/>
  <c r="J949" i="5"/>
  <c r="R256" i="5"/>
  <c r="K405" i="5"/>
  <c r="P1672" i="5"/>
  <c r="K884" i="5"/>
  <c r="O1673" i="5"/>
  <c r="L962" i="5"/>
  <c r="M920" i="5"/>
  <c r="K846" i="5"/>
  <c r="S439" i="5"/>
  <c r="L412" i="5"/>
  <c r="M1029" i="5"/>
  <c r="M87" i="5"/>
  <c r="M84" i="5"/>
  <c r="M86" i="5"/>
  <c r="M80" i="5"/>
  <c r="M82" i="5"/>
  <c r="M85" i="5"/>
  <c r="M90" i="5"/>
  <c r="M88" i="5"/>
  <c r="M76" i="5"/>
  <c r="M81" i="5"/>
  <c r="M91" i="5"/>
  <c r="M77" i="5"/>
  <c r="M83" i="5"/>
  <c r="M89" i="5"/>
  <c r="M78" i="5"/>
  <c r="M79" i="5"/>
  <c r="I16" i="6"/>
  <c r="I12" i="2"/>
  <c r="I44" i="5"/>
  <c r="I12" i="44"/>
  <c r="Z513" i="5"/>
  <c r="Z514" i="5"/>
  <c r="Z523" i="5"/>
  <c r="Z515" i="5"/>
  <c r="Z518" i="5"/>
  <c r="Z524" i="5"/>
  <c r="Z511" i="5"/>
  <c r="Z510" i="5"/>
  <c r="Z520" i="5"/>
  <c r="Z512" i="5"/>
  <c r="Z521" i="5"/>
  <c r="Z1705" i="5"/>
  <c r="Z587" i="5"/>
  <c r="Z591" i="5"/>
  <c r="Z519" i="5"/>
  <c r="Z1707" i="5"/>
  <c r="Z509" i="5"/>
  <c r="AD16" i="6"/>
  <c r="Z517" i="5"/>
  <c r="Z710" i="5"/>
  <c r="Z516" i="5"/>
  <c r="Z592" i="5"/>
  <c r="Z1708" i="5"/>
  <c r="Z522" i="5"/>
  <c r="Z705" i="5"/>
  <c r="Z1777" i="5"/>
  <c r="Z711" i="5"/>
  <c r="Z1711" i="5"/>
  <c r="Z593" i="5"/>
  <c r="Z698" i="5"/>
  <c r="Z590" i="5"/>
  <c r="Z598" i="5"/>
  <c r="Z1706" i="5"/>
  <c r="Z697" i="5"/>
  <c r="Z1709" i="5"/>
  <c r="Z1749" i="5"/>
  <c r="Z707" i="5"/>
  <c r="Z594" i="5"/>
  <c r="Z595" i="5"/>
  <c r="Z588" i="5"/>
  <c r="Z586" i="5"/>
  <c r="Z709" i="5"/>
  <c r="Z703" i="5"/>
  <c r="Z700" i="5"/>
  <c r="Z1713" i="5"/>
  <c r="Z704" i="5"/>
  <c r="Z599" i="5"/>
  <c r="Z1712" i="5"/>
  <c r="Z596" i="5"/>
  <c r="Z601" i="5"/>
  <c r="Z597" i="5"/>
  <c r="Z696" i="5"/>
  <c r="Z1710" i="5"/>
  <c r="Z699" i="5"/>
  <c r="Z472" i="5"/>
  <c r="Z589" i="5"/>
  <c r="Z702" i="5"/>
  <c r="Z1781" i="5"/>
  <c r="Z1795" i="5"/>
  <c r="Z12" i="44"/>
  <c r="Z479" i="5"/>
  <c r="Z484" i="5"/>
  <c r="Z44" i="5"/>
  <c r="Z1778" i="5"/>
  <c r="Z478" i="5"/>
  <c r="Z487" i="5"/>
  <c r="Z481" i="5"/>
  <c r="Z1753" i="5"/>
  <c r="Z1792" i="5"/>
  <c r="Z701" i="5"/>
  <c r="Z1780" i="5"/>
  <c r="Z477" i="5"/>
  <c r="Z473" i="5"/>
  <c r="Z475" i="5"/>
  <c r="Z1751" i="5"/>
  <c r="Z1763" i="5"/>
  <c r="Z1766" i="5"/>
  <c r="Z485" i="5"/>
  <c r="Z1779" i="5"/>
  <c r="Z1752" i="5"/>
  <c r="Z1791" i="5"/>
  <c r="Z1793" i="5"/>
  <c r="Z1794" i="5"/>
  <c r="Z1767" i="5"/>
  <c r="Z480" i="5"/>
  <c r="Z1764" i="5"/>
  <c r="Z1765" i="5"/>
  <c r="Z482" i="5"/>
  <c r="Z1750" i="5"/>
  <c r="Z483" i="5"/>
  <c r="Z486" i="5"/>
  <c r="Z474" i="5"/>
  <c r="Z600" i="5"/>
  <c r="Z476" i="5"/>
  <c r="Z12" i="2"/>
  <c r="Z706" i="5"/>
  <c r="T17" i="6"/>
  <c r="T246" i="6"/>
  <c r="T239" i="6"/>
  <c r="T227" i="6"/>
  <c r="T249" i="6"/>
  <c r="T230" i="6"/>
  <c r="T250" i="6"/>
  <c r="T235" i="6"/>
  <c r="T12" i="9"/>
  <c r="T245" i="6"/>
  <c r="T233" i="6"/>
  <c r="T228" i="6"/>
  <c r="T244" i="6"/>
  <c r="T229" i="6"/>
  <c r="T248" i="6"/>
  <c r="T251" i="6"/>
  <c r="T241" i="6"/>
  <c r="T226" i="6"/>
  <c r="T232" i="6"/>
  <c r="T240" i="6"/>
  <c r="T234" i="6"/>
  <c r="AK158" i="5"/>
  <c r="AN158" i="5"/>
  <c r="AN155" i="5"/>
  <c r="AJ159" i="5"/>
  <c r="AK159" i="5"/>
  <c r="AK162" i="5"/>
  <c r="AM166" i="5"/>
  <c r="AK163" i="5"/>
  <c r="AM161" i="5"/>
  <c r="AM167" i="5"/>
  <c r="AL159" i="5"/>
  <c r="AJ153" i="5"/>
  <c r="AL165" i="5"/>
  <c r="AJ157" i="5"/>
  <c r="AK157" i="5"/>
  <c r="AJ161" i="5"/>
  <c r="AM158" i="5"/>
  <c r="AL158" i="5"/>
  <c r="AN589" i="5"/>
  <c r="AK167" i="5"/>
  <c r="AL155" i="5"/>
  <c r="AJ164" i="5"/>
  <c r="AN161" i="5"/>
  <c r="AJ876" i="5"/>
  <c r="AJ984" i="5"/>
  <c r="AM153" i="5"/>
  <c r="AK160" i="5"/>
  <c r="AL161" i="5"/>
  <c r="AL164" i="5"/>
  <c r="AJ154" i="5"/>
  <c r="AL160" i="5"/>
  <c r="AM162" i="5"/>
  <c r="AJ156" i="5"/>
  <c r="AN160" i="5"/>
  <c r="AJ163" i="5"/>
  <c r="AJ167" i="5"/>
  <c r="AK165" i="5"/>
  <c r="AJ158" i="5"/>
  <c r="AN154" i="5"/>
  <c r="AN153" i="5"/>
  <c r="AK153" i="5"/>
  <c r="AN167" i="5"/>
  <c r="AM155" i="5"/>
  <c r="AL162" i="5"/>
  <c r="AN164" i="5"/>
  <c r="AK164" i="5"/>
  <c r="AM1128" i="5"/>
  <c r="AJ623" i="5"/>
  <c r="AM160" i="5"/>
  <c r="AH599" i="5"/>
  <c r="AL1308" i="5"/>
  <c r="AL1236" i="5"/>
  <c r="AL1092" i="5"/>
  <c r="AJ597" i="5"/>
  <c r="AM594" i="5"/>
  <c r="AN435" i="5"/>
  <c r="AL1632" i="5"/>
  <c r="AL167" i="5"/>
  <c r="AN166" i="5"/>
  <c r="AM768" i="5"/>
  <c r="AJ160" i="5"/>
  <c r="AK1200" i="5"/>
  <c r="AL594" i="5"/>
  <c r="AN984" i="5"/>
  <c r="AM157" i="5"/>
  <c r="AN165" i="5"/>
  <c r="AH600" i="5"/>
  <c r="AL157" i="5"/>
  <c r="AH696" i="5"/>
  <c r="AK1524" i="5"/>
  <c r="AK590" i="5"/>
  <c r="AK840" i="5"/>
  <c r="AL163" i="5"/>
  <c r="AJ155" i="5"/>
  <c r="AL804" i="5"/>
  <c r="AM164" i="5"/>
  <c r="AH1708" i="5"/>
  <c r="AM163" i="5"/>
  <c r="AL190" i="5"/>
  <c r="AK398" i="5"/>
  <c r="AN1272" i="5"/>
  <c r="AJ593" i="5"/>
  <c r="AK154" i="5"/>
  <c r="AN1128" i="5"/>
  <c r="AH588" i="5"/>
  <c r="AK876" i="5"/>
  <c r="AH472" i="5"/>
  <c r="AK912" i="5"/>
  <c r="AK984" i="5"/>
  <c r="AN1524" i="5"/>
  <c r="AN156" i="5"/>
  <c r="AM592" i="5"/>
  <c r="AN1056" i="5"/>
  <c r="AN876" i="5"/>
  <c r="AH698" i="5"/>
  <c r="AM588" i="5"/>
  <c r="AN162" i="5"/>
  <c r="AK166" i="5"/>
  <c r="AJ162" i="5"/>
  <c r="AK1344" i="5"/>
  <c r="AL156" i="5"/>
  <c r="AL1200" i="5"/>
  <c r="AL166" i="5"/>
  <c r="AL1488" i="5"/>
  <c r="AL840" i="5"/>
  <c r="AM587" i="5"/>
  <c r="AN163" i="5"/>
  <c r="AL1344" i="5"/>
  <c r="AL597" i="5"/>
  <c r="AJ165" i="5"/>
  <c r="AK587" i="5"/>
  <c r="AN157" i="5"/>
  <c r="AM156" i="5"/>
  <c r="AK601" i="5"/>
  <c r="AM154" i="5"/>
  <c r="AM876" i="5"/>
  <c r="AL1164" i="5"/>
  <c r="AM159" i="5"/>
  <c r="AL153" i="5"/>
  <c r="AM1344" i="5"/>
  <c r="AK155" i="5"/>
  <c r="AM165" i="5"/>
  <c r="AK161" i="5"/>
  <c r="AJ166" i="5"/>
  <c r="AJ1596" i="5"/>
  <c r="AN159" i="5"/>
  <c r="AL154" i="5"/>
  <c r="AK156" i="5"/>
  <c r="AM1524" i="5"/>
  <c r="AM1236" i="5"/>
  <c r="AM152" i="5"/>
  <c r="AL435" i="5"/>
  <c r="AJ1488" i="5"/>
  <c r="AN659" i="5"/>
  <c r="AH590" i="5"/>
  <c r="AL589" i="5"/>
  <c r="AM1056" i="5"/>
  <c r="AH710" i="5"/>
  <c r="AJ589" i="5"/>
  <c r="AJ599" i="5"/>
  <c r="AJ1056" i="5"/>
  <c r="AK589" i="5"/>
  <c r="AH1707" i="5"/>
  <c r="AH1705" i="5"/>
  <c r="AH596" i="5"/>
  <c r="AJ601" i="5"/>
  <c r="AL876" i="5"/>
  <c r="AK597" i="5"/>
  <c r="AM1416" i="5"/>
  <c r="AJ587" i="5"/>
  <c r="AN590" i="5"/>
  <c r="AH1713" i="5"/>
  <c r="AL598" i="5"/>
  <c r="AK152" i="5"/>
  <c r="AK1488" i="5"/>
  <c r="AL595" i="5"/>
  <c r="AM1164" i="5"/>
  <c r="AK599" i="5"/>
  <c r="AJ804" i="5"/>
  <c r="AH591" i="5"/>
  <c r="AH700" i="5"/>
  <c r="AM597" i="5"/>
  <c r="AK1092" i="5"/>
  <c r="AK948" i="5"/>
  <c r="AJ591" i="5"/>
  <c r="AH601" i="5"/>
  <c r="AJ592" i="5"/>
  <c r="AM1632" i="5"/>
  <c r="AL948" i="5"/>
  <c r="AJ1524" i="5"/>
  <c r="AK659" i="5"/>
  <c r="AJ600" i="5"/>
  <c r="AN598" i="5"/>
  <c r="AM190" i="5"/>
  <c r="AJ590" i="5"/>
  <c r="AN1236" i="5"/>
  <c r="AM590" i="5"/>
  <c r="AM732" i="5"/>
  <c r="AL596" i="5"/>
  <c r="AL152" i="5"/>
  <c r="AL1416" i="5"/>
  <c r="AL588" i="5"/>
  <c r="AH1706" i="5"/>
  <c r="AK1020" i="5"/>
  <c r="AH699" i="5"/>
  <c r="AH709" i="5"/>
  <c r="AH1712" i="5"/>
  <c r="AJ768" i="5"/>
  <c r="AK586" i="5"/>
  <c r="AN1632" i="5"/>
  <c r="AJ1452" i="5"/>
  <c r="AJ190" i="5"/>
  <c r="AJ595" i="5"/>
  <c r="AH587" i="5"/>
  <c r="AJ594" i="5"/>
  <c r="AJ1380" i="5"/>
  <c r="AN594" i="5"/>
  <c r="AK768" i="5"/>
  <c r="AM593" i="5"/>
  <c r="AM912" i="5"/>
  <c r="AL590" i="5"/>
  <c r="AJ586" i="5"/>
  <c r="AH597" i="5"/>
  <c r="AN597" i="5"/>
  <c r="AM591" i="5"/>
  <c r="AM1272" i="5"/>
  <c r="AL1560" i="5"/>
  <c r="AN804" i="5"/>
  <c r="AK591" i="5"/>
  <c r="AK596" i="5"/>
  <c r="AK1416" i="5"/>
  <c r="AK1164" i="5"/>
  <c r="AJ1020" i="5"/>
  <c r="AN732" i="5"/>
  <c r="AM435" i="5"/>
  <c r="AM1308" i="5"/>
  <c r="AN152" i="5"/>
  <c r="AN1092" i="5"/>
  <c r="AL591" i="5"/>
  <c r="AK588" i="5"/>
  <c r="AM840" i="5"/>
  <c r="AL600" i="5"/>
  <c r="AM203" i="5"/>
  <c r="AN600" i="5"/>
  <c r="AN205" i="5"/>
  <c r="AK1452" i="5"/>
  <c r="AN1380" i="5"/>
  <c r="AH707" i="5"/>
  <c r="AL1020" i="5"/>
  <c r="AJ1308" i="5"/>
  <c r="AM1200" i="5"/>
  <c r="AM596" i="5"/>
  <c r="AJ1236" i="5"/>
  <c r="AH1710" i="5"/>
  <c r="AJ598" i="5"/>
  <c r="AN196" i="5"/>
  <c r="AN587" i="5"/>
  <c r="AN596" i="5"/>
  <c r="AH711" i="5"/>
  <c r="AJ1344" i="5"/>
  <c r="AK593" i="5"/>
  <c r="AH44" i="5"/>
  <c r="AJ912" i="5"/>
  <c r="AL1056" i="5"/>
  <c r="AM598" i="5"/>
  <c r="AN768" i="5"/>
  <c r="AK631" i="5"/>
  <c r="AM1092" i="5"/>
  <c r="AN1488" i="5"/>
  <c r="AJ588" i="5"/>
  <c r="AJ398" i="5"/>
  <c r="AN588" i="5"/>
  <c r="AN1020" i="5"/>
  <c r="AK595" i="5"/>
  <c r="AL586" i="5"/>
  <c r="AH1711" i="5"/>
  <c r="AH1709" i="5"/>
  <c r="AJ435" i="5"/>
  <c r="AM623" i="5"/>
  <c r="AJ1092" i="5"/>
  <c r="AK600" i="5"/>
  <c r="AM1560" i="5"/>
  <c r="AK598" i="5"/>
  <c r="AM984" i="5"/>
  <c r="AN599" i="5"/>
  <c r="AN673" i="5"/>
  <c r="AM595" i="5"/>
  <c r="AH706" i="5"/>
  <c r="AL593" i="5"/>
  <c r="AJ596" i="5"/>
  <c r="AH598" i="5"/>
  <c r="AK1128" i="5"/>
  <c r="AJ948" i="5"/>
  <c r="AH703" i="5"/>
  <c r="AN190" i="5"/>
  <c r="AN1200" i="5"/>
  <c r="AH474" i="5"/>
  <c r="AN191" i="5"/>
  <c r="AL599" i="5"/>
  <c r="AM659" i="5"/>
  <c r="AM195" i="5"/>
  <c r="AL1596" i="5"/>
  <c r="AJ633" i="5"/>
  <c r="AN629" i="5"/>
  <c r="AJ196" i="5"/>
  <c r="AN630" i="5"/>
  <c r="AM1488" i="5"/>
  <c r="AK190" i="5"/>
  <c r="AM804" i="5"/>
  <c r="AN948" i="5"/>
  <c r="AL1452" i="5"/>
  <c r="AH704" i="5"/>
  <c r="AN591" i="5"/>
  <c r="AM601" i="5"/>
  <c r="AN586" i="5"/>
  <c r="AL984" i="5"/>
  <c r="AM599" i="5"/>
  <c r="AJ732" i="5"/>
  <c r="AL592" i="5"/>
  <c r="AM600" i="5"/>
  <c r="AL665" i="5"/>
  <c r="AN912" i="5"/>
  <c r="AL623" i="5"/>
  <c r="AH705" i="5"/>
  <c r="AJ840" i="5"/>
  <c r="AH702" i="5"/>
  <c r="AN1596" i="5"/>
  <c r="AN1344" i="5"/>
  <c r="AJ191" i="5"/>
  <c r="AL1128" i="5"/>
  <c r="AH592" i="5"/>
  <c r="AK594" i="5"/>
  <c r="AK1056" i="5"/>
  <c r="AK623" i="5"/>
  <c r="AH697" i="5"/>
  <c r="AK634" i="5"/>
  <c r="AL203" i="5"/>
  <c r="AM674" i="5"/>
  <c r="AN633" i="5"/>
  <c r="AL663" i="5"/>
  <c r="AK804" i="5"/>
  <c r="AK194" i="5"/>
  <c r="AK732" i="5"/>
  <c r="AJ669" i="5"/>
  <c r="AJ672" i="5"/>
  <c r="AK1236" i="5"/>
  <c r="AH487" i="5"/>
  <c r="AM628" i="5"/>
  <c r="AK626" i="5"/>
  <c r="AM661" i="5"/>
  <c r="AK1632" i="5"/>
  <c r="AN637" i="5"/>
  <c r="AM634" i="5"/>
  <c r="AL202" i="5"/>
  <c r="AL673" i="5"/>
  <c r="AM632" i="5"/>
  <c r="AN627" i="5"/>
  <c r="AM200" i="5"/>
  <c r="AM1452" i="5"/>
  <c r="AN192" i="5"/>
  <c r="AL1524" i="5"/>
  <c r="AN674" i="5"/>
  <c r="AL200" i="5"/>
  <c r="AN671" i="5"/>
  <c r="AN1452" i="5"/>
  <c r="AJ205" i="5"/>
  <c r="AK1560" i="5"/>
  <c r="AJ660" i="5"/>
  <c r="AJ198" i="5"/>
  <c r="AK637" i="5"/>
  <c r="AM197" i="5"/>
  <c r="AL632" i="5"/>
  <c r="AK663" i="5"/>
  <c r="AK202" i="5"/>
  <c r="AL671" i="5"/>
  <c r="AJ204" i="5"/>
  <c r="AL194" i="5"/>
  <c r="AM662" i="5"/>
  <c r="AH594" i="5"/>
  <c r="AM948" i="5"/>
  <c r="AN198" i="5"/>
  <c r="AM667" i="5"/>
  <c r="AL768" i="5"/>
  <c r="AN660" i="5"/>
  <c r="AM586" i="5"/>
  <c r="AH593" i="5"/>
  <c r="AJ152" i="5"/>
  <c r="AN669" i="5"/>
  <c r="AJ635" i="5"/>
  <c r="AJ625" i="5"/>
  <c r="AL205" i="5"/>
  <c r="AN638" i="5"/>
  <c r="AJ624" i="5"/>
  <c r="AJ665" i="5"/>
  <c r="AK435" i="5"/>
  <c r="AK667" i="5"/>
  <c r="AN672" i="5"/>
  <c r="AL587" i="5"/>
  <c r="AL635" i="5"/>
  <c r="AJ202" i="5"/>
  <c r="AL398" i="5"/>
  <c r="AK668" i="5"/>
  <c r="AJ1128" i="5"/>
  <c r="AM1380" i="5"/>
  <c r="AM589" i="5"/>
  <c r="AK627" i="5"/>
  <c r="AK664" i="5"/>
  <c r="AJ661" i="5"/>
  <c r="AK630" i="5"/>
  <c r="AJ631" i="5"/>
  <c r="AK204" i="5"/>
  <c r="AM638" i="5"/>
  <c r="AK205" i="5"/>
  <c r="AL662" i="5"/>
  <c r="AN666" i="5"/>
  <c r="AJ1632" i="5"/>
  <c r="AJ637" i="5"/>
  <c r="AN667" i="5"/>
  <c r="AM669" i="5"/>
  <c r="AN668" i="5"/>
  <c r="AN661" i="5"/>
  <c r="AJ195" i="5"/>
  <c r="AH485" i="5"/>
  <c r="AK661" i="5"/>
  <c r="AK193" i="5"/>
  <c r="AL626" i="5"/>
  <c r="AK197" i="5"/>
  <c r="AM205" i="5"/>
  <c r="AN195" i="5"/>
  <c r="AJ192" i="5"/>
  <c r="AJ194" i="5"/>
  <c r="AJ674" i="5"/>
  <c r="AK671" i="5"/>
  <c r="AN202" i="5"/>
  <c r="AJ1200" i="5"/>
  <c r="AL627" i="5"/>
  <c r="AM671" i="5"/>
  <c r="AJ671" i="5"/>
  <c r="AM192" i="5"/>
  <c r="AN840" i="5"/>
  <c r="AK191" i="5"/>
  <c r="AL625" i="5"/>
  <c r="AK201" i="5"/>
  <c r="AL601" i="5"/>
  <c r="AM672" i="5"/>
  <c r="AH589" i="5"/>
  <c r="AL204" i="5"/>
  <c r="AH481" i="5"/>
  <c r="AK666" i="5"/>
  <c r="AK660" i="5"/>
  <c r="AM636" i="5"/>
  <c r="AM191" i="5"/>
  <c r="AM663" i="5"/>
  <c r="AK662" i="5"/>
  <c r="AM624" i="5"/>
  <c r="AN1560" i="5"/>
  <c r="AL666" i="5"/>
  <c r="AL191" i="5"/>
  <c r="AH477" i="5"/>
  <c r="AK1308" i="5"/>
  <c r="AK199" i="5"/>
  <c r="AK916" i="5"/>
  <c r="AL1456" i="5"/>
  <c r="AK1489" i="5"/>
  <c r="AM1107" i="5"/>
  <c r="AN1565" i="5"/>
  <c r="AK1639" i="5"/>
  <c r="AL1062" i="5"/>
  <c r="AN809" i="5"/>
  <c r="AN1601" i="5"/>
  <c r="AL1461" i="5"/>
  <c r="AJ889" i="5"/>
  <c r="AJ1107" i="5"/>
  <c r="AJ1167" i="5"/>
  <c r="AK1606" i="5"/>
  <c r="AL1178" i="5"/>
  <c r="AN1060" i="5"/>
  <c r="AN1024" i="5"/>
  <c r="AM1502" i="5"/>
  <c r="AM992" i="5"/>
  <c r="AK1024" i="5"/>
  <c r="AK1605" i="5"/>
  <c r="AN1605" i="5"/>
  <c r="AJ1094" i="5"/>
  <c r="AK1284" i="5"/>
  <c r="AL885" i="5"/>
  <c r="AJ1096" i="5"/>
  <c r="AL959" i="5"/>
  <c r="AK987" i="5"/>
  <c r="AJ412" i="5"/>
  <c r="AJ445" i="5"/>
  <c r="AM957" i="5"/>
  <c r="AN403" i="5"/>
  <c r="AN814" i="5"/>
  <c r="AM1640" i="5"/>
  <c r="AL409" i="5"/>
  <c r="AN1130" i="5"/>
  <c r="AN1500" i="5"/>
  <c r="AL1177" i="5"/>
  <c r="AL1064" i="5"/>
  <c r="AL1204" i="5"/>
  <c r="AN1427" i="5"/>
  <c r="AM1494" i="5"/>
  <c r="AM448" i="5"/>
  <c r="AJ1025" i="5"/>
  <c r="AK1500" i="5"/>
  <c r="AL1498" i="5"/>
  <c r="AL1537" i="5"/>
  <c r="AK1240" i="5"/>
  <c r="AJ850" i="5"/>
  <c r="AJ1022" i="5"/>
  <c r="AJ1100" i="5"/>
  <c r="AM853" i="5"/>
  <c r="AN1532" i="5"/>
  <c r="AL1386" i="5"/>
  <c r="AK1062" i="5"/>
  <c r="AL1061" i="5"/>
  <c r="AL1573" i="5"/>
  <c r="AK1248" i="5"/>
  <c r="AJ1136" i="5"/>
  <c r="AN1135" i="5"/>
  <c r="AK446" i="5"/>
  <c r="AH12" i="2"/>
  <c r="AK994" i="5"/>
  <c r="AN917" i="5"/>
  <c r="AL783" i="5"/>
  <c r="AM733" i="5"/>
  <c r="AK1601" i="5"/>
  <c r="AJ1318" i="5"/>
  <c r="AN1244" i="5"/>
  <c r="AN1164" i="5"/>
  <c r="AL201" i="5"/>
  <c r="AN628" i="5"/>
  <c r="AN595" i="5"/>
  <c r="AM660" i="5"/>
  <c r="AK670" i="5"/>
  <c r="AN601" i="5"/>
  <c r="AM199" i="5"/>
  <c r="AL629" i="5"/>
  <c r="AJ670" i="5"/>
  <c r="AL630" i="5"/>
  <c r="AL659" i="5"/>
  <c r="AL912" i="5"/>
  <c r="AH483" i="5"/>
  <c r="AJ667" i="5"/>
  <c r="AJ673" i="5"/>
  <c r="AK192" i="5"/>
  <c r="AL732" i="5"/>
  <c r="AL624" i="5"/>
  <c r="AK195" i="5"/>
  <c r="AN204" i="5"/>
  <c r="AJ663" i="5"/>
  <c r="AK629" i="5"/>
  <c r="AM629" i="5"/>
  <c r="AL1272" i="5"/>
  <c r="AM673" i="5"/>
  <c r="AK203" i="5"/>
  <c r="AJ197" i="5"/>
  <c r="AL196" i="5"/>
  <c r="AJ1164" i="5"/>
  <c r="AK674" i="5"/>
  <c r="AH486" i="5"/>
  <c r="AM665" i="5"/>
  <c r="AK1380" i="5"/>
  <c r="AL628" i="5"/>
  <c r="AH476" i="5"/>
  <c r="AM633" i="5"/>
  <c r="AK200" i="5"/>
  <c r="AM631" i="5"/>
  <c r="AL667" i="5"/>
  <c r="AN670" i="5"/>
  <c r="AM398" i="5"/>
  <c r="AN625" i="5"/>
  <c r="AM194" i="5"/>
  <c r="AH478" i="5"/>
  <c r="AL674" i="5"/>
  <c r="AL631" i="5"/>
  <c r="AL198" i="5"/>
  <c r="AK624" i="5"/>
  <c r="AM630" i="5"/>
  <c r="AM635" i="5"/>
  <c r="AN592" i="5"/>
  <c r="AN398" i="5"/>
  <c r="AJ659" i="5"/>
  <c r="AM201" i="5"/>
  <c r="AL636" i="5"/>
  <c r="AL664" i="5"/>
  <c r="AL660" i="5"/>
  <c r="AJ664" i="5"/>
  <c r="AM625" i="5"/>
  <c r="AK198" i="5"/>
  <c r="AM668" i="5"/>
  <c r="AL633" i="5"/>
  <c r="AK669" i="5"/>
  <c r="AJ1560" i="5"/>
  <c r="AN194" i="5"/>
  <c r="AM1020" i="5"/>
  <c r="AJ630" i="5"/>
  <c r="AH586" i="5"/>
  <c r="AL668" i="5"/>
  <c r="AK665" i="5"/>
  <c r="AN1416" i="5"/>
  <c r="AL192" i="5"/>
  <c r="AL199" i="5"/>
  <c r="AJ662" i="5"/>
  <c r="AJ199" i="5"/>
  <c r="AJ627" i="5"/>
  <c r="AL669" i="5"/>
  <c r="AL193" i="5"/>
  <c r="AJ628" i="5"/>
  <c r="AJ638" i="5"/>
  <c r="AJ1416" i="5"/>
  <c r="AK638" i="5"/>
  <c r="AN1308" i="5"/>
  <c r="AJ626" i="5"/>
  <c r="AM637" i="5"/>
  <c r="AN201" i="5"/>
  <c r="AJ634" i="5"/>
  <c r="AJ203" i="5"/>
  <c r="AM198" i="5"/>
  <c r="AL195" i="5"/>
  <c r="AL637" i="5"/>
  <c r="AN200" i="5"/>
  <c r="AK625" i="5"/>
  <c r="AN663" i="5"/>
  <c r="AL197" i="5"/>
  <c r="AK672" i="5"/>
  <c r="AM202" i="5"/>
  <c r="AN624" i="5"/>
  <c r="AH479" i="5"/>
  <c r="AH480" i="5"/>
  <c r="AK1272" i="5"/>
  <c r="AN193" i="5"/>
  <c r="AJ668" i="5"/>
  <c r="AN664" i="5"/>
  <c r="AH12" i="44"/>
  <c r="AN593" i="5"/>
  <c r="AN197" i="5"/>
  <c r="AL672" i="5"/>
  <c r="AL634" i="5"/>
  <c r="AM196" i="5"/>
  <c r="AL670" i="5"/>
  <c r="AM193" i="5"/>
  <c r="AJ927" i="5"/>
  <c r="AK1567" i="5"/>
  <c r="AM1465" i="5"/>
  <c r="AM1320" i="5"/>
  <c r="AJ1607" i="5"/>
  <c r="AN1391" i="5"/>
  <c r="AN1428" i="5"/>
  <c r="AL1208" i="5"/>
  <c r="AL818" i="5"/>
  <c r="AL1067" i="5"/>
  <c r="AK841" i="5"/>
  <c r="AM1067" i="5"/>
  <c r="AL956" i="5"/>
  <c r="AN1138" i="5"/>
  <c r="AM849" i="5"/>
  <c r="AK1391" i="5"/>
  <c r="AL1287" i="5"/>
  <c r="AL1388" i="5"/>
  <c r="AK1205" i="5"/>
  <c r="AN1531" i="5"/>
  <c r="AL1603" i="5"/>
  <c r="AK888" i="5"/>
  <c r="AL1349" i="5"/>
  <c r="AL846" i="5"/>
  <c r="AJ1173" i="5"/>
  <c r="AN1539" i="5"/>
  <c r="AN1139" i="5"/>
  <c r="AJ1026" i="5"/>
  <c r="AJ1611" i="5"/>
  <c r="AJ1057" i="5"/>
  <c r="AJ1245" i="5"/>
  <c r="AL1492" i="5"/>
  <c r="AL994" i="5"/>
  <c r="AL1355" i="5"/>
  <c r="AK918" i="5"/>
  <c r="AH701" i="5"/>
  <c r="AK673" i="5"/>
  <c r="AH473" i="5"/>
  <c r="AN203" i="5"/>
  <c r="AM204" i="5"/>
  <c r="AJ201" i="5"/>
  <c r="AN885" i="5"/>
  <c r="AK878" i="5"/>
  <c r="AK1394" i="5"/>
  <c r="AL1562" i="5"/>
  <c r="AN1569" i="5"/>
  <c r="AL448" i="5"/>
  <c r="AK1143" i="5"/>
  <c r="AJ413" i="5"/>
  <c r="AL986" i="5"/>
  <c r="AL1179" i="5"/>
  <c r="AM1214" i="5"/>
  <c r="AM1352" i="5"/>
  <c r="AN1206" i="5"/>
  <c r="AJ1066" i="5"/>
  <c r="AM1390" i="5"/>
  <c r="AJ777" i="5"/>
  <c r="AM1598" i="5"/>
  <c r="AJ1093" i="5"/>
  <c r="AJ1314" i="5"/>
  <c r="AK783" i="5"/>
  <c r="AN1070" i="5"/>
  <c r="AN1609" i="5"/>
  <c r="AN1204" i="5"/>
  <c r="AL847" i="5"/>
  <c r="AL405" i="5"/>
  <c r="AM1572" i="5"/>
  <c r="AN919" i="5"/>
  <c r="AJ770" i="5"/>
  <c r="AJ1276" i="5"/>
  <c r="AN1602" i="5"/>
  <c r="AN1318" i="5"/>
  <c r="AN1064" i="5"/>
  <c r="AN1387" i="5"/>
  <c r="AJ1284" i="5"/>
  <c r="AM1395" i="5"/>
  <c r="AM919" i="5"/>
  <c r="AL1065" i="5"/>
  <c r="AM814" i="5"/>
  <c r="AJ1165" i="5"/>
  <c r="AJ1455" i="5"/>
  <c r="AN1603" i="5"/>
  <c r="AL1639" i="5"/>
  <c r="AM1059" i="5"/>
  <c r="AL1608" i="5"/>
  <c r="AK1176" i="5"/>
  <c r="AJ1528" i="5"/>
  <c r="AJ995" i="5"/>
  <c r="AJ1143" i="5"/>
  <c r="AN746" i="5"/>
  <c r="AN405" i="5"/>
  <c r="AK769" i="5"/>
  <c r="AK1135" i="5"/>
  <c r="AL1313" i="5"/>
  <c r="AM1426" i="5"/>
  <c r="AJ1132" i="5"/>
  <c r="AK1244" i="5"/>
  <c r="AJ1138" i="5"/>
  <c r="AL1096" i="5"/>
  <c r="AM1130" i="5"/>
  <c r="AN1572" i="5"/>
  <c r="AK1385" i="5"/>
  <c r="AK1459" i="5"/>
  <c r="AM888" i="5"/>
  <c r="AJ1208" i="5"/>
  <c r="AJ1644" i="5"/>
  <c r="AJ1429" i="5"/>
  <c r="AL1638" i="5"/>
  <c r="AL1071" i="5"/>
  <c r="AN845" i="5"/>
  <c r="AL919" i="5"/>
  <c r="AJ1322" i="5"/>
  <c r="AK813" i="5"/>
  <c r="AM878" i="5"/>
  <c r="AJ449" i="5"/>
  <c r="AN1457" i="5"/>
  <c r="AJ448" i="5"/>
  <c r="AM1603" i="5"/>
  <c r="AL1068" i="5"/>
  <c r="AN1105" i="5"/>
  <c r="AL1247" i="5"/>
  <c r="AM847" i="5"/>
  <c r="AL1430" i="5"/>
  <c r="AJ1204" i="5"/>
  <c r="AM1098" i="5"/>
  <c r="AK407" i="5"/>
  <c r="AN816" i="5"/>
  <c r="AK1466" i="5"/>
  <c r="AL990" i="5"/>
  <c r="AM1319" i="5"/>
  <c r="AM958" i="5"/>
  <c r="AJ1309" i="5"/>
  <c r="AJ1467" i="5"/>
  <c r="AL1202" i="5"/>
  <c r="AJ632" i="5"/>
  <c r="AN1349" i="5"/>
  <c r="AJ403" i="5"/>
  <c r="AJ1095" i="5"/>
  <c r="AN741" i="5"/>
  <c r="AN1419" i="5"/>
  <c r="AK1528" i="5"/>
  <c r="AJ1028" i="5"/>
  <c r="AM1525" i="5"/>
  <c r="AM1279" i="5"/>
  <c r="AK744" i="5"/>
  <c r="AK1142" i="5"/>
  <c r="AL1098" i="5"/>
  <c r="AM1350" i="5"/>
  <c r="AJ1530" i="5"/>
  <c r="AN1492" i="5"/>
  <c r="AJ404" i="5"/>
  <c r="AK1381" i="5"/>
  <c r="AM1058" i="5"/>
  <c r="AM1243" i="5"/>
  <c r="AN1059" i="5"/>
  <c r="AN1025" i="5"/>
  <c r="AN1359" i="5"/>
  <c r="AN1566" i="5"/>
  <c r="AM1422" i="5"/>
  <c r="AN623" i="5"/>
  <c r="AM664" i="5"/>
  <c r="AN632" i="5"/>
  <c r="AJ962" i="5"/>
  <c r="AJ811" i="5"/>
  <c r="AJ808" i="5"/>
  <c r="AL741" i="5"/>
  <c r="AM783" i="5"/>
  <c r="AK889" i="5"/>
  <c r="AM808" i="5"/>
  <c r="AK1608" i="5"/>
  <c r="AN985" i="5"/>
  <c r="AN849" i="5"/>
  <c r="AL1569" i="5"/>
  <c r="AJ773" i="5"/>
  <c r="AK1067" i="5"/>
  <c r="AK1171" i="5"/>
  <c r="AL1022" i="5"/>
  <c r="AK1245" i="5"/>
  <c r="AK1136" i="5"/>
  <c r="AM951" i="5"/>
  <c r="AN1179" i="5"/>
  <c r="AN1030" i="5"/>
  <c r="AJ1635" i="5"/>
  <c r="AJ1575" i="5"/>
  <c r="AK1646" i="5"/>
  <c r="AN1132" i="5"/>
  <c r="AM1348" i="5"/>
  <c r="AN1246" i="5"/>
  <c r="AN957" i="5"/>
  <c r="AJ1248" i="5"/>
  <c r="AK1538" i="5"/>
  <c r="AM1278" i="5"/>
  <c r="AN1282" i="5"/>
  <c r="AN1215" i="5"/>
  <c r="AN1460" i="5"/>
  <c r="AN1348" i="5"/>
  <c r="AN882" i="5"/>
  <c r="AJ1458" i="5"/>
  <c r="AL1106" i="5"/>
  <c r="AL999" i="5"/>
  <c r="AL1459" i="5"/>
  <c r="AL921" i="5"/>
  <c r="AN1573" i="5"/>
  <c r="AJ401" i="5"/>
  <c r="AK1491" i="5"/>
  <c r="AM1167" i="5"/>
  <c r="AL842" i="5"/>
  <c r="AM1424" i="5"/>
  <c r="AM1133" i="5"/>
  <c r="AL1173" i="5"/>
  <c r="AJ738" i="5"/>
  <c r="AN1423" i="5"/>
  <c r="AM1387" i="5"/>
  <c r="AM1274" i="5"/>
  <c r="AN1382" i="5"/>
  <c r="AK1028" i="5"/>
  <c r="AJ1456" i="5"/>
  <c r="AM1174" i="5"/>
  <c r="AM1357" i="5"/>
  <c r="AN1644" i="5"/>
  <c r="AL1359" i="5"/>
  <c r="AK737" i="5"/>
  <c r="AJ1169" i="5"/>
  <c r="AK1492" i="5"/>
  <c r="AK1347" i="5"/>
  <c r="AL1568" i="5"/>
  <c r="AL1237" i="5"/>
  <c r="AM1602" i="5"/>
  <c r="AN963" i="5"/>
  <c r="AN1431" i="5"/>
  <c r="AM1064" i="5"/>
  <c r="AJ1636" i="5"/>
  <c r="AM913" i="5"/>
  <c r="AN1502" i="5"/>
  <c r="AK1460" i="5"/>
  <c r="AK781" i="5"/>
  <c r="AK884" i="5"/>
  <c r="AJ1459" i="5"/>
  <c r="AL1095" i="5"/>
  <c r="AN1283" i="5"/>
  <c r="AL1215" i="5"/>
  <c r="AM1611" i="5"/>
  <c r="AL878" i="5"/>
  <c r="AN1567" i="5"/>
  <c r="AK402" i="5"/>
  <c r="AL1345" i="5"/>
  <c r="AN922" i="5"/>
  <c r="AL991" i="5"/>
  <c r="AK1274" i="5"/>
  <c r="AM1421" i="5"/>
  <c r="AK1493" i="5"/>
  <c r="AN1525" i="5"/>
  <c r="AM1597" i="5"/>
  <c r="AK739" i="5"/>
  <c r="AK1033" i="5"/>
  <c r="AL1167" i="5"/>
  <c r="AK1575" i="5"/>
  <c r="AM1571" i="5"/>
  <c r="AL775" i="5"/>
  <c r="AL1175" i="5"/>
  <c r="AM953" i="5"/>
  <c r="AM438" i="5"/>
  <c r="AL1604" i="5"/>
  <c r="AK850" i="5"/>
  <c r="AK1069" i="5"/>
  <c r="AN883" i="5"/>
  <c r="AK1208" i="5"/>
  <c r="AN950" i="5"/>
  <c r="AK1417" i="5"/>
  <c r="AJ1526" i="5"/>
  <c r="AK1251" i="5"/>
  <c r="AJ1175" i="5"/>
  <c r="AN1027" i="5"/>
  <c r="AJ813" i="5"/>
  <c r="AL1132" i="5"/>
  <c r="AN1214" i="5"/>
  <c r="AJ988" i="5"/>
  <c r="AM1030" i="5"/>
  <c r="AL1497" i="5"/>
  <c r="AJ1349" i="5"/>
  <c r="AL445" i="5"/>
  <c r="AK741" i="5"/>
  <c r="AK1352" i="5"/>
  <c r="AL449" i="5"/>
  <c r="AK1178" i="5"/>
  <c r="AK879" i="5"/>
  <c r="AN401" i="5"/>
  <c r="AN1319" i="5"/>
  <c r="AK1634" i="5"/>
  <c r="AL1353" i="5"/>
  <c r="AK1139" i="5"/>
  <c r="AM1202" i="5"/>
  <c r="AN991" i="5"/>
  <c r="AJ1358" i="5"/>
  <c r="AM886" i="5"/>
  <c r="AM1129" i="5"/>
  <c r="AM877" i="5"/>
  <c r="AK1238" i="5"/>
  <c r="AM1062" i="5"/>
  <c r="AM1528" i="5"/>
  <c r="AK881" i="5"/>
  <c r="AN1358" i="5"/>
  <c r="AJ1139" i="5"/>
  <c r="AN1032" i="5"/>
  <c r="AL1500" i="5"/>
  <c r="AK776" i="5"/>
  <c r="AM921" i="5"/>
  <c r="AK1353" i="5"/>
  <c r="AM1567" i="5"/>
  <c r="AM1391" i="5"/>
  <c r="AK923" i="5"/>
  <c r="AM1140" i="5"/>
  <c r="AJ1098" i="5"/>
  <c r="AN1533" i="5"/>
  <c r="AJ1280" i="5"/>
  <c r="AN744" i="5"/>
  <c r="AJ1393" i="5"/>
  <c r="AN811" i="5"/>
  <c r="AM1244" i="5"/>
  <c r="AM1318" i="5"/>
  <c r="AL1358" i="5"/>
  <c r="AM1644" i="5"/>
  <c r="AN1287" i="5"/>
  <c r="AN743" i="5"/>
  <c r="AJ810" i="5"/>
  <c r="AM1165" i="5"/>
  <c r="AN1175" i="5"/>
  <c r="AJ411" i="5"/>
  <c r="AL1606" i="5"/>
  <c r="AK1064" i="5"/>
  <c r="AL1063" i="5"/>
  <c r="AN1095" i="5"/>
  <c r="AJ957" i="5"/>
  <c r="AK927" i="5"/>
  <c r="AL1026" i="5"/>
  <c r="AK1610" i="5"/>
  <c r="AJ1059" i="5"/>
  <c r="AJ1177" i="5"/>
  <c r="AL438" i="5"/>
  <c r="AN1536" i="5"/>
  <c r="AN1058" i="5"/>
  <c r="AN1454" i="5"/>
  <c r="AJ1598" i="5"/>
  <c r="AN1022" i="5"/>
  <c r="AN443" i="5"/>
  <c r="AN1496" i="5"/>
  <c r="AM1249" i="5"/>
  <c r="AJ1641" i="5"/>
  <c r="AN1464" i="5"/>
  <c r="AK1247" i="5"/>
  <c r="AL808" i="5"/>
  <c r="AM446" i="5"/>
  <c r="AN1429" i="5"/>
  <c r="AJ886" i="5"/>
  <c r="AJ1058" i="5"/>
  <c r="AM884" i="5"/>
  <c r="AM1601" i="5"/>
  <c r="AJ843" i="5"/>
  <c r="AL1213" i="5"/>
  <c r="AM1170" i="5"/>
  <c r="AM816" i="5"/>
  <c r="AM1633" i="5"/>
  <c r="AN436" i="5"/>
  <c r="AL1383" i="5"/>
  <c r="AM769" i="5"/>
  <c r="AM1419" i="5"/>
  <c r="AK1503" i="5"/>
  <c r="AN996" i="5"/>
  <c r="AM1568" i="5"/>
  <c r="AJ744" i="5"/>
  <c r="AM1430" i="5"/>
  <c r="AL1238" i="5"/>
  <c r="AM774" i="5"/>
  <c r="AK817" i="5"/>
  <c r="AL16" i="6"/>
  <c r="AK592" i="5"/>
  <c r="AN199" i="5"/>
  <c r="AH595" i="5"/>
  <c r="AN626" i="5"/>
  <c r="AJ818" i="5"/>
  <c r="AN1311" i="5"/>
  <c r="AK883" i="5"/>
  <c r="AJ1069" i="5"/>
  <c r="AK778" i="5"/>
  <c r="AL987" i="5"/>
  <c r="AN1281" i="5"/>
  <c r="AN1421" i="5"/>
  <c r="AK1177" i="5"/>
  <c r="AN841" i="5"/>
  <c r="AN988" i="5"/>
  <c r="AM1500" i="5"/>
  <c r="AK1495" i="5"/>
  <c r="AN958" i="5"/>
  <c r="AK1133" i="5"/>
  <c r="AM406" i="5"/>
  <c r="AM1527" i="5"/>
  <c r="AL736" i="5"/>
  <c r="AJ877" i="5"/>
  <c r="AJ882" i="5"/>
  <c r="AN1461" i="5"/>
  <c r="AL1207" i="5"/>
  <c r="AM741" i="5"/>
  <c r="AN1638" i="5"/>
  <c r="AL1502" i="5"/>
  <c r="AM1489" i="5"/>
  <c r="AJ781" i="5"/>
  <c r="AK747" i="5"/>
  <c r="AN1494" i="5"/>
  <c r="AK1309" i="5"/>
  <c r="AJ855" i="5"/>
  <c r="AK1173" i="5"/>
  <c r="AJ1241" i="5"/>
  <c r="AL1028" i="5"/>
  <c r="AK854" i="5"/>
  <c r="AJ1566" i="5"/>
  <c r="AN1243" i="5"/>
  <c r="AM400" i="5"/>
  <c r="AN1499" i="5"/>
  <c r="AK436" i="5"/>
  <c r="AM1457" i="5"/>
  <c r="AN1599" i="5"/>
  <c r="AK1426" i="5"/>
  <c r="AL1496" i="5"/>
  <c r="AJ1428" i="5"/>
  <c r="AM780" i="5"/>
  <c r="AN1309" i="5"/>
  <c r="AM1132" i="5"/>
  <c r="AJ1563" i="5"/>
  <c r="AK1105" i="5"/>
  <c r="AK1539" i="5"/>
  <c r="AM1206" i="5"/>
  <c r="AJ922" i="5"/>
  <c r="AJ851" i="5"/>
  <c r="AN412" i="5"/>
  <c r="AN1021" i="5"/>
  <c r="AL1642" i="5"/>
  <c r="AL1531" i="5"/>
  <c r="AK1215" i="5"/>
  <c r="AL1643" i="5"/>
  <c r="AL1322" i="5"/>
  <c r="AK1356" i="5"/>
  <c r="AJ1356" i="5"/>
  <c r="AM740" i="5"/>
  <c r="AM950" i="5"/>
  <c r="AM997" i="5"/>
  <c r="AN1057" i="5"/>
  <c r="AK1382" i="5"/>
  <c r="AJ1060" i="5"/>
  <c r="AK1597" i="5"/>
  <c r="AJ1503" i="5"/>
  <c r="AJ1021" i="5"/>
  <c r="AM436" i="5"/>
  <c r="AL1575" i="5"/>
  <c r="AK770" i="5"/>
  <c r="AM1022" i="5"/>
  <c r="AK951" i="5"/>
  <c r="AN951" i="5"/>
  <c r="AM1172" i="5"/>
  <c r="AL1494" i="5"/>
  <c r="AM1070" i="5"/>
  <c r="AK736" i="5"/>
  <c r="AM1538" i="5"/>
  <c r="AJ1345" i="5"/>
  <c r="AJ1202" i="5"/>
  <c r="AK1525" i="5"/>
  <c r="AL739" i="5"/>
  <c r="AJ436" i="5"/>
  <c r="AM402" i="5"/>
  <c r="AM442" i="5"/>
  <c r="AJ1538" i="5"/>
  <c r="AK1458" i="5"/>
  <c r="AL446" i="5"/>
  <c r="AJ772" i="5"/>
  <c r="AK1098" i="5"/>
  <c r="AN1574" i="5"/>
  <c r="AM1309" i="5"/>
  <c r="AK444" i="5"/>
  <c r="AM1238" i="5"/>
  <c r="AN1564" i="5"/>
  <c r="AJ402" i="5"/>
  <c r="AM1604" i="5"/>
  <c r="AL408" i="5"/>
  <c r="AM1071" i="5"/>
  <c r="AL1211" i="5"/>
  <c r="AJ1532" i="5"/>
  <c r="AM810" i="5"/>
  <c r="AM1250" i="5"/>
  <c r="AJ1570" i="5"/>
  <c r="AK1246" i="5"/>
  <c r="AL778" i="5"/>
  <c r="AM1138" i="5"/>
  <c r="AM1245" i="5"/>
  <c r="AL1424" i="5"/>
  <c r="AJ1140" i="5"/>
  <c r="AL1457" i="5"/>
  <c r="AL410" i="5"/>
  <c r="AM1139" i="5"/>
  <c r="AN1103" i="5"/>
  <c r="AN953" i="5"/>
  <c r="AL1564" i="5"/>
  <c r="AL1320" i="5"/>
  <c r="AM1461" i="5"/>
  <c r="AN1067" i="5"/>
  <c r="AM1635" i="5"/>
  <c r="AK1250" i="5"/>
  <c r="AL1356" i="5"/>
  <c r="AK961" i="5"/>
  <c r="AL1135" i="5"/>
  <c r="AM1574" i="5"/>
  <c r="AK842" i="5"/>
  <c r="AJ1609" i="5"/>
  <c r="AJ959" i="5"/>
  <c r="AM1427" i="5"/>
  <c r="AJ1357" i="5"/>
  <c r="AM405" i="5"/>
  <c r="AM1642" i="5"/>
  <c r="AL1467" i="5"/>
  <c r="AL1458" i="5"/>
  <c r="AN1174" i="5"/>
  <c r="AK1057" i="5"/>
  <c r="AN1313" i="5"/>
  <c r="AK1420" i="5"/>
  <c r="AN745" i="5"/>
  <c r="AL1205" i="5"/>
  <c r="AJ1383" i="5"/>
  <c r="AJ1392" i="5"/>
  <c r="AK855" i="5"/>
  <c r="AK952" i="5"/>
  <c r="AK1346" i="5"/>
  <c r="AN1608" i="5"/>
  <c r="AK1573" i="5"/>
  <c r="AJ1634" i="5"/>
  <c r="AK1277" i="5"/>
  <c r="AK1201" i="5"/>
  <c r="AL1647" i="5"/>
  <c r="AN819" i="5"/>
  <c r="AM1275" i="5"/>
  <c r="AM1242" i="5"/>
  <c r="AK1647" i="5"/>
  <c r="AL962" i="5"/>
  <c r="AL813" i="5"/>
  <c r="AN446" i="5"/>
  <c r="AN1284" i="5"/>
  <c r="AN1346" i="5"/>
  <c r="AL1209" i="5"/>
  <c r="AN954" i="5"/>
  <c r="AJ1210" i="5"/>
  <c r="AL1423" i="5"/>
  <c r="AJ1466" i="5"/>
  <c r="AK775" i="5"/>
  <c r="AN1491" i="5"/>
  <c r="AJ1501" i="5"/>
  <c r="AK1638" i="5"/>
  <c r="AK442" i="5"/>
  <c r="AN1279" i="5"/>
  <c r="AL401" i="5"/>
  <c r="AL773" i="5"/>
  <c r="AN1177" i="5"/>
  <c r="AM1458" i="5"/>
  <c r="AJ1178" i="5"/>
  <c r="AJ1527" i="5"/>
  <c r="AJ1067" i="5"/>
  <c r="AJ1529" i="5"/>
  <c r="AM1322" i="5"/>
  <c r="AL1635" i="5"/>
  <c r="AL1140" i="5"/>
  <c r="AL1351" i="5"/>
  <c r="AK953" i="5"/>
  <c r="AK950" i="5"/>
  <c r="AK963" i="5"/>
  <c r="AK1058" i="5"/>
  <c r="AM1456" i="5"/>
  <c r="AM1417" i="5"/>
  <c r="AM986" i="5"/>
  <c r="AM404" i="5"/>
  <c r="AM1493" i="5"/>
  <c r="AL779" i="5"/>
  <c r="AM447" i="5"/>
  <c r="AM1609" i="5"/>
  <c r="AK1140" i="5"/>
  <c r="AM1321" i="5"/>
  <c r="AM815" i="5"/>
  <c r="AM952" i="5"/>
  <c r="AN1388" i="5"/>
  <c r="AJ1382" i="5"/>
  <c r="AL998" i="5"/>
  <c r="AL1571" i="5"/>
  <c r="AK1561" i="5"/>
  <c r="AM1536" i="5"/>
  <c r="AM926" i="5"/>
  <c r="AJ805" i="5"/>
  <c r="AK1456" i="5"/>
  <c r="AN1395" i="5"/>
  <c r="AK991" i="5"/>
  <c r="AM1354" i="5"/>
  <c r="AN1131" i="5"/>
  <c r="AM742" i="5"/>
  <c r="AL404" i="5"/>
  <c r="AN1165" i="5"/>
  <c r="AL1465" i="5"/>
  <c r="AL884" i="5"/>
  <c r="AJ1388" i="5"/>
  <c r="AN1604" i="5"/>
  <c r="AL1321" i="5"/>
  <c r="AK1209" i="5"/>
  <c r="AM1459" i="5"/>
  <c r="AK809" i="5"/>
  <c r="AN438" i="5"/>
  <c r="AJ1604" i="5"/>
  <c r="AN916" i="5"/>
  <c r="AM1102" i="5"/>
  <c r="AM918" i="5"/>
  <c r="AN1389" i="5"/>
  <c r="AM1533" i="5"/>
  <c r="AM1023" i="5"/>
  <c r="AK1095" i="5"/>
  <c r="AN1390" i="5"/>
  <c r="AL1311" i="5"/>
  <c r="AN634" i="5"/>
  <c r="AK628" i="5"/>
  <c r="AN631" i="5"/>
  <c r="AJ193" i="5"/>
  <c r="AK1311" i="5"/>
  <c r="AK440" i="5"/>
  <c r="AM1490" i="5"/>
  <c r="AL1024" i="5"/>
  <c r="AL881" i="5"/>
  <c r="AL1418" i="5"/>
  <c r="AL949" i="5"/>
  <c r="AM915" i="5"/>
  <c r="AK780" i="5"/>
  <c r="AK1130" i="5"/>
  <c r="AL1350" i="5"/>
  <c r="AK445" i="5"/>
  <c r="AN1062" i="5"/>
  <c r="AM1100" i="5"/>
  <c r="AJ1420" i="5"/>
  <c r="AM844" i="5"/>
  <c r="AM883" i="5"/>
  <c r="AN877" i="5"/>
  <c r="AK1350" i="5"/>
  <c r="AL1565" i="5"/>
  <c r="AK1454" i="5"/>
  <c r="AL743" i="5"/>
  <c r="AJ1171" i="5"/>
  <c r="AJ1569" i="5"/>
  <c r="AM1566" i="5"/>
  <c r="AN447" i="5"/>
  <c r="AK1566" i="5"/>
  <c r="AL1280" i="5"/>
  <c r="AJ741" i="5"/>
  <c r="AN1637" i="5"/>
  <c r="AJ1464" i="5"/>
  <c r="AL1212" i="5"/>
  <c r="AL411" i="5"/>
  <c r="AN399" i="5"/>
  <c r="AK738" i="5"/>
  <c r="AK996" i="5"/>
  <c r="AN955" i="5"/>
  <c r="AM1066" i="5"/>
  <c r="AJ1599" i="5"/>
  <c r="AL769" i="5"/>
  <c r="AK1315" i="5"/>
  <c r="AM399" i="5"/>
  <c r="AN777" i="5"/>
  <c r="AN1353" i="5"/>
  <c r="AN806" i="5"/>
  <c r="AM1599" i="5"/>
  <c r="AJ1572" i="5"/>
  <c r="AM843" i="5"/>
  <c r="AN1213" i="5"/>
  <c r="AK1323" i="5"/>
  <c r="AJ1311" i="5"/>
  <c r="AK1093" i="5"/>
  <c r="AN1417" i="5"/>
  <c r="AL1143" i="5"/>
  <c r="AM807" i="5"/>
  <c r="AJ1492" i="5"/>
  <c r="AN1273" i="5"/>
  <c r="AM1526" i="5"/>
  <c r="AJ1142" i="5"/>
  <c r="AM409" i="5"/>
  <c r="AN810" i="5"/>
  <c r="AL1276" i="5"/>
  <c r="AK1060" i="5"/>
  <c r="AL914" i="5"/>
  <c r="AL402" i="5"/>
  <c r="AN776" i="5"/>
  <c r="AL744" i="5"/>
  <c r="AJ951" i="5"/>
  <c r="AK1395" i="5"/>
  <c r="AN445" i="5"/>
  <c r="AL1600" i="5"/>
  <c r="AL1070" i="5"/>
  <c r="AK1276" i="5"/>
  <c r="AJ1131" i="5"/>
  <c r="AN1104" i="5"/>
  <c r="AN1277" i="5"/>
  <c r="AJ842" i="5"/>
  <c r="AJ442" i="5"/>
  <c r="AM1431" i="5"/>
  <c r="AN1102" i="5"/>
  <c r="AK1102" i="5"/>
  <c r="AM885" i="5"/>
  <c r="AM747" i="5"/>
  <c r="AM1636" i="5"/>
  <c r="AM1455" i="5"/>
  <c r="AM998" i="5"/>
  <c r="AJ954" i="5"/>
  <c r="AN1029" i="5"/>
  <c r="AJ1347" i="5"/>
  <c r="AJ1497" i="5"/>
  <c r="AJ1103" i="5"/>
  <c r="AJ405" i="5"/>
  <c r="AJ400" i="5"/>
  <c r="AL1284" i="5"/>
  <c r="AN853" i="5"/>
  <c r="AK810" i="5"/>
  <c r="AL1206" i="5"/>
  <c r="AJ1421" i="5"/>
  <c r="AM441" i="5"/>
  <c r="AJ1602" i="5"/>
  <c r="AM1569" i="5"/>
  <c r="AN844" i="5"/>
  <c r="AL1277" i="5"/>
  <c r="AN444" i="5"/>
  <c r="AJ1313" i="5"/>
  <c r="AJ1101" i="5"/>
  <c r="AN1643" i="5"/>
  <c r="AJ775" i="5"/>
  <c r="AJ1274" i="5"/>
  <c r="AJ1465" i="5"/>
  <c r="AK1421" i="5"/>
  <c r="AM889" i="5"/>
  <c r="AK1463" i="5"/>
  <c r="AJ1500" i="5"/>
  <c r="AL1421" i="5"/>
  <c r="AL1130" i="5"/>
  <c r="AN812" i="5"/>
  <c r="AK1321" i="5"/>
  <c r="AJ1102" i="5"/>
  <c r="AN960" i="5"/>
  <c r="AN813" i="5"/>
  <c r="AK1418" i="5"/>
  <c r="AL1394" i="5"/>
  <c r="AK844" i="5"/>
  <c r="AK1536" i="5"/>
  <c r="AM444" i="5"/>
  <c r="AM1068" i="5"/>
  <c r="AL951" i="5"/>
  <c r="AM1355" i="5"/>
  <c r="AJ1646" i="5"/>
  <c r="AJ1422" i="5"/>
  <c r="AK999" i="5"/>
  <c r="AJ949" i="5"/>
  <c r="AM1310" i="5"/>
  <c r="AK846" i="5"/>
  <c r="AL1066" i="5"/>
  <c r="AM1312" i="5"/>
  <c r="AJ1071" i="5"/>
  <c r="AM1211" i="5"/>
  <c r="AL1058" i="5"/>
  <c r="AK1501" i="5"/>
  <c r="AJ1240" i="5"/>
  <c r="AK1358" i="5"/>
  <c r="AN439" i="5"/>
  <c r="AM1103" i="5"/>
  <c r="AK1066" i="5"/>
  <c r="AL1033" i="5"/>
  <c r="AM845" i="5"/>
  <c r="AN884" i="5"/>
  <c r="AN410" i="5"/>
  <c r="AJ1070" i="5"/>
  <c r="AN738" i="5"/>
  <c r="AM917" i="5"/>
  <c r="AK1170" i="5"/>
  <c r="AN778" i="5"/>
  <c r="AN1143" i="5"/>
  <c r="AM1134" i="5"/>
  <c r="AM734" i="5"/>
  <c r="AK412" i="5"/>
  <c r="AK921" i="5"/>
  <c r="AM1605" i="5"/>
  <c r="AL1274" i="5"/>
  <c r="AJ1320" i="5"/>
  <c r="AJ950" i="5"/>
  <c r="AK811" i="5"/>
  <c r="AK1383" i="5"/>
  <c r="AL880" i="5"/>
  <c r="AL1527" i="5"/>
  <c r="AM1171" i="5"/>
  <c r="AL1278" i="5"/>
  <c r="AJ1287" i="5"/>
  <c r="AM1168" i="5"/>
  <c r="AL1598" i="5"/>
  <c r="AJ1239" i="5"/>
  <c r="AM949" i="5"/>
  <c r="AM1392" i="5"/>
  <c r="AJ1354" i="5"/>
  <c r="AM443" i="5"/>
  <c r="AN843" i="5"/>
  <c r="AK1204" i="5"/>
  <c r="AN1636" i="5"/>
  <c r="AL746" i="5"/>
  <c r="AN1563" i="5"/>
  <c r="AM1386" i="5"/>
  <c r="AN891" i="5"/>
  <c r="AK403" i="5"/>
  <c r="AL400" i="5"/>
  <c r="AK1609" i="5"/>
  <c r="AL812" i="5"/>
  <c r="AJ1385" i="5"/>
  <c r="AM1204" i="5"/>
  <c r="AJ1033" i="5"/>
  <c r="AL1249" i="5"/>
  <c r="AJ1215" i="5"/>
  <c r="AJ1207" i="5"/>
  <c r="AN1426" i="5"/>
  <c r="AN1633" i="5"/>
  <c r="AJ1104" i="5"/>
  <c r="AN449" i="5"/>
  <c r="AK960" i="5"/>
  <c r="AM1347" i="5"/>
  <c r="AL450" i="5"/>
  <c r="AK819" i="5"/>
  <c r="AM996" i="5"/>
  <c r="AL1309" i="5"/>
  <c r="AN925" i="5"/>
  <c r="AN1420" i="5"/>
  <c r="AK885" i="5"/>
  <c r="AK1599" i="5"/>
  <c r="AN442" i="5"/>
  <c r="AL1489" i="5"/>
  <c r="AL1134" i="5"/>
  <c r="AJ1502" i="5"/>
  <c r="AL440" i="5"/>
  <c r="AN1467" i="5"/>
  <c r="AJ1319" i="5"/>
  <c r="AM841" i="5"/>
  <c r="AN1466" i="5"/>
  <c r="AM924" i="5"/>
  <c r="AK1317" i="5"/>
  <c r="AL916" i="5"/>
  <c r="AN1275" i="5"/>
  <c r="AM1209" i="5"/>
  <c r="AL952" i="5"/>
  <c r="AM879" i="5"/>
  <c r="AK1419" i="5"/>
  <c r="AL815" i="5"/>
  <c r="AJ998" i="5"/>
  <c r="AN1646" i="5"/>
  <c r="AN771" i="5"/>
  <c r="AJ883" i="5"/>
  <c r="AM778" i="5"/>
  <c r="AM1314" i="5"/>
  <c r="AL913" i="5"/>
  <c r="AK989" i="5"/>
  <c r="AM1385" i="5"/>
  <c r="AL926" i="5"/>
  <c r="AL1462" i="5"/>
  <c r="AN1176" i="5"/>
  <c r="AL1030" i="5"/>
  <c r="AL1251" i="5"/>
  <c r="AJ1645" i="5"/>
  <c r="AL879" i="5"/>
  <c r="AM1454" i="5"/>
  <c r="AM851" i="5"/>
  <c r="AJ1134" i="5"/>
  <c r="AM1428" i="5"/>
  <c r="AJ846" i="5"/>
  <c r="AK992" i="5"/>
  <c r="AN1639" i="5"/>
  <c r="AL661" i="5"/>
  <c r="AL1035" i="5"/>
  <c r="AK1318" i="5"/>
  <c r="AJ1251" i="5"/>
  <c r="AK1280" i="5"/>
  <c r="AN1237" i="5"/>
  <c r="AN1167" i="5"/>
  <c r="AM1388" i="5"/>
  <c r="AN815" i="5"/>
  <c r="AJ408" i="5"/>
  <c r="AK1025" i="5"/>
  <c r="AJ1316" i="5"/>
  <c r="AL1490" i="5"/>
  <c r="AL738" i="5"/>
  <c r="AM1608" i="5"/>
  <c r="AM401" i="5"/>
  <c r="AM1356" i="5"/>
  <c r="AK1494" i="5"/>
  <c r="AJ878" i="5"/>
  <c r="AL1387" i="5"/>
  <c r="AN773" i="5"/>
  <c r="AM1423" i="5"/>
  <c r="AL918" i="5"/>
  <c r="AJ1212" i="5"/>
  <c r="AL1103" i="5"/>
  <c r="AN1527" i="5"/>
  <c r="AL958" i="5"/>
  <c r="AM1069" i="5"/>
  <c r="AN1173" i="5"/>
  <c r="AK1239" i="5"/>
  <c r="AL1354" i="5"/>
  <c r="AN993" i="5"/>
  <c r="AK806" i="5"/>
  <c r="AM1029" i="5"/>
  <c r="AM891" i="5"/>
  <c r="AK733" i="5"/>
  <c r="AN999" i="5"/>
  <c r="AJ783" i="5"/>
  <c r="AK1137" i="5"/>
  <c r="AK1165" i="5"/>
  <c r="AN1351" i="5"/>
  <c r="AK1310" i="5"/>
  <c r="AN742" i="5"/>
  <c r="AN1489" i="5"/>
  <c r="AJ1097" i="5"/>
  <c r="AL441" i="5"/>
  <c r="AM961" i="5"/>
  <c r="AJ407" i="5"/>
  <c r="AK411" i="5"/>
  <c r="AM1495" i="5"/>
  <c r="AK1061" i="5"/>
  <c r="AM882" i="5"/>
  <c r="AN805" i="5"/>
  <c r="AJ1633" i="5"/>
  <c r="AM1034" i="5"/>
  <c r="AJ1205" i="5"/>
  <c r="AM1498" i="5"/>
  <c r="AJ1539" i="5"/>
  <c r="AL399" i="5"/>
  <c r="AK1106" i="5"/>
  <c r="AL1318" i="5"/>
  <c r="AM1101" i="5"/>
  <c r="AN1240" i="5"/>
  <c r="AM1237" i="5"/>
  <c r="AM445" i="5"/>
  <c r="AJ888" i="5"/>
  <c r="AK1172" i="5"/>
  <c r="AM890" i="5"/>
  <c r="AL777" i="5"/>
  <c r="AL1283" i="5"/>
  <c r="AL854" i="5"/>
  <c r="AL841" i="5"/>
  <c r="AL1637" i="5"/>
  <c r="AL1574" i="5"/>
  <c r="AL1601" i="5"/>
  <c r="AJ1206" i="5"/>
  <c r="AK1314" i="5"/>
  <c r="AL1644" i="5"/>
  <c r="AL737" i="5"/>
  <c r="AM1311" i="5"/>
  <c r="AJ809" i="5"/>
  <c r="AN914" i="5"/>
  <c r="AN1458" i="5"/>
  <c r="AK986" i="5"/>
  <c r="AL442" i="5"/>
  <c r="AN739" i="5"/>
  <c r="AM818" i="5"/>
  <c r="AK1498" i="5"/>
  <c r="AJ992" i="5"/>
  <c r="AJ1286" i="5"/>
  <c r="AN1571" i="5"/>
  <c r="AJ1317" i="5"/>
  <c r="AK1104" i="5"/>
  <c r="AL950" i="5"/>
  <c r="AK1603" i="5"/>
  <c r="AN1280" i="5"/>
  <c r="AM999" i="5"/>
  <c r="AM1453" i="5"/>
  <c r="AL747" i="5"/>
  <c r="AJ447" i="5"/>
  <c r="AK990" i="5"/>
  <c r="AK1320" i="5"/>
  <c r="AN783" i="5"/>
  <c r="AL855" i="5"/>
  <c r="AN1534" i="5"/>
  <c r="AJ1353" i="5"/>
  <c r="AJ780" i="5"/>
  <c r="AK852" i="5"/>
  <c r="AM1142" i="5"/>
  <c r="AN1384" i="5"/>
  <c r="AK925" i="5"/>
  <c r="AL1142" i="5"/>
  <c r="AJ1601" i="5"/>
  <c r="AL733" i="5"/>
  <c r="AL922" i="5"/>
  <c r="AL1025" i="5"/>
  <c r="AM1349" i="5"/>
  <c r="AM1176" i="5"/>
  <c r="AJ1605" i="5"/>
  <c r="AK915" i="5"/>
  <c r="AL923" i="5"/>
  <c r="AL1491" i="5"/>
  <c r="AM1393" i="5"/>
  <c r="AN1356" i="5"/>
  <c r="AK746" i="5"/>
  <c r="AN1345" i="5"/>
  <c r="AM1573" i="5"/>
  <c r="AL806" i="5"/>
  <c r="AJ1201" i="5"/>
  <c r="AK1202" i="5"/>
  <c r="AN1526" i="5"/>
  <c r="AJ1346" i="5"/>
  <c r="AJ1034" i="5"/>
  <c r="AL1032" i="5"/>
  <c r="AJ406" i="5"/>
  <c r="AN1031" i="5"/>
  <c r="AM1529" i="5"/>
  <c r="AL1286" i="5"/>
  <c r="AJ1105" i="5"/>
  <c r="AJ841" i="5"/>
  <c r="AJ1062" i="5"/>
  <c r="AL1395" i="5"/>
  <c r="AL1501" i="5"/>
  <c r="AL413" i="5"/>
  <c r="AM1203" i="5"/>
  <c r="AL1279" i="5"/>
  <c r="AN1026" i="5"/>
  <c r="AK1563" i="5"/>
  <c r="AJ849" i="5"/>
  <c r="AK815" i="5"/>
  <c r="AM1359" i="5"/>
  <c r="AJ1213" i="5"/>
  <c r="AM963" i="5"/>
  <c r="AM1205" i="5"/>
  <c r="AL992" i="5"/>
  <c r="AJ1244" i="5"/>
  <c r="AL954" i="5"/>
  <c r="AK1535" i="5"/>
  <c r="AL1357" i="5"/>
  <c r="AL1646" i="5"/>
  <c r="AM746" i="5"/>
  <c r="AJ1564" i="5"/>
  <c r="AJ437" i="5"/>
  <c r="AJ952" i="5"/>
  <c r="AM1467" i="5"/>
  <c r="AL1059" i="5"/>
  <c r="AK1502" i="5"/>
  <c r="AM954" i="5"/>
  <c r="AJ1571" i="5"/>
  <c r="AN1570" i="5"/>
  <c r="AN846" i="5"/>
  <c r="AJ1168" i="5"/>
  <c r="AM1358" i="5"/>
  <c r="AK993" i="5"/>
  <c r="AM987" i="5"/>
  <c r="AL1533" i="5"/>
  <c r="AJ1133" i="5"/>
  <c r="AM1645" i="5"/>
  <c r="AK1351" i="5"/>
  <c r="AL735" i="5"/>
  <c r="AJ629" i="5"/>
  <c r="AN878" i="5"/>
  <c r="AK438" i="5"/>
  <c r="AJ847" i="5"/>
  <c r="AL891" i="5"/>
  <c r="AM1429" i="5"/>
  <c r="AN924" i="5"/>
  <c r="AN997" i="5"/>
  <c r="AK1022" i="5"/>
  <c r="AK1422" i="5"/>
  <c r="AK1100" i="5"/>
  <c r="AN889" i="5"/>
  <c r="AJ776" i="5"/>
  <c r="AL780" i="5"/>
  <c r="AK409" i="5"/>
  <c r="AK443" i="5"/>
  <c r="AL1285" i="5"/>
  <c r="AN1357" i="5"/>
  <c r="AJ991" i="5"/>
  <c r="AL1242" i="5"/>
  <c r="AN1497" i="5"/>
  <c r="AJ1282" i="5"/>
  <c r="AN408" i="5"/>
  <c r="AJ814" i="5"/>
  <c r="AL638" i="5"/>
  <c r="AJ200" i="5"/>
  <c r="AM627" i="5"/>
  <c r="AN636" i="5"/>
  <c r="AK633" i="5"/>
  <c r="AN635" i="5"/>
  <c r="AM1315" i="5"/>
  <c r="AJ1279" i="5"/>
  <c r="AM1570" i="5"/>
  <c r="AN1278" i="5"/>
  <c r="AK449" i="5"/>
  <c r="AJ1246" i="5"/>
  <c r="AN847" i="5"/>
  <c r="AK1574" i="5"/>
  <c r="AM1638" i="5"/>
  <c r="AN1201" i="5"/>
  <c r="AJ774" i="5"/>
  <c r="AK1242" i="5"/>
  <c r="AM1095" i="5"/>
  <c r="AM1425" i="5"/>
  <c r="AK1462" i="5"/>
  <c r="AK1349" i="5"/>
  <c r="AN1647" i="5"/>
  <c r="AK1533" i="5"/>
  <c r="AL1347" i="5"/>
  <c r="AL1605" i="5"/>
  <c r="AJ1141" i="5"/>
  <c r="AN1611" i="5"/>
  <c r="AL1239" i="5"/>
  <c r="AJ914" i="5"/>
  <c r="AL1100" i="5"/>
  <c r="AJ987" i="5"/>
  <c r="AN1575" i="5"/>
  <c r="AM1105" i="5"/>
  <c r="AJ782" i="5"/>
  <c r="AM1280" i="5"/>
  <c r="AM988" i="5"/>
  <c r="AL1105" i="5"/>
  <c r="AK891" i="5"/>
  <c r="AJ1394" i="5"/>
  <c r="AJ961" i="5"/>
  <c r="AN1455" i="5"/>
  <c r="AK1132" i="5"/>
  <c r="AN1094" i="5"/>
  <c r="AM1135" i="5"/>
  <c r="AM1610" i="5"/>
  <c r="AL927" i="5"/>
  <c r="AJ887" i="5"/>
  <c r="AM1285" i="5"/>
  <c r="AN1068" i="5"/>
  <c r="AM914" i="5"/>
  <c r="AN1350" i="5"/>
  <c r="AN1203" i="5"/>
  <c r="AJ1535" i="5"/>
  <c r="AK1034" i="5"/>
  <c r="AL1027" i="5"/>
  <c r="AL988" i="5"/>
  <c r="AM1025" i="5"/>
  <c r="AL1139" i="5"/>
  <c r="AL1248" i="5"/>
  <c r="AM1137" i="5"/>
  <c r="AL1069" i="5"/>
  <c r="AN918" i="5"/>
  <c r="AN1635" i="5"/>
  <c r="AL917" i="5"/>
  <c r="AK1071" i="5"/>
  <c r="AM1061" i="5"/>
  <c r="AM773" i="5"/>
  <c r="AN404" i="5"/>
  <c r="AL890" i="5"/>
  <c r="AJ915" i="5"/>
  <c r="AL1243" i="5"/>
  <c r="AL403" i="5"/>
  <c r="AJ410" i="5"/>
  <c r="AM1239" i="5"/>
  <c r="AL1495" i="5"/>
  <c r="AK196" i="5"/>
  <c r="AN949" i="5"/>
  <c r="AM771" i="5"/>
  <c r="AN1465" i="5"/>
  <c r="AK779" i="5"/>
  <c r="AM993" i="5"/>
  <c r="AL1107" i="5"/>
  <c r="AN1493" i="5"/>
  <c r="AK400" i="5"/>
  <c r="AM1094" i="5"/>
  <c r="AL989" i="5"/>
  <c r="AN406" i="5"/>
  <c r="AJ1531" i="5"/>
  <c r="AN1241" i="5"/>
  <c r="AN1535" i="5"/>
  <c r="AN1141" i="5"/>
  <c r="AM923" i="5"/>
  <c r="AK448" i="5"/>
  <c r="AJ742" i="5"/>
  <c r="AJ1170" i="5"/>
  <c r="AN402" i="5"/>
  <c r="AJ1536" i="5"/>
  <c r="AJ1203" i="5"/>
  <c r="AK1596" i="5"/>
  <c r="AN662" i="5"/>
  <c r="AK636" i="5"/>
  <c r="AH484" i="5"/>
  <c r="AJ666" i="5"/>
  <c r="AN665" i="5"/>
  <c r="AH482" i="5"/>
  <c r="AM850" i="5"/>
  <c r="AN1323" i="5"/>
  <c r="AJ885" i="5"/>
  <c r="AL845" i="5"/>
  <c r="AN775" i="5"/>
  <c r="AN817" i="5"/>
  <c r="AJ1283" i="5"/>
  <c r="AM1641" i="5"/>
  <c r="AK1243" i="5"/>
  <c r="AL1131" i="5"/>
  <c r="AK410" i="5"/>
  <c r="AJ1129" i="5"/>
  <c r="AN1286" i="5"/>
  <c r="AN1498" i="5"/>
  <c r="AJ1603" i="5"/>
  <c r="AK1604" i="5"/>
  <c r="AJ881" i="5"/>
  <c r="AN1383" i="5"/>
  <c r="AK924" i="5"/>
  <c r="AK1431" i="5"/>
  <c r="AN769" i="5"/>
  <c r="AM1026" i="5"/>
  <c r="AN411" i="5"/>
  <c r="AM1606" i="5"/>
  <c r="AL1029" i="5"/>
  <c r="AJ807" i="5"/>
  <c r="AK913" i="5"/>
  <c r="AL1566" i="5"/>
  <c r="AK1392" i="5"/>
  <c r="AK1134" i="5"/>
  <c r="AN1137" i="5"/>
  <c r="AM1104" i="5"/>
  <c r="AL1282" i="5"/>
  <c r="AM1021" i="5"/>
  <c r="AM1564" i="5"/>
  <c r="AN1028" i="5"/>
  <c r="AL1214" i="5"/>
  <c r="AK1282" i="5"/>
  <c r="AK853" i="5"/>
  <c r="AJ1350" i="5"/>
  <c r="AK1207" i="5"/>
  <c r="AM772" i="5"/>
  <c r="AL1567" i="5"/>
  <c r="AL816" i="5"/>
  <c r="AJ733" i="5"/>
  <c r="AK1636" i="5"/>
  <c r="AJ1608" i="5"/>
  <c r="AM437" i="5"/>
  <c r="AN1242" i="5"/>
  <c r="AJ1423" i="5"/>
  <c r="AK958" i="5"/>
  <c r="AJ1352" i="5"/>
  <c r="AL1391" i="5"/>
  <c r="AL774" i="5"/>
  <c r="AN1066" i="5"/>
  <c r="AK1386" i="5"/>
  <c r="AM1284" i="5"/>
  <c r="AK1455" i="5"/>
  <c r="AM1492" i="5"/>
  <c r="AK1464" i="5"/>
  <c r="AJ1425" i="5"/>
  <c r="AL1060" i="5"/>
  <c r="AK734" i="5"/>
  <c r="AN1641" i="5"/>
  <c r="AN1430" i="5"/>
  <c r="AL805" i="5"/>
  <c r="AN413" i="5"/>
  <c r="AJ1359" i="5"/>
  <c r="AJ1389" i="5"/>
  <c r="AJ746" i="5"/>
  <c r="AJ1064" i="5"/>
  <c r="AL848" i="5"/>
  <c r="AL1240" i="5"/>
  <c r="AL1529" i="5"/>
  <c r="AK1427" i="5"/>
  <c r="AJ1562" i="5"/>
  <c r="AK1490" i="5"/>
  <c r="AK1424" i="5"/>
  <c r="AN1071" i="5"/>
  <c r="AM1394" i="5"/>
  <c r="AK1357" i="5"/>
  <c r="AJ1498" i="5"/>
  <c r="AL1250" i="5"/>
  <c r="AJ1137" i="5"/>
  <c r="AK1206" i="5"/>
  <c r="AJ1457" i="5"/>
  <c r="AL1352" i="5"/>
  <c r="AN850" i="5"/>
  <c r="AL1493" i="5"/>
  <c r="AJ1647" i="5"/>
  <c r="AK1166" i="5"/>
  <c r="AJ1395" i="5"/>
  <c r="AJ1496" i="5"/>
  <c r="AM781" i="5"/>
  <c r="AL437" i="5"/>
  <c r="AN1023" i="5"/>
  <c r="AL1057" i="5"/>
  <c r="AK1633" i="5"/>
  <c r="AL996" i="5"/>
  <c r="AK922" i="5"/>
  <c r="AM1273" i="5"/>
  <c r="AJ734" i="5"/>
  <c r="AK1070" i="5"/>
  <c r="AL1570" i="5"/>
  <c r="AN842" i="5"/>
  <c r="AJ806" i="5"/>
  <c r="AK1355" i="5"/>
  <c r="AJ890" i="5"/>
  <c r="AL1314" i="5"/>
  <c r="AK1032" i="5"/>
  <c r="AN818" i="5"/>
  <c r="AK1348" i="5"/>
  <c r="AL883" i="5"/>
  <c r="AJ1174" i="5"/>
  <c r="AJ879" i="5"/>
  <c r="AL849" i="5"/>
  <c r="AK399" i="5"/>
  <c r="AL740" i="5"/>
  <c r="AL1499" i="5"/>
  <c r="AN1061" i="5"/>
  <c r="AL810" i="5"/>
  <c r="AM1173" i="5"/>
  <c r="AL1348" i="5"/>
  <c r="AL957" i="5"/>
  <c r="AL1275" i="5"/>
  <c r="AM1099" i="5"/>
  <c r="AN1561" i="5"/>
  <c r="AJ1463" i="5"/>
  <c r="AK1138" i="5"/>
  <c r="AK1568" i="5"/>
  <c r="AJ1499" i="5"/>
  <c r="AN1355" i="5"/>
  <c r="AN1210" i="5"/>
  <c r="AL1466" i="5"/>
  <c r="AK1141" i="5"/>
  <c r="AN1424" i="5"/>
  <c r="AJ916" i="5"/>
  <c r="AM817" i="5"/>
  <c r="AL1431" i="5"/>
  <c r="AN1245" i="5"/>
  <c r="AL985" i="5"/>
  <c r="AJ1386" i="5"/>
  <c r="AL1244" i="5"/>
  <c r="AN1063" i="5"/>
  <c r="AN1354" i="5"/>
  <c r="AJ1242" i="5"/>
  <c r="AJ1209" i="5"/>
  <c r="AK851" i="5"/>
  <c r="AM1166" i="5"/>
  <c r="AK1571" i="5"/>
  <c r="AN952" i="5"/>
  <c r="AN1100" i="5"/>
  <c r="AN1597" i="5"/>
  <c r="AN1274" i="5"/>
  <c r="AK1570" i="5"/>
  <c r="AK1384" i="5"/>
  <c r="AL807" i="5"/>
  <c r="AL1021" i="5"/>
  <c r="AJ1639" i="5"/>
  <c r="AK949" i="5"/>
  <c r="AN886" i="5"/>
  <c r="AJ921" i="5"/>
  <c r="AN1386" i="5"/>
  <c r="AK1637" i="5"/>
  <c r="AJ918" i="5"/>
  <c r="AJ1610" i="5"/>
  <c r="AK920" i="5"/>
  <c r="AL1427" i="5"/>
  <c r="AK735" i="5"/>
  <c r="AK1467" i="5"/>
  <c r="AJ1211" i="5"/>
  <c r="AK998" i="5"/>
  <c r="AK1278" i="5"/>
  <c r="AJ1278" i="5"/>
  <c r="AM440" i="5"/>
  <c r="AM813" i="5"/>
  <c r="AL1174" i="5"/>
  <c r="AN1501" i="5"/>
  <c r="AJ1243" i="5"/>
  <c r="AK805" i="5"/>
  <c r="AM806" i="5"/>
  <c r="AM1466" i="5"/>
  <c r="AJ1323" i="5"/>
  <c r="AN956" i="5"/>
  <c r="AJ1493" i="5"/>
  <c r="AK955" i="5"/>
  <c r="AJ1525" i="5"/>
  <c r="AJ399" i="5"/>
  <c r="AN1208" i="5"/>
  <c r="AJ1387" i="5"/>
  <c r="AJ955" i="5"/>
  <c r="AJ1032" i="5"/>
  <c r="AJ844" i="5"/>
  <c r="AK1068" i="5"/>
  <c r="AK1393" i="5"/>
  <c r="AJ1490" i="5"/>
  <c r="AL1241" i="5"/>
  <c r="AM1281" i="5"/>
  <c r="AL1429" i="5"/>
  <c r="AN779" i="5"/>
  <c r="AL1201" i="5"/>
  <c r="AK1281" i="5"/>
  <c r="AN1134" i="5"/>
  <c r="AN772" i="5"/>
  <c r="AM666" i="5"/>
  <c r="AJ636" i="5"/>
  <c r="AM670" i="5"/>
  <c r="AH475" i="5"/>
  <c r="AJ1272" i="5"/>
  <c r="AL1165" i="5"/>
  <c r="AJ848" i="5"/>
  <c r="AJ439" i="5"/>
  <c r="AJ745" i="5"/>
  <c r="AK774" i="5"/>
  <c r="AJ1419" i="5"/>
  <c r="AJ1068" i="5"/>
  <c r="AK782" i="5"/>
  <c r="AN986" i="5"/>
  <c r="AL1393" i="5"/>
  <c r="AJ1065" i="5"/>
  <c r="AJ956" i="5"/>
  <c r="AN1528" i="5"/>
  <c r="AM1351" i="5"/>
  <c r="AM881" i="5"/>
  <c r="AM1418" i="5"/>
  <c r="AJ1281" i="5"/>
  <c r="AN921" i="5"/>
  <c r="AN1314" i="5"/>
  <c r="AN888" i="5"/>
  <c r="AK1537" i="5"/>
  <c r="AL436" i="5"/>
  <c r="AM1497" i="5"/>
  <c r="AK1210" i="5"/>
  <c r="AM1178" i="5"/>
  <c r="AN1249" i="5"/>
  <c r="AM736" i="5"/>
  <c r="AL882" i="5"/>
  <c r="AN987" i="5"/>
  <c r="AN1463" i="5"/>
  <c r="AN1276" i="5"/>
  <c r="AL997" i="5"/>
  <c r="AL1607" i="5"/>
  <c r="AN1322" i="5"/>
  <c r="AJ1348" i="5"/>
  <c r="AM1463" i="5"/>
  <c r="AK1425" i="5"/>
  <c r="AN1610" i="5"/>
  <c r="AM1464" i="5"/>
  <c r="AK957" i="5"/>
  <c r="AN1248" i="5"/>
  <c r="AL843" i="5"/>
  <c r="AJ1460" i="5"/>
  <c r="AM989" i="5"/>
  <c r="AJ441" i="5"/>
  <c r="AL1641" i="5"/>
  <c r="AL1137" i="5"/>
  <c r="AK1529" i="5"/>
  <c r="AM920" i="5"/>
  <c r="AM1530" i="5"/>
  <c r="AK1031" i="5"/>
  <c r="AJ1534" i="5"/>
  <c r="AK1101" i="5"/>
  <c r="AK1453" i="5"/>
  <c r="AM1097" i="5"/>
  <c r="AN851" i="5"/>
  <c r="AL809" i="5"/>
  <c r="AL772" i="5"/>
  <c r="AK1530" i="5"/>
  <c r="AN747" i="5"/>
  <c r="AN1211" i="5"/>
  <c r="AK997" i="5"/>
  <c r="AJ743" i="5"/>
  <c r="AM927" i="5"/>
  <c r="AJ960" i="5"/>
  <c r="AN1320" i="5"/>
  <c r="AM1213" i="5"/>
  <c r="AK1532" i="5"/>
  <c r="AL887" i="5"/>
  <c r="AK1430" i="5"/>
  <c r="AL1246" i="5"/>
  <c r="AL1422" i="5"/>
  <c r="AM922" i="5"/>
  <c r="AL1597" i="5"/>
  <c r="AK742" i="5"/>
  <c r="AN1490" i="5"/>
  <c r="AJ1351" i="5"/>
  <c r="AK1285" i="5"/>
  <c r="AK1167" i="5"/>
  <c r="AK848" i="5"/>
  <c r="AN962" i="5"/>
  <c r="AM1535" i="5"/>
  <c r="AJ812" i="5"/>
  <c r="AN1537" i="5"/>
  <c r="AM408" i="5"/>
  <c r="AN920" i="5"/>
  <c r="AM449" i="5"/>
  <c r="AN1315" i="5"/>
  <c r="AK777" i="5"/>
  <c r="AJ1099" i="5"/>
  <c r="AJ1643" i="5"/>
  <c r="AL1346" i="5"/>
  <c r="AN854" i="5"/>
  <c r="AN1142" i="5"/>
  <c r="AN1607" i="5"/>
  <c r="AK1094" i="5"/>
  <c r="AM1420" i="5"/>
  <c r="AM450" i="5"/>
  <c r="AM739" i="5"/>
  <c r="AN1317" i="5"/>
  <c r="AK1129" i="5"/>
  <c r="AN770" i="5"/>
  <c r="AM1027" i="5"/>
  <c r="AL1528" i="5"/>
  <c r="AK919" i="5"/>
  <c r="AL406" i="5"/>
  <c r="AM1136" i="5"/>
  <c r="AJ845" i="5"/>
  <c r="AM403" i="5"/>
  <c r="AL1319" i="5"/>
  <c r="AL1633" i="5"/>
  <c r="AJ990" i="5"/>
  <c r="AM777" i="5"/>
  <c r="AM1634" i="5"/>
  <c r="AJ1238" i="5"/>
  <c r="AM1462" i="5"/>
  <c r="AN1202" i="5"/>
  <c r="AK1313" i="5"/>
  <c r="AL781" i="5"/>
  <c r="AK1641" i="5"/>
  <c r="AJ1384" i="5"/>
  <c r="AN1538" i="5"/>
  <c r="AN1634" i="5"/>
  <c r="AJ997" i="5"/>
  <c r="AL1093" i="5"/>
  <c r="AK1531" i="5"/>
  <c r="AK1572" i="5"/>
  <c r="AL1273" i="5"/>
  <c r="AN1169" i="5"/>
  <c r="AJ1273" i="5"/>
  <c r="AJ1533" i="5"/>
  <c r="AK1607" i="5"/>
  <c r="AK886" i="5"/>
  <c r="AM809" i="5"/>
  <c r="AM819" i="5"/>
  <c r="AK1642" i="5"/>
  <c r="AL1031" i="5"/>
  <c r="AN848" i="5"/>
  <c r="AJ1031" i="5"/>
  <c r="AN1171" i="5"/>
  <c r="AJ1537" i="5"/>
  <c r="AM1241" i="5"/>
  <c r="AN1106" i="5"/>
  <c r="AN1495" i="5"/>
  <c r="AL1023" i="5"/>
  <c r="AJ1574" i="5"/>
  <c r="AN1238" i="5"/>
  <c r="AM1499" i="5"/>
  <c r="AN998" i="5"/>
  <c r="AM1215" i="5"/>
  <c r="AM1210" i="5"/>
  <c r="AL1133" i="5"/>
  <c r="AK404" i="5"/>
  <c r="AM1175" i="5"/>
  <c r="AJ1489" i="5"/>
  <c r="AM413" i="5"/>
  <c r="AJ1453" i="5"/>
  <c r="AK441" i="5"/>
  <c r="AJ1277" i="5"/>
  <c r="AK995" i="5"/>
  <c r="AL1101" i="5"/>
  <c r="AL1526" i="5"/>
  <c r="AK962" i="5"/>
  <c r="AL734" i="5"/>
  <c r="AM1563" i="5"/>
  <c r="AK956" i="5"/>
  <c r="AM744" i="5"/>
  <c r="AL955" i="5"/>
  <c r="AL1323" i="5"/>
  <c r="AL1561" i="5"/>
  <c r="AM1501" i="5"/>
  <c r="AJ409" i="5"/>
  <c r="AN1310" i="5"/>
  <c r="AL1168" i="5"/>
  <c r="AL1166" i="5"/>
  <c r="AM1246" i="5"/>
  <c r="AN1178" i="5"/>
  <c r="AM1276" i="5"/>
  <c r="AL407" i="5"/>
  <c r="AM1381" i="5"/>
  <c r="AJ852" i="5"/>
  <c r="AJ1424" i="5"/>
  <c r="AK1390" i="5"/>
  <c r="AM1643" i="5"/>
  <c r="AJ1063" i="5"/>
  <c r="AK814" i="5"/>
  <c r="AL819" i="5"/>
  <c r="AK843" i="5"/>
  <c r="AK847" i="5"/>
  <c r="AJ444" i="5"/>
  <c r="AL1390" i="5"/>
  <c r="AL444" i="5"/>
  <c r="AJ1568" i="5"/>
  <c r="AK1283" i="5"/>
  <c r="AN740" i="5"/>
  <c r="AL1315" i="5"/>
  <c r="AM1240" i="5"/>
  <c r="AJ919" i="5"/>
  <c r="AM1248" i="5"/>
  <c r="AN1034" i="5"/>
  <c r="AK745" i="5"/>
  <c r="AM1575" i="5"/>
  <c r="AJ440" i="5"/>
  <c r="AK437" i="5"/>
  <c r="AK1499" i="5"/>
  <c r="AK1526" i="5"/>
  <c r="AN1093" i="5"/>
  <c r="AL742" i="5"/>
  <c r="AN1239" i="5"/>
  <c r="AJ891" i="5"/>
  <c r="AL1609" i="5"/>
  <c r="AM995" i="5"/>
  <c r="AK1465" i="5"/>
  <c r="AM1131" i="5"/>
  <c r="AK1103" i="5"/>
  <c r="AL447" i="5"/>
  <c r="AK1611" i="5"/>
  <c r="AL1104" i="5"/>
  <c r="AK1640" i="5"/>
  <c r="AN1385" i="5"/>
  <c r="AK1107" i="5"/>
  <c r="AJ778" i="5"/>
  <c r="AM1143" i="5"/>
  <c r="AL1034" i="5"/>
  <c r="AJ958" i="5"/>
  <c r="AJ1237" i="5"/>
  <c r="AN1394" i="5"/>
  <c r="AM1287" i="5"/>
  <c r="AM735" i="5"/>
  <c r="AN1205" i="5"/>
  <c r="AM1179" i="5"/>
  <c r="AN1069" i="5"/>
  <c r="AN1107" i="5"/>
  <c r="AL1172" i="5"/>
  <c r="AM955" i="5"/>
  <c r="AK408" i="5"/>
  <c r="AM1647" i="5"/>
  <c r="AK880" i="5"/>
  <c r="AJ1430" i="5"/>
  <c r="AJ737" i="5"/>
  <c r="AN1316" i="5"/>
  <c r="AK917" i="5"/>
  <c r="AJ1426" i="5"/>
  <c r="AL1203" i="5"/>
  <c r="AK1389" i="5"/>
  <c r="AK1359" i="5"/>
  <c r="AM1534" i="5"/>
  <c r="AM1201" i="5"/>
  <c r="AK1534" i="5"/>
  <c r="AM1277" i="5"/>
  <c r="AL1380" i="5"/>
  <c r="AM1596" i="5"/>
  <c r="AK635" i="5"/>
  <c r="AK632" i="5"/>
  <c r="AL915" i="5"/>
  <c r="AM1208" i="5"/>
  <c r="AK1065" i="5"/>
  <c r="AJ1462" i="5"/>
  <c r="AK1345" i="5"/>
  <c r="AL1572" i="5"/>
  <c r="AK1237" i="5"/>
  <c r="AN1600" i="5"/>
  <c r="AN1133" i="5"/>
  <c r="AK1354" i="5"/>
  <c r="AM956" i="5"/>
  <c r="AM1033" i="5"/>
  <c r="AN887" i="5"/>
  <c r="AK1569" i="5"/>
  <c r="AK1027" i="5"/>
  <c r="AJ1567" i="5"/>
  <c r="AJ1418" i="5"/>
  <c r="AL439" i="5"/>
  <c r="AM1491" i="5"/>
  <c r="AN448" i="5"/>
  <c r="AJ853" i="5"/>
  <c r="AM1286" i="5"/>
  <c r="AL1464" i="5"/>
  <c r="AL1312" i="5"/>
  <c r="AJ880" i="5"/>
  <c r="AL811" i="5"/>
  <c r="AN1640" i="5"/>
  <c r="AM812" i="5"/>
  <c r="AK807" i="5"/>
  <c r="AM779" i="5"/>
  <c r="AN1170" i="5"/>
  <c r="AK450" i="5"/>
  <c r="AL1141" i="5"/>
  <c r="AJ1600" i="5"/>
  <c r="AK1644" i="5"/>
  <c r="AN1101" i="5"/>
  <c r="AM1313" i="5"/>
  <c r="AL963" i="5"/>
  <c r="AN1250" i="5"/>
  <c r="AL443" i="5"/>
  <c r="AM1251" i="5"/>
  <c r="AK1212" i="5"/>
  <c r="AL1599" i="5"/>
  <c r="AJ1454" i="5"/>
  <c r="AK1063" i="5"/>
  <c r="AJ735" i="5"/>
  <c r="AJ996" i="5"/>
  <c r="AN1645" i="5"/>
  <c r="AM1537" i="5"/>
  <c r="AK1312" i="5"/>
  <c r="AL1099" i="5"/>
  <c r="AN1168" i="5"/>
  <c r="AM745" i="5"/>
  <c r="AM412" i="5"/>
  <c r="AJ1312" i="5"/>
  <c r="AJ736" i="5"/>
  <c r="AN1347" i="5"/>
  <c r="AJ739" i="5"/>
  <c r="AN1321" i="5"/>
  <c r="AL770" i="5"/>
  <c r="AK1497" i="5"/>
  <c r="AL886" i="5"/>
  <c r="AL1245" i="5"/>
  <c r="AJ1275" i="5"/>
  <c r="AN1598" i="5"/>
  <c r="AN441" i="5"/>
  <c r="AM1389" i="5"/>
  <c r="AM925" i="5"/>
  <c r="AN735" i="5"/>
  <c r="AK1645" i="5"/>
  <c r="AJ989" i="5"/>
  <c r="AJ779" i="5"/>
  <c r="AK1496" i="5"/>
  <c r="AL1645" i="5"/>
  <c r="AJ1315" i="5"/>
  <c r="AJ1495" i="5"/>
  <c r="AN1352" i="5"/>
  <c r="AN807" i="5"/>
  <c r="AK1287" i="5"/>
  <c r="AK988" i="5"/>
  <c r="AK1316" i="5"/>
  <c r="AL1563" i="5"/>
  <c r="AK1168" i="5"/>
  <c r="AM1565" i="5"/>
  <c r="AJ925" i="5"/>
  <c r="AL953" i="5"/>
  <c r="AL1640" i="5"/>
  <c r="AK1461" i="5"/>
  <c r="AM1141" i="5"/>
  <c r="AL1454" i="5"/>
  <c r="AK1021" i="5"/>
  <c r="AM1169" i="5"/>
  <c r="AJ1061" i="5"/>
  <c r="AN1136" i="5"/>
  <c r="AM960" i="5"/>
  <c r="AN961" i="5"/>
  <c r="AM985" i="5"/>
  <c r="AJ1427" i="5"/>
  <c r="AN1606" i="5"/>
  <c r="AN781" i="5"/>
  <c r="AK773" i="5"/>
  <c r="AL1381" i="5"/>
  <c r="AJ1106" i="5"/>
  <c r="AN1209" i="5"/>
  <c r="AN1099" i="5"/>
  <c r="AL817" i="5"/>
  <c r="AM1106" i="5"/>
  <c r="AJ1491" i="5"/>
  <c r="AL1097" i="5"/>
  <c r="AJ1494" i="5"/>
  <c r="AJ854" i="5"/>
  <c r="AM743" i="5"/>
  <c r="AJ999" i="5"/>
  <c r="AL1316" i="5"/>
  <c r="AK1030" i="5"/>
  <c r="AJ1035" i="5"/>
  <c r="AN1166" i="5"/>
  <c r="AL1460" i="5"/>
  <c r="AL995" i="5"/>
  <c r="AJ769" i="5"/>
  <c r="AN1453" i="5"/>
  <c r="AJ1135" i="5"/>
  <c r="AN1172" i="5"/>
  <c r="AN407" i="5"/>
  <c r="AN923" i="5"/>
  <c r="AM887" i="5"/>
  <c r="AN1312" i="5"/>
  <c r="AL1610" i="5"/>
  <c r="AN852" i="5"/>
  <c r="AJ747" i="5"/>
  <c r="AK1387" i="5"/>
  <c r="AJ771" i="5"/>
  <c r="AM1323" i="5"/>
  <c r="AM842" i="5"/>
  <c r="AJ1638" i="5"/>
  <c r="AK1457" i="5"/>
  <c r="AN1096" i="5"/>
  <c r="AM411" i="5"/>
  <c r="AK816" i="5"/>
  <c r="AK1286" i="5"/>
  <c r="AK926" i="5"/>
  <c r="AK1275" i="5"/>
  <c r="AN1462" i="5"/>
  <c r="AK1428" i="5"/>
  <c r="AM1503" i="5"/>
  <c r="AM855" i="5"/>
  <c r="AK1026" i="5"/>
  <c r="AJ1642" i="5"/>
  <c r="AJ993" i="5"/>
  <c r="AM737" i="5"/>
  <c r="AK771" i="5"/>
  <c r="AN1065" i="5"/>
  <c r="AK1203" i="5"/>
  <c r="AK887" i="5"/>
  <c r="AM439" i="5"/>
  <c r="AL889" i="5"/>
  <c r="AN1503" i="5"/>
  <c r="AL1210" i="5"/>
  <c r="AN1529" i="5"/>
  <c r="AK439" i="5"/>
  <c r="AN1568" i="5"/>
  <c r="AM1353" i="5"/>
  <c r="AL1317" i="5"/>
  <c r="AM1093" i="5"/>
  <c r="AK1097" i="5"/>
  <c r="AN1129" i="5"/>
  <c r="AM1057" i="5"/>
  <c r="AK1273" i="5"/>
  <c r="AM1317" i="5"/>
  <c r="AK447" i="5"/>
  <c r="AN734" i="5"/>
  <c r="AN1098" i="5"/>
  <c r="AJ884" i="5"/>
  <c r="AM811" i="5"/>
  <c r="AN855" i="5"/>
  <c r="AN881" i="5"/>
  <c r="AN1247" i="5"/>
  <c r="AL776" i="5"/>
  <c r="AK1096" i="5"/>
  <c r="AL852" i="5"/>
  <c r="AJ986" i="5"/>
  <c r="AL782" i="5"/>
  <c r="AN736" i="5"/>
  <c r="AN989" i="5"/>
  <c r="AM1212" i="5"/>
  <c r="AJ817" i="5"/>
  <c r="AJ450" i="5"/>
  <c r="AM1382" i="5"/>
  <c r="AJ1250" i="5"/>
  <c r="AL412" i="5"/>
  <c r="AM1607" i="5"/>
  <c r="AL1426" i="5"/>
  <c r="AM1031" i="5"/>
  <c r="AJ819" i="5"/>
  <c r="AJ926" i="5"/>
  <c r="AM1207" i="5"/>
  <c r="AN1251" i="5"/>
  <c r="AN400" i="5"/>
  <c r="AK1598" i="5"/>
  <c r="AN995" i="5"/>
  <c r="AK849" i="5"/>
  <c r="AJ1172" i="5"/>
  <c r="AL960" i="5"/>
  <c r="AJ1176" i="5"/>
  <c r="AM1060" i="5"/>
  <c r="AM916" i="5"/>
  <c r="AL1281" i="5"/>
  <c r="AN927" i="5"/>
  <c r="AJ1030" i="5"/>
  <c r="AJ1024" i="5"/>
  <c r="AK1635" i="5"/>
  <c r="AL888" i="5"/>
  <c r="AL877" i="5"/>
  <c r="AJ1023" i="5"/>
  <c r="AL844" i="5"/>
  <c r="AN1392" i="5"/>
  <c r="AL1384" i="5"/>
  <c r="AM407" i="5"/>
  <c r="AM770" i="5"/>
  <c r="AN1456" i="5"/>
  <c r="AL1169" i="5"/>
  <c r="AK954" i="5"/>
  <c r="AL1389" i="5"/>
  <c r="AL814" i="5"/>
  <c r="AL1136" i="5"/>
  <c r="AK1249" i="5"/>
  <c r="AK1562" i="5"/>
  <c r="AN1207" i="5"/>
  <c r="AK1423" i="5"/>
  <c r="AM1384" i="5"/>
  <c r="AJ815" i="5"/>
  <c r="AL920" i="5"/>
  <c r="AK1643" i="5"/>
  <c r="AJ1179" i="5"/>
  <c r="AK1029" i="5"/>
  <c r="AK1602" i="5"/>
  <c r="AM1065" i="5"/>
  <c r="AK882" i="5"/>
  <c r="AK1429" i="5"/>
  <c r="AN733" i="5"/>
  <c r="AJ1561" i="5"/>
  <c r="AJ963" i="5"/>
  <c r="AL1425" i="5"/>
  <c r="AK1175" i="5"/>
  <c r="AM991" i="5"/>
  <c r="AN782" i="5"/>
  <c r="AM1383" i="5"/>
  <c r="AN890" i="5"/>
  <c r="AM1562" i="5"/>
  <c r="AM854" i="5"/>
  <c r="AL961" i="5"/>
  <c r="AN990" i="5"/>
  <c r="AL1463" i="5"/>
  <c r="AM1024" i="5"/>
  <c r="AM1539" i="5"/>
  <c r="AL1634" i="5"/>
  <c r="AK743" i="5"/>
  <c r="AJ924" i="5"/>
  <c r="AL1530" i="5"/>
  <c r="AM1639" i="5"/>
  <c r="AL1382" i="5"/>
  <c r="AJ1391" i="5"/>
  <c r="AN440" i="5"/>
  <c r="AM962" i="5"/>
  <c r="AN959" i="5"/>
  <c r="AK1179" i="5"/>
  <c r="AN808" i="5"/>
  <c r="AL1129" i="5"/>
  <c r="AK1131" i="5"/>
  <c r="AM880" i="5"/>
  <c r="AJ1431" i="5"/>
  <c r="AK845" i="5"/>
  <c r="AL993" i="5"/>
  <c r="AK1322" i="5"/>
  <c r="AN780" i="5"/>
  <c r="AN992" i="5"/>
  <c r="AN1425" i="5"/>
  <c r="AJ923" i="5"/>
  <c r="AM1283" i="5"/>
  <c r="AN1642" i="5"/>
  <c r="AL771" i="5"/>
  <c r="AN1381" i="5"/>
  <c r="AJ1606" i="5"/>
  <c r="AK1211" i="5"/>
  <c r="AJ1029" i="5"/>
  <c r="AK1174" i="5"/>
  <c r="AL1417" i="5"/>
  <c r="AL1428" i="5"/>
  <c r="AL1536" i="5"/>
  <c r="AM1247" i="5"/>
  <c r="AM852" i="5"/>
  <c r="AM1532" i="5"/>
  <c r="AJ917" i="5"/>
  <c r="AN774" i="5"/>
  <c r="AK1564" i="5"/>
  <c r="AN994" i="5"/>
  <c r="AM1316" i="5"/>
  <c r="AJ1381" i="5"/>
  <c r="AM1600" i="5"/>
  <c r="AK406" i="5"/>
  <c r="AM959" i="5"/>
  <c r="AM1460" i="5"/>
  <c r="AM1531" i="5"/>
  <c r="AK1600" i="5"/>
  <c r="AK740" i="5"/>
  <c r="AK808" i="5"/>
  <c r="AN1422" i="5"/>
  <c r="AK890" i="5"/>
  <c r="AM1561" i="5"/>
  <c r="AL1453" i="5"/>
  <c r="AN880" i="5"/>
  <c r="AJ994" i="5"/>
  <c r="AL1503" i="5"/>
  <c r="AM410" i="5"/>
  <c r="AJ1130" i="5"/>
  <c r="AM805" i="5"/>
  <c r="AL1310" i="5"/>
  <c r="AL1534" i="5"/>
  <c r="AN1285" i="5"/>
  <c r="AK1319" i="5"/>
  <c r="AN1418" i="5"/>
  <c r="AJ446" i="5"/>
  <c r="AK1099" i="5"/>
  <c r="AK401" i="5"/>
  <c r="AK1035" i="5"/>
  <c r="AN1035" i="5"/>
  <c r="AN409" i="5"/>
  <c r="AK985" i="5"/>
  <c r="AJ1249" i="5"/>
  <c r="AM738" i="5"/>
  <c r="AJ1247" i="5"/>
  <c r="AN913" i="5"/>
  <c r="AJ1461" i="5"/>
  <c r="AK1214" i="5"/>
  <c r="AK1279" i="5"/>
  <c r="AM846" i="5"/>
  <c r="AN737" i="5"/>
  <c r="AL1636" i="5"/>
  <c r="AK772" i="5"/>
  <c r="AM1096" i="5"/>
  <c r="AN1459" i="5"/>
  <c r="AL1171" i="5"/>
  <c r="AM1346" i="5"/>
  <c r="AL1170" i="5"/>
  <c r="AL853" i="5"/>
  <c r="AM1345" i="5"/>
  <c r="AL1611" i="5"/>
  <c r="AL850" i="5"/>
  <c r="AL1102" i="5"/>
  <c r="AM994" i="5"/>
  <c r="AJ740" i="5"/>
  <c r="AK1388" i="5"/>
  <c r="AK959" i="5"/>
  <c r="AM1496" i="5"/>
  <c r="AL1455" i="5"/>
  <c r="AJ1390" i="5"/>
  <c r="AM776" i="5"/>
  <c r="AK1023" i="5"/>
  <c r="AL1419" i="5"/>
  <c r="AL1176" i="5"/>
  <c r="AK413" i="5"/>
  <c r="AJ1565" i="5"/>
  <c r="AN879" i="5"/>
  <c r="AL1532" i="5"/>
  <c r="AL1525" i="5"/>
  <c r="AJ1573" i="5"/>
  <c r="AK818" i="5"/>
  <c r="AJ913" i="5"/>
  <c r="AL1538" i="5"/>
  <c r="AM1637" i="5"/>
  <c r="AM1028" i="5"/>
  <c r="AK1169" i="5"/>
  <c r="AM775" i="5"/>
  <c r="AJ953" i="5"/>
  <c r="AN1393" i="5"/>
  <c r="AM1032" i="5"/>
  <c r="AJ816" i="5"/>
  <c r="AN1140" i="5"/>
  <c r="AJ1321" i="5"/>
  <c r="AL1385" i="5"/>
  <c r="AN437" i="5"/>
  <c r="AL1138" i="5"/>
  <c r="AJ920" i="5"/>
  <c r="AL745" i="5"/>
  <c r="AJ1417" i="5"/>
  <c r="AL1539" i="5"/>
  <c r="AK1059" i="5"/>
  <c r="AN1530" i="5"/>
  <c r="AN1033" i="5"/>
  <c r="AM1177" i="5"/>
  <c r="AK914" i="5"/>
  <c r="AJ1166" i="5"/>
  <c r="AM1646" i="5"/>
  <c r="AL1535" i="5"/>
  <c r="AL1094" i="5"/>
  <c r="AJ438" i="5"/>
  <c r="AM1282" i="5"/>
  <c r="AM1035" i="5"/>
  <c r="AJ1285" i="5"/>
  <c r="AL851" i="5"/>
  <c r="AJ1597" i="5"/>
  <c r="AJ985" i="5"/>
  <c r="AM782" i="5"/>
  <c r="AK1527" i="5"/>
  <c r="AL925" i="5"/>
  <c r="AL1602" i="5"/>
  <c r="AM626" i="5"/>
  <c r="AN915" i="5"/>
  <c r="AL1392" i="5"/>
  <c r="AM990" i="5"/>
  <c r="AM848" i="5"/>
  <c r="AK812" i="5"/>
  <c r="AK405" i="5"/>
  <c r="AN1562" i="5"/>
  <c r="AJ1027" i="5"/>
  <c r="AK877" i="5"/>
  <c r="AL1420" i="5"/>
  <c r="AK1565" i="5"/>
  <c r="AN1097" i="5"/>
  <c r="AK1241" i="5"/>
  <c r="AN450" i="5"/>
  <c r="AJ1355" i="5"/>
  <c r="AJ1214" i="5"/>
  <c r="AK1213" i="5"/>
  <c r="AJ443" i="5"/>
  <c r="AJ1640" i="5"/>
  <c r="AJ1310" i="5"/>
  <c r="AN926" i="5"/>
  <c r="AL924" i="5"/>
  <c r="AN1212" i="5"/>
  <c r="AJ1637" i="5"/>
  <c r="AM1063" i="5"/>
  <c r="AA518" i="5"/>
  <c r="AA516" i="5"/>
  <c r="AA511" i="5"/>
  <c r="AA517" i="5"/>
  <c r="AA514" i="5"/>
  <c r="AA521" i="5"/>
  <c r="AA520" i="5"/>
  <c r="AA1705" i="5"/>
  <c r="AA597" i="5"/>
  <c r="AA519" i="5"/>
  <c r="AA512" i="5"/>
  <c r="AA701" i="5"/>
  <c r="AA523" i="5"/>
  <c r="AA513" i="5"/>
  <c r="AA596" i="5"/>
  <c r="AA1713" i="5"/>
  <c r="AA515" i="5"/>
  <c r="AA1707" i="5"/>
  <c r="AA522" i="5"/>
  <c r="AA524" i="5"/>
  <c r="AA510" i="5"/>
  <c r="AA1763" i="5"/>
  <c r="AA1709" i="5"/>
  <c r="AA1706" i="5"/>
  <c r="AA702" i="5"/>
  <c r="AA594" i="5"/>
  <c r="AA1791" i="5"/>
  <c r="AA588" i="5"/>
  <c r="AA700" i="5"/>
  <c r="AA590" i="5"/>
  <c r="AA600" i="5"/>
  <c r="AA472" i="5"/>
  <c r="AA698" i="5"/>
  <c r="AA697" i="5"/>
  <c r="AA704" i="5"/>
  <c r="AA1708" i="5"/>
  <c r="AA601" i="5"/>
  <c r="AA587" i="5"/>
  <c r="AA586" i="5"/>
  <c r="AA711" i="5"/>
  <c r="AA1712" i="5"/>
  <c r="AA705" i="5"/>
  <c r="AA706" i="5"/>
  <c r="AA595" i="5"/>
  <c r="AA592" i="5"/>
  <c r="AA699" i="5"/>
  <c r="AA1749" i="5"/>
  <c r="AA703" i="5"/>
  <c r="AA599" i="5"/>
  <c r="AA593" i="5"/>
  <c r="AA591" i="5"/>
  <c r="AA1777" i="5"/>
  <c r="AA1710" i="5"/>
  <c r="AA589" i="5"/>
  <c r="AA1751" i="5"/>
  <c r="AA1752" i="5"/>
  <c r="AA1794" i="5"/>
  <c r="AA710" i="5"/>
  <c r="AA485" i="5"/>
  <c r="AA1753" i="5"/>
  <c r="AA1765" i="5"/>
  <c r="AA480" i="5"/>
  <c r="AA481" i="5"/>
  <c r="AA1764" i="5"/>
  <c r="AA509" i="5"/>
  <c r="AA707" i="5"/>
  <c r="AA696" i="5"/>
  <c r="AA1795" i="5"/>
  <c r="AA1779" i="5"/>
  <c r="AA1711" i="5"/>
  <c r="AA44" i="5"/>
  <c r="AA598" i="5"/>
  <c r="AA484" i="5"/>
  <c r="AA1793" i="5"/>
  <c r="AA477" i="5"/>
  <c r="AA474" i="5"/>
  <c r="AA475" i="5"/>
  <c r="AA709" i="5"/>
  <c r="AA478" i="5"/>
  <c r="AA476" i="5"/>
  <c r="AA479" i="5"/>
  <c r="AA1767" i="5"/>
  <c r="AA482" i="5"/>
  <c r="AA1792" i="5"/>
  <c r="AA1780" i="5"/>
  <c r="AA1781" i="5"/>
  <c r="AA12" i="44"/>
  <c r="AE16" i="6"/>
  <c r="AA1766" i="5"/>
  <c r="AA483" i="5"/>
  <c r="AA12" i="2"/>
  <c r="AA487" i="5"/>
  <c r="AA1778" i="5"/>
  <c r="AA1750" i="5"/>
  <c r="AA473" i="5"/>
  <c r="AA486" i="5"/>
  <c r="J16" i="6"/>
  <c r="J12" i="2"/>
  <c r="J44" i="5"/>
  <c r="J12" i="44"/>
  <c r="AF472" i="5"/>
  <c r="AF596" i="5"/>
  <c r="AF710" i="5"/>
  <c r="AF590" i="5"/>
  <c r="AF706" i="5"/>
  <c r="AF594" i="5"/>
  <c r="AF700" i="5"/>
  <c r="AF599" i="5"/>
  <c r="AF1711" i="5"/>
  <c r="AF1709" i="5"/>
  <c r="AF600" i="5"/>
  <c r="AF1708" i="5"/>
  <c r="AF597" i="5"/>
  <c r="AF1707" i="5"/>
  <c r="AF705" i="5"/>
  <c r="AF589" i="5"/>
  <c r="AF595" i="5"/>
  <c r="AF1710" i="5"/>
  <c r="AF1706" i="5"/>
  <c r="AF587" i="5"/>
  <c r="AF703" i="5"/>
  <c r="AF1705" i="5"/>
  <c r="AF696" i="5"/>
  <c r="AF711" i="5"/>
  <c r="AF702" i="5"/>
  <c r="AF592" i="5"/>
  <c r="AF588" i="5"/>
  <c r="AF707" i="5"/>
  <c r="AF593" i="5"/>
  <c r="AF1713" i="5"/>
  <c r="AF709" i="5"/>
  <c r="AF591" i="5"/>
  <c r="AF698" i="5"/>
  <c r="AF704" i="5"/>
  <c r="AF478" i="5"/>
  <c r="AF476" i="5"/>
  <c r="AF475" i="5"/>
  <c r="AF697" i="5"/>
  <c r="AF598" i="5"/>
  <c r="AF484" i="5"/>
  <c r="AJ16" i="6"/>
  <c r="AF12" i="44"/>
  <c r="AF473" i="5"/>
  <c r="AF486" i="5"/>
  <c r="AF1712" i="5"/>
  <c r="AF487" i="5"/>
  <c r="AF485" i="5"/>
  <c r="AF482" i="5"/>
  <c r="AF601" i="5"/>
  <c r="AF44" i="5"/>
  <c r="AF699" i="5"/>
  <c r="AF701" i="5"/>
  <c r="AF481" i="5"/>
  <c r="AF477" i="5"/>
  <c r="AF483" i="5"/>
  <c r="AF12" i="2"/>
  <c r="AF480" i="5"/>
  <c r="AF474" i="5"/>
  <c r="AF586" i="5"/>
  <c r="AF479" i="5"/>
  <c r="AG746" i="5"/>
  <c r="AE409" i="5"/>
  <c r="AE747" i="5"/>
  <c r="AF742" i="5"/>
  <c r="AI401" i="5"/>
  <c r="AI402" i="5"/>
  <c r="AG740" i="5"/>
  <c r="AF735" i="5"/>
  <c r="AE741" i="5"/>
  <c r="AG743" i="5"/>
  <c r="AH408" i="5"/>
  <c r="AG413" i="5"/>
  <c r="AH746" i="5"/>
  <c r="AF743" i="5"/>
  <c r="AE743" i="5"/>
  <c r="AG410" i="5"/>
  <c r="AI734" i="5"/>
  <c r="AI407" i="5"/>
  <c r="AH401" i="5"/>
  <c r="AI746" i="5"/>
  <c r="AF744" i="5"/>
  <c r="AF739" i="5"/>
  <c r="AE404" i="5"/>
  <c r="AE737" i="5"/>
  <c r="AH747" i="5"/>
  <c r="AG742" i="5"/>
  <c r="AG406" i="5"/>
  <c r="AI739" i="5"/>
  <c r="AH736" i="5"/>
  <c r="AE412" i="5"/>
  <c r="AG401" i="5"/>
  <c r="AF410" i="5"/>
  <c r="AG733" i="5"/>
  <c r="AG747" i="5"/>
  <c r="AG736" i="5"/>
  <c r="AE745" i="5"/>
  <c r="AH734" i="5"/>
  <c r="AI740" i="5"/>
  <c r="AG735" i="5"/>
  <c r="AE406" i="5"/>
  <c r="AG409" i="5"/>
  <c r="AD518" i="5"/>
  <c r="AE735" i="5"/>
  <c r="AG739" i="5"/>
  <c r="AI403" i="5"/>
  <c r="AI743" i="5"/>
  <c r="AD517" i="5"/>
  <c r="AF413" i="5"/>
  <c r="AH402" i="5"/>
  <c r="AE742" i="5"/>
  <c r="AE1351" i="5"/>
  <c r="AI849" i="5"/>
  <c r="AH988" i="5"/>
  <c r="AH409" i="5"/>
  <c r="AG408" i="5"/>
  <c r="AH742" i="5"/>
  <c r="AF734" i="5"/>
  <c r="AH741" i="5"/>
  <c r="AE744" i="5"/>
  <c r="AH413" i="5"/>
  <c r="AI404" i="5"/>
  <c r="AF745" i="5"/>
  <c r="AD516" i="5"/>
  <c r="AF737" i="5"/>
  <c r="AI737" i="5"/>
  <c r="AE738" i="5"/>
  <c r="AI409" i="5"/>
  <c r="AF402" i="5"/>
  <c r="AF399" i="5"/>
  <c r="AI733" i="5"/>
  <c r="AH411" i="5"/>
  <c r="AE739" i="5"/>
  <c r="AI405" i="5"/>
  <c r="AH737" i="5"/>
  <c r="AG744" i="5"/>
  <c r="AI736" i="5"/>
  <c r="AE736" i="5"/>
  <c r="AH404" i="5"/>
  <c r="AG772" i="5"/>
  <c r="AE1102" i="5"/>
  <c r="AH743" i="5"/>
  <c r="AG1354" i="5"/>
  <c r="AI399" i="5"/>
  <c r="AG399" i="5"/>
  <c r="AE734" i="5"/>
  <c r="AE401" i="5"/>
  <c r="AF736" i="5"/>
  <c r="AD520" i="5"/>
  <c r="AD513" i="5"/>
  <c r="AF746" i="5"/>
  <c r="AI747" i="5"/>
  <c r="AD523" i="5"/>
  <c r="AH1355" i="5"/>
  <c r="AE783" i="5"/>
  <c r="AE664" i="5"/>
  <c r="AI955" i="5"/>
  <c r="AH412" i="5"/>
  <c r="AH400" i="5"/>
  <c r="AH1427" i="5"/>
  <c r="AH1214" i="5"/>
  <c r="AD512" i="5"/>
  <c r="AI769" i="5"/>
  <c r="AF400" i="5"/>
  <c r="AI1346" i="5"/>
  <c r="AE1138" i="5"/>
  <c r="AI1321" i="5"/>
  <c r="AI1250" i="5"/>
  <c r="AE1172" i="5"/>
  <c r="AF1501" i="5"/>
  <c r="AE1462" i="5"/>
  <c r="AF406" i="5"/>
  <c r="AE630" i="5"/>
  <c r="AF409" i="5"/>
  <c r="AI952" i="5"/>
  <c r="AE1392" i="5"/>
  <c r="AH876" i="5"/>
  <c r="AG1314" i="5"/>
  <c r="AD521" i="5"/>
  <c r="AI1282" i="5"/>
  <c r="AE1246" i="5"/>
  <c r="AF1172" i="5"/>
  <c r="AG1208" i="5"/>
  <c r="AG745" i="5"/>
  <c r="AF1097" i="5"/>
  <c r="AI1390" i="5"/>
  <c r="AF1203" i="5"/>
  <c r="AF1465" i="5"/>
  <c r="AE1388" i="5"/>
  <c r="AE1103" i="5"/>
  <c r="AG1596" i="5"/>
  <c r="AF1238" i="5"/>
  <c r="AG1250" i="5"/>
  <c r="AH733" i="5"/>
  <c r="AG1285" i="5"/>
  <c r="AF1348" i="5"/>
  <c r="AG1488" i="5"/>
  <c r="AG988" i="5"/>
  <c r="AI1097" i="5"/>
  <c r="AG1427" i="5"/>
  <c r="AH738" i="5"/>
  <c r="AH1358" i="5"/>
  <c r="AG1532" i="5"/>
  <c r="AE399" i="5"/>
  <c r="AI413" i="5"/>
  <c r="AD1705" i="5"/>
  <c r="AG411" i="5"/>
  <c r="AF747" i="5"/>
  <c r="AF407" i="5"/>
  <c r="AH1174" i="5"/>
  <c r="AH879" i="5"/>
  <c r="AG1065" i="5"/>
  <c r="AE1209" i="5"/>
  <c r="AH399" i="5"/>
  <c r="AE733" i="5"/>
  <c r="AH627" i="5"/>
  <c r="AF664" i="5"/>
  <c r="AF1062" i="5"/>
  <c r="AG1632" i="5"/>
  <c r="AH1357" i="5"/>
  <c r="AH1323" i="5"/>
  <c r="AK375" i="5"/>
  <c r="AI1565" i="5"/>
  <c r="AI1358" i="5"/>
  <c r="AG737" i="5"/>
  <c r="AG1489" i="5"/>
  <c r="AE775" i="5"/>
  <c r="AE921" i="5"/>
  <c r="AH1426" i="5"/>
  <c r="AH632" i="5"/>
  <c r="AE402" i="5"/>
  <c r="AH915" i="5"/>
  <c r="AE1206" i="5"/>
  <c r="AG404" i="5"/>
  <c r="AF882" i="5"/>
  <c r="AI1429" i="5"/>
  <c r="AI1023" i="5"/>
  <c r="AH882" i="5"/>
  <c r="AG847" i="5"/>
  <c r="AH1596" i="5"/>
  <c r="AG1128" i="5"/>
  <c r="AD1777" i="5"/>
  <c r="AG1533" i="5"/>
  <c r="AF1242" i="5"/>
  <c r="AN362" i="5"/>
  <c r="AH1503" i="5"/>
  <c r="AH887" i="5"/>
  <c r="AD514" i="5"/>
  <c r="AE926" i="5"/>
  <c r="AI1355" i="5"/>
  <c r="AI741" i="5"/>
  <c r="AI768" i="5"/>
  <c r="AF1490" i="5"/>
  <c r="AF1099" i="5"/>
  <c r="AE625" i="5"/>
  <c r="AE663" i="5"/>
  <c r="AI408" i="5"/>
  <c r="AI1632" i="5"/>
  <c r="AG841" i="5"/>
  <c r="AI1131" i="5"/>
  <c r="AF890" i="5"/>
  <c r="AH919" i="5"/>
  <c r="AG1322" i="5"/>
  <c r="AF818" i="5"/>
  <c r="AI876" i="5"/>
  <c r="AF1101" i="5"/>
  <c r="AG734" i="5"/>
  <c r="AG1133" i="5"/>
  <c r="AH998" i="5"/>
  <c r="AE400" i="5"/>
  <c r="AF1167" i="5"/>
  <c r="AE1135" i="5"/>
  <c r="AH407" i="5"/>
  <c r="AG402" i="5"/>
  <c r="AI1173" i="5"/>
  <c r="AI992" i="5"/>
  <c r="AG1287" i="5"/>
  <c r="AI1167" i="5"/>
  <c r="AE403" i="5"/>
  <c r="AF1128" i="5"/>
  <c r="AI1031" i="5"/>
  <c r="AE886" i="5"/>
  <c r="AE407" i="5"/>
  <c r="AI1067" i="5"/>
  <c r="AF1138" i="5"/>
  <c r="AF1064" i="5"/>
  <c r="AG951" i="5"/>
  <c r="AF779" i="5"/>
  <c r="AI1129" i="5"/>
  <c r="AF1095" i="5"/>
  <c r="AG1106" i="5"/>
  <c r="AF1136" i="5"/>
  <c r="AI1275" i="5"/>
  <c r="AH406" i="5"/>
  <c r="AG963" i="5"/>
  <c r="AE1057" i="5"/>
  <c r="AH740" i="5"/>
  <c r="AG1499" i="5"/>
  <c r="AK364" i="5"/>
  <c r="AH661" i="5"/>
  <c r="AE1208" i="5"/>
  <c r="AI742" i="5"/>
  <c r="AI1496" i="5"/>
  <c r="AG732" i="5"/>
  <c r="AF1141" i="5"/>
  <c r="AH405" i="5"/>
  <c r="AI990" i="5"/>
  <c r="AI1213" i="5"/>
  <c r="AE1355" i="5"/>
  <c r="AF404" i="5"/>
  <c r="AD519" i="5"/>
  <c r="AH774" i="5"/>
  <c r="AE1068" i="5"/>
  <c r="AI1534" i="5"/>
  <c r="AF989" i="5"/>
  <c r="AG878" i="5"/>
  <c r="AF843" i="5"/>
  <c r="AF781" i="5"/>
  <c r="AF1460" i="5"/>
  <c r="AH1391" i="5"/>
  <c r="AE1279" i="5"/>
  <c r="AF1391" i="5"/>
  <c r="AG1464" i="5"/>
  <c r="AG671" i="5"/>
  <c r="AH1287" i="5"/>
  <c r="AE1381" i="5"/>
  <c r="AH1528" i="5"/>
  <c r="AE1133" i="5"/>
  <c r="AG1416" i="5"/>
  <c r="AF1431" i="5"/>
  <c r="AF403" i="5"/>
  <c r="AH992" i="5"/>
  <c r="AF1034" i="5"/>
  <c r="AF661" i="5"/>
  <c r="AH666" i="5"/>
  <c r="AE854" i="5"/>
  <c r="AI1164" i="5"/>
  <c r="AG1501" i="5"/>
  <c r="AI1285" i="5"/>
  <c r="AE986" i="5"/>
  <c r="AF1135" i="5"/>
  <c r="AI843" i="5"/>
  <c r="AH927" i="5"/>
  <c r="AD522" i="5"/>
  <c r="AE1165" i="5"/>
  <c r="AF733" i="5"/>
  <c r="AH1167" i="5"/>
  <c r="AE1425" i="5"/>
  <c r="AH735" i="5"/>
  <c r="AE1359" i="5"/>
  <c r="AG1308" i="5"/>
  <c r="AH955" i="5"/>
  <c r="AG1277" i="5"/>
  <c r="AI627" i="5"/>
  <c r="AD511" i="5"/>
  <c r="AE1020" i="5"/>
  <c r="AG1209" i="5"/>
  <c r="AI406" i="5"/>
  <c r="AI668" i="5"/>
  <c r="AI1383" i="5"/>
  <c r="AH843" i="5"/>
  <c r="AG1020" i="5"/>
  <c r="AF741" i="5"/>
  <c r="AI806" i="5"/>
  <c r="AG995" i="5"/>
  <c r="AI738" i="5"/>
  <c r="AI1344" i="5"/>
  <c r="AE1029" i="5"/>
  <c r="AF1457" i="5"/>
  <c r="AF411" i="5"/>
  <c r="AG1169" i="5"/>
  <c r="AF1462" i="5"/>
  <c r="AG1170" i="5"/>
  <c r="AI882" i="5"/>
  <c r="AH815" i="5"/>
  <c r="AH1416" i="5"/>
  <c r="AH812" i="5"/>
  <c r="AF1419" i="5"/>
  <c r="AG405" i="5"/>
  <c r="AG989" i="5"/>
  <c r="AH921" i="5"/>
  <c r="AF778" i="5"/>
  <c r="AI674" i="5"/>
  <c r="AI1421" i="5"/>
  <c r="AH1200" i="5"/>
  <c r="AG1395" i="5"/>
  <c r="AG1134" i="5"/>
  <c r="AH1056" i="5"/>
  <c r="AH1532" i="5"/>
  <c r="AF1276" i="5"/>
  <c r="AG1456" i="5"/>
  <c r="AI1353" i="5"/>
  <c r="AH1465" i="5"/>
  <c r="AL365" i="5"/>
  <c r="AH739" i="5"/>
  <c r="AE746" i="5"/>
  <c r="AH744" i="5"/>
  <c r="AF740" i="5"/>
  <c r="AI811" i="5"/>
  <c r="AD510" i="5"/>
  <c r="AD472" i="5"/>
  <c r="AG400" i="5"/>
  <c r="AH1132" i="5"/>
  <c r="AG1138" i="5"/>
  <c r="AD524" i="5"/>
  <c r="AE812" i="5"/>
  <c r="AG1103" i="5"/>
  <c r="AH745" i="5"/>
  <c r="AG949" i="5"/>
  <c r="AI1606" i="5"/>
  <c r="AH891" i="5"/>
  <c r="AH918" i="5"/>
  <c r="AH1563" i="5"/>
  <c r="AI400" i="5"/>
  <c r="AG1129" i="5"/>
  <c r="AI412" i="5"/>
  <c r="AH852" i="5"/>
  <c r="AG1454" i="5"/>
  <c r="AE776" i="5"/>
  <c r="AG880" i="5"/>
  <c r="AG661" i="5"/>
  <c r="AH1464" i="5"/>
  <c r="AH1070" i="5"/>
  <c r="AE1278" i="5"/>
  <c r="AE990" i="5"/>
  <c r="AF1132" i="5"/>
  <c r="AF840" i="5"/>
  <c r="AG773" i="5"/>
  <c r="AF663" i="5"/>
  <c r="AE773" i="5"/>
  <c r="AI1176" i="5"/>
  <c r="AH991" i="5"/>
  <c r="AH634" i="5"/>
  <c r="AE804" i="5"/>
  <c r="AF408" i="5"/>
  <c r="AE740" i="5"/>
  <c r="AE1389" i="5"/>
  <c r="AF1281" i="5"/>
  <c r="AG992" i="5"/>
  <c r="AF1245" i="5"/>
  <c r="AI411" i="5"/>
  <c r="AH1493" i="5"/>
  <c r="AG1284" i="5"/>
  <c r="AG1206" i="5"/>
  <c r="AG403" i="5"/>
  <c r="AI1607" i="5"/>
  <c r="AH1095" i="5"/>
  <c r="AF1058" i="5"/>
  <c r="AI629" i="5"/>
  <c r="AM374" i="5"/>
  <c r="AH1382" i="5"/>
  <c r="AH844" i="5"/>
  <c r="AI1312" i="5"/>
  <c r="AD515" i="5"/>
  <c r="AH410" i="5"/>
  <c r="AF1168" i="5"/>
  <c r="AF633" i="5"/>
  <c r="AF1489" i="5"/>
  <c r="AG889" i="5"/>
  <c r="AH1491" i="5"/>
  <c r="AE405" i="5"/>
  <c r="AG805" i="5"/>
  <c r="AF412" i="5"/>
  <c r="AF666" i="5"/>
  <c r="AF806" i="5"/>
  <c r="AG412" i="5"/>
  <c r="AF991" i="5"/>
  <c r="AH775" i="5"/>
  <c r="AG1425" i="5"/>
  <c r="AE1034" i="5"/>
  <c r="AE413" i="5"/>
  <c r="AH1249" i="5"/>
  <c r="AG1165" i="5"/>
  <c r="AI1024" i="5"/>
  <c r="AE1031" i="5"/>
  <c r="AE671" i="5"/>
  <c r="AG1061" i="5"/>
  <c r="AI963" i="5"/>
  <c r="AI1380" i="5"/>
  <c r="AI410" i="5"/>
  <c r="AD1709" i="5"/>
  <c r="AH1538" i="5"/>
  <c r="AG741" i="5"/>
  <c r="AG1272" i="5"/>
  <c r="AG738" i="5"/>
  <c r="AE1384" i="5"/>
  <c r="AG1094" i="5"/>
  <c r="AF738" i="5"/>
  <c r="AF405" i="5"/>
  <c r="AE408" i="5"/>
  <c r="AF771" i="5"/>
  <c r="AI1132" i="5"/>
  <c r="AI669" i="5"/>
  <c r="AG626" i="5"/>
  <c r="AI735" i="5"/>
  <c r="AE914" i="5"/>
  <c r="AI1032" i="5"/>
  <c r="AE669" i="5"/>
  <c r="AI1320" i="5"/>
  <c r="AG1179" i="5"/>
  <c r="AI1425" i="5"/>
  <c r="AI744" i="5"/>
  <c r="AF845" i="5"/>
  <c r="AI745" i="5"/>
  <c r="AN369" i="5"/>
  <c r="AF1105" i="5"/>
  <c r="AG1283" i="5"/>
  <c r="AI1391" i="5"/>
  <c r="AF1392" i="5"/>
  <c r="AG674" i="5"/>
  <c r="AE636" i="5"/>
  <c r="AG1352" i="5"/>
  <c r="AG853" i="5"/>
  <c r="AE410" i="5"/>
  <c r="AE1212" i="5"/>
  <c r="AG407" i="5"/>
  <c r="AE411" i="5"/>
  <c r="AE1273" i="5"/>
  <c r="AE958" i="5"/>
  <c r="AG1497" i="5"/>
  <c r="AG1394" i="5"/>
  <c r="AG882" i="5"/>
  <c r="AG844" i="5"/>
  <c r="AI1020" i="5"/>
  <c r="AI1461" i="5"/>
  <c r="AI1464" i="5"/>
  <c r="AF1314" i="5"/>
  <c r="AF401" i="5"/>
  <c r="AG663" i="5"/>
  <c r="AI881" i="5"/>
  <c r="AG1538" i="5"/>
  <c r="AH403" i="5"/>
  <c r="AI816" i="5"/>
  <c r="AH1461" i="5"/>
  <c r="AI1566" i="5"/>
  <c r="AG854" i="5"/>
  <c r="AM365" i="5"/>
  <c r="AI1277" i="5"/>
  <c r="AE1632" i="5"/>
  <c r="AH1317" i="5"/>
  <c r="AI989" i="5"/>
  <c r="AG1452" i="5"/>
  <c r="AG996" i="5"/>
  <c r="AI1424" i="5"/>
  <c r="AI1103" i="5"/>
  <c r="AF1318" i="5"/>
  <c r="AH1285" i="5"/>
  <c r="AF1174" i="5"/>
  <c r="AE984" i="5"/>
  <c r="AK1671" i="5"/>
  <c r="AI1388" i="5"/>
  <c r="AI1418" i="5"/>
  <c r="AI819" i="5"/>
  <c r="AG811" i="5"/>
  <c r="AH1164" i="5"/>
  <c r="AE1175" i="5"/>
  <c r="AG884" i="5"/>
  <c r="AI1351" i="5"/>
  <c r="AF1210" i="5"/>
  <c r="AG806" i="5"/>
  <c r="AH816" i="5"/>
  <c r="AF1212" i="5"/>
  <c r="AH638" i="5"/>
  <c r="AL366" i="5"/>
  <c r="AF920" i="5"/>
  <c r="AE950" i="5"/>
  <c r="AG1064" i="5"/>
  <c r="AF623" i="5"/>
  <c r="AF1560" i="5"/>
  <c r="AH1309" i="5"/>
  <c r="AG807" i="5"/>
  <c r="AH1533" i="5"/>
  <c r="AF811" i="5"/>
  <c r="AH1381" i="5"/>
  <c r="AG1177" i="5"/>
  <c r="AH1500" i="5"/>
  <c r="AI845" i="5"/>
  <c r="AE659" i="5"/>
  <c r="AF1430" i="5"/>
  <c r="AG886" i="5"/>
  <c r="AG669" i="5"/>
  <c r="AE1203" i="5"/>
  <c r="AI1315" i="5"/>
  <c r="AF1142" i="5"/>
  <c r="AF1418" i="5"/>
  <c r="AF1388" i="5"/>
  <c r="AG662" i="5"/>
  <c r="AE885" i="5"/>
  <c r="AI1354" i="5"/>
  <c r="AF1071" i="5"/>
  <c r="AF914" i="5"/>
  <c r="AH1165" i="5"/>
  <c r="AH1064" i="5"/>
  <c r="AG1244" i="5"/>
  <c r="AE850" i="5"/>
  <c r="AI1490" i="5"/>
  <c r="AF1349" i="5"/>
  <c r="AF662" i="5"/>
  <c r="AD589" i="5"/>
  <c r="AF1236" i="5"/>
  <c r="AF951" i="5"/>
  <c r="AE1524" i="5"/>
  <c r="AE1248" i="5"/>
  <c r="AH1385" i="5"/>
  <c r="AH1100" i="5"/>
  <c r="AE1314" i="5"/>
  <c r="AJ366" i="5"/>
  <c r="AH1496" i="5"/>
  <c r="AE1349" i="5"/>
  <c r="AH1380" i="5"/>
  <c r="AG1137" i="5"/>
  <c r="AF774" i="5"/>
  <c r="AF1165" i="5"/>
  <c r="AE1344" i="5"/>
  <c r="AF1094" i="5"/>
  <c r="AF1207" i="5"/>
  <c r="AH1283" i="5"/>
  <c r="AE1313" i="5"/>
  <c r="AI782" i="5"/>
  <c r="AE1428" i="5"/>
  <c r="AG1035" i="5"/>
  <c r="AI913" i="5"/>
  <c r="AE771" i="5"/>
  <c r="AG1393" i="5"/>
  <c r="AF885" i="5"/>
  <c r="AF804" i="5"/>
  <c r="AE1132" i="5"/>
  <c r="AK366" i="5"/>
  <c r="AE1170" i="5"/>
  <c r="AI1027" i="5"/>
  <c r="AH1308" i="5"/>
  <c r="AI672" i="5"/>
  <c r="AG1351" i="5"/>
  <c r="AH771" i="5"/>
  <c r="AI1394" i="5"/>
  <c r="AG843" i="5"/>
  <c r="AI1249" i="5"/>
  <c r="AF954" i="5"/>
  <c r="AI1244" i="5"/>
  <c r="AI1143" i="5"/>
  <c r="AF1491" i="5"/>
  <c r="AE627" i="5"/>
  <c r="AI1601" i="5"/>
  <c r="AH1428" i="5"/>
  <c r="AG1024" i="5"/>
  <c r="AG1097" i="5"/>
  <c r="AG1385" i="5"/>
  <c r="AF1029" i="5"/>
  <c r="AF1279" i="5"/>
  <c r="AF1464" i="5"/>
  <c r="AI813" i="5"/>
  <c r="AI887" i="5"/>
  <c r="AH1566" i="5"/>
  <c r="AH1454" i="5"/>
  <c r="AE809" i="5"/>
  <c r="AI1608" i="5"/>
  <c r="AH1383" i="5"/>
  <c r="AE1249" i="5"/>
  <c r="AH1134" i="5"/>
  <c r="AI774" i="5"/>
  <c r="AI961" i="5"/>
  <c r="AG665" i="5"/>
  <c r="AE1283" i="5"/>
  <c r="AG814" i="5"/>
  <c r="AH1099" i="5"/>
  <c r="AG1496" i="5"/>
  <c r="AF1319" i="5"/>
  <c r="AG809" i="5"/>
  <c r="AI1165" i="5"/>
  <c r="AH957" i="5"/>
  <c r="AF842" i="5"/>
  <c r="AH1211" i="5"/>
  <c r="AD588" i="5"/>
  <c r="AI1212" i="5"/>
  <c r="AE1393" i="5"/>
  <c r="AH1067" i="5"/>
  <c r="AH961" i="5"/>
  <c r="AF1354" i="5"/>
  <c r="AD586" i="5"/>
  <c r="AH1068" i="5"/>
  <c r="AI951" i="5"/>
  <c r="AI1280" i="5"/>
  <c r="AG1172" i="5"/>
  <c r="AF1020" i="5"/>
  <c r="AG638" i="5"/>
  <c r="AE923" i="5"/>
  <c r="AH1244" i="5"/>
  <c r="AF878" i="5"/>
  <c r="AH890" i="5"/>
  <c r="AG924" i="5"/>
  <c r="AE1026" i="5"/>
  <c r="AG845" i="5"/>
  <c r="AH1060" i="5"/>
  <c r="AH1236" i="5"/>
  <c r="AE882" i="5"/>
  <c r="AE924" i="5"/>
  <c r="AM364" i="5"/>
  <c r="AE1416" i="5"/>
  <c r="AI1314" i="5"/>
  <c r="AF1344" i="5"/>
  <c r="AI776" i="5"/>
  <c r="AG1502" i="5"/>
  <c r="AE1061" i="5"/>
  <c r="AE848" i="5"/>
  <c r="AE1286" i="5"/>
  <c r="AD1763" i="5"/>
  <c r="AE1171" i="5"/>
  <c r="AG890" i="5"/>
  <c r="AI1166" i="5"/>
  <c r="AH1025" i="5"/>
  <c r="AH1107" i="5"/>
  <c r="AG1029" i="5"/>
  <c r="AH886" i="5"/>
  <c r="AG1491" i="5"/>
  <c r="AH963" i="5"/>
  <c r="AI1459" i="5"/>
  <c r="AF1179" i="5"/>
  <c r="AE1096" i="5"/>
  <c r="AI919" i="5"/>
  <c r="AF1358" i="5"/>
  <c r="AE1488" i="5"/>
  <c r="AI1563" i="5"/>
  <c r="AH1353" i="5"/>
  <c r="AG848" i="5"/>
  <c r="AI1384" i="5"/>
  <c r="AG1280" i="5"/>
  <c r="AH1092" i="5"/>
  <c r="AF1466" i="5"/>
  <c r="AH671" i="5"/>
  <c r="AG1357" i="5"/>
  <c r="AE1285" i="5"/>
  <c r="AI948" i="5"/>
  <c r="AL368" i="5"/>
  <c r="AF852" i="5"/>
  <c r="AG1466" i="5"/>
  <c r="AE1242" i="5"/>
  <c r="AN373" i="5"/>
  <c r="AE628" i="5"/>
  <c r="AE1065" i="5"/>
  <c r="AH1209" i="5"/>
  <c r="AG1071" i="5"/>
  <c r="AE1322" i="5"/>
  <c r="AH953" i="5"/>
  <c r="AE398" i="5"/>
  <c r="AG770" i="5"/>
  <c r="AH1318" i="5"/>
  <c r="AE1093" i="5"/>
  <c r="AF998" i="5"/>
  <c r="AI1056" i="5"/>
  <c r="AG1462" i="5"/>
  <c r="AG1390" i="5"/>
  <c r="AH1466" i="5"/>
  <c r="AI1310" i="5"/>
  <c r="AF1497" i="5"/>
  <c r="AF1248" i="5"/>
  <c r="AN375" i="5"/>
  <c r="AI1133" i="5"/>
  <c r="AG1236" i="5"/>
  <c r="AF1390" i="5"/>
  <c r="AG668" i="5"/>
  <c r="AF1092" i="5"/>
  <c r="AF1106" i="5"/>
  <c r="AI1309" i="5"/>
  <c r="AF1241" i="5"/>
  <c r="AH778" i="5"/>
  <c r="AG1346" i="5"/>
  <c r="AF777" i="5"/>
  <c r="AI1029" i="5"/>
  <c r="AH1276" i="5"/>
  <c r="AF1322" i="5"/>
  <c r="AG1140" i="5"/>
  <c r="AH1535" i="5"/>
  <c r="AF1200" i="5"/>
  <c r="AI1242" i="5"/>
  <c r="AH1530" i="5"/>
  <c r="AF1032" i="5"/>
  <c r="AH630" i="5"/>
  <c r="AG888" i="5"/>
  <c r="AG1276" i="5"/>
  <c r="AE955" i="5"/>
  <c r="AI1389" i="5"/>
  <c r="AD587" i="5"/>
  <c r="AH889" i="5"/>
  <c r="AF1321" i="5"/>
  <c r="AH920" i="5"/>
  <c r="AJ376" i="5"/>
  <c r="AF627" i="5"/>
  <c r="AH1492" i="5"/>
  <c r="AH818" i="5"/>
  <c r="AD1713" i="5"/>
  <c r="AD1791" i="5"/>
  <c r="AI1499" i="5"/>
  <c r="AI631" i="5"/>
  <c r="AH1241" i="5"/>
  <c r="AJ375" i="5"/>
  <c r="AI854" i="5"/>
  <c r="AF807" i="5"/>
  <c r="AG1240" i="5"/>
  <c r="AG1167" i="5"/>
  <c r="AI984" i="5"/>
  <c r="AF958" i="5"/>
  <c r="AH1207" i="5"/>
  <c r="AH1106" i="5"/>
  <c r="AH954" i="5"/>
  <c r="AE1028" i="5"/>
  <c r="AI1574" i="5"/>
  <c r="AH1394" i="5"/>
  <c r="AG1207" i="5"/>
  <c r="AI962" i="5"/>
  <c r="AE925" i="5"/>
  <c r="AI1569" i="5"/>
  <c r="AH989" i="5"/>
  <c r="AI1177" i="5"/>
  <c r="AH1240" i="5"/>
  <c r="AH1058" i="5"/>
  <c r="AI1453" i="5"/>
  <c r="AG1203" i="5"/>
  <c r="AG1465" i="5"/>
  <c r="AE816" i="5"/>
  <c r="AE877" i="5"/>
  <c r="AH1568" i="5"/>
  <c r="AL376" i="5"/>
  <c r="AI1422" i="5"/>
  <c r="AE1131" i="5"/>
  <c r="AF1385" i="5"/>
  <c r="AH1205" i="5"/>
  <c r="AE1391" i="5"/>
  <c r="AI1283" i="5"/>
  <c r="AE1309" i="5"/>
  <c r="AI1202" i="5"/>
  <c r="AI1502" i="5"/>
  <c r="AI1531" i="5"/>
  <c r="AK370" i="5"/>
  <c r="AH665" i="5"/>
  <c r="AN368" i="5"/>
  <c r="AI1497" i="5"/>
  <c r="AI1273" i="5"/>
  <c r="AI1492" i="5"/>
  <c r="AE878" i="5"/>
  <c r="AE1139" i="5"/>
  <c r="AH1314" i="5"/>
  <c r="AE1033" i="5"/>
  <c r="AD595" i="5"/>
  <c r="AF1359" i="5"/>
  <c r="AH1061" i="5"/>
  <c r="AE1069" i="5"/>
  <c r="AH1034" i="5"/>
  <c r="AE845" i="5"/>
  <c r="AG634" i="5"/>
  <c r="AG778" i="5"/>
  <c r="AI778" i="5"/>
  <c r="AE1168" i="5"/>
  <c r="AF922" i="5"/>
  <c r="AG1096" i="5"/>
  <c r="AE808" i="5"/>
  <c r="AI398" i="5"/>
  <c r="AH435" i="5"/>
  <c r="AH849" i="5"/>
  <c r="AH1173" i="5"/>
  <c r="AF923" i="5"/>
  <c r="AH670" i="5"/>
  <c r="AE1310" i="5"/>
  <c r="AF879" i="5"/>
  <c r="AG1142" i="5"/>
  <c r="AD598" i="5"/>
  <c r="AF881" i="5"/>
  <c r="AH1320" i="5"/>
  <c r="AG813" i="5"/>
  <c r="AH1497" i="5"/>
  <c r="AI1060" i="5"/>
  <c r="AF846" i="5"/>
  <c r="AH1238" i="5"/>
  <c r="AG1384" i="5"/>
  <c r="AE1467" i="5"/>
  <c r="AE960" i="5"/>
  <c r="AI1251" i="5"/>
  <c r="AH1247" i="5"/>
  <c r="AI771" i="5"/>
  <c r="AH1393" i="5"/>
  <c r="AG1174" i="5"/>
  <c r="AF1175" i="5"/>
  <c r="AI1095" i="5"/>
  <c r="AF1102" i="5"/>
  <c r="AM363" i="5"/>
  <c r="AE1455" i="5"/>
  <c r="AE1251" i="5"/>
  <c r="AG819" i="5"/>
  <c r="AI1568" i="5"/>
  <c r="AH1024" i="5"/>
  <c r="AI1313" i="5"/>
  <c r="AF1166" i="5"/>
  <c r="AF1524" i="5"/>
  <c r="AE1317" i="5"/>
  <c r="AH997" i="5"/>
  <c r="AF949" i="5"/>
  <c r="AH1347" i="5"/>
  <c r="AI1533" i="5"/>
  <c r="AN365" i="5"/>
  <c r="AD596" i="5"/>
  <c r="AF1346" i="5"/>
  <c r="AI772" i="5"/>
  <c r="AF1347" i="5"/>
  <c r="AH1348" i="5"/>
  <c r="AF1065" i="5"/>
  <c r="AH811" i="5"/>
  <c r="AI633" i="5"/>
  <c r="AE1239" i="5"/>
  <c r="AG1318" i="5"/>
  <c r="AD1708" i="5"/>
  <c r="AH1322" i="5"/>
  <c r="AE1064" i="5"/>
  <c r="AL373" i="5"/>
  <c r="AF851" i="5"/>
  <c r="AH1350" i="5"/>
  <c r="AI636" i="5"/>
  <c r="AE1166" i="5"/>
  <c r="AH1131" i="5"/>
  <c r="AE880" i="5"/>
  <c r="AF1596" i="5"/>
  <c r="AF1393" i="5"/>
  <c r="AH674" i="5"/>
  <c r="AI1319" i="5"/>
  <c r="AE853" i="5"/>
  <c r="AH1573" i="5"/>
  <c r="AH949" i="5"/>
  <c r="AE1395" i="5"/>
  <c r="AG986" i="5"/>
  <c r="AG1467" i="5"/>
  <c r="AH770" i="5"/>
  <c r="AF1027" i="5"/>
  <c r="AM370" i="5"/>
  <c r="AG1062" i="5"/>
  <c r="AM372" i="5"/>
  <c r="AE662" i="5"/>
  <c r="AD594" i="5"/>
  <c r="AH999" i="5"/>
  <c r="AD1707" i="5"/>
  <c r="AG1382" i="5"/>
  <c r="AE1174" i="5"/>
  <c r="AE1345" i="5"/>
  <c r="AF1632" i="5"/>
  <c r="AI1136" i="5"/>
  <c r="AI1530" i="5"/>
  <c r="AH1359" i="5"/>
  <c r="AE814" i="5"/>
  <c r="AI1214" i="5"/>
  <c r="AG1173" i="5"/>
  <c r="AF1251" i="5"/>
  <c r="AD1706" i="5"/>
  <c r="AG664" i="5"/>
  <c r="AE1459" i="5"/>
  <c r="AI1239" i="5"/>
  <c r="AG1143" i="5"/>
  <c r="AE1213" i="5"/>
  <c r="AI1102" i="5"/>
  <c r="AH672" i="5"/>
  <c r="AG1057" i="5"/>
  <c r="AI996" i="5"/>
  <c r="AG816" i="5"/>
  <c r="AI1463" i="5"/>
  <c r="AF1502" i="5"/>
  <c r="AH986" i="5"/>
  <c r="AF1461" i="5"/>
  <c r="AF924" i="5"/>
  <c r="AE805" i="5"/>
  <c r="AH1501" i="5"/>
  <c r="AH1425" i="5"/>
  <c r="AH1035" i="5"/>
  <c r="AE674" i="5"/>
  <c r="AG1312" i="5"/>
  <c r="AH1311" i="5"/>
  <c r="AH636" i="5"/>
  <c r="AE1272" i="5"/>
  <c r="AE1095" i="5"/>
  <c r="AE1282" i="5"/>
  <c r="AE1458" i="5"/>
  <c r="AG1309" i="5"/>
  <c r="AI1381" i="5"/>
  <c r="AG1237" i="5"/>
  <c r="AJ374" i="5"/>
  <c r="AF1278" i="5"/>
  <c r="AF1355" i="5"/>
  <c r="AI1428" i="5"/>
  <c r="AG623" i="5"/>
  <c r="AG1060" i="5"/>
  <c r="AI1028" i="5"/>
  <c r="AH912" i="5"/>
  <c r="AL374" i="5"/>
  <c r="AF1272" i="5"/>
  <c r="AE1092" i="5"/>
  <c r="AG1381" i="5"/>
  <c r="AI628" i="5"/>
  <c r="AL362" i="5"/>
  <c r="AI817" i="5"/>
  <c r="AH1251" i="5"/>
  <c r="AH780" i="5"/>
  <c r="AI1393" i="5"/>
  <c r="AI1093" i="5"/>
  <c r="AI1178" i="5"/>
  <c r="AI659" i="5"/>
  <c r="AF1274" i="5"/>
  <c r="AI855" i="5"/>
  <c r="AI1286" i="5"/>
  <c r="AJ361" i="5"/>
  <c r="AG1132" i="5"/>
  <c r="AI878" i="5"/>
  <c r="AF926" i="5"/>
  <c r="AI1140" i="5"/>
  <c r="AG817" i="5"/>
  <c r="AG1032" i="5"/>
  <c r="AG959" i="5"/>
  <c r="AH842" i="5"/>
  <c r="AI924" i="5"/>
  <c r="AE806" i="5"/>
  <c r="AH1065" i="5"/>
  <c r="AF841" i="5"/>
  <c r="AH1392" i="5"/>
  <c r="AG1093" i="5"/>
  <c r="AG913" i="5"/>
  <c r="AG1323" i="5"/>
  <c r="AG1424" i="5"/>
  <c r="AF625" i="5"/>
  <c r="AH1028" i="5"/>
  <c r="AG852" i="5"/>
  <c r="AH1467" i="5"/>
  <c r="AF770" i="5"/>
  <c r="AH1431" i="5"/>
  <c r="AH1316" i="5"/>
  <c r="AI954" i="5"/>
  <c r="AJ362" i="5"/>
  <c r="AI997" i="5"/>
  <c r="AF1275" i="5"/>
  <c r="AF1202" i="5"/>
  <c r="AG985" i="5"/>
  <c r="AI1238" i="5"/>
  <c r="AG769" i="5"/>
  <c r="AG635" i="5"/>
  <c r="AH1458" i="5"/>
  <c r="AI886" i="5"/>
  <c r="AF1463" i="5"/>
  <c r="AI666" i="5"/>
  <c r="AE779" i="5"/>
  <c r="AI780" i="5"/>
  <c r="AE782" i="5"/>
  <c r="AH813" i="5"/>
  <c r="AI844" i="5"/>
  <c r="AH628" i="5"/>
  <c r="AE1024" i="5"/>
  <c r="AH625" i="5"/>
  <c r="AG1386" i="5"/>
  <c r="AF921" i="5"/>
  <c r="AE1386" i="5"/>
  <c r="AH1032" i="5"/>
  <c r="AG990" i="5"/>
  <c r="AE668" i="5"/>
  <c r="AI1609" i="5"/>
  <c r="AE918" i="5"/>
  <c r="AG912" i="5"/>
  <c r="AI1498" i="5"/>
  <c r="AG916" i="5"/>
  <c r="AI1248" i="5"/>
  <c r="AF1104" i="5"/>
  <c r="AI1035" i="5"/>
  <c r="AH1319" i="5"/>
  <c r="AI998" i="5"/>
  <c r="AE1106" i="5"/>
  <c r="AG948" i="5"/>
  <c r="AF1356" i="5"/>
  <c r="AF1503" i="5"/>
  <c r="AI956" i="5"/>
  <c r="AG1490" i="5"/>
  <c r="AE770" i="5"/>
  <c r="AI1417" i="5"/>
  <c r="AG1201" i="5"/>
  <c r="AG1238" i="5"/>
  <c r="AE774" i="5"/>
  <c r="AI1022" i="5"/>
  <c r="AI1062" i="5"/>
  <c r="AF1395" i="5"/>
  <c r="AI1491" i="5"/>
  <c r="AE1071" i="5"/>
  <c r="AI770" i="5"/>
  <c r="AH958" i="5"/>
  <c r="AF985" i="5"/>
  <c r="AE634" i="5"/>
  <c r="AI673" i="5"/>
  <c r="AH1033" i="5"/>
  <c r="AH805" i="5"/>
  <c r="AD600" i="5"/>
  <c r="AH1313" i="5"/>
  <c r="AI950" i="5"/>
  <c r="AE815" i="5"/>
  <c r="AE1058" i="5"/>
  <c r="AI957" i="5"/>
  <c r="AI890" i="5"/>
  <c r="AI632" i="5"/>
  <c r="AI1171" i="5"/>
  <c r="AG885" i="5"/>
  <c r="AH772" i="5"/>
  <c r="AH853" i="5"/>
  <c r="AH1525" i="5"/>
  <c r="AG917" i="5"/>
  <c r="AE672" i="5"/>
  <c r="AH1456" i="5"/>
  <c r="AG1422" i="5"/>
  <c r="AE1429" i="5"/>
  <c r="AG1247" i="5"/>
  <c r="AI877" i="5"/>
  <c r="AE1173" i="5"/>
  <c r="AE1421" i="5"/>
  <c r="AG994" i="5"/>
  <c r="AH1179" i="5"/>
  <c r="AH1135" i="5"/>
  <c r="AF950" i="5"/>
  <c r="AI1134" i="5"/>
  <c r="AH1133" i="5"/>
  <c r="AE1097" i="5"/>
  <c r="AF1213" i="5"/>
  <c r="AH1459" i="5"/>
  <c r="AG630" i="5"/>
  <c r="AF1422" i="5"/>
  <c r="AG1069" i="5"/>
  <c r="AF848" i="5"/>
  <c r="AH1321" i="5"/>
  <c r="AG1503" i="5"/>
  <c r="AH1069" i="5"/>
  <c r="AI1034" i="5"/>
  <c r="AF1383" i="5"/>
  <c r="AM1671" i="5"/>
  <c r="AI1063" i="5"/>
  <c r="AE843" i="5"/>
  <c r="AH1141" i="5"/>
  <c r="AH1344" i="5"/>
  <c r="AE1176" i="5"/>
  <c r="AE1164" i="5"/>
  <c r="AF1429" i="5"/>
  <c r="AF1137" i="5"/>
  <c r="AF849" i="5"/>
  <c r="AI1094" i="5"/>
  <c r="AE1215" i="5"/>
  <c r="AE1207" i="5"/>
  <c r="AL375" i="5"/>
  <c r="AG636" i="5"/>
  <c r="AN370" i="5"/>
  <c r="AI960" i="5"/>
  <c r="AI916" i="5"/>
  <c r="AG918" i="5"/>
  <c r="AF672" i="5"/>
  <c r="AG1070" i="5"/>
  <c r="AG810" i="5"/>
  <c r="AN361" i="5"/>
  <c r="AE1107" i="5"/>
  <c r="AF1066" i="5"/>
  <c r="AI920" i="5"/>
  <c r="AF809" i="5"/>
  <c r="AF1387" i="5"/>
  <c r="AI1395" i="5"/>
  <c r="AH1202" i="5"/>
  <c r="AE1312" i="5"/>
  <c r="AI1068" i="5"/>
  <c r="AM376" i="5"/>
  <c r="AH808" i="5"/>
  <c r="AH851" i="5"/>
  <c r="AI623" i="5"/>
  <c r="AG952" i="5"/>
  <c r="AI1025" i="5"/>
  <c r="AH777" i="5"/>
  <c r="AK361" i="5"/>
  <c r="AE1101" i="5"/>
  <c r="AN376" i="5"/>
  <c r="AF1250" i="5"/>
  <c r="AG660" i="5"/>
  <c r="AE1129" i="5"/>
  <c r="AD1749" i="5"/>
  <c r="AH804" i="5"/>
  <c r="AH398" i="5"/>
  <c r="AI841" i="5"/>
  <c r="AH1564" i="5"/>
  <c r="AH1203" i="5"/>
  <c r="AI953" i="5"/>
  <c r="AG1068" i="5"/>
  <c r="AF1244" i="5"/>
  <c r="AI667" i="5"/>
  <c r="AF1499" i="5"/>
  <c r="AG1417" i="5"/>
  <c r="AF1426" i="5"/>
  <c r="AI1070" i="5"/>
  <c r="AE1461" i="5"/>
  <c r="AI1387" i="5"/>
  <c r="AG774" i="5"/>
  <c r="AH1387" i="5"/>
  <c r="AI1467" i="5"/>
  <c r="AF1171" i="5"/>
  <c r="AF1178" i="5"/>
  <c r="AE1423" i="5"/>
  <c r="AH1452" i="5"/>
  <c r="AH1529" i="5"/>
  <c r="AH1561" i="5"/>
  <c r="AI1201" i="5"/>
  <c r="AI1101" i="5"/>
  <c r="AE819" i="5"/>
  <c r="AF1201" i="5"/>
  <c r="AE817" i="5"/>
  <c r="AG637" i="5"/>
  <c r="AG1429" i="5"/>
  <c r="AI783" i="5"/>
  <c r="AH1273" i="5"/>
  <c r="AF918" i="5"/>
  <c r="AI630" i="5"/>
  <c r="AH1490" i="5"/>
  <c r="AH1059" i="5"/>
  <c r="AF670" i="5"/>
  <c r="AI1575" i="5"/>
  <c r="AE633" i="5"/>
  <c r="AF1452" i="5"/>
  <c r="AI1026" i="5"/>
  <c r="AI1452" i="5"/>
  <c r="AD509" i="5"/>
  <c r="AI1139" i="5"/>
  <c r="AH16" i="6"/>
  <c r="AF1416" i="5"/>
  <c r="AM375" i="5"/>
  <c r="AF1022" i="5"/>
  <c r="AF1056" i="5"/>
  <c r="AF1173" i="5"/>
  <c r="AE1394" i="5"/>
  <c r="AH659" i="5"/>
  <c r="AE1311" i="5"/>
  <c r="AH1031" i="5"/>
  <c r="AI671" i="5"/>
  <c r="AE1141" i="5"/>
  <c r="AD590" i="5"/>
  <c r="AF917" i="5"/>
  <c r="AH1143" i="5"/>
  <c r="AG1092" i="5"/>
  <c r="AF995" i="5"/>
  <c r="AF1317" i="5"/>
  <c r="AF1313" i="5"/>
  <c r="AF1096" i="5"/>
  <c r="AF880" i="5"/>
  <c r="AE632" i="5"/>
  <c r="AG1500" i="5"/>
  <c r="AI670" i="5"/>
  <c r="AF1417" i="5"/>
  <c r="AG1200" i="5"/>
  <c r="AF844" i="5"/>
  <c r="AH925" i="5"/>
  <c r="AG1493" i="5"/>
  <c r="AF1320" i="5"/>
  <c r="AI781" i="5"/>
  <c r="AE670" i="5"/>
  <c r="AE1466" i="5"/>
  <c r="AG1383" i="5"/>
  <c r="AG954" i="5"/>
  <c r="AF1025" i="5"/>
  <c r="AM361" i="5"/>
  <c r="AG1166" i="5"/>
  <c r="AF987" i="5"/>
  <c r="AI1420" i="5"/>
  <c r="AE1136" i="5"/>
  <c r="AG877" i="5"/>
  <c r="AE1169" i="5"/>
  <c r="AH1208" i="5"/>
  <c r="AN367" i="5"/>
  <c r="AE876" i="5"/>
  <c r="AI1130" i="5"/>
  <c r="AI914" i="5"/>
  <c r="AF956" i="5"/>
  <c r="AG881" i="5"/>
  <c r="AF628" i="5"/>
  <c r="AH783" i="5"/>
  <c r="AH663" i="5"/>
  <c r="AH769" i="5"/>
  <c r="AF1380" i="5"/>
  <c r="AE1022" i="5"/>
  <c r="AI1247" i="5"/>
  <c r="AK374" i="5"/>
  <c r="AG1418" i="5"/>
  <c r="AH956" i="5"/>
  <c r="AE1356" i="5"/>
  <c r="AH1272" i="5"/>
  <c r="AF1204" i="5"/>
  <c r="AF805" i="5"/>
  <c r="AI1532" i="5"/>
  <c r="AH667" i="5"/>
  <c r="AM362" i="5"/>
  <c r="AF808" i="5"/>
  <c r="AE780" i="5"/>
  <c r="AG1175" i="5"/>
  <c r="AG1317" i="5"/>
  <c r="AG926" i="5"/>
  <c r="AE1247" i="5"/>
  <c r="AG993" i="5"/>
  <c r="AF886" i="5"/>
  <c r="AG1537" i="5"/>
  <c r="AI624" i="5"/>
  <c r="AE1023" i="5"/>
  <c r="AI1430" i="5"/>
  <c r="AD592" i="5"/>
  <c r="AI1241" i="5"/>
  <c r="AI1525" i="5"/>
  <c r="AE1350" i="5"/>
  <c r="AG1178" i="5"/>
  <c r="AI1322" i="5"/>
  <c r="AF674" i="5"/>
  <c r="AF1420" i="5"/>
  <c r="AG1245" i="5"/>
  <c r="AG1455" i="5"/>
  <c r="AE1200" i="5"/>
  <c r="AI1069" i="5"/>
  <c r="AI1106" i="5"/>
  <c r="AH922" i="5"/>
  <c r="AG1539" i="5"/>
  <c r="AF1026" i="5"/>
  <c r="AH959" i="5"/>
  <c r="AG1355" i="5"/>
  <c r="AE1100" i="5"/>
  <c r="AM366" i="5"/>
  <c r="AH1539" i="5"/>
  <c r="AG781" i="5"/>
  <c r="AI1524" i="5"/>
  <c r="AF1024" i="5"/>
  <c r="AG1239" i="5"/>
  <c r="AH1310" i="5"/>
  <c r="AE995" i="5"/>
  <c r="AH1137" i="5"/>
  <c r="AE1128" i="5"/>
  <c r="AG855" i="5"/>
  <c r="AG1274" i="5"/>
  <c r="AH664" i="5"/>
  <c r="AF1208" i="5"/>
  <c r="AF1424" i="5"/>
  <c r="AG1251" i="5"/>
  <c r="AI912" i="5"/>
  <c r="AG1281" i="5"/>
  <c r="AG1525" i="5"/>
  <c r="AE1201" i="5"/>
  <c r="AD1712" i="5"/>
  <c r="AF999" i="5"/>
  <c r="AH1237" i="5"/>
  <c r="AH1030" i="5"/>
  <c r="AF960" i="5"/>
  <c r="AH1104" i="5"/>
  <c r="AF988" i="5"/>
  <c r="AF996" i="5"/>
  <c r="AI1287" i="5"/>
  <c r="AG876" i="5"/>
  <c r="AG1528" i="5"/>
  <c r="AE847" i="5"/>
  <c r="AH1281" i="5"/>
  <c r="AF1273" i="5"/>
  <c r="AJ365" i="5"/>
  <c r="AJ371" i="5"/>
  <c r="AF1352" i="5"/>
  <c r="AI626" i="5"/>
  <c r="AH994" i="5"/>
  <c r="AH1453" i="5"/>
  <c r="AE1418" i="5"/>
  <c r="AH1418" i="5"/>
  <c r="AH1063" i="5"/>
  <c r="AH1531" i="5"/>
  <c r="AI1599" i="5"/>
  <c r="AE883" i="5"/>
  <c r="AF1164" i="5"/>
  <c r="AG1033" i="5"/>
  <c r="AG1319" i="5"/>
  <c r="AI925" i="5"/>
  <c r="AI840" i="5"/>
  <c r="AH854" i="5"/>
  <c r="AI1382" i="5"/>
  <c r="AG1495" i="5"/>
  <c r="AI660" i="5"/>
  <c r="AG1311" i="5"/>
  <c r="AG1431" i="5"/>
  <c r="AH1206" i="5"/>
  <c r="AF1023" i="5"/>
  <c r="AE1452" i="5"/>
  <c r="AH1423" i="5"/>
  <c r="AH916" i="5"/>
  <c r="AI1104" i="5"/>
  <c r="AF1143" i="5"/>
  <c r="AF629" i="5"/>
  <c r="AI1356" i="5"/>
  <c r="AF986" i="5"/>
  <c r="AE956" i="5"/>
  <c r="AF927" i="5"/>
  <c r="AI1526" i="5"/>
  <c r="AE1316" i="5"/>
  <c r="AG1527" i="5"/>
  <c r="AG1023" i="5"/>
  <c r="AG1202" i="5"/>
  <c r="AI1179" i="5"/>
  <c r="AI1596" i="5"/>
  <c r="AF810" i="5"/>
  <c r="AG1531" i="5"/>
  <c r="AE1099" i="5"/>
  <c r="AG1205" i="5"/>
  <c r="AE673" i="5"/>
  <c r="AH1201" i="5"/>
  <c r="AG1102" i="5"/>
  <c r="AF957" i="5"/>
  <c r="AE1275" i="5"/>
  <c r="AI664" i="5"/>
  <c r="AG1359" i="5"/>
  <c r="AG840" i="5"/>
  <c r="AF1454" i="5"/>
  <c r="AE1453" i="5"/>
  <c r="AE811" i="5"/>
  <c r="AL367" i="5"/>
  <c r="AF1467" i="5"/>
  <c r="AH1537" i="5"/>
  <c r="AF1312" i="5"/>
  <c r="AI1455" i="5"/>
  <c r="AI885" i="5"/>
  <c r="AE1390" i="5"/>
  <c r="AI922" i="5"/>
  <c r="AH1384" i="5"/>
  <c r="AI1494" i="5"/>
  <c r="AI1137" i="5"/>
  <c r="AE1021" i="5"/>
  <c r="AG1426" i="5"/>
  <c r="AE1210" i="5"/>
  <c r="AG632" i="5"/>
  <c r="AF1063" i="5"/>
  <c r="AH1239" i="5"/>
  <c r="AI1128" i="5"/>
  <c r="AI1495" i="5"/>
  <c r="AJ372" i="5"/>
  <c r="AG1344" i="5"/>
  <c r="AG920" i="5"/>
  <c r="AE1456" i="5"/>
  <c r="AG1104" i="5"/>
  <c r="AE881" i="5"/>
  <c r="AF1209" i="5"/>
  <c r="AE1424" i="5"/>
  <c r="AF768" i="5"/>
  <c r="AN372" i="5"/>
  <c r="AE1457" i="5"/>
  <c r="AG883" i="5"/>
  <c r="AF953" i="5"/>
  <c r="AF997" i="5"/>
  <c r="AI850" i="5"/>
  <c r="AG1249" i="5"/>
  <c r="AI805" i="5"/>
  <c r="AG1056" i="5"/>
  <c r="AI1493" i="5"/>
  <c r="AJ1671" i="5"/>
  <c r="AE1070" i="5"/>
  <c r="AG1279" i="5"/>
  <c r="AG1529" i="5"/>
  <c r="AG1098" i="5"/>
  <c r="AI1573" i="5"/>
  <c r="AI812" i="5"/>
  <c r="AE1214" i="5"/>
  <c r="AF816" i="5"/>
  <c r="AE1059" i="5"/>
  <c r="AM368" i="5"/>
  <c r="AG1286" i="5"/>
  <c r="AE991" i="5"/>
  <c r="AH1062" i="5"/>
  <c r="AF1453" i="5"/>
  <c r="AG1058" i="5"/>
  <c r="AF665" i="5"/>
  <c r="AH1246" i="5"/>
  <c r="AM369" i="5"/>
  <c r="AN374" i="5"/>
  <c r="AH1463" i="5"/>
  <c r="AH1524" i="5"/>
  <c r="AH1570" i="5"/>
  <c r="AI1456" i="5"/>
  <c r="AI1603" i="5"/>
  <c r="AF815" i="5"/>
  <c r="AH1349" i="5"/>
  <c r="AL371" i="5"/>
  <c r="AE917" i="5"/>
  <c r="AG925" i="5"/>
  <c r="AH1345" i="5"/>
  <c r="AF780" i="5"/>
  <c r="AF990" i="5"/>
  <c r="AH878" i="5"/>
  <c r="AF1282" i="5"/>
  <c r="AI807" i="5"/>
  <c r="AI1064" i="5"/>
  <c r="AH1284" i="5"/>
  <c r="AG1391" i="5"/>
  <c r="AE890" i="5"/>
  <c r="AH917" i="5"/>
  <c r="AG629" i="5"/>
  <c r="AI883" i="5"/>
  <c r="AI1348" i="5"/>
  <c r="AG1248" i="5"/>
  <c r="AG961" i="5"/>
  <c r="AE912" i="5"/>
  <c r="AG628" i="5"/>
  <c r="AF1214" i="5"/>
  <c r="AF1068" i="5"/>
  <c r="AI853" i="5"/>
  <c r="AF961" i="5"/>
  <c r="AH1562" i="5"/>
  <c r="AG631" i="5"/>
  <c r="AG1099" i="5"/>
  <c r="AE987" i="5"/>
  <c r="AI1323" i="5"/>
  <c r="AE1276" i="5"/>
  <c r="AF1493" i="5"/>
  <c r="AI1276" i="5"/>
  <c r="AH845" i="5"/>
  <c r="AI879" i="5"/>
  <c r="AF1249" i="5"/>
  <c r="AI1423" i="5"/>
  <c r="AF812" i="5"/>
  <c r="AG1210" i="5"/>
  <c r="AF1237" i="5"/>
  <c r="AD44" i="5"/>
  <c r="AE637" i="5"/>
  <c r="AI1284" i="5"/>
  <c r="AH1460" i="5"/>
  <c r="AH1280" i="5"/>
  <c r="AF847" i="5"/>
  <c r="AE665" i="5"/>
  <c r="AI880" i="5"/>
  <c r="AK369" i="5"/>
  <c r="AK372" i="5"/>
  <c r="AF1308" i="5"/>
  <c r="AI851" i="5"/>
  <c r="AE963" i="5"/>
  <c r="AH1138" i="5"/>
  <c r="AE1241" i="5"/>
  <c r="AF854" i="5"/>
  <c r="AH914" i="5"/>
  <c r="AF1140" i="5"/>
  <c r="AI1357" i="5"/>
  <c r="AH1421" i="5"/>
  <c r="AF1206" i="5"/>
  <c r="AI1098" i="5"/>
  <c r="AF876" i="5"/>
  <c r="AI779" i="5"/>
  <c r="AD597" i="5"/>
  <c r="AI1274" i="5"/>
  <c r="AF1353" i="5"/>
  <c r="AI958" i="5"/>
  <c r="AN371" i="5"/>
  <c r="AG1421" i="5"/>
  <c r="AI1021" i="5"/>
  <c r="AF1311" i="5"/>
  <c r="AG1246" i="5"/>
  <c r="AH1424" i="5"/>
  <c r="AG1100" i="5"/>
  <c r="AF669" i="5"/>
  <c r="AI775" i="5"/>
  <c r="AE851" i="5"/>
  <c r="AE1240" i="5"/>
  <c r="AE1464" i="5"/>
  <c r="AE1204" i="5"/>
  <c r="AH850" i="5"/>
  <c r="AF782" i="5"/>
  <c r="AE1032" i="5"/>
  <c r="AH883" i="5"/>
  <c r="AH841" i="5"/>
  <c r="AG1420" i="5"/>
  <c r="AH633" i="5"/>
  <c r="AG815" i="5"/>
  <c r="AI1172" i="5"/>
  <c r="AG1171" i="5"/>
  <c r="AH1275" i="5"/>
  <c r="AI1206" i="5"/>
  <c r="AG1034" i="5"/>
  <c r="AG779" i="5"/>
  <c r="AH951" i="5"/>
  <c r="AE807" i="5"/>
  <c r="AF398" i="5"/>
  <c r="AF817" i="5"/>
  <c r="AD487" i="5"/>
  <c r="AF1035" i="5"/>
  <c r="AH840" i="5"/>
  <c r="AE1056" i="5"/>
  <c r="AG849" i="5"/>
  <c r="AH924" i="5"/>
  <c r="AF631" i="5"/>
  <c r="AF1381" i="5"/>
  <c r="AE1027" i="5"/>
  <c r="AF1239" i="5"/>
  <c r="AI1057" i="5"/>
  <c r="AE768" i="5"/>
  <c r="AE1142" i="5"/>
  <c r="AG659" i="5"/>
  <c r="AF772" i="5"/>
  <c r="AG962" i="5"/>
  <c r="AK368" i="5"/>
  <c r="AI889" i="5"/>
  <c r="AJ364" i="5"/>
  <c r="AG846" i="5"/>
  <c r="AI1243" i="5"/>
  <c r="AI1281" i="5"/>
  <c r="AH948" i="5"/>
  <c r="AG1176" i="5"/>
  <c r="AL372" i="5"/>
  <c r="AE951" i="5"/>
  <c r="AH1097" i="5"/>
  <c r="AG1211" i="5"/>
  <c r="AF1492" i="5"/>
  <c r="AG1535" i="5"/>
  <c r="AI663" i="5"/>
  <c r="AH996" i="5"/>
  <c r="AH669" i="5"/>
  <c r="AE629" i="5"/>
  <c r="AH1346" i="5"/>
  <c r="AE1431" i="5"/>
  <c r="AG1026" i="5"/>
  <c r="AH1457" i="5"/>
  <c r="AH985" i="5"/>
  <c r="AF1421" i="5"/>
  <c r="AG1241" i="5"/>
  <c r="AI1527" i="5"/>
  <c r="AI1237" i="5"/>
  <c r="AE1320" i="5"/>
  <c r="AF1098" i="5"/>
  <c r="AH1286" i="5"/>
  <c r="AI1175" i="5"/>
  <c r="AF1283" i="5"/>
  <c r="AF992" i="5"/>
  <c r="AE769" i="5"/>
  <c r="AF915" i="5"/>
  <c r="AF1384" i="5"/>
  <c r="AH1176" i="5"/>
  <c r="AH1057" i="5"/>
  <c r="AG666" i="5"/>
  <c r="AH673" i="5"/>
  <c r="AI1462" i="5"/>
  <c r="AG783" i="5"/>
  <c r="AG1130" i="5"/>
  <c r="AF732" i="5"/>
  <c r="AG1321" i="5"/>
  <c r="AF773" i="5"/>
  <c r="AH1248" i="5"/>
  <c r="AE435" i="5"/>
  <c r="AG1428" i="5"/>
  <c r="AJ363" i="5"/>
  <c r="AJ369" i="5"/>
  <c r="AI926" i="5"/>
  <c r="AE1346" i="5"/>
  <c r="AH1312" i="5"/>
  <c r="AI1278" i="5"/>
  <c r="AG1313" i="5"/>
  <c r="AE1323" i="5"/>
  <c r="AF1382" i="5"/>
  <c r="AI1316" i="5"/>
  <c r="AE989" i="5"/>
  <c r="AE1352" i="5"/>
  <c r="AG1356" i="5"/>
  <c r="AF776" i="5"/>
  <c r="AI1457" i="5"/>
  <c r="AF659" i="5"/>
  <c r="AF853" i="5"/>
  <c r="AE844" i="5"/>
  <c r="AH810" i="5"/>
  <c r="AF994" i="5"/>
  <c r="AE1062" i="5"/>
  <c r="AG1059" i="5"/>
  <c r="AI949" i="5"/>
  <c r="AG1459" i="5"/>
  <c r="AE1426" i="5"/>
  <c r="AK363" i="5"/>
  <c r="AI847" i="5"/>
  <c r="AH960" i="5"/>
  <c r="AH1098" i="5"/>
  <c r="AE994" i="5"/>
  <c r="AE1098" i="5"/>
  <c r="AH1020" i="5"/>
  <c r="AF638" i="5"/>
  <c r="AE1463" i="5"/>
  <c r="AH1022" i="5"/>
  <c r="AI809" i="5"/>
  <c r="AF667" i="5"/>
  <c r="AF1455" i="5"/>
  <c r="AH768" i="5"/>
  <c r="AI1561" i="5"/>
  <c r="AE949" i="5"/>
  <c r="AE1385" i="5"/>
  <c r="AI1142" i="5"/>
  <c r="AI732" i="5"/>
  <c r="AI1528" i="5"/>
  <c r="AF955" i="5"/>
  <c r="AF1309" i="5"/>
  <c r="AE1063" i="5"/>
  <c r="AE1202" i="5"/>
  <c r="AF1488" i="5"/>
  <c r="AF1351" i="5"/>
  <c r="AE1596" i="5"/>
  <c r="AI1564" i="5"/>
  <c r="AF626" i="5"/>
  <c r="AG1388" i="5"/>
  <c r="AE1280" i="5"/>
  <c r="AH1527" i="5"/>
  <c r="AG1536" i="5"/>
  <c r="AG919" i="5"/>
  <c r="AG1273" i="5"/>
  <c r="AI1311" i="5"/>
  <c r="AE1277" i="5"/>
  <c r="AG1139" i="5"/>
  <c r="AG921" i="5"/>
  <c r="AG775" i="5"/>
  <c r="AH626" i="5"/>
  <c r="AF1323" i="5"/>
  <c r="AI1538" i="5"/>
  <c r="AG670" i="5"/>
  <c r="AI1426" i="5"/>
  <c r="AI1211" i="5"/>
  <c r="AH773" i="5"/>
  <c r="AH1495" i="5"/>
  <c r="AK362" i="5"/>
  <c r="AE1211" i="5"/>
  <c r="AH855" i="5"/>
  <c r="AI986" i="5"/>
  <c r="AE841" i="5"/>
  <c r="AI917" i="5"/>
  <c r="AI1096" i="5"/>
  <c r="AI1308" i="5"/>
  <c r="AI665" i="5"/>
  <c r="AI1500" i="5"/>
  <c r="AE889" i="5"/>
  <c r="AI1610" i="5"/>
  <c r="AF1427" i="5"/>
  <c r="AF1240" i="5"/>
  <c r="AI918" i="5"/>
  <c r="AE813" i="5"/>
  <c r="AH1571" i="5"/>
  <c r="AF887" i="5"/>
  <c r="AE954" i="5"/>
  <c r="AG922" i="5"/>
  <c r="AI1386" i="5"/>
  <c r="AE1205" i="5"/>
  <c r="AF1495" i="5"/>
  <c r="AH1534" i="5"/>
  <c r="AE1134" i="5"/>
  <c r="AH1212" i="5"/>
  <c r="AE1357" i="5"/>
  <c r="AE888" i="5"/>
  <c r="AH877" i="5"/>
  <c r="AF783" i="5"/>
  <c r="AF1177" i="5"/>
  <c r="AH1177" i="5"/>
  <c r="AI1317" i="5"/>
  <c r="AH1282" i="5"/>
  <c r="AI993" i="5"/>
  <c r="AF850" i="5"/>
  <c r="AG1066" i="5"/>
  <c r="AF1425" i="5"/>
  <c r="AE1105" i="5"/>
  <c r="AK371" i="5"/>
  <c r="AF1021" i="5"/>
  <c r="AI1431" i="5"/>
  <c r="AE948" i="5"/>
  <c r="AI1033" i="5"/>
  <c r="AI1099" i="5"/>
  <c r="AH623" i="5"/>
  <c r="AG1022" i="5"/>
  <c r="AH923" i="5"/>
  <c r="AE1358" i="5"/>
  <c r="AF913" i="5"/>
  <c r="AH990" i="5"/>
  <c r="AI1210" i="5"/>
  <c r="AE1177" i="5"/>
  <c r="AI891" i="5"/>
  <c r="AE1178" i="5"/>
  <c r="AG1027" i="5"/>
  <c r="AE1250" i="5"/>
  <c r="AG1461" i="5"/>
  <c r="AF814" i="5"/>
  <c r="AE1430" i="5"/>
  <c r="AE993" i="5"/>
  <c r="AE1025" i="5"/>
  <c r="AG1021" i="5"/>
  <c r="AE962" i="5"/>
  <c r="AI804" i="5"/>
  <c r="AG804" i="5"/>
  <c r="AF1030" i="5"/>
  <c r="AH660" i="5"/>
  <c r="AH1526" i="5"/>
  <c r="AH884" i="5"/>
  <c r="AI1058" i="5"/>
  <c r="AE1347" i="5"/>
  <c r="AH1250" i="5"/>
  <c r="AG953" i="5"/>
  <c r="AF1498" i="5"/>
  <c r="AI1061" i="5"/>
  <c r="AH1204" i="5"/>
  <c r="AF1211" i="5"/>
  <c r="AD593" i="5"/>
  <c r="AE1236" i="5"/>
  <c r="AF889" i="5"/>
  <c r="AH629" i="5"/>
  <c r="AH1215" i="5"/>
  <c r="AH1066" i="5"/>
  <c r="AE1287" i="5"/>
  <c r="AF668" i="5"/>
  <c r="AK1673" i="5"/>
  <c r="AH1168" i="5"/>
  <c r="AG672" i="5"/>
  <c r="AF1130" i="5"/>
  <c r="AE1308" i="5"/>
  <c r="AH1569" i="5"/>
  <c r="AF1134" i="5"/>
  <c r="AE1318" i="5"/>
  <c r="AF1069" i="5"/>
  <c r="AF855" i="5"/>
  <c r="AH1023" i="5"/>
  <c r="AF919" i="5"/>
  <c r="AH1279" i="5"/>
  <c r="AH1575" i="5"/>
  <c r="AH1565" i="5"/>
  <c r="AI1416" i="5"/>
  <c r="AF1057" i="5"/>
  <c r="AG1419" i="5"/>
  <c r="AG1457" i="5"/>
  <c r="AG842" i="5"/>
  <c r="AG1204" i="5"/>
  <c r="AI1427" i="5"/>
  <c r="AG915" i="5"/>
  <c r="AH881" i="5"/>
  <c r="AG1358" i="5"/>
  <c r="AE623" i="5"/>
  <c r="AI1107" i="5"/>
  <c r="AI1169" i="5"/>
  <c r="AG1458" i="5"/>
  <c r="AH1395" i="5"/>
  <c r="AM367" i="5"/>
  <c r="AH1243" i="5"/>
  <c r="AI999" i="5"/>
  <c r="AF1205" i="5"/>
  <c r="AG1031" i="5"/>
  <c r="AH1175" i="5"/>
  <c r="AG1345" i="5"/>
  <c r="AE919" i="5"/>
  <c r="AF884" i="5"/>
  <c r="AF1139" i="5"/>
  <c r="AE1237" i="5"/>
  <c r="AG957" i="5"/>
  <c r="AG673" i="5"/>
  <c r="AE1387" i="5"/>
  <c r="AF1215" i="5"/>
  <c r="AE1315" i="5"/>
  <c r="AH1278" i="5"/>
  <c r="AH1029" i="5"/>
  <c r="AE1130" i="5"/>
  <c r="AE1243" i="5"/>
  <c r="AE913" i="5"/>
  <c r="AG1380" i="5"/>
  <c r="AD591" i="5"/>
  <c r="AE952" i="5"/>
  <c r="AE1274" i="5"/>
  <c r="AE810" i="5"/>
  <c r="AE818" i="5"/>
  <c r="AH962" i="5"/>
  <c r="AI927" i="5"/>
  <c r="AH1455" i="5"/>
  <c r="AH885" i="5"/>
  <c r="AF435" i="5"/>
  <c r="AG1498" i="5"/>
  <c r="AH819" i="5"/>
  <c r="AI1208" i="5"/>
  <c r="AD599" i="5"/>
  <c r="AF1031" i="5"/>
  <c r="AH1572" i="5"/>
  <c r="AG771" i="5"/>
  <c r="AH637" i="5"/>
  <c r="AE855" i="5"/>
  <c r="AE1348" i="5"/>
  <c r="AI810" i="5"/>
  <c r="AF813" i="5"/>
  <c r="AE667" i="5"/>
  <c r="AH1352" i="5"/>
  <c r="AI1279" i="5"/>
  <c r="AE1560" i="5"/>
  <c r="AF635" i="5"/>
  <c r="AE1060" i="5"/>
  <c r="AE1094" i="5"/>
  <c r="AF888" i="5"/>
  <c r="AH1388" i="5"/>
  <c r="AI1567" i="5"/>
  <c r="AG1025" i="5"/>
  <c r="AH1021" i="5"/>
  <c r="AH952" i="5"/>
  <c r="AH1354" i="5"/>
  <c r="AH1093" i="5"/>
  <c r="AI852" i="5"/>
  <c r="AE988" i="5"/>
  <c r="AE1454" i="5"/>
  <c r="AE1067" i="5"/>
  <c r="AF1169" i="5"/>
  <c r="AH1071" i="5"/>
  <c r="AI1207" i="5"/>
  <c r="AI846" i="5"/>
  <c r="AG923" i="5"/>
  <c r="AF959" i="5"/>
  <c r="AG1423" i="5"/>
  <c r="AF1428" i="5"/>
  <c r="AI661" i="5"/>
  <c r="AH668" i="5"/>
  <c r="AF1059" i="5"/>
  <c r="AE732" i="5"/>
  <c r="AG960" i="5"/>
  <c r="AG1347" i="5"/>
  <c r="AH888" i="5"/>
  <c r="AI1454" i="5"/>
  <c r="AI884" i="5"/>
  <c r="AE1420" i="5"/>
  <c r="AI1600" i="5"/>
  <c r="AE1382" i="5"/>
  <c r="AF1280" i="5"/>
  <c r="AI1466" i="5"/>
  <c r="AG914" i="5"/>
  <c r="AF1129" i="5"/>
  <c r="AF1176" i="5"/>
  <c r="AG1560" i="5"/>
  <c r="AL370" i="5"/>
  <c r="AF925" i="5"/>
  <c r="AI773" i="5"/>
  <c r="AI1168" i="5"/>
  <c r="AH1166" i="5"/>
  <c r="AL364" i="5"/>
  <c r="AF1100" i="5"/>
  <c r="AG667" i="5"/>
  <c r="AE1353" i="5"/>
  <c r="AH1386" i="5"/>
  <c r="AG768" i="5"/>
  <c r="AG1030" i="5"/>
  <c r="AF1500" i="5"/>
  <c r="AE638" i="5"/>
  <c r="AL1671" i="5"/>
  <c r="AG1214" i="5"/>
  <c r="AF877" i="5"/>
  <c r="AH1536" i="5"/>
  <c r="AF1033" i="5"/>
  <c r="AH807" i="5"/>
  <c r="AI1562" i="5"/>
  <c r="AH880" i="5"/>
  <c r="AF1093" i="5"/>
  <c r="AI1138" i="5"/>
  <c r="AH635" i="5"/>
  <c r="AG1212" i="5"/>
  <c r="AH1498" i="5"/>
  <c r="AE927" i="5"/>
  <c r="AG808" i="5"/>
  <c r="AH1129" i="5"/>
  <c r="AE626" i="5"/>
  <c r="AE1245" i="5"/>
  <c r="AE985" i="5"/>
  <c r="AG1524" i="5"/>
  <c r="AG987" i="5"/>
  <c r="AI777" i="5"/>
  <c r="AG850" i="5"/>
  <c r="AG1349" i="5"/>
  <c r="AE1427" i="5"/>
  <c r="AI814" i="5"/>
  <c r="AE635" i="5"/>
  <c r="AG1348" i="5"/>
  <c r="AH1139" i="5"/>
  <c r="AE1321" i="5"/>
  <c r="AM373" i="5"/>
  <c r="AG1105" i="5"/>
  <c r="AG1135" i="5"/>
  <c r="AG991" i="5"/>
  <c r="AE778" i="5"/>
  <c r="AG1460" i="5"/>
  <c r="AE1284" i="5"/>
  <c r="AF993" i="5"/>
  <c r="AH846" i="5"/>
  <c r="AE1319" i="5"/>
  <c r="AH1351" i="5"/>
  <c r="AE846" i="5"/>
  <c r="AI1205" i="5"/>
  <c r="AE1281" i="5"/>
  <c r="AH1140" i="5"/>
  <c r="AF1107" i="5"/>
  <c r="AI1597" i="5"/>
  <c r="AD601" i="5"/>
  <c r="AF775" i="5"/>
  <c r="AE961" i="5"/>
  <c r="AG887" i="5"/>
  <c r="AG1215" i="5"/>
  <c r="AE781" i="5"/>
  <c r="AE1179" i="5"/>
  <c r="AG1063" i="5"/>
  <c r="AI1571" i="5"/>
  <c r="AI662" i="5"/>
  <c r="AI625" i="5"/>
  <c r="AF1316" i="5"/>
  <c r="AE1465" i="5"/>
  <c r="AN364" i="5"/>
  <c r="AE1422" i="5"/>
  <c r="AG1463" i="5"/>
  <c r="AI1570" i="5"/>
  <c r="AJ373" i="5"/>
  <c r="AF1357" i="5"/>
  <c r="AG1572" i="5"/>
  <c r="AJ1673" i="5"/>
  <c r="AG958" i="5"/>
  <c r="AE879" i="5"/>
  <c r="AH779" i="5"/>
  <c r="AF1060" i="5"/>
  <c r="AF952" i="5"/>
  <c r="AI1598" i="5"/>
  <c r="AN1671" i="5"/>
  <c r="AG1389" i="5"/>
  <c r="AF1246" i="5"/>
  <c r="AE953" i="5"/>
  <c r="AG1387" i="5"/>
  <c r="AG1492" i="5"/>
  <c r="AI1419" i="5"/>
  <c r="AH1210" i="5"/>
  <c r="AG1315" i="5"/>
  <c r="AG851" i="5"/>
  <c r="AI638" i="5"/>
  <c r="AH1430" i="5"/>
  <c r="AE1140" i="5"/>
  <c r="AI1460" i="5"/>
  <c r="AF1527" i="5"/>
  <c r="AE1501" i="5"/>
  <c r="AG1526" i="5"/>
  <c r="AG1107" i="5"/>
  <c r="AF1277" i="5"/>
  <c r="AI1458" i="5"/>
  <c r="AH1494" i="5"/>
  <c r="AH1026" i="5"/>
  <c r="AG955" i="5"/>
  <c r="AF1537" i="5"/>
  <c r="AI444" i="5"/>
  <c r="AF1525" i="5"/>
  <c r="AE1490" i="5"/>
  <c r="AE1561" i="5"/>
  <c r="AE1539" i="5"/>
  <c r="AH441" i="5"/>
  <c r="AE439" i="5"/>
  <c r="AL1674" i="5"/>
  <c r="AH1601" i="5"/>
  <c r="AF1608" i="5"/>
  <c r="AN1674" i="5"/>
  <c r="AI443" i="5"/>
  <c r="AF1536" i="5"/>
  <c r="AD1752" i="5"/>
  <c r="AD486" i="5"/>
  <c r="AE1566" i="5"/>
  <c r="AG1562" i="5"/>
  <c r="AD1779" i="5"/>
  <c r="AE1533" i="5"/>
  <c r="AL1679" i="5"/>
  <c r="AE1526" i="5"/>
  <c r="AE1531" i="5"/>
  <c r="AD1792" i="5"/>
  <c r="AF1538" i="5"/>
  <c r="AI1209" i="5"/>
  <c r="AI1174" i="5"/>
  <c r="AE1493" i="5"/>
  <c r="AM1673" i="5"/>
  <c r="AI447" i="5"/>
  <c r="AF1534" i="5"/>
  <c r="AH1604" i="5"/>
  <c r="AF1526" i="5"/>
  <c r="AH1130" i="5"/>
  <c r="AF819" i="5"/>
  <c r="AG1350" i="5"/>
  <c r="AF632" i="5"/>
  <c r="AG1136" i="5"/>
  <c r="AE957" i="5"/>
  <c r="AI1105" i="5"/>
  <c r="AG1392" i="5"/>
  <c r="AM1678" i="5"/>
  <c r="AE1534" i="5"/>
  <c r="AH1488" i="5"/>
  <c r="AL369" i="5"/>
  <c r="AI1135" i="5"/>
  <c r="AG950" i="5"/>
  <c r="AE916" i="5"/>
  <c r="AH450" i="5"/>
  <c r="AE1143" i="5"/>
  <c r="AE624" i="5"/>
  <c r="AF1456" i="5"/>
  <c r="AG1028" i="5"/>
  <c r="AG442" i="5"/>
  <c r="AG1561" i="5"/>
  <c r="AG448" i="5"/>
  <c r="AE887" i="5"/>
  <c r="AG625" i="5"/>
  <c r="AF1247" i="5"/>
  <c r="AI1501" i="5"/>
  <c r="AG1168" i="5"/>
  <c r="AF636" i="5"/>
  <c r="AH1096" i="5"/>
  <c r="AI1488" i="5"/>
  <c r="AH1102" i="5"/>
  <c r="AE996" i="5"/>
  <c r="AF916" i="5"/>
  <c r="AI815" i="5"/>
  <c r="AH1419" i="5"/>
  <c r="AF1067" i="5"/>
  <c r="AN1676" i="5"/>
  <c r="AE445" i="5"/>
  <c r="AD476" i="5"/>
  <c r="AN1677" i="5"/>
  <c r="AG1568" i="5"/>
  <c r="AF1562" i="5"/>
  <c r="AK1675" i="5"/>
  <c r="AH448" i="5"/>
  <c r="AF440" i="5"/>
  <c r="AD1711" i="5"/>
  <c r="AH848" i="5"/>
  <c r="AH1602" i="5"/>
  <c r="AE444" i="5"/>
  <c r="AE1563" i="5"/>
  <c r="AE447" i="5"/>
  <c r="AF1571" i="5"/>
  <c r="AE442" i="5"/>
  <c r="AF1573" i="5"/>
  <c r="AD482" i="5"/>
  <c r="AH1417" i="5"/>
  <c r="AE1575" i="5"/>
  <c r="AD481" i="5"/>
  <c r="AE1491" i="5"/>
  <c r="AF1610" i="5"/>
  <c r="AF1600" i="5"/>
  <c r="AG1600" i="5"/>
  <c r="AF1535" i="5"/>
  <c r="AF1598" i="5"/>
  <c r="AH1136" i="5"/>
  <c r="AG1597" i="5"/>
  <c r="AD473" i="5"/>
  <c r="AE1537" i="5"/>
  <c r="AD477" i="5"/>
  <c r="AH926" i="5"/>
  <c r="AH1103" i="5"/>
  <c r="AF883" i="5"/>
  <c r="AG1310" i="5"/>
  <c r="AG1430" i="5"/>
  <c r="AG818" i="5"/>
  <c r="AD1710" i="5"/>
  <c r="AG1453" i="5"/>
  <c r="AK367" i="5"/>
  <c r="AG1530" i="5"/>
  <c r="AH1611" i="5"/>
  <c r="AI842" i="5"/>
  <c r="AH950" i="5"/>
  <c r="AE920" i="5"/>
  <c r="AF624" i="5"/>
  <c r="AI1347" i="5"/>
  <c r="AG1278" i="5"/>
  <c r="AH1101" i="5"/>
  <c r="AH1389" i="5"/>
  <c r="AK1672" i="5"/>
  <c r="AN1672" i="5"/>
  <c r="AH847" i="5"/>
  <c r="AE840" i="5"/>
  <c r="AN366" i="5"/>
  <c r="AE1380" i="5"/>
  <c r="AF634" i="5"/>
  <c r="AH1169" i="5"/>
  <c r="AG435" i="5"/>
  <c r="AE1066" i="5"/>
  <c r="AH1245" i="5"/>
  <c r="AI1350" i="5"/>
  <c r="AH631" i="5"/>
  <c r="AH781" i="5"/>
  <c r="AF1103" i="5"/>
  <c r="AH1502" i="5"/>
  <c r="AF637" i="5"/>
  <c r="AI1240" i="5"/>
  <c r="AE1600" i="5"/>
  <c r="AG1604" i="5"/>
  <c r="AG999" i="5"/>
  <c r="AI818" i="5"/>
  <c r="AE666" i="5"/>
  <c r="AF630" i="5"/>
  <c r="AI1572" i="5"/>
  <c r="AF441" i="5"/>
  <c r="AH449" i="5"/>
  <c r="AF447" i="5"/>
  <c r="AI450" i="5"/>
  <c r="AF1561" i="5"/>
  <c r="AM1677" i="5"/>
  <c r="AJ1678" i="5"/>
  <c r="AH1598" i="5"/>
  <c r="AE1538" i="5"/>
  <c r="AG446" i="5"/>
  <c r="AE1571" i="5"/>
  <c r="AE1598" i="5"/>
  <c r="AG449" i="5"/>
  <c r="AF1605" i="5"/>
  <c r="AF1569" i="5"/>
  <c r="AG443" i="5"/>
  <c r="AH442" i="5"/>
  <c r="AE1573" i="5"/>
  <c r="AG1599" i="5"/>
  <c r="AG1608" i="5"/>
  <c r="AF1564" i="5"/>
  <c r="AF1386" i="5"/>
  <c r="AE1570" i="5"/>
  <c r="AF1597" i="5"/>
  <c r="AF1567" i="5"/>
  <c r="AK1677" i="5"/>
  <c r="AE999" i="5"/>
  <c r="AE1527" i="5"/>
  <c r="AD483" i="5"/>
  <c r="AD1793" i="5"/>
  <c r="AH662" i="5"/>
  <c r="AE922" i="5"/>
  <c r="AI1318" i="5"/>
  <c r="AG1243" i="5"/>
  <c r="AF1423" i="5"/>
  <c r="AL361" i="5"/>
  <c r="AE1035" i="5"/>
  <c r="AF1170" i="5"/>
  <c r="AI1204" i="5"/>
  <c r="AG1603" i="5"/>
  <c r="AF445" i="5"/>
  <c r="AK365" i="5"/>
  <c r="AE661" i="5"/>
  <c r="AE1417" i="5"/>
  <c r="AG398" i="5"/>
  <c r="AG444" i="5"/>
  <c r="AI637" i="5"/>
  <c r="AH1277" i="5"/>
  <c r="AE997" i="5"/>
  <c r="AH732" i="5"/>
  <c r="AG927" i="5"/>
  <c r="AI1246" i="5"/>
  <c r="AG956" i="5"/>
  <c r="AJ370" i="5"/>
  <c r="AF1459" i="5"/>
  <c r="AI1529" i="5"/>
  <c r="AE998" i="5"/>
  <c r="AG1564" i="5"/>
  <c r="AH1606" i="5"/>
  <c r="AI1602" i="5"/>
  <c r="AG1095" i="5"/>
  <c r="AH776" i="5"/>
  <c r="AH1274" i="5"/>
  <c r="AG777" i="5"/>
  <c r="AF1458" i="5"/>
  <c r="AG1320" i="5"/>
  <c r="AH1315" i="5"/>
  <c r="AI1611" i="5"/>
  <c r="AI1066" i="5"/>
  <c r="AE1497" i="5"/>
  <c r="AE1607" i="5"/>
  <c r="AE1574" i="5"/>
  <c r="AG1602" i="5"/>
  <c r="AG1609" i="5"/>
  <c r="AG1575" i="5"/>
  <c r="AE1606" i="5"/>
  <c r="AE1525" i="5"/>
  <c r="AH1603" i="5"/>
  <c r="AN363" i="5"/>
  <c r="AJ1676" i="5"/>
  <c r="AD1795" i="5"/>
  <c r="AE1564" i="5"/>
  <c r="AI439" i="5"/>
  <c r="AE1599" i="5"/>
  <c r="AE450" i="5"/>
  <c r="AE441" i="5"/>
  <c r="AM1675" i="5"/>
  <c r="AD1780" i="5"/>
  <c r="AG1563" i="5"/>
  <c r="AG1574" i="5"/>
  <c r="AK1676" i="5"/>
  <c r="AI438" i="5"/>
  <c r="AG450" i="5"/>
  <c r="AE1494" i="5"/>
  <c r="AH445" i="5"/>
  <c r="AI1489" i="5"/>
  <c r="AI915" i="5"/>
  <c r="AI441" i="5"/>
  <c r="AE449" i="5"/>
  <c r="AG441" i="5"/>
  <c r="AE852" i="5"/>
  <c r="AF1286" i="5"/>
  <c r="AH809" i="5"/>
  <c r="AF1496" i="5"/>
  <c r="AI1385" i="5"/>
  <c r="AF1028" i="5"/>
  <c r="AH995" i="5"/>
  <c r="AH1171" i="5"/>
  <c r="AF1310" i="5"/>
  <c r="AN1678" i="5"/>
  <c r="AI1345" i="5"/>
  <c r="AL363" i="5"/>
  <c r="AE884" i="5"/>
  <c r="AI888" i="5"/>
  <c r="AF1494" i="5"/>
  <c r="AF948" i="5"/>
  <c r="AH1142" i="5"/>
  <c r="AG1353" i="5"/>
  <c r="AG984" i="5"/>
  <c r="AF1133" i="5"/>
  <c r="AG1164" i="5"/>
  <c r="AF962" i="5"/>
  <c r="AI1535" i="5"/>
  <c r="AF1389" i="5"/>
  <c r="AE1601" i="5"/>
  <c r="AF1572" i="5"/>
  <c r="AH436" i="5"/>
  <c r="AI985" i="5"/>
  <c r="AH624" i="5"/>
  <c r="AF963" i="5"/>
  <c r="AJ367" i="5"/>
  <c r="AH1242" i="5"/>
  <c r="AD1781" i="5"/>
  <c r="AL1677" i="5"/>
  <c r="AD1778" i="5"/>
  <c r="AF1565" i="5"/>
  <c r="AE443" i="5"/>
  <c r="AE1568" i="5"/>
  <c r="AG1607" i="5"/>
  <c r="AG1606" i="5"/>
  <c r="AE1492" i="5"/>
  <c r="AF1070" i="5"/>
  <c r="AE1104" i="5"/>
  <c r="AD1750" i="5"/>
  <c r="AF1533" i="5"/>
  <c r="AF443" i="5"/>
  <c r="AG445" i="5"/>
  <c r="AE438" i="5"/>
  <c r="AE1502" i="5"/>
  <c r="AG1570" i="5"/>
  <c r="AG1611" i="5"/>
  <c r="AG439" i="5"/>
  <c r="AG1565" i="5"/>
  <c r="AM1676" i="5"/>
  <c r="AF1599" i="5"/>
  <c r="AD485" i="5"/>
  <c r="AF1575" i="5"/>
  <c r="AK1674" i="5"/>
  <c r="AE1609" i="5"/>
  <c r="AF1611" i="5"/>
  <c r="AG1610" i="5"/>
  <c r="AE446" i="5"/>
  <c r="AE1572" i="5"/>
  <c r="AF660" i="5"/>
  <c r="AI1059" i="5"/>
  <c r="AI1465" i="5"/>
  <c r="AH1128" i="5"/>
  <c r="AE1030" i="5"/>
  <c r="AG998" i="5"/>
  <c r="AE1354" i="5"/>
  <c r="AI1141" i="5"/>
  <c r="AI437" i="5"/>
  <c r="AI1215" i="5"/>
  <c r="AH913" i="5"/>
  <c r="AG1131" i="5"/>
  <c r="AH1574" i="5"/>
  <c r="AH1567" i="5"/>
  <c r="AF1131" i="5"/>
  <c r="AG1494" i="5"/>
  <c r="AD478" i="5"/>
  <c r="AH1560" i="5"/>
  <c r="AI634" i="5"/>
  <c r="AG1067" i="5"/>
  <c r="AH1420" i="5"/>
  <c r="AI1100" i="5"/>
  <c r="AI1604" i="5"/>
  <c r="AI923" i="5"/>
  <c r="AE1460" i="5"/>
  <c r="AG1275" i="5"/>
  <c r="AE1238" i="5"/>
  <c r="AF1061" i="5"/>
  <c r="AH1605" i="5"/>
  <c r="AH439" i="5"/>
  <c r="AG1141" i="5"/>
  <c r="AI1537" i="5"/>
  <c r="AG1242" i="5"/>
  <c r="AF1285" i="5"/>
  <c r="AF891" i="5"/>
  <c r="AI1539" i="5"/>
  <c r="AE992" i="5"/>
  <c r="AE959" i="5"/>
  <c r="AH993" i="5"/>
  <c r="AM371" i="5"/>
  <c r="AI1359" i="5"/>
  <c r="AF1284" i="5"/>
  <c r="AD1753" i="5"/>
  <c r="AI446" i="5"/>
  <c r="AF439" i="5"/>
  <c r="AD484" i="5"/>
  <c r="AH984" i="5"/>
  <c r="AJ1675" i="5"/>
  <c r="AE1611" i="5"/>
  <c r="AE437" i="5"/>
  <c r="AF446" i="5"/>
  <c r="AD1765" i="5"/>
  <c r="AE1496" i="5"/>
  <c r="AG1598" i="5"/>
  <c r="AF673" i="5"/>
  <c r="AG633" i="5"/>
  <c r="AH1213" i="5"/>
  <c r="AI1030" i="5"/>
  <c r="AE777" i="5"/>
  <c r="AI995" i="5"/>
  <c r="AH1422" i="5"/>
  <c r="AI991" i="5"/>
  <c r="AG780" i="5"/>
  <c r="AF1315" i="5"/>
  <c r="AH1170" i="5"/>
  <c r="AG624" i="5"/>
  <c r="AH1462" i="5"/>
  <c r="AF1345" i="5"/>
  <c r="AI1071" i="5"/>
  <c r="AI1392" i="5"/>
  <c r="AE1383" i="5"/>
  <c r="AH1429" i="5"/>
  <c r="AD1751" i="5"/>
  <c r="AM1679" i="5"/>
  <c r="AI1092" i="5"/>
  <c r="AK373" i="5"/>
  <c r="AH817" i="5"/>
  <c r="AI435" i="5"/>
  <c r="AH1094" i="5"/>
  <c r="AE660" i="5"/>
  <c r="AI1352" i="5"/>
  <c r="AI1605" i="5"/>
  <c r="AI1203" i="5"/>
  <c r="AG879" i="5"/>
  <c r="AJ1674" i="5"/>
  <c r="AH1608" i="5"/>
  <c r="AF1350" i="5"/>
  <c r="AG891" i="5"/>
  <c r="AF984" i="5"/>
  <c r="AH987" i="5"/>
  <c r="AI1536" i="5"/>
  <c r="AI1349" i="5"/>
  <c r="AD1766" i="5"/>
  <c r="AN1673" i="5"/>
  <c r="AE1565" i="5"/>
  <c r="AI1170" i="5"/>
  <c r="AE1167" i="5"/>
  <c r="AI848" i="5"/>
  <c r="AH1027" i="5"/>
  <c r="AH447" i="5"/>
  <c r="AL1672" i="5"/>
  <c r="AF448" i="5"/>
  <c r="AF1528" i="5"/>
  <c r="AI448" i="5"/>
  <c r="AD1767" i="5"/>
  <c r="AF1603" i="5"/>
  <c r="AF1574" i="5"/>
  <c r="AG776" i="5"/>
  <c r="AM1674" i="5"/>
  <c r="AE1597" i="5"/>
  <c r="AE1528" i="5"/>
  <c r="AE1603" i="5"/>
  <c r="AF1609" i="5"/>
  <c r="AE1532" i="5"/>
  <c r="AE1495" i="5"/>
  <c r="AG438" i="5"/>
  <c r="AH782" i="5"/>
  <c r="AL1678" i="5"/>
  <c r="AG440" i="5"/>
  <c r="AH1499" i="5"/>
  <c r="AD475" i="5"/>
  <c r="AF1530" i="5"/>
  <c r="AN1675" i="5"/>
  <c r="AK1678" i="5"/>
  <c r="AF444" i="5"/>
  <c r="AG1571" i="5"/>
  <c r="AE1529" i="5"/>
  <c r="AE1500" i="5"/>
  <c r="AI1560" i="5"/>
  <c r="AG1605" i="5"/>
  <c r="AI445" i="5"/>
  <c r="AI1065" i="5"/>
  <c r="AI440" i="5"/>
  <c r="AF437" i="5"/>
  <c r="AF1563" i="5"/>
  <c r="AK1679" i="5"/>
  <c r="AF1287" i="5"/>
  <c r="AE1535" i="5"/>
  <c r="AI436" i="5"/>
  <c r="AG1567" i="5"/>
  <c r="AI808" i="5"/>
  <c r="AG1534" i="5"/>
  <c r="AF1243" i="5"/>
  <c r="AE772" i="5"/>
  <c r="AE1137" i="5"/>
  <c r="AH814" i="5"/>
  <c r="AI1245" i="5"/>
  <c r="AE915" i="5"/>
  <c r="AH437" i="5"/>
  <c r="AH1105" i="5"/>
  <c r="AH1178" i="5"/>
  <c r="AH1489" i="5"/>
  <c r="AG627" i="5"/>
  <c r="AH1172" i="5"/>
  <c r="AF1539" i="5"/>
  <c r="AI635" i="5"/>
  <c r="AH1390" i="5"/>
  <c r="AG1282" i="5"/>
  <c r="AE842" i="5"/>
  <c r="AE1244" i="5"/>
  <c r="AI959" i="5"/>
  <c r="AF1394" i="5"/>
  <c r="AG436" i="5"/>
  <c r="AH1610" i="5"/>
  <c r="AE1489" i="5"/>
  <c r="AF1607" i="5"/>
  <c r="AF671" i="5"/>
  <c r="AE1605" i="5"/>
  <c r="AE1646" i="5"/>
  <c r="AF1638" i="5"/>
  <c r="AI1638" i="5"/>
  <c r="AI1636" i="5"/>
  <c r="AH1632" i="5"/>
  <c r="AE1635" i="5"/>
  <c r="AF1637" i="5"/>
  <c r="AD12" i="2"/>
  <c r="AH1645" i="5"/>
  <c r="AH438" i="5"/>
  <c r="AH1356" i="5"/>
  <c r="AI1503" i="5"/>
  <c r="AI921" i="5"/>
  <c r="AE891" i="5"/>
  <c r="AI1236" i="5"/>
  <c r="AG1573" i="5"/>
  <c r="AE436" i="5"/>
  <c r="AH440" i="5"/>
  <c r="AE1610" i="5"/>
  <c r="AE1602" i="5"/>
  <c r="AF769" i="5"/>
  <c r="AD1794" i="5"/>
  <c r="AG1569" i="5"/>
  <c r="AF438" i="5"/>
  <c r="AF912" i="5"/>
  <c r="AH1636" i="5"/>
  <c r="AE1633" i="5"/>
  <c r="AE1647" i="5"/>
  <c r="AG1644" i="5"/>
  <c r="AE1419" i="5"/>
  <c r="AG1213" i="5"/>
  <c r="AK376" i="5"/>
  <c r="AI1272" i="5"/>
  <c r="AD474" i="5"/>
  <c r="AE1499" i="5"/>
  <c r="AE448" i="5"/>
  <c r="AE1562" i="5"/>
  <c r="AF450" i="5"/>
  <c r="AF436" i="5"/>
  <c r="AH1599" i="5"/>
  <c r="AG1647" i="5"/>
  <c r="AI1640" i="5"/>
  <c r="AF1634" i="5"/>
  <c r="AE849" i="5"/>
  <c r="AH1607" i="5"/>
  <c r="AE1567" i="5"/>
  <c r="AF1568" i="5"/>
  <c r="AF1529" i="5"/>
  <c r="AF1531" i="5"/>
  <c r="AI449" i="5"/>
  <c r="AD12" i="44"/>
  <c r="AE440" i="5"/>
  <c r="AE1608" i="5"/>
  <c r="AF1601" i="5"/>
  <c r="AE1637" i="5"/>
  <c r="AG1636" i="5"/>
  <c r="AI1645" i="5"/>
  <c r="AI1635" i="5"/>
  <c r="AF1645" i="5"/>
  <c r="AH1640" i="5"/>
  <c r="AF1640" i="5"/>
  <c r="AG1637" i="5"/>
  <c r="AE1638" i="5"/>
  <c r="AL1676" i="5"/>
  <c r="AE1604" i="5"/>
  <c r="AH1642" i="5"/>
  <c r="AF1635" i="5"/>
  <c r="AG1641" i="5"/>
  <c r="AI1643" i="5"/>
  <c r="AE1641" i="5"/>
  <c r="AJ1677" i="5"/>
  <c r="AL1673" i="5"/>
  <c r="AI1646" i="5"/>
  <c r="AE1639" i="5"/>
  <c r="AI1633" i="5"/>
  <c r="AI1637" i="5"/>
  <c r="AG447" i="5"/>
  <c r="AH1609" i="5"/>
  <c r="AG812" i="5"/>
  <c r="AI988" i="5"/>
  <c r="AF1532" i="5"/>
  <c r="AI994" i="5"/>
  <c r="AE1536" i="5"/>
  <c r="AG1566" i="5"/>
  <c r="AE1530" i="5"/>
  <c r="AM1672" i="5"/>
  <c r="AD480" i="5"/>
  <c r="AE1498" i="5"/>
  <c r="AD1764" i="5"/>
  <c r="AH1639" i="5"/>
  <c r="AF1641" i="5"/>
  <c r="AH1641" i="5"/>
  <c r="AE1645" i="5"/>
  <c r="AI1639" i="5"/>
  <c r="AI1642" i="5"/>
  <c r="AE1636" i="5"/>
  <c r="AE1644" i="5"/>
  <c r="AI987" i="5"/>
  <c r="AE631" i="5"/>
  <c r="AH1597" i="5"/>
  <c r="AI1200" i="5"/>
  <c r="AG782" i="5"/>
  <c r="AD479" i="5"/>
  <c r="AG437" i="5"/>
  <c r="AF1570" i="5"/>
  <c r="AH446" i="5"/>
  <c r="AH1635" i="5"/>
  <c r="AE1503" i="5"/>
  <c r="AG1316" i="5"/>
  <c r="AJ368" i="5"/>
  <c r="AH806" i="5"/>
  <c r="AG997" i="5"/>
  <c r="AJ1672" i="5"/>
  <c r="AF449" i="5"/>
  <c r="AH1600" i="5"/>
  <c r="AH443" i="5"/>
  <c r="AF1606" i="5"/>
  <c r="AH444" i="5"/>
  <c r="AG1643" i="5"/>
  <c r="AF1643" i="5"/>
  <c r="AH1647" i="5"/>
  <c r="AH1638" i="5"/>
  <c r="AF1642" i="5"/>
  <c r="AG1633" i="5"/>
  <c r="AI1641" i="5"/>
  <c r="AF1647" i="5"/>
  <c r="AF1633" i="5"/>
  <c r="AH1643" i="5"/>
  <c r="AG1101" i="5"/>
  <c r="AE1569" i="5"/>
  <c r="AF1566" i="5"/>
  <c r="AL1675" i="5"/>
  <c r="AF1602" i="5"/>
  <c r="AF442" i="5"/>
  <c r="AN1679" i="5"/>
  <c r="AF1604" i="5"/>
  <c r="AG1645" i="5"/>
  <c r="AH1634" i="5"/>
  <c r="AG1638" i="5"/>
  <c r="AG1646" i="5"/>
  <c r="AG1635" i="5"/>
  <c r="AE1634" i="5"/>
  <c r="AG1639" i="5"/>
  <c r="AG1642" i="5"/>
  <c r="AH1633" i="5"/>
  <c r="AF1639" i="5"/>
  <c r="AI1647" i="5"/>
  <c r="AH1637" i="5"/>
  <c r="AG1640" i="5"/>
  <c r="AE1640" i="5"/>
  <c r="AI1634" i="5"/>
  <c r="AF1646" i="5"/>
  <c r="AJ1679" i="5"/>
  <c r="AG1601" i="5"/>
  <c r="AH1646" i="5"/>
  <c r="AF1644" i="5"/>
  <c r="AH1644" i="5"/>
  <c r="AE1642" i="5"/>
  <c r="AG1634" i="5"/>
  <c r="AE1643" i="5"/>
  <c r="AI1644" i="5"/>
  <c r="AF1636" i="5"/>
  <c r="AI442" i="5"/>
  <c r="P515" i="5"/>
  <c r="P512" i="5"/>
  <c r="P514" i="5"/>
  <c r="P517" i="5"/>
  <c r="P518" i="5"/>
  <c r="P524" i="5"/>
  <c r="P523" i="5"/>
  <c r="P520" i="5"/>
  <c r="P511" i="5"/>
  <c r="P516" i="5"/>
  <c r="P522" i="5"/>
  <c r="P521" i="5"/>
  <c r="P513" i="5"/>
  <c r="P1708" i="5"/>
  <c r="P1707" i="5"/>
  <c r="P1706" i="5"/>
  <c r="P1711" i="5"/>
  <c r="P44" i="5"/>
  <c r="P509" i="5"/>
  <c r="P1713" i="5"/>
  <c r="P1705" i="5"/>
  <c r="P1709" i="5"/>
  <c r="P12" i="44"/>
  <c r="P1710" i="5"/>
  <c r="P12" i="2"/>
  <c r="P16" i="6"/>
  <c r="AK39" i="5"/>
  <c r="AL34" i="5"/>
  <c r="AC513" i="5"/>
  <c r="AC517" i="5"/>
  <c r="AC522" i="5"/>
  <c r="AC524" i="5"/>
  <c r="AC521" i="5"/>
  <c r="AC516" i="5"/>
  <c r="AC514" i="5"/>
  <c r="AC523" i="5"/>
  <c r="AC510" i="5"/>
  <c r="AC511" i="5"/>
  <c r="AC589" i="5"/>
  <c r="AC1709" i="5"/>
  <c r="AC519" i="5"/>
  <c r="AC701" i="5"/>
  <c r="AC600" i="5"/>
  <c r="AC512" i="5"/>
  <c r="AC520" i="5"/>
  <c r="AC515" i="5"/>
  <c r="AC586" i="5"/>
  <c r="AC1791" i="5"/>
  <c r="AC518" i="5"/>
  <c r="AC472" i="5"/>
  <c r="AC1713" i="5"/>
  <c r="AC1777" i="5"/>
  <c r="AC709" i="5"/>
  <c r="AC697" i="5"/>
  <c r="AC700" i="5"/>
  <c r="AC598" i="5"/>
  <c r="AC1707" i="5"/>
  <c r="AC509" i="5"/>
  <c r="AC702" i="5"/>
  <c r="AC587" i="5"/>
  <c r="AC1711" i="5"/>
  <c r="AC696" i="5"/>
  <c r="AC595" i="5"/>
  <c r="AC704" i="5"/>
  <c r="AC592" i="5"/>
  <c r="AC588" i="5"/>
  <c r="AC1712" i="5"/>
  <c r="AC1763" i="5"/>
  <c r="AC707" i="5"/>
  <c r="AC1705" i="5"/>
  <c r="AC590" i="5"/>
  <c r="AC703" i="5"/>
  <c r="AC706" i="5"/>
  <c r="AC593" i="5"/>
  <c r="AC710" i="5"/>
  <c r="AC1706" i="5"/>
  <c r="AC1708" i="5"/>
  <c r="AC698" i="5"/>
  <c r="AC1710" i="5"/>
  <c r="AC599" i="5"/>
  <c r="AC699" i="5"/>
  <c r="AC594" i="5"/>
  <c r="AC44" i="5"/>
  <c r="AC591" i="5"/>
  <c r="AG16" i="6"/>
  <c r="AC596" i="5"/>
  <c r="AC1753" i="5"/>
  <c r="AC1778" i="5"/>
  <c r="AC474" i="5"/>
  <c r="AC1767" i="5"/>
  <c r="AC1794" i="5"/>
  <c r="AC1765" i="5"/>
  <c r="AC711" i="5"/>
  <c r="AC475" i="5"/>
  <c r="AC476" i="5"/>
  <c r="AC487" i="5"/>
  <c r="AC1764" i="5"/>
  <c r="AC485" i="5"/>
  <c r="AC1792" i="5"/>
  <c r="AC1795" i="5"/>
  <c r="AC483" i="5"/>
  <c r="AC12" i="44"/>
  <c r="AC1781" i="5"/>
  <c r="AC482" i="5"/>
  <c r="AC705" i="5"/>
  <c r="AC597" i="5"/>
  <c r="AC480" i="5"/>
  <c r="AC1750" i="5"/>
  <c r="AC1749" i="5"/>
  <c r="AC1766" i="5"/>
  <c r="AC484" i="5"/>
  <c r="AC478" i="5"/>
  <c r="AC481" i="5"/>
  <c r="AC1752" i="5"/>
  <c r="AC473" i="5"/>
  <c r="AC1779" i="5"/>
  <c r="AC601" i="5"/>
  <c r="AC1793" i="5"/>
  <c r="AC1751" i="5"/>
  <c r="AC486" i="5"/>
  <c r="AC12" i="2"/>
  <c r="AC477" i="5"/>
  <c r="AC479" i="5"/>
  <c r="AC1780" i="5"/>
  <c r="AG1711" i="5"/>
  <c r="AG597" i="5"/>
  <c r="AG698" i="5"/>
  <c r="AG595" i="5"/>
  <c r="AG591" i="5"/>
  <c r="AG710" i="5"/>
  <c r="AG699" i="5"/>
  <c r="AG1708" i="5"/>
  <c r="AG1705" i="5"/>
  <c r="AG586" i="5"/>
  <c r="AG1709" i="5"/>
  <c r="AG598" i="5"/>
  <c r="AG707" i="5"/>
  <c r="AG1710" i="5"/>
  <c r="AG590" i="5"/>
  <c r="AG601" i="5"/>
  <c r="AG700" i="5"/>
  <c r="AG1706" i="5"/>
  <c r="AG588" i="5"/>
  <c r="AG593" i="5"/>
  <c r="AG44" i="5"/>
  <c r="AK16" i="6"/>
  <c r="AG472" i="5"/>
  <c r="AG702" i="5"/>
  <c r="AG711" i="5"/>
  <c r="AG596" i="5"/>
  <c r="AG706" i="5"/>
  <c r="AG696" i="5"/>
  <c r="AG703" i="5"/>
  <c r="AG704" i="5"/>
  <c r="AG697" i="5"/>
  <c r="AG592" i="5"/>
  <c r="AG599" i="5"/>
  <c r="AG705" i="5"/>
  <c r="AG587" i="5"/>
  <c r="AG600" i="5"/>
  <c r="AG482" i="5"/>
  <c r="AG478" i="5"/>
  <c r="AG479" i="5"/>
  <c r="AG1713" i="5"/>
  <c r="AG481" i="5"/>
  <c r="AG480" i="5"/>
  <c r="AG1712" i="5"/>
  <c r="AG709" i="5"/>
  <c r="AG486" i="5"/>
  <c r="AG594" i="5"/>
  <c r="AG487" i="5"/>
  <c r="AG473" i="5"/>
  <c r="AG475" i="5"/>
  <c r="AG474" i="5"/>
  <c r="AG477" i="5"/>
  <c r="AG589" i="5"/>
  <c r="AG483" i="5"/>
  <c r="AG476" i="5"/>
  <c r="AG485" i="5"/>
  <c r="AG484" i="5"/>
  <c r="AG701" i="5"/>
  <c r="AG12" i="44"/>
  <c r="AG1707" i="5"/>
  <c r="AG12" i="2"/>
  <c r="AB517" i="5"/>
  <c r="AB516" i="5"/>
  <c r="AB513" i="5"/>
  <c r="AB515" i="5"/>
  <c r="AB511" i="5"/>
  <c r="AB520" i="5"/>
  <c r="AB521" i="5"/>
  <c r="AB711" i="5"/>
  <c r="AB1710" i="5"/>
  <c r="AB519" i="5"/>
  <c r="AB1791" i="5"/>
  <c r="AB509" i="5"/>
  <c r="AB704" i="5"/>
  <c r="AB523" i="5"/>
  <c r="AB44" i="5"/>
  <c r="AB707" i="5"/>
  <c r="AB597" i="5"/>
  <c r="AB1705" i="5"/>
  <c r="AB510" i="5"/>
  <c r="AB522" i="5"/>
  <c r="AB512" i="5"/>
  <c r="AB518" i="5"/>
  <c r="AB594" i="5"/>
  <c r="AB514" i="5"/>
  <c r="AB524" i="5"/>
  <c r="AB710" i="5"/>
  <c r="AB1709" i="5"/>
  <c r="AB1777" i="5"/>
  <c r="AB697" i="5"/>
  <c r="AB705" i="5"/>
  <c r="AB591" i="5"/>
  <c r="AB702" i="5"/>
  <c r="AB601" i="5"/>
  <c r="AB592" i="5"/>
  <c r="AB1712" i="5"/>
  <c r="AF16" i="6"/>
  <c r="AB599" i="5"/>
  <c r="AB590" i="5"/>
  <c r="AB596" i="5"/>
  <c r="AB1706" i="5"/>
  <c r="AB1711" i="5"/>
  <c r="AB703" i="5"/>
  <c r="AB600" i="5"/>
  <c r="AB593" i="5"/>
  <c r="AB698" i="5"/>
  <c r="AB700" i="5"/>
  <c r="AB1763" i="5"/>
  <c r="AB598" i="5"/>
  <c r="AB589" i="5"/>
  <c r="AB1707" i="5"/>
  <c r="AB709" i="5"/>
  <c r="AB706" i="5"/>
  <c r="AB587" i="5"/>
  <c r="AB701" i="5"/>
  <c r="AB699" i="5"/>
  <c r="AB1708" i="5"/>
  <c r="AB595" i="5"/>
  <c r="AB1778" i="5"/>
  <c r="AB1781" i="5"/>
  <c r="AB474" i="5"/>
  <c r="AB484" i="5"/>
  <c r="AB1764" i="5"/>
  <c r="AB1765" i="5"/>
  <c r="AB485" i="5"/>
  <c r="AB476" i="5"/>
  <c r="AB1713" i="5"/>
  <c r="AB1753" i="5"/>
  <c r="AB481" i="5"/>
  <c r="AB1750" i="5"/>
  <c r="AB472" i="5"/>
  <c r="AB1749" i="5"/>
  <c r="AB477" i="5"/>
  <c r="AB1766" i="5"/>
  <c r="AB1794" i="5"/>
  <c r="AB483" i="5"/>
  <c r="AB1779" i="5"/>
  <c r="AB588" i="5"/>
  <c r="AB586" i="5"/>
  <c r="AB12" i="44"/>
  <c r="AB1780" i="5"/>
  <c r="AB478" i="5"/>
  <c r="AB487" i="5"/>
  <c r="AB1795" i="5"/>
  <c r="AB473" i="5"/>
  <c r="AB475" i="5"/>
  <c r="AB696" i="5"/>
  <c r="AB12" i="2"/>
  <c r="AB480" i="5"/>
  <c r="AB482" i="5"/>
  <c r="AB1792" i="5"/>
  <c r="AB486" i="5"/>
  <c r="AB1767" i="5"/>
  <c r="AB1793" i="5"/>
  <c r="AB1752" i="5"/>
  <c r="AB479" i="5"/>
  <c r="AB1751" i="5"/>
  <c r="V519" i="5"/>
  <c r="V520" i="5"/>
  <c r="V522" i="5"/>
  <c r="V516" i="5"/>
  <c r="V515" i="5"/>
  <c r="V524" i="5"/>
  <c r="V513" i="5"/>
  <c r="V521" i="5"/>
  <c r="V514" i="5"/>
  <c r="V523" i="5"/>
  <c r="V511" i="5"/>
  <c r="V517" i="5"/>
  <c r="V512" i="5"/>
  <c r="V510" i="5"/>
  <c r="V370" i="5"/>
  <c r="V375" i="5"/>
  <c r="V305" i="5"/>
  <c r="V361" i="5"/>
  <c r="V1706" i="5"/>
  <c r="V12" i="2"/>
  <c r="V364" i="5"/>
  <c r="V373" i="5"/>
  <c r="V1710" i="5"/>
  <c r="V368" i="5"/>
  <c r="V509" i="5"/>
  <c r="V309" i="5"/>
  <c r="V1713" i="5"/>
  <c r="V313" i="5"/>
  <c r="V312" i="5"/>
  <c r="V371" i="5"/>
  <c r="V369" i="5"/>
  <c r="V372" i="5"/>
  <c r="V318" i="5"/>
  <c r="V12" i="44"/>
  <c r="V317" i="5"/>
  <c r="V362" i="5"/>
  <c r="V319" i="5"/>
  <c r="V367" i="5"/>
  <c r="V304" i="5"/>
  <c r="V363" i="5"/>
  <c r="V518" i="5"/>
  <c r="V1711" i="5"/>
  <c r="V374" i="5"/>
  <c r="V1705" i="5"/>
  <c r="V308" i="5"/>
  <c r="V1708" i="5"/>
  <c r="V1709" i="5"/>
  <c r="V311" i="5"/>
  <c r="V1707" i="5"/>
  <c r="V376" i="5"/>
  <c r="V306" i="5"/>
  <c r="V1712" i="5"/>
  <c r="V365" i="5"/>
  <c r="V315" i="5"/>
  <c r="V307" i="5"/>
  <c r="V366" i="5"/>
  <c r="V310" i="5"/>
  <c r="V316" i="5"/>
  <c r="X16" i="6"/>
  <c r="V314" i="5"/>
  <c r="V44" i="5"/>
  <c r="W510" i="5"/>
  <c r="W519" i="5"/>
  <c r="W523" i="5"/>
  <c r="W524" i="5"/>
  <c r="W304" i="5"/>
  <c r="W517" i="5"/>
  <c r="W515" i="5"/>
  <c r="W317" i="5"/>
  <c r="W314" i="5"/>
  <c r="W518" i="5"/>
  <c r="W367" i="5"/>
  <c r="W371" i="5"/>
  <c r="W509" i="5"/>
  <c r="W370" i="5"/>
  <c r="W511" i="5"/>
  <c r="W312" i="5"/>
  <c r="W522" i="5"/>
  <c r="W521" i="5"/>
  <c r="W365" i="5"/>
  <c r="W520" i="5"/>
  <c r="W513" i="5"/>
  <c r="W516" i="5"/>
  <c r="W514" i="5"/>
  <c r="W512" i="5"/>
  <c r="W308" i="5"/>
  <c r="W313" i="5"/>
  <c r="W372" i="5"/>
  <c r="W1707" i="5"/>
  <c r="W1710" i="5"/>
  <c r="W1713" i="5"/>
  <c r="W1706" i="5"/>
  <c r="W319" i="5"/>
  <c r="W1705" i="5"/>
  <c r="W369" i="5"/>
  <c r="W1708" i="5"/>
  <c r="W1709" i="5"/>
  <c r="W373" i="5"/>
  <c r="W375" i="5"/>
  <c r="W315" i="5"/>
  <c r="W364" i="5"/>
  <c r="W311" i="5"/>
  <c r="W310" i="5"/>
  <c r="W1711" i="5"/>
  <c r="W362" i="5"/>
  <c r="W374" i="5"/>
  <c r="W307" i="5"/>
  <c r="W318" i="5"/>
  <c r="W316" i="5"/>
  <c r="W363" i="5"/>
  <c r="W305" i="5"/>
  <c r="W309" i="5"/>
  <c r="W376" i="5"/>
  <c r="W366" i="5"/>
  <c r="W306" i="5"/>
  <c r="W1712" i="5"/>
  <c r="W368" i="5"/>
  <c r="W361" i="5"/>
  <c r="Y16" i="6"/>
  <c r="W44" i="5"/>
  <c r="W12" i="2"/>
  <c r="W12" i="44"/>
  <c r="M44" i="5"/>
  <c r="M16" i="6"/>
  <c r="M12" i="2"/>
  <c r="M12" i="44"/>
  <c r="AH11" i="10"/>
  <c r="AE589" i="5"/>
  <c r="AE600" i="5"/>
  <c r="AE696" i="5"/>
  <c r="AE472" i="5"/>
  <c r="AE1711" i="5"/>
  <c r="AE1705" i="5"/>
  <c r="AE705" i="5"/>
  <c r="AE594" i="5"/>
  <c r="AE1708" i="5"/>
  <c r="AE706" i="5"/>
  <c r="AE591" i="5"/>
  <c r="AE1707" i="5"/>
  <c r="AE588" i="5"/>
  <c r="AE1709" i="5"/>
  <c r="AE593" i="5"/>
  <c r="AE699" i="5"/>
  <c r="AE704" i="5"/>
  <c r="AE701" i="5"/>
  <c r="AE601" i="5"/>
  <c r="AE587" i="5"/>
  <c r="AE595" i="5"/>
  <c r="AE598" i="5"/>
  <c r="AI16" i="6"/>
  <c r="AE1712" i="5"/>
  <c r="AE44" i="5"/>
  <c r="AE592" i="5"/>
  <c r="AE586" i="5"/>
  <c r="AE711" i="5"/>
  <c r="AE597" i="5"/>
  <c r="AE709" i="5"/>
  <c r="AE707" i="5"/>
  <c r="AE710" i="5"/>
  <c r="AE703" i="5"/>
  <c r="AE700" i="5"/>
  <c r="AE1713" i="5"/>
  <c r="AE702" i="5"/>
  <c r="AE698" i="5"/>
  <c r="AE590" i="5"/>
  <c r="AE596" i="5"/>
  <c r="AE473" i="5"/>
  <c r="AE485" i="5"/>
  <c r="AE481" i="5"/>
  <c r="AE477" i="5"/>
  <c r="AE482" i="5"/>
  <c r="AE480" i="5"/>
  <c r="AE476" i="5"/>
  <c r="AE484" i="5"/>
  <c r="AE475" i="5"/>
  <c r="AE12" i="2"/>
  <c r="AE697" i="5"/>
  <c r="AE599" i="5"/>
  <c r="AE1706" i="5"/>
  <c r="AE1710" i="5"/>
  <c r="AE12" i="44"/>
  <c r="AE483" i="5"/>
  <c r="AE487" i="5"/>
  <c r="AE479" i="5"/>
  <c r="AE486" i="5"/>
  <c r="AE474" i="5"/>
  <c r="AE478" i="5"/>
  <c r="T523" i="5"/>
  <c r="T522" i="5"/>
  <c r="T512" i="5"/>
  <c r="T524" i="5"/>
  <c r="T513" i="5"/>
  <c r="T305" i="5"/>
  <c r="T521" i="5"/>
  <c r="T510" i="5"/>
  <c r="U122" i="5"/>
  <c r="T518" i="5"/>
  <c r="T516" i="5"/>
  <c r="T313" i="5"/>
  <c r="T316" i="5"/>
  <c r="T517" i="5"/>
  <c r="T511" i="5"/>
  <c r="T520" i="5"/>
  <c r="T509" i="5"/>
  <c r="T514" i="5"/>
  <c r="U126" i="5"/>
  <c r="T306" i="5"/>
  <c r="T1709" i="5"/>
  <c r="T515" i="5"/>
  <c r="T311" i="5"/>
  <c r="T519" i="5"/>
  <c r="U124" i="5"/>
  <c r="T1710" i="5"/>
  <c r="T319" i="5"/>
  <c r="T1706" i="5"/>
  <c r="T309" i="5"/>
  <c r="T1707" i="5"/>
  <c r="T310" i="5"/>
  <c r="T318" i="5"/>
  <c r="T1711" i="5"/>
  <c r="T307" i="5"/>
  <c r="T304" i="5"/>
  <c r="T312" i="5"/>
  <c r="T361" i="5"/>
  <c r="T1705" i="5"/>
  <c r="T1708" i="5"/>
  <c r="T308" i="5"/>
  <c r="T314" i="5"/>
  <c r="T44" i="5"/>
  <c r="T1712" i="5"/>
  <c r="T315" i="5"/>
  <c r="T1713" i="5"/>
  <c r="T363" i="5"/>
  <c r="T375" i="5"/>
  <c r="T317" i="5"/>
  <c r="T367" i="5"/>
  <c r="T365" i="5"/>
  <c r="T376" i="5"/>
  <c r="T368" i="5"/>
  <c r="T369" i="5"/>
  <c r="T372" i="5"/>
  <c r="T371" i="5"/>
  <c r="T12" i="44"/>
  <c r="T362" i="5"/>
  <c r="T366" i="5"/>
  <c r="T374" i="5"/>
  <c r="T364" i="5"/>
  <c r="T12" i="2"/>
  <c r="T373" i="5"/>
  <c r="T370" i="5"/>
  <c r="Q511" i="5"/>
  <c r="Q513" i="5"/>
  <c r="Q514" i="5"/>
  <c r="Q512" i="5"/>
  <c r="Q523" i="5"/>
  <c r="Q515" i="5"/>
  <c r="Q518" i="5"/>
  <c r="Q524" i="5"/>
  <c r="Q1706" i="5"/>
  <c r="Q516" i="5"/>
  <c r="Q520" i="5"/>
  <c r="Q521" i="5"/>
  <c r="Q522" i="5"/>
  <c r="Q517" i="5"/>
  <c r="Q1705" i="5"/>
  <c r="Q509" i="5"/>
  <c r="Q1709" i="5"/>
  <c r="Q1707" i="5"/>
  <c r="Q1708" i="5"/>
  <c r="Q16" i="6"/>
  <c r="Q1710" i="5"/>
  <c r="Q1711" i="5"/>
  <c r="Q44" i="5"/>
  <c r="Q12" i="2"/>
  <c r="Q12" i="44"/>
  <c r="Q1713" i="5"/>
  <c r="AI601" i="5"/>
  <c r="AI1705" i="5"/>
  <c r="AI1708" i="5"/>
  <c r="AI591" i="5"/>
  <c r="AI1712" i="5"/>
  <c r="AI594" i="5"/>
  <c r="AI592" i="5"/>
  <c r="AI1707" i="5"/>
  <c r="AI589" i="5"/>
  <c r="AI599" i="5"/>
  <c r="AI703" i="5"/>
  <c r="AI696" i="5"/>
  <c r="AI1706" i="5"/>
  <c r="AI588" i="5"/>
  <c r="AI586" i="5"/>
  <c r="AI597" i="5"/>
  <c r="AI1713" i="5"/>
  <c r="AI600" i="5"/>
  <c r="AI593" i="5"/>
  <c r="AI1710" i="5"/>
  <c r="AI44" i="5"/>
  <c r="AI479" i="5"/>
  <c r="AI596" i="5"/>
  <c r="AI478" i="5"/>
  <c r="AI711" i="5"/>
  <c r="AI709" i="5"/>
  <c r="AI472" i="5"/>
  <c r="AI697" i="5"/>
  <c r="AI699" i="5"/>
  <c r="AI1711" i="5"/>
  <c r="AI706" i="5"/>
  <c r="AI707" i="5"/>
  <c r="AI590" i="5"/>
  <c r="AI598" i="5"/>
  <c r="AI702" i="5"/>
  <c r="AI700" i="5"/>
  <c r="AI486" i="5"/>
  <c r="AI698" i="5"/>
  <c r="AM16" i="6"/>
  <c r="AI704" i="5"/>
  <c r="AI701" i="5"/>
  <c r="AI705" i="5"/>
  <c r="AI710" i="5"/>
  <c r="AI482" i="5"/>
  <c r="AI595" i="5"/>
  <c r="AI1709" i="5"/>
  <c r="AI587" i="5"/>
  <c r="AI473" i="5"/>
  <c r="AI474" i="5"/>
  <c r="AI12" i="44"/>
  <c r="AI481" i="5"/>
  <c r="AI475" i="5"/>
  <c r="AI483" i="5"/>
  <c r="AI484" i="5"/>
  <c r="AI12" i="2"/>
  <c r="AI477" i="5"/>
  <c r="AI480" i="5"/>
  <c r="AI487" i="5"/>
  <c r="AI485" i="5"/>
  <c r="AI476" i="5"/>
  <c r="V17" i="6"/>
  <c r="T12" i="10" s="1"/>
  <c r="V12" i="9"/>
  <c r="G51" i="107"/>
  <c r="O522" i="5"/>
  <c r="O512" i="5"/>
  <c r="O520" i="5"/>
  <c r="O511" i="5"/>
  <c r="O523" i="5"/>
  <c r="O518" i="5"/>
  <c r="O521" i="5"/>
  <c r="O516" i="5"/>
  <c r="O515" i="5"/>
  <c r="O513" i="5"/>
  <c r="O517" i="5"/>
  <c r="O514" i="5"/>
  <c r="O1713" i="5"/>
  <c r="O524" i="5"/>
  <c r="O1709" i="5"/>
  <c r="O44" i="5"/>
  <c r="O16" i="6"/>
  <c r="O1711" i="5"/>
  <c r="O1706" i="5"/>
  <c r="O1707" i="5"/>
  <c r="O1705" i="5"/>
  <c r="O509" i="5"/>
  <c r="O1708" i="5"/>
  <c r="O1710" i="5"/>
  <c r="O12" i="44"/>
  <c r="O12" i="2"/>
  <c r="Y517" i="5"/>
  <c r="Y520" i="5"/>
  <c r="Y511" i="5"/>
  <c r="Y519" i="5"/>
  <c r="Y522" i="5"/>
  <c r="Y518" i="5"/>
  <c r="Y515" i="5"/>
  <c r="Y524" i="5"/>
  <c r="Y521" i="5"/>
  <c r="Y516" i="5"/>
  <c r="Y512" i="5"/>
  <c r="Y591" i="5"/>
  <c r="Y514" i="5"/>
  <c r="Y513" i="5"/>
  <c r="Y703" i="5"/>
  <c r="Y590" i="5"/>
  <c r="Y594" i="5"/>
  <c r="Y510" i="5"/>
  <c r="Y709" i="5"/>
  <c r="Y523" i="5"/>
  <c r="Y472" i="5"/>
  <c r="Y509" i="5"/>
  <c r="Y710" i="5"/>
  <c r="Y44" i="5"/>
  <c r="Y593" i="5"/>
  <c r="Y597" i="5"/>
  <c r="Y1712" i="5"/>
  <c r="Y1706" i="5"/>
  <c r="Y1707" i="5"/>
  <c r="Y595" i="5"/>
  <c r="Y699" i="5"/>
  <c r="Y598" i="5"/>
  <c r="Y1777" i="5"/>
  <c r="Y1791" i="5"/>
  <c r="Y601" i="5"/>
  <c r="Y698" i="5"/>
  <c r="Y696" i="5"/>
  <c r="Y701" i="5"/>
  <c r="Y1708" i="5"/>
  <c r="Y587" i="5"/>
  <c r="Y1713" i="5"/>
  <c r="Y599" i="5"/>
  <c r="Y711" i="5"/>
  <c r="Y600" i="5"/>
  <c r="Y588" i="5"/>
  <c r="Y586" i="5"/>
  <c r="Y700" i="5"/>
  <c r="Y589" i="5"/>
  <c r="Y1711" i="5"/>
  <c r="Y706" i="5"/>
  <c r="Y1710" i="5"/>
  <c r="AA16" i="6"/>
  <c r="Y1705" i="5"/>
  <c r="Y707" i="5"/>
  <c r="Y592" i="5"/>
  <c r="Y596" i="5"/>
  <c r="Y702" i="5"/>
  <c r="Y704" i="5"/>
  <c r="Y1709" i="5"/>
  <c r="Y1779" i="5"/>
  <c r="Y486" i="5"/>
  <c r="Y482" i="5"/>
  <c r="Y1792" i="5"/>
  <c r="Y1767" i="5"/>
  <c r="Y1750" i="5"/>
  <c r="Y1765" i="5"/>
  <c r="Y12" i="2"/>
  <c r="Y481" i="5"/>
  <c r="Y473" i="5"/>
  <c r="Y12" i="44"/>
  <c r="Y477" i="5"/>
  <c r="Y487" i="5"/>
  <c r="Y484" i="5"/>
  <c r="Y1749" i="5"/>
  <c r="Y1752" i="5"/>
  <c r="Y1764" i="5"/>
  <c r="Y483" i="5"/>
  <c r="Y1753" i="5"/>
  <c r="Y476" i="5"/>
  <c r="Y485" i="5"/>
  <c r="Y479" i="5"/>
  <c r="Y474" i="5"/>
  <c r="Y1763" i="5"/>
  <c r="Y1795" i="5"/>
  <c r="Y478" i="5"/>
  <c r="Y1751" i="5"/>
  <c r="Y697" i="5"/>
  <c r="Y1766" i="5"/>
  <c r="Y480" i="5"/>
  <c r="Y1778" i="5"/>
  <c r="Y1781" i="5"/>
  <c r="Y475" i="5"/>
  <c r="Y1793" i="5"/>
  <c r="Y1780" i="5"/>
  <c r="Y705" i="5"/>
  <c r="Y1794" i="5"/>
  <c r="K44" i="5"/>
  <c r="K16" i="6"/>
  <c r="K12" i="44"/>
  <c r="K12" i="2"/>
  <c r="AJ696" i="5"/>
  <c r="AJ697" i="5"/>
  <c r="AJ699" i="5"/>
  <c r="AJ707" i="5"/>
  <c r="AJ698" i="5"/>
  <c r="AJ44" i="5"/>
  <c r="AN16" i="6"/>
  <c r="AJ706" i="5"/>
  <c r="AJ705" i="5"/>
  <c r="AJ703" i="5"/>
  <c r="AJ709" i="5"/>
  <c r="AJ710" i="5"/>
  <c r="AJ704" i="5"/>
  <c r="AJ702" i="5"/>
  <c r="AJ700" i="5"/>
  <c r="AJ701" i="5"/>
  <c r="AJ711" i="5"/>
  <c r="AJ12" i="44"/>
  <c r="AJ12" i="2"/>
  <c r="AN13" i="6"/>
  <c r="AJ40" i="5"/>
  <c r="U405" i="5"/>
  <c r="U401" i="5"/>
  <c r="S513" i="5"/>
  <c r="W745" i="5"/>
  <c r="T738" i="5"/>
  <c r="X747" i="5"/>
  <c r="S109" i="5"/>
  <c r="U737" i="5"/>
  <c r="X736" i="5"/>
  <c r="U746" i="5"/>
  <c r="S197" i="5"/>
  <c r="U740" i="5"/>
  <c r="X411" i="5"/>
  <c r="S97" i="5"/>
  <c r="X739" i="5"/>
  <c r="O204" i="5"/>
  <c r="U406" i="5"/>
  <c r="Q205" i="5"/>
  <c r="S193" i="5"/>
  <c r="W744" i="5"/>
  <c r="V404" i="5"/>
  <c r="X746" i="5"/>
  <c r="U745" i="5"/>
  <c r="V402" i="5"/>
  <c r="O193" i="5"/>
  <c r="P196" i="5"/>
  <c r="O203" i="5"/>
  <c r="O197" i="5"/>
  <c r="T739" i="5"/>
  <c r="X744" i="5"/>
  <c r="W413" i="5"/>
  <c r="V734" i="5"/>
  <c r="U742" i="5"/>
  <c r="O199" i="5"/>
  <c r="W400" i="5"/>
  <c r="V412" i="5"/>
  <c r="Q195" i="5"/>
  <c r="P193" i="5"/>
  <c r="R201" i="5"/>
  <c r="T744" i="5"/>
  <c r="V817" i="5"/>
  <c r="R193" i="5"/>
  <c r="X738" i="5"/>
  <c r="S194" i="5"/>
  <c r="W409" i="5"/>
  <c r="Q203" i="5"/>
  <c r="U739" i="5"/>
  <c r="O195" i="5"/>
  <c r="W738" i="5"/>
  <c r="U661" i="5"/>
  <c r="P194" i="5"/>
  <c r="S98" i="5"/>
  <c r="W736" i="5"/>
  <c r="X735" i="5"/>
  <c r="V740" i="5"/>
  <c r="V815" i="5"/>
  <c r="V1671" i="5"/>
  <c r="T413" i="5"/>
  <c r="T849" i="5"/>
  <c r="S511" i="5"/>
  <c r="Q196" i="5"/>
  <c r="T735" i="5"/>
  <c r="U664" i="5"/>
  <c r="X400" i="5"/>
  <c r="P199" i="5"/>
  <c r="O194" i="5"/>
  <c r="S521" i="5"/>
  <c r="U669" i="5"/>
  <c r="S103" i="5"/>
  <c r="S202" i="5"/>
  <c r="S100" i="5"/>
  <c r="V406" i="5"/>
  <c r="T1057" i="5"/>
  <c r="V738" i="5"/>
  <c r="S522" i="5"/>
  <c r="V745" i="5"/>
  <c r="T740" i="5"/>
  <c r="U743" i="5"/>
  <c r="W1065" i="5"/>
  <c r="S1709" i="5"/>
  <c r="O202" i="5"/>
  <c r="V733" i="5"/>
  <c r="S205" i="5"/>
  <c r="X993" i="5"/>
  <c r="X734" i="5"/>
  <c r="S200" i="5"/>
  <c r="T877" i="5"/>
  <c r="X745" i="5"/>
  <c r="W403" i="5"/>
  <c r="T842" i="5"/>
  <c r="S512" i="5"/>
  <c r="Q193" i="5"/>
  <c r="Q200" i="5"/>
  <c r="V739" i="5"/>
  <c r="S106" i="5"/>
  <c r="W735" i="5"/>
  <c r="R194" i="5"/>
  <c r="V743" i="5"/>
  <c r="O198" i="5"/>
  <c r="R196" i="5"/>
  <c r="U408" i="5"/>
  <c r="U407" i="5"/>
  <c r="X409" i="5"/>
  <c r="T806" i="5"/>
  <c r="U662" i="5"/>
  <c r="S198" i="5"/>
  <c r="T878" i="5"/>
  <c r="X741" i="5"/>
  <c r="V925" i="5"/>
  <c r="T770" i="5"/>
  <c r="Q202" i="5"/>
  <c r="V410" i="5"/>
  <c r="Q199" i="5"/>
  <c r="U747" i="5"/>
  <c r="W404" i="5"/>
  <c r="V408" i="5"/>
  <c r="P203" i="5"/>
  <c r="S204" i="5"/>
  <c r="U399" i="5"/>
  <c r="W742" i="5"/>
  <c r="O196" i="5"/>
  <c r="S514" i="5"/>
  <c r="W741" i="5"/>
  <c r="U674" i="5"/>
  <c r="U404" i="5"/>
  <c r="R198" i="5"/>
  <c r="T743" i="5"/>
  <c r="V403" i="5"/>
  <c r="P195" i="5"/>
  <c r="T411" i="5"/>
  <c r="X404" i="5"/>
  <c r="W746" i="5"/>
  <c r="V405" i="5"/>
  <c r="S191" i="5"/>
  <c r="S195" i="5"/>
  <c r="S192" i="5"/>
  <c r="T741" i="5"/>
  <c r="R191" i="5"/>
  <c r="W812" i="5"/>
  <c r="X994" i="5"/>
  <c r="W411" i="5"/>
  <c r="R197" i="5"/>
  <c r="V768" i="5"/>
  <c r="Q192" i="5"/>
  <c r="X405" i="5"/>
  <c r="W410" i="5"/>
  <c r="R203" i="5"/>
  <c r="T742" i="5"/>
  <c r="S196" i="5"/>
  <c r="U412" i="5"/>
  <c r="V401" i="5"/>
  <c r="T404" i="5"/>
  <c r="U735" i="5"/>
  <c r="R199" i="5"/>
  <c r="W407" i="5"/>
  <c r="Q198" i="5"/>
  <c r="R204" i="5"/>
  <c r="S523" i="5"/>
  <c r="V741" i="5"/>
  <c r="X1137" i="5"/>
  <c r="P191" i="5"/>
  <c r="X399" i="5"/>
  <c r="P201" i="5"/>
  <c r="W813" i="5"/>
  <c r="V878" i="5"/>
  <c r="X912" i="5"/>
  <c r="S111" i="5"/>
  <c r="V625" i="5"/>
  <c r="W408" i="5"/>
  <c r="V1767" i="5"/>
  <c r="W1752" i="5"/>
  <c r="U1035" i="5"/>
  <c r="S101" i="5"/>
  <c r="W631" i="5"/>
  <c r="U665" i="5"/>
  <c r="T405" i="5"/>
  <c r="V736" i="5"/>
  <c r="X987" i="5"/>
  <c r="W957" i="5"/>
  <c r="T1034" i="5"/>
  <c r="X1096" i="5"/>
  <c r="V1107" i="5"/>
  <c r="X1176" i="5"/>
  <c r="X1107" i="5"/>
  <c r="X781" i="5"/>
  <c r="V997" i="5"/>
  <c r="U881" i="5"/>
  <c r="W1064" i="5"/>
  <c r="W848" i="5"/>
  <c r="W660" i="5"/>
  <c r="X855" i="5"/>
  <c r="U402" i="5"/>
  <c r="U667" i="5"/>
  <c r="T881" i="5"/>
  <c r="P205" i="5"/>
  <c r="T884" i="5"/>
  <c r="T401" i="5"/>
  <c r="X842" i="5"/>
  <c r="X1169" i="5"/>
  <c r="T915" i="5"/>
  <c r="U1104" i="5"/>
  <c r="X666" i="5"/>
  <c r="X812" i="5"/>
  <c r="X998" i="5"/>
  <c r="P197" i="5"/>
  <c r="V747" i="5"/>
  <c r="X887" i="5"/>
  <c r="V409" i="5"/>
  <c r="X1209" i="5"/>
  <c r="W1056" i="5"/>
  <c r="S104" i="5"/>
  <c r="U738" i="5"/>
  <c r="V661" i="5"/>
  <c r="V807" i="5"/>
  <c r="V995" i="5"/>
  <c r="X401" i="5"/>
  <c r="V400" i="5"/>
  <c r="S515" i="5"/>
  <c r="X888" i="5"/>
  <c r="V953" i="5"/>
  <c r="V963" i="5"/>
  <c r="U413" i="5"/>
  <c r="V773" i="5"/>
  <c r="U1102" i="5"/>
  <c r="U1778" i="5"/>
  <c r="V1766" i="5"/>
  <c r="V411" i="5"/>
  <c r="U819" i="5"/>
  <c r="V399" i="5"/>
  <c r="Q201" i="5"/>
  <c r="O205" i="5"/>
  <c r="P192" i="5"/>
  <c r="S524" i="5"/>
  <c r="V735" i="5"/>
  <c r="T412" i="5"/>
  <c r="V742" i="5"/>
  <c r="X737" i="5"/>
  <c r="U842" i="5"/>
  <c r="X959" i="5"/>
  <c r="U851" i="5"/>
  <c r="T887" i="5"/>
  <c r="W1031" i="5"/>
  <c r="W405" i="5"/>
  <c r="U1026" i="5"/>
  <c r="W1062" i="5"/>
  <c r="X917" i="5"/>
  <c r="R200" i="5"/>
  <c r="X1212" i="5"/>
  <c r="S517" i="5"/>
  <c r="X672" i="5"/>
  <c r="U888" i="5"/>
  <c r="W666" i="5"/>
  <c r="U1022" i="5"/>
  <c r="U848" i="5"/>
  <c r="U1767" i="5"/>
  <c r="V1764" i="5"/>
  <c r="S108" i="5"/>
  <c r="V891" i="5"/>
  <c r="U1063" i="5"/>
  <c r="V746" i="5"/>
  <c r="T400" i="5"/>
  <c r="W734" i="5"/>
  <c r="U660" i="5"/>
  <c r="U1029" i="5"/>
  <c r="W999" i="5"/>
  <c r="W634" i="5"/>
  <c r="X742" i="5"/>
  <c r="X402" i="5"/>
  <c r="X740" i="5"/>
  <c r="S99" i="5"/>
  <c r="O201" i="5"/>
  <c r="T880" i="5"/>
  <c r="W879" i="5"/>
  <c r="T733" i="5"/>
  <c r="U663" i="5"/>
  <c r="U744" i="5"/>
  <c r="U841" i="5"/>
  <c r="W399" i="5"/>
  <c r="T407" i="5"/>
  <c r="S518" i="5"/>
  <c r="U953" i="5"/>
  <c r="U409" i="5"/>
  <c r="U670" i="5"/>
  <c r="U1058" i="5"/>
  <c r="W1763" i="5"/>
  <c r="T736" i="5"/>
  <c r="V843" i="5"/>
  <c r="X630" i="5"/>
  <c r="T408" i="5"/>
  <c r="W406" i="5"/>
  <c r="W662" i="5"/>
  <c r="X815" i="5"/>
  <c r="X1066" i="5"/>
  <c r="V774" i="5"/>
  <c r="T960" i="5"/>
  <c r="V634" i="5"/>
  <c r="X663" i="5"/>
  <c r="U411" i="5"/>
  <c r="T745" i="5"/>
  <c r="X1753" i="5"/>
  <c r="W960" i="5"/>
  <c r="V994" i="5"/>
  <c r="W1137" i="5"/>
  <c r="V988" i="5"/>
  <c r="U997" i="5"/>
  <c r="U1791" i="5"/>
  <c r="W1104" i="5"/>
  <c r="W1105" i="5"/>
  <c r="V413" i="5"/>
  <c r="R205" i="5"/>
  <c r="X403" i="5"/>
  <c r="T988" i="5"/>
  <c r="U733" i="5"/>
  <c r="P200" i="5"/>
  <c r="T918" i="5"/>
  <c r="O200" i="5"/>
  <c r="U403" i="5"/>
  <c r="V407" i="5"/>
  <c r="T950" i="5"/>
  <c r="U672" i="5"/>
  <c r="V813" i="5"/>
  <c r="X952" i="5"/>
  <c r="X638" i="5"/>
  <c r="V737" i="5"/>
  <c r="W997" i="5"/>
  <c r="U400" i="5"/>
  <c r="W840" i="5"/>
  <c r="W1766" i="5"/>
  <c r="S201" i="5"/>
  <c r="W815" i="5"/>
  <c r="W850" i="5"/>
  <c r="S102" i="5"/>
  <c r="R202" i="5"/>
  <c r="X922" i="5"/>
  <c r="U623" i="5"/>
  <c r="V814" i="5"/>
  <c r="Q194" i="5"/>
  <c r="W781" i="5"/>
  <c r="W1026" i="5"/>
  <c r="X817" i="5"/>
  <c r="V1104" i="5"/>
  <c r="X406" i="5"/>
  <c r="X927" i="5"/>
  <c r="T1780" i="5"/>
  <c r="S516" i="5"/>
  <c r="S199" i="5"/>
  <c r="W623" i="5"/>
  <c r="T998" i="5"/>
  <c r="W1171" i="5"/>
  <c r="W633" i="5"/>
  <c r="X1167" i="5"/>
  <c r="W811" i="5"/>
  <c r="X879" i="5"/>
  <c r="V958" i="5"/>
  <c r="T624" i="5"/>
  <c r="U987" i="5"/>
  <c r="V744" i="5"/>
  <c r="T747" i="5"/>
  <c r="W1030" i="5"/>
  <c r="U884" i="5"/>
  <c r="T403" i="5"/>
  <c r="V1136" i="5"/>
  <c r="X410" i="5"/>
  <c r="T1749" i="5"/>
  <c r="V1750" i="5"/>
  <c r="U1779" i="5"/>
  <c r="X624" i="5"/>
  <c r="W806" i="5"/>
  <c r="W924" i="5"/>
  <c r="W743" i="5"/>
  <c r="X668" i="5"/>
  <c r="W915" i="5"/>
  <c r="W737" i="5"/>
  <c r="T959" i="5"/>
  <c r="P198" i="5"/>
  <c r="T1766" i="5"/>
  <c r="U1753" i="5"/>
  <c r="W435" i="5"/>
  <c r="S107" i="5"/>
  <c r="X412" i="5"/>
  <c r="T924" i="5"/>
  <c r="V923" i="5"/>
  <c r="X949" i="5"/>
  <c r="U955" i="5"/>
  <c r="W1130" i="5"/>
  <c r="U435" i="5"/>
  <c r="W855" i="5"/>
  <c r="U923" i="5"/>
  <c r="T813" i="5"/>
  <c r="X733" i="5"/>
  <c r="W1138" i="5"/>
  <c r="W1168" i="5"/>
  <c r="U846" i="5"/>
  <c r="X632" i="5"/>
  <c r="T889" i="5"/>
  <c r="U852" i="5"/>
  <c r="V779" i="5"/>
  <c r="V1102" i="5"/>
  <c r="V959" i="5"/>
  <c r="U673" i="5"/>
  <c r="U921" i="5"/>
  <c r="W819" i="5"/>
  <c r="U736" i="5"/>
  <c r="W402" i="5"/>
  <c r="V1791" i="5"/>
  <c r="V398" i="5"/>
  <c r="T952" i="5"/>
  <c r="S110" i="5"/>
  <c r="T737" i="5"/>
  <c r="X637" i="5"/>
  <c r="W990" i="5"/>
  <c r="V890" i="5"/>
  <c r="X1206" i="5"/>
  <c r="X408" i="5"/>
  <c r="Q191" i="5"/>
  <c r="T1024" i="5"/>
  <c r="U734" i="5"/>
  <c r="O191" i="5"/>
  <c r="X813" i="5"/>
  <c r="O192" i="5"/>
  <c r="T1066" i="5"/>
  <c r="R192" i="5"/>
  <c r="T406" i="5"/>
  <c r="Q204" i="5"/>
  <c r="X413" i="5"/>
  <c r="T402" i="5"/>
  <c r="S520" i="5"/>
  <c r="T410" i="5"/>
  <c r="U1031" i="5"/>
  <c r="J1671" i="5"/>
  <c r="W412" i="5"/>
  <c r="V781" i="5"/>
  <c r="S105" i="5"/>
  <c r="X1062" i="5"/>
  <c r="X804" i="5"/>
  <c r="U410" i="5"/>
  <c r="W739" i="5"/>
  <c r="W670" i="5"/>
  <c r="X950" i="5"/>
  <c r="V632" i="5"/>
  <c r="P202" i="5"/>
  <c r="W1032" i="5"/>
  <c r="W733" i="5"/>
  <c r="W778" i="5"/>
  <c r="X925" i="5"/>
  <c r="X926" i="5"/>
  <c r="T746" i="5"/>
  <c r="T734" i="5"/>
  <c r="T399" i="5"/>
  <c r="R195" i="5"/>
  <c r="W1134" i="5"/>
  <c r="W849" i="5"/>
  <c r="X919" i="5"/>
  <c r="T1035" i="5"/>
  <c r="W747" i="5"/>
  <c r="U626" i="5"/>
  <c r="T774" i="5"/>
  <c r="X1035" i="5"/>
  <c r="X743" i="5"/>
  <c r="T1058" i="5"/>
  <c r="P204" i="5"/>
  <c r="V846" i="5"/>
  <c r="U741" i="5"/>
  <c r="W995" i="5"/>
  <c r="X669" i="5"/>
  <c r="W740" i="5"/>
  <c r="Q197" i="5"/>
  <c r="T409" i="5"/>
  <c r="W888" i="5"/>
  <c r="X1204" i="5"/>
  <c r="T732" i="5"/>
  <c r="X1095" i="5"/>
  <c r="X1057" i="5"/>
  <c r="V1033" i="5"/>
  <c r="U1792" i="5"/>
  <c r="T992" i="5"/>
  <c r="V1763" i="5"/>
  <c r="X407" i="5"/>
  <c r="S203" i="5"/>
  <c r="W401" i="5"/>
  <c r="V808" i="5"/>
  <c r="X626" i="5"/>
  <c r="V916" i="5"/>
  <c r="W775" i="5"/>
  <c r="T954" i="5"/>
  <c r="W1023" i="5"/>
  <c r="U887" i="5"/>
  <c r="V917" i="5"/>
  <c r="U1105" i="5"/>
  <c r="X1022" i="5"/>
  <c r="U1100" i="5"/>
  <c r="W629" i="5"/>
  <c r="U804" i="5"/>
  <c r="X958" i="5"/>
  <c r="U990" i="5"/>
  <c r="T1795" i="5"/>
  <c r="V732" i="5"/>
  <c r="U1096" i="5"/>
  <c r="X840" i="5"/>
  <c r="X992" i="5"/>
  <c r="U638" i="5"/>
  <c r="X963" i="5"/>
  <c r="X1135" i="5"/>
  <c r="W926" i="5"/>
  <c r="X664" i="5"/>
  <c r="V1132" i="5"/>
  <c r="W845" i="5"/>
  <c r="V783" i="5"/>
  <c r="T1068" i="5"/>
  <c r="U850" i="5"/>
  <c r="W985" i="5"/>
  <c r="X890" i="5"/>
  <c r="X1056" i="5"/>
  <c r="V1062" i="5"/>
  <c r="X880" i="5"/>
  <c r="V1140" i="5"/>
  <c r="U1099" i="5"/>
  <c r="X1200" i="5"/>
  <c r="V805" i="5"/>
  <c r="V629" i="5"/>
  <c r="U637" i="5"/>
  <c r="T1020" i="5"/>
  <c r="V919" i="5"/>
  <c r="X852" i="5"/>
  <c r="T916" i="5"/>
  <c r="T1032" i="5"/>
  <c r="W1029" i="5"/>
  <c r="S509" i="5"/>
  <c r="V1779" i="5"/>
  <c r="S96" i="5"/>
  <c r="X1794" i="5"/>
  <c r="V985" i="5"/>
  <c r="V949" i="5"/>
  <c r="U666" i="5"/>
  <c r="V1027" i="5"/>
  <c r="T1060" i="5"/>
  <c r="V884" i="5"/>
  <c r="X913" i="5"/>
  <c r="W923" i="5"/>
  <c r="X1065" i="5"/>
  <c r="W987" i="5"/>
  <c r="W842" i="5"/>
  <c r="X1166" i="5"/>
  <c r="X1131" i="5"/>
  <c r="T778" i="5"/>
  <c r="X673" i="5"/>
  <c r="W952" i="5"/>
  <c r="V623" i="5"/>
  <c r="V818" i="5"/>
  <c r="T783" i="5"/>
  <c r="T1781" i="5"/>
  <c r="X1034" i="5"/>
  <c r="U853" i="5"/>
  <c r="U962" i="5"/>
  <c r="T1021" i="5"/>
  <c r="T1063" i="5"/>
  <c r="T993" i="5"/>
  <c r="X1795" i="5"/>
  <c r="U890" i="5"/>
  <c r="U854" i="5"/>
  <c r="X773" i="5"/>
  <c r="U1093" i="5"/>
  <c r="W886" i="5"/>
  <c r="U913" i="5"/>
  <c r="T771" i="5"/>
  <c r="W637" i="5"/>
  <c r="V956" i="5"/>
  <c r="V842" i="5"/>
  <c r="V883" i="5"/>
  <c r="X1023" i="5"/>
  <c r="T777" i="5"/>
  <c r="X772" i="5"/>
  <c r="S190" i="5"/>
  <c r="W1749" i="5"/>
  <c r="U1020" i="5"/>
  <c r="V1098" i="5"/>
  <c r="W948" i="5"/>
  <c r="U956" i="5"/>
  <c r="V1093" i="5"/>
  <c r="V840" i="5"/>
  <c r="V1781" i="5"/>
  <c r="W994" i="5"/>
  <c r="T1792" i="5"/>
  <c r="T957" i="5"/>
  <c r="X999" i="5"/>
  <c r="V1061" i="5"/>
  <c r="V659" i="5"/>
  <c r="X923" i="5"/>
  <c r="V1794" i="5"/>
  <c r="W810" i="5"/>
  <c r="V881" i="5"/>
  <c r="X1069" i="5"/>
  <c r="T1065" i="5"/>
  <c r="V993" i="5"/>
  <c r="V1778" i="5"/>
  <c r="X670" i="5"/>
  <c r="U916" i="5"/>
  <c r="V782" i="5"/>
  <c r="W1132" i="5"/>
  <c r="U1060" i="5"/>
  <c r="U1025" i="5"/>
  <c r="X1129" i="5"/>
  <c r="V1031" i="5"/>
  <c r="V1060" i="5"/>
  <c r="V1065" i="5"/>
  <c r="X876" i="5"/>
  <c r="X1210" i="5"/>
  <c r="V887" i="5"/>
  <c r="V1096" i="5"/>
  <c r="W918" i="5"/>
  <c r="X777" i="5"/>
  <c r="V957" i="5"/>
  <c r="W877" i="5"/>
  <c r="V1034" i="5"/>
  <c r="V638" i="5"/>
  <c r="U636" i="5"/>
  <c r="X1092" i="5"/>
  <c r="X636" i="5"/>
  <c r="U882" i="5"/>
  <c r="T852" i="5"/>
  <c r="T435" i="5"/>
  <c r="W804" i="5"/>
  <c r="X1027" i="5"/>
  <c r="X661" i="5"/>
  <c r="T1027" i="5"/>
  <c r="V1070" i="5"/>
  <c r="T807" i="5"/>
  <c r="W1176" i="5"/>
  <c r="T1029" i="5"/>
  <c r="X1094" i="5"/>
  <c r="V1057" i="5"/>
  <c r="T1751" i="5"/>
  <c r="V960" i="5"/>
  <c r="X1139" i="5"/>
  <c r="U1671" i="5"/>
  <c r="U993" i="5"/>
  <c r="V771" i="5"/>
  <c r="U843" i="5"/>
  <c r="X916" i="5"/>
  <c r="U628" i="5"/>
  <c r="T1028" i="5"/>
  <c r="W1069" i="5"/>
  <c r="W1101" i="5"/>
  <c r="W1033" i="5"/>
  <c r="T625" i="5"/>
  <c r="V1751" i="5"/>
  <c r="X1064" i="5"/>
  <c r="X1671" i="5"/>
  <c r="X1133" i="5"/>
  <c r="X1767" i="5"/>
  <c r="T989" i="5"/>
  <c r="W664" i="5"/>
  <c r="U1064" i="5"/>
  <c r="T659" i="5"/>
  <c r="M1671" i="5"/>
  <c r="W950" i="5"/>
  <c r="U1067" i="5"/>
  <c r="V955" i="5"/>
  <c r="X1060" i="5"/>
  <c r="T882" i="5"/>
  <c r="X848" i="5"/>
  <c r="U912" i="5"/>
  <c r="T848" i="5"/>
  <c r="V1137" i="5"/>
  <c r="W961" i="5"/>
  <c r="X1093" i="5"/>
  <c r="V664" i="5"/>
  <c r="U991" i="5"/>
  <c r="V986" i="5"/>
  <c r="U986" i="5"/>
  <c r="U816" i="5"/>
  <c r="U1749" i="5"/>
  <c r="V999" i="5"/>
  <c r="W673" i="5"/>
  <c r="W1173" i="5"/>
  <c r="W844" i="5"/>
  <c r="X816" i="5"/>
  <c r="V845" i="5"/>
  <c r="W962" i="5"/>
  <c r="X991" i="5"/>
  <c r="W916" i="5"/>
  <c r="X398" i="5"/>
  <c r="W774" i="5"/>
  <c r="W1100" i="5"/>
  <c r="T850" i="5"/>
  <c r="W1034" i="5"/>
  <c r="W851" i="5"/>
  <c r="X771" i="5"/>
  <c r="S1713" i="5"/>
  <c r="T1059" i="5"/>
  <c r="V1134" i="5"/>
  <c r="U926" i="5"/>
  <c r="U1794" i="5"/>
  <c r="X1103" i="5"/>
  <c r="W770" i="5"/>
  <c r="U632" i="5"/>
  <c r="U732" i="5"/>
  <c r="X809" i="5"/>
  <c r="V877" i="5"/>
  <c r="T891" i="5"/>
  <c r="T914" i="5"/>
  <c r="W1179" i="5"/>
  <c r="V854" i="5"/>
  <c r="T953" i="5"/>
  <c r="X845" i="5"/>
  <c r="X769" i="5"/>
  <c r="W841" i="5"/>
  <c r="X984" i="5"/>
  <c r="X962" i="5"/>
  <c r="V886" i="5"/>
  <c r="T876" i="5"/>
  <c r="W1025" i="5"/>
  <c r="T990" i="5"/>
  <c r="T810" i="5"/>
  <c r="X732" i="5"/>
  <c r="W956" i="5"/>
  <c r="W1096" i="5"/>
  <c r="X1205" i="5"/>
  <c r="W954" i="5"/>
  <c r="X1766" i="5"/>
  <c r="U1028" i="5"/>
  <c r="V1029" i="5"/>
  <c r="W958" i="5"/>
  <c r="W779" i="5"/>
  <c r="U1027" i="5"/>
  <c r="U1763" i="5"/>
  <c r="V990" i="5"/>
  <c r="X843" i="5"/>
  <c r="X808" i="5"/>
  <c r="X955" i="5"/>
  <c r="V1094" i="5"/>
  <c r="V1142" i="5"/>
  <c r="U1065" i="5"/>
  <c r="X783" i="5"/>
  <c r="V1130" i="5"/>
  <c r="X1214" i="5"/>
  <c r="T781" i="5"/>
  <c r="W1097" i="5"/>
  <c r="V1030" i="5"/>
  <c r="S44" i="5"/>
  <c r="U1103" i="5"/>
  <c r="V847" i="5"/>
  <c r="V780" i="5"/>
  <c r="T1026" i="5"/>
  <c r="U806" i="5"/>
  <c r="U840" i="5"/>
  <c r="V851" i="5"/>
  <c r="X778" i="5"/>
  <c r="V665" i="5"/>
  <c r="X891" i="5"/>
  <c r="X957" i="5"/>
  <c r="T1793" i="5"/>
  <c r="X1071" i="5"/>
  <c r="X1202" i="5"/>
  <c r="U950" i="5"/>
  <c r="W1027" i="5"/>
  <c r="X633" i="5"/>
  <c r="T1030" i="5"/>
  <c r="X810" i="5"/>
  <c r="U1781" i="5"/>
  <c r="T1056" i="5"/>
  <c r="V777" i="5"/>
  <c r="W1141" i="5"/>
  <c r="V635" i="5"/>
  <c r="T927" i="5"/>
  <c r="T638" i="5"/>
  <c r="W1140" i="5"/>
  <c r="W805" i="5"/>
  <c r="T633" i="5"/>
  <c r="W777" i="5"/>
  <c r="T987" i="5"/>
  <c r="W625" i="5"/>
  <c r="X779" i="5"/>
  <c r="U952" i="5"/>
  <c r="T1067" i="5"/>
  <c r="T847" i="5"/>
  <c r="U783" i="5"/>
  <c r="W919" i="5"/>
  <c r="N1671" i="5"/>
  <c r="W1071" i="5"/>
  <c r="T886" i="5"/>
  <c r="T845" i="5"/>
  <c r="U880" i="5"/>
  <c r="W1094" i="5"/>
  <c r="W1099" i="5"/>
  <c r="U877" i="5"/>
  <c r="W1767" i="5"/>
  <c r="V1793" i="5"/>
  <c r="U958" i="5"/>
  <c r="W914" i="5"/>
  <c r="U915" i="5"/>
  <c r="V914" i="5"/>
  <c r="U776" i="5"/>
  <c r="W853" i="5"/>
  <c r="V1099" i="5"/>
  <c r="W672" i="5"/>
  <c r="U815" i="5"/>
  <c r="W665" i="5"/>
  <c r="U883" i="5"/>
  <c r="W1139" i="5"/>
  <c r="X1178" i="5"/>
  <c r="T631" i="5"/>
  <c r="X1201" i="5"/>
  <c r="W927" i="5"/>
  <c r="V952" i="5"/>
  <c r="S1707" i="5"/>
  <c r="V954" i="5"/>
  <c r="U1061" i="5"/>
  <c r="T919" i="5"/>
  <c r="X1215" i="5"/>
  <c r="X674" i="5"/>
  <c r="U808" i="5"/>
  <c r="X768" i="5"/>
  <c r="V633" i="5"/>
  <c r="X625" i="5"/>
  <c r="X1174" i="5"/>
  <c r="W1779" i="5"/>
  <c r="W912" i="5"/>
  <c r="V776" i="5"/>
  <c r="U995" i="5"/>
  <c r="T996" i="5"/>
  <c r="V1063" i="5"/>
  <c r="T1025" i="5"/>
  <c r="X953" i="5"/>
  <c r="X951" i="5"/>
  <c r="W1136" i="5"/>
  <c r="T885" i="5"/>
  <c r="T1062" i="5"/>
  <c r="U855" i="5"/>
  <c r="V806" i="5"/>
  <c r="W882" i="5"/>
  <c r="T628" i="5"/>
  <c r="U885" i="5"/>
  <c r="T1779" i="5"/>
  <c r="X886" i="5"/>
  <c r="U998" i="5"/>
  <c r="T883" i="5"/>
  <c r="X884" i="5"/>
  <c r="W1057" i="5"/>
  <c r="T780" i="5"/>
  <c r="T630" i="5"/>
  <c r="U1056" i="5"/>
  <c r="U889" i="5"/>
  <c r="V672" i="5"/>
  <c r="U1780" i="5"/>
  <c r="W949" i="5"/>
  <c r="U1024" i="5"/>
  <c r="X915" i="5"/>
  <c r="V951" i="5"/>
  <c r="T811" i="5"/>
  <c r="W1103" i="5"/>
  <c r="X1063" i="5"/>
  <c r="V889" i="5"/>
  <c r="V948" i="5"/>
  <c r="W1067" i="5"/>
  <c r="X776" i="5"/>
  <c r="U879" i="5"/>
  <c r="W920" i="5"/>
  <c r="W1164" i="5"/>
  <c r="X818" i="5"/>
  <c r="T1765" i="5"/>
  <c r="W1020" i="5"/>
  <c r="V1103" i="5"/>
  <c r="U779" i="5"/>
  <c r="Q190" i="5"/>
  <c r="V804" i="5"/>
  <c r="V673" i="5"/>
  <c r="V1066" i="5"/>
  <c r="X850" i="5"/>
  <c r="W782" i="5"/>
  <c r="W1677" i="5"/>
  <c r="U668" i="5"/>
  <c r="U770" i="5"/>
  <c r="U782" i="5"/>
  <c r="T1070" i="5"/>
  <c r="V626" i="5"/>
  <c r="U1066" i="5"/>
  <c r="U1765" i="5"/>
  <c r="X1171" i="5"/>
  <c r="W992" i="5"/>
  <c r="T1095" i="5"/>
  <c r="X814" i="5"/>
  <c r="T782" i="5"/>
  <c r="U812" i="5"/>
  <c r="X806" i="5"/>
  <c r="T635" i="5"/>
  <c r="W885" i="5"/>
  <c r="T634" i="5"/>
  <c r="V1021" i="5"/>
  <c r="W1753" i="5"/>
  <c r="W438" i="5"/>
  <c r="U1678" i="5"/>
  <c r="T958" i="5"/>
  <c r="X1675" i="5"/>
  <c r="W917" i="5"/>
  <c r="U985" i="5"/>
  <c r="W1750" i="5"/>
  <c r="U949" i="5"/>
  <c r="T769" i="5"/>
  <c r="V637" i="5"/>
  <c r="W669" i="5"/>
  <c r="W1021" i="5"/>
  <c r="W1135" i="5"/>
  <c r="W1781" i="5"/>
  <c r="U814" i="5"/>
  <c r="X847" i="5"/>
  <c r="T917" i="5"/>
  <c r="T925" i="5"/>
  <c r="U922" i="5"/>
  <c r="W398" i="5"/>
  <c r="T912" i="5"/>
  <c r="W818" i="5"/>
  <c r="U1032" i="5"/>
  <c r="V819" i="5"/>
  <c r="T773" i="5"/>
  <c r="U1023" i="5"/>
  <c r="V1032" i="5"/>
  <c r="W1035" i="5"/>
  <c r="T632" i="5"/>
  <c r="V627" i="5"/>
  <c r="W1170" i="5"/>
  <c r="U1793" i="5"/>
  <c r="V1023" i="5"/>
  <c r="T627" i="5"/>
  <c r="X948" i="5"/>
  <c r="V1678" i="5"/>
  <c r="V669" i="5"/>
  <c r="T922" i="5"/>
  <c r="X1170" i="5"/>
  <c r="V444" i="5"/>
  <c r="J1673" i="5"/>
  <c r="X1764" i="5"/>
  <c r="W1102" i="5"/>
  <c r="U1069" i="5"/>
  <c r="T1752" i="5"/>
  <c r="U805" i="5"/>
  <c r="V841" i="5"/>
  <c r="M1674" i="5"/>
  <c r="X659" i="5"/>
  <c r="V849" i="5"/>
  <c r="X1020" i="5"/>
  <c r="U775" i="5"/>
  <c r="V631" i="5"/>
  <c r="L1676" i="5"/>
  <c r="L1674" i="5"/>
  <c r="V1679" i="5"/>
  <c r="J1679" i="5"/>
  <c r="U449" i="5"/>
  <c r="W1778" i="5"/>
  <c r="V1780" i="5"/>
  <c r="W890" i="5"/>
  <c r="X623" i="5"/>
  <c r="W638" i="5"/>
  <c r="V1141" i="5"/>
  <c r="X956" i="5"/>
  <c r="U447" i="5"/>
  <c r="U1675" i="5"/>
  <c r="X1203" i="5"/>
  <c r="X995" i="5"/>
  <c r="U924" i="5"/>
  <c r="U774" i="5"/>
  <c r="U1095" i="5"/>
  <c r="X1749" i="5"/>
  <c r="T1031" i="5"/>
  <c r="X1097" i="5"/>
  <c r="X1208" i="5"/>
  <c r="V922" i="5"/>
  <c r="W1059" i="5"/>
  <c r="W1764" i="5"/>
  <c r="V1135" i="5"/>
  <c r="W986" i="5"/>
  <c r="X985" i="5"/>
  <c r="T1750" i="5"/>
  <c r="U629" i="5"/>
  <c r="U878" i="5"/>
  <c r="W732" i="5"/>
  <c r="W780" i="5"/>
  <c r="U634" i="5"/>
  <c r="X986" i="5"/>
  <c r="V1022" i="5"/>
  <c r="X1128" i="5"/>
  <c r="U1766" i="5"/>
  <c r="U818" i="5"/>
  <c r="V998" i="5"/>
  <c r="W1092" i="5"/>
  <c r="W878" i="5"/>
  <c r="W1107" i="5"/>
  <c r="T843" i="5"/>
  <c r="V770" i="5"/>
  <c r="V1753" i="5"/>
  <c r="W963" i="5"/>
  <c r="T815" i="5"/>
  <c r="T855" i="5"/>
  <c r="U1033" i="5"/>
  <c r="U886" i="5"/>
  <c r="X447" i="5"/>
  <c r="M1673" i="5"/>
  <c r="K1674" i="5"/>
  <c r="W998" i="5"/>
  <c r="V924" i="5"/>
  <c r="W1060" i="5"/>
  <c r="U999" i="5"/>
  <c r="U914" i="5"/>
  <c r="W1792" i="5"/>
  <c r="V879" i="5"/>
  <c r="X807" i="5"/>
  <c r="W630" i="5"/>
  <c r="X1106" i="5"/>
  <c r="W624" i="5"/>
  <c r="T888" i="5"/>
  <c r="X1780" i="5"/>
  <c r="X1143" i="5"/>
  <c r="T844" i="5"/>
  <c r="V674" i="5"/>
  <c r="X1136" i="5"/>
  <c r="U948" i="5"/>
  <c r="T1791" i="5"/>
  <c r="S1706" i="5"/>
  <c r="X1033" i="5"/>
  <c r="W1058" i="5"/>
  <c r="W1671" i="5"/>
  <c r="X631" i="5"/>
  <c r="U876" i="5"/>
  <c r="V885" i="5"/>
  <c r="U633" i="5"/>
  <c r="W1178" i="5"/>
  <c r="U925" i="5"/>
  <c r="T1033" i="5"/>
  <c r="W632" i="5"/>
  <c r="N1676" i="5"/>
  <c r="V996" i="5"/>
  <c r="V769" i="5"/>
  <c r="W951" i="5"/>
  <c r="X627" i="5"/>
  <c r="K1673" i="5"/>
  <c r="X1793" i="5"/>
  <c r="X1100" i="5"/>
  <c r="W1061" i="5"/>
  <c r="U398" i="5"/>
  <c r="T951" i="5"/>
  <c r="V915" i="5"/>
  <c r="T851" i="5"/>
  <c r="T663" i="5"/>
  <c r="V448" i="5"/>
  <c r="K1672" i="5"/>
  <c r="V450" i="5"/>
  <c r="W1070" i="5"/>
  <c r="W876" i="5"/>
  <c r="U780" i="5"/>
  <c r="W635" i="5"/>
  <c r="V1672" i="5"/>
  <c r="X805" i="5"/>
  <c r="M1679" i="5"/>
  <c r="T668" i="5"/>
  <c r="T637" i="5"/>
  <c r="W1133" i="5"/>
  <c r="V810" i="5"/>
  <c r="V1792" i="5"/>
  <c r="T440" i="5"/>
  <c r="U1751" i="5"/>
  <c r="V1795" i="5"/>
  <c r="W1128" i="5"/>
  <c r="U1106" i="5"/>
  <c r="U961" i="5"/>
  <c r="W1129" i="5"/>
  <c r="U624" i="5"/>
  <c r="T776" i="5"/>
  <c r="V888" i="5"/>
  <c r="V1068" i="5"/>
  <c r="V812" i="5"/>
  <c r="W891" i="5"/>
  <c r="W1095" i="5"/>
  <c r="T1022" i="5"/>
  <c r="T1778" i="5"/>
  <c r="T779" i="5"/>
  <c r="W889" i="5"/>
  <c r="X1173" i="5"/>
  <c r="X774" i="5"/>
  <c r="T809" i="5"/>
  <c r="W768" i="5"/>
  <c r="W1063" i="5"/>
  <c r="X851" i="5"/>
  <c r="U1094" i="5"/>
  <c r="V667" i="5"/>
  <c r="V778" i="5"/>
  <c r="V1059" i="5"/>
  <c r="K1675" i="5"/>
  <c r="W989" i="5"/>
  <c r="S1705" i="5"/>
  <c r="X1025" i="5"/>
  <c r="W921" i="5"/>
  <c r="W984" i="5"/>
  <c r="W814" i="5"/>
  <c r="S1710" i="5"/>
  <c r="W1177" i="5"/>
  <c r="X1165" i="5"/>
  <c r="X1142" i="5"/>
  <c r="X1779" i="5"/>
  <c r="X438" i="5"/>
  <c r="N1677" i="5"/>
  <c r="U951" i="5"/>
  <c r="T814" i="5"/>
  <c r="U1098" i="5"/>
  <c r="W817" i="5"/>
  <c r="X914" i="5"/>
  <c r="W661" i="5"/>
  <c r="W1175" i="5"/>
  <c r="V950" i="5"/>
  <c r="X1164" i="5"/>
  <c r="T1777" i="5"/>
  <c r="X882" i="5"/>
  <c r="U1777" i="5"/>
  <c r="T1061" i="5"/>
  <c r="W1106" i="5"/>
  <c r="U817" i="5"/>
  <c r="X844" i="5"/>
  <c r="X961" i="5"/>
  <c r="V1128" i="5"/>
  <c r="U807" i="5"/>
  <c r="V809" i="5"/>
  <c r="X1101" i="5"/>
  <c r="T772" i="5"/>
  <c r="T398" i="5"/>
  <c r="V1056" i="5"/>
  <c r="V1101" i="5"/>
  <c r="U1030" i="5"/>
  <c r="V660" i="5"/>
  <c r="U810" i="5"/>
  <c r="V989" i="5"/>
  <c r="V926" i="5"/>
  <c r="X811" i="5"/>
  <c r="V668" i="5"/>
  <c r="V961" i="5"/>
  <c r="W959" i="5"/>
  <c r="U996" i="5"/>
  <c r="W1794" i="5"/>
  <c r="V1097" i="5"/>
  <c r="T926" i="5"/>
  <c r="T840" i="5"/>
  <c r="T948" i="5"/>
  <c r="X1029" i="5"/>
  <c r="W626" i="5"/>
  <c r="X883" i="5"/>
  <c r="V446" i="5"/>
  <c r="X1028" i="5"/>
  <c r="V880" i="5"/>
  <c r="X634" i="5"/>
  <c r="T1069" i="5"/>
  <c r="T997" i="5"/>
  <c r="T949" i="5"/>
  <c r="V666" i="5"/>
  <c r="X1030" i="5"/>
  <c r="L1675" i="5"/>
  <c r="V987" i="5"/>
  <c r="T962" i="5"/>
  <c r="U1764" i="5"/>
  <c r="X660" i="5"/>
  <c r="W1028" i="5"/>
  <c r="X1130" i="5"/>
  <c r="W1167" i="5"/>
  <c r="X1751" i="5"/>
  <c r="V1752" i="5"/>
  <c r="W439" i="5"/>
  <c r="V440" i="5"/>
  <c r="X450" i="5"/>
  <c r="U625" i="5"/>
  <c r="V992" i="5"/>
  <c r="X1672" i="5"/>
  <c r="J1672" i="5"/>
  <c r="X920" i="5"/>
  <c r="S12" i="44"/>
  <c r="T448" i="5"/>
  <c r="W446" i="5"/>
  <c r="K1677" i="5"/>
  <c r="U927" i="5"/>
  <c r="V927" i="5"/>
  <c r="U988" i="5"/>
  <c r="V630" i="5"/>
  <c r="W913" i="5"/>
  <c r="W627" i="5"/>
  <c r="V1131" i="5"/>
  <c r="W881" i="5"/>
  <c r="V438" i="5"/>
  <c r="T450" i="5"/>
  <c r="T626" i="5"/>
  <c r="T816" i="5"/>
  <c r="T819" i="5"/>
  <c r="W1022" i="5"/>
  <c r="L1677" i="5"/>
  <c r="U1674" i="5"/>
  <c r="T1674" i="5"/>
  <c r="T1103" i="5"/>
  <c r="X1026" i="5"/>
  <c r="W880" i="5"/>
  <c r="U957" i="5"/>
  <c r="X885" i="5"/>
  <c r="W1165" i="5"/>
  <c r="W993" i="5"/>
  <c r="V1105" i="5"/>
  <c r="T913" i="5"/>
  <c r="U772" i="5"/>
  <c r="W843" i="5"/>
  <c r="X1058" i="5"/>
  <c r="W991" i="5"/>
  <c r="V663" i="5"/>
  <c r="V1067" i="5"/>
  <c r="T963" i="5"/>
  <c r="W663" i="5"/>
  <c r="X1168" i="5"/>
  <c r="K1671" i="5"/>
  <c r="W922" i="5"/>
  <c r="X1179" i="5"/>
  <c r="U778" i="5"/>
  <c r="W1172" i="5"/>
  <c r="V1129" i="5"/>
  <c r="U994" i="5"/>
  <c r="X1099" i="5"/>
  <c r="T629" i="5"/>
  <c r="U1750" i="5"/>
  <c r="V1024" i="5"/>
  <c r="V1026" i="5"/>
  <c r="V1765" i="5"/>
  <c r="W808" i="5"/>
  <c r="W776" i="5"/>
  <c r="W887" i="5"/>
  <c r="U773" i="5"/>
  <c r="W769" i="5"/>
  <c r="V437" i="5"/>
  <c r="T1092" i="5"/>
  <c r="V1138" i="5"/>
  <c r="U920" i="5"/>
  <c r="V636" i="5"/>
  <c r="T1071" i="5"/>
  <c r="T999" i="5"/>
  <c r="X665" i="5"/>
  <c r="X1750" i="5"/>
  <c r="V1064" i="5"/>
  <c r="T984" i="5"/>
  <c r="X1752" i="5"/>
  <c r="X1141" i="5"/>
  <c r="W1675" i="5"/>
  <c r="M1676" i="5"/>
  <c r="U438" i="5"/>
  <c r="X1207" i="5"/>
  <c r="U989" i="5"/>
  <c r="V624" i="5"/>
  <c r="X921" i="5"/>
  <c r="X1792" i="5"/>
  <c r="X667" i="5"/>
  <c r="U1057" i="5"/>
  <c r="W1174" i="5"/>
  <c r="T995" i="5"/>
  <c r="U630" i="5"/>
  <c r="T818" i="5"/>
  <c r="V848" i="5"/>
  <c r="W1142" i="5"/>
  <c r="X1134" i="5"/>
  <c r="T854" i="5"/>
  <c r="W1068" i="5"/>
  <c r="T846" i="5"/>
  <c r="V1028" i="5"/>
  <c r="X1132" i="5"/>
  <c r="W783" i="5"/>
  <c r="U1097" i="5"/>
  <c r="X1211" i="5"/>
  <c r="X1070" i="5"/>
  <c r="U1071" i="5"/>
  <c r="V670" i="5"/>
  <c r="T1764" i="5"/>
  <c r="T955" i="5"/>
  <c r="U1070" i="5"/>
  <c r="T879" i="5"/>
  <c r="X782" i="5"/>
  <c r="W816" i="5"/>
  <c r="V1092" i="5"/>
  <c r="W988" i="5"/>
  <c r="T985" i="5"/>
  <c r="W1131" i="5"/>
  <c r="T923" i="5"/>
  <c r="W996" i="5"/>
  <c r="X1140" i="5"/>
  <c r="X1781" i="5"/>
  <c r="T961" i="5"/>
  <c r="W674" i="5"/>
  <c r="X877" i="5"/>
  <c r="W668" i="5"/>
  <c r="X1765" i="5"/>
  <c r="U1034" i="5"/>
  <c r="T920" i="5"/>
  <c r="X1678" i="5"/>
  <c r="X878" i="5"/>
  <c r="T1767" i="5"/>
  <c r="W1765" i="5"/>
  <c r="W1143" i="5"/>
  <c r="X954" i="5"/>
  <c r="T768" i="5"/>
  <c r="U918" i="5"/>
  <c r="U444" i="5"/>
  <c r="U963" i="5"/>
  <c r="T775" i="5"/>
  <c r="V844" i="5"/>
  <c r="U891" i="5"/>
  <c r="T956" i="5"/>
  <c r="T444" i="5"/>
  <c r="V443" i="5"/>
  <c r="X443" i="5"/>
  <c r="N1674" i="5"/>
  <c r="U1673" i="5"/>
  <c r="W854" i="5"/>
  <c r="V1106" i="5"/>
  <c r="V882" i="5"/>
  <c r="U627" i="5"/>
  <c r="W1679" i="5"/>
  <c r="T1099" i="5"/>
  <c r="U849" i="5"/>
  <c r="X988" i="5"/>
  <c r="U768" i="5"/>
  <c r="T661" i="5"/>
  <c r="T808" i="5"/>
  <c r="W1751" i="5"/>
  <c r="X1777" i="5"/>
  <c r="U1059" i="5"/>
  <c r="V1035" i="5"/>
  <c r="V853" i="5"/>
  <c r="X446" i="5"/>
  <c r="X960" i="5"/>
  <c r="W846" i="5"/>
  <c r="T1677" i="5"/>
  <c r="T662" i="5"/>
  <c r="T447" i="5"/>
  <c r="U436" i="5"/>
  <c r="U1679" i="5"/>
  <c r="X628" i="5"/>
  <c r="M1672" i="5"/>
  <c r="T1106" i="5"/>
  <c r="U437" i="5"/>
  <c r="T436" i="5"/>
  <c r="W884" i="5"/>
  <c r="X629" i="5"/>
  <c r="T1102" i="5"/>
  <c r="T1753" i="5"/>
  <c r="L1679" i="5"/>
  <c r="U441" i="5"/>
  <c r="T994" i="5"/>
  <c r="X442" i="5"/>
  <c r="X1138" i="5"/>
  <c r="U777" i="5"/>
  <c r="U635" i="5"/>
  <c r="U1092" i="5"/>
  <c r="W659" i="5"/>
  <c r="V1139" i="5"/>
  <c r="V876" i="5"/>
  <c r="T986" i="5"/>
  <c r="T1794" i="5"/>
  <c r="U1752" i="5"/>
  <c r="T449" i="5"/>
  <c r="T1671" i="5"/>
  <c r="U992" i="5"/>
  <c r="M1675" i="5"/>
  <c r="U919" i="5"/>
  <c r="V1749" i="5"/>
  <c r="W807" i="5"/>
  <c r="T853" i="5"/>
  <c r="X1102" i="5"/>
  <c r="V984" i="5"/>
  <c r="U813" i="5"/>
  <c r="V816" i="5"/>
  <c r="P190" i="5"/>
  <c r="L1671" i="5"/>
  <c r="U659" i="5"/>
  <c r="T439" i="5"/>
  <c r="W448" i="5"/>
  <c r="T670" i="5"/>
  <c r="T1104" i="5"/>
  <c r="X635" i="5"/>
  <c r="T1679" i="5"/>
  <c r="W1676" i="5"/>
  <c r="X441" i="5"/>
  <c r="T1763" i="5"/>
  <c r="T1093" i="5"/>
  <c r="V1071" i="5"/>
  <c r="W442" i="5"/>
  <c r="X1098" i="5"/>
  <c r="X1791" i="5"/>
  <c r="K1676" i="5"/>
  <c r="V850" i="5"/>
  <c r="T1064" i="5"/>
  <c r="S1708" i="5"/>
  <c r="U847" i="5"/>
  <c r="V1058" i="5"/>
  <c r="W636" i="5"/>
  <c r="W953" i="5"/>
  <c r="S16" i="6"/>
  <c r="V962" i="5"/>
  <c r="V921" i="5"/>
  <c r="W667" i="5"/>
  <c r="X775" i="5"/>
  <c r="N1672" i="5"/>
  <c r="T438" i="5"/>
  <c r="T805" i="5"/>
  <c r="V913" i="5"/>
  <c r="X918" i="5"/>
  <c r="W1066" i="5"/>
  <c r="W441" i="5"/>
  <c r="V991" i="5"/>
  <c r="T817" i="5"/>
  <c r="V1676" i="5"/>
  <c r="U440" i="5"/>
  <c r="V442" i="5"/>
  <c r="X439" i="5"/>
  <c r="V1100" i="5"/>
  <c r="V439" i="5"/>
  <c r="J1678" i="5"/>
  <c r="X1031" i="5"/>
  <c r="N1679" i="5"/>
  <c r="J1674" i="5"/>
  <c r="W1777" i="5"/>
  <c r="W1672" i="5"/>
  <c r="W449" i="5"/>
  <c r="W771" i="5"/>
  <c r="T666" i="5"/>
  <c r="T1023" i="5"/>
  <c r="X1674" i="5"/>
  <c r="R190" i="5"/>
  <c r="V1069" i="5"/>
  <c r="U960" i="5"/>
  <c r="X448" i="5"/>
  <c r="V852" i="5"/>
  <c r="W1024" i="5"/>
  <c r="V441" i="5"/>
  <c r="T1096" i="5"/>
  <c r="X997" i="5"/>
  <c r="T921" i="5"/>
  <c r="U631" i="5"/>
  <c r="U1062" i="5"/>
  <c r="T445" i="5"/>
  <c r="T672" i="5"/>
  <c r="S1711" i="5"/>
  <c r="T1107" i="5"/>
  <c r="W925" i="5"/>
  <c r="X853" i="5"/>
  <c r="X819" i="5"/>
  <c r="T443" i="5"/>
  <c r="V1677" i="5"/>
  <c r="V855" i="5"/>
  <c r="T623" i="5"/>
  <c r="K1679" i="5"/>
  <c r="U1677" i="5"/>
  <c r="U1068" i="5"/>
  <c r="T669" i="5"/>
  <c r="U443" i="5"/>
  <c r="U844" i="5"/>
  <c r="X1213" i="5"/>
  <c r="T664" i="5"/>
  <c r="U1101" i="5"/>
  <c r="X1172" i="5"/>
  <c r="U811" i="5"/>
  <c r="X1068" i="5"/>
  <c r="V920" i="5"/>
  <c r="U809" i="5"/>
  <c r="X849" i="5"/>
  <c r="X990" i="5"/>
  <c r="X1032" i="5"/>
  <c r="T804" i="5"/>
  <c r="T1098" i="5"/>
  <c r="W450" i="5"/>
  <c r="W852" i="5"/>
  <c r="X1021" i="5"/>
  <c r="U769" i="5"/>
  <c r="U984" i="5"/>
  <c r="T1094" i="5"/>
  <c r="U954" i="5"/>
  <c r="X881" i="5"/>
  <c r="T1105" i="5"/>
  <c r="W1674" i="5"/>
  <c r="T441" i="5"/>
  <c r="V1673" i="5"/>
  <c r="L1678" i="5"/>
  <c r="X1676" i="5"/>
  <c r="X1673" i="5"/>
  <c r="V449" i="5"/>
  <c r="T890" i="5"/>
  <c r="J1677" i="5"/>
  <c r="X437" i="5"/>
  <c r="W809" i="5"/>
  <c r="M1677" i="5"/>
  <c r="L1673" i="5"/>
  <c r="W773" i="5"/>
  <c r="V1777" i="5"/>
  <c r="N1678" i="5"/>
  <c r="X1059" i="5"/>
  <c r="X435" i="5"/>
  <c r="O190" i="5"/>
  <c r="T812" i="5"/>
  <c r="W1093" i="5"/>
  <c r="W443" i="5"/>
  <c r="V436" i="5"/>
  <c r="T437" i="5"/>
  <c r="X1763" i="5"/>
  <c r="U1021" i="5"/>
  <c r="U917" i="5"/>
  <c r="W955" i="5"/>
  <c r="X841" i="5"/>
  <c r="V918" i="5"/>
  <c r="X662" i="5"/>
  <c r="V1674" i="5"/>
  <c r="W1678" i="5"/>
  <c r="M1678" i="5"/>
  <c r="X1061" i="5"/>
  <c r="L1672" i="5"/>
  <c r="V1133" i="5"/>
  <c r="X846" i="5"/>
  <c r="U450" i="5"/>
  <c r="W1166" i="5"/>
  <c r="X1175" i="5"/>
  <c r="V1020" i="5"/>
  <c r="X889" i="5"/>
  <c r="J1675" i="5"/>
  <c r="W447" i="5"/>
  <c r="W1098" i="5"/>
  <c r="X854" i="5"/>
  <c r="X1778" i="5"/>
  <c r="W1795" i="5"/>
  <c r="X780" i="5"/>
  <c r="X989" i="5"/>
  <c r="U845" i="5"/>
  <c r="X445" i="5"/>
  <c r="T1101" i="5"/>
  <c r="U446" i="5"/>
  <c r="J1676" i="5"/>
  <c r="X1177" i="5"/>
  <c r="W847" i="5"/>
  <c r="T667" i="5"/>
  <c r="T841" i="5"/>
  <c r="W440" i="5"/>
  <c r="X436" i="5"/>
  <c r="U445" i="5"/>
  <c r="T674" i="5"/>
  <c r="W437" i="5"/>
  <c r="N1675" i="5"/>
  <c r="W1673" i="5"/>
  <c r="T442" i="5"/>
  <c r="X1104" i="5"/>
  <c r="W444" i="5"/>
  <c r="N1673" i="5"/>
  <c r="U448" i="5"/>
  <c r="T1672" i="5"/>
  <c r="T991" i="5"/>
  <c r="X1024" i="5"/>
  <c r="V811" i="5"/>
  <c r="U442" i="5"/>
  <c r="U781" i="5"/>
  <c r="W772" i="5"/>
  <c r="W1169" i="5"/>
  <c r="U771" i="5"/>
  <c r="V447" i="5"/>
  <c r="T1678" i="5"/>
  <c r="T1675" i="5"/>
  <c r="W1780" i="5"/>
  <c r="U959" i="5"/>
  <c r="V912" i="5"/>
  <c r="V1095" i="5"/>
  <c r="K1678" i="5"/>
  <c r="T1676" i="5"/>
  <c r="X770" i="5"/>
  <c r="X440" i="5"/>
  <c r="U1107" i="5"/>
  <c r="V775" i="5"/>
  <c r="X444" i="5"/>
  <c r="T665" i="5"/>
  <c r="X449" i="5"/>
  <c r="U1676" i="5"/>
  <c r="T636" i="5"/>
  <c r="T673" i="5"/>
  <c r="W628" i="5"/>
  <c r="X1677" i="5"/>
  <c r="W445" i="5"/>
  <c r="U439" i="5"/>
  <c r="T446" i="5"/>
  <c r="X1105" i="5"/>
  <c r="V1025" i="5"/>
  <c r="W1791" i="5"/>
  <c r="V662" i="5"/>
  <c r="S12" i="2"/>
  <c r="T1097" i="5"/>
  <c r="U1795" i="5"/>
  <c r="V628" i="5"/>
  <c r="W883" i="5"/>
  <c r="V772" i="5"/>
  <c r="X1067" i="5"/>
  <c r="T1673" i="5"/>
  <c r="V1143" i="5"/>
  <c r="X924" i="5"/>
  <c r="V435" i="5"/>
  <c r="T660" i="5"/>
  <c r="V1675" i="5"/>
  <c r="U1672" i="5"/>
  <c r="W1793" i="5"/>
  <c r="X996" i="5"/>
  <c r="T1100" i="5"/>
  <c r="W436" i="5"/>
  <c r="V445" i="5"/>
  <c r="X1679" i="5"/>
  <c r="U17" i="6"/>
  <c r="U226" i="6"/>
  <c r="U233" i="6"/>
  <c r="U251" i="6"/>
  <c r="U240" i="6"/>
  <c r="U227" i="6"/>
  <c r="U249" i="6"/>
  <c r="U244" i="6"/>
  <c r="U230" i="6"/>
  <c r="U235" i="6"/>
  <c r="U239" i="6"/>
  <c r="U241" i="6"/>
  <c r="U232" i="6"/>
  <c r="U248" i="6"/>
  <c r="U12" i="9"/>
  <c r="U229" i="6"/>
  <c r="U228" i="6"/>
  <c r="U250" i="6"/>
  <c r="U246" i="6"/>
  <c r="U234" i="6"/>
  <c r="U245" i="6"/>
  <c r="AM1612" i="5" l="1"/>
  <c r="AG725" i="44"/>
  <c r="AG3974" i="44"/>
  <c r="T324" i="44"/>
  <c r="AI1860" i="44"/>
  <c r="AF2426" i="44"/>
  <c r="AL553" i="44"/>
  <c r="AI3692" i="44"/>
  <c r="X1871" i="44"/>
  <c r="V996" i="44"/>
  <c r="U1725" i="44"/>
  <c r="U1002" i="44"/>
  <c r="W2300" i="44"/>
  <c r="X1285" i="44"/>
  <c r="V1575" i="44"/>
  <c r="W994" i="44"/>
  <c r="U1720" i="44"/>
  <c r="T1134" i="44"/>
  <c r="T820" i="5"/>
  <c r="X2556" i="44"/>
  <c r="W1582" i="44"/>
  <c r="X1872" i="44"/>
  <c r="R209" i="5"/>
  <c r="R206" i="5"/>
  <c r="T1135" i="44"/>
  <c r="W1719" i="44"/>
  <c r="X1798" i="5"/>
  <c r="X1796" i="5"/>
  <c r="P209" i="5"/>
  <c r="P206" i="5"/>
  <c r="U1576" i="44"/>
  <c r="T1861" i="44"/>
  <c r="X1784" i="5"/>
  <c r="X1782" i="5"/>
  <c r="U1575" i="44"/>
  <c r="T1577" i="44"/>
  <c r="X2433" i="44"/>
  <c r="X1003" i="44"/>
  <c r="X2686" i="44"/>
  <c r="X2427" i="44"/>
  <c r="X577" i="44"/>
  <c r="T2164" i="44"/>
  <c r="W1435" i="44"/>
  <c r="X2301" i="44"/>
  <c r="X2552" i="44"/>
  <c r="U993" i="44"/>
  <c r="X2010" i="44"/>
  <c r="T445" i="44"/>
  <c r="U1863" i="44"/>
  <c r="X1758" i="5"/>
  <c r="X2012" i="44"/>
  <c r="V2299" i="44"/>
  <c r="V1583" i="44"/>
  <c r="T993" i="44"/>
  <c r="W2308" i="44"/>
  <c r="W571" i="44"/>
  <c r="X1786" i="5"/>
  <c r="X2009" i="44"/>
  <c r="X1290" i="44"/>
  <c r="T1785" i="5"/>
  <c r="U443" i="44"/>
  <c r="V1799" i="5"/>
  <c r="W454" i="44"/>
  <c r="T1290" i="44"/>
  <c r="X446" i="44"/>
  <c r="W2562" i="44"/>
  <c r="S1717" i="5"/>
  <c r="T1436" i="44"/>
  <c r="U1874" i="44"/>
  <c r="U2017" i="44"/>
  <c r="W1426" i="44"/>
  <c r="U453" i="44"/>
  <c r="V2428" i="44"/>
  <c r="U2297" i="44"/>
  <c r="V2434" i="44"/>
  <c r="U1800" i="5"/>
  <c r="V1149" i="44"/>
  <c r="X1286" i="44"/>
  <c r="U1715" i="44"/>
  <c r="W1760" i="5"/>
  <c r="X1144" i="44"/>
  <c r="U1003" i="44"/>
  <c r="V1134" i="44"/>
  <c r="V820" i="5"/>
  <c r="W1577" i="44"/>
  <c r="T1141" i="44"/>
  <c r="U2149" i="44"/>
  <c r="U1072" i="5"/>
  <c r="T1786" i="5"/>
  <c r="W2429" i="44"/>
  <c r="W1569" i="44"/>
  <c r="W928" i="5"/>
  <c r="X2690" i="44"/>
  <c r="T450" i="44"/>
  <c r="W1292" i="44"/>
  <c r="U1425" i="44"/>
  <c r="W1576" i="44"/>
  <c r="W998" i="44"/>
  <c r="V998" i="44"/>
  <c r="X2677" i="44"/>
  <c r="U1279" i="44"/>
  <c r="U856" i="5"/>
  <c r="W2299" i="44"/>
  <c r="X1721" i="44"/>
  <c r="V2013" i="44"/>
  <c r="T1140" i="44"/>
  <c r="X990" i="44"/>
  <c r="X1139" i="44"/>
  <c r="T2152" i="44"/>
  <c r="X315" i="44"/>
  <c r="X414" i="5"/>
  <c r="W583" i="44"/>
  <c r="X2295" i="44"/>
  <c r="V1721" i="44"/>
  <c r="X1774" i="5"/>
  <c r="W2162" i="44"/>
  <c r="X2432" i="44"/>
  <c r="V2163" i="44"/>
  <c r="X455" i="44"/>
  <c r="W1575" i="44"/>
  <c r="X2422" i="44"/>
  <c r="V1868" i="44"/>
  <c r="V2154" i="44"/>
  <c r="U1722" i="44"/>
  <c r="X2007" i="44"/>
  <c r="U2295" i="44"/>
  <c r="U1728" i="44"/>
  <c r="X583" i="44"/>
  <c r="W1580" i="44"/>
  <c r="X1801" i="5"/>
  <c r="X1291" i="44"/>
  <c r="V2433" i="44"/>
  <c r="V1004" i="44"/>
  <c r="X1867" i="44"/>
  <c r="W448" i="44"/>
  <c r="W996" i="44"/>
  <c r="T1867" i="44"/>
  <c r="T326" i="44"/>
  <c r="T2151" i="44"/>
  <c r="W1288" i="44"/>
  <c r="W999" i="44"/>
  <c r="U2015" i="44"/>
  <c r="T2159" i="44"/>
  <c r="X2681" i="44"/>
  <c r="V315" i="44"/>
  <c r="V414" i="5"/>
  <c r="V2304" i="44"/>
  <c r="X845" i="44"/>
  <c r="V1580" i="44"/>
  <c r="T1725" i="44"/>
  <c r="U1786" i="5"/>
  <c r="T859" i="44"/>
  <c r="W452" i="44"/>
  <c r="X323" i="44"/>
  <c r="X1579" i="44"/>
  <c r="U317" i="44"/>
  <c r="V324" i="44"/>
  <c r="R224" i="5"/>
  <c r="V1869" i="44"/>
  <c r="V995" i="44"/>
  <c r="T848" i="44"/>
  <c r="W316" i="44"/>
  <c r="S409" i="44"/>
  <c r="W846" i="44"/>
  <c r="U1287" i="44"/>
  <c r="X1574" i="44"/>
  <c r="U1281" i="44"/>
  <c r="Q220" i="5"/>
  <c r="U330" i="44"/>
  <c r="V1137" i="44"/>
  <c r="V859" i="44"/>
  <c r="X1281" i="44"/>
  <c r="W570" i="44"/>
  <c r="X2560" i="44"/>
  <c r="U575" i="44"/>
  <c r="S421" i="44"/>
  <c r="V853" i="44"/>
  <c r="T321" i="44"/>
  <c r="Q211" i="5"/>
  <c r="P214" i="5"/>
  <c r="S665" i="44"/>
  <c r="U859" i="44"/>
  <c r="S217" i="5"/>
  <c r="V855" i="44"/>
  <c r="T1281" i="44"/>
  <c r="V845" i="44"/>
  <c r="V850" i="44"/>
  <c r="O213" i="5"/>
  <c r="T330" i="44"/>
  <c r="U571" i="44"/>
  <c r="R212" i="5"/>
  <c r="O218" i="5"/>
  <c r="P215" i="5"/>
  <c r="Q224" i="5"/>
  <c r="U858" i="44"/>
  <c r="U318" i="44"/>
  <c r="AJ4351" i="44"/>
  <c r="AJ721" i="44"/>
  <c r="AJ4347" i="44"/>
  <c r="AJ717" i="44"/>
  <c r="Y720" i="44"/>
  <c r="Y2953" i="44"/>
  <c r="Y1722" i="5"/>
  <c r="Y1724" i="5"/>
  <c r="Y1782" i="5"/>
  <c r="Y685" i="44"/>
  <c r="Y686" i="44"/>
  <c r="Y667" i="44"/>
  <c r="Y671" i="44"/>
  <c r="O1716" i="5"/>
  <c r="O1724" i="5"/>
  <c r="O674" i="44"/>
  <c r="AI722" i="44"/>
  <c r="AI4225" i="44"/>
  <c r="AI725" i="44"/>
  <c r="AI4228" i="44"/>
  <c r="AI689" i="44"/>
  <c r="AI1718" i="5"/>
  <c r="AI693" i="44"/>
  <c r="Q163" i="6"/>
  <c r="Q190" i="6"/>
  <c r="Q17" i="6"/>
  <c r="Q230" i="6"/>
  <c r="Q233" i="6"/>
  <c r="Q244" i="6"/>
  <c r="Q234" i="6"/>
  <c r="Q245" i="6"/>
  <c r="Q248" i="6"/>
  <c r="Q227" i="6"/>
  <c r="Q241" i="6"/>
  <c r="Q246" i="6"/>
  <c r="Q235" i="6"/>
  <c r="Q228" i="6"/>
  <c r="Q226" i="6"/>
  <c r="Q232" i="6"/>
  <c r="Q240" i="6"/>
  <c r="Q251" i="6"/>
  <c r="Q229" i="6"/>
  <c r="Q239" i="6"/>
  <c r="Q250" i="6"/>
  <c r="Q249" i="6"/>
  <c r="Q672" i="44"/>
  <c r="Q663" i="44"/>
  <c r="T435" i="2"/>
  <c r="T435" i="44"/>
  <c r="T432" i="2"/>
  <c r="T432" i="44"/>
  <c r="T1717" i="5"/>
  <c r="T426" i="2"/>
  <c r="T426" i="44"/>
  <c r="T433" i="2"/>
  <c r="T433" i="44"/>
  <c r="T675" i="44"/>
  <c r="AE721" i="44"/>
  <c r="AE3716" i="44"/>
  <c r="AE1798" i="5"/>
  <c r="AE313" i="5"/>
  <c r="AE314" i="5"/>
  <c r="AE318" i="5"/>
  <c r="AE310" i="5"/>
  <c r="AE1756" i="5"/>
  <c r="AE308" i="5"/>
  <c r="AE1770" i="5"/>
  <c r="AE312" i="5"/>
  <c r="AE317" i="5"/>
  <c r="AE316" i="5"/>
  <c r="AE13" i="2"/>
  <c r="AE307" i="5"/>
  <c r="AE305" i="5"/>
  <c r="AE319" i="5"/>
  <c r="AE1802" i="5"/>
  <c r="AE304" i="5"/>
  <c r="AE315" i="5"/>
  <c r="AE1801" i="5"/>
  <c r="AE306" i="5"/>
  <c r="AE311" i="5"/>
  <c r="AE1774" i="5"/>
  <c r="AE1772" i="5"/>
  <c r="AE309" i="5"/>
  <c r="AE1784" i="5"/>
  <c r="AE12" i="59"/>
  <c r="AE13" i="44"/>
  <c r="AE12" i="52"/>
  <c r="AE1788" i="5"/>
  <c r="AE1773" i="5"/>
  <c r="AE1785" i="5"/>
  <c r="AE1757" i="5"/>
  <c r="AE1799" i="5"/>
  <c r="AE1771" i="5"/>
  <c r="AE1786" i="5"/>
  <c r="AE1759" i="5"/>
  <c r="AE1760" i="5"/>
  <c r="AE1758" i="5"/>
  <c r="AE1787" i="5"/>
  <c r="AE1800" i="5"/>
  <c r="AE719" i="44"/>
  <c r="AE3714" i="44"/>
  <c r="AE3719" i="44"/>
  <c r="AE724" i="44"/>
  <c r="AE692" i="44"/>
  <c r="M13" i="2"/>
  <c r="M672" i="2" s="1"/>
  <c r="M12" i="59"/>
  <c r="M13" i="44"/>
  <c r="M12" i="10"/>
  <c r="W1723" i="5"/>
  <c r="W438" i="2"/>
  <c r="W438" i="44"/>
  <c r="W435" i="2"/>
  <c r="W435" i="44"/>
  <c r="W1717" i="5"/>
  <c r="W665" i="44"/>
  <c r="W662" i="44"/>
  <c r="W666" i="44"/>
  <c r="V434" i="44"/>
  <c r="V434" i="2"/>
  <c r="V1723" i="5"/>
  <c r="V1716" i="5"/>
  <c r="V1714" i="5"/>
  <c r="V552" i="44"/>
  <c r="V552" i="2"/>
  <c r="V433" i="44"/>
  <c r="V433" i="2"/>
  <c r="V554" i="2"/>
  <c r="V554" i="44"/>
  <c r="V663" i="44"/>
  <c r="V666" i="44"/>
  <c r="AB3328" i="44"/>
  <c r="AB714" i="44"/>
  <c r="AB712" i="5"/>
  <c r="AB678" i="44"/>
  <c r="AB602" i="5"/>
  <c r="AB488" i="5"/>
  <c r="AB719" i="44"/>
  <c r="AB3333" i="44"/>
  <c r="AB718" i="44"/>
  <c r="AB3332" i="44"/>
  <c r="AB682" i="44"/>
  <c r="AB723" i="44"/>
  <c r="AB3337" i="44"/>
  <c r="AB669" i="44"/>
  <c r="AB674" i="44"/>
  <c r="AB671" i="44"/>
  <c r="AG1723" i="5"/>
  <c r="AG679" i="44"/>
  <c r="AG3973" i="44"/>
  <c r="AG724" i="44"/>
  <c r="AG680" i="44"/>
  <c r="AG1720" i="5"/>
  <c r="AG3965" i="44"/>
  <c r="AG716" i="44"/>
  <c r="AC683" i="44"/>
  <c r="AC1717" i="5"/>
  <c r="AC1768" i="5"/>
  <c r="AC679" i="44"/>
  <c r="AC727" i="44"/>
  <c r="AC3468" i="44"/>
  <c r="AC671" i="44"/>
  <c r="AC662" i="44"/>
  <c r="AC668" i="44"/>
  <c r="P1721" i="5"/>
  <c r="P1717" i="5"/>
  <c r="P671" i="44"/>
  <c r="AE450" i="44"/>
  <c r="AH3195" i="44"/>
  <c r="AI2811" i="44"/>
  <c r="AI2158" i="44"/>
  <c r="AG997" i="44"/>
  <c r="AI3188" i="44"/>
  <c r="AG1427" i="44"/>
  <c r="AK563" i="44"/>
  <c r="AF3184" i="44"/>
  <c r="AI1870" i="44"/>
  <c r="AI3833" i="44"/>
  <c r="AF2154" i="44"/>
  <c r="AG2160" i="44"/>
  <c r="AG2424" i="44"/>
  <c r="AH2421" i="44"/>
  <c r="AH1144" i="5"/>
  <c r="AE2306" i="44"/>
  <c r="AG1859" i="44"/>
  <c r="AG1000" i="5"/>
  <c r="AI3184" i="44"/>
  <c r="AH1139" i="44"/>
  <c r="AN553" i="44"/>
  <c r="AH2931" i="44"/>
  <c r="AF3571" i="44"/>
  <c r="AI456" i="44"/>
  <c r="AI2679" i="44"/>
  <c r="AH572" i="44"/>
  <c r="AF449" i="44"/>
  <c r="AH3705" i="44"/>
  <c r="AH2553" i="44"/>
  <c r="AH3319" i="44"/>
  <c r="AF1431" i="44"/>
  <c r="AH3438" i="44"/>
  <c r="AE1871" i="44"/>
  <c r="AG444" i="44"/>
  <c r="AE2436" i="44"/>
  <c r="AH2423" i="44"/>
  <c r="AI2684" i="44"/>
  <c r="AG3820" i="44"/>
  <c r="AG3063" i="44"/>
  <c r="AN1680" i="5"/>
  <c r="AF3064" i="44"/>
  <c r="AG1435" i="44"/>
  <c r="AI2680" i="44"/>
  <c r="AE999" i="44"/>
  <c r="AE454" i="44"/>
  <c r="AE1860" i="44"/>
  <c r="AH454" i="44"/>
  <c r="AF1425" i="44"/>
  <c r="AE3192" i="44"/>
  <c r="AL560" i="44"/>
  <c r="AI4076" i="44"/>
  <c r="AF2152" i="44"/>
  <c r="AI2682" i="44"/>
  <c r="AH3193" i="44"/>
  <c r="AE2153" i="44"/>
  <c r="AE3187" i="44"/>
  <c r="AH1149" i="44"/>
  <c r="AE1140" i="44"/>
  <c r="AH2013" i="44"/>
  <c r="AF2432" i="44"/>
  <c r="AH2809" i="44"/>
  <c r="AH1429" i="44"/>
  <c r="AI3437" i="44"/>
  <c r="AI1432" i="5"/>
  <c r="AE3066" i="44"/>
  <c r="AF578" i="44"/>
  <c r="AF2686" i="44"/>
  <c r="AH1432" i="44"/>
  <c r="AE2009" i="44"/>
  <c r="AI1439" i="44"/>
  <c r="AH442" i="44"/>
  <c r="AH639" i="5"/>
  <c r="AF3446" i="44"/>
  <c r="AF1004" i="44"/>
  <c r="AE2680" i="44"/>
  <c r="AF2806" i="44"/>
  <c r="AI1574" i="44"/>
  <c r="AI2686" i="44"/>
  <c r="AG2432" i="44"/>
  <c r="AG3318" i="44"/>
  <c r="AF3057" i="44"/>
  <c r="AH989" i="44"/>
  <c r="AH784" i="5"/>
  <c r="AE2300" i="44"/>
  <c r="AI1715" i="44"/>
  <c r="AI3569" i="44"/>
  <c r="AG3061" i="44"/>
  <c r="AE451" i="5"/>
  <c r="AH583" i="44"/>
  <c r="AF2940" i="44"/>
  <c r="AF3442" i="44"/>
  <c r="AH1871" i="44"/>
  <c r="AG2560" i="44"/>
  <c r="AG1728" i="44"/>
  <c r="AF3311" i="44"/>
  <c r="AF1147" i="44"/>
  <c r="AG2555" i="44"/>
  <c r="AF1003" i="44"/>
  <c r="AG2302" i="44"/>
  <c r="AF3192" i="44"/>
  <c r="AI3196" i="44"/>
  <c r="AF3056" i="44"/>
  <c r="AF1324" i="5"/>
  <c r="AI2941" i="44"/>
  <c r="AI1427" i="44"/>
  <c r="AG450" i="44"/>
  <c r="AG1727" i="44"/>
  <c r="AH2941" i="44"/>
  <c r="AG1582" i="44"/>
  <c r="AH3818" i="44"/>
  <c r="AH1540" i="5"/>
  <c r="AH2155" i="44"/>
  <c r="AI3958" i="44"/>
  <c r="AI1135" i="44"/>
  <c r="AF989" i="44"/>
  <c r="AF784" i="5"/>
  <c r="AJ562" i="2"/>
  <c r="AJ562" i="44"/>
  <c r="AE2005" i="44"/>
  <c r="AF3060" i="44"/>
  <c r="AG3198" i="44"/>
  <c r="AE2301" i="44"/>
  <c r="AE3064" i="44"/>
  <c r="AI2306" i="44"/>
  <c r="AI570" i="44"/>
  <c r="AF2548" i="44"/>
  <c r="AF1180" i="5"/>
  <c r="AH1869" i="44"/>
  <c r="AG3822" i="44"/>
  <c r="AH2803" i="44"/>
  <c r="AF3445" i="44"/>
  <c r="AH3058" i="44"/>
  <c r="AG3194" i="44"/>
  <c r="AG3567" i="44"/>
  <c r="AI2807" i="44"/>
  <c r="AE2813" i="44"/>
  <c r="AI3826" i="44"/>
  <c r="AI2813" i="44"/>
  <c r="AF1722" i="44"/>
  <c r="AE2429" i="44"/>
  <c r="AE3578" i="44"/>
  <c r="AF3438" i="44"/>
  <c r="AF1870" i="44"/>
  <c r="AE3059" i="44"/>
  <c r="AH163" i="6"/>
  <c r="AH17" i="6"/>
  <c r="AH254" i="6"/>
  <c r="AH253" i="6"/>
  <c r="AH227" i="6"/>
  <c r="AH237" i="6"/>
  <c r="AH233" i="6"/>
  <c r="AH239" i="6"/>
  <c r="AH241" i="6"/>
  <c r="AH234" i="6"/>
  <c r="AH252" i="6"/>
  <c r="AH246" i="6"/>
  <c r="AH245" i="6"/>
  <c r="AH249" i="6"/>
  <c r="AH240" i="6"/>
  <c r="AH232" i="6"/>
  <c r="AH248" i="6"/>
  <c r="AH236" i="6"/>
  <c r="AH12" i="9"/>
  <c r="AH242" i="6"/>
  <c r="AH230" i="6"/>
  <c r="AH235" i="6"/>
  <c r="AH250" i="6"/>
  <c r="AH244" i="6"/>
  <c r="AH229" i="6"/>
  <c r="AH226" i="6"/>
  <c r="AH251" i="6"/>
  <c r="AH228" i="6"/>
  <c r="AF580" i="44"/>
  <c r="AG456" i="44"/>
  <c r="AH3564" i="44"/>
  <c r="AH1468" i="5"/>
  <c r="AE3573" i="44"/>
  <c r="AI1719" i="44"/>
  <c r="AG570" i="44"/>
  <c r="AI442" i="44"/>
  <c r="AI639" i="5"/>
  <c r="AF3317" i="44"/>
  <c r="AF582" i="44"/>
  <c r="AE2690" i="44"/>
  <c r="AH2434" i="44"/>
  <c r="AH3069" i="44"/>
  <c r="AH2426" i="44"/>
  <c r="AI1425" i="44"/>
  <c r="AH1292" i="44"/>
  <c r="AE1145" i="44"/>
  <c r="AF1860" i="44"/>
  <c r="AE995" i="44"/>
  <c r="AF3195" i="44"/>
  <c r="AG1573" i="44"/>
  <c r="AE3316" i="44"/>
  <c r="AE1003" i="44"/>
  <c r="AG990" i="44"/>
  <c r="AH3064" i="44"/>
  <c r="AG3071" i="44"/>
  <c r="AH1281" i="44"/>
  <c r="AJ551" i="44"/>
  <c r="AJ551" i="2"/>
  <c r="AJ377" i="5"/>
  <c r="AH1001" i="44"/>
  <c r="AL564" i="44"/>
  <c r="AJ564" i="44"/>
  <c r="AJ564" i="2"/>
  <c r="AH455" i="44"/>
  <c r="AF1581" i="44"/>
  <c r="AH582" i="44"/>
  <c r="AF2817" i="44"/>
  <c r="AE3184" i="44"/>
  <c r="AG2155" i="44"/>
  <c r="AH3958" i="44"/>
  <c r="AE2550" i="44"/>
  <c r="AG3066" i="44"/>
  <c r="AF3185" i="44"/>
  <c r="AF1540" i="5"/>
  <c r="AM553" i="44"/>
  <c r="AI2817" i="44"/>
  <c r="AG1143" i="44"/>
  <c r="AF1580" i="44"/>
  <c r="AE2552" i="44"/>
  <c r="AF3198" i="44"/>
  <c r="AI3700" i="44"/>
  <c r="AI2940" i="44"/>
  <c r="AE1425" i="44"/>
  <c r="AH1864" i="44"/>
  <c r="AH1720" i="44"/>
  <c r="AI1293" i="44"/>
  <c r="AH3695" i="44"/>
  <c r="AE1721" i="44"/>
  <c r="AH3829" i="44"/>
  <c r="AF2807" i="44"/>
  <c r="AN565" i="44"/>
  <c r="AF1873" i="44"/>
  <c r="AH2684" i="44"/>
  <c r="AI1714" i="44"/>
  <c r="AI964" i="5"/>
  <c r="AG1287" i="44"/>
  <c r="AI3571" i="44"/>
  <c r="AG1438" i="44"/>
  <c r="AF3183" i="44"/>
  <c r="AF1360" i="5"/>
  <c r="AG1284" i="44"/>
  <c r="AF2004" i="44"/>
  <c r="AF1036" i="5"/>
  <c r="AH2160" i="44"/>
  <c r="AG1139" i="44"/>
  <c r="AI995" i="44"/>
  <c r="AI1435" i="44"/>
  <c r="AH3449" i="44"/>
  <c r="AG1282" i="44"/>
  <c r="AK556" i="44"/>
  <c r="AE3449" i="44"/>
  <c r="AF995" i="44"/>
  <c r="AH3315" i="44"/>
  <c r="AI3693" i="44"/>
  <c r="AE1433" i="44"/>
  <c r="AG1434" i="44"/>
  <c r="AH3827" i="44"/>
  <c r="AL556" i="44"/>
  <c r="AE2559" i="44"/>
  <c r="AF2558" i="44"/>
  <c r="AH3065" i="44"/>
  <c r="AH320" i="44"/>
  <c r="AI2004" i="44"/>
  <c r="AI1036" i="5"/>
  <c r="AG324" i="44"/>
  <c r="AI3321" i="44"/>
  <c r="AG2563" i="44"/>
  <c r="AI2425" i="44"/>
  <c r="AG2929" i="44"/>
  <c r="AG1288" i="5"/>
  <c r="AE581" i="44"/>
  <c r="AH996" i="44"/>
  <c r="AH3694" i="44"/>
  <c r="AH1283" i="44"/>
  <c r="AG2681" i="44"/>
  <c r="AE852" i="44"/>
  <c r="AG994" i="44"/>
  <c r="AG1428" i="44"/>
  <c r="AH1575" i="44"/>
  <c r="AG2431" i="44"/>
  <c r="AE858" i="44"/>
  <c r="AH2149" i="44"/>
  <c r="AH1072" i="5"/>
  <c r="AG1864" i="44"/>
  <c r="AF3574" i="44"/>
  <c r="AI1136" i="44"/>
  <c r="AE2004" i="44"/>
  <c r="AE1036" i="5"/>
  <c r="AE3446" i="44"/>
  <c r="AE1861" i="44"/>
  <c r="AH1867" i="44"/>
  <c r="AG581" i="44"/>
  <c r="AG1426" i="44"/>
  <c r="AI2688" i="44"/>
  <c r="AH571" i="44"/>
  <c r="AF2429" i="44"/>
  <c r="AI2160" i="44"/>
  <c r="AI1867" i="44"/>
  <c r="AG2426" i="44"/>
  <c r="AI2424" i="44"/>
  <c r="AI989" i="44"/>
  <c r="AI784" i="5"/>
  <c r="AF2808" i="44"/>
  <c r="AI3450" i="44"/>
  <c r="AE1578" i="44"/>
  <c r="AH3196" i="44"/>
  <c r="AG2158" i="44"/>
  <c r="AE316" i="44"/>
  <c r="AF3187" i="44"/>
  <c r="AF3577" i="44"/>
  <c r="AI2939" i="44"/>
  <c r="AF323" i="44"/>
  <c r="AF317" i="44"/>
  <c r="AE574" i="44"/>
  <c r="AF848" i="44"/>
  <c r="AG993" i="44"/>
  <c r="AH328" i="44"/>
  <c r="AD667" i="44"/>
  <c r="AG325" i="44"/>
  <c r="AD668" i="44"/>
  <c r="AG847" i="44"/>
  <c r="AG318" i="44"/>
  <c r="AE321" i="44"/>
  <c r="AE855" i="44"/>
  <c r="AG852" i="44"/>
  <c r="AF678" i="44"/>
  <c r="AF602" i="5"/>
  <c r="AF719" i="44"/>
  <c r="AF3841" i="44"/>
  <c r="AF725" i="44"/>
  <c r="AF3847" i="44"/>
  <c r="AF721" i="44"/>
  <c r="AF3843" i="44"/>
  <c r="AF689" i="44"/>
  <c r="AF3846" i="44"/>
  <c r="AF724" i="44"/>
  <c r="AA714" i="44"/>
  <c r="AA3201" i="44"/>
  <c r="AA712" i="5"/>
  <c r="AA683" i="44"/>
  <c r="AA724" i="44"/>
  <c r="AA3211" i="44"/>
  <c r="AA722" i="44"/>
  <c r="AA3209" i="44"/>
  <c r="AA1796" i="5"/>
  <c r="AA673" i="44"/>
  <c r="AA663" i="44"/>
  <c r="AA662" i="44"/>
  <c r="AJ1432" i="5"/>
  <c r="AM414" i="5"/>
  <c r="AK1396" i="5"/>
  <c r="AL748" i="5"/>
  <c r="AK1324" i="5"/>
  <c r="AL693" i="44"/>
  <c r="AM1396" i="5"/>
  <c r="AM964" i="5"/>
  <c r="AK686" i="44"/>
  <c r="AH723" i="44"/>
  <c r="AH4099" i="44"/>
  <c r="AM691" i="44"/>
  <c r="AM820" i="5"/>
  <c r="AJ964" i="5"/>
  <c r="AN691" i="44"/>
  <c r="AH1720" i="5"/>
  <c r="AN1504" i="5"/>
  <c r="AK685" i="44"/>
  <c r="AJ1252" i="5"/>
  <c r="AN1108" i="5"/>
  <c r="AK688" i="44"/>
  <c r="AH689" i="44"/>
  <c r="AJ686" i="44"/>
  <c r="AH1723" i="5"/>
  <c r="AL209" i="5"/>
  <c r="AL168" i="5"/>
  <c r="AJ692" i="44"/>
  <c r="AJ683" i="44"/>
  <c r="AM1180" i="5"/>
  <c r="AN682" i="44"/>
  <c r="AH1718" i="5"/>
  <c r="AL681" i="44"/>
  <c r="AK213" i="5"/>
  <c r="AM1360" i="5"/>
  <c r="AN214" i="5"/>
  <c r="AL1504" i="5"/>
  <c r="AM680" i="44"/>
  <c r="AK928" i="5"/>
  <c r="AK414" i="5"/>
  <c r="AK856" i="5"/>
  <c r="AN1000" i="5"/>
  <c r="AN451" i="5"/>
  <c r="AJ639" i="5"/>
  <c r="AN210" i="5"/>
  <c r="AM219" i="5"/>
  <c r="AJ892" i="5"/>
  <c r="AJ218" i="5"/>
  <c r="AK220" i="5"/>
  <c r="Z719" i="44"/>
  <c r="Z3079" i="44"/>
  <c r="Z308" i="5"/>
  <c r="Z319" i="5"/>
  <c r="Z318" i="5"/>
  <c r="Z311" i="5"/>
  <c r="Z312" i="5"/>
  <c r="Z315" i="5"/>
  <c r="Z314" i="5"/>
  <c r="Z313" i="5"/>
  <c r="Z305" i="5"/>
  <c r="Z307" i="5"/>
  <c r="Z316" i="5"/>
  <c r="Z310" i="5"/>
  <c r="Z309" i="5"/>
  <c r="Z306" i="5"/>
  <c r="Z304" i="5"/>
  <c r="Z317" i="5"/>
  <c r="Z13" i="2"/>
  <c r="Z693" i="2" s="1"/>
  <c r="Z13" i="44"/>
  <c r="Z12" i="59"/>
  <c r="Z488" i="5"/>
  <c r="Z691" i="44"/>
  <c r="Z687" i="44"/>
  <c r="Z682" i="44"/>
  <c r="Z1719" i="5"/>
  <c r="Z670" i="44"/>
  <c r="Z662" i="44"/>
  <c r="R77" i="5"/>
  <c r="R80" i="5"/>
  <c r="S1439" i="44"/>
  <c r="Q992" i="44"/>
  <c r="S2015" i="44"/>
  <c r="N1430" i="44"/>
  <c r="Q1289" i="44"/>
  <c r="N1172" i="44"/>
  <c r="S1859" i="44"/>
  <c r="S1000" i="5"/>
  <c r="O1143" i="44"/>
  <c r="N1431" i="44"/>
  <c r="Q1293" i="44"/>
  <c r="K989" i="44"/>
  <c r="K784" i="5"/>
  <c r="S1578" i="44"/>
  <c r="S1001" i="44"/>
  <c r="R1581" i="44"/>
  <c r="S1287" i="44"/>
  <c r="Q991" i="44"/>
  <c r="S1438" i="44"/>
  <c r="N1032" i="44"/>
  <c r="M1137" i="44"/>
  <c r="P1289" i="44"/>
  <c r="R1727" i="44"/>
  <c r="K991" i="44"/>
  <c r="R1004" i="44"/>
  <c r="P1146" i="44"/>
  <c r="R1146" i="44"/>
  <c r="M964" i="5"/>
  <c r="M994" i="44"/>
  <c r="R1873" i="44"/>
  <c r="M1001" i="44"/>
  <c r="N1027" i="44"/>
  <c r="O1140" i="44"/>
  <c r="N1323" i="44"/>
  <c r="Q1570" i="44"/>
  <c r="S1428" i="44"/>
  <c r="Q1284" i="44"/>
  <c r="Q1433" i="44"/>
  <c r="N1184" i="44"/>
  <c r="L1148" i="44"/>
  <c r="K1002" i="44"/>
  <c r="R1279" i="44"/>
  <c r="R856" i="5"/>
  <c r="Q1149" i="44"/>
  <c r="Q1294" i="44"/>
  <c r="S1291" i="44"/>
  <c r="N1031" i="44"/>
  <c r="R1291" i="44"/>
  <c r="Q1426" i="44"/>
  <c r="O1136" i="44"/>
  <c r="Q1729" i="44"/>
  <c r="L990" i="44"/>
  <c r="K451" i="5"/>
  <c r="S1874" i="44"/>
  <c r="M1000" i="44"/>
  <c r="N1033" i="44"/>
  <c r="Q1143" i="44"/>
  <c r="S1865" i="44"/>
  <c r="S1433" i="44"/>
  <c r="S1727" i="44"/>
  <c r="N1436" i="44"/>
  <c r="P1292" i="44"/>
  <c r="M1144" i="44"/>
  <c r="S1280" i="44"/>
  <c r="L1072" i="5"/>
  <c r="R1715" i="44"/>
  <c r="J820" i="5"/>
  <c r="N1291" i="44"/>
  <c r="S998" i="44"/>
  <c r="O1282" i="44"/>
  <c r="O1436" i="44"/>
  <c r="S2010" i="44"/>
  <c r="O1286" i="44"/>
  <c r="J856" i="5"/>
  <c r="Q1285" i="44"/>
  <c r="R1290" i="44"/>
  <c r="R1429" i="44"/>
  <c r="Q1577" i="44"/>
  <c r="M414" i="5"/>
  <c r="N1030" i="44"/>
  <c r="J1072" i="5"/>
  <c r="R1869" i="44"/>
  <c r="N1037" i="44"/>
  <c r="N1139" i="44"/>
  <c r="M1287" i="44"/>
  <c r="P328" i="44"/>
  <c r="P324" i="44"/>
  <c r="P1288" i="44"/>
  <c r="O1139" i="44"/>
  <c r="L1000" i="44"/>
  <c r="P999" i="44"/>
  <c r="N1174" i="44"/>
  <c r="N354" i="44"/>
  <c r="N1180" i="44"/>
  <c r="Q1434" i="44"/>
  <c r="M859" i="44"/>
  <c r="O329" i="44"/>
  <c r="Q1724" i="44"/>
  <c r="L1149" i="44"/>
  <c r="O1287" i="44"/>
  <c r="Q1721" i="44"/>
  <c r="O1288" i="44"/>
  <c r="M848" i="44"/>
  <c r="O267" i="44"/>
  <c r="N1004" i="44"/>
  <c r="M844" i="44"/>
  <c r="M748" i="5"/>
  <c r="O964" i="5"/>
  <c r="S2016" i="44"/>
  <c r="Q1036" i="5"/>
  <c r="M1003" i="44"/>
  <c r="N998" i="44"/>
  <c r="P1571" i="44"/>
  <c r="M662" i="44"/>
  <c r="K855" i="44"/>
  <c r="S845" i="44"/>
  <c r="M675" i="44"/>
  <c r="M852" i="44"/>
  <c r="L673" i="44"/>
  <c r="O845" i="44"/>
  <c r="R849" i="44"/>
  <c r="L664" i="44"/>
  <c r="N674" i="44"/>
  <c r="S857" i="44"/>
  <c r="P318" i="44"/>
  <c r="K663" i="44"/>
  <c r="M672" i="44"/>
  <c r="M847" i="44"/>
  <c r="N881" i="44"/>
  <c r="P850" i="44"/>
  <c r="Q850" i="44"/>
  <c r="L666" i="44"/>
  <c r="N845" i="44"/>
  <c r="P329" i="44"/>
  <c r="L853" i="44"/>
  <c r="S2014" i="44"/>
  <c r="R858" i="44"/>
  <c r="L662" i="44"/>
  <c r="P849" i="44"/>
  <c r="M673" i="44"/>
  <c r="J674" i="44"/>
  <c r="J675" i="44"/>
  <c r="R1724" i="5"/>
  <c r="R664" i="44"/>
  <c r="R667" i="44"/>
  <c r="U426" i="44"/>
  <c r="U426" i="2"/>
  <c r="U424" i="44"/>
  <c r="U424" i="2"/>
  <c r="U320" i="5"/>
  <c r="U435" i="2"/>
  <c r="U435" i="44"/>
  <c r="U557" i="2"/>
  <c r="U557" i="44"/>
  <c r="U428" i="44"/>
  <c r="U428" i="2"/>
  <c r="U662" i="44"/>
  <c r="U674" i="44"/>
  <c r="AD3314" i="44"/>
  <c r="X716" i="44"/>
  <c r="X2822" i="44"/>
  <c r="AA2815" i="44"/>
  <c r="AF557" i="44"/>
  <c r="AF557" i="2"/>
  <c r="Y1003" i="44"/>
  <c r="AA2686" i="44"/>
  <c r="AE556" i="44"/>
  <c r="AE556" i="2"/>
  <c r="Z1438" i="44"/>
  <c r="AC1716" i="44"/>
  <c r="AD1582" i="44"/>
  <c r="AF551" i="44"/>
  <c r="AF551" i="2"/>
  <c r="AF377" i="5"/>
  <c r="AD1648" i="5"/>
  <c r="Y2687" i="44"/>
  <c r="Y2428" i="44"/>
  <c r="AB2009" i="44"/>
  <c r="AA2684" i="44"/>
  <c r="AD3193" i="44"/>
  <c r="Q686" i="44"/>
  <c r="AE562" i="44"/>
  <c r="AE562" i="2"/>
  <c r="AB447" i="44"/>
  <c r="AC2677" i="44"/>
  <c r="AB2684" i="44"/>
  <c r="AG562" i="2"/>
  <c r="AG562" i="44"/>
  <c r="AA2808" i="44"/>
  <c r="AB3056" i="44"/>
  <c r="AB1324" i="5"/>
  <c r="AC2425" i="44"/>
  <c r="Y2555" i="44"/>
  <c r="AE560" i="44"/>
  <c r="AE560" i="2"/>
  <c r="Z2938" i="44"/>
  <c r="P678" i="44"/>
  <c r="P602" i="5"/>
  <c r="AI559" i="44"/>
  <c r="AI559" i="2"/>
  <c r="AA3066" i="44"/>
  <c r="AB1280" i="44"/>
  <c r="AB999" i="44"/>
  <c r="AA2429" i="44"/>
  <c r="AA555" i="2"/>
  <c r="AA555" i="44"/>
  <c r="AD2424" i="44"/>
  <c r="AB1871" i="44"/>
  <c r="R678" i="44"/>
  <c r="R602" i="5"/>
  <c r="AG556" i="2"/>
  <c r="AG556" i="44"/>
  <c r="N682" i="44"/>
  <c r="Y2299" i="44"/>
  <c r="Y1002" i="44"/>
  <c r="AC2933" i="44"/>
  <c r="AC561" i="2"/>
  <c r="AC561" i="44"/>
  <c r="AB2435" i="44"/>
  <c r="AI551" i="44"/>
  <c r="AI551" i="2"/>
  <c r="AI377" i="5"/>
  <c r="AD1143" i="44"/>
  <c r="AC2932" i="44"/>
  <c r="AD2683" i="44"/>
  <c r="AC2163" i="44"/>
  <c r="Z1718" i="44"/>
  <c r="AD1720" i="44"/>
  <c r="V682" i="44"/>
  <c r="AB3063" i="44"/>
  <c r="AA3068" i="44"/>
  <c r="Z2158" i="44"/>
  <c r="AB2151" i="44"/>
  <c r="AB1862" i="44"/>
  <c r="AB2558" i="44"/>
  <c r="AC2019" i="44"/>
  <c r="AC1002" i="44"/>
  <c r="AD1001" i="44"/>
  <c r="U678" i="44"/>
  <c r="U602" i="5"/>
  <c r="Z1570" i="44"/>
  <c r="AD2548" i="44"/>
  <c r="AD1180" i="5"/>
  <c r="AD3184" i="44"/>
  <c r="AC2551" i="44"/>
  <c r="AC3058" i="44"/>
  <c r="AA1280" i="44"/>
  <c r="AC1284" i="44"/>
  <c r="AA1717" i="44"/>
  <c r="Y2161" i="44"/>
  <c r="Z1004" i="44"/>
  <c r="Y556" i="2"/>
  <c r="Y556" i="44"/>
  <c r="AA2421" i="44"/>
  <c r="AA1144" i="5"/>
  <c r="Z1573" i="44"/>
  <c r="Z1725" i="44"/>
  <c r="AB1288" i="44"/>
  <c r="Y2014" i="44"/>
  <c r="Y2558" i="44"/>
  <c r="AC1439" i="44"/>
  <c r="AD315" i="44"/>
  <c r="AD414" i="5"/>
  <c r="AF556" i="2"/>
  <c r="AF556" i="44"/>
  <c r="AB560" i="2"/>
  <c r="AB560" i="44"/>
  <c r="AB451" i="5"/>
  <c r="AC1468" i="5"/>
  <c r="Y2811" i="44"/>
  <c r="AD1145" i="44"/>
  <c r="AA574" i="44"/>
  <c r="AC2013" i="44"/>
  <c r="Y1287" i="44"/>
  <c r="Z2015" i="44"/>
  <c r="AA583" i="44"/>
  <c r="Z2154" i="44"/>
  <c r="AB1003" i="44"/>
  <c r="AA995" i="44"/>
  <c r="AC1571" i="44"/>
  <c r="Z2560" i="44"/>
  <c r="AB1137" i="44"/>
  <c r="AC1146" i="44"/>
  <c r="Z448" i="44"/>
  <c r="AC2679" i="44"/>
  <c r="AC2810" i="44"/>
  <c r="AB2160" i="44"/>
  <c r="AC2803" i="44"/>
  <c r="AB2679" i="44"/>
  <c r="Z578" i="44"/>
  <c r="AD579" i="44"/>
  <c r="U692" i="44"/>
  <c r="AD2688" i="44"/>
  <c r="AD1570" i="44"/>
  <c r="X424" i="2"/>
  <c r="X424" i="44"/>
  <c r="X320" i="5"/>
  <c r="AA2010" i="44"/>
  <c r="U680" i="44"/>
  <c r="AA2152" i="44"/>
  <c r="AD1136" i="44"/>
  <c r="AB1719" i="44"/>
  <c r="Y2562" i="44"/>
  <c r="Y2157" i="44"/>
  <c r="T681" i="44"/>
  <c r="Y580" i="44"/>
  <c r="Z2010" i="44"/>
  <c r="AA3059" i="44"/>
  <c r="Z1425" i="44"/>
  <c r="Y2427" i="44"/>
  <c r="AA996" i="44"/>
  <c r="AD2423" i="44"/>
  <c r="AB1581" i="44"/>
  <c r="AC451" i="5"/>
  <c r="Z2007" i="44"/>
  <c r="Z2155" i="44"/>
  <c r="AB2015" i="44"/>
  <c r="AD1280" i="44"/>
  <c r="AF553" i="2"/>
  <c r="AF553" i="44"/>
  <c r="X1720" i="5"/>
  <c r="R680" i="44"/>
  <c r="AA1286" i="44"/>
  <c r="AA1428" i="44"/>
  <c r="Z1280" i="44"/>
  <c r="Y1289" i="44"/>
  <c r="AB1722" i="44"/>
  <c r="Y1288" i="44"/>
  <c r="AC2678" i="44"/>
  <c r="AG565" i="44"/>
  <c r="AG565" i="2"/>
  <c r="Y445" i="44"/>
  <c r="AE565" i="2"/>
  <c r="AE565" i="44"/>
  <c r="X429" i="44"/>
  <c r="X429" i="2"/>
  <c r="AB1427" i="44"/>
  <c r="Y2305" i="44"/>
  <c r="AB1867" i="44"/>
  <c r="T682" i="44"/>
  <c r="AD2426" i="44"/>
  <c r="Z565" i="2"/>
  <c r="Z565" i="44"/>
  <c r="AD2803" i="44"/>
  <c r="AB2935" i="44"/>
  <c r="AG557" i="44"/>
  <c r="AG557" i="2"/>
  <c r="K685" i="44"/>
  <c r="AD2010" i="44"/>
  <c r="AA2305" i="44"/>
  <c r="Y2816" i="44"/>
  <c r="AB993" i="44"/>
  <c r="AD3447" i="44"/>
  <c r="AG559" i="44"/>
  <c r="AG559" i="2"/>
  <c r="AC3062" i="44"/>
  <c r="Z2678" i="44"/>
  <c r="AB1432" i="5"/>
  <c r="AB2007" i="44"/>
  <c r="AB3196" i="44"/>
  <c r="AD995" i="44"/>
  <c r="U689" i="44"/>
  <c r="AB1004" i="44"/>
  <c r="Z2807" i="44"/>
  <c r="AC2563" i="44"/>
  <c r="AC3186" i="44"/>
  <c r="AD2295" i="44"/>
  <c r="AD2810" i="44"/>
  <c r="Y1140" i="44"/>
  <c r="Y2422" i="44"/>
  <c r="AA2308" i="44"/>
  <c r="AA1726" i="44"/>
  <c r="AB1468" i="5"/>
  <c r="AC1726" i="44"/>
  <c r="Y561" i="2"/>
  <c r="Y561" i="44"/>
  <c r="AB3193" i="44"/>
  <c r="AA1715" i="44"/>
  <c r="Z2936" i="44"/>
  <c r="AB2678" i="44"/>
  <c r="AC3319" i="44"/>
  <c r="AA2933" i="44"/>
  <c r="AA2553" i="44"/>
  <c r="AF558" i="2"/>
  <c r="AF558" i="44"/>
  <c r="AD573" i="44"/>
  <c r="AB1571" i="44"/>
  <c r="S682" i="44"/>
  <c r="AC2557" i="44"/>
  <c r="AA448" i="44"/>
  <c r="Z2018" i="44"/>
  <c r="Y1284" i="44"/>
  <c r="Z2549" i="44"/>
  <c r="AB2428" i="44"/>
  <c r="X681" i="44"/>
  <c r="AD3196" i="44"/>
  <c r="AB2016" i="44"/>
  <c r="AB443" i="44"/>
  <c r="Z997" i="44"/>
  <c r="AC2016" i="44"/>
  <c r="AC2815" i="44"/>
  <c r="AB2943" i="44"/>
  <c r="AC555" i="44"/>
  <c r="AC555" i="2"/>
  <c r="L690" i="44"/>
  <c r="N686" i="44"/>
  <c r="Q688" i="44"/>
  <c r="AD2151" i="44"/>
  <c r="AD456" i="44"/>
  <c r="AD3060" i="44"/>
  <c r="AD2152" i="44"/>
  <c r="AC1504" i="5"/>
  <c r="AC1147" i="44"/>
  <c r="AB1574" i="44"/>
  <c r="AA1435" i="44"/>
  <c r="Y1425" i="44"/>
  <c r="AB1576" i="5"/>
  <c r="AB2939" i="44"/>
  <c r="AC3059" i="44"/>
  <c r="AC2008" i="44"/>
  <c r="AA1001" i="44"/>
  <c r="J681" i="44"/>
  <c r="AC1869" i="44"/>
  <c r="AA3070" i="44"/>
  <c r="AD453" i="44"/>
  <c r="AI565" i="44"/>
  <c r="AI565" i="2"/>
  <c r="AA2296" i="44"/>
  <c r="R684" i="44"/>
  <c r="T221" i="5"/>
  <c r="Y1718" i="44"/>
  <c r="X558" i="44"/>
  <c r="X558" i="2"/>
  <c r="AC2812" i="44"/>
  <c r="AB3061" i="44"/>
  <c r="AA3065" i="44"/>
  <c r="AD848" i="44"/>
  <c r="AA2930" i="44"/>
  <c r="AA857" i="44"/>
  <c r="W680" i="44"/>
  <c r="AB2555" i="44"/>
  <c r="AF213" i="5"/>
  <c r="Y850" i="44"/>
  <c r="AH551" i="44"/>
  <c r="AH551" i="2"/>
  <c r="AH377" i="5"/>
  <c r="AA2941" i="44"/>
  <c r="AE218" i="5"/>
  <c r="L682" i="44"/>
  <c r="X662" i="44"/>
  <c r="AB2309" i="44"/>
  <c r="Y215" i="5"/>
  <c r="AA2931" i="44"/>
  <c r="AB319" i="44"/>
  <c r="AC1425" i="44"/>
  <c r="X438" i="2"/>
  <c r="X438" i="44"/>
  <c r="Z2436" i="44"/>
  <c r="AA213" i="5"/>
  <c r="Y1468" i="5"/>
  <c r="AD2430" i="44"/>
  <c r="AA330" i="44"/>
  <c r="AB2152" i="44"/>
  <c r="AD1861" i="44"/>
  <c r="V211" i="5"/>
  <c r="AC2424" i="44"/>
  <c r="AE566" i="2"/>
  <c r="AE566" i="44"/>
  <c r="AH220" i="5"/>
  <c r="AD3444" i="44"/>
  <c r="AC2434" i="44"/>
  <c r="X670" i="44"/>
  <c r="W220" i="5"/>
  <c r="Y859" i="44"/>
  <c r="Z447" i="44"/>
  <c r="AC219" i="5"/>
  <c r="AA1728" i="44"/>
  <c r="AD320" i="44"/>
  <c r="P680" i="44"/>
  <c r="AD1869" i="44"/>
  <c r="AB3192" i="44"/>
  <c r="AB2430" i="44"/>
  <c r="AD1436" i="44"/>
  <c r="Z324" i="44"/>
  <c r="AA3064" i="44"/>
  <c r="X675" i="44"/>
  <c r="AD2013" i="44"/>
  <c r="AB2936" i="44"/>
  <c r="T690" i="44"/>
  <c r="Y928" i="5"/>
  <c r="Y1569" i="44"/>
  <c r="Y1149" i="44"/>
  <c r="AD330" i="44"/>
  <c r="Y553" i="2"/>
  <c r="Y553" i="44"/>
  <c r="AC320" i="44"/>
  <c r="AG218" i="5"/>
  <c r="AC1873" i="44"/>
  <c r="Y446" i="44"/>
  <c r="AC1288" i="44"/>
  <c r="AC992" i="44"/>
  <c r="AD1003" i="44"/>
  <c r="Z1072" i="5"/>
  <c r="Z2149" i="44"/>
  <c r="AD2011" i="44"/>
  <c r="AD3441" i="44"/>
  <c r="AD214" i="5"/>
  <c r="Y2435" i="44"/>
  <c r="S689" i="44"/>
  <c r="AB326" i="44"/>
  <c r="Z849" i="44"/>
  <c r="AA849" i="44"/>
  <c r="AA220" i="5"/>
  <c r="T222" i="5"/>
  <c r="T212" i="5"/>
  <c r="AB859" i="44"/>
  <c r="AD317" i="44"/>
  <c r="AF223" i="5"/>
  <c r="U221" i="5"/>
  <c r="W216" i="5"/>
  <c r="T213" i="5"/>
  <c r="Y220" i="5"/>
  <c r="AB318" i="44"/>
  <c r="AB222" i="5"/>
  <c r="Z566" i="2"/>
  <c r="Z566" i="44"/>
  <c r="AB849" i="44"/>
  <c r="Y211" i="5"/>
  <c r="X219" i="5"/>
  <c r="AE210" i="5"/>
  <c r="W222" i="5"/>
  <c r="AD852" i="44"/>
  <c r="Y219" i="5"/>
  <c r="AA210" i="5"/>
  <c r="AA215" i="5"/>
  <c r="X216" i="5"/>
  <c r="AH224" i="5"/>
  <c r="AB212" i="5"/>
  <c r="AB211" i="5"/>
  <c r="AI221" i="5"/>
  <c r="X215" i="5"/>
  <c r="AB845" i="44"/>
  <c r="U215" i="5"/>
  <c r="AC218" i="5"/>
  <c r="AA853" i="44"/>
  <c r="X665" i="44"/>
  <c r="T1438" i="44"/>
  <c r="U1726" i="44"/>
  <c r="T1727" i="44"/>
  <c r="W990" i="44"/>
  <c r="V578" i="44"/>
  <c r="W1437" i="44"/>
  <c r="T1282" i="44"/>
  <c r="T2015" i="44"/>
  <c r="V1288" i="44"/>
  <c r="V456" i="44"/>
  <c r="V445" i="44"/>
  <c r="X2156" i="44"/>
  <c r="U1138" i="44"/>
  <c r="W2164" i="44"/>
  <c r="X999" i="44"/>
  <c r="W1722" i="44"/>
  <c r="W1283" i="44"/>
  <c r="U1868" i="44"/>
  <c r="X1580" i="44"/>
  <c r="T2156" i="44"/>
  <c r="T2016" i="44"/>
  <c r="W2007" i="44"/>
  <c r="T2019" i="44"/>
  <c r="W329" i="44"/>
  <c r="U583" i="44"/>
  <c r="T1773" i="5"/>
  <c r="V1144" i="44"/>
  <c r="T1863" i="44"/>
  <c r="S669" i="44"/>
  <c r="X2687" i="44"/>
  <c r="P211" i="5"/>
  <c r="X318" i="44"/>
  <c r="X1002" i="44"/>
  <c r="U847" i="44"/>
  <c r="X321" i="44"/>
  <c r="R215" i="5"/>
  <c r="V857" i="44"/>
  <c r="W856" i="44"/>
  <c r="AI723" i="44"/>
  <c r="AI4226" i="44"/>
  <c r="AI690" i="44"/>
  <c r="AI727" i="44"/>
  <c r="AI4230" i="44"/>
  <c r="AI692" i="44"/>
  <c r="AI691" i="44"/>
  <c r="Q1722" i="5"/>
  <c r="Q668" i="44"/>
  <c r="Q666" i="44"/>
  <c r="T1716" i="5"/>
  <c r="T1714" i="5"/>
  <c r="T1718" i="5"/>
  <c r="T666" i="44"/>
  <c r="T425" i="44"/>
  <c r="T425" i="2"/>
  <c r="AE715" i="44"/>
  <c r="AE3710" i="44"/>
  <c r="AE1724" i="5"/>
  <c r="AE678" i="44"/>
  <c r="AE602" i="5"/>
  <c r="AE679" i="44"/>
  <c r="AE1718" i="5"/>
  <c r="AE488" i="5"/>
  <c r="W551" i="44"/>
  <c r="W551" i="2"/>
  <c r="W377" i="5"/>
  <c r="W553" i="2"/>
  <c r="W553" i="44"/>
  <c r="W431" i="2"/>
  <c r="W431" i="44"/>
  <c r="W1716" i="5"/>
  <c r="W1714" i="5"/>
  <c r="W428" i="44"/>
  <c r="W428" i="2"/>
  <c r="W673" i="44"/>
  <c r="W434" i="44"/>
  <c r="W434" i="2"/>
  <c r="W661" i="44"/>
  <c r="V435" i="2"/>
  <c r="V435" i="44"/>
  <c r="V1719" i="5"/>
  <c r="V557" i="44"/>
  <c r="V557" i="2"/>
  <c r="V561" i="2"/>
  <c r="V561" i="44"/>
  <c r="V1721" i="5"/>
  <c r="V560" i="44"/>
  <c r="V560" i="2"/>
  <c r="V664" i="44"/>
  <c r="AB1719" i="5"/>
  <c r="AB690" i="44"/>
  <c r="AB1717" i="5"/>
  <c r="AB720" i="44"/>
  <c r="AB3334" i="44"/>
  <c r="AB665" i="44"/>
  <c r="AB725" i="44"/>
  <c r="AB3339" i="44"/>
  <c r="AB729" i="44"/>
  <c r="AB3343" i="44"/>
  <c r="AG721" i="44"/>
  <c r="AG3970" i="44"/>
  <c r="AG683" i="44"/>
  <c r="AC729" i="44"/>
  <c r="AC3470" i="44"/>
  <c r="AC716" i="44"/>
  <c r="AC3457" i="44"/>
  <c r="AC1716" i="5"/>
  <c r="AC1714" i="5"/>
  <c r="AC718" i="44"/>
  <c r="AC3459" i="44"/>
  <c r="AC678" i="44"/>
  <c r="AC602" i="5"/>
  <c r="AC675" i="44"/>
  <c r="P13" i="2"/>
  <c r="P12" i="59"/>
  <c r="P12" i="10"/>
  <c r="P13" i="44"/>
  <c r="AI1578" i="44"/>
  <c r="AH1648" i="5"/>
  <c r="AH3320" i="44"/>
  <c r="AI1138" i="44"/>
  <c r="AI3322" i="44"/>
  <c r="AI1866" i="44"/>
  <c r="AH3952" i="44"/>
  <c r="AF3570" i="44"/>
  <c r="AE1872" i="44"/>
  <c r="AI3066" i="44"/>
  <c r="AF2934" i="44"/>
  <c r="AF2812" i="44"/>
  <c r="AH2433" i="44"/>
  <c r="AH2432" i="44"/>
  <c r="AF2017" i="44"/>
  <c r="AF2937" i="44"/>
  <c r="AI1291" i="44"/>
  <c r="AF1436" i="44"/>
  <c r="AH1728" i="44"/>
  <c r="AF2680" i="44"/>
  <c r="AF1294" i="44"/>
  <c r="AH2552" i="44"/>
  <c r="AE1728" i="44"/>
  <c r="AH1580" i="44"/>
  <c r="AH2561" i="44"/>
  <c r="AI3056" i="44"/>
  <c r="AI1324" i="5"/>
  <c r="AH3821" i="44"/>
  <c r="AE1715" i="44"/>
  <c r="AF1292" i="44"/>
  <c r="AE990" i="44"/>
  <c r="AE1717" i="44"/>
  <c r="AF2805" i="44"/>
  <c r="AI2681" i="44"/>
  <c r="AI996" i="44"/>
  <c r="AE1729" i="44"/>
  <c r="AE1862" i="44"/>
  <c r="AF1001" i="44"/>
  <c r="AE2689" i="44"/>
  <c r="AG1577" i="44"/>
  <c r="AE583" i="44"/>
  <c r="AG3452" i="44"/>
  <c r="AH2938" i="44"/>
  <c r="AI1569" i="44"/>
  <c r="AI928" i="5"/>
  <c r="AI2162" i="44"/>
  <c r="AG3439" i="44"/>
  <c r="AF1283" i="44"/>
  <c r="AI1004" i="44"/>
  <c r="AE3442" i="44"/>
  <c r="AE3070" i="44"/>
  <c r="V2436" i="44"/>
  <c r="W1800" i="5"/>
  <c r="V572" i="44"/>
  <c r="W447" i="44"/>
  <c r="U2309" i="44"/>
  <c r="W1787" i="5"/>
  <c r="X2306" i="44"/>
  <c r="V2426" i="44"/>
  <c r="X1280" i="44"/>
  <c r="W2295" i="44"/>
  <c r="X2016" i="44"/>
  <c r="U2303" i="44"/>
  <c r="W455" i="44"/>
  <c r="X2300" i="44"/>
  <c r="X454" i="44"/>
  <c r="V1146" i="44"/>
  <c r="V1424" i="44"/>
  <c r="V892" i="5"/>
  <c r="T1869" i="44"/>
  <c r="W1758" i="5"/>
  <c r="U446" i="44"/>
  <c r="T989" i="44"/>
  <c r="T784" i="5"/>
  <c r="U2018" i="44"/>
  <c r="W1871" i="44"/>
  <c r="T1427" i="44"/>
  <c r="U2299" i="44"/>
  <c r="W2435" i="44"/>
  <c r="X1799" i="5"/>
  <c r="X2434" i="44"/>
  <c r="V455" i="44"/>
  <c r="W997" i="44"/>
  <c r="U1869" i="44"/>
  <c r="W573" i="44"/>
  <c r="T1570" i="44"/>
  <c r="V1584" i="44"/>
  <c r="W2551" i="44"/>
  <c r="X2014" i="44"/>
  <c r="V1864" i="44"/>
  <c r="X2303" i="44"/>
  <c r="T2154" i="44"/>
  <c r="X1571" i="44"/>
  <c r="X2435" i="44"/>
  <c r="S1716" i="5"/>
  <c r="W2156" i="44"/>
  <c r="T2006" i="44"/>
  <c r="W2422" i="44"/>
  <c r="V1140" i="44"/>
  <c r="U1001" i="44"/>
  <c r="V1572" i="44"/>
  <c r="W1717" i="44"/>
  <c r="U452" i="44"/>
  <c r="T1798" i="5"/>
  <c r="T1796" i="5"/>
  <c r="W443" i="44"/>
  <c r="W2153" i="44"/>
  <c r="T1294" i="44"/>
  <c r="W2294" i="44"/>
  <c r="W1108" i="5"/>
  <c r="W1001" i="44"/>
  <c r="W1771" i="5"/>
  <c r="U995" i="44"/>
  <c r="W457" i="44"/>
  <c r="V1280" i="44"/>
  <c r="X2554" i="44"/>
  <c r="W2554" i="44"/>
  <c r="U2016" i="44"/>
  <c r="U1144" i="44"/>
  <c r="W1757" i="5"/>
  <c r="V2005" i="44"/>
  <c r="U991" i="44"/>
  <c r="Q209" i="5"/>
  <c r="Q206" i="5"/>
  <c r="U1427" i="44"/>
  <c r="V1717" i="44"/>
  <c r="T449" i="44"/>
  <c r="U1433" i="44"/>
  <c r="X1717" i="44"/>
  <c r="W1786" i="5"/>
  <c r="T1576" i="44"/>
  <c r="X2562" i="44"/>
  <c r="U997" i="44"/>
  <c r="W2301" i="44"/>
  <c r="U1004" i="44"/>
  <c r="T452" i="44"/>
  <c r="T1072" i="5"/>
  <c r="T2149" i="44"/>
  <c r="X2164" i="44"/>
  <c r="U1136" i="44"/>
  <c r="T1002" i="44"/>
  <c r="X1138" i="44"/>
  <c r="U2012" i="44"/>
  <c r="T1865" i="44"/>
  <c r="X1284" i="44"/>
  <c r="U844" i="44"/>
  <c r="U748" i="5"/>
  <c r="S1724" i="5"/>
  <c r="W1573" i="44"/>
  <c r="V1874" i="44"/>
  <c r="W1727" i="44"/>
  <c r="U2160" i="44"/>
  <c r="X2426" i="44"/>
  <c r="T2012" i="44"/>
  <c r="V1726" i="44"/>
  <c r="T2011" i="44"/>
  <c r="X2294" i="44"/>
  <c r="X1108" i="5"/>
  <c r="V2298" i="44"/>
  <c r="U2009" i="44"/>
  <c r="T2158" i="44"/>
  <c r="X1874" i="44"/>
  <c r="W1714" i="44"/>
  <c r="W964" i="5"/>
  <c r="V1431" i="44"/>
  <c r="X994" i="44"/>
  <c r="U1292" i="44"/>
  <c r="T999" i="44"/>
  <c r="X1570" i="44"/>
  <c r="V1576" i="44"/>
  <c r="X1428" i="44"/>
  <c r="W1284" i="44"/>
  <c r="X1279" i="44"/>
  <c r="X856" i="5"/>
  <c r="U2302" i="44"/>
  <c r="V1573" i="44"/>
  <c r="U1799" i="5"/>
  <c r="Q216" i="5"/>
  <c r="X855" i="44"/>
  <c r="W2427" i="44"/>
  <c r="W845" i="44"/>
  <c r="U327" i="44"/>
  <c r="T327" i="44"/>
  <c r="O211" i="5"/>
  <c r="V1438" i="44"/>
  <c r="V1798" i="5"/>
  <c r="V1796" i="5"/>
  <c r="V1000" i="44"/>
  <c r="T1143" i="44"/>
  <c r="T1581" i="44"/>
  <c r="W849" i="44"/>
  <c r="V1757" i="5"/>
  <c r="V856" i="44"/>
  <c r="W2555" i="44"/>
  <c r="V2306" i="44"/>
  <c r="R221" i="5"/>
  <c r="W1872" i="44"/>
  <c r="U320" i="44"/>
  <c r="V330" i="44"/>
  <c r="W1726" i="44"/>
  <c r="X2159" i="44"/>
  <c r="W1770" i="5"/>
  <c r="W1768" i="5"/>
  <c r="U1280" i="44"/>
  <c r="X852" i="44"/>
  <c r="T317" i="44"/>
  <c r="U2006" i="44"/>
  <c r="W2155" i="44"/>
  <c r="X849" i="44"/>
  <c r="V316" i="44"/>
  <c r="V1729" i="44"/>
  <c r="V571" i="44"/>
  <c r="P216" i="5"/>
  <c r="T318" i="44"/>
  <c r="W1287" i="44"/>
  <c r="V2309" i="44"/>
  <c r="W450" i="44"/>
  <c r="X1569" i="44"/>
  <c r="X928" i="5"/>
  <c r="S674" i="44"/>
  <c r="V318" i="44"/>
  <c r="V989" i="44"/>
  <c r="V784" i="5"/>
  <c r="S211" i="5"/>
  <c r="V320" i="44"/>
  <c r="O215" i="5"/>
  <c r="Q218" i="5"/>
  <c r="U572" i="44"/>
  <c r="R213" i="5"/>
  <c r="W320" i="44"/>
  <c r="O221" i="5"/>
  <c r="T2150" i="44"/>
  <c r="P218" i="5"/>
  <c r="V1680" i="5"/>
  <c r="W850" i="44"/>
  <c r="V1147" i="44"/>
  <c r="U854" i="44"/>
  <c r="O212" i="5"/>
  <c r="U323" i="44"/>
  <c r="X848" i="44"/>
  <c r="U322" i="44"/>
  <c r="AJ729" i="44"/>
  <c r="AJ4359" i="44"/>
  <c r="AJ4353" i="44"/>
  <c r="AJ723" i="44"/>
  <c r="AJ4345" i="44"/>
  <c r="AJ715" i="44"/>
  <c r="Y723" i="44"/>
  <c r="Y2956" i="44"/>
  <c r="Y688" i="44"/>
  <c r="Y681" i="44"/>
  <c r="Y679" i="44"/>
  <c r="Y690" i="44"/>
  <c r="Y307" i="5"/>
  <c r="Y315" i="5"/>
  <c r="Y318" i="5"/>
  <c r="Y314" i="5"/>
  <c r="Y316" i="5"/>
  <c r="Y312" i="5"/>
  <c r="Y304" i="5"/>
  <c r="Y310" i="5"/>
  <c r="Y319" i="5"/>
  <c r="Y12" i="59"/>
  <c r="Y305" i="5"/>
  <c r="Y306" i="5"/>
  <c r="Y311" i="5"/>
  <c r="Y317" i="5"/>
  <c r="Y308" i="5"/>
  <c r="Y313" i="5"/>
  <c r="Y309" i="5"/>
  <c r="Y13" i="44"/>
  <c r="Y13" i="2"/>
  <c r="Y682" i="44"/>
  <c r="Y672" i="44"/>
  <c r="Y668" i="44"/>
  <c r="O1718" i="5"/>
  <c r="O665" i="44"/>
  <c r="O662" i="44"/>
  <c r="AI679" i="44"/>
  <c r="AM228" i="6"/>
  <c r="AM234" i="6"/>
  <c r="AM245" i="6"/>
  <c r="AM251" i="6"/>
  <c r="AM230" i="6"/>
  <c r="AM226" i="6"/>
  <c r="AM227" i="6"/>
  <c r="AM237" i="6"/>
  <c r="AM229" i="6"/>
  <c r="AM232" i="6"/>
  <c r="AM239" i="6"/>
  <c r="AM233" i="6"/>
  <c r="AM240" i="6"/>
  <c r="AM250" i="6"/>
  <c r="AM241" i="6"/>
  <c r="AM249" i="6"/>
  <c r="AM17" i="6"/>
  <c r="AM246" i="6"/>
  <c r="AM254" i="6"/>
  <c r="AM244" i="6"/>
  <c r="AM252" i="6"/>
  <c r="AM236" i="6"/>
  <c r="AM235" i="6"/>
  <c r="AM12" i="9"/>
  <c r="AM163" i="6"/>
  <c r="AI724" i="44"/>
  <c r="AI4227" i="44"/>
  <c r="AI688" i="44"/>
  <c r="AI678" i="44"/>
  <c r="AI602" i="5"/>
  <c r="AI684" i="44"/>
  <c r="Q1724" i="5"/>
  <c r="Q1719" i="5"/>
  <c r="Q671" i="44"/>
  <c r="Q665" i="44"/>
  <c r="T1723" i="5"/>
  <c r="T424" i="2"/>
  <c r="T424" i="44"/>
  <c r="T320" i="5"/>
  <c r="T439" i="2"/>
  <c r="T439" i="44"/>
  <c r="T544" i="44"/>
  <c r="T667" i="44"/>
  <c r="T663" i="44"/>
  <c r="AE728" i="44"/>
  <c r="AE3723" i="44"/>
  <c r="AE1723" i="5"/>
  <c r="AE722" i="44"/>
  <c r="AE3717" i="44"/>
  <c r="AE1719" i="5"/>
  <c r="AE681" i="44"/>
  <c r="W426" i="44"/>
  <c r="W426" i="2"/>
  <c r="W427" i="2"/>
  <c r="W427" i="44"/>
  <c r="W565" i="44"/>
  <c r="W565" i="2"/>
  <c r="W1724" i="5"/>
  <c r="W667" i="44"/>
  <c r="W560" i="44"/>
  <c r="W560" i="2"/>
  <c r="W668" i="44"/>
  <c r="X17" i="6"/>
  <c r="X234" i="6"/>
  <c r="X244" i="6"/>
  <c r="X239" i="6"/>
  <c r="X227" i="6"/>
  <c r="X235" i="6"/>
  <c r="X226" i="6"/>
  <c r="X232" i="6"/>
  <c r="X254" i="6"/>
  <c r="X249" i="6"/>
  <c r="X253" i="6"/>
  <c r="X245" i="6"/>
  <c r="X233" i="6"/>
  <c r="X252" i="6"/>
  <c r="X248" i="6"/>
  <c r="X229" i="6"/>
  <c r="X246" i="6"/>
  <c r="X250" i="6"/>
  <c r="X240" i="6"/>
  <c r="X230" i="6"/>
  <c r="X251" i="6"/>
  <c r="X12" i="9"/>
  <c r="X228" i="6"/>
  <c r="X241" i="6"/>
  <c r="V426" i="2"/>
  <c r="V426" i="44"/>
  <c r="V564" i="2"/>
  <c r="V564" i="44"/>
  <c r="V437" i="44"/>
  <c r="V437" i="2"/>
  <c r="V668" i="44"/>
  <c r="V667" i="44"/>
  <c r="AB680" i="44"/>
  <c r="AB679" i="44"/>
  <c r="AB716" i="44"/>
  <c r="AB3330" i="44"/>
  <c r="AB691" i="44"/>
  <c r="AB715" i="44"/>
  <c r="AB3329" i="44"/>
  <c r="AB663" i="44"/>
  <c r="AB722" i="44"/>
  <c r="AB3336" i="44"/>
  <c r="AB662" i="44"/>
  <c r="AG723" i="44"/>
  <c r="AG3972" i="44"/>
  <c r="AG688" i="44"/>
  <c r="AG1717" i="5"/>
  <c r="AG678" i="44"/>
  <c r="AG602" i="5"/>
  <c r="AG689" i="44"/>
  <c r="AC689" i="44"/>
  <c r="AC308" i="5"/>
  <c r="AC305" i="5"/>
  <c r="AC314" i="5"/>
  <c r="AC319" i="5"/>
  <c r="AC310" i="5"/>
  <c r="AC317" i="5"/>
  <c r="AC311" i="5"/>
  <c r="AC309" i="5"/>
  <c r="AC316" i="5"/>
  <c r="AC312" i="5"/>
  <c r="AC318" i="5"/>
  <c r="AC306" i="5"/>
  <c r="AC315" i="5"/>
  <c r="AC304" i="5"/>
  <c r="AC313" i="5"/>
  <c r="AC307" i="5"/>
  <c r="AC13" i="2"/>
  <c r="AC719" i="2" s="1"/>
  <c r="AC13" i="44"/>
  <c r="AC12" i="59"/>
  <c r="AC728" i="44"/>
  <c r="AC3469" i="44"/>
  <c r="AC1723" i="5"/>
  <c r="AC720" i="44"/>
  <c r="AC3461" i="44"/>
  <c r="AC1782" i="5"/>
  <c r="AC663" i="44"/>
  <c r="AC661" i="44"/>
  <c r="AC664" i="44"/>
  <c r="P1718" i="5"/>
  <c r="P674" i="44"/>
  <c r="AI1862" i="44"/>
  <c r="AI1869" i="44"/>
  <c r="AF3324" i="44"/>
  <c r="AH2556" i="44"/>
  <c r="AH1144" i="44"/>
  <c r="AH2011" i="44"/>
  <c r="AI3830" i="44"/>
  <c r="AI2678" i="44"/>
  <c r="AI2294" i="44"/>
  <c r="AI1108" i="5"/>
  <c r="AH3574" i="44"/>
  <c r="AE998" i="44"/>
  <c r="AF1439" i="44"/>
  <c r="AE2804" i="44"/>
  <c r="AI453" i="44"/>
  <c r="AH1570" i="44"/>
  <c r="AI3577" i="44"/>
  <c r="AF2163" i="44"/>
  <c r="AG3192" i="44"/>
  <c r="AF2943" i="44"/>
  <c r="AH997" i="44"/>
  <c r="AJ560" i="2"/>
  <c r="AJ560" i="44"/>
  <c r="AF2554" i="44"/>
  <c r="AF3316" i="44"/>
  <c r="AE576" i="44"/>
  <c r="AF2305" i="44"/>
  <c r="AF453" i="44"/>
  <c r="AH2303" i="44"/>
  <c r="AG3824" i="44"/>
  <c r="AH2305" i="44"/>
  <c r="AH1287" i="44"/>
  <c r="AH2304" i="44"/>
  <c r="AE1435" i="44"/>
  <c r="AG3322" i="44"/>
  <c r="AH2685" i="44"/>
  <c r="AI4074" i="44"/>
  <c r="AF3196" i="44"/>
  <c r="AI444" i="44"/>
  <c r="AE1727" i="44"/>
  <c r="AE1285" i="44"/>
  <c r="AG1866" i="44"/>
  <c r="AI1144" i="44"/>
  <c r="AE2811" i="44"/>
  <c r="AI2431" i="44"/>
  <c r="AG2689" i="44"/>
  <c r="AG577" i="44"/>
  <c r="AG1576" i="5"/>
  <c r="AE3441" i="44"/>
  <c r="AH578" i="44"/>
  <c r="AH2164" i="44"/>
  <c r="AH1718" i="44"/>
  <c r="AF454" i="44"/>
  <c r="AE1294" i="44"/>
  <c r="AG3701" i="44"/>
  <c r="AE2931" i="44"/>
  <c r="AH2935" i="44"/>
  <c r="AF1432" i="44"/>
  <c r="AM557" i="44"/>
  <c r="AG1572" i="44"/>
  <c r="AH3950" i="44"/>
  <c r="AF2427" i="44"/>
  <c r="AE2944" i="44"/>
  <c r="AH2679" i="44"/>
  <c r="AH3820" i="44"/>
  <c r="AE1868" i="44"/>
  <c r="AE2561" i="44"/>
  <c r="AI2301" i="44"/>
  <c r="AG2159" i="44"/>
  <c r="AH1425" i="44"/>
  <c r="AI3316" i="44"/>
  <c r="AF3448" i="44"/>
  <c r="AE1280" i="44"/>
  <c r="AI3447" i="44"/>
  <c r="AE2934" i="44"/>
  <c r="AF445" i="44"/>
  <c r="AF1721" i="44"/>
  <c r="AF3567" i="44"/>
  <c r="AE1869" i="44"/>
  <c r="AG2152" i="44"/>
  <c r="AF997" i="44"/>
  <c r="AI2935" i="44"/>
  <c r="AH2814" i="44"/>
  <c r="AG576" i="44"/>
  <c r="AI2559" i="44"/>
  <c r="AH1860" i="44"/>
  <c r="AI573" i="44"/>
  <c r="AH1714" i="44"/>
  <c r="AH964" i="5"/>
  <c r="AF993" i="44"/>
  <c r="AF450" i="44"/>
  <c r="AF315" i="44"/>
  <c r="AF414" i="5"/>
  <c r="AI2556" i="44"/>
  <c r="AH1289" i="44"/>
  <c r="AH3445" i="44"/>
  <c r="AI2931" i="44"/>
  <c r="AF2433" i="44"/>
  <c r="AK562" i="44"/>
  <c r="AE456" i="44"/>
  <c r="AH1284" i="44"/>
  <c r="AH3947" i="44"/>
  <c r="AG2814" i="44"/>
  <c r="AI2157" i="44"/>
  <c r="AE1574" i="44"/>
  <c r="AH3575" i="44"/>
  <c r="AE1866" i="44"/>
  <c r="AG2300" i="44"/>
  <c r="AG2815" i="44"/>
  <c r="AE3445" i="44"/>
  <c r="AI3698" i="44"/>
  <c r="AI2430" i="44"/>
  <c r="AH3831" i="44"/>
  <c r="AI574" i="44"/>
  <c r="AG3825" i="44"/>
  <c r="AI3820" i="44"/>
  <c r="AH1573" i="44"/>
  <c r="AG3698" i="44"/>
  <c r="AE1431" i="44"/>
  <c r="AI445" i="44"/>
  <c r="AG1424" i="44"/>
  <c r="AG892" i="5"/>
  <c r="AF1874" i="44"/>
  <c r="AF2683" i="44"/>
  <c r="AG2805" i="44"/>
  <c r="AH1725" i="44"/>
  <c r="AG2811" i="44"/>
  <c r="AD684" i="44"/>
  <c r="AG1583" i="44"/>
  <c r="AF1135" i="44"/>
  <c r="AE2006" i="44"/>
  <c r="AI1571" i="44"/>
  <c r="AI3441" i="44"/>
  <c r="AE580" i="44"/>
  <c r="AI580" i="44"/>
  <c r="AG2294" i="44"/>
  <c r="AG1108" i="5"/>
  <c r="AH569" i="44"/>
  <c r="AH675" i="5"/>
  <c r="AI2432" i="44"/>
  <c r="AH2152" i="44"/>
  <c r="AE1147" i="44"/>
  <c r="AE3444" i="44"/>
  <c r="AI2163" i="44"/>
  <c r="AH2678" i="44"/>
  <c r="AF2816" i="44"/>
  <c r="AH1290" i="44"/>
  <c r="AF1139" i="44"/>
  <c r="AG1575" i="44"/>
  <c r="AI2296" i="44"/>
  <c r="AE1282" i="44"/>
  <c r="AF1287" i="44"/>
  <c r="AI2427" i="44"/>
  <c r="AG2813" i="44"/>
  <c r="AH993" i="44"/>
  <c r="AI1716" i="44"/>
  <c r="AH1724" i="44"/>
  <c r="AG2804" i="44"/>
  <c r="AG1714" i="44"/>
  <c r="AG964" i="5"/>
  <c r="AI3701" i="44"/>
  <c r="AF1578" i="44"/>
  <c r="AI1001" i="44"/>
  <c r="AI2804" i="44"/>
  <c r="AH3452" i="44"/>
  <c r="AG1570" i="44"/>
  <c r="AG1725" i="44"/>
  <c r="AI2943" i="44"/>
  <c r="AH2817" i="44"/>
  <c r="AH1569" i="44"/>
  <c r="AH928" i="5"/>
  <c r="AG2803" i="44"/>
  <c r="AH3059" i="44"/>
  <c r="AF3573" i="44"/>
  <c r="AI2304" i="44"/>
  <c r="AG2557" i="44"/>
  <c r="AE2558" i="44"/>
  <c r="AM560" i="44"/>
  <c r="AE1292" i="44"/>
  <c r="AI455" i="44"/>
  <c r="AE2805" i="44"/>
  <c r="AD688" i="44"/>
  <c r="AF2550" i="44"/>
  <c r="AF2304" i="44"/>
  <c r="AE1726" i="44"/>
  <c r="AH3068" i="44"/>
  <c r="AH2557" i="44"/>
  <c r="AI999" i="44"/>
  <c r="AD687" i="44"/>
  <c r="AN558" i="44"/>
  <c r="AE3321" i="44"/>
  <c r="AE1146" i="44"/>
  <c r="AI3954" i="44"/>
  <c r="AH2308" i="44"/>
  <c r="AJ565" i="44"/>
  <c r="AJ565" i="2"/>
  <c r="AF446" i="44"/>
  <c r="AG2933" i="44"/>
  <c r="AG2433" i="44"/>
  <c r="AI3057" i="44"/>
  <c r="AF2814" i="44"/>
  <c r="AE2295" i="44"/>
  <c r="AE2158" i="44"/>
  <c r="AE2942" i="44"/>
  <c r="AH3192" i="44"/>
  <c r="AH1729" i="44"/>
  <c r="AE2555" i="44"/>
  <c r="AI3062" i="44"/>
  <c r="AE2010" i="44"/>
  <c r="AG2556" i="44"/>
  <c r="AE3323" i="44"/>
  <c r="AF3067" i="44"/>
  <c r="AH2427" i="44"/>
  <c r="AI1143" i="44"/>
  <c r="AI4077" i="44"/>
  <c r="AI3324" i="44"/>
  <c r="AE2425" i="44"/>
  <c r="AI1003" i="44"/>
  <c r="AG2430" i="44"/>
  <c r="AE2814" i="44"/>
  <c r="AE1289" i="44"/>
  <c r="AG572" i="44"/>
  <c r="AF3451" i="44"/>
  <c r="AG1137" i="44"/>
  <c r="AH457" i="44"/>
  <c r="AH2548" i="44"/>
  <c r="AH1180" i="5"/>
  <c r="AH2942" i="44"/>
  <c r="AE1648" i="5"/>
  <c r="AG3832" i="44"/>
  <c r="AG1283" i="44"/>
  <c r="AE2687" i="44"/>
  <c r="AG2940" i="44"/>
  <c r="AI3068" i="44"/>
  <c r="AF992" i="44"/>
  <c r="AG853" i="44"/>
  <c r="AE2015" i="44"/>
  <c r="AF1866" i="44"/>
  <c r="AG1437" i="44"/>
  <c r="AH3312" i="44"/>
  <c r="AG2941" i="44"/>
  <c r="AF325" i="44"/>
  <c r="AF856" i="5"/>
  <c r="AF1279" i="44"/>
  <c r="AE997" i="44"/>
  <c r="AH1439" i="44"/>
  <c r="AH2425" i="44"/>
  <c r="AH851" i="44"/>
  <c r="AG2427" i="44"/>
  <c r="AG322" i="44"/>
  <c r="AG2553" i="44"/>
  <c r="AF853" i="44"/>
  <c r="AD662" i="44"/>
  <c r="AH2551" i="44"/>
  <c r="AI2942" i="44"/>
  <c r="AF320" i="44"/>
  <c r="AG3576" i="44"/>
  <c r="AF1864" i="44"/>
  <c r="AI1865" i="44"/>
  <c r="AK554" i="44"/>
  <c r="AG2308" i="44"/>
  <c r="AE324" i="44"/>
  <c r="AI2557" i="44"/>
  <c r="AG846" i="44"/>
  <c r="AG1280" i="44"/>
  <c r="AI853" i="44"/>
  <c r="AG3827" i="44"/>
  <c r="AF1430" i="44"/>
  <c r="AE996" i="44"/>
  <c r="AG1648" i="5"/>
  <c r="AH1427" i="44"/>
  <c r="AG3826" i="44"/>
  <c r="AG2942" i="44"/>
  <c r="AF2678" i="44"/>
  <c r="AD672" i="44"/>
  <c r="AE3574" i="44"/>
  <c r="AI990" i="44"/>
  <c r="AE1004" i="44"/>
  <c r="AE318" i="44"/>
  <c r="AH321" i="44"/>
  <c r="AI845" i="44"/>
  <c r="AF857" i="44"/>
  <c r="AH326" i="44"/>
  <c r="AI855" i="44"/>
  <c r="AI852" i="44"/>
  <c r="AE329" i="44"/>
  <c r="AF851" i="44"/>
  <c r="AF855" i="44"/>
  <c r="AI319" i="44"/>
  <c r="AF717" i="44"/>
  <c r="AF3839" i="44"/>
  <c r="AF680" i="44"/>
  <c r="AF679" i="44"/>
  <c r="AF1719" i="5"/>
  <c r="AF682" i="44"/>
  <c r="J241" i="6"/>
  <c r="J248" i="6"/>
  <c r="J233" i="6"/>
  <c r="J244" i="6"/>
  <c r="J249" i="6"/>
  <c r="J250" i="6"/>
  <c r="J232" i="6"/>
  <c r="J229" i="6"/>
  <c r="J246" i="6"/>
  <c r="J239" i="6"/>
  <c r="J251" i="6"/>
  <c r="J235" i="6"/>
  <c r="J245" i="6"/>
  <c r="J230" i="6"/>
  <c r="J228" i="6"/>
  <c r="J17" i="6"/>
  <c r="J226" i="6"/>
  <c r="J227" i="6"/>
  <c r="J240" i="6"/>
  <c r="J234" i="6"/>
  <c r="AA725" i="44"/>
  <c r="AA3212" i="44"/>
  <c r="AA728" i="44"/>
  <c r="AA3215" i="44"/>
  <c r="AA685" i="44"/>
  <c r="AA723" i="44"/>
  <c r="AA3210" i="44"/>
  <c r="AA715" i="44"/>
  <c r="AA3202" i="44"/>
  <c r="AA686" i="44"/>
  <c r="AA1718" i="5"/>
  <c r="AA670" i="44"/>
  <c r="AA667" i="44"/>
  <c r="AK1612" i="5"/>
  <c r="AK684" i="44"/>
  <c r="AN639" i="5"/>
  <c r="AJ1576" i="5"/>
  <c r="AL1288" i="5"/>
  <c r="AN1180" i="5"/>
  <c r="AJ1216" i="5"/>
  <c r="AJ1144" i="5"/>
  <c r="AK451" i="5"/>
  <c r="AJ209" i="5"/>
  <c r="AJ168" i="5"/>
  <c r="AH686" i="44"/>
  <c r="AH684" i="44"/>
  <c r="AL1000" i="5"/>
  <c r="AK206" i="5"/>
  <c r="AM675" i="5"/>
  <c r="AK1144" i="5"/>
  <c r="AM1000" i="5"/>
  <c r="AH1722" i="5"/>
  <c r="AM1108" i="5"/>
  <c r="AJ1360" i="5"/>
  <c r="AM688" i="44"/>
  <c r="AN692" i="44"/>
  <c r="AN209" i="5"/>
  <c r="AN168" i="5"/>
  <c r="AK683" i="44"/>
  <c r="AJ602" i="5"/>
  <c r="AJ678" i="44"/>
  <c r="AH679" i="44"/>
  <c r="AH727" i="44"/>
  <c r="AH4103" i="44"/>
  <c r="AL688" i="44"/>
  <c r="AK675" i="5"/>
  <c r="AK964" i="5"/>
  <c r="AL687" i="44"/>
  <c r="AJ679" i="44"/>
  <c r="AK681" i="44"/>
  <c r="AH682" i="44"/>
  <c r="AL211" i="5"/>
  <c r="AL210" i="5"/>
  <c r="AK679" i="44"/>
  <c r="AL223" i="5"/>
  <c r="AH716" i="44"/>
  <c r="AH4092" i="44"/>
  <c r="AH488" i="5"/>
  <c r="AL206" i="5"/>
  <c r="AK682" i="44"/>
  <c r="AL686" i="44"/>
  <c r="AM686" i="44"/>
  <c r="AM1144" i="5"/>
  <c r="AN211" i="5"/>
  <c r="AL217" i="5"/>
  <c r="AN218" i="5"/>
  <c r="AK214" i="5"/>
  <c r="AM223" i="5"/>
  <c r="Z692" i="44"/>
  <c r="Z717" i="44"/>
  <c r="Z3077" i="44"/>
  <c r="Z722" i="44"/>
  <c r="Z3082" i="44"/>
  <c r="Z686" i="44"/>
  <c r="Z716" i="44"/>
  <c r="Z3076" i="44"/>
  <c r="Z684" i="44"/>
  <c r="Z683" i="44"/>
  <c r="Z675" i="44"/>
  <c r="I13" i="44"/>
  <c r="I13" i="2"/>
  <c r="R91" i="5"/>
  <c r="R86" i="5"/>
  <c r="K996" i="44"/>
  <c r="S2007" i="44"/>
  <c r="N1178" i="44"/>
  <c r="R998" i="44"/>
  <c r="Q451" i="5"/>
  <c r="Q1572" i="44"/>
  <c r="L1143" i="44"/>
  <c r="N1182" i="44"/>
  <c r="O1283" i="44"/>
  <c r="N1328" i="44"/>
  <c r="S1571" i="44"/>
  <c r="S1863" i="44"/>
  <c r="S1147" i="44"/>
  <c r="S2018" i="44"/>
  <c r="M1294" i="44"/>
  <c r="Q1279" i="44"/>
  <c r="Q856" i="5"/>
  <c r="Q1438" i="44"/>
  <c r="N1170" i="44"/>
  <c r="L263" i="5"/>
  <c r="N1284" i="44"/>
  <c r="L1002" i="44"/>
  <c r="L1138" i="44"/>
  <c r="S1869" i="44"/>
  <c r="S1431" i="44"/>
  <c r="L1036" i="5"/>
  <c r="N1038" i="44"/>
  <c r="N1136" i="44"/>
  <c r="S1283" i="44"/>
  <c r="R1435" i="44"/>
  <c r="M1143" i="44"/>
  <c r="S1582" i="44"/>
  <c r="O1137" i="44"/>
  <c r="Q1718" i="44"/>
  <c r="N1144" i="44"/>
  <c r="S1573" i="44"/>
  <c r="N1185" i="44"/>
  <c r="R1866" i="44"/>
  <c r="Q1072" i="5"/>
  <c r="P1036" i="5"/>
  <c r="R1144" i="44"/>
  <c r="N1025" i="44"/>
  <c r="K263" i="5"/>
  <c r="S1574" i="44"/>
  <c r="K993" i="44"/>
  <c r="S2013" i="44"/>
  <c r="L892" i="5"/>
  <c r="Q989" i="44"/>
  <c r="Q784" i="5"/>
  <c r="R1572" i="44"/>
  <c r="Q1719" i="44"/>
  <c r="O998" i="44"/>
  <c r="S1726" i="44"/>
  <c r="S1870" i="44"/>
  <c r="L995" i="44"/>
  <c r="N1465" i="44"/>
  <c r="N1470" i="44"/>
  <c r="R1865" i="44"/>
  <c r="S1427" i="44"/>
  <c r="O1147" i="44"/>
  <c r="N1461" i="44"/>
  <c r="R1134" i="44"/>
  <c r="R820" i="5"/>
  <c r="Q1141" i="44"/>
  <c r="O1148" i="44"/>
  <c r="S989" i="44"/>
  <c r="S784" i="5"/>
  <c r="M1290" i="44"/>
  <c r="P1281" i="44"/>
  <c r="N1137" i="44"/>
  <c r="S1424" i="44"/>
  <c r="S892" i="5"/>
  <c r="T92" i="5"/>
  <c r="N1472" i="44"/>
  <c r="R1000" i="44"/>
  <c r="P1439" i="44"/>
  <c r="Q1002" i="44"/>
  <c r="S1435" i="44"/>
  <c r="Q1138" i="44"/>
  <c r="S844" i="44"/>
  <c r="S748" i="5"/>
  <c r="N1145" i="44"/>
  <c r="P1135" i="44"/>
  <c r="O1149" i="44"/>
  <c r="R1283" i="44"/>
  <c r="S2017" i="44"/>
  <c r="L928" i="5"/>
  <c r="O326" i="44"/>
  <c r="N892" i="44"/>
  <c r="L849" i="44"/>
  <c r="S326" i="44"/>
  <c r="M1000" i="5"/>
  <c r="R847" i="44"/>
  <c r="S1002" i="44"/>
  <c r="P1282" i="44"/>
  <c r="P1285" i="44"/>
  <c r="N1280" i="44"/>
  <c r="P1583" i="44"/>
  <c r="Q319" i="44"/>
  <c r="K992" i="44"/>
  <c r="R1863" i="44"/>
  <c r="S320" i="44"/>
  <c r="N890" i="44"/>
  <c r="R1580" i="44"/>
  <c r="N663" i="44"/>
  <c r="Q990" i="44"/>
  <c r="Q1290" i="44"/>
  <c r="S1134" i="44"/>
  <c r="S820" i="5"/>
  <c r="Q858" i="44"/>
  <c r="S1861" i="44"/>
  <c r="J846" i="44"/>
  <c r="K662" i="44"/>
  <c r="N1325" i="44"/>
  <c r="K1000" i="44"/>
  <c r="R1570" i="44"/>
  <c r="J849" i="44"/>
  <c r="P1437" i="44"/>
  <c r="S1425" i="44"/>
  <c r="S2005" i="44"/>
  <c r="S849" i="44"/>
  <c r="R318" i="44"/>
  <c r="N850" i="44"/>
  <c r="N889" i="44"/>
  <c r="S853" i="44"/>
  <c r="S858" i="44"/>
  <c r="K854" i="44"/>
  <c r="O854" i="44"/>
  <c r="L672" i="44"/>
  <c r="R328" i="44"/>
  <c r="K675" i="44"/>
  <c r="Q856" i="44"/>
  <c r="L671" i="44"/>
  <c r="P852" i="44"/>
  <c r="P853" i="44"/>
  <c r="S851" i="44"/>
  <c r="N1474" i="44"/>
  <c r="Q330" i="44"/>
  <c r="R850" i="44"/>
  <c r="N849" i="44"/>
  <c r="M857" i="44"/>
  <c r="N351" i="44"/>
  <c r="X92" i="5"/>
  <c r="L856" i="44"/>
  <c r="R1860" i="44"/>
  <c r="K857" i="44"/>
  <c r="R319" i="44"/>
  <c r="N664" i="44"/>
  <c r="J665" i="44"/>
  <c r="K673" i="44"/>
  <c r="AI11" i="10"/>
  <c r="R1717" i="5"/>
  <c r="R665" i="44"/>
  <c r="R669" i="44"/>
  <c r="L13" i="2"/>
  <c r="L691" i="2" s="1"/>
  <c r="L12" i="10"/>
  <c r="L13" i="44"/>
  <c r="L12" i="59"/>
  <c r="U660" i="44"/>
  <c r="U525" i="5"/>
  <c r="U438" i="44"/>
  <c r="U438" i="2"/>
  <c r="U431" i="44"/>
  <c r="U431" i="2"/>
  <c r="U430" i="2"/>
  <c r="U430" i="44"/>
  <c r="U555" i="2"/>
  <c r="U555" i="44"/>
  <c r="U670" i="44"/>
  <c r="U664" i="44"/>
  <c r="Z2428" i="44"/>
  <c r="J685" i="44"/>
  <c r="AA1149" i="44"/>
  <c r="Y2151" i="44"/>
  <c r="Y2805" i="44"/>
  <c r="Y1727" i="44"/>
  <c r="Y1540" i="5"/>
  <c r="AI553" i="2"/>
  <c r="AI553" i="44"/>
  <c r="Y1430" i="44"/>
  <c r="Y2680" i="44"/>
  <c r="S688" i="44"/>
  <c r="AA1573" i="44"/>
  <c r="AB1569" i="44"/>
  <c r="AB928" i="5"/>
  <c r="N678" i="44"/>
  <c r="N602" i="5"/>
  <c r="AD2159" i="44"/>
  <c r="AB2164" i="44"/>
  <c r="AD1282" i="44"/>
  <c r="AD1721" i="44"/>
  <c r="Y570" i="44"/>
  <c r="AE559" i="44"/>
  <c r="AE559" i="2"/>
  <c r="AC1435" i="44"/>
  <c r="AB1583" i="44"/>
  <c r="Y2559" i="44"/>
  <c r="Z553" i="44"/>
  <c r="Z553" i="2"/>
  <c r="AB2296" i="44"/>
  <c r="AB450" i="44"/>
  <c r="AB2303" i="44"/>
  <c r="AB209" i="5"/>
  <c r="AB206" i="5"/>
  <c r="AC2686" i="44"/>
  <c r="AC2429" i="44"/>
  <c r="Z445" i="44"/>
  <c r="AD565" i="44"/>
  <c r="AD565" i="2"/>
  <c r="AI560" i="44"/>
  <c r="AI560" i="2"/>
  <c r="AC315" i="44"/>
  <c r="AC414" i="5"/>
  <c r="AB2159" i="44"/>
  <c r="Y1580" i="44"/>
  <c r="Z1424" i="44"/>
  <c r="Z892" i="5"/>
  <c r="Y563" i="44"/>
  <c r="Y563" i="2"/>
  <c r="Y999" i="44"/>
  <c r="X553" i="44"/>
  <c r="X553" i="2"/>
  <c r="AA1141" i="44"/>
  <c r="Z1283" i="44"/>
  <c r="AA1136" i="44"/>
  <c r="AA1285" i="44"/>
  <c r="AA1872" i="44"/>
  <c r="Z2940" i="44"/>
  <c r="AB3058" i="44"/>
  <c r="AD553" i="2"/>
  <c r="AD553" i="44"/>
  <c r="J689" i="44"/>
  <c r="AD454" i="44"/>
  <c r="AA2005" i="44"/>
  <c r="Z2301" i="44"/>
  <c r="AA2676" i="44"/>
  <c r="AC3316" i="44"/>
  <c r="Y1001" i="44"/>
  <c r="AA1867" i="44"/>
  <c r="X719" i="44"/>
  <c r="X2825" i="44"/>
  <c r="Z577" i="44"/>
  <c r="Y2010" i="44"/>
  <c r="Y1142" i="44"/>
  <c r="AD2684" i="44"/>
  <c r="X439" i="2"/>
  <c r="X439" i="44"/>
  <c r="AB2018" i="44"/>
  <c r="Y555" i="44"/>
  <c r="Y555" i="2"/>
  <c r="AB2811" i="44"/>
  <c r="Z2017" i="44"/>
  <c r="Z1723" i="44"/>
  <c r="AB1284" i="44"/>
  <c r="AB448" i="44"/>
  <c r="Z1293" i="44"/>
  <c r="AC3323" i="44"/>
  <c r="AC991" i="44"/>
  <c r="T209" i="5"/>
  <c r="T206" i="5"/>
  <c r="AC2685" i="44"/>
  <c r="Y562" i="2"/>
  <c r="Y562" i="44"/>
  <c r="S692" i="44"/>
  <c r="Z1874" i="44"/>
  <c r="AD844" i="44"/>
  <c r="AD748" i="5"/>
  <c r="Y1437" i="44"/>
  <c r="Z2550" i="44"/>
  <c r="AB1141" i="44"/>
  <c r="AB2560" i="44"/>
  <c r="K688" i="44"/>
  <c r="Z2561" i="44"/>
  <c r="AG1680" i="5"/>
  <c r="AA1147" i="44"/>
  <c r="Z1873" i="44"/>
  <c r="Z998" i="44"/>
  <c r="AD2425" i="44"/>
  <c r="AA991" i="44"/>
  <c r="Z2804" i="44"/>
  <c r="AA1360" i="5"/>
  <c r="AA1290" i="44"/>
  <c r="Y2685" i="44"/>
  <c r="AA2549" i="44"/>
  <c r="AA2810" i="44"/>
  <c r="Y1874" i="44"/>
  <c r="AA2935" i="44"/>
  <c r="AD444" i="44"/>
  <c r="AA1575" i="44"/>
  <c r="AC1714" i="44"/>
  <c r="AC964" i="5"/>
  <c r="AD2931" i="44"/>
  <c r="AA1284" i="44"/>
  <c r="AB1282" i="44"/>
  <c r="O693" i="44"/>
  <c r="L685" i="44"/>
  <c r="AD560" i="44"/>
  <c r="AD560" i="2"/>
  <c r="T679" i="44"/>
  <c r="AC1136" i="44"/>
  <c r="AC2421" i="44"/>
  <c r="AC1144" i="5"/>
  <c r="N691" i="44"/>
  <c r="AA578" i="44"/>
  <c r="AB2688" i="44"/>
  <c r="AB2940" i="44"/>
  <c r="AD2298" i="44"/>
  <c r="AD2809" i="44"/>
  <c r="AC1437" i="44"/>
  <c r="AD2808" i="44"/>
  <c r="AB2559" i="44"/>
  <c r="R691" i="44"/>
  <c r="AA1870" i="44"/>
  <c r="X1718" i="5"/>
  <c r="Z2306" i="44"/>
  <c r="S690" i="44"/>
  <c r="AD2149" i="44"/>
  <c r="AD1072" i="5"/>
  <c r="Y1714" i="44"/>
  <c r="Y964" i="5"/>
  <c r="AB1580" i="44"/>
  <c r="T692" i="44"/>
  <c r="U688" i="44"/>
  <c r="AD1859" i="44"/>
  <c r="AD1000" i="5"/>
  <c r="AC1282" i="44"/>
  <c r="AA990" i="44"/>
  <c r="R679" i="44"/>
  <c r="AD1866" i="44"/>
  <c r="Z2295" i="44"/>
  <c r="AB1438" i="44"/>
  <c r="AD1870" i="44"/>
  <c r="N692" i="44"/>
  <c r="AB2156" i="44"/>
  <c r="AC1138" i="44"/>
  <c r="AA1716" i="44"/>
  <c r="AD2157" i="44"/>
  <c r="AD2676" i="44"/>
  <c r="AD2296" i="44"/>
  <c r="AA2431" i="44"/>
  <c r="AD3197" i="44"/>
  <c r="AD2160" i="44"/>
  <c r="AA1578" i="44"/>
  <c r="AD2304" i="44"/>
  <c r="AA1869" i="44"/>
  <c r="Y2156" i="44"/>
  <c r="AA1572" i="44"/>
  <c r="Z1867" i="44"/>
  <c r="AE1680" i="5"/>
  <c r="Y2158" i="44"/>
  <c r="AD2016" i="44"/>
  <c r="AC3187" i="44"/>
  <c r="Z457" i="44"/>
  <c r="AD993" i="44"/>
  <c r="AC2549" i="44"/>
  <c r="AD1432" i="44"/>
  <c r="AA580" i="44"/>
  <c r="P687" i="44"/>
  <c r="Z1428" i="44"/>
  <c r="AA2551" i="44"/>
  <c r="AA2007" i="44"/>
  <c r="AA1577" i="44"/>
  <c r="AA2802" i="44"/>
  <c r="AA1252" i="5"/>
  <c r="Z209" i="5"/>
  <c r="Z206" i="5"/>
  <c r="AC1612" i="5"/>
  <c r="AH1680" i="5"/>
  <c r="AC2309" i="44"/>
  <c r="AC579" i="44"/>
  <c r="AH558" i="44"/>
  <c r="AH558" i="2"/>
  <c r="AC3315" i="44"/>
  <c r="AD2939" i="44"/>
  <c r="Z1571" i="44"/>
  <c r="AB2426" i="44"/>
  <c r="AC1293" i="44"/>
  <c r="AD3186" i="44"/>
  <c r="Z2805" i="44"/>
  <c r="AA2559" i="44"/>
  <c r="AA1861" i="44"/>
  <c r="Y1141" i="44"/>
  <c r="AC1729" i="44"/>
  <c r="K683" i="44"/>
  <c r="Y2015" i="44"/>
  <c r="AD1865" i="44"/>
  <c r="AC450" i="44"/>
  <c r="Y1861" i="44"/>
  <c r="W683" i="44"/>
  <c r="AA2304" i="44"/>
  <c r="W679" i="44"/>
  <c r="AB573" i="44"/>
  <c r="Z1870" i="44"/>
  <c r="Z1288" i="44"/>
  <c r="AA997" i="44"/>
  <c r="AB2550" i="44"/>
  <c r="AB1435" i="44"/>
  <c r="AC2299" i="44"/>
  <c r="Z1279" i="44"/>
  <c r="Z856" i="5"/>
  <c r="Z2009" i="44"/>
  <c r="AC2941" i="44"/>
  <c r="AC3198" i="44"/>
  <c r="X692" i="44"/>
  <c r="AB2687" i="44"/>
  <c r="AD3450" i="44"/>
  <c r="AA1722" i="44"/>
  <c r="Y454" i="44"/>
  <c r="AA1571" i="44"/>
  <c r="AB1572" i="44"/>
  <c r="AB3198" i="44"/>
  <c r="AC2553" i="44"/>
  <c r="AB1715" i="44"/>
  <c r="Y1286" i="44"/>
  <c r="X725" i="44"/>
  <c r="X2831" i="44"/>
  <c r="Z2808" i="44"/>
  <c r="Z1002" i="44"/>
  <c r="M689" i="44"/>
  <c r="AD3318" i="44"/>
  <c r="AA451" i="5"/>
  <c r="AA1438" i="44"/>
  <c r="AC1574" i="44"/>
  <c r="Z2683" i="44"/>
  <c r="Z2430" i="44"/>
  <c r="X726" i="44"/>
  <c r="X2832" i="44"/>
  <c r="AC3063" i="44"/>
  <c r="AD3439" i="44"/>
  <c r="AC1139" i="44"/>
  <c r="AA2435" i="44"/>
  <c r="AB2812" i="44"/>
  <c r="AA2151" i="44"/>
  <c r="Z2941" i="44"/>
  <c r="AA1874" i="44"/>
  <c r="AD1138" i="44"/>
  <c r="Y2806" i="44"/>
  <c r="W689" i="44"/>
  <c r="AE553" i="44"/>
  <c r="AE553" i="2"/>
  <c r="Y1584" i="44"/>
  <c r="AA1144" i="44"/>
  <c r="AD2155" i="44"/>
  <c r="AD210" i="5"/>
  <c r="AD3445" i="44"/>
  <c r="AB551" i="44"/>
  <c r="AB551" i="2"/>
  <c r="AB377" i="5"/>
  <c r="X224" i="5"/>
  <c r="AA2299" i="44"/>
  <c r="AA1142" i="44"/>
  <c r="Y857" i="44"/>
  <c r="AI220" i="5"/>
  <c r="AG560" i="44"/>
  <c r="AG560" i="2"/>
  <c r="AD3198" i="44"/>
  <c r="AA562" i="2"/>
  <c r="AA562" i="44"/>
  <c r="Z854" i="44"/>
  <c r="AC856" i="44"/>
  <c r="Y853" i="44"/>
  <c r="Z219" i="5"/>
  <c r="AA2550" i="44"/>
  <c r="Y1865" i="44"/>
  <c r="Z990" i="44"/>
  <c r="W681" i="44"/>
  <c r="T688" i="44"/>
  <c r="AD316" i="44"/>
  <c r="AD3452" i="44"/>
  <c r="K684" i="44"/>
  <c r="Z1435" i="44"/>
  <c r="AC1578" i="44"/>
  <c r="AA2162" i="44"/>
  <c r="Y2550" i="44"/>
  <c r="AA1580" i="44"/>
  <c r="AI561" i="44"/>
  <c r="AI561" i="2"/>
  <c r="AD2679" i="44"/>
  <c r="Y1436" i="44"/>
  <c r="AC1584" i="44"/>
  <c r="Z569" i="44"/>
  <c r="Z675" i="5"/>
  <c r="AA3062" i="44"/>
  <c r="AD2006" i="44"/>
  <c r="AC442" i="44"/>
  <c r="AC639" i="5"/>
  <c r="AD1292" i="44"/>
  <c r="AB216" i="5"/>
  <c r="Z1290" i="44"/>
  <c r="AD1580" i="44"/>
  <c r="AC2816" i="44"/>
  <c r="AA582" i="44"/>
  <c r="AB2158" i="44"/>
  <c r="Z858" i="44"/>
  <c r="AC3318" i="44"/>
  <c r="T685" i="44"/>
  <c r="AC1004" i="44"/>
  <c r="X214" i="5"/>
  <c r="AC2164" i="44"/>
  <c r="Y1725" i="44"/>
  <c r="Y1715" i="44"/>
  <c r="AC1577" i="44"/>
  <c r="V224" i="5"/>
  <c r="R682" i="44"/>
  <c r="AB998" i="44"/>
  <c r="Y222" i="5"/>
  <c r="AB1579" i="44"/>
  <c r="W217" i="5"/>
  <c r="Y1581" i="44"/>
  <c r="AD1874" i="44"/>
  <c r="AB321" i="44"/>
  <c r="AD221" i="5"/>
  <c r="Y1864" i="44"/>
  <c r="AA1860" i="44"/>
  <c r="AB569" i="44"/>
  <c r="AB675" i="5"/>
  <c r="AC994" i="44"/>
  <c r="Z1727" i="44"/>
  <c r="AD858" i="44"/>
  <c r="AA324" i="44"/>
  <c r="AB2563" i="44"/>
  <c r="AD3440" i="44"/>
  <c r="AF210" i="5"/>
  <c r="AD328" i="44"/>
  <c r="X221" i="5"/>
  <c r="AD2558" i="44"/>
  <c r="AD223" i="5"/>
  <c r="Y317" i="44"/>
  <c r="AH219" i="5"/>
  <c r="AI210" i="5"/>
  <c r="X210" i="5"/>
  <c r="AD224" i="5"/>
  <c r="Z330" i="44"/>
  <c r="AA221" i="5"/>
  <c r="AC212" i="5"/>
  <c r="AB213" i="5"/>
  <c r="AC215" i="5"/>
  <c r="Z323" i="44"/>
  <c r="V688" i="44"/>
  <c r="Y856" i="44"/>
  <c r="AA319" i="44"/>
  <c r="U222" i="5"/>
  <c r="T210" i="5"/>
  <c r="AA2425" i="44"/>
  <c r="AD2294" i="44"/>
  <c r="AD1108" i="5"/>
  <c r="AC321" i="44"/>
  <c r="AE220" i="5"/>
  <c r="AD217" i="5"/>
  <c r="AD216" i="5"/>
  <c r="AA218" i="5"/>
  <c r="V219" i="5"/>
  <c r="AC323" i="44"/>
  <c r="V223" i="5"/>
  <c r="AC326" i="44"/>
  <c r="AF224" i="5"/>
  <c r="AH213" i="5"/>
  <c r="AC854" i="44"/>
  <c r="AA325" i="44"/>
  <c r="Y854" i="44"/>
  <c r="W2550" i="44"/>
  <c r="X1149" i="44"/>
  <c r="U569" i="44"/>
  <c r="U675" i="5"/>
  <c r="V2294" i="44"/>
  <c r="V1108" i="5"/>
  <c r="W2161" i="44"/>
  <c r="W1579" i="44"/>
  <c r="W1570" i="44"/>
  <c r="U1758" i="5"/>
  <c r="U2007" i="44"/>
  <c r="X1148" i="44"/>
  <c r="U1870" i="44"/>
  <c r="V454" i="44"/>
  <c r="W1000" i="44"/>
  <c r="W2302" i="44"/>
  <c r="W2560" i="44"/>
  <c r="V1279" i="44"/>
  <c r="V856" i="5"/>
  <c r="V1715" i="44"/>
  <c r="X1724" i="44"/>
  <c r="W580" i="44"/>
  <c r="W2552" i="44"/>
  <c r="T1787" i="5"/>
  <c r="X449" i="44"/>
  <c r="U319" i="44"/>
  <c r="Y1768" i="5"/>
  <c r="V1141" i="44"/>
  <c r="T1280" i="44"/>
  <c r="U1284" i="44"/>
  <c r="S1722" i="5"/>
  <c r="T2007" i="44"/>
  <c r="T1147" i="44"/>
  <c r="U1143" i="44"/>
  <c r="V2432" i="44"/>
  <c r="V1430" i="44"/>
  <c r="X2423" i="44"/>
  <c r="X1431" i="44"/>
  <c r="V1139" i="44"/>
  <c r="X2549" i="44"/>
  <c r="W989" i="44"/>
  <c r="W784" i="5"/>
  <c r="U1727" i="44"/>
  <c r="W2426" i="44"/>
  <c r="T1717" i="44"/>
  <c r="V1433" i="44"/>
  <c r="U1714" i="44"/>
  <c r="U964" i="5"/>
  <c r="V1581" i="44"/>
  <c r="T1145" i="44"/>
  <c r="V1873" i="44"/>
  <c r="W2152" i="44"/>
  <c r="U1581" i="44"/>
  <c r="X442" i="44"/>
  <c r="X639" i="5"/>
  <c r="T1579" i="44"/>
  <c r="W1867" i="44"/>
  <c r="X1719" i="44"/>
  <c r="T2010" i="44"/>
  <c r="V1435" i="44"/>
  <c r="V2300" i="44"/>
  <c r="X2424" i="44"/>
  <c r="V2155" i="44"/>
  <c r="W852" i="44"/>
  <c r="X1134" i="44"/>
  <c r="X820" i="5"/>
  <c r="U1291" i="44"/>
  <c r="W1572" i="44"/>
  <c r="X1147" i="44"/>
  <c r="X1760" i="5"/>
  <c r="X319" i="44"/>
  <c r="U1149" i="44"/>
  <c r="S411" i="44"/>
  <c r="W854" i="44"/>
  <c r="O214" i="5"/>
  <c r="AJ4354" i="44"/>
  <c r="AJ724" i="44"/>
  <c r="Y2954" i="44"/>
  <c r="Y721" i="44"/>
  <c r="AI1722" i="5"/>
  <c r="AI680" i="44"/>
  <c r="T665" i="44"/>
  <c r="W564" i="2"/>
  <c r="W564" i="44"/>
  <c r="V1724" i="5"/>
  <c r="V662" i="44"/>
  <c r="V673" i="44"/>
  <c r="AF163" i="6"/>
  <c r="AF227" i="6"/>
  <c r="AF244" i="6"/>
  <c r="AF233" i="6"/>
  <c r="AF234" i="6"/>
  <c r="AF228" i="6"/>
  <c r="AF17" i="6"/>
  <c r="AF251" i="6"/>
  <c r="AF232" i="6"/>
  <c r="AF240" i="6"/>
  <c r="AF249" i="6"/>
  <c r="AF239" i="6"/>
  <c r="AF252" i="6"/>
  <c r="AF230" i="6"/>
  <c r="AF246" i="6"/>
  <c r="AF245" i="6"/>
  <c r="AF248" i="6"/>
  <c r="AF250" i="6"/>
  <c r="AF235" i="6"/>
  <c r="AF254" i="6"/>
  <c r="AF12" i="9"/>
  <c r="AF226" i="6"/>
  <c r="AF253" i="6"/>
  <c r="AF236" i="6"/>
  <c r="AF229" i="6"/>
  <c r="AF237" i="6"/>
  <c r="AF242" i="6"/>
  <c r="AF241" i="6"/>
  <c r="AB1782" i="5"/>
  <c r="AB673" i="44"/>
  <c r="AB660" i="44"/>
  <c r="AB525" i="5"/>
  <c r="AB666" i="44"/>
  <c r="AG719" i="44"/>
  <c r="AG3968" i="44"/>
  <c r="AG691" i="44"/>
  <c r="AG729" i="44"/>
  <c r="AG3978" i="44"/>
  <c r="AG1722" i="5"/>
  <c r="AC723" i="44"/>
  <c r="AC3464" i="44"/>
  <c r="AC674" i="44"/>
  <c r="AG2303" i="44"/>
  <c r="AI1287" i="44"/>
  <c r="AH1862" i="44"/>
  <c r="AG443" i="44"/>
  <c r="AI2014" i="44"/>
  <c r="AF2941" i="44"/>
  <c r="AI2152" i="44"/>
  <c r="AI2159" i="44"/>
  <c r="AG2297" i="44"/>
  <c r="AG1722" i="44"/>
  <c r="AG315" i="44"/>
  <c r="AG414" i="5"/>
  <c r="AE2019" i="44"/>
  <c r="AI1148" i="44"/>
  <c r="AH1002" i="44"/>
  <c r="AE3310" i="44"/>
  <c r="AE1396" i="5"/>
  <c r="AK557" i="44"/>
  <c r="AH1583" i="44"/>
  <c r="AD1722" i="5"/>
  <c r="AI2307" i="44"/>
  <c r="AG1721" i="44"/>
  <c r="AI3440" i="44"/>
  <c r="AF1718" i="44"/>
  <c r="AI572" i="44"/>
  <c r="AF996" i="44"/>
  <c r="AG2428" i="44"/>
  <c r="AE445" i="44"/>
  <c r="AL1680" i="5"/>
  <c r="AF2302" i="44"/>
  <c r="AI1432" i="44"/>
  <c r="AF2553" i="44"/>
  <c r="AH2005" i="44"/>
  <c r="AH456" i="44"/>
  <c r="AE1718" i="44"/>
  <c r="AE1576" i="44"/>
  <c r="AH3325" i="44"/>
  <c r="AI3448" i="44"/>
  <c r="AH3954" i="44"/>
  <c r="AH2159" i="44"/>
  <c r="AI2154" i="44"/>
  <c r="AH570" i="44"/>
  <c r="AI2685" i="44"/>
  <c r="AI2017" i="44"/>
  <c r="AF1289" i="44"/>
  <c r="AE1436" i="44"/>
  <c r="AI4086" i="44"/>
  <c r="AG580" i="44"/>
  <c r="AI3059" i="44"/>
  <c r="AI3949" i="44"/>
  <c r="AF577" i="44"/>
  <c r="AH2300" i="44"/>
  <c r="AE2155" i="44"/>
  <c r="AG3195" i="44"/>
  <c r="AH3060" i="44"/>
  <c r="AF994" i="44"/>
  <c r="AH2150" i="44"/>
  <c r="AH2943" i="44"/>
  <c r="AH3569" i="44"/>
  <c r="AG3829" i="44"/>
  <c r="AI2938" i="44"/>
  <c r="AG569" i="44"/>
  <c r="AG675" i="5"/>
  <c r="AH1581" i="44"/>
  <c r="AE1137" i="44"/>
  <c r="AG1145" i="44"/>
  <c r="AE2679" i="44"/>
  <c r="AG2812" i="44"/>
  <c r="AD689" i="44"/>
  <c r="AH1571" i="44"/>
  <c r="AK559" i="44"/>
  <c r="AD310" i="5"/>
  <c r="AD305" i="5"/>
  <c r="AD319" i="5"/>
  <c r="AD316" i="5"/>
  <c r="AD304" i="5"/>
  <c r="AD318" i="5"/>
  <c r="AD314" i="5"/>
  <c r="AD315" i="5"/>
  <c r="AD309" i="5"/>
  <c r="AD311" i="5"/>
  <c r="AD306" i="5"/>
  <c r="AD312" i="5"/>
  <c r="AD313" i="5"/>
  <c r="AD307" i="5"/>
  <c r="AD317" i="5"/>
  <c r="AD308" i="5"/>
  <c r="AD12" i="52"/>
  <c r="AD13" i="2"/>
  <c r="AD678" i="2" s="1"/>
  <c r="AD12" i="59"/>
  <c r="AD13" i="44"/>
  <c r="AI2933" i="44"/>
  <c r="AF1727" i="44"/>
  <c r="AI3187" i="44"/>
  <c r="AI1137" i="44"/>
  <c r="AL561" i="44"/>
  <c r="AG2943" i="44"/>
  <c r="AG3823" i="44"/>
  <c r="AI1289" i="44"/>
  <c r="AF2684" i="44"/>
  <c r="AI2421" i="44"/>
  <c r="AI1144" i="5"/>
  <c r="AI3697" i="44"/>
  <c r="AF3579" i="44"/>
  <c r="AE2932" i="44"/>
  <c r="AF1140" i="44"/>
  <c r="AF1584" i="44"/>
  <c r="AH3444" i="44"/>
  <c r="AI3312" i="44"/>
  <c r="AI4075" i="44"/>
  <c r="AF3191" i="44"/>
  <c r="AI2944" i="44"/>
  <c r="AD1723" i="5"/>
  <c r="AH574" i="44"/>
  <c r="AF2008" i="44"/>
  <c r="AF2010" i="44"/>
  <c r="AF3441" i="44"/>
  <c r="AI3451" i="44"/>
  <c r="AG3065" i="44"/>
  <c r="AF2679" i="44"/>
  <c r="AF3310" i="44"/>
  <c r="AF1396" i="5"/>
  <c r="AI2423" i="44"/>
  <c r="AF1862" i="44"/>
  <c r="AI1002" i="44"/>
  <c r="AG3703" i="44"/>
  <c r="AH2436" i="44"/>
  <c r="AE3324" i="44"/>
  <c r="AD660" i="44"/>
  <c r="AD525" i="5"/>
  <c r="AH3693" i="44"/>
  <c r="AF2676" i="44"/>
  <c r="AF2562" i="44"/>
  <c r="AF3447" i="44"/>
  <c r="AH3949" i="44"/>
  <c r="AN566" i="44"/>
  <c r="AH1138" i="44"/>
  <c r="AI1577" i="44"/>
  <c r="AI1573" i="44"/>
  <c r="AF1288" i="44"/>
  <c r="AI2156" i="44"/>
  <c r="AG2162" i="44"/>
  <c r="AF1716" i="44"/>
  <c r="AE3450" i="44"/>
  <c r="AG1433" i="44"/>
  <c r="AH3061" i="44"/>
  <c r="AI991" i="44"/>
  <c r="AG2676" i="44"/>
  <c r="AE2308" i="44"/>
  <c r="AG1569" i="44"/>
  <c r="AG928" i="5"/>
  <c r="AG3316" i="44"/>
  <c r="AE1000" i="44"/>
  <c r="AG1860" i="44"/>
  <c r="AF991" i="44"/>
  <c r="AG2295" i="44"/>
  <c r="AG2016" i="44"/>
  <c r="AI1294" i="44"/>
  <c r="AI1147" i="44"/>
  <c r="AI2012" i="44"/>
  <c r="AI3311" i="44"/>
  <c r="AG3060" i="44"/>
  <c r="AH1861" i="44"/>
  <c r="AE2688" i="44"/>
  <c r="AI2689" i="44"/>
  <c r="AG3312" i="44"/>
  <c r="AF2011" i="44"/>
  <c r="AI3067" i="44"/>
  <c r="AH3189" i="44"/>
  <c r="AI452" i="44"/>
  <c r="AN555" i="44"/>
  <c r="AI3061" i="44"/>
  <c r="AI2297" i="44"/>
  <c r="AE3579" i="44"/>
  <c r="AF1429" i="44"/>
  <c r="AH1288" i="44"/>
  <c r="AG999" i="44"/>
  <c r="AE2017" i="44"/>
  <c r="AH575" i="44"/>
  <c r="AH2680" i="44"/>
  <c r="AG3577" i="44"/>
  <c r="AE1582" i="44"/>
  <c r="AH2682" i="44"/>
  <c r="AH2807" i="44"/>
  <c r="AJ566" i="2"/>
  <c r="AJ566" i="44"/>
  <c r="AG1436" i="44"/>
  <c r="AF3070" i="44"/>
  <c r="AF2308" i="44"/>
  <c r="AF3700" i="44"/>
  <c r="AH3066" i="44"/>
  <c r="AE447" i="44"/>
  <c r="AG3196" i="44"/>
  <c r="AI3948" i="44"/>
  <c r="AG3694" i="44"/>
  <c r="AD1768" i="5"/>
  <c r="AE3437" i="44"/>
  <c r="AE1432" i="5"/>
  <c r="AG1581" i="44"/>
  <c r="AI2937" i="44"/>
  <c r="AI2687" i="44"/>
  <c r="AG3699" i="44"/>
  <c r="AE2815" i="44"/>
  <c r="AF3576" i="44"/>
  <c r="AE446" i="44"/>
  <c r="AH992" i="44"/>
  <c r="AF1134" i="44"/>
  <c r="AF820" i="5"/>
  <c r="AE3061" i="44"/>
  <c r="AH3310" i="44"/>
  <c r="AH1396" i="5"/>
  <c r="AE1540" i="5"/>
  <c r="AG2810" i="44"/>
  <c r="AF3318" i="44"/>
  <c r="AE569" i="44"/>
  <c r="AE675" i="5"/>
  <c r="AH3057" i="44"/>
  <c r="AF2687" i="44"/>
  <c r="AG1141" i="44"/>
  <c r="AF3066" i="44"/>
  <c r="AI2934" i="44"/>
  <c r="AI1429" i="44"/>
  <c r="AG1430" i="44"/>
  <c r="AE327" i="44"/>
  <c r="AF2307" i="44"/>
  <c r="AE579" i="44"/>
  <c r="AE325" i="44"/>
  <c r="AH3832" i="44"/>
  <c r="AI2008" i="44"/>
  <c r="AG329" i="44"/>
  <c r="AF3692" i="44"/>
  <c r="AM564" i="44"/>
  <c r="AH3696" i="44"/>
  <c r="AE1134" i="44"/>
  <c r="AE820" i="5"/>
  <c r="AF2425" i="44"/>
  <c r="AG3566" i="44"/>
  <c r="AI4082" i="44"/>
  <c r="AG317" i="44"/>
  <c r="AL555" i="44"/>
  <c r="AG3325" i="44"/>
  <c r="AF3440" i="44"/>
  <c r="AF328" i="44"/>
  <c r="AG2004" i="44"/>
  <c r="AG1036" i="5"/>
  <c r="AI446" i="44"/>
  <c r="AF845" i="44"/>
  <c r="AG3704" i="44"/>
  <c r="AF3452" i="44"/>
  <c r="AF3321" i="44"/>
  <c r="AH322" i="44"/>
  <c r="AG3702" i="44"/>
  <c r="AF2297" i="44"/>
  <c r="AE1434" i="44"/>
  <c r="AG319" i="44"/>
  <c r="AF2303" i="44"/>
  <c r="AI1648" i="5"/>
  <c r="AI3194" i="44"/>
  <c r="AD1782" i="5"/>
  <c r="AG321" i="44"/>
  <c r="AG3692" i="44"/>
  <c r="AF2155" i="44"/>
  <c r="AH2558" i="44"/>
  <c r="AH3197" i="44"/>
  <c r="AH845" i="44"/>
  <c r="AI3320" i="44"/>
  <c r="AG3062" i="44"/>
  <c r="AF3704" i="44"/>
  <c r="AD663" i="44"/>
  <c r="AH3194" i="44"/>
  <c r="AE846" i="44"/>
  <c r="AE848" i="44"/>
  <c r="AF316" i="44"/>
  <c r="AI321" i="44"/>
  <c r="AH1863" i="44"/>
  <c r="AI320" i="44"/>
  <c r="AH846" i="44"/>
  <c r="AH848" i="44"/>
  <c r="AF856" i="44"/>
  <c r="AH858" i="44"/>
  <c r="AI318" i="44"/>
  <c r="AF1798" i="5"/>
  <c r="AF1784" i="5"/>
  <c r="AF314" i="5"/>
  <c r="AF309" i="5"/>
  <c r="AF317" i="5"/>
  <c r="AF319" i="5"/>
  <c r="AF318" i="5"/>
  <c r="AF306" i="5"/>
  <c r="AF316" i="5"/>
  <c r="AF13" i="2"/>
  <c r="AF720" i="2" s="1"/>
  <c r="AF1770" i="5"/>
  <c r="AF307" i="5"/>
  <c r="AF308" i="5"/>
  <c r="AF304" i="5"/>
  <c r="AF310" i="5"/>
  <c r="AF315" i="5"/>
  <c r="AF312" i="5"/>
  <c r="AF311" i="5"/>
  <c r="AF305" i="5"/>
  <c r="AF313" i="5"/>
  <c r="AF1756" i="5"/>
  <c r="AF12" i="52"/>
  <c r="AF1772" i="5"/>
  <c r="AF1786" i="5"/>
  <c r="AF1771" i="5"/>
  <c r="AF1758" i="5"/>
  <c r="AF1773" i="5"/>
  <c r="AF1801" i="5"/>
  <c r="AF1800" i="5"/>
  <c r="AF1788" i="5"/>
  <c r="AF1759" i="5"/>
  <c r="AF1799" i="5"/>
  <c r="AF1757" i="5"/>
  <c r="AF1785" i="5"/>
  <c r="AF1802" i="5"/>
  <c r="AF1760" i="5"/>
  <c r="AF1787" i="5"/>
  <c r="AF12" i="59"/>
  <c r="AF13" i="44"/>
  <c r="AF1774" i="5"/>
  <c r="AF722" i="44"/>
  <c r="AF3844" i="44"/>
  <c r="AF684" i="44"/>
  <c r="AF1717" i="5"/>
  <c r="AF692" i="44"/>
  <c r="AF728" i="44"/>
  <c r="AF3850" i="44"/>
  <c r="AA660" i="44"/>
  <c r="AA525" i="5"/>
  <c r="AA691" i="44"/>
  <c r="AA1723" i="5"/>
  <c r="AA716" i="44"/>
  <c r="AA3203" i="44"/>
  <c r="AA720" i="44"/>
  <c r="AA3207" i="44"/>
  <c r="AA666" i="44"/>
  <c r="AA689" i="44"/>
  <c r="AA669" i="44"/>
  <c r="AJ1288" i="5"/>
  <c r="AL17" i="6"/>
  <c r="AL229" i="6"/>
  <c r="AL250" i="6"/>
  <c r="AL230" i="6"/>
  <c r="AL235" i="6"/>
  <c r="AL236" i="6"/>
  <c r="AL227" i="6"/>
  <c r="AL253" i="6"/>
  <c r="AL232" i="6"/>
  <c r="AL12" i="9"/>
  <c r="AL240" i="6"/>
  <c r="AL239" i="6"/>
  <c r="AL246" i="6"/>
  <c r="AL254" i="6"/>
  <c r="AL226" i="6"/>
  <c r="AL244" i="6"/>
  <c r="AL228" i="6"/>
  <c r="AL249" i="6"/>
  <c r="AL237" i="6"/>
  <c r="AL251" i="6"/>
  <c r="AL248" i="6"/>
  <c r="AL245" i="6"/>
  <c r="AL252" i="6"/>
  <c r="AL233" i="6"/>
  <c r="AL241" i="6"/>
  <c r="AL163" i="6"/>
  <c r="AL242" i="6"/>
  <c r="AL234" i="6"/>
  <c r="AN1432" i="5"/>
  <c r="AH685" i="44"/>
  <c r="AK1252" i="5"/>
  <c r="AL1144" i="5"/>
  <c r="AL639" i="5"/>
  <c r="AN678" i="44"/>
  <c r="AN602" i="5"/>
  <c r="AM1504" i="5"/>
  <c r="AL691" i="44"/>
  <c r="AH690" i="44"/>
  <c r="AK690" i="44"/>
  <c r="AL678" i="44"/>
  <c r="AL602" i="5"/>
  <c r="AH729" i="44"/>
  <c r="AH4105" i="44"/>
  <c r="AM1216" i="5"/>
  <c r="AM1324" i="5"/>
  <c r="AN820" i="5"/>
  <c r="AL682" i="44"/>
  <c r="AJ687" i="44"/>
  <c r="AH717" i="44"/>
  <c r="AH4093" i="44"/>
  <c r="AM748" i="5"/>
  <c r="AJ1540" i="5"/>
  <c r="AK1108" i="5"/>
  <c r="AK1504" i="5"/>
  <c r="AM1432" i="5"/>
  <c r="AJ1072" i="5"/>
  <c r="AN675" i="5"/>
  <c r="AN216" i="5"/>
  <c r="AM216" i="5"/>
  <c r="AJ222" i="5"/>
  <c r="AL1216" i="5"/>
  <c r="AN892" i="5"/>
  <c r="AK892" i="5"/>
  <c r="AM220" i="5"/>
  <c r="AK1540" i="5"/>
  <c r="AK1216" i="5"/>
  <c r="AJ689" i="44"/>
  <c r="AK221" i="5"/>
  <c r="AJ215" i="5"/>
  <c r="AJ211" i="5"/>
  <c r="AJ221" i="5"/>
  <c r="AJ214" i="5"/>
  <c r="AK219" i="5"/>
  <c r="Z1768" i="5"/>
  <c r="Z1721" i="5"/>
  <c r="Z1724" i="5"/>
  <c r="Z725" i="44"/>
  <c r="Z3085" i="44"/>
  <c r="Z685" i="44"/>
  <c r="Z667" i="44"/>
  <c r="Z679" i="44"/>
  <c r="Z669" i="44"/>
  <c r="R81" i="5"/>
  <c r="R84" i="5"/>
  <c r="P992" i="44"/>
  <c r="R1576" i="44"/>
  <c r="S263" i="5"/>
  <c r="M1283" i="44"/>
  <c r="O1279" i="44"/>
  <c r="O856" i="5"/>
  <c r="S1722" i="44"/>
  <c r="P1072" i="5"/>
  <c r="Q995" i="44"/>
  <c r="K1000" i="5"/>
  <c r="P991" i="44"/>
  <c r="P1294" i="44"/>
  <c r="L1000" i="5"/>
  <c r="M1140" i="44"/>
  <c r="M997" i="44"/>
  <c r="Q993" i="44"/>
  <c r="O1434" i="44"/>
  <c r="P994" i="44"/>
  <c r="Q1286" i="44"/>
  <c r="S1569" i="44"/>
  <c r="S928" i="5"/>
  <c r="S994" i="44"/>
  <c r="Q1137" i="44"/>
  <c r="L856" i="5"/>
  <c r="Q1727" i="44"/>
  <c r="Q1281" i="44"/>
  <c r="P1293" i="44"/>
  <c r="M1148" i="44"/>
  <c r="Q1571" i="44"/>
  <c r="J1000" i="5"/>
  <c r="M999" i="44"/>
  <c r="M995" i="44"/>
  <c r="R1861" i="44"/>
  <c r="R1434" i="44"/>
  <c r="O263" i="5"/>
  <c r="P1429" i="44"/>
  <c r="N1317" i="44"/>
  <c r="L451" i="5"/>
  <c r="M998" i="44"/>
  <c r="P1436" i="44"/>
  <c r="N1322" i="44"/>
  <c r="P993" i="44"/>
  <c r="S1434" i="44"/>
  <c r="S1866" i="44"/>
  <c r="N1294" i="44"/>
  <c r="R1871" i="44"/>
  <c r="Q1139" i="44"/>
  <c r="S1872" i="44"/>
  <c r="N1427" i="44"/>
  <c r="N1466" i="44"/>
  <c r="S1294" i="44"/>
  <c r="S2011" i="44"/>
  <c r="P1582" i="44"/>
  <c r="N1287" i="44"/>
  <c r="R451" i="5"/>
  <c r="N1181" i="44"/>
  <c r="M1141" i="44"/>
  <c r="P996" i="44"/>
  <c r="Q1581" i="44"/>
  <c r="P1425" i="44"/>
  <c r="P1581" i="44"/>
  <c r="P1138" i="44"/>
  <c r="N1036" i="5"/>
  <c r="R989" i="44"/>
  <c r="R784" i="5"/>
  <c r="P1143" i="44"/>
  <c r="M1149" i="44"/>
  <c r="S1148" i="44"/>
  <c r="Q1575" i="44"/>
  <c r="Q1580" i="44"/>
  <c r="O990" i="44"/>
  <c r="M1072" i="5"/>
  <c r="M1284" i="44"/>
  <c r="O1142" i="44"/>
  <c r="N1321" i="44"/>
  <c r="R1870" i="44"/>
  <c r="Q1436" i="44"/>
  <c r="N1438" i="44"/>
  <c r="K994" i="44"/>
  <c r="O1145" i="44"/>
  <c r="S1145" i="44"/>
  <c r="M1139" i="44"/>
  <c r="P1284" i="44"/>
  <c r="N1143" i="44"/>
  <c r="L1142" i="44"/>
  <c r="J853" i="44"/>
  <c r="M858" i="44"/>
  <c r="O273" i="44"/>
  <c r="Q847" i="44"/>
  <c r="S1860" i="44"/>
  <c r="P319" i="44"/>
  <c r="S854" i="44"/>
  <c r="S329" i="44"/>
  <c r="N928" i="5"/>
  <c r="K851" i="44"/>
  <c r="S1429" i="44"/>
  <c r="N1316" i="44"/>
  <c r="M1134" i="44"/>
  <c r="M820" i="5"/>
  <c r="N357" i="44"/>
  <c r="N894" i="44"/>
  <c r="Q1135" i="44"/>
  <c r="P1000" i="5"/>
  <c r="S1426" i="44"/>
  <c r="Q328" i="44"/>
  <c r="O1001" i="44"/>
  <c r="R857" i="44"/>
  <c r="N1425" i="44"/>
  <c r="O323" i="44"/>
  <c r="P1139" i="44"/>
  <c r="Q329" i="44"/>
  <c r="S315" i="44"/>
  <c r="S414" i="5"/>
  <c r="P1578" i="44"/>
  <c r="N358" i="44"/>
  <c r="S856" i="44"/>
  <c r="O1290" i="44"/>
  <c r="P964" i="5"/>
  <c r="S1725" i="44"/>
  <c r="L854" i="44"/>
  <c r="O328" i="44"/>
  <c r="J850" i="44"/>
  <c r="N855" i="44"/>
  <c r="Q322" i="44"/>
  <c r="N854" i="44"/>
  <c r="J855" i="44"/>
  <c r="S859" i="44"/>
  <c r="O324" i="44"/>
  <c r="K999" i="44"/>
  <c r="P856" i="44"/>
  <c r="O859" i="44"/>
  <c r="J848" i="44"/>
  <c r="N882" i="44"/>
  <c r="O330" i="44"/>
  <c r="N672" i="44"/>
  <c r="Q852" i="44"/>
  <c r="N884" i="44"/>
  <c r="N359" i="44"/>
  <c r="L851" i="44"/>
  <c r="M1280" i="44"/>
  <c r="O855" i="44"/>
  <c r="O274" i="44"/>
  <c r="O852" i="44"/>
  <c r="K672" i="44"/>
  <c r="P1570" i="44"/>
  <c r="N848" i="44"/>
  <c r="N355" i="44"/>
  <c r="R13" i="2"/>
  <c r="R13" i="44"/>
  <c r="R12" i="10"/>
  <c r="R12" i="59"/>
  <c r="R1718" i="5"/>
  <c r="R671" i="44"/>
  <c r="U436" i="2"/>
  <c r="U436" i="44"/>
  <c r="U1716" i="5"/>
  <c r="U1714" i="5"/>
  <c r="U1722" i="5"/>
  <c r="U439" i="44"/>
  <c r="U439" i="2"/>
  <c r="U1723" i="5"/>
  <c r="U661" i="44"/>
  <c r="U667" i="44"/>
  <c r="AB2814" i="44"/>
  <c r="Y2561" i="44"/>
  <c r="W693" i="44"/>
  <c r="AC1859" i="44"/>
  <c r="AC1000" i="5"/>
  <c r="AD1868" i="44"/>
  <c r="N681" i="44"/>
  <c r="AC1576" i="44"/>
  <c r="AC2302" i="44"/>
  <c r="AC3311" i="44"/>
  <c r="Y2149" i="44"/>
  <c r="Y1072" i="5"/>
  <c r="AD1726" i="44"/>
  <c r="AC2006" i="44"/>
  <c r="AD2429" i="44"/>
  <c r="AB1723" i="44"/>
  <c r="AA844" i="44"/>
  <c r="AA748" i="5"/>
  <c r="Z2935" i="44"/>
  <c r="AC2004" i="44"/>
  <c r="AC1036" i="5"/>
  <c r="AD2812" i="44"/>
  <c r="Z2675" i="44"/>
  <c r="Z1216" i="5"/>
  <c r="AA2427" i="44"/>
  <c r="AC1432" i="44"/>
  <c r="X728" i="44"/>
  <c r="X2834" i="44"/>
  <c r="N690" i="44"/>
  <c r="AB1860" i="44"/>
  <c r="AG555" i="44"/>
  <c r="AG555" i="2"/>
  <c r="AC1291" i="44"/>
  <c r="M686" i="44"/>
  <c r="AD2685" i="44"/>
  <c r="AD2930" i="44"/>
  <c r="Z2425" i="44"/>
  <c r="Z2556" i="44"/>
  <c r="AA442" i="44"/>
  <c r="AA639" i="5"/>
  <c r="Y578" i="44"/>
  <c r="Z1582" i="44"/>
  <c r="Z1001" i="44"/>
  <c r="AB1869" i="44"/>
  <c r="Z1726" i="44"/>
  <c r="Z2159" i="44"/>
  <c r="AD2018" i="44"/>
  <c r="AA584" i="44"/>
  <c r="AA2680" i="44"/>
  <c r="Z2161" i="44"/>
  <c r="AA2004" i="44"/>
  <c r="AA1036" i="5"/>
  <c r="Z2433" i="44"/>
  <c r="AC3196" i="44"/>
  <c r="AB2434" i="44"/>
  <c r="AD1724" i="44"/>
  <c r="AA551" i="2"/>
  <c r="AA551" i="44"/>
  <c r="AA377" i="5"/>
  <c r="Y2683" i="44"/>
  <c r="AC572" i="44"/>
  <c r="Y2012" i="44"/>
  <c r="AG561" i="2"/>
  <c r="AG561" i="44"/>
  <c r="AB1865" i="44"/>
  <c r="Z2939" i="44"/>
  <c r="Z1141" i="44"/>
  <c r="AD3325" i="44"/>
  <c r="AD1291" i="44"/>
  <c r="AC1140" i="44"/>
  <c r="AD1579" i="44"/>
  <c r="AC1283" i="44"/>
  <c r="AC3070" i="44"/>
  <c r="AD1578" i="44"/>
  <c r="AD1288" i="44"/>
  <c r="AB1576" i="44"/>
  <c r="Y1288" i="5"/>
  <c r="X1721" i="5"/>
  <c r="AA1282" i="44"/>
  <c r="Z2934" i="44"/>
  <c r="AB1575" i="44"/>
  <c r="AC1861" i="44"/>
  <c r="AB456" i="44"/>
  <c r="AB1866" i="44"/>
  <c r="AD1612" i="5"/>
  <c r="Q678" i="44"/>
  <c r="Q602" i="5"/>
  <c r="AA1714" i="44"/>
  <c r="AA964" i="5"/>
  <c r="X551" i="2"/>
  <c r="X551" i="44"/>
  <c r="X377" i="5"/>
  <c r="AA1866" i="44"/>
  <c r="AD3056" i="44"/>
  <c r="AD1324" i="5"/>
  <c r="AB2301" i="44"/>
  <c r="AC2012" i="44"/>
  <c r="Z2806" i="44"/>
  <c r="AB1720" i="44"/>
  <c r="AB2425" i="44"/>
  <c r="AD3195" i="44"/>
  <c r="AC551" i="44"/>
  <c r="AC551" i="2"/>
  <c r="AC377" i="5"/>
  <c r="AD1719" i="44"/>
  <c r="Y2431" i="44"/>
  <c r="AG209" i="5"/>
  <c r="AG206" i="5"/>
  <c r="AD1433" i="44"/>
  <c r="Z2557" i="44"/>
  <c r="AA457" i="44"/>
  <c r="AD2940" i="44"/>
  <c r="AB1294" i="44"/>
  <c r="AC1576" i="5"/>
  <c r="Y1573" i="44"/>
  <c r="R681" i="44"/>
  <c r="Y1428" i="44"/>
  <c r="AA2803" i="44"/>
  <c r="AB3066" i="44"/>
  <c r="Z2688" i="44"/>
  <c r="AC1137" i="44"/>
  <c r="AA989" i="44"/>
  <c r="AA784" i="5"/>
  <c r="AD3311" i="44"/>
  <c r="AC2944" i="44"/>
  <c r="AD1680" i="5"/>
  <c r="AC455" i="44"/>
  <c r="Y2011" i="44"/>
  <c r="AB570" i="44"/>
  <c r="AD2435" i="44"/>
  <c r="AA1680" i="5"/>
  <c r="AC2934" i="44"/>
  <c r="AB1143" i="44"/>
  <c r="AC1149" i="44"/>
  <c r="P683" i="44"/>
  <c r="AA3061" i="44"/>
  <c r="Z1724" i="44"/>
  <c r="M683" i="44"/>
  <c r="AB3187" i="44"/>
  <c r="Y2300" i="44"/>
  <c r="AA2149" i="44"/>
  <c r="AA1072" i="5"/>
  <c r="W209" i="5"/>
  <c r="W206" i="5"/>
  <c r="AA455" i="44"/>
  <c r="AF565" i="44"/>
  <c r="AF565" i="2"/>
  <c r="AB1424" i="44"/>
  <c r="AB892" i="5"/>
  <c r="V681" i="44"/>
  <c r="U693" i="44"/>
  <c r="R692" i="44"/>
  <c r="J680" i="44"/>
  <c r="AD3446" i="44"/>
  <c r="V683" i="44"/>
  <c r="Y993" i="44"/>
  <c r="AA1148" i="44"/>
  <c r="AA2675" i="44"/>
  <c r="AA1216" i="5"/>
  <c r="X682" i="44"/>
  <c r="Y2807" i="44"/>
  <c r="AB1145" i="44"/>
  <c r="Q693" i="44"/>
  <c r="AB1578" i="44"/>
  <c r="X680" i="44"/>
  <c r="AC1285" i="44"/>
  <c r="Z1429" i="44"/>
  <c r="AD2807" i="44"/>
  <c r="K681" i="44"/>
  <c r="Z2809" i="44"/>
  <c r="AC1432" i="5"/>
  <c r="AA572" i="44"/>
  <c r="AA2157" i="44"/>
  <c r="AA1279" i="44"/>
  <c r="AA856" i="5"/>
  <c r="AB565" i="44"/>
  <c r="AB565" i="2"/>
  <c r="AB575" i="44"/>
  <c r="AA2160" i="44"/>
  <c r="AD3064" i="44"/>
  <c r="AA1429" i="44"/>
  <c r="X209" i="5"/>
  <c r="X206" i="5"/>
  <c r="X435" i="2"/>
  <c r="X435" i="44"/>
  <c r="AD2154" i="44"/>
  <c r="Y1576" i="44"/>
  <c r="AD1139" i="44"/>
  <c r="AC2158" i="44"/>
  <c r="AC573" i="44"/>
  <c r="AB1433" i="44"/>
  <c r="Z1574" i="44"/>
  <c r="AC552" i="44"/>
  <c r="AC552" i="2"/>
  <c r="AD2561" i="44"/>
  <c r="L678" i="44"/>
  <c r="L602" i="5"/>
  <c r="AD1431" i="44"/>
  <c r="AB996" i="44"/>
  <c r="Y551" i="2"/>
  <c r="Y551" i="44"/>
  <c r="Y377" i="5"/>
  <c r="Y1723" i="44"/>
  <c r="AC1581" i="44"/>
  <c r="S693" i="44"/>
  <c r="AD2432" i="44"/>
  <c r="X715" i="44"/>
  <c r="X2821" i="44"/>
  <c r="AD3194" i="44"/>
  <c r="AB1716" i="44"/>
  <c r="P690" i="44"/>
  <c r="T680" i="44"/>
  <c r="AA315" i="44"/>
  <c r="AA414" i="5"/>
  <c r="U681" i="44"/>
  <c r="AE561" i="2"/>
  <c r="AE561" i="44"/>
  <c r="Z2676" i="44"/>
  <c r="Z554" i="2"/>
  <c r="Z554" i="44"/>
  <c r="AD1573" i="44"/>
  <c r="AC2295" i="44"/>
  <c r="AD2161" i="44"/>
  <c r="AD2307" i="44"/>
  <c r="AA552" i="2"/>
  <c r="AA552" i="44"/>
  <c r="AF563" i="2"/>
  <c r="AF563" i="44"/>
  <c r="AC3185" i="44"/>
  <c r="Z571" i="44"/>
  <c r="AC990" i="44"/>
  <c r="AD1281" i="44"/>
  <c r="AC1862" i="44"/>
  <c r="AD2944" i="44"/>
  <c r="AA3058" i="44"/>
  <c r="AE551" i="44"/>
  <c r="AE551" i="2"/>
  <c r="AE377" i="5"/>
  <c r="Y2152" i="44"/>
  <c r="AA1281" i="44"/>
  <c r="AD552" i="44"/>
  <c r="AD552" i="2"/>
  <c r="AB3189" i="44"/>
  <c r="AA3056" i="44"/>
  <c r="AA1324" i="5"/>
  <c r="AG554" i="44"/>
  <c r="AG554" i="2"/>
  <c r="AG551" i="2"/>
  <c r="AG551" i="44"/>
  <c r="AG377" i="5"/>
  <c r="AC2153" i="44"/>
  <c r="AB2557" i="44"/>
  <c r="AA2940" i="44"/>
  <c r="Z562" i="44"/>
  <c r="Z562" i="2"/>
  <c r="AD3312" i="44"/>
  <c r="AD1718" i="44"/>
  <c r="AD1504" i="5"/>
  <c r="AE552" i="44"/>
  <c r="AE552" i="2"/>
  <c r="AF555" i="2"/>
  <c r="AF555" i="44"/>
  <c r="Z1575" i="44"/>
  <c r="AB2690" i="44"/>
  <c r="Q680" i="44"/>
  <c r="AD2552" i="44"/>
  <c r="AA2006" i="44"/>
  <c r="AE209" i="5"/>
  <c r="AE206" i="5"/>
  <c r="Z1003" i="44"/>
  <c r="AA566" i="44"/>
  <c r="AA566" i="2"/>
  <c r="AA1727" i="44"/>
  <c r="V687" i="44"/>
  <c r="AC2689" i="44"/>
  <c r="J687" i="44"/>
  <c r="AA2938" i="44"/>
  <c r="AC3061" i="44"/>
  <c r="Z1142" i="44"/>
  <c r="S678" i="44"/>
  <c r="S602" i="5"/>
  <c r="AA2153" i="44"/>
  <c r="Z2679" i="44"/>
  <c r="AA1579" i="44"/>
  <c r="AA994" i="44"/>
  <c r="AC1280" i="44"/>
  <c r="X433" i="2"/>
  <c r="X433" i="44"/>
  <c r="M680" i="44"/>
  <c r="AB3194" i="44"/>
  <c r="AA2301" i="44"/>
  <c r="AB1281" i="44"/>
  <c r="Z2422" i="44"/>
  <c r="AA563" i="2"/>
  <c r="AA563" i="44"/>
  <c r="AG553" i="2"/>
  <c r="AG553" i="44"/>
  <c r="AA2014" i="44"/>
  <c r="AA2804" i="44"/>
  <c r="AB2436" i="44"/>
  <c r="AA845" i="44"/>
  <c r="V685" i="44"/>
  <c r="Z1149" i="44"/>
  <c r="Y2013" i="44"/>
  <c r="AE211" i="5"/>
  <c r="AB3070" i="44"/>
  <c r="AD559" i="2"/>
  <c r="AD559" i="44"/>
  <c r="AC748" i="5"/>
  <c r="AC844" i="44"/>
  <c r="Z996" i="44"/>
  <c r="W686" i="44"/>
  <c r="AB558" i="44"/>
  <c r="AB558" i="2"/>
  <c r="AB2817" i="44"/>
  <c r="AA316" i="44"/>
  <c r="AD1728" i="44"/>
  <c r="X1719" i="5"/>
  <c r="AB1144" i="44"/>
  <c r="V690" i="44"/>
  <c r="AD326" i="44"/>
  <c r="Y327" i="44"/>
  <c r="AB3064" i="44"/>
  <c r="AC564" i="2"/>
  <c r="AC564" i="44"/>
  <c r="AB1728" i="44"/>
  <c r="AB217" i="5"/>
  <c r="AE564" i="44"/>
  <c r="AE564" i="2"/>
  <c r="X552" i="44"/>
  <c r="X552" i="2"/>
  <c r="S684" i="44"/>
  <c r="Y216" i="5"/>
  <c r="U220" i="5"/>
  <c r="Z217" i="5"/>
  <c r="AC2427" i="44"/>
  <c r="AA446" i="44"/>
  <c r="Z1437" i="44"/>
  <c r="Q683" i="44"/>
  <c r="AB210" i="5"/>
  <c r="AA317" i="44"/>
  <c r="AC1725" i="44"/>
  <c r="AB1430" i="44"/>
  <c r="AD2014" i="44"/>
  <c r="AC2559" i="44"/>
  <c r="Z322" i="44"/>
  <c r="AD329" i="44"/>
  <c r="AC2550" i="44"/>
  <c r="AA2555" i="44"/>
  <c r="AA2816" i="44"/>
  <c r="AA2690" i="44"/>
  <c r="AC329" i="44"/>
  <c r="Y1717" i="44"/>
  <c r="AD446" i="44"/>
  <c r="Z1439" i="44"/>
  <c r="Y1429" i="44"/>
  <c r="AD322" i="44"/>
  <c r="AI218" i="5"/>
  <c r="AD1036" i="5"/>
  <c r="AD2004" i="44"/>
  <c r="AD859" i="44"/>
  <c r="Z1859" i="44"/>
  <c r="Z1000" i="5"/>
  <c r="AC328" i="44"/>
  <c r="X668" i="44"/>
  <c r="AG219" i="5"/>
  <c r="AA2428" i="44"/>
  <c r="AB2150" i="44"/>
  <c r="AA1140" i="44"/>
  <c r="Y322" i="44"/>
  <c r="V692" i="44"/>
  <c r="Z584" i="44"/>
  <c r="AB3067" i="44"/>
  <c r="AD1576" i="5"/>
  <c r="AC221" i="5"/>
  <c r="X661" i="44"/>
  <c r="AE558" i="2"/>
  <c r="AE558" i="44"/>
  <c r="AB852" i="44"/>
  <c r="Y320" i="44"/>
  <c r="AB850" i="44"/>
  <c r="AG217" i="5"/>
  <c r="W213" i="5"/>
  <c r="V212" i="5"/>
  <c r="W685" i="44"/>
  <c r="AA320" i="44"/>
  <c r="Z1722" i="44"/>
  <c r="AD325" i="44"/>
  <c r="Z321" i="44"/>
  <c r="AA2303" i="44"/>
  <c r="AD854" i="44"/>
  <c r="AB323" i="44"/>
  <c r="AB851" i="44"/>
  <c r="T217" i="5"/>
  <c r="Z845" i="44"/>
  <c r="U219" i="5"/>
  <c r="AD219" i="5"/>
  <c r="X672" i="44"/>
  <c r="V217" i="5"/>
  <c r="Y217" i="5"/>
  <c r="W212" i="5"/>
  <c r="Y223" i="5"/>
  <c r="U210" i="5"/>
  <c r="AE212" i="5"/>
  <c r="AI224" i="5"/>
  <c r="U216" i="5"/>
  <c r="W214" i="5"/>
  <c r="Z221" i="5"/>
  <c r="Y224" i="5"/>
  <c r="W215" i="5"/>
  <c r="AC849" i="44"/>
  <c r="X213" i="5"/>
  <c r="Z326" i="44"/>
  <c r="AI219" i="5"/>
  <c r="X2161" i="44"/>
  <c r="U450" i="44"/>
  <c r="X1575" i="44"/>
  <c r="V1289" i="44"/>
  <c r="X448" i="44"/>
  <c r="U1729" i="44"/>
  <c r="U2164" i="44"/>
  <c r="W2558" i="44"/>
  <c r="U1757" i="5"/>
  <c r="T1149" i="44"/>
  <c r="X453" i="44"/>
  <c r="V577" i="44"/>
  <c r="V1436" i="44"/>
  <c r="X1135" i="44"/>
  <c r="T2017" i="44"/>
  <c r="V2006" i="44"/>
  <c r="U1873" i="44"/>
  <c r="V1800" i="5"/>
  <c r="S13" i="2"/>
  <c r="S12" i="59"/>
  <c r="S13" i="44"/>
  <c r="S12" i="10"/>
  <c r="U1583" i="44"/>
  <c r="T1430" i="44"/>
  <c r="V1723" i="44"/>
  <c r="U1570" i="44"/>
  <c r="X2675" i="44"/>
  <c r="X1216" i="5"/>
  <c r="X2679" i="44"/>
  <c r="Q210" i="5"/>
  <c r="U1432" i="44"/>
  <c r="U582" i="44"/>
  <c r="U2013" i="44"/>
  <c r="W325" i="44"/>
  <c r="Y1721" i="5"/>
  <c r="X2160" i="44"/>
  <c r="W1798" i="5"/>
  <c r="W1796" i="5"/>
  <c r="V2151" i="44"/>
  <c r="T1729" i="44"/>
  <c r="W1716" i="44"/>
  <c r="X571" i="44"/>
  <c r="T1723" i="44"/>
  <c r="X2018" i="44"/>
  <c r="T2004" i="44"/>
  <c r="T1036" i="5"/>
  <c r="V2017" i="44"/>
  <c r="S671" i="44"/>
  <c r="U1580" i="44"/>
  <c r="U1862" i="44"/>
  <c r="V849" i="44"/>
  <c r="X1145" i="44"/>
  <c r="U2010" i="44"/>
  <c r="X1873" i="44"/>
  <c r="X2298" i="44"/>
  <c r="U329" i="44"/>
  <c r="W847" i="44"/>
  <c r="V323" i="44"/>
  <c r="V1145" i="44"/>
  <c r="V319" i="44"/>
  <c r="AJ11" i="52"/>
  <c r="AJ11" i="59"/>
  <c r="G14" i="96"/>
  <c r="Y718" i="44"/>
  <c r="Y2951" i="44"/>
  <c r="O668" i="44"/>
  <c r="AI1720" i="5"/>
  <c r="Q664" i="44"/>
  <c r="AG718" i="44"/>
  <c r="AG3967" i="44"/>
  <c r="AG446" i="44"/>
  <c r="AH2435" i="44"/>
  <c r="AE1291" i="44"/>
  <c r="AG2935" i="44"/>
  <c r="AI3691" i="44"/>
  <c r="AI1504" i="5"/>
  <c r="AE1573" i="44"/>
  <c r="AJ563" i="44"/>
  <c r="AJ563" i="2"/>
  <c r="AH3190" i="44"/>
  <c r="AE3448" i="44"/>
  <c r="AF2295" i="44"/>
  <c r="AF2560" i="44"/>
  <c r="AI571" i="44"/>
  <c r="AE1576" i="5"/>
  <c r="AF451" i="5"/>
  <c r="AE3063" i="44"/>
  <c r="AH3960" i="44"/>
  <c r="AE3451" i="44"/>
  <c r="AI3822" i="44"/>
  <c r="AN564" i="44"/>
  <c r="AI3828" i="44"/>
  <c r="U13" i="9"/>
  <c r="V993" i="44"/>
  <c r="V2009" i="44"/>
  <c r="T455" i="44"/>
  <c r="X991" i="44"/>
  <c r="X2008" i="44"/>
  <c r="X1864" i="44"/>
  <c r="X1437" i="44"/>
  <c r="X2154" i="44"/>
  <c r="U1574" i="44"/>
  <c r="O209" i="5"/>
  <c r="O206" i="5"/>
  <c r="W1139" i="44"/>
  <c r="U990" i="44"/>
  <c r="X1288" i="44"/>
  <c r="X2688" i="44"/>
  <c r="V1294" i="44"/>
  <c r="W2008" i="44"/>
  <c r="V1866" i="44"/>
  <c r="X996" i="44"/>
  <c r="U1286" i="44"/>
  <c r="V2164" i="44"/>
  <c r="V1859" i="44"/>
  <c r="V1000" i="5"/>
  <c r="W569" i="44"/>
  <c r="W675" i="5"/>
  <c r="X1726" i="44"/>
  <c r="V2308" i="44"/>
  <c r="U1439" i="44"/>
  <c r="W2436" i="44"/>
  <c r="W578" i="44"/>
  <c r="W2424" i="44"/>
  <c r="T1721" i="44"/>
  <c r="X2425" i="44"/>
  <c r="T1148" i="44"/>
  <c r="V443" i="44"/>
  <c r="T1859" i="44"/>
  <c r="T1000" i="5"/>
  <c r="V2431" i="44"/>
  <c r="V1772" i="5"/>
  <c r="W2556" i="44"/>
  <c r="V2160" i="44"/>
  <c r="W1868" i="44"/>
  <c r="W1429" i="44"/>
  <c r="U444" i="44"/>
  <c r="W2012" i="44"/>
  <c r="T1715" i="44"/>
  <c r="W445" i="44"/>
  <c r="U1871" i="44"/>
  <c r="V570" i="44"/>
  <c r="U1137" i="44"/>
  <c r="X1430" i="44"/>
  <c r="U2300" i="44"/>
  <c r="W2561" i="44"/>
  <c r="T1139" i="44"/>
  <c r="W1439" i="44"/>
  <c r="U2308" i="44"/>
  <c r="T456" i="44"/>
  <c r="W2163" i="44"/>
  <c r="U315" i="44"/>
  <c r="U414" i="5"/>
  <c r="V1871" i="44"/>
  <c r="U1424" i="44"/>
  <c r="U892" i="5"/>
  <c r="X2429" i="44"/>
  <c r="W449" i="44"/>
  <c r="W1873" i="44"/>
  <c r="W1729" i="44"/>
  <c r="U1148" i="44"/>
  <c r="U1426" i="44"/>
  <c r="V1579" i="44"/>
  <c r="X1870" i="44"/>
  <c r="W1438" i="44"/>
  <c r="V450" i="44"/>
  <c r="T1759" i="5"/>
  <c r="V579" i="44"/>
  <c r="T451" i="44"/>
  <c r="T1569" i="44"/>
  <c r="T928" i="5"/>
  <c r="W2428" i="44"/>
  <c r="W1574" i="44"/>
  <c r="W1433" i="44"/>
  <c r="X2555" i="44"/>
  <c r="V2305" i="44"/>
  <c r="W2160" i="44"/>
  <c r="U2008" i="44"/>
  <c r="W2150" i="44"/>
  <c r="W1430" i="44"/>
  <c r="T2009" i="44"/>
  <c r="X444" i="44"/>
  <c r="V1720" i="44"/>
  <c r="U1431" i="44"/>
  <c r="U1572" i="44"/>
  <c r="U1428" i="44"/>
  <c r="T2160" i="44"/>
  <c r="W2433" i="44"/>
  <c r="X1140" i="44"/>
  <c r="X1723" i="44"/>
  <c r="V1001" i="44"/>
  <c r="V2423" i="44"/>
  <c r="V1865" i="44"/>
  <c r="W1720" i="44"/>
  <c r="T1424" i="44"/>
  <c r="T892" i="5"/>
  <c r="V1293" i="44"/>
  <c r="W991" i="44"/>
  <c r="W1290" i="44"/>
  <c r="W1728" i="44"/>
  <c r="U1146" i="44"/>
  <c r="T1287" i="44"/>
  <c r="M1680" i="5"/>
  <c r="X2157" i="44"/>
  <c r="X1573" i="44"/>
  <c r="V2150" i="44"/>
  <c r="X2011" i="44"/>
  <c r="V457" i="44"/>
  <c r="X2685" i="44"/>
  <c r="W2425" i="44"/>
  <c r="V1429" i="44"/>
  <c r="T1799" i="5"/>
  <c r="U2004" i="44"/>
  <c r="U1036" i="5"/>
  <c r="V1722" i="44"/>
  <c r="U1438" i="44"/>
  <c r="T1788" i="5"/>
  <c r="T2153" i="44"/>
  <c r="V1786" i="5"/>
  <c r="U456" i="44"/>
  <c r="X2149" i="44"/>
  <c r="X1072" i="5"/>
  <c r="X574" i="44"/>
  <c r="V748" i="5"/>
  <c r="V844" i="44"/>
  <c r="U2307" i="44"/>
  <c r="V1138" i="44"/>
  <c r="X2150" i="44"/>
  <c r="X579" i="44"/>
  <c r="T995" i="44"/>
  <c r="T316" i="44"/>
  <c r="P221" i="5"/>
  <c r="X2155" i="44"/>
  <c r="T319" i="44"/>
  <c r="O210" i="5"/>
  <c r="U848" i="44"/>
  <c r="T1437" i="44"/>
  <c r="W1294" i="44"/>
  <c r="S417" i="44"/>
  <c r="X578" i="44"/>
  <c r="X327" i="44"/>
  <c r="T443" i="44"/>
  <c r="W442" i="44"/>
  <c r="W639" i="5"/>
  <c r="W2010" i="44"/>
  <c r="W1289" i="44"/>
  <c r="X457" i="44"/>
  <c r="T1575" i="44"/>
  <c r="W2306" i="44"/>
  <c r="T857" i="44"/>
  <c r="W572" i="44"/>
  <c r="U580" i="44"/>
  <c r="U573" i="44"/>
  <c r="X854" i="44"/>
  <c r="U2156" i="44"/>
  <c r="U1436" i="44"/>
  <c r="W322" i="44"/>
  <c r="T329" i="44"/>
  <c r="V328" i="44"/>
  <c r="X1436" i="44"/>
  <c r="S414" i="44"/>
  <c r="X1142" i="44"/>
  <c r="P224" i="5"/>
  <c r="T2018" i="44"/>
  <c r="U2019" i="44"/>
  <c r="W1143" i="44"/>
  <c r="Q217" i="5"/>
  <c r="S215" i="5"/>
  <c r="W328" i="44"/>
  <c r="S210" i="5"/>
  <c r="T855" i="44"/>
  <c r="U316" i="44"/>
  <c r="Q221" i="5"/>
  <c r="X326" i="44"/>
  <c r="S416" i="44"/>
  <c r="T1425" i="44"/>
  <c r="W2158" i="44"/>
  <c r="S410" i="44"/>
  <c r="U574" i="44"/>
  <c r="V852" i="44"/>
  <c r="U851" i="44"/>
  <c r="R220" i="5"/>
  <c r="W330" i="44"/>
  <c r="U857" i="44"/>
  <c r="X851" i="44"/>
  <c r="S419" i="44"/>
  <c r="AN14" i="6"/>
  <c r="AJ4348" i="44"/>
  <c r="AJ718" i="44"/>
  <c r="AN163" i="6"/>
  <c r="AN17" i="6"/>
  <c r="AN12" i="9"/>
  <c r="Y725" i="44"/>
  <c r="Y2958" i="44"/>
  <c r="Y678" i="44"/>
  <c r="Y602" i="5"/>
  <c r="Y719" i="44"/>
  <c r="Y2952" i="44"/>
  <c r="Y687" i="44"/>
  <c r="Y660" i="44"/>
  <c r="Y525" i="5"/>
  <c r="Y664" i="44"/>
  <c r="Y666" i="44"/>
  <c r="O1722" i="5"/>
  <c r="O664" i="44"/>
  <c r="O663" i="44"/>
  <c r="AI687" i="44"/>
  <c r="AI717" i="44"/>
  <c r="AI4220" i="44"/>
  <c r="AI313" i="5"/>
  <c r="AI1770" i="5"/>
  <c r="AI310" i="5"/>
  <c r="AI311" i="5"/>
  <c r="AI306" i="5"/>
  <c r="AI312" i="5"/>
  <c r="AI316" i="5"/>
  <c r="AI319" i="5"/>
  <c r="AI1798" i="5"/>
  <c r="AI307" i="5"/>
  <c r="AI13" i="2"/>
  <c r="AI681" i="2" s="1"/>
  <c r="AI500" i="5"/>
  <c r="AI503" i="5"/>
  <c r="AI1773" i="5"/>
  <c r="AI309" i="5"/>
  <c r="AI1784" i="5"/>
  <c r="AI308" i="5"/>
  <c r="AI317" i="5"/>
  <c r="AI305" i="5"/>
  <c r="AI314" i="5"/>
  <c r="AI1800" i="5"/>
  <c r="AI494" i="5"/>
  <c r="AI502" i="5"/>
  <c r="AI13" i="44"/>
  <c r="AI491" i="5"/>
  <c r="AI315" i="5"/>
  <c r="AI304" i="5"/>
  <c r="AI1787" i="5"/>
  <c r="AI1786" i="5"/>
  <c r="AI1756" i="5"/>
  <c r="AI318" i="5"/>
  <c r="AI1801" i="5"/>
  <c r="AI497" i="5"/>
  <c r="AI12" i="52"/>
  <c r="AI498" i="5"/>
  <c r="AI506" i="5"/>
  <c r="AI1802" i="5"/>
  <c r="AI501" i="5"/>
  <c r="AI12" i="59"/>
  <c r="AI493" i="5"/>
  <c r="AI499" i="5"/>
  <c r="AI1799" i="5"/>
  <c r="AI496" i="5"/>
  <c r="AI1760" i="5"/>
  <c r="AI505" i="5"/>
  <c r="AI1772" i="5"/>
  <c r="AI1785" i="5"/>
  <c r="AI1757" i="5"/>
  <c r="AI1758" i="5"/>
  <c r="AI1759" i="5"/>
  <c r="AI1774" i="5"/>
  <c r="AI504" i="5"/>
  <c r="AI495" i="5"/>
  <c r="AI1771" i="5"/>
  <c r="AI1788" i="5"/>
  <c r="AI492" i="5"/>
  <c r="AI1717" i="5"/>
  <c r="AI1723" i="5"/>
  <c r="Q1720" i="5"/>
  <c r="Q1717" i="5"/>
  <c r="Q662" i="44"/>
  <c r="T434" i="2"/>
  <c r="T434" i="44"/>
  <c r="T1722" i="5"/>
  <c r="T542" i="44"/>
  <c r="T660" i="44"/>
  <c r="T525" i="5"/>
  <c r="U131" i="5"/>
  <c r="T540" i="44"/>
  <c r="T674" i="44"/>
  <c r="AE1721" i="5"/>
  <c r="AE682" i="44"/>
  <c r="AE727" i="44"/>
  <c r="AE3722" i="44"/>
  <c r="AI163" i="6"/>
  <c r="AI17" i="6"/>
  <c r="AI236" i="6"/>
  <c r="AI173" i="6"/>
  <c r="AI252" i="6"/>
  <c r="AI244" i="6"/>
  <c r="AI171" i="6"/>
  <c r="AI12" i="9"/>
  <c r="AI175" i="6"/>
  <c r="AI239" i="6"/>
  <c r="AI245" i="6"/>
  <c r="AI226" i="6"/>
  <c r="AI228" i="6"/>
  <c r="AI246" i="6"/>
  <c r="AI253" i="6"/>
  <c r="AI254" i="6"/>
  <c r="AI240" i="6"/>
  <c r="AI242" i="6"/>
  <c r="AI237" i="6"/>
  <c r="AI235" i="6"/>
  <c r="AI234" i="6"/>
  <c r="AI172" i="6"/>
  <c r="AI251" i="6"/>
  <c r="AI249" i="6"/>
  <c r="AI232" i="6"/>
  <c r="AI250" i="6"/>
  <c r="AI230" i="6"/>
  <c r="AI174" i="6"/>
  <c r="AI229" i="6"/>
  <c r="AI241" i="6"/>
  <c r="AI248" i="6"/>
  <c r="AI233" i="6"/>
  <c r="AI227" i="6"/>
  <c r="AE685" i="44"/>
  <c r="AE723" i="44"/>
  <c r="AE3718" i="44"/>
  <c r="W566" i="44"/>
  <c r="W566" i="2"/>
  <c r="W552" i="2"/>
  <c r="W552" i="44"/>
  <c r="W1720" i="5"/>
  <c r="W1718" i="5"/>
  <c r="W671" i="44"/>
  <c r="W561" i="2"/>
  <c r="W561" i="44"/>
  <c r="W675" i="44"/>
  <c r="V430" i="2"/>
  <c r="V430" i="44"/>
  <c r="V1718" i="5"/>
  <c r="V669" i="44"/>
  <c r="V438" i="2"/>
  <c r="V438" i="44"/>
  <c r="V429" i="44"/>
  <c r="V429" i="2"/>
  <c r="V551" i="44"/>
  <c r="V551" i="2"/>
  <c r="V377" i="5"/>
  <c r="V674" i="44"/>
  <c r="V671" i="44"/>
  <c r="AB727" i="44"/>
  <c r="AB3341" i="44"/>
  <c r="AB692" i="44"/>
  <c r="AB1723" i="5"/>
  <c r="AB1720" i="5"/>
  <c r="AB661" i="44"/>
  <c r="AB1796" i="5"/>
  <c r="AB664" i="44"/>
  <c r="AG1724" i="5"/>
  <c r="AG684" i="44"/>
  <c r="AG720" i="44"/>
  <c r="AG3969" i="44"/>
  <c r="AG693" i="44"/>
  <c r="AG1719" i="5"/>
  <c r="AC717" i="44"/>
  <c r="AC3458" i="44"/>
  <c r="AC724" i="44"/>
  <c r="AC3465" i="44"/>
  <c r="AC684" i="44"/>
  <c r="AC1718" i="5"/>
  <c r="AC488" i="5"/>
  <c r="AC692" i="44"/>
  <c r="AC665" i="44"/>
  <c r="AM34" i="5"/>
  <c r="AL39" i="5"/>
  <c r="P1716" i="5"/>
  <c r="P664" i="44"/>
  <c r="P669" i="44"/>
  <c r="AG1872" i="44"/>
  <c r="AI1863" i="44"/>
  <c r="AK566" i="44"/>
  <c r="AE2810" i="44"/>
  <c r="AH3692" i="44"/>
  <c r="AE993" i="44"/>
  <c r="AF2944" i="44"/>
  <c r="AI3945" i="44"/>
  <c r="AI1576" i="5"/>
  <c r="AE2551" i="44"/>
  <c r="AF1859" i="44"/>
  <c r="AF1000" i="5"/>
  <c r="AI3191" i="44"/>
  <c r="AH2554" i="44"/>
  <c r="AH2688" i="44"/>
  <c r="AI3198" i="44"/>
  <c r="AG2808" i="44"/>
  <c r="AE3572" i="44"/>
  <c r="AF570" i="44"/>
  <c r="AH2808" i="44"/>
  <c r="AF3319" i="44"/>
  <c r="AF1714" i="44"/>
  <c r="AF964" i="5"/>
  <c r="AH2555" i="44"/>
  <c r="AI4087" i="44"/>
  <c r="AI4078" i="44"/>
  <c r="AI2812" i="44"/>
  <c r="AE3438" i="44"/>
  <c r="AL551" i="44"/>
  <c r="AL377" i="5"/>
  <c r="AG1874" i="44"/>
  <c r="AH450" i="44"/>
  <c r="AN556" i="44"/>
  <c r="AI3186" i="44"/>
  <c r="AG3565" i="44"/>
  <c r="AH2298" i="44"/>
  <c r="AG1716" i="44"/>
  <c r="AE1723" i="44"/>
  <c r="AH2010" i="44"/>
  <c r="AI3572" i="44"/>
  <c r="AG3695" i="44"/>
  <c r="AF2153" i="44"/>
  <c r="AI3955" i="44"/>
  <c r="AI3956" i="44"/>
  <c r="AD693" i="44"/>
  <c r="AE3067" i="44"/>
  <c r="AG2307" i="44"/>
  <c r="AG3188" i="44"/>
  <c r="AH2422" i="44"/>
  <c r="AH1428" i="44"/>
  <c r="AE457" i="44"/>
  <c r="AL554" i="44"/>
  <c r="AF2422" i="44"/>
  <c r="AI3566" i="44"/>
  <c r="AF3449" i="44"/>
  <c r="AE2160" i="44"/>
  <c r="AG2009" i="44"/>
  <c r="AI2936" i="44"/>
  <c r="AG992" i="44"/>
  <c r="AH1433" i="44"/>
  <c r="AD683" i="44"/>
  <c r="AF2690" i="44"/>
  <c r="AG3184" i="44"/>
  <c r="AG3570" i="44"/>
  <c r="AG2679" i="44"/>
  <c r="AH2936" i="44"/>
  <c r="AE3056" i="44"/>
  <c r="AE1324" i="5"/>
  <c r="AH2690" i="44"/>
  <c r="AF3701" i="44"/>
  <c r="AF2014" i="44"/>
  <c r="AF1144" i="44"/>
  <c r="AH1865" i="44"/>
  <c r="AE1714" i="44"/>
  <c r="AE964" i="5"/>
  <c r="AI1868" i="44"/>
  <c r="AE3196" i="44"/>
  <c r="AE1720" i="44"/>
  <c r="AE1437" i="44"/>
  <c r="AH1294" i="44"/>
  <c r="AI3832" i="44"/>
  <c r="AG2930" i="44"/>
  <c r="AE1612" i="5"/>
  <c r="AI844" i="44"/>
  <c r="AI748" i="5"/>
  <c r="AI1139" i="44"/>
  <c r="AH1726" i="44"/>
  <c r="AF1869" i="44"/>
  <c r="AE3191" i="44"/>
  <c r="AE3185" i="44"/>
  <c r="AG3069" i="44"/>
  <c r="AH2560" i="44"/>
  <c r="AF2300" i="44"/>
  <c r="AG2010" i="44"/>
  <c r="AF3695" i="44"/>
  <c r="AI2809" i="44"/>
  <c r="AE2435" i="44"/>
  <c r="AG1288" i="44"/>
  <c r="AH1717" i="44"/>
  <c r="AH452" i="44"/>
  <c r="AE3576" i="44"/>
  <c r="AF3059" i="44"/>
  <c r="AI1000" i="44"/>
  <c r="AF1293" i="44"/>
  <c r="AI1428" i="44"/>
  <c r="AF2803" i="44"/>
  <c r="AF3696" i="44"/>
  <c r="AI1292" i="44"/>
  <c r="AI1431" i="44"/>
  <c r="AF2939" i="44"/>
  <c r="AH3188" i="44"/>
  <c r="AM559" i="44"/>
  <c r="AM558" i="44"/>
  <c r="AG2936" i="44"/>
  <c r="AF1872" i="44"/>
  <c r="AE1429" i="44"/>
  <c r="AH2805" i="44"/>
  <c r="AH3314" i="44"/>
  <c r="AL557" i="44"/>
  <c r="AF1723" i="44"/>
  <c r="AI4072" i="44"/>
  <c r="AI1612" i="5"/>
  <c r="AE1722" i="44"/>
  <c r="AE3564" i="44"/>
  <c r="AE1468" i="5"/>
  <c r="AH1293" i="44"/>
  <c r="AH3825" i="44"/>
  <c r="AJ561" i="44"/>
  <c r="AJ561" i="2"/>
  <c r="AF1871" i="44"/>
  <c r="AE2676" i="44"/>
  <c r="AG2931" i="44"/>
  <c r="AI3818" i="44"/>
  <c r="AI1540" i="5"/>
  <c r="AG3833" i="44"/>
  <c r="AF584" i="44"/>
  <c r="AE2007" i="44"/>
  <c r="AG2559" i="44"/>
  <c r="AH2929" i="44"/>
  <c r="AH1288" i="5"/>
  <c r="AH990" i="44"/>
  <c r="AE1424" i="44"/>
  <c r="AE892" i="5"/>
  <c r="AG2550" i="44"/>
  <c r="AF3068" i="44"/>
  <c r="AE451" i="44"/>
  <c r="AF1574" i="44"/>
  <c r="AF2557" i="44"/>
  <c r="AI3564" i="44"/>
  <c r="AI1468" i="5"/>
  <c r="AI449" i="44"/>
  <c r="AE1149" i="44"/>
  <c r="AF2555" i="44"/>
  <c r="AG3438" i="44"/>
  <c r="AI1280" i="44"/>
  <c r="AE2303" i="44"/>
  <c r="AM566" i="44"/>
  <c r="AF2159" i="44"/>
  <c r="AI1726" i="44"/>
  <c r="AF2430" i="44"/>
  <c r="AM1680" i="5"/>
  <c r="AF3443" i="44"/>
  <c r="AH2428" i="44"/>
  <c r="AG3443" i="44"/>
  <c r="AI2555" i="44"/>
  <c r="AD692" i="44"/>
  <c r="AE2164" i="44"/>
  <c r="AI3438" i="44"/>
  <c r="AI1873" i="44"/>
  <c r="AE1575" i="44"/>
  <c r="AH444" i="44"/>
  <c r="AI576" i="44"/>
  <c r="AF2677" i="44"/>
  <c r="AH3579" i="44"/>
  <c r="AH3322" i="44"/>
  <c r="AG1147" i="44"/>
  <c r="AF2931" i="44"/>
  <c r="AL552" i="44"/>
  <c r="AG2153" i="44"/>
  <c r="AG3057" i="44"/>
  <c r="AE584" i="44"/>
  <c r="AF3705" i="44"/>
  <c r="AG2436" i="44"/>
  <c r="AE1144" i="44"/>
  <c r="AD1718" i="5"/>
  <c r="AH991" i="44"/>
  <c r="AH584" i="44"/>
  <c r="AF1290" i="44"/>
  <c r="AH1141" i="44"/>
  <c r="AI3827" i="44"/>
  <c r="AH2008" i="44"/>
  <c r="AF2559" i="44"/>
  <c r="AG3314" i="44"/>
  <c r="AD690" i="44"/>
  <c r="AH451" i="5"/>
  <c r="AG453" i="44"/>
  <c r="AH3062" i="44"/>
  <c r="AK560" i="44"/>
  <c r="AF3315" i="44"/>
  <c r="AG2678" i="44"/>
  <c r="AI1728" i="44"/>
  <c r="AF1724" i="44"/>
  <c r="AI450" i="44"/>
  <c r="AH1577" i="44"/>
  <c r="AH449" i="44"/>
  <c r="AH2933" i="44"/>
  <c r="AF2294" i="44"/>
  <c r="AF1108" i="5"/>
  <c r="AI3058" i="44"/>
  <c r="AG991" i="44"/>
  <c r="AN563" i="44"/>
  <c r="AH581" i="44"/>
  <c r="AE1504" i="5"/>
  <c r="AH1434" i="44"/>
  <c r="AE2943" i="44"/>
  <c r="AM554" i="44"/>
  <c r="AH1438" i="44"/>
  <c r="AI1717" i="44"/>
  <c r="AD680" i="44"/>
  <c r="AH2301" i="44"/>
  <c r="AH3313" i="44"/>
  <c r="AF2936" i="44"/>
  <c r="AF3694" i="44"/>
  <c r="AG3190" i="44"/>
  <c r="AF1433" i="44"/>
  <c r="AH2940" i="44"/>
  <c r="AE3188" i="44"/>
  <c r="AF1717" i="44"/>
  <c r="AH2157" i="44"/>
  <c r="AF3439" i="44"/>
  <c r="AI1284" i="44"/>
  <c r="AF1576" i="5"/>
  <c r="AH1146" i="44"/>
  <c r="AI1149" i="44"/>
  <c r="AI2305" i="44"/>
  <c r="AM555" i="44"/>
  <c r="AG573" i="44"/>
  <c r="AG3324" i="44"/>
  <c r="AG1292" i="44"/>
  <c r="AN559" i="44"/>
  <c r="AI2016" i="44"/>
  <c r="AF322" i="44"/>
  <c r="AD1720" i="5"/>
  <c r="AG2549" i="44"/>
  <c r="AF1136" i="44"/>
  <c r="AF452" i="44"/>
  <c r="AI448" i="44"/>
  <c r="AI328" i="44"/>
  <c r="AH453" i="44"/>
  <c r="AE1865" i="44"/>
  <c r="AH1291" i="44"/>
  <c r="AG1715" i="44"/>
  <c r="AD488" i="5"/>
  <c r="AH3577" i="44"/>
  <c r="AH1216" i="5"/>
  <c r="AH2675" i="44"/>
  <c r="AH1142" i="44"/>
  <c r="AF3569" i="44"/>
  <c r="AH1282" i="44"/>
  <c r="AG2934" i="44"/>
  <c r="AE2549" i="44"/>
  <c r="AI1180" i="5"/>
  <c r="AI2548" i="44"/>
  <c r="AG3437" i="44"/>
  <c r="AG1432" i="5"/>
  <c r="AE2936" i="44"/>
  <c r="AE2161" i="44"/>
  <c r="AF2434" i="44"/>
  <c r="AH852" i="44"/>
  <c r="AI2422" i="44"/>
  <c r="AI2015" i="44"/>
  <c r="AH324" i="44"/>
  <c r="AI1424" i="44"/>
  <c r="AI892" i="5"/>
  <c r="AI325" i="44"/>
  <c r="AE1583" i="44"/>
  <c r="AG2421" i="44"/>
  <c r="AG1144" i="5"/>
  <c r="AE2681" i="44"/>
  <c r="AG849" i="44"/>
  <c r="AF574" i="44"/>
  <c r="AF324" i="44"/>
  <c r="AH850" i="44"/>
  <c r="AG2816" i="44"/>
  <c r="AF2299" i="44"/>
  <c r="AH1424" i="44"/>
  <c r="AH892" i="5"/>
  <c r="AE2556" i="44"/>
  <c r="AH2689" i="44"/>
  <c r="AD674" i="44"/>
  <c r="AG316" i="44"/>
  <c r="AI848" i="44"/>
  <c r="AF319" i="44"/>
  <c r="AH330" i="44"/>
  <c r="AI1288" i="44"/>
  <c r="AG851" i="44"/>
  <c r="AE857" i="44"/>
  <c r="AI851" i="44"/>
  <c r="AI858" i="44"/>
  <c r="AG330" i="44"/>
  <c r="AF854" i="44"/>
  <c r="AF693" i="44"/>
  <c r="AJ163" i="6"/>
  <c r="AJ171" i="6"/>
  <c r="AJ17" i="6"/>
  <c r="AJ251" i="6"/>
  <c r="AJ226" i="6"/>
  <c r="AJ249" i="6"/>
  <c r="AJ252" i="6"/>
  <c r="AJ244" i="6"/>
  <c r="AJ234" i="6"/>
  <c r="AJ240" i="6"/>
  <c r="AJ253" i="6"/>
  <c r="AJ172" i="6"/>
  <c r="AJ239" i="6"/>
  <c r="AJ241" i="6"/>
  <c r="AJ175" i="6"/>
  <c r="AJ235" i="6"/>
  <c r="AJ233" i="6"/>
  <c r="AJ250" i="6"/>
  <c r="AJ242" i="6"/>
  <c r="AJ246" i="6"/>
  <c r="AJ12" i="9"/>
  <c r="AJ230" i="6"/>
  <c r="AJ173" i="6"/>
  <c r="AJ228" i="6"/>
  <c r="AJ232" i="6"/>
  <c r="AJ229" i="6"/>
  <c r="AJ237" i="6"/>
  <c r="AJ174" i="6"/>
  <c r="AJ248" i="6"/>
  <c r="AJ254" i="6"/>
  <c r="AJ245" i="6"/>
  <c r="AJ236" i="6"/>
  <c r="AJ227" i="6"/>
  <c r="AF716" i="44"/>
  <c r="AF3838" i="44"/>
  <c r="AF720" i="44"/>
  <c r="AF3842" i="44"/>
  <c r="AF1721" i="5"/>
  <c r="AF1720" i="5"/>
  <c r="AF688" i="44"/>
  <c r="AE163" i="6"/>
  <c r="AE17" i="6"/>
  <c r="AE253" i="6"/>
  <c r="AE250" i="6"/>
  <c r="AE241" i="6"/>
  <c r="AE246" i="6"/>
  <c r="AE233" i="6"/>
  <c r="AE226" i="6"/>
  <c r="AE244" i="6"/>
  <c r="AE234" i="6"/>
  <c r="AE236" i="6"/>
  <c r="AE229" i="6"/>
  <c r="AE242" i="6"/>
  <c r="AE12" i="9"/>
  <c r="AE228" i="6"/>
  <c r="AE239" i="6"/>
  <c r="AE245" i="6"/>
  <c r="AE254" i="6"/>
  <c r="AE235" i="6"/>
  <c r="AE232" i="6"/>
  <c r="AE249" i="6"/>
  <c r="AE227" i="6"/>
  <c r="AE230" i="6"/>
  <c r="AE252" i="6"/>
  <c r="AE248" i="6"/>
  <c r="AE237" i="6"/>
  <c r="AE251" i="6"/>
  <c r="AE240" i="6"/>
  <c r="AA690" i="44"/>
  <c r="AA721" i="44"/>
  <c r="AA3208" i="44"/>
  <c r="AA729" i="44"/>
  <c r="AA3216" i="44"/>
  <c r="AA488" i="5"/>
  <c r="AA1717" i="5"/>
  <c r="AA1724" i="5"/>
  <c r="AA1714" i="5"/>
  <c r="AA1716" i="5"/>
  <c r="AN693" i="44"/>
  <c r="AL414" i="5"/>
  <c r="AM678" i="44"/>
  <c r="AM602" i="5"/>
  <c r="AL1540" i="5"/>
  <c r="AN928" i="5"/>
  <c r="AM693" i="44"/>
  <c r="AJ688" i="44"/>
  <c r="AM1576" i="5"/>
  <c r="AK687" i="44"/>
  <c r="AN784" i="5"/>
  <c r="AN688" i="44"/>
  <c r="AJ1324" i="5"/>
  <c r="AL692" i="44"/>
  <c r="AM451" i="5"/>
  <c r="AL1576" i="5"/>
  <c r="AM928" i="5"/>
  <c r="AJ206" i="5"/>
  <c r="AM682" i="44"/>
  <c r="AM689" i="44"/>
  <c r="AK209" i="5"/>
  <c r="AK168" i="5"/>
  <c r="AK689" i="44"/>
  <c r="AJ691" i="44"/>
  <c r="AJ1504" i="5"/>
  <c r="AJ1612" i="5"/>
  <c r="AL1180" i="5"/>
  <c r="AL689" i="44"/>
  <c r="AL213" i="5"/>
  <c r="AN1072" i="5"/>
  <c r="AH680" i="44"/>
  <c r="AH1719" i="5"/>
  <c r="AH714" i="44"/>
  <c r="AH712" i="5"/>
  <c r="AH4090" i="44"/>
  <c r="AJ217" i="5"/>
  <c r="AL1108" i="5"/>
  <c r="AN221" i="5"/>
  <c r="AK222" i="5"/>
  <c r="AL221" i="5"/>
  <c r="AL212" i="5"/>
  <c r="AL222" i="5"/>
  <c r="AK216" i="5"/>
  <c r="Z714" i="44"/>
  <c r="Z3074" i="44"/>
  <c r="Z712" i="5"/>
  <c r="Z718" i="44"/>
  <c r="Z3078" i="44"/>
  <c r="Z1754" i="5"/>
  <c r="Z1722" i="5"/>
  <c r="Z728" i="44"/>
  <c r="Z728" i="2"/>
  <c r="Z3088" i="44"/>
  <c r="Z1716" i="5"/>
  <c r="Z1714" i="5"/>
  <c r="Z666" i="44"/>
  <c r="I17" i="6"/>
  <c r="R76" i="5"/>
  <c r="M92" i="5"/>
  <c r="R87" i="5"/>
  <c r="P1134" i="44"/>
  <c r="P820" i="5"/>
  <c r="R1143" i="44"/>
  <c r="R1716" i="44"/>
  <c r="J964" i="5"/>
  <c r="R315" i="44"/>
  <c r="R414" i="5"/>
  <c r="N1149" i="44"/>
  <c r="M1147" i="44"/>
  <c r="L992" i="44"/>
  <c r="S1146" i="44"/>
  <c r="K892" i="5"/>
  <c r="R1285" i="44"/>
  <c r="Q1716" i="44"/>
  <c r="O1424" i="44"/>
  <c r="O892" i="5"/>
  <c r="N1330" i="44"/>
  <c r="S1572" i="44"/>
  <c r="J660" i="44"/>
  <c r="J525" i="5"/>
  <c r="J451" i="5"/>
  <c r="S1136" i="44"/>
  <c r="Q1148" i="44"/>
  <c r="N1000" i="44"/>
  <c r="N1177" i="44"/>
  <c r="R1573" i="44"/>
  <c r="L1147" i="44"/>
  <c r="Q1574" i="44"/>
  <c r="L964" i="5"/>
  <c r="N1281" i="44"/>
  <c r="K414" i="5"/>
  <c r="S1138" i="44"/>
  <c r="S2009" i="44"/>
  <c r="O1138" i="44"/>
  <c r="N1471" i="44"/>
  <c r="S1003" i="44"/>
  <c r="J892" i="5"/>
  <c r="N995" i="44"/>
  <c r="R1584" i="44"/>
  <c r="M1285" i="44"/>
  <c r="P1427" i="44"/>
  <c r="R1714" i="44"/>
  <c r="R964" i="5"/>
  <c r="O844" i="44"/>
  <c r="O748" i="5"/>
  <c r="S1143" i="44"/>
  <c r="P1149" i="44"/>
  <c r="O993" i="44"/>
  <c r="K1072" i="5"/>
  <c r="J414" i="5"/>
  <c r="R1282" i="44"/>
  <c r="R992" i="44"/>
  <c r="R1135" i="44"/>
  <c r="N1319" i="44"/>
  <c r="N1135" i="44"/>
  <c r="R1717" i="44"/>
  <c r="R1726" i="44"/>
  <c r="R1439" i="44"/>
  <c r="N1028" i="44"/>
  <c r="P1136" i="44"/>
  <c r="N1171" i="44"/>
  <c r="O1134" i="44"/>
  <c r="O820" i="5"/>
  <c r="S1285" i="44"/>
  <c r="N997" i="44"/>
  <c r="Q1720" i="44"/>
  <c r="R1579" i="44"/>
  <c r="N1428" i="44"/>
  <c r="N1429" i="44"/>
  <c r="N1433" i="44"/>
  <c r="N1134" i="44"/>
  <c r="N820" i="5"/>
  <c r="R1575" i="44"/>
  <c r="R1002" i="44"/>
  <c r="L996" i="44"/>
  <c r="P1573" i="44"/>
  <c r="R1571" i="44"/>
  <c r="N1175" i="44"/>
  <c r="Q1142" i="44"/>
  <c r="Q1573" i="44"/>
  <c r="S1864" i="44"/>
  <c r="R1433" i="44"/>
  <c r="O1430" i="44"/>
  <c r="P1145" i="44"/>
  <c r="O1291" i="44"/>
  <c r="N999" i="44"/>
  <c r="S995" i="44"/>
  <c r="M1145" i="44"/>
  <c r="R324" i="44"/>
  <c r="R1288" i="44"/>
  <c r="N888" i="44"/>
  <c r="R320" i="44"/>
  <c r="O1292" i="44"/>
  <c r="S996" i="44"/>
  <c r="N1326" i="44"/>
  <c r="K666" i="44"/>
  <c r="J847" i="44"/>
  <c r="N844" i="44"/>
  <c r="N748" i="5"/>
  <c r="R999" i="44"/>
  <c r="Q327" i="44"/>
  <c r="M993" i="44"/>
  <c r="Q1134" i="44"/>
  <c r="Q820" i="5"/>
  <c r="S852" i="44"/>
  <c r="N1036" i="44"/>
  <c r="M849" i="44"/>
  <c r="R1292" i="44"/>
  <c r="P326" i="44"/>
  <c r="S1862" i="44"/>
  <c r="P1433" i="44"/>
  <c r="P858" i="44"/>
  <c r="R329" i="44"/>
  <c r="P1432" i="44"/>
  <c r="S964" i="5"/>
  <c r="S1714" i="44"/>
  <c r="N363" i="44"/>
  <c r="J856" i="44"/>
  <c r="O268" i="44"/>
  <c r="M1289" i="44"/>
  <c r="S848" i="44"/>
  <c r="Q323" i="44"/>
  <c r="K669" i="44"/>
  <c r="O269" i="44"/>
  <c r="K858" i="44"/>
  <c r="P848" i="44"/>
  <c r="O321" i="44"/>
  <c r="M846" i="44"/>
  <c r="K668" i="44"/>
  <c r="N669" i="44"/>
  <c r="N668" i="44"/>
  <c r="N364" i="44"/>
  <c r="N666" i="44"/>
  <c r="M851" i="44"/>
  <c r="M853" i="44"/>
  <c r="K848" i="44"/>
  <c r="P851" i="44"/>
  <c r="O318" i="44"/>
  <c r="N665" i="44"/>
  <c r="R854" i="44"/>
  <c r="P321" i="44"/>
  <c r="M665" i="44"/>
  <c r="M667" i="44"/>
  <c r="K853" i="44"/>
  <c r="J851" i="44"/>
  <c r="J671" i="44"/>
  <c r="P320" i="44"/>
  <c r="Q857" i="44"/>
  <c r="O856" i="44"/>
  <c r="J666" i="44"/>
  <c r="O847" i="44"/>
  <c r="L846" i="44"/>
  <c r="R1722" i="5"/>
  <c r="R674" i="44"/>
  <c r="R675" i="44"/>
  <c r="U558" i="2"/>
  <c r="U558" i="44"/>
  <c r="U554" i="2"/>
  <c r="U554" i="44"/>
  <c r="U565" i="2"/>
  <c r="U565" i="44"/>
  <c r="U432" i="44"/>
  <c r="U432" i="2"/>
  <c r="U429" i="44"/>
  <c r="U429" i="2"/>
  <c r="U566" i="2"/>
  <c r="U566" i="44"/>
  <c r="U671" i="44"/>
  <c r="U663" i="44"/>
  <c r="Z2299" i="44"/>
  <c r="AB2294" i="44"/>
  <c r="AB1108" i="5"/>
  <c r="M602" i="5"/>
  <c r="M678" i="44"/>
  <c r="AD2554" i="44"/>
  <c r="X425" i="44"/>
  <c r="X425" i="2"/>
  <c r="Z2160" i="44"/>
  <c r="Y2803" i="44"/>
  <c r="AC3322" i="44"/>
  <c r="AB1504" i="5"/>
  <c r="Y2814" i="44"/>
  <c r="Z2307" i="44"/>
  <c r="Y1281" i="44"/>
  <c r="AB451" i="44"/>
  <c r="AD2305" i="44"/>
  <c r="AD451" i="44"/>
  <c r="AD1540" i="5"/>
  <c r="Y1612" i="5"/>
  <c r="AB2932" i="44"/>
  <c r="AA560" i="44"/>
  <c r="AA560" i="2"/>
  <c r="AA2019" i="44"/>
  <c r="X685" i="44"/>
  <c r="AD991" i="44"/>
  <c r="AA1003" i="44"/>
  <c r="Y1427" i="44"/>
  <c r="AD580" i="44"/>
  <c r="AB2554" i="44"/>
  <c r="AA2813" i="44"/>
  <c r="AA2011" i="44"/>
  <c r="Y2557" i="44"/>
  <c r="AD555" i="44"/>
  <c r="AD555" i="2"/>
  <c r="AC2935" i="44"/>
  <c r="Z2423" i="44"/>
  <c r="AF564" i="44"/>
  <c r="AF564" i="2"/>
  <c r="AA571" i="44"/>
  <c r="AD2817" i="44"/>
  <c r="AB1437" i="44"/>
  <c r="Z1717" i="44"/>
  <c r="AD1577" i="44"/>
  <c r="AC2014" i="44"/>
  <c r="AA2556" i="44"/>
  <c r="AD2553" i="44"/>
  <c r="AD2813" i="44"/>
  <c r="Z1286" i="44"/>
  <c r="AC577" i="44"/>
  <c r="Y582" i="44"/>
  <c r="Y2681" i="44"/>
  <c r="M690" i="44"/>
  <c r="W682" i="44"/>
  <c r="AC2688" i="44"/>
  <c r="AD2550" i="44"/>
  <c r="AD1437" i="44"/>
  <c r="AI554" i="2"/>
  <c r="AI554" i="44"/>
  <c r="AB1139" i="44"/>
  <c r="AB2005" i="44"/>
  <c r="AA1431" i="44"/>
  <c r="Y1434" i="44"/>
  <c r="Y564" i="44"/>
  <c r="Y564" i="2"/>
  <c r="AD2017" i="44"/>
  <c r="AB576" i="44"/>
  <c r="AA1862" i="44"/>
  <c r="AB2689" i="44"/>
  <c r="Z2554" i="44"/>
  <c r="Y1134" i="44"/>
  <c r="Y820" i="5"/>
  <c r="Y2817" i="44"/>
  <c r="Y575" i="44"/>
  <c r="AA451" i="44"/>
  <c r="AC2562" i="44"/>
  <c r="Z2011" i="44"/>
  <c r="AC1582" i="44"/>
  <c r="AA444" i="44"/>
  <c r="Z2817" i="44"/>
  <c r="R685" i="44"/>
  <c r="Y2802" i="44"/>
  <c r="Y1252" i="5"/>
  <c r="S686" i="44"/>
  <c r="AC571" i="44"/>
  <c r="Y577" i="44"/>
  <c r="AA1424" i="44"/>
  <c r="AA892" i="5"/>
  <c r="Z453" i="44"/>
  <c r="AA1433" i="44"/>
  <c r="AA1002" i="44"/>
  <c r="Y995" i="44"/>
  <c r="Z2558" i="44"/>
  <c r="AB563" i="2"/>
  <c r="AB563" i="44"/>
  <c r="AB1138" i="44"/>
  <c r="Y1870" i="44"/>
  <c r="Z2298" i="44"/>
  <c r="Z1871" i="44"/>
  <c r="AF209" i="5"/>
  <c r="AF206" i="5"/>
  <c r="Z1433" i="44"/>
  <c r="O684" i="44"/>
  <c r="AB1147" i="44"/>
  <c r="AA2426" i="44"/>
  <c r="AC2007" i="44"/>
  <c r="AD2434" i="44"/>
  <c r="Z1869" i="44"/>
  <c r="AD2557" i="44"/>
  <c r="Y2682" i="44"/>
  <c r="AB1436" i="44"/>
  <c r="R687" i="44"/>
  <c r="AD1427" i="44"/>
  <c r="AD2428" i="44"/>
  <c r="AA2156" i="44"/>
  <c r="Y2163" i="44"/>
  <c r="AD583" i="44"/>
  <c r="AB1431" i="44"/>
  <c r="AA2424" i="44"/>
  <c r="L683" i="44"/>
  <c r="AD2015" i="44"/>
  <c r="Z2012" i="44"/>
  <c r="AD999" i="44"/>
  <c r="Z446" i="44"/>
  <c r="AA2929" i="44"/>
  <c r="AA1288" i="5"/>
  <c r="AB2816" i="44"/>
  <c r="AC1728" i="44"/>
  <c r="AD1002" i="44"/>
  <c r="AC997" i="44"/>
  <c r="Y2007" i="44"/>
  <c r="AB1540" i="5"/>
  <c r="AB2548" i="44"/>
  <c r="AB1180" i="5"/>
  <c r="AC3191" i="44"/>
  <c r="AC3312" i="44"/>
  <c r="AA2817" i="44"/>
  <c r="V209" i="5"/>
  <c r="V206" i="5"/>
  <c r="U682" i="44"/>
  <c r="Y1574" i="44"/>
  <c r="Z1432" i="5"/>
  <c r="AC2807" i="44"/>
  <c r="Z1324" i="5"/>
  <c r="K693" i="44"/>
  <c r="AH560" i="44"/>
  <c r="AH560" i="2"/>
  <c r="AB3060" i="44"/>
  <c r="Y2423" i="44"/>
  <c r="AC3183" i="44"/>
  <c r="AC1360" i="5"/>
  <c r="AB584" i="44"/>
  <c r="AB3062" i="44"/>
  <c r="Y2294" i="44"/>
  <c r="Y1108" i="5"/>
  <c r="Z2302" i="44"/>
  <c r="N689" i="44"/>
  <c r="AC2683" i="44"/>
  <c r="O686" i="44"/>
  <c r="X690" i="44"/>
  <c r="AC1583" i="44"/>
  <c r="AB2162" i="44"/>
  <c r="T678" i="44"/>
  <c r="T602" i="5"/>
  <c r="Y584" i="44"/>
  <c r="AD2012" i="44"/>
  <c r="AC1141" i="44"/>
  <c r="N687" i="44"/>
  <c r="AD1279" i="44"/>
  <c r="AD856" i="5"/>
  <c r="AC995" i="44"/>
  <c r="U687" i="44"/>
  <c r="Y998" i="44"/>
  <c r="AB454" i="44"/>
  <c r="AD1430" i="44"/>
  <c r="AC1572" i="44"/>
  <c r="AA2018" i="44"/>
  <c r="AC3194" i="44"/>
  <c r="Y1147" i="44"/>
  <c r="V679" i="44"/>
  <c r="Y2160" i="44"/>
  <c r="AA2012" i="44"/>
  <c r="AD2933" i="44"/>
  <c r="Z1139" i="44"/>
  <c r="Y2150" i="44"/>
  <c r="AB3057" i="44"/>
  <c r="Y2690" i="44"/>
  <c r="AB1434" i="44"/>
  <c r="X1722" i="5"/>
  <c r="AB2304" i="44"/>
  <c r="AB2934" i="44"/>
  <c r="AC2010" i="44"/>
  <c r="Z1396" i="5"/>
  <c r="Y1135" i="44"/>
  <c r="O685" i="44"/>
  <c r="AA573" i="44"/>
  <c r="Z2421" i="44"/>
  <c r="Z1144" i="5"/>
  <c r="AB1648" i="5"/>
  <c r="Z2004" i="44"/>
  <c r="Z1036" i="5"/>
  <c r="AA570" i="44"/>
  <c r="Z2815" i="44"/>
  <c r="AC1680" i="5"/>
  <c r="AD1574" i="44"/>
  <c r="AC582" i="44"/>
  <c r="AA554" i="2"/>
  <c r="AA554" i="44"/>
  <c r="Z2931" i="44"/>
  <c r="AB582" i="44"/>
  <c r="AA2558" i="44"/>
  <c r="AA447" i="44"/>
  <c r="AH561" i="44"/>
  <c r="AH561" i="2"/>
  <c r="AB315" i="44"/>
  <c r="AB414" i="5"/>
  <c r="AC1148" i="44"/>
  <c r="L686" i="44"/>
  <c r="Z455" i="44"/>
  <c r="AD1134" i="44"/>
  <c r="AD820" i="5"/>
  <c r="Z452" i="44"/>
  <c r="AD2422" i="44"/>
  <c r="AF554" i="44"/>
  <c r="AF554" i="2"/>
  <c r="AC451" i="44"/>
  <c r="AB2017" i="44"/>
  <c r="AA2942" i="44"/>
  <c r="AD577" i="44"/>
  <c r="Z456" i="44"/>
  <c r="Z1720" i="44"/>
  <c r="AD1569" i="44"/>
  <c r="AD928" i="5"/>
  <c r="AH559" i="44"/>
  <c r="AH559" i="2"/>
  <c r="AC2930" i="44"/>
  <c r="X678" i="44"/>
  <c r="X602" i="5"/>
  <c r="Y2429" i="44"/>
  <c r="AC1143" i="44"/>
  <c r="Z1569" i="44"/>
  <c r="Z928" i="5"/>
  <c r="AA1427" i="44"/>
  <c r="Z1431" i="44"/>
  <c r="AB1292" i="44"/>
  <c r="AD992" i="44"/>
  <c r="AB1425" i="44"/>
  <c r="AA1000" i="44"/>
  <c r="AD1137" i="44"/>
  <c r="AA1288" i="44"/>
  <c r="M685" i="44"/>
  <c r="AD2005" i="44"/>
  <c r="Z1581" i="44"/>
  <c r="Z315" i="44"/>
  <c r="Z414" i="5"/>
  <c r="Z2429" i="44"/>
  <c r="W684" i="44"/>
  <c r="O681" i="44"/>
  <c r="T689" i="44"/>
  <c r="AB2808" i="44"/>
  <c r="AD1714" i="44"/>
  <c r="AD964" i="5"/>
  <c r="AD2556" i="44"/>
  <c r="AC2687" i="44"/>
  <c r="Y559" i="44"/>
  <c r="Y559" i="2"/>
  <c r="AA3071" i="44"/>
  <c r="Y574" i="44"/>
  <c r="AD3310" i="44"/>
  <c r="AD1396" i="5"/>
  <c r="AB1868" i="44"/>
  <c r="Y1873" i="44"/>
  <c r="AD3065" i="44"/>
  <c r="Z1580" i="44"/>
  <c r="AB3184" i="44"/>
  <c r="M684" i="44"/>
  <c r="AC2802" i="44"/>
  <c r="AC1252" i="5"/>
  <c r="AD1571" i="44"/>
  <c r="AB1718" i="44"/>
  <c r="U209" i="5"/>
  <c r="U206" i="5"/>
  <c r="X222" i="5"/>
  <c r="T219" i="5"/>
  <c r="X563" i="2"/>
  <c r="X563" i="44"/>
  <c r="Z850" i="44"/>
  <c r="AA2563" i="44"/>
  <c r="AB2685" i="44"/>
  <c r="AA222" i="5"/>
  <c r="AD3062" i="44"/>
  <c r="Y318" i="44"/>
  <c r="AA219" i="5"/>
  <c r="AF220" i="5"/>
  <c r="AC1145" i="44"/>
  <c r="AH209" i="5"/>
  <c r="AH206" i="5"/>
  <c r="Z316" i="44"/>
  <c r="AB2930" i="44"/>
  <c r="AB989" i="44"/>
  <c r="AB784" i="5"/>
  <c r="T211" i="5"/>
  <c r="Y319" i="44"/>
  <c r="AD2007" i="44"/>
  <c r="AA859" i="44"/>
  <c r="AD3315" i="44"/>
  <c r="Y2810" i="44"/>
  <c r="R690" i="44"/>
  <c r="W690" i="44"/>
  <c r="Y209" i="5"/>
  <c r="Y206" i="5"/>
  <c r="AH566" i="2"/>
  <c r="AH566" i="44"/>
  <c r="Y1148" i="44"/>
  <c r="X426" i="2"/>
  <c r="X426" i="44"/>
  <c r="Y1577" i="44"/>
  <c r="V216" i="5"/>
  <c r="U218" i="5"/>
  <c r="AB1872" i="44"/>
  <c r="O683" i="44"/>
  <c r="W223" i="5"/>
  <c r="Z2690" i="44"/>
  <c r="AB3197" i="44"/>
  <c r="AB1140" i="44"/>
  <c r="AD447" i="44"/>
  <c r="Y846" i="44"/>
  <c r="AB1283" i="44"/>
  <c r="AC3071" i="44"/>
  <c r="O688" i="44"/>
  <c r="W691" i="44"/>
  <c r="Z2559" i="44"/>
  <c r="AD558" i="44"/>
  <c r="AD558" i="2"/>
  <c r="AA323" i="44"/>
  <c r="Y323" i="44"/>
  <c r="AB1288" i="5"/>
  <c r="AB2929" i="44"/>
  <c r="AC2303" i="44"/>
  <c r="AD2815" i="44"/>
  <c r="Y2675" i="44"/>
  <c r="Y1216" i="5"/>
  <c r="AB2942" i="44"/>
  <c r="Z2305" i="44"/>
  <c r="AC214" i="5"/>
  <c r="Z583" i="44"/>
  <c r="Z572" i="44"/>
  <c r="Z2810" i="44"/>
  <c r="W687" i="44"/>
  <c r="AD1727" i="44"/>
  <c r="AF212" i="5"/>
  <c r="AD1584" i="44"/>
  <c r="AD582" i="44"/>
  <c r="AA1865" i="44"/>
  <c r="AB554" i="44"/>
  <c r="AB554" i="2"/>
  <c r="Z851" i="44"/>
  <c r="AC2554" i="44"/>
  <c r="AG563" i="44"/>
  <c r="AG563" i="2"/>
  <c r="AB442" i="44"/>
  <c r="AB639" i="5"/>
  <c r="Y851" i="44"/>
  <c r="AD318" i="44"/>
  <c r="AG223" i="5"/>
  <c r="AC2307" i="44"/>
  <c r="Z320" i="44"/>
  <c r="AB224" i="5"/>
  <c r="AD855" i="44"/>
  <c r="AC846" i="44"/>
  <c r="AD846" i="44"/>
  <c r="AC213" i="5"/>
  <c r="Y221" i="5"/>
  <c r="Y213" i="5"/>
  <c r="AH217" i="5"/>
  <c r="AD215" i="5"/>
  <c r="Y855" i="44"/>
  <c r="AB223" i="5"/>
  <c r="Z216" i="5"/>
  <c r="AC217" i="5"/>
  <c r="V218" i="5"/>
  <c r="AE221" i="5"/>
  <c r="AD856" i="44"/>
  <c r="AA212" i="5"/>
  <c r="AC848" i="44"/>
  <c r="Y849" i="44"/>
  <c r="V214" i="5"/>
  <c r="AB1134" i="44"/>
  <c r="AB820" i="5"/>
  <c r="AA327" i="44"/>
  <c r="T224" i="5"/>
  <c r="AA329" i="44"/>
  <c r="AH210" i="5"/>
  <c r="Y847" i="44"/>
  <c r="Z223" i="5"/>
  <c r="AG213" i="5"/>
  <c r="AC211" i="5"/>
  <c r="AE223" i="5"/>
  <c r="AA856" i="44"/>
  <c r="U1802" i="5"/>
  <c r="V2297" i="44"/>
  <c r="X1785" i="5"/>
  <c r="V1728" i="44"/>
  <c r="W1137" i="44"/>
  <c r="U998" i="44"/>
  <c r="V2019" i="44"/>
  <c r="X1426" i="44"/>
  <c r="X575" i="44"/>
  <c r="T1279" i="44"/>
  <c r="T856" i="5"/>
  <c r="V2149" i="44"/>
  <c r="V1072" i="5"/>
  <c r="X1283" i="44"/>
  <c r="V1716" i="44"/>
  <c r="W1859" i="44"/>
  <c r="W1000" i="5"/>
  <c r="X1800" i="5"/>
  <c r="T446" i="44"/>
  <c r="T1582" i="44"/>
  <c r="V2159" i="44"/>
  <c r="T2155" i="44"/>
  <c r="W1584" i="44"/>
  <c r="W444" i="44"/>
  <c r="V2435" i="44"/>
  <c r="T1439" i="44"/>
  <c r="U1866" i="44"/>
  <c r="W2017" i="44"/>
  <c r="V2153" i="44"/>
  <c r="X993" i="44"/>
  <c r="W1862" i="44"/>
  <c r="U1289" i="44"/>
  <c r="X324" i="44"/>
  <c r="X1583" i="44"/>
  <c r="S420" i="44"/>
  <c r="U1721" i="44"/>
  <c r="W1141" i="44"/>
  <c r="W1773" i="5"/>
  <c r="V453" i="44"/>
  <c r="T1428" i="44"/>
  <c r="V1771" i="5"/>
  <c r="U2304" i="44"/>
  <c r="V326" i="44"/>
  <c r="V848" i="44"/>
  <c r="W327" i="44"/>
  <c r="U584" i="44"/>
  <c r="X1868" i="44"/>
  <c r="W1721" i="44"/>
  <c r="T1142" i="44"/>
  <c r="U1859" i="44"/>
  <c r="U1000" i="5"/>
  <c r="X1865" i="44"/>
  <c r="T442" i="44"/>
  <c r="T639" i="5"/>
  <c r="X2015" i="44"/>
  <c r="U1867" i="44"/>
  <c r="W1285" i="44"/>
  <c r="T1138" i="44"/>
  <c r="T1722" i="44"/>
  <c r="X1720" i="44"/>
  <c r="X1772" i="5"/>
  <c r="T1580" i="44"/>
  <c r="U2163" i="44"/>
  <c r="W1004" i="44"/>
  <c r="V1287" i="44"/>
  <c r="X1578" i="44"/>
  <c r="X1759" i="5"/>
  <c r="U1577" i="44"/>
  <c r="W1138" i="44"/>
  <c r="V2422" i="44"/>
  <c r="V2307" i="44"/>
  <c r="U1584" i="44"/>
  <c r="V1867" i="44"/>
  <c r="V576" i="44"/>
  <c r="W1801" i="5"/>
  <c r="U1140" i="44"/>
  <c r="U1784" i="5"/>
  <c r="U1782" i="5"/>
  <c r="W1147" i="44"/>
  <c r="W1864" i="44"/>
  <c r="W2297" i="44"/>
  <c r="W1424" i="44"/>
  <c r="W892" i="5"/>
  <c r="V990" i="44"/>
  <c r="X2308" i="44"/>
  <c r="W844" i="44"/>
  <c r="W748" i="5"/>
  <c r="U1135" i="44"/>
  <c r="V446" i="44"/>
  <c r="W1148" i="44"/>
  <c r="W1788" i="5"/>
  <c r="U1860" i="44"/>
  <c r="T453" i="44"/>
  <c r="U578" i="44"/>
  <c r="U1000" i="44"/>
  <c r="X997" i="44"/>
  <c r="X1572" i="44"/>
  <c r="T1001" i="44"/>
  <c r="T447" i="44"/>
  <c r="X2558" i="44"/>
  <c r="U2154" i="44"/>
  <c r="W2432" i="44"/>
  <c r="V1571" i="44"/>
  <c r="W2296" i="44"/>
  <c r="T1286" i="44"/>
  <c r="W1135" i="44"/>
  <c r="U1788" i="5"/>
  <c r="T1800" i="5"/>
  <c r="X2689" i="44"/>
  <c r="X1282" i="44"/>
  <c r="X1773" i="5"/>
  <c r="W2009" i="44"/>
  <c r="T1719" i="44"/>
  <c r="U451" i="44"/>
  <c r="X992" i="44"/>
  <c r="X1866" i="44"/>
  <c r="V2430" i="44"/>
  <c r="U447" i="44"/>
  <c r="U455" i="44"/>
  <c r="X2162" i="44"/>
  <c r="U1293" i="44"/>
  <c r="V1432" i="44"/>
  <c r="V2425" i="44"/>
  <c r="X2006" i="44"/>
  <c r="X2019" i="44"/>
  <c r="R214" i="5"/>
  <c r="X1143" i="44"/>
  <c r="W1865" i="44"/>
  <c r="X329" i="44"/>
  <c r="T1873" i="44"/>
  <c r="O219" i="5"/>
  <c r="U2151" i="44"/>
  <c r="V858" i="44"/>
  <c r="V854" i="44"/>
  <c r="U850" i="44"/>
  <c r="W2157" i="44"/>
  <c r="R223" i="5"/>
  <c r="S214" i="5"/>
  <c r="T1136" i="44"/>
  <c r="X857" i="44"/>
  <c r="X317" i="44"/>
  <c r="V846" i="44"/>
  <c r="O223" i="5"/>
  <c r="U849" i="44"/>
  <c r="AJ719" i="44"/>
  <c r="AJ4349" i="44"/>
  <c r="Y684" i="44"/>
  <c r="V13" i="9"/>
  <c r="T13" i="2"/>
  <c r="T12" i="59"/>
  <c r="T13" i="44"/>
  <c r="T1721" i="5"/>
  <c r="T673" i="44"/>
  <c r="AE717" i="44"/>
  <c r="AE3712" i="44"/>
  <c r="W556" i="2"/>
  <c r="W556" i="44"/>
  <c r="W563" i="44"/>
  <c r="W563" i="2"/>
  <c r="W1721" i="5"/>
  <c r="W664" i="44"/>
  <c r="W660" i="44"/>
  <c r="W525" i="5"/>
  <c r="W424" i="44"/>
  <c r="W424" i="2"/>
  <c r="W320" i="5"/>
  <c r="V436" i="44"/>
  <c r="V436" i="2"/>
  <c r="V566" i="2"/>
  <c r="V566" i="44"/>
  <c r="V1722" i="5"/>
  <c r="V1717" i="5"/>
  <c r="AG1716" i="5"/>
  <c r="AG1714" i="5"/>
  <c r="AC686" i="44"/>
  <c r="AC685" i="44"/>
  <c r="AC680" i="44"/>
  <c r="AC660" i="44"/>
  <c r="AC525" i="5"/>
  <c r="AC1724" i="5"/>
  <c r="P1720" i="5"/>
  <c r="P675" i="44"/>
  <c r="AI2929" i="44"/>
  <c r="AI1288" i="5"/>
  <c r="AF1569" i="44"/>
  <c r="AF928" i="5"/>
  <c r="AE2430" i="44"/>
  <c r="AG2932" i="44"/>
  <c r="AH3945" i="44"/>
  <c r="AH1576" i="5"/>
  <c r="AI2690" i="44"/>
  <c r="AF3058" i="44"/>
  <c r="AG1579" i="44"/>
  <c r="W1286" i="44"/>
  <c r="X1001" i="44"/>
  <c r="V2004" i="44"/>
  <c r="V1036" i="5"/>
  <c r="U2005" i="44"/>
  <c r="U1139" i="44"/>
  <c r="V1291" i="44"/>
  <c r="W577" i="44"/>
  <c r="X2304" i="44"/>
  <c r="T1680" i="5"/>
  <c r="U2294" i="44"/>
  <c r="U1108" i="5"/>
  <c r="T1760" i="5"/>
  <c r="X447" i="44"/>
  <c r="U989" i="44"/>
  <c r="U784" i="5"/>
  <c r="W1293" i="44"/>
  <c r="W1772" i="5"/>
  <c r="T1860" i="44"/>
  <c r="V2012" i="44"/>
  <c r="U1864" i="44"/>
  <c r="V2010" i="44"/>
  <c r="X570" i="44"/>
  <c r="X2013" i="44"/>
  <c r="U2014" i="44"/>
  <c r="T1784" i="5"/>
  <c r="T1782" i="5"/>
  <c r="S1721" i="5"/>
  <c r="X995" i="44"/>
  <c r="V1142" i="44"/>
  <c r="W2154" i="44"/>
  <c r="X450" i="44"/>
  <c r="V584" i="44"/>
  <c r="X1137" i="44"/>
  <c r="V1760" i="5"/>
  <c r="U1773" i="5"/>
  <c r="U448" i="44"/>
  <c r="X2683" i="44"/>
  <c r="V1787" i="5"/>
  <c r="U996" i="44"/>
  <c r="U2162" i="44"/>
  <c r="W2019" i="44"/>
  <c r="W315" i="44"/>
  <c r="W414" i="5"/>
  <c r="W2005" i="44"/>
  <c r="T454" i="44"/>
  <c r="U1772" i="5"/>
  <c r="W1003" i="44"/>
  <c r="W2004" i="44"/>
  <c r="W1036" i="5"/>
  <c r="V1714" i="44"/>
  <c r="V964" i="5"/>
  <c r="W1715" i="44"/>
  <c r="X1432" i="44"/>
  <c r="V1136" i="44"/>
  <c r="V2156" i="44"/>
  <c r="V452" i="44"/>
  <c r="S1718" i="5"/>
  <c r="W575" i="44"/>
  <c r="W1571" i="44"/>
  <c r="T1284" i="44"/>
  <c r="U1718" i="44"/>
  <c r="T457" i="44"/>
  <c r="T2014" i="44"/>
  <c r="X1439" i="44"/>
  <c r="V1286" i="44"/>
  <c r="X1004" i="44"/>
  <c r="U1770" i="5"/>
  <c r="U1768" i="5"/>
  <c r="X2680" i="44"/>
  <c r="V1434" i="44"/>
  <c r="W2563" i="44"/>
  <c r="X2305" i="44"/>
  <c r="W2018" i="44"/>
  <c r="V1284" i="44"/>
  <c r="U1861" i="44"/>
  <c r="U1569" i="44"/>
  <c r="U928" i="5"/>
  <c r="T675" i="5"/>
  <c r="V1758" i="5"/>
  <c r="U1282" i="44"/>
  <c r="X2296" i="44"/>
  <c r="W1134" i="44"/>
  <c r="W820" i="5"/>
  <c r="V2018" i="44"/>
  <c r="X1424" i="44"/>
  <c r="X892" i="5"/>
  <c r="V1003" i="44"/>
  <c r="W1140" i="44"/>
  <c r="W1869" i="44"/>
  <c r="W1756" i="5"/>
  <c r="W1754" i="5"/>
  <c r="W456" i="44"/>
  <c r="X1802" i="5"/>
  <c r="T1004" i="44"/>
  <c r="X2550" i="44"/>
  <c r="V2011" i="44"/>
  <c r="S660" i="44"/>
  <c r="S525" i="5"/>
  <c r="V448" i="44"/>
  <c r="X1438" i="44"/>
  <c r="W1583" i="44"/>
  <c r="T1802" i="5"/>
  <c r="V1574" i="44"/>
  <c r="W318" i="44"/>
  <c r="X2297" i="44"/>
  <c r="W1870" i="44"/>
  <c r="U445" i="44"/>
  <c r="T846" i="44"/>
  <c r="V451" i="44"/>
  <c r="S415" i="44"/>
  <c r="X330" i="44"/>
  <c r="U846" i="44"/>
  <c r="X456" i="44"/>
  <c r="W1149" i="44"/>
  <c r="X451" i="44"/>
  <c r="U451" i="5"/>
  <c r="W451" i="5"/>
  <c r="W855" i="44"/>
  <c r="V2429" i="44"/>
  <c r="V1724" i="44"/>
  <c r="S218" i="5"/>
  <c r="W1002" i="44"/>
  <c r="W1145" i="44"/>
  <c r="X1718" i="44"/>
  <c r="P219" i="5"/>
  <c r="U1798" i="5"/>
  <c r="U1796" i="5"/>
  <c r="U328" i="44"/>
  <c r="W323" i="44"/>
  <c r="U326" i="44"/>
  <c r="T845" i="44"/>
  <c r="W453" i="44"/>
  <c r="V1439" i="44"/>
  <c r="X582" i="44"/>
  <c r="W2015" i="44"/>
  <c r="V847" i="44"/>
  <c r="V1773" i="5"/>
  <c r="S666" i="44"/>
  <c r="W1072" i="5"/>
  <c r="W2149" i="44"/>
  <c r="X576" i="44"/>
  <c r="T1429" i="44"/>
  <c r="U1429" i="44"/>
  <c r="W1723" i="44"/>
  <c r="W1759" i="5"/>
  <c r="P220" i="5"/>
  <c r="W324" i="44"/>
  <c r="T854" i="44"/>
  <c r="X1869" i="44"/>
  <c r="V322" i="44"/>
  <c r="R217" i="5"/>
  <c r="S223" i="5"/>
  <c r="T991" i="44"/>
  <c r="U324" i="44"/>
  <c r="V851" i="44"/>
  <c r="S219" i="5"/>
  <c r="U855" i="44"/>
  <c r="S221" i="5"/>
  <c r="T847" i="44"/>
  <c r="X847" i="44"/>
  <c r="Q222" i="5"/>
  <c r="P212" i="5"/>
  <c r="X856" i="44"/>
  <c r="X858" i="44"/>
  <c r="S407" i="44"/>
  <c r="X859" i="44"/>
  <c r="AJ4350" i="44"/>
  <c r="AJ720" i="44"/>
  <c r="AJ319" i="5"/>
  <c r="AJ306" i="5"/>
  <c r="AJ313" i="5"/>
  <c r="AJ1799" i="5"/>
  <c r="AJ1787" i="5"/>
  <c r="AJ314" i="5"/>
  <c r="AJ310" i="5"/>
  <c r="AJ12" i="52"/>
  <c r="AJ318" i="5"/>
  <c r="AJ311" i="5"/>
  <c r="AJ317" i="5"/>
  <c r="AJ1774" i="5"/>
  <c r="AJ1771" i="5"/>
  <c r="AJ1770" i="5"/>
  <c r="AJ312" i="5"/>
  <c r="AJ1786" i="5"/>
  <c r="AJ504" i="5"/>
  <c r="AJ309" i="5"/>
  <c r="AJ1788" i="5"/>
  <c r="AJ316" i="5"/>
  <c r="AJ315" i="5"/>
  <c r="AJ1757" i="5"/>
  <c r="AJ308" i="5"/>
  <c r="AJ1756" i="5"/>
  <c r="AJ1772" i="5"/>
  <c r="AJ501" i="5"/>
  <c r="AJ454" i="5"/>
  <c r="AJ495" i="5"/>
  <c r="AJ13" i="44"/>
  <c r="AJ492" i="5"/>
  <c r="AJ307" i="5"/>
  <c r="AJ1801" i="5"/>
  <c r="AJ1758" i="5"/>
  <c r="AJ500" i="5"/>
  <c r="AJ491" i="5"/>
  <c r="AJ498" i="5"/>
  <c r="AJ468" i="5"/>
  <c r="AJ13" i="2"/>
  <c r="AJ680" i="2" s="1"/>
  <c r="AJ496" i="5"/>
  <c r="AJ305" i="5"/>
  <c r="AJ304" i="5"/>
  <c r="AJ457" i="5"/>
  <c r="AJ469" i="5"/>
  <c r="AJ458" i="5"/>
  <c r="AJ493" i="5"/>
  <c r="AJ1760" i="5"/>
  <c r="AJ494" i="5"/>
  <c r="AJ467" i="5"/>
  <c r="AJ466" i="5"/>
  <c r="AJ1800" i="5"/>
  <c r="AJ465" i="5"/>
  <c r="AJ461" i="5"/>
  <c r="AJ499" i="5"/>
  <c r="AJ1759" i="5"/>
  <c r="AJ1784" i="5"/>
  <c r="AJ503" i="5"/>
  <c r="AJ1785" i="5"/>
  <c r="AJ456" i="5"/>
  <c r="AJ459" i="5"/>
  <c r="AJ506" i="5"/>
  <c r="AJ502" i="5"/>
  <c r="AJ1802" i="5"/>
  <c r="AJ497" i="5"/>
  <c r="AJ464" i="5"/>
  <c r="AJ460" i="5"/>
  <c r="AJ1798" i="5"/>
  <c r="AJ12" i="59"/>
  <c r="AJ1773" i="5"/>
  <c r="AJ462" i="5"/>
  <c r="AJ505" i="5"/>
  <c r="AJ463" i="5"/>
  <c r="AJ455" i="5"/>
  <c r="Y1716" i="5"/>
  <c r="Y1714" i="5"/>
  <c r="Y680" i="44"/>
  <c r="Y714" i="44"/>
  <c r="Y2947" i="44"/>
  <c r="Y712" i="5"/>
  <c r="Y1718" i="5"/>
  <c r="Y488" i="5"/>
  <c r="Y665" i="44"/>
  <c r="Y669" i="44"/>
  <c r="O163" i="6"/>
  <c r="O245" i="6"/>
  <c r="O246" i="6"/>
  <c r="O240" i="6"/>
  <c r="O241" i="6"/>
  <c r="O232" i="6"/>
  <c r="O190" i="6"/>
  <c r="O227" i="6"/>
  <c r="O228" i="6"/>
  <c r="O234" i="6"/>
  <c r="O239" i="6"/>
  <c r="O226" i="6"/>
  <c r="O248" i="6"/>
  <c r="O230" i="6"/>
  <c r="O249" i="6"/>
  <c r="O244" i="6"/>
  <c r="O229" i="6"/>
  <c r="O17" i="6"/>
  <c r="O235" i="6"/>
  <c r="O251" i="6"/>
  <c r="O233" i="6"/>
  <c r="O250" i="6"/>
  <c r="O666" i="44"/>
  <c r="O673" i="44"/>
  <c r="AI718" i="44"/>
  <c r="AI4221" i="44"/>
  <c r="AI715" i="44"/>
  <c r="AI4218" i="44"/>
  <c r="AI1721" i="5"/>
  <c r="AI4217" i="44"/>
  <c r="AI712" i="5"/>
  <c r="AI714" i="44"/>
  <c r="AI683" i="44"/>
  <c r="Q660" i="44"/>
  <c r="Q525" i="5"/>
  <c r="Q675" i="44"/>
  <c r="T437" i="2"/>
  <c r="T437" i="44"/>
  <c r="T428" i="2"/>
  <c r="T428" i="44"/>
  <c r="T438" i="2"/>
  <c r="T438" i="44"/>
  <c r="T670" i="44"/>
  <c r="T671" i="44"/>
  <c r="T661" i="44"/>
  <c r="AE1717" i="5"/>
  <c r="AE716" i="44"/>
  <c r="AE3711" i="44"/>
  <c r="AE689" i="44"/>
  <c r="AE690" i="44"/>
  <c r="AE1720" i="5"/>
  <c r="AE1716" i="5"/>
  <c r="AE1714" i="5"/>
  <c r="W13" i="2"/>
  <c r="W12" i="59"/>
  <c r="W13" i="44"/>
  <c r="W429" i="2"/>
  <c r="W429" i="44"/>
  <c r="W1722" i="5"/>
  <c r="W1719" i="5"/>
  <c r="W562" i="2"/>
  <c r="W562" i="44"/>
  <c r="W555" i="44"/>
  <c r="W555" i="2"/>
  <c r="W557" i="2"/>
  <c r="W557" i="44"/>
  <c r="W674" i="44"/>
  <c r="V556" i="2"/>
  <c r="V556" i="44"/>
  <c r="V431" i="44"/>
  <c r="V431" i="2"/>
  <c r="V553" i="2"/>
  <c r="V553" i="44"/>
  <c r="V562" i="2"/>
  <c r="V562" i="44"/>
  <c r="V660" i="44"/>
  <c r="V525" i="5"/>
  <c r="V425" i="44"/>
  <c r="V425" i="2"/>
  <c r="V665" i="44"/>
  <c r="V670" i="44"/>
  <c r="AB1724" i="5"/>
  <c r="AB1718" i="5"/>
  <c r="AB721" i="44"/>
  <c r="AB3335" i="44"/>
  <c r="AB684" i="44"/>
  <c r="AB728" i="44"/>
  <c r="AB3342" i="44"/>
  <c r="AB1716" i="5"/>
  <c r="AB1714" i="5"/>
  <c r="AB670" i="44"/>
  <c r="AB667" i="44"/>
  <c r="AG715" i="44"/>
  <c r="AG3964" i="44"/>
  <c r="AG488" i="5"/>
  <c r="AG682" i="44"/>
  <c r="AG717" i="44"/>
  <c r="AG3966" i="44"/>
  <c r="AC691" i="44"/>
  <c r="AC721" i="44"/>
  <c r="AC3462" i="44"/>
  <c r="AC722" i="44"/>
  <c r="AC3463" i="44"/>
  <c r="AC669" i="44"/>
  <c r="AC719" i="44"/>
  <c r="AC3460" i="44"/>
  <c r="AC667" i="44"/>
  <c r="AK40" i="5"/>
  <c r="AO13" i="6"/>
  <c r="AK43" i="5"/>
  <c r="P1724" i="5"/>
  <c r="P672" i="44"/>
  <c r="P668" i="44"/>
  <c r="AH1136" i="44"/>
  <c r="AG1142" i="44"/>
  <c r="AG2688" i="44"/>
  <c r="AI2802" i="44"/>
  <c r="AI1252" i="5"/>
  <c r="AF581" i="44"/>
  <c r="AE1281" i="44"/>
  <c r="AH2562" i="44"/>
  <c r="AF2809" i="44"/>
  <c r="AH3702" i="44"/>
  <c r="AI2554" i="44"/>
  <c r="AG1439" i="44"/>
  <c r="AE570" i="44"/>
  <c r="AH3450" i="44"/>
  <c r="AF3063" i="44"/>
  <c r="AG452" i="44"/>
  <c r="AM561" i="44"/>
  <c r="AI3831" i="44"/>
  <c r="AI1580" i="44"/>
  <c r="AG3697" i="44"/>
  <c r="AI2434" i="44"/>
  <c r="AJ557" i="44"/>
  <c r="AJ557" i="2"/>
  <c r="AI3829" i="44"/>
  <c r="AF3697" i="44"/>
  <c r="AH1870" i="44"/>
  <c r="AH3063" i="44"/>
  <c r="AG1584" i="44"/>
  <c r="AE571" i="44"/>
  <c r="AF3444" i="44"/>
  <c r="AE1874" i="44"/>
  <c r="AI3189" i="44"/>
  <c r="AE1279" i="44"/>
  <c r="AE856" i="5"/>
  <c r="AF443" i="44"/>
  <c r="AD1721" i="5"/>
  <c r="AF2160" i="44"/>
  <c r="AF455" i="44"/>
  <c r="AI2428" i="44"/>
  <c r="AG2429" i="44"/>
  <c r="AH3697" i="44"/>
  <c r="AE2433" i="44"/>
  <c r="AG3317" i="44"/>
  <c r="AH1000" i="44"/>
  <c r="AG3575" i="44"/>
  <c r="AG2156" i="44"/>
  <c r="AI4073" i="44"/>
  <c r="AH1285" i="44"/>
  <c r="AM563" i="44"/>
  <c r="AG1289" i="44"/>
  <c r="AG1138" i="44"/>
  <c r="AI3947" i="44"/>
  <c r="AF3703" i="44"/>
  <c r="AH2550" i="44"/>
  <c r="AG1571" i="44"/>
  <c r="AH1436" i="44"/>
  <c r="AG3444" i="44"/>
  <c r="AE3566" i="44"/>
  <c r="AI3952" i="44"/>
  <c r="AH3191" i="44"/>
  <c r="AH3957" i="44"/>
  <c r="AH3567" i="44"/>
  <c r="AG3310" i="44"/>
  <c r="AG1396" i="5"/>
  <c r="AE3317" i="44"/>
  <c r="AH2559" i="44"/>
  <c r="AI2553" i="44"/>
  <c r="AG1281" i="44"/>
  <c r="AF1576" i="44"/>
  <c r="AF2423" i="44"/>
  <c r="AH448" i="44"/>
  <c r="AG1719" i="44"/>
  <c r="AG1134" i="44"/>
  <c r="AG820" i="5"/>
  <c r="AG3573" i="44"/>
  <c r="AF1570" i="44"/>
  <c r="AI3452" i="44"/>
  <c r="AH2939" i="44"/>
  <c r="AH2687" i="44"/>
  <c r="AF1435" i="44"/>
  <c r="AI3703" i="44"/>
  <c r="AE2686" i="44"/>
  <c r="AF3071" i="44"/>
  <c r="AG1576" i="44"/>
  <c r="AF3190" i="44"/>
  <c r="AI2435" i="44"/>
  <c r="AH2006" i="44"/>
  <c r="AI1286" i="44"/>
  <c r="AH1140" i="44"/>
  <c r="AE1864" i="44"/>
  <c r="AI1583" i="44"/>
  <c r="AF844" i="44"/>
  <c r="AF748" i="5"/>
  <c r="AF3314" i="44"/>
  <c r="AE3068" i="44"/>
  <c r="AE3452" i="44"/>
  <c r="AG2686" i="44"/>
  <c r="AG1285" i="44"/>
  <c r="AE989" i="44"/>
  <c r="AE784" i="5"/>
  <c r="AE2149" i="44"/>
  <c r="AE1072" i="5"/>
  <c r="AG1000" i="44"/>
  <c r="AG3441" i="44"/>
  <c r="AE2806" i="44"/>
  <c r="AI2005" i="44"/>
  <c r="AF1424" i="44"/>
  <c r="AF892" i="5"/>
  <c r="AE2807" i="44"/>
  <c r="AE575" i="44"/>
  <c r="AG2685" i="44"/>
  <c r="AE2933" i="44"/>
  <c r="AF2161" i="44"/>
  <c r="AG448" i="44"/>
  <c r="AH1426" i="44"/>
  <c r="AF1145" i="44"/>
  <c r="AH2812" i="44"/>
  <c r="AE2152" i="44"/>
  <c r="AE2163" i="44"/>
  <c r="AF1719" i="44"/>
  <c r="AG2306" i="44"/>
  <c r="AF2156" i="44"/>
  <c r="AI1579" i="44"/>
  <c r="AE1141" i="44"/>
  <c r="AG2304" i="44"/>
  <c r="AI2563" i="44"/>
  <c r="AF1861" i="44"/>
  <c r="AF2007" i="44"/>
  <c r="AI1279" i="44"/>
  <c r="AI856" i="5"/>
  <c r="AH2156" i="44"/>
  <c r="AJ555" i="44"/>
  <c r="AJ555" i="2"/>
  <c r="AF1863" i="44"/>
  <c r="AG3819" i="44"/>
  <c r="AG1294" i="44"/>
  <c r="AG1002" i="44"/>
  <c r="AH1579" i="44"/>
  <c r="AI3070" i="44"/>
  <c r="AI443" i="44"/>
  <c r="AE1001" i="44"/>
  <c r="AE3195" i="44"/>
  <c r="AH573" i="44"/>
  <c r="AN557" i="44"/>
  <c r="AM551" i="44"/>
  <c r="AM377" i="5"/>
  <c r="AG3696" i="44"/>
  <c r="AF1428" i="44"/>
  <c r="AD682" i="44"/>
  <c r="AF2149" i="44"/>
  <c r="AF1072" i="5"/>
  <c r="AI2010" i="44"/>
  <c r="AF1575" i="44"/>
  <c r="AI2303" i="44"/>
  <c r="AI3579" i="44"/>
  <c r="AF3702" i="44"/>
  <c r="AH315" i="44"/>
  <c r="AH414" i="5"/>
  <c r="AK551" i="44"/>
  <c r="AK377" i="5"/>
  <c r="AI2161" i="44"/>
  <c r="AE2309" i="44"/>
  <c r="AN560" i="44"/>
  <c r="AF3450" i="44"/>
  <c r="AF3313" i="44"/>
  <c r="AG449" i="44"/>
  <c r="AH2563" i="44"/>
  <c r="AH3568" i="44"/>
  <c r="AI451" i="44"/>
  <c r="AH1135" i="44"/>
  <c r="AI3694" i="44"/>
  <c r="AE991" i="44"/>
  <c r="AH3067" i="44"/>
  <c r="AI4085" i="44"/>
  <c r="AE2008" i="44"/>
  <c r="AF3575" i="44"/>
  <c r="AF2932" i="44"/>
  <c r="AG1291" i="44"/>
  <c r="AF1280" i="44"/>
  <c r="AI2433" i="44"/>
  <c r="AI569" i="44"/>
  <c r="AI675" i="5"/>
  <c r="AI447" i="44"/>
  <c r="AG442" i="44"/>
  <c r="AG639" i="5"/>
  <c r="AE3570" i="44"/>
  <c r="AH2019" i="44"/>
  <c r="AI3575" i="44"/>
  <c r="AI2805" i="44"/>
  <c r="AH3198" i="44"/>
  <c r="AH1874" i="44"/>
  <c r="AG3579" i="44"/>
  <c r="AF3323" i="44"/>
  <c r="AL563" i="44"/>
  <c r="AF2158" i="44"/>
  <c r="AH3186" i="44"/>
  <c r="AI3953" i="44"/>
  <c r="AG2558" i="44"/>
  <c r="AH2804" i="44"/>
  <c r="AG2435" i="44"/>
  <c r="AI315" i="44"/>
  <c r="AI414" i="5"/>
  <c r="AE1284" i="44"/>
  <c r="AE2432" i="44"/>
  <c r="AI3825" i="44"/>
  <c r="AE2424" i="44"/>
  <c r="AI3565" i="44"/>
  <c r="AG2682" i="44"/>
  <c r="AI1859" i="44"/>
  <c r="AI1000" i="5"/>
  <c r="AI3702" i="44"/>
  <c r="AF3069" i="44"/>
  <c r="AF2016" i="44"/>
  <c r="AI2013" i="44"/>
  <c r="AG578" i="44"/>
  <c r="AH3578" i="44"/>
  <c r="AE315" i="44"/>
  <c r="AE414" i="5"/>
  <c r="AE2808" i="44"/>
  <c r="AF3578" i="44"/>
  <c r="AF3197" i="44"/>
  <c r="AG2013" i="44"/>
  <c r="AE1287" i="44"/>
  <c r="AE1581" i="44"/>
  <c r="AF1426" i="44"/>
  <c r="AH2161" i="44"/>
  <c r="AH2686" i="44"/>
  <c r="AG1144" i="44"/>
  <c r="AI4084" i="44"/>
  <c r="AF2013" i="44"/>
  <c r="AI2436" i="44"/>
  <c r="AI582" i="44"/>
  <c r="AG3323" i="44"/>
  <c r="AF2682" i="44"/>
  <c r="AH3699" i="44"/>
  <c r="AF2802" i="44"/>
  <c r="AF1252" i="5"/>
  <c r="AH2549" i="44"/>
  <c r="AF2435" i="44"/>
  <c r="AH3703" i="44"/>
  <c r="AF442" i="44"/>
  <c r="AF639" i="5"/>
  <c r="AG1136" i="44"/>
  <c r="AI3439" i="44"/>
  <c r="AI3445" i="44"/>
  <c r="AG1293" i="44"/>
  <c r="AF318" i="44"/>
  <c r="AG3700" i="44"/>
  <c r="AG3191" i="44"/>
  <c r="AI857" i="44"/>
  <c r="AE1571" i="44"/>
  <c r="AF850" i="44"/>
  <c r="AI327" i="44"/>
  <c r="AH2815" i="44"/>
  <c r="AF576" i="44"/>
  <c r="AF2552" i="44"/>
  <c r="AF2151" i="44"/>
  <c r="AF2811" i="44"/>
  <c r="AH1866" i="44"/>
  <c r="AE2935" i="44"/>
  <c r="AI329" i="44"/>
  <c r="AH857" i="44"/>
  <c r="AD661" i="44"/>
  <c r="AI3192" i="44"/>
  <c r="AI3442" i="44"/>
  <c r="AH1432" i="5"/>
  <c r="AH3437" i="44"/>
  <c r="AE2013" i="44"/>
  <c r="AI3313" i="44"/>
  <c r="AH1721" i="44"/>
  <c r="AD673" i="44"/>
  <c r="AE1293" i="44"/>
  <c r="AE2426" i="44"/>
  <c r="AH3321" i="44"/>
  <c r="AH995" i="44"/>
  <c r="AG748" i="5"/>
  <c r="AG844" i="44"/>
  <c r="AE2150" i="44"/>
  <c r="AF1000" i="44"/>
  <c r="AF2421" i="44"/>
  <c r="AF1144" i="5"/>
  <c r="AE2428" i="44"/>
  <c r="AF1148" i="44"/>
  <c r="AE573" i="44"/>
  <c r="AD665" i="44"/>
  <c r="AH1612" i="5"/>
  <c r="AH1572" i="44"/>
  <c r="AI3197" i="44"/>
  <c r="AH446" i="44"/>
  <c r="AF859" i="44"/>
  <c r="AG3448" i="44"/>
  <c r="AF2804" i="44"/>
  <c r="AG857" i="44"/>
  <c r="AE3322" i="44"/>
  <c r="AI2816" i="44"/>
  <c r="AH3448" i="44"/>
  <c r="AI859" i="44"/>
  <c r="AI316" i="44"/>
  <c r="AG856" i="44"/>
  <c r="AI326" i="44"/>
  <c r="AE856" i="44"/>
  <c r="AE3190" i="44"/>
  <c r="AE847" i="44"/>
  <c r="AG848" i="44"/>
  <c r="AG323" i="44"/>
  <c r="AH318" i="44"/>
  <c r="AH325" i="44"/>
  <c r="AE859" i="44"/>
  <c r="AF683" i="44"/>
  <c r="AF729" i="44"/>
  <c r="AF3851" i="44"/>
  <c r="AF687" i="44"/>
  <c r="AF1722" i="5"/>
  <c r="AF488" i="5"/>
  <c r="AA308" i="5"/>
  <c r="AA311" i="5"/>
  <c r="AA317" i="5"/>
  <c r="AA304" i="5"/>
  <c r="AA313" i="5"/>
  <c r="AA310" i="5"/>
  <c r="AA314" i="5"/>
  <c r="AA309" i="5"/>
  <c r="AA307" i="5"/>
  <c r="AA305" i="5"/>
  <c r="AA315" i="5"/>
  <c r="AA306" i="5"/>
  <c r="AA312" i="5"/>
  <c r="AA319" i="5"/>
  <c r="AA316" i="5"/>
  <c r="AA318" i="5"/>
  <c r="AA13" i="2"/>
  <c r="AA12" i="59"/>
  <c r="AA13" i="44"/>
  <c r="AA1754" i="5"/>
  <c r="AA678" i="44"/>
  <c r="AA602" i="5"/>
  <c r="AA692" i="44"/>
  <c r="AA1720" i="5"/>
  <c r="AA688" i="44"/>
  <c r="AA671" i="44"/>
  <c r="AK1288" i="5"/>
  <c r="AJ675" i="5"/>
  <c r="AJ1180" i="5"/>
  <c r="AN1576" i="5"/>
  <c r="AN856" i="5"/>
  <c r="AJ1648" i="5"/>
  <c r="AN1360" i="5"/>
  <c r="AN683" i="44"/>
  <c r="AL685" i="44"/>
  <c r="AK692" i="44"/>
  <c r="AN1036" i="5"/>
  <c r="AM690" i="44"/>
  <c r="AN679" i="44"/>
  <c r="AL1036" i="5"/>
  <c r="AM856" i="5"/>
  <c r="AN748" i="5"/>
  <c r="AM685" i="44"/>
  <c r="AJ1468" i="5"/>
  <c r="AK1036" i="5"/>
  <c r="AN1252" i="5"/>
  <c r="AL964" i="5"/>
  <c r="AH718" i="44"/>
  <c r="AH4094" i="44"/>
  <c r="AL892" i="5"/>
  <c r="AL451" i="5"/>
  <c r="AJ223" i="5"/>
  <c r="AM892" i="5"/>
  <c r="AL1360" i="5"/>
  <c r="AK1360" i="5"/>
  <c r="AM684" i="44"/>
  <c r="AN1144" i="5"/>
  <c r="AM221" i="5"/>
  <c r="AL214" i="5"/>
  <c r="AM784" i="5"/>
  <c r="AL1252" i="5"/>
  <c r="AL219" i="5"/>
  <c r="AJ224" i="5"/>
  <c r="AL218" i="5"/>
  <c r="AK224" i="5"/>
  <c r="AJ210" i="5"/>
  <c r="AJ216" i="5"/>
  <c r="Z689" i="44"/>
  <c r="Z721" i="44"/>
  <c r="Z3081" i="44"/>
  <c r="Z1720" i="5"/>
  <c r="Z729" i="44"/>
  <c r="Z3089" i="44"/>
  <c r="Z668" i="44"/>
  <c r="Z672" i="44"/>
  <c r="Z674" i="44"/>
  <c r="R79" i="5"/>
  <c r="R88" i="5"/>
  <c r="Q1723" i="44"/>
  <c r="S999" i="44"/>
  <c r="O1000" i="44"/>
  <c r="Q1427" i="44"/>
  <c r="L991" i="44"/>
  <c r="Q1582" i="44"/>
  <c r="S1719" i="44"/>
  <c r="S1721" i="44"/>
  <c r="R1728" i="44"/>
  <c r="Q1136" i="44"/>
  <c r="N1320" i="44"/>
  <c r="N1464" i="44"/>
  <c r="O994" i="44"/>
  <c r="L994" i="44"/>
  <c r="R1874" i="44"/>
  <c r="M989" i="44"/>
  <c r="M784" i="5"/>
  <c r="M1292" i="44"/>
  <c r="O1437" i="44"/>
  <c r="Q1435" i="44"/>
  <c r="R1582" i="44"/>
  <c r="R1139" i="44"/>
  <c r="N1035" i="44"/>
  <c r="Q1726" i="44"/>
  <c r="M1291" i="44"/>
  <c r="N660" i="44"/>
  <c r="N525" i="5"/>
  <c r="P844" i="44"/>
  <c r="P748" i="5"/>
  <c r="S1430" i="44"/>
  <c r="R1286" i="44"/>
  <c r="N1029" i="44"/>
  <c r="M1142" i="44"/>
  <c r="S991" i="44"/>
  <c r="N1173" i="44"/>
  <c r="O1002" i="44"/>
  <c r="R1148" i="44"/>
  <c r="N1293" i="44"/>
  <c r="R1293" i="44"/>
  <c r="S1279" i="44"/>
  <c r="S856" i="5"/>
  <c r="Q1280" i="44"/>
  <c r="R1036" i="5"/>
  <c r="S1290" i="44"/>
  <c r="O1433" i="44"/>
  <c r="S1723" i="44"/>
  <c r="S1720" i="44"/>
  <c r="P1279" i="44"/>
  <c r="P856" i="5"/>
  <c r="L1145" i="44"/>
  <c r="O1003" i="44"/>
  <c r="R994" i="44"/>
  <c r="N1473" i="44"/>
  <c r="S1141" i="44"/>
  <c r="P263" i="5"/>
  <c r="M1279" i="44"/>
  <c r="M856" i="5"/>
  <c r="K660" i="44"/>
  <c r="K525" i="5"/>
  <c r="S1432" i="44"/>
  <c r="P997" i="44"/>
  <c r="R1583" i="44"/>
  <c r="K820" i="5"/>
  <c r="O1294" i="44"/>
  <c r="N1039" i="44"/>
  <c r="O315" i="44"/>
  <c r="O414" i="5"/>
  <c r="O1435" i="44"/>
  <c r="R1280" i="44"/>
  <c r="S1580" i="44"/>
  <c r="N991" i="44"/>
  <c r="Q1584" i="44"/>
  <c r="Q263" i="5"/>
  <c r="P1141" i="44"/>
  <c r="Q844" i="44"/>
  <c r="Q748" i="5"/>
  <c r="P1003" i="44"/>
  <c r="R263" i="5"/>
  <c r="R1426" i="44"/>
  <c r="R1721" i="44"/>
  <c r="R1438" i="44"/>
  <c r="P1286" i="44"/>
  <c r="S1288" i="44"/>
  <c r="Q1145" i="44"/>
  <c r="N356" i="44"/>
  <c r="R845" i="44"/>
  <c r="P1575" i="44"/>
  <c r="Q1583" i="44"/>
  <c r="K850" i="44"/>
  <c r="P1140" i="44"/>
  <c r="K990" i="44"/>
  <c r="M991" i="44"/>
  <c r="S846" i="44"/>
  <c r="R859" i="44"/>
  <c r="N857" i="44"/>
  <c r="O992" i="44"/>
  <c r="O265" i="44"/>
  <c r="P1576" i="44"/>
  <c r="M1138" i="44"/>
  <c r="R1569" i="44"/>
  <c r="R928" i="5"/>
  <c r="P451" i="5"/>
  <c r="R1578" i="44"/>
  <c r="S1437" i="44"/>
  <c r="P327" i="44"/>
  <c r="R996" i="44"/>
  <c r="S319" i="44"/>
  <c r="O271" i="44"/>
  <c r="O327" i="44"/>
  <c r="S330" i="44"/>
  <c r="R1136" i="44"/>
  <c r="S1436" i="44"/>
  <c r="O1135" i="44"/>
  <c r="M674" i="44"/>
  <c r="N366" i="44"/>
  <c r="N362" i="44"/>
  <c r="N353" i="44"/>
  <c r="K674" i="44"/>
  <c r="N667" i="44"/>
  <c r="P317" i="44"/>
  <c r="N361" i="44"/>
  <c r="P846" i="44"/>
  <c r="S322" i="44"/>
  <c r="Q855" i="44"/>
  <c r="J664" i="44"/>
  <c r="M854" i="44"/>
  <c r="N846" i="44"/>
  <c r="P322" i="44"/>
  <c r="K859" i="44"/>
  <c r="S1139" i="44"/>
  <c r="J662" i="44"/>
  <c r="K849" i="44"/>
  <c r="O853" i="44"/>
  <c r="J854" i="44"/>
  <c r="J668" i="44"/>
  <c r="N883" i="44"/>
  <c r="Q845" i="44"/>
  <c r="O858" i="44"/>
  <c r="P859" i="44"/>
  <c r="N851" i="44"/>
  <c r="P857" i="44"/>
  <c r="O851" i="44"/>
  <c r="L848" i="44"/>
  <c r="O317" i="44"/>
  <c r="M669" i="44"/>
  <c r="R163" i="6"/>
  <c r="R190" i="6"/>
  <c r="R229" i="6"/>
  <c r="R230" i="6"/>
  <c r="R232" i="6"/>
  <c r="R17" i="6"/>
  <c r="R227" i="6"/>
  <c r="R233" i="6"/>
  <c r="R249" i="6"/>
  <c r="R241" i="6"/>
  <c r="R245" i="6"/>
  <c r="R235" i="6"/>
  <c r="R251" i="6"/>
  <c r="R234" i="6"/>
  <c r="R246" i="6"/>
  <c r="R248" i="6"/>
  <c r="R226" i="6"/>
  <c r="R250" i="6"/>
  <c r="R228" i="6"/>
  <c r="R244" i="6"/>
  <c r="R240" i="6"/>
  <c r="R239" i="6"/>
  <c r="R666" i="44"/>
  <c r="R672" i="44"/>
  <c r="U427" i="2"/>
  <c r="U427" i="44"/>
  <c r="U1719" i="5"/>
  <c r="U433" i="2"/>
  <c r="U433" i="44"/>
  <c r="U562" i="2"/>
  <c r="U562" i="44"/>
  <c r="U551" i="2"/>
  <c r="U551" i="44"/>
  <c r="U377" i="5"/>
  <c r="U669" i="44"/>
  <c r="U559" i="2"/>
  <c r="U559" i="44"/>
  <c r="U673" i="44"/>
  <c r="AA2423" i="44"/>
  <c r="T691" i="44"/>
  <c r="AE554" i="44"/>
  <c r="AE554" i="2"/>
  <c r="Z2943" i="44"/>
  <c r="AB2308" i="44"/>
  <c r="AD1439" i="44"/>
  <c r="Y2813" i="44"/>
  <c r="AB2149" i="44"/>
  <c r="AB1072" i="5"/>
  <c r="T693" i="44"/>
  <c r="X660" i="44"/>
  <c r="X525" i="5"/>
  <c r="AB2432" i="44"/>
  <c r="Y1435" i="44"/>
  <c r="AA1574" i="44"/>
  <c r="Y2679" i="44"/>
  <c r="AD452" i="44"/>
  <c r="AA2295" i="44"/>
  <c r="AF560" i="2"/>
  <c r="AF560" i="44"/>
  <c r="AD2008" i="44"/>
  <c r="AA1570" i="44"/>
  <c r="AC452" i="44"/>
  <c r="Y1280" i="44"/>
  <c r="AB2429" i="44"/>
  <c r="AD576" i="44"/>
  <c r="Z2933" i="44"/>
  <c r="AC2294" i="44"/>
  <c r="AC1108" i="5"/>
  <c r="AA577" i="44"/>
  <c r="AD2802" i="44"/>
  <c r="AD1252" i="5"/>
  <c r="AD1290" i="44"/>
  <c r="Y994" i="44"/>
  <c r="AC2936" i="44"/>
  <c r="AB1439" i="44"/>
  <c r="AA450" i="44"/>
  <c r="AC1570" i="44"/>
  <c r="AA1868" i="44"/>
  <c r="AC1864" i="44"/>
  <c r="AB2306" i="44"/>
  <c r="AB2938" i="44"/>
  <c r="X1723" i="5"/>
  <c r="AD2816" i="44"/>
  <c r="M682" i="44"/>
  <c r="AA2677" i="44"/>
  <c r="AC2011" i="44"/>
  <c r="AC2433" i="44"/>
  <c r="P691" i="44"/>
  <c r="AA445" i="44"/>
  <c r="AA2161" i="44"/>
  <c r="Y2164" i="44"/>
  <c r="AC2423" i="44"/>
  <c r="AD557" i="2"/>
  <c r="AD557" i="44"/>
  <c r="AA2554" i="44"/>
  <c r="S679" i="44"/>
  <c r="AD3313" i="44"/>
  <c r="AC1289" i="44"/>
  <c r="AB1287" i="44"/>
  <c r="AC2296" i="44"/>
  <c r="Y1143" i="44"/>
  <c r="Z2435" i="44"/>
  <c r="AD2308" i="44"/>
  <c r="AD2680" i="44"/>
  <c r="AC2939" i="44"/>
  <c r="Y554" i="2"/>
  <c r="Y554" i="44"/>
  <c r="AB2809" i="44"/>
  <c r="Y1583" i="44"/>
  <c r="AA2164" i="44"/>
  <c r="Z560" i="44"/>
  <c r="Z560" i="2"/>
  <c r="AC1286" i="44"/>
  <c r="AC1719" i="44"/>
  <c r="AB3071" i="44"/>
  <c r="AA2294" i="44"/>
  <c r="AA1108" i="5"/>
  <c r="AB2014" i="44"/>
  <c r="AD2559" i="44"/>
  <c r="AC2161" i="44"/>
  <c r="AB559" i="2"/>
  <c r="AB559" i="44"/>
  <c r="L688" i="44"/>
  <c r="Y558" i="44"/>
  <c r="Y558" i="2"/>
  <c r="AD2943" i="44"/>
  <c r="Z1292" i="44"/>
  <c r="AA3063" i="44"/>
  <c r="AD1289" i="44"/>
  <c r="AA1871" i="44"/>
  <c r="Y457" i="44"/>
  <c r="Y2309" i="44"/>
  <c r="J678" i="44"/>
  <c r="J602" i="5"/>
  <c r="J684" i="44"/>
  <c r="X555" i="44"/>
  <c r="X555" i="2"/>
  <c r="AD1872" i="44"/>
  <c r="AB2163" i="44"/>
  <c r="AC3325" i="44"/>
  <c r="AD3070" i="44"/>
  <c r="Y2306" i="44"/>
  <c r="AC1429" i="44"/>
  <c r="AD1572" i="44"/>
  <c r="Z844" i="44"/>
  <c r="Z748" i="5"/>
  <c r="Z551" i="2"/>
  <c r="Z551" i="44"/>
  <c r="Z377" i="5"/>
  <c r="AD2433" i="44"/>
  <c r="AD2421" i="44"/>
  <c r="AD1144" i="5"/>
  <c r="Z2803" i="44"/>
  <c r="AA1145" i="44"/>
  <c r="Z1289" i="44"/>
  <c r="Y1722" i="44"/>
  <c r="X693" i="44"/>
  <c r="AB1584" i="44"/>
  <c r="AC2428" i="44"/>
  <c r="AA1540" i="5"/>
  <c r="Q687" i="44"/>
  <c r="AC2814" i="44"/>
  <c r="Z1648" i="5"/>
  <c r="Y2154" i="44"/>
  <c r="AC2162" i="44"/>
  <c r="Z2162" i="44"/>
  <c r="AH555" i="2"/>
  <c r="AH555" i="44"/>
  <c r="AD2936" i="44"/>
  <c r="X554" i="44"/>
  <c r="X554" i="2"/>
  <c r="AA1569" i="44"/>
  <c r="AA928" i="5"/>
  <c r="Y572" i="44"/>
  <c r="AA1293" i="44"/>
  <c r="AC1720" i="44"/>
  <c r="AC2805" i="44"/>
  <c r="V693" i="44"/>
  <c r="AC2154" i="44"/>
  <c r="AA1723" i="44"/>
  <c r="AD2551" i="44"/>
  <c r="L691" i="44"/>
  <c r="AD571" i="44"/>
  <c r="Z2309" i="44"/>
  <c r="AF561" i="44"/>
  <c r="AF561" i="2"/>
  <c r="AD2687" i="44"/>
  <c r="AB2553" i="44"/>
  <c r="Z1145" i="44"/>
  <c r="Y2553" i="44"/>
  <c r="AA2688" i="44"/>
  <c r="Y2009" i="44"/>
  <c r="AB995" i="44"/>
  <c r="Y1294" i="44"/>
  <c r="AD1434" i="44"/>
  <c r="AC1134" i="44"/>
  <c r="AC820" i="5"/>
  <c r="AC2811" i="44"/>
  <c r="Q692" i="44"/>
  <c r="AB1426" i="44"/>
  <c r="U691" i="44"/>
  <c r="Y449" i="44"/>
  <c r="Z1134" i="44"/>
  <c r="Z820" i="5"/>
  <c r="AA1432" i="44"/>
  <c r="X722" i="44"/>
  <c r="X2828" i="44"/>
  <c r="AA2159" i="44"/>
  <c r="Y576" i="44"/>
  <c r="AC1866" i="44"/>
  <c r="X561" i="44"/>
  <c r="X561" i="2"/>
  <c r="Z579" i="44"/>
  <c r="AC3313" i="44"/>
  <c r="AB2813" i="44"/>
  <c r="Y992" i="44"/>
  <c r="X729" i="44"/>
  <c r="X2835" i="44"/>
  <c r="Z449" i="44"/>
  <c r="AC1860" i="44"/>
  <c r="M693" i="44"/>
  <c r="Y2005" i="44"/>
  <c r="Y315" i="44"/>
  <c r="Y414" i="5"/>
  <c r="AD1294" i="44"/>
  <c r="AD1581" i="44"/>
  <c r="AD2804" i="44"/>
  <c r="AD2158" i="44"/>
  <c r="AA1576" i="44"/>
  <c r="Y1576" i="5"/>
  <c r="AD994" i="44"/>
  <c r="Y1136" i="44"/>
  <c r="AB2815" i="44"/>
  <c r="AD1144" i="44"/>
  <c r="Y453" i="44"/>
  <c r="AC2432" i="44"/>
  <c r="Y1438" i="44"/>
  <c r="AA2934" i="44"/>
  <c r="AC993" i="44"/>
  <c r="AA2434" i="44"/>
  <c r="Q690" i="44"/>
  <c r="Z2813" i="44"/>
  <c r="Y1726" i="44"/>
  <c r="AB2677" i="44"/>
  <c r="Y2302" i="44"/>
  <c r="AC560" i="44"/>
  <c r="AC560" i="2"/>
  <c r="Y1724" i="44"/>
  <c r="AC583" i="44"/>
  <c r="AC3321" i="44"/>
  <c r="Z1540" i="5"/>
  <c r="AB1680" i="5"/>
  <c r="J682" i="44"/>
  <c r="AD1293" i="44"/>
  <c r="X1724" i="5"/>
  <c r="Z1360" i="5"/>
  <c r="Y1571" i="44"/>
  <c r="AA2932" i="44"/>
  <c r="AC565" i="2"/>
  <c r="AC565" i="44"/>
  <c r="Z1284" i="44"/>
  <c r="AB3188" i="44"/>
  <c r="AC2690" i="44"/>
  <c r="S687" i="44"/>
  <c r="AH563" i="44"/>
  <c r="AH563" i="2"/>
  <c r="AB444" i="44"/>
  <c r="Z442" i="44"/>
  <c r="Z639" i="5"/>
  <c r="AA2155" i="44"/>
  <c r="Z1147" i="44"/>
  <c r="X13" i="44"/>
  <c r="X13" i="2"/>
  <c r="X12" i="59"/>
  <c r="X727" i="44"/>
  <c r="X2833" i="44"/>
  <c r="Y1729" i="44"/>
  <c r="Y2016" i="44"/>
  <c r="U683" i="44"/>
  <c r="AB2299" i="44"/>
  <c r="AB2006" i="44"/>
  <c r="Y448" i="44"/>
  <c r="AD3059" i="44"/>
  <c r="Z1577" i="44"/>
  <c r="AC447" i="44"/>
  <c r="AC1648" i="5"/>
  <c r="AC1424" i="44"/>
  <c r="AC892" i="5"/>
  <c r="P686" i="44"/>
  <c r="K690" i="44"/>
  <c r="AB1570" i="44"/>
  <c r="Z555" i="44"/>
  <c r="Z555" i="2"/>
  <c r="P682" i="44"/>
  <c r="Z564" i="44"/>
  <c r="Z564" i="2"/>
  <c r="AC446" i="44"/>
  <c r="Z1719" i="44"/>
  <c r="K679" i="44"/>
  <c r="AG566" i="2"/>
  <c r="AG566" i="44"/>
  <c r="AC2308" i="44"/>
  <c r="AD2686" i="44"/>
  <c r="Z2689" i="44"/>
  <c r="Y2689" i="44"/>
  <c r="X1716" i="5"/>
  <c r="X1714" i="5"/>
  <c r="Y2019" i="44"/>
  <c r="AA1729" i="44"/>
  <c r="Y2430" i="44"/>
  <c r="Y2434" i="44"/>
  <c r="AD2156" i="44"/>
  <c r="AA2306" i="44"/>
  <c r="AC1870" i="44"/>
  <c r="Y1279" i="44"/>
  <c r="Y856" i="5"/>
  <c r="Z1282" i="44"/>
  <c r="O682" i="44"/>
  <c r="X689" i="44"/>
  <c r="K680" i="44"/>
  <c r="Y1324" i="5"/>
  <c r="V680" i="44"/>
  <c r="AA1582" i="44"/>
  <c r="AI222" i="5"/>
  <c r="AD2690" i="44"/>
  <c r="AD1583" i="44"/>
  <c r="Z1715" i="44"/>
  <c r="Z573" i="44"/>
  <c r="AB2810" i="44"/>
  <c r="Z561" i="2"/>
  <c r="Z561" i="44"/>
  <c r="AD569" i="44"/>
  <c r="AD675" i="5"/>
  <c r="Z2681" i="44"/>
  <c r="Z2686" i="44"/>
  <c r="AA1289" i="44"/>
  <c r="X437" i="2"/>
  <c r="X437" i="44"/>
  <c r="N683" i="44"/>
  <c r="AA852" i="44"/>
  <c r="Z2551" i="44"/>
  <c r="AB553" i="2"/>
  <c r="AB553" i="44"/>
  <c r="Y2303" i="44"/>
  <c r="Y2677" i="44"/>
  <c r="AA1719" i="44"/>
  <c r="AC2156" i="44"/>
  <c r="AA2432" i="44"/>
  <c r="Z2304" i="44"/>
  <c r="Y2552" i="44"/>
  <c r="Z1432" i="44"/>
  <c r="K682" i="44"/>
  <c r="O689" i="44"/>
  <c r="U684" i="44"/>
  <c r="Y326" i="44"/>
  <c r="AD1425" i="44"/>
  <c r="Z1504" i="5"/>
  <c r="AB856" i="44"/>
  <c r="Z220" i="5"/>
  <c r="Y844" i="44"/>
  <c r="Y748" i="5"/>
  <c r="AC2560" i="44"/>
  <c r="AC3065" i="44"/>
  <c r="Z1144" i="44"/>
  <c r="AA855" i="44"/>
  <c r="V222" i="5"/>
  <c r="Z1728" i="44"/>
  <c r="Y2424" i="44"/>
  <c r="AA318" i="44"/>
  <c r="AD3322" i="44"/>
  <c r="J679" i="44"/>
  <c r="AB846" i="44"/>
  <c r="AA322" i="44"/>
  <c r="AB1142" i="44"/>
  <c r="Z2816" i="44"/>
  <c r="Z1716" i="44"/>
  <c r="AB1432" i="44"/>
  <c r="U679" i="44"/>
  <c r="X2830" i="44"/>
  <c r="X724" i="44"/>
  <c r="AI564" i="44"/>
  <c r="AI564" i="2"/>
  <c r="L693" i="44"/>
  <c r="AB2803" i="44"/>
  <c r="Y2017" i="44"/>
  <c r="AB856" i="5"/>
  <c r="AB1279" i="44"/>
  <c r="AA1434" i="44"/>
  <c r="AE557" i="44"/>
  <c r="AE557" i="2"/>
  <c r="K686" i="44"/>
  <c r="Y1867" i="44"/>
  <c r="Z552" i="2"/>
  <c r="Z552" i="44"/>
  <c r="AC853" i="44"/>
  <c r="AA1725" i="44"/>
  <c r="Z1578" i="44"/>
  <c r="T215" i="5"/>
  <c r="AA1439" i="44"/>
  <c r="Y316" i="44"/>
  <c r="AH211" i="5"/>
  <c r="X663" i="44"/>
  <c r="Y452" i="44"/>
  <c r="X211" i="5"/>
  <c r="AD218" i="5"/>
  <c r="Y329" i="44"/>
  <c r="AB317" i="44"/>
  <c r="Y210" i="5"/>
  <c r="AG224" i="5"/>
  <c r="AB218" i="5"/>
  <c r="AC316" i="44"/>
  <c r="AI211" i="5"/>
  <c r="Z855" i="44"/>
  <c r="J688" i="44"/>
  <c r="AD222" i="5"/>
  <c r="Y1282" i="44"/>
  <c r="AB220" i="5"/>
  <c r="AC216" i="5"/>
  <c r="AB855" i="44"/>
  <c r="Y858" i="44"/>
  <c r="AD212" i="5"/>
  <c r="U223" i="5"/>
  <c r="Z846" i="44"/>
  <c r="AF221" i="5"/>
  <c r="Z218" i="5"/>
  <c r="V215" i="5"/>
  <c r="Z213" i="5"/>
  <c r="AB328" i="44"/>
  <c r="AH221" i="5"/>
  <c r="AF219" i="5"/>
  <c r="AH218" i="5"/>
  <c r="Z319" i="44"/>
  <c r="Y852" i="44"/>
  <c r="Z859" i="44"/>
  <c r="AD850" i="44"/>
  <c r="U1759" i="5"/>
  <c r="U1723" i="44"/>
  <c r="U1756" i="5"/>
  <c r="U1754" i="5"/>
  <c r="X1680" i="5"/>
  <c r="T1758" i="5"/>
  <c r="U2153" i="44"/>
  <c r="V1281" i="44"/>
  <c r="S406" i="44"/>
  <c r="S112" i="5"/>
  <c r="U2298" i="44"/>
  <c r="X445" i="44"/>
  <c r="W2016" i="44"/>
  <c r="W319" i="44"/>
  <c r="T1754" i="5"/>
  <c r="T1756" i="5"/>
  <c r="S412" i="44"/>
  <c r="W2307" i="44"/>
  <c r="U856" i="44"/>
  <c r="W576" i="44"/>
  <c r="V1719" i="44"/>
  <c r="T1432" i="44"/>
  <c r="V1426" i="44"/>
  <c r="R216" i="5"/>
  <c r="V327" i="44"/>
  <c r="S1720" i="5"/>
  <c r="T856" i="44"/>
  <c r="AJ4344" i="44"/>
  <c r="AJ712" i="5"/>
  <c r="AJ714" i="44"/>
  <c r="Y715" i="44"/>
  <c r="Y2948" i="44"/>
  <c r="Y1719" i="5"/>
  <c r="Y717" i="44"/>
  <c r="Y2950" i="44"/>
  <c r="Y2961" i="44"/>
  <c r="Y728" i="44"/>
  <c r="Y675" i="44"/>
  <c r="O1717" i="5"/>
  <c r="O671" i="44"/>
  <c r="AI716" i="44"/>
  <c r="AI4219" i="44"/>
  <c r="AI686" i="44"/>
  <c r="Q1718" i="5"/>
  <c r="Q667" i="44"/>
  <c r="T427" i="2"/>
  <c r="T427" i="44"/>
  <c r="T669" i="44"/>
  <c r="AE688" i="44"/>
  <c r="AE725" i="44"/>
  <c r="AE3720" i="44"/>
  <c r="AE686" i="44"/>
  <c r="AB724" i="44"/>
  <c r="AB3338" i="44"/>
  <c r="AB685" i="44"/>
  <c r="P1719" i="5"/>
  <c r="AI1725" i="44"/>
  <c r="AI4081" i="44"/>
  <c r="AF2942" i="44"/>
  <c r="AI1861" i="44"/>
  <c r="W1431" i="44"/>
  <c r="X2307" i="44"/>
  <c r="T1866" i="44"/>
  <c r="X451" i="5"/>
  <c r="X2005" i="44"/>
  <c r="U1283" i="44"/>
  <c r="W992" i="44"/>
  <c r="S1719" i="5"/>
  <c r="V1283" i="44"/>
  <c r="X1425" i="44"/>
  <c r="T1771" i="5"/>
  <c r="U449" i="44"/>
  <c r="V2157" i="44"/>
  <c r="T1108" i="5"/>
  <c r="U999" i="44"/>
  <c r="V573" i="44"/>
  <c r="W2549" i="44"/>
  <c r="V2424" i="44"/>
  <c r="T1872" i="44"/>
  <c r="W1725" i="44"/>
  <c r="V2421" i="44"/>
  <c r="V1144" i="5"/>
  <c r="T1144" i="44"/>
  <c r="V2152" i="44"/>
  <c r="W2421" i="44"/>
  <c r="W1144" i="5"/>
  <c r="X2678" i="44"/>
  <c r="V451" i="5"/>
  <c r="V447" i="44"/>
  <c r="U992" i="44"/>
  <c r="X2561" i="44"/>
  <c r="W1802" i="5"/>
  <c r="X2559" i="44"/>
  <c r="X1770" i="5"/>
  <c r="X1768" i="5"/>
  <c r="X2152" i="44"/>
  <c r="W1291" i="44"/>
  <c r="V1577" i="44"/>
  <c r="U2155" i="44"/>
  <c r="V2302" i="44"/>
  <c r="W2159" i="44"/>
  <c r="V1578" i="44"/>
  <c r="T2157" i="44"/>
  <c r="T1770" i="5"/>
  <c r="T1768" i="5"/>
  <c r="T1292" i="44"/>
  <c r="U454" i="44"/>
  <c r="V1292" i="44"/>
  <c r="X1863" i="44"/>
  <c r="T996" i="44"/>
  <c r="T1774" i="5"/>
  <c r="W584" i="44"/>
  <c r="W1863" i="44"/>
  <c r="V580" i="44"/>
  <c r="T1285" i="44"/>
  <c r="T1870" i="44"/>
  <c r="X2682" i="44"/>
  <c r="X1757" i="5"/>
  <c r="V2008" i="44"/>
  <c r="X2563" i="44"/>
  <c r="W1866" i="44"/>
  <c r="X1433" i="44"/>
  <c r="W2006" i="44"/>
  <c r="W446" i="44"/>
  <c r="U1771" i="5"/>
  <c r="T2162" i="44"/>
  <c r="T1714" i="44"/>
  <c r="T964" i="5"/>
  <c r="V1727" i="44"/>
  <c r="V2303" i="44"/>
  <c r="X1727" i="44"/>
  <c r="X2548" i="44"/>
  <c r="X1180" i="5"/>
  <c r="U1717" i="44"/>
  <c r="W1144" i="44"/>
  <c r="V999" i="44"/>
  <c r="X2557" i="44"/>
  <c r="V2161" i="44"/>
  <c r="V1802" i="5"/>
  <c r="X2302" i="44"/>
  <c r="W451" i="44"/>
  <c r="W1680" i="5"/>
  <c r="T1283" i="44"/>
  <c r="V1427" i="44"/>
  <c r="V991" i="44"/>
  <c r="X2421" i="44"/>
  <c r="X1144" i="5"/>
  <c r="T1757" i="5"/>
  <c r="X2299" i="44"/>
  <c r="W1785" i="5"/>
  <c r="X2004" i="44"/>
  <c r="X1036" i="5"/>
  <c r="W2304" i="44"/>
  <c r="X1714" i="44"/>
  <c r="X964" i="5"/>
  <c r="V2016" i="44"/>
  <c r="U1579" i="44"/>
  <c r="W579" i="44"/>
  <c r="T1724" i="44"/>
  <c r="X1136" i="44"/>
  <c r="U2159" i="44"/>
  <c r="X1289" i="44"/>
  <c r="T1772" i="5"/>
  <c r="V1437" i="44"/>
  <c r="U1787" i="5"/>
  <c r="T1431" i="44"/>
  <c r="U1294" i="44"/>
  <c r="T1871" i="44"/>
  <c r="X989" i="44"/>
  <c r="X784" i="5"/>
  <c r="V1718" i="44"/>
  <c r="U1145" i="44"/>
  <c r="U1724" i="44"/>
  <c r="T1434" i="44"/>
  <c r="X1000" i="44"/>
  <c r="T1584" i="44"/>
  <c r="X452" i="44"/>
  <c r="V575" i="44"/>
  <c r="U2305" i="44"/>
  <c r="U2158" i="44"/>
  <c r="U2011" i="44"/>
  <c r="W2298" i="44"/>
  <c r="X1728" i="44"/>
  <c r="T1571" i="44"/>
  <c r="U1801" i="5"/>
  <c r="T1289" i="44"/>
  <c r="X1146" i="44"/>
  <c r="V1861" i="44"/>
  <c r="X1287" i="44"/>
  <c r="U2157" i="44"/>
  <c r="T444" i="44"/>
  <c r="V992" i="44"/>
  <c r="T2013" i="44"/>
  <c r="T451" i="5"/>
  <c r="W1425" i="44"/>
  <c r="V2158" i="44"/>
  <c r="U1573" i="44"/>
  <c r="V1801" i="5"/>
  <c r="V1788" i="5"/>
  <c r="S209" i="5"/>
  <c r="S206" i="5"/>
  <c r="T992" i="44"/>
  <c r="T1868" i="44"/>
  <c r="V1148" i="44"/>
  <c r="W1281" i="44"/>
  <c r="U576" i="44"/>
  <c r="W2013" i="44"/>
  <c r="V1135" i="44"/>
  <c r="W1860" i="44"/>
  <c r="X2428" i="44"/>
  <c r="U1865" i="44"/>
  <c r="U1435" i="44"/>
  <c r="S222" i="5"/>
  <c r="T844" i="44"/>
  <c r="T748" i="5"/>
  <c r="U853" i="44"/>
  <c r="W859" i="44"/>
  <c r="T858" i="44"/>
  <c r="X1716" i="44"/>
  <c r="V1002" i="44"/>
  <c r="Q223" i="5"/>
  <c r="T2008" i="44"/>
  <c r="T849" i="44"/>
  <c r="U1578" i="44"/>
  <c r="U1285" i="44"/>
  <c r="W2423" i="44"/>
  <c r="U1760" i="5"/>
  <c r="W1581" i="44"/>
  <c r="T320" i="44"/>
  <c r="X1427" i="44"/>
  <c r="S667" i="44"/>
  <c r="Q213" i="5"/>
  <c r="S220" i="5"/>
  <c r="V1143" i="44"/>
  <c r="U845" i="44"/>
  <c r="U1872" i="44"/>
  <c r="X573" i="44"/>
  <c r="T325" i="44"/>
  <c r="U1719" i="44"/>
  <c r="W1427" i="44"/>
  <c r="W1874" i="44"/>
  <c r="S418" i="44"/>
  <c r="S668" i="44"/>
  <c r="T1435" i="44"/>
  <c r="S675" i="44"/>
  <c r="U1785" i="5"/>
  <c r="V317" i="44"/>
  <c r="X2684" i="44"/>
  <c r="U2306" i="44"/>
  <c r="U577" i="44"/>
  <c r="V1872" i="44"/>
  <c r="X1862" i="44"/>
  <c r="V1774" i="5"/>
  <c r="X316" i="44"/>
  <c r="R218" i="5"/>
  <c r="R222" i="5"/>
  <c r="W1142" i="44"/>
  <c r="W858" i="44"/>
  <c r="U321" i="44"/>
  <c r="P222" i="5"/>
  <c r="V1582" i="44"/>
  <c r="U325" i="44"/>
  <c r="Q219" i="5"/>
  <c r="X846" i="44"/>
  <c r="T852" i="44"/>
  <c r="S413" i="44"/>
  <c r="Q215" i="5"/>
  <c r="W848" i="44"/>
  <c r="W326" i="44"/>
  <c r="Q214" i="5"/>
  <c r="T851" i="44"/>
  <c r="V321" i="44"/>
  <c r="X328" i="44"/>
  <c r="T850" i="44"/>
  <c r="AJ4352" i="44"/>
  <c r="AJ722" i="44"/>
  <c r="AJ4346" i="44"/>
  <c r="AJ716" i="44"/>
  <c r="AA163" i="6"/>
  <c r="AA17" i="6"/>
  <c r="AA254" i="6"/>
  <c r="AA230" i="6"/>
  <c r="AA252" i="6"/>
  <c r="AA246" i="6"/>
  <c r="AA240" i="6"/>
  <c r="AA253" i="6"/>
  <c r="AA248" i="6"/>
  <c r="AA239" i="6"/>
  <c r="AA244" i="6"/>
  <c r="AA226" i="6"/>
  <c r="AA245" i="6"/>
  <c r="AA237" i="6"/>
  <c r="AA12" i="9"/>
  <c r="AA242" i="6"/>
  <c r="AA229" i="6"/>
  <c r="AA232" i="6"/>
  <c r="AA236" i="6"/>
  <c r="AA228" i="6"/>
  <c r="AA227" i="6"/>
  <c r="Y692" i="44"/>
  <c r="Y716" i="44"/>
  <c r="Y2949" i="44"/>
  <c r="Y1717" i="5"/>
  <c r="Y674" i="44"/>
  <c r="Y683" i="44"/>
  <c r="Y673" i="44"/>
  <c r="O1721" i="5"/>
  <c r="O13" i="2"/>
  <c r="O12" i="59"/>
  <c r="O13" i="44"/>
  <c r="O12" i="10"/>
  <c r="O667" i="44"/>
  <c r="AI728" i="44"/>
  <c r="AI4231" i="44"/>
  <c r="AI720" i="44"/>
  <c r="AI4223" i="44"/>
  <c r="AI488" i="5"/>
  <c r="AI685" i="44"/>
  <c r="AI4224" i="44"/>
  <c r="AI721" i="44"/>
  <c r="Q13" i="2"/>
  <c r="Q12" i="10"/>
  <c r="Q12" i="59"/>
  <c r="Q13" i="44"/>
  <c r="Q1716" i="5"/>
  <c r="Q669" i="44"/>
  <c r="T1719" i="5"/>
  <c r="T430" i="2"/>
  <c r="T430" i="44"/>
  <c r="T431" i="2"/>
  <c r="T431" i="44"/>
  <c r="T662" i="44"/>
  <c r="T672" i="44"/>
  <c r="AE691" i="44"/>
  <c r="AE720" i="44"/>
  <c r="AE3715" i="44"/>
  <c r="AE729" i="44"/>
  <c r="AE3724" i="44"/>
  <c r="AE687" i="44"/>
  <c r="AE680" i="44"/>
  <c r="AE1722" i="5"/>
  <c r="Y17" i="6"/>
  <c r="Y254" i="6"/>
  <c r="Y250" i="6"/>
  <c r="Y235" i="6"/>
  <c r="Y226" i="6"/>
  <c r="Y249" i="6"/>
  <c r="Y232" i="6"/>
  <c r="Y230" i="6"/>
  <c r="Y228" i="6"/>
  <c r="Y12" i="9"/>
  <c r="Y239" i="6"/>
  <c r="Y244" i="6"/>
  <c r="Y229" i="6"/>
  <c r="Y248" i="6"/>
  <c r="Y234" i="6"/>
  <c r="Y227" i="6"/>
  <c r="Y246" i="6"/>
  <c r="Y233" i="6"/>
  <c r="Y252" i="6"/>
  <c r="Y253" i="6"/>
  <c r="Y241" i="6"/>
  <c r="Y245" i="6"/>
  <c r="Y240" i="6"/>
  <c r="Y251" i="6"/>
  <c r="W425" i="2"/>
  <c r="W425" i="44"/>
  <c r="W430" i="2"/>
  <c r="W430" i="44"/>
  <c r="W559" i="44"/>
  <c r="W559" i="2"/>
  <c r="W433" i="44"/>
  <c r="W433" i="2"/>
  <c r="W672" i="44"/>
  <c r="W669" i="44"/>
  <c r="W670" i="44"/>
  <c r="V427" i="44"/>
  <c r="V427" i="2"/>
  <c r="V1720" i="5"/>
  <c r="V424" i="2"/>
  <c r="V424" i="44"/>
  <c r="V320" i="5"/>
  <c r="V559" i="2"/>
  <c r="V559" i="44"/>
  <c r="V558" i="2"/>
  <c r="V558" i="44"/>
  <c r="V565" i="44"/>
  <c r="V565" i="2"/>
  <c r="V672" i="44"/>
  <c r="AB687" i="44"/>
  <c r="AB681" i="44"/>
  <c r="AB1722" i="5"/>
  <c r="AB693" i="44"/>
  <c r="AB675" i="44"/>
  <c r="AB689" i="44"/>
  <c r="AB1721" i="5"/>
  <c r="AB668" i="44"/>
  <c r="AG686" i="44"/>
  <c r="AG722" i="44"/>
  <c r="AG3971" i="44"/>
  <c r="AK163" i="6"/>
  <c r="AK171" i="6"/>
  <c r="AK17" i="6"/>
  <c r="AK227" i="6"/>
  <c r="AK175" i="6"/>
  <c r="AK237" i="6"/>
  <c r="AK174" i="6"/>
  <c r="AK253" i="6"/>
  <c r="AK230" i="6"/>
  <c r="AK252" i="6"/>
  <c r="AK228" i="6"/>
  <c r="AK246" i="6"/>
  <c r="AK241" i="6"/>
  <c r="AK12" i="9"/>
  <c r="AK232" i="6"/>
  <c r="AK236" i="6"/>
  <c r="AK244" i="6"/>
  <c r="AK235" i="6"/>
  <c r="AK242" i="6"/>
  <c r="AK173" i="6"/>
  <c r="AK245" i="6"/>
  <c r="AK250" i="6"/>
  <c r="AK239" i="6"/>
  <c r="AK234" i="6"/>
  <c r="AK240" i="6"/>
  <c r="AK172" i="6"/>
  <c r="AK249" i="6"/>
  <c r="AK248" i="6"/>
  <c r="AK233" i="6"/>
  <c r="AK251" i="6"/>
  <c r="AK229" i="6"/>
  <c r="AK226" i="6"/>
  <c r="AK254" i="6"/>
  <c r="AG1721" i="5"/>
  <c r="AG728" i="44"/>
  <c r="AG3977" i="44"/>
  <c r="E15" i="97"/>
  <c r="E17" i="97" s="1"/>
  <c r="F57" i="96" s="1"/>
  <c r="AC688" i="44"/>
  <c r="AC1721" i="5"/>
  <c r="AC682" i="44"/>
  <c r="AC687" i="44"/>
  <c r="AC690" i="44"/>
  <c r="AC1796" i="5"/>
  <c r="AC670" i="44"/>
  <c r="AC672" i="44"/>
  <c r="P163" i="6"/>
  <c r="P190" i="6"/>
  <c r="P17" i="6"/>
  <c r="P230" i="6"/>
  <c r="P250" i="6"/>
  <c r="P235" i="6"/>
  <c r="P228" i="6"/>
  <c r="P232" i="6"/>
  <c r="P229" i="6"/>
  <c r="P248" i="6"/>
  <c r="P240" i="6"/>
  <c r="P226" i="6"/>
  <c r="P249" i="6"/>
  <c r="P239" i="6"/>
  <c r="P244" i="6"/>
  <c r="P246" i="6"/>
  <c r="P245" i="6"/>
  <c r="P233" i="6"/>
  <c r="P251" i="6"/>
  <c r="P227" i="6"/>
  <c r="P241" i="6"/>
  <c r="P234" i="6"/>
  <c r="P660" i="44"/>
  <c r="P525" i="5"/>
  <c r="P673" i="44"/>
  <c r="P665" i="44"/>
  <c r="AJ558" i="44"/>
  <c r="AJ558" i="2"/>
  <c r="AG1003" i="44"/>
  <c r="AE3440" i="44"/>
  <c r="AE1439" i="44"/>
  <c r="AG2939" i="44"/>
  <c r="AH2307" i="44"/>
  <c r="AG3828" i="44"/>
  <c r="AF3189" i="44"/>
  <c r="AH2296" i="44"/>
  <c r="AE3313" i="44"/>
  <c r="AG1001" i="44"/>
  <c r="AF583" i="44"/>
  <c r="AH1859" i="44"/>
  <c r="AH1000" i="5"/>
  <c r="AH1868" i="44"/>
  <c r="AG2434" i="44"/>
  <c r="AI4080" i="44"/>
  <c r="AF2424" i="44"/>
  <c r="AE3193" i="44"/>
  <c r="AF1729" i="44"/>
  <c r="AF1728" i="44"/>
  <c r="AI1436" i="44"/>
  <c r="AF2012" i="44"/>
  <c r="AG3068" i="44"/>
  <c r="AH844" i="44"/>
  <c r="AH748" i="5"/>
  <c r="AK555" i="44"/>
  <c r="AG2809" i="44"/>
  <c r="AH2811" i="44"/>
  <c r="AH1286" i="44"/>
  <c r="AE1577" i="44"/>
  <c r="AG1148" i="44"/>
  <c r="AH3440" i="44"/>
  <c r="AG2552" i="44"/>
  <c r="AG2012" i="44"/>
  <c r="AL559" i="44"/>
  <c r="AF451" i="44"/>
  <c r="AI3570" i="44"/>
  <c r="AH3451" i="44"/>
  <c r="AE1719" i="44"/>
  <c r="AE1427" i="44"/>
  <c r="AE3443" i="44"/>
  <c r="AE2563" i="44"/>
  <c r="AF2309" i="44"/>
  <c r="AF1868" i="44"/>
  <c r="AE3069" i="44"/>
  <c r="AI998" i="44"/>
  <c r="AE1584" i="44"/>
  <c r="AH1137" i="44"/>
  <c r="AG2014" i="44"/>
  <c r="AI2552" i="44"/>
  <c r="AI3578" i="44"/>
  <c r="AG3186" i="44"/>
  <c r="AF1725" i="44"/>
  <c r="AE1863" i="44"/>
  <c r="AH3318" i="44"/>
  <c r="AE577" i="44"/>
  <c r="AF2015" i="44"/>
  <c r="AI1584" i="44"/>
  <c r="AE1570" i="44"/>
  <c r="AG583" i="44"/>
  <c r="AG2015" i="44"/>
  <c r="AI2309" i="44"/>
  <c r="AG3569" i="44"/>
  <c r="AH2007" i="44"/>
  <c r="AG582" i="44"/>
  <c r="AF1437" i="44"/>
  <c r="AH2816" i="44"/>
  <c r="AI1134" i="44"/>
  <c r="AI820" i="5"/>
  <c r="AE2816" i="44"/>
  <c r="AE3197" i="44"/>
  <c r="AF2005" i="44"/>
  <c r="AI3065" i="44"/>
  <c r="AE2427" i="44"/>
  <c r="AH3956" i="44"/>
  <c r="AI575" i="44"/>
  <c r="AK552" i="44"/>
  <c r="AH445" i="44"/>
  <c r="AG3830" i="44"/>
  <c r="AF3691" i="44"/>
  <c r="AF1504" i="5"/>
  <c r="AE3315" i="44"/>
  <c r="AE3575" i="44"/>
  <c r="AK553" i="44"/>
  <c r="AE1283" i="44"/>
  <c r="AI3064" i="44"/>
  <c r="AJ559" i="44"/>
  <c r="AJ559" i="2"/>
  <c r="AG2423" i="44"/>
  <c r="AF1572" i="44"/>
  <c r="AI2803" i="44"/>
  <c r="AH3185" i="44"/>
  <c r="AH2299" i="44"/>
  <c r="AJ554" i="44"/>
  <c r="AJ554" i="2"/>
  <c r="AI2150" i="44"/>
  <c r="AH1279" i="44"/>
  <c r="AH856" i="5"/>
  <c r="AG2018" i="44"/>
  <c r="AH1280" i="44"/>
  <c r="AE1290" i="44"/>
  <c r="AG3442" i="44"/>
  <c r="AI2300" i="44"/>
  <c r="AH2431" i="44"/>
  <c r="AF1286" i="44"/>
  <c r="AF1142" i="44"/>
  <c r="AI3071" i="44"/>
  <c r="AF2689" i="44"/>
  <c r="AH1574" i="44"/>
  <c r="AF1865" i="44"/>
  <c r="AI4079" i="44"/>
  <c r="AF575" i="44"/>
  <c r="AF1146" i="44"/>
  <c r="AJ1680" i="5"/>
  <c r="AG1431" i="44"/>
  <c r="AE3568" i="44"/>
  <c r="AG451" i="44"/>
  <c r="AE3320" i="44"/>
  <c r="AE3565" i="44"/>
  <c r="AH2676" i="44"/>
  <c r="AG2677" i="44"/>
  <c r="AI3195" i="44"/>
  <c r="AH2681" i="44"/>
  <c r="AI1582" i="44"/>
  <c r="AH3439" i="44"/>
  <c r="AF2930" i="44"/>
  <c r="AH2306" i="44"/>
  <c r="AG2938" i="44"/>
  <c r="AE2421" i="44"/>
  <c r="AE1144" i="5"/>
  <c r="AH3833" i="44"/>
  <c r="AI2308" i="44"/>
  <c r="AG2562" i="44"/>
  <c r="AG3831" i="44"/>
  <c r="AF1138" i="44"/>
  <c r="AH1722" i="44"/>
  <c r="AH1004" i="44"/>
  <c r="AH2683" i="44"/>
  <c r="AF2009" i="44"/>
  <c r="AH1582" i="44"/>
  <c r="AF2298" i="44"/>
  <c r="AE2434" i="44"/>
  <c r="AF2006" i="44"/>
  <c r="AF3564" i="44"/>
  <c r="AF1468" i="5"/>
  <c r="AH2930" i="44"/>
  <c r="AI2676" i="44"/>
  <c r="AH3317" i="44"/>
  <c r="AI577" i="44"/>
  <c r="AH1134" i="44"/>
  <c r="AH820" i="5"/>
  <c r="AH998" i="44"/>
  <c r="AE3060" i="44"/>
  <c r="AN551" i="44"/>
  <c r="AN377" i="5"/>
  <c r="AG455" i="44"/>
  <c r="AE2548" i="44"/>
  <c r="AE1180" i="5"/>
  <c r="AI2018" i="44"/>
  <c r="AH3571" i="44"/>
  <c r="AG1869" i="44"/>
  <c r="AE582" i="44"/>
  <c r="AI1438" i="44"/>
  <c r="AH2017" i="44"/>
  <c r="AF3325" i="44"/>
  <c r="AG3693" i="44"/>
  <c r="AI2019" i="44"/>
  <c r="AE578" i="44"/>
  <c r="AH447" i="44"/>
  <c r="AI1434" i="44"/>
  <c r="AI1872" i="44"/>
  <c r="AH2012" i="44"/>
  <c r="AH2158" i="44"/>
  <c r="AF1583" i="44"/>
  <c r="AI2562" i="44"/>
  <c r="AG3311" i="44"/>
  <c r="AI3449" i="44"/>
  <c r="AE2939" i="44"/>
  <c r="AH3446" i="44"/>
  <c r="AG1146" i="44"/>
  <c r="AE3571" i="44"/>
  <c r="AI3824" i="44"/>
  <c r="AD686" i="44"/>
  <c r="AG1861" i="44"/>
  <c r="AF1612" i="5"/>
  <c r="AE2157" i="44"/>
  <c r="AH3187" i="44"/>
  <c r="AF1715" i="44"/>
  <c r="AG1149" i="44"/>
  <c r="AH3323" i="44"/>
  <c r="AF1285" i="44"/>
  <c r="AF1427" i="44"/>
  <c r="AE1138" i="44"/>
  <c r="AH2018" i="44"/>
  <c r="AE1426" i="44"/>
  <c r="AI3705" i="44"/>
  <c r="AI3443" i="44"/>
  <c r="AH2151" i="44"/>
  <c r="AH3324" i="44"/>
  <c r="AG2551" i="44"/>
  <c r="AD1796" i="5"/>
  <c r="AH1437" i="44"/>
  <c r="AH3824" i="44"/>
  <c r="AF998" i="44"/>
  <c r="AF3320" i="44"/>
  <c r="AG3320" i="44"/>
  <c r="AH1719" i="44"/>
  <c r="AG3578" i="44"/>
  <c r="AH2294" i="44"/>
  <c r="AH1108" i="5"/>
  <c r="AI1576" i="44"/>
  <c r="AH2309" i="44"/>
  <c r="AE2154" i="44"/>
  <c r="AE1430" i="44"/>
  <c r="AH2810" i="44"/>
  <c r="AD678" i="44"/>
  <c r="AD602" i="5"/>
  <c r="AF1281" i="44"/>
  <c r="AE2940" i="44"/>
  <c r="AE1139" i="44"/>
  <c r="AG3315" i="44"/>
  <c r="AI2810" i="44"/>
  <c r="AH3056" i="44"/>
  <c r="AH1324" i="5"/>
  <c r="AE992" i="44"/>
  <c r="AF2296" i="44"/>
  <c r="AJ556" i="44"/>
  <c r="AJ556" i="2"/>
  <c r="AD681" i="44"/>
  <c r="AF1571" i="44"/>
  <c r="AI3063" i="44"/>
  <c r="AG2561" i="44"/>
  <c r="AG2157" i="44"/>
  <c r="AF2685" i="44"/>
  <c r="AI3318" i="44"/>
  <c r="AG1871" i="44"/>
  <c r="AI3951" i="44"/>
  <c r="AF3062" i="44"/>
  <c r="AE1724" i="44"/>
  <c r="AE455" i="44"/>
  <c r="AF1284" i="44"/>
  <c r="AI847" i="44"/>
  <c r="AG2296" i="44"/>
  <c r="AI3310" i="44"/>
  <c r="AI1396" i="5"/>
  <c r="AE330" i="44"/>
  <c r="AF329" i="44"/>
  <c r="AH327" i="44"/>
  <c r="AH2297" i="44"/>
  <c r="AG1867" i="44"/>
  <c r="AI2560" i="44"/>
  <c r="AH2163" i="44"/>
  <c r="AG2422" i="44"/>
  <c r="AG2305" i="44"/>
  <c r="AI1141" i="44"/>
  <c r="AG3568" i="44"/>
  <c r="AI584" i="44"/>
  <c r="AH1145" i="44"/>
  <c r="AI3183" i="44"/>
  <c r="AI1360" i="5"/>
  <c r="AI578" i="44"/>
  <c r="AG3056" i="44"/>
  <c r="AG1324" i="5"/>
  <c r="AH1584" i="44"/>
  <c r="AH576" i="44"/>
  <c r="AH3822" i="44"/>
  <c r="AF3572" i="44"/>
  <c r="AD670" i="44"/>
  <c r="AI3699" i="44"/>
  <c r="AG1729" i="44"/>
  <c r="AG1717" i="44"/>
  <c r="AE320" i="44"/>
  <c r="AF2551" i="44"/>
  <c r="AG3070" i="44"/>
  <c r="AE444" i="44"/>
  <c r="AH1435" i="44"/>
  <c r="AG1286" i="44"/>
  <c r="AE319" i="44"/>
  <c r="AI3950" i="44"/>
  <c r="AE845" i="44"/>
  <c r="AG328" i="44"/>
  <c r="AI2299" i="44"/>
  <c r="AG1612" i="5"/>
  <c r="AG2683" i="44"/>
  <c r="AI1718" i="44"/>
  <c r="AI3069" i="44"/>
  <c r="AH317" i="44"/>
  <c r="AF858" i="44"/>
  <c r="AG3193" i="44"/>
  <c r="AH849" i="44"/>
  <c r="AE850" i="44"/>
  <c r="AH853" i="44"/>
  <c r="AE854" i="44"/>
  <c r="AD669" i="44"/>
  <c r="AG859" i="44"/>
  <c r="AG854" i="44"/>
  <c r="AI324" i="44"/>
  <c r="AG855" i="44"/>
  <c r="AE326" i="44"/>
  <c r="AF690" i="44"/>
  <c r="AF727" i="44"/>
  <c r="AF3849" i="44"/>
  <c r="AF714" i="44"/>
  <c r="AF3836" i="44"/>
  <c r="AF712" i="5"/>
  <c r="AF681" i="44"/>
  <c r="AF691" i="44"/>
  <c r="AA727" i="44"/>
  <c r="AA3214" i="44"/>
  <c r="AA1722" i="5"/>
  <c r="AA681" i="44"/>
  <c r="AA717" i="44"/>
  <c r="AA3204" i="44"/>
  <c r="AA679" i="44"/>
  <c r="AA682" i="44"/>
  <c r="AA1768" i="5"/>
  <c r="AA664" i="44"/>
  <c r="AA672" i="44"/>
  <c r="AH719" i="44"/>
  <c r="AH4095" i="44"/>
  <c r="AH678" i="44"/>
  <c r="AH602" i="5"/>
  <c r="AN414" i="5"/>
  <c r="AL928" i="5"/>
  <c r="AL784" i="5"/>
  <c r="AK1576" i="5"/>
  <c r="AM1468" i="5"/>
  <c r="AK1648" i="5"/>
  <c r="AK748" i="5"/>
  <c r="AH715" i="44"/>
  <c r="AH4091" i="44"/>
  <c r="AN1612" i="5"/>
  <c r="AM692" i="44"/>
  <c r="AH722" i="44"/>
  <c r="AH4098" i="44"/>
  <c r="AN1216" i="5"/>
  <c r="AH724" i="44"/>
  <c r="AH4100" i="44"/>
  <c r="AJ1108" i="5"/>
  <c r="AN680" i="44"/>
  <c r="AL1072" i="5"/>
  <c r="AH725" i="44"/>
  <c r="AH4101" i="44"/>
  <c r="AJ1036" i="5"/>
  <c r="AM1288" i="5"/>
  <c r="AK784" i="5"/>
  <c r="AN1648" i="5"/>
  <c r="AH1717" i="5"/>
  <c r="AJ682" i="44"/>
  <c r="AM1648" i="5"/>
  <c r="AH683" i="44"/>
  <c r="AL690" i="44"/>
  <c r="AJ693" i="44"/>
  <c r="AJ681" i="44"/>
  <c r="AM168" i="5"/>
  <c r="AM209" i="5"/>
  <c r="AK218" i="5"/>
  <c r="AM211" i="5"/>
  <c r="AN220" i="5"/>
  <c r="AJ219" i="5"/>
  <c r="AN213" i="5"/>
  <c r="AK211" i="5"/>
  <c r="AL820" i="5"/>
  <c r="AH692" i="44"/>
  <c r="AN223" i="5"/>
  <c r="AL1324" i="5"/>
  <c r="AM212" i="5"/>
  <c r="AJ220" i="5"/>
  <c r="AK217" i="5"/>
  <c r="AN681" i="44"/>
  <c r="AL216" i="5"/>
  <c r="AN212" i="5"/>
  <c r="T13" i="9"/>
  <c r="Z1796" i="5"/>
  <c r="Z693" i="44"/>
  <c r="Z727" i="44"/>
  <c r="Z3087" i="44"/>
  <c r="Z715" i="44"/>
  <c r="Z3075" i="44"/>
  <c r="Z1782" i="5"/>
  <c r="AD163" i="6"/>
  <c r="AD12" i="9"/>
  <c r="AC16" i="6"/>
  <c r="AD17" i="6"/>
  <c r="Z663" i="44"/>
  <c r="Z665" i="44"/>
  <c r="R78" i="5"/>
  <c r="R90" i="5"/>
  <c r="O999" i="44"/>
  <c r="N1432" i="44"/>
  <c r="R1140" i="44"/>
  <c r="R1427" i="44"/>
  <c r="S1717" i="44"/>
  <c r="K998" i="44"/>
  <c r="R1001" i="44"/>
  <c r="Q998" i="44"/>
  <c r="Q997" i="44"/>
  <c r="K1036" i="5"/>
  <c r="O1425" i="44"/>
  <c r="M1036" i="5"/>
  <c r="M928" i="5"/>
  <c r="N1286" i="44"/>
  <c r="S1716" i="44"/>
  <c r="Q1291" i="44"/>
  <c r="Q1428" i="44"/>
  <c r="R1425" i="44"/>
  <c r="S1140" i="44"/>
  <c r="R991" i="44"/>
  <c r="S992" i="44"/>
  <c r="S1289" i="44"/>
  <c r="N989" i="44"/>
  <c r="N784" i="5"/>
  <c r="S1577" i="44"/>
  <c r="P998" i="44"/>
  <c r="P1584" i="44"/>
  <c r="R1574" i="44"/>
  <c r="N994" i="44"/>
  <c r="S1142" i="44"/>
  <c r="O1000" i="5"/>
  <c r="L1139" i="44"/>
  <c r="P1438" i="44"/>
  <c r="Q1147" i="44"/>
  <c r="S1570" i="44"/>
  <c r="Q1000" i="5"/>
  <c r="K844" i="44"/>
  <c r="K748" i="5"/>
  <c r="J784" i="5"/>
  <c r="S1715" i="44"/>
  <c r="Q315" i="44"/>
  <c r="Q414" i="5"/>
  <c r="P1290" i="44"/>
  <c r="L999" i="44"/>
  <c r="Q1437" i="44"/>
  <c r="O1439" i="44"/>
  <c r="L989" i="44"/>
  <c r="L784" i="5"/>
  <c r="R1725" i="44"/>
  <c r="N1460" i="44"/>
  <c r="N263" i="5"/>
  <c r="L1137" i="44"/>
  <c r="R1864" i="44"/>
  <c r="S1868" i="44"/>
  <c r="M990" i="44"/>
  <c r="Q1004" i="44"/>
  <c r="K856" i="5"/>
  <c r="N1424" i="44"/>
  <c r="N892" i="5"/>
  <c r="O989" i="44"/>
  <c r="O784" i="5"/>
  <c r="S1292" i="44"/>
  <c r="P1428" i="44"/>
  <c r="P1144" i="44"/>
  <c r="P1574" i="44"/>
  <c r="N250" i="6"/>
  <c r="N249" i="6"/>
  <c r="N239" i="6"/>
  <c r="N230" i="6"/>
  <c r="N248" i="6"/>
  <c r="R159" i="6"/>
  <c r="N246" i="6"/>
  <c r="N227" i="6"/>
  <c r="N229" i="6"/>
  <c r="S159" i="6"/>
  <c r="N241" i="6"/>
  <c r="N235" i="6"/>
  <c r="N226" i="6"/>
  <c r="Q159" i="6"/>
  <c r="P159" i="6"/>
  <c r="N228" i="6"/>
  <c r="N244" i="6"/>
  <c r="N17" i="6"/>
  <c r="N234" i="6"/>
  <c r="N232" i="6"/>
  <c r="N233" i="6"/>
  <c r="N245" i="6"/>
  <c r="N240" i="6"/>
  <c r="N251" i="6"/>
  <c r="O159" i="6"/>
  <c r="N1327" i="44"/>
  <c r="R1718" i="44"/>
  <c r="K964" i="5"/>
  <c r="S2004" i="44"/>
  <c r="S1036" i="5"/>
  <c r="O1146" i="44"/>
  <c r="Q1425" i="44"/>
  <c r="L1141" i="44"/>
  <c r="R1003" i="44"/>
  <c r="Q1288" i="44"/>
  <c r="Q1576" i="44"/>
  <c r="S1871" i="44"/>
  <c r="J844" i="44"/>
  <c r="J748" i="5"/>
  <c r="O1281" i="44"/>
  <c r="S1000" i="44"/>
  <c r="R1284" i="44"/>
  <c r="R993" i="44"/>
  <c r="Q1429" i="44"/>
  <c r="Q1003" i="44"/>
  <c r="N1290" i="44"/>
  <c r="R1287" i="44"/>
  <c r="R1729" i="44"/>
  <c r="M1136" i="44"/>
  <c r="Q1439" i="44"/>
  <c r="N1003" i="44"/>
  <c r="L748" i="5"/>
  <c r="L844" i="44"/>
  <c r="R326" i="44"/>
  <c r="Q994" i="44"/>
  <c r="P1283" i="44"/>
  <c r="J858" i="44"/>
  <c r="S451" i="5"/>
  <c r="N893" i="44"/>
  <c r="Q1725" i="44"/>
  <c r="P1004" i="44"/>
  <c r="N1469" i="44"/>
  <c r="R856" i="44"/>
  <c r="O276" i="44"/>
  <c r="O1280" i="44"/>
  <c r="O848" i="44"/>
  <c r="R1719" i="44"/>
  <c r="Q320" i="44"/>
  <c r="N859" i="44"/>
  <c r="Q1000" i="44"/>
  <c r="S328" i="44"/>
  <c r="S1293" i="44"/>
  <c r="M845" i="44"/>
  <c r="N1040" i="44"/>
  <c r="S2019" i="44"/>
  <c r="S990" i="44"/>
  <c r="Q851" i="44"/>
  <c r="S1867" i="44"/>
  <c r="N365" i="44"/>
  <c r="M1281" i="44"/>
  <c r="O319" i="44"/>
  <c r="R1867" i="44"/>
  <c r="S1583" i="44"/>
  <c r="J857" i="44"/>
  <c r="Q853" i="44"/>
  <c r="Q321" i="44"/>
  <c r="O850" i="44"/>
  <c r="L667" i="44"/>
  <c r="L674" i="44"/>
  <c r="O266" i="44"/>
  <c r="M855" i="44"/>
  <c r="S850" i="44"/>
  <c r="R317" i="44"/>
  <c r="S847" i="44"/>
  <c r="N360" i="44"/>
  <c r="Y92" i="5"/>
  <c r="O261" i="44"/>
  <c r="S324" i="44"/>
  <c r="K671" i="44"/>
  <c r="P855" i="44"/>
  <c r="O262" i="44"/>
  <c r="N891" i="44"/>
  <c r="P323" i="44"/>
  <c r="N675" i="44"/>
  <c r="N853" i="44"/>
  <c r="Q1715" i="44"/>
  <c r="S318" i="44"/>
  <c r="Q849" i="44"/>
  <c r="S323" i="44"/>
  <c r="Q859" i="44"/>
  <c r="K845" i="44"/>
  <c r="J663" i="44"/>
  <c r="Q854" i="44"/>
  <c r="S855" i="44"/>
  <c r="R1720" i="5"/>
  <c r="R663" i="44"/>
  <c r="R662" i="44"/>
  <c r="U425" i="2"/>
  <c r="U425" i="44"/>
  <c r="U560" i="2"/>
  <c r="U560" i="44"/>
  <c r="U1720" i="5"/>
  <c r="W232" i="6"/>
  <c r="W250" i="6"/>
  <c r="W227" i="6"/>
  <c r="W17" i="6"/>
  <c r="W228" i="6"/>
  <c r="W235" i="6"/>
  <c r="W226" i="6"/>
  <c r="W239" i="6"/>
  <c r="W230" i="6"/>
  <c r="W12" i="9"/>
  <c r="W246" i="6"/>
  <c r="W240" i="6"/>
  <c r="W251" i="6"/>
  <c r="W233" i="6"/>
  <c r="W229" i="6"/>
  <c r="W244" i="6"/>
  <c r="W249" i="6"/>
  <c r="W234" i="6"/>
  <c r="W241" i="6"/>
  <c r="W248" i="6"/>
  <c r="W245" i="6"/>
  <c r="U561" i="2"/>
  <c r="U561" i="44"/>
  <c r="U668" i="44"/>
  <c r="U675" i="44"/>
  <c r="AA564" i="44"/>
  <c r="AA564" i="2"/>
  <c r="AA2807" i="44"/>
  <c r="AB1429" i="44"/>
  <c r="AA2552" i="44"/>
  <c r="AC570" i="44"/>
  <c r="AD3066" i="44"/>
  <c r="AB2424" i="44"/>
  <c r="Y451" i="5"/>
  <c r="AA2561" i="44"/>
  <c r="Z2308" i="44"/>
  <c r="AD445" i="44"/>
  <c r="AD1729" i="44"/>
  <c r="AB2802" i="44"/>
  <c r="AB1252" i="5"/>
  <c r="AB571" i="44"/>
  <c r="AD1424" i="44"/>
  <c r="AD892" i="5"/>
  <c r="AB2008" i="44"/>
  <c r="Y2678" i="44"/>
  <c r="AI1680" i="5"/>
  <c r="Z17" i="6"/>
  <c r="Z246" i="6"/>
  <c r="Z228" i="6"/>
  <c r="Z230" i="6"/>
  <c r="Z227" i="6"/>
  <c r="Z229" i="6"/>
  <c r="Z233" i="6"/>
  <c r="Z226" i="6"/>
  <c r="Z245" i="6"/>
  <c r="Z254" i="6"/>
  <c r="Z248" i="6"/>
  <c r="Z239" i="6"/>
  <c r="Z253" i="6"/>
  <c r="Z241" i="6"/>
  <c r="Z240" i="6"/>
  <c r="Z12" i="9"/>
  <c r="Z234" i="6"/>
  <c r="Z251" i="6"/>
  <c r="Z252" i="6"/>
  <c r="Z249" i="6"/>
  <c r="Z232" i="6"/>
  <c r="Z235" i="6"/>
  <c r="Z244" i="6"/>
  <c r="Z250" i="6"/>
  <c r="AD3321" i="44"/>
  <c r="AA2811" i="44"/>
  <c r="AB453" i="44"/>
  <c r="AB2155" i="44"/>
  <c r="AA452" i="44"/>
  <c r="AB2804" i="44"/>
  <c r="Y1146" i="44"/>
  <c r="AC1727" i="44"/>
  <c r="Y1716" i="44"/>
  <c r="AC2297" i="44"/>
  <c r="N688" i="44"/>
  <c r="AD2678" i="44"/>
  <c r="AA561" i="44"/>
  <c r="AA561" i="2"/>
  <c r="T683" i="44"/>
  <c r="AA1137" i="44"/>
  <c r="Y455" i="44"/>
  <c r="AD1576" i="44"/>
  <c r="AD556" i="44"/>
  <c r="AD556" i="2"/>
  <c r="AA443" i="44"/>
  <c r="AA2015" i="44"/>
  <c r="Y1860" i="44"/>
  <c r="U690" i="44"/>
  <c r="Y2548" i="44"/>
  <c r="Y1180" i="5"/>
  <c r="AC1290" i="44"/>
  <c r="AC2813" i="44"/>
  <c r="J686" i="44"/>
  <c r="Z2432" i="44"/>
  <c r="Z2942" i="44"/>
  <c r="X683" i="44"/>
  <c r="Y1680" i="5"/>
  <c r="AB577" i="44"/>
  <c r="U685" i="44"/>
  <c r="AC1715" i="44"/>
  <c r="AD1004" i="44"/>
  <c r="AD2942" i="44"/>
  <c r="AB2297" i="44"/>
  <c r="AB1573" i="44"/>
  <c r="Z989" i="44"/>
  <c r="Z784" i="5"/>
  <c r="AB1873" i="44"/>
  <c r="AD2309" i="44"/>
  <c r="AD584" i="44"/>
  <c r="AB2682" i="44"/>
  <c r="Z443" i="44"/>
  <c r="AC3057" i="44"/>
  <c r="Z1866" i="44"/>
  <c r="AC1724" i="44"/>
  <c r="AC576" i="44"/>
  <c r="AB556" i="2"/>
  <c r="AB556" i="44"/>
  <c r="AA2298" i="44"/>
  <c r="AB2805" i="44"/>
  <c r="AA456" i="44"/>
  <c r="AD1287" i="44"/>
  <c r="AC2018" i="44"/>
  <c r="AD1723" i="44"/>
  <c r="AC3184" i="44"/>
  <c r="AC1575" i="44"/>
  <c r="T684" i="44"/>
  <c r="AD1285" i="44"/>
  <c r="V684" i="44"/>
  <c r="AD2301" i="44"/>
  <c r="AD1146" i="44"/>
  <c r="AC1871" i="44"/>
  <c r="J683" i="44"/>
  <c r="X557" i="2"/>
  <c r="X557" i="44"/>
  <c r="AC3056" i="44"/>
  <c r="AC1324" i="5"/>
  <c r="AC2430" i="44"/>
  <c r="AB2941" i="44"/>
  <c r="T687" i="44"/>
  <c r="AD2675" i="44"/>
  <c r="AD1216" i="5"/>
  <c r="Y1433" i="44"/>
  <c r="AC3324" i="44"/>
  <c r="Z2944" i="44"/>
  <c r="AA2017" i="44"/>
  <c r="AB2556" i="44"/>
  <c r="AB2423" i="44"/>
  <c r="Z2014" i="44"/>
  <c r="AC3192" i="44"/>
  <c r="AB578" i="44"/>
  <c r="AC2680" i="44"/>
  <c r="AA565" i="2"/>
  <c r="AA565" i="44"/>
  <c r="AG564" i="44"/>
  <c r="AG564" i="2"/>
  <c r="AD1435" i="44"/>
  <c r="AD2938" i="44"/>
  <c r="Z451" i="44"/>
  <c r="AB566" i="44"/>
  <c r="AB566" i="2"/>
  <c r="AC1718" i="44"/>
  <c r="AC566" i="44"/>
  <c r="AC566" i="2"/>
  <c r="Z454" i="44"/>
  <c r="AD3188" i="44"/>
  <c r="Z2156" i="44"/>
  <c r="AD3442" i="44"/>
  <c r="AA1287" i="44"/>
  <c r="Q685" i="44"/>
  <c r="AD3438" i="44"/>
  <c r="AB2676" i="44"/>
  <c r="AC996" i="44"/>
  <c r="Q681" i="44"/>
  <c r="AA1576" i="5"/>
  <c r="Y2008" i="44"/>
  <c r="Y2297" i="44"/>
  <c r="AD3320" i="44"/>
  <c r="O679" i="44"/>
  <c r="Z558" i="2"/>
  <c r="Z558" i="44"/>
  <c r="P693" i="44"/>
  <c r="Y2676" i="44"/>
  <c r="Y2809" i="44"/>
  <c r="AH552" i="2"/>
  <c r="AH552" i="44"/>
  <c r="Z993" i="44"/>
  <c r="AC2548" i="44"/>
  <c r="AC1180" i="5"/>
  <c r="Y2307" i="44"/>
  <c r="N679" i="44"/>
  <c r="AD2300" i="44"/>
  <c r="AB3191" i="44"/>
  <c r="X427" i="44"/>
  <c r="X427" i="2"/>
  <c r="AD3443" i="44"/>
  <c r="Z580" i="44"/>
  <c r="Z2811" i="44"/>
  <c r="P679" i="44"/>
  <c r="AB2302" i="44"/>
  <c r="X714" i="44"/>
  <c r="X2820" i="44"/>
  <c r="X712" i="5"/>
  <c r="N680" i="44"/>
  <c r="X434" i="44"/>
  <c r="X434" i="2"/>
  <c r="AA1134" i="44"/>
  <c r="AA820" i="5"/>
  <c r="AD1429" i="44"/>
  <c r="AB561" i="44"/>
  <c r="AB561" i="2"/>
  <c r="AB449" i="44"/>
  <c r="Z991" i="44"/>
  <c r="AD2929" i="44"/>
  <c r="AD1288" i="5"/>
  <c r="Y1439" i="44"/>
  <c r="AD3191" i="44"/>
  <c r="Z1862" i="44"/>
  <c r="Y2684" i="44"/>
  <c r="AB2157" i="44"/>
  <c r="Z2932" i="44"/>
  <c r="AB1290" i="44"/>
  <c r="Z1576" i="5"/>
  <c r="AC2684" i="44"/>
  <c r="AA1135" i="44"/>
  <c r="Y1145" i="44"/>
  <c r="AD3069" i="44"/>
  <c r="AD3449" i="44"/>
  <c r="Y1137" i="44"/>
  <c r="AD2560" i="44"/>
  <c r="O691" i="44"/>
  <c r="Y2301" i="44"/>
  <c r="X556" i="2"/>
  <c r="X556" i="44"/>
  <c r="Y2298" i="44"/>
  <c r="AD3068" i="44"/>
  <c r="AD450" i="44"/>
  <c r="Y2563" i="44"/>
  <c r="AB580" i="44"/>
  <c r="X691" i="44"/>
  <c r="Y1721" i="44"/>
  <c r="S685" i="44"/>
  <c r="AB557" i="44"/>
  <c r="AB557" i="2"/>
  <c r="AB3195" i="44"/>
  <c r="AC1721" i="44"/>
  <c r="Y1292" i="44"/>
  <c r="AD2297" i="44"/>
  <c r="X720" i="44"/>
  <c r="X2826" i="44"/>
  <c r="AC557" i="44"/>
  <c r="AC557" i="2"/>
  <c r="AD578" i="44"/>
  <c r="AA1873" i="44"/>
  <c r="AB2551" i="44"/>
  <c r="Y1862" i="44"/>
  <c r="Z1865" i="44"/>
  <c r="P692" i="44"/>
  <c r="AC2804" i="44"/>
  <c r="Z1714" i="44"/>
  <c r="Z964" i="5"/>
  <c r="AC1144" i="44"/>
  <c r="AC562" i="2"/>
  <c r="AC562" i="44"/>
  <c r="AA1292" i="44"/>
  <c r="AD457" i="44"/>
  <c r="R683" i="44"/>
  <c r="Y579" i="44"/>
  <c r="AA2300" i="44"/>
  <c r="AA2939" i="44"/>
  <c r="AA575" i="44"/>
  <c r="Z1729" i="44"/>
  <c r="AI558" i="44"/>
  <c r="AI558" i="2"/>
  <c r="AC2422" i="44"/>
  <c r="Z1426" i="44"/>
  <c r="Z575" i="44"/>
  <c r="Z2682" i="44"/>
  <c r="AC453" i="44"/>
  <c r="AD1717" i="44"/>
  <c r="AB844" i="44"/>
  <c r="AB748" i="5"/>
  <c r="Y997" i="44"/>
  <c r="AB1285" i="44"/>
  <c r="AB555" i="44"/>
  <c r="AB555" i="2"/>
  <c r="Y2436" i="44"/>
  <c r="AC2005" i="44"/>
  <c r="M687" i="44"/>
  <c r="AI563" i="44"/>
  <c r="AI563" i="2"/>
  <c r="AC1579" i="44"/>
  <c r="Z1436" i="44"/>
  <c r="AB2549" i="44"/>
  <c r="Z995" i="44"/>
  <c r="AD2677" i="44"/>
  <c r="AA559" i="44"/>
  <c r="AA559" i="2"/>
  <c r="AC2306" i="44"/>
  <c r="AB2011" i="44"/>
  <c r="AD1575" i="44"/>
  <c r="AC2676" i="44"/>
  <c r="AC1426" i="44"/>
  <c r="AB574" i="44"/>
  <c r="Y2304" i="44"/>
  <c r="AC999" i="44"/>
  <c r="AB1428" i="44"/>
  <c r="AA2158" i="44"/>
  <c r="AB1874" i="44"/>
  <c r="AA453" i="44"/>
  <c r="AH553" i="44"/>
  <c r="AH553" i="2"/>
  <c r="Y560" i="44"/>
  <c r="Y560" i="2"/>
  <c r="AD1468" i="5"/>
  <c r="AD989" i="44"/>
  <c r="AD784" i="5"/>
  <c r="Y2153" i="44"/>
  <c r="AB1293" i="44"/>
  <c r="AD449" i="44"/>
  <c r="V691" i="44"/>
  <c r="T686" i="44"/>
  <c r="Z2680" i="44"/>
  <c r="AD3058" i="44"/>
  <c r="Y2426" i="44"/>
  <c r="AA1426" i="44"/>
  <c r="V678" i="44"/>
  <c r="V602" i="5"/>
  <c r="AD3437" i="44"/>
  <c r="AD1432" i="5"/>
  <c r="AD2302" i="44"/>
  <c r="AC330" i="44"/>
  <c r="Y324" i="44"/>
  <c r="AC1867" i="44"/>
  <c r="Z1468" i="5"/>
  <c r="Q689" i="44"/>
  <c r="AA579" i="44"/>
  <c r="Y451" i="44"/>
  <c r="L689" i="44"/>
  <c r="AB3068" i="44"/>
  <c r="AC1722" i="44"/>
  <c r="AA1396" i="5"/>
  <c r="Z328" i="44"/>
  <c r="AB3183" i="44"/>
  <c r="AB1360" i="5"/>
  <c r="Z2153" i="44"/>
  <c r="Y991" i="44"/>
  <c r="AB2305" i="44"/>
  <c r="Y456" i="44"/>
  <c r="X667" i="44"/>
  <c r="X669" i="44"/>
  <c r="AC2555" i="44"/>
  <c r="AI562" i="2"/>
  <c r="AI562" i="44"/>
  <c r="Y1144" i="5"/>
  <c r="Y2421" i="44"/>
  <c r="P685" i="44"/>
  <c r="Z2013" i="44"/>
  <c r="AB445" i="44"/>
  <c r="W678" i="44"/>
  <c r="W602" i="5"/>
  <c r="AC1142" i="44"/>
  <c r="AI212" i="5"/>
  <c r="Z1294" i="44"/>
  <c r="Y1719" i="44"/>
  <c r="X428" i="44"/>
  <c r="X428" i="2"/>
  <c r="AC1436" i="44"/>
  <c r="Z2427" i="44"/>
  <c r="AC584" i="44"/>
  <c r="AA2150" i="44"/>
  <c r="AA223" i="5"/>
  <c r="X1717" i="5"/>
  <c r="AB572" i="44"/>
  <c r="AD321" i="44"/>
  <c r="Z318" i="44"/>
  <c r="AC580" i="44"/>
  <c r="AD324" i="44"/>
  <c r="AC859" i="44"/>
  <c r="Z2164" i="44"/>
  <c r="Q679" i="44"/>
  <c r="AC2808" i="44"/>
  <c r="Z2008" i="44"/>
  <c r="AC319" i="44"/>
  <c r="AA214" i="5"/>
  <c r="Z1148" i="44"/>
  <c r="AD847" i="44"/>
  <c r="AB2806" i="44"/>
  <c r="Z1579" i="44"/>
  <c r="W224" i="5"/>
  <c r="Z2812" i="44"/>
  <c r="Y1432" i="44"/>
  <c r="AB221" i="5"/>
  <c r="AA1283" i="44"/>
  <c r="AC2937" i="44"/>
  <c r="AE222" i="5"/>
  <c r="AH223" i="5"/>
  <c r="AB1286" i="44"/>
  <c r="AA321" i="44"/>
  <c r="AB1721" i="44"/>
  <c r="AC325" i="44"/>
  <c r="AI214" i="5"/>
  <c r="AC220" i="5"/>
  <c r="AB324" i="44"/>
  <c r="X217" i="5"/>
  <c r="AF217" i="5"/>
  <c r="Z224" i="5"/>
  <c r="Y321" i="44"/>
  <c r="AG222" i="5"/>
  <c r="AB329" i="44"/>
  <c r="AF214" i="5"/>
  <c r="AC318" i="44"/>
  <c r="T216" i="5"/>
  <c r="AG220" i="5"/>
  <c r="AC224" i="5"/>
  <c r="W218" i="5"/>
  <c r="W219" i="5"/>
  <c r="Z1281" i="44"/>
  <c r="V213" i="5"/>
  <c r="AA850" i="44"/>
  <c r="W210" i="5"/>
  <c r="AG215" i="5"/>
  <c r="Y1863" i="44"/>
  <c r="AC857" i="44"/>
  <c r="AH215" i="5"/>
  <c r="Y218" i="5"/>
  <c r="AD211" i="5"/>
  <c r="AI223" i="5"/>
  <c r="X671" i="44"/>
  <c r="AE217" i="5"/>
  <c r="AA2689" i="44"/>
  <c r="AD327" i="44"/>
  <c r="Y328" i="44"/>
  <c r="AI213" i="5"/>
  <c r="T218" i="5"/>
  <c r="AE215" i="5"/>
  <c r="AH214" i="5"/>
  <c r="T1291" i="44"/>
  <c r="AH443" i="44"/>
  <c r="AG2548" i="44"/>
  <c r="AG1180" i="5"/>
  <c r="AE1432" i="44"/>
  <c r="AI3315" i="44"/>
  <c r="AI1572" i="44"/>
  <c r="AI2806" i="44"/>
  <c r="AE2159" i="44"/>
  <c r="AG3451" i="44"/>
  <c r="AN554" i="44"/>
  <c r="AG1862" i="44"/>
  <c r="AH3701" i="44"/>
  <c r="AI994" i="44"/>
  <c r="AG1580" i="44"/>
  <c r="AF1143" i="44"/>
  <c r="AE2809" i="44"/>
  <c r="AE442" i="44"/>
  <c r="AE639" i="5"/>
  <c r="AE2802" i="44"/>
  <c r="AE1252" i="5"/>
  <c r="AG2011" i="44"/>
  <c r="AH3828" i="44"/>
  <c r="AG996" i="44"/>
  <c r="AF457" i="44"/>
  <c r="AJ553" i="2"/>
  <c r="AJ553" i="44"/>
  <c r="AI3821" i="44"/>
  <c r="AI1437" i="44"/>
  <c r="AH1431" i="44"/>
  <c r="AF2681" i="44"/>
  <c r="AI3444" i="44"/>
  <c r="AE1438" i="44"/>
  <c r="AG2151" i="44"/>
  <c r="AE3569" i="44"/>
  <c r="AI1433" i="44"/>
  <c r="AG2007" i="44"/>
  <c r="AG3067" i="44"/>
  <c r="AF1726" i="44"/>
  <c r="AM556" i="44"/>
  <c r="AM552" i="44"/>
  <c r="AE2553" i="44"/>
  <c r="AF3061" i="44"/>
  <c r="AM565" i="44"/>
  <c r="AH3946" i="44"/>
  <c r="AF2810" i="44"/>
  <c r="AI2009" i="44"/>
  <c r="AH2677" i="44"/>
  <c r="AG1140" i="44"/>
  <c r="AL565" i="44"/>
  <c r="AH2162" i="44"/>
  <c r="AF2688" i="44"/>
  <c r="AG1574" i="44"/>
  <c r="AI1723" i="44"/>
  <c r="AI583" i="44"/>
  <c r="AI2155" i="44"/>
  <c r="AI1722" i="44"/>
  <c r="AF2306" i="44"/>
  <c r="AG1865" i="44"/>
  <c r="AI1283" i="44"/>
  <c r="AH3570" i="44"/>
  <c r="AJ552" i="44"/>
  <c r="AJ552" i="2"/>
  <c r="AE1136" i="44"/>
  <c r="AI1426" i="44"/>
  <c r="AI2295" i="44"/>
  <c r="AE2294" i="44"/>
  <c r="AE1108" i="5"/>
  <c r="AF3194" i="44"/>
  <c r="AE2297" i="44"/>
  <c r="AH3704" i="44"/>
  <c r="AI1871" i="44"/>
  <c r="AG574" i="44"/>
  <c r="AI2429" i="44"/>
  <c r="AE572" i="44"/>
  <c r="AE3325" i="44"/>
  <c r="AE1428" i="44"/>
  <c r="AH3070" i="44"/>
  <c r="AF3186" i="44"/>
  <c r="AH1872" i="44"/>
  <c r="AE2817" i="44"/>
  <c r="AI992" i="44"/>
  <c r="AI2153" i="44"/>
  <c r="AE3058" i="44"/>
  <c r="AG2298" i="44"/>
  <c r="AE2162" i="44"/>
  <c r="AI3695" i="44"/>
  <c r="AI2677" i="44"/>
  <c r="AL566" i="44"/>
  <c r="AH2806" i="44"/>
  <c r="AI3959" i="44"/>
  <c r="AG2806" i="44"/>
  <c r="AD1724" i="5"/>
  <c r="AD679" i="44"/>
  <c r="AI2808" i="44"/>
  <c r="AG3185" i="44"/>
  <c r="AG2802" i="44"/>
  <c r="AG1252" i="5"/>
  <c r="AG3574" i="44"/>
  <c r="AF1291" i="44"/>
  <c r="AG2937" i="44"/>
  <c r="AE2298" i="44"/>
  <c r="AH2009" i="44"/>
  <c r="AG3705" i="44"/>
  <c r="AH2802" i="44"/>
  <c r="AH1252" i="5"/>
  <c r="AE1580" i="44"/>
  <c r="AF3193" i="44"/>
  <c r="AH1723" i="44"/>
  <c r="AG575" i="44"/>
  <c r="AG2299" i="44"/>
  <c r="AF1720" i="44"/>
  <c r="AI2011" i="44"/>
  <c r="AI1570" i="44"/>
  <c r="AE3183" i="44"/>
  <c r="AE1360" i="5"/>
  <c r="AE3062" i="44"/>
  <c r="AF572" i="44"/>
  <c r="AF2164" i="44"/>
  <c r="AE2678" i="44"/>
  <c r="AH3311" i="44"/>
  <c r="AE1716" i="44"/>
  <c r="AI3190" i="44"/>
  <c r="AK1680" i="5"/>
  <c r="AG3564" i="44"/>
  <c r="AG1468" i="5"/>
  <c r="AH3573" i="44"/>
  <c r="AI3576" i="44"/>
  <c r="AE2930" i="44"/>
  <c r="AG584" i="44"/>
  <c r="AI856" i="44"/>
  <c r="AG445" i="44"/>
  <c r="AE3314" i="44"/>
  <c r="AI1729" i="44"/>
  <c r="AE2018" i="44"/>
  <c r="AG1135" i="44"/>
  <c r="AD666" i="44"/>
  <c r="AI4083" i="44"/>
  <c r="AF2938" i="44"/>
  <c r="AE994" i="44"/>
  <c r="AH3576" i="44"/>
  <c r="AI317" i="44"/>
  <c r="AE1142" i="44"/>
  <c r="AF852" i="44"/>
  <c r="AF2933" i="44"/>
  <c r="AF999" i="44"/>
  <c r="AI1430" i="44"/>
  <c r="AI850" i="44"/>
  <c r="AI323" i="44"/>
  <c r="AE3198" i="44"/>
  <c r="AI1282" i="44"/>
  <c r="AF571" i="44"/>
  <c r="AE3311" i="44"/>
  <c r="AF1002" i="44"/>
  <c r="AF321" i="44"/>
  <c r="AI854" i="44"/>
  <c r="AH323" i="44"/>
  <c r="AF2157" i="44"/>
  <c r="AI2551" i="44"/>
  <c r="AE317" i="44"/>
  <c r="AH1576" i="44"/>
  <c r="AF2301" i="44"/>
  <c r="AH3706" i="44"/>
  <c r="AH1430" i="44"/>
  <c r="AH451" i="44"/>
  <c r="AK565" i="44"/>
  <c r="AH316" i="44"/>
  <c r="AD1716" i="5"/>
  <c r="AD1714" i="5"/>
  <c r="AG1863" i="44"/>
  <c r="AE2305" i="44"/>
  <c r="AF2556" i="44"/>
  <c r="AF326" i="44"/>
  <c r="AE2431" i="44"/>
  <c r="AH329" i="44"/>
  <c r="AD664" i="44"/>
  <c r="AH855" i="44"/>
  <c r="AI322" i="44"/>
  <c r="AI849" i="44"/>
  <c r="AF846" i="44"/>
  <c r="AH319" i="44"/>
  <c r="AG326" i="44"/>
  <c r="AG845" i="44"/>
  <c r="AH859" i="44"/>
  <c r="AI846" i="44"/>
  <c r="AE853" i="44"/>
  <c r="AG858" i="44"/>
  <c r="AF715" i="44"/>
  <c r="AF3837" i="44"/>
  <c r="AF1724" i="5"/>
  <c r="AF3845" i="44"/>
  <c r="AF723" i="44"/>
  <c r="AF718" i="44"/>
  <c r="AF3840" i="44"/>
  <c r="J13" i="2"/>
  <c r="J12" i="59"/>
  <c r="J13" i="44"/>
  <c r="J12" i="10"/>
  <c r="AA1721" i="5"/>
  <c r="AA684" i="44"/>
  <c r="AA693" i="44"/>
  <c r="AA3205" i="44"/>
  <c r="AA718" i="44"/>
  <c r="AA661" i="44"/>
  <c r="AA674" i="44"/>
  <c r="AA665" i="44"/>
  <c r="AN1324" i="5"/>
  <c r="AN684" i="44"/>
  <c r="AL675" i="5"/>
  <c r="AN687" i="44"/>
  <c r="AH681" i="44"/>
  <c r="AL679" i="44"/>
  <c r="AK639" i="5"/>
  <c r="AH720" i="44"/>
  <c r="AH4096" i="44"/>
  <c r="AL684" i="44"/>
  <c r="AL1468" i="5"/>
  <c r="AN206" i="5"/>
  <c r="AM687" i="44"/>
  <c r="AM639" i="5"/>
  <c r="AJ414" i="5"/>
  <c r="AJ928" i="5"/>
  <c r="AJ690" i="44"/>
  <c r="AN1396" i="5"/>
  <c r="AK680" i="44"/>
  <c r="AK1180" i="5"/>
  <c r="AM683" i="44"/>
  <c r="AN686" i="44"/>
  <c r="AK678" i="44"/>
  <c r="AK602" i="5"/>
  <c r="AL680" i="44"/>
  <c r="AM206" i="5"/>
  <c r="AJ684" i="44"/>
  <c r="AJ820" i="5"/>
  <c r="AH1724" i="5"/>
  <c r="AH688" i="44"/>
  <c r="AH728" i="44"/>
  <c r="AH4104" i="44"/>
  <c r="AM1252" i="5"/>
  <c r="AM222" i="5"/>
  <c r="AK693" i="44"/>
  <c r="AM679" i="44"/>
  <c r="AK223" i="5"/>
  <c r="AN1540" i="5"/>
  <c r="AJ685" i="44"/>
  <c r="AJ212" i="5"/>
  <c r="AN222" i="5"/>
  <c r="AL224" i="5"/>
  <c r="AH691" i="44"/>
  <c r="AN224" i="5"/>
  <c r="AN217" i="5"/>
  <c r="AM210" i="5"/>
  <c r="AL215" i="5"/>
  <c r="AM224" i="5"/>
  <c r="AN215" i="5"/>
  <c r="Z724" i="44"/>
  <c r="Z3084" i="44"/>
  <c r="Z720" i="44"/>
  <c r="Z3080" i="44"/>
  <c r="Z688" i="44"/>
  <c r="Z678" i="44"/>
  <c r="Z602" i="5"/>
  <c r="Z1717" i="5"/>
  <c r="Z723" i="44"/>
  <c r="Z3083" i="44"/>
  <c r="Z660" i="44"/>
  <c r="Z525" i="5"/>
  <c r="Z671" i="44"/>
  <c r="Z664" i="2"/>
  <c r="Z664" i="44"/>
  <c r="R89" i="5"/>
  <c r="R85" i="5"/>
  <c r="P1002" i="44"/>
  <c r="N1001" i="44"/>
  <c r="P1435" i="44"/>
  <c r="N1463" i="44"/>
  <c r="N1176" i="44"/>
  <c r="Q1569" i="44"/>
  <c r="Q928" i="5"/>
  <c r="P1580" i="44"/>
  <c r="R1432" i="44"/>
  <c r="R1141" i="44"/>
  <c r="R1072" i="5"/>
  <c r="R1138" i="44"/>
  <c r="R1289" i="44"/>
  <c r="R1137" i="44"/>
  <c r="R1431" i="44"/>
  <c r="M996" i="44"/>
  <c r="N1148" i="44"/>
  <c r="N1475" i="44"/>
  <c r="R1424" i="44"/>
  <c r="R892" i="5"/>
  <c r="N1439" i="44"/>
  <c r="O451" i="5"/>
  <c r="K1004" i="44"/>
  <c r="Q1144" i="44"/>
  <c r="M1293" i="44"/>
  <c r="Q1283" i="44"/>
  <c r="O1141" i="44"/>
  <c r="N451" i="5"/>
  <c r="Q1431" i="44"/>
  <c r="N1146" i="44"/>
  <c r="R1428" i="44"/>
  <c r="S1281" i="44"/>
  <c r="P1430" i="44"/>
  <c r="M1004" i="44"/>
  <c r="N1467" i="44"/>
  <c r="S1575" i="44"/>
  <c r="O991" i="44"/>
  <c r="N1437" i="44"/>
  <c r="Q999" i="44"/>
  <c r="L997" i="44"/>
  <c r="P1137" i="44"/>
  <c r="R997" i="44"/>
  <c r="R844" i="44"/>
  <c r="R748" i="5"/>
  <c r="R995" i="44"/>
  <c r="S1284" i="44"/>
  <c r="P315" i="44"/>
  <c r="P414" i="5"/>
  <c r="M992" i="44"/>
  <c r="Q1287" i="44"/>
  <c r="Q1722" i="44"/>
  <c r="R1437" i="44"/>
  <c r="Q1282" i="44"/>
  <c r="O1284" i="44"/>
  <c r="N1140" i="44"/>
  <c r="N1318" i="44"/>
  <c r="M1002" i="44"/>
  <c r="N1315" i="44"/>
  <c r="M263" i="5"/>
  <c r="S1584" i="44"/>
  <c r="R1149" i="44"/>
  <c r="O1036" i="5"/>
  <c r="N1426" i="44"/>
  <c r="L998" i="44"/>
  <c r="S997" i="44"/>
  <c r="S1724" i="44"/>
  <c r="K1003" i="44"/>
  <c r="O995" i="44"/>
  <c r="L1004" i="44"/>
  <c r="Q1717" i="44"/>
  <c r="S1576" i="44"/>
  <c r="N1282" i="44"/>
  <c r="P1142" i="44"/>
  <c r="N1285" i="44"/>
  <c r="L1134" i="44"/>
  <c r="L820" i="5"/>
  <c r="S1144" i="44"/>
  <c r="P1569" i="44"/>
  <c r="P928" i="5"/>
  <c r="R1720" i="44"/>
  <c r="O1427" i="44"/>
  <c r="S1149" i="44"/>
  <c r="S1718" i="44"/>
  <c r="Q1578" i="44"/>
  <c r="R1430" i="44"/>
  <c r="P1572" i="44"/>
  <c r="M1288" i="44"/>
  <c r="N1002" i="44"/>
  <c r="Q1430" i="44"/>
  <c r="N1324" i="44"/>
  <c r="M1286" i="44"/>
  <c r="O1004" i="44"/>
  <c r="N886" i="44"/>
  <c r="Q846" i="44"/>
  <c r="S321" i="44"/>
  <c r="N1147" i="44"/>
  <c r="S1135" i="44"/>
  <c r="P1000" i="44"/>
  <c r="S1729" i="44"/>
  <c r="N1000" i="5"/>
  <c r="S1004" i="44"/>
  <c r="O270" i="44"/>
  <c r="J852" i="44"/>
  <c r="Q1424" i="44"/>
  <c r="Q892" i="5"/>
  <c r="R855" i="44"/>
  <c r="L669" i="44"/>
  <c r="Q996" i="44"/>
  <c r="R1145" i="44"/>
  <c r="O928" i="5"/>
  <c r="S1728" i="44"/>
  <c r="M892" i="5"/>
  <c r="J263" i="5"/>
  <c r="N880" i="44"/>
  <c r="S327" i="44"/>
  <c r="M660" i="44"/>
  <c r="M525" i="5"/>
  <c r="R330" i="44"/>
  <c r="N414" i="5"/>
  <c r="P990" i="44"/>
  <c r="O264" i="44"/>
  <c r="S1282" i="44"/>
  <c r="N856" i="44"/>
  <c r="N1026" i="44"/>
  <c r="O1285" i="44"/>
  <c r="J1036" i="5"/>
  <c r="Q848" i="44"/>
  <c r="L850" i="44"/>
  <c r="J672" i="44"/>
  <c r="Q317" i="44"/>
  <c r="L852" i="44"/>
  <c r="J845" i="44"/>
  <c r="P845" i="44"/>
  <c r="L859" i="44"/>
  <c r="Q326" i="44"/>
  <c r="K664" i="44"/>
  <c r="K846" i="44"/>
  <c r="N887" i="44"/>
  <c r="L668" i="44"/>
  <c r="O1426" i="44"/>
  <c r="R327" i="44"/>
  <c r="P1579" i="44"/>
  <c r="L855" i="44"/>
  <c r="P854" i="44"/>
  <c r="R323" i="44"/>
  <c r="O263" i="44"/>
  <c r="M666" i="44"/>
  <c r="J859" i="44"/>
  <c r="N671" i="44"/>
  <c r="K665" i="44"/>
  <c r="P847" i="44"/>
  <c r="P330" i="44"/>
  <c r="N673" i="44"/>
  <c r="J669" i="44"/>
  <c r="L665" i="44"/>
  <c r="R1719" i="5"/>
  <c r="R1716" i="5"/>
  <c r="R660" i="44"/>
  <c r="R525" i="5"/>
  <c r="U553" i="2"/>
  <c r="U553" i="44"/>
  <c r="U1718" i="5"/>
  <c r="U564" i="2"/>
  <c r="U564" i="44"/>
  <c r="U1717" i="5"/>
  <c r="U552" i="2"/>
  <c r="U552" i="44"/>
  <c r="U665" i="44"/>
  <c r="U666" i="44"/>
  <c r="U1724" i="5"/>
  <c r="AB1725" i="44"/>
  <c r="Z1000" i="44"/>
  <c r="AD1871" i="44"/>
  <c r="AB2295" i="44"/>
  <c r="AB3190" i="44"/>
  <c r="AA454" i="44"/>
  <c r="AB1727" i="44"/>
  <c r="Y1728" i="44"/>
  <c r="AA1863" i="44"/>
  <c r="AC3069" i="44"/>
  <c r="L680" i="44"/>
  <c r="K691" i="44"/>
  <c r="AC3064" i="44"/>
  <c r="X566" i="44"/>
  <c r="X566" i="2"/>
  <c r="AB1148" i="44"/>
  <c r="AA3060" i="44"/>
  <c r="X684" i="44"/>
  <c r="Z1137" i="44"/>
  <c r="AA2016" i="44"/>
  <c r="M681" i="44"/>
  <c r="Y1426" i="44"/>
  <c r="Y1285" i="44"/>
  <c r="AB2422" i="44"/>
  <c r="AC3317" i="44"/>
  <c r="AC2159" i="44"/>
  <c r="AI555" i="2"/>
  <c r="AI555" i="44"/>
  <c r="AC3066" i="44"/>
  <c r="AC1287" i="44"/>
  <c r="AB1729" i="44"/>
  <c r="AA1432" i="5"/>
  <c r="Y443" i="44"/>
  <c r="AD3061" i="44"/>
  <c r="AD1716" i="44"/>
  <c r="AC2552" i="44"/>
  <c r="V686" i="44"/>
  <c r="AB2004" i="44"/>
  <c r="AB1036" i="5"/>
  <c r="Y2433" i="44"/>
  <c r="AD1141" i="44"/>
  <c r="AB991" i="44"/>
  <c r="AC1540" i="5"/>
  <c r="AC578" i="44"/>
  <c r="AC574" i="44"/>
  <c r="S680" i="44"/>
  <c r="Z1291" i="44"/>
  <c r="Y1004" i="44"/>
  <c r="AB2552" i="44"/>
  <c r="AD997" i="44"/>
  <c r="Z2677" i="44"/>
  <c r="Q682" i="44"/>
  <c r="Z1584" i="44"/>
  <c r="AC2675" i="44"/>
  <c r="AC1216" i="5"/>
  <c r="AC558" i="44"/>
  <c r="AC558" i="2"/>
  <c r="O690" i="44"/>
  <c r="AC2298" i="44"/>
  <c r="Y1293" i="44"/>
  <c r="AB562" i="2"/>
  <c r="AB562" i="44"/>
  <c r="AD574" i="44"/>
  <c r="AD1438" i="44"/>
  <c r="AD2814" i="44"/>
  <c r="AB992" i="44"/>
  <c r="K678" i="44"/>
  <c r="K602" i="5"/>
  <c r="AC2160" i="44"/>
  <c r="AB990" i="44"/>
  <c r="X723" i="44"/>
  <c r="X2829" i="44"/>
  <c r="Y2554" i="44"/>
  <c r="Y442" i="44"/>
  <c r="Y639" i="5"/>
  <c r="AC1434" i="44"/>
  <c r="AA1294" i="44"/>
  <c r="AD1000" i="44"/>
  <c r="AD2306" i="44"/>
  <c r="AD2689" i="44"/>
  <c r="AA2687" i="44"/>
  <c r="AC2017" i="44"/>
  <c r="AC457" i="44"/>
  <c r="AD1725" i="44"/>
  <c r="AA1437" i="44"/>
  <c r="AA1004" i="44"/>
  <c r="R686" i="44"/>
  <c r="AD209" i="5"/>
  <c r="AD206" i="5"/>
  <c r="AA993" i="44"/>
  <c r="AC3189" i="44"/>
  <c r="AB1863" i="44"/>
  <c r="Z2802" i="44"/>
  <c r="Z1252" i="5"/>
  <c r="Z1430" i="44"/>
  <c r="AD3323" i="44"/>
  <c r="AB579" i="44"/>
  <c r="AD1147" i="44"/>
  <c r="K687" i="44"/>
  <c r="AD570" i="44"/>
  <c r="AC2151" i="44"/>
  <c r="L679" i="44"/>
  <c r="AD1149" i="44"/>
  <c r="AD2681" i="44"/>
  <c r="Z2552" i="44"/>
  <c r="AB1396" i="5"/>
  <c r="AD3187" i="44"/>
  <c r="AB2931" i="44"/>
  <c r="AA2013" i="44"/>
  <c r="L692" i="44"/>
  <c r="S681" i="44"/>
  <c r="AD575" i="44"/>
  <c r="AA2685" i="44"/>
  <c r="AD1148" i="44"/>
  <c r="AD3324" i="44"/>
  <c r="Y2006" i="44"/>
  <c r="Y996" i="44"/>
  <c r="Y583" i="44"/>
  <c r="AB2427" i="44"/>
  <c r="Z1572" i="44"/>
  <c r="AI552" i="44"/>
  <c r="AI552" i="2"/>
  <c r="AA1143" i="44"/>
  <c r="AC1000" i="44"/>
  <c r="AB2686" i="44"/>
  <c r="O692" i="44"/>
  <c r="AC2556" i="44"/>
  <c r="AD2019" i="44"/>
  <c r="AB1149" i="44"/>
  <c r="Y1396" i="5"/>
  <c r="Y2804" i="44"/>
  <c r="Z559" i="44"/>
  <c r="Z559" i="2"/>
  <c r="Z2563" i="44"/>
  <c r="Z1576" i="44"/>
  <c r="Z1136" i="44"/>
  <c r="AD2563" i="44"/>
  <c r="AA2809" i="44"/>
  <c r="AC449" i="44"/>
  <c r="AD562" i="44"/>
  <c r="AD562" i="2"/>
  <c r="AB2683" i="44"/>
  <c r="AC2009" i="44"/>
  <c r="AB1136" i="44"/>
  <c r="X430" i="2"/>
  <c r="X430" i="44"/>
  <c r="Y1424" i="44"/>
  <c r="Y892" i="5"/>
  <c r="AD3189" i="44"/>
  <c r="Z2426" i="44"/>
  <c r="M692" i="44"/>
  <c r="AC443" i="44"/>
  <c r="AA1146" i="44"/>
  <c r="W688" i="44"/>
  <c r="Z2297" i="44"/>
  <c r="Y571" i="44"/>
  <c r="AB1861" i="44"/>
  <c r="J691" i="44"/>
  <c r="AA2562" i="44"/>
  <c r="AB2298" i="44"/>
  <c r="Y2308" i="44"/>
  <c r="Y1570" i="44"/>
  <c r="AC3190" i="44"/>
  <c r="AA1139" i="44"/>
  <c r="V689" i="44"/>
  <c r="Y2686" i="44"/>
  <c r="AB2307" i="44"/>
  <c r="AF559" i="2"/>
  <c r="AF559" i="44"/>
  <c r="Z1680" i="5"/>
  <c r="AD3448" i="44"/>
  <c r="Y2812" i="44"/>
  <c r="Y1869" i="44"/>
  <c r="X436" i="2"/>
  <c r="X436" i="44"/>
  <c r="AD2549" i="44"/>
  <c r="AD3063" i="44"/>
  <c r="AI566" i="44"/>
  <c r="AI566" i="2"/>
  <c r="AB1726" i="44"/>
  <c r="AB2937" i="44"/>
  <c r="AD1864" i="44"/>
  <c r="AA1425" i="44"/>
  <c r="Y2004" i="44"/>
  <c r="Y1036" i="5"/>
  <c r="AA2008" i="44"/>
  <c r="AC1573" i="44"/>
  <c r="AD1140" i="44"/>
  <c r="AC3197" i="44"/>
  <c r="AB1582" i="44"/>
  <c r="AC1003" i="44"/>
  <c r="R689" i="44"/>
  <c r="P689" i="44"/>
  <c r="AB552" i="44"/>
  <c r="AB552" i="2"/>
  <c r="AF562" i="2"/>
  <c r="AF562" i="44"/>
  <c r="AA2814" i="44"/>
  <c r="Z1287" i="44"/>
  <c r="AD1867" i="44"/>
  <c r="AC209" i="5"/>
  <c r="AC206" i="5"/>
  <c r="AA2557" i="44"/>
  <c r="AE555" i="44"/>
  <c r="AE555" i="2"/>
  <c r="K689" i="44"/>
  <c r="AA2944" i="44"/>
  <c r="AD2932" i="44"/>
  <c r="AC563" i="2"/>
  <c r="AC563" i="44"/>
  <c r="AA3057" i="44"/>
  <c r="P684" i="44"/>
  <c r="AA558" i="2"/>
  <c r="AA558" i="44"/>
  <c r="AC1427" i="44"/>
  <c r="Z570" i="44"/>
  <c r="AD1715" i="44"/>
  <c r="Z2016" i="44"/>
  <c r="AD448" i="44"/>
  <c r="Z992" i="44"/>
  <c r="Y1144" i="44"/>
  <c r="AB455" i="44"/>
  <c r="Y1579" i="44"/>
  <c r="AD563" i="44"/>
  <c r="AD563" i="2"/>
  <c r="Z1863" i="44"/>
  <c r="AB2431" i="44"/>
  <c r="AA3069" i="44"/>
  <c r="Y1139" i="44"/>
  <c r="Y566" i="2"/>
  <c r="Y566" i="44"/>
  <c r="AA556" i="44"/>
  <c r="AA556" i="2"/>
  <c r="AD2811" i="44"/>
  <c r="AB2300" i="44"/>
  <c r="AC2942" i="44"/>
  <c r="Y1578" i="44"/>
  <c r="AC556" i="44"/>
  <c r="AC556" i="2"/>
  <c r="J692" i="44"/>
  <c r="AC1428" i="44"/>
  <c r="AA2812" i="44"/>
  <c r="AD554" i="2"/>
  <c r="AD554" i="44"/>
  <c r="AD1873" i="44"/>
  <c r="AA1648" i="5"/>
  <c r="AB564" i="44"/>
  <c r="AB564" i="2"/>
  <c r="AC2809" i="44"/>
  <c r="Y989" i="44"/>
  <c r="Y784" i="5"/>
  <c r="Z2424" i="44"/>
  <c r="AC2431" i="44"/>
  <c r="X562" i="2"/>
  <c r="X562" i="44"/>
  <c r="AD1863" i="44"/>
  <c r="AB1577" i="44"/>
  <c r="AA992" i="44"/>
  <c r="Y1291" i="44"/>
  <c r="AA1436" i="44"/>
  <c r="Y573" i="44"/>
  <c r="AD451" i="5"/>
  <c r="Y2159" i="44"/>
  <c r="Z2152" i="44"/>
  <c r="AG558" i="44"/>
  <c r="AG558" i="2"/>
  <c r="Z451" i="5"/>
  <c r="Z1583" i="44"/>
  <c r="Z1864" i="44"/>
  <c r="Z1138" i="44"/>
  <c r="Z2684" i="44"/>
  <c r="AD3067" i="44"/>
  <c r="AB1000" i="44"/>
  <c r="AB2680" i="44"/>
  <c r="AC2015" i="44"/>
  <c r="AD1860" i="44"/>
  <c r="AC3068" i="44"/>
  <c r="AB2433" i="44"/>
  <c r="AD1426" i="44"/>
  <c r="AG216" i="5"/>
  <c r="AC855" i="44"/>
  <c r="AC444" i="44"/>
  <c r="AD849" i="44"/>
  <c r="AD443" i="44"/>
  <c r="U224" i="5"/>
  <c r="Z1143" i="44"/>
  <c r="Z1434" i="44"/>
  <c r="AC324" i="44"/>
  <c r="AC2940" i="44"/>
  <c r="Y1648" i="5"/>
  <c r="AC2681" i="44"/>
  <c r="AH556" i="44"/>
  <c r="AH556" i="2"/>
  <c r="AC222" i="5"/>
  <c r="Z2814" i="44"/>
  <c r="X666" i="44"/>
  <c r="AD2436" i="44"/>
  <c r="AC456" i="44"/>
  <c r="AD551" i="2"/>
  <c r="AD551" i="44"/>
  <c r="AD377" i="5"/>
  <c r="AD3190" i="44"/>
  <c r="AC3067" i="44"/>
  <c r="Z444" i="44"/>
  <c r="AA998" i="44"/>
  <c r="AF1680" i="5"/>
  <c r="X717" i="44"/>
  <c r="X2823" i="44"/>
  <c r="AD2150" i="44"/>
  <c r="AC2305" i="44"/>
  <c r="AC3314" i="44"/>
  <c r="AD851" i="44"/>
  <c r="AC3320" i="44"/>
  <c r="AB2161" i="44"/>
  <c r="Z1427" i="44"/>
  <c r="AA553" i="44"/>
  <c r="AA553" i="2"/>
  <c r="Z999" i="44"/>
  <c r="AB964" i="5"/>
  <c r="AB1714" i="44"/>
  <c r="Z557" i="2"/>
  <c r="Z557" i="44"/>
  <c r="P681" i="44"/>
  <c r="Y1871" i="44"/>
  <c r="AA854" i="44"/>
  <c r="AG211" i="5"/>
  <c r="V220" i="5"/>
  <c r="AE216" i="5"/>
  <c r="AA848" i="44"/>
  <c r="AD3071" i="44"/>
  <c r="AC851" i="44"/>
  <c r="AC1717" i="44"/>
  <c r="AC1438" i="44"/>
  <c r="Y330" i="44"/>
  <c r="AB3059" i="44"/>
  <c r="AD2009" i="44"/>
  <c r="AC2938" i="44"/>
  <c r="AB2675" i="44"/>
  <c r="AB1216" i="5"/>
  <c r="Z450" i="44"/>
  <c r="AC1868" i="44"/>
  <c r="AD2934" i="44"/>
  <c r="AA1859" i="44"/>
  <c r="AA1000" i="5"/>
  <c r="AC317" i="44"/>
  <c r="M679" i="44"/>
  <c r="U213" i="5"/>
  <c r="J690" i="44"/>
  <c r="AD572" i="44"/>
  <c r="AG221" i="5"/>
  <c r="X718" i="44"/>
  <c r="X2824" i="44"/>
  <c r="Z325" i="44"/>
  <c r="Z327" i="44"/>
  <c r="AC2943" i="44"/>
  <c r="AD1135" i="44"/>
  <c r="AB583" i="44"/>
  <c r="U217" i="5"/>
  <c r="W211" i="5"/>
  <c r="AB854" i="44"/>
  <c r="AG212" i="5"/>
  <c r="AC210" i="5"/>
  <c r="Y845" i="44"/>
  <c r="AD220" i="5"/>
  <c r="Z329" i="44"/>
  <c r="AA846" i="44"/>
  <c r="AI216" i="5"/>
  <c r="AB853" i="44"/>
  <c r="T223" i="5"/>
  <c r="T214" i="5"/>
  <c r="Z847" i="44"/>
  <c r="AB857" i="44"/>
  <c r="Z853" i="44"/>
  <c r="X218" i="5"/>
  <c r="AI217" i="5"/>
  <c r="W221" i="5"/>
  <c r="AA847" i="44"/>
  <c r="AB219" i="5"/>
  <c r="AB320" i="44"/>
  <c r="AB214" i="5"/>
  <c r="AA2307" i="44"/>
  <c r="AA217" i="5"/>
  <c r="AB316" i="44"/>
  <c r="AD853" i="44"/>
  <c r="AC847" i="44"/>
  <c r="X673" i="44"/>
  <c r="AA216" i="5"/>
  <c r="AA224" i="5"/>
  <c r="Z212" i="5"/>
  <c r="AH216" i="5"/>
  <c r="AB322" i="44"/>
  <c r="Y848" i="44"/>
  <c r="AA858" i="44"/>
  <c r="AD857" i="44"/>
  <c r="Y212" i="5"/>
  <c r="X1581" i="44"/>
  <c r="W2553" i="44"/>
  <c r="U1288" i="44"/>
  <c r="X2151" i="44"/>
  <c r="T1728" i="44"/>
  <c r="W2151" i="44"/>
  <c r="X2436" i="44"/>
  <c r="W1799" i="5"/>
  <c r="X1860" i="44"/>
  <c r="X1771" i="5"/>
  <c r="U1142" i="44"/>
  <c r="V582" i="44"/>
  <c r="W582" i="44"/>
  <c r="W2011" i="44"/>
  <c r="X1859" i="44"/>
  <c r="X1000" i="5"/>
  <c r="W574" i="44"/>
  <c r="X580" i="44"/>
  <c r="V442" i="44"/>
  <c r="V639" i="5"/>
  <c r="X1729" i="44"/>
  <c r="V1285" i="44"/>
  <c r="T323" i="44"/>
  <c r="W1136" i="44"/>
  <c r="V1863" i="44"/>
  <c r="U1290" i="44"/>
  <c r="T1572" i="44"/>
  <c r="P210" i="5"/>
  <c r="R210" i="5"/>
  <c r="V325" i="44"/>
  <c r="X853" i="44"/>
  <c r="Q212" i="5"/>
  <c r="U579" i="44"/>
  <c r="S662" i="44"/>
  <c r="S408" i="44"/>
  <c r="S213" i="5"/>
  <c r="V329" i="44"/>
  <c r="O216" i="5"/>
  <c r="U852" i="44"/>
  <c r="W857" i="44"/>
  <c r="AJ4358" i="44"/>
  <c r="AJ728" i="44"/>
  <c r="K232" i="6"/>
  <c r="K230" i="6"/>
  <c r="K239" i="6"/>
  <c r="K244" i="6"/>
  <c r="K251" i="6"/>
  <c r="K245" i="6"/>
  <c r="K233" i="6"/>
  <c r="K234" i="6"/>
  <c r="K228" i="6"/>
  <c r="K17" i="6"/>
  <c r="K229" i="6"/>
  <c r="K250" i="6"/>
  <c r="K248" i="6"/>
  <c r="K240" i="6"/>
  <c r="K249" i="6"/>
  <c r="K227" i="6"/>
  <c r="K246" i="6"/>
  <c r="K226" i="6"/>
  <c r="K241" i="6"/>
  <c r="K235" i="6"/>
  <c r="Y1720" i="5"/>
  <c r="Y729" i="44"/>
  <c r="Y2962" i="44"/>
  <c r="Y693" i="44"/>
  <c r="Y1723" i="5"/>
  <c r="Y727" i="44"/>
  <c r="Y2960" i="44"/>
  <c r="Y670" i="44"/>
  <c r="O1719" i="5"/>
  <c r="O1720" i="5"/>
  <c r="O672" i="44"/>
  <c r="AI1719" i="5"/>
  <c r="T668" i="44"/>
  <c r="AG1770" i="5"/>
  <c r="AG315" i="5"/>
  <c r="AG309" i="5"/>
  <c r="AG1756" i="5"/>
  <c r="AG317" i="5"/>
  <c r="AG305" i="5"/>
  <c r="AG1798" i="5"/>
  <c r="AG307" i="5"/>
  <c r="AG311" i="5"/>
  <c r="AG314" i="5"/>
  <c r="AG318" i="5"/>
  <c r="AG306" i="5"/>
  <c r="AG319" i="5"/>
  <c r="AG304" i="5"/>
  <c r="AG308" i="5"/>
  <c r="AG1784" i="5"/>
  <c r="AG316" i="5"/>
  <c r="AG310" i="5"/>
  <c r="AG13" i="2"/>
  <c r="AG312" i="5"/>
  <c r="AG313" i="5"/>
  <c r="AG1771" i="5"/>
  <c r="AG1799" i="5"/>
  <c r="AG1760" i="5"/>
  <c r="AG13" i="44"/>
  <c r="AG1758" i="5"/>
  <c r="AG1772" i="5"/>
  <c r="AG1773" i="5"/>
  <c r="AG1786" i="5"/>
  <c r="AG1800" i="5"/>
  <c r="AG12" i="52"/>
  <c r="AG1759" i="5"/>
  <c r="AG1802" i="5"/>
  <c r="AG1788" i="5"/>
  <c r="AG12" i="59"/>
  <c r="AG1787" i="5"/>
  <c r="AG1801" i="5"/>
  <c r="AG1785" i="5"/>
  <c r="AG1774" i="5"/>
  <c r="AG1757" i="5"/>
  <c r="AC693" i="44"/>
  <c r="AC1754" i="5"/>
  <c r="AG163" i="6"/>
  <c r="AG17" i="6"/>
  <c r="AG232" i="6"/>
  <c r="AG230" i="6"/>
  <c r="AG240" i="6"/>
  <c r="AG248" i="6"/>
  <c r="AG254" i="6"/>
  <c r="AG226" i="6"/>
  <c r="AG241" i="6"/>
  <c r="AG249" i="6"/>
  <c r="AG12" i="9"/>
  <c r="AG252" i="6"/>
  <c r="AG227" i="6"/>
  <c r="AG235" i="6"/>
  <c r="AG246" i="6"/>
  <c r="AG242" i="6"/>
  <c r="AG233" i="6"/>
  <c r="AG234" i="6"/>
  <c r="AG239" i="6"/>
  <c r="AG250" i="6"/>
  <c r="AG228" i="6"/>
  <c r="AG245" i="6"/>
  <c r="AG253" i="6"/>
  <c r="AG229" i="6"/>
  <c r="AG244" i="6"/>
  <c r="AG251" i="6"/>
  <c r="AG236" i="6"/>
  <c r="AG237" i="6"/>
  <c r="AC714" i="44"/>
  <c r="AC3455" i="44"/>
  <c r="AC712" i="5"/>
  <c r="AC1720" i="5"/>
  <c r="P667" i="44"/>
  <c r="P663" i="44"/>
  <c r="AG3064" i="44"/>
  <c r="AI2675" i="44"/>
  <c r="AI1216" i="5"/>
  <c r="AF990" i="44"/>
  <c r="AI451" i="5"/>
  <c r="AE1725" i="44"/>
  <c r="AI2302" i="44"/>
  <c r="AG1873" i="44"/>
  <c r="AE1873" i="44"/>
  <c r="AH1716" i="44"/>
  <c r="AI1145" i="44"/>
  <c r="AI3704" i="44"/>
  <c r="AF3568" i="44"/>
  <c r="AH3691" i="44"/>
  <c r="AH1504" i="5"/>
  <c r="AG3189" i="44"/>
  <c r="AI457" i="44"/>
  <c r="AG1724" i="44"/>
  <c r="AE1002" i="44"/>
  <c r="AE2941" i="44"/>
  <c r="AG989" i="44"/>
  <c r="AG784" i="5"/>
  <c r="AG1726" i="44"/>
  <c r="AD691" i="44"/>
  <c r="AG1723" i="44"/>
  <c r="AG3440" i="44"/>
  <c r="AE3186" i="44"/>
  <c r="AK561" i="44"/>
  <c r="AE1143" i="44"/>
  <c r="AH3698" i="44"/>
  <c r="AE2677" i="44"/>
  <c r="AE3447" i="44"/>
  <c r="AF3312" i="44"/>
  <c r="AG1004" i="44"/>
  <c r="AE448" i="44"/>
  <c r="AF2019" i="44"/>
  <c r="AN561" i="44"/>
  <c r="AH2937" i="44"/>
  <c r="AG447" i="44"/>
  <c r="AI3568" i="44"/>
  <c r="AI3696" i="44"/>
  <c r="AE2685" i="44"/>
  <c r="AF3566" i="44"/>
  <c r="AF448" i="44"/>
  <c r="AE3439" i="44"/>
  <c r="AH2430" i="44"/>
  <c r="AE3189" i="44"/>
  <c r="AF1434" i="44"/>
  <c r="AF447" i="44"/>
  <c r="AG1720" i="44"/>
  <c r="AI581" i="44"/>
  <c r="AE452" i="44"/>
  <c r="AG995" i="44"/>
  <c r="AD1754" i="5"/>
  <c r="AE2560" i="44"/>
  <c r="AF444" i="44"/>
  <c r="AH3566" i="44"/>
  <c r="V1569" i="44"/>
  <c r="V928" i="5"/>
  <c r="W993" i="44"/>
  <c r="X1293" i="44"/>
  <c r="X572" i="44"/>
  <c r="V1784" i="5"/>
  <c r="V1782" i="5"/>
  <c r="X1429" i="44"/>
  <c r="U1141" i="44"/>
  <c r="U2161" i="44"/>
  <c r="X1292" i="44"/>
  <c r="T1578" i="44"/>
  <c r="V2162" i="44"/>
  <c r="W1784" i="5"/>
  <c r="W1782" i="5"/>
  <c r="V1570" i="44"/>
  <c r="W163" i="6"/>
  <c r="W259" i="6"/>
  <c r="V163" i="6"/>
  <c r="T259" i="6"/>
  <c r="T267" i="6"/>
  <c r="S163" i="6"/>
  <c r="X259" i="6"/>
  <c r="U163" i="6"/>
  <c r="T263" i="6"/>
  <c r="S17" i="6"/>
  <c r="W267" i="6"/>
  <c r="X277" i="6"/>
  <c r="Z163" i="6"/>
  <c r="S190" i="6"/>
  <c r="T163" i="6"/>
  <c r="X267" i="6"/>
  <c r="X163" i="6"/>
  <c r="W263" i="6"/>
  <c r="Y163" i="6"/>
  <c r="W277" i="6"/>
  <c r="X273" i="6"/>
  <c r="W273" i="6"/>
  <c r="T273" i="6"/>
  <c r="T277" i="6"/>
  <c r="X263" i="6"/>
  <c r="S227" i="6"/>
  <c r="S246" i="6"/>
  <c r="S233" i="6"/>
  <c r="S248" i="6"/>
  <c r="S249" i="6"/>
  <c r="S232" i="6"/>
  <c r="S234" i="6"/>
  <c r="S240" i="6"/>
  <c r="S244" i="6"/>
  <c r="S241" i="6"/>
  <c r="S239" i="6"/>
  <c r="S230" i="6"/>
  <c r="S235" i="6"/>
  <c r="S229" i="6"/>
  <c r="S245" i="6"/>
  <c r="S228" i="6"/>
  <c r="S226" i="6"/>
  <c r="S251" i="6"/>
  <c r="S250" i="6"/>
  <c r="L1680" i="5"/>
  <c r="V1756" i="5"/>
  <c r="V1754" i="5"/>
  <c r="T1801" i="5"/>
  <c r="X2431" i="44"/>
  <c r="W1432" i="44"/>
  <c r="U2152" i="44"/>
  <c r="X1788" i="5"/>
  <c r="W1146" i="44"/>
  <c r="X2163" i="44"/>
  <c r="T1293" i="44"/>
  <c r="U2150" i="44"/>
  <c r="T1874" i="44"/>
  <c r="U994" i="44"/>
  <c r="T448" i="44"/>
  <c r="K1680" i="5"/>
  <c r="W1282" i="44"/>
  <c r="W1428" i="44"/>
  <c r="T1146" i="44"/>
  <c r="V449" i="44"/>
  <c r="X1577" i="44"/>
  <c r="V1759" i="5"/>
  <c r="V1862" i="44"/>
  <c r="V1428" i="44"/>
  <c r="T1583" i="44"/>
  <c r="X1141" i="44"/>
  <c r="T315" i="44"/>
  <c r="T414" i="5"/>
  <c r="U1147" i="44"/>
  <c r="W2559" i="44"/>
  <c r="W1578" i="44"/>
  <c r="U2296" i="44"/>
  <c r="T1000" i="44"/>
  <c r="T997" i="44"/>
  <c r="U1582" i="44"/>
  <c r="X2017" i="44"/>
  <c r="X1787" i="5"/>
  <c r="U1571" i="44"/>
  <c r="U1434" i="44"/>
  <c r="W2309" i="44"/>
  <c r="X1861" i="44"/>
  <c r="W1861" i="44"/>
  <c r="X1756" i="5"/>
  <c r="X1754" i="5"/>
  <c r="X1722" i="44"/>
  <c r="X569" i="44"/>
  <c r="X675" i="5"/>
  <c r="V2007" i="44"/>
  <c r="T994" i="44"/>
  <c r="T1574" i="44"/>
  <c r="T990" i="44"/>
  <c r="T1003" i="44"/>
  <c r="T2163" i="44"/>
  <c r="V583" i="44"/>
  <c r="W2548" i="44"/>
  <c r="W1180" i="5"/>
  <c r="W2305" i="44"/>
  <c r="U1437" i="44"/>
  <c r="X1434" i="44"/>
  <c r="T1433" i="44"/>
  <c r="V997" i="44"/>
  <c r="X584" i="44"/>
  <c r="X2676" i="44"/>
  <c r="V2301" i="44"/>
  <c r="W1774" i="5"/>
  <c r="N1680" i="5"/>
  <c r="T1862" i="44"/>
  <c r="W2434" i="44"/>
  <c r="U1716" i="44"/>
  <c r="V1290" i="44"/>
  <c r="V2014" i="44"/>
  <c r="V2296" i="44"/>
  <c r="W1724" i="44"/>
  <c r="X844" i="44"/>
  <c r="X748" i="5"/>
  <c r="W1280" i="44"/>
  <c r="V1425" i="44"/>
  <c r="V2427" i="44"/>
  <c r="W995" i="44"/>
  <c r="W2557" i="44"/>
  <c r="V574" i="44"/>
  <c r="X2153" i="44"/>
  <c r="T1864" i="44"/>
  <c r="W2303" i="44"/>
  <c r="U1680" i="5"/>
  <c r="T1137" i="44"/>
  <c r="U1430" i="44"/>
  <c r="X998" i="44"/>
  <c r="V2015" i="44"/>
  <c r="V1785" i="5"/>
  <c r="V569" i="44"/>
  <c r="V675" i="5"/>
  <c r="V2295" i="44"/>
  <c r="T998" i="44"/>
  <c r="W1434" i="44"/>
  <c r="T2005" i="44"/>
  <c r="W1718" i="44"/>
  <c r="X2158" i="44"/>
  <c r="V1860" i="44"/>
  <c r="T1573" i="44"/>
  <c r="U2301" i="44"/>
  <c r="T2161" i="44"/>
  <c r="U457" i="44"/>
  <c r="U1134" i="44"/>
  <c r="U820" i="5"/>
  <c r="T1720" i="44"/>
  <c r="V1768" i="5"/>
  <c r="V1770" i="5"/>
  <c r="W1436" i="44"/>
  <c r="P223" i="5"/>
  <c r="X1576" i="44"/>
  <c r="X1582" i="44"/>
  <c r="W851" i="44"/>
  <c r="J1680" i="5"/>
  <c r="R211" i="5"/>
  <c r="X325" i="44"/>
  <c r="T1718" i="44"/>
  <c r="V1725" i="44"/>
  <c r="W2431" i="44"/>
  <c r="X1715" i="44"/>
  <c r="P217" i="5"/>
  <c r="X443" i="44"/>
  <c r="W2014" i="44"/>
  <c r="X2551" i="44"/>
  <c r="X1584" i="44"/>
  <c r="U442" i="44"/>
  <c r="U639" i="5"/>
  <c r="W1279" i="44"/>
  <c r="W856" i="5"/>
  <c r="T1716" i="44"/>
  <c r="X320" i="44"/>
  <c r="W2430" i="44"/>
  <c r="T1726" i="44"/>
  <c r="V1282" i="44"/>
  <c r="O220" i="5"/>
  <c r="U570" i="44"/>
  <c r="U1774" i="5"/>
  <c r="R219" i="5"/>
  <c r="X1725" i="44"/>
  <c r="O224" i="5"/>
  <c r="V994" i="44"/>
  <c r="V1870" i="44"/>
  <c r="X1435" i="44"/>
  <c r="X2553" i="44"/>
  <c r="X1294" i="44"/>
  <c r="X2309" i="44"/>
  <c r="T322" i="44"/>
  <c r="V444" i="44"/>
  <c r="X2430" i="44"/>
  <c r="X322" i="44"/>
  <c r="T853" i="44"/>
  <c r="T328" i="44"/>
  <c r="W853" i="44"/>
  <c r="W321" i="44"/>
  <c r="T1426" i="44"/>
  <c r="O217" i="5"/>
  <c r="S663" i="44"/>
  <c r="S224" i="5"/>
  <c r="S673" i="44"/>
  <c r="S672" i="44"/>
  <c r="T1288" i="44"/>
  <c r="P213" i="5"/>
  <c r="X850" i="44"/>
  <c r="W317" i="44"/>
  <c r="O222" i="5"/>
  <c r="S212" i="5"/>
  <c r="S216" i="5"/>
  <c r="S664" i="44"/>
  <c r="AJ4357" i="44"/>
  <c r="AJ727" i="44"/>
  <c r="AJ4355" i="44"/>
  <c r="AJ725" i="44"/>
  <c r="K13" i="2"/>
  <c r="K13" i="44"/>
  <c r="K12" i="10"/>
  <c r="K12" i="59"/>
  <c r="Y1754" i="5"/>
  <c r="Y722" i="44"/>
  <c r="Y2955" i="44"/>
  <c r="Y724" i="44"/>
  <c r="Y2957" i="44"/>
  <c r="Y691" i="44"/>
  <c r="Y1796" i="5"/>
  <c r="Y689" i="44"/>
  <c r="Y661" i="44"/>
  <c r="Y663" i="44"/>
  <c r="Y662" i="44"/>
  <c r="O660" i="44"/>
  <c r="O525" i="5"/>
  <c r="O675" i="44"/>
  <c r="O669" i="44"/>
  <c r="G54" i="107"/>
  <c r="I64" i="107" s="1"/>
  <c r="M12" i="107"/>
  <c r="AD684" i="5" s="1"/>
  <c r="M20" i="107"/>
  <c r="AD692" i="5" s="1"/>
  <c r="M6" i="107"/>
  <c r="M18" i="107"/>
  <c r="AD690" i="5" s="1"/>
  <c r="M10" i="107"/>
  <c r="AD682" i="5" s="1"/>
  <c r="M17" i="107"/>
  <c r="AD689" i="5" s="1"/>
  <c r="M19" i="107"/>
  <c r="AD691" i="5" s="1"/>
  <c r="M9" i="107"/>
  <c r="AD681" i="5" s="1"/>
  <c r="M14" i="107"/>
  <c r="AD686" i="5" s="1"/>
  <c r="M15" i="107"/>
  <c r="AD687" i="5" s="1"/>
  <c r="M7" i="107"/>
  <c r="AD679" i="5" s="1"/>
  <c r="M16" i="107"/>
  <c r="AD688" i="5" s="1"/>
  <c r="M21" i="107"/>
  <c r="AD693" i="5" s="1"/>
  <c r="M11" i="107"/>
  <c r="AD683" i="5" s="1"/>
  <c r="M13" i="107"/>
  <c r="AD685" i="5" s="1"/>
  <c r="M8" i="107"/>
  <c r="AD680" i="5" s="1"/>
  <c r="AI719" i="44"/>
  <c r="AI4222" i="44"/>
  <c r="AI682" i="44"/>
  <c r="AI729" i="44"/>
  <c r="AI4232" i="44"/>
  <c r="AI1724" i="5"/>
  <c r="AI681" i="44"/>
  <c r="AI1716" i="5"/>
  <c r="AI1714" i="5"/>
  <c r="Q1721" i="5"/>
  <c r="Q673" i="44"/>
  <c r="Q674" i="44"/>
  <c r="T1724" i="5"/>
  <c r="T377" i="5"/>
  <c r="T429" i="2"/>
  <c r="T429" i="44"/>
  <c r="T1720" i="5"/>
  <c r="T436" i="2"/>
  <c r="T436" i="44"/>
  <c r="T664" i="44"/>
  <c r="AE718" i="44"/>
  <c r="AE3713" i="44"/>
  <c r="AE684" i="44"/>
  <c r="AE693" i="44"/>
  <c r="AE683" i="44"/>
  <c r="AE714" i="44"/>
  <c r="AE3709" i="44"/>
  <c r="AE712" i="5"/>
  <c r="M248" i="6"/>
  <c r="M234" i="6"/>
  <c r="M239" i="6"/>
  <c r="M230" i="6"/>
  <c r="M246" i="6"/>
  <c r="M249" i="6"/>
  <c r="M229" i="6"/>
  <c r="M227" i="6"/>
  <c r="M233" i="6"/>
  <c r="M17" i="6"/>
  <c r="M250" i="6"/>
  <c r="M251" i="6"/>
  <c r="M244" i="6"/>
  <c r="M235" i="6"/>
  <c r="M241" i="6"/>
  <c r="M226" i="6"/>
  <c r="M228" i="6"/>
  <c r="M240" i="6"/>
  <c r="M245" i="6"/>
  <c r="M232" i="6"/>
  <c r="W558" i="2"/>
  <c r="W558" i="44"/>
  <c r="W436" i="2"/>
  <c r="W436" i="44"/>
  <c r="W554" i="2"/>
  <c r="W554" i="44"/>
  <c r="W439" i="2"/>
  <c r="W439" i="44"/>
  <c r="W663" i="44"/>
  <c r="W432" i="44"/>
  <c r="W432" i="2"/>
  <c r="W437" i="44"/>
  <c r="W437" i="2"/>
  <c r="V13" i="2"/>
  <c r="V12" i="59"/>
  <c r="V13" i="44"/>
  <c r="V555" i="44"/>
  <c r="V555" i="2"/>
  <c r="V428" i="2"/>
  <c r="V428" i="44"/>
  <c r="V439" i="2"/>
  <c r="V439" i="44"/>
  <c r="V432" i="44"/>
  <c r="V432" i="2"/>
  <c r="V563" i="44"/>
  <c r="V563" i="2"/>
  <c r="V661" i="44"/>
  <c r="V675" i="44"/>
  <c r="AB1754" i="5"/>
  <c r="AB717" i="44"/>
  <c r="AB3331" i="44"/>
  <c r="AB1768" i="5"/>
  <c r="AB688" i="44"/>
  <c r="AB683" i="44"/>
  <c r="AB686" i="44"/>
  <c r="AB318" i="5"/>
  <c r="AB12" i="59"/>
  <c r="AB319" i="5"/>
  <c r="AB310" i="5"/>
  <c r="AB13" i="2"/>
  <c r="AB306" i="5"/>
  <c r="AB305" i="5"/>
  <c r="AB13" i="44"/>
  <c r="AB304" i="5"/>
  <c r="AB309" i="5"/>
  <c r="AB315" i="5"/>
  <c r="AB311" i="5"/>
  <c r="AB314" i="5"/>
  <c r="AB317" i="5"/>
  <c r="AB313" i="5"/>
  <c r="AB316" i="5"/>
  <c r="AB312" i="5"/>
  <c r="AB307" i="5"/>
  <c r="AB308" i="5"/>
  <c r="AB672" i="44"/>
  <c r="AG1718" i="5"/>
  <c r="AG681" i="44"/>
  <c r="AG727" i="44"/>
  <c r="AG3976" i="44"/>
  <c r="AG692" i="44"/>
  <c r="AG714" i="44"/>
  <c r="AG3963" i="44"/>
  <c r="AG712" i="5"/>
  <c r="AG685" i="44"/>
  <c r="AG690" i="44"/>
  <c r="AG687" i="44"/>
  <c r="AC1719" i="5"/>
  <c r="AC725" i="44"/>
  <c r="AC3466" i="44"/>
  <c r="AC1722" i="5"/>
  <c r="AC715" i="44"/>
  <c r="AC3456" i="44"/>
  <c r="AC666" i="44"/>
  <c r="AC681" i="44"/>
  <c r="AC673" i="44"/>
  <c r="P1722" i="5"/>
  <c r="P662" i="44"/>
  <c r="P666" i="44"/>
  <c r="AE1288" i="44"/>
  <c r="AI3706" i="44"/>
  <c r="AI454" i="44"/>
  <c r="AE1572" i="44"/>
  <c r="AH1003" i="44"/>
  <c r="AH1147" i="44"/>
  <c r="AI2164" i="44"/>
  <c r="AH3443" i="44"/>
  <c r="AE1867" i="44"/>
  <c r="AH3441" i="44"/>
  <c r="AH3959" i="44"/>
  <c r="AE2014" i="44"/>
  <c r="AF3699" i="44"/>
  <c r="AG998" i="44"/>
  <c r="AI3823" i="44"/>
  <c r="AH2934" i="44"/>
  <c r="AE1579" i="44"/>
  <c r="AI3957" i="44"/>
  <c r="AF456" i="44"/>
  <c r="AG451" i="5"/>
  <c r="AI1281" i="44"/>
  <c r="AG3058" i="44"/>
  <c r="AH2429" i="44"/>
  <c r="AF1573" i="44"/>
  <c r="AF2813" i="44"/>
  <c r="AE443" i="44"/>
  <c r="AF1149" i="44"/>
  <c r="AI2558" i="44"/>
  <c r="AG2309" i="44"/>
  <c r="AG1290" i="44"/>
  <c r="AG3319" i="44"/>
  <c r="AE3577" i="44"/>
  <c r="AG2690" i="44"/>
  <c r="AE2938" i="44"/>
  <c r="AG3572" i="44"/>
  <c r="AG3187" i="44"/>
  <c r="AG3818" i="44"/>
  <c r="AG1540" i="5"/>
  <c r="AG2687" i="44"/>
  <c r="AH3830" i="44"/>
  <c r="AH3316" i="44"/>
  <c r="AF1582" i="44"/>
  <c r="AE3312" i="44"/>
  <c r="AE844" i="44"/>
  <c r="AE748" i="5"/>
  <c r="AI1285" i="44"/>
  <c r="AH2295" i="44"/>
  <c r="AE2296" i="44"/>
  <c r="AI1140" i="44"/>
  <c r="AI2683" i="44"/>
  <c r="AE1148" i="44"/>
  <c r="AE2423" i="44"/>
  <c r="AE2803" i="44"/>
  <c r="AI1874" i="44"/>
  <c r="AG3197" i="44"/>
  <c r="AF2150" i="44"/>
  <c r="AF2162" i="44"/>
  <c r="AD685" i="44"/>
  <c r="AI2151" i="44"/>
  <c r="AG2005" i="44"/>
  <c r="AE2562" i="44"/>
  <c r="AG2006" i="44"/>
  <c r="AE2307" i="44"/>
  <c r="AF2561" i="44"/>
  <c r="AF3698" i="44"/>
  <c r="AI1575" i="44"/>
  <c r="AI2298" i="44"/>
  <c r="AH994" i="44"/>
  <c r="AG1578" i="44"/>
  <c r="AE2937" i="44"/>
  <c r="AE2156" i="44"/>
  <c r="AI3946" i="44"/>
  <c r="AH2004" i="44"/>
  <c r="AH1036" i="5"/>
  <c r="AG3571" i="44"/>
  <c r="AF569" i="44"/>
  <c r="AF675" i="5"/>
  <c r="AE3071" i="44"/>
  <c r="AG3449" i="44"/>
  <c r="AI3574" i="44"/>
  <c r="AF1867" i="44"/>
  <c r="AG2807" i="44"/>
  <c r="AH579" i="44"/>
  <c r="AL562" i="44"/>
  <c r="AK558" i="44"/>
  <c r="AE2011" i="44"/>
  <c r="AH2932" i="44"/>
  <c r="AE2016" i="44"/>
  <c r="AF579" i="44"/>
  <c r="AI1724" i="44"/>
  <c r="AH3442" i="44"/>
  <c r="AI1290" i="44"/>
  <c r="AH3572" i="44"/>
  <c r="AF2815" i="44"/>
  <c r="AG2301" i="44"/>
  <c r="AE1569" i="44"/>
  <c r="AE928" i="5"/>
  <c r="AG3321" i="44"/>
  <c r="AH3184" i="44"/>
  <c r="AH3955" i="44"/>
  <c r="AF3565" i="44"/>
  <c r="AI1142" i="44"/>
  <c r="AG2149" i="44"/>
  <c r="AG1072" i="5"/>
  <c r="AN562" i="44"/>
  <c r="AG3183" i="44"/>
  <c r="AG1360" i="5"/>
  <c r="AG3447" i="44"/>
  <c r="AI3567" i="44"/>
  <c r="AG1279" i="44"/>
  <c r="AG856" i="5"/>
  <c r="AG2680" i="44"/>
  <c r="AG3821" i="44"/>
  <c r="AF2436" i="44"/>
  <c r="AG3059" i="44"/>
  <c r="AG2017" i="44"/>
  <c r="AH3565" i="44"/>
  <c r="AE1286" i="44"/>
  <c r="AH2014" i="44"/>
  <c r="AG2817" i="44"/>
  <c r="AE1870" i="44"/>
  <c r="AE2302" i="44"/>
  <c r="AE2675" i="44"/>
  <c r="AE1216" i="5"/>
  <c r="AI3819" i="44"/>
  <c r="AG1868" i="44"/>
  <c r="AH577" i="44"/>
  <c r="AK564" i="44"/>
  <c r="AG1429" i="44"/>
  <c r="AG1425" i="44"/>
  <c r="AG3313" i="44"/>
  <c r="AG2675" i="44"/>
  <c r="AG1216" i="5"/>
  <c r="AF3065" i="44"/>
  <c r="AH2015" i="44"/>
  <c r="AF3437" i="44"/>
  <c r="AF1432" i="5"/>
  <c r="AI3960" i="44"/>
  <c r="AG3450" i="44"/>
  <c r="AH3823" i="44"/>
  <c r="AI3317" i="44"/>
  <c r="AG2161" i="44"/>
  <c r="AE2422" i="44"/>
  <c r="AG1718" i="44"/>
  <c r="AI3325" i="44"/>
  <c r="AG2163" i="44"/>
  <c r="AE2682" i="44"/>
  <c r="AH3183" i="44"/>
  <c r="AH1360" i="5"/>
  <c r="AG3706" i="44"/>
  <c r="AE2299" i="44"/>
  <c r="AE2557" i="44"/>
  <c r="AH3819" i="44"/>
  <c r="AE2151" i="44"/>
  <c r="AE453" i="44"/>
  <c r="AI2006" i="44"/>
  <c r="AF3706" i="44"/>
  <c r="AI2814" i="44"/>
  <c r="AH2016" i="44"/>
  <c r="AH1143" i="44"/>
  <c r="AG454" i="44"/>
  <c r="AI1720" i="44"/>
  <c r="AG3445" i="44"/>
  <c r="AI1581" i="44"/>
  <c r="AG2425" i="44"/>
  <c r="AI3323" i="44"/>
  <c r="AF2929" i="44"/>
  <c r="AF1288" i="5"/>
  <c r="AF2935" i="44"/>
  <c r="AE2929" i="44"/>
  <c r="AE1288" i="5"/>
  <c r="AE1135" i="44"/>
  <c r="AG2150" i="44"/>
  <c r="AD1717" i="5"/>
  <c r="AF1648" i="5"/>
  <c r="AM562" i="44"/>
  <c r="AH1715" i="44"/>
  <c r="AH2424" i="44"/>
  <c r="AD1719" i="5"/>
  <c r="AI993" i="44"/>
  <c r="AE3065" i="44"/>
  <c r="AE3567" i="44"/>
  <c r="AH2813" i="44"/>
  <c r="AH3700" i="44"/>
  <c r="AH580" i="44"/>
  <c r="AF1579" i="44"/>
  <c r="AH2154" i="44"/>
  <c r="AI2930" i="44"/>
  <c r="AE3057" i="44"/>
  <c r="AH3953" i="44"/>
  <c r="AI2561" i="44"/>
  <c r="AE2012" i="44"/>
  <c r="AF1137" i="44"/>
  <c r="AH1148" i="44"/>
  <c r="AI3319" i="44"/>
  <c r="AF2675" i="44"/>
  <c r="AF1216" i="5"/>
  <c r="AH999" i="44"/>
  <c r="AI2426" i="44"/>
  <c r="AI2149" i="44"/>
  <c r="AI1072" i="5"/>
  <c r="AG2164" i="44"/>
  <c r="AL558" i="44"/>
  <c r="AI3314" i="44"/>
  <c r="AF2563" i="44"/>
  <c r="AI2550" i="44"/>
  <c r="AI997" i="44"/>
  <c r="AH2153" i="44"/>
  <c r="AG457" i="44"/>
  <c r="AH1727" i="44"/>
  <c r="AI2549" i="44"/>
  <c r="AI1727" i="44"/>
  <c r="AH3951" i="44"/>
  <c r="AG2008" i="44"/>
  <c r="AI2815" i="44"/>
  <c r="AE2554" i="44"/>
  <c r="AG2019" i="44"/>
  <c r="AF2549" i="44"/>
  <c r="AH2302" i="44"/>
  <c r="AF3188" i="44"/>
  <c r="AI3193" i="44"/>
  <c r="AG579" i="44"/>
  <c r="AF1141" i="44"/>
  <c r="AF1577" i="44"/>
  <c r="AG1432" i="44"/>
  <c r="AE1859" i="44"/>
  <c r="AE1000" i="5"/>
  <c r="AI1864" i="44"/>
  <c r="AI1146" i="44"/>
  <c r="AI3573" i="44"/>
  <c r="AE328" i="44"/>
  <c r="AF3322" i="44"/>
  <c r="AI3446" i="44"/>
  <c r="AI579" i="44"/>
  <c r="AG850" i="44"/>
  <c r="AG2154" i="44"/>
  <c r="AG3446" i="44"/>
  <c r="AE322" i="44"/>
  <c r="AI3060" i="44"/>
  <c r="AG320" i="44"/>
  <c r="AE3319" i="44"/>
  <c r="AF573" i="44"/>
  <c r="AG571" i="44"/>
  <c r="AH3948" i="44"/>
  <c r="AD675" i="44"/>
  <c r="AH856" i="44"/>
  <c r="AH3826" i="44"/>
  <c r="AH1578" i="44"/>
  <c r="AG2554" i="44"/>
  <c r="AG1870" i="44"/>
  <c r="AG2684" i="44"/>
  <c r="AH847" i="44"/>
  <c r="AF2428" i="44"/>
  <c r="AF2018" i="44"/>
  <c r="AH2944" i="44"/>
  <c r="AF1282" i="44"/>
  <c r="AE3194" i="44"/>
  <c r="AE2683" i="44"/>
  <c r="AI2932" i="44"/>
  <c r="AF2431" i="44"/>
  <c r="AG2944" i="44"/>
  <c r="AH1873" i="44"/>
  <c r="AF1438" i="44"/>
  <c r="AF3693" i="44"/>
  <c r="AN552" i="44"/>
  <c r="AI2007" i="44"/>
  <c r="AH3447" i="44"/>
  <c r="AH3071" i="44"/>
  <c r="AE2684" i="44"/>
  <c r="AI330" i="44"/>
  <c r="AG3691" i="44"/>
  <c r="AG1504" i="5"/>
  <c r="AE3318" i="44"/>
  <c r="AE2812" i="44"/>
  <c r="AE449" i="44"/>
  <c r="AI3185" i="44"/>
  <c r="AI1721" i="44"/>
  <c r="AD671" i="44"/>
  <c r="AE2304" i="44"/>
  <c r="AE851" i="44"/>
  <c r="AF849" i="44"/>
  <c r="AH854" i="44"/>
  <c r="AF330" i="44"/>
  <c r="AE323" i="44"/>
  <c r="AF327" i="44"/>
  <c r="AE849" i="44"/>
  <c r="AG327" i="44"/>
  <c r="AF847" i="44"/>
  <c r="AF1723" i="5"/>
  <c r="AF685" i="44"/>
  <c r="AF1716" i="5"/>
  <c r="AF1714" i="5"/>
  <c r="AF1718" i="5"/>
  <c r="AF686" i="44"/>
  <c r="AA1782" i="5"/>
  <c r="AA687" i="44"/>
  <c r="AA1719" i="5"/>
  <c r="AA680" i="44"/>
  <c r="AA675" i="44"/>
  <c r="AA719" i="44"/>
  <c r="AA3206" i="44"/>
  <c r="AA668" i="44"/>
  <c r="AL1396" i="5"/>
  <c r="AH687" i="44"/>
  <c r="AN685" i="44"/>
  <c r="AM1036" i="5"/>
  <c r="AM681" i="44"/>
  <c r="AN1468" i="5"/>
  <c r="AK820" i="5"/>
  <c r="AK1072" i="5"/>
  <c r="AJ856" i="5"/>
  <c r="AJ748" i="5"/>
  <c r="AN964" i="5"/>
  <c r="AL1612" i="5"/>
  <c r="AH721" i="44"/>
  <c r="AH4097" i="44"/>
  <c r="AJ451" i="5"/>
  <c r="AJ680" i="44"/>
  <c r="AH309" i="5"/>
  <c r="AH310" i="5"/>
  <c r="AH311" i="5"/>
  <c r="AH318" i="5"/>
  <c r="AH1756" i="5"/>
  <c r="AH312" i="5"/>
  <c r="AH313" i="5"/>
  <c r="AH305" i="5"/>
  <c r="AH1784" i="5"/>
  <c r="AH316" i="5"/>
  <c r="AH306" i="5"/>
  <c r="AH315" i="5"/>
  <c r="AH1798" i="5"/>
  <c r="AH13" i="2"/>
  <c r="AH307" i="5"/>
  <c r="AH319" i="5"/>
  <c r="AH1770" i="5"/>
  <c r="AH317" i="5"/>
  <c r="AH314" i="5"/>
  <c r="AH308" i="5"/>
  <c r="AH304" i="5"/>
  <c r="AH1758" i="5"/>
  <c r="AH1774" i="5"/>
  <c r="AH1801" i="5"/>
  <c r="AH1787" i="5"/>
  <c r="AH1772" i="5"/>
  <c r="AH12" i="59"/>
  <c r="AH1760" i="5"/>
  <c r="AH1802" i="5"/>
  <c r="AH1759" i="5"/>
  <c r="AH1773" i="5"/>
  <c r="AH12" i="52"/>
  <c r="AH1799" i="5"/>
  <c r="AH1800" i="5"/>
  <c r="AH1771" i="5"/>
  <c r="AH1786" i="5"/>
  <c r="AH13" i="44"/>
  <c r="AH1788" i="5"/>
  <c r="AH1757" i="5"/>
  <c r="AH1785" i="5"/>
  <c r="AH1721" i="5"/>
  <c r="AK1468" i="5"/>
  <c r="AL683" i="44"/>
  <c r="AK1432" i="5"/>
  <c r="AN689" i="44"/>
  <c r="AJ1396" i="5"/>
  <c r="AJ784" i="5"/>
  <c r="AL1432" i="5"/>
  <c r="AN690" i="44"/>
  <c r="AH693" i="44"/>
  <c r="AK691" i="44"/>
  <c r="AH1716" i="5"/>
  <c r="AH1714" i="5"/>
  <c r="AM1072" i="5"/>
  <c r="AM1540" i="5"/>
  <c r="AK212" i="5"/>
  <c r="AM213" i="5"/>
  <c r="AL856" i="5"/>
  <c r="AN219" i="5"/>
  <c r="AK1000" i="5"/>
  <c r="AN1288" i="5"/>
  <c r="AL220" i="5"/>
  <c r="AM214" i="5"/>
  <c r="AL1648" i="5"/>
  <c r="AM217" i="5"/>
  <c r="AK210" i="5"/>
  <c r="AJ213" i="5"/>
  <c r="AJ1000" i="5"/>
  <c r="AM215" i="5"/>
  <c r="AM218" i="5"/>
  <c r="AK215" i="5"/>
  <c r="Z681" i="44"/>
  <c r="Z1723" i="5"/>
  <c r="Z680" i="44"/>
  <c r="Z680" i="2"/>
  <c r="Z690" i="44"/>
  <c r="Z673" i="44"/>
  <c r="Z1718" i="5"/>
  <c r="Z661" i="44"/>
  <c r="R83" i="5"/>
  <c r="R82" i="5"/>
  <c r="N992" i="44"/>
  <c r="N990" i="44"/>
  <c r="Q1146" i="44"/>
  <c r="P989" i="44"/>
  <c r="P784" i="5"/>
  <c r="L1136" i="44"/>
  <c r="J928" i="5"/>
  <c r="N1283" i="44"/>
  <c r="P1280" i="44"/>
  <c r="N1468" i="44"/>
  <c r="M1146" i="44"/>
  <c r="R1868" i="44"/>
  <c r="P1426" i="44"/>
  <c r="N13" i="2"/>
  <c r="N12" i="59"/>
  <c r="N12" i="10"/>
  <c r="N13" i="44"/>
  <c r="P1434" i="44"/>
  <c r="N1462" i="44"/>
  <c r="R1281" i="44"/>
  <c r="Q1432" i="44"/>
  <c r="S1873" i="44"/>
  <c r="S1137" i="44"/>
  <c r="S1072" i="5"/>
  <c r="Q1714" i="44"/>
  <c r="Q964" i="5"/>
  <c r="R1147" i="44"/>
  <c r="P1147" i="44"/>
  <c r="N1329" i="44"/>
  <c r="L1146" i="44"/>
  <c r="O1072" i="5"/>
  <c r="O996" i="44"/>
  <c r="N1138" i="44"/>
  <c r="M451" i="5"/>
  <c r="N1292" i="44"/>
  <c r="P1287" i="44"/>
  <c r="N993" i="44"/>
  <c r="S993" i="44"/>
  <c r="P1001" i="44"/>
  <c r="R1859" i="44"/>
  <c r="R1000" i="5"/>
  <c r="L1003" i="44"/>
  <c r="N1183" i="44"/>
  <c r="P1424" i="44"/>
  <c r="P892" i="5"/>
  <c r="Q1140" i="44"/>
  <c r="P1577" i="44"/>
  <c r="P995" i="44"/>
  <c r="L1140" i="44"/>
  <c r="L1001" i="44"/>
  <c r="S2012" i="44"/>
  <c r="O1431" i="44"/>
  <c r="S1581" i="44"/>
  <c r="M1135" i="44"/>
  <c r="R990" i="44"/>
  <c r="R1722" i="44"/>
  <c r="S2006" i="44"/>
  <c r="R1723" i="44"/>
  <c r="O1432" i="44"/>
  <c r="S1286" i="44"/>
  <c r="K928" i="5"/>
  <c r="P1291" i="44"/>
  <c r="N964" i="5"/>
  <c r="P1431" i="44"/>
  <c r="M1282" i="44"/>
  <c r="L993" i="44"/>
  <c r="R1436" i="44"/>
  <c r="N1289" i="44"/>
  <c r="N1034" i="44"/>
  <c r="L414" i="5"/>
  <c r="R1142" i="44"/>
  <c r="O1289" i="44"/>
  <c r="N1179" i="44"/>
  <c r="R1724" i="44"/>
  <c r="L660" i="44"/>
  <c r="L525" i="5"/>
  <c r="Q1292" i="44"/>
  <c r="K1001" i="44"/>
  <c r="N1141" i="44"/>
  <c r="Q1579" i="44"/>
  <c r="Q1001" i="44"/>
  <c r="N1072" i="5"/>
  <c r="N1279" i="44"/>
  <c r="N856" i="5"/>
  <c r="R1862" i="44"/>
  <c r="N996" i="44"/>
  <c r="O997" i="44"/>
  <c r="N1435" i="44"/>
  <c r="Q324" i="44"/>
  <c r="O1428" i="44"/>
  <c r="Q1728" i="44"/>
  <c r="O322" i="44"/>
  <c r="R1872" i="44"/>
  <c r="L1144" i="44"/>
  <c r="L845" i="44"/>
  <c r="S2008" i="44"/>
  <c r="R853" i="44"/>
  <c r="O320" i="44"/>
  <c r="R322" i="44"/>
  <c r="N885" i="44"/>
  <c r="O1438" i="44"/>
  <c r="R1577" i="44"/>
  <c r="O849" i="44"/>
  <c r="N895" i="44"/>
  <c r="O1144" i="44"/>
  <c r="R851" i="44"/>
  <c r="K997" i="44"/>
  <c r="O1429" i="44"/>
  <c r="N1288" i="44"/>
  <c r="L858" i="44"/>
  <c r="R1294" i="44"/>
  <c r="N1142" i="44"/>
  <c r="O1293" i="44"/>
  <c r="R321" i="44"/>
  <c r="N858" i="44"/>
  <c r="M856" i="44"/>
  <c r="S1579" i="44"/>
  <c r="L847" i="44"/>
  <c r="P1148" i="44"/>
  <c r="K856" i="44"/>
  <c r="K995" i="44"/>
  <c r="N847" i="44"/>
  <c r="N852" i="44"/>
  <c r="L857" i="44"/>
  <c r="Q318" i="44"/>
  <c r="K847" i="44"/>
  <c r="K852" i="44"/>
  <c r="L1135" i="44"/>
  <c r="N662" i="44"/>
  <c r="O272" i="44"/>
  <c r="M663" i="44"/>
  <c r="K667" i="44"/>
  <c r="N352" i="44"/>
  <c r="O846" i="44"/>
  <c r="R846" i="44"/>
  <c r="R852" i="44"/>
  <c r="M671" i="44"/>
  <c r="M850" i="44"/>
  <c r="O857" i="44"/>
  <c r="N1434" i="44"/>
  <c r="L663" i="44"/>
  <c r="M668" i="44"/>
  <c r="L675" i="44"/>
  <c r="O275" i="44"/>
  <c r="J673" i="44"/>
  <c r="S317" i="44"/>
  <c r="R848" i="44"/>
  <c r="M664" i="44"/>
  <c r="J667" i="44"/>
  <c r="R1721" i="5"/>
  <c r="R673" i="44"/>
  <c r="R668" i="44"/>
  <c r="L248" i="6"/>
  <c r="L226" i="6"/>
  <c r="L249" i="6"/>
  <c r="L245" i="6"/>
  <c r="L244" i="6"/>
  <c r="L229" i="6"/>
  <c r="L17" i="6"/>
  <c r="L250" i="6"/>
  <c r="L241" i="6"/>
  <c r="L232" i="6"/>
  <c r="L233" i="6"/>
  <c r="L235" i="6"/>
  <c r="L239" i="6"/>
  <c r="L246" i="6"/>
  <c r="L240" i="6"/>
  <c r="L234" i="6"/>
  <c r="L228" i="6"/>
  <c r="L251" i="6"/>
  <c r="L227" i="6"/>
  <c r="L230" i="6"/>
  <c r="U13" i="2"/>
  <c r="U13" i="44"/>
  <c r="U12" i="59"/>
  <c r="U437" i="2"/>
  <c r="U437" i="44"/>
  <c r="U434" i="2"/>
  <c r="U434" i="44"/>
  <c r="U556" i="2"/>
  <c r="U556" i="44"/>
  <c r="U1721" i="5"/>
  <c r="U563" i="44"/>
  <c r="U563" i="2"/>
  <c r="U672" i="44"/>
  <c r="S691" i="44"/>
  <c r="AC1001" i="44"/>
  <c r="AA1724" i="44"/>
  <c r="AB2012" i="44"/>
  <c r="AC2436" i="44"/>
  <c r="AC2149" i="44"/>
  <c r="AC1072" i="5"/>
  <c r="AC2561" i="44"/>
  <c r="Z563" i="2"/>
  <c r="Z563" i="44"/>
  <c r="AH562" i="2"/>
  <c r="AH562" i="44"/>
  <c r="X559" i="44"/>
  <c r="X559" i="2"/>
  <c r="AA2436" i="44"/>
  <c r="AA1583" i="44"/>
  <c r="AB1146" i="44"/>
  <c r="AD1142" i="44"/>
  <c r="Q691" i="44"/>
  <c r="AD2162" i="44"/>
  <c r="AB1612" i="5"/>
  <c r="Z2937" i="44"/>
  <c r="Z2434" i="44"/>
  <c r="AA2163" i="44"/>
  <c r="AA2433" i="44"/>
  <c r="Z1146" i="44"/>
  <c r="Z556" i="44"/>
  <c r="Z556" i="2"/>
  <c r="AD1283" i="44"/>
  <c r="AC1294" i="44"/>
  <c r="AA209" i="5"/>
  <c r="AA206" i="5"/>
  <c r="AC1865" i="44"/>
  <c r="AA2943" i="44"/>
  <c r="AD2806" i="44"/>
  <c r="N684" i="44"/>
  <c r="AA2937" i="44"/>
  <c r="AD2805" i="44"/>
  <c r="M688" i="44"/>
  <c r="AC2304" i="44"/>
  <c r="AH565" i="44"/>
  <c r="AH565" i="2"/>
  <c r="AA557" i="44"/>
  <c r="AA557" i="2"/>
  <c r="Z2930" i="44"/>
  <c r="W692" i="44"/>
  <c r="AA569" i="44"/>
  <c r="AA675" i="5"/>
  <c r="AD2937" i="44"/>
  <c r="AC1433" i="44"/>
  <c r="AB2681" i="44"/>
  <c r="AA1291" i="44"/>
  <c r="AC2817" i="44"/>
  <c r="AC1569" i="44"/>
  <c r="AC928" i="5"/>
  <c r="AC2426" i="44"/>
  <c r="AC2301" i="44"/>
  <c r="AA2682" i="44"/>
  <c r="U686" i="44"/>
  <c r="O680" i="44"/>
  <c r="AA1138" i="44"/>
  <c r="Y1000" i="44"/>
  <c r="AB2153" i="44"/>
  <c r="AA2302" i="44"/>
  <c r="R688" i="44"/>
  <c r="AF552" i="2"/>
  <c r="AF552" i="44"/>
  <c r="AB2019" i="44"/>
  <c r="AA2422" i="44"/>
  <c r="Q684" i="44"/>
  <c r="N685" i="44"/>
  <c r="N693" i="44"/>
  <c r="AB3065" i="44"/>
  <c r="AC1874" i="44"/>
  <c r="Y2560" i="44"/>
  <c r="AD3192" i="44"/>
  <c r="Z574" i="44"/>
  <c r="AC1279" i="44"/>
  <c r="AC856" i="5"/>
  <c r="AD2935" i="44"/>
  <c r="AC2300" i="44"/>
  <c r="AC998" i="44"/>
  <c r="Y2295" i="44"/>
  <c r="Y1431" i="44"/>
  <c r="AH564" i="44"/>
  <c r="AH564" i="2"/>
  <c r="Z2687" i="44"/>
  <c r="AD561" i="44"/>
  <c r="AD561" i="2"/>
  <c r="Y552" i="44"/>
  <c r="Y552" i="2"/>
  <c r="AB2421" i="44"/>
  <c r="AB1144" i="5"/>
  <c r="Y450" i="44"/>
  <c r="Y2162" i="44"/>
  <c r="AF566" i="2"/>
  <c r="AF566" i="44"/>
  <c r="AC2157" i="44"/>
  <c r="AA2309" i="44"/>
  <c r="AH557" i="2"/>
  <c r="AH557" i="44"/>
  <c r="AB1870" i="44"/>
  <c r="AD3185" i="44"/>
  <c r="Z2294" i="44"/>
  <c r="Z1108" i="5"/>
  <c r="AB446" i="44"/>
  <c r="AC1863" i="44"/>
  <c r="AC3195" i="44"/>
  <c r="X687" i="44"/>
  <c r="AD2153" i="44"/>
  <c r="AB2807" i="44"/>
  <c r="Y2808" i="44"/>
  <c r="AI557" i="2"/>
  <c r="AI557" i="44"/>
  <c r="AA2683" i="44"/>
  <c r="X431" i="2"/>
  <c r="X431" i="44"/>
  <c r="AC2682" i="44"/>
  <c r="AC3193" i="44"/>
  <c r="AD1428" i="44"/>
  <c r="Y1432" i="5"/>
  <c r="Z2555" i="44"/>
  <c r="Z1872" i="44"/>
  <c r="AA1430" i="44"/>
  <c r="Z2150" i="44"/>
  <c r="Z576" i="44"/>
  <c r="Y1582" i="44"/>
  <c r="Z2157" i="44"/>
  <c r="Y2688" i="44"/>
  <c r="Y557" i="2"/>
  <c r="Y557" i="44"/>
  <c r="AB2013" i="44"/>
  <c r="AC1135" i="44"/>
  <c r="AB1002" i="44"/>
  <c r="AB2561" i="44"/>
  <c r="Y569" i="44"/>
  <c r="Y675" i="5"/>
  <c r="Z994" i="44"/>
  <c r="AA2297" i="44"/>
  <c r="Z1285" i="44"/>
  <c r="Y1866" i="44"/>
  <c r="AH554" i="44"/>
  <c r="AH554" i="2"/>
  <c r="AA2154" i="44"/>
  <c r="AA2805" i="44"/>
  <c r="Y1290" i="44"/>
  <c r="Z1861" i="44"/>
  <c r="Z1612" i="5"/>
  <c r="AG552" i="2"/>
  <c r="AG552" i="44"/>
  <c r="J693" i="44"/>
  <c r="X721" i="44"/>
  <c r="X2827" i="44"/>
  <c r="L687" i="44"/>
  <c r="Z2929" i="44"/>
  <c r="Z1288" i="5"/>
  <c r="AC2152" i="44"/>
  <c r="AD564" i="44"/>
  <c r="AD564" i="2"/>
  <c r="Y1859" i="44"/>
  <c r="Y1000" i="5"/>
  <c r="Y2296" i="44"/>
  <c r="AA2560" i="44"/>
  <c r="AC1430" i="44"/>
  <c r="L681" i="44"/>
  <c r="AB1001" i="44"/>
  <c r="AA1718" i="44"/>
  <c r="Z1868" i="44"/>
  <c r="L684" i="44"/>
  <c r="P688" i="44"/>
  <c r="AC445" i="44"/>
  <c r="AD3316" i="44"/>
  <c r="AD3183" i="44"/>
  <c r="AD1360" i="5"/>
  <c r="Z2303" i="44"/>
  <c r="AA1720" i="44"/>
  <c r="S683" i="44"/>
  <c r="Z2006" i="44"/>
  <c r="AI556" i="2"/>
  <c r="AI556" i="44"/>
  <c r="AC2806" i="44"/>
  <c r="AB2010" i="44"/>
  <c r="AD3057" i="44"/>
  <c r="Y447" i="44"/>
  <c r="Y1868" i="44"/>
  <c r="AB452" i="44"/>
  <c r="AA1721" i="44"/>
  <c r="AA2681" i="44"/>
  <c r="Z2296" i="44"/>
  <c r="R693" i="44"/>
  <c r="AD998" i="44"/>
  <c r="AD2941" i="44"/>
  <c r="AB2562" i="44"/>
  <c r="AA449" i="44"/>
  <c r="AC2558" i="44"/>
  <c r="Z1140" i="44"/>
  <c r="AC3310" i="44"/>
  <c r="AC1396" i="5"/>
  <c r="AA576" i="44"/>
  <c r="Y2551" i="44"/>
  <c r="AB1864" i="44"/>
  <c r="Y1575" i="44"/>
  <c r="Y990" i="44"/>
  <c r="AB1859" i="44"/>
  <c r="AB1000" i="5"/>
  <c r="AD2682" i="44"/>
  <c r="AD2562" i="44"/>
  <c r="AC554" i="2"/>
  <c r="AC554" i="44"/>
  <c r="AC553" i="2"/>
  <c r="AC553" i="44"/>
  <c r="AA1504" i="5"/>
  <c r="Z2005" i="44"/>
  <c r="AA2679" i="44"/>
  <c r="Z2685" i="44"/>
  <c r="Z2562" i="44"/>
  <c r="AD3451" i="44"/>
  <c r="AA2678" i="44"/>
  <c r="O678" i="44"/>
  <c r="O602" i="5"/>
  <c r="Z1721" i="44"/>
  <c r="Y1283" i="44"/>
  <c r="AC1723" i="44"/>
  <c r="AD2163" i="44"/>
  <c r="AB1289" i="44"/>
  <c r="Y1872" i="44"/>
  <c r="AC1431" i="44"/>
  <c r="AB2933" i="44"/>
  <c r="AB1724" i="44"/>
  <c r="Z2553" i="44"/>
  <c r="X565" i="44"/>
  <c r="X565" i="2"/>
  <c r="Y2556" i="44"/>
  <c r="Y2432" i="44"/>
  <c r="AA1468" i="5"/>
  <c r="AE563" i="44"/>
  <c r="AE563" i="2"/>
  <c r="Z1860" i="44"/>
  <c r="O687" i="44"/>
  <c r="X686" i="44"/>
  <c r="AB1135" i="44"/>
  <c r="Z1135" i="44"/>
  <c r="AD996" i="44"/>
  <c r="Z2151" i="44"/>
  <c r="AA1864" i="44"/>
  <c r="AC3060" i="44"/>
  <c r="AD442" i="44"/>
  <c r="AD639" i="5"/>
  <c r="Y565" i="2"/>
  <c r="Y565" i="44"/>
  <c r="Z2431" i="44"/>
  <c r="AB3186" i="44"/>
  <c r="AB1291" i="44"/>
  <c r="AD2427" i="44"/>
  <c r="Z2300" i="44"/>
  <c r="AC1281" i="44"/>
  <c r="AB3185" i="44"/>
  <c r="AA1581" i="44"/>
  <c r="AD2555" i="44"/>
  <c r="AA2430" i="44"/>
  <c r="Y1138" i="44"/>
  <c r="AD1722" i="44"/>
  <c r="Y2815" i="44"/>
  <c r="AA2548" i="44"/>
  <c r="AA1180" i="5"/>
  <c r="AC575" i="44"/>
  <c r="Y1572" i="44"/>
  <c r="Y1720" i="44"/>
  <c r="Y1504" i="5"/>
  <c r="AB457" i="44"/>
  <c r="AB3069" i="44"/>
  <c r="AD2303" i="44"/>
  <c r="AC569" i="44"/>
  <c r="AC675" i="5"/>
  <c r="AC1872" i="44"/>
  <c r="AC2150" i="44"/>
  <c r="X564" i="44"/>
  <c r="X564" i="2"/>
  <c r="AB2944" i="44"/>
  <c r="AA2936" i="44"/>
  <c r="AA2806" i="44"/>
  <c r="AC2929" i="44"/>
  <c r="AC1288" i="5"/>
  <c r="AD2299" i="44"/>
  <c r="AB215" i="5"/>
  <c r="AA999" i="44"/>
  <c r="AC784" i="5"/>
  <c r="AC989" i="44"/>
  <c r="Y214" i="5"/>
  <c r="AC845" i="44"/>
  <c r="X220" i="5"/>
  <c r="Z2163" i="44"/>
  <c r="AC2435" i="44"/>
  <c r="AA3067" i="44"/>
  <c r="Y2425" i="44"/>
  <c r="AA1612" i="5"/>
  <c r="Y2018" i="44"/>
  <c r="AD2164" i="44"/>
  <c r="Y1360" i="5"/>
  <c r="Z1180" i="5"/>
  <c r="Z2548" i="44"/>
  <c r="AD3317" i="44"/>
  <c r="AB997" i="44"/>
  <c r="U212" i="5"/>
  <c r="AA851" i="44"/>
  <c r="X432" i="44"/>
  <c r="X432" i="2"/>
  <c r="AD319" i="44"/>
  <c r="K692" i="44"/>
  <c r="AC852" i="44"/>
  <c r="AD455" i="44"/>
  <c r="AB2154" i="44"/>
  <c r="Y444" i="44"/>
  <c r="AC2155" i="44"/>
  <c r="AC1292" i="44"/>
  <c r="Y325" i="44"/>
  <c r="X223" i="5"/>
  <c r="AC858" i="44"/>
  <c r="Z582" i="44"/>
  <c r="AB1717" i="44"/>
  <c r="AG214" i="5"/>
  <c r="AB325" i="44"/>
  <c r="AD990" i="44"/>
  <c r="AC2931" i="44"/>
  <c r="X560" i="44"/>
  <c r="X560" i="2"/>
  <c r="AB994" i="44"/>
  <c r="AC1580" i="44"/>
  <c r="AF218" i="5"/>
  <c r="AE224" i="5"/>
  <c r="AC327" i="44"/>
  <c r="AC3188" i="44"/>
  <c r="AA2009" i="44"/>
  <c r="AD1284" i="44"/>
  <c r="AD3319" i="44"/>
  <c r="AB330" i="44"/>
  <c r="AD845" i="44"/>
  <c r="AD566" i="44"/>
  <c r="AD566" i="2"/>
  <c r="AC454" i="44"/>
  <c r="M691" i="44"/>
  <c r="V221" i="5"/>
  <c r="X212" i="5"/>
  <c r="AC448" i="44"/>
  <c r="AD323" i="44"/>
  <c r="X679" i="44"/>
  <c r="Y2549" i="44"/>
  <c r="Z2019" i="44"/>
  <c r="AD1862" i="44"/>
  <c r="AA1584" i="44"/>
  <c r="X674" i="44"/>
  <c r="Y2155" i="44"/>
  <c r="AC559" i="44"/>
  <c r="AC559" i="2"/>
  <c r="X688" i="44"/>
  <c r="AH212" i="5"/>
  <c r="Z222" i="5"/>
  <c r="AD2431" i="44"/>
  <c r="AE214" i="5"/>
  <c r="Z215" i="5"/>
  <c r="AB847" i="44"/>
  <c r="AA326" i="44"/>
  <c r="AE219" i="5"/>
  <c r="AI209" i="5"/>
  <c r="AI206" i="5"/>
  <c r="Z317" i="44"/>
  <c r="T220" i="5"/>
  <c r="V210" i="5"/>
  <c r="AC322" i="44"/>
  <c r="AC850" i="44"/>
  <c r="Z852" i="44"/>
  <c r="AB327" i="44"/>
  <c r="AA211" i="5"/>
  <c r="AB848" i="44"/>
  <c r="X664" i="44"/>
  <c r="AF216" i="5"/>
  <c r="AH222" i="5"/>
  <c r="AE213" i="5"/>
  <c r="U211" i="5"/>
  <c r="AD213" i="5"/>
  <c r="U214" i="5"/>
  <c r="AD1286" i="44"/>
  <c r="AG210" i="5"/>
  <c r="Z211" i="5"/>
  <c r="AB858" i="44"/>
  <c r="AC223" i="5"/>
  <c r="Z848" i="44"/>
  <c r="Z210" i="5"/>
  <c r="AF222" i="5"/>
  <c r="AF215" i="5"/>
  <c r="Z857" i="44"/>
  <c r="Z856" i="44"/>
  <c r="AF211" i="5"/>
  <c r="AI215" i="5"/>
  <c r="AA328" i="44"/>
  <c r="Z214" i="5"/>
  <c r="Z672" i="2" l="1"/>
  <c r="Z663" i="2"/>
  <c r="AC714" i="2"/>
  <c r="L693" i="2"/>
  <c r="L674" i="2"/>
  <c r="L1112" i="2" s="1"/>
  <c r="L660" i="2"/>
  <c r="L669" i="2"/>
  <c r="L1107" i="2" s="1"/>
  <c r="AC693" i="2"/>
  <c r="AC3434" i="2" s="1"/>
  <c r="L684" i="2"/>
  <c r="L688" i="2"/>
  <c r="L687" i="2"/>
  <c r="L663" i="2"/>
  <c r="L1101" i="2" s="1"/>
  <c r="AC681" i="2"/>
  <c r="AC3422" i="2" s="1"/>
  <c r="AC725" i="2"/>
  <c r="AC3466" i="2" s="1"/>
  <c r="AC666" i="2"/>
  <c r="L681" i="2"/>
  <c r="AC715" i="2"/>
  <c r="AC3456" i="2" s="1"/>
  <c r="L675" i="2"/>
  <c r="L1113" i="2" s="1"/>
  <c r="L680" i="2"/>
  <c r="AC688" i="2"/>
  <c r="AC3429" i="2" s="1"/>
  <c r="AC673" i="2"/>
  <c r="AC3414" i="2" s="1"/>
  <c r="L689" i="2"/>
  <c r="M691" i="2"/>
  <c r="M688" i="2"/>
  <c r="M681" i="2"/>
  <c r="M669" i="2"/>
  <c r="M1252" i="2" s="1"/>
  <c r="M674" i="2"/>
  <c r="M1257" i="2" s="1"/>
  <c r="AC686" i="2"/>
  <c r="M692" i="2"/>
  <c r="M693" i="2"/>
  <c r="M666" i="2"/>
  <c r="M1249" i="2" s="1"/>
  <c r="M660" i="2"/>
  <c r="M663" i="2"/>
  <c r="M1246" i="2" s="1"/>
  <c r="M664" i="2"/>
  <c r="M1247" i="2" s="1"/>
  <c r="M668" i="2"/>
  <c r="M1251" i="2" s="1"/>
  <c r="M671" i="2"/>
  <c r="M1254" i="2" s="1"/>
  <c r="M685" i="2"/>
  <c r="M690" i="2"/>
  <c r="M678" i="2"/>
  <c r="M667" i="2"/>
  <c r="M679" i="2"/>
  <c r="AF681" i="2"/>
  <c r="AF683" i="2"/>
  <c r="AF3805" i="2" s="1"/>
  <c r="Z673" i="2"/>
  <c r="Z688" i="2"/>
  <c r="Z3048" i="2" s="1"/>
  <c r="Z690" i="2"/>
  <c r="Z3050" i="2" s="1"/>
  <c r="Z665" i="2"/>
  <c r="Z674" i="2"/>
  <c r="Z3034" i="2" s="1"/>
  <c r="Z723" i="2"/>
  <c r="Z3083" i="2" s="1"/>
  <c r="Z720" i="2"/>
  <c r="Z3080" i="2" s="1"/>
  <c r="Z715" i="2"/>
  <c r="Z3075" i="2" s="1"/>
  <c r="Z721" i="2"/>
  <c r="Z3081" i="2" s="1"/>
  <c r="Z727" i="2"/>
  <c r="Z3087" i="2" s="1"/>
  <c r="Z661" i="2"/>
  <c r="Z3021" i="2" s="1"/>
  <c r="Z671" i="2"/>
  <c r="Z3031" i="2" s="1"/>
  <c r="Z729" i="2"/>
  <c r="Z3089" i="2" s="1"/>
  <c r="Z681" i="2"/>
  <c r="Z3041" i="2" s="1"/>
  <c r="Z724" i="2"/>
  <c r="Z3084" i="2" s="1"/>
  <c r="Z660" i="2"/>
  <c r="Z678" i="2"/>
  <c r="AJ727" i="2"/>
  <c r="AJ4357" i="2" s="1"/>
  <c r="M684" i="2"/>
  <c r="M687" i="2"/>
  <c r="M680" i="2"/>
  <c r="M683" i="2"/>
  <c r="M662" i="2"/>
  <c r="M1245" i="2" s="1"/>
  <c r="M682" i="2"/>
  <c r="M665" i="2"/>
  <c r="M1248" i="2" s="1"/>
  <c r="M686" i="2"/>
  <c r="AF686" i="2"/>
  <c r="AF3808" i="2" s="1"/>
  <c r="AJ728" i="2"/>
  <c r="AJ4358" i="2" s="1"/>
  <c r="AF691" i="2"/>
  <c r="AF727" i="2"/>
  <c r="AF3849" i="2" s="1"/>
  <c r="AI729" i="2"/>
  <c r="AI4232" i="2" s="1"/>
  <c r="AF715" i="2"/>
  <c r="AF3837" i="2" s="1"/>
  <c r="AF690" i="2"/>
  <c r="AF3812" i="2" s="1"/>
  <c r="AF685" i="2"/>
  <c r="AF3807" i="2" s="1"/>
  <c r="AI682" i="2"/>
  <c r="AI4185" i="2" s="1"/>
  <c r="AF718" i="2"/>
  <c r="AF3840" i="2" s="1"/>
  <c r="AJ725" i="2"/>
  <c r="AJ690" i="2"/>
  <c r="AF723" i="2"/>
  <c r="AF3845" i="2" s="1"/>
  <c r="AF714" i="2"/>
  <c r="AF687" i="2"/>
  <c r="AF3809" i="2" s="1"/>
  <c r="AD681" i="2"/>
  <c r="AD686" i="2"/>
  <c r="AD675" i="2"/>
  <c r="AD3543" i="2" s="1"/>
  <c r="AD664" i="2"/>
  <c r="AD666" i="2"/>
  <c r="AD670" i="2"/>
  <c r="AD3538" i="2" s="1"/>
  <c r="AD685" i="2"/>
  <c r="AD3553" i="2" s="1"/>
  <c r="AD679" i="2"/>
  <c r="AD3547" i="2" s="1"/>
  <c r="AD669" i="2"/>
  <c r="AD3537" i="2" s="1"/>
  <c r="AD671" i="2"/>
  <c r="AD691" i="2"/>
  <c r="AD3559" i="2" s="1"/>
  <c r="AC721" i="2"/>
  <c r="AC3462" i="2" s="1"/>
  <c r="AC680" i="2"/>
  <c r="AC3421" i="2" s="1"/>
  <c r="AC692" i="2"/>
  <c r="AC3433" i="2" s="1"/>
  <c r="AC690" i="2"/>
  <c r="AC3431" i="2" s="1"/>
  <c r="L667" i="2"/>
  <c r="L1105" i="2" s="1"/>
  <c r="AC685" i="2"/>
  <c r="L692" i="2"/>
  <c r="AC687" i="2"/>
  <c r="AC3428" i="2" s="1"/>
  <c r="AC691" i="2"/>
  <c r="AC3432" i="2" s="1"/>
  <c r="L679" i="2"/>
  <c r="L665" i="2"/>
  <c r="L1103" i="2" s="1"/>
  <c r="AC672" i="2"/>
  <c r="AC3413" i="2" s="1"/>
  <c r="AC682" i="2"/>
  <c r="AC3423" i="2" s="1"/>
  <c r="L668" i="2"/>
  <c r="L1106" i="2" s="1"/>
  <c r="AC667" i="2"/>
  <c r="AC722" i="2"/>
  <c r="AC3463" i="2" s="1"/>
  <c r="AC660" i="2"/>
  <c r="L683" i="2"/>
  <c r="AC670" i="2"/>
  <c r="N671" i="2"/>
  <c r="T483" i="2"/>
  <c r="AI4184" i="2"/>
  <c r="U615" i="2"/>
  <c r="U614" i="2"/>
  <c r="T484" i="2"/>
  <c r="T482" i="2"/>
  <c r="U609" i="2"/>
  <c r="AE721" i="2"/>
  <c r="T487" i="2"/>
  <c r="U610" i="2"/>
  <c r="AB726" i="2"/>
  <c r="U661" i="2"/>
  <c r="V661" i="2"/>
  <c r="U606" i="2"/>
  <c r="J689" i="2"/>
  <c r="AA726" i="2"/>
  <c r="W665" i="2"/>
  <c r="R684" i="2"/>
  <c r="T481" i="2"/>
  <c r="U616" i="2"/>
  <c r="T491" i="2"/>
  <c r="U619" i="2"/>
  <c r="T480" i="2"/>
  <c r="X670" i="2"/>
  <c r="AI690" i="2"/>
  <c r="AF678" i="2"/>
  <c r="P671" i="2"/>
  <c r="Z726" i="2"/>
  <c r="U618" i="2"/>
  <c r="Z3053" i="2"/>
  <c r="O693" i="2"/>
  <c r="U613" i="2"/>
  <c r="U620" i="2"/>
  <c r="U608" i="2"/>
  <c r="Z3088" i="2"/>
  <c r="L666" i="2"/>
  <c r="AC726" i="2"/>
  <c r="AJ4310" i="2"/>
  <c r="T490" i="2"/>
  <c r="K669" i="2"/>
  <c r="AJ691" i="2"/>
  <c r="T488" i="2"/>
  <c r="AD667" i="2"/>
  <c r="U611" i="2"/>
  <c r="M675" i="2"/>
  <c r="T486" i="2"/>
  <c r="U617" i="2"/>
  <c r="Z3040" i="2"/>
  <c r="AG680" i="2"/>
  <c r="T485" i="2"/>
  <c r="T492" i="2"/>
  <c r="U612" i="2"/>
  <c r="AF3842" i="2"/>
  <c r="S692" i="2"/>
  <c r="Y726" i="2"/>
  <c r="T479" i="2"/>
  <c r="AH684" i="2"/>
  <c r="U607" i="2"/>
  <c r="Q663" i="2"/>
  <c r="AC3460" i="2"/>
  <c r="T674" i="2"/>
  <c r="T493" i="2"/>
  <c r="M1255" i="2"/>
  <c r="T489" i="2"/>
  <c r="AD705" i="5"/>
  <c r="AD710" i="5"/>
  <c r="AD704" i="5"/>
  <c r="AD702" i="5"/>
  <c r="AD698" i="5"/>
  <c r="AD699" i="5"/>
  <c r="AD703" i="5"/>
  <c r="AD709" i="5"/>
  <c r="AD701" i="5"/>
  <c r="AD707" i="5"/>
  <c r="AD711" i="5"/>
  <c r="AD700" i="5"/>
  <c r="AD706" i="5"/>
  <c r="AD708" i="5"/>
  <c r="AD697" i="5"/>
  <c r="AE683" i="2"/>
  <c r="AE687" i="2"/>
  <c r="AE722" i="2"/>
  <c r="AE688" i="2"/>
  <c r="AE691" i="2"/>
  <c r="AE689" i="2"/>
  <c r="AE678" i="2"/>
  <c r="AE693" i="2"/>
  <c r="AE727" i="2"/>
  <c r="P667" i="2"/>
  <c r="P685" i="2"/>
  <c r="AE729" i="2"/>
  <c r="AE686" i="2"/>
  <c r="AE715" i="2"/>
  <c r="P662" i="2"/>
  <c r="AE684" i="2"/>
  <c r="P693" i="2"/>
  <c r="AE716" i="2"/>
  <c r="AE723" i="2"/>
  <c r="AE682" i="2"/>
  <c r="P681" i="2"/>
  <c r="AE681" i="2"/>
  <c r="AE679" i="2"/>
  <c r="AE714" i="2"/>
  <c r="AE680" i="2"/>
  <c r="AE720" i="2"/>
  <c r="AE725" i="2"/>
  <c r="AE717" i="2"/>
  <c r="AE685" i="2"/>
  <c r="AE728" i="2"/>
  <c r="AE718" i="2"/>
  <c r="AE690" i="2"/>
  <c r="Z667" i="2"/>
  <c r="Z668" i="2"/>
  <c r="Z689" i="2"/>
  <c r="Z685" i="2"/>
  <c r="Z714" i="2"/>
  <c r="Z669" i="2"/>
  <c r="Z725" i="2"/>
  <c r="Z679" i="2"/>
  <c r="Z666" i="2"/>
  <c r="Z718" i="2"/>
  <c r="AM248" i="6"/>
  <c r="AA668" i="2"/>
  <c r="S672" i="2"/>
  <c r="S680" i="2"/>
  <c r="AA693" i="2"/>
  <c r="S667" i="2"/>
  <c r="S664" i="2"/>
  <c r="S685" i="2"/>
  <c r="S691" i="2"/>
  <c r="S673" i="2"/>
  <c r="S662" i="2"/>
  <c r="AA665" i="2"/>
  <c r="S675" i="2"/>
  <c r="AA719" i="2"/>
  <c r="AA687" i="2"/>
  <c r="S683" i="2"/>
  <c r="W692" i="2"/>
  <c r="AA675" i="2"/>
  <c r="X687" i="2"/>
  <c r="AA680" i="2"/>
  <c r="S681" i="2"/>
  <c r="AA674" i="2"/>
  <c r="S663" i="2"/>
  <c r="AD665" i="2"/>
  <c r="AD661" i="2"/>
  <c r="M689" i="2"/>
  <c r="M673" i="2"/>
  <c r="AD682" i="2"/>
  <c r="S668" i="2"/>
  <c r="S679" i="2"/>
  <c r="L686" i="2"/>
  <c r="L678" i="2"/>
  <c r="AI720" i="2"/>
  <c r="S687" i="2"/>
  <c r="AD673" i="2"/>
  <c r="AF716" i="2"/>
  <c r="AF729" i="2"/>
  <c r="AF688" i="2"/>
  <c r="Q691" i="2"/>
  <c r="AF693" i="2"/>
  <c r="AF303" i="6"/>
  <c r="Y662" i="2"/>
  <c r="Y722" i="2"/>
  <c r="R686" i="2"/>
  <c r="R683" i="2"/>
  <c r="R693" i="2"/>
  <c r="R668" i="2"/>
  <c r="R689" i="2"/>
  <c r="R662" i="2"/>
  <c r="R663" i="2"/>
  <c r="R688" i="2"/>
  <c r="R673" i="2"/>
  <c r="R660" i="2"/>
  <c r="Y666" i="2"/>
  <c r="AI714" i="2"/>
  <c r="AM242" i="6"/>
  <c r="AI683" i="2"/>
  <c r="AC724" i="2"/>
  <c r="AC669" i="2"/>
  <c r="AI716" i="2"/>
  <c r="AM253" i="6"/>
  <c r="Z691" i="2"/>
  <c r="AG307" i="6"/>
  <c r="AL178" i="6"/>
  <c r="AD297" i="6"/>
  <c r="AE311" i="6"/>
  <c r="AN315" i="6"/>
  <c r="AH297" i="6"/>
  <c r="AJ319" i="6"/>
  <c r="AB672" i="2"/>
  <c r="AM180" i="6"/>
  <c r="U181" i="6"/>
  <c r="AA293" i="6"/>
  <c r="AI307" i="6"/>
  <c r="Y663" i="2"/>
  <c r="Y727" i="2"/>
  <c r="Y717" i="2"/>
  <c r="Y715" i="2"/>
  <c r="Y670" i="2"/>
  <c r="P684" i="2"/>
  <c r="P679" i="2"/>
  <c r="P660" i="2"/>
  <c r="P686" i="2"/>
  <c r="P691" i="2"/>
  <c r="Y691" i="2"/>
  <c r="P663" i="2"/>
  <c r="P689" i="2"/>
  <c r="P692" i="2"/>
  <c r="P665" i="2"/>
  <c r="Y675" i="2"/>
  <c r="Y714" i="2"/>
  <c r="Y661" i="2"/>
  <c r="Y693" i="2"/>
  <c r="Y674" i="2"/>
  <c r="Y692" i="2"/>
  <c r="Y728" i="2"/>
  <c r="Y684" i="2"/>
  <c r="X688" i="2"/>
  <c r="Y724" i="2"/>
  <c r="P673" i="2"/>
  <c r="Y673" i="2"/>
  <c r="P672" i="2"/>
  <c r="X664" i="2"/>
  <c r="P688" i="2"/>
  <c r="P666" i="2"/>
  <c r="Y689" i="2"/>
  <c r="Y729" i="2"/>
  <c r="Y683" i="2"/>
  <c r="Y716" i="2"/>
  <c r="P682" i="2"/>
  <c r="X717" i="2"/>
  <c r="X686" i="2"/>
  <c r="X679" i="2"/>
  <c r="X721" i="2"/>
  <c r="X674" i="2"/>
  <c r="AA664" i="2"/>
  <c r="AA661" i="2"/>
  <c r="AA679" i="2"/>
  <c r="T668" i="2"/>
  <c r="T687" i="2"/>
  <c r="T664" i="2"/>
  <c r="T684" i="2"/>
  <c r="Y669" i="2"/>
  <c r="Y725" i="2"/>
  <c r="Y660" i="2"/>
  <c r="P668" i="2"/>
  <c r="Y665" i="2"/>
  <c r="P669" i="2"/>
  <c r="Y687" i="2"/>
  <c r="Y678" i="2"/>
  <c r="P690" i="2"/>
  <c r="Y664" i="2"/>
  <c r="Y719" i="2"/>
  <c r="Y680" i="2"/>
  <c r="P675" i="2"/>
  <c r="P664" i="2"/>
  <c r="Y718" i="2"/>
  <c r="AM293" i="6"/>
  <c r="AM297" i="6"/>
  <c r="AM319" i="6"/>
  <c r="AM315" i="6"/>
  <c r="AM311" i="6"/>
  <c r="AM307" i="6"/>
  <c r="O675" i="2"/>
  <c r="AM301" i="6"/>
  <c r="AI719" i="2"/>
  <c r="AI685" i="2"/>
  <c r="AI718" i="2"/>
  <c r="AI728" i="2"/>
  <c r="AI686" i="2"/>
  <c r="AI721" i="2"/>
  <c r="AI715" i="2"/>
  <c r="AA682" i="2"/>
  <c r="AA717" i="2"/>
  <c r="AA727" i="2"/>
  <c r="AA684" i="2"/>
  <c r="AA672" i="2"/>
  <c r="AA681" i="2"/>
  <c r="R687" i="2"/>
  <c r="Z675" i="2"/>
  <c r="Z722" i="2"/>
  <c r="AA718" i="2"/>
  <c r="J693" i="2"/>
  <c r="X667" i="2"/>
  <c r="X691" i="2"/>
  <c r="X669" i="2"/>
  <c r="T686" i="2"/>
  <c r="T672" i="2"/>
  <c r="AD674" i="2"/>
  <c r="AD680" i="2"/>
  <c r="T683" i="2"/>
  <c r="S686" i="2"/>
  <c r="AD690" i="2"/>
  <c r="AD692" i="2"/>
  <c r="P683" i="2"/>
  <c r="T662" i="2"/>
  <c r="S666" i="2"/>
  <c r="AD683" i="2"/>
  <c r="Y721" i="2"/>
  <c r="P687" i="2"/>
  <c r="S660" i="2"/>
  <c r="AD693" i="2"/>
  <c r="J667" i="2"/>
  <c r="J673" i="2"/>
  <c r="Z692" i="2"/>
  <c r="O687" i="2"/>
  <c r="O678" i="2"/>
  <c r="W688" i="2"/>
  <c r="W670" i="2"/>
  <c r="AA678" i="2"/>
  <c r="Q684" i="2"/>
  <c r="Q673" i="2"/>
  <c r="O660" i="2"/>
  <c r="O669" i="2"/>
  <c r="O672" i="2"/>
  <c r="Q681" i="2"/>
  <c r="Q685" i="2"/>
  <c r="W669" i="2"/>
  <c r="Q679" i="2"/>
  <c r="O680" i="2"/>
  <c r="Q674" i="2"/>
  <c r="W678" i="2"/>
  <c r="W672" i="2"/>
  <c r="W663" i="2"/>
  <c r="O692" i="2"/>
  <c r="Q682" i="2"/>
  <c r="Q689" i="2"/>
  <c r="K667" i="2"/>
  <c r="X673" i="2"/>
  <c r="X671" i="2"/>
  <c r="X720" i="2"/>
  <c r="AE303" i="6"/>
  <c r="R685" i="2"/>
  <c r="X666" i="2"/>
  <c r="R666" i="2"/>
  <c r="X724" i="2"/>
  <c r="R675" i="2"/>
  <c r="X723" i="2"/>
  <c r="X714" i="2"/>
  <c r="X683" i="2"/>
  <c r="R690" i="2"/>
  <c r="X718" i="2"/>
  <c r="X684" i="2"/>
  <c r="R672" i="2"/>
  <c r="R674" i="2"/>
  <c r="AJ685" i="2"/>
  <c r="AJ682" i="2"/>
  <c r="AC717" i="2"/>
  <c r="AC674" i="2"/>
  <c r="Z684" i="2"/>
  <c r="AH693" i="2"/>
  <c r="AJ716" i="2"/>
  <c r="AC723" i="2"/>
  <c r="AE724" i="2"/>
  <c r="N685" i="2"/>
  <c r="Z683" i="2"/>
  <c r="Z716" i="2"/>
  <c r="AJ684" i="2"/>
  <c r="AJ681" i="2"/>
  <c r="T669" i="2"/>
  <c r="Z717" i="2"/>
  <c r="AJ714" i="2"/>
  <c r="T693" i="2"/>
  <c r="AC665" i="2"/>
  <c r="Z686" i="2"/>
  <c r="AJ693" i="2"/>
  <c r="AJ722" i="2"/>
  <c r="T691" i="2"/>
  <c r="AC684" i="2"/>
  <c r="AL301" i="6"/>
  <c r="AL297" i="6"/>
  <c r="X693" i="2"/>
  <c r="K692" i="2"/>
  <c r="J672" i="2"/>
  <c r="X663" i="2"/>
  <c r="X727" i="2"/>
  <c r="AD663" i="2"/>
  <c r="N662" i="2"/>
  <c r="AG685" i="2"/>
  <c r="AB686" i="2"/>
  <c r="AF692" i="2"/>
  <c r="AG687" i="2"/>
  <c r="AB683" i="2"/>
  <c r="K687" i="2"/>
  <c r="O690" i="2"/>
  <c r="L685" i="2"/>
  <c r="AC663" i="2"/>
  <c r="Y668" i="2"/>
  <c r="J691" i="2"/>
  <c r="AC728" i="2"/>
  <c r="AB688" i="2"/>
  <c r="J669" i="2"/>
  <c r="O667" i="2"/>
  <c r="T670" i="2"/>
  <c r="T673" i="2"/>
  <c r="N693" i="2"/>
  <c r="AC664" i="2"/>
  <c r="N684" i="2"/>
  <c r="AH721" i="2"/>
  <c r="AG692" i="2"/>
  <c r="T689" i="2"/>
  <c r="AF722" i="2"/>
  <c r="AD660" i="2"/>
  <c r="L671" i="2"/>
  <c r="AH311" i="6"/>
  <c r="K665" i="2"/>
  <c r="K664" i="2"/>
  <c r="X722" i="2"/>
  <c r="T661" i="2"/>
  <c r="R681" i="2"/>
  <c r="R671" i="2"/>
  <c r="AH301" i="6"/>
  <c r="K678" i="2"/>
  <c r="AA692" i="2"/>
  <c r="Y672" i="2"/>
  <c r="Y690" i="2"/>
  <c r="Y688" i="2"/>
  <c r="O691" i="2"/>
  <c r="AH293" i="6"/>
  <c r="AB717" i="2"/>
  <c r="O679" i="2"/>
  <c r="Q669" i="2"/>
  <c r="X689" i="2"/>
  <c r="X729" i="2"/>
  <c r="T671" i="2"/>
  <c r="S678" i="2"/>
  <c r="R692" i="2"/>
  <c r="AD672" i="2"/>
  <c r="J683" i="2"/>
  <c r="J686" i="2"/>
  <c r="AL319" i="6"/>
  <c r="Y682" i="2"/>
  <c r="AN307" i="6"/>
  <c r="AF728" i="2"/>
  <c r="AF684" i="2"/>
  <c r="AE692" i="2"/>
  <c r="AE719" i="2"/>
  <c r="AN293" i="6"/>
  <c r="Y681" i="2"/>
  <c r="Y723" i="2"/>
  <c r="AF299" i="44"/>
  <c r="Z299" i="44"/>
  <c r="Z3021" i="44"/>
  <c r="Z110" i="44"/>
  <c r="AH428" i="2"/>
  <c r="AH428" i="44"/>
  <c r="AH435" i="44"/>
  <c r="AH435" i="2"/>
  <c r="AH1761" i="5"/>
  <c r="AA3174" i="44"/>
  <c r="P1684" i="44"/>
  <c r="P115" i="44"/>
  <c r="AB436" i="44"/>
  <c r="AB436" i="2"/>
  <c r="AB3302" i="44"/>
  <c r="W2642" i="44"/>
  <c r="W112" i="44"/>
  <c r="AI1725" i="5"/>
  <c r="AI178" i="44"/>
  <c r="AI168" i="44"/>
  <c r="Z709" i="44"/>
  <c r="Z700" i="44"/>
  <c r="AG298" i="44"/>
  <c r="X113" i="44"/>
  <c r="X2770" i="44"/>
  <c r="V298" i="44"/>
  <c r="X2780" i="44"/>
  <c r="X123" i="44"/>
  <c r="U300" i="44"/>
  <c r="Z2310" i="44"/>
  <c r="U2411" i="44"/>
  <c r="U2397" i="44"/>
  <c r="U121" i="44"/>
  <c r="O698" i="44"/>
  <c r="M1246" i="44"/>
  <c r="N1295" i="44"/>
  <c r="L1098" i="44"/>
  <c r="L676" i="44"/>
  <c r="N661" i="2"/>
  <c r="N670" i="2"/>
  <c r="Z3050" i="44"/>
  <c r="Z3041" i="44"/>
  <c r="AM302" i="44"/>
  <c r="AH1725" i="5"/>
  <c r="AH434" i="2"/>
  <c r="AH434" i="44"/>
  <c r="AH438" i="44"/>
  <c r="AH438" i="2"/>
  <c r="AF699" i="44"/>
  <c r="AE703" i="44"/>
  <c r="AF2691" i="44"/>
  <c r="AF2945" i="44"/>
  <c r="AE1585" i="44"/>
  <c r="AE696" i="44"/>
  <c r="AE860" i="44"/>
  <c r="AC174" i="44"/>
  <c r="AG3936" i="44"/>
  <c r="AG727" i="2"/>
  <c r="AB3286" i="44"/>
  <c r="AB121" i="44"/>
  <c r="AB433" i="2"/>
  <c r="AB433" i="44"/>
  <c r="AB425" i="44"/>
  <c r="AB425" i="2"/>
  <c r="V2527" i="44"/>
  <c r="V124" i="44"/>
  <c r="V716" i="2"/>
  <c r="V715" i="2"/>
  <c r="V714" i="2"/>
  <c r="V729" i="2"/>
  <c r="V724" i="2"/>
  <c r="V728" i="2"/>
  <c r="V720" i="2"/>
  <c r="V722" i="2"/>
  <c r="V719" i="2"/>
  <c r="V718" i="2"/>
  <c r="V727" i="2"/>
  <c r="V726" i="2"/>
  <c r="V725" i="2"/>
  <c r="V721" i="2"/>
  <c r="V723" i="2"/>
  <c r="V717" i="2"/>
  <c r="AE3679" i="44"/>
  <c r="Q1836" i="44"/>
  <c r="Q122" i="44"/>
  <c r="I80" i="107"/>
  <c r="F80" i="107" s="1"/>
  <c r="J58" i="107"/>
  <c r="AJ176" i="44"/>
  <c r="S300" i="44"/>
  <c r="P301" i="44"/>
  <c r="S2126" i="44"/>
  <c r="S122" i="44"/>
  <c r="O305" i="44"/>
  <c r="V1775" i="5"/>
  <c r="X696" i="44"/>
  <c r="X860" i="44"/>
  <c r="Y166" i="6"/>
  <c r="W268" i="6"/>
  <c r="W301" i="6"/>
  <c r="V166" i="6"/>
  <c r="AH3707" i="44"/>
  <c r="AC3434" i="44"/>
  <c r="AG430" i="2"/>
  <c r="AG430" i="44"/>
  <c r="AG438" i="2"/>
  <c r="AG438" i="44"/>
  <c r="AG429" i="2"/>
  <c r="AG429" i="44"/>
  <c r="AJ177" i="44"/>
  <c r="S111" i="44"/>
  <c r="S2115" i="44"/>
  <c r="X705" i="44"/>
  <c r="Z300" i="44"/>
  <c r="AC699" i="44"/>
  <c r="AG300" i="44"/>
  <c r="AD567" i="44"/>
  <c r="AD701" i="44"/>
  <c r="J692" i="2"/>
  <c r="K689" i="2"/>
  <c r="Z2818" i="44"/>
  <c r="K691" i="2"/>
  <c r="L1103" i="44"/>
  <c r="N1401" i="44"/>
  <c r="N1399" i="44"/>
  <c r="O75" i="44"/>
  <c r="M676" i="44"/>
  <c r="M1243" i="44"/>
  <c r="J704" i="44"/>
  <c r="N1331" i="44"/>
  <c r="W85" i="5"/>
  <c r="Z172" i="44"/>
  <c r="AH4067" i="44"/>
  <c r="AM4698" i="44"/>
  <c r="AH681" i="2"/>
  <c r="AE705" i="44"/>
  <c r="AI708" i="44"/>
  <c r="AG2818" i="44"/>
  <c r="AE305" i="44"/>
  <c r="AC312" i="44"/>
  <c r="AF302" i="44"/>
  <c r="AD699" i="44"/>
  <c r="AI300" i="44"/>
  <c r="V694" i="44"/>
  <c r="V2530" i="44"/>
  <c r="AD1005" i="44"/>
  <c r="V684" i="2"/>
  <c r="U2393" i="44"/>
  <c r="U117" i="44"/>
  <c r="W178" i="6"/>
  <c r="W181" i="6"/>
  <c r="W182" i="6"/>
  <c r="W180" i="6"/>
  <c r="W179" i="6"/>
  <c r="U12" i="10"/>
  <c r="W13" i="9"/>
  <c r="J663" i="2"/>
  <c r="O74" i="44"/>
  <c r="S2020" i="44"/>
  <c r="Z3025" i="44"/>
  <c r="Z114" i="44"/>
  <c r="Z164" i="44"/>
  <c r="T178" i="6"/>
  <c r="AN311" i="44"/>
  <c r="AN301" i="44"/>
  <c r="AH174" i="44"/>
  <c r="AH678" i="2"/>
  <c r="AA3169" i="44"/>
  <c r="AA176" i="44"/>
  <c r="AD3549" i="44"/>
  <c r="AD3546" i="2"/>
  <c r="AB689" i="2"/>
  <c r="AB3307" i="44"/>
  <c r="AB3301" i="44"/>
  <c r="V440" i="2"/>
  <c r="AE3675" i="44"/>
  <c r="AJ171" i="44"/>
  <c r="P310" i="44"/>
  <c r="R310" i="44"/>
  <c r="T710" i="44"/>
  <c r="Q1830" i="44"/>
  <c r="Q116" i="44"/>
  <c r="T708" i="44"/>
  <c r="U708" i="44"/>
  <c r="Z707" i="44"/>
  <c r="AG312" i="44"/>
  <c r="AH299" i="44"/>
  <c r="X173" i="44"/>
  <c r="O689" i="2"/>
  <c r="X1725" i="5"/>
  <c r="AC1150" i="44"/>
  <c r="AA1585" i="44"/>
  <c r="AD2437" i="44"/>
  <c r="J678" i="2"/>
  <c r="AB2165" i="44"/>
  <c r="U669" i="2"/>
  <c r="R178" i="6"/>
  <c r="R180" i="6"/>
  <c r="R182" i="6"/>
  <c r="R179" i="6"/>
  <c r="R181" i="6"/>
  <c r="P709" i="44"/>
  <c r="Q697" i="44"/>
  <c r="M706" i="44"/>
  <c r="N1395" i="44"/>
  <c r="K1044" i="44"/>
  <c r="Q696" i="44"/>
  <c r="Q860" i="44"/>
  <c r="Z3032" i="44"/>
  <c r="Z121" i="44"/>
  <c r="AK312" i="44"/>
  <c r="AM4695" i="44"/>
  <c r="AA688" i="2"/>
  <c r="AA425" i="2"/>
  <c r="AA425" i="44"/>
  <c r="AA431" i="44"/>
  <c r="AA431" i="2"/>
  <c r="AF3809" i="44"/>
  <c r="AG700" i="44"/>
  <c r="AM567" i="44"/>
  <c r="AI1295" i="44"/>
  <c r="AG717" i="2"/>
  <c r="AG715" i="2"/>
  <c r="AB728" i="2"/>
  <c r="V660" i="2"/>
  <c r="AI4186" i="44"/>
  <c r="O1546" i="44"/>
  <c r="O122" i="44"/>
  <c r="Y2898" i="44"/>
  <c r="Y114" i="44"/>
  <c r="AJ1775" i="5"/>
  <c r="AJ434" i="44"/>
  <c r="AJ434" i="2"/>
  <c r="T699" i="44"/>
  <c r="U1005" i="44"/>
  <c r="W676" i="44"/>
  <c r="W2639" i="44"/>
  <c r="W109" i="44"/>
  <c r="AE166" i="44"/>
  <c r="AJ168" i="44"/>
  <c r="R311" i="44"/>
  <c r="AG301" i="44"/>
  <c r="AB1150" i="44"/>
  <c r="AA300" i="44"/>
  <c r="AB312" i="44"/>
  <c r="AB2945" i="44"/>
  <c r="U306" i="44"/>
  <c r="Y2310" i="44"/>
  <c r="K693" i="2"/>
  <c r="AB2564" i="44"/>
  <c r="J814" i="44"/>
  <c r="R706" i="44"/>
  <c r="P703" i="44"/>
  <c r="O80" i="44"/>
  <c r="M701" i="44"/>
  <c r="N696" i="44"/>
  <c r="N860" i="44"/>
  <c r="Z1725" i="5"/>
  <c r="Z3090" i="44"/>
  <c r="AM4700" i="44"/>
  <c r="AM4704" i="44"/>
  <c r="AG2437" i="44"/>
  <c r="AG3453" i="44"/>
  <c r="AD3558" i="44"/>
  <c r="AB661" i="2"/>
  <c r="T660" i="2"/>
  <c r="AI438" i="2"/>
  <c r="AI438" i="44"/>
  <c r="AI1789" i="5"/>
  <c r="AI439" i="44"/>
  <c r="AI439" i="2"/>
  <c r="Y676" i="44"/>
  <c r="Y2893" i="44"/>
  <c r="Y109" i="44"/>
  <c r="U700" i="44"/>
  <c r="V696" i="44"/>
  <c r="V860" i="44"/>
  <c r="U1440" i="44"/>
  <c r="Q664" i="2"/>
  <c r="Q1668" i="5"/>
  <c r="T2020" i="44"/>
  <c r="AD307" i="44"/>
  <c r="AB703" i="44"/>
  <c r="AG307" i="44"/>
  <c r="Z1875" i="44"/>
  <c r="U308" i="44"/>
  <c r="AA697" i="44"/>
  <c r="AE297" i="44"/>
  <c r="AE225" i="5"/>
  <c r="U2418" i="44"/>
  <c r="AA1005" i="44"/>
  <c r="Q678" i="2"/>
  <c r="AA567" i="44"/>
  <c r="N690" i="2"/>
  <c r="AC2020" i="44"/>
  <c r="Y2165" i="44"/>
  <c r="W693" i="2"/>
  <c r="U667" i="2"/>
  <c r="P1624" i="44"/>
  <c r="P708" i="44"/>
  <c r="J707" i="44"/>
  <c r="J702" i="44"/>
  <c r="N746" i="44"/>
  <c r="Q699" i="44"/>
  <c r="S1585" i="44"/>
  <c r="Z3027" i="44"/>
  <c r="Z116" i="44"/>
  <c r="AJ687" i="2"/>
  <c r="AJ297" i="6"/>
  <c r="AI315" i="6"/>
  <c r="AA3176" i="44"/>
  <c r="AA3178" i="44"/>
  <c r="AF177" i="44"/>
  <c r="AF3806" i="44"/>
  <c r="AF1761" i="5"/>
  <c r="AF424" i="2"/>
  <c r="AF424" i="44"/>
  <c r="AF320" i="5"/>
  <c r="AF438" i="2"/>
  <c r="AF438" i="44"/>
  <c r="AF1803" i="5"/>
  <c r="AH700" i="44"/>
  <c r="AD433" i="44"/>
  <c r="AD433" i="2"/>
  <c r="AD424" i="44"/>
  <c r="AD424" i="2"/>
  <c r="AD320" i="5"/>
  <c r="AG691" i="2"/>
  <c r="V2525" i="44"/>
  <c r="V122" i="44"/>
  <c r="AI4183" i="44"/>
  <c r="AJ724" i="2"/>
  <c r="AH301" i="44"/>
  <c r="AD305" i="44"/>
  <c r="AC303" i="44"/>
  <c r="AH307" i="44"/>
  <c r="X309" i="44"/>
  <c r="Z710" i="44"/>
  <c r="Z585" i="44"/>
  <c r="W2660" i="44"/>
  <c r="Z307" i="44"/>
  <c r="AI308" i="44"/>
  <c r="X312" i="44"/>
  <c r="AD298" i="44"/>
  <c r="X692" i="2"/>
  <c r="W683" i="2"/>
  <c r="Z297" i="44"/>
  <c r="Z225" i="5"/>
  <c r="N692" i="2"/>
  <c r="T692" i="2"/>
  <c r="T2277" i="44"/>
  <c r="X719" i="2"/>
  <c r="Z1440" i="44"/>
  <c r="U2395" i="44"/>
  <c r="U119" i="44"/>
  <c r="R1977" i="44"/>
  <c r="R118" i="44"/>
  <c r="N664" i="2"/>
  <c r="R1914" i="44"/>
  <c r="W91" i="5"/>
  <c r="Z171" i="44"/>
  <c r="AM311" i="44"/>
  <c r="AL4570" i="44"/>
  <c r="AH716" i="2"/>
  <c r="AK4436" i="44"/>
  <c r="AL4571" i="44"/>
  <c r="AH686" i="2"/>
  <c r="AA728" i="2"/>
  <c r="AF703" i="44"/>
  <c r="AF705" i="44"/>
  <c r="AH703" i="44"/>
  <c r="AG1730" i="44"/>
  <c r="AI2310" i="44"/>
  <c r="AC433" i="44"/>
  <c r="AC433" i="2"/>
  <c r="AC431" i="44"/>
  <c r="AC431" i="2"/>
  <c r="AG678" i="2"/>
  <c r="AB171" i="44"/>
  <c r="AB679" i="2"/>
  <c r="V2520" i="44"/>
  <c r="V117" i="44"/>
  <c r="T2261" i="44"/>
  <c r="T112" i="44"/>
  <c r="AI694" i="44"/>
  <c r="AI4181" i="44"/>
  <c r="AI724" i="2"/>
  <c r="AM80" i="9"/>
  <c r="AM76" i="9"/>
  <c r="AM66" i="9"/>
  <c r="AI4182" i="44"/>
  <c r="Y437" i="44"/>
  <c r="Y437" i="2"/>
  <c r="Y432" i="44"/>
  <c r="Y432" i="2"/>
  <c r="Y2923" i="44"/>
  <c r="O300" i="44"/>
  <c r="O303" i="44"/>
  <c r="V1005" i="44"/>
  <c r="W697" i="44"/>
  <c r="Q297" i="44"/>
  <c r="Q225" i="5"/>
  <c r="AC675" i="2"/>
  <c r="AC167" i="44"/>
  <c r="AB725" i="2"/>
  <c r="AB720" i="2"/>
  <c r="T1725" i="5"/>
  <c r="AI723" i="2"/>
  <c r="AA298" i="44"/>
  <c r="Y308" i="44"/>
  <c r="T310" i="44"/>
  <c r="T690" i="2"/>
  <c r="X675" i="2"/>
  <c r="AF301" i="44"/>
  <c r="T309" i="44"/>
  <c r="X681" i="2"/>
  <c r="R680" i="2"/>
  <c r="U2405" i="44"/>
  <c r="U694" i="44"/>
  <c r="U2403" i="44"/>
  <c r="P694" i="44"/>
  <c r="U123" i="44"/>
  <c r="U2399" i="44"/>
  <c r="U440" i="44"/>
  <c r="R664" i="2"/>
  <c r="J674" i="2"/>
  <c r="L662" i="2"/>
  <c r="Q702" i="44"/>
  <c r="S709" i="44"/>
  <c r="M1258" i="44"/>
  <c r="M1245" i="44"/>
  <c r="M696" i="44"/>
  <c r="M860" i="44"/>
  <c r="M700" i="44"/>
  <c r="Z3051" i="44"/>
  <c r="Z424" i="44"/>
  <c r="Z424" i="2"/>
  <c r="Z320" i="5"/>
  <c r="Z434" i="2"/>
  <c r="Z434" i="44"/>
  <c r="Z719" i="2"/>
  <c r="AN302" i="44"/>
  <c r="AJ692" i="2"/>
  <c r="AK4445" i="44"/>
  <c r="AM4702" i="44"/>
  <c r="AA3160" i="44"/>
  <c r="AA122" i="44"/>
  <c r="AA171" i="44"/>
  <c r="AF724" i="2"/>
  <c r="AF725" i="2"/>
  <c r="AD668" i="2"/>
  <c r="AJ567" i="2"/>
  <c r="AM181" i="6"/>
  <c r="AL179" i="6"/>
  <c r="AA311" i="6"/>
  <c r="AD301" i="6"/>
  <c r="AI3453" i="44"/>
  <c r="P1689" i="44"/>
  <c r="P120" i="44"/>
  <c r="AC3409" i="44"/>
  <c r="AC117" i="44"/>
  <c r="AB3285" i="44"/>
  <c r="AB120" i="44"/>
  <c r="AB669" i="2"/>
  <c r="AB730" i="44"/>
  <c r="AB163" i="44"/>
  <c r="V663" i="2"/>
  <c r="W2644" i="44"/>
  <c r="W114" i="44"/>
  <c r="AE426" i="2"/>
  <c r="AE426" i="44"/>
  <c r="AE425" i="44"/>
  <c r="AE425" i="2"/>
  <c r="AE428" i="44"/>
  <c r="AE428" i="2"/>
  <c r="Q1835" i="44"/>
  <c r="Q121" i="44"/>
  <c r="Q166" i="6"/>
  <c r="AI171" i="44"/>
  <c r="Y686" i="2"/>
  <c r="AJ717" i="2"/>
  <c r="O306" i="44"/>
  <c r="V707" i="44"/>
  <c r="P302" i="44"/>
  <c r="V331" i="44"/>
  <c r="U1295" i="44"/>
  <c r="AB710" i="44"/>
  <c r="AE312" i="44"/>
  <c r="AH300" i="44"/>
  <c r="AC1005" i="44"/>
  <c r="Z704" i="44"/>
  <c r="T308" i="44"/>
  <c r="AE307" i="44"/>
  <c r="AE302" i="44"/>
  <c r="X308" i="44"/>
  <c r="AC585" i="44"/>
  <c r="O694" i="44"/>
  <c r="AH426" i="44"/>
  <c r="AH426" i="2"/>
  <c r="AF1725" i="5"/>
  <c r="AH699" i="44"/>
  <c r="AB426" i="2"/>
  <c r="AB426" i="44"/>
  <c r="AB3300" i="44"/>
  <c r="O1542" i="44"/>
  <c r="O118" i="44"/>
  <c r="O1533" i="44"/>
  <c r="O676" i="44"/>
  <c r="O109" i="44"/>
  <c r="W297" i="6"/>
  <c r="W264" i="6"/>
  <c r="W293" i="6"/>
  <c r="W260" i="6"/>
  <c r="AD703" i="44"/>
  <c r="U665" i="2"/>
  <c r="P1633" i="44"/>
  <c r="L704" i="44"/>
  <c r="L1107" i="44"/>
  <c r="W89" i="5"/>
  <c r="Z3048" i="44"/>
  <c r="Z173" i="44"/>
  <c r="AM298" i="44"/>
  <c r="AL312" i="44"/>
  <c r="AJ4315" i="44"/>
  <c r="AH177" i="44"/>
  <c r="AM4694" i="44"/>
  <c r="AJ4320" i="44"/>
  <c r="AH720" i="2"/>
  <c r="AF167" i="44"/>
  <c r="AI698" i="44"/>
  <c r="AH2818" i="44"/>
  <c r="AI301" i="44"/>
  <c r="Y306" i="44"/>
  <c r="AI302" i="44"/>
  <c r="AC711" i="44"/>
  <c r="X2773" i="44"/>
  <c r="X116" i="44"/>
  <c r="V678" i="2"/>
  <c r="AB696" i="44"/>
  <c r="AB860" i="44"/>
  <c r="Z1730" i="44"/>
  <c r="AA1150" i="44"/>
  <c r="N679" i="2"/>
  <c r="AD2691" i="44"/>
  <c r="Y2564" i="44"/>
  <c r="U668" i="2"/>
  <c r="J811" i="44"/>
  <c r="N1403" i="44"/>
  <c r="O277" i="44"/>
  <c r="O73" i="44"/>
  <c r="L1112" i="44"/>
  <c r="O700" i="44"/>
  <c r="AK305" i="44"/>
  <c r="AM297" i="44"/>
  <c r="AM225" i="5"/>
  <c r="AJ4323" i="44"/>
  <c r="AH173" i="44"/>
  <c r="AM4703" i="44"/>
  <c r="AH4054" i="44"/>
  <c r="AH694" i="44"/>
  <c r="AA3151" i="44"/>
  <c r="AA113" i="44"/>
  <c r="AF3852" i="44"/>
  <c r="AE706" i="44"/>
  <c r="AI3326" i="44"/>
  <c r="AH1295" i="44"/>
  <c r="AF3707" i="44"/>
  <c r="AI1150" i="44"/>
  <c r="AH1875" i="44"/>
  <c r="P178" i="6"/>
  <c r="P180" i="6"/>
  <c r="P182" i="6"/>
  <c r="P179" i="6"/>
  <c r="P181" i="6"/>
  <c r="AC3428" i="44"/>
  <c r="AC3429" i="44"/>
  <c r="AG12" i="10"/>
  <c r="AK192" i="6"/>
  <c r="AK13" i="9"/>
  <c r="AG686" i="2"/>
  <c r="AB3303" i="44"/>
  <c r="V2524" i="44"/>
  <c r="V121" i="44"/>
  <c r="W2648" i="44"/>
  <c r="W118" i="44"/>
  <c r="AI177" i="44"/>
  <c r="O661" i="2"/>
  <c r="O670" i="2"/>
  <c r="Y2916" i="44"/>
  <c r="W700" i="44"/>
  <c r="X698" i="44"/>
  <c r="S308" i="44"/>
  <c r="S310" i="44"/>
  <c r="X2020" i="44"/>
  <c r="AB685" i="2"/>
  <c r="AE3683" i="44"/>
  <c r="Q667" i="2"/>
  <c r="Y2908" i="44"/>
  <c r="Y124" i="44"/>
  <c r="Y164" i="44"/>
  <c r="AF309" i="44"/>
  <c r="Y710" i="44"/>
  <c r="AA707" i="44"/>
  <c r="Y696" i="44"/>
  <c r="Y860" i="44"/>
  <c r="O682" i="2"/>
  <c r="Z458" i="44"/>
  <c r="Z1150" i="44"/>
  <c r="Z696" i="44"/>
  <c r="Z860" i="44"/>
  <c r="J694" i="44"/>
  <c r="AA2310" i="44"/>
  <c r="AC2310" i="44"/>
  <c r="X109" i="44"/>
  <c r="X676" i="44"/>
  <c r="X2766" i="44"/>
  <c r="U2398" i="44"/>
  <c r="U122" i="44"/>
  <c r="R1980" i="44"/>
  <c r="R121" i="44"/>
  <c r="N735" i="44"/>
  <c r="O705" i="44"/>
  <c r="K711" i="44"/>
  <c r="P698" i="44"/>
  <c r="O258" i="44"/>
  <c r="N709" i="44"/>
  <c r="O331" i="44"/>
  <c r="W88" i="5"/>
  <c r="Z178" i="44"/>
  <c r="AL306" i="44"/>
  <c r="AL4569" i="44"/>
  <c r="AA427" i="2"/>
  <c r="AA427" i="44"/>
  <c r="AA428" i="44"/>
  <c r="AA428" i="2"/>
  <c r="AE711" i="44"/>
  <c r="AF2437" i="44"/>
  <c r="AD3541" i="44"/>
  <c r="AD122" i="44"/>
  <c r="AD3529" i="44"/>
  <c r="AD110" i="44"/>
  <c r="AF702" i="44"/>
  <c r="AI585" i="44"/>
  <c r="AH331" i="44"/>
  <c r="AD3550" i="44"/>
  <c r="AE1005" i="44"/>
  <c r="AB670" i="2"/>
  <c r="V665" i="2"/>
  <c r="T2269" i="44"/>
  <c r="T120" i="44"/>
  <c r="Q675" i="2"/>
  <c r="AI730" i="44"/>
  <c r="AI163" i="44"/>
  <c r="Y2963" i="44"/>
  <c r="Y1725" i="5"/>
  <c r="AJ1803" i="5"/>
  <c r="AJ435" i="2"/>
  <c r="AJ435" i="44"/>
  <c r="AJ720" i="2"/>
  <c r="X708" i="44"/>
  <c r="V703" i="44"/>
  <c r="R305" i="44"/>
  <c r="S2119" i="44"/>
  <c r="S115" i="44"/>
  <c r="T697" i="44"/>
  <c r="S487" i="44"/>
  <c r="S100" i="44"/>
  <c r="W1761" i="5"/>
  <c r="AC3426" i="44"/>
  <c r="W660" i="2"/>
  <c r="V179" i="6"/>
  <c r="AJ719" i="2"/>
  <c r="V710" i="44"/>
  <c r="V302" i="44"/>
  <c r="AD708" i="44"/>
  <c r="Y703" i="44"/>
  <c r="W311" i="44"/>
  <c r="W2669" i="44"/>
  <c r="T299" i="44"/>
  <c r="AA307" i="44"/>
  <c r="T2287" i="44"/>
  <c r="Z2020" i="44"/>
  <c r="O685" i="2"/>
  <c r="V2531" i="44"/>
  <c r="U687" i="2"/>
  <c r="N689" i="2"/>
  <c r="AB2310" i="44"/>
  <c r="U671" i="2"/>
  <c r="N1394" i="44"/>
  <c r="N669" i="2"/>
  <c r="K962" i="44"/>
  <c r="J699" i="44"/>
  <c r="R92" i="5"/>
  <c r="W76" i="5"/>
  <c r="AJ305" i="44"/>
  <c r="AH680" i="2"/>
  <c r="AL4573" i="44"/>
  <c r="AL4576" i="44"/>
  <c r="AK4444" i="44"/>
  <c r="AF706" i="44"/>
  <c r="AE709" i="44"/>
  <c r="AI2564" i="44"/>
  <c r="AE1440" i="44"/>
  <c r="AI3834" i="44"/>
  <c r="AE3580" i="44"/>
  <c r="AD3561" i="44"/>
  <c r="AL567" i="44"/>
  <c r="AI3961" i="44"/>
  <c r="P1687" i="44"/>
  <c r="P118" i="44"/>
  <c r="AC3433" i="44"/>
  <c r="AC3425" i="44"/>
  <c r="AC166" i="44"/>
  <c r="AB3278" i="44"/>
  <c r="AB113" i="44"/>
  <c r="V674" i="2"/>
  <c r="AI176" i="6"/>
  <c r="AI1761" i="5"/>
  <c r="AI429" i="44"/>
  <c r="AI429" i="2"/>
  <c r="AI436" i="44"/>
  <c r="AI436" i="2"/>
  <c r="AI717" i="2"/>
  <c r="O663" i="2"/>
  <c r="AJ11" i="10"/>
  <c r="U610" i="44"/>
  <c r="S488" i="44"/>
  <c r="S101" i="44"/>
  <c r="T707" i="44"/>
  <c r="Q305" i="44"/>
  <c r="S1668" i="5"/>
  <c r="S489" i="44"/>
  <c r="S102" i="44"/>
  <c r="W585" i="44"/>
  <c r="AI3707" i="44"/>
  <c r="Y167" i="44"/>
  <c r="U618" i="44"/>
  <c r="X301" i="44"/>
  <c r="Z309" i="44"/>
  <c r="AE300" i="44"/>
  <c r="Y305" i="44"/>
  <c r="U307" i="44"/>
  <c r="W685" i="2"/>
  <c r="AB702" i="44"/>
  <c r="X2767" i="44"/>
  <c r="X110" i="44"/>
  <c r="X2774" i="44"/>
  <c r="X117" i="44"/>
  <c r="W686" i="2"/>
  <c r="AA331" i="44"/>
  <c r="X682" i="2"/>
  <c r="J680" i="2"/>
  <c r="AA2165" i="44"/>
  <c r="AA567" i="2"/>
  <c r="W2672" i="44"/>
  <c r="U2386" i="44"/>
  <c r="U110" i="44"/>
  <c r="R1979" i="44"/>
  <c r="R120" i="44"/>
  <c r="O707" i="44"/>
  <c r="N736" i="44"/>
  <c r="R1005" i="44"/>
  <c r="W81" i="5"/>
  <c r="Z174" i="44"/>
  <c r="AK307" i="44"/>
  <c r="AJ303" i="44"/>
  <c r="AM304" i="44"/>
  <c r="AL4575" i="44"/>
  <c r="AK315" i="6"/>
  <c r="AK297" i="6"/>
  <c r="AI293" i="6"/>
  <c r="AA3153" i="44"/>
  <c r="AA115" i="44"/>
  <c r="AF433" i="44"/>
  <c r="AF433" i="2"/>
  <c r="AF428" i="2"/>
  <c r="AF428" i="44"/>
  <c r="AF439" i="2"/>
  <c r="AF439" i="44"/>
  <c r="AH698" i="44"/>
  <c r="AD3531" i="44"/>
  <c r="AD112" i="44"/>
  <c r="AD432" i="44"/>
  <c r="AD432" i="2"/>
  <c r="AD436" i="44"/>
  <c r="AD436" i="2"/>
  <c r="AG585" i="44"/>
  <c r="AC172" i="44"/>
  <c r="AB666" i="2"/>
  <c r="AF178" i="6"/>
  <c r="AF319" i="6"/>
  <c r="AF186" i="6"/>
  <c r="AF180" i="6"/>
  <c r="AF181" i="6"/>
  <c r="AF182" i="6"/>
  <c r="AF192" i="6"/>
  <c r="AF179" i="6"/>
  <c r="AF13" i="9"/>
  <c r="AB12" i="10"/>
  <c r="W704" i="44"/>
  <c r="U1730" i="44"/>
  <c r="V1295" i="44"/>
  <c r="AD309" i="44"/>
  <c r="AC458" i="44"/>
  <c r="X725" i="2"/>
  <c r="W2662" i="44"/>
  <c r="T2290" i="44"/>
  <c r="AD2165" i="44"/>
  <c r="AB1585" i="44"/>
  <c r="J685" i="2"/>
  <c r="U676" i="44"/>
  <c r="U2385" i="44"/>
  <c r="U109" i="44"/>
  <c r="N1392" i="44"/>
  <c r="N701" i="44"/>
  <c r="S703" i="44"/>
  <c r="Q708" i="44"/>
  <c r="L672" i="2"/>
  <c r="J701" i="44"/>
  <c r="Q710" i="44"/>
  <c r="N663" i="2"/>
  <c r="L701" i="44"/>
  <c r="Z3043" i="44"/>
  <c r="Z165" i="44"/>
  <c r="AN299" i="44"/>
  <c r="AH727" i="2"/>
  <c r="AJ678" i="2"/>
  <c r="AH4062" i="44"/>
  <c r="AF679" i="2"/>
  <c r="AF717" i="2"/>
  <c r="AF709" i="44"/>
  <c r="AH2564" i="44"/>
  <c r="AH585" i="44"/>
  <c r="P1692" i="44"/>
  <c r="P123" i="44"/>
  <c r="AC3402" i="44"/>
  <c r="AC110" i="44"/>
  <c r="AC424" i="2"/>
  <c r="AC424" i="44"/>
  <c r="AC320" i="5"/>
  <c r="AC437" i="2"/>
  <c r="AC437" i="44"/>
  <c r="AC3430" i="44"/>
  <c r="AG172" i="44"/>
  <c r="AB3277" i="44"/>
  <c r="AB112" i="44"/>
  <c r="AB691" i="2"/>
  <c r="AB3293" i="44"/>
  <c r="V668" i="2"/>
  <c r="AE171" i="44"/>
  <c r="Q1828" i="44"/>
  <c r="Q114" i="44"/>
  <c r="AI678" i="2"/>
  <c r="AM90" i="9"/>
  <c r="AM69" i="9"/>
  <c r="AM87" i="9"/>
  <c r="O1535" i="44"/>
  <c r="O111" i="44"/>
  <c r="Y431" i="44"/>
  <c r="Y431" i="2"/>
  <c r="Y436" i="2"/>
  <c r="Y436" i="44"/>
  <c r="Y2921" i="44"/>
  <c r="AJ715" i="2"/>
  <c r="AJ729" i="2"/>
  <c r="V708" i="44"/>
  <c r="AB169" i="44"/>
  <c r="V2516" i="44"/>
  <c r="V113" i="44"/>
  <c r="T2264" i="44"/>
  <c r="T115" i="44"/>
  <c r="AI172" i="44"/>
  <c r="P299" i="44"/>
  <c r="X665" i="2"/>
  <c r="AB697" i="44"/>
  <c r="AB300" i="44"/>
  <c r="AE298" i="44"/>
  <c r="T301" i="44"/>
  <c r="S689" i="2"/>
  <c r="T2288" i="44"/>
  <c r="Y711" i="44"/>
  <c r="X662" i="2"/>
  <c r="U678" i="2"/>
  <c r="P678" i="2"/>
  <c r="U662" i="2"/>
  <c r="L1100" i="44"/>
  <c r="P702" i="44"/>
  <c r="M1255" i="44"/>
  <c r="R1295" i="44"/>
  <c r="Z3022" i="44"/>
  <c r="Z111" i="44"/>
  <c r="Z682" i="2"/>
  <c r="Z426" i="44"/>
  <c r="Z426" i="2"/>
  <c r="Z435" i="44"/>
  <c r="Z435" i="2"/>
  <c r="AM307" i="44"/>
  <c r="AJ686" i="2"/>
  <c r="AA673" i="2"/>
  <c r="AA724" i="2"/>
  <c r="AF689" i="2"/>
  <c r="AE2020" i="44"/>
  <c r="AH2165" i="44"/>
  <c r="AF2020" i="44"/>
  <c r="AJ567" i="44"/>
  <c r="AM182" i="6"/>
  <c r="AH319" i="6"/>
  <c r="AH178" i="6"/>
  <c r="AH186" i="6"/>
  <c r="AD12" i="10"/>
  <c r="AH179" i="6"/>
  <c r="AH192" i="6"/>
  <c r="AH180" i="6"/>
  <c r="AH182" i="6"/>
  <c r="AH181" i="6"/>
  <c r="AH13" i="9"/>
  <c r="AH307" i="6"/>
  <c r="AH166" i="6"/>
  <c r="AM178" i="6"/>
  <c r="AF2564" i="44"/>
  <c r="AH458" i="44"/>
  <c r="AC668" i="2"/>
  <c r="AG173" i="44"/>
  <c r="AB671" i="2"/>
  <c r="AB3344" i="44"/>
  <c r="M670" i="2"/>
  <c r="M661" i="2"/>
  <c r="AE427" i="44"/>
  <c r="AE427" i="2"/>
  <c r="AE1761" i="5"/>
  <c r="Q672" i="2"/>
  <c r="AI4196" i="44"/>
  <c r="AI725" i="2"/>
  <c r="O1547" i="44"/>
  <c r="O123" i="44"/>
  <c r="Y2904" i="44"/>
  <c r="Y120" i="44"/>
  <c r="Y2919" i="44"/>
  <c r="R300" i="44"/>
  <c r="V702" i="44"/>
  <c r="V705" i="44"/>
  <c r="T700" i="44"/>
  <c r="V1150" i="44"/>
  <c r="AH310" i="44"/>
  <c r="Z302" i="44"/>
  <c r="AC2945" i="44"/>
  <c r="W2671" i="44"/>
  <c r="M1254" i="44"/>
  <c r="K704" i="44"/>
  <c r="N710" i="44"/>
  <c r="O701" i="44"/>
  <c r="L697" i="44"/>
  <c r="AK303" i="44"/>
  <c r="AM301" i="44"/>
  <c r="AH437" i="2"/>
  <c r="AH437" i="44"/>
  <c r="AF585" i="44"/>
  <c r="P1680" i="44"/>
  <c r="P111" i="44"/>
  <c r="AG3979" i="44"/>
  <c r="AB437" i="44"/>
  <c r="AB437" i="2"/>
  <c r="W1295" i="44"/>
  <c r="S178" i="6"/>
  <c r="S179" i="6"/>
  <c r="S181" i="6"/>
  <c r="S182" i="6"/>
  <c r="S180" i="6"/>
  <c r="AG436" i="44"/>
  <c r="AG436" i="2"/>
  <c r="AG434" i="2"/>
  <c r="AG434" i="44"/>
  <c r="AG435" i="2"/>
  <c r="AG435" i="44"/>
  <c r="O304" i="44"/>
  <c r="Y700" i="44"/>
  <c r="AA699" i="44"/>
  <c r="Z705" i="44"/>
  <c r="T311" i="44"/>
  <c r="AA700" i="44"/>
  <c r="AA706" i="44"/>
  <c r="AD567" i="2"/>
  <c r="AC297" i="44"/>
  <c r="AC225" i="5"/>
  <c r="AD297" i="44"/>
  <c r="AD225" i="5"/>
  <c r="AC311" i="44"/>
  <c r="AE301" i="44"/>
  <c r="AA2564" i="44"/>
  <c r="AD458" i="44"/>
  <c r="AC3326" i="44"/>
  <c r="AD3199" i="44"/>
  <c r="U672" i="2"/>
  <c r="N1488" i="44"/>
  <c r="O244" i="44"/>
  <c r="O84" i="44"/>
  <c r="K699" i="44"/>
  <c r="W82" i="5"/>
  <c r="AK298" i="44"/>
  <c r="AL308" i="44"/>
  <c r="AN4827" i="44"/>
  <c r="AH1775" i="5"/>
  <c r="AH436" i="2"/>
  <c r="AH436" i="44"/>
  <c r="AH430" i="44"/>
  <c r="AH430" i="2"/>
  <c r="AA3167" i="44"/>
  <c r="AG3707" i="44"/>
  <c r="AC3422" i="44"/>
  <c r="AC164" i="44"/>
  <c r="AG690" i="2"/>
  <c r="AG730" i="44"/>
  <c r="AG163" i="44"/>
  <c r="AG176" i="44"/>
  <c r="AB434" i="2"/>
  <c r="AB434" i="44"/>
  <c r="V675" i="2"/>
  <c r="AE3678" i="44"/>
  <c r="AI4184" i="44"/>
  <c r="K670" i="2"/>
  <c r="K661" i="2"/>
  <c r="O310" i="44"/>
  <c r="T1480" i="44"/>
  <c r="T705" i="44"/>
  <c r="O312" i="44"/>
  <c r="U606" i="44"/>
  <c r="R299" i="44"/>
  <c r="T331" i="44"/>
  <c r="Y263" i="6"/>
  <c r="X297" i="6"/>
  <c r="X264" i="6"/>
  <c r="X166" i="6"/>
  <c r="T297" i="6"/>
  <c r="T264" i="6"/>
  <c r="W166" i="6"/>
  <c r="P112" i="44"/>
  <c r="P1681" i="44"/>
  <c r="AG178" i="6"/>
  <c r="AG319" i="6"/>
  <c r="AG181" i="6"/>
  <c r="AG182" i="6"/>
  <c r="AG186" i="6"/>
  <c r="AC12" i="10"/>
  <c r="AG192" i="6"/>
  <c r="AG180" i="6"/>
  <c r="AG179" i="6"/>
  <c r="AG13" i="9"/>
  <c r="AG1789" i="5"/>
  <c r="AG431" i="44"/>
  <c r="AG431" i="2"/>
  <c r="AG1775" i="5"/>
  <c r="Y2926" i="44"/>
  <c r="AA312" i="44"/>
  <c r="AB302" i="44"/>
  <c r="AB709" i="44"/>
  <c r="J690" i="2"/>
  <c r="AB1730" i="44"/>
  <c r="Y2020" i="44"/>
  <c r="R676" i="44"/>
  <c r="R109" i="44"/>
  <c r="R1968" i="44"/>
  <c r="N739" i="44"/>
  <c r="Q700" i="44"/>
  <c r="N708" i="44"/>
  <c r="P1585" i="44"/>
  <c r="AN303" i="44"/>
  <c r="AK4450" i="44"/>
  <c r="AH688" i="2"/>
  <c r="AJ4314" i="44"/>
  <c r="AK4435" i="44"/>
  <c r="AK694" i="44"/>
  <c r="AH169" i="44"/>
  <c r="AH4057" i="44"/>
  <c r="AN4822" i="44"/>
  <c r="AA3148" i="44"/>
  <c r="AA110" i="44"/>
  <c r="AH707" i="44"/>
  <c r="AD3534" i="44"/>
  <c r="AD115" i="44"/>
  <c r="AH302" i="44"/>
  <c r="X2777" i="44"/>
  <c r="X120" i="44"/>
  <c r="AG303" i="44"/>
  <c r="AG308" i="44"/>
  <c r="AF305" i="44"/>
  <c r="W312" i="44"/>
  <c r="X2836" i="44"/>
  <c r="V2536" i="44"/>
  <c r="U685" i="2"/>
  <c r="Q701" i="44"/>
  <c r="N675" i="2"/>
  <c r="P707" i="44"/>
  <c r="J710" i="44"/>
  <c r="L696" i="44"/>
  <c r="L860" i="44"/>
  <c r="L1005" i="44"/>
  <c r="AD166" i="6"/>
  <c r="AN300" i="44"/>
  <c r="AH4068" i="44"/>
  <c r="AJ307" i="44"/>
  <c r="AH719" i="2"/>
  <c r="AA3168" i="44"/>
  <c r="AF3812" i="44"/>
  <c r="AG706" i="44"/>
  <c r="AF710" i="44"/>
  <c r="AD3538" i="44"/>
  <c r="AD119" i="44"/>
  <c r="AH3072" i="44"/>
  <c r="AD3554" i="44"/>
  <c r="AN567" i="44"/>
  <c r="AH1150" i="44"/>
  <c r="AE2437" i="44"/>
  <c r="AH696" i="44"/>
  <c r="AH860" i="44"/>
  <c r="P1712" i="5"/>
  <c r="P192" i="6"/>
  <c r="AK176" i="6"/>
  <c r="AG3935" i="44"/>
  <c r="T2260" i="44"/>
  <c r="T111" i="44"/>
  <c r="O1540" i="44"/>
  <c r="O116" i="44"/>
  <c r="Y2907" i="44"/>
  <c r="Y123" i="44"/>
  <c r="Y165" i="44"/>
  <c r="AA302" i="6"/>
  <c r="AA294" i="6"/>
  <c r="AA180" i="6"/>
  <c r="AA192" i="6"/>
  <c r="AA181" i="6"/>
  <c r="AA186" i="6"/>
  <c r="AA178" i="6"/>
  <c r="AA182" i="6"/>
  <c r="AA13" i="9"/>
  <c r="Y12" i="10"/>
  <c r="AA298" i="6"/>
  <c r="AA179" i="6"/>
  <c r="AA319" i="6"/>
  <c r="AA308" i="6"/>
  <c r="AA320" i="6"/>
  <c r="Q311" i="44"/>
  <c r="W711" i="44"/>
  <c r="S297" i="44"/>
  <c r="S225" i="5"/>
  <c r="X2437" i="44"/>
  <c r="AE3681" i="44"/>
  <c r="T2267" i="44"/>
  <c r="T118" i="44"/>
  <c r="S422" i="44"/>
  <c r="S91" i="44"/>
  <c r="S478" i="44"/>
  <c r="Z301" i="44"/>
  <c r="AB707" i="44"/>
  <c r="AD310" i="44"/>
  <c r="AI299" i="44"/>
  <c r="Y298" i="44"/>
  <c r="X299" i="44"/>
  <c r="AB698" i="44"/>
  <c r="AI310" i="44"/>
  <c r="Y331" i="44"/>
  <c r="Q692" i="2"/>
  <c r="X660" i="2"/>
  <c r="U673" i="2"/>
  <c r="N703" i="44"/>
  <c r="K701" i="44"/>
  <c r="J664" i="2"/>
  <c r="K674" i="2"/>
  <c r="K953" i="44"/>
  <c r="K676" i="44"/>
  <c r="M1005" i="44"/>
  <c r="Z3049" i="44"/>
  <c r="AL302" i="44"/>
  <c r="AM4701" i="44"/>
  <c r="AA3175" i="44"/>
  <c r="AA3165" i="44"/>
  <c r="AA694" i="44"/>
  <c r="AA438" i="44"/>
  <c r="AA438" i="2"/>
  <c r="AA429" i="2"/>
  <c r="AA429" i="44"/>
  <c r="AE699" i="44"/>
  <c r="AH3453" i="44"/>
  <c r="AI331" i="44"/>
  <c r="AE1295" i="44"/>
  <c r="P1686" i="44"/>
  <c r="P117" i="44"/>
  <c r="AK707" i="5"/>
  <c r="AK704" i="5"/>
  <c r="AK12" i="44"/>
  <c r="AK698" i="5"/>
  <c r="AK710" i="5"/>
  <c r="AK699" i="5"/>
  <c r="AK711" i="5"/>
  <c r="AK702" i="5"/>
  <c r="AK44" i="5"/>
  <c r="AO16" i="6"/>
  <c r="AK696" i="5"/>
  <c r="AK697" i="5"/>
  <c r="AK12" i="2"/>
  <c r="AK705" i="5"/>
  <c r="AK709" i="5"/>
  <c r="AK703" i="5"/>
  <c r="AK700" i="5"/>
  <c r="AK701" i="5"/>
  <c r="AK706" i="5"/>
  <c r="AG166" i="44"/>
  <c r="AB684" i="2"/>
  <c r="AE165" i="44"/>
  <c r="O673" i="2"/>
  <c r="Y730" i="44"/>
  <c r="Y163" i="44"/>
  <c r="AJ507" i="5"/>
  <c r="AJ470" i="5"/>
  <c r="AJ436" i="44"/>
  <c r="AJ436" i="2"/>
  <c r="S309" i="44"/>
  <c r="U1803" i="5"/>
  <c r="W707" i="44"/>
  <c r="X1440" i="44"/>
  <c r="U1585" i="44"/>
  <c r="W331" i="44"/>
  <c r="AF1585" i="44"/>
  <c r="W2643" i="44"/>
  <c r="W113" i="44"/>
  <c r="T122" i="44"/>
  <c r="T2271" i="44"/>
  <c r="T728" i="2"/>
  <c r="T725" i="2"/>
  <c r="T720" i="2"/>
  <c r="T717" i="2"/>
  <c r="T722" i="2"/>
  <c r="T721" i="2"/>
  <c r="T714" i="2"/>
  <c r="T724" i="2"/>
  <c r="T716" i="2"/>
  <c r="T727" i="2"/>
  <c r="T718" i="2"/>
  <c r="T723" i="2"/>
  <c r="T715" i="2"/>
  <c r="T726" i="2"/>
  <c r="T719" i="2"/>
  <c r="T729" i="2"/>
  <c r="V180" i="6"/>
  <c r="U1875" i="44"/>
  <c r="U620" i="44"/>
  <c r="AA708" i="44"/>
  <c r="Z304" i="44"/>
  <c r="AH305" i="44"/>
  <c r="AD698" i="44"/>
  <c r="V304" i="44"/>
  <c r="W690" i="2"/>
  <c r="T307" i="44"/>
  <c r="U2412" i="44"/>
  <c r="N687" i="2"/>
  <c r="X690" i="2"/>
  <c r="W682" i="2"/>
  <c r="J666" i="2"/>
  <c r="J671" i="2"/>
  <c r="M1250" i="44"/>
  <c r="K700" i="44"/>
  <c r="K961" i="44"/>
  <c r="P700" i="44"/>
  <c r="J708" i="44"/>
  <c r="O696" i="44"/>
  <c r="O860" i="44"/>
  <c r="J676" i="44"/>
  <c r="J808" i="44"/>
  <c r="O1440" i="44"/>
  <c r="Z730" i="44"/>
  <c r="Z163" i="44"/>
  <c r="AL309" i="44"/>
  <c r="AH4106" i="44"/>
  <c r="AK4446" i="44"/>
  <c r="AN4831" i="44"/>
  <c r="AA721" i="2"/>
  <c r="AE178" i="6"/>
  <c r="AE319" i="6"/>
  <c r="AE180" i="6"/>
  <c r="AE182" i="6"/>
  <c r="AA12" i="10"/>
  <c r="AE179" i="6"/>
  <c r="AE181" i="6"/>
  <c r="AE192" i="6"/>
  <c r="AE13" i="9"/>
  <c r="AE186" i="6"/>
  <c r="AF165" i="44"/>
  <c r="AF12" i="10"/>
  <c r="AJ13" i="9"/>
  <c r="AJ192" i="6"/>
  <c r="AG703" i="44"/>
  <c r="AD3560" i="44"/>
  <c r="AI696" i="44"/>
  <c r="AI860" i="44"/>
  <c r="AE3072" i="44"/>
  <c r="AP13" i="6"/>
  <c r="AL40" i="5"/>
  <c r="AL43" i="5"/>
  <c r="AG720" i="2"/>
  <c r="AB664" i="2"/>
  <c r="AB727" i="2"/>
  <c r="W2650" i="44"/>
  <c r="W120" i="44"/>
  <c r="AE172" i="44"/>
  <c r="T2272" i="44"/>
  <c r="T123" i="44"/>
  <c r="T676" i="44"/>
  <c r="T109" i="44"/>
  <c r="T2258" i="44"/>
  <c r="AI432" i="2"/>
  <c r="AI432" i="44"/>
  <c r="O1537" i="44"/>
  <c r="O113" i="44"/>
  <c r="Y2897" i="44"/>
  <c r="Y113" i="44"/>
  <c r="AN13" i="9"/>
  <c r="AJ12" i="10"/>
  <c r="AN192" i="6"/>
  <c r="S491" i="44"/>
  <c r="S104" i="44"/>
  <c r="R308" i="44"/>
  <c r="S482" i="44"/>
  <c r="S95" i="44"/>
  <c r="W458" i="44"/>
  <c r="O1668" i="5"/>
  <c r="P309" i="44"/>
  <c r="T1440" i="44"/>
  <c r="T1875" i="44"/>
  <c r="U178" i="6"/>
  <c r="S2124" i="44"/>
  <c r="S120" i="44"/>
  <c r="X2691" i="44"/>
  <c r="W302" i="44"/>
  <c r="U298" i="44"/>
  <c r="V300" i="44"/>
  <c r="AD711" i="44"/>
  <c r="Y304" i="44"/>
  <c r="V2542" i="44"/>
  <c r="AA3072" i="44"/>
  <c r="V681" i="2"/>
  <c r="X567" i="44"/>
  <c r="Q694" i="44"/>
  <c r="R670" i="2"/>
  <c r="R661" i="2"/>
  <c r="K965" i="44"/>
  <c r="M1334" i="44"/>
  <c r="N734" i="44"/>
  <c r="K1053" i="44"/>
  <c r="N706" i="44"/>
  <c r="S706" i="44"/>
  <c r="O85" i="44"/>
  <c r="Z3029" i="44"/>
  <c r="Z118" i="44"/>
  <c r="AJ302" i="44"/>
  <c r="AM308" i="44"/>
  <c r="AJ4317" i="44"/>
  <c r="AL311" i="6"/>
  <c r="AI297" i="6"/>
  <c r="AK293" i="6"/>
  <c r="AA165" i="44"/>
  <c r="AF425" i="44"/>
  <c r="AF425" i="2"/>
  <c r="AF427" i="2"/>
  <c r="AF427" i="44"/>
  <c r="AD426" i="2"/>
  <c r="AD426" i="44"/>
  <c r="AD439" i="2"/>
  <c r="AD439" i="44"/>
  <c r="AD689" i="2"/>
  <c r="AG3940" i="44"/>
  <c r="V673" i="2"/>
  <c r="V2310" i="44"/>
  <c r="Y708" i="44"/>
  <c r="AB301" i="44"/>
  <c r="AD312" i="44"/>
  <c r="W305" i="44"/>
  <c r="Y705" i="44"/>
  <c r="Y709" i="44"/>
  <c r="W679" i="2"/>
  <c r="R679" i="2"/>
  <c r="S690" i="2"/>
  <c r="AC1730" i="44"/>
  <c r="AD860" i="44"/>
  <c r="AD696" i="44"/>
  <c r="U670" i="2"/>
  <c r="U660" i="2"/>
  <c r="R669" i="2"/>
  <c r="K966" i="44"/>
  <c r="L708" i="44"/>
  <c r="P705" i="44"/>
  <c r="L1110" i="44"/>
  <c r="S705" i="44"/>
  <c r="S701" i="44"/>
  <c r="K662" i="2"/>
  <c r="Q1005" i="44"/>
  <c r="N1186" i="44"/>
  <c r="AK302" i="44"/>
  <c r="AL298" i="44"/>
  <c r="AK4438" i="44"/>
  <c r="AH176" i="44"/>
  <c r="AN4830" i="44"/>
  <c r="AA3154" i="44"/>
  <c r="AA116" i="44"/>
  <c r="AA686" i="2"/>
  <c r="AA723" i="2"/>
  <c r="AA177" i="44"/>
  <c r="AF166" i="44"/>
  <c r="AI705" i="44"/>
  <c r="AD687" i="2"/>
  <c r="AD688" i="2"/>
  <c r="AG1440" i="44"/>
  <c r="P674" i="2"/>
  <c r="AC720" i="2"/>
  <c r="AC177" i="44"/>
  <c r="AC435" i="44"/>
  <c r="AC435" i="2"/>
  <c r="AC430" i="2"/>
  <c r="AC430" i="44"/>
  <c r="AG689" i="2"/>
  <c r="AB3276" i="44"/>
  <c r="AB111" i="44"/>
  <c r="AB3305" i="44"/>
  <c r="AB680" i="2"/>
  <c r="T663" i="2"/>
  <c r="AI688" i="2"/>
  <c r="AM82" i="9"/>
  <c r="AM75" i="9"/>
  <c r="AM81" i="9"/>
  <c r="Y117" i="44"/>
  <c r="Y2901" i="44"/>
  <c r="Y426" i="2"/>
  <c r="Y426" i="44"/>
  <c r="Y434" i="44"/>
  <c r="Y434" i="2"/>
  <c r="Y679" i="2"/>
  <c r="AJ172" i="44"/>
  <c r="U706" i="44"/>
  <c r="P306" i="44"/>
  <c r="R301" i="44"/>
  <c r="P304" i="44"/>
  <c r="X701" i="44"/>
  <c r="X704" i="44"/>
  <c r="O299" i="44"/>
  <c r="AC729" i="2"/>
  <c r="AG170" i="44"/>
  <c r="AB174" i="44"/>
  <c r="W2652" i="44"/>
  <c r="W122" i="44"/>
  <c r="W1725" i="5"/>
  <c r="Q1829" i="44"/>
  <c r="Q115" i="44"/>
  <c r="AI691" i="2"/>
  <c r="AI176" i="44"/>
  <c r="AH312" i="44"/>
  <c r="X307" i="44"/>
  <c r="AA308" i="44"/>
  <c r="AG306" i="44"/>
  <c r="N686" i="2"/>
  <c r="U689" i="2"/>
  <c r="T681" i="2"/>
  <c r="R694" i="44"/>
  <c r="X716" i="2"/>
  <c r="U2387" i="44"/>
  <c r="U111" i="44"/>
  <c r="M1256" i="44"/>
  <c r="R710" i="44"/>
  <c r="N697" i="44"/>
  <c r="N674" i="2"/>
  <c r="O697" i="44"/>
  <c r="Q1778" i="44"/>
  <c r="R1923" i="44"/>
  <c r="Z662" i="2"/>
  <c r="Z3042" i="44"/>
  <c r="Z429" i="44"/>
  <c r="Z429" i="2"/>
  <c r="Z432" i="44"/>
  <c r="Z432" i="2"/>
  <c r="Z168" i="44"/>
  <c r="AN298" i="44"/>
  <c r="AJ4322" i="44"/>
  <c r="AJ4316" i="44"/>
  <c r="AA714" i="2"/>
  <c r="AF3800" i="44"/>
  <c r="AF694" i="44"/>
  <c r="AF700" i="44"/>
  <c r="AI458" i="44"/>
  <c r="AL182" i="6"/>
  <c r="AG297" i="6"/>
  <c r="AE301" i="6"/>
  <c r="AG293" i="6"/>
  <c r="AH2437" i="44"/>
  <c r="AC3403" i="44"/>
  <c r="AC111" i="44"/>
  <c r="AC176" i="44"/>
  <c r="AB723" i="2"/>
  <c r="AB718" i="2"/>
  <c r="AB714" i="2"/>
  <c r="W2645" i="44"/>
  <c r="W115" i="44"/>
  <c r="AE1789" i="5"/>
  <c r="AE435" i="44"/>
  <c r="AE435" i="2"/>
  <c r="AE726" i="2"/>
  <c r="AE430" i="2"/>
  <c r="AE430" i="44"/>
  <c r="AE170" i="44"/>
  <c r="Y685" i="2"/>
  <c r="U710" i="44"/>
  <c r="S305" i="44"/>
  <c r="S493" i="44"/>
  <c r="S106" i="44"/>
  <c r="U2165" i="44"/>
  <c r="AB699" i="44"/>
  <c r="Z708" i="44"/>
  <c r="AF304" i="44"/>
  <c r="AC1585" i="44"/>
  <c r="R700" i="44"/>
  <c r="L1101" i="44"/>
  <c r="N704" i="44"/>
  <c r="AJ301" i="44"/>
  <c r="AH4069" i="44"/>
  <c r="AH431" i="2"/>
  <c r="AH431" i="44"/>
  <c r="AN4823" i="44"/>
  <c r="AI2165" i="44"/>
  <c r="Y2894" i="44"/>
  <c r="Y110" i="44"/>
  <c r="AI303" i="44"/>
  <c r="AF303" i="44"/>
  <c r="AB700" i="44"/>
  <c r="X300" i="44"/>
  <c r="AC697" i="44"/>
  <c r="Y585" i="44"/>
  <c r="J815" i="44"/>
  <c r="L1113" i="44"/>
  <c r="R704" i="44"/>
  <c r="K960" i="44"/>
  <c r="N699" i="44"/>
  <c r="L699" i="44"/>
  <c r="L710" i="44"/>
  <c r="R703" i="44"/>
  <c r="L1198" i="44"/>
  <c r="Q1730" i="44"/>
  <c r="P1005" i="44"/>
  <c r="Z3033" i="44"/>
  <c r="Z122" i="44"/>
  <c r="Z3040" i="44"/>
  <c r="AK300" i="44"/>
  <c r="AH439" i="44"/>
  <c r="AH439" i="2"/>
  <c r="AH1789" i="5"/>
  <c r="AH429" i="44"/>
  <c r="AH429" i="2"/>
  <c r="AH170" i="44"/>
  <c r="AH687" i="2"/>
  <c r="AE701" i="44"/>
  <c r="AD3539" i="44"/>
  <c r="AD120" i="44"/>
  <c r="AE2945" i="44"/>
  <c r="AG2691" i="44"/>
  <c r="AG2165" i="44"/>
  <c r="AG3939" i="44"/>
  <c r="AG714" i="2"/>
  <c r="AG681" i="2"/>
  <c r="AB428" i="44"/>
  <c r="AB428" i="2"/>
  <c r="AB431" i="44"/>
  <c r="AB431" i="2"/>
  <c r="AB430" i="2"/>
  <c r="AB430" i="44"/>
  <c r="V2513" i="44"/>
  <c r="V110" i="44"/>
  <c r="AI4185" i="44"/>
  <c r="Y2895" i="44"/>
  <c r="Y111" i="44"/>
  <c r="Y2924" i="44"/>
  <c r="Y171" i="44"/>
  <c r="AJ174" i="44"/>
  <c r="S113" i="44"/>
  <c r="S2117" i="44"/>
  <c r="S312" i="44"/>
  <c r="X1761" i="5"/>
  <c r="V1761" i="5"/>
  <c r="T311" i="6"/>
  <c r="T278" i="6"/>
  <c r="Y267" i="6"/>
  <c r="X301" i="6"/>
  <c r="X268" i="6"/>
  <c r="U166" i="6"/>
  <c r="AG1005" i="44"/>
  <c r="AG166" i="6"/>
  <c r="AG427" i="2"/>
  <c r="AG427" i="44"/>
  <c r="T2266" i="44"/>
  <c r="T117" i="44"/>
  <c r="Y2903" i="44"/>
  <c r="Y119" i="44"/>
  <c r="AA304" i="44"/>
  <c r="AD705" i="44"/>
  <c r="W309" i="44"/>
  <c r="AB705" i="44"/>
  <c r="AD308" i="44"/>
  <c r="AB706" i="44"/>
  <c r="AE304" i="44"/>
  <c r="X166" i="44"/>
  <c r="X172" i="44"/>
  <c r="K694" i="44"/>
  <c r="AC2691" i="44"/>
  <c r="J711" i="44"/>
  <c r="L711" i="44"/>
  <c r="O82" i="44"/>
  <c r="Q698" i="44"/>
  <c r="R1440" i="44"/>
  <c r="Z3024" i="44"/>
  <c r="Z113" i="44"/>
  <c r="AN305" i="44"/>
  <c r="AA3180" i="44"/>
  <c r="AH711" i="44"/>
  <c r="AD3532" i="44"/>
  <c r="AD113" i="44"/>
  <c r="AG3580" i="44"/>
  <c r="AH303" i="44"/>
  <c r="W298" i="44"/>
  <c r="W307" i="44"/>
  <c r="X730" i="44"/>
  <c r="X163" i="44"/>
  <c r="AC3072" i="44"/>
  <c r="U690" i="2"/>
  <c r="AB2818" i="44"/>
  <c r="S702" i="44"/>
  <c r="Q705" i="44"/>
  <c r="Q703" i="44"/>
  <c r="M697" i="44"/>
  <c r="N711" i="44"/>
  <c r="O1005" i="44"/>
  <c r="Z3023" i="44"/>
  <c r="Z112" i="44"/>
  <c r="T182" i="6"/>
  <c r="AJ308" i="44"/>
  <c r="AH692" i="2"/>
  <c r="AJ4312" i="44"/>
  <c r="AA3166" i="44"/>
  <c r="AF3813" i="44"/>
  <c r="AF163" i="44"/>
  <c r="AF730" i="44"/>
  <c r="AH705" i="44"/>
  <c r="AE697" i="44"/>
  <c r="P1683" i="44"/>
  <c r="P114" i="44"/>
  <c r="P166" i="6"/>
  <c r="F85" i="96"/>
  <c r="AK166" i="6"/>
  <c r="AB3289" i="44"/>
  <c r="AB124" i="44"/>
  <c r="AB681" i="2"/>
  <c r="V672" i="2"/>
  <c r="Y178" i="6"/>
  <c r="W12" i="10"/>
  <c r="Y180" i="6"/>
  <c r="Y13" i="9"/>
  <c r="Y182" i="6"/>
  <c r="Y179" i="6"/>
  <c r="Y181" i="6"/>
  <c r="AE3682" i="44"/>
  <c r="AE169" i="44"/>
  <c r="AI170" i="44"/>
  <c r="AA166" i="6"/>
  <c r="T703" i="44"/>
  <c r="Q303" i="44"/>
  <c r="Q307" i="44"/>
  <c r="R306" i="44"/>
  <c r="S2121" i="44"/>
  <c r="S117" i="44"/>
  <c r="Q301" i="44"/>
  <c r="T1775" i="5"/>
  <c r="AB3299" i="44"/>
  <c r="AI165" i="44"/>
  <c r="Y166" i="44"/>
  <c r="AJ730" i="44"/>
  <c r="AJ163" i="44"/>
  <c r="S484" i="44"/>
  <c r="S97" i="44"/>
  <c r="AD702" i="44"/>
  <c r="AH306" i="44"/>
  <c r="Z698" i="44"/>
  <c r="AB1295" i="44"/>
  <c r="K682" i="2"/>
  <c r="AD585" i="44"/>
  <c r="K680" i="2"/>
  <c r="Q687" i="2"/>
  <c r="J668" i="2"/>
  <c r="J812" i="44"/>
  <c r="O253" i="44"/>
  <c r="K967" i="44"/>
  <c r="M1257" i="44"/>
  <c r="R711" i="44"/>
  <c r="R697" i="44"/>
  <c r="K660" i="2"/>
  <c r="P696" i="44"/>
  <c r="P860" i="44"/>
  <c r="Z3028" i="44"/>
  <c r="Z117" i="44"/>
  <c r="AJ304" i="44"/>
  <c r="AJ312" i="44"/>
  <c r="AA436" i="44"/>
  <c r="AA436" i="2"/>
  <c r="AA434" i="2"/>
  <c r="AA434" i="44"/>
  <c r="AG708" i="44"/>
  <c r="AI1875" i="44"/>
  <c r="AF1440" i="44"/>
  <c r="AG1150" i="44"/>
  <c r="AI2818" i="44"/>
  <c r="AO14" i="6"/>
  <c r="AC170" i="44"/>
  <c r="AG164" i="44"/>
  <c r="AB3298" i="44"/>
  <c r="W721" i="2"/>
  <c r="W716" i="2"/>
  <c r="W714" i="2"/>
  <c r="W717" i="2"/>
  <c r="W729" i="2"/>
  <c r="W728" i="2"/>
  <c r="W720" i="2"/>
  <c r="W719" i="2"/>
  <c r="W715" i="2"/>
  <c r="W726" i="2"/>
  <c r="W723" i="2"/>
  <c r="W727" i="2"/>
  <c r="W722" i="2"/>
  <c r="W718" i="2"/>
  <c r="W725" i="2"/>
  <c r="W724" i="2"/>
  <c r="AE3685" i="44"/>
  <c r="AI164" i="44"/>
  <c r="O1539" i="44"/>
  <c r="O115" i="44"/>
  <c r="O178" i="6"/>
  <c r="O179" i="6"/>
  <c r="O182" i="6"/>
  <c r="O181" i="6"/>
  <c r="O180" i="6"/>
  <c r="AJ437" i="44"/>
  <c r="AJ437" i="2"/>
  <c r="AJ433" i="2"/>
  <c r="AJ433" i="44"/>
  <c r="X711" i="44"/>
  <c r="P300" i="44"/>
  <c r="P308" i="44"/>
  <c r="S676" i="44"/>
  <c r="S109" i="44"/>
  <c r="S2113" i="44"/>
  <c r="U1775" i="5"/>
  <c r="T1789" i="5"/>
  <c r="AH3961" i="44"/>
  <c r="AC676" i="44"/>
  <c r="AC109" i="44"/>
  <c r="AC3401" i="44"/>
  <c r="U701" i="44"/>
  <c r="X709" i="44"/>
  <c r="Z311" i="44"/>
  <c r="T312" i="44"/>
  <c r="W687" i="2"/>
  <c r="Y2691" i="44"/>
  <c r="AA711" i="44"/>
  <c r="AH297" i="44"/>
  <c r="AH225" i="5"/>
  <c r="T2276" i="44"/>
  <c r="T694" i="44"/>
  <c r="U682" i="2"/>
  <c r="AF297" i="44"/>
  <c r="AF225" i="5"/>
  <c r="AA1440" i="44"/>
  <c r="Y1150" i="44"/>
  <c r="O708" i="44"/>
  <c r="J819" i="44"/>
  <c r="N665" i="2"/>
  <c r="O256" i="44"/>
  <c r="K668" i="2"/>
  <c r="K666" i="2"/>
  <c r="J660" i="2"/>
  <c r="R331" i="44"/>
  <c r="AK304" i="44"/>
  <c r="AK310" i="44"/>
  <c r="AH4056" i="44"/>
  <c r="AJ688" i="2"/>
  <c r="AA1725" i="5"/>
  <c r="AA170" i="44"/>
  <c r="AE166" i="6"/>
  <c r="AJ176" i="6"/>
  <c r="AI700" i="44"/>
  <c r="AG701" i="44"/>
  <c r="AD3548" i="44"/>
  <c r="AG169" i="44"/>
  <c r="AB176" i="44"/>
  <c r="AE176" i="44"/>
  <c r="T614" i="44"/>
  <c r="T100" i="44"/>
  <c r="Q1825" i="44"/>
  <c r="Q111" i="44"/>
  <c r="AI426" i="2"/>
  <c r="AI426" i="44"/>
  <c r="AI166" i="44"/>
  <c r="Y2920" i="44"/>
  <c r="Y2911" i="44"/>
  <c r="Y694" i="44"/>
  <c r="AN139" i="9"/>
  <c r="S298" i="44"/>
  <c r="P312" i="44"/>
  <c r="T1585" i="44"/>
  <c r="U182" i="6"/>
  <c r="AG718" i="2"/>
  <c r="O1541" i="44"/>
  <c r="O117" i="44"/>
  <c r="S671" i="2"/>
  <c r="AC701" i="44"/>
  <c r="V305" i="44"/>
  <c r="X661" i="2"/>
  <c r="X668" i="2"/>
  <c r="AD2020" i="44"/>
  <c r="AB298" i="44"/>
  <c r="S684" i="2"/>
  <c r="V690" i="2"/>
  <c r="W2665" i="44"/>
  <c r="AG567" i="44"/>
  <c r="T680" i="2"/>
  <c r="S693" i="2"/>
  <c r="Y567" i="44"/>
  <c r="L694" i="44"/>
  <c r="AA1295" i="44"/>
  <c r="V2533" i="44"/>
  <c r="X567" i="2"/>
  <c r="AA458" i="44"/>
  <c r="X728" i="2"/>
  <c r="Z2691" i="44"/>
  <c r="O247" i="44"/>
  <c r="K672" i="2"/>
  <c r="Q704" i="44"/>
  <c r="J700" i="44"/>
  <c r="S331" i="44"/>
  <c r="N1479" i="44"/>
  <c r="O249" i="44"/>
  <c r="AK309" i="44"/>
  <c r="AN304" i="44"/>
  <c r="AH729" i="2"/>
  <c r="AK4447" i="44"/>
  <c r="AL315" i="6"/>
  <c r="AJ315" i="6"/>
  <c r="AL307" i="6"/>
  <c r="AA3156" i="44"/>
  <c r="AA118" i="44"/>
  <c r="AA666" i="2"/>
  <c r="AA716" i="2"/>
  <c r="AA660" i="2"/>
  <c r="AF3814" i="44"/>
  <c r="AF431" i="2"/>
  <c r="AF431" i="44"/>
  <c r="AF1775" i="5"/>
  <c r="AH697" i="44"/>
  <c r="AG2020" i="44"/>
  <c r="AF1150" i="44"/>
  <c r="AG1585" i="44"/>
  <c r="AD431" i="44"/>
  <c r="AD431" i="2"/>
  <c r="AD425" i="44"/>
  <c r="AD425" i="2"/>
  <c r="T2263" i="44"/>
  <c r="T114" i="44"/>
  <c r="Y170" i="44"/>
  <c r="Y706" i="44"/>
  <c r="AF312" i="44"/>
  <c r="V307" i="44"/>
  <c r="AE308" i="44"/>
  <c r="R682" i="2"/>
  <c r="T685" i="2"/>
  <c r="T2286" i="44"/>
  <c r="AB567" i="2"/>
  <c r="W689" i="2"/>
  <c r="X726" i="2"/>
  <c r="X174" i="44"/>
  <c r="Z1295" i="44"/>
  <c r="K683" i="2"/>
  <c r="AA2818" i="44"/>
  <c r="AD1875" i="44"/>
  <c r="R691" i="2"/>
  <c r="AC2437" i="44"/>
  <c r="X168" i="44"/>
  <c r="R702" i="44"/>
  <c r="K675" i="2"/>
  <c r="O706" i="44"/>
  <c r="N741" i="44"/>
  <c r="S2041" i="44"/>
  <c r="K955" i="44"/>
  <c r="N1391" i="44"/>
  <c r="R699" i="44"/>
  <c r="N744" i="44"/>
  <c r="Z3044" i="44"/>
  <c r="AK4439" i="44"/>
  <c r="AH165" i="44"/>
  <c r="AH679" i="2"/>
  <c r="AA667" i="2"/>
  <c r="AA3173" i="44"/>
  <c r="AA172" i="44"/>
  <c r="AF3801" i="44"/>
  <c r="AD3556" i="44"/>
  <c r="AH1585" i="44"/>
  <c r="AH1730" i="44"/>
  <c r="AC661" i="2"/>
  <c r="AC426" i="44"/>
  <c r="AC426" i="2"/>
  <c r="AC439" i="44"/>
  <c r="AC439" i="2"/>
  <c r="AB662" i="2"/>
  <c r="AB663" i="2"/>
  <c r="AB716" i="2"/>
  <c r="W2646" i="44"/>
  <c r="W116" i="44"/>
  <c r="AE3676" i="44"/>
  <c r="T2265" i="44"/>
  <c r="T116" i="44"/>
  <c r="Q665" i="2"/>
  <c r="AI684" i="2"/>
  <c r="AM68" i="9"/>
  <c r="AM70" i="9"/>
  <c r="O662" i="2"/>
  <c r="Y425" i="2"/>
  <c r="Y425" i="44"/>
  <c r="Y438" i="2"/>
  <c r="Y438" i="44"/>
  <c r="Y2912" i="44"/>
  <c r="S2127" i="44"/>
  <c r="S123" i="44"/>
  <c r="R309" i="44"/>
  <c r="W2310" i="44"/>
  <c r="AC3419" i="44"/>
  <c r="AC694" i="44"/>
  <c r="AC1725" i="5"/>
  <c r="AC178" i="44"/>
  <c r="AB729" i="2"/>
  <c r="AB3279" i="44"/>
  <c r="AB114" i="44"/>
  <c r="V664" i="2"/>
  <c r="W567" i="2"/>
  <c r="AE3674" i="44"/>
  <c r="T666" i="2"/>
  <c r="Q666" i="2"/>
  <c r="AI4194" i="44"/>
  <c r="W708" i="44"/>
  <c r="U699" i="44"/>
  <c r="AA705" i="44"/>
  <c r="X303" i="44"/>
  <c r="Y307" i="44"/>
  <c r="AB310" i="44"/>
  <c r="W308" i="44"/>
  <c r="V299" i="44"/>
  <c r="L682" i="2"/>
  <c r="AH567" i="2"/>
  <c r="W680" i="2"/>
  <c r="AD700" i="44"/>
  <c r="T2279" i="44"/>
  <c r="AD2564" i="44"/>
  <c r="R678" i="2"/>
  <c r="X165" i="44"/>
  <c r="N733" i="44"/>
  <c r="K663" i="2"/>
  <c r="N1402" i="44"/>
  <c r="Z3030" i="44"/>
  <c r="Z119" i="44"/>
  <c r="Z687" i="2"/>
  <c r="Z430" i="2"/>
  <c r="Z430" i="44"/>
  <c r="Z431" i="44"/>
  <c r="Z431" i="2"/>
  <c r="AK301" i="44"/>
  <c r="AN4820" i="44"/>
  <c r="AH689" i="2"/>
  <c r="AN4829" i="44"/>
  <c r="AH723" i="2"/>
  <c r="AA3149" i="44"/>
  <c r="AA111" i="44"/>
  <c r="AA3217" i="44"/>
  <c r="AF3811" i="44"/>
  <c r="AF174" i="44"/>
  <c r="AD3535" i="44"/>
  <c r="AD116" i="44"/>
  <c r="AG2945" i="44"/>
  <c r="AH3580" i="44"/>
  <c r="AL181" i="6"/>
  <c r="AE307" i="6"/>
  <c r="AF311" i="6"/>
  <c r="AF301" i="6"/>
  <c r="AG311" i="6"/>
  <c r="AC662" i="2"/>
  <c r="AC727" i="2"/>
  <c r="AC683" i="2"/>
  <c r="AB3288" i="44"/>
  <c r="AB123" i="44"/>
  <c r="AB167" i="44"/>
  <c r="V2518" i="44"/>
  <c r="V115" i="44"/>
  <c r="AE436" i="2"/>
  <c r="AE436" i="44"/>
  <c r="AE438" i="44"/>
  <c r="AE438" i="2"/>
  <c r="AI693" i="2"/>
  <c r="AI174" i="44"/>
  <c r="O674" i="2"/>
  <c r="Y671" i="2"/>
  <c r="AJ170" i="44"/>
  <c r="R1668" i="5"/>
  <c r="Q308" i="44"/>
  <c r="W698" i="44"/>
  <c r="T711" i="44"/>
  <c r="X697" i="44"/>
  <c r="W1585" i="44"/>
  <c r="P297" i="44"/>
  <c r="P225" i="5"/>
  <c r="U299" i="44"/>
  <c r="U302" i="44"/>
  <c r="AC702" i="44"/>
  <c r="AC710" i="44"/>
  <c r="AC704" i="44"/>
  <c r="AB303" i="44"/>
  <c r="AC2165" i="44"/>
  <c r="U714" i="2"/>
  <c r="U716" i="2"/>
  <c r="U715" i="2"/>
  <c r="U721" i="2"/>
  <c r="U725" i="2"/>
  <c r="U722" i="2"/>
  <c r="U719" i="2"/>
  <c r="U718" i="2"/>
  <c r="U727" i="2"/>
  <c r="U726" i="2"/>
  <c r="U724" i="2"/>
  <c r="U729" i="2"/>
  <c r="U728" i="2"/>
  <c r="U723" i="2"/>
  <c r="U720" i="2"/>
  <c r="U717" i="2"/>
  <c r="R1976" i="44"/>
  <c r="R117" i="44"/>
  <c r="O709" i="44"/>
  <c r="N1390" i="44"/>
  <c r="W83" i="5"/>
  <c r="AM306" i="44"/>
  <c r="AN4828" i="44"/>
  <c r="AH427" i="44"/>
  <c r="AH427" i="2"/>
  <c r="AH425" i="44"/>
  <c r="AH425" i="2"/>
  <c r="AH4063" i="44"/>
  <c r="AA168" i="44"/>
  <c r="AF3808" i="44"/>
  <c r="AF3807" i="44"/>
  <c r="AH706" i="44"/>
  <c r="AG702" i="44"/>
  <c r="AF3453" i="44"/>
  <c r="AC3407" i="44"/>
  <c r="AC115" i="44"/>
  <c r="AB435" i="44"/>
  <c r="AB435" i="2"/>
  <c r="AB439" i="2"/>
  <c r="AB439" i="44"/>
  <c r="AB3297" i="44"/>
  <c r="AE167" i="44"/>
  <c r="O1548" i="44"/>
  <c r="O124" i="44"/>
  <c r="S121" i="44"/>
  <c r="S2125" i="44"/>
  <c r="S2116" i="44"/>
  <c r="S112" i="44"/>
  <c r="O308" i="44"/>
  <c r="U458" i="44"/>
  <c r="P311" i="44"/>
  <c r="T307" i="6"/>
  <c r="T274" i="6"/>
  <c r="T166" i="6"/>
  <c r="X260" i="6"/>
  <c r="Y259" i="6"/>
  <c r="X293" i="6"/>
  <c r="AC3471" i="44"/>
  <c r="AG433" i="44"/>
  <c r="AG433" i="2"/>
  <c r="AG428" i="44"/>
  <c r="AG428" i="2"/>
  <c r="AG1803" i="5"/>
  <c r="O1545" i="44"/>
  <c r="O121" i="44"/>
  <c r="S301" i="44"/>
  <c r="U615" i="44"/>
  <c r="R298" i="44"/>
  <c r="Y300" i="44"/>
  <c r="Z699" i="44"/>
  <c r="AC310" i="44"/>
  <c r="U312" i="44"/>
  <c r="AC707" i="44"/>
  <c r="Y1440" i="44"/>
  <c r="AB2020" i="44"/>
  <c r="P699" i="44"/>
  <c r="K698" i="44"/>
  <c r="P697" i="44"/>
  <c r="N732" i="44"/>
  <c r="N896" i="44"/>
  <c r="R707" i="44"/>
  <c r="R860" i="44"/>
  <c r="R696" i="44"/>
  <c r="Q1585" i="44"/>
  <c r="Z109" i="44"/>
  <c r="Z676" i="44"/>
  <c r="Z3020" i="44"/>
  <c r="AM312" i="44"/>
  <c r="AN310" i="44"/>
  <c r="AK311" i="44"/>
  <c r="AM310" i="44"/>
  <c r="AH4064" i="44"/>
  <c r="AA3152" i="44"/>
  <c r="AA114" i="44"/>
  <c r="AF172" i="44"/>
  <c r="AF164" i="44"/>
  <c r="AF698" i="44"/>
  <c r="AD1725" i="5"/>
  <c r="AE2818" i="44"/>
  <c r="T304" i="44"/>
  <c r="AG310" i="44"/>
  <c r="X305" i="44"/>
  <c r="AH311" i="44"/>
  <c r="AB309" i="44"/>
  <c r="AA302" i="44"/>
  <c r="AD3453" i="44"/>
  <c r="T2284" i="44"/>
  <c r="T2285" i="44"/>
  <c r="U2410" i="44"/>
  <c r="U2415" i="44"/>
  <c r="N688" i="2"/>
  <c r="K697" i="44"/>
  <c r="L1105" i="44"/>
  <c r="O88" i="44"/>
  <c r="K696" i="44"/>
  <c r="K860" i="44"/>
  <c r="W90" i="5"/>
  <c r="Z176" i="44"/>
  <c r="T181" i="6"/>
  <c r="AL304" i="44"/>
  <c r="AN308" i="44"/>
  <c r="AL4574" i="44"/>
  <c r="AN4818" i="44"/>
  <c r="AG711" i="44"/>
  <c r="AE702" i="44"/>
  <c r="AI3199" i="44"/>
  <c r="P1678" i="44"/>
  <c r="P676" i="44"/>
  <c r="P109" i="44"/>
  <c r="AC3413" i="44"/>
  <c r="AC121" i="44"/>
  <c r="AC3423" i="44"/>
  <c r="AB3282" i="44"/>
  <c r="AB117" i="44"/>
  <c r="W2651" i="44"/>
  <c r="W121" i="44"/>
  <c r="Y2906" i="44"/>
  <c r="Y122" i="44"/>
  <c r="AJ165" i="44"/>
  <c r="S2120" i="44"/>
  <c r="S116" i="44"/>
  <c r="U705" i="44"/>
  <c r="X1730" i="44"/>
  <c r="O1544" i="44"/>
  <c r="O120" i="44"/>
  <c r="Z711" i="44"/>
  <c r="AF307" i="44"/>
  <c r="J688" i="2"/>
  <c r="K686" i="2"/>
  <c r="J679" i="2"/>
  <c r="Z308" i="44"/>
  <c r="AA704" i="44"/>
  <c r="X171" i="44"/>
  <c r="V693" i="2"/>
  <c r="J684" i="2"/>
  <c r="AD2818" i="44"/>
  <c r="U567" i="44"/>
  <c r="R1974" i="44"/>
  <c r="R115" i="44"/>
  <c r="R1712" i="5"/>
  <c r="R192" i="6"/>
  <c r="L700" i="44"/>
  <c r="P711" i="44"/>
  <c r="J662" i="2"/>
  <c r="Q707" i="44"/>
  <c r="S1295" i="44"/>
  <c r="W79" i="5"/>
  <c r="AM309" i="44"/>
  <c r="AN4821" i="44"/>
  <c r="AA439" i="44"/>
  <c r="AA439" i="2"/>
  <c r="AA430" i="44"/>
  <c r="AA430" i="2"/>
  <c r="AF178" i="44"/>
  <c r="AE331" i="44"/>
  <c r="AG458" i="44"/>
  <c r="AK11" i="52"/>
  <c r="H14" i="96"/>
  <c r="AK11" i="59"/>
  <c r="AG682" i="2"/>
  <c r="AB3281" i="44"/>
  <c r="AB116" i="44"/>
  <c r="AB1725" i="5"/>
  <c r="AB721" i="2"/>
  <c r="V2522" i="44"/>
  <c r="V119" i="44"/>
  <c r="Q676" i="44"/>
  <c r="Q109" i="44"/>
  <c r="Q1823" i="44"/>
  <c r="O166" i="6"/>
  <c r="AJ1789" i="5"/>
  <c r="AJ424" i="2"/>
  <c r="AJ424" i="44"/>
  <c r="AJ320" i="5"/>
  <c r="AJ429" i="44"/>
  <c r="AJ429" i="2"/>
  <c r="AJ431" i="2"/>
  <c r="AJ431" i="44"/>
  <c r="AJ426" i="44"/>
  <c r="AJ426" i="2"/>
  <c r="S92" i="44"/>
  <c r="S479" i="44"/>
  <c r="Q310" i="44"/>
  <c r="P307" i="44"/>
  <c r="S306" i="44"/>
  <c r="V1730" i="44"/>
  <c r="AC3427" i="44"/>
  <c r="W440" i="2"/>
  <c r="W664" i="2"/>
  <c r="V178" i="6"/>
  <c r="O311" i="44"/>
  <c r="V2165" i="44"/>
  <c r="Y701" i="44"/>
  <c r="AE309" i="44"/>
  <c r="AB311" i="44"/>
  <c r="Y301" i="44"/>
  <c r="AC698" i="44"/>
  <c r="Z703" i="44"/>
  <c r="W2666" i="44"/>
  <c r="AC302" i="44"/>
  <c r="O683" i="2"/>
  <c r="AB1005" i="44"/>
  <c r="X310" i="44"/>
  <c r="AD1730" i="44"/>
  <c r="O681" i="2"/>
  <c r="Z331" i="44"/>
  <c r="AD1150" i="44"/>
  <c r="T678" i="2"/>
  <c r="U2407" i="44"/>
  <c r="W2661" i="44"/>
  <c r="U2388" i="44"/>
  <c r="U112" i="44"/>
  <c r="R1983" i="44"/>
  <c r="R124" i="44"/>
  <c r="L698" i="44"/>
  <c r="J703" i="44"/>
  <c r="N1393" i="44"/>
  <c r="M705" i="44"/>
  <c r="N1396" i="44"/>
  <c r="K710" i="44"/>
  <c r="S704" i="44"/>
  <c r="K959" i="44"/>
  <c r="P1150" i="44"/>
  <c r="Z115" i="44"/>
  <c r="Z3026" i="44"/>
  <c r="AA690" i="2"/>
  <c r="AJ166" i="6"/>
  <c r="AF2310" i="44"/>
  <c r="AI3580" i="44"/>
  <c r="AF1875" i="44"/>
  <c r="P1682" i="44"/>
  <c r="P113" i="44"/>
  <c r="AM39" i="5"/>
  <c r="AN34" i="5"/>
  <c r="AG684" i="2"/>
  <c r="V567" i="2"/>
  <c r="V2521" i="44"/>
  <c r="V118" i="44"/>
  <c r="W2654" i="44"/>
  <c r="W124" i="44"/>
  <c r="W671" i="2"/>
  <c r="T549" i="44"/>
  <c r="T98" i="44"/>
  <c r="T612" i="44"/>
  <c r="Q662" i="2"/>
  <c r="AI424" i="44"/>
  <c r="AI320" i="5"/>
  <c r="AI424" i="2"/>
  <c r="AI434" i="44"/>
  <c r="AI434" i="2"/>
  <c r="AI431" i="44"/>
  <c r="AI431" i="2"/>
  <c r="O664" i="2"/>
  <c r="AJ718" i="2"/>
  <c r="O298" i="44"/>
  <c r="U180" i="6"/>
  <c r="V701" i="44"/>
  <c r="AI307" i="44"/>
  <c r="W303" i="44"/>
  <c r="X2778" i="44"/>
  <c r="X121" i="44"/>
  <c r="Z697" i="44"/>
  <c r="AD706" i="44"/>
  <c r="V687" i="2"/>
  <c r="AG567" i="2"/>
  <c r="T2278" i="44"/>
  <c r="X715" i="2"/>
  <c r="Y567" i="2"/>
  <c r="Q693" i="2"/>
  <c r="V683" i="2"/>
  <c r="AA2020" i="44"/>
  <c r="X177" i="44"/>
  <c r="O704" i="44"/>
  <c r="L706" i="44"/>
  <c r="S708" i="44"/>
  <c r="K703" i="44"/>
  <c r="M710" i="44"/>
  <c r="AJ309" i="44"/>
  <c r="AJ689" i="2"/>
  <c r="AH178" i="44"/>
  <c r="AH690" i="2"/>
  <c r="AH685" i="2"/>
  <c r="AJ311" i="6"/>
  <c r="AI311" i="6"/>
  <c r="AJ307" i="6"/>
  <c r="AN311" i="6"/>
  <c r="AJ301" i="6"/>
  <c r="AA676" i="44"/>
  <c r="AA109" i="44"/>
  <c r="AA3147" i="44"/>
  <c r="AF171" i="44"/>
  <c r="AF432" i="44"/>
  <c r="AF432" i="2"/>
  <c r="AF726" i="2"/>
  <c r="AF437" i="44"/>
  <c r="AF437" i="2"/>
  <c r="AH710" i="44"/>
  <c r="AE700" i="44"/>
  <c r="AI2437" i="44"/>
  <c r="AD429" i="44"/>
  <c r="AD429" i="2"/>
  <c r="AD430" i="44"/>
  <c r="AD430" i="2"/>
  <c r="AD3557" i="44"/>
  <c r="AC3415" i="44"/>
  <c r="AC123" i="44"/>
  <c r="AB676" i="44"/>
  <c r="AB109" i="44"/>
  <c r="AB3274" i="44"/>
  <c r="V2514" i="44"/>
  <c r="V111" i="44"/>
  <c r="O302" i="44"/>
  <c r="X458" i="44"/>
  <c r="W1005" i="44"/>
  <c r="AA306" i="44"/>
  <c r="T298" i="44"/>
  <c r="V688" i="2"/>
  <c r="AC300" i="44"/>
  <c r="X298" i="44"/>
  <c r="AB585" i="44"/>
  <c r="T2283" i="44"/>
  <c r="AB304" i="44"/>
  <c r="AC708" i="44"/>
  <c r="AB567" i="44"/>
  <c r="W2668" i="44"/>
  <c r="X175" i="44"/>
  <c r="W2658" i="44"/>
  <c r="S688" i="2"/>
  <c r="R1973" i="44"/>
  <c r="R114" i="44"/>
  <c r="K673" i="2"/>
  <c r="J698" i="44"/>
  <c r="S1150" i="44"/>
  <c r="S696" i="44"/>
  <c r="S860" i="44"/>
  <c r="Z3046" i="44"/>
  <c r="Z166" i="44"/>
  <c r="AL299" i="44"/>
  <c r="AJ679" i="2"/>
  <c r="AK4440" i="44"/>
  <c r="AJ297" i="44"/>
  <c r="AJ225" i="5"/>
  <c r="AA3157" i="44"/>
  <c r="AA119" i="44"/>
  <c r="AA715" i="2"/>
  <c r="AF3804" i="44"/>
  <c r="AI704" i="44"/>
  <c r="AI697" i="44"/>
  <c r="AD3530" i="44"/>
  <c r="AD111" i="44"/>
  <c r="AD3555" i="44"/>
  <c r="AG2310" i="44"/>
  <c r="AD684" i="2"/>
  <c r="AF331" i="44"/>
  <c r="AC3404" i="44"/>
  <c r="AC112" i="44"/>
  <c r="AC169" i="44"/>
  <c r="AC438" i="2"/>
  <c r="AC438" i="44"/>
  <c r="AC434" i="44"/>
  <c r="AC434" i="2"/>
  <c r="AG3938" i="44"/>
  <c r="AG688" i="2"/>
  <c r="AB3294" i="44"/>
  <c r="X179" i="6"/>
  <c r="V12" i="10"/>
  <c r="X182" i="6"/>
  <c r="X178" i="6"/>
  <c r="X13" i="9"/>
  <c r="X181" i="6"/>
  <c r="X180" i="6"/>
  <c r="AI4191" i="44"/>
  <c r="AM71" i="9"/>
  <c r="AM192" i="6"/>
  <c r="AM13" i="9"/>
  <c r="AI12" i="10"/>
  <c r="AM65" i="9"/>
  <c r="O1538" i="44"/>
  <c r="O114" i="44"/>
  <c r="Y2905" i="44"/>
  <c r="Y121" i="44"/>
  <c r="Y435" i="2"/>
  <c r="Y435" i="44"/>
  <c r="S674" i="2"/>
  <c r="X707" i="44"/>
  <c r="W1730" i="44"/>
  <c r="U696" i="44"/>
  <c r="U860" i="44"/>
  <c r="T2165" i="44"/>
  <c r="T1803" i="5"/>
  <c r="T1005" i="44"/>
  <c r="AI1585" i="44"/>
  <c r="AC678" i="2"/>
  <c r="AG683" i="2"/>
  <c r="AB690" i="2"/>
  <c r="W2640" i="44"/>
  <c r="W110" i="44"/>
  <c r="W673" i="2"/>
  <c r="W567" i="44"/>
  <c r="V709" i="44"/>
  <c r="S2122" i="44"/>
  <c r="S118" i="44"/>
  <c r="Y299" i="44"/>
  <c r="W304" i="44"/>
  <c r="AB711" i="44"/>
  <c r="AA701" i="44"/>
  <c r="Z2165" i="44"/>
  <c r="X2776" i="44"/>
  <c r="X119" i="44"/>
  <c r="AH308" i="44"/>
  <c r="Y303" i="44"/>
  <c r="AH567" i="44"/>
  <c r="W2659" i="44"/>
  <c r="U2414" i="44"/>
  <c r="U692" i="2"/>
  <c r="N682" i="2"/>
  <c r="AF567" i="2"/>
  <c r="R116" i="44"/>
  <c r="R1975" i="44"/>
  <c r="J823" i="44"/>
  <c r="L1104" i="44"/>
  <c r="K956" i="44"/>
  <c r="L664" i="2"/>
  <c r="L673" i="2"/>
  <c r="S697" i="44"/>
  <c r="O79" i="44"/>
  <c r="O246" i="44"/>
  <c r="K1005" i="44"/>
  <c r="Z436" i="44"/>
  <c r="Z436" i="2"/>
  <c r="Z438" i="44"/>
  <c r="Z438" i="2"/>
  <c r="AK308" i="44"/>
  <c r="AH172" i="44"/>
  <c r="AL4577" i="44"/>
  <c r="AA662" i="2"/>
  <c r="AA173" i="44"/>
  <c r="AA163" i="44"/>
  <c r="AA730" i="44"/>
  <c r="AG704" i="44"/>
  <c r="AE710" i="44"/>
  <c r="AA301" i="6"/>
  <c r="AM179" i="6"/>
  <c r="AE293" i="6"/>
  <c r="AD307" i="6"/>
  <c r="AF293" i="6"/>
  <c r="AH1005" i="44"/>
  <c r="AC679" i="2"/>
  <c r="AG679" i="2"/>
  <c r="AB172" i="44"/>
  <c r="AB3292" i="44"/>
  <c r="AB694" i="44"/>
  <c r="V666" i="2"/>
  <c r="V1725" i="5"/>
  <c r="W666" i="2"/>
  <c r="AE3687" i="44"/>
  <c r="AE168" i="44"/>
  <c r="AE429" i="44"/>
  <c r="AE429" i="2"/>
  <c r="AE424" i="44"/>
  <c r="AE424" i="2"/>
  <c r="AE320" i="5"/>
  <c r="AE437" i="2"/>
  <c r="AE437" i="44"/>
  <c r="AE434" i="44"/>
  <c r="AE434" i="2"/>
  <c r="T2273" i="44"/>
  <c r="T124" i="44"/>
  <c r="Q1826" i="44"/>
  <c r="Q112" i="44"/>
  <c r="Y2900" i="44"/>
  <c r="Y116" i="44"/>
  <c r="Y2918" i="44"/>
  <c r="Q312" i="44"/>
  <c r="U607" i="44"/>
  <c r="V697" i="44"/>
  <c r="U711" i="44"/>
  <c r="S481" i="44"/>
  <c r="S94" i="44"/>
  <c r="T2213" i="44"/>
  <c r="X1789" i="5"/>
  <c r="AG725" i="2"/>
  <c r="AB2437" i="44"/>
  <c r="AC1295" i="44"/>
  <c r="U617" i="44"/>
  <c r="AM305" i="44"/>
  <c r="AH726" i="2"/>
  <c r="AH433" i="44"/>
  <c r="AH433" i="2"/>
  <c r="AM4692" i="44"/>
  <c r="AH708" i="44"/>
  <c r="AE1875" i="44"/>
  <c r="AH3199" i="44"/>
  <c r="AE2691" i="44"/>
  <c r="AG3199" i="44"/>
  <c r="AD3553" i="44"/>
  <c r="AG3834" i="44"/>
  <c r="AG3930" i="44"/>
  <c r="AB427" i="2"/>
  <c r="AB427" i="44"/>
  <c r="AB429" i="2"/>
  <c r="AB429" i="44"/>
  <c r="AB166" i="44"/>
  <c r="AE3725" i="44"/>
  <c r="AE3688" i="44"/>
  <c r="Q1837" i="44"/>
  <c r="Q123" i="44"/>
  <c r="M22" i="107"/>
  <c r="AD678" i="5"/>
  <c r="Y2922" i="44"/>
  <c r="W705" i="44"/>
  <c r="W2564" i="44"/>
  <c r="W307" i="6"/>
  <c r="W274" i="6"/>
  <c r="S1712" i="5"/>
  <c r="S192" i="6"/>
  <c r="S166" i="6"/>
  <c r="P1685" i="44"/>
  <c r="P116" i="44"/>
  <c r="AC730" i="44"/>
  <c r="AC163" i="44"/>
  <c r="AG432" i="44"/>
  <c r="AG432" i="2"/>
  <c r="AG424" i="2"/>
  <c r="AG424" i="44"/>
  <c r="AG320" i="5"/>
  <c r="AG425" i="2"/>
  <c r="AG425" i="44"/>
  <c r="Y176" i="44"/>
  <c r="W709" i="44"/>
  <c r="Q300" i="44"/>
  <c r="X2779" i="44"/>
  <c r="X122" i="44"/>
  <c r="AI305" i="44"/>
  <c r="AI304" i="44"/>
  <c r="Y697" i="44"/>
  <c r="W299" i="44"/>
  <c r="X167" i="44"/>
  <c r="AA1875" i="44"/>
  <c r="AC703" i="44"/>
  <c r="V308" i="44"/>
  <c r="V689" i="2"/>
  <c r="Y458" i="44"/>
  <c r="U2391" i="44"/>
  <c r="U115" i="44"/>
  <c r="J817" i="44"/>
  <c r="P706" i="44"/>
  <c r="N738" i="44"/>
  <c r="P331" i="44"/>
  <c r="Z3024" i="2"/>
  <c r="Z694" i="44"/>
  <c r="Z3038" i="44"/>
  <c r="Z169" i="44"/>
  <c r="AN312" i="44"/>
  <c r="AK4437" i="44"/>
  <c r="AN4825" i="44"/>
  <c r="J661" i="2"/>
  <c r="J670" i="2"/>
  <c r="AI701" i="44"/>
  <c r="AI706" i="44"/>
  <c r="AI702" i="44"/>
  <c r="AF704" i="44"/>
  <c r="AE2310" i="44"/>
  <c r="AG2564" i="44"/>
  <c r="AE303" i="44"/>
  <c r="AA702" i="44"/>
  <c r="W2657" i="44"/>
  <c r="W694" i="44"/>
  <c r="AB3199" i="44"/>
  <c r="V691" i="2"/>
  <c r="AD2945" i="44"/>
  <c r="N680" i="2"/>
  <c r="Z178" i="6"/>
  <c r="Z182" i="6"/>
  <c r="Z13" i="9"/>
  <c r="Z180" i="6"/>
  <c r="X12" i="10"/>
  <c r="Z179" i="6"/>
  <c r="Z181" i="6"/>
  <c r="U2400" i="44"/>
  <c r="U124" i="44"/>
  <c r="R1970" i="44"/>
  <c r="R111" i="44"/>
  <c r="S707" i="44"/>
  <c r="K964" i="44"/>
  <c r="O252" i="44"/>
  <c r="M707" i="44"/>
  <c r="J709" i="44"/>
  <c r="N1476" i="44"/>
  <c r="Q331" i="44"/>
  <c r="AM300" i="44"/>
  <c r="AH683" i="2"/>
  <c r="AH722" i="2"/>
  <c r="AH715" i="2"/>
  <c r="AH168" i="44"/>
  <c r="AG707" i="44"/>
  <c r="AD3537" i="44"/>
  <c r="AD118" i="44"/>
  <c r="AI699" i="44"/>
  <c r="AH2310" i="44"/>
  <c r="AE2564" i="44"/>
  <c r="AF3580" i="44"/>
  <c r="AB668" i="2"/>
  <c r="AB675" i="2"/>
  <c r="AB3295" i="44"/>
  <c r="AI169" i="44"/>
  <c r="Y2925" i="44"/>
  <c r="T702" i="44"/>
  <c r="Q302" i="44"/>
  <c r="S485" i="44"/>
  <c r="S98" i="44"/>
  <c r="W710" i="44"/>
  <c r="U613" i="44"/>
  <c r="U697" i="44"/>
  <c r="X2564" i="44"/>
  <c r="AJ4360" i="44"/>
  <c r="T1761" i="5"/>
  <c r="U1761" i="5"/>
  <c r="V303" i="44"/>
  <c r="U311" i="44"/>
  <c r="AC304" i="44"/>
  <c r="AB306" i="44"/>
  <c r="X2769" i="44"/>
  <c r="X112" i="44"/>
  <c r="AC705" i="44"/>
  <c r="U679" i="2"/>
  <c r="U684" i="2"/>
  <c r="K679" i="2"/>
  <c r="U683" i="2"/>
  <c r="U691" i="2"/>
  <c r="V2545" i="44"/>
  <c r="Z567" i="44"/>
  <c r="T2291" i="44"/>
  <c r="U567" i="2"/>
  <c r="U605" i="2"/>
  <c r="R166" i="6"/>
  <c r="O710" i="44"/>
  <c r="J816" i="44"/>
  <c r="O245" i="44"/>
  <c r="O77" i="44"/>
  <c r="S698" i="44"/>
  <c r="K702" i="44"/>
  <c r="O248" i="44"/>
  <c r="P1295" i="44"/>
  <c r="AL307" i="44"/>
  <c r="AJ311" i="44"/>
  <c r="AA3158" i="44"/>
  <c r="AA120" i="44"/>
  <c r="AA432" i="44"/>
  <c r="AA432" i="2"/>
  <c r="AA433" i="44"/>
  <c r="AA433" i="2"/>
  <c r="AF711" i="44"/>
  <c r="AH709" i="44"/>
  <c r="AI709" i="44"/>
  <c r="AK567" i="44"/>
  <c r="P1690" i="44"/>
  <c r="P121" i="44"/>
  <c r="AC168" i="44"/>
  <c r="AG3931" i="44"/>
  <c r="W2653" i="44"/>
  <c r="W123" i="44"/>
  <c r="T2268" i="44"/>
  <c r="T119" i="44"/>
  <c r="Q660" i="2"/>
  <c r="AI4233" i="44"/>
  <c r="O666" i="2"/>
  <c r="Y2902" i="44"/>
  <c r="Y118" i="44"/>
  <c r="AJ425" i="2"/>
  <c r="AJ425" i="44"/>
  <c r="AJ1761" i="5"/>
  <c r="AJ438" i="44"/>
  <c r="AJ438" i="2"/>
  <c r="AJ439" i="44"/>
  <c r="AJ439" i="2"/>
  <c r="U707" i="44"/>
  <c r="T1045" i="44"/>
  <c r="AI2945" i="44"/>
  <c r="W440" i="44"/>
  <c r="Y2917" i="44"/>
  <c r="T1190" i="44"/>
  <c r="U702" i="44"/>
  <c r="O307" i="44"/>
  <c r="W1440" i="44"/>
  <c r="T458" i="44"/>
  <c r="W1875" i="44"/>
  <c r="AE311" i="44"/>
  <c r="Y699" i="44"/>
  <c r="AC700" i="44"/>
  <c r="V306" i="44"/>
  <c r="AD707" i="44"/>
  <c r="AB458" i="44"/>
  <c r="W691" i="2"/>
  <c r="Z702" i="44"/>
  <c r="X694" i="44"/>
  <c r="Z2437" i="44"/>
  <c r="O686" i="2"/>
  <c r="Y2818" i="44"/>
  <c r="X685" i="2"/>
  <c r="M694" i="44"/>
  <c r="M1248" i="44"/>
  <c r="M703" i="44"/>
  <c r="S700" i="44"/>
  <c r="O255" i="44"/>
  <c r="P710" i="44"/>
  <c r="R1730" i="44"/>
  <c r="W87" i="5"/>
  <c r="Z177" i="44"/>
  <c r="Z167" i="44"/>
  <c r="AL310" i="44"/>
  <c r="AN309" i="44"/>
  <c r="AH714" i="2"/>
  <c r="AK297" i="44"/>
  <c r="AK225" i="5"/>
  <c r="AN4826" i="44"/>
  <c r="AJ4318" i="44"/>
  <c r="AM4689" i="44"/>
  <c r="AM694" i="44"/>
  <c r="AI710" i="44"/>
  <c r="AH702" i="44"/>
  <c r="AE1730" i="44"/>
  <c r="AC3406" i="44"/>
  <c r="AC114" i="44"/>
  <c r="AC173" i="44"/>
  <c r="AG693" i="2"/>
  <c r="V671" i="2"/>
  <c r="V567" i="44"/>
  <c r="W675" i="2"/>
  <c r="AE3680" i="44"/>
  <c r="AI435" i="2"/>
  <c r="AI435" i="44"/>
  <c r="AI425" i="44"/>
  <c r="AI425" i="2"/>
  <c r="AI670" i="2"/>
  <c r="AI665" i="2"/>
  <c r="AI675" i="2"/>
  <c r="AI674" i="2"/>
  <c r="AI662" i="2"/>
  <c r="AI671" i="2"/>
  <c r="AI668" i="2"/>
  <c r="AI666" i="2"/>
  <c r="AI673" i="2"/>
  <c r="AI661" i="2"/>
  <c r="AI669" i="2"/>
  <c r="AI663" i="2"/>
  <c r="AI672" i="2"/>
  <c r="AI667" i="2"/>
  <c r="AI660" i="2"/>
  <c r="AI664" i="2"/>
  <c r="AI726" i="2"/>
  <c r="AI430" i="2"/>
  <c r="AI430" i="44"/>
  <c r="AI687" i="2"/>
  <c r="X703" i="44"/>
  <c r="U703" i="44"/>
  <c r="Q309" i="44"/>
  <c r="X706" i="44"/>
  <c r="T709" i="44"/>
  <c r="U331" i="44"/>
  <c r="O297" i="44"/>
  <c r="O225" i="5"/>
  <c r="AG167" i="44"/>
  <c r="O668" i="2"/>
  <c r="W699" i="44"/>
  <c r="Q298" i="44"/>
  <c r="U304" i="44"/>
  <c r="Y311" i="44"/>
  <c r="W301" i="44"/>
  <c r="AB704" i="44"/>
  <c r="AC309" i="44"/>
  <c r="V692" i="2"/>
  <c r="Q683" i="2"/>
  <c r="AB305" i="44"/>
  <c r="V2537" i="44"/>
  <c r="U681" i="2"/>
  <c r="X297" i="44"/>
  <c r="X225" i="5"/>
  <c r="K681" i="2"/>
  <c r="V2535" i="44"/>
  <c r="AC567" i="2"/>
  <c r="AD3072" i="44"/>
  <c r="AA696" i="44"/>
  <c r="AA860" i="44"/>
  <c r="U1725" i="5"/>
  <c r="N700" i="44"/>
  <c r="L703" i="44"/>
  <c r="N1400" i="44"/>
  <c r="S711" i="44"/>
  <c r="R709" i="44"/>
  <c r="J705" i="44"/>
  <c r="O1295" i="44"/>
  <c r="Z3045" i="44"/>
  <c r="AH717" i="2"/>
  <c r="AL4566" i="44"/>
  <c r="AN4816" i="44"/>
  <c r="AN694" i="44"/>
  <c r="AH4061" i="44"/>
  <c r="AL13" i="9"/>
  <c r="AH12" i="10"/>
  <c r="AL192" i="6"/>
  <c r="AK311" i="6"/>
  <c r="AJ293" i="6"/>
  <c r="AL293" i="6"/>
  <c r="AN301" i="6"/>
  <c r="AA669" i="2"/>
  <c r="AF429" i="2"/>
  <c r="AF429" i="44"/>
  <c r="AE585" i="44"/>
  <c r="AF3326" i="44"/>
  <c r="AD428" i="44"/>
  <c r="AD428" i="2"/>
  <c r="AD435" i="44"/>
  <c r="AD435" i="2"/>
  <c r="AE3326" i="44"/>
  <c r="AG719" i="2"/>
  <c r="AB660" i="2"/>
  <c r="V662" i="2"/>
  <c r="T665" i="2"/>
  <c r="W706" i="44"/>
  <c r="U585" i="44"/>
  <c r="U605" i="44"/>
  <c r="V2540" i="44"/>
  <c r="AD311" i="44"/>
  <c r="AF298" i="44"/>
  <c r="AD710" i="44"/>
  <c r="V312" i="44"/>
  <c r="T688" i="2"/>
  <c r="U688" i="2"/>
  <c r="K688" i="2"/>
  <c r="N678" i="2"/>
  <c r="U2389" i="44"/>
  <c r="U113" i="44"/>
  <c r="R665" i="2"/>
  <c r="J813" i="44"/>
  <c r="K709" i="44"/>
  <c r="O243" i="44"/>
  <c r="N367" i="44"/>
  <c r="P704" i="44"/>
  <c r="K968" i="44"/>
  <c r="S1440" i="44"/>
  <c r="N1041" i="44"/>
  <c r="Z3035" i="44"/>
  <c r="Z124" i="44"/>
  <c r="AN306" i="44"/>
  <c r="AM4697" i="44"/>
  <c r="AL311" i="44"/>
  <c r="AJ4309" i="44"/>
  <c r="AH4055" i="44"/>
  <c r="AM4699" i="44"/>
  <c r="AA685" i="2"/>
  <c r="AA725" i="2"/>
  <c r="AF682" i="2"/>
  <c r="AF680" i="2"/>
  <c r="AI707" i="44"/>
  <c r="AD662" i="2"/>
  <c r="AD3552" i="44"/>
  <c r="AC432" i="44"/>
  <c r="AC432" i="2"/>
  <c r="AC425" i="2"/>
  <c r="AC425" i="44"/>
  <c r="AG3937" i="44"/>
  <c r="AB722" i="2"/>
  <c r="V2519" i="44"/>
  <c r="V116" i="44"/>
  <c r="W667" i="2"/>
  <c r="T667" i="2"/>
  <c r="T440" i="44"/>
  <c r="Q1834" i="44"/>
  <c r="Q120" i="44"/>
  <c r="AI4187" i="44"/>
  <c r="AM72" i="9"/>
  <c r="AM85" i="9"/>
  <c r="AM73" i="9"/>
  <c r="AM64" i="9"/>
  <c r="Y429" i="44"/>
  <c r="Y429" i="2"/>
  <c r="Y439" i="44"/>
  <c r="Y439" i="2"/>
  <c r="Y427" i="2"/>
  <c r="Y427" i="44"/>
  <c r="Y172" i="44"/>
  <c r="AJ723" i="2"/>
  <c r="X700" i="44"/>
  <c r="T2204" i="44"/>
  <c r="U608" i="44"/>
  <c r="S299" i="44"/>
  <c r="W701" i="44"/>
  <c r="V1803" i="5"/>
  <c r="V1440" i="44"/>
  <c r="P661" i="2"/>
  <c r="P670" i="2"/>
  <c r="AC716" i="2"/>
  <c r="AB665" i="2"/>
  <c r="AE164" i="44"/>
  <c r="Q1831" i="44"/>
  <c r="Q117" i="44"/>
  <c r="AI692" i="2"/>
  <c r="AI4193" i="44"/>
  <c r="S669" i="2"/>
  <c r="AC306" i="44"/>
  <c r="AI309" i="44"/>
  <c r="X304" i="44"/>
  <c r="AD704" i="44"/>
  <c r="U309" i="44"/>
  <c r="T300" i="44"/>
  <c r="Y1585" i="44"/>
  <c r="P680" i="2"/>
  <c r="AC307" i="44"/>
  <c r="L690" i="2"/>
  <c r="T682" i="2"/>
  <c r="X440" i="44"/>
  <c r="U2417" i="44"/>
  <c r="AA2437" i="44"/>
  <c r="V682" i="2"/>
  <c r="AI567" i="2"/>
  <c r="AB3072" i="44"/>
  <c r="Q686" i="2"/>
  <c r="AF567" i="44"/>
  <c r="P701" i="44"/>
  <c r="S2050" i="44"/>
  <c r="L1111" i="44"/>
  <c r="W80" i="5"/>
  <c r="Z670" i="2"/>
  <c r="Z3047" i="44"/>
  <c r="Z427" i="2"/>
  <c r="Z427" i="44"/>
  <c r="Z439" i="2"/>
  <c r="Z439" i="44"/>
  <c r="AJ306" i="44"/>
  <c r="AM4691" i="44"/>
  <c r="AJ683" i="2"/>
  <c r="AL297" i="44"/>
  <c r="AL225" i="5"/>
  <c r="AH4065" i="44"/>
  <c r="AK4442" i="44"/>
  <c r="AA3150" i="44"/>
  <c r="AA112" i="44"/>
  <c r="AA683" i="2"/>
  <c r="AG699" i="44"/>
  <c r="AL180" i="6"/>
  <c r="AA307" i="6"/>
  <c r="AF307" i="6"/>
  <c r="AF1005" i="44"/>
  <c r="AF3072" i="44"/>
  <c r="AG1875" i="44"/>
  <c r="AC3412" i="44"/>
  <c r="AC120" i="44"/>
  <c r="AC3424" i="44"/>
  <c r="AG3928" i="44"/>
  <c r="AB674" i="2"/>
  <c r="AB678" i="2"/>
  <c r="W2641" i="44"/>
  <c r="W111" i="44"/>
  <c r="AE433" i="44"/>
  <c r="AE433" i="2"/>
  <c r="T675" i="2"/>
  <c r="Y720" i="2"/>
  <c r="AJ721" i="2"/>
  <c r="S2118" i="44"/>
  <c r="S114" i="44"/>
  <c r="Q299" i="44"/>
  <c r="U611" i="44"/>
  <c r="V711" i="44"/>
  <c r="R297" i="44"/>
  <c r="R225" i="5"/>
  <c r="AF310" i="44"/>
  <c r="Z310" i="44"/>
  <c r="Z2564" i="44"/>
  <c r="Y302" i="44"/>
  <c r="AB1875" i="44"/>
  <c r="X170" i="44"/>
  <c r="R1981" i="44"/>
  <c r="R122" i="44"/>
  <c r="R705" i="44"/>
  <c r="Z298" i="44"/>
  <c r="AD301" i="44"/>
  <c r="AA299" i="44"/>
  <c r="Z303" i="44"/>
  <c r="AG302" i="44"/>
  <c r="X311" i="44"/>
  <c r="AA703" i="44"/>
  <c r="Y1875" i="44"/>
  <c r="Z2945" i="44"/>
  <c r="U686" i="2"/>
  <c r="AA585" i="44"/>
  <c r="AA297" i="44"/>
  <c r="AA225" i="5"/>
  <c r="M1247" i="44"/>
  <c r="J821" i="44"/>
  <c r="M1251" i="44"/>
  <c r="R698" i="44"/>
  <c r="N747" i="44"/>
  <c r="N737" i="44"/>
  <c r="R1875" i="44"/>
  <c r="AM303" i="44"/>
  <c r="AN307" i="44"/>
  <c r="AK4448" i="44"/>
  <c r="AL4567" i="44"/>
  <c r="AH424" i="2"/>
  <c r="AH424" i="44"/>
  <c r="AH320" i="5"/>
  <c r="AH1803" i="5"/>
  <c r="AH432" i="2"/>
  <c r="AH432" i="44"/>
  <c r="AJ4310" i="44"/>
  <c r="AA3155" i="44"/>
  <c r="AA117" i="44"/>
  <c r="AA3162" i="44"/>
  <c r="AA124" i="44"/>
  <c r="AF701" i="44"/>
  <c r="AD3543" i="44"/>
  <c r="AD124" i="44"/>
  <c r="AG1295" i="44"/>
  <c r="AH2020" i="44"/>
  <c r="AC3414" i="44"/>
  <c r="AC122" i="44"/>
  <c r="AG3934" i="44"/>
  <c r="AG3941" i="44"/>
  <c r="AB432" i="2"/>
  <c r="AB432" i="44"/>
  <c r="AB424" i="44"/>
  <c r="AB424" i="2"/>
  <c r="AB320" i="5"/>
  <c r="AB438" i="44"/>
  <c r="AB438" i="2"/>
  <c r="Y2896" i="44"/>
  <c r="Y112" i="44"/>
  <c r="P1668" i="5"/>
  <c r="R307" i="44"/>
  <c r="P305" i="44"/>
  <c r="W703" i="44"/>
  <c r="U1150" i="44"/>
  <c r="X585" i="44"/>
  <c r="X307" i="6"/>
  <c r="Y273" i="6"/>
  <c r="X274" i="6"/>
  <c r="Z166" i="6"/>
  <c r="T301" i="6"/>
  <c r="T268" i="6"/>
  <c r="V1789" i="5"/>
  <c r="AD3559" i="44"/>
  <c r="AC3455" i="2"/>
  <c r="AG726" i="2"/>
  <c r="AG439" i="44"/>
  <c r="AG439" i="2"/>
  <c r="AG437" i="2"/>
  <c r="AG437" i="44"/>
  <c r="Y178" i="44"/>
  <c r="U704" i="44"/>
  <c r="P298" i="44"/>
  <c r="X1875" i="44"/>
  <c r="AD709" i="44"/>
  <c r="AH304" i="44"/>
  <c r="AA305" i="44"/>
  <c r="AB307" i="44"/>
  <c r="X306" i="44"/>
  <c r="AC298" i="44"/>
  <c r="U301" i="44"/>
  <c r="X2772" i="44"/>
  <c r="X115" i="44"/>
  <c r="AG304" i="44"/>
  <c r="V2541" i="44"/>
  <c r="W2667" i="44"/>
  <c r="V686" i="2"/>
  <c r="U666" i="2"/>
  <c r="N673" i="2"/>
  <c r="L707" i="44"/>
  <c r="J899" i="44"/>
  <c r="J697" i="44"/>
  <c r="J820" i="44"/>
  <c r="O76" i="44"/>
  <c r="Z3031" i="44"/>
  <c r="Z120" i="44"/>
  <c r="AL303" i="44"/>
  <c r="AJ300" i="44"/>
  <c r="AN4824" i="44"/>
  <c r="AL4568" i="44"/>
  <c r="AA167" i="44"/>
  <c r="AA3171" i="44"/>
  <c r="AG710" i="44"/>
  <c r="AG697" i="44"/>
  <c r="AE3199" i="44"/>
  <c r="T306" i="44"/>
  <c r="AI311" i="44"/>
  <c r="AC709" i="44"/>
  <c r="W306" i="44"/>
  <c r="AE310" i="44"/>
  <c r="Y2437" i="44"/>
  <c r="X2775" i="44"/>
  <c r="X118" i="44"/>
  <c r="AC2564" i="44"/>
  <c r="T2281" i="44"/>
  <c r="AD1440" i="44"/>
  <c r="Q706" i="44"/>
  <c r="Q711" i="44"/>
  <c r="Q1769" i="44"/>
  <c r="K671" i="2"/>
  <c r="O78" i="44"/>
  <c r="N1440" i="44"/>
  <c r="AD319" i="6"/>
  <c r="AD192" i="6"/>
  <c r="AD13" i="9"/>
  <c r="AD186" i="6"/>
  <c r="Z12" i="10"/>
  <c r="T180" i="6"/>
  <c r="AN4819" i="44"/>
  <c r="AK299" i="44"/>
  <c r="AM299" i="44"/>
  <c r="AJ4311" i="44"/>
  <c r="AH171" i="44"/>
  <c r="AH164" i="44"/>
  <c r="AA3159" i="44"/>
  <c r="AA121" i="44"/>
  <c r="AF3803" i="44"/>
  <c r="AG3072" i="44"/>
  <c r="P1691" i="44"/>
  <c r="P122" i="44"/>
  <c r="AC3431" i="44"/>
  <c r="AG728" i="2"/>
  <c r="AG722" i="2"/>
  <c r="AB693" i="2"/>
  <c r="AB687" i="2"/>
  <c r="AE3686" i="44"/>
  <c r="Q1832" i="44"/>
  <c r="Q118" i="44"/>
  <c r="S2128" i="44"/>
  <c r="S124" i="44"/>
  <c r="S490" i="44"/>
  <c r="S103" i="44"/>
  <c r="T701" i="44"/>
  <c r="T696" i="44"/>
  <c r="T860" i="44"/>
  <c r="T1730" i="44"/>
  <c r="X1775" i="5"/>
  <c r="V2437" i="44"/>
  <c r="AB724" i="2"/>
  <c r="AE174" i="44"/>
  <c r="O671" i="2"/>
  <c r="Y177" i="44"/>
  <c r="R304" i="44"/>
  <c r="AD300" i="44"/>
  <c r="U2404" i="44"/>
  <c r="AB708" i="44"/>
  <c r="N683" i="2"/>
  <c r="V680" i="2"/>
  <c r="K690" i="2"/>
  <c r="AC1440" i="44"/>
  <c r="U2408" i="44"/>
  <c r="X176" i="44"/>
  <c r="J682" i="2"/>
  <c r="Q690" i="2"/>
  <c r="U2416" i="44"/>
  <c r="Z567" i="2"/>
  <c r="T2289" i="44"/>
  <c r="M1252" i="44"/>
  <c r="O703" i="44"/>
  <c r="J810" i="44"/>
  <c r="N698" i="44"/>
  <c r="R1585" i="44"/>
  <c r="M1295" i="44"/>
  <c r="N1388" i="44"/>
  <c r="N676" i="44"/>
  <c r="Z3034" i="44"/>
  <c r="Z123" i="44"/>
  <c r="AJ298" i="44"/>
  <c r="AH718" i="2"/>
  <c r="AM4696" i="44"/>
  <c r="AK4449" i="44"/>
  <c r="AA426" i="44"/>
  <c r="AA426" i="2"/>
  <c r="AA424" i="44"/>
  <c r="AA424" i="2"/>
  <c r="AA320" i="5"/>
  <c r="AE708" i="44"/>
  <c r="AI711" i="44"/>
  <c r="AD3533" i="44"/>
  <c r="AD114" i="44"/>
  <c r="AF458" i="44"/>
  <c r="AF2165" i="44"/>
  <c r="AE2165" i="44"/>
  <c r="AF696" i="44"/>
  <c r="AF860" i="44"/>
  <c r="AG3326" i="44"/>
  <c r="AC3432" i="44"/>
  <c r="AB667" i="2"/>
  <c r="V670" i="2"/>
  <c r="AE1725" i="5"/>
  <c r="AE3684" i="44"/>
  <c r="T2259" i="44"/>
  <c r="T110" i="44"/>
  <c r="O1712" i="5"/>
  <c r="O192" i="6"/>
  <c r="Y2913" i="44"/>
  <c r="AJ427" i="44"/>
  <c r="AJ427" i="2"/>
  <c r="AJ428" i="44"/>
  <c r="AJ428" i="2"/>
  <c r="AJ110" i="52"/>
  <c r="S307" i="44"/>
  <c r="W2165" i="44"/>
  <c r="U698" i="44"/>
  <c r="T900" i="44"/>
  <c r="T698" i="44"/>
  <c r="V2020" i="44"/>
  <c r="P1693" i="44"/>
  <c r="P124" i="44"/>
  <c r="AC3421" i="44"/>
  <c r="V182" i="6"/>
  <c r="S302" i="44"/>
  <c r="W696" i="44"/>
  <c r="W860" i="44"/>
  <c r="U1789" i="5"/>
  <c r="V700" i="44"/>
  <c r="Y707" i="44"/>
  <c r="Y309" i="44"/>
  <c r="AG311" i="44"/>
  <c r="W2670" i="44"/>
  <c r="AC2818" i="44"/>
  <c r="AD3326" i="44"/>
  <c r="W684" i="2"/>
  <c r="Z1585" i="44"/>
  <c r="X678" i="2"/>
  <c r="AD1585" i="44"/>
  <c r="AB331" i="44"/>
  <c r="O684" i="2"/>
  <c r="U663" i="2"/>
  <c r="Q709" i="44"/>
  <c r="K705" i="44"/>
  <c r="N668" i="2"/>
  <c r="M698" i="44"/>
  <c r="O81" i="44"/>
  <c r="S1730" i="44"/>
  <c r="N1150" i="44"/>
  <c r="AH730" i="44"/>
  <c r="AH163" i="44"/>
  <c r="AL301" i="44"/>
  <c r="AM4693" i="44"/>
  <c r="AA729" i="2"/>
  <c r="AA3177" i="44"/>
  <c r="AF3810" i="44"/>
  <c r="AF169" i="44"/>
  <c r="AI703" i="44"/>
  <c r="AD3542" i="44"/>
  <c r="AD123" i="44"/>
  <c r="AH2691" i="44"/>
  <c r="AH2945" i="44"/>
  <c r="AI4088" i="44"/>
  <c r="AG3933" i="44"/>
  <c r="AB3275" i="44"/>
  <c r="AB110" i="44"/>
  <c r="AB692" i="2"/>
  <c r="V2523" i="44"/>
  <c r="V120" i="44"/>
  <c r="V669" i="2"/>
  <c r="AI13" i="9"/>
  <c r="AE12" i="10"/>
  <c r="AI192" i="6"/>
  <c r="AE3677" i="44"/>
  <c r="AI507" i="5"/>
  <c r="AI437" i="44"/>
  <c r="AI437" i="2"/>
  <c r="AI427" i="44"/>
  <c r="AI427" i="2"/>
  <c r="AI1775" i="5"/>
  <c r="AI4190" i="44"/>
  <c r="AJ167" i="44"/>
  <c r="U709" i="44"/>
  <c r="V704" i="44"/>
  <c r="S303" i="44"/>
  <c r="S486" i="44"/>
  <c r="S99" i="44"/>
  <c r="X2165" i="44"/>
  <c r="V1875" i="44"/>
  <c r="U179" i="6"/>
  <c r="Y312" i="44"/>
  <c r="X672" i="2"/>
  <c r="T305" i="44"/>
  <c r="V2544" i="44"/>
  <c r="Z305" i="44"/>
  <c r="AC696" i="44"/>
  <c r="AC860" i="44"/>
  <c r="V685" i="2"/>
  <c r="V2539" i="44"/>
  <c r="Q680" i="2"/>
  <c r="AE567" i="2"/>
  <c r="U2406" i="44"/>
  <c r="X680" i="2"/>
  <c r="AA2691" i="44"/>
  <c r="AB1440" i="44"/>
  <c r="W297" i="44"/>
  <c r="W225" i="5"/>
  <c r="AG297" i="44"/>
  <c r="AG225" i="5"/>
  <c r="AC567" i="44"/>
  <c r="AA1730" i="44"/>
  <c r="AC1875" i="44"/>
  <c r="U2392" i="44"/>
  <c r="U116" i="44"/>
  <c r="O86" i="44"/>
  <c r="N672" i="2"/>
  <c r="O711" i="44"/>
  <c r="N707" i="44"/>
  <c r="O250" i="44"/>
  <c r="M1150" i="44"/>
  <c r="W84" i="5"/>
  <c r="AJ4319" i="44"/>
  <c r="AH4066" i="44"/>
  <c r="AK307" i="6"/>
  <c r="AK319" i="6"/>
  <c r="AK301" i="6"/>
  <c r="AA689" i="2"/>
  <c r="AA720" i="2"/>
  <c r="AF435" i="2"/>
  <c r="AF435" i="44"/>
  <c r="AF436" i="44"/>
  <c r="AF436" i="2"/>
  <c r="AF434" i="44"/>
  <c r="AF434" i="2"/>
  <c r="AF708" i="44"/>
  <c r="AE698" i="44"/>
  <c r="AF697" i="44"/>
  <c r="AH3326" i="44"/>
  <c r="AE3453" i="44"/>
  <c r="AD676" i="44"/>
  <c r="AD3528" i="44"/>
  <c r="AD109" i="44"/>
  <c r="AD437" i="44"/>
  <c r="AD437" i="2"/>
  <c r="AD434" i="2"/>
  <c r="AD434" i="44"/>
  <c r="AG331" i="44"/>
  <c r="AG729" i="2"/>
  <c r="AG168" i="44"/>
  <c r="AB3287" i="44"/>
  <c r="AB122" i="44"/>
  <c r="AI680" i="2"/>
  <c r="AC706" i="44"/>
  <c r="U310" i="44"/>
  <c r="Y310" i="44"/>
  <c r="K684" i="2"/>
  <c r="W681" i="2"/>
  <c r="Z706" i="44"/>
  <c r="U2413" i="44"/>
  <c r="Y1730" i="44"/>
  <c r="N691" i="2"/>
  <c r="AB297" i="44"/>
  <c r="AB225" i="5"/>
  <c r="N694" i="44"/>
  <c r="U664" i="2"/>
  <c r="J665" i="2"/>
  <c r="L1109" i="44"/>
  <c r="K706" i="44"/>
  <c r="N702" i="44"/>
  <c r="S1005" i="44"/>
  <c r="AL305" i="44"/>
  <c r="AH682" i="2"/>
  <c r="AL4572" i="44"/>
  <c r="AH4060" i="44"/>
  <c r="AA670" i="2"/>
  <c r="AA3172" i="44"/>
  <c r="AA174" i="44"/>
  <c r="AF3802" i="44"/>
  <c r="AF707" i="44"/>
  <c r="AG698" i="44"/>
  <c r="AC3405" i="44"/>
  <c r="AC113" i="44"/>
  <c r="AC436" i="44"/>
  <c r="AC436" i="2"/>
  <c r="AC428" i="44"/>
  <c r="AC428" i="2"/>
  <c r="AG723" i="2"/>
  <c r="AB715" i="2"/>
  <c r="AB165" i="44"/>
  <c r="V667" i="2"/>
  <c r="W668" i="2"/>
  <c r="T440" i="2"/>
  <c r="T478" i="2"/>
  <c r="Q671" i="2"/>
  <c r="AM77" i="9"/>
  <c r="AM63" i="9"/>
  <c r="O665" i="2"/>
  <c r="Y433" i="2"/>
  <c r="Y433" i="44"/>
  <c r="Y430" i="44"/>
  <c r="Y430" i="2"/>
  <c r="Y2914" i="44"/>
  <c r="AJ164" i="44"/>
  <c r="Q304" i="44"/>
  <c r="AC3416" i="44"/>
  <c r="AC124" i="44"/>
  <c r="AC718" i="2"/>
  <c r="AG3932" i="44"/>
  <c r="AB178" i="44"/>
  <c r="AB3304" i="44"/>
  <c r="W661" i="2"/>
  <c r="AE3673" i="44"/>
  <c r="AE694" i="44"/>
  <c r="Q668" i="2"/>
  <c r="AI4195" i="44"/>
  <c r="R303" i="44"/>
  <c r="U619" i="44"/>
  <c r="AB299" i="44"/>
  <c r="W310" i="44"/>
  <c r="Z701" i="44"/>
  <c r="X2781" i="44"/>
  <c r="X124" i="44"/>
  <c r="AE306" i="44"/>
  <c r="Y702" i="44"/>
  <c r="AA709" i="44"/>
  <c r="Q688" i="2"/>
  <c r="X440" i="2"/>
  <c r="AD331" i="44"/>
  <c r="V2534" i="44"/>
  <c r="AI567" i="44"/>
  <c r="R667" i="2"/>
  <c r="J675" i="2"/>
  <c r="M699" i="44"/>
  <c r="L1102" i="44"/>
  <c r="K707" i="44"/>
  <c r="M711" i="44"/>
  <c r="Z425" i="44"/>
  <c r="Z425" i="2"/>
  <c r="Z428" i="2"/>
  <c r="Z428" i="44"/>
  <c r="AL4565" i="44"/>
  <c r="AA722" i="2"/>
  <c r="AF173" i="44"/>
  <c r="AF721" i="2"/>
  <c r="AF719" i="2"/>
  <c r="AD3536" i="44"/>
  <c r="AD117" i="44"/>
  <c r="AI1005" i="44"/>
  <c r="AE704" i="44"/>
  <c r="AI2020" i="44"/>
  <c r="AF3199" i="44"/>
  <c r="AA297" i="6"/>
  <c r="AF297" i="6"/>
  <c r="AG301" i="6"/>
  <c r="AD293" i="6"/>
  <c r="AH3834" i="44"/>
  <c r="AC3420" i="44"/>
  <c r="AG716" i="2"/>
  <c r="AG3929" i="44"/>
  <c r="AB3283" i="44"/>
  <c r="AB118" i="44"/>
  <c r="AB682" i="2"/>
  <c r="AB719" i="2"/>
  <c r="V2515" i="44"/>
  <c r="V112" i="44"/>
  <c r="AE173" i="44"/>
  <c r="AE432" i="44"/>
  <c r="AE432" i="2"/>
  <c r="AE1803" i="5"/>
  <c r="Q178" i="6"/>
  <c r="Q181" i="6"/>
  <c r="Q179" i="6"/>
  <c r="Q180" i="6"/>
  <c r="Q182" i="6"/>
  <c r="AI689" i="2"/>
  <c r="Y667" i="2"/>
  <c r="Y169" i="44"/>
  <c r="P303" i="44"/>
  <c r="T1335" i="44"/>
  <c r="X1803" i="5"/>
  <c r="T1150" i="44"/>
  <c r="V309" i="44"/>
  <c r="AI297" i="44"/>
  <c r="AI225" i="5"/>
  <c r="AD697" i="44"/>
  <c r="AF306" i="44"/>
  <c r="O87" i="44"/>
  <c r="M702" i="44"/>
  <c r="L1189" i="44"/>
  <c r="L709" i="44"/>
  <c r="K708" i="44"/>
  <c r="M708" i="44"/>
  <c r="P1440" i="44"/>
  <c r="AE730" i="44"/>
  <c r="AE163" i="44"/>
  <c r="T2262" i="44"/>
  <c r="T113" i="44"/>
  <c r="Y173" i="44"/>
  <c r="S304" i="44"/>
  <c r="X702" i="44"/>
  <c r="V585" i="44"/>
  <c r="W311" i="6"/>
  <c r="W278" i="6"/>
  <c r="Y277" i="6"/>
  <c r="X278" i="6"/>
  <c r="X311" i="6"/>
  <c r="T293" i="6"/>
  <c r="T260" i="6"/>
  <c r="W1789" i="5"/>
  <c r="V1585" i="44"/>
  <c r="AI2691" i="44"/>
  <c r="AG426" i="44"/>
  <c r="AG426" i="2"/>
  <c r="AG1761" i="5"/>
  <c r="S480" i="44"/>
  <c r="S93" i="44"/>
  <c r="V458" i="44"/>
  <c r="AA710" i="44"/>
  <c r="T302" i="44"/>
  <c r="AA698" i="44"/>
  <c r="U305" i="44"/>
  <c r="AG309" i="44"/>
  <c r="AB2691" i="44"/>
  <c r="AG299" i="44"/>
  <c r="Y1005" i="44"/>
  <c r="V2538" i="44"/>
  <c r="U2390" i="44"/>
  <c r="U114" i="44"/>
  <c r="K958" i="44"/>
  <c r="M1249" i="44"/>
  <c r="L1106" i="44"/>
  <c r="K957" i="44"/>
  <c r="L702" i="44"/>
  <c r="Q1440" i="44"/>
  <c r="L1150" i="44"/>
  <c r="AH691" i="2"/>
  <c r="AM4690" i="44"/>
  <c r="AH728" i="2"/>
  <c r="AL4564" i="44"/>
  <c r="AL4563" i="44"/>
  <c r="AA3161" i="44"/>
  <c r="AA123" i="44"/>
  <c r="AD3547" i="44"/>
  <c r="AE458" i="44"/>
  <c r="AD299" i="44"/>
  <c r="V301" i="44"/>
  <c r="Z312" i="44"/>
  <c r="AC308" i="44"/>
  <c r="AA311" i="44"/>
  <c r="V2543" i="44"/>
  <c r="X169" i="44"/>
  <c r="T2282" i="44"/>
  <c r="Z1005" i="44"/>
  <c r="U675" i="2"/>
  <c r="R1971" i="44"/>
  <c r="R112" i="44"/>
  <c r="N705" i="44"/>
  <c r="N743" i="44"/>
  <c r="S699" i="44"/>
  <c r="O702" i="44"/>
  <c r="O257" i="44"/>
  <c r="R708" i="44"/>
  <c r="N745" i="44"/>
  <c r="J696" i="44"/>
  <c r="J860" i="44"/>
  <c r="N1005" i="44"/>
  <c r="W78" i="5"/>
  <c r="AC235" i="6"/>
  <c r="AC236" i="6"/>
  <c r="AC230" i="6"/>
  <c r="AC17" i="6"/>
  <c r="AC232" i="6"/>
  <c r="AC249" i="6"/>
  <c r="AB16" i="6"/>
  <c r="AC251" i="6"/>
  <c r="AC246" i="6"/>
  <c r="AC226" i="6"/>
  <c r="AC248" i="6"/>
  <c r="AC234" i="6"/>
  <c r="AC227" i="6"/>
  <c r="AC228" i="6"/>
  <c r="AC253" i="6"/>
  <c r="AC252" i="6"/>
  <c r="AC245" i="6"/>
  <c r="AC240" i="6"/>
  <c r="AC242" i="6"/>
  <c r="AC241" i="6"/>
  <c r="AC233" i="6"/>
  <c r="AC229" i="6"/>
  <c r="AC250" i="6"/>
  <c r="AC12" i="9"/>
  <c r="AC244" i="6"/>
  <c r="AC237" i="6"/>
  <c r="AC254" i="6"/>
  <c r="AC239" i="6"/>
  <c r="Z3053" i="44"/>
  <c r="T179" i="6"/>
  <c r="AK306" i="44"/>
  <c r="AH4059" i="44"/>
  <c r="AH725" i="2"/>
  <c r="AH724" i="2"/>
  <c r="AA166" i="44"/>
  <c r="AF176" i="44"/>
  <c r="AH701" i="44"/>
  <c r="AD3546" i="44"/>
  <c r="AD694" i="44"/>
  <c r="AC3411" i="44"/>
  <c r="AC119" i="44"/>
  <c r="AG177" i="44"/>
  <c r="AG171" i="44"/>
  <c r="V440" i="44"/>
  <c r="W2649" i="44"/>
  <c r="W119" i="44"/>
  <c r="AE178" i="44"/>
  <c r="T2270" i="44"/>
  <c r="T121" i="44"/>
  <c r="Q670" i="2"/>
  <c r="Q661" i="2"/>
  <c r="AI4188" i="44"/>
  <c r="T704" i="44"/>
  <c r="X1005" i="44"/>
  <c r="W2437" i="44"/>
  <c r="AB173" i="44"/>
  <c r="AI4189" i="44"/>
  <c r="Y704" i="44"/>
  <c r="AH309" i="44"/>
  <c r="Z306" i="44"/>
  <c r="AB308" i="44"/>
  <c r="AD306" i="44"/>
  <c r="T303" i="44"/>
  <c r="V310" i="44"/>
  <c r="U2409" i="44"/>
  <c r="V2532" i="44"/>
  <c r="Y1295" i="44"/>
  <c r="X178" i="44"/>
  <c r="U2394" i="44"/>
  <c r="U118" i="44"/>
  <c r="J908" i="44"/>
  <c r="J706" i="44"/>
  <c r="N667" i="2"/>
  <c r="O254" i="44"/>
  <c r="O83" i="44"/>
  <c r="N660" i="2"/>
  <c r="Z170" i="44"/>
  <c r="AH167" i="44"/>
  <c r="AN4817" i="44"/>
  <c r="AA671" i="2"/>
  <c r="AA3179" i="44"/>
  <c r="AA435" i="2"/>
  <c r="AA435" i="44"/>
  <c r="AA437" i="2"/>
  <c r="AA437" i="44"/>
  <c r="AF3805" i="44"/>
  <c r="AG709" i="44"/>
  <c r="AG696" i="44"/>
  <c r="AG860" i="44"/>
  <c r="AF2818" i="44"/>
  <c r="AC3408" i="44"/>
  <c r="AC116" i="44"/>
  <c r="AC3410" i="44"/>
  <c r="AC118" i="44"/>
  <c r="AC171" i="44"/>
  <c r="AB3284" i="44"/>
  <c r="AB119" i="44"/>
  <c r="AB177" i="44"/>
  <c r="AB170" i="44"/>
  <c r="V2517" i="44"/>
  <c r="V114" i="44"/>
  <c r="V676" i="44"/>
  <c r="V2512" i="44"/>
  <c r="V109" i="44"/>
  <c r="W674" i="2"/>
  <c r="Q1838" i="44"/>
  <c r="Q124" i="44"/>
  <c r="AI167" i="44"/>
  <c r="AJ665" i="2"/>
  <c r="AJ660" i="2"/>
  <c r="AJ664" i="2"/>
  <c r="AJ662" i="2"/>
  <c r="AJ669" i="2"/>
  <c r="AJ668" i="2"/>
  <c r="AJ661" i="2"/>
  <c r="AJ673" i="2"/>
  <c r="AJ675" i="2"/>
  <c r="AJ671" i="2"/>
  <c r="AJ667" i="2"/>
  <c r="AJ672" i="2"/>
  <c r="AJ674" i="2"/>
  <c r="AJ670" i="2"/>
  <c r="AJ726" i="2"/>
  <c r="AJ666" i="2"/>
  <c r="AJ663" i="2"/>
  <c r="AJ432" i="44"/>
  <c r="AJ432" i="2"/>
  <c r="AJ430" i="2"/>
  <c r="AJ430" i="44"/>
  <c r="AJ169" i="44"/>
  <c r="X710" i="44"/>
  <c r="X699" i="44"/>
  <c r="S311" i="44"/>
  <c r="T706" i="44"/>
  <c r="V699" i="44"/>
  <c r="W1150" i="44"/>
  <c r="W2020" i="44"/>
  <c r="U2310" i="44"/>
  <c r="AG1725" i="5"/>
  <c r="V181" i="6"/>
  <c r="V698" i="44"/>
  <c r="V706" i="44"/>
  <c r="R302" i="44"/>
  <c r="S492" i="44"/>
  <c r="S105" i="44"/>
  <c r="T1295" i="44"/>
  <c r="AC299" i="44"/>
  <c r="AH298" i="44"/>
  <c r="AC305" i="44"/>
  <c r="AD303" i="44"/>
  <c r="AC301" i="44"/>
  <c r="AF300" i="44"/>
  <c r="O688" i="2"/>
  <c r="Y698" i="44"/>
  <c r="Y297" i="44"/>
  <c r="Y225" i="5"/>
  <c r="AF308" i="44"/>
  <c r="AA310" i="44"/>
  <c r="U297" i="44"/>
  <c r="U225" i="5"/>
  <c r="W2663" i="44"/>
  <c r="V679" i="2"/>
  <c r="AD1295" i="44"/>
  <c r="AC3199" i="44"/>
  <c r="V297" i="44"/>
  <c r="V225" i="5"/>
  <c r="AA2945" i="44"/>
  <c r="U2396" i="44"/>
  <c r="U120" i="44"/>
  <c r="R1982" i="44"/>
  <c r="R123" i="44"/>
  <c r="O699" i="44"/>
  <c r="N666" i="2"/>
  <c r="N1397" i="44"/>
  <c r="M1343" i="44"/>
  <c r="Q1150" i="44"/>
  <c r="N740" i="44"/>
  <c r="O1150" i="44"/>
  <c r="AL300" i="44"/>
  <c r="AJ4321" i="44"/>
  <c r="AA178" i="44"/>
  <c r="AF3815" i="44"/>
  <c r="AH1440" i="44"/>
  <c r="AI1440" i="44"/>
  <c r="AH704" i="44"/>
  <c r="AD3551" i="44"/>
  <c r="AF1730" i="44"/>
  <c r="AG3942" i="44"/>
  <c r="AB3306" i="44"/>
  <c r="V2526" i="44"/>
  <c r="V123" i="44"/>
  <c r="AI166" i="6"/>
  <c r="AI428" i="44"/>
  <c r="AI428" i="2"/>
  <c r="AI1803" i="5"/>
  <c r="AI433" i="44"/>
  <c r="AI433" i="2"/>
  <c r="O1536" i="44"/>
  <c r="O112" i="44"/>
  <c r="Y2899" i="44"/>
  <c r="Y115" i="44"/>
  <c r="Y168" i="44"/>
  <c r="Y174" i="44"/>
  <c r="T1479" i="44"/>
  <c r="U609" i="44"/>
  <c r="U2020" i="44"/>
  <c r="Q1827" i="44"/>
  <c r="Q113" i="44"/>
  <c r="W1803" i="5"/>
  <c r="S670" i="2"/>
  <c r="S661" i="2"/>
  <c r="AI312" i="44"/>
  <c r="W300" i="44"/>
  <c r="W2664" i="44"/>
  <c r="AG305" i="44"/>
  <c r="AI306" i="44"/>
  <c r="AE299" i="44"/>
  <c r="S694" i="44"/>
  <c r="J687" i="2"/>
  <c r="AE567" i="44"/>
  <c r="X164" i="44"/>
  <c r="U693" i="2"/>
  <c r="N681" i="2"/>
  <c r="O251" i="44"/>
  <c r="Z3039" i="44"/>
  <c r="AJ299" i="44"/>
  <c r="AJ310" i="44"/>
  <c r="AH166" i="44"/>
  <c r="AL4562" i="44"/>
  <c r="AL694" i="44"/>
  <c r="AI319" i="6"/>
  <c r="AN319" i="6"/>
  <c r="AI301" i="6"/>
  <c r="AN297" i="6"/>
  <c r="AA169" i="44"/>
  <c r="AA691" i="2"/>
  <c r="AF430" i="44"/>
  <c r="AF430" i="2"/>
  <c r="AF426" i="2"/>
  <c r="AF426" i="44"/>
  <c r="AF1789" i="5"/>
  <c r="AE1150" i="44"/>
  <c r="AD427" i="44"/>
  <c r="AD427" i="2"/>
  <c r="AD438" i="44"/>
  <c r="AD438" i="2"/>
  <c r="AG178" i="44"/>
  <c r="AB3280" i="44"/>
  <c r="AB115" i="44"/>
  <c r="AB673" i="2"/>
  <c r="AF166" i="6"/>
  <c r="AJ173" i="44"/>
  <c r="S483" i="44"/>
  <c r="S96" i="44"/>
  <c r="X1150" i="44"/>
  <c r="V311" i="44"/>
  <c r="AD304" i="44"/>
  <c r="AD2310" i="44"/>
  <c r="AA309" i="44"/>
  <c r="AI298" i="44"/>
  <c r="X302" i="44"/>
  <c r="T679" i="2"/>
  <c r="T297" i="44"/>
  <c r="T225" i="5"/>
  <c r="AC331" i="44"/>
  <c r="L661" i="2"/>
  <c r="L670" i="2"/>
  <c r="M709" i="44"/>
  <c r="S710" i="44"/>
  <c r="N742" i="44"/>
  <c r="R1150" i="44"/>
  <c r="Q1295" i="44"/>
  <c r="W86" i="5"/>
  <c r="Z3052" i="44"/>
  <c r="AH4058" i="44"/>
  <c r="AJ4308" i="44"/>
  <c r="AJ694" i="44"/>
  <c r="AN297" i="44"/>
  <c r="AN225" i="5"/>
  <c r="AK4441" i="44"/>
  <c r="AA164" i="44"/>
  <c r="AD3540" i="44"/>
  <c r="AD121" i="44"/>
  <c r="AF1295" i="44"/>
  <c r="AG705" i="44"/>
  <c r="AC427" i="44"/>
  <c r="AC427" i="2"/>
  <c r="AC429" i="44"/>
  <c r="AC429" i="2"/>
  <c r="AC689" i="2"/>
  <c r="AG3927" i="44"/>
  <c r="AG694" i="44"/>
  <c r="AB164" i="44"/>
  <c r="W2647" i="44"/>
  <c r="W117" i="44"/>
  <c r="AE177" i="44"/>
  <c r="T616" i="44"/>
  <c r="T102" i="44"/>
  <c r="AI173" i="44"/>
  <c r="AM88" i="9"/>
  <c r="AM86" i="9"/>
  <c r="AM62" i="9"/>
  <c r="AI679" i="2"/>
  <c r="Y2915" i="44"/>
  <c r="Y428" i="44"/>
  <c r="Y428" i="2"/>
  <c r="Y424" i="2"/>
  <c r="Y424" i="44"/>
  <c r="Y320" i="5"/>
  <c r="AJ178" i="44"/>
  <c r="W702" i="44"/>
  <c r="O309" i="44"/>
  <c r="Q306" i="44"/>
  <c r="X1585" i="44"/>
  <c r="W1775" i="5"/>
  <c r="X1295" i="44"/>
  <c r="X2310" i="44"/>
  <c r="AI3072" i="44"/>
  <c r="AC165" i="44"/>
  <c r="AG721" i="2"/>
  <c r="AI727" i="2"/>
  <c r="X114" i="44"/>
  <c r="X2771" i="44"/>
  <c r="U303" i="44"/>
  <c r="AA303" i="44"/>
  <c r="AB701" i="44"/>
  <c r="AF311" i="44"/>
  <c r="AD302" i="44"/>
  <c r="AA301" i="44"/>
  <c r="X2768" i="44"/>
  <c r="X111" i="44"/>
  <c r="J681" i="2"/>
  <c r="S682" i="2"/>
  <c r="K685" i="2"/>
  <c r="T2280" i="44"/>
  <c r="U680" i="2"/>
  <c r="U674" i="2"/>
  <c r="U440" i="2"/>
  <c r="R1972" i="44"/>
  <c r="R113" i="44"/>
  <c r="J822" i="44"/>
  <c r="L705" i="44"/>
  <c r="R701" i="44"/>
  <c r="M704" i="44"/>
  <c r="S1875" i="44"/>
  <c r="W77" i="5"/>
  <c r="Z437" i="44"/>
  <c r="Z437" i="2"/>
  <c r="Z433" i="44"/>
  <c r="Z433" i="2"/>
  <c r="AJ4313" i="44"/>
  <c r="AK4443" i="44"/>
  <c r="AA663" i="2"/>
  <c r="AA3170" i="44"/>
  <c r="AF170" i="44"/>
  <c r="AF168" i="44"/>
  <c r="AE707" i="44"/>
  <c r="AI1730" i="44"/>
  <c r="AE297" i="6"/>
  <c r="AD311" i="6"/>
  <c r="AC671" i="2"/>
  <c r="AG165" i="44"/>
  <c r="AG724" i="2"/>
  <c r="AB3296" i="44"/>
  <c r="AB168" i="44"/>
  <c r="W662" i="2"/>
  <c r="AE431" i="44"/>
  <c r="AE431" i="2"/>
  <c r="AE439" i="2"/>
  <c r="AE439" i="44"/>
  <c r="AE1775" i="5"/>
  <c r="Q1712" i="5"/>
  <c r="Q192" i="6"/>
  <c r="AI4192" i="44"/>
  <c r="AI722" i="2"/>
  <c r="AJ166" i="44"/>
  <c r="O301" i="44"/>
  <c r="S665" i="2"/>
  <c r="R312" i="44"/>
  <c r="X331" i="44"/>
  <c r="AG174" i="44"/>
  <c r="AL298" i="6" l="1"/>
  <c r="AM298" i="6"/>
  <c r="AJ298" i="6"/>
  <c r="AK298" i="6"/>
  <c r="Z3032" i="2"/>
  <c r="L1098" i="2"/>
  <c r="AC3407" i="2"/>
  <c r="Z3023" i="2"/>
  <c r="AC3427" i="2"/>
  <c r="M1243" i="2"/>
  <c r="AA3151" i="2"/>
  <c r="Z3025" i="2"/>
  <c r="AF3803" i="2"/>
  <c r="M1250" i="2"/>
  <c r="M1340" i="2" s="1"/>
  <c r="Z3020" i="2"/>
  <c r="Z3033" i="2"/>
  <c r="Z3038" i="2"/>
  <c r="AF3800" i="2"/>
  <c r="AF3836" i="2"/>
  <c r="AJ4355" i="2"/>
  <c r="AD715" i="2"/>
  <c r="AD721" i="44"/>
  <c r="AD3534" i="2"/>
  <c r="AD722" i="44"/>
  <c r="AJ4320" i="2"/>
  <c r="AF3813" i="2"/>
  <c r="AD728" i="44"/>
  <c r="J821" i="2"/>
  <c r="J911" i="2" s="1"/>
  <c r="J820" i="2"/>
  <c r="S152" i="44"/>
  <c r="AD726" i="44"/>
  <c r="AC3401" i="2"/>
  <c r="AD3528" i="2"/>
  <c r="AD726" i="2"/>
  <c r="AD3594" i="2" s="1"/>
  <c r="AH294" i="6"/>
  <c r="AD3596" i="44"/>
  <c r="AD728" i="2"/>
  <c r="AD3596" i="2" s="1"/>
  <c r="AD725" i="44"/>
  <c r="Y160" i="44"/>
  <c r="AD3583" i="44"/>
  <c r="AD721" i="2"/>
  <c r="AD3590" i="44"/>
  <c r="AD715" i="44"/>
  <c r="AD3589" i="44"/>
  <c r="AD722" i="2"/>
  <c r="AD3590" i="2" s="1"/>
  <c r="AE3673" i="2"/>
  <c r="AD729" i="44"/>
  <c r="AD3597" i="44"/>
  <c r="AD729" i="2"/>
  <c r="AD3597" i="2" s="1"/>
  <c r="AD3554" i="2"/>
  <c r="AM84" i="9"/>
  <c r="AD723" i="2"/>
  <c r="AD3591" i="2" s="1"/>
  <c r="AD724" i="2"/>
  <c r="AD719" i="44"/>
  <c r="AC3426" i="2"/>
  <c r="AD3549" i="2"/>
  <c r="AD3539" i="2"/>
  <c r="AC3408" i="2"/>
  <c r="AD716" i="2"/>
  <c r="AC3411" i="2"/>
  <c r="J815" i="2"/>
  <c r="J905" i="2" s="1"/>
  <c r="AD3586" i="44"/>
  <c r="AD718" i="44"/>
  <c r="AL320" i="6"/>
  <c r="AE3709" i="2"/>
  <c r="AI4217" i="2"/>
  <c r="AD718" i="2"/>
  <c r="AD3586" i="2" s="1"/>
  <c r="AM308" i="6"/>
  <c r="AD720" i="44"/>
  <c r="P151" i="44"/>
  <c r="Z153" i="44"/>
  <c r="AB152" i="44"/>
  <c r="AD3593" i="44"/>
  <c r="AD727" i="2"/>
  <c r="AD720" i="2"/>
  <c r="AD3588" i="2" s="1"/>
  <c r="AN316" i="6"/>
  <c r="AD3532" i="2"/>
  <c r="AD3594" i="44"/>
  <c r="AD725" i="2"/>
  <c r="AD727" i="44"/>
  <c r="AD717" i="2"/>
  <c r="AD3585" i="2" s="1"/>
  <c r="AD3588" i="44"/>
  <c r="AG308" i="6"/>
  <c r="AD3595" i="44"/>
  <c r="AD3585" i="44"/>
  <c r="AD724" i="44"/>
  <c r="Y149" i="44"/>
  <c r="AD3592" i="44"/>
  <c r="J755" i="44"/>
  <c r="T146" i="44"/>
  <c r="AD719" i="2"/>
  <c r="AD3587" i="2" s="1"/>
  <c r="AD723" i="44"/>
  <c r="AE145" i="44"/>
  <c r="V2513" i="2"/>
  <c r="AD3587" i="44"/>
  <c r="AD3591" i="44"/>
  <c r="T2260" i="2"/>
  <c r="AD3584" i="44"/>
  <c r="AG663" i="2"/>
  <c r="T2262" i="2"/>
  <c r="AD716" i="44"/>
  <c r="U2386" i="2"/>
  <c r="AD717" i="44"/>
  <c r="AG670" i="2"/>
  <c r="AG3919" i="2" s="1"/>
  <c r="AG674" i="2"/>
  <c r="AG3923" i="2" s="1"/>
  <c r="AH4100" i="2"/>
  <c r="U2399" i="2"/>
  <c r="L1108" i="2"/>
  <c r="AJ4293" i="2"/>
  <c r="AJ4305" i="2"/>
  <c r="AJ4295" i="2"/>
  <c r="N1395" i="2"/>
  <c r="AB3329" i="2"/>
  <c r="AH4058" i="2"/>
  <c r="AG3978" i="2"/>
  <c r="AA3207" i="2"/>
  <c r="V2537" i="2"/>
  <c r="X2778" i="2"/>
  <c r="AH4094" i="2"/>
  <c r="Z42" i="2"/>
  <c r="V2532" i="2"/>
  <c r="O1544" i="2"/>
  <c r="K964" i="2"/>
  <c r="N1401" i="2"/>
  <c r="T2286" i="2"/>
  <c r="AH4093" i="2"/>
  <c r="AI4164" i="2"/>
  <c r="AI4168" i="2"/>
  <c r="O1539" i="2"/>
  <c r="AF42" i="2"/>
  <c r="AB3304" i="2"/>
  <c r="AA3202" i="2"/>
  <c r="AH4061" i="2"/>
  <c r="Y42" i="2"/>
  <c r="AA3177" i="2"/>
  <c r="W2659" i="2"/>
  <c r="AH4055" i="2"/>
  <c r="S2124" i="2"/>
  <c r="W2703" i="2"/>
  <c r="W2698" i="2"/>
  <c r="AB3332" i="2"/>
  <c r="AC3461" i="2"/>
  <c r="V2533" i="2"/>
  <c r="K967" i="2"/>
  <c r="AH4095" i="2"/>
  <c r="J762" i="2"/>
  <c r="U2397" i="2"/>
  <c r="AC3409" i="2"/>
  <c r="AF3811" i="2"/>
  <c r="AF3839" i="2"/>
  <c r="AA42" i="2"/>
  <c r="AJ4349" i="2"/>
  <c r="AB3299" i="2"/>
  <c r="O1534" i="2"/>
  <c r="AC3416" i="2"/>
  <c r="AA3215" i="2"/>
  <c r="W2662" i="2"/>
  <c r="AJ4317" i="2"/>
  <c r="AG3976" i="2"/>
  <c r="AF3850" i="2"/>
  <c r="AF3844" i="2"/>
  <c r="T2268" i="2"/>
  <c r="N1390" i="2"/>
  <c r="AJ4344" i="2"/>
  <c r="AE3719" i="2"/>
  <c r="AJ4312" i="2"/>
  <c r="X2820" i="2"/>
  <c r="X2826" i="2"/>
  <c r="W2651" i="2"/>
  <c r="O1545" i="2"/>
  <c r="Y2954" i="2"/>
  <c r="T2281" i="2"/>
  <c r="AA3214" i="2"/>
  <c r="AI4188" i="2"/>
  <c r="Y2902" i="2"/>
  <c r="X2780" i="2"/>
  <c r="Y2962" i="2"/>
  <c r="Y2957" i="2"/>
  <c r="Y2947" i="2"/>
  <c r="Y2896" i="2"/>
  <c r="AI4219" i="2"/>
  <c r="R1981" i="2"/>
  <c r="AF3838" i="2"/>
  <c r="AD3550" i="2"/>
  <c r="AA3167" i="2"/>
  <c r="AA3152" i="2"/>
  <c r="Z3029" i="2"/>
  <c r="AE3723" i="2"/>
  <c r="AE3676" i="2"/>
  <c r="AE3710" i="2"/>
  <c r="AE3684" i="2"/>
  <c r="AF3843" i="2"/>
  <c r="Q1831" i="2"/>
  <c r="N1400" i="2"/>
  <c r="S2118" i="2"/>
  <c r="AJ4296" i="2"/>
  <c r="AH4104" i="2"/>
  <c r="V2521" i="2"/>
  <c r="AH4091" i="2"/>
  <c r="V2518" i="2"/>
  <c r="L1111" i="2"/>
  <c r="AG3932" i="2"/>
  <c r="V2540" i="2"/>
  <c r="AH4066" i="2"/>
  <c r="X2821" i="2"/>
  <c r="AC3424" i="2"/>
  <c r="K956" i="2"/>
  <c r="AH42" i="2"/>
  <c r="O1535" i="2"/>
  <c r="T2283" i="2"/>
  <c r="W2704" i="2"/>
  <c r="W2699" i="2"/>
  <c r="AE3721" i="2"/>
  <c r="AB3337" i="2"/>
  <c r="Y2912" i="2"/>
  <c r="P1692" i="2"/>
  <c r="AA3210" i="2"/>
  <c r="AB3341" i="2"/>
  <c r="O1546" i="2"/>
  <c r="AA3211" i="2"/>
  <c r="Z3042" i="2"/>
  <c r="X2771" i="2"/>
  <c r="AF3801" i="2"/>
  <c r="N1391" i="2"/>
  <c r="X2831" i="2"/>
  <c r="U2412" i="2"/>
  <c r="V2517" i="2"/>
  <c r="AH4062" i="2"/>
  <c r="X2798" i="2"/>
  <c r="AA3175" i="2"/>
  <c r="T2269" i="2"/>
  <c r="Y2921" i="2"/>
  <c r="T2259" i="2"/>
  <c r="T2287" i="2"/>
  <c r="O1540" i="2"/>
  <c r="AD3531" i="2"/>
  <c r="AC3425" i="2"/>
  <c r="Z3077" i="2"/>
  <c r="AC3464" i="2"/>
  <c r="AJ4315" i="2"/>
  <c r="X2829" i="2"/>
  <c r="X2777" i="2"/>
  <c r="W2657" i="2"/>
  <c r="O1542" i="2"/>
  <c r="AD3551" i="2"/>
  <c r="AD3548" i="2"/>
  <c r="AA3205" i="2"/>
  <c r="AA3204" i="2"/>
  <c r="AI4222" i="2"/>
  <c r="Y2911" i="2"/>
  <c r="T2282" i="2"/>
  <c r="X2827" i="2"/>
  <c r="Y2922" i="2"/>
  <c r="X2794" i="2"/>
  <c r="Y2908" i="2"/>
  <c r="P1678" i="2"/>
  <c r="Z3051" i="2"/>
  <c r="AC3410" i="2"/>
  <c r="Y2955" i="2"/>
  <c r="AD3541" i="2"/>
  <c r="M1256" i="2"/>
  <c r="X2793" i="2"/>
  <c r="S2115" i="2"/>
  <c r="S2125" i="2"/>
  <c r="Z3074" i="2"/>
  <c r="AE3680" i="2"/>
  <c r="AE3681" i="2"/>
  <c r="AE3686" i="2"/>
  <c r="U403" i="2"/>
  <c r="Q1826" i="2"/>
  <c r="AH4060" i="2"/>
  <c r="U396" i="2"/>
  <c r="U398" i="2"/>
  <c r="L1193" i="2"/>
  <c r="V518" i="2"/>
  <c r="V523" i="2"/>
  <c r="Z3086" i="2"/>
  <c r="U390" i="2"/>
  <c r="M1341" i="2"/>
  <c r="M1347" i="2"/>
  <c r="V516" i="2"/>
  <c r="AE3716" i="2"/>
  <c r="U392" i="2"/>
  <c r="U394" i="2"/>
  <c r="AI4225" i="2"/>
  <c r="AC3459" i="2"/>
  <c r="T2277" i="2"/>
  <c r="AG3973" i="2"/>
  <c r="AB3333" i="2"/>
  <c r="AA3176" i="2"/>
  <c r="Z3030" i="2"/>
  <c r="AB3279" i="2"/>
  <c r="AB3336" i="2"/>
  <c r="AI4173" i="2"/>
  <c r="AJ4356" i="2"/>
  <c r="AJ4291" i="2"/>
  <c r="AB3296" i="2"/>
  <c r="V2522" i="2"/>
  <c r="AB3338" i="2"/>
  <c r="U2391" i="2"/>
  <c r="AI42" i="2"/>
  <c r="AC3457" i="2"/>
  <c r="T2263" i="2"/>
  <c r="O1541" i="2"/>
  <c r="AI4169" i="2"/>
  <c r="AG3942" i="2"/>
  <c r="AH4098" i="2"/>
  <c r="V2541" i="2"/>
  <c r="L1102" i="2"/>
  <c r="U2417" i="2"/>
  <c r="K966" i="2"/>
  <c r="AJ4348" i="2"/>
  <c r="AG3931" i="2"/>
  <c r="V2545" i="2"/>
  <c r="AC3468" i="2"/>
  <c r="AC3486" i="2" s="1"/>
  <c r="AD3396" i="2" s="1"/>
  <c r="AC3402" i="2"/>
  <c r="AA3154" i="2"/>
  <c r="X2834" i="2"/>
  <c r="T2278" i="2"/>
  <c r="AJ4318" i="2"/>
  <c r="K959" i="2"/>
  <c r="W2697" i="2"/>
  <c r="W2707" i="2"/>
  <c r="V2524" i="2"/>
  <c r="U2415" i="2"/>
  <c r="AG3938" i="2"/>
  <c r="AA3173" i="2"/>
  <c r="W2669" i="2"/>
  <c r="AA3160" i="2"/>
  <c r="O1536" i="2"/>
  <c r="AB3284" i="2"/>
  <c r="AH4096" i="2"/>
  <c r="U2390" i="2"/>
  <c r="AJ42" i="2"/>
  <c r="AB3293" i="2"/>
  <c r="X2825" i="2"/>
  <c r="AB3275" i="2"/>
  <c r="Y2956" i="2"/>
  <c r="Y2915" i="2"/>
  <c r="X2835" i="2"/>
  <c r="Y2923" i="2"/>
  <c r="X2828" i="2"/>
  <c r="AG3941" i="2"/>
  <c r="J817" i="2"/>
  <c r="X2833" i="2"/>
  <c r="T2289" i="2"/>
  <c r="T2267" i="2"/>
  <c r="AJ4346" i="2"/>
  <c r="R1982" i="2"/>
  <c r="R1983" i="2"/>
  <c r="X2779" i="2"/>
  <c r="Q1837" i="2"/>
  <c r="O1533" i="2"/>
  <c r="Z3052" i="2"/>
  <c r="Z3106" i="2" s="1"/>
  <c r="AA3016" i="2" s="1"/>
  <c r="S2119" i="2"/>
  <c r="AD3542" i="2"/>
  <c r="Z3082" i="2"/>
  <c r="AA3169" i="2"/>
  <c r="Y2951" i="2"/>
  <c r="Y2920" i="2"/>
  <c r="X2785" i="2"/>
  <c r="P1684" i="2"/>
  <c r="Y2917" i="2"/>
  <c r="P1683" i="2"/>
  <c r="AB3286" i="2"/>
  <c r="AC3465" i="2"/>
  <c r="R1971" i="2"/>
  <c r="Y2895" i="2"/>
  <c r="M694" i="2"/>
  <c r="AA3162" i="2"/>
  <c r="S2126" i="2"/>
  <c r="AA3155" i="2"/>
  <c r="Z3045" i="2"/>
  <c r="AE3712" i="2"/>
  <c r="AE3677" i="2"/>
  <c r="AE3724" i="2"/>
  <c r="AE3683" i="2"/>
  <c r="AJ4302" i="2"/>
  <c r="AI4182" i="2"/>
  <c r="U2405" i="2"/>
  <c r="AJ4303" i="2"/>
  <c r="R1973" i="2"/>
  <c r="V2544" i="2"/>
  <c r="AI4176" i="2"/>
  <c r="X2791" i="2"/>
  <c r="Q1834" i="2"/>
  <c r="AC3412" i="2"/>
  <c r="AG3970" i="2"/>
  <c r="AC3430" i="2"/>
  <c r="S2123" i="2"/>
  <c r="AJ4300" i="2"/>
  <c r="AJ4298" i="2"/>
  <c r="Q1833" i="2"/>
  <c r="AH4067" i="2"/>
  <c r="X2786" i="2"/>
  <c r="W2663" i="2"/>
  <c r="AB3281" i="2"/>
  <c r="AB3301" i="2"/>
  <c r="V2538" i="2"/>
  <c r="AG3975" i="2"/>
  <c r="V2534" i="2"/>
  <c r="S2122" i="2"/>
  <c r="P1688" i="2"/>
  <c r="AF3802" i="2"/>
  <c r="U2406" i="2"/>
  <c r="AI4171" i="2"/>
  <c r="U2416" i="2"/>
  <c r="AH4059" i="2"/>
  <c r="AG3937" i="2"/>
  <c r="AJ4319" i="2"/>
  <c r="AG42" i="2"/>
  <c r="Q1825" i="2"/>
  <c r="Y2904" i="2"/>
  <c r="AB3343" i="2"/>
  <c r="AB3330" i="2"/>
  <c r="K968" i="2"/>
  <c r="AA3203" i="2"/>
  <c r="AH4105" i="2"/>
  <c r="X2774" i="2"/>
  <c r="W2701" i="2"/>
  <c r="W2708" i="2"/>
  <c r="AB3295" i="2"/>
  <c r="X2822" i="2"/>
  <c r="AI4191" i="2"/>
  <c r="AD3556" i="2"/>
  <c r="R1977" i="2"/>
  <c r="W2658" i="2"/>
  <c r="AG3969" i="2"/>
  <c r="AB3298" i="2"/>
  <c r="M1244" i="2"/>
  <c r="AJ4316" i="2"/>
  <c r="AB3280" i="2"/>
  <c r="X2788" i="2"/>
  <c r="AI4220" i="2"/>
  <c r="V2526" i="2"/>
  <c r="N1397" i="2"/>
  <c r="AJ4347" i="2"/>
  <c r="V2515" i="2"/>
  <c r="X2781" i="2"/>
  <c r="AI4226" i="2"/>
  <c r="AI4227" i="2"/>
  <c r="AG3940" i="2"/>
  <c r="Q1827" i="2"/>
  <c r="V36" i="2"/>
  <c r="N1398" i="2"/>
  <c r="Y2914" i="2"/>
  <c r="X2795" i="2"/>
  <c r="Y2905" i="2"/>
  <c r="K957" i="2"/>
  <c r="AH4097" i="2"/>
  <c r="AB3302" i="2"/>
  <c r="AB3297" i="2"/>
  <c r="X2769" i="2"/>
  <c r="AJ4352" i="2"/>
  <c r="AJ4311" i="2"/>
  <c r="AH4069" i="2"/>
  <c r="R1980" i="2"/>
  <c r="X2830" i="2"/>
  <c r="K960" i="2"/>
  <c r="Q1836" i="2"/>
  <c r="T2270" i="2"/>
  <c r="Z3035" i="2"/>
  <c r="AI4218" i="2"/>
  <c r="O1548" i="2"/>
  <c r="P1682" i="2"/>
  <c r="P1687" i="2"/>
  <c r="T2285" i="2"/>
  <c r="X2792" i="2"/>
  <c r="Y2961" i="2"/>
  <c r="AI4186" i="2"/>
  <c r="R1970" i="2"/>
  <c r="AI4223" i="2"/>
  <c r="AD3529" i="2"/>
  <c r="W2671" i="2"/>
  <c r="Z3049" i="2"/>
  <c r="AE3720" i="2"/>
  <c r="AE3718" i="2"/>
  <c r="AE3717" i="2"/>
  <c r="T2272" i="2"/>
  <c r="M1335" i="2"/>
  <c r="L1196" i="2"/>
  <c r="M1258" i="2"/>
  <c r="M1338" i="2"/>
  <c r="K962" i="2"/>
  <c r="AC3467" i="2"/>
  <c r="AC3485" i="2" s="1"/>
  <c r="AD3395" i="2" s="1"/>
  <c r="V530" i="2"/>
  <c r="P1689" i="2"/>
  <c r="V529" i="2"/>
  <c r="V526" i="2"/>
  <c r="M1342" i="2"/>
  <c r="M1337" i="2"/>
  <c r="V519" i="2"/>
  <c r="L1202" i="2"/>
  <c r="M1336" i="2"/>
  <c r="AI4230" i="2"/>
  <c r="L1099" i="2"/>
  <c r="AG3972" i="2"/>
  <c r="AA3170" i="2"/>
  <c r="AJ4313" i="2"/>
  <c r="AI4229" i="2"/>
  <c r="V2523" i="2"/>
  <c r="S2114" i="2"/>
  <c r="Q1824" i="2"/>
  <c r="R1975" i="2"/>
  <c r="AA3178" i="2"/>
  <c r="N1394" i="2"/>
  <c r="AJ4304" i="2"/>
  <c r="AJ4299" i="2"/>
  <c r="Y2900" i="2"/>
  <c r="AF3841" i="2"/>
  <c r="T36" i="2"/>
  <c r="AI4183" i="2"/>
  <c r="AB3306" i="2"/>
  <c r="AA3216" i="2"/>
  <c r="U2388" i="2"/>
  <c r="AB3307" i="2"/>
  <c r="P1679" i="2"/>
  <c r="AF3804" i="2"/>
  <c r="AA3156" i="2"/>
  <c r="AI4170" i="2"/>
  <c r="AI4174" i="2"/>
  <c r="U2408" i="2"/>
  <c r="AG3974" i="2"/>
  <c r="AF3848" i="2"/>
  <c r="V2539" i="2"/>
  <c r="V42" i="2"/>
  <c r="O1547" i="2"/>
  <c r="AH4099" i="2"/>
  <c r="Q1829" i="2"/>
  <c r="AI4187" i="2"/>
  <c r="AB3277" i="2"/>
  <c r="AA3153" i="2"/>
  <c r="X42" i="2"/>
  <c r="AG3967" i="2"/>
  <c r="K961" i="2"/>
  <c r="W2706" i="2"/>
  <c r="W2696" i="2"/>
  <c r="AG3930" i="2"/>
  <c r="AD3555" i="2"/>
  <c r="K955" i="2"/>
  <c r="V2525" i="2"/>
  <c r="R1969" i="2"/>
  <c r="AA3208" i="2"/>
  <c r="U2398" i="2"/>
  <c r="N1403" i="2"/>
  <c r="K954" i="2"/>
  <c r="AG3939" i="2"/>
  <c r="AD42" i="2"/>
  <c r="M1253" i="2"/>
  <c r="AJ4359" i="2"/>
  <c r="V2520" i="2"/>
  <c r="AH4103" i="2"/>
  <c r="L1110" i="2"/>
  <c r="J757" i="2"/>
  <c r="Y2919" i="2"/>
  <c r="AD3536" i="2"/>
  <c r="AJ4322" i="2"/>
  <c r="L1100" i="2"/>
  <c r="T2288" i="2"/>
  <c r="AH4092" i="2"/>
  <c r="N1392" i="2"/>
  <c r="T2290" i="2"/>
  <c r="U2392" i="2"/>
  <c r="U2394" i="2"/>
  <c r="N1389" i="2"/>
  <c r="Q1832" i="2"/>
  <c r="AA3179" i="2"/>
  <c r="K958" i="2"/>
  <c r="AC3469" i="2"/>
  <c r="AG3936" i="2"/>
  <c r="AJ4323" i="2"/>
  <c r="AJ4314" i="2"/>
  <c r="Z3044" i="2"/>
  <c r="X2790" i="2"/>
  <c r="R1974" i="2"/>
  <c r="T2284" i="2"/>
  <c r="AI4224" i="2"/>
  <c r="P1693" i="2"/>
  <c r="Y2898" i="2"/>
  <c r="T2266" i="2"/>
  <c r="X2823" i="2"/>
  <c r="X2770" i="2"/>
  <c r="Y2925" i="2"/>
  <c r="Y2903" i="2"/>
  <c r="AF3815" i="2"/>
  <c r="AD3533" i="2"/>
  <c r="Z3078" i="2"/>
  <c r="Z3028" i="2"/>
  <c r="AE3715" i="2"/>
  <c r="AE3711" i="2"/>
  <c r="P1685" i="2"/>
  <c r="AE3682" i="2"/>
  <c r="W2653" i="2"/>
  <c r="W2647" i="2"/>
  <c r="AA3157" i="2"/>
  <c r="AG3971" i="2"/>
  <c r="AJ4351" i="2"/>
  <c r="AB3288" i="2"/>
  <c r="AI4195" i="2"/>
  <c r="AJ4353" i="2"/>
  <c r="T2265" i="2"/>
  <c r="AA3212" i="2"/>
  <c r="AG3968" i="2"/>
  <c r="AI4175" i="2"/>
  <c r="AG3928" i="2"/>
  <c r="W2652" i="2"/>
  <c r="S2127" i="2"/>
  <c r="AG3933" i="2"/>
  <c r="W36" i="2"/>
  <c r="Z3047" i="2"/>
  <c r="T2264" i="2"/>
  <c r="Q1828" i="2"/>
  <c r="X2832" i="2"/>
  <c r="W2702" i="2"/>
  <c r="AH4068" i="2"/>
  <c r="Y2918" i="2"/>
  <c r="N1402" i="2"/>
  <c r="T2279" i="2"/>
  <c r="AI4194" i="2"/>
  <c r="AC3470" i="2"/>
  <c r="T2261" i="2"/>
  <c r="U2395" i="2"/>
  <c r="R1978" i="2"/>
  <c r="W2661" i="2"/>
  <c r="K963" i="2"/>
  <c r="AI4228" i="2"/>
  <c r="AJ4345" i="2"/>
  <c r="W2664" i="2"/>
  <c r="AH4056" i="2"/>
  <c r="AF3847" i="2"/>
  <c r="AB3334" i="2"/>
  <c r="W2672" i="2"/>
  <c r="AB3342" i="2"/>
  <c r="AE3714" i="2"/>
  <c r="AC3405" i="2"/>
  <c r="AF3814" i="2"/>
  <c r="Z3046" i="2"/>
  <c r="Z3076" i="2"/>
  <c r="AC3415" i="2"/>
  <c r="X2824" i="2"/>
  <c r="X2772" i="2"/>
  <c r="W2648" i="2"/>
  <c r="AA3165" i="2"/>
  <c r="AD3561" i="2"/>
  <c r="AD3560" i="2"/>
  <c r="X2775" i="2"/>
  <c r="AA3168" i="2"/>
  <c r="AI4189" i="2"/>
  <c r="Y2913" i="2"/>
  <c r="P1686" i="2"/>
  <c r="AA3166" i="2"/>
  <c r="P1690" i="2"/>
  <c r="Y2907" i="2"/>
  <c r="P1681" i="2"/>
  <c r="Y2948" i="2"/>
  <c r="R1976" i="2"/>
  <c r="S2116" i="2"/>
  <c r="AA3174" i="2"/>
  <c r="S2117" i="2"/>
  <c r="Z3026" i="2"/>
  <c r="Z3027" i="2"/>
  <c r="AE3675" i="2"/>
  <c r="AE3722" i="2"/>
  <c r="AE3678" i="2"/>
  <c r="U399" i="2"/>
  <c r="U389" i="2"/>
  <c r="V522" i="2"/>
  <c r="AG3929" i="2"/>
  <c r="V521" i="2"/>
  <c r="AJ4321" i="2"/>
  <c r="L1104" i="2"/>
  <c r="V528" i="2"/>
  <c r="L1191" i="2"/>
  <c r="X2776" i="2"/>
  <c r="U391" i="2"/>
  <c r="W2644" i="2"/>
  <c r="V520" i="2"/>
  <c r="V524" i="2"/>
  <c r="U393" i="2"/>
  <c r="L1203" i="2"/>
  <c r="AB3287" i="2"/>
  <c r="U2400" i="2"/>
  <c r="AI4192" i="2"/>
  <c r="AE42" i="2"/>
  <c r="AA3150" i="2"/>
  <c r="U2418" i="2"/>
  <c r="AJ4297" i="2"/>
  <c r="AH4101" i="2"/>
  <c r="AG3965" i="2"/>
  <c r="V2519" i="2"/>
  <c r="AG3977" i="2"/>
  <c r="Y2953" i="2"/>
  <c r="W2646" i="2"/>
  <c r="AA3172" i="2"/>
  <c r="AC42" i="2"/>
  <c r="AI4190" i="2"/>
  <c r="AI4166" i="2"/>
  <c r="AI4177" i="2"/>
  <c r="U2409" i="2"/>
  <c r="AB3289" i="2"/>
  <c r="AH4102" i="2"/>
  <c r="AC3420" i="2"/>
  <c r="AD3552" i="2"/>
  <c r="V2535" i="2"/>
  <c r="AB3335" i="2"/>
  <c r="AI4196" i="2"/>
  <c r="AH4065" i="2"/>
  <c r="W2668" i="2"/>
  <c r="K965" i="2"/>
  <c r="V2542" i="2"/>
  <c r="W2705" i="2"/>
  <c r="W2695" i="2"/>
  <c r="AH4063" i="2"/>
  <c r="U2414" i="2"/>
  <c r="AB3294" i="2"/>
  <c r="AD3557" i="2"/>
  <c r="X2796" i="2"/>
  <c r="U2410" i="2"/>
  <c r="AH4064" i="2"/>
  <c r="V2527" i="2"/>
  <c r="AB3285" i="2"/>
  <c r="AB3305" i="2"/>
  <c r="W2665" i="2"/>
  <c r="U2396" i="2"/>
  <c r="AJ4350" i="2"/>
  <c r="Q1838" i="2"/>
  <c r="Q1830" i="2"/>
  <c r="U2393" i="2"/>
  <c r="AB3283" i="2"/>
  <c r="AF3846" i="2"/>
  <c r="Z3079" i="2"/>
  <c r="R1972" i="2"/>
  <c r="AB3339" i="2"/>
  <c r="AG3964" i="2"/>
  <c r="AB3303" i="2"/>
  <c r="V2536" i="2"/>
  <c r="AH4057" i="2"/>
  <c r="AE3687" i="2"/>
  <c r="AD3540" i="2"/>
  <c r="AB3331" i="2"/>
  <c r="L1109" i="2"/>
  <c r="Y2901" i="2"/>
  <c r="AB3300" i="2"/>
  <c r="X2799" i="2"/>
  <c r="AC3406" i="2"/>
  <c r="Z3043" i="2"/>
  <c r="AC3458" i="2"/>
  <c r="W2649" i="2"/>
  <c r="S2113" i="2"/>
  <c r="AD3558" i="2"/>
  <c r="X2797" i="2"/>
  <c r="AA3159" i="2"/>
  <c r="AI4231" i="2"/>
  <c r="Y2952" i="2"/>
  <c r="Y2893" i="2"/>
  <c r="AA3148" i="2"/>
  <c r="Y2949" i="2"/>
  <c r="Y2906" i="2"/>
  <c r="Y2926" i="2"/>
  <c r="Y2924" i="2"/>
  <c r="Y2950" i="2"/>
  <c r="Y2899" i="2"/>
  <c r="AF3810" i="2"/>
  <c r="AA3161" i="2"/>
  <c r="AA3206" i="2"/>
  <c r="S2120" i="2"/>
  <c r="Z3039" i="2"/>
  <c r="Z3093" i="2" s="1"/>
  <c r="AA3003" i="2" s="1"/>
  <c r="AE3685" i="2"/>
  <c r="AE3679" i="2"/>
  <c r="AE3688" i="2"/>
  <c r="U36" i="2"/>
  <c r="V2531" i="2"/>
  <c r="AJ4301" i="2"/>
  <c r="AA3158" i="2"/>
  <c r="AA3209" i="2"/>
  <c r="X36" i="2"/>
  <c r="O1538" i="2"/>
  <c r="W2660" i="2"/>
  <c r="N1396" i="2"/>
  <c r="U2411" i="2"/>
  <c r="T2273" i="2"/>
  <c r="T2280" i="2"/>
  <c r="U2413" i="2"/>
  <c r="AI4172" i="2"/>
  <c r="AI4178" i="2"/>
  <c r="W2654" i="2"/>
  <c r="W2670" i="2"/>
  <c r="U42" i="2"/>
  <c r="U2404" i="2"/>
  <c r="AB3282" i="2"/>
  <c r="V2543" i="2"/>
  <c r="W2645" i="2"/>
  <c r="AJ4309" i="2"/>
  <c r="W2650" i="2"/>
  <c r="W42" i="2"/>
  <c r="AB42" i="2"/>
  <c r="N1393" i="2"/>
  <c r="U2407" i="2"/>
  <c r="W2666" i="2"/>
  <c r="W2694" i="2"/>
  <c r="W2700" i="2"/>
  <c r="Q1835" i="2"/>
  <c r="O1543" i="2"/>
  <c r="AG3935" i="2"/>
  <c r="X2787" i="2"/>
  <c r="AJ4354" i="2"/>
  <c r="AG3966" i="2"/>
  <c r="AF3806" i="2"/>
  <c r="R1979" i="2"/>
  <c r="T2271" i="2"/>
  <c r="AC3404" i="2"/>
  <c r="AG3934" i="2"/>
  <c r="T2291" i="2"/>
  <c r="X2789" i="2"/>
  <c r="W2642" i="2"/>
  <c r="W2667" i="2"/>
  <c r="X2773" i="2"/>
  <c r="AA3171" i="2"/>
  <c r="AI4221" i="2"/>
  <c r="Y2897" i="2"/>
  <c r="Y2958" i="2"/>
  <c r="Y2916" i="2"/>
  <c r="P1691" i="2"/>
  <c r="Y2894" i="2"/>
  <c r="Y2960" i="2"/>
  <c r="R1968" i="2"/>
  <c r="AF3851" i="2"/>
  <c r="S2121" i="2"/>
  <c r="S2128" i="2"/>
  <c r="AA3180" i="2"/>
  <c r="Z3085" i="2"/>
  <c r="AE3713" i="2"/>
  <c r="AE3674" i="2"/>
  <c r="P1680" i="2"/>
  <c r="M1345" i="2"/>
  <c r="V517" i="2"/>
  <c r="Y2959" i="2"/>
  <c r="U402" i="2"/>
  <c r="U395" i="2"/>
  <c r="V527" i="2"/>
  <c r="AD3535" i="2"/>
  <c r="M1339" i="2"/>
  <c r="U400" i="2"/>
  <c r="AI4193" i="2"/>
  <c r="U401" i="2"/>
  <c r="L1195" i="2"/>
  <c r="M1344" i="2"/>
  <c r="AA3213" i="2"/>
  <c r="L1197" i="2"/>
  <c r="AB3340" i="2"/>
  <c r="U397" i="2"/>
  <c r="V525" i="2"/>
  <c r="N1399" i="2"/>
  <c r="O1634" i="44"/>
  <c r="O1635" i="44"/>
  <c r="O1638" i="44"/>
  <c r="Y49" i="44"/>
  <c r="AF49" i="44"/>
  <c r="R49" i="44"/>
  <c r="R47" i="44"/>
  <c r="O1637" i="44"/>
  <c r="O1625" i="44"/>
  <c r="O1632" i="44"/>
  <c r="P1779" i="44"/>
  <c r="U49" i="44"/>
  <c r="P1783" i="44"/>
  <c r="AN49" i="44"/>
  <c r="X49" i="44"/>
  <c r="P1775" i="44"/>
  <c r="AB47" i="44"/>
  <c r="S47" i="44"/>
  <c r="O1627" i="44"/>
  <c r="AI49" i="44"/>
  <c r="P1774" i="44"/>
  <c r="P47" i="44"/>
  <c r="AC49" i="44"/>
  <c r="Q49" i="44"/>
  <c r="AA49" i="44"/>
  <c r="W47" i="44"/>
  <c r="Z49" i="44"/>
  <c r="AC47" i="44"/>
  <c r="AE49" i="44"/>
  <c r="V47" i="44"/>
  <c r="AD49" i="44"/>
  <c r="T49" i="44"/>
  <c r="O49" i="44"/>
  <c r="P1781" i="44"/>
  <c r="AM49" i="44"/>
  <c r="W49" i="44"/>
  <c r="P1772" i="44"/>
  <c r="P1776" i="44"/>
  <c r="O1630" i="44"/>
  <c r="P1770" i="44"/>
  <c r="X47" i="44"/>
  <c r="O47" i="44"/>
  <c r="O1636" i="44"/>
  <c r="V49" i="44"/>
  <c r="AG49" i="44"/>
  <c r="O1626" i="44"/>
  <c r="AJ49" i="44"/>
  <c r="P1780" i="44"/>
  <c r="AB49" i="44"/>
  <c r="AA47" i="44"/>
  <c r="P1773" i="44"/>
  <c r="P1777" i="44"/>
  <c r="P49" i="44"/>
  <c r="S49" i="44"/>
  <c r="AL49" i="44"/>
  <c r="O1628" i="44"/>
  <c r="Q47" i="44"/>
  <c r="Z47" i="44"/>
  <c r="O1631" i="44"/>
  <c r="O1629" i="44"/>
  <c r="T47" i="44"/>
  <c r="AK49" i="44"/>
  <c r="P1771" i="44"/>
  <c r="P1782" i="44"/>
  <c r="U47" i="44"/>
  <c r="Y47" i="44"/>
  <c r="AD47" i="44"/>
  <c r="AH49" i="44"/>
  <c r="F58" i="96"/>
  <c r="AE152" i="44"/>
  <c r="AB146" i="44"/>
  <c r="AH152" i="44"/>
  <c r="AM294" i="6"/>
  <c r="Q145" i="44"/>
  <c r="Z156" i="44"/>
  <c r="AH302" i="6"/>
  <c r="AH298" i="6"/>
  <c r="AF147" i="44"/>
  <c r="O147" i="44"/>
  <c r="AG668" i="2"/>
  <c r="AB151" i="44"/>
  <c r="J763" i="2"/>
  <c r="AG667" i="2"/>
  <c r="AF154" i="44"/>
  <c r="AM78" i="9"/>
  <c r="AE694" i="2"/>
  <c r="U157" i="44"/>
  <c r="AH149" i="44"/>
  <c r="AG669" i="2"/>
  <c r="AF668" i="2"/>
  <c r="AF662" i="2"/>
  <c r="AF665" i="2"/>
  <c r="AH661" i="2"/>
  <c r="AG665" i="2"/>
  <c r="AG673" i="2"/>
  <c r="AF672" i="2"/>
  <c r="AF661" i="2"/>
  <c r="AH670" i="2"/>
  <c r="AH668" i="2"/>
  <c r="AG666" i="2"/>
  <c r="AF663" i="2"/>
  <c r="AH664" i="2"/>
  <c r="AH674" i="2"/>
  <c r="AH669" i="2"/>
  <c r="AG664" i="2"/>
  <c r="AG671" i="2"/>
  <c r="AH671" i="2"/>
  <c r="AH665" i="2"/>
  <c r="AH662" i="2"/>
  <c r="AH666" i="2"/>
  <c r="AG661" i="2"/>
  <c r="AG672" i="2"/>
  <c r="AG662" i="2"/>
  <c r="AF666" i="2"/>
  <c r="AH667" i="2"/>
  <c r="V156" i="44"/>
  <c r="W153" i="44"/>
  <c r="J764" i="44"/>
  <c r="AB145" i="44"/>
  <c r="AF151" i="44"/>
  <c r="U754" i="44"/>
  <c r="AA157" i="44"/>
  <c r="AM316" i="6"/>
  <c r="S158" i="44"/>
  <c r="AM312" i="6"/>
  <c r="Z145" i="44"/>
  <c r="AA146" i="44"/>
  <c r="O754" i="44"/>
  <c r="AE155" i="44"/>
  <c r="U149" i="44"/>
  <c r="Q159" i="44"/>
  <c r="AN308" i="6"/>
  <c r="Y154" i="44"/>
  <c r="O149" i="44"/>
  <c r="Q148" i="44"/>
  <c r="AF158" i="44"/>
  <c r="J759" i="2"/>
  <c r="AC160" i="44"/>
  <c r="AM302" i="6"/>
  <c r="X157" i="44"/>
  <c r="AM89" i="9"/>
  <c r="Z754" i="44"/>
  <c r="P157" i="44"/>
  <c r="J758" i="44"/>
  <c r="T156" i="44"/>
  <c r="AF155" i="44"/>
  <c r="AB148" i="44"/>
  <c r="AI308" i="6"/>
  <c r="Z149" i="44"/>
  <c r="P147" i="44"/>
  <c r="AB154" i="44"/>
  <c r="AJ320" i="6"/>
  <c r="Y152" i="44"/>
  <c r="Y157" i="44"/>
  <c r="T159" i="44"/>
  <c r="Z154" i="44"/>
  <c r="AD298" i="6"/>
  <c r="AE312" i="6"/>
  <c r="V148" i="44"/>
  <c r="U752" i="44"/>
  <c r="Q160" i="44"/>
  <c r="V160" i="44"/>
  <c r="AF661" i="44"/>
  <c r="AF492" i="5"/>
  <c r="S153" i="44"/>
  <c r="Q156" i="44"/>
  <c r="P145" i="44"/>
  <c r="AG663" i="44"/>
  <c r="AG494" i="5"/>
  <c r="AG674" i="44"/>
  <c r="AG505" i="5"/>
  <c r="AE150" i="44"/>
  <c r="Z157" i="44"/>
  <c r="U159" i="44"/>
  <c r="O145" i="44"/>
  <c r="AD147" i="44"/>
  <c r="AB752" i="44"/>
  <c r="Q149" i="44"/>
  <c r="AE158" i="44"/>
  <c r="Q151" i="44"/>
  <c r="AH312" i="6"/>
  <c r="O151" i="44"/>
  <c r="Y156" i="44"/>
  <c r="AB157" i="44"/>
  <c r="AA152" i="44"/>
  <c r="R154" i="44"/>
  <c r="AD159" i="44"/>
  <c r="AF663" i="44"/>
  <c r="AF494" i="5"/>
  <c r="AF674" i="44"/>
  <c r="AF505" i="5"/>
  <c r="AF667" i="44"/>
  <c r="AF498" i="5"/>
  <c r="X152" i="44"/>
  <c r="AG156" i="44"/>
  <c r="AH673" i="44"/>
  <c r="AH504" i="5"/>
  <c r="AH662" i="44"/>
  <c r="AH493" i="5"/>
  <c r="AH665" i="44"/>
  <c r="AH496" i="5"/>
  <c r="AG153" i="44"/>
  <c r="AA150" i="44"/>
  <c r="AI146" i="44"/>
  <c r="AH159" i="44"/>
  <c r="AF667" i="2"/>
  <c r="AC150" i="44"/>
  <c r="AG669" i="44"/>
  <c r="AG500" i="5"/>
  <c r="AG661" i="44"/>
  <c r="AG492" i="5"/>
  <c r="AG672" i="44"/>
  <c r="AG503" i="5"/>
  <c r="AG662" i="44"/>
  <c r="AG493" i="5"/>
  <c r="R153" i="44"/>
  <c r="Y158" i="44"/>
  <c r="AG152" i="44"/>
  <c r="W156" i="44"/>
  <c r="W160" i="44"/>
  <c r="Y754" i="44"/>
  <c r="O150" i="44"/>
  <c r="AE154" i="44"/>
  <c r="Q157" i="44"/>
  <c r="AH147" i="44"/>
  <c r="W146" i="44"/>
  <c r="P152" i="44"/>
  <c r="AI157" i="44"/>
  <c r="AD150" i="44"/>
  <c r="X154" i="44"/>
  <c r="AG147" i="44"/>
  <c r="V149" i="44"/>
  <c r="T150" i="44"/>
  <c r="W152" i="44"/>
  <c r="AF150" i="44"/>
  <c r="P150" i="44"/>
  <c r="AF673" i="44"/>
  <c r="AF504" i="5"/>
  <c r="AF669" i="44"/>
  <c r="AF500" i="5"/>
  <c r="AF671" i="44"/>
  <c r="AF502" i="5"/>
  <c r="AC754" i="44"/>
  <c r="AC154" i="44"/>
  <c r="AA151" i="44"/>
  <c r="AH663" i="44"/>
  <c r="AH494" i="5"/>
  <c r="AH666" i="44"/>
  <c r="AH497" i="5"/>
  <c r="AI153" i="44"/>
  <c r="P160" i="44"/>
  <c r="AH146" i="44"/>
  <c r="AB155" i="44"/>
  <c r="AG668" i="44"/>
  <c r="AG499" i="5"/>
  <c r="AI154" i="44"/>
  <c r="AH145" i="44"/>
  <c r="AD157" i="44"/>
  <c r="V152" i="44"/>
  <c r="X145" i="44"/>
  <c r="AF148" i="44"/>
  <c r="Z158" i="44"/>
  <c r="AG158" i="44"/>
  <c r="X151" i="44"/>
  <c r="AC145" i="44"/>
  <c r="O152" i="44"/>
  <c r="AF146" i="44"/>
  <c r="AI152" i="44"/>
  <c r="AD158" i="44"/>
  <c r="AG148" i="44"/>
  <c r="AF666" i="44"/>
  <c r="AF497" i="5"/>
  <c r="AH151" i="44"/>
  <c r="U146" i="44"/>
  <c r="T151" i="44"/>
  <c r="S156" i="44"/>
  <c r="AI150" i="44"/>
  <c r="AH673" i="2"/>
  <c r="AH667" i="44"/>
  <c r="AH498" i="5"/>
  <c r="AE151" i="44"/>
  <c r="U148" i="44"/>
  <c r="R160" i="44"/>
  <c r="AE146" i="44"/>
  <c r="Q152" i="44"/>
  <c r="AG667" i="44"/>
  <c r="AG498" i="5"/>
  <c r="AB754" i="44"/>
  <c r="R159" i="44"/>
  <c r="U155" i="44"/>
  <c r="AD145" i="44"/>
  <c r="P149" i="44"/>
  <c r="AF159" i="44"/>
  <c r="T754" i="44"/>
  <c r="V157" i="44"/>
  <c r="Y145" i="44"/>
  <c r="AD148" i="44"/>
  <c r="AM320" i="6"/>
  <c r="T158" i="44"/>
  <c r="AI159" i="44"/>
  <c r="AH661" i="44"/>
  <c r="AH492" i="5"/>
  <c r="U145" i="44"/>
  <c r="AF671" i="2"/>
  <c r="AF669" i="2"/>
  <c r="AC156" i="44"/>
  <c r="AG151" i="44"/>
  <c r="W157" i="44"/>
  <c r="Q153" i="44"/>
  <c r="O157" i="44"/>
  <c r="Q154" i="44"/>
  <c r="AG666" i="44"/>
  <c r="AG497" i="5"/>
  <c r="AG665" i="44"/>
  <c r="AG496" i="5"/>
  <c r="AG673" i="44"/>
  <c r="AG504" i="5"/>
  <c r="R152" i="44"/>
  <c r="R149" i="44"/>
  <c r="X153" i="44"/>
  <c r="AG155" i="44"/>
  <c r="AA155" i="44"/>
  <c r="AE160" i="44"/>
  <c r="AA156" i="44"/>
  <c r="AD152" i="44"/>
  <c r="O160" i="44"/>
  <c r="Y153" i="44"/>
  <c r="W145" i="44"/>
  <c r="AE157" i="44"/>
  <c r="AG146" i="44"/>
  <c r="AF670" i="44"/>
  <c r="AF501" i="5"/>
  <c r="AF664" i="44"/>
  <c r="AF495" i="5"/>
  <c r="W148" i="44"/>
  <c r="X155" i="44"/>
  <c r="Y148" i="44"/>
  <c r="AI158" i="44"/>
  <c r="AH663" i="2"/>
  <c r="AH670" i="44"/>
  <c r="AH501" i="5"/>
  <c r="AH668" i="44"/>
  <c r="AH499" i="5"/>
  <c r="V146" i="44"/>
  <c r="AF670" i="2"/>
  <c r="AA153" i="44"/>
  <c r="AC159" i="44"/>
  <c r="X146" i="44"/>
  <c r="X160" i="44"/>
  <c r="AG157" i="44"/>
  <c r="AH160" i="44"/>
  <c r="AG664" i="44"/>
  <c r="AG495" i="5"/>
  <c r="AG670" i="44"/>
  <c r="AG501" i="5"/>
  <c r="X150" i="44"/>
  <c r="P154" i="44"/>
  <c r="P156" i="44"/>
  <c r="AA754" i="44"/>
  <c r="V159" i="44"/>
  <c r="W754" i="44"/>
  <c r="AL302" i="6"/>
  <c r="AH150" i="44"/>
  <c r="R157" i="44"/>
  <c r="V153" i="44"/>
  <c r="T752" i="44"/>
  <c r="AG159" i="44"/>
  <c r="U153" i="44"/>
  <c r="R147" i="44"/>
  <c r="W150" i="44"/>
  <c r="AF668" i="44"/>
  <c r="AF499" i="5"/>
  <c r="AF662" i="44"/>
  <c r="AF493" i="5"/>
  <c r="U156" i="44"/>
  <c r="AH158" i="44"/>
  <c r="S147" i="44"/>
  <c r="W159" i="44"/>
  <c r="AF153" i="44"/>
  <c r="AH664" i="44"/>
  <c r="AH495" i="5"/>
  <c r="AH674" i="44"/>
  <c r="AH505" i="5"/>
  <c r="AH672" i="44"/>
  <c r="AH503" i="5"/>
  <c r="X156" i="44"/>
  <c r="AF674" i="2"/>
  <c r="AF664" i="2"/>
  <c r="U154" i="44"/>
  <c r="AC151" i="44"/>
  <c r="T160" i="44"/>
  <c r="Y155" i="44"/>
  <c r="AG150" i="44"/>
  <c r="X158" i="44"/>
  <c r="AD151" i="44"/>
  <c r="AD154" i="44"/>
  <c r="AG671" i="44"/>
  <c r="AG502" i="5"/>
  <c r="AC146" i="44"/>
  <c r="AI145" i="44"/>
  <c r="T154" i="44"/>
  <c r="O156" i="44"/>
  <c r="Y159" i="44"/>
  <c r="AH148" i="44"/>
  <c r="AF152" i="44"/>
  <c r="V145" i="44"/>
  <c r="AG149" i="44"/>
  <c r="T157" i="44"/>
  <c r="AC148" i="44"/>
  <c r="T155" i="44"/>
  <c r="S159" i="44"/>
  <c r="Z150" i="44"/>
  <c r="AC155" i="44"/>
  <c r="U158" i="44"/>
  <c r="AC158" i="44"/>
  <c r="AF672" i="44"/>
  <c r="AF503" i="5"/>
  <c r="AF665" i="44"/>
  <c r="AF496" i="5"/>
  <c r="R158" i="44"/>
  <c r="AB153" i="44"/>
  <c r="AI151" i="44"/>
  <c r="W158" i="44"/>
  <c r="AH672" i="2"/>
  <c r="AH671" i="44"/>
  <c r="AH502" i="5"/>
  <c r="AH669" i="44"/>
  <c r="AH500" i="5"/>
  <c r="AE149" i="44"/>
  <c r="AF673" i="2"/>
  <c r="Z146" i="44"/>
  <c r="Z152" i="44"/>
  <c r="P148" i="44"/>
  <c r="Z148" i="44"/>
  <c r="W147" i="44"/>
  <c r="AI149" i="44"/>
  <c r="U150" i="44"/>
  <c r="Q150" i="44"/>
  <c r="O759" i="44"/>
  <c r="Z159" i="44"/>
  <c r="P158" i="44"/>
  <c r="AB147" i="44"/>
  <c r="F143" i="96"/>
  <c r="AB149" i="44"/>
  <c r="M676" i="2"/>
  <c r="J762" i="44"/>
  <c r="AA149" i="44"/>
  <c r="AN294" i="6"/>
  <c r="T149" i="44"/>
  <c r="AD676" i="2"/>
  <c r="L694" i="2"/>
  <c r="J752" i="44"/>
  <c r="AE730" i="2"/>
  <c r="O154" i="44"/>
  <c r="J761" i="44"/>
  <c r="J765" i="44"/>
  <c r="W752" i="44"/>
  <c r="Z730" i="2"/>
  <c r="S694" i="2"/>
  <c r="Z694" i="2"/>
  <c r="J763" i="44"/>
  <c r="R676" i="2"/>
  <c r="AB440" i="2"/>
  <c r="AH440" i="2"/>
  <c r="K694" i="2"/>
  <c r="O694" i="2"/>
  <c r="J756" i="44"/>
  <c r="Y676" i="2"/>
  <c r="W694" i="2"/>
  <c r="Y440" i="2"/>
  <c r="AJ730" i="2"/>
  <c r="S2068" i="44"/>
  <c r="J912" i="44"/>
  <c r="AA139" i="44"/>
  <c r="Y2971" i="44"/>
  <c r="V2598" i="44"/>
  <c r="Y127" i="44"/>
  <c r="Y313" i="44"/>
  <c r="AD136" i="44"/>
  <c r="O293" i="44"/>
  <c r="AD129" i="44"/>
  <c r="K1048" i="44"/>
  <c r="W312" i="6"/>
  <c r="AF138" i="44"/>
  <c r="Y626" i="44"/>
  <c r="AC135" i="44"/>
  <c r="X638" i="44"/>
  <c r="AC3482" i="44"/>
  <c r="AI4243" i="44"/>
  <c r="R2062" i="44"/>
  <c r="AA133" i="44"/>
  <c r="W2719" i="44"/>
  <c r="X132" i="44"/>
  <c r="AI142" i="44"/>
  <c r="AJ4294" i="2"/>
  <c r="AG129" i="44"/>
  <c r="U135" i="44"/>
  <c r="V37" i="44"/>
  <c r="M636" i="44"/>
  <c r="V2587" i="44"/>
  <c r="AF298" i="6"/>
  <c r="AI42" i="44"/>
  <c r="T494" i="2"/>
  <c r="U388" i="2"/>
  <c r="AE626" i="44"/>
  <c r="AK320" i="6"/>
  <c r="O639" i="44"/>
  <c r="U2464" i="44"/>
  <c r="Z3106" i="44"/>
  <c r="AJ4365" i="44"/>
  <c r="R1661" i="44"/>
  <c r="AE140" i="44"/>
  <c r="X136" i="44"/>
  <c r="T302" i="6"/>
  <c r="AA3234" i="44"/>
  <c r="M1341" i="44"/>
  <c r="AG132" i="44"/>
  <c r="AA129" i="44"/>
  <c r="R2071" i="44"/>
  <c r="S2190" i="44"/>
  <c r="AB3292" i="2"/>
  <c r="AB694" i="2"/>
  <c r="AC3484" i="44"/>
  <c r="AC136" i="44"/>
  <c r="K637" i="44"/>
  <c r="V142" i="44"/>
  <c r="W634" i="44"/>
  <c r="AN4832" i="44"/>
  <c r="AI638" i="44"/>
  <c r="AE141" i="44"/>
  <c r="W36" i="44"/>
  <c r="M635" i="44"/>
  <c r="Z3054" i="44"/>
  <c r="J907" i="44"/>
  <c r="Y625" i="44"/>
  <c r="S168" i="6"/>
  <c r="AE638" i="44"/>
  <c r="U712" i="44"/>
  <c r="S712" i="44"/>
  <c r="AB3346" i="44"/>
  <c r="AB3290" i="44"/>
  <c r="AJ302" i="6"/>
  <c r="M638" i="44"/>
  <c r="O128" i="44"/>
  <c r="O1537" i="2"/>
  <c r="AI440" i="2"/>
  <c r="N1486" i="44"/>
  <c r="T2276" i="2"/>
  <c r="T694" i="2"/>
  <c r="AC626" i="44"/>
  <c r="S676" i="2"/>
  <c r="Q125" i="44"/>
  <c r="U42" i="44"/>
  <c r="AF137" i="44"/>
  <c r="P1694" i="44"/>
  <c r="P1768" i="44"/>
  <c r="AE147" i="44"/>
  <c r="AC140" i="44"/>
  <c r="R128" i="44"/>
  <c r="U37" i="44"/>
  <c r="Q138" i="44"/>
  <c r="AF302" i="6"/>
  <c r="AG154" i="44"/>
  <c r="V2516" i="2"/>
  <c r="AL308" i="6"/>
  <c r="Y42" i="44"/>
  <c r="V135" i="44"/>
  <c r="J676" i="2"/>
  <c r="J750" i="2"/>
  <c r="J808" i="2"/>
  <c r="J909" i="44"/>
  <c r="AC3473" i="44"/>
  <c r="AC3417" i="44"/>
  <c r="P138" i="44"/>
  <c r="AA694" i="2"/>
  <c r="J754" i="44"/>
  <c r="AJ50" i="44"/>
  <c r="Q131" i="44"/>
  <c r="AA168" i="6"/>
  <c r="AJ138" i="44"/>
  <c r="N639" i="44"/>
  <c r="W128" i="44"/>
  <c r="L639" i="44"/>
  <c r="AI4239" i="44"/>
  <c r="J905" i="44"/>
  <c r="AF133" i="44"/>
  <c r="U147" i="44"/>
  <c r="Z3022" i="2"/>
  <c r="AH142" i="44"/>
  <c r="R131" i="44"/>
  <c r="AL312" i="6"/>
  <c r="Y134" i="44"/>
  <c r="S2196" i="44"/>
  <c r="R138" i="44"/>
  <c r="AN213" i="9"/>
  <c r="AN224" i="9"/>
  <c r="AN223" i="9"/>
  <c r="AN205" i="9"/>
  <c r="AN204" i="9"/>
  <c r="AN226" i="9"/>
  <c r="AN206" i="9"/>
  <c r="AN225" i="9"/>
  <c r="AN238" i="9"/>
  <c r="T2330" i="44"/>
  <c r="T2274" i="44"/>
  <c r="I14" i="96"/>
  <c r="AL11" i="52"/>
  <c r="AL11" i="59"/>
  <c r="AI712" i="44"/>
  <c r="AE183" i="6"/>
  <c r="Z179" i="44"/>
  <c r="T137" i="44"/>
  <c r="W2715" i="44"/>
  <c r="AK4475" i="44"/>
  <c r="AK718" i="44"/>
  <c r="AK4471" i="44"/>
  <c r="AK714" i="44"/>
  <c r="AK712" i="5"/>
  <c r="AF638" i="44"/>
  <c r="AH132" i="44"/>
  <c r="Z676" i="2"/>
  <c r="W168" i="6"/>
  <c r="X298" i="6"/>
  <c r="O140" i="44"/>
  <c r="AC141" i="44"/>
  <c r="O134" i="44"/>
  <c r="N638" i="44"/>
  <c r="AH320" i="6"/>
  <c r="U2403" i="2"/>
  <c r="U694" i="2"/>
  <c r="AC3474" i="44"/>
  <c r="N1482" i="44"/>
  <c r="AF320" i="6"/>
  <c r="AA3225" i="44"/>
  <c r="U137" i="44"/>
  <c r="S1679" i="5"/>
  <c r="S1669" i="5"/>
  <c r="T398" i="44"/>
  <c r="S2191" i="44"/>
  <c r="X636" i="44"/>
  <c r="AI43" i="44"/>
  <c r="X626" i="44"/>
  <c r="V2596" i="44"/>
  <c r="AI132" i="44"/>
  <c r="AJ4369" i="44"/>
  <c r="AE142" i="44"/>
  <c r="Z440" i="44"/>
  <c r="T140" i="44"/>
  <c r="T147" i="44"/>
  <c r="AH156" i="44"/>
  <c r="R2067" i="44"/>
  <c r="AD128" i="44"/>
  <c r="AH137" i="44"/>
  <c r="AD135" i="44"/>
  <c r="AA42" i="44"/>
  <c r="AE313" i="44"/>
  <c r="AE127" i="44"/>
  <c r="X147" i="44"/>
  <c r="W125" i="44"/>
  <c r="AI4240" i="44"/>
  <c r="N1485" i="44"/>
  <c r="AH129" i="44"/>
  <c r="T638" i="44"/>
  <c r="T183" i="6"/>
  <c r="N1491" i="44"/>
  <c r="AG130" i="44"/>
  <c r="Q1926" i="44"/>
  <c r="V2599" i="44"/>
  <c r="L1114" i="44"/>
  <c r="L1188" i="44"/>
  <c r="Z3093" i="44"/>
  <c r="T132" i="44"/>
  <c r="T294" i="6"/>
  <c r="AE179" i="44"/>
  <c r="AJ4373" i="44"/>
  <c r="T313" i="44"/>
  <c r="T127" i="44"/>
  <c r="T393" i="44"/>
  <c r="AB3352" i="44"/>
  <c r="O287" i="44"/>
  <c r="AD133" i="44"/>
  <c r="O139" i="44"/>
  <c r="AD134" i="44"/>
  <c r="W130" i="44"/>
  <c r="AJ4292" i="2"/>
  <c r="K1047" i="44"/>
  <c r="S638" i="44"/>
  <c r="V141" i="44"/>
  <c r="AI302" i="6"/>
  <c r="Q1917" i="44"/>
  <c r="V634" i="44"/>
  <c r="K800" i="44"/>
  <c r="Z136" i="44"/>
  <c r="W2721" i="44"/>
  <c r="J712" i="44"/>
  <c r="Z142" i="44"/>
  <c r="Q1723" i="5"/>
  <c r="Q1714" i="5"/>
  <c r="AA131" i="44"/>
  <c r="Y440" i="44"/>
  <c r="AN320" i="6"/>
  <c r="AI168" i="6"/>
  <c r="R2072" i="44"/>
  <c r="V313" i="44"/>
  <c r="V127" i="44"/>
  <c r="AF130" i="44"/>
  <c r="AH128" i="44"/>
  <c r="T402" i="44"/>
  <c r="T634" i="44"/>
  <c r="AJ676" i="2"/>
  <c r="AJ4290" i="2"/>
  <c r="Q1928" i="44"/>
  <c r="AI4242" i="44"/>
  <c r="V36" i="44"/>
  <c r="AC3483" i="44"/>
  <c r="L1196" i="44"/>
  <c r="K636" i="44"/>
  <c r="L1192" i="44"/>
  <c r="AA637" i="44"/>
  <c r="X2853" i="44"/>
  <c r="V529" i="44"/>
  <c r="AC3488" i="44"/>
  <c r="F37" i="96"/>
  <c r="U140" i="44"/>
  <c r="AK308" i="6"/>
  <c r="AG313" i="44"/>
  <c r="AG127" i="44"/>
  <c r="Y142" i="44"/>
  <c r="U637" i="44"/>
  <c r="AH179" i="44"/>
  <c r="X2784" i="2"/>
  <c r="X694" i="2"/>
  <c r="AF37" i="44"/>
  <c r="J760" i="44"/>
  <c r="Q1922" i="44"/>
  <c r="Q639" i="44"/>
  <c r="AI141" i="44"/>
  <c r="AB137" i="44"/>
  <c r="AD637" i="44"/>
  <c r="Z168" i="6"/>
  <c r="P1679" i="5"/>
  <c r="P1669" i="5"/>
  <c r="Y2968" i="44"/>
  <c r="AC3486" i="44"/>
  <c r="V639" i="44"/>
  <c r="AA3222" i="44"/>
  <c r="X36" i="44"/>
  <c r="T36" i="44"/>
  <c r="AJ4363" i="44"/>
  <c r="W131" i="44"/>
  <c r="X634" i="44"/>
  <c r="AI4167" i="2"/>
  <c r="O137" i="44"/>
  <c r="J906" i="44"/>
  <c r="X2841" i="44"/>
  <c r="V133" i="44"/>
  <c r="AE133" i="44"/>
  <c r="J759" i="44"/>
  <c r="W637" i="44"/>
  <c r="AC179" i="44"/>
  <c r="T391" i="44"/>
  <c r="Q142" i="44"/>
  <c r="Q1916" i="44"/>
  <c r="AA3149" i="2"/>
  <c r="O282" i="44"/>
  <c r="L1194" i="44"/>
  <c r="Y2977" i="44"/>
  <c r="AI34" i="10"/>
  <c r="AI4245" i="44"/>
  <c r="AC3476" i="44"/>
  <c r="X37" i="44"/>
  <c r="AH638" i="44"/>
  <c r="AN39" i="5"/>
  <c r="V183" i="6"/>
  <c r="Q140" i="44"/>
  <c r="AJ440" i="44"/>
  <c r="L1195" i="44"/>
  <c r="T168" i="6"/>
  <c r="AC638" i="44"/>
  <c r="X625" i="44"/>
  <c r="R1679" i="5"/>
  <c r="R1669" i="5"/>
  <c r="AF312" i="6"/>
  <c r="AA3221" i="44"/>
  <c r="V129" i="44"/>
  <c r="X133" i="44"/>
  <c r="S2199" i="44"/>
  <c r="AA3228" i="44"/>
  <c r="AJ316" i="6"/>
  <c r="O1371" i="44"/>
  <c r="O292" i="44"/>
  <c r="AC125" i="44"/>
  <c r="S2185" i="44"/>
  <c r="S2129" i="44"/>
  <c r="P130" i="44"/>
  <c r="AI730" i="2"/>
  <c r="AJ142" i="44"/>
  <c r="M1347" i="44"/>
  <c r="J902" i="44"/>
  <c r="AD43" i="44"/>
  <c r="Q137" i="44"/>
  <c r="Q361" i="44"/>
  <c r="P168" i="6"/>
  <c r="AG730" i="2"/>
  <c r="AG3963" i="2"/>
  <c r="M1090" i="44"/>
  <c r="J757" i="44"/>
  <c r="X130" i="44"/>
  <c r="AI133" i="44"/>
  <c r="AI37" i="44"/>
  <c r="AJ4370" i="44"/>
  <c r="P134" i="44"/>
  <c r="F53" i="96"/>
  <c r="AD712" i="44"/>
  <c r="Y637" i="44"/>
  <c r="AJ4371" i="44"/>
  <c r="Z3101" i="44"/>
  <c r="N1226" i="44"/>
  <c r="X42" i="44"/>
  <c r="U128" i="44"/>
  <c r="U183" i="6"/>
  <c r="O1679" i="5"/>
  <c r="O1669" i="5"/>
  <c r="Y694" i="2"/>
  <c r="AP14" i="6"/>
  <c r="P628" i="44"/>
  <c r="J761" i="2"/>
  <c r="J819" i="2"/>
  <c r="Z134" i="44"/>
  <c r="AC676" i="2"/>
  <c r="AO12" i="9"/>
  <c r="AO17" i="6"/>
  <c r="AO163" i="6"/>
  <c r="AK722" i="44"/>
  <c r="AK4479" i="44"/>
  <c r="AI140" i="44"/>
  <c r="AI129" i="44"/>
  <c r="T388" i="44"/>
  <c r="S494" i="44"/>
  <c r="Y2979" i="44"/>
  <c r="AD168" i="6"/>
  <c r="AG138" i="44"/>
  <c r="Q628" i="44"/>
  <c r="AB637" i="44"/>
  <c r="Y297" i="6"/>
  <c r="Z263" i="6"/>
  <c r="Y264" i="6"/>
  <c r="V516" i="44"/>
  <c r="L625" i="44"/>
  <c r="Z132" i="44"/>
  <c r="V154" i="44"/>
  <c r="Y2976" i="44"/>
  <c r="X2768" i="2"/>
  <c r="Q1918" i="44"/>
  <c r="AJ694" i="2"/>
  <c r="AJ4308" i="2"/>
  <c r="Q636" i="44"/>
  <c r="U125" i="44"/>
  <c r="AF183" i="6"/>
  <c r="AI294" i="6"/>
  <c r="AJ133" i="44"/>
  <c r="R2069" i="44"/>
  <c r="X2839" i="44"/>
  <c r="X131" i="44"/>
  <c r="V520" i="44"/>
  <c r="W92" i="5"/>
  <c r="AD636" i="44"/>
  <c r="V638" i="44"/>
  <c r="P183" i="6"/>
  <c r="AM313" i="44"/>
  <c r="L1202" i="44"/>
  <c r="AJ4374" i="44"/>
  <c r="W298" i="6"/>
  <c r="AC43" i="44"/>
  <c r="AB638" i="44"/>
  <c r="P132" i="44"/>
  <c r="Q1925" i="44"/>
  <c r="W2716" i="44"/>
  <c r="AB3357" i="44"/>
  <c r="AA3232" i="44"/>
  <c r="M1335" i="44"/>
  <c r="J764" i="2"/>
  <c r="J822" i="2"/>
  <c r="T139" i="44"/>
  <c r="O133" i="44"/>
  <c r="F48" i="96"/>
  <c r="V2597" i="44"/>
  <c r="Q694" i="2"/>
  <c r="Y125" i="44"/>
  <c r="W2655" i="44"/>
  <c r="W2711" i="44"/>
  <c r="AG628" i="44"/>
  <c r="Z3104" i="44"/>
  <c r="U636" i="44"/>
  <c r="AH4054" i="2"/>
  <c r="AH694" i="2"/>
  <c r="U2465" i="44"/>
  <c r="S151" i="44"/>
  <c r="T153" i="44"/>
  <c r="O135" i="44"/>
  <c r="S130" i="44"/>
  <c r="AB3358" i="44"/>
  <c r="Z628" i="44"/>
  <c r="W2714" i="44"/>
  <c r="AD132" i="44"/>
  <c r="AF168" i="6"/>
  <c r="N1388" i="2"/>
  <c r="N676" i="2"/>
  <c r="T133" i="44"/>
  <c r="O630" i="44"/>
  <c r="AA141" i="44"/>
  <c r="AA3233" i="44"/>
  <c r="U2462" i="44"/>
  <c r="AA626" i="44"/>
  <c r="Z277" i="6"/>
  <c r="Y311" i="6"/>
  <c r="Y278" i="6"/>
  <c r="L676" i="2"/>
  <c r="U1227" i="44"/>
  <c r="AC3477" i="44"/>
  <c r="K634" i="44"/>
  <c r="O286" i="44"/>
  <c r="V2595" i="44"/>
  <c r="AH50" i="44"/>
  <c r="AG141" i="44"/>
  <c r="S137" i="44"/>
  <c r="O1723" i="5"/>
  <c r="O1714" i="5"/>
  <c r="AA440" i="2"/>
  <c r="N1478" i="44"/>
  <c r="N1404" i="44"/>
  <c r="AB636" i="44"/>
  <c r="T712" i="44"/>
  <c r="AA3231" i="44"/>
  <c r="AD131" i="44"/>
  <c r="Z140" i="44"/>
  <c r="AL313" i="44"/>
  <c r="V518" i="44"/>
  <c r="F44" i="96"/>
  <c r="AD3530" i="2"/>
  <c r="Z3107" i="44"/>
  <c r="AD638" i="44"/>
  <c r="S639" i="44"/>
  <c r="AB135" i="44"/>
  <c r="Q128" i="44"/>
  <c r="O313" i="44"/>
  <c r="O127" i="44"/>
  <c r="AI4163" i="2"/>
  <c r="AI676" i="2"/>
  <c r="V42" i="44"/>
  <c r="AC3478" i="44"/>
  <c r="AM4705" i="44"/>
  <c r="AC628" i="44"/>
  <c r="U937" i="44"/>
  <c r="T2340" i="44"/>
  <c r="O638" i="44"/>
  <c r="U625" i="44"/>
  <c r="P153" i="44"/>
  <c r="AI134" i="44"/>
  <c r="AC50" i="44"/>
  <c r="U639" i="44"/>
  <c r="J913" i="44"/>
  <c r="Y133" i="44"/>
  <c r="AB639" i="44"/>
  <c r="S2194" i="44"/>
  <c r="W2712" i="44"/>
  <c r="R2063" i="44"/>
  <c r="AC130" i="44"/>
  <c r="O132" i="44"/>
  <c r="AB125" i="44"/>
  <c r="X2850" i="44"/>
  <c r="AI440" i="44"/>
  <c r="U2460" i="44"/>
  <c r="X140" i="44"/>
  <c r="AC132" i="44"/>
  <c r="Y131" i="44"/>
  <c r="W2643" i="2"/>
  <c r="AJ440" i="2"/>
  <c r="Z639" i="44"/>
  <c r="K625" i="44"/>
  <c r="AA132" i="44"/>
  <c r="Z125" i="44"/>
  <c r="AE308" i="6"/>
  <c r="AA752" i="44"/>
  <c r="AI4248" i="44"/>
  <c r="AC3435" i="44"/>
  <c r="N1481" i="44"/>
  <c r="O634" i="44"/>
  <c r="O155" i="44"/>
  <c r="AF142" i="44"/>
  <c r="AL316" i="6"/>
  <c r="P142" i="44"/>
  <c r="AN237" i="9"/>
  <c r="AN150" i="9"/>
  <c r="U524" i="44"/>
  <c r="AG160" i="44"/>
  <c r="O636" i="44"/>
  <c r="O183" i="6"/>
  <c r="P712" i="44"/>
  <c r="K1057" i="44"/>
  <c r="Z626" i="44"/>
  <c r="T394" i="44"/>
  <c r="M625" i="44"/>
  <c r="X179" i="44"/>
  <c r="AH133" i="44"/>
  <c r="T2338" i="44"/>
  <c r="T312" i="6"/>
  <c r="W151" i="44"/>
  <c r="AG294" i="6"/>
  <c r="AF628" i="44"/>
  <c r="S1815" i="44"/>
  <c r="N625" i="44"/>
  <c r="O129" i="44"/>
  <c r="Y2973" i="44"/>
  <c r="AA3226" i="44"/>
  <c r="L636" i="44"/>
  <c r="AB131" i="44"/>
  <c r="W132" i="44"/>
  <c r="W37" i="44"/>
  <c r="T125" i="44"/>
  <c r="Z50" i="44"/>
  <c r="J756" i="2"/>
  <c r="J814" i="2"/>
  <c r="S139" i="44"/>
  <c r="Y179" i="44"/>
  <c r="AK721" i="44"/>
  <c r="AK4478" i="44"/>
  <c r="AK313" i="5"/>
  <c r="AK306" i="5"/>
  <c r="AK315" i="5"/>
  <c r="AK454" i="5"/>
  <c r="AK309" i="5"/>
  <c r="AK311" i="5"/>
  <c r="AK1756" i="5"/>
  <c r="AK12" i="52"/>
  <c r="AK1800" i="5"/>
  <c r="AK499" i="5"/>
  <c r="AK1786" i="5"/>
  <c r="AK1784" i="5"/>
  <c r="AK307" i="5"/>
  <c r="AK310" i="5"/>
  <c r="AK505" i="5"/>
  <c r="AK1801" i="5"/>
  <c r="AK305" i="5"/>
  <c r="AK12" i="59"/>
  <c r="AK318" i="5"/>
  <c r="AK316" i="5"/>
  <c r="AK13" i="2"/>
  <c r="AK319" i="5"/>
  <c r="AK495" i="5"/>
  <c r="AK506" i="5"/>
  <c r="AK1788" i="5"/>
  <c r="AK493" i="5"/>
  <c r="AK492" i="5"/>
  <c r="AK496" i="5"/>
  <c r="AK491" i="5"/>
  <c r="AK1773" i="5"/>
  <c r="AK1787" i="5"/>
  <c r="AK314" i="5"/>
  <c r="AK494" i="5"/>
  <c r="AK501" i="5"/>
  <c r="AK1798" i="5"/>
  <c r="AK308" i="5"/>
  <c r="AK1799" i="5"/>
  <c r="AK317" i="5"/>
  <c r="AK1785" i="5"/>
  <c r="AK503" i="5"/>
  <c r="AK304" i="5"/>
  <c r="AK1774" i="5"/>
  <c r="AK312" i="5"/>
  <c r="AK1757" i="5"/>
  <c r="AK1772" i="5"/>
  <c r="AK469" i="5"/>
  <c r="AK467" i="5"/>
  <c r="AK1758" i="5"/>
  <c r="AK500" i="5"/>
  <c r="AK1770" i="5"/>
  <c r="AK466" i="5"/>
  <c r="AK462" i="5"/>
  <c r="AK468" i="5"/>
  <c r="AK458" i="5"/>
  <c r="AK1760" i="5"/>
  <c r="AK497" i="5"/>
  <c r="AK463" i="5"/>
  <c r="AK464" i="5"/>
  <c r="AK498" i="5"/>
  <c r="AK13" i="44"/>
  <c r="AK504" i="5"/>
  <c r="AK459" i="5"/>
  <c r="AK455" i="5"/>
  <c r="AK1759" i="5"/>
  <c r="AK1802" i="5"/>
  <c r="AK456" i="5"/>
  <c r="AK502" i="5"/>
  <c r="AK1771" i="5"/>
  <c r="AK457" i="5"/>
  <c r="AK465" i="5"/>
  <c r="AK460" i="5"/>
  <c r="AK461" i="5"/>
  <c r="AK562" i="2"/>
  <c r="AK559" i="2"/>
  <c r="AK560" i="2"/>
  <c r="AK554" i="2"/>
  <c r="AK551" i="2"/>
  <c r="AK555" i="2"/>
  <c r="AK552" i="2"/>
  <c r="AK561" i="2"/>
  <c r="AK558" i="2"/>
  <c r="AK566" i="2"/>
  <c r="AK564" i="2"/>
  <c r="AK556" i="2"/>
  <c r="AK553" i="2"/>
  <c r="AK563" i="2"/>
  <c r="AK557" i="2"/>
  <c r="AK565" i="2"/>
  <c r="AK4482" i="44"/>
  <c r="AK725" i="44"/>
  <c r="J754" i="2"/>
  <c r="J812" i="2"/>
  <c r="S107" i="44"/>
  <c r="S313" i="44"/>
  <c r="S127" i="44"/>
  <c r="AJ4368" i="44"/>
  <c r="AG320" i="6"/>
  <c r="T30" i="44"/>
  <c r="O142" i="44"/>
  <c r="AA628" i="44"/>
  <c r="AM183" i="6"/>
  <c r="AJ42" i="44"/>
  <c r="Z752" i="44"/>
  <c r="Y639" i="44"/>
  <c r="AB130" i="44"/>
  <c r="V754" i="44"/>
  <c r="AB3349" i="44"/>
  <c r="AC37" i="44"/>
  <c r="AA147" i="44"/>
  <c r="Y135" i="44"/>
  <c r="Q135" i="44"/>
  <c r="N1484" i="44"/>
  <c r="T2341" i="44"/>
  <c r="U2470" i="44"/>
  <c r="Z37" i="44"/>
  <c r="AA148" i="44"/>
  <c r="W628" i="44"/>
  <c r="X2845" i="44"/>
  <c r="AB160" i="44"/>
  <c r="AD302" i="6"/>
  <c r="U2419" i="44"/>
  <c r="AG694" i="2"/>
  <c r="AG3927" i="2"/>
  <c r="Z43" i="44"/>
  <c r="AH131" i="44"/>
  <c r="Z151" i="44"/>
  <c r="Q1679" i="5"/>
  <c r="Q1669" i="5"/>
  <c r="AG131" i="44"/>
  <c r="M634" i="44"/>
  <c r="AG142" i="44"/>
  <c r="V151" i="44"/>
  <c r="AD694" i="2"/>
  <c r="AF132" i="44"/>
  <c r="L1193" i="44"/>
  <c r="V168" i="6"/>
  <c r="U130" i="44"/>
  <c r="Z129" i="44"/>
  <c r="AJ4367" i="44"/>
  <c r="AJ4362" i="44"/>
  <c r="AJ4324" i="44"/>
  <c r="AG135" i="44"/>
  <c r="X30" i="44"/>
  <c r="U526" i="44"/>
  <c r="N1487" i="44"/>
  <c r="AC129" i="44"/>
  <c r="U2466" i="44"/>
  <c r="AH139" i="44"/>
  <c r="R636" i="44"/>
  <c r="R2061" i="44"/>
  <c r="V131" i="44"/>
  <c r="M1339" i="44"/>
  <c r="Q134" i="44"/>
  <c r="Y139" i="44"/>
  <c r="AD130" i="44"/>
  <c r="Q155" i="44"/>
  <c r="Q634" i="44"/>
  <c r="X2847" i="44"/>
  <c r="T136" i="44"/>
  <c r="AG134" i="44"/>
  <c r="AA3227" i="44"/>
  <c r="Z128" i="44"/>
  <c r="V521" i="44"/>
  <c r="T130" i="44"/>
  <c r="AI4247" i="44"/>
  <c r="F38" i="96"/>
  <c r="J903" i="44"/>
  <c r="U2461" i="44"/>
  <c r="V2514" i="2"/>
  <c r="S628" i="44"/>
  <c r="M1338" i="44"/>
  <c r="AB37" i="44"/>
  <c r="Y2974" i="44"/>
  <c r="AH637" i="44"/>
  <c r="O281" i="44"/>
  <c r="Z42" i="44"/>
  <c r="J751" i="44"/>
  <c r="AB136" i="44"/>
  <c r="O288" i="44"/>
  <c r="AI135" i="44"/>
  <c r="S1723" i="5"/>
  <c r="S1714" i="5"/>
  <c r="AF294" i="6"/>
  <c r="S146" i="44"/>
  <c r="S625" i="44"/>
  <c r="AH138" i="44"/>
  <c r="V637" i="44"/>
  <c r="AB42" i="44"/>
  <c r="AN312" i="6"/>
  <c r="S636" i="44"/>
  <c r="W133" i="44"/>
  <c r="W2726" i="44"/>
  <c r="AQ13" i="6"/>
  <c r="AM40" i="5"/>
  <c r="AM43" i="5"/>
  <c r="N1483" i="44"/>
  <c r="S136" i="44"/>
  <c r="S160" i="44"/>
  <c r="Z138" i="44"/>
  <c r="S2192" i="44"/>
  <c r="AB139" i="44"/>
  <c r="X135" i="44"/>
  <c r="V525" i="44"/>
  <c r="S2188" i="44"/>
  <c r="AA158" i="44"/>
  <c r="T639" i="44"/>
  <c r="AB3360" i="44"/>
  <c r="AB3351" i="44"/>
  <c r="Y634" i="44"/>
  <c r="S30" i="44"/>
  <c r="AG42" i="44"/>
  <c r="AF313" i="44"/>
  <c r="AF127" i="44"/>
  <c r="T142" i="44"/>
  <c r="X637" i="44"/>
  <c r="S125" i="44"/>
  <c r="AJ134" i="44"/>
  <c r="K676" i="2"/>
  <c r="K953" i="2"/>
  <c r="Y146" i="44"/>
  <c r="S2193" i="44"/>
  <c r="P676" i="2"/>
  <c r="X50" i="44"/>
  <c r="AE134" i="44"/>
  <c r="W139" i="44"/>
  <c r="U168" i="6"/>
  <c r="Y752" i="44"/>
  <c r="Z3105" i="44"/>
  <c r="K1050" i="44"/>
  <c r="L1191" i="44"/>
  <c r="AF134" i="44"/>
  <c r="T403" i="44"/>
  <c r="AE302" i="6"/>
  <c r="AJ4376" i="44"/>
  <c r="U2459" i="44"/>
  <c r="AG136" i="44"/>
  <c r="P136" i="44"/>
  <c r="Y636" i="44"/>
  <c r="N634" i="44"/>
  <c r="K1055" i="44"/>
  <c r="V130" i="44"/>
  <c r="T401" i="44"/>
  <c r="W2722" i="44"/>
  <c r="O712" i="44"/>
  <c r="V134" i="44"/>
  <c r="T730" i="2"/>
  <c r="T2343" i="44"/>
  <c r="AK4477" i="44"/>
  <c r="AK720" i="44"/>
  <c r="AI30" i="44"/>
  <c r="X2766" i="2"/>
  <c r="X676" i="2"/>
  <c r="AB626" i="44"/>
  <c r="AD140" i="44"/>
  <c r="W639" i="44"/>
  <c r="P1723" i="5"/>
  <c r="P1714" i="5"/>
  <c r="AN42" i="44"/>
  <c r="AH157" i="44"/>
  <c r="AJ137" i="44"/>
  <c r="AG133" i="44"/>
  <c r="Q147" i="44"/>
  <c r="AB132" i="44"/>
  <c r="AG183" i="6"/>
  <c r="T298" i="6"/>
  <c r="AG179" i="44"/>
  <c r="AD313" i="44"/>
  <c r="AD127" i="44"/>
  <c r="Y628" i="44"/>
  <c r="AH140" i="44"/>
  <c r="T628" i="44"/>
  <c r="R130" i="44"/>
  <c r="AH168" i="6"/>
  <c r="Z3094" i="44"/>
  <c r="L1190" i="44"/>
  <c r="V2588" i="44"/>
  <c r="U2457" i="44"/>
  <c r="U2401" i="44"/>
  <c r="AH626" i="44"/>
  <c r="AK316" i="6"/>
  <c r="V528" i="44"/>
  <c r="AF149" i="44"/>
  <c r="W141" i="44"/>
  <c r="V132" i="44"/>
  <c r="T397" i="44"/>
  <c r="W154" i="44"/>
  <c r="O30" i="44"/>
  <c r="X2838" i="44"/>
  <c r="X2782" i="44"/>
  <c r="AB158" i="44"/>
  <c r="Y2980" i="44"/>
  <c r="AA3223" i="44"/>
  <c r="N1493" i="44"/>
  <c r="Q1525" i="44"/>
  <c r="X138" i="44"/>
  <c r="AE132" i="44"/>
  <c r="AB179" i="44"/>
  <c r="AA312" i="6"/>
  <c r="M1348" i="44"/>
  <c r="U36" i="44"/>
  <c r="AD160" i="44"/>
  <c r="Y138" i="44"/>
  <c r="Q313" i="44"/>
  <c r="Q127" i="44"/>
  <c r="T2333" i="44"/>
  <c r="S1806" i="44"/>
  <c r="U2467" i="44"/>
  <c r="X142" i="44"/>
  <c r="Z160" i="44"/>
  <c r="Z3099" i="44"/>
  <c r="V712" i="44"/>
  <c r="Y2909" i="44"/>
  <c r="Y2965" i="44"/>
  <c r="J904" i="44"/>
  <c r="AB142" i="44"/>
  <c r="X159" i="44"/>
  <c r="Y2970" i="44"/>
  <c r="V2512" i="2"/>
  <c r="V676" i="2"/>
  <c r="AM42" i="44"/>
  <c r="Q625" i="44"/>
  <c r="Q146" i="44"/>
  <c r="T636" i="44"/>
  <c r="X712" i="44"/>
  <c r="V730" i="2"/>
  <c r="AC152" i="44"/>
  <c r="AF694" i="2"/>
  <c r="W2641" i="2"/>
  <c r="U133" i="44"/>
  <c r="F35" i="96"/>
  <c r="AI128" i="44"/>
  <c r="V626" i="44"/>
  <c r="AB3356" i="44"/>
  <c r="AC3480" i="44"/>
  <c r="AC30" i="44"/>
  <c r="AJ140" i="44"/>
  <c r="U313" i="44"/>
  <c r="U127" i="44"/>
  <c r="AC131" i="44"/>
  <c r="V2589" i="44"/>
  <c r="T2342" i="44"/>
  <c r="AD3562" i="44"/>
  <c r="AB17" i="6"/>
  <c r="AB242" i="6"/>
  <c r="AB239" i="6"/>
  <c r="AB230" i="6"/>
  <c r="AB245" i="6"/>
  <c r="AB227" i="6"/>
  <c r="AB240" i="6"/>
  <c r="AB226" i="6"/>
  <c r="AB228" i="6"/>
  <c r="AB236" i="6"/>
  <c r="AB248" i="6"/>
  <c r="AB252" i="6"/>
  <c r="AB229" i="6"/>
  <c r="AB244" i="6"/>
  <c r="AB246" i="6"/>
  <c r="AB12" i="9"/>
  <c r="AB253" i="6"/>
  <c r="AB254" i="6"/>
  <c r="AB232" i="6"/>
  <c r="AB237" i="6"/>
  <c r="AG139" i="44"/>
  <c r="L1188" i="2"/>
  <c r="AG626" i="44"/>
  <c r="AC712" i="44"/>
  <c r="T396" i="44"/>
  <c r="T626" i="44"/>
  <c r="AA440" i="44"/>
  <c r="M1342" i="44"/>
  <c r="AA135" i="44"/>
  <c r="X2840" i="44"/>
  <c r="AF141" i="44"/>
  <c r="X2843" i="44"/>
  <c r="Q136" i="44"/>
  <c r="AG3943" i="44"/>
  <c r="AI320" i="6"/>
  <c r="AJ129" i="44"/>
  <c r="AE129" i="44"/>
  <c r="V519" i="44"/>
  <c r="U1371" i="44"/>
  <c r="AJ4375" i="44"/>
  <c r="U2468" i="44"/>
  <c r="AA140" i="44"/>
  <c r="S141" i="44"/>
  <c r="AG712" i="44"/>
  <c r="V140" i="44"/>
  <c r="T390" i="44"/>
  <c r="T2334" i="44"/>
  <c r="L637" i="44"/>
  <c r="AI313" i="44"/>
  <c r="AI127" i="44"/>
  <c r="P133" i="44"/>
  <c r="W140" i="44"/>
  <c r="X148" i="44"/>
  <c r="AB313" i="44"/>
  <c r="AB127" i="44"/>
  <c r="AG145" i="44"/>
  <c r="AK302" i="6"/>
  <c r="W313" i="44"/>
  <c r="W127" i="44"/>
  <c r="S133" i="44"/>
  <c r="U792" i="44"/>
  <c r="AF712" i="44"/>
  <c r="T400" i="44"/>
  <c r="AG638" i="44"/>
  <c r="J910" i="44"/>
  <c r="U131" i="44"/>
  <c r="AF157" i="44"/>
  <c r="J911" i="44"/>
  <c r="AA127" i="44"/>
  <c r="AA313" i="44"/>
  <c r="AD153" i="44"/>
  <c r="AF140" i="44"/>
  <c r="Q129" i="44"/>
  <c r="X134" i="44"/>
  <c r="U2096" i="44"/>
  <c r="AI4241" i="44"/>
  <c r="N32" i="44"/>
  <c r="N694" i="2"/>
  <c r="AB676" i="2"/>
  <c r="AB3274" i="2"/>
  <c r="AE43" i="44"/>
  <c r="AN302" i="6"/>
  <c r="N1490" i="44"/>
  <c r="AC139" i="44"/>
  <c r="AI4165" i="2"/>
  <c r="AK313" i="44"/>
  <c r="R150" i="44"/>
  <c r="T37" i="44"/>
  <c r="AA3230" i="44"/>
  <c r="U2472" i="44"/>
  <c r="Z183" i="6"/>
  <c r="J760" i="2"/>
  <c r="J818" i="2"/>
  <c r="AG440" i="44"/>
  <c r="T2345" i="44"/>
  <c r="AB3308" i="44"/>
  <c r="AD308" i="6"/>
  <c r="AF145" i="44"/>
  <c r="AJ127" i="44"/>
  <c r="AJ313" i="44"/>
  <c r="AC636" i="44"/>
  <c r="T128" i="44"/>
  <c r="AE628" i="44"/>
  <c r="AA3219" i="44"/>
  <c r="AA3163" i="44"/>
  <c r="AJ308" i="6"/>
  <c r="AJ139" i="44"/>
  <c r="U522" i="44"/>
  <c r="T621" i="44"/>
  <c r="AJ168" i="6"/>
  <c r="K1049" i="44"/>
  <c r="AB141" i="44"/>
  <c r="T389" i="44"/>
  <c r="AB3353" i="44"/>
  <c r="R1723" i="5"/>
  <c r="R1714" i="5"/>
  <c r="W2723" i="44"/>
  <c r="AC3485" i="44"/>
  <c r="AE156" i="44"/>
  <c r="K712" i="44"/>
  <c r="X730" i="2"/>
  <c r="AG140" i="44"/>
  <c r="AA3224" i="44"/>
  <c r="N748" i="44"/>
  <c r="S131" i="44"/>
  <c r="AD628" i="44"/>
  <c r="W138" i="44"/>
  <c r="W2718" i="44"/>
  <c r="K1045" i="44"/>
  <c r="Y147" i="44"/>
  <c r="T2335" i="44"/>
  <c r="AA3147" i="2"/>
  <c r="AA676" i="2"/>
  <c r="AK4501" i="44"/>
  <c r="S145" i="44"/>
  <c r="O283" i="44"/>
  <c r="X2767" i="2"/>
  <c r="X639" i="44"/>
  <c r="Y730" i="2"/>
  <c r="W730" i="2"/>
  <c r="W2693" i="2"/>
  <c r="AK11" i="10"/>
  <c r="R625" i="44"/>
  <c r="R146" i="44"/>
  <c r="O289" i="44"/>
  <c r="AH136" i="44"/>
  <c r="Q133" i="44"/>
  <c r="AB3361" i="44"/>
  <c r="AF50" i="44"/>
  <c r="S148" i="44"/>
  <c r="X270" i="6"/>
  <c r="X288" i="6" s="1"/>
  <c r="Y2967" i="44"/>
  <c r="Z147" i="44"/>
  <c r="AG298" i="6"/>
  <c r="R1670" i="44"/>
  <c r="W2724" i="44"/>
  <c r="S633" i="44"/>
  <c r="AK294" i="6"/>
  <c r="K1051" i="44"/>
  <c r="AA636" i="44"/>
  <c r="Y50" i="44"/>
  <c r="AK4484" i="44"/>
  <c r="AK727" i="44"/>
  <c r="AK729" i="44"/>
  <c r="AK4486" i="44"/>
  <c r="AM4755" i="44"/>
  <c r="K1043" i="44"/>
  <c r="K969" i="44"/>
  <c r="S35" i="44"/>
  <c r="U151" i="44"/>
  <c r="AA304" i="6"/>
  <c r="T2332" i="44"/>
  <c r="R2058" i="44"/>
  <c r="R1984" i="44"/>
  <c r="AA142" i="44"/>
  <c r="T145" i="44"/>
  <c r="T633" i="44"/>
  <c r="O676" i="2"/>
  <c r="O1380" i="44"/>
  <c r="T141" i="44"/>
  <c r="V155" i="44"/>
  <c r="S183" i="6"/>
  <c r="M1344" i="44"/>
  <c r="M1345" i="44"/>
  <c r="AC440" i="44"/>
  <c r="AH43" i="44"/>
  <c r="AF637" i="44"/>
  <c r="Q638" i="44"/>
  <c r="AD139" i="44"/>
  <c r="N769" i="44"/>
  <c r="U2458" i="44"/>
  <c r="W43" i="44"/>
  <c r="AA137" i="44"/>
  <c r="W2639" i="2"/>
  <c r="W676" i="2"/>
  <c r="R135" i="44"/>
  <c r="N637" i="44"/>
  <c r="K639" i="44"/>
  <c r="S140" i="44"/>
  <c r="AJ4377" i="44"/>
  <c r="R156" i="44"/>
  <c r="AB159" i="44"/>
  <c r="AI626" i="44"/>
  <c r="L1197" i="44"/>
  <c r="O125" i="44"/>
  <c r="AB50" i="44"/>
  <c r="AC3481" i="44"/>
  <c r="AF131" i="44"/>
  <c r="O130" i="44"/>
  <c r="F51" i="96"/>
  <c r="S150" i="44"/>
  <c r="AI138" i="44"/>
  <c r="Z638" i="44"/>
  <c r="AI4237" i="44"/>
  <c r="Q158" i="44"/>
  <c r="P636" i="44"/>
  <c r="U628" i="44"/>
  <c r="AH154" i="44"/>
  <c r="U136" i="44"/>
  <c r="Q712" i="44"/>
  <c r="J694" i="2"/>
  <c r="J753" i="2"/>
  <c r="J811" i="2"/>
  <c r="AI130" i="44"/>
  <c r="AC142" i="44"/>
  <c r="M1333" i="44"/>
  <c r="M1259" i="44"/>
  <c r="AD42" i="44"/>
  <c r="J59" i="107"/>
  <c r="J69" i="107" s="1"/>
  <c r="J68" i="107"/>
  <c r="AE712" i="44"/>
  <c r="U2469" i="44"/>
  <c r="Z637" i="44"/>
  <c r="S134" i="44"/>
  <c r="AI4244" i="44"/>
  <c r="W712" i="44"/>
  <c r="P128" i="44"/>
  <c r="Z273" i="6"/>
  <c r="Y307" i="6"/>
  <c r="Y274" i="6"/>
  <c r="M1337" i="44"/>
  <c r="Z133" i="44"/>
  <c r="R633" i="44"/>
  <c r="Y132" i="44"/>
  <c r="L1201" i="44"/>
  <c r="U139" i="44"/>
  <c r="AI139" i="44"/>
  <c r="O279" i="44"/>
  <c r="O259" i="44"/>
  <c r="AF128" i="44"/>
  <c r="V515" i="44"/>
  <c r="AL294" i="6"/>
  <c r="AA712" i="44"/>
  <c r="U30" i="44"/>
  <c r="AJ4372" i="44"/>
  <c r="AH4090" i="2"/>
  <c r="AH730" i="2"/>
  <c r="P638" i="44"/>
  <c r="U1082" i="44"/>
  <c r="W2725" i="44"/>
  <c r="O284" i="44"/>
  <c r="R168" i="6"/>
  <c r="AC134" i="44"/>
  <c r="W2673" i="44"/>
  <c r="J751" i="2"/>
  <c r="J809" i="2"/>
  <c r="P634" i="44"/>
  <c r="P155" i="44"/>
  <c r="V138" i="44"/>
  <c r="W129" i="44"/>
  <c r="X2851" i="44"/>
  <c r="AG440" i="2"/>
  <c r="V527" i="44"/>
  <c r="V625" i="44"/>
  <c r="AE440" i="2"/>
  <c r="AE294" i="6"/>
  <c r="AA50" i="44"/>
  <c r="O159" i="44"/>
  <c r="W134" i="44"/>
  <c r="AC3419" i="2"/>
  <c r="AC694" i="2"/>
  <c r="AF30" i="44"/>
  <c r="AB43" i="44"/>
  <c r="V752" i="44"/>
  <c r="AI312" i="6"/>
  <c r="L634" i="44"/>
  <c r="T107" i="44"/>
  <c r="R2073" i="44"/>
  <c r="P137" i="44"/>
  <c r="P361" i="44"/>
  <c r="O168" i="6"/>
  <c r="AG37" i="44"/>
  <c r="J752" i="2"/>
  <c r="J810" i="2"/>
  <c r="Y2978" i="44"/>
  <c r="P125" i="44"/>
  <c r="AF626" i="44"/>
  <c r="R712" i="44"/>
  <c r="P625" i="44"/>
  <c r="P146" i="44"/>
  <c r="T308" i="6"/>
  <c r="AI160" i="44"/>
  <c r="N1480" i="44"/>
  <c r="AB133" i="44"/>
  <c r="U132" i="44"/>
  <c r="W626" i="44"/>
  <c r="Z3102" i="44"/>
  <c r="AB140" i="44"/>
  <c r="O285" i="44"/>
  <c r="AB128" i="44"/>
  <c r="S128" i="44"/>
  <c r="Y2927" i="44"/>
  <c r="AH313" i="44"/>
  <c r="AH127" i="44"/>
  <c r="V147" i="44"/>
  <c r="AK168" i="6"/>
  <c r="AF179" i="44"/>
  <c r="Z3095" i="44"/>
  <c r="Z3096" i="44"/>
  <c r="Y2975" i="44"/>
  <c r="S142" i="44"/>
  <c r="L638" i="44"/>
  <c r="AB628" i="44"/>
  <c r="Y2966" i="44"/>
  <c r="R628" i="44"/>
  <c r="S135" i="44"/>
  <c r="AC752" i="44"/>
  <c r="AF3816" i="44"/>
  <c r="R638" i="44"/>
  <c r="AA138" i="44"/>
  <c r="U634" i="44"/>
  <c r="F52" i="96"/>
  <c r="AB3348" i="44"/>
  <c r="K1056" i="44"/>
  <c r="AJ132" i="44"/>
  <c r="S155" i="44"/>
  <c r="S634" i="44"/>
  <c r="L945" i="44"/>
  <c r="AB3278" i="2"/>
  <c r="J750" i="44"/>
  <c r="AD626" i="44"/>
  <c r="AK4480" i="44"/>
  <c r="AK723" i="44"/>
  <c r="AK4474" i="44"/>
  <c r="AK717" i="44"/>
  <c r="AH155" i="44"/>
  <c r="Y30" i="44"/>
  <c r="X129" i="44"/>
  <c r="AH712" i="44"/>
  <c r="X168" i="6"/>
  <c r="AG50" i="44"/>
  <c r="R151" i="44"/>
  <c r="O280" i="44"/>
  <c r="AD37" i="44"/>
  <c r="AE131" i="44"/>
  <c r="AH308" i="6"/>
  <c r="AC440" i="2"/>
  <c r="AE130" i="44"/>
  <c r="AL42" i="44"/>
  <c r="AE637" i="44"/>
  <c r="T625" i="44"/>
  <c r="AI179" i="44"/>
  <c r="AH30" i="44"/>
  <c r="X125" i="44"/>
  <c r="W2720" i="44"/>
  <c r="AH4070" i="44"/>
  <c r="J901" i="44"/>
  <c r="Y136" i="44"/>
  <c r="S157" i="44"/>
  <c r="W294" i="6"/>
  <c r="AE137" i="44"/>
  <c r="O136" i="44"/>
  <c r="Q168" i="6"/>
  <c r="U2471" i="44"/>
  <c r="AA128" i="44"/>
  <c r="W625" i="44"/>
  <c r="T148" i="44"/>
  <c r="AE148" i="44"/>
  <c r="Z313" i="44"/>
  <c r="Z127" i="44"/>
  <c r="AC133" i="44"/>
  <c r="AI752" i="44"/>
  <c r="AD440" i="2"/>
  <c r="AD137" i="44"/>
  <c r="N712" i="44"/>
  <c r="R140" i="44"/>
  <c r="Z3097" i="44"/>
  <c r="S154" i="44"/>
  <c r="AI147" i="44"/>
  <c r="W302" i="6"/>
  <c r="S2198" i="44"/>
  <c r="M1336" i="44"/>
  <c r="X2852" i="44"/>
  <c r="X2842" i="44"/>
  <c r="AD312" i="6"/>
  <c r="M637" i="44"/>
  <c r="AI136" i="44"/>
  <c r="J765" i="2"/>
  <c r="J823" i="2"/>
  <c r="AD30" i="44"/>
  <c r="R133" i="44"/>
  <c r="AC42" i="44"/>
  <c r="AD320" i="6"/>
  <c r="L635" i="44"/>
  <c r="AI4246" i="44"/>
  <c r="AE298" i="6"/>
  <c r="AG637" i="44"/>
  <c r="O290" i="44"/>
  <c r="AC178" i="6"/>
  <c r="AC192" i="6"/>
  <c r="AC179" i="6"/>
  <c r="AC182" i="6"/>
  <c r="AC180" i="6"/>
  <c r="AC13" i="9"/>
  <c r="AC186" i="6"/>
  <c r="AC168" i="6"/>
  <c r="AC181" i="6"/>
  <c r="AE37" i="44"/>
  <c r="V43" i="44"/>
  <c r="M1081" i="44"/>
  <c r="AF136" i="44"/>
  <c r="V139" i="44"/>
  <c r="Q183" i="6"/>
  <c r="AD294" i="6"/>
  <c r="M639" i="44"/>
  <c r="AE136" i="44"/>
  <c r="AE3689" i="44"/>
  <c r="J755" i="2"/>
  <c r="J813" i="2"/>
  <c r="Y140" i="44"/>
  <c r="AG30" i="44"/>
  <c r="N635" i="44"/>
  <c r="T135" i="44"/>
  <c r="AB3347" i="44"/>
  <c r="AB30" i="44"/>
  <c r="S132" i="44"/>
  <c r="U626" i="44"/>
  <c r="J900" i="44"/>
  <c r="W136" i="44"/>
  <c r="AJ130" i="44"/>
  <c r="Z3103" i="44"/>
  <c r="AC730" i="2"/>
  <c r="T270" i="6"/>
  <c r="T288" i="6" s="1"/>
  <c r="X308" i="6"/>
  <c r="AB440" i="44"/>
  <c r="AJ4364" i="44"/>
  <c r="AH440" i="44"/>
  <c r="AA43" i="44"/>
  <c r="X141" i="44"/>
  <c r="AF42" i="44"/>
  <c r="AC137" i="44"/>
  <c r="X628" i="44"/>
  <c r="F45" i="96"/>
  <c r="V2591" i="44"/>
  <c r="AD141" i="44"/>
  <c r="AJ294" i="6"/>
  <c r="X127" i="44"/>
  <c r="X313" i="44"/>
  <c r="Y141" i="44"/>
  <c r="Q139" i="44"/>
  <c r="AK42" i="44"/>
  <c r="AJ141" i="44"/>
  <c r="V515" i="2"/>
  <c r="U621" i="2"/>
  <c r="U141" i="44"/>
  <c r="V523" i="44"/>
  <c r="T395" i="44"/>
  <c r="Q30" i="44"/>
  <c r="AC149" i="44"/>
  <c r="Y151" i="44"/>
  <c r="U2463" i="44"/>
  <c r="W308" i="6"/>
  <c r="U2105" i="44"/>
  <c r="V517" i="44"/>
  <c r="Y2972" i="44"/>
  <c r="AE440" i="44"/>
  <c r="AA179" i="44"/>
  <c r="K1046" i="44"/>
  <c r="R2065" i="44"/>
  <c r="Y129" i="44"/>
  <c r="W42" i="44"/>
  <c r="X183" i="6"/>
  <c r="AB134" i="44"/>
  <c r="AA136" i="44"/>
  <c r="AC3487" i="44"/>
  <c r="AA125" i="44"/>
  <c r="AJ312" i="6"/>
  <c r="AI137" i="44"/>
  <c r="V2593" i="44"/>
  <c r="AI155" i="44"/>
  <c r="K638" i="44"/>
  <c r="Z30" i="44"/>
  <c r="AE139" i="44"/>
  <c r="V2594" i="44"/>
  <c r="P639" i="44"/>
  <c r="AH141" i="44"/>
  <c r="T134" i="44"/>
  <c r="U142" i="44"/>
  <c r="X294" i="6"/>
  <c r="P141" i="44"/>
  <c r="O138" i="44"/>
  <c r="S2197" i="44"/>
  <c r="AC3479" i="44"/>
  <c r="P127" i="44"/>
  <c r="P313" i="44"/>
  <c r="V2590" i="44"/>
  <c r="AC3403" i="2"/>
  <c r="N1492" i="44"/>
  <c r="R139" i="44"/>
  <c r="AA154" i="44"/>
  <c r="AE138" i="44"/>
  <c r="AA37" i="44"/>
  <c r="AE168" i="6"/>
  <c r="R145" i="44"/>
  <c r="T2292" i="44"/>
  <c r="Z141" i="44"/>
  <c r="O756" i="44"/>
  <c r="J758" i="2"/>
  <c r="J816" i="2"/>
  <c r="AJ179" i="44"/>
  <c r="Y183" i="6"/>
  <c r="AJ4366" i="44"/>
  <c r="W137" i="44"/>
  <c r="AH153" i="44"/>
  <c r="AA134" i="44"/>
  <c r="AG168" i="6"/>
  <c r="X302" i="6"/>
  <c r="V2585" i="44"/>
  <c r="L1203" i="44"/>
  <c r="AC157" i="44"/>
  <c r="AJ131" i="44"/>
  <c r="Z636" i="44"/>
  <c r="W2717" i="44"/>
  <c r="M1346" i="44"/>
  <c r="L1200" i="44"/>
  <c r="W135" i="44"/>
  <c r="AI148" i="44"/>
  <c r="AD155" i="44"/>
  <c r="P139" i="44"/>
  <c r="T392" i="44"/>
  <c r="AJ74" i="10"/>
  <c r="AJ34" i="10"/>
  <c r="Y2969" i="44"/>
  <c r="T2344" i="44"/>
  <c r="V530" i="44"/>
  <c r="AK4481" i="44"/>
  <c r="AK724" i="44"/>
  <c r="AK4485" i="44"/>
  <c r="AK728" i="44"/>
  <c r="S149" i="44"/>
  <c r="Q141" i="44"/>
  <c r="AA183" i="6"/>
  <c r="AF730" i="2"/>
  <c r="W142" i="44"/>
  <c r="AF156" i="44"/>
  <c r="N636" i="44"/>
  <c r="R125" i="44"/>
  <c r="AC147" i="44"/>
  <c r="R129" i="44"/>
  <c r="AI4238" i="44"/>
  <c r="AC313" i="44"/>
  <c r="AC127" i="44"/>
  <c r="U160" i="44"/>
  <c r="U2387" i="2"/>
  <c r="T131" i="44"/>
  <c r="P129" i="44"/>
  <c r="V636" i="44"/>
  <c r="AI4181" i="2"/>
  <c r="AI694" i="2"/>
  <c r="AG43" i="44"/>
  <c r="AA30" i="44"/>
  <c r="X2846" i="44"/>
  <c r="AJ135" i="44"/>
  <c r="K1052" i="44"/>
  <c r="T129" i="44"/>
  <c r="AI50" i="44"/>
  <c r="O633" i="44"/>
  <c r="Y638" i="44"/>
  <c r="W149" i="44"/>
  <c r="S138" i="44"/>
  <c r="O89" i="44"/>
  <c r="J753" i="44"/>
  <c r="AB712" i="44"/>
  <c r="AD149" i="44"/>
  <c r="AH130" i="44"/>
  <c r="V30" i="44"/>
  <c r="AB156" i="44"/>
  <c r="AI4236" i="44"/>
  <c r="AI4235" i="44"/>
  <c r="AI4197" i="44"/>
  <c r="V2592" i="44"/>
  <c r="Z137" i="44"/>
  <c r="AD440" i="44"/>
  <c r="AH628" i="44"/>
  <c r="AF440" i="44"/>
  <c r="AI316" i="6"/>
  <c r="Q1516" i="44"/>
  <c r="AD156" i="44"/>
  <c r="AG137" i="44"/>
  <c r="T2258" i="2"/>
  <c r="T676" i="2"/>
  <c r="R634" i="44"/>
  <c r="R155" i="44"/>
  <c r="AA130" i="44"/>
  <c r="R141" i="44"/>
  <c r="AI156" i="44"/>
  <c r="L936" i="44"/>
  <c r="R183" i="6"/>
  <c r="P140" i="44"/>
  <c r="W183" i="6"/>
  <c r="V2546" i="44"/>
  <c r="AE135" i="44"/>
  <c r="N1489" i="44"/>
  <c r="S2187" i="44"/>
  <c r="W270" i="6"/>
  <c r="W288" i="6" s="1"/>
  <c r="P131" i="44"/>
  <c r="V128" i="44"/>
  <c r="AL183" i="6"/>
  <c r="AB3355" i="44"/>
  <c r="L1199" i="44"/>
  <c r="AD125" i="44"/>
  <c r="AJ128" i="44"/>
  <c r="R134" i="44"/>
  <c r="AC128" i="44"/>
  <c r="P135" i="44"/>
  <c r="O131" i="44"/>
  <c r="N1235" i="44"/>
  <c r="R132" i="44"/>
  <c r="V125" i="44"/>
  <c r="R142" i="44"/>
  <c r="AN313" i="44"/>
  <c r="AN298" i="6"/>
  <c r="AL4578" i="44"/>
  <c r="AE42" i="44"/>
  <c r="V2584" i="44"/>
  <c r="V2528" i="44"/>
  <c r="AB138" i="44"/>
  <c r="AC138" i="44"/>
  <c r="AA638" i="44"/>
  <c r="X312" i="6"/>
  <c r="AE50" i="44"/>
  <c r="AG302" i="6"/>
  <c r="K635" i="44"/>
  <c r="AB129" i="44"/>
  <c r="AI4249" i="44"/>
  <c r="W2640" i="2"/>
  <c r="U2389" i="2"/>
  <c r="AB3359" i="44"/>
  <c r="AD3544" i="44"/>
  <c r="Z135" i="44"/>
  <c r="V628" i="44"/>
  <c r="T2331" i="44"/>
  <c r="S2200" i="44"/>
  <c r="AC637" i="44"/>
  <c r="K791" i="44"/>
  <c r="X2844" i="44"/>
  <c r="AH134" i="44"/>
  <c r="X43" i="44"/>
  <c r="R137" i="44"/>
  <c r="S343" i="44"/>
  <c r="R361" i="44"/>
  <c r="R313" i="44"/>
  <c r="R127" i="44"/>
  <c r="W2713" i="44"/>
  <c r="AF308" i="6"/>
  <c r="AJ136" i="44"/>
  <c r="Q1921" i="44"/>
  <c r="S129" i="44"/>
  <c r="Q1924" i="44"/>
  <c r="K1058" i="44"/>
  <c r="U43" i="44"/>
  <c r="AK312" i="6"/>
  <c r="U134" i="44"/>
  <c r="T637" i="44"/>
  <c r="O291" i="44"/>
  <c r="O148" i="44"/>
  <c r="V136" i="44"/>
  <c r="Q1823" i="2"/>
  <c r="Q676" i="2"/>
  <c r="W638" i="44"/>
  <c r="Q132" i="44"/>
  <c r="K1054" i="44"/>
  <c r="R2060" i="44"/>
  <c r="P30" i="44"/>
  <c r="Y37" i="44"/>
  <c r="AB150" i="44"/>
  <c r="Q130" i="44"/>
  <c r="AD694" i="5"/>
  <c r="AD696" i="5"/>
  <c r="Q1927" i="44"/>
  <c r="AH42" i="44"/>
  <c r="X2848" i="44"/>
  <c r="F40" i="96"/>
  <c r="AA3229" i="44"/>
  <c r="X128" i="44"/>
  <c r="V2586" i="44"/>
  <c r="W155" i="44"/>
  <c r="T41" i="44"/>
  <c r="Z3098" i="44"/>
  <c r="O141" i="44"/>
  <c r="Q1913" i="44"/>
  <c r="Q1839" i="44"/>
  <c r="AE30" i="44"/>
  <c r="R2064" i="44"/>
  <c r="U633" i="44"/>
  <c r="AB3354" i="44"/>
  <c r="AL4628" i="44"/>
  <c r="Z3092" i="44"/>
  <c r="Z3036" i="44"/>
  <c r="Y130" i="44"/>
  <c r="Y260" i="6"/>
  <c r="Z259" i="6"/>
  <c r="Y293" i="6"/>
  <c r="AN4882" i="44"/>
  <c r="R2066" i="44"/>
  <c r="U730" i="2"/>
  <c r="U129" i="44"/>
  <c r="AG312" i="6"/>
  <c r="R694" i="2"/>
  <c r="Y137" i="44"/>
  <c r="W636" i="44"/>
  <c r="F43" i="96"/>
  <c r="T2337" i="44"/>
  <c r="AB3276" i="2"/>
  <c r="S2059" i="44"/>
  <c r="V137" i="44"/>
  <c r="X149" i="44"/>
  <c r="Y150" i="44"/>
  <c r="V158" i="44"/>
  <c r="Q1915" i="44"/>
  <c r="AI628" i="44"/>
  <c r="R30" i="44"/>
  <c r="AA639" i="44"/>
  <c r="Z3100" i="44"/>
  <c r="R639" i="44"/>
  <c r="R136" i="44"/>
  <c r="Q633" i="44"/>
  <c r="AD138" i="44"/>
  <c r="Y301" i="6"/>
  <c r="Z267" i="6"/>
  <c r="Y268" i="6"/>
  <c r="T152" i="44"/>
  <c r="S2189" i="44"/>
  <c r="AI754" i="44"/>
  <c r="Y43" i="44"/>
  <c r="U638" i="44"/>
  <c r="AB730" i="2"/>
  <c r="AB3328" i="2"/>
  <c r="AC3475" i="44"/>
  <c r="AA3201" i="2"/>
  <c r="AA730" i="2"/>
  <c r="O625" i="44"/>
  <c r="O146" i="44"/>
  <c r="X137" i="44"/>
  <c r="Q1919" i="44"/>
  <c r="V150" i="44"/>
  <c r="U152" i="44"/>
  <c r="F47" i="96"/>
  <c r="AE159" i="44"/>
  <c r="U2385" i="2"/>
  <c r="U676" i="2"/>
  <c r="AD142" i="44"/>
  <c r="AI298" i="6"/>
  <c r="O158" i="44"/>
  <c r="AL701" i="5"/>
  <c r="AL696" i="5"/>
  <c r="AL700" i="5"/>
  <c r="AL699" i="5"/>
  <c r="AL704" i="5"/>
  <c r="AL709" i="5"/>
  <c r="AL710" i="5"/>
  <c r="AL703" i="5"/>
  <c r="AL706" i="5"/>
  <c r="AL705" i="5"/>
  <c r="AL707" i="5"/>
  <c r="AL711" i="5"/>
  <c r="AL12" i="44"/>
  <c r="AL12" i="2"/>
  <c r="AP16" i="6"/>
  <c r="AL702" i="5"/>
  <c r="AL698" i="5"/>
  <c r="AL697" i="5"/>
  <c r="AL44" i="5"/>
  <c r="AE320" i="6"/>
  <c r="J898" i="44"/>
  <c r="J824" i="44"/>
  <c r="M1340" i="44"/>
  <c r="AH135" i="44"/>
  <c r="W30" i="44"/>
  <c r="AK719" i="44"/>
  <c r="AK4476" i="44"/>
  <c r="AK715" i="44"/>
  <c r="AK4472" i="44"/>
  <c r="AK4473" i="44"/>
  <c r="AK716" i="44"/>
  <c r="AA3181" i="44"/>
  <c r="Y128" i="44"/>
  <c r="Z131" i="44"/>
  <c r="T2339" i="44"/>
  <c r="L712" i="44"/>
  <c r="AF135" i="44"/>
  <c r="X2849" i="44"/>
  <c r="AA3220" i="44"/>
  <c r="AK4451" i="44"/>
  <c r="U1372" i="44"/>
  <c r="AF43" i="44"/>
  <c r="AI4250" i="44"/>
  <c r="AH37" i="44"/>
  <c r="AH183" i="6"/>
  <c r="P159" i="44"/>
  <c r="P694" i="2"/>
  <c r="AE128" i="44"/>
  <c r="T2336" i="44"/>
  <c r="AD146" i="44"/>
  <c r="AC153" i="44"/>
  <c r="AA145" i="44"/>
  <c r="Z139" i="44"/>
  <c r="T399" i="44"/>
  <c r="AB3350" i="44"/>
  <c r="AA159" i="44"/>
  <c r="O294" i="44"/>
  <c r="R2070" i="44"/>
  <c r="Z712" i="44"/>
  <c r="Y712" i="44"/>
  <c r="AF139" i="44"/>
  <c r="O628" i="44"/>
  <c r="O16" i="44"/>
  <c r="O28" i="44"/>
  <c r="V694" i="2"/>
  <c r="V2530" i="2"/>
  <c r="AC639" i="44"/>
  <c r="AI131" i="44"/>
  <c r="O1623" i="44"/>
  <c r="O1549" i="44"/>
  <c r="AF160" i="44"/>
  <c r="T138" i="44"/>
  <c r="Z440" i="2"/>
  <c r="M712" i="44"/>
  <c r="AA160" i="44"/>
  <c r="F41" i="96"/>
  <c r="R148" i="44"/>
  <c r="X139" i="44"/>
  <c r="AF440" i="2"/>
  <c r="O153" i="44"/>
  <c r="U138" i="44"/>
  <c r="Q1920" i="44"/>
  <c r="Z155" i="44"/>
  <c r="Z130" i="44"/>
  <c r="Y168" i="6"/>
  <c r="AE153" i="44"/>
  <c r="AG128" i="44"/>
  <c r="AF129" i="44"/>
  <c r="Z3095" i="2" l="1"/>
  <c r="AA3005" i="2" s="1"/>
  <c r="Z3104" i="2"/>
  <c r="AA3014" i="2" s="1"/>
  <c r="AA3068" i="2" s="1"/>
  <c r="AA3104" i="2" s="1"/>
  <c r="U2472" i="2"/>
  <c r="V2382" i="2" s="1"/>
  <c r="M1333" i="2"/>
  <c r="AD170" i="44"/>
  <c r="R17" i="44"/>
  <c r="P1528" i="44"/>
  <c r="AD3607" i="44"/>
  <c r="P1530" i="44"/>
  <c r="P1638" i="44" s="1"/>
  <c r="AD3614" i="44"/>
  <c r="Q1671" i="44"/>
  <c r="P17" i="44"/>
  <c r="AA17" i="44"/>
  <c r="Q1668" i="44"/>
  <c r="P1524" i="44"/>
  <c r="AD164" i="44"/>
  <c r="AD754" i="44"/>
  <c r="J910" i="2"/>
  <c r="K802" i="2" s="1"/>
  <c r="AD3612" i="44"/>
  <c r="T2345" i="2"/>
  <c r="U2255" i="2" s="1"/>
  <c r="U2309" i="2" s="1"/>
  <c r="AH4040" i="2"/>
  <c r="AD3603" i="44"/>
  <c r="AD171" i="44"/>
  <c r="AD167" i="44"/>
  <c r="Q1667" i="44"/>
  <c r="S2185" i="2"/>
  <c r="S2203" i="2" s="1"/>
  <c r="Z3092" i="2"/>
  <c r="AA3002" i="2" s="1"/>
  <c r="AD3583" i="2"/>
  <c r="AD3601" i="2" s="1"/>
  <c r="AE3511" i="2" s="1"/>
  <c r="AE3565" i="2" s="1"/>
  <c r="W2724" i="2"/>
  <c r="X2634" i="2" s="1"/>
  <c r="AD174" i="44"/>
  <c r="Z3105" i="2"/>
  <c r="AA3015" i="2" s="1"/>
  <c r="AA3069" i="2" s="1"/>
  <c r="AD176" i="44"/>
  <c r="K650" i="44"/>
  <c r="Q1662" i="44"/>
  <c r="Q1672" i="44"/>
  <c r="AD3589" i="2"/>
  <c r="AD3607" i="2" s="1"/>
  <c r="AE3517" i="2" s="1"/>
  <c r="AD178" i="44"/>
  <c r="AD173" i="44"/>
  <c r="AD175" i="44"/>
  <c r="F49" i="96"/>
  <c r="AG3912" i="2"/>
  <c r="S17" i="44"/>
  <c r="O17" i="44"/>
  <c r="Y17" i="44"/>
  <c r="Q1673" i="44"/>
  <c r="AD177" i="44"/>
  <c r="AD3601" i="44"/>
  <c r="U2458" i="2"/>
  <c r="V2368" i="2" s="1"/>
  <c r="AD3608" i="44"/>
  <c r="Z17" i="44"/>
  <c r="AD3610" i="44"/>
  <c r="AC3474" i="2"/>
  <c r="AD3384" i="2" s="1"/>
  <c r="S2190" i="2"/>
  <c r="S2208" i="2" s="1"/>
  <c r="AD3604" i="44"/>
  <c r="AD3595" i="2"/>
  <c r="AD3613" i="2" s="1"/>
  <c r="AE3523" i="2" s="1"/>
  <c r="AE3577" i="2" s="1"/>
  <c r="AD168" i="44"/>
  <c r="AD3606" i="44"/>
  <c r="V2585" i="2"/>
  <c r="W2495" i="2" s="1"/>
  <c r="AD3615" i="44"/>
  <c r="AA3059" i="2"/>
  <c r="AA3095" i="2" s="1"/>
  <c r="AM304" i="6"/>
  <c r="AM322" i="6" s="1"/>
  <c r="AM186" i="6" s="1"/>
  <c r="F55" i="96"/>
  <c r="AD3592" i="2"/>
  <c r="AD3610" i="2" s="1"/>
  <c r="AE3520" i="2" s="1"/>
  <c r="AB3355" i="2"/>
  <c r="AC3265" i="2" s="1"/>
  <c r="V2599" i="2"/>
  <c r="W2509" i="2" s="1"/>
  <c r="AA3232" i="2"/>
  <c r="AB3142" i="2" s="1"/>
  <c r="AC3480" i="2"/>
  <c r="AD3390" i="2" s="1"/>
  <c r="S2195" i="2"/>
  <c r="S2213" i="2" s="1"/>
  <c r="T2105" i="2" s="1"/>
  <c r="V2592" i="2"/>
  <c r="W2502" i="2" s="1"/>
  <c r="AI4243" i="2"/>
  <c r="AJ4153" i="2" s="1"/>
  <c r="AD752" i="44"/>
  <c r="AD165" i="44"/>
  <c r="S2194" i="2"/>
  <c r="S2212" i="2" s="1"/>
  <c r="T2104" i="2" s="1"/>
  <c r="AD169" i="44"/>
  <c r="AD166" i="44"/>
  <c r="P651" i="44"/>
  <c r="AC3483" i="2"/>
  <c r="AD3393" i="2" s="1"/>
  <c r="Z3096" i="2"/>
  <c r="AA3006" i="2" s="1"/>
  <c r="AA3060" i="2" s="1"/>
  <c r="U2463" i="2"/>
  <c r="V2373" i="2" s="1"/>
  <c r="V2427" i="2" s="1"/>
  <c r="AD3584" i="2"/>
  <c r="AD3602" i="2" s="1"/>
  <c r="AE3512" i="2" s="1"/>
  <c r="Z3101" i="2"/>
  <c r="AA3011" i="2" s="1"/>
  <c r="P1521" i="44"/>
  <c r="V2598" i="2"/>
  <c r="W2508" i="2" s="1"/>
  <c r="W17" i="44"/>
  <c r="AB3357" i="2"/>
  <c r="AC3267" i="2" s="1"/>
  <c r="AC3321" i="2" s="1"/>
  <c r="AJ4373" i="2"/>
  <c r="AK4283" i="2" s="1"/>
  <c r="AK4337" i="2" s="1"/>
  <c r="Q1664" i="44"/>
  <c r="T17" i="44"/>
  <c r="P1518" i="44"/>
  <c r="P1527" i="44"/>
  <c r="AJ4367" i="2"/>
  <c r="AK4277" i="2" s="1"/>
  <c r="AK4331" i="2" s="1"/>
  <c r="T2334" i="2"/>
  <c r="U2244" i="2" s="1"/>
  <c r="U2298" i="2" s="1"/>
  <c r="Y2968" i="2"/>
  <c r="Z2878" i="2" s="1"/>
  <c r="V17" i="44"/>
  <c r="AI4241" i="2"/>
  <c r="AJ4151" i="2" s="1"/>
  <c r="AJ4205" i="2" s="1"/>
  <c r="T2342" i="2"/>
  <c r="U2252" i="2" s="1"/>
  <c r="AK4489" i="44"/>
  <c r="V2595" i="2"/>
  <c r="W2505" i="2" s="1"/>
  <c r="W2559" i="2" s="1"/>
  <c r="AB3360" i="2"/>
  <c r="AC3270" i="2" s="1"/>
  <c r="U2467" i="2"/>
  <c r="V2377" i="2" s="1"/>
  <c r="T2331" i="2"/>
  <c r="U2241" i="2" s="1"/>
  <c r="U2295" i="2" s="1"/>
  <c r="AD3450" i="2"/>
  <c r="AD3486" i="2" s="1"/>
  <c r="AC3488" i="2"/>
  <c r="AD3398" i="2" s="1"/>
  <c r="Y2972" i="2"/>
  <c r="Z2882" i="2" s="1"/>
  <c r="Z2936" i="2" s="1"/>
  <c r="U2469" i="2"/>
  <c r="V2379" i="2" s="1"/>
  <c r="AC3482" i="2"/>
  <c r="AD3392" i="2" s="1"/>
  <c r="AD3446" i="2" s="1"/>
  <c r="W2719" i="2"/>
  <c r="X2629" i="2" s="1"/>
  <c r="X2683" i="2" s="1"/>
  <c r="Y2974" i="2"/>
  <c r="Z2884" i="2" s="1"/>
  <c r="Z2938" i="2" s="1"/>
  <c r="AI4238" i="2"/>
  <c r="AJ4148" i="2" s="1"/>
  <c r="K654" i="44"/>
  <c r="V2594" i="2"/>
  <c r="W2504" i="2" s="1"/>
  <c r="W2558" i="2" s="1"/>
  <c r="AF3852" i="2"/>
  <c r="AC3479" i="2"/>
  <c r="AD3389" i="2" s="1"/>
  <c r="U2471" i="2"/>
  <c r="V2381" i="2" s="1"/>
  <c r="P1520" i="44"/>
  <c r="K647" i="44"/>
  <c r="AD3605" i="44"/>
  <c r="AC3435" i="2"/>
  <c r="AD3613" i="44"/>
  <c r="AB3356" i="2"/>
  <c r="AC3266" i="2" s="1"/>
  <c r="L1114" i="2"/>
  <c r="AC3471" i="2"/>
  <c r="AF3816" i="2"/>
  <c r="W2716" i="2"/>
  <c r="X2626" i="2" s="1"/>
  <c r="X2680" i="2" s="1"/>
  <c r="O1623" i="2"/>
  <c r="P1768" i="2"/>
  <c r="AI4247" i="2"/>
  <c r="AJ4157" i="2" s="1"/>
  <c r="AH304" i="6"/>
  <c r="AH322" i="6" s="1"/>
  <c r="AH4106" i="2"/>
  <c r="AD3609" i="44"/>
  <c r="U2460" i="2"/>
  <c r="V2370" i="2" s="1"/>
  <c r="V2424" i="2" s="1"/>
  <c r="X2845" i="2"/>
  <c r="Y2755" i="2" s="1"/>
  <c r="Y2809" i="2" s="1"/>
  <c r="AD3606" i="2"/>
  <c r="AE3516" i="2" s="1"/>
  <c r="AE3570" i="2" s="1"/>
  <c r="AJ4374" i="2"/>
  <c r="AK4284" i="2" s="1"/>
  <c r="AK4338" i="2" s="1"/>
  <c r="AA3229" i="2"/>
  <c r="AB3139" i="2" s="1"/>
  <c r="AB3193" i="2" s="1"/>
  <c r="AC3478" i="2"/>
  <c r="AD3388" i="2" s="1"/>
  <c r="AI4242" i="2"/>
  <c r="AJ4152" i="2" s="1"/>
  <c r="AD3593" i="2"/>
  <c r="AD3611" i="2" s="1"/>
  <c r="AE3521" i="2" s="1"/>
  <c r="AE3575" i="2" s="1"/>
  <c r="V2587" i="2"/>
  <c r="W2497" i="2" s="1"/>
  <c r="AD3609" i="2"/>
  <c r="AE3519" i="2" s="1"/>
  <c r="AE3573" i="2" s="1"/>
  <c r="AD3603" i="2"/>
  <c r="AE3513" i="2" s="1"/>
  <c r="AI4197" i="2"/>
  <c r="S2196" i="2"/>
  <c r="S2214" i="2" s="1"/>
  <c r="T2106" i="2" s="1"/>
  <c r="S2199" i="2"/>
  <c r="S2217" i="2" s="1"/>
  <c r="T2109" i="2" s="1"/>
  <c r="AB3352" i="2"/>
  <c r="AC3262" i="2" s="1"/>
  <c r="T38" i="2"/>
  <c r="U34" i="2" s="1"/>
  <c r="U2462" i="2"/>
  <c r="V2372" i="2" s="1"/>
  <c r="AI4233" i="2"/>
  <c r="Y2980" i="2"/>
  <c r="Z2890" i="2" s="1"/>
  <c r="Z2944" i="2" s="1"/>
  <c r="W2673" i="2"/>
  <c r="AD3612" i="2"/>
  <c r="AE3522" i="2" s="1"/>
  <c r="AE3576" i="2" s="1"/>
  <c r="AB3347" i="2"/>
  <c r="AC3257" i="2" s="1"/>
  <c r="AA3226" i="2"/>
  <c r="AB3136" i="2" s="1"/>
  <c r="T2292" i="2"/>
  <c r="V2589" i="2"/>
  <c r="W2499" i="2" s="1"/>
  <c r="AI4236" i="2"/>
  <c r="AJ4146" i="2" s="1"/>
  <c r="AD3608" i="2"/>
  <c r="AE3518" i="2" s="1"/>
  <c r="AA3227" i="2"/>
  <c r="AB3137" i="2" s="1"/>
  <c r="AB3191" i="2" s="1"/>
  <c r="AA3217" i="2"/>
  <c r="U2470" i="2"/>
  <c r="V2380" i="2" s="1"/>
  <c r="AB3349" i="2"/>
  <c r="AC3259" i="2" s="1"/>
  <c r="AC3313" i="2" s="1"/>
  <c r="W2720" i="2"/>
  <c r="X2630" i="2" s="1"/>
  <c r="X2684" i="2" s="1"/>
  <c r="V2597" i="2"/>
  <c r="W2507" i="2" s="1"/>
  <c r="AD3602" i="44"/>
  <c r="T2335" i="2"/>
  <c r="U2245" i="2" s="1"/>
  <c r="T2340" i="2"/>
  <c r="U2250" i="2" s="1"/>
  <c r="U2304" i="2" s="1"/>
  <c r="AD3611" i="44"/>
  <c r="AI4240" i="2"/>
  <c r="AJ4150" i="2" s="1"/>
  <c r="V2593" i="2"/>
  <c r="W2503" i="2" s="1"/>
  <c r="W2557" i="2" s="1"/>
  <c r="AB3358" i="2"/>
  <c r="AC3268" i="2" s="1"/>
  <c r="AC3322" i="2" s="1"/>
  <c r="P1694" i="2"/>
  <c r="AI4250" i="2"/>
  <c r="AJ4160" i="2" s="1"/>
  <c r="AJ4214" i="2" s="1"/>
  <c r="Y2963" i="2"/>
  <c r="AG3911" i="2"/>
  <c r="AB3353" i="2"/>
  <c r="AC3263" i="2" s="1"/>
  <c r="AC3317" i="2" s="1"/>
  <c r="Y2969" i="2"/>
  <c r="Z2879" i="2" s="1"/>
  <c r="P1519" i="44"/>
  <c r="V2591" i="2"/>
  <c r="W2501" i="2" s="1"/>
  <c r="W2555" i="2" s="1"/>
  <c r="Z3097" i="2"/>
  <c r="AA3007" i="2" s="1"/>
  <c r="AA3223" i="2"/>
  <c r="AB3133" i="2" s="1"/>
  <c r="AB3187" i="2" s="1"/>
  <c r="AD3615" i="2"/>
  <c r="AE3525" i="2" s="1"/>
  <c r="AE3579" i="2" s="1"/>
  <c r="Y2927" i="2"/>
  <c r="Z3100" i="2"/>
  <c r="AA3010" i="2" s="1"/>
  <c r="AA3181" i="2"/>
  <c r="AG3995" i="2"/>
  <c r="AH3905" i="2" s="1"/>
  <c r="Y2979" i="2"/>
  <c r="Z2889" i="2" s="1"/>
  <c r="Z2943" i="2" s="1"/>
  <c r="V2546" i="2"/>
  <c r="P1517" i="44"/>
  <c r="AA3225" i="2"/>
  <c r="AB3135" i="2" s="1"/>
  <c r="R2058" i="2"/>
  <c r="AI4244" i="2"/>
  <c r="AJ4154" i="2" s="1"/>
  <c r="AJ4208" i="2" s="1"/>
  <c r="U17" i="44"/>
  <c r="U2468" i="2"/>
  <c r="V2378" i="2" s="1"/>
  <c r="P1526" i="44"/>
  <c r="Q1663" i="44"/>
  <c r="AD172" i="44"/>
  <c r="Y2975" i="2"/>
  <c r="Z2885" i="2" s="1"/>
  <c r="X2850" i="2"/>
  <c r="Y2760" i="2" s="1"/>
  <c r="AA3233" i="2"/>
  <c r="AB3143" i="2" s="1"/>
  <c r="AD3562" i="2"/>
  <c r="AA3234" i="2"/>
  <c r="AB3144" i="2" s="1"/>
  <c r="M1259" i="2"/>
  <c r="AJ4370" i="2"/>
  <c r="AK4280" i="2" s="1"/>
  <c r="X2836" i="2"/>
  <c r="W2723" i="2"/>
  <c r="X2633" i="2" s="1"/>
  <c r="X2847" i="2"/>
  <c r="Y2757" i="2" s="1"/>
  <c r="X2848" i="2"/>
  <c r="Y2758" i="2" s="1"/>
  <c r="Y2812" i="2" s="1"/>
  <c r="Y2965" i="2"/>
  <c r="Z2875" i="2" s="1"/>
  <c r="T2341" i="2"/>
  <c r="U2251" i="2" s="1"/>
  <c r="U2305" i="2" s="1"/>
  <c r="U2466" i="2"/>
  <c r="V2376" i="2" s="1"/>
  <c r="AD3604" i="2"/>
  <c r="AE3514" i="2" s="1"/>
  <c r="AE3568" i="2" s="1"/>
  <c r="X2844" i="2"/>
  <c r="Y2754" i="2" s="1"/>
  <c r="W2721" i="2"/>
  <c r="X2631" i="2" s="1"/>
  <c r="X2685" i="2" s="1"/>
  <c r="W2714" i="2"/>
  <c r="X2624" i="2" s="1"/>
  <c r="X2678" i="2" s="1"/>
  <c r="AB3359" i="2"/>
  <c r="AC3269" i="2" s="1"/>
  <c r="AC3323" i="2" s="1"/>
  <c r="AA3220" i="2"/>
  <c r="AB3130" i="2" s="1"/>
  <c r="AB3184" i="2" s="1"/>
  <c r="AA3222" i="2"/>
  <c r="AB3132" i="2" s="1"/>
  <c r="AB3186" i="2" s="1"/>
  <c r="AB17" i="44"/>
  <c r="T2332" i="2"/>
  <c r="U2242" i="2" s="1"/>
  <c r="Y2967" i="2"/>
  <c r="Z2877" i="2" s="1"/>
  <c r="Z2931" i="2" s="1"/>
  <c r="AA3231" i="2"/>
  <c r="AB3141" i="2" s="1"/>
  <c r="AB3195" i="2" s="1"/>
  <c r="X17" i="44"/>
  <c r="U2465" i="2"/>
  <c r="V2375" i="2" s="1"/>
  <c r="AD3614" i="2"/>
  <c r="AE3524" i="2" s="1"/>
  <c r="AE3578" i="2" s="1"/>
  <c r="T2338" i="2"/>
  <c r="U2248" i="2" s="1"/>
  <c r="T2344" i="2"/>
  <c r="U2254" i="2" s="1"/>
  <c r="W2717" i="2"/>
  <c r="X2627" i="2" s="1"/>
  <c r="W2709" i="2"/>
  <c r="Q1666" i="44"/>
  <c r="Z3103" i="2"/>
  <c r="AA3013" i="2" s="1"/>
  <c r="Q1665" i="44"/>
  <c r="AB3344" i="2"/>
  <c r="AL304" i="6"/>
  <c r="AL322" i="6" s="1"/>
  <c r="AL186" i="6" s="1"/>
  <c r="AC3476" i="2"/>
  <c r="AD3386" i="2" s="1"/>
  <c r="AD3440" i="2" s="1"/>
  <c r="AI4248" i="2"/>
  <c r="AJ4158" i="2" s="1"/>
  <c r="AJ4376" i="2"/>
  <c r="AK4286" i="2" s="1"/>
  <c r="AK4340" i="2" s="1"/>
  <c r="AK4376" i="2" s="1"/>
  <c r="P1522" i="44"/>
  <c r="AG3943" i="2"/>
  <c r="V2596" i="2"/>
  <c r="W2506" i="2" s="1"/>
  <c r="T2333" i="2"/>
  <c r="U2243" i="2" s="1"/>
  <c r="Z3090" i="2"/>
  <c r="X2851" i="2"/>
  <c r="Y2761" i="2" s="1"/>
  <c r="Y2815" i="2" s="1"/>
  <c r="AJ4368" i="2"/>
  <c r="AK4278" i="2" s="1"/>
  <c r="AK4332" i="2" s="1"/>
  <c r="X2843" i="2"/>
  <c r="Y2753" i="2" s="1"/>
  <c r="Y2966" i="2"/>
  <c r="Z2876" i="2" s="1"/>
  <c r="W2718" i="2"/>
  <c r="X2628" i="2" s="1"/>
  <c r="X2800" i="2"/>
  <c r="AA3230" i="2"/>
  <c r="AB3140" i="2" s="1"/>
  <c r="U2464" i="2"/>
  <c r="V2374" i="2" s="1"/>
  <c r="AC3484" i="2"/>
  <c r="AD3394" i="2" s="1"/>
  <c r="AD3448" i="2" s="1"/>
  <c r="AJ4369" i="2"/>
  <c r="AK4279" i="2" s="1"/>
  <c r="P1523" i="44"/>
  <c r="AC3477" i="2"/>
  <c r="AD3387" i="2" s="1"/>
  <c r="U2419" i="2"/>
  <c r="AD17" i="44"/>
  <c r="AB3354" i="2"/>
  <c r="AC3264" i="2" s="1"/>
  <c r="AC3318" i="2" s="1"/>
  <c r="X2849" i="2"/>
  <c r="Y2759" i="2" s="1"/>
  <c r="Y2813" i="2" s="1"/>
  <c r="T2339" i="2"/>
  <c r="U2249" i="2" s="1"/>
  <c r="AI4249" i="2"/>
  <c r="AJ4159" i="2" s="1"/>
  <c r="AJ4213" i="2" s="1"/>
  <c r="AC3487" i="2"/>
  <c r="AD3397" i="2" s="1"/>
  <c r="AD3451" i="2" s="1"/>
  <c r="X2846" i="2"/>
  <c r="Y2756" i="2" s="1"/>
  <c r="Y2810" i="2" s="1"/>
  <c r="Y2846" i="2" s="1"/>
  <c r="AB3351" i="2"/>
  <c r="AC3261" i="2" s="1"/>
  <c r="AC3315" i="2" s="1"/>
  <c r="AI4245" i="2"/>
  <c r="AJ4155" i="2" s="1"/>
  <c r="AJ4209" i="2" s="1"/>
  <c r="Y2909" i="2"/>
  <c r="X2852" i="2"/>
  <c r="Y2762" i="2" s="1"/>
  <c r="T2337" i="2"/>
  <c r="U2247" i="2" s="1"/>
  <c r="U2301" i="2" s="1"/>
  <c r="Y2970" i="2"/>
  <c r="Z2880" i="2" s="1"/>
  <c r="V2590" i="2"/>
  <c r="W2500" i="2" s="1"/>
  <c r="S2186" i="2"/>
  <c r="S2204" i="2" s="1"/>
  <c r="T2096" i="2" s="1"/>
  <c r="W2722" i="2"/>
  <c r="X2632" i="2" s="1"/>
  <c r="X2686" i="2" s="1"/>
  <c r="AI4246" i="2"/>
  <c r="AJ4156" i="2" s="1"/>
  <c r="X2853" i="2"/>
  <c r="Y2763" i="2" s="1"/>
  <c r="Y2817" i="2" s="1"/>
  <c r="AJ4372" i="2"/>
  <c r="AK4282" i="2" s="1"/>
  <c r="Y2973" i="2"/>
  <c r="Z2883" i="2" s="1"/>
  <c r="Y2971" i="2"/>
  <c r="Z2881" i="2" s="1"/>
  <c r="Y2978" i="2"/>
  <c r="Z2888" i="2" s="1"/>
  <c r="Z2942" i="2" s="1"/>
  <c r="AJ4377" i="2"/>
  <c r="AK4287" i="2" s="1"/>
  <c r="AK4341" i="2" s="1"/>
  <c r="AJ4360" i="2"/>
  <c r="AE3725" i="2"/>
  <c r="X2841" i="2"/>
  <c r="Y2751" i="2" s="1"/>
  <c r="Z3054" i="2"/>
  <c r="AB3361" i="2"/>
  <c r="AC3271" i="2" s="1"/>
  <c r="R1984" i="2"/>
  <c r="AJ4365" i="2"/>
  <c r="AK4275" i="2" s="1"/>
  <c r="X2842" i="2"/>
  <c r="Y2752" i="2" s="1"/>
  <c r="Y2806" i="2" s="1"/>
  <c r="W2726" i="2"/>
  <c r="X2636" i="2" s="1"/>
  <c r="X2690" i="2" s="1"/>
  <c r="AA3228" i="2"/>
  <c r="AB3138" i="2" s="1"/>
  <c r="AB3192" i="2" s="1"/>
  <c r="Y2977" i="2"/>
  <c r="Z2887" i="2" s="1"/>
  <c r="Z2941" i="2" s="1"/>
  <c r="AE3689" i="2"/>
  <c r="Y2976" i="2"/>
  <c r="Z2886" i="2" s="1"/>
  <c r="Q17" i="44"/>
  <c r="AH4070" i="2"/>
  <c r="AJ4324" i="2"/>
  <c r="AG3979" i="2"/>
  <c r="S2129" i="2"/>
  <c r="Q1675" i="44"/>
  <c r="AG3991" i="2"/>
  <c r="AH3901" i="2" s="1"/>
  <c r="AJ4363" i="2"/>
  <c r="AK4273" i="2" s="1"/>
  <c r="W2725" i="2"/>
  <c r="X2635" i="2" s="1"/>
  <c r="X2689" i="2" s="1"/>
  <c r="AD3605" i="2"/>
  <c r="AE3515" i="2" s="1"/>
  <c r="AA3224" i="2"/>
  <c r="AB3134" i="2" s="1"/>
  <c r="AB3188" i="2" s="1"/>
  <c r="AB3308" i="2"/>
  <c r="T2336" i="2"/>
  <c r="U2246" i="2" s="1"/>
  <c r="AJ4371" i="2"/>
  <c r="AK4281" i="2" s="1"/>
  <c r="AK4335" i="2" s="1"/>
  <c r="AD3449" i="2"/>
  <c r="AF36" i="2"/>
  <c r="J903" i="2"/>
  <c r="K657" i="2"/>
  <c r="J49" i="2"/>
  <c r="W47" i="2"/>
  <c r="V47" i="2"/>
  <c r="AI47" i="2"/>
  <c r="L47" i="2"/>
  <c r="Z3094" i="2"/>
  <c r="AA3004" i="2" s="1"/>
  <c r="S47" i="2"/>
  <c r="AB36" i="2"/>
  <c r="AD47" i="2"/>
  <c r="AH4049" i="2"/>
  <c r="AG3913" i="2"/>
  <c r="AF3785" i="2"/>
  <c r="AF3783" i="2"/>
  <c r="AH4037" i="2"/>
  <c r="AG3918" i="2"/>
  <c r="R2062" i="2"/>
  <c r="K797" i="2"/>
  <c r="V574" i="2"/>
  <c r="M1083" i="2"/>
  <c r="V575" i="2"/>
  <c r="U453" i="2"/>
  <c r="Z3099" i="2"/>
  <c r="AA3009" i="2" s="1"/>
  <c r="S2188" i="2"/>
  <c r="S2206" i="2" s="1"/>
  <c r="Z36" i="2"/>
  <c r="P49" i="2"/>
  <c r="K647" i="2"/>
  <c r="K47" i="2"/>
  <c r="AJ36" i="2"/>
  <c r="AJ49" i="2"/>
  <c r="Y49" i="2"/>
  <c r="X49" i="2"/>
  <c r="AJ4366" i="2"/>
  <c r="AK4276" i="2" s="1"/>
  <c r="AF3786" i="2"/>
  <c r="AG3921" i="2"/>
  <c r="AH4041" i="2"/>
  <c r="N1489" i="2"/>
  <c r="M1089" i="2"/>
  <c r="U455" i="2"/>
  <c r="S2200" i="2"/>
  <c r="S2218" i="2" s="1"/>
  <c r="O1633" i="2"/>
  <c r="N1486" i="2"/>
  <c r="AA3057" i="2"/>
  <c r="K1048" i="2"/>
  <c r="K1045" i="2"/>
  <c r="Q1919" i="2"/>
  <c r="Q1914" i="2"/>
  <c r="N1229" i="2"/>
  <c r="P1779" i="2"/>
  <c r="N1230" i="2"/>
  <c r="R2060" i="2"/>
  <c r="K1050" i="2"/>
  <c r="N1487" i="2"/>
  <c r="K1058" i="2"/>
  <c r="Q1915" i="2"/>
  <c r="P1773" i="2"/>
  <c r="Q1927" i="2"/>
  <c r="J907" i="2"/>
  <c r="K1049" i="2"/>
  <c r="L1192" i="2"/>
  <c r="U444" i="2"/>
  <c r="V572" i="2"/>
  <c r="S2187" i="2"/>
  <c r="S2205" i="2" s="1"/>
  <c r="O1630" i="2"/>
  <c r="P1782" i="2"/>
  <c r="O1625" i="2"/>
  <c r="L1201" i="2"/>
  <c r="Q1921" i="2"/>
  <c r="K654" i="2"/>
  <c r="N1491" i="2"/>
  <c r="R49" i="2"/>
  <c r="Q47" i="2"/>
  <c r="U2459" i="2"/>
  <c r="V2369" i="2" s="1"/>
  <c r="AG36" i="2"/>
  <c r="J908" i="2"/>
  <c r="V2586" i="2"/>
  <c r="W2496" i="2" s="1"/>
  <c r="AD49" i="2"/>
  <c r="J904" i="2"/>
  <c r="W2715" i="2"/>
  <c r="X2625" i="2" s="1"/>
  <c r="AA36" i="2"/>
  <c r="AC47" i="2"/>
  <c r="T49" i="2"/>
  <c r="R47" i="2"/>
  <c r="AF3796" i="2"/>
  <c r="AF3791" i="2"/>
  <c r="AH4045" i="2"/>
  <c r="AG3915" i="2"/>
  <c r="AF3794" i="2"/>
  <c r="AF3787" i="2"/>
  <c r="AG3916" i="2"/>
  <c r="Q1920" i="2"/>
  <c r="K1055" i="2"/>
  <c r="K803" i="2"/>
  <c r="M1095" i="2"/>
  <c r="V582" i="2"/>
  <c r="Z3098" i="2"/>
  <c r="AA3008" i="2" s="1"/>
  <c r="R2066" i="2"/>
  <c r="P1780" i="2"/>
  <c r="U2461" i="2"/>
  <c r="V2371" i="2" s="1"/>
  <c r="AI49" i="2"/>
  <c r="AC36" i="2"/>
  <c r="X2839" i="2"/>
  <c r="Y2749" i="2" s="1"/>
  <c r="K652" i="2"/>
  <c r="AI4237" i="2"/>
  <c r="AJ4147" i="2" s="1"/>
  <c r="X47" i="2"/>
  <c r="AG49" i="2"/>
  <c r="K648" i="2"/>
  <c r="X2840" i="2"/>
  <c r="Y2750" i="2" s="1"/>
  <c r="AI4239" i="2"/>
  <c r="AJ4149" i="2" s="1"/>
  <c r="Z49" i="2"/>
  <c r="AF3793" i="2"/>
  <c r="AH4043" i="2"/>
  <c r="AG3910" i="2"/>
  <c r="K655" i="2"/>
  <c r="V579" i="2"/>
  <c r="V581" i="2"/>
  <c r="V571" i="2"/>
  <c r="S2193" i="2"/>
  <c r="S2211" i="2" s="1"/>
  <c r="R2069" i="2"/>
  <c r="Q1925" i="2"/>
  <c r="S2192" i="2"/>
  <c r="S2210" i="2" s="1"/>
  <c r="K1053" i="2"/>
  <c r="N1492" i="2"/>
  <c r="P1775" i="2"/>
  <c r="R2064" i="2"/>
  <c r="P1769" i="2"/>
  <c r="N1484" i="2"/>
  <c r="N1228" i="2"/>
  <c r="N1234" i="2"/>
  <c r="V584" i="2"/>
  <c r="M1348" i="2"/>
  <c r="P1777" i="2"/>
  <c r="Z3107" i="2"/>
  <c r="AA3017" i="2" s="1"/>
  <c r="Q1917" i="2"/>
  <c r="P1778" i="2"/>
  <c r="S2198" i="2"/>
  <c r="S2216" i="2" s="1"/>
  <c r="R2061" i="2"/>
  <c r="S2191" i="2"/>
  <c r="S2209" i="2" s="1"/>
  <c r="V570" i="2"/>
  <c r="N1232" i="2"/>
  <c r="M1085" i="2"/>
  <c r="Q1916" i="2"/>
  <c r="O1636" i="2"/>
  <c r="AC3481" i="2"/>
  <c r="AD3391" i="2" s="1"/>
  <c r="K1054" i="2"/>
  <c r="N1485" i="2"/>
  <c r="L1198" i="2"/>
  <c r="V49" i="2"/>
  <c r="AB3348" i="2"/>
  <c r="AC3258" i="2" s="1"/>
  <c r="T47" i="2"/>
  <c r="AC3475" i="2"/>
  <c r="AD3385" i="2" s="1"/>
  <c r="J899" i="2"/>
  <c r="O47" i="2"/>
  <c r="AB47" i="2"/>
  <c r="N47" i="2"/>
  <c r="AH49" i="2"/>
  <c r="AA3221" i="2"/>
  <c r="AB3131" i="2" s="1"/>
  <c r="Z47" i="2"/>
  <c r="AB49" i="2"/>
  <c r="W49" i="2"/>
  <c r="O49" i="2"/>
  <c r="S49" i="2"/>
  <c r="L49" i="2"/>
  <c r="M47" i="2"/>
  <c r="T2343" i="2"/>
  <c r="U2253" i="2" s="1"/>
  <c r="AH4047" i="2"/>
  <c r="AH4050" i="2"/>
  <c r="AH4044" i="2"/>
  <c r="AG3922" i="2"/>
  <c r="Q1928" i="2"/>
  <c r="U447" i="2"/>
  <c r="U445" i="2"/>
  <c r="L1194" i="2"/>
  <c r="V576" i="2"/>
  <c r="S2189" i="2"/>
  <c r="S2207" i="2" s="1"/>
  <c r="J900" i="2"/>
  <c r="AC49" i="2"/>
  <c r="AE36" i="2"/>
  <c r="K643" i="2"/>
  <c r="J901" i="2"/>
  <c r="N49" i="2"/>
  <c r="W2713" i="2"/>
  <c r="X2623" i="2" s="1"/>
  <c r="P47" i="2"/>
  <c r="J909" i="2"/>
  <c r="U49" i="2"/>
  <c r="AI36" i="2"/>
  <c r="AF3792" i="2"/>
  <c r="AH4039" i="2"/>
  <c r="AF3788" i="2"/>
  <c r="AH4042" i="2"/>
  <c r="AF3784" i="2"/>
  <c r="AE49" i="2"/>
  <c r="U451" i="2"/>
  <c r="N1236" i="2"/>
  <c r="U454" i="2"/>
  <c r="U449" i="2"/>
  <c r="N1237" i="2"/>
  <c r="P1781" i="2"/>
  <c r="N1483" i="2"/>
  <c r="O1628" i="2"/>
  <c r="Q1918" i="2"/>
  <c r="P1783" i="2"/>
  <c r="Q1922" i="2"/>
  <c r="L1190" i="2"/>
  <c r="K649" i="2"/>
  <c r="K1044" i="2"/>
  <c r="R2059" i="2"/>
  <c r="K1051" i="2"/>
  <c r="O1637" i="2"/>
  <c r="M1094" i="2"/>
  <c r="V580" i="2"/>
  <c r="M1088" i="2"/>
  <c r="P1772" i="2"/>
  <c r="R2070" i="2"/>
  <c r="K1047" i="2"/>
  <c r="N1488" i="2"/>
  <c r="M1334" i="2"/>
  <c r="R2067" i="2"/>
  <c r="Q1924" i="2"/>
  <c r="R2063" i="2"/>
  <c r="P1774" i="2"/>
  <c r="AA3070" i="2"/>
  <c r="R2073" i="2"/>
  <c r="K1056" i="2"/>
  <c r="O1631" i="2"/>
  <c r="U448" i="2"/>
  <c r="N1239" i="2"/>
  <c r="U452" i="2"/>
  <c r="U457" i="2"/>
  <c r="M1346" i="2"/>
  <c r="K1046" i="2"/>
  <c r="N1480" i="2"/>
  <c r="K1057" i="2"/>
  <c r="O1629" i="2"/>
  <c r="O1634" i="2"/>
  <c r="U47" i="2"/>
  <c r="J906" i="2"/>
  <c r="AB3350" i="2"/>
  <c r="AC3260" i="2" s="1"/>
  <c r="K644" i="2"/>
  <c r="K645" i="2"/>
  <c r="J902" i="2"/>
  <c r="Q49" i="2"/>
  <c r="J912" i="2"/>
  <c r="K653" i="2"/>
  <c r="AJ47" i="2"/>
  <c r="AA49" i="2"/>
  <c r="O1627" i="2"/>
  <c r="K49" i="2"/>
  <c r="AF3795" i="2"/>
  <c r="AG3920" i="2"/>
  <c r="AH4046" i="2"/>
  <c r="AG3914" i="2"/>
  <c r="AG3917" i="2"/>
  <c r="L1199" i="2"/>
  <c r="V578" i="2"/>
  <c r="U443" i="2"/>
  <c r="P1771" i="2"/>
  <c r="P1776" i="2"/>
  <c r="W2712" i="2"/>
  <c r="X2622" i="2" s="1"/>
  <c r="K650" i="2"/>
  <c r="J913" i="2"/>
  <c r="AD36" i="2"/>
  <c r="AA47" i="2"/>
  <c r="AF49" i="2"/>
  <c r="K646" i="2"/>
  <c r="AK718" i="2"/>
  <c r="K656" i="2"/>
  <c r="AJ4364" i="2"/>
  <c r="AK4274" i="2" s="1"/>
  <c r="J47" i="2"/>
  <c r="V2588" i="2"/>
  <c r="W2498" i="2" s="1"/>
  <c r="Y36" i="2"/>
  <c r="Y47" i="2"/>
  <c r="AH36" i="2"/>
  <c r="AH4048" i="2"/>
  <c r="AF3789" i="2"/>
  <c r="K651" i="2"/>
  <c r="AH4038" i="2"/>
  <c r="AF3790" i="2"/>
  <c r="M1087" i="2"/>
  <c r="N1231" i="2"/>
  <c r="U456" i="2"/>
  <c r="P1770" i="2"/>
  <c r="U44" i="2"/>
  <c r="R2068" i="2"/>
  <c r="N1479" i="2"/>
  <c r="N1482" i="2"/>
  <c r="L1200" i="2"/>
  <c r="M1343" i="2"/>
  <c r="N1493" i="2"/>
  <c r="R2065" i="2"/>
  <c r="L1189" i="2"/>
  <c r="V573" i="2"/>
  <c r="V583" i="2"/>
  <c r="K1052" i="2"/>
  <c r="N1227" i="2"/>
  <c r="O1638" i="2"/>
  <c r="Q1926" i="2"/>
  <c r="Q1923" i="2"/>
  <c r="AJ4375" i="2"/>
  <c r="AK4285" i="2" s="1"/>
  <c r="M49" i="2"/>
  <c r="R2072" i="2"/>
  <c r="O1626" i="2"/>
  <c r="Z3102" i="2"/>
  <c r="AA3012" i="2" s="1"/>
  <c r="U446" i="2"/>
  <c r="N1233" i="2"/>
  <c r="V577" i="2"/>
  <c r="U450" i="2"/>
  <c r="S2197" i="2"/>
  <c r="S2215" i="2" s="1"/>
  <c r="O1632" i="2"/>
  <c r="N1481" i="2"/>
  <c r="N1490" i="2"/>
  <c r="R2071" i="2"/>
  <c r="O1635" i="2"/>
  <c r="O1624" i="2"/>
  <c r="P1529" i="44"/>
  <c r="Q1674" i="44"/>
  <c r="AC17" i="44"/>
  <c r="Q1669" i="44"/>
  <c r="AK723" i="2"/>
  <c r="Y48" i="44"/>
  <c r="Z48" i="44"/>
  <c r="AE48" i="44"/>
  <c r="T48" i="44"/>
  <c r="AI48" i="44"/>
  <c r="AC48" i="44"/>
  <c r="V48" i="44"/>
  <c r="S48" i="44"/>
  <c r="AH752" i="44"/>
  <c r="X48" i="44"/>
  <c r="U48" i="44"/>
  <c r="AG754" i="44"/>
  <c r="AG752" i="44"/>
  <c r="AG48" i="44"/>
  <c r="AF754" i="44"/>
  <c r="AH48" i="44"/>
  <c r="AA48" i="44"/>
  <c r="O48" i="44"/>
  <c r="R48" i="44"/>
  <c r="AF48" i="44"/>
  <c r="P48" i="44"/>
  <c r="AB48" i="44"/>
  <c r="W48" i="44"/>
  <c r="Q48" i="44"/>
  <c r="AD48" i="44"/>
  <c r="G143" i="96"/>
  <c r="K656" i="44"/>
  <c r="AK717" i="2"/>
  <c r="AK716" i="2"/>
  <c r="O1549" i="2"/>
  <c r="P646" i="44"/>
  <c r="AK719" i="2"/>
  <c r="AK724" i="2"/>
  <c r="AK4497" i="44"/>
  <c r="AE667" i="44"/>
  <c r="AE498" i="5"/>
  <c r="AE667" i="2"/>
  <c r="AF3792" i="44"/>
  <c r="AF119" i="44"/>
  <c r="AH4037" i="44"/>
  <c r="AH110" i="44"/>
  <c r="AE660" i="44"/>
  <c r="AE491" i="5"/>
  <c r="AE660" i="2"/>
  <c r="AF115" i="44"/>
  <c r="AF3788" i="44"/>
  <c r="AH4039" i="44"/>
  <c r="AH112" i="44"/>
  <c r="AG118" i="44"/>
  <c r="AG3918" i="44"/>
  <c r="AH4049" i="44"/>
  <c r="AH122" i="44"/>
  <c r="AF123" i="44"/>
  <c r="AF3796" i="44"/>
  <c r="AG3923" i="44"/>
  <c r="AG123" i="44"/>
  <c r="AF110" i="44"/>
  <c r="AF3783" i="44"/>
  <c r="AH4048" i="44"/>
  <c r="AH121" i="44"/>
  <c r="AH4040" i="44"/>
  <c r="AH113" i="44"/>
  <c r="AH754" i="44"/>
  <c r="AG121" i="44"/>
  <c r="AG3921" i="44"/>
  <c r="AF3787" i="44"/>
  <c r="AF114" i="44"/>
  <c r="AE664" i="44"/>
  <c r="AE495" i="5"/>
  <c r="AE664" i="2"/>
  <c r="AH114" i="44"/>
  <c r="AH4041" i="44"/>
  <c r="AE669" i="44"/>
  <c r="AE500" i="5"/>
  <c r="AE669" i="2"/>
  <c r="AH4046" i="44"/>
  <c r="AH119" i="44"/>
  <c r="K644" i="44"/>
  <c r="AE666" i="44"/>
  <c r="AE497" i="5"/>
  <c r="AE666" i="2"/>
  <c r="AE674" i="44"/>
  <c r="AE505" i="5"/>
  <c r="AE674" i="2"/>
  <c r="AH123" i="44"/>
  <c r="AH4050" i="44"/>
  <c r="AF117" i="44"/>
  <c r="AF3790" i="44"/>
  <c r="AG114" i="44"/>
  <c r="AG3914" i="44"/>
  <c r="AG3916" i="44"/>
  <c r="AG116" i="44"/>
  <c r="AE673" i="44"/>
  <c r="AE504" i="5"/>
  <c r="AE673" i="2"/>
  <c r="AG3917" i="44"/>
  <c r="AG117" i="44"/>
  <c r="AE663" i="44"/>
  <c r="AE494" i="5"/>
  <c r="AE663" i="2"/>
  <c r="AF118" i="44"/>
  <c r="AF3791" i="44"/>
  <c r="AG3912" i="44"/>
  <c r="AG112" i="44"/>
  <c r="K648" i="44"/>
  <c r="AF3795" i="44"/>
  <c r="AF122" i="44"/>
  <c r="AH4043" i="44"/>
  <c r="AH116" i="44"/>
  <c r="K653" i="44"/>
  <c r="AH660" i="44"/>
  <c r="AH491" i="5"/>
  <c r="AH660" i="2"/>
  <c r="AH4047" i="44"/>
  <c r="AH120" i="44"/>
  <c r="AG3913" i="44"/>
  <c r="AG113" i="44"/>
  <c r="AH4044" i="44"/>
  <c r="AH117" i="44"/>
  <c r="AF3786" i="44"/>
  <c r="AF113" i="44"/>
  <c r="AE670" i="44"/>
  <c r="AE501" i="5"/>
  <c r="AE670" i="2"/>
  <c r="AF660" i="44"/>
  <c r="AF491" i="5"/>
  <c r="AF660" i="2"/>
  <c r="AF112" i="44"/>
  <c r="AF3785" i="44"/>
  <c r="AG3915" i="44"/>
  <c r="AG115" i="44"/>
  <c r="AH4045" i="44"/>
  <c r="AH118" i="44"/>
  <c r="AE662" i="44"/>
  <c r="AE493" i="5"/>
  <c r="AE662" i="2"/>
  <c r="AF121" i="44"/>
  <c r="AF3794" i="44"/>
  <c r="AG3920" i="44"/>
  <c r="AG120" i="44"/>
  <c r="AE671" i="44"/>
  <c r="AE502" i="5"/>
  <c r="AE671" i="2"/>
  <c r="AH115" i="44"/>
  <c r="AH4042" i="44"/>
  <c r="AG111" i="44"/>
  <c r="AG3911" i="44"/>
  <c r="AG110" i="44"/>
  <c r="AG3910" i="44"/>
  <c r="AH111" i="44"/>
  <c r="AH4038" i="44"/>
  <c r="AF3789" i="44"/>
  <c r="AF116" i="44"/>
  <c r="AG660" i="44"/>
  <c r="AG491" i="5"/>
  <c r="AG660" i="2"/>
  <c r="AF111" i="44"/>
  <c r="AF3784" i="44"/>
  <c r="AF752" i="44"/>
  <c r="AG3919" i="44"/>
  <c r="AG119" i="44"/>
  <c r="K655" i="44"/>
  <c r="AE665" i="44"/>
  <c r="AE496" i="5"/>
  <c r="AE665" i="2"/>
  <c r="AG122" i="44"/>
  <c r="AG3922" i="44"/>
  <c r="AE672" i="44"/>
  <c r="AE503" i="5"/>
  <c r="AE672" i="2"/>
  <c r="AE668" i="44"/>
  <c r="AE499" i="5"/>
  <c r="AE668" i="2"/>
  <c r="AF120" i="44"/>
  <c r="AF3793" i="44"/>
  <c r="AE661" i="44"/>
  <c r="AE492" i="5"/>
  <c r="AE661" i="2"/>
  <c r="AK729" i="2"/>
  <c r="AK715" i="2"/>
  <c r="F86" i="96"/>
  <c r="AK728" i="2"/>
  <c r="AK727" i="2"/>
  <c r="AJ1712" i="5"/>
  <c r="T1960" i="44"/>
  <c r="AK4493" i="44"/>
  <c r="K657" i="44"/>
  <c r="Z3036" i="2"/>
  <c r="AK4500" i="44"/>
  <c r="AA322" i="6"/>
  <c r="AK4504" i="44"/>
  <c r="AD3544" i="2"/>
  <c r="S2214" i="44"/>
  <c r="S2206" i="44"/>
  <c r="S2217" i="44"/>
  <c r="AK4495" i="44"/>
  <c r="AK4496" i="44"/>
  <c r="S2212" i="44"/>
  <c r="S2205" i="44"/>
  <c r="AK720" i="2"/>
  <c r="AK4499" i="44"/>
  <c r="AB161" i="44"/>
  <c r="P161" i="44"/>
  <c r="S2218" i="44"/>
  <c r="S2209" i="44"/>
  <c r="W188" i="6"/>
  <c r="T188" i="6"/>
  <c r="AL4602" i="44"/>
  <c r="AL718" i="44"/>
  <c r="U2247" i="44"/>
  <c r="V2600" i="44"/>
  <c r="W2494" i="44"/>
  <c r="L944" i="44"/>
  <c r="P648" i="44"/>
  <c r="V2373" i="44"/>
  <c r="AJ4154" i="44"/>
  <c r="L941" i="44"/>
  <c r="P1725" i="5"/>
  <c r="AJ4158" i="44"/>
  <c r="S1955" i="44"/>
  <c r="AD3388" i="44"/>
  <c r="AA3014" i="44"/>
  <c r="S2201" i="44"/>
  <c r="AB3138" i="44"/>
  <c r="Y2751" i="44"/>
  <c r="AJ4152" i="44"/>
  <c r="AB3144" i="44"/>
  <c r="AD3392" i="44"/>
  <c r="AL4600" i="44"/>
  <c r="AL716" i="44"/>
  <c r="AL4608" i="44"/>
  <c r="AL724" i="44"/>
  <c r="AL4598" i="44"/>
  <c r="AL714" i="44"/>
  <c r="AL712" i="5"/>
  <c r="U2457" i="2"/>
  <c r="U2401" i="2"/>
  <c r="R1811" i="44"/>
  <c r="AA3010" i="44"/>
  <c r="R1807" i="44"/>
  <c r="T1951" i="44"/>
  <c r="F71" i="96"/>
  <c r="Q1839" i="2"/>
  <c r="Q1913" i="2"/>
  <c r="R29" i="44"/>
  <c r="W2502" i="44"/>
  <c r="U2254" i="44"/>
  <c r="W2504" i="44"/>
  <c r="AK4494" i="44"/>
  <c r="Z2882" i="44"/>
  <c r="X29" i="44"/>
  <c r="AK4274" i="44"/>
  <c r="Z29" i="44"/>
  <c r="K793" i="44"/>
  <c r="AA3006" i="44"/>
  <c r="AH29" i="44"/>
  <c r="AA3012" i="44"/>
  <c r="N1229" i="44"/>
  <c r="Z274" i="6"/>
  <c r="Z307" i="6"/>
  <c r="AL4411" i="44"/>
  <c r="AJ29" i="44"/>
  <c r="U900" i="44"/>
  <c r="AK304" i="6"/>
  <c r="AK322" i="6" s="1"/>
  <c r="AJ1706" i="5"/>
  <c r="V2378" i="44"/>
  <c r="U2252" i="44"/>
  <c r="U143" i="44"/>
  <c r="U2243" i="44"/>
  <c r="O1375" i="44"/>
  <c r="X2636" i="44"/>
  <c r="Z2884" i="44"/>
  <c r="AD304" i="6"/>
  <c r="AD322" i="6" s="1"/>
  <c r="S29" i="44"/>
  <c r="AK725" i="2"/>
  <c r="AK437" i="44"/>
  <c r="AK437" i="2"/>
  <c r="AK110" i="52"/>
  <c r="AK721" i="2"/>
  <c r="S1905" i="44"/>
  <c r="L949" i="44"/>
  <c r="Y2760" i="44"/>
  <c r="U1045" i="44"/>
  <c r="V608" i="44"/>
  <c r="AB3141" i="44"/>
  <c r="Y312" i="6"/>
  <c r="AB3143" i="44"/>
  <c r="X2626" i="44"/>
  <c r="AK4498" i="44"/>
  <c r="Y2749" i="44"/>
  <c r="Z2889" i="44"/>
  <c r="AO192" i="6"/>
  <c r="AK12" i="10"/>
  <c r="AO13" i="9"/>
  <c r="AO311" i="6"/>
  <c r="AO293" i="6"/>
  <c r="AO307" i="6"/>
  <c r="AO315" i="6"/>
  <c r="AO297" i="6"/>
  <c r="AO319" i="6"/>
  <c r="AO301" i="6"/>
  <c r="AJ36" i="44"/>
  <c r="AD3386" i="44"/>
  <c r="T481" i="44"/>
  <c r="K798" i="44"/>
  <c r="V619" i="44"/>
  <c r="Z36" i="44"/>
  <c r="AD3384" i="44"/>
  <c r="J898" i="2"/>
  <c r="J824" i="2"/>
  <c r="AA3016" i="44"/>
  <c r="Y29" i="44"/>
  <c r="O161" i="44"/>
  <c r="AC3260" i="44"/>
  <c r="R161" i="44"/>
  <c r="O352" i="44"/>
  <c r="AH143" i="44"/>
  <c r="K802" i="44"/>
  <c r="W29" i="44"/>
  <c r="AD161" i="44"/>
  <c r="AK4286" i="44"/>
  <c r="M1085" i="44"/>
  <c r="AB3136" i="44"/>
  <c r="O29" i="44"/>
  <c r="F81" i="96"/>
  <c r="T492" i="44"/>
  <c r="T483" i="44"/>
  <c r="W2506" i="44"/>
  <c r="X188" i="6"/>
  <c r="P1784" i="44"/>
  <c r="Q1660" i="44"/>
  <c r="AL4603" i="44"/>
  <c r="AL719" i="44"/>
  <c r="S2207" i="44"/>
  <c r="R1819" i="44"/>
  <c r="R1816" i="44"/>
  <c r="U2241" i="44"/>
  <c r="AE22" i="44"/>
  <c r="T2274" i="2"/>
  <c r="T2330" i="2"/>
  <c r="Q1624" i="44"/>
  <c r="AK177" i="44"/>
  <c r="N1238" i="44"/>
  <c r="M1095" i="44"/>
  <c r="AK4276" i="44"/>
  <c r="AD3397" i="44"/>
  <c r="V607" i="44"/>
  <c r="V613" i="44"/>
  <c r="X143" i="44"/>
  <c r="AC3257" i="44"/>
  <c r="AJ1707" i="5"/>
  <c r="N1228" i="44"/>
  <c r="F80" i="96"/>
  <c r="X2635" i="44"/>
  <c r="N1237" i="44"/>
  <c r="O1488" i="44"/>
  <c r="AN4665" i="44"/>
  <c r="AC3271" i="44"/>
  <c r="O361" i="44"/>
  <c r="X2633" i="44"/>
  <c r="T479" i="44"/>
  <c r="AJ143" i="44"/>
  <c r="U2255" i="44"/>
  <c r="Q161" i="44"/>
  <c r="O1382" i="44"/>
  <c r="AB3346" i="2"/>
  <c r="AB3290" i="2"/>
  <c r="AJ4151" i="44"/>
  <c r="K803" i="44"/>
  <c r="T480" i="44"/>
  <c r="V609" i="44"/>
  <c r="Y2753" i="44"/>
  <c r="N1234" i="44"/>
  <c r="Y2981" i="44"/>
  <c r="Z2875" i="44"/>
  <c r="AA3009" i="44"/>
  <c r="V2377" i="44"/>
  <c r="W2498" i="44"/>
  <c r="T491" i="44"/>
  <c r="AE304" i="6"/>
  <c r="AE322" i="6" s="1"/>
  <c r="O360" i="44"/>
  <c r="K643" i="44"/>
  <c r="V611" i="44"/>
  <c r="AK4502" i="44"/>
  <c r="S1953" i="44"/>
  <c r="O1379" i="44"/>
  <c r="AK4277" i="44"/>
  <c r="Y2755" i="44"/>
  <c r="O1376" i="44"/>
  <c r="AK439" i="44"/>
  <c r="AK439" i="2"/>
  <c r="AK1761" i="5"/>
  <c r="AC3473" i="2"/>
  <c r="Z2883" i="44"/>
  <c r="AN248" i="9"/>
  <c r="O1373" i="44"/>
  <c r="AE161" i="44"/>
  <c r="V2370" i="44"/>
  <c r="AC22" i="44"/>
  <c r="O1725" i="5"/>
  <c r="O358" i="44"/>
  <c r="U1335" i="44"/>
  <c r="Z278" i="6"/>
  <c r="Z311" i="6"/>
  <c r="W2507" i="44"/>
  <c r="AK4284" i="44"/>
  <c r="S2203" i="44"/>
  <c r="M1087" i="44"/>
  <c r="Z2878" i="44"/>
  <c r="F65" i="96"/>
  <c r="Y36" i="44"/>
  <c r="R1809" i="44"/>
  <c r="T143" i="44"/>
  <c r="W2509" i="44"/>
  <c r="O1383" i="44"/>
  <c r="S1680" i="5"/>
  <c r="T2346" i="44"/>
  <c r="U2240" i="44"/>
  <c r="K642" i="2"/>
  <c r="J766" i="2"/>
  <c r="AJ304" i="6"/>
  <c r="AJ322" i="6" s="1"/>
  <c r="AB3362" i="44"/>
  <c r="AC3256" i="44"/>
  <c r="X2629" i="44"/>
  <c r="Y143" i="44"/>
  <c r="AH161" i="44"/>
  <c r="AL723" i="44"/>
  <c r="AL4607" i="44"/>
  <c r="W2496" i="44"/>
  <c r="R143" i="44"/>
  <c r="Y2761" i="44"/>
  <c r="Y308" i="6"/>
  <c r="U1479" i="44"/>
  <c r="U2253" i="44"/>
  <c r="AK425" i="2"/>
  <c r="AK425" i="44"/>
  <c r="F72" i="96"/>
  <c r="F76" i="96"/>
  <c r="AK4279" i="44"/>
  <c r="R1812" i="44"/>
  <c r="O366" i="44"/>
  <c r="AP163" i="6"/>
  <c r="AP17" i="6"/>
  <c r="AP12" i="9"/>
  <c r="AL4612" i="44"/>
  <c r="AL728" i="44"/>
  <c r="F75" i="96"/>
  <c r="S1958" i="44"/>
  <c r="Y294" i="6"/>
  <c r="AN29" i="44"/>
  <c r="AC143" i="44"/>
  <c r="Z2879" i="44"/>
  <c r="W2495" i="44"/>
  <c r="O1384" i="44"/>
  <c r="K792" i="44"/>
  <c r="AJ4156" i="44"/>
  <c r="AA3005" i="44"/>
  <c r="O357" i="44"/>
  <c r="O1372" i="44"/>
  <c r="V605" i="44"/>
  <c r="O295" i="44"/>
  <c r="O351" i="44"/>
  <c r="M1349" i="44"/>
  <c r="N1225" i="44"/>
  <c r="AD3391" i="44"/>
  <c r="Y22" i="44"/>
  <c r="L937" i="44"/>
  <c r="AB3134" i="44"/>
  <c r="AF161" i="44"/>
  <c r="AG36" i="44"/>
  <c r="AG161" i="44"/>
  <c r="U2244" i="44"/>
  <c r="AA36" i="44"/>
  <c r="T486" i="44"/>
  <c r="M1080" i="2"/>
  <c r="U29" i="44"/>
  <c r="O1385" i="44"/>
  <c r="M1082" i="44"/>
  <c r="S2211" i="44"/>
  <c r="S2210" i="44"/>
  <c r="AM697" i="5"/>
  <c r="AM704" i="5"/>
  <c r="AM706" i="5"/>
  <c r="AM700" i="5"/>
  <c r="AM696" i="5"/>
  <c r="AM710" i="5"/>
  <c r="AM702" i="5"/>
  <c r="AM698" i="5"/>
  <c r="AM699" i="5"/>
  <c r="AM703" i="5"/>
  <c r="AM707" i="5"/>
  <c r="AM44" i="5"/>
  <c r="AM711" i="5"/>
  <c r="AM709" i="5"/>
  <c r="AM701" i="5"/>
  <c r="AM12" i="44"/>
  <c r="AM705" i="5"/>
  <c r="AQ16" i="6"/>
  <c r="AM12" i="2"/>
  <c r="AK4491" i="44"/>
  <c r="Y2757" i="44"/>
  <c r="AK4272" i="44"/>
  <c r="AJ4378" i="44"/>
  <c r="AK174" i="44"/>
  <c r="AK428" i="2"/>
  <c r="AK428" i="44"/>
  <c r="AK507" i="5"/>
  <c r="AK661" i="2"/>
  <c r="AK662" i="2"/>
  <c r="AK726" i="2"/>
  <c r="AK664" i="2"/>
  <c r="AK675" i="2"/>
  <c r="AK663" i="2"/>
  <c r="AK667" i="2"/>
  <c r="AK672" i="2"/>
  <c r="AK674" i="2"/>
  <c r="AK665" i="2"/>
  <c r="AK669" i="2"/>
  <c r="AK673" i="2"/>
  <c r="AK670" i="2"/>
  <c r="AK660" i="2"/>
  <c r="AK668" i="2"/>
  <c r="AK671" i="2"/>
  <c r="AK666" i="2"/>
  <c r="AK679" i="2"/>
  <c r="AK686" i="2"/>
  <c r="AK688" i="2"/>
  <c r="AK684" i="2"/>
  <c r="AK692" i="2"/>
  <c r="AK691" i="2"/>
  <c r="AK685" i="2"/>
  <c r="AK683" i="2"/>
  <c r="AK680" i="2"/>
  <c r="AK678" i="2"/>
  <c r="AK682" i="2"/>
  <c r="AK690" i="2"/>
  <c r="AK693" i="2"/>
  <c r="AK681" i="2"/>
  <c r="AK687" i="2"/>
  <c r="AK689" i="2"/>
  <c r="AK430" i="44"/>
  <c r="AK430" i="2"/>
  <c r="AK431" i="44"/>
  <c r="AK431" i="2"/>
  <c r="AC3417" i="2"/>
  <c r="AH22" i="44"/>
  <c r="X2621" i="44"/>
  <c r="W2727" i="44"/>
  <c r="AK4490" i="44"/>
  <c r="N1227" i="44"/>
  <c r="R1817" i="44"/>
  <c r="V610" i="44"/>
  <c r="S1961" i="44"/>
  <c r="R1810" i="44"/>
  <c r="V606" i="44"/>
  <c r="AL11" i="10"/>
  <c r="O1680" i="5"/>
  <c r="AJ4155" i="44"/>
  <c r="M1086" i="44"/>
  <c r="R1808" i="44"/>
  <c r="K651" i="44"/>
  <c r="Y2763" i="44"/>
  <c r="M1088" i="44"/>
  <c r="R1820" i="44"/>
  <c r="AJ1708" i="5"/>
  <c r="S1964" i="44"/>
  <c r="R1818" i="44"/>
  <c r="O1374" i="44"/>
  <c r="AF304" i="6"/>
  <c r="AF322" i="6" s="1"/>
  <c r="R1769" i="44"/>
  <c r="U442" i="2"/>
  <c r="U404" i="2"/>
  <c r="O365" i="44"/>
  <c r="V161" i="44"/>
  <c r="S1962" i="44"/>
  <c r="U2246" i="44"/>
  <c r="AF36" i="44"/>
  <c r="AC3263" i="44"/>
  <c r="T490" i="44"/>
  <c r="Q1633" i="44"/>
  <c r="T493" i="44"/>
  <c r="U2251" i="44"/>
  <c r="AK4278" i="44"/>
  <c r="AK567" i="2"/>
  <c r="AK433" i="44"/>
  <c r="AK433" i="2"/>
  <c r="Z2886" i="44"/>
  <c r="Y298" i="6"/>
  <c r="AO139" i="9"/>
  <c r="AK4280" i="44"/>
  <c r="V29" i="44"/>
  <c r="AJ1711" i="5"/>
  <c r="F69" i="96"/>
  <c r="T489" i="44"/>
  <c r="Y2759" i="44"/>
  <c r="AK164" i="44"/>
  <c r="AL720" i="44"/>
  <c r="AL4604" i="44"/>
  <c r="AL4605" i="44"/>
  <c r="AL721" i="44"/>
  <c r="O1639" i="44"/>
  <c r="P1515" i="44"/>
  <c r="AK165" i="44"/>
  <c r="N1232" i="44"/>
  <c r="AL4611" i="44"/>
  <c r="AL727" i="44"/>
  <c r="AD3385" i="44"/>
  <c r="Y270" i="6"/>
  <c r="Y288" i="6" s="1"/>
  <c r="Z3108" i="44"/>
  <c r="AA3002" i="44"/>
  <c r="AC3264" i="44"/>
  <c r="AA3008" i="44"/>
  <c r="Y2758" i="44"/>
  <c r="AD3582" i="44"/>
  <c r="AD712" i="5"/>
  <c r="AD714" i="2"/>
  <c r="AD714" i="44"/>
  <c r="S1952" i="44"/>
  <c r="AJ4159" i="44"/>
  <c r="L1044" i="44"/>
  <c r="AD36" i="44"/>
  <c r="AI4251" i="44"/>
  <c r="AJ4145" i="44"/>
  <c r="Y161" i="44"/>
  <c r="V620" i="44"/>
  <c r="AJ100" i="10"/>
  <c r="AJ21" i="59"/>
  <c r="AD3389" i="44"/>
  <c r="W2503" i="44"/>
  <c r="S1957" i="44"/>
  <c r="U161" i="44"/>
  <c r="AB36" i="44"/>
  <c r="AC183" i="6"/>
  <c r="S2216" i="44"/>
  <c r="Q1776" i="44"/>
  <c r="AK172" i="44"/>
  <c r="L1053" i="44"/>
  <c r="L948" i="44"/>
  <c r="Z2888" i="44"/>
  <c r="V617" i="44"/>
  <c r="O356" i="44"/>
  <c r="M1093" i="44"/>
  <c r="V2379" i="44"/>
  <c r="J60" i="107"/>
  <c r="J64" i="107" s="1"/>
  <c r="K58" i="107" s="1"/>
  <c r="M1089" i="44"/>
  <c r="AC36" i="44"/>
  <c r="U2242" i="44"/>
  <c r="S38" i="44"/>
  <c r="Z2877" i="44"/>
  <c r="AA3163" i="2"/>
  <c r="AA3219" i="2"/>
  <c r="U2204" i="44"/>
  <c r="S1896" i="44"/>
  <c r="Q143" i="44"/>
  <c r="X2854" i="44"/>
  <c r="Y2748" i="44"/>
  <c r="AK169" i="44"/>
  <c r="AA3015" i="44"/>
  <c r="AC3261" i="44"/>
  <c r="AC3270" i="44"/>
  <c r="V615" i="44"/>
  <c r="J14" i="96"/>
  <c r="AM11" i="52"/>
  <c r="AM11" i="59"/>
  <c r="S1725" i="5"/>
  <c r="V2371" i="44"/>
  <c r="AK432" i="44"/>
  <c r="AK432" i="2"/>
  <c r="AK1803" i="5"/>
  <c r="AK436" i="44"/>
  <c r="AK436" i="2"/>
  <c r="AK427" i="44"/>
  <c r="AK427" i="2"/>
  <c r="AK429" i="2"/>
  <c r="AK429" i="44"/>
  <c r="AK170" i="44"/>
  <c r="U2248" i="44"/>
  <c r="U614" i="44"/>
  <c r="O1370" i="44"/>
  <c r="N1494" i="44"/>
  <c r="N1404" i="2"/>
  <c r="N1478" i="2"/>
  <c r="AC3268" i="44"/>
  <c r="AB3142" i="44"/>
  <c r="N1334" i="44"/>
  <c r="K794" i="44"/>
  <c r="AB3131" i="44"/>
  <c r="R1680" i="5"/>
  <c r="AG143" i="44"/>
  <c r="AD3393" i="44"/>
  <c r="K908" i="44"/>
  <c r="AI304" i="6"/>
  <c r="AI322" i="6" s="1"/>
  <c r="L939" i="44"/>
  <c r="O359" i="44"/>
  <c r="T29" i="44"/>
  <c r="AK4283" i="44"/>
  <c r="AE143" i="44"/>
  <c r="S1959" i="44"/>
  <c r="AK730" i="44"/>
  <c r="AK163" i="44"/>
  <c r="AN249" i="9"/>
  <c r="AK4492" i="44"/>
  <c r="AJ22" i="44"/>
  <c r="AC3489" i="44"/>
  <c r="AD3383" i="44"/>
  <c r="S2208" i="44"/>
  <c r="AK4503" i="44"/>
  <c r="V2374" i="44"/>
  <c r="AB3130" i="44"/>
  <c r="F68" i="96"/>
  <c r="O363" i="44"/>
  <c r="AK29" i="44"/>
  <c r="N1225" i="2"/>
  <c r="Z301" i="6"/>
  <c r="Z268" i="6"/>
  <c r="Z260" i="6"/>
  <c r="Z293" i="6"/>
  <c r="Q1929" i="44"/>
  <c r="R1805" i="44"/>
  <c r="AC3269" i="44"/>
  <c r="AK173" i="44"/>
  <c r="M1092" i="44"/>
  <c r="X304" i="6"/>
  <c r="X322" i="6" s="1"/>
  <c r="M1189" i="44"/>
  <c r="Z161" i="44"/>
  <c r="AA22" i="44"/>
  <c r="U1190" i="44"/>
  <c r="AK4282" i="44"/>
  <c r="J73" i="107"/>
  <c r="J70" i="107"/>
  <c r="AJ4147" i="44"/>
  <c r="AB22" i="44"/>
  <c r="V2368" i="44"/>
  <c r="AK178" i="44"/>
  <c r="X2634" i="44"/>
  <c r="R1725" i="5"/>
  <c r="U612" i="44"/>
  <c r="U531" i="44"/>
  <c r="AA3235" i="44"/>
  <c r="AB3129" i="44"/>
  <c r="AA29" i="44"/>
  <c r="AB143" i="44"/>
  <c r="AD3390" i="44"/>
  <c r="AC161" i="44"/>
  <c r="V2584" i="2"/>
  <c r="V2528" i="2"/>
  <c r="K796" i="44"/>
  <c r="Q29" i="44"/>
  <c r="N1240" i="44"/>
  <c r="AB3133" i="44"/>
  <c r="V618" i="44"/>
  <c r="AD143" i="44"/>
  <c r="X2838" i="2"/>
  <c r="X2782" i="2"/>
  <c r="M1083" i="44"/>
  <c r="X22" i="44"/>
  <c r="AF143" i="44"/>
  <c r="AQ14" i="6"/>
  <c r="F66" i="96"/>
  <c r="AB3137" i="44"/>
  <c r="N1231" i="44"/>
  <c r="V2376" i="44"/>
  <c r="Q1680" i="5"/>
  <c r="AK1775" i="5"/>
  <c r="AK1789" i="5"/>
  <c r="AK470" i="5"/>
  <c r="T484" i="44"/>
  <c r="X2622" i="44"/>
  <c r="AI4179" i="2"/>
  <c r="AI4235" i="2"/>
  <c r="S361" i="44"/>
  <c r="W2505" i="44"/>
  <c r="AK171" i="44"/>
  <c r="K649" i="44"/>
  <c r="O364" i="44"/>
  <c r="O1479" i="44"/>
  <c r="O354" i="44"/>
  <c r="AB3132" i="44"/>
  <c r="P1680" i="5"/>
  <c r="AG29" i="44"/>
  <c r="AD3398" i="44"/>
  <c r="AJ4306" i="2"/>
  <c r="AJ4362" i="2"/>
  <c r="Q1725" i="5"/>
  <c r="X2631" i="44"/>
  <c r="AJ1713" i="5"/>
  <c r="AC3262" i="44"/>
  <c r="AA3003" i="44"/>
  <c r="AE29" i="44"/>
  <c r="AK4487" i="44"/>
  <c r="AJ4149" i="44"/>
  <c r="K646" i="44"/>
  <c r="K801" i="44"/>
  <c r="K799" i="44"/>
  <c r="S1963" i="44"/>
  <c r="AK4275" i="44"/>
  <c r="L940" i="44"/>
  <c r="K899" i="44"/>
  <c r="N1343" i="44"/>
  <c r="P143" i="44"/>
  <c r="X2630" i="44"/>
  <c r="K1059" i="44"/>
  <c r="L935" i="44"/>
  <c r="AL4606" i="44"/>
  <c r="AL722" i="44"/>
  <c r="AJ4148" i="44"/>
  <c r="U2213" i="44"/>
  <c r="AJ4160" i="44"/>
  <c r="AB3139" i="44"/>
  <c r="X2623" i="44"/>
  <c r="AC29" i="44"/>
  <c r="AJ86" i="10"/>
  <c r="G21" i="96"/>
  <c r="X2627" i="44"/>
  <c r="AE36" i="44"/>
  <c r="W2501" i="44"/>
  <c r="AH36" i="44"/>
  <c r="AA3013" i="44"/>
  <c r="O362" i="44"/>
  <c r="Y2752" i="44"/>
  <c r="Z143" i="44"/>
  <c r="AG22" i="44"/>
  <c r="K642" i="44"/>
  <c r="J766" i="44"/>
  <c r="Z2876" i="44"/>
  <c r="S1965" i="44"/>
  <c r="J74" i="107"/>
  <c r="N1236" i="44"/>
  <c r="R1778" i="44"/>
  <c r="AF22" i="44"/>
  <c r="U2245" i="44"/>
  <c r="X2628" i="44"/>
  <c r="AA143" i="44"/>
  <c r="W143" i="44"/>
  <c r="AI143" i="44"/>
  <c r="V2436" i="2"/>
  <c r="AK4285" i="44"/>
  <c r="AB192" i="6"/>
  <c r="AB186" i="6"/>
  <c r="AB182" i="6"/>
  <c r="AB168" i="6"/>
  <c r="AB178" i="6"/>
  <c r="AB180" i="6"/>
  <c r="AB179" i="6"/>
  <c r="AB181" i="6"/>
  <c r="AB13" i="9"/>
  <c r="W2499" i="44"/>
  <c r="AJ1709" i="5"/>
  <c r="T487" i="44"/>
  <c r="AA3004" i="44"/>
  <c r="X2632" i="44"/>
  <c r="L947" i="44"/>
  <c r="V2369" i="44"/>
  <c r="O353" i="44"/>
  <c r="AJ4157" i="44"/>
  <c r="V2380" i="44"/>
  <c r="AC3259" i="44"/>
  <c r="AK424" i="2"/>
  <c r="AK424" i="44"/>
  <c r="AK320" i="5"/>
  <c r="AK438" i="44"/>
  <c r="AK438" i="2"/>
  <c r="AK435" i="44"/>
  <c r="AK435" i="2"/>
  <c r="AI36" i="44"/>
  <c r="U2250" i="44"/>
  <c r="AA3017" i="44"/>
  <c r="AD3387" i="44"/>
  <c r="V2372" i="44"/>
  <c r="X2624" i="44"/>
  <c r="V2375" i="44"/>
  <c r="AC3267" i="44"/>
  <c r="M1094" i="44"/>
  <c r="T404" i="44"/>
  <c r="T478" i="44"/>
  <c r="AK722" i="2"/>
  <c r="AA3011" i="44"/>
  <c r="M1198" i="44"/>
  <c r="N1239" i="44"/>
  <c r="AK4273" i="44"/>
  <c r="R1814" i="44"/>
  <c r="M1084" i="44"/>
  <c r="X161" i="44"/>
  <c r="AJ1710" i="5"/>
  <c r="O1377" i="44"/>
  <c r="T488" i="44"/>
  <c r="AK714" i="2"/>
  <c r="X2625" i="44"/>
  <c r="K797" i="44"/>
  <c r="O1378" i="44"/>
  <c r="N1233" i="44"/>
  <c r="T304" i="6"/>
  <c r="T322" i="6" s="1"/>
  <c r="W2497" i="44"/>
  <c r="AJ4153" i="44"/>
  <c r="W2508" i="44"/>
  <c r="K804" i="44"/>
  <c r="W161" i="44"/>
  <c r="AL715" i="44"/>
  <c r="AL4599" i="44"/>
  <c r="S161" i="44"/>
  <c r="O27" i="44"/>
  <c r="M1091" i="44"/>
  <c r="AJ4146" i="44"/>
  <c r="Z2885" i="44"/>
  <c r="AA161" i="44"/>
  <c r="U1480" i="44"/>
  <c r="AK168" i="44"/>
  <c r="AL1759" i="5"/>
  <c r="AL305" i="5"/>
  <c r="AL313" i="5"/>
  <c r="AL12" i="52"/>
  <c r="AL317" i="5"/>
  <c r="AL1799" i="5"/>
  <c r="AL1756" i="5"/>
  <c r="AL495" i="5"/>
  <c r="AL500" i="5"/>
  <c r="AL1784" i="5"/>
  <c r="AL1802" i="5"/>
  <c r="AL316" i="5"/>
  <c r="AL492" i="5"/>
  <c r="AL314" i="5"/>
  <c r="AL12" i="59"/>
  <c r="AL311" i="5"/>
  <c r="AL496" i="5"/>
  <c r="AL1760" i="5"/>
  <c r="AL505" i="5"/>
  <c r="AL1770" i="5"/>
  <c r="AL312" i="5"/>
  <c r="AL504" i="5"/>
  <c r="AL1800" i="5"/>
  <c r="AL1787" i="5"/>
  <c r="AL309" i="5"/>
  <c r="AL1798" i="5"/>
  <c r="AL1801" i="5"/>
  <c r="AL1786" i="5"/>
  <c r="AL454" i="5"/>
  <c r="AL493" i="5"/>
  <c r="AL1757" i="5"/>
  <c r="AL503" i="5"/>
  <c r="AL304" i="5"/>
  <c r="AL491" i="5"/>
  <c r="AL1771" i="5"/>
  <c r="AL502" i="5"/>
  <c r="AL1772" i="5"/>
  <c r="AL506" i="5"/>
  <c r="AL1758" i="5"/>
  <c r="AL318" i="5"/>
  <c r="AL497" i="5"/>
  <c r="AL1774" i="5"/>
  <c r="AL306" i="5"/>
  <c r="AL315" i="5"/>
  <c r="AL319" i="5"/>
  <c r="AL13" i="2"/>
  <c r="AL1788" i="5"/>
  <c r="AL1785" i="5"/>
  <c r="AL307" i="5"/>
  <c r="AL308" i="5"/>
  <c r="AL310" i="5"/>
  <c r="AL501" i="5"/>
  <c r="AL459" i="5"/>
  <c r="AL469" i="5"/>
  <c r="AL458" i="5"/>
  <c r="AL1773" i="5"/>
  <c r="AL461" i="5"/>
  <c r="AL463" i="5"/>
  <c r="AL465" i="5"/>
  <c r="AL467" i="5"/>
  <c r="AL468" i="5"/>
  <c r="AL456" i="5"/>
  <c r="AL462" i="5"/>
  <c r="AL13" i="44"/>
  <c r="AL466" i="5"/>
  <c r="AL457" i="5"/>
  <c r="AL494" i="5"/>
  <c r="AL499" i="5"/>
  <c r="AL498" i="5"/>
  <c r="AL455" i="5"/>
  <c r="AL460" i="5"/>
  <c r="AL464" i="5"/>
  <c r="AL561" i="2"/>
  <c r="AL565" i="2"/>
  <c r="AL553" i="2"/>
  <c r="AL560" i="2"/>
  <c r="AL555" i="2"/>
  <c r="AL551" i="2"/>
  <c r="AL557" i="2"/>
  <c r="AL559" i="2"/>
  <c r="AL566" i="2"/>
  <c r="AL558" i="2"/>
  <c r="AL564" i="2"/>
  <c r="AL552" i="2"/>
  <c r="AL562" i="2"/>
  <c r="AL556" i="2"/>
  <c r="AL554" i="2"/>
  <c r="AL563" i="2"/>
  <c r="AL729" i="44"/>
  <c r="AL4613" i="44"/>
  <c r="T44" i="44"/>
  <c r="K645" i="44"/>
  <c r="Y2756" i="44"/>
  <c r="U2249" i="44"/>
  <c r="J914" i="44"/>
  <c r="K790" i="44"/>
  <c r="AL725" i="44"/>
  <c r="AL4609" i="44"/>
  <c r="AL4601" i="44"/>
  <c r="AL717" i="44"/>
  <c r="Y302" i="6"/>
  <c r="AM4538" i="44"/>
  <c r="S1956" i="44"/>
  <c r="L946" i="44"/>
  <c r="L950" i="44"/>
  <c r="R1813" i="44"/>
  <c r="Y2754" i="44"/>
  <c r="AG304" i="6"/>
  <c r="AG322" i="6" s="1"/>
  <c r="AC3265" i="44"/>
  <c r="O1381" i="44"/>
  <c r="P1636" i="44"/>
  <c r="AI22" i="44"/>
  <c r="T482" i="44"/>
  <c r="W2500" i="44"/>
  <c r="P29" i="44"/>
  <c r="S2215" i="44"/>
  <c r="L938" i="44"/>
  <c r="T485" i="44"/>
  <c r="V569" i="2"/>
  <c r="V531" i="2"/>
  <c r="F73" i="96"/>
  <c r="Y2762" i="44"/>
  <c r="W304" i="6"/>
  <c r="W322" i="6" s="1"/>
  <c r="AA3007" i="44"/>
  <c r="V2381" i="44"/>
  <c r="AK166" i="44"/>
  <c r="AC3258" i="44"/>
  <c r="F79" i="96"/>
  <c r="AK4287" i="44"/>
  <c r="W2711" i="2"/>
  <c r="W2655" i="2"/>
  <c r="T161" i="44"/>
  <c r="R2074" i="44"/>
  <c r="S1950" i="44"/>
  <c r="AK176" i="44"/>
  <c r="L943" i="44"/>
  <c r="O355" i="44"/>
  <c r="AD3395" i="44"/>
  <c r="V2382" i="44"/>
  <c r="AB3140" i="44"/>
  <c r="AN304" i="6"/>
  <c r="AN322" i="6" s="1"/>
  <c r="AB29" i="44"/>
  <c r="AI29" i="44"/>
  <c r="Y2750" i="44"/>
  <c r="AC3266" i="44"/>
  <c r="F63" i="96"/>
  <c r="Z2880" i="44"/>
  <c r="Z2890" i="44"/>
  <c r="U2473" i="44"/>
  <c r="V2367" i="44"/>
  <c r="AD29" i="44"/>
  <c r="L942" i="44"/>
  <c r="K969" i="2"/>
  <c r="K1043" i="2"/>
  <c r="AF29" i="44"/>
  <c r="N1230" i="44"/>
  <c r="K795" i="44"/>
  <c r="U616" i="44"/>
  <c r="S143" i="44"/>
  <c r="AI161" i="44"/>
  <c r="AK434" i="44"/>
  <c r="AK434" i="2"/>
  <c r="AK426" i="44"/>
  <c r="AK426" i="2"/>
  <c r="Z22" i="44"/>
  <c r="K805" i="44"/>
  <c r="O143" i="44"/>
  <c r="AL29" i="44"/>
  <c r="AM29" i="44"/>
  <c r="Z264" i="6"/>
  <c r="Z297" i="6"/>
  <c r="AK4281" i="44"/>
  <c r="AR13" i="6"/>
  <c r="AN40" i="5"/>
  <c r="AN43" i="5"/>
  <c r="Z2887" i="44"/>
  <c r="AD3396" i="44"/>
  <c r="K652" i="44"/>
  <c r="V143" i="44"/>
  <c r="M1080" i="44"/>
  <c r="L1204" i="44"/>
  <c r="AJ4150" i="44"/>
  <c r="AB3135" i="44"/>
  <c r="AK167" i="44"/>
  <c r="AD3394" i="44"/>
  <c r="S1954" i="44"/>
  <c r="Z2881" i="44"/>
  <c r="G144" i="96" l="1"/>
  <c r="G174" i="96"/>
  <c r="G180" i="96" s="1"/>
  <c r="G163" i="96"/>
  <c r="AE3513" i="44"/>
  <c r="AE3517" i="44"/>
  <c r="P1632" i="44"/>
  <c r="R22" i="10"/>
  <c r="Q1779" i="44"/>
  <c r="AE3524" i="44"/>
  <c r="P22" i="10"/>
  <c r="T2100" i="2"/>
  <c r="U22" i="10"/>
  <c r="AA22" i="10"/>
  <c r="K762" i="44"/>
  <c r="AE3511" i="44"/>
  <c r="AE3572" i="2"/>
  <c r="AE3608" i="2" s="1"/>
  <c r="Q1775" i="44"/>
  <c r="AE3522" i="44"/>
  <c r="AE3514" i="44"/>
  <c r="AH4112" i="2"/>
  <c r="AI4022" i="2" s="1"/>
  <c r="X2688" i="2"/>
  <c r="X2724" i="2" s="1"/>
  <c r="T2095" i="2"/>
  <c r="Q1770" i="44"/>
  <c r="AG3984" i="2"/>
  <c r="AH3894" i="2" s="1"/>
  <c r="AH3948" i="2" s="1"/>
  <c r="AH3984" i="2" s="1"/>
  <c r="K632" i="44"/>
  <c r="K758" i="44"/>
  <c r="AE3518" i="44"/>
  <c r="F67" i="7"/>
  <c r="Q1780" i="44"/>
  <c r="F77" i="96"/>
  <c r="P1626" i="44"/>
  <c r="V2422" i="2"/>
  <c r="V2458" i="2" s="1"/>
  <c r="AC3324" i="2"/>
  <c r="AC3360" i="2" s="1"/>
  <c r="AE3520" i="44"/>
  <c r="AC3319" i="2"/>
  <c r="AC3355" i="2" s="1"/>
  <c r="V2435" i="2"/>
  <c r="AJ4207" i="2"/>
  <c r="AJ4243" i="2" s="1"/>
  <c r="O22" i="10"/>
  <c r="W2549" i="2"/>
  <c r="W2585" i="2" s="1"/>
  <c r="W22" i="10"/>
  <c r="AA3064" i="2"/>
  <c r="AA3100" i="2" s="1"/>
  <c r="Y22" i="10"/>
  <c r="X2677" i="2"/>
  <c r="X2713" i="2" s="1"/>
  <c r="Q1781" i="44"/>
  <c r="AD3438" i="2"/>
  <c r="AD3474" i="2" s="1"/>
  <c r="Z22" i="10"/>
  <c r="AC3311" i="2"/>
  <c r="V2434" i="2"/>
  <c r="V2470" i="2" s="1"/>
  <c r="AE3516" i="44"/>
  <c r="AA20" i="2"/>
  <c r="R21" i="44"/>
  <c r="Q1660" i="2"/>
  <c r="U2299" i="2"/>
  <c r="U2335" i="2" s="1"/>
  <c r="V2245" i="2" s="1"/>
  <c r="U2302" i="2"/>
  <c r="F83" i="96"/>
  <c r="X2676" i="2"/>
  <c r="X2712" i="2" s="1"/>
  <c r="V2431" i="2"/>
  <c r="V2467" i="2" s="1"/>
  <c r="AE3519" i="44"/>
  <c r="Z2932" i="2"/>
  <c r="Z2968" i="2" s="1"/>
  <c r="AE3525" i="44"/>
  <c r="P1628" i="44"/>
  <c r="W2563" i="2"/>
  <c r="W2599" i="2" s="1"/>
  <c r="AB3196" i="2"/>
  <c r="AB3232" i="2" s="1"/>
  <c r="V22" i="10"/>
  <c r="W2550" i="2"/>
  <c r="W2586" i="2" s="1"/>
  <c r="W2562" i="2"/>
  <c r="W2598" i="2" s="1"/>
  <c r="AD22" i="10"/>
  <c r="P759" i="44"/>
  <c r="AC3320" i="2"/>
  <c r="AC3356" i="2" s="1"/>
  <c r="AD3444" i="2"/>
  <c r="V2433" i="2"/>
  <c r="V2469" i="2" s="1"/>
  <c r="P754" i="44"/>
  <c r="W2556" i="2"/>
  <c r="W2592" i="2" s="1"/>
  <c r="W2560" i="2"/>
  <c r="W2596" i="2" s="1"/>
  <c r="AJ4210" i="2"/>
  <c r="AJ4246" i="2" s="1"/>
  <c r="P633" i="44"/>
  <c r="Q1782" i="44"/>
  <c r="U2306" i="2"/>
  <c r="AE3574" i="2"/>
  <c r="AE3610" i="2" s="1"/>
  <c r="AF3520" i="2" s="1"/>
  <c r="AE3523" i="44"/>
  <c r="AJ4211" i="2"/>
  <c r="AJ4247" i="2" s="1"/>
  <c r="V2429" i="2"/>
  <c r="V2465" i="2" s="1"/>
  <c r="P1635" i="44"/>
  <c r="AL4399" i="44"/>
  <c r="W2552" i="2"/>
  <c r="P1637" i="44"/>
  <c r="P1629" i="44"/>
  <c r="V2432" i="2"/>
  <c r="AJ4203" i="2"/>
  <c r="AJ4239" i="2" s="1"/>
  <c r="AD3447" i="2"/>
  <c r="AB3190" i="2"/>
  <c r="AB3226" i="2" s="1"/>
  <c r="AC3316" i="2"/>
  <c r="AC3352" i="2" s="1"/>
  <c r="AJ4212" i="2"/>
  <c r="AJ4248" i="2" s="1"/>
  <c r="W2561" i="2"/>
  <c r="W2597" i="2" s="1"/>
  <c r="K755" i="44"/>
  <c r="Q1772" i="44"/>
  <c r="AC20" i="2"/>
  <c r="Q1783" i="44"/>
  <c r="K629" i="44"/>
  <c r="Y2808" i="2"/>
  <c r="AA3065" i="2"/>
  <c r="AH3959" i="2"/>
  <c r="AG3983" i="2"/>
  <c r="AH3893" i="2" s="1"/>
  <c r="AE3567" i="2"/>
  <c r="AE3603" i="2" s="1"/>
  <c r="AE3515" i="44"/>
  <c r="J17" i="2"/>
  <c r="P1631" i="44"/>
  <c r="AJ20" i="2"/>
  <c r="AD3452" i="2"/>
  <c r="AD3488" i="2" s="1"/>
  <c r="AH3955" i="2"/>
  <c r="AH3991" i="2" s="1"/>
  <c r="AA3058" i="2"/>
  <c r="AA3094" i="2" s="1"/>
  <c r="AD3442" i="2"/>
  <c r="AD3478" i="2" s="1"/>
  <c r="AE3388" i="2" s="1"/>
  <c r="AD3443" i="2"/>
  <c r="AD3479" i="2" s="1"/>
  <c r="AE3389" i="2" s="1"/>
  <c r="AJ4204" i="2"/>
  <c r="AD3482" i="2"/>
  <c r="AE3392" i="2" s="1"/>
  <c r="K630" i="44"/>
  <c r="AJ4200" i="2"/>
  <c r="AJ4236" i="2" s="1"/>
  <c r="X2687" i="2"/>
  <c r="X2723" i="2" s="1"/>
  <c r="AK4330" i="2"/>
  <c r="AK4366" i="2" s="1"/>
  <c r="AG20" i="2"/>
  <c r="Y2803" i="2"/>
  <c r="Y2839" i="2" s="1"/>
  <c r="AA3067" i="2"/>
  <c r="AA3103" i="2" s="1"/>
  <c r="AJ4206" i="2"/>
  <c r="AJ4242" i="2" s="1"/>
  <c r="AK4152" i="2" s="1"/>
  <c r="AJ4202" i="2"/>
  <c r="P1625" i="44"/>
  <c r="O21" i="44"/>
  <c r="AC3312" i="2"/>
  <c r="AE3566" i="2"/>
  <c r="AE3602" i="2" s="1"/>
  <c r="W2551" i="2"/>
  <c r="T2163" i="2"/>
  <c r="AD3441" i="2"/>
  <c r="P1630" i="44"/>
  <c r="W2553" i="2"/>
  <c r="W2589" i="2" s="1"/>
  <c r="T2158" i="2"/>
  <c r="V2426" i="2"/>
  <c r="V2462" i="2" s="1"/>
  <c r="Z21" i="44"/>
  <c r="P1515" i="2"/>
  <c r="P1784" i="2"/>
  <c r="U2296" i="2"/>
  <c r="U2332" i="2" s="1"/>
  <c r="V2242" i="2" s="1"/>
  <c r="X2681" i="2"/>
  <c r="X2717" i="2" s="1"/>
  <c r="AB3194" i="2"/>
  <c r="AB3230" i="2" s="1"/>
  <c r="K756" i="44"/>
  <c r="AE3512" i="44"/>
  <c r="P1627" i="44"/>
  <c r="J52" i="2"/>
  <c r="K46" i="2" s="1"/>
  <c r="Z3108" i="2"/>
  <c r="Q21" i="44"/>
  <c r="V2428" i="2"/>
  <c r="V2464" i="2" s="1"/>
  <c r="T2160" i="2"/>
  <c r="T2214" i="2" s="1"/>
  <c r="Y2816" i="2"/>
  <c r="Y2852" i="2" s="1"/>
  <c r="AA3061" i="2"/>
  <c r="AA3097" i="2" s="1"/>
  <c r="AB3197" i="2"/>
  <c r="T2159" i="2"/>
  <c r="T2213" i="2" s="1"/>
  <c r="Z2933" i="2"/>
  <c r="U21" i="44"/>
  <c r="V21" i="44"/>
  <c r="AK4336" i="2"/>
  <c r="AK4372" i="2" s="1"/>
  <c r="X22" i="10"/>
  <c r="Q1774" i="44"/>
  <c r="AE3521" i="44"/>
  <c r="S2219" i="2"/>
  <c r="Y2814" i="2"/>
  <c r="AJ4201" i="2"/>
  <c r="V2423" i="2"/>
  <c r="V2459" i="2" s="1"/>
  <c r="AB3189" i="2"/>
  <c r="AB3225" i="2" s="1"/>
  <c r="S1950" i="2"/>
  <c r="AC3325" i="2"/>
  <c r="AC3361" i="2" s="1"/>
  <c r="AK4333" i="2"/>
  <c r="AK4369" i="2" s="1"/>
  <c r="O1639" i="2"/>
  <c r="M1349" i="2"/>
  <c r="AB22" i="10"/>
  <c r="T21" i="44"/>
  <c r="S21" i="44"/>
  <c r="AK4334" i="2"/>
  <c r="AC3314" i="2"/>
  <c r="AC3350" i="2" s="1"/>
  <c r="AB3185" i="2"/>
  <c r="AB3221" i="2" s="1"/>
  <c r="Q22" i="10"/>
  <c r="Q1777" i="44"/>
  <c r="Q1773" i="44"/>
  <c r="L1204" i="2"/>
  <c r="AB3198" i="2"/>
  <c r="AB3234" i="2" s="1"/>
  <c r="AC3144" i="2" s="1"/>
  <c r="V2430" i="2"/>
  <c r="X2679" i="2"/>
  <c r="X2715" i="2" s="1"/>
  <c r="AK4328" i="2"/>
  <c r="AK4364" i="2" s="1"/>
  <c r="AF21" i="44"/>
  <c r="R2074" i="2"/>
  <c r="Y2811" i="2"/>
  <c r="U2308" i="2"/>
  <c r="Q1771" i="44"/>
  <c r="S2201" i="2"/>
  <c r="P1634" i="44"/>
  <c r="K764" i="44"/>
  <c r="AC22" i="10"/>
  <c r="Z2939" i="2"/>
  <c r="V2425" i="2"/>
  <c r="V2461" i="2" s="1"/>
  <c r="AI20" i="2"/>
  <c r="AH21" i="44"/>
  <c r="T2150" i="2"/>
  <c r="T2204" i="2" s="1"/>
  <c r="Z2930" i="2"/>
  <c r="AB20" i="2"/>
  <c r="W2554" i="2"/>
  <c r="Y2807" i="2"/>
  <c r="Y2805" i="2"/>
  <c r="Z2935" i="2"/>
  <c r="Z2934" i="2"/>
  <c r="Y2804" i="2"/>
  <c r="Y2840" i="2" s="1"/>
  <c r="AB21" i="44"/>
  <c r="Z2937" i="2"/>
  <c r="U2303" i="2"/>
  <c r="AD3439" i="2"/>
  <c r="AD3475" i="2" s="1"/>
  <c r="X21" i="44"/>
  <c r="AG21" i="44"/>
  <c r="X2682" i="2"/>
  <c r="AC21" i="44"/>
  <c r="AD20" i="2"/>
  <c r="AF20" i="2"/>
  <c r="AK4329" i="2"/>
  <c r="U2297" i="2"/>
  <c r="Z2940" i="2"/>
  <c r="K761" i="44"/>
  <c r="Y20" i="2"/>
  <c r="W21" i="44"/>
  <c r="AE3569" i="2"/>
  <c r="AE21" i="44"/>
  <c r="AE23" i="10" s="1"/>
  <c r="AE20" i="2"/>
  <c r="AK4327" i="2"/>
  <c r="Y2981" i="2"/>
  <c r="U2300" i="2"/>
  <c r="AK4439" i="2"/>
  <c r="AK4445" i="2"/>
  <c r="AK4430" i="2"/>
  <c r="AK4472" i="2"/>
  <c r="AE3658" i="2"/>
  <c r="T2107" i="2"/>
  <c r="U482" i="2"/>
  <c r="V609" i="2"/>
  <c r="U492" i="2"/>
  <c r="V616" i="2"/>
  <c r="AE3571" i="2"/>
  <c r="M1082" i="2"/>
  <c r="P1520" i="2"/>
  <c r="AE3613" i="2"/>
  <c r="AF3860" i="2"/>
  <c r="AG3770" i="2" s="1"/>
  <c r="AE3614" i="2"/>
  <c r="Y2851" i="2"/>
  <c r="AC3354" i="2"/>
  <c r="P17" i="2"/>
  <c r="K793" i="2"/>
  <c r="K792" i="2"/>
  <c r="AH4116" i="2"/>
  <c r="AI4026" i="2" s="1"/>
  <c r="V606" i="2"/>
  <c r="V615" i="2"/>
  <c r="AA3062" i="2"/>
  <c r="U480" i="2"/>
  <c r="U489" i="2"/>
  <c r="AK4443" i="2"/>
  <c r="AK4426" i="2"/>
  <c r="AK4483" i="2"/>
  <c r="AK4482" i="2"/>
  <c r="AE3662" i="2"/>
  <c r="AK4473" i="2"/>
  <c r="S1963" i="2"/>
  <c r="M20" i="2"/>
  <c r="P1530" i="2"/>
  <c r="O1385" i="2"/>
  <c r="O1371" i="2"/>
  <c r="AF3862" i="2"/>
  <c r="AG3772" i="2" s="1"/>
  <c r="AF3861" i="2"/>
  <c r="AG3771" i="2" s="1"/>
  <c r="AB3229" i="2"/>
  <c r="Y2853" i="2"/>
  <c r="K805" i="2"/>
  <c r="Q1663" i="2"/>
  <c r="AG3989" i="2"/>
  <c r="AH3899" i="2" s="1"/>
  <c r="Y2845" i="2"/>
  <c r="Z2972" i="2"/>
  <c r="K20" i="2"/>
  <c r="K804" i="2"/>
  <c r="P1521" i="2"/>
  <c r="AA3105" i="2"/>
  <c r="N1293" i="2"/>
  <c r="S1965" i="2"/>
  <c r="R1816" i="2"/>
  <c r="L939" i="2"/>
  <c r="U490" i="2"/>
  <c r="T2099" i="2"/>
  <c r="U483" i="2"/>
  <c r="Z2980" i="2"/>
  <c r="AC3349" i="2"/>
  <c r="W20" i="2"/>
  <c r="Z2756" i="2"/>
  <c r="M1090" i="2"/>
  <c r="P1528" i="2"/>
  <c r="Q1670" i="2"/>
  <c r="N1240" i="2"/>
  <c r="O1376" i="2"/>
  <c r="O1384" i="2"/>
  <c r="S1961" i="2"/>
  <c r="AK4377" i="2"/>
  <c r="AB3220" i="2"/>
  <c r="AB3228" i="2"/>
  <c r="AC3351" i="2"/>
  <c r="L947" i="2"/>
  <c r="AF3866" i="2"/>
  <c r="AG3776" i="2" s="1"/>
  <c r="AF3868" i="2"/>
  <c r="AG3778" i="2" s="1"/>
  <c r="U2341" i="2"/>
  <c r="V2251" i="2" s="1"/>
  <c r="AK4374" i="2"/>
  <c r="K800" i="2"/>
  <c r="Q17" i="2"/>
  <c r="Q1674" i="2"/>
  <c r="R1819" i="2"/>
  <c r="O1379" i="2"/>
  <c r="Q1671" i="2"/>
  <c r="L937" i="2"/>
  <c r="P1525" i="2"/>
  <c r="M1143" i="2"/>
  <c r="AF3858" i="2"/>
  <c r="AG3768" i="2" s="1"/>
  <c r="U2337" i="2"/>
  <c r="V2247" i="2" s="1"/>
  <c r="AD3484" i="2"/>
  <c r="K17" i="2"/>
  <c r="Z20" i="2"/>
  <c r="K851" i="2"/>
  <c r="AF3855" i="2"/>
  <c r="AG3765" i="2" s="1"/>
  <c r="AB3222" i="2"/>
  <c r="AE3604" i="2"/>
  <c r="W2593" i="2"/>
  <c r="S17" i="2"/>
  <c r="J20" i="2"/>
  <c r="AL4286" i="2"/>
  <c r="AD3485" i="2"/>
  <c r="AK4437" i="2"/>
  <c r="AK4436" i="2"/>
  <c r="AK4422" i="2"/>
  <c r="AK4486" i="2"/>
  <c r="AE3669" i="2"/>
  <c r="AK4474" i="2"/>
  <c r="U486" i="2"/>
  <c r="U479" i="2"/>
  <c r="U484" i="2"/>
  <c r="S1951" i="2"/>
  <c r="R1814" i="2"/>
  <c r="O1375" i="2"/>
  <c r="AB3231" i="2"/>
  <c r="AB3223" i="2"/>
  <c r="U2345" i="2"/>
  <c r="V2255" i="2" s="1"/>
  <c r="AC3357" i="2"/>
  <c r="X2720" i="2"/>
  <c r="U20" i="2"/>
  <c r="AH4122" i="2"/>
  <c r="AI4032" i="2" s="1"/>
  <c r="V620" i="2"/>
  <c r="V618" i="2"/>
  <c r="V611" i="2"/>
  <c r="AK4446" i="2"/>
  <c r="AK4440" i="2"/>
  <c r="AK4423" i="2"/>
  <c r="AK4431" i="2"/>
  <c r="AK4418" i="2"/>
  <c r="AK4477" i="2"/>
  <c r="AE3663" i="2"/>
  <c r="O1382" i="2"/>
  <c r="AA3066" i="2"/>
  <c r="AK4339" i="2"/>
  <c r="N1281" i="2"/>
  <c r="M1081" i="2"/>
  <c r="N1235" i="2"/>
  <c r="S1960" i="2"/>
  <c r="N1285" i="2"/>
  <c r="AH4110" i="2"/>
  <c r="AI4020" i="2" s="1"/>
  <c r="AH4120" i="2"/>
  <c r="AI4030" i="2" s="1"/>
  <c r="AK4368" i="2"/>
  <c r="AG3986" i="2"/>
  <c r="AH3896" i="2" s="1"/>
  <c r="AJ4245" i="2"/>
  <c r="AK4373" i="2"/>
  <c r="AJ4244" i="2"/>
  <c r="AJ17" i="2"/>
  <c r="Q20" i="2"/>
  <c r="K798" i="2"/>
  <c r="L949" i="2"/>
  <c r="N1238" i="2"/>
  <c r="AA3106" i="2"/>
  <c r="S1959" i="2"/>
  <c r="S1962" i="2"/>
  <c r="M1148" i="2"/>
  <c r="V612" i="2"/>
  <c r="X2721" i="2"/>
  <c r="AE3612" i="2"/>
  <c r="S20" i="2"/>
  <c r="K791" i="2"/>
  <c r="T17" i="2"/>
  <c r="O1377" i="2"/>
  <c r="R1808" i="2"/>
  <c r="T2101" i="2"/>
  <c r="R1809" i="2"/>
  <c r="Q1661" i="2"/>
  <c r="L945" i="2"/>
  <c r="T2103" i="2"/>
  <c r="Z2979" i="2"/>
  <c r="U2340" i="2"/>
  <c r="V2250" i="2" s="1"/>
  <c r="X2719" i="2"/>
  <c r="R1812" i="2"/>
  <c r="AG3987" i="2"/>
  <c r="AH3897" i="2" s="1"/>
  <c r="W2594" i="2"/>
  <c r="AK4367" i="2"/>
  <c r="AE3396" i="2"/>
  <c r="AB3005" i="2"/>
  <c r="R1813" i="2"/>
  <c r="P1522" i="2"/>
  <c r="M1084" i="2"/>
  <c r="Q1665" i="2"/>
  <c r="L942" i="2"/>
  <c r="N1283" i="2"/>
  <c r="L940" i="2"/>
  <c r="O1381" i="2"/>
  <c r="AD3476" i="2"/>
  <c r="Y2842" i="2"/>
  <c r="S1954" i="2"/>
  <c r="AF3857" i="2"/>
  <c r="AG3767" i="2" s="1"/>
  <c r="AE3601" i="2"/>
  <c r="AI17" i="2"/>
  <c r="V585" i="2"/>
  <c r="AK42" i="2"/>
  <c r="AK4444" i="2"/>
  <c r="AK4442" i="2"/>
  <c r="AK4428" i="2"/>
  <c r="AK4429" i="2"/>
  <c r="AK4484" i="2"/>
  <c r="AK4481" i="2"/>
  <c r="V613" i="2"/>
  <c r="V614" i="2"/>
  <c r="U493" i="2"/>
  <c r="L936" i="2"/>
  <c r="Q1675" i="2"/>
  <c r="Q1673" i="2"/>
  <c r="N1290" i="2"/>
  <c r="AF3856" i="2"/>
  <c r="AG3766" i="2" s="1"/>
  <c r="AC3358" i="2"/>
  <c r="AH4111" i="2"/>
  <c r="AI4021" i="2" s="1"/>
  <c r="Z2974" i="2"/>
  <c r="X2726" i="2"/>
  <c r="X2722" i="2"/>
  <c r="R1820" i="2"/>
  <c r="AH4119" i="2"/>
  <c r="AI4029" i="2" s="1"/>
  <c r="AA3071" i="2"/>
  <c r="V607" i="2"/>
  <c r="T2098" i="2"/>
  <c r="V2472" i="2"/>
  <c r="U458" i="2"/>
  <c r="AK4438" i="2"/>
  <c r="AK4448" i="2"/>
  <c r="AK4425" i="2"/>
  <c r="AK4424" i="2"/>
  <c r="AK4478" i="2"/>
  <c r="AK4485" i="2"/>
  <c r="AE3656" i="2"/>
  <c r="AE3660" i="2"/>
  <c r="AE3666" i="2"/>
  <c r="AE3657" i="2"/>
  <c r="AE3665" i="2"/>
  <c r="AK4476" i="2"/>
  <c r="P1516" i="2"/>
  <c r="O1373" i="2"/>
  <c r="P1518" i="2"/>
  <c r="R1815" i="2"/>
  <c r="L944" i="2"/>
  <c r="S1957" i="2"/>
  <c r="M1092" i="2"/>
  <c r="V40" i="2"/>
  <c r="M1141" i="2"/>
  <c r="X2714" i="2"/>
  <c r="AJ4250" i="2"/>
  <c r="AK4475" i="2"/>
  <c r="AA17" i="2"/>
  <c r="AH4118" i="2"/>
  <c r="AI4028" i="2" s="1"/>
  <c r="AC3359" i="2"/>
  <c r="AJ4241" i="2"/>
  <c r="K794" i="2"/>
  <c r="AB3014" i="2"/>
  <c r="U17" i="2"/>
  <c r="O1372" i="2"/>
  <c r="P1523" i="2"/>
  <c r="Q1666" i="2"/>
  <c r="N1226" i="2"/>
  <c r="Q1664" i="2"/>
  <c r="P1529" i="2"/>
  <c r="U487" i="2"/>
  <c r="Y2849" i="2"/>
  <c r="L20" i="2"/>
  <c r="W2595" i="2"/>
  <c r="AH20" i="2"/>
  <c r="AB17" i="2"/>
  <c r="L946" i="2"/>
  <c r="M1139" i="2"/>
  <c r="S1953" i="2"/>
  <c r="N1288" i="2"/>
  <c r="S1956" i="2"/>
  <c r="T2102" i="2"/>
  <c r="AG3982" i="2"/>
  <c r="AH3892" i="2" s="1"/>
  <c r="Q1672" i="2"/>
  <c r="M1149" i="2"/>
  <c r="AG3988" i="2"/>
  <c r="AH3898" i="2" s="1"/>
  <c r="AH4117" i="2"/>
  <c r="AI4027" i="2" s="1"/>
  <c r="AE3611" i="2"/>
  <c r="R17" i="2"/>
  <c r="T20" i="2"/>
  <c r="K796" i="2"/>
  <c r="R20" i="2"/>
  <c r="M1093" i="2"/>
  <c r="T2097" i="2"/>
  <c r="L941" i="2"/>
  <c r="R1807" i="2"/>
  <c r="S1952" i="2"/>
  <c r="R1806" i="2"/>
  <c r="AA3093" i="2"/>
  <c r="T2110" i="2"/>
  <c r="AH4113" i="2"/>
  <c r="AI4023" i="2" s="1"/>
  <c r="AC3353" i="2"/>
  <c r="U2334" i="2"/>
  <c r="V2244" i="2" s="1"/>
  <c r="M1137" i="2"/>
  <c r="AG3990" i="2"/>
  <c r="AH3900" i="2" s="1"/>
  <c r="AG3985" i="2"/>
  <c r="AH3895" i="2" s="1"/>
  <c r="AH4121" i="2"/>
  <c r="AI4031" i="2" s="1"/>
  <c r="AD17" i="2"/>
  <c r="U2331" i="2"/>
  <c r="V2241" i="2" s="1"/>
  <c r="L17" i="2"/>
  <c r="V17" i="2"/>
  <c r="K795" i="2"/>
  <c r="AB3224" i="2"/>
  <c r="Z2978" i="2"/>
  <c r="AL724" i="2"/>
  <c r="AK4450" i="2"/>
  <c r="AK4449" i="2"/>
  <c r="AK4420" i="2"/>
  <c r="AE3668" i="2"/>
  <c r="AE3661" i="2"/>
  <c r="AE3659" i="2"/>
  <c r="V619" i="2"/>
  <c r="U488" i="2"/>
  <c r="R1810" i="2"/>
  <c r="N1291" i="2"/>
  <c r="AH4114" i="2"/>
  <c r="AI4024" i="2" s="1"/>
  <c r="AF3864" i="2"/>
  <c r="AG3774" i="2" s="1"/>
  <c r="W2591" i="2"/>
  <c r="K801" i="2"/>
  <c r="N20" i="2"/>
  <c r="M1086" i="2"/>
  <c r="AG3994" i="2"/>
  <c r="AH3904" i="2" s="1"/>
  <c r="AD3487" i="2"/>
  <c r="V617" i="2"/>
  <c r="V608" i="2"/>
  <c r="U491" i="2"/>
  <c r="AA3063" i="2"/>
  <c r="V610" i="2"/>
  <c r="AK4479" i="2"/>
  <c r="AK4447" i="2"/>
  <c r="AK4441" i="2"/>
  <c r="AK4427" i="2"/>
  <c r="AK4432" i="2"/>
  <c r="AE3667" i="2"/>
  <c r="AE3664" i="2"/>
  <c r="AK4480" i="2"/>
  <c r="P1527" i="2"/>
  <c r="P1524" i="2"/>
  <c r="N1287" i="2"/>
  <c r="S1964" i="2"/>
  <c r="R1818" i="2"/>
  <c r="K856" i="2"/>
  <c r="O1374" i="2"/>
  <c r="Q1662" i="2"/>
  <c r="Y2848" i="2"/>
  <c r="Z2967" i="2"/>
  <c r="Y17" i="2"/>
  <c r="Q1668" i="2"/>
  <c r="M1091" i="2"/>
  <c r="AG3992" i="2"/>
  <c r="AH3902" i="2" s="1"/>
  <c r="AF3867" i="2"/>
  <c r="AG3777" i="2" s="1"/>
  <c r="X2725" i="2"/>
  <c r="AK4371" i="2"/>
  <c r="P1519" i="2"/>
  <c r="P1526" i="2"/>
  <c r="L938" i="2"/>
  <c r="L948" i="2"/>
  <c r="S1955" i="2"/>
  <c r="O1380" i="2"/>
  <c r="M1142" i="2"/>
  <c r="L943" i="2"/>
  <c r="U485" i="2"/>
  <c r="U481" i="2"/>
  <c r="U2307" i="2"/>
  <c r="M17" i="2"/>
  <c r="V2463" i="2"/>
  <c r="O20" i="2"/>
  <c r="Z17" i="2"/>
  <c r="N17" i="2"/>
  <c r="O17" i="2"/>
  <c r="V20" i="2"/>
  <c r="AD3445" i="2"/>
  <c r="N1286" i="2"/>
  <c r="T2108" i="2"/>
  <c r="Q1669" i="2"/>
  <c r="N1282" i="2"/>
  <c r="Q1667" i="2"/>
  <c r="R1817" i="2"/>
  <c r="AH4115" i="2"/>
  <c r="AI4025" i="2" s="1"/>
  <c r="AF3865" i="2"/>
  <c r="AG3775" i="2" s="1"/>
  <c r="AE3606" i="2"/>
  <c r="X2716" i="2"/>
  <c r="X17" i="2"/>
  <c r="S1958" i="2"/>
  <c r="K857" i="2"/>
  <c r="AF3859" i="2"/>
  <c r="AG3769" i="2" s="1"/>
  <c r="AF3863" i="2"/>
  <c r="AG3773" i="2" s="1"/>
  <c r="AA3096" i="2"/>
  <c r="AB3227" i="2"/>
  <c r="AC17" i="2"/>
  <c r="O1383" i="2"/>
  <c r="P1517" i="2"/>
  <c r="K799" i="2"/>
  <c r="L950" i="2"/>
  <c r="N1284" i="2"/>
  <c r="R1811" i="2"/>
  <c r="O1378" i="2"/>
  <c r="AG3993" i="2"/>
  <c r="AH3903" i="2" s="1"/>
  <c r="AJ4249" i="2"/>
  <c r="X20" i="2"/>
  <c r="P20" i="2"/>
  <c r="AH4109" i="2"/>
  <c r="AI4019" i="2" s="1"/>
  <c r="AE3615" i="2"/>
  <c r="AE3609" i="2"/>
  <c r="V2460" i="2"/>
  <c r="W17" i="2"/>
  <c r="Z2977" i="2"/>
  <c r="AI21" i="44"/>
  <c r="P21" i="44"/>
  <c r="Y21" i="44"/>
  <c r="AA21" i="44"/>
  <c r="AD21" i="44"/>
  <c r="K752" i="44"/>
  <c r="T2068" i="44"/>
  <c r="AL4407" i="44"/>
  <c r="AL4403" i="44"/>
  <c r="H143" i="96"/>
  <c r="K765" i="44"/>
  <c r="K763" i="44"/>
  <c r="AE3656" i="44"/>
  <c r="AE110" i="44"/>
  <c r="AE3663" i="44"/>
  <c r="AE117" i="44"/>
  <c r="AG3994" i="44"/>
  <c r="AF3856" i="44"/>
  <c r="AF3866" i="44"/>
  <c r="AG3985" i="44"/>
  <c r="K626" i="44"/>
  <c r="AE113" i="44"/>
  <c r="AE3659" i="44"/>
  <c r="AE754" i="44"/>
  <c r="AF3855" i="44"/>
  <c r="AH4111" i="44"/>
  <c r="AF3864" i="44"/>
  <c r="T2101" i="44"/>
  <c r="T2106" i="44"/>
  <c r="AF3861" i="44"/>
  <c r="AG3983" i="44"/>
  <c r="AE3666" i="44"/>
  <c r="AE120" i="44"/>
  <c r="AF109" i="44"/>
  <c r="AF3782" i="44"/>
  <c r="AH4036" i="44"/>
  <c r="AH109" i="44"/>
  <c r="AF3863" i="44"/>
  <c r="AF3858" i="44"/>
  <c r="AG3989" i="44"/>
  <c r="AG3988" i="44"/>
  <c r="AH4122" i="44"/>
  <c r="AH4121" i="44"/>
  <c r="AF3860" i="44"/>
  <c r="T2097" i="44"/>
  <c r="AL4414" i="44"/>
  <c r="AF3865" i="44"/>
  <c r="AG3909" i="2"/>
  <c r="AH4110" i="44"/>
  <c r="AH4117" i="44"/>
  <c r="AF3857" i="44"/>
  <c r="AH4119" i="44"/>
  <c r="AF3867" i="44"/>
  <c r="AH4113" i="44"/>
  <c r="AH4112" i="44"/>
  <c r="T2104" i="44"/>
  <c r="AH4114" i="44"/>
  <c r="AG3987" i="44"/>
  <c r="AG3986" i="44"/>
  <c r="AE118" i="44"/>
  <c r="AE3664" i="44"/>
  <c r="AF3859" i="44"/>
  <c r="AG3995" i="44"/>
  <c r="AG3990" i="44"/>
  <c r="AH4109" i="44"/>
  <c r="AE3662" i="44"/>
  <c r="AE116" i="44"/>
  <c r="T2098" i="44"/>
  <c r="AG3991" i="44"/>
  <c r="AG3909" i="44"/>
  <c r="AG109" i="44"/>
  <c r="AG3992" i="44"/>
  <c r="AH4116" i="44"/>
  <c r="AH4036" i="2"/>
  <c r="AE3661" i="44"/>
  <c r="AE115" i="44"/>
  <c r="AE3655" i="2"/>
  <c r="AN323" i="6"/>
  <c r="AE3667" i="44"/>
  <c r="AE121" i="44"/>
  <c r="AG3982" i="44"/>
  <c r="AE111" i="44"/>
  <c r="AE3657" i="44"/>
  <c r="AE752" i="44"/>
  <c r="AF3782" i="2"/>
  <c r="AE3665" i="44"/>
  <c r="AE119" i="44"/>
  <c r="AG3993" i="44"/>
  <c r="AH4120" i="44"/>
  <c r="AF3868" i="44"/>
  <c r="AE3660" i="44"/>
  <c r="AE114" i="44"/>
  <c r="AH4115" i="44"/>
  <c r="AG3984" i="44"/>
  <c r="AE112" i="44"/>
  <c r="AE3658" i="44"/>
  <c r="AE122" i="44"/>
  <c r="AE3668" i="44"/>
  <c r="AF3862" i="44"/>
  <c r="AE123" i="44"/>
  <c r="AE3669" i="44"/>
  <c r="AH4118" i="44"/>
  <c r="AE109" i="44"/>
  <c r="AE3655" i="44"/>
  <c r="AN89" i="9"/>
  <c r="F144" i="96"/>
  <c r="AN289" i="6"/>
  <c r="AJ1723" i="5"/>
  <c r="F131" i="96"/>
  <c r="F133" i="96"/>
  <c r="F134" i="96"/>
  <c r="F123" i="96"/>
  <c r="F121" i="96"/>
  <c r="F137" i="96"/>
  <c r="F124" i="96"/>
  <c r="F138" i="96"/>
  <c r="G138" i="96" s="1"/>
  <c r="F129" i="96"/>
  <c r="F127" i="96"/>
  <c r="F126" i="96"/>
  <c r="F130" i="96"/>
  <c r="F139" i="96"/>
  <c r="G139" i="96" s="1"/>
  <c r="F64" i="7" s="1"/>
  <c r="T2109" i="44"/>
  <c r="AL4410" i="44"/>
  <c r="T2110" i="44"/>
  <c r="AL4406" i="44"/>
  <c r="AK4505" i="44"/>
  <c r="AL4405" i="44"/>
  <c r="AL4409" i="44"/>
  <c r="AL729" i="2"/>
  <c r="AL717" i="2"/>
  <c r="S1914" i="44"/>
  <c r="AL725" i="2"/>
  <c r="AL715" i="2"/>
  <c r="AN186" i="6"/>
  <c r="S2046" i="44"/>
  <c r="Q1528" i="44"/>
  <c r="AL110" i="52"/>
  <c r="Y2840" i="44"/>
  <c r="T19" i="44"/>
  <c r="U40" i="44"/>
  <c r="AL4617" i="44"/>
  <c r="S2044" i="44"/>
  <c r="N1338" i="44"/>
  <c r="Z2980" i="44"/>
  <c r="AC3356" i="44"/>
  <c r="S2040" i="44"/>
  <c r="S1966" i="44"/>
  <c r="V605" i="2"/>
  <c r="P20" i="44"/>
  <c r="AL174" i="44"/>
  <c r="AL178" i="44"/>
  <c r="AL430" i="44"/>
  <c r="AL430" i="2"/>
  <c r="AL435" i="44"/>
  <c r="AL435" i="2"/>
  <c r="AL434" i="2"/>
  <c r="AL434" i="44"/>
  <c r="O32" i="44"/>
  <c r="AJ4207" i="44"/>
  <c r="O1486" i="44"/>
  <c r="U2340" i="44"/>
  <c r="V2470" i="44"/>
  <c r="X2713" i="44"/>
  <c r="AO259" i="9"/>
  <c r="AO166" i="9"/>
  <c r="AB3222" i="44"/>
  <c r="V522" i="44"/>
  <c r="U621" i="44"/>
  <c r="J81" i="107"/>
  <c r="M1200" i="44"/>
  <c r="AC3359" i="44"/>
  <c r="O1226" i="44"/>
  <c r="AO263" i="9"/>
  <c r="K59" i="107"/>
  <c r="K69" i="107" s="1"/>
  <c r="K68" i="107"/>
  <c r="AJ25" i="59"/>
  <c r="AN261" i="9"/>
  <c r="AD3582" i="2"/>
  <c r="AD730" i="2"/>
  <c r="AL176" i="44"/>
  <c r="AL720" i="2"/>
  <c r="U2341" i="44"/>
  <c r="P257" i="44"/>
  <c r="R1926" i="44"/>
  <c r="AJ1719" i="5"/>
  <c r="AK4435" i="2"/>
  <c r="AK694" i="2"/>
  <c r="AK4288" i="44"/>
  <c r="AK4326" i="44"/>
  <c r="AQ163" i="6"/>
  <c r="AQ17" i="6"/>
  <c r="AQ12" i="9"/>
  <c r="AM4736" i="44"/>
  <c r="AM725" i="44"/>
  <c r="AM4735" i="44"/>
  <c r="AM724" i="44"/>
  <c r="M1190" i="44"/>
  <c r="U20" i="44"/>
  <c r="U2334" i="44"/>
  <c r="W515" i="44"/>
  <c r="AL177" i="44"/>
  <c r="AN276" i="9"/>
  <c r="F178" i="9"/>
  <c r="G178" i="9"/>
  <c r="AO274" i="9"/>
  <c r="AK128" i="44"/>
  <c r="V1371" i="44"/>
  <c r="AL172" i="44"/>
  <c r="W2599" i="44"/>
  <c r="O1481" i="44"/>
  <c r="S2043" i="44"/>
  <c r="W519" i="44"/>
  <c r="AJ4205" i="44"/>
  <c r="U389" i="44"/>
  <c r="N1345" i="44"/>
  <c r="N1336" i="44"/>
  <c r="AL4621" i="44"/>
  <c r="O20" i="44"/>
  <c r="AK4376" i="44"/>
  <c r="K906" i="44"/>
  <c r="AO316" i="6"/>
  <c r="U2333" i="44"/>
  <c r="AL4404" i="44"/>
  <c r="Q1929" i="2"/>
  <c r="R1805" i="2"/>
  <c r="T2059" i="44"/>
  <c r="AL714" i="2"/>
  <c r="AL4618" i="44"/>
  <c r="S2045" i="44"/>
  <c r="V2463" i="44"/>
  <c r="T190" i="6"/>
  <c r="W190" i="6"/>
  <c r="K806" i="44"/>
  <c r="K898" i="44"/>
  <c r="AL428" i="2"/>
  <c r="AL428" i="44"/>
  <c r="AL426" i="2"/>
  <c r="AL426" i="44"/>
  <c r="AL470" i="5"/>
  <c r="AL432" i="44"/>
  <c r="AL432" i="2"/>
  <c r="AL437" i="2"/>
  <c r="AL437" i="44"/>
  <c r="V1372" i="44"/>
  <c r="N1341" i="44"/>
  <c r="X2715" i="44"/>
  <c r="AD3477" i="44"/>
  <c r="AB183" i="6"/>
  <c r="AK4339" i="44"/>
  <c r="AA3103" i="44"/>
  <c r="O1235" i="44"/>
  <c r="K907" i="44"/>
  <c r="X2721" i="44"/>
  <c r="AD3488" i="44"/>
  <c r="T253" i="44"/>
  <c r="X2854" i="2"/>
  <c r="Y2748" i="2"/>
  <c r="W2494" i="2"/>
  <c r="V2600" i="2"/>
  <c r="V2458" i="44"/>
  <c r="J75" i="107"/>
  <c r="AB3220" i="44"/>
  <c r="AL4413" i="44"/>
  <c r="T20" i="44"/>
  <c r="AB3232" i="44"/>
  <c r="AK132" i="44"/>
  <c r="AK139" i="44"/>
  <c r="W525" i="44"/>
  <c r="AA3235" i="2"/>
  <c r="AB3129" i="2"/>
  <c r="AP166" i="9"/>
  <c r="S2047" i="44"/>
  <c r="AC3354" i="44"/>
  <c r="AQ180" i="9"/>
  <c r="AL727" i="2"/>
  <c r="AL169" i="44"/>
  <c r="U399" i="44"/>
  <c r="V20" i="44"/>
  <c r="U403" i="44"/>
  <c r="S1661" i="44"/>
  <c r="R1928" i="44"/>
  <c r="K759" i="44"/>
  <c r="K633" i="44"/>
  <c r="R1918" i="44"/>
  <c r="R1925" i="44"/>
  <c r="AK133" i="44"/>
  <c r="AK4419" i="2"/>
  <c r="AM4734" i="44"/>
  <c r="AM723" i="44"/>
  <c r="AM4732" i="44"/>
  <c r="AM721" i="44"/>
  <c r="AM722" i="44"/>
  <c r="AM4733" i="44"/>
  <c r="AA3095" i="44"/>
  <c r="AO260" i="9"/>
  <c r="X2719" i="44"/>
  <c r="AN263" i="9"/>
  <c r="Z312" i="6"/>
  <c r="Y2845" i="44"/>
  <c r="X2723" i="44"/>
  <c r="X2725" i="44"/>
  <c r="AJ1718" i="5"/>
  <c r="W523" i="44"/>
  <c r="R1516" i="44"/>
  <c r="R1924" i="44"/>
  <c r="K910" i="44"/>
  <c r="AC3350" i="44"/>
  <c r="AO308" i="6"/>
  <c r="L1057" i="44"/>
  <c r="V2468" i="44"/>
  <c r="K901" i="44"/>
  <c r="U2344" i="44"/>
  <c r="W2592" i="44"/>
  <c r="R1919" i="44"/>
  <c r="AD3482" i="44"/>
  <c r="Y2841" i="44"/>
  <c r="AA3104" i="44"/>
  <c r="AL167" i="44"/>
  <c r="AK137" i="44"/>
  <c r="AK141" i="44"/>
  <c r="P245" i="44"/>
  <c r="AA3094" i="44"/>
  <c r="W2589" i="44"/>
  <c r="Y2842" i="44"/>
  <c r="AB3229" i="44"/>
  <c r="AJ4202" i="44"/>
  <c r="L1048" i="44"/>
  <c r="AO273" i="9"/>
  <c r="AO180" i="9"/>
  <c r="P1371" i="44"/>
  <c r="AI4251" i="2"/>
  <c r="AJ4145" i="2"/>
  <c r="U394" i="44"/>
  <c r="R1913" i="44"/>
  <c r="R1821" i="44"/>
  <c r="Z270" i="6"/>
  <c r="Z288" i="6" s="1"/>
  <c r="T2100" i="44"/>
  <c r="AL4402" i="44"/>
  <c r="L800" i="44"/>
  <c r="V524" i="44"/>
  <c r="AA3105" i="44"/>
  <c r="T34" i="44"/>
  <c r="S18" i="44"/>
  <c r="AP180" i="9"/>
  <c r="V2469" i="44"/>
  <c r="R1668" i="44"/>
  <c r="W2593" i="44"/>
  <c r="S2042" i="44"/>
  <c r="AD3598" i="44"/>
  <c r="AD3600" i="44"/>
  <c r="AQ166" i="9"/>
  <c r="AL4629" i="44"/>
  <c r="AK136" i="44"/>
  <c r="U2336" i="44"/>
  <c r="AM717" i="44"/>
  <c r="AM4728" i="44"/>
  <c r="AM715" i="44"/>
  <c r="AM4726" i="44"/>
  <c r="M1134" i="2"/>
  <c r="L1045" i="44"/>
  <c r="N1241" i="44"/>
  <c r="N1333" i="44"/>
  <c r="AJ4210" i="44"/>
  <c r="S2048" i="44"/>
  <c r="AL4630" i="44"/>
  <c r="U2343" i="44"/>
  <c r="AN277" i="9"/>
  <c r="F179" i="9"/>
  <c r="G179" i="9"/>
  <c r="S2219" i="44"/>
  <c r="T2095" i="44"/>
  <c r="AL4412" i="44"/>
  <c r="U401" i="44"/>
  <c r="V2467" i="44"/>
  <c r="AN4719" i="44"/>
  <c r="T2346" i="2"/>
  <c r="U2240" i="2"/>
  <c r="Q1676" i="44"/>
  <c r="Q1768" i="44"/>
  <c r="U402" i="44"/>
  <c r="AB3226" i="44"/>
  <c r="P244" i="44"/>
  <c r="Z2929" i="2"/>
  <c r="Z2891" i="2"/>
  <c r="AO294" i="6"/>
  <c r="Z2979" i="44"/>
  <c r="AB3233" i="44"/>
  <c r="W518" i="44"/>
  <c r="Z2974" i="44"/>
  <c r="AJ1717" i="5"/>
  <c r="AA3096" i="44"/>
  <c r="W2594" i="44"/>
  <c r="R1915" i="44"/>
  <c r="AL173" i="44"/>
  <c r="AJ4212" i="44"/>
  <c r="W2510" i="44"/>
  <c r="W2584" i="44"/>
  <c r="AL4620" i="44"/>
  <c r="W2727" i="2"/>
  <c r="X2621" i="2"/>
  <c r="Z2966" i="44"/>
  <c r="AJ4203" i="44"/>
  <c r="AA3093" i="44"/>
  <c r="AG20" i="44"/>
  <c r="AA3056" i="2"/>
  <c r="AA3018" i="2"/>
  <c r="V2466" i="44"/>
  <c r="N1348" i="44"/>
  <c r="AK179" i="44"/>
  <c r="S2049" i="44"/>
  <c r="K902" i="44"/>
  <c r="AC3358" i="44"/>
  <c r="O1478" i="44"/>
  <c r="O1386" i="44"/>
  <c r="U2338" i="44"/>
  <c r="V2096" i="44"/>
  <c r="U2332" i="44"/>
  <c r="W527" i="44"/>
  <c r="M936" i="44"/>
  <c r="Y2848" i="44"/>
  <c r="P1623" i="44"/>
  <c r="P1531" i="44"/>
  <c r="AL170" i="44"/>
  <c r="R1916" i="44"/>
  <c r="S2051" i="44"/>
  <c r="N1335" i="44"/>
  <c r="AL4401" i="44"/>
  <c r="AM4730" i="44"/>
  <c r="AM719" i="44"/>
  <c r="AM4727" i="44"/>
  <c r="AM716" i="44"/>
  <c r="T2102" i="44"/>
  <c r="AR166" i="9"/>
  <c r="O1492" i="44"/>
  <c r="AL728" i="2"/>
  <c r="AN262" i="9"/>
  <c r="K658" i="2"/>
  <c r="W521" i="44"/>
  <c r="U390" i="44"/>
  <c r="AB3362" i="2"/>
  <c r="AC3256" i="2"/>
  <c r="AC3347" i="44"/>
  <c r="W517" i="44"/>
  <c r="R1927" i="44"/>
  <c r="W2596" i="44"/>
  <c r="AD3474" i="44"/>
  <c r="AO312" i="6"/>
  <c r="S1923" i="44"/>
  <c r="AK140" i="44"/>
  <c r="X2726" i="44"/>
  <c r="AJ20" i="44"/>
  <c r="Z308" i="6"/>
  <c r="AA3102" i="44"/>
  <c r="AK4328" i="44"/>
  <c r="U2473" i="2"/>
  <c r="V2367" i="2"/>
  <c r="AL4626" i="44"/>
  <c r="AB3228" i="44"/>
  <c r="P756" i="44"/>
  <c r="P630" i="44"/>
  <c r="AL166" i="44"/>
  <c r="AJ4204" i="44"/>
  <c r="L1058" i="44"/>
  <c r="K1059" i="2"/>
  <c r="L935" i="2"/>
  <c r="L1055" i="44"/>
  <c r="AB3225" i="44"/>
  <c r="M1188" i="44"/>
  <c r="M1096" i="44"/>
  <c r="AN705" i="5"/>
  <c r="AN698" i="5"/>
  <c r="AN697" i="5"/>
  <c r="AN709" i="5"/>
  <c r="AN711" i="5"/>
  <c r="AN701" i="5"/>
  <c r="AN706" i="5"/>
  <c r="AN699" i="5"/>
  <c r="AN707" i="5"/>
  <c r="AN710" i="5"/>
  <c r="AR16" i="6"/>
  <c r="AN704" i="5"/>
  <c r="AN12" i="44"/>
  <c r="AN12" i="2"/>
  <c r="AN703" i="5"/>
  <c r="AN696" i="5"/>
  <c r="AN700" i="5"/>
  <c r="AN702" i="5"/>
  <c r="AN44" i="5"/>
  <c r="Z298" i="6"/>
  <c r="AO275" i="9"/>
  <c r="V2457" i="44"/>
  <c r="V2383" i="44"/>
  <c r="Z2970" i="44"/>
  <c r="L1046" i="44"/>
  <c r="AL425" i="44"/>
  <c r="AL425" i="2"/>
  <c r="K905" i="44"/>
  <c r="U398" i="44"/>
  <c r="M1202" i="44"/>
  <c r="X2714" i="44"/>
  <c r="U397" i="44"/>
  <c r="X2718" i="44"/>
  <c r="P254" i="44"/>
  <c r="W2591" i="44"/>
  <c r="X2717" i="44"/>
  <c r="AC20" i="44"/>
  <c r="Y188" i="6"/>
  <c r="AK4329" i="44"/>
  <c r="K909" i="44"/>
  <c r="Q1524" i="44"/>
  <c r="W528" i="44"/>
  <c r="AB3219" i="44"/>
  <c r="AB3145" i="44"/>
  <c r="X2724" i="44"/>
  <c r="Z302" i="6"/>
  <c r="AK50" i="44"/>
  <c r="P251" i="44"/>
  <c r="V2461" i="44"/>
  <c r="AC3360" i="44"/>
  <c r="M1201" i="44"/>
  <c r="L1056" i="44"/>
  <c r="W530" i="44"/>
  <c r="AA3018" i="44"/>
  <c r="AA3092" i="44"/>
  <c r="AL721" i="2"/>
  <c r="Y2849" i="44"/>
  <c r="Z2976" i="44"/>
  <c r="R1525" i="44"/>
  <c r="AC3353" i="44"/>
  <c r="S2052" i="44"/>
  <c r="M1196" i="44"/>
  <c r="M1194" i="44"/>
  <c r="AL4400" i="44"/>
  <c r="AM4731" i="44"/>
  <c r="AM720" i="44"/>
  <c r="O1493" i="44"/>
  <c r="AR180" i="9"/>
  <c r="P249" i="44"/>
  <c r="AK4333" i="44"/>
  <c r="W2586" i="44"/>
  <c r="AC3346" i="44"/>
  <c r="AC3272" i="44"/>
  <c r="V1227" i="44"/>
  <c r="AK142" i="44"/>
  <c r="AA3099" i="44"/>
  <c r="N1342" i="44"/>
  <c r="O1490" i="44"/>
  <c r="U2345" i="44"/>
  <c r="AC3361" i="44"/>
  <c r="N1346" i="44"/>
  <c r="U2331" i="44"/>
  <c r="W529" i="44"/>
  <c r="U391" i="44"/>
  <c r="AO206" i="9"/>
  <c r="AO204" i="9"/>
  <c r="AO205" i="9"/>
  <c r="AO223" i="9"/>
  <c r="AO213" i="9"/>
  <c r="AO225" i="9"/>
  <c r="AO226" i="9"/>
  <c r="AO224" i="9"/>
  <c r="AO238" i="9"/>
  <c r="Y2839" i="44"/>
  <c r="V937" i="44"/>
  <c r="U2342" i="44"/>
  <c r="Q1530" i="44"/>
  <c r="AB3234" i="44"/>
  <c r="AJ4206" i="44"/>
  <c r="Z2977" i="44"/>
  <c r="V2472" i="44"/>
  <c r="L1051" i="44"/>
  <c r="U395" i="44"/>
  <c r="K760" i="44"/>
  <c r="AD20" i="44"/>
  <c r="W2590" i="44"/>
  <c r="AL427" i="44"/>
  <c r="AL427" i="2"/>
  <c r="AL1775" i="5"/>
  <c r="AA3101" i="44"/>
  <c r="U392" i="44"/>
  <c r="AM4592" i="44"/>
  <c r="R1922" i="44"/>
  <c r="V2465" i="44"/>
  <c r="S1670" i="44"/>
  <c r="V526" i="44"/>
  <c r="AN166" i="9"/>
  <c r="AN259" i="9"/>
  <c r="V2471" i="44"/>
  <c r="O1489" i="44"/>
  <c r="AL4619" i="44"/>
  <c r="Y2846" i="44"/>
  <c r="AL567" i="2"/>
  <c r="AL438" i="2"/>
  <c r="AL438" i="44"/>
  <c r="AL507" i="5"/>
  <c r="AL1803" i="5"/>
  <c r="AL1789" i="5"/>
  <c r="AL164" i="44"/>
  <c r="O1485" i="44"/>
  <c r="Z2971" i="44"/>
  <c r="AD3484" i="44"/>
  <c r="AD3486" i="44"/>
  <c r="AN11" i="59"/>
  <c r="AN11" i="52"/>
  <c r="K14" i="96"/>
  <c r="K913" i="44"/>
  <c r="K903" i="44"/>
  <c r="AI20" i="44"/>
  <c r="P247" i="44"/>
  <c r="AN273" i="9"/>
  <c r="G175" i="9"/>
  <c r="AN180" i="9"/>
  <c r="F175" i="9"/>
  <c r="AC3348" i="44"/>
  <c r="U2339" i="44"/>
  <c r="AL672" i="2"/>
  <c r="AL673" i="2"/>
  <c r="AL661" i="2"/>
  <c r="AL670" i="2"/>
  <c r="AL662" i="2"/>
  <c r="AL663" i="2"/>
  <c r="AL671" i="2"/>
  <c r="AL665" i="2"/>
  <c r="AL666" i="2"/>
  <c r="AL660" i="2"/>
  <c r="AL669" i="2"/>
  <c r="AL668" i="2"/>
  <c r="AL667" i="2"/>
  <c r="AL664" i="2"/>
  <c r="AL675" i="2"/>
  <c r="AL674" i="2"/>
  <c r="AL726" i="2"/>
  <c r="AL687" i="2"/>
  <c r="AL692" i="2"/>
  <c r="AL689" i="2"/>
  <c r="AL685" i="2"/>
  <c r="AL686" i="2"/>
  <c r="AL679" i="2"/>
  <c r="AL680" i="2"/>
  <c r="AL681" i="2"/>
  <c r="AL688" i="2"/>
  <c r="AL682" i="2"/>
  <c r="AL684" i="2"/>
  <c r="AL683" i="2"/>
  <c r="AL693" i="2"/>
  <c r="AL690" i="2"/>
  <c r="AL691" i="2"/>
  <c r="AL678" i="2"/>
  <c r="AL424" i="44"/>
  <c r="AL320" i="5"/>
  <c r="AL424" i="2"/>
  <c r="AL429" i="2"/>
  <c r="AL429" i="44"/>
  <c r="AJ4200" i="44"/>
  <c r="K912" i="44"/>
  <c r="W2587" i="44"/>
  <c r="AK4327" i="44"/>
  <c r="N1347" i="44"/>
  <c r="AC3349" i="44"/>
  <c r="AJ4211" i="44"/>
  <c r="X2722" i="44"/>
  <c r="N1344" i="44"/>
  <c r="AL171" i="44"/>
  <c r="X2720" i="44"/>
  <c r="AC3352" i="44"/>
  <c r="P256" i="44"/>
  <c r="X2712" i="44"/>
  <c r="N1339" i="44"/>
  <c r="Q20" i="44"/>
  <c r="AD3480" i="44"/>
  <c r="AK4336" i="44"/>
  <c r="Z294" i="6"/>
  <c r="N1279" i="2"/>
  <c r="P255" i="44"/>
  <c r="AD3399" i="44"/>
  <c r="AD3473" i="44"/>
  <c r="L1047" i="44"/>
  <c r="AD3483" i="44"/>
  <c r="N1494" i="2"/>
  <c r="O1370" i="2"/>
  <c r="AC3351" i="44"/>
  <c r="Z2978" i="44"/>
  <c r="T2108" i="44"/>
  <c r="AD3479" i="44"/>
  <c r="AJ4199" i="44"/>
  <c r="AJ4161" i="44"/>
  <c r="N1340" i="44"/>
  <c r="AL4623" i="44"/>
  <c r="AK4334" i="44"/>
  <c r="AK4332" i="44"/>
  <c r="S2054" i="44"/>
  <c r="Y2853" i="44"/>
  <c r="W520" i="44"/>
  <c r="AK4417" i="2"/>
  <c r="AK676" i="2"/>
  <c r="AK131" i="44"/>
  <c r="AM4738" i="44"/>
  <c r="AM727" i="44"/>
  <c r="AM728" i="44"/>
  <c r="AM4739" i="44"/>
  <c r="U396" i="44"/>
  <c r="AD3481" i="44"/>
  <c r="O367" i="44"/>
  <c r="P243" i="44"/>
  <c r="P258" i="44"/>
  <c r="AL723" i="2"/>
  <c r="V2460" i="44"/>
  <c r="AK4331" i="44"/>
  <c r="W2588" i="44"/>
  <c r="AD3487" i="44"/>
  <c r="AK4330" i="44"/>
  <c r="T2099" i="44"/>
  <c r="Y20" i="44"/>
  <c r="J914" i="2"/>
  <c r="K790" i="2"/>
  <c r="AD3476" i="44"/>
  <c r="AO302" i="6"/>
  <c r="AL4408" i="44"/>
  <c r="AB3231" i="44"/>
  <c r="AL4465" i="44"/>
  <c r="AN260" i="9"/>
  <c r="Z20" i="44"/>
  <c r="X20" i="44"/>
  <c r="R20" i="44"/>
  <c r="AA3100" i="44"/>
  <c r="AL165" i="44"/>
  <c r="L1049" i="44"/>
  <c r="AL436" i="44"/>
  <c r="AL436" i="2"/>
  <c r="AK730" i="2"/>
  <c r="AK4471" i="2"/>
  <c r="AD3485" i="44"/>
  <c r="Y2852" i="44"/>
  <c r="AJ1721" i="5"/>
  <c r="S2055" i="44"/>
  <c r="AR14" i="6"/>
  <c r="AK4335" i="44"/>
  <c r="AK129" i="44"/>
  <c r="L1050" i="44"/>
  <c r="AB3230" i="44"/>
  <c r="AC3355" i="44"/>
  <c r="Y2844" i="44"/>
  <c r="L1054" i="44"/>
  <c r="AL4627" i="44"/>
  <c r="K753" i="44"/>
  <c r="K627" i="44"/>
  <c r="AL439" i="44"/>
  <c r="AL439" i="2"/>
  <c r="AL431" i="2"/>
  <c r="AL431" i="44"/>
  <c r="Z2975" i="44"/>
  <c r="W2598" i="44"/>
  <c r="M1192" i="44"/>
  <c r="V2462" i="44"/>
  <c r="AA3107" i="44"/>
  <c r="AK440" i="44"/>
  <c r="AK127" i="44"/>
  <c r="U2335" i="44"/>
  <c r="K750" i="44"/>
  <c r="K658" i="44"/>
  <c r="K624" i="44"/>
  <c r="AJ186" i="6"/>
  <c r="AL722" i="2"/>
  <c r="L791" i="44"/>
  <c r="S2053" i="44"/>
  <c r="AE20" i="44"/>
  <c r="AJ1724" i="5"/>
  <c r="AJ4378" i="2"/>
  <c r="AK4272" i="2"/>
  <c r="AB3223" i="44"/>
  <c r="K904" i="44"/>
  <c r="AJ4201" i="44"/>
  <c r="AE3612" i="44"/>
  <c r="AB3221" i="44"/>
  <c r="AO277" i="9"/>
  <c r="AK130" i="44"/>
  <c r="AK135" i="44"/>
  <c r="Y2764" i="44"/>
  <c r="Y2838" i="44"/>
  <c r="AO262" i="9"/>
  <c r="Z2967" i="44"/>
  <c r="M945" i="44"/>
  <c r="AJ4249" i="44"/>
  <c r="AE3603" i="44"/>
  <c r="U478" i="2"/>
  <c r="O1482" i="44"/>
  <c r="W516" i="44"/>
  <c r="AK134" i="44"/>
  <c r="Y2847" i="44"/>
  <c r="AM729" i="44"/>
  <c r="AM4740" i="44"/>
  <c r="AM712" i="5"/>
  <c r="AM714" i="44"/>
  <c r="AM4725" i="44"/>
  <c r="T2103" i="44"/>
  <c r="K900" i="44"/>
  <c r="W2585" i="44"/>
  <c r="AL12" i="10"/>
  <c r="AP192" i="6"/>
  <c r="AP13" i="9"/>
  <c r="AP293" i="6"/>
  <c r="AP301" i="6"/>
  <c r="AP311" i="6"/>
  <c r="AP319" i="6"/>
  <c r="AP297" i="6"/>
  <c r="AP307" i="6"/>
  <c r="AP315" i="6"/>
  <c r="Y2851" i="44"/>
  <c r="U2330" i="44"/>
  <c r="U2256" i="44"/>
  <c r="O1491" i="44"/>
  <c r="R1917" i="44"/>
  <c r="M1195" i="44"/>
  <c r="AK4338" i="44"/>
  <c r="P250" i="44"/>
  <c r="Z2973" i="44"/>
  <c r="O1484" i="44"/>
  <c r="K751" i="44"/>
  <c r="Z2965" i="44"/>
  <c r="Z2891" i="44"/>
  <c r="K911" i="44"/>
  <c r="P1380" i="44"/>
  <c r="AL168" i="44"/>
  <c r="X190" i="6"/>
  <c r="M1193" i="44"/>
  <c r="W20" i="44"/>
  <c r="AO320" i="6"/>
  <c r="AK34" i="10"/>
  <c r="S20" i="44"/>
  <c r="O1483" i="44"/>
  <c r="AH20" i="44"/>
  <c r="AL163" i="44"/>
  <c r="AL730" i="44"/>
  <c r="AD3478" i="44"/>
  <c r="AJ4208" i="44"/>
  <c r="L1052" i="44"/>
  <c r="U2337" i="44"/>
  <c r="AF20" i="44"/>
  <c r="AO261" i="9"/>
  <c r="AL433" i="2"/>
  <c r="AL433" i="44"/>
  <c r="AI186" i="6"/>
  <c r="AB20" i="44"/>
  <c r="AA3097" i="44"/>
  <c r="T2107" i="44"/>
  <c r="R1921" i="44"/>
  <c r="Y304" i="6"/>
  <c r="Y322" i="6" s="1"/>
  <c r="AL4631" i="44"/>
  <c r="AL1761" i="5"/>
  <c r="M1199" i="44"/>
  <c r="N1090" i="44"/>
  <c r="U388" i="44"/>
  <c r="T494" i="44"/>
  <c r="AC3357" i="44"/>
  <c r="AK138" i="44"/>
  <c r="AK440" i="2"/>
  <c r="V2459" i="44"/>
  <c r="AJ1720" i="5"/>
  <c r="V2105" i="44"/>
  <c r="AL4624" i="44"/>
  <c r="L951" i="44"/>
  <c r="L1043" i="44"/>
  <c r="K754" i="44"/>
  <c r="K628" i="44"/>
  <c r="P246" i="44"/>
  <c r="K757" i="44"/>
  <c r="K631" i="44"/>
  <c r="W2595" i="44"/>
  <c r="AB3227" i="44"/>
  <c r="AM11" i="10"/>
  <c r="M1191" i="44"/>
  <c r="AA20" i="44"/>
  <c r="U34" i="10"/>
  <c r="V1082" i="44"/>
  <c r="N1081" i="44"/>
  <c r="V2464" i="44"/>
  <c r="AK4337" i="44"/>
  <c r="AJ1705" i="5"/>
  <c r="AJ1692" i="5"/>
  <c r="AO276" i="9"/>
  <c r="AK186" i="6"/>
  <c r="M1197" i="44"/>
  <c r="P248" i="44"/>
  <c r="AN275" i="9"/>
  <c r="G177" i="9"/>
  <c r="F177" i="9"/>
  <c r="AD730" i="44"/>
  <c r="AD163" i="44"/>
  <c r="AA3098" i="44"/>
  <c r="AD3475" i="44"/>
  <c r="AL4622" i="44"/>
  <c r="AJ1722" i="5"/>
  <c r="AO150" i="9"/>
  <c r="AO237" i="9"/>
  <c r="U400" i="44"/>
  <c r="AJ4209" i="44"/>
  <c r="X2711" i="44"/>
  <c r="X2637" i="44"/>
  <c r="AK4421" i="2"/>
  <c r="AM12" i="52"/>
  <c r="AM454" i="5"/>
  <c r="AM498" i="5"/>
  <c r="AM316" i="5"/>
  <c r="AM501" i="5"/>
  <c r="AM1788" i="5"/>
  <c r="AM1760" i="5"/>
  <c r="AM1786" i="5"/>
  <c r="AM319" i="5"/>
  <c r="AM314" i="5"/>
  <c r="AM310" i="5"/>
  <c r="AM505" i="5"/>
  <c r="AM503" i="5"/>
  <c r="AM12" i="59"/>
  <c r="AM1774" i="5"/>
  <c r="AM497" i="5"/>
  <c r="AM502" i="5"/>
  <c r="AM495" i="5"/>
  <c r="AM1759" i="5"/>
  <c r="AM313" i="5"/>
  <c r="AM1756" i="5"/>
  <c r="AM1772" i="5"/>
  <c r="AM496" i="5"/>
  <c r="AM311" i="5"/>
  <c r="AM317" i="5"/>
  <c r="AM318" i="5"/>
  <c r="AM491" i="5"/>
  <c r="AM504" i="5"/>
  <c r="AM494" i="5"/>
  <c r="AM499" i="5"/>
  <c r="AM306" i="5"/>
  <c r="AM1801" i="5"/>
  <c r="AM305" i="5"/>
  <c r="AM1787" i="5"/>
  <c r="AM1771" i="5"/>
  <c r="AM493" i="5"/>
  <c r="AM1758" i="5"/>
  <c r="AM459" i="5"/>
  <c r="AM467" i="5"/>
  <c r="AM1785" i="5"/>
  <c r="AM1799" i="5"/>
  <c r="AM460" i="5"/>
  <c r="AM466" i="5"/>
  <c r="AM1784" i="5"/>
  <c r="AM455" i="5"/>
  <c r="AM312" i="5"/>
  <c r="AM1773" i="5"/>
  <c r="AM500" i="5"/>
  <c r="AM1800" i="5"/>
  <c r="AM461" i="5"/>
  <c r="AM464" i="5"/>
  <c r="AM462" i="5"/>
  <c r="AM304" i="5"/>
  <c r="AM492" i="5"/>
  <c r="AM13" i="44"/>
  <c r="AM465" i="5"/>
  <c r="AM463" i="5"/>
  <c r="AM1798" i="5"/>
  <c r="AM1757" i="5"/>
  <c r="AM309" i="5"/>
  <c r="AM1802" i="5"/>
  <c r="AM468" i="5"/>
  <c r="AM456" i="5"/>
  <c r="AM308" i="5"/>
  <c r="AM469" i="5"/>
  <c r="AM13" i="2"/>
  <c r="AM307" i="5"/>
  <c r="AM315" i="5"/>
  <c r="AM1770" i="5"/>
  <c r="AM506" i="5"/>
  <c r="AM457" i="5"/>
  <c r="AM458" i="5"/>
  <c r="AM558" i="2"/>
  <c r="AM555" i="2"/>
  <c r="AM553" i="2"/>
  <c r="AM557" i="2"/>
  <c r="AM556" i="2"/>
  <c r="AM560" i="2"/>
  <c r="AM564" i="2"/>
  <c r="AM566" i="2"/>
  <c r="AM559" i="2"/>
  <c r="AM554" i="2"/>
  <c r="AM552" i="2"/>
  <c r="AM565" i="2"/>
  <c r="AM561" i="2"/>
  <c r="AM563" i="2"/>
  <c r="AM551" i="2"/>
  <c r="AM562" i="2"/>
  <c r="AM4729" i="44"/>
  <c r="AM718" i="44"/>
  <c r="AB3224" i="44"/>
  <c r="O1480" i="44"/>
  <c r="Z2969" i="44"/>
  <c r="AP139" i="9"/>
  <c r="R1920" i="44"/>
  <c r="AL4625" i="44"/>
  <c r="Z2968" i="44"/>
  <c r="W2597" i="44"/>
  <c r="AC3489" i="2"/>
  <c r="AD3383" i="2"/>
  <c r="O1487" i="44"/>
  <c r="P252" i="44"/>
  <c r="Y2843" i="44"/>
  <c r="M1203" i="44"/>
  <c r="AL719" i="2"/>
  <c r="U393" i="44"/>
  <c r="R34" i="10"/>
  <c r="AA3106" i="44"/>
  <c r="AO298" i="6"/>
  <c r="X2716" i="44"/>
  <c r="Y2850" i="44"/>
  <c r="V792" i="44"/>
  <c r="N1337" i="44"/>
  <c r="AN274" i="9"/>
  <c r="F176" i="9"/>
  <c r="G176" i="9"/>
  <c r="Z2972" i="44"/>
  <c r="AL4614" i="44"/>
  <c r="AL4616" i="44"/>
  <c r="AL716" i="2"/>
  <c r="AL718" i="2"/>
  <c r="H174" i="96" l="1"/>
  <c r="H180" i="96" s="1"/>
  <c r="H163" i="96"/>
  <c r="G175" i="96"/>
  <c r="G181" i="96" s="1"/>
  <c r="G164" i="96"/>
  <c r="G67" i="7"/>
  <c r="H144" i="96"/>
  <c r="AE3607" i="44"/>
  <c r="R1671" i="44"/>
  <c r="AE3614" i="44"/>
  <c r="R1672" i="44"/>
  <c r="R1780" i="44" s="1"/>
  <c r="AA34" i="10"/>
  <c r="AE3601" i="44"/>
  <c r="T2154" i="2"/>
  <c r="P34" i="10"/>
  <c r="L654" i="44"/>
  <c r="AE3604" i="44"/>
  <c r="T2149" i="2"/>
  <c r="R1662" i="44"/>
  <c r="R23" i="10"/>
  <c r="F135" i="96"/>
  <c r="R1673" i="44"/>
  <c r="AI4076" i="2"/>
  <c r="AI4112" i="2" s="1"/>
  <c r="AJ4022" i="2" s="1"/>
  <c r="R1667" i="44"/>
  <c r="V2471" i="2"/>
  <c r="W2381" i="2" s="1"/>
  <c r="L650" i="44"/>
  <c r="AA23" i="10"/>
  <c r="U2338" i="2"/>
  <c r="V2248" i="2" s="1"/>
  <c r="V2302" i="2" s="1"/>
  <c r="R1674" i="44"/>
  <c r="AE3605" i="44"/>
  <c r="AE3610" i="44"/>
  <c r="Q1518" i="44"/>
  <c r="AC3347" i="2"/>
  <c r="Q1527" i="44"/>
  <c r="W34" i="10"/>
  <c r="U2342" i="2"/>
  <c r="V2252" i="2" s="1"/>
  <c r="T2217" i="2"/>
  <c r="U2109" i="2" s="1"/>
  <c r="AE3608" i="44"/>
  <c r="Y34" i="10"/>
  <c r="O34" i="10"/>
  <c r="Q1714" i="2"/>
  <c r="Q1768" i="2" s="1"/>
  <c r="R1660" i="2" s="1"/>
  <c r="AG23" i="10"/>
  <c r="AE3611" i="44"/>
  <c r="Q646" i="44"/>
  <c r="Z34" i="10"/>
  <c r="V34" i="10"/>
  <c r="AE3609" i="44"/>
  <c r="Q651" i="44"/>
  <c r="AL4453" i="44"/>
  <c r="AE3606" i="44"/>
  <c r="AE3613" i="44"/>
  <c r="AC23" i="10"/>
  <c r="L653" i="44"/>
  <c r="Q1519" i="44"/>
  <c r="F141" i="96"/>
  <c r="G141" i="96" s="1"/>
  <c r="AF23" i="10"/>
  <c r="G129" i="96"/>
  <c r="O23" i="10"/>
  <c r="Q1520" i="44"/>
  <c r="W2588" i="2"/>
  <c r="X2498" i="2" s="1"/>
  <c r="AL4461" i="44"/>
  <c r="L648" i="44"/>
  <c r="T2212" i="2"/>
  <c r="AH3995" i="2"/>
  <c r="V2468" i="2"/>
  <c r="L656" i="44"/>
  <c r="P23" i="10"/>
  <c r="AC3348" i="2"/>
  <c r="AD3258" i="2" s="1"/>
  <c r="AD34" i="10"/>
  <c r="Q1529" i="44"/>
  <c r="AB23" i="10"/>
  <c r="AE3615" i="44"/>
  <c r="Y2844" i="2"/>
  <c r="P1569" i="2"/>
  <c r="W2587" i="2"/>
  <c r="X2497" i="2" s="1"/>
  <c r="R1675" i="44"/>
  <c r="R1666" i="44"/>
  <c r="R1664" i="44"/>
  <c r="Q1522" i="44"/>
  <c r="Q1517" i="44"/>
  <c r="Q1523" i="44"/>
  <c r="AD3480" i="2"/>
  <c r="Q1521" i="44"/>
  <c r="AH3947" i="2"/>
  <c r="AH3983" i="2" s="1"/>
  <c r="AI3893" i="2" s="1"/>
  <c r="Z23" i="10"/>
  <c r="V23" i="10"/>
  <c r="AD3483" i="2"/>
  <c r="L647" i="44"/>
  <c r="AD3477" i="2"/>
  <c r="AE3387" i="2" s="1"/>
  <c r="AA3101" i="2"/>
  <c r="L644" i="44"/>
  <c r="G121" i="96"/>
  <c r="Q1526" i="44"/>
  <c r="Q23" i="10"/>
  <c r="AJ4240" i="2"/>
  <c r="AJ4238" i="2"/>
  <c r="AK4494" i="2"/>
  <c r="AL4404" i="2" s="1"/>
  <c r="AJ4237" i="2"/>
  <c r="AK4147" i="2" s="1"/>
  <c r="AL4457" i="44"/>
  <c r="Y23" i="10"/>
  <c r="X34" i="10"/>
  <c r="AL4459" i="44"/>
  <c r="U23" i="10"/>
  <c r="AH23" i="10"/>
  <c r="AB34" i="10"/>
  <c r="X23" i="10"/>
  <c r="AC34" i="10"/>
  <c r="AE3602" i="44"/>
  <c r="AK4492" i="2"/>
  <c r="AL4402" i="2" s="1"/>
  <c r="AK4501" i="2"/>
  <c r="AL4411" i="2" s="1"/>
  <c r="AL4465" i="2" s="1"/>
  <c r="AB3233" i="2"/>
  <c r="AC3143" i="2" s="1"/>
  <c r="N1241" i="2"/>
  <c r="R1665" i="44"/>
  <c r="Z2969" i="2"/>
  <c r="G123" i="96"/>
  <c r="AK4495" i="2"/>
  <c r="AL4405" i="2" s="1"/>
  <c r="AL4459" i="2" s="1"/>
  <c r="S23" i="10"/>
  <c r="W23" i="10"/>
  <c r="V2466" i="2"/>
  <c r="W2376" i="2" s="1"/>
  <c r="R1669" i="44"/>
  <c r="AK4502" i="2"/>
  <c r="AL4412" i="2" s="1"/>
  <c r="Y2850" i="2"/>
  <c r="V2296" i="2"/>
  <c r="V2332" i="2" s="1"/>
  <c r="W2242" i="2" s="1"/>
  <c r="S2004" i="2"/>
  <c r="AK4497" i="2"/>
  <c r="AL4407" i="2" s="1"/>
  <c r="Q34" i="10"/>
  <c r="T23" i="10"/>
  <c r="T2111" i="2"/>
  <c r="R1663" i="44"/>
  <c r="Y2847" i="2"/>
  <c r="T2212" i="44"/>
  <c r="AK4499" i="2"/>
  <c r="AL4409" i="2" s="1"/>
  <c r="AI23" i="10"/>
  <c r="S1966" i="2"/>
  <c r="AK4365" i="2"/>
  <c r="Z2966" i="2"/>
  <c r="U2344" i="2"/>
  <c r="V2254" i="2" s="1"/>
  <c r="T2206" i="44"/>
  <c r="Z2975" i="2"/>
  <c r="AK4370" i="2"/>
  <c r="Z2970" i="2"/>
  <c r="W2590" i="2"/>
  <c r="U2339" i="2"/>
  <c r="V2249" i="2" s="1"/>
  <c r="Q1676" i="2"/>
  <c r="AK4498" i="2"/>
  <c r="AL4408" i="2" s="1"/>
  <c r="P1531" i="2"/>
  <c r="AK4496" i="2"/>
  <c r="AL4406" i="2" s="1"/>
  <c r="M1096" i="2"/>
  <c r="U2333" i="2"/>
  <c r="V2243" i="2" s="1"/>
  <c r="Z2971" i="2"/>
  <c r="AK4500" i="2"/>
  <c r="AL4410" i="2" s="1"/>
  <c r="Z2973" i="2"/>
  <c r="AK4490" i="2"/>
  <c r="AL4400" i="2" s="1"/>
  <c r="Z2976" i="2"/>
  <c r="AA2886" i="2" s="1"/>
  <c r="Y2841" i="2"/>
  <c r="X2718" i="2"/>
  <c r="Y2843" i="2"/>
  <c r="AK4504" i="2"/>
  <c r="AL4414" i="2" s="1"/>
  <c r="AK4487" i="2"/>
  <c r="AK4451" i="2"/>
  <c r="AK4503" i="2"/>
  <c r="AL4413" i="2" s="1"/>
  <c r="AL4467" i="2" s="1"/>
  <c r="J24" i="2"/>
  <c r="K15" i="2" s="1"/>
  <c r="U2336" i="2"/>
  <c r="V2246" i="2" s="1"/>
  <c r="AE3605" i="2"/>
  <c r="T2205" i="44"/>
  <c r="AK4363" i="2"/>
  <c r="AL4603" i="2"/>
  <c r="AK4493" i="2"/>
  <c r="AL4403" i="2" s="1"/>
  <c r="AL4574" i="2"/>
  <c r="AL4563" i="2"/>
  <c r="AL4559" i="2"/>
  <c r="AL4555" i="2"/>
  <c r="K709" i="2"/>
  <c r="K911" i="2"/>
  <c r="AA3099" i="2"/>
  <c r="AH3952" i="2"/>
  <c r="N1339" i="2"/>
  <c r="N1335" i="2"/>
  <c r="K703" i="2"/>
  <c r="K905" i="2"/>
  <c r="AL4600" i="2"/>
  <c r="AK36" i="2"/>
  <c r="AM728" i="2"/>
  <c r="AK47" i="2"/>
  <c r="AL4577" i="2"/>
  <c r="AL4570" i="2"/>
  <c r="AL4547" i="2"/>
  <c r="AL42" i="2"/>
  <c r="AL4612" i="2"/>
  <c r="AL4601" i="2"/>
  <c r="AB3013" i="2"/>
  <c r="AF3525" i="2"/>
  <c r="AK4159" i="2"/>
  <c r="R1865" i="2"/>
  <c r="P1571" i="2"/>
  <c r="AC3137" i="2"/>
  <c r="Y2626" i="2"/>
  <c r="R1871" i="2"/>
  <c r="T2162" i="2"/>
  <c r="W2373" i="2"/>
  <c r="V395" i="2"/>
  <c r="S2009" i="2"/>
  <c r="AE3443" i="2"/>
  <c r="AG3831" i="2"/>
  <c r="Z2758" i="2"/>
  <c r="R1872" i="2"/>
  <c r="P1581" i="2"/>
  <c r="AE3739" i="2"/>
  <c r="AF3649" i="2" s="1"/>
  <c r="AE3397" i="2"/>
  <c r="K855" i="2"/>
  <c r="AG3828" i="2"/>
  <c r="R1864" i="2"/>
  <c r="AE3733" i="2"/>
  <c r="AF3643" i="2" s="1"/>
  <c r="W2369" i="2"/>
  <c r="AC3134" i="2"/>
  <c r="AH3949" i="2"/>
  <c r="AI4077" i="2"/>
  <c r="S2006" i="2"/>
  <c r="M1147" i="2"/>
  <c r="S2010" i="2"/>
  <c r="L1000" i="2"/>
  <c r="X2505" i="2"/>
  <c r="P1583" i="2"/>
  <c r="P1577" i="2"/>
  <c r="K848" i="2"/>
  <c r="AD3269" i="2"/>
  <c r="AK4160" i="2"/>
  <c r="M1146" i="2"/>
  <c r="P1572" i="2"/>
  <c r="AE3737" i="2"/>
  <c r="AF3647" i="2" s="1"/>
  <c r="AE3728" i="2"/>
  <c r="AF3638" i="2" s="1"/>
  <c r="U37" i="2"/>
  <c r="AD3260" i="2"/>
  <c r="AI4083" i="2"/>
  <c r="Y2632" i="2"/>
  <c r="AD3268" i="2"/>
  <c r="Q1729" i="2"/>
  <c r="W523" i="2"/>
  <c r="X2499" i="2"/>
  <c r="U2105" i="2"/>
  <c r="W2372" i="2"/>
  <c r="Y2633" i="2"/>
  <c r="O1435" i="2"/>
  <c r="L996" i="2"/>
  <c r="R1867" i="2"/>
  <c r="X2504" i="2"/>
  <c r="Y2629" i="2"/>
  <c r="L999" i="2"/>
  <c r="R1862" i="2"/>
  <c r="AF3574" i="2"/>
  <c r="Y2631" i="2"/>
  <c r="S2013" i="2"/>
  <c r="K852" i="2"/>
  <c r="AL4279" i="2"/>
  <c r="AI3894" i="2"/>
  <c r="AE3735" i="2"/>
  <c r="AF3645" i="2" s="1"/>
  <c r="AC3140" i="2"/>
  <c r="AI4086" i="2"/>
  <c r="V2309" i="2"/>
  <c r="R1868" i="2"/>
  <c r="V396" i="2"/>
  <c r="AL4340" i="2"/>
  <c r="X2503" i="2"/>
  <c r="V2301" i="2"/>
  <c r="L991" i="2"/>
  <c r="Q1728" i="2"/>
  <c r="V2305" i="2"/>
  <c r="AE3446" i="2"/>
  <c r="AL4287" i="2"/>
  <c r="N1294" i="2"/>
  <c r="AD3259" i="2"/>
  <c r="T2153" i="2"/>
  <c r="S2019" i="2"/>
  <c r="Z2755" i="2"/>
  <c r="K859" i="2"/>
  <c r="AC3139" i="2"/>
  <c r="O1439" i="2"/>
  <c r="AC3142" i="2"/>
  <c r="W2375" i="2"/>
  <c r="AL4274" i="2"/>
  <c r="Z2750" i="2"/>
  <c r="W525" i="2"/>
  <c r="K847" i="2"/>
  <c r="P1574" i="2"/>
  <c r="V402" i="2"/>
  <c r="AE3730" i="2"/>
  <c r="AF3640" i="2" s="1"/>
  <c r="X2495" i="2"/>
  <c r="AF3518" i="2"/>
  <c r="AL4567" i="2"/>
  <c r="AL4569" i="2"/>
  <c r="AL4551" i="2"/>
  <c r="AL4613" i="2"/>
  <c r="N1338" i="2"/>
  <c r="N1340" i="2"/>
  <c r="AH3956" i="2"/>
  <c r="AH3954" i="2"/>
  <c r="M1203" i="2"/>
  <c r="N1342" i="2"/>
  <c r="AI4082" i="2"/>
  <c r="AH3951" i="2"/>
  <c r="AK4375" i="2"/>
  <c r="N1347" i="2"/>
  <c r="AL4602" i="2"/>
  <c r="AL4568" i="2"/>
  <c r="AL4573" i="2"/>
  <c r="AL4552" i="2"/>
  <c r="AL4554" i="2"/>
  <c r="AK49" i="2"/>
  <c r="AI4073" i="2"/>
  <c r="AF3513" i="2"/>
  <c r="O1437" i="2"/>
  <c r="AB3006" i="2"/>
  <c r="S2012" i="2"/>
  <c r="AF3516" i="2"/>
  <c r="Q1721" i="2"/>
  <c r="L997" i="2"/>
  <c r="L1002" i="2"/>
  <c r="P1573" i="2"/>
  <c r="Z2762" i="2"/>
  <c r="Q1716" i="2"/>
  <c r="S2018" i="2"/>
  <c r="AD3271" i="2"/>
  <c r="V401" i="2"/>
  <c r="AH3958" i="2"/>
  <c r="AB3007" i="2"/>
  <c r="V398" i="2"/>
  <c r="AE3740" i="2"/>
  <c r="AF3650" i="2" s="1"/>
  <c r="X2496" i="2"/>
  <c r="Z2749" i="2"/>
  <c r="AK4158" i="2"/>
  <c r="K849" i="2"/>
  <c r="V2295" i="2"/>
  <c r="T2164" i="2"/>
  <c r="R1861" i="2"/>
  <c r="AA2878" i="2"/>
  <c r="Q1718" i="2"/>
  <c r="O1426" i="2"/>
  <c r="Y2624" i="2"/>
  <c r="S2011" i="2"/>
  <c r="O1427" i="2"/>
  <c r="AE3729" i="2"/>
  <c r="AF3639" i="2" s="1"/>
  <c r="AD3265" i="2"/>
  <c r="AD3270" i="2"/>
  <c r="T2152" i="2"/>
  <c r="R1874" i="2"/>
  <c r="Y2636" i="2"/>
  <c r="AG3820" i="2"/>
  <c r="L990" i="2"/>
  <c r="AC3135" i="2"/>
  <c r="AK4156" i="2"/>
  <c r="V43" i="2"/>
  <c r="AF3511" i="2"/>
  <c r="Q1719" i="2"/>
  <c r="AB3059" i="2"/>
  <c r="V2304" i="2"/>
  <c r="Q1715" i="2"/>
  <c r="O1431" i="2"/>
  <c r="AC3198" i="2"/>
  <c r="W522" i="2"/>
  <c r="AB3016" i="2"/>
  <c r="AL4283" i="2"/>
  <c r="AL4278" i="2"/>
  <c r="S2014" i="2"/>
  <c r="W2368" i="2"/>
  <c r="W521" i="2"/>
  <c r="AC3133" i="2"/>
  <c r="S2005" i="2"/>
  <c r="AF3514" i="2"/>
  <c r="AG3822" i="2"/>
  <c r="Q1725" i="2"/>
  <c r="AG3832" i="2"/>
  <c r="AD3261" i="2"/>
  <c r="S2015" i="2"/>
  <c r="Q1724" i="2"/>
  <c r="Z2810" i="2"/>
  <c r="V400" i="2"/>
  <c r="K858" i="2"/>
  <c r="AG3825" i="2"/>
  <c r="P1584" i="2"/>
  <c r="AE3734" i="2"/>
  <c r="AF3644" i="2" s="1"/>
  <c r="AF3512" i="2"/>
  <c r="AK4149" i="2"/>
  <c r="V399" i="2"/>
  <c r="W516" i="2"/>
  <c r="AF3524" i="2"/>
  <c r="M1136" i="2"/>
  <c r="W519" i="2"/>
  <c r="X2508" i="2"/>
  <c r="AK4157" i="2"/>
  <c r="Y2625" i="2"/>
  <c r="AL4566" i="2"/>
  <c r="AL4576" i="2"/>
  <c r="AL4553" i="2"/>
  <c r="AL4545" i="2"/>
  <c r="Z2945" i="2"/>
  <c r="AK4491" i="2"/>
  <c r="AL4401" i="2" s="1"/>
  <c r="AL4604" i="2"/>
  <c r="AH3957" i="2"/>
  <c r="N1336" i="2"/>
  <c r="AD3481" i="2"/>
  <c r="M1196" i="2"/>
  <c r="N1341" i="2"/>
  <c r="M1191" i="2"/>
  <c r="M1195" i="2"/>
  <c r="N1344" i="2"/>
  <c r="M1202" i="2"/>
  <c r="AA3102" i="2"/>
  <c r="M1197" i="2"/>
  <c r="AG3830" i="2"/>
  <c r="AH3953" i="2"/>
  <c r="AE3607" i="2"/>
  <c r="AL4607" i="2"/>
  <c r="AL4606" i="2"/>
  <c r="AL4572" i="2"/>
  <c r="AL4571" i="2"/>
  <c r="AL4557" i="2"/>
  <c r="AL4599" i="2"/>
  <c r="W2370" i="2"/>
  <c r="L1004" i="2"/>
  <c r="AG3827" i="2"/>
  <c r="AG3829" i="2"/>
  <c r="U2343" i="2"/>
  <c r="V2253" i="2" s="1"/>
  <c r="L992" i="2"/>
  <c r="AL4281" i="2"/>
  <c r="M1145" i="2"/>
  <c r="AL4282" i="2"/>
  <c r="O1428" i="2"/>
  <c r="W518" i="2"/>
  <c r="M1140" i="2"/>
  <c r="X2501" i="2"/>
  <c r="AI4078" i="2"/>
  <c r="W529" i="2"/>
  <c r="W2377" i="2"/>
  <c r="AE3385" i="2"/>
  <c r="AL4608" i="2"/>
  <c r="V2298" i="2"/>
  <c r="AB3003" i="2"/>
  <c r="L995" i="2"/>
  <c r="AF3521" i="2"/>
  <c r="Q1726" i="2"/>
  <c r="AH3946" i="2"/>
  <c r="S2007" i="2"/>
  <c r="Z2759" i="2"/>
  <c r="N1280" i="2"/>
  <c r="AK4151" i="2"/>
  <c r="L998" i="2"/>
  <c r="P1570" i="2"/>
  <c r="AE3738" i="2"/>
  <c r="AF3648" i="2" s="1"/>
  <c r="AD3266" i="2"/>
  <c r="W2382" i="2"/>
  <c r="W517" i="2"/>
  <c r="AA2884" i="2"/>
  <c r="V403" i="2"/>
  <c r="AI3901" i="2"/>
  <c r="AE3384" i="2"/>
  <c r="X2507" i="2"/>
  <c r="AK4206" i="2"/>
  <c r="AG3821" i="2"/>
  <c r="Z2752" i="2"/>
  <c r="L994" i="2"/>
  <c r="M1138" i="2"/>
  <c r="AE3450" i="2"/>
  <c r="R1866" i="2"/>
  <c r="AA2889" i="2"/>
  <c r="R1863" i="2"/>
  <c r="N1292" i="2"/>
  <c r="AK4155" i="2"/>
  <c r="AI4084" i="2"/>
  <c r="N1289" i="2"/>
  <c r="Y2634" i="2"/>
  <c r="W528" i="2"/>
  <c r="Y2630" i="2"/>
  <c r="AC3141" i="2"/>
  <c r="V394" i="2"/>
  <c r="AE3741" i="2"/>
  <c r="AF3651" i="2" s="1"/>
  <c r="AK4153" i="2"/>
  <c r="AC3132" i="2"/>
  <c r="O1433" i="2"/>
  <c r="K854" i="2"/>
  <c r="AC3138" i="2"/>
  <c r="O1438" i="2"/>
  <c r="P1582" i="2"/>
  <c r="AE3442" i="2"/>
  <c r="AA2890" i="2"/>
  <c r="L993" i="2"/>
  <c r="AB3015" i="2"/>
  <c r="AG3826" i="2"/>
  <c r="AE3398" i="2"/>
  <c r="X2506" i="2"/>
  <c r="V390" i="2"/>
  <c r="AI4080" i="2"/>
  <c r="AD3264" i="2"/>
  <c r="AG3824" i="2"/>
  <c r="V392" i="2"/>
  <c r="AK4146" i="2"/>
  <c r="Y2623" i="2"/>
  <c r="W2371" i="2"/>
  <c r="AL4565" i="2"/>
  <c r="AL4610" i="2"/>
  <c r="AL4550" i="2"/>
  <c r="AL4556" i="2"/>
  <c r="AL4611" i="2"/>
  <c r="AL4609" i="2"/>
  <c r="AG3823" i="2"/>
  <c r="AI4079" i="2"/>
  <c r="K708" i="2"/>
  <c r="K910" i="2"/>
  <c r="N1345" i="2"/>
  <c r="AI4081" i="2"/>
  <c r="M1193" i="2"/>
  <c r="AA3107" i="2"/>
  <c r="N1337" i="2"/>
  <c r="AH3950" i="2"/>
  <c r="AA3098" i="2"/>
  <c r="AL4575" i="2"/>
  <c r="AL4564" i="2"/>
  <c r="AL4558" i="2"/>
  <c r="AL4549" i="2"/>
  <c r="AL4605" i="2"/>
  <c r="AA3072" i="2"/>
  <c r="AA2887" i="2"/>
  <c r="AF3519" i="2"/>
  <c r="O1432" i="2"/>
  <c r="K853" i="2"/>
  <c r="K907" i="2" s="1"/>
  <c r="Q1723" i="2"/>
  <c r="V391" i="2"/>
  <c r="O1434" i="2"/>
  <c r="P1580" i="2"/>
  <c r="Y2635" i="2"/>
  <c r="Q1722" i="2"/>
  <c r="AA2877" i="2"/>
  <c r="P1578" i="2"/>
  <c r="AE3736" i="2"/>
  <c r="AF3646" i="2" s="1"/>
  <c r="W520" i="2"/>
  <c r="W527" i="2"/>
  <c r="V2299" i="2"/>
  <c r="AE3731" i="2"/>
  <c r="AF3641" i="2" s="1"/>
  <c r="U2106" i="2"/>
  <c r="AA2888" i="2"/>
  <c r="AI4085" i="2"/>
  <c r="AD3263" i="2"/>
  <c r="R1860" i="2"/>
  <c r="T2151" i="2"/>
  <c r="K850" i="2"/>
  <c r="T2156" i="2"/>
  <c r="V397" i="2"/>
  <c r="Q1720" i="2"/>
  <c r="AB3068" i="2"/>
  <c r="AB3010" i="2"/>
  <c r="R1869" i="2"/>
  <c r="AE3732" i="2"/>
  <c r="AF3642" i="2" s="1"/>
  <c r="AL4276" i="2"/>
  <c r="W2374" i="2"/>
  <c r="AB3004" i="2"/>
  <c r="AI4075" i="2"/>
  <c r="Q1727" i="2"/>
  <c r="W524" i="2"/>
  <c r="X2509" i="2"/>
  <c r="Y2627" i="2"/>
  <c r="S2008" i="2"/>
  <c r="AE3386" i="2"/>
  <c r="P1576" i="2"/>
  <c r="AL4277" i="2"/>
  <c r="T2157" i="2"/>
  <c r="T2155" i="2"/>
  <c r="K845" i="2"/>
  <c r="AF3522" i="2"/>
  <c r="S2016" i="2"/>
  <c r="L1003" i="2"/>
  <c r="AK4154" i="2"/>
  <c r="AI4074" i="2"/>
  <c r="M1135" i="2"/>
  <c r="O1436" i="2"/>
  <c r="AD3262" i="2"/>
  <c r="Y2622" i="2"/>
  <c r="W2380" i="2"/>
  <c r="W530" i="2"/>
  <c r="AD3267" i="2"/>
  <c r="O1429" i="2"/>
  <c r="V389" i="2"/>
  <c r="AE3395" i="2"/>
  <c r="AG3819" i="2"/>
  <c r="AE3394" i="2"/>
  <c r="P1579" i="2"/>
  <c r="R1873" i="2"/>
  <c r="AL4284" i="2"/>
  <c r="L1001" i="2"/>
  <c r="AC3130" i="2"/>
  <c r="O1430" i="2"/>
  <c r="M1144" i="2"/>
  <c r="V393" i="2"/>
  <c r="R1870" i="2"/>
  <c r="P1575" i="2"/>
  <c r="AA2882" i="2"/>
  <c r="Q1717" i="2"/>
  <c r="Z2763" i="2"/>
  <c r="O1425" i="2"/>
  <c r="S2017" i="2"/>
  <c r="U2096" i="2"/>
  <c r="AC3131" i="2"/>
  <c r="K846" i="2"/>
  <c r="Z2761" i="2"/>
  <c r="AF3523" i="2"/>
  <c r="W526" i="2"/>
  <c r="T2161" i="2"/>
  <c r="X2502" i="2"/>
  <c r="AC3136" i="2"/>
  <c r="W2379" i="2"/>
  <c r="G133" i="96"/>
  <c r="U1960" i="44"/>
  <c r="L657" i="44"/>
  <c r="AO89" i="9"/>
  <c r="G137" i="96"/>
  <c r="T2214" i="44"/>
  <c r="AL4463" i="44"/>
  <c r="H139" i="96"/>
  <c r="G64" i="7" s="1"/>
  <c r="L655" i="44"/>
  <c r="AL4460" i="44"/>
  <c r="I143" i="96"/>
  <c r="G130" i="96"/>
  <c r="F55" i="7" s="1"/>
  <c r="AN253" i="6"/>
  <c r="AN222" i="6"/>
  <c r="AN129" i="9"/>
  <c r="T2218" i="44"/>
  <c r="T2209" i="44"/>
  <c r="AI4028" i="44"/>
  <c r="AH3901" i="44"/>
  <c r="AI4023" i="44"/>
  <c r="AI4029" i="44"/>
  <c r="AH3898" i="44"/>
  <c r="AF3854" i="44"/>
  <c r="AG3771" i="44"/>
  <c r="AI4021" i="44"/>
  <c r="AH3895" i="44"/>
  <c r="AG3776" i="44"/>
  <c r="S2058" i="44"/>
  <c r="AI4030" i="44"/>
  <c r="AE3739" i="44"/>
  <c r="AE3727" i="2"/>
  <c r="AH3905" i="44"/>
  <c r="AG3981" i="2"/>
  <c r="AG3773" i="44"/>
  <c r="AP259" i="9"/>
  <c r="AK4362" i="44"/>
  <c r="AE3741" i="44"/>
  <c r="AE3730" i="44"/>
  <c r="AH3896" i="44"/>
  <c r="AG3767" i="44"/>
  <c r="AG3775" i="44"/>
  <c r="AG3770" i="44"/>
  <c r="AH3899" i="44"/>
  <c r="AG3765" i="44"/>
  <c r="AG3766" i="44"/>
  <c r="AE3728" i="44"/>
  <c r="AE3732" i="44"/>
  <c r="AH3903" i="44"/>
  <c r="AE3729" i="44"/>
  <c r="AE3733" i="44"/>
  <c r="AH3902" i="44"/>
  <c r="AE3734" i="44"/>
  <c r="AG3769" i="44"/>
  <c r="AE3727" i="44"/>
  <c r="AE3737" i="44"/>
  <c r="AH3897" i="44"/>
  <c r="AI4027" i="44"/>
  <c r="AI4031" i="44"/>
  <c r="AG3768" i="44"/>
  <c r="AH4108" i="44"/>
  <c r="AE3738" i="44"/>
  <c r="AG3774" i="44"/>
  <c r="AH3904" i="44"/>
  <c r="AG3772" i="44"/>
  <c r="AH3894" i="44"/>
  <c r="AI4019" i="44"/>
  <c r="AE3736" i="44"/>
  <c r="AE3731" i="44"/>
  <c r="AF3854" i="2"/>
  <c r="AH3892" i="44"/>
  <c r="AH4108" i="2"/>
  <c r="AG3981" i="44"/>
  <c r="AI4024" i="44"/>
  <c r="AI4022" i="44"/>
  <c r="AG3777" i="44"/>
  <c r="AI4020" i="44"/>
  <c r="AI4032" i="44"/>
  <c r="AH3893" i="44"/>
  <c r="AE3740" i="44"/>
  <c r="AI4025" i="44"/>
  <c r="AG3778" i="44"/>
  <c r="AI4026" i="44"/>
  <c r="AH3900" i="44"/>
  <c r="AE3735" i="44"/>
  <c r="G126" i="96"/>
  <c r="F51" i="7" s="1"/>
  <c r="G131" i="96"/>
  <c r="F56" i="7" s="1"/>
  <c r="G124" i="96"/>
  <c r="F49" i="7" s="1"/>
  <c r="G134" i="96"/>
  <c r="F59" i="7" s="1"/>
  <c r="T1806" i="44"/>
  <c r="G127" i="96"/>
  <c r="F52" i="7" s="1"/>
  <c r="T2217" i="44"/>
  <c r="AL4464" i="44"/>
  <c r="AL1712" i="5"/>
  <c r="AK1712" i="5"/>
  <c r="AK4365" i="44"/>
  <c r="AL4501" i="44"/>
  <c r="AL4415" i="44"/>
  <c r="AJ4244" i="44"/>
  <c r="AP277" i="9"/>
  <c r="S2070" i="44"/>
  <c r="Z2965" i="2"/>
  <c r="AK4375" i="44"/>
  <c r="S2071" i="44"/>
  <c r="AK4366" i="44"/>
  <c r="AK4364" i="44"/>
  <c r="AA3092" i="2"/>
  <c r="AK4369" i="44"/>
  <c r="M1188" i="2"/>
  <c r="AK4368" i="44"/>
  <c r="AN4755" i="44"/>
  <c r="AP260" i="9"/>
  <c r="AJ4247" i="44"/>
  <c r="S2069" i="44"/>
  <c r="S2061" i="44"/>
  <c r="AJ4237" i="44"/>
  <c r="AK4370" i="44"/>
  <c r="AJ4243" i="44"/>
  <c r="AK4373" i="44"/>
  <c r="S2062" i="44"/>
  <c r="AJ4248" i="44"/>
  <c r="AJ4241" i="44"/>
  <c r="AP275" i="9"/>
  <c r="AK4374" i="44"/>
  <c r="AK4372" i="44"/>
  <c r="AK4363" i="44"/>
  <c r="AM1775" i="5"/>
  <c r="AB3008" i="44"/>
  <c r="AB3016" i="44"/>
  <c r="AM435" i="44"/>
  <c r="AM435" i="2"/>
  <c r="AM424" i="2"/>
  <c r="AM424" i="44"/>
  <c r="AM320" i="5"/>
  <c r="L1059" i="44"/>
  <c r="M935" i="44"/>
  <c r="U404" i="44"/>
  <c r="U478" i="44"/>
  <c r="AB3007" i="44"/>
  <c r="AA2883" i="44"/>
  <c r="AP312" i="6"/>
  <c r="X2495" i="44"/>
  <c r="AO269" i="9"/>
  <c r="AC3131" i="44"/>
  <c r="W2372" i="44"/>
  <c r="X2508" i="44"/>
  <c r="Z2754" i="44"/>
  <c r="AC3140" i="44"/>
  <c r="AN267" i="9"/>
  <c r="G169" i="9"/>
  <c r="F169" i="9"/>
  <c r="AL4462" i="44"/>
  <c r="AK1708" i="5"/>
  <c r="AM4757" i="44"/>
  <c r="S2072" i="44"/>
  <c r="AM4533" i="44"/>
  <c r="AE3383" i="44"/>
  <c r="AD3489" i="44"/>
  <c r="AD3262" i="44"/>
  <c r="AD3259" i="44"/>
  <c r="AJ4236" i="44"/>
  <c r="AL1709" i="5"/>
  <c r="AD3258" i="44"/>
  <c r="L805" i="44"/>
  <c r="AE3396" i="44"/>
  <c r="AN264" i="9"/>
  <c r="U485" i="44"/>
  <c r="AO249" i="9"/>
  <c r="AB3009" i="44"/>
  <c r="AL4454" i="44"/>
  <c r="M948" i="44"/>
  <c r="Y2634" i="44"/>
  <c r="P290" i="44"/>
  <c r="N1094" i="44"/>
  <c r="AA2880" i="44"/>
  <c r="AN719" i="44"/>
  <c r="AN4857" i="44"/>
  <c r="N1080" i="44"/>
  <c r="M1204" i="44"/>
  <c r="AJ46" i="10"/>
  <c r="AJ72" i="10"/>
  <c r="AJ24" i="10"/>
  <c r="T1815" i="44"/>
  <c r="AF3524" i="44"/>
  <c r="AM4748" i="44"/>
  <c r="V2248" i="44"/>
  <c r="L794" i="44"/>
  <c r="AJ4239" i="44"/>
  <c r="AA2889" i="44"/>
  <c r="AJ4246" i="44"/>
  <c r="AM166" i="44"/>
  <c r="V2246" i="44"/>
  <c r="X2503" i="44"/>
  <c r="AJ4199" i="2"/>
  <c r="AJ4161" i="2"/>
  <c r="Z2751" i="44"/>
  <c r="R1624" i="44"/>
  <c r="Y2629" i="44"/>
  <c r="U493" i="44"/>
  <c r="AD3264" i="44"/>
  <c r="AL4503" i="44"/>
  <c r="T289" i="44"/>
  <c r="O1233" i="44"/>
  <c r="AM4528" i="44"/>
  <c r="X2509" i="44"/>
  <c r="V2244" i="44"/>
  <c r="AM4753" i="44"/>
  <c r="AQ139" i="9"/>
  <c r="AC3132" i="44"/>
  <c r="Y2623" i="44"/>
  <c r="V2250" i="44"/>
  <c r="Y2626" i="44"/>
  <c r="U483" i="44"/>
  <c r="AM437" i="44"/>
  <c r="AM437" i="2"/>
  <c r="AM431" i="44"/>
  <c r="AM431" i="2"/>
  <c r="AP237" i="9"/>
  <c r="AP150" i="9"/>
  <c r="AA2879" i="44"/>
  <c r="AM718" i="2"/>
  <c r="AM427" i="2"/>
  <c r="AM427" i="44"/>
  <c r="AM429" i="44"/>
  <c r="AM429" i="2"/>
  <c r="U490" i="44"/>
  <c r="AM4532" i="44"/>
  <c r="AD179" i="44"/>
  <c r="P284" i="44"/>
  <c r="P282" i="44"/>
  <c r="N1198" i="44"/>
  <c r="N1091" i="44"/>
  <c r="S1813" i="44"/>
  <c r="AE3388" i="44"/>
  <c r="AP274" i="9"/>
  <c r="P1488" i="44"/>
  <c r="S1809" i="44"/>
  <c r="AP302" i="6"/>
  <c r="T2211" i="44"/>
  <c r="AM729" i="2"/>
  <c r="W606" i="44"/>
  <c r="AA2888" i="44"/>
  <c r="Y2622" i="44"/>
  <c r="Y2630" i="44"/>
  <c r="X2497" i="44"/>
  <c r="AL440" i="44"/>
  <c r="AL127" i="44"/>
  <c r="AL1707" i="5"/>
  <c r="AP276" i="9"/>
  <c r="AL141" i="44"/>
  <c r="AM4628" i="44"/>
  <c r="L652" i="44"/>
  <c r="AJ4242" i="44"/>
  <c r="V2241" i="44"/>
  <c r="P1382" i="44"/>
  <c r="N1086" i="44"/>
  <c r="AD3270" i="44"/>
  <c r="AK22" i="44"/>
  <c r="AC24" i="10"/>
  <c r="U488" i="44"/>
  <c r="AL128" i="44"/>
  <c r="M938" i="44"/>
  <c r="AN1785" i="5"/>
  <c r="AN1799" i="5"/>
  <c r="AN305" i="5"/>
  <c r="AN12" i="52"/>
  <c r="AN307" i="5"/>
  <c r="AN317" i="5"/>
  <c r="AN306" i="5"/>
  <c r="AN1759" i="5"/>
  <c r="AN316" i="5"/>
  <c r="AN304" i="5"/>
  <c r="AN313" i="5"/>
  <c r="AN319" i="5"/>
  <c r="AN1774" i="5"/>
  <c r="AN498" i="5"/>
  <c r="AN1801" i="5"/>
  <c r="AN493" i="5"/>
  <c r="AN309" i="5"/>
  <c r="AN1772" i="5"/>
  <c r="AN312" i="5"/>
  <c r="AN13" i="44"/>
  <c r="AN491" i="5"/>
  <c r="AN1770" i="5"/>
  <c r="AN314" i="5"/>
  <c r="AN499" i="5"/>
  <c r="AN1798" i="5"/>
  <c r="AN308" i="5"/>
  <c r="AN1786" i="5"/>
  <c r="AN12" i="59"/>
  <c r="AN318" i="5"/>
  <c r="AN315" i="5"/>
  <c r="AN503" i="5"/>
  <c r="AN1788" i="5"/>
  <c r="AN497" i="5"/>
  <c r="AN1787" i="5"/>
  <c r="AN310" i="5"/>
  <c r="AN1773" i="5"/>
  <c r="AN501" i="5"/>
  <c r="AN1756" i="5"/>
  <c r="AN1757" i="5"/>
  <c r="AN494" i="5"/>
  <c r="AN1771" i="5"/>
  <c r="AN504" i="5"/>
  <c r="AN311" i="5"/>
  <c r="AN500" i="5"/>
  <c r="AN505" i="5"/>
  <c r="AN459" i="5"/>
  <c r="AN463" i="5"/>
  <c r="AN492" i="5"/>
  <c r="AN496" i="5"/>
  <c r="AN506" i="5"/>
  <c r="AN468" i="5"/>
  <c r="AN1758" i="5"/>
  <c r="AN1760" i="5"/>
  <c r="AN458" i="5"/>
  <c r="AN457" i="5"/>
  <c r="AN495" i="5"/>
  <c r="AN502" i="5"/>
  <c r="AN13" i="2"/>
  <c r="AN1802" i="5"/>
  <c r="AN464" i="5"/>
  <c r="AN467" i="5"/>
  <c r="AN1784" i="5"/>
  <c r="AN462" i="5"/>
  <c r="AN455" i="5"/>
  <c r="AN1800" i="5"/>
  <c r="AN466" i="5"/>
  <c r="AN469" i="5"/>
  <c r="AN454" i="5"/>
  <c r="AN465" i="5"/>
  <c r="AN460" i="5"/>
  <c r="AN461" i="5"/>
  <c r="AN456" i="5"/>
  <c r="AN558" i="2"/>
  <c r="AN560" i="2"/>
  <c r="AN553" i="2"/>
  <c r="AN565" i="2"/>
  <c r="AN559" i="2"/>
  <c r="AN552" i="2"/>
  <c r="AN563" i="2"/>
  <c r="AN557" i="2"/>
  <c r="AN554" i="2"/>
  <c r="AN551" i="2"/>
  <c r="AN561" i="2"/>
  <c r="AN555" i="2"/>
  <c r="AN564" i="2"/>
  <c r="AN566" i="2"/>
  <c r="AN556" i="2"/>
  <c r="AN562" i="2"/>
  <c r="AN4867" i="44"/>
  <c r="AN729" i="44"/>
  <c r="AM165" i="44"/>
  <c r="AL4455" i="44"/>
  <c r="W617" i="44"/>
  <c r="AM4530" i="44"/>
  <c r="AB3006" i="44"/>
  <c r="P280" i="44"/>
  <c r="AM4540" i="44"/>
  <c r="AF3517" i="44"/>
  <c r="AM717" i="2"/>
  <c r="AM4539" i="44"/>
  <c r="AP273" i="9"/>
  <c r="T2208" i="44"/>
  <c r="R1929" i="44"/>
  <c r="S1805" i="44"/>
  <c r="M940" i="44"/>
  <c r="P281" i="44"/>
  <c r="X2502" i="44"/>
  <c r="Y2635" i="44"/>
  <c r="AO267" i="9"/>
  <c r="AM171" i="44"/>
  <c r="AM4752" i="44"/>
  <c r="L651" i="44"/>
  <c r="V24" i="10"/>
  <c r="W2510" i="2"/>
  <c r="W2548" i="2"/>
  <c r="AE3387" i="44"/>
  <c r="AL140" i="44"/>
  <c r="O1228" i="44"/>
  <c r="AM725" i="2"/>
  <c r="P293" i="44"/>
  <c r="K73" i="107"/>
  <c r="K70" i="107"/>
  <c r="O1334" i="44"/>
  <c r="AL138" i="44"/>
  <c r="W515" i="2"/>
  <c r="V621" i="2"/>
  <c r="AA2890" i="44"/>
  <c r="AM4527" i="44"/>
  <c r="AM4535" i="44"/>
  <c r="AK1707" i="5"/>
  <c r="AA24" i="10"/>
  <c r="AB24" i="10"/>
  <c r="V2247" i="44"/>
  <c r="L643" i="44"/>
  <c r="L792" i="44"/>
  <c r="AM178" i="44"/>
  <c r="AF3513" i="44"/>
  <c r="R1779" i="44"/>
  <c r="AK4288" i="2"/>
  <c r="AK4326" i="2"/>
  <c r="V2245" i="44"/>
  <c r="N1084" i="44"/>
  <c r="AL139" i="44"/>
  <c r="AB3010" i="44"/>
  <c r="AO304" i="6"/>
  <c r="AO322" i="6" s="1"/>
  <c r="X2498" i="44"/>
  <c r="AE3391" i="44"/>
  <c r="W610" i="44"/>
  <c r="O1232" i="44"/>
  <c r="O1424" i="2"/>
  <c r="O1386" i="2"/>
  <c r="AE3390" i="44"/>
  <c r="P292" i="44"/>
  <c r="O1236" i="44"/>
  <c r="AL1711" i="5"/>
  <c r="AL1710" i="5"/>
  <c r="AL676" i="2"/>
  <c r="AL4544" i="2"/>
  <c r="AI24" i="10"/>
  <c r="AE3394" i="44"/>
  <c r="P1381" i="44"/>
  <c r="V616" i="44"/>
  <c r="U482" i="44"/>
  <c r="M943" i="44"/>
  <c r="V2252" i="44"/>
  <c r="AK1706" i="5"/>
  <c r="P1385" i="44"/>
  <c r="W620" i="44"/>
  <c r="Q1632" i="44"/>
  <c r="Y2627" i="44"/>
  <c r="U487" i="44"/>
  <c r="AN4860" i="44"/>
  <c r="AN722" i="44"/>
  <c r="AN4865" i="44"/>
  <c r="AN727" i="44"/>
  <c r="AC3135" i="44"/>
  <c r="AC3138" i="44"/>
  <c r="Y2636" i="44"/>
  <c r="W611" i="44"/>
  <c r="AN269" i="9"/>
  <c r="G171" i="9"/>
  <c r="F171" i="9"/>
  <c r="Q1515" i="44"/>
  <c r="P1639" i="44"/>
  <c r="AA2876" i="44"/>
  <c r="AA2884" i="44"/>
  <c r="AC3136" i="44"/>
  <c r="AL4466" i="44"/>
  <c r="S22" i="10"/>
  <c r="P1479" i="44"/>
  <c r="V2254" i="44"/>
  <c r="W2378" i="44"/>
  <c r="Y2633" i="44"/>
  <c r="AM170" i="44"/>
  <c r="AP266" i="9"/>
  <c r="AP173" i="9"/>
  <c r="AC3130" i="44"/>
  <c r="AL129" i="44"/>
  <c r="L790" i="44"/>
  <c r="K914" i="44"/>
  <c r="W2373" i="44"/>
  <c r="AL4598" i="2"/>
  <c r="AL730" i="2"/>
  <c r="AL4458" i="44"/>
  <c r="V2243" i="44"/>
  <c r="AK1710" i="5"/>
  <c r="V1479" i="44"/>
  <c r="U24" i="10"/>
  <c r="AM174" i="44"/>
  <c r="AN268" i="9"/>
  <c r="F170" i="9"/>
  <c r="G170" i="9"/>
  <c r="K60" i="107"/>
  <c r="K64" i="107" s="1"/>
  <c r="L58" i="107" s="1"/>
  <c r="P27" i="44"/>
  <c r="AM432" i="44"/>
  <c r="AM432" i="2"/>
  <c r="S1812" i="44"/>
  <c r="AM665" i="2"/>
  <c r="AM667" i="2"/>
  <c r="AM664" i="2"/>
  <c r="AM673" i="2"/>
  <c r="AM668" i="2"/>
  <c r="AM675" i="2"/>
  <c r="AM666" i="2"/>
  <c r="AM671" i="2"/>
  <c r="AM670" i="2"/>
  <c r="AM660" i="2"/>
  <c r="AM669" i="2"/>
  <c r="AM674" i="2"/>
  <c r="AM672" i="2"/>
  <c r="AM661" i="2"/>
  <c r="AM663" i="2"/>
  <c r="AM726" i="2"/>
  <c r="AM662" i="2"/>
  <c r="AM691" i="2"/>
  <c r="AM684" i="2"/>
  <c r="AM692" i="2"/>
  <c r="AM678" i="2"/>
  <c r="AM693" i="2"/>
  <c r="AM689" i="2"/>
  <c r="AM687" i="2"/>
  <c r="AM679" i="2"/>
  <c r="AM686" i="2"/>
  <c r="AM682" i="2"/>
  <c r="AM685" i="2"/>
  <c r="AM680" i="2"/>
  <c r="AM688" i="2"/>
  <c r="AM681" i="2"/>
  <c r="AM690" i="2"/>
  <c r="AM683" i="2"/>
  <c r="AC3137" i="44"/>
  <c r="AD3265" i="44"/>
  <c r="AA2882" i="44"/>
  <c r="AD3437" i="2"/>
  <c r="AD3399" i="2"/>
  <c r="AM4747" i="44"/>
  <c r="AM1803" i="5"/>
  <c r="AM507" i="5"/>
  <c r="AM433" i="2"/>
  <c r="AM433" i="44"/>
  <c r="AD50" i="44"/>
  <c r="N1089" i="44"/>
  <c r="M944" i="44"/>
  <c r="AL50" i="44"/>
  <c r="AH24" i="10"/>
  <c r="AK143" i="44"/>
  <c r="AL142" i="44"/>
  <c r="M942" i="44"/>
  <c r="AK4371" i="44"/>
  <c r="Z2762" i="44"/>
  <c r="R24" i="10"/>
  <c r="AM177" i="44"/>
  <c r="AJ4235" i="44"/>
  <c r="P291" i="44"/>
  <c r="L804" i="44"/>
  <c r="AL132" i="44"/>
  <c r="AL1706" i="5"/>
  <c r="AL4562" i="2"/>
  <c r="AL694" i="2"/>
  <c r="W2375" i="44"/>
  <c r="W2382" i="44"/>
  <c r="AC3144" i="44"/>
  <c r="U481" i="44"/>
  <c r="O1238" i="44"/>
  <c r="N1088" i="44"/>
  <c r="Z2759" i="44"/>
  <c r="N1093" i="44"/>
  <c r="W2371" i="44"/>
  <c r="AP270" i="9"/>
  <c r="V2473" i="44"/>
  <c r="W2367" i="44"/>
  <c r="AN4858" i="44"/>
  <c r="AN720" i="44"/>
  <c r="AR163" i="6"/>
  <c r="AR17" i="6"/>
  <c r="AR12" i="9"/>
  <c r="AN4853" i="44"/>
  <c r="AN715" i="44"/>
  <c r="M947" i="44"/>
  <c r="AJ4240" i="44"/>
  <c r="AM4536" i="44"/>
  <c r="W607" i="44"/>
  <c r="AC3272" i="2"/>
  <c r="AC3310" i="2"/>
  <c r="AM716" i="2"/>
  <c r="V2242" i="44"/>
  <c r="O1240" i="44"/>
  <c r="AG24" i="10"/>
  <c r="W2600" i="44"/>
  <c r="X2494" i="44"/>
  <c r="AE35" i="10"/>
  <c r="N1349" i="44"/>
  <c r="O1225" i="44"/>
  <c r="AM715" i="2"/>
  <c r="V614" i="44"/>
  <c r="AK1709" i="5"/>
  <c r="AN270" i="9"/>
  <c r="G172" i="9"/>
  <c r="F172" i="9"/>
  <c r="AB3005" i="44"/>
  <c r="U489" i="44"/>
  <c r="S2065" i="44"/>
  <c r="L799" i="44"/>
  <c r="L798" i="44"/>
  <c r="AL4286" i="44"/>
  <c r="N1082" i="44"/>
  <c r="K74" i="107"/>
  <c r="AO266" i="9"/>
  <c r="AO173" i="9"/>
  <c r="AC3134" i="44"/>
  <c r="P1379" i="44"/>
  <c r="AM167" i="44"/>
  <c r="AM1789" i="5"/>
  <c r="AM1761" i="5"/>
  <c r="X2727" i="44"/>
  <c r="Y2621" i="44"/>
  <c r="AP294" i="6"/>
  <c r="M1053" i="44"/>
  <c r="L796" i="44"/>
  <c r="AO268" i="9"/>
  <c r="X192" i="6"/>
  <c r="L803" i="44"/>
  <c r="P286" i="44"/>
  <c r="Z2761" i="44"/>
  <c r="AP224" i="9"/>
  <c r="AP225" i="9"/>
  <c r="AP206" i="9"/>
  <c r="AP213" i="9"/>
  <c r="AP205" i="9"/>
  <c r="AP226" i="9"/>
  <c r="AP223" i="9"/>
  <c r="AP238" i="9"/>
  <c r="AP204" i="9"/>
  <c r="AM4741" i="44"/>
  <c r="AM4743" i="44"/>
  <c r="Z2757" i="44"/>
  <c r="L899" i="44"/>
  <c r="AM4537" i="44"/>
  <c r="Z2760" i="44"/>
  <c r="Z2753" i="44"/>
  <c r="AM438" i="44"/>
  <c r="AM438" i="2"/>
  <c r="AM430" i="44"/>
  <c r="AM430" i="2"/>
  <c r="AM436" i="2"/>
  <c r="AM436" i="44"/>
  <c r="AJ1716" i="5"/>
  <c r="AJ1714" i="5"/>
  <c r="N1189" i="44"/>
  <c r="W2369" i="44"/>
  <c r="AD3267" i="44"/>
  <c r="AL179" i="44"/>
  <c r="AK21" i="59"/>
  <c r="AK100" i="10"/>
  <c r="W24" i="10"/>
  <c r="P1383" i="44"/>
  <c r="AP316" i="6"/>
  <c r="AM714" i="2"/>
  <c r="P1374" i="44"/>
  <c r="Z2748" i="44"/>
  <c r="Y2854" i="44"/>
  <c r="AC3133" i="44"/>
  <c r="AK36" i="44"/>
  <c r="M941" i="44"/>
  <c r="Y24" i="10"/>
  <c r="AK4367" i="44"/>
  <c r="W2370" i="44"/>
  <c r="U486" i="44"/>
  <c r="AE3389" i="44"/>
  <c r="AE3393" i="44"/>
  <c r="Q24" i="10"/>
  <c r="Y2632" i="44"/>
  <c r="O1239" i="44"/>
  <c r="V2249" i="44"/>
  <c r="F180" i="9"/>
  <c r="G180" i="9"/>
  <c r="AA2881" i="44"/>
  <c r="W2381" i="44"/>
  <c r="AL130" i="44"/>
  <c r="V1045" i="44"/>
  <c r="P285" i="44"/>
  <c r="AM169" i="44"/>
  <c r="AD3263" i="44"/>
  <c r="Z304" i="6"/>
  <c r="Z322" i="6" s="1"/>
  <c r="AB3235" i="44"/>
  <c r="AC3129" i="44"/>
  <c r="AP263" i="9"/>
  <c r="L797" i="44"/>
  <c r="AN4856" i="44"/>
  <c r="AN718" i="44"/>
  <c r="AN4866" i="44"/>
  <c r="AN728" i="44"/>
  <c r="AN4854" i="44"/>
  <c r="AN716" i="44"/>
  <c r="M950" i="44"/>
  <c r="AB3012" i="44"/>
  <c r="X2506" i="44"/>
  <c r="AD3257" i="44"/>
  <c r="AK1711" i="5"/>
  <c r="AM4745" i="44"/>
  <c r="S1808" i="44"/>
  <c r="Z2758" i="44"/>
  <c r="O1494" i="44"/>
  <c r="P1370" i="44"/>
  <c r="S2067" i="44"/>
  <c r="U2256" i="2"/>
  <c r="U2294" i="2"/>
  <c r="AM4744" i="44"/>
  <c r="S2060" i="44"/>
  <c r="R1776" i="44"/>
  <c r="T38" i="44"/>
  <c r="L908" i="44"/>
  <c r="AJ4238" i="44"/>
  <c r="X2499" i="44"/>
  <c r="S1816" i="44"/>
  <c r="AM4750" i="44"/>
  <c r="S1817" i="44"/>
  <c r="S1820" i="44"/>
  <c r="AB3183" i="2"/>
  <c r="AB3145" i="2"/>
  <c r="Y2802" i="2"/>
  <c r="Y2764" i="2"/>
  <c r="AE3398" i="44"/>
  <c r="U1951" i="44"/>
  <c r="O24" i="10"/>
  <c r="W609" i="44"/>
  <c r="P1373" i="44"/>
  <c r="W605" i="44"/>
  <c r="AM4754" i="44"/>
  <c r="AP261" i="9"/>
  <c r="AD3269" i="44"/>
  <c r="V612" i="44"/>
  <c r="V531" i="44"/>
  <c r="P1378" i="44"/>
  <c r="AL137" i="44"/>
  <c r="AL133" i="44"/>
  <c r="O1230" i="44"/>
  <c r="U44" i="44"/>
  <c r="S2064" i="44"/>
  <c r="AA2878" i="44"/>
  <c r="O1229" i="44"/>
  <c r="AL4632" i="44"/>
  <c r="AM4526" i="44"/>
  <c r="V900" i="44"/>
  <c r="N1095" i="44"/>
  <c r="P288" i="44"/>
  <c r="X2507" i="44"/>
  <c r="P1372" i="44"/>
  <c r="AM567" i="2"/>
  <c r="AM428" i="44"/>
  <c r="AM428" i="2"/>
  <c r="AM425" i="44"/>
  <c r="AM425" i="2"/>
  <c r="AM434" i="2"/>
  <c r="AM434" i="44"/>
  <c r="AO248" i="9"/>
  <c r="AE3385" i="44"/>
  <c r="X2505" i="44"/>
  <c r="L646" i="44"/>
  <c r="AM4534" i="44"/>
  <c r="AM4541" i="44"/>
  <c r="T2215" i="44"/>
  <c r="P1376" i="44"/>
  <c r="AP308" i="6"/>
  <c r="AM163" i="44"/>
  <c r="AM730" i="44"/>
  <c r="U494" i="2"/>
  <c r="V388" i="2"/>
  <c r="AK4159" i="44"/>
  <c r="AA2877" i="44"/>
  <c r="Z188" i="6"/>
  <c r="K766" i="44"/>
  <c r="L642" i="44"/>
  <c r="AA2885" i="44"/>
  <c r="L645" i="44"/>
  <c r="AE3395" i="44"/>
  <c r="AP267" i="9"/>
  <c r="Z24" i="10"/>
  <c r="AE3386" i="44"/>
  <c r="T2207" i="44"/>
  <c r="AE3397" i="44"/>
  <c r="AM727" i="2"/>
  <c r="Z2763" i="44"/>
  <c r="AD3261" i="44"/>
  <c r="N1333" i="2"/>
  <c r="AL1713" i="5"/>
  <c r="P1377" i="44"/>
  <c r="Z2756" i="44"/>
  <c r="AB3011" i="44"/>
  <c r="X2500" i="44"/>
  <c r="Q1638" i="44"/>
  <c r="AD3271" i="44"/>
  <c r="O1234" i="44"/>
  <c r="V1335" i="44"/>
  <c r="AD3256" i="44"/>
  <c r="AC3362" i="44"/>
  <c r="W618" i="44"/>
  <c r="AN712" i="5"/>
  <c r="AN4852" i="44"/>
  <c r="AN714" i="44"/>
  <c r="AN4863" i="44"/>
  <c r="AN725" i="44"/>
  <c r="AN4861" i="44"/>
  <c r="AN723" i="44"/>
  <c r="Q648" i="44"/>
  <c r="V2421" i="2"/>
  <c r="V2383" i="2"/>
  <c r="P1384" i="44"/>
  <c r="AR173" i="9"/>
  <c r="AM168" i="44"/>
  <c r="V2204" i="44"/>
  <c r="W2376" i="44"/>
  <c r="AB3003" i="44"/>
  <c r="X2675" i="2"/>
  <c r="X2637" i="2"/>
  <c r="S1807" i="44"/>
  <c r="W608" i="44"/>
  <c r="U492" i="44"/>
  <c r="S2066" i="44"/>
  <c r="AM164" i="44"/>
  <c r="W2379" i="44"/>
  <c r="AB3015" i="44"/>
  <c r="Z2752" i="44"/>
  <c r="AB3004" i="44"/>
  <c r="AE3392" i="44"/>
  <c r="L793" i="44"/>
  <c r="AD3260" i="44"/>
  <c r="W613" i="44"/>
  <c r="AM721" i="2"/>
  <c r="AC3142" i="44"/>
  <c r="W2368" i="44"/>
  <c r="AL131" i="44"/>
  <c r="W192" i="6"/>
  <c r="S2063" i="44"/>
  <c r="R1821" i="2"/>
  <c r="R1859" i="2"/>
  <c r="S1818" i="44"/>
  <c r="AD3598" i="2"/>
  <c r="AD3600" i="2"/>
  <c r="N1092" i="44"/>
  <c r="AO264" i="9"/>
  <c r="W2380" i="44"/>
  <c r="S2056" i="44"/>
  <c r="T22" i="10"/>
  <c r="AM439" i="44"/>
  <c r="AM439" i="2"/>
  <c r="AM470" i="5"/>
  <c r="W2374" i="44"/>
  <c r="AL136" i="44"/>
  <c r="P1375" i="44"/>
  <c r="AP298" i="6"/>
  <c r="AF3522" i="44"/>
  <c r="AE24" i="10"/>
  <c r="AB3017" i="44"/>
  <c r="AL134" i="44"/>
  <c r="M946" i="44"/>
  <c r="AN11" i="10"/>
  <c r="P294" i="44"/>
  <c r="AM176" i="44"/>
  <c r="M939" i="44"/>
  <c r="AP262" i="9"/>
  <c r="AL4548" i="2"/>
  <c r="AN278" i="9"/>
  <c r="AN266" i="9"/>
  <c r="AN173" i="9"/>
  <c r="F168" i="9"/>
  <c r="G168" i="9"/>
  <c r="S1814" i="44"/>
  <c r="AA2887" i="44"/>
  <c r="Z2749" i="44"/>
  <c r="W619" i="44"/>
  <c r="AM4749" i="44"/>
  <c r="R1633" i="44"/>
  <c r="AB3002" i="44"/>
  <c r="AA3108" i="44"/>
  <c r="L801" i="44"/>
  <c r="Y190" i="6"/>
  <c r="Y2628" i="44"/>
  <c r="Y2624" i="44"/>
  <c r="AN4859" i="44"/>
  <c r="AN721" i="44"/>
  <c r="AN4855" i="44"/>
  <c r="AN717" i="44"/>
  <c r="AE3384" i="44"/>
  <c r="S1819" i="44"/>
  <c r="U480" i="44"/>
  <c r="AM719" i="2"/>
  <c r="M1044" i="44"/>
  <c r="AD3268" i="44"/>
  <c r="W2377" i="44"/>
  <c r="T2203" i="44"/>
  <c r="T2111" i="44"/>
  <c r="V2253" i="44"/>
  <c r="M937" i="44"/>
  <c r="AQ173" i="9"/>
  <c r="AL4456" i="44"/>
  <c r="U484" i="44"/>
  <c r="AO278" i="9"/>
  <c r="AB3014" i="44"/>
  <c r="S1811" i="44"/>
  <c r="M949" i="44"/>
  <c r="AM722" i="2"/>
  <c r="AM723" i="2"/>
  <c r="S1810" i="44"/>
  <c r="T24" i="10"/>
  <c r="Y2631" i="44"/>
  <c r="O1343" i="44"/>
  <c r="Y2625" i="44"/>
  <c r="AL135" i="44"/>
  <c r="AM4531" i="44"/>
  <c r="O1237" i="44"/>
  <c r="AM724" i="2"/>
  <c r="AP268" i="9"/>
  <c r="AD3266" i="44"/>
  <c r="Z2750" i="44"/>
  <c r="AM426" i="44"/>
  <c r="AM426" i="2"/>
  <c r="AM110" i="52"/>
  <c r="AJ4245" i="44"/>
  <c r="V1190" i="44"/>
  <c r="N1083" i="44"/>
  <c r="L649" i="44"/>
  <c r="V2213" i="44"/>
  <c r="AF24" i="10"/>
  <c r="N1085" i="44"/>
  <c r="Z2981" i="44"/>
  <c r="AA2875" i="44"/>
  <c r="AK1713" i="5"/>
  <c r="N1087" i="44"/>
  <c r="V2240" i="44"/>
  <c r="U2346" i="44"/>
  <c r="AP320" i="6"/>
  <c r="AL34" i="10"/>
  <c r="AM4758" i="44"/>
  <c r="S2073" i="44"/>
  <c r="AC3141" i="44"/>
  <c r="K806" i="2"/>
  <c r="K844" i="2"/>
  <c r="P259" i="44"/>
  <c r="P279" i="44"/>
  <c r="AM4756" i="44"/>
  <c r="AK4489" i="2"/>
  <c r="AK4433" i="2"/>
  <c r="T2216" i="44"/>
  <c r="O1231" i="44"/>
  <c r="AP269" i="9"/>
  <c r="AL440" i="2"/>
  <c r="AL1708" i="5"/>
  <c r="AL4546" i="2"/>
  <c r="P283" i="44"/>
  <c r="L795" i="44"/>
  <c r="AM4529" i="44"/>
  <c r="S1760" i="44"/>
  <c r="AD24" i="10"/>
  <c r="V2255" i="44"/>
  <c r="X2496" i="44"/>
  <c r="AM720" i="2"/>
  <c r="AA2886" i="44"/>
  <c r="P287" i="44"/>
  <c r="X2501" i="44"/>
  <c r="AN4862" i="44"/>
  <c r="AN724" i="44"/>
  <c r="L989" i="2"/>
  <c r="L951" i="2"/>
  <c r="T2210" i="44"/>
  <c r="O1227" i="44"/>
  <c r="X2504" i="44"/>
  <c r="AC3143" i="44"/>
  <c r="Q1784" i="44"/>
  <c r="R1660" i="44"/>
  <c r="U491" i="44"/>
  <c r="AM4746" i="44"/>
  <c r="AE3510" i="44"/>
  <c r="AD3616" i="44"/>
  <c r="AC3139" i="44"/>
  <c r="L802" i="44"/>
  <c r="Z2755" i="44"/>
  <c r="AM4751" i="44"/>
  <c r="AM172" i="44"/>
  <c r="S1751" i="44"/>
  <c r="W615" i="44"/>
  <c r="AB3013" i="44"/>
  <c r="V1480" i="44"/>
  <c r="T192" i="6"/>
  <c r="U479" i="44"/>
  <c r="AM173" i="44"/>
  <c r="AM12" i="10"/>
  <c r="AQ192" i="6"/>
  <c r="AQ13" i="9"/>
  <c r="AQ319" i="6"/>
  <c r="AQ311" i="6"/>
  <c r="AQ301" i="6"/>
  <c r="AQ293" i="6"/>
  <c r="AQ315" i="6"/>
  <c r="AQ297" i="6"/>
  <c r="AQ307" i="6"/>
  <c r="V2251" i="44"/>
  <c r="AO270" i="9"/>
  <c r="P24" i="10"/>
  <c r="Q1636" i="44"/>
  <c r="G161" i="96" l="1"/>
  <c r="G172" i="96"/>
  <c r="G178" i="96" s="1"/>
  <c r="H175" i="96"/>
  <c r="H181" i="96" s="1"/>
  <c r="H164" i="96"/>
  <c r="I144" i="96"/>
  <c r="I174" i="96"/>
  <c r="I180" i="96" s="1"/>
  <c r="I163" i="96"/>
  <c r="T2208" i="2"/>
  <c r="U2100" i="2" s="1"/>
  <c r="AC35" i="10"/>
  <c r="R1775" i="44"/>
  <c r="AF3511" i="44"/>
  <c r="AF3601" i="44" s="1"/>
  <c r="AF3514" i="44"/>
  <c r="L762" i="44"/>
  <c r="W2435" i="2"/>
  <c r="W2471" i="2" s="1"/>
  <c r="F66" i="7"/>
  <c r="T2203" i="2"/>
  <c r="AF3520" i="44"/>
  <c r="R1770" i="44"/>
  <c r="S1662" i="44" s="1"/>
  <c r="R35" i="10"/>
  <c r="R1781" i="44"/>
  <c r="AD3257" i="2"/>
  <c r="G135" i="96"/>
  <c r="AN78" i="9" s="1"/>
  <c r="L632" i="44"/>
  <c r="L758" i="44"/>
  <c r="AA35" i="10"/>
  <c r="AF3519" i="44"/>
  <c r="R1782" i="44"/>
  <c r="AF3515" i="44"/>
  <c r="V2306" i="2"/>
  <c r="V2342" i="2" s="1"/>
  <c r="W2252" i="2" s="1"/>
  <c r="T1953" i="44"/>
  <c r="Q1626" i="44"/>
  <c r="Q1635" i="44"/>
  <c r="U2104" i="2"/>
  <c r="AF3518" i="44"/>
  <c r="Z35" i="10"/>
  <c r="AF3523" i="44"/>
  <c r="AF3521" i="44"/>
  <c r="AF3516" i="44"/>
  <c r="AL4461" i="2"/>
  <c r="AL4497" i="2" s="1"/>
  <c r="AG35" i="10"/>
  <c r="AL4497" i="44"/>
  <c r="Q1637" i="44"/>
  <c r="AF35" i="10"/>
  <c r="H67" i="7"/>
  <c r="F68" i="7"/>
  <c r="H133" i="96"/>
  <c r="G58" i="7" s="1"/>
  <c r="F58" i="7"/>
  <c r="F48" i="7"/>
  <c r="F54" i="7"/>
  <c r="F46" i="7"/>
  <c r="F63" i="7"/>
  <c r="F62" i="7"/>
  <c r="P1623" i="2"/>
  <c r="AL4456" i="2"/>
  <c r="AL4492" i="2" s="1"/>
  <c r="L626" i="44"/>
  <c r="L752" i="44"/>
  <c r="W2378" i="2"/>
  <c r="R1774" i="44"/>
  <c r="Z2754" i="2"/>
  <c r="U2097" i="44"/>
  <c r="AI35" i="10"/>
  <c r="Q35" i="10"/>
  <c r="R1773" i="44"/>
  <c r="Q1627" i="44"/>
  <c r="R1771" i="44"/>
  <c r="Q754" i="44"/>
  <c r="Q759" i="44"/>
  <c r="AL4458" i="2"/>
  <c r="AL4489" i="44"/>
  <c r="S35" i="10"/>
  <c r="AN68" i="9"/>
  <c r="H129" i="96"/>
  <c r="Q1628" i="44"/>
  <c r="L761" i="44"/>
  <c r="O35" i="10"/>
  <c r="AF3525" i="44"/>
  <c r="R1772" i="44"/>
  <c r="AB35" i="10"/>
  <c r="S2040" i="2"/>
  <c r="S2058" i="2" s="1"/>
  <c r="T1950" i="2" s="1"/>
  <c r="L630" i="44"/>
  <c r="L756" i="44"/>
  <c r="L764" i="44"/>
  <c r="V35" i="10"/>
  <c r="R1783" i="44"/>
  <c r="P35" i="10"/>
  <c r="AI3905" i="2"/>
  <c r="Q1630" i="44"/>
  <c r="Q1629" i="44"/>
  <c r="Q1631" i="44"/>
  <c r="Q1625" i="44"/>
  <c r="L629" i="44"/>
  <c r="L755" i="44"/>
  <c r="AF3512" i="44"/>
  <c r="AE3390" i="2"/>
  <c r="AE3393" i="2"/>
  <c r="H121" i="96"/>
  <c r="AN62" i="9"/>
  <c r="AB3011" i="2"/>
  <c r="Q1634" i="44"/>
  <c r="AL4493" i="44"/>
  <c r="AL4499" i="44"/>
  <c r="AL4460" i="2"/>
  <c r="AL4496" i="2" s="1"/>
  <c r="R1777" i="44"/>
  <c r="U2104" i="44"/>
  <c r="Y35" i="10"/>
  <c r="X35" i="10"/>
  <c r="W35" i="10"/>
  <c r="U35" i="10"/>
  <c r="AL4495" i="44"/>
  <c r="AK4150" i="2"/>
  <c r="W2296" i="2"/>
  <c r="W2332" i="2" s="1"/>
  <c r="X2242" i="2" s="1"/>
  <c r="AK4148" i="2"/>
  <c r="AL4621" i="2"/>
  <c r="AM4531" i="2" s="1"/>
  <c r="AH35" i="10"/>
  <c r="AK20" i="2"/>
  <c r="H123" i="96"/>
  <c r="AN63" i="9"/>
  <c r="AL4631" i="2"/>
  <c r="AM4541" i="2" s="1"/>
  <c r="AL4622" i="2"/>
  <c r="AM4532" i="2" s="1"/>
  <c r="AA2879" i="2"/>
  <c r="L765" i="44"/>
  <c r="AL4630" i="2"/>
  <c r="AM4540" i="2" s="1"/>
  <c r="AL4466" i="2"/>
  <c r="AL4502" i="2" s="1"/>
  <c r="T35" i="10"/>
  <c r="AL4627" i="2"/>
  <c r="AM4537" i="2" s="1"/>
  <c r="AL4457" i="2"/>
  <c r="U2068" i="44"/>
  <c r="AM4411" i="44"/>
  <c r="AL4628" i="2"/>
  <c r="AM4538" i="2" s="1"/>
  <c r="Z2760" i="2"/>
  <c r="U2098" i="44"/>
  <c r="V2308" i="2"/>
  <c r="N1080" i="2"/>
  <c r="AL4625" i="2"/>
  <c r="AM4535" i="2" s="1"/>
  <c r="AA2876" i="2"/>
  <c r="AL4624" i="2"/>
  <c r="AM4534" i="2" s="1"/>
  <c r="AL4623" i="2"/>
  <c r="AM4533" i="2" s="1"/>
  <c r="AL4629" i="2"/>
  <c r="AM4539" i="2" s="1"/>
  <c r="AM4593" i="2" s="1"/>
  <c r="AL4275" i="2"/>
  <c r="AL4454" i="2"/>
  <c r="AL4490" i="2" s="1"/>
  <c r="AL4468" i="2"/>
  <c r="AL4504" i="2" s="1"/>
  <c r="Z2757" i="2"/>
  <c r="AL4455" i="2"/>
  <c r="AL4491" i="2" s="1"/>
  <c r="AL4280" i="2"/>
  <c r="U2106" i="44"/>
  <c r="AL4617" i="2"/>
  <c r="AM4527" i="2" s="1"/>
  <c r="AM4581" i="2" s="1"/>
  <c r="AL4463" i="2"/>
  <c r="AL4499" i="2" s="1"/>
  <c r="AA2885" i="2"/>
  <c r="AL4462" i="2"/>
  <c r="AL4498" i="2" s="1"/>
  <c r="AL4464" i="2"/>
  <c r="AA2881" i="2"/>
  <c r="M1150" i="2"/>
  <c r="AL4626" i="2"/>
  <c r="AM4536" i="2" s="1"/>
  <c r="V2303" i="2"/>
  <c r="T1962" i="44"/>
  <c r="V2297" i="2"/>
  <c r="AL4614" i="2"/>
  <c r="Z2753" i="2"/>
  <c r="AA2883" i="2"/>
  <c r="X2500" i="2"/>
  <c r="Y2628" i="2"/>
  <c r="AA2880" i="2"/>
  <c r="Z2751" i="2"/>
  <c r="AN75" i="9"/>
  <c r="AN81" i="9"/>
  <c r="AP89" i="9"/>
  <c r="AO253" i="6"/>
  <c r="AO222" i="6"/>
  <c r="AL4578" i="2"/>
  <c r="L763" i="44"/>
  <c r="AL4619" i="2"/>
  <c r="AM4529" i="2" s="1"/>
  <c r="AM4583" i="2" s="1"/>
  <c r="AL4273" i="2"/>
  <c r="P1585" i="2"/>
  <c r="Q1730" i="2"/>
  <c r="AF3515" i="2"/>
  <c r="V2300" i="2"/>
  <c r="S2042" i="2"/>
  <c r="S2060" i="2" s="1"/>
  <c r="T1952" i="2" s="1"/>
  <c r="L799" i="2"/>
  <c r="AM4732" i="2"/>
  <c r="AC3326" i="2"/>
  <c r="AM4691" i="2"/>
  <c r="AM4683" i="2"/>
  <c r="AM4679" i="2"/>
  <c r="W2564" i="2"/>
  <c r="AM4729" i="2"/>
  <c r="S2053" i="2"/>
  <c r="S2071" i="2" s="1"/>
  <c r="Q1771" i="2"/>
  <c r="V447" i="2"/>
  <c r="AE3448" i="2"/>
  <c r="Y2676" i="2"/>
  <c r="S2044" i="2"/>
  <c r="S2062" i="2" s="1"/>
  <c r="R1923" i="2"/>
  <c r="K702" i="2"/>
  <c r="K904" i="2"/>
  <c r="O1488" i="2"/>
  <c r="AL4503" i="2"/>
  <c r="AI4117" i="2"/>
  <c r="AG3859" i="2"/>
  <c r="AE3478" i="2"/>
  <c r="K706" i="2"/>
  <c r="K908" i="2"/>
  <c r="L1048" i="2"/>
  <c r="L1052" i="2"/>
  <c r="AF3575" i="2"/>
  <c r="W583" i="2"/>
  <c r="W572" i="2"/>
  <c r="AL4335" i="2"/>
  <c r="W2424" i="2"/>
  <c r="AF3517" i="2"/>
  <c r="AB3012" i="2"/>
  <c r="N1083" i="2"/>
  <c r="O1228" i="2"/>
  <c r="AK4211" i="2"/>
  <c r="AF3578" i="2"/>
  <c r="AF3566" i="2"/>
  <c r="AL4332" i="2"/>
  <c r="AF3565" i="2"/>
  <c r="R1915" i="2"/>
  <c r="K701" i="2"/>
  <c r="K903" i="2"/>
  <c r="S2054" i="2"/>
  <c r="S2072" i="2" s="1"/>
  <c r="S2048" i="2"/>
  <c r="S2066" i="2" s="1"/>
  <c r="AI4109" i="2"/>
  <c r="X2551" i="2"/>
  <c r="AC3197" i="2"/>
  <c r="AL4328" i="2"/>
  <c r="AC3193" i="2"/>
  <c r="S2055" i="2"/>
  <c r="S2073" i="2" s="1"/>
  <c r="AF3699" i="2"/>
  <c r="L1053" i="2"/>
  <c r="L1050" i="2"/>
  <c r="AI4119" i="2"/>
  <c r="P1637" i="2"/>
  <c r="AG3864" i="2"/>
  <c r="AE3479" i="2"/>
  <c r="T2216" i="2"/>
  <c r="P1625" i="2"/>
  <c r="L797" i="2"/>
  <c r="AL4620" i="2"/>
  <c r="AM4530" i="2" s="1"/>
  <c r="AM4726" i="2"/>
  <c r="AM4696" i="2"/>
  <c r="AM4703" i="2"/>
  <c r="AM4685" i="2"/>
  <c r="AM4684" i="2"/>
  <c r="AM4736" i="2"/>
  <c r="AA3108" i="2"/>
  <c r="Z2981" i="2"/>
  <c r="Z2815" i="2"/>
  <c r="M1198" i="2"/>
  <c r="AF3576" i="2"/>
  <c r="W578" i="2"/>
  <c r="AB3058" i="2"/>
  <c r="V451" i="2"/>
  <c r="W2430" i="2"/>
  <c r="W581" i="2"/>
  <c r="AA2931" i="2"/>
  <c r="O1486" i="2"/>
  <c r="W2425" i="2"/>
  <c r="AG3860" i="2"/>
  <c r="X2560" i="2"/>
  <c r="AK4207" i="2"/>
  <c r="AC3195" i="2"/>
  <c r="Y2688" i="2"/>
  <c r="AK4209" i="2"/>
  <c r="AA2943" i="2"/>
  <c r="X2561" i="2"/>
  <c r="V457" i="2"/>
  <c r="W2436" i="2"/>
  <c r="S2043" i="2"/>
  <c r="S2061" i="2" s="1"/>
  <c r="O1482" i="2"/>
  <c r="L1046" i="2"/>
  <c r="AH3989" i="2"/>
  <c r="AH3993" i="2"/>
  <c r="Z2846" i="2"/>
  <c r="AD3315" i="2"/>
  <c r="AF3568" i="2"/>
  <c r="W575" i="2"/>
  <c r="O1485" i="2"/>
  <c r="Q1773" i="2"/>
  <c r="AG3856" i="2"/>
  <c r="O1480" i="2"/>
  <c r="AF3704" i="2"/>
  <c r="AH3994" i="2"/>
  <c r="L1051" i="2"/>
  <c r="K699" i="2"/>
  <c r="K901" i="2"/>
  <c r="K711" i="2"/>
  <c r="K913" i="2"/>
  <c r="T2207" i="2"/>
  <c r="L1045" i="2"/>
  <c r="AI4122" i="2"/>
  <c r="W2426" i="2"/>
  <c r="W577" i="2"/>
  <c r="AF3692" i="2"/>
  <c r="AK4214" i="2"/>
  <c r="AI4113" i="2"/>
  <c r="X2552" i="2"/>
  <c r="P1635" i="2"/>
  <c r="AB3067" i="2"/>
  <c r="AK17" i="2"/>
  <c r="L1005" i="2"/>
  <c r="AM4735" i="2"/>
  <c r="AM4730" i="2"/>
  <c r="AM4731" i="2"/>
  <c r="AL4618" i="2"/>
  <c r="AM4528" i="2" s="1"/>
  <c r="V2437" i="2"/>
  <c r="Y2818" i="2"/>
  <c r="AM4693" i="2"/>
  <c r="AM4695" i="2"/>
  <c r="AM4680" i="2"/>
  <c r="T2215" i="2"/>
  <c r="K698" i="2"/>
  <c r="K900" i="2"/>
  <c r="AA2936" i="2"/>
  <c r="AL4338" i="2"/>
  <c r="AG3855" i="2"/>
  <c r="AD3321" i="2"/>
  <c r="AD3316" i="2"/>
  <c r="AK4208" i="2"/>
  <c r="K697" i="2"/>
  <c r="K899" i="2"/>
  <c r="T2205" i="2"/>
  <c r="AI4121" i="2"/>
  <c r="O1229" i="2"/>
  <c r="O1237" i="2"/>
  <c r="P1636" i="2"/>
  <c r="O1487" i="2"/>
  <c r="R1920" i="2"/>
  <c r="AI4114" i="2"/>
  <c r="AG3863" i="2"/>
  <c r="N1094" i="2"/>
  <c r="O1233" i="2"/>
  <c r="X2562" i="2"/>
  <c r="W570" i="2"/>
  <c r="AF3698" i="2"/>
  <c r="V2338" i="2"/>
  <c r="W2248" i="2" s="1"/>
  <c r="AL4337" i="2"/>
  <c r="V44" i="2"/>
  <c r="AD3324" i="2"/>
  <c r="S2047" i="2"/>
  <c r="S2065" i="2" s="1"/>
  <c r="Q1772" i="2"/>
  <c r="T2218" i="2"/>
  <c r="Q1770" i="2"/>
  <c r="AB3060" i="2"/>
  <c r="O1239" i="2"/>
  <c r="O1234" i="2"/>
  <c r="O1232" i="2"/>
  <c r="AF3694" i="2"/>
  <c r="W2429" i="2"/>
  <c r="AL4341" i="2"/>
  <c r="U2163" i="2"/>
  <c r="AI3948" i="2"/>
  <c r="O1489" i="2"/>
  <c r="Q1783" i="2"/>
  <c r="K707" i="2"/>
  <c r="K909" i="2"/>
  <c r="S2045" i="2"/>
  <c r="S2063" i="2" s="1"/>
  <c r="R1925" i="2"/>
  <c r="R1919" i="2"/>
  <c r="K631" i="2"/>
  <c r="K757" i="2"/>
  <c r="AB3009" i="2"/>
  <c r="AD3453" i="2"/>
  <c r="AM4697" i="2"/>
  <c r="AM4702" i="2"/>
  <c r="AM4678" i="2"/>
  <c r="AN719" i="2"/>
  <c r="W2433" i="2"/>
  <c r="O1479" i="2"/>
  <c r="P1629" i="2"/>
  <c r="O1484" i="2"/>
  <c r="O1490" i="2"/>
  <c r="L1057" i="2"/>
  <c r="AL4331" i="2"/>
  <c r="Q1781" i="2"/>
  <c r="W2428" i="2"/>
  <c r="AB3064" i="2"/>
  <c r="U2160" i="2"/>
  <c r="W574" i="2"/>
  <c r="Q1776" i="2"/>
  <c r="V445" i="2"/>
  <c r="L802" i="2"/>
  <c r="Y2677" i="2"/>
  <c r="AD3318" i="2"/>
  <c r="AD3312" i="2"/>
  <c r="AB3069" i="2"/>
  <c r="AK4201" i="2"/>
  <c r="Y2684" i="2"/>
  <c r="AJ4076" i="2"/>
  <c r="Z2806" i="2"/>
  <c r="AE3438" i="2"/>
  <c r="AA2938" i="2"/>
  <c r="AD3320" i="2"/>
  <c r="AK4205" i="2"/>
  <c r="L1049" i="2"/>
  <c r="AG3866" i="2"/>
  <c r="P1638" i="2"/>
  <c r="K710" i="2"/>
  <c r="K912" i="2"/>
  <c r="Q1778" i="2"/>
  <c r="AG3868" i="2"/>
  <c r="W2422" i="2"/>
  <c r="Q1769" i="2"/>
  <c r="AK4212" i="2"/>
  <c r="V452" i="2"/>
  <c r="V455" i="2"/>
  <c r="Q1775" i="2"/>
  <c r="O1491" i="2"/>
  <c r="AE3482" i="2"/>
  <c r="V2337" i="2"/>
  <c r="W2247" i="2" s="1"/>
  <c r="Y2685" i="2"/>
  <c r="Y2683" i="2"/>
  <c r="U2159" i="2"/>
  <c r="AD3314" i="2"/>
  <c r="AF3701" i="2"/>
  <c r="AD3323" i="2"/>
  <c r="X2559" i="2"/>
  <c r="M1201" i="2"/>
  <c r="W2423" i="2"/>
  <c r="R1926" i="2"/>
  <c r="AM4739" i="2"/>
  <c r="L803" i="2"/>
  <c r="T2165" i="2"/>
  <c r="AM42" i="2"/>
  <c r="AB3199" i="2"/>
  <c r="AM4694" i="2"/>
  <c r="AM4690" i="2"/>
  <c r="AM4681" i="2"/>
  <c r="AM4676" i="2"/>
  <c r="AJ4215" i="2"/>
  <c r="R1927" i="2"/>
  <c r="AE3449" i="2"/>
  <c r="W584" i="2"/>
  <c r="T2209" i="2"/>
  <c r="AI4111" i="2"/>
  <c r="AB3104" i="2"/>
  <c r="T2210" i="2"/>
  <c r="R1914" i="2"/>
  <c r="Q1777" i="2"/>
  <c r="AF3573" i="2"/>
  <c r="AB3017" i="2"/>
  <c r="L1047" i="2"/>
  <c r="O1492" i="2"/>
  <c r="N1343" i="2"/>
  <c r="AE3486" i="2"/>
  <c r="N1334" i="2"/>
  <c r="AH3982" i="2"/>
  <c r="AE3439" i="2"/>
  <c r="X2555" i="2"/>
  <c r="AL4336" i="2"/>
  <c r="V2307" i="2"/>
  <c r="O1236" i="2"/>
  <c r="N1088" i="2"/>
  <c r="W573" i="2"/>
  <c r="V453" i="2"/>
  <c r="Q1779" i="2"/>
  <c r="S2041" i="2"/>
  <c r="S2059" i="2" s="1"/>
  <c r="S2050" i="2"/>
  <c r="S2068" i="2" s="1"/>
  <c r="AB3070" i="2"/>
  <c r="AK4210" i="2"/>
  <c r="Y2690" i="2"/>
  <c r="AD3319" i="2"/>
  <c r="Z2816" i="2"/>
  <c r="AL4285" i="2"/>
  <c r="N1095" i="2"/>
  <c r="O1230" i="2"/>
  <c r="AF3572" i="2"/>
  <c r="V456" i="2"/>
  <c r="W579" i="2"/>
  <c r="AC3196" i="2"/>
  <c r="Z2809" i="2"/>
  <c r="AD3313" i="2"/>
  <c r="V450" i="2"/>
  <c r="AA2940" i="2"/>
  <c r="AL4333" i="2"/>
  <c r="AF3610" i="2"/>
  <c r="P1626" i="2"/>
  <c r="K700" i="2"/>
  <c r="K902" i="2"/>
  <c r="L1054" i="2"/>
  <c r="AH3985" i="2"/>
  <c r="O1227" i="2"/>
  <c r="AL36" i="2"/>
  <c r="AM4734" i="2"/>
  <c r="X2691" i="2"/>
  <c r="AM4738" i="2"/>
  <c r="U2310" i="2"/>
  <c r="AM4701" i="2"/>
  <c r="AM4698" i="2"/>
  <c r="AM4737" i="2"/>
  <c r="AM4682" i="2"/>
  <c r="AC3190" i="2"/>
  <c r="W580" i="2"/>
  <c r="AC3185" i="2"/>
  <c r="R1924" i="2"/>
  <c r="P1633" i="2"/>
  <c r="M1189" i="2"/>
  <c r="S2052" i="2"/>
  <c r="S2070" i="2" s="1"/>
  <c r="P1630" i="2"/>
  <c r="Y2681" i="2"/>
  <c r="AL4330" i="2"/>
  <c r="AF3695" i="2"/>
  <c r="AF3700" i="2"/>
  <c r="Y2689" i="2"/>
  <c r="K636" i="2"/>
  <c r="K762" i="2"/>
  <c r="AL4501" i="2"/>
  <c r="AK4200" i="2"/>
  <c r="AI4116" i="2"/>
  <c r="AE3452" i="2"/>
  <c r="AC3186" i="2"/>
  <c r="AF3705" i="2"/>
  <c r="W582" i="2"/>
  <c r="N1346" i="2"/>
  <c r="AG3857" i="2"/>
  <c r="AI3955" i="2"/>
  <c r="AF3702" i="2"/>
  <c r="M1194" i="2"/>
  <c r="L1058" i="2"/>
  <c r="M1190" i="2"/>
  <c r="AG3861" i="2"/>
  <c r="V2340" i="2"/>
  <c r="W2250" i="2" s="1"/>
  <c r="R1928" i="2"/>
  <c r="Y2678" i="2"/>
  <c r="Z2803" i="2"/>
  <c r="AB3061" i="2"/>
  <c r="AD3325" i="2"/>
  <c r="P1627" i="2"/>
  <c r="AH3990" i="2"/>
  <c r="P1628" i="2"/>
  <c r="O1493" i="2"/>
  <c r="R1922" i="2"/>
  <c r="K704" i="2"/>
  <c r="K906" i="2"/>
  <c r="X2558" i="2"/>
  <c r="X2553" i="2"/>
  <c r="AD3322" i="2"/>
  <c r="U38" i="2"/>
  <c r="AF3697" i="2"/>
  <c r="AE3451" i="2"/>
  <c r="Z2812" i="2"/>
  <c r="V449" i="2"/>
  <c r="Y2680" i="2"/>
  <c r="AK4213" i="2"/>
  <c r="K637" i="2"/>
  <c r="K763" i="2"/>
  <c r="AM4733" i="2"/>
  <c r="AL49" i="2"/>
  <c r="AM4692" i="2"/>
  <c r="AM4700" i="2"/>
  <c r="AM4674" i="2"/>
  <c r="AM4677" i="2"/>
  <c r="AL47" i="2"/>
  <c r="O1440" i="2"/>
  <c r="AM4740" i="2"/>
  <c r="Z2817" i="2"/>
  <c r="AC3184" i="2"/>
  <c r="V443" i="2"/>
  <c r="W2434" i="2"/>
  <c r="T2211" i="2"/>
  <c r="V2335" i="2"/>
  <c r="W2245" i="2" s="1"/>
  <c r="P1634" i="2"/>
  <c r="AA2941" i="2"/>
  <c r="AB3008" i="2"/>
  <c r="N1085" i="2"/>
  <c r="AI4120" i="2"/>
  <c r="R1917" i="2"/>
  <c r="M1192" i="2"/>
  <c r="AK4242" i="2"/>
  <c r="P1624" i="2"/>
  <c r="Q1780" i="2"/>
  <c r="AB3057" i="2"/>
  <c r="W2431" i="2"/>
  <c r="M1199" i="2"/>
  <c r="AG3865" i="2"/>
  <c r="N1089" i="2"/>
  <c r="N1087" i="2"/>
  <c r="AE3391" i="2"/>
  <c r="Y2679" i="2"/>
  <c r="AK4203" i="2"/>
  <c r="V454" i="2"/>
  <c r="AG3858" i="2"/>
  <c r="W576" i="2"/>
  <c r="AC3189" i="2"/>
  <c r="AF3693" i="2"/>
  <c r="V2331" i="2"/>
  <c r="W2241" i="2" s="1"/>
  <c r="AF3570" i="2"/>
  <c r="AF3567" i="2"/>
  <c r="S2020" i="2"/>
  <c r="AH3987" i="2"/>
  <c r="X2549" i="2"/>
  <c r="Z2804" i="2"/>
  <c r="V2341" i="2"/>
  <c r="W2251" i="2" s="1"/>
  <c r="X2557" i="2"/>
  <c r="AC3194" i="2"/>
  <c r="R1916" i="2"/>
  <c r="R1921" i="2"/>
  <c r="M1200" i="2"/>
  <c r="P1631" i="2"/>
  <c r="R1918" i="2"/>
  <c r="AG3867" i="2"/>
  <c r="O1231" i="2"/>
  <c r="R1875" i="2"/>
  <c r="AM4727" i="2"/>
  <c r="AM4699" i="2"/>
  <c r="AM4704" i="2"/>
  <c r="AM4672" i="2"/>
  <c r="AM4686" i="2"/>
  <c r="AK4342" i="2"/>
  <c r="AM4728" i="2"/>
  <c r="X2556" i="2"/>
  <c r="AF3577" i="2"/>
  <c r="U2150" i="2"/>
  <c r="L1055" i="2"/>
  <c r="O1483" i="2"/>
  <c r="AI4110" i="2"/>
  <c r="AE3440" i="2"/>
  <c r="X2563" i="2"/>
  <c r="AF3696" i="2"/>
  <c r="Q1774" i="2"/>
  <c r="AD3317" i="2"/>
  <c r="AA2942" i="2"/>
  <c r="P1632" i="2"/>
  <c r="K705" i="2"/>
  <c r="AH3986" i="2"/>
  <c r="AI4115" i="2"/>
  <c r="AE3441" i="2"/>
  <c r="V446" i="2"/>
  <c r="V444" i="2"/>
  <c r="AG3862" i="2"/>
  <c r="AA2944" i="2"/>
  <c r="AC3192" i="2"/>
  <c r="V448" i="2"/>
  <c r="AI3947" i="2"/>
  <c r="W571" i="2"/>
  <c r="Z2813" i="2"/>
  <c r="V2334" i="2"/>
  <c r="W2244" i="2" s="1"/>
  <c r="S2051" i="2"/>
  <c r="S2069" i="2" s="1"/>
  <c r="AC3187" i="2"/>
  <c r="AC3234" i="2"/>
  <c r="AB3095" i="2"/>
  <c r="L1044" i="2"/>
  <c r="T2206" i="2"/>
  <c r="O1481" i="2"/>
  <c r="AA2932" i="2"/>
  <c r="X2550" i="2"/>
  <c r="L1056" i="2"/>
  <c r="AI4118" i="2"/>
  <c r="AH3992" i="2"/>
  <c r="N1348" i="2"/>
  <c r="Q1782" i="2"/>
  <c r="AL4376" i="2"/>
  <c r="V2345" i="2"/>
  <c r="W2255" i="2" s="1"/>
  <c r="S2049" i="2"/>
  <c r="S2067" i="2" s="1"/>
  <c r="Y2687" i="2"/>
  <c r="Y2686" i="2"/>
  <c r="U2154" i="2"/>
  <c r="S2046" i="2"/>
  <c r="S2064" i="2" s="1"/>
  <c r="AC3188" i="2"/>
  <c r="AF3703" i="2"/>
  <c r="W2427" i="2"/>
  <c r="AC3191" i="2"/>
  <c r="AF3579" i="2"/>
  <c r="N1295" i="2"/>
  <c r="AH3988" i="2"/>
  <c r="AL4495" i="2"/>
  <c r="AO129" i="9"/>
  <c r="AL4272" i="44"/>
  <c r="U2101" i="44"/>
  <c r="AN80" i="9"/>
  <c r="AN90" i="9"/>
  <c r="H137" i="96"/>
  <c r="U2110" i="44"/>
  <c r="AN82" i="9"/>
  <c r="H138" i="96"/>
  <c r="AL4496" i="44"/>
  <c r="H134" i="96"/>
  <c r="I139" i="96"/>
  <c r="H64" i="7" s="1"/>
  <c r="J143" i="96"/>
  <c r="H127" i="96"/>
  <c r="G52" i="7" s="1"/>
  <c r="H124" i="96"/>
  <c r="G49" i="7" s="1"/>
  <c r="H130" i="96"/>
  <c r="G55" i="7" s="1"/>
  <c r="H131" i="96"/>
  <c r="H126" i="96"/>
  <c r="G51" i="7" s="1"/>
  <c r="AN227" i="9"/>
  <c r="AN73" i="9"/>
  <c r="AN72" i="9"/>
  <c r="T1914" i="44"/>
  <c r="T1950" i="44"/>
  <c r="AN65" i="9"/>
  <c r="U2109" i="44"/>
  <c r="AL4500" i="44"/>
  <c r="AL4282" i="44"/>
  <c r="AH3990" i="44"/>
  <c r="AF3650" i="44"/>
  <c r="AF3646" i="44"/>
  <c r="AG3862" i="44"/>
  <c r="AI4018" i="44"/>
  <c r="AG3859" i="44"/>
  <c r="AF3639" i="44"/>
  <c r="E177" i="9"/>
  <c r="AL4284" i="44"/>
  <c r="AH3983" i="44"/>
  <c r="AG3867" i="44"/>
  <c r="AF3638" i="44"/>
  <c r="AH3989" i="44"/>
  <c r="AH3986" i="44"/>
  <c r="AH3995" i="44"/>
  <c r="AH3988" i="44"/>
  <c r="T1961" i="44"/>
  <c r="T1963" i="44"/>
  <c r="AI4116" i="44"/>
  <c r="AF3641" i="44"/>
  <c r="AI4109" i="44"/>
  <c r="AH3994" i="44"/>
  <c r="AF3644" i="44"/>
  <c r="AH3993" i="44"/>
  <c r="AI4111" i="44"/>
  <c r="AL4283" i="44"/>
  <c r="AK4154" i="44"/>
  <c r="AI4112" i="44"/>
  <c r="AI4018" i="2"/>
  <c r="AG3858" i="44"/>
  <c r="AH3987" i="44"/>
  <c r="AG3856" i="44"/>
  <c r="AG3860" i="44"/>
  <c r="AF3640" i="44"/>
  <c r="AF3637" i="2"/>
  <c r="AI4119" i="44"/>
  <c r="AK4151" i="44"/>
  <c r="AK4153" i="44"/>
  <c r="AK4157" i="44"/>
  <c r="AF3645" i="44"/>
  <c r="AG3868" i="44"/>
  <c r="AH3982" i="44"/>
  <c r="AG3864" i="44"/>
  <c r="AH3992" i="44"/>
  <c r="AF3642" i="44"/>
  <c r="AG3866" i="44"/>
  <c r="AG3861" i="44"/>
  <c r="AI4118" i="44"/>
  <c r="AI4122" i="44"/>
  <c r="AI4114" i="44"/>
  <c r="AI4121" i="44"/>
  <c r="AF3647" i="44"/>
  <c r="AG3865" i="44"/>
  <c r="AF3651" i="44"/>
  <c r="AG3863" i="44"/>
  <c r="AF3649" i="44"/>
  <c r="AI4113" i="44"/>
  <c r="AL4273" i="44"/>
  <c r="AK4158" i="44"/>
  <c r="AL4275" i="44"/>
  <c r="AI4115" i="44"/>
  <c r="AH3984" i="44"/>
  <c r="AF3648" i="44"/>
  <c r="AF3643" i="44"/>
  <c r="AH3985" i="44"/>
  <c r="AG3764" i="44"/>
  <c r="AO323" i="6"/>
  <c r="AI4110" i="44"/>
  <c r="AH3891" i="44"/>
  <c r="AG3764" i="2"/>
  <c r="AI4117" i="44"/>
  <c r="AF3637" i="44"/>
  <c r="AG3855" i="44"/>
  <c r="AG3857" i="44"/>
  <c r="AH3891" i="2"/>
  <c r="AI4120" i="44"/>
  <c r="AH3991" i="44"/>
  <c r="AN64" i="9"/>
  <c r="AN76" i="9"/>
  <c r="AN66" i="9"/>
  <c r="AO289" i="6"/>
  <c r="AK1723" i="5"/>
  <c r="AM1712" i="5"/>
  <c r="AP289" i="6"/>
  <c r="AL1723" i="5"/>
  <c r="AL4278" i="44"/>
  <c r="T1954" i="44"/>
  <c r="AL4276" i="44"/>
  <c r="AB3002" i="2"/>
  <c r="AA2875" i="2"/>
  <c r="AN715" i="2"/>
  <c r="AK4147" i="44"/>
  <c r="AL4274" i="44"/>
  <c r="AL4279" i="44"/>
  <c r="AL4280" i="44"/>
  <c r="AL4285" i="44"/>
  <c r="AN721" i="2"/>
  <c r="V2457" i="2"/>
  <c r="AN714" i="2"/>
  <c r="AN724" i="2"/>
  <c r="AN725" i="2"/>
  <c r="AN728" i="2"/>
  <c r="AN716" i="2"/>
  <c r="AN718" i="2"/>
  <c r="AN717" i="2"/>
  <c r="AN723" i="2"/>
  <c r="AN720" i="2"/>
  <c r="AN722" i="2"/>
  <c r="AN727" i="2"/>
  <c r="AL4498" i="44"/>
  <c r="Y2838" i="2"/>
  <c r="AL4502" i="44"/>
  <c r="AL4491" i="44"/>
  <c r="L1043" i="2"/>
  <c r="S1769" i="44"/>
  <c r="AD3473" i="2"/>
  <c r="W2584" i="2"/>
  <c r="X2586" i="44"/>
  <c r="AA2976" i="44"/>
  <c r="K696" i="2"/>
  <c r="K860" i="2"/>
  <c r="AA2891" i="44"/>
  <c r="AA2965" i="44"/>
  <c r="P1235" i="44"/>
  <c r="W2466" i="44"/>
  <c r="AN4868" i="44"/>
  <c r="AN4870" i="44"/>
  <c r="T1952" i="44"/>
  <c r="AJ70" i="10"/>
  <c r="AJ43" i="10"/>
  <c r="AQ224" i="9"/>
  <c r="AQ223" i="9"/>
  <c r="AQ226" i="9"/>
  <c r="AQ225" i="9"/>
  <c r="AQ204" i="9"/>
  <c r="AQ213" i="9"/>
  <c r="AQ206" i="9"/>
  <c r="AQ238" i="9"/>
  <c r="AQ205" i="9"/>
  <c r="AQ263" i="9"/>
  <c r="AQ260" i="9"/>
  <c r="AQ262" i="9"/>
  <c r="AQ273" i="9"/>
  <c r="AQ261" i="9"/>
  <c r="AQ276" i="9"/>
  <c r="AQ274" i="9"/>
  <c r="AQ277" i="9"/>
  <c r="AQ259" i="9"/>
  <c r="AQ275" i="9"/>
  <c r="P36" i="10"/>
  <c r="V401" i="44"/>
  <c r="K898" i="2"/>
  <c r="M1057" i="44"/>
  <c r="M1045" i="44"/>
  <c r="AB3018" i="44"/>
  <c r="AB3092" i="44"/>
  <c r="W2096" i="44"/>
  <c r="P1492" i="44"/>
  <c r="AD3361" i="44"/>
  <c r="AQ298" i="6"/>
  <c r="AM34" i="10"/>
  <c r="X525" i="44"/>
  <c r="X2594" i="44"/>
  <c r="AF3604" i="44"/>
  <c r="P295" i="44"/>
  <c r="P351" i="44"/>
  <c r="V2256" i="44"/>
  <c r="V2330" i="44"/>
  <c r="N1193" i="44"/>
  <c r="AF36" i="10"/>
  <c r="AM129" i="44"/>
  <c r="O1345" i="44"/>
  <c r="T36" i="10"/>
  <c r="S1900" i="44"/>
  <c r="V394" i="44"/>
  <c r="M1054" i="44"/>
  <c r="AE36" i="10"/>
  <c r="N1200" i="44"/>
  <c r="R1913" i="2"/>
  <c r="L901" i="44"/>
  <c r="S1667" i="44"/>
  <c r="AN174" i="44"/>
  <c r="O1225" i="2"/>
  <c r="Z36" i="10"/>
  <c r="AA2975" i="44"/>
  <c r="X2597" i="44"/>
  <c r="AM1709" i="5"/>
  <c r="O1337" i="44"/>
  <c r="T1956" i="44"/>
  <c r="AD3359" i="44"/>
  <c r="P1481" i="44"/>
  <c r="U2059" i="44"/>
  <c r="S1910" i="44"/>
  <c r="U2330" i="2"/>
  <c r="S1898" i="44"/>
  <c r="AD3347" i="44"/>
  <c r="AN165" i="44"/>
  <c r="AN167" i="44"/>
  <c r="AC3145" i="44"/>
  <c r="AC3219" i="44"/>
  <c r="W937" i="44"/>
  <c r="V396" i="44"/>
  <c r="M1049" i="44"/>
  <c r="Z2764" i="44"/>
  <c r="Z2838" i="44"/>
  <c r="P1491" i="44"/>
  <c r="Z2847" i="44"/>
  <c r="Y2711" i="44"/>
  <c r="Y2637" i="44"/>
  <c r="S2074" i="44"/>
  <c r="L907" i="44"/>
  <c r="O1241" i="44"/>
  <c r="O1333" i="44"/>
  <c r="AM4590" i="44"/>
  <c r="AN4871" i="44"/>
  <c r="AL1717" i="5"/>
  <c r="P363" i="44"/>
  <c r="R36" i="10"/>
  <c r="AM4673" i="2"/>
  <c r="AP271" i="9"/>
  <c r="Y2723" i="44"/>
  <c r="AC3226" i="44"/>
  <c r="W526" i="44"/>
  <c r="AE3480" i="44"/>
  <c r="AB3100" i="44"/>
  <c r="AF3603" i="44"/>
  <c r="P353" i="44"/>
  <c r="AM4593" i="44"/>
  <c r="AN729" i="2"/>
  <c r="AN438" i="2"/>
  <c r="AN438" i="44"/>
  <c r="AN507" i="5"/>
  <c r="AN427" i="44"/>
  <c r="AN427" i="2"/>
  <c r="X2587" i="44"/>
  <c r="AM130" i="44"/>
  <c r="AP248" i="9"/>
  <c r="AN4663" i="44"/>
  <c r="T361" i="44"/>
  <c r="V2336" i="44"/>
  <c r="AN4658" i="44"/>
  <c r="P362" i="44"/>
  <c r="AL4490" i="44"/>
  <c r="X2598" i="44"/>
  <c r="W2105" i="44"/>
  <c r="AN4668" i="44"/>
  <c r="N936" i="44"/>
  <c r="W2470" i="44"/>
  <c r="AB3094" i="44"/>
  <c r="X528" i="44"/>
  <c r="R1530" i="44"/>
  <c r="Z2848" i="44"/>
  <c r="AN4884" i="44"/>
  <c r="AL4277" i="44"/>
  <c r="AC3223" i="44"/>
  <c r="AD3357" i="44"/>
  <c r="Z2851" i="44"/>
  <c r="V2341" i="44"/>
  <c r="AQ308" i="6"/>
  <c r="AC3233" i="44"/>
  <c r="N1191" i="44"/>
  <c r="AN170" i="44"/>
  <c r="AQ267" i="9"/>
  <c r="Z2842" i="44"/>
  <c r="P1484" i="44"/>
  <c r="AQ316" i="6"/>
  <c r="AN4661" i="44"/>
  <c r="R1676" i="44"/>
  <c r="R1768" i="44"/>
  <c r="U2102" i="44"/>
  <c r="X2591" i="44"/>
  <c r="P359" i="44"/>
  <c r="S1778" i="44"/>
  <c r="AC3231" i="44"/>
  <c r="AL100" i="10"/>
  <c r="AL21" i="59"/>
  <c r="N1195" i="44"/>
  <c r="Z2840" i="44"/>
  <c r="Y2715" i="44"/>
  <c r="S1901" i="44"/>
  <c r="AL4492" i="44"/>
  <c r="V2343" i="44"/>
  <c r="L909" i="44"/>
  <c r="S1525" i="44"/>
  <c r="Z2839" i="44"/>
  <c r="R1714" i="2"/>
  <c r="T1955" i="44"/>
  <c r="Q756" i="44"/>
  <c r="Q630" i="44"/>
  <c r="AL1724" i="5"/>
  <c r="AA2967" i="44"/>
  <c r="L754" i="44"/>
  <c r="L628" i="44"/>
  <c r="AM137" i="44"/>
  <c r="P360" i="44"/>
  <c r="P1486" i="44"/>
  <c r="X519" i="44"/>
  <c r="S1907" i="44"/>
  <c r="S1906" i="44"/>
  <c r="U34" i="44"/>
  <c r="T1959" i="44"/>
  <c r="AN4655" i="44"/>
  <c r="AN4872" i="44"/>
  <c r="O1347" i="44"/>
  <c r="AE3483" i="44"/>
  <c r="P1482" i="44"/>
  <c r="P1487" i="44"/>
  <c r="AG36" i="10"/>
  <c r="AN4876" i="44"/>
  <c r="N1196" i="44"/>
  <c r="AK1692" i="5"/>
  <c r="AK1705" i="5"/>
  <c r="AL4281" i="44"/>
  <c r="M1052" i="44"/>
  <c r="L59" i="107"/>
  <c r="L69" i="107" s="1"/>
  <c r="L68" i="107"/>
  <c r="U36" i="10"/>
  <c r="Q1623" i="44"/>
  <c r="Q1531" i="44"/>
  <c r="X530" i="44"/>
  <c r="AK1717" i="5"/>
  <c r="O1344" i="44"/>
  <c r="O1340" i="44"/>
  <c r="X2588" i="44"/>
  <c r="V2335" i="44"/>
  <c r="V2337" i="44"/>
  <c r="AK1718" i="5"/>
  <c r="W531" i="2"/>
  <c r="W569" i="2"/>
  <c r="O1336" i="44"/>
  <c r="L759" i="44"/>
  <c r="L633" i="44"/>
  <c r="X2592" i="44"/>
  <c r="X527" i="44"/>
  <c r="AN431" i="44"/>
  <c r="AN431" i="2"/>
  <c r="AN439" i="44"/>
  <c r="AN439" i="2"/>
  <c r="AN110" i="52"/>
  <c r="AK4152" i="44"/>
  <c r="AP304" i="6"/>
  <c r="AP322" i="6" s="1"/>
  <c r="P356" i="44"/>
  <c r="Y2719" i="44"/>
  <c r="AK4149" i="44"/>
  <c r="AD3352" i="44"/>
  <c r="AE3399" i="44"/>
  <c r="AE3473" i="44"/>
  <c r="AB3097" i="44"/>
  <c r="AM138" i="44"/>
  <c r="AB3098" i="44"/>
  <c r="AC3229" i="44"/>
  <c r="W2464" i="44"/>
  <c r="W1372" i="44"/>
  <c r="AM142" i="44"/>
  <c r="U2099" i="44"/>
  <c r="V442" i="2"/>
  <c r="V404" i="2"/>
  <c r="AQ294" i="6"/>
  <c r="V389" i="44"/>
  <c r="AB3103" i="44"/>
  <c r="AM4583" i="44"/>
  <c r="O1339" i="44"/>
  <c r="T1965" i="44"/>
  <c r="W1082" i="44"/>
  <c r="AM4585" i="44"/>
  <c r="AD3358" i="44"/>
  <c r="AN4877" i="44"/>
  <c r="AA2977" i="44"/>
  <c r="G173" i="9"/>
  <c r="F173" i="9"/>
  <c r="AD3616" i="2"/>
  <c r="AE3510" i="2"/>
  <c r="W2458" i="44"/>
  <c r="T1958" i="44"/>
  <c r="AB3093" i="44"/>
  <c r="AN4881" i="44"/>
  <c r="AD3272" i="44"/>
  <c r="AD3346" i="44"/>
  <c r="X2590" i="44"/>
  <c r="AD3351" i="44"/>
  <c r="L658" i="44"/>
  <c r="L750" i="44"/>
  <c r="L624" i="44"/>
  <c r="AM50" i="44"/>
  <c r="AE3475" i="44"/>
  <c r="AM1711" i="5"/>
  <c r="V40" i="44"/>
  <c r="AO186" i="6"/>
  <c r="P1386" i="44"/>
  <c r="P1478" i="44"/>
  <c r="X2596" i="44"/>
  <c r="AN4874" i="44"/>
  <c r="P357" i="44"/>
  <c r="E180" i="9"/>
  <c r="Y2722" i="44"/>
  <c r="AE3479" i="44"/>
  <c r="W36" i="10"/>
  <c r="AM141" i="44"/>
  <c r="AN4653" i="44"/>
  <c r="AM4759" i="44"/>
  <c r="L911" i="44"/>
  <c r="L904" i="44"/>
  <c r="T1957" i="44"/>
  <c r="W524" i="44"/>
  <c r="W2383" i="44"/>
  <c r="W2457" i="44"/>
  <c r="W2472" i="44"/>
  <c r="AK4145" i="44"/>
  <c r="M1050" i="44"/>
  <c r="AK1721" i="5"/>
  <c r="W2463" i="44"/>
  <c r="AA2974" i="44"/>
  <c r="Y2726" i="44"/>
  <c r="AN176" i="44"/>
  <c r="V397" i="44"/>
  <c r="P1493" i="44"/>
  <c r="AN4662" i="44"/>
  <c r="AB3096" i="44"/>
  <c r="AN430" i="44"/>
  <c r="AN430" i="2"/>
  <c r="AN432" i="44"/>
  <c r="AN432" i="2"/>
  <c r="AN433" i="44"/>
  <c r="AN433" i="2"/>
  <c r="AN425" i="44"/>
  <c r="AN425" i="2"/>
  <c r="V398" i="44"/>
  <c r="S1899" i="44"/>
  <c r="N1199" i="44"/>
  <c r="AC3222" i="44"/>
  <c r="V2334" i="44"/>
  <c r="AF3614" i="44"/>
  <c r="AN4875" i="44"/>
  <c r="Y2724" i="44"/>
  <c r="AB3099" i="44"/>
  <c r="AK4150" i="44"/>
  <c r="AR192" i="6"/>
  <c r="AN12" i="10"/>
  <c r="AR13" i="9"/>
  <c r="AR315" i="6"/>
  <c r="AR311" i="6"/>
  <c r="AR297" i="6"/>
  <c r="AR307" i="6"/>
  <c r="AR301" i="6"/>
  <c r="AR319" i="6"/>
  <c r="AR293" i="6"/>
  <c r="W2461" i="44"/>
  <c r="E175" i="9"/>
  <c r="S1902" i="44"/>
  <c r="AA2966" i="44"/>
  <c r="AN4883" i="44"/>
  <c r="Y2717" i="44"/>
  <c r="V2342" i="44"/>
  <c r="M1051" i="44"/>
  <c r="P1489" i="44"/>
  <c r="AL4560" i="2"/>
  <c r="AL4616" i="2"/>
  <c r="O1478" i="2"/>
  <c r="L900" i="44"/>
  <c r="AB36" i="10"/>
  <c r="P1226" i="44"/>
  <c r="U2100" i="44"/>
  <c r="AN1789" i="5"/>
  <c r="AN428" i="44"/>
  <c r="AN428" i="2"/>
  <c r="AN320" i="5"/>
  <c r="AN424" i="2"/>
  <c r="AN424" i="44"/>
  <c r="AC36" i="10"/>
  <c r="P1490" i="44"/>
  <c r="L760" i="44"/>
  <c r="Y2720" i="44"/>
  <c r="X516" i="44"/>
  <c r="AE3478" i="44"/>
  <c r="AM4413" i="44"/>
  <c r="S1516" i="44"/>
  <c r="L902" i="44"/>
  <c r="AN168" i="44"/>
  <c r="AE3486" i="44"/>
  <c r="AL1720" i="5"/>
  <c r="AM4587" i="44"/>
  <c r="AK1719" i="5"/>
  <c r="W2462" i="44"/>
  <c r="U494" i="44"/>
  <c r="V388" i="44"/>
  <c r="Z2845" i="44"/>
  <c r="AE3526" i="44"/>
  <c r="AE3600" i="44"/>
  <c r="AN4656" i="44"/>
  <c r="AL4399" i="2"/>
  <c r="AK4505" i="2"/>
  <c r="AK1724" i="5"/>
  <c r="AK4155" i="44"/>
  <c r="Y2714" i="44"/>
  <c r="P366" i="44"/>
  <c r="AB3107" i="44"/>
  <c r="AE3482" i="44"/>
  <c r="AB3105" i="44"/>
  <c r="W1227" i="44"/>
  <c r="Z2846" i="44"/>
  <c r="Z2853" i="44"/>
  <c r="AE3487" i="44"/>
  <c r="AM179" i="44"/>
  <c r="X2595" i="44"/>
  <c r="AM131" i="44"/>
  <c r="N1203" i="44"/>
  <c r="AA2968" i="44"/>
  <c r="O1338" i="44"/>
  <c r="AN4664" i="44"/>
  <c r="X2589" i="44"/>
  <c r="S1668" i="44"/>
  <c r="AB3102" i="44"/>
  <c r="L905" i="44"/>
  <c r="W2460" i="44"/>
  <c r="AK20" i="44"/>
  <c r="AM730" i="2"/>
  <c r="AM4725" i="2"/>
  <c r="O1081" i="44"/>
  <c r="AM139" i="44"/>
  <c r="Z2850" i="44"/>
  <c r="M791" i="44"/>
  <c r="AP249" i="9"/>
  <c r="AQ312" i="6"/>
  <c r="AQ269" i="9"/>
  <c r="AN173" i="44"/>
  <c r="L903" i="44"/>
  <c r="AL1719" i="5"/>
  <c r="AN4666" i="44"/>
  <c r="M1047" i="44"/>
  <c r="P1483" i="44"/>
  <c r="AF3610" i="44"/>
  <c r="V402" i="44"/>
  <c r="AN172" i="44"/>
  <c r="AN730" i="44"/>
  <c r="AN163" i="44"/>
  <c r="AB3101" i="44"/>
  <c r="P1485" i="44"/>
  <c r="AE3485" i="44"/>
  <c r="AK4249" i="44"/>
  <c r="U2107" i="44"/>
  <c r="AM1706" i="5"/>
  <c r="AK4148" i="44"/>
  <c r="AN177" i="44"/>
  <c r="W2471" i="44"/>
  <c r="V2339" i="44"/>
  <c r="AK25" i="59"/>
  <c r="AO82" i="9"/>
  <c r="AC3224" i="44"/>
  <c r="AL4376" i="44"/>
  <c r="V399" i="44"/>
  <c r="O1348" i="44"/>
  <c r="AC3346" i="2"/>
  <c r="M1055" i="44"/>
  <c r="AR139" i="9"/>
  <c r="AH36" i="10"/>
  <c r="N1197" i="44"/>
  <c r="AN4657" i="44"/>
  <c r="AC3227" i="44"/>
  <c r="AM694" i="2"/>
  <c r="AM4689" i="2"/>
  <c r="AM135" i="44"/>
  <c r="P32" i="44"/>
  <c r="V2333" i="44"/>
  <c r="AC3220" i="44"/>
  <c r="W2468" i="44"/>
  <c r="S34" i="10"/>
  <c r="AC3228" i="44"/>
  <c r="AN171" i="44"/>
  <c r="V392" i="44"/>
  <c r="AE3484" i="44"/>
  <c r="AK4362" i="2"/>
  <c r="AM4581" i="44"/>
  <c r="E178" i="9"/>
  <c r="AQ270" i="9"/>
  <c r="AN1803" i="5"/>
  <c r="AN429" i="44"/>
  <c r="AN429" i="2"/>
  <c r="AN436" i="44"/>
  <c r="AN436" i="2"/>
  <c r="V2331" i="44"/>
  <c r="AN4538" i="44"/>
  <c r="AL1718" i="5"/>
  <c r="AA2969" i="44"/>
  <c r="AM140" i="44"/>
  <c r="AJ4235" i="2"/>
  <c r="AK4156" i="44"/>
  <c r="T1923" i="44"/>
  <c r="M1056" i="44"/>
  <c r="AK4146" i="44"/>
  <c r="AQ268" i="9"/>
  <c r="T1964" i="44"/>
  <c r="X2585" i="44"/>
  <c r="AA2973" i="44"/>
  <c r="AB3106" i="44"/>
  <c r="R1528" i="44"/>
  <c r="AB3104" i="44"/>
  <c r="AD36" i="10"/>
  <c r="S1909" i="44"/>
  <c r="X529" i="44"/>
  <c r="W2469" i="44"/>
  <c r="P1480" i="44"/>
  <c r="AK1720" i="5"/>
  <c r="O1346" i="44"/>
  <c r="AC3234" i="44"/>
  <c r="L912" i="44"/>
  <c r="AA2972" i="44"/>
  <c r="R1524" i="44"/>
  <c r="AL1721" i="5"/>
  <c r="X520" i="44"/>
  <c r="S1671" i="44"/>
  <c r="L751" i="44"/>
  <c r="AM4589" i="44"/>
  <c r="K81" i="107"/>
  <c r="AM4584" i="44"/>
  <c r="AN178" i="44"/>
  <c r="AN470" i="5"/>
  <c r="N1194" i="44"/>
  <c r="AL143" i="44"/>
  <c r="Y2712" i="44"/>
  <c r="U2103" i="44"/>
  <c r="O1090" i="44"/>
  <c r="AM134" i="44"/>
  <c r="V393" i="44"/>
  <c r="X2599" i="44"/>
  <c r="O1341" i="44"/>
  <c r="AD3354" i="44"/>
  <c r="Z2841" i="44"/>
  <c r="V2338" i="44"/>
  <c r="AJ36" i="10"/>
  <c r="AA2970" i="44"/>
  <c r="L913" i="44"/>
  <c r="AD3349" i="44"/>
  <c r="AC3230" i="44"/>
  <c r="AC3221" i="44"/>
  <c r="AM440" i="44"/>
  <c r="AM127" i="44"/>
  <c r="AD3356" i="44"/>
  <c r="AN271" i="9"/>
  <c r="AQ320" i="6"/>
  <c r="L757" i="44"/>
  <c r="L631" i="44"/>
  <c r="AN4660" i="44"/>
  <c r="N945" i="44"/>
  <c r="O1335" i="44"/>
  <c r="AN4880" i="44"/>
  <c r="V2345" i="44"/>
  <c r="P355" i="44"/>
  <c r="U2108" i="44"/>
  <c r="Y2721" i="44"/>
  <c r="S1672" i="44"/>
  <c r="AQ266" i="9"/>
  <c r="AN4873" i="44"/>
  <c r="Y2718" i="44"/>
  <c r="AN4659" i="44"/>
  <c r="AF3612" i="44"/>
  <c r="T34" i="10"/>
  <c r="AC3232" i="44"/>
  <c r="AD3350" i="44"/>
  <c r="X518" i="44"/>
  <c r="X2711" i="2"/>
  <c r="AN4879" i="44"/>
  <c r="O1342" i="44"/>
  <c r="AE3476" i="44"/>
  <c r="W792" i="44"/>
  <c r="AM1710" i="5"/>
  <c r="W522" i="44"/>
  <c r="V621" i="44"/>
  <c r="O36" i="10"/>
  <c r="AB3219" i="2"/>
  <c r="AN4654" i="44"/>
  <c r="AK1722" i="5"/>
  <c r="M1058" i="44"/>
  <c r="AD3353" i="44"/>
  <c r="AJ1725" i="5"/>
  <c r="Z2843" i="44"/>
  <c r="X2510" i="44"/>
  <c r="X2584" i="44"/>
  <c r="X517" i="44"/>
  <c r="AN164" i="44"/>
  <c r="AN169" i="44"/>
  <c r="N1201" i="44"/>
  <c r="Z2852" i="44"/>
  <c r="AL22" i="44"/>
  <c r="AD22" i="44"/>
  <c r="AM136" i="44"/>
  <c r="AD3355" i="44"/>
  <c r="AM4675" i="2"/>
  <c r="W1371" i="44"/>
  <c r="V2344" i="44"/>
  <c r="AC3225" i="44"/>
  <c r="P364" i="44"/>
  <c r="AE3481" i="44"/>
  <c r="N1192" i="44"/>
  <c r="AA36" i="10"/>
  <c r="K75" i="107"/>
  <c r="V36" i="10"/>
  <c r="Y2725" i="44"/>
  <c r="AF3607" i="44"/>
  <c r="AN434" i="44"/>
  <c r="AN434" i="2"/>
  <c r="AN426" i="2"/>
  <c r="AN426" i="44"/>
  <c r="M1046" i="44"/>
  <c r="AL36" i="44"/>
  <c r="Q1380" i="44"/>
  <c r="S1903" i="44"/>
  <c r="AM4586" i="44"/>
  <c r="E176" i="9"/>
  <c r="V2340" i="44"/>
  <c r="AQ150" i="9"/>
  <c r="AQ237" i="9"/>
  <c r="AM4582" i="44"/>
  <c r="X2593" i="44"/>
  <c r="AA2979" i="44"/>
  <c r="AJ84" i="10"/>
  <c r="G19" i="96"/>
  <c r="Z2844" i="44"/>
  <c r="M951" i="44"/>
  <c r="M1043" i="44"/>
  <c r="AM440" i="2"/>
  <c r="AP264" i="9"/>
  <c r="AQ302" i="6"/>
  <c r="V390" i="44"/>
  <c r="T2219" i="44"/>
  <c r="U2095" i="44"/>
  <c r="AN166" i="44"/>
  <c r="S1904" i="44"/>
  <c r="X523" i="44"/>
  <c r="X515" i="44"/>
  <c r="L910" i="44"/>
  <c r="W2467" i="44"/>
  <c r="AE3474" i="44"/>
  <c r="Y192" i="6"/>
  <c r="S1908" i="44"/>
  <c r="S1897" i="44"/>
  <c r="L753" i="44"/>
  <c r="L627" i="44"/>
  <c r="Z190" i="6"/>
  <c r="AM4588" i="44"/>
  <c r="AM128" i="44"/>
  <c r="AM4580" i="44"/>
  <c r="AM4542" i="44"/>
  <c r="AE3488" i="44"/>
  <c r="M800" i="44"/>
  <c r="AA2971" i="44"/>
  <c r="Q36" i="10"/>
  <c r="Y36" i="10"/>
  <c r="W2459" i="44"/>
  <c r="AM133" i="44"/>
  <c r="AM4591" i="44"/>
  <c r="P358" i="44"/>
  <c r="AO271" i="9"/>
  <c r="N1190" i="44"/>
  <c r="L906" i="44"/>
  <c r="AB3095" i="44"/>
  <c r="E179" i="9"/>
  <c r="V2332" i="44"/>
  <c r="Z2849" i="44"/>
  <c r="V391" i="44"/>
  <c r="W2465" i="44"/>
  <c r="AM4671" i="2"/>
  <c r="AM676" i="2"/>
  <c r="AL4494" i="44"/>
  <c r="L806" i="44"/>
  <c r="L898" i="44"/>
  <c r="Q1371" i="44"/>
  <c r="X521" i="44"/>
  <c r="AN4878" i="44"/>
  <c r="AI36" i="10"/>
  <c r="AL1722" i="5"/>
  <c r="AA2980" i="44"/>
  <c r="P365" i="44"/>
  <c r="AE3477" i="44"/>
  <c r="M1048" i="44"/>
  <c r="S1895" i="44"/>
  <c r="S1821" i="44"/>
  <c r="AP278" i="9"/>
  <c r="AM4630" i="44"/>
  <c r="P352" i="44"/>
  <c r="AN4885" i="44"/>
  <c r="AN567" i="2"/>
  <c r="AN674" i="2"/>
  <c r="AN661" i="2"/>
  <c r="AN671" i="2"/>
  <c r="AN663" i="2"/>
  <c r="AN670" i="2"/>
  <c r="AN672" i="2"/>
  <c r="AN668" i="2"/>
  <c r="AN665" i="2"/>
  <c r="AN673" i="2"/>
  <c r="AN726" i="2"/>
  <c r="AN662" i="2"/>
  <c r="AN660" i="2"/>
  <c r="AN664" i="2"/>
  <c r="AN669" i="2"/>
  <c r="AN675" i="2"/>
  <c r="AN666" i="2"/>
  <c r="AN667" i="2"/>
  <c r="AN678" i="2"/>
  <c r="AN679" i="2"/>
  <c r="AN681" i="2"/>
  <c r="AN686" i="2"/>
  <c r="AN688" i="2"/>
  <c r="AN687" i="2"/>
  <c r="AN680" i="2"/>
  <c r="AN689" i="2"/>
  <c r="AN682" i="2"/>
  <c r="AN683" i="2"/>
  <c r="AN690" i="2"/>
  <c r="AN691" i="2"/>
  <c r="AN692" i="2"/>
  <c r="AN684" i="2"/>
  <c r="AN693" i="2"/>
  <c r="AN685" i="2"/>
  <c r="AN1761" i="5"/>
  <c r="AN435" i="2"/>
  <c r="AN435" i="44"/>
  <c r="AN1775" i="5"/>
  <c r="AN437" i="44"/>
  <c r="AN437" i="2"/>
  <c r="AD3360" i="44"/>
  <c r="AA2978" i="44"/>
  <c r="P354" i="44"/>
  <c r="V400" i="44"/>
  <c r="AM132" i="44"/>
  <c r="Y2716" i="44"/>
  <c r="Y2713" i="44"/>
  <c r="V403" i="44"/>
  <c r="AJ59" i="10"/>
  <c r="AJ36" i="52"/>
  <c r="AJ78" i="52"/>
  <c r="N1188" i="44"/>
  <c r="N1096" i="44"/>
  <c r="N1202" i="44"/>
  <c r="V395" i="44"/>
  <c r="AD3348" i="44"/>
  <c r="AN4667" i="44"/>
  <c r="I175" i="96" l="1"/>
  <c r="I181" i="96" s="1"/>
  <c r="I164" i="96"/>
  <c r="J144" i="96"/>
  <c r="J174" i="96"/>
  <c r="J180" i="96" s="1"/>
  <c r="J163" i="96"/>
  <c r="G182" i="96"/>
  <c r="G165" i="96"/>
  <c r="S1673" i="44"/>
  <c r="S1763" i="44" s="1"/>
  <c r="M654" i="44"/>
  <c r="U2095" i="2"/>
  <c r="U2149" i="2" s="1"/>
  <c r="U2203" i="2" s="1"/>
  <c r="AF3611" i="44"/>
  <c r="AD3311" i="2"/>
  <c r="AD3347" i="2" s="1"/>
  <c r="AF3605" i="44"/>
  <c r="T2061" i="44"/>
  <c r="M650" i="44"/>
  <c r="AF3609" i="44"/>
  <c r="S1674" i="44"/>
  <c r="R1527" i="44"/>
  <c r="F60" i="7"/>
  <c r="U2158" i="2"/>
  <c r="U2212" i="2" s="1"/>
  <c r="H135" i="96"/>
  <c r="R646" i="44"/>
  <c r="AM4407" i="44"/>
  <c r="H141" i="96"/>
  <c r="AN84" i="9"/>
  <c r="AN248" i="6" s="1"/>
  <c r="AF3615" i="44"/>
  <c r="S1665" i="44"/>
  <c r="R1529" i="44"/>
  <c r="R1518" i="44"/>
  <c r="AM4588" i="2"/>
  <c r="AM4624" i="2" s="1"/>
  <c r="M644" i="44"/>
  <c r="AF3613" i="44"/>
  <c r="M648" i="44"/>
  <c r="AF3608" i="44"/>
  <c r="AM4399" i="44"/>
  <c r="U2205" i="44"/>
  <c r="AL4494" i="2"/>
  <c r="AM4404" i="2" s="1"/>
  <c r="AF3606" i="44"/>
  <c r="S1664" i="44"/>
  <c r="R651" i="44"/>
  <c r="Q1515" i="2"/>
  <c r="I133" i="96"/>
  <c r="H58" i="7" s="1"/>
  <c r="AO75" i="9"/>
  <c r="Z2808" i="2"/>
  <c r="Z2844" i="2" s="1"/>
  <c r="AN211" i="6"/>
  <c r="AN116" i="9"/>
  <c r="AN242" i="6"/>
  <c r="I67" i="7"/>
  <c r="G63" i="7"/>
  <c r="G48" i="7"/>
  <c r="G46" i="7"/>
  <c r="G59" i="7"/>
  <c r="G56" i="7"/>
  <c r="G54" i="7"/>
  <c r="G68" i="7"/>
  <c r="I137" i="96"/>
  <c r="H62" i="7" s="1"/>
  <c r="G62" i="7"/>
  <c r="M653" i="44"/>
  <c r="W2432" i="2"/>
  <c r="W2468" i="2" s="1"/>
  <c r="R1519" i="44"/>
  <c r="R1517" i="44"/>
  <c r="S1666" i="44"/>
  <c r="AN232" i="6"/>
  <c r="S1663" i="44"/>
  <c r="U2217" i="44"/>
  <c r="AN201" i="6"/>
  <c r="AN105" i="9"/>
  <c r="I129" i="96"/>
  <c r="AO68" i="9"/>
  <c r="AL4493" i="2"/>
  <c r="AM4403" i="2" s="1"/>
  <c r="R1520" i="44"/>
  <c r="R1521" i="44"/>
  <c r="AI3959" i="2"/>
  <c r="AI3995" i="2" s="1"/>
  <c r="R1522" i="44"/>
  <c r="M656" i="44"/>
  <c r="AM4585" i="2"/>
  <c r="AM4621" i="2" s="1"/>
  <c r="S1669" i="44"/>
  <c r="AO62" i="9"/>
  <c r="I121" i="96"/>
  <c r="R1523" i="44"/>
  <c r="S1675" i="44"/>
  <c r="AM4586" i="2"/>
  <c r="AM4622" i="2" s="1"/>
  <c r="AO63" i="9"/>
  <c r="AF3602" i="44"/>
  <c r="AL4500" i="2"/>
  <c r="AM4410" i="2" s="1"/>
  <c r="AM4591" i="2"/>
  <c r="AM4627" i="2" s="1"/>
  <c r="T2070" i="44"/>
  <c r="I123" i="96"/>
  <c r="U2206" i="44"/>
  <c r="AM4587" i="2"/>
  <c r="AM4623" i="2" s="1"/>
  <c r="M647" i="44"/>
  <c r="AN195" i="6"/>
  <c r="AN98" i="9"/>
  <c r="AN226" i="6"/>
  <c r="AM4409" i="44"/>
  <c r="AE3444" i="2"/>
  <c r="AM4405" i="44"/>
  <c r="AM4746" i="2"/>
  <c r="AN4656" i="2" s="1"/>
  <c r="U2212" i="44"/>
  <c r="AK4212" i="44"/>
  <c r="AE3447" i="2"/>
  <c r="AM4757" i="2"/>
  <c r="AN4667" i="2" s="1"/>
  <c r="AM4403" i="44"/>
  <c r="AB3065" i="2"/>
  <c r="R1526" i="44"/>
  <c r="V1960" i="44"/>
  <c r="AN196" i="6"/>
  <c r="AB3056" i="2"/>
  <c r="AN227" i="6"/>
  <c r="AN99" i="9"/>
  <c r="AM4589" i="2"/>
  <c r="AM4625" i="2" s="1"/>
  <c r="AL4326" i="44"/>
  <c r="AM4584" i="2"/>
  <c r="AM4620" i="2" s="1"/>
  <c r="AK4204" i="2"/>
  <c r="M655" i="44"/>
  <c r="AK4202" i="2"/>
  <c r="M657" i="44"/>
  <c r="V2344" i="2"/>
  <c r="W2254" i="2" s="1"/>
  <c r="W2308" i="2" s="1"/>
  <c r="AM4592" i="2"/>
  <c r="AM4628" i="2" s="1"/>
  <c r="AM4595" i="2"/>
  <c r="AM4631" i="2" s="1"/>
  <c r="AN214" i="6"/>
  <c r="AM4594" i="2"/>
  <c r="AM4630" i="2" s="1"/>
  <c r="AN239" i="6"/>
  <c r="AM4756" i="2"/>
  <c r="AN4666" i="2" s="1"/>
  <c r="AA2933" i="2"/>
  <c r="AM4465" i="44"/>
  <c r="AK4208" i="44"/>
  <c r="AM4582" i="2"/>
  <c r="AM4618" i="2" s="1"/>
  <c r="AM4752" i="2"/>
  <c r="AN4662" i="2" s="1"/>
  <c r="N1134" i="2"/>
  <c r="U2214" i="44"/>
  <c r="Z2814" i="2"/>
  <c r="AA2939" i="2"/>
  <c r="Z2811" i="2"/>
  <c r="AA2930" i="2"/>
  <c r="AN113" i="9"/>
  <c r="AN208" i="6"/>
  <c r="U2218" i="44"/>
  <c r="AM4744" i="2"/>
  <c r="AN4654" i="2" s="1"/>
  <c r="AM4590" i="2"/>
  <c r="AM4626" i="2" s="1"/>
  <c r="AL4329" i="2"/>
  <c r="AL4334" i="44"/>
  <c r="AL4334" i="2"/>
  <c r="Z2807" i="2"/>
  <c r="Y2682" i="2"/>
  <c r="AM4751" i="2"/>
  <c r="AN4661" i="2" s="1"/>
  <c r="V2333" i="2"/>
  <c r="W2243" i="2" s="1"/>
  <c r="AM4748" i="2"/>
  <c r="AN4658" i="2" s="1"/>
  <c r="AM4754" i="2"/>
  <c r="AN4664" i="2" s="1"/>
  <c r="Z2805" i="2"/>
  <c r="X2554" i="2"/>
  <c r="AA2935" i="2"/>
  <c r="AB3018" i="2"/>
  <c r="AA2937" i="2"/>
  <c r="V2339" i="2"/>
  <c r="W2249" i="2" s="1"/>
  <c r="AA2934" i="2"/>
  <c r="AN245" i="6"/>
  <c r="AN120" i="9"/>
  <c r="AP129" i="9"/>
  <c r="AP222" i="6"/>
  <c r="AP253" i="6"/>
  <c r="AO227" i="9"/>
  <c r="AO80" i="9"/>
  <c r="AN237" i="6"/>
  <c r="AN110" i="9"/>
  <c r="I138" i="96"/>
  <c r="H63" i="7" s="1"/>
  <c r="AO81" i="9"/>
  <c r="AN246" i="6"/>
  <c r="AN215" i="6"/>
  <c r="AN121" i="9"/>
  <c r="AL4336" i="44"/>
  <c r="AM4758" i="2"/>
  <c r="AN4668" i="2" s="1"/>
  <c r="AK4205" i="44"/>
  <c r="AL20" i="2"/>
  <c r="AM4750" i="2"/>
  <c r="AN4660" i="2" s="1"/>
  <c r="AM4749" i="2"/>
  <c r="AN4659" i="2" s="1"/>
  <c r="X2296" i="2"/>
  <c r="AF3569" i="2"/>
  <c r="AM4755" i="2"/>
  <c r="AN4665" i="2" s="1"/>
  <c r="AN4719" i="2" s="1"/>
  <c r="V2336" i="2"/>
  <c r="W2246" i="2" s="1"/>
  <c r="AL4327" i="2"/>
  <c r="T1956" i="2"/>
  <c r="T1961" i="2"/>
  <c r="T1953" i="2"/>
  <c r="T1957" i="2"/>
  <c r="AI3898" i="2"/>
  <c r="Y2722" i="2"/>
  <c r="W2309" i="2"/>
  <c r="AI3902" i="2"/>
  <c r="AC3005" i="2"/>
  <c r="W2306" i="2"/>
  <c r="K759" i="2"/>
  <c r="K633" i="2"/>
  <c r="R1666" i="2"/>
  <c r="Q1523" i="2"/>
  <c r="T1964" i="2"/>
  <c r="N1141" i="2"/>
  <c r="AL4152" i="2"/>
  <c r="Q1526" i="2"/>
  <c r="U2103" i="2"/>
  <c r="V485" i="2"/>
  <c r="X2594" i="2"/>
  <c r="AI3900" i="2"/>
  <c r="W2304" i="2"/>
  <c r="N1086" i="2"/>
  <c r="O1238" i="2"/>
  <c r="AL4366" i="2"/>
  <c r="N1081" i="2"/>
  <c r="M1204" i="2"/>
  <c r="AM4408" i="2"/>
  <c r="O1281" i="2"/>
  <c r="AA2976" i="2"/>
  <c r="AC3232" i="2"/>
  <c r="AK4246" i="2"/>
  <c r="R1671" i="2"/>
  <c r="N1142" i="2"/>
  <c r="M939" i="2"/>
  <c r="X2381" i="2"/>
  <c r="AJ4021" i="2"/>
  <c r="S1819" i="2"/>
  <c r="AD3359" i="2"/>
  <c r="Y2719" i="2"/>
  <c r="AK4248" i="2"/>
  <c r="K638" i="2"/>
  <c r="K764" i="2"/>
  <c r="M941" i="2"/>
  <c r="R1668" i="2"/>
  <c r="P1382" i="2"/>
  <c r="AN4857" i="2"/>
  <c r="K635" i="2"/>
  <c r="K761" i="2"/>
  <c r="P1381" i="2"/>
  <c r="O1293" i="2"/>
  <c r="R1664" i="2"/>
  <c r="AH3773" i="2"/>
  <c r="Q1528" i="2"/>
  <c r="U2097" i="2"/>
  <c r="AD3357" i="2"/>
  <c r="L792" i="2"/>
  <c r="X2588" i="2"/>
  <c r="W613" i="2"/>
  <c r="AF3604" i="2"/>
  <c r="AK4243" i="2"/>
  <c r="V487" i="2"/>
  <c r="AL4364" i="2"/>
  <c r="S1807" i="2"/>
  <c r="AB3066" i="2"/>
  <c r="M940" i="2"/>
  <c r="T1954" i="2"/>
  <c r="AN4804" i="2"/>
  <c r="AM4747" i="2"/>
  <c r="AN4657" i="2" s="1"/>
  <c r="U2209" i="44"/>
  <c r="AN4867" i="2"/>
  <c r="W2600" i="2"/>
  <c r="AN4863" i="2"/>
  <c r="AF3739" i="2"/>
  <c r="W607" i="2"/>
  <c r="AA2980" i="2"/>
  <c r="AE3477" i="2"/>
  <c r="X2592" i="2"/>
  <c r="X2593" i="2"/>
  <c r="AC3225" i="2"/>
  <c r="AK4239" i="2"/>
  <c r="AB3093" i="2"/>
  <c r="W2470" i="2"/>
  <c r="L655" i="2"/>
  <c r="T2006" i="2"/>
  <c r="Y2714" i="2"/>
  <c r="W618" i="2"/>
  <c r="AC3226" i="2"/>
  <c r="Q1518" i="2"/>
  <c r="O1284" i="2"/>
  <c r="V489" i="2"/>
  <c r="AE3475" i="2"/>
  <c r="S1818" i="2"/>
  <c r="P1383" i="2"/>
  <c r="AK4241" i="2"/>
  <c r="Z2842" i="2"/>
  <c r="AB3105" i="2"/>
  <c r="W610" i="2"/>
  <c r="S1811" i="2"/>
  <c r="AI3984" i="2"/>
  <c r="AB3096" i="2"/>
  <c r="L791" i="2"/>
  <c r="U2099" i="2"/>
  <c r="M943" i="2"/>
  <c r="AH3766" i="2"/>
  <c r="AI3899" i="2"/>
  <c r="AA2979" i="2"/>
  <c r="P1378" i="2"/>
  <c r="N1090" i="2"/>
  <c r="L851" i="2"/>
  <c r="L905" i="2" s="1"/>
  <c r="AH3774" i="2"/>
  <c r="M945" i="2"/>
  <c r="T1958" i="2"/>
  <c r="AF3601" i="2"/>
  <c r="AK4247" i="2"/>
  <c r="W619" i="2"/>
  <c r="L800" i="2"/>
  <c r="AH3769" i="2"/>
  <c r="AN4860" i="2"/>
  <c r="AN4822" i="2"/>
  <c r="AN4825" i="2"/>
  <c r="AN4813" i="2"/>
  <c r="AN4806" i="2"/>
  <c r="AN4810" i="2"/>
  <c r="AN4858" i="2"/>
  <c r="AN4862" i="2"/>
  <c r="AF3615" i="2"/>
  <c r="AC3224" i="2"/>
  <c r="AM4286" i="2"/>
  <c r="AJ4028" i="2"/>
  <c r="P1373" i="2"/>
  <c r="AD3144" i="2"/>
  <c r="Q1524" i="2"/>
  <c r="AF3732" i="2"/>
  <c r="P1375" i="2"/>
  <c r="O1285" i="2"/>
  <c r="N1092" i="2"/>
  <c r="AI3897" i="2"/>
  <c r="N1143" i="2"/>
  <c r="N1084" i="2"/>
  <c r="N1139" i="2"/>
  <c r="W2299" i="2"/>
  <c r="AM4629" i="2"/>
  <c r="AL17" i="2"/>
  <c r="Z2848" i="2"/>
  <c r="V34" i="2"/>
  <c r="L798" i="2"/>
  <c r="Q1519" i="2"/>
  <c r="AH3771" i="2"/>
  <c r="AF3738" i="2"/>
  <c r="AJ4026" i="2"/>
  <c r="Y2725" i="2"/>
  <c r="Y2717" i="2"/>
  <c r="Q1525" i="2"/>
  <c r="AI3895" i="2"/>
  <c r="V486" i="2"/>
  <c r="W615" i="2"/>
  <c r="AB3106" i="2"/>
  <c r="O1290" i="2"/>
  <c r="AF3396" i="2"/>
  <c r="AB3071" i="2"/>
  <c r="S1806" i="2"/>
  <c r="U2101" i="2"/>
  <c r="Q1784" i="2"/>
  <c r="AM4402" i="2"/>
  <c r="W2459" i="2"/>
  <c r="Y2721" i="2"/>
  <c r="Q1530" i="2"/>
  <c r="AM4406" i="2"/>
  <c r="R1673" i="2"/>
  <c r="P1376" i="2"/>
  <c r="AF3730" i="2"/>
  <c r="W2302" i="2"/>
  <c r="O1287" i="2"/>
  <c r="AJ4024" i="2"/>
  <c r="O1291" i="2"/>
  <c r="K626" i="2"/>
  <c r="K752" i="2"/>
  <c r="W2462" i="2"/>
  <c r="L805" i="2"/>
  <c r="AD3351" i="2"/>
  <c r="W2472" i="2"/>
  <c r="AK4245" i="2"/>
  <c r="X2596" i="2"/>
  <c r="AA2967" i="2"/>
  <c r="AB3094" i="2"/>
  <c r="AC3233" i="2"/>
  <c r="AF3571" i="2"/>
  <c r="L796" i="2"/>
  <c r="R1663" i="2"/>
  <c r="AJ4020" i="2"/>
  <c r="AN4830" i="2"/>
  <c r="AN4826" i="2"/>
  <c r="AN4807" i="2"/>
  <c r="AM47" i="2"/>
  <c r="V458" i="2"/>
  <c r="W585" i="2"/>
  <c r="N1349" i="2"/>
  <c r="Y2854" i="2"/>
  <c r="AN4861" i="2"/>
  <c r="AN4852" i="2"/>
  <c r="AN4853" i="2"/>
  <c r="AC3223" i="2"/>
  <c r="AI3983" i="2"/>
  <c r="AA2978" i="2"/>
  <c r="X2599" i="2"/>
  <c r="W612" i="2"/>
  <c r="Y2715" i="2"/>
  <c r="V479" i="2"/>
  <c r="AD3361" i="2"/>
  <c r="AI3991" i="2"/>
  <c r="AK4236" i="2"/>
  <c r="N1149" i="2"/>
  <c r="W609" i="2"/>
  <c r="V2343" i="2"/>
  <c r="W2253" i="2" s="1"/>
  <c r="AF3609" i="2"/>
  <c r="W620" i="2"/>
  <c r="AF3737" i="2"/>
  <c r="R1667" i="2"/>
  <c r="AH3778" i="2"/>
  <c r="AD3356" i="2"/>
  <c r="AJ4112" i="2"/>
  <c r="AD3348" i="2"/>
  <c r="U2214" i="2"/>
  <c r="AL4367" i="2"/>
  <c r="S1817" i="2"/>
  <c r="U2217" i="2"/>
  <c r="AD3360" i="2"/>
  <c r="K625" i="2"/>
  <c r="K751" i="2"/>
  <c r="AH3765" i="2"/>
  <c r="AJ4023" i="2"/>
  <c r="AI3904" i="2"/>
  <c r="R1665" i="2"/>
  <c r="M938" i="2"/>
  <c r="Z2851" i="2"/>
  <c r="Q1517" i="2"/>
  <c r="Q1529" i="2"/>
  <c r="AF3735" i="2"/>
  <c r="AL4368" i="2"/>
  <c r="W2460" i="2"/>
  <c r="AF3611" i="2"/>
  <c r="K634" i="2"/>
  <c r="K760" i="2"/>
  <c r="AJ4027" i="2"/>
  <c r="Y2712" i="2"/>
  <c r="T1963" i="2"/>
  <c r="AN4831" i="2"/>
  <c r="AN4866" i="2"/>
  <c r="AN4829" i="2"/>
  <c r="AN4808" i="2"/>
  <c r="AN4819" i="2"/>
  <c r="AM4741" i="2"/>
  <c r="AM4753" i="2"/>
  <c r="AN4663" i="2" s="1"/>
  <c r="AE3383" i="2"/>
  <c r="W2367" i="2"/>
  <c r="AC3227" i="2"/>
  <c r="Y2723" i="2"/>
  <c r="R1674" i="2"/>
  <c r="M948" i="2"/>
  <c r="U2098" i="2"/>
  <c r="AH3772" i="2"/>
  <c r="AJ4025" i="2"/>
  <c r="M947" i="2"/>
  <c r="AM4617" i="2"/>
  <c r="AM4401" i="2"/>
  <c r="AH3777" i="2"/>
  <c r="S1813" i="2"/>
  <c r="W2305" i="2"/>
  <c r="AF3603" i="2"/>
  <c r="W2295" i="2"/>
  <c r="AH3775" i="2"/>
  <c r="R1672" i="2"/>
  <c r="S1809" i="2"/>
  <c r="AB3062" i="2"/>
  <c r="AK4249" i="2"/>
  <c r="AE3487" i="2"/>
  <c r="AD3358" i="2"/>
  <c r="K632" i="2"/>
  <c r="K758" i="2"/>
  <c r="P1385" i="2"/>
  <c r="S1820" i="2"/>
  <c r="N1082" i="2"/>
  <c r="AF3741" i="2"/>
  <c r="S1816" i="2"/>
  <c r="T2219" i="2"/>
  <c r="M946" i="2"/>
  <c r="AD3349" i="2"/>
  <c r="V492" i="2"/>
  <c r="AD3355" i="2"/>
  <c r="T1960" i="2"/>
  <c r="AI3892" i="2"/>
  <c r="O1235" i="2"/>
  <c r="U2102" i="2"/>
  <c r="AD3350" i="2"/>
  <c r="V491" i="2"/>
  <c r="AH3776" i="2"/>
  <c r="L856" i="2"/>
  <c r="L910" i="2" s="1"/>
  <c r="Q1521" i="2"/>
  <c r="AM4619" i="2"/>
  <c r="AB3063" i="2"/>
  <c r="O1286" i="2"/>
  <c r="R1662" i="2"/>
  <c r="AF3734" i="2"/>
  <c r="N1148" i="2"/>
  <c r="S1812" i="2"/>
  <c r="O1283" i="2"/>
  <c r="AK4244" i="2"/>
  <c r="AL4374" i="2"/>
  <c r="U2107" i="2"/>
  <c r="AB3103" i="2"/>
  <c r="AK4250" i="2"/>
  <c r="K639" i="2"/>
  <c r="K765" i="2"/>
  <c r="V493" i="2"/>
  <c r="Y2724" i="2"/>
  <c r="W617" i="2"/>
  <c r="W614" i="2"/>
  <c r="X2587" i="2"/>
  <c r="L795" i="2"/>
  <c r="O1282" i="2"/>
  <c r="K630" i="2"/>
  <c r="K756" i="2"/>
  <c r="L853" i="2"/>
  <c r="L907" i="2" s="1"/>
  <c r="AN4818" i="2"/>
  <c r="AN4803" i="2"/>
  <c r="AN42" i="2"/>
  <c r="AN4824" i="2"/>
  <c r="AN4828" i="2"/>
  <c r="AN4801" i="2"/>
  <c r="AN4821" i="2"/>
  <c r="AN4817" i="2"/>
  <c r="AN4809" i="2"/>
  <c r="AM4705" i="2"/>
  <c r="P1639" i="2"/>
  <c r="AM4745" i="2"/>
  <c r="AN4655" i="2" s="1"/>
  <c r="AN4855" i="2"/>
  <c r="AN4859" i="2"/>
  <c r="X2586" i="2"/>
  <c r="V484" i="2"/>
  <c r="V480" i="2"/>
  <c r="AD3353" i="2"/>
  <c r="AE3476" i="2"/>
  <c r="U2204" i="2"/>
  <c r="Z2840" i="2"/>
  <c r="AA2977" i="2"/>
  <c r="AC3220" i="2"/>
  <c r="AB3097" i="2"/>
  <c r="AC3222" i="2"/>
  <c r="AF3736" i="2"/>
  <c r="Q1522" i="2"/>
  <c r="AC3221" i="2"/>
  <c r="L794" i="2"/>
  <c r="AG3520" i="2"/>
  <c r="AL4339" i="2"/>
  <c r="AL4372" i="2"/>
  <c r="AE3485" i="2"/>
  <c r="L857" i="2"/>
  <c r="L911" i="2" s="1"/>
  <c r="N1093" i="2"/>
  <c r="W2301" i="2"/>
  <c r="R1661" i="2"/>
  <c r="R1670" i="2"/>
  <c r="Y2720" i="2"/>
  <c r="AD3354" i="2"/>
  <c r="V481" i="2"/>
  <c r="L649" i="2"/>
  <c r="T1955" i="2"/>
  <c r="AL4377" i="2"/>
  <c r="W606" i="2"/>
  <c r="S2056" i="2"/>
  <c r="AM4412" i="2"/>
  <c r="AM4407" i="2"/>
  <c r="AJ4032" i="2"/>
  <c r="L793" i="2"/>
  <c r="AF3740" i="2"/>
  <c r="P1377" i="2"/>
  <c r="AA2756" i="2"/>
  <c r="P1374" i="2"/>
  <c r="AH3770" i="2"/>
  <c r="U2108" i="2"/>
  <c r="AJ4029" i="2"/>
  <c r="T1965" i="2"/>
  <c r="AF3602" i="2"/>
  <c r="AL4371" i="2"/>
  <c r="AF3388" i="2"/>
  <c r="AM4413" i="2"/>
  <c r="AE3484" i="2"/>
  <c r="AN4820" i="2"/>
  <c r="AN4864" i="2"/>
  <c r="AN4799" i="2"/>
  <c r="AM36" i="2"/>
  <c r="AM49" i="2"/>
  <c r="L1059" i="2"/>
  <c r="AN4865" i="2"/>
  <c r="AN4856" i="2"/>
  <c r="AA2891" i="2"/>
  <c r="AO90" i="9"/>
  <c r="AM4405" i="2"/>
  <c r="W2463" i="2"/>
  <c r="U2208" i="2"/>
  <c r="T1959" i="2"/>
  <c r="O1240" i="2"/>
  <c r="M936" i="2"/>
  <c r="W2298" i="2"/>
  <c r="AI3896" i="2"/>
  <c r="AM4414" i="2"/>
  <c r="S1810" i="2"/>
  <c r="S1808" i="2"/>
  <c r="AF3606" i="2"/>
  <c r="AH3768" i="2"/>
  <c r="AE3445" i="2"/>
  <c r="N1091" i="2"/>
  <c r="Q1516" i="2"/>
  <c r="AJ4030" i="2"/>
  <c r="AM4409" i="2"/>
  <c r="Y2716" i="2"/>
  <c r="X2589" i="2"/>
  <c r="S1814" i="2"/>
  <c r="Q1520" i="2"/>
  <c r="M950" i="2"/>
  <c r="AH3767" i="2"/>
  <c r="AM4411" i="2"/>
  <c r="T1962" i="2"/>
  <c r="AM4400" i="2"/>
  <c r="AL4369" i="2"/>
  <c r="Z2845" i="2"/>
  <c r="AF3608" i="2"/>
  <c r="Z2852" i="2"/>
  <c r="Y2726" i="2"/>
  <c r="T1951" i="2"/>
  <c r="O1226" i="2"/>
  <c r="P1384" i="2"/>
  <c r="R1669" i="2"/>
  <c r="AC3014" i="2"/>
  <c r="X2595" i="2"/>
  <c r="U2213" i="2"/>
  <c r="V488" i="2"/>
  <c r="W2458" i="2"/>
  <c r="L804" i="2"/>
  <c r="AA2974" i="2"/>
  <c r="AB3100" i="2"/>
  <c r="M949" i="2"/>
  <c r="P1371" i="2"/>
  <c r="L801" i="2"/>
  <c r="R1675" i="2"/>
  <c r="O1288" i="2"/>
  <c r="U2110" i="2"/>
  <c r="W40" i="2"/>
  <c r="P1379" i="2"/>
  <c r="AJ4031" i="2"/>
  <c r="AD3352" i="2"/>
  <c r="AA2972" i="2"/>
  <c r="W611" i="2"/>
  <c r="X2597" i="2"/>
  <c r="AC3231" i="2"/>
  <c r="W2461" i="2"/>
  <c r="W2466" i="2"/>
  <c r="AF3612" i="2"/>
  <c r="AC3229" i="2"/>
  <c r="K629" i="2"/>
  <c r="K755" i="2"/>
  <c r="N1137" i="2"/>
  <c r="M944" i="2"/>
  <c r="S1815" i="2"/>
  <c r="AN4823" i="2"/>
  <c r="AN4827" i="2"/>
  <c r="AN4805" i="2"/>
  <c r="AN4811" i="2"/>
  <c r="AN4812" i="2"/>
  <c r="AN4854" i="2"/>
  <c r="S2074" i="2"/>
  <c r="AA2968" i="2"/>
  <c r="Z2849" i="2"/>
  <c r="AC3228" i="2"/>
  <c r="V482" i="2"/>
  <c r="AF3613" i="2"/>
  <c r="AC3230" i="2"/>
  <c r="X2585" i="2"/>
  <c r="AF3729" i="2"/>
  <c r="V490" i="2"/>
  <c r="W2467" i="2"/>
  <c r="Z2853" i="2"/>
  <c r="AF3733" i="2"/>
  <c r="Z2839" i="2"/>
  <c r="AE3488" i="2"/>
  <c r="L654" i="2"/>
  <c r="AF3731" i="2"/>
  <c r="W616" i="2"/>
  <c r="K628" i="2"/>
  <c r="K754" i="2"/>
  <c r="X2591" i="2"/>
  <c r="AF3392" i="2"/>
  <c r="AE3474" i="2"/>
  <c r="AK4237" i="2"/>
  <c r="Y2713" i="2"/>
  <c r="W2464" i="2"/>
  <c r="W2469" i="2"/>
  <c r="W2465" i="2"/>
  <c r="AL4373" i="2"/>
  <c r="X2598" i="2"/>
  <c r="Q1527" i="2"/>
  <c r="AF3728" i="2"/>
  <c r="M937" i="2"/>
  <c r="K627" i="2"/>
  <c r="K753" i="2"/>
  <c r="P1372" i="2"/>
  <c r="AI3903" i="2"/>
  <c r="AF3389" i="2"/>
  <c r="M942" i="2"/>
  <c r="AJ4019" i="2"/>
  <c r="AF3614" i="2"/>
  <c r="W608" i="2"/>
  <c r="P1380" i="2"/>
  <c r="V483" i="2"/>
  <c r="AN254" i="6"/>
  <c r="AN130" i="9"/>
  <c r="AN228" i="9" s="1"/>
  <c r="AL4327" i="44"/>
  <c r="AN213" i="6"/>
  <c r="AN244" i="6"/>
  <c r="AN119" i="9"/>
  <c r="AN223" i="6"/>
  <c r="H68" i="7"/>
  <c r="U1806" i="44"/>
  <c r="AL4337" i="44"/>
  <c r="T2071" i="44"/>
  <c r="AQ89" i="9"/>
  <c r="AM4406" i="44"/>
  <c r="T2058" i="44"/>
  <c r="T2062" i="44"/>
  <c r="I126" i="96"/>
  <c r="K143" i="96"/>
  <c r="I124" i="96"/>
  <c r="H49" i="7" s="1"/>
  <c r="J139" i="96"/>
  <c r="I64" i="7" s="1"/>
  <c r="I131" i="96"/>
  <c r="I127" i="96"/>
  <c r="H52" i="7" s="1"/>
  <c r="I134" i="96"/>
  <c r="H59" i="7" s="1"/>
  <c r="I130" i="96"/>
  <c r="AO72" i="9"/>
  <c r="AN206" i="6"/>
  <c r="AO65" i="9"/>
  <c r="AO73" i="9"/>
  <c r="AN236" i="6"/>
  <c r="AN205" i="6"/>
  <c r="AN109" i="9"/>
  <c r="AN198" i="6"/>
  <c r="AN229" i="6"/>
  <c r="AN101" i="9"/>
  <c r="AK4211" i="44"/>
  <c r="AM4410" i="44"/>
  <c r="AL4329" i="44"/>
  <c r="AL4338" i="44"/>
  <c r="AJ4020" i="44"/>
  <c r="AG3854" i="44"/>
  <c r="AJ4028" i="44"/>
  <c r="AF3730" i="44"/>
  <c r="AH3768" i="44"/>
  <c r="AF3734" i="44"/>
  <c r="AI3900" i="44"/>
  <c r="AP323" i="6"/>
  <c r="AH3945" i="2"/>
  <c r="AJ4027" i="44"/>
  <c r="AI3894" i="44"/>
  <c r="AH3778" i="44"/>
  <c r="AI3898" i="44"/>
  <c r="AF3728" i="44"/>
  <c r="AF3729" i="44"/>
  <c r="AL4330" i="44"/>
  <c r="AF3741" i="44"/>
  <c r="AJ4031" i="44"/>
  <c r="AI3902" i="44"/>
  <c r="AH3772" i="44"/>
  <c r="AM4412" i="44"/>
  <c r="AL4339" i="44"/>
  <c r="AH3767" i="44"/>
  <c r="AI3895" i="44"/>
  <c r="AJ4023" i="44"/>
  <c r="AH3775" i="44"/>
  <c r="AJ4024" i="44"/>
  <c r="AH3771" i="44"/>
  <c r="AH3774" i="44"/>
  <c r="AH3770" i="44"/>
  <c r="AI4072" i="2"/>
  <c r="AI3904" i="44"/>
  <c r="AF3736" i="44"/>
  <c r="AN100" i="9"/>
  <c r="AG3818" i="2"/>
  <c r="AF3735" i="44"/>
  <c r="AJ4026" i="44"/>
  <c r="AI3905" i="44"/>
  <c r="AH3769" i="44"/>
  <c r="AL4333" i="44"/>
  <c r="AI3901" i="44"/>
  <c r="AH3765" i="44"/>
  <c r="AF3739" i="44"/>
  <c r="AJ4032" i="44"/>
  <c r="AH3776" i="44"/>
  <c r="AJ4029" i="44"/>
  <c r="AH3766" i="44"/>
  <c r="AJ4022" i="44"/>
  <c r="AJ4021" i="44"/>
  <c r="AJ4019" i="44"/>
  <c r="S1913" i="44"/>
  <c r="AM4616" i="44"/>
  <c r="AK4207" i="44"/>
  <c r="AL4328" i="44"/>
  <c r="AF3733" i="44"/>
  <c r="AJ4025" i="44"/>
  <c r="AI3896" i="44"/>
  <c r="AH3777" i="44"/>
  <c r="E168" i="9"/>
  <c r="V2473" i="2"/>
  <c r="AN230" i="6"/>
  <c r="AJ4030" i="44"/>
  <c r="AF3727" i="44"/>
  <c r="AH3981" i="44"/>
  <c r="AH3773" i="44"/>
  <c r="AF3737" i="44"/>
  <c r="AF3732" i="44"/>
  <c r="AF3691" i="2"/>
  <c r="AI3897" i="44"/>
  <c r="AI3903" i="44"/>
  <c r="AF3731" i="44"/>
  <c r="AI4108" i="44"/>
  <c r="AF3740" i="44"/>
  <c r="F139" i="9"/>
  <c r="T2069" i="44"/>
  <c r="T1661" i="44"/>
  <c r="AK4201" i="44"/>
  <c r="AN114" i="9"/>
  <c r="AF3738" i="44"/>
  <c r="AI3892" i="44"/>
  <c r="AI3899" i="44"/>
  <c r="AI3893" i="44"/>
  <c r="AN209" i="6"/>
  <c r="AN228" i="6"/>
  <c r="AN197" i="6"/>
  <c r="AO64" i="9"/>
  <c r="AN240" i="6"/>
  <c r="AO76" i="9"/>
  <c r="AO66" i="9"/>
  <c r="AN199" i="6"/>
  <c r="AN102" i="9"/>
  <c r="AL4332" i="44"/>
  <c r="AQ289" i="6"/>
  <c r="AM1723" i="5"/>
  <c r="E170" i="9"/>
  <c r="X2494" i="2"/>
  <c r="AA2929" i="2"/>
  <c r="AM4408" i="44"/>
  <c r="M935" i="2"/>
  <c r="M989" i="2" s="1"/>
  <c r="E171" i="9"/>
  <c r="S1918" i="44"/>
  <c r="E169" i="9"/>
  <c r="AD3489" i="2"/>
  <c r="Z2748" i="2"/>
  <c r="S1920" i="44"/>
  <c r="S1925" i="44"/>
  <c r="AM4401" i="44"/>
  <c r="L60" i="107"/>
  <c r="L64" i="107" s="1"/>
  <c r="M58" i="107" s="1"/>
  <c r="M68" i="107" s="1"/>
  <c r="T1966" i="44"/>
  <c r="S1917" i="44"/>
  <c r="AM4623" i="44"/>
  <c r="S1924" i="44"/>
  <c r="S1926" i="44"/>
  <c r="AM4625" i="44"/>
  <c r="S1921" i="44"/>
  <c r="E172" i="9"/>
  <c r="S1916" i="44"/>
  <c r="AM4620" i="44"/>
  <c r="AM4626" i="44"/>
  <c r="AM4624" i="44"/>
  <c r="AM4621" i="44"/>
  <c r="AR302" i="6"/>
  <c r="AC3009" i="44"/>
  <c r="N942" i="44"/>
  <c r="Q249" i="44"/>
  <c r="L766" i="44"/>
  <c r="M642" i="44"/>
  <c r="AE3256" i="44"/>
  <c r="AD3362" i="44"/>
  <c r="AK4203" i="44"/>
  <c r="N944" i="44"/>
  <c r="O1088" i="44"/>
  <c r="AN4709" i="44"/>
  <c r="AL25" i="59"/>
  <c r="T1670" i="44"/>
  <c r="S1660" i="44"/>
  <c r="R1784" i="44"/>
  <c r="Q1376" i="44"/>
  <c r="Q254" i="44"/>
  <c r="Y2497" i="44"/>
  <c r="V486" i="44"/>
  <c r="Y2507" i="44"/>
  <c r="O1279" i="2"/>
  <c r="S1757" i="44"/>
  <c r="O1092" i="44"/>
  <c r="X615" i="44"/>
  <c r="Q1384" i="44"/>
  <c r="N937" i="44"/>
  <c r="AQ278" i="9"/>
  <c r="V485" i="44"/>
  <c r="AN4802" i="2"/>
  <c r="X611" i="44"/>
  <c r="U2111" i="44"/>
  <c r="U2203" i="44"/>
  <c r="O1093" i="44"/>
  <c r="AM1721" i="5"/>
  <c r="U2211" i="44"/>
  <c r="AB2879" i="44"/>
  <c r="X2378" i="44"/>
  <c r="AP82" i="9"/>
  <c r="AA2756" i="44"/>
  <c r="X2372" i="44"/>
  <c r="Z2626" i="44"/>
  <c r="AN140" i="44"/>
  <c r="AN694" i="2"/>
  <c r="AN4816" i="2"/>
  <c r="Q244" i="44"/>
  <c r="M798" i="44"/>
  <c r="AB2881" i="44"/>
  <c r="AF3384" i="44"/>
  <c r="X613" i="44"/>
  <c r="N938" i="44"/>
  <c r="X2600" i="44"/>
  <c r="Y2494" i="44"/>
  <c r="AP186" i="6"/>
  <c r="X608" i="44"/>
  <c r="Z2631" i="44"/>
  <c r="Q247" i="44"/>
  <c r="M649" i="44"/>
  <c r="AM143" i="44"/>
  <c r="P1233" i="44"/>
  <c r="V483" i="44"/>
  <c r="AN1713" i="5"/>
  <c r="S1761" i="44"/>
  <c r="AD3144" i="44"/>
  <c r="X619" i="44"/>
  <c r="AB2883" i="44"/>
  <c r="AF3394" i="44"/>
  <c r="P1240" i="44"/>
  <c r="V489" i="44"/>
  <c r="AK4202" i="44"/>
  <c r="Q1377" i="44"/>
  <c r="N939" i="44"/>
  <c r="S1758" i="44"/>
  <c r="AF3397" i="44"/>
  <c r="Q258" i="44"/>
  <c r="AK4209" i="44"/>
  <c r="M794" i="44"/>
  <c r="X606" i="44"/>
  <c r="Z2627" i="44"/>
  <c r="AR308" i="6"/>
  <c r="Z2634" i="44"/>
  <c r="V488" i="44"/>
  <c r="AC3006" i="44"/>
  <c r="AN4716" i="44"/>
  <c r="V487" i="44"/>
  <c r="W614" i="44"/>
  <c r="AN4669" i="44"/>
  <c r="AN4707" i="44"/>
  <c r="AF3389" i="44"/>
  <c r="AM1722" i="5"/>
  <c r="T2066" i="44"/>
  <c r="AB2887" i="44"/>
  <c r="W1480" i="44"/>
  <c r="Q248" i="44"/>
  <c r="Y2502" i="44"/>
  <c r="P1236" i="44"/>
  <c r="R1515" i="44"/>
  <c r="Q1639" i="44"/>
  <c r="Q1374" i="44"/>
  <c r="T2063" i="44"/>
  <c r="M801" i="44"/>
  <c r="S1919" i="44"/>
  <c r="AL1705" i="5"/>
  <c r="AL1692" i="5"/>
  <c r="AD3133" i="44"/>
  <c r="AC3004" i="44"/>
  <c r="U253" i="44"/>
  <c r="S1928" i="44"/>
  <c r="AE3269" i="44"/>
  <c r="AE3271" i="44"/>
  <c r="AJ33" i="52"/>
  <c r="AJ56" i="10"/>
  <c r="AJ96" i="10"/>
  <c r="AJ43" i="52"/>
  <c r="X2376" i="44"/>
  <c r="X605" i="44"/>
  <c r="AF3391" i="44"/>
  <c r="S1911" i="44"/>
  <c r="S1915" i="44"/>
  <c r="X607" i="44"/>
  <c r="AB3235" i="2"/>
  <c r="AC3129" i="2"/>
  <c r="AN4713" i="44"/>
  <c r="AE3259" i="44"/>
  <c r="AE3264" i="44"/>
  <c r="O1086" i="44"/>
  <c r="AD3138" i="44"/>
  <c r="O1089" i="44"/>
  <c r="V492" i="44"/>
  <c r="AN4718" i="44"/>
  <c r="AF3392" i="44"/>
  <c r="AN4757" i="44"/>
  <c r="O1094" i="44"/>
  <c r="Q246" i="44"/>
  <c r="X2375" i="44"/>
  <c r="W2242" i="44"/>
  <c r="AM4627" i="44"/>
  <c r="M645" i="44"/>
  <c r="X2377" i="44"/>
  <c r="M1059" i="44"/>
  <c r="N935" i="44"/>
  <c r="AM4618" i="44"/>
  <c r="Q1488" i="44"/>
  <c r="AA2762" i="44"/>
  <c r="AN4708" i="44"/>
  <c r="W900" i="44"/>
  <c r="P1234" i="44"/>
  <c r="Z2628" i="44"/>
  <c r="W2248" i="44"/>
  <c r="AN1711" i="5"/>
  <c r="AN1707" i="5"/>
  <c r="AC3014" i="44"/>
  <c r="Y2495" i="44"/>
  <c r="T2072" i="44"/>
  <c r="N948" i="44"/>
  <c r="AK4210" i="44"/>
  <c r="AN4592" i="44"/>
  <c r="AN132" i="44"/>
  <c r="U2215" i="44"/>
  <c r="M899" i="44"/>
  <c r="M797" i="44"/>
  <c r="O1095" i="44"/>
  <c r="W1335" i="44"/>
  <c r="AN4710" i="44"/>
  <c r="S1606" i="44"/>
  <c r="AN131" i="44"/>
  <c r="N943" i="44"/>
  <c r="AR298" i="6"/>
  <c r="AK4204" i="44"/>
  <c r="W2244" i="44"/>
  <c r="AN135" i="44"/>
  <c r="W2473" i="44"/>
  <c r="X2367" i="44"/>
  <c r="M796" i="44"/>
  <c r="AD3139" i="44"/>
  <c r="AC3007" i="44"/>
  <c r="AE3489" i="44"/>
  <c r="AF3383" i="44"/>
  <c r="Z2629" i="44"/>
  <c r="X617" i="44"/>
  <c r="W605" i="2"/>
  <c r="W2247" i="44"/>
  <c r="AL4335" i="44"/>
  <c r="T2067" i="44"/>
  <c r="Q1378" i="44"/>
  <c r="R648" i="44"/>
  <c r="AN4715" i="44"/>
  <c r="AL4331" i="44"/>
  <c r="Y2508" i="44"/>
  <c r="AC3010" i="44"/>
  <c r="AF3390" i="44"/>
  <c r="P1225" i="44"/>
  <c r="O1349" i="44"/>
  <c r="Q1383" i="44"/>
  <c r="T2064" i="44"/>
  <c r="M793" i="44"/>
  <c r="S1752" i="44"/>
  <c r="O1085" i="44"/>
  <c r="W2204" i="44"/>
  <c r="N949" i="44"/>
  <c r="K914" i="2"/>
  <c r="L790" i="2"/>
  <c r="AJ82" i="10"/>
  <c r="G17" i="96"/>
  <c r="P1343" i="44"/>
  <c r="K624" i="2"/>
  <c r="K712" i="2"/>
  <c r="K750" i="2"/>
  <c r="Y2496" i="44"/>
  <c r="Z2623" i="44"/>
  <c r="AQ304" i="6"/>
  <c r="AQ322" i="6" s="1"/>
  <c r="O1084" i="44"/>
  <c r="AD3135" i="44"/>
  <c r="AM1707" i="5"/>
  <c r="AN129" i="44"/>
  <c r="AG3517" i="44"/>
  <c r="W2254" i="44"/>
  <c r="W1479" i="44"/>
  <c r="AE3263" i="44"/>
  <c r="AF3386" i="44"/>
  <c r="AE3260" i="44"/>
  <c r="AG3522" i="44"/>
  <c r="P1227" i="44"/>
  <c r="AM36" i="44"/>
  <c r="M805" i="44"/>
  <c r="Y2509" i="44"/>
  <c r="AN1708" i="5"/>
  <c r="AB2882" i="44"/>
  <c r="V482" i="44"/>
  <c r="AD3130" i="44"/>
  <c r="Q27" i="44"/>
  <c r="AD3137" i="44"/>
  <c r="AM4286" i="44"/>
  <c r="W2249" i="44"/>
  <c r="AC3011" i="44"/>
  <c r="AN4720" i="44"/>
  <c r="AK24" i="10"/>
  <c r="AK72" i="10"/>
  <c r="AK46" i="10"/>
  <c r="P1230" i="44"/>
  <c r="AF3510" i="44"/>
  <c r="AE3616" i="44"/>
  <c r="AF3396" i="44"/>
  <c r="Z2630" i="44"/>
  <c r="M792" i="44"/>
  <c r="AR312" i="6"/>
  <c r="AB2884" i="44"/>
  <c r="AK4199" i="44"/>
  <c r="Y2506" i="44"/>
  <c r="AE3261" i="44"/>
  <c r="X2368" i="44"/>
  <c r="X2374" i="44"/>
  <c r="AN142" i="44"/>
  <c r="W2245" i="44"/>
  <c r="AF3393" i="44"/>
  <c r="M646" i="44"/>
  <c r="Z2625" i="44"/>
  <c r="Q251" i="44"/>
  <c r="O1083" i="44"/>
  <c r="U1953" i="44"/>
  <c r="AN4712" i="44"/>
  <c r="AN130" i="44"/>
  <c r="Z2633" i="44"/>
  <c r="AA2757" i="44"/>
  <c r="V1951" i="44"/>
  <c r="P1237" i="44"/>
  <c r="AM100" i="10"/>
  <c r="AM21" i="59"/>
  <c r="AQ264" i="9"/>
  <c r="AN4886" i="44"/>
  <c r="AM4404" i="44"/>
  <c r="V490" i="44"/>
  <c r="W2250" i="44"/>
  <c r="Q256" i="44"/>
  <c r="AD23" i="10"/>
  <c r="V493" i="44"/>
  <c r="AN4540" i="44"/>
  <c r="N940" i="44"/>
  <c r="L914" i="44"/>
  <c r="M790" i="44"/>
  <c r="AM4743" i="2"/>
  <c r="AM4687" i="2"/>
  <c r="O1082" i="44"/>
  <c r="Q250" i="44"/>
  <c r="X2369" i="44"/>
  <c r="M802" i="44"/>
  <c r="Z2635" i="44"/>
  <c r="AE3265" i="44"/>
  <c r="AA2753" i="44"/>
  <c r="N950" i="44"/>
  <c r="W612" i="44"/>
  <c r="W531" i="44"/>
  <c r="AD3142" i="44"/>
  <c r="W2255" i="44"/>
  <c r="N1053" i="44"/>
  <c r="AB2880" i="44"/>
  <c r="O1198" i="44"/>
  <c r="Z2622" i="44"/>
  <c r="AN1706" i="5"/>
  <c r="P1238" i="44"/>
  <c r="Q1372" i="44"/>
  <c r="AK4145" i="2"/>
  <c r="AJ4251" i="2"/>
  <c r="W2241" i="44"/>
  <c r="AM4617" i="44"/>
  <c r="W2243" i="44"/>
  <c r="AR237" i="9"/>
  <c r="AR150" i="9"/>
  <c r="G139" i="9"/>
  <c r="AM1717" i="5"/>
  <c r="AN179" i="44"/>
  <c r="AG3520" i="44"/>
  <c r="AA2760" i="44"/>
  <c r="AC3012" i="44"/>
  <c r="Y2499" i="44"/>
  <c r="AB2878" i="44"/>
  <c r="AA2763" i="44"/>
  <c r="Z2624" i="44"/>
  <c r="M652" i="44"/>
  <c r="P1334" i="44"/>
  <c r="P1370" i="2"/>
  <c r="O1494" i="2"/>
  <c r="W2252" i="44"/>
  <c r="AR316" i="6"/>
  <c r="AD3132" i="44"/>
  <c r="AN128" i="44"/>
  <c r="Z2636" i="44"/>
  <c r="X2373" i="44"/>
  <c r="T2065" i="44"/>
  <c r="Z2632" i="44"/>
  <c r="AF3385" i="44"/>
  <c r="AM4619" i="44"/>
  <c r="V478" i="2"/>
  <c r="AC3008" i="44"/>
  <c r="M651" i="44"/>
  <c r="L73" i="107"/>
  <c r="L70" i="107"/>
  <c r="Q1379" i="44"/>
  <c r="U38" i="44"/>
  <c r="AM1713" i="5"/>
  <c r="R1768" i="2"/>
  <c r="W2253" i="44"/>
  <c r="AD3141" i="44"/>
  <c r="Y2501" i="44"/>
  <c r="AA2752" i="44"/>
  <c r="AA2761" i="44"/>
  <c r="X2380" i="44"/>
  <c r="W2213" i="44"/>
  <c r="AN4717" i="44"/>
  <c r="AM4629" i="44"/>
  <c r="Q255" i="44"/>
  <c r="Z2854" i="44"/>
  <c r="AA2748" i="44"/>
  <c r="W1045" i="44"/>
  <c r="U2346" i="2"/>
  <c r="V2240" i="2"/>
  <c r="Q1373" i="44"/>
  <c r="R1929" i="2"/>
  <c r="S1805" i="2"/>
  <c r="N946" i="44"/>
  <c r="V2346" i="44"/>
  <c r="W2240" i="44"/>
  <c r="AG3514" i="44"/>
  <c r="V491" i="44"/>
  <c r="AQ249" i="9"/>
  <c r="AB2886" i="44"/>
  <c r="AN4800" i="2"/>
  <c r="Q1479" i="44"/>
  <c r="M908" i="44"/>
  <c r="N1204" i="44"/>
  <c r="O1080" i="44"/>
  <c r="AB2888" i="44"/>
  <c r="AE3258" i="44"/>
  <c r="AN138" i="44"/>
  <c r="Q257" i="44"/>
  <c r="V481" i="44"/>
  <c r="T2004" i="2"/>
  <c r="S1922" i="44"/>
  <c r="V480" i="44"/>
  <c r="AB2889" i="44"/>
  <c r="AQ248" i="9"/>
  <c r="AM4622" i="44"/>
  <c r="AQ271" i="9"/>
  <c r="AN4714" i="44"/>
  <c r="AD3131" i="44"/>
  <c r="AN1710" i="5"/>
  <c r="X610" i="44"/>
  <c r="M804" i="44"/>
  <c r="S1927" i="44"/>
  <c r="AK4200" i="44"/>
  <c r="U1815" i="44"/>
  <c r="AN4711" i="44"/>
  <c r="AD3134" i="44"/>
  <c r="X2381" i="44"/>
  <c r="AL4159" i="44"/>
  <c r="AN50" i="44"/>
  <c r="O1189" i="44"/>
  <c r="AL4415" i="2"/>
  <c r="AL4453" i="2"/>
  <c r="V404" i="44"/>
  <c r="V478" i="44"/>
  <c r="AM4503" i="44"/>
  <c r="AN440" i="44"/>
  <c r="AN127" i="44"/>
  <c r="AL4632" i="2"/>
  <c r="AM4526" i="2"/>
  <c r="AB2876" i="44"/>
  <c r="X2371" i="44"/>
  <c r="AR225" i="9"/>
  <c r="AR205" i="9"/>
  <c r="AR213" i="9"/>
  <c r="AR238" i="9"/>
  <c r="AR204" i="9"/>
  <c r="AR206" i="9"/>
  <c r="AR223" i="9"/>
  <c r="AR224" i="9"/>
  <c r="AR226" i="9"/>
  <c r="AR263" i="9"/>
  <c r="AR259" i="9"/>
  <c r="AR274" i="9"/>
  <c r="AR262" i="9"/>
  <c r="AR277" i="9"/>
  <c r="AR276" i="9"/>
  <c r="AR275" i="9"/>
  <c r="AR273" i="9"/>
  <c r="AR261" i="9"/>
  <c r="AR260" i="9"/>
  <c r="AR268" i="9"/>
  <c r="AR266" i="9"/>
  <c r="AR269" i="9"/>
  <c r="AR270" i="9"/>
  <c r="AR267" i="9"/>
  <c r="AN133" i="44"/>
  <c r="Q1370" i="44"/>
  <c r="P1494" i="44"/>
  <c r="AM22" i="44"/>
  <c r="AE3564" i="2"/>
  <c r="AE3526" i="2"/>
  <c r="T2073" i="44"/>
  <c r="AE3262" i="44"/>
  <c r="AK4206" i="44"/>
  <c r="X620" i="44"/>
  <c r="L74" i="107"/>
  <c r="AK1714" i="5"/>
  <c r="AK1716" i="5"/>
  <c r="P1239" i="44"/>
  <c r="X609" i="44"/>
  <c r="Q252" i="44"/>
  <c r="AA2749" i="44"/>
  <c r="AA2750" i="44"/>
  <c r="AD3143" i="44"/>
  <c r="R1638" i="44"/>
  <c r="W2246" i="44"/>
  <c r="W616" i="44"/>
  <c r="AE3257" i="44"/>
  <c r="P1229" i="44"/>
  <c r="AB2885" i="44"/>
  <c r="V484" i="44"/>
  <c r="T2060" i="44"/>
  <c r="AL20" i="44"/>
  <c r="AJ20" i="59"/>
  <c r="S1762" i="44"/>
  <c r="X2379" i="44"/>
  <c r="R1636" i="44"/>
  <c r="AN139" i="44"/>
  <c r="N947" i="44"/>
  <c r="AF3395" i="44"/>
  <c r="AC3017" i="44"/>
  <c r="Q1382" i="44"/>
  <c r="AN440" i="2"/>
  <c r="U2208" i="44"/>
  <c r="AR294" i="6"/>
  <c r="AN34" i="10"/>
  <c r="AG3511" i="44"/>
  <c r="Q1385" i="44"/>
  <c r="X2382" i="44"/>
  <c r="V44" i="44"/>
  <c r="Y2500" i="44"/>
  <c r="E173" i="9"/>
  <c r="AE3268" i="44"/>
  <c r="AC3013" i="44"/>
  <c r="AN134" i="44"/>
  <c r="Y2498" i="44"/>
  <c r="S1615" i="44"/>
  <c r="AM4402" i="44"/>
  <c r="O1087" i="44"/>
  <c r="AE3267" i="44"/>
  <c r="AA2758" i="44"/>
  <c r="AN141" i="44"/>
  <c r="Y2504" i="44"/>
  <c r="AN730" i="2"/>
  <c r="AC3002" i="44"/>
  <c r="AB3108" i="44"/>
  <c r="AA2981" i="44"/>
  <c r="AB2875" i="44"/>
  <c r="AD3140" i="44"/>
  <c r="AA2751" i="44"/>
  <c r="AO246" i="6"/>
  <c r="AO121" i="9"/>
  <c r="AO215" i="6"/>
  <c r="Q1375" i="44"/>
  <c r="X2370" i="44"/>
  <c r="Y2505" i="44"/>
  <c r="AC3015" i="44"/>
  <c r="AE3270" i="44"/>
  <c r="AN4798" i="2"/>
  <c r="AN676" i="2"/>
  <c r="AF3387" i="44"/>
  <c r="AB2890" i="44"/>
  <c r="AA2759" i="44"/>
  <c r="AC3005" i="44"/>
  <c r="AF3398" i="44"/>
  <c r="Z192" i="6"/>
  <c r="AA2754" i="44"/>
  <c r="Y2503" i="44"/>
  <c r="AN137" i="44"/>
  <c r="AM1708" i="5"/>
  <c r="Y2621" i="2"/>
  <c r="X2727" i="2"/>
  <c r="U2216" i="44"/>
  <c r="AE3266" i="44"/>
  <c r="AN1709" i="5"/>
  <c r="M643" i="44"/>
  <c r="R1632" i="44"/>
  <c r="AC3016" i="44"/>
  <c r="AK4378" i="2"/>
  <c r="AL4272" i="2"/>
  <c r="AC3362" i="2"/>
  <c r="AD3256" i="2"/>
  <c r="M795" i="44"/>
  <c r="AA2755" i="44"/>
  <c r="AF3388" i="44"/>
  <c r="Q1381" i="44"/>
  <c r="AR320" i="6"/>
  <c r="AG3524" i="44"/>
  <c r="O1091" i="44"/>
  <c r="AN136" i="44"/>
  <c r="M803" i="44"/>
  <c r="AC3003" i="44"/>
  <c r="W1190" i="44"/>
  <c r="P1231" i="44"/>
  <c r="V479" i="44"/>
  <c r="U2207" i="44"/>
  <c r="P1228" i="44"/>
  <c r="P1232" i="44"/>
  <c r="AB2877" i="44"/>
  <c r="M762" i="44"/>
  <c r="U2210" i="44"/>
  <c r="W2251" i="44"/>
  <c r="X618" i="44"/>
  <c r="N1044" i="44"/>
  <c r="AM4400" i="44"/>
  <c r="Q245" i="44"/>
  <c r="AG3513" i="44"/>
  <c r="AD3136" i="44"/>
  <c r="M799" i="44"/>
  <c r="Y2727" i="44"/>
  <c r="Z2621" i="44"/>
  <c r="N941" i="44"/>
  <c r="AC3235" i="44"/>
  <c r="AD3129" i="44"/>
  <c r="AM1720" i="5"/>
  <c r="P367" i="44"/>
  <c r="Q243" i="44"/>
  <c r="K144" i="96" l="1"/>
  <c r="K174" i="96"/>
  <c r="K180" i="96" s="1"/>
  <c r="M180" i="96" s="1"/>
  <c r="K163" i="96"/>
  <c r="M163" i="96" s="1"/>
  <c r="G183" i="96"/>
  <c r="G66" i="7"/>
  <c r="H172" i="96"/>
  <c r="H178" i="96" s="1"/>
  <c r="H161" i="96"/>
  <c r="J175" i="96"/>
  <c r="J181" i="96" s="1"/>
  <c r="J164" i="96"/>
  <c r="G166" i="96"/>
  <c r="AG3521" i="44"/>
  <c r="AG3515" i="44"/>
  <c r="AM4461" i="44"/>
  <c r="S1764" i="44"/>
  <c r="R1628" i="44"/>
  <c r="R754" i="44"/>
  <c r="M752" i="44"/>
  <c r="R1635" i="44"/>
  <c r="M626" i="44"/>
  <c r="M756" i="44"/>
  <c r="S1754" i="44"/>
  <c r="AG3519" i="44"/>
  <c r="AG3525" i="44"/>
  <c r="M630" i="44"/>
  <c r="S1756" i="44"/>
  <c r="S1755" i="44"/>
  <c r="AG3518" i="44"/>
  <c r="M632" i="44"/>
  <c r="M758" i="44"/>
  <c r="R1637" i="44"/>
  <c r="AM4453" i="44"/>
  <c r="Q1569" i="2"/>
  <c r="Q1623" i="2" s="1"/>
  <c r="R1626" i="44"/>
  <c r="I135" i="96"/>
  <c r="AO78" i="9"/>
  <c r="G60" i="7"/>
  <c r="I141" i="96"/>
  <c r="AO84" i="9"/>
  <c r="AO248" i="6" s="1"/>
  <c r="AN217" i="6"/>
  <c r="AN124" i="9"/>
  <c r="AG3523" i="44"/>
  <c r="R1625" i="44"/>
  <c r="V2097" i="44"/>
  <c r="AG3516" i="44"/>
  <c r="R1631" i="44"/>
  <c r="M761" i="44"/>
  <c r="R1629" i="44"/>
  <c r="R759" i="44"/>
  <c r="R1627" i="44"/>
  <c r="AN214" i="9"/>
  <c r="AP75" i="9"/>
  <c r="AO239" i="6"/>
  <c r="J133" i="96"/>
  <c r="I58" i="7" s="1"/>
  <c r="AO113" i="9"/>
  <c r="AO208" i="6"/>
  <c r="S1759" i="44"/>
  <c r="V2109" i="44"/>
  <c r="AN203" i="9"/>
  <c r="AP80" i="9"/>
  <c r="J137" i="96"/>
  <c r="I62" i="7" s="1"/>
  <c r="AR89" i="9"/>
  <c r="J67" i="7"/>
  <c r="H56" i="7"/>
  <c r="E35" i="7"/>
  <c r="H55" i="7"/>
  <c r="AP63" i="9"/>
  <c r="H48" i="7"/>
  <c r="H46" i="7"/>
  <c r="AP68" i="9"/>
  <c r="H54" i="7"/>
  <c r="H51" i="7"/>
  <c r="S1753" i="44"/>
  <c r="R1630" i="44"/>
  <c r="AM4459" i="44"/>
  <c r="J129" i="96"/>
  <c r="AO201" i="6"/>
  <c r="AO105" i="9"/>
  <c r="AO232" i="6"/>
  <c r="AG3512" i="44"/>
  <c r="AN4710" i="2"/>
  <c r="AN4746" i="2" s="1"/>
  <c r="M764" i="44"/>
  <c r="AB3092" i="2"/>
  <c r="J121" i="96"/>
  <c r="AM4463" i="44"/>
  <c r="S1765" i="44"/>
  <c r="AO195" i="6"/>
  <c r="M629" i="44"/>
  <c r="AO98" i="9"/>
  <c r="M755" i="44"/>
  <c r="AO226" i="6"/>
  <c r="AP62" i="9"/>
  <c r="J123" i="96"/>
  <c r="AO99" i="9"/>
  <c r="AO227" i="6"/>
  <c r="AO196" i="6"/>
  <c r="AN196" i="9"/>
  <c r="V2106" i="44"/>
  <c r="V2104" i="44"/>
  <c r="U1962" i="44"/>
  <c r="X2332" i="2"/>
  <c r="Y2242" i="2" s="1"/>
  <c r="AN4715" i="2"/>
  <c r="AN4751" i="2" s="1"/>
  <c r="V2098" i="44"/>
  <c r="AK4244" i="44"/>
  <c r="AL4362" i="44"/>
  <c r="R1634" i="44"/>
  <c r="AK4248" i="44"/>
  <c r="AN197" i="9"/>
  <c r="M763" i="44"/>
  <c r="V2068" i="44"/>
  <c r="M765" i="44"/>
  <c r="AE3480" i="2"/>
  <c r="AM4457" i="44"/>
  <c r="AN4712" i="2"/>
  <c r="AN4748" i="2" s="1"/>
  <c r="AN4721" i="2"/>
  <c r="AN4757" i="2" s="1"/>
  <c r="AL4374" i="44"/>
  <c r="AN4720" i="2"/>
  <c r="AN4756" i="2" s="1"/>
  <c r="AN4713" i="2"/>
  <c r="AN4749" i="2" s="1"/>
  <c r="AL4373" i="44"/>
  <c r="V2110" i="44"/>
  <c r="AE3437" i="2"/>
  <c r="AE3473" i="2" s="1"/>
  <c r="AN4716" i="2"/>
  <c r="AE3483" i="2"/>
  <c r="AB3101" i="2"/>
  <c r="AL4372" i="44"/>
  <c r="V2101" i="44"/>
  <c r="AM4460" i="44"/>
  <c r="AN4879" i="2"/>
  <c r="AN4878" i="2"/>
  <c r="AK4240" i="2"/>
  <c r="AN4877" i="2"/>
  <c r="AE3399" i="2"/>
  <c r="AN4711" i="2"/>
  <c r="AN4747" i="2" s="1"/>
  <c r="AN4873" i="2"/>
  <c r="AK4238" i="2"/>
  <c r="W2421" i="2"/>
  <c r="W2383" i="2"/>
  <c r="U1914" i="44"/>
  <c r="AK4243" i="44"/>
  <c r="AN218" i="9"/>
  <c r="AK4241" i="44"/>
  <c r="AM4501" i="44"/>
  <c r="O1241" i="2"/>
  <c r="AA2969" i="2"/>
  <c r="AP227" i="9"/>
  <c r="AL4363" i="44"/>
  <c r="AN4875" i="2"/>
  <c r="AB3072" i="2"/>
  <c r="AN4880" i="2"/>
  <c r="AL4370" i="44"/>
  <c r="AN4884" i="2"/>
  <c r="AA2975" i="2"/>
  <c r="N1188" i="2"/>
  <c r="AM20" i="2"/>
  <c r="Z2847" i="2"/>
  <c r="AN4718" i="2"/>
  <c r="AN4754" i="2" s="1"/>
  <c r="Z2850" i="2"/>
  <c r="AL4370" i="2"/>
  <c r="AN4708" i="2"/>
  <c r="AN4744" i="2" s="1"/>
  <c r="AN211" i="9"/>
  <c r="W2344" i="2"/>
  <c r="X2254" i="2" s="1"/>
  <c r="AN4871" i="2"/>
  <c r="AN4709" i="2"/>
  <c r="AN4745" i="2" s="1"/>
  <c r="AL4365" i="2"/>
  <c r="AA2966" i="2"/>
  <c r="AA2971" i="2"/>
  <c r="W2297" i="2"/>
  <c r="AN4868" i="2"/>
  <c r="Q1531" i="2"/>
  <c r="AA2970" i="2"/>
  <c r="X2590" i="2"/>
  <c r="T1966" i="2"/>
  <c r="AN4883" i="2"/>
  <c r="Y2718" i="2"/>
  <c r="W2303" i="2"/>
  <c r="Z2841" i="2"/>
  <c r="AA2973" i="2"/>
  <c r="Z2843" i="2"/>
  <c r="AO213" i="6"/>
  <c r="AO244" i="6"/>
  <c r="AP81" i="9"/>
  <c r="J138" i="96"/>
  <c r="I63" i="7" s="1"/>
  <c r="AO119" i="9"/>
  <c r="AO120" i="9"/>
  <c r="AO214" i="6"/>
  <c r="AO245" i="6"/>
  <c r="AN4722" i="2"/>
  <c r="AN4758" i="2" s="1"/>
  <c r="AQ222" i="6"/>
  <c r="AN219" i="9"/>
  <c r="AN208" i="9"/>
  <c r="AN122" i="9"/>
  <c r="AN217" i="9"/>
  <c r="AQ253" i="6"/>
  <c r="AN4885" i="2"/>
  <c r="AN4717" i="2"/>
  <c r="AN4753" i="2" s="1"/>
  <c r="AN4714" i="2"/>
  <c r="AN4750" i="2" s="1"/>
  <c r="AN4832" i="2"/>
  <c r="AN4881" i="2"/>
  <c r="AN4882" i="2"/>
  <c r="AN4876" i="2"/>
  <c r="AQ129" i="9"/>
  <c r="AL4363" i="2"/>
  <c r="W2300" i="2"/>
  <c r="AF3605" i="2"/>
  <c r="M802" i="2"/>
  <c r="M803" i="2"/>
  <c r="M799" i="2"/>
  <c r="M797" i="2"/>
  <c r="X2548" i="2"/>
  <c r="X2584" i="2" s="1"/>
  <c r="AG3638" i="2"/>
  <c r="X2375" i="2"/>
  <c r="AL4147" i="2"/>
  <c r="AD3139" i="2"/>
  <c r="AD3141" i="2"/>
  <c r="AE3262" i="2"/>
  <c r="L855" i="2"/>
  <c r="L909" i="2" s="1"/>
  <c r="AB2884" i="2"/>
  <c r="W398" i="2"/>
  <c r="R1723" i="2"/>
  <c r="Z2636" i="2"/>
  <c r="AM4279" i="2"/>
  <c r="AH3821" i="2"/>
  <c r="S1868" i="2"/>
  <c r="S1862" i="2"/>
  <c r="V2100" i="2"/>
  <c r="X516" i="2"/>
  <c r="W391" i="2"/>
  <c r="R1715" i="2"/>
  <c r="R1676" i="2"/>
  <c r="AM4284" i="2"/>
  <c r="S1870" i="2"/>
  <c r="P1439" i="2"/>
  <c r="W2341" i="2"/>
  <c r="X2251" i="2" s="1"/>
  <c r="AN4537" i="2"/>
  <c r="AJ4081" i="2"/>
  <c r="L643" i="2"/>
  <c r="AA2754" i="2"/>
  <c r="AE3258" i="2"/>
  <c r="AG3519" i="2"/>
  <c r="AE3271" i="2"/>
  <c r="Y2509" i="2"/>
  <c r="AN4541" i="2"/>
  <c r="R1727" i="2"/>
  <c r="X2369" i="2"/>
  <c r="AB3107" i="2"/>
  <c r="W2335" i="2"/>
  <c r="X2245" i="2" s="1"/>
  <c r="P1432" i="2"/>
  <c r="M997" i="2"/>
  <c r="AJ3894" i="2"/>
  <c r="AA2752" i="2"/>
  <c r="AF3385" i="2"/>
  <c r="Q1572" i="2"/>
  <c r="AL4149" i="2"/>
  <c r="AF3387" i="2"/>
  <c r="O1292" i="2"/>
  <c r="Q1580" i="2"/>
  <c r="T2018" i="2"/>
  <c r="W2342" i="2"/>
  <c r="X2252" i="2" s="1"/>
  <c r="AN47" i="2"/>
  <c r="AN4874" i="2"/>
  <c r="M996" i="2"/>
  <c r="P1426" i="2"/>
  <c r="AF3398" i="2"/>
  <c r="X2377" i="2"/>
  <c r="AD3140" i="2"/>
  <c r="AA2759" i="2"/>
  <c r="AN4536" i="2"/>
  <c r="M998" i="2"/>
  <c r="AF3442" i="2"/>
  <c r="AJ4083" i="2"/>
  <c r="AA2810" i="2"/>
  <c r="AJ4086" i="2"/>
  <c r="W2337" i="2"/>
  <c r="X2247" i="2" s="1"/>
  <c r="AF3395" i="2"/>
  <c r="AG3574" i="2"/>
  <c r="AG3646" i="2"/>
  <c r="AB2887" i="2"/>
  <c r="AE3263" i="2"/>
  <c r="AN4540" i="2"/>
  <c r="L705" i="2"/>
  <c r="L849" i="2"/>
  <c r="L903" i="2" s="1"/>
  <c r="X527" i="2"/>
  <c r="AH3830" i="2"/>
  <c r="O1289" i="2"/>
  <c r="W402" i="2"/>
  <c r="L650" i="2"/>
  <c r="AL4159" i="2"/>
  <c r="R1726" i="2"/>
  <c r="AN4527" i="2"/>
  <c r="Z2633" i="2"/>
  <c r="L652" i="2"/>
  <c r="AM4278" i="2"/>
  <c r="AA2761" i="2"/>
  <c r="AJ4077" i="2"/>
  <c r="AN4532" i="2"/>
  <c r="L850" i="2"/>
  <c r="L904" i="2" s="1"/>
  <c r="AB2877" i="2"/>
  <c r="AE3261" i="2"/>
  <c r="O1345" i="2"/>
  <c r="X525" i="2"/>
  <c r="Z2627" i="2"/>
  <c r="AH3825" i="2"/>
  <c r="P1429" i="2"/>
  <c r="AD3198" i="2"/>
  <c r="V2104" i="2"/>
  <c r="AL4157" i="2"/>
  <c r="AH3828" i="2"/>
  <c r="M994" i="2"/>
  <c r="W397" i="2"/>
  <c r="Y2498" i="2"/>
  <c r="Q1582" i="2"/>
  <c r="P1435" i="2"/>
  <c r="AE3269" i="2"/>
  <c r="M993" i="2"/>
  <c r="AL4156" i="2"/>
  <c r="AM4462" i="2"/>
  <c r="Z2632" i="2"/>
  <c r="AN4755" i="2"/>
  <c r="AE3580" i="2"/>
  <c r="K48" i="2"/>
  <c r="L645" i="2"/>
  <c r="Q1581" i="2"/>
  <c r="X2379" i="2"/>
  <c r="AF3384" i="2"/>
  <c r="N1191" i="2"/>
  <c r="AG3522" i="2"/>
  <c r="Y2507" i="2"/>
  <c r="AJ4085" i="2"/>
  <c r="U2164" i="2"/>
  <c r="P1425" i="2"/>
  <c r="V2105" i="2"/>
  <c r="P1438" i="2"/>
  <c r="AA2762" i="2"/>
  <c r="AM4454" i="2"/>
  <c r="M1004" i="2"/>
  <c r="Y2499" i="2"/>
  <c r="AJ4084" i="2"/>
  <c r="AH3822" i="2"/>
  <c r="S1864" i="2"/>
  <c r="M990" i="2"/>
  <c r="X2373" i="2"/>
  <c r="AM4287" i="2"/>
  <c r="AE3264" i="2"/>
  <c r="AL4160" i="2"/>
  <c r="AL4154" i="2"/>
  <c r="AG3644" i="2"/>
  <c r="AN4529" i="2"/>
  <c r="AG3651" i="2"/>
  <c r="S1871" i="2"/>
  <c r="AK4022" i="2"/>
  <c r="R1721" i="2"/>
  <c r="W2307" i="2"/>
  <c r="W389" i="2"/>
  <c r="AB2888" i="2"/>
  <c r="AF3607" i="2"/>
  <c r="AG3640" i="2"/>
  <c r="AM4460" i="2"/>
  <c r="AM4456" i="2"/>
  <c r="N1193" i="2"/>
  <c r="AB2889" i="2"/>
  <c r="U2153" i="2"/>
  <c r="S1865" i="2"/>
  <c r="AL4151" i="2"/>
  <c r="W399" i="2"/>
  <c r="AD3136" i="2"/>
  <c r="AD3135" i="2"/>
  <c r="AB2890" i="2"/>
  <c r="AB3102" i="2"/>
  <c r="L653" i="2"/>
  <c r="P1436" i="2"/>
  <c r="N1140" i="2"/>
  <c r="Y2504" i="2"/>
  <c r="Q1577" i="2"/>
  <c r="X518" i="2"/>
  <c r="AF3443" i="2"/>
  <c r="X526" i="2"/>
  <c r="AA2749" i="2"/>
  <c r="W400" i="2"/>
  <c r="AG3523" i="2"/>
  <c r="AB2878" i="2"/>
  <c r="O1342" i="2"/>
  <c r="AM4281" i="2"/>
  <c r="U2162" i="2"/>
  <c r="P1431" i="2"/>
  <c r="AM4461" i="2"/>
  <c r="AM4282" i="2"/>
  <c r="L848" i="2"/>
  <c r="L902" i="2" s="1"/>
  <c r="AD3132" i="2"/>
  <c r="AA2750" i="2"/>
  <c r="W390" i="2"/>
  <c r="L648" i="2"/>
  <c r="Y2497" i="2"/>
  <c r="Z2634" i="2"/>
  <c r="O1337" i="2"/>
  <c r="W401" i="2"/>
  <c r="AI3946" i="2"/>
  <c r="AE3259" i="2"/>
  <c r="AH3829" i="2"/>
  <c r="S1867" i="2"/>
  <c r="M1001" i="2"/>
  <c r="U2152" i="2"/>
  <c r="AD3137" i="2"/>
  <c r="AG3645" i="2"/>
  <c r="M992" i="2"/>
  <c r="W43" i="2"/>
  <c r="AM17" i="2"/>
  <c r="AJ4074" i="2"/>
  <c r="Y2506" i="2"/>
  <c r="L859" i="2"/>
  <c r="L913" i="2" s="1"/>
  <c r="AF3450" i="2"/>
  <c r="W396" i="2"/>
  <c r="Z2635" i="2"/>
  <c r="Q1573" i="2"/>
  <c r="AA2758" i="2"/>
  <c r="AI3951" i="2"/>
  <c r="AG3642" i="2"/>
  <c r="P1427" i="2"/>
  <c r="AD3134" i="2"/>
  <c r="AN4528" i="2"/>
  <c r="AH3823" i="2"/>
  <c r="AG3511" i="2"/>
  <c r="L703" i="2"/>
  <c r="L757" i="2" s="1"/>
  <c r="AL4153" i="2"/>
  <c r="L846" i="2"/>
  <c r="L900" i="2" s="1"/>
  <c r="AH3827" i="2"/>
  <c r="AE3257" i="2"/>
  <c r="S1873" i="2"/>
  <c r="AD3142" i="2"/>
  <c r="W2340" i="2"/>
  <c r="X2250" i="2" s="1"/>
  <c r="AC3059" i="2"/>
  <c r="AI3952" i="2"/>
  <c r="T2007" i="2"/>
  <c r="AL4469" i="2"/>
  <c r="AN36" i="2"/>
  <c r="M951" i="2"/>
  <c r="Y2508" i="2"/>
  <c r="X2374" i="2"/>
  <c r="AF3446" i="2"/>
  <c r="L647" i="2"/>
  <c r="X2376" i="2"/>
  <c r="X521" i="2"/>
  <c r="P1433" i="2"/>
  <c r="M1003" i="2"/>
  <c r="L858" i="2"/>
  <c r="L912" i="2" s="1"/>
  <c r="Y2505" i="2"/>
  <c r="O1280" i="2"/>
  <c r="AG3518" i="2"/>
  <c r="T2016" i="2"/>
  <c r="Z2626" i="2"/>
  <c r="Q1570" i="2"/>
  <c r="AM4468" i="2"/>
  <c r="O1294" i="2"/>
  <c r="AM4459" i="2"/>
  <c r="T2009" i="2"/>
  <c r="Z2630" i="2"/>
  <c r="N1147" i="2"/>
  <c r="AC3013" i="2"/>
  <c r="R1716" i="2"/>
  <c r="Q1575" i="2"/>
  <c r="N1136" i="2"/>
  <c r="AB3098" i="2"/>
  <c r="W2331" i="2"/>
  <c r="X2241" i="2" s="1"/>
  <c r="T2017" i="2"/>
  <c r="AE3270" i="2"/>
  <c r="AM4277" i="2"/>
  <c r="AE3266" i="2"/>
  <c r="AG3647" i="2"/>
  <c r="X519" i="2"/>
  <c r="AL4146" i="2"/>
  <c r="Z2625" i="2"/>
  <c r="AJ3893" i="2"/>
  <c r="AJ4078" i="2"/>
  <c r="Q1584" i="2"/>
  <c r="O1344" i="2"/>
  <c r="AI3953" i="2"/>
  <c r="L845" i="2"/>
  <c r="L899" i="2" s="1"/>
  <c r="X520" i="2"/>
  <c r="P1437" i="2"/>
  <c r="X528" i="2"/>
  <c r="X2380" i="2"/>
  <c r="Y2503" i="2"/>
  <c r="X517" i="2"/>
  <c r="R1722" i="2"/>
  <c r="N1196" i="2"/>
  <c r="N1135" i="2"/>
  <c r="N1096" i="2"/>
  <c r="W395" i="2"/>
  <c r="AL4206" i="2"/>
  <c r="R1720" i="2"/>
  <c r="AN4872" i="2"/>
  <c r="AN49" i="2"/>
  <c r="Z2764" i="2"/>
  <c r="W393" i="2"/>
  <c r="AG3524" i="2"/>
  <c r="AG3641" i="2"/>
  <c r="AG3643" i="2"/>
  <c r="AG3639" i="2"/>
  <c r="W392" i="2"/>
  <c r="AO254" i="6"/>
  <c r="AO223" i="6"/>
  <c r="AO130" i="9"/>
  <c r="AF3394" i="2"/>
  <c r="AG3512" i="2"/>
  <c r="AH3824" i="2"/>
  <c r="AG3650" i="2"/>
  <c r="AM4466" i="2"/>
  <c r="X2378" i="2"/>
  <c r="AD3131" i="2"/>
  <c r="AC3007" i="2"/>
  <c r="V2096" i="2"/>
  <c r="W394" i="2"/>
  <c r="AJ3905" i="2"/>
  <c r="W403" i="2"/>
  <c r="O1340" i="2"/>
  <c r="AE3260" i="2"/>
  <c r="T2014" i="2"/>
  <c r="M1000" i="2"/>
  <c r="AE3268" i="2"/>
  <c r="AH3831" i="2"/>
  <c r="AJ4079" i="2"/>
  <c r="M1002" i="2"/>
  <c r="AN4538" i="2"/>
  <c r="AG3521" i="2"/>
  <c r="Q1583" i="2"/>
  <c r="R1719" i="2"/>
  <c r="AM4464" i="2"/>
  <c r="V37" i="2"/>
  <c r="R1717" i="2"/>
  <c r="AD3143" i="2"/>
  <c r="AL4155" i="2"/>
  <c r="X2372" i="2"/>
  <c r="O1341" i="2"/>
  <c r="U2155" i="2"/>
  <c r="AI3949" i="2"/>
  <c r="AJ4080" i="2"/>
  <c r="N1138" i="2"/>
  <c r="N1146" i="2"/>
  <c r="Q1578" i="2"/>
  <c r="AJ4082" i="2"/>
  <c r="AG3525" i="2"/>
  <c r="AN4534" i="2"/>
  <c r="L854" i="2"/>
  <c r="L908" i="2" s="1"/>
  <c r="T2012" i="2"/>
  <c r="O1338" i="2"/>
  <c r="S1861" i="2"/>
  <c r="AG3514" i="2"/>
  <c r="AE3267" i="2"/>
  <c r="R1718" i="2"/>
  <c r="AL4158" i="2"/>
  <c r="AJ4075" i="2"/>
  <c r="AB2886" i="2"/>
  <c r="N1195" i="2"/>
  <c r="AI3956" i="2"/>
  <c r="T2015" i="2"/>
  <c r="AA2945" i="2"/>
  <c r="M991" i="2"/>
  <c r="AM4283" i="2"/>
  <c r="Z2623" i="2"/>
  <c r="Y2501" i="2"/>
  <c r="X2371" i="2"/>
  <c r="AB2882" i="2"/>
  <c r="AM4458" i="2"/>
  <c r="R1729" i="2"/>
  <c r="AC3010" i="2"/>
  <c r="X2368" i="2"/>
  <c r="AC3068" i="2"/>
  <c r="T2005" i="2"/>
  <c r="AA2755" i="2"/>
  <c r="AM4465" i="2"/>
  <c r="Q1574" i="2"/>
  <c r="AM4463" i="2"/>
  <c r="N1145" i="2"/>
  <c r="AG3516" i="2"/>
  <c r="AI3950" i="2"/>
  <c r="T2013" i="2"/>
  <c r="R1724" i="2"/>
  <c r="L709" i="2"/>
  <c r="AL4375" i="2"/>
  <c r="O1336" i="2"/>
  <c r="L657" i="2"/>
  <c r="U2161" i="2"/>
  <c r="S1866" i="2"/>
  <c r="S1874" i="2"/>
  <c r="Z2622" i="2"/>
  <c r="V2109" i="2"/>
  <c r="V2106" i="2"/>
  <c r="AH3832" i="2"/>
  <c r="X530" i="2"/>
  <c r="AJ3901" i="2"/>
  <c r="X522" i="2"/>
  <c r="AD3133" i="2"/>
  <c r="L644" i="2"/>
  <c r="P1430" i="2"/>
  <c r="Z2631" i="2"/>
  <c r="N1197" i="2"/>
  <c r="O1339" i="2"/>
  <c r="N1144" i="2"/>
  <c r="AH3820" i="2"/>
  <c r="AC3006" i="2"/>
  <c r="AC3015" i="2"/>
  <c r="S1872" i="2"/>
  <c r="Z2624" i="2"/>
  <c r="AC3003" i="2"/>
  <c r="Y2502" i="2"/>
  <c r="AG3649" i="2"/>
  <c r="O1347" i="2"/>
  <c r="AM4457" i="2"/>
  <c r="M995" i="2"/>
  <c r="O1335" i="2"/>
  <c r="AM4276" i="2"/>
  <c r="AI3954" i="2"/>
  <c r="U2157" i="2"/>
  <c r="L651" i="2"/>
  <c r="W2345" i="2"/>
  <c r="X2255" i="2" s="1"/>
  <c r="P1434" i="2"/>
  <c r="AJ4073" i="2"/>
  <c r="AI3957" i="2"/>
  <c r="L646" i="2"/>
  <c r="AA2763" i="2"/>
  <c r="Y2495" i="2"/>
  <c r="AD3138" i="2"/>
  <c r="S1869" i="2"/>
  <c r="AE3481" i="2"/>
  <c r="W2334" i="2"/>
  <c r="X2244" i="2" s="1"/>
  <c r="AM4467" i="2"/>
  <c r="T2019" i="2"/>
  <c r="P1428" i="2"/>
  <c r="L847" i="2"/>
  <c r="L901" i="2" s="1"/>
  <c r="Q1576" i="2"/>
  <c r="AD3130" i="2"/>
  <c r="AF3386" i="2"/>
  <c r="Y2496" i="2"/>
  <c r="AN4531" i="2"/>
  <c r="X524" i="2"/>
  <c r="N1202" i="2"/>
  <c r="AB3099" i="2"/>
  <c r="L708" i="2"/>
  <c r="U2156" i="2"/>
  <c r="AE3265" i="2"/>
  <c r="AF3397" i="2"/>
  <c r="S1863" i="2"/>
  <c r="AG3513" i="2"/>
  <c r="AM4455" i="2"/>
  <c r="AH3826" i="2"/>
  <c r="R1728" i="2"/>
  <c r="X2370" i="2"/>
  <c r="Q1571" i="2"/>
  <c r="AI3958" i="2"/>
  <c r="AH3819" i="2"/>
  <c r="N1203" i="2"/>
  <c r="AN4530" i="2"/>
  <c r="AC3004" i="2"/>
  <c r="X2382" i="2"/>
  <c r="W2338" i="2"/>
  <c r="X2248" i="2" s="1"/>
  <c r="S1860" i="2"/>
  <c r="AC3016" i="2"/>
  <c r="Q1579" i="2"/>
  <c r="AG3648" i="2"/>
  <c r="L852" i="2"/>
  <c r="L906" i="2" s="1"/>
  <c r="AN4539" i="2"/>
  <c r="AM4340" i="2"/>
  <c r="AN4535" i="2"/>
  <c r="AN4533" i="2"/>
  <c r="X529" i="2"/>
  <c r="M999" i="2"/>
  <c r="T2060" i="2"/>
  <c r="T2008" i="2"/>
  <c r="AM4274" i="2"/>
  <c r="X523" i="2"/>
  <c r="U2151" i="2"/>
  <c r="U2111" i="2"/>
  <c r="L656" i="2"/>
  <c r="Z2629" i="2"/>
  <c r="X2435" i="2"/>
  <c r="R1725" i="2"/>
  <c r="T2011" i="2"/>
  <c r="T2010" i="2"/>
  <c r="AP90" i="9"/>
  <c r="U1963" i="44"/>
  <c r="U1954" i="44"/>
  <c r="AL4366" i="44"/>
  <c r="AK4247" i="44"/>
  <c r="U1950" i="44"/>
  <c r="X2510" i="2"/>
  <c r="AL4364" i="44"/>
  <c r="AO198" i="6"/>
  <c r="AP72" i="9"/>
  <c r="AO101" i="9"/>
  <c r="J130" i="96"/>
  <c r="J131" i="96"/>
  <c r="J134" i="96"/>
  <c r="I59" i="7" s="1"/>
  <c r="J124" i="96"/>
  <c r="I49" i="7" s="1"/>
  <c r="J127" i="96"/>
  <c r="I52" i="7" s="1"/>
  <c r="J126" i="96"/>
  <c r="I51" i="7" s="1"/>
  <c r="K139" i="96"/>
  <c r="AP73" i="9"/>
  <c r="AO205" i="6"/>
  <c r="AO109" i="9"/>
  <c r="AO236" i="6"/>
  <c r="AP65" i="9"/>
  <c r="AO229" i="6"/>
  <c r="AO237" i="6"/>
  <c r="AO110" i="9"/>
  <c r="AO206" i="6"/>
  <c r="AN111" i="9"/>
  <c r="AN207" i="9"/>
  <c r="AN199" i="9"/>
  <c r="AN198" i="9"/>
  <c r="AN212" i="9"/>
  <c r="AN117" i="9"/>
  <c r="M59" i="107"/>
  <c r="M69" i="107" s="1"/>
  <c r="M74" i="107" s="1"/>
  <c r="AP64" i="9"/>
  <c r="T1817" i="44"/>
  <c r="T1769" i="44"/>
  <c r="AL4365" i="44"/>
  <c r="AM4464" i="44"/>
  <c r="AK4237" i="44"/>
  <c r="AL4375" i="44"/>
  <c r="AN4526" i="44"/>
  <c r="AO114" i="9"/>
  <c r="AI3983" i="44"/>
  <c r="AG3648" i="44"/>
  <c r="AJ4018" i="44"/>
  <c r="AI3891" i="44"/>
  <c r="AI3995" i="44"/>
  <c r="AI3990" i="44"/>
  <c r="AJ4082" i="44"/>
  <c r="G224" i="9"/>
  <c r="T1818" i="44"/>
  <c r="AF3727" i="2"/>
  <c r="AI3986" i="44"/>
  <c r="AH3856" i="44"/>
  <c r="AI3994" i="44"/>
  <c r="AH3861" i="44"/>
  <c r="AI3985" i="44"/>
  <c r="AH3868" i="44"/>
  <c r="AN4534" i="44"/>
  <c r="AO228" i="6"/>
  <c r="AI3989" i="44"/>
  <c r="AG3641" i="44"/>
  <c r="AG3642" i="44"/>
  <c r="AJ4080" i="44"/>
  <c r="AG3644" i="44"/>
  <c r="AQ323" i="6"/>
  <c r="G237" i="9"/>
  <c r="AN4743" i="44"/>
  <c r="U1961" i="44"/>
  <c r="T1805" i="44"/>
  <c r="AJ4073" i="44"/>
  <c r="AJ4083" i="44"/>
  <c r="AG3649" i="44"/>
  <c r="AI4108" i="2"/>
  <c r="AJ4078" i="44"/>
  <c r="AH3857" i="44"/>
  <c r="AI3992" i="44"/>
  <c r="AG3639" i="44"/>
  <c r="AI3984" i="44"/>
  <c r="AH3764" i="44"/>
  <c r="AK4235" i="44"/>
  <c r="T1813" i="44"/>
  <c r="T1816" i="44"/>
  <c r="AM4462" i="44"/>
  <c r="AI3982" i="44"/>
  <c r="AI3993" i="44"/>
  <c r="AG3647" i="44"/>
  <c r="AG3637" i="44"/>
  <c r="AH3859" i="44"/>
  <c r="AG3645" i="44"/>
  <c r="AH3858" i="44"/>
  <c r="T1810" i="44"/>
  <c r="AG3650" i="44"/>
  <c r="AJ4079" i="44"/>
  <c r="AJ4075" i="44"/>
  <c r="AH3866" i="44"/>
  <c r="AH3855" i="44"/>
  <c r="AH3860" i="44"/>
  <c r="AH3865" i="44"/>
  <c r="AJ4085" i="44"/>
  <c r="AG3638" i="44"/>
  <c r="AJ4081" i="44"/>
  <c r="AJ4074" i="44"/>
  <c r="F268" i="9"/>
  <c r="AM4466" i="44"/>
  <c r="AN4535" i="44"/>
  <c r="AM4455" i="44"/>
  <c r="AI3987" i="44"/>
  <c r="AH3863" i="44"/>
  <c r="AJ4084" i="44"/>
  <c r="AH3862" i="44"/>
  <c r="AG3640" i="44"/>
  <c r="AL4369" i="44"/>
  <c r="AO102" i="9"/>
  <c r="AH3867" i="44"/>
  <c r="AG3643" i="44"/>
  <c r="AJ4076" i="44"/>
  <c r="AJ4122" i="44"/>
  <c r="AI3991" i="44"/>
  <c r="AG3854" i="2"/>
  <c r="AG3646" i="44"/>
  <c r="AH3864" i="44"/>
  <c r="AJ4077" i="44"/>
  <c r="AG3651" i="44"/>
  <c r="AI3988" i="44"/>
  <c r="AH3981" i="2"/>
  <c r="AO100" i="9"/>
  <c r="AO197" i="6"/>
  <c r="AP76" i="9"/>
  <c r="AN103" i="9"/>
  <c r="AN200" i="9"/>
  <c r="AO199" i="6"/>
  <c r="AO209" i="6"/>
  <c r="AO240" i="6"/>
  <c r="AO230" i="6"/>
  <c r="AP66" i="9"/>
  <c r="AL4368" i="44"/>
  <c r="AN4531" i="44"/>
  <c r="AN1712" i="5"/>
  <c r="Z2802" i="2"/>
  <c r="AA2965" i="2"/>
  <c r="F150" i="9"/>
  <c r="T1809" i="44"/>
  <c r="T1808" i="44"/>
  <c r="AN4536" i="44"/>
  <c r="T1812" i="44"/>
  <c r="F237" i="9"/>
  <c r="F35" i="7" s="1"/>
  <c r="G150" i="9"/>
  <c r="T2074" i="44"/>
  <c r="G274" i="9"/>
  <c r="AN4530" i="44"/>
  <c r="AN4533" i="44"/>
  <c r="AN4756" i="44"/>
  <c r="AL4371" i="44"/>
  <c r="AE3600" i="2"/>
  <c r="AN4747" i="44"/>
  <c r="F213" i="9"/>
  <c r="AK4245" i="44"/>
  <c r="AK4238" i="44"/>
  <c r="AN4745" i="44"/>
  <c r="S1770" i="44"/>
  <c r="AN4750" i="44"/>
  <c r="AK4246" i="44"/>
  <c r="AL4367" i="44"/>
  <c r="G276" i="9"/>
  <c r="S1929" i="44"/>
  <c r="S1776" i="44"/>
  <c r="G213" i="9"/>
  <c r="F225" i="9"/>
  <c r="AL4489" i="2"/>
  <c r="S1624" i="44"/>
  <c r="AN4628" i="44"/>
  <c r="S1775" i="44"/>
  <c r="G270" i="9"/>
  <c r="F270" i="9"/>
  <c r="F276" i="9"/>
  <c r="AK4236" i="44"/>
  <c r="AN4754" i="44"/>
  <c r="O1333" i="2"/>
  <c r="Q1489" i="44"/>
  <c r="AE3347" i="44"/>
  <c r="Z2714" i="44"/>
  <c r="AM25" i="59"/>
  <c r="AB2974" i="44"/>
  <c r="AK36" i="10"/>
  <c r="Y527" i="44"/>
  <c r="AC3097" i="44"/>
  <c r="W2338" i="44"/>
  <c r="P1342" i="44"/>
  <c r="AA2852" i="44"/>
  <c r="M753" i="44"/>
  <c r="M627" i="44"/>
  <c r="Z2637" i="44"/>
  <c r="Z2711" i="44"/>
  <c r="AD3226" i="44"/>
  <c r="AM4454" i="44"/>
  <c r="P1336" i="44"/>
  <c r="W389" i="44"/>
  <c r="AC3093" i="44"/>
  <c r="AG3614" i="44"/>
  <c r="AD3272" i="2"/>
  <c r="AD3310" i="2"/>
  <c r="S1524" i="44"/>
  <c r="Y2593" i="44"/>
  <c r="AN4870" i="2"/>
  <c r="AN4814" i="2"/>
  <c r="AC3105" i="44"/>
  <c r="Q1483" i="44"/>
  <c r="AA2841" i="44"/>
  <c r="AG3601" i="44"/>
  <c r="N1055" i="44"/>
  <c r="U1952" i="44"/>
  <c r="AA2840" i="44"/>
  <c r="Y519" i="44"/>
  <c r="F267" i="9"/>
  <c r="G267" i="9"/>
  <c r="G206" i="9"/>
  <c r="F206" i="9"/>
  <c r="X2461" i="44"/>
  <c r="Y520" i="44"/>
  <c r="T1814" i="44"/>
  <c r="O1188" i="44"/>
  <c r="O1096" i="44"/>
  <c r="AB2976" i="44"/>
  <c r="F277" i="9"/>
  <c r="S1821" i="2"/>
  <c r="S1859" i="2"/>
  <c r="AA2764" i="44"/>
  <c r="AA2838" i="44"/>
  <c r="V34" i="44"/>
  <c r="L75" i="107"/>
  <c r="AC3098" i="44"/>
  <c r="Z2726" i="44"/>
  <c r="Q1226" i="44"/>
  <c r="AA2853" i="44"/>
  <c r="O945" i="44"/>
  <c r="AA2843" i="44"/>
  <c r="X2459" i="44"/>
  <c r="Q286" i="44"/>
  <c r="V2059" i="44"/>
  <c r="Z2723" i="44"/>
  <c r="O1191" i="44"/>
  <c r="M754" i="44"/>
  <c r="M628" i="44"/>
  <c r="AE3351" i="44"/>
  <c r="AD3220" i="44"/>
  <c r="AG3612" i="44"/>
  <c r="O1192" i="44"/>
  <c r="L642" i="2"/>
  <c r="K766" i="2"/>
  <c r="N1057" i="44"/>
  <c r="AN4751" i="44"/>
  <c r="U1959" i="44"/>
  <c r="AD3229" i="44"/>
  <c r="X1227" i="44"/>
  <c r="AN1718" i="5"/>
  <c r="O1197" i="44"/>
  <c r="AE3361" i="44"/>
  <c r="T1820" i="44"/>
  <c r="M909" i="44"/>
  <c r="Y2592" i="44"/>
  <c r="U1958" i="44"/>
  <c r="M902" i="44"/>
  <c r="P1348" i="44"/>
  <c r="AB2973" i="44"/>
  <c r="W393" i="44"/>
  <c r="Z2716" i="44"/>
  <c r="O1201" i="44"/>
  <c r="Y525" i="44"/>
  <c r="W396" i="44"/>
  <c r="Q290" i="44"/>
  <c r="AN143" i="44"/>
  <c r="Z2720" i="44"/>
  <c r="AF3600" i="44"/>
  <c r="AF3526" i="44"/>
  <c r="AN1719" i="5"/>
  <c r="P1339" i="44"/>
  <c r="M911" i="44"/>
  <c r="AG3611" i="44"/>
  <c r="AE3356" i="44"/>
  <c r="AM1719" i="5"/>
  <c r="AE3360" i="44"/>
  <c r="AC3103" i="44"/>
  <c r="Y2590" i="44"/>
  <c r="Q1493" i="44"/>
  <c r="Q1490" i="44"/>
  <c r="S1780" i="44"/>
  <c r="G204" i="9"/>
  <c r="F204" i="9"/>
  <c r="AN36" i="44"/>
  <c r="T2058" i="2"/>
  <c r="Q293" i="44"/>
  <c r="G277" i="9"/>
  <c r="AG3604" i="44"/>
  <c r="X2105" i="44"/>
  <c r="Y2591" i="44"/>
  <c r="Q1487" i="44"/>
  <c r="Z2722" i="44"/>
  <c r="AA2850" i="44"/>
  <c r="AN4527" i="44"/>
  <c r="P1090" i="44"/>
  <c r="M806" i="44"/>
  <c r="M898" i="44"/>
  <c r="AN4630" i="44"/>
  <c r="AA2847" i="44"/>
  <c r="Q287" i="44"/>
  <c r="AF3486" i="44"/>
  <c r="W392" i="44"/>
  <c r="Y2599" i="44"/>
  <c r="AE3350" i="44"/>
  <c r="X1371" i="44"/>
  <c r="AM1718" i="5"/>
  <c r="S1782" i="44"/>
  <c r="Y2598" i="44"/>
  <c r="N1056" i="44"/>
  <c r="N951" i="44"/>
  <c r="N1043" i="44"/>
  <c r="AN4537" i="44"/>
  <c r="AE3354" i="44"/>
  <c r="AN4749" i="44"/>
  <c r="X2466" i="44"/>
  <c r="Q284" i="44"/>
  <c r="X1372" i="44"/>
  <c r="X524" i="44"/>
  <c r="Z2724" i="44"/>
  <c r="Y529" i="44"/>
  <c r="P1341" i="44"/>
  <c r="Z2721" i="44"/>
  <c r="AM1705" i="5"/>
  <c r="AM1692" i="5"/>
  <c r="Q280" i="44"/>
  <c r="U2219" i="44"/>
  <c r="V2095" i="44"/>
  <c r="AE3346" i="44"/>
  <c r="AE3272" i="44"/>
  <c r="AE3348" i="44"/>
  <c r="Z2712" i="44"/>
  <c r="M73" i="107"/>
  <c r="O936" i="44"/>
  <c r="M751" i="44"/>
  <c r="AN21" i="59"/>
  <c r="AN100" i="10"/>
  <c r="P1347" i="44"/>
  <c r="F269" i="9"/>
  <c r="G269" i="9"/>
  <c r="AR249" i="9"/>
  <c r="G238" i="9"/>
  <c r="AN22" i="44"/>
  <c r="AN1721" i="5"/>
  <c r="R1371" i="44"/>
  <c r="X2470" i="44"/>
  <c r="AG3610" i="44"/>
  <c r="W2331" i="44"/>
  <c r="AE3355" i="44"/>
  <c r="Z2725" i="44"/>
  <c r="O1190" i="44"/>
  <c r="AM4458" i="44"/>
  <c r="W2335" i="44"/>
  <c r="Y2596" i="44"/>
  <c r="W2339" i="44"/>
  <c r="AM4376" i="44"/>
  <c r="W2344" i="44"/>
  <c r="AG3607" i="44"/>
  <c r="X2096" i="44"/>
  <c r="Q1491" i="44"/>
  <c r="Z2719" i="44"/>
  <c r="V2095" i="2"/>
  <c r="M904" i="44"/>
  <c r="V2107" i="44"/>
  <c r="AC3104" i="44"/>
  <c r="X792" i="44"/>
  <c r="Q282" i="44"/>
  <c r="AF3482" i="44"/>
  <c r="W402" i="44"/>
  <c r="AD3228" i="44"/>
  <c r="Y515" i="44"/>
  <c r="U289" i="44"/>
  <c r="Q294" i="44"/>
  <c r="M757" i="44"/>
  <c r="M631" i="44"/>
  <c r="N1046" i="44"/>
  <c r="AP215" i="6"/>
  <c r="AP246" i="6"/>
  <c r="AP121" i="9"/>
  <c r="AB2969" i="44"/>
  <c r="O1199" i="44"/>
  <c r="AE3352" i="44"/>
  <c r="P1424" i="2"/>
  <c r="P1386" i="2"/>
  <c r="X2458" i="44"/>
  <c r="AF3488" i="44"/>
  <c r="Y2595" i="44"/>
  <c r="AA2839" i="44"/>
  <c r="AB2966" i="44"/>
  <c r="F238" i="9"/>
  <c r="Q1481" i="44"/>
  <c r="AG3603" i="44"/>
  <c r="N654" i="44"/>
  <c r="AF3478" i="44"/>
  <c r="AB2980" i="44"/>
  <c r="AB2965" i="44"/>
  <c r="AB2891" i="44"/>
  <c r="S1633" i="44"/>
  <c r="M1043" i="2"/>
  <c r="W40" i="44"/>
  <c r="V2100" i="44"/>
  <c r="X2469" i="44"/>
  <c r="F274" i="9"/>
  <c r="W394" i="44"/>
  <c r="AB2975" i="44"/>
  <c r="X526" i="44"/>
  <c r="AD3233" i="44"/>
  <c r="Y530" i="44"/>
  <c r="AQ186" i="6"/>
  <c r="AR271" i="9"/>
  <c r="G266" i="9"/>
  <c r="AM4580" i="2"/>
  <c r="AM4542" i="2"/>
  <c r="AN4413" i="44"/>
  <c r="X2471" i="44"/>
  <c r="W391" i="44"/>
  <c r="W401" i="44"/>
  <c r="W2256" i="44"/>
  <c r="W2330" i="44"/>
  <c r="AD3231" i="44"/>
  <c r="W388" i="2"/>
  <c r="V494" i="2"/>
  <c r="AD3222" i="44"/>
  <c r="M760" i="44"/>
  <c r="AB2968" i="44"/>
  <c r="W2345" i="44"/>
  <c r="X522" i="44"/>
  <c r="W621" i="44"/>
  <c r="P1345" i="44"/>
  <c r="Z2715" i="44"/>
  <c r="X2464" i="44"/>
  <c r="P1338" i="44"/>
  <c r="AF3476" i="44"/>
  <c r="Z2713" i="44"/>
  <c r="F275" i="9"/>
  <c r="AF3480" i="44"/>
  <c r="X2383" i="44"/>
  <c r="X2457" i="44"/>
  <c r="W2334" i="44"/>
  <c r="AN4746" i="44"/>
  <c r="O1203" i="44"/>
  <c r="U1964" i="44"/>
  <c r="AN1722" i="5"/>
  <c r="R1380" i="44"/>
  <c r="W2332" i="44"/>
  <c r="AG3608" i="44"/>
  <c r="AC3094" i="44"/>
  <c r="R1531" i="44"/>
  <c r="R1623" i="44"/>
  <c r="AB2977" i="44"/>
  <c r="AF3479" i="44"/>
  <c r="AN4752" i="44"/>
  <c r="S1779" i="44"/>
  <c r="Y518" i="44"/>
  <c r="M906" i="44"/>
  <c r="AG3605" i="44"/>
  <c r="G225" i="9"/>
  <c r="S1750" i="44"/>
  <c r="S1676" i="44"/>
  <c r="O1196" i="44"/>
  <c r="AK4239" i="44"/>
  <c r="M750" i="44"/>
  <c r="M658" i="44"/>
  <c r="M624" i="44"/>
  <c r="AC3099" i="44"/>
  <c r="AR304" i="6"/>
  <c r="AR322" i="6" s="1"/>
  <c r="F266" i="9"/>
  <c r="Y2675" i="2"/>
  <c r="Y2637" i="2"/>
  <c r="N648" i="44"/>
  <c r="AR278" i="9"/>
  <c r="P1081" i="44"/>
  <c r="AD3224" i="44"/>
  <c r="AN4532" i="44"/>
  <c r="W2333" i="44"/>
  <c r="AL4326" i="2"/>
  <c r="AL4288" i="2"/>
  <c r="AD3230" i="44"/>
  <c r="AC3092" i="44"/>
  <c r="AC3018" i="44"/>
  <c r="Y2594" i="44"/>
  <c r="P1337" i="44"/>
  <c r="AK1725" i="5"/>
  <c r="U1965" i="44"/>
  <c r="G268" i="9"/>
  <c r="G205" i="9"/>
  <c r="F205" i="9"/>
  <c r="T1819" i="44"/>
  <c r="AD3221" i="44"/>
  <c r="S1772" i="44"/>
  <c r="AM4497" i="44"/>
  <c r="V2294" i="2"/>
  <c r="V2256" i="2"/>
  <c r="Q291" i="44"/>
  <c r="AN4539" i="44"/>
  <c r="AA2851" i="44"/>
  <c r="M759" i="44"/>
  <c r="M633" i="44"/>
  <c r="AN4529" i="44"/>
  <c r="U1957" i="44"/>
  <c r="Q1480" i="44"/>
  <c r="AN1717" i="5"/>
  <c r="AB2970" i="44"/>
  <c r="M910" i="44"/>
  <c r="AM4759" i="2"/>
  <c r="AN4653" i="2"/>
  <c r="W403" i="44"/>
  <c r="AK59" i="10"/>
  <c r="AK78" i="52"/>
  <c r="AK36" i="52"/>
  <c r="AD3227" i="44"/>
  <c r="AB2972" i="44"/>
  <c r="M913" i="44"/>
  <c r="P1335" i="44"/>
  <c r="Q1235" i="44"/>
  <c r="G275" i="9"/>
  <c r="M901" i="44"/>
  <c r="AC3100" i="44"/>
  <c r="R756" i="44"/>
  <c r="R630" i="44"/>
  <c r="W2337" i="44"/>
  <c r="AF3473" i="44"/>
  <c r="AF3399" i="44"/>
  <c r="X2465" i="44"/>
  <c r="AE3349" i="44"/>
  <c r="AJ73" i="52"/>
  <c r="AJ101" i="52"/>
  <c r="F226" i="9"/>
  <c r="AL1716" i="5"/>
  <c r="AL1714" i="5"/>
  <c r="U1955" i="44"/>
  <c r="AF3487" i="44"/>
  <c r="AF3484" i="44"/>
  <c r="AD3234" i="44"/>
  <c r="S1781" i="44"/>
  <c r="AF3474" i="44"/>
  <c r="W395" i="44"/>
  <c r="N1045" i="44"/>
  <c r="O1200" i="44"/>
  <c r="Y2597" i="44"/>
  <c r="T1778" i="44"/>
  <c r="N1052" i="44"/>
  <c r="N1050" i="44"/>
  <c r="P1340" i="44"/>
  <c r="S1530" i="44"/>
  <c r="G223" i="9"/>
  <c r="F223" i="9"/>
  <c r="S1660" i="2"/>
  <c r="AK4161" i="2"/>
  <c r="AK4199" i="2"/>
  <c r="N1058" i="44"/>
  <c r="AO219" i="9"/>
  <c r="S1528" i="44"/>
  <c r="AD3145" i="44"/>
  <c r="AD3219" i="44"/>
  <c r="Y528" i="44"/>
  <c r="V2099" i="44"/>
  <c r="Q281" i="44"/>
  <c r="AA2844" i="44"/>
  <c r="AC3095" i="44"/>
  <c r="AF3477" i="44"/>
  <c r="O1195" i="44"/>
  <c r="Y2588" i="44"/>
  <c r="AE3358" i="44"/>
  <c r="AK70" i="10"/>
  <c r="AK43" i="10"/>
  <c r="AK4242" i="44"/>
  <c r="AR264" i="9"/>
  <c r="M912" i="44"/>
  <c r="AB2979" i="44"/>
  <c r="AN4753" i="44"/>
  <c r="W2343" i="44"/>
  <c r="AF3475" i="44"/>
  <c r="X2463" i="44"/>
  <c r="W2342" i="44"/>
  <c r="Y2589" i="44"/>
  <c r="AR248" i="9"/>
  <c r="AD3232" i="44"/>
  <c r="AD35" i="10"/>
  <c r="W400" i="44"/>
  <c r="AN4748" i="44"/>
  <c r="M900" i="44"/>
  <c r="AC3101" i="44"/>
  <c r="AD3225" i="44"/>
  <c r="AK4240" i="44"/>
  <c r="N1051" i="44"/>
  <c r="M905" i="44"/>
  <c r="Z2718" i="44"/>
  <c r="AN4744" i="44"/>
  <c r="AN4528" i="44"/>
  <c r="X2467" i="44"/>
  <c r="O1202" i="44"/>
  <c r="Y517" i="44"/>
  <c r="T1807" i="44"/>
  <c r="G226" i="9"/>
  <c r="AC3096" i="44"/>
  <c r="Y516" i="44"/>
  <c r="N1047" i="44"/>
  <c r="W399" i="44"/>
  <c r="V2103" i="44"/>
  <c r="Y521" i="44"/>
  <c r="F273" i="9"/>
  <c r="Q1492" i="44"/>
  <c r="Q1484" i="44"/>
  <c r="Q259" i="44"/>
  <c r="Q279" i="44"/>
  <c r="M903" i="44"/>
  <c r="AM4456" i="44"/>
  <c r="AJ22" i="59"/>
  <c r="AL4249" i="44"/>
  <c r="AC3102" i="44"/>
  <c r="Q292" i="44"/>
  <c r="M907" i="44"/>
  <c r="X1082" i="44"/>
  <c r="V2108" i="44"/>
  <c r="X2460" i="44"/>
  <c r="W2341" i="44"/>
  <c r="V2102" i="44"/>
  <c r="AB2967" i="44"/>
  <c r="AC3106" i="44"/>
  <c r="AN1720" i="5"/>
  <c r="AA2849" i="44"/>
  <c r="AA2848" i="44"/>
  <c r="X2472" i="44"/>
  <c r="AC3107" i="44"/>
  <c r="AF3485" i="44"/>
  <c r="AL46" i="10"/>
  <c r="AL24" i="10"/>
  <c r="AL72" i="10"/>
  <c r="W2336" i="44"/>
  <c r="Q288" i="44"/>
  <c r="Q1386" i="44"/>
  <c r="Q1478" i="44"/>
  <c r="F224" i="9"/>
  <c r="V494" i="44"/>
  <c r="W388" i="44"/>
  <c r="U1923" i="44"/>
  <c r="W390" i="44"/>
  <c r="AB2978" i="44"/>
  <c r="N800" i="44"/>
  <c r="N1054" i="44"/>
  <c r="X937" i="44"/>
  <c r="AA2842" i="44"/>
  <c r="AM1724" i="5"/>
  <c r="P1346" i="44"/>
  <c r="N1048" i="44"/>
  <c r="W2340" i="44"/>
  <c r="U2061" i="44"/>
  <c r="AF3483" i="44"/>
  <c r="H19" i="96"/>
  <c r="AK84" i="10"/>
  <c r="Q32" i="44"/>
  <c r="AM20" i="44"/>
  <c r="AE3353" i="44"/>
  <c r="Y2586" i="44"/>
  <c r="L806" i="2"/>
  <c r="L844" i="2"/>
  <c r="O1193" i="44"/>
  <c r="U1956" i="44"/>
  <c r="P1241" i="44"/>
  <c r="P1333" i="44"/>
  <c r="Q1486" i="44"/>
  <c r="W621" i="2"/>
  <c r="X515" i="2"/>
  <c r="N791" i="44"/>
  <c r="Y2585" i="44"/>
  <c r="AC3145" i="2"/>
  <c r="AC3183" i="2"/>
  <c r="AF3481" i="44"/>
  <c r="AD3223" i="44"/>
  <c r="Q1482" i="44"/>
  <c r="P1344" i="44"/>
  <c r="W398" i="44"/>
  <c r="Q1485" i="44"/>
  <c r="AN1724" i="5"/>
  <c r="Q283" i="44"/>
  <c r="Y2584" i="44"/>
  <c r="Y2510" i="44"/>
  <c r="AB2971" i="44"/>
  <c r="X2462" i="44"/>
  <c r="AA2846" i="44"/>
  <c r="AQ82" i="9"/>
  <c r="X2468" i="44"/>
  <c r="G273" i="9"/>
  <c r="Y2587" i="44"/>
  <c r="N1049" i="44"/>
  <c r="AA2845" i="44"/>
  <c r="AE3357" i="44"/>
  <c r="L81" i="107"/>
  <c r="O1194" i="44"/>
  <c r="AE3359" i="44"/>
  <c r="T1811" i="44"/>
  <c r="W397" i="44"/>
  <c r="Z2717" i="44"/>
  <c r="Y523" i="44"/>
  <c r="Q285" i="44"/>
  <c r="H165" i="96" l="1"/>
  <c r="H182" i="96"/>
  <c r="H66" i="7"/>
  <c r="I161" i="96"/>
  <c r="I165" i="96" s="1"/>
  <c r="I166" i="96" s="1"/>
  <c r="I172" i="96"/>
  <c r="I178" i="96" s="1"/>
  <c r="I182" i="96" s="1"/>
  <c r="K175" i="96"/>
  <c r="K181" i="96" s="1"/>
  <c r="M181" i="96" s="1"/>
  <c r="K164" i="96"/>
  <c r="S646" i="44"/>
  <c r="S1520" i="44"/>
  <c r="AG3615" i="44"/>
  <c r="S1774" i="44"/>
  <c r="T1666" i="44" s="1"/>
  <c r="AG3606" i="44"/>
  <c r="S1527" i="44"/>
  <c r="S1617" i="44" s="1"/>
  <c r="S1519" i="44"/>
  <c r="V2205" i="44"/>
  <c r="N644" i="44"/>
  <c r="AG3609" i="44"/>
  <c r="AM4489" i="44"/>
  <c r="S1773" i="44"/>
  <c r="S1518" i="44"/>
  <c r="AG3613" i="44"/>
  <c r="N650" i="44"/>
  <c r="S651" i="44"/>
  <c r="S1517" i="44"/>
  <c r="S1529" i="44"/>
  <c r="H60" i="7"/>
  <c r="AP78" i="9"/>
  <c r="J135" i="96"/>
  <c r="I60" i="7" s="1"/>
  <c r="AO211" i="6"/>
  <c r="AO242" i="6"/>
  <c r="AO116" i="9"/>
  <c r="N653" i="44"/>
  <c r="AN222" i="9"/>
  <c r="AN131" i="9"/>
  <c r="AN175" i="6" s="1"/>
  <c r="S1523" i="44"/>
  <c r="N647" i="44"/>
  <c r="AO217" i="6"/>
  <c r="AO124" i="9"/>
  <c r="J141" i="96"/>
  <c r="AP84" i="9"/>
  <c r="AN4411" i="44"/>
  <c r="V2217" i="44"/>
  <c r="S1521" i="44"/>
  <c r="S1522" i="44"/>
  <c r="AM4272" i="44"/>
  <c r="S1777" i="44"/>
  <c r="N656" i="44"/>
  <c r="AM4495" i="44"/>
  <c r="AP208" i="6"/>
  <c r="AP113" i="9"/>
  <c r="AP239" i="6"/>
  <c r="AQ75" i="9"/>
  <c r="K133" i="96"/>
  <c r="AO211" i="9"/>
  <c r="AC3002" i="2"/>
  <c r="V2212" i="44"/>
  <c r="S1771" i="44"/>
  <c r="AG3602" i="44"/>
  <c r="AM4499" i="44"/>
  <c r="AR129" i="9"/>
  <c r="AP232" i="6"/>
  <c r="AR222" i="6"/>
  <c r="AR253" i="6"/>
  <c r="AP99" i="9"/>
  <c r="AP227" i="6"/>
  <c r="AP213" i="6"/>
  <c r="AP244" i="6"/>
  <c r="AP119" i="9"/>
  <c r="AP196" i="6"/>
  <c r="AQ80" i="9"/>
  <c r="K137" i="96"/>
  <c r="AP105" i="9"/>
  <c r="AP201" i="6"/>
  <c r="I55" i="7"/>
  <c r="I68" i="7"/>
  <c r="J64" i="7"/>
  <c r="I54" i="7"/>
  <c r="F36" i="7"/>
  <c r="I46" i="7"/>
  <c r="I56" i="7"/>
  <c r="I48" i="7"/>
  <c r="AQ68" i="9"/>
  <c r="K129" i="96"/>
  <c r="AR68" i="9" s="1"/>
  <c r="AO203" i="9"/>
  <c r="AM4284" i="44"/>
  <c r="AM4280" i="44"/>
  <c r="AN4752" i="2"/>
  <c r="AM4282" i="44"/>
  <c r="V1806" i="44"/>
  <c r="AO197" i="9"/>
  <c r="K121" i="96"/>
  <c r="AQ62" i="9"/>
  <c r="S1783" i="44"/>
  <c r="V2209" i="44"/>
  <c r="AM4493" i="44"/>
  <c r="AO196" i="9"/>
  <c r="S1526" i="44"/>
  <c r="N655" i="44"/>
  <c r="V2214" i="44"/>
  <c r="AP226" i="6"/>
  <c r="AP195" i="6"/>
  <c r="AP98" i="9"/>
  <c r="N657" i="44"/>
  <c r="U2070" i="44"/>
  <c r="AL4154" i="44"/>
  <c r="AQ63" i="9"/>
  <c r="K123" i="96"/>
  <c r="AL4158" i="44"/>
  <c r="V2206" i="44"/>
  <c r="Y2296" i="2"/>
  <c r="Y2332" i="2" s="1"/>
  <c r="Z2242" i="2" s="1"/>
  <c r="AM4496" i="44"/>
  <c r="AN4406" i="44" s="1"/>
  <c r="AL4145" i="44"/>
  <c r="AM4283" i="44"/>
  <c r="W1960" i="44"/>
  <c r="K52" i="2"/>
  <c r="L46" i="2" s="1"/>
  <c r="AE3453" i="2"/>
  <c r="AL4151" i="44"/>
  <c r="V2218" i="44"/>
  <c r="AF3390" i="2"/>
  <c r="AM4276" i="44"/>
  <c r="AN20" i="2"/>
  <c r="AF3393" i="2"/>
  <c r="AL4153" i="44"/>
  <c r="AC3011" i="2"/>
  <c r="AM4273" i="44"/>
  <c r="W2457" i="2"/>
  <c r="AL4150" i="2"/>
  <c r="W2437" i="2"/>
  <c r="W2333" i="2"/>
  <c r="X2243" i="2" s="1"/>
  <c r="AL4148" i="2"/>
  <c r="T1925" i="44"/>
  <c r="AP245" i="6"/>
  <c r="AP120" i="9"/>
  <c r="AP214" i="6"/>
  <c r="AO217" i="9"/>
  <c r="AO122" i="9"/>
  <c r="M75" i="107"/>
  <c r="AM4274" i="44"/>
  <c r="AB2879" i="2"/>
  <c r="AM4275" i="44"/>
  <c r="AB2885" i="2"/>
  <c r="M70" i="107"/>
  <c r="M81" i="107" s="1"/>
  <c r="O1080" i="2"/>
  <c r="AA2760" i="2"/>
  <c r="M60" i="107"/>
  <c r="M64" i="107" s="1"/>
  <c r="N58" i="107" s="1"/>
  <c r="N68" i="107" s="1"/>
  <c r="T1918" i="44"/>
  <c r="AA2757" i="2"/>
  <c r="AB3108" i="2"/>
  <c r="W2339" i="2"/>
  <c r="X2249" i="2" s="1"/>
  <c r="X2308" i="2"/>
  <c r="AB2876" i="2"/>
  <c r="S1906" i="2"/>
  <c r="S743" i="2" s="1"/>
  <c r="AM4275" i="2"/>
  <c r="AM4280" i="2"/>
  <c r="AA2753" i="2"/>
  <c r="AB2880" i="2"/>
  <c r="AB2883" i="2"/>
  <c r="Z2628" i="2"/>
  <c r="U2165" i="2"/>
  <c r="AA2751" i="2"/>
  <c r="Y2500" i="2"/>
  <c r="AB2881" i="2"/>
  <c r="AQ81" i="9"/>
  <c r="K138" i="96"/>
  <c r="AO218" i="9"/>
  <c r="AQ227" i="9"/>
  <c r="AN174" i="6"/>
  <c r="AN136" i="9"/>
  <c r="AN220" i="9"/>
  <c r="AP237" i="6"/>
  <c r="AO199" i="9"/>
  <c r="AN4886" i="2"/>
  <c r="K21" i="2"/>
  <c r="S1905" i="2"/>
  <c r="S742" i="2" s="1"/>
  <c r="S1898" i="2"/>
  <c r="S735" i="2" s="1"/>
  <c r="AQ90" i="9"/>
  <c r="AM4498" i="44"/>
  <c r="AG3515" i="2"/>
  <c r="Q1585" i="2"/>
  <c r="W2336" i="2"/>
  <c r="X2246" i="2" s="1"/>
  <c r="T1926" i="44"/>
  <c r="O1295" i="2"/>
  <c r="S1910" i="2"/>
  <c r="S747" i="2" s="1"/>
  <c r="AM4273" i="2"/>
  <c r="M804" i="2"/>
  <c r="M795" i="2"/>
  <c r="M791" i="2"/>
  <c r="M801" i="2"/>
  <c r="M798" i="2"/>
  <c r="M800" i="2"/>
  <c r="V2310" i="2"/>
  <c r="R1779" i="2"/>
  <c r="AN4587" i="2"/>
  <c r="AN4593" i="2"/>
  <c r="AE3319" i="2"/>
  <c r="O1094" i="2"/>
  <c r="AF3440" i="2"/>
  <c r="P1482" i="2"/>
  <c r="Y2556" i="2"/>
  <c r="R1778" i="2"/>
  <c r="AM4501" i="2"/>
  <c r="O1087" i="2"/>
  <c r="N1200" i="2"/>
  <c r="AJ4116" i="2"/>
  <c r="AH3867" i="2"/>
  <c r="R1774" i="2"/>
  <c r="Y2557" i="2"/>
  <c r="T2071" i="2"/>
  <c r="Q1629" i="2"/>
  <c r="AM4504" i="2"/>
  <c r="X2304" i="2"/>
  <c r="AL4207" i="2"/>
  <c r="AI3987" i="2"/>
  <c r="Y2560" i="2"/>
  <c r="AM4336" i="2"/>
  <c r="AM4335" i="2"/>
  <c r="W454" i="2"/>
  <c r="X572" i="2"/>
  <c r="S1901" i="2"/>
  <c r="S738" i="2" s="1"/>
  <c r="AM4492" i="2"/>
  <c r="R1775" i="2"/>
  <c r="AG3705" i="2"/>
  <c r="AL4214" i="2"/>
  <c r="AA2816" i="2"/>
  <c r="AG3576" i="2"/>
  <c r="V2158" i="2"/>
  <c r="AE3315" i="2"/>
  <c r="AJ4113" i="2"/>
  <c r="AH3866" i="2"/>
  <c r="L633" i="2"/>
  <c r="AG3700" i="2"/>
  <c r="X2431" i="2"/>
  <c r="AN17" i="2"/>
  <c r="AL4203" i="2"/>
  <c r="AJ3948" i="2"/>
  <c r="AC3017" i="2"/>
  <c r="Y2563" i="2"/>
  <c r="AE3312" i="2"/>
  <c r="AN4591" i="2"/>
  <c r="AM4333" i="2"/>
  <c r="AB2938" i="2"/>
  <c r="AM4596" i="2"/>
  <c r="P1440" i="2"/>
  <c r="U2205" i="2"/>
  <c r="AC3070" i="2"/>
  <c r="X2436" i="2"/>
  <c r="O1095" i="2"/>
  <c r="X2424" i="2"/>
  <c r="AG3567" i="2"/>
  <c r="U2210" i="2"/>
  <c r="X2298" i="2"/>
  <c r="AD3192" i="2"/>
  <c r="AI3990" i="2"/>
  <c r="AM4493" i="2"/>
  <c r="AC3069" i="2"/>
  <c r="P1231" i="2"/>
  <c r="V2163" i="2"/>
  <c r="AG3570" i="2"/>
  <c r="X2422" i="2"/>
  <c r="AB2936" i="2"/>
  <c r="AM4337" i="2"/>
  <c r="AN4588" i="2"/>
  <c r="X2426" i="2"/>
  <c r="V38" i="2"/>
  <c r="AG3575" i="2"/>
  <c r="AE3314" i="2"/>
  <c r="W448" i="2"/>
  <c r="X2432" i="2"/>
  <c r="AG3566" i="2"/>
  <c r="W446" i="2"/>
  <c r="P1236" i="2"/>
  <c r="AJ3947" i="2"/>
  <c r="AG3701" i="2"/>
  <c r="Z2684" i="2"/>
  <c r="Y2559" i="2"/>
  <c r="T2061" i="2"/>
  <c r="AE3311" i="2"/>
  <c r="AN4582" i="2"/>
  <c r="W450" i="2"/>
  <c r="AJ4110" i="2"/>
  <c r="AE3313" i="2"/>
  <c r="Z2688" i="2"/>
  <c r="AA2804" i="2"/>
  <c r="AM4497" i="2"/>
  <c r="AB2942" i="2"/>
  <c r="P1492" i="2"/>
  <c r="U2218" i="2"/>
  <c r="Q1636" i="2"/>
  <c r="AH3864" i="2"/>
  <c r="AD3234" i="2"/>
  <c r="Z2687" i="2"/>
  <c r="AL4213" i="2"/>
  <c r="AG3610" i="2"/>
  <c r="AA2846" i="2"/>
  <c r="Q1626" i="2"/>
  <c r="M1051" i="2"/>
  <c r="X570" i="2"/>
  <c r="AD3193" i="2"/>
  <c r="X2564" i="2"/>
  <c r="M851" i="2"/>
  <c r="M905" i="2" s="1"/>
  <c r="Y2691" i="2"/>
  <c r="AL4505" i="2"/>
  <c r="AA2981" i="2"/>
  <c r="X2471" i="2"/>
  <c r="U1952" i="2"/>
  <c r="AN4589" i="2"/>
  <c r="L704" i="2"/>
  <c r="L758" i="2" s="1"/>
  <c r="AH3855" i="2"/>
  <c r="R1782" i="2"/>
  <c r="X578" i="2"/>
  <c r="AD3184" i="2"/>
  <c r="T2073" i="2"/>
  <c r="AI3993" i="2"/>
  <c r="AC3057" i="2"/>
  <c r="M649" i="2"/>
  <c r="N1199" i="2"/>
  <c r="M1045" i="2"/>
  <c r="M1005" i="2"/>
  <c r="AB2940" i="2"/>
  <c r="AE3321" i="2"/>
  <c r="P1230" i="2"/>
  <c r="N1192" i="2"/>
  <c r="AI3985" i="2"/>
  <c r="AM4500" i="2"/>
  <c r="AM4502" i="2"/>
  <c r="AL4242" i="2"/>
  <c r="O1088" i="2"/>
  <c r="X2434" i="2"/>
  <c r="X574" i="2"/>
  <c r="Q1638" i="2"/>
  <c r="R1770" i="2"/>
  <c r="T2063" i="2"/>
  <c r="T2070" i="2"/>
  <c r="X575" i="2"/>
  <c r="X2428" i="2"/>
  <c r="AD3196" i="2"/>
  <c r="AH3863" i="2"/>
  <c r="AF3486" i="2"/>
  <c r="AG3699" i="2"/>
  <c r="S1903" i="2"/>
  <c r="S740" i="2" s="1"/>
  <c r="AI3982" i="2"/>
  <c r="P1234" i="2"/>
  <c r="AA2803" i="2"/>
  <c r="Y2558" i="2"/>
  <c r="AC3012" i="2"/>
  <c r="AD3190" i="2"/>
  <c r="U2207" i="2"/>
  <c r="AM4496" i="2"/>
  <c r="AN4583" i="2"/>
  <c r="AE3318" i="2"/>
  <c r="S1900" i="2"/>
  <c r="S737" i="2" s="1"/>
  <c r="Y2553" i="2"/>
  <c r="O1083" i="2"/>
  <c r="AL4210" i="2"/>
  <c r="Z2681" i="2"/>
  <c r="AB2931" i="2"/>
  <c r="AN4594" i="2"/>
  <c r="AN4590" i="2"/>
  <c r="AF3452" i="2"/>
  <c r="X2423" i="2"/>
  <c r="AE3325" i="2"/>
  <c r="AA2808" i="2"/>
  <c r="X2305" i="2"/>
  <c r="AM4338" i="2"/>
  <c r="Z2690" i="2"/>
  <c r="L707" i="2"/>
  <c r="L761" i="2" s="1"/>
  <c r="P1225" i="2"/>
  <c r="AE3616" i="2"/>
  <c r="Z2818" i="2"/>
  <c r="M1053" i="2"/>
  <c r="AM4376" i="2"/>
  <c r="S1896" i="2"/>
  <c r="S733" i="2" s="1"/>
  <c r="AC3058" i="2"/>
  <c r="S1899" i="2"/>
  <c r="Q1630" i="2"/>
  <c r="AF3391" i="2"/>
  <c r="Y2549" i="2"/>
  <c r="AC3060" i="2"/>
  <c r="O1089" i="2"/>
  <c r="AD3187" i="2"/>
  <c r="X584" i="2"/>
  <c r="Z2676" i="2"/>
  <c r="S1902" i="2"/>
  <c r="S739" i="2" s="1"/>
  <c r="P1228" i="2"/>
  <c r="AA2809" i="2"/>
  <c r="AC3064" i="2"/>
  <c r="X2425" i="2"/>
  <c r="T2069" i="2"/>
  <c r="AJ4111" i="2"/>
  <c r="T2066" i="2"/>
  <c r="AG3579" i="2"/>
  <c r="AL4209" i="2"/>
  <c r="AN4592" i="2"/>
  <c r="AE3322" i="2"/>
  <c r="P1232" i="2"/>
  <c r="V2150" i="2"/>
  <c r="AF3448" i="2"/>
  <c r="AG3693" i="2"/>
  <c r="AG3578" i="2"/>
  <c r="R1776" i="2"/>
  <c r="Z2679" i="2"/>
  <c r="AE3320" i="2"/>
  <c r="X2295" i="2"/>
  <c r="L710" i="2"/>
  <c r="L764" i="2" s="1"/>
  <c r="AI3988" i="2"/>
  <c r="L631" i="2"/>
  <c r="AD3188" i="2"/>
  <c r="AA2812" i="2"/>
  <c r="Y2551" i="2"/>
  <c r="AD3186" i="2"/>
  <c r="P1485" i="2"/>
  <c r="N1194" i="2"/>
  <c r="W443" i="2"/>
  <c r="AK4076" i="2"/>
  <c r="M1058" i="2"/>
  <c r="AJ4121" i="2"/>
  <c r="M1047" i="2"/>
  <c r="P1483" i="2"/>
  <c r="M796" i="2"/>
  <c r="AA2815" i="2"/>
  <c r="X581" i="2"/>
  <c r="AJ4119" i="2"/>
  <c r="P1480" i="2"/>
  <c r="O1346" i="2"/>
  <c r="P1486" i="2"/>
  <c r="R1781" i="2"/>
  <c r="P1493" i="2"/>
  <c r="V2154" i="2"/>
  <c r="S1904" i="2"/>
  <c r="S741" i="2" s="1"/>
  <c r="R1777" i="2"/>
  <c r="AL4201" i="2"/>
  <c r="M853" i="2"/>
  <c r="M907" i="2" s="1"/>
  <c r="AK4215" i="2"/>
  <c r="R1515" i="2"/>
  <c r="X577" i="2"/>
  <c r="AI3994" i="2"/>
  <c r="AH3862" i="2"/>
  <c r="L636" i="2"/>
  <c r="AN4585" i="2"/>
  <c r="AM4503" i="2"/>
  <c r="AJ4109" i="2"/>
  <c r="X2309" i="2"/>
  <c r="AM4330" i="2"/>
  <c r="P1239" i="2"/>
  <c r="Z2678" i="2"/>
  <c r="AH3856" i="2"/>
  <c r="AH3868" i="2"/>
  <c r="T2067" i="2"/>
  <c r="AM4499" i="2"/>
  <c r="T2059" i="2"/>
  <c r="R1783" i="2"/>
  <c r="AG3568" i="2"/>
  <c r="AJ4118" i="2"/>
  <c r="U2209" i="2"/>
  <c r="R1773" i="2"/>
  <c r="M1056" i="2"/>
  <c r="M1054" i="2"/>
  <c r="AO228" i="9"/>
  <c r="X582" i="2"/>
  <c r="L697" i="2"/>
  <c r="L751" i="2" s="1"/>
  <c r="AM4495" i="2"/>
  <c r="Q1624" i="2"/>
  <c r="X2430" i="2"/>
  <c r="Y2562" i="2"/>
  <c r="M792" i="2"/>
  <c r="P1481" i="2"/>
  <c r="Q1627" i="2"/>
  <c r="M805" i="2"/>
  <c r="AD3191" i="2"/>
  <c r="AH3865" i="2"/>
  <c r="M794" i="2"/>
  <c r="AB2932" i="2"/>
  <c r="X580" i="2"/>
  <c r="AB2944" i="2"/>
  <c r="W453" i="2"/>
  <c r="AG3698" i="2"/>
  <c r="AM4341" i="2"/>
  <c r="V2159" i="2"/>
  <c r="AF3438" i="2"/>
  <c r="Y2552" i="2"/>
  <c r="AL4211" i="2"/>
  <c r="X579" i="2"/>
  <c r="L702" i="2"/>
  <c r="L756" i="2" s="1"/>
  <c r="AE3317" i="2"/>
  <c r="AF3449" i="2"/>
  <c r="AA2813" i="2"/>
  <c r="X2306" i="2"/>
  <c r="AF3439" i="2"/>
  <c r="AG3573" i="2"/>
  <c r="R1769" i="2"/>
  <c r="R1730" i="2"/>
  <c r="Y2494" i="2"/>
  <c r="T2064" i="2"/>
  <c r="Z2683" i="2"/>
  <c r="AG3702" i="2"/>
  <c r="M793" i="2"/>
  <c r="AA2817" i="2"/>
  <c r="Z2685" i="2"/>
  <c r="X576" i="2"/>
  <c r="AM4285" i="2"/>
  <c r="Y2555" i="2"/>
  <c r="AI3992" i="2"/>
  <c r="AD3197" i="2"/>
  <c r="W457" i="2"/>
  <c r="AC3061" i="2"/>
  <c r="AG3704" i="2"/>
  <c r="AG3697" i="2"/>
  <c r="W447" i="2"/>
  <c r="W449" i="2"/>
  <c r="AL4200" i="2"/>
  <c r="AM4331" i="2"/>
  <c r="AC3008" i="2"/>
  <c r="AC3067" i="2"/>
  <c r="AG3572" i="2"/>
  <c r="M1057" i="2"/>
  <c r="AC3095" i="2"/>
  <c r="L698" i="2"/>
  <c r="L752" i="2" s="1"/>
  <c r="AG3565" i="2"/>
  <c r="L711" i="2"/>
  <c r="L765" i="2" s="1"/>
  <c r="U2206" i="2"/>
  <c r="W455" i="2"/>
  <c r="U2216" i="2"/>
  <c r="AF3479" i="2"/>
  <c r="Q1631" i="2"/>
  <c r="P1490" i="2"/>
  <c r="AB2943" i="2"/>
  <c r="AG3694" i="2"/>
  <c r="S1907" i="2"/>
  <c r="AH3858" i="2"/>
  <c r="AM4490" i="2"/>
  <c r="AM4332" i="2"/>
  <c r="AN4581" i="2"/>
  <c r="W456" i="2"/>
  <c r="AF3478" i="2"/>
  <c r="M1050" i="2"/>
  <c r="AJ4117" i="2"/>
  <c r="AH3857" i="2"/>
  <c r="AE3316" i="2"/>
  <c r="X2429" i="2"/>
  <c r="M857" i="2"/>
  <c r="M911" i="2" s="1"/>
  <c r="AD3326" i="2"/>
  <c r="T2065" i="2"/>
  <c r="AM4328" i="2"/>
  <c r="X583" i="2"/>
  <c r="Q1633" i="2"/>
  <c r="Q1625" i="2"/>
  <c r="AM4491" i="2"/>
  <c r="AF3451" i="2"/>
  <c r="AC3009" i="2"/>
  <c r="Y2550" i="2"/>
  <c r="L699" i="2"/>
  <c r="L753" i="2" s="1"/>
  <c r="L762" i="2"/>
  <c r="P1488" i="2"/>
  <c r="L759" i="2"/>
  <c r="P1227" i="2"/>
  <c r="AG3703" i="2"/>
  <c r="S1908" i="2"/>
  <c r="N1198" i="2"/>
  <c r="P1484" i="2"/>
  <c r="U2215" i="2"/>
  <c r="AI3986" i="2"/>
  <c r="Q1628" i="2"/>
  <c r="AC3104" i="2"/>
  <c r="AM4494" i="2"/>
  <c r="T2020" i="2"/>
  <c r="AL4212" i="2"/>
  <c r="S1897" i="2"/>
  <c r="S734" i="2" s="1"/>
  <c r="Q1632" i="2"/>
  <c r="R1771" i="2"/>
  <c r="Q1637" i="2"/>
  <c r="AJ4115" i="2"/>
  <c r="T2068" i="2"/>
  <c r="AH3860" i="2"/>
  <c r="X571" i="2"/>
  <c r="AI3989" i="2"/>
  <c r="AJ4114" i="2"/>
  <c r="N1190" i="2"/>
  <c r="N1201" i="2"/>
  <c r="O1348" i="2"/>
  <c r="O1334" i="2"/>
  <c r="S1909" i="2"/>
  <c r="AH3859" i="2"/>
  <c r="W44" i="2"/>
  <c r="L700" i="2"/>
  <c r="L754" i="2" s="1"/>
  <c r="AG3577" i="2"/>
  <c r="AD3189" i="2"/>
  <c r="AL4205" i="2"/>
  <c r="W2343" i="2"/>
  <c r="X2253" i="2" s="1"/>
  <c r="AL4208" i="2"/>
  <c r="X2427" i="2"/>
  <c r="Y2561" i="2"/>
  <c r="X2433" i="2"/>
  <c r="Z2686" i="2"/>
  <c r="AE3323" i="2"/>
  <c r="W451" i="2"/>
  <c r="P1237" i="2"/>
  <c r="R1780" i="2"/>
  <c r="O1343" i="2"/>
  <c r="L701" i="2"/>
  <c r="L755" i="2" s="1"/>
  <c r="AB2941" i="2"/>
  <c r="X2301" i="2"/>
  <c r="AD3194" i="2"/>
  <c r="T2072" i="2"/>
  <c r="AF3441" i="2"/>
  <c r="AA2806" i="2"/>
  <c r="X2299" i="2"/>
  <c r="AN4595" i="2"/>
  <c r="W452" i="2"/>
  <c r="AC3199" i="2"/>
  <c r="L898" i="2"/>
  <c r="AL4342" i="2"/>
  <c r="S1875" i="2"/>
  <c r="T2062" i="2"/>
  <c r="X2302" i="2"/>
  <c r="AN4584" i="2"/>
  <c r="U2211" i="2"/>
  <c r="M1049" i="2"/>
  <c r="AJ3955" i="2"/>
  <c r="V2160" i="2"/>
  <c r="L637" i="2"/>
  <c r="Z2677" i="2"/>
  <c r="R1772" i="2"/>
  <c r="L706" i="2"/>
  <c r="L760" i="2" s="1"/>
  <c r="P1233" i="2"/>
  <c r="AJ3959" i="2"/>
  <c r="AD3185" i="2"/>
  <c r="AG3695" i="2"/>
  <c r="N1189" i="2"/>
  <c r="N1150" i="2"/>
  <c r="P1491" i="2"/>
  <c r="X573" i="2"/>
  <c r="AE3324" i="2"/>
  <c r="Z2680" i="2"/>
  <c r="P1487" i="2"/>
  <c r="AF3482" i="2"/>
  <c r="AG3696" i="2"/>
  <c r="Z2689" i="2"/>
  <c r="M1046" i="2"/>
  <c r="M1055" i="2"/>
  <c r="P1229" i="2"/>
  <c r="W444" i="2"/>
  <c r="L763" i="2"/>
  <c r="O1085" i="2"/>
  <c r="AG3517" i="2"/>
  <c r="M1044" i="2"/>
  <c r="AJ4120" i="2"/>
  <c r="P1479" i="2"/>
  <c r="Q1635" i="2"/>
  <c r="AM4498" i="2"/>
  <c r="P1489" i="2"/>
  <c r="M1048" i="2"/>
  <c r="AH3861" i="2"/>
  <c r="AN4586" i="2"/>
  <c r="AJ4122" i="2"/>
  <c r="M1052" i="2"/>
  <c r="Q1634" i="2"/>
  <c r="W445" i="2"/>
  <c r="AD3195" i="2"/>
  <c r="AG3692" i="2"/>
  <c r="M856" i="2"/>
  <c r="M910" i="2" s="1"/>
  <c r="AL4157" i="44"/>
  <c r="J68" i="7"/>
  <c r="AP223" i="6"/>
  <c r="AP130" i="9"/>
  <c r="AP254" i="6"/>
  <c r="T1668" i="44"/>
  <c r="U2062" i="44"/>
  <c r="AQ73" i="9"/>
  <c r="AO207" i="9"/>
  <c r="AN4585" i="44"/>
  <c r="U2058" i="44"/>
  <c r="U2071" i="44"/>
  <c r="AQ72" i="9"/>
  <c r="U2069" i="44"/>
  <c r="X2600" i="2"/>
  <c r="T1916" i="44"/>
  <c r="AP110" i="9"/>
  <c r="AM4279" i="44"/>
  <c r="AN4580" i="44"/>
  <c r="AN4588" i="44"/>
  <c r="U1661" i="44"/>
  <c r="AP206" i="6"/>
  <c r="AP205" i="6"/>
  <c r="AP109" i="9"/>
  <c r="AP236" i="6"/>
  <c r="K124" i="96"/>
  <c r="K131" i="96"/>
  <c r="K134" i="96"/>
  <c r="K130" i="96"/>
  <c r="K126" i="96"/>
  <c r="K127" i="96"/>
  <c r="AQ65" i="9"/>
  <c r="AO111" i="9"/>
  <c r="AP198" i="6"/>
  <c r="AP101" i="9"/>
  <c r="AP229" i="6"/>
  <c r="AO208" i="9"/>
  <c r="AN172" i="6"/>
  <c r="AN209" i="9"/>
  <c r="AN134" i="9"/>
  <c r="AN215" i="9"/>
  <c r="AN173" i="6"/>
  <c r="AN135" i="9"/>
  <c r="AP228" i="6"/>
  <c r="AO212" i="9"/>
  <c r="AP100" i="9"/>
  <c r="AO198" i="9"/>
  <c r="AO103" i="9"/>
  <c r="AO200" i="9"/>
  <c r="AP197" i="6"/>
  <c r="AQ64" i="9"/>
  <c r="AP240" i="6"/>
  <c r="AP209" i="6"/>
  <c r="AP114" i="9"/>
  <c r="AM4285" i="44"/>
  <c r="T1924" i="44"/>
  <c r="AL4147" i="44"/>
  <c r="AM4500" i="44"/>
  <c r="AM4502" i="44"/>
  <c r="Z2838" i="2"/>
  <c r="AJ4118" i="44"/>
  <c r="AL4148" i="44"/>
  <c r="AM4491" i="44"/>
  <c r="AN4589" i="44"/>
  <c r="AJ3904" i="44"/>
  <c r="AL4156" i="44"/>
  <c r="AM4278" i="44"/>
  <c r="AJ4121" i="44"/>
  <c r="AI3776" i="44"/>
  <c r="AG3737" i="44"/>
  <c r="AI3772" i="44"/>
  <c r="AI3891" i="2"/>
  <c r="AI3774" i="44"/>
  <c r="AK4032" i="44"/>
  <c r="AG3735" i="44"/>
  <c r="AJ3902" i="44"/>
  <c r="AG3739" i="44"/>
  <c r="AG3734" i="44"/>
  <c r="AJ3899" i="44"/>
  <c r="AI3778" i="44"/>
  <c r="AJ3896" i="44"/>
  <c r="T1516" i="44"/>
  <c r="AJ3901" i="44"/>
  <c r="AG3729" i="44"/>
  <c r="AI3981" i="44"/>
  <c r="G278" i="9"/>
  <c r="AN4587" i="44"/>
  <c r="AJ4110" i="44"/>
  <c r="AI3775" i="44"/>
  <c r="AJ4111" i="44"/>
  <c r="AJ3903" i="44"/>
  <c r="AH3854" i="44"/>
  <c r="AG3731" i="44"/>
  <c r="AN4584" i="44"/>
  <c r="AN133" i="9"/>
  <c r="AJ3898" i="44"/>
  <c r="AG3736" i="44"/>
  <c r="AJ4112" i="44"/>
  <c r="AJ4120" i="44"/>
  <c r="AI3769" i="44"/>
  <c r="AI3767" i="44"/>
  <c r="AJ4119" i="44"/>
  <c r="AJ4116" i="44"/>
  <c r="AJ3895" i="44"/>
  <c r="AG3637" i="2"/>
  <c r="AJ3900" i="44"/>
  <c r="AJ4072" i="44"/>
  <c r="AI3777" i="44"/>
  <c r="AI3768" i="44"/>
  <c r="AJ4018" i="2"/>
  <c r="T1921" i="44"/>
  <c r="T1913" i="44"/>
  <c r="AL4155" i="44"/>
  <c r="AJ4117" i="44"/>
  <c r="AI3770" i="44"/>
  <c r="AJ4115" i="44"/>
  <c r="AJ3892" i="44"/>
  <c r="AR323" i="6"/>
  <c r="AJ4113" i="44"/>
  <c r="AJ3893" i="44"/>
  <c r="T1667" i="44"/>
  <c r="T1917" i="44"/>
  <c r="AG3741" i="44"/>
  <c r="AH3764" i="2"/>
  <c r="AG3733" i="44"/>
  <c r="AG3730" i="44"/>
  <c r="AI3773" i="44"/>
  <c r="AJ3894" i="44"/>
  <c r="AJ4114" i="44"/>
  <c r="AJ4109" i="44"/>
  <c r="AG3732" i="44"/>
  <c r="AI3771" i="44"/>
  <c r="AI3766" i="44"/>
  <c r="AJ3905" i="44"/>
  <c r="AG3738" i="44"/>
  <c r="AJ3897" i="44"/>
  <c r="T1662" i="44"/>
  <c r="AP230" i="6"/>
  <c r="AG3728" i="44"/>
  <c r="AI3765" i="44"/>
  <c r="AG3740" i="44"/>
  <c r="AG3727" i="44"/>
  <c r="AN171" i="6"/>
  <c r="AN201" i="9"/>
  <c r="AQ76" i="9"/>
  <c r="AQ66" i="9"/>
  <c r="AP102" i="9"/>
  <c r="AP199" i="6"/>
  <c r="AR289" i="6"/>
  <c r="AN1723" i="5"/>
  <c r="AN4590" i="44"/>
  <c r="AM4399" i="2"/>
  <c r="AB2875" i="2"/>
  <c r="AF3510" i="2"/>
  <c r="T1920" i="44"/>
  <c r="G249" i="9"/>
  <c r="F249" i="9"/>
  <c r="G271" i="9"/>
  <c r="AL4146" i="44"/>
  <c r="AM4277" i="44"/>
  <c r="AM4281" i="44"/>
  <c r="AK4235" i="2"/>
  <c r="AL4362" i="2"/>
  <c r="Y2711" i="2"/>
  <c r="AM4616" i="2"/>
  <c r="AD3346" i="2"/>
  <c r="AE3256" i="2" s="1"/>
  <c r="F271" i="9"/>
  <c r="U1966" i="44"/>
  <c r="AF3269" i="44"/>
  <c r="AD3016" i="44"/>
  <c r="AC2888" i="44"/>
  <c r="X1172" i="44"/>
  <c r="Q351" i="44"/>
  <c r="Q295" i="44"/>
  <c r="R1384" i="44"/>
  <c r="AL4150" i="44"/>
  <c r="AD3011" i="44"/>
  <c r="W487" i="44"/>
  <c r="W488" i="44"/>
  <c r="AC3219" i="2"/>
  <c r="R1378" i="44"/>
  <c r="P1085" i="44"/>
  <c r="O940" i="44"/>
  <c r="AB2752" i="44"/>
  <c r="W480" i="44"/>
  <c r="X2246" i="44"/>
  <c r="AG3395" i="44"/>
  <c r="AM4492" i="44"/>
  <c r="R1376" i="44"/>
  <c r="Y606" i="44"/>
  <c r="P1094" i="44"/>
  <c r="AA2628" i="44"/>
  <c r="AE3135" i="44"/>
  <c r="AE3142" i="44"/>
  <c r="Z2498" i="44"/>
  <c r="O937" i="44"/>
  <c r="AF3259" i="44"/>
  <c r="N805" i="44"/>
  <c r="AN4407" i="44"/>
  <c r="AK20" i="59"/>
  <c r="X2243" i="44"/>
  <c r="F278" i="9"/>
  <c r="AG3390" i="44"/>
  <c r="AG3386" i="44"/>
  <c r="AE3141" i="44"/>
  <c r="AN4503" i="44"/>
  <c r="AE3143" i="44"/>
  <c r="AC2890" i="44"/>
  <c r="AG3398" i="44"/>
  <c r="AC2879" i="44"/>
  <c r="N649" i="44"/>
  <c r="AA2635" i="44"/>
  <c r="AN25" i="59"/>
  <c r="AF3258" i="44"/>
  <c r="V2203" i="44"/>
  <c r="V2111" i="44"/>
  <c r="Q356" i="44"/>
  <c r="AA2632" i="44"/>
  <c r="Z2501" i="44"/>
  <c r="T1672" i="44"/>
  <c r="Q362" i="44"/>
  <c r="P1093" i="44"/>
  <c r="Z2502" i="44"/>
  <c r="T1928" i="44"/>
  <c r="F100" i="10"/>
  <c r="Y2369" i="44"/>
  <c r="Q1334" i="44"/>
  <c r="AC2886" i="44"/>
  <c r="O1204" i="44"/>
  <c r="P1080" i="44"/>
  <c r="R1375" i="44"/>
  <c r="AM4490" i="44"/>
  <c r="AA2621" i="44"/>
  <c r="Z2727" i="44"/>
  <c r="Q1234" i="44"/>
  <c r="AD3007" i="44"/>
  <c r="Q364" i="44"/>
  <c r="U1670" i="44"/>
  <c r="AA2627" i="44"/>
  <c r="AQ246" i="6"/>
  <c r="AQ215" i="6"/>
  <c r="AQ121" i="9"/>
  <c r="R1377" i="44"/>
  <c r="U2064" i="44"/>
  <c r="X2250" i="44"/>
  <c r="V2210" i="44"/>
  <c r="P1086" i="44"/>
  <c r="AB2755" i="44"/>
  <c r="Y2600" i="44"/>
  <c r="Z2494" i="44"/>
  <c r="Q1236" i="44"/>
  <c r="L696" i="2"/>
  <c r="L860" i="2"/>
  <c r="AB2758" i="44"/>
  <c r="X2251" i="44"/>
  <c r="Y2370" i="44"/>
  <c r="AM4159" i="44"/>
  <c r="Z2499" i="44"/>
  <c r="Q353" i="44"/>
  <c r="AD3235" i="44"/>
  <c r="AE3129" i="44"/>
  <c r="S1714" i="2"/>
  <c r="W485" i="44"/>
  <c r="AG3394" i="44"/>
  <c r="AL43" i="10"/>
  <c r="AL70" i="10"/>
  <c r="AD3010" i="44"/>
  <c r="AN4593" i="44"/>
  <c r="T1664" i="44"/>
  <c r="AC3108" i="44"/>
  <c r="AD3002" i="44"/>
  <c r="AN4586" i="44"/>
  <c r="AD3009" i="44"/>
  <c r="AL4149" i="44"/>
  <c r="X2473" i="44"/>
  <c r="Y2367" i="44"/>
  <c r="Y2374" i="44"/>
  <c r="X612" i="44"/>
  <c r="X531" i="44"/>
  <c r="W481" i="44"/>
  <c r="G248" i="9"/>
  <c r="W44" i="44"/>
  <c r="AB2981" i="44"/>
  <c r="AC2875" i="44"/>
  <c r="AG3388" i="44"/>
  <c r="AP219" i="9"/>
  <c r="AE3138" i="44"/>
  <c r="X882" i="44"/>
  <c r="AH3517" i="44"/>
  <c r="AN4286" i="44"/>
  <c r="P1082" i="44"/>
  <c r="AA2622" i="44"/>
  <c r="AN4591" i="44"/>
  <c r="O948" i="44"/>
  <c r="W482" i="44"/>
  <c r="AN20" i="44"/>
  <c r="N755" i="44"/>
  <c r="N629" i="44"/>
  <c r="R1382" i="44"/>
  <c r="AD3013" i="44"/>
  <c r="W483" i="44"/>
  <c r="U2067" i="44"/>
  <c r="AD3008" i="44"/>
  <c r="AA2854" i="44"/>
  <c r="AB2748" i="44"/>
  <c r="T1922" i="44"/>
  <c r="U2060" i="44"/>
  <c r="W479" i="44"/>
  <c r="AE3136" i="44"/>
  <c r="Y617" i="44"/>
  <c r="Y2372" i="44"/>
  <c r="O941" i="44"/>
  <c r="N899" i="44"/>
  <c r="X1027" i="44"/>
  <c r="AD3017" i="44"/>
  <c r="N792" i="44"/>
  <c r="W490" i="44"/>
  <c r="X2253" i="44"/>
  <c r="P1087" i="44"/>
  <c r="V2207" i="44"/>
  <c r="S1620" i="44"/>
  <c r="O944" i="44"/>
  <c r="AG3397" i="44"/>
  <c r="AL1725" i="5"/>
  <c r="Y2375" i="44"/>
  <c r="AG3383" i="44"/>
  <c r="AF3489" i="44"/>
  <c r="N793" i="44"/>
  <c r="AC2882" i="44"/>
  <c r="R1372" i="44"/>
  <c r="N651" i="44"/>
  <c r="Q363" i="44"/>
  <c r="AE3140" i="44"/>
  <c r="N756" i="44"/>
  <c r="N630" i="44"/>
  <c r="AD3004" i="44"/>
  <c r="Q1230" i="44"/>
  <c r="Q1237" i="44"/>
  <c r="N652" i="44"/>
  <c r="F248" i="9"/>
  <c r="X616" i="44"/>
  <c r="Y2379" i="44"/>
  <c r="N935" i="2"/>
  <c r="AF3262" i="44"/>
  <c r="N796" i="44"/>
  <c r="X2254" i="44"/>
  <c r="X2245" i="44"/>
  <c r="AF3265" i="44"/>
  <c r="X2241" i="44"/>
  <c r="AF3256" i="44"/>
  <c r="AE3362" i="44"/>
  <c r="Q352" i="44"/>
  <c r="AA2631" i="44"/>
  <c r="X1461" i="44"/>
  <c r="AG3396" i="44"/>
  <c r="Q359" i="44"/>
  <c r="X2213" i="44"/>
  <c r="AH3521" i="44"/>
  <c r="N794" i="44"/>
  <c r="X1317" i="44"/>
  <c r="AH3522" i="44"/>
  <c r="AD3015" i="44"/>
  <c r="Q1228" i="44"/>
  <c r="X2248" i="44"/>
  <c r="X569" i="2"/>
  <c r="X531" i="2"/>
  <c r="R1374" i="44"/>
  <c r="P1349" i="44"/>
  <c r="Q1225" i="44"/>
  <c r="W489" i="44"/>
  <c r="Q357" i="44"/>
  <c r="Y2378" i="44"/>
  <c r="Q355" i="44"/>
  <c r="AF3263" i="44"/>
  <c r="R27" i="44"/>
  <c r="R1370" i="44"/>
  <c r="Q1494" i="44"/>
  <c r="AL36" i="10"/>
  <c r="AR186" i="6"/>
  <c r="AB2759" i="44"/>
  <c r="V2216" i="44"/>
  <c r="AH3516" i="44"/>
  <c r="Y611" i="44"/>
  <c r="AD3006" i="44"/>
  <c r="Y2377" i="44"/>
  <c r="X2252" i="44"/>
  <c r="AL4152" i="44"/>
  <c r="O942" i="44"/>
  <c r="AG3384" i="44"/>
  <c r="X2247" i="44"/>
  <c r="W493" i="44"/>
  <c r="N802" i="44"/>
  <c r="P1088" i="44"/>
  <c r="N798" i="44"/>
  <c r="AG3389" i="44"/>
  <c r="U2072" i="44"/>
  <c r="AA2623" i="44"/>
  <c r="AA2625" i="44"/>
  <c r="AE3132" i="44"/>
  <c r="AC2885" i="44"/>
  <c r="N762" i="44"/>
  <c r="W492" i="44"/>
  <c r="X2204" i="44"/>
  <c r="X2249" i="44"/>
  <c r="AH3520" i="44"/>
  <c r="AA2634" i="44"/>
  <c r="Y2376" i="44"/>
  <c r="P1198" i="44"/>
  <c r="AH3514" i="44"/>
  <c r="AF3270" i="44"/>
  <c r="W486" i="44"/>
  <c r="AF3271" i="44"/>
  <c r="P1089" i="44"/>
  <c r="AF3261" i="44"/>
  <c r="AF3267" i="44"/>
  <c r="Y613" i="44"/>
  <c r="AG3393" i="44"/>
  <c r="I19" i="96"/>
  <c r="AL84" i="10"/>
  <c r="T1919" i="44"/>
  <c r="AB2756" i="44"/>
  <c r="AC2881" i="44"/>
  <c r="AE3133" i="44"/>
  <c r="AG3391" i="44"/>
  <c r="Q1238" i="44"/>
  <c r="V1815" i="44"/>
  <c r="AL59" i="10"/>
  <c r="AL36" i="52"/>
  <c r="AL78" i="52"/>
  <c r="AC2877" i="44"/>
  <c r="N799" i="44"/>
  <c r="N795" i="44"/>
  <c r="O939" i="44"/>
  <c r="T1915" i="44"/>
  <c r="AN4582" i="44"/>
  <c r="N797" i="44"/>
  <c r="N804" i="44"/>
  <c r="AK33" i="52"/>
  <c r="AK56" i="10"/>
  <c r="AK43" i="52"/>
  <c r="AK96" i="10"/>
  <c r="AG3387" i="44"/>
  <c r="O950" i="44"/>
  <c r="Z2507" i="44"/>
  <c r="T1673" i="44"/>
  <c r="AE3137" i="44"/>
  <c r="U2073" i="44"/>
  <c r="AE3134" i="44"/>
  <c r="AH3515" i="44"/>
  <c r="X2242" i="44"/>
  <c r="P1095" i="44"/>
  <c r="X2255" i="44"/>
  <c r="W2346" i="44"/>
  <c r="X2240" i="44"/>
  <c r="Y620" i="44"/>
  <c r="T1525" i="44"/>
  <c r="AC2876" i="44"/>
  <c r="Y2368" i="44"/>
  <c r="P1091" i="44"/>
  <c r="AD3014" i="44"/>
  <c r="Z2506" i="44"/>
  <c r="AM4494" i="44"/>
  <c r="Y2380" i="44"/>
  <c r="O1044" i="44"/>
  <c r="O935" i="44"/>
  <c r="N1059" i="44"/>
  <c r="N790" i="44"/>
  <c r="M914" i="44"/>
  <c r="AN4581" i="44"/>
  <c r="Q365" i="44"/>
  <c r="R1385" i="44"/>
  <c r="Y615" i="44"/>
  <c r="AC2883" i="44"/>
  <c r="O949" i="44"/>
  <c r="AB2753" i="44"/>
  <c r="S1895" i="2"/>
  <c r="AH3511" i="44"/>
  <c r="N645" i="44"/>
  <c r="AR82" i="9"/>
  <c r="N908" i="44"/>
  <c r="AJ26" i="59"/>
  <c r="U2065" i="44"/>
  <c r="AE3131" i="44"/>
  <c r="S1766" i="44"/>
  <c r="Y608" i="44"/>
  <c r="AC2887" i="44"/>
  <c r="W484" i="44"/>
  <c r="Z2505" i="44"/>
  <c r="O938" i="44"/>
  <c r="Y605" i="44"/>
  <c r="V2149" i="2"/>
  <c r="R1479" i="44"/>
  <c r="Q1239" i="44"/>
  <c r="Q1233" i="44"/>
  <c r="X614" i="44"/>
  <c r="AF3264" i="44"/>
  <c r="T1674" i="44"/>
  <c r="AF3260" i="44"/>
  <c r="AB2757" i="44"/>
  <c r="R1379" i="44"/>
  <c r="N803" i="44"/>
  <c r="AF3616" i="44"/>
  <c r="AG3510" i="44"/>
  <c r="T1821" i="44"/>
  <c r="AA2626" i="44"/>
  <c r="N801" i="44"/>
  <c r="N646" i="44"/>
  <c r="AA2633" i="44"/>
  <c r="Q358" i="44"/>
  <c r="AA2636" i="44"/>
  <c r="V38" i="44"/>
  <c r="Y2371" i="44"/>
  <c r="Y609" i="44"/>
  <c r="AB2751" i="44"/>
  <c r="Z2503" i="44"/>
  <c r="AH3524" i="44"/>
  <c r="AB2762" i="44"/>
  <c r="AA2624" i="44"/>
  <c r="Q360" i="44"/>
  <c r="Q1232" i="44"/>
  <c r="Z2497" i="44"/>
  <c r="W478" i="44"/>
  <c r="W404" i="44"/>
  <c r="V2211" i="44"/>
  <c r="Y607" i="44"/>
  <c r="O943" i="44"/>
  <c r="Y2373" i="44"/>
  <c r="H17" i="96"/>
  <c r="AK82" i="10"/>
  <c r="AF3268" i="44"/>
  <c r="AD3005" i="44"/>
  <c r="S1610" i="44"/>
  <c r="P1092" i="44"/>
  <c r="Q1227" i="44"/>
  <c r="AN4707" i="2"/>
  <c r="AN4669" i="2"/>
  <c r="AC2880" i="44"/>
  <c r="AB2761" i="44"/>
  <c r="V2330" i="2"/>
  <c r="Q1229" i="44"/>
  <c r="Z2504" i="44"/>
  <c r="P1189" i="44"/>
  <c r="N642" i="44"/>
  <c r="M766" i="44"/>
  <c r="T1671" i="44"/>
  <c r="S1515" i="44"/>
  <c r="R1639" i="44"/>
  <c r="W442" i="2"/>
  <c r="W404" i="2"/>
  <c r="AH3513" i="44"/>
  <c r="AB2749" i="44"/>
  <c r="P1478" i="2"/>
  <c r="AG3392" i="44"/>
  <c r="V2215" i="44"/>
  <c r="Y619" i="44"/>
  <c r="AB2760" i="44"/>
  <c r="U1950" i="2"/>
  <c r="Z2500" i="44"/>
  <c r="Q1231" i="44"/>
  <c r="AA2630" i="44"/>
  <c r="Q1240" i="44"/>
  <c r="U2066" i="44"/>
  <c r="L658" i="2"/>
  <c r="AE3130" i="44"/>
  <c r="Y610" i="44"/>
  <c r="AB2750" i="44"/>
  <c r="R1381" i="44"/>
  <c r="O946" i="44"/>
  <c r="AE3489" i="2"/>
  <c r="AF3383" i="2"/>
  <c r="Z2495" i="44"/>
  <c r="Z2496" i="44"/>
  <c r="V1953" i="44"/>
  <c r="Y2382" i="44"/>
  <c r="AM46" i="10"/>
  <c r="AM72" i="10"/>
  <c r="AM24" i="10"/>
  <c r="AD3012" i="44"/>
  <c r="AG3385" i="44"/>
  <c r="AC2889" i="44"/>
  <c r="AN1705" i="5"/>
  <c r="AN1692" i="5"/>
  <c r="AB2754" i="44"/>
  <c r="Y618" i="44"/>
  <c r="S1618" i="44"/>
  <c r="AE3144" i="44"/>
  <c r="U2063" i="44"/>
  <c r="S648" i="44"/>
  <c r="Q1343" i="44"/>
  <c r="AN4583" i="44"/>
  <c r="T1927" i="44"/>
  <c r="S1768" i="44"/>
  <c r="AH3518" i="44"/>
  <c r="R1488" i="44"/>
  <c r="X2244" i="44"/>
  <c r="AC2878" i="44"/>
  <c r="W491" i="44"/>
  <c r="Y2381" i="44"/>
  <c r="V2208" i="44"/>
  <c r="R1373" i="44"/>
  <c r="Q366" i="44"/>
  <c r="U361" i="44"/>
  <c r="Q354" i="44"/>
  <c r="AA2629" i="44"/>
  <c r="R1383" i="44"/>
  <c r="N643" i="44"/>
  <c r="AM1716" i="5"/>
  <c r="AM1714" i="5"/>
  <c r="X1462" i="44"/>
  <c r="Z2508" i="44"/>
  <c r="Z2509" i="44"/>
  <c r="AF3266" i="44"/>
  <c r="AE3139" i="44"/>
  <c r="P1084" i="44"/>
  <c r="P1083" i="44"/>
  <c r="W1951" i="44"/>
  <c r="O1053" i="44"/>
  <c r="AB2763" i="44"/>
  <c r="O947" i="44"/>
  <c r="S1614" i="44"/>
  <c r="AD3003" i="44"/>
  <c r="AC2884" i="44"/>
  <c r="AF3257" i="44"/>
  <c r="I66" i="7" l="1"/>
  <c r="J161" i="96"/>
  <c r="J165" i="96" s="1"/>
  <c r="J166" i="96" s="1"/>
  <c r="J172" i="96"/>
  <c r="J178" i="96" s="1"/>
  <c r="M164" i="96"/>
  <c r="H183" i="96"/>
  <c r="I183" i="96"/>
  <c r="H166" i="96"/>
  <c r="AH3525" i="44"/>
  <c r="AN4465" i="44"/>
  <c r="W2098" i="44"/>
  <c r="AH3519" i="44"/>
  <c r="W2097" i="44"/>
  <c r="N632" i="44"/>
  <c r="N758" i="44"/>
  <c r="S1607" i="44"/>
  <c r="N626" i="44"/>
  <c r="N752" i="44"/>
  <c r="S1609" i="44"/>
  <c r="AH3523" i="44"/>
  <c r="S1619" i="44"/>
  <c r="S1608" i="44"/>
  <c r="AN4399" i="44"/>
  <c r="N761" i="44"/>
  <c r="T1669" i="44"/>
  <c r="S1612" i="44"/>
  <c r="S1630" i="44" s="1"/>
  <c r="T1665" i="44"/>
  <c r="N763" i="44"/>
  <c r="T1663" i="44"/>
  <c r="AL4208" i="44"/>
  <c r="W2109" i="44"/>
  <c r="S1613" i="44"/>
  <c r="W2110" i="44"/>
  <c r="AP116" i="9"/>
  <c r="AP211" i="6"/>
  <c r="AP242" i="6"/>
  <c r="AQ78" i="9"/>
  <c r="K135" i="96"/>
  <c r="AO214" i="9"/>
  <c r="AO117" i="9"/>
  <c r="AN229" i="9"/>
  <c r="W2104" i="44"/>
  <c r="N764" i="44"/>
  <c r="AN137" i="9"/>
  <c r="AN235" i="9" s="1"/>
  <c r="AN246" i="9" s="1"/>
  <c r="AN182" i="6"/>
  <c r="AO131" i="9"/>
  <c r="AO137" i="9" s="1"/>
  <c r="AQ84" i="9"/>
  <c r="AO222" i="9"/>
  <c r="AO229" i="9" s="1"/>
  <c r="K141" i="96"/>
  <c r="AP217" i="6"/>
  <c r="AP248" i="6"/>
  <c r="AP124" i="9"/>
  <c r="AP222" i="9" s="1"/>
  <c r="AM4338" i="44"/>
  <c r="AH3512" i="44"/>
  <c r="S1611" i="44"/>
  <c r="AN4405" i="44"/>
  <c r="AL4207" i="44"/>
  <c r="AN4409" i="44"/>
  <c r="AM4326" i="44"/>
  <c r="N765" i="44"/>
  <c r="AM4336" i="44"/>
  <c r="AC3056" i="2"/>
  <c r="AM4330" i="44"/>
  <c r="AP211" i="9"/>
  <c r="AR75" i="9"/>
  <c r="AQ239" i="6"/>
  <c r="AQ113" i="9"/>
  <c r="AQ208" i="6"/>
  <c r="J58" i="7"/>
  <c r="AP197" i="9"/>
  <c r="F129" i="9"/>
  <c r="G129" i="9"/>
  <c r="AR227" i="9"/>
  <c r="AM4337" i="44"/>
  <c r="AP217" i="9"/>
  <c r="AQ213" i="6"/>
  <c r="AQ119" i="9"/>
  <c r="AQ244" i="6"/>
  <c r="AP203" i="9"/>
  <c r="AQ232" i="6"/>
  <c r="AQ201" i="6"/>
  <c r="AQ105" i="9"/>
  <c r="AR80" i="9"/>
  <c r="J62" i="7"/>
  <c r="J52" i="7"/>
  <c r="J56" i="7"/>
  <c r="J46" i="7"/>
  <c r="AM4334" i="44"/>
  <c r="J51" i="7"/>
  <c r="J48" i="7"/>
  <c r="J49" i="7"/>
  <c r="J63" i="7"/>
  <c r="J54" i="7"/>
  <c r="J55" i="7"/>
  <c r="W2068" i="44"/>
  <c r="J59" i="7"/>
  <c r="V1914" i="44"/>
  <c r="T1675" i="44"/>
  <c r="W2106" i="44"/>
  <c r="W2101" i="44"/>
  <c r="AQ195" i="6"/>
  <c r="AR62" i="9"/>
  <c r="AP196" i="9"/>
  <c r="AQ226" i="6"/>
  <c r="AQ98" i="9"/>
  <c r="V1962" i="44"/>
  <c r="S1616" i="44"/>
  <c r="AN4403" i="44"/>
  <c r="K24" i="2"/>
  <c r="L15" i="2" s="1"/>
  <c r="AQ99" i="9"/>
  <c r="AL4199" i="44"/>
  <c r="AQ227" i="6"/>
  <c r="AL4212" i="44"/>
  <c r="AQ196" i="6"/>
  <c r="U1808" i="44"/>
  <c r="AR63" i="9"/>
  <c r="AP218" i="9"/>
  <c r="AR81" i="9"/>
  <c r="Z2296" i="2"/>
  <c r="Z2332" i="2" s="1"/>
  <c r="AA2242" i="2" s="1"/>
  <c r="X2367" i="2"/>
  <c r="AP122" i="9"/>
  <c r="W2473" i="2"/>
  <c r="AL4205" i="44"/>
  <c r="S1928" i="2"/>
  <c r="T1820" i="2" s="1"/>
  <c r="AN4621" i="44"/>
  <c r="AF3444" i="2"/>
  <c r="AM4327" i="44"/>
  <c r="AM4328" i="44"/>
  <c r="O1134" i="2"/>
  <c r="O1188" i="2" s="1"/>
  <c r="Y2548" i="2"/>
  <c r="AF3447" i="2"/>
  <c r="Y2510" i="2"/>
  <c r="AC3065" i="2"/>
  <c r="AL4210" i="44"/>
  <c r="N59" i="107"/>
  <c r="N69" i="107" s="1"/>
  <c r="N70" i="107" s="1"/>
  <c r="AM4329" i="44"/>
  <c r="AN4408" i="44"/>
  <c r="X2303" i="2"/>
  <c r="AL4204" i="2"/>
  <c r="X2297" i="2"/>
  <c r="L914" i="2"/>
  <c r="U1817" i="44"/>
  <c r="AL4202" i="2"/>
  <c r="S1916" i="2"/>
  <c r="T1808" i="2" s="1"/>
  <c r="AO136" i="9"/>
  <c r="AQ245" i="6"/>
  <c r="AQ120" i="9"/>
  <c r="AQ214" i="6"/>
  <c r="AO174" i="6"/>
  <c r="AO220" i="9"/>
  <c r="U1810" i="44"/>
  <c r="M790" i="2"/>
  <c r="AB2933" i="2"/>
  <c r="AL4211" i="44"/>
  <c r="AA2814" i="2"/>
  <c r="AA2811" i="2"/>
  <c r="AB2939" i="2"/>
  <c r="AB2930" i="2"/>
  <c r="U1818" i="44"/>
  <c r="X2344" i="2"/>
  <c r="Y2254" i="2" s="1"/>
  <c r="AN147" i="9"/>
  <c r="T2074" i="2"/>
  <c r="AN234" i="9"/>
  <c r="AN181" i="6"/>
  <c r="AM4333" i="44"/>
  <c r="AM4334" i="2"/>
  <c r="S1924" i="2"/>
  <c r="AM4329" i="2"/>
  <c r="Z2682" i="2"/>
  <c r="Q1639" i="2"/>
  <c r="Y2554" i="2"/>
  <c r="O1349" i="2"/>
  <c r="AB2935" i="2"/>
  <c r="AA2805" i="2"/>
  <c r="AB2937" i="2"/>
  <c r="AB2934" i="2"/>
  <c r="S1923" i="2"/>
  <c r="M1059" i="2"/>
  <c r="AA2807" i="2"/>
  <c r="AQ130" i="9"/>
  <c r="AQ237" i="6"/>
  <c r="AQ110" i="9"/>
  <c r="AQ206" i="6"/>
  <c r="AR72" i="9"/>
  <c r="AQ109" i="9"/>
  <c r="AQ236" i="6"/>
  <c r="AQ205" i="6"/>
  <c r="R1569" i="2"/>
  <c r="AQ254" i="6"/>
  <c r="S1919" i="2"/>
  <c r="T1811" i="2" s="1"/>
  <c r="AQ223" i="6"/>
  <c r="P1279" i="2"/>
  <c r="U1809" i="44"/>
  <c r="T1776" i="44"/>
  <c r="X2300" i="2"/>
  <c r="AN4460" i="44"/>
  <c r="AM4327" i="2"/>
  <c r="AG3569" i="2"/>
  <c r="M645" i="2"/>
  <c r="M643" i="2"/>
  <c r="M646" i="2"/>
  <c r="M657" i="2"/>
  <c r="M647" i="2"/>
  <c r="M644" i="2"/>
  <c r="M653" i="2"/>
  <c r="N802" i="2"/>
  <c r="AF3564" i="2"/>
  <c r="AF3600" i="2" s="1"/>
  <c r="W481" i="2"/>
  <c r="AE3360" i="2"/>
  <c r="O1081" i="2"/>
  <c r="N1204" i="2"/>
  <c r="P1287" i="2"/>
  <c r="V2103" i="2"/>
  <c r="P1235" i="2"/>
  <c r="X40" i="2"/>
  <c r="P1226" i="2"/>
  <c r="AK4024" i="2"/>
  <c r="AI3770" i="2"/>
  <c r="S1663" i="2"/>
  <c r="AJ3896" i="2"/>
  <c r="AC3063" i="2"/>
  <c r="R1525" i="2"/>
  <c r="AG3388" i="2"/>
  <c r="AI3768" i="2"/>
  <c r="Q1382" i="2"/>
  <c r="AG3733" i="2"/>
  <c r="AA2853" i="2"/>
  <c r="Z2719" i="2"/>
  <c r="AF3475" i="2"/>
  <c r="AE3353" i="2"/>
  <c r="Y2588" i="2"/>
  <c r="X616" i="2"/>
  <c r="AD3227" i="2"/>
  <c r="X618" i="2"/>
  <c r="AM4366" i="2"/>
  <c r="S1669" i="2"/>
  <c r="S1673" i="2"/>
  <c r="AK4029" i="2"/>
  <c r="M850" i="2"/>
  <c r="N950" i="2"/>
  <c r="Q1377" i="2"/>
  <c r="L638" i="2"/>
  <c r="S1668" i="2"/>
  <c r="U1961" i="2"/>
  <c r="P1282" i="2"/>
  <c r="AN4286" i="2"/>
  <c r="Z2726" i="2"/>
  <c r="AE3361" i="2"/>
  <c r="AN4630" i="2"/>
  <c r="AL4246" i="2"/>
  <c r="V2099" i="2"/>
  <c r="U1955" i="2"/>
  <c r="AN4410" i="2"/>
  <c r="U1965" i="2"/>
  <c r="AI3765" i="2"/>
  <c r="U2006" i="2"/>
  <c r="AD3229" i="2"/>
  <c r="Z2723" i="2"/>
  <c r="AN4407" i="2"/>
  <c r="AK4020" i="2"/>
  <c r="U1953" i="2"/>
  <c r="AN4403" i="2"/>
  <c r="O1149" i="2"/>
  <c r="AG3736" i="2"/>
  <c r="Y2592" i="2"/>
  <c r="AE3355" i="2"/>
  <c r="AN4723" i="2"/>
  <c r="X585" i="2"/>
  <c r="AL4145" i="2"/>
  <c r="AK4032" i="2"/>
  <c r="N940" i="2"/>
  <c r="Q1371" i="2"/>
  <c r="O1139" i="2"/>
  <c r="P1283" i="2"/>
  <c r="AG3732" i="2"/>
  <c r="AG3731" i="2"/>
  <c r="V2214" i="2"/>
  <c r="AN4620" i="2"/>
  <c r="AA2842" i="2"/>
  <c r="X2337" i="2"/>
  <c r="Y2247" i="2" s="1"/>
  <c r="Z2722" i="2"/>
  <c r="AL4244" i="2"/>
  <c r="AG3613" i="2"/>
  <c r="S745" i="2"/>
  <c r="S1926" i="2"/>
  <c r="Q1380" i="2"/>
  <c r="AF3487" i="2"/>
  <c r="X619" i="2"/>
  <c r="X2465" i="2"/>
  <c r="W492" i="2"/>
  <c r="W491" i="2"/>
  <c r="AC3103" i="2"/>
  <c r="AD3233" i="2"/>
  <c r="AM4339" i="2"/>
  <c r="AG3734" i="2"/>
  <c r="Q1373" i="2"/>
  <c r="R1516" i="2"/>
  <c r="S1665" i="2"/>
  <c r="S1675" i="2"/>
  <c r="AI3778" i="2"/>
  <c r="AN4413" i="2"/>
  <c r="AJ3904" i="2"/>
  <c r="X617" i="2"/>
  <c r="AK4112" i="2"/>
  <c r="AD3222" i="2"/>
  <c r="X2331" i="2"/>
  <c r="Y2241" i="2" s="1"/>
  <c r="AG3614" i="2"/>
  <c r="AG3615" i="2"/>
  <c r="X2461" i="2"/>
  <c r="O1143" i="2"/>
  <c r="R1522" i="2"/>
  <c r="AE3354" i="2"/>
  <c r="AD3226" i="2"/>
  <c r="X611" i="2"/>
  <c r="AB2976" i="2"/>
  <c r="AD3220" i="2"/>
  <c r="V2110" i="2"/>
  <c r="AA2840" i="2"/>
  <c r="W486" i="2"/>
  <c r="Y2595" i="2"/>
  <c r="W484" i="2"/>
  <c r="X2462" i="2"/>
  <c r="X2458" i="2"/>
  <c r="X2472" i="2"/>
  <c r="AB2974" i="2"/>
  <c r="AE3348" i="2"/>
  <c r="AL4239" i="2"/>
  <c r="V2212" i="2"/>
  <c r="AM4372" i="2"/>
  <c r="R1521" i="2"/>
  <c r="O1141" i="2"/>
  <c r="M855" i="2"/>
  <c r="M909" i="2" s="1"/>
  <c r="M708" i="2"/>
  <c r="M652" i="2"/>
  <c r="X609" i="2"/>
  <c r="L634" i="2"/>
  <c r="S1672" i="2"/>
  <c r="AI3769" i="2"/>
  <c r="P1240" i="2"/>
  <c r="AJ3899" i="2"/>
  <c r="U1960" i="2"/>
  <c r="AN4404" i="2"/>
  <c r="V2107" i="2"/>
  <c r="M654" i="2"/>
  <c r="AK4027" i="2"/>
  <c r="S744" i="2"/>
  <c r="S1925" i="2"/>
  <c r="R1523" i="2"/>
  <c r="L626" i="2"/>
  <c r="X2342" i="2"/>
  <c r="Y2252" i="2" s="1"/>
  <c r="AF3474" i="2"/>
  <c r="AB2968" i="2"/>
  <c r="X2345" i="2"/>
  <c r="Y2255" i="2" s="1"/>
  <c r="AN4621" i="2"/>
  <c r="N799" i="2"/>
  <c r="Q1378" i="2"/>
  <c r="Q1375" i="2"/>
  <c r="P1286" i="2"/>
  <c r="Z2712" i="2"/>
  <c r="AC3096" i="2"/>
  <c r="N945" i="2"/>
  <c r="AM4374" i="2"/>
  <c r="X2459" i="2"/>
  <c r="P1288" i="2"/>
  <c r="AG3396" i="2"/>
  <c r="S1662" i="2"/>
  <c r="O1142" i="2"/>
  <c r="AJ3895" i="2"/>
  <c r="S1920" i="2"/>
  <c r="S1914" i="2"/>
  <c r="Y2381" i="2"/>
  <c r="X606" i="2"/>
  <c r="P1290" i="2"/>
  <c r="AJ3900" i="2"/>
  <c r="V2102" i="2"/>
  <c r="AG3741" i="2"/>
  <c r="X2340" i="2"/>
  <c r="Y2250" i="2" s="1"/>
  <c r="AN4629" i="2"/>
  <c r="AD3362" i="2"/>
  <c r="R1526" i="2"/>
  <c r="Q1381" i="2"/>
  <c r="AK4030" i="2"/>
  <c r="M655" i="2"/>
  <c r="N947" i="2"/>
  <c r="AG3392" i="2"/>
  <c r="AD3221" i="2"/>
  <c r="AJ3991" i="2"/>
  <c r="X2338" i="2"/>
  <c r="Y2248" i="2" s="1"/>
  <c r="W488" i="2"/>
  <c r="AF3477" i="2"/>
  <c r="AB2977" i="2"/>
  <c r="X2469" i="2"/>
  <c r="X607" i="2"/>
  <c r="AG3739" i="2"/>
  <c r="AM4364" i="2"/>
  <c r="AE3352" i="2"/>
  <c r="AN4617" i="2"/>
  <c r="W485" i="2"/>
  <c r="S1915" i="2"/>
  <c r="M847" i="2"/>
  <c r="U1956" i="2"/>
  <c r="S1661" i="2"/>
  <c r="R1784" i="2"/>
  <c r="L630" i="2"/>
  <c r="M846" i="2"/>
  <c r="M900" i="2" s="1"/>
  <c r="AN4405" i="2"/>
  <c r="V2101" i="2"/>
  <c r="U1951" i="2"/>
  <c r="AI3766" i="2"/>
  <c r="V2208" i="2"/>
  <c r="M650" i="2"/>
  <c r="W479" i="2"/>
  <c r="Y2587" i="2"/>
  <c r="AE3356" i="2"/>
  <c r="AG3729" i="2"/>
  <c r="AE3358" i="2"/>
  <c r="AC3100" i="2"/>
  <c r="S736" i="2"/>
  <c r="S1917" i="2"/>
  <c r="AN4619" i="2"/>
  <c r="AC3093" i="2"/>
  <c r="X614" i="2"/>
  <c r="N797" i="2"/>
  <c r="AB2756" i="2"/>
  <c r="AE3144" i="2"/>
  <c r="Q1384" i="2"/>
  <c r="Z2724" i="2"/>
  <c r="AN4618" i="2"/>
  <c r="Z2720" i="2"/>
  <c r="W482" i="2"/>
  <c r="AE3350" i="2"/>
  <c r="AN4624" i="2"/>
  <c r="AG3606" i="2"/>
  <c r="AG3603" i="2"/>
  <c r="AC3106" i="2"/>
  <c r="AM4369" i="2"/>
  <c r="Y2599" i="2"/>
  <c r="AG3612" i="2"/>
  <c r="X608" i="2"/>
  <c r="Y2596" i="2"/>
  <c r="U1963" i="2"/>
  <c r="AI3777" i="2"/>
  <c r="AN4411" i="2"/>
  <c r="Q1374" i="2"/>
  <c r="M854" i="2"/>
  <c r="M908" i="2" s="1"/>
  <c r="M845" i="2"/>
  <c r="M899" i="2" s="1"/>
  <c r="AM4453" i="2"/>
  <c r="AM4489" i="2" s="1"/>
  <c r="AN4622" i="2"/>
  <c r="S1664" i="2"/>
  <c r="P1291" i="2"/>
  <c r="X2307" i="2"/>
  <c r="L628" i="2"/>
  <c r="S746" i="2"/>
  <c r="S1927" i="2"/>
  <c r="O1093" i="2"/>
  <c r="AK4025" i="2"/>
  <c r="R1524" i="2"/>
  <c r="AD3014" i="2"/>
  <c r="L627" i="2"/>
  <c r="AN4401" i="2"/>
  <c r="AG3730" i="2"/>
  <c r="AG3389" i="2"/>
  <c r="V2098" i="2"/>
  <c r="AD3005" i="2"/>
  <c r="AC3062" i="2"/>
  <c r="AC3018" i="2"/>
  <c r="AG3740" i="2"/>
  <c r="X612" i="2"/>
  <c r="AA2849" i="2"/>
  <c r="X615" i="2"/>
  <c r="V2213" i="2"/>
  <c r="W489" i="2"/>
  <c r="Y2598" i="2"/>
  <c r="Z2714" i="2"/>
  <c r="X613" i="2"/>
  <c r="M705" i="2"/>
  <c r="P1238" i="2"/>
  <c r="N939" i="2"/>
  <c r="U1958" i="2"/>
  <c r="X620" i="2"/>
  <c r="Y2585" i="2"/>
  <c r="AC3094" i="2"/>
  <c r="X2341" i="2"/>
  <c r="Y2251" i="2" s="1"/>
  <c r="AF3488" i="2"/>
  <c r="AB2967" i="2"/>
  <c r="AC3066" i="2"/>
  <c r="AJ3892" i="2"/>
  <c r="AI3773" i="2"/>
  <c r="U1962" i="2"/>
  <c r="R1530" i="2"/>
  <c r="AM4152" i="2"/>
  <c r="O1084" i="2"/>
  <c r="L632" i="2"/>
  <c r="S1918" i="2"/>
  <c r="P1285" i="2"/>
  <c r="AI3776" i="2"/>
  <c r="S1667" i="2"/>
  <c r="Y2593" i="2"/>
  <c r="AF3476" i="2"/>
  <c r="AN4623" i="2"/>
  <c r="AM4632" i="2"/>
  <c r="AG3728" i="2"/>
  <c r="AN4408" i="2"/>
  <c r="N936" i="2"/>
  <c r="N938" i="2"/>
  <c r="Q1379" i="2"/>
  <c r="Q1383" i="2"/>
  <c r="AJ3995" i="2"/>
  <c r="Z2713" i="2"/>
  <c r="AN4631" i="2"/>
  <c r="W487" i="2"/>
  <c r="Y2597" i="2"/>
  <c r="AL4241" i="2"/>
  <c r="Q1376" i="2"/>
  <c r="P1281" i="2"/>
  <c r="Y2586" i="2"/>
  <c r="AM4368" i="2"/>
  <c r="AB2979" i="2"/>
  <c r="AM4367" i="2"/>
  <c r="W483" i="2"/>
  <c r="AC3097" i="2"/>
  <c r="AJ3902" i="2"/>
  <c r="AG3738" i="2"/>
  <c r="M848" i="2"/>
  <c r="M902" i="2" s="1"/>
  <c r="M859" i="2"/>
  <c r="M913" i="2" s="1"/>
  <c r="N946" i="2"/>
  <c r="AK4028" i="2"/>
  <c r="AN4409" i="2"/>
  <c r="AK4019" i="2"/>
  <c r="AL4237" i="2"/>
  <c r="AA2851" i="2"/>
  <c r="AA2848" i="2"/>
  <c r="Z2715" i="2"/>
  <c r="AF3484" i="2"/>
  <c r="AN4628" i="2"/>
  <c r="AA2845" i="2"/>
  <c r="O1137" i="2"/>
  <c r="Y2594" i="2"/>
  <c r="AD3232" i="2"/>
  <c r="X610" i="2"/>
  <c r="N937" i="2"/>
  <c r="AN4625" i="2"/>
  <c r="M703" i="2"/>
  <c r="M757" i="2" s="1"/>
  <c r="N943" i="2"/>
  <c r="AH3520" i="2"/>
  <c r="AI3774" i="2"/>
  <c r="AB2978" i="2"/>
  <c r="AE3349" i="2"/>
  <c r="AE3347" i="2"/>
  <c r="AG3602" i="2"/>
  <c r="AG3611" i="2"/>
  <c r="AM4373" i="2"/>
  <c r="AC3105" i="2"/>
  <c r="AD3228" i="2"/>
  <c r="X2460" i="2"/>
  <c r="X2467" i="2"/>
  <c r="AA2852" i="2"/>
  <c r="W490" i="2"/>
  <c r="AK4026" i="2"/>
  <c r="S1670" i="2"/>
  <c r="M852" i="2"/>
  <c r="M906" i="2" s="1"/>
  <c r="M849" i="2"/>
  <c r="M903" i="2" s="1"/>
  <c r="W458" i="2"/>
  <c r="L750" i="2"/>
  <c r="Y2727" i="2"/>
  <c r="AD3231" i="2"/>
  <c r="W480" i="2"/>
  <c r="Z2725" i="2"/>
  <c r="Z2716" i="2"/>
  <c r="N941" i="2"/>
  <c r="U1954" i="2"/>
  <c r="U1964" i="2"/>
  <c r="L629" i="2"/>
  <c r="O1082" i="2"/>
  <c r="R1529" i="2"/>
  <c r="AL4248" i="2"/>
  <c r="R1520" i="2"/>
  <c r="M651" i="2"/>
  <c r="R1517" i="2"/>
  <c r="U1957" i="2"/>
  <c r="N803" i="2"/>
  <c r="AI3767" i="2"/>
  <c r="N942" i="2"/>
  <c r="AN4400" i="2"/>
  <c r="V2108" i="2"/>
  <c r="L639" i="2"/>
  <c r="N949" i="2"/>
  <c r="Y2591" i="2"/>
  <c r="Z2721" i="2"/>
  <c r="AG3609" i="2"/>
  <c r="AF3485" i="2"/>
  <c r="AL4247" i="2"/>
  <c r="AM4377" i="2"/>
  <c r="AB2980" i="2"/>
  <c r="X2466" i="2"/>
  <c r="AG3604" i="2"/>
  <c r="Q1385" i="2"/>
  <c r="Q1372" i="2"/>
  <c r="AK4031" i="2"/>
  <c r="O1086" i="2"/>
  <c r="AJ3898" i="2"/>
  <c r="AK4021" i="2"/>
  <c r="AD3223" i="2"/>
  <c r="AA2844" i="2"/>
  <c r="AN4626" i="2"/>
  <c r="Z2717" i="2"/>
  <c r="Y2589" i="2"/>
  <c r="AN4406" i="2"/>
  <c r="AN4412" i="2"/>
  <c r="P1284" i="2"/>
  <c r="AJ3903" i="2"/>
  <c r="S1674" i="2"/>
  <c r="AL4249" i="2"/>
  <c r="AG3737" i="2"/>
  <c r="V2097" i="2"/>
  <c r="U2219" i="2"/>
  <c r="AC3071" i="2"/>
  <c r="AK4023" i="2"/>
  <c r="AN4402" i="2"/>
  <c r="AJ3897" i="2"/>
  <c r="S1922" i="2"/>
  <c r="AL4378" i="2"/>
  <c r="Z2854" i="2"/>
  <c r="N944" i="2"/>
  <c r="AI3771" i="2"/>
  <c r="R1527" i="2"/>
  <c r="AG3571" i="2"/>
  <c r="M656" i="2"/>
  <c r="X2335" i="2"/>
  <c r="Y2245" i="2" s="1"/>
  <c r="AD3230" i="2"/>
  <c r="AE3359" i="2"/>
  <c r="X2463" i="2"/>
  <c r="AD3225" i="2"/>
  <c r="O1090" i="2"/>
  <c r="M709" i="2"/>
  <c r="M648" i="2"/>
  <c r="AG3601" i="2"/>
  <c r="AG3608" i="2"/>
  <c r="AL4236" i="2"/>
  <c r="W493" i="2"/>
  <c r="AI3775" i="2"/>
  <c r="R1519" i="2"/>
  <c r="L625" i="2"/>
  <c r="N948" i="2"/>
  <c r="U1959" i="2"/>
  <c r="P1293" i="2"/>
  <c r="AI3772" i="2"/>
  <c r="AD3224" i="2"/>
  <c r="V2204" i="2"/>
  <c r="AL4245" i="2"/>
  <c r="AF3445" i="2"/>
  <c r="L635" i="2"/>
  <c r="AA2839" i="2"/>
  <c r="AG3735" i="2"/>
  <c r="X2464" i="2"/>
  <c r="X2470" i="2"/>
  <c r="AE3357" i="2"/>
  <c r="O1091" i="2"/>
  <c r="R1518" i="2"/>
  <c r="R1528" i="2"/>
  <c r="AJ3983" i="2"/>
  <c r="X2468" i="2"/>
  <c r="W34" i="2"/>
  <c r="AB2972" i="2"/>
  <c r="V2217" i="2"/>
  <c r="X2334" i="2"/>
  <c r="Y2244" i="2" s="1"/>
  <c r="AN4627" i="2"/>
  <c r="AJ3984" i="2"/>
  <c r="AE3351" i="2"/>
  <c r="AL4250" i="2"/>
  <c r="AM4371" i="2"/>
  <c r="AL4243" i="2"/>
  <c r="AN4414" i="2"/>
  <c r="S1666" i="2"/>
  <c r="O1092" i="2"/>
  <c r="O1148" i="2"/>
  <c r="S1671" i="2"/>
  <c r="S1921" i="2"/>
  <c r="M858" i="2"/>
  <c r="M912" i="2" s="1"/>
  <c r="V1954" i="44"/>
  <c r="AP199" i="9"/>
  <c r="AL4201" i="44"/>
  <c r="AP228" i="9"/>
  <c r="AR90" i="9"/>
  <c r="AN4401" i="44"/>
  <c r="AN4616" i="44"/>
  <c r="U1816" i="44"/>
  <c r="AL4202" i="44"/>
  <c r="V1950" i="44"/>
  <c r="AF3526" i="2"/>
  <c r="V1963" i="44"/>
  <c r="AP111" i="9"/>
  <c r="AP208" i="9"/>
  <c r="AP207" i="9"/>
  <c r="T1775" i="44"/>
  <c r="V1961" i="44"/>
  <c r="AN4624" i="44"/>
  <c r="U1769" i="44"/>
  <c r="AM4339" i="44"/>
  <c r="AR64" i="9"/>
  <c r="Z2621" i="2"/>
  <c r="AR65" i="9"/>
  <c r="AR73" i="9"/>
  <c r="T1770" i="44"/>
  <c r="AQ101" i="9"/>
  <c r="AQ198" i="6"/>
  <c r="AO172" i="6"/>
  <c r="AO134" i="9"/>
  <c r="AQ229" i="6"/>
  <c r="AO209" i="9"/>
  <c r="AN145" i="9"/>
  <c r="AN232" i="9"/>
  <c r="AN180" i="6"/>
  <c r="AN179" i="6"/>
  <c r="AP198" i="9"/>
  <c r="AN146" i="9"/>
  <c r="AN233" i="9"/>
  <c r="AO171" i="6"/>
  <c r="AO133" i="9"/>
  <c r="AO201" i="9"/>
  <c r="AQ100" i="9"/>
  <c r="AQ228" i="6"/>
  <c r="AQ197" i="6"/>
  <c r="AQ114" i="9"/>
  <c r="AQ209" i="6"/>
  <c r="AN144" i="9"/>
  <c r="AP212" i="9"/>
  <c r="AR76" i="9"/>
  <c r="AN231" i="9"/>
  <c r="U1813" i="44"/>
  <c r="T1624" i="44"/>
  <c r="AN4623" i="44"/>
  <c r="AM4415" i="2"/>
  <c r="AN4412" i="44"/>
  <c r="AL4209" i="44"/>
  <c r="U1805" i="44"/>
  <c r="AQ240" i="6"/>
  <c r="AA2748" i="2"/>
  <c r="AN4410" i="44"/>
  <c r="AN4625" i="44"/>
  <c r="AK4028" i="44"/>
  <c r="AI3856" i="44"/>
  <c r="AH3643" i="44"/>
  <c r="AJ3946" i="44"/>
  <c r="AI3764" i="44"/>
  <c r="AH3644" i="44"/>
  <c r="AH3647" i="44"/>
  <c r="X900" i="44"/>
  <c r="AH3637" i="44"/>
  <c r="AJ4072" i="2"/>
  <c r="AJ3954" i="44"/>
  <c r="AK4026" i="44"/>
  <c r="AK4030" i="44"/>
  <c r="AJ3952" i="44"/>
  <c r="AK4020" i="44"/>
  <c r="AJ3891" i="44"/>
  <c r="AM4332" i="44"/>
  <c r="AP103" i="9"/>
  <c r="AK4024" i="44"/>
  <c r="AJ3947" i="44"/>
  <c r="AN4620" i="44"/>
  <c r="AN4626" i="44"/>
  <c r="AM4331" i="44"/>
  <c r="AJ3951" i="44"/>
  <c r="AI3861" i="44"/>
  <c r="AJ3948" i="44"/>
  <c r="AH3818" i="2"/>
  <c r="AK4023" i="44"/>
  <c r="AK4025" i="44"/>
  <c r="AI3858" i="44"/>
  <c r="AJ3950" i="44"/>
  <c r="AH3649" i="44"/>
  <c r="AK4122" i="44"/>
  <c r="AI3862" i="44"/>
  <c r="AI3866" i="44"/>
  <c r="E273" i="9"/>
  <c r="AH3638" i="44"/>
  <c r="U1812" i="44"/>
  <c r="AL4200" i="44"/>
  <c r="AQ199" i="6"/>
  <c r="AG3691" i="2"/>
  <c r="AK4029" i="44"/>
  <c r="AH3641" i="44"/>
  <c r="AJ3957" i="44"/>
  <c r="AN178" i="6"/>
  <c r="AH3650" i="44"/>
  <c r="AH3648" i="44"/>
  <c r="AH3642" i="44"/>
  <c r="AI3863" i="44"/>
  <c r="AH3651" i="44"/>
  <c r="AI3860" i="44"/>
  <c r="AI3867" i="44"/>
  <c r="AH3639" i="44"/>
  <c r="AI3868" i="44"/>
  <c r="AJ3956" i="44"/>
  <c r="AI3864" i="44"/>
  <c r="AK4031" i="44"/>
  <c r="AJ3958" i="44"/>
  <c r="AN176" i="6"/>
  <c r="E270" i="9"/>
  <c r="AI3857" i="44"/>
  <c r="AK4022" i="44"/>
  <c r="AK4021" i="44"/>
  <c r="AI3855" i="44"/>
  <c r="AJ3995" i="44"/>
  <c r="AK4019" i="44"/>
  <c r="AH3640" i="44"/>
  <c r="AK4027" i="44"/>
  <c r="AJ4108" i="44"/>
  <c r="AJ3955" i="44"/>
  <c r="AJ3953" i="44"/>
  <c r="AH3645" i="44"/>
  <c r="AJ3949" i="44"/>
  <c r="AI3859" i="44"/>
  <c r="AH3646" i="44"/>
  <c r="AI3865" i="44"/>
  <c r="AI3945" i="2"/>
  <c r="AQ102" i="9"/>
  <c r="AQ230" i="6"/>
  <c r="AR66" i="9"/>
  <c r="AP200" i="9"/>
  <c r="AN4526" i="2"/>
  <c r="AM4272" i="2"/>
  <c r="AB2891" i="2"/>
  <c r="AB2929" i="2"/>
  <c r="E277" i="9"/>
  <c r="E269" i="9"/>
  <c r="E267" i="9"/>
  <c r="E268" i="9"/>
  <c r="E275" i="9"/>
  <c r="E274" i="9"/>
  <c r="E271" i="9"/>
  <c r="E266" i="9"/>
  <c r="AM4335" i="44"/>
  <c r="AK4251" i="2"/>
  <c r="X1479" i="44"/>
  <c r="S1632" i="44"/>
  <c r="T1929" i="44"/>
  <c r="AN4622" i="44"/>
  <c r="X1335" i="44"/>
  <c r="S1768" i="2"/>
  <c r="V2203" i="2"/>
  <c r="S1636" i="44"/>
  <c r="W478" i="2"/>
  <c r="AD3093" i="44"/>
  <c r="W2059" i="44"/>
  <c r="AM70" i="10"/>
  <c r="AM43" i="10"/>
  <c r="V253" i="44"/>
  <c r="AH3615" i="44"/>
  <c r="AC2968" i="44"/>
  <c r="R1235" i="44"/>
  <c r="AM84" i="10"/>
  <c r="J19" i="96"/>
  <c r="AC2970" i="44"/>
  <c r="AF3358" i="44"/>
  <c r="Q1340" i="44"/>
  <c r="AB2841" i="44"/>
  <c r="AA2716" i="44"/>
  <c r="AG3526" i="44"/>
  <c r="AG3600" i="44"/>
  <c r="AB2847" i="44"/>
  <c r="T1782" i="44"/>
  <c r="Z518" i="44"/>
  <c r="Z525" i="44"/>
  <c r="O1043" i="44"/>
  <c r="O951" i="44"/>
  <c r="Z530" i="44"/>
  <c r="P1203" i="44"/>
  <c r="N905" i="44"/>
  <c r="AB2846" i="44"/>
  <c r="AF3357" i="44"/>
  <c r="AF3361" i="44"/>
  <c r="AF3360" i="44"/>
  <c r="AH3604" i="44"/>
  <c r="AA2724" i="44"/>
  <c r="O650" i="44"/>
  <c r="N207" i="44"/>
  <c r="O654" i="44"/>
  <c r="N211" i="44"/>
  <c r="AA2713" i="44"/>
  <c r="AH3611" i="44"/>
  <c r="X2331" i="44"/>
  <c r="X2344" i="44"/>
  <c r="Y2469" i="44"/>
  <c r="N760" i="44"/>
  <c r="R1480" i="44"/>
  <c r="Y2465" i="44"/>
  <c r="S1638" i="44"/>
  <c r="W2099" i="44"/>
  <c r="X1045" i="44"/>
  <c r="AD3098" i="44"/>
  <c r="X393" i="44"/>
  <c r="AE3228" i="44"/>
  <c r="AL33" i="52"/>
  <c r="AL56" i="10"/>
  <c r="AL96" i="10"/>
  <c r="AL43" i="52"/>
  <c r="AB2845" i="44"/>
  <c r="U1778" i="44"/>
  <c r="AN4400" i="44"/>
  <c r="AG3480" i="44"/>
  <c r="X397" i="44"/>
  <c r="N658" i="44"/>
  <c r="N750" i="44"/>
  <c r="N624" i="44"/>
  <c r="AF3347" i="44"/>
  <c r="P945" i="44"/>
  <c r="P1191" i="44"/>
  <c r="N751" i="44"/>
  <c r="R1491" i="44"/>
  <c r="AM78" i="52"/>
  <c r="AM36" i="52"/>
  <c r="AM59" i="10"/>
  <c r="R1489" i="44"/>
  <c r="AB2850" i="44"/>
  <c r="AH3603" i="44"/>
  <c r="Q1337" i="44"/>
  <c r="Q1335" i="44"/>
  <c r="Y2463" i="44"/>
  <c r="Z517" i="44"/>
  <c r="W494" i="44"/>
  <c r="X388" i="44"/>
  <c r="AB2852" i="44"/>
  <c r="AA2723" i="44"/>
  <c r="Q1341" i="44"/>
  <c r="O1046" i="44"/>
  <c r="AE3221" i="44"/>
  <c r="S732" i="2"/>
  <c r="S1911" i="2"/>
  <c r="S1913" i="2"/>
  <c r="R1493" i="44"/>
  <c r="Y2458" i="44"/>
  <c r="X2345" i="44"/>
  <c r="AK73" i="52"/>
  <c r="AK101" i="52"/>
  <c r="V1923" i="44"/>
  <c r="U1811" i="44"/>
  <c r="AE3310" i="2"/>
  <c r="AE3272" i="2"/>
  <c r="AC2975" i="44"/>
  <c r="S1637" i="44"/>
  <c r="Z521" i="44"/>
  <c r="W2108" i="44"/>
  <c r="R247" i="44"/>
  <c r="R1482" i="44"/>
  <c r="AD3105" i="44"/>
  <c r="AH3612" i="44"/>
  <c r="AF3346" i="44"/>
  <c r="AF3272" i="44"/>
  <c r="Q1345" i="44"/>
  <c r="N205" i="44"/>
  <c r="O1052" i="44"/>
  <c r="Y2462" i="44"/>
  <c r="AD3103" i="44"/>
  <c r="X392" i="44"/>
  <c r="AG3478" i="44"/>
  <c r="X391" i="44"/>
  <c r="X2341" i="44"/>
  <c r="Q1344" i="44"/>
  <c r="P1194" i="44"/>
  <c r="X2340" i="44"/>
  <c r="R1485" i="44"/>
  <c r="AD3097" i="44"/>
  <c r="AA2722" i="44"/>
  <c r="V2219" i="44"/>
  <c r="W2095" i="44"/>
  <c r="AE3233" i="44"/>
  <c r="E278" i="9"/>
  <c r="E276" i="9"/>
  <c r="AN4461" i="44"/>
  <c r="AF3349" i="44"/>
  <c r="Z2588" i="44"/>
  <c r="X2336" i="44"/>
  <c r="O1048" i="44"/>
  <c r="AA2719" i="44"/>
  <c r="Z528" i="44"/>
  <c r="V2061" i="44"/>
  <c r="AM1725" i="5"/>
  <c r="X2334" i="44"/>
  <c r="S630" i="44"/>
  <c r="AE3234" i="44"/>
  <c r="AB2844" i="44"/>
  <c r="AD3102" i="44"/>
  <c r="AE3220" i="44"/>
  <c r="AA2720" i="44"/>
  <c r="Q1370" i="2"/>
  <c r="P1494" i="2"/>
  <c r="AN4743" i="2"/>
  <c r="Z2587" i="44"/>
  <c r="N754" i="44"/>
  <c r="N628" i="44"/>
  <c r="S1371" i="44"/>
  <c r="O1057" i="44"/>
  <c r="N898" i="44"/>
  <c r="N806" i="44"/>
  <c r="X2332" i="44"/>
  <c r="AG3477" i="44"/>
  <c r="AC2967" i="44"/>
  <c r="AG3483" i="44"/>
  <c r="Q1090" i="44"/>
  <c r="AH3610" i="44"/>
  <c r="N910" i="44"/>
  <c r="AL4206" i="44"/>
  <c r="R32" i="44"/>
  <c r="Y2468" i="44"/>
  <c r="X399" i="44"/>
  <c r="X605" i="2"/>
  <c r="R251" i="44"/>
  <c r="AF3355" i="44"/>
  <c r="AF3352" i="44"/>
  <c r="Y526" i="44"/>
  <c r="V1952" i="44"/>
  <c r="P1190" i="44"/>
  <c r="AN4376" i="44"/>
  <c r="AC2965" i="44"/>
  <c r="AC2891" i="44"/>
  <c r="AG3484" i="44"/>
  <c r="R256" i="44"/>
  <c r="R1483" i="44"/>
  <c r="AC2976" i="44"/>
  <c r="U1820" i="44"/>
  <c r="P1201" i="44"/>
  <c r="R248" i="44"/>
  <c r="AG3488" i="44"/>
  <c r="AE3225" i="44"/>
  <c r="Z516" i="44"/>
  <c r="X390" i="44"/>
  <c r="AC3235" i="2"/>
  <c r="AD3129" i="2"/>
  <c r="R1492" i="44"/>
  <c r="W34" i="44"/>
  <c r="N911" i="44"/>
  <c r="AF3354" i="44"/>
  <c r="R257" i="44"/>
  <c r="Y2470" i="44"/>
  <c r="O1058" i="44"/>
  <c r="Q1346" i="44"/>
  <c r="AG3481" i="44"/>
  <c r="Y2096" i="44"/>
  <c r="V1964" i="44"/>
  <c r="Y2467" i="44"/>
  <c r="W2206" i="44"/>
  <c r="AA2721" i="44"/>
  <c r="Q1338" i="44"/>
  <c r="AD3094" i="44"/>
  <c r="N901" i="44"/>
  <c r="AD3107" i="44"/>
  <c r="Z527" i="44"/>
  <c r="V1959" i="44"/>
  <c r="R1490" i="44"/>
  <c r="Y522" i="44"/>
  <c r="X621" i="44"/>
  <c r="AD3092" i="44"/>
  <c r="AD3018" i="44"/>
  <c r="T1772" i="44"/>
  <c r="Z2510" i="44"/>
  <c r="Z2584" i="44"/>
  <c r="AQ219" i="9"/>
  <c r="Q1342" i="44"/>
  <c r="R1226" i="44"/>
  <c r="R254" i="44"/>
  <c r="AF3348" i="44"/>
  <c r="AA2725" i="44"/>
  <c r="O1045" i="44"/>
  <c r="W2205" i="44"/>
  <c r="AD3101" i="44"/>
  <c r="AF3359" i="44"/>
  <c r="O1055" i="44"/>
  <c r="W2103" i="44"/>
  <c r="S1380" i="44"/>
  <c r="AN4619" i="44"/>
  <c r="Y2472" i="44"/>
  <c r="AB2840" i="44"/>
  <c r="T1777" i="44"/>
  <c r="U2004" i="2"/>
  <c r="T1771" i="44"/>
  <c r="W2107" i="44"/>
  <c r="AB2839" i="44"/>
  <c r="Z2594" i="44"/>
  <c r="V2346" i="2"/>
  <c r="W2240" i="2"/>
  <c r="AD3095" i="44"/>
  <c r="AA2714" i="44"/>
  <c r="AH3614" i="44"/>
  <c r="AC2966" i="44"/>
  <c r="AH3605" i="44"/>
  <c r="T1781" i="44"/>
  <c r="AN4618" i="44"/>
  <c r="AN4501" i="44"/>
  <c r="AE3222" i="44"/>
  <c r="P1196" i="44"/>
  <c r="X403" i="44"/>
  <c r="R1386" i="44"/>
  <c r="R1478" i="44"/>
  <c r="X2338" i="44"/>
  <c r="AG3486" i="44"/>
  <c r="X2335" i="44"/>
  <c r="U2074" i="44"/>
  <c r="R255" i="44"/>
  <c r="X400" i="44"/>
  <c r="O791" i="44"/>
  <c r="AE3226" i="44"/>
  <c r="U1814" i="44"/>
  <c r="O1056" i="44"/>
  <c r="AA2712" i="44"/>
  <c r="AH3607" i="44"/>
  <c r="AL4203" i="44"/>
  <c r="R245" i="44"/>
  <c r="Z2589" i="44"/>
  <c r="W2102" i="44"/>
  <c r="V1956" i="44"/>
  <c r="Z2592" i="44"/>
  <c r="S1627" i="44"/>
  <c r="AE3231" i="44"/>
  <c r="X2333" i="44"/>
  <c r="AA2718" i="44"/>
  <c r="P1192" i="44"/>
  <c r="R258" i="44"/>
  <c r="Q1339" i="44"/>
  <c r="R246" i="44"/>
  <c r="Z2586" i="44"/>
  <c r="S1605" i="44"/>
  <c r="S1531" i="44"/>
  <c r="P936" i="44"/>
  <c r="T1633" i="44"/>
  <c r="AE3224" i="44"/>
  <c r="V1965" i="44"/>
  <c r="N903" i="44"/>
  <c r="AE3223" i="44"/>
  <c r="Z523" i="44"/>
  <c r="AF3351" i="44"/>
  <c r="X402" i="44"/>
  <c r="X2337" i="44"/>
  <c r="AG3474" i="44"/>
  <c r="X2342" i="44"/>
  <c r="AH3606" i="44"/>
  <c r="AB2849" i="44"/>
  <c r="AF3353" i="44"/>
  <c r="T1774" i="44"/>
  <c r="Y2105" i="44"/>
  <c r="R244" i="44"/>
  <c r="N904" i="44"/>
  <c r="N989" i="2"/>
  <c r="AC2972" i="44"/>
  <c r="AL20" i="59"/>
  <c r="AB2838" i="44"/>
  <c r="AB2764" i="44"/>
  <c r="Y2464" i="44"/>
  <c r="Y2383" i="44"/>
  <c r="Y2457" i="44"/>
  <c r="AN4629" i="44"/>
  <c r="AM4249" i="44"/>
  <c r="AB2848" i="44"/>
  <c r="Y2459" i="44"/>
  <c r="N73" i="107"/>
  <c r="F68" i="107"/>
  <c r="N757" i="44"/>
  <c r="N631" i="44"/>
  <c r="R1484" i="44"/>
  <c r="R243" i="44"/>
  <c r="Q367" i="44"/>
  <c r="X1190" i="44"/>
  <c r="AB2853" i="44"/>
  <c r="X401" i="44"/>
  <c r="Q1347" i="44"/>
  <c r="Z2595" i="44"/>
  <c r="V1957" i="44"/>
  <c r="AE3229" i="44"/>
  <c r="X1480" i="44"/>
  <c r="R1481" i="44"/>
  <c r="Y2471" i="44"/>
  <c r="AH3608" i="44"/>
  <c r="AR232" i="6"/>
  <c r="AR201" i="6"/>
  <c r="AR105" i="9"/>
  <c r="S1635" i="44"/>
  <c r="AG3475" i="44"/>
  <c r="Z2585" i="44"/>
  <c r="AF3399" i="2"/>
  <c r="AF3437" i="2"/>
  <c r="O1054" i="44"/>
  <c r="Q1348" i="44"/>
  <c r="AG3482" i="44"/>
  <c r="AB2851" i="44"/>
  <c r="S1628" i="44"/>
  <c r="Z2593" i="44"/>
  <c r="N909" i="44"/>
  <c r="Y524" i="44"/>
  <c r="AC2977" i="44"/>
  <c r="AR246" i="6"/>
  <c r="AR121" i="9"/>
  <c r="AR215" i="6"/>
  <c r="AH3601" i="44"/>
  <c r="AB2843" i="44"/>
  <c r="AN4617" i="44"/>
  <c r="AN4404" i="44"/>
  <c r="X2256" i="44"/>
  <c r="X2330" i="44"/>
  <c r="Z2597" i="44"/>
  <c r="U1807" i="44"/>
  <c r="P1197" i="44"/>
  <c r="AG3479" i="44"/>
  <c r="O1050" i="44"/>
  <c r="Q1333" i="44"/>
  <c r="Q1241" i="44"/>
  <c r="Q1336" i="44"/>
  <c r="AE3230" i="44"/>
  <c r="N759" i="44"/>
  <c r="N633" i="44"/>
  <c r="AG3487" i="44"/>
  <c r="P1195" i="44"/>
  <c r="N900" i="44"/>
  <c r="O1049" i="44"/>
  <c r="X389" i="44"/>
  <c r="O647" i="44"/>
  <c r="N204" i="44"/>
  <c r="AN4627" i="44"/>
  <c r="X40" i="44"/>
  <c r="AD3099" i="44"/>
  <c r="AD3100" i="44"/>
  <c r="X395" i="44"/>
  <c r="AE3219" i="44"/>
  <c r="AE3145" i="44"/>
  <c r="L712" i="2"/>
  <c r="L624" i="2"/>
  <c r="AA2717" i="44"/>
  <c r="P1096" i="44"/>
  <c r="P1188" i="44"/>
  <c r="Z2591" i="44"/>
  <c r="AC2969" i="44"/>
  <c r="AC2980" i="44"/>
  <c r="AK22" i="59"/>
  <c r="AE3232" i="44"/>
  <c r="P1202" i="44"/>
  <c r="AN4402" i="44"/>
  <c r="P1193" i="44"/>
  <c r="AL4204" i="44"/>
  <c r="AD3106" i="44"/>
  <c r="Z2599" i="44"/>
  <c r="AC2979" i="44"/>
  <c r="V1958" i="44"/>
  <c r="Q1081" i="44"/>
  <c r="Z519" i="44"/>
  <c r="AA2726" i="44"/>
  <c r="AC2974" i="44"/>
  <c r="AF3356" i="44"/>
  <c r="Z2598" i="44"/>
  <c r="W2100" i="44"/>
  <c r="T1660" i="44"/>
  <c r="S1784" i="44"/>
  <c r="U1819" i="44"/>
  <c r="V1955" i="44"/>
  <c r="AN1716" i="5"/>
  <c r="AN1714" i="5"/>
  <c r="AM36" i="10"/>
  <c r="Z520" i="44"/>
  <c r="Z2590" i="44"/>
  <c r="Z529" i="44"/>
  <c r="T1779" i="44"/>
  <c r="P1200" i="44"/>
  <c r="O1051" i="44"/>
  <c r="R252" i="44"/>
  <c r="Y2461" i="44"/>
  <c r="R250" i="44"/>
  <c r="R1487" i="44"/>
  <c r="AF3350" i="44"/>
  <c r="Z515" i="44"/>
  <c r="X394" i="44"/>
  <c r="O800" i="44"/>
  <c r="N753" i="44"/>
  <c r="N627" i="44"/>
  <c r="AC2973" i="44"/>
  <c r="Z2596" i="44"/>
  <c r="AD3104" i="44"/>
  <c r="P1199" i="44"/>
  <c r="AE3227" i="44"/>
  <c r="N912" i="44"/>
  <c r="O1047" i="44"/>
  <c r="N907" i="44"/>
  <c r="AC2971" i="44"/>
  <c r="X396" i="44"/>
  <c r="Y2466" i="44"/>
  <c r="X2339" i="44"/>
  <c r="AA2715" i="44"/>
  <c r="N906" i="44"/>
  <c r="AD3096" i="44"/>
  <c r="R249" i="44"/>
  <c r="N902" i="44"/>
  <c r="AG3473" i="44"/>
  <c r="AG3399" i="44"/>
  <c r="X2343" i="44"/>
  <c r="AN72" i="10"/>
  <c r="AN24" i="10"/>
  <c r="AN46" i="10"/>
  <c r="I17" i="96"/>
  <c r="AL82" i="10"/>
  <c r="Y2460" i="44"/>
  <c r="AA2711" i="44"/>
  <c r="AA2637" i="44"/>
  <c r="T1780" i="44"/>
  <c r="AG3476" i="44"/>
  <c r="N913" i="44"/>
  <c r="AG3485" i="44"/>
  <c r="AB2842" i="44"/>
  <c r="R1486" i="44"/>
  <c r="X398" i="44"/>
  <c r="AC2978" i="44"/>
  <c r="J66" i="7" l="1"/>
  <c r="K161" i="96"/>
  <c r="K172" i="96"/>
  <c r="K178" i="96" s="1"/>
  <c r="K182" i="96" s="1"/>
  <c r="J182" i="96"/>
  <c r="M178" i="96"/>
  <c r="AH3609" i="44"/>
  <c r="AH3613" i="44"/>
  <c r="N201" i="44"/>
  <c r="O644" i="44"/>
  <c r="S1625" i="44"/>
  <c r="W2218" i="44"/>
  <c r="S1626" i="44"/>
  <c r="T1518" i="44" s="1"/>
  <c r="AN4453" i="44"/>
  <c r="O653" i="44"/>
  <c r="N210" i="44"/>
  <c r="N212" i="44"/>
  <c r="O655" i="44"/>
  <c r="S1629" i="44"/>
  <c r="T1773" i="44"/>
  <c r="AN4463" i="44"/>
  <c r="AN4499" i="44" s="1"/>
  <c r="S1631" i="44"/>
  <c r="W2217" i="44"/>
  <c r="X1960" i="44"/>
  <c r="AL4244" i="44"/>
  <c r="AH3602" i="44"/>
  <c r="W2212" i="44"/>
  <c r="AP214" i="9"/>
  <c r="AP117" i="9"/>
  <c r="N213" i="44"/>
  <c r="O656" i="44"/>
  <c r="W2214" i="44"/>
  <c r="AN4459" i="44"/>
  <c r="AO215" i="9"/>
  <c r="AQ242" i="6"/>
  <c r="AQ211" i="6"/>
  <c r="AQ116" i="9"/>
  <c r="J60" i="7"/>
  <c r="AR78" i="9"/>
  <c r="AO173" i="6"/>
  <c r="AO135" i="9"/>
  <c r="AN148" i="9"/>
  <c r="AN138" i="9"/>
  <c r="AM4374" i="44"/>
  <c r="AO175" i="6"/>
  <c r="AQ217" i="6"/>
  <c r="AL4243" i="44"/>
  <c r="AM4366" i="44"/>
  <c r="AQ124" i="9"/>
  <c r="AQ248" i="6"/>
  <c r="AR84" i="9"/>
  <c r="AR217" i="6" s="1"/>
  <c r="AP131" i="9"/>
  <c r="U1916" i="44"/>
  <c r="N214" i="44"/>
  <c r="O657" i="44"/>
  <c r="W2209" i="44"/>
  <c r="AM4370" i="44"/>
  <c r="N74" i="107"/>
  <c r="F74" i="107" s="1"/>
  <c r="AM4372" i="44"/>
  <c r="AM4362" i="44"/>
  <c r="AM4373" i="44"/>
  <c r="AN4462" i="44"/>
  <c r="W1806" i="44"/>
  <c r="AC3092" i="2"/>
  <c r="AR239" i="6"/>
  <c r="AR208" i="6"/>
  <c r="AR113" i="9"/>
  <c r="AQ211" i="9"/>
  <c r="G227" i="9"/>
  <c r="F227" i="9"/>
  <c r="V2070" i="44"/>
  <c r="AQ217" i="9"/>
  <c r="AQ203" i="9"/>
  <c r="AR244" i="6"/>
  <c r="AR119" i="9"/>
  <c r="AR213" i="6"/>
  <c r="T1783" i="44"/>
  <c r="AL4241" i="44"/>
  <c r="AA2296" i="2"/>
  <c r="AA2332" i="2" s="1"/>
  <c r="AB2242" i="2" s="1"/>
  <c r="AR226" i="6"/>
  <c r="AR195" i="6"/>
  <c r="X2383" i="2"/>
  <c r="S1634" i="44"/>
  <c r="AR98" i="9"/>
  <c r="AR245" i="6"/>
  <c r="AP220" i="9"/>
  <c r="AN4457" i="44"/>
  <c r="AQ197" i="9"/>
  <c r="AQ196" i="9"/>
  <c r="AR214" i="6"/>
  <c r="AR120" i="9"/>
  <c r="AR227" i="6"/>
  <c r="AR99" i="9"/>
  <c r="AL4235" i="44"/>
  <c r="AL4246" i="44"/>
  <c r="AL4248" i="44"/>
  <c r="AR196" i="6"/>
  <c r="U1925" i="44"/>
  <c r="N60" i="107"/>
  <c r="N64" i="107" s="1"/>
  <c r="N82" i="107" s="1"/>
  <c r="F82" i="107" s="1"/>
  <c r="X2421" i="2"/>
  <c r="X2437" i="2" s="1"/>
  <c r="AP174" i="6"/>
  <c r="AP136" i="9"/>
  <c r="AM4364" i="44"/>
  <c r="M806" i="2"/>
  <c r="AO147" i="9"/>
  <c r="M844" i="2"/>
  <c r="AM4363" i="44"/>
  <c r="F69" i="107"/>
  <c r="Y2584" i="2"/>
  <c r="AO181" i="6"/>
  <c r="AM4365" i="44"/>
  <c r="AF3480" i="2"/>
  <c r="Y2564" i="2"/>
  <c r="U1918" i="44"/>
  <c r="AF3483" i="2"/>
  <c r="AC3101" i="2"/>
  <c r="X2333" i="2"/>
  <c r="Y2243" i="2" s="1"/>
  <c r="Y2297" i="2" s="1"/>
  <c r="AQ122" i="9"/>
  <c r="R1623" i="2"/>
  <c r="S1515" i="2" s="1"/>
  <c r="AQ218" i="9"/>
  <c r="V2071" i="44"/>
  <c r="X2339" i="2"/>
  <c r="Y2249" i="2" s="1"/>
  <c r="AL4240" i="2"/>
  <c r="AL4238" i="2"/>
  <c r="P1333" i="2"/>
  <c r="AM4369" i="44"/>
  <c r="AL4247" i="44"/>
  <c r="U1926" i="44"/>
  <c r="Z2637" i="2"/>
  <c r="V2062" i="44"/>
  <c r="AO234" i="9"/>
  <c r="AN245" i="9"/>
  <c r="U1917" i="44"/>
  <c r="AR109" i="9"/>
  <c r="AB2969" i="2"/>
  <c r="AB2975" i="2"/>
  <c r="AA2847" i="2"/>
  <c r="AA2850" i="2"/>
  <c r="U1966" i="2"/>
  <c r="L766" i="2"/>
  <c r="AM4365" i="2"/>
  <c r="M642" i="2"/>
  <c r="T1816" i="2"/>
  <c r="Y2308" i="2"/>
  <c r="AL4199" i="2"/>
  <c r="AL4215" i="2" s="1"/>
  <c r="AL4237" i="44"/>
  <c r="AM4147" i="44" s="1"/>
  <c r="AM4370" i="2"/>
  <c r="U1667" i="44"/>
  <c r="AB2966" i="2"/>
  <c r="U1668" i="44"/>
  <c r="AB2970" i="2"/>
  <c r="AB2971" i="2"/>
  <c r="N951" i="2"/>
  <c r="Y2590" i="2"/>
  <c r="AA2843" i="2"/>
  <c r="AB2973" i="2"/>
  <c r="AA2841" i="2"/>
  <c r="Z2718" i="2"/>
  <c r="T1815" i="2"/>
  <c r="AR236" i="6"/>
  <c r="AR205" i="6"/>
  <c r="AQ111" i="9"/>
  <c r="AQ207" i="9"/>
  <c r="AQ208" i="9"/>
  <c r="AP134" i="9"/>
  <c r="AQ228" i="9"/>
  <c r="AO232" i="9"/>
  <c r="AO145" i="9"/>
  <c r="U1924" i="44"/>
  <c r="AR229" i="6"/>
  <c r="AC3072" i="2"/>
  <c r="AO179" i="6"/>
  <c r="Z2675" i="2"/>
  <c r="Z2711" i="2" s="1"/>
  <c r="AL4238" i="44"/>
  <c r="V2058" i="44"/>
  <c r="AL4161" i="2"/>
  <c r="X2336" i="2"/>
  <c r="Y2246" i="2" s="1"/>
  <c r="AM4363" i="2"/>
  <c r="AN4496" i="44"/>
  <c r="AG3605" i="2"/>
  <c r="N649" i="2"/>
  <c r="N794" i="2"/>
  <c r="N800" i="2"/>
  <c r="N795" i="2"/>
  <c r="AF3453" i="2"/>
  <c r="L48" i="2"/>
  <c r="W494" i="2"/>
  <c r="AM4505" i="2"/>
  <c r="AA2764" i="2"/>
  <c r="O1202" i="2"/>
  <c r="P1347" i="2"/>
  <c r="AG3607" i="2"/>
  <c r="AN4456" i="2"/>
  <c r="O1191" i="2"/>
  <c r="AG3394" i="2"/>
  <c r="AM4147" i="2"/>
  <c r="N1000" i="2"/>
  <c r="X393" i="2"/>
  <c r="Z2496" i="2"/>
  <c r="Z2507" i="2"/>
  <c r="AK3905" i="2"/>
  <c r="AH3638" i="2"/>
  <c r="AG3386" i="2"/>
  <c r="AD3059" i="2"/>
  <c r="AD3068" i="2"/>
  <c r="S1718" i="2"/>
  <c r="AI3831" i="2"/>
  <c r="AH3522" i="2"/>
  <c r="AH3513" i="2"/>
  <c r="X392" i="2"/>
  <c r="Q1438" i="2"/>
  <c r="Y524" i="2"/>
  <c r="AF3266" i="2"/>
  <c r="W2100" i="2"/>
  <c r="V2155" i="2"/>
  <c r="M699" i="2"/>
  <c r="M753" i="2" s="1"/>
  <c r="AF3262" i="2"/>
  <c r="T1874" i="2"/>
  <c r="AG3387" i="2"/>
  <c r="AE3131" i="2"/>
  <c r="AK4084" i="2"/>
  <c r="V2156" i="2"/>
  <c r="Y2435" i="2"/>
  <c r="S1716" i="2"/>
  <c r="AN4284" i="2"/>
  <c r="Y2306" i="2"/>
  <c r="R1577" i="2"/>
  <c r="M762" i="2"/>
  <c r="U2014" i="2"/>
  <c r="S1726" i="2"/>
  <c r="O1195" i="2"/>
  <c r="O1197" i="2"/>
  <c r="AM4375" i="2"/>
  <c r="O1193" i="2"/>
  <c r="M702" i="2"/>
  <c r="M756" i="2" s="1"/>
  <c r="AN4276" i="2"/>
  <c r="Z2498" i="2"/>
  <c r="AA2629" i="2"/>
  <c r="AI3822" i="2"/>
  <c r="R1579" i="2"/>
  <c r="AI3824" i="2"/>
  <c r="P1289" i="2"/>
  <c r="AN4468" i="2"/>
  <c r="AF3261" i="2"/>
  <c r="W2109" i="2"/>
  <c r="AK3893" i="2"/>
  <c r="AF3267" i="2"/>
  <c r="AB2749" i="2"/>
  <c r="W2096" i="2"/>
  <c r="R1573" i="2"/>
  <c r="AM4146" i="2"/>
  <c r="M637" i="2"/>
  <c r="AF3269" i="2"/>
  <c r="V2151" i="2"/>
  <c r="V2111" i="2"/>
  <c r="AJ3957" i="2"/>
  <c r="AN4460" i="2"/>
  <c r="AB2754" i="2"/>
  <c r="O1140" i="2"/>
  <c r="AH3514" i="2"/>
  <c r="AM4157" i="2"/>
  <c r="Z2501" i="2"/>
  <c r="AN4454" i="2"/>
  <c r="U2011" i="2"/>
  <c r="AM4158" i="2"/>
  <c r="AA2626" i="2"/>
  <c r="W37" i="2"/>
  <c r="S1724" i="2"/>
  <c r="AB2762" i="2"/>
  <c r="AD3015" i="2"/>
  <c r="AF3257" i="2"/>
  <c r="AH3574" i="2"/>
  <c r="N991" i="2"/>
  <c r="P1335" i="2"/>
  <c r="P1339" i="2"/>
  <c r="AM4206" i="2"/>
  <c r="AJ3946" i="2"/>
  <c r="Y2305" i="2"/>
  <c r="U2012" i="2"/>
  <c r="M633" i="2"/>
  <c r="X399" i="2"/>
  <c r="Y522" i="2"/>
  <c r="M706" i="2"/>
  <c r="M760" i="2" s="1"/>
  <c r="T1806" i="2"/>
  <c r="T1817" i="2"/>
  <c r="W2104" i="2"/>
  <c r="Y2382" i="2"/>
  <c r="Z2505" i="2"/>
  <c r="Y521" i="2"/>
  <c r="Y2295" i="2"/>
  <c r="AJ3958" i="2"/>
  <c r="S1719" i="2"/>
  <c r="X402" i="2"/>
  <c r="Q1434" i="2"/>
  <c r="AA2632" i="2"/>
  <c r="W2106" i="2"/>
  <c r="AF3265" i="2"/>
  <c r="AN4457" i="2"/>
  <c r="AA2633" i="2"/>
  <c r="U2019" i="2"/>
  <c r="AM4156" i="2"/>
  <c r="AN4340" i="2"/>
  <c r="AC3099" i="2"/>
  <c r="AF3270" i="2"/>
  <c r="N856" i="2"/>
  <c r="AN4759" i="2"/>
  <c r="AE3326" i="2"/>
  <c r="AM4326" i="2"/>
  <c r="AM4362" i="2" s="1"/>
  <c r="N804" i="2"/>
  <c r="AK4077" i="2"/>
  <c r="P1338" i="2"/>
  <c r="AA2625" i="2"/>
  <c r="AK4073" i="2"/>
  <c r="AH3648" i="2"/>
  <c r="AN4277" i="2"/>
  <c r="X397" i="2"/>
  <c r="Q1437" i="2"/>
  <c r="N990" i="2"/>
  <c r="Z2503" i="2"/>
  <c r="AC3102" i="2"/>
  <c r="V2152" i="2"/>
  <c r="R1578" i="2"/>
  <c r="U2017" i="2"/>
  <c r="Z2509" i="2"/>
  <c r="AH3516" i="2"/>
  <c r="AA2630" i="2"/>
  <c r="AE3198" i="2"/>
  <c r="AD3003" i="2"/>
  <c r="AD3010" i="2"/>
  <c r="Z2497" i="2"/>
  <c r="AN4459" i="2"/>
  <c r="T1807" i="2"/>
  <c r="Y517" i="2"/>
  <c r="X398" i="2"/>
  <c r="AG3446" i="2"/>
  <c r="Q1435" i="2"/>
  <c r="AJ3954" i="2"/>
  <c r="T1812" i="2"/>
  <c r="AG3450" i="2"/>
  <c r="N999" i="2"/>
  <c r="Q1429" i="2"/>
  <c r="Y2309" i="2"/>
  <c r="V2161" i="2"/>
  <c r="AJ3953" i="2"/>
  <c r="M636" i="2"/>
  <c r="T1818" i="2"/>
  <c r="P1336" i="2"/>
  <c r="AK4083" i="2"/>
  <c r="Y528" i="2"/>
  <c r="AF3263" i="2"/>
  <c r="AB2763" i="2"/>
  <c r="AK4078" i="2"/>
  <c r="V2157" i="2"/>
  <c r="AG3510" i="2"/>
  <c r="M710" i="2"/>
  <c r="M764" i="2" s="1"/>
  <c r="AM4153" i="2"/>
  <c r="AK3894" i="2"/>
  <c r="AC2882" i="2"/>
  <c r="R1582" i="2"/>
  <c r="Y2380" i="2"/>
  <c r="AE3134" i="2"/>
  <c r="U2013" i="2"/>
  <c r="AI3829" i="2"/>
  <c r="AH3518" i="2"/>
  <c r="O1144" i="2"/>
  <c r="AE3140" i="2"/>
  <c r="R1581" i="2"/>
  <c r="AC3107" i="2"/>
  <c r="AH3647" i="2"/>
  <c r="Z2499" i="2"/>
  <c r="AE3133" i="2"/>
  <c r="AK4085" i="2"/>
  <c r="Y2376" i="2"/>
  <c r="AG3395" i="2"/>
  <c r="N1003" i="2"/>
  <c r="N996" i="2"/>
  <c r="R1571" i="2"/>
  <c r="R1583" i="2"/>
  <c r="U2018" i="2"/>
  <c r="AA2635" i="2"/>
  <c r="M701" i="2"/>
  <c r="M755" i="2" s="1"/>
  <c r="AK4080" i="2"/>
  <c r="Y2377" i="2"/>
  <c r="AN4283" i="2"/>
  <c r="AF3259" i="2"/>
  <c r="N997" i="2"/>
  <c r="Y520" i="2"/>
  <c r="N805" i="2"/>
  <c r="T1810" i="2"/>
  <c r="R1584" i="2"/>
  <c r="AD3004" i="2"/>
  <c r="Y523" i="2"/>
  <c r="W2105" i="2"/>
  <c r="AH3650" i="2"/>
  <c r="X2343" i="2"/>
  <c r="Y2253" i="2" s="1"/>
  <c r="N792" i="2"/>
  <c r="P1344" i="2"/>
  <c r="P1342" i="2"/>
  <c r="AM4149" i="2"/>
  <c r="Y2368" i="2"/>
  <c r="X396" i="2"/>
  <c r="AE3130" i="2"/>
  <c r="AE3136" i="2"/>
  <c r="Y2371" i="2"/>
  <c r="AE3132" i="2"/>
  <c r="AN4467" i="2"/>
  <c r="R1570" i="2"/>
  <c r="R1531" i="2"/>
  <c r="AE3143" i="2"/>
  <c r="Y2375" i="2"/>
  <c r="Y2301" i="2"/>
  <c r="AH3641" i="2"/>
  <c r="Q1425" i="2"/>
  <c r="Z2502" i="2"/>
  <c r="U2007" i="2"/>
  <c r="AE3139" i="2"/>
  <c r="AN4464" i="2"/>
  <c r="Q1431" i="2"/>
  <c r="P1341" i="2"/>
  <c r="X391" i="2"/>
  <c r="AN4542" i="2"/>
  <c r="AF3481" i="2"/>
  <c r="T1814" i="2"/>
  <c r="AB2755" i="2"/>
  <c r="AB2758" i="2"/>
  <c r="AN4463" i="2"/>
  <c r="AJ3956" i="2"/>
  <c r="AC2889" i="2"/>
  <c r="Q1430" i="2"/>
  <c r="Q1433" i="2"/>
  <c r="AN4462" i="2"/>
  <c r="S1721" i="2"/>
  <c r="AG3443" i="2"/>
  <c r="AN4455" i="2"/>
  <c r="AK4079" i="2"/>
  <c r="AM4469" i="2"/>
  <c r="Q1428" i="2"/>
  <c r="Z2506" i="2"/>
  <c r="AN4279" i="2"/>
  <c r="AB2810" i="2"/>
  <c r="AF3268" i="2"/>
  <c r="X389" i="2"/>
  <c r="AI3820" i="2"/>
  <c r="M698" i="2"/>
  <c r="M752" i="2" s="1"/>
  <c r="S1715" i="2"/>
  <c r="S1676" i="2"/>
  <c r="X395" i="2"/>
  <c r="AN4274" i="2"/>
  <c r="Y2379" i="2"/>
  <c r="Y2302" i="2"/>
  <c r="N1001" i="2"/>
  <c r="R1580" i="2"/>
  <c r="Y2304" i="2"/>
  <c r="AJ3949" i="2"/>
  <c r="AD3006" i="2"/>
  <c r="Q1432" i="2"/>
  <c r="AC2878" i="2"/>
  <c r="AN4458" i="2"/>
  <c r="P1294" i="2"/>
  <c r="Y519" i="2"/>
  <c r="U2060" i="2"/>
  <c r="S1727" i="2"/>
  <c r="AE3137" i="2"/>
  <c r="AG3385" i="2"/>
  <c r="AH3643" i="2"/>
  <c r="AG3442" i="2"/>
  <c r="AJ3950" i="2"/>
  <c r="P1280" i="2"/>
  <c r="P1241" i="2"/>
  <c r="T1660" i="2"/>
  <c r="T1813" i="2"/>
  <c r="O1146" i="2"/>
  <c r="AN4281" i="2"/>
  <c r="R1572" i="2"/>
  <c r="Y2374" i="2"/>
  <c r="AI3826" i="2"/>
  <c r="N1002" i="2"/>
  <c r="AH3511" i="2"/>
  <c r="AE3135" i="2"/>
  <c r="Y2299" i="2"/>
  <c r="AI3825" i="2"/>
  <c r="AM4159" i="2"/>
  <c r="AN4466" i="2"/>
  <c r="AA2627" i="2"/>
  <c r="AK4075" i="2"/>
  <c r="Q1426" i="2"/>
  <c r="AC2890" i="2"/>
  <c r="AH3519" i="2"/>
  <c r="AI3821" i="2"/>
  <c r="M759" i="2"/>
  <c r="O1136" i="2"/>
  <c r="U2008" i="2"/>
  <c r="X390" i="2"/>
  <c r="N798" i="2"/>
  <c r="Y2370" i="2"/>
  <c r="AH3521" i="2"/>
  <c r="AC2888" i="2"/>
  <c r="M631" i="2"/>
  <c r="AE3142" i="2"/>
  <c r="M711" i="2"/>
  <c r="U2016" i="2"/>
  <c r="AC2877" i="2"/>
  <c r="Z2495" i="2"/>
  <c r="N993" i="2"/>
  <c r="AA2624" i="2"/>
  <c r="Y525" i="2"/>
  <c r="AC3098" i="2"/>
  <c r="P1345" i="2"/>
  <c r="N791" i="2"/>
  <c r="O1196" i="2"/>
  <c r="N801" i="2"/>
  <c r="R1575" i="2"/>
  <c r="AF3258" i="2"/>
  <c r="Y2372" i="2"/>
  <c r="AB2750" i="2"/>
  <c r="AF3264" i="2"/>
  <c r="AH3525" i="2"/>
  <c r="AL4022" i="2"/>
  <c r="AI3832" i="2"/>
  <c r="Q1427" i="2"/>
  <c r="AD3013" i="2"/>
  <c r="Y529" i="2"/>
  <c r="AH3523" i="2"/>
  <c r="AB2752" i="2"/>
  <c r="AH3642" i="2"/>
  <c r="N994" i="2"/>
  <c r="X43" i="2"/>
  <c r="AH3646" i="2"/>
  <c r="AK4074" i="2"/>
  <c r="U2009" i="2"/>
  <c r="AF3271" i="2"/>
  <c r="U2015" i="2"/>
  <c r="N1004" i="2"/>
  <c r="AF3580" i="2"/>
  <c r="AJ3951" i="2"/>
  <c r="AB2761" i="2"/>
  <c r="AK4082" i="2"/>
  <c r="AD3007" i="2"/>
  <c r="AN4278" i="2"/>
  <c r="AM4151" i="2"/>
  <c r="AA2623" i="2"/>
  <c r="N992" i="2"/>
  <c r="AI3830" i="2"/>
  <c r="AH3640" i="2"/>
  <c r="O1147" i="2"/>
  <c r="M697" i="2"/>
  <c r="M751" i="2" s="1"/>
  <c r="AN4465" i="2"/>
  <c r="Y518" i="2"/>
  <c r="AD3016" i="2"/>
  <c r="AF3260" i="2"/>
  <c r="AA2634" i="2"/>
  <c r="N851" i="2"/>
  <c r="N905" i="2" s="1"/>
  <c r="AH3639" i="2"/>
  <c r="U2005" i="2"/>
  <c r="U2010" i="2"/>
  <c r="AH3649" i="2"/>
  <c r="AC2887" i="2"/>
  <c r="AK3901" i="2"/>
  <c r="M763" i="2"/>
  <c r="AH3651" i="2"/>
  <c r="Y516" i="2"/>
  <c r="Y2369" i="2"/>
  <c r="AA2622" i="2"/>
  <c r="N853" i="2"/>
  <c r="N907" i="2" s="1"/>
  <c r="AG3384" i="2"/>
  <c r="AK4081" i="2"/>
  <c r="AI3823" i="2"/>
  <c r="T1865" i="2"/>
  <c r="M707" i="2"/>
  <c r="M761" i="2" s="1"/>
  <c r="P1337" i="2"/>
  <c r="O1203" i="2"/>
  <c r="M904" i="2"/>
  <c r="S1723" i="2"/>
  <c r="Y526" i="2"/>
  <c r="T1862" i="2"/>
  <c r="Q1436" i="2"/>
  <c r="S1717" i="2"/>
  <c r="S748" i="2"/>
  <c r="S1725" i="2"/>
  <c r="S1720" i="2"/>
  <c r="AM4160" i="2"/>
  <c r="Y2298" i="2"/>
  <c r="Y2378" i="2"/>
  <c r="O1145" i="2"/>
  <c r="AH3645" i="2"/>
  <c r="AM4155" i="2"/>
  <c r="X403" i="2"/>
  <c r="Y2373" i="2"/>
  <c r="N998" i="2"/>
  <c r="S1728" i="2"/>
  <c r="AJ3952" i="2"/>
  <c r="Q1439" i="2"/>
  <c r="AN4287" i="2"/>
  <c r="AA2631" i="2"/>
  <c r="V2162" i="2"/>
  <c r="N857" i="2"/>
  <c r="N911" i="2" s="1"/>
  <c r="R1574" i="2"/>
  <c r="N995" i="2"/>
  <c r="AE3141" i="2"/>
  <c r="M704" i="2"/>
  <c r="M758" i="2" s="1"/>
  <c r="X400" i="2"/>
  <c r="AE3138" i="2"/>
  <c r="AH3512" i="2"/>
  <c r="AI3828" i="2"/>
  <c r="Z2504" i="2"/>
  <c r="M700" i="2"/>
  <c r="O1138" i="2"/>
  <c r="AI3827" i="2"/>
  <c r="AG3398" i="2"/>
  <c r="Y530" i="2"/>
  <c r="P1292" i="2"/>
  <c r="Z2508" i="2"/>
  <c r="AB2759" i="2"/>
  <c r="T1819" i="2"/>
  <c r="T1809" i="2"/>
  <c r="M901" i="2"/>
  <c r="P1340" i="2"/>
  <c r="AN4282" i="2"/>
  <c r="AC2884" i="2"/>
  <c r="X394" i="2"/>
  <c r="V2164" i="2"/>
  <c r="AC2886" i="2"/>
  <c r="R1576" i="2"/>
  <c r="AH3524" i="2"/>
  <c r="Y527" i="2"/>
  <c r="S1729" i="2"/>
  <c r="AH3644" i="2"/>
  <c r="X401" i="2"/>
  <c r="AG3397" i="2"/>
  <c r="AM4154" i="2"/>
  <c r="AK4086" i="2"/>
  <c r="AN4461" i="2"/>
  <c r="AI3819" i="2"/>
  <c r="V2153" i="2"/>
  <c r="AA2636" i="2"/>
  <c r="S1722" i="2"/>
  <c r="O1135" i="2"/>
  <c r="O1096" i="2"/>
  <c r="AP172" i="6"/>
  <c r="AR254" i="6"/>
  <c r="AR130" i="9"/>
  <c r="AR223" i="6"/>
  <c r="AK4082" i="44"/>
  <c r="AN4466" i="44"/>
  <c r="AN4455" i="44"/>
  <c r="AR100" i="9"/>
  <c r="V2069" i="44"/>
  <c r="AR197" i="6"/>
  <c r="AR228" i="6"/>
  <c r="AP209" i="9"/>
  <c r="U1516" i="44"/>
  <c r="U1921" i="44"/>
  <c r="V1661" i="44"/>
  <c r="AR101" i="9"/>
  <c r="U1913" i="44"/>
  <c r="AR198" i="6"/>
  <c r="AM4375" i="44"/>
  <c r="T1522" i="44"/>
  <c r="U1662" i="44"/>
  <c r="AR237" i="6"/>
  <c r="AR206" i="6"/>
  <c r="AR110" i="9"/>
  <c r="P1080" i="2"/>
  <c r="AM4288" i="2"/>
  <c r="AP229" i="9"/>
  <c r="AO235" i="9"/>
  <c r="AO148" i="9"/>
  <c r="AQ199" i="9"/>
  <c r="AF3616" i="2"/>
  <c r="AN243" i="9"/>
  <c r="AN244" i="9"/>
  <c r="AO178" i="6"/>
  <c r="AO231" i="9"/>
  <c r="AO144" i="9"/>
  <c r="AQ198" i="9"/>
  <c r="AQ212" i="9"/>
  <c r="AN183" i="6"/>
  <c r="AQ103" i="9"/>
  <c r="AR114" i="9"/>
  <c r="AR240" i="6"/>
  <c r="AR209" i="6"/>
  <c r="AN236" i="9"/>
  <c r="AN242" i="9"/>
  <c r="AN4399" i="2"/>
  <c r="AL4245" i="44"/>
  <c r="AN4580" i="2"/>
  <c r="AA2802" i="2"/>
  <c r="AP171" i="6"/>
  <c r="AL4236" i="44"/>
  <c r="AP133" i="9"/>
  <c r="Y792" i="44"/>
  <c r="AN4464" i="44"/>
  <c r="AJ3983" i="44"/>
  <c r="AJ3982" i="44"/>
  <c r="S1623" i="44"/>
  <c r="AJ3986" i="44"/>
  <c r="AK4078" i="44"/>
  <c r="AH3736" i="44"/>
  <c r="AJ3990" i="44"/>
  <c r="Y1227" i="44"/>
  <c r="AQ200" i="9"/>
  <c r="AJ3993" i="44"/>
  <c r="AG3727" i="2"/>
  <c r="AJ3772" i="44"/>
  <c r="AJ3768" i="44"/>
  <c r="AJ3984" i="44"/>
  <c r="Y1371" i="44"/>
  <c r="AH3854" i="2"/>
  <c r="AJ3989" i="44"/>
  <c r="AK3905" i="44"/>
  <c r="AH3732" i="44"/>
  <c r="AK4074" i="44"/>
  <c r="U1920" i="44"/>
  <c r="AJ3769" i="44"/>
  <c r="AJ3991" i="44"/>
  <c r="AK4081" i="44"/>
  <c r="AJ3765" i="44"/>
  <c r="AJ3992" i="44"/>
  <c r="AJ3770" i="44"/>
  <c r="AH3738" i="44"/>
  <c r="AJ3988" i="44"/>
  <c r="AJ4108" i="2"/>
  <c r="AH3737" i="44"/>
  <c r="AJ3774" i="44"/>
  <c r="AM4367" i="44"/>
  <c r="AK4075" i="44"/>
  <c r="AH3731" i="44"/>
  <c r="AH3728" i="44"/>
  <c r="AL4032" i="44"/>
  <c r="AK4079" i="44"/>
  <c r="AJ3771" i="44"/>
  <c r="AH3733" i="44"/>
  <c r="AK4018" i="44"/>
  <c r="AJ3777" i="44"/>
  <c r="AJ3985" i="44"/>
  <c r="AH3730" i="44"/>
  <c r="AK4076" i="44"/>
  <c r="AJ3994" i="44"/>
  <c r="AJ3778" i="44"/>
  <c r="AH3741" i="44"/>
  <c r="AH3740" i="44"/>
  <c r="AM4368" i="44"/>
  <c r="AK4084" i="44"/>
  <c r="AH3734" i="44"/>
  <c r="AK4083" i="44"/>
  <c r="H72" i="10"/>
  <c r="T1524" i="44"/>
  <c r="AI3981" i="2"/>
  <c r="AH3739" i="44"/>
  <c r="AK4077" i="44"/>
  <c r="AJ3987" i="44"/>
  <c r="AJ3766" i="44"/>
  <c r="AJ3776" i="44"/>
  <c r="T1528" i="44"/>
  <c r="AJ3775" i="44"/>
  <c r="AH3735" i="44"/>
  <c r="AK4073" i="44"/>
  <c r="AJ3767" i="44"/>
  <c r="AK4085" i="44"/>
  <c r="AH3729" i="44"/>
  <c r="AJ3773" i="44"/>
  <c r="AJ3945" i="44"/>
  <c r="AK4080" i="44"/>
  <c r="AH3727" i="44"/>
  <c r="AI3854" i="44"/>
  <c r="AR230" i="6"/>
  <c r="AR102" i="9"/>
  <c r="G102" i="9" s="1"/>
  <c r="AR199" i="6"/>
  <c r="AP201" i="9"/>
  <c r="AM4371" i="44"/>
  <c r="AB2945" i="2"/>
  <c r="AB2965" i="2"/>
  <c r="W2095" i="2"/>
  <c r="X388" i="2"/>
  <c r="H46" i="10"/>
  <c r="V1966" i="44"/>
  <c r="AL4240" i="44"/>
  <c r="AE3346" i="2"/>
  <c r="AF3473" i="2"/>
  <c r="AL22" i="59"/>
  <c r="O796" i="44"/>
  <c r="R294" i="44"/>
  <c r="S348" i="44"/>
  <c r="AF3136" i="44"/>
  <c r="X493" i="44"/>
  <c r="AI3515" i="44"/>
  <c r="AI3524" i="44"/>
  <c r="AA2504" i="44"/>
  <c r="R1334" i="44"/>
  <c r="Z2377" i="44"/>
  <c r="R293" i="44"/>
  <c r="S347" i="44"/>
  <c r="X480" i="44"/>
  <c r="AC2981" i="44"/>
  <c r="AD2875" i="44"/>
  <c r="AG3262" i="44"/>
  <c r="AF3144" i="44"/>
  <c r="AE3007" i="44"/>
  <c r="X482" i="44"/>
  <c r="P944" i="44"/>
  <c r="R283" i="44"/>
  <c r="S337" i="44"/>
  <c r="U1919" i="44"/>
  <c r="AC2760" i="44"/>
  <c r="S1372" i="44"/>
  <c r="AB2634" i="44"/>
  <c r="AD2880" i="44"/>
  <c r="J17" i="96"/>
  <c r="AM82" i="10"/>
  <c r="R1228" i="44"/>
  <c r="U1915" i="44"/>
  <c r="AN4458" i="44"/>
  <c r="AA2503" i="44"/>
  <c r="Z2381" i="44"/>
  <c r="Y1082" i="44"/>
  <c r="AH3395" i="44"/>
  <c r="AD2881" i="44"/>
  <c r="AF3137" i="44"/>
  <c r="AA2506" i="44"/>
  <c r="AD2883" i="44"/>
  <c r="X484" i="44"/>
  <c r="Z2371" i="44"/>
  <c r="U1927" i="44"/>
  <c r="AD2884" i="44"/>
  <c r="Z609" i="44"/>
  <c r="AA2509" i="44"/>
  <c r="Q1085" i="44"/>
  <c r="AB2627" i="44"/>
  <c r="P941" i="44"/>
  <c r="X2346" i="44"/>
  <c r="Y2240" i="44"/>
  <c r="T1520" i="44"/>
  <c r="R1240" i="44"/>
  <c r="T1527" i="44"/>
  <c r="F73" i="107"/>
  <c r="Y2473" i="44"/>
  <c r="Z2367" i="44"/>
  <c r="Y2252" i="44"/>
  <c r="X492" i="44"/>
  <c r="P1044" i="44"/>
  <c r="V2064" i="44"/>
  <c r="AA2499" i="44"/>
  <c r="Y2248" i="44"/>
  <c r="AC2749" i="44"/>
  <c r="U2058" i="2"/>
  <c r="AC2750" i="44"/>
  <c r="S1470" i="44"/>
  <c r="AE3011" i="44"/>
  <c r="AE3004" i="44"/>
  <c r="X2098" i="44"/>
  <c r="X621" i="2"/>
  <c r="Y515" i="2"/>
  <c r="AL4242" i="44"/>
  <c r="N914" i="44"/>
  <c r="O790" i="44"/>
  <c r="AA2497" i="44"/>
  <c r="AM20" i="59"/>
  <c r="AG3259" i="44"/>
  <c r="AF3143" i="44"/>
  <c r="Q1086" i="44"/>
  <c r="R1237" i="44"/>
  <c r="Z2368" i="44"/>
  <c r="AF3131" i="44"/>
  <c r="AL73" i="52"/>
  <c r="AL101" i="52"/>
  <c r="W2207" i="44"/>
  <c r="Y2241" i="44"/>
  <c r="AB2623" i="44"/>
  <c r="AG3267" i="44"/>
  <c r="Z608" i="44"/>
  <c r="AG3616" i="44"/>
  <c r="AH3510" i="44"/>
  <c r="AI3525" i="44"/>
  <c r="X1951" i="44"/>
  <c r="AA2500" i="44"/>
  <c r="AN59" i="10"/>
  <c r="AN36" i="52"/>
  <c r="AN78" i="52"/>
  <c r="Y2253" i="44"/>
  <c r="AG3260" i="44"/>
  <c r="X2110" i="44"/>
  <c r="W2208" i="44"/>
  <c r="AG3266" i="44"/>
  <c r="V2066" i="44"/>
  <c r="AN4456" i="44"/>
  <c r="AA2501" i="44"/>
  <c r="N208" i="44"/>
  <c r="R1225" i="44"/>
  <c r="Q1349" i="44"/>
  <c r="AH3389" i="44"/>
  <c r="AR203" i="9"/>
  <c r="G105" i="9"/>
  <c r="F105" i="9"/>
  <c r="S1373" i="44"/>
  <c r="V2065" i="44"/>
  <c r="R1239" i="44"/>
  <c r="AC2763" i="44"/>
  <c r="N81" i="107"/>
  <c r="F81" i="107" s="1"/>
  <c r="F70" i="107"/>
  <c r="AC2758" i="44"/>
  <c r="AD2882" i="44"/>
  <c r="AH3384" i="44"/>
  <c r="AF3133" i="44"/>
  <c r="U1525" i="44"/>
  <c r="R1231" i="44"/>
  <c r="Q1084" i="44"/>
  <c r="AA2502" i="44"/>
  <c r="O899" i="44"/>
  <c r="Q1088" i="44"/>
  <c r="AB2624" i="44"/>
  <c r="P950" i="44"/>
  <c r="Z606" i="44"/>
  <c r="AD2886" i="44"/>
  <c r="AG3265" i="44"/>
  <c r="R287" i="44"/>
  <c r="S341" i="44"/>
  <c r="X489" i="44"/>
  <c r="AD2877" i="44"/>
  <c r="Q1386" i="2"/>
  <c r="Q1424" i="2"/>
  <c r="W1953" i="44"/>
  <c r="P940" i="44"/>
  <c r="W2203" i="44"/>
  <c r="W2111" i="44"/>
  <c r="R1236" i="44"/>
  <c r="O61" i="44"/>
  <c r="W2216" i="44"/>
  <c r="W1815" i="44"/>
  <c r="X478" i="44"/>
  <c r="X404" i="44"/>
  <c r="Z2373" i="44"/>
  <c r="R1227" i="44"/>
  <c r="AI3513" i="44"/>
  <c r="P1053" i="44"/>
  <c r="AN4454" i="44"/>
  <c r="T1530" i="44"/>
  <c r="O652" i="44"/>
  <c r="N209" i="44"/>
  <c r="O67" i="44"/>
  <c r="AI3514" i="44"/>
  <c r="O797" i="44"/>
  <c r="Q1095" i="44"/>
  <c r="R1232" i="44"/>
  <c r="R1343" i="44"/>
  <c r="AN36" i="10"/>
  <c r="O798" i="44"/>
  <c r="Q1091" i="44"/>
  <c r="S1379" i="44"/>
  <c r="R288" i="44"/>
  <c r="S342" i="44"/>
  <c r="AD2890" i="44"/>
  <c r="AE3009" i="44"/>
  <c r="O60" i="44"/>
  <c r="X479" i="44"/>
  <c r="O792" i="44"/>
  <c r="AR219" i="9"/>
  <c r="G121" i="9"/>
  <c r="Y614" i="44"/>
  <c r="AC2761" i="44"/>
  <c r="AA2495" i="44"/>
  <c r="S333" i="44"/>
  <c r="R279" i="44"/>
  <c r="R259" i="44"/>
  <c r="N1043" i="2"/>
  <c r="R280" i="44"/>
  <c r="S334" i="44"/>
  <c r="AG3263" i="44"/>
  <c r="AG3261" i="44"/>
  <c r="V2073" i="44"/>
  <c r="AA2496" i="44"/>
  <c r="R281" i="44"/>
  <c r="S335" i="44"/>
  <c r="AI3517" i="44"/>
  <c r="Y2245" i="44"/>
  <c r="R1494" i="44"/>
  <c r="S1370" i="44"/>
  <c r="AD2876" i="44"/>
  <c r="AI3519" i="44"/>
  <c r="AG3269" i="44"/>
  <c r="AB2635" i="44"/>
  <c r="R1234" i="44"/>
  <c r="AD3108" i="44"/>
  <c r="AE3002" i="44"/>
  <c r="V2067" i="44"/>
  <c r="R1230" i="44"/>
  <c r="Y2204" i="44"/>
  <c r="S1384" i="44"/>
  <c r="S1375" i="44"/>
  <c r="Q1082" i="44"/>
  <c r="Q1198" i="44"/>
  <c r="N203" i="44"/>
  <c r="Y2246" i="44"/>
  <c r="X481" i="44"/>
  <c r="S1374" i="44"/>
  <c r="AD2885" i="44"/>
  <c r="S1929" i="2"/>
  <c r="T1805" i="2"/>
  <c r="AB2633" i="44"/>
  <c r="F46" i="10"/>
  <c r="Q1083" i="44"/>
  <c r="AG3257" i="44"/>
  <c r="N766" i="44"/>
  <c r="O642" i="44"/>
  <c r="N199" i="44"/>
  <c r="AI3521" i="44"/>
  <c r="U1674" i="44"/>
  <c r="AD2878" i="44"/>
  <c r="O804" i="44"/>
  <c r="AE3010" i="44"/>
  <c r="X488" i="44"/>
  <c r="O805" i="44"/>
  <c r="Z2370" i="44"/>
  <c r="AN84" i="10"/>
  <c r="K19" i="96"/>
  <c r="R285" i="44"/>
  <c r="S339" i="44"/>
  <c r="Y2249" i="44"/>
  <c r="O799" i="44"/>
  <c r="O645" i="44"/>
  <c r="N202" i="44"/>
  <c r="AN43" i="10"/>
  <c r="AN70" i="10"/>
  <c r="T1768" i="44"/>
  <c r="T1676" i="44"/>
  <c r="AE3016" i="44"/>
  <c r="Q1094" i="44"/>
  <c r="X44" i="44"/>
  <c r="O755" i="44"/>
  <c r="O629" i="44"/>
  <c r="AF3140" i="44"/>
  <c r="O57" i="44"/>
  <c r="Y1372" i="44"/>
  <c r="X491" i="44"/>
  <c r="Z2369" i="44"/>
  <c r="Z2374" i="44"/>
  <c r="Y2213" i="44"/>
  <c r="AC2759" i="44"/>
  <c r="Y2247" i="44"/>
  <c r="AB2628" i="44"/>
  <c r="W2210" i="44"/>
  <c r="AL4239" i="44"/>
  <c r="X490" i="44"/>
  <c r="U1673" i="44"/>
  <c r="W2215" i="44"/>
  <c r="AA2494" i="44"/>
  <c r="Z2600" i="44"/>
  <c r="W38" i="44"/>
  <c r="AF3135" i="44"/>
  <c r="P949" i="44"/>
  <c r="AB2630" i="44"/>
  <c r="AE3012" i="44"/>
  <c r="Y2244" i="44"/>
  <c r="Z618" i="44"/>
  <c r="AN4497" i="44"/>
  <c r="S1377" i="44"/>
  <c r="AI3522" i="44"/>
  <c r="Z611" i="44"/>
  <c r="AC2762" i="44"/>
  <c r="R1229" i="44"/>
  <c r="AH3390" i="44"/>
  <c r="X483" i="44"/>
  <c r="Z2375" i="44"/>
  <c r="Z2379" i="44"/>
  <c r="O762" i="44"/>
  <c r="AG3270" i="44"/>
  <c r="Z620" i="44"/>
  <c r="AC2757" i="44"/>
  <c r="U1671" i="44"/>
  <c r="S1378" i="44"/>
  <c r="AH3383" i="44"/>
  <c r="AG3489" i="44"/>
  <c r="AB2625" i="44"/>
  <c r="U1821" i="44"/>
  <c r="Z605" i="44"/>
  <c r="AN1725" i="5"/>
  <c r="AD2879" i="44"/>
  <c r="P1204" i="44"/>
  <c r="Q1080" i="44"/>
  <c r="AF3129" i="44"/>
  <c r="AE3235" i="44"/>
  <c r="Q1087" i="44"/>
  <c r="Q1089" i="44"/>
  <c r="O752" i="44"/>
  <c r="O626" i="44"/>
  <c r="AD2887" i="44"/>
  <c r="AF3139" i="44"/>
  <c r="AN4159" i="44"/>
  <c r="AB2854" i="44"/>
  <c r="AC2748" i="44"/>
  <c r="Z613" i="44"/>
  <c r="AF3141" i="44"/>
  <c r="AB2622" i="44"/>
  <c r="AF3132" i="44"/>
  <c r="W2256" i="2"/>
  <c r="W2294" i="2"/>
  <c r="Z2382" i="44"/>
  <c r="W2211" i="44"/>
  <c r="X2097" i="44"/>
  <c r="AG3258" i="44"/>
  <c r="Y612" i="44"/>
  <c r="Y531" i="44"/>
  <c r="AE3017" i="44"/>
  <c r="AH3391" i="44"/>
  <c r="AG3264" i="44"/>
  <c r="AD3183" i="2"/>
  <c r="AD3145" i="2"/>
  <c r="AH3398" i="44"/>
  <c r="AH3394" i="44"/>
  <c r="V2060" i="44"/>
  <c r="Z2378" i="44"/>
  <c r="Y2242" i="44"/>
  <c r="S1461" i="44"/>
  <c r="AF3130" i="44"/>
  <c r="AC2754" i="44"/>
  <c r="Y2251" i="44"/>
  <c r="AE3013" i="44"/>
  <c r="Y2255" i="44"/>
  <c r="P938" i="44"/>
  <c r="S1381" i="44"/>
  <c r="S1383" i="44"/>
  <c r="V1670" i="44"/>
  <c r="O63" i="44"/>
  <c r="AC2756" i="44"/>
  <c r="Z615" i="44"/>
  <c r="AB2626" i="44"/>
  <c r="AG3268" i="44"/>
  <c r="AE3003" i="44"/>
  <c r="U1672" i="44"/>
  <c r="Q1092" i="44"/>
  <c r="Z610" i="44"/>
  <c r="Q1189" i="44"/>
  <c r="AC2752" i="44"/>
  <c r="Z2376" i="44"/>
  <c r="P939" i="44"/>
  <c r="O908" i="44"/>
  <c r="AF3142" i="44"/>
  <c r="P942" i="44"/>
  <c r="AC2753" i="44"/>
  <c r="O801" i="44"/>
  <c r="T1517" i="44"/>
  <c r="AI3518" i="44"/>
  <c r="AA2505" i="44"/>
  <c r="AF3134" i="44"/>
  <c r="R282" i="44"/>
  <c r="S336" i="44"/>
  <c r="T1519" i="44"/>
  <c r="U1922" i="44"/>
  <c r="R291" i="44"/>
  <c r="S345" i="44"/>
  <c r="AH3396" i="44"/>
  <c r="T1521" i="44"/>
  <c r="U1663" i="44"/>
  <c r="U1669" i="44"/>
  <c r="P937" i="44"/>
  <c r="R290" i="44"/>
  <c r="S344" i="44"/>
  <c r="F121" i="9"/>
  <c r="Z617" i="44"/>
  <c r="O803" i="44"/>
  <c r="Q1093" i="44"/>
  <c r="R292" i="44"/>
  <c r="S346" i="44"/>
  <c r="AB2629" i="44"/>
  <c r="AB2632" i="44"/>
  <c r="Y2250" i="44"/>
  <c r="AH3388" i="44"/>
  <c r="AG3256" i="44"/>
  <c r="AF3362" i="44"/>
  <c r="AE3015" i="44"/>
  <c r="T1529" i="44"/>
  <c r="AF3138" i="44"/>
  <c r="O758" i="44"/>
  <c r="O632" i="44"/>
  <c r="AG3271" i="44"/>
  <c r="O1059" i="44"/>
  <c r="P935" i="44"/>
  <c r="V289" i="44"/>
  <c r="AE3014" i="44"/>
  <c r="AA2508" i="44"/>
  <c r="AK26" i="59"/>
  <c r="AD2888" i="44"/>
  <c r="AH3386" i="44"/>
  <c r="AA2727" i="44"/>
  <c r="AB2621" i="44"/>
  <c r="O794" i="44"/>
  <c r="AE3006" i="44"/>
  <c r="X486" i="44"/>
  <c r="R286" i="44"/>
  <c r="S340" i="44"/>
  <c r="P943" i="44"/>
  <c r="Z619" i="44"/>
  <c r="V2063" i="44"/>
  <c r="AB2636" i="44"/>
  <c r="AD2889" i="44"/>
  <c r="X485" i="44"/>
  <c r="AH3397" i="44"/>
  <c r="AA2507" i="44"/>
  <c r="AI3511" i="44"/>
  <c r="AI3523" i="44"/>
  <c r="AH3392" i="44"/>
  <c r="P946" i="44"/>
  <c r="AH3385" i="44"/>
  <c r="S1376" i="44"/>
  <c r="O649" i="44"/>
  <c r="N206" i="44"/>
  <c r="U1666" i="44"/>
  <c r="AI3516" i="44"/>
  <c r="O795" i="44"/>
  <c r="S1621" i="44"/>
  <c r="Y2243" i="44"/>
  <c r="P948" i="44"/>
  <c r="F72" i="10"/>
  <c r="AE3005" i="44"/>
  <c r="P947" i="44"/>
  <c r="U1664" i="44"/>
  <c r="S1382" i="44"/>
  <c r="O793" i="44"/>
  <c r="AB2631" i="44"/>
  <c r="V2072" i="44"/>
  <c r="R1238" i="44"/>
  <c r="Z2380" i="44"/>
  <c r="S338" i="44"/>
  <c r="R284" i="44"/>
  <c r="U1928" i="44"/>
  <c r="Y616" i="44"/>
  <c r="S27" i="44"/>
  <c r="O802" i="44"/>
  <c r="AI3520" i="44"/>
  <c r="AH3393" i="44"/>
  <c r="AH3387" i="44"/>
  <c r="AA2498" i="44"/>
  <c r="Z2372" i="44"/>
  <c r="S1385" i="44"/>
  <c r="R1233" i="44"/>
  <c r="Z607" i="44"/>
  <c r="O643" i="44"/>
  <c r="N200" i="44"/>
  <c r="X487" i="44"/>
  <c r="AC2755" i="44"/>
  <c r="AE3008" i="44"/>
  <c r="Y937" i="44"/>
  <c r="Y2254" i="44"/>
  <c r="AC2751" i="44"/>
  <c r="AM33" i="52"/>
  <c r="AM43" i="52"/>
  <c r="AM96" i="10"/>
  <c r="AM56" i="10"/>
  <c r="J183" i="96" l="1"/>
  <c r="M182" i="96"/>
  <c r="K183" i="96"/>
  <c r="K165" i="96"/>
  <c r="M161" i="96"/>
  <c r="AN4489" i="44"/>
  <c r="O635" i="44"/>
  <c r="X2109" i="44"/>
  <c r="O761" i="44"/>
  <c r="O70" i="44"/>
  <c r="AP135" i="9"/>
  <c r="O66" i="44"/>
  <c r="O763" i="44"/>
  <c r="AN4280" i="44"/>
  <c r="O637" i="44"/>
  <c r="U1665" i="44"/>
  <c r="O68" i="44"/>
  <c r="O69" i="44"/>
  <c r="T1523" i="44"/>
  <c r="W1950" i="44"/>
  <c r="X2104" i="44"/>
  <c r="AI3512" i="44"/>
  <c r="AM4153" i="44"/>
  <c r="AM4207" i="44" s="1"/>
  <c r="AN4284" i="44"/>
  <c r="AP215" i="9"/>
  <c r="X2106" i="44"/>
  <c r="X2068" i="44"/>
  <c r="AM4154" i="44"/>
  <c r="AN4495" i="44"/>
  <c r="AN4498" i="44"/>
  <c r="O764" i="44"/>
  <c r="O765" i="44"/>
  <c r="F83" i="107"/>
  <c r="W1914" i="44"/>
  <c r="AP173" i="6"/>
  <c r="AN4282" i="44"/>
  <c r="AN4276" i="44"/>
  <c r="AQ117" i="9"/>
  <c r="AN149" i="9"/>
  <c r="AQ214" i="9"/>
  <c r="AR211" i="6"/>
  <c r="AR116" i="9"/>
  <c r="AO180" i="6"/>
  <c r="AR242" i="6"/>
  <c r="AO138" i="9"/>
  <c r="AO146" i="9"/>
  <c r="AO233" i="9"/>
  <c r="AN141" i="9"/>
  <c r="AO176" i="6"/>
  <c r="N75" i="107"/>
  <c r="F75" i="107" s="1"/>
  <c r="W1962" i="44"/>
  <c r="AO182" i="6"/>
  <c r="AQ131" i="9"/>
  <c r="AQ175" i="6" s="1"/>
  <c r="AQ222" i="9"/>
  <c r="AQ229" i="9" s="1"/>
  <c r="X2101" i="44"/>
  <c r="V1808" i="44"/>
  <c r="AP175" i="6"/>
  <c r="AP182" i="6" s="1"/>
  <c r="AR124" i="9"/>
  <c r="G124" i="9" s="1"/>
  <c r="AR248" i="6"/>
  <c r="AP137" i="9"/>
  <c r="AN4283" i="44"/>
  <c r="AN4272" i="44"/>
  <c r="AB2296" i="2"/>
  <c r="AB2332" i="2" s="1"/>
  <c r="AC2242" i="2" s="1"/>
  <c r="AC2296" i="2" s="1"/>
  <c r="AC2332" i="2" s="1"/>
  <c r="AD2242" i="2" s="1"/>
  <c r="AD3002" i="2"/>
  <c r="G113" i="9"/>
  <c r="F113" i="9"/>
  <c r="AR211" i="9"/>
  <c r="U1675" i="44"/>
  <c r="V1810" i="44"/>
  <c r="AM4151" i="44"/>
  <c r="G119" i="9"/>
  <c r="AR217" i="9"/>
  <c r="F119" i="9"/>
  <c r="X2457" i="2"/>
  <c r="T1526" i="44"/>
  <c r="F19" i="7"/>
  <c r="E19" i="7"/>
  <c r="AM4145" i="44"/>
  <c r="AN4493" i="44"/>
  <c r="AN4273" i="44"/>
  <c r="W1954" i="44"/>
  <c r="M696" i="2"/>
  <c r="M624" i="2" s="1"/>
  <c r="AR196" i="9"/>
  <c r="M860" i="2"/>
  <c r="AM4156" i="44"/>
  <c r="G98" i="9"/>
  <c r="F98" i="9"/>
  <c r="M898" i="2"/>
  <c r="AM4158" i="44"/>
  <c r="AR122" i="9"/>
  <c r="G120" i="9"/>
  <c r="AR218" i="9"/>
  <c r="F120" i="9"/>
  <c r="G99" i="9"/>
  <c r="AR197" i="9"/>
  <c r="F99" i="9"/>
  <c r="AP234" i="9"/>
  <c r="AP147" i="9"/>
  <c r="AQ220" i="9"/>
  <c r="V1818" i="44"/>
  <c r="V1817" i="44"/>
  <c r="V1816" i="44"/>
  <c r="AP181" i="6"/>
  <c r="AN4279" i="44"/>
  <c r="AL4235" i="2"/>
  <c r="U1776" i="44"/>
  <c r="W1961" i="44"/>
  <c r="AN4274" i="44"/>
  <c r="AQ136" i="9"/>
  <c r="AQ174" i="6"/>
  <c r="Z2494" i="2"/>
  <c r="L21" i="2"/>
  <c r="W1963" i="44"/>
  <c r="AN4275" i="44"/>
  <c r="Y2600" i="2"/>
  <c r="AG3390" i="2"/>
  <c r="Q1225" i="2"/>
  <c r="Q1279" i="2" s="1"/>
  <c r="AO245" i="9"/>
  <c r="AG3393" i="2"/>
  <c r="Y2303" i="2"/>
  <c r="AD3011" i="2"/>
  <c r="V1813" i="44"/>
  <c r="S1569" i="2"/>
  <c r="AM4157" i="44"/>
  <c r="U1775" i="44"/>
  <c r="AM4150" i="2"/>
  <c r="AN4491" i="44"/>
  <c r="V1809" i="44"/>
  <c r="AM4148" i="2"/>
  <c r="P1134" i="2"/>
  <c r="M658" i="2"/>
  <c r="G109" i="9"/>
  <c r="AR207" i="9"/>
  <c r="F109" i="9"/>
  <c r="AQ172" i="6"/>
  <c r="AQ134" i="9"/>
  <c r="AC2879" i="2"/>
  <c r="AM4148" i="44"/>
  <c r="AB2760" i="2"/>
  <c r="AN4415" i="2"/>
  <c r="AN4453" i="2"/>
  <c r="AB2757" i="2"/>
  <c r="AC2885" i="2"/>
  <c r="Y2344" i="2"/>
  <c r="Z2254" i="2" s="1"/>
  <c r="L52" i="2"/>
  <c r="M46" i="2" s="1"/>
  <c r="T1870" i="2"/>
  <c r="AG3526" i="2"/>
  <c r="AC3108" i="2"/>
  <c r="AN4280" i="2"/>
  <c r="AN4275" i="2"/>
  <c r="AC2876" i="2"/>
  <c r="AC2883" i="2"/>
  <c r="Z2691" i="2"/>
  <c r="T1869" i="2"/>
  <c r="Y2333" i="2"/>
  <c r="Z2243" i="2" s="1"/>
  <c r="AA2628" i="2"/>
  <c r="Z2500" i="2"/>
  <c r="AC2881" i="2"/>
  <c r="AB2753" i="2"/>
  <c r="AB2751" i="2"/>
  <c r="AC2880" i="2"/>
  <c r="AQ209" i="9"/>
  <c r="AP145" i="9"/>
  <c r="AP232" i="9"/>
  <c r="AO243" i="9"/>
  <c r="AP179" i="6"/>
  <c r="G110" i="9"/>
  <c r="AR111" i="9"/>
  <c r="G100" i="9"/>
  <c r="AR198" i="9"/>
  <c r="V1769" i="44"/>
  <c r="T1632" i="44"/>
  <c r="Y2300" i="2"/>
  <c r="T1714" i="2"/>
  <c r="T1636" i="44"/>
  <c r="Y900" i="44"/>
  <c r="V1805" i="44"/>
  <c r="AM4201" i="44"/>
  <c r="AH3515" i="2"/>
  <c r="F110" i="9"/>
  <c r="AR208" i="9"/>
  <c r="AG3564" i="2"/>
  <c r="AG3580" i="2" s="1"/>
  <c r="AN4281" i="44"/>
  <c r="AN4273" i="2"/>
  <c r="N653" i="2"/>
  <c r="O797" i="2"/>
  <c r="N652" i="2"/>
  <c r="O799" i="2"/>
  <c r="AG3383" i="2"/>
  <c r="S1776" i="2"/>
  <c r="AN4497" i="2"/>
  <c r="N793" i="2"/>
  <c r="AB2813" i="2"/>
  <c r="AG3452" i="2"/>
  <c r="Z2558" i="2"/>
  <c r="X454" i="2"/>
  <c r="Q1229" i="2"/>
  <c r="N655" i="2"/>
  <c r="U2064" i="2"/>
  <c r="AF3314" i="2"/>
  <c r="M625" i="2"/>
  <c r="AN4332" i="2"/>
  <c r="AH3696" i="2"/>
  <c r="AD3067" i="2"/>
  <c r="AH3579" i="2"/>
  <c r="AF3312" i="2"/>
  <c r="N845" i="2"/>
  <c r="N899" i="2" s="1"/>
  <c r="AA2678" i="2"/>
  <c r="AC2942" i="2"/>
  <c r="N852" i="2"/>
  <c r="AM4213" i="2"/>
  <c r="AH3565" i="2"/>
  <c r="Y2428" i="2"/>
  <c r="T1867" i="2"/>
  <c r="AN4494" i="2"/>
  <c r="Q1486" i="2"/>
  <c r="R1634" i="2"/>
  <c r="M626" i="2"/>
  <c r="AC2943" i="2"/>
  <c r="AB2809" i="2"/>
  <c r="Z2556" i="2"/>
  <c r="Y2429" i="2"/>
  <c r="Y2307" i="2"/>
  <c r="N859" i="2"/>
  <c r="N913" i="2" s="1"/>
  <c r="AN4337" i="2"/>
  <c r="AA2689" i="2"/>
  <c r="AD3017" i="2"/>
  <c r="AH3572" i="2"/>
  <c r="Y2434" i="2"/>
  <c r="AM4207" i="2"/>
  <c r="Y571" i="2"/>
  <c r="Z2551" i="2"/>
  <c r="AA2684" i="2"/>
  <c r="Z2557" i="2"/>
  <c r="AN4331" i="2"/>
  <c r="AA2679" i="2"/>
  <c r="AM4342" i="2"/>
  <c r="N708" i="2"/>
  <c r="Y2341" i="2"/>
  <c r="Z2251" i="2" s="1"/>
  <c r="AK3947" i="2"/>
  <c r="M630" i="2"/>
  <c r="P1087" i="2"/>
  <c r="AE3185" i="2"/>
  <c r="M627" i="2"/>
  <c r="Y578" i="2"/>
  <c r="AH3576" i="2"/>
  <c r="AN4596" i="2"/>
  <c r="N645" i="2"/>
  <c r="X455" i="2"/>
  <c r="AH3578" i="2"/>
  <c r="X448" i="2"/>
  <c r="AI3863" i="2"/>
  <c r="AI3864" i="2"/>
  <c r="R1628" i="2"/>
  <c r="AA2685" i="2"/>
  <c r="Y2427" i="2"/>
  <c r="AH3699" i="2"/>
  <c r="AM4214" i="2"/>
  <c r="S51" i="2"/>
  <c r="Y580" i="2"/>
  <c r="AK4117" i="2"/>
  <c r="AA2676" i="2"/>
  <c r="O1201" i="2"/>
  <c r="N1046" i="2"/>
  <c r="AJ3987" i="2"/>
  <c r="N644" i="2"/>
  <c r="U2069" i="2"/>
  <c r="Q1481" i="2"/>
  <c r="R1629" i="2"/>
  <c r="N1047" i="2"/>
  <c r="AI3857" i="2"/>
  <c r="AK4111" i="2"/>
  <c r="AI3861" i="2"/>
  <c r="R1626" i="2"/>
  <c r="AN4328" i="2"/>
  <c r="AI3856" i="2"/>
  <c r="AK4115" i="2"/>
  <c r="AN4498" i="2"/>
  <c r="AJ3992" i="2"/>
  <c r="AN4500" i="2"/>
  <c r="Q1479" i="2"/>
  <c r="AE3186" i="2"/>
  <c r="X450" i="2"/>
  <c r="U2072" i="2"/>
  <c r="N1057" i="2"/>
  <c r="R1635" i="2"/>
  <c r="AI3865" i="2"/>
  <c r="R1636" i="2"/>
  <c r="V2215" i="2"/>
  <c r="N1053" i="2"/>
  <c r="Q1489" i="2"/>
  <c r="N1044" i="2"/>
  <c r="AM4210" i="2"/>
  <c r="AF3319" i="2"/>
  <c r="X456" i="2"/>
  <c r="Y575" i="2"/>
  <c r="W2158" i="2"/>
  <c r="Y576" i="2"/>
  <c r="Q1227" i="2"/>
  <c r="AD3069" i="2"/>
  <c r="AA2680" i="2"/>
  <c r="Z2555" i="2"/>
  <c r="AB2808" i="2"/>
  <c r="P1343" i="2"/>
  <c r="R1631" i="2"/>
  <c r="Y2471" i="2"/>
  <c r="V2209" i="2"/>
  <c r="Q1492" i="2"/>
  <c r="AI3867" i="2"/>
  <c r="AD3095" i="2"/>
  <c r="X447" i="2"/>
  <c r="P1083" i="2"/>
  <c r="P1094" i="2"/>
  <c r="N849" i="2"/>
  <c r="N903" i="2" s="1"/>
  <c r="Q1440" i="2"/>
  <c r="AK4122" i="2"/>
  <c r="R1630" i="2"/>
  <c r="Z2562" i="2"/>
  <c r="M632" i="2"/>
  <c r="S1782" i="2"/>
  <c r="N648" i="2"/>
  <c r="O1199" i="2"/>
  <c r="S1774" i="2"/>
  <c r="S1771" i="2"/>
  <c r="S1777" i="2"/>
  <c r="M635" i="2"/>
  <c r="U2059" i="2"/>
  <c r="AD3070" i="2"/>
  <c r="AD3061" i="2"/>
  <c r="AH3700" i="2"/>
  <c r="AB2806" i="2"/>
  <c r="AF3318" i="2"/>
  <c r="Q1237" i="2"/>
  <c r="M639" i="2"/>
  <c r="AH3575" i="2"/>
  <c r="X444" i="2"/>
  <c r="AH3697" i="2"/>
  <c r="V1952" i="2"/>
  <c r="N1055" i="2"/>
  <c r="AN4333" i="2"/>
  <c r="T1868" i="2"/>
  <c r="AE3197" i="2"/>
  <c r="Q1234" i="2"/>
  <c r="AH3704" i="2"/>
  <c r="AD3058" i="2"/>
  <c r="Y574" i="2"/>
  <c r="Y2431" i="2"/>
  <c r="AE3187" i="2"/>
  <c r="AB2817" i="2"/>
  <c r="Q1228" i="2"/>
  <c r="T1861" i="2"/>
  <c r="AD3064" i="2"/>
  <c r="AH3570" i="2"/>
  <c r="AH3702" i="2"/>
  <c r="Q1230" i="2"/>
  <c r="U2073" i="2"/>
  <c r="S1773" i="2"/>
  <c r="AJ3982" i="2"/>
  <c r="N1045" i="2"/>
  <c r="AN4496" i="2"/>
  <c r="AF3323" i="2"/>
  <c r="W2150" i="2"/>
  <c r="W2163" i="2"/>
  <c r="AA2683" i="2"/>
  <c r="P1085" i="2"/>
  <c r="AG3441" i="2"/>
  <c r="N1054" i="2"/>
  <c r="AN4492" i="2"/>
  <c r="N647" i="2"/>
  <c r="AA2690" i="2"/>
  <c r="AH3698" i="2"/>
  <c r="AC2938" i="2"/>
  <c r="P1346" i="2"/>
  <c r="O1192" i="2"/>
  <c r="O803" i="2"/>
  <c r="AN4341" i="2"/>
  <c r="T1919" i="2"/>
  <c r="Y2423" i="2"/>
  <c r="AK3955" i="2"/>
  <c r="AK4118" i="2"/>
  <c r="AI3868" i="2"/>
  <c r="U2062" i="2"/>
  <c r="Y2335" i="2"/>
  <c r="Z2245" i="2" s="1"/>
  <c r="N1056" i="2"/>
  <c r="P1334" i="2"/>
  <c r="P1295" i="2"/>
  <c r="AD3060" i="2"/>
  <c r="X449" i="2"/>
  <c r="AN4491" i="2"/>
  <c r="Q1487" i="2"/>
  <c r="AN4499" i="2"/>
  <c r="Y2425" i="2"/>
  <c r="Y2422" i="2"/>
  <c r="R1638" i="2"/>
  <c r="N1051" i="2"/>
  <c r="AK4116" i="2"/>
  <c r="R1637" i="2"/>
  <c r="V2211" i="2"/>
  <c r="AG3486" i="2"/>
  <c r="AG3482" i="2"/>
  <c r="AN4495" i="2"/>
  <c r="V2206" i="2"/>
  <c r="Q1491" i="2"/>
  <c r="AK4113" i="2"/>
  <c r="AF3324" i="2"/>
  <c r="W2160" i="2"/>
  <c r="T1871" i="2"/>
  <c r="X453" i="2"/>
  <c r="AB2816" i="2"/>
  <c r="AM4212" i="2"/>
  <c r="AM4211" i="2"/>
  <c r="AI3860" i="2"/>
  <c r="S1780" i="2"/>
  <c r="Y2342" i="2"/>
  <c r="Z2252" i="2" s="1"/>
  <c r="V2210" i="2"/>
  <c r="T1928" i="2"/>
  <c r="S1772" i="2"/>
  <c r="AK3959" i="2"/>
  <c r="N854" i="2"/>
  <c r="N908" i="2" s="1"/>
  <c r="AD3199" i="2"/>
  <c r="W2310" i="2"/>
  <c r="X442" i="2"/>
  <c r="X478" i="2" s="1"/>
  <c r="V2207" i="2"/>
  <c r="S1783" i="2"/>
  <c r="T1863" i="2"/>
  <c r="AH3566" i="2"/>
  <c r="AE3195" i="2"/>
  <c r="N709" i="2"/>
  <c r="Q1493" i="2"/>
  <c r="N1052" i="2"/>
  <c r="S1779" i="2"/>
  <c r="Q1490" i="2"/>
  <c r="N796" i="2"/>
  <c r="AG3438" i="2"/>
  <c r="N650" i="2"/>
  <c r="N703" i="2"/>
  <c r="N757" i="2" s="1"/>
  <c r="Y572" i="2"/>
  <c r="AH3694" i="2"/>
  <c r="AA2677" i="2"/>
  <c r="AF3325" i="2"/>
  <c r="X44" i="2"/>
  <c r="AH3577" i="2"/>
  <c r="AB2804" i="2"/>
  <c r="N855" i="2"/>
  <c r="N909" i="2" s="1"/>
  <c r="AD3008" i="2"/>
  <c r="Z2549" i="2"/>
  <c r="AE3196" i="2"/>
  <c r="Y2424" i="2"/>
  <c r="AH3573" i="2"/>
  <c r="AA2681" i="2"/>
  <c r="AN4335" i="2"/>
  <c r="AG3439" i="2"/>
  <c r="AJ3985" i="2"/>
  <c r="Y2338" i="2"/>
  <c r="Z2248" i="2" s="1"/>
  <c r="X443" i="2"/>
  <c r="Z2560" i="2"/>
  <c r="AG3391" i="2"/>
  <c r="X445" i="2"/>
  <c r="AE3193" i="2"/>
  <c r="AH3695" i="2"/>
  <c r="R1624" i="2"/>
  <c r="R1585" i="2"/>
  <c r="Q1236" i="2"/>
  <c r="W2159" i="2"/>
  <c r="AG3449" i="2"/>
  <c r="Z2553" i="2"/>
  <c r="AE3194" i="2"/>
  <c r="U2067" i="2"/>
  <c r="AC2936" i="2"/>
  <c r="M638" i="2"/>
  <c r="AF3317" i="2"/>
  <c r="T1872" i="2"/>
  <c r="AD3057" i="2"/>
  <c r="Z2563" i="2"/>
  <c r="AJ3994" i="2"/>
  <c r="AM4242" i="2"/>
  <c r="AH3610" i="2"/>
  <c r="S1778" i="2"/>
  <c r="U2065" i="2"/>
  <c r="AJ3993" i="2"/>
  <c r="AB2803" i="2"/>
  <c r="AF3315" i="2"/>
  <c r="Z2552" i="2"/>
  <c r="AN4285" i="2"/>
  <c r="W2154" i="2"/>
  <c r="X446" i="2"/>
  <c r="Z2727" i="2"/>
  <c r="AM4208" i="2"/>
  <c r="AC2940" i="2"/>
  <c r="AN4336" i="2"/>
  <c r="N1049" i="2"/>
  <c r="X457" i="2"/>
  <c r="Y2432" i="2"/>
  <c r="AI3859" i="2"/>
  <c r="Y570" i="2"/>
  <c r="AC2941" i="2"/>
  <c r="AN4501" i="2"/>
  <c r="AI3866" i="2"/>
  <c r="U2063" i="2"/>
  <c r="N1048" i="2"/>
  <c r="O1190" i="2"/>
  <c r="AN4502" i="2"/>
  <c r="AI3862" i="2"/>
  <c r="O1200" i="2"/>
  <c r="AJ3986" i="2"/>
  <c r="Y573" i="2"/>
  <c r="S1769" i="2"/>
  <c r="S1730" i="2"/>
  <c r="Q1482" i="2"/>
  <c r="AG3479" i="2"/>
  <c r="Q1484" i="2"/>
  <c r="U2061" i="2"/>
  <c r="Y2337" i="2"/>
  <c r="Z2247" i="2" s="1"/>
  <c r="AE3190" i="2"/>
  <c r="AM4203" i="2"/>
  <c r="R1625" i="2"/>
  <c r="O1198" i="2"/>
  <c r="AK4114" i="2"/>
  <c r="Y2345" i="2"/>
  <c r="Z2255" i="2" s="1"/>
  <c r="AE3234" i="2"/>
  <c r="U2071" i="2"/>
  <c r="AK4109" i="2"/>
  <c r="M765" i="2"/>
  <c r="AD3009" i="2"/>
  <c r="AA2687" i="2"/>
  <c r="AA2686" i="2"/>
  <c r="Z2559" i="2"/>
  <c r="T1860" i="2"/>
  <c r="AH3568" i="2"/>
  <c r="AN4504" i="2"/>
  <c r="R1633" i="2"/>
  <c r="U2068" i="2"/>
  <c r="AK4120" i="2"/>
  <c r="AD3104" i="2"/>
  <c r="AG3440" i="2"/>
  <c r="Z2561" i="2"/>
  <c r="AM4201" i="2"/>
  <c r="AH3517" i="2"/>
  <c r="N848" i="2"/>
  <c r="N902" i="2" s="1"/>
  <c r="AE3362" i="2"/>
  <c r="AM4378" i="2"/>
  <c r="AA2818" i="2"/>
  <c r="O1189" i="2"/>
  <c r="O1150" i="2"/>
  <c r="AI3855" i="2"/>
  <c r="V2218" i="2"/>
  <c r="T1873" i="2"/>
  <c r="Y584" i="2"/>
  <c r="M628" i="2"/>
  <c r="AE3192" i="2"/>
  <c r="V2216" i="2"/>
  <c r="AJ3988" i="2"/>
  <c r="N656" i="2"/>
  <c r="Y2334" i="2"/>
  <c r="Z2244" i="2" s="1"/>
  <c r="T1916" i="2"/>
  <c r="P1095" i="2"/>
  <c r="N705" i="2"/>
  <c r="AA2688" i="2"/>
  <c r="AM4205" i="2"/>
  <c r="AB2815" i="2"/>
  <c r="Y583" i="2"/>
  <c r="AL4076" i="2"/>
  <c r="Y2426" i="2"/>
  <c r="P1088" i="2"/>
  <c r="Y579" i="2"/>
  <c r="AC2931" i="2"/>
  <c r="AC2944" i="2"/>
  <c r="AE3189" i="2"/>
  <c r="U2020" i="2"/>
  <c r="AE3191" i="2"/>
  <c r="P1348" i="2"/>
  <c r="Y2340" i="2"/>
  <c r="Z2250" i="2" s="1"/>
  <c r="AF3322" i="2"/>
  <c r="AB2812" i="2"/>
  <c r="Q1233" i="2"/>
  <c r="AN4503" i="2"/>
  <c r="N846" i="2"/>
  <c r="N900" i="2" s="1"/>
  <c r="Y577" i="2"/>
  <c r="T1864" i="2"/>
  <c r="AF3313" i="2"/>
  <c r="M629" i="2"/>
  <c r="Y2430" i="2"/>
  <c r="AH3701" i="2"/>
  <c r="AE3188" i="2"/>
  <c r="AK3948" i="2"/>
  <c r="Y582" i="2"/>
  <c r="T1866" i="2"/>
  <c r="X452" i="2"/>
  <c r="AD3012" i="2"/>
  <c r="X451" i="2"/>
  <c r="N858" i="2"/>
  <c r="N912" i="2" s="1"/>
  <c r="AN4376" i="2"/>
  <c r="AN4493" i="2"/>
  <c r="Q1488" i="2"/>
  <c r="Y2331" i="2"/>
  <c r="Z2241" i="2" s="1"/>
  <c r="U2066" i="2"/>
  <c r="AN4490" i="2"/>
  <c r="O1194" i="2"/>
  <c r="AM4200" i="2"/>
  <c r="AF3321" i="2"/>
  <c r="AN4330" i="2"/>
  <c r="P1089" i="2"/>
  <c r="AN4338" i="2"/>
  <c r="AF3316" i="2"/>
  <c r="AF3320" i="2"/>
  <c r="AH3567" i="2"/>
  <c r="AG3451" i="2"/>
  <c r="Y581" i="2"/>
  <c r="Q1232" i="2"/>
  <c r="AM4209" i="2"/>
  <c r="AH3705" i="2"/>
  <c r="AH3703" i="2"/>
  <c r="AH3693" i="2"/>
  <c r="N643" i="2"/>
  <c r="N1058" i="2"/>
  <c r="AK4110" i="2"/>
  <c r="U2070" i="2"/>
  <c r="N651" i="2"/>
  <c r="Q1480" i="2"/>
  <c r="AG3478" i="2"/>
  <c r="S1781" i="2"/>
  <c r="AC2932" i="2"/>
  <c r="Y2433" i="2"/>
  <c r="AB2846" i="2"/>
  <c r="S1775" i="2"/>
  <c r="M754" i="2"/>
  <c r="Q1485" i="2"/>
  <c r="AE3184" i="2"/>
  <c r="N1050" i="2"/>
  <c r="AK4121" i="2"/>
  <c r="AK4119" i="2"/>
  <c r="AJ3989" i="2"/>
  <c r="Q1483" i="2"/>
  <c r="AJ3990" i="2"/>
  <c r="R1632" i="2"/>
  <c r="N910" i="2"/>
  <c r="Y2436" i="2"/>
  <c r="M634" i="2"/>
  <c r="Q1231" i="2"/>
  <c r="AF3311" i="2"/>
  <c r="W38" i="2"/>
  <c r="V2205" i="2"/>
  <c r="V2165" i="2"/>
  <c r="R1627" i="2"/>
  <c r="AI3858" i="2"/>
  <c r="N654" i="2"/>
  <c r="S1770" i="2"/>
  <c r="AH3692" i="2"/>
  <c r="Z2550" i="2"/>
  <c r="AG3448" i="2"/>
  <c r="Q1239" i="2"/>
  <c r="N1005" i="2"/>
  <c r="AK4118" i="44"/>
  <c r="G130" i="9"/>
  <c r="F130" i="9"/>
  <c r="AR228" i="9"/>
  <c r="AN4502" i="44"/>
  <c r="AN4285" i="44"/>
  <c r="F100" i="9"/>
  <c r="U1624" i="44"/>
  <c r="Y1479" i="44"/>
  <c r="G101" i="9"/>
  <c r="F101" i="9"/>
  <c r="AR199" i="9"/>
  <c r="T1626" i="44"/>
  <c r="AN4616" i="2"/>
  <c r="T1630" i="44"/>
  <c r="U1770" i="44"/>
  <c r="AM4155" i="44"/>
  <c r="AN4277" i="44"/>
  <c r="AK4110" i="44"/>
  <c r="Y1335" i="44"/>
  <c r="AO246" i="9"/>
  <c r="AO242" i="9"/>
  <c r="AN247" i="9"/>
  <c r="AQ133" i="9"/>
  <c r="AQ171" i="6"/>
  <c r="AP231" i="9"/>
  <c r="G114" i="9"/>
  <c r="AR212" i="9"/>
  <c r="AP144" i="9"/>
  <c r="F114" i="9"/>
  <c r="AN239" i="9"/>
  <c r="AA2838" i="2"/>
  <c r="T1515" i="44"/>
  <c r="S1639" i="44"/>
  <c r="AP178" i="6"/>
  <c r="AR200" i="9"/>
  <c r="AR103" i="9"/>
  <c r="AM4146" i="44"/>
  <c r="X404" i="2"/>
  <c r="V1812" i="44"/>
  <c r="AQ201" i="9"/>
  <c r="AN4500" i="44"/>
  <c r="AK4114" i="44"/>
  <c r="AK3893" i="44"/>
  <c r="AK4120" i="44"/>
  <c r="AK4111" i="44"/>
  <c r="AK3892" i="44"/>
  <c r="AN4490" i="44"/>
  <c r="H70" i="10"/>
  <c r="AK4113" i="44"/>
  <c r="AI3644" i="44"/>
  <c r="AJ3825" i="44"/>
  <c r="AI3641" i="44"/>
  <c r="AI3647" i="44"/>
  <c r="AI3642" i="44"/>
  <c r="AK3899" i="44"/>
  <c r="AK3894" i="44"/>
  <c r="AK3903" i="44"/>
  <c r="AJ3827" i="44"/>
  <c r="AK4109" i="44"/>
  <c r="AI3651" i="44"/>
  <c r="AI3640" i="44"/>
  <c r="AK3902" i="44"/>
  <c r="AJ3823" i="44"/>
  <c r="AM4150" i="44"/>
  <c r="F102" i="9"/>
  <c r="AI3637" i="44"/>
  <c r="AJ3830" i="44"/>
  <c r="AI3649" i="44"/>
  <c r="AJ3831" i="44"/>
  <c r="AK4115" i="44"/>
  <c r="AK4018" i="2"/>
  <c r="AJ3822" i="44"/>
  <c r="W2149" i="2"/>
  <c r="AI3639" i="44"/>
  <c r="AI3645" i="44"/>
  <c r="AJ3868" i="44"/>
  <c r="AK3895" i="44"/>
  <c r="AK3898" i="44"/>
  <c r="AJ3819" i="44"/>
  <c r="AK4116" i="44"/>
  <c r="AJ3820" i="44"/>
  <c r="AK4072" i="44"/>
  <c r="AL4122" i="44"/>
  <c r="AK3995" i="44"/>
  <c r="AI3764" i="2"/>
  <c r="AJ3826" i="44"/>
  <c r="AK3900" i="44"/>
  <c r="AK3896" i="44"/>
  <c r="AK4121" i="44"/>
  <c r="AJ3829" i="44"/>
  <c r="AK4119" i="44"/>
  <c r="AN4278" i="44"/>
  <c r="AK3904" i="44"/>
  <c r="AI3648" i="44"/>
  <c r="AK4117" i="44"/>
  <c r="AJ3981" i="44"/>
  <c r="AK3897" i="44"/>
  <c r="AJ3891" i="2"/>
  <c r="AI3643" i="44"/>
  <c r="AI3638" i="44"/>
  <c r="AJ3828" i="44"/>
  <c r="AH3637" i="2"/>
  <c r="AI3646" i="44"/>
  <c r="AJ3764" i="44"/>
  <c r="AJ3821" i="44"/>
  <c r="AI3650" i="44"/>
  <c r="AK4112" i="44"/>
  <c r="AJ3824" i="44"/>
  <c r="AK3901" i="44"/>
  <c r="G203" i="9"/>
  <c r="AB2981" i="2"/>
  <c r="AC2875" i="2"/>
  <c r="AF3256" i="2"/>
  <c r="AF3489" i="2"/>
  <c r="H43" i="10"/>
  <c r="AA2621" i="2"/>
  <c r="AD3219" i="2"/>
  <c r="F43" i="10"/>
  <c r="F15" i="7" s="1"/>
  <c r="AN4272" i="2"/>
  <c r="V2074" i="44"/>
  <c r="W2330" i="2"/>
  <c r="X2240" i="2" s="1"/>
  <c r="Q1478" i="2"/>
  <c r="F70" i="10"/>
  <c r="S1488" i="44"/>
  <c r="AH3482" i="44"/>
  <c r="AA2597" i="44"/>
  <c r="AD2979" i="44"/>
  <c r="V361" i="44"/>
  <c r="R1081" i="44"/>
  <c r="AF3219" i="44"/>
  <c r="AF3145" i="44"/>
  <c r="F84" i="10"/>
  <c r="Y397" i="44"/>
  <c r="P1056" i="44"/>
  <c r="AI3606" i="44"/>
  <c r="AI3613" i="44"/>
  <c r="AB2726" i="44"/>
  <c r="P1051" i="44"/>
  <c r="AD2978" i="44"/>
  <c r="AA2598" i="44"/>
  <c r="AB2722" i="44"/>
  <c r="R364" i="44"/>
  <c r="P1045" i="44"/>
  <c r="T1627" i="44"/>
  <c r="T1625" i="44"/>
  <c r="P1050" i="44"/>
  <c r="Z2466" i="44"/>
  <c r="AA520" i="44"/>
  <c r="AF3220" i="44"/>
  <c r="AH3481" i="44"/>
  <c r="AA523" i="44"/>
  <c r="AF3229" i="44"/>
  <c r="AC2852" i="44"/>
  <c r="S1467" i="44"/>
  <c r="AE3102" i="44"/>
  <c r="X34" i="44"/>
  <c r="Y400" i="44"/>
  <c r="AN33" i="52"/>
  <c r="AN96" i="10"/>
  <c r="AN56" i="10"/>
  <c r="AN43" i="52"/>
  <c r="R357" i="44"/>
  <c r="N52" i="44"/>
  <c r="AD2966" i="44"/>
  <c r="AA2585" i="44"/>
  <c r="O906" i="44"/>
  <c r="O905" i="44"/>
  <c r="AI3603" i="44"/>
  <c r="Y388" i="44"/>
  <c r="X494" i="44"/>
  <c r="O205" i="44"/>
  <c r="AG3355" i="44"/>
  <c r="P791" i="44"/>
  <c r="R1339" i="44"/>
  <c r="W1957" i="44"/>
  <c r="AA2591" i="44"/>
  <c r="AH3526" i="44"/>
  <c r="AH3600" i="44"/>
  <c r="X2099" i="44"/>
  <c r="AG3349" i="44"/>
  <c r="Q936" i="44"/>
  <c r="AD2973" i="44"/>
  <c r="AN4494" i="44"/>
  <c r="AD2891" i="44"/>
  <c r="AD2965" i="44"/>
  <c r="S1226" i="44"/>
  <c r="O904" i="44"/>
  <c r="AH3477" i="44"/>
  <c r="AE3105" i="44"/>
  <c r="T1629" i="44"/>
  <c r="R356" i="44"/>
  <c r="AH3475" i="44"/>
  <c r="V1814" i="44"/>
  <c r="U1929" i="44"/>
  <c r="AG3361" i="44"/>
  <c r="AE3093" i="44"/>
  <c r="AE3107" i="44"/>
  <c r="O751" i="44"/>
  <c r="V1820" i="44"/>
  <c r="O910" i="44"/>
  <c r="AB2721" i="44"/>
  <c r="U1772" i="44"/>
  <c r="Y2333" i="44"/>
  <c r="U1774" i="44"/>
  <c r="AE3104" i="44"/>
  <c r="P1043" i="44"/>
  <c r="P951" i="44"/>
  <c r="U1771" i="44"/>
  <c r="AA2595" i="44"/>
  <c r="O909" i="44"/>
  <c r="U1780" i="44"/>
  <c r="Y2345" i="44"/>
  <c r="Y2341" i="44"/>
  <c r="W1952" i="44"/>
  <c r="AG3354" i="44"/>
  <c r="AB2712" i="44"/>
  <c r="AN4249" i="44"/>
  <c r="AH3473" i="44"/>
  <c r="AH3399" i="44"/>
  <c r="AC2847" i="44"/>
  <c r="P654" i="44"/>
  <c r="AB2720" i="44"/>
  <c r="P1057" i="44"/>
  <c r="AB2718" i="44"/>
  <c r="AC2849" i="44"/>
  <c r="O201" i="44"/>
  <c r="Q1202" i="44"/>
  <c r="O753" i="44"/>
  <c r="O627" i="44"/>
  <c r="Y398" i="44"/>
  <c r="P657" i="44"/>
  <c r="U1782" i="44"/>
  <c r="Q1190" i="44"/>
  <c r="R1338" i="44"/>
  <c r="R1342" i="44"/>
  <c r="AI3609" i="44"/>
  <c r="R352" i="44"/>
  <c r="S1235" i="44"/>
  <c r="AI3604" i="44"/>
  <c r="T1638" i="44"/>
  <c r="U1633" i="44"/>
  <c r="AC2853" i="44"/>
  <c r="S1463" i="44"/>
  <c r="R1333" i="44"/>
  <c r="R1241" i="44"/>
  <c r="X2059" i="44"/>
  <c r="AG3357" i="44"/>
  <c r="X2206" i="44"/>
  <c r="Z2383" i="44"/>
  <c r="Z2457" i="44"/>
  <c r="R1348" i="44"/>
  <c r="P1049" i="44"/>
  <c r="V1819" i="44"/>
  <c r="Y392" i="44"/>
  <c r="AF3234" i="44"/>
  <c r="Y403" i="44"/>
  <c r="AL26" i="59"/>
  <c r="P650" i="44"/>
  <c r="Q1201" i="44"/>
  <c r="AI3608" i="44"/>
  <c r="AA525" i="44"/>
  <c r="AH3484" i="44"/>
  <c r="Z522" i="44"/>
  <c r="Y621" i="44"/>
  <c r="Z2472" i="44"/>
  <c r="Q1195" i="44"/>
  <c r="S1468" i="44"/>
  <c r="Z2469" i="44"/>
  <c r="AH3480" i="44"/>
  <c r="AA521" i="44"/>
  <c r="X2107" i="44"/>
  <c r="Z2464" i="44"/>
  <c r="Y401" i="44"/>
  <c r="E19" i="96"/>
  <c r="D19" i="96"/>
  <c r="AG3347" i="44"/>
  <c r="Y391" i="44"/>
  <c r="O59" i="44"/>
  <c r="R353" i="44"/>
  <c r="R351" i="44"/>
  <c r="R295" i="44"/>
  <c r="G219" i="9"/>
  <c r="O204" i="44"/>
  <c r="R360" i="44"/>
  <c r="R1335" i="44"/>
  <c r="W2219" i="44"/>
  <c r="X2095" i="44"/>
  <c r="AG3356" i="44"/>
  <c r="AG3350" i="44"/>
  <c r="R1345" i="44"/>
  <c r="O898" i="44"/>
  <c r="O806" i="44"/>
  <c r="AA2589" i="44"/>
  <c r="T1628" i="44"/>
  <c r="AA2599" i="44"/>
  <c r="AA2596" i="44"/>
  <c r="R1336" i="44"/>
  <c r="AD2970" i="44"/>
  <c r="V1811" i="44"/>
  <c r="R365" i="44"/>
  <c r="Z2467" i="44"/>
  <c r="AI3614" i="44"/>
  <c r="AH3487" i="44"/>
  <c r="O911" i="44"/>
  <c r="P644" i="44"/>
  <c r="AB2715" i="44"/>
  <c r="AA530" i="44"/>
  <c r="P647" i="44"/>
  <c r="AE3106" i="44"/>
  <c r="AD2975" i="44"/>
  <c r="Y2336" i="44"/>
  <c r="O935" i="2"/>
  <c r="S1469" i="44"/>
  <c r="R1340" i="44"/>
  <c r="O211" i="44"/>
  <c r="P1048" i="44"/>
  <c r="Y399" i="44"/>
  <c r="P1058" i="44"/>
  <c r="Q1196" i="44"/>
  <c r="O64" i="44"/>
  <c r="F59" i="10"/>
  <c r="AF3221" i="44"/>
  <c r="AC2840" i="44"/>
  <c r="AF3227" i="44"/>
  <c r="Y1190" i="44"/>
  <c r="Y390" i="44"/>
  <c r="R366" i="44"/>
  <c r="AM73" i="52"/>
  <c r="AM101" i="52"/>
  <c r="AC2845" i="44"/>
  <c r="O62" i="44"/>
  <c r="O902" i="44"/>
  <c r="AA527" i="44"/>
  <c r="P1055" i="44"/>
  <c r="O757" i="44"/>
  <c r="O631" i="44"/>
  <c r="Y396" i="44"/>
  <c r="O210" i="44"/>
  <c r="O907" i="44"/>
  <c r="AB2725" i="44"/>
  <c r="Y2335" i="44"/>
  <c r="W1965" i="44"/>
  <c r="S349" i="44"/>
  <c r="W1923" i="44"/>
  <c r="AA517" i="44"/>
  <c r="AH3483" i="44"/>
  <c r="Z2470" i="44"/>
  <c r="W1964" i="44"/>
  <c r="O903" i="44"/>
  <c r="AI3601" i="44"/>
  <c r="R358" i="44"/>
  <c r="AB2719" i="44"/>
  <c r="P800" i="44"/>
  <c r="Q1200" i="44"/>
  <c r="AG3358" i="44"/>
  <c r="AC2846" i="44"/>
  <c r="S1473" i="44"/>
  <c r="S1479" i="44"/>
  <c r="AG3348" i="44"/>
  <c r="AM4149" i="44"/>
  <c r="Z2459" i="44"/>
  <c r="Y40" i="44"/>
  <c r="AE3100" i="44"/>
  <c r="AD2968" i="44"/>
  <c r="AB2723" i="44"/>
  <c r="W1959" i="44"/>
  <c r="AA2586" i="44"/>
  <c r="AC2851" i="44"/>
  <c r="AE3099" i="44"/>
  <c r="Z2463" i="44"/>
  <c r="X2108" i="44"/>
  <c r="W2061" i="44"/>
  <c r="AA2592" i="44"/>
  <c r="AF3223" i="44"/>
  <c r="AD2972" i="44"/>
  <c r="AN4492" i="44"/>
  <c r="AI3615" i="44"/>
  <c r="AA518" i="44"/>
  <c r="AB2713" i="44"/>
  <c r="Q1194" i="44"/>
  <c r="AA2587" i="44"/>
  <c r="AE3094" i="44"/>
  <c r="W1956" i="44"/>
  <c r="Y402" i="44"/>
  <c r="Z2461" i="44"/>
  <c r="V1807" i="44"/>
  <c r="O212" i="44"/>
  <c r="AN4338" i="44"/>
  <c r="AC2843" i="44"/>
  <c r="Q1188" i="44"/>
  <c r="Q1096" i="44"/>
  <c r="Z2460" i="44"/>
  <c r="Z526" i="44"/>
  <c r="AE3095" i="44"/>
  <c r="P1054" i="44"/>
  <c r="W1955" i="44"/>
  <c r="AE3096" i="44"/>
  <c r="AH3476" i="44"/>
  <c r="AF3228" i="44"/>
  <c r="AG3272" i="44"/>
  <c r="AG3346" i="44"/>
  <c r="Y2340" i="44"/>
  <c r="R354" i="44"/>
  <c r="P653" i="44"/>
  <c r="AF3232" i="44"/>
  <c r="P1047" i="44"/>
  <c r="AC2842" i="44"/>
  <c r="AB2716" i="44"/>
  <c r="O207" i="44"/>
  <c r="V1778" i="44"/>
  <c r="P1046" i="44"/>
  <c r="Y2332" i="44"/>
  <c r="Z2468" i="44"/>
  <c r="AH3488" i="44"/>
  <c r="AF3222" i="44"/>
  <c r="AF3231" i="44"/>
  <c r="Q1197" i="44"/>
  <c r="AD2969" i="44"/>
  <c r="Z2465" i="44"/>
  <c r="R1337" i="44"/>
  <c r="AI3612" i="44"/>
  <c r="Y2334" i="44"/>
  <c r="AA2510" i="44"/>
  <c r="AA2584" i="44"/>
  <c r="X2102" i="44"/>
  <c r="Z2105" i="44"/>
  <c r="Y2339" i="44"/>
  <c r="Q1191" i="44"/>
  <c r="T1859" i="2"/>
  <c r="T1821" i="2"/>
  <c r="S1464" i="44"/>
  <c r="S1465" i="44"/>
  <c r="Z2096" i="44"/>
  <c r="AG3351" i="44"/>
  <c r="Q1199" i="44"/>
  <c r="Q1203" i="44"/>
  <c r="O65" i="44"/>
  <c r="R1344" i="44"/>
  <c r="AD2976" i="44"/>
  <c r="Q1192" i="44"/>
  <c r="AC2848" i="44"/>
  <c r="X2100" i="44"/>
  <c r="AA2590" i="44"/>
  <c r="Y2331" i="44"/>
  <c r="AE3101" i="44"/>
  <c r="V1950" i="2"/>
  <c r="Y2342" i="44"/>
  <c r="Y2330" i="44"/>
  <c r="Y2256" i="44"/>
  <c r="AA519" i="44"/>
  <c r="AD2971" i="44"/>
  <c r="G78" i="52"/>
  <c r="R355" i="44"/>
  <c r="AE3097" i="44"/>
  <c r="F219" i="9"/>
  <c r="AI3605" i="44"/>
  <c r="AF3226" i="44"/>
  <c r="AN20" i="59"/>
  <c r="AA528" i="44"/>
  <c r="AC2841" i="44"/>
  <c r="Y1045" i="44"/>
  <c r="O56" i="44"/>
  <c r="R1341" i="44"/>
  <c r="Z2462" i="44"/>
  <c r="AI3610" i="44"/>
  <c r="R1346" i="44"/>
  <c r="O901" i="44"/>
  <c r="S1466" i="44"/>
  <c r="Y395" i="44"/>
  <c r="T1637" i="44"/>
  <c r="R362" i="44"/>
  <c r="U1777" i="44"/>
  <c r="AH3486" i="44"/>
  <c r="O214" i="44"/>
  <c r="S1471" i="44"/>
  <c r="AE3103" i="44"/>
  <c r="X2205" i="44"/>
  <c r="X2103" i="44"/>
  <c r="X2217" i="44"/>
  <c r="AC2838" i="44"/>
  <c r="AC2764" i="44"/>
  <c r="AD2977" i="44"/>
  <c r="AA515" i="44"/>
  <c r="U1779" i="44"/>
  <c r="AG3360" i="44"/>
  <c r="AF3225" i="44"/>
  <c r="T1784" i="44"/>
  <c r="U1660" i="44"/>
  <c r="O913" i="44"/>
  <c r="N215" i="44"/>
  <c r="O55" i="44"/>
  <c r="R1090" i="44"/>
  <c r="AE3092" i="44"/>
  <c r="AE3018" i="44"/>
  <c r="O900" i="44"/>
  <c r="O760" i="44"/>
  <c r="R359" i="44"/>
  <c r="R1347" i="44"/>
  <c r="F203" i="9"/>
  <c r="AH3479" i="44"/>
  <c r="W1958" i="44"/>
  <c r="Y2343" i="44"/>
  <c r="Z2458" i="44"/>
  <c r="AF3233" i="44"/>
  <c r="AM4152" i="44"/>
  <c r="Y2338" i="44"/>
  <c r="T1635" i="44"/>
  <c r="AB2717" i="44"/>
  <c r="Y394" i="44"/>
  <c r="AB2724" i="44"/>
  <c r="AG3352" i="44"/>
  <c r="R363" i="44"/>
  <c r="Y2344" i="44"/>
  <c r="AA2588" i="44"/>
  <c r="AB2637" i="44"/>
  <c r="AB2711" i="44"/>
  <c r="AH3478" i="44"/>
  <c r="AF3224" i="44"/>
  <c r="AE3098" i="44"/>
  <c r="S1475" i="44"/>
  <c r="S1472" i="44"/>
  <c r="AA529" i="44"/>
  <c r="AC2844" i="44"/>
  <c r="Y393" i="44"/>
  <c r="U1781" i="44"/>
  <c r="Y2337" i="44"/>
  <c r="Y1480" i="44"/>
  <c r="AF3230" i="44"/>
  <c r="K17" i="96"/>
  <c r="AN82" i="10"/>
  <c r="O58" i="44"/>
  <c r="O912" i="44"/>
  <c r="AI3611" i="44"/>
  <c r="O658" i="44"/>
  <c r="O750" i="44"/>
  <c r="O624" i="44"/>
  <c r="S1474" i="44"/>
  <c r="AG3359" i="44"/>
  <c r="S1386" i="44"/>
  <c r="S1460" i="44"/>
  <c r="AI3607" i="44"/>
  <c r="AG3353" i="44"/>
  <c r="Z524" i="44"/>
  <c r="Y389" i="44"/>
  <c r="AD2980" i="44"/>
  <c r="Q945" i="44"/>
  <c r="AD2967" i="44"/>
  <c r="AA516" i="44"/>
  <c r="AB2714" i="44"/>
  <c r="AH3474" i="44"/>
  <c r="X2218" i="44"/>
  <c r="AM22" i="59"/>
  <c r="Y531" i="2"/>
  <c r="Y569" i="2"/>
  <c r="AC2839" i="44"/>
  <c r="Q1193" i="44"/>
  <c r="AD2974" i="44"/>
  <c r="AH3485" i="44"/>
  <c r="Z2471" i="44"/>
  <c r="AA2593" i="44"/>
  <c r="S1462" i="44"/>
  <c r="AC2850" i="44"/>
  <c r="P1052" i="44"/>
  <c r="AA2594" i="44"/>
  <c r="K166" i="96" l="1"/>
  <c r="M165" i="96"/>
  <c r="AI3602" i="44"/>
  <c r="AP233" i="9"/>
  <c r="AP146" i="9"/>
  <c r="W2070" i="44"/>
  <c r="AN4334" i="44"/>
  <c r="P655" i="44"/>
  <c r="P763" i="44" s="1"/>
  <c r="T1631" i="44"/>
  <c r="U1523" i="44" s="1"/>
  <c r="X2214" i="44"/>
  <c r="Y2106" i="44" s="1"/>
  <c r="O213" i="44"/>
  <c r="V1916" i="44"/>
  <c r="T1634" i="44"/>
  <c r="X1806" i="44"/>
  <c r="V1918" i="44"/>
  <c r="U1773" i="44"/>
  <c r="M914" i="2"/>
  <c r="W2058" i="44"/>
  <c r="X1950" i="44" s="1"/>
  <c r="AM4208" i="44"/>
  <c r="N790" i="2"/>
  <c r="P656" i="44"/>
  <c r="V1917" i="44"/>
  <c r="X2212" i="44"/>
  <c r="AN4337" i="44"/>
  <c r="AN4373" i="44" s="1"/>
  <c r="V1926" i="44"/>
  <c r="AN4330" i="44"/>
  <c r="Y1960" i="44"/>
  <c r="V1921" i="44"/>
  <c r="AN4336" i="44"/>
  <c r="AP180" i="6"/>
  <c r="X2209" i="44"/>
  <c r="U1783" i="44"/>
  <c r="AQ173" i="6"/>
  <c r="AQ135" i="9"/>
  <c r="AQ215" i="9"/>
  <c r="AN152" i="9"/>
  <c r="AJ78" i="10"/>
  <c r="AR214" i="9"/>
  <c r="G116" i="9"/>
  <c r="F116" i="9"/>
  <c r="AR117" i="9"/>
  <c r="AO236" i="9"/>
  <c r="AO141" i="9"/>
  <c r="AO149" i="9"/>
  <c r="AO244" i="9"/>
  <c r="AO183" i="6"/>
  <c r="AQ137" i="9"/>
  <c r="AP138" i="9"/>
  <c r="AR131" i="9"/>
  <c r="G131" i="9" s="1"/>
  <c r="AP176" i="6"/>
  <c r="AR222" i="9"/>
  <c r="F222" i="9" s="1"/>
  <c r="F124" i="9"/>
  <c r="AP148" i="9"/>
  <c r="AP235" i="9"/>
  <c r="W2062" i="44"/>
  <c r="M750" i="2"/>
  <c r="M712" i="2"/>
  <c r="M48" i="2" s="1"/>
  <c r="M52" i="2" s="1"/>
  <c r="L24" i="2"/>
  <c r="M15" i="2" s="1"/>
  <c r="AN4326" i="44"/>
  <c r="Z2510" i="2"/>
  <c r="AM4145" i="2"/>
  <c r="AL4251" i="2"/>
  <c r="S1623" i="2"/>
  <c r="AN4328" i="44"/>
  <c r="AN4327" i="44"/>
  <c r="AM4205" i="44"/>
  <c r="AD3056" i="2"/>
  <c r="F211" i="9"/>
  <c r="G211" i="9"/>
  <c r="F217" i="9"/>
  <c r="G217" i="9"/>
  <c r="Y2367" i="2"/>
  <c r="AM4199" i="44"/>
  <c r="X2473" i="2"/>
  <c r="V1668" i="44"/>
  <c r="AM4210" i="44"/>
  <c r="E15" i="7"/>
  <c r="V1924" i="44"/>
  <c r="AM4212" i="44"/>
  <c r="AN4333" i="44"/>
  <c r="Z2548" i="2"/>
  <c r="G196" i="9"/>
  <c r="F196" i="9"/>
  <c r="AR136" i="9"/>
  <c r="G122" i="9"/>
  <c r="F122" i="9"/>
  <c r="E119" i="9" s="1"/>
  <c r="AR174" i="6"/>
  <c r="W2071" i="44"/>
  <c r="AG3437" i="2"/>
  <c r="AP245" i="9"/>
  <c r="F218" i="9"/>
  <c r="AR220" i="9"/>
  <c r="G218" i="9"/>
  <c r="V1925" i="44"/>
  <c r="G197" i="9"/>
  <c r="AQ181" i="6"/>
  <c r="F197" i="9"/>
  <c r="W2069" i="44"/>
  <c r="AQ147" i="9"/>
  <c r="AQ234" i="9"/>
  <c r="P1188" i="2"/>
  <c r="AN4329" i="44"/>
  <c r="T1768" i="2"/>
  <c r="AG3399" i="2"/>
  <c r="AQ179" i="6"/>
  <c r="V1667" i="44"/>
  <c r="U1528" i="44"/>
  <c r="AG3444" i="2"/>
  <c r="AN4489" i="2"/>
  <c r="AN4505" i="2" s="1"/>
  <c r="AP243" i="9"/>
  <c r="Y2339" i="2"/>
  <c r="Z2249" i="2" s="1"/>
  <c r="Z2303" i="2" s="1"/>
  <c r="Z1371" i="44"/>
  <c r="Z792" i="44"/>
  <c r="U1522" i="44"/>
  <c r="Z1227" i="44"/>
  <c r="AG3447" i="2"/>
  <c r="AD3065" i="2"/>
  <c r="AM4211" i="44"/>
  <c r="U1524" i="44"/>
  <c r="AQ232" i="9"/>
  <c r="AQ145" i="9"/>
  <c r="AM4204" i="2"/>
  <c r="AN4469" i="2"/>
  <c r="AM4202" i="2"/>
  <c r="W1661" i="44"/>
  <c r="AM4237" i="44"/>
  <c r="F207" i="9"/>
  <c r="G207" i="9"/>
  <c r="AN4335" i="44"/>
  <c r="AM4202" i="44"/>
  <c r="AC2933" i="2"/>
  <c r="AC2939" i="2"/>
  <c r="AB2811" i="2"/>
  <c r="Z2308" i="2"/>
  <c r="N1059" i="2"/>
  <c r="AB2814" i="2"/>
  <c r="AN4334" i="2"/>
  <c r="T1924" i="2"/>
  <c r="AN4339" i="44"/>
  <c r="AC2930" i="2"/>
  <c r="AN4329" i="2"/>
  <c r="V1913" i="44"/>
  <c r="AG3600" i="2"/>
  <c r="AH3510" i="2" s="1"/>
  <c r="AB2807" i="2"/>
  <c r="Z2297" i="2"/>
  <c r="AC2935" i="2"/>
  <c r="T1923" i="2"/>
  <c r="AC2934" i="2"/>
  <c r="Z2554" i="2"/>
  <c r="AC2937" i="2"/>
  <c r="Y2336" i="2"/>
  <c r="Z2246" i="2" s="1"/>
  <c r="AB2805" i="2"/>
  <c r="AA2682" i="2"/>
  <c r="F208" i="9"/>
  <c r="G208" i="9"/>
  <c r="AR209" i="9"/>
  <c r="F111" i="9"/>
  <c r="G111" i="9"/>
  <c r="AR172" i="6"/>
  <c r="AR134" i="9"/>
  <c r="G198" i="9"/>
  <c r="F198" i="9"/>
  <c r="T1623" i="44"/>
  <c r="AD2296" i="2"/>
  <c r="U1518" i="44"/>
  <c r="T1531" i="44"/>
  <c r="U2074" i="2"/>
  <c r="AN4327" i="2"/>
  <c r="AH3569" i="2"/>
  <c r="V1662" i="44"/>
  <c r="AL4028" i="44"/>
  <c r="O805" i="2"/>
  <c r="O791" i="2"/>
  <c r="O804" i="2"/>
  <c r="Y585" i="2"/>
  <c r="AF3272" i="2"/>
  <c r="AG3484" i="2"/>
  <c r="Q1285" i="2"/>
  <c r="AE3220" i="2"/>
  <c r="AC2756" i="2"/>
  <c r="AH3388" i="2"/>
  <c r="AL4020" i="2"/>
  <c r="AN4374" i="2"/>
  <c r="AM4236" i="2"/>
  <c r="AE3224" i="2"/>
  <c r="AF3349" i="2"/>
  <c r="Y615" i="2"/>
  <c r="Y619" i="2"/>
  <c r="AA2724" i="2"/>
  <c r="AE3228" i="2"/>
  <c r="N700" i="2"/>
  <c r="AG3476" i="2"/>
  <c r="Z2595" i="2"/>
  <c r="N657" i="2"/>
  <c r="S1517" i="2"/>
  <c r="V1953" i="2"/>
  <c r="X493" i="2"/>
  <c r="AM4244" i="2"/>
  <c r="W2208" i="2"/>
  <c r="AB2839" i="2"/>
  <c r="AD3093" i="2"/>
  <c r="AC2972" i="2"/>
  <c r="AG3485" i="2"/>
  <c r="S1516" i="2"/>
  <c r="R1639" i="2"/>
  <c r="AG3445" i="2"/>
  <c r="AK3895" i="2"/>
  <c r="AH3613" i="2"/>
  <c r="AA2713" i="2"/>
  <c r="AE3231" i="2"/>
  <c r="T1664" i="2"/>
  <c r="T1672" i="2"/>
  <c r="W2098" i="2"/>
  <c r="O943" i="2"/>
  <c r="Y2459" i="2"/>
  <c r="AA2726" i="2"/>
  <c r="AF3359" i="2"/>
  <c r="AH3738" i="2"/>
  <c r="Y610" i="2"/>
  <c r="AE3233" i="2"/>
  <c r="AH3611" i="2"/>
  <c r="AB2842" i="2"/>
  <c r="AE3005" i="2"/>
  <c r="Z2381" i="2"/>
  <c r="R1381" i="2"/>
  <c r="S1528" i="2"/>
  <c r="V1964" i="2"/>
  <c r="AJ3766" i="2"/>
  <c r="AJ3771" i="2"/>
  <c r="S1521" i="2"/>
  <c r="AK3897" i="2"/>
  <c r="AL4027" i="2"/>
  <c r="AJ3774" i="2"/>
  <c r="Z2592" i="2"/>
  <c r="Y2464" i="2"/>
  <c r="N704" i="2"/>
  <c r="N758" i="2" s="1"/>
  <c r="AF3348" i="2"/>
  <c r="AN4368" i="2"/>
  <c r="X490" i="2"/>
  <c r="T1662" i="2"/>
  <c r="AK3900" i="2"/>
  <c r="Y2469" i="2"/>
  <c r="AH3729" i="2"/>
  <c r="AM4245" i="2"/>
  <c r="AG3487" i="2"/>
  <c r="Z2295" i="2"/>
  <c r="T1920" i="2"/>
  <c r="AF3358" i="2"/>
  <c r="Z2298" i="2"/>
  <c r="W2110" i="2"/>
  <c r="S1525" i="2"/>
  <c r="AM4239" i="2"/>
  <c r="T1661" i="2"/>
  <c r="S1784" i="2"/>
  <c r="AJ3772" i="2"/>
  <c r="O940" i="2"/>
  <c r="AC2977" i="2"/>
  <c r="AI3520" i="2"/>
  <c r="AH3731" i="2"/>
  <c r="Z2596" i="2"/>
  <c r="AH3609" i="2"/>
  <c r="T1671" i="2"/>
  <c r="W2099" i="2"/>
  <c r="X489" i="2"/>
  <c r="V1954" i="2"/>
  <c r="P1084" i="2"/>
  <c r="P1139" i="2"/>
  <c r="Q1282" i="2"/>
  <c r="V1951" i="2"/>
  <c r="T1666" i="2"/>
  <c r="AA2716" i="2"/>
  <c r="W2212" i="2"/>
  <c r="AM4246" i="2"/>
  <c r="X486" i="2"/>
  <c r="AN4364" i="2"/>
  <c r="Y616" i="2"/>
  <c r="Y2463" i="2"/>
  <c r="X491" i="2"/>
  <c r="AK3983" i="2"/>
  <c r="AA2715" i="2"/>
  <c r="Z2587" i="2"/>
  <c r="AH3608" i="2"/>
  <c r="S1526" i="2"/>
  <c r="AC2978" i="2"/>
  <c r="V1956" i="2"/>
  <c r="N847" i="2"/>
  <c r="N901" i="2" s="1"/>
  <c r="T1875" i="2"/>
  <c r="AN4288" i="2"/>
  <c r="AN4632" i="2"/>
  <c r="Z2586" i="2"/>
  <c r="W2097" i="2"/>
  <c r="V2219" i="2"/>
  <c r="R1372" i="2"/>
  <c r="O950" i="2"/>
  <c r="AH3603" i="2"/>
  <c r="N710" i="2"/>
  <c r="N764" i="2" s="1"/>
  <c r="AH3737" i="2"/>
  <c r="T1918" i="2"/>
  <c r="AE3225" i="2"/>
  <c r="AA2722" i="2"/>
  <c r="AL4019" i="2"/>
  <c r="Z2309" i="2"/>
  <c r="R1376" i="2"/>
  <c r="Y609" i="2"/>
  <c r="Y606" i="2"/>
  <c r="W2213" i="2"/>
  <c r="AD3062" i="2"/>
  <c r="AH3730" i="2"/>
  <c r="AG3474" i="2"/>
  <c r="AH3602" i="2"/>
  <c r="O800" i="2"/>
  <c r="U1820" i="2"/>
  <c r="AJ3770" i="2"/>
  <c r="AL4023" i="2"/>
  <c r="W2103" i="2"/>
  <c r="S1530" i="2"/>
  <c r="R1379" i="2"/>
  <c r="AA2719" i="2"/>
  <c r="AH3606" i="2"/>
  <c r="AB2853" i="2"/>
  <c r="AD3094" i="2"/>
  <c r="T1922" i="2"/>
  <c r="AH3736" i="2"/>
  <c r="Z2598" i="2"/>
  <c r="P1148" i="2"/>
  <c r="AJ3777" i="2"/>
  <c r="S1523" i="2"/>
  <c r="O945" i="2"/>
  <c r="AJ3775" i="2"/>
  <c r="AK3902" i="2"/>
  <c r="AL4021" i="2"/>
  <c r="R1373" i="2"/>
  <c r="O938" i="2"/>
  <c r="AJ3773" i="2"/>
  <c r="N711" i="2"/>
  <c r="AB2845" i="2"/>
  <c r="AH3601" i="2"/>
  <c r="AH3615" i="2"/>
  <c r="Z2594" i="2"/>
  <c r="AA2637" i="2"/>
  <c r="O649" i="2"/>
  <c r="N762" i="2"/>
  <c r="X34" i="2"/>
  <c r="Y2472" i="2"/>
  <c r="R1375" i="2"/>
  <c r="AL4031" i="2"/>
  <c r="R1377" i="2"/>
  <c r="AC2968" i="2"/>
  <c r="AH3739" i="2"/>
  <c r="P1143" i="2"/>
  <c r="P1086" i="2"/>
  <c r="R1380" i="2"/>
  <c r="X487" i="2"/>
  <c r="Y618" i="2"/>
  <c r="P1142" i="2"/>
  <c r="N633" i="2"/>
  <c r="AJ3765" i="2"/>
  <c r="AH3571" i="2"/>
  <c r="AE3014" i="2"/>
  <c r="AE3226" i="2"/>
  <c r="V1955" i="2"/>
  <c r="O941" i="2"/>
  <c r="AN4339" i="2"/>
  <c r="AK3903" i="2"/>
  <c r="AN4152" i="2"/>
  <c r="T1926" i="2"/>
  <c r="V1959" i="2"/>
  <c r="AE3229" i="2"/>
  <c r="X479" i="2"/>
  <c r="AG3475" i="2"/>
  <c r="Y2460" i="2"/>
  <c r="O801" i="2"/>
  <c r="Y40" i="2"/>
  <c r="O944" i="2"/>
  <c r="N706" i="2"/>
  <c r="AM4247" i="2"/>
  <c r="T1925" i="2"/>
  <c r="Y2458" i="2"/>
  <c r="Q1226" i="2"/>
  <c r="P1349" i="2"/>
  <c r="AJ3778" i="2"/>
  <c r="U1811" i="2"/>
  <c r="Q1238" i="2"/>
  <c r="T1665" i="2"/>
  <c r="V2006" i="2"/>
  <c r="P1091" i="2"/>
  <c r="AD3105" i="2"/>
  <c r="Y611" i="2"/>
  <c r="AE3222" i="2"/>
  <c r="AA2721" i="2"/>
  <c r="AE3221" i="2"/>
  <c r="AN4367" i="2"/>
  <c r="Y607" i="2"/>
  <c r="R1378" i="2"/>
  <c r="AA2714" i="2"/>
  <c r="N763" i="2"/>
  <c r="O851" i="2"/>
  <c r="AH3728" i="2"/>
  <c r="N646" i="2"/>
  <c r="N759" i="2"/>
  <c r="AF3356" i="2"/>
  <c r="AN4366" i="2"/>
  <c r="Y2466" i="2"/>
  <c r="Y613" i="2"/>
  <c r="Z2304" i="2"/>
  <c r="AC2980" i="2"/>
  <c r="Y2462" i="2"/>
  <c r="AB2851" i="2"/>
  <c r="Y620" i="2"/>
  <c r="AM4237" i="2"/>
  <c r="AH3604" i="2"/>
  <c r="AA2723" i="2"/>
  <c r="V1963" i="2"/>
  <c r="AL4024" i="2"/>
  <c r="AH3389" i="2"/>
  <c r="AN4372" i="2"/>
  <c r="Z2588" i="2"/>
  <c r="AF3353" i="2"/>
  <c r="AE3230" i="2"/>
  <c r="AF3361" i="2"/>
  <c r="Y608" i="2"/>
  <c r="T1917" i="2"/>
  <c r="W2102" i="2"/>
  <c r="AH3392" i="2"/>
  <c r="S1529" i="2"/>
  <c r="AN4377" i="2"/>
  <c r="AC2974" i="2"/>
  <c r="W2217" i="2"/>
  <c r="AD3100" i="2"/>
  <c r="AE3223" i="2"/>
  <c r="AH3740" i="2"/>
  <c r="AN4369" i="2"/>
  <c r="AH3733" i="2"/>
  <c r="AD3097" i="2"/>
  <c r="P1137" i="2"/>
  <c r="R1384" i="2"/>
  <c r="Q1235" i="2"/>
  <c r="O936" i="2"/>
  <c r="W2107" i="2"/>
  <c r="S1527" i="2"/>
  <c r="S1518" i="2"/>
  <c r="AJ3767" i="2"/>
  <c r="V1961" i="2"/>
  <c r="P1093" i="2"/>
  <c r="Z2305" i="2"/>
  <c r="AD3071" i="2"/>
  <c r="Y2343" i="2"/>
  <c r="Z2253" i="2" s="1"/>
  <c r="AC2979" i="2"/>
  <c r="AM4249" i="2"/>
  <c r="AD3103" i="2"/>
  <c r="AF3350" i="2"/>
  <c r="AG3488" i="2"/>
  <c r="AA2854" i="2"/>
  <c r="AJ3768" i="2"/>
  <c r="AF3347" i="2"/>
  <c r="O802" i="2"/>
  <c r="AK3899" i="2"/>
  <c r="O942" i="2"/>
  <c r="AH3741" i="2"/>
  <c r="AD3018" i="2"/>
  <c r="P1149" i="2"/>
  <c r="AK3898" i="2"/>
  <c r="AL4030" i="2"/>
  <c r="AK3896" i="2"/>
  <c r="P1082" i="2"/>
  <c r="AJ3776" i="2"/>
  <c r="AJ3769" i="2"/>
  <c r="V1957" i="2"/>
  <c r="AK3904" i="2"/>
  <c r="Q1290" i="2"/>
  <c r="X481" i="2"/>
  <c r="AN4371" i="2"/>
  <c r="AE3232" i="2"/>
  <c r="N707" i="2"/>
  <c r="N761" i="2" s="1"/>
  <c r="N850" i="2"/>
  <c r="N904" i="2" s="1"/>
  <c r="R1385" i="2"/>
  <c r="X458" i="2"/>
  <c r="AK3995" i="2"/>
  <c r="AM4248" i="2"/>
  <c r="W2214" i="2"/>
  <c r="Y2461" i="2"/>
  <c r="X485" i="2"/>
  <c r="O948" i="2"/>
  <c r="AL4028" i="2"/>
  <c r="O946" i="2"/>
  <c r="O937" i="2"/>
  <c r="V1965" i="2"/>
  <c r="Q1291" i="2"/>
  <c r="T1669" i="2"/>
  <c r="S1522" i="2"/>
  <c r="X483" i="2"/>
  <c r="AB2844" i="2"/>
  <c r="X492" i="2"/>
  <c r="AA2712" i="2"/>
  <c r="AM4250" i="2"/>
  <c r="X484" i="2"/>
  <c r="AH3612" i="2"/>
  <c r="Z2593" i="2"/>
  <c r="AM4243" i="2"/>
  <c r="AA2725" i="2"/>
  <c r="Q1283" i="2"/>
  <c r="T1668" i="2"/>
  <c r="R1370" i="2"/>
  <c r="T1667" i="2"/>
  <c r="T1673" i="2"/>
  <c r="V1962" i="2"/>
  <c r="Q1286" i="2"/>
  <c r="AF3352" i="2"/>
  <c r="AF3357" i="2"/>
  <c r="AD3066" i="2"/>
  <c r="AK3984" i="2"/>
  <c r="O792" i="2"/>
  <c r="Q1287" i="2"/>
  <c r="Q1240" i="2"/>
  <c r="AC2967" i="2"/>
  <c r="AL4112" i="2"/>
  <c r="AM4241" i="2"/>
  <c r="T1927" i="2"/>
  <c r="P1081" i="2"/>
  <c r="O1204" i="2"/>
  <c r="Z2597" i="2"/>
  <c r="AF3144" i="2"/>
  <c r="P1090" i="2"/>
  <c r="Z2301" i="2"/>
  <c r="R1374" i="2"/>
  <c r="Y2468" i="2"/>
  <c r="AC2976" i="2"/>
  <c r="X482" i="2"/>
  <c r="AF3351" i="2"/>
  <c r="Z2599" i="2"/>
  <c r="Z2589" i="2"/>
  <c r="Z2302" i="2"/>
  <c r="AB2840" i="2"/>
  <c r="Z2306" i="2"/>
  <c r="R1383" i="2"/>
  <c r="AH3396" i="2"/>
  <c r="AL4026" i="2"/>
  <c r="AK3991" i="2"/>
  <c r="AH3734" i="2"/>
  <c r="AG3477" i="2"/>
  <c r="W2204" i="2"/>
  <c r="Y2467" i="2"/>
  <c r="X480" i="2"/>
  <c r="AF3354" i="2"/>
  <c r="AD3106" i="2"/>
  <c r="O795" i="2"/>
  <c r="W2101" i="2"/>
  <c r="Q1281" i="2"/>
  <c r="O949" i="2"/>
  <c r="R1371" i="2"/>
  <c r="AL4025" i="2"/>
  <c r="O939" i="2"/>
  <c r="S1520" i="2"/>
  <c r="P1141" i="2"/>
  <c r="N636" i="2"/>
  <c r="Y2465" i="2"/>
  <c r="T1921" i="2"/>
  <c r="N906" i="2"/>
  <c r="AH3732" i="2"/>
  <c r="AB2849" i="2"/>
  <c r="AD3235" i="2"/>
  <c r="Q1293" i="2"/>
  <c r="S1519" i="2"/>
  <c r="S1524" i="2"/>
  <c r="AL4029" i="2"/>
  <c r="Y617" i="2"/>
  <c r="V1958" i="2"/>
  <c r="X488" i="2"/>
  <c r="N698" i="2"/>
  <c r="N752" i="2" s="1"/>
  <c r="AB2848" i="2"/>
  <c r="AE3227" i="2"/>
  <c r="U1808" i="2"/>
  <c r="W2108" i="2"/>
  <c r="O794" i="2"/>
  <c r="V1960" i="2"/>
  <c r="T1914" i="2"/>
  <c r="AD3063" i="2"/>
  <c r="P1092" i="2"/>
  <c r="T1670" i="2"/>
  <c r="AA2717" i="2"/>
  <c r="Z2585" i="2"/>
  <c r="N631" i="2"/>
  <c r="R1382" i="2"/>
  <c r="N637" i="2"/>
  <c r="T1675" i="2"/>
  <c r="AB2852" i="2"/>
  <c r="AF3360" i="2"/>
  <c r="AD3096" i="2"/>
  <c r="Z2299" i="2"/>
  <c r="O857" i="2"/>
  <c r="O911" i="2" s="1"/>
  <c r="AK3892" i="2"/>
  <c r="Q1284" i="2"/>
  <c r="T1915" i="2"/>
  <c r="Q1288" i="2"/>
  <c r="O947" i="2"/>
  <c r="T1663" i="2"/>
  <c r="T1674" i="2"/>
  <c r="AL4032" i="2"/>
  <c r="N701" i="2"/>
  <c r="Z2591" i="2"/>
  <c r="Y612" i="2"/>
  <c r="AF3355" i="2"/>
  <c r="AH3735" i="2"/>
  <c r="AH3614" i="2"/>
  <c r="Y614" i="2"/>
  <c r="AA2720" i="2"/>
  <c r="Y2470" i="2"/>
  <c r="AN4373" i="2"/>
  <c r="N697" i="2"/>
  <c r="O853" i="2"/>
  <c r="O907" i="2" s="1"/>
  <c r="V1516" i="44"/>
  <c r="Q1333" i="2"/>
  <c r="G228" i="9"/>
  <c r="F228" i="9"/>
  <c r="AL4021" i="44"/>
  <c r="F199" i="9"/>
  <c r="AM4209" i="44"/>
  <c r="G199" i="9"/>
  <c r="AL4020" i="44"/>
  <c r="AN4331" i="44"/>
  <c r="AM4244" i="44"/>
  <c r="AB2748" i="2"/>
  <c r="AQ182" i="6"/>
  <c r="AN250" i="9"/>
  <c r="AQ231" i="9"/>
  <c r="AQ144" i="9"/>
  <c r="AQ178" i="6"/>
  <c r="AP242" i="9"/>
  <c r="F212" i="9"/>
  <c r="G212" i="9"/>
  <c r="AJ52" i="10"/>
  <c r="F103" i="9"/>
  <c r="E101" i="9" s="1"/>
  <c r="AR171" i="6"/>
  <c r="AR201" i="9"/>
  <c r="G200" i="9"/>
  <c r="F200" i="9"/>
  <c r="G103" i="9"/>
  <c r="AR133" i="9"/>
  <c r="AM4200" i="44"/>
  <c r="V1920" i="44"/>
  <c r="W2203" i="2"/>
  <c r="AL4030" i="44"/>
  <c r="Q1494" i="2"/>
  <c r="AA2675" i="2"/>
  <c r="AA2711" i="2" s="1"/>
  <c r="AM4204" i="44"/>
  <c r="AN4370" i="44"/>
  <c r="AK3947" i="44"/>
  <c r="AF3310" i="2"/>
  <c r="AL4024" i="44"/>
  <c r="AK3946" i="44"/>
  <c r="AJ3860" i="44"/>
  <c r="AJ3818" i="44"/>
  <c r="AI3818" i="2"/>
  <c r="AJ3855" i="44"/>
  <c r="AI3735" i="44"/>
  <c r="AJ3859" i="44"/>
  <c r="AL4019" i="44"/>
  <c r="AI3732" i="44"/>
  <c r="AI3734" i="44"/>
  <c r="AH3691" i="2"/>
  <c r="AI3733" i="44"/>
  <c r="AN4332" i="44"/>
  <c r="AJ3858" i="44"/>
  <c r="AJ3867" i="44"/>
  <c r="AI3727" i="44"/>
  <c r="AL4022" i="44"/>
  <c r="AK3950" i="44"/>
  <c r="AL3905" i="44"/>
  <c r="AJ3856" i="44"/>
  <c r="AK3952" i="44"/>
  <c r="AI3729" i="44"/>
  <c r="AK3956" i="44"/>
  <c r="AJ3863" i="44"/>
  <c r="AK3957" i="44"/>
  <c r="AI3737" i="44"/>
  <c r="AL4023" i="44"/>
  <c r="AJ3945" i="2"/>
  <c r="AL4027" i="44"/>
  <c r="AL4029" i="44"/>
  <c r="AK4072" i="2"/>
  <c r="AI3740" i="44"/>
  <c r="AJ3865" i="44"/>
  <c r="AK3954" i="44"/>
  <c r="AM4032" i="44"/>
  <c r="AL4026" i="44"/>
  <c r="AI3730" i="44"/>
  <c r="AI3731" i="44"/>
  <c r="AJ3864" i="44"/>
  <c r="AI3738" i="44"/>
  <c r="AK3949" i="44"/>
  <c r="AI3739" i="44"/>
  <c r="AK3948" i="44"/>
  <c r="AK3955" i="44"/>
  <c r="AJ3857" i="44"/>
  <c r="AK3951" i="44"/>
  <c r="AL4031" i="44"/>
  <c r="AJ3862" i="44"/>
  <c r="AK4108" i="44"/>
  <c r="AK3778" i="44"/>
  <c r="AI3741" i="44"/>
  <c r="AK3953" i="44"/>
  <c r="AJ3861" i="44"/>
  <c r="T1380" i="44"/>
  <c r="AI3736" i="44"/>
  <c r="AI3728" i="44"/>
  <c r="AK3891" i="44"/>
  <c r="AK3958" i="44"/>
  <c r="AL4025" i="44"/>
  <c r="AJ3866" i="44"/>
  <c r="F56" i="10"/>
  <c r="E17" i="96"/>
  <c r="AE3129" i="2"/>
  <c r="AC2929" i="2"/>
  <c r="AC2891" i="2"/>
  <c r="W2346" i="2"/>
  <c r="F96" i="10"/>
  <c r="S1492" i="44"/>
  <c r="AN4326" i="2"/>
  <c r="S1484" i="44"/>
  <c r="AN4374" i="44"/>
  <c r="AM4243" i="44"/>
  <c r="S1480" i="44"/>
  <c r="W1966" i="44"/>
  <c r="S1491" i="44"/>
  <c r="S1489" i="44"/>
  <c r="S1490" i="44"/>
  <c r="P805" i="44"/>
  <c r="AD2748" i="44"/>
  <c r="AC2854" i="44"/>
  <c r="AI3396" i="44"/>
  <c r="AE2886" i="44"/>
  <c r="Q1053" i="44"/>
  <c r="AG3136" i="44"/>
  <c r="AF3006" i="44"/>
  <c r="AM26" i="59"/>
  <c r="AH3269" i="44"/>
  <c r="AA619" i="44"/>
  <c r="AF3008" i="44"/>
  <c r="AM4206" i="44"/>
  <c r="AD2749" i="44"/>
  <c r="Z1372" i="44"/>
  <c r="AG3134" i="44"/>
  <c r="U1527" i="44"/>
  <c r="AH3270" i="44"/>
  <c r="AF3013" i="44"/>
  <c r="S254" i="44"/>
  <c r="Y485" i="44"/>
  <c r="P793" i="44"/>
  <c r="AE2881" i="44"/>
  <c r="X2208" i="44"/>
  <c r="AD2758" i="44"/>
  <c r="O209" i="44"/>
  <c r="AA2378" i="44"/>
  <c r="AG3138" i="44"/>
  <c r="P68" i="44"/>
  <c r="V1915" i="44"/>
  <c r="X1896" i="44"/>
  <c r="AH3258" i="44"/>
  <c r="AH3268" i="44"/>
  <c r="S1487" i="44"/>
  <c r="AJ3524" i="44"/>
  <c r="R1087" i="44"/>
  <c r="P758" i="44"/>
  <c r="P632" i="44"/>
  <c r="Y482" i="44"/>
  <c r="AA2367" i="44"/>
  <c r="Z2473" i="44"/>
  <c r="S244" i="44"/>
  <c r="R1082" i="44"/>
  <c r="Q949" i="44"/>
  <c r="AF3017" i="44"/>
  <c r="AF3003" i="44"/>
  <c r="AD2762" i="44"/>
  <c r="AI3391" i="44"/>
  <c r="AC2632" i="44"/>
  <c r="V1821" i="44"/>
  <c r="AF3235" i="44"/>
  <c r="AG3129" i="44"/>
  <c r="AE2889" i="44"/>
  <c r="D17" i="96"/>
  <c r="AB2504" i="44"/>
  <c r="AJ3521" i="44"/>
  <c r="Y483" i="44"/>
  <c r="Z2248" i="44"/>
  <c r="U1676" i="44"/>
  <c r="U1768" i="44"/>
  <c r="W1813" i="44"/>
  <c r="P63" i="44"/>
  <c r="AE2884" i="44"/>
  <c r="AJ3517" i="44"/>
  <c r="P642" i="44"/>
  <c r="O766" i="44"/>
  <c r="AE2890" i="44"/>
  <c r="AD2754" i="44"/>
  <c r="AB2498" i="44"/>
  <c r="AH3262" i="44"/>
  <c r="AI3389" i="44"/>
  <c r="AE3108" i="44"/>
  <c r="AF3002" i="44"/>
  <c r="O199" i="44"/>
  <c r="O71" i="44"/>
  <c r="AG3135" i="44"/>
  <c r="AE2887" i="44"/>
  <c r="S1238" i="44"/>
  <c r="S1233" i="44"/>
  <c r="AN22" i="59"/>
  <c r="V2004" i="2"/>
  <c r="Y388" i="2"/>
  <c r="Z2213" i="44"/>
  <c r="AJ3522" i="44"/>
  <c r="Z2250" i="44"/>
  <c r="R1080" i="44"/>
  <c r="Q1204" i="44"/>
  <c r="AF3004" i="44"/>
  <c r="AC2623" i="44"/>
  <c r="AF3009" i="44"/>
  <c r="AA607" i="44"/>
  <c r="Z2245" i="44"/>
  <c r="P649" i="44"/>
  <c r="S258" i="44"/>
  <c r="O989" i="2"/>
  <c r="AE2885" i="44"/>
  <c r="AI3397" i="44"/>
  <c r="X1962" i="44"/>
  <c r="AB2509" i="44"/>
  <c r="AA2379" i="44"/>
  <c r="AA2382" i="44"/>
  <c r="Y493" i="44"/>
  <c r="V1927" i="44"/>
  <c r="S1225" i="44"/>
  <c r="R1349" i="44"/>
  <c r="P645" i="44"/>
  <c r="AD2759" i="44"/>
  <c r="W2060" i="44"/>
  <c r="V1666" i="44"/>
  <c r="AI3385" i="44"/>
  <c r="AH3259" i="44"/>
  <c r="P798" i="44"/>
  <c r="AN73" i="52"/>
  <c r="AN101" i="52"/>
  <c r="AG3130" i="44"/>
  <c r="Y2104" i="44"/>
  <c r="U1519" i="44"/>
  <c r="X2294" i="2"/>
  <c r="X2256" i="2"/>
  <c r="V1673" i="44"/>
  <c r="S255" i="44"/>
  <c r="Q944" i="44"/>
  <c r="R1085" i="44"/>
  <c r="AI3384" i="44"/>
  <c r="AA606" i="44"/>
  <c r="Y479" i="44"/>
  <c r="AG3140" i="44"/>
  <c r="W1818" i="44"/>
  <c r="AG3143" i="44"/>
  <c r="P792" i="44"/>
  <c r="Y2097" i="44"/>
  <c r="P70" i="44"/>
  <c r="U1529" i="44"/>
  <c r="R1084" i="44"/>
  <c r="R1095" i="44"/>
  <c r="Z2204" i="44"/>
  <c r="S1229" i="44"/>
  <c r="AG3141" i="44"/>
  <c r="AE2882" i="44"/>
  <c r="AB2496" i="44"/>
  <c r="Y44" i="44"/>
  <c r="AJ3511" i="44"/>
  <c r="Q947" i="44"/>
  <c r="F78" i="52"/>
  <c r="Q940" i="44"/>
  <c r="AC2625" i="44"/>
  <c r="U1520" i="44"/>
  <c r="S1237" i="44"/>
  <c r="AH3266" i="44"/>
  <c r="S245" i="44"/>
  <c r="AA615" i="44"/>
  <c r="AH3267" i="44"/>
  <c r="U1530" i="44"/>
  <c r="AC2630" i="44"/>
  <c r="AB2505" i="44"/>
  <c r="P802" i="44"/>
  <c r="V1928" i="44"/>
  <c r="U1521" i="44"/>
  <c r="S1316" i="44"/>
  <c r="AE2883" i="44"/>
  <c r="P899" i="44"/>
  <c r="Y404" i="44"/>
  <c r="Y478" i="44"/>
  <c r="AG3139" i="44"/>
  <c r="Q942" i="44"/>
  <c r="Q937" i="44"/>
  <c r="Q943" i="44"/>
  <c r="AA618" i="44"/>
  <c r="AF3011" i="44"/>
  <c r="AG3132" i="44"/>
  <c r="Y605" i="2"/>
  <c r="S1476" i="44"/>
  <c r="AI3388" i="44"/>
  <c r="AB2503" i="44"/>
  <c r="Y2110" i="44"/>
  <c r="AE2877" i="44"/>
  <c r="S1478" i="44"/>
  <c r="Z2247" i="44"/>
  <c r="Z2254" i="44"/>
  <c r="AA2368" i="44"/>
  <c r="Z2253" i="44"/>
  <c r="S251" i="44"/>
  <c r="P652" i="44"/>
  <c r="O200" i="44"/>
  <c r="AA609" i="44"/>
  <c r="Z2241" i="44"/>
  <c r="R1091" i="44"/>
  <c r="AH3261" i="44"/>
  <c r="S1482" i="44"/>
  <c r="AE2879" i="44"/>
  <c r="Z2242" i="44"/>
  <c r="W1670" i="44"/>
  <c r="S246" i="44"/>
  <c r="AG3362" i="44"/>
  <c r="AH3256" i="44"/>
  <c r="W2063" i="44"/>
  <c r="Z616" i="44"/>
  <c r="AA2370" i="44"/>
  <c r="AA608" i="44"/>
  <c r="W2067" i="44"/>
  <c r="R1092" i="44"/>
  <c r="X1815" i="44"/>
  <c r="AC2635" i="44"/>
  <c r="P799" i="44"/>
  <c r="P66" i="44"/>
  <c r="O206" i="44"/>
  <c r="AD2750" i="44"/>
  <c r="R1088" i="44"/>
  <c r="AF3016" i="44"/>
  <c r="P752" i="44"/>
  <c r="P626" i="44"/>
  <c r="AA2377" i="44"/>
  <c r="V1919" i="44"/>
  <c r="X2111" i="44"/>
  <c r="X2203" i="44"/>
  <c r="AH3257" i="44"/>
  <c r="AJ3518" i="44"/>
  <c r="Y2098" i="44"/>
  <c r="V1525" i="44"/>
  <c r="AJ3519" i="44"/>
  <c r="R1094" i="44"/>
  <c r="AC2628" i="44"/>
  <c r="P762" i="44"/>
  <c r="V1672" i="44"/>
  <c r="P1059" i="44"/>
  <c r="Q935" i="44"/>
  <c r="P643" i="44"/>
  <c r="AI3387" i="44"/>
  <c r="Q1044" i="44"/>
  <c r="AB2501" i="44"/>
  <c r="AH3265" i="44"/>
  <c r="AJ3513" i="44"/>
  <c r="AB2495" i="44"/>
  <c r="Y490" i="44"/>
  <c r="AB2508" i="44"/>
  <c r="AJ3516" i="44"/>
  <c r="AB2507" i="44"/>
  <c r="AI3386" i="44"/>
  <c r="AB2497" i="44"/>
  <c r="AG3133" i="44"/>
  <c r="X1953" i="44"/>
  <c r="AE2878" i="44"/>
  <c r="AA2369" i="44"/>
  <c r="W2072" i="44"/>
  <c r="Z1082" i="44"/>
  <c r="Q950" i="44"/>
  <c r="P67" i="44"/>
  <c r="S257" i="44"/>
  <c r="S1228" i="44"/>
  <c r="X2215" i="44"/>
  <c r="Z612" i="44"/>
  <c r="Z531" i="44"/>
  <c r="Y1951" i="44"/>
  <c r="AJ3514" i="44"/>
  <c r="S1234" i="44"/>
  <c r="Z2251" i="44"/>
  <c r="Z2243" i="44"/>
  <c r="V1922" i="44"/>
  <c r="S248" i="44"/>
  <c r="AF3015" i="44"/>
  <c r="X2207" i="44"/>
  <c r="AF3012" i="44"/>
  <c r="AA613" i="44"/>
  <c r="AA610" i="44"/>
  <c r="U1517" i="44"/>
  <c r="S256" i="44"/>
  <c r="AE2888" i="44"/>
  <c r="AC2636" i="44"/>
  <c r="AI3392" i="44"/>
  <c r="AA2381" i="44"/>
  <c r="V1671" i="44"/>
  <c r="X2210" i="44"/>
  <c r="Y492" i="44"/>
  <c r="AJ3525" i="44"/>
  <c r="AM4203" i="44"/>
  <c r="P908" i="44"/>
  <c r="AA2380" i="44"/>
  <c r="S31" i="44"/>
  <c r="Y486" i="44"/>
  <c r="AA617" i="44"/>
  <c r="Y480" i="44"/>
  <c r="AG3131" i="44"/>
  <c r="O208" i="44"/>
  <c r="P755" i="44"/>
  <c r="P629" i="44"/>
  <c r="O203" i="44"/>
  <c r="Y491" i="44"/>
  <c r="AA611" i="44"/>
  <c r="S1486" i="44"/>
  <c r="R1093" i="44"/>
  <c r="Q941" i="44"/>
  <c r="S1481" i="44"/>
  <c r="S1325" i="44"/>
  <c r="P765" i="44"/>
  <c r="P57" i="44"/>
  <c r="AD2757" i="44"/>
  <c r="AI3383" i="44"/>
  <c r="AH3489" i="44"/>
  <c r="AC2622" i="44"/>
  <c r="AF3014" i="44"/>
  <c r="V1664" i="44"/>
  <c r="AH3271" i="44"/>
  <c r="P796" i="44"/>
  <c r="AD2981" i="44"/>
  <c r="AE2875" i="44"/>
  <c r="W2065" i="44"/>
  <c r="X38" i="44"/>
  <c r="Q948" i="44"/>
  <c r="R1189" i="44"/>
  <c r="W253" i="44"/>
  <c r="Z614" i="44"/>
  <c r="O202" i="44"/>
  <c r="AC2624" i="44"/>
  <c r="Y484" i="44"/>
  <c r="AJ3520" i="44"/>
  <c r="AA2375" i="44"/>
  <c r="AD2760" i="44"/>
  <c r="AI3395" i="44"/>
  <c r="AH3263" i="44"/>
  <c r="P804" i="44"/>
  <c r="S1493" i="44"/>
  <c r="AC2621" i="44"/>
  <c r="AB2727" i="44"/>
  <c r="F82" i="10"/>
  <c r="AC2627" i="44"/>
  <c r="S1239" i="44"/>
  <c r="R1198" i="44"/>
  <c r="Y2109" i="44"/>
  <c r="V1669" i="44"/>
  <c r="Z937" i="44"/>
  <c r="AF3007" i="44"/>
  <c r="Z2240" i="44"/>
  <c r="Y2346" i="44"/>
  <c r="AB2500" i="44"/>
  <c r="S1236" i="44"/>
  <c r="S1483" i="44"/>
  <c r="T1913" i="2"/>
  <c r="Z2249" i="44"/>
  <c r="AB2494" i="44"/>
  <c r="AA2600" i="44"/>
  <c r="Z2244" i="44"/>
  <c r="R1089" i="44"/>
  <c r="AI3398" i="44"/>
  <c r="Q938" i="44"/>
  <c r="AC2626" i="44"/>
  <c r="AD2752" i="44"/>
  <c r="AG3142" i="44"/>
  <c r="Q946" i="44"/>
  <c r="AA2371" i="44"/>
  <c r="R1086" i="44"/>
  <c r="X2216" i="44"/>
  <c r="AD2761" i="44"/>
  <c r="AD2756" i="44"/>
  <c r="AC2629" i="44"/>
  <c r="P794" i="44"/>
  <c r="AD2755" i="44"/>
  <c r="Y489" i="44"/>
  <c r="S1232" i="44"/>
  <c r="AE2880" i="44"/>
  <c r="O914" i="44"/>
  <c r="P790" i="44"/>
  <c r="S252" i="44"/>
  <c r="AA2374" i="44"/>
  <c r="W1808" i="44"/>
  <c r="AI3394" i="44"/>
  <c r="AG3144" i="44"/>
  <c r="S1240" i="44"/>
  <c r="AD2763" i="44"/>
  <c r="S1230" i="44"/>
  <c r="Y488" i="44"/>
  <c r="AH3264" i="44"/>
  <c r="P61" i="44"/>
  <c r="P797" i="44"/>
  <c r="AE2876" i="44"/>
  <c r="AA2376" i="44"/>
  <c r="AJ3523" i="44"/>
  <c r="Q939" i="44"/>
  <c r="AC2634" i="44"/>
  <c r="W2066" i="44"/>
  <c r="N806" i="2"/>
  <c r="N844" i="2"/>
  <c r="AA605" i="44"/>
  <c r="X2211" i="44"/>
  <c r="AA2372" i="44"/>
  <c r="AD2751" i="44"/>
  <c r="AJ3515" i="44"/>
  <c r="S247" i="44"/>
  <c r="Z2252" i="44"/>
  <c r="W1809" i="44"/>
  <c r="R1083" i="44"/>
  <c r="P761" i="44"/>
  <c r="P635" i="44"/>
  <c r="AF3005" i="44"/>
  <c r="AD2753" i="44"/>
  <c r="W2064" i="44"/>
  <c r="AB2502" i="44"/>
  <c r="AA2373" i="44"/>
  <c r="AC2633" i="44"/>
  <c r="AF3010" i="44"/>
  <c r="AJ3512" i="44"/>
  <c r="S250" i="44"/>
  <c r="P795" i="44"/>
  <c r="AI3393" i="44"/>
  <c r="W2073" i="44"/>
  <c r="P69" i="44"/>
  <c r="AG3137" i="44"/>
  <c r="Z2246" i="44"/>
  <c r="AA620" i="44"/>
  <c r="P803" i="44"/>
  <c r="AB2506" i="44"/>
  <c r="AB2499" i="44"/>
  <c r="AH3260" i="44"/>
  <c r="S1227" i="44"/>
  <c r="P60" i="44"/>
  <c r="R367" i="44"/>
  <c r="S243" i="44"/>
  <c r="Y481" i="44"/>
  <c r="AI3390" i="44"/>
  <c r="V1674" i="44"/>
  <c r="Z2255" i="44"/>
  <c r="P801" i="44"/>
  <c r="V1663" i="44"/>
  <c r="AC2631" i="44"/>
  <c r="AI3510" i="44"/>
  <c r="AH3616" i="44"/>
  <c r="S1231" i="44"/>
  <c r="O46" i="44"/>
  <c r="N24" i="44"/>
  <c r="S249" i="44"/>
  <c r="S1485" i="44"/>
  <c r="Y487" i="44"/>
  <c r="P637" i="44" l="1"/>
  <c r="AP244" i="9"/>
  <c r="U1526" i="44"/>
  <c r="W1810" i="44"/>
  <c r="W1918" i="44" s="1"/>
  <c r="Y2068" i="44"/>
  <c r="Z1960" i="44" s="1"/>
  <c r="P764" i="44"/>
  <c r="V1665" i="44"/>
  <c r="AN4366" i="44"/>
  <c r="AM4199" i="2"/>
  <c r="X1961" i="44"/>
  <c r="X2069" i="44" s="1"/>
  <c r="AM4161" i="2"/>
  <c r="V1776" i="44"/>
  <c r="AN4372" i="44"/>
  <c r="AP183" i="6"/>
  <c r="Y2101" i="44"/>
  <c r="T1515" i="2"/>
  <c r="T1569" i="2" s="1"/>
  <c r="V1675" i="44"/>
  <c r="AQ180" i="6"/>
  <c r="AQ176" i="6"/>
  <c r="AQ146" i="9"/>
  <c r="X1954" i="44"/>
  <c r="AQ233" i="9"/>
  <c r="G25" i="96"/>
  <c r="AJ90" i="10"/>
  <c r="AR215" i="9"/>
  <c r="G214" i="9"/>
  <c r="F214" i="9"/>
  <c r="G117" i="9"/>
  <c r="AR135" i="9"/>
  <c r="AR173" i="6"/>
  <c r="AO239" i="9"/>
  <c r="F117" i="9"/>
  <c r="AK78" i="10"/>
  <c r="AO152" i="9"/>
  <c r="AO247" i="9"/>
  <c r="AQ138" i="9"/>
  <c r="AQ235" i="9"/>
  <c r="AQ148" i="9"/>
  <c r="AP141" i="9"/>
  <c r="F131" i="9"/>
  <c r="AR137" i="9"/>
  <c r="G137" i="9" s="1"/>
  <c r="AR175" i="6"/>
  <c r="AP246" i="9"/>
  <c r="AP236" i="9"/>
  <c r="AR229" i="9"/>
  <c r="G229" i="9" s="1"/>
  <c r="G222" i="9"/>
  <c r="AP149" i="9"/>
  <c r="AM4246" i="44"/>
  <c r="M766" i="2"/>
  <c r="AN4364" i="44"/>
  <c r="N642" i="2"/>
  <c r="AN4363" i="44"/>
  <c r="Q1080" i="2"/>
  <c r="AN4362" i="44"/>
  <c r="AM4241" i="44"/>
  <c r="AM4248" i="44"/>
  <c r="AN4158" i="44" s="1"/>
  <c r="Y2421" i="2"/>
  <c r="Y2437" i="2" s="1"/>
  <c r="Y2383" i="2"/>
  <c r="Z2584" i="2"/>
  <c r="AG3473" i="2"/>
  <c r="AD3092" i="2"/>
  <c r="F220" i="9"/>
  <c r="W1817" i="44"/>
  <c r="W1816" i="44"/>
  <c r="AM4235" i="44"/>
  <c r="AN4369" i="44"/>
  <c r="X1963" i="44"/>
  <c r="U1660" i="2"/>
  <c r="U1636" i="44"/>
  <c r="Z900" i="44"/>
  <c r="G136" i="9"/>
  <c r="AR234" i="9"/>
  <c r="G220" i="9"/>
  <c r="F136" i="9"/>
  <c r="AR147" i="9"/>
  <c r="E121" i="9"/>
  <c r="E120" i="9"/>
  <c r="E122" i="9"/>
  <c r="AR181" i="6"/>
  <c r="AN4365" i="44"/>
  <c r="AQ245" i="9"/>
  <c r="W1769" i="44"/>
  <c r="U1630" i="44"/>
  <c r="V1775" i="44"/>
  <c r="Z1479" i="44"/>
  <c r="AQ243" i="9"/>
  <c r="AG3453" i="2"/>
  <c r="Z1335" i="44"/>
  <c r="AM4238" i="44"/>
  <c r="AN4147" i="44"/>
  <c r="AN4201" i="44" s="1"/>
  <c r="AG3480" i="2"/>
  <c r="AN4154" i="44"/>
  <c r="V1624" i="44"/>
  <c r="U1632" i="44"/>
  <c r="AG3483" i="2"/>
  <c r="AD3101" i="2"/>
  <c r="F73" i="52"/>
  <c r="AM4247" i="44"/>
  <c r="U1515" i="44"/>
  <c r="W1805" i="44"/>
  <c r="AM4240" i="2"/>
  <c r="AD2332" i="2"/>
  <c r="AE2242" i="2" s="1"/>
  <c r="AH3526" i="2"/>
  <c r="AN4375" i="44"/>
  <c r="AN4371" i="44"/>
  <c r="AM4238" i="2"/>
  <c r="U1626" i="44"/>
  <c r="Z2344" i="2"/>
  <c r="AA2254" i="2" s="1"/>
  <c r="G209" i="9"/>
  <c r="G134" i="9"/>
  <c r="AR232" i="9"/>
  <c r="AC2969" i="2"/>
  <c r="AR145" i="9"/>
  <c r="F134" i="9"/>
  <c r="E30" i="7" s="1"/>
  <c r="V1770" i="44"/>
  <c r="AB2850" i="2"/>
  <c r="AB2847" i="2"/>
  <c r="AM4245" i="44"/>
  <c r="AC2975" i="2"/>
  <c r="T1639" i="44"/>
  <c r="AH3564" i="2"/>
  <c r="AH3580" i="2" s="1"/>
  <c r="Z2300" i="2"/>
  <c r="AN4370" i="2"/>
  <c r="AL4082" i="44"/>
  <c r="AG3616" i="2"/>
  <c r="AN4365" i="2"/>
  <c r="F209" i="9"/>
  <c r="E203" i="9" s="1"/>
  <c r="E108" i="9"/>
  <c r="U1816" i="2"/>
  <c r="U1631" i="44"/>
  <c r="E105" i="9"/>
  <c r="R1424" i="2"/>
  <c r="R1478" i="2" s="1"/>
  <c r="R1225" i="2"/>
  <c r="AC2966" i="2"/>
  <c r="Z2590" i="2"/>
  <c r="AA2718" i="2"/>
  <c r="AA2727" i="2" s="1"/>
  <c r="AC2971" i="2"/>
  <c r="AC2970" i="2"/>
  <c r="Z2564" i="2"/>
  <c r="AB2841" i="2"/>
  <c r="Z2333" i="2"/>
  <c r="AA2243" i="2" s="1"/>
  <c r="U1815" i="2"/>
  <c r="AC2973" i="2"/>
  <c r="Z2339" i="2"/>
  <c r="AA2249" i="2" s="1"/>
  <c r="AB2843" i="2"/>
  <c r="E110" i="9"/>
  <c r="E207" i="9"/>
  <c r="E109" i="9"/>
  <c r="E208" i="9"/>
  <c r="E107" i="9"/>
  <c r="E111" i="9"/>
  <c r="E106" i="9"/>
  <c r="AR179" i="6"/>
  <c r="AM4240" i="44"/>
  <c r="O951" i="2"/>
  <c r="R1386" i="2"/>
  <c r="X494" i="2"/>
  <c r="V1966" i="2"/>
  <c r="AH3605" i="2"/>
  <c r="AL4075" i="44"/>
  <c r="AN4363" i="2"/>
  <c r="O793" i="2"/>
  <c r="P803" i="2"/>
  <c r="O796" i="2"/>
  <c r="AC2762" i="2"/>
  <c r="T1724" i="2"/>
  <c r="U1806" i="2"/>
  <c r="U1862" i="2"/>
  <c r="Y398" i="2"/>
  <c r="S1578" i="2"/>
  <c r="U1813" i="2"/>
  <c r="S1574" i="2"/>
  <c r="AL4079" i="2"/>
  <c r="AE3016" i="2"/>
  <c r="X2096" i="2"/>
  <c r="AL4080" i="2"/>
  <c r="AC2750" i="2"/>
  <c r="AG3261" i="2"/>
  <c r="R1428" i="2"/>
  <c r="AA2507" i="2"/>
  <c r="O653" i="2"/>
  <c r="Q1345" i="2"/>
  <c r="AF3142" i="2"/>
  <c r="AK3958" i="2"/>
  <c r="P1136" i="2"/>
  <c r="P1191" i="2"/>
  <c r="R1432" i="2"/>
  <c r="AB2631" i="2"/>
  <c r="P1145" i="2"/>
  <c r="Q1280" i="2"/>
  <c r="Q1241" i="2"/>
  <c r="N634" i="2"/>
  <c r="Z2370" i="2"/>
  <c r="V2013" i="2"/>
  <c r="AE3068" i="2"/>
  <c r="Y397" i="2"/>
  <c r="AI3649" i="2"/>
  <c r="R1429" i="2"/>
  <c r="AA2504" i="2"/>
  <c r="N639" i="2"/>
  <c r="AL4075" i="2"/>
  <c r="S1577" i="2"/>
  <c r="AI3646" i="2"/>
  <c r="AI3516" i="2"/>
  <c r="W2157" i="2"/>
  <c r="O854" i="2"/>
  <c r="O908" i="2" s="1"/>
  <c r="Z519" i="2"/>
  <c r="AB2632" i="2"/>
  <c r="AI3647" i="2"/>
  <c r="R1426" i="2"/>
  <c r="N760" i="2"/>
  <c r="AD2888" i="2"/>
  <c r="AB2625" i="2"/>
  <c r="Z526" i="2"/>
  <c r="X2104" i="2"/>
  <c r="V2008" i="2"/>
  <c r="AI3574" i="2"/>
  <c r="W2164" i="2"/>
  <c r="Z2379" i="2"/>
  <c r="AA2502" i="2"/>
  <c r="S1575" i="2"/>
  <c r="S1582" i="2"/>
  <c r="AC2752" i="2"/>
  <c r="AI3648" i="2"/>
  <c r="O997" i="2"/>
  <c r="T1718" i="2"/>
  <c r="AK3949" i="2"/>
  <c r="P799" i="2"/>
  <c r="N625" i="2"/>
  <c r="Z524" i="2"/>
  <c r="Z522" i="2"/>
  <c r="T1728" i="2"/>
  <c r="U1807" i="2"/>
  <c r="Z2335" i="2"/>
  <c r="AA2245" i="2" s="1"/>
  <c r="O644" i="2"/>
  <c r="Q1335" i="2"/>
  <c r="Z2338" i="2"/>
  <c r="AA2248" i="2" s="1"/>
  <c r="Z2337" i="2"/>
  <c r="AA2247" i="2" s="1"/>
  <c r="AM4022" i="2"/>
  <c r="O846" i="2"/>
  <c r="O900" i="2" s="1"/>
  <c r="AG3262" i="2"/>
  <c r="T1727" i="2"/>
  <c r="AN4153" i="2"/>
  <c r="AN4160" i="2"/>
  <c r="Y393" i="2"/>
  <c r="AL4082" i="2"/>
  <c r="X2106" i="2"/>
  <c r="R1439" i="2"/>
  <c r="O856" i="2"/>
  <c r="O910" i="2" s="1"/>
  <c r="AH3398" i="2"/>
  <c r="AD2889" i="2"/>
  <c r="V2015" i="2"/>
  <c r="W2161" i="2"/>
  <c r="AI3650" i="2"/>
  <c r="AD2884" i="2"/>
  <c r="AG3271" i="2"/>
  <c r="AB2633" i="2"/>
  <c r="AC2761" i="2"/>
  <c r="Z523" i="2"/>
  <c r="AI3638" i="2"/>
  <c r="V2060" i="2"/>
  <c r="Q1292" i="2"/>
  <c r="AH3607" i="2"/>
  <c r="T1715" i="2"/>
  <c r="T1676" i="2"/>
  <c r="Z2334" i="2"/>
  <c r="AA2244" i="2" s="1"/>
  <c r="AG3481" i="2"/>
  <c r="AD2882" i="2"/>
  <c r="AN4154" i="2"/>
  <c r="N628" i="2"/>
  <c r="Z525" i="2"/>
  <c r="AH3442" i="2"/>
  <c r="AH3394" i="2"/>
  <c r="Y43" i="2"/>
  <c r="AN4342" i="2"/>
  <c r="X2095" i="2"/>
  <c r="Q1338" i="2"/>
  <c r="T1729" i="2"/>
  <c r="V2014" i="2"/>
  <c r="AF3137" i="2"/>
  <c r="V2012" i="2"/>
  <c r="S1573" i="2"/>
  <c r="Z2375" i="2"/>
  <c r="R1425" i="2"/>
  <c r="AG3264" i="2"/>
  <c r="AH3387" i="2"/>
  <c r="AH3450" i="2"/>
  <c r="Y392" i="2"/>
  <c r="Q1340" i="2"/>
  <c r="V2011" i="2"/>
  <c r="AK3950" i="2"/>
  <c r="N751" i="2"/>
  <c r="Z517" i="2"/>
  <c r="AF3132" i="2"/>
  <c r="Z2368" i="2"/>
  <c r="O998" i="2"/>
  <c r="O705" i="2" s="1"/>
  <c r="AH3385" i="2"/>
  <c r="U1818" i="2"/>
  <c r="O995" i="2"/>
  <c r="R1434" i="2"/>
  <c r="AD2878" i="2"/>
  <c r="Z2382" i="2"/>
  <c r="AI3525" i="2"/>
  <c r="AJ3827" i="2"/>
  <c r="AK3956" i="2"/>
  <c r="AJ3831" i="2"/>
  <c r="U1814" i="2"/>
  <c r="AB2629" i="2"/>
  <c r="AL4077" i="2"/>
  <c r="AI3512" i="2"/>
  <c r="R1430" i="2"/>
  <c r="AF3135" i="2"/>
  <c r="N638" i="2"/>
  <c r="S1580" i="2"/>
  <c r="AL3893" i="2"/>
  <c r="AB2626" i="2"/>
  <c r="Y399" i="2"/>
  <c r="AI3519" i="2"/>
  <c r="AD2887" i="2"/>
  <c r="AH3397" i="2"/>
  <c r="AG3258" i="2"/>
  <c r="AJ3828" i="2"/>
  <c r="AJ3825" i="2"/>
  <c r="R1435" i="2"/>
  <c r="AI3521" i="2"/>
  <c r="AG3269" i="2"/>
  <c r="AF3141" i="2"/>
  <c r="AC2945" i="2"/>
  <c r="AF3326" i="2"/>
  <c r="AI3524" i="2"/>
  <c r="AA2501" i="2"/>
  <c r="T1717" i="2"/>
  <c r="Q1347" i="2"/>
  <c r="AC2759" i="2"/>
  <c r="P1135" i="2"/>
  <c r="P1096" i="2"/>
  <c r="AD2877" i="2"/>
  <c r="AL3894" i="2"/>
  <c r="T1721" i="2"/>
  <c r="T1722" i="2"/>
  <c r="AA2503" i="2"/>
  <c r="AB2622" i="2"/>
  <c r="S1576" i="2"/>
  <c r="V2019" i="2"/>
  <c r="O1002" i="2"/>
  <c r="O709" i="2" s="1"/>
  <c r="AN4158" i="2"/>
  <c r="AI3651" i="2"/>
  <c r="AG3257" i="2"/>
  <c r="AG3260" i="2"/>
  <c r="Z2307" i="2"/>
  <c r="AJ3821" i="2"/>
  <c r="O990" i="2"/>
  <c r="AE3007" i="2"/>
  <c r="AF3133" i="2"/>
  <c r="W2156" i="2"/>
  <c r="AF3140" i="2"/>
  <c r="AH3443" i="2"/>
  <c r="AI3514" i="2"/>
  <c r="Z2372" i="2"/>
  <c r="Z2376" i="2"/>
  <c r="O655" i="2"/>
  <c r="U1865" i="2"/>
  <c r="P1196" i="2"/>
  <c r="P1202" i="2"/>
  <c r="Z2345" i="2"/>
  <c r="AA2255" i="2" s="1"/>
  <c r="W2151" i="2"/>
  <c r="W2111" i="2"/>
  <c r="P1193" i="2"/>
  <c r="AN4149" i="2"/>
  <c r="AE3003" i="2"/>
  <c r="Y403" i="2"/>
  <c r="N765" i="2"/>
  <c r="AF3138" i="2"/>
  <c r="AG3259" i="2"/>
  <c r="AC2810" i="2"/>
  <c r="O858" i="2"/>
  <c r="O912" i="2" s="1"/>
  <c r="AE3006" i="2"/>
  <c r="AA2495" i="2"/>
  <c r="P1146" i="2"/>
  <c r="O848" i="2"/>
  <c r="O902" i="2" s="1"/>
  <c r="AC2758" i="2"/>
  <c r="Z527" i="2"/>
  <c r="O993" i="2"/>
  <c r="O1003" i="2"/>
  <c r="W2155" i="2"/>
  <c r="Y390" i="2"/>
  <c r="AI3644" i="2"/>
  <c r="R1437" i="2"/>
  <c r="AA2499" i="2"/>
  <c r="AD2886" i="2"/>
  <c r="P1144" i="2"/>
  <c r="AD3102" i="2"/>
  <c r="Q1337" i="2"/>
  <c r="N702" i="2"/>
  <c r="Y391" i="2"/>
  <c r="AJ3823" i="2"/>
  <c r="AL4084" i="2"/>
  <c r="AD3107" i="2"/>
  <c r="O651" i="2"/>
  <c r="Z521" i="2"/>
  <c r="T1719" i="2"/>
  <c r="U1817" i="2"/>
  <c r="Y389" i="2"/>
  <c r="AN4206" i="2"/>
  <c r="V2009" i="2"/>
  <c r="AJ3819" i="2"/>
  <c r="P1140" i="2"/>
  <c r="R1431" i="2"/>
  <c r="AI3511" i="2"/>
  <c r="O992" i="2"/>
  <c r="AJ3829" i="2"/>
  <c r="AE3004" i="2"/>
  <c r="R1433" i="2"/>
  <c r="AJ3824" i="2"/>
  <c r="AH3384" i="2"/>
  <c r="X2105" i="2"/>
  <c r="AI3513" i="2"/>
  <c r="N699" i="2"/>
  <c r="AI3518" i="2"/>
  <c r="Y401" i="2"/>
  <c r="Y396" i="2"/>
  <c r="T1720" i="2"/>
  <c r="W2153" i="2"/>
  <c r="AA2506" i="2"/>
  <c r="O994" i="2"/>
  <c r="AG3268" i="2"/>
  <c r="AN4155" i="2"/>
  <c r="AK3954" i="2"/>
  <c r="N632" i="2"/>
  <c r="AL4081" i="2"/>
  <c r="AJ3820" i="2"/>
  <c r="Z2435" i="2"/>
  <c r="AF3143" i="2"/>
  <c r="AB2636" i="2"/>
  <c r="W2152" i="2"/>
  <c r="AB2623" i="2"/>
  <c r="X2310" i="2"/>
  <c r="Z2380" i="2"/>
  <c r="AI3645" i="2"/>
  <c r="N629" i="2"/>
  <c r="O1001" i="2"/>
  <c r="AK3946" i="2"/>
  <c r="AD3099" i="2"/>
  <c r="AI3642" i="2"/>
  <c r="P1195" i="2"/>
  <c r="Z2342" i="2"/>
  <c r="AA2252" i="2" s="1"/>
  <c r="U1819" i="2"/>
  <c r="Q1294" i="2"/>
  <c r="AI3522" i="2"/>
  <c r="Y402" i="2"/>
  <c r="O991" i="2"/>
  <c r="Y395" i="2"/>
  <c r="AL3905" i="2"/>
  <c r="Q1344" i="2"/>
  <c r="O996" i="2"/>
  <c r="AJ3822" i="2"/>
  <c r="AE3013" i="2"/>
  <c r="S1572" i="2"/>
  <c r="Q1289" i="2"/>
  <c r="AI3643" i="2"/>
  <c r="AE3010" i="2"/>
  <c r="S1583" i="2"/>
  <c r="U1809" i="2"/>
  <c r="AG3263" i="2"/>
  <c r="AL4078" i="2"/>
  <c r="AN4147" i="2"/>
  <c r="AD2890" i="2"/>
  <c r="M21" i="2"/>
  <c r="AJ3832" i="2"/>
  <c r="O656" i="2"/>
  <c r="P1197" i="2"/>
  <c r="O654" i="2"/>
  <c r="AA2496" i="2"/>
  <c r="S1579" i="2"/>
  <c r="S1570" i="2"/>
  <c r="S1531" i="2"/>
  <c r="AC2749" i="2"/>
  <c r="V2007" i="2"/>
  <c r="AA2505" i="2"/>
  <c r="AB2634" i="2"/>
  <c r="AF3134" i="2"/>
  <c r="AF3130" i="2"/>
  <c r="O845" i="2"/>
  <c r="O899" i="2" s="1"/>
  <c r="AB2764" i="2"/>
  <c r="Q1342" i="2"/>
  <c r="AG3270" i="2"/>
  <c r="R1436" i="2"/>
  <c r="AB2627" i="2"/>
  <c r="W2162" i="2"/>
  <c r="N626" i="2"/>
  <c r="AL4083" i="2"/>
  <c r="O798" i="2"/>
  <c r="O849" i="2"/>
  <c r="O903" i="2" s="1"/>
  <c r="Z2377" i="2"/>
  <c r="AL3901" i="2"/>
  <c r="AA2509" i="2"/>
  <c r="Z2378" i="2"/>
  <c r="AF3198" i="2"/>
  <c r="Q1341" i="2"/>
  <c r="N635" i="2"/>
  <c r="AJ3830" i="2"/>
  <c r="AK3952" i="2"/>
  <c r="Z2341" i="2"/>
  <c r="AA2251" i="2" s="1"/>
  <c r="Z2340" i="2"/>
  <c r="AA2250" i="2" s="1"/>
  <c r="O905" i="2"/>
  <c r="AB2624" i="2"/>
  <c r="AF3131" i="2"/>
  <c r="AE3015" i="2"/>
  <c r="N755" i="2"/>
  <c r="AN4157" i="2"/>
  <c r="O855" i="2"/>
  <c r="O909" i="2" s="1"/>
  <c r="AF3139" i="2"/>
  <c r="AK3957" i="2"/>
  <c r="AF3136" i="2"/>
  <c r="Z528" i="2"/>
  <c r="AL4085" i="2"/>
  <c r="AC2755" i="2"/>
  <c r="R1427" i="2"/>
  <c r="O999" i="2"/>
  <c r="AA2508" i="2"/>
  <c r="AC2763" i="2"/>
  <c r="S1584" i="2"/>
  <c r="U1874" i="2"/>
  <c r="AI3640" i="2"/>
  <c r="Z516" i="2"/>
  <c r="AL4073" i="2"/>
  <c r="U1810" i="2"/>
  <c r="O1004" i="2"/>
  <c r="V2010" i="2"/>
  <c r="AA2497" i="2"/>
  <c r="Z2373" i="2"/>
  <c r="AN4156" i="2"/>
  <c r="V2005" i="2"/>
  <c r="P1138" i="2"/>
  <c r="T1725" i="2"/>
  <c r="AI3641" i="2"/>
  <c r="AJ3826" i="2"/>
  <c r="U1812" i="2"/>
  <c r="AI3639" i="2"/>
  <c r="T1716" i="2"/>
  <c r="Y400" i="2"/>
  <c r="Z2374" i="2"/>
  <c r="AK3951" i="2"/>
  <c r="V2018" i="2"/>
  <c r="AE3059" i="2"/>
  <c r="Z520" i="2"/>
  <c r="Z2369" i="2"/>
  <c r="T1726" i="2"/>
  <c r="AI3523" i="2"/>
  <c r="Q1339" i="2"/>
  <c r="N898" i="2"/>
  <c r="N46" i="2"/>
  <c r="AE3145" i="2"/>
  <c r="AA2691" i="2"/>
  <c r="AB2630" i="2"/>
  <c r="AG3265" i="2"/>
  <c r="AL4086" i="2"/>
  <c r="AN4151" i="2"/>
  <c r="AG3267" i="2"/>
  <c r="V2016" i="2"/>
  <c r="AB2635" i="2"/>
  <c r="Y394" i="2"/>
  <c r="AC2754" i="2"/>
  <c r="T1723" i="2"/>
  <c r="O1000" i="2"/>
  <c r="Z2371" i="2"/>
  <c r="X37" i="2"/>
  <c r="P1203" i="2"/>
  <c r="AK3953" i="2"/>
  <c r="AN4159" i="2"/>
  <c r="P1147" i="2"/>
  <c r="S1581" i="2"/>
  <c r="R1438" i="2"/>
  <c r="X2109" i="2"/>
  <c r="AH3446" i="2"/>
  <c r="Z518" i="2"/>
  <c r="AA2498" i="2"/>
  <c r="V2017" i="2"/>
  <c r="Z530" i="2"/>
  <c r="AG3266" i="2"/>
  <c r="N754" i="2"/>
  <c r="AN4375" i="2"/>
  <c r="AD3098" i="2"/>
  <c r="AD3072" i="2"/>
  <c r="Q1336" i="2"/>
  <c r="O650" i="2"/>
  <c r="Z2331" i="2"/>
  <c r="AA2241" i="2" s="1"/>
  <c r="AH3395" i="2"/>
  <c r="X2100" i="2"/>
  <c r="S1571" i="2"/>
  <c r="AH3386" i="2"/>
  <c r="Z529" i="2"/>
  <c r="AN4146" i="2"/>
  <c r="AL4074" i="2"/>
  <c r="O859" i="2"/>
  <c r="O913" i="2" s="1"/>
  <c r="AL4084" i="44"/>
  <c r="AN4367" i="44"/>
  <c r="AB2802" i="2"/>
  <c r="AL4074" i="44"/>
  <c r="T1384" i="44"/>
  <c r="AF3346" i="2"/>
  <c r="T1383" i="44"/>
  <c r="W1812" i="44"/>
  <c r="AM4236" i="44"/>
  <c r="AQ242" i="9"/>
  <c r="G201" i="9"/>
  <c r="AJ95" i="10"/>
  <c r="AJ65" i="10"/>
  <c r="G133" i="9"/>
  <c r="E98" i="9"/>
  <c r="E102" i="9"/>
  <c r="E100" i="9"/>
  <c r="E103" i="9"/>
  <c r="AR144" i="9"/>
  <c r="AR178" i="6"/>
  <c r="AR231" i="9"/>
  <c r="E99" i="9"/>
  <c r="F133" i="9"/>
  <c r="F201" i="9"/>
  <c r="E198" i="9" s="1"/>
  <c r="AE3183" i="2"/>
  <c r="T1382" i="44"/>
  <c r="T1488" i="44"/>
  <c r="T1381" i="44"/>
  <c r="AK3983" i="44"/>
  <c r="AL4078" i="44"/>
  <c r="AK3992" i="44"/>
  <c r="AK3982" i="44"/>
  <c r="AK3984" i="44"/>
  <c r="AK3988" i="44"/>
  <c r="AK3987" i="44"/>
  <c r="AJ3854" i="44"/>
  <c r="G73" i="52"/>
  <c r="AK3945" i="44"/>
  <c r="AK3868" i="44"/>
  <c r="AL4076" i="44"/>
  <c r="AK3776" i="44"/>
  <c r="AJ3641" i="44"/>
  <c r="AK3990" i="44"/>
  <c r="AK3773" i="44"/>
  <c r="AK3777" i="44"/>
  <c r="AH3727" i="2"/>
  <c r="AJ3644" i="44"/>
  <c r="AJ3645" i="44"/>
  <c r="AN4153" i="44"/>
  <c r="AJ3638" i="44"/>
  <c r="AK3771" i="44"/>
  <c r="AK3985" i="44"/>
  <c r="AK4108" i="2"/>
  <c r="AJ3981" i="2"/>
  <c r="AL4077" i="44"/>
  <c r="AK3766" i="44"/>
  <c r="AL4079" i="44"/>
  <c r="AL4018" i="44"/>
  <c r="AK3767" i="44"/>
  <c r="AJ3640" i="44"/>
  <c r="AK3775" i="44"/>
  <c r="AK3768" i="44"/>
  <c r="AJ3642" i="44"/>
  <c r="AK3765" i="44"/>
  <c r="AJ3646" i="44"/>
  <c r="AK3989" i="44"/>
  <c r="AK3772" i="44"/>
  <c r="AJ3647" i="44"/>
  <c r="AL3995" i="44"/>
  <c r="AK3994" i="44"/>
  <c r="AK3991" i="44"/>
  <c r="AJ3648" i="44"/>
  <c r="AL4080" i="44"/>
  <c r="AJ3650" i="44"/>
  <c r="AL4083" i="44"/>
  <c r="AJ3639" i="44"/>
  <c r="AN4368" i="44"/>
  <c r="AJ3651" i="44"/>
  <c r="AL4085" i="44"/>
  <c r="AJ3649" i="44"/>
  <c r="AK3993" i="44"/>
  <c r="AK3986" i="44"/>
  <c r="AJ3637" i="44"/>
  <c r="AL4073" i="44"/>
  <c r="AK3770" i="44"/>
  <c r="AK3774" i="44"/>
  <c r="AM4122" i="44"/>
  <c r="AL4081" i="44"/>
  <c r="AJ3643" i="44"/>
  <c r="AK3769" i="44"/>
  <c r="AI3854" i="2"/>
  <c r="AC2965" i="2"/>
  <c r="T1376" i="44"/>
  <c r="AM4242" i="44"/>
  <c r="AN4362" i="2"/>
  <c r="S1334" i="44"/>
  <c r="V1929" i="44"/>
  <c r="X2330" i="2"/>
  <c r="X2346" i="2" s="1"/>
  <c r="X1914" i="44"/>
  <c r="V2058" i="2"/>
  <c r="O1043" i="2"/>
  <c r="Y2103" i="44"/>
  <c r="Y2217" i="44"/>
  <c r="AH3350" i="44"/>
  <c r="P903" i="44"/>
  <c r="X1956" i="44"/>
  <c r="AH3354" i="44"/>
  <c r="AI3484" i="44"/>
  <c r="Y2108" i="44"/>
  <c r="Q1054" i="44"/>
  <c r="U1805" i="2"/>
  <c r="T1929" i="2"/>
  <c r="AD2850" i="44"/>
  <c r="P58" i="44"/>
  <c r="Q657" i="44"/>
  <c r="Z401" i="44"/>
  <c r="S32" i="44"/>
  <c r="AA2471" i="44"/>
  <c r="Y2059" i="44"/>
  <c r="AA522" i="44"/>
  <c r="Z621" i="44"/>
  <c r="AB2597" i="44"/>
  <c r="Z400" i="44"/>
  <c r="AJ3567" i="44"/>
  <c r="R936" i="44"/>
  <c r="V1780" i="44"/>
  <c r="AJ3573" i="44"/>
  <c r="AM4235" i="2"/>
  <c r="AF3106" i="44"/>
  <c r="AH3351" i="44"/>
  <c r="AA2458" i="44"/>
  <c r="Y494" i="44"/>
  <c r="Z388" i="44"/>
  <c r="AC2720" i="44"/>
  <c r="X2058" i="44"/>
  <c r="S1319" i="44"/>
  <c r="R1203" i="44"/>
  <c r="AB516" i="44"/>
  <c r="R1193" i="44"/>
  <c r="AB2599" i="44"/>
  <c r="AE2975" i="44"/>
  <c r="AJ3571" i="44"/>
  <c r="Q1057" i="44"/>
  <c r="Q655" i="44"/>
  <c r="W1807" i="44"/>
  <c r="AD2848" i="44"/>
  <c r="AF3098" i="44"/>
  <c r="R945" i="44"/>
  <c r="Z391" i="44"/>
  <c r="X1965" i="44"/>
  <c r="S1322" i="44"/>
  <c r="AI3483" i="44"/>
  <c r="AF3095" i="44"/>
  <c r="AI3526" i="44"/>
  <c r="AI3600" i="44"/>
  <c r="S259" i="44"/>
  <c r="S279" i="44"/>
  <c r="T1377" i="44"/>
  <c r="AB2589" i="44"/>
  <c r="P213" i="44"/>
  <c r="AC2723" i="44"/>
  <c r="Z2342" i="44"/>
  <c r="AD2841" i="44"/>
  <c r="V1771" i="44"/>
  <c r="P204" i="44"/>
  <c r="P911" i="44"/>
  <c r="S286" i="44"/>
  <c r="AC2724" i="44"/>
  <c r="AC2716" i="44"/>
  <c r="Z2334" i="44"/>
  <c r="T1375" i="44"/>
  <c r="Y2214" i="44"/>
  <c r="V1777" i="44"/>
  <c r="AE2891" i="44"/>
  <c r="AE2965" i="44"/>
  <c r="AI3399" i="44"/>
  <c r="AI3473" i="44"/>
  <c r="R1201" i="44"/>
  <c r="Q647" i="44"/>
  <c r="Z402" i="44"/>
  <c r="V1779" i="44"/>
  <c r="U1625" i="44"/>
  <c r="Z2341" i="44"/>
  <c r="S1318" i="44"/>
  <c r="AG3223" i="44"/>
  <c r="R1202" i="44"/>
  <c r="V1633" i="44"/>
  <c r="AA2467" i="44"/>
  <c r="AA2460" i="44"/>
  <c r="AE2969" i="44"/>
  <c r="R1199" i="44"/>
  <c r="P56" i="44"/>
  <c r="Q1045" i="44"/>
  <c r="AB525" i="44"/>
  <c r="S1327" i="44"/>
  <c r="R1192" i="44"/>
  <c r="P214" i="44"/>
  <c r="S291" i="44"/>
  <c r="U1627" i="44"/>
  <c r="X1952" i="44"/>
  <c r="Z403" i="44"/>
  <c r="AB2621" i="2"/>
  <c r="AE2974" i="44"/>
  <c r="AB2594" i="44"/>
  <c r="Z392" i="44"/>
  <c r="AJ3614" i="44"/>
  <c r="P212" i="44"/>
  <c r="AG3224" i="44"/>
  <c r="AD2764" i="44"/>
  <c r="AD2838" i="44"/>
  <c r="S1317" i="44"/>
  <c r="S285" i="44"/>
  <c r="AI3480" i="44"/>
  <c r="AD2843" i="44"/>
  <c r="U1634" i="44"/>
  <c r="S283" i="44"/>
  <c r="W1916" i="44"/>
  <c r="AD2845" i="44"/>
  <c r="S1326" i="44"/>
  <c r="S1329" i="44"/>
  <c r="AC2714" i="44"/>
  <c r="AA524" i="44"/>
  <c r="Q1056" i="44"/>
  <c r="AB527" i="44"/>
  <c r="AA2470" i="44"/>
  <c r="AF3105" i="44"/>
  <c r="Z2333" i="44"/>
  <c r="Y2107" i="44"/>
  <c r="X1964" i="44"/>
  <c r="AB2587" i="44"/>
  <c r="AH3355" i="44"/>
  <c r="AI3477" i="44"/>
  <c r="X1905" i="44"/>
  <c r="X1959" i="44"/>
  <c r="P760" i="44"/>
  <c r="AB2595" i="44"/>
  <c r="U1638" i="44"/>
  <c r="Q1055" i="44"/>
  <c r="AJ3565" i="44"/>
  <c r="Q1052" i="44"/>
  <c r="V1781" i="44"/>
  <c r="Y2212" i="44"/>
  <c r="AH3349" i="44"/>
  <c r="P757" i="44"/>
  <c r="P631" i="44"/>
  <c r="AF3094" i="44"/>
  <c r="AE2977" i="44"/>
  <c r="AH3352" i="44"/>
  <c r="AF3093" i="44"/>
  <c r="R1190" i="44"/>
  <c r="AH3358" i="44"/>
  <c r="Y2100" i="44"/>
  <c r="S290" i="44"/>
  <c r="Z1480" i="44"/>
  <c r="AB529" i="44"/>
  <c r="AJ3566" i="44"/>
  <c r="R1191" i="44"/>
  <c r="AD2853" i="44"/>
  <c r="AG3234" i="44"/>
  <c r="AE2970" i="44"/>
  <c r="Q1046" i="44"/>
  <c r="AB2510" i="44"/>
  <c r="AB2584" i="44"/>
  <c r="AF3097" i="44"/>
  <c r="T1385" i="44"/>
  <c r="V1772" i="44"/>
  <c r="AD2847" i="44"/>
  <c r="P64" i="44"/>
  <c r="Z396" i="44"/>
  <c r="S1324" i="44"/>
  <c r="P211" i="44"/>
  <c r="AA2459" i="44"/>
  <c r="P751" i="44"/>
  <c r="AJ3572" i="44"/>
  <c r="R1196" i="44"/>
  <c r="P210" i="44"/>
  <c r="AA526" i="44"/>
  <c r="S282" i="44"/>
  <c r="S1494" i="44"/>
  <c r="T1370" i="44"/>
  <c r="AG3222" i="44"/>
  <c r="Q1050" i="44"/>
  <c r="S281" i="44"/>
  <c r="Y2205" i="44"/>
  <c r="AG3233" i="44"/>
  <c r="W1926" i="44"/>
  <c r="AI3474" i="44"/>
  <c r="AA2472" i="44"/>
  <c r="X2070" i="44"/>
  <c r="AJ3576" i="44"/>
  <c r="O215" i="44"/>
  <c r="P55" i="44"/>
  <c r="AB2588" i="44"/>
  <c r="AD2844" i="44"/>
  <c r="AE2980" i="44"/>
  <c r="Z2338" i="44"/>
  <c r="AC2722" i="44"/>
  <c r="S280" i="44"/>
  <c r="AF3103" i="44"/>
  <c r="AG3226" i="44"/>
  <c r="P913" i="44"/>
  <c r="S1321" i="44"/>
  <c r="AC2717" i="44"/>
  <c r="Z397" i="44"/>
  <c r="N37" i="10"/>
  <c r="N25" i="10"/>
  <c r="O15" i="44"/>
  <c r="AJ3569" i="44"/>
  <c r="N860" i="2"/>
  <c r="N696" i="2"/>
  <c r="Q1047" i="44"/>
  <c r="AE2966" i="44"/>
  <c r="AA2464" i="44"/>
  <c r="P902" i="44"/>
  <c r="AC2719" i="44"/>
  <c r="R1194" i="44"/>
  <c r="AG3232" i="44"/>
  <c r="AB2590" i="44"/>
  <c r="P912" i="44"/>
  <c r="AM4239" i="44"/>
  <c r="AC2726" i="44"/>
  <c r="AB520" i="44"/>
  <c r="Y2099" i="44"/>
  <c r="AJ3568" i="44"/>
  <c r="Q654" i="44"/>
  <c r="Y2206" i="44"/>
  <c r="R1200" i="44"/>
  <c r="Z2331" i="44"/>
  <c r="S287" i="44"/>
  <c r="AE2967" i="44"/>
  <c r="AB2593" i="44"/>
  <c r="Q791" i="44"/>
  <c r="U1629" i="44"/>
  <c r="AH3357" i="44"/>
  <c r="U1628" i="44"/>
  <c r="AC2715" i="44"/>
  <c r="AG3231" i="44"/>
  <c r="U1637" i="44"/>
  <c r="AG3230" i="44"/>
  <c r="AI3475" i="44"/>
  <c r="AD2849" i="44"/>
  <c r="S1241" i="44"/>
  <c r="S1315" i="44"/>
  <c r="AA2469" i="44"/>
  <c r="R1188" i="44"/>
  <c r="R1096" i="44"/>
  <c r="AA2105" i="44"/>
  <c r="S1323" i="44"/>
  <c r="AF3018" i="44"/>
  <c r="AF3092" i="44"/>
  <c r="AI3481" i="44"/>
  <c r="Q650" i="44"/>
  <c r="AE2971" i="44"/>
  <c r="AI3488" i="44"/>
  <c r="P904" i="44"/>
  <c r="AF3104" i="44"/>
  <c r="Q1049" i="44"/>
  <c r="T1378" i="44"/>
  <c r="P59" i="44"/>
  <c r="AG3221" i="44"/>
  <c r="Z390" i="44"/>
  <c r="Q800" i="44"/>
  <c r="Y2102" i="44"/>
  <c r="AB523" i="44"/>
  <c r="S284" i="44"/>
  <c r="S293" i="44"/>
  <c r="AE2968" i="44"/>
  <c r="AI3476" i="44"/>
  <c r="AJ3570" i="44"/>
  <c r="AB2591" i="44"/>
  <c r="Q951" i="44"/>
  <c r="Q1043" i="44"/>
  <c r="Y2095" i="44"/>
  <c r="X2219" i="44"/>
  <c r="AD2840" i="44"/>
  <c r="AB518" i="44"/>
  <c r="X1955" i="44"/>
  <c r="W1778" i="44"/>
  <c r="AB519" i="44"/>
  <c r="Z2344" i="44"/>
  <c r="AI3478" i="44"/>
  <c r="AF3101" i="44"/>
  <c r="W1820" i="44"/>
  <c r="Z40" i="44"/>
  <c r="AE2972" i="44"/>
  <c r="AA2096" i="44"/>
  <c r="AG3220" i="44"/>
  <c r="P753" i="44"/>
  <c r="P627" i="44"/>
  <c r="S294" i="44"/>
  <c r="AF3099" i="44"/>
  <c r="P207" i="44"/>
  <c r="Z393" i="44"/>
  <c r="AE2979" i="44"/>
  <c r="AF3107" i="44"/>
  <c r="AH3348" i="44"/>
  <c r="P65" i="44"/>
  <c r="AH3360" i="44"/>
  <c r="U1635" i="44"/>
  <c r="AH3359" i="44"/>
  <c r="AF3096" i="44"/>
  <c r="AE2976" i="44"/>
  <c r="P909" i="44"/>
  <c r="AB530" i="44"/>
  <c r="O52" i="44"/>
  <c r="AG3227" i="44"/>
  <c r="AF3100" i="44"/>
  <c r="AA2463" i="44"/>
  <c r="AJ3577" i="44"/>
  <c r="S1320" i="44"/>
  <c r="Z399" i="44"/>
  <c r="AD2846" i="44"/>
  <c r="AA2461" i="44"/>
  <c r="Z2339" i="44"/>
  <c r="Z1045" i="44"/>
  <c r="AH3353" i="44"/>
  <c r="AI3485" i="44"/>
  <c r="AA2465" i="44"/>
  <c r="Z394" i="44"/>
  <c r="W289" i="44"/>
  <c r="X343" i="44"/>
  <c r="Y34" i="44"/>
  <c r="X1957" i="44"/>
  <c r="AH3361" i="44"/>
  <c r="P201" i="44"/>
  <c r="S1343" i="44"/>
  <c r="AB521" i="44"/>
  <c r="AI3482" i="44"/>
  <c r="AE2978" i="44"/>
  <c r="W1814" i="44"/>
  <c r="Q1058" i="44"/>
  <c r="X2061" i="44"/>
  <c r="AB2585" i="44"/>
  <c r="AH3347" i="44"/>
  <c r="Q644" i="44"/>
  <c r="P907" i="44"/>
  <c r="T1374" i="44"/>
  <c r="Z2343" i="44"/>
  <c r="Q1051" i="44"/>
  <c r="AE2973" i="44"/>
  <c r="W2074" i="44"/>
  <c r="P900" i="44"/>
  <c r="Z389" i="44"/>
  <c r="P906" i="44"/>
  <c r="W1819" i="44"/>
  <c r="AI3487" i="44"/>
  <c r="Z2335" i="44"/>
  <c r="Y442" i="2"/>
  <c r="AG3145" i="44"/>
  <c r="AG3219" i="44"/>
  <c r="AD2852" i="44"/>
  <c r="AG3228" i="44"/>
  <c r="P901" i="44"/>
  <c r="AD2839" i="44"/>
  <c r="AI3486" i="44"/>
  <c r="V1782" i="44"/>
  <c r="AB2596" i="44"/>
  <c r="AA2462" i="44"/>
  <c r="Z398" i="44"/>
  <c r="Z2345" i="44"/>
  <c r="Z2336" i="44"/>
  <c r="W1917" i="44"/>
  <c r="AC2721" i="44"/>
  <c r="AB2592" i="44"/>
  <c r="AB515" i="44"/>
  <c r="P905" i="44"/>
  <c r="S288" i="44"/>
  <c r="Q653" i="44"/>
  <c r="X1958" i="44"/>
  <c r="AA2466" i="44"/>
  <c r="P205" i="44"/>
  <c r="S1330" i="44"/>
  <c r="P806" i="44"/>
  <c r="P898" i="44"/>
  <c r="AD2851" i="44"/>
  <c r="AD2842" i="44"/>
  <c r="R1197" i="44"/>
  <c r="Z2330" i="44"/>
  <c r="Z2256" i="44"/>
  <c r="S1090" i="44"/>
  <c r="AC2637" i="44"/>
  <c r="AC2711" i="44"/>
  <c r="AJ3574" i="44"/>
  <c r="S1081" i="44"/>
  <c r="Q656" i="44"/>
  <c r="AC2712" i="44"/>
  <c r="S292" i="44"/>
  <c r="AF3102" i="44"/>
  <c r="Z1190" i="44"/>
  <c r="AB2598" i="44"/>
  <c r="AC2718" i="44"/>
  <c r="W1811" i="44"/>
  <c r="P62" i="44"/>
  <c r="AC2725" i="44"/>
  <c r="AH3346" i="44"/>
  <c r="AH3272" i="44"/>
  <c r="Z2332" i="44"/>
  <c r="Z2337" i="44"/>
  <c r="Y2218" i="44"/>
  <c r="T1373" i="44"/>
  <c r="Z515" i="2"/>
  <c r="Y621" i="2"/>
  <c r="AB528" i="44"/>
  <c r="AG3229" i="44"/>
  <c r="P910" i="44"/>
  <c r="AH3356" i="44"/>
  <c r="Q1048" i="44"/>
  <c r="AB2586" i="44"/>
  <c r="V1774" i="44"/>
  <c r="AB517" i="44"/>
  <c r="AC2713" i="44"/>
  <c r="Z2340" i="44"/>
  <c r="AN26" i="59"/>
  <c r="S1328" i="44"/>
  <c r="AG3225" i="44"/>
  <c r="AI3479" i="44"/>
  <c r="P658" i="44"/>
  <c r="P750" i="44"/>
  <c r="P624" i="44"/>
  <c r="W1921" i="44"/>
  <c r="U1784" i="44"/>
  <c r="V1660" i="44"/>
  <c r="AJ3575" i="44"/>
  <c r="AA2383" i="44"/>
  <c r="AA2457" i="44"/>
  <c r="R1195" i="44"/>
  <c r="T1379" i="44"/>
  <c r="AA2468" i="44"/>
  <c r="Z395" i="44"/>
  <c r="AM4215" i="2" l="1"/>
  <c r="Y2209" i="44"/>
  <c r="V1783" i="44"/>
  <c r="W1675" i="44" s="1"/>
  <c r="W1668" i="44"/>
  <c r="V1773" i="44"/>
  <c r="X2062" i="44"/>
  <c r="W1925" i="44"/>
  <c r="X1817" i="44" s="1"/>
  <c r="AN4156" i="44"/>
  <c r="AQ183" i="6"/>
  <c r="Y2457" i="2"/>
  <c r="AA792" i="44"/>
  <c r="AQ244" i="9"/>
  <c r="Q1134" i="2"/>
  <c r="AH3383" i="2"/>
  <c r="AQ236" i="9"/>
  <c r="F215" i="9"/>
  <c r="E211" i="9" s="1"/>
  <c r="G215" i="9"/>
  <c r="F135" i="9"/>
  <c r="AR146" i="9"/>
  <c r="AR233" i="9"/>
  <c r="G135" i="9"/>
  <c r="AR180" i="6"/>
  <c r="AK52" i="10"/>
  <c r="E117" i="9"/>
  <c r="E116" i="9"/>
  <c r="E115" i="9"/>
  <c r="E214" i="9"/>
  <c r="E114" i="9"/>
  <c r="E113" i="9"/>
  <c r="AK90" i="10"/>
  <c r="H25" i="96"/>
  <c r="AQ246" i="9"/>
  <c r="AO250" i="9"/>
  <c r="AQ141" i="9"/>
  <c r="AQ149" i="9"/>
  <c r="AL78" i="10"/>
  <c r="AR235" i="9"/>
  <c r="G235" i="9" s="1"/>
  <c r="AR148" i="9"/>
  <c r="G148" i="9" s="1"/>
  <c r="AR176" i="6"/>
  <c r="AR182" i="6"/>
  <c r="AP247" i="9"/>
  <c r="E227" i="9"/>
  <c r="E131" i="9"/>
  <c r="E226" i="9"/>
  <c r="E127" i="9"/>
  <c r="E228" i="9"/>
  <c r="E125" i="9"/>
  <c r="E130" i="9"/>
  <c r="E124" i="9"/>
  <c r="E129" i="9"/>
  <c r="E126" i="9"/>
  <c r="E128" i="9"/>
  <c r="F229" i="9"/>
  <c r="E225" i="9" s="1"/>
  <c r="F137" i="9"/>
  <c r="E33" i="7" s="1"/>
  <c r="AR138" i="9"/>
  <c r="AP239" i="9"/>
  <c r="AP152" i="9"/>
  <c r="AA2494" i="2"/>
  <c r="AN4151" i="44"/>
  <c r="N658" i="2"/>
  <c r="Z2600" i="2"/>
  <c r="U1531" i="44"/>
  <c r="W1924" i="44"/>
  <c r="V1522" i="44"/>
  <c r="E219" i="9"/>
  <c r="E217" i="9"/>
  <c r="E218" i="9"/>
  <c r="E220" i="9"/>
  <c r="U1714" i="2"/>
  <c r="AE3002" i="2"/>
  <c r="F234" i="9"/>
  <c r="F32" i="7" s="1"/>
  <c r="AR245" i="9"/>
  <c r="G234" i="9"/>
  <c r="X2071" i="44"/>
  <c r="V1528" i="44"/>
  <c r="W1516" i="44"/>
  <c r="AN4145" i="44"/>
  <c r="AN4148" i="44"/>
  <c r="E32" i="7"/>
  <c r="I136" i="9"/>
  <c r="E29" i="7"/>
  <c r="N136" i="9"/>
  <c r="G147" i="9"/>
  <c r="F147" i="9"/>
  <c r="X1661" i="44"/>
  <c r="AN4146" i="44"/>
  <c r="AN4212" i="44"/>
  <c r="W1667" i="44"/>
  <c r="AL4118" i="44"/>
  <c r="W1913" i="44"/>
  <c r="AA1371" i="44"/>
  <c r="AA1227" i="44"/>
  <c r="AN4155" i="44"/>
  <c r="AN4208" i="44"/>
  <c r="AN4150" i="44"/>
  <c r="V1524" i="44"/>
  <c r="R1279" i="2"/>
  <c r="R1333" i="2" s="1"/>
  <c r="U1623" i="44"/>
  <c r="AG3489" i="2"/>
  <c r="AH3390" i="2"/>
  <c r="AH3393" i="2"/>
  <c r="AE3011" i="2"/>
  <c r="W1662" i="44"/>
  <c r="AE2296" i="2"/>
  <c r="AN4157" i="44"/>
  <c r="AN4150" i="2"/>
  <c r="W1950" i="2"/>
  <c r="AN4148" i="2"/>
  <c r="V1518" i="44"/>
  <c r="AN4207" i="44"/>
  <c r="AL4120" i="44"/>
  <c r="F145" i="9"/>
  <c r="G145" i="9"/>
  <c r="Z2336" i="2"/>
  <c r="AA2246" i="2" s="1"/>
  <c r="AA2300" i="2" s="1"/>
  <c r="AA2308" i="2"/>
  <c r="G232" i="9"/>
  <c r="AR243" i="9"/>
  <c r="F232" i="9"/>
  <c r="E204" i="9"/>
  <c r="I134" i="9"/>
  <c r="E205" i="9"/>
  <c r="T1490" i="44"/>
  <c r="E206" i="9"/>
  <c r="AL4111" i="44"/>
  <c r="X2149" i="2"/>
  <c r="E209" i="9"/>
  <c r="N134" i="9"/>
  <c r="AD2879" i="2"/>
  <c r="T1492" i="44"/>
  <c r="AH3600" i="2"/>
  <c r="AN4237" i="44"/>
  <c r="AD2885" i="2"/>
  <c r="V1523" i="44"/>
  <c r="AC2757" i="2"/>
  <c r="O790" i="2"/>
  <c r="N914" i="2"/>
  <c r="AC2760" i="2"/>
  <c r="AD2876" i="2"/>
  <c r="T1484" i="44"/>
  <c r="U1870" i="2"/>
  <c r="U1869" i="2"/>
  <c r="AD2881" i="2"/>
  <c r="AA2297" i="2"/>
  <c r="AB2628" i="2"/>
  <c r="AB2637" i="2" s="1"/>
  <c r="AC2753" i="2"/>
  <c r="AC2751" i="2"/>
  <c r="AA2303" i="2"/>
  <c r="AA2500" i="2"/>
  <c r="Y404" i="2"/>
  <c r="AD2883" i="2"/>
  <c r="AD2880" i="2"/>
  <c r="AI3515" i="2"/>
  <c r="O1005" i="2"/>
  <c r="R1440" i="2"/>
  <c r="P792" i="2"/>
  <c r="P804" i="2"/>
  <c r="P794" i="2"/>
  <c r="P801" i="2"/>
  <c r="AN4378" i="2"/>
  <c r="O711" i="2"/>
  <c r="AE3008" i="2"/>
  <c r="Z584" i="2"/>
  <c r="X38" i="2"/>
  <c r="AC2808" i="2"/>
  <c r="AG3321" i="2"/>
  <c r="AG3319" i="2"/>
  <c r="AI3695" i="2"/>
  <c r="AN4210" i="2"/>
  <c r="AI3694" i="2"/>
  <c r="AA2562" i="2"/>
  <c r="AF3193" i="2"/>
  <c r="AE3069" i="2"/>
  <c r="AG3324" i="2"/>
  <c r="AA2550" i="2"/>
  <c r="AE3064" i="2"/>
  <c r="R1236" i="2"/>
  <c r="Y456" i="2"/>
  <c r="U1873" i="2"/>
  <c r="AE3009" i="2"/>
  <c r="AI3699" i="2"/>
  <c r="AF3197" i="2"/>
  <c r="Y450" i="2"/>
  <c r="AI3567" i="2"/>
  <c r="U1871" i="2"/>
  <c r="AE3017" i="2"/>
  <c r="N630" i="2"/>
  <c r="N756" i="2"/>
  <c r="AD2940" i="2"/>
  <c r="Y444" i="2"/>
  <c r="Z581" i="2"/>
  <c r="AG3313" i="2"/>
  <c r="AE3057" i="2"/>
  <c r="AH3479" i="2"/>
  <c r="O1056" i="2"/>
  <c r="R1239" i="2"/>
  <c r="O633" i="2"/>
  <c r="AF3195" i="2"/>
  <c r="AH3451" i="2"/>
  <c r="AI3566" i="2"/>
  <c r="Z2436" i="2"/>
  <c r="U1872" i="2"/>
  <c r="AF3186" i="2"/>
  <c r="V2066" i="2"/>
  <c r="T1783" i="2"/>
  <c r="O708" i="2"/>
  <c r="O762" i="2" s="1"/>
  <c r="Y447" i="2"/>
  <c r="AG3316" i="2"/>
  <c r="V2062" i="2"/>
  <c r="AB2686" i="2"/>
  <c r="Q1083" i="2"/>
  <c r="R1237" i="2"/>
  <c r="AG3315" i="2"/>
  <c r="AE3070" i="2"/>
  <c r="U1867" i="2"/>
  <c r="U1860" i="2"/>
  <c r="AF3362" i="2"/>
  <c r="AH3440" i="2"/>
  <c r="AA2295" i="2"/>
  <c r="V2071" i="2"/>
  <c r="AK3987" i="2"/>
  <c r="T1779" i="2"/>
  <c r="U1928" i="2"/>
  <c r="O1053" i="2"/>
  <c r="AA2305" i="2"/>
  <c r="R1233" i="2"/>
  <c r="AL3955" i="2"/>
  <c r="W2216" i="2"/>
  <c r="P791" i="2"/>
  <c r="AF3188" i="2"/>
  <c r="AC2803" i="2"/>
  <c r="AK3982" i="2"/>
  <c r="Z2471" i="2"/>
  <c r="AK3990" i="2"/>
  <c r="R1487" i="2"/>
  <c r="V2063" i="2"/>
  <c r="T1773" i="2"/>
  <c r="AL4120" i="2"/>
  <c r="W2209" i="2"/>
  <c r="AA2549" i="2"/>
  <c r="AA2309" i="2"/>
  <c r="O763" i="2"/>
  <c r="AE3061" i="2"/>
  <c r="AG3314" i="2"/>
  <c r="AA2557" i="2"/>
  <c r="AD2931" i="2"/>
  <c r="T1771" i="2"/>
  <c r="AJ3864" i="2"/>
  <c r="AL4113" i="2"/>
  <c r="AK3992" i="2"/>
  <c r="R1232" i="2"/>
  <c r="AG3318" i="2"/>
  <c r="Y44" i="2"/>
  <c r="AH3391" i="2"/>
  <c r="W1952" i="2"/>
  <c r="AC2815" i="2"/>
  <c r="AD2938" i="2"/>
  <c r="R1493" i="2"/>
  <c r="AA2302" i="2"/>
  <c r="AA2299" i="2"/>
  <c r="Z578" i="2"/>
  <c r="AI3702" i="2"/>
  <c r="AA2556" i="2"/>
  <c r="AD2942" i="2"/>
  <c r="AI3570" i="2"/>
  <c r="AI3703" i="2"/>
  <c r="Z2424" i="2"/>
  <c r="P1190" i="2"/>
  <c r="S1632" i="2"/>
  <c r="T1778" i="2"/>
  <c r="AD3108" i="2"/>
  <c r="AE3199" i="2"/>
  <c r="AL4110" i="2"/>
  <c r="S1625" i="2"/>
  <c r="X2163" i="2"/>
  <c r="AN4213" i="2"/>
  <c r="Z2425" i="2"/>
  <c r="Y448" i="2"/>
  <c r="AN4205" i="2"/>
  <c r="AB2684" i="2"/>
  <c r="Z2423" i="2"/>
  <c r="AI3693" i="2"/>
  <c r="Z2427" i="2"/>
  <c r="U1864" i="2"/>
  <c r="Z582" i="2"/>
  <c r="AF3185" i="2"/>
  <c r="AK3988" i="2"/>
  <c r="AF3234" i="2"/>
  <c r="R1234" i="2"/>
  <c r="O697" i="2"/>
  <c r="M24" i="2"/>
  <c r="AG3317" i="2"/>
  <c r="AI3697" i="2"/>
  <c r="AE3067" i="2"/>
  <c r="AL3959" i="2"/>
  <c r="AI3576" i="2"/>
  <c r="AA2306" i="2"/>
  <c r="Z2434" i="2"/>
  <c r="AB2677" i="2"/>
  <c r="AA2560" i="2"/>
  <c r="Y455" i="2"/>
  <c r="AI3565" i="2"/>
  <c r="R1229" i="2"/>
  <c r="AA2553" i="2"/>
  <c r="AC2812" i="2"/>
  <c r="O710" i="2"/>
  <c r="O764" i="2" s="1"/>
  <c r="AF3192" i="2"/>
  <c r="AN4203" i="2"/>
  <c r="O1044" i="2"/>
  <c r="V2073" i="2"/>
  <c r="T1776" i="2"/>
  <c r="AG3323" i="2"/>
  <c r="AD2941" i="2"/>
  <c r="AB2680" i="2"/>
  <c r="AF3189" i="2"/>
  <c r="AD2932" i="2"/>
  <c r="AH3439" i="2"/>
  <c r="Z571" i="2"/>
  <c r="R1479" i="2"/>
  <c r="AN4214" i="2"/>
  <c r="O698" i="2"/>
  <c r="O752" i="2" s="1"/>
  <c r="AK3985" i="2"/>
  <c r="O652" i="2"/>
  <c r="Z573" i="2"/>
  <c r="AB2685" i="2"/>
  <c r="AC2804" i="2"/>
  <c r="R1492" i="2"/>
  <c r="AK3989" i="2"/>
  <c r="O1054" i="2"/>
  <c r="P1192" i="2"/>
  <c r="AL4109" i="2"/>
  <c r="S1638" i="2"/>
  <c r="R1481" i="2"/>
  <c r="O707" i="2"/>
  <c r="Z2431" i="2"/>
  <c r="AB2688" i="2"/>
  <c r="S1624" i="2"/>
  <c r="S1585" i="2"/>
  <c r="Q1343" i="2"/>
  <c r="AJ3858" i="2"/>
  <c r="O1055" i="2"/>
  <c r="W2206" i="2"/>
  <c r="AJ3856" i="2"/>
  <c r="W2207" i="2"/>
  <c r="R1485" i="2"/>
  <c r="AN4242" i="2"/>
  <c r="AJ3859" i="2"/>
  <c r="R1491" i="2"/>
  <c r="O1057" i="2"/>
  <c r="AE3060" i="2"/>
  <c r="AC2846" i="2"/>
  <c r="O657" i="2"/>
  <c r="Q1094" i="2"/>
  <c r="Z2430" i="2"/>
  <c r="AF3194" i="2"/>
  <c r="AG3311" i="2"/>
  <c r="P1189" i="2"/>
  <c r="P1150" i="2"/>
  <c r="R1484" i="2"/>
  <c r="AJ3863" i="2"/>
  <c r="R1488" i="2"/>
  <c r="O1052" i="2"/>
  <c r="O643" i="2"/>
  <c r="Y446" i="2"/>
  <c r="AF3191" i="2"/>
  <c r="R1230" i="2"/>
  <c r="AH3448" i="2"/>
  <c r="AI3692" i="2"/>
  <c r="AB2687" i="2"/>
  <c r="AI3704" i="2"/>
  <c r="AD2943" i="2"/>
  <c r="R1227" i="2"/>
  <c r="U1861" i="2"/>
  <c r="AC2806" i="2"/>
  <c r="Z2433" i="2"/>
  <c r="X2158" i="2"/>
  <c r="R1480" i="2"/>
  <c r="P800" i="2"/>
  <c r="AI3700" i="2"/>
  <c r="AA2558" i="2"/>
  <c r="Y451" i="2"/>
  <c r="R1486" i="2"/>
  <c r="AK3994" i="2"/>
  <c r="AL4116" i="2"/>
  <c r="AL4115" i="2"/>
  <c r="O850" i="2"/>
  <c r="O904" i="2" s="1"/>
  <c r="AA2552" i="2"/>
  <c r="AB2689" i="2"/>
  <c r="O637" i="2"/>
  <c r="R1231" i="2"/>
  <c r="Z574" i="2"/>
  <c r="Z2428" i="2"/>
  <c r="U1866" i="2"/>
  <c r="AA2551" i="2"/>
  <c r="AF3190" i="2"/>
  <c r="AB2678" i="2"/>
  <c r="AJ3866" i="2"/>
  <c r="P795" i="2"/>
  <c r="O852" i="2"/>
  <c r="O906" i="2" s="1"/>
  <c r="AB2681" i="2"/>
  <c r="Q1089" i="2"/>
  <c r="AD2944" i="2"/>
  <c r="U1863" i="2"/>
  <c r="Y449" i="2"/>
  <c r="Q1087" i="2"/>
  <c r="AN4209" i="2"/>
  <c r="AI3572" i="2"/>
  <c r="X2159" i="2"/>
  <c r="AE3058" i="2"/>
  <c r="Z575" i="2"/>
  <c r="AE3012" i="2"/>
  <c r="O700" i="2"/>
  <c r="Q1085" i="2"/>
  <c r="W2210" i="2"/>
  <c r="AJ3857" i="2"/>
  <c r="S1630" i="2"/>
  <c r="T1775" i="2"/>
  <c r="AA2555" i="2"/>
  <c r="AI3575" i="2"/>
  <c r="AG3312" i="2"/>
  <c r="AI3573" i="2"/>
  <c r="AL3947" i="2"/>
  <c r="AB2683" i="2"/>
  <c r="AK3986" i="2"/>
  <c r="AH3486" i="2"/>
  <c r="V2068" i="2"/>
  <c r="AH3478" i="2"/>
  <c r="W2215" i="2"/>
  <c r="X2160" i="2"/>
  <c r="AN4207" i="2"/>
  <c r="T1782" i="2"/>
  <c r="T1772" i="2"/>
  <c r="S1636" i="2"/>
  <c r="W2218" i="2"/>
  <c r="S1631" i="2"/>
  <c r="AE3104" i="2"/>
  <c r="AA2561" i="2"/>
  <c r="Y452" i="2"/>
  <c r="AC2816" i="2"/>
  <c r="AB2818" i="2"/>
  <c r="AN4200" i="2"/>
  <c r="X2154" i="2"/>
  <c r="R1228" i="2"/>
  <c r="S1635" i="2"/>
  <c r="T1777" i="2"/>
  <c r="V2070" i="2"/>
  <c r="AL4122" i="2"/>
  <c r="AE3095" i="2"/>
  <c r="AJ3862" i="2"/>
  <c r="V2059" i="2"/>
  <c r="V2064" i="2"/>
  <c r="AK3993" i="2"/>
  <c r="AN4211" i="2"/>
  <c r="P797" i="2"/>
  <c r="Z2432" i="2"/>
  <c r="AL4119" i="2"/>
  <c r="R1490" i="2"/>
  <c r="AF3184" i="2"/>
  <c r="AA2559" i="2"/>
  <c r="S1633" i="2"/>
  <c r="S1637" i="2"/>
  <c r="S1626" i="2"/>
  <c r="O1050" i="2"/>
  <c r="O1045" i="2"/>
  <c r="Q1348" i="2"/>
  <c r="AL4117" i="2"/>
  <c r="T1774" i="2"/>
  <c r="AJ3865" i="2"/>
  <c r="P1194" i="2"/>
  <c r="P1198" i="2"/>
  <c r="O1047" i="2"/>
  <c r="Q1088" i="2"/>
  <c r="Z2426" i="2"/>
  <c r="AI3705" i="2"/>
  <c r="R1489" i="2"/>
  <c r="S1634" i="2"/>
  <c r="O1049" i="2"/>
  <c r="Z2429" i="2"/>
  <c r="AN4208" i="2"/>
  <c r="AA2298" i="2"/>
  <c r="AI3517" i="2"/>
  <c r="AG3325" i="2"/>
  <c r="AH3452" i="2"/>
  <c r="AL4118" i="2"/>
  <c r="T1781" i="2"/>
  <c r="AM4076" i="2"/>
  <c r="P853" i="2"/>
  <c r="P907" i="2" s="1"/>
  <c r="Z580" i="2"/>
  <c r="O706" i="2"/>
  <c r="Q1334" i="2"/>
  <c r="Q1295" i="2"/>
  <c r="R1482" i="2"/>
  <c r="S1628" i="2"/>
  <c r="U1916" i="2"/>
  <c r="P857" i="2"/>
  <c r="P911" i="2" s="1"/>
  <c r="AG3320" i="2"/>
  <c r="Z572" i="2"/>
  <c r="Q1095" i="2"/>
  <c r="AI3577" i="2"/>
  <c r="Y454" i="2"/>
  <c r="Z570" i="2"/>
  <c r="AC2817" i="2"/>
  <c r="AC2809" i="2"/>
  <c r="O647" i="2"/>
  <c r="O701" i="2"/>
  <c r="V2020" i="2"/>
  <c r="V2061" i="2"/>
  <c r="AN4201" i="2"/>
  <c r="AI3696" i="2"/>
  <c r="AB2690" i="2"/>
  <c r="AG3322" i="2"/>
  <c r="N627" i="2"/>
  <c r="N753" i="2"/>
  <c r="AH3438" i="2"/>
  <c r="Y443" i="2"/>
  <c r="O759" i="2"/>
  <c r="Y445" i="2"/>
  <c r="AI3698" i="2"/>
  <c r="P1200" i="2"/>
  <c r="Y457" i="2"/>
  <c r="W2205" i="2"/>
  <c r="W2165" i="2"/>
  <c r="U1919" i="2"/>
  <c r="Z2343" i="2"/>
  <c r="AA2253" i="2" s="1"/>
  <c r="AC2813" i="2"/>
  <c r="AI3578" i="2"/>
  <c r="Y453" i="2"/>
  <c r="U1868" i="2"/>
  <c r="AI3579" i="2"/>
  <c r="Z2422" i="2"/>
  <c r="V2065" i="2"/>
  <c r="S1627" i="2"/>
  <c r="Q1346" i="2"/>
  <c r="V2069" i="2"/>
  <c r="P802" i="2"/>
  <c r="O1051" i="2"/>
  <c r="S1629" i="2"/>
  <c r="AI3610" i="2"/>
  <c r="AI3701" i="2"/>
  <c r="W2211" i="2"/>
  <c r="AL4111" i="2"/>
  <c r="R1483" i="2"/>
  <c r="V2067" i="2"/>
  <c r="O703" i="2"/>
  <c r="AF3196" i="2"/>
  <c r="X2150" i="2"/>
  <c r="P935" i="2"/>
  <c r="P805" i="2"/>
  <c r="Z583" i="2"/>
  <c r="AH3449" i="2"/>
  <c r="AH3482" i="2"/>
  <c r="P1201" i="2"/>
  <c r="T1780" i="2"/>
  <c r="V2072" i="2"/>
  <c r="T1770" i="2"/>
  <c r="O1058" i="2"/>
  <c r="AL4121" i="2"/>
  <c r="AA2304" i="2"/>
  <c r="AA2563" i="2"/>
  <c r="AJ3868" i="2"/>
  <c r="AL4114" i="2"/>
  <c r="O1048" i="2"/>
  <c r="AJ3860" i="2"/>
  <c r="O1046" i="2"/>
  <c r="AJ3855" i="2"/>
  <c r="AI3568" i="2"/>
  <c r="AF3187" i="2"/>
  <c r="AN4212" i="2"/>
  <c r="AB2676" i="2"/>
  <c r="AL3948" i="2"/>
  <c r="AJ3861" i="2"/>
  <c r="AJ3867" i="2"/>
  <c r="AH3441" i="2"/>
  <c r="Z579" i="2"/>
  <c r="AD2936" i="2"/>
  <c r="T1769" i="2"/>
  <c r="T1730" i="2"/>
  <c r="Z577" i="2"/>
  <c r="AA2301" i="2"/>
  <c r="Z576" i="2"/>
  <c r="AB2679" i="2"/>
  <c r="P1199" i="2"/>
  <c r="O847" i="2"/>
  <c r="O901" i="2" s="1"/>
  <c r="AL3902" i="44"/>
  <c r="AL3898" i="44"/>
  <c r="AL3894" i="44"/>
  <c r="AB2838" i="2"/>
  <c r="AG3256" i="2"/>
  <c r="W1920" i="44"/>
  <c r="T1491" i="44"/>
  <c r="AL4110" i="44"/>
  <c r="AE3219" i="2"/>
  <c r="U1380" i="44"/>
  <c r="T1489" i="44"/>
  <c r="AN4210" i="44"/>
  <c r="G144" i="9"/>
  <c r="F231" i="9"/>
  <c r="G231" i="9"/>
  <c r="AR242" i="9"/>
  <c r="F144" i="9"/>
  <c r="N144" i="9" s="1"/>
  <c r="N133" i="9"/>
  <c r="I133" i="9"/>
  <c r="E200" i="9"/>
  <c r="E197" i="9"/>
  <c r="E201" i="9"/>
  <c r="E199" i="9"/>
  <c r="E196" i="9"/>
  <c r="AL3893" i="44"/>
  <c r="AL4114" i="44"/>
  <c r="AK3764" i="44"/>
  <c r="AL3892" i="44"/>
  <c r="AL4116" i="44"/>
  <c r="AL3897" i="44"/>
  <c r="AL4119" i="44"/>
  <c r="AJ3764" i="2"/>
  <c r="AK3981" i="44"/>
  <c r="AK3823" i="44"/>
  <c r="AN4032" i="44"/>
  <c r="AL4109" i="44"/>
  <c r="AL3903" i="44"/>
  <c r="AJ3702" i="44"/>
  <c r="AM3905" i="44"/>
  <c r="AJ3700" i="44"/>
  <c r="AK3821" i="44"/>
  <c r="AL4113" i="44"/>
  <c r="AJ3692" i="44"/>
  <c r="AI3637" i="2"/>
  <c r="AJ3695" i="44"/>
  <c r="AN4152" i="44"/>
  <c r="AJ3703" i="44"/>
  <c r="S1333" i="44"/>
  <c r="AJ3697" i="44"/>
  <c r="AK3828" i="44"/>
  <c r="AL3901" i="44"/>
  <c r="AJ3701" i="44"/>
  <c r="AK3819" i="44"/>
  <c r="AK3829" i="44"/>
  <c r="AL4072" i="44"/>
  <c r="AK3891" i="2"/>
  <c r="AK3831" i="44"/>
  <c r="AK3830" i="44"/>
  <c r="AL4121" i="44"/>
  <c r="AJ3704" i="44"/>
  <c r="AL3904" i="44"/>
  <c r="AJ3691" i="44"/>
  <c r="AJ3693" i="44"/>
  <c r="AK3826" i="44"/>
  <c r="AJ3696" i="44"/>
  <c r="AJ3694" i="44"/>
  <c r="AL4115" i="44"/>
  <c r="AL4018" i="2"/>
  <c r="AJ3699" i="44"/>
  <c r="AK3827" i="44"/>
  <c r="AL4112" i="44"/>
  <c r="AJ3741" i="44"/>
  <c r="AL3895" i="44"/>
  <c r="AL3778" i="44"/>
  <c r="AL4117" i="44"/>
  <c r="AK3824" i="44"/>
  <c r="AL3896" i="44"/>
  <c r="AL3899" i="44"/>
  <c r="AK3822" i="44"/>
  <c r="AK3820" i="44"/>
  <c r="AK3825" i="44"/>
  <c r="AJ3698" i="44"/>
  <c r="AL3900" i="44"/>
  <c r="T1226" i="44"/>
  <c r="AC2981" i="2"/>
  <c r="AD2875" i="2"/>
  <c r="Y2240" i="2"/>
  <c r="Y1806" i="44"/>
  <c r="S1338" i="44"/>
  <c r="AJ3601" i="44"/>
  <c r="AJ3603" i="44"/>
  <c r="AJ3604" i="44"/>
  <c r="AJ3610" i="44"/>
  <c r="X1966" i="44"/>
  <c r="S1337" i="44"/>
  <c r="S1342" i="44"/>
  <c r="AJ3606" i="44"/>
  <c r="X1923" i="44"/>
  <c r="T1623" i="2"/>
  <c r="AJ3602" i="44"/>
  <c r="S1335" i="44"/>
  <c r="AH3139" i="44"/>
  <c r="AA2245" i="44"/>
  <c r="AB607" i="44"/>
  <c r="Z2110" i="44"/>
  <c r="Z2346" i="44"/>
  <c r="AA2240" i="44"/>
  <c r="X1809" i="44"/>
  <c r="AJ3392" i="44"/>
  <c r="P46" i="44"/>
  <c r="X2063" i="44"/>
  <c r="Z485" i="44"/>
  <c r="S1087" i="44"/>
  <c r="AJ3611" i="44"/>
  <c r="AC2496" i="44"/>
  <c r="AC2508" i="44"/>
  <c r="AG3012" i="44"/>
  <c r="AC2727" i="44"/>
  <c r="AD2621" i="44"/>
  <c r="S1089" i="44"/>
  <c r="S360" i="44"/>
  <c r="AD2631" i="44"/>
  <c r="AA2246" i="44"/>
  <c r="AC2506" i="44"/>
  <c r="AJ3396" i="44"/>
  <c r="Q793" i="44"/>
  <c r="AG3235" i="44"/>
  <c r="AH3129" i="44"/>
  <c r="Q799" i="44"/>
  <c r="Q57" i="44"/>
  <c r="W361" i="44"/>
  <c r="AI3263" i="44"/>
  <c r="AF2886" i="44"/>
  <c r="AI3270" i="44"/>
  <c r="AG3009" i="44"/>
  <c r="Q645" i="44"/>
  <c r="AJ3386" i="44"/>
  <c r="S356" i="44"/>
  <c r="P203" i="44"/>
  <c r="Q796" i="44"/>
  <c r="AB2379" i="44"/>
  <c r="AJ3385" i="44"/>
  <c r="Q899" i="44"/>
  <c r="AF2877" i="44"/>
  <c r="Z2068" i="44"/>
  <c r="Y2207" i="44"/>
  <c r="AH3142" i="44"/>
  <c r="O31" i="10"/>
  <c r="AH3136" i="44"/>
  <c r="AC2498" i="44"/>
  <c r="AB2382" i="44"/>
  <c r="Z2097" i="44"/>
  <c r="AJ3608" i="44"/>
  <c r="AA1372" i="44"/>
  <c r="V1530" i="44"/>
  <c r="AD2624" i="44"/>
  <c r="AB2675" i="2"/>
  <c r="S1345" i="44"/>
  <c r="P200" i="44"/>
  <c r="AB2377" i="44"/>
  <c r="S1094" i="44"/>
  <c r="X2073" i="44"/>
  <c r="R949" i="44"/>
  <c r="AJ3607" i="44"/>
  <c r="AG3016" i="44"/>
  <c r="Z490" i="44"/>
  <c r="AA612" i="44"/>
  <c r="AA531" i="44"/>
  <c r="T27" i="44"/>
  <c r="R946" i="44"/>
  <c r="Z2109" i="44"/>
  <c r="AF2878" i="44"/>
  <c r="AB613" i="44"/>
  <c r="AF3108" i="44"/>
  <c r="AG3002" i="44"/>
  <c r="AA2213" i="44"/>
  <c r="AH3141" i="44"/>
  <c r="AI3267" i="44"/>
  <c r="AB610" i="44"/>
  <c r="Q794" i="44"/>
  <c r="Z487" i="44"/>
  <c r="S1339" i="44"/>
  <c r="AJ3612" i="44"/>
  <c r="AJ3384" i="44"/>
  <c r="R942" i="44"/>
  <c r="P208" i="44"/>
  <c r="AB2600" i="44"/>
  <c r="AC2494" i="44"/>
  <c r="S1082" i="44"/>
  <c r="AA2243" i="44"/>
  <c r="S1344" i="44"/>
  <c r="X1808" i="44"/>
  <c r="AF2884" i="44"/>
  <c r="Z2106" i="44"/>
  <c r="Q803" i="44"/>
  <c r="Q69" i="44"/>
  <c r="S295" i="44"/>
  <c r="S351" i="44"/>
  <c r="AG3005" i="44"/>
  <c r="AE2758" i="44"/>
  <c r="AC2509" i="44"/>
  <c r="Z2101" i="44"/>
  <c r="Y2216" i="44"/>
  <c r="X2066" i="44"/>
  <c r="AB605" i="44"/>
  <c r="AA2253" i="44"/>
  <c r="AE2756" i="44"/>
  <c r="AB2373" i="44"/>
  <c r="Q801" i="44"/>
  <c r="P209" i="44"/>
  <c r="AB2378" i="44"/>
  <c r="AH3138" i="44"/>
  <c r="AJ3397" i="44"/>
  <c r="Y1953" i="44"/>
  <c r="Z484" i="44"/>
  <c r="AA937" i="44"/>
  <c r="AG3010" i="44"/>
  <c r="AG3006" i="44"/>
  <c r="AF2889" i="44"/>
  <c r="AH3130" i="44"/>
  <c r="W1928" i="44"/>
  <c r="AF2881" i="44"/>
  <c r="AH3140" i="44"/>
  <c r="S359" i="44"/>
  <c r="Z2098" i="44"/>
  <c r="S1086" i="44"/>
  <c r="AF2876" i="44"/>
  <c r="P199" i="44"/>
  <c r="P71" i="44"/>
  <c r="T1493" i="44"/>
  <c r="AE2763" i="44"/>
  <c r="S362" i="44"/>
  <c r="AG3003" i="44"/>
  <c r="AI3262" i="44"/>
  <c r="R947" i="44"/>
  <c r="AC2505" i="44"/>
  <c r="Q652" i="44"/>
  <c r="X1810" i="44"/>
  <c r="S355" i="44"/>
  <c r="AJ3390" i="44"/>
  <c r="Z482" i="44"/>
  <c r="V1519" i="44"/>
  <c r="AB615" i="44"/>
  <c r="S1091" i="44"/>
  <c r="Q755" i="44"/>
  <c r="Q629" i="44"/>
  <c r="AE2981" i="44"/>
  <c r="AF2875" i="44"/>
  <c r="T1483" i="44"/>
  <c r="AJ3393" i="44"/>
  <c r="Z481" i="44"/>
  <c r="AG3008" i="44"/>
  <c r="AB606" i="44"/>
  <c r="AM4251" i="2"/>
  <c r="AN4145" i="2"/>
  <c r="Z1951" i="44"/>
  <c r="P202" i="44"/>
  <c r="Q795" i="44"/>
  <c r="Q752" i="44"/>
  <c r="Q626" i="44"/>
  <c r="AC2495" i="44"/>
  <c r="AI3271" i="44"/>
  <c r="V1768" i="44"/>
  <c r="V1676" i="44"/>
  <c r="AJ3389" i="44"/>
  <c r="AI3266" i="44"/>
  <c r="S1171" i="44"/>
  <c r="AA2255" i="44"/>
  <c r="AF2883" i="44"/>
  <c r="AI3257" i="44"/>
  <c r="W1922" i="44"/>
  <c r="Z489" i="44"/>
  <c r="AJ3613" i="44"/>
  <c r="AI3269" i="44"/>
  <c r="S366" i="44"/>
  <c r="AG3011" i="44"/>
  <c r="AB609" i="44"/>
  <c r="R935" i="44"/>
  <c r="Q1059" i="44"/>
  <c r="Q908" i="44"/>
  <c r="T1486" i="44"/>
  <c r="AJ3391" i="44"/>
  <c r="S1331" i="44"/>
  <c r="AB2374" i="44"/>
  <c r="AJ3605" i="44"/>
  <c r="X1818" i="44"/>
  <c r="Q66" i="44"/>
  <c r="AB2369" i="44"/>
  <c r="S1083" i="44"/>
  <c r="AB619" i="44"/>
  <c r="Y2208" i="44"/>
  <c r="Q649" i="44"/>
  <c r="AC2497" i="44"/>
  <c r="AG3015" i="44"/>
  <c r="AB2380" i="44"/>
  <c r="S357" i="44"/>
  <c r="AH3134" i="44"/>
  <c r="Z493" i="44"/>
  <c r="V1517" i="44"/>
  <c r="AD2634" i="44"/>
  <c r="Q60" i="44"/>
  <c r="AE2751" i="44"/>
  <c r="AC2499" i="44"/>
  <c r="T1485" i="44"/>
  <c r="R1053" i="44"/>
  <c r="W1915" i="44"/>
  <c r="Y1950" i="44"/>
  <c r="AC2507" i="44"/>
  <c r="AB2381" i="44"/>
  <c r="AJ3394" i="44"/>
  <c r="AG3017" i="44"/>
  <c r="AA2254" i="44"/>
  <c r="Q642" i="44"/>
  <c r="P766" i="44"/>
  <c r="R940" i="44"/>
  <c r="AA2247" i="44"/>
  <c r="S364" i="44"/>
  <c r="Q764" i="44"/>
  <c r="AE2752" i="44"/>
  <c r="Q797" i="44"/>
  <c r="W1927" i="44"/>
  <c r="T1482" i="44"/>
  <c r="R950" i="44"/>
  <c r="AB611" i="44"/>
  <c r="X2065" i="44"/>
  <c r="AB2375" i="44"/>
  <c r="AH3137" i="44"/>
  <c r="AI3258" i="44"/>
  <c r="AF2882" i="44"/>
  <c r="AE2750" i="44"/>
  <c r="Z480" i="44"/>
  <c r="AJ3398" i="44"/>
  <c r="Y1954" i="44"/>
  <c r="S1080" i="44"/>
  <c r="R1204" i="44"/>
  <c r="S1092" i="44"/>
  <c r="Q762" i="44"/>
  <c r="AD2636" i="44"/>
  <c r="Q804" i="44"/>
  <c r="Y1961" i="44"/>
  <c r="Q805" i="44"/>
  <c r="AH3132" i="44"/>
  <c r="S354" i="44"/>
  <c r="S1088" i="44"/>
  <c r="Q643" i="44"/>
  <c r="Z486" i="44"/>
  <c r="R938" i="44"/>
  <c r="AF2887" i="44"/>
  <c r="W1673" i="44"/>
  <c r="X2072" i="44"/>
  <c r="AB617" i="44"/>
  <c r="R948" i="44"/>
  <c r="Q70" i="44"/>
  <c r="R937" i="44"/>
  <c r="AF2879" i="44"/>
  <c r="S1336" i="44"/>
  <c r="S1093" i="44"/>
  <c r="W1663" i="44"/>
  <c r="AJ3510" i="44"/>
  <c r="AI3616" i="44"/>
  <c r="S1095" i="44"/>
  <c r="AD2630" i="44"/>
  <c r="AB2368" i="44"/>
  <c r="AJ3609" i="44"/>
  <c r="R1044" i="44"/>
  <c r="AI3260" i="44"/>
  <c r="AI3256" i="44"/>
  <c r="AH3362" i="44"/>
  <c r="AB608" i="44"/>
  <c r="W1674" i="44"/>
  <c r="AB618" i="44"/>
  <c r="P206" i="44"/>
  <c r="AA1082" i="44"/>
  <c r="S1180" i="44"/>
  <c r="S1348" i="44"/>
  <c r="AA2250" i="44"/>
  <c r="W1666" i="44"/>
  <c r="X1813" i="44"/>
  <c r="AH3135" i="44"/>
  <c r="Z531" i="2"/>
  <c r="Z569" i="2"/>
  <c r="AA2242" i="44"/>
  <c r="W1919" i="44"/>
  <c r="AE2761" i="44"/>
  <c r="Q61" i="44"/>
  <c r="AC2502" i="44"/>
  <c r="Z488" i="44"/>
  <c r="Y478" i="2"/>
  <c r="AF2888" i="44"/>
  <c r="AA2249" i="44"/>
  <c r="Z483" i="44"/>
  <c r="AJ3388" i="44"/>
  <c r="X1670" i="44"/>
  <c r="S365" i="44"/>
  <c r="R941" i="44"/>
  <c r="AD2625" i="44"/>
  <c r="AC2503" i="44"/>
  <c r="AA2241" i="44"/>
  <c r="AN4149" i="44"/>
  <c r="O21" i="10"/>
  <c r="O24" i="44"/>
  <c r="AD2627" i="44"/>
  <c r="AD2632" i="44"/>
  <c r="AF2890" i="44"/>
  <c r="S353" i="44"/>
  <c r="AE2757" i="44"/>
  <c r="AI3259" i="44"/>
  <c r="R944" i="44"/>
  <c r="X2067" i="44"/>
  <c r="AJ3387" i="44"/>
  <c r="S1347" i="44"/>
  <c r="V1526" i="44"/>
  <c r="AH3133" i="44"/>
  <c r="W1671" i="44"/>
  <c r="AA2244" i="44"/>
  <c r="S1370" i="2"/>
  <c r="S1340" i="44"/>
  <c r="W1776" i="44"/>
  <c r="Z404" i="44"/>
  <c r="Z478" i="44"/>
  <c r="Z491" i="44"/>
  <c r="Y2211" i="44"/>
  <c r="AA2473" i="44"/>
  <c r="AB2367" i="44"/>
  <c r="AD2635" i="44"/>
  <c r="T1487" i="44"/>
  <c r="S1346" i="44"/>
  <c r="AD2623" i="44"/>
  <c r="T1481" i="44"/>
  <c r="AD2628" i="44"/>
  <c r="Q790" i="44"/>
  <c r="P914" i="44"/>
  <c r="AE2762" i="44"/>
  <c r="Z479" i="44"/>
  <c r="R943" i="44"/>
  <c r="Y2473" i="2"/>
  <c r="T1235" i="44"/>
  <c r="Y38" i="44"/>
  <c r="AB620" i="44"/>
  <c r="V1527" i="44"/>
  <c r="AA2204" i="44"/>
  <c r="AC2501" i="44"/>
  <c r="AH3131" i="44"/>
  <c r="AG3014" i="44"/>
  <c r="AA900" i="44"/>
  <c r="S1341" i="44"/>
  <c r="V1521" i="44"/>
  <c r="R939" i="44"/>
  <c r="AG3013" i="44"/>
  <c r="AA2248" i="44"/>
  <c r="AE2754" i="44"/>
  <c r="Y1962" i="44"/>
  <c r="AH3143" i="44"/>
  <c r="AA616" i="44"/>
  <c r="AG3007" i="44"/>
  <c r="AF2880" i="44"/>
  <c r="AI3265" i="44"/>
  <c r="AA614" i="44"/>
  <c r="AE2755" i="44"/>
  <c r="AE2753" i="44"/>
  <c r="AD2854" i="44"/>
  <c r="AE2748" i="44"/>
  <c r="Q68" i="44"/>
  <c r="AC2504" i="44"/>
  <c r="X2060" i="44"/>
  <c r="S363" i="44"/>
  <c r="S1084" i="44"/>
  <c r="AB2370" i="44"/>
  <c r="W1525" i="44"/>
  <c r="AA2251" i="44"/>
  <c r="Z492" i="44"/>
  <c r="AI3489" i="44"/>
  <c r="AJ3383" i="44"/>
  <c r="AD2626" i="44"/>
  <c r="S358" i="44"/>
  <c r="AA2252" i="44"/>
  <c r="Q763" i="44"/>
  <c r="Q637" i="44"/>
  <c r="AI3261" i="44"/>
  <c r="AE2760" i="44"/>
  <c r="U1859" i="2"/>
  <c r="U1821" i="2"/>
  <c r="AI3264" i="44"/>
  <c r="Q802" i="44"/>
  <c r="AD2622" i="44"/>
  <c r="AB2376" i="44"/>
  <c r="Q761" i="44"/>
  <c r="Q635" i="44"/>
  <c r="AB2372" i="44"/>
  <c r="AE2749" i="44"/>
  <c r="Q798" i="44"/>
  <c r="Q792" i="44"/>
  <c r="AJ3395" i="44"/>
  <c r="AB2371" i="44"/>
  <c r="Q63" i="44"/>
  <c r="Z44" i="44"/>
  <c r="Y2111" i="44"/>
  <c r="Y2203" i="44"/>
  <c r="Y2210" i="44"/>
  <c r="Q758" i="44"/>
  <c r="Q632" i="44"/>
  <c r="AE2759" i="44"/>
  <c r="V1529" i="44"/>
  <c r="V1520" i="44"/>
  <c r="AC2500" i="44"/>
  <c r="AD2629" i="44"/>
  <c r="N624" i="2"/>
  <c r="N712" i="2"/>
  <c r="N750" i="2"/>
  <c r="S352" i="44"/>
  <c r="T1386" i="44"/>
  <c r="T1478" i="44"/>
  <c r="Q67" i="44"/>
  <c r="W1664" i="44"/>
  <c r="AH3144" i="44"/>
  <c r="AI3268" i="44"/>
  <c r="AG3004" i="44"/>
  <c r="Z2104" i="44"/>
  <c r="Y2215" i="44"/>
  <c r="AK3524" i="44"/>
  <c r="W1669" i="44"/>
  <c r="W1821" i="44"/>
  <c r="AD2633" i="44"/>
  <c r="AF2885" i="44"/>
  <c r="S1085" i="44"/>
  <c r="W1672" i="44"/>
  <c r="Q765" i="44"/>
  <c r="X2064" i="44"/>
  <c r="Z2367" i="2" l="1"/>
  <c r="W1665" i="44"/>
  <c r="AA2548" i="2"/>
  <c r="AA2584" i="2" s="1"/>
  <c r="AB2494" i="2" s="1"/>
  <c r="Q1188" i="2"/>
  <c r="AH3437" i="2"/>
  <c r="X1751" i="44"/>
  <c r="V1636" i="44"/>
  <c r="E215" i="9"/>
  <c r="E212" i="9"/>
  <c r="AQ239" i="9"/>
  <c r="E213" i="9"/>
  <c r="N135" i="9"/>
  <c r="I135" i="9"/>
  <c r="Y1963" i="44"/>
  <c r="V1626" i="44"/>
  <c r="W1518" i="44" s="1"/>
  <c r="AA2510" i="2"/>
  <c r="X1816" i="44"/>
  <c r="F233" i="9"/>
  <c r="F146" i="9"/>
  <c r="G233" i="9"/>
  <c r="AR244" i="9"/>
  <c r="G146" i="9"/>
  <c r="E31" i="7"/>
  <c r="E34" i="7" s="1"/>
  <c r="E37" i="7" s="1"/>
  <c r="AK65" i="10"/>
  <c r="AK95" i="10"/>
  <c r="AM78" i="10"/>
  <c r="AQ247" i="9"/>
  <c r="AR246" i="9"/>
  <c r="G246" i="9" s="1"/>
  <c r="AQ152" i="9"/>
  <c r="AR236" i="9"/>
  <c r="F235" i="9"/>
  <c r="F33" i="7" s="1"/>
  <c r="AR149" i="9"/>
  <c r="F148" i="9"/>
  <c r="I148" i="9" s="1"/>
  <c r="I25" i="96"/>
  <c r="AL90" i="10"/>
  <c r="AR183" i="6"/>
  <c r="AP250" i="9"/>
  <c r="AN4205" i="44"/>
  <c r="G138" i="9"/>
  <c r="F138" i="9"/>
  <c r="E224" i="9"/>
  <c r="E223" i="9"/>
  <c r="E222" i="9"/>
  <c r="E229" i="9"/>
  <c r="AL52" i="10"/>
  <c r="N137" i="9"/>
  <c r="I137" i="9"/>
  <c r="AR141" i="9"/>
  <c r="V1630" i="44"/>
  <c r="AN4202" i="44"/>
  <c r="X1812" i="44"/>
  <c r="U1768" i="2"/>
  <c r="U1384" i="44"/>
  <c r="AN4248" i="44"/>
  <c r="AN4209" i="44"/>
  <c r="W1624" i="44"/>
  <c r="AN4200" i="44"/>
  <c r="W1775" i="44"/>
  <c r="AE3056" i="2"/>
  <c r="I234" i="9"/>
  <c r="N234" i="9"/>
  <c r="G245" i="9"/>
  <c r="F245" i="9"/>
  <c r="N147" i="9"/>
  <c r="I147" i="9"/>
  <c r="X1805" i="44"/>
  <c r="AN4204" i="44"/>
  <c r="AN4199" i="44"/>
  <c r="F30" i="7"/>
  <c r="I231" i="9"/>
  <c r="F29" i="7"/>
  <c r="AN4244" i="44"/>
  <c r="AM4028" i="44"/>
  <c r="AA1335" i="44"/>
  <c r="AA1479" i="44"/>
  <c r="W1783" i="44"/>
  <c r="V1632" i="44"/>
  <c r="W2004" i="2"/>
  <c r="I145" i="9"/>
  <c r="U1639" i="44"/>
  <c r="V1515" i="44"/>
  <c r="W1770" i="44"/>
  <c r="V1631" i="44"/>
  <c r="U1382" i="44"/>
  <c r="AH3399" i="2"/>
  <c r="AM4030" i="44"/>
  <c r="O806" i="2"/>
  <c r="O844" i="2"/>
  <c r="O898" i="2" s="1"/>
  <c r="AE3235" i="2"/>
  <c r="AH3444" i="2"/>
  <c r="AH3616" i="2"/>
  <c r="AH3447" i="2"/>
  <c r="N145" i="9"/>
  <c r="AE3065" i="2"/>
  <c r="AE2332" i="2"/>
  <c r="AF2242" i="2" s="1"/>
  <c r="AN4211" i="44"/>
  <c r="X2203" i="2"/>
  <c r="U1376" i="44"/>
  <c r="AI3510" i="2"/>
  <c r="AI3526" i="2" s="1"/>
  <c r="AN4243" i="44"/>
  <c r="AM4021" i="44"/>
  <c r="AN4204" i="2"/>
  <c r="AA2344" i="2"/>
  <c r="AB2254" i="2" s="1"/>
  <c r="AB2308" i="2" s="1"/>
  <c r="AN4202" i="2"/>
  <c r="P989" i="2"/>
  <c r="F243" i="9"/>
  <c r="I243" i="9" s="1"/>
  <c r="G243" i="9"/>
  <c r="N232" i="9"/>
  <c r="I232" i="9"/>
  <c r="AE3018" i="2"/>
  <c r="AD2933" i="2"/>
  <c r="AC2811" i="2"/>
  <c r="U1383" i="44"/>
  <c r="AC2814" i="2"/>
  <c r="AL3948" i="44"/>
  <c r="AD2939" i="2"/>
  <c r="U1924" i="2"/>
  <c r="AD2930" i="2"/>
  <c r="AA2339" i="2"/>
  <c r="AB2249" i="2" s="1"/>
  <c r="AB2682" i="2"/>
  <c r="AB2691" i="2" s="1"/>
  <c r="AA2333" i="2"/>
  <c r="AB2243" i="2" s="1"/>
  <c r="AD2934" i="2"/>
  <c r="AD2937" i="2"/>
  <c r="AC2805" i="2"/>
  <c r="AD2935" i="2"/>
  <c r="AA2554" i="2"/>
  <c r="AC2807" i="2"/>
  <c r="U1923" i="2"/>
  <c r="AA2336" i="2"/>
  <c r="AB2246" i="2" s="1"/>
  <c r="AF3129" i="2"/>
  <c r="AI3569" i="2"/>
  <c r="R1494" i="2"/>
  <c r="AG3310" i="2"/>
  <c r="AG3326" i="2" s="1"/>
  <c r="AG3272" i="2"/>
  <c r="Y458" i="2"/>
  <c r="Y37" i="2" s="1"/>
  <c r="P793" i="2"/>
  <c r="P798" i="2"/>
  <c r="Q799" i="2"/>
  <c r="Q803" i="2"/>
  <c r="AD2972" i="2"/>
  <c r="AN4248" i="2"/>
  <c r="AA2340" i="2"/>
  <c r="AB2250" i="2" s="1"/>
  <c r="AH3485" i="2"/>
  <c r="O631" i="2"/>
  <c r="O757" i="2"/>
  <c r="X2103" i="2"/>
  <c r="P943" i="2"/>
  <c r="R1238" i="2"/>
  <c r="AI3732" i="2"/>
  <c r="O634" i="2"/>
  <c r="AM4112" i="2"/>
  <c r="AG3361" i="2"/>
  <c r="Z2465" i="2"/>
  <c r="AM4027" i="2"/>
  <c r="T1518" i="2"/>
  <c r="P851" i="2"/>
  <c r="W1951" i="2"/>
  <c r="V2074" i="2"/>
  <c r="W1962" i="2"/>
  <c r="AI3609" i="2"/>
  <c r="AA2587" i="2"/>
  <c r="P796" i="2"/>
  <c r="AL3904" i="2"/>
  <c r="S1380" i="2"/>
  <c r="AG3347" i="2"/>
  <c r="O635" i="2"/>
  <c r="Q1084" i="2"/>
  <c r="S1384" i="2"/>
  <c r="Z609" i="2"/>
  <c r="AN4250" i="2"/>
  <c r="AH3475" i="2"/>
  <c r="AD2977" i="2"/>
  <c r="AC2848" i="2"/>
  <c r="Y491" i="2"/>
  <c r="AA2342" i="2"/>
  <c r="AB2252" i="2" s="1"/>
  <c r="AI3733" i="2"/>
  <c r="AF3221" i="2"/>
  <c r="AI3729" i="2"/>
  <c r="Y484" i="2"/>
  <c r="Z40" i="2"/>
  <c r="AM4023" i="2"/>
  <c r="U1665" i="2"/>
  <c r="AL3900" i="2"/>
  <c r="V1820" i="2"/>
  <c r="W1954" i="2"/>
  <c r="AI3389" i="2"/>
  <c r="Y480" i="2"/>
  <c r="AE3071" i="2"/>
  <c r="AE3062" i="2"/>
  <c r="U1875" i="2"/>
  <c r="U1515" i="2"/>
  <c r="Y2294" i="2"/>
  <c r="Y2330" i="2" s="1"/>
  <c r="Z2240" i="2" s="1"/>
  <c r="AA2337" i="2"/>
  <c r="AB2247" i="2" s="1"/>
  <c r="P938" i="2"/>
  <c r="AM4024" i="2"/>
  <c r="W1964" i="2"/>
  <c r="AI3737" i="2"/>
  <c r="AI3615" i="2"/>
  <c r="AC2849" i="2"/>
  <c r="Y481" i="2"/>
  <c r="O645" i="2"/>
  <c r="AC2853" i="2"/>
  <c r="T1520" i="2"/>
  <c r="Z616" i="2"/>
  <c r="Q1142" i="2"/>
  <c r="Q1086" i="2"/>
  <c r="AN4247" i="2"/>
  <c r="AN4236" i="2"/>
  <c r="AF3014" i="2"/>
  <c r="U1664" i="2"/>
  <c r="X2107" i="2"/>
  <c r="AI3396" i="2"/>
  <c r="U1667" i="2"/>
  <c r="Q1139" i="2"/>
  <c r="AE3094" i="2"/>
  <c r="P849" i="2"/>
  <c r="P903" i="2" s="1"/>
  <c r="R1285" i="2"/>
  <c r="O702" i="2"/>
  <c r="AC2842" i="2"/>
  <c r="AI3740" i="2"/>
  <c r="Y482" i="2"/>
  <c r="O765" i="2"/>
  <c r="S1383" i="2"/>
  <c r="X2099" i="2"/>
  <c r="P947" i="2"/>
  <c r="P936" i="2"/>
  <c r="O625" i="2"/>
  <c r="T1517" i="2"/>
  <c r="AD2978" i="2"/>
  <c r="AA2335" i="2"/>
  <c r="AB2245" i="2" s="1"/>
  <c r="AC2851" i="2"/>
  <c r="AG3354" i="2"/>
  <c r="AG3350" i="2"/>
  <c r="AA2585" i="2"/>
  <c r="AH3476" i="2"/>
  <c r="AG3352" i="2"/>
  <c r="Z2472" i="2"/>
  <c r="U1925" i="2"/>
  <c r="AI3735" i="2"/>
  <c r="AE3105" i="2"/>
  <c r="AN4246" i="2"/>
  <c r="AC2844" i="2"/>
  <c r="P855" i="2"/>
  <c r="P909" i="2" s="1"/>
  <c r="N48" i="2"/>
  <c r="Q1091" i="2"/>
  <c r="Z615" i="2"/>
  <c r="AF3223" i="2"/>
  <c r="Z619" i="2"/>
  <c r="W1959" i="2"/>
  <c r="P856" i="2"/>
  <c r="P910" i="2" s="1"/>
  <c r="X2097" i="2"/>
  <c r="W2219" i="2"/>
  <c r="AN4237" i="2"/>
  <c r="Q1149" i="2"/>
  <c r="R1240" i="2"/>
  <c r="T1529" i="2"/>
  <c r="S1382" i="2"/>
  <c r="AK3772" i="2"/>
  <c r="U1669" i="2"/>
  <c r="AC2852" i="2"/>
  <c r="AG3348" i="2"/>
  <c r="Q1141" i="2"/>
  <c r="Q1143" i="2"/>
  <c r="U1920" i="2"/>
  <c r="S1378" i="2"/>
  <c r="P854" i="2"/>
  <c r="P908" i="2" s="1"/>
  <c r="AK3773" i="2"/>
  <c r="AF3230" i="2"/>
  <c r="T1516" i="2"/>
  <c r="S1639" i="2"/>
  <c r="S1373" i="2"/>
  <c r="AC2840" i="2"/>
  <c r="AD2968" i="2"/>
  <c r="AG3359" i="2"/>
  <c r="AN4239" i="2"/>
  <c r="AA2589" i="2"/>
  <c r="AA2596" i="2"/>
  <c r="AI3612" i="2"/>
  <c r="AG3353" i="2"/>
  <c r="Z618" i="2"/>
  <c r="Z2459" i="2"/>
  <c r="Z2461" i="2"/>
  <c r="Q1082" i="2"/>
  <c r="AK3774" i="2"/>
  <c r="W1955" i="2"/>
  <c r="AA2381" i="2"/>
  <c r="P845" i="2"/>
  <c r="R1287" i="2"/>
  <c r="U1671" i="2"/>
  <c r="U1914" i="2"/>
  <c r="R1291" i="2"/>
  <c r="U1675" i="2"/>
  <c r="AE3093" i="2"/>
  <c r="AD2976" i="2"/>
  <c r="R1290" i="2"/>
  <c r="O639" i="2"/>
  <c r="O1059" i="2"/>
  <c r="AB2715" i="2"/>
  <c r="Z613" i="2"/>
  <c r="AK3771" i="2"/>
  <c r="AK3770" i="2"/>
  <c r="AK3778" i="2"/>
  <c r="AM4031" i="2"/>
  <c r="U1672" i="2"/>
  <c r="U1922" i="2"/>
  <c r="Y493" i="2"/>
  <c r="P651" i="2"/>
  <c r="Z606" i="2"/>
  <c r="Z608" i="2"/>
  <c r="S1374" i="2"/>
  <c r="U1673" i="2"/>
  <c r="AI3571" i="2"/>
  <c r="P941" i="2"/>
  <c r="S1381" i="2"/>
  <c r="AK3775" i="2"/>
  <c r="T1523" i="2"/>
  <c r="U1674" i="2"/>
  <c r="AL3896" i="2"/>
  <c r="T1522" i="2"/>
  <c r="X2213" i="2"/>
  <c r="Y485" i="2"/>
  <c r="AB2717" i="2"/>
  <c r="AK3776" i="2"/>
  <c r="Y487" i="2"/>
  <c r="AB2723" i="2"/>
  <c r="AH3484" i="2"/>
  <c r="AD2756" i="2"/>
  <c r="AK3769" i="2"/>
  <c r="AK3766" i="2"/>
  <c r="AB2724" i="2"/>
  <c r="O760" i="2"/>
  <c r="R1288" i="2"/>
  <c r="AM4020" i="2"/>
  <c r="Z2460" i="2"/>
  <c r="AA2592" i="2"/>
  <c r="AA2338" i="2"/>
  <c r="AB2248" i="2" s="1"/>
  <c r="AE3097" i="2"/>
  <c r="AA2341" i="2"/>
  <c r="AB2251" i="2" s="1"/>
  <c r="U1921" i="2"/>
  <c r="Y483" i="2"/>
  <c r="AI3602" i="2"/>
  <c r="AI3603" i="2"/>
  <c r="AE3100" i="2"/>
  <c r="AF3229" i="2"/>
  <c r="AI3731" i="2"/>
  <c r="P848" i="2"/>
  <c r="P902" i="2" s="1"/>
  <c r="AH3477" i="2"/>
  <c r="AL3984" i="2"/>
  <c r="AI3604" i="2"/>
  <c r="X2204" i="2"/>
  <c r="S1375" i="2"/>
  <c r="AJ3520" i="2"/>
  <c r="W1961" i="2"/>
  <c r="T1519" i="2"/>
  <c r="AG3358" i="2"/>
  <c r="P656" i="2"/>
  <c r="O629" i="2"/>
  <c r="AA2334" i="2"/>
  <c r="AB2244" i="2" s="1"/>
  <c r="AI3741" i="2"/>
  <c r="P937" i="2"/>
  <c r="T1525" i="2"/>
  <c r="AM4029" i="2"/>
  <c r="AL3903" i="2"/>
  <c r="AF3005" i="2"/>
  <c r="T1527" i="2"/>
  <c r="Y488" i="2"/>
  <c r="AN4243" i="2"/>
  <c r="AB2719" i="2"/>
  <c r="AI3611" i="2"/>
  <c r="O628" i="2"/>
  <c r="O754" i="2"/>
  <c r="AB2714" i="2"/>
  <c r="Z2464" i="2"/>
  <c r="AB2725" i="2"/>
  <c r="AM4025" i="2"/>
  <c r="S1372" i="2"/>
  <c r="U1915" i="2"/>
  <c r="O751" i="2"/>
  <c r="S1376" i="2"/>
  <c r="Z2466" i="2"/>
  <c r="AE3096" i="2"/>
  <c r="T1530" i="2"/>
  <c r="P946" i="2"/>
  <c r="O761" i="2"/>
  <c r="AF3225" i="2"/>
  <c r="AF3228" i="2"/>
  <c r="AB2713" i="2"/>
  <c r="AL3995" i="2"/>
  <c r="U1918" i="2"/>
  <c r="AB2720" i="2"/>
  <c r="AN4249" i="2"/>
  <c r="U1670" i="2"/>
  <c r="W2006" i="2"/>
  <c r="R1286" i="2"/>
  <c r="U1663" i="2"/>
  <c r="X2101" i="2"/>
  <c r="S1379" i="2"/>
  <c r="AL3892" i="2"/>
  <c r="X2108" i="2"/>
  <c r="AL3897" i="2"/>
  <c r="Q1137" i="2"/>
  <c r="W1958" i="2"/>
  <c r="R1293" i="2"/>
  <c r="AG3349" i="2"/>
  <c r="O648" i="2"/>
  <c r="AE3063" i="2"/>
  <c r="Y34" i="2"/>
  <c r="Z612" i="2"/>
  <c r="P940" i="2"/>
  <c r="P950" i="2"/>
  <c r="Q1093" i="2"/>
  <c r="P859" i="2"/>
  <c r="P913" i="2" s="1"/>
  <c r="Y489" i="2"/>
  <c r="AA2307" i="2"/>
  <c r="Y479" i="2"/>
  <c r="Y490" i="2"/>
  <c r="AG3356" i="2"/>
  <c r="AM4028" i="2"/>
  <c r="P939" i="2"/>
  <c r="AA2595" i="2"/>
  <c r="Z2468" i="2"/>
  <c r="X2110" i="2"/>
  <c r="AI3388" i="2"/>
  <c r="AK3767" i="2"/>
  <c r="AI3608" i="2"/>
  <c r="U1917" i="2"/>
  <c r="AA2594" i="2"/>
  <c r="X2212" i="2"/>
  <c r="AI3728" i="2"/>
  <c r="X2098" i="2"/>
  <c r="AK3768" i="2"/>
  <c r="Z2467" i="2"/>
  <c r="AL3895" i="2"/>
  <c r="S1371" i="2"/>
  <c r="U1668" i="2"/>
  <c r="R1283" i="2"/>
  <c r="N15" i="2"/>
  <c r="AG3144" i="2"/>
  <c r="AI3739" i="2"/>
  <c r="AI3738" i="2"/>
  <c r="AD2967" i="2"/>
  <c r="P655" i="2"/>
  <c r="AC2839" i="2"/>
  <c r="AE3106" i="2"/>
  <c r="AB2722" i="2"/>
  <c r="AF3222" i="2"/>
  <c r="AH3487" i="2"/>
  <c r="Y486" i="2"/>
  <c r="U1927" i="2"/>
  <c r="AA2586" i="2"/>
  <c r="AA2598" i="2"/>
  <c r="AG3355" i="2"/>
  <c r="Z620" i="2"/>
  <c r="P858" i="2"/>
  <c r="P912" i="2" s="1"/>
  <c r="AC2748" i="2"/>
  <c r="AB2712" i="2"/>
  <c r="AA2599" i="2"/>
  <c r="AF3232" i="2"/>
  <c r="AM4021" i="2"/>
  <c r="T1521" i="2"/>
  <c r="W1957" i="2"/>
  <c r="Q1092" i="2"/>
  <c r="AB2726" i="2"/>
  <c r="O755" i="2"/>
  <c r="R1226" i="2"/>
  <c r="Q1349" i="2"/>
  <c r="P644" i="2"/>
  <c r="AH3488" i="2"/>
  <c r="AN4244" i="2"/>
  <c r="Z2462" i="2"/>
  <c r="U1666" i="2"/>
  <c r="P942" i="2"/>
  <c r="W1956" i="2"/>
  <c r="AM4032" i="2"/>
  <c r="R1282" i="2"/>
  <c r="AA2597" i="2"/>
  <c r="X2214" i="2"/>
  <c r="AL3983" i="2"/>
  <c r="AA2591" i="2"/>
  <c r="AE3066" i="2"/>
  <c r="O704" i="2"/>
  <c r="AF3226" i="2"/>
  <c r="Z610" i="2"/>
  <c r="AA2588" i="2"/>
  <c r="AM4026" i="2"/>
  <c r="R1281" i="2"/>
  <c r="R1284" i="2"/>
  <c r="P944" i="2"/>
  <c r="AM4019" i="2"/>
  <c r="AL3899" i="2"/>
  <c r="AB2721" i="2"/>
  <c r="Z607" i="2"/>
  <c r="AB2716" i="2"/>
  <c r="AI3601" i="2"/>
  <c r="Z2470" i="2"/>
  <c r="AE3103" i="2"/>
  <c r="P654" i="2"/>
  <c r="Z2463" i="2"/>
  <c r="AN4241" i="2"/>
  <c r="X2217" i="2"/>
  <c r="T1524" i="2"/>
  <c r="S1385" i="2"/>
  <c r="AH3445" i="2"/>
  <c r="AL3902" i="2"/>
  <c r="AM4030" i="2"/>
  <c r="P945" i="2"/>
  <c r="W1963" i="2"/>
  <c r="O636" i="2"/>
  <c r="P948" i="2"/>
  <c r="Z617" i="2"/>
  <c r="Z585" i="2"/>
  <c r="O699" i="2"/>
  <c r="U1661" i="2"/>
  <c r="T1784" i="2"/>
  <c r="AK3777" i="2"/>
  <c r="AK3765" i="2"/>
  <c r="U1662" i="2"/>
  <c r="AI3392" i="2"/>
  <c r="Z2458" i="2"/>
  <c r="AI3614" i="2"/>
  <c r="V1811" i="2"/>
  <c r="AI3734" i="2"/>
  <c r="AH3474" i="2"/>
  <c r="W1953" i="2"/>
  <c r="AC2845" i="2"/>
  <c r="AI3613" i="2"/>
  <c r="V1808" i="2"/>
  <c r="T1526" i="2"/>
  <c r="Q1090" i="2"/>
  <c r="AF3220" i="2"/>
  <c r="X2208" i="2"/>
  <c r="T1528" i="2"/>
  <c r="W1960" i="2"/>
  <c r="X2102" i="2"/>
  <c r="Z611" i="2"/>
  <c r="AN4245" i="2"/>
  <c r="AD2980" i="2"/>
  <c r="AI3736" i="2"/>
  <c r="Z2469" i="2"/>
  <c r="AD2979" i="2"/>
  <c r="AF3227" i="2"/>
  <c r="Q1081" i="2"/>
  <c r="P1204" i="2"/>
  <c r="Q1148" i="2"/>
  <c r="P949" i="2"/>
  <c r="S1377" i="2"/>
  <c r="R1235" i="2"/>
  <c r="O626" i="2"/>
  <c r="W1965" i="2"/>
  <c r="O638" i="2"/>
  <c r="AL3898" i="2"/>
  <c r="AI3606" i="2"/>
  <c r="Z614" i="2"/>
  <c r="AD2974" i="2"/>
  <c r="AA2593" i="2"/>
  <c r="AA2345" i="2"/>
  <c r="AB2255" i="2" s="1"/>
  <c r="AF3224" i="2"/>
  <c r="AL3991" i="2"/>
  <c r="AA2331" i="2"/>
  <c r="AB2241" i="2" s="1"/>
  <c r="AG3351" i="2"/>
  <c r="U1926" i="2"/>
  <c r="AF3231" i="2"/>
  <c r="AF3233" i="2"/>
  <c r="Y492" i="2"/>
  <c r="AG3360" i="2"/>
  <c r="AI3730" i="2"/>
  <c r="AG3357" i="2"/>
  <c r="P846" i="2"/>
  <c r="AB2854" i="2"/>
  <c r="AL3952" i="44"/>
  <c r="AL3956" i="44"/>
  <c r="AM4029" i="44"/>
  <c r="U1488" i="44"/>
  <c r="U1381" i="44"/>
  <c r="AM4020" i="44"/>
  <c r="T1229" i="44"/>
  <c r="T1334" i="44"/>
  <c r="AK3512" i="44"/>
  <c r="AN4246" i="44"/>
  <c r="F242" i="9"/>
  <c r="I242" i="9" s="1"/>
  <c r="N231" i="9"/>
  <c r="G242" i="9"/>
  <c r="I144" i="9"/>
  <c r="AL3946" i="44"/>
  <c r="AM4026" i="44"/>
  <c r="AL3947" i="44"/>
  <c r="AK3818" i="44"/>
  <c r="AL3951" i="44"/>
  <c r="Y2256" i="2"/>
  <c r="AM4024" i="44"/>
  <c r="T1225" i="44"/>
  <c r="Y1914" i="44"/>
  <c r="AK3865" i="44"/>
  <c r="AJ3738" i="44"/>
  <c r="AK3857" i="44"/>
  <c r="AN4206" i="44"/>
  <c r="AJ3733" i="44"/>
  <c r="AJ3729" i="44"/>
  <c r="AK3856" i="44"/>
  <c r="AK3863" i="44"/>
  <c r="AJ3740" i="44"/>
  <c r="AK3859" i="44"/>
  <c r="AJ3734" i="44"/>
  <c r="AJ3735" i="44"/>
  <c r="AK3858" i="44"/>
  <c r="AM4027" i="44"/>
  <c r="AK3651" i="44"/>
  <c r="AK3864" i="44"/>
  <c r="AJ3731" i="44"/>
  <c r="AM4023" i="44"/>
  <c r="AM3995" i="44"/>
  <c r="AL3891" i="44"/>
  <c r="AK3861" i="44"/>
  <c r="AL4072" i="2"/>
  <c r="AM4031" i="44"/>
  <c r="AK3855" i="44"/>
  <c r="AJ3739" i="44"/>
  <c r="AM4019" i="44"/>
  <c r="AL3953" i="44"/>
  <c r="AL3868" i="44"/>
  <c r="AM4022" i="44"/>
  <c r="AJ3732" i="44"/>
  <c r="AK3945" i="2"/>
  <c r="AN4122" i="44"/>
  <c r="AJ3737" i="44"/>
  <c r="AI3691" i="2"/>
  <c r="AL3950" i="44"/>
  <c r="AL3949" i="44"/>
  <c r="AJ3727" i="44"/>
  <c r="AL3958" i="44"/>
  <c r="AL4108" i="44"/>
  <c r="T1230" i="44"/>
  <c r="AL3954" i="44"/>
  <c r="AM4025" i="44"/>
  <c r="AK3862" i="44"/>
  <c r="AK3866" i="44"/>
  <c r="AJ3728" i="44"/>
  <c r="AJ3736" i="44"/>
  <c r="AK3860" i="44"/>
  <c r="AJ3818" i="2"/>
  <c r="T1234" i="44"/>
  <c r="AJ3730" i="44"/>
  <c r="AK3867" i="44"/>
  <c r="AL3955" i="44"/>
  <c r="AL3957" i="44"/>
  <c r="Y1815" i="44"/>
  <c r="AD2929" i="2"/>
  <c r="AD2891" i="2"/>
  <c r="AK3516" i="44"/>
  <c r="AK3514" i="44"/>
  <c r="AK3513" i="44"/>
  <c r="AK3520" i="44"/>
  <c r="AK3511" i="44"/>
  <c r="AH3473" i="2"/>
  <c r="T1228" i="44"/>
  <c r="Z605" i="2"/>
  <c r="S1189" i="44"/>
  <c r="U1913" i="2"/>
  <c r="AG3103" i="44"/>
  <c r="AH3221" i="44"/>
  <c r="Y1959" i="44"/>
  <c r="T245" i="44"/>
  <c r="AE2844" i="44"/>
  <c r="T1233" i="44"/>
  <c r="AA389" i="44"/>
  <c r="Z2102" i="44"/>
  <c r="AB2462" i="44"/>
  <c r="T1239" i="44"/>
  <c r="AD2717" i="44"/>
  <c r="AA393" i="44"/>
  <c r="AA398" i="44"/>
  <c r="Q62" i="44"/>
  <c r="AK3519" i="44"/>
  <c r="AG3094" i="44"/>
  <c r="AD2719" i="44"/>
  <c r="V1628" i="44"/>
  <c r="Z2095" i="44"/>
  <c r="Y2219" i="44"/>
  <c r="AA2341" i="44"/>
  <c r="S1174" i="44"/>
  <c r="AC2594" i="44"/>
  <c r="R1047" i="44"/>
  <c r="AB792" i="44"/>
  <c r="AB2096" i="44"/>
  <c r="Q806" i="44"/>
  <c r="Q898" i="44"/>
  <c r="AD2718" i="44"/>
  <c r="AH3223" i="44"/>
  <c r="AJ3441" i="44"/>
  <c r="AI3349" i="44"/>
  <c r="O25" i="10"/>
  <c r="P15" i="44"/>
  <c r="O37" i="10"/>
  <c r="AD2715" i="44"/>
  <c r="X1760" i="44"/>
  <c r="AA2339" i="44"/>
  <c r="AH3225" i="44"/>
  <c r="S1198" i="44"/>
  <c r="AJ3564" i="44"/>
  <c r="AJ3526" i="44"/>
  <c r="AF2977" i="44"/>
  <c r="AH3222" i="44"/>
  <c r="U1374" i="44"/>
  <c r="Q658" i="44"/>
  <c r="Q750" i="44"/>
  <c r="Q624" i="44"/>
  <c r="AB2471" i="44"/>
  <c r="AH3224" i="44"/>
  <c r="AG3105" i="44"/>
  <c r="Z2100" i="44"/>
  <c r="AB2459" i="44"/>
  <c r="AB2464" i="44"/>
  <c r="X1814" i="44"/>
  <c r="AI3356" i="44"/>
  <c r="AJ3443" i="44"/>
  <c r="AI3361" i="44"/>
  <c r="AA391" i="44"/>
  <c r="AC525" i="44"/>
  <c r="T247" i="44"/>
  <c r="AC2595" i="44"/>
  <c r="T254" i="44"/>
  <c r="U1385" i="44"/>
  <c r="AA394" i="44"/>
  <c r="AE2848" i="44"/>
  <c r="Q911" i="44"/>
  <c r="AC2510" i="44"/>
  <c r="AC2584" i="44"/>
  <c r="AG3018" i="44"/>
  <c r="AG3092" i="44"/>
  <c r="Z2217" i="44"/>
  <c r="R1057" i="44"/>
  <c r="AB2711" i="2"/>
  <c r="O32" i="10"/>
  <c r="AB2469" i="44"/>
  <c r="X253" i="44"/>
  <c r="AA2336" i="44"/>
  <c r="S1177" i="44"/>
  <c r="AC517" i="44"/>
  <c r="AK3614" i="44"/>
  <c r="V1637" i="44"/>
  <c r="AJ3449" i="44"/>
  <c r="W1633" i="44"/>
  <c r="AI3351" i="44"/>
  <c r="R657" i="44"/>
  <c r="S1175" i="44"/>
  <c r="Z2107" i="44"/>
  <c r="AI3358" i="44"/>
  <c r="AC2590" i="44"/>
  <c r="AA40" i="44"/>
  <c r="AF2970" i="44"/>
  <c r="AB526" i="44"/>
  <c r="AA2338" i="44"/>
  <c r="V1629" i="44"/>
  <c r="AG3104" i="44"/>
  <c r="R1051" i="44"/>
  <c r="U1373" i="44"/>
  <c r="AD2725" i="44"/>
  <c r="AA2331" i="44"/>
  <c r="R1049" i="44"/>
  <c r="AC2592" i="44"/>
  <c r="X1811" i="44"/>
  <c r="W1774" i="44"/>
  <c r="AC528" i="44"/>
  <c r="W1782" i="44"/>
  <c r="AB2458" i="44"/>
  <c r="R1045" i="44"/>
  <c r="AA396" i="44"/>
  <c r="Y2069" i="44"/>
  <c r="S1182" i="44"/>
  <c r="S1170" i="44"/>
  <c r="S1096" i="44"/>
  <c r="AB2465" i="44"/>
  <c r="T256" i="44"/>
  <c r="AJ3448" i="44"/>
  <c r="Q210" i="44"/>
  <c r="U1378" i="44"/>
  <c r="AC519" i="44"/>
  <c r="AA2345" i="44"/>
  <c r="AJ3447" i="44"/>
  <c r="V1627" i="44"/>
  <c r="AF2966" i="44"/>
  <c r="AH3228" i="44"/>
  <c r="AB2467" i="44"/>
  <c r="AC2588" i="44"/>
  <c r="AF2967" i="44"/>
  <c r="AD2721" i="44"/>
  <c r="AD2637" i="44"/>
  <c r="AD2711" i="44"/>
  <c r="AC2598" i="44"/>
  <c r="P52" i="44"/>
  <c r="AD2722" i="44"/>
  <c r="AJ3442" i="44"/>
  <c r="AF2978" i="44"/>
  <c r="X1903" i="44"/>
  <c r="AA1190" i="44"/>
  <c r="AC518" i="44"/>
  <c r="AI3350" i="44"/>
  <c r="R1056" i="44"/>
  <c r="Q912" i="44"/>
  <c r="AI3348" i="44"/>
  <c r="Y1957" i="44"/>
  <c r="AC2597" i="44"/>
  <c r="X1807" i="44"/>
  <c r="AE2841" i="44"/>
  <c r="V1625" i="44"/>
  <c r="AC529" i="44"/>
  <c r="AJ3445" i="44"/>
  <c r="AI3347" i="44"/>
  <c r="AC2585" i="44"/>
  <c r="T251" i="44"/>
  <c r="AH3220" i="44"/>
  <c r="AB2463" i="44"/>
  <c r="AC515" i="44"/>
  <c r="AG3095" i="44"/>
  <c r="T1236" i="44"/>
  <c r="Q902" i="44"/>
  <c r="AI3357" i="44"/>
  <c r="AA400" i="44"/>
  <c r="Q753" i="44"/>
  <c r="Q627" i="44"/>
  <c r="Q201" i="44"/>
  <c r="Q901" i="44"/>
  <c r="AC2586" i="44"/>
  <c r="AA395" i="44"/>
  <c r="AH3229" i="44"/>
  <c r="W1780" i="44"/>
  <c r="V1635" i="44"/>
  <c r="AF2975" i="44"/>
  <c r="Q910" i="44"/>
  <c r="AA2340" i="44"/>
  <c r="AD2720" i="44"/>
  <c r="AC527" i="44"/>
  <c r="Q751" i="44"/>
  <c r="Q913" i="44"/>
  <c r="AA2337" i="44"/>
  <c r="AI3359" i="44"/>
  <c r="AF2971" i="44"/>
  <c r="AE2846" i="44"/>
  <c r="Z2214" i="44"/>
  <c r="AA2333" i="44"/>
  <c r="S1172" i="44"/>
  <c r="AC523" i="44"/>
  <c r="R1054" i="44"/>
  <c r="Y1965" i="44"/>
  <c r="Q56" i="44"/>
  <c r="AD2714" i="44"/>
  <c r="AH3232" i="44"/>
  <c r="T248" i="44"/>
  <c r="Q907" i="44"/>
  <c r="AJ3450" i="44"/>
  <c r="AJ3446" i="44"/>
  <c r="AA2330" i="44"/>
  <c r="AA2256" i="44"/>
  <c r="Q207" i="44"/>
  <c r="AA2342" i="44"/>
  <c r="AD2716" i="44"/>
  <c r="Q212" i="44"/>
  <c r="Z34" i="44"/>
  <c r="R653" i="44"/>
  <c r="AH3233" i="44"/>
  <c r="R800" i="44"/>
  <c r="W1660" i="44"/>
  <c r="V1784" i="44"/>
  <c r="Z2059" i="44"/>
  <c r="X1900" i="44"/>
  <c r="R1055" i="44"/>
  <c r="AG3100" i="44"/>
  <c r="T244" i="44"/>
  <c r="O642" i="2"/>
  <c r="N766" i="2"/>
  <c r="AJ3437" i="44"/>
  <c r="AJ3399" i="44"/>
  <c r="AB2460" i="44"/>
  <c r="Y1952" i="44"/>
  <c r="AE2845" i="44"/>
  <c r="AG3097" i="44"/>
  <c r="Y2070" i="44"/>
  <c r="T1343" i="44"/>
  <c r="AE2852" i="44"/>
  <c r="AD2713" i="44"/>
  <c r="Z2103" i="44"/>
  <c r="AA2334" i="44"/>
  <c r="V1634" i="44"/>
  <c r="Q205" i="44"/>
  <c r="AA2332" i="44"/>
  <c r="R1080" i="2"/>
  <c r="S1185" i="44"/>
  <c r="W1771" i="44"/>
  <c r="Q214" i="44"/>
  <c r="S1178" i="44"/>
  <c r="AA390" i="44"/>
  <c r="AF2972" i="44"/>
  <c r="AC521" i="44"/>
  <c r="X1819" i="44"/>
  <c r="Q905" i="44"/>
  <c r="AG3107" i="44"/>
  <c r="Y2058" i="44"/>
  <c r="S945" i="44"/>
  <c r="Q204" i="44"/>
  <c r="AA403" i="44"/>
  <c r="T249" i="44"/>
  <c r="AK3523" i="44"/>
  <c r="AF2973" i="44"/>
  <c r="Q903" i="44"/>
  <c r="AN4199" i="2"/>
  <c r="AN4161" i="2"/>
  <c r="R647" i="44"/>
  <c r="AI3352" i="44"/>
  <c r="S1176" i="44"/>
  <c r="Y2061" i="44"/>
  <c r="AB2468" i="44"/>
  <c r="S367" i="44"/>
  <c r="T243" i="44"/>
  <c r="Q64" i="44"/>
  <c r="R1050" i="44"/>
  <c r="AC520" i="44"/>
  <c r="AH3231" i="44"/>
  <c r="AG3106" i="44"/>
  <c r="T1237" i="44"/>
  <c r="AK3518" i="44"/>
  <c r="AH3226" i="44"/>
  <c r="R791" i="44"/>
  <c r="Q904" i="44"/>
  <c r="AG3099" i="44"/>
  <c r="AF2976" i="44"/>
  <c r="T252" i="44"/>
  <c r="AG3102" i="44"/>
  <c r="Y1955" i="44"/>
  <c r="R650" i="44"/>
  <c r="AE2843" i="44"/>
  <c r="S1424" i="2"/>
  <c r="R655" i="44"/>
  <c r="AC2593" i="44"/>
  <c r="AA2344" i="44"/>
  <c r="AC2587" i="44"/>
  <c r="AG3101" i="44"/>
  <c r="AD2723" i="44"/>
  <c r="Q211" i="44"/>
  <c r="AE2849" i="44"/>
  <c r="AE2839" i="44"/>
  <c r="AB2466" i="44"/>
  <c r="T250" i="44"/>
  <c r="AB524" i="44"/>
  <c r="AC2591" i="44"/>
  <c r="T1238" i="44"/>
  <c r="AB2383" i="44"/>
  <c r="AB2457" i="44"/>
  <c r="AA401" i="44"/>
  <c r="X1668" i="44"/>
  <c r="T257" i="44"/>
  <c r="Z388" i="2"/>
  <c r="T1240" i="44"/>
  <c r="AD2726" i="44"/>
  <c r="AE2840" i="44"/>
  <c r="R1048" i="44"/>
  <c r="X2074" i="44"/>
  <c r="AD2724" i="44"/>
  <c r="S1173" i="44"/>
  <c r="AA399" i="44"/>
  <c r="R644" i="44"/>
  <c r="S1181" i="44"/>
  <c r="Z2206" i="44"/>
  <c r="AH3230" i="44"/>
  <c r="AF2979" i="44"/>
  <c r="AA1045" i="44"/>
  <c r="AJ3487" i="44"/>
  <c r="AA2343" i="44"/>
  <c r="Y1958" i="44"/>
  <c r="Z2108" i="44"/>
  <c r="AJ3438" i="44"/>
  <c r="T1231" i="44"/>
  <c r="AF2968" i="44"/>
  <c r="T32" i="44"/>
  <c r="S1225" i="2"/>
  <c r="V1638" i="44"/>
  <c r="Z2205" i="44"/>
  <c r="Z2099" i="44"/>
  <c r="AJ3440" i="44"/>
  <c r="AI3353" i="44"/>
  <c r="AC2596" i="44"/>
  <c r="W1772" i="44"/>
  <c r="Q906" i="44"/>
  <c r="T255" i="44"/>
  <c r="Z494" i="44"/>
  <c r="AA388" i="44"/>
  <c r="AI3354" i="44"/>
  <c r="AA402" i="44"/>
  <c r="Z2383" i="2"/>
  <c r="Z2421" i="2"/>
  <c r="T1232" i="44"/>
  <c r="W1779" i="44"/>
  <c r="R1052" i="44"/>
  <c r="AE2847" i="44"/>
  <c r="AN4203" i="44"/>
  <c r="AE2851" i="44"/>
  <c r="AI3272" i="44"/>
  <c r="AI3346" i="44"/>
  <c r="S936" i="44"/>
  <c r="Y1964" i="44"/>
  <c r="W1781" i="44"/>
  <c r="R1046" i="44"/>
  <c r="R654" i="44"/>
  <c r="Y2062" i="44"/>
  <c r="AH3227" i="44"/>
  <c r="R1058" i="44"/>
  <c r="AE2842" i="44"/>
  <c r="U1377" i="44"/>
  <c r="AB2470" i="44"/>
  <c r="Q757" i="44"/>
  <c r="Q631" i="44"/>
  <c r="X1908" i="44"/>
  <c r="AK3515" i="44"/>
  <c r="T258" i="44"/>
  <c r="Q58" i="44"/>
  <c r="AG3098" i="44"/>
  <c r="U1375" i="44"/>
  <c r="AA392" i="44"/>
  <c r="AJ3444" i="44"/>
  <c r="AG3093" i="44"/>
  <c r="X1907" i="44"/>
  <c r="P215" i="44"/>
  <c r="Q55" i="44"/>
  <c r="X1820" i="44"/>
  <c r="Q65" i="44"/>
  <c r="Z2209" i="44"/>
  <c r="AC2599" i="44"/>
  <c r="AF2974" i="44"/>
  <c r="X1898" i="44"/>
  <c r="AA397" i="44"/>
  <c r="W1929" i="44"/>
  <c r="S1184" i="44"/>
  <c r="AJ3439" i="44"/>
  <c r="Q59" i="44"/>
  <c r="AI3360" i="44"/>
  <c r="AH3145" i="44"/>
  <c r="AH3219" i="44"/>
  <c r="X1899" i="44"/>
  <c r="Z2218" i="44"/>
  <c r="S1183" i="44"/>
  <c r="AH3234" i="44"/>
  <c r="U1379" i="44"/>
  <c r="Y1956" i="44"/>
  <c r="W1777" i="44"/>
  <c r="Z2212" i="44"/>
  <c r="U1370" i="44"/>
  <c r="T1494" i="44"/>
  <c r="AB2461" i="44"/>
  <c r="Q900" i="44"/>
  <c r="AD2712" i="44"/>
  <c r="AE2850" i="44"/>
  <c r="AE2764" i="44"/>
  <c r="AE2838" i="44"/>
  <c r="AI3355" i="44"/>
  <c r="AC530" i="44"/>
  <c r="AF2980" i="44"/>
  <c r="AF2969" i="44"/>
  <c r="T246" i="44"/>
  <c r="R656" i="44"/>
  <c r="AC2589" i="44"/>
  <c r="R951" i="44"/>
  <c r="R1043" i="44"/>
  <c r="AC516" i="44"/>
  <c r="AF2965" i="44"/>
  <c r="AF2891" i="44"/>
  <c r="Q760" i="44"/>
  <c r="AE2853" i="44"/>
  <c r="S1349" i="44"/>
  <c r="AG3096" i="44"/>
  <c r="Q909" i="44"/>
  <c r="Q213" i="44"/>
  <c r="AK3522" i="44"/>
  <c r="AB2105" i="44"/>
  <c r="AB522" i="44"/>
  <c r="AA621" i="44"/>
  <c r="AK3517" i="44"/>
  <c r="AA1480" i="44"/>
  <c r="AB2472" i="44"/>
  <c r="AA1960" i="44"/>
  <c r="S1179" i="44"/>
  <c r="AK3521" i="44"/>
  <c r="AA2335" i="44"/>
  <c r="X1769" i="44" l="1"/>
  <c r="W1528" i="44"/>
  <c r="W1773" i="44"/>
  <c r="AA2564" i="2"/>
  <c r="X1906" i="44"/>
  <c r="Y2071" i="44"/>
  <c r="W1522" i="44"/>
  <c r="U1492" i="44"/>
  <c r="AM52" i="10"/>
  <c r="G244" i="9"/>
  <c r="F31" i="7"/>
  <c r="F34" i="7" s="1"/>
  <c r="F37" i="7" s="1"/>
  <c r="I233" i="9"/>
  <c r="N233" i="9"/>
  <c r="N146" i="9"/>
  <c r="I146" i="9"/>
  <c r="AN4238" i="44"/>
  <c r="AN4241" i="44"/>
  <c r="F244" i="9"/>
  <c r="AM90" i="10"/>
  <c r="J25" i="96"/>
  <c r="F246" i="9"/>
  <c r="N246" i="9" s="1"/>
  <c r="G236" i="9"/>
  <c r="AR239" i="9"/>
  <c r="F236" i="9"/>
  <c r="AQ250" i="9"/>
  <c r="N235" i="9"/>
  <c r="I235" i="9"/>
  <c r="AR152" i="9"/>
  <c r="AR247" i="9"/>
  <c r="G149" i="9"/>
  <c r="F149" i="9"/>
  <c r="N148" i="9"/>
  <c r="X1902" i="44"/>
  <c r="F141" i="9"/>
  <c r="AN78" i="10"/>
  <c r="G141" i="9"/>
  <c r="AL95" i="10"/>
  <c r="AL65" i="10"/>
  <c r="AN4240" i="44"/>
  <c r="X1675" i="44"/>
  <c r="AN4236" i="44"/>
  <c r="X1667" i="44"/>
  <c r="V1660" i="2"/>
  <c r="AN4245" i="44"/>
  <c r="X1516" i="44"/>
  <c r="AM4082" i="44"/>
  <c r="U1484" i="44"/>
  <c r="X1895" i="44"/>
  <c r="AB1371" i="44"/>
  <c r="W1524" i="44"/>
  <c r="AE3092" i="2"/>
  <c r="I245" i="9"/>
  <c r="N245" i="9"/>
  <c r="U1490" i="44"/>
  <c r="AB1227" i="44"/>
  <c r="AN4235" i="44"/>
  <c r="G31" i="7"/>
  <c r="G32" i="7"/>
  <c r="G29" i="7"/>
  <c r="G37" i="7"/>
  <c r="G36" i="7"/>
  <c r="G35" i="7"/>
  <c r="G33" i="7"/>
  <c r="G30" i="7"/>
  <c r="G34" i="7"/>
  <c r="Y2095" i="2"/>
  <c r="Y2149" i="2" s="1"/>
  <c r="Y2203" i="2" s="1"/>
  <c r="W2058" i="2"/>
  <c r="W1523" i="44"/>
  <c r="AF3145" i="2"/>
  <c r="O860" i="2"/>
  <c r="O696" i="2"/>
  <c r="V1531" i="44"/>
  <c r="V1623" i="44"/>
  <c r="X1662" i="44"/>
  <c r="N243" i="9"/>
  <c r="AL3984" i="44"/>
  <c r="O914" i="2"/>
  <c r="P790" i="2"/>
  <c r="AM4084" i="44"/>
  <c r="N21" i="2"/>
  <c r="N24" i="2" s="1"/>
  <c r="AF3183" i="2"/>
  <c r="AF3199" i="2" s="1"/>
  <c r="AH3480" i="2"/>
  <c r="AM4075" i="44"/>
  <c r="AC2802" i="2"/>
  <c r="AC2764" i="2"/>
  <c r="T1337" i="44"/>
  <c r="N52" i="2"/>
  <c r="O46" i="2" s="1"/>
  <c r="P1043" i="2"/>
  <c r="Q935" i="2" s="1"/>
  <c r="AB2548" i="2"/>
  <c r="AH3483" i="2"/>
  <c r="AE3101" i="2"/>
  <c r="AF2296" i="2"/>
  <c r="AF2332" i="2" s="1"/>
  <c r="AG2242" i="2" s="1"/>
  <c r="AN4247" i="44"/>
  <c r="AI3564" i="2"/>
  <c r="AI3580" i="2" s="1"/>
  <c r="AN4240" i="2"/>
  <c r="U1489" i="44"/>
  <c r="AN4238" i="2"/>
  <c r="AG3346" i="2"/>
  <c r="AH3256" i="2" s="1"/>
  <c r="AB2300" i="2"/>
  <c r="AD2969" i="2"/>
  <c r="U1491" i="44"/>
  <c r="S1386" i="2"/>
  <c r="Y494" i="2"/>
  <c r="AC2850" i="2"/>
  <c r="AD2975" i="2"/>
  <c r="AC2847" i="2"/>
  <c r="AD2966" i="2"/>
  <c r="AB2344" i="2"/>
  <c r="AC2254" i="2" s="1"/>
  <c r="U1569" i="2"/>
  <c r="V1816" i="2"/>
  <c r="AC2843" i="2"/>
  <c r="AD2973" i="2"/>
  <c r="AA2590" i="2"/>
  <c r="AA2600" i="2" s="1"/>
  <c r="AD2970" i="2"/>
  <c r="AD2971" i="2"/>
  <c r="AB2297" i="2"/>
  <c r="AB2718" i="2"/>
  <c r="AB2727" i="2" s="1"/>
  <c r="AC2841" i="2"/>
  <c r="V1815" i="2"/>
  <c r="AB2303" i="2"/>
  <c r="AI3605" i="2"/>
  <c r="AE3072" i="2"/>
  <c r="AL3992" i="44"/>
  <c r="Q804" i="2"/>
  <c r="Q795" i="2"/>
  <c r="Q800" i="2"/>
  <c r="Z402" i="2"/>
  <c r="AH3261" i="2"/>
  <c r="AB2309" i="2"/>
  <c r="AJ3516" i="2"/>
  <c r="P1003" i="2"/>
  <c r="P710" i="2" s="1"/>
  <c r="P764" i="2" s="1"/>
  <c r="W2017" i="2"/>
  <c r="AM4084" i="2"/>
  <c r="T1578" i="2"/>
  <c r="AC2626" i="2"/>
  <c r="AM4073" i="2"/>
  <c r="AM4080" i="2"/>
  <c r="O632" i="2"/>
  <c r="O758" i="2"/>
  <c r="Y2106" i="2"/>
  <c r="W2010" i="2"/>
  <c r="P647" i="2"/>
  <c r="AH3265" i="2"/>
  <c r="Z396" i="2"/>
  <c r="AF3016" i="2"/>
  <c r="AJ3648" i="2"/>
  <c r="AA2377" i="2"/>
  <c r="Y2104" i="2"/>
  <c r="AK3821" i="2"/>
  <c r="AB2505" i="2"/>
  <c r="Z389" i="2"/>
  <c r="R1347" i="2"/>
  <c r="P646" i="2"/>
  <c r="AL3957" i="2"/>
  <c r="AJ3651" i="2"/>
  <c r="AH3268" i="2"/>
  <c r="S1429" i="2"/>
  <c r="AI3387" i="2"/>
  <c r="R1342" i="2"/>
  <c r="AE2886" i="2"/>
  <c r="Q1136" i="2"/>
  <c r="AH3263" i="2"/>
  <c r="V1812" i="2"/>
  <c r="AD2762" i="2"/>
  <c r="T1583" i="2"/>
  <c r="W2013" i="2"/>
  <c r="Q1145" i="2"/>
  <c r="R1339" i="2"/>
  <c r="U1718" i="2"/>
  <c r="Q1140" i="2"/>
  <c r="T1574" i="2"/>
  <c r="AE3098" i="2"/>
  <c r="AE2882" i="2"/>
  <c r="AN4215" i="2"/>
  <c r="Q1202" i="2"/>
  <c r="AE2889" i="2"/>
  <c r="T1582" i="2"/>
  <c r="Q1144" i="2"/>
  <c r="AD2755" i="2"/>
  <c r="V1865" i="2"/>
  <c r="U1716" i="2"/>
  <c r="AE3102" i="2"/>
  <c r="AB2509" i="2"/>
  <c r="AA2343" i="2"/>
  <c r="AB2253" i="2" s="1"/>
  <c r="Q1147" i="2"/>
  <c r="AA522" i="2"/>
  <c r="Y38" i="2"/>
  <c r="X2162" i="2"/>
  <c r="U1717" i="2"/>
  <c r="AC2623" i="2"/>
  <c r="P1000" i="2"/>
  <c r="P707" i="2" s="1"/>
  <c r="S1430" i="2"/>
  <c r="AM4079" i="2"/>
  <c r="AG3139" i="2"/>
  <c r="Z393" i="2"/>
  <c r="AB2302" i="2"/>
  <c r="AI3394" i="2"/>
  <c r="AC2627" i="2"/>
  <c r="AL3950" i="2"/>
  <c r="U1727" i="2"/>
  <c r="AM4085" i="2"/>
  <c r="AA523" i="2"/>
  <c r="V1806" i="2"/>
  <c r="AK3827" i="2"/>
  <c r="Q1197" i="2"/>
  <c r="X2151" i="2"/>
  <c r="X2111" i="2"/>
  <c r="Q801" i="2"/>
  <c r="AF3015" i="2"/>
  <c r="AH3262" i="2"/>
  <c r="AH3264" i="2"/>
  <c r="T1571" i="2"/>
  <c r="T1625" i="2" s="1"/>
  <c r="X2153" i="2"/>
  <c r="Q1196" i="2"/>
  <c r="Z391" i="2"/>
  <c r="W2018" i="2"/>
  <c r="Y2310" i="2"/>
  <c r="U1719" i="2"/>
  <c r="Z394" i="2"/>
  <c r="AB2306" i="2"/>
  <c r="AI3385" i="2"/>
  <c r="Q1138" i="2"/>
  <c r="AJ3519" i="2"/>
  <c r="AH3271" i="2"/>
  <c r="R1292" i="2"/>
  <c r="Q857" i="2"/>
  <c r="Q911" i="2" s="1"/>
  <c r="AH3267" i="2"/>
  <c r="AG3143" i="2"/>
  <c r="AB2295" i="2"/>
  <c r="AB2503" i="2"/>
  <c r="AL3952" i="2"/>
  <c r="R1289" i="2"/>
  <c r="U1715" i="2"/>
  <c r="U1676" i="2"/>
  <c r="AA527" i="2"/>
  <c r="P999" i="2"/>
  <c r="P706" i="2" s="1"/>
  <c r="AL3956" i="2"/>
  <c r="Y2109" i="2"/>
  <c r="AF3013" i="2"/>
  <c r="AA517" i="2"/>
  <c r="P998" i="2"/>
  <c r="AB2498" i="2"/>
  <c r="AB2507" i="2"/>
  <c r="P996" i="2"/>
  <c r="AI3398" i="2"/>
  <c r="AB2508" i="2"/>
  <c r="AI3397" i="2"/>
  <c r="AD2749" i="2"/>
  <c r="AJ3649" i="2"/>
  <c r="U1722" i="2"/>
  <c r="AK3822" i="2"/>
  <c r="AB2504" i="2"/>
  <c r="AI3442" i="2"/>
  <c r="P993" i="2"/>
  <c r="P700" i="2" s="1"/>
  <c r="AE3099" i="2"/>
  <c r="R1340" i="2"/>
  <c r="P643" i="2"/>
  <c r="Z398" i="2"/>
  <c r="AM4083" i="2"/>
  <c r="AB2298" i="2"/>
  <c r="T1573" i="2"/>
  <c r="Y2096" i="2"/>
  <c r="AA2435" i="2"/>
  <c r="AA2371" i="2"/>
  <c r="AJ3522" i="2"/>
  <c r="AH3269" i="2"/>
  <c r="S1427" i="2"/>
  <c r="U1723" i="2"/>
  <c r="R1294" i="2"/>
  <c r="AA529" i="2"/>
  <c r="U1721" i="2"/>
  <c r="AF3068" i="2"/>
  <c r="AE3107" i="2"/>
  <c r="AI3395" i="2"/>
  <c r="Z2437" i="2"/>
  <c r="AA2379" i="2"/>
  <c r="AA521" i="2"/>
  <c r="T1580" i="2"/>
  <c r="W2007" i="2"/>
  <c r="AJ3524" i="2"/>
  <c r="AH3481" i="2"/>
  <c r="R1338" i="2"/>
  <c r="R1336" i="2"/>
  <c r="AC2636" i="2"/>
  <c r="T1575" i="2"/>
  <c r="AC2622" i="2"/>
  <c r="P1004" i="2"/>
  <c r="P711" i="2" s="1"/>
  <c r="W2012" i="2"/>
  <c r="AL3946" i="2"/>
  <c r="AC2630" i="2"/>
  <c r="AG3138" i="2"/>
  <c r="T1584" i="2"/>
  <c r="AC2635" i="2"/>
  <c r="Q794" i="2"/>
  <c r="AF3010" i="2"/>
  <c r="V1813" i="2"/>
  <c r="AB2502" i="2"/>
  <c r="AK3820" i="2"/>
  <c r="AC2633" i="2"/>
  <c r="Z395" i="2"/>
  <c r="U1728" i="2"/>
  <c r="S1435" i="2"/>
  <c r="S1428" i="2"/>
  <c r="Z403" i="2"/>
  <c r="AK3832" i="2"/>
  <c r="AC2625" i="2"/>
  <c r="AF3003" i="2"/>
  <c r="U1725" i="2"/>
  <c r="Q1195" i="2"/>
  <c r="Q1203" i="2"/>
  <c r="AJ3645" i="2"/>
  <c r="AI3386" i="2"/>
  <c r="AD2761" i="2"/>
  <c r="S1437" i="2"/>
  <c r="AJ3650" i="2"/>
  <c r="AD2763" i="2"/>
  <c r="AD2759" i="2"/>
  <c r="AM4078" i="2"/>
  <c r="W2008" i="2"/>
  <c r="AM4077" i="2"/>
  <c r="AJ3639" i="2"/>
  <c r="Z401" i="2"/>
  <c r="AL3958" i="2"/>
  <c r="W2016" i="2"/>
  <c r="T1572" i="2"/>
  <c r="AN4022" i="2"/>
  <c r="P997" i="2"/>
  <c r="Q853" i="2"/>
  <c r="Q907" i="2" s="1"/>
  <c r="V1805" i="2"/>
  <c r="Z621" i="2"/>
  <c r="AJ3640" i="2"/>
  <c r="AG3141" i="2"/>
  <c r="AM3901" i="2"/>
  <c r="AE2884" i="2"/>
  <c r="O627" i="2"/>
  <c r="P1002" i="2"/>
  <c r="AA2380" i="2"/>
  <c r="AC2631" i="2"/>
  <c r="AA520" i="2"/>
  <c r="AB2501" i="2"/>
  <c r="U1720" i="2"/>
  <c r="AB2496" i="2"/>
  <c r="AG3132" i="2"/>
  <c r="AG3198" i="2"/>
  <c r="S1425" i="2"/>
  <c r="X2152" i="2"/>
  <c r="V1809" i="2"/>
  <c r="X2164" i="2"/>
  <c r="AH3266" i="2"/>
  <c r="Z399" i="2"/>
  <c r="Q1191" i="2"/>
  <c r="W2060" i="2"/>
  <c r="AJ3521" i="2"/>
  <c r="T1581" i="2"/>
  <c r="T1579" i="2"/>
  <c r="W2015" i="2"/>
  <c r="AJ3514" i="2"/>
  <c r="P652" i="2"/>
  <c r="R1341" i="2"/>
  <c r="W2009" i="2"/>
  <c r="AA2369" i="2"/>
  <c r="AB2506" i="2"/>
  <c r="AE2878" i="2"/>
  <c r="AK3826" i="2"/>
  <c r="Q802" i="2"/>
  <c r="AG3133" i="2"/>
  <c r="P657" i="2"/>
  <c r="AI3450" i="2"/>
  <c r="AB2304" i="2"/>
  <c r="Q1135" i="2"/>
  <c r="Q1096" i="2"/>
  <c r="AJ3646" i="2"/>
  <c r="X2156" i="2"/>
  <c r="Y2100" i="2"/>
  <c r="V1862" i="2"/>
  <c r="AI3384" i="2"/>
  <c r="AA2368" i="2"/>
  <c r="AK3819" i="2"/>
  <c r="R1335" i="2"/>
  <c r="Q1146" i="2"/>
  <c r="AM4075" i="2"/>
  <c r="Q805" i="2"/>
  <c r="O756" i="2"/>
  <c r="S1433" i="2"/>
  <c r="V1810" i="2"/>
  <c r="AG3135" i="2"/>
  <c r="AF3006" i="2"/>
  <c r="V1807" i="2"/>
  <c r="AA2374" i="2"/>
  <c r="AJ3513" i="2"/>
  <c r="AB2305" i="2"/>
  <c r="AA2370" i="2"/>
  <c r="AK3823" i="2"/>
  <c r="Z397" i="2"/>
  <c r="Y2105" i="2"/>
  <c r="T1577" i="2"/>
  <c r="P995" i="2"/>
  <c r="AA518" i="2"/>
  <c r="V1814" i="2"/>
  <c r="AK3824" i="2"/>
  <c r="R1344" i="2"/>
  <c r="U1729" i="2"/>
  <c r="T1570" i="2"/>
  <c r="T1531" i="2"/>
  <c r="AD2754" i="2"/>
  <c r="V1817" i="2"/>
  <c r="AB2495" i="2"/>
  <c r="AB2299" i="2"/>
  <c r="P990" i="2"/>
  <c r="P697" i="2" s="1"/>
  <c r="P951" i="2"/>
  <c r="AD2752" i="2"/>
  <c r="AJ3525" i="2"/>
  <c r="P992" i="2"/>
  <c r="Z390" i="2"/>
  <c r="V1874" i="2"/>
  <c r="AG3131" i="2"/>
  <c r="AD2758" i="2"/>
  <c r="AA519" i="2"/>
  <c r="AH3257" i="2"/>
  <c r="P850" i="2"/>
  <c r="P904" i="2" s="1"/>
  <c r="AM4081" i="2"/>
  <c r="X2157" i="2"/>
  <c r="P852" i="2"/>
  <c r="P906" i="2" s="1"/>
  <c r="P900" i="2"/>
  <c r="AH3270" i="2"/>
  <c r="V1818" i="2"/>
  <c r="AG3134" i="2"/>
  <c r="AA524" i="2"/>
  <c r="W2019" i="2"/>
  <c r="S1431" i="2"/>
  <c r="Z43" i="2"/>
  <c r="S1439" i="2"/>
  <c r="AA2373" i="2"/>
  <c r="AJ3511" i="2"/>
  <c r="AL3953" i="2"/>
  <c r="AG3136" i="2"/>
  <c r="AM3893" i="2"/>
  <c r="AM4086" i="2"/>
  <c r="AA2372" i="2"/>
  <c r="AA530" i="2"/>
  <c r="V1819" i="2"/>
  <c r="AC2632" i="2"/>
  <c r="AE2877" i="2"/>
  <c r="AL3949" i="2"/>
  <c r="AJ3638" i="2"/>
  <c r="AJ3518" i="2"/>
  <c r="AA2378" i="2"/>
  <c r="AM4082" i="2"/>
  <c r="Z400" i="2"/>
  <c r="P653" i="2"/>
  <c r="AC2629" i="2"/>
  <c r="AF3059" i="2"/>
  <c r="P991" i="2"/>
  <c r="P698" i="2" s="1"/>
  <c r="AJ3574" i="2"/>
  <c r="AM3894" i="2"/>
  <c r="AI3607" i="2"/>
  <c r="R1345" i="2"/>
  <c r="P899" i="2"/>
  <c r="AK3828" i="2"/>
  <c r="AA528" i="2"/>
  <c r="AB2499" i="2"/>
  <c r="AD2750" i="2"/>
  <c r="S1432" i="2"/>
  <c r="AH3258" i="2"/>
  <c r="S1436" i="2"/>
  <c r="AA525" i="2"/>
  <c r="AF3004" i="2"/>
  <c r="X2161" i="2"/>
  <c r="AA526" i="2"/>
  <c r="W2005" i="2"/>
  <c r="W1966" i="2"/>
  <c r="P649" i="2"/>
  <c r="AD2945" i="2"/>
  <c r="AG3137" i="2"/>
  <c r="AE2890" i="2"/>
  <c r="W2014" i="2"/>
  <c r="AG3130" i="2"/>
  <c r="AJ3523" i="2"/>
  <c r="AJ3644" i="2"/>
  <c r="AI3446" i="2"/>
  <c r="AK3831" i="2"/>
  <c r="R1280" i="2"/>
  <c r="R1241" i="2"/>
  <c r="W2011" i="2"/>
  <c r="AG3142" i="2"/>
  <c r="R1337" i="2"/>
  <c r="P994" i="2"/>
  <c r="P701" i="2" s="1"/>
  <c r="AH3453" i="2"/>
  <c r="AH3259" i="2"/>
  <c r="AL3951" i="2"/>
  <c r="X2155" i="2"/>
  <c r="U1724" i="2"/>
  <c r="AM3905" i="2"/>
  <c r="AA2376" i="2"/>
  <c r="S1426" i="2"/>
  <c r="AC2624" i="2"/>
  <c r="AJ3641" i="2"/>
  <c r="AJ3512" i="2"/>
  <c r="AF3007" i="2"/>
  <c r="AM4074" i="2"/>
  <c r="AC2634" i="2"/>
  <c r="AD2810" i="2"/>
  <c r="AK3830" i="2"/>
  <c r="T1576" i="2"/>
  <c r="AK3829" i="2"/>
  <c r="AA516" i="2"/>
  <c r="U1726" i="2"/>
  <c r="AK3825" i="2"/>
  <c r="AG3140" i="2"/>
  <c r="AA2382" i="2"/>
  <c r="AH3260" i="2"/>
  <c r="AE2888" i="2"/>
  <c r="P1001" i="2"/>
  <c r="Z392" i="2"/>
  <c r="O630" i="2"/>
  <c r="Q1193" i="2"/>
  <c r="O753" i="2"/>
  <c r="AJ3647" i="2"/>
  <c r="AB2301" i="2"/>
  <c r="AI3443" i="2"/>
  <c r="AL3954" i="2"/>
  <c r="AJ3643" i="2"/>
  <c r="AE2887" i="2"/>
  <c r="S1438" i="2"/>
  <c r="S1434" i="2"/>
  <c r="AB2497" i="2"/>
  <c r="P905" i="2"/>
  <c r="AA2375" i="2"/>
  <c r="AJ3642" i="2"/>
  <c r="P847" i="2"/>
  <c r="P901" i="2" s="1"/>
  <c r="AM4083" i="44"/>
  <c r="V1380" i="44"/>
  <c r="AL3775" i="44"/>
  <c r="AL3766" i="44"/>
  <c r="AL3988" i="44"/>
  <c r="AK3645" i="44"/>
  <c r="AL3767" i="44"/>
  <c r="AL3987" i="44"/>
  <c r="U1226" i="44"/>
  <c r="AM4074" i="44"/>
  <c r="T1342" i="44"/>
  <c r="AK3566" i="44"/>
  <c r="AK3570" i="44"/>
  <c r="AM4080" i="44"/>
  <c r="AN4242" i="44"/>
  <c r="N242" i="9"/>
  <c r="AK3854" i="44"/>
  <c r="T1333" i="44"/>
  <c r="AL3982" i="44"/>
  <c r="Y1923" i="44"/>
  <c r="Z1806" i="44"/>
  <c r="AL3983" i="44"/>
  <c r="AK3644" i="44"/>
  <c r="Y2346" i="2"/>
  <c r="T1338" i="44"/>
  <c r="AL3769" i="44"/>
  <c r="AK3648" i="44"/>
  <c r="AM4078" i="44"/>
  <c r="AL3773" i="44"/>
  <c r="AK3643" i="44"/>
  <c r="AK3650" i="44"/>
  <c r="AK3639" i="44"/>
  <c r="AL3991" i="44"/>
  <c r="AJ3854" i="2"/>
  <c r="T1336" i="44"/>
  <c r="AK3640" i="44"/>
  <c r="AK3642" i="44"/>
  <c r="AL4108" i="2"/>
  <c r="AJ3473" i="44"/>
  <c r="AL3990" i="44"/>
  <c r="AM4076" i="44"/>
  <c r="AM4073" i="44"/>
  <c r="AN3905" i="44"/>
  <c r="AL3770" i="44"/>
  <c r="AK3646" i="44"/>
  <c r="AK3637" i="44"/>
  <c r="AI3727" i="2"/>
  <c r="AK3741" i="44"/>
  <c r="AJ3600" i="44"/>
  <c r="AK3638" i="44"/>
  <c r="AL3985" i="44"/>
  <c r="AK3981" i="2"/>
  <c r="AM3778" i="44"/>
  <c r="AK3649" i="44"/>
  <c r="AL3771" i="44"/>
  <c r="AM4077" i="44"/>
  <c r="AL3776" i="44"/>
  <c r="AK3647" i="44"/>
  <c r="AL3765" i="44"/>
  <c r="AM4081" i="44"/>
  <c r="AM4018" i="44"/>
  <c r="AL3989" i="44"/>
  <c r="AK3641" i="44"/>
  <c r="AL3772" i="44"/>
  <c r="AL3994" i="44"/>
  <c r="AL3986" i="44"/>
  <c r="AM4085" i="44"/>
  <c r="AL3774" i="44"/>
  <c r="AL3768" i="44"/>
  <c r="S1188" i="44"/>
  <c r="AL3993" i="44"/>
  <c r="AL3777" i="44"/>
  <c r="AM4079" i="44"/>
  <c r="AL3945" i="44"/>
  <c r="AI3383" i="2"/>
  <c r="AA515" i="2"/>
  <c r="AK3574" i="44"/>
  <c r="T1081" i="44"/>
  <c r="AK3568" i="44"/>
  <c r="AD2965" i="2"/>
  <c r="AK3567" i="44"/>
  <c r="AK3565" i="44"/>
  <c r="X1925" i="44"/>
  <c r="S1195" i="44"/>
  <c r="AJ3478" i="44"/>
  <c r="X1921" i="44"/>
  <c r="U1929" i="2"/>
  <c r="X1916" i="44"/>
  <c r="X1926" i="44"/>
  <c r="S1196" i="44"/>
  <c r="S1203" i="44"/>
  <c r="AJ3484" i="44"/>
  <c r="AJ3476" i="44"/>
  <c r="S1201" i="44"/>
  <c r="S1199" i="44"/>
  <c r="X1917" i="44"/>
  <c r="S1194" i="44"/>
  <c r="S1200" i="44"/>
  <c r="O26" i="10"/>
  <c r="AJ3477" i="44"/>
  <c r="AN4239" i="44"/>
  <c r="AJ3485" i="44"/>
  <c r="S1192" i="44"/>
  <c r="S1190" i="44"/>
  <c r="Y1966" i="44"/>
  <c r="S1478" i="2"/>
  <c r="X1920" i="44"/>
  <c r="AJ3486" i="44"/>
  <c r="AJ3481" i="44"/>
  <c r="X1669" i="44"/>
  <c r="T1340" i="44"/>
  <c r="AG2886" i="44"/>
  <c r="AD2499" i="44"/>
  <c r="AA2110" i="44"/>
  <c r="R763" i="44"/>
  <c r="R637" i="44"/>
  <c r="AI3141" i="44"/>
  <c r="AC2378" i="44"/>
  <c r="AJ3262" i="44"/>
  <c r="S1035" i="44"/>
  <c r="X1663" i="44"/>
  <c r="AC2370" i="44"/>
  <c r="S947" i="44"/>
  <c r="R63" i="44"/>
  <c r="AA2346" i="44"/>
  <c r="AB2240" i="44"/>
  <c r="Z2256" i="2"/>
  <c r="Z2294" i="2"/>
  <c r="AJ3267" i="44"/>
  <c r="AC2373" i="44"/>
  <c r="AI3130" i="44"/>
  <c r="AJ3257" i="44"/>
  <c r="AD2508" i="44"/>
  <c r="AG2877" i="44"/>
  <c r="Z1961" i="44"/>
  <c r="AE2635" i="44"/>
  <c r="R765" i="44"/>
  <c r="AJ3261" i="44"/>
  <c r="W1529" i="44"/>
  <c r="AD2505" i="44"/>
  <c r="AJ3271" i="44"/>
  <c r="AI3134" i="44"/>
  <c r="AB900" i="44"/>
  <c r="AD2504" i="44"/>
  <c r="AA483" i="44"/>
  <c r="Z2210" i="44"/>
  <c r="AF2754" i="44"/>
  <c r="AI3131" i="44"/>
  <c r="AB2213" i="44"/>
  <c r="AI3136" i="44"/>
  <c r="AC2382" i="44"/>
  <c r="AF2761" i="44"/>
  <c r="AB1372" i="44"/>
  <c r="AE2622" i="44"/>
  <c r="X1671" i="44"/>
  <c r="AG2878" i="44"/>
  <c r="AK3575" i="44"/>
  <c r="AJ3265" i="44"/>
  <c r="U1487" i="44"/>
  <c r="AI3144" i="44"/>
  <c r="Q202" i="44"/>
  <c r="X1673" i="44"/>
  <c r="AF2757" i="44"/>
  <c r="AA2097" i="44"/>
  <c r="AG2889" i="44"/>
  <c r="AA489" i="44"/>
  <c r="W1626" i="44"/>
  <c r="T1348" i="44"/>
  <c r="T1346" i="44"/>
  <c r="AB614" i="44"/>
  <c r="AC2376" i="44"/>
  <c r="AF2759" i="44"/>
  <c r="R758" i="44"/>
  <c r="R632" i="44"/>
  <c r="R899" i="44"/>
  <c r="Z1953" i="44"/>
  <c r="AK3577" i="44"/>
  <c r="X1909" i="44"/>
  <c r="AB2244" i="44"/>
  <c r="Z38" i="44"/>
  <c r="AE2624" i="44"/>
  <c r="AF2756" i="44"/>
  <c r="AE2630" i="44"/>
  <c r="AI3139" i="44"/>
  <c r="AD2496" i="44"/>
  <c r="R645" i="44"/>
  <c r="R794" i="44"/>
  <c r="W1517" i="44"/>
  <c r="Y2065" i="44"/>
  <c r="AJ3260" i="44"/>
  <c r="AG2876" i="44"/>
  <c r="AC618" i="44"/>
  <c r="AJ3268" i="44"/>
  <c r="X1525" i="44"/>
  <c r="AB2246" i="44"/>
  <c r="AH3002" i="44"/>
  <c r="AG3108" i="44"/>
  <c r="AC2374" i="44"/>
  <c r="AG2887" i="44"/>
  <c r="AB2249" i="44"/>
  <c r="P31" i="10"/>
  <c r="AI3133" i="44"/>
  <c r="AE2628" i="44"/>
  <c r="T57" i="44"/>
  <c r="T281" i="44"/>
  <c r="R762" i="44"/>
  <c r="Q71" i="44"/>
  <c r="Q199" i="44"/>
  <c r="AA492" i="44"/>
  <c r="AK3571" i="44"/>
  <c r="AF2763" i="44"/>
  <c r="AG2879" i="44"/>
  <c r="R801" i="44"/>
  <c r="R652" i="44"/>
  <c r="S935" i="44"/>
  <c r="R1059" i="44"/>
  <c r="R764" i="44"/>
  <c r="T282" i="44"/>
  <c r="AA2104" i="44"/>
  <c r="AJ3270" i="44"/>
  <c r="S1202" i="44"/>
  <c r="AG2884" i="44"/>
  <c r="Q209" i="44"/>
  <c r="R649" i="44"/>
  <c r="AI3137" i="44"/>
  <c r="AJ3263" i="44"/>
  <c r="Y2066" i="44"/>
  <c r="AE2634" i="44"/>
  <c r="T293" i="44"/>
  <c r="X1758" i="44"/>
  <c r="T288" i="44"/>
  <c r="T1345" i="44"/>
  <c r="AC610" i="44"/>
  <c r="AN4235" i="2"/>
  <c r="Z1950" i="44"/>
  <c r="R1134" i="2"/>
  <c r="Z2211" i="44"/>
  <c r="AF2762" i="44"/>
  <c r="AH3007" i="44"/>
  <c r="AJ3482" i="44"/>
  <c r="T284" i="44"/>
  <c r="AC613" i="44"/>
  <c r="AB2243" i="44"/>
  <c r="AJ3269" i="44"/>
  <c r="AB2247" i="44"/>
  <c r="R802" i="44"/>
  <c r="AH3005" i="44"/>
  <c r="T287" i="44"/>
  <c r="AE2632" i="44"/>
  <c r="AD2498" i="44"/>
  <c r="AB2255" i="44"/>
  <c r="R66" i="44"/>
  <c r="T292" i="44"/>
  <c r="S937" i="44"/>
  <c r="S941" i="44"/>
  <c r="U1481" i="44"/>
  <c r="AB2248" i="44"/>
  <c r="AC2621" i="2"/>
  <c r="AD2494" i="44"/>
  <c r="AC2600" i="44"/>
  <c r="T283" i="44"/>
  <c r="AJ3479" i="44"/>
  <c r="U1482" i="44"/>
  <c r="P24" i="44"/>
  <c r="P21" i="10"/>
  <c r="Z2111" i="44"/>
  <c r="Z2203" i="44"/>
  <c r="AH3004" i="44"/>
  <c r="R792" i="44"/>
  <c r="T285" i="44"/>
  <c r="AB2242" i="44"/>
  <c r="AF2755" i="44"/>
  <c r="R68" i="44"/>
  <c r="Q200" i="44"/>
  <c r="AG2881" i="44"/>
  <c r="R793" i="44"/>
  <c r="AJ3258" i="44"/>
  <c r="R804" i="44"/>
  <c r="AD2727" i="44"/>
  <c r="AE2621" i="44"/>
  <c r="AI3138" i="44"/>
  <c r="AA486" i="44"/>
  <c r="AL3524" i="44"/>
  <c r="R803" i="44"/>
  <c r="U1493" i="44"/>
  <c r="AC2369" i="44"/>
  <c r="Q914" i="44"/>
  <c r="R790" i="44"/>
  <c r="AE2627" i="44"/>
  <c r="AA479" i="44"/>
  <c r="AA482" i="44"/>
  <c r="AA2068" i="44"/>
  <c r="AG2890" i="44"/>
  <c r="AE2854" i="44"/>
  <c r="AF2748" i="44"/>
  <c r="Q203" i="44"/>
  <c r="AD2509" i="44"/>
  <c r="AK3569" i="44"/>
  <c r="Y2072" i="44"/>
  <c r="Z2457" i="2"/>
  <c r="AA478" i="44"/>
  <c r="AA404" i="44"/>
  <c r="W1530" i="44"/>
  <c r="AJ3474" i="44"/>
  <c r="AB2253" i="44"/>
  <c r="AI3140" i="44"/>
  <c r="AE2636" i="44"/>
  <c r="AA491" i="44"/>
  <c r="T286" i="44"/>
  <c r="AF2749" i="44"/>
  <c r="Y2063" i="44"/>
  <c r="S942" i="44"/>
  <c r="T259" i="44"/>
  <c r="T279" i="44"/>
  <c r="W1630" i="44"/>
  <c r="AC611" i="44"/>
  <c r="AE2623" i="44"/>
  <c r="O658" i="2"/>
  <c r="AH3010" i="44"/>
  <c r="X1918" i="44"/>
  <c r="R908" i="44"/>
  <c r="AI3143" i="44"/>
  <c r="R805" i="44"/>
  <c r="AB2250" i="44"/>
  <c r="W1527" i="44"/>
  <c r="AF2751" i="44"/>
  <c r="S948" i="44"/>
  <c r="AC608" i="44"/>
  <c r="AG2888" i="44"/>
  <c r="AC2377" i="44"/>
  <c r="AC609" i="44"/>
  <c r="AC2375" i="44"/>
  <c r="S1186" i="44"/>
  <c r="X1666" i="44"/>
  <c r="AH3014" i="44"/>
  <c r="Z2215" i="44"/>
  <c r="X289" i="44"/>
  <c r="AF2758" i="44"/>
  <c r="AC615" i="44"/>
  <c r="AC2381" i="44"/>
  <c r="W1520" i="44"/>
  <c r="AK3573" i="44"/>
  <c r="Y2067" i="44"/>
  <c r="AH3006" i="44"/>
  <c r="S940" i="44"/>
  <c r="AB2254" i="44"/>
  <c r="AB612" i="44"/>
  <c r="AB531" i="44"/>
  <c r="R69" i="44"/>
  <c r="AC2371" i="44"/>
  <c r="X1910" i="44"/>
  <c r="AC2380" i="44"/>
  <c r="Z442" i="2"/>
  <c r="AC2367" i="44"/>
  <c r="AB2473" i="44"/>
  <c r="AD2501" i="44"/>
  <c r="AE2633" i="44"/>
  <c r="AH3011" i="44"/>
  <c r="AD2503" i="44"/>
  <c r="AF2753" i="44"/>
  <c r="R755" i="44"/>
  <c r="R629" i="44"/>
  <c r="R795" i="44"/>
  <c r="AA493" i="44"/>
  <c r="AH3017" i="44"/>
  <c r="AG2882" i="44"/>
  <c r="R61" i="44"/>
  <c r="W1526" i="44"/>
  <c r="U1235" i="44"/>
  <c r="Y2060" i="44"/>
  <c r="W1676" i="44"/>
  <c r="W1768" i="44"/>
  <c r="AE2626" i="44"/>
  <c r="AI3142" i="44"/>
  <c r="Y2073" i="44"/>
  <c r="AA2106" i="44"/>
  <c r="R643" i="44"/>
  <c r="X1672" i="44"/>
  <c r="AA490" i="44"/>
  <c r="T1344" i="44"/>
  <c r="AC605" i="44"/>
  <c r="X1897" i="44"/>
  <c r="W1519" i="44"/>
  <c r="U1486" i="44"/>
  <c r="AB2241" i="44"/>
  <c r="S943" i="44"/>
  <c r="AB616" i="44"/>
  <c r="AC607" i="44"/>
  <c r="AC2379" i="44"/>
  <c r="S949" i="44"/>
  <c r="AA481" i="44"/>
  <c r="AJ3266" i="44"/>
  <c r="Z2208" i="44"/>
  <c r="X1778" i="44"/>
  <c r="AJ3259" i="44"/>
  <c r="S939" i="44"/>
  <c r="AB2251" i="44"/>
  <c r="AA488" i="44"/>
  <c r="T1341" i="44"/>
  <c r="R798" i="44"/>
  <c r="AF2752" i="44"/>
  <c r="S1026" i="44"/>
  <c r="U27" i="44"/>
  <c r="AA2098" i="44"/>
  <c r="AI3129" i="44"/>
  <c r="AH3235" i="44"/>
  <c r="AA2101" i="44"/>
  <c r="AH3003" i="44"/>
  <c r="AH3008" i="44"/>
  <c r="T294" i="44"/>
  <c r="U1485" i="44"/>
  <c r="T291" i="44"/>
  <c r="S1279" i="2"/>
  <c r="AK3397" i="44"/>
  <c r="R752" i="44"/>
  <c r="R626" i="44"/>
  <c r="S1191" i="44"/>
  <c r="AH3009" i="44"/>
  <c r="AK3572" i="44"/>
  <c r="AH3016" i="44"/>
  <c r="R60" i="44"/>
  <c r="T280" i="44"/>
  <c r="AA1951" i="44"/>
  <c r="R761" i="44"/>
  <c r="R635" i="44"/>
  <c r="R57" i="44"/>
  <c r="AC619" i="44"/>
  <c r="AB1082" i="44"/>
  <c r="AE2631" i="44"/>
  <c r="AJ3483" i="44"/>
  <c r="AC2368" i="44"/>
  <c r="X1901" i="44"/>
  <c r="W1521" i="44"/>
  <c r="AG2880" i="44"/>
  <c r="AA44" i="44"/>
  <c r="S1193" i="44"/>
  <c r="W1636" i="44"/>
  <c r="T290" i="44"/>
  <c r="X1904" i="44"/>
  <c r="AH3015" i="44"/>
  <c r="R642" i="44"/>
  <c r="Q766" i="44"/>
  <c r="AI3132" i="44"/>
  <c r="AI3135" i="44"/>
  <c r="AE2625" i="44"/>
  <c r="AB2204" i="44"/>
  <c r="T1347" i="44"/>
  <c r="AH3013" i="44"/>
  <c r="Z1954" i="44"/>
  <c r="S944" i="44"/>
  <c r="T1339" i="44"/>
  <c r="U1483" i="44"/>
  <c r="X1664" i="44"/>
  <c r="AF2981" i="44"/>
  <c r="AG2875" i="44"/>
  <c r="AB2245" i="44"/>
  <c r="S1197" i="44"/>
  <c r="AK3576" i="44"/>
  <c r="AC606" i="44"/>
  <c r="AC620" i="44"/>
  <c r="AF2760" i="44"/>
  <c r="U1386" i="44"/>
  <c r="U1478" i="44"/>
  <c r="Y2064" i="44"/>
  <c r="AJ3475" i="44"/>
  <c r="AA487" i="44"/>
  <c r="AJ3480" i="44"/>
  <c r="S950" i="44"/>
  <c r="S938" i="44"/>
  <c r="AJ3256" i="44"/>
  <c r="AI3362" i="44"/>
  <c r="AJ3264" i="44"/>
  <c r="AD2506" i="44"/>
  <c r="Z2207" i="44"/>
  <c r="X1821" i="44"/>
  <c r="Z2216" i="44"/>
  <c r="AB937" i="44"/>
  <c r="AF2750" i="44"/>
  <c r="R67" i="44"/>
  <c r="AD2497" i="44"/>
  <c r="AH3012" i="44"/>
  <c r="R796" i="44"/>
  <c r="Q208" i="44"/>
  <c r="AG2883" i="44"/>
  <c r="R797" i="44"/>
  <c r="AA480" i="44"/>
  <c r="R70" i="44"/>
  <c r="Y1661" i="44"/>
  <c r="Z1962" i="44"/>
  <c r="AB2252" i="44"/>
  <c r="R799" i="44"/>
  <c r="S946" i="44"/>
  <c r="AC617" i="44"/>
  <c r="AG2885" i="44"/>
  <c r="AA485" i="44"/>
  <c r="AD2495" i="44"/>
  <c r="AD2507" i="44"/>
  <c r="Q46" i="44"/>
  <c r="T1241" i="44"/>
  <c r="X1674" i="44"/>
  <c r="AD2502" i="44"/>
  <c r="AD2500" i="44"/>
  <c r="O33" i="10"/>
  <c r="AA2109" i="44"/>
  <c r="AA484" i="44"/>
  <c r="T1090" i="44"/>
  <c r="AE2629" i="44"/>
  <c r="Q206" i="44"/>
  <c r="AC2372" i="44"/>
  <c r="X1924" i="44" l="1"/>
  <c r="Z1963" i="44"/>
  <c r="V1384" i="44"/>
  <c r="X1665" i="44"/>
  <c r="X1606" i="44"/>
  <c r="AM95" i="10"/>
  <c r="X1752" i="44"/>
  <c r="AM65" i="10"/>
  <c r="I244" i="9"/>
  <c r="N244" i="9"/>
  <c r="I246" i="9"/>
  <c r="X1765" i="44"/>
  <c r="X1757" i="44"/>
  <c r="AN52" i="10"/>
  <c r="G239" i="9"/>
  <c r="F239" i="9"/>
  <c r="E237" i="9" s="1"/>
  <c r="G247" i="9"/>
  <c r="F247" i="9"/>
  <c r="AR250" i="9"/>
  <c r="G152" i="9"/>
  <c r="F152" i="9"/>
  <c r="E140" i="9"/>
  <c r="K25" i="96"/>
  <c r="E25" i="96" s="1"/>
  <c r="E150" i="9"/>
  <c r="AN90" i="10"/>
  <c r="H78" i="10"/>
  <c r="E133" i="9"/>
  <c r="E146" i="9"/>
  <c r="E141" i="9"/>
  <c r="E135" i="9"/>
  <c r="E138" i="9"/>
  <c r="E139" i="9"/>
  <c r="E151" i="9"/>
  <c r="E148" i="9"/>
  <c r="E144" i="9"/>
  <c r="E136" i="9"/>
  <c r="E149" i="9"/>
  <c r="E147" i="9"/>
  <c r="E137" i="9"/>
  <c r="E145" i="9"/>
  <c r="E134" i="9"/>
  <c r="F78" i="10"/>
  <c r="AM3894" i="44"/>
  <c r="AM4120" i="44"/>
  <c r="W1515" i="44"/>
  <c r="AM4118" i="44"/>
  <c r="AF3219" i="2"/>
  <c r="AG3129" i="2" s="1"/>
  <c r="AB1335" i="44"/>
  <c r="AB1479" i="44"/>
  <c r="V1376" i="44"/>
  <c r="O750" i="2"/>
  <c r="W1632" i="44"/>
  <c r="V1714" i="2"/>
  <c r="V1768" i="2" s="1"/>
  <c r="V1381" i="44"/>
  <c r="X1950" i="2"/>
  <c r="V1382" i="44"/>
  <c r="X1913" i="44"/>
  <c r="AF3002" i="2"/>
  <c r="O624" i="2"/>
  <c r="O712" i="2"/>
  <c r="O48" i="2" s="1"/>
  <c r="O52" i="2" s="1"/>
  <c r="W1631" i="44"/>
  <c r="V1639" i="44"/>
  <c r="AC2838" i="2"/>
  <c r="AC2818" i="2"/>
  <c r="P806" i="2"/>
  <c r="P844" i="2"/>
  <c r="V1859" i="2"/>
  <c r="V1383" i="44"/>
  <c r="U1229" i="44"/>
  <c r="U1623" i="2"/>
  <c r="AB2584" i="2"/>
  <c r="AM4111" i="44"/>
  <c r="AI3390" i="2"/>
  <c r="AG3362" i="2"/>
  <c r="AH3489" i="2"/>
  <c r="V1488" i="44"/>
  <c r="AI3393" i="2"/>
  <c r="AK3699" i="44"/>
  <c r="AF3011" i="2"/>
  <c r="AG2296" i="2"/>
  <c r="AI3600" i="2"/>
  <c r="AI3616" i="2" s="1"/>
  <c r="AM4119" i="44"/>
  <c r="AB2336" i="2"/>
  <c r="AC2246" i="2" s="1"/>
  <c r="AC2300" i="2" s="1"/>
  <c r="U1334" i="44"/>
  <c r="AM3898" i="44"/>
  <c r="AE2879" i="2"/>
  <c r="AD2757" i="2"/>
  <c r="AE2885" i="2"/>
  <c r="AD2760" i="2"/>
  <c r="AB2339" i="2"/>
  <c r="AC2249" i="2" s="1"/>
  <c r="V1870" i="2"/>
  <c r="AB2333" i="2"/>
  <c r="AC2243" i="2" s="1"/>
  <c r="AC2297" i="2" s="1"/>
  <c r="AC2308" i="2"/>
  <c r="AE2876" i="2"/>
  <c r="AD2751" i="2"/>
  <c r="AE2880" i="2"/>
  <c r="AC2628" i="2"/>
  <c r="AC2637" i="2" s="1"/>
  <c r="AB2500" i="2"/>
  <c r="AB2510" i="2" s="1"/>
  <c r="AE2883" i="2"/>
  <c r="V1869" i="2"/>
  <c r="AE2881" i="2"/>
  <c r="AD2753" i="2"/>
  <c r="AI3437" i="2"/>
  <c r="AL3820" i="44"/>
  <c r="AM3902" i="44"/>
  <c r="AJ3515" i="2"/>
  <c r="AK3610" i="44"/>
  <c r="AM3897" i="44"/>
  <c r="V1821" i="2"/>
  <c r="Z404" i="2"/>
  <c r="Q989" i="2"/>
  <c r="P626" i="2"/>
  <c r="P752" i="2"/>
  <c r="Q798" i="2"/>
  <c r="R799" i="2"/>
  <c r="P629" i="2"/>
  <c r="P625" i="2"/>
  <c r="AB2551" i="2"/>
  <c r="AJ3697" i="2"/>
  <c r="AH3314" i="2"/>
  <c r="AF3061" i="2"/>
  <c r="AJ3698" i="2"/>
  <c r="AE2944" i="2"/>
  <c r="AF3058" i="2"/>
  <c r="AJ3610" i="2"/>
  <c r="AL3989" i="2"/>
  <c r="Q792" i="2"/>
  <c r="X2211" i="2"/>
  <c r="AH3311" i="2"/>
  <c r="AA2424" i="2"/>
  <c r="AA2428" i="2"/>
  <c r="V1864" i="2"/>
  <c r="Q859" i="2"/>
  <c r="Q913" i="2" s="1"/>
  <c r="Y2154" i="2"/>
  <c r="AB2340" i="2"/>
  <c r="AC2250" i="2" s="1"/>
  <c r="T1635" i="2"/>
  <c r="AI3440" i="2"/>
  <c r="R1087" i="2"/>
  <c r="S1489" i="2"/>
  <c r="AK3856" i="2"/>
  <c r="P1058" i="2"/>
  <c r="U1775" i="2"/>
  <c r="U1777" i="2"/>
  <c r="AB2334" i="2"/>
  <c r="AC2244" i="2" s="1"/>
  <c r="P1050" i="2"/>
  <c r="P1053" i="2"/>
  <c r="AG3197" i="2"/>
  <c r="W2072" i="2"/>
  <c r="X2207" i="2"/>
  <c r="AH3316" i="2"/>
  <c r="AA577" i="2"/>
  <c r="AF3012" i="2"/>
  <c r="AF3008" i="2"/>
  <c r="S1231" i="2"/>
  <c r="AD2816" i="2"/>
  <c r="AI3441" i="2"/>
  <c r="AB2559" i="2"/>
  <c r="AJ3702" i="2"/>
  <c r="P755" i="2"/>
  <c r="AM4116" i="2"/>
  <c r="T1632" i="2"/>
  <c r="AN4251" i="2"/>
  <c r="AE2875" i="2"/>
  <c r="AA569" i="2"/>
  <c r="AA605" i="2" s="1"/>
  <c r="P699" i="2"/>
  <c r="S1488" i="2"/>
  <c r="AD2846" i="2"/>
  <c r="AL3987" i="2"/>
  <c r="P639" i="2"/>
  <c r="R1334" i="2"/>
  <c r="R1295" i="2"/>
  <c r="W2059" i="2"/>
  <c r="W2020" i="2"/>
  <c r="Q791" i="2"/>
  <c r="AC2683" i="2"/>
  <c r="AA2432" i="2"/>
  <c r="AE2931" i="2"/>
  <c r="AA2426" i="2"/>
  <c r="AA578" i="2"/>
  <c r="AB2549" i="2"/>
  <c r="T1624" i="2"/>
  <c r="T1585" i="2"/>
  <c r="AB2341" i="2"/>
  <c r="AC2251" i="2" s="1"/>
  <c r="S1487" i="2"/>
  <c r="AM4111" i="2"/>
  <c r="X2210" i="2"/>
  <c r="AG3187" i="2"/>
  <c r="AB2560" i="2"/>
  <c r="P760" i="2"/>
  <c r="Z453" i="2"/>
  <c r="V1863" i="2"/>
  <c r="AC2685" i="2"/>
  <c r="AG3195" i="2"/>
  <c r="O15" i="2"/>
  <c r="AM4114" i="2"/>
  <c r="AC2679" i="2"/>
  <c r="AF3064" i="2"/>
  <c r="AG3192" i="2"/>
  <c r="S1228" i="2"/>
  <c r="AJ3578" i="2"/>
  <c r="AA2433" i="2"/>
  <c r="AA2425" i="2"/>
  <c r="S1232" i="2"/>
  <c r="AB2558" i="2"/>
  <c r="AD2803" i="2"/>
  <c r="AA571" i="2"/>
  <c r="AL3988" i="2"/>
  <c r="AJ3573" i="2"/>
  <c r="Z448" i="2"/>
  <c r="AM4121" i="2"/>
  <c r="AL3986" i="2"/>
  <c r="AB2338" i="2"/>
  <c r="AC2248" i="2" s="1"/>
  <c r="S1484" i="2"/>
  <c r="X2216" i="2"/>
  <c r="U1770" i="2"/>
  <c r="T1636" i="2"/>
  <c r="T1628" i="2"/>
  <c r="Q1199" i="2"/>
  <c r="S1483" i="2"/>
  <c r="AK3857" i="2"/>
  <c r="W2064" i="2"/>
  <c r="AJ3570" i="2"/>
  <c r="AJ3701" i="2"/>
  <c r="Z446" i="2"/>
  <c r="AA2436" i="2"/>
  <c r="AA570" i="2"/>
  <c r="AJ3566" i="2"/>
  <c r="AA2430" i="2"/>
  <c r="AJ3577" i="2"/>
  <c r="AG3191" i="2"/>
  <c r="AA579" i="2"/>
  <c r="AD2804" i="2"/>
  <c r="Q656" i="2"/>
  <c r="AM4122" i="2"/>
  <c r="AM4117" i="2"/>
  <c r="AA573" i="2"/>
  <c r="Z444" i="2"/>
  <c r="AD2806" i="2"/>
  <c r="V1868" i="2"/>
  <c r="Y2159" i="2"/>
  <c r="V1861" i="2"/>
  <c r="AA2422" i="2"/>
  <c r="X2206" i="2"/>
  <c r="U1774" i="2"/>
  <c r="AN4076" i="2"/>
  <c r="Z455" i="2"/>
  <c r="AJ3704" i="2"/>
  <c r="AJ3699" i="2"/>
  <c r="P634" i="2"/>
  <c r="AK3868" i="2"/>
  <c r="U1782" i="2"/>
  <c r="W2061" i="2"/>
  <c r="S1481" i="2"/>
  <c r="AA2471" i="2"/>
  <c r="AM4119" i="2"/>
  <c r="AK3858" i="2"/>
  <c r="AH3321" i="2"/>
  <c r="Q1192" i="2"/>
  <c r="U1773" i="2"/>
  <c r="U1517" i="2"/>
  <c r="AF3069" i="2"/>
  <c r="R1089" i="2"/>
  <c r="AB2307" i="2"/>
  <c r="AE2936" i="2"/>
  <c r="V1866" i="2"/>
  <c r="P754" i="2"/>
  <c r="AF3070" i="2"/>
  <c r="AM4109" i="2"/>
  <c r="AM4120" i="2"/>
  <c r="AB2345" i="2"/>
  <c r="AC2255" i="2" s="1"/>
  <c r="AH3310" i="2"/>
  <c r="AH3346" i="2" s="1"/>
  <c r="AJ3696" i="2"/>
  <c r="S1492" i="2"/>
  <c r="AL3990" i="2"/>
  <c r="P645" i="2"/>
  <c r="P1055" i="2"/>
  <c r="AK3865" i="2"/>
  <c r="S1229" i="2"/>
  <c r="AK3867" i="2"/>
  <c r="S1490" i="2"/>
  <c r="S1237" i="2"/>
  <c r="P761" i="2"/>
  <c r="AJ3572" i="2"/>
  <c r="AC2686" i="2"/>
  <c r="AJ3565" i="2"/>
  <c r="Z44" i="2"/>
  <c r="AG3188" i="2"/>
  <c r="P1046" i="2"/>
  <c r="V1871" i="2"/>
  <c r="U1783" i="2"/>
  <c r="P648" i="2"/>
  <c r="Q1200" i="2"/>
  <c r="Q856" i="2"/>
  <c r="Q910" i="2" s="1"/>
  <c r="AA2423" i="2"/>
  <c r="AJ3568" i="2"/>
  <c r="AJ3575" i="2"/>
  <c r="AH3320" i="2"/>
  <c r="AG3186" i="2"/>
  <c r="AA2434" i="2"/>
  <c r="AJ3694" i="2"/>
  <c r="T1626" i="2"/>
  <c r="S1491" i="2"/>
  <c r="U1779" i="2"/>
  <c r="Q848" i="2"/>
  <c r="Q902" i="2" s="1"/>
  <c r="AC2684" i="2"/>
  <c r="AC2676" i="2"/>
  <c r="S1230" i="2"/>
  <c r="AI3449" i="2"/>
  <c r="P635" i="2"/>
  <c r="AF3009" i="2"/>
  <c r="AI3451" i="2"/>
  <c r="AB2561" i="2"/>
  <c r="AF3067" i="2"/>
  <c r="AA581" i="2"/>
  <c r="Z445" i="2"/>
  <c r="T698" i="2"/>
  <c r="AK3863" i="2"/>
  <c r="P1054" i="2"/>
  <c r="Z34" i="2"/>
  <c r="V1919" i="2"/>
  <c r="Q1194" i="2"/>
  <c r="W2067" i="2"/>
  <c r="Q854" i="2"/>
  <c r="Q908" i="2" s="1"/>
  <c r="AG3194" i="2"/>
  <c r="AC2688" i="2"/>
  <c r="AJ3695" i="2"/>
  <c r="AM3959" i="2"/>
  <c r="AH3313" i="2"/>
  <c r="AG3184" i="2"/>
  <c r="AA580" i="2"/>
  <c r="AB2553" i="2"/>
  <c r="P1045" i="2"/>
  <c r="S1485" i="2"/>
  <c r="Q796" i="2"/>
  <c r="AD2812" i="2"/>
  <c r="P1044" i="2"/>
  <c r="P1005" i="2"/>
  <c r="AA572" i="2"/>
  <c r="Z451" i="2"/>
  <c r="AJ3567" i="2"/>
  <c r="AF3060" i="2"/>
  <c r="AI3438" i="2"/>
  <c r="AJ3700" i="2"/>
  <c r="AI3486" i="2"/>
  <c r="AK3862" i="2"/>
  <c r="W2063" i="2"/>
  <c r="W2069" i="2"/>
  <c r="S1479" i="2"/>
  <c r="AJ3693" i="2"/>
  <c r="AD2813" i="2"/>
  <c r="AL3982" i="2"/>
  <c r="T1629" i="2"/>
  <c r="T1634" i="2"/>
  <c r="P1047" i="2"/>
  <c r="U1776" i="2"/>
  <c r="AB2557" i="2"/>
  <c r="R1346" i="2"/>
  <c r="Q855" i="2"/>
  <c r="Q909" i="2" s="1"/>
  <c r="AC2681" i="2"/>
  <c r="Z447" i="2"/>
  <c r="AB2563" i="2"/>
  <c r="AE2943" i="2"/>
  <c r="P703" i="2"/>
  <c r="AE2940" i="2"/>
  <c r="AH3322" i="2"/>
  <c r="S1239" i="2"/>
  <c r="Y2158" i="2"/>
  <c r="Z450" i="2"/>
  <c r="Y2160" i="2"/>
  <c r="W2071" i="2"/>
  <c r="AK3764" i="2"/>
  <c r="AA2429" i="2"/>
  <c r="AI3479" i="2"/>
  <c r="AK3861" i="2"/>
  <c r="T1630" i="2"/>
  <c r="AM4110" i="2"/>
  <c r="U1778" i="2"/>
  <c r="AG3196" i="2"/>
  <c r="AI3482" i="2"/>
  <c r="W2068" i="2"/>
  <c r="X2215" i="2"/>
  <c r="AJ3517" i="2"/>
  <c r="Z454" i="2"/>
  <c r="AJ3692" i="2"/>
  <c r="V1873" i="2"/>
  <c r="AM3947" i="2"/>
  <c r="AA2427" i="2"/>
  <c r="V1872" i="2"/>
  <c r="AD2808" i="2"/>
  <c r="P1049" i="2"/>
  <c r="AK3859" i="2"/>
  <c r="V1916" i="2"/>
  <c r="X1952" i="2"/>
  <c r="AB2550" i="2"/>
  <c r="AB2555" i="2"/>
  <c r="AE2938" i="2"/>
  <c r="W2070" i="2"/>
  <c r="AM4113" i="2"/>
  <c r="AE3108" i="2"/>
  <c r="Z457" i="2"/>
  <c r="Z449" i="2"/>
  <c r="AB2556" i="2"/>
  <c r="AC2689" i="2"/>
  <c r="AI3391" i="2"/>
  <c r="AF3017" i="2"/>
  <c r="AA583" i="2"/>
  <c r="AH3323" i="2"/>
  <c r="Y2150" i="2"/>
  <c r="Z452" i="2"/>
  <c r="AB2562" i="2"/>
  <c r="AB2552" i="2"/>
  <c r="Y2163" i="2"/>
  <c r="U1769" i="2"/>
  <c r="U1730" i="2"/>
  <c r="AB2331" i="2"/>
  <c r="AC2241" i="2" s="1"/>
  <c r="AI3439" i="2"/>
  <c r="R1088" i="2"/>
  <c r="U1781" i="2"/>
  <c r="U1772" i="2"/>
  <c r="T1637" i="2"/>
  <c r="P650" i="2"/>
  <c r="AC2680" i="2"/>
  <c r="AH3315" i="2"/>
  <c r="Q849" i="2"/>
  <c r="Q903" i="2" s="1"/>
  <c r="Z2310" i="2"/>
  <c r="Q797" i="2"/>
  <c r="AE2941" i="2"/>
  <c r="R1085" i="2"/>
  <c r="AE2942" i="2"/>
  <c r="AC2678" i="2"/>
  <c r="P1048" i="2"/>
  <c r="W2065" i="2"/>
  <c r="AH3312" i="2"/>
  <c r="AA582" i="2"/>
  <c r="AF3095" i="2"/>
  <c r="AM4118" i="2"/>
  <c r="AL3985" i="2"/>
  <c r="S1493" i="2"/>
  <c r="W2073" i="2"/>
  <c r="P704" i="2"/>
  <c r="P702" i="2"/>
  <c r="AG3185" i="2"/>
  <c r="AJ3579" i="2"/>
  <c r="AB2335" i="2"/>
  <c r="AC2245" i="2" s="1"/>
  <c r="S1236" i="2"/>
  <c r="P628" i="2"/>
  <c r="AG3189" i="2"/>
  <c r="S1227" i="2"/>
  <c r="Q1189" i="2"/>
  <c r="Q1150" i="2"/>
  <c r="T1633" i="2"/>
  <c r="X2218" i="2"/>
  <c r="AG3234" i="2"/>
  <c r="P1056" i="2"/>
  <c r="P709" i="2"/>
  <c r="AD2817" i="2"/>
  <c r="AD2815" i="2"/>
  <c r="R1095" i="2"/>
  <c r="S1482" i="2"/>
  <c r="T1638" i="2"/>
  <c r="W2066" i="2"/>
  <c r="AF3104" i="2"/>
  <c r="R1348" i="2"/>
  <c r="T1627" i="2"/>
  <c r="AI3478" i="2"/>
  <c r="P1052" i="2"/>
  <c r="P705" i="2"/>
  <c r="AL3992" i="2"/>
  <c r="AB2342" i="2"/>
  <c r="AC2252" i="2" s="1"/>
  <c r="AH3318" i="2"/>
  <c r="V1860" i="2"/>
  <c r="AI3448" i="2"/>
  <c r="AG3193" i="2"/>
  <c r="AC2677" i="2"/>
  <c r="AA576" i="2"/>
  <c r="AD2809" i="2"/>
  <c r="R1094" i="2"/>
  <c r="AH3317" i="2"/>
  <c r="S1234" i="2"/>
  <c r="AJ3705" i="2"/>
  <c r="Z443" i="2"/>
  <c r="AA2431" i="2"/>
  <c r="AH3319" i="2"/>
  <c r="P1057" i="2"/>
  <c r="Q793" i="2"/>
  <c r="AB2337" i="2"/>
  <c r="AC2247" i="2" s="1"/>
  <c r="U1780" i="2"/>
  <c r="AK3866" i="2"/>
  <c r="S1480" i="2"/>
  <c r="X2209" i="2"/>
  <c r="S1486" i="2"/>
  <c r="AK3864" i="2"/>
  <c r="AM3948" i="2"/>
  <c r="AA584" i="2"/>
  <c r="AG3190" i="2"/>
  <c r="AH3324" i="2"/>
  <c r="V1928" i="2"/>
  <c r="P708" i="2"/>
  <c r="AK3860" i="2"/>
  <c r="T1631" i="2"/>
  <c r="AK3855" i="2"/>
  <c r="P765" i="2"/>
  <c r="AE2932" i="2"/>
  <c r="S1233" i="2"/>
  <c r="R1083" i="2"/>
  <c r="P638" i="2"/>
  <c r="AA574" i="2"/>
  <c r="AM3955" i="2"/>
  <c r="P1051" i="2"/>
  <c r="AL3994" i="2"/>
  <c r="W2062" i="2"/>
  <c r="AF3057" i="2"/>
  <c r="AC2687" i="2"/>
  <c r="V1867" i="2"/>
  <c r="AC2690" i="2"/>
  <c r="AA575" i="2"/>
  <c r="AJ3576" i="2"/>
  <c r="P751" i="2"/>
  <c r="AJ3703" i="2"/>
  <c r="AI3452" i="2"/>
  <c r="R1343" i="2"/>
  <c r="R803" i="2"/>
  <c r="AH3325" i="2"/>
  <c r="X2205" i="2"/>
  <c r="X2165" i="2"/>
  <c r="AM4115" i="2"/>
  <c r="U1771" i="2"/>
  <c r="Q1201" i="2"/>
  <c r="Q1198" i="2"/>
  <c r="Q1190" i="2"/>
  <c r="AL3993" i="2"/>
  <c r="Z456" i="2"/>
  <c r="S1440" i="2"/>
  <c r="Q858" i="2"/>
  <c r="Q912" i="2" s="1"/>
  <c r="AM3901" i="44"/>
  <c r="AK3704" i="44"/>
  <c r="AK3697" i="44"/>
  <c r="AL3829" i="44"/>
  <c r="AL3821" i="44"/>
  <c r="AL3827" i="44"/>
  <c r="AK3702" i="44"/>
  <c r="AK3602" i="44"/>
  <c r="AK3606" i="44"/>
  <c r="U1234" i="44"/>
  <c r="AA531" i="2"/>
  <c r="Z1914" i="44"/>
  <c r="U1225" i="44"/>
  <c r="AM4110" i="44"/>
  <c r="Y1818" i="44"/>
  <c r="AM4116" i="44"/>
  <c r="AL3764" i="44"/>
  <c r="AK3383" i="44"/>
  <c r="AK3387" i="44"/>
  <c r="AK3510" i="44"/>
  <c r="U1230" i="44"/>
  <c r="AM3892" i="44"/>
  <c r="Z1815" i="44"/>
  <c r="AK3693" i="44"/>
  <c r="AK3388" i="44"/>
  <c r="AK3698" i="44"/>
  <c r="AL3823" i="44"/>
  <c r="AM3893" i="44"/>
  <c r="AM4115" i="44"/>
  <c r="T1080" i="44"/>
  <c r="AK3601" i="44"/>
  <c r="AM4114" i="44"/>
  <c r="U1228" i="44"/>
  <c r="AM4112" i="44"/>
  <c r="AM4113" i="44"/>
  <c r="AM4109" i="44"/>
  <c r="AL3822" i="44"/>
  <c r="AM3896" i="44"/>
  <c r="AK3695" i="44"/>
  <c r="AM3868" i="44"/>
  <c r="AL3651" i="44"/>
  <c r="AM3900" i="44"/>
  <c r="AM4018" i="2"/>
  <c r="AM3904" i="44"/>
  <c r="AM4072" i="44"/>
  <c r="AL3830" i="44"/>
  <c r="AK3700" i="44"/>
  <c r="AN3995" i="44"/>
  <c r="AK3696" i="44"/>
  <c r="AK3694" i="44"/>
  <c r="T1189" i="44"/>
  <c r="AL3828" i="44"/>
  <c r="AL3826" i="44"/>
  <c r="AM3899" i="44"/>
  <c r="AL3891" i="2"/>
  <c r="AJ3637" i="2"/>
  <c r="AM4117" i="44"/>
  <c r="AM3895" i="44"/>
  <c r="AL3824" i="44"/>
  <c r="AK3396" i="44"/>
  <c r="T1084" i="44"/>
  <c r="Y1809" i="44"/>
  <c r="AK3394" i="44"/>
  <c r="AL3831" i="44"/>
  <c r="AM4121" i="44"/>
  <c r="AK3692" i="44"/>
  <c r="AK3691" i="44"/>
  <c r="Y1812" i="44"/>
  <c r="T1092" i="44"/>
  <c r="T1095" i="44"/>
  <c r="AL3981" i="44"/>
  <c r="AM3903" i="44"/>
  <c r="AL3825" i="44"/>
  <c r="T1091" i="44"/>
  <c r="T1088" i="44"/>
  <c r="AL3819" i="44"/>
  <c r="AK3703" i="44"/>
  <c r="T1093" i="44"/>
  <c r="AK3701" i="44"/>
  <c r="AK3604" i="44"/>
  <c r="AK3603" i="44"/>
  <c r="AD2981" i="2"/>
  <c r="AK3386" i="44"/>
  <c r="AH3272" i="2"/>
  <c r="Z2095" i="2"/>
  <c r="T1370" i="2"/>
  <c r="AK3608" i="44"/>
  <c r="Y1816" i="44"/>
  <c r="T1086" i="44"/>
  <c r="Y1817" i="44"/>
  <c r="T1087" i="44"/>
  <c r="Y1808" i="44"/>
  <c r="Y1813" i="44"/>
  <c r="X1919" i="44"/>
  <c r="AK3395" i="44"/>
  <c r="AK3391" i="44"/>
  <c r="Z2330" i="2"/>
  <c r="Z2346" i="2" s="1"/>
  <c r="T1083" i="44"/>
  <c r="S1053" i="44"/>
  <c r="Y2074" i="44"/>
  <c r="X1915" i="44"/>
  <c r="X1922" i="44"/>
  <c r="Z478" i="2"/>
  <c r="X1927" i="44"/>
  <c r="X1770" i="44"/>
  <c r="S1044" i="44"/>
  <c r="R62" i="44"/>
  <c r="AB2342" i="44"/>
  <c r="AB398" i="44"/>
  <c r="V1378" i="44"/>
  <c r="AE2716" i="44"/>
  <c r="AB394" i="44"/>
  <c r="AD2597" i="44"/>
  <c r="AD527" i="44"/>
  <c r="AB1045" i="44"/>
  <c r="AJ3310" i="44"/>
  <c r="AJ3272" i="44"/>
  <c r="V1375" i="44"/>
  <c r="AB40" i="44"/>
  <c r="T366" i="44"/>
  <c r="X1762" i="44"/>
  <c r="U1343" i="44"/>
  <c r="AC2383" i="44"/>
  <c r="AC2457" i="44"/>
  <c r="AC522" i="44"/>
  <c r="AB621" i="44"/>
  <c r="AD525" i="44"/>
  <c r="X361" i="44"/>
  <c r="S1038" i="44"/>
  <c r="Y1810" i="44"/>
  <c r="AI3230" i="44"/>
  <c r="AA494" i="44"/>
  <c r="AB388" i="44"/>
  <c r="AD2599" i="44"/>
  <c r="AI3228" i="44"/>
  <c r="V1492" i="44"/>
  <c r="AB2332" i="44"/>
  <c r="S1027" i="44"/>
  <c r="AE2722" i="44"/>
  <c r="T356" i="44"/>
  <c r="AF2852" i="44"/>
  <c r="AD520" i="44"/>
  <c r="AE2724" i="44"/>
  <c r="AA2212" i="44"/>
  <c r="R55" i="44"/>
  <c r="Q215" i="44"/>
  <c r="AJ3322" i="44"/>
  <c r="AD528" i="44"/>
  <c r="R902" i="44"/>
  <c r="AC524" i="44"/>
  <c r="X1518" i="44"/>
  <c r="AG2979" i="44"/>
  <c r="X1763" i="44"/>
  <c r="X1761" i="44"/>
  <c r="AC2472" i="44"/>
  <c r="AA2102" i="44"/>
  <c r="AD2595" i="44"/>
  <c r="S657" i="44"/>
  <c r="X1753" i="44"/>
  <c r="AI3231" i="44"/>
  <c r="AG2891" i="44"/>
  <c r="AG2965" i="44"/>
  <c r="AB400" i="44"/>
  <c r="Y1769" i="44"/>
  <c r="AD530" i="44"/>
  <c r="T362" i="44"/>
  <c r="AI3145" i="44"/>
  <c r="AI3219" i="44"/>
  <c r="AC2469" i="44"/>
  <c r="S1033" i="44"/>
  <c r="R751" i="44"/>
  <c r="W1784" i="44"/>
  <c r="X1660" i="44"/>
  <c r="AB403" i="44"/>
  <c r="AD2593" i="44"/>
  <c r="Z1959" i="44"/>
  <c r="W1628" i="44"/>
  <c r="AC2467" i="44"/>
  <c r="AB2340" i="44"/>
  <c r="AH3100" i="44"/>
  <c r="Z1964" i="44"/>
  <c r="AE2717" i="44"/>
  <c r="R911" i="44"/>
  <c r="Q15" i="44"/>
  <c r="P37" i="10"/>
  <c r="P25" i="10"/>
  <c r="AB2345" i="44"/>
  <c r="AB2337" i="44"/>
  <c r="U1237" i="44"/>
  <c r="AJ3317" i="44"/>
  <c r="S951" i="44"/>
  <c r="S1025" i="44"/>
  <c r="AB2339" i="44"/>
  <c r="AE2714" i="44"/>
  <c r="AB2334" i="44"/>
  <c r="AK3613" i="44"/>
  <c r="S791" i="44"/>
  <c r="AB1480" i="44"/>
  <c r="AC792" i="44"/>
  <c r="AJ3311" i="44"/>
  <c r="S655" i="44"/>
  <c r="AD2596" i="44"/>
  <c r="R201" i="44"/>
  <c r="AG2973" i="44"/>
  <c r="AJ3318" i="44"/>
  <c r="AB2341" i="44"/>
  <c r="AA2217" i="44"/>
  <c r="AD2592" i="44"/>
  <c r="AD2585" i="44"/>
  <c r="S1036" i="44"/>
  <c r="AH3102" i="44"/>
  <c r="AA2108" i="44"/>
  <c r="S1028" i="44"/>
  <c r="Z1956" i="44"/>
  <c r="AB2335" i="44"/>
  <c r="AE2715" i="44"/>
  <c r="AE2721" i="44"/>
  <c r="S653" i="44"/>
  <c r="T363" i="44"/>
  <c r="AA2100" i="44"/>
  <c r="W1627" i="44"/>
  <c r="Z1965" i="44"/>
  <c r="W1634" i="44"/>
  <c r="AH3101" i="44"/>
  <c r="X1624" i="44"/>
  <c r="X1928" i="44"/>
  <c r="AH3096" i="44"/>
  <c r="AF2848" i="44"/>
  <c r="AF2841" i="44"/>
  <c r="T295" i="44"/>
  <c r="T351" i="44"/>
  <c r="Z1955" i="44"/>
  <c r="AB2343" i="44"/>
  <c r="R912" i="44"/>
  <c r="AG2971" i="44"/>
  <c r="R212" i="44"/>
  <c r="AD2510" i="44"/>
  <c r="AD2584" i="44"/>
  <c r="V1373" i="44"/>
  <c r="AJ3323" i="44"/>
  <c r="AK3392" i="44"/>
  <c r="AA2103" i="44"/>
  <c r="AG2969" i="44"/>
  <c r="AG2977" i="44"/>
  <c r="AG2966" i="44"/>
  <c r="AJ3314" i="44"/>
  <c r="R753" i="44"/>
  <c r="R627" i="44"/>
  <c r="AA34" i="44"/>
  <c r="U1238" i="44"/>
  <c r="AF2851" i="44"/>
  <c r="AI3226" i="44"/>
  <c r="AI3220" i="44"/>
  <c r="R207" i="44"/>
  <c r="AC2460" i="44"/>
  <c r="X1759" i="44"/>
  <c r="R905" i="44"/>
  <c r="AC2096" i="44"/>
  <c r="AC526" i="44"/>
  <c r="AE2719" i="44"/>
  <c r="AK3385" i="44"/>
  <c r="T1089" i="44"/>
  <c r="AD529" i="44"/>
  <c r="R750" i="44"/>
  <c r="R658" i="44"/>
  <c r="R624" i="44"/>
  <c r="AB2331" i="44"/>
  <c r="AA2107" i="44"/>
  <c r="R913" i="44"/>
  <c r="R59" i="44"/>
  <c r="R806" i="44"/>
  <c r="R898" i="44"/>
  <c r="AH3094" i="44"/>
  <c r="V1374" i="44"/>
  <c r="AC2675" i="2"/>
  <c r="R910" i="44"/>
  <c r="Z2058" i="44"/>
  <c r="T360" i="44"/>
  <c r="T354" i="44"/>
  <c r="R760" i="44"/>
  <c r="AE2718" i="44"/>
  <c r="AH3018" i="44"/>
  <c r="AH3092" i="44"/>
  <c r="S650" i="44"/>
  <c r="AI3234" i="44"/>
  <c r="AC2105" i="44"/>
  <c r="AB393" i="44"/>
  <c r="Z2069" i="44"/>
  <c r="AG2967" i="44"/>
  <c r="AD2590" i="44"/>
  <c r="AF2850" i="44"/>
  <c r="T1085" i="44"/>
  <c r="R204" i="44"/>
  <c r="Y1670" i="44"/>
  <c r="AH3107" i="44"/>
  <c r="R904" i="44"/>
  <c r="AH3106" i="44"/>
  <c r="AK3487" i="44"/>
  <c r="AH3098" i="44"/>
  <c r="R214" i="44"/>
  <c r="R64" i="44"/>
  <c r="X1754" i="44"/>
  <c r="AH3103" i="44"/>
  <c r="AI3225" i="44"/>
  <c r="AG2970" i="44"/>
  <c r="AH3093" i="44"/>
  <c r="R903" i="44"/>
  <c r="AB2344" i="44"/>
  <c r="AF2839" i="44"/>
  <c r="AE2637" i="44"/>
  <c r="AE2711" i="44"/>
  <c r="X1764" i="44"/>
  <c r="AA2099" i="44"/>
  <c r="U1231" i="44"/>
  <c r="AH3105" i="44"/>
  <c r="W1629" i="44"/>
  <c r="AK3393" i="44"/>
  <c r="S1333" i="2"/>
  <c r="AA2206" i="44"/>
  <c r="AD515" i="44"/>
  <c r="AI3232" i="44"/>
  <c r="AE2723" i="44"/>
  <c r="AK3384" i="44"/>
  <c r="AK3605" i="44"/>
  <c r="AF2838" i="44"/>
  <c r="AF2764" i="44"/>
  <c r="R901" i="44"/>
  <c r="R56" i="44"/>
  <c r="S1204" i="44"/>
  <c r="T359" i="44"/>
  <c r="AB2333" i="44"/>
  <c r="AI3227" i="44"/>
  <c r="R65" i="44"/>
  <c r="T1094" i="44"/>
  <c r="T353" i="44"/>
  <c r="AI3223" i="44"/>
  <c r="AB2336" i="44"/>
  <c r="Z1957" i="44"/>
  <c r="AE2720" i="44"/>
  <c r="AB399" i="44"/>
  <c r="V1379" i="44"/>
  <c r="AI3221" i="44"/>
  <c r="W1637" i="44"/>
  <c r="AJ3316" i="44"/>
  <c r="AD2589" i="44"/>
  <c r="U1232" i="44"/>
  <c r="U1233" i="44"/>
  <c r="S1029" i="44"/>
  <c r="AD517" i="44"/>
  <c r="AJ3312" i="44"/>
  <c r="O38" i="10"/>
  <c r="S1040" i="44"/>
  <c r="AB395" i="44"/>
  <c r="Z2070" i="44"/>
  <c r="AB390" i="44"/>
  <c r="AD2587" i="44"/>
  <c r="AF2840" i="44"/>
  <c r="U1494" i="44"/>
  <c r="V1370" i="44"/>
  <c r="AD516" i="44"/>
  <c r="AB1190" i="44"/>
  <c r="AF2842" i="44"/>
  <c r="AJ3313" i="44"/>
  <c r="AB391" i="44"/>
  <c r="AA2214" i="44"/>
  <c r="Z1952" i="44"/>
  <c r="AD2591" i="44"/>
  <c r="R213" i="44"/>
  <c r="S1030" i="44"/>
  <c r="AK3609" i="44"/>
  <c r="AH3104" i="44"/>
  <c r="AC2465" i="44"/>
  <c r="AG2978" i="44"/>
  <c r="AI3233" i="44"/>
  <c r="AD521" i="44"/>
  <c r="S1032" i="44"/>
  <c r="T358" i="44"/>
  <c r="W1638" i="44"/>
  <c r="Z2473" i="2"/>
  <c r="AA2367" i="2"/>
  <c r="AB1960" i="44"/>
  <c r="AB392" i="44"/>
  <c r="AC2459" i="44"/>
  <c r="Z2219" i="44"/>
  <c r="AA2095" i="44"/>
  <c r="AK3389" i="44"/>
  <c r="AB2338" i="44"/>
  <c r="T364" i="44"/>
  <c r="X1776" i="44"/>
  <c r="Z1958" i="44"/>
  <c r="R909" i="44"/>
  <c r="AF2853" i="44"/>
  <c r="S654" i="44"/>
  <c r="T201" i="44"/>
  <c r="AC2464" i="44"/>
  <c r="AD2586" i="44"/>
  <c r="Z2061" i="44"/>
  <c r="AF2849" i="44"/>
  <c r="AF2847" i="44"/>
  <c r="AK3611" i="44"/>
  <c r="AI3224" i="44"/>
  <c r="AC2463" i="44"/>
  <c r="S1037" i="44"/>
  <c r="AI3222" i="44"/>
  <c r="T352" i="44"/>
  <c r="Z2062" i="44"/>
  <c r="AC2458" i="44"/>
  <c r="V1377" i="44"/>
  <c r="AJ3320" i="44"/>
  <c r="R205" i="44"/>
  <c r="AC2461" i="44"/>
  <c r="AC2462" i="44"/>
  <c r="T1198" i="44"/>
  <c r="Q52" i="44"/>
  <c r="AG2975" i="44"/>
  <c r="R907" i="44"/>
  <c r="R211" i="44"/>
  <c r="AK3390" i="44"/>
  <c r="AK3612" i="44"/>
  <c r="S1034" i="44"/>
  <c r="U1239" i="44"/>
  <c r="X1528" i="44"/>
  <c r="T1349" i="44"/>
  <c r="AA2059" i="44"/>
  <c r="AH3099" i="44"/>
  <c r="S644" i="44"/>
  <c r="AA2209" i="44"/>
  <c r="U32" i="44"/>
  <c r="R906" i="44"/>
  <c r="U1236" i="44"/>
  <c r="AG2972" i="44"/>
  <c r="S647" i="44"/>
  <c r="AF2843" i="44"/>
  <c r="AC2471" i="44"/>
  <c r="AD518" i="44"/>
  <c r="W1635" i="44"/>
  <c r="S800" i="44"/>
  <c r="AE2726" i="44"/>
  <c r="AL3614" i="44"/>
  <c r="AF2845" i="44"/>
  <c r="T357" i="44"/>
  <c r="T355" i="44"/>
  <c r="S1031" i="44"/>
  <c r="AD2588" i="44"/>
  <c r="R1188" i="2"/>
  <c r="T365" i="44"/>
  <c r="R757" i="44"/>
  <c r="R631" i="44"/>
  <c r="AG2974" i="44"/>
  <c r="AJ3360" i="44"/>
  <c r="S656" i="44"/>
  <c r="AB402" i="44"/>
  <c r="X1615" i="44"/>
  <c r="W1625" i="44"/>
  <c r="AI3229" i="44"/>
  <c r="AF2846" i="44"/>
  <c r="AA2205" i="44"/>
  <c r="AJ3319" i="44"/>
  <c r="AG2968" i="44"/>
  <c r="AE2712" i="44"/>
  <c r="AD2594" i="44"/>
  <c r="AJ3315" i="44"/>
  <c r="AE2725" i="44"/>
  <c r="AD2598" i="44"/>
  <c r="AJ3321" i="44"/>
  <c r="AB2256" i="44"/>
  <c r="AB2330" i="44"/>
  <c r="AC2468" i="44"/>
  <c r="AG2976" i="44"/>
  <c r="AB397" i="44"/>
  <c r="S1039" i="44"/>
  <c r="AC2470" i="44"/>
  <c r="X1756" i="44"/>
  <c r="AD519" i="44"/>
  <c r="AE2713" i="44"/>
  <c r="X1522" i="44"/>
  <c r="AB401" i="44"/>
  <c r="AG2980" i="44"/>
  <c r="AB389" i="44"/>
  <c r="V1385" i="44"/>
  <c r="AB396" i="44"/>
  <c r="R900" i="44"/>
  <c r="R210" i="44"/>
  <c r="AH3095" i="44"/>
  <c r="AD523" i="44"/>
  <c r="AH3097" i="44"/>
  <c r="X1911" i="44"/>
  <c r="AK3607" i="44"/>
  <c r="P32" i="10"/>
  <c r="AC2466" i="44"/>
  <c r="U1240" i="44"/>
  <c r="R58" i="44"/>
  <c r="AF2844" i="44"/>
  <c r="AA2218" i="44"/>
  <c r="Z2071" i="44" l="1"/>
  <c r="V1489" i="44"/>
  <c r="X1523" i="44"/>
  <c r="AF3235" i="2"/>
  <c r="X1755" i="44"/>
  <c r="AC1371" i="44"/>
  <c r="AC2854" i="2"/>
  <c r="O766" i="2"/>
  <c r="AN4030" i="44"/>
  <c r="X2004" i="2"/>
  <c r="X2040" i="2" s="1"/>
  <c r="X1775" i="44"/>
  <c r="X1783" i="44"/>
  <c r="AN4028" i="44"/>
  <c r="AN95" i="10"/>
  <c r="AN65" i="10"/>
  <c r="H52" i="10"/>
  <c r="E234" i="9"/>
  <c r="AM3948" i="44"/>
  <c r="V1484" i="44"/>
  <c r="U1337" i="44"/>
  <c r="Y1805" i="44"/>
  <c r="W1623" i="44"/>
  <c r="X1515" i="44" s="1"/>
  <c r="W1531" i="44"/>
  <c r="E243" i="9"/>
  <c r="E239" i="9"/>
  <c r="E235" i="9"/>
  <c r="E242" i="9"/>
  <c r="E233" i="9"/>
  <c r="E245" i="9"/>
  <c r="E238" i="9"/>
  <c r="E248" i="9"/>
  <c r="F52" i="10"/>
  <c r="E231" i="9"/>
  <c r="E244" i="9"/>
  <c r="E246" i="9"/>
  <c r="E232" i="9"/>
  <c r="E236" i="9"/>
  <c r="E249" i="9"/>
  <c r="G250" i="9"/>
  <c r="E247" i="9"/>
  <c r="F250" i="9"/>
  <c r="E152" i="9"/>
  <c r="D25" i="96"/>
  <c r="F90" i="10"/>
  <c r="D29" i="96"/>
  <c r="AC1227" i="44"/>
  <c r="P642" i="2"/>
  <c r="P696" i="2"/>
  <c r="X1524" i="44"/>
  <c r="V1490" i="44"/>
  <c r="W1660" i="2"/>
  <c r="P898" i="2"/>
  <c r="P860" i="2"/>
  <c r="AD2748" i="2"/>
  <c r="AF3056" i="2"/>
  <c r="AM3951" i="44"/>
  <c r="V1515" i="2"/>
  <c r="AM3952" i="44"/>
  <c r="W1380" i="44"/>
  <c r="V1913" i="2"/>
  <c r="W1805" i="2" s="1"/>
  <c r="V1491" i="44"/>
  <c r="AK3441" i="44"/>
  <c r="AC2494" i="2"/>
  <c r="AN4021" i="44"/>
  <c r="AI3473" i="2"/>
  <c r="AL3520" i="44"/>
  <c r="V1226" i="44"/>
  <c r="AI3444" i="2"/>
  <c r="AE2929" i="2"/>
  <c r="AN4029" i="44"/>
  <c r="AK3735" i="44"/>
  <c r="AK3437" i="44"/>
  <c r="AI3447" i="2"/>
  <c r="AA1806" i="44"/>
  <c r="AF3065" i="2"/>
  <c r="AM3956" i="44"/>
  <c r="AG2332" i="2"/>
  <c r="AH2242" i="2" s="1"/>
  <c r="AG3145" i="2"/>
  <c r="AG3183" i="2"/>
  <c r="AG3199" i="2" s="1"/>
  <c r="AJ3510" i="2"/>
  <c r="AJ3526" i="2" s="1"/>
  <c r="AK3818" i="2"/>
  <c r="AF3018" i="2"/>
  <c r="Q1043" i="2"/>
  <c r="U1333" i="44"/>
  <c r="Y1926" i="44"/>
  <c r="AE2933" i="2"/>
  <c r="AL3516" i="44"/>
  <c r="Z1923" i="44"/>
  <c r="AC2303" i="2"/>
  <c r="AC2344" i="2"/>
  <c r="AD2254" i="2" s="1"/>
  <c r="AD2814" i="2"/>
  <c r="AE2939" i="2"/>
  <c r="T1200" i="44"/>
  <c r="AD2811" i="2"/>
  <c r="AE2930" i="2"/>
  <c r="AC2336" i="2"/>
  <c r="AD2246" i="2" s="1"/>
  <c r="AD2300" i="2" s="1"/>
  <c r="AC2333" i="2"/>
  <c r="AD2243" i="2" s="1"/>
  <c r="AD2297" i="2" s="1"/>
  <c r="V1924" i="2"/>
  <c r="AL3512" i="44"/>
  <c r="AL3856" i="44"/>
  <c r="AC2682" i="2"/>
  <c r="AE2937" i="2"/>
  <c r="AD2807" i="2"/>
  <c r="AB2554" i="2"/>
  <c r="AB2564" i="2" s="1"/>
  <c r="AE2935" i="2"/>
  <c r="AE2934" i="2"/>
  <c r="V1923" i="2"/>
  <c r="AD2805" i="2"/>
  <c r="V1875" i="2"/>
  <c r="AJ3569" i="2"/>
  <c r="AE2891" i="2"/>
  <c r="AL3865" i="44"/>
  <c r="AK3733" i="44"/>
  <c r="Z458" i="2"/>
  <c r="Z37" i="2" s="1"/>
  <c r="U1342" i="44"/>
  <c r="R801" i="2"/>
  <c r="R795" i="2"/>
  <c r="R1082" i="2"/>
  <c r="AN4025" i="2"/>
  <c r="AH3361" i="2"/>
  <c r="AJ3739" i="2"/>
  <c r="AC2726" i="2"/>
  <c r="AM3991" i="2"/>
  <c r="W1820" i="2"/>
  <c r="Y2101" i="2"/>
  <c r="AC2301" i="2"/>
  <c r="O21" i="2"/>
  <c r="AH3144" i="2"/>
  <c r="AH3351" i="2"/>
  <c r="AI3475" i="2"/>
  <c r="AI3445" i="2"/>
  <c r="AI3399" i="2"/>
  <c r="AB2591" i="2"/>
  <c r="V1926" i="2"/>
  <c r="AJ3728" i="2"/>
  <c r="AA2465" i="2"/>
  <c r="Y2214" i="2"/>
  <c r="AH3358" i="2"/>
  <c r="AD2849" i="2"/>
  <c r="AJ3603" i="2"/>
  <c r="Q936" i="2"/>
  <c r="P1059" i="2"/>
  <c r="AH3349" i="2"/>
  <c r="AG3230" i="2"/>
  <c r="W1811" i="2"/>
  <c r="T626" i="2"/>
  <c r="T752" i="2"/>
  <c r="AF3103" i="2"/>
  <c r="AC2720" i="2"/>
  <c r="AG3224" i="2"/>
  <c r="AJ3608" i="2"/>
  <c r="AN4030" i="2"/>
  <c r="AL3778" i="2"/>
  <c r="Y2098" i="2"/>
  <c r="AL3767" i="2"/>
  <c r="U1528" i="2"/>
  <c r="AC2302" i="2"/>
  <c r="AN4021" i="2"/>
  <c r="AE2967" i="2"/>
  <c r="V1669" i="2"/>
  <c r="T1381" i="2"/>
  <c r="AC2304" i="2"/>
  <c r="AA2464" i="2"/>
  <c r="AF3094" i="2"/>
  <c r="AH3350" i="2"/>
  <c r="AI3256" i="2"/>
  <c r="AK3738" i="44"/>
  <c r="S1287" i="2"/>
  <c r="U1523" i="2"/>
  <c r="AH3360" i="2"/>
  <c r="AJ3741" i="2"/>
  <c r="AG3229" i="2"/>
  <c r="Q944" i="2"/>
  <c r="AG3014" i="2"/>
  <c r="T1374" i="2"/>
  <c r="S1281" i="2"/>
  <c r="AC2299" i="2"/>
  <c r="P632" i="2"/>
  <c r="AN4028" i="2"/>
  <c r="X1957" i="2"/>
  <c r="R1139" i="2"/>
  <c r="V1664" i="2"/>
  <c r="AB2588" i="2"/>
  <c r="AH3359" i="2"/>
  <c r="AC2725" i="2"/>
  <c r="X1960" i="2"/>
  <c r="AN4020" i="2"/>
  <c r="Z483" i="2"/>
  <c r="Q939" i="2"/>
  <c r="AJ3396" i="2"/>
  <c r="AD2848" i="2"/>
  <c r="Q937" i="2"/>
  <c r="Z481" i="2"/>
  <c r="AG3222" i="2"/>
  <c r="AA2459" i="2"/>
  <c r="P756" i="2"/>
  <c r="AL3777" i="2"/>
  <c r="P753" i="2"/>
  <c r="AE2972" i="2"/>
  <c r="AN4112" i="2"/>
  <c r="V1922" i="2"/>
  <c r="AA615" i="2"/>
  <c r="AJ3602" i="2"/>
  <c r="AJ3737" i="2"/>
  <c r="AB2594" i="2"/>
  <c r="AJ3614" i="2"/>
  <c r="AC2715" i="2"/>
  <c r="AC2721" i="2"/>
  <c r="AB2596" i="2"/>
  <c r="AB2585" i="2"/>
  <c r="AM3897" i="2"/>
  <c r="P627" i="2"/>
  <c r="AJ3738" i="2"/>
  <c r="AH3352" i="2"/>
  <c r="Y2208" i="2"/>
  <c r="Q846" i="2"/>
  <c r="Q900" i="2" s="1"/>
  <c r="P46" i="2"/>
  <c r="AK3740" i="44"/>
  <c r="R1090" i="2"/>
  <c r="Q643" i="2"/>
  <c r="V1921" i="2"/>
  <c r="X1954" i="2"/>
  <c r="AA610" i="2"/>
  <c r="AE2968" i="2"/>
  <c r="AL3774" i="2"/>
  <c r="T1373" i="2"/>
  <c r="Q847" i="2"/>
  <c r="Q901" i="2" s="1"/>
  <c r="Q949" i="2"/>
  <c r="R1148" i="2"/>
  <c r="Y2110" i="2"/>
  <c r="AG3225" i="2"/>
  <c r="AJ3615" i="2"/>
  <c r="AE2977" i="2"/>
  <c r="AC2716" i="2"/>
  <c r="AB2586" i="2"/>
  <c r="AA2463" i="2"/>
  <c r="Z490" i="2"/>
  <c r="Z486" i="2"/>
  <c r="AE2976" i="2"/>
  <c r="AJ3729" i="2"/>
  <c r="AJ3736" i="2"/>
  <c r="Z487" i="2"/>
  <c r="AB2589" i="2"/>
  <c r="AM3995" i="2"/>
  <c r="AB2597" i="2"/>
  <c r="AI3485" i="2"/>
  <c r="R794" i="2"/>
  <c r="T1383" i="2"/>
  <c r="Q653" i="2"/>
  <c r="AH3326" i="2"/>
  <c r="AN4019" i="2"/>
  <c r="U1571" i="2"/>
  <c r="U1625" i="2" s="1"/>
  <c r="AL3768" i="2"/>
  <c r="X1953" i="2"/>
  <c r="AN4027" i="2"/>
  <c r="T1375" i="2"/>
  <c r="V1662" i="2"/>
  <c r="AM3896" i="2"/>
  <c r="T1379" i="2"/>
  <c r="AA2468" i="2"/>
  <c r="X1951" i="2"/>
  <c r="W2074" i="2"/>
  <c r="S1285" i="2"/>
  <c r="Q945" i="2"/>
  <c r="V1667" i="2"/>
  <c r="R1141" i="2"/>
  <c r="AA2460" i="2"/>
  <c r="AE2980" i="2"/>
  <c r="AJ3733" i="2"/>
  <c r="R853" i="2"/>
  <c r="Z492" i="2"/>
  <c r="R857" i="2"/>
  <c r="R911" i="2" s="1"/>
  <c r="AL3770" i="2"/>
  <c r="AG3226" i="2"/>
  <c r="AH3355" i="2"/>
  <c r="AD2845" i="2"/>
  <c r="AI3484" i="2"/>
  <c r="AJ3388" i="2"/>
  <c r="X1965" i="2"/>
  <c r="AG3005" i="2"/>
  <c r="Q940" i="2"/>
  <c r="AC2295" i="2"/>
  <c r="AB2598" i="2"/>
  <c r="AA619" i="2"/>
  <c r="AB2592" i="2"/>
  <c r="AN4023" i="2"/>
  <c r="AL3769" i="2"/>
  <c r="AJ3392" i="2"/>
  <c r="U1522" i="2"/>
  <c r="AC2717" i="2"/>
  <c r="S1238" i="2"/>
  <c r="U1526" i="2"/>
  <c r="X1961" i="2"/>
  <c r="AH3356" i="2"/>
  <c r="R802" i="2"/>
  <c r="V1675" i="2"/>
  <c r="AA40" i="2"/>
  <c r="S1283" i="2"/>
  <c r="AM3900" i="2"/>
  <c r="AF3106" i="2"/>
  <c r="AB2343" i="2"/>
  <c r="AC2253" i="2" s="1"/>
  <c r="AJ3735" i="2"/>
  <c r="AA2458" i="2"/>
  <c r="AD2842" i="2"/>
  <c r="AG3227" i="2"/>
  <c r="AA606" i="2"/>
  <c r="AJ3606" i="2"/>
  <c r="V1917" i="2"/>
  <c r="AG3223" i="2"/>
  <c r="AE2756" i="2"/>
  <c r="AA585" i="2"/>
  <c r="AB2595" i="2"/>
  <c r="AI3476" i="2"/>
  <c r="R805" i="2"/>
  <c r="R1093" i="2"/>
  <c r="AJ3612" i="2"/>
  <c r="AC2723" i="2"/>
  <c r="AM3904" i="2"/>
  <c r="Q657" i="2"/>
  <c r="P636" i="2"/>
  <c r="P762" i="2"/>
  <c r="T1378" i="2"/>
  <c r="AL3776" i="2"/>
  <c r="S1288" i="2"/>
  <c r="AC2306" i="2"/>
  <c r="R1149" i="2"/>
  <c r="P637" i="2"/>
  <c r="P763" i="2"/>
  <c r="U1525" i="2"/>
  <c r="AG3221" i="2"/>
  <c r="AA618" i="2"/>
  <c r="AC2714" i="2"/>
  <c r="AM3983" i="2"/>
  <c r="AG3232" i="2"/>
  <c r="Y2212" i="2"/>
  <c r="P631" i="2"/>
  <c r="AB2593" i="2"/>
  <c r="AI3474" i="2"/>
  <c r="AA608" i="2"/>
  <c r="Q850" i="2"/>
  <c r="AA616" i="2"/>
  <c r="AJ3731" i="2"/>
  <c r="R800" i="2"/>
  <c r="X1959" i="2"/>
  <c r="Q946" i="2"/>
  <c r="AI3487" i="2"/>
  <c r="U1518" i="2"/>
  <c r="V1925" i="2"/>
  <c r="AJ3601" i="2"/>
  <c r="V1665" i="2"/>
  <c r="AN4029" i="2"/>
  <c r="AN4032" i="2"/>
  <c r="R1091" i="2"/>
  <c r="Y2108" i="2"/>
  <c r="AN4031" i="2"/>
  <c r="AM3898" i="2"/>
  <c r="S1286" i="2"/>
  <c r="S1282" i="2"/>
  <c r="AN4024" i="2"/>
  <c r="AC2305" i="2"/>
  <c r="AA614" i="2"/>
  <c r="AC2719" i="2"/>
  <c r="U1524" i="2"/>
  <c r="AF3062" i="2"/>
  <c r="Y2099" i="2"/>
  <c r="Q942" i="2"/>
  <c r="Q950" i="2"/>
  <c r="AH3347" i="2"/>
  <c r="AJ3734" i="2"/>
  <c r="AB2587" i="2"/>
  <c r="Q852" i="2"/>
  <c r="Q906" i="2" s="1"/>
  <c r="Z2149" i="2"/>
  <c r="Z2203" i="2" s="1"/>
  <c r="S1235" i="2"/>
  <c r="AA620" i="2"/>
  <c r="P757" i="2"/>
  <c r="AA2467" i="2"/>
  <c r="AH3353" i="2"/>
  <c r="AA612" i="2"/>
  <c r="V1914" i="2"/>
  <c r="U1519" i="2"/>
  <c r="X1958" i="2"/>
  <c r="AD2851" i="2"/>
  <c r="T1385" i="2"/>
  <c r="Q851" i="2"/>
  <c r="Q905" i="2" s="1"/>
  <c r="P758" i="2"/>
  <c r="V1673" i="2"/>
  <c r="Z488" i="2"/>
  <c r="Z485" i="2"/>
  <c r="X1962" i="2"/>
  <c r="X2006" i="2"/>
  <c r="Q941" i="2"/>
  <c r="AJ3571" i="2"/>
  <c r="AL3771" i="2"/>
  <c r="AE2979" i="2"/>
  <c r="U1521" i="2"/>
  <c r="X1955" i="2"/>
  <c r="S1284" i="2"/>
  <c r="AJ3730" i="2"/>
  <c r="AJ3611" i="2"/>
  <c r="S1291" i="2"/>
  <c r="AL3775" i="2"/>
  <c r="T1384" i="2"/>
  <c r="Q646" i="2"/>
  <c r="AJ3740" i="2"/>
  <c r="V1915" i="2"/>
  <c r="Z480" i="2"/>
  <c r="AJ3613" i="2"/>
  <c r="AA2472" i="2"/>
  <c r="Z484" i="2"/>
  <c r="AA607" i="2"/>
  <c r="AA2461" i="2"/>
  <c r="AG3228" i="2"/>
  <c r="Z489" i="2"/>
  <c r="S1226" i="2"/>
  <c r="R1349" i="2"/>
  <c r="AI3477" i="2"/>
  <c r="AM3899" i="2"/>
  <c r="Q644" i="2"/>
  <c r="AM3903" i="2"/>
  <c r="V1663" i="2"/>
  <c r="AI3488" i="2"/>
  <c r="AA611" i="2"/>
  <c r="Q943" i="2"/>
  <c r="V1672" i="2"/>
  <c r="S1494" i="2"/>
  <c r="AM3902" i="2"/>
  <c r="Q948" i="2"/>
  <c r="AH3348" i="2"/>
  <c r="AE2978" i="2"/>
  <c r="V1661" i="2"/>
  <c r="U1784" i="2"/>
  <c r="AF3071" i="2"/>
  <c r="AE2974" i="2"/>
  <c r="AD2844" i="2"/>
  <c r="V1927" i="2"/>
  <c r="AF3096" i="2"/>
  <c r="T1377" i="2"/>
  <c r="AG3220" i="2"/>
  <c r="AC2724" i="2"/>
  <c r="R1086" i="2"/>
  <c r="AL3773" i="2"/>
  <c r="AA617" i="2"/>
  <c r="AC2712" i="2"/>
  <c r="V1671" i="2"/>
  <c r="AC2722" i="2"/>
  <c r="AJ3732" i="2"/>
  <c r="AC2309" i="2"/>
  <c r="R1143" i="2"/>
  <c r="R1084" i="2"/>
  <c r="AB2381" i="2"/>
  <c r="V1674" i="2"/>
  <c r="V1666" i="2"/>
  <c r="X1956" i="2"/>
  <c r="U1520" i="2"/>
  <c r="T1376" i="2"/>
  <c r="Y2102" i="2"/>
  <c r="AA2462" i="2"/>
  <c r="AN4026" i="2"/>
  <c r="AF3066" i="2"/>
  <c r="X1964" i="2"/>
  <c r="AC2298" i="2"/>
  <c r="AL3766" i="2"/>
  <c r="U1527" i="2"/>
  <c r="V1918" i="2"/>
  <c r="AF3097" i="2"/>
  <c r="R804" i="2"/>
  <c r="Y2097" i="2"/>
  <c r="X2219" i="2"/>
  <c r="AF3093" i="2"/>
  <c r="R1137" i="2"/>
  <c r="AL3765" i="2"/>
  <c r="AM3984" i="2"/>
  <c r="Z479" i="2"/>
  <c r="AC2713" i="2"/>
  <c r="AH3354" i="2"/>
  <c r="P633" i="2"/>
  <c r="P759" i="2"/>
  <c r="S1240" i="2"/>
  <c r="U1530" i="2"/>
  <c r="AD2853" i="2"/>
  <c r="R1081" i="2"/>
  <c r="Q1204" i="2"/>
  <c r="S1290" i="2"/>
  <c r="P630" i="2"/>
  <c r="AM3895" i="2"/>
  <c r="U1529" i="2"/>
  <c r="R1142" i="2"/>
  <c r="Y2217" i="2"/>
  <c r="Y2204" i="2"/>
  <c r="Z493" i="2"/>
  <c r="W1808" i="2"/>
  <c r="Y2107" i="2"/>
  <c r="V1670" i="2"/>
  <c r="AJ3389" i="2"/>
  <c r="X1963" i="2"/>
  <c r="S1293" i="2"/>
  <c r="AB2599" i="2"/>
  <c r="V1668" i="2"/>
  <c r="AM3892" i="2"/>
  <c r="AL3772" i="2"/>
  <c r="AF3063" i="2"/>
  <c r="AA2470" i="2"/>
  <c r="AJ3604" i="2"/>
  <c r="R1092" i="2"/>
  <c r="Q938" i="2"/>
  <c r="T1382" i="2"/>
  <c r="Q947" i="2"/>
  <c r="V1920" i="2"/>
  <c r="AF3105" i="2"/>
  <c r="AH3357" i="2"/>
  <c r="Z491" i="2"/>
  <c r="Y2213" i="2"/>
  <c r="AA609" i="2"/>
  <c r="AD2840" i="2"/>
  <c r="AA2466" i="2"/>
  <c r="Z482" i="2"/>
  <c r="AJ3609" i="2"/>
  <c r="AD2839" i="2"/>
  <c r="AA2469" i="2"/>
  <c r="AF3100" i="2"/>
  <c r="AG3231" i="2"/>
  <c r="Q652" i="2"/>
  <c r="U1516" i="2"/>
  <c r="T1639" i="2"/>
  <c r="Q845" i="2"/>
  <c r="Q899" i="2" s="1"/>
  <c r="T1380" i="2"/>
  <c r="Q647" i="2"/>
  <c r="AD2852" i="2"/>
  <c r="AA613" i="2"/>
  <c r="AG3233" i="2"/>
  <c r="Y2103" i="2"/>
  <c r="AK3520" i="2"/>
  <c r="AL3818" i="44"/>
  <c r="AL3857" i="44"/>
  <c r="AL3863" i="44"/>
  <c r="AN4023" i="44"/>
  <c r="AM3955" i="44"/>
  <c r="AN4022" i="44"/>
  <c r="AL3511" i="44"/>
  <c r="U1336" i="44"/>
  <c r="Y1917" i="44"/>
  <c r="AN4020" i="44"/>
  <c r="T1196" i="44"/>
  <c r="AK3450" i="44"/>
  <c r="AK3564" i="44"/>
  <c r="AN4026" i="44"/>
  <c r="U1338" i="44"/>
  <c r="U1081" i="44"/>
  <c r="AM3946" i="44"/>
  <c r="AK3448" i="44"/>
  <c r="AK3442" i="44"/>
  <c r="T1192" i="44"/>
  <c r="AK3440" i="44"/>
  <c r="AN4025" i="44"/>
  <c r="AL3513" i="44"/>
  <c r="T1199" i="44"/>
  <c r="AK3729" i="44"/>
  <c r="T1203" i="44"/>
  <c r="AL3859" i="44"/>
  <c r="AM3947" i="44"/>
  <c r="T1188" i="44"/>
  <c r="AK3734" i="44"/>
  <c r="AL3518" i="44"/>
  <c r="Y1920" i="44"/>
  <c r="AK3731" i="44"/>
  <c r="Y1925" i="44"/>
  <c r="AN4024" i="44"/>
  <c r="T1201" i="44"/>
  <c r="AK3732" i="44"/>
  <c r="AL3514" i="44"/>
  <c r="AK3736" i="44"/>
  <c r="AK3730" i="44"/>
  <c r="AN4019" i="44"/>
  <c r="AK3727" i="44"/>
  <c r="AL3867" i="44"/>
  <c r="S1043" i="44"/>
  <c r="Y1662" i="44"/>
  <c r="Y1811" i="44"/>
  <c r="AL3855" i="44"/>
  <c r="AM3891" i="44"/>
  <c r="AM3949" i="44"/>
  <c r="AL3945" i="2"/>
  <c r="AN3778" i="44"/>
  <c r="AM3950" i="44"/>
  <c r="AJ3346" i="44"/>
  <c r="Y1921" i="44"/>
  <c r="AK3737" i="44"/>
  <c r="AN4084" i="44"/>
  <c r="AK3728" i="44"/>
  <c r="AN4027" i="44"/>
  <c r="AM3953" i="44"/>
  <c r="AL3866" i="44"/>
  <c r="AM4072" i="2"/>
  <c r="AL3858" i="44"/>
  <c r="Y1916" i="44"/>
  <c r="AM3957" i="44"/>
  <c r="AN4031" i="44"/>
  <c r="AL3862" i="44"/>
  <c r="AM4108" i="44"/>
  <c r="AM3954" i="44"/>
  <c r="AK3739" i="44"/>
  <c r="Y1819" i="44"/>
  <c r="T1191" i="44"/>
  <c r="AK3449" i="44"/>
  <c r="T1194" i="44"/>
  <c r="AL3861" i="44"/>
  <c r="AL3860" i="44"/>
  <c r="AM3958" i="44"/>
  <c r="AL3741" i="44"/>
  <c r="Y1924" i="44"/>
  <c r="AJ3691" i="2"/>
  <c r="AL3864" i="44"/>
  <c r="T1195" i="44"/>
  <c r="T1424" i="2"/>
  <c r="T1478" i="2" s="1"/>
  <c r="T936" i="44"/>
  <c r="AA2240" i="2"/>
  <c r="Y1807" i="44"/>
  <c r="AK3445" i="44"/>
  <c r="X1929" i="44"/>
  <c r="Y1814" i="44"/>
  <c r="AA388" i="2"/>
  <c r="AJ3349" i="44"/>
  <c r="T945" i="44"/>
  <c r="S1054" i="44"/>
  <c r="X1772" i="44"/>
  <c r="X1774" i="44"/>
  <c r="AC2711" i="2"/>
  <c r="X1781" i="44"/>
  <c r="S1048" i="44"/>
  <c r="AJ3354" i="44"/>
  <c r="S1051" i="44"/>
  <c r="X1782" i="44"/>
  <c r="X1777" i="44"/>
  <c r="S1057" i="44"/>
  <c r="T1096" i="44"/>
  <c r="AJ3359" i="44"/>
  <c r="S1045" i="44"/>
  <c r="S1055" i="44"/>
  <c r="AJ3348" i="44"/>
  <c r="AJ3347" i="44"/>
  <c r="Z1966" i="44"/>
  <c r="P33" i="10"/>
  <c r="AJ3358" i="44"/>
  <c r="AI3007" i="44"/>
  <c r="AF2636" i="44"/>
  <c r="AD2381" i="44"/>
  <c r="U1344" i="44"/>
  <c r="AB1951" i="44"/>
  <c r="V1493" i="44"/>
  <c r="AD609" i="44"/>
  <c r="AB487" i="44"/>
  <c r="AF2635" i="44"/>
  <c r="AF2622" i="44"/>
  <c r="AG2756" i="44"/>
  <c r="AK3270" i="44"/>
  <c r="S1080" i="2"/>
  <c r="AM3524" i="44"/>
  <c r="S890" i="44"/>
  <c r="U1347" i="44"/>
  <c r="R46" i="44"/>
  <c r="AD2371" i="44"/>
  <c r="U57" i="44"/>
  <c r="AA2111" i="44"/>
  <c r="AA2203" i="44"/>
  <c r="AB2068" i="44"/>
  <c r="AJ3143" i="44"/>
  <c r="AE2497" i="44"/>
  <c r="AC2246" i="44"/>
  <c r="AF2854" i="44"/>
  <c r="AG2748" i="44"/>
  <c r="AJ3142" i="44"/>
  <c r="AI3015" i="44"/>
  <c r="AI3017" i="44"/>
  <c r="S632" i="44"/>
  <c r="AD619" i="44"/>
  <c r="AJ3130" i="44"/>
  <c r="Z2063" i="44"/>
  <c r="Y1516" i="44"/>
  <c r="X1519" i="44"/>
  <c r="AF2631" i="44"/>
  <c r="Z2064" i="44"/>
  <c r="S881" i="44"/>
  <c r="U1345" i="44"/>
  <c r="AD2377" i="44"/>
  <c r="AE2503" i="44"/>
  <c r="S643" i="44"/>
  <c r="AG2981" i="44"/>
  <c r="AH2875" i="44"/>
  <c r="X1771" i="44"/>
  <c r="AC614" i="44"/>
  <c r="AC612" i="44"/>
  <c r="AC531" i="44"/>
  <c r="V1486" i="44"/>
  <c r="X1612" i="44"/>
  <c r="AD2372" i="44"/>
  <c r="AD2376" i="44"/>
  <c r="AB2097" i="44"/>
  <c r="U257" i="44"/>
  <c r="AG2759" i="44"/>
  <c r="R202" i="44"/>
  <c r="AL3517" i="44"/>
  <c r="AD613" i="44"/>
  <c r="S792" i="44"/>
  <c r="AB491" i="44"/>
  <c r="AH2878" i="44"/>
  <c r="AH2884" i="44"/>
  <c r="AE2498" i="44"/>
  <c r="AG2753" i="44"/>
  <c r="V27" i="44"/>
  <c r="S1052" i="44"/>
  <c r="S67" i="44"/>
  <c r="AJ3356" i="44"/>
  <c r="AJ3134" i="44"/>
  <c r="AA1953" i="44"/>
  <c r="Y1668" i="44"/>
  <c r="AA2421" i="2"/>
  <c r="AA2383" i="2"/>
  <c r="AB2106" i="44"/>
  <c r="AC1082" i="44"/>
  <c r="AD606" i="44"/>
  <c r="AB480" i="44"/>
  <c r="X1529" i="44"/>
  <c r="V1487" i="44"/>
  <c r="AF2630" i="44"/>
  <c r="T1202" i="44"/>
  <c r="S793" i="44"/>
  <c r="AJ3135" i="44"/>
  <c r="R208" i="44"/>
  <c r="AI3016" i="44"/>
  <c r="Y1778" i="44"/>
  <c r="AG2760" i="44"/>
  <c r="AH2877" i="44"/>
  <c r="U246" i="44"/>
  <c r="R203" i="44"/>
  <c r="R766" i="44"/>
  <c r="S642" i="44"/>
  <c r="AC616" i="44"/>
  <c r="S645" i="44"/>
  <c r="AH2887" i="44"/>
  <c r="S68" i="44"/>
  <c r="W1381" i="44"/>
  <c r="AI3011" i="44"/>
  <c r="AA2208" i="44"/>
  <c r="AF2625" i="44"/>
  <c r="AD2379" i="44"/>
  <c r="AA2210" i="44"/>
  <c r="U248" i="44"/>
  <c r="P26" i="10"/>
  <c r="Y253" i="44"/>
  <c r="X1780" i="44"/>
  <c r="AD617" i="44"/>
  <c r="AJ3357" i="44"/>
  <c r="AJ3351" i="44"/>
  <c r="AJ3139" i="44"/>
  <c r="U249" i="44"/>
  <c r="X1527" i="44"/>
  <c r="S626" i="44"/>
  <c r="U244" i="44"/>
  <c r="U256" i="44"/>
  <c r="AD2369" i="44"/>
  <c r="S1050" i="44"/>
  <c r="AH2888" i="44"/>
  <c r="S1047" i="44"/>
  <c r="AJ3133" i="44"/>
  <c r="AL3515" i="44"/>
  <c r="AB2098" i="44"/>
  <c r="AK3447" i="44"/>
  <c r="AJ3144" i="44"/>
  <c r="AH3108" i="44"/>
  <c r="AI3002" i="44"/>
  <c r="V1482" i="44"/>
  <c r="S805" i="44"/>
  <c r="T1197" i="44"/>
  <c r="AC2204" i="44"/>
  <c r="V1481" i="44"/>
  <c r="T367" i="44"/>
  <c r="U243" i="44"/>
  <c r="S1046" i="44"/>
  <c r="AC1372" i="44"/>
  <c r="AL3523" i="44"/>
  <c r="AC2247" i="44"/>
  <c r="Q31" i="10"/>
  <c r="S803" i="44"/>
  <c r="Z2072" i="44"/>
  <c r="X1520" i="44"/>
  <c r="Z1661" i="44"/>
  <c r="AD2382" i="44"/>
  <c r="S794" i="44"/>
  <c r="AF2634" i="44"/>
  <c r="AC2242" i="44"/>
  <c r="AJ3140" i="44"/>
  <c r="AC2473" i="44"/>
  <c r="AD2367" i="44"/>
  <c r="AB2101" i="44"/>
  <c r="S799" i="44"/>
  <c r="U1090" i="44"/>
  <c r="V1485" i="44"/>
  <c r="AD2375" i="44"/>
  <c r="S69" i="44"/>
  <c r="V1386" i="44"/>
  <c r="V1478" i="44"/>
  <c r="AA1962" i="44"/>
  <c r="U1339" i="44"/>
  <c r="AI3013" i="44"/>
  <c r="U252" i="44"/>
  <c r="AH2881" i="44"/>
  <c r="S635" i="44"/>
  <c r="AE2495" i="44"/>
  <c r="AC2251" i="44"/>
  <c r="AH2883" i="44"/>
  <c r="AC2244" i="44"/>
  <c r="Q21" i="10"/>
  <c r="Q24" i="44"/>
  <c r="AB493" i="44"/>
  <c r="AI3235" i="44"/>
  <c r="AJ3129" i="44"/>
  <c r="AH2889" i="44"/>
  <c r="AF2632" i="44"/>
  <c r="V1483" i="44"/>
  <c r="AE2507" i="44"/>
  <c r="AB488" i="44"/>
  <c r="AH2886" i="44"/>
  <c r="S629" i="44"/>
  <c r="AI3009" i="44"/>
  <c r="AE2496" i="44"/>
  <c r="AJ3131" i="44"/>
  <c r="Z2065" i="44"/>
  <c r="R209" i="44"/>
  <c r="AC2243" i="44"/>
  <c r="AD605" i="44"/>
  <c r="S795" i="44"/>
  <c r="AE2500" i="44"/>
  <c r="S802" i="44"/>
  <c r="R914" i="44"/>
  <c r="S790" i="44"/>
  <c r="AG2754" i="44"/>
  <c r="AI3005" i="44"/>
  <c r="AD2380" i="44"/>
  <c r="AD2378" i="44"/>
  <c r="AJ3355" i="44"/>
  <c r="X1517" i="44"/>
  <c r="X1633" i="44"/>
  <c r="AB492" i="44"/>
  <c r="S1049" i="44"/>
  <c r="AG2755" i="44"/>
  <c r="AD608" i="44"/>
  <c r="AD2373" i="44"/>
  <c r="AL3521" i="44"/>
  <c r="AG2763" i="44"/>
  <c r="AC2248" i="44"/>
  <c r="AB515" i="2"/>
  <c r="X1530" i="44"/>
  <c r="AG2752" i="44"/>
  <c r="U1341" i="44"/>
  <c r="AJ3352" i="44"/>
  <c r="AB489" i="44"/>
  <c r="U251" i="44"/>
  <c r="AK3438" i="44"/>
  <c r="X1521" i="44"/>
  <c r="AA2207" i="44"/>
  <c r="AF2621" i="44"/>
  <c r="AE2727" i="44"/>
  <c r="AG2749" i="44"/>
  <c r="AI3003" i="44"/>
  <c r="S70" i="44"/>
  <c r="S796" i="44"/>
  <c r="AA1961" i="44"/>
  <c r="AI3004" i="44"/>
  <c r="AA2215" i="44"/>
  <c r="AK3439" i="44"/>
  <c r="S797" i="44"/>
  <c r="AD2370" i="44"/>
  <c r="AJ3136" i="44"/>
  <c r="U1346" i="44"/>
  <c r="AJ3350" i="44"/>
  <c r="AH2879" i="44"/>
  <c r="AA2211" i="44"/>
  <c r="X1526" i="44"/>
  <c r="AA2216" i="44"/>
  <c r="AF2627" i="44"/>
  <c r="AI3010" i="44"/>
  <c r="X1750" i="44"/>
  <c r="X1676" i="44"/>
  <c r="AB490" i="44"/>
  <c r="X1779" i="44"/>
  <c r="AE2509" i="44"/>
  <c r="Y1918" i="44"/>
  <c r="AD615" i="44"/>
  <c r="AC2252" i="44"/>
  <c r="AB479" i="44"/>
  <c r="U1348" i="44"/>
  <c r="AE2504" i="44"/>
  <c r="S649" i="44"/>
  <c r="AA1963" i="44"/>
  <c r="AH2885" i="44"/>
  <c r="S61" i="44"/>
  <c r="AJ3132" i="44"/>
  <c r="S801" i="44"/>
  <c r="U250" i="44"/>
  <c r="AI3014" i="44"/>
  <c r="U1241" i="44"/>
  <c r="AF2633" i="44"/>
  <c r="T1225" i="2"/>
  <c r="W1639" i="44"/>
  <c r="AI3008" i="44"/>
  <c r="AB483" i="44"/>
  <c r="AF2628" i="44"/>
  <c r="AK3446" i="44"/>
  <c r="AD2600" i="44"/>
  <c r="AE2494" i="44"/>
  <c r="AC2253" i="44"/>
  <c r="AG2751" i="44"/>
  <c r="Z2073" i="44"/>
  <c r="AC2245" i="44"/>
  <c r="S57" i="44"/>
  <c r="X1613" i="44"/>
  <c r="AF2624" i="44"/>
  <c r="Z2067" i="44"/>
  <c r="U254" i="44"/>
  <c r="AJ3141" i="44"/>
  <c r="X1608" i="44"/>
  <c r="R71" i="44"/>
  <c r="R199" i="44"/>
  <c r="AD610" i="44"/>
  <c r="W1384" i="44"/>
  <c r="AC937" i="44"/>
  <c r="AB484" i="44"/>
  <c r="AB2110" i="44"/>
  <c r="AH2882" i="44"/>
  <c r="AL3522" i="44"/>
  <c r="AA1954" i="44"/>
  <c r="AB482" i="44"/>
  <c r="U1340" i="44"/>
  <c r="U245" i="44"/>
  <c r="AB486" i="44"/>
  <c r="AH2890" i="44"/>
  <c r="AF2623" i="44"/>
  <c r="AB2346" i="44"/>
  <c r="AC2240" i="44"/>
  <c r="AE2508" i="44"/>
  <c r="AC1479" i="44"/>
  <c r="U247" i="44"/>
  <c r="X1618" i="44"/>
  <c r="AK3444" i="44"/>
  <c r="AD2368" i="44"/>
  <c r="AG2757" i="44"/>
  <c r="AD2374" i="44"/>
  <c r="AK3443" i="44"/>
  <c r="AD611" i="44"/>
  <c r="AE2501" i="44"/>
  <c r="AB481" i="44"/>
  <c r="AG2750" i="44"/>
  <c r="AB485" i="44"/>
  <c r="AE2499" i="44"/>
  <c r="AJ3137" i="44"/>
  <c r="AH2880" i="44"/>
  <c r="S60" i="44"/>
  <c r="AC2241" i="44"/>
  <c r="AF2629" i="44"/>
  <c r="AG2761" i="44"/>
  <c r="AH2876" i="44"/>
  <c r="S804" i="44"/>
  <c r="AI3006" i="44"/>
  <c r="U255" i="44"/>
  <c r="AI3012" i="44"/>
  <c r="AE2502" i="44"/>
  <c r="AE2506" i="44"/>
  <c r="S1041" i="44"/>
  <c r="AJ3353" i="44"/>
  <c r="AC2255" i="44"/>
  <c r="AC2250" i="44"/>
  <c r="AE2505" i="44"/>
  <c r="AD618" i="44"/>
  <c r="AJ3138" i="44"/>
  <c r="AB404" i="44"/>
  <c r="AB478" i="44"/>
  <c r="S1056" i="44"/>
  <c r="AB44" i="44"/>
  <c r="S66" i="44"/>
  <c r="S798" i="44"/>
  <c r="Z2066" i="44"/>
  <c r="AL3519" i="44"/>
  <c r="Z2060" i="44"/>
  <c r="S1058" i="44"/>
  <c r="AD607" i="44"/>
  <c r="R200" i="44"/>
  <c r="AC2254" i="44"/>
  <c r="AL3397" i="44"/>
  <c r="T1193" i="44"/>
  <c r="AC2213" i="44"/>
  <c r="S652" i="44"/>
  <c r="AA1950" i="44"/>
  <c r="S63" i="44"/>
  <c r="AA38" i="44"/>
  <c r="AG2758" i="44"/>
  <c r="Y1820" i="44"/>
  <c r="AB2109" i="44"/>
  <c r="S637" i="44"/>
  <c r="AC900" i="44"/>
  <c r="AC2249" i="44"/>
  <c r="AD620" i="44"/>
  <c r="AB2104" i="44"/>
  <c r="AG2762" i="44"/>
  <c r="V1235" i="44"/>
  <c r="U258" i="44"/>
  <c r="AF2626" i="44"/>
  <c r="R206" i="44"/>
  <c r="Y1913" i="44" l="1"/>
  <c r="X2058" i="2"/>
  <c r="X1773" i="44"/>
  <c r="AM3984" i="44"/>
  <c r="W1376" i="44"/>
  <c r="Y1675" i="44"/>
  <c r="Y1667" i="44"/>
  <c r="AN4082" i="44"/>
  <c r="AN4118" i="44" s="1"/>
  <c r="X1614" i="44"/>
  <c r="V1229" i="44"/>
  <c r="F95" i="10"/>
  <c r="V1569" i="2"/>
  <c r="AM3987" i="44"/>
  <c r="P750" i="2"/>
  <c r="P914" i="2"/>
  <c r="AC1335" i="44"/>
  <c r="AD1227" i="44" s="1"/>
  <c r="F65" i="10"/>
  <c r="P624" i="2"/>
  <c r="P658" i="2"/>
  <c r="P712" i="2"/>
  <c r="P48" i="2" s="1"/>
  <c r="P52" i="2" s="1"/>
  <c r="W1382" i="44"/>
  <c r="E250" i="9"/>
  <c r="W1488" i="44"/>
  <c r="Q790" i="2"/>
  <c r="AL3574" i="44"/>
  <c r="W1714" i="2"/>
  <c r="AD2764" i="2"/>
  <c r="AD2802" i="2"/>
  <c r="AK3477" i="44"/>
  <c r="AM3988" i="44"/>
  <c r="V1334" i="44"/>
  <c r="AF3092" i="2"/>
  <c r="AL3566" i="44"/>
  <c r="W1383" i="44"/>
  <c r="AC2548" i="2"/>
  <c r="AC2584" i="2" s="1"/>
  <c r="AG3219" i="2"/>
  <c r="AN4075" i="44"/>
  <c r="AJ3383" i="2"/>
  <c r="AN4083" i="44"/>
  <c r="R935" i="2"/>
  <c r="AL3643" i="44"/>
  <c r="V1225" i="44"/>
  <c r="V1234" i="44"/>
  <c r="AA1914" i="44"/>
  <c r="AM3992" i="44"/>
  <c r="AE2965" i="2"/>
  <c r="AL3645" i="44"/>
  <c r="AL3699" i="44" s="1"/>
  <c r="AK3256" i="44"/>
  <c r="AI3310" i="2"/>
  <c r="AI3346" i="2" s="1"/>
  <c r="AK3473" i="44"/>
  <c r="AI3480" i="2"/>
  <c r="Z1818" i="44"/>
  <c r="AK3854" i="2"/>
  <c r="U1189" i="44"/>
  <c r="AI3453" i="2"/>
  <c r="AL3572" i="44"/>
  <c r="AI3483" i="2"/>
  <c r="AF3101" i="2"/>
  <c r="AH2296" i="2"/>
  <c r="AC2718" i="2"/>
  <c r="AJ3564" i="2"/>
  <c r="AJ3580" i="2" s="1"/>
  <c r="V1228" i="44"/>
  <c r="AM3982" i="44"/>
  <c r="AE2945" i="2"/>
  <c r="U1093" i="44"/>
  <c r="AA1815" i="44"/>
  <c r="AL3565" i="44"/>
  <c r="AL3650" i="44"/>
  <c r="AL3648" i="44"/>
  <c r="AM3767" i="44"/>
  <c r="AL3570" i="44"/>
  <c r="U1088" i="44"/>
  <c r="AC2339" i="2"/>
  <c r="AD2249" i="2" s="1"/>
  <c r="AM3766" i="44"/>
  <c r="AE2969" i="2"/>
  <c r="AD2843" i="2"/>
  <c r="AE2975" i="2"/>
  <c r="Z1809" i="44"/>
  <c r="AD2308" i="2"/>
  <c r="U1092" i="44"/>
  <c r="Z1812" i="44"/>
  <c r="AD2850" i="2"/>
  <c r="AD2847" i="2"/>
  <c r="AD2333" i="2"/>
  <c r="AE2243" i="2" s="1"/>
  <c r="AE2297" i="2" s="1"/>
  <c r="AC2691" i="2"/>
  <c r="AE2966" i="2"/>
  <c r="W1816" i="2"/>
  <c r="W1815" i="2"/>
  <c r="AE2973" i="2"/>
  <c r="Z1805" i="44"/>
  <c r="AE2970" i="2"/>
  <c r="AE2971" i="2"/>
  <c r="AB2590" i="2"/>
  <c r="AB2600" i="2" s="1"/>
  <c r="AD2841" i="2"/>
  <c r="AM3775" i="44"/>
  <c r="AL3854" i="44"/>
  <c r="AF3072" i="2"/>
  <c r="AN4076" i="44"/>
  <c r="AH3362" i="2"/>
  <c r="AJ3605" i="2"/>
  <c r="AA621" i="2"/>
  <c r="AD2336" i="2"/>
  <c r="AE2246" i="2" s="1"/>
  <c r="AM3773" i="44"/>
  <c r="Y1770" i="44"/>
  <c r="R798" i="2"/>
  <c r="V1517" i="2"/>
  <c r="AA2294" i="2"/>
  <c r="AA2330" i="2" s="1"/>
  <c r="AA2346" i="2" s="1"/>
  <c r="S1294" i="2"/>
  <c r="AC2334" i="2"/>
  <c r="AD2244" i="2" s="1"/>
  <c r="V1715" i="2"/>
  <c r="V1676" i="2"/>
  <c r="AM3956" i="2"/>
  <c r="AB2371" i="2"/>
  <c r="AK3523" i="2"/>
  <c r="AF2889" i="2"/>
  <c r="X2042" i="2"/>
  <c r="X2060" i="2" s="1"/>
  <c r="T1439" i="2"/>
  <c r="W1806" i="2"/>
  <c r="AK3644" i="2"/>
  <c r="Y2153" i="2"/>
  <c r="AB524" i="2"/>
  <c r="R1145" i="2"/>
  <c r="AN4083" i="2"/>
  <c r="U1572" i="2"/>
  <c r="X2013" i="2"/>
  <c r="Q655" i="2"/>
  <c r="AC2331" i="2"/>
  <c r="AD2241" i="2" s="1"/>
  <c r="S803" i="2"/>
  <c r="R1195" i="2"/>
  <c r="AM3950" i="2"/>
  <c r="AA400" i="2"/>
  <c r="AF2887" i="2"/>
  <c r="T1427" i="2"/>
  <c r="AC2495" i="2"/>
  <c r="AK3524" i="2"/>
  <c r="AB525" i="2"/>
  <c r="AH3132" i="2"/>
  <c r="AJ3450" i="2"/>
  <c r="AA393" i="2"/>
  <c r="AD2635" i="2"/>
  <c r="Q998" i="2"/>
  <c r="U1577" i="2"/>
  <c r="AH3140" i="2"/>
  <c r="W1874" i="2"/>
  <c r="AI3271" i="2"/>
  <c r="AK3574" i="2"/>
  <c r="AE2762" i="2"/>
  <c r="AG3010" i="2"/>
  <c r="AA392" i="2"/>
  <c r="Z2105" i="2"/>
  <c r="W1812" i="2"/>
  <c r="R1146" i="2"/>
  <c r="AL3826" i="2"/>
  <c r="AC2509" i="2"/>
  <c r="V1724" i="2"/>
  <c r="Z2096" i="2"/>
  <c r="Q651" i="2"/>
  <c r="AA389" i="2"/>
  <c r="AG3007" i="2"/>
  <c r="AB2372" i="2"/>
  <c r="X2010" i="2"/>
  <c r="AB2435" i="2"/>
  <c r="AK3642" i="2"/>
  <c r="AB527" i="2"/>
  <c r="AH3130" i="2"/>
  <c r="AE2754" i="2"/>
  <c r="AB521" i="2"/>
  <c r="AM3953" i="2"/>
  <c r="V1727" i="2"/>
  <c r="AB530" i="2"/>
  <c r="AF3098" i="2"/>
  <c r="AC2341" i="2"/>
  <c r="AD2251" i="2" s="1"/>
  <c r="AD2624" i="2"/>
  <c r="AC2505" i="2"/>
  <c r="W1809" i="2"/>
  <c r="AE2752" i="2"/>
  <c r="AG3016" i="2"/>
  <c r="V1729" i="2"/>
  <c r="AD2627" i="2"/>
  <c r="AN4077" i="2"/>
  <c r="X2019" i="2"/>
  <c r="AE2755" i="2"/>
  <c r="AN4073" i="2"/>
  <c r="R848" i="2"/>
  <c r="R902" i="2" s="1"/>
  <c r="AN3905" i="2"/>
  <c r="AK3639" i="2"/>
  <c r="R1202" i="2"/>
  <c r="X2008" i="2"/>
  <c r="R1144" i="2"/>
  <c r="R792" i="2"/>
  <c r="AK3648" i="2"/>
  <c r="S1335" i="2"/>
  <c r="S1341" i="2"/>
  <c r="AB2374" i="2"/>
  <c r="AF2877" i="2"/>
  <c r="AL3821" i="2"/>
  <c r="AK3518" i="2"/>
  <c r="AG3013" i="2"/>
  <c r="AE2759" i="2"/>
  <c r="AK3638" i="2"/>
  <c r="S1347" i="2"/>
  <c r="R1135" i="2"/>
  <c r="R1096" i="2"/>
  <c r="AG3003" i="2"/>
  <c r="AF2888" i="2"/>
  <c r="S1280" i="2"/>
  <c r="S1241" i="2"/>
  <c r="AB517" i="2"/>
  <c r="AA390" i="2"/>
  <c r="T1438" i="2"/>
  <c r="AK3521" i="2"/>
  <c r="X2009" i="2"/>
  <c r="AL3825" i="2"/>
  <c r="Q650" i="2"/>
  <c r="AE2761" i="2"/>
  <c r="AB522" i="2"/>
  <c r="AI3257" i="2"/>
  <c r="AM3952" i="2"/>
  <c r="AN4086" i="2"/>
  <c r="V1719" i="2"/>
  <c r="AJ3397" i="2"/>
  <c r="R854" i="2"/>
  <c r="R908" i="2" s="1"/>
  <c r="AL3830" i="2"/>
  <c r="X2005" i="2"/>
  <c r="X1966" i="2"/>
  <c r="V1716" i="2"/>
  <c r="X2007" i="2"/>
  <c r="AB2373" i="2"/>
  <c r="AK3525" i="2"/>
  <c r="AC2506" i="2"/>
  <c r="AC2504" i="2"/>
  <c r="W1814" i="2"/>
  <c r="AL3831" i="2"/>
  <c r="AA391" i="2"/>
  <c r="AN4074" i="2"/>
  <c r="AI3269" i="2"/>
  <c r="X2011" i="2"/>
  <c r="AH3139" i="2"/>
  <c r="AC2340" i="2"/>
  <c r="AD2250" i="2" s="1"/>
  <c r="AI3259" i="2"/>
  <c r="AJ3385" i="2"/>
  <c r="O24" i="2"/>
  <c r="AN3901" i="2"/>
  <c r="AN4079" i="2"/>
  <c r="R849" i="2"/>
  <c r="R903" i="2" s="1"/>
  <c r="Y2157" i="2"/>
  <c r="U1570" i="2"/>
  <c r="U1531" i="2"/>
  <c r="AB2379" i="2"/>
  <c r="AB2376" i="2"/>
  <c r="AA401" i="2"/>
  <c r="Q1001" i="2"/>
  <c r="AK3514" i="2"/>
  <c r="AM3946" i="2"/>
  <c r="Y2161" i="2"/>
  <c r="Z2109" i="2"/>
  <c r="AM3949" i="2"/>
  <c r="AN3894" i="2"/>
  <c r="W1810" i="2"/>
  <c r="X2018" i="2"/>
  <c r="Y2156" i="2"/>
  <c r="R1138" i="2"/>
  <c r="AD2632" i="2"/>
  <c r="AL3827" i="2"/>
  <c r="T1431" i="2"/>
  <c r="AF2884" i="2"/>
  <c r="V1726" i="2"/>
  <c r="AJ3398" i="2"/>
  <c r="AJ3607" i="2"/>
  <c r="X2016" i="2"/>
  <c r="S1289" i="2"/>
  <c r="AB518" i="2"/>
  <c r="Z2104" i="2"/>
  <c r="AB528" i="2"/>
  <c r="R1203" i="2"/>
  <c r="AM3958" i="2"/>
  <c r="R1147" i="2"/>
  <c r="AA43" i="2"/>
  <c r="AK3516" i="2"/>
  <c r="AB2368" i="2"/>
  <c r="AM3954" i="2"/>
  <c r="R856" i="2"/>
  <c r="R910" i="2" s="1"/>
  <c r="X2015" i="2"/>
  <c r="U1576" i="2"/>
  <c r="AC2502" i="2"/>
  <c r="AI3265" i="2"/>
  <c r="AK3643" i="2"/>
  <c r="V1721" i="2"/>
  <c r="AJ3395" i="2"/>
  <c r="AC2499" i="2"/>
  <c r="AF2886" i="2"/>
  <c r="AL3828" i="2"/>
  <c r="W1813" i="2"/>
  <c r="Q648" i="2"/>
  <c r="AN4075" i="2"/>
  <c r="Y2152" i="2"/>
  <c r="AH3134" i="2"/>
  <c r="AI3268" i="2"/>
  <c r="W1818" i="2"/>
  <c r="AC2337" i="2"/>
  <c r="AD2247" i="2" s="1"/>
  <c r="AA2437" i="2"/>
  <c r="R1196" i="2"/>
  <c r="AE2763" i="2"/>
  <c r="AF3102" i="2"/>
  <c r="R1197" i="2"/>
  <c r="AF3107" i="2"/>
  <c r="AI3258" i="2"/>
  <c r="AA399" i="2"/>
  <c r="AA394" i="2"/>
  <c r="W1807" i="2"/>
  <c r="AL3829" i="2"/>
  <c r="AK3640" i="2"/>
  <c r="R797" i="2"/>
  <c r="X2012" i="2"/>
  <c r="AI3263" i="2"/>
  <c r="Q1004" i="2"/>
  <c r="U1578" i="2"/>
  <c r="AN4078" i="2"/>
  <c r="AN4085" i="2"/>
  <c r="AK3511" i="2"/>
  <c r="AK3641" i="2"/>
  <c r="T1432" i="2"/>
  <c r="S1337" i="2"/>
  <c r="AA402" i="2"/>
  <c r="AB2378" i="2"/>
  <c r="T1429" i="2"/>
  <c r="AL3822" i="2"/>
  <c r="AC2496" i="2"/>
  <c r="AH3135" i="2"/>
  <c r="Q1003" i="2"/>
  <c r="AD2631" i="2"/>
  <c r="AK3647" i="2"/>
  <c r="Q991" i="2"/>
  <c r="Q993" i="2"/>
  <c r="X2014" i="2"/>
  <c r="AC2498" i="2"/>
  <c r="AN4082" i="2"/>
  <c r="T1428" i="2"/>
  <c r="AK3651" i="2"/>
  <c r="AC2338" i="2"/>
  <c r="AD2248" i="2" s="1"/>
  <c r="AI3261" i="2"/>
  <c r="AD2636" i="2"/>
  <c r="R1136" i="2"/>
  <c r="R855" i="2"/>
  <c r="R909" i="2" s="1"/>
  <c r="AM3991" i="44"/>
  <c r="AH3143" i="2"/>
  <c r="T1434" i="2"/>
  <c r="AE2749" i="2"/>
  <c r="AE2750" i="2"/>
  <c r="AI3267" i="2"/>
  <c r="T1436" i="2"/>
  <c r="AB2380" i="2"/>
  <c r="V1722" i="2"/>
  <c r="X2017" i="2"/>
  <c r="W1862" i="2"/>
  <c r="AI3264" i="2"/>
  <c r="AL3819" i="2"/>
  <c r="Y2151" i="2"/>
  <c r="Y2111" i="2"/>
  <c r="U1581" i="2"/>
  <c r="T1430" i="2"/>
  <c r="V1720" i="2"/>
  <c r="V1725" i="2"/>
  <c r="R1140" i="2"/>
  <c r="AG3006" i="2"/>
  <c r="V1717" i="2"/>
  <c r="AJ3387" i="2"/>
  <c r="S1345" i="2"/>
  <c r="S1338" i="2"/>
  <c r="AA395" i="2"/>
  <c r="S1336" i="2"/>
  <c r="AJ3384" i="2"/>
  <c r="AH3142" i="2"/>
  <c r="AH3131" i="2"/>
  <c r="AC2342" i="2"/>
  <c r="AD2252" i="2" s="1"/>
  <c r="Q654" i="2"/>
  <c r="AD2633" i="2"/>
  <c r="T1386" i="2"/>
  <c r="R859" i="2"/>
  <c r="R913" i="2" s="1"/>
  <c r="AE2810" i="2"/>
  <c r="AB516" i="2"/>
  <c r="AK3645" i="2"/>
  <c r="AI3266" i="2"/>
  <c r="U1580" i="2"/>
  <c r="AJ3446" i="2"/>
  <c r="AB529" i="2"/>
  <c r="Q994" i="2"/>
  <c r="AJ3442" i="2"/>
  <c r="AH3136" i="2"/>
  <c r="AF2890" i="2"/>
  <c r="Q999" i="2"/>
  <c r="AC2507" i="2"/>
  <c r="AA397" i="2"/>
  <c r="AA396" i="2"/>
  <c r="R793" i="2"/>
  <c r="AF2878" i="2"/>
  <c r="Z2100" i="2"/>
  <c r="AM3951" i="2"/>
  <c r="AI3260" i="2"/>
  <c r="T1435" i="2"/>
  <c r="AL3832" i="2"/>
  <c r="Q990" i="2"/>
  <c r="Q697" i="2" s="1"/>
  <c r="Q951" i="2"/>
  <c r="Z2106" i="2"/>
  <c r="AC2501" i="2"/>
  <c r="R791" i="2"/>
  <c r="AF3099" i="2"/>
  <c r="S1344" i="2"/>
  <c r="U1584" i="2"/>
  <c r="R1191" i="2"/>
  <c r="AC2345" i="2"/>
  <c r="AD2255" i="2" s="1"/>
  <c r="Q1002" i="2"/>
  <c r="AH3138" i="2"/>
  <c r="AB2382" i="2"/>
  <c r="AK3650" i="2"/>
  <c r="U1575" i="2"/>
  <c r="Q995" i="2"/>
  <c r="U1573" i="2"/>
  <c r="AB2377" i="2"/>
  <c r="AC2497" i="2"/>
  <c r="Q996" i="2"/>
  <c r="Q703" i="2" s="1"/>
  <c r="AD2629" i="2"/>
  <c r="Y2162" i="2"/>
  <c r="W1817" i="2"/>
  <c r="Q1000" i="2"/>
  <c r="AB526" i="2"/>
  <c r="Z494" i="2"/>
  <c r="S1339" i="2"/>
  <c r="T1433" i="2"/>
  <c r="AN4081" i="2"/>
  <c r="U698" i="2"/>
  <c r="AD2626" i="2"/>
  <c r="Y2164" i="2"/>
  <c r="AD2625" i="2"/>
  <c r="AK3512" i="2"/>
  <c r="AF2882" i="2"/>
  <c r="AB2369" i="2"/>
  <c r="AE2758" i="2"/>
  <c r="V1718" i="2"/>
  <c r="AG3068" i="2"/>
  <c r="AI3270" i="2"/>
  <c r="W1865" i="2"/>
  <c r="AH3198" i="2"/>
  <c r="Y2155" i="2"/>
  <c r="AK3649" i="2"/>
  <c r="AB523" i="2"/>
  <c r="AH3141" i="2"/>
  <c r="AK3519" i="2"/>
  <c r="AB519" i="2"/>
  <c r="AG3015" i="2"/>
  <c r="Q992" i="2"/>
  <c r="Q699" i="2" s="1"/>
  <c r="AJ3443" i="2"/>
  <c r="AA403" i="2"/>
  <c r="U1583" i="2"/>
  <c r="AD2623" i="2"/>
  <c r="R858" i="2"/>
  <c r="R912" i="2" s="1"/>
  <c r="AL3820" i="2"/>
  <c r="AN4080" i="2"/>
  <c r="U1574" i="2"/>
  <c r="V1728" i="2"/>
  <c r="AD2622" i="2"/>
  <c r="AD2634" i="2"/>
  <c r="W1819" i="2"/>
  <c r="Q997" i="2"/>
  <c r="AM3957" i="2"/>
  <c r="AA398" i="2"/>
  <c r="Q649" i="2"/>
  <c r="S1340" i="2"/>
  <c r="Q904" i="2"/>
  <c r="AC2503" i="2"/>
  <c r="AN3893" i="2"/>
  <c r="U1579" i="2"/>
  <c r="S1342" i="2"/>
  <c r="AK3522" i="2"/>
  <c r="V1929" i="2"/>
  <c r="AJ3386" i="2"/>
  <c r="AH3133" i="2"/>
  <c r="AH3137" i="2"/>
  <c r="AC2307" i="2"/>
  <c r="S1292" i="2"/>
  <c r="AL3823" i="2"/>
  <c r="AC2508" i="2"/>
  <c r="AG3059" i="2"/>
  <c r="AJ3394" i="2"/>
  <c r="AL3824" i="2"/>
  <c r="R907" i="2"/>
  <c r="AB2370" i="2"/>
  <c r="T1437" i="2"/>
  <c r="AK3646" i="2"/>
  <c r="AB520" i="2"/>
  <c r="AI3262" i="2"/>
  <c r="Q645" i="2"/>
  <c r="R1193" i="2"/>
  <c r="AC2335" i="2"/>
  <c r="AD2245" i="2" s="1"/>
  <c r="AG3004" i="2"/>
  <c r="V1723" i="2"/>
  <c r="U1582" i="2"/>
  <c r="AN4084" i="2"/>
  <c r="AD2630" i="2"/>
  <c r="AK3513" i="2"/>
  <c r="AB2375" i="2"/>
  <c r="AI3481" i="2"/>
  <c r="Z38" i="2"/>
  <c r="AN4077" i="44"/>
  <c r="AL3639" i="44"/>
  <c r="AL3644" i="44"/>
  <c r="AM3777" i="44"/>
  <c r="AL3641" i="44"/>
  <c r="AN4080" i="44"/>
  <c r="AK3600" i="44"/>
  <c r="AN4074" i="44"/>
  <c r="U1084" i="44"/>
  <c r="AK3486" i="44"/>
  <c r="AL3567" i="44"/>
  <c r="Z1817" i="44"/>
  <c r="Z1808" i="44"/>
  <c r="V1230" i="44"/>
  <c r="AK3484" i="44"/>
  <c r="T1044" i="44"/>
  <c r="U1080" i="44"/>
  <c r="T935" i="44"/>
  <c r="W1859" i="2"/>
  <c r="U1095" i="44"/>
  <c r="U1086" i="44"/>
  <c r="AN4079" i="44"/>
  <c r="AK3481" i="44"/>
  <c r="AK3269" i="44"/>
  <c r="AA2256" i="2"/>
  <c r="Y1915" i="44"/>
  <c r="AK3478" i="44"/>
  <c r="U1091" i="44"/>
  <c r="AK3476" i="44"/>
  <c r="Y1927" i="44"/>
  <c r="AK3485" i="44"/>
  <c r="AM3983" i="44"/>
  <c r="AN4073" i="44"/>
  <c r="U1087" i="44"/>
  <c r="AM3769" i="44"/>
  <c r="Z1813" i="44"/>
  <c r="Y1919" i="44"/>
  <c r="Y1673" i="44"/>
  <c r="AL3642" i="44"/>
  <c r="AL3646" i="44"/>
  <c r="U1083" i="44"/>
  <c r="AK3264" i="44"/>
  <c r="AN4078" i="44"/>
  <c r="AK3259" i="44"/>
  <c r="AK3268" i="44"/>
  <c r="AL3640" i="44"/>
  <c r="AL3637" i="44"/>
  <c r="Z1816" i="44"/>
  <c r="AL3568" i="44"/>
  <c r="AL3981" i="2"/>
  <c r="AJ3727" i="2"/>
  <c r="AM3772" i="44"/>
  <c r="AM4108" i="2"/>
  <c r="AL3647" i="44"/>
  <c r="AM3770" i="44"/>
  <c r="AN4085" i="44"/>
  <c r="AM3986" i="44"/>
  <c r="S908" i="44"/>
  <c r="Y1664" i="44"/>
  <c r="AM3651" i="44"/>
  <c r="AM3776" i="44"/>
  <c r="AL3638" i="44"/>
  <c r="AM3945" i="44"/>
  <c r="AK3257" i="44"/>
  <c r="AM3771" i="44"/>
  <c r="AM3990" i="44"/>
  <c r="AM3993" i="44"/>
  <c r="AM3985" i="44"/>
  <c r="X1768" i="44"/>
  <c r="T940" i="44"/>
  <c r="T1053" i="44"/>
  <c r="AM3994" i="44"/>
  <c r="AL3649" i="44"/>
  <c r="AM3768" i="44"/>
  <c r="AM3989" i="44"/>
  <c r="AN3868" i="44"/>
  <c r="AM3765" i="44"/>
  <c r="T947" i="44"/>
  <c r="AM3774" i="44"/>
  <c r="P38" i="10"/>
  <c r="Y1674" i="44"/>
  <c r="AN4081" i="44"/>
  <c r="AN4120" i="44"/>
  <c r="Y1821" i="44"/>
  <c r="Y1666" i="44"/>
  <c r="AN4018" i="44"/>
  <c r="AD2621" i="2"/>
  <c r="T949" i="44"/>
  <c r="T943" i="44"/>
  <c r="AA442" i="2"/>
  <c r="AK3258" i="44"/>
  <c r="T946" i="44"/>
  <c r="T1204" i="44"/>
  <c r="Y1922" i="44"/>
  <c r="Y1669" i="44"/>
  <c r="AK3475" i="44"/>
  <c r="AK3480" i="44"/>
  <c r="Z2074" i="44"/>
  <c r="X1631" i="44"/>
  <c r="AK3482" i="44"/>
  <c r="U1349" i="44"/>
  <c r="X1626" i="44"/>
  <c r="AJ3190" i="44"/>
  <c r="AG2844" i="44"/>
  <c r="AC2332" i="44"/>
  <c r="AC2337" i="44"/>
  <c r="T939" i="44"/>
  <c r="U294" i="44"/>
  <c r="AG2848" i="44"/>
  <c r="AL3487" i="44"/>
  <c r="T950" i="44"/>
  <c r="AJ3192" i="44"/>
  <c r="AG2851" i="44"/>
  <c r="AE2589" i="44"/>
  <c r="AE2598" i="44"/>
  <c r="AL3576" i="44"/>
  <c r="AC1045" i="44"/>
  <c r="W1492" i="44"/>
  <c r="AC2335" i="44"/>
  <c r="S891" i="44"/>
  <c r="AC2342" i="44"/>
  <c r="AE525" i="44"/>
  <c r="Y1671" i="44"/>
  <c r="AB2103" i="44"/>
  <c r="AB2099" i="44"/>
  <c r="V1233" i="44"/>
  <c r="T941" i="44"/>
  <c r="AK3265" i="44"/>
  <c r="AC2333" i="44"/>
  <c r="AE2597" i="44"/>
  <c r="U288" i="44"/>
  <c r="U1198" i="44"/>
  <c r="AD2383" i="44"/>
  <c r="AD2457" i="44"/>
  <c r="AL3569" i="44"/>
  <c r="AH2978" i="44"/>
  <c r="U280" i="44"/>
  <c r="U284" i="44"/>
  <c r="AB2100" i="44"/>
  <c r="S658" i="44"/>
  <c r="S624" i="44"/>
  <c r="AH2967" i="44"/>
  <c r="S64" i="44"/>
  <c r="AA2061" i="44"/>
  <c r="AC401" i="44"/>
  <c r="S58" i="44"/>
  <c r="X1630" i="44"/>
  <c r="S733" i="44"/>
  <c r="AJ3196" i="44"/>
  <c r="U201" i="44"/>
  <c r="S1134" i="2"/>
  <c r="AF2725" i="44"/>
  <c r="AI3097" i="44"/>
  <c r="AC40" i="44"/>
  <c r="T938" i="44"/>
  <c r="AE2592" i="44"/>
  <c r="AH2970" i="44"/>
  <c r="AK3479" i="44"/>
  <c r="AD2458" i="44"/>
  <c r="AF2713" i="44"/>
  <c r="AE2584" i="44"/>
  <c r="AE2510" i="44"/>
  <c r="AF2718" i="44"/>
  <c r="T1279" i="2"/>
  <c r="AA2071" i="44"/>
  <c r="X1766" i="44"/>
  <c r="AI3093" i="44"/>
  <c r="AK3474" i="44"/>
  <c r="AD2463" i="44"/>
  <c r="AD2468" i="44"/>
  <c r="S806" i="44"/>
  <c r="S880" i="44"/>
  <c r="S65" i="44"/>
  <c r="AI3099" i="44"/>
  <c r="W1375" i="44"/>
  <c r="AC403" i="44"/>
  <c r="AE2585" i="44"/>
  <c r="AF2724" i="44"/>
  <c r="AA1964" i="44"/>
  <c r="W1373" i="44"/>
  <c r="S895" i="44"/>
  <c r="AJ3187" i="44"/>
  <c r="U285" i="44"/>
  <c r="AJ3189" i="44"/>
  <c r="U1094" i="44"/>
  <c r="AE516" i="44"/>
  <c r="AJ3188" i="44"/>
  <c r="AH2974" i="44"/>
  <c r="S882" i="44"/>
  <c r="AB2205" i="44"/>
  <c r="AD522" i="44"/>
  <c r="AC621" i="44"/>
  <c r="X1609" i="44"/>
  <c r="AJ3184" i="44"/>
  <c r="AG2838" i="44"/>
  <c r="AG2764" i="44"/>
  <c r="AC1960" i="44"/>
  <c r="AD2471" i="44"/>
  <c r="AC393" i="44"/>
  <c r="AD2460" i="44"/>
  <c r="U287" i="44"/>
  <c r="AC2338" i="44"/>
  <c r="AC402" i="44"/>
  <c r="AE2590" i="44"/>
  <c r="AH2976" i="44"/>
  <c r="AH2979" i="44"/>
  <c r="AC2334" i="44"/>
  <c r="S889" i="44"/>
  <c r="S884" i="44"/>
  <c r="S893" i="44"/>
  <c r="AL3577" i="44"/>
  <c r="T942" i="44"/>
  <c r="Y1672" i="44"/>
  <c r="AI3101" i="44"/>
  <c r="AH2977" i="44"/>
  <c r="AG2850" i="44"/>
  <c r="AA2457" i="2"/>
  <c r="T944" i="44"/>
  <c r="AG2849" i="44"/>
  <c r="U293" i="44"/>
  <c r="W1378" i="44"/>
  <c r="AE2593" i="44"/>
  <c r="S899" i="44"/>
  <c r="AI3107" i="44"/>
  <c r="AI3105" i="44"/>
  <c r="AE2587" i="44"/>
  <c r="AD2461" i="44"/>
  <c r="S742" i="44"/>
  <c r="AC397" i="44"/>
  <c r="AF2726" i="44"/>
  <c r="AB2212" i="44"/>
  <c r="AD792" i="44"/>
  <c r="AK3263" i="44"/>
  <c r="AE2596" i="44"/>
  <c r="AA2062" i="44"/>
  <c r="V1343" i="44"/>
  <c r="AA1952" i="44"/>
  <c r="S888" i="44"/>
  <c r="AC2330" i="44"/>
  <c r="AC2256" i="44"/>
  <c r="AE2591" i="44"/>
  <c r="AB2218" i="44"/>
  <c r="R215" i="44"/>
  <c r="S55" i="44"/>
  <c r="AA1965" i="44"/>
  <c r="AI3098" i="44"/>
  <c r="AJ3186" i="44"/>
  <c r="S631" i="44"/>
  <c r="AC389" i="44"/>
  <c r="Z1810" i="44"/>
  <c r="AH2969" i="44"/>
  <c r="X1611" i="44"/>
  <c r="AG2842" i="44"/>
  <c r="Y1525" i="44"/>
  <c r="AD2470" i="44"/>
  <c r="AJ3183" i="44"/>
  <c r="AJ3145" i="44"/>
  <c r="Q25" i="10"/>
  <c r="Q37" i="10"/>
  <c r="R15" i="44"/>
  <c r="AI3103" i="44"/>
  <c r="AA2095" i="2"/>
  <c r="AJ3194" i="44"/>
  <c r="Z1769" i="44"/>
  <c r="Y289" i="44"/>
  <c r="AB2102" i="44"/>
  <c r="U282" i="44"/>
  <c r="Z1670" i="44"/>
  <c r="AH2968" i="44"/>
  <c r="AD524" i="44"/>
  <c r="Y1624" i="44"/>
  <c r="AE529" i="44"/>
  <c r="R52" i="44"/>
  <c r="AK3360" i="44"/>
  <c r="AC2331" i="44"/>
  <c r="AC396" i="44"/>
  <c r="S62" i="44"/>
  <c r="AC2340" i="44"/>
  <c r="S894" i="44"/>
  <c r="AJ3191" i="44"/>
  <c r="AC391" i="44"/>
  <c r="U283" i="44"/>
  <c r="AE520" i="44"/>
  <c r="AC2339" i="44"/>
  <c r="AL3573" i="44"/>
  <c r="T948" i="44"/>
  <c r="AI3102" i="44"/>
  <c r="AF2719" i="44"/>
  <c r="AC395" i="44"/>
  <c r="AH2980" i="44"/>
  <c r="U281" i="44"/>
  <c r="AG2852" i="44"/>
  <c r="AE528" i="44"/>
  <c r="AC2345" i="44"/>
  <c r="U291" i="44"/>
  <c r="AC392" i="44"/>
  <c r="Y1950" i="2"/>
  <c r="AJ3195" i="44"/>
  <c r="X1605" i="44"/>
  <c r="X1531" i="44"/>
  <c r="AI3104" i="44"/>
  <c r="AE2594" i="44"/>
  <c r="AE2599" i="44"/>
  <c r="AI3100" i="44"/>
  <c r="AB2108" i="44"/>
  <c r="AK3260" i="44"/>
  <c r="S887" i="44"/>
  <c r="AA2069" i="44"/>
  <c r="AG2839" i="44"/>
  <c r="AC399" i="44"/>
  <c r="S885" i="44"/>
  <c r="Q642" i="2"/>
  <c r="AA1957" i="44"/>
  <c r="AH2973" i="44"/>
  <c r="AH2971" i="44"/>
  <c r="V1231" i="44"/>
  <c r="AA2070" i="44"/>
  <c r="W1377" i="44"/>
  <c r="AB2209" i="44"/>
  <c r="X1610" i="44"/>
  <c r="Q32" i="10"/>
  <c r="AC1480" i="44"/>
  <c r="U279" i="44"/>
  <c r="U259" i="44"/>
  <c r="AD2096" i="44"/>
  <c r="AK3483" i="44"/>
  <c r="AD2459" i="44"/>
  <c r="AJ3193" i="44"/>
  <c r="W1489" i="44"/>
  <c r="S627" i="44"/>
  <c r="AF2720" i="44"/>
  <c r="AC1190" i="44"/>
  <c r="V32" i="44"/>
  <c r="AE523" i="44"/>
  <c r="AD2462" i="44"/>
  <c r="Y1663" i="44"/>
  <c r="AA1956" i="44"/>
  <c r="AB2095" i="44"/>
  <c r="AA2219" i="44"/>
  <c r="AB2059" i="44"/>
  <c r="Y1928" i="44"/>
  <c r="U1085" i="44"/>
  <c r="AI3096" i="44"/>
  <c r="V1232" i="44"/>
  <c r="AB34" i="44"/>
  <c r="AF2716" i="44"/>
  <c r="AE530" i="44"/>
  <c r="AA2058" i="44"/>
  <c r="AC2344" i="44"/>
  <c r="AB2217" i="44"/>
  <c r="AD2105" i="44"/>
  <c r="S56" i="44"/>
  <c r="AD2464" i="44"/>
  <c r="AE517" i="44"/>
  <c r="AA1958" i="44"/>
  <c r="AB494" i="44"/>
  <c r="AC388" i="44"/>
  <c r="AE2595" i="44"/>
  <c r="AG2840" i="44"/>
  <c r="AE521" i="44"/>
  <c r="AG2847" i="44"/>
  <c r="AC394" i="44"/>
  <c r="U290" i="44"/>
  <c r="S1059" i="44"/>
  <c r="AG2841" i="44"/>
  <c r="AF2723" i="44"/>
  <c r="AF2717" i="44"/>
  <c r="V1238" i="44"/>
  <c r="AB2107" i="44"/>
  <c r="X1620" i="44"/>
  <c r="AG2853" i="44"/>
  <c r="AE518" i="44"/>
  <c r="X1607" i="44"/>
  <c r="AI3095" i="44"/>
  <c r="S892" i="44"/>
  <c r="AE2586" i="44"/>
  <c r="V1494" i="44"/>
  <c r="W1370" i="44"/>
  <c r="AD2472" i="44"/>
  <c r="W1374" i="44"/>
  <c r="AI3106" i="44"/>
  <c r="S883" i="44"/>
  <c r="Y1776" i="44"/>
  <c r="AK3266" i="44"/>
  <c r="AL3571" i="44"/>
  <c r="AH2965" i="44"/>
  <c r="AH2891" i="44"/>
  <c r="AD2467" i="44"/>
  <c r="AF2721" i="44"/>
  <c r="V1239" i="44"/>
  <c r="AM3614" i="44"/>
  <c r="AG2846" i="44"/>
  <c r="AE519" i="44"/>
  <c r="AD1371" i="44"/>
  <c r="AH2972" i="44"/>
  <c r="U286" i="44"/>
  <c r="AC400" i="44"/>
  <c r="X1616" i="44"/>
  <c r="AI3094" i="44"/>
  <c r="S886" i="44"/>
  <c r="AF2637" i="44"/>
  <c r="AF2711" i="44"/>
  <c r="AK3262" i="44"/>
  <c r="AL3575" i="44"/>
  <c r="AE515" i="44"/>
  <c r="AJ3185" i="44"/>
  <c r="AC398" i="44"/>
  <c r="AC2341" i="44"/>
  <c r="AD2465" i="44"/>
  <c r="AI3018" i="44"/>
  <c r="AI3092" i="44"/>
  <c r="AB2206" i="44"/>
  <c r="U292" i="44"/>
  <c r="X1617" i="44"/>
  <c r="AK3261" i="44"/>
  <c r="AD2469" i="44"/>
  <c r="AD526" i="44"/>
  <c r="W1379" i="44"/>
  <c r="AB2214" i="44"/>
  <c r="AG2843" i="44"/>
  <c r="V1237" i="44"/>
  <c r="AA1955" i="44"/>
  <c r="AC2336" i="44"/>
  <c r="AF2712" i="44"/>
  <c r="W1385" i="44"/>
  <c r="V1236" i="44"/>
  <c r="AH2966" i="44"/>
  <c r="X1636" i="44"/>
  <c r="AA1959" i="44"/>
  <c r="AF2714" i="44"/>
  <c r="AC2343" i="44"/>
  <c r="AH2975" i="44"/>
  <c r="V1240" i="44"/>
  <c r="AB569" i="2"/>
  <c r="AG2845" i="44"/>
  <c r="AF2722" i="44"/>
  <c r="U1089" i="44"/>
  <c r="AK3267" i="44"/>
  <c r="AE527" i="44"/>
  <c r="AF2715" i="44"/>
  <c r="S59" i="44"/>
  <c r="X1619" i="44"/>
  <c r="AC390" i="44"/>
  <c r="U1370" i="2"/>
  <c r="AE2588" i="44"/>
  <c r="AD2466" i="44"/>
  <c r="AJ3233" i="44"/>
  <c r="AN3894" i="44" l="1"/>
  <c r="W1484" i="44"/>
  <c r="P766" i="2"/>
  <c r="Y1783" i="44"/>
  <c r="Y1665" i="44"/>
  <c r="X1632" i="44"/>
  <c r="Y1524" i="44" s="1"/>
  <c r="V1337" i="44"/>
  <c r="Y1775" i="44"/>
  <c r="V1623" i="2"/>
  <c r="W1226" i="44"/>
  <c r="Q844" i="2"/>
  <c r="AN3897" i="44"/>
  <c r="W1491" i="44"/>
  <c r="F69" i="52"/>
  <c r="AL3387" i="44"/>
  <c r="W1490" i="44"/>
  <c r="AL3610" i="44"/>
  <c r="AD2838" i="2"/>
  <c r="AD2818" i="2"/>
  <c r="Q806" i="2"/>
  <c r="X1380" i="44"/>
  <c r="AJ3437" i="2"/>
  <c r="AN3898" i="44"/>
  <c r="AN4111" i="44"/>
  <c r="AB1806" i="44"/>
  <c r="W1768" i="2"/>
  <c r="AN3902" i="44"/>
  <c r="AN3956" i="44" s="1"/>
  <c r="Z1920" i="44"/>
  <c r="AL3602" i="44"/>
  <c r="AN4119" i="44"/>
  <c r="AA1923" i="44"/>
  <c r="AH3129" i="2"/>
  <c r="V1333" i="44"/>
  <c r="AG3235" i="2"/>
  <c r="AG3002" i="2"/>
  <c r="AF2875" i="2"/>
  <c r="R989" i="2"/>
  <c r="AK3310" i="44"/>
  <c r="AD2628" i="2"/>
  <c r="AL3697" i="44"/>
  <c r="V1342" i="44"/>
  <c r="U1194" i="44"/>
  <c r="AK3322" i="44"/>
  <c r="Z1926" i="44"/>
  <c r="AL3383" i="44"/>
  <c r="AC2727" i="2"/>
  <c r="V1081" i="44"/>
  <c r="Z1807" i="44"/>
  <c r="AN3892" i="44"/>
  <c r="Z1913" i="44"/>
  <c r="AL3606" i="44"/>
  <c r="AL3608" i="44"/>
  <c r="U1201" i="44"/>
  <c r="T1048" i="44"/>
  <c r="Z1917" i="44"/>
  <c r="AK3318" i="44"/>
  <c r="AJ3390" i="2"/>
  <c r="AL3764" i="2"/>
  <c r="U1192" i="44"/>
  <c r="AL3704" i="44"/>
  <c r="AM3764" i="44"/>
  <c r="V1336" i="44"/>
  <c r="AM3821" i="44"/>
  <c r="U1196" i="44"/>
  <c r="AJ3393" i="2"/>
  <c r="AG3011" i="2"/>
  <c r="AH2332" i="2"/>
  <c r="AI2242" i="2" s="1"/>
  <c r="AJ3600" i="2"/>
  <c r="AJ3616" i="2" s="1"/>
  <c r="AM3820" i="44"/>
  <c r="AD2303" i="2"/>
  <c r="AL3601" i="44"/>
  <c r="AE2981" i="2"/>
  <c r="AM3829" i="44"/>
  <c r="AL3702" i="44"/>
  <c r="AF2879" i="2"/>
  <c r="AM3827" i="44"/>
  <c r="U1200" i="44"/>
  <c r="AE2757" i="2"/>
  <c r="AN4113" i="44"/>
  <c r="AE2760" i="2"/>
  <c r="AF2885" i="2"/>
  <c r="AN4112" i="44"/>
  <c r="AD2344" i="2"/>
  <c r="AE2254" i="2" s="1"/>
  <c r="AE2753" i="2"/>
  <c r="W1870" i="2"/>
  <c r="X2048" i="2"/>
  <c r="X2066" i="2" s="1"/>
  <c r="Y1958" i="2" s="1"/>
  <c r="AF2876" i="2"/>
  <c r="AE2333" i="2"/>
  <c r="AF2243" i="2" s="1"/>
  <c r="AN3901" i="44"/>
  <c r="AF2881" i="2"/>
  <c r="W1869" i="2"/>
  <c r="U1191" i="44"/>
  <c r="AM3831" i="44"/>
  <c r="AF2880" i="2"/>
  <c r="AE2751" i="2"/>
  <c r="AB531" i="2"/>
  <c r="AC2500" i="2"/>
  <c r="AC2510" i="2" s="1"/>
  <c r="AF2883" i="2"/>
  <c r="AK3515" i="2"/>
  <c r="Z1925" i="44"/>
  <c r="Z1662" i="44"/>
  <c r="AL3396" i="44"/>
  <c r="AN3948" i="44"/>
  <c r="X2049" i="2"/>
  <c r="X2067" i="2" s="1"/>
  <c r="Y1959" i="2" s="1"/>
  <c r="U1188" i="44"/>
  <c r="AE2300" i="2"/>
  <c r="T1440" i="2"/>
  <c r="S804" i="2"/>
  <c r="S800" i="2"/>
  <c r="Q627" i="2"/>
  <c r="Q631" i="2"/>
  <c r="S794" i="2"/>
  <c r="Q46" i="2"/>
  <c r="U1636" i="2"/>
  <c r="T1491" i="2"/>
  <c r="AJ3448" i="2"/>
  <c r="AJ3440" i="2"/>
  <c r="AN4116" i="2"/>
  <c r="AD2677" i="2"/>
  <c r="AH3195" i="2"/>
  <c r="AK3703" i="2"/>
  <c r="AI3324" i="2"/>
  <c r="AK3566" i="2"/>
  <c r="AD2680" i="2"/>
  <c r="T1231" i="2"/>
  <c r="U1629" i="2"/>
  <c r="Q1056" i="2"/>
  <c r="Q709" i="2"/>
  <c r="Q763" i="2" s="1"/>
  <c r="AA451" i="2"/>
  <c r="AF2944" i="2"/>
  <c r="AB583" i="2"/>
  <c r="AK3699" i="2"/>
  <c r="AH3185" i="2"/>
  <c r="R1194" i="2"/>
  <c r="U1635" i="2"/>
  <c r="AI3318" i="2"/>
  <c r="AE2804" i="2"/>
  <c r="AH3197" i="2"/>
  <c r="AD2302" i="2"/>
  <c r="U1632" i="2"/>
  <c r="AI3312" i="2"/>
  <c r="AE2817" i="2"/>
  <c r="AD2301" i="2"/>
  <c r="W1867" i="2"/>
  <c r="AJ3449" i="2"/>
  <c r="X2051" i="2"/>
  <c r="X2069" i="2" s="1"/>
  <c r="AB2422" i="2"/>
  <c r="Z2158" i="2"/>
  <c r="V1780" i="2"/>
  <c r="Z2163" i="2"/>
  <c r="U1624" i="2"/>
  <c r="U1585" i="2"/>
  <c r="S795" i="2"/>
  <c r="P15" i="2"/>
  <c r="AH3193" i="2"/>
  <c r="AC2558" i="2"/>
  <c r="AL3866" i="2"/>
  <c r="AB576" i="2"/>
  <c r="AG3070" i="2"/>
  <c r="AD2305" i="2"/>
  <c r="AA446" i="2"/>
  <c r="AH3194" i="2"/>
  <c r="AA447" i="2"/>
  <c r="AK3578" i="2"/>
  <c r="AB578" i="2"/>
  <c r="AK3577" i="2"/>
  <c r="AL3735" i="44"/>
  <c r="AB2429" i="2"/>
  <c r="S1085" i="2"/>
  <c r="AB574" i="2"/>
  <c r="AG3095" i="2"/>
  <c r="AC2343" i="2"/>
  <c r="AD2253" i="2" s="1"/>
  <c r="AN3947" i="2"/>
  <c r="AD2688" i="2"/>
  <c r="U1637" i="2"/>
  <c r="Y2209" i="2"/>
  <c r="AG3104" i="2"/>
  <c r="AC2551" i="2"/>
  <c r="T1236" i="2"/>
  <c r="Q1044" i="2"/>
  <c r="Q1005" i="2"/>
  <c r="AJ3482" i="2"/>
  <c r="AJ3441" i="2"/>
  <c r="W1916" i="2"/>
  <c r="R1190" i="2"/>
  <c r="AC2552" i="2"/>
  <c r="AK3701" i="2"/>
  <c r="AC2550" i="2"/>
  <c r="AA456" i="2"/>
  <c r="AK3565" i="2"/>
  <c r="AN4111" i="2"/>
  <c r="AL3864" i="2"/>
  <c r="V1775" i="2"/>
  <c r="AM3994" i="2"/>
  <c r="AD2686" i="2"/>
  <c r="Y2215" i="2"/>
  <c r="X2047" i="2"/>
  <c r="X2065" i="2" s="1"/>
  <c r="AN4122" i="2"/>
  <c r="AB571" i="2"/>
  <c r="AG3057" i="2"/>
  <c r="AG3067" i="2"/>
  <c r="AB2428" i="2"/>
  <c r="R846" i="2"/>
  <c r="R900" i="2" s="1"/>
  <c r="AK3693" i="2"/>
  <c r="AN4113" i="2"/>
  <c r="AB581" i="2"/>
  <c r="AB2426" i="2"/>
  <c r="R1200" i="2"/>
  <c r="U1631" i="2"/>
  <c r="AJ3486" i="2"/>
  <c r="AA454" i="2"/>
  <c r="S857" i="2"/>
  <c r="S911" i="2" s="1"/>
  <c r="U1626" i="2"/>
  <c r="Y2207" i="2"/>
  <c r="AD2298" i="2"/>
  <c r="AL3695" i="44"/>
  <c r="AA34" i="2"/>
  <c r="V1777" i="2"/>
  <c r="Q757" i="2"/>
  <c r="AM3993" i="2"/>
  <c r="AL3856" i="2"/>
  <c r="AG3069" i="2"/>
  <c r="Q625" i="2"/>
  <c r="AE2812" i="2"/>
  <c r="AD2679" i="2"/>
  <c r="U626" i="2"/>
  <c r="U752" i="2"/>
  <c r="Y2216" i="2"/>
  <c r="AI3314" i="2"/>
  <c r="AF2932" i="2"/>
  <c r="AC2561" i="2"/>
  <c r="AH3190" i="2"/>
  <c r="AB570" i="2"/>
  <c r="AD2687" i="2"/>
  <c r="AH3196" i="2"/>
  <c r="V1771" i="2"/>
  <c r="V1779" i="2"/>
  <c r="AB2434" i="2"/>
  <c r="AE2803" i="2"/>
  <c r="X2050" i="2"/>
  <c r="X2068" i="2" s="1"/>
  <c r="AL3858" i="2"/>
  <c r="Q1058" i="2"/>
  <c r="Q711" i="2"/>
  <c r="R851" i="2"/>
  <c r="R905" i="2" s="1"/>
  <c r="W1861" i="2"/>
  <c r="AG3017" i="2"/>
  <c r="S1088" i="2"/>
  <c r="W1872" i="2"/>
  <c r="S802" i="2"/>
  <c r="AK3570" i="2"/>
  <c r="AB572" i="2"/>
  <c r="X2052" i="2"/>
  <c r="X2070" i="2" s="1"/>
  <c r="R1192" i="2"/>
  <c r="W1864" i="2"/>
  <c r="AA455" i="2"/>
  <c r="AJ3439" i="2"/>
  <c r="AA445" i="2"/>
  <c r="AC2560" i="2"/>
  <c r="V1770" i="2"/>
  <c r="AE2815" i="2"/>
  <c r="R1198" i="2"/>
  <c r="AE2806" i="2"/>
  <c r="AG3008" i="2"/>
  <c r="Z2150" i="2"/>
  <c r="AG3064" i="2"/>
  <c r="P21" i="2"/>
  <c r="AB2425" i="2"/>
  <c r="S1348" i="2"/>
  <c r="AD2675" i="2"/>
  <c r="AD2711" i="2" s="1"/>
  <c r="AK3637" i="2"/>
  <c r="AK3567" i="2"/>
  <c r="Q753" i="2"/>
  <c r="AB2424" i="2"/>
  <c r="AK3576" i="2"/>
  <c r="AC2557" i="2"/>
  <c r="AD2676" i="2"/>
  <c r="AH3234" i="2"/>
  <c r="V1772" i="2"/>
  <c r="AN4117" i="2"/>
  <c r="AB580" i="2"/>
  <c r="AB2431" i="2"/>
  <c r="AK3704" i="2"/>
  <c r="AD2309" i="2"/>
  <c r="AG3009" i="2"/>
  <c r="AM3987" i="2"/>
  <c r="AJ3478" i="2"/>
  <c r="U1634" i="2"/>
  <c r="AE2846" i="2"/>
  <c r="AA449" i="2"/>
  <c r="Y2205" i="2"/>
  <c r="Y2165" i="2"/>
  <c r="T1490" i="2"/>
  <c r="AK3705" i="2"/>
  <c r="AD2685" i="2"/>
  <c r="T1229" i="2"/>
  <c r="AF2938" i="2"/>
  <c r="AM3982" i="2"/>
  <c r="AN4115" i="2"/>
  <c r="AL3867" i="2"/>
  <c r="AM3988" i="2"/>
  <c r="AK3575" i="2"/>
  <c r="S1334" i="2"/>
  <c r="S1295" i="2"/>
  <c r="R1189" i="2"/>
  <c r="R1150" i="2"/>
  <c r="AA404" i="2"/>
  <c r="AK3572" i="2"/>
  <c r="T1233" i="2"/>
  <c r="AN3959" i="2"/>
  <c r="AB575" i="2"/>
  <c r="AK3696" i="2"/>
  <c r="AG3061" i="2"/>
  <c r="V1778" i="2"/>
  <c r="Q1052" i="2"/>
  <c r="Q705" i="2"/>
  <c r="Q759" i="2" s="1"/>
  <c r="AC2549" i="2"/>
  <c r="AD2295" i="2"/>
  <c r="AN4119" i="2"/>
  <c r="AM3992" i="2"/>
  <c r="Z1921" i="44"/>
  <c r="AM3891" i="2"/>
  <c r="S799" i="2"/>
  <c r="AC2562" i="2"/>
  <c r="AH3191" i="2"/>
  <c r="R796" i="2"/>
  <c r="AA452" i="2"/>
  <c r="Q1051" i="2"/>
  <c r="V1782" i="2"/>
  <c r="AA457" i="2"/>
  <c r="AB573" i="2"/>
  <c r="AB577" i="2"/>
  <c r="AB2423" i="2"/>
  <c r="Q1054" i="2"/>
  <c r="Q707" i="2"/>
  <c r="U1627" i="2"/>
  <c r="R847" i="2"/>
  <c r="R901" i="2" s="1"/>
  <c r="AJ3438" i="2"/>
  <c r="V1774" i="2"/>
  <c r="X2053" i="2"/>
  <c r="AD2690" i="2"/>
  <c r="T1482" i="2"/>
  <c r="Q1047" i="2"/>
  <c r="Q700" i="2"/>
  <c r="Q1057" i="2"/>
  <c r="Q710" i="2"/>
  <c r="T1483" i="2"/>
  <c r="T1486" i="2"/>
  <c r="AN4121" i="2"/>
  <c r="AA448" i="2"/>
  <c r="S1089" i="2"/>
  <c r="AI3322" i="2"/>
  <c r="AF2940" i="2"/>
  <c r="AK3697" i="2"/>
  <c r="AC2556" i="2"/>
  <c r="AA44" i="2"/>
  <c r="S1095" i="2"/>
  <c r="T1485" i="2"/>
  <c r="Y2210" i="2"/>
  <c r="AN3948" i="2"/>
  <c r="AB2430" i="2"/>
  <c r="Y2211" i="2"/>
  <c r="AI3313" i="2"/>
  <c r="AI3323" i="2"/>
  <c r="AK3579" i="2"/>
  <c r="T1492" i="2"/>
  <c r="AL3857" i="2"/>
  <c r="X2044" i="2"/>
  <c r="X2062" i="2" s="1"/>
  <c r="AD2681" i="2"/>
  <c r="W1863" i="2"/>
  <c r="AD2678" i="2"/>
  <c r="AB584" i="2"/>
  <c r="AB2471" i="2"/>
  <c r="W1866" i="2"/>
  <c r="AE2816" i="2"/>
  <c r="AI3325" i="2"/>
  <c r="AH3186" i="2"/>
  <c r="AM3986" i="2"/>
  <c r="AK3698" i="2"/>
  <c r="AF2943" i="2"/>
  <c r="AD2684" i="2"/>
  <c r="AG3058" i="2"/>
  <c r="AI3316" i="2"/>
  <c r="AK3700" i="2"/>
  <c r="AL3860" i="2"/>
  <c r="AL3859" i="2"/>
  <c r="T1234" i="2"/>
  <c r="Y1952" i="2"/>
  <c r="AJ3479" i="2"/>
  <c r="W1919" i="2"/>
  <c r="Y2218" i="2"/>
  <c r="T1487" i="2"/>
  <c r="AD2683" i="2"/>
  <c r="AB2436" i="2"/>
  <c r="S1083" i="2"/>
  <c r="R845" i="2"/>
  <c r="R899" i="2" s="1"/>
  <c r="AC2555" i="2"/>
  <c r="AL3868" i="2"/>
  <c r="Q1053" i="2"/>
  <c r="Q706" i="2"/>
  <c r="Q1048" i="2"/>
  <c r="Q701" i="2"/>
  <c r="S805" i="2"/>
  <c r="T1230" i="2"/>
  <c r="AL3855" i="2"/>
  <c r="T1488" i="2"/>
  <c r="AI3317" i="2"/>
  <c r="U1630" i="2"/>
  <c r="AM3990" i="2"/>
  <c r="AK3517" i="2"/>
  <c r="AM3985" i="2"/>
  <c r="AN4110" i="2"/>
  <c r="AL3861" i="2"/>
  <c r="AK3692" i="2"/>
  <c r="T1228" i="2"/>
  <c r="V1783" i="2"/>
  <c r="V1781" i="2"/>
  <c r="AE2808" i="2"/>
  <c r="AA443" i="2"/>
  <c r="AK3610" i="2"/>
  <c r="W1928" i="2"/>
  <c r="T1481" i="2"/>
  <c r="R1199" i="2"/>
  <c r="AA2310" i="2"/>
  <c r="V1571" i="2"/>
  <c r="AN4120" i="2"/>
  <c r="AH3187" i="2"/>
  <c r="U1633" i="2"/>
  <c r="T1232" i="2"/>
  <c r="U1628" i="2"/>
  <c r="AK3573" i="2"/>
  <c r="AF2936" i="2"/>
  <c r="Q1050" i="2"/>
  <c r="Q1049" i="2"/>
  <c r="U1638" i="2"/>
  <c r="Z2154" i="2"/>
  <c r="AA450" i="2"/>
  <c r="AI3320" i="2"/>
  <c r="AD2306" i="2"/>
  <c r="T1484" i="2"/>
  <c r="AI3321" i="2"/>
  <c r="S801" i="2"/>
  <c r="AI3315" i="2"/>
  <c r="AN4118" i="2"/>
  <c r="Q1045" i="2"/>
  <c r="AN4114" i="2"/>
  <c r="AK3694" i="2"/>
  <c r="AA453" i="2"/>
  <c r="AG3012" i="2"/>
  <c r="AH3188" i="2"/>
  <c r="Q698" i="2"/>
  <c r="AC2553" i="2"/>
  <c r="AI3319" i="2"/>
  <c r="AB582" i="2"/>
  <c r="Q704" i="2"/>
  <c r="AL3863" i="2"/>
  <c r="AK3568" i="2"/>
  <c r="AB2433" i="2"/>
  <c r="AN3955" i="2"/>
  <c r="AD2304" i="2"/>
  <c r="W1868" i="2"/>
  <c r="AB2427" i="2"/>
  <c r="X2041" i="2"/>
  <c r="X2059" i="2" s="1"/>
  <c r="X2020" i="2"/>
  <c r="AJ3451" i="2"/>
  <c r="AI3311" i="2"/>
  <c r="AI3272" i="2"/>
  <c r="AF2942" i="2"/>
  <c r="T1239" i="2"/>
  <c r="AE2809" i="2"/>
  <c r="AC2559" i="2"/>
  <c r="Q702" i="2"/>
  <c r="X2046" i="2"/>
  <c r="X2064" i="2" s="1"/>
  <c r="AC2563" i="2"/>
  <c r="Z2159" i="2"/>
  <c r="AD2689" i="2"/>
  <c r="AB579" i="2"/>
  <c r="W1860" i="2"/>
  <c r="V1769" i="2"/>
  <c r="V1730" i="2"/>
  <c r="AJ3391" i="2"/>
  <c r="AI3489" i="2"/>
  <c r="AD2299" i="2"/>
  <c r="S1346" i="2"/>
  <c r="W1873" i="2"/>
  <c r="Q1046" i="2"/>
  <c r="W1871" i="2"/>
  <c r="AH3192" i="2"/>
  <c r="W1821" i="2"/>
  <c r="Z2160" i="2"/>
  <c r="T1489" i="2"/>
  <c r="Q751" i="2"/>
  <c r="T1237" i="2"/>
  <c r="AG3060" i="2"/>
  <c r="V1776" i="2"/>
  <c r="AH3189" i="2"/>
  <c r="AB2432" i="2"/>
  <c r="AK3695" i="2"/>
  <c r="AL3865" i="2"/>
  <c r="Y2206" i="2"/>
  <c r="R1201" i="2"/>
  <c r="S1343" i="2"/>
  <c r="AJ3452" i="2"/>
  <c r="X2054" i="2"/>
  <c r="X2072" i="2" s="1"/>
  <c r="Q1055" i="2"/>
  <c r="Q708" i="2"/>
  <c r="Q762" i="2" s="1"/>
  <c r="X2043" i="2"/>
  <c r="X2061" i="2" s="1"/>
  <c r="V1773" i="2"/>
  <c r="X2045" i="2"/>
  <c r="X2063" i="2" s="1"/>
  <c r="AA444" i="2"/>
  <c r="AF3108" i="2"/>
  <c r="AE2813" i="2"/>
  <c r="AF2931" i="2"/>
  <c r="AK3702" i="2"/>
  <c r="S1094" i="2"/>
  <c r="AN4109" i="2"/>
  <c r="X2055" i="2"/>
  <c r="X2073" i="2" s="1"/>
  <c r="AM3989" i="2"/>
  <c r="AH3184" i="2"/>
  <c r="AL3862" i="2"/>
  <c r="AF2941" i="2"/>
  <c r="S1087" i="2"/>
  <c r="T1493" i="2"/>
  <c r="R852" i="2"/>
  <c r="R906" i="2" s="1"/>
  <c r="AN4116" i="44"/>
  <c r="AL3698" i="44"/>
  <c r="U936" i="44"/>
  <c r="AL3694" i="44"/>
  <c r="AL3693" i="44"/>
  <c r="AN4115" i="44"/>
  <c r="AN4109" i="44"/>
  <c r="AL3386" i="44"/>
  <c r="AL3510" i="44"/>
  <c r="AL3603" i="44"/>
  <c r="Z1916" i="44"/>
  <c r="AK3313" i="44"/>
  <c r="AL3391" i="44"/>
  <c r="AK3323" i="44"/>
  <c r="V1338" i="44"/>
  <c r="AN4110" i="44"/>
  <c r="AL3394" i="44"/>
  <c r="T1043" i="44"/>
  <c r="W1913" i="2"/>
  <c r="Z1811" i="44"/>
  <c r="U1199" i="44"/>
  <c r="Y1774" i="44"/>
  <c r="U1203" i="44"/>
  <c r="Z1819" i="44"/>
  <c r="AL3388" i="44"/>
  <c r="T800" i="44"/>
  <c r="T1055" i="44"/>
  <c r="AK3311" i="44"/>
  <c r="U1195" i="44"/>
  <c r="T1057" i="44"/>
  <c r="Y1518" i="44"/>
  <c r="AL3395" i="44"/>
  <c r="AN3893" i="44"/>
  <c r="AM3823" i="44"/>
  <c r="AL3696" i="44"/>
  <c r="Y1781" i="44"/>
  <c r="AL3691" i="44"/>
  <c r="AL3700" i="44"/>
  <c r="AN4114" i="44"/>
  <c r="AB2240" i="2"/>
  <c r="U945" i="44"/>
  <c r="Y1782" i="44"/>
  <c r="Y1772" i="44"/>
  <c r="AA478" i="2"/>
  <c r="Y1660" i="44"/>
  <c r="X1784" i="44"/>
  <c r="T1051" i="44"/>
  <c r="Z1924" i="44"/>
  <c r="AL3604" i="44"/>
  <c r="AJ3219" i="44"/>
  <c r="S913" i="44"/>
  <c r="AL3392" i="44"/>
  <c r="Y1777" i="44"/>
  <c r="AK3312" i="44"/>
  <c r="AN4117" i="44"/>
  <c r="AN3899" i="44"/>
  <c r="AN3900" i="44"/>
  <c r="AN4018" i="2"/>
  <c r="S912" i="44"/>
  <c r="S909" i="44"/>
  <c r="Y1523" i="44"/>
  <c r="AN3904" i="44"/>
  <c r="AM3825" i="44"/>
  <c r="AL3692" i="44"/>
  <c r="AM3741" i="44"/>
  <c r="AM3824" i="44"/>
  <c r="AM3826" i="44"/>
  <c r="Z1814" i="44"/>
  <c r="AN4072" i="44"/>
  <c r="AM3819" i="44"/>
  <c r="AM3822" i="44"/>
  <c r="AN3896" i="44"/>
  <c r="S904" i="44"/>
  <c r="S901" i="44"/>
  <c r="S911" i="44"/>
  <c r="S900" i="44"/>
  <c r="AN3895" i="44"/>
  <c r="AM3830" i="44"/>
  <c r="AN4121" i="44"/>
  <c r="S910" i="44"/>
  <c r="S905" i="44"/>
  <c r="S760" i="44"/>
  <c r="S902" i="44"/>
  <c r="T1054" i="44"/>
  <c r="AL3703" i="44"/>
  <c r="AL3701" i="44"/>
  <c r="S903" i="44"/>
  <c r="X1623" i="44"/>
  <c r="AN3903" i="44"/>
  <c r="AM3981" i="44"/>
  <c r="X1625" i="44"/>
  <c r="S898" i="44"/>
  <c r="AM3828" i="44"/>
  <c r="AL3385" i="44"/>
  <c r="AE2748" i="2"/>
  <c r="AD2854" i="2"/>
  <c r="W1515" i="2"/>
  <c r="Y1929" i="44"/>
  <c r="AL3390" i="44"/>
  <c r="AJ3229" i="44"/>
  <c r="AJ3230" i="44"/>
  <c r="S1188" i="2"/>
  <c r="X1637" i="44"/>
  <c r="AJ3222" i="44"/>
  <c r="AJ3223" i="44"/>
  <c r="AL3607" i="44"/>
  <c r="T1333" i="2"/>
  <c r="T951" i="44"/>
  <c r="AL3605" i="44"/>
  <c r="X1634" i="44"/>
  <c r="AJ3227" i="44"/>
  <c r="AL3612" i="44"/>
  <c r="U1096" i="44"/>
  <c r="AJ3221" i="44"/>
  <c r="AL3613" i="44"/>
  <c r="AJ3220" i="44"/>
  <c r="X1638" i="44"/>
  <c r="X1635" i="44"/>
  <c r="AJ3224" i="44"/>
  <c r="W1493" i="44"/>
  <c r="AA2063" i="44"/>
  <c r="AE605" i="44"/>
  <c r="AK3316" i="44"/>
  <c r="U1424" i="2"/>
  <c r="AG2632" i="44"/>
  <c r="AA2067" i="44"/>
  <c r="AG2622" i="44"/>
  <c r="AC2106" i="44"/>
  <c r="AC2098" i="44"/>
  <c r="AC488" i="44"/>
  <c r="AJ3004" i="44"/>
  <c r="AJ3016" i="44"/>
  <c r="AE2382" i="44"/>
  <c r="AJ3005" i="44"/>
  <c r="AH2750" i="44"/>
  <c r="AC2109" i="44"/>
  <c r="AD2204" i="44"/>
  <c r="AD1372" i="44"/>
  <c r="AB1962" i="44"/>
  <c r="Q26" i="10"/>
  <c r="AJ3014" i="44"/>
  <c r="AD2255" i="44"/>
  <c r="AH2762" i="44"/>
  <c r="AD2250" i="44"/>
  <c r="S46" i="44"/>
  <c r="U354" i="44"/>
  <c r="Y361" i="44"/>
  <c r="AA2149" i="2"/>
  <c r="AJ3008" i="44"/>
  <c r="AB1954" i="44"/>
  <c r="AD900" i="44"/>
  <c r="AF2503" i="44"/>
  <c r="T1052" i="44"/>
  <c r="AI2886" i="44"/>
  <c r="AL3384" i="44"/>
  <c r="AG2635" i="44"/>
  <c r="S182" i="44"/>
  <c r="AD2473" i="44"/>
  <c r="AE2367" i="44"/>
  <c r="W1334" i="44"/>
  <c r="AK3321" i="44"/>
  <c r="AH2755" i="44"/>
  <c r="V1348" i="44"/>
  <c r="V1345" i="44"/>
  <c r="AI3108" i="44"/>
  <c r="AJ3002" i="44"/>
  <c r="AF2727" i="44"/>
  <c r="AG2621" i="44"/>
  <c r="AH2756" i="44"/>
  <c r="AE2377" i="44"/>
  <c r="Z1668" i="44"/>
  <c r="AE2374" i="44"/>
  <c r="AD2254" i="44"/>
  <c r="AG2626" i="44"/>
  <c r="V1340" i="44"/>
  <c r="W27" i="44"/>
  <c r="AG2630" i="44"/>
  <c r="AC489" i="44"/>
  <c r="AF2509" i="44"/>
  <c r="AL3609" i="44"/>
  <c r="AC481" i="44"/>
  <c r="AA1661" i="44"/>
  <c r="R24" i="44"/>
  <c r="R21" i="10"/>
  <c r="AI2879" i="44"/>
  <c r="AC479" i="44"/>
  <c r="AC487" i="44"/>
  <c r="S736" i="44"/>
  <c r="AE2381" i="44"/>
  <c r="AD612" i="44"/>
  <c r="AD531" i="44"/>
  <c r="S734" i="44"/>
  <c r="AJ3225" i="44"/>
  <c r="U357" i="44"/>
  <c r="AA2072" i="44"/>
  <c r="S896" i="44"/>
  <c r="S732" i="44"/>
  <c r="AJ3003" i="44"/>
  <c r="AL3389" i="44"/>
  <c r="AB1953" i="44"/>
  <c r="AF2507" i="44"/>
  <c r="T1049" i="44"/>
  <c r="AB2211" i="44"/>
  <c r="S743" i="44"/>
  <c r="X1384" i="44"/>
  <c r="T1058" i="44"/>
  <c r="AF2496" i="44"/>
  <c r="AK3143" i="44"/>
  <c r="AI2885" i="44"/>
  <c r="Y1528" i="44"/>
  <c r="W1487" i="44"/>
  <c r="AE2375" i="44"/>
  <c r="AD2251" i="44"/>
  <c r="AI2882" i="44"/>
  <c r="AH2751" i="44"/>
  <c r="AJ3006" i="44"/>
  <c r="AA2064" i="44"/>
  <c r="AE2369" i="44"/>
  <c r="X1383" i="44"/>
  <c r="V1339" i="44"/>
  <c r="AA2065" i="44"/>
  <c r="AK3314" i="44"/>
  <c r="Y2004" i="2"/>
  <c r="U353" i="44"/>
  <c r="AG2629" i="44"/>
  <c r="AD2249" i="44"/>
  <c r="AI2878" i="44"/>
  <c r="AJ3013" i="44"/>
  <c r="R31" i="10"/>
  <c r="AH2752" i="44"/>
  <c r="AD1335" i="44"/>
  <c r="S71" i="44"/>
  <c r="AC2346" i="44"/>
  <c r="AD2240" i="44"/>
  <c r="W1486" i="44"/>
  <c r="AA2473" i="2"/>
  <c r="AB2367" i="2"/>
  <c r="AI2887" i="44"/>
  <c r="T1050" i="44"/>
  <c r="AD2244" i="44"/>
  <c r="AC2097" i="44"/>
  <c r="S747" i="44"/>
  <c r="V1241" i="44"/>
  <c r="AG2628" i="44"/>
  <c r="T1046" i="44"/>
  <c r="AJ3007" i="44"/>
  <c r="S751" i="44"/>
  <c r="U352" i="44"/>
  <c r="AD937" i="44"/>
  <c r="AH2758" i="44"/>
  <c r="AH2754" i="44"/>
  <c r="AD2246" i="44"/>
  <c r="AD616" i="44"/>
  <c r="AB1950" i="44"/>
  <c r="AC1951" i="44"/>
  <c r="Q658" i="2"/>
  <c r="AF2504" i="44"/>
  <c r="AE618" i="44"/>
  <c r="AJ3012" i="44"/>
  <c r="AL3270" i="44"/>
  <c r="AE619" i="44"/>
  <c r="S740" i="44"/>
  <c r="AF2506" i="44"/>
  <c r="AC2104" i="44"/>
  <c r="S191" i="44"/>
  <c r="AJ3015" i="44"/>
  <c r="S741" i="44"/>
  <c r="AI2889" i="44"/>
  <c r="AF2500" i="44"/>
  <c r="AC493" i="44"/>
  <c r="AB1963" i="44"/>
  <c r="AI2880" i="44"/>
  <c r="AC44" i="44"/>
  <c r="Y1522" i="44"/>
  <c r="Y1779" i="44"/>
  <c r="AF2499" i="44"/>
  <c r="AH2761" i="44"/>
  <c r="U366" i="44"/>
  <c r="AD2242" i="44"/>
  <c r="W1482" i="44"/>
  <c r="X734" i="44"/>
  <c r="AA2066" i="44"/>
  <c r="AH2749" i="44"/>
  <c r="AF2498" i="44"/>
  <c r="AG2625" i="44"/>
  <c r="AB605" i="2"/>
  <c r="AI2876" i="44"/>
  <c r="V1344" i="44"/>
  <c r="X1376" i="44"/>
  <c r="U358" i="44"/>
  <c r="AD1479" i="44"/>
  <c r="V1347" i="44"/>
  <c r="AI2875" i="44"/>
  <c r="AH2981" i="44"/>
  <c r="AE608" i="44"/>
  <c r="AB2215" i="44"/>
  <c r="AH2757" i="44"/>
  <c r="AF2505" i="44"/>
  <c r="AB38" i="44"/>
  <c r="Y1771" i="44"/>
  <c r="Q33" i="10"/>
  <c r="AC2101" i="44"/>
  <c r="AI2881" i="44"/>
  <c r="X1621" i="44"/>
  <c r="AC482" i="44"/>
  <c r="AI2890" i="44"/>
  <c r="AD2241" i="44"/>
  <c r="AE2380" i="44"/>
  <c r="S906" i="44"/>
  <c r="AK3317" i="44"/>
  <c r="AJ3011" i="44"/>
  <c r="S907" i="44"/>
  <c r="U359" i="44"/>
  <c r="AC483" i="44"/>
  <c r="AC2068" i="44"/>
  <c r="AE606" i="44"/>
  <c r="W1483" i="44"/>
  <c r="AE2378" i="44"/>
  <c r="W1229" i="44"/>
  <c r="AJ3232" i="44"/>
  <c r="AB2208" i="44"/>
  <c r="V1090" i="44"/>
  <c r="V1341" i="44"/>
  <c r="AM3397" i="44"/>
  <c r="W1386" i="44"/>
  <c r="W1478" i="44"/>
  <c r="AE617" i="44"/>
  <c r="U1197" i="44"/>
  <c r="AH2753" i="44"/>
  <c r="AE2379" i="44"/>
  <c r="AL3611" i="44"/>
  <c r="S738" i="44"/>
  <c r="S744" i="44"/>
  <c r="U362" i="44"/>
  <c r="AE607" i="44"/>
  <c r="AD2213" i="44"/>
  <c r="AA1966" i="44"/>
  <c r="U1193" i="44"/>
  <c r="AB2203" i="44"/>
  <c r="AB2111" i="44"/>
  <c r="AE2372" i="44"/>
  <c r="X1628" i="44"/>
  <c r="W1485" i="44"/>
  <c r="AI2883" i="44"/>
  <c r="S737" i="44"/>
  <c r="AB1961" i="44"/>
  <c r="AB2216" i="44"/>
  <c r="AE610" i="44"/>
  <c r="Z1516" i="44"/>
  <c r="X1629" i="44"/>
  <c r="AC2110" i="44"/>
  <c r="AA2060" i="44"/>
  <c r="W1235" i="44"/>
  <c r="AJ3017" i="44"/>
  <c r="U365" i="44"/>
  <c r="AC492" i="44"/>
  <c r="AI2884" i="44"/>
  <c r="W1481" i="44"/>
  <c r="AG2634" i="44"/>
  <c r="AG2623" i="44"/>
  <c r="AJ3256" i="2"/>
  <c r="V57" i="44"/>
  <c r="AD2243" i="44"/>
  <c r="AB2207" i="44"/>
  <c r="AE615" i="44"/>
  <c r="AF2508" i="44"/>
  <c r="T1047" i="44"/>
  <c r="AC480" i="44"/>
  <c r="AD2253" i="44"/>
  <c r="AE2376" i="44"/>
  <c r="AG2624" i="44"/>
  <c r="AK3315" i="44"/>
  <c r="U364" i="44"/>
  <c r="AE609" i="44"/>
  <c r="AG2631" i="44"/>
  <c r="AK3320" i="44"/>
  <c r="S735" i="44"/>
  <c r="Z1675" i="44"/>
  <c r="AH2763" i="44"/>
  <c r="V1346" i="44"/>
  <c r="AE611" i="44"/>
  <c r="AC404" i="44"/>
  <c r="AC478" i="44"/>
  <c r="AD1082" i="44"/>
  <c r="X1381" i="44"/>
  <c r="AJ3231" i="44"/>
  <c r="T1056" i="44"/>
  <c r="Y1633" i="44"/>
  <c r="AA2073" i="44"/>
  <c r="AE2371" i="44"/>
  <c r="AH2759" i="44"/>
  <c r="AH2760" i="44"/>
  <c r="AE2370" i="44"/>
  <c r="X1627" i="44"/>
  <c r="U1202" i="44"/>
  <c r="AD2494" i="2"/>
  <c r="AI2888" i="44"/>
  <c r="AD2252" i="44"/>
  <c r="AD2245" i="44"/>
  <c r="AJ3228" i="44"/>
  <c r="AJ3226" i="44"/>
  <c r="AN3524" i="44"/>
  <c r="AC490" i="44"/>
  <c r="AG2627" i="44"/>
  <c r="AG2633" i="44"/>
  <c r="AC484" i="44"/>
  <c r="AE620" i="44"/>
  <c r="Z1820" i="44"/>
  <c r="AE613" i="44"/>
  <c r="AL3393" i="44"/>
  <c r="U295" i="44"/>
  <c r="U351" i="44"/>
  <c r="S739" i="44"/>
  <c r="AJ3010" i="44"/>
  <c r="U363" i="44"/>
  <c r="AC485" i="44"/>
  <c r="U355" i="44"/>
  <c r="S746" i="44"/>
  <c r="AC486" i="44"/>
  <c r="AD614" i="44"/>
  <c r="Z1778" i="44"/>
  <c r="AB2210" i="44"/>
  <c r="Z1918" i="44"/>
  <c r="AF2501" i="44"/>
  <c r="AG2636" i="44"/>
  <c r="AF2497" i="44"/>
  <c r="T791" i="44"/>
  <c r="Y1780" i="44"/>
  <c r="S745" i="44"/>
  <c r="AD2248" i="44"/>
  <c r="AG2854" i="44"/>
  <c r="AH2748" i="44"/>
  <c r="AF2495" i="44"/>
  <c r="AJ3009" i="44"/>
  <c r="AE2373" i="44"/>
  <c r="AE2600" i="44"/>
  <c r="AF2494" i="44"/>
  <c r="AE2368" i="44"/>
  <c r="AF2502" i="44"/>
  <c r="AC491" i="44"/>
  <c r="AI2877" i="44"/>
  <c r="U356" i="44"/>
  <c r="U360" i="44"/>
  <c r="AK3319" i="44"/>
  <c r="AD2247" i="44"/>
  <c r="Y1773" i="44" l="1"/>
  <c r="Q860" i="2"/>
  <c r="Q696" i="2"/>
  <c r="Z1667" i="44"/>
  <c r="X1382" i="44"/>
  <c r="Q898" i="2"/>
  <c r="AN3951" i="44"/>
  <c r="AN3987" i="44" s="1"/>
  <c r="X1470" i="44"/>
  <c r="AM3512" i="44"/>
  <c r="AM3520" i="44"/>
  <c r="V1080" i="44"/>
  <c r="AL3441" i="44"/>
  <c r="AB1815" i="44"/>
  <c r="AJ3473" i="2"/>
  <c r="AK3383" i="2" s="1"/>
  <c r="AN3952" i="44"/>
  <c r="AD2637" i="2"/>
  <c r="AB1914" i="44"/>
  <c r="W1225" i="44"/>
  <c r="AA1809" i="44"/>
  <c r="W1228" i="44"/>
  <c r="V1189" i="44"/>
  <c r="AA1812" i="44"/>
  <c r="X1660" i="2"/>
  <c r="AL3733" i="44"/>
  <c r="AH3183" i="2"/>
  <c r="AH3219" i="2" s="1"/>
  <c r="AH3145" i="2"/>
  <c r="AF2929" i="2"/>
  <c r="AL3731" i="44"/>
  <c r="AK3346" i="44"/>
  <c r="AG3056" i="2"/>
  <c r="W1234" i="44"/>
  <c r="AM3857" i="44"/>
  <c r="AK3354" i="44"/>
  <c r="Z1915" i="44"/>
  <c r="AN3946" i="44"/>
  <c r="V1086" i="44"/>
  <c r="R1043" i="2"/>
  <c r="AD2682" i="2"/>
  <c r="AD2718" i="2" s="1"/>
  <c r="AE2628" i="2" s="1"/>
  <c r="AA1817" i="44"/>
  <c r="AK3358" i="44"/>
  <c r="AM3518" i="44"/>
  <c r="V1084" i="44"/>
  <c r="AA1818" i="44"/>
  <c r="AM3516" i="44"/>
  <c r="V1088" i="44"/>
  <c r="U935" i="44"/>
  <c r="U940" i="44"/>
  <c r="AM3818" i="44"/>
  <c r="AL3740" i="44"/>
  <c r="AM3650" i="44" s="1"/>
  <c r="AL3437" i="44"/>
  <c r="AA1805" i="44"/>
  <c r="AM3856" i="44"/>
  <c r="AN3766" i="44" s="1"/>
  <c r="AJ3399" i="2"/>
  <c r="V1093" i="44"/>
  <c r="AL3818" i="2"/>
  <c r="AJ3444" i="2"/>
  <c r="V1092" i="44"/>
  <c r="AM3867" i="44"/>
  <c r="AA1813" i="44"/>
  <c r="AL3738" i="44"/>
  <c r="AN3955" i="44"/>
  <c r="AJ3447" i="2"/>
  <c r="AG3065" i="2"/>
  <c r="AI2296" i="2"/>
  <c r="AK3510" i="2"/>
  <c r="AK3526" i="2" s="1"/>
  <c r="AM3865" i="44"/>
  <c r="AD2339" i="2"/>
  <c r="AE2249" i="2" s="1"/>
  <c r="T805" i="44"/>
  <c r="AM3511" i="44"/>
  <c r="U943" i="44"/>
  <c r="AM3863" i="44"/>
  <c r="V1083" i="44"/>
  <c r="V1087" i="44"/>
  <c r="AM3645" i="44"/>
  <c r="AK3359" i="44"/>
  <c r="AL3450" i="44"/>
  <c r="AF2891" i="2"/>
  <c r="AF2933" i="2"/>
  <c r="AE2814" i="2"/>
  <c r="U1044" i="44"/>
  <c r="AL3734" i="44"/>
  <c r="AE2807" i="2"/>
  <c r="AE2308" i="2"/>
  <c r="AE2811" i="2"/>
  <c r="AL3445" i="44"/>
  <c r="AF2939" i="2"/>
  <c r="T795" i="44"/>
  <c r="AN3984" i="44"/>
  <c r="AF2297" i="2"/>
  <c r="AF2930" i="2"/>
  <c r="W1924" i="2"/>
  <c r="AF2937" i="2"/>
  <c r="Z1919" i="44"/>
  <c r="AC2554" i="2"/>
  <c r="AC2564" i="2" s="1"/>
  <c r="AE2805" i="2"/>
  <c r="W1923" i="2"/>
  <c r="AF2934" i="2"/>
  <c r="AF2935" i="2"/>
  <c r="AB585" i="2"/>
  <c r="AK3569" i="2"/>
  <c r="AK3691" i="2"/>
  <c r="AM3945" i="2"/>
  <c r="Z1770" i="44"/>
  <c r="Z1922" i="44"/>
  <c r="AL3730" i="44"/>
  <c r="AG3018" i="2"/>
  <c r="Z1927" i="44"/>
  <c r="AN3992" i="44"/>
  <c r="AL3564" i="44"/>
  <c r="AE2336" i="2"/>
  <c r="AF2246" i="2" s="1"/>
  <c r="R654" i="2"/>
  <c r="Y1951" i="2"/>
  <c r="S797" i="2"/>
  <c r="S792" i="2"/>
  <c r="AK3736" i="2"/>
  <c r="AB2460" i="2"/>
  <c r="AK3606" i="2"/>
  <c r="W1663" i="2"/>
  <c r="AC2588" i="2"/>
  <c r="AB612" i="2"/>
  <c r="AH3233" i="2"/>
  <c r="AB2294" i="2"/>
  <c r="AB2330" i="2" s="1"/>
  <c r="AC2240" i="2" s="1"/>
  <c r="U1385" i="2"/>
  <c r="Y1965" i="2"/>
  <c r="W1665" i="2"/>
  <c r="Y1964" i="2"/>
  <c r="AB2468" i="2"/>
  <c r="AG3096" i="2"/>
  <c r="AD2725" i="2"/>
  <c r="Q630" i="2"/>
  <c r="T1293" i="2"/>
  <c r="AM3773" i="2"/>
  <c r="Q626" i="2"/>
  <c r="Q752" i="2"/>
  <c r="U1376" i="2"/>
  <c r="R942" i="2"/>
  <c r="V1520" i="2"/>
  <c r="AK3571" i="2"/>
  <c r="AI3353" i="2"/>
  <c r="S1137" i="2"/>
  <c r="Z2110" i="2"/>
  <c r="Y2006" i="2"/>
  <c r="AN3896" i="2"/>
  <c r="U1384" i="2"/>
  <c r="Z2102" i="2"/>
  <c r="AB40" i="2"/>
  <c r="AA493" i="2"/>
  <c r="AK3732" i="2"/>
  <c r="AK3608" i="2"/>
  <c r="S1349" i="2"/>
  <c r="AM3777" i="2"/>
  <c r="U1382" i="2"/>
  <c r="AF2756" i="2"/>
  <c r="AI3144" i="2"/>
  <c r="S1090" i="2"/>
  <c r="AG3071" i="2"/>
  <c r="R950" i="2"/>
  <c r="AE2839" i="2"/>
  <c r="AH3232" i="2"/>
  <c r="AC2597" i="2"/>
  <c r="AD2334" i="2"/>
  <c r="AE2244" i="2" s="1"/>
  <c r="S1092" i="2"/>
  <c r="Y1957" i="2"/>
  <c r="AK3392" i="2"/>
  <c r="AN3983" i="2"/>
  <c r="AB614" i="2"/>
  <c r="AA482" i="2"/>
  <c r="AJ3485" i="2"/>
  <c r="AI3348" i="2"/>
  <c r="S1086" i="2"/>
  <c r="AI3360" i="2"/>
  <c r="Y1956" i="2"/>
  <c r="V698" i="2"/>
  <c r="R945" i="2"/>
  <c r="W1920" i="2"/>
  <c r="AF2976" i="2"/>
  <c r="AA481" i="2"/>
  <c r="AE2621" i="2"/>
  <c r="AH3220" i="2"/>
  <c r="AE2849" i="2"/>
  <c r="Y1953" i="2"/>
  <c r="AJ3488" i="2"/>
  <c r="R938" i="2"/>
  <c r="W1661" i="2"/>
  <c r="V1784" i="2"/>
  <c r="AC2595" i="2"/>
  <c r="AF2978" i="2"/>
  <c r="AN3991" i="2"/>
  <c r="Q632" i="2"/>
  <c r="AH3224" i="2"/>
  <c r="AI3351" i="2"/>
  <c r="AD2342" i="2"/>
  <c r="AE2252" i="2" s="1"/>
  <c r="Z2208" i="2"/>
  <c r="AF2972" i="2"/>
  <c r="X1820" i="2"/>
  <c r="W1673" i="2"/>
  <c r="AM3771" i="2"/>
  <c r="S859" i="2"/>
  <c r="S913" i="2" s="1"/>
  <c r="AM3778" i="2"/>
  <c r="AB2472" i="2"/>
  <c r="AI3352" i="2"/>
  <c r="AH3222" i="2"/>
  <c r="AD2717" i="2"/>
  <c r="Q758" i="2"/>
  <c r="Q756" i="2"/>
  <c r="R949" i="2"/>
  <c r="R946" i="2"/>
  <c r="R850" i="2"/>
  <c r="R904" i="2" s="1"/>
  <c r="AN3902" i="2"/>
  <c r="Q633" i="2"/>
  <c r="AK3611" i="2"/>
  <c r="X2071" i="2"/>
  <c r="AB616" i="2"/>
  <c r="AD2712" i="2"/>
  <c r="Z2204" i="2"/>
  <c r="AE2851" i="2"/>
  <c r="AJ3475" i="2"/>
  <c r="W1915" i="2"/>
  <c r="AG3105" i="2"/>
  <c r="AA490" i="2"/>
  <c r="AB2462" i="2"/>
  <c r="AG3093" i="2"/>
  <c r="AA492" i="2"/>
  <c r="AH3014" i="2"/>
  <c r="S1139" i="2"/>
  <c r="W1672" i="2"/>
  <c r="AE2840" i="2"/>
  <c r="AH3221" i="2"/>
  <c r="AA487" i="2"/>
  <c r="V1528" i="2"/>
  <c r="R651" i="2"/>
  <c r="AK3730" i="2"/>
  <c r="Q635" i="2"/>
  <c r="Q761" i="2"/>
  <c r="AB2461" i="2"/>
  <c r="Q750" i="2"/>
  <c r="S1141" i="2"/>
  <c r="AH3225" i="2"/>
  <c r="AH3228" i="2"/>
  <c r="W1927" i="2"/>
  <c r="W1914" i="2"/>
  <c r="Z2213" i="2"/>
  <c r="X2056" i="2"/>
  <c r="AB618" i="2"/>
  <c r="Y2012" i="2"/>
  <c r="Q629" i="2"/>
  <c r="Q755" i="2"/>
  <c r="AC2591" i="2"/>
  <c r="T1288" i="2"/>
  <c r="AA458" i="2"/>
  <c r="AC2381" i="2"/>
  <c r="Z2103" i="2"/>
  <c r="U1377" i="2"/>
  <c r="Q628" i="2"/>
  <c r="Q754" i="2"/>
  <c r="S793" i="2"/>
  <c r="AB2459" i="2"/>
  <c r="AH3227" i="2"/>
  <c r="AB611" i="2"/>
  <c r="T1283" i="2"/>
  <c r="V1526" i="2"/>
  <c r="AG3063" i="2"/>
  <c r="S1084" i="2"/>
  <c r="S856" i="2"/>
  <c r="AB2470" i="2"/>
  <c r="AD2723" i="2"/>
  <c r="AF2968" i="2"/>
  <c r="W1669" i="2"/>
  <c r="Z2107" i="2"/>
  <c r="W1667" i="2"/>
  <c r="S1082" i="2"/>
  <c r="AB2465" i="2"/>
  <c r="AK3614" i="2"/>
  <c r="AD2341" i="2"/>
  <c r="AE2251" i="2" s="1"/>
  <c r="AM3776" i="2"/>
  <c r="S849" i="2"/>
  <c r="S903" i="2" s="1"/>
  <c r="Z2212" i="2"/>
  <c r="W1921" i="2"/>
  <c r="AK3739" i="2"/>
  <c r="AJ3476" i="2"/>
  <c r="AF2967" i="2"/>
  <c r="W1668" i="2"/>
  <c r="AH3223" i="2"/>
  <c r="Q638" i="2"/>
  <c r="Q764" i="2"/>
  <c r="S853" i="2"/>
  <c r="S907" i="2" s="1"/>
  <c r="U1053" i="44"/>
  <c r="AF2977" i="2"/>
  <c r="Z2098" i="2"/>
  <c r="T1291" i="2"/>
  <c r="AJ3445" i="2"/>
  <c r="AE2845" i="2"/>
  <c r="AB2463" i="2"/>
  <c r="AB2469" i="2"/>
  <c r="AK3609" i="2"/>
  <c r="S1091" i="2"/>
  <c r="AL3520" i="2"/>
  <c r="W1675" i="2"/>
  <c r="U1380" i="2"/>
  <c r="AD2719" i="2"/>
  <c r="AG3094" i="2"/>
  <c r="AF2979" i="2"/>
  <c r="AI3361" i="2"/>
  <c r="AB620" i="2"/>
  <c r="AK3615" i="2"/>
  <c r="AB2466" i="2"/>
  <c r="AC2592" i="2"/>
  <c r="AI3358" i="2"/>
  <c r="W1666" i="2"/>
  <c r="W1674" i="2"/>
  <c r="R944" i="2"/>
  <c r="AD2721" i="2"/>
  <c r="AD2345" i="2"/>
  <c r="AE2255" i="2" s="1"/>
  <c r="AC2593" i="2"/>
  <c r="R645" i="2"/>
  <c r="W1926" i="2"/>
  <c r="AD2715" i="2"/>
  <c r="Z2099" i="2"/>
  <c r="AB617" i="2"/>
  <c r="AB607" i="2"/>
  <c r="AD2722" i="2"/>
  <c r="AC2586" i="2"/>
  <c r="R936" i="2"/>
  <c r="Q1059" i="2"/>
  <c r="Z2101" i="2"/>
  <c r="AD2307" i="2"/>
  <c r="AC2594" i="2"/>
  <c r="V1524" i="2"/>
  <c r="AI3354" i="2"/>
  <c r="AK3735" i="2"/>
  <c r="Q637" i="2"/>
  <c r="T1285" i="2"/>
  <c r="T1284" i="2"/>
  <c r="AI3349" i="2"/>
  <c r="AD2726" i="2"/>
  <c r="T1287" i="2"/>
  <c r="AB2467" i="2"/>
  <c r="W1918" i="2"/>
  <c r="AK3729" i="2"/>
  <c r="V1521" i="2"/>
  <c r="AB388" i="2"/>
  <c r="AL3440" i="44"/>
  <c r="S798" i="2"/>
  <c r="AN3899" i="2"/>
  <c r="S1148" i="2"/>
  <c r="AA480" i="2"/>
  <c r="Q636" i="2"/>
  <c r="T1235" i="2"/>
  <c r="R643" i="2"/>
  <c r="W1925" i="2"/>
  <c r="AC2599" i="2"/>
  <c r="AI3347" i="2"/>
  <c r="AI3326" i="2"/>
  <c r="AI3355" i="2"/>
  <c r="AG3066" i="2"/>
  <c r="S855" i="2"/>
  <c r="S909" i="2" s="1"/>
  <c r="V1530" i="2"/>
  <c r="T1286" i="2"/>
  <c r="R655" i="2"/>
  <c r="AA479" i="2"/>
  <c r="T1282" i="2"/>
  <c r="AN3900" i="2"/>
  <c r="R940" i="2"/>
  <c r="S791" i="2"/>
  <c r="X1811" i="2"/>
  <c r="AM3769" i="2"/>
  <c r="Y1954" i="2"/>
  <c r="U1378" i="2"/>
  <c r="R939" i="2"/>
  <c r="AB613" i="2"/>
  <c r="AC2598" i="2"/>
  <c r="AD2331" i="2"/>
  <c r="AE2241" i="2" s="1"/>
  <c r="AN3995" i="2"/>
  <c r="AN3898" i="2"/>
  <c r="AN3892" i="2"/>
  <c r="Z2097" i="2"/>
  <c r="Y2219" i="2"/>
  <c r="AK3388" i="2"/>
  <c r="AG3062" i="2"/>
  <c r="W1662" i="2"/>
  <c r="Y1962" i="2"/>
  <c r="AM3768" i="2"/>
  <c r="AB606" i="2"/>
  <c r="AI3350" i="2"/>
  <c r="AM3766" i="2"/>
  <c r="AK3396" i="2"/>
  <c r="AB2464" i="2"/>
  <c r="AM3774" i="2"/>
  <c r="X1808" i="2"/>
  <c r="AA483" i="2"/>
  <c r="AG3106" i="2"/>
  <c r="AB2458" i="2"/>
  <c r="AD2337" i="2"/>
  <c r="AE2247" i="2" s="1"/>
  <c r="AD2716" i="2"/>
  <c r="AH3231" i="2"/>
  <c r="AJ3484" i="2"/>
  <c r="S854" i="2"/>
  <c r="T1080" i="2"/>
  <c r="AD2335" i="2"/>
  <c r="AE2245" i="2" s="1"/>
  <c r="AA486" i="2"/>
  <c r="U1373" i="2"/>
  <c r="T1494" i="2"/>
  <c r="AC2585" i="2"/>
  <c r="R649" i="2"/>
  <c r="AF2980" i="2"/>
  <c r="W1230" i="44"/>
  <c r="AK3349" i="44"/>
  <c r="AK3738" i="2"/>
  <c r="AM3775" i="2"/>
  <c r="Y2013" i="2"/>
  <c r="W1922" i="2"/>
  <c r="AK3604" i="2"/>
  <c r="AA489" i="2"/>
  <c r="AI3357" i="2"/>
  <c r="AI3356" i="2"/>
  <c r="V1625" i="2"/>
  <c r="AN3895" i="2"/>
  <c r="AM3765" i="2"/>
  <c r="Q634" i="2"/>
  <c r="Q760" i="2"/>
  <c r="AD2720" i="2"/>
  <c r="AK3734" i="2"/>
  <c r="AE2852" i="2"/>
  <c r="AD2714" i="2"/>
  <c r="AI3359" i="2"/>
  <c r="AN3984" i="2"/>
  <c r="AK3733" i="2"/>
  <c r="R943" i="2"/>
  <c r="W1670" i="2"/>
  <c r="S1081" i="2"/>
  <c r="R1204" i="2"/>
  <c r="AF2974" i="2"/>
  <c r="AK3741" i="2"/>
  <c r="AA485" i="2"/>
  <c r="AK3740" i="2"/>
  <c r="AK3612" i="2"/>
  <c r="AK3603" i="2"/>
  <c r="P24" i="2"/>
  <c r="AE2842" i="2"/>
  <c r="AC2596" i="2"/>
  <c r="AA491" i="2"/>
  <c r="AB608" i="2"/>
  <c r="W1671" i="2"/>
  <c r="AE2848" i="2"/>
  <c r="V1518" i="2"/>
  <c r="AK3737" i="2"/>
  <c r="AJ3477" i="2"/>
  <c r="T1290" i="2"/>
  <c r="V1529" i="2"/>
  <c r="AH3005" i="2"/>
  <c r="W1875" i="2"/>
  <c r="AH3229" i="2"/>
  <c r="V1516" i="2"/>
  <c r="U1639" i="2"/>
  <c r="AD2338" i="2"/>
  <c r="AE2248" i="2" s="1"/>
  <c r="AB619" i="2"/>
  <c r="R948" i="2"/>
  <c r="S848" i="2"/>
  <c r="S902" i="2" s="1"/>
  <c r="Y1961" i="2"/>
  <c r="Z2214" i="2"/>
  <c r="AD2340" i="2"/>
  <c r="AE2250" i="2" s="1"/>
  <c r="W1917" i="2"/>
  <c r="AA484" i="2"/>
  <c r="Z2108" i="2"/>
  <c r="AK3601" i="2"/>
  <c r="U1383" i="2"/>
  <c r="AM3772" i="2"/>
  <c r="Y1955" i="2"/>
  <c r="R947" i="2"/>
  <c r="S1093" i="2"/>
  <c r="AK3731" i="2"/>
  <c r="U1381" i="2"/>
  <c r="T1238" i="2"/>
  <c r="AB615" i="2"/>
  <c r="AJ3487" i="2"/>
  <c r="AC2589" i="2"/>
  <c r="R937" i="2"/>
  <c r="R941" i="2"/>
  <c r="V1525" i="2"/>
  <c r="AE2844" i="2"/>
  <c r="AK3728" i="2"/>
  <c r="V1522" i="2"/>
  <c r="U1379" i="2"/>
  <c r="AK3389" i="2"/>
  <c r="AM3770" i="2"/>
  <c r="AM3767" i="2"/>
  <c r="S1149" i="2"/>
  <c r="S1143" i="2"/>
  <c r="U1375" i="2"/>
  <c r="U1374" i="2"/>
  <c r="AJ3474" i="2"/>
  <c r="V1519" i="2"/>
  <c r="AB609" i="2"/>
  <c r="AA488" i="2"/>
  <c r="AG3097" i="2"/>
  <c r="AN3897" i="2"/>
  <c r="W1664" i="2"/>
  <c r="T1240" i="2"/>
  <c r="AG3100" i="2"/>
  <c r="S1142" i="2"/>
  <c r="Q639" i="2"/>
  <c r="Q765" i="2"/>
  <c r="Y1960" i="2"/>
  <c r="AH3226" i="2"/>
  <c r="AN3903" i="2"/>
  <c r="T803" i="2"/>
  <c r="V1523" i="2"/>
  <c r="AG3103" i="2"/>
  <c r="AN3904" i="2"/>
  <c r="AC2587" i="2"/>
  <c r="AD2724" i="2"/>
  <c r="AB610" i="2"/>
  <c r="AK3613" i="2"/>
  <c r="AH3230" i="2"/>
  <c r="Z2217" i="2"/>
  <c r="AE2853" i="2"/>
  <c r="V1527" i="2"/>
  <c r="AK3602" i="2"/>
  <c r="AD2713" i="2"/>
  <c r="S858" i="2"/>
  <c r="S912" i="2" s="1"/>
  <c r="AA1808" i="44"/>
  <c r="AL3442" i="44"/>
  <c r="AL3729" i="44"/>
  <c r="V1091" i="44"/>
  <c r="AM3513" i="44"/>
  <c r="Y1768" i="44"/>
  <c r="T802" i="44"/>
  <c r="AB2256" i="2"/>
  <c r="X1805" i="2"/>
  <c r="AL3448" i="44"/>
  <c r="Z1666" i="44"/>
  <c r="AK3133" i="44"/>
  <c r="V1095" i="44"/>
  <c r="AA1816" i="44"/>
  <c r="U947" i="44"/>
  <c r="AL3732" i="44"/>
  <c r="T908" i="44"/>
  <c r="Y1626" i="44"/>
  <c r="Z1674" i="44"/>
  <c r="Y1529" i="44"/>
  <c r="AK3347" i="44"/>
  <c r="AK3132" i="44"/>
  <c r="U949" i="44"/>
  <c r="W1569" i="2"/>
  <c r="W1623" i="2" s="1"/>
  <c r="AL3446" i="44"/>
  <c r="Z1673" i="44"/>
  <c r="Y1515" i="44"/>
  <c r="T794" i="44"/>
  <c r="AL3736" i="44"/>
  <c r="AL3449" i="44"/>
  <c r="AM3859" i="44"/>
  <c r="AN3947" i="44"/>
  <c r="AL3727" i="44"/>
  <c r="Y1526" i="44"/>
  <c r="T797" i="44"/>
  <c r="AM3522" i="44"/>
  <c r="AL3439" i="44"/>
  <c r="Z1669" i="44"/>
  <c r="T790" i="44"/>
  <c r="Z1664" i="44"/>
  <c r="AK3130" i="44"/>
  <c r="AK3129" i="44"/>
  <c r="U946" i="44"/>
  <c r="AK3348" i="44"/>
  <c r="Y1676" i="44"/>
  <c r="T801" i="44"/>
  <c r="AK3134" i="44"/>
  <c r="T804" i="44"/>
  <c r="AM3861" i="44"/>
  <c r="T796" i="44"/>
  <c r="Y1527" i="44"/>
  <c r="T652" i="44"/>
  <c r="AK3137" i="44"/>
  <c r="AL3444" i="44"/>
  <c r="T793" i="44"/>
  <c r="Y1631" i="44"/>
  <c r="Y1517" i="44"/>
  <c r="T803" i="44"/>
  <c r="AM3514" i="44"/>
  <c r="AM3864" i="44"/>
  <c r="AM3862" i="44"/>
  <c r="AL3728" i="44"/>
  <c r="AM3517" i="44"/>
  <c r="AM3855" i="44"/>
  <c r="AN4108" i="44"/>
  <c r="AK3131" i="44"/>
  <c r="AN3891" i="44"/>
  <c r="Y1530" i="44"/>
  <c r="AN3957" i="44"/>
  <c r="AL3737" i="44"/>
  <c r="AN4072" i="2"/>
  <c r="AN3950" i="44"/>
  <c r="AM3860" i="44"/>
  <c r="AM3866" i="44"/>
  <c r="AN3954" i="44"/>
  <c r="AM3523" i="44"/>
  <c r="AL3739" i="44"/>
  <c r="AK3140" i="44"/>
  <c r="Y1632" i="44"/>
  <c r="AN3949" i="44"/>
  <c r="AM3858" i="44"/>
  <c r="AN3651" i="44"/>
  <c r="AN3958" i="44"/>
  <c r="AN3953" i="44"/>
  <c r="AK3139" i="44"/>
  <c r="AE2802" i="2"/>
  <c r="AE2764" i="2"/>
  <c r="U1225" i="2"/>
  <c r="AM3515" i="44"/>
  <c r="S200" i="44"/>
  <c r="Y2058" i="2"/>
  <c r="AK3355" i="44"/>
  <c r="AK3352" i="44"/>
  <c r="T1059" i="44"/>
  <c r="S209" i="44"/>
  <c r="AK3350" i="44"/>
  <c r="AA2203" i="2"/>
  <c r="AK3353" i="44"/>
  <c r="V1349" i="44"/>
  <c r="U1204" i="44"/>
  <c r="U1478" i="2"/>
  <c r="AN3614" i="44"/>
  <c r="V1094" i="44"/>
  <c r="U367" i="44"/>
  <c r="V243" i="44"/>
  <c r="AI2978" i="44"/>
  <c r="Y1519" i="44"/>
  <c r="AE2466" i="44"/>
  <c r="AD390" i="44"/>
  <c r="AI2974" i="44"/>
  <c r="AD402" i="44"/>
  <c r="AB1952" i="44"/>
  <c r="AI2973" i="44"/>
  <c r="V1198" i="44"/>
  <c r="AE1371" i="44"/>
  <c r="X1466" i="44"/>
  <c r="AB1958" i="44"/>
  <c r="AD2332" i="44"/>
  <c r="AI2970" i="44"/>
  <c r="AC2212" i="44"/>
  <c r="V245" i="44"/>
  <c r="AI2972" i="44"/>
  <c r="AB1964" i="44"/>
  <c r="AG2716" i="44"/>
  <c r="X1226" i="44"/>
  <c r="AE792" i="44"/>
  <c r="AJ3062" i="44"/>
  <c r="AD1480" i="44"/>
  <c r="AC2206" i="44"/>
  <c r="AD401" i="44"/>
  <c r="T899" i="44"/>
  <c r="AD395" i="44"/>
  <c r="AK3136" i="44"/>
  <c r="AH2850" i="44"/>
  <c r="AD388" i="44"/>
  <c r="AC494" i="44"/>
  <c r="AH2853" i="44"/>
  <c r="AK3351" i="44"/>
  <c r="AD2343" i="44"/>
  <c r="U939" i="44"/>
  <c r="AJ3310" i="2"/>
  <c r="AC2108" i="44"/>
  <c r="X1377" i="44"/>
  <c r="AB2219" i="44"/>
  <c r="AC2095" i="44"/>
  <c r="AE2468" i="44"/>
  <c r="V251" i="44"/>
  <c r="AC34" i="44"/>
  <c r="AC2107" i="44"/>
  <c r="AC515" i="2"/>
  <c r="V258" i="44"/>
  <c r="S190" i="44"/>
  <c r="S759" i="44"/>
  <c r="AF529" i="44"/>
  <c r="AF528" i="44"/>
  <c r="AH2844" i="44"/>
  <c r="AG2718" i="44"/>
  <c r="U942" i="44"/>
  <c r="AE1227" i="44"/>
  <c r="AJ3060" i="44"/>
  <c r="AH2841" i="44"/>
  <c r="U950" i="44"/>
  <c r="AC2103" i="44"/>
  <c r="AB2061" i="44"/>
  <c r="S181" i="44"/>
  <c r="S748" i="44"/>
  <c r="S750" i="44"/>
  <c r="AE522" i="44"/>
  <c r="AD621" i="44"/>
  <c r="W32" i="44"/>
  <c r="Z1776" i="44"/>
  <c r="AH2845" i="44"/>
  <c r="AK3357" i="44"/>
  <c r="AB2062" i="44"/>
  <c r="AJ3106" i="44"/>
  <c r="AD396" i="44"/>
  <c r="AF2587" i="44"/>
  <c r="AF2591" i="44"/>
  <c r="AA1810" i="44"/>
  <c r="AA1670" i="44"/>
  <c r="AF523" i="44"/>
  <c r="AK3138" i="44"/>
  <c r="AH2849" i="44"/>
  <c r="Z1525" i="44"/>
  <c r="AF525" i="44"/>
  <c r="AC2218" i="44"/>
  <c r="W1494" i="44"/>
  <c r="X1370" i="44"/>
  <c r="AK3142" i="44"/>
  <c r="AI2971" i="44"/>
  <c r="Z1671" i="44"/>
  <c r="AB2071" i="44"/>
  <c r="AL3360" i="44"/>
  <c r="AF2594" i="44"/>
  <c r="AD2336" i="44"/>
  <c r="T643" i="44"/>
  <c r="AH2842" i="44"/>
  <c r="AD2341" i="44"/>
  <c r="AK3233" i="44"/>
  <c r="U941" i="44"/>
  <c r="AD397" i="44"/>
  <c r="AF2599" i="44"/>
  <c r="AG2637" i="44"/>
  <c r="AG2711" i="44"/>
  <c r="AL3438" i="44"/>
  <c r="AI2976" i="44"/>
  <c r="AD2340" i="44"/>
  <c r="AE2096" i="44"/>
  <c r="AH2838" i="44"/>
  <c r="AH2764" i="44"/>
  <c r="AC2102" i="44"/>
  <c r="V252" i="44"/>
  <c r="AD2337" i="44"/>
  <c r="V248" i="44"/>
  <c r="AE2463" i="44"/>
  <c r="AD2338" i="44"/>
  <c r="AE524" i="44"/>
  <c r="V255" i="44"/>
  <c r="AL3447" i="44"/>
  <c r="AD394" i="44"/>
  <c r="AE2460" i="44"/>
  <c r="U948" i="44"/>
  <c r="X1471" i="44"/>
  <c r="Z1783" i="44"/>
  <c r="V257" i="44"/>
  <c r="AB2069" i="44"/>
  <c r="Y1520" i="44"/>
  <c r="AF517" i="44"/>
  <c r="AE2469" i="44"/>
  <c r="V1089" i="44"/>
  <c r="AM3487" i="44"/>
  <c r="X1375" i="44"/>
  <c r="AF516" i="44"/>
  <c r="T799" i="44"/>
  <c r="AE2470" i="44"/>
  <c r="AF518" i="44"/>
  <c r="AI2891" i="44"/>
  <c r="AI2965" i="44"/>
  <c r="V250" i="44"/>
  <c r="W1236" i="44"/>
  <c r="AH2839" i="44"/>
  <c r="AF2596" i="44"/>
  <c r="AB2058" i="44"/>
  <c r="AH2848" i="44"/>
  <c r="AJ3061" i="44"/>
  <c r="AI2977" i="44"/>
  <c r="AD2256" i="44"/>
  <c r="AD2330" i="44"/>
  <c r="AI2968" i="44"/>
  <c r="AB1957" i="44"/>
  <c r="Y1636" i="44"/>
  <c r="AE2471" i="44"/>
  <c r="AD2344" i="44"/>
  <c r="Z253" i="44"/>
  <c r="AC2214" i="44"/>
  <c r="AB1959" i="44"/>
  <c r="AB1955" i="44"/>
  <c r="AD2342" i="44"/>
  <c r="AF2510" i="44"/>
  <c r="AF2584" i="44"/>
  <c r="AG2717" i="44"/>
  <c r="AG2726" i="44"/>
  <c r="AJ3064" i="44"/>
  <c r="AD2335" i="44"/>
  <c r="AE2461" i="44"/>
  <c r="AD1190" i="44"/>
  <c r="AF521" i="44"/>
  <c r="S184" i="44"/>
  <c r="S753" i="44"/>
  <c r="AG2721" i="44"/>
  <c r="X1472" i="44"/>
  <c r="AC2099" i="44"/>
  <c r="Y1521" i="44"/>
  <c r="V1085" i="44"/>
  <c r="AF527" i="44"/>
  <c r="W1337" i="44"/>
  <c r="AJ3065" i="44"/>
  <c r="T798" i="44"/>
  <c r="AC2209" i="44"/>
  <c r="AG2715" i="44"/>
  <c r="X752" i="44"/>
  <c r="AH2851" i="44"/>
  <c r="AJ3069" i="44"/>
  <c r="S189" i="44"/>
  <c r="S758" i="44"/>
  <c r="AA2074" i="44"/>
  <c r="AD1045" i="44"/>
  <c r="AB2383" i="2"/>
  <c r="AB2421" i="2"/>
  <c r="R32" i="10"/>
  <c r="AE2459" i="44"/>
  <c r="AE2465" i="44"/>
  <c r="AF2586" i="44"/>
  <c r="X1474" i="44"/>
  <c r="AF2597" i="44"/>
  <c r="V249" i="44"/>
  <c r="R25" i="10"/>
  <c r="R37" i="10"/>
  <c r="S15" i="44"/>
  <c r="AD391" i="44"/>
  <c r="AD399" i="44"/>
  <c r="W1232" i="44"/>
  <c r="AE2467" i="44"/>
  <c r="W1237" i="44"/>
  <c r="U944" i="44"/>
  <c r="AH2852" i="44"/>
  <c r="AJ3059" i="44"/>
  <c r="AJ3058" i="44"/>
  <c r="AG2712" i="44"/>
  <c r="AI2967" i="44"/>
  <c r="AF2592" i="44"/>
  <c r="AJ3063" i="44"/>
  <c r="S194" i="44"/>
  <c r="S763" i="44"/>
  <c r="S195" i="44"/>
  <c r="S764" i="44"/>
  <c r="Z1928" i="44"/>
  <c r="AB1923" i="44"/>
  <c r="AD2548" i="2"/>
  <c r="AK3141" i="44"/>
  <c r="AF519" i="44"/>
  <c r="V256" i="44"/>
  <c r="AG2714" i="44"/>
  <c r="AF2598" i="44"/>
  <c r="AG2724" i="44"/>
  <c r="AF520" i="44"/>
  <c r="AH2843" i="44"/>
  <c r="W1233" i="44"/>
  <c r="AC2100" i="44"/>
  <c r="AD1960" i="44"/>
  <c r="AI2980" i="44"/>
  <c r="AF2595" i="44"/>
  <c r="W1239" i="44"/>
  <c r="AD40" i="44"/>
  <c r="AF2590" i="44"/>
  <c r="U938" i="44"/>
  <c r="AC2205" i="44"/>
  <c r="AD2339" i="44"/>
  <c r="AL3443" i="44"/>
  <c r="AK3135" i="44"/>
  <c r="AD389" i="44"/>
  <c r="AM3519" i="44"/>
  <c r="AE2464" i="44"/>
  <c r="AG2725" i="44"/>
  <c r="AD2345" i="44"/>
  <c r="AG2722" i="44"/>
  <c r="AF515" i="44"/>
  <c r="X1385" i="44"/>
  <c r="Z1672" i="44"/>
  <c r="Q712" i="2"/>
  <c r="Q624" i="2"/>
  <c r="S188" i="44"/>
  <c r="S757" i="44"/>
  <c r="AF530" i="44"/>
  <c r="AG2723" i="44"/>
  <c r="AD400" i="44"/>
  <c r="AB1965" i="44"/>
  <c r="W1238" i="44"/>
  <c r="AK3356" i="44"/>
  <c r="AD2333" i="44"/>
  <c r="AG2713" i="44"/>
  <c r="X1373" i="44"/>
  <c r="W1343" i="44"/>
  <c r="Z1624" i="44"/>
  <c r="S186" i="44"/>
  <c r="S755" i="44"/>
  <c r="V254" i="44"/>
  <c r="S187" i="44"/>
  <c r="S756" i="44"/>
  <c r="Q38" i="10"/>
  <c r="AI2966" i="44"/>
  <c r="X1374" i="44"/>
  <c r="AJ3066" i="44"/>
  <c r="AG2719" i="44"/>
  <c r="W1231" i="44"/>
  <c r="S183" i="44"/>
  <c r="S752" i="44"/>
  <c r="S185" i="44"/>
  <c r="S754" i="44"/>
  <c r="AH2846" i="44"/>
  <c r="W1240" i="44"/>
  <c r="S914" i="44"/>
  <c r="AF2593" i="44"/>
  <c r="V246" i="44"/>
  <c r="AB2070" i="44"/>
  <c r="AC2217" i="44"/>
  <c r="AE2458" i="44"/>
  <c r="AF2585" i="44"/>
  <c r="V247" i="44"/>
  <c r="V201" i="44"/>
  <c r="AE2462" i="44"/>
  <c r="AE2105" i="44"/>
  <c r="S193" i="44"/>
  <c r="S762" i="44"/>
  <c r="AM3521" i="44"/>
  <c r="AD393" i="44"/>
  <c r="AD2331" i="44"/>
  <c r="AD392" i="44"/>
  <c r="Z1663" i="44"/>
  <c r="AH2847" i="44"/>
  <c r="AF2588" i="44"/>
  <c r="AF2589" i="44"/>
  <c r="Y1630" i="44"/>
  <c r="AD403" i="44"/>
  <c r="AI2979" i="44"/>
  <c r="AC2059" i="44"/>
  <c r="AE526" i="44"/>
  <c r="V244" i="44"/>
  <c r="S196" i="44"/>
  <c r="S765" i="44"/>
  <c r="AD2334" i="44"/>
  <c r="X1378" i="44"/>
  <c r="AJ3067" i="44"/>
  <c r="X1639" i="44"/>
  <c r="X1473" i="44"/>
  <c r="AB1956" i="44"/>
  <c r="X1379" i="44"/>
  <c r="AI2975" i="44"/>
  <c r="S192" i="44"/>
  <c r="S761" i="44"/>
  <c r="AJ3057" i="44"/>
  <c r="AI2969" i="44"/>
  <c r="AA1769" i="44"/>
  <c r="AG2720" i="44"/>
  <c r="AJ3018" i="44"/>
  <c r="AJ3056" i="44"/>
  <c r="AE2383" i="44"/>
  <c r="AE2457" i="44"/>
  <c r="AJ3068" i="44"/>
  <c r="AH2840" i="44"/>
  <c r="AE2472" i="44"/>
  <c r="AD398" i="44"/>
  <c r="Z1821" i="44"/>
  <c r="AA1920" i="44" l="1"/>
  <c r="Z1665" i="44"/>
  <c r="X1488" i="44"/>
  <c r="R790" i="2"/>
  <c r="W1333" i="44"/>
  <c r="AM3574" i="44"/>
  <c r="AM3566" i="44"/>
  <c r="Q914" i="2"/>
  <c r="Z1775" i="44"/>
  <c r="AC1806" i="44"/>
  <c r="V1188" i="44"/>
  <c r="AL3477" i="44"/>
  <c r="W1336" i="44"/>
  <c r="AN3988" i="44"/>
  <c r="AM3641" i="44"/>
  <c r="W1081" i="44"/>
  <c r="AM3570" i="44"/>
  <c r="AA1913" i="44"/>
  <c r="AA1917" i="44"/>
  <c r="AM3643" i="44"/>
  <c r="AI3129" i="2"/>
  <c r="AI3183" i="2" s="1"/>
  <c r="AI3219" i="2" s="1"/>
  <c r="AH3199" i="2"/>
  <c r="W1342" i="44"/>
  <c r="V1194" i="44"/>
  <c r="AA1926" i="44"/>
  <c r="AL3268" i="44"/>
  <c r="AF2965" i="2"/>
  <c r="X1714" i="2"/>
  <c r="AL3256" i="44"/>
  <c r="AN3767" i="44"/>
  <c r="AM3699" i="44"/>
  <c r="AL3264" i="44"/>
  <c r="AA1925" i="44"/>
  <c r="T903" i="44"/>
  <c r="AA1807" i="44"/>
  <c r="V1201" i="44"/>
  <c r="AM3854" i="44"/>
  <c r="AG3092" i="2"/>
  <c r="AM3572" i="44"/>
  <c r="AN3982" i="44"/>
  <c r="V1192" i="44"/>
  <c r="V1196" i="44"/>
  <c r="AD2691" i="2"/>
  <c r="S935" i="2"/>
  <c r="U1043" i="44"/>
  <c r="U1051" i="44"/>
  <c r="U1048" i="44"/>
  <c r="AL3481" i="44"/>
  <c r="AL3486" i="44"/>
  <c r="V1200" i="44"/>
  <c r="AM3981" i="2"/>
  <c r="AN3991" i="44"/>
  <c r="V1191" i="44"/>
  <c r="V1195" i="44"/>
  <c r="AN3775" i="44"/>
  <c r="V945" i="44"/>
  <c r="AN3777" i="44"/>
  <c r="AL3473" i="44"/>
  <c r="AA1921" i="44"/>
  <c r="AA1819" i="44"/>
  <c r="AM3648" i="44"/>
  <c r="AN3773" i="44"/>
  <c r="AK3727" i="2"/>
  <c r="AL3854" i="2"/>
  <c r="AJ3480" i="2"/>
  <c r="AM3644" i="44"/>
  <c r="T910" i="44"/>
  <c r="V936" i="44"/>
  <c r="T913" i="44"/>
  <c r="AM3640" i="44"/>
  <c r="AB43" i="2"/>
  <c r="AB44" i="2" s="1"/>
  <c r="AL3269" i="44"/>
  <c r="X1859" i="2"/>
  <c r="AJ3483" i="2"/>
  <c r="AI2332" i="2"/>
  <c r="AJ2242" i="2" s="1"/>
  <c r="AG3101" i="2"/>
  <c r="AE2303" i="2"/>
  <c r="AK3564" i="2"/>
  <c r="AL3482" i="44"/>
  <c r="U1054" i="44"/>
  <c r="AM3565" i="44"/>
  <c r="AL3478" i="44"/>
  <c r="AA1916" i="44"/>
  <c r="AL3600" i="44"/>
  <c r="AK3187" i="44"/>
  <c r="Z1782" i="44"/>
  <c r="Y1637" i="44"/>
  <c r="V1203" i="44"/>
  <c r="AN3820" i="44"/>
  <c r="AA1662" i="44"/>
  <c r="AE2675" i="2"/>
  <c r="T905" i="44"/>
  <c r="AF2969" i="2"/>
  <c r="Z1660" i="44"/>
  <c r="Y1784" i="44"/>
  <c r="T902" i="44"/>
  <c r="AK3437" i="2"/>
  <c r="AK3473" i="2" s="1"/>
  <c r="AE2847" i="2"/>
  <c r="W1338" i="44"/>
  <c r="T1134" i="2"/>
  <c r="AD2727" i="2"/>
  <c r="AE2344" i="2"/>
  <c r="AF2254" i="2" s="1"/>
  <c r="AE2850" i="2"/>
  <c r="AE2843" i="2"/>
  <c r="AF2975" i="2"/>
  <c r="AF2966" i="2"/>
  <c r="AF2945" i="2"/>
  <c r="AB621" i="2"/>
  <c r="AA1811" i="44"/>
  <c r="V1199" i="44"/>
  <c r="Z1777" i="44"/>
  <c r="T912" i="44"/>
  <c r="R642" i="2"/>
  <c r="AK3191" i="44"/>
  <c r="X1816" i="2"/>
  <c r="T901" i="44"/>
  <c r="AA1814" i="44"/>
  <c r="AM3704" i="44"/>
  <c r="AF2333" i="2"/>
  <c r="AG2243" i="2" s="1"/>
  <c r="AC2590" i="2"/>
  <c r="AC2600" i="2" s="1"/>
  <c r="AH3235" i="2"/>
  <c r="AF2970" i="2"/>
  <c r="X1815" i="2"/>
  <c r="AF2973" i="2"/>
  <c r="AE2841" i="2"/>
  <c r="AF2971" i="2"/>
  <c r="AL3259" i="44"/>
  <c r="AG3072" i="2"/>
  <c r="AK3605" i="2"/>
  <c r="AL3476" i="44"/>
  <c r="AM3386" i="44" s="1"/>
  <c r="W1929" i="2"/>
  <c r="AF2300" i="2"/>
  <c r="AM3567" i="44"/>
  <c r="T799" i="2"/>
  <c r="T804" i="2"/>
  <c r="T801" i="2"/>
  <c r="T795" i="2"/>
  <c r="S796" i="2"/>
  <c r="T805" i="2"/>
  <c r="U1055" i="44"/>
  <c r="W1718" i="2"/>
  <c r="AC519" i="2"/>
  <c r="U1429" i="2"/>
  <c r="AM3824" i="2"/>
  <c r="AL3638" i="2"/>
  <c r="R991" i="2"/>
  <c r="T1292" i="2"/>
  <c r="R1001" i="2"/>
  <c r="AA2106" i="2"/>
  <c r="AI3139" i="2"/>
  <c r="AE2624" i="2"/>
  <c r="W1517" i="2"/>
  <c r="AL3514" i="2"/>
  <c r="AL3648" i="2"/>
  <c r="AB396" i="2"/>
  <c r="AN3952" i="2"/>
  <c r="AC523" i="2"/>
  <c r="X1865" i="2"/>
  <c r="T1340" i="2"/>
  <c r="V1575" i="2"/>
  <c r="AJ3264" i="2"/>
  <c r="Z2155" i="2"/>
  <c r="R656" i="2"/>
  <c r="AG2877" i="2"/>
  <c r="AA2104" i="2"/>
  <c r="AI3137" i="2"/>
  <c r="X1819" i="2"/>
  <c r="AC2371" i="2"/>
  <c r="AB400" i="2"/>
  <c r="AF2761" i="2"/>
  <c r="AN3956" i="2"/>
  <c r="R1003" i="2"/>
  <c r="AJ3262" i="2"/>
  <c r="AK3398" i="2"/>
  <c r="X1812" i="2"/>
  <c r="AJ3270" i="2"/>
  <c r="AB392" i="2"/>
  <c r="AE2298" i="2"/>
  <c r="R1004" i="2"/>
  <c r="AM3831" i="2"/>
  <c r="Z2164" i="2"/>
  <c r="AE2635" i="2"/>
  <c r="W1719" i="2"/>
  <c r="AC522" i="2"/>
  <c r="AC2370" i="2"/>
  <c r="S846" i="2"/>
  <c r="S900" i="2" s="1"/>
  <c r="V1581" i="2"/>
  <c r="AL3523" i="2"/>
  <c r="AN3958" i="2"/>
  <c r="AN3957" i="2"/>
  <c r="S1196" i="2"/>
  <c r="S1197" i="2"/>
  <c r="AC529" i="2"/>
  <c r="AK3387" i="2"/>
  <c r="W1725" i="2"/>
  <c r="AF2752" i="2"/>
  <c r="AL3650" i="2"/>
  <c r="R652" i="2"/>
  <c r="AE2301" i="2"/>
  <c r="X1862" i="2"/>
  <c r="AM3820" i="2"/>
  <c r="AK3442" i="2"/>
  <c r="T1336" i="2"/>
  <c r="X1817" i="2"/>
  <c r="AB390" i="2"/>
  <c r="T1339" i="2"/>
  <c r="AC517" i="2"/>
  <c r="X1818" i="2"/>
  <c r="AE2631" i="2"/>
  <c r="AJ3268" i="2"/>
  <c r="AC530" i="2"/>
  <c r="AE2629" i="2"/>
  <c r="S1145" i="2"/>
  <c r="AF2755" i="2"/>
  <c r="AL3524" i="2"/>
  <c r="Z2161" i="2"/>
  <c r="AE2633" i="2"/>
  <c r="U1431" i="2"/>
  <c r="AC528" i="2"/>
  <c r="R653" i="2"/>
  <c r="V1582" i="2"/>
  <c r="AF2750" i="2"/>
  <c r="AB402" i="2"/>
  <c r="AC526" i="2"/>
  <c r="R648" i="2"/>
  <c r="AM3825" i="2"/>
  <c r="AA2100" i="2"/>
  <c r="AG3107" i="2"/>
  <c r="AB403" i="2"/>
  <c r="AN3950" i="2"/>
  <c r="S1191" i="2"/>
  <c r="V1574" i="2"/>
  <c r="AN3951" i="2"/>
  <c r="V1573" i="2"/>
  <c r="AK3443" i="2"/>
  <c r="AF2754" i="2"/>
  <c r="AD2499" i="2"/>
  <c r="U1435" i="2"/>
  <c r="Y2009" i="2"/>
  <c r="U1437" i="2"/>
  <c r="AB394" i="2"/>
  <c r="Y2015" i="2"/>
  <c r="S1135" i="2"/>
  <c r="S1096" i="2"/>
  <c r="AL3643" i="2"/>
  <c r="AF2762" i="2"/>
  <c r="AJ3266" i="2"/>
  <c r="X1814" i="2"/>
  <c r="AE2299" i="2"/>
  <c r="S845" i="2"/>
  <c r="AJ3265" i="2"/>
  <c r="S1202" i="2"/>
  <c r="AB442" i="2"/>
  <c r="AL3639" i="2"/>
  <c r="V1578" i="2"/>
  <c r="AJ3481" i="2"/>
  <c r="AK3386" i="2"/>
  <c r="S1138" i="2"/>
  <c r="V1580" i="2"/>
  <c r="AC2369" i="2"/>
  <c r="AI3138" i="2"/>
  <c r="AH3015" i="2"/>
  <c r="Y1963" i="2"/>
  <c r="Y1966" i="2" s="1"/>
  <c r="R650" i="2"/>
  <c r="AC2382" i="2"/>
  <c r="W1715" i="2"/>
  <c r="W1676" i="2"/>
  <c r="Y2007" i="2"/>
  <c r="R999" i="2"/>
  <c r="S1140" i="2"/>
  <c r="AC524" i="2"/>
  <c r="Y2011" i="2"/>
  <c r="AD2507" i="2"/>
  <c r="AF2810" i="2"/>
  <c r="AM3827" i="2"/>
  <c r="AH3006" i="2"/>
  <c r="Y2019" i="2"/>
  <c r="AD2498" i="2"/>
  <c r="AL3646" i="2"/>
  <c r="S851" i="2"/>
  <c r="S905" i="2" s="1"/>
  <c r="AB2095" i="2"/>
  <c r="AF2763" i="2"/>
  <c r="AC520" i="2"/>
  <c r="AH3013" i="2"/>
  <c r="AI3136" i="2"/>
  <c r="S1203" i="2"/>
  <c r="T794" i="2"/>
  <c r="AE2302" i="2"/>
  <c r="AH3059" i="2"/>
  <c r="AL3647" i="2"/>
  <c r="AC518" i="2"/>
  <c r="Q15" i="2"/>
  <c r="AB395" i="2"/>
  <c r="Y2067" i="2"/>
  <c r="AD2495" i="2"/>
  <c r="AK3394" i="2"/>
  <c r="AC2368" i="2"/>
  <c r="AM3828" i="2"/>
  <c r="AJ3260" i="2"/>
  <c r="Y2016" i="2"/>
  <c r="AB389" i="2"/>
  <c r="V1584" i="2"/>
  <c r="R990" i="2"/>
  <c r="R951" i="2"/>
  <c r="AC527" i="2"/>
  <c r="R998" i="2"/>
  <c r="AD2502" i="2"/>
  <c r="AJ3271" i="2"/>
  <c r="U1434" i="2"/>
  <c r="AL3519" i="2"/>
  <c r="AG2887" i="2"/>
  <c r="AC2375" i="2"/>
  <c r="AC2380" i="2"/>
  <c r="T1337" i="2"/>
  <c r="Z2157" i="2"/>
  <c r="W1726" i="2"/>
  <c r="AA2096" i="2"/>
  <c r="W1727" i="2"/>
  <c r="AE2306" i="2"/>
  <c r="R996" i="2"/>
  <c r="T1347" i="2"/>
  <c r="X2074" i="2"/>
  <c r="Q48" i="2"/>
  <c r="AH3010" i="2"/>
  <c r="AH3007" i="2"/>
  <c r="AK3384" i="2"/>
  <c r="U1433" i="2"/>
  <c r="V1579" i="2"/>
  <c r="AK3397" i="2"/>
  <c r="AL3641" i="2"/>
  <c r="AL3511" i="2"/>
  <c r="X1809" i="2"/>
  <c r="W1724" i="2"/>
  <c r="AL3644" i="2"/>
  <c r="AJ3267" i="2"/>
  <c r="Z2151" i="2"/>
  <c r="Z2111" i="2"/>
  <c r="AE2295" i="2"/>
  <c r="R993" i="2"/>
  <c r="Y2008" i="2"/>
  <c r="R994" i="2"/>
  <c r="X1810" i="2"/>
  <c r="AE2636" i="2"/>
  <c r="AD2504" i="2"/>
  <c r="T1345" i="2"/>
  <c r="AI3133" i="2"/>
  <c r="AL3649" i="2"/>
  <c r="S847" i="2"/>
  <c r="S901" i="2" s="1"/>
  <c r="AD2501" i="2"/>
  <c r="AA2105" i="2"/>
  <c r="AI3135" i="2"/>
  <c r="S1193" i="2"/>
  <c r="AH3003" i="2"/>
  <c r="X1807" i="2"/>
  <c r="AL3521" i="2"/>
  <c r="AE2627" i="2"/>
  <c r="AM3832" i="2"/>
  <c r="R992" i="2"/>
  <c r="AF2759" i="2"/>
  <c r="AB391" i="2"/>
  <c r="V626" i="2"/>
  <c r="V752" i="2"/>
  <c r="AJ3258" i="2"/>
  <c r="S1146" i="2"/>
  <c r="AI3142" i="2"/>
  <c r="S1144" i="2"/>
  <c r="U1436" i="2"/>
  <c r="AL3518" i="2"/>
  <c r="AJ3263" i="2"/>
  <c r="AC2378" i="2"/>
  <c r="U1439" i="2"/>
  <c r="W1717" i="2"/>
  <c r="V1370" i="2"/>
  <c r="AE2623" i="2"/>
  <c r="AA2109" i="2"/>
  <c r="AE2634" i="2"/>
  <c r="V1577" i="2"/>
  <c r="Y2014" i="2"/>
  <c r="V1583" i="2"/>
  <c r="V1572" i="2"/>
  <c r="AB401" i="2"/>
  <c r="AL3513" i="2"/>
  <c r="AL3651" i="2"/>
  <c r="AM3819" i="2"/>
  <c r="AI3141" i="2"/>
  <c r="AH3016" i="2"/>
  <c r="AC2374" i="2"/>
  <c r="AC516" i="2"/>
  <c r="W1716" i="2"/>
  <c r="AJ3257" i="2"/>
  <c r="AI3362" i="2"/>
  <c r="T1289" i="2"/>
  <c r="AN3953" i="2"/>
  <c r="AD2343" i="2"/>
  <c r="AE2253" i="2" s="1"/>
  <c r="AD2496" i="2"/>
  <c r="Z2153" i="2"/>
  <c r="AD2503" i="2"/>
  <c r="W1728" i="2"/>
  <c r="AC2376" i="2"/>
  <c r="AG2889" i="2"/>
  <c r="W1729" i="2"/>
  <c r="AC2379" i="2"/>
  <c r="AM3830" i="2"/>
  <c r="S1136" i="2"/>
  <c r="W1723" i="2"/>
  <c r="R646" i="2"/>
  <c r="AC2435" i="2"/>
  <c r="R647" i="2"/>
  <c r="S1195" i="2"/>
  <c r="AL3640" i="2"/>
  <c r="AB397" i="2"/>
  <c r="R1000" i="2"/>
  <c r="X1874" i="2"/>
  <c r="AJ3261" i="2"/>
  <c r="AG2888" i="2"/>
  <c r="Z2156" i="2"/>
  <c r="U1430" i="2"/>
  <c r="Y2005" i="2"/>
  <c r="U1279" i="2"/>
  <c r="U1333" i="2" s="1"/>
  <c r="AA494" i="2"/>
  <c r="R657" i="2"/>
  <c r="T1294" i="2"/>
  <c r="AB398" i="2"/>
  <c r="U1428" i="2"/>
  <c r="AM3821" i="2"/>
  <c r="V1576" i="2"/>
  <c r="R995" i="2"/>
  <c r="AC525" i="2"/>
  <c r="S1147" i="2"/>
  <c r="AM3826" i="2"/>
  <c r="AE2304" i="2"/>
  <c r="V1570" i="2"/>
  <c r="V1531" i="2"/>
  <c r="T1344" i="2"/>
  <c r="R997" i="2"/>
  <c r="AJ3269" i="2"/>
  <c r="AE2630" i="2"/>
  <c r="AB399" i="2"/>
  <c r="AM3829" i="2"/>
  <c r="AG2890" i="2"/>
  <c r="U1427" i="2"/>
  <c r="U1386" i="2"/>
  <c r="AG3098" i="2"/>
  <c r="AN3946" i="2"/>
  <c r="AD2508" i="2"/>
  <c r="U1432" i="2"/>
  <c r="AM3823" i="2"/>
  <c r="AN3954" i="2"/>
  <c r="AC2377" i="2"/>
  <c r="AJ3259" i="2"/>
  <c r="AL3645" i="2"/>
  <c r="W1722" i="2"/>
  <c r="X1813" i="2"/>
  <c r="S910" i="2"/>
  <c r="AC521" i="2"/>
  <c r="AA37" i="2"/>
  <c r="Y2066" i="2"/>
  <c r="X1806" i="2"/>
  <c r="AC2372" i="2"/>
  <c r="AK3385" i="2"/>
  <c r="AI3132" i="2"/>
  <c r="AI3130" i="2"/>
  <c r="AG2886" i="2"/>
  <c r="Y2010" i="2"/>
  <c r="AK3395" i="2"/>
  <c r="AK3446" i="2"/>
  <c r="AF2749" i="2"/>
  <c r="AI3198" i="2"/>
  <c r="AE2682" i="2"/>
  <c r="AL3642" i="2"/>
  <c r="Y2060" i="2"/>
  <c r="AK3607" i="2"/>
  <c r="R644" i="2"/>
  <c r="Y2018" i="2"/>
  <c r="AB2310" i="2"/>
  <c r="AI3143" i="2"/>
  <c r="AL3516" i="2"/>
  <c r="AJ3453" i="2"/>
  <c r="AB2437" i="2"/>
  <c r="Q766" i="2"/>
  <c r="Z1950" i="2"/>
  <c r="AL3512" i="2"/>
  <c r="AI3140" i="2"/>
  <c r="AD2497" i="2"/>
  <c r="T857" i="2"/>
  <c r="T911" i="2" s="1"/>
  <c r="Z2162" i="2"/>
  <c r="R1002" i="2"/>
  <c r="AF2758" i="2"/>
  <c r="AD2506" i="2"/>
  <c r="AL3522" i="2"/>
  <c r="AG2884" i="2"/>
  <c r="AN3949" i="2"/>
  <c r="S908" i="2"/>
  <c r="AE2626" i="2"/>
  <c r="AB393" i="2"/>
  <c r="AK3450" i="2"/>
  <c r="AM3822" i="2"/>
  <c r="T1241" i="2"/>
  <c r="AG3102" i="2"/>
  <c r="AD2509" i="2"/>
  <c r="S852" i="2"/>
  <c r="S906" i="2" s="1"/>
  <c r="T1341" i="2"/>
  <c r="T1338" i="2"/>
  <c r="AE2632" i="2"/>
  <c r="AE2625" i="2"/>
  <c r="AE2309" i="2"/>
  <c r="W1720" i="2"/>
  <c r="AL3525" i="2"/>
  <c r="AH3004" i="2"/>
  <c r="AL3574" i="2"/>
  <c r="AC2373" i="2"/>
  <c r="Z2152" i="2"/>
  <c r="AE2305" i="2"/>
  <c r="W1721" i="2"/>
  <c r="AG2878" i="2"/>
  <c r="AG3099" i="2"/>
  <c r="T1342" i="2"/>
  <c r="AI3131" i="2"/>
  <c r="AH3068" i="2"/>
  <c r="AE2622" i="2"/>
  <c r="AG2882" i="2"/>
  <c r="AI3134" i="2"/>
  <c r="AD2505" i="2"/>
  <c r="U1438" i="2"/>
  <c r="AM3638" i="44"/>
  <c r="AN3772" i="44"/>
  <c r="AM3639" i="44"/>
  <c r="AL3258" i="44"/>
  <c r="Y1634" i="44"/>
  <c r="T760" i="44"/>
  <c r="Y1623" i="44"/>
  <c r="T898" i="44"/>
  <c r="U1057" i="44"/>
  <c r="AK3193" i="44"/>
  <c r="AK3188" i="44"/>
  <c r="Z1774" i="44"/>
  <c r="AK3184" i="44"/>
  <c r="Z1518" i="44"/>
  <c r="AA1924" i="44"/>
  <c r="T904" i="44"/>
  <c r="AL3484" i="44"/>
  <c r="AM3642" i="44"/>
  <c r="Z1772" i="44"/>
  <c r="AL3257" i="44"/>
  <c r="Z1781" i="44"/>
  <c r="AM3576" i="44"/>
  <c r="U800" i="44"/>
  <c r="AK3186" i="44"/>
  <c r="AB2346" i="2"/>
  <c r="Y1638" i="44"/>
  <c r="Y1635" i="44"/>
  <c r="T909" i="44"/>
  <c r="AK3183" i="44"/>
  <c r="AL3475" i="44"/>
  <c r="AM3571" i="44"/>
  <c r="AM3646" i="44"/>
  <c r="AL3485" i="44"/>
  <c r="AN3769" i="44"/>
  <c r="AM3637" i="44"/>
  <c r="AN3983" i="44"/>
  <c r="Y1625" i="44"/>
  <c r="Z1523" i="44"/>
  <c r="AM3577" i="44"/>
  <c r="AM3569" i="44"/>
  <c r="AN3771" i="44"/>
  <c r="AN3774" i="44"/>
  <c r="T911" i="44"/>
  <c r="AL3480" i="44"/>
  <c r="AK3185" i="44"/>
  <c r="AK3194" i="44"/>
  <c r="Z1524" i="44"/>
  <c r="AM3568" i="44"/>
  <c r="AN3994" i="44"/>
  <c r="AN3990" i="44"/>
  <c r="AN3945" i="44"/>
  <c r="AL3262" i="44"/>
  <c r="AN3989" i="44"/>
  <c r="AN3765" i="44"/>
  <c r="AJ3092" i="44"/>
  <c r="AN3768" i="44"/>
  <c r="AL3474" i="44"/>
  <c r="AM3649" i="44"/>
  <c r="AM3647" i="44"/>
  <c r="AN3985" i="44"/>
  <c r="AN3770" i="44"/>
  <c r="AN4108" i="2"/>
  <c r="AN3993" i="44"/>
  <c r="AL3260" i="44"/>
  <c r="AN3741" i="44"/>
  <c r="AN3986" i="44"/>
  <c r="AN3776" i="44"/>
  <c r="AE2818" i="2"/>
  <c r="AE2838" i="2"/>
  <c r="T56" i="44"/>
  <c r="AL3265" i="44"/>
  <c r="T806" i="44"/>
  <c r="Y1531" i="44"/>
  <c r="AL3263" i="44"/>
  <c r="AJ3104" i="44"/>
  <c r="AB2457" i="2"/>
  <c r="T65" i="44"/>
  <c r="AJ3096" i="44"/>
  <c r="AJ3346" i="2"/>
  <c r="AJ3101" i="44"/>
  <c r="R26" i="10"/>
  <c r="AL3479" i="44"/>
  <c r="AJ3097" i="44"/>
  <c r="AE616" i="44"/>
  <c r="Z1771" i="44"/>
  <c r="Z1780" i="44"/>
  <c r="S211" i="44"/>
  <c r="T645" i="44"/>
  <c r="AG2502" i="44"/>
  <c r="V290" i="44"/>
  <c r="X1463" i="44"/>
  <c r="AL3266" i="44"/>
  <c r="AE2255" i="44"/>
  <c r="AG2507" i="44"/>
  <c r="AB1661" i="44"/>
  <c r="AE2241" i="44"/>
  <c r="AE2213" i="44"/>
  <c r="T647" i="44"/>
  <c r="W1346" i="44"/>
  <c r="AF620" i="44"/>
  <c r="AD2097" i="44"/>
  <c r="T655" i="44"/>
  <c r="AJ2877" i="44"/>
  <c r="AJ3095" i="44"/>
  <c r="AF2377" i="44"/>
  <c r="S31" i="10"/>
  <c r="AG2496" i="44"/>
  <c r="T906" i="44"/>
  <c r="AF617" i="44"/>
  <c r="AE2245" i="44"/>
  <c r="AI2758" i="44"/>
  <c r="V293" i="44"/>
  <c r="U1056" i="44"/>
  <c r="AE2248" i="44"/>
  <c r="V284" i="44"/>
  <c r="AG2509" i="44"/>
  <c r="AE2251" i="44"/>
  <c r="AG2497" i="44"/>
  <c r="AK3016" i="44"/>
  <c r="AC1954" i="44"/>
  <c r="AF618" i="44"/>
  <c r="AF2378" i="44"/>
  <c r="AC2216" i="44"/>
  <c r="U1047" i="44"/>
  <c r="AD485" i="44"/>
  <c r="AB2060" i="44"/>
  <c r="Y1627" i="44"/>
  <c r="S205" i="44"/>
  <c r="S206" i="44"/>
  <c r="U1052" i="44"/>
  <c r="AJ2885" i="44"/>
  <c r="AD2109" i="44"/>
  <c r="AI2756" i="44"/>
  <c r="S201" i="44"/>
  <c r="AF2374" i="44"/>
  <c r="AC1815" i="44"/>
  <c r="S210" i="44"/>
  <c r="AJ2889" i="44"/>
  <c r="AJ2879" i="44"/>
  <c r="X1491" i="44"/>
  <c r="AE2244" i="44"/>
  <c r="AG2495" i="44"/>
  <c r="AC1962" i="44"/>
  <c r="W1339" i="44"/>
  <c r="S204" i="44"/>
  <c r="AH2623" i="44"/>
  <c r="AH2635" i="44"/>
  <c r="AM3573" i="44"/>
  <c r="AC2208" i="44"/>
  <c r="AK3195" i="44"/>
  <c r="AA1820" i="44"/>
  <c r="AH2622" i="44"/>
  <c r="W1340" i="44"/>
  <c r="X1492" i="44"/>
  <c r="S207" i="44"/>
  <c r="X1490" i="44"/>
  <c r="AF611" i="44"/>
  <c r="AD2106" i="44"/>
  <c r="AI2749" i="44"/>
  <c r="AN3397" i="44"/>
  <c r="AF2370" i="44"/>
  <c r="AL3483" i="44"/>
  <c r="AE2247" i="44"/>
  <c r="AE2204" i="44"/>
  <c r="T751" i="44"/>
  <c r="AK3192" i="44"/>
  <c r="AI2755" i="44"/>
  <c r="S766" i="44"/>
  <c r="T642" i="44"/>
  <c r="AC2215" i="44"/>
  <c r="X1515" i="2"/>
  <c r="AI2760" i="44"/>
  <c r="AB2066" i="44"/>
  <c r="AD492" i="44"/>
  <c r="AF2376" i="44"/>
  <c r="V1202" i="44"/>
  <c r="AH2630" i="44"/>
  <c r="AG2503" i="44"/>
  <c r="AJ2876" i="44"/>
  <c r="AJ3102" i="44"/>
  <c r="AD44" i="44"/>
  <c r="AI2750" i="44"/>
  <c r="X1468" i="44"/>
  <c r="W1347" i="44"/>
  <c r="AF609" i="44"/>
  <c r="T650" i="44"/>
  <c r="X1469" i="44"/>
  <c r="AD493" i="44"/>
  <c r="AI2757" i="44"/>
  <c r="AF2372" i="44"/>
  <c r="W1241" i="44"/>
  <c r="X1464" i="44"/>
  <c r="AC2294" i="2"/>
  <c r="AC2256" i="2"/>
  <c r="X1475" i="44"/>
  <c r="U1046" i="44"/>
  <c r="AF610" i="44"/>
  <c r="AG2508" i="44"/>
  <c r="T656" i="44"/>
  <c r="S212" i="44"/>
  <c r="AE937" i="44"/>
  <c r="AH2625" i="44"/>
  <c r="V1193" i="44"/>
  <c r="AF2381" i="44"/>
  <c r="AJ2878" i="44"/>
  <c r="AF608" i="44"/>
  <c r="AF606" i="44"/>
  <c r="AF607" i="44"/>
  <c r="AH2854" i="44"/>
  <c r="AI2748" i="44"/>
  <c r="AE2250" i="44"/>
  <c r="U1049" i="44"/>
  <c r="AE2246" i="44"/>
  <c r="AK3196" i="44"/>
  <c r="AB1805" i="44"/>
  <c r="AA1778" i="44"/>
  <c r="AD486" i="44"/>
  <c r="AA1668" i="44"/>
  <c r="S51" i="44"/>
  <c r="S769" i="44"/>
  <c r="U1058" i="44"/>
  <c r="AC2203" i="44"/>
  <c r="AC2111" i="44"/>
  <c r="U791" i="44"/>
  <c r="AD2098" i="44"/>
  <c r="X1316" i="44"/>
  <c r="AJ2880" i="44"/>
  <c r="V1096" i="44"/>
  <c r="AJ2888" i="44"/>
  <c r="S214" i="44"/>
  <c r="AD488" i="44"/>
  <c r="AJ3093" i="44"/>
  <c r="AG2498" i="44"/>
  <c r="W57" i="44"/>
  <c r="X1225" i="44"/>
  <c r="AH2629" i="44"/>
  <c r="T648" i="44"/>
  <c r="AA1516" i="44"/>
  <c r="AE2243" i="44"/>
  <c r="AD490" i="44"/>
  <c r="V285" i="44"/>
  <c r="AE1082" i="44"/>
  <c r="AH2627" i="44"/>
  <c r="AB2063" i="44"/>
  <c r="W1344" i="44"/>
  <c r="AA1675" i="44"/>
  <c r="AD2110" i="44"/>
  <c r="AH2628" i="44"/>
  <c r="AF619" i="44"/>
  <c r="AC38" i="44"/>
  <c r="AD478" i="44"/>
  <c r="AD404" i="44"/>
  <c r="AJ2882" i="44"/>
  <c r="AJ2883" i="44"/>
  <c r="AJ2884" i="44"/>
  <c r="AB2064" i="44"/>
  <c r="T654" i="44"/>
  <c r="T653" i="44"/>
  <c r="AG2499" i="44"/>
  <c r="AD482" i="44"/>
  <c r="AD483" i="44"/>
  <c r="AF2368" i="44"/>
  <c r="X1235" i="44"/>
  <c r="AJ3103" i="44"/>
  <c r="V280" i="44"/>
  <c r="AM3575" i="44"/>
  <c r="V282" i="44"/>
  <c r="AD479" i="44"/>
  <c r="S213" i="44"/>
  <c r="T657" i="44"/>
  <c r="Z1522" i="44"/>
  <c r="AB2073" i="44"/>
  <c r="T649" i="44"/>
  <c r="AG2500" i="44"/>
  <c r="AG2505" i="44"/>
  <c r="W1341" i="44"/>
  <c r="AH2624" i="44"/>
  <c r="AD2584" i="2"/>
  <c r="AD489" i="44"/>
  <c r="R33" i="10"/>
  <c r="AJ3105" i="44"/>
  <c r="AI2761" i="44"/>
  <c r="Y1629" i="44"/>
  <c r="AH2631" i="44"/>
  <c r="AJ3100" i="44"/>
  <c r="AE2252" i="44"/>
  <c r="AE2240" i="44"/>
  <c r="AD2346" i="44"/>
  <c r="AC1950" i="44"/>
  <c r="V286" i="44"/>
  <c r="X1465" i="44"/>
  <c r="V1197" i="44"/>
  <c r="Y1628" i="44"/>
  <c r="X1489" i="44"/>
  <c r="V288" i="44"/>
  <c r="AI2752" i="44"/>
  <c r="AC1963" i="44"/>
  <c r="AJ2881" i="44"/>
  <c r="Z1633" i="44"/>
  <c r="Y1380" i="44"/>
  <c r="S197" i="44"/>
  <c r="S199" i="44"/>
  <c r="T651" i="44"/>
  <c r="V294" i="44"/>
  <c r="AE2253" i="44"/>
  <c r="AJ3098" i="44"/>
  <c r="AD2104" i="44"/>
  <c r="X1484" i="44"/>
  <c r="V259" i="44"/>
  <c r="V279" i="44"/>
  <c r="AK3189" i="44"/>
  <c r="AE2249" i="44"/>
  <c r="AJ2890" i="44"/>
  <c r="AI2753" i="44"/>
  <c r="V292" i="44"/>
  <c r="U951" i="44"/>
  <c r="AJ3099" i="44"/>
  <c r="AJ3094" i="44"/>
  <c r="AI2762" i="44"/>
  <c r="W1345" i="44"/>
  <c r="AD481" i="44"/>
  <c r="AF2375" i="44"/>
  <c r="X1229" i="44"/>
  <c r="AF2371" i="44"/>
  <c r="Z289" i="44"/>
  <c r="AE2254" i="44"/>
  <c r="AB1966" i="44"/>
  <c r="AF2380" i="44"/>
  <c r="Z1929" i="44"/>
  <c r="V291" i="44"/>
  <c r="AG2727" i="44"/>
  <c r="AH2621" i="44"/>
  <c r="AG2504" i="44"/>
  <c r="X1386" i="44"/>
  <c r="X1460" i="44"/>
  <c r="AF615" i="44"/>
  <c r="AA1918" i="44"/>
  <c r="X27" i="44"/>
  <c r="AI2751" i="44"/>
  <c r="AE1335" i="44"/>
  <c r="X1467" i="44"/>
  <c r="AK3190" i="44"/>
  <c r="AD491" i="44"/>
  <c r="AE900" i="44"/>
  <c r="V281" i="44"/>
  <c r="AE2242" i="44"/>
  <c r="AH2633" i="44"/>
  <c r="AD1951" i="44"/>
  <c r="AF605" i="44"/>
  <c r="AF2369" i="44"/>
  <c r="AC2207" i="44"/>
  <c r="AB2065" i="44"/>
  <c r="AG2506" i="44"/>
  <c r="AI2981" i="44"/>
  <c r="AJ2875" i="44"/>
  <c r="AF2379" i="44"/>
  <c r="AD484" i="44"/>
  <c r="AF2373" i="44"/>
  <c r="AC2210" i="44"/>
  <c r="AD487" i="44"/>
  <c r="AM3270" i="44"/>
  <c r="Z1779" i="44"/>
  <c r="AC1953" i="44"/>
  <c r="U1050" i="44"/>
  <c r="AI2754" i="44"/>
  <c r="S208" i="44"/>
  <c r="AC569" i="2"/>
  <c r="AL3261" i="44"/>
  <c r="AE1372" i="44"/>
  <c r="AE1479" i="44"/>
  <c r="W1090" i="44"/>
  <c r="AF2382" i="44"/>
  <c r="W1348" i="44"/>
  <c r="S203" i="44"/>
  <c r="AF2367" i="44"/>
  <c r="AE2473" i="44"/>
  <c r="V283" i="44"/>
  <c r="AH2632" i="44"/>
  <c r="AD2068" i="44"/>
  <c r="AH2634" i="44"/>
  <c r="S21" i="10"/>
  <c r="AD2101" i="44"/>
  <c r="S202" i="44"/>
  <c r="AH2636" i="44"/>
  <c r="AF2600" i="44"/>
  <c r="AG2494" i="44"/>
  <c r="AB2067" i="44"/>
  <c r="Z1528" i="44"/>
  <c r="AJ2887" i="44"/>
  <c r="T907" i="44"/>
  <c r="X1228" i="44"/>
  <c r="AC1961" i="44"/>
  <c r="AE614" i="44"/>
  <c r="AJ2886" i="44"/>
  <c r="AL3143" i="44"/>
  <c r="AI2759" i="44"/>
  <c r="AF613" i="44"/>
  <c r="AG2501" i="44"/>
  <c r="AL3267" i="44"/>
  <c r="AE612" i="44"/>
  <c r="AE531" i="44"/>
  <c r="AC2211" i="44"/>
  <c r="V287" i="44"/>
  <c r="AI2763" i="44"/>
  <c r="AH2626" i="44"/>
  <c r="AB2072" i="44"/>
  <c r="AD480" i="44"/>
  <c r="AB1812" i="44" l="1"/>
  <c r="AM3695" i="44"/>
  <c r="AM3602" i="44"/>
  <c r="Z1773" i="44"/>
  <c r="AC1914" i="44"/>
  <c r="AD1806" i="44" s="1"/>
  <c r="AB1818" i="44"/>
  <c r="AM3606" i="44"/>
  <c r="AM3610" i="44"/>
  <c r="R806" i="2"/>
  <c r="W1086" i="44"/>
  <c r="R844" i="2"/>
  <c r="W1189" i="44"/>
  <c r="X1234" i="44"/>
  <c r="AA1667" i="44"/>
  <c r="W1080" i="44"/>
  <c r="AM3387" i="44"/>
  <c r="AM3697" i="44"/>
  <c r="AB1809" i="44"/>
  <c r="AA1915" i="44"/>
  <c r="AL3310" i="44"/>
  <c r="AG2875" i="2"/>
  <c r="V940" i="44"/>
  <c r="AL3322" i="44"/>
  <c r="AK3223" i="44"/>
  <c r="AB1817" i="44"/>
  <c r="W1088" i="44"/>
  <c r="W1084" i="44"/>
  <c r="W1083" i="44"/>
  <c r="U795" i="44"/>
  <c r="AN3821" i="44"/>
  <c r="AM3391" i="44"/>
  <c r="AA1674" i="44"/>
  <c r="V946" i="44"/>
  <c r="U802" i="44"/>
  <c r="W1087" i="44"/>
  <c r="AM3702" i="44"/>
  <c r="AM3735" i="44"/>
  <c r="AL3318" i="44"/>
  <c r="V935" i="44"/>
  <c r="X1768" i="2"/>
  <c r="X1230" i="44"/>
  <c r="AA1922" i="44"/>
  <c r="W1091" i="44"/>
  <c r="AM3396" i="44"/>
  <c r="W1093" i="44"/>
  <c r="AN3829" i="44"/>
  <c r="W1092" i="44"/>
  <c r="AN3764" i="44"/>
  <c r="AM3608" i="44"/>
  <c r="AH3002" i="2"/>
  <c r="AB1813" i="44"/>
  <c r="V943" i="44"/>
  <c r="Q52" i="2"/>
  <c r="S989" i="2"/>
  <c r="V1053" i="44"/>
  <c r="AA1770" i="44"/>
  <c r="AN3891" i="2"/>
  <c r="AN3831" i="44"/>
  <c r="AM3392" i="44"/>
  <c r="AM3698" i="44"/>
  <c r="AA1927" i="44"/>
  <c r="Z1529" i="44"/>
  <c r="T1188" i="2"/>
  <c r="V1044" i="44"/>
  <c r="AN3827" i="44"/>
  <c r="AM3383" i="44"/>
  <c r="U805" i="44"/>
  <c r="AM3694" i="44"/>
  <c r="AN3856" i="44"/>
  <c r="AL3637" i="2"/>
  <c r="Z1517" i="44"/>
  <c r="AL3323" i="44"/>
  <c r="AM3764" i="2"/>
  <c r="Z1526" i="44"/>
  <c r="U793" i="44"/>
  <c r="U794" i="44"/>
  <c r="AM3388" i="44"/>
  <c r="AK3390" i="2"/>
  <c r="X1895" i="2"/>
  <c r="X1913" i="2" s="1"/>
  <c r="Y1805" i="2" s="1"/>
  <c r="AE2711" i="2"/>
  <c r="AB1808" i="44"/>
  <c r="AJ2296" i="2"/>
  <c r="AK3393" i="2"/>
  <c r="AH3011" i="2"/>
  <c r="AL3313" i="44"/>
  <c r="Z1676" i="44"/>
  <c r="W1095" i="44"/>
  <c r="Z1768" i="44"/>
  <c r="V949" i="44"/>
  <c r="AM3612" i="44"/>
  <c r="AE2339" i="2"/>
  <c r="AF2249" i="2" s="1"/>
  <c r="AF2303" i="2" s="1"/>
  <c r="AK3600" i="2"/>
  <c r="AK3616" i="2" s="1"/>
  <c r="AK3580" i="2"/>
  <c r="AM3692" i="44"/>
  <c r="AM3510" i="44"/>
  <c r="AM3601" i="44"/>
  <c r="U908" i="44"/>
  <c r="U797" i="44"/>
  <c r="V947" i="44"/>
  <c r="AK3227" i="44"/>
  <c r="AM3603" i="44"/>
  <c r="AL3312" i="44"/>
  <c r="AF2981" i="2"/>
  <c r="AB1816" i="44"/>
  <c r="Z1515" i="44"/>
  <c r="AG2879" i="2"/>
  <c r="Q21" i="2"/>
  <c r="AG2885" i="2"/>
  <c r="AF2308" i="2"/>
  <c r="AF2753" i="2"/>
  <c r="AM3740" i="44"/>
  <c r="AB2149" i="2"/>
  <c r="AF2757" i="2"/>
  <c r="AF2760" i="2"/>
  <c r="U804" i="44"/>
  <c r="AA1666" i="44"/>
  <c r="X1870" i="2"/>
  <c r="AA1673" i="44"/>
  <c r="AA1669" i="44"/>
  <c r="V1424" i="2"/>
  <c r="V1478" i="2" s="1"/>
  <c r="Z1632" i="44"/>
  <c r="AG2297" i="2"/>
  <c r="AA1919" i="44"/>
  <c r="AG2876" i="2"/>
  <c r="AG2881" i="2"/>
  <c r="AC531" i="2"/>
  <c r="AG2880" i="2"/>
  <c r="AF2751" i="2"/>
  <c r="R658" i="2"/>
  <c r="AG2883" i="2"/>
  <c r="X1869" i="2"/>
  <c r="AD2500" i="2"/>
  <c r="AD2510" i="2" s="1"/>
  <c r="AK3221" i="44"/>
  <c r="AL3515" i="2"/>
  <c r="Z2004" i="2"/>
  <c r="U652" i="44"/>
  <c r="AK3224" i="44"/>
  <c r="AI3145" i="2"/>
  <c r="AK3229" i="44"/>
  <c r="AN3826" i="44"/>
  <c r="AM3440" i="44"/>
  <c r="AG3108" i="2"/>
  <c r="T1295" i="2"/>
  <c r="AF2336" i="2"/>
  <c r="AG2246" i="2" s="1"/>
  <c r="U803" i="2"/>
  <c r="AC2310" i="2"/>
  <c r="AB2473" i="2"/>
  <c r="U1492" i="2"/>
  <c r="AG2936" i="2"/>
  <c r="U1233" i="2"/>
  <c r="AG2938" i="2"/>
  <c r="Y2072" i="2"/>
  <c r="AK3482" i="2"/>
  <c r="AC2431" i="2"/>
  <c r="U1481" i="2"/>
  <c r="U1440" i="2"/>
  <c r="AC2433" i="2"/>
  <c r="AE2307" i="2"/>
  <c r="S1198" i="2"/>
  <c r="X1861" i="2"/>
  <c r="AD2558" i="2"/>
  <c r="V1633" i="2"/>
  <c r="U1488" i="2"/>
  <c r="AJ3314" i="2"/>
  <c r="AF2846" i="2"/>
  <c r="S1194" i="2"/>
  <c r="Y2017" i="2"/>
  <c r="Y2020" i="2" s="1"/>
  <c r="AC2423" i="2"/>
  <c r="AK3440" i="2"/>
  <c r="AL3693" i="2"/>
  <c r="AB457" i="2"/>
  <c r="U1485" i="2"/>
  <c r="X1898" i="2"/>
  <c r="X735" i="2" s="1"/>
  <c r="T793" i="2"/>
  <c r="AB446" i="2"/>
  <c r="AJ3316" i="2"/>
  <c r="AB454" i="2"/>
  <c r="X1901" i="2"/>
  <c r="X738" i="2" s="1"/>
  <c r="AL3568" i="2"/>
  <c r="AI3193" i="2"/>
  <c r="AC573" i="2"/>
  <c r="T849" i="2"/>
  <c r="T903" i="2" s="1"/>
  <c r="AE2341" i="2"/>
  <c r="AF2251" i="2" s="1"/>
  <c r="T798" i="2"/>
  <c r="AB447" i="2"/>
  <c r="Z2216" i="2"/>
  <c r="AI3194" i="2"/>
  <c r="AL3696" i="2"/>
  <c r="AI3184" i="2"/>
  <c r="AK3439" i="2"/>
  <c r="AA38" i="2"/>
  <c r="AE2684" i="2"/>
  <c r="V1624" i="2"/>
  <c r="V1585" i="2"/>
  <c r="U1482" i="2"/>
  <c r="Y2059" i="2"/>
  <c r="AJ3315" i="2"/>
  <c r="W1777" i="2"/>
  <c r="W1783" i="2"/>
  <c r="AN3989" i="2"/>
  <c r="AH3070" i="2"/>
  <c r="AL3567" i="2"/>
  <c r="AA2163" i="2"/>
  <c r="AC2432" i="2"/>
  <c r="AM3868" i="2"/>
  <c r="AA2159" i="2"/>
  <c r="R1047" i="2"/>
  <c r="R700" i="2"/>
  <c r="R754" i="2" s="1"/>
  <c r="AJ3321" i="2"/>
  <c r="AL3565" i="2"/>
  <c r="AH3064" i="2"/>
  <c r="W1781" i="2"/>
  <c r="AC2434" i="2"/>
  <c r="V1638" i="2"/>
  <c r="AM3864" i="2"/>
  <c r="AD2549" i="2"/>
  <c r="AC572" i="2"/>
  <c r="T848" i="2"/>
  <c r="AC574" i="2"/>
  <c r="AD2552" i="2"/>
  <c r="V1634" i="2"/>
  <c r="AF2816" i="2"/>
  <c r="AN3987" i="2"/>
  <c r="V1628" i="2"/>
  <c r="AC584" i="2"/>
  <c r="AC571" i="2"/>
  <c r="AF2806" i="2"/>
  <c r="R1058" i="2"/>
  <c r="R711" i="2"/>
  <c r="R1057" i="2"/>
  <c r="R710" i="2"/>
  <c r="R764" i="2" s="1"/>
  <c r="W1772" i="2"/>
  <c r="AE2676" i="2"/>
  <c r="AE2637" i="2"/>
  <c r="U1234" i="2"/>
  <c r="AH3058" i="2"/>
  <c r="AE2679" i="2"/>
  <c r="AL3576" i="2"/>
  <c r="AE2718" i="2"/>
  <c r="AD2562" i="2"/>
  <c r="AC579" i="2"/>
  <c r="U1484" i="2"/>
  <c r="AB451" i="2"/>
  <c r="AD2557" i="2"/>
  <c r="W1770" i="2"/>
  <c r="Y2068" i="2"/>
  <c r="AL3703" i="2"/>
  <c r="AE2690" i="2"/>
  <c r="U1487" i="2"/>
  <c r="U1239" i="2"/>
  <c r="Y2073" i="2"/>
  <c r="R1053" i="2"/>
  <c r="R706" i="2"/>
  <c r="R760" i="2" s="1"/>
  <c r="AC2436" i="2"/>
  <c r="AH3069" i="2"/>
  <c r="AK3391" i="2"/>
  <c r="AJ3489" i="2"/>
  <c r="AB478" i="2"/>
  <c r="AE2335" i="2"/>
  <c r="AF2245" i="2" s="1"/>
  <c r="AB448" i="2"/>
  <c r="AD2553" i="2"/>
  <c r="AH3017" i="2"/>
  <c r="AC580" i="2"/>
  <c r="U1228" i="2"/>
  <c r="AE2337" i="2"/>
  <c r="AF2247" i="2" s="1"/>
  <c r="W1779" i="2"/>
  <c r="T1089" i="2"/>
  <c r="AL3577" i="2"/>
  <c r="AE2689" i="2"/>
  <c r="AJ3324" i="2"/>
  <c r="AC2425" i="2"/>
  <c r="AA2158" i="2"/>
  <c r="AJ3318" i="2"/>
  <c r="AB450" i="2"/>
  <c r="W1571" i="2"/>
  <c r="W1625" i="2" s="1"/>
  <c r="AA2160" i="2"/>
  <c r="AL3692" i="2"/>
  <c r="T855" i="2"/>
  <c r="T909" i="2" s="1"/>
  <c r="AH3104" i="2"/>
  <c r="Z2206" i="2"/>
  <c r="AE2680" i="2"/>
  <c r="AL3566" i="2"/>
  <c r="AL3570" i="2"/>
  <c r="AK3449" i="2"/>
  <c r="AC2426" i="2"/>
  <c r="AC575" i="2"/>
  <c r="AN3990" i="2"/>
  <c r="AN3982" i="2"/>
  <c r="AG2944" i="2"/>
  <c r="AJ3323" i="2"/>
  <c r="AE2340" i="2"/>
  <c r="AF2250" i="2" s="1"/>
  <c r="R1049" i="2"/>
  <c r="X1910" i="2"/>
  <c r="X747" i="2" s="1"/>
  <c r="AC2471" i="2"/>
  <c r="S1190" i="2"/>
  <c r="Z2207" i="2"/>
  <c r="T1343" i="2"/>
  <c r="AI3195" i="2"/>
  <c r="AB455" i="2"/>
  <c r="AE2677" i="2"/>
  <c r="AJ3317" i="2"/>
  <c r="AI3196" i="2"/>
  <c r="AH3057" i="2"/>
  <c r="AD2555" i="2"/>
  <c r="AE2331" i="2"/>
  <c r="AF2241" i="2" s="1"/>
  <c r="AL3698" i="2"/>
  <c r="R1050" i="2"/>
  <c r="R703" i="2"/>
  <c r="AC2429" i="2"/>
  <c r="AJ3325" i="2"/>
  <c r="AC581" i="2"/>
  <c r="Z1959" i="2"/>
  <c r="AL3701" i="2"/>
  <c r="T1095" i="2"/>
  <c r="AF2817" i="2"/>
  <c r="T797" i="2"/>
  <c r="AD2561" i="2"/>
  <c r="S1192" i="2"/>
  <c r="V1632" i="2"/>
  <c r="AL3697" i="2"/>
  <c r="U1491" i="2"/>
  <c r="AE2687" i="2"/>
  <c r="AF2809" i="2"/>
  <c r="AJ3322" i="2"/>
  <c r="U1231" i="2"/>
  <c r="AK3478" i="2"/>
  <c r="V1635" i="2"/>
  <c r="Z2218" i="2"/>
  <c r="AE2334" i="2"/>
  <c r="AF2244" i="2" s="1"/>
  <c r="AN3992" i="2"/>
  <c r="V1629" i="2"/>
  <c r="R1055" i="2"/>
  <c r="R708" i="2"/>
  <c r="AM3860" i="2"/>
  <c r="AD2559" i="2"/>
  <c r="AH3009" i="2"/>
  <c r="AL3579" i="2"/>
  <c r="AE2686" i="2"/>
  <c r="AM3858" i="2"/>
  <c r="T800" i="2"/>
  <c r="AD2560" i="2"/>
  <c r="AI3234" i="2"/>
  <c r="Y2064" i="2"/>
  <c r="T802" i="2"/>
  <c r="AL3699" i="2"/>
  <c r="AM3865" i="2"/>
  <c r="R1051" i="2"/>
  <c r="R704" i="2"/>
  <c r="R758" i="2" s="1"/>
  <c r="AB452" i="2"/>
  <c r="Z2210" i="2"/>
  <c r="AL3694" i="2"/>
  <c r="AG2943" i="2"/>
  <c r="AM3855" i="2"/>
  <c r="V1626" i="2"/>
  <c r="V1631" i="2"/>
  <c r="W1771" i="2"/>
  <c r="S1200" i="2"/>
  <c r="AB445" i="2"/>
  <c r="AE2681" i="2"/>
  <c r="AI3187" i="2"/>
  <c r="X1864" i="2"/>
  <c r="W1778" i="2"/>
  <c r="Z2211" i="2"/>
  <c r="AB443" i="2"/>
  <c r="AB404" i="2"/>
  <c r="AC2422" i="2"/>
  <c r="AH3095" i="2"/>
  <c r="Y2065" i="2"/>
  <c r="Y2061" i="2"/>
  <c r="AI3192" i="2"/>
  <c r="T1094" i="2"/>
  <c r="AF2808" i="2"/>
  <c r="AA2154" i="2"/>
  <c r="AB456" i="2"/>
  <c r="Z2215" i="2"/>
  <c r="S1199" i="2"/>
  <c r="T1088" i="2"/>
  <c r="AC2424" i="2"/>
  <c r="X1866" i="2"/>
  <c r="X1873" i="2"/>
  <c r="AG2931" i="2"/>
  <c r="AC577" i="2"/>
  <c r="AE2678" i="2"/>
  <c r="T859" i="2"/>
  <c r="T913" i="2" s="1"/>
  <c r="T858" i="2"/>
  <c r="T912" i="2" s="1"/>
  <c r="W1774" i="2"/>
  <c r="AD2563" i="2"/>
  <c r="AN3985" i="2"/>
  <c r="AI3197" i="2"/>
  <c r="AL3517" i="2"/>
  <c r="X1860" i="2"/>
  <c r="X1821" i="2"/>
  <c r="AM3859" i="2"/>
  <c r="AM3862" i="2"/>
  <c r="V1630" i="2"/>
  <c r="T1348" i="2"/>
  <c r="R1054" i="2"/>
  <c r="R707" i="2"/>
  <c r="AM3866" i="2"/>
  <c r="AC570" i="2"/>
  <c r="AL3572" i="2"/>
  <c r="T1085" i="2"/>
  <c r="R1048" i="2"/>
  <c r="R701" i="2"/>
  <c r="AL3695" i="2"/>
  <c r="AK3438" i="2"/>
  <c r="AA2150" i="2"/>
  <c r="AG2941" i="2"/>
  <c r="AD2556" i="2"/>
  <c r="R1044" i="2"/>
  <c r="R1005" i="2"/>
  <c r="R697" i="2"/>
  <c r="Y2070" i="2"/>
  <c r="AB449" i="2"/>
  <c r="AI3190" i="2"/>
  <c r="AH3060" i="2"/>
  <c r="X1868" i="2"/>
  <c r="S1189" i="2"/>
  <c r="S1150" i="2"/>
  <c r="Y2063" i="2"/>
  <c r="AK3479" i="2"/>
  <c r="AN3986" i="2"/>
  <c r="AM3861" i="2"/>
  <c r="AC582" i="2"/>
  <c r="AE2685" i="2"/>
  <c r="AB444" i="2"/>
  <c r="AM3856" i="2"/>
  <c r="AK3441" i="2"/>
  <c r="AN3993" i="2"/>
  <c r="AM3867" i="2"/>
  <c r="AN3988" i="2"/>
  <c r="T1346" i="2"/>
  <c r="U1483" i="2"/>
  <c r="AI3188" i="2"/>
  <c r="AI3185" i="2"/>
  <c r="AG2932" i="2"/>
  <c r="AC2427" i="2"/>
  <c r="U1230" i="2"/>
  <c r="AK3486" i="2"/>
  <c r="AF2812" i="2"/>
  <c r="X1867" i="2"/>
  <c r="AJ3313" i="2"/>
  <c r="AH3008" i="2"/>
  <c r="T1087" i="2"/>
  <c r="AC2430" i="2"/>
  <c r="AD2550" i="2"/>
  <c r="V1637" i="2"/>
  <c r="U1493" i="2"/>
  <c r="U1490" i="2"/>
  <c r="AF2813" i="2"/>
  <c r="AL3575" i="2"/>
  <c r="U1237" i="2"/>
  <c r="Z2205" i="2"/>
  <c r="Z2165" i="2"/>
  <c r="W1780" i="2"/>
  <c r="R1052" i="2"/>
  <c r="R705" i="2"/>
  <c r="AK3448" i="2"/>
  <c r="AE2338" i="2"/>
  <c r="AF2248" i="2" s="1"/>
  <c r="AM3863" i="2"/>
  <c r="R702" i="2"/>
  <c r="AC40" i="2"/>
  <c r="AJ3319" i="2"/>
  <c r="AF2804" i="2"/>
  <c r="AC576" i="2"/>
  <c r="AK3452" i="2"/>
  <c r="AF2815" i="2"/>
  <c r="AI3191" i="2"/>
  <c r="U1232" i="2"/>
  <c r="AL3702" i="2"/>
  <c r="S850" i="2"/>
  <c r="S904" i="2" s="1"/>
  <c r="T853" i="2"/>
  <c r="T907" i="2" s="1"/>
  <c r="W1775" i="2"/>
  <c r="AL3610" i="2"/>
  <c r="AE2345" i="2"/>
  <c r="AF2255" i="2" s="1"/>
  <c r="AH3012" i="2"/>
  <c r="R1056" i="2"/>
  <c r="R709" i="2"/>
  <c r="AD2551" i="2"/>
  <c r="Z1952" i="2"/>
  <c r="AF2803" i="2"/>
  <c r="AG2940" i="2"/>
  <c r="AI3186" i="2"/>
  <c r="Z1958" i="2"/>
  <c r="W1776" i="2"/>
  <c r="U1486" i="2"/>
  <c r="AB453" i="2"/>
  <c r="U1236" i="2"/>
  <c r="S1201" i="2"/>
  <c r="AM3857" i="2"/>
  <c r="AG2942" i="2"/>
  <c r="W1782" i="2"/>
  <c r="AJ3311" i="2"/>
  <c r="AJ3272" i="2"/>
  <c r="AC2428" i="2"/>
  <c r="AL3705" i="2"/>
  <c r="AE2688" i="2"/>
  <c r="AJ3312" i="2"/>
  <c r="R1046" i="2"/>
  <c r="R699" i="2"/>
  <c r="AI3189" i="2"/>
  <c r="Y2062" i="2"/>
  <c r="X1863" i="2"/>
  <c r="AK3451" i="2"/>
  <c r="AH3061" i="2"/>
  <c r="AE2342" i="2"/>
  <c r="AF2252" i="2" s="1"/>
  <c r="U1229" i="2"/>
  <c r="AL3573" i="2"/>
  <c r="AH3067" i="2"/>
  <c r="AL3700" i="2"/>
  <c r="AC578" i="2"/>
  <c r="W1769" i="2"/>
  <c r="W1730" i="2"/>
  <c r="S899" i="2"/>
  <c r="AJ3320" i="2"/>
  <c r="Y2069" i="2"/>
  <c r="U1489" i="2"/>
  <c r="V1627" i="2"/>
  <c r="V1636" i="2"/>
  <c r="AL3578" i="2"/>
  <c r="AE2683" i="2"/>
  <c r="X1872" i="2"/>
  <c r="X1871" i="2"/>
  <c r="AL3704" i="2"/>
  <c r="AC583" i="2"/>
  <c r="AN3994" i="2"/>
  <c r="W1773" i="2"/>
  <c r="Z2209" i="2"/>
  <c r="R1045" i="2"/>
  <c r="R698" i="2"/>
  <c r="AK3220" i="44"/>
  <c r="AK3007" i="44"/>
  <c r="U803" i="44"/>
  <c r="AM3693" i="44"/>
  <c r="AN3828" i="44"/>
  <c r="AM3700" i="44"/>
  <c r="AK3219" i="44"/>
  <c r="AN3518" i="44"/>
  <c r="AL3311" i="44"/>
  <c r="Z1626" i="44"/>
  <c r="U801" i="44"/>
  <c r="U790" i="44"/>
  <c r="AM3384" i="44"/>
  <c r="AM3385" i="44"/>
  <c r="AM3696" i="44"/>
  <c r="AA1664" i="44"/>
  <c r="AC2367" i="2"/>
  <c r="AM3605" i="44"/>
  <c r="Z1631" i="44"/>
  <c r="AM3394" i="44"/>
  <c r="U796" i="44"/>
  <c r="AL3319" i="44"/>
  <c r="AL3316" i="44"/>
  <c r="Z1530" i="44"/>
  <c r="Z1527" i="44"/>
  <c r="AK3222" i="44"/>
  <c r="AM3607" i="44"/>
  <c r="AM3395" i="44"/>
  <c r="AM3691" i="44"/>
  <c r="AN3823" i="44"/>
  <c r="T200" i="44"/>
  <c r="AN3825" i="44"/>
  <c r="AM3390" i="44"/>
  <c r="AM3613" i="44"/>
  <c r="AK3230" i="44"/>
  <c r="AL3314" i="44"/>
  <c r="AK3002" i="44"/>
  <c r="AM3731" i="44"/>
  <c r="AK3014" i="44"/>
  <c r="AM3604" i="44"/>
  <c r="AN3824" i="44"/>
  <c r="AM3701" i="44"/>
  <c r="AN3822" i="44"/>
  <c r="AM3703" i="44"/>
  <c r="AN3819" i="44"/>
  <c r="AN3981" i="44"/>
  <c r="AN3830" i="44"/>
  <c r="AK3011" i="44"/>
  <c r="AL3317" i="44"/>
  <c r="AE2854" i="2"/>
  <c r="AF2748" i="2"/>
  <c r="AK3256" i="2"/>
  <c r="AK3006" i="44"/>
  <c r="AL3383" i="2"/>
  <c r="T209" i="44"/>
  <c r="AM3389" i="44"/>
  <c r="AK3231" i="44"/>
  <c r="T914" i="44"/>
  <c r="AM3609" i="44"/>
  <c r="U1059" i="44"/>
  <c r="X1485" i="44"/>
  <c r="AC2330" i="2"/>
  <c r="AC2346" i="2" s="1"/>
  <c r="X1334" i="44"/>
  <c r="AK3225" i="44"/>
  <c r="AM3611" i="44"/>
  <c r="AI2849" i="44"/>
  <c r="V355" i="44"/>
  <c r="R38" i="10"/>
  <c r="AA1776" i="44"/>
  <c r="AE402" i="44"/>
  <c r="AD2103" i="44"/>
  <c r="AJ2941" i="44"/>
  <c r="AE1960" i="44"/>
  <c r="AF2457" i="44"/>
  <c r="AF2383" i="44"/>
  <c r="AC1957" i="44"/>
  <c r="AE2332" i="44"/>
  <c r="AB1810" i="44"/>
  <c r="AF2470" i="44"/>
  <c r="AI2843" i="44"/>
  <c r="V295" i="44"/>
  <c r="V351" i="44"/>
  <c r="AE2343" i="44"/>
  <c r="T759" i="44"/>
  <c r="Y1488" i="44"/>
  <c r="AC2071" i="44"/>
  <c r="AE2256" i="44"/>
  <c r="AE2330" i="44"/>
  <c r="AH2721" i="44"/>
  <c r="X1233" i="44"/>
  <c r="V354" i="44"/>
  <c r="AF2458" i="44"/>
  <c r="AA1783" i="44"/>
  <c r="AH2719" i="44"/>
  <c r="AG2588" i="44"/>
  <c r="T70" i="44"/>
  <c r="AB1670" i="44"/>
  <c r="AJ2932" i="44"/>
  <c r="AG520" i="44"/>
  <c r="T758" i="44"/>
  <c r="T632" i="44"/>
  <c r="AE40" i="44"/>
  <c r="AJ2930" i="44"/>
  <c r="AF2096" i="44"/>
  <c r="AN3487" i="44"/>
  <c r="Y1384" i="44"/>
  <c r="AH2725" i="44"/>
  <c r="T66" i="44"/>
  <c r="AD2108" i="44"/>
  <c r="AI2848" i="44"/>
  <c r="AF2467" i="44"/>
  <c r="AD2205" i="44"/>
  <c r="X1238" i="44"/>
  <c r="T67" i="44"/>
  <c r="AA1663" i="44"/>
  <c r="V363" i="44"/>
  <c r="AB1807" i="44"/>
  <c r="T64" i="44"/>
  <c r="AK3010" i="44"/>
  <c r="AI2845" i="44"/>
  <c r="AA1672" i="44"/>
  <c r="AC1964" i="44"/>
  <c r="V359" i="44"/>
  <c r="W1198" i="44"/>
  <c r="AF2469" i="44"/>
  <c r="AI2841" i="44"/>
  <c r="AE390" i="44"/>
  <c r="AG2591" i="44"/>
  <c r="AC2069" i="44"/>
  <c r="AG2584" i="44"/>
  <c r="AG2510" i="44"/>
  <c r="AD2209" i="44"/>
  <c r="T59" i="44"/>
  <c r="AE1480" i="44"/>
  <c r="AI2844" i="44"/>
  <c r="AD2102" i="44"/>
  <c r="AJ2929" i="44"/>
  <c r="AJ2891" i="44"/>
  <c r="V353" i="44"/>
  <c r="AG2594" i="44"/>
  <c r="AD2212" i="44"/>
  <c r="AI2842" i="44"/>
  <c r="Y1381" i="44"/>
  <c r="V358" i="44"/>
  <c r="AE399" i="44"/>
  <c r="AE393" i="44"/>
  <c r="AG529" i="44"/>
  <c r="AK3003" i="44"/>
  <c r="U899" i="44"/>
  <c r="AB1913" i="44"/>
  <c r="AK3232" i="44"/>
  <c r="AG517" i="44"/>
  <c r="AF2462" i="44"/>
  <c r="X1487" i="44"/>
  <c r="AD2107" i="44"/>
  <c r="AD2100" i="44"/>
  <c r="AH2713" i="44"/>
  <c r="X1231" i="44"/>
  <c r="AJ2939" i="44"/>
  <c r="Z1519" i="44"/>
  <c r="AE2341" i="44"/>
  <c r="AE2338" i="44"/>
  <c r="AE2335" i="44"/>
  <c r="AE2331" i="44"/>
  <c r="AG2597" i="44"/>
  <c r="X1481" i="44"/>
  <c r="AD2059" i="44"/>
  <c r="X1476" i="44"/>
  <c r="AF524" i="44"/>
  <c r="AF2472" i="44"/>
  <c r="AE2344" i="44"/>
  <c r="T761" i="44"/>
  <c r="T635" i="44"/>
  <c r="AE1045" i="44"/>
  <c r="AJ3129" i="2"/>
  <c r="V1225" i="2"/>
  <c r="AI2853" i="44"/>
  <c r="AH2722" i="44"/>
  <c r="AL3315" i="44"/>
  <c r="AE397" i="44"/>
  <c r="AE401" i="44"/>
  <c r="Z361" i="44"/>
  <c r="AF2461" i="44"/>
  <c r="AF2465" i="44"/>
  <c r="AI2852" i="44"/>
  <c r="T55" i="44"/>
  <c r="S215" i="44"/>
  <c r="Z1521" i="44"/>
  <c r="AG2595" i="44"/>
  <c r="T762" i="44"/>
  <c r="AJ2938" i="44"/>
  <c r="AH2717" i="44"/>
  <c r="V357" i="44"/>
  <c r="X1315" i="44"/>
  <c r="AJ2942" i="44"/>
  <c r="V950" i="44"/>
  <c r="W1085" i="44"/>
  <c r="T68" i="44"/>
  <c r="V938" i="44"/>
  <c r="X1482" i="44"/>
  <c r="X1486" i="44"/>
  <c r="AG2593" i="44"/>
  <c r="W1094" i="44"/>
  <c r="AE2337" i="44"/>
  <c r="AG521" i="44"/>
  <c r="X1232" i="44"/>
  <c r="AE2334" i="44"/>
  <c r="AC1923" i="44"/>
  <c r="AI2846" i="44"/>
  <c r="AC2062" i="44"/>
  <c r="AG2599" i="44"/>
  <c r="T755" i="44"/>
  <c r="T629" i="44"/>
  <c r="V362" i="44"/>
  <c r="AF526" i="44"/>
  <c r="AE394" i="44"/>
  <c r="AE391" i="44"/>
  <c r="AL3233" i="44"/>
  <c r="AH2723" i="44"/>
  <c r="AH2716" i="44"/>
  <c r="Z1636" i="44"/>
  <c r="AF522" i="44"/>
  <c r="AE621" i="44"/>
  <c r="AG523" i="44"/>
  <c r="X1318" i="44"/>
  <c r="AF1371" i="44"/>
  <c r="V942" i="44"/>
  <c r="AF2463" i="44"/>
  <c r="AD2099" i="44"/>
  <c r="AG515" i="44"/>
  <c r="AG525" i="44"/>
  <c r="X1319" i="44"/>
  <c r="AK3004" i="44"/>
  <c r="AA1525" i="44"/>
  <c r="Z1520" i="44"/>
  <c r="Z1630" i="44"/>
  <c r="T69" i="44"/>
  <c r="AC1956" i="44"/>
  <c r="AE388" i="44"/>
  <c r="AD494" i="44"/>
  <c r="AH2718" i="44"/>
  <c r="AE2333" i="44"/>
  <c r="AE2336" i="44"/>
  <c r="AE2340" i="44"/>
  <c r="AG516" i="44"/>
  <c r="AF2471" i="44"/>
  <c r="X1493" i="44"/>
  <c r="AI2847" i="44"/>
  <c r="AG519" i="44"/>
  <c r="U643" i="44"/>
  <c r="AI2839" i="44"/>
  <c r="AA1928" i="44"/>
  <c r="T60" i="44"/>
  <c r="Y1383" i="44"/>
  <c r="AF2468" i="44"/>
  <c r="V948" i="44"/>
  <c r="AG527" i="44"/>
  <c r="AG2586" i="44"/>
  <c r="AK3005" i="44"/>
  <c r="AE2345" i="44"/>
  <c r="AB1920" i="44"/>
  <c r="AM3360" i="44"/>
  <c r="X1237" i="44"/>
  <c r="Y1376" i="44"/>
  <c r="AJ2936" i="44"/>
  <c r="AL3321" i="44"/>
  <c r="AJ2940" i="44"/>
  <c r="AH2726" i="44"/>
  <c r="X1240" i="44"/>
  <c r="AA1671" i="44"/>
  <c r="AG2596" i="44"/>
  <c r="AH2637" i="44"/>
  <c r="AH2711" i="44"/>
  <c r="AK3009" i="44"/>
  <c r="AE2339" i="44"/>
  <c r="AK3008" i="44"/>
  <c r="S23" i="44"/>
  <c r="W1089" i="44"/>
  <c r="AC2058" i="44"/>
  <c r="AE2342" i="44"/>
  <c r="AG2590" i="44"/>
  <c r="T765" i="44"/>
  <c r="V352" i="44"/>
  <c r="AE392" i="44"/>
  <c r="AJ2937" i="44"/>
  <c r="AD2218" i="44"/>
  <c r="X1236" i="44"/>
  <c r="AE1190" i="44"/>
  <c r="W1349" i="44"/>
  <c r="AE398" i="44"/>
  <c r="AD2206" i="44"/>
  <c r="AI2764" i="44"/>
  <c r="AI2838" i="44"/>
  <c r="AH2715" i="44"/>
  <c r="T764" i="44"/>
  <c r="AK3012" i="44"/>
  <c r="AH2720" i="44"/>
  <c r="AF2466" i="44"/>
  <c r="AI2850" i="44"/>
  <c r="AM3393" i="44"/>
  <c r="Y1382" i="44"/>
  <c r="AH2712" i="44"/>
  <c r="AC2070" i="44"/>
  <c r="AJ2933" i="44"/>
  <c r="AF2464" i="44"/>
  <c r="AC1952" i="44"/>
  <c r="AE395" i="44"/>
  <c r="AK3106" i="44"/>
  <c r="AJ2931" i="44"/>
  <c r="AA1624" i="44"/>
  <c r="W201" i="44"/>
  <c r="AJ2934" i="44"/>
  <c r="AE396" i="44"/>
  <c r="V941" i="44"/>
  <c r="AG518" i="44"/>
  <c r="X1239" i="44"/>
  <c r="V1204" i="44"/>
  <c r="T750" i="44"/>
  <c r="T658" i="44"/>
  <c r="T624" i="44"/>
  <c r="AK3228" i="44"/>
  <c r="AF2460" i="44"/>
  <c r="AD2217" i="44"/>
  <c r="V944" i="44"/>
  <c r="T61" i="44"/>
  <c r="W1194" i="44"/>
  <c r="AG2587" i="44"/>
  <c r="U798" i="44"/>
  <c r="S32" i="10"/>
  <c r="AF2105" i="44"/>
  <c r="AG2592" i="44"/>
  <c r="AA1821" i="44"/>
  <c r="AC1959" i="44"/>
  <c r="AB2074" i="44"/>
  <c r="AI2851" i="44"/>
  <c r="AE2494" i="2"/>
  <c r="T757" i="44"/>
  <c r="T631" i="44"/>
  <c r="AE389" i="44"/>
  <c r="X1325" i="44"/>
  <c r="U799" i="44"/>
  <c r="AH2724" i="44"/>
  <c r="AC605" i="2"/>
  <c r="AC2061" i="44"/>
  <c r="AF2459" i="44"/>
  <c r="AF792" i="44"/>
  <c r="AK3226" i="44"/>
  <c r="AF1227" i="44"/>
  <c r="X1478" i="44"/>
  <c r="V364" i="44"/>
  <c r="V366" i="44"/>
  <c r="AJ2935" i="44"/>
  <c r="V360" i="44"/>
  <c r="X1483" i="44"/>
  <c r="AK3015" i="44"/>
  <c r="AH2714" i="44"/>
  <c r="AC1965" i="44"/>
  <c r="AK3013" i="44"/>
  <c r="AG2589" i="44"/>
  <c r="AD34" i="44"/>
  <c r="AC1955" i="44"/>
  <c r="AE400" i="44"/>
  <c r="T756" i="44"/>
  <c r="T630" i="44"/>
  <c r="AC2219" i="44"/>
  <c r="AD2095" i="44"/>
  <c r="S52" i="44"/>
  <c r="AG2598" i="44"/>
  <c r="Y1639" i="44"/>
  <c r="AE403" i="44"/>
  <c r="AI2840" i="44"/>
  <c r="AC1958" i="44"/>
  <c r="X1569" i="2"/>
  <c r="AD2214" i="44"/>
  <c r="T63" i="44"/>
  <c r="AG2585" i="44"/>
  <c r="AJ2979" i="44"/>
  <c r="T62" i="44"/>
  <c r="V939" i="44"/>
  <c r="AG528" i="44"/>
  <c r="V356" i="44"/>
  <c r="V365" i="44"/>
  <c r="T763" i="44"/>
  <c r="AG530" i="44"/>
  <c r="AB1769" i="44"/>
  <c r="AL3320" i="44"/>
  <c r="T753" i="44"/>
  <c r="T627" i="44"/>
  <c r="T58" i="44"/>
  <c r="AN3516" i="44" l="1"/>
  <c r="AB1926" i="44"/>
  <c r="AN3512" i="44"/>
  <c r="AA1665" i="44"/>
  <c r="AB1917" i="44"/>
  <c r="W1196" i="44"/>
  <c r="X1320" i="44"/>
  <c r="U910" i="44"/>
  <c r="X1081" i="44"/>
  <c r="W1192" i="44"/>
  <c r="X1324" i="44"/>
  <c r="W1191" i="44"/>
  <c r="AM3738" i="44"/>
  <c r="AN3520" i="44"/>
  <c r="W1188" i="44"/>
  <c r="AA1775" i="44"/>
  <c r="V1043" i="44"/>
  <c r="AM3445" i="44"/>
  <c r="AM3733" i="44"/>
  <c r="R898" i="2"/>
  <c r="R696" i="2"/>
  <c r="R712" i="2" s="1"/>
  <c r="R48" i="2" s="1"/>
  <c r="R860" i="2"/>
  <c r="AM3441" i="44"/>
  <c r="AL3346" i="44"/>
  <c r="U903" i="44"/>
  <c r="AG2929" i="2"/>
  <c r="AL3354" i="44"/>
  <c r="V1048" i="44"/>
  <c r="W1201" i="44"/>
  <c r="AA1782" i="44"/>
  <c r="W1200" i="44"/>
  <c r="AL3133" i="44"/>
  <c r="AL3358" i="44"/>
  <c r="AB1814" i="44"/>
  <c r="W1195" i="44"/>
  <c r="AN3865" i="44"/>
  <c r="V1054" i="44"/>
  <c r="AB1925" i="44"/>
  <c r="R46" i="2"/>
  <c r="AL3137" i="44"/>
  <c r="AN3645" i="44"/>
  <c r="AM3450" i="44"/>
  <c r="AN3857" i="44"/>
  <c r="W1199" i="44"/>
  <c r="U901" i="44"/>
  <c r="U1080" i="2"/>
  <c r="AN3867" i="44"/>
  <c r="AB1921" i="44"/>
  <c r="Y1660" i="2"/>
  <c r="AN3818" i="44"/>
  <c r="Z1634" i="44"/>
  <c r="AB1662" i="44"/>
  <c r="V1051" i="44"/>
  <c r="AL3691" i="2"/>
  <c r="AN3863" i="44"/>
  <c r="AA1524" i="44"/>
  <c r="W945" i="44"/>
  <c r="AH3056" i="2"/>
  <c r="AN3945" i="2"/>
  <c r="W936" i="44"/>
  <c r="S1043" i="2"/>
  <c r="AA1777" i="44"/>
  <c r="AM3734" i="44"/>
  <c r="AM3446" i="44"/>
  <c r="U905" i="44"/>
  <c r="AB1819" i="44"/>
  <c r="AB1916" i="44"/>
  <c r="W1203" i="44"/>
  <c r="AM3730" i="44"/>
  <c r="Q24" i="2"/>
  <c r="AF2621" i="2"/>
  <c r="AM3728" i="44"/>
  <c r="Z1637" i="44"/>
  <c r="AB1811" i="44"/>
  <c r="AB2203" i="2"/>
  <c r="X732" i="2"/>
  <c r="U913" i="44"/>
  <c r="AA1774" i="44"/>
  <c r="AM3437" i="44"/>
  <c r="U912" i="44"/>
  <c r="Z1625" i="44"/>
  <c r="U902" i="44"/>
  <c r="AN3862" i="44"/>
  <c r="AL3359" i="44"/>
  <c r="AM3442" i="44"/>
  <c r="AM3818" i="2"/>
  <c r="AK3444" i="2"/>
  <c r="AN3522" i="44"/>
  <c r="AJ2332" i="2"/>
  <c r="AK2242" i="2" s="1"/>
  <c r="AK3399" i="2"/>
  <c r="AM3476" i="44"/>
  <c r="X1916" i="2"/>
  <c r="Y1808" i="2" s="1"/>
  <c r="V1057" i="44"/>
  <c r="X1919" i="2"/>
  <c r="Y1811" i="2" s="1"/>
  <c r="U760" i="44"/>
  <c r="AL3349" i="44"/>
  <c r="AM3259" i="44" s="1"/>
  <c r="AK3447" i="2"/>
  <c r="AA1660" i="44"/>
  <c r="Z1784" i="44"/>
  <c r="AL3131" i="44"/>
  <c r="AH3065" i="2"/>
  <c r="V800" i="44"/>
  <c r="AC2421" i="2"/>
  <c r="AB1924" i="44"/>
  <c r="AF2339" i="2"/>
  <c r="AG2249" i="2" s="1"/>
  <c r="AG2303" i="2" s="1"/>
  <c r="AC2383" i="2"/>
  <c r="AL3348" i="44"/>
  <c r="AL3510" i="2"/>
  <c r="AL3526" i="2" s="1"/>
  <c r="AA1781" i="44"/>
  <c r="V1055" i="44"/>
  <c r="AN3511" i="44"/>
  <c r="AM3564" i="44"/>
  <c r="AM3439" i="44"/>
  <c r="AG2891" i="2"/>
  <c r="AL3355" i="44"/>
  <c r="AN3513" i="44"/>
  <c r="AF2344" i="2"/>
  <c r="AG2254" i="2" s="1"/>
  <c r="AG2308" i="2" s="1"/>
  <c r="Z1623" i="44"/>
  <c r="AM3438" i="44"/>
  <c r="AK3065" i="44"/>
  <c r="AG2933" i="2"/>
  <c r="U911" i="44"/>
  <c r="AF2807" i="2"/>
  <c r="U909" i="44"/>
  <c r="AF2814" i="2"/>
  <c r="X1903" i="2"/>
  <c r="X740" i="2" s="1"/>
  <c r="AF2811" i="2"/>
  <c r="AG2939" i="2"/>
  <c r="AL3139" i="44"/>
  <c r="AN3650" i="44"/>
  <c r="AG2333" i="2"/>
  <c r="AH2243" i="2" s="1"/>
  <c r="Z1638" i="44"/>
  <c r="AN3572" i="44"/>
  <c r="AG2930" i="2"/>
  <c r="AL3130" i="44"/>
  <c r="Z2058" i="2"/>
  <c r="AN3515" i="44"/>
  <c r="X1906" i="2"/>
  <c r="Y1859" i="2"/>
  <c r="X1905" i="2"/>
  <c r="X742" i="2" s="1"/>
  <c r="AG2934" i="2"/>
  <c r="U898" i="44"/>
  <c r="AG2937" i="2"/>
  <c r="AD2554" i="2"/>
  <c r="AD2564" i="2" s="1"/>
  <c r="AF2805" i="2"/>
  <c r="AG2935" i="2"/>
  <c r="AN3864" i="44"/>
  <c r="AL3569" i="2"/>
  <c r="AL3134" i="44"/>
  <c r="AH3018" i="2"/>
  <c r="AI3199" i="2"/>
  <c r="AL3129" i="44"/>
  <c r="X1900" i="2"/>
  <c r="X737" i="2" s="1"/>
  <c r="AC585" i="2"/>
  <c r="AC43" i="2" s="1"/>
  <c r="AG2300" i="2"/>
  <c r="U805" i="2"/>
  <c r="U795" i="2"/>
  <c r="U804" i="2"/>
  <c r="AA2101" i="2"/>
  <c r="W1528" i="2"/>
  <c r="AF2306" i="2"/>
  <c r="AC2464" i="2"/>
  <c r="AN3767" i="2"/>
  <c r="V1378" i="2"/>
  <c r="S656" i="2"/>
  <c r="AC612" i="2"/>
  <c r="W1529" i="2"/>
  <c r="AI3224" i="2"/>
  <c r="AL3389" i="2"/>
  <c r="S936" i="2"/>
  <c r="R1059" i="2"/>
  <c r="R635" i="2"/>
  <c r="AN3772" i="2"/>
  <c r="AI3005" i="2"/>
  <c r="AE2717" i="2"/>
  <c r="AL3730" i="2"/>
  <c r="S943" i="2"/>
  <c r="Z1956" i="2"/>
  <c r="T854" i="2"/>
  <c r="T908" i="2" s="1"/>
  <c r="AH3063" i="2"/>
  <c r="AJ3358" i="2"/>
  <c r="AL3733" i="2"/>
  <c r="R631" i="2"/>
  <c r="R757" i="2"/>
  <c r="AF2295" i="2"/>
  <c r="AJ3353" i="2"/>
  <c r="AG2980" i="2"/>
  <c r="AC2462" i="2"/>
  <c r="AL3602" i="2"/>
  <c r="AJ3354" i="2"/>
  <c r="AE2725" i="2"/>
  <c r="AK3445" i="2"/>
  <c r="AL3601" i="2"/>
  <c r="X1669" i="2"/>
  <c r="AA2108" i="2"/>
  <c r="AL3604" i="2"/>
  <c r="AB482" i="2"/>
  <c r="AK3476" i="2"/>
  <c r="AG2972" i="2"/>
  <c r="AL3740" i="2"/>
  <c r="X1908" i="2"/>
  <c r="X745" i="2" s="1"/>
  <c r="T791" i="2"/>
  <c r="AH3103" i="2"/>
  <c r="AH3097" i="2"/>
  <c r="S938" i="2"/>
  <c r="AF2839" i="2"/>
  <c r="S948" i="2"/>
  <c r="X1667" i="2"/>
  <c r="T796" i="2"/>
  <c r="R633" i="2"/>
  <c r="R759" i="2"/>
  <c r="AF2849" i="2"/>
  <c r="T1141" i="2"/>
  <c r="U1284" i="2"/>
  <c r="S652" i="2"/>
  <c r="AC618" i="2"/>
  <c r="AB485" i="2"/>
  <c r="AD2592" i="2"/>
  <c r="AK3474" i="2"/>
  <c r="T1139" i="2"/>
  <c r="AL3571" i="2"/>
  <c r="X1666" i="2"/>
  <c r="AA2208" i="2"/>
  <c r="S650" i="2"/>
  <c r="AC2458" i="2"/>
  <c r="X1670" i="2"/>
  <c r="W1523" i="2"/>
  <c r="AD2595" i="2"/>
  <c r="S947" i="2"/>
  <c r="AA2110" i="2"/>
  <c r="T851" i="2"/>
  <c r="Z2013" i="2"/>
  <c r="AD2591" i="2"/>
  <c r="U1235" i="2"/>
  <c r="AA2098" i="2"/>
  <c r="AA2214" i="2"/>
  <c r="X1671" i="2"/>
  <c r="AC616" i="2"/>
  <c r="AH3105" i="2"/>
  <c r="Z1965" i="2"/>
  <c r="AB487" i="2"/>
  <c r="AH3094" i="2"/>
  <c r="S950" i="2"/>
  <c r="W1520" i="2"/>
  <c r="W1526" i="2"/>
  <c r="AC608" i="2"/>
  <c r="W1530" i="2"/>
  <c r="AH3106" i="2"/>
  <c r="AJ3351" i="2"/>
  <c r="AI3220" i="2"/>
  <c r="AB483" i="2"/>
  <c r="V1377" i="2"/>
  <c r="AG2756" i="2"/>
  <c r="Z1964" i="2"/>
  <c r="W1519" i="2"/>
  <c r="Z1954" i="2"/>
  <c r="AJ3348" i="2"/>
  <c r="T1093" i="2"/>
  <c r="X1668" i="2"/>
  <c r="AI3227" i="2"/>
  <c r="R630" i="2"/>
  <c r="AA2097" i="2"/>
  <c r="Z2219" i="2"/>
  <c r="AD2586" i="2"/>
  <c r="AC2463" i="2"/>
  <c r="V1375" i="2"/>
  <c r="Z1955" i="2"/>
  <c r="AL3608" i="2"/>
  <c r="S946" i="2"/>
  <c r="AN3769" i="2"/>
  <c r="AI3233" i="2"/>
  <c r="X1909" i="2"/>
  <c r="T1142" i="2"/>
  <c r="AB481" i="2"/>
  <c r="AN3775" i="2"/>
  <c r="AJ3144" i="2"/>
  <c r="AN3768" i="2"/>
  <c r="AF2845" i="2"/>
  <c r="AF2853" i="2"/>
  <c r="AC617" i="2"/>
  <c r="S942" i="2"/>
  <c r="AE2713" i="2"/>
  <c r="AK3485" i="2"/>
  <c r="AE2716" i="2"/>
  <c r="AA2212" i="2"/>
  <c r="AF2299" i="2"/>
  <c r="AE2726" i="2"/>
  <c r="Z1960" i="2"/>
  <c r="AF2842" i="2"/>
  <c r="AD2588" i="2"/>
  <c r="AC2470" i="2"/>
  <c r="AJ3357" i="2"/>
  <c r="AN3778" i="2"/>
  <c r="W1516" i="2"/>
  <c r="V1639" i="2"/>
  <c r="R756" i="2"/>
  <c r="AC2459" i="2"/>
  <c r="W1525" i="2"/>
  <c r="T1090" i="2"/>
  <c r="AG2974" i="2"/>
  <c r="R626" i="2"/>
  <c r="AE2719" i="2"/>
  <c r="AL3609" i="2"/>
  <c r="AK3487" i="2"/>
  <c r="AJ3347" i="2"/>
  <c r="AJ3326" i="2"/>
  <c r="AH3066" i="2"/>
  <c r="S944" i="2"/>
  <c r="AH3096" i="2"/>
  <c r="AG2977" i="2"/>
  <c r="AL3731" i="2"/>
  <c r="AE2714" i="2"/>
  <c r="AF2844" i="2"/>
  <c r="W1518" i="2"/>
  <c r="AA2102" i="2"/>
  <c r="AL3735" i="2"/>
  <c r="AE2722" i="2"/>
  <c r="W1521" i="2"/>
  <c r="W1527" i="2"/>
  <c r="W1524" i="2"/>
  <c r="AA2099" i="2"/>
  <c r="S941" i="2"/>
  <c r="AI3014" i="2"/>
  <c r="X1517" i="2"/>
  <c r="AF2301" i="2"/>
  <c r="AC388" i="2"/>
  <c r="AC2472" i="2"/>
  <c r="X1664" i="2"/>
  <c r="AC2468" i="2"/>
  <c r="AE2720" i="2"/>
  <c r="AL3732" i="2"/>
  <c r="T847" i="2"/>
  <c r="T901" i="2" s="1"/>
  <c r="AJ3350" i="2"/>
  <c r="AE2343" i="2"/>
  <c r="AF2253" i="2" s="1"/>
  <c r="V1373" i="2"/>
  <c r="U1494" i="2"/>
  <c r="V1384" i="2"/>
  <c r="W1370" i="2"/>
  <c r="AK3310" i="2"/>
  <c r="AK3346" i="2" s="1"/>
  <c r="X1665" i="2"/>
  <c r="V1381" i="2"/>
  <c r="X1661" i="2"/>
  <c r="W1784" i="2"/>
  <c r="AE2724" i="2"/>
  <c r="U1290" i="2"/>
  <c r="Z2012" i="2"/>
  <c r="Z2006" i="2"/>
  <c r="AL3738" i="2"/>
  <c r="AF2851" i="2"/>
  <c r="AF2840" i="2"/>
  <c r="AN3773" i="2"/>
  <c r="U1291" i="2"/>
  <c r="V1382" i="2"/>
  <c r="AC2466" i="2"/>
  <c r="AF2848" i="2"/>
  <c r="AG2968" i="2"/>
  <c r="U1238" i="2"/>
  <c r="AN3777" i="2"/>
  <c r="AN3766" i="2"/>
  <c r="AN3771" i="2"/>
  <c r="Z1962" i="2"/>
  <c r="AC606" i="2"/>
  <c r="U1240" i="2"/>
  <c r="T1091" i="2"/>
  <c r="Z1953" i="2"/>
  <c r="AB479" i="2"/>
  <c r="AB488" i="2"/>
  <c r="AE2723" i="2"/>
  <c r="AJ3361" i="2"/>
  <c r="AH3093" i="2"/>
  <c r="AB491" i="2"/>
  <c r="R752" i="2"/>
  <c r="U801" i="2"/>
  <c r="W698" i="2"/>
  <c r="AC2461" i="2"/>
  <c r="AL3613" i="2"/>
  <c r="T1349" i="2"/>
  <c r="AH3071" i="2"/>
  <c r="AL3739" i="2"/>
  <c r="X1662" i="2"/>
  <c r="V1376" i="2"/>
  <c r="AF2628" i="2"/>
  <c r="U1288" i="2"/>
  <c r="R638" i="2"/>
  <c r="AC607" i="2"/>
  <c r="AF2852" i="2"/>
  <c r="AC610" i="2"/>
  <c r="AD2585" i="2"/>
  <c r="R628" i="2"/>
  <c r="T852" i="2"/>
  <c r="T906" i="2" s="1"/>
  <c r="AC609" i="2"/>
  <c r="AB490" i="2"/>
  <c r="AB493" i="2"/>
  <c r="Y2071" i="2"/>
  <c r="Y2074" i="2" s="1"/>
  <c r="AD2594" i="2"/>
  <c r="AC2467" i="2"/>
  <c r="S937" i="2"/>
  <c r="X1907" i="2"/>
  <c r="AL3614" i="2"/>
  <c r="AC614" i="2"/>
  <c r="AI3225" i="2"/>
  <c r="AG2978" i="2"/>
  <c r="AB489" i="2"/>
  <c r="AI3222" i="2"/>
  <c r="AD2587" i="2"/>
  <c r="AF2309" i="2"/>
  <c r="X1672" i="2"/>
  <c r="AH3062" i="2"/>
  <c r="AB480" i="2"/>
  <c r="T1081" i="2"/>
  <c r="S1204" i="2"/>
  <c r="R625" i="2"/>
  <c r="R751" i="2"/>
  <c r="R629" i="2"/>
  <c r="X1896" i="2"/>
  <c r="X1875" i="2"/>
  <c r="AC613" i="2"/>
  <c r="X1902" i="2"/>
  <c r="T1092" i="2"/>
  <c r="AN3765" i="2"/>
  <c r="AD2596" i="2"/>
  <c r="AL3615" i="2"/>
  <c r="AL3388" i="2"/>
  <c r="T1084" i="2"/>
  <c r="T1149" i="2"/>
  <c r="AL3734" i="2"/>
  <c r="T1083" i="2"/>
  <c r="AF2304" i="2"/>
  <c r="AD2589" i="2"/>
  <c r="AB458" i="2"/>
  <c r="R634" i="2"/>
  <c r="U1293" i="2"/>
  <c r="AD2593" i="2"/>
  <c r="AC615" i="2"/>
  <c r="AL3612" i="2"/>
  <c r="X1673" i="2"/>
  <c r="AA2217" i="2"/>
  <c r="Z1951" i="2"/>
  <c r="AI3230" i="2"/>
  <c r="AC2469" i="2"/>
  <c r="X1928" i="2"/>
  <c r="Z1961" i="2"/>
  <c r="U1283" i="2"/>
  <c r="X1899" i="2"/>
  <c r="X736" i="2" s="1"/>
  <c r="AL3741" i="2"/>
  <c r="X1674" i="2"/>
  <c r="U799" i="2"/>
  <c r="AK3488" i="2"/>
  <c r="AJ3355" i="2"/>
  <c r="AF2302" i="2"/>
  <c r="V1385" i="2"/>
  <c r="S646" i="2"/>
  <c r="AJ3349" i="2"/>
  <c r="AI3221" i="2"/>
  <c r="AA2204" i="2"/>
  <c r="W1522" i="2"/>
  <c r="AD2599" i="2"/>
  <c r="AA2107" i="2"/>
  <c r="T1148" i="2"/>
  <c r="Z1957" i="2"/>
  <c r="AI3223" i="2"/>
  <c r="AG2979" i="2"/>
  <c r="R632" i="2"/>
  <c r="T856" i="2"/>
  <c r="T910" i="2" s="1"/>
  <c r="AN3770" i="2"/>
  <c r="AD2597" i="2"/>
  <c r="AL3737" i="2"/>
  <c r="AC2465" i="2"/>
  <c r="AI3232" i="2"/>
  <c r="AI3231" i="2"/>
  <c r="AJ3359" i="2"/>
  <c r="AC611" i="2"/>
  <c r="AL3606" i="2"/>
  <c r="AB486" i="2"/>
  <c r="AJ3360" i="2"/>
  <c r="U1282" i="2"/>
  <c r="AE2712" i="2"/>
  <c r="AE2691" i="2"/>
  <c r="S949" i="2"/>
  <c r="AC620" i="2"/>
  <c r="T902" i="2"/>
  <c r="AH3100" i="2"/>
  <c r="S939" i="2"/>
  <c r="X1675" i="2"/>
  <c r="AB34" i="2"/>
  <c r="AF2305" i="2"/>
  <c r="AI3229" i="2"/>
  <c r="AJ3352" i="2"/>
  <c r="AL3729" i="2"/>
  <c r="V1380" i="2"/>
  <c r="AA1518" i="44"/>
  <c r="AK3061" i="44"/>
  <c r="AC619" i="2"/>
  <c r="AJ3356" i="2"/>
  <c r="AL3736" i="2"/>
  <c r="R627" i="2"/>
  <c r="R753" i="2"/>
  <c r="AG2976" i="2"/>
  <c r="R637" i="2"/>
  <c r="R763" i="2"/>
  <c r="AM3520" i="2"/>
  <c r="U1286" i="2"/>
  <c r="AK3484" i="2"/>
  <c r="AL3611" i="2"/>
  <c r="AL3396" i="2"/>
  <c r="AK3477" i="2"/>
  <c r="AE2721" i="2"/>
  <c r="X1904" i="2"/>
  <c r="X741" i="2" s="1"/>
  <c r="AI3226" i="2"/>
  <c r="S940" i="2"/>
  <c r="AN3776" i="2"/>
  <c r="AG2967" i="2"/>
  <c r="AC2460" i="2"/>
  <c r="AB492" i="2"/>
  <c r="AI3228" i="2"/>
  <c r="AA2103" i="2"/>
  <c r="X1663" i="2"/>
  <c r="R636" i="2"/>
  <c r="R762" i="2"/>
  <c r="AF2298" i="2"/>
  <c r="U1285" i="2"/>
  <c r="V1383" i="2"/>
  <c r="AD2381" i="2"/>
  <c r="AL3728" i="2"/>
  <c r="T1143" i="2"/>
  <c r="R761" i="2"/>
  <c r="AB484" i="2"/>
  <c r="S945" i="2"/>
  <c r="V1379" i="2"/>
  <c r="R755" i="2"/>
  <c r="AD2598" i="2"/>
  <c r="AE2715" i="2"/>
  <c r="R639" i="2"/>
  <c r="AN3774" i="2"/>
  <c r="AA2213" i="2"/>
  <c r="AL3603" i="2"/>
  <c r="V1374" i="2"/>
  <c r="AK3475" i="2"/>
  <c r="T1086" i="2"/>
  <c r="X1897" i="2"/>
  <c r="R765" i="2"/>
  <c r="AL3392" i="2"/>
  <c r="U1287" i="2"/>
  <c r="U857" i="2"/>
  <c r="U911" i="2" s="1"/>
  <c r="AA1772" i="44"/>
  <c r="AM3736" i="44"/>
  <c r="AN3641" i="44"/>
  <c r="AM3729" i="44"/>
  <c r="AN3517" i="44"/>
  <c r="AL3347" i="44"/>
  <c r="AM3732" i="44"/>
  <c r="U904" i="44"/>
  <c r="U56" i="44"/>
  <c r="AL3352" i="44"/>
  <c r="AA1523" i="44"/>
  <c r="Z1635" i="44"/>
  <c r="AN3570" i="44"/>
  <c r="AM3448" i="44"/>
  <c r="AL3132" i="44"/>
  <c r="AM3727" i="44"/>
  <c r="AL3350" i="44"/>
  <c r="AN3523" i="44"/>
  <c r="AM3449" i="44"/>
  <c r="AN3861" i="44"/>
  <c r="AN3859" i="44"/>
  <c r="AK3056" i="44"/>
  <c r="AK3060" i="44"/>
  <c r="AK3068" i="44"/>
  <c r="AL3140" i="44"/>
  <c r="AN3643" i="44"/>
  <c r="AM3444" i="44"/>
  <c r="AL3437" i="2"/>
  <c r="U65" i="44"/>
  <c r="AL3353" i="44"/>
  <c r="AN3858" i="44"/>
  <c r="AN3514" i="44"/>
  <c r="AN3855" i="44"/>
  <c r="AM3739" i="44"/>
  <c r="AN3866" i="44"/>
  <c r="AN3860" i="44"/>
  <c r="X1333" i="44"/>
  <c r="AN3521" i="44"/>
  <c r="AJ2965" i="44"/>
  <c r="Y1377" i="44"/>
  <c r="AL3141" i="44"/>
  <c r="AM3737" i="44"/>
  <c r="Y1226" i="44"/>
  <c r="AM3443" i="44"/>
  <c r="AF2802" i="2"/>
  <c r="AF2764" i="2"/>
  <c r="AG2965" i="2"/>
  <c r="AL3135" i="44"/>
  <c r="AD2240" i="2"/>
  <c r="W1096" i="44"/>
  <c r="AN3519" i="44"/>
  <c r="AJ2973" i="44"/>
  <c r="X1336" i="44"/>
  <c r="AL3351" i="44"/>
  <c r="AJ2974" i="44"/>
  <c r="AJ2966" i="44"/>
  <c r="AJ2978" i="44"/>
  <c r="AJ2972" i="44"/>
  <c r="X1337" i="44"/>
  <c r="AL3357" i="44"/>
  <c r="AJ2977" i="44"/>
  <c r="AL3356" i="44"/>
  <c r="U806" i="44"/>
  <c r="X1342" i="44"/>
  <c r="V1047" i="44"/>
  <c r="AF2251" i="44"/>
  <c r="T203" i="44"/>
  <c r="AK3066" i="44"/>
  <c r="AH2500" i="44"/>
  <c r="AI2636" i="44"/>
  <c r="V1056" i="44"/>
  <c r="V802" i="44"/>
  <c r="U751" i="44"/>
  <c r="AF2246" i="44"/>
  <c r="AI2628" i="44"/>
  <c r="AA1633" i="44"/>
  <c r="AF612" i="44"/>
  <c r="AF531" i="44"/>
  <c r="AM3143" i="44"/>
  <c r="AH2509" i="44"/>
  <c r="X1322" i="44"/>
  <c r="W1193" i="44"/>
  <c r="W249" i="44"/>
  <c r="U654" i="44"/>
  <c r="AG2371" i="44"/>
  <c r="AI2632" i="44"/>
  <c r="V1279" i="2"/>
  <c r="AF937" i="44"/>
  <c r="AF2241" i="44"/>
  <c r="X1321" i="44"/>
  <c r="AK3057" i="44"/>
  <c r="AE2101" i="44"/>
  <c r="AH2501" i="44"/>
  <c r="AG2379" i="44"/>
  <c r="W251" i="44"/>
  <c r="T211" i="44"/>
  <c r="AG2368" i="44"/>
  <c r="W246" i="44"/>
  <c r="AE2346" i="44"/>
  <c r="AF2240" i="44"/>
  <c r="U648" i="44"/>
  <c r="X1327" i="44"/>
  <c r="AJ2757" i="44"/>
  <c r="AI2633" i="44"/>
  <c r="AF616" i="44"/>
  <c r="AH2498" i="44"/>
  <c r="AC2073" i="44"/>
  <c r="Y1375" i="44"/>
  <c r="AD1953" i="44"/>
  <c r="AH2502" i="44"/>
  <c r="AE490" i="44"/>
  <c r="W252" i="44"/>
  <c r="AD515" i="2"/>
  <c r="T205" i="44"/>
  <c r="AG2370" i="44"/>
  <c r="V1049" i="44"/>
  <c r="AB1516" i="44"/>
  <c r="AE485" i="44"/>
  <c r="AI2625" i="44"/>
  <c r="AH2727" i="44"/>
  <c r="AI2621" i="44"/>
  <c r="AJ2976" i="44"/>
  <c r="AN3270" i="44"/>
  <c r="AH2496" i="44"/>
  <c r="Y1385" i="44"/>
  <c r="V1050" i="44"/>
  <c r="AI2626" i="44"/>
  <c r="AE484" i="44"/>
  <c r="AD1954" i="44"/>
  <c r="AA253" i="44"/>
  <c r="AE1951" i="44"/>
  <c r="AG607" i="44"/>
  <c r="AJ2752" i="44"/>
  <c r="AD2210" i="44"/>
  <c r="AE480" i="44"/>
  <c r="AC2072" i="44"/>
  <c r="AC1809" i="44"/>
  <c r="AB1778" i="44"/>
  <c r="U651" i="44"/>
  <c r="AJ2753" i="44"/>
  <c r="AL3136" i="44"/>
  <c r="AJ2761" i="44"/>
  <c r="Z1629" i="44"/>
  <c r="AE491" i="44"/>
  <c r="AC2065" i="44"/>
  <c r="X57" i="44"/>
  <c r="AI2634" i="44"/>
  <c r="U649" i="44"/>
  <c r="AF2213" i="44"/>
  <c r="AJ2967" i="44"/>
  <c r="AC2060" i="44"/>
  <c r="AD1962" i="44"/>
  <c r="S24" i="10"/>
  <c r="S24" i="44"/>
  <c r="AB1820" i="44"/>
  <c r="AG2381" i="44"/>
  <c r="AF2243" i="44"/>
  <c r="AE478" i="44"/>
  <c r="AE404" i="44"/>
  <c r="AK3058" i="44"/>
  <c r="AE481" i="44"/>
  <c r="W254" i="44"/>
  <c r="AJ2756" i="44"/>
  <c r="AG611" i="44"/>
  <c r="AA1929" i="44"/>
  <c r="AI2627" i="44"/>
  <c r="Z1627" i="44"/>
  <c r="AI2623" i="44"/>
  <c r="AL3142" i="44"/>
  <c r="AG619" i="44"/>
  <c r="AE489" i="44"/>
  <c r="W245" i="44"/>
  <c r="AJ2754" i="44"/>
  <c r="X1328" i="44"/>
  <c r="AG610" i="44"/>
  <c r="AI2629" i="44"/>
  <c r="AB1918" i="44"/>
  <c r="AF2473" i="44"/>
  <c r="AG2367" i="44"/>
  <c r="AC2066" i="44"/>
  <c r="T46" i="44"/>
  <c r="AF900" i="44"/>
  <c r="AJ2969" i="44"/>
  <c r="AE2110" i="44"/>
  <c r="AK2889" i="44"/>
  <c r="T202" i="44"/>
  <c r="AC1661" i="44"/>
  <c r="W257" i="44"/>
  <c r="AE2106" i="44"/>
  <c r="AD2203" i="44"/>
  <c r="AD2111" i="44"/>
  <c r="W248" i="44"/>
  <c r="AJ2750" i="44"/>
  <c r="AH2508" i="44"/>
  <c r="V951" i="44"/>
  <c r="AI2624" i="44"/>
  <c r="AJ2971" i="44"/>
  <c r="W256" i="44"/>
  <c r="AG2369" i="44"/>
  <c r="U907" i="44"/>
  <c r="X1343" i="44"/>
  <c r="V1052" i="44"/>
  <c r="AL3138" i="44"/>
  <c r="AE486" i="44"/>
  <c r="AG2376" i="44"/>
  <c r="AC1818" i="44"/>
  <c r="AE2098" i="44"/>
  <c r="AF1082" i="44"/>
  <c r="W244" i="44"/>
  <c r="AF2252" i="44"/>
  <c r="X1330" i="44"/>
  <c r="AG617" i="44"/>
  <c r="AG2378" i="44"/>
  <c r="T213" i="44"/>
  <c r="AG605" i="44"/>
  <c r="AF1479" i="44"/>
  <c r="W1202" i="44"/>
  <c r="Y1374" i="44"/>
  <c r="V1058" i="44"/>
  <c r="AJ2762" i="44"/>
  <c r="AG2382" i="44"/>
  <c r="AE2104" i="44"/>
  <c r="AJ2751" i="44"/>
  <c r="AJ2755" i="44"/>
  <c r="AK3064" i="44"/>
  <c r="AJ2758" i="44"/>
  <c r="AI2635" i="44"/>
  <c r="AF2204" i="44"/>
  <c r="AE44" i="44"/>
  <c r="AB1675" i="44"/>
  <c r="AE2068" i="44"/>
  <c r="AD2211" i="44"/>
  <c r="AD1914" i="44"/>
  <c r="AB1668" i="44"/>
  <c r="W247" i="44"/>
  <c r="U655" i="44"/>
  <c r="T207" i="44"/>
  <c r="AH2499" i="44"/>
  <c r="U906" i="44"/>
  <c r="Y1490" i="44"/>
  <c r="U656" i="44"/>
  <c r="U657" i="44"/>
  <c r="AC1812" i="44"/>
  <c r="AG2377" i="44"/>
  <c r="Z1380" i="44"/>
  <c r="U645" i="44"/>
  <c r="T206" i="44"/>
  <c r="AH2495" i="44"/>
  <c r="AD38" i="44"/>
  <c r="AK3067" i="44"/>
  <c r="AK3069" i="44"/>
  <c r="Y1370" i="44"/>
  <c r="X1494" i="44"/>
  <c r="AE2548" i="2"/>
  <c r="AH2497" i="44"/>
  <c r="X1329" i="44"/>
  <c r="AJ2970" i="44"/>
  <c r="AM3447" i="44"/>
  <c r="AD1950" i="44"/>
  <c r="AK3062" i="44"/>
  <c r="AH2506" i="44"/>
  <c r="AF2255" i="44"/>
  <c r="Y1491" i="44"/>
  <c r="AD1815" i="44"/>
  <c r="V1046" i="44"/>
  <c r="X1241" i="44"/>
  <c r="T199" i="44"/>
  <c r="T71" i="44"/>
  <c r="AF2254" i="44"/>
  <c r="AF2245" i="44"/>
  <c r="Y1379" i="44"/>
  <c r="W250" i="44"/>
  <c r="AH2504" i="44"/>
  <c r="AF1372" i="44"/>
  <c r="AG2600" i="44"/>
  <c r="AH2494" i="44"/>
  <c r="T210" i="44"/>
  <c r="X1323" i="44"/>
  <c r="AF2253" i="44"/>
  <c r="AG2380" i="44"/>
  <c r="X1326" i="44"/>
  <c r="AE482" i="44"/>
  <c r="W1197" i="44"/>
  <c r="AK3063" i="44"/>
  <c r="T204" i="44"/>
  <c r="AC2064" i="44"/>
  <c r="AG2373" i="44"/>
  <c r="AD2215" i="44"/>
  <c r="AB1915" i="44"/>
  <c r="AG620" i="44"/>
  <c r="AG618" i="44"/>
  <c r="AF1335" i="44"/>
  <c r="S33" i="10"/>
  <c r="AE2109" i="44"/>
  <c r="AG2374" i="44"/>
  <c r="AJ2760" i="44"/>
  <c r="Z1531" i="44"/>
  <c r="AE488" i="44"/>
  <c r="AC1966" i="44"/>
  <c r="Y1484" i="44"/>
  <c r="AG609" i="44"/>
  <c r="AG606" i="44"/>
  <c r="U647" i="44"/>
  <c r="AF2247" i="44"/>
  <c r="U653" i="44"/>
  <c r="AF614" i="44"/>
  <c r="Y1373" i="44"/>
  <c r="AJ2975" i="44"/>
  <c r="AD2208" i="44"/>
  <c r="AC1805" i="44"/>
  <c r="AE483" i="44"/>
  <c r="AD1961" i="44"/>
  <c r="X1090" i="44"/>
  <c r="AA1780" i="44"/>
  <c r="T208" i="44"/>
  <c r="W255" i="44"/>
  <c r="AE2097" i="44"/>
  <c r="AD2216" i="44"/>
  <c r="Y1492" i="44"/>
  <c r="V367" i="44"/>
  <c r="W243" i="44"/>
  <c r="AF2242" i="44"/>
  <c r="AJ2759" i="44"/>
  <c r="AL3016" i="44"/>
  <c r="AK3059" i="44"/>
  <c r="AA1528" i="44"/>
  <c r="Y1378" i="44"/>
  <c r="AJ2763" i="44"/>
  <c r="X1623" i="2"/>
  <c r="AE493" i="44"/>
  <c r="AC2063" i="44"/>
  <c r="W258" i="44"/>
  <c r="AE479" i="44"/>
  <c r="AC2067" i="44"/>
  <c r="X1086" i="44"/>
  <c r="T766" i="44"/>
  <c r="U642" i="44"/>
  <c r="AG608" i="44"/>
  <c r="AI2622" i="44"/>
  <c r="AI2630" i="44"/>
  <c r="AI2854" i="44"/>
  <c r="AJ2748" i="44"/>
  <c r="AF2249" i="44"/>
  <c r="AA1779" i="44"/>
  <c r="AJ2749" i="44"/>
  <c r="AF2250" i="44"/>
  <c r="AA1522" i="44"/>
  <c r="Z1628" i="44"/>
  <c r="AG615" i="44"/>
  <c r="AD2207" i="44"/>
  <c r="AG613" i="44"/>
  <c r="AF2244" i="44"/>
  <c r="AH2503" i="44"/>
  <c r="T212" i="44"/>
  <c r="AH2505" i="44"/>
  <c r="AG2375" i="44"/>
  <c r="AE487" i="44"/>
  <c r="AJ3183" i="2"/>
  <c r="AH2507" i="44"/>
  <c r="AF2248" i="44"/>
  <c r="AG2372" i="44"/>
  <c r="V791" i="44"/>
  <c r="Y1489" i="44"/>
  <c r="AA1771" i="44"/>
  <c r="U650" i="44"/>
  <c r="AJ2968" i="44"/>
  <c r="T214" i="44"/>
  <c r="AI2631" i="44"/>
  <c r="AD1963" i="44"/>
  <c r="AE492" i="44"/>
  <c r="X1080" i="44" l="1"/>
  <c r="AB1674" i="44"/>
  <c r="X1088" i="44"/>
  <c r="X1338" i="44"/>
  <c r="AN3566" i="44"/>
  <c r="X1171" i="44"/>
  <c r="X1189" i="44" s="1"/>
  <c r="AM3256" i="44"/>
  <c r="W935" i="44"/>
  <c r="W1043" i="44" s="1"/>
  <c r="AA1773" i="44"/>
  <c r="AM3264" i="44"/>
  <c r="X1083" i="44"/>
  <c r="X1084" i="44"/>
  <c r="V795" i="44"/>
  <c r="AN3648" i="44"/>
  <c r="AM3481" i="44"/>
  <c r="AN3574" i="44"/>
  <c r="AM3477" i="44"/>
  <c r="X1093" i="44"/>
  <c r="W946" i="44"/>
  <c r="AB1667" i="44"/>
  <c r="R750" i="2"/>
  <c r="R766" i="2" s="1"/>
  <c r="R624" i="2"/>
  <c r="R914" i="2"/>
  <c r="S790" i="2"/>
  <c r="W940" i="44"/>
  <c r="AL3187" i="44"/>
  <c r="X1092" i="44"/>
  <c r="AB1922" i="44"/>
  <c r="X1087" i="44"/>
  <c r="AM3268" i="44"/>
  <c r="AB1770" i="44"/>
  <c r="AC1817" i="44"/>
  <c r="AN3576" i="44"/>
  <c r="AC1813" i="44"/>
  <c r="AL3191" i="44"/>
  <c r="R52" i="2"/>
  <c r="S46" i="2" s="1"/>
  <c r="AN3699" i="44"/>
  <c r="AB1927" i="44"/>
  <c r="AM3486" i="44"/>
  <c r="W1053" i="44"/>
  <c r="X1091" i="44"/>
  <c r="W943" i="44"/>
  <c r="U1134" i="2"/>
  <c r="AF2675" i="2"/>
  <c r="AL3727" i="2"/>
  <c r="AC1808" i="44"/>
  <c r="AN3854" i="44"/>
  <c r="AA1526" i="44"/>
  <c r="AM3482" i="44"/>
  <c r="Y1714" i="2"/>
  <c r="AA1632" i="44"/>
  <c r="AB1669" i="44"/>
  <c r="AN3981" i="2"/>
  <c r="AB1666" i="44"/>
  <c r="AB1774" i="44" s="1"/>
  <c r="W1044" i="44"/>
  <c r="R15" i="2"/>
  <c r="AA1529" i="44"/>
  <c r="AH3092" i="2"/>
  <c r="V797" i="44"/>
  <c r="V805" i="44"/>
  <c r="T935" i="2"/>
  <c r="AM3269" i="44"/>
  <c r="AN3640" i="44"/>
  <c r="AN3644" i="44"/>
  <c r="X1095" i="44"/>
  <c r="AA1768" i="44"/>
  <c r="AN3569" i="44"/>
  <c r="AN3638" i="44"/>
  <c r="AA1676" i="44"/>
  <c r="V790" i="44"/>
  <c r="AN3386" i="44"/>
  <c r="AC1816" i="44"/>
  <c r="AB1919" i="44"/>
  <c r="AA1517" i="44"/>
  <c r="AC2095" i="2"/>
  <c r="V652" i="44"/>
  <c r="V801" i="44"/>
  <c r="V793" i="44"/>
  <c r="V794" i="44"/>
  <c r="V804" i="44"/>
  <c r="AL3185" i="44"/>
  <c r="W949" i="44"/>
  <c r="AA1530" i="44"/>
  <c r="W947" i="44"/>
  <c r="AC2457" i="2"/>
  <c r="AA1950" i="2"/>
  <c r="AA2004" i="2" s="1"/>
  <c r="AA2058" i="2" s="1"/>
  <c r="AN3704" i="44"/>
  <c r="AN3740" i="44" s="1"/>
  <c r="AC2437" i="2"/>
  <c r="AK3453" i="2"/>
  <c r="AM3473" i="44"/>
  <c r="AA1515" i="44"/>
  <c r="V803" i="44"/>
  <c r="AL3188" i="44"/>
  <c r="AL3195" i="44"/>
  <c r="AM3478" i="44"/>
  <c r="AK2296" i="2"/>
  <c r="AM3854" i="2"/>
  <c r="AK3480" i="2"/>
  <c r="AM3474" i="44"/>
  <c r="AM3475" i="44"/>
  <c r="V908" i="44"/>
  <c r="AN3567" i="44"/>
  <c r="AK3483" i="2"/>
  <c r="AA1626" i="44"/>
  <c r="AN3577" i="44"/>
  <c r="AB1673" i="44"/>
  <c r="AH3101" i="2"/>
  <c r="AM3265" i="44"/>
  <c r="Y1913" i="2"/>
  <c r="Z1805" i="2" s="1"/>
  <c r="AN3608" i="44"/>
  <c r="AM3258" i="44"/>
  <c r="AN3606" i="44"/>
  <c r="X1921" i="2"/>
  <c r="AL3564" i="2"/>
  <c r="Y1485" i="44"/>
  <c r="AN3695" i="44"/>
  <c r="AM3600" i="44"/>
  <c r="AN3565" i="44"/>
  <c r="AK3101" i="44"/>
  <c r="AG2344" i="2"/>
  <c r="AH2254" i="2" s="1"/>
  <c r="AK3104" i="44"/>
  <c r="AG2969" i="2"/>
  <c r="AA1527" i="44"/>
  <c r="AF2850" i="2"/>
  <c r="AM3262" i="44"/>
  <c r="AG2975" i="2"/>
  <c r="AL3193" i="44"/>
  <c r="AF2843" i="2"/>
  <c r="W1424" i="2"/>
  <c r="W1478" i="2" s="1"/>
  <c r="X1370" i="2" s="1"/>
  <c r="AF2847" i="2"/>
  <c r="AL3184" i="44"/>
  <c r="X1923" i="2"/>
  <c r="Y1815" i="2" s="1"/>
  <c r="U200" i="44"/>
  <c r="AG2339" i="2"/>
  <c r="AH2249" i="2" s="1"/>
  <c r="X743" i="2"/>
  <c r="X1924" i="2"/>
  <c r="AG2966" i="2"/>
  <c r="AB1664" i="44"/>
  <c r="AL3183" i="44"/>
  <c r="AH2297" i="2"/>
  <c r="V796" i="44"/>
  <c r="AF2841" i="2"/>
  <c r="AG2971" i="2"/>
  <c r="U1241" i="2"/>
  <c r="AD2590" i="2"/>
  <c r="AD2600" i="2" s="1"/>
  <c r="AG2973" i="2"/>
  <c r="AG2970" i="2"/>
  <c r="AG2945" i="2"/>
  <c r="X1918" i="2"/>
  <c r="Y1810" i="2" s="1"/>
  <c r="AC621" i="2"/>
  <c r="AL3605" i="2"/>
  <c r="AN3571" i="44"/>
  <c r="AG2336" i="2"/>
  <c r="AH2246" i="2" s="1"/>
  <c r="AK3097" i="44"/>
  <c r="AM3257" i="44"/>
  <c r="AA1631" i="44"/>
  <c r="AB494" i="2"/>
  <c r="U793" i="2"/>
  <c r="V803" i="2"/>
  <c r="U798" i="2"/>
  <c r="U1341" i="2"/>
  <c r="T1140" i="2"/>
  <c r="AM3513" i="2"/>
  <c r="AF2625" i="2"/>
  <c r="AD2435" i="2"/>
  <c r="U1340" i="2"/>
  <c r="AH2886" i="2"/>
  <c r="AF2341" i="2"/>
  <c r="AG2251" i="2" s="1"/>
  <c r="AC396" i="2"/>
  <c r="AJ3141" i="2"/>
  <c r="AE2507" i="2"/>
  <c r="AJ3131" i="2"/>
  <c r="U853" i="2"/>
  <c r="AD2379" i="2"/>
  <c r="U1347" i="2"/>
  <c r="AM3644" i="2"/>
  <c r="AM3525" i="2"/>
  <c r="X739" i="2"/>
  <c r="X1920" i="2"/>
  <c r="S643" i="2"/>
  <c r="AH3098" i="2"/>
  <c r="X1917" i="2"/>
  <c r="U855" i="2"/>
  <c r="U909" i="2" s="1"/>
  <c r="AK3271" i="2"/>
  <c r="Z2007" i="2"/>
  <c r="Z2016" i="2"/>
  <c r="U1292" i="2"/>
  <c r="V1436" i="2"/>
  <c r="AG2761" i="2"/>
  <c r="AD2378" i="2"/>
  <c r="W1581" i="2"/>
  <c r="AA2156" i="2"/>
  <c r="AM3641" i="2"/>
  <c r="AJ3143" i="2"/>
  <c r="AD2373" i="2"/>
  <c r="W1577" i="2"/>
  <c r="AB2100" i="2"/>
  <c r="AD528" i="2"/>
  <c r="AG2759" i="2"/>
  <c r="AK3481" i="2"/>
  <c r="S649" i="2"/>
  <c r="AJ3134" i="2"/>
  <c r="X1922" i="2"/>
  <c r="AC394" i="2"/>
  <c r="AC402" i="2"/>
  <c r="S994" i="2"/>
  <c r="AL3387" i="2"/>
  <c r="S645" i="2"/>
  <c r="AD529" i="2"/>
  <c r="V1434" i="2"/>
  <c r="AI3010" i="2"/>
  <c r="AF2622" i="2"/>
  <c r="AE2727" i="2"/>
  <c r="AH2889" i="2"/>
  <c r="AA2161" i="2"/>
  <c r="AF2338" i="2"/>
  <c r="AG2248" i="2" s="1"/>
  <c r="Z2015" i="2"/>
  <c r="X1727" i="2"/>
  <c r="T1203" i="2"/>
  <c r="AJ3132" i="2"/>
  <c r="AD2377" i="2"/>
  <c r="AC400" i="2"/>
  <c r="AD517" i="2"/>
  <c r="V1430" i="2"/>
  <c r="S644" i="2"/>
  <c r="U1345" i="2"/>
  <c r="X1715" i="2"/>
  <c r="X1676" i="2"/>
  <c r="V1427" i="2"/>
  <c r="V1386" i="2"/>
  <c r="AL3397" i="2"/>
  <c r="AD2369" i="2"/>
  <c r="AK3267" i="2"/>
  <c r="AB2104" i="2"/>
  <c r="S996" i="2"/>
  <c r="AN3822" i="2"/>
  <c r="T1196" i="2"/>
  <c r="AJ3137" i="2"/>
  <c r="V1431" i="2"/>
  <c r="AI3016" i="2"/>
  <c r="W1574" i="2"/>
  <c r="AC397" i="2"/>
  <c r="AD526" i="2"/>
  <c r="U1289" i="2"/>
  <c r="S651" i="2"/>
  <c r="S1002" i="2"/>
  <c r="AI3013" i="2"/>
  <c r="AL3386" i="2"/>
  <c r="X1723" i="2"/>
  <c r="AD2372" i="2"/>
  <c r="U800" i="2"/>
  <c r="AM3640" i="2"/>
  <c r="AD2374" i="2"/>
  <c r="AB2105" i="2"/>
  <c r="AE2508" i="2"/>
  <c r="S653" i="2"/>
  <c r="V1437" i="2"/>
  <c r="U794" i="2"/>
  <c r="AM3516" i="2"/>
  <c r="AJ3142" i="2"/>
  <c r="AN3824" i="2"/>
  <c r="AB2096" i="2"/>
  <c r="AK3259" i="2"/>
  <c r="X1728" i="2"/>
  <c r="AJ3140" i="2"/>
  <c r="AE2506" i="2"/>
  <c r="AD523" i="2"/>
  <c r="AD524" i="2"/>
  <c r="AM3523" i="2"/>
  <c r="AF2633" i="2"/>
  <c r="T1145" i="2"/>
  <c r="AN3825" i="2"/>
  <c r="AH2878" i="2"/>
  <c r="AM3648" i="2"/>
  <c r="X1718" i="2"/>
  <c r="AF2337" i="2"/>
  <c r="AG2247" i="2" s="1"/>
  <c r="S995" i="2"/>
  <c r="W1575" i="2"/>
  <c r="W1572" i="2"/>
  <c r="AH2887" i="2"/>
  <c r="S648" i="2"/>
  <c r="AN3823" i="2"/>
  <c r="Z2009" i="2"/>
  <c r="AE2496" i="2"/>
  <c r="AK3258" i="2"/>
  <c r="AA2164" i="2"/>
  <c r="X1724" i="2"/>
  <c r="X1720" i="2"/>
  <c r="AL3384" i="2"/>
  <c r="AF2342" i="2"/>
  <c r="AG2252" i="2" s="1"/>
  <c r="U849" i="2"/>
  <c r="AL3446" i="2"/>
  <c r="S647" i="2"/>
  <c r="T1197" i="2"/>
  <c r="U1339" i="2"/>
  <c r="X1717" i="2"/>
  <c r="AD2370" i="2"/>
  <c r="AJ3136" i="2"/>
  <c r="AL3450" i="2"/>
  <c r="AM3574" i="2"/>
  <c r="AM3639" i="2"/>
  <c r="U1336" i="2"/>
  <c r="U802" i="2"/>
  <c r="AJ3133" i="2"/>
  <c r="Y1865" i="2"/>
  <c r="AM3522" i="2"/>
  <c r="AF2340" i="2"/>
  <c r="AG2250" i="2" s="1"/>
  <c r="X1726" i="2"/>
  <c r="AC399" i="2"/>
  <c r="AE2504" i="2"/>
  <c r="AD519" i="2"/>
  <c r="AE2495" i="2"/>
  <c r="X1716" i="2"/>
  <c r="AC401" i="2"/>
  <c r="Z2060" i="2"/>
  <c r="V1435" i="2"/>
  <c r="AF2307" i="2"/>
  <c r="AH3102" i="2"/>
  <c r="AM3519" i="2"/>
  <c r="AH2884" i="2"/>
  <c r="AD2380" i="2"/>
  <c r="Z2014" i="2"/>
  <c r="AF2626" i="2"/>
  <c r="AD527" i="2"/>
  <c r="AJ3198" i="2"/>
  <c r="AC393" i="2"/>
  <c r="W1584" i="2"/>
  <c r="S1004" i="2"/>
  <c r="X1725" i="2"/>
  <c r="AE2501" i="2"/>
  <c r="U1338" i="2"/>
  <c r="AG2749" i="2"/>
  <c r="T845" i="2"/>
  <c r="T899" i="2" s="1"/>
  <c r="AC392" i="2"/>
  <c r="AM3511" i="2"/>
  <c r="AF2635" i="2"/>
  <c r="AH2890" i="2"/>
  <c r="AF2627" i="2"/>
  <c r="W1583" i="2"/>
  <c r="V1432" i="2"/>
  <c r="S657" i="2"/>
  <c r="AL3385" i="2"/>
  <c r="AN3828" i="2"/>
  <c r="S655" i="2"/>
  <c r="AD530" i="2"/>
  <c r="AD521" i="2"/>
  <c r="AD2375" i="2"/>
  <c r="AK3265" i="2"/>
  <c r="AM3651" i="2"/>
  <c r="Y1820" i="2"/>
  <c r="AB37" i="2"/>
  <c r="T1138" i="2"/>
  <c r="AN3819" i="2"/>
  <c r="AF2345" i="2"/>
  <c r="AG2255" i="2" s="1"/>
  <c r="AM3524" i="2"/>
  <c r="U1342" i="2"/>
  <c r="AD2371" i="2"/>
  <c r="AH3072" i="2"/>
  <c r="AC398" i="2"/>
  <c r="U1294" i="2"/>
  <c r="AN3820" i="2"/>
  <c r="AG2758" i="2"/>
  <c r="AN3827" i="2"/>
  <c r="AF2634" i="2"/>
  <c r="AM3642" i="2"/>
  <c r="AA2153" i="2"/>
  <c r="AF2632" i="2"/>
  <c r="AG2754" i="2"/>
  <c r="AI3006" i="2"/>
  <c r="X746" i="2"/>
  <c r="X1927" i="2"/>
  <c r="S1000" i="2"/>
  <c r="X1722" i="2"/>
  <c r="Z2008" i="2"/>
  <c r="Z2067" i="2"/>
  <c r="S1001" i="2"/>
  <c r="AD2368" i="2"/>
  <c r="AL3607" i="2"/>
  <c r="AE2502" i="2"/>
  <c r="AM3643" i="2"/>
  <c r="S990" i="2"/>
  <c r="S951" i="2"/>
  <c r="U859" i="2"/>
  <c r="U913" i="2" s="1"/>
  <c r="V1433" i="2"/>
  <c r="AF2334" i="2"/>
  <c r="AG2244" i="2" s="1"/>
  <c r="AA2157" i="2"/>
  <c r="AH2877" i="2"/>
  <c r="AM3521" i="2"/>
  <c r="AM3646" i="2"/>
  <c r="AK3262" i="2"/>
  <c r="X1729" i="2"/>
  <c r="Z2011" i="2"/>
  <c r="AE2509" i="2"/>
  <c r="Z2005" i="2"/>
  <c r="AD525" i="2"/>
  <c r="T1137" i="2"/>
  <c r="X733" i="2"/>
  <c r="X1914" i="2"/>
  <c r="X1911" i="2"/>
  <c r="T1135" i="2"/>
  <c r="T1096" i="2"/>
  <c r="AH2888" i="2"/>
  <c r="X744" i="2"/>
  <c r="X1925" i="2"/>
  <c r="Z1963" i="2"/>
  <c r="Z1966" i="2" s="1"/>
  <c r="AD520" i="2"/>
  <c r="AM3649" i="2"/>
  <c r="Z2066" i="2"/>
  <c r="X1719" i="2"/>
  <c r="AK3260" i="2"/>
  <c r="X1571" i="2"/>
  <c r="X1625" i="2" s="1"/>
  <c r="AF2629" i="2"/>
  <c r="T1144" i="2"/>
  <c r="W1570" i="2"/>
  <c r="W1531" i="2"/>
  <c r="AE2498" i="2"/>
  <c r="AF2636" i="2"/>
  <c r="AL3395" i="2"/>
  <c r="AG2763" i="2"/>
  <c r="AN3829" i="2"/>
  <c r="AA2151" i="2"/>
  <c r="AA2111" i="2"/>
  <c r="Z2018" i="2"/>
  <c r="AJ3130" i="2"/>
  <c r="AI3235" i="2"/>
  <c r="AD518" i="2"/>
  <c r="Z2019" i="2"/>
  <c r="AB2106" i="2"/>
  <c r="T1195" i="2"/>
  <c r="T850" i="2"/>
  <c r="T904" i="2" s="1"/>
  <c r="S992" i="2"/>
  <c r="AH2882" i="2"/>
  <c r="AM3514" i="2"/>
  <c r="AK3264" i="2"/>
  <c r="AK3263" i="2"/>
  <c r="Z2010" i="2"/>
  <c r="AI3059" i="2"/>
  <c r="AD522" i="2"/>
  <c r="AN3821" i="2"/>
  <c r="W1582" i="2"/>
  <c r="R21" i="2"/>
  <c r="X734" i="2"/>
  <c r="X1915" i="2"/>
  <c r="V1428" i="2"/>
  <c r="AM3638" i="2"/>
  <c r="S1003" i="2"/>
  <c r="AK3270" i="2"/>
  <c r="AK3269" i="2"/>
  <c r="AM3647" i="2"/>
  <c r="T1202" i="2"/>
  <c r="V1439" i="2"/>
  <c r="AL3398" i="2"/>
  <c r="U1337" i="2"/>
  <c r="AE2499" i="2"/>
  <c r="AL3442" i="2"/>
  <c r="T1146" i="2"/>
  <c r="AH3107" i="2"/>
  <c r="W626" i="2"/>
  <c r="W752" i="2"/>
  <c r="AI3003" i="2"/>
  <c r="AC389" i="2"/>
  <c r="AD516" i="2"/>
  <c r="AN3831" i="2"/>
  <c r="AD2376" i="2"/>
  <c r="AG2750" i="2"/>
  <c r="V1438" i="2"/>
  <c r="AF2630" i="2"/>
  <c r="AD2382" i="2"/>
  <c r="W1578" i="2"/>
  <c r="AM3645" i="2"/>
  <c r="AF2624" i="2"/>
  <c r="S998" i="2"/>
  <c r="AF2335" i="2"/>
  <c r="AG2245" i="2" s="1"/>
  <c r="AM3518" i="2"/>
  <c r="V1429" i="2"/>
  <c r="T1147" i="2"/>
  <c r="W1573" i="2"/>
  <c r="T905" i="2"/>
  <c r="AE2505" i="2"/>
  <c r="T1193" i="2"/>
  <c r="AC395" i="2"/>
  <c r="AF2331" i="2"/>
  <c r="AG2241" i="2" s="1"/>
  <c r="AK3268" i="2"/>
  <c r="AL3443" i="2"/>
  <c r="AC44" i="2"/>
  <c r="AD2294" i="2"/>
  <c r="AD2330" i="2" s="1"/>
  <c r="S999" i="2"/>
  <c r="S654" i="2"/>
  <c r="AJ3138" i="2"/>
  <c r="AN3830" i="2"/>
  <c r="AF2631" i="2"/>
  <c r="AL3394" i="2"/>
  <c r="AK3266" i="2"/>
  <c r="AJ3139" i="2"/>
  <c r="S993" i="2"/>
  <c r="W1576" i="2"/>
  <c r="AB2109" i="2"/>
  <c r="AE2503" i="2"/>
  <c r="AC390" i="2"/>
  <c r="AE2497" i="2"/>
  <c r="AJ3135" i="2"/>
  <c r="S991" i="2"/>
  <c r="AC403" i="2"/>
  <c r="AG2762" i="2"/>
  <c r="AF2682" i="2"/>
  <c r="U1344" i="2"/>
  <c r="AC442" i="2"/>
  <c r="AC478" i="2" s="1"/>
  <c r="AI3068" i="2"/>
  <c r="AK3257" i="2"/>
  <c r="AJ3362" i="2"/>
  <c r="Y1862" i="2"/>
  <c r="W1579" i="2"/>
  <c r="AN3832" i="2"/>
  <c r="AG2752" i="2"/>
  <c r="AF2623" i="2"/>
  <c r="AG2755" i="2"/>
  <c r="AC391" i="2"/>
  <c r="AG2810" i="2"/>
  <c r="AK3261" i="2"/>
  <c r="W1580" i="2"/>
  <c r="AI3004" i="2"/>
  <c r="AI3015" i="2"/>
  <c r="AA2152" i="2"/>
  <c r="X1721" i="2"/>
  <c r="AI3007" i="2"/>
  <c r="AM3650" i="2"/>
  <c r="AA2162" i="2"/>
  <c r="AM3512" i="2"/>
  <c r="AH3099" i="2"/>
  <c r="S997" i="2"/>
  <c r="AN3826" i="2"/>
  <c r="AA2155" i="2"/>
  <c r="U858" i="2"/>
  <c r="U912" i="2" s="1"/>
  <c r="X1926" i="2"/>
  <c r="AM3313" i="44"/>
  <c r="AN3639" i="44"/>
  <c r="AK3092" i="44"/>
  <c r="AN3637" i="44"/>
  <c r="AN3646" i="44"/>
  <c r="AN3642" i="44"/>
  <c r="AM3484" i="44"/>
  <c r="AM3260" i="44"/>
  <c r="AL3186" i="44"/>
  <c r="AL3256" i="2"/>
  <c r="U209" i="44"/>
  <c r="AK3096" i="44"/>
  <c r="AK2876" i="44"/>
  <c r="AK2875" i="44"/>
  <c r="AM3485" i="44"/>
  <c r="Y1334" i="44"/>
  <c r="AM3479" i="44"/>
  <c r="AL3194" i="44"/>
  <c r="AM3263" i="44"/>
  <c r="AN3697" i="44"/>
  <c r="AN3573" i="44"/>
  <c r="AM3480" i="44"/>
  <c r="AN3575" i="44"/>
  <c r="AL3473" i="2"/>
  <c r="Y1225" i="44"/>
  <c r="AN3568" i="44"/>
  <c r="AM3261" i="44"/>
  <c r="Y1228" i="44"/>
  <c r="AL3189" i="44"/>
  <c r="AN3649" i="44"/>
  <c r="AK2884" i="44"/>
  <c r="Y1234" i="44"/>
  <c r="AN3647" i="44"/>
  <c r="AM3267" i="44"/>
  <c r="AF2818" i="2"/>
  <c r="AF2838" i="2"/>
  <c r="AH2875" i="2"/>
  <c r="AM3266" i="44"/>
  <c r="Z1639" i="44"/>
  <c r="Y1230" i="44"/>
  <c r="W1204" i="44"/>
  <c r="AD2256" i="2"/>
  <c r="AK2882" i="44"/>
  <c r="AK3099" i="44"/>
  <c r="AK2883" i="44"/>
  <c r="X1341" i="44"/>
  <c r="AK3105" i="44"/>
  <c r="AE2584" i="2"/>
  <c r="U914" i="44"/>
  <c r="AK2887" i="44"/>
  <c r="AK2888" i="44"/>
  <c r="Y1229" i="44"/>
  <c r="X1340" i="44"/>
  <c r="AK3094" i="44"/>
  <c r="AK3093" i="44"/>
  <c r="AK3100" i="44"/>
  <c r="V1333" i="2"/>
  <c r="AK3098" i="44"/>
  <c r="X1347" i="44"/>
  <c r="AJ3219" i="2"/>
  <c r="AK3095" i="44"/>
  <c r="V1059" i="44"/>
  <c r="X1331" i="44"/>
  <c r="U70" i="44"/>
  <c r="AA1630" i="44"/>
  <c r="AM3318" i="44"/>
  <c r="U758" i="44"/>
  <c r="U632" i="44"/>
  <c r="AF402" i="44"/>
  <c r="AF403" i="44"/>
  <c r="X345" i="44"/>
  <c r="W291" i="44"/>
  <c r="AD2069" i="44"/>
  <c r="AH519" i="44"/>
  <c r="T215" i="44"/>
  <c r="U55" i="44"/>
  <c r="AH2587" i="44"/>
  <c r="AJ2812" i="44"/>
  <c r="AJ2805" i="44"/>
  <c r="AG1371" i="44"/>
  <c r="W293" i="44"/>
  <c r="X347" i="44"/>
  <c r="AH520" i="44"/>
  <c r="W290" i="44"/>
  <c r="X344" i="44"/>
  <c r="AG2471" i="44"/>
  <c r="AA1521" i="44"/>
  <c r="AJ2807" i="44"/>
  <c r="AC1917" i="44"/>
  <c r="AE2059" i="44"/>
  <c r="AF394" i="44"/>
  <c r="AF395" i="44"/>
  <c r="W288" i="44"/>
  <c r="X342" i="44"/>
  <c r="AH2592" i="44"/>
  <c r="AH2588" i="44"/>
  <c r="AF2330" i="44"/>
  <c r="AF2256" i="44"/>
  <c r="AG2469" i="44"/>
  <c r="X1085" i="44"/>
  <c r="AG522" i="44"/>
  <c r="AF621" i="44"/>
  <c r="W948" i="44"/>
  <c r="W939" i="44"/>
  <c r="AD1959" i="44"/>
  <c r="AE2103" i="44"/>
  <c r="AB1663" i="44"/>
  <c r="U658" i="44"/>
  <c r="U750" i="44"/>
  <c r="U624" i="44"/>
  <c r="X348" i="44"/>
  <c r="W294" i="44"/>
  <c r="Y1486" i="44"/>
  <c r="AC1807" i="44"/>
  <c r="AF2344" i="44"/>
  <c r="AD1923" i="44"/>
  <c r="AD2058" i="44"/>
  <c r="U753" i="44"/>
  <c r="U627" i="44"/>
  <c r="AJ2852" i="44"/>
  <c r="X1094" i="44"/>
  <c r="U69" i="44"/>
  <c r="X1183" i="44"/>
  <c r="AH2598" i="44"/>
  <c r="AC1810" i="44"/>
  <c r="AF2338" i="44"/>
  <c r="AH2595" i="44"/>
  <c r="AH523" i="44"/>
  <c r="AI2720" i="44"/>
  <c r="Z1384" i="44"/>
  <c r="U64" i="44"/>
  <c r="U761" i="44"/>
  <c r="U635" i="44"/>
  <c r="AD1956" i="44"/>
  <c r="U66" i="44"/>
  <c r="AH2594" i="44"/>
  <c r="U765" i="44"/>
  <c r="AB1783" i="44"/>
  <c r="AG2472" i="44"/>
  <c r="X1348" i="44"/>
  <c r="AF1190" i="44"/>
  <c r="AF396" i="44"/>
  <c r="AG2459" i="44"/>
  <c r="AK2979" i="44"/>
  <c r="AK2879" i="44"/>
  <c r="AF399" i="44"/>
  <c r="S37" i="10"/>
  <c r="T15" i="44"/>
  <c r="S25" i="10"/>
  <c r="AD1952" i="44"/>
  <c r="AD1964" i="44"/>
  <c r="AJ2806" i="44"/>
  <c r="AH2586" i="44"/>
  <c r="U61" i="44"/>
  <c r="X1345" i="44"/>
  <c r="AH2591" i="44"/>
  <c r="AF1045" i="44"/>
  <c r="AF2336" i="44"/>
  <c r="AD1957" i="44"/>
  <c r="AA289" i="44"/>
  <c r="AI2716" i="44"/>
  <c r="AN3360" i="44"/>
  <c r="AD2061" i="44"/>
  <c r="U756" i="44"/>
  <c r="U630" i="44"/>
  <c r="U67" i="44"/>
  <c r="AF2339" i="44"/>
  <c r="AE2100" i="44"/>
  <c r="AH2589" i="44"/>
  <c r="AE2212" i="44"/>
  <c r="AE2206" i="44"/>
  <c r="Y1235" i="44"/>
  <c r="W292" i="44"/>
  <c r="X346" i="44"/>
  <c r="AJ2804" i="44"/>
  <c r="AE2218" i="44"/>
  <c r="AI2713" i="44"/>
  <c r="AB1928" i="44"/>
  <c r="S36" i="10"/>
  <c r="AK2877" i="44"/>
  <c r="U757" i="44"/>
  <c r="U631" i="44"/>
  <c r="AK2878" i="44"/>
  <c r="AI2712" i="44"/>
  <c r="AE2108" i="44"/>
  <c r="AK2885" i="44"/>
  <c r="Z1376" i="44"/>
  <c r="AF398" i="44"/>
  <c r="AE2217" i="44"/>
  <c r="AH528" i="44"/>
  <c r="U60" i="44"/>
  <c r="AG2470" i="44"/>
  <c r="AH2584" i="44"/>
  <c r="AH2510" i="44"/>
  <c r="W286" i="44"/>
  <c r="X340" i="44"/>
  <c r="Z1383" i="44"/>
  <c r="AK2880" i="44"/>
  <c r="AK3103" i="44"/>
  <c r="U764" i="44"/>
  <c r="AF40" i="44"/>
  <c r="AH515" i="44"/>
  <c r="AC1769" i="44"/>
  <c r="AG792" i="44"/>
  <c r="X1346" i="44"/>
  <c r="AH521" i="44"/>
  <c r="U759" i="44"/>
  <c r="AB1624" i="44"/>
  <c r="AE2209" i="44"/>
  <c r="AG2461" i="44"/>
  <c r="AH2599" i="44"/>
  <c r="AB1525" i="44"/>
  <c r="AB1821" i="44"/>
  <c r="AH530" i="44"/>
  <c r="Y1487" i="44"/>
  <c r="AF2345" i="44"/>
  <c r="Z1488" i="44"/>
  <c r="X337" i="44"/>
  <c r="W283" i="44"/>
  <c r="AG2096" i="44"/>
  <c r="W950" i="44"/>
  <c r="AG2468" i="44"/>
  <c r="AL3192" i="44"/>
  <c r="V799" i="44"/>
  <c r="AK2881" i="44"/>
  <c r="AG2457" i="44"/>
  <c r="AG2383" i="44"/>
  <c r="AE494" i="44"/>
  <c r="AF388" i="44"/>
  <c r="X1178" i="44"/>
  <c r="AL3190" i="44"/>
  <c r="AC1670" i="44"/>
  <c r="AH517" i="44"/>
  <c r="W941" i="44"/>
  <c r="Y1483" i="44"/>
  <c r="AG526" i="44"/>
  <c r="W282" i="44"/>
  <c r="X336" i="44"/>
  <c r="X1339" i="44"/>
  <c r="AK3102" i="44"/>
  <c r="U59" i="44"/>
  <c r="X1089" i="44"/>
  <c r="AB1782" i="44"/>
  <c r="AH2596" i="44"/>
  <c r="AF2334" i="44"/>
  <c r="AJ2802" i="44"/>
  <c r="AJ2764" i="44"/>
  <c r="AF389" i="44"/>
  <c r="AA1636" i="44"/>
  <c r="AB1672" i="44"/>
  <c r="AF392" i="44"/>
  <c r="AH2585" i="44"/>
  <c r="U63" i="44"/>
  <c r="AF1960" i="44"/>
  <c r="AC1662" i="44"/>
  <c r="X1173" i="44"/>
  <c r="AF397" i="44"/>
  <c r="U68" i="44"/>
  <c r="AB1671" i="44"/>
  <c r="X1176" i="44"/>
  <c r="AE2205" i="44"/>
  <c r="X1180" i="44"/>
  <c r="AF393" i="44"/>
  <c r="Y1481" i="44"/>
  <c r="AF2337" i="44"/>
  <c r="AJ2814" i="44"/>
  <c r="X1344" i="44"/>
  <c r="AF2343" i="44"/>
  <c r="AM3483" i="44"/>
  <c r="Y1478" i="44"/>
  <c r="Y1386" i="44"/>
  <c r="U62" i="44"/>
  <c r="Z1382" i="44"/>
  <c r="AB1776" i="44"/>
  <c r="AJ2809" i="44"/>
  <c r="AF2342" i="44"/>
  <c r="AC1926" i="44"/>
  <c r="AD2219" i="44"/>
  <c r="AE2095" i="44"/>
  <c r="U58" i="44"/>
  <c r="T52" i="44"/>
  <c r="AJ2808" i="44"/>
  <c r="AH529" i="44"/>
  <c r="AA1519" i="44"/>
  <c r="AJ2810" i="44"/>
  <c r="AI2724" i="44"/>
  <c r="AI2715" i="44"/>
  <c r="AI2723" i="44"/>
  <c r="U762" i="44"/>
  <c r="V643" i="44"/>
  <c r="AI2726" i="44"/>
  <c r="Y1515" i="2"/>
  <c r="AL3106" i="44"/>
  <c r="AF2332" i="44"/>
  <c r="AE2107" i="44"/>
  <c r="AI2721" i="44"/>
  <c r="AH2593" i="44"/>
  <c r="AF2340" i="44"/>
  <c r="AH518" i="44"/>
  <c r="AH516" i="44"/>
  <c r="AF2335" i="44"/>
  <c r="W938" i="44"/>
  <c r="AE34" i="44"/>
  <c r="U763" i="44"/>
  <c r="Y1482" i="44"/>
  <c r="AH527" i="44"/>
  <c r="W280" i="44"/>
  <c r="X334" i="44"/>
  <c r="W944" i="44"/>
  <c r="AI2714" i="44"/>
  <c r="AN3396" i="44"/>
  <c r="AE2214" i="44"/>
  <c r="AD1958" i="44"/>
  <c r="AI2719" i="44"/>
  <c r="AF391" i="44"/>
  <c r="AF2333" i="44"/>
  <c r="AJ2815" i="44"/>
  <c r="W1048" i="44"/>
  <c r="AF390" i="44"/>
  <c r="Y1493" i="44"/>
  <c r="AK2886" i="44"/>
  <c r="AG2460" i="44"/>
  <c r="AF400" i="44"/>
  <c r="AG2458" i="44"/>
  <c r="W287" i="44"/>
  <c r="X341" i="44"/>
  <c r="AF2331" i="44"/>
  <c r="AI2722" i="44"/>
  <c r="W285" i="44"/>
  <c r="X339" i="44"/>
  <c r="AM3233" i="44"/>
  <c r="AF2341" i="44"/>
  <c r="AG1227" i="44"/>
  <c r="AC1921" i="44"/>
  <c r="AD2071" i="44"/>
  <c r="V899" i="44"/>
  <c r="AH2597" i="44"/>
  <c r="AE2099" i="44"/>
  <c r="Z1381" i="44"/>
  <c r="AH525" i="44"/>
  <c r="X333" i="44"/>
  <c r="W259" i="44"/>
  <c r="W279" i="44"/>
  <c r="AG524" i="44"/>
  <c r="AG2462" i="44"/>
  <c r="AG2465" i="44"/>
  <c r="AA1520" i="44"/>
  <c r="AJ2803" i="44"/>
  <c r="AD1955" i="44"/>
  <c r="AJ2813" i="44"/>
  <c r="AC1913" i="44"/>
  <c r="U755" i="44"/>
  <c r="U629" i="44"/>
  <c r="AG2464" i="44"/>
  <c r="AG2463" i="44"/>
  <c r="AF1480" i="44"/>
  <c r="AC2074" i="44"/>
  <c r="AG2467" i="44"/>
  <c r="AC1920" i="44"/>
  <c r="V798" i="44"/>
  <c r="AE1806" i="44"/>
  <c r="AI2725" i="44"/>
  <c r="AG2466" i="44"/>
  <c r="X338" i="44"/>
  <c r="W284" i="44"/>
  <c r="X1170" i="44"/>
  <c r="W281" i="44"/>
  <c r="X335" i="44"/>
  <c r="AL3196" i="44"/>
  <c r="AI2717" i="44"/>
  <c r="AD2070" i="44"/>
  <c r="AG2105" i="44"/>
  <c r="AF401" i="44"/>
  <c r="AE2102" i="44"/>
  <c r="AD2062" i="44"/>
  <c r="W942" i="44"/>
  <c r="AI2637" i="44"/>
  <c r="AI2711" i="44"/>
  <c r="AD569" i="2"/>
  <c r="AD1965" i="44"/>
  <c r="AJ2811" i="44"/>
  <c r="AI2718" i="44"/>
  <c r="V910" i="44"/>
  <c r="AH2590" i="44"/>
  <c r="AM3310" i="44" l="1"/>
  <c r="AN3602" i="44"/>
  <c r="V903" i="44"/>
  <c r="X1174" i="44"/>
  <c r="W1051" i="44"/>
  <c r="AN3702" i="44"/>
  <c r="AB1665" i="44"/>
  <c r="AC1814" i="44"/>
  <c r="AN3391" i="44"/>
  <c r="AN3612" i="44"/>
  <c r="W1054" i="44"/>
  <c r="AN3392" i="44"/>
  <c r="AL3223" i="44"/>
  <c r="X1182" i="44"/>
  <c r="AN3610" i="44"/>
  <c r="X1177" i="44"/>
  <c r="AN3387" i="44"/>
  <c r="AB1775" i="44"/>
  <c r="S806" i="2"/>
  <c r="S844" i="2"/>
  <c r="S642" i="2"/>
  <c r="AC1925" i="44"/>
  <c r="X945" i="44"/>
  <c r="AC1916" i="44"/>
  <c r="AD1808" i="44" s="1"/>
  <c r="AM3322" i="44"/>
  <c r="AC1819" i="44"/>
  <c r="U1188" i="2"/>
  <c r="AL3227" i="44"/>
  <c r="AF2711" i="2"/>
  <c r="V905" i="44"/>
  <c r="AN3735" i="44"/>
  <c r="X1181" i="44"/>
  <c r="AM3637" i="2"/>
  <c r="AA1634" i="44"/>
  <c r="AB1777" i="44"/>
  <c r="V901" i="44"/>
  <c r="X1185" i="44"/>
  <c r="V913" i="44"/>
  <c r="W805" i="44" s="1"/>
  <c r="AB1523" i="44"/>
  <c r="AN3385" i="44"/>
  <c r="AN3605" i="44"/>
  <c r="W1057" i="44"/>
  <c r="AC2149" i="2"/>
  <c r="AC2203" i="2" s="1"/>
  <c r="AB1524" i="44"/>
  <c r="Y1768" i="2"/>
  <c r="X936" i="44"/>
  <c r="AM3323" i="44"/>
  <c r="AA1637" i="44"/>
  <c r="AN3698" i="44"/>
  <c r="V911" i="44"/>
  <c r="AB1660" i="44"/>
  <c r="AA1784" i="44"/>
  <c r="W800" i="44"/>
  <c r="AN3692" i="44"/>
  <c r="AA1638" i="44"/>
  <c r="AI3002" i="2"/>
  <c r="V898" i="44"/>
  <c r="V909" i="44"/>
  <c r="AN3694" i="44"/>
  <c r="AC2473" i="2"/>
  <c r="T989" i="2"/>
  <c r="AC1924" i="44"/>
  <c r="V902" i="44"/>
  <c r="AC1811" i="44"/>
  <c r="AL3229" i="44"/>
  <c r="AM3139" i="44" s="1"/>
  <c r="V56" i="44"/>
  <c r="V912" i="44"/>
  <c r="AL3224" i="44"/>
  <c r="AN3440" i="44"/>
  <c r="AL3220" i="44"/>
  <c r="AL3231" i="44"/>
  <c r="AN3613" i="44"/>
  <c r="AA1625" i="44"/>
  <c r="AL3221" i="44"/>
  <c r="W1055" i="44"/>
  <c r="V760" i="44"/>
  <c r="AL3011" i="44"/>
  <c r="AM3319" i="44"/>
  <c r="AA1623" i="44"/>
  <c r="AD2367" i="2"/>
  <c r="AL3580" i="2"/>
  <c r="AN3383" i="44"/>
  <c r="Y1813" i="2"/>
  <c r="Y1867" i="2" s="1"/>
  <c r="AK3489" i="2"/>
  <c r="AB1781" i="44"/>
  <c r="AN3384" i="44"/>
  <c r="AN3388" i="44"/>
  <c r="AK2332" i="2"/>
  <c r="AL2242" i="2" s="1"/>
  <c r="AN3764" i="2"/>
  <c r="AL3390" i="2"/>
  <c r="AM3312" i="44"/>
  <c r="AB1518" i="44"/>
  <c r="AN3603" i="44"/>
  <c r="AA1635" i="44"/>
  <c r="AL3393" i="2"/>
  <c r="AM3316" i="44"/>
  <c r="AI3011" i="2"/>
  <c r="AM3311" i="44"/>
  <c r="AN3731" i="44"/>
  <c r="AL3014" i="44"/>
  <c r="AL3600" i="2"/>
  <c r="AL3616" i="2" s="1"/>
  <c r="Z1377" i="44"/>
  <c r="AN3601" i="44"/>
  <c r="AH2303" i="2"/>
  <c r="AB1772" i="44"/>
  <c r="AN3510" i="44"/>
  <c r="V904" i="44"/>
  <c r="AK2941" i="44"/>
  <c r="AK2930" i="44"/>
  <c r="AH2308" i="2"/>
  <c r="Z1226" i="44"/>
  <c r="AG2981" i="2"/>
  <c r="AH2879" i="2"/>
  <c r="AL3007" i="44"/>
  <c r="AD531" i="2"/>
  <c r="AG2753" i="2"/>
  <c r="AH2885" i="2"/>
  <c r="AG2757" i="2"/>
  <c r="AG2760" i="2"/>
  <c r="AH2876" i="2"/>
  <c r="AH2333" i="2"/>
  <c r="AI2243" i="2" s="1"/>
  <c r="Y1816" i="2"/>
  <c r="AC404" i="2"/>
  <c r="AL3219" i="44"/>
  <c r="AH2880" i="2"/>
  <c r="Y1869" i="2"/>
  <c r="AH2883" i="2"/>
  <c r="AG2751" i="2"/>
  <c r="AE2500" i="2"/>
  <c r="AE2510" i="2" s="1"/>
  <c r="AH2881" i="2"/>
  <c r="AM3515" i="2"/>
  <c r="AH3108" i="2"/>
  <c r="AH2300" i="2"/>
  <c r="AN3607" i="44"/>
  <c r="Y1517" i="2"/>
  <c r="U791" i="2"/>
  <c r="V801" i="2"/>
  <c r="V805" i="2"/>
  <c r="V804" i="2"/>
  <c r="Y1818" i="2"/>
  <c r="AG2846" i="2"/>
  <c r="AJ3189" i="2"/>
  <c r="AB2163" i="2"/>
  <c r="AK3320" i="2"/>
  <c r="AJ3192" i="2"/>
  <c r="AG2295" i="2"/>
  <c r="AE2559" i="2"/>
  <c r="V1492" i="2"/>
  <c r="AN3867" i="2"/>
  <c r="AI3057" i="2"/>
  <c r="AL3478" i="2"/>
  <c r="V1482" i="2"/>
  <c r="U796" i="2"/>
  <c r="AL3449" i="2"/>
  <c r="T1198" i="2"/>
  <c r="AK3314" i="2"/>
  <c r="AD574" i="2"/>
  <c r="AH2942" i="2"/>
  <c r="T1191" i="2"/>
  <c r="Z2065" i="2"/>
  <c r="V1487" i="2"/>
  <c r="S1044" i="2"/>
  <c r="S1005" i="2"/>
  <c r="S697" i="2"/>
  <c r="S751" i="2" s="1"/>
  <c r="AM3517" i="2"/>
  <c r="AC452" i="2"/>
  <c r="AC446" i="2"/>
  <c r="W1638" i="2"/>
  <c r="X1780" i="2"/>
  <c r="AJ3190" i="2"/>
  <c r="U1089" i="2"/>
  <c r="AL3438" i="2"/>
  <c r="AK3312" i="2"/>
  <c r="AH2932" i="2"/>
  <c r="AM3577" i="2"/>
  <c r="AJ3194" i="2"/>
  <c r="AN3860" i="2"/>
  <c r="V1491" i="2"/>
  <c r="U1343" i="2"/>
  <c r="AN3858" i="2"/>
  <c r="X1781" i="2"/>
  <c r="Z2061" i="2"/>
  <c r="AM3579" i="2"/>
  <c r="T1194" i="2"/>
  <c r="AL3310" i="2"/>
  <c r="AL3346" i="2" s="1"/>
  <c r="AM3566" i="2"/>
  <c r="AM3704" i="2"/>
  <c r="AI3069" i="2"/>
  <c r="AG2806" i="2"/>
  <c r="W1630" i="2"/>
  <c r="U797" i="2"/>
  <c r="AM3572" i="2"/>
  <c r="AM3699" i="2"/>
  <c r="AL3452" i="2"/>
  <c r="AK3323" i="2"/>
  <c r="AD576" i="2"/>
  <c r="AK3318" i="2"/>
  <c r="AA2205" i="2"/>
  <c r="AA2165" i="2"/>
  <c r="X1773" i="2"/>
  <c r="AM3575" i="2"/>
  <c r="X1776" i="2"/>
  <c r="AG2309" i="2"/>
  <c r="Y1874" i="2"/>
  <c r="AD584" i="2"/>
  <c r="V1486" i="2"/>
  <c r="AE2555" i="2"/>
  <c r="AF2680" i="2"/>
  <c r="AM3573" i="2"/>
  <c r="AE2549" i="2"/>
  <c r="AJ3187" i="2"/>
  <c r="X1774" i="2"/>
  <c r="AN3861" i="2"/>
  <c r="X1782" i="2"/>
  <c r="AM3694" i="2"/>
  <c r="AL3440" i="2"/>
  <c r="AI3070" i="2"/>
  <c r="AK3321" i="2"/>
  <c r="AD2431" i="2"/>
  <c r="AH2943" i="2"/>
  <c r="Y1814" i="2"/>
  <c r="AG2813" i="2"/>
  <c r="AM3695" i="2"/>
  <c r="AG2815" i="2"/>
  <c r="AI3008" i="2"/>
  <c r="AJ3195" i="2"/>
  <c r="V1232" i="2"/>
  <c r="U852" i="2"/>
  <c r="U906" i="2" s="1"/>
  <c r="AN3691" i="44"/>
  <c r="AN3862" i="2"/>
  <c r="AN3868" i="2"/>
  <c r="AK3311" i="2"/>
  <c r="AK3272" i="2"/>
  <c r="AG2816" i="2"/>
  <c r="AE2551" i="2"/>
  <c r="AL3448" i="2"/>
  <c r="AD40" i="2"/>
  <c r="AC449" i="2"/>
  <c r="W1627" i="2"/>
  <c r="W1632" i="2"/>
  <c r="V1493" i="2"/>
  <c r="Y1807" i="2"/>
  <c r="AI3095" i="2"/>
  <c r="AD572" i="2"/>
  <c r="AF2690" i="2"/>
  <c r="T1189" i="2"/>
  <c r="T1150" i="2"/>
  <c r="AD579" i="2"/>
  <c r="X1783" i="2"/>
  <c r="AD2422" i="2"/>
  <c r="AI3060" i="2"/>
  <c r="AG2812" i="2"/>
  <c r="AN3855" i="2"/>
  <c r="AH2944" i="2"/>
  <c r="X1779" i="2"/>
  <c r="Z2068" i="2"/>
  <c r="AA1952" i="2"/>
  <c r="AM3693" i="2"/>
  <c r="AD2424" i="2"/>
  <c r="AE2550" i="2"/>
  <c r="AH2941" i="2"/>
  <c r="AG2301" i="2"/>
  <c r="AD578" i="2"/>
  <c r="V1485" i="2"/>
  <c r="S1050" i="2"/>
  <c r="S703" i="2"/>
  <c r="S757" i="2" s="1"/>
  <c r="X1769" i="2"/>
  <c r="X1730" i="2"/>
  <c r="V1484" i="2"/>
  <c r="Z2069" i="2"/>
  <c r="AD583" i="2"/>
  <c r="AC456" i="2"/>
  <c r="AA2210" i="2"/>
  <c r="V1490" i="2"/>
  <c r="AM3698" i="2"/>
  <c r="AD2471" i="2"/>
  <c r="Z1859" i="2"/>
  <c r="Z1913" i="2" s="1"/>
  <c r="AI3061" i="2"/>
  <c r="AI3058" i="2"/>
  <c r="AC445" i="2"/>
  <c r="AI3104" i="2"/>
  <c r="S1047" i="2"/>
  <c r="S700" i="2"/>
  <c r="S1053" i="2"/>
  <c r="S706" i="2"/>
  <c r="AL3479" i="2"/>
  <c r="AG2299" i="2"/>
  <c r="AD570" i="2"/>
  <c r="AE2553" i="2"/>
  <c r="AK3324" i="2"/>
  <c r="R24" i="2"/>
  <c r="AM3568" i="2"/>
  <c r="AN3865" i="2"/>
  <c r="AF2683" i="2"/>
  <c r="AH2931" i="2"/>
  <c r="AM3697" i="2"/>
  <c r="S1055" i="2"/>
  <c r="S708" i="2"/>
  <c r="AN3856" i="2"/>
  <c r="AD2425" i="2"/>
  <c r="AM3705" i="2"/>
  <c r="W1637" i="2"/>
  <c r="AC447" i="2"/>
  <c r="AI3012" i="2"/>
  <c r="AD573" i="2"/>
  <c r="AG2304" i="2"/>
  <c r="U856" i="2"/>
  <c r="U910" i="2" s="1"/>
  <c r="AM3610" i="2"/>
  <c r="X1771" i="2"/>
  <c r="AL3482" i="2"/>
  <c r="AG2306" i="2"/>
  <c r="X1778" i="2"/>
  <c r="Z2063" i="2"/>
  <c r="W1626" i="2"/>
  <c r="X1772" i="2"/>
  <c r="T1199" i="2"/>
  <c r="AJ3196" i="2"/>
  <c r="U854" i="2"/>
  <c r="U908" i="2" s="1"/>
  <c r="AI3067" i="2"/>
  <c r="AD580" i="2"/>
  <c r="AD2423" i="2"/>
  <c r="AJ3186" i="2"/>
  <c r="AJ3188" i="2"/>
  <c r="AD582" i="2"/>
  <c r="AJ3197" i="2"/>
  <c r="AK3325" i="2"/>
  <c r="AC450" i="2"/>
  <c r="V1233" i="2"/>
  <c r="AA2209" i="2"/>
  <c r="S1051" i="2"/>
  <c r="S704" i="2"/>
  <c r="AA2216" i="2"/>
  <c r="X1775" i="2"/>
  <c r="W1634" i="2"/>
  <c r="W1633" i="2"/>
  <c r="AC457" i="2"/>
  <c r="AC444" i="2"/>
  <c r="AF2685" i="2"/>
  <c r="U1085" i="2"/>
  <c r="T1201" i="2"/>
  <c r="S1052" i="2"/>
  <c r="S705" i="2"/>
  <c r="S759" i="2" s="1"/>
  <c r="S1057" i="2"/>
  <c r="S710" i="2"/>
  <c r="W1636" i="2"/>
  <c r="Z2064" i="2"/>
  <c r="U1087" i="2"/>
  <c r="AE2552" i="2"/>
  <c r="AA1958" i="2"/>
  <c r="Z2017" i="2"/>
  <c r="Z2020" i="2" s="1"/>
  <c r="Z2059" i="2"/>
  <c r="AA2211" i="2"/>
  <c r="AG2808" i="2"/>
  <c r="AM3696" i="2"/>
  <c r="T1192" i="2"/>
  <c r="AN3864" i="2"/>
  <c r="AF2689" i="2"/>
  <c r="AJ3234" i="2"/>
  <c r="AC455" i="2"/>
  <c r="U1295" i="2"/>
  <c r="AD577" i="2"/>
  <c r="AK3313" i="2"/>
  <c r="S1056" i="2"/>
  <c r="S709" i="2"/>
  <c r="AF2676" i="2"/>
  <c r="AF2637" i="2"/>
  <c r="AC448" i="2"/>
  <c r="W1635" i="2"/>
  <c r="U1346" i="2"/>
  <c r="S658" i="2"/>
  <c r="V1239" i="2"/>
  <c r="V857" i="2"/>
  <c r="V911" i="2" s="1"/>
  <c r="W1225" i="2"/>
  <c r="AG2809" i="2"/>
  <c r="AD388" i="2"/>
  <c r="S1045" i="2"/>
  <c r="S698" i="2"/>
  <c r="AN3866" i="2"/>
  <c r="AD2436" i="2"/>
  <c r="AG2804" i="2"/>
  <c r="AC443" i="2"/>
  <c r="AI3017" i="2"/>
  <c r="U1094" i="2"/>
  <c r="AH2936" i="2"/>
  <c r="AJ3184" i="2"/>
  <c r="AJ3145" i="2"/>
  <c r="X698" i="2"/>
  <c r="Y1817" i="2"/>
  <c r="Y1806" i="2"/>
  <c r="X1929" i="2"/>
  <c r="AK3316" i="2"/>
  <c r="AE2556" i="2"/>
  <c r="S1054" i="2"/>
  <c r="S707" i="2"/>
  <c r="U1348" i="2"/>
  <c r="V1234" i="2"/>
  <c r="AK3319" i="2"/>
  <c r="AD2429" i="2"/>
  <c r="AG2803" i="2"/>
  <c r="AD2434" i="2"/>
  <c r="AF2343" i="2"/>
  <c r="AG2253" i="2" s="1"/>
  <c r="X1770" i="2"/>
  <c r="AE2558" i="2"/>
  <c r="AM3576" i="2"/>
  <c r="AL3486" i="2"/>
  <c r="AA2218" i="2"/>
  <c r="AN3859" i="2"/>
  <c r="W1629" i="2"/>
  <c r="AM3570" i="2"/>
  <c r="AE2562" i="2"/>
  <c r="AD2428" i="2"/>
  <c r="AD2426" i="2"/>
  <c r="AC451" i="2"/>
  <c r="AJ3191" i="2"/>
  <c r="AB2158" i="2"/>
  <c r="AL3451" i="2"/>
  <c r="AD571" i="2"/>
  <c r="U1095" i="2"/>
  <c r="AG2302" i="2"/>
  <c r="AB2154" i="2"/>
  <c r="Y1864" i="2"/>
  <c r="Y1812" i="2"/>
  <c r="AJ3185" i="2"/>
  <c r="AG2305" i="2"/>
  <c r="AF2679" i="2"/>
  <c r="AA2206" i="2"/>
  <c r="V1236" i="2"/>
  <c r="AE2557" i="2"/>
  <c r="AJ3193" i="2"/>
  <c r="AD2310" i="2"/>
  <c r="AK3322" i="2"/>
  <c r="V1483" i="2"/>
  <c r="T1200" i="2"/>
  <c r="AN3857" i="2"/>
  <c r="S1046" i="2"/>
  <c r="S699" i="2"/>
  <c r="S753" i="2" s="1"/>
  <c r="AB2160" i="2"/>
  <c r="Z2072" i="2"/>
  <c r="AG2817" i="2"/>
  <c r="W1624" i="2"/>
  <c r="W1585" i="2"/>
  <c r="AM3703" i="2"/>
  <c r="X748" i="2"/>
  <c r="AA1959" i="2"/>
  <c r="AF2686" i="2"/>
  <c r="AF2688" i="2"/>
  <c r="AF2681" i="2"/>
  <c r="AM3565" i="2"/>
  <c r="S1058" i="2"/>
  <c r="S711" i="2"/>
  <c r="S765" i="2" s="1"/>
  <c r="Y1919" i="2"/>
  <c r="V1228" i="2"/>
  <c r="V1231" i="2"/>
  <c r="AM3702" i="2"/>
  <c r="AF2687" i="2"/>
  <c r="AE2560" i="2"/>
  <c r="X1777" i="2"/>
  <c r="W1628" i="2"/>
  <c r="AA2215" i="2"/>
  <c r="AI3064" i="2"/>
  <c r="AL3441" i="2"/>
  <c r="W1631" i="2"/>
  <c r="Z2070" i="2"/>
  <c r="AD2433" i="2"/>
  <c r="AI3009" i="2"/>
  <c r="AK3315" i="2"/>
  <c r="AF2677" i="2"/>
  <c r="Y1916" i="2"/>
  <c r="AF2718" i="2"/>
  <c r="AF2678" i="2"/>
  <c r="AF2684" i="2"/>
  <c r="AD2430" i="2"/>
  <c r="V1229" i="2"/>
  <c r="AM3701" i="2"/>
  <c r="AM3692" i="2"/>
  <c r="AK3317" i="2"/>
  <c r="Z2073" i="2"/>
  <c r="AE2563" i="2"/>
  <c r="AM3700" i="2"/>
  <c r="AG2298" i="2"/>
  <c r="Z2062" i="2"/>
  <c r="Y1819" i="2"/>
  <c r="AA2207" i="2"/>
  <c r="AN3863" i="2"/>
  <c r="AM3578" i="2"/>
  <c r="AD575" i="2"/>
  <c r="AL3439" i="2"/>
  <c r="V1230" i="2"/>
  <c r="AD581" i="2"/>
  <c r="AH2938" i="2"/>
  <c r="V1489" i="2"/>
  <c r="AC453" i="2"/>
  <c r="AB38" i="2"/>
  <c r="U903" i="2"/>
  <c r="S1049" i="2"/>
  <c r="S702" i="2"/>
  <c r="AB2150" i="2"/>
  <c r="U848" i="2"/>
  <c r="U902" i="2" s="1"/>
  <c r="AB2159" i="2"/>
  <c r="U1088" i="2"/>
  <c r="V1481" i="2"/>
  <c r="V1440" i="2"/>
  <c r="V1237" i="2"/>
  <c r="AC454" i="2"/>
  <c r="V1488" i="2"/>
  <c r="S1048" i="2"/>
  <c r="S701" i="2"/>
  <c r="S755" i="2" s="1"/>
  <c r="AL3391" i="2"/>
  <c r="AD2427" i="2"/>
  <c r="AD2432" i="2"/>
  <c r="Y1809" i="2"/>
  <c r="U907" i="2"/>
  <c r="AE2561" i="2"/>
  <c r="AH2940" i="2"/>
  <c r="AM3567" i="2"/>
  <c r="U847" i="2"/>
  <c r="U901" i="2" s="1"/>
  <c r="AM3349" i="44"/>
  <c r="AN3696" i="44"/>
  <c r="AN3700" i="44"/>
  <c r="AL3002" i="44"/>
  <c r="AN3693" i="44"/>
  <c r="AM3346" i="44"/>
  <c r="V65" i="44"/>
  <c r="AN3611" i="44"/>
  <c r="AM3314" i="44"/>
  <c r="AL3006" i="44"/>
  <c r="AN3733" i="44"/>
  <c r="AN3394" i="44"/>
  <c r="AL3222" i="44"/>
  <c r="Y1337" i="44"/>
  <c r="AM3317" i="44"/>
  <c r="AK2929" i="44"/>
  <c r="AN3389" i="44"/>
  <c r="AK2937" i="44"/>
  <c r="Y1333" i="44"/>
  <c r="AK2938" i="44"/>
  <c r="AL3230" i="44"/>
  <c r="AN3395" i="44"/>
  <c r="AL3225" i="44"/>
  <c r="AN3609" i="44"/>
  <c r="AM3315" i="44"/>
  <c r="Y1232" i="44"/>
  <c r="AM3383" i="2"/>
  <c r="AN3390" i="44"/>
  <c r="AN3446" i="44"/>
  <c r="Y1338" i="44"/>
  <c r="Y1081" i="44"/>
  <c r="AK3129" i="2"/>
  <c r="AK2936" i="44"/>
  <c r="Y1342" i="44"/>
  <c r="AN3604" i="44"/>
  <c r="AM3321" i="44"/>
  <c r="AL3010" i="44"/>
  <c r="AN3703" i="44"/>
  <c r="AL3015" i="44"/>
  <c r="X1188" i="44"/>
  <c r="Y1239" i="44"/>
  <c r="Y1336" i="44"/>
  <c r="AJ2838" i="44"/>
  <c r="AL3008" i="44"/>
  <c r="AK2942" i="44"/>
  <c r="Y1233" i="44"/>
  <c r="AM3320" i="44"/>
  <c r="AN3701" i="44"/>
  <c r="AB1929" i="44"/>
  <c r="AF2854" i="2"/>
  <c r="AG2748" i="2"/>
  <c r="AF2494" i="2"/>
  <c r="AN3445" i="44"/>
  <c r="AL3009" i="44"/>
  <c r="AH2929" i="2"/>
  <c r="V806" i="44"/>
  <c r="AL3005" i="44"/>
  <c r="X1096" i="44"/>
  <c r="AL3004" i="44"/>
  <c r="AL3003" i="44"/>
  <c r="AJ2849" i="44"/>
  <c r="S38" i="10"/>
  <c r="AD605" i="2"/>
  <c r="AL3228" i="44"/>
  <c r="AJ2845" i="44"/>
  <c r="X1200" i="44"/>
  <c r="W951" i="44"/>
  <c r="AJ2843" i="44"/>
  <c r="AJ2844" i="44"/>
  <c r="AL3226" i="44"/>
  <c r="X1194" i="44"/>
  <c r="AL3232" i="44"/>
  <c r="S26" i="10"/>
  <c r="AJ2842" i="44"/>
  <c r="X1201" i="44"/>
  <c r="AH2374" i="44"/>
  <c r="AH2600" i="44"/>
  <c r="AI2494" i="44"/>
  <c r="AJ2623" i="44"/>
  <c r="AD2072" i="44"/>
  <c r="T21" i="10"/>
  <c r="T24" i="44"/>
  <c r="AK2933" i="44"/>
  <c r="AG1082" i="44"/>
  <c r="V657" i="44"/>
  <c r="Z1492" i="44"/>
  <c r="AG2254" i="44"/>
  <c r="AH2379" i="44"/>
  <c r="W365" i="44"/>
  <c r="U214" i="44"/>
  <c r="AE1954" i="44"/>
  <c r="W356" i="44"/>
  <c r="AJ2839" i="44"/>
  <c r="AG614" i="44"/>
  <c r="AE1963" i="44"/>
  <c r="AG1335" i="44"/>
  <c r="AH2370" i="44"/>
  <c r="AJ2624" i="44"/>
  <c r="AG2250" i="44"/>
  <c r="AM3016" i="44"/>
  <c r="AJ2846" i="44"/>
  <c r="AE2111" i="44"/>
  <c r="AE2203" i="44"/>
  <c r="AC1668" i="44"/>
  <c r="AF2068" i="44"/>
  <c r="AI2506" i="44"/>
  <c r="U203" i="44"/>
  <c r="Y1231" i="44"/>
  <c r="X1349" i="44"/>
  <c r="AF404" i="44"/>
  <c r="AF478" i="44"/>
  <c r="Z1379" i="44"/>
  <c r="AB1633" i="44"/>
  <c r="AD1661" i="44"/>
  <c r="AK2939" i="44"/>
  <c r="Y1343" i="44"/>
  <c r="U211" i="44"/>
  <c r="T31" i="10"/>
  <c r="AL2889" i="44"/>
  <c r="Y1240" i="44"/>
  <c r="AG2248" i="44"/>
  <c r="AC1918" i="44"/>
  <c r="Z1378" i="44"/>
  <c r="AB1771" i="44"/>
  <c r="AI2502" i="44"/>
  <c r="AA1629" i="44"/>
  <c r="AF493" i="44"/>
  <c r="AD2073" i="44"/>
  <c r="AH615" i="44"/>
  <c r="AH617" i="44"/>
  <c r="U202" i="44"/>
  <c r="U206" i="44"/>
  <c r="AG612" i="44"/>
  <c r="AG531" i="44"/>
  <c r="AI2498" i="44"/>
  <c r="AF484" i="44"/>
  <c r="AJ2627" i="44"/>
  <c r="AG1372" i="44"/>
  <c r="X1424" i="2"/>
  <c r="X940" i="44"/>
  <c r="AJ2629" i="44"/>
  <c r="X1192" i="44"/>
  <c r="W1052" i="44"/>
  <c r="AC1666" i="44"/>
  <c r="AJ2636" i="44"/>
  <c r="AD2346" i="2"/>
  <c r="AE2240" i="2"/>
  <c r="AJ2625" i="44"/>
  <c r="Z1370" i="44"/>
  <c r="Y1494" i="44"/>
  <c r="Z1373" i="44"/>
  <c r="AG616" i="44"/>
  <c r="X1196" i="44"/>
  <c r="V907" i="44"/>
  <c r="AA1380" i="44"/>
  <c r="AH620" i="44"/>
  <c r="AL3013" i="44"/>
  <c r="AH2380" i="44"/>
  <c r="AF488" i="44"/>
  <c r="AK2932" i="44"/>
  <c r="AI2499" i="44"/>
  <c r="AI2501" i="44"/>
  <c r="U210" i="44"/>
  <c r="AE2211" i="44"/>
  <c r="AD2067" i="44"/>
  <c r="AF1951" i="44"/>
  <c r="W363" i="44"/>
  <c r="V650" i="44"/>
  <c r="AF487" i="44"/>
  <c r="AF482" i="44"/>
  <c r="AA1628" i="44"/>
  <c r="Z1489" i="44"/>
  <c r="AE2207" i="44"/>
  <c r="W359" i="44"/>
  <c r="AG2243" i="44"/>
  <c r="V655" i="44"/>
  <c r="AH606" i="44"/>
  <c r="AI2503" i="44"/>
  <c r="Y1569" i="2"/>
  <c r="AJ2633" i="44"/>
  <c r="X946" i="44"/>
  <c r="AJ2634" i="44"/>
  <c r="AA1627" i="44"/>
  <c r="Z1490" i="44"/>
  <c r="AG2253" i="44"/>
  <c r="X943" i="44"/>
  <c r="AL3012" i="44"/>
  <c r="AH607" i="44"/>
  <c r="AG2473" i="44"/>
  <c r="AH2367" i="44"/>
  <c r="W795" i="44"/>
  <c r="AI2509" i="44"/>
  <c r="Y1238" i="44"/>
  <c r="AF44" i="44"/>
  <c r="AK2934" i="44"/>
  <c r="AF2098" i="44"/>
  <c r="AB1950" i="2"/>
  <c r="AH2369" i="44"/>
  <c r="V653" i="44"/>
  <c r="U213" i="44"/>
  <c r="AE1950" i="44"/>
  <c r="W366" i="44"/>
  <c r="W362" i="44"/>
  <c r="AJ2848" i="44"/>
  <c r="X193" i="44"/>
  <c r="AB1522" i="44"/>
  <c r="AN3143" i="44"/>
  <c r="AF480" i="44"/>
  <c r="AF2101" i="44"/>
  <c r="AH611" i="44"/>
  <c r="W364" i="44"/>
  <c r="AH2373" i="44"/>
  <c r="AH2368" i="44"/>
  <c r="AC1778" i="44"/>
  <c r="AG2204" i="44"/>
  <c r="AH605" i="44"/>
  <c r="U204" i="44"/>
  <c r="Z1484" i="44"/>
  <c r="AE2208" i="44"/>
  <c r="V648" i="44"/>
  <c r="AJ2626" i="44"/>
  <c r="Y1237" i="44"/>
  <c r="AD2060" i="44"/>
  <c r="AJ2630" i="44"/>
  <c r="AD1966" i="44"/>
  <c r="AC1915" i="44"/>
  <c r="AG2240" i="44"/>
  <c r="AF2346" i="44"/>
  <c r="AD1809" i="44"/>
  <c r="AI2497" i="44"/>
  <c r="AD1812" i="44"/>
  <c r="AG2241" i="44"/>
  <c r="AG937" i="44"/>
  <c r="X183" i="44"/>
  <c r="AF2106" i="44"/>
  <c r="AH619" i="44"/>
  <c r="AB1528" i="44"/>
  <c r="W354" i="44"/>
  <c r="AG2255" i="44"/>
  <c r="AG900" i="44"/>
  <c r="Z1491" i="44"/>
  <c r="AE2216" i="44"/>
  <c r="V649" i="44"/>
  <c r="AC1820" i="44"/>
  <c r="AJ2840" i="44"/>
  <c r="AD2065" i="44"/>
  <c r="U205" i="44"/>
  <c r="AF489" i="44"/>
  <c r="AF486" i="44"/>
  <c r="AH2382" i="44"/>
  <c r="AD2064" i="44"/>
  <c r="X1035" i="44"/>
  <c r="AH613" i="44"/>
  <c r="X1184" i="44"/>
  <c r="V645" i="44"/>
  <c r="AE1815" i="44"/>
  <c r="X1175" i="44"/>
  <c r="W360" i="44"/>
  <c r="AH610" i="44"/>
  <c r="AG1479" i="44"/>
  <c r="AJ2635" i="44"/>
  <c r="W1058" i="44"/>
  <c r="X935" i="44"/>
  <c r="AF2109" i="44"/>
  <c r="AG2213" i="44"/>
  <c r="AI2500" i="44"/>
  <c r="AE2210" i="44"/>
  <c r="AI2507" i="44"/>
  <c r="W357" i="44"/>
  <c r="AK2940" i="44"/>
  <c r="V751" i="44"/>
  <c r="U46" i="44"/>
  <c r="AN3393" i="44"/>
  <c r="AF483" i="44"/>
  <c r="Z1375" i="44"/>
  <c r="AH2371" i="44"/>
  <c r="AJ2847" i="44"/>
  <c r="AI2727" i="44"/>
  <c r="AJ2621" i="44"/>
  <c r="AE1914" i="44"/>
  <c r="W802" i="44"/>
  <c r="V647" i="44"/>
  <c r="AN3450" i="44"/>
  <c r="W352" i="44"/>
  <c r="AE38" i="44"/>
  <c r="W1046" i="44"/>
  <c r="AJ2631" i="44"/>
  <c r="V654" i="44"/>
  <c r="AG2252" i="44"/>
  <c r="Y1236" i="44"/>
  <c r="AJ2850" i="44"/>
  <c r="X1191" i="44"/>
  <c r="AI2495" i="44"/>
  <c r="AC1674" i="44"/>
  <c r="AC1516" i="44"/>
  <c r="V656" i="44"/>
  <c r="W358" i="44"/>
  <c r="AH618" i="44"/>
  <c r="AJ2622" i="44"/>
  <c r="AF2104" i="44"/>
  <c r="AG2249" i="44"/>
  <c r="AG2246" i="44"/>
  <c r="AC1675" i="44"/>
  <c r="U208" i="44"/>
  <c r="W1047" i="44"/>
  <c r="W1056" i="44"/>
  <c r="AF485" i="44"/>
  <c r="AJ2841" i="44"/>
  <c r="U71" i="44"/>
  <c r="U199" i="44"/>
  <c r="AH609" i="44"/>
  <c r="AA1531" i="44"/>
  <c r="AM3354" i="44"/>
  <c r="AD1805" i="44"/>
  <c r="AF2097" i="44"/>
  <c r="V651" i="44"/>
  <c r="AH2377" i="44"/>
  <c r="W353" i="44"/>
  <c r="AH2375" i="44"/>
  <c r="W295" i="44"/>
  <c r="W351" i="44"/>
  <c r="Z1374" i="44"/>
  <c r="AE2215" i="44"/>
  <c r="AD1818" i="44"/>
  <c r="AB1779" i="44"/>
  <c r="U207" i="44"/>
  <c r="AB1780" i="44"/>
  <c r="AE1962" i="44"/>
  <c r="AD2063" i="44"/>
  <c r="AD1813" i="44"/>
  <c r="AJ2632" i="44"/>
  <c r="AJ2851" i="44"/>
  <c r="V906" i="44"/>
  <c r="AF490" i="44"/>
  <c r="AF481" i="44"/>
  <c r="AJ2628" i="44"/>
  <c r="W1050" i="44"/>
  <c r="AF491" i="44"/>
  <c r="AH2376" i="44"/>
  <c r="AH2372" i="44"/>
  <c r="X349" i="44"/>
  <c r="W791" i="44"/>
  <c r="AG2251" i="44"/>
  <c r="Z1385" i="44"/>
  <c r="AD2066" i="44"/>
  <c r="AG2245" i="44"/>
  <c r="AH608" i="44"/>
  <c r="AG2242" i="44"/>
  <c r="AG2247" i="44"/>
  <c r="X1198" i="44"/>
  <c r="U212" i="44"/>
  <c r="AC1770" i="44"/>
  <c r="AF479" i="44"/>
  <c r="AG2244" i="44"/>
  <c r="X1179" i="44"/>
  <c r="W1049" i="44"/>
  <c r="AK2935" i="44"/>
  <c r="AH2378" i="44"/>
  <c r="W355" i="44"/>
  <c r="AK2931" i="44"/>
  <c r="AF2110" i="44"/>
  <c r="AE1953" i="44"/>
  <c r="AA361" i="44"/>
  <c r="AI2496" i="44"/>
  <c r="AI2504" i="44"/>
  <c r="AI2505" i="44"/>
  <c r="AI2508" i="44"/>
  <c r="AK2762" i="44"/>
  <c r="U766" i="44"/>
  <c r="V642" i="44"/>
  <c r="AH2381" i="44"/>
  <c r="AE1961" i="44"/>
  <c r="AF492" i="44"/>
  <c r="AN3738" i="44" l="1"/>
  <c r="AC1669" i="44"/>
  <c r="AM3133" i="44"/>
  <c r="AM3187" i="44" s="1"/>
  <c r="AC1922" i="44"/>
  <c r="AD1817" i="44"/>
  <c r="AB1773" i="44"/>
  <c r="X1195" i="44"/>
  <c r="AG2621" i="2"/>
  <c r="AC1927" i="44"/>
  <c r="X1199" i="44"/>
  <c r="AM3358" i="44"/>
  <c r="AN3441" i="44"/>
  <c r="AC1667" i="44"/>
  <c r="S898" i="2"/>
  <c r="S860" i="2"/>
  <c r="S696" i="2"/>
  <c r="S712" i="2" s="1"/>
  <c r="V1080" i="2"/>
  <c r="AM3137" i="44"/>
  <c r="W797" i="44"/>
  <c r="AM3691" i="2"/>
  <c r="AB1526" i="44"/>
  <c r="X1026" i="44"/>
  <c r="AB1631" i="44"/>
  <c r="X1203" i="44"/>
  <c r="AN3439" i="44"/>
  <c r="AB1530" i="44"/>
  <c r="AM3359" i="44"/>
  <c r="AB1529" i="44"/>
  <c r="X949" i="44"/>
  <c r="AN3734" i="44"/>
  <c r="AB1676" i="44"/>
  <c r="AB1768" i="44"/>
  <c r="AB1632" i="44"/>
  <c r="W803" i="44"/>
  <c r="AC1919" i="44"/>
  <c r="Z1660" i="2"/>
  <c r="W801" i="44"/>
  <c r="V200" i="44"/>
  <c r="W908" i="44"/>
  <c r="AC1673" i="44"/>
  <c r="AN3728" i="44"/>
  <c r="AN3730" i="44"/>
  <c r="AM3131" i="44"/>
  <c r="W790" i="44"/>
  <c r="AB1515" i="44"/>
  <c r="AM3141" i="44"/>
  <c r="AI3056" i="2"/>
  <c r="W652" i="44"/>
  <c r="AD1816" i="44"/>
  <c r="AM3130" i="44"/>
  <c r="W794" i="44"/>
  <c r="W793" i="44"/>
  <c r="AL3065" i="44"/>
  <c r="AB1517" i="44"/>
  <c r="W804" i="44"/>
  <c r="T1043" i="2"/>
  <c r="X947" i="44"/>
  <c r="AB1527" i="44"/>
  <c r="AM3134" i="44"/>
  <c r="W1279" i="2"/>
  <c r="AC1664" i="44"/>
  <c r="AN3476" i="44"/>
  <c r="AM3355" i="44"/>
  <c r="Z1485" i="44"/>
  <c r="AM3352" i="44"/>
  <c r="AD2421" i="2"/>
  <c r="AD2383" i="2"/>
  <c r="AK2977" i="44"/>
  <c r="AM3348" i="44"/>
  <c r="AN3438" i="44"/>
  <c r="AN3437" i="44"/>
  <c r="AM3350" i="44"/>
  <c r="AM3353" i="44"/>
  <c r="AN3442" i="44"/>
  <c r="AB1626" i="44"/>
  <c r="V209" i="44"/>
  <c r="AN3818" i="2"/>
  <c r="AL2296" i="2"/>
  <c r="AL3064" i="44"/>
  <c r="AL3444" i="2"/>
  <c r="AM3347" i="44"/>
  <c r="AK2966" i="44"/>
  <c r="AL3447" i="2"/>
  <c r="AL3068" i="44"/>
  <c r="Z1334" i="44"/>
  <c r="AI3065" i="2"/>
  <c r="AL3061" i="44"/>
  <c r="AM3510" i="2"/>
  <c r="AH2339" i="2"/>
  <c r="AI2249" i="2" s="1"/>
  <c r="AN3564" i="44"/>
  <c r="AH2891" i="2"/>
  <c r="W796" i="44"/>
  <c r="AK2972" i="44"/>
  <c r="AN3727" i="44"/>
  <c r="AH2344" i="2"/>
  <c r="AI2254" i="2" s="1"/>
  <c r="AH2933" i="2"/>
  <c r="AG2814" i="2"/>
  <c r="AG2811" i="2"/>
  <c r="AH2939" i="2"/>
  <c r="AG2807" i="2"/>
  <c r="Y1870" i="2"/>
  <c r="AI2297" i="2"/>
  <c r="AH2930" i="2"/>
  <c r="AM3129" i="44"/>
  <c r="AM3135" i="44"/>
  <c r="AG2805" i="2"/>
  <c r="AH2937" i="2"/>
  <c r="Y1923" i="2"/>
  <c r="AE2554" i="2"/>
  <c r="AE2564" i="2" s="1"/>
  <c r="U1349" i="2"/>
  <c r="AH2934" i="2"/>
  <c r="AH2935" i="2"/>
  <c r="AM3569" i="2"/>
  <c r="AK3183" i="2"/>
  <c r="AH2336" i="2"/>
  <c r="AI2246" i="2" s="1"/>
  <c r="AN3256" i="44"/>
  <c r="V798" i="2"/>
  <c r="V794" i="2"/>
  <c r="T647" i="2"/>
  <c r="T657" i="2"/>
  <c r="AD2468" i="2"/>
  <c r="AC34" i="2"/>
  <c r="AA1954" i="2"/>
  <c r="AA1965" i="2"/>
  <c r="V1283" i="2"/>
  <c r="AI3100" i="2"/>
  <c r="AF2722" i="2"/>
  <c r="AM3739" i="2"/>
  <c r="AA1964" i="2"/>
  <c r="AJ3229" i="2"/>
  <c r="AJ3221" i="2"/>
  <c r="AB2208" i="2"/>
  <c r="AD607" i="2"/>
  <c r="AJ3227" i="2"/>
  <c r="AE2598" i="2"/>
  <c r="V1240" i="2"/>
  <c r="AJ3220" i="2"/>
  <c r="AJ3199" i="2"/>
  <c r="AC479" i="2"/>
  <c r="S626" i="2"/>
  <c r="V1293" i="2"/>
  <c r="AA1956" i="2"/>
  <c r="S633" i="2"/>
  <c r="X1526" i="2"/>
  <c r="V1287" i="2"/>
  <c r="AD616" i="2"/>
  <c r="Y1664" i="2"/>
  <c r="AC483" i="2"/>
  <c r="AD2461" i="2"/>
  <c r="T947" i="2"/>
  <c r="W1376" i="2"/>
  <c r="W1377" i="2"/>
  <c r="AA2006" i="2"/>
  <c r="AF2726" i="2"/>
  <c r="AL3484" i="2"/>
  <c r="AI3062" i="2"/>
  <c r="Y1868" i="2"/>
  <c r="Y1674" i="2"/>
  <c r="AE2585" i="2"/>
  <c r="AG2345" i="2"/>
  <c r="AH2255" i="2" s="1"/>
  <c r="AI3105" i="2"/>
  <c r="U1086" i="2"/>
  <c r="AL3474" i="2"/>
  <c r="AH2978" i="2"/>
  <c r="AL3485" i="2"/>
  <c r="AI3018" i="2"/>
  <c r="Y1872" i="2"/>
  <c r="V859" i="2"/>
  <c r="V913" i="2" s="1"/>
  <c r="AH2976" i="2"/>
  <c r="T940" i="2"/>
  <c r="V1291" i="2"/>
  <c r="AB2204" i="2"/>
  <c r="AC489" i="2"/>
  <c r="AG2334" i="2"/>
  <c r="AH2244" i="2" s="1"/>
  <c r="AK3353" i="2"/>
  <c r="AG2628" i="2"/>
  <c r="AI3063" i="2"/>
  <c r="AA1962" i="2"/>
  <c r="Y1669" i="2"/>
  <c r="V1285" i="2"/>
  <c r="T950" i="2"/>
  <c r="AB2214" i="2"/>
  <c r="U1092" i="2"/>
  <c r="AB2110" i="2"/>
  <c r="Y1662" i="2"/>
  <c r="AD2465" i="2"/>
  <c r="S635" i="2"/>
  <c r="S637" i="2"/>
  <c r="AC491" i="2"/>
  <c r="AA2012" i="2"/>
  <c r="AC480" i="2"/>
  <c r="AB2101" i="2"/>
  <c r="AC486" i="2"/>
  <c r="AJ3224" i="2"/>
  <c r="S761" i="2"/>
  <c r="AM3733" i="2"/>
  <c r="AM3604" i="2"/>
  <c r="AD606" i="2"/>
  <c r="T945" i="2"/>
  <c r="AI3094" i="2"/>
  <c r="AM3734" i="2"/>
  <c r="AC492" i="2"/>
  <c r="AD614" i="2"/>
  <c r="Y1861" i="2"/>
  <c r="X1519" i="2"/>
  <c r="AG2851" i="2"/>
  <c r="AH2979" i="2"/>
  <c r="AI3106" i="2"/>
  <c r="W1378" i="2"/>
  <c r="Y1665" i="2"/>
  <c r="AK3359" i="2"/>
  <c r="AH2968" i="2"/>
  <c r="Y1672" i="2"/>
  <c r="AC488" i="2"/>
  <c r="T936" i="2"/>
  <c r="S1059" i="2"/>
  <c r="AI3093" i="2"/>
  <c r="AG2331" i="2"/>
  <c r="AH2241" i="2" s="1"/>
  <c r="AJ3225" i="2"/>
  <c r="AM3437" i="2"/>
  <c r="AM3473" i="2" s="1"/>
  <c r="AD2463" i="2"/>
  <c r="Y1921" i="2"/>
  <c r="V1284" i="2"/>
  <c r="AD2466" i="2"/>
  <c r="AE2596" i="2"/>
  <c r="AM3601" i="2"/>
  <c r="AE2593" i="2"/>
  <c r="T649" i="2"/>
  <c r="AC487" i="2"/>
  <c r="AM3606" i="2"/>
  <c r="Y1860" i="2"/>
  <c r="Y1821" i="2"/>
  <c r="AH2972" i="2"/>
  <c r="AG2840" i="2"/>
  <c r="T938" i="2"/>
  <c r="AC484" i="2"/>
  <c r="AB2103" i="2"/>
  <c r="AE2588" i="2"/>
  <c r="X1528" i="2"/>
  <c r="T944" i="2"/>
  <c r="Y1667" i="2"/>
  <c r="AI3103" i="2"/>
  <c r="X1518" i="2"/>
  <c r="AM3392" i="2"/>
  <c r="AG2340" i="2"/>
  <c r="AH2250" i="2" s="1"/>
  <c r="S628" i="2"/>
  <c r="S754" i="2"/>
  <c r="AA1960" i="2"/>
  <c r="Y1675" i="2"/>
  <c r="AD608" i="2"/>
  <c r="AC485" i="2"/>
  <c r="AE2587" i="2"/>
  <c r="AM3609" i="2"/>
  <c r="U851" i="2"/>
  <c r="U905" i="2" s="1"/>
  <c r="AM3740" i="2"/>
  <c r="Y1673" i="2"/>
  <c r="W1383" i="2"/>
  <c r="AD610" i="2"/>
  <c r="AE2597" i="2"/>
  <c r="W1380" i="2"/>
  <c r="AB2213" i="2"/>
  <c r="S630" i="2"/>
  <c r="AL3475" i="2"/>
  <c r="AM3736" i="2"/>
  <c r="AM3728" i="2"/>
  <c r="Z1808" i="2"/>
  <c r="AB2107" i="2"/>
  <c r="AA2013" i="2"/>
  <c r="S627" i="2"/>
  <c r="W1375" i="2"/>
  <c r="Y1866" i="2"/>
  <c r="AM3396" i="2"/>
  <c r="AG2307" i="2"/>
  <c r="AK3355" i="2"/>
  <c r="T946" i="2"/>
  <c r="T948" i="2"/>
  <c r="S638" i="2"/>
  <c r="S764" i="2"/>
  <c r="AC493" i="2"/>
  <c r="AK3361" i="2"/>
  <c r="AJ3232" i="2"/>
  <c r="X1529" i="2"/>
  <c r="AH2967" i="2"/>
  <c r="AG2335" i="2"/>
  <c r="AH2245" i="2" s="1"/>
  <c r="AI3097" i="2"/>
  <c r="AD619" i="2"/>
  <c r="Y1661" i="2"/>
  <c r="X1784" i="2"/>
  <c r="AG2337" i="2"/>
  <c r="AH2247" i="2" s="1"/>
  <c r="AD2460" i="2"/>
  <c r="AG2848" i="2"/>
  <c r="AD615" i="2"/>
  <c r="W1385" i="2"/>
  <c r="AM3731" i="2"/>
  <c r="AD2467" i="2"/>
  <c r="AL3476" i="2"/>
  <c r="AL3488" i="2"/>
  <c r="AM3615" i="2"/>
  <c r="S756" i="2"/>
  <c r="W1379" i="2"/>
  <c r="U850" i="2"/>
  <c r="U904" i="2" s="1"/>
  <c r="AJ3228" i="2"/>
  <c r="V855" i="2"/>
  <c r="V909" i="2" s="1"/>
  <c r="V793" i="2"/>
  <c r="W1373" i="2"/>
  <c r="V1494" i="2"/>
  <c r="W1381" i="2"/>
  <c r="AB2099" i="2"/>
  <c r="AF2720" i="2"/>
  <c r="AF2713" i="2"/>
  <c r="AF2723" i="2"/>
  <c r="V1282" i="2"/>
  <c r="AF2717" i="2"/>
  <c r="X1516" i="2"/>
  <c r="W1639" i="2"/>
  <c r="AK3358" i="2"/>
  <c r="AF2715" i="2"/>
  <c r="AG2338" i="2"/>
  <c r="AH2248" i="2" s="1"/>
  <c r="AL3487" i="2"/>
  <c r="AD2462" i="2"/>
  <c r="AM3612" i="2"/>
  <c r="AD2470" i="2"/>
  <c r="AE2592" i="2"/>
  <c r="Y1871" i="2"/>
  <c r="AD2472" i="2"/>
  <c r="W803" i="2"/>
  <c r="AK3349" i="2"/>
  <c r="AK3144" i="2"/>
  <c r="U1084" i="2"/>
  <c r="U1093" i="2"/>
  <c r="AB2108" i="2"/>
  <c r="AJ3222" i="2"/>
  <c r="V800" i="2"/>
  <c r="AA1955" i="2"/>
  <c r="Y1663" i="2"/>
  <c r="AD609" i="2"/>
  <c r="S763" i="2"/>
  <c r="S15" i="2"/>
  <c r="T939" i="2"/>
  <c r="AD585" i="2"/>
  <c r="W1382" i="2"/>
  <c r="S631" i="2"/>
  <c r="Y1671" i="2"/>
  <c r="AG2852" i="2"/>
  <c r="V1286" i="2"/>
  <c r="Y1666" i="2"/>
  <c r="AF2716" i="2"/>
  <c r="AD620" i="2"/>
  <c r="AB2097" i="2"/>
  <c r="AA2219" i="2"/>
  <c r="X1522" i="2"/>
  <c r="AM3602" i="2"/>
  <c r="X1530" i="2"/>
  <c r="AK3350" i="2"/>
  <c r="AC458" i="2"/>
  <c r="AM3256" i="2"/>
  <c r="V799" i="2"/>
  <c r="AL3445" i="2"/>
  <c r="T941" i="2"/>
  <c r="AH2974" i="2"/>
  <c r="AD611" i="2"/>
  <c r="AE2599" i="2"/>
  <c r="AM3737" i="2"/>
  <c r="X1523" i="2"/>
  <c r="AG2853" i="2"/>
  <c r="V1290" i="2"/>
  <c r="X1521" i="2"/>
  <c r="U1148" i="2"/>
  <c r="AD442" i="2"/>
  <c r="AD478" i="2" s="1"/>
  <c r="V1238" i="2"/>
  <c r="AM3732" i="2"/>
  <c r="AA1951" i="2"/>
  <c r="T949" i="2"/>
  <c r="S632" i="2"/>
  <c r="S758" i="2"/>
  <c r="AJ3233" i="2"/>
  <c r="AF2719" i="2"/>
  <c r="AK3360" i="2"/>
  <c r="AH2977" i="2"/>
  <c r="AM3729" i="2"/>
  <c r="AI3096" i="2"/>
  <c r="AJ3231" i="2"/>
  <c r="AG2849" i="2"/>
  <c r="S752" i="2"/>
  <c r="AM3730" i="2"/>
  <c r="AJ3223" i="2"/>
  <c r="Y1668" i="2"/>
  <c r="AK3354" i="2"/>
  <c r="AM3735" i="2"/>
  <c r="AJ3230" i="2"/>
  <c r="AK3348" i="2"/>
  <c r="U1143" i="2"/>
  <c r="AC482" i="2"/>
  <c r="AM3571" i="2"/>
  <c r="AA1957" i="2"/>
  <c r="W1374" i="2"/>
  <c r="AK3356" i="2"/>
  <c r="U845" i="2"/>
  <c r="U899" i="2" s="1"/>
  <c r="AC490" i="2"/>
  <c r="U1142" i="2"/>
  <c r="Y1873" i="2"/>
  <c r="AF2714" i="2"/>
  <c r="AK3351" i="2"/>
  <c r="AD2469" i="2"/>
  <c r="AL3477" i="2"/>
  <c r="AM3738" i="2"/>
  <c r="Z1811" i="2"/>
  <c r="AF2724" i="2"/>
  <c r="X51" i="2"/>
  <c r="AG2341" i="2"/>
  <c r="AH2251" i="2" s="1"/>
  <c r="Y1918" i="2"/>
  <c r="AB2212" i="2"/>
  <c r="AD2464" i="2"/>
  <c r="AE2594" i="2"/>
  <c r="AG2839" i="2"/>
  <c r="V1288" i="2"/>
  <c r="AK3352" i="2"/>
  <c r="X626" i="2"/>
  <c r="X752" i="2"/>
  <c r="AG2845" i="2"/>
  <c r="AD613" i="2"/>
  <c r="Z2071" i="2"/>
  <c r="U1141" i="2"/>
  <c r="U1139" i="2"/>
  <c r="X1525" i="2"/>
  <c r="AD2459" i="2"/>
  <c r="U1091" i="2"/>
  <c r="Y1670" i="2"/>
  <c r="AN3520" i="2"/>
  <c r="AM3741" i="2"/>
  <c r="S636" i="2"/>
  <c r="AM3389" i="2"/>
  <c r="AJ3014" i="2"/>
  <c r="AE2381" i="2"/>
  <c r="AB2102" i="2"/>
  <c r="AA1961" i="2"/>
  <c r="T942" i="2"/>
  <c r="S762" i="2"/>
  <c r="AE2591" i="2"/>
  <c r="AM3611" i="2"/>
  <c r="AG2842" i="2"/>
  <c r="AA1953" i="2"/>
  <c r="V1235" i="2"/>
  <c r="AJ3226" i="2"/>
  <c r="S625" i="2"/>
  <c r="W1384" i="2"/>
  <c r="AH2756" i="2"/>
  <c r="V858" i="2"/>
  <c r="V912" i="2" s="1"/>
  <c r="AM3603" i="2"/>
  <c r="Y1863" i="2"/>
  <c r="S629" i="2"/>
  <c r="T651" i="2"/>
  <c r="V795" i="2"/>
  <c r="AD617" i="2"/>
  <c r="AM3614" i="2"/>
  <c r="X1520" i="2"/>
  <c r="S639" i="2"/>
  <c r="AB2098" i="2"/>
  <c r="U1149" i="2"/>
  <c r="AI3071" i="2"/>
  <c r="X1527" i="2"/>
  <c r="AF2712" i="2"/>
  <c r="AF2691" i="2"/>
  <c r="AF2725" i="2"/>
  <c r="AG2844" i="2"/>
  <c r="AF2721" i="2"/>
  <c r="T943" i="2"/>
  <c r="AD618" i="2"/>
  <c r="AG2342" i="2"/>
  <c r="AH2252" i="2" s="1"/>
  <c r="V802" i="2"/>
  <c r="AI3066" i="2"/>
  <c r="AE2589" i="2"/>
  <c r="S634" i="2"/>
  <c r="S760" i="2"/>
  <c r="AC481" i="2"/>
  <c r="AE2586" i="2"/>
  <c r="AH2980" i="2"/>
  <c r="AD2458" i="2"/>
  <c r="U1081" i="2"/>
  <c r="T1204" i="2"/>
  <c r="AJ3005" i="2"/>
  <c r="X1524" i="2"/>
  <c r="AK3347" i="2"/>
  <c r="AK3326" i="2"/>
  <c r="AK3357" i="2"/>
  <c r="Y1928" i="2"/>
  <c r="AD612" i="2"/>
  <c r="AM3608" i="2"/>
  <c r="AM3613" i="2"/>
  <c r="AL3399" i="2"/>
  <c r="U1083" i="2"/>
  <c r="U1090" i="2"/>
  <c r="AM3388" i="2"/>
  <c r="AE2595" i="2"/>
  <c r="AB2217" i="2"/>
  <c r="Y1571" i="2"/>
  <c r="Y1625" i="2" s="1"/>
  <c r="Y1341" i="44"/>
  <c r="AN3732" i="44"/>
  <c r="AN3259" i="44"/>
  <c r="AN3736" i="44"/>
  <c r="AL3060" i="44"/>
  <c r="AL3056" i="44"/>
  <c r="AM3193" i="44"/>
  <c r="AN3729" i="44"/>
  <c r="AN3448" i="44"/>
  <c r="AM3132" i="44"/>
  <c r="Z1230" i="44"/>
  <c r="AK2978" i="44"/>
  <c r="AK2973" i="44"/>
  <c r="AM3356" i="44"/>
  <c r="Z1229" i="44"/>
  <c r="Z1225" i="44"/>
  <c r="Y1189" i="44"/>
  <c r="AN3443" i="44"/>
  <c r="AL3059" i="44"/>
  <c r="AK2965" i="44"/>
  <c r="AM3140" i="44"/>
  <c r="AK2974" i="44"/>
  <c r="Y1340" i="44"/>
  <c r="AN3482" i="44"/>
  <c r="AL3063" i="44"/>
  <c r="AN3449" i="44"/>
  <c r="AM3351" i="44"/>
  <c r="AK2748" i="44"/>
  <c r="AN3444" i="44"/>
  <c r="Z1228" i="44"/>
  <c r="Y1080" i="44"/>
  <c r="AL3062" i="44"/>
  <c r="Z1234" i="44"/>
  <c r="Y1347" i="44"/>
  <c r="AM3357" i="44"/>
  <c r="Y1086" i="44"/>
  <c r="AC1821" i="44"/>
  <c r="AM3138" i="44"/>
  <c r="AN3739" i="44"/>
  <c r="AL3069" i="44"/>
  <c r="AN3737" i="44"/>
  <c r="AF2548" i="2"/>
  <c r="AK2753" i="44"/>
  <c r="AK2759" i="44"/>
  <c r="Y1092" i="44"/>
  <c r="AL3057" i="44"/>
  <c r="Y1093" i="44"/>
  <c r="AN3481" i="44"/>
  <c r="AG2802" i="2"/>
  <c r="AG2764" i="2"/>
  <c r="AH2965" i="2"/>
  <c r="AK2755" i="44"/>
  <c r="AL3058" i="44"/>
  <c r="AM3142" i="44"/>
  <c r="AD2095" i="2"/>
  <c r="V914" i="44"/>
  <c r="AK2754" i="44"/>
  <c r="AE515" i="2"/>
  <c r="AM3136" i="44"/>
  <c r="AK2752" i="44"/>
  <c r="AN3486" i="44"/>
  <c r="X1202" i="44"/>
  <c r="X1193" i="44"/>
  <c r="X1053" i="44"/>
  <c r="AD2074" i="44"/>
  <c r="AA1639" i="44"/>
  <c r="X1197" i="44"/>
  <c r="W1059" i="44"/>
  <c r="AK2970" i="44"/>
  <c r="Y1623" i="2"/>
  <c r="X1186" i="44"/>
  <c r="AK2967" i="44"/>
  <c r="V757" i="44"/>
  <c r="V631" i="44"/>
  <c r="V60" i="44"/>
  <c r="AB2004" i="2"/>
  <c r="AI2593" i="44"/>
  <c r="V66" i="44"/>
  <c r="AH526" i="44"/>
  <c r="AJ2681" i="44"/>
  <c r="AH522" i="44"/>
  <c r="AG621" i="44"/>
  <c r="AI525" i="44"/>
  <c r="AI2596" i="44"/>
  <c r="AF2095" i="44"/>
  <c r="AE2219" i="44"/>
  <c r="AE2071" i="44"/>
  <c r="AE1958" i="44"/>
  <c r="AF2107" i="44"/>
  <c r="AF1806" i="44"/>
  <c r="AF2217" i="44"/>
  <c r="X258" i="44"/>
  <c r="AH2471" i="44"/>
  <c r="V750" i="44"/>
  <c r="V658" i="44"/>
  <c r="V624" i="44"/>
  <c r="AI2598" i="44"/>
  <c r="AI2586" i="44"/>
  <c r="AD1662" i="44"/>
  <c r="X31" i="44"/>
  <c r="X942" i="44"/>
  <c r="AE1955" i="44"/>
  <c r="V63" i="44"/>
  <c r="AJ2676" i="44"/>
  <c r="V764" i="44"/>
  <c r="AH2461" i="44"/>
  <c r="AJ2725" i="44"/>
  <c r="X252" i="44"/>
  <c r="AK2971" i="44"/>
  <c r="AG2341" i="44"/>
  <c r="W367" i="44"/>
  <c r="X243" i="44"/>
  <c r="AH2467" i="44"/>
  <c r="AK2751" i="44"/>
  <c r="AC1782" i="44"/>
  <c r="Y1344" i="44"/>
  <c r="AN3447" i="44"/>
  <c r="W643" i="44"/>
  <c r="AI2597" i="44"/>
  <c r="V61" i="44"/>
  <c r="AB1636" i="44"/>
  <c r="AG2331" i="44"/>
  <c r="AC1777" i="44"/>
  <c r="X256" i="44"/>
  <c r="X1036" i="44"/>
  <c r="AG2333" i="44"/>
  <c r="AA1381" i="44"/>
  <c r="AG392" i="44"/>
  <c r="V758" i="44"/>
  <c r="V632" i="44"/>
  <c r="AK2968" i="44"/>
  <c r="AI530" i="44"/>
  <c r="Y1084" i="44"/>
  <c r="X1478" i="2"/>
  <c r="AE1965" i="44"/>
  <c r="Z1235" i="44"/>
  <c r="AD1769" i="44"/>
  <c r="V765" i="44"/>
  <c r="AH1371" i="44"/>
  <c r="AE1923" i="44"/>
  <c r="AF2108" i="44"/>
  <c r="AF2214" i="44"/>
  <c r="X251" i="44"/>
  <c r="X255" i="44"/>
  <c r="AG2340" i="44"/>
  <c r="V70" i="44"/>
  <c r="AE1964" i="44"/>
  <c r="AG1190" i="44"/>
  <c r="AI2595" i="44"/>
  <c r="AG2332" i="44"/>
  <c r="AJ2683" i="44"/>
  <c r="AF2218" i="44"/>
  <c r="V68" i="44"/>
  <c r="AD1925" i="44"/>
  <c r="AG395" i="44"/>
  <c r="AE1957" i="44"/>
  <c r="AA1383" i="44"/>
  <c r="AI515" i="44"/>
  <c r="AE2058" i="44"/>
  <c r="AH2459" i="44"/>
  <c r="AF2103" i="44"/>
  <c r="AG403" i="44"/>
  <c r="Y1348" i="44"/>
  <c r="AG2334" i="44"/>
  <c r="Y1090" i="44"/>
  <c r="AJ2686" i="44"/>
  <c r="AH2465" i="44"/>
  <c r="AF2205" i="44"/>
  <c r="AI519" i="44"/>
  <c r="V64" i="44"/>
  <c r="AG2339" i="44"/>
  <c r="AI528" i="44"/>
  <c r="AC1624" i="44"/>
  <c r="AI2585" i="44"/>
  <c r="AG2342" i="44"/>
  <c r="AK2976" i="44"/>
  <c r="AI520" i="44"/>
  <c r="V753" i="44"/>
  <c r="V627" i="44"/>
  <c r="AG396" i="44"/>
  <c r="AK2750" i="44"/>
  <c r="X246" i="44"/>
  <c r="X201" i="44"/>
  <c r="AJ2684" i="44"/>
  <c r="AJ2680" i="44"/>
  <c r="AI521" i="44"/>
  <c r="AF2206" i="44"/>
  <c r="Y1346" i="44"/>
  <c r="AH2457" i="44"/>
  <c r="AH2383" i="44"/>
  <c r="AL3066" i="44"/>
  <c r="AG397" i="44"/>
  <c r="AA1805" i="2"/>
  <c r="AG398" i="44"/>
  <c r="X1030" i="44"/>
  <c r="AG394" i="44"/>
  <c r="AC1663" i="44"/>
  <c r="AD1810" i="44"/>
  <c r="Y1339" i="44"/>
  <c r="Y1241" i="44"/>
  <c r="AH2460" i="44"/>
  <c r="AH524" i="44"/>
  <c r="AE2062" i="44"/>
  <c r="X257" i="44"/>
  <c r="AA1384" i="44"/>
  <c r="AJ2677" i="44"/>
  <c r="V755" i="44"/>
  <c r="V629" i="44"/>
  <c r="Z1386" i="44"/>
  <c r="Z1478" i="44"/>
  <c r="AK2761" i="44"/>
  <c r="AF2102" i="44"/>
  <c r="X1025" i="44"/>
  <c r="AH2472" i="44"/>
  <c r="AG390" i="44"/>
  <c r="AG40" i="44"/>
  <c r="AG1480" i="44"/>
  <c r="AC1525" i="44"/>
  <c r="AK2756" i="44"/>
  <c r="AG402" i="44"/>
  <c r="AH2466" i="44"/>
  <c r="AG391" i="44"/>
  <c r="X948" i="44"/>
  <c r="AF2212" i="44"/>
  <c r="AJ2675" i="44"/>
  <c r="AJ2637" i="44"/>
  <c r="Z1483" i="44"/>
  <c r="AC1928" i="44"/>
  <c r="AH792" i="44"/>
  <c r="AG2345" i="44"/>
  <c r="AI2587" i="44"/>
  <c r="AA1376" i="44"/>
  <c r="AH2096" i="44"/>
  <c r="AH2463" i="44"/>
  <c r="AF2209" i="44"/>
  <c r="AB1630" i="44"/>
  <c r="AK2758" i="44"/>
  <c r="W903" i="44"/>
  <c r="AB1519" i="44"/>
  <c r="AI2591" i="44"/>
  <c r="AH2470" i="44"/>
  <c r="AE2294" i="2"/>
  <c r="AE2256" i="2"/>
  <c r="AI2588" i="44"/>
  <c r="V62" i="44"/>
  <c r="AI527" i="44"/>
  <c r="AL2979" i="44"/>
  <c r="V59" i="44"/>
  <c r="AH2462" i="44"/>
  <c r="AJ2682" i="44"/>
  <c r="AC1671" i="44"/>
  <c r="V759" i="44"/>
  <c r="V633" i="44"/>
  <c r="AG2336" i="44"/>
  <c r="X244" i="44"/>
  <c r="AG2330" i="44"/>
  <c r="AG2256" i="44"/>
  <c r="AG2343" i="44"/>
  <c r="AE1959" i="44"/>
  <c r="AC1774" i="44"/>
  <c r="AE2070" i="44"/>
  <c r="Y1345" i="44"/>
  <c r="AF2100" i="44"/>
  <c r="AD1814" i="44"/>
  <c r="AA1382" i="44"/>
  <c r="AJ2687" i="44"/>
  <c r="AI516" i="44"/>
  <c r="AI2589" i="44"/>
  <c r="AA1488" i="44"/>
  <c r="AJ2679" i="44"/>
  <c r="AG1960" i="44"/>
  <c r="AB253" i="44"/>
  <c r="AE2061" i="44"/>
  <c r="AE2069" i="44"/>
  <c r="AK2852" i="44"/>
  <c r="AI2594" i="44"/>
  <c r="X247" i="44"/>
  <c r="X941" i="44"/>
  <c r="AG389" i="44"/>
  <c r="AG2337" i="44"/>
  <c r="AI518" i="44"/>
  <c r="W899" i="44"/>
  <c r="AG400" i="44"/>
  <c r="W798" i="44"/>
  <c r="AD1921" i="44"/>
  <c r="AC1672" i="44"/>
  <c r="Z1482" i="44"/>
  <c r="X245" i="44"/>
  <c r="AD1913" i="44"/>
  <c r="V55" i="44"/>
  <c r="U215" i="44"/>
  <c r="X939" i="44"/>
  <c r="Y1083" i="44"/>
  <c r="V762" i="44"/>
  <c r="X938" i="44"/>
  <c r="W910" i="44"/>
  <c r="AG393" i="44"/>
  <c r="U52" i="44"/>
  <c r="X249" i="44"/>
  <c r="AI2590" i="44"/>
  <c r="X950" i="44"/>
  <c r="AG399" i="44"/>
  <c r="AG1045" i="44"/>
  <c r="AD1917" i="44"/>
  <c r="V756" i="44"/>
  <c r="V630" i="44"/>
  <c r="AD1916" i="44"/>
  <c r="AN3233" i="44"/>
  <c r="V761" i="44"/>
  <c r="V635" i="44"/>
  <c r="X1033" i="44"/>
  <c r="V763" i="44"/>
  <c r="AB1520" i="44"/>
  <c r="W799" i="44"/>
  <c r="Y1091" i="44"/>
  <c r="AB1521" i="44"/>
  <c r="AG2338" i="44"/>
  <c r="T32" i="10"/>
  <c r="AK2975" i="44"/>
  <c r="Z1487" i="44"/>
  <c r="AH1227" i="44"/>
  <c r="AK2749" i="44"/>
  <c r="AG2344" i="44"/>
  <c r="AK2969" i="44"/>
  <c r="AI2584" i="44"/>
  <c r="AI2510" i="44"/>
  <c r="AD1920" i="44"/>
  <c r="AD1670" i="44"/>
  <c r="W913" i="44"/>
  <c r="AC1776" i="44"/>
  <c r="AJ2685" i="44"/>
  <c r="AI523" i="44"/>
  <c r="AH2468" i="44"/>
  <c r="AG2335" i="44"/>
  <c r="Z1493" i="44"/>
  <c r="AG401" i="44"/>
  <c r="AD1926" i="44"/>
  <c r="AN3264" i="44"/>
  <c r="AC1783" i="44"/>
  <c r="X250" i="44"/>
  <c r="AK2760" i="44"/>
  <c r="AF34" i="44"/>
  <c r="AK2757" i="44"/>
  <c r="AH2105" i="44"/>
  <c r="AE1956" i="44"/>
  <c r="AI529" i="44"/>
  <c r="AD1807" i="44"/>
  <c r="AE1952" i="44"/>
  <c r="AH2458" i="44"/>
  <c r="X254" i="44"/>
  <c r="V69" i="44"/>
  <c r="AI2599" i="44"/>
  <c r="AI517" i="44"/>
  <c r="AJ2688" i="44"/>
  <c r="AF2099" i="44"/>
  <c r="AF2059" i="44"/>
  <c r="AL3067" i="44"/>
  <c r="Y1088" i="44"/>
  <c r="Z1481" i="44"/>
  <c r="X944" i="44"/>
  <c r="V58" i="44"/>
  <c r="AI2592" i="44"/>
  <c r="Z1486" i="44"/>
  <c r="V67" i="44"/>
  <c r="AF494" i="44"/>
  <c r="AG388" i="44"/>
  <c r="AM3106" i="44"/>
  <c r="AJ2678" i="44"/>
  <c r="X248" i="44"/>
  <c r="AC1524" i="44"/>
  <c r="AH2469" i="44"/>
  <c r="T37" i="10"/>
  <c r="T25" i="10"/>
  <c r="U15" i="44"/>
  <c r="AH2464" i="44"/>
  <c r="W905" i="44" l="1"/>
  <c r="AG2675" i="2"/>
  <c r="X1039" i="44"/>
  <c r="AB1634" i="44"/>
  <c r="Y1087" i="44"/>
  <c r="AD1819" i="44"/>
  <c r="V1134" i="2"/>
  <c r="V1188" i="2" s="1"/>
  <c r="AN3268" i="44"/>
  <c r="AC1665" i="44"/>
  <c r="X1044" i="44"/>
  <c r="AC1523" i="44"/>
  <c r="AN3477" i="44"/>
  <c r="AC1775" i="44"/>
  <c r="AD1811" i="44"/>
  <c r="W760" i="44"/>
  <c r="AM3727" i="2"/>
  <c r="AB1637" i="44"/>
  <c r="AM3191" i="44"/>
  <c r="S750" i="2"/>
  <c r="S766" i="2" s="1"/>
  <c r="S624" i="2"/>
  <c r="S914" i="2"/>
  <c r="T790" i="2"/>
  <c r="Y1095" i="44"/>
  <c r="Y1203" i="44" s="1"/>
  <c r="AB1638" i="44"/>
  <c r="W898" i="44"/>
  <c r="AN3475" i="44"/>
  <c r="AN3269" i="44"/>
  <c r="W911" i="44"/>
  <c r="AC1660" i="44"/>
  <c r="AB1784" i="44"/>
  <c r="AD2457" i="2"/>
  <c r="AB1635" i="44"/>
  <c r="AN3262" i="44"/>
  <c r="W902" i="44"/>
  <c r="X1037" i="44"/>
  <c r="AM3184" i="44"/>
  <c r="W909" i="44"/>
  <c r="X800" i="44"/>
  <c r="AB1623" i="44"/>
  <c r="W901" i="44"/>
  <c r="AM3185" i="44"/>
  <c r="AC1781" i="44"/>
  <c r="AM3195" i="44"/>
  <c r="AL3101" i="44"/>
  <c r="W56" i="44"/>
  <c r="Z1714" i="2"/>
  <c r="AN3265" i="44"/>
  <c r="AC1772" i="44"/>
  <c r="AB1625" i="44"/>
  <c r="AI3092" i="2"/>
  <c r="AD1924" i="44"/>
  <c r="W912" i="44"/>
  <c r="W1333" i="2"/>
  <c r="X1225" i="2" s="1"/>
  <c r="U935" i="2"/>
  <c r="AM3188" i="44"/>
  <c r="AA1377" i="44"/>
  <c r="AL2887" i="44"/>
  <c r="AL3100" i="44"/>
  <c r="W904" i="44"/>
  <c r="AA1226" i="44"/>
  <c r="AN3258" i="44"/>
  <c r="AD2437" i="2"/>
  <c r="AN3474" i="44"/>
  <c r="AM3189" i="44"/>
  <c r="AM3526" i="2"/>
  <c r="AL2876" i="44"/>
  <c r="AN3260" i="44"/>
  <c r="AN3263" i="44"/>
  <c r="AC1518" i="44"/>
  <c r="AL3104" i="44"/>
  <c r="AN3473" i="44"/>
  <c r="AL2882" i="44"/>
  <c r="AN3257" i="44"/>
  <c r="W65" i="44"/>
  <c r="AN3478" i="44"/>
  <c r="AL2332" i="2"/>
  <c r="AM2242" i="2" s="1"/>
  <c r="AN3854" i="2"/>
  <c r="AL3480" i="2"/>
  <c r="AL3453" i="2"/>
  <c r="AH2945" i="2"/>
  <c r="AL3097" i="44"/>
  <c r="AM3007" i="44" s="1"/>
  <c r="AL3483" i="2"/>
  <c r="Y1188" i="44"/>
  <c r="AI3101" i="2"/>
  <c r="AM3564" i="2"/>
  <c r="AM3580" i="2" s="1"/>
  <c r="AI2303" i="2"/>
  <c r="AN3600" i="44"/>
  <c r="AI2308" i="2"/>
  <c r="AK3219" i="2"/>
  <c r="AL3129" i="2" s="1"/>
  <c r="AL2883" i="44"/>
  <c r="AH2969" i="2"/>
  <c r="AG2843" i="2"/>
  <c r="Z1338" i="44"/>
  <c r="AH2975" i="2"/>
  <c r="AG2847" i="2"/>
  <c r="Y1195" i="44"/>
  <c r="AG2850" i="2"/>
  <c r="AL2884" i="44"/>
  <c r="Y1924" i="2"/>
  <c r="AI2333" i="2"/>
  <c r="AJ2243" i="2" s="1"/>
  <c r="Z1081" i="44"/>
  <c r="AM3183" i="44"/>
  <c r="AL2888" i="44"/>
  <c r="AH2966" i="2"/>
  <c r="Z1233" i="44"/>
  <c r="AH2970" i="2"/>
  <c r="Z1815" i="2"/>
  <c r="AH2973" i="2"/>
  <c r="AM3310" i="2"/>
  <c r="AG2841" i="2"/>
  <c r="AH2971" i="2"/>
  <c r="AE2590" i="2"/>
  <c r="AE2600" i="2" s="1"/>
  <c r="AL3096" i="44"/>
  <c r="AM3605" i="2"/>
  <c r="AM3229" i="44"/>
  <c r="AN3310" i="44"/>
  <c r="AI2300" i="2"/>
  <c r="W801" i="2"/>
  <c r="Z1517" i="2"/>
  <c r="W804" i="2"/>
  <c r="W805" i="2"/>
  <c r="V796" i="2"/>
  <c r="AN3523" i="2"/>
  <c r="Z1820" i="2"/>
  <c r="AI2890" i="2"/>
  <c r="X1581" i="2"/>
  <c r="V849" i="2"/>
  <c r="V903" i="2" s="1"/>
  <c r="V1289" i="2"/>
  <c r="AF2501" i="2"/>
  <c r="AH2749" i="2"/>
  <c r="Z1810" i="2"/>
  <c r="Z1865" i="2"/>
  <c r="AL3261" i="2"/>
  <c r="AD400" i="2"/>
  <c r="AK3140" i="2"/>
  <c r="AK3133" i="2"/>
  <c r="AE388" i="2"/>
  <c r="V1344" i="2"/>
  <c r="Y1720" i="2"/>
  <c r="Y1725" i="2"/>
  <c r="AA2009" i="2"/>
  <c r="U1147" i="2"/>
  <c r="W857" i="2"/>
  <c r="W911" i="2" s="1"/>
  <c r="AE2380" i="2"/>
  <c r="AH2302" i="2"/>
  <c r="AG2623" i="2"/>
  <c r="AK3138" i="2"/>
  <c r="AN3525" i="2"/>
  <c r="Y1715" i="2"/>
  <c r="Y1676" i="2"/>
  <c r="AI2877" i="2"/>
  <c r="AD403" i="2"/>
  <c r="AD395" i="2"/>
  <c r="T992" i="2"/>
  <c r="AJ3003" i="2"/>
  <c r="Y1915" i="2"/>
  <c r="AB2155" i="2"/>
  <c r="Y1716" i="2"/>
  <c r="Y698" i="2" s="1"/>
  <c r="AC2106" i="2"/>
  <c r="AA2016" i="2"/>
  <c r="AH2298" i="2"/>
  <c r="U1140" i="2"/>
  <c r="AF2495" i="2"/>
  <c r="AM3394" i="2"/>
  <c r="W1430" i="2"/>
  <c r="AD389" i="2"/>
  <c r="AC494" i="2"/>
  <c r="AD2149" i="2"/>
  <c r="AD2203" i="2" s="1"/>
  <c r="AN3383" i="2"/>
  <c r="AM3442" i="2"/>
  <c r="AJ3059" i="2"/>
  <c r="AF2499" i="2"/>
  <c r="AE528" i="2"/>
  <c r="AH2754" i="2"/>
  <c r="AI3107" i="2"/>
  <c r="W1438" i="2"/>
  <c r="T654" i="2"/>
  <c r="AE2435" i="2"/>
  <c r="AN3651" i="2"/>
  <c r="AE2369" i="2"/>
  <c r="AA1963" i="2"/>
  <c r="AA1966" i="2" s="1"/>
  <c r="AL3266" i="2"/>
  <c r="AL3270" i="2"/>
  <c r="AK3143" i="2"/>
  <c r="AA2005" i="2"/>
  <c r="AN3647" i="2"/>
  <c r="T995" i="2"/>
  <c r="AL3260" i="2"/>
  <c r="V1340" i="2"/>
  <c r="AG2627" i="2"/>
  <c r="W1427" i="2"/>
  <c r="W1386" i="2"/>
  <c r="AE2377" i="2"/>
  <c r="AH2758" i="2"/>
  <c r="T656" i="2"/>
  <c r="AL3265" i="2"/>
  <c r="AB2161" i="2"/>
  <c r="AN3646" i="2"/>
  <c r="W1434" i="2"/>
  <c r="W1437" i="2"/>
  <c r="X1572" i="2"/>
  <c r="X1582" i="2"/>
  <c r="AE2376" i="2"/>
  <c r="AI2878" i="2"/>
  <c r="AJ3016" i="2"/>
  <c r="AJ3004" i="2"/>
  <c r="AN3643" i="2"/>
  <c r="AI3099" i="2"/>
  <c r="T994" i="2"/>
  <c r="AE2371" i="2"/>
  <c r="AE526" i="2"/>
  <c r="AA2010" i="2"/>
  <c r="AK3137" i="2"/>
  <c r="AK3139" i="2"/>
  <c r="AJ3010" i="2"/>
  <c r="AL3267" i="2"/>
  <c r="AF2496" i="2"/>
  <c r="AI3102" i="2"/>
  <c r="X1574" i="2"/>
  <c r="AN3513" i="2"/>
  <c r="S48" i="2"/>
  <c r="AA2007" i="2"/>
  <c r="AF2504" i="2"/>
  <c r="AH2305" i="2"/>
  <c r="AN3648" i="2"/>
  <c r="AG2624" i="2"/>
  <c r="AD392" i="2"/>
  <c r="AN3645" i="2"/>
  <c r="AN3640" i="2"/>
  <c r="T650" i="2"/>
  <c r="AB2151" i="2"/>
  <c r="AB2111" i="2"/>
  <c r="T655" i="2"/>
  <c r="V854" i="2"/>
  <c r="V908" i="2" s="1"/>
  <c r="U1138" i="2"/>
  <c r="AE2382" i="2"/>
  <c r="AN3522" i="2"/>
  <c r="AG2625" i="2"/>
  <c r="V1241" i="2"/>
  <c r="AG2630" i="2"/>
  <c r="AE529" i="2"/>
  <c r="X1583" i="2"/>
  <c r="AG2343" i="2"/>
  <c r="AH2253" i="2" s="1"/>
  <c r="AN3519" i="2"/>
  <c r="AE518" i="2"/>
  <c r="AN3516" i="2"/>
  <c r="AF2503" i="2"/>
  <c r="V1338" i="2"/>
  <c r="T653" i="2"/>
  <c r="AD390" i="2"/>
  <c r="AB2164" i="2"/>
  <c r="T1004" i="2"/>
  <c r="AD399" i="2"/>
  <c r="AM3384" i="2"/>
  <c r="Y1728" i="2"/>
  <c r="AG2636" i="2"/>
  <c r="V1341" i="2"/>
  <c r="V1347" i="2"/>
  <c r="V1337" i="2"/>
  <c r="U1144" i="2"/>
  <c r="T997" i="2"/>
  <c r="AG2635" i="2"/>
  <c r="U1203" i="2"/>
  <c r="T996" i="2"/>
  <c r="AJ3068" i="2"/>
  <c r="AN3574" i="2"/>
  <c r="X1579" i="2"/>
  <c r="W1428" i="2"/>
  <c r="U1197" i="2"/>
  <c r="T645" i="2"/>
  <c r="AJ3006" i="2"/>
  <c r="AG2629" i="2"/>
  <c r="AN3642" i="2"/>
  <c r="AH2763" i="2"/>
  <c r="AF2509" i="2"/>
  <c r="X1584" i="2"/>
  <c r="Y1925" i="2"/>
  <c r="V1336" i="2"/>
  <c r="V847" i="2"/>
  <c r="V901" i="2" s="1"/>
  <c r="AM3398" i="2"/>
  <c r="AN3641" i="2"/>
  <c r="AE2370" i="2"/>
  <c r="W1429" i="2"/>
  <c r="AM3385" i="2"/>
  <c r="AF2507" i="2"/>
  <c r="Y1727" i="2"/>
  <c r="AJ3013" i="2"/>
  <c r="AF2498" i="2"/>
  <c r="AH2750" i="2"/>
  <c r="AK3135" i="2"/>
  <c r="T990" i="2"/>
  <c r="T951" i="2"/>
  <c r="AL3269" i="2"/>
  <c r="AI2889" i="2"/>
  <c r="AE524" i="2"/>
  <c r="T999" i="2"/>
  <c r="AA2066" i="2"/>
  <c r="V1339" i="2"/>
  <c r="AI2886" i="2"/>
  <c r="AM3395" i="2"/>
  <c r="AJ3015" i="2"/>
  <c r="Y1922" i="2"/>
  <c r="AA2060" i="2"/>
  <c r="AD393" i="2"/>
  <c r="AK3130" i="2"/>
  <c r="AJ3235" i="2"/>
  <c r="AE517" i="2"/>
  <c r="AA2018" i="2"/>
  <c r="AE2378" i="2"/>
  <c r="AG2818" i="2"/>
  <c r="AN3518" i="2"/>
  <c r="U1135" i="2"/>
  <c r="U1096" i="2"/>
  <c r="AD391" i="2"/>
  <c r="AN3524" i="2"/>
  <c r="AH2752" i="2"/>
  <c r="U1193" i="2"/>
  <c r="AL3262" i="2"/>
  <c r="AE2374" i="2"/>
  <c r="AM3387" i="2"/>
  <c r="Y1927" i="2"/>
  <c r="AL3264" i="2"/>
  <c r="U1202" i="2"/>
  <c r="AL3481" i="2"/>
  <c r="AE530" i="2"/>
  <c r="W1436" i="2"/>
  <c r="AE519" i="2"/>
  <c r="AK3132" i="2"/>
  <c r="AK3198" i="2"/>
  <c r="AE2372" i="2"/>
  <c r="AL3268" i="2"/>
  <c r="AB2153" i="2"/>
  <c r="AJ3007" i="2"/>
  <c r="AK3142" i="2"/>
  <c r="Y1729" i="2"/>
  <c r="AD397" i="2"/>
  <c r="AN3511" i="2"/>
  <c r="AK3134" i="2"/>
  <c r="AG2682" i="2"/>
  <c r="Z1515" i="2"/>
  <c r="AE569" i="2"/>
  <c r="AE605" i="2" s="1"/>
  <c r="AC2109" i="2"/>
  <c r="U1137" i="2"/>
  <c r="AL3257" i="2"/>
  <c r="AK3362" i="2"/>
  <c r="T652" i="2"/>
  <c r="V856" i="2"/>
  <c r="V910" i="2" s="1"/>
  <c r="AG2631" i="2"/>
  <c r="AA2015" i="2"/>
  <c r="AM3443" i="2"/>
  <c r="Y1724" i="2"/>
  <c r="AE523" i="2"/>
  <c r="V1342" i="2"/>
  <c r="U1196" i="2"/>
  <c r="V791" i="2"/>
  <c r="AA2011" i="2"/>
  <c r="AH2759" i="2"/>
  <c r="AN3639" i="2"/>
  <c r="V1292" i="2"/>
  <c r="AE521" i="2"/>
  <c r="AN3512" i="2"/>
  <c r="AD43" i="2"/>
  <c r="W1433" i="2"/>
  <c r="W1439" i="2"/>
  <c r="AH2301" i="2"/>
  <c r="T1002" i="2"/>
  <c r="AM3450" i="2"/>
  <c r="Z1862" i="2"/>
  <c r="AN3650" i="2"/>
  <c r="AH2304" i="2"/>
  <c r="Y1721" i="2"/>
  <c r="AB2157" i="2"/>
  <c r="AI2882" i="2"/>
  <c r="Z1813" i="2"/>
  <c r="AH2295" i="2"/>
  <c r="AD398" i="2"/>
  <c r="Y1719" i="2"/>
  <c r="AH2761" i="2"/>
  <c r="AD402" i="2"/>
  <c r="AE516" i="2"/>
  <c r="AC2096" i="2"/>
  <c r="AI2888" i="2"/>
  <c r="AH2309" i="2"/>
  <c r="AI3098" i="2"/>
  <c r="X1580" i="2"/>
  <c r="V1294" i="2"/>
  <c r="AC2100" i="2"/>
  <c r="AN3649" i="2"/>
  <c r="AA2019" i="2"/>
  <c r="V848" i="2"/>
  <c r="V902" i="2" s="1"/>
  <c r="AE2310" i="2"/>
  <c r="AE522" i="2"/>
  <c r="AE2368" i="2"/>
  <c r="AG2622" i="2"/>
  <c r="AF2727" i="2"/>
  <c r="AB2152" i="2"/>
  <c r="AE527" i="2"/>
  <c r="AK3136" i="2"/>
  <c r="AN3521" i="2"/>
  <c r="U1195" i="2"/>
  <c r="AC2104" i="2"/>
  <c r="AG2634" i="2"/>
  <c r="AE2379" i="2"/>
  <c r="AL3258" i="2"/>
  <c r="Y1722" i="2"/>
  <c r="T1003" i="2"/>
  <c r="AG2626" i="2"/>
  <c r="AH2762" i="2"/>
  <c r="Y1717" i="2"/>
  <c r="AB2162" i="2"/>
  <c r="AL3259" i="2"/>
  <c r="AF2502" i="2"/>
  <c r="AM3397" i="2"/>
  <c r="AG2633" i="2"/>
  <c r="W1435" i="2"/>
  <c r="T648" i="2"/>
  <c r="AH2299" i="2"/>
  <c r="AL3271" i="2"/>
  <c r="Y1920" i="2"/>
  <c r="AA2067" i="2"/>
  <c r="V797" i="2"/>
  <c r="AF2497" i="2"/>
  <c r="AA2014" i="2"/>
  <c r="AF2506" i="2"/>
  <c r="AI3072" i="2"/>
  <c r="AD396" i="2"/>
  <c r="AD401" i="2"/>
  <c r="AE2375" i="2"/>
  <c r="U1146" i="2"/>
  <c r="Y1723" i="2"/>
  <c r="AL3263" i="2"/>
  <c r="V1345" i="2"/>
  <c r="W1431" i="2"/>
  <c r="AF2505" i="2"/>
  <c r="X1578" i="2"/>
  <c r="AH2306" i="2"/>
  <c r="Y1917" i="2"/>
  <c r="AH2810" i="2"/>
  <c r="AB2156" i="2"/>
  <c r="U1145" i="2"/>
  <c r="AH2755" i="2"/>
  <c r="AM3607" i="2"/>
  <c r="AK3141" i="2"/>
  <c r="AI2887" i="2"/>
  <c r="Z2074" i="2"/>
  <c r="X1575" i="2"/>
  <c r="X1577" i="2"/>
  <c r="AI2884" i="2"/>
  <c r="V853" i="2"/>
  <c r="V907" i="2" s="1"/>
  <c r="AC37" i="2"/>
  <c r="X1576" i="2"/>
  <c r="T993" i="2"/>
  <c r="X1570" i="2"/>
  <c r="X1531" i="2"/>
  <c r="AM3386" i="2"/>
  <c r="AE525" i="2"/>
  <c r="T1000" i="2"/>
  <c r="AN3638" i="2"/>
  <c r="AC2105" i="2"/>
  <c r="AE520" i="2"/>
  <c r="AM3446" i="2"/>
  <c r="T998" i="2"/>
  <c r="AD394" i="2"/>
  <c r="Y1914" i="2"/>
  <c r="Y1875" i="2"/>
  <c r="AE2373" i="2"/>
  <c r="Y1726" i="2"/>
  <c r="W1432" i="2"/>
  <c r="X1573" i="2"/>
  <c r="AN3644" i="2"/>
  <c r="AN3514" i="2"/>
  <c r="AD621" i="2"/>
  <c r="Y1926" i="2"/>
  <c r="T1001" i="2"/>
  <c r="Y1718" i="2"/>
  <c r="AF2508" i="2"/>
  <c r="AK3131" i="2"/>
  <c r="AG2632" i="2"/>
  <c r="AA2008" i="2"/>
  <c r="V852" i="2"/>
  <c r="V906" i="2" s="1"/>
  <c r="AN3313" i="44"/>
  <c r="AL3092" i="44"/>
  <c r="Z1337" i="44"/>
  <c r="AN3266" i="44"/>
  <c r="Z1336" i="44"/>
  <c r="AN3484" i="44"/>
  <c r="AM3186" i="44"/>
  <c r="AN3479" i="44"/>
  <c r="Z1333" i="44"/>
  <c r="Z1232" i="44"/>
  <c r="AL3095" i="44"/>
  <c r="AM3194" i="44"/>
  <c r="AL2875" i="44"/>
  <c r="AL3099" i="44"/>
  <c r="Y1194" i="44"/>
  <c r="AN3485" i="44"/>
  <c r="Z1239" i="44"/>
  <c r="AN3261" i="44"/>
  <c r="AK2807" i="44"/>
  <c r="AK2802" i="44"/>
  <c r="AL2877" i="44"/>
  <c r="Z1342" i="44"/>
  <c r="AL3105" i="44"/>
  <c r="Y1201" i="44"/>
  <c r="AN3480" i="44"/>
  <c r="Y1089" i="44"/>
  <c r="AK2809" i="44"/>
  <c r="AL3098" i="44"/>
  <c r="AK2813" i="44"/>
  <c r="AN3267" i="44"/>
  <c r="AM3196" i="44"/>
  <c r="AL3093" i="44"/>
  <c r="AF2584" i="2"/>
  <c r="AM3192" i="44"/>
  <c r="AM3223" i="44"/>
  <c r="Y1200" i="44"/>
  <c r="X1043" i="44"/>
  <c r="Y1094" i="44"/>
  <c r="AK2808" i="44"/>
  <c r="AJ2711" i="44"/>
  <c r="Y945" i="44"/>
  <c r="Y1085" i="44"/>
  <c r="AG2838" i="2"/>
  <c r="AK2806" i="44"/>
  <c r="AM3190" i="44"/>
  <c r="AI2875" i="2"/>
  <c r="AL3094" i="44"/>
  <c r="AL2880" i="44"/>
  <c r="X1204" i="44"/>
  <c r="AJ2721" i="44"/>
  <c r="T33" i="10"/>
  <c r="AE1966" i="44"/>
  <c r="AG2711" i="2"/>
  <c r="AB1531" i="44"/>
  <c r="AJ2724" i="44"/>
  <c r="AE2330" i="2"/>
  <c r="AF2240" i="2" s="1"/>
  <c r="X1048" i="44"/>
  <c r="X1054" i="44"/>
  <c r="AI2374" i="44"/>
  <c r="U21" i="10"/>
  <c r="U24" i="44"/>
  <c r="AE2064" i="44"/>
  <c r="AF38" i="44"/>
  <c r="AN3318" i="44"/>
  <c r="X1034" i="44"/>
  <c r="AI613" i="44"/>
  <c r="AG483" i="44"/>
  <c r="U31" i="10"/>
  <c r="X284" i="44"/>
  <c r="AA1378" i="44"/>
  <c r="AI2368" i="44"/>
  <c r="AI619" i="44"/>
  <c r="AE1818" i="44"/>
  <c r="AH2245" i="44"/>
  <c r="AI2600" i="44"/>
  <c r="AJ2494" i="44"/>
  <c r="Y1199" i="44"/>
  <c r="W655" i="44"/>
  <c r="AL2762" i="44"/>
  <c r="AJ2723" i="44"/>
  <c r="AF1962" i="44"/>
  <c r="AC1779" i="44"/>
  <c r="V206" i="44"/>
  <c r="X1038" i="44"/>
  <c r="AK2815" i="44"/>
  <c r="AH2473" i="44"/>
  <c r="AI2367" i="44"/>
  <c r="AI611" i="44"/>
  <c r="AI609" i="44"/>
  <c r="AJ2722" i="44"/>
  <c r="AE1817" i="44"/>
  <c r="AH2242" i="44"/>
  <c r="W657" i="44"/>
  <c r="Y1192" i="44"/>
  <c r="W650" i="44"/>
  <c r="V205" i="44"/>
  <c r="AN3483" i="44"/>
  <c r="Z1236" i="44"/>
  <c r="AJ2508" i="44"/>
  <c r="X294" i="44"/>
  <c r="AJ2506" i="44"/>
  <c r="X290" i="44"/>
  <c r="Y1196" i="44"/>
  <c r="V213" i="44"/>
  <c r="AH2213" i="44"/>
  <c r="X286" i="44"/>
  <c r="AD1778" i="44"/>
  <c r="AL2879" i="44"/>
  <c r="W648" i="44"/>
  <c r="X285" i="44"/>
  <c r="X1028" i="44"/>
  <c r="X281" i="44"/>
  <c r="AH2247" i="44"/>
  <c r="AE2067" i="44"/>
  <c r="X280" i="44"/>
  <c r="V203" i="44"/>
  <c r="AJ2498" i="44"/>
  <c r="AH2204" i="44"/>
  <c r="AC1633" i="44"/>
  <c r="X951" i="44"/>
  <c r="W647" i="44"/>
  <c r="AC1771" i="44"/>
  <c r="AA1859" i="2"/>
  <c r="AG486" i="44"/>
  <c r="AG2097" i="44"/>
  <c r="Z1240" i="44"/>
  <c r="AF1950" i="44"/>
  <c r="V212" i="44"/>
  <c r="V214" i="44"/>
  <c r="AD1674" i="44"/>
  <c r="AK2635" i="44"/>
  <c r="W656" i="44"/>
  <c r="AE2063" i="44"/>
  <c r="AF2215" i="44"/>
  <c r="AF1963" i="44"/>
  <c r="AG1951" i="44"/>
  <c r="AJ2509" i="44"/>
  <c r="AJ2502" i="44"/>
  <c r="AI607" i="44"/>
  <c r="AH2254" i="44"/>
  <c r="AA1379" i="44"/>
  <c r="W907" i="44"/>
  <c r="X1029" i="44"/>
  <c r="W906" i="44"/>
  <c r="AB289" i="44"/>
  <c r="AB1380" i="44"/>
  <c r="AF2208" i="44"/>
  <c r="AH2253" i="44"/>
  <c r="AK2812" i="44"/>
  <c r="AD1820" i="44"/>
  <c r="AH1372" i="44"/>
  <c r="AG44" i="44"/>
  <c r="AF1954" i="44"/>
  <c r="Y57" i="44"/>
  <c r="AI618" i="44"/>
  <c r="Y1198" i="44"/>
  <c r="AG493" i="44"/>
  <c r="AG2106" i="44"/>
  <c r="AH1479" i="44"/>
  <c r="AI620" i="44"/>
  <c r="AG482" i="44"/>
  <c r="X292" i="44"/>
  <c r="AD1770" i="44"/>
  <c r="AG2109" i="44"/>
  <c r="AE2066" i="44"/>
  <c r="AH616" i="44"/>
  <c r="AJ2503" i="44"/>
  <c r="AI2379" i="44"/>
  <c r="AJ2714" i="44"/>
  <c r="V202" i="44"/>
  <c r="AF2207" i="44"/>
  <c r="AK2811" i="44"/>
  <c r="AG491" i="44"/>
  <c r="AI2378" i="44"/>
  <c r="AD1668" i="44"/>
  <c r="AE1812" i="44"/>
  <c r="AH2248" i="44"/>
  <c r="AE1809" i="44"/>
  <c r="AG489" i="44"/>
  <c r="V46" i="44"/>
  <c r="W654" i="44"/>
  <c r="AG479" i="44"/>
  <c r="AA1490" i="44"/>
  <c r="Z1237" i="44"/>
  <c r="W806" i="44"/>
  <c r="AH2246" i="44"/>
  <c r="AM2889" i="44"/>
  <c r="AI2380" i="44"/>
  <c r="AC1522" i="44"/>
  <c r="AG492" i="44"/>
  <c r="Z1238" i="44"/>
  <c r="AJ2716" i="44"/>
  <c r="W645" i="44"/>
  <c r="AH2252" i="44"/>
  <c r="AH2249" i="44"/>
  <c r="AI2375" i="44"/>
  <c r="AG485" i="44"/>
  <c r="AG2110" i="44"/>
  <c r="AE1661" i="44"/>
  <c r="AH2241" i="44"/>
  <c r="AK2805" i="44"/>
  <c r="AH612" i="44"/>
  <c r="AH531" i="44"/>
  <c r="W649" i="44"/>
  <c r="AE2060" i="44"/>
  <c r="AD1675" i="44"/>
  <c r="X805" i="44"/>
  <c r="AK2803" i="44"/>
  <c r="AL2885" i="44"/>
  <c r="X1051" i="44"/>
  <c r="AE1808" i="44"/>
  <c r="V71" i="44"/>
  <c r="V199" i="44"/>
  <c r="AA1374" i="44"/>
  <c r="AG490" i="44"/>
  <c r="AF1961" i="44"/>
  <c r="AJ2499" i="44"/>
  <c r="AJ2718" i="44"/>
  <c r="AB1627" i="44"/>
  <c r="AF2210" i="44"/>
  <c r="AJ2713" i="44"/>
  <c r="AH614" i="44"/>
  <c r="AG484" i="44"/>
  <c r="AC1526" i="44"/>
  <c r="X282" i="44"/>
  <c r="AF2211" i="44"/>
  <c r="AI605" i="44"/>
  <c r="AJ2505" i="44"/>
  <c r="AA1489" i="44"/>
  <c r="AJ2507" i="44"/>
  <c r="AI2371" i="44"/>
  <c r="AJ2712" i="44"/>
  <c r="X1032" i="44"/>
  <c r="AF2111" i="44"/>
  <c r="AF2203" i="44"/>
  <c r="AB1629" i="44"/>
  <c r="X1040" i="44"/>
  <c r="Y1191" i="44"/>
  <c r="AC1780" i="44"/>
  <c r="X791" i="44"/>
  <c r="X1031" i="44"/>
  <c r="AJ2504" i="44"/>
  <c r="AG2068" i="44"/>
  <c r="AI617" i="44"/>
  <c r="AJ2501" i="44"/>
  <c r="AA1484" i="44"/>
  <c r="AC1631" i="44"/>
  <c r="AG481" i="44"/>
  <c r="AG480" i="44"/>
  <c r="AA1492" i="44"/>
  <c r="AI2370" i="44"/>
  <c r="Z1231" i="44"/>
  <c r="Y1349" i="44"/>
  <c r="AG488" i="44"/>
  <c r="AG487" i="44"/>
  <c r="AL3102" i="44"/>
  <c r="AG2098" i="44"/>
  <c r="AJ2720" i="44"/>
  <c r="AI610" i="44"/>
  <c r="V208" i="44"/>
  <c r="AH2244" i="44"/>
  <c r="AJ2719" i="44"/>
  <c r="AH1082" i="44"/>
  <c r="AE2072" i="44"/>
  <c r="X291" i="44"/>
  <c r="AF2216" i="44"/>
  <c r="AE2073" i="44"/>
  <c r="AL2878" i="44"/>
  <c r="AD1669" i="44"/>
  <c r="AC1528" i="44"/>
  <c r="AI2377" i="44"/>
  <c r="AH2251" i="44"/>
  <c r="W642" i="44"/>
  <c r="V766" i="44"/>
  <c r="AF1914" i="44"/>
  <c r="AI615" i="44"/>
  <c r="AJ2717" i="44"/>
  <c r="AC1632" i="44"/>
  <c r="V211" i="44"/>
  <c r="AH937" i="44"/>
  <c r="AF1953" i="44"/>
  <c r="AI606" i="44"/>
  <c r="AD1922" i="44"/>
  <c r="AD1666" i="44"/>
  <c r="AG2346" i="44"/>
  <c r="AH2240" i="44"/>
  <c r="W651" i="44"/>
  <c r="X795" i="44"/>
  <c r="AG2101" i="44"/>
  <c r="AH2255" i="44"/>
  <c r="AA1375" i="44"/>
  <c r="AG2104" i="44"/>
  <c r="AK2810" i="44"/>
  <c r="AA1370" i="44"/>
  <c r="Z1494" i="44"/>
  <c r="AD1918" i="44"/>
  <c r="AK2804" i="44"/>
  <c r="AJ2495" i="44"/>
  <c r="X797" i="44"/>
  <c r="AA1491" i="44"/>
  <c r="AH2250" i="44"/>
  <c r="Z1343" i="44"/>
  <c r="Y1370" i="2"/>
  <c r="W751" i="44"/>
  <c r="V207" i="44"/>
  <c r="AJ2496" i="44"/>
  <c r="AI2381" i="44"/>
  <c r="V210" i="44"/>
  <c r="AB2058" i="2"/>
  <c r="AC1929" i="44"/>
  <c r="AN3016" i="44"/>
  <c r="AA1385" i="44"/>
  <c r="AH1335" i="44"/>
  <c r="AE1805" i="44"/>
  <c r="AG404" i="44"/>
  <c r="AG478" i="44"/>
  <c r="AA1373" i="44"/>
  <c r="AL3103" i="44"/>
  <c r="AD1915" i="44"/>
  <c r="AK2814" i="44"/>
  <c r="AB1628" i="44"/>
  <c r="W653" i="44"/>
  <c r="AJ2500" i="44"/>
  <c r="X802" i="44"/>
  <c r="AE1813" i="44"/>
  <c r="AI608" i="44"/>
  <c r="X283" i="44"/>
  <c r="AJ2715" i="44"/>
  <c r="AI2372" i="44"/>
  <c r="AI2373" i="44"/>
  <c r="AJ2497" i="44"/>
  <c r="AH900" i="44"/>
  <c r="AI2376" i="44"/>
  <c r="AI2382" i="44"/>
  <c r="AD1927" i="44"/>
  <c r="X293" i="44"/>
  <c r="AC1529" i="44"/>
  <c r="AL2886" i="44"/>
  <c r="AD1516" i="44"/>
  <c r="AI2369" i="44"/>
  <c r="AE2065" i="44"/>
  <c r="X287" i="44"/>
  <c r="AF1815" i="44"/>
  <c r="AH2243" i="44"/>
  <c r="X259" i="44"/>
  <c r="X279" i="44"/>
  <c r="AL2881" i="44"/>
  <c r="X288" i="44"/>
  <c r="X32" i="44"/>
  <c r="T26" i="10"/>
  <c r="V204" i="44"/>
  <c r="X1057" i="44" l="1"/>
  <c r="Y936" i="44"/>
  <c r="X803" i="44"/>
  <c r="AD1919" i="44"/>
  <c r="AN3322" i="44"/>
  <c r="AC1530" i="44"/>
  <c r="AC1773" i="44"/>
  <c r="X652" i="44"/>
  <c r="AN3637" i="2"/>
  <c r="AM3227" i="44"/>
  <c r="X790" i="44"/>
  <c r="AM3221" i="44"/>
  <c r="AN3316" i="44"/>
  <c r="AD1667" i="44"/>
  <c r="AN3323" i="44"/>
  <c r="T844" i="2"/>
  <c r="T898" i="2" s="1"/>
  <c r="T806" i="2"/>
  <c r="T642" i="2"/>
  <c r="AM3231" i="44"/>
  <c r="AC1768" i="44"/>
  <c r="AC1676" i="44"/>
  <c r="X793" i="44"/>
  <c r="AN3319" i="44"/>
  <c r="AD2473" i="2"/>
  <c r="AC1515" i="44"/>
  <c r="X1055" i="44"/>
  <c r="AM3220" i="44"/>
  <c r="AC1527" i="44"/>
  <c r="AE2367" i="2"/>
  <c r="X801" i="44"/>
  <c r="X794" i="44"/>
  <c r="X890" i="44"/>
  <c r="AC1517" i="44"/>
  <c r="AD1673" i="44"/>
  <c r="W200" i="44"/>
  <c r="X796" i="44"/>
  <c r="AD1664" i="44"/>
  <c r="AM3014" i="44"/>
  <c r="AL2941" i="44"/>
  <c r="AM3011" i="44"/>
  <c r="AM3010" i="44"/>
  <c r="AL2937" i="44"/>
  <c r="AE1816" i="44"/>
  <c r="Z1768" i="2"/>
  <c r="X804" i="44"/>
  <c r="AL2930" i="44"/>
  <c r="AC1626" i="44"/>
  <c r="AA1485" i="44"/>
  <c r="AL2942" i="44"/>
  <c r="X1279" i="2"/>
  <c r="AJ3002" i="2"/>
  <c r="AM3346" i="2"/>
  <c r="AL2938" i="44"/>
  <c r="AA1230" i="44"/>
  <c r="AN3311" i="44"/>
  <c r="U989" i="2"/>
  <c r="AA1334" i="44"/>
  <c r="AM3224" i="44"/>
  <c r="AN3312" i="44"/>
  <c r="AM3225" i="44"/>
  <c r="AL2936" i="44"/>
  <c r="Z1080" i="44"/>
  <c r="AN3314" i="44"/>
  <c r="W209" i="44"/>
  <c r="Z1341" i="44"/>
  <c r="AN3317" i="44"/>
  <c r="Z1189" i="44"/>
  <c r="AM2296" i="2"/>
  <c r="AL3489" i="2"/>
  <c r="AM3390" i="2"/>
  <c r="Z1340" i="44"/>
  <c r="AH2981" i="2"/>
  <c r="AM3393" i="2"/>
  <c r="AJ3011" i="2"/>
  <c r="AM3600" i="2"/>
  <c r="AN3320" i="44"/>
  <c r="Z1087" i="44"/>
  <c r="AI2339" i="2"/>
  <c r="AJ2249" i="2" s="1"/>
  <c r="AN3139" i="44"/>
  <c r="V1295" i="2"/>
  <c r="AI2344" i="2"/>
  <c r="AJ2254" i="2" s="1"/>
  <c r="Z1569" i="2"/>
  <c r="AI2879" i="2"/>
  <c r="AH2757" i="2"/>
  <c r="AI2885" i="2"/>
  <c r="AM3061" i="44"/>
  <c r="AH2760" i="2"/>
  <c r="AH2753" i="2"/>
  <c r="Z1086" i="44"/>
  <c r="AA1229" i="44"/>
  <c r="AN3437" i="2"/>
  <c r="AN3473" i="2" s="1"/>
  <c r="AJ2297" i="2"/>
  <c r="AM3006" i="44"/>
  <c r="AI2876" i="2"/>
  <c r="Z1816" i="2"/>
  <c r="AM3219" i="44"/>
  <c r="AE531" i="2"/>
  <c r="AH2751" i="2"/>
  <c r="Z1869" i="2"/>
  <c r="AF2500" i="2"/>
  <c r="AF2510" i="2" s="1"/>
  <c r="AI2883" i="2"/>
  <c r="AI2880" i="2"/>
  <c r="AI2881" i="2"/>
  <c r="AM3004" i="44"/>
  <c r="AN3515" i="2"/>
  <c r="AI2336" i="2"/>
  <c r="AJ2246" i="2" s="1"/>
  <c r="AN3346" i="44"/>
  <c r="W800" i="2"/>
  <c r="W799" i="2"/>
  <c r="X803" i="2"/>
  <c r="W802" i="2"/>
  <c r="T1055" i="2"/>
  <c r="T708" i="2"/>
  <c r="T762" i="2" s="1"/>
  <c r="AN3568" i="2"/>
  <c r="T1052" i="2"/>
  <c r="T705" i="2"/>
  <c r="X1629" i="2"/>
  <c r="AN3517" i="2"/>
  <c r="W1485" i="2"/>
  <c r="Y1777" i="2"/>
  <c r="Z1812" i="2"/>
  <c r="AF2556" i="2"/>
  <c r="AH2816" i="2"/>
  <c r="AL3312" i="2"/>
  <c r="AC2158" i="2"/>
  <c r="AE581" i="2"/>
  <c r="AH2340" i="2"/>
  <c r="AI2250" i="2" s="1"/>
  <c r="T1056" i="2"/>
  <c r="T709" i="2"/>
  <c r="T763" i="2" s="1"/>
  <c r="W1487" i="2"/>
  <c r="AA2069" i="2"/>
  <c r="AK3234" i="2"/>
  <c r="AN3572" i="2"/>
  <c r="AE2432" i="2"/>
  <c r="T1053" i="2"/>
  <c r="T706" i="2"/>
  <c r="T760" i="2" s="1"/>
  <c r="AF2552" i="2"/>
  <c r="AM3439" i="2"/>
  <c r="AN3695" i="2"/>
  <c r="AF2563" i="2"/>
  <c r="AJ3060" i="2"/>
  <c r="T1050" i="2"/>
  <c r="T703" i="2"/>
  <c r="U1198" i="2"/>
  <c r="W1230" i="2"/>
  <c r="AN3573" i="2"/>
  <c r="AG2684" i="2"/>
  <c r="U1192" i="2"/>
  <c r="AB2205" i="2"/>
  <c r="AB2165" i="2"/>
  <c r="AH2341" i="2"/>
  <c r="AI2251" i="2" s="1"/>
  <c r="T1048" i="2"/>
  <c r="T701" i="2"/>
  <c r="X1636" i="2"/>
  <c r="AH2334" i="2"/>
  <c r="AI2244" i="2" s="1"/>
  <c r="AB2209" i="2"/>
  <c r="AD457" i="2"/>
  <c r="Z1919" i="2"/>
  <c r="V1343" i="2"/>
  <c r="AI2944" i="2"/>
  <c r="AG2686" i="2"/>
  <c r="AN3692" i="2"/>
  <c r="X1624" i="2"/>
  <c r="X1585" i="2"/>
  <c r="AD450" i="2"/>
  <c r="W1489" i="2"/>
  <c r="AB2206" i="2"/>
  <c r="AE576" i="2"/>
  <c r="AH2815" i="2"/>
  <c r="Z1867" i="2"/>
  <c r="AH2813" i="2"/>
  <c r="W1234" i="2"/>
  <c r="AC2163" i="2"/>
  <c r="AN3565" i="2"/>
  <c r="AJ3061" i="2"/>
  <c r="AL3318" i="2"/>
  <c r="AL3316" i="2"/>
  <c r="AN3578" i="2"/>
  <c r="AA2072" i="2"/>
  <c r="AD447" i="2"/>
  <c r="AM3449" i="2"/>
  <c r="T1044" i="2"/>
  <c r="T1005" i="2"/>
  <c r="T697" i="2"/>
  <c r="W1233" i="2"/>
  <c r="AN3699" i="2"/>
  <c r="AN3567" i="2"/>
  <c r="AL3321" i="2"/>
  <c r="AK3191" i="2"/>
  <c r="AJ3070" i="2"/>
  <c r="AN3700" i="2"/>
  <c r="AK3197" i="2"/>
  <c r="AA2017" i="2"/>
  <c r="AA2020" i="2" s="1"/>
  <c r="AE582" i="2"/>
  <c r="AK3192" i="2"/>
  <c r="Y1774" i="2"/>
  <c r="AK3187" i="2"/>
  <c r="W859" i="2"/>
  <c r="W913" i="2" s="1"/>
  <c r="AN3698" i="2"/>
  <c r="AE2427" i="2"/>
  <c r="AM3482" i="2"/>
  <c r="T1054" i="2"/>
  <c r="T707" i="2"/>
  <c r="T761" i="2" s="1"/>
  <c r="AH2809" i="2"/>
  <c r="Z1809" i="2"/>
  <c r="AF2559" i="2"/>
  <c r="U1200" i="2"/>
  <c r="AF2551" i="2"/>
  <c r="AL3325" i="2"/>
  <c r="AL3313" i="2"/>
  <c r="AG2680" i="2"/>
  <c r="V1087" i="2"/>
  <c r="AN3703" i="2"/>
  <c r="AJ3008" i="2"/>
  <c r="Y1773" i="2"/>
  <c r="AH2337" i="2"/>
  <c r="AI2247" i="2" s="1"/>
  <c r="V1346" i="2"/>
  <c r="AA2065" i="2"/>
  <c r="AG2718" i="2"/>
  <c r="AB2207" i="2"/>
  <c r="AJ3067" i="2"/>
  <c r="AM3452" i="2"/>
  <c r="W1228" i="2"/>
  <c r="AH2817" i="2"/>
  <c r="X1633" i="2"/>
  <c r="AM3438" i="2"/>
  <c r="AF2557" i="2"/>
  <c r="AH2307" i="2"/>
  <c r="X1628" i="2"/>
  <c r="AC38" i="2"/>
  <c r="AA2064" i="2"/>
  <c r="X1626" i="2"/>
  <c r="AB2215" i="2"/>
  <c r="AG2681" i="2"/>
  <c r="AN3701" i="2"/>
  <c r="W1492" i="2"/>
  <c r="AM3448" i="2"/>
  <c r="AA2070" i="2"/>
  <c r="T1046" i="2"/>
  <c r="T699" i="2"/>
  <c r="T753" i="2" s="1"/>
  <c r="AI2931" i="2"/>
  <c r="W795" i="2"/>
  <c r="Z1874" i="2"/>
  <c r="W798" i="2"/>
  <c r="AK3185" i="2"/>
  <c r="X1627" i="2"/>
  <c r="T1047" i="2"/>
  <c r="T700" i="2"/>
  <c r="U1199" i="2"/>
  <c r="AH2335" i="2"/>
  <c r="AI2245" i="2" s="1"/>
  <c r="AB2216" i="2"/>
  <c r="T1057" i="2"/>
  <c r="T710" i="2"/>
  <c r="AH2345" i="2"/>
  <c r="AI2255" i="2" s="1"/>
  <c r="AC2150" i="2"/>
  <c r="AI2936" i="2"/>
  <c r="AN3704" i="2"/>
  <c r="AD44" i="2"/>
  <c r="AE577" i="2"/>
  <c r="AD451" i="2"/>
  <c r="AK3186" i="2"/>
  <c r="AE584" i="2"/>
  <c r="Z1819" i="2"/>
  <c r="V1085" i="2"/>
  <c r="AD445" i="2"/>
  <c r="AB1952" i="2"/>
  <c r="AI2940" i="2"/>
  <c r="AE578" i="2"/>
  <c r="Y1781" i="2"/>
  <c r="W1483" i="2"/>
  <c r="T658" i="2"/>
  <c r="V1095" i="2"/>
  <c r="X1637" i="2"/>
  <c r="AG2679" i="2"/>
  <c r="AD446" i="2"/>
  <c r="AF2558" i="2"/>
  <c r="Y626" i="2"/>
  <c r="Y752" i="2"/>
  <c r="AJ3009" i="2"/>
  <c r="AI2932" i="2"/>
  <c r="AH2812" i="2"/>
  <c r="AL3324" i="2"/>
  <c r="AE2423" i="2"/>
  <c r="AF2553" i="2"/>
  <c r="Z1807" i="2"/>
  <c r="AG2677" i="2"/>
  <c r="U1201" i="2"/>
  <c r="AK3194" i="2"/>
  <c r="Z1864" i="2"/>
  <c r="W858" i="2"/>
  <c r="W912" i="2" s="1"/>
  <c r="AG2854" i="2"/>
  <c r="AI2941" i="2"/>
  <c r="AF2560" i="2"/>
  <c r="V851" i="2"/>
  <c r="V905" i="2" s="1"/>
  <c r="AG2687" i="2"/>
  <c r="AE2433" i="2"/>
  <c r="AN3575" i="2"/>
  <c r="W794" i="2"/>
  <c r="AC2154" i="2"/>
  <c r="AB2211" i="2"/>
  <c r="Z1916" i="2"/>
  <c r="W1493" i="2"/>
  <c r="Y1778" i="2"/>
  <c r="Y1783" i="2"/>
  <c r="AE571" i="2"/>
  <c r="AK3189" i="2"/>
  <c r="Z1817" i="2"/>
  <c r="AN3696" i="2"/>
  <c r="AN3610" i="2"/>
  <c r="AD453" i="2"/>
  <c r="AD444" i="2"/>
  <c r="AN3570" i="2"/>
  <c r="AA2061" i="2"/>
  <c r="W1491" i="2"/>
  <c r="W1232" i="2"/>
  <c r="AJ3095" i="2"/>
  <c r="AI3108" i="2"/>
  <c r="AD449" i="2"/>
  <c r="Y1769" i="2"/>
  <c r="Y1730" i="2"/>
  <c r="AH2338" i="2"/>
  <c r="AI2248" i="2" s="1"/>
  <c r="W1236" i="2"/>
  <c r="AN3577" i="2"/>
  <c r="AF2562" i="2"/>
  <c r="Z1818" i="2"/>
  <c r="W1486" i="2"/>
  <c r="Z1806" i="2"/>
  <c r="Y1929" i="2"/>
  <c r="AE574" i="2"/>
  <c r="AE579" i="2"/>
  <c r="X1630" i="2"/>
  <c r="AI2938" i="2"/>
  <c r="AB2210" i="2"/>
  <c r="AH2342" i="2"/>
  <c r="AI2252" i="2" s="1"/>
  <c r="W1237" i="2"/>
  <c r="AE2429" i="2"/>
  <c r="Y1771" i="2"/>
  <c r="Y1776" i="2"/>
  <c r="AG2676" i="2"/>
  <c r="AG2637" i="2"/>
  <c r="V1348" i="2"/>
  <c r="AE570" i="2"/>
  <c r="AD452" i="2"/>
  <c r="AN3566" i="2"/>
  <c r="V845" i="2"/>
  <c r="V899" i="2" s="1"/>
  <c r="AG2685" i="2"/>
  <c r="AL3311" i="2"/>
  <c r="AL3272" i="2"/>
  <c r="AL3322" i="2"/>
  <c r="AE573" i="2"/>
  <c r="AM3391" i="2"/>
  <c r="AM3441" i="2"/>
  <c r="AH2806" i="2"/>
  <c r="U1189" i="2"/>
  <c r="U1150" i="2"/>
  <c r="Z1814" i="2"/>
  <c r="W1231" i="2"/>
  <c r="AI2943" i="2"/>
  <c r="W793" i="2"/>
  <c r="X1638" i="2"/>
  <c r="V1089" i="2"/>
  <c r="AG2689" i="2"/>
  <c r="W1229" i="2"/>
  <c r="AG2690" i="2"/>
  <c r="T1058" i="2"/>
  <c r="T711" i="2"/>
  <c r="AN3576" i="2"/>
  <c r="AG2678" i="2"/>
  <c r="AJ3012" i="2"/>
  <c r="AJ3064" i="2"/>
  <c r="AE580" i="2"/>
  <c r="AN3697" i="2"/>
  <c r="AE2431" i="2"/>
  <c r="AN3705" i="2"/>
  <c r="AJ3017" i="2"/>
  <c r="AF2549" i="2"/>
  <c r="AC2160" i="2"/>
  <c r="AA2063" i="2"/>
  <c r="AD454" i="2"/>
  <c r="AH2803" i="2"/>
  <c r="X1635" i="2"/>
  <c r="Z1571" i="2"/>
  <c r="Z1625" i="2" s="1"/>
  <c r="AL3183" i="2"/>
  <c r="AL3219" i="2" s="1"/>
  <c r="AA2062" i="2"/>
  <c r="Y1772" i="2"/>
  <c r="X1631" i="2"/>
  <c r="AK3195" i="2"/>
  <c r="AB1959" i="2"/>
  <c r="AM3451" i="2"/>
  <c r="AG2688" i="2"/>
  <c r="AK3190" i="2"/>
  <c r="AI2942" i="2"/>
  <c r="AH2331" i="2"/>
  <c r="AI2241" i="2" s="1"/>
  <c r="Y1775" i="2"/>
  <c r="AM3486" i="2"/>
  <c r="AM3479" i="2"/>
  <c r="U1191" i="2"/>
  <c r="W1490" i="2"/>
  <c r="AH2804" i="2"/>
  <c r="AF2561" i="2"/>
  <c r="AE2424" i="2"/>
  <c r="AG2683" i="2"/>
  <c r="W1482" i="2"/>
  <c r="AJ3104" i="2"/>
  <c r="T1051" i="2"/>
  <c r="T704" i="2"/>
  <c r="Y1782" i="2"/>
  <c r="AE572" i="2"/>
  <c r="AE583" i="2"/>
  <c r="W1488" i="2"/>
  <c r="AL3314" i="2"/>
  <c r="AA2059" i="2"/>
  <c r="AE2471" i="2"/>
  <c r="AM3478" i="2"/>
  <c r="AD443" i="2"/>
  <c r="AD404" i="2"/>
  <c r="U1194" i="2"/>
  <c r="Y1770" i="2"/>
  <c r="AJ3057" i="2"/>
  <c r="AE442" i="2"/>
  <c r="Y1780" i="2"/>
  <c r="AD448" i="2"/>
  <c r="AC2159" i="2"/>
  <c r="AM3440" i="2"/>
  <c r="AH2846" i="2"/>
  <c r="X1632" i="2"/>
  <c r="AL3317" i="2"/>
  <c r="AD455" i="2"/>
  <c r="AA2068" i="2"/>
  <c r="AE2422" i="2"/>
  <c r="AA2073" i="2"/>
  <c r="X1634" i="2"/>
  <c r="AD456" i="2"/>
  <c r="AE575" i="2"/>
  <c r="AN3693" i="2"/>
  <c r="V1088" i="2"/>
  <c r="AK3188" i="2"/>
  <c r="AK3196" i="2"/>
  <c r="AE2426" i="2"/>
  <c r="V1094" i="2"/>
  <c r="AE2428" i="2"/>
  <c r="AK3184" i="2"/>
  <c r="AK3145" i="2"/>
  <c r="AJ3069" i="2"/>
  <c r="AB1958" i="2"/>
  <c r="AL3323" i="2"/>
  <c r="W1239" i="2"/>
  <c r="AB2218" i="2"/>
  <c r="AE2436" i="2"/>
  <c r="AN3694" i="2"/>
  <c r="AN3702" i="2"/>
  <c r="S21" i="2"/>
  <c r="S52" i="2"/>
  <c r="AF2550" i="2"/>
  <c r="AK3193" i="2"/>
  <c r="AE2425" i="2"/>
  <c r="AJ3058" i="2"/>
  <c r="AE2430" i="2"/>
  <c r="AL3319" i="2"/>
  <c r="W1481" i="2"/>
  <c r="W1440" i="2"/>
  <c r="T1049" i="2"/>
  <c r="T702" i="2"/>
  <c r="T756" i="2" s="1"/>
  <c r="AL3320" i="2"/>
  <c r="AH2808" i="2"/>
  <c r="W1484" i="2"/>
  <c r="AN3579" i="2"/>
  <c r="AE2434" i="2"/>
  <c r="Y1779" i="2"/>
  <c r="AL3315" i="2"/>
  <c r="AF2555" i="2"/>
  <c r="V850" i="2"/>
  <c r="V904" i="2" s="1"/>
  <c r="W855" i="2"/>
  <c r="W909" i="2" s="1"/>
  <c r="AN3349" i="44"/>
  <c r="AK2838" i="44"/>
  <c r="AN3315" i="44"/>
  <c r="AM3002" i="44"/>
  <c r="AA1225" i="44"/>
  <c r="AA1228" i="44"/>
  <c r="AM3222" i="44"/>
  <c r="AN3133" i="44"/>
  <c r="AM3009" i="44"/>
  <c r="Z1093" i="44"/>
  <c r="AL2929" i="44"/>
  <c r="AN3141" i="44"/>
  <c r="AM3005" i="44"/>
  <c r="AN3358" i="44"/>
  <c r="Z1092" i="44"/>
  <c r="AM3230" i="44"/>
  <c r="AM3232" i="44"/>
  <c r="AM3003" i="44"/>
  <c r="Z1347" i="44"/>
  <c r="AK2844" i="44"/>
  <c r="AM3008" i="44"/>
  <c r="Y1044" i="44"/>
  <c r="Y1202" i="44"/>
  <c r="Y1053" i="44"/>
  <c r="AK2843" i="44"/>
  <c r="AA1234" i="44"/>
  <c r="AN3131" i="44"/>
  <c r="AK2845" i="44"/>
  <c r="AK2849" i="44"/>
  <c r="AL2931" i="44"/>
  <c r="Y935" i="44"/>
  <c r="AK2621" i="44"/>
  <c r="AM3015" i="44"/>
  <c r="Y1197" i="44"/>
  <c r="AG2494" i="2"/>
  <c r="AM3228" i="44"/>
  <c r="AN3321" i="44"/>
  <c r="Y1096" i="44"/>
  <c r="AK2631" i="44"/>
  <c r="Y946" i="44"/>
  <c r="Y949" i="44"/>
  <c r="AN3691" i="2"/>
  <c r="Y940" i="44"/>
  <c r="AH2748" i="2"/>
  <c r="Y1193" i="44"/>
  <c r="AE2346" i="2"/>
  <c r="AM3226" i="44"/>
  <c r="AK2842" i="44"/>
  <c r="AL2934" i="44"/>
  <c r="AF515" i="2"/>
  <c r="T38" i="10"/>
  <c r="AH2621" i="2"/>
  <c r="AI2929" i="2"/>
  <c r="W1080" i="2"/>
  <c r="AK2634" i="44"/>
  <c r="X1046" i="44"/>
  <c r="AK2841" i="44"/>
  <c r="X1056" i="44"/>
  <c r="X1052" i="44"/>
  <c r="W914" i="44"/>
  <c r="X1049" i="44"/>
  <c r="AN3354" i="44"/>
  <c r="AB1639" i="44"/>
  <c r="AK2839" i="44"/>
  <c r="AE1913" i="44"/>
  <c r="AH2340" i="44"/>
  <c r="AA1478" i="44"/>
  <c r="AA1386" i="44"/>
  <c r="AH2345" i="44"/>
  <c r="AD1774" i="44"/>
  <c r="AH1045" i="44"/>
  <c r="AJ520" i="44"/>
  <c r="AJ2558" i="44"/>
  <c r="AD1672" i="44"/>
  <c r="AK2622" i="44"/>
  <c r="AJ2553" i="44"/>
  <c r="V215" i="44"/>
  <c r="W55" i="44"/>
  <c r="AD1783" i="44"/>
  <c r="AE1769" i="44"/>
  <c r="AH402" i="44"/>
  <c r="Z1345" i="44"/>
  <c r="AH389" i="44"/>
  <c r="AE1917" i="44"/>
  <c r="W58" i="44"/>
  <c r="AJ2557" i="44"/>
  <c r="AI1371" i="44"/>
  <c r="AH403" i="44"/>
  <c r="Y201" i="44"/>
  <c r="AD1928" i="44"/>
  <c r="X799" i="44"/>
  <c r="AG2107" i="44"/>
  <c r="W70" i="44"/>
  <c r="X352" i="44"/>
  <c r="X357" i="44"/>
  <c r="AL2933" i="44"/>
  <c r="W69" i="44"/>
  <c r="W763" i="44"/>
  <c r="AH393" i="44"/>
  <c r="AA1481" i="44"/>
  <c r="AD1624" i="44"/>
  <c r="AJ518" i="44"/>
  <c r="W761" i="44"/>
  <c r="W635" i="44"/>
  <c r="AE1819" i="44"/>
  <c r="AI792" i="44"/>
  <c r="AI2462" i="44"/>
  <c r="AC1950" i="2"/>
  <c r="W63" i="44"/>
  <c r="Y1424" i="2"/>
  <c r="AB1383" i="44"/>
  <c r="AK2846" i="44"/>
  <c r="W67" i="44"/>
  <c r="AK2627" i="44"/>
  <c r="W658" i="44"/>
  <c r="W750" i="44"/>
  <c r="W624" i="44"/>
  <c r="AI2467" i="44"/>
  <c r="X363" i="44"/>
  <c r="AH398" i="44"/>
  <c r="AB1384" i="44"/>
  <c r="AJ2555" i="44"/>
  <c r="Z1083" i="44"/>
  <c r="AC1521" i="44"/>
  <c r="AI2461" i="44"/>
  <c r="AJ2559" i="44"/>
  <c r="AG2103" i="44"/>
  <c r="AI524" i="44"/>
  <c r="W757" i="44"/>
  <c r="W631" i="44"/>
  <c r="AI522" i="44"/>
  <c r="AH621" i="44"/>
  <c r="AI2465" i="44"/>
  <c r="AK2626" i="44"/>
  <c r="AC1630" i="44"/>
  <c r="AB1382" i="44"/>
  <c r="AI2468" i="44"/>
  <c r="AG2099" i="44"/>
  <c r="AG2217" i="44"/>
  <c r="AH392" i="44"/>
  <c r="AB1488" i="44"/>
  <c r="AF1955" i="44"/>
  <c r="AF2058" i="44"/>
  <c r="AH396" i="44"/>
  <c r="AD1525" i="44"/>
  <c r="AJ2552" i="44"/>
  <c r="AH2337" i="44"/>
  <c r="AE1670" i="44"/>
  <c r="X358" i="44"/>
  <c r="X362" i="44"/>
  <c r="AJ2560" i="44"/>
  <c r="W765" i="44"/>
  <c r="AI2383" i="44"/>
  <c r="AI2457" i="44"/>
  <c r="AF1956" i="44"/>
  <c r="AC1637" i="44"/>
  <c r="W759" i="44"/>
  <c r="W633" i="44"/>
  <c r="AI2463" i="44"/>
  <c r="AE1807" i="44"/>
  <c r="X360" i="44"/>
  <c r="AL2935" i="44"/>
  <c r="AH2333" i="44"/>
  <c r="AL2940" i="44"/>
  <c r="AE1921" i="44"/>
  <c r="AC1520" i="44"/>
  <c r="AM3013" i="44"/>
  <c r="W66" i="44"/>
  <c r="AJ2549" i="44"/>
  <c r="AE1810" i="44"/>
  <c r="AE1814" i="44"/>
  <c r="AJ525" i="44"/>
  <c r="AL2932" i="44"/>
  <c r="AK2630" i="44"/>
  <c r="AF2219" i="44"/>
  <c r="AG2095" i="44"/>
  <c r="AF2069" i="44"/>
  <c r="AF1952" i="44"/>
  <c r="Z1346" i="44"/>
  <c r="AI2470" i="44"/>
  <c r="W762" i="44"/>
  <c r="AH2338" i="44"/>
  <c r="AH401" i="44"/>
  <c r="AK2624" i="44"/>
  <c r="AE1662" i="44"/>
  <c r="AG2214" i="44"/>
  <c r="X1041" i="44"/>
  <c r="X798" i="44"/>
  <c r="AA1487" i="44"/>
  <c r="AE2074" i="44"/>
  <c r="AA1913" i="2"/>
  <c r="W755" i="44"/>
  <c r="W629" i="44"/>
  <c r="W756" i="44"/>
  <c r="W630" i="44"/>
  <c r="Z1344" i="44"/>
  <c r="AK2632" i="44"/>
  <c r="AD1671" i="44"/>
  <c r="AL2852" i="44"/>
  <c r="Z1091" i="44"/>
  <c r="AJ529" i="44"/>
  <c r="AA1486" i="44"/>
  <c r="U25" i="10"/>
  <c r="V15" i="44"/>
  <c r="U37" i="10"/>
  <c r="Y27" i="44"/>
  <c r="AI2472" i="44"/>
  <c r="X887" i="44"/>
  <c r="AD1524" i="44"/>
  <c r="AH391" i="44"/>
  <c r="AH2339" i="44"/>
  <c r="AJ2556" i="44"/>
  <c r="AD1663" i="44"/>
  <c r="W59" i="44"/>
  <c r="AF1959" i="44"/>
  <c r="AI2105" i="44"/>
  <c r="AJ519" i="44"/>
  <c r="AJ523" i="44"/>
  <c r="AI1227" i="44"/>
  <c r="AG2209" i="44"/>
  <c r="AK2623" i="44"/>
  <c r="X895" i="44"/>
  <c r="AH2331" i="44"/>
  <c r="AI526" i="44"/>
  <c r="AJ530" i="44"/>
  <c r="Z1090" i="44"/>
  <c r="AB361" i="44"/>
  <c r="W764" i="44"/>
  <c r="X353" i="44"/>
  <c r="AF1923" i="44"/>
  <c r="AF1957" i="44"/>
  <c r="X892" i="44"/>
  <c r="AK2850" i="44"/>
  <c r="AG2212" i="44"/>
  <c r="AJ516" i="44"/>
  <c r="AC1636" i="44"/>
  <c r="AF1965" i="44"/>
  <c r="AF1964" i="44"/>
  <c r="AH2334" i="44"/>
  <c r="AG2206" i="44"/>
  <c r="Z1339" i="44"/>
  <c r="Z1241" i="44"/>
  <c r="AB1381" i="44"/>
  <c r="X354" i="44"/>
  <c r="AH400" i="44"/>
  <c r="AE1916" i="44"/>
  <c r="AH2336" i="44"/>
  <c r="V52" i="44"/>
  <c r="AK2847" i="44"/>
  <c r="AI2469" i="44"/>
  <c r="AE1811" i="44"/>
  <c r="AH40" i="44"/>
  <c r="X1047" i="44"/>
  <c r="AJ517" i="44"/>
  <c r="W68" i="44"/>
  <c r="Z1348" i="44"/>
  <c r="X366" i="44"/>
  <c r="W758" i="44"/>
  <c r="W632" i="44"/>
  <c r="AH2332" i="44"/>
  <c r="AK2851" i="44"/>
  <c r="AJ2510" i="44"/>
  <c r="AJ2548" i="44"/>
  <c r="AI2458" i="44"/>
  <c r="X356" i="44"/>
  <c r="AJ2551" i="44"/>
  <c r="AA1235" i="44"/>
  <c r="AK2625" i="44"/>
  <c r="AN3106" i="44"/>
  <c r="AD1777" i="44"/>
  <c r="AH1190" i="44"/>
  <c r="X881" i="44"/>
  <c r="X1058" i="44"/>
  <c r="AJ2561" i="44"/>
  <c r="AC1634" i="44"/>
  <c r="Y943" i="44"/>
  <c r="AG2218" i="44"/>
  <c r="AH2342" i="44"/>
  <c r="AE1920" i="44"/>
  <c r="Z1095" i="44"/>
  <c r="AJ528" i="44"/>
  <c r="AF2062" i="44"/>
  <c r="AH2343" i="44"/>
  <c r="AH2344" i="44"/>
  <c r="AF2071" i="44"/>
  <c r="AK2725" i="44"/>
  <c r="AC1784" i="44"/>
  <c r="AJ2598" i="44"/>
  <c r="AF2070" i="44"/>
  <c r="AH2335" i="44"/>
  <c r="AI2464" i="44"/>
  <c r="X351" i="44"/>
  <c r="X295" i="44"/>
  <c r="W60" i="44"/>
  <c r="X359" i="44"/>
  <c r="X355" i="44"/>
  <c r="AJ2554" i="44"/>
  <c r="AG494" i="44"/>
  <c r="AH388" i="44"/>
  <c r="AH2330" i="44"/>
  <c r="AH2256" i="44"/>
  <c r="AG2108" i="44"/>
  <c r="W64" i="44"/>
  <c r="AM3012" i="44"/>
  <c r="AI2460" i="44"/>
  <c r="AH390" i="44"/>
  <c r="AD1523" i="44"/>
  <c r="AJ527" i="44"/>
  <c r="AJ515" i="44"/>
  <c r="AG2102" i="44"/>
  <c r="AC1519" i="44"/>
  <c r="AL2939" i="44"/>
  <c r="AM2979" i="44"/>
  <c r="X893" i="44"/>
  <c r="AH399" i="44"/>
  <c r="AD1776" i="44"/>
  <c r="AF1958" i="44"/>
  <c r="AH1480" i="44"/>
  <c r="AK2848" i="44"/>
  <c r="Z1088" i="44"/>
  <c r="W61" i="44"/>
  <c r="AE1925" i="44"/>
  <c r="AE1926" i="44"/>
  <c r="U32" i="10"/>
  <c r="AG34" i="44"/>
  <c r="AD1821" i="44"/>
  <c r="AI2471" i="44"/>
  <c r="AK2840" i="44"/>
  <c r="X885" i="44"/>
  <c r="AG1806" i="44"/>
  <c r="AI2459" i="44"/>
  <c r="X365" i="44"/>
  <c r="AI2466" i="44"/>
  <c r="AF2256" i="2"/>
  <c r="AF2294" i="2"/>
  <c r="AA1493" i="44"/>
  <c r="AJ2550" i="44"/>
  <c r="X643" i="44"/>
  <c r="AA1483" i="44"/>
  <c r="AF2061" i="44"/>
  <c r="AH2341" i="44"/>
  <c r="AK2629" i="44"/>
  <c r="AH397" i="44"/>
  <c r="AB1376" i="44"/>
  <c r="AH1960" i="44"/>
  <c r="X1050" i="44"/>
  <c r="AH394" i="44"/>
  <c r="AK2628" i="44"/>
  <c r="AA1482" i="44"/>
  <c r="AH395" i="44"/>
  <c r="W753" i="44"/>
  <c r="W627" i="44"/>
  <c r="X364" i="44"/>
  <c r="AG2100" i="44"/>
  <c r="AG2059" i="44"/>
  <c r="AD1782" i="44"/>
  <c r="AG2205" i="44"/>
  <c r="AI2096" i="44"/>
  <c r="AC1623" i="44"/>
  <c r="Z1084" i="44"/>
  <c r="AJ521" i="44"/>
  <c r="W62" i="44"/>
  <c r="AK2633" i="44"/>
  <c r="AE2095" i="2"/>
  <c r="AC1638" i="44" l="1"/>
  <c r="AL2978" i="44"/>
  <c r="AL2973" i="44"/>
  <c r="AD1781" i="44"/>
  <c r="AN3352" i="44"/>
  <c r="X880" i="44"/>
  <c r="AD1665" i="44"/>
  <c r="AC1635" i="44"/>
  <c r="AD1660" i="44"/>
  <c r="AN3359" i="44"/>
  <c r="AN3137" i="44"/>
  <c r="AD1775" i="44"/>
  <c r="U790" i="2"/>
  <c r="T914" i="2"/>
  <c r="T860" i="2"/>
  <c r="T696" i="2"/>
  <c r="T750" i="2" s="1"/>
  <c r="X883" i="44"/>
  <c r="X894" i="44"/>
  <c r="AM3068" i="44"/>
  <c r="X891" i="44"/>
  <c r="AN3355" i="44"/>
  <c r="Z1188" i="44"/>
  <c r="AN3130" i="44"/>
  <c r="X56" i="44"/>
  <c r="Y947" i="44"/>
  <c r="AE2383" i="2"/>
  <c r="AL2977" i="44"/>
  <c r="X884" i="44"/>
  <c r="AD1518" i="44"/>
  <c r="X742" i="44"/>
  <c r="X908" i="44"/>
  <c r="AN3347" i="44"/>
  <c r="AC1625" i="44"/>
  <c r="AM3064" i="44"/>
  <c r="X886" i="44"/>
  <c r="AE2421" i="2"/>
  <c r="AE2437" i="2" s="1"/>
  <c r="X65" i="44"/>
  <c r="AD1772" i="44"/>
  <c r="AL2966" i="44"/>
  <c r="AM3065" i="44"/>
  <c r="AE1924" i="44"/>
  <c r="AB1377" i="44"/>
  <c r="X1333" i="2"/>
  <c r="AA1660" i="2"/>
  <c r="AB1226" i="44"/>
  <c r="AL2974" i="44"/>
  <c r="AA1233" i="44"/>
  <c r="AN3353" i="44"/>
  <c r="AN3256" i="2"/>
  <c r="AN3348" i="44"/>
  <c r="AA1232" i="44"/>
  <c r="AN3135" i="44"/>
  <c r="AA1338" i="44"/>
  <c r="AJ3056" i="2"/>
  <c r="AL2972" i="44"/>
  <c r="U1043" i="2"/>
  <c r="AN3134" i="44"/>
  <c r="AN3350" i="44"/>
  <c r="AM3399" i="2"/>
  <c r="Z1194" i="44"/>
  <c r="AA1081" i="44"/>
  <c r="AM3097" i="44"/>
  <c r="AM2332" i="2"/>
  <c r="AN2242" i="2" s="1"/>
  <c r="Z1623" i="2"/>
  <c r="AM3444" i="2"/>
  <c r="AM3447" i="2"/>
  <c r="AM3058" i="44"/>
  <c r="AN3356" i="44"/>
  <c r="AN3510" i="2"/>
  <c r="Z1195" i="44"/>
  <c r="AA1337" i="44"/>
  <c r="AJ3065" i="2"/>
  <c r="AA1342" i="44"/>
  <c r="AM3616" i="2"/>
  <c r="AL2751" i="44"/>
  <c r="AK2675" i="44"/>
  <c r="AM3060" i="44"/>
  <c r="AJ2303" i="2"/>
  <c r="AA1336" i="44"/>
  <c r="AI2891" i="2"/>
  <c r="AA1333" i="44"/>
  <c r="AJ2308" i="2"/>
  <c r="AN3193" i="44"/>
  <c r="AJ2333" i="2"/>
  <c r="AK2243" i="2" s="1"/>
  <c r="AK2297" i="2" s="1"/>
  <c r="AI2933" i="2"/>
  <c r="AH2814" i="2"/>
  <c r="AI2939" i="2"/>
  <c r="AH2811" i="2"/>
  <c r="AH2807" i="2"/>
  <c r="AN3129" i="44"/>
  <c r="AN3187" i="44"/>
  <c r="Z1870" i="2"/>
  <c r="V1349" i="2"/>
  <c r="AI2930" i="2"/>
  <c r="AI2935" i="2"/>
  <c r="AI2934" i="2"/>
  <c r="AI2937" i="2"/>
  <c r="AH2805" i="2"/>
  <c r="AF2554" i="2"/>
  <c r="AF2564" i="2" s="1"/>
  <c r="AJ3018" i="2"/>
  <c r="Z1923" i="2"/>
  <c r="AM2883" i="44"/>
  <c r="AL2748" i="44"/>
  <c r="AN3569" i="2"/>
  <c r="AJ2300" i="2"/>
  <c r="W796" i="2"/>
  <c r="X805" i="2"/>
  <c r="U648" i="2"/>
  <c r="X804" i="2"/>
  <c r="W791" i="2"/>
  <c r="X801" i="2"/>
  <c r="AL3351" i="2"/>
  <c r="U941" i="2"/>
  <c r="AJ3094" i="2"/>
  <c r="T46" i="2"/>
  <c r="AE2464" i="2"/>
  <c r="AK3224" i="2"/>
  <c r="AE611" i="2"/>
  <c r="AE2458" i="2"/>
  <c r="AD484" i="2"/>
  <c r="AE619" i="2"/>
  <c r="T632" i="2"/>
  <c r="AN3389" i="2"/>
  <c r="AI2295" i="2"/>
  <c r="AN3741" i="2"/>
  <c r="AJ3100" i="2"/>
  <c r="AN3612" i="2"/>
  <c r="W1283" i="2"/>
  <c r="W847" i="2"/>
  <c r="W901" i="2" s="1"/>
  <c r="AE609" i="2"/>
  <c r="AD488" i="2"/>
  <c r="AI2974" i="2"/>
  <c r="AD485" i="2"/>
  <c r="AE607" i="2"/>
  <c r="Z1670" i="2"/>
  <c r="AC2103" i="2"/>
  <c r="AE2469" i="2"/>
  <c r="AF2589" i="2"/>
  <c r="AI2968" i="2"/>
  <c r="Y1529" i="2"/>
  <c r="AD481" i="2"/>
  <c r="AK3222" i="2"/>
  <c r="AN3740" i="2"/>
  <c r="AI2309" i="2"/>
  <c r="Y1519" i="2"/>
  <c r="AN3737" i="2"/>
  <c r="AH2853" i="2"/>
  <c r="AB1957" i="2"/>
  <c r="AJ3062" i="2"/>
  <c r="AN3734" i="2"/>
  <c r="AN3614" i="2"/>
  <c r="AN3601" i="2"/>
  <c r="Z1921" i="2"/>
  <c r="AC2101" i="2"/>
  <c r="U940" i="2"/>
  <c r="AG2720" i="2"/>
  <c r="T631" i="2"/>
  <c r="T757" i="2"/>
  <c r="AE617" i="2"/>
  <c r="AF2592" i="2"/>
  <c r="AN3604" i="2"/>
  <c r="X1376" i="2"/>
  <c r="Y1524" i="2"/>
  <c r="AD479" i="2"/>
  <c r="AD458" i="2"/>
  <c r="AB1951" i="2"/>
  <c r="AE2460" i="2"/>
  <c r="X1382" i="2"/>
  <c r="AI2978" i="2"/>
  <c r="AM3487" i="2"/>
  <c r="Y1527" i="2"/>
  <c r="AC2214" i="2"/>
  <c r="AG2725" i="2"/>
  <c r="AI2979" i="2"/>
  <c r="V1081" i="2"/>
  <c r="U1204" i="2"/>
  <c r="AG2721" i="2"/>
  <c r="W1286" i="2"/>
  <c r="AC2208" i="2"/>
  <c r="AI2977" i="2"/>
  <c r="V1093" i="2"/>
  <c r="AD482" i="2"/>
  <c r="Z1673" i="2"/>
  <c r="T638" i="2"/>
  <c r="AK3221" i="2"/>
  <c r="U938" i="2"/>
  <c r="AB1956" i="2"/>
  <c r="AN3739" i="2"/>
  <c r="AL3361" i="2"/>
  <c r="AF2595" i="2"/>
  <c r="T635" i="2"/>
  <c r="AE618" i="2"/>
  <c r="T764" i="2"/>
  <c r="AL3357" i="2"/>
  <c r="U936" i="2"/>
  <c r="T1059" i="2"/>
  <c r="X1381" i="2"/>
  <c r="AG2722" i="2"/>
  <c r="AN3731" i="2"/>
  <c r="U945" i="2"/>
  <c r="AL3144" i="2"/>
  <c r="W856" i="2"/>
  <c r="W910" i="2" s="1"/>
  <c r="AN3727" i="2"/>
  <c r="AH2844" i="2"/>
  <c r="AE2461" i="2"/>
  <c r="S24" i="2"/>
  <c r="AC2110" i="2"/>
  <c r="AB2012" i="2"/>
  <c r="AD492" i="2"/>
  <c r="AJ3093" i="2"/>
  <c r="AL3350" i="2"/>
  <c r="AE608" i="2"/>
  <c r="U943" i="2"/>
  <c r="Y1523" i="2"/>
  <c r="AH2839" i="2"/>
  <c r="AE2467" i="2"/>
  <c r="T639" i="2"/>
  <c r="T765" i="2"/>
  <c r="AH2842" i="2"/>
  <c r="AL3358" i="2"/>
  <c r="AE606" i="2"/>
  <c r="Z1668" i="2"/>
  <c r="W1291" i="2"/>
  <c r="Z1860" i="2"/>
  <c r="Z1821" i="2"/>
  <c r="W1290" i="2"/>
  <c r="AN3606" i="2"/>
  <c r="AN3732" i="2"/>
  <c r="AG2723" i="2"/>
  <c r="AG2713" i="2"/>
  <c r="AE2459" i="2"/>
  <c r="V1149" i="2"/>
  <c r="AE614" i="2"/>
  <c r="AD487" i="2"/>
  <c r="AI2972" i="2"/>
  <c r="W849" i="2"/>
  <c r="W903" i="2" s="1"/>
  <c r="AG2717" i="2"/>
  <c r="AD34" i="2"/>
  <c r="AM3474" i="2"/>
  <c r="AC2099" i="2"/>
  <c r="W1238" i="2"/>
  <c r="AM3485" i="2"/>
  <c r="AL3352" i="2"/>
  <c r="AC2217" i="2"/>
  <c r="AH2851" i="2"/>
  <c r="AD486" i="2"/>
  <c r="W1235" i="2"/>
  <c r="AI2298" i="2"/>
  <c r="AI2305" i="2"/>
  <c r="AN3609" i="2"/>
  <c r="U942" i="2"/>
  <c r="AE2468" i="2"/>
  <c r="X1379" i="2"/>
  <c r="AC2212" i="2"/>
  <c r="AN3571" i="2"/>
  <c r="T636" i="2"/>
  <c r="AF2310" i="2"/>
  <c r="AG2548" i="2"/>
  <c r="AG2584" i="2" s="1"/>
  <c r="Z1671" i="2"/>
  <c r="X1373" i="2"/>
  <c r="W1494" i="2"/>
  <c r="AN3738" i="2"/>
  <c r="AJ3105" i="2"/>
  <c r="V1148" i="2"/>
  <c r="AB1960" i="2"/>
  <c r="AI2756" i="2"/>
  <c r="Z1672" i="2"/>
  <c r="AF2597" i="2"/>
  <c r="AJ3066" i="2"/>
  <c r="Y1522" i="2"/>
  <c r="Z1675" i="2"/>
  <c r="AJ3063" i="2"/>
  <c r="V1139" i="2"/>
  <c r="U949" i="2"/>
  <c r="V1091" i="2"/>
  <c r="AB1962" i="2"/>
  <c r="AF2587" i="2"/>
  <c r="U946" i="2"/>
  <c r="AK3223" i="2"/>
  <c r="U654" i="2"/>
  <c r="AN3736" i="2"/>
  <c r="AN3603" i="2"/>
  <c r="W1287" i="2"/>
  <c r="AM3475" i="2"/>
  <c r="T637" i="2"/>
  <c r="Z1866" i="2"/>
  <c r="X857" i="2"/>
  <c r="AE2470" i="2"/>
  <c r="AL3356" i="2"/>
  <c r="AL3355" i="2"/>
  <c r="AK3229" i="2"/>
  <c r="W1293" i="2"/>
  <c r="AE2462" i="2"/>
  <c r="AD491" i="2"/>
  <c r="AM3476" i="2"/>
  <c r="AN3388" i="2"/>
  <c r="U653" i="2"/>
  <c r="AK3014" i="2"/>
  <c r="AN3396" i="2"/>
  <c r="Z1664" i="2"/>
  <c r="AD490" i="2"/>
  <c r="AF2585" i="2"/>
  <c r="AN3733" i="2"/>
  <c r="AG2714" i="2"/>
  <c r="U950" i="2"/>
  <c r="V1143" i="2"/>
  <c r="W1285" i="2"/>
  <c r="AM3477" i="2"/>
  <c r="Z1663" i="2"/>
  <c r="AE615" i="2"/>
  <c r="X1378" i="2"/>
  <c r="AI2302" i="2"/>
  <c r="AD480" i="2"/>
  <c r="X1385" i="2"/>
  <c r="W848" i="2"/>
  <c r="W902" i="2" s="1"/>
  <c r="W797" i="2"/>
  <c r="Z1918" i="2"/>
  <c r="AL3360" i="2"/>
  <c r="U645" i="2"/>
  <c r="AI2976" i="2"/>
  <c r="AE613" i="2"/>
  <c r="T628" i="2"/>
  <c r="T754" i="2"/>
  <c r="W852" i="2"/>
  <c r="W906" i="2" s="1"/>
  <c r="AM3484" i="2"/>
  <c r="Y1520" i="2"/>
  <c r="W1282" i="2"/>
  <c r="AH2628" i="2"/>
  <c r="AI2301" i="2"/>
  <c r="V1141" i="2"/>
  <c r="Z1863" i="2"/>
  <c r="AD483" i="2"/>
  <c r="AL3354" i="2"/>
  <c r="AE612" i="2"/>
  <c r="AA1811" i="2"/>
  <c r="AN3608" i="2"/>
  <c r="AL3348" i="2"/>
  <c r="Y1521" i="2"/>
  <c r="U947" i="2"/>
  <c r="AF569" i="2"/>
  <c r="AF605" i="2" s="1"/>
  <c r="AN3730" i="2"/>
  <c r="V1142" i="2"/>
  <c r="Y1526" i="2"/>
  <c r="Z1662" i="2"/>
  <c r="X1380" i="2"/>
  <c r="AH2840" i="2"/>
  <c r="AK3226" i="2"/>
  <c r="AA1517" i="2"/>
  <c r="AG2726" i="2"/>
  <c r="AE585" i="2"/>
  <c r="W1240" i="2"/>
  <c r="AI2306" i="2"/>
  <c r="AN3613" i="2"/>
  <c r="AK3005" i="2"/>
  <c r="X1383" i="2"/>
  <c r="Z1871" i="2"/>
  <c r="Z1861" i="2"/>
  <c r="AG2715" i="2"/>
  <c r="Z1873" i="2"/>
  <c r="AC2204" i="2"/>
  <c r="AC2108" i="2"/>
  <c r="AI2967" i="2"/>
  <c r="AC2107" i="2"/>
  <c r="AH2343" i="2"/>
  <c r="AI2253" i="2" s="1"/>
  <c r="AM3488" i="2"/>
  <c r="U652" i="2"/>
  <c r="AG2716" i="2"/>
  <c r="AH2845" i="2"/>
  <c r="AN3392" i="2"/>
  <c r="AA2071" i="2"/>
  <c r="AJ3106" i="2"/>
  <c r="AN3735" i="2"/>
  <c r="W1288" i="2"/>
  <c r="AD493" i="2"/>
  <c r="Y1528" i="2"/>
  <c r="AC2097" i="2"/>
  <c r="AB2219" i="2"/>
  <c r="W1284" i="2"/>
  <c r="AJ3096" i="2"/>
  <c r="AF2588" i="2"/>
  <c r="U948" i="2"/>
  <c r="Z1669" i="2"/>
  <c r="T633" i="2"/>
  <c r="T759" i="2"/>
  <c r="W853" i="2"/>
  <c r="W907" i="2" s="1"/>
  <c r="AM3129" i="2"/>
  <c r="W1134" i="2"/>
  <c r="W1188" i="2" s="1"/>
  <c r="AF2591" i="2"/>
  <c r="AN3615" i="2"/>
  <c r="T630" i="2"/>
  <c r="AE2466" i="2"/>
  <c r="AF2586" i="2"/>
  <c r="AK3220" i="2"/>
  <c r="AK3199" i="2"/>
  <c r="AK3232" i="2"/>
  <c r="AN3729" i="2"/>
  <c r="AL3353" i="2"/>
  <c r="AC2213" i="2"/>
  <c r="AE478" i="2"/>
  <c r="AF2381" i="2"/>
  <c r="U655" i="2"/>
  <c r="X1374" i="2"/>
  <c r="V1083" i="2"/>
  <c r="Z1667" i="2"/>
  <c r="AB2013" i="2"/>
  <c r="AB1954" i="2"/>
  <c r="AE616" i="2"/>
  <c r="T758" i="2"/>
  <c r="Y1530" i="2"/>
  <c r="Z1868" i="2"/>
  <c r="AN3602" i="2"/>
  <c r="AE610" i="2"/>
  <c r="Z1872" i="2"/>
  <c r="AD489" i="2"/>
  <c r="AK3225" i="2"/>
  <c r="AA1808" i="2"/>
  <c r="AN3611" i="2"/>
  <c r="AK3230" i="2"/>
  <c r="AH2848" i="2"/>
  <c r="AE620" i="2"/>
  <c r="U939" i="2"/>
  <c r="Z1665" i="2"/>
  <c r="V1092" i="2"/>
  <c r="AE2463" i="2"/>
  <c r="Z1666" i="2"/>
  <c r="T625" i="2"/>
  <c r="T751" i="2"/>
  <c r="AJ3097" i="2"/>
  <c r="AH2849" i="2"/>
  <c r="Y1516" i="2"/>
  <c r="X1639" i="2"/>
  <c r="T629" i="2"/>
  <c r="T755" i="2"/>
  <c r="AB1961" i="2"/>
  <c r="AH2852" i="2"/>
  <c r="AE2472" i="2"/>
  <c r="AL3359" i="2"/>
  <c r="AB1965" i="2"/>
  <c r="V1086" i="2"/>
  <c r="Z1674" i="2"/>
  <c r="AG2719" i="2"/>
  <c r="AG2724" i="2"/>
  <c r="AK3231" i="2"/>
  <c r="AB1955" i="2"/>
  <c r="AJ3071" i="2"/>
  <c r="AM3445" i="2"/>
  <c r="AL3347" i="2"/>
  <c r="AL3326" i="2"/>
  <c r="AG2712" i="2"/>
  <c r="AG2691" i="2"/>
  <c r="AE2465" i="2"/>
  <c r="AC2102" i="2"/>
  <c r="AF2598" i="2"/>
  <c r="Z1661" i="2"/>
  <c r="Y1784" i="2"/>
  <c r="AB1953" i="2"/>
  <c r="AF2596" i="2"/>
  <c r="AF2594" i="2"/>
  <c r="X1375" i="2"/>
  <c r="AB2006" i="2"/>
  <c r="AE40" i="2"/>
  <c r="AI2299" i="2"/>
  <c r="Z1928" i="2"/>
  <c r="T627" i="2"/>
  <c r="X1384" i="2"/>
  <c r="Y1518" i="2"/>
  <c r="AF2593" i="2"/>
  <c r="Y1525" i="2"/>
  <c r="AJ3103" i="2"/>
  <c r="AL3349" i="2"/>
  <c r="AK3228" i="2"/>
  <c r="AK3233" i="2"/>
  <c r="AK3227" i="2"/>
  <c r="AB1964" i="2"/>
  <c r="AC2098" i="2"/>
  <c r="AN3728" i="2"/>
  <c r="AI2980" i="2"/>
  <c r="V1084" i="2"/>
  <c r="V1090" i="2"/>
  <c r="AF2599" i="2"/>
  <c r="T634" i="2"/>
  <c r="AI2304" i="2"/>
  <c r="X1377" i="2"/>
  <c r="U944" i="2"/>
  <c r="W854" i="2"/>
  <c r="W908" i="2" s="1"/>
  <c r="AN3351" i="44"/>
  <c r="AN3142" i="44"/>
  <c r="AM3056" i="44"/>
  <c r="AL2755" i="44"/>
  <c r="Z1094" i="44"/>
  <c r="AM3063" i="44"/>
  <c r="Z1200" i="44"/>
  <c r="AN3195" i="44"/>
  <c r="AK2685" i="44"/>
  <c r="AN3132" i="44"/>
  <c r="Z936" i="44"/>
  <c r="AN3185" i="44"/>
  <c r="Z945" i="44"/>
  <c r="Z1201" i="44"/>
  <c r="AM3062" i="44"/>
  <c r="AM3059" i="44"/>
  <c r="AL2965" i="44"/>
  <c r="AA1239" i="44"/>
  <c r="AL2754" i="44"/>
  <c r="AN3140" i="44"/>
  <c r="AM3057" i="44"/>
  <c r="AM3069" i="44"/>
  <c r="Y1204" i="44"/>
  <c r="AH2675" i="2"/>
  <c r="AL2967" i="44"/>
  <c r="AN3138" i="44"/>
  <c r="Y1043" i="44"/>
  <c r="Y1048" i="44"/>
  <c r="AL2753" i="44"/>
  <c r="Z1089" i="44"/>
  <c r="Y1055" i="44"/>
  <c r="Y1057" i="44"/>
  <c r="Y1054" i="44"/>
  <c r="AL2759" i="44"/>
  <c r="Z1085" i="44"/>
  <c r="AN3357" i="44"/>
  <c r="AN3136" i="44"/>
  <c r="Y944" i="44"/>
  <c r="X902" i="44"/>
  <c r="X898" i="44"/>
  <c r="X911" i="44"/>
  <c r="AL2968" i="44"/>
  <c r="AH2764" i="2"/>
  <c r="AH2802" i="2"/>
  <c r="X903" i="44"/>
  <c r="Y938" i="44"/>
  <c r="X909" i="44"/>
  <c r="X899" i="44"/>
  <c r="X901" i="44"/>
  <c r="X913" i="44"/>
  <c r="AL2749" i="44"/>
  <c r="AM2888" i="44"/>
  <c r="AK2688" i="44"/>
  <c r="Y941" i="44"/>
  <c r="AL2752" i="44"/>
  <c r="AL2970" i="44"/>
  <c r="AI2965" i="2"/>
  <c r="AC1531" i="44"/>
  <c r="Y948" i="44"/>
  <c r="AJ2596" i="44"/>
  <c r="AL2975" i="44"/>
  <c r="U26" i="10"/>
  <c r="AF2330" i="2"/>
  <c r="AG2240" i="2" s="1"/>
  <c r="AJ2597" i="44"/>
  <c r="U33" i="10"/>
  <c r="AL2976" i="44"/>
  <c r="AG2216" i="44"/>
  <c r="AH404" i="44"/>
  <c r="AH478" i="44"/>
  <c r="AF1812" i="44"/>
  <c r="Y950" i="44"/>
  <c r="W206" i="44"/>
  <c r="AD1515" i="44"/>
  <c r="AI2251" i="44"/>
  <c r="AD1527" i="44"/>
  <c r="AF2066" i="44"/>
  <c r="X745" i="44"/>
  <c r="Y247" i="44"/>
  <c r="X367" i="44"/>
  <c r="Y243" i="44"/>
  <c r="AL2635" i="44"/>
  <c r="AG1954" i="44"/>
  <c r="Y1051" i="44"/>
  <c r="X733" i="44"/>
  <c r="AJ571" i="44"/>
  <c r="AE1919" i="44"/>
  <c r="AL2760" i="44"/>
  <c r="Y245" i="44"/>
  <c r="AJ584" i="44"/>
  <c r="AJ573" i="44"/>
  <c r="AF2067" i="44"/>
  <c r="AH481" i="44"/>
  <c r="Y32" i="44"/>
  <c r="AD1779" i="44"/>
  <c r="AB1379" i="44"/>
  <c r="X654" i="44"/>
  <c r="AE1922" i="44"/>
  <c r="W210" i="44"/>
  <c r="AD1633" i="44"/>
  <c r="AI614" i="44"/>
  <c r="W207" i="44"/>
  <c r="AG2215" i="44"/>
  <c r="AH479" i="44"/>
  <c r="AJ574" i="44"/>
  <c r="Y246" i="44"/>
  <c r="AI616" i="44"/>
  <c r="AJ619" i="44"/>
  <c r="AE1778" i="44"/>
  <c r="AF2063" i="44"/>
  <c r="AJ2378" i="44"/>
  <c r="AB1492" i="44"/>
  <c r="W766" i="44"/>
  <c r="X642" i="44"/>
  <c r="AI900" i="44"/>
  <c r="AJ572" i="44"/>
  <c r="Y249" i="44"/>
  <c r="AJ2593" i="44"/>
  <c r="AF1661" i="44"/>
  <c r="AJ2589" i="44"/>
  <c r="AJ2594" i="44"/>
  <c r="AI2255" i="44"/>
  <c r="AF1805" i="44"/>
  <c r="AJ2370" i="44"/>
  <c r="AJ2586" i="44"/>
  <c r="AJ2369" i="44"/>
  <c r="X737" i="44"/>
  <c r="AN2889" i="44"/>
  <c r="AG2210" i="44"/>
  <c r="AH2346" i="44"/>
  <c r="AI2240" i="44"/>
  <c r="Y251" i="44"/>
  <c r="AG1963" i="44"/>
  <c r="AJ582" i="44"/>
  <c r="AD1526" i="44"/>
  <c r="Y248" i="44"/>
  <c r="AE1673" i="44"/>
  <c r="X650" i="44"/>
  <c r="Y939" i="44"/>
  <c r="AJ2379" i="44"/>
  <c r="AF2072" i="44"/>
  <c r="AF2065" i="44"/>
  <c r="AC253" i="44"/>
  <c r="W203" i="44"/>
  <c r="V31" i="10"/>
  <c r="AK2686" i="44"/>
  <c r="AK2678" i="44"/>
  <c r="AJ2380" i="44"/>
  <c r="AG1961" i="44"/>
  <c r="AM3067" i="44"/>
  <c r="AE1915" i="44"/>
  <c r="X649" i="44"/>
  <c r="AG2211" i="44"/>
  <c r="AJ2371" i="44"/>
  <c r="AJ2591" i="44"/>
  <c r="AH488" i="44"/>
  <c r="AL2756" i="44"/>
  <c r="AC2004" i="2"/>
  <c r="X655" i="44"/>
  <c r="AA1237" i="44"/>
  <c r="AH487" i="44"/>
  <c r="AC1627" i="44"/>
  <c r="AJ2375" i="44"/>
  <c r="AG2208" i="44"/>
  <c r="AK2683" i="44"/>
  <c r="AB1375" i="44"/>
  <c r="AF1818" i="44"/>
  <c r="AL2758" i="44"/>
  <c r="AJ581" i="44"/>
  <c r="AM3066" i="44"/>
  <c r="AH2110" i="44"/>
  <c r="AI1082" i="44"/>
  <c r="AK2679" i="44"/>
  <c r="AA1343" i="44"/>
  <c r="AH490" i="44"/>
  <c r="AB1489" i="44"/>
  <c r="AA1231" i="44"/>
  <c r="Z1349" i="44"/>
  <c r="AF2073" i="44"/>
  <c r="X735" i="44"/>
  <c r="X656" i="44"/>
  <c r="AI2241" i="44"/>
  <c r="AI2249" i="44"/>
  <c r="X739" i="44"/>
  <c r="V21" i="10"/>
  <c r="V24" i="44"/>
  <c r="AL2971" i="44"/>
  <c r="X651" i="44"/>
  <c r="AI2473" i="44"/>
  <c r="AJ2367" i="44"/>
  <c r="AI2247" i="44"/>
  <c r="AH486" i="44"/>
  <c r="AC1380" i="44"/>
  <c r="AH482" i="44"/>
  <c r="AB1490" i="44"/>
  <c r="AE1516" i="44"/>
  <c r="Y244" i="44"/>
  <c r="Z57" i="44"/>
  <c r="AA1494" i="44"/>
  <c r="AB1370" i="44"/>
  <c r="X645" i="44"/>
  <c r="W212" i="44"/>
  <c r="AI2246" i="44"/>
  <c r="AH2104" i="44"/>
  <c r="Z1203" i="44"/>
  <c r="AJ2368" i="44"/>
  <c r="AH44" i="44"/>
  <c r="AG1815" i="44"/>
  <c r="AH2101" i="44"/>
  <c r="AJ577" i="44"/>
  <c r="AI2213" i="44"/>
  <c r="X905" i="44"/>
  <c r="Z1199" i="44"/>
  <c r="X647" i="44"/>
  <c r="AH491" i="44"/>
  <c r="AK2684" i="44"/>
  <c r="AJ579" i="44"/>
  <c r="AE1918" i="44"/>
  <c r="AC1628" i="44"/>
  <c r="AG1950" i="44"/>
  <c r="AJ2595" i="44"/>
  <c r="Y255" i="44"/>
  <c r="AK2681" i="44"/>
  <c r="AB1491" i="44"/>
  <c r="AE1927" i="44"/>
  <c r="AH483" i="44"/>
  <c r="W202" i="44"/>
  <c r="AE1675" i="44"/>
  <c r="AI937" i="44"/>
  <c r="W205" i="44"/>
  <c r="AG1962" i="44"/>
  <c r="AI2252" i="44"/>
  <c r="AF1808" i="44"/>
  <c r="AK2677" i="44"/>
  <c r="AE1770" i="44"/>
  <c r="AF2060" i="44"/>
  <c r="AH2097" i="44"/>
  <c r="AE2149" i="2"/>
  <c r="AJ575" i="44"/>
  <c r="Y942" i="44"/>
  <c r="AE1668" i="44"/>
  <c r="Z1192" i="44"/>
  <c r="AK2682" i="44"/>
  <c r="AH2068" i="44"/>
  <c r="AJ2376" i="44"/>
  <c r="AL2750" i="44"/>
  <c r="AG38" i="44"/>
  <c r="AH489" i="44"/>
  <c r="AJ569" i="44"/>
  <c r="AD1631" i="44"/>
  <c r="AJ2590" i="44"/>
  <c r="W204" i="44"/>
  <c r="AD1768" i="44"/>
  <c r="AI2254" i="44"/>
  <c r="AJ2587" i="44"/>
  <c r="Y258" i="44"/>
  <c r="AL2757" i="44"/>
  <c r="AH2098" i="44"/>
  <c r="AD1528" i="44"/>
  <c r="X910" i="44"/>
  <c r="Z1198" i="44"/>
  <c r="AD1771" i="44"/>
  <c r="AD1530" i="44"/>
  <c r="AB1805" i="2"/>
  <c r="AG2111" i="44"/>
  <c r="AG2203" i="44"/>
  <c r="AJ2585" i="44"/>
  <c r="AJ2373" i="44"/>
  <c r="AD1529" i="44"/>
  <c r="Y254" i="44"/>
  <c r="AJ2588" i="44"/>
  <c r="AD1522" i="44"/>
  <c r="AC1629" i="44"/>
  <c r="AB1373" i="44"/>
  <c r="W213" i="44"/>
  <c r="X889" i="44"/>
  <c r="AH493" i="44"/>
  <c r="W71" i="44"/>
  <c r="W199" i="44"/>
  <c r="AK2676" i="44"/>
  <c r="X732" i="44"/>
  <c r="AJ2374" i="44"/>
  <c r="AD1632" i="44"/>
  <c r="X648" i="44"/>
  <c r="X888" i="44"/>
  <c r="X1059" i="44"/>
  <c r="X743" i="44"/>
  <c r="AH485" i="44"/>
  <c r="AE1674" i="44"/>
  <c r="Y256" i="44"/>
  <c r="AB1374" i="44"/>
  <c r="Z1196" i="44"/>
  <c r="AI1372" i="44"/>
  <c r="AK2687" i="44"/>
  <c r="AI2204" i="44"/>
  <c r="AH1951" i="44"/>
  <c r="AB1385" i="44"/>
  <c r="W208" i="44"/>
  <c r="AI2245" i="44"/>
  <c r="AI2253" i="44"/>
  <c r="AE1669" i="44"/>
  <c r="AJ2584" i="44"/>
  <c r="AL2761" i="44"/>
  <c r="AI1335" i="44"/>
  <c r="AH2106" i="44"/>
  <c r="AI2248" i="44"/>
  <c r="AA1238" i="44"/>
  <c r="Y252" i="44"/>
  <c r="X657" i="44"/>
  <c r="AF1966" i="44"/>
  <c r="AH2109" i="44"/>
  <c r="AJ2377" i="44"/>
  <c r="W211" i="44"/>
  <c r="AL2969" i="44"/>
  <c r="W214" i="44"/>
  <c r="X806" i="44"/>
  <c r="AE1666" i="44"/>
  <c r="AE1664" i="44"/>
  <c r="AH484" i="44"/>
  <c r="AB1484" i="44"/>
  <c r="AG1953" i="44"/>
  <c r="Y257" i="44"/>
  <c r="AG1914" i="44"/>
  <c r="AJ2381" i="44"/>
  <c r="AF1817" i="44"/>
  <c r="AH480" i="44"/>
  <c r="AK2508" i="44"/>
  <c r="AI2242" i="44"/>
  <c r="AA1240" i="44"/>
  <c r="W46" i="44"/>
  <c r="AI2244" i="44"/>
  <c r="AJ570" i="44"/>
  <c r="X747" i="44"/>
  <c r="AJ2592" i="44"/>
  <c r="AJ2382" i="44"/>
  <c r="AB1378" i="44"/>
  <c r="AM2762" i="44"/>
  <c r="AA1236" i="44"/>
  <c r="AF1813" i="44"/>
  <c r="AI2243" i="44"/>
  <c r="AF2064" i="44"/>
  <c r="Y250" i="44"/>
  <c r="AG2207" i="44"/>
  <c r="AK2680" i="44"/>
  <c r="AI612" i="44"/>
  <c r="AI531" i="44"/>
  <c r="Z1191" i="44"/>
  <c r="Y1478" i="2"/>
  <c r="AJ2372" i="44"/>
  <c r="X653" i="44"/>
  <c r="AE1820" i="44"/>
  <c r="AI1479" i="44"/>
  <c r="AF1809" i="44"/>
  <c r="AH492" i="44"/>
  <c r="AD1780" i="44"/>
  <c r="AI2250" i="44"/>
  <c r="AD1929" i="44"/>
  <c r="AD1676" i="44" l="1"/>
  <c r="X912" i="44"/>
  <c r="AN3191" i="44"/>
  <c r="AD1773" i="44"/>
  <c r="AM3104" i="44"/>
  <c r="X746" i="44"/>
  <c r="AD1626" i="44"/>
  <c r="AE1667" i="44"/>
  <c r="AN3184" i="44"/>
  <c r="T712" i="2"/>
  <c r="T48" i="2" s="1"/>
  <c r="T52" i="2" s="1"/>
  <c r="T624" i="2"/>
  <c r="U844" i="2"/>
  <c r="U898" i="2" s="1"/>
  <c r="U806" i="2"/>
  <c r="U642" i="2"/>
  <c r="AA1080" i="44"/>
  <c r="X736" i="44"/>
  <c r="AM2887" i="44"/>
  <c r="X191" i="44"/>
  <c r="AF1816" i="44"/>
  <c r="AD1517" i="44"/>
  <c r="AA1341" i="44"/>
  <c r="X760" i="44"/>
  <c r="Y800" i="44"/>
  <c r="AM3100" i="44"/>
  <c r="AA1086" i="44"/>
  <c r="X904" i="44"/>
  <c r="AN3007" i="44"/>
  <c r="X738" i="44"/>
  <c r="AE2457" i="2"/>
  <c r="AE2473" i="2" s="1"/>
  <c r="AM2876" i="44"/>
  <c r="AB1485" i="44"/>
  <c r="Y1225" i="2"/>
  <c r="AB1228" i="44"/>
  <c r="AN3310" i="2"/>
  <c r="AM3101" i="44"/>
  <c r="AB1334" i="44"/>
  <c r="AM2884" i="44"/>
  <c r="AB1230" i="44"/>
  <c r="AA1714" i="2"/>
  <c r="AA1340" i="44"/>
  <c r="AN3189" i="44"/>
  <c r="AM2882" i="44"/>
  <c r="AA1189" i="44"/>
  <c r="AJ3092" i="2"/>
  <c r="V935" i="2"/>
  <c r="AN3188" i="44"/>
  <c r="AM3094" i="44"/>
  <c r="AB1234" i="44"/>
  <c r="AA1515" i="2"/>
  <c r="AA1087" i="44"/>
  <c r="AK2711" i="44"/>
  <c r="AM2937" i="44"/>
  <c r="AL2805" i="44"/>
  <c r="AA1092" i="44"/>
  <c r="AN3526" i="2"/>
  <c r="AB1229" i="44"/>
  <c r="AM3096" i="44"/>
  <c r="AN3223" i="44"/>
  <c r="AN2296" i="2"/>
  <c r="AM3480" i="2"/>
  <c r="AN3564" i="2"/>
  <c r="AM3483" i="2"/>
  <c r="AJ3101" i="2"/>
  <c r="AB1225" i="44"/>
  <c r="AL2809" i="44"/>
  <c r="AL2802" i="44"/>
  <c r="AL2838" i="44" s="1"/>
  <c r="Z1044" i="44"/>
  <c r="Z1053" i="44"/>
  <c r="AJ2339" i="2"/>
  <c r="AK2249" i="2" s="1"/>
  <c r="AI2945" i="2"/>
  <c r="AJ2344" i="2"/>
  <c r="AK2254" i="2" s="1"/>
  <c r="Z1202" i="44"/>
  <c r="AN3229" i="44"/>
  <c r="Z935" i="44"/>
  <c r="AI2966" i="2"/>
  <c r="AI2969" i="2"/>
  <c r="AH2847" i="2"/>
  <c r="AI2975" i="2"/>
  <c r="AH2850" i="2"/>
  <c r="AH2843" i="2"/>
  <c r="Z1924" i="2"/>
  <c r="AN3183" i="44"/>
  <c r="AK2333" i="2"/>
  <c r="AL2243" i="2" s="1"/>
  <c r="AA1815" i="2"/>
  <c r="AI2970" i="2"/>
  <c r="AF2590" i="2"/>
  <c r="AF2600" i="2" s="1"/>
  <c r="AH2841" i="2"/>
  <c r="AI2973" i="2"/>
  <c r="AI2971" i="2"/>
  <c r="AM3183" i="2"/>
  <c r="AN3231" i="44"/>
  <c r="AN3605" i="2"/>
  <c r="AN3196" i="44"/>
  <c r="AJ2336" i="2"/>
  <c r="AK2246" i="2" s="1"/>
  <c r="X800" i="2"/>
  <c r="X793" i="2"/>
  <c r="AH2494" i="2"/>
  <c r="AB2060" i="2"/>
  <c r="AG2506" i="2"/>
  <c r="AH2622" i="2"/>
  <c r="AG2727" i="2"/>
  <c r="U647" i="2"/>
  <c r="Z1926" i="2"/>
  <c r="Z1922" i="2"/>
  <c r="AB2008" i="2"/>
  <c r="X1428" i="2"/>
  <c r="Z1723" i="2"/>
  <c r="W1342" i="2"/>
  <c r="AE43" i="2"/>
  <c r="AI2750" i="2"/>
  <c r="AF522" i="2"/>
  <c r="X794" i="2"/>
  <c r="AN3387" i="2"/>
  <c r="AH2624" i="2"/>
  <c r="W1347" i="2"/>
  <c r="W1341" i="2"/>
  <c r="AJ3099" i="2"/>
  <c r="AJ3102" i="2"/>
  <c r="AI2341" i="2"/>
  <c r="AJ2251" i="2" s="1"/>
  <c r="AN3384" i="2"/>
  <c r="AM3268" i="2"/>
  <c r="U997" i="2"/>
  <c r="U999" i="2"/>
  <c r="AB2010" i="2"/>
  <c r="AJ2887" i="2"/>
  <c r="AA1813" i="2"/>
  <c r="AI2763" i="2"/>
  <c r="AJ2878" i="2"/>
  <c r="Z1724" i="2"/>
  <c r="AE398" i="2"/>
  <c r="AI2331" i="2"/>
  <c r="AJ2241" i="2" s="1"/>
  <c r="X1431" i="2"/>
  <c r="AG2509" i="2"/>
  <c r="AL3143" i="2"/>
  <c r="Y1579" i="2"/>
  <c r="AG2508" i="2"/>
  <c r="AB2009" i="2"/>
  <c r="AH2629" i="2"/>
  <c r="AM3269" i="2"/>
  <c r="AK3007" i="2"/>
  <c r="AF2373" i="2"/>
  <c r="AF530" i="2"/>
  <c r="AB2067" i="2"/>
  <c r="AD2105" i="2"/>
  <c r="X799" i="2"/>
  <c r="AB1963" i="2"/>
  <c r="AB1966" i="2" s="1"/>
  <c r="AC2161" i="2"/>
  <c r="AD2096" i="2"/>
  <c r="AI2337" i="2"/>
  <c r="AJ2247" i="2" s="1"/>
  <c r="Y1574" i="2"/>
  <c r="W1339" i="2"/>
  <c r="Z1718" i="2"/>
  <c r="AN3442" i="2"/>
  <c r="AF2380" i="2"/>
  <c r="Z1920" i="2"/>
  <c r="AL3133" i="2"/>
  <c r="AB2016" i="2"/>
  <c r="AI2810" i="2"/>
  <c r="X1433" i="2"/>
  <c r="AI2761" i="2"/>
  <c r="AJ2882" i="2"/>
  <c r="AF2369" i="2"/>
  <c r="W1345" i="2"/>
  <c r="AI2749" i="2"/>
  <c r="AE402" i="2"/>
  <c r="AF2371" i="2"/>
  <c r="U990" i="2"/>
  <c r="U951" i="2"/>
  <c r="V1135" i="2"/>
  <c r="V1096" i="2"/>
  <c r="Y1581" i="2"/>
  <c r="AF2370" i="2"/>
  <c r="Y1578" i="2"/>
  <c r="AG2502" i="2"/>
  <c r="AE394" i="2"/>
  <c r="AF2374" i="2"/>
  <c r="AM3261" i="2"/>
  <c r="X858" i="2"/>
  <c r="X912" i="2" s="1"/>
  <c r="AM3093" i="44"/>
  <c r="X1080" i="2"/>
  <c r="AG515" i="2"/>
  <c r="AI2340" i="2"/>
  <c r="AJ2250" i="2" s="1"/>
  <c r="AB2007" i="2"/>
  <c r="AL3130" i="2"/>
  <c r="AK3235" i="2"/>
  <c r="U1002" i="2"/>
  <c r="Z1927" i="2"/>
  <c r="Z1925" i="2"/>
  <c r="AI2342" i="2"/>
  <c r="AJ2252" i="2" s="1"/>
  <c r="AH2636" i="2"/>
  <c r="X1434" i="2"/>
  <c r="U1001" i="2"/>
  <c r="AM3264" i="2"/>
  <c r="X1432" i="2"/>
  <c r="AI2334" i="2"/>
  <c r="AJ2244" i="2" s="1"/>
  <c r="AI2752" i="2"/>
  <c r="AF518" i="2"/>
  <c r="AB2066" i="2"/>
  <c r="X802" i="2"/>
  <c r="AG2505" i="2"/>
  <c r="U992" i="2"/>
  <c r="Z1727" i="2"/>
  <c r="AD2100" i="2"/>
  <c r="AA2074" i="2"/>
  <c r="AH2630" i="2"/>
  <c r="AL3132" i="2"/>
  <c r="AG2499" i="2"/>
  <c r="AF517" i="2"/>
  <c r="AF519" i="2"/>
  <c r="V1144" i="2"/>
  <c r="AC2152" i="2"/>
  <c r="AL3138" i="2"/>
  <c r="AG2503" i="2"/>
  <c r="AA1820" i="2"/>
  <c r="X1429" i="2"/>
  <c r="AC2156" i="2"/>
  <c r="AM3257" i="2"/>
  <c r="AL3362" i="2"/>
  <c r="Z1728" i="2"/>
  <c r="AF2382" i="2"/>
  <c r="T766" i="2"/>
  <c r="V1146" i="2"/>
  <c r="AI2758" i="2"/>
  <c r="AA1862" i="2"/>
  <c r="AF520" i="2"/>
  <c r="Y1584" i="2"/>
  <c r="AM3263" i="2"/>
  <c r="AC2151" i="2"/>
  <c r="AC2111" i="2"/>
  <c r="AN3446" i="2"/>
  <c r="AN3398" i="2"/>
  <c r="AJ2877" i="2"/>
  <c r="AN3394" i="2"/>
  <c r="AF523" i="2"/>
  <c r="AM3270" i="2"/>
  <c r="V1197" i="2"/>
  <c r="AN3450" i="2"/>
  <c r="AN3386" i="2"/>
  <c r="AL3139" i="2"/>
  <c r="V1145" i="2"/>
  <c r="AB2014" i="2"/>
  <c r="AF2378" i="2"/>
  <c r="AD2109" i="2"/>
  <c r="W1292" i="2"/>
  <c r="AE397" i="2"/>
  <c r="AH2623" i="2"/>
  <c r="U657" i="2"/>
  <c r="AI2754" i="2"/>
  <c r="AM3267" i="2"/>
  <c r="W1340" i="2"/>
  <c r="AJ2889" i="2"/>
  <c r="AN3397" i="2"/>
  <c r="X1430" i="2"/>
  <c r="AF527" i="2"/>
  <c r="AJ3098" i="2"/>
  <c r="AK3010" i="2"/>
  <c r="AN3443" i="2"/>
  <c r="AF2368" i="2"/>
  <c r="X855" i="2"/>
  <c r="X909" i="2" s="1"/>
  <c r="AK2721" i="44"/>
  <c r="AI2335" i="2"/>
  <c r="AJ2245" i="2" s="1"/>
  <c r="AM3481" i="2"/>
  <c r="U650" i="2"/>
  <c r="Z1721" i="2"/>
  <c r="AF2435" i="2"/>
  <c r="AG2496" i="2"/>
  <c r="AG2501" i="2"/>
  <c r="U651" i="2"/>
  <c r="AG2498" i="2"/>
  <c r="AA1571" i="2"/>
  <c r="AA1625" i="2" s="1"/>
  <c r="Z1716" i="2"/>
  <c r="Y1575" i="2"/>
  <c r="AE393" i="2"/>
  <c r="AH2682" i="2"/>
  <c r="X798" i="2"/>
  <c r="X1439" i="2"/>
  <c r="AF525" i="2"/>
  <c r="V1202" i="2"/>
  <c r="X1427" i="2"/>
  <c r="X1386" i="2"/>
  <c r="AN3607" i="2"/>
  <c r="AH2627" i="2"/>
  <c r="W1344" i="2"/>
  <c r="Z1722" i="2"/>
  <c r="Y1577" i="2"/>
  <c r="AM3260" i="2"/>
  <c r="AH2632" i="2"/>
  <c r="U656" i="2"/>
  <c r="AM3271" i="2"/>
  <c r="AL3131" i="2"/>
  <c r="AE392" i="2"/>
  <c r="AB2005" i="2"/>
  <c r="U994" i="2"/>
  <c r="Y1573" i="2"/>
  <c r="AE391" i="2"/>
  <c r="AF2379" i="2"/>
  <c r="AE395" i="2"/>
  <c r="V1138" i="2"/>
  <c r="AB2018" i="2"/>
  <c r="AM3259" i="2"/>
  <c r="Y1572" i="2"/>
  <c r="AG2504" i="2"/>
  <c r="AF2375" i="2"/>
  <c r="AL3141" i="2"/>
  <c r="V1140" i="2"/>
  <c r="AI2762" i="2"/>
  <c r="Y1570" i="2"/>
  <c r="Y1531" i="2"/>
  <c r="Z1719" i="2"/>
  <c r="AL3140" i="2"/>
  <c r="AL3135" i="2"/>
  <c r="AF388" i="2"/>
  <c r="Y1582" i="2"/>
  <c r="AI2755" i="2"/>
  <c r="AH2625" i="2"/>
  <c r="X1437" i="2"/>
  <c r="W1294" i="2"/>
  <c r="W1241" i="2"/>
  <c r="AJ2886" i="2"/>
  <c r="AA1810" i="2"/>
  <c r="AG2495" i="2"/>
  <c r="AK3068" i="2"/>
  <c r="AE401" i="2"/>
  <c r="AM3265" i="2"/>
  <c r="U1000" i="2"/>
  <c r="U1003" i="2"/>
  <c r="Z1729" i="2"/>
  <c r="AG2507" i="2"/>
  <c r="U996" i="2"/>
  <c r="W1289" i="2"/>
  <c r="AM3262" i="2"/>
  <c r="AC2153" i="2"/>
  <c r="X795" i="2"/>
  <c r="AF524" i="2"/>
  <c r="AH2633" i="2"/>
  <c r="AJ3072" i="2"/>
  <c r="AC2164" i="2"/>
  <c r="AH2635" i="2"/>
  <c r="AJ2888" i="2"/>
  <c r="AD37" i="2"/>
  <c r="AI2345" i="2"/>
  <c r="AJ2255" i="2" s="1"/>
  <c r="AF521" i="2"/>
  <c r="AK3004" i="2"/>
  <c r="X859" i="2"/>
  <c r="X913" i="2" s="1"/>
  <c r="AJ3107" i="2"/>
  <c r="AF526" i="2"/>
  <c r="V1137" i="2"/>
  <c r="AF2376" i="2"/>
  <c r="AK3006" i="2"/>
  <c r="AC2162" i="2"/>
  <c r="Z1915" i="2"/>
  <c r="AL3136" i="2"/>
  <c r="Y1580" i="2"/>
  <c r="AM3258" i="2"/>
  <c r="AA1865" i="2"/>
  <c r="Z1917" i="2"/>
  <c r="W1336" i="2"/>
  <c r="AE390" i="2"/>
  <c r="Z1717" i="2"/>
  <c r="U1004" i="2"/>
  <c r="X911" i="2"/>
  <c r="AN3385" i="2"/>
  <c r="V1193" i="2"/>
  <c r="Z1725" i="2"/>
  <c r="AM3453" i="2"/>
  <c r="V1203" i="2"/>
  <c r="AF516" i="2"/>
  <c r="AE621" i="2"/>
  <c r="AL3198" i="2"/>
  <c r="X1435" i="2"/>
  <c r="AF528" i="2"/>
  <c r="V1147" i="2"/>
  <c r="AH2631" i="2"/>
  <c r="U649" i="2"/>
  <c r="AC2155" i="2"/>
  <c r="AB2011" i="2"/>
  <c r="Y1583" i="2"/>
  <c r="AC2157" i="2"/>
  <c r="AJ2884" i="2"/>
  <c r="W1337" i="2"/>
  <c r="AA1093" i="44"/>
  <c r="U998" i="2"/>
  <c r="AJ2890" i="2"/>
  <c r="AL3137" i="2"/>
  <c r="AK3013" i="2"/>
  <c r="X1438" i="2"/>
  <c r="Z1715" i="2"/>
  <c r="Z1676" i="2"/>
  <c r="AH2634" i="2"/>
  <c r="AB2019" i="2"/>
  <c r="AB2015" i="2"/>
  <c r="AI2759" i="2"/>
  <c r="Z1720" i="2"/>
  <c r="U993" i="2"/>
  <c r="AE399" i="2"/>
  <c r="AL3142" i="2"/>
  <c r="W1338" i="2"/>
  <c r="AE403" i="2"/>
  <c r="AK3016" i="2"/>
  <c r="AH2626" i="2"/>
  <c r="AI2307" i="2"/>
  <c r="AK3059" i="2"/>
  <c r="V1196" i="2"/>
  <c r="V1195" i="2"/>
  <c r="W851" i="2"/>
  <c r="W905" i="2" s="1"/>
  <c r="AI2338" i="2"/>
  <c r="AJ2248" i="2" s="1"/>
  <c r="AE400" i="2"/>
  <c r="AF2372" i="2"/>
  <c r="AM3266" i="2"/>
  <c r="AG2497" i="2"/>
  <c r="Y1576" i="2"/>
  <c r="Z1726" i="2"/>
  <c r="AK3015" i="2"/>
  <c r="AD2104" i="2"/>
  <c r="AE396" i="2"/>
  <c r="AN3395" i="2"/>
  <c r="Z1914" i="2"/>
  <c r="Z1875" i="2"/>
  <c r="AF2377" i="2"/>
  <c r="AK3003" i="2"/>
  <c r="T15" i="2"/>
  <c r="AD2106" i="2"/>
  <c r="X1436" i="2"/>
  <c r="AE389" i="2"/>
  <c r="AD494" i="2"/>
  <c r="AF529" i="2"/>
  <c r="AL3134" i="2"/>
  <c r="U995" i="2"/>
  <c r="W845" i="2"/>
  <c r="W899" i="2" s="1"/>
  <c r="W850" i="2"/>
  <c r="W904" i="2" s="1"/>
  <c r="AN3221" i="44"/>
  <c r="AM3092" i="44"/>
  <c r="Y795" i="44"/>
  <c r="Y1049" i="44"/>
  <c r="Y790" i="44"/>
  <c r="AM3099" i="44"/>
  <c r="Z949" i="44"/>
  <c r="AA1347" i="44"/>
  <c r="AN3186" i="44"/>
  <c r="Z1193" i="44"/>
  <c r="Z940" i="44"/>
  <c r="AM3098" i="44"/>
  <c r="AN3192" i="44"/>
  <c r="AM2942" i="44"/>
  <c r="AH2711" i="2"/>
  <c r="AM2878" i="44"/>
  <c r="Y1052" i="44"/>
  <c r="AM2875" i="44"/>
  <c r="AL2808" i="44"/>
  <c r="AM3095" i="44"/>
  <c r="Z947" i="44"/>
  <c r="AM2877" i="44"/>
  <c r="AN3194" i="44"/>
  <c r="AM3105" i="44"/>
  <c r="AL2807" i="44"/>
  <c r="Z1197" i="44"/>
  <c r="AN3220" i="44"/>
  <c r="Z946" i="44"/>
  <c r="AL2813" i="44"/>
  <c r="Z1096" i="44"/>
  <c r="AL2803" i="44"/>
  <c r="AN3190" i="44"/>
  <c r="Y791" i="44"/>
  <c r="AF2346" i="2"/>
  <c r="Y803" i="44"/>
  <c r="Y793" i="44"/>
  <c r="AK2724" i="44"/>
  <c r="Y805" i="44"/>
  <c r="X907" i="44"/>
  <c r="AK2507" i="44"/>
  <c r="X906" i="44"/>
  <c r="Y1046" i="44"/>
  <c r="Y801" i="44"/>
  <c r="AK2506" i="44"/>
  <c r="AJ605" i="44"/>
  <c r="U38" i="10"/>
  <c r="AH2818" i="2"/>
  <c r="AH2838" i="2"/>
  <c r="Y794" i="44"/>
  <c r="Y1056" i="44"/>
  <c r="AL2806" i="44"/>
  <c r="AM2880" i="44"/>
  <c r="AJ2875" i="2"/>
  <c r="AM2886" i="44"/>
  <c r="AM2885" i="44"/>
  <c r="AJ613" i="44"/>
  <c r="AJ611" i="44"/>
  <c r="AK2714" i="44"/>
  <c r="AK2718" i="44"/>
  <c r="AM3102" i="44"/>
  <c r="AE2203" i="2"/>
  <c r="AK2713" i="44"/>
  <c r="AK2712" i="44"/>
  <c r="AJ617" i="44"/>
  <c r="AJ608" i="44"/>
  <c r="AK2717" i="44"/>
  <c r="AJ609" i="44"/>
  <c r="AC2058" i="2"/>
  <c r="X896" i="44"/>
  <c r="AC1639" i="44"/>
  <c r="AJ607" i="44"/>
  <c r="AJ615" i="44"/>
  <c r="AJ620" i="44"/>
  <c r="AL2815" i="44"/>
  <c r="AM2879" i="44"/>
  <c r="AI395" i="44"/>
  <c r="AH2095" i="44"/>
  <c r="AG2219" i="44"/>
  <c r="AE1663" i="44"/>
  <c r="AE1523" i="44"/>
  <c r="AH34" i="44"/>
  <c r="AA1084" i="44"/>
  <c r="Y1050" i="44"/>
  <c r="AG2070" i="44"/>
  <c r="AI1045" i="44"/>
  <c r="AG2058" i="44"/>
  <c r="AE1624" i="44"/>
  <c r="AC1488" i="44"/>
  <c r="X633" i="44"/>
  <c r="AA1339" i="44"/>
  <c r="AA1241" i="44"/>
  <c r="AB1235" i="44"/>
  <c r="AK2501" i="44"/>
  <c r="AK2722" i="44"/>
  <c r="AG1957" i="44"/>
  <c r="AN3014" i="44"/>
  <c r="AH2102" i="44"/>
  <c r="AF1769" i="44"/>
  <c r="AC1384" i="44"/>
  <c r="AI389" i="44"/>
  <c r="X762" i="44"/>
  <c r="AI391" i="44"/>
  <c r="X182" i="44"/>
  <c r="X194" i="44"/>
  <c r="AD1635" i="44"/>
  <c r="AD1623" i="44"/>
  <c r="AE1928" i="44"/>
  <c r="AI2343" i="44"/>
  <c r="AJ522" i="44"/>
  <c r="AI621" i="44"/>
  <c r="AF1921" i="44"/>
  <c r="AK2502" i="44"/>
  <c r="AI402" i="44"/>
  <c r="Z1370" i="2"/>
  <c r="AK2716" i="44"/>
  <c r="AK2598" i="44"/>
  <c r="Y293" i="44"/>
  <c r="X765" i="44"/>
  <c r="AA1346" i="44"/>
  <c r="AK2494" i="44"/>
  <c r="AK2723" i="44"/>
  <c r="AJ2428" i="44"/>
  <c r="X741" i="44"/>
  <c r="AD1521" i="44"/>
  <c r="AD1637" i="44"/>
  <c r="AD1636" i="44"/>
  <c r="AI2344" i="44"/>
  <c r="AG1952" i="44"/>
  <c r="AC1383" i="44"/>
  <c r="AK2505" i="44"/>
  <c r="AF2074" i="44"/>
  <c r="AA1091" i="44"/>
  <c r="AH2209" i="44"/>
  <c r="AI396" i="44"/>
  <c r="V25" i="10"/>
  <c r="V37" i="10"/>
  <c r="W15" i="44"/>
  <c r="AJ2429" i="44"/>
  <c r="AA1345" i="44"/>
  <c r="AJ2425" i="44"/>
  <c r="AF1807" i="44"/>
  <c r="AG2069" i="44"/>
  <c r="AG1964" i="44"/>
  <c r="X209" i="44"/>
  <c r="AD1634" i="44"/>
  <c r="AJ2423" i="44"/>
  <c r="AF1913" i="44"/>
  <c r="Y282" i="44"/>
  <c r="AB1487" i="44"/>
  <c r="AG1959" i="44"/>
  <c r="Y281" i="44"/>
  <c r="Z943" i="44"/>
  <c r="AE1672" i="44"/>
  <c r="AJ2426" i="44"/>
  <c r="AI2332" i="44"/>
  <c r="AH1806" i="44"/>
  <c r="AI394" i="44"/>
  <c r="X70" i="44"/>
  <c r="AE1524" i="44"/>
  <c r="AA1344" i="44"/>
  <c r="AF1917" i="44"/>
  <c r="Y286" i="44"/>
  <c r="AM2852" i="44"/>
  <c r="X196" i="44"/>
  <c r="AJ606" i="44"/>
  <c r="AJ1227" i="44"/>
  <c r="AE1777" i="44"/>
  <c r="AB1493" i="44"/>
  <c r="AI1480" i="44"/>
  <c r="X55" i="44"/>
  <c r="W215" i="44"/>
  <c r="AH2206" i="44"/>
  <c r="Y294" i="44"/>
  <c r="AD1784" i="44"/>
  <c r="AE1660" i="44"/>
  <c r="AL2804" i="44"/>
  <c r="X61" i="44"/>
  <c r="AI401" i="44"/>
  <c r="AJ2422" i="44"/>
  <c r="AI2336" i="44"/>
  <c r="X753" i="44"/>
  <c r="X627" i="44"/>
  <c r="AM2881" i="44"/>
  <c r="X184" i="44"/>
  <c r="AC1381" i="44"/>
  <c r="AK2715" i="44"/>
  <c r="AK2719" i="44"/>
  <c r="AD1519" i="44"/>
  <c r="X632" i="44"/>
  <c r="AN2979" i="44"/>
  <c r="AK2503" i="44"/>
  <c r="AJ2432" i="44"/>
  <c r="AK529" i="44"/>
  <c r="AH2107" i="44"/>
  <c r="AJ524" i="44"/>
  <c r="AG1958" i="44"/>
  <c r="AI2341" i="44"/>
  <c r="AF1920" i="44"/>
  <c r="AI2333" i="44"/>
  <c r="AJ2431" i="44"/>
  <c r="AE1774" i="44"/>
  <c r="AA1090" i="44"/>
  <c r="AE1776" i="44"/>
  <c r="AH2205" i="44"/>
  <c r="AF1662" i="44"/>
  <c r="AF1916" i="44"/>
  <c r="AI393" i="44"/>
  <c r="Y797" i="44"/>
  <c r="AG1923" i="44"/>
  <c r="X68" i="44"/>
  <c r="AC1382" i="44"/>
  <c r="AI2331" i="44"/>
  <c r="AF1926" i="44"/>
  <c r="AH2103" i="44"/>
  <c r="AJ2434" i="44"/>
  <c r="AJ618" i="44"/>
  <c r="Y287" i="44"/>
  <c r="AK2496" i="44"/>
  <c r="X66" i="44"/>
  <c r="AE1671" i="44"/>
  <c r="AL2814" i="44"/>
  <c r="AG2062" i="44"/>
  <c r="Y259" i="44"/>
  <c r="Y279" i="44"/>
  <c r="X62" i="44"/>
  <c r="AH494" i="44"/>
  <c r="AI388" i="44"/>
  <c r="AI2338" i="44"/>
  <c r="AI2335" i="44"/>
  <c r="AH2059" i="44"/>
  <c r="AB1482" i="44"/>
  <c r="X192" i="44"/>
  <c r="AJ1371" i="44"/>
  <c r="AH2099" i="44"/>
  <c r="AG1956" i="44"/>
  <c r="AF1925" i="44"/>
  <c r="AG2061" i="44"/>
  <c r="AE1772" i="44"/>
  <c r="X181" i="44"/>
  <c r="AD1630" i="44"/>
  <c r="AD1520" i="44"/>
  <c r="AJ2105" i="44"/>
  <c r="Z201" i="44"/>
  <c r="AI2337" i="44"/>
  <c r="X188" i="44"/>
  <c r="AG2256" i="2"/>
  <c r="AG2294" i="2"/>
  <c r="AL2810" i="44"/>
  <c r="V32" i="10"/>
  <c r="AC289" i="44"/>
  <c r="AJ2433" i="44"/>
  <c r="AE1781" i="44"/>
  <c r="AI2345" i="44"/>
  <c r="AJ792" i="44"/>
  <c r="AE1525" i="44"/>
  <c r="X195" i="44"/>
  <c r="AA1083" i="44"/>
  <c r="W52" i="44"/>
  <c r="AI2340" i="44"/>
  <c r="AB1486" i="44"/>
  <c r="AA1088" i="44"/>
  <c r="Y292" i="44"/>
  <c r="X740" i="44"/>
  <c r="AJ2427" i="44"/>
  <c r="AB1859" i="2"/>
  <c r="AI1960" i="44"/>
  <c r="X761" i="44"/>
  <c r="X635" i="44"/>
  <c r="AI2334" i="44"/>
  <c r="AA1348" i="44"/>
  <c r="AI390" i="44"/>
  <c r="AJ2471" i="44"/>
  <c r="AC1376" i="44"/>
  <c r="X67" i="44"/>
  <c r="AH2217" i="44"/>
  <c r="Y288" i="44"/>
  <c r="AH2214" i="44"/>
  <c r="X64" i="44"/>
  <c r="AJ2096" i="44"/>
  <c r="X630" i="44"/>
  <c r="Y802" i="44"/>
  <c r="AJ2430" i="44"/>
  <c r="AE1783" i="44"/>
  <c r="AK2720" i="44"/>
  <c r="AA1095" i="44"/>
  <c r="AB1386" i="44"/>
  <c r="AB1478" i="44"/>
  <c r="AI392" i="44"/>
  <c r="AI400" i="44"/>
  <c r="AI1190" i="44"/>
  <c r="AH2100" i="44"/>
  <c r="AI397" i="44"/>
  <c r="X763" i="44"/>
  <c r="X757" i="44"/>
  <c r="X631" i="44"/>
  <c r="AM3103" i="44"/>
  <c r="Y285" i="44"/>
  <c r="X658" i="44"/>
  <c r="X750" i="44"/>
  <c r="X624" i="44"/>
  <c r="AG1955" i="44"/>
  <c r="AJ610" i="44"/>
  <c r="AF1814" i="44"/>
  <c r="Z27" i="44"/>
  <c r="AL2725" i="44"/>
  <c r="Y283" i="44"/>
  <c r="AE1782" i="44"/>
  <c r="X69" i="44"/>
  <c r="AK2498" i="44"/>
  <c r="AD1638" i="44"/>
  <c r="AL2811" i="44"/>
  <c r="AK2497" i="44"/>
  <c r="X60" i="44"/>
  <c r="AI399" i="44"/>
  <c r="AI2342" i="44"/>
  <c r="AF1819" i="44"/>
  <c r="Y291" i="44"/>
  <c r="AI40" i="44"/>
  <c r="Y280" i="44"/>
  <c r="AJ2421" i="44"/>
  <c r="AJ2383" i="44"/>
  <c r="AI2339" i="44"/>
  <c r="AG1965" i="44"/>
  <c r="AL2812" i="44"/>
  <c r="AE1821" i="44"/>
  <c r="AI398" i="44"/>
  <c r="X59" i="44"/>
  <c r="Y1047" i="44"/>
  <c r="Y284" i="44"/>
  <c r="AI2256" i="44"/>
  <c r="AI2330" i="44"/>
  <c r="Y804" i="44"/>
  <c r="AK2504" i="44"/>
  <c r="AH2108" i="44"/>
  <c r="AI403" i="44"/>
  <c r="AB1481" i="44"/>
  <c r="Y290" i="44"/>
  <c r="AK2495" i="44"/>
  <c r="AK2500" i="44"/>
  <c r="X58" i="44"/>
  <c r="AF1810" i="44"/>
  <c r="X755" i="44"/>
  <c r="X629" i="44"/>
  <c r="AH2212" i="44"/>
  <c r="X764" i="44"/>
  <c r="AH2218" i="44"/>
  <c r="AB1483" i="44"/>
  <c r="AG2071" i="44"/>
  <c r="X186" i="44"/>
  <c r="AJ2424" i="44"/>
  <c r="AK2499" i="44"/>
  <c r="AF1670" i="44"/>
  <c r="AJ526" i="44"/>
  <c r="X63" i="44"/>
  <c r="AF1811" i="44"/>
  <c r="AA1188" i="44"/>
  <c r="Y1058" i="44"/>
  <c r="X751" i="44"/>
  <c r="Y951" i="44"/>
  <c r="AN3227" i="44" l="1"/>
  <c r="AE1518" i="44"/>
  <c r="AD1625" i="44"/>
  <c r="X187" i="44"/>
  <c r="AE1665" i="44"/>
  <c r="X756" i="44"/>
  <c r="X754" i="44"/>
  <c r="AA1194" i="44"/>
  <c r="Y1279" i="2"/>
  <c r="Y1333" i="2" s="1"/>
  <c r="AF1924" i="44"/>
  <c r="AM2941" i="44"/>
  <c r="Y796" i="44"/>
  <c r="AE1775" i="44"/>
  <c r="X185" i="44"/>
  <c r="V790" i="2"/>
  <c r="U914" i="2"/>
  <c r="U860" i="2"/>
  <c r="U696" i="2"/>
  <c r="Y652" i="44"/>
  <c r="AB1233" i="44"/>
  <c r="AN3010" i="44"/>
  <c r="Y908" i="44"/>
  <c r="AN3346" i="2"/>
  <c r="AN3061" i="44"/>
  <c r="AB1336" i="44"/>
  <c r="AC1226" i="44"/>
  <c r="AB1081" i="44"/>
  <c r="AM2936" i="44"/>
  <c r="AB1338" i="44"/>
  <c r="AM2938" i="44"/>
  <c r="AC1377" i="44"/>
  <c r="AM2930" i="44"/>
  <c r="AF2367" i="2"/>
  <c r="AF2383" i="2" s="1"/>
  <c r="AA1195" i="44"/>
  <c r="AN3011" i="44"/>
  <c r="AB1232" i="44"/>
  <c r="AA1768" i="2"/>
  <c r="AN3225" i="44"/>
  <c r="AM2973" i="44"/>
  <c r="AL2845" i="44"/>
  <c r="AL2841" i="44"/>
  <c r="AB1342" i="44"/>
  <c r="AA1569" i="2"/>
  <c r="AK3002" i="2"/>
  <c r="AN3004" i="44"/>
  <c r="V989" i="2"/>
  <c r="AN3224" i="44"/>
  <c r="AL2621" i="44"/>
  <c r="Y899" i="44"/>
  <c r="AB1337" i="44"/>
  <c r="AA1200" i="44"/>
  <c r="AN3006" i="44"/>
  <c r="AA945" i="44"/>
  <c r="AA936" i="44"/>
  <c r="AN2332" i="2"/>
  <c r="AB1333" i="44"/>
  <c r="Z1043" i="44"/>
  <c r="AN3580" i="2"/>
  <c r="AN3390" i="2"/>
  <c r="AA1094" i="44"/>
  <c r="AN3600" i="2"/>
  <c r="AN3393" i="2"/>
  <c r="AK3011" i="2"/>
  <c r="AN3003" i="44"/>
  <c r="AA1089" i="44"/>
  <c r="AN3228" i="44"/>
  <c r="AK2303" i="2"/>
  <c r="AM3219" i="2"/>
  <c r="AI2981" i="2"/>
  <c r="AL2844" i="44"/>
  <c r="Z1057" i="44"/>
  <c r="AN3008" i="44"/>
  <c r="AK2308" i="2"/>
  <c r="AJ2879" i="2"/>
  <c r="AN3219" i="44"/>
  <c r="AJ2876" i="2"/>
  <c r="AI2753" i="2"/>
  <c r="AI2760" i="2"/>
  <c r="AJ2885" i="2"/>
  <c r="X1134" i="2"/>
  <c r="AI2757" i="2"/>
  <c r="AL2297" i="2"/>
  <c r="AA1816" i="2"/>
  <c r="AG2500" i="2"/>
  <c r="AG2510" i="2" s="1"/>
  <c r="AJ2881" i="2"/>
  <c r="AJ2880" i="2"/>
  <c r="AJ2883" i="2"/>
  <c r="AI2751" i="2"/>
  <c r="AA1869" i="2"/>
  <c r="AL2631" i="44"/>
  <c r="AH2548" i="2"/>
  <c r="AM2748" i="44"/>
  <c r="AG569" i="2"/>
  <c r="AN3232" i="44"/>
  <c r="AA1201" i="44"/>
  <c r="AB1239" i="44"/>
  <c r="AK2300" i="2"/>
  <c r="X796" i="2"/>
  <c r="Y805" i="2"/>
  <c r="AK3069" i="2"/>
  <c r="AE454" i="2"/>
  <c r="AI2343" i="2"/>
  <c r="AJ2253" i="2" s="1"/>
  <c r="AJ2938" i="2"/>
  <c r="U1058" i="2"/>
  <c r="U711" i="2"/>
  <c r="U765" i="2" s="1"/>
  <c r="X1228" i="2"/>
  <c r="AK3060" i="2"/>
  <c r="AF580" i="2"/>
  <c r="AC2207" i="2"/>
  <c r="AF2429" i="2"/>
  <c r="AE445" i="2"/>
  <c r="W1089" i="2"/>
  <c r="AJ2931" i="2"/>
  <c r="AC2205" i="2"/>
  <c r="AC2165" i="2"/>
  <c r="AM3311" i="2"/>
  <c r="AM3272" i="2"/>
  <c r="AG2557" i="2"/>
  <c r="AL3186" i="2"/>
  <c r="Z1781" i="2"/>
  <c r="U1055" i="2"/>
  <c r="U708" i="2"/>
  <c r="AL3184" i="2"/>
  <c r="AL3145" i="2"/>
  <c r="AJ2304" i="2"/>
  <c r="AF2428" i="2"/>
  <c r="AF2424" i="2"/>
  <c r="X1237" i="2"/>
  <c r="AA1812" i="2"/>
  <c r="X1231" i="2"/>
  <c r="AB2063" i="2"/>
  <c r="U1051" i="2"/>
  <c r="U704" i="2"/>
  <c r="U758" i="2" s="1"/>
  <c r="AJ2305" i="2"/>
  <c r="X1233" i="2"/>
  <c r="AN3441" i="2"/>
  <c r="AA1818" i="2"/>
  <c r="AF2095" i="2"/>
  <c r="AI2621" i="2"/>
  <c r="AL3188" i="2"/>
  <c r="AF2431" i="2"/>
  <c r="Z1780" i="2"/>
  <c r="X1230" i="2"/>
  <c r="Z1774" i="2"/>
  <c r="AK3067" i="2"/>
  <c r="AC2211" i="2"/>
  <c r="AC2209" i="2"/>
  <c r="Z1779" i="2"/>
  <c r="AK3058" i="2"/>
  <c r="AG2549" i="2"/>
  <c r="W1348" i="2"/>
  <c r="AL3189" i="2"/>
  <c r="V1192" i="2"/>
  <c r="Y1627" i="2"/>
  <c r="AE446" i="2"/>
  <c r="AH2686" i="2"/>
  <c r="X1236" i="2"/>
  <c r="X1481" i="2"/>
  <c r="X1440" i="2"/>
  <c r="Y1629" i="2"/>
  <c r="AG2550" i="2"/>
  <c r="AK3064" i="2"/>
  <c r="AN3451" i="2"/>
  <c r="AE451" i="2"/>
  <c r="AB2068" i="2"/>
  <c r="AF574" i="2"/>
  <c r="AC2210" i="2"/>
  <c r="AC1958" i="2"/>
  <c r="AJ2298" i="2"/>
  <c r="AA1817" i="2"/>
  <c r="Y1635" i="2"/>
  <c r="AI2846" i="2"/>
  <c r="Y1628" i="2"/>
  <c r="AD2150" i="2"/>
  <c r="X853" i="2"/>
  <c r="X907" i="2" s="1"/>
  <c r="AF2427" i="2"/>
  <c r="AG2563" i="2"/>
  <c r="AE452" i="2"/>
  <c r="AA1867" i="2"/>
  <c r="X1482" i="2"/>
  <c r="AC1952" i="2"/>
  <c r="AG2310" i="2"/>
  <c r="AD2160" i="2"/>
  <c r="AN3449" i="2"/>
  <c r="AM3320" i="2"/>
  <c r="AJ2302" i="2"/>
  <c r="W1087" i="2"/>
  <c r="AH2688" i="2"/>
  <c r="Z1771" i="2"/>
  <c r="AA1809" i="2"/>
  <c r="AL3190" i="2"/>
  <c r="AK3017" i="2"/>
  <c r="AG2561" i="2"/>
  <c r="AM3319" i="2"/>
  <c r="AI2809" i="2"/>
  <c r="AI2816" i="2"/>
  <c r="AG2558" i="2"/>
  <c r="X852" i="2"/>
  <c r="AF2471" i="2"/>
  <c r="U46" i="2"/>
  <c r="W1346" i="2"/>
  <c r="AL3193" i="2"/>
  <c r="AM3324" i="2"/>
  <c r="AN3452" i="2"/>
  <c r="AA1916" i="2"/>
  <c r="AL3192" i="2"/>
  <c r="AF573" i="2"/>
  <c r="U1046" i="2"/>
  <c r="U699" i="2"/>
  <c r="X1486" i="2"/>
  <c r="X1488" i="2"/>
  <c r="Y804" i="2"/>
  <c r="AE448" i="2"/>
  <c r="AF2425" i="2"/>
  <c r="AF2423" i="2"/>
  <c r="AF2434" i="2"/>
  <c r="AC2215" i="2"/>
  <c r="X1485" i="2"/>
  <c r="Z1778" i="2"/>
  <c r="X848" i="2"/>
  <c r="X902" i="2" s="1"/>
  <c r="AI2804" i="2"/>
  <c r="X791" i="2"/>
  <c r="AF583" i="2"/>
  <c r="Y1630" i="2"/>
  <c r="X797" i="2"/>
  <c r="AH2680" i="2"/>
  <c r="AL3191" i="2"/>
  <c r="Y1637" i="2"/>
  <c r="AA1919" i="2"/>
  <c r="AF575" i="2"/>
  <c r="AJ2942" i="2"/>
  <c r="AH2687" i="2"/>
  <c r="AM3316" i="2"/>
  <c r="Z1783" i="2"/>
  <c r="AA1864" i="2"/>
  <c r="X1491" i="2"/>
  <c r="Y1636" i="2"/>
  <c r="AL3194" i="2"/>
  <c r="V1194" i="2"/>
  <c r="Y1626" i="2"/>
  <c r="U1048" i="2"/>
  <c r="U701" i="2"/>
  <c r="AL3185" i="2"/>
  <c r="AM3314" i="2"/>
  <c r="AH2681" i="2"/>
  <c r="AH2718" i="2"/>
  <c r="AG2552" i="2"/>
  <c r="AN3391" i="2"/>
  <c r="AK3008" i="2"/>
  <c r="AJ2943" i="2"/>
  <c r="AI2808" i="2"/>
  <c r="AN3482" i="2"/>
  <c r="AF2436" i="2"/>
  <c r="X1483" i="2"/>
  <c r="AC2206" i="2"/>
  <c r="AF572" i="2"/>
  <c r="AA1819" i="2"/>
  <c r="AB2070" i="2"/>
  <c r="AN3478" i="2"/>
  <c r="AD2159" i="2"/>
  <c r="AK3061" i="2"/>
  <c r="AG2562" i="2"/>
  <c r="AJ2941" i="2"/>
  <c r="AM3322" i="2"/>
  <c r="AB2062" i="2"/>
  <c r="AD1950" i="2"/>
  <c r="AA1806" i="2"/>
  <c r="Z1929" i="2"/>
  <c r="AE450" i="2"/>
  <c r="AF2426" i="2"/>
  <c r="AL3196" i="2"/>
  <c r="AI2813" i="2"/>
  <c r="Z1769" i="2"/>
  <c r="Z1730" i="2"/>
  <c r="AF582" i="2"/>
  <c r="W1085" i="2"/>
  <c r="AA1807" i="2"/>
  <c r="AF2430" i="2"/>
  <c r="W1343" i="2"/>
  <c r="AE455" i="2"/>
  <c r="Z1773" i="2"/>
  <c r="AE449" i="2"/>
  <c r="Y1631" i="2"/>
  <c r="W1094" i="2"/>
  <c r="Z1775" i="2"/>
  <c r="AN3440" i="2"/>
  <c r="AF577" i="2"/>
  <c r="Z1782" i="2"/>
  <c r="AF571" i="2"/>
  <c r="AH2684" i="2"/>
  <c r="U1056" i="2"/>
  <c r="U709" i="2"/>
  <c r="T21" i="2"/>
  <c r="AG2556" i="2"/>
  <c r="V1189" i="2"/>
  <c r="V1150" i="2"/>
  <c r="AE456" i="2"/>
  <c r="AJ2936" i="2"/>
  <c r="AJ2301" i="2"/>
  <c r="Y1633" i="2"/>
  <c r="AB2064" i="2"/>
  <c r="AM3489" i="2"/>
  <c r="AK3012" i="2"/>
  <c r="X1239" i="2"/>
  <c r="AE44" i="2"/>
  <c r="AJ3108" i="2"/>
  <c r="W1088" i="2"/>
  <c r="AK3070" i="2"/>
  <c r="AB2069" i="2"/>
  <c r="AJ2944" i="2"/>
  <c r="AB2065" i="2"/>
  <c r="X1489" i="2"/>
  <c r="AF570" i="2"/>
  <c r="AF531" i="2"/>
  <c r="AE444" i="2"/>
  <c r="AC2216" i="2"/>
  <c r="V1191" i="2"/>
  <c r="AJ2309" i="2"/>
  <c r="AH2689" i="2"/>
  <c r="AF578" i="2"/>
  <c r="U1057" i="2"/>
  <c r="U710" i="2"/>
  <c r="U764" i="2" s="1"/>
  <c r="AK3104" i="2"/>
  <c r="AJ2940" i="2"/>
  <c r="AF442" i="2"/>
  <c r="AF478" i="2" s="1"/>
  <c r="AM3325" i="2"/>
  <c r="Z1770" i="2"/>
  <c r="Z698" i="2"/>
  <c r="AF2422" i="2"/>
  <c r="AF581" i="2"/>
  <c r="X1232" i="2"/>
  <c r="AD2163" i="2"/>
  <c r="V1199" i="2"/>
  <c r="AN3486" i="2"/>
  <c r="AM3317" i="2"/>
  <c r="AI2812" i="2"/>
  <c r="V1198" i="2"/>
  <c r="AG2559" i="2"/>
  <c r="AI2806" i="2"/>
  <c r="AH2690" i="2"/>
  <c r="AB2061" i="2"/>
  <c r="Y1632" i="2"/>
  <c r="Z1772" i="2"/>
  <c r="AC1959" i="2"/>
  <c r="AM3323" i="2"/>
  <c r="AJ2932" i="2"/>
  <c r="AH2676" i="2"/>
  <c r="AH2637" i="2"/>
  <c r="X847" i="2"/>
  <c r="X901" i="2" s="1"/>
  <c r="U1049" i="2"/>
  <c r="U702" i="2"/>
  <c r="AE443" i="2"/>
  <c r="AE404" i="2"/>
  <c r="AD2158" i="2"/>
  <c r="AG2551" i="2"/>
  <c r="U658" i="2"/>
  <c r="AK3095" i="2"/>
  <c r="AE453" i="2"/>
  <c r="X1492" i="2"/>
  <c r="U1052" i="2"/>
  <c r="U705" i="2"/>
  <c r="X1229" i="2"/>
  <c r="AH2685" i="2"/>
  <c r="AN3439" i="2"/>
  <c r="W1295" i="2"/>
  <c r="AM3312" i="2"/>
  <c r="U1050" i="2"/>
  <c r="U703" i="2"/>
  <c r="U757" i="2" s="1"/>
  <c r="AH2679" i="2"/>
  <c r="AL3195" i="2"/>
  <c r="AM3313" i="2"/>
  <c r="AF2433" i="2"/>
  <c r="AB2059" i="2"/>
  <c r="Z1776" i="2"/>
  <c r="AF579" i="2"/>
  <c r="AE447" i="2"/>
  <c r="AN3479" i="2"/>
  <c r="X1484" i="2"/>
  <c r="AN3448" i="2"/>
  <c r="Y1638" i="2"/>
  <c r="V1200" i="2"/>
  <c r="AA1874" i="2"/>
  <c r="AG2553" i="2"/>
  <c r="AD38" i="2"/>
  <c r="AM3315" i="2"/>
  <c r="AI2803" i="2"/>
  <c r="AI2815" i="2"/>
  <c r="AL3187" i="2"/>
  <c r="U1053" i="2"/>
  <c r="U706" i="2"/>
  <c r="AN3438" i="2"/>
  <c r="AK3009" i="2"/>
  <c r="AH2678" i="2"/>
  <c r="AF576" i="2"/>
  <c r="X1234" i="2"/>
  <c r="AA1814" i="2"/>
  <c r="X1490" i="2"/>
  <c r="AK3057" i="2"/>
  <c r="AE457" i="2"/>
  <c r="U1047" i="2"/>
  <c r="U700" i="2"/>
  <c r="AB2073" i="2"/>
  <c r="V1201" i="2"/>
  <c r="AL3234" i="2"/>
  <c r="W1095" i="2"/>
  <c r="Y803" i="2"/>
  <c r="Y1634" i="2"/>
  <c r="AC2218" i="2"/>
  <c r="X849" i="2"/>
  <c r="X903" i="2" s="1"/>
  <c r="U1054" i="2"/>
  <c r="U707" i="2"/>
  <c r="Y1624" i="2"/>
  <c r="Y1585" i="2"/>
  <c r="AB2072" i="2"/>
  <c r="X1493" i="2"/>
  <c r="AB1517" i="2"/>
  <c r="AG2555" i="2"/>
  <c r="AJ2299" i="2"/>
  <c r="Y801" i="2"/>
  <c r="AM3321" i="2"/>
  <c r="AH2677" i="2"/>
  <c r="AF2432" i="2"/>
  <c r="AD2154" i="2"/>
  <c r="X856" i="2"/>
  <c r="X910" i="2" s="1"/>
  <c r="AM3318" i="2"/>
  <c r="AJ2306" i="2"/>
  <c r="U1044" i="2"/>
  <c r="U1005" i="2"/>
  <c r="U697" i="2"/>
  <c r="X1487" i="2"/>
  <c r="AB2017" i="2"/>
  <c r="AF584" i="2"/>
  <c r="AH2683" i="2"/>
  <c r="AL3197" i="2"/>
  <c r="AJ2295" i="2"/>
  <c r="AI2817" i="2"/>
  <c r="Z1777" i="2"/>
  <c r="AG2560" i="2"/>
  <c r="X854" i="2"/>
  <c r="X908" i="2" s="1"/>
  <c r="Y898" i="44"/>
  <c r="AN3002" i="44"/>
  <c r="Z941" i="44"/>
  <c r="Z1048" i="44"/>
  <c r="Y911" i="44"/>
  <c r="Y903" i="44"/>
  <c r="AN3009" i="44"/>
  <c r="AM2978" i="44"/>
  <c r="AN3222" i="44"/>
  <c r="AM2977" i="44"/>
  <c r="AA1085" i="44"/>
  <c r="AM2931" i="44"/>
  <c r="Z944" i="44"/>
  <c r="AK515" i="44"/>
  <c r="AM2940" i="44"/>
  <c r="Z1204" i="44"/>
  <c r="AN3015" i="44"/>
  <c r="Z1054" i="44"/>
  <c r="Z1055" i="44"/>
  <c r="AM2932" i="44"/>
  <c r="AN3005" i="44"/>
  <c r="AK2561" i="44"/>
  <c r="AM2929" i="44"/>
  <c r="Y901" i="44"/>
  <c r="AN3230" i="44"/>
  <c r="AL2843" i="44"/>
  <c r="Y798" i="44"/>
  <c r="AL2624" i="44"/>
  <c r="AK519" i="44"/>
  <c r="Y799" i="44"/>
  <c r="AN3226" i="44"/>
  <c r="AK523" i="44"/>
  <c r="AK2560" i="44"/>
  <c r="Y902" i="44"/>
  <c r="AL2849" i="44"/>
  <c r="X914" i="44"/>
  <c r="Y913" i="44"/>
  <c r="AL2839" i="44"/>
  <c r="Z948" i="44"/>
  <c r="AL2634" i="44"/>
  <c r="Y909" i="44"/>
  <c r="AH2854" i="2"/>
  <c r="AI2748" i="2"/>
  <c r="X759" i="44"/>
  <c r="AK525" i="44"/>
  <c r="AJ2457" i="44"/>
  <c r="X758" i="44"/>
  <c r="AL2840" i="44"/>
  <c r="AL2842" i="44"/>
  <c r="AK517" i="44"/>
  <c r="AK521" i="44"/>
  <c r="Z938" i="44"/>
  <c r="AM2939" i="44"/>
  <c r="AK530" i="44"/>
  <c r="AM2934" i="44"/>
  <c r="AJ2929" i="2"/>
  <c r="AK518" i="44"/>
  <c r="AL2628" i="44"/>
  <c r="AJ2463" i="44"/>
  <c r="AL2623" i="44"/>
  <c r="AK527" i="44"/>
  <c r="AN3012" i="44"/>
  <c r="AL2627" i="44"/>
  <c r="AL2622" i="44"/>
  <c r="AJ2465" i="44"/>
  <c r="V26" i="10"/>
  <c r="AJ2467" i="44"/>
  <c r="AJ2466" i="44"/>
  <c r="AL2847" i="44"/>
  <c r="AG2330" i="2"/>
  <c r="AG2346" i="2" s="1"/>
  <c r="V33" i="10"/>
  <c r="AL2846" i="44"/>
  <c r="AL2850" i="44"/>
  <c r="AJ2469" i="44"/>
  <c r="AD1531" i="44"/>
  <c r="AJ2459" i="44"/>
  <c r="Y356" i="44"/>
  <c r="AI491" i="44"/>
  <c r="Y366" i="44"/>
  <c r="AJ1372" i="44"/>
  <c r="Y353" i="44"/>
  <c r="AI486" i="44"/>
  <c r="AE1528" i="44"/>
  <c r="AJ576" i="44"/>
  <c r="AJ531" i="44"/>
  <c r="AF1820" i="44"/>
  <c r="AI479" i="44"/>
  <c r="AH2210" i="44"/>
  <c r="AK2554" i="44"/>
  <c r="AB1080" i="44"/>
  <c r="AC1375" i="44"/>
  <c r="AC1373" i="44"/>
  <c r="AK2558" i="44"/>
  <c r="Y363" i="44"/>
  <c r="X204" i="44"/>
  <c r="Y355" i="44"/>
  <c r="AK520" i="44"/>
  <c r="Y357" i="44"/>
  <c r="AJ1082" i="44"/>
  <c r="AB1494" i="44"/>
  <c r="AC1370" i="44"/>
  <c r="AF1675" i="44"/>
  <c r="AE1633" i="44"/>
  <c r="AG1817" i="44"/>
  <c r="AJ2245" i="44"/>
  <c r="AE1779" i="44"/>
  <c r="AJ2243" i="44"/>
  <c r="AJ578" i="44"/>
  <c r="AL2625" i="44"/>
  <c r="AI2098" i="44"/>
  <c r="AN2762" i="44"/>
  <c r="AG1809" i="44"/>
  <c r="Y354" i="44"/>
  <c r="AG2060" i="44"/>
  <c r="AK2548" i="44"/>
  <c r="AF1516" i="44"/>
  <c r="AJ937" i="44"/>
  <c r="AH2111" i="44"/>
  <c r="AH2203" i="44"/>
  <c r="AI489" i="44"/>
  <c r="AF1674" i="44"/>
  <c r="AF1922" i="44"/>
  <c r="Y649" i="44"/>
  <c r="AJ580" i="44"/>
  <c r="AH2216" i="44"/>
  <c r="Z939" i="44"/>
  <c r="Y1059" i="44"/>
  <c r="AE1530" i="44"/>
  <c r="AG2063" i="44"/>
  <c r="AE1626" i="44"/>
  <c r="Y655" i="44"/>
  <c r="AG1816" i="44"/>
  <c r="X211" i="44"/>
  <c r="AC361" i="44"/>
  <c r="AD1628" i="44"/>
  <c r="X748" i="44"/>
  <c r="AI404" i="44"/>
  <c r="AI478" i="44"/>
  <c r="AJ2470" i="44"/>
  <c r="AG1818" i="44"/>
  <c r="AC1490" i="44"/>
  <c r="AI483" i="44"/>
  <c r="AF1666" i="44"/>
  <c r="AK2557" i="44"/>
  <c r="Y645" i="44"/>
  <c r="AC1385" i="44"/>
  <c r="AH1914" i="44"/>
  <c r="AK2559" i="44"/>
  <c r="X200" i="44"/>
  <c r="AN3068" i="44"/>
  <c r="AB1231" i="44"/>
  <c r="AA1349" i="44"/>
  <c r="AH38" i="44"/>
  <c r="AM2933" i="44"/>
  <c r="AI2109" i="44"/>
  <c r="AI480" i="44"/>
  <c r="Y295" i="44"/>
  <c r="Y351" i="44"/>
  <c r="AF1778" i="44"/>
  <c r="X202" i="44"/>
  <c r="Y912" i="44"/>
  <c r="AG2073" i="44"/>
  <c r="Y352" i="44"/>
  <c r="AF1927" i="44"/>
  <c r="AK2551" i="44"/>
  <c r="AM2635" i="44"/>
  <c r="AI490" i="44"/>
  <c r="Y910" i="44"/>
  <c r="AB1240" i="44"/>
  <c r="X189" i="44"/>
  <c r="AC1378" i="44"/>
  <c r="X46" i="44"/>
  <c r="AJ2247" i="44"/>
  <c r="AG2064" i="44"/>
  <c r="AH1954" i="44"/>
  <c r="AK2550" i="44"/>
  <c r="AH1815" i="44"/>
  <c r="AG1808" i="44"/>
  <c r="AF1668" i="44"/>
  <c r="AC1489" i="44"/>
  <c r="AJ2246" i="44"/>
  <c r="X205" i="44"/>
  <c r="AB1236" i="44"/>
  <c r="AG2067" i="44"/>
  <c r="AE1526" i="44"/>
  <c r="AH1961" i="44"/>
  <c r="AE1529" i="44"/>
  <c r="AJ2464" i="44"/>
  <c r="AI492" i="44"/>
  <c r="AC1492" i="44"/>
  <c r="AJ2255" i="44"/>
  <c r="AF1919" i="44"/>
  <c r="AH1963" i="44"/>
  <c r="Y647" i="44"/>
  <c r="AI493" i="44"/>
  <c r="AL2848" i="44"/>
  <c r="AI2106" i="44"/>
  <c r="AC1484" i="44"/>
  <c r="AJ2244" i="44"/>
  <c r="Y653" i="44"/>
  <c r="Y364" i="44"/>
  <c r="AA1191" i="44"/>
  <c r="AM2974" i="44"/>
  <c r="X210" i="44"/>
  <c r="AH2211" i="44"/>
  <c r="AA1198" i="44"/>
  <c r="AG1812" i="44"/>
  <c r="AH2215" i="44"/>
  <c r="AE1929" i="44"/>
  <c r="AD1627" i="44"/>
  <c r="AF1669" i="44"/>
  <c r="Y358" i="44"/>
  <c r="AE1780" i="44"/>
  <c r="Z1051" i="44"/>
  <c r="AC1379" i="44"/>
  <c r="AB1237" i="44"/>
  <c r="AI2101" i="44"/>
  <c r="AC1491" i="44"/>
  <c r="AB1238" i="44"/>
  <c r="Y365" i="44"/>
  <c r="AK2556" i="44"/>
  <c r="AJ2253" i="44"/>
  <c r="AE1515" i="44"/>
  <c r="AI481" i="44"/>
  <c r="AH1962" i="44"/>
  <c r="Z942" i="44"/>
  <c r="AI2110" i="44"/>
  <c r="AK2549" i="44"/>
  <c r="AI2346" i="44"/>
  <c r="AJ2240" i="44"/>
  <c r="AJ2249" i="44"/>
  <c r="AI44" i="44"/>
  <c r="AK2552" i="44"/>
  <c r="Z32" i="44"/>
  <c r="Y642" i="44"/>
  <c r="AI487" i="44"/>
  <c r="AJ2150" i="44"/>
  <c r="AB1913" i="2"/>
  <c r="AJ846" i="44"/>
  <c r="AC1374" i="44"/>
  <c r="Y905" i="44"/>
  <c r="AF1770" i="44"/>
  <c r="AJ2251" i="44"/>
  <c r="AK619" i="44"/>
  <c r="AE1676" i="44"/>
  <c r="AE1768" i="44"/>
  <c r="AJ2242" i="44"/>
  <c r="AG1805" i="44"/>
  <c r="Y65" i="44"/>
  <c r="AF1915" i="44"/>
  <c r="W21" i="10"/>
  <c r="W24" i="44"/>
  <c r="AA1199" i="44"/>
  <c r="AE1517" i="44"/>
  <c r="AD1629" i="44"/>
  <c r="AL2508" i="44"/>
  <c r="AL2626" i="44"/>
  <c r="AG2065" i="44"/>
  <c r="AE1631" i="44"/>
  <c r="AI485" i="44"/>
  <c r="AK2553" i="44"/>
  <c r="X213" i="44"/>
  <c r="AN3013" i="44"/>
  <c r="AH2208" i="44"/>
  <c r="AI482" i="44"/>
  <c r="AA1203" i="44"/>
  <c r="AJ2250" i="44"/>
  <c r="AF1673" i="44"/>
  <c r="AA57" i="44"/>
  <c r="AF1664" i="44"/>
  <c r="AH2207" i="44"/>
  <c r="AJ2248" i="44"/>
  <c r="X206" i="44"/>
  <c r="Y359" i="44"/>
  <c r="AJ2241" i="44"/>
  <c r="X212" i="44"/>
  <c r="AL2629" i="44"/>
  <c r="AM2935" i="44"/>
  <c r="AJ2458" i="44"/>
  <c r="X71" i="44"/>
  <c r="X199" i="44"/>
  <c r="AJ1281" i="44"/>
  <c r="AK516" i="44"/>
  <c r="AE1632" i="44"/>
  <c r="X214" i="44"/>
  <c r="AG2072" i="44"/>
  <c r="W31" i="10"/>
  <c r="Y657" i="44"/>
  <c r="Z1424" i="2"/>
  <c r="AG1813" i="44"/>
  <c r="AE1527" i="44"/>
  <c r="Y654" i="44"/>
  <c r="AL2632" i="44"/>
  <c r="AH1950" i="44"/>
  <c r="AE1771" i="44"/>
  <c r="AL2851" i="44"/>
  <c r="Y643" i="44"/>
  <c r="AF1918" i="44"/>
  <c r="Y360" i="44"/>
  <c r="Z950" i="44"/>
  <c r="AJ2460" i="44"/>
  <c r="Y656" i="44"/>
  <c r="AI2104" i="44"/>
  <c r="Y362" i="44"/>
  <c r="AI488" i="44"/>
  <c r="AJ2252" i="44"/>
  <c r="AL2630" i="44"/>
  <c r="AK2381" i="44"/>
  <c r="AI2068" i="44"/>
  <c r="AA1196" i="44"/>
  <c r="AJ2159" i="44"/>
  <c r="AE1522" i="44"/>
  <c r="AH1953" i="44"/>
  <c r="AJ1425" i="44"/>
  <c r="AI1951" i="44"/>
  <c r="AK528" i="44"/>
  <c r="AI2097" i="44"/>
  <c r="AG2066" i="44"/>
  <c r="AJ2468" i="44"/>
  <c r="AI484" i="44"/>
  <c r="AJ2462" i="44"/>
  <c r="AJ2461" i="44"/>
  <c r="AJ2254" i="44"/>
  <c r="X190" i="44"/>
  <c r="AL2633" i="44"/>
  <c r="AG1661" i="44"/>
  <c r="AK2555" i="44"/>
  <c r="AB1343" i="44"/>
  <c r="AD1380" i="44"/>
  <c r="AG1966" i="44"/>
  <c r="AA1192" i="44"/>
  <c r="Y648" i="44" l="1"/>
  <c r="Y760" i="44"/>
  <c r="Z652" i="44" s="1"/>
  <c r="AB1087" i="44"/>
  <c r="AB1195" i="44" s="1"/>
  <c r="AB1086" i="44"/>
  <c r="AE1773" i="44"/>
  <c r="AN3064" i="44"/>
  <c r="X203" i="44"/>
  <c r="AB1341" i="44"/>
  <c r="AC1233" i="44" s="1"/>
  <c r="Z800" i="44"/>
  <c r="Y904" i="44"/>
  <c r="AF1667" i="44"/>
  <c r="U624" i="2"/>
  <c r="U750" i="2"/>
  <c r="V806" i="2"/>
  <c r="V844" i="2"/>
  <c r="AC1334" i="44"/>
  <c r="AD1226" i="44" s="1"/>
  <c r="AN3097" i="44"/>
  <c r="AC1228" i="44"/>
  <c r="AB1189" i="44"/>
  <c r="AM2972" i="44"/>
  <c r="AM2751" i="44"/>
  <c r="AC1485" i="44"/>
  <c r="AC1230" i="44"/>
  <c r="AC1234" i="44"/>
  <c r="AC1342" i="44" s="1"/>
  <c r="AM2966" i="44"/>
  <c r="AB1340" i="44"/>
  <c r="AF2421" i="2"/>
  <c r="AN2883" i="44"/>
  <c r="AC1229" i="44"/>
  <c r="Z791" i="44"/>
  <c r="AA935" i="44"/>
  <c r="AN3058" i="44"/>
  <c r="AM2755" i="44"/>
  <c r="AN3065" i="44"/>
  <c r="AA1623" i="2"/>
  <c r="AB1515" i="2" s="1"/>
  <c r="AN3616" i="2"/>
  <c r="AL2675" i="44"/>
  <c r="AB1660" i="2"/>
  <c r="AB1092" i="44"/>
  <c r="AN3060" i="44"/>
  <c r="AA1053" i="44"/>
  <c r="AA1044" i="44"/>
  <c r="AK3056" i="2"/>
  <c r="V1043" i="2"/>
  <c r="AA1202" i="44"/>
  <c r="AC1225" i="44"/>
  <c r="AG605" i="2"/>
  <c r="AN3399" i="2"/>
  <c r="AM2754" i="44"/>
  <c r="AN3062" i="44"/>
  <c r="AL2685" i="44"/>
  <c r="AN3444" i="2"/>
  <c r="X1188" i="2"/>
  <c r="AN3057" i="44"/>
  <c r="AA1197" i="44"/>
  <c r="AN3447" i="2"/>
  <c r="AN3129" i="2"/>
  <c r="AH2584" i="2"/>
  <c r="AI2494" i="2" s="1"/>
  <c r="AK3065" i="2"/>
  <c r="AJ2891" i="2"/>
  <c r="Z790" i="44"/>
  <c r="AA949" i="44"/>
  <c r="AB1093" i="44"/>
  <c r="AD2004" i="2"/>
  <c r="AK2339" i="2"/>
  <c r="AL2249" i="2" s="1"/>
  <c r="Z803" i="44"/>
  <c r="Z1052" i="44"/>
  <c r="AF2149" i="2"/>
  <c r="Z795" i="44"/>
  <c r="AK2344" i="2"/>
  <c r="AL2254" i="2" s="1"/>
  <c r="AA1193" i="44"/>
  <c r="AN2888" i="44"/>
  <c r="AJ2930" i="2"/>
  <c r="AJ2933" i="2"/>
  <c r="AL2333" i="2"/>
  <c r="AM2243" i="2" s="1"/>
  <c r="AI2811" i="2"/>
  <c r="AJ2939" i="2"/>
  <c r="AI2814" i="2"/>
  <c r="AI2807" i="2"/>
  <c r="AA1870" i="2"/>
  <c r="AA1923" i="2"/>
  <c r="AJ2937" i="2"/>
  <c r="AG2554" i="2"/>
  <c r="Z1049" i="44"/>
  <c r="AM2802" i="44"/>
  <c r="AM2838" i="44" s="1"/>
  <c r="AJ2934" i="2"/>
  <c r="AJ2935" i="2"/>
  <c r="AI2805" i="2"/>
  <c r="AK577" i="44"/>
  <c r="AA1096" i="44"/>
  <c r="AK3018" i="2"/>
  <c r="AK2367" i="44"/>
  <c r="AA940" i="44"/>
  <c r="AB1347" i="44"/>
  <c r="AK2336" i="2"/>
  <c r="AL2246" i="2" s="1"/>
  <c r="V649" i="2"/>
  <c r="Y794" i="2"/>
  <c r="AL3233" i="2"/>
  <c r="Z1225" i="2"/>
  <c r="AG2596" i="2"/>
  <c r="AJ2331" i="2"/>
  <c r="AK2241" i="2" s="1"/>
  <c r="AB2071" i="2"/>
  <c r="AB2074" i="2" s="1"/>
  <c r="AD2208" i="2"/>
  <c r="Y1385" i="2"/>
  <c r="AK3093" i="2"/>
  <c r="AI2851" i="2"/>
  <c r="AM3349" i="2"/>
  <c r="V942" i="2"/>
  <c r="AH2721" i="2"/>
  <c r="Y1384" i="2"/>
  <c r="AD2212" i="2"/>
  <c r="W1091" i="2"/>
  <c r="AA1662" i="2"/>
  <c r="AH2725" i="2"/>
  <c r="AE480" i="2"/>
  <c r="AC1957" i="2"/>
  <c r="W1142" i="2"/>
  <c r="Z1523" i="2"/>
  <c r="X1235" i="2"/>
  <c r="AL3232" i="2"/>
  <c r="AA1860" i="2"/>
  <c r="AA1821" i="2"/>
  <c r="AD2098" i="2"/>
  <c r="AN3445" i="2"/>
  <c r="AH2723" i="2"/>
  <c r="AF2461" i="2"/>
  <c r="AM3355" i="2"/>
  <c r="AJ2338" i="2"/>
  <c r="AK2248" i="2" s="1"/>
  <c r="AC2006" i="2"/>
  <c r="AA1871" i="2"/>
  <c r="AD2102" i="2"/>
  <c r="Z1521" i="2"/>
  <c r="AE482" i="2"/>
  <c r="AA1671" i="2"/>
  <c r="AD2103" i="2"/>
  <c r="AA1672" i="2"/>
  <c r="AI2675" i="2"/>
  <c r="AA1872" i="2"/>
  <c r="AL3222" i="2"/>
  <c r="AD2099" i="2"/>
  <c r="X1282" i="2"/>
  <c r="AE490" i="2"/>
  <c r="AJ2342" i="2"/>
  <c r="AK2252" i="2" s="1"/>
  <c r="AM3357" i="2"/>
  <c r="AG2591" i="2"/>
  <c r="V656" i="2"/>
  <c r="AD2110" i="2"/>
  <c r="W1149" i="2"/>
  <c r="AC1965" i="2"/>
  <c r="X1288" i="2"/>
  <c r="AN3474" i="2"/>
  <c r="AA1928" i="2"/>
  <c r="AE489" i="2"/>
  <c r="AJ2968" i="2"/>
  <c r="AI2842" i="2"/>
  <c r="AM3353" i="2"/>
  <c r="AD2217" i="2"/>
  <c r="AM3361" i="2"/>
  <c r="AJ2980" i="2"/>
  <c r="AF40" i="2"/>
  <c r="AE492" i="2"/>
  <c r="AF607" i="2"/>
  <c r="AE485" i="2"/>
  <c r="AF2466" i="2"/>
  <c r="AG2598" i="2"/>
  <c r="AI2844" i="2"/>
  <c r="AG2588" i="2"/>
  <c r="AL3221" i="2"/>
  <c r="Z1518" i="2"/>
  <c r="Y1383" i="2"/>
  <c r="Z1529" i="2"/>
  <c r="Z1522" i="2"/>
  <c r="AI2840" i="2"/>
  <c r="Y1377" i="2"/>
  <c r="Y1378" i="2"/>
  <c r="AA1863" i="2"/>
  <c r="AF2463" i="2"/>
  <c r="AJ2334" i="2"/>
  <c r="AK2244" i="2" s="1"/>
  <c r="AF610" i="2"/>
  <c r="AK3100" i="2"/>
  <c r="X1240" i="2"/>
  <c r="AK3103" i="2"/>
  <c r="AF2467" i="2"/>
  <c r="AN3477" i="2"/>
  <c r="V943" i="2"/>
  <c r="X1291" i="2"/>
  <c r="AL3220" i="2"/>
  <c r="AL3199" i="2"/>
  <c r="AD2097" i="2"/>
  <c r="AC2219" i="2"/>
  <c r="U639" i="2"/>
  <c r="U635" i="2"/>
  <c r="U761" i="2"/>
  <c r="AI2839" i="2"/>
  <c r="Y1376" i="2"/>
  <c r="AA1668" i="2"/>
  <c r="AL3231" i="2"/>
  <c r="Y793" i="2"/>
  <c r="AA1664" i="2"/>
  <c r="AF2458" i="2"/>
  <c r="AL3014" i="2"/>
  <c r="AJ2345" i="2"/>
  <c r="AK2255" i="2" s="1"/>
  <c r="AC1956" i="2"/>
  <c r="T24" i="2"/>
  <c r="AF2462" i="2"/>
  <c r="AC1962" i="2"/>
  <c r="Y1375" i="2"/>
  <c r="AA1918" i="2"/>
  <c r="AJ2978" i="2"/>
  <c r="AL3227" i="2"/>
  <c r="AF619" i="2"/>
  <c r="AE484" i="2"/>
  <c r="U627" i="2"/>
  <c r="U753" i="2"/>
  <c r="AB1808" i="2"/>
  <c r="X1238" i="2"/>
  <c r="AG2594" i="2"/>
  <c r="AG2597" i="2"/>
  <c r="AM3356" i="2"/>
  <c r="Y1374" i="2"/>
  <c r="Z1520" i="2"/>
  <c r="AF2460" i="2"/>
  <c r="AG2593" i="2"/>
  <c r="AJ2967" i="2"/>
  <c r="AE481" i="2"/>
  <c r="AF616" i="2"/>
  <c r="AK3105" i="2"/>
  <c r="AA1669" i="2"/>
  <c r="Y1379" i="2"/>
  <c r="AM3354" i="2"/>
  <c r="AM3144" i="2"/>
  <c r="Y1382" i="2"/>
  <c r="U634" i="2"/>
  <c r="U760" i="2"/>
  <c r="AB2020" i="2"/>
  <c r="AM3348" i="2"/>
  <c r="X1283" i="2"/>
  <c r="AE479" i="2"/>
  <c r="AE458" i="2"/>
  <c r="AM3359" i="2"/>
  <c r="AG2595" i="2"/>
  <c r="V657" i="2"/>
  <c r="AG388" i="2"/>
  <c r="U638" i="2"/>
  <c r="AF606" i="2"/>
  <c r="AF585" i="2"/>
  <c r="AK3097" i="2"/>
  <c r="AF2472" i="2"/>
  <c r="AJ2979" i="2"/>
  <c r="U629" i="2"/>
  <c r="W1086" i="2"/>
  <c r="AD2107" i="2"/>
  <c r="AN3488" i="2"/>
  <c r="AA1663" i="2"/>
  <c r="AA1921" i="2"/>
  <c r="Y799" i="2"/>
  <c r="Y1373" i="2"/>
  <c r="X1494" i="2"/>
  <c r="Z1519" i="2"/>
  <c r="AG2585" i="2"/>
  <c r="AL3224" i="2"/>
  <c r="AC1955" i="2"/>
  <c r="U636" i="2"/>
  <c r="U762" i="2"/>
  <c r="V950" i="2"/>
  <c r="AF612" i="2"/>
  <c r="AH2719" i="2"/>
  <c r="U625" i="2"/>
  <c r="U751" i="2"/>
  <c r="U712" i="2"/>
  <c r="Y855" i="2"/>
  <c r="AB1571" i="2"/>
  <c r="AB1625" i="2" s="1"/>
  <c r="AC1964" i="2"/>
  <c r="V946" i="2"/>
  <c r="V939" i="2"/>
  <c r="AH2714" i="2"/>
  <c r="AM3351" i="2"/>
  <c r="W1092" i="2"/>
  <c r="AH2715" i="2"/>
  <c r="U633" i="2"/>
  <c r="AL3005" i="2"/>
  <c r="Z1524" i="2"/>
  <c r="U759" i="2"/>
  <c r="AC1961" i="2"/>
  <c r="Z1525" i="2"/>
  <c r="U637" i="2"/>
  <c r="U763" i="2"/>
  <c r="AA1674" i="2"/>
  <c r="AA1667" i="2"/>
  <c r="AA1665" i="2"/>
  <c r="AA1861" i="2"/>
  <c r="AE486" i="2"/>
  <c r="AC1954" i="2"/>
  <c r="AA1873" i="2"/>
  <c r="AI2628" i="2"/>
  <c r="AL3230" i="2"/>
  <c r="AF611" i="2"/>
  <c r="AH2716" i="2"/>
  <c r="AF2470" i="2"/>
  <c r="V938" i="2"/>
  <c r="AI2852" i="2"/>
  <c r="AH2724" i="2"/>
  <c r="AN3485" i="2"/>
  <c r="AJ2756" i="2"/>
  <c r="AC2012" i="2"/>
  <c r="AC1960" i="2"/>
  <c r="AA1666" i="2"/>
  <c r="X1287" i="2"/>
  <c r="AF2464" i="2"/>
  <c r="AF2465" i="2"/>
  <c r="AK3096" i="2"/>
  <c r="AJ2974" i="2"/>
  <c r="Y800" i="2"/>
  <c r="Y802" i="2"/>
  <c r="AF2468" i="2"/>
  <c r="AJ2335" i="2"/>
  <c r="AK2245" i="2" s="1"/>
  <c r="Y795" i="2"/>
  <c r="Z1526" i="2"/>
  <c r="W1093" i="2"/>
  <c r="AE493" i="2"/>
  <c r="V945" i="2"/>
  <c r="AE483" i="2"/>
  <c r="AC1951" i="2"/>
  <c r="U630" i="2"/>
  <c r="U756" i="2"/>
  <c r="V949" i="2"/>
  <c r="W1083" i="2"/>
  <c r="AK3106" i="2"/>
  <c r="X1293" i="2"/>
  <c r="AJ2337" i="2"/>
  <c r="AK2247" i="2" s="1"/>
  <c r="W1081" i="2"/>
  <c r="V1204" i="2"/>
  <c r="AF613" i="2"/>
  <c r="AE491" i="2"/>
  <c r="AA1661" i="2"/>
  <c r="Z1784" i="2"/>
  <c r="AM3358" i="2"/>
  <c r="AD2213" i="2"/>
  <c r="AF608" i="2"/>
  <c r="AH2717" i="2"/>
  <c r="V940" i="2"/>
  <c r="AA1675" i="2"/>
  <c r="X845" i="2"/>
  <c r="X899" i="2" s="1"/>
  <c r="Y858" i="2"/>
  <c r="Y912" i="2" s="1"/>
  <c r="AF609" i="2"/>
  <c r="AM3360" i="2"/>
  <c r="AK3071" i="2"/>
  <c r="AE488" i="2"/>
  <c r="AE487" i="2"/>
  <c r="AG2586" i="2"/>
  <c r="X1290" i="2"/>
  <c r="W1084" i="2"/>
  <c r="AK3094" i="2"/>
  <c r="AJ2341" i="2"/>
  <c r="AK2251" i="2" s="1"/>
  <c r="X1285" i="2"/>
  <c r="V947" i="2"/>
  <c r="AM3347" i="2"/>
  <c r="AM3326" i="2"/>
  <c r="W1143" i="2"/>
  <c r="Y859" i="2"/>
  <c r="Y913" i="2" s="1"/>
  <c r="Y906" i="44"/>
  <c r="AI2853" i="2"/>
  <c r="AF620" i="2"/>
  <c r="AL3223" i="2"/>
  <c r="AE34" i="2"/>
  <c r="Z1530" i="2"/>
  <c r="AF2469" i="2"/>
  <c r="U631" i="2"/>
  <c r="AN3475" i="2"/>
  <c r="V944" i="2"/>
  <c r="AG2587" i="2"/>
  <c r="AH2712" i="2"/>
  <c r="AH2691" i="2"/>
  <c r="AC2013" i="2"/>
  <c r="AC1953" i="2"/>
  <c r="W1090" i="2"/>
  <c r="X1286" i="2"/>
  <c r="Z752" i="2"/>
  <c r="Z626" i="2"/>
  <c r="AF614" i="2"/>
  <c r="Y1381" i="2"/>
  <c r="AG2592" i="2"/>
  <c r="V948" i="2"/>
  <c r="W1148" i="2"/>
  <c r="W1139" i="2"/>
  <c r="AI2849" i="2"/>
  <c r="AK3062" i="2"/>
  <c r="AM3352" i="2"/>
  <c r="AF2459" i="2"/>
  <c r="AG2381" i="2"/>
  <c r="AI2845" i="2"/>
  <c r="AL3226" i="2"/>
  <c r="AD2214" i="2"/>
  <c r="Z1527" i="2"/>
  <c r="AH2722" i="2"/>
  <c r="AL3225" i="2"/>
  <c r="AD2101" i="2"/>
  <c r="X1284" i="2"/>
  <c r="AJ2340" i="2"/>
  <c r="AK2250" i="2" s="1"/>
  <c r="W1349" i="2"/>
  <c r="U628" i="2"/>
  <c r="U754" i="2"/>
  <c r="V936" i="2"/>
  <c r="U1059" i="2"/>
  <c r="AH2713" i="2"/>
  <c r="V650" i="2"/>
  <c r="Z1516" i="2"/>
  <c r="Y1639" i="2"/>
  <c r="Y857" i="2"/>
  <c r="Y911" i="2" s="1"/>
  <c r="AA1868" i="2"/>
  <c r="AK3063" i="2"/>
  <c r="AG2589" i="2"/>
  <c r="AN3484" i="2"/>
  <c r="AF615" i="2"/>
  <c r="V941" i="2"/>
  <c r="AH2726" i="2"/>
  <c r="AI2848" i="2"/>
  <c r="AF617" i="2"/>
  <c r="AJ2976" i="2"/>
  <c r="AD2108" i="2"/>
  <c r="AK3066" i="2"/>
  <c r="AJ2972" i="2"/>
  <c r="AH2720" i="2"/>
  <c r="AN3476" i="2"/>
  <c r="AF618" i="2"/>
  <c r="AJ2977" i="2"/>
  <c r="AM3350" i="2"/>
  <c r="Z1528" i="2"/>
  <c r="AB1811" i="2"/>
  <c r="X851" i="2"/>
  <c r="X905" i="2" s="1"/>
  <c r="U755" i="2"/>
  <c r="AA1670" i="2"/>
  <c r="Y1380" i="2"/>
  <c r="AL3228" i="2"/>
  <c r="AL3229" i="2"/>
  <c r="X906" i="2"/>
  <c r="W1141" i="2"/>
  <c r="AG2599" i="2"/>
  <c r="AD2204" i="2"/>
  <c r="AN3487" i="2"/>
  <c r="U632" i="2"/>
  <c r="AA1866" i="2"/>
  <c r="AA1673" i="2"/>
  <c r="AJ2307" i="2"/>
  <c r="X850" i="2"/>
  <c r="X904" i="2" s="1"/>
  <c r="AM2967" i="44"/>
  <c r="AN3056" i="44"/>
  <c r="AN2887" i="44"/>
  <c r="AN3063" i="44"/>
  <c r="AK569" i="44"/>
  <c r="AK571" i="44"/>
  <c r="Y907" i="44"/>
  <c r="Z805" i="44"/>
  <c r="AM2968" i="44"/>
  <c r="Z908" i="44"/>
  <c r="AK584" i="44"/>
  <c r="AK572" i="44"/>
  <c r="AA947" i="44"/>
  <c r="AK573" i="44"/>
  <c r="Z1046" i="44"/>
  <c r="AL2678" i="44"/>
  <c r="AM2976" i="44"/>
  <c r="AA946" i="44"/>
  <c r="AN3069" i="44"/>
  <c r="AM2965" i="44"/>
  <c r="AK2597" i="44"/>
  <c r="AN3059" i="44"/>
  <c r="AK575" i="44"/>
  <c r="AM2753" i="44"/>
  <c r="Z794" i="44"/>
  <c r="Y806" i="44"/>
  <c r="Z1056" i="44"/>
  <c r="AK2596" i="44"/>
  <c r="AM2750" i="44"/>
  <c r="Z793" i="44"/>
  <c r="AL2682" i="44"/>
  <c r="AM2759" i="44"/>
  <c r="X766" i="44"/>
  <c r="Z801" i="44"/>
  <c r="AM2749" i="44"/>
  <c r="AM2975" i="44"/>
  <c r="Y651" i="44"/>
  <c r="Y650" i="44"/>
  <c r="AL2688" i="44"/>
  <c r="AK2584" i="44"/>
  <c r="AK2379" i="44"/>
  <c r="AM2757" i="44"/>
  <c r="AL2681" i="44"/>
  <c r="AF1821" i="44"/>
  <c r="AK581" i="44"/>
  <c r="AM2752" i="44"/>
  <c r="AL2677" i="44"/>
  <c r="AI2802" i="2"/>
  <c r="AI2764" i="2"/>
  <c r="AJ612" i="44"/>
  <c r="AK579" i="44"/>
  <c r="AK2373" i="44"/>
  <c r="AK2377" i="44"/>
  <c r="AL2676" i="44"/>
  <c r="AM2970" i="44"/>
  <c r="AJ2965" i="2"/>
  <c r="AM2760" i="44"/>
  <c r="AM2756" i="44"/>
  <c r="V38" i="10"/>
  <c r="AH2240" i="2"/>
  <c r="AN3066" i="44"/>
  <c r="AK2369" i="44"/>
  <c r="AK2593" i="44"/>
  <c r="AJ2204" i="44"/>
  <c r="Z1478" i="2"/>
  <c r="AN3104" i="44"/>
  <c r="AK2375" i="44"/>
  <c r="AK2376" i="44"/>
  <c r="X207" i="44"/>
  <c r="AJ1479" i="44"/>
  <c r="X197" i="44"/>
  <c r="AK2592" i="44"/>
  <c r="AK2586" i="44"/>
  <c r="AK2590" i="44"/>
  <c r="AM2971" i="44"/>
  <c r="AK2588" i="44"/>
  <c r="AM2969" i="44"/>
  <c r="AB1084" i="44"/>
  <c r="Z251" i="44"/>
  <c r="AJ2296" i="44"/>
  <c r="AJ403" i="44"/>
  <c r="AE1637" i="44"/>
  <c r="AI2205" i="44"/>
  <c r="AG1921" i="44"/>
  <c r="AI2100" i="44"/>
  <c r="AJ2306" i="44"/>
  <c r="Z252" i="44"/>
  <c r="Y762" i="44"/>
  <c r="Y765" i="44"/>
  <c r="AK570" i="44"/>
  <c r="AK2368" i="44"/>
  <c r="AJ2295" i="44"/>
  <c r="Y69" i="44"/>
  <c r="AH1957" i="44"/>
  <c r="AL2598" i="44"/>
  <c r="W37" i="10"/>
  <c r="W25" i="10"/>
  <c r="X15" i="44"/>
  <c r="AG1913" i="44"/>
  <c r="AN2937" i="44"/>
  <c r="AJ2307" i="44"/>
  <c r="AK2374" i="44"/>
  <c r="AE1634" i="44"/>
  <c r="Y58" i="44"/>
  <c r="AJ390" i="44"/>
  <c r="AD1382" i="44"/>
  <c r="AI2206" i="44"/>
  <c r="AC1481" i="44"/>
  <c r="AJ389" i="44"/>
  <c r="Z248" i="44"/>
  <c r="AI2107" i="44"/>
  <c r="AB1344" i="44"/>
  <c r="AF1781" i="44"/>
  <c r="AK582" i="44"/>
  <c r="AJ398" i="44"/>
  <c r="AC1235" i="44"/>
  <c r="AL2687" i="44"/>
  <c r="AK2471" i="44"/>
  <c r="AF1663" i="44"/>
  <c r="AE1635" i="44"/>
  <c r="AI2099" i="44"/>
  <c r="AG1662" i="44"/>
  <c r="AJ900" i="44"/>
  <c r="AJ2294" i="44"/>
  <c r="AJ2256" i="44"/>
  <c r="AH2070" i="44"/>
  <c r="AB1346" i="44"/>
  <c r="Z250" i="44"/>
  <c r="AB1090" i="44"/>
  <c r="AN2884" i="44"/>
  <c r="Y761" i="44"/>
  <c r="Y635" i="44"/>
  <c r="AM2758" i="44"/>
  <c r="AG1811" i="44"/>
  <c r="Y61" i="44"/>
  <c r="AH1956" i="44"/>
  <c r="Z802" i="44"/>
  <c r="AH1965" i="44"/>
  <c r="AB1194" i="44"/>
  <c r="AG1926" i="44"/>
  <c r="AF1518" i="44"/>
  <c r="AJ616" i="44"/>
  <c r="Y757" i="44"/>
  <c r="Y631" i="44"/>
  <c r="AI2095" i="44"/>
  <c r="AH2219" i="44"/>
  <c r="AJ2297" i="44"/>
  <c r="AJ2299" i="44"/>
  <c r="AJ1136" i="44"/>
  <c r="AB1088" i="44"/>
  <c r="AH1959" i="44"/>
  <c r="AF1776" i="44"/>
  <c r="AJ400" i="44"/>
  <c r="AG1670" i="44"/>
  <c r="AI2217" i="44"/>
  <c r="AI34" i="44"/>
  <c r="AC1493" i="44"/>
  <c r="X769" i="44"/>
  <c r="X51" i="44"/>
  <c r="Y67" i="44"/>
  <c r="Z1047" i="44"/>
  <c r="Y60" i="44"/>
  <c r="AF1928" i="44"/>
  <c r="AE1636" i="44"/>
  <c r="AJ1426" i="44"/>
  <c r="AE1520" i="44"/>
  <c r="AH1955" i="44"/>
  <c r="AG1814" i="44"/>
  <c r="Z246" i="44"/>
  <c r="Z249" i="44"/>
  <c r="Z255" i="44"/>
  <c r="Y764" i="44"/>
  <c r="Y751" i="44"/>
  <c r="AH2058" i="44"/>
  <c r="AJ392" i="44"/>
  <c r="AF1772" i="44"/>
  <c r="AC1482" i="44"/>
  <c r="AB1348" i="44"/>
  <c r="AF1774" i="44"/>
  <c r="AK2380" i="44"/>
  <c r="AK2591" i="44"/>
  <c r="AK2378" i="44"/>
  <c r="AJ2213" i="44"/>
  <c r="AJ1960" i="44"/>
  <c r="AG2074" i="44"/>
  <c r="W32" i="10"/>
  <c r="AJ1335" i="44"/>
  <c r="AL2683" i="44"/>
  <c r="AJ395" i="44"/>
  <c r="AG1807" i="44"/>
  <c r="AJ2305" i="44"/>
  <c r="AA27" i="44"/>
  <c r="AJ40" i="44"/>
  <c r="AC1336" i="44"/>
  <c r="AJ391" i="44"/>
  <c r="AD1383" i="44"/>
  <c r="AA943" i="44"/>
  <c r="AI2103" i="44"/>
  <c r="Y755" i="44"/>
  <c r="Y629" i="44"/>
  <c r="AD1384" i="44"/>
  <c r="AD1381" i="44"/>
  <c r="AG1916" i="44"/>
  <c r="AM2725" i="44"/>
  <c r="AG1819" i="44"/>
  <c r="Z804" i="44"/>
  <c r="Y367" i="44"/>
  <c r="Z243" i="44"/>
  <c r="AK2595" i="44"/>
  <c r="AG1924" i="44"/>
  <c r="AI2108" i="44"/>
  <c r="AJ991" i="44"/>
  <c r="AL2679" i="44"/>
  <c r="AF1783" i="44"/>
  <c r="Z258" i="44"/>
  <c r="AJ2298" i="44"/>
  <c r="Y70" i="44"/>
  <c r="Z797" i="44"/>
  <c r="AI2218" i="44"/>
  <c r="AC1487" i="44"/>
  <c r="AH2061" i="44"/>
  <c r="Z254" i="44"/>
  <c r="AG1810" i="44"/>
  <c r="Y55" i="44"/>
  <c r="Y62" i="44"/>
  <c r="AN3067" i="44"/>
  <c r="AE1625" i="44"/>
  <c r="AE1784" i="44"/>
  <c r="AF1660" i="44"/>
  <c r="AC1805" i="2"/>
  <c r="AE1623" i="44"/>
  <c r="AI2209" i="44"/>
  <c r="AF1777" i="44"/>
  <c r="AG1920" i="44"/>
  <c r="AB1083" i="44"/>
  <c r="AD1376" i="44"/>
  <c r="AH2069" i="44"/>
  <c r="AC1486" i="44"/>
  <c r="Y753" i="44"/>
  <c r="Y627" i="44"/>
  <c r="AJ393" i="44"/>
  <c r="AD253" i="44"/>
  <c r="AE1638" i="44"/>
  <c r="X208" i="44"/>
  <c r="AF1782" i="44"/>
  <c r="AH1952" i="44"/>
  <c r="AG1917" i="44"/>
  <c r="AG1925" i="44"/>
  <c r="AK574" i="44"/>
  <c r="AC1483" i="44"/>
  <c r="AE1521" i="44"/>
  <c r="AL529" i="44"/>
  <c r="Y750" i="44"/>
  <c r="Y624" i="44"/>
  <c r="AJ2300" i="44"/>
  <c r="AK2370" i="44"/>
  <c r="AD1488" i="44"/>
  <c r="AJ2344" i="44"/>
  <c r="AE1630" i="44"/>
  <c r="AL2684" i="44"/>
  <c r="AL2686" i="44"/>
  <c r="AF1524" i="44"/>
  <c r="Y68" i="44"/>
  <c r="AJ2304" i="44"/>
  <c r="Y209" i="44"/>
  <c r="AJ397" i="44"/>
  <c r="AJ2303" i="44"/>
  <c r="AK2585" i="44"/>
  <c r="Z1050" i="44"/>
  <c r="Z256" i="44"/>
  <c r="AI2214" i="44"/>
  <c r="AH2071" i="44"/>
  <c r="AJ402" i="44"/>
  <c r="AH1923" i="44"/>
  <c r="AH2062" i="44"/>
  <c r="AJ2301" i="44"/>
  <c r="Y756" i="44"/>
  <c r="Y630" i="44"/>
  <c r="Z244" i="44"/>
  <c r="Y56" i="44"/>
  <c r="AI1806" i="44"/>
  <c r="AI494" i="44"/>
  <c r="AJ388" i="44"/>
  <c r="AN2852" i="44"/>
  <c r="AF1671" i="44"/>
  <c r="AC1386" i="44"/>
  <c r="AC1478" i="44"/>
  <c r="AB1188" i="44"/>
  <c r="AI2102" i="44"/>
  <c r="AJ585" i="44"/>
  <c r="Z245" i="44"/>
  <c r="Z951" i="44"/>
  <c r="AG1769" i="44"/>
  <c r="AK2372" i="44"/>
  <c r="AH1958" i="44"/>
  <c r="Z1058" i="44"/>
  <c r="AK2371" i="44"/>
  <c r="AJ394" i="44"/>
  <c r="AI2059" i="44"/>
  <c r="AI2212" i="44"/>
  <c r="AM2761" i="44"/>
  <c r="AH1964" i="44"/>
  <c r="AJ2302" i="44"/>
  <c r="AA201" i="44"/>
  <c r="AB1095" i="44"/>
  <c r="AK2589" i="44"/>
  <c r="AF1523" i="44"/>
  <c r="AL2680" i="44"/>
  <c r="AB1091" i="44"/>
  <c r="Y59" i="44"/>
  <c r="AD1639" i="44"/>
  <c r="Z257" i="44"/>
  <c r="AB1345" i="44"/>
  <c r="AF1672" i="44"/>
  <c r="AE1519" i="44"/>
  <c r="Y66" i="44"/>
  <c r="AK2587" i="44"/>
  <c r="AB1339" i="44"/>
  <c r="AB1241" i="44"/>
  <c r="Y763" i="44"/>
  <c r="AJ399" i="44"/>
  <c r="AF1624" i="44"/>
  <c r="AJ614" i="44"/>
  <c r="AF1525" i="44"/>
  <c r="Z247" i="44"/>
  <c r="AK2594" i="44"/>
  <c r="AJ396" i="44"/>
  <c r="AJ401" i="44"/>
  <c r="AN3100" i="44" l="1"/>
  <c r="AC1338" i="44"/>
  <c r="AF1665" i="44"/>
  <c r="AC1337" i="44"/>
  <c r="AD1377" i="44"/>
  <c r="AD1485" i="44" s="1"/>
  <c r="AC1081" i="44"/>
  <c r="Z796" i="44"/>
  <c r="AF2437" i="2"/>
  <c r="AM2805" i="44"/>
  <c r="AF1775" i="44"/>
  <c r="V898" i="2"/>
  <c r="V860" i="2"/>
  <c r="V696" i="2"/>
  <c r="V642" i="2"/>
  <c r="AC1232" i="44"/>
  <c r="AM2809" i="44"/>
  <c r="AM2845" i="44" s="1"/>
  <c r="AN2882" i="44"/>
  <c r="AN3094" i="44"/>
  <c r="Z899" i="44"/>
  <c r="AA791" i="44" s="1"/>
  <c r="AA1043" i="44"/>
  <c r="AN3096" i="44"/>
  <c r="AL2711" i="44"/>
  <c r="AN2876" i="44"/>
  <c r="AF2457" i="2"/>
  <c r="AF2473" i="2" s="1"/>
  <c r="AB1200" i="44"/>
  <c r="AN3101" i="44"/>
  <c r="AC1333" i="44"/>
  <c r="AB945" i="44"/>
  <c r="AB936" i="44"/>
  <c r="AB1714" i="2"/>
  <c r="AN3098" i="44"/>
  <c r="AB1094" i="44"/>
  <c r="AH515" i="2"/>
  <c r="Y1080" i="2"/>
  <c r="Y1134" i="2" s="1"/>
  <c r="Y1188" i="2" s="1"/>
  <c r="AK3092" i="2"/>
  <c r="W935" i="2"/>
  <c r="AM2808" i="44"/>
  <c r="AA944" i="44"/>
  <c r="AA941" i="44"/>
  <c r="AN3183" i="2"/>
  <c r="AK613" i="44"/>
  <c r="AB1201" i="44"/>
  <c r="Z903" i="44"/>
  <c r="AA1057" i="44"/>
  <c r="AL2721" i="44"/>
  <c r="AB1085" i="44"/>
  <c r="AD2058" i="2"/>
  <c r="AN3093" i="44"/>
  <c r="AB1089" i="44"/>
  <c r="Z898" i="44"/>
  <c r="AN3480" i="2"/>
  <c r="AN2942" i="44"/>
  <c r="AN3453" i="2"/>
  <c r="AN3483" i="2"/>
  <c r="AK3101" i="2"/>
  <c r="Z902" i="44"/>
  <c r="AK605" i="44"/>
  <c r="AK2421" i="44"/>
  <c r="AF2203" i="2"/>
  <c r="AG2095" i="2" s="1"/>
  <c r="AC1239" i="44"/>
  <c r="AK609" i="44"/>
  <c r="AL2303" i="2"/>
  <c r="AA1204" i="44"/>
  <c r="Z634" i="44"/>
  <c r="AA1055" i="44"/>
  <c r="Z911" i="44"/>
  <c r="X1241" i="2"/>
  <c r="Z760" i="44"/>
  <c r="Z1279" i="2"/>
  <c r="AL2506" i="44"/>
  <c r="AG2564" i="2"/>
  <c r="AL2308" i="2"/>
  <c r="AA1048" i="44"/>
  <c r="AM2297" i="2"/>
  <c r="AJ2969" i="2"/>
  <c r="AJ2945" i="2"/>
  <c r="AJ2966" i="2"/>
  <c r="AI2850" i="2"/>
  <c r="AK620" i="44"/>
  <c r="AJ2975" i="2"/>
  <c r="AG2590" i="2"/>
  <c r="AI2847" i="2"/>
  <c r="AI2843" i="2"/>
  <c r="AK607" i="44"/>
  <c r="AN2877" i="44"/>
  <c r="AB1815" i="2"/>
  <c r="AA1924" i="2"/>
  <c r="AI2841" i="2"/>
  <c r="AJ2971" i="2"/>
  <c r="Z798" i="44"/>
  <c r="AJ2973" i="2"/>
  <c r="AN2748" i="44"/>
  <c r="AJ2970" i="2"/>
  <c r="AN2878" i="44"/>
  <c r="AL2714" i="44"/>
  <c r="AL2300" i="2"/>
  <c r="Y796" i="2"/>
  <c r="AC1517" i="2"/>
  <c r="Z803" i="2"/>
  <c r="Z804" i="2"/>
  <c r="AI2818" i="2"/>
  <c r="AH2509" i="2"/>
  <c r="AA1922" i="2"/>
  <c r="AD2155" i="2"/>
  <c r="Z1581" i="2"/>
  <c r="AG2435" i="2"/>
  <c r="AJ2759" i="2"/>
  <c r="AH2502" i="2"/>
  <c r="X1340" i="2"/>
  <c r="Z805" i="2"/>
  <c r="AF401" i="2"/>
  <c r="X1347" i="2"/>
  <c r="Z1579" i="2"/>
  <c r="V654" i="2"/>
  <c r="AK2889" i="2"/>
  <c r="V645" i="2"/>
  <c r="AM3137" i="2"/>
  <c r="AC2016" i="2"/>
  <c r="AC2010" i="2"/>
  <c r="AL3013" i="2"/>
  <c r="AK2298" i="2"/>
  <c r="Y1432" i="2"/>
  <c r="Z1583" i="2"/>
  <c r="AH2498" i="2"/>
  <c r="AF395" i="2"/>
  <c r="AK2890" i="2"/>
  <c r="AJ2752" i="2"/>
  <c r="AM3132" i="2"/>
  <c r="AD2157" i="2"/>
  <c r="AD2156" i="2"/>
  <c r="AM3142" i="2"/>
  <c r="AC2011" i="2"/>
  <c r="W1145" i="2"/>
  <c r="AI2631" i="2"/>
  <c r="AJ2343" i="2"/>
  <c r="AK2253" i="2" s="1"/>
  <c r="W1195" i="2"/>
  <c r="Y1434" i="2"/>
  <c r="AB1865" i="2"/>
  <c r="AK2887" i="2"/>
  <c r="AK2882" i="2"/>
  <c r="AG527" i="2"/>
  <c r="AG525" i="2"/>
  <c r="W1193" i="2"/>
  <c r="V1001" i="2"/>
  <c r="W1138" i="2"/>
  <c r="AG519" i="2"/>
  <c r="AA1729" i="2"/>
  <c r="AE2105" i="2"/>
  <c r="AF393" i="2"/>
  <c r="Z1580" i="2"/>
  <c r="Y856" i="2"/>
  <c r="AG2375" i="2"/>
  <c r="V992" i="2"/>
  <c r="AG521" i="2"/>
  <c r="AC2008" i="2"/>
  <c r="AA1721" i="2"/>
  <c r="Z1578" i="2"/>
  <c r="W1146" i="2"/>
  <c r="V1000" i="2"/>
  <c r="AI2629" i="2"/>
  <c r="AH2495" i="2"/>
  <c r="AG516" i="2"/>
  <c r="AF621" i="2"/>
  <c r="AF389" i="2"/>
  <c r="AE494" i="2"/>
  <c r="Y1433" i="2"/>
  <c r="AF391" i="2"/>
  <c r="AH2507" i="2"/>
  <c r="AA1718" i="2"/>
  <c r="Y1430" i="2"/>
  <c r="AD2164" i="2"/>
  <c r="AN3267" i="2"/>
  <c r="AF400" i="2"/>
  <c r="AA1926" i="2"/>
  <c r="AA1925" i="2"/>
  <c r="AN3265" i="2"/>
  <c r="AL3003" i="2"/>
  <c r="AK2295" i="2"/>
  <c r="AK3102" i="2"/>
  <c r="AM3135" i="2"/>
  <c r="AE2106" i="2"/>
  <c r="AG2369" i="2"/>
  <c r="Y1435" i="2"/>
  <c r="AI2622" i="2"/>
  <c r="AH2727" i="2"/>
  <c r="AM3133" i="2"/>
  <c r="AG530" i="2"/>
  <c r="X1339" i="2"/>
  <c r="X1344" i="2"/>
  <c r="AG523" i="2"/>
  <c r="V648" i="2"/>
  <c r="Y853" i="2"/>
  <c r="Y907" i="2" s="1"/>
  <c r="AD2161" i="2"/>
  <c r="AG2382" i="2"/>
  <c r="AH2505" i="2"/>
  <c r="X1337" i="2"/>
  <c r="AK2888" i="2"/>
  <c r="AG2372" i="2"/>
  <c r="AK2309" i="2"/>
  <c r="V997" i="2"/>
  <c r="X1294" i="2"/>
  <c r="AG2373" i="2"/>
  <c r="Y1431" i="2"/>
  <c r="Y1437" i="2"/>
  <c r="AJ2754" i="2"/>
  <c r="AG517" i="2"/>
  <c r="AN3271" i="2"/>
  <c r="AK2878" i="2"/>
  <c r="X1342" i="2"/>
  <c r="AA1725" i="2"/>
  <c r="X1289" i="2"/>
  <c r="AF390" i="2"/>
  <c r="V996" i="2"/>
  <c r="Y798" i="2"/>
  <c r="AA1724" i="2"/>
  <c r="Z1582" i="2"/>
  <c r="AG528" i="2"/>
  <c r="AJ2758" i="2"/>
  <c r="AI2623" i="2"/>
  <c r="W1202" i="2"/>
  <c r="W1144" i="2"/>
  <c r="W1197" i="2"/>
  <c r="AF398" i="2"/>
  <c r="V994" i="2"/>
  <c r="AN3268" i="2"/>
  <c r="AL3016" i="2"/>
  <c r="V999" i="2"/>
  <c r="Y849" i="2"/>
  <c r="Y903" i="2" s="1"/>
  <c r="AG2374" i="2"/>
  <c r="AC2014" i="2"/>
  <c r="AI2634" i="2"/>
  <c r="AG2380" i="2"/>
  <c r="AM3140" i="2"/>
  <c r="AF396" i="2"/>
  <c r="AA1728" i="2"/>
  <c r="AL3059" i="2"/>
  <c r="AN3261" i="2"/>
  <c r="AC2018" i="2"/>
  <c r="Z1573" i="2"/>
  <c r="Y1436" i="2"/>
  <c r="AA1723" i="2"/>
  <c r="AK2877" i="2"/>
  <c r="Z1574" i="2"/>
  <c r="AH2504" i="2"/>
  <c r="Y847" i="2"/>
  <c r="Y901" i="2" s="1"/>
  <c r="AJ2749" i="2"/>
  <c r="AD2151" i="2"/>
  <c r="AD2111" i="2"/>
  <c r="AK2306" i="2"/>
  <c r="X1336" i="2"/>
  <c r="AC2060" i="2"/>
  <c r="AG2371" i="2"/>
  <c r="AD2152" i="2"/>
  <c r="Y1439" i="2"/>
  <c r="AH2506" i="2"/>
  <c r="AM3143" i="2"/>
  <c r="AN2886" i="44"/>
  <c r="AI2548" i="2"/>
  <c r="AI2584" i="2" s="1"/>
  <c r="AA1727" i="2"/>
  <c r="V647" i="2"/>
  <c r="AK2304" i="2"/>
  <c r="AI2632" i="2"/>
  <c r="AM3136" i="2"/>
  <c r="AN3262" i="2"/>
  <c r="AG524" i="2"/>
  <c r="AH2497" i="2"/>
  <c r="AG2379" i="2"/>
  <c r="AJ2763" i="2"/>
  <c r="AK3107" i="2"/>
  <c r="X1341" i="2"/>
  <c r="AC2066" i="2"/>
  <c r="AA1915" i="2"/>
  <c r="V655" i="2"/>
  <c r="AC2015" i="2"/>
  <c r="U48" i="2"/>
  <c r="AC2009" i="2"/>
  <c r="AB1813" i="2"/>
  <c r="W1140" i="2"/>
  <c r="AL3007" i="2"/>
  <c r="AG442" i="2"/>
  <c r="AN3269" i="2"/>
  <c r="AF394" i="2"/>
  <c r="AB1810" i="2"/>
  <c r="AL3068" i="2"/>
  <c r="V653" i="2"/>
  <c r="AL3010" i="2"/>
  <c r="AA1917" i="2"/>
  <c r="AJ2750" i="2"/>
  <c r="Z1572" i="2"/>
  <c r="AH2508" i="2"/>
  <c r="AF402" i="2"/>
  <c r="AE2109" i="2"/>
  <c r="AF399" i="2"/>
  <c r="AI2711" i="2"/>
  <c r="AF392" i="2"/>
  <c r="Z1577" i="2"/>
  <c r="AI2635" i="2"/>
  <c r="AE2104" i="2"/>
  <c r="AN3259" i="2"/>
  <c r="AA1920" i="2"/>
  <c r="AM3139" i="2"/>
  <c r="Y797" i="2"/>
  <c r="AD2162" i="2"/>
  <c r="AI2636" i="2"/>
  <c r="AH2499" i="2"/>
  <c r="X1338" i="2"/>
  <c r="AK3098" i="2"/>
  <c r="AC2007" i="2"/>
  <c r="AK2305" i="2"/>
  <c r="AH2496" i="2"/>
  <c r="Y791" i="2"/>
  <c r="AI2627" i="2"/>
  <c r="W1135" i="2"/>
  <c r="W1096" i="2"/>
  <c r="W1137" i="2"/>
  <c r="AF403" i="2"/>
  <c r="AK2299" i="2"/>
  <c r="Y854" i="2"/>
  <c r="Y908" i="2" s="1"/>
  <c r="AK2884" i="2"/>
  <c r="AJ2762" i="2"/>
  <c r="AI2682" i="2"/>
  <c r="V651" i="2"/>
  <c r="AI2624" i="2"/>
  <c r="U766" i="2"/>
  <c r="AG522" i="2"/>
  <c r="AN3258" i="2"/>
  <c r="AM3198" i="2"/>
  <c r="AL3015" i="2"/>
  <c r="AH2503" i="2"/>
  <c r="Y1428" i="2"/>
  <c r="X1292" i="2"/>
  <c r="AM3141" i="2"/>
  <c r="AC2019" i="2"/>
  <c r="AI2633" i="2"/>
  <c r="AA1914" i="2"/>
  <c r="AA1875" i="2"/>
  <c r="W1196" i="2"/>
  <c r="AE2100" i="2"/>
  <c r="Y848" i="2"/>
  <c r="Y902" i="2" s="1"/>
  <c r="AE2096" i="2"/>
  <c r="AK3099" i="2"/>
  <c r="V990" i="2"/>
  <c r="V951" i="2"/>
  <c r="AJ2755" i="2"/>
  <c r="V1002" i="2"/>
  <c r="AC2067" i="2"/>
  <c r="V998" i="2"/>
  <c r="Z1584" i="2"/>
  <c r="AA1715" i="2"/>
  <c r="AA1676" i="2"/>
  <c r="AA1927" i="2"/>
  <c r="AM3134" i="2"/>
  <c r="Y1427" i="2"/>
  <c r="Y1386" i="2"/>
  <c r="AA1717" i="2"/>
  <c r="AG529" i="2"/>
  <c r="Y1429" i="2"/>
  <c r="U15" i="2"/>
  <c r="AM3130" i="2"/>
  <c r="AL3235" i="2"/>
  <c r="AG2377" i="2"/>
  <c r="AG520" i="2"/>
  <c r="Z1576" i="2"/>
  <c r="AM3131" i="2"/>
  <c r="AG2376" i="2"/>
  <c r="AN3263" i="2"/>
  <c r="AB1820" i="2"/>
  <c r="W1203" i="2"/>
  <c r="AD2153" i="2"/>
  <c r="AA1726" i="2"/>
  <c r="Z1575" i="2"/>
  <c r="AN3481" i="2"/>
  <c r="AA1716" i="2"/>
  <c r="Y1438" i="2"/>
  <c r="AJ2761" i="2"/>
  <c r="AH2294" i="2"/>
  <c r="AH2330" i="2" s="1"/>
  <c r="AI2240" i="2" s="1"/>
  <c r="AB1569" i="2"/>
  <c r="AB1623" i="2" s="1"/>
  <c r="AM3138" i="2"/>
  <c r="AN3260" i="2"/>
  <c r="AI2630" i="2"/>
  <c r="AK2886" i="2"/>
  <c r="V995" i="2"/>
  <c r="Z1570" i="2"/>
  <c r="Z1531" i="2"/>
  <c r="AN3257" i="2"/>
  <c r="AM3362" i="2"/>
  <c r="AL3004" i="2"/>
  <c r="AF397" i="2"/>
  <c r="AN3270" i="2"/>
  <c r="AG518" i="2"/>
  <c r="AK2301" i="2"/>
  <c r="V1003" i="2"/>
  <c r="AC2005" i="2"/>
  <c r="W1147" i="2"/>
  <c r="AG2378" i="2"/>
  <c r="AL3006" i="2"/>
  <c r="AA1720" i="2"/>
  <c r="AJ2810" i="2"/>
  <c r="AI2626" i="2"/>
  <c r="AA1719" i="2"/>
  <c r="AI2625" i="2"/>
  <c r="V993" i="2"/>
  <c r="Y909" i="2"/>
  <c r="V1004" i="2"/>
  <c r="AF43" i="2"/>
  <c r="AE37" i="2"/>
  <c r="V652" i="2"/>
  <c r="AN3264" i="2"/>
  <c r="AG526" i="2"/>
  <c r="AG2370" i="2"/>
  <c r="AN3266" i="2"/>
  <c r="AB1862" i="2"/>
  <c r="AG2368" i="2"/>
  <c r="AA1722" i="2"/>
  <c r="X1345" i="2"/>
  <c r="AH2501" i="2"/>
  <c r="AK2302" i="2"/>
  <c r="AK3072" i="2"/>
  <c r="AC1963" i="2"/>
  <c r="AC1966" i="2" s="1"/>
  <c r="AN3092" i="44"/>
  <c r="AM2803" i="44"/>
  <c r="AL2507" i="44"/>
  <c r="AA800" i="44"/>
  <c r="AA938" i="44"/>
  <c r="Z913" i="44"/>
  <c r="AN2941" i="44"/>
  <c r="AN3099" i="44"/>
  <c r="Y914" i="44"/>
  <c r="Z799" i="44"/>
  <c r="AK608" i="44"/>
  <c r="AN3095" i="44"/>
  <c r="AA1054" i="44"/>
  <c r="AK617" i="44"/>
  <c r="Z901" i="44"/>
  <c r="AK611" i="44"/>
  <c r="AN3105" i="44"/>
  <c r="AH2256" i="2"/>
  <c r="AM2804" i="44"/>
  <c r="AN2875" i="44"/>
  <c r="AA948" i="44"/>
  <c r="Y758" i="44"/>
  <c r="AM2807" i="44"/>
  <c r="AK2433" i="44"/>
  <c r="AK2431" i="44"/>
  <c r="AL2718" i="44"/>
  <c r="AL2494" i="44"/>
  <c r="AK522" i="44"/>
  <c r="Z909" i="44"/>
  <c r="Y658" i="44"/>
  <c r="AN2881" i="44"/>
  <c r="Y633" i="44"/>
  <c r="Y759" i="44"/>
  <c r="AM2813" i="44"/>
  <c r="AM2811" i="44"/>
  <c r="AL2717" i="44"/>
  <c r="AN2885" i="44"/>
  <c r="Y632" i="44"/>
  <c r="AM2810" i="44"/>
  <c r="AM2814" i="44"/>
  <c r="AK615" i="44"/>
  <c r="AI2838" i="2"/>
  <c r="AL2712" i="44"/>
  <c r="AL2724" i="44"/>
  <c r="AL2498" i="44"/>
  <c r="AJ2330" i="44"/>
  <c r="AM2806" i="44"/>
  <c r="AK2427" i="44"/>
  <c r="AK2096" i="44"/>
  <c r="AK2430" i="44"/>
  <c r="AL2496" i="44"/>
  <c r="AK2429" i="44"/>
  <c r="AK1371" i="44"/>
  <c r="AL2503" i="44"/>
  <c r="AN2879" i="44"/>
  <c r="X23" i="44"/>
  <c r="AL2713" i="44"/>
  <c r="AN2880" i="44"/>
  <c r="Y63" i="44"/>
  <c r="AK2875" i="2"/>
  <c r="AL2500" i="44"/>
  <c r="W26" i="10"/>
  <c r="AN3102" i="44"/>
  <c r="AA1370" i="2"/>
  <c r="AK2423" i="44"/>
  <c r="X215" i="44"/>
  <c r="AL2722" i="44"/>
  <c r="AJ2333" i="44"/>
  <c r="AK606" i="44"/>
  <c r="AL2502" i="44"/>
  <c r="AJ2342" i="44"/>
  <c r="AJ2336" i="44"/>
  <c r="AJ2343" i="44"/>
  <c r="W33" i="10"/>
  <c r="AL2723" i="44"/>
  <c r="AL2720" i="44"/>
  <c r="AJ2331" i="44"/>
  <c r="AK610" i="44"/>
  <c r="AJ1045" i="44"/>
  <c r="AJ1190" i="44"/>
  <c r="AN2973" i="44"/>
  <c r="AJ2335" i="44"/>
  <c r="AN3103" i="44"/>
  <c r="AJ2334" i="44"/>
  <c r="AL2719" i="44"/>
  <c r="AJ1480" i="44"/>
  <c r="AL2716" i="44"/>
  <c r="AJ2104" i="44"/>
  <c r="AJ448" i="44"/>
  <c r="AJ2337" i="44"/>
  <c r="AF1632" i="44"/>
  <c r="AH1817" i="44"/>
  <c r="AG1674" i="44"/>
  <c r="AJ447" i="44"/>
  <c r="AD1484" i="44"/>
  <c r="Y206" i="44"/>
  <c r="AG1918" i="44"/>
  <c r="AJ2110" i="44"/>
  <c r="AG1675" i="44"/>
  <c r="AH1808" i="44"/>
  <c r="AD1492" i="44"/>
  <c r="AD1334" i="44"/>
  <c r="Z643" i="44"/>
  <c r="AH2067" i="44"/>
  <c r="AK526" i="44"/>
  <c r="AC1086" i="44"/>
  <c r="AG1919" i="44"/>
  <c r="AN2938" i="44"/>
  <c r="AF1527" i="44"/>
  <c r="AC1343" i="44"/>
  <c r="Z284" i="44"/>
  <c r="AJ443" i="44"/>
  <c r="AK2428" i="44"/>
  <c r="Z288" i="44"/>
  <c r="AA950" i="44"/>
  <c r="AC1080" i="44"/>
  <c r="AF1779" i="44"/>
  <c r="Z648" i="44"/>
  <c r="AL2495" i="44"/>
  <c r="AL2504" i="44"/>
  <c r="Z283" i="44"/>
  <c r="AH1661" i="44"/>
  <c r="AC1494" i="44"/>
  <c r="AD1370" i="44"/>
  <c r="AJ404" i="44"/>
  <c r="AJ442" i="44"/>
  <c r="AI1963" i="44"/>
  <c r="AJ2339" i="44"/>
  <c r="AD1229" i="44"/>
  <c r="Y64" i="44"/>
  <c r="AF1517" i="44"/>
  <c r="Z912" i="44"/>
  <c r="AD1489" i="44"/>
  <c r="AD1228" i="44"/>
  <c r="AJ2341" i="44"/>
  <c r="AJ449" i="44"/>
  <c r="AJ446" i="44"/>
  <c r="AD1230" i="44"/>
  <c r="AA939" i="44"/>
  <c r="AD1385" i="44"/>
  <c r="AG1778" i="44"/>
  <c r="AB1198" i="44"/>
  <c r="AK792" i="44"/>
  <c r="AJ444" i="44"/>
  <c r="Y213" i="44"/>
  <c r="AC1087" i="44"/>
  <c r="AC1240" i="44"/>
  <c r="Z656" i="44"/>
  <c r="AF1528" i="44"/>
  <c r="AB1196" i="44"/>
  <c r="AM2812" i="44"/>
  <c r="AF1771" i="44"/>
  <c r="AJ452" i="44"/>
  <c r="X31" i="10"/>
  <c r="X52" i="44"/>
  <c r="AE1627" i="44"/>
  <c r="AF1631" i="44"/>
  <c r="AH1809" i="44"/>
  <c r="AE1531" i="44"/>
  <c r="Z905" i="44"/>
  <c r="AH1816" i="44"/>
  <c r="Y203" i="44"/>
  <c r="AI1914" i="44"/>
  <c r="Z280" i="44"/>
  <c r="AI1954" i="44"/>
  <c r="AJ2106" i="44"/>
  <c r="AJ451" i="44"/>
  <c r="AK2424" i="44"/>
  <c r="AH2060" i="44"/>
  <c r="AF1515" i="44"/>
  <c r="Y199" i="44"/>
  <c r="Z290" i="44"/>
  <c r="Z647" i="44"/>
  <c r="AA1051" i="44"/>
  <c r="AJ2014" i="44"/>
  <c r="Z291" i="44"/>
  <c r="AG1922" i="44"/>
  <c r="AB935" i="44"/>
  <c r="Y211" i="44"/>
  <c r="AJ454" i="44"/>
  <c r="AI2111" i="44"/>
  <c r="AI2203" i="44"/>
  <c r="AH2073" i="44"/>
  <c r="AG1770" i="44"/>
  <c r="AD1373" i="44"/>
  <c r="Z657" i="44"/>
  <c r="AI2208" i="44"/>
  <c r="AB1192" i="44"/>
  <c r="AJ455" i="44"/>
  <c r="AF1780" i="44"/>
  <c r="AJ2338" i="44"/>
  <c r="AJ1951" i="44"/>
  <c r="AL2499" i="44"/>
  <c r="Z65" i="44"/>
  <c r="AE1380" i="44"/>
  <c r="AE1629" i="44"/>
  <c r="Z645" i="44"/>
  <c r="AH1812" i="44"/>
  <c r="AI1953" i="44"/>
  <c r="AN2635" i="44"/>
  <c r="AD1491" i="44"/>
  <c r="AG1915" i="44"/>
  <c r="AK2105" i="44"/>
  <c r="AH2063" i="44"/>
  <c r="AF1626" i="44"/>
  <c r="AH2064" i="44"/>
  <c r="Z286" i="44"/>
  <c r="AL2381" i="44"/>
  <c r="AG1673" i="44"/>
  <c r="AM2508" i="44"/>
  <c r="Z654" i="44"/>
  <c r="AF1529" i="44"/>
  <c r="AG1516" i="44"/>
  <c r="AH2066" i="44"/>
  <c r="Z281" i="44"/>
  <c r="AI1815" i="44"/>
  <c r="AJ492" i="44"/>
  <c r="Z292" i="44"/>
  <c r="AA942" i="44"/>
  <c r="AJ2340" i="44"/>
  <c r="AC1341" i="44"/>
  <c r="AF1530" i="44"/>
  <c r="AF1676" i="44"/>
  <c r="AF1768" i="44"/>
  <c r="Y214" i="44"/>
  <c r="Z294" i="44"/>
  <c r="AL2715" i="44"/>
  <c r="Z259" i="44"/>
  <c r="Z279" i="44"/>
  <c r="AK2432" i="44"/>
  <c r="AG1666" i="44"/>
  <c r="AD1374" i="44"/>
  <c r="AI1950" i="44"/>
  <c r="AH1818" i="44"/>
  <c r="Z910" i="44"/>
  <c r="Y205" i="44"/>
  <c r="AI2207" i="44"/>
  <c r="AC1236" i="44"/>
  <c r="AH1805" i="44"/>
  <c r="AH2065" i="44"/>
  <c r="AK2422" i="44"/>
  <c r="AH1813" i="44"/>
  <c r="AC1231" i="44"/>
  <c r="AB1349" i="44"/>
  <c r="AK2254" i="44"/>
  <c r="AL619" i="44"/>
  <c r="AD1375" i="44"/>
  <c r="AD1378" i="44"/>
  <c r="AB1191" i="44"/>
  <c r="AC1859" i="2"/>
  <c r="AG1927" i="44"/>
  <c r="AK2434" i="44"/>
  <c r="AF1633" i="44"/>
  <c r="AK2425" i="44"/>
  <c r="AJ453" i="44"/>
  <c r="AH2072" i="44"/>
  <c r="AJ450" i="44"/>
  <c r="Z655" i="44"/>
  <c r="AL2497" i="44"/>
  <c r="Y210" i="44"/>
  <c r="AC1237" i="44"/>
  <c r="AB1199" i="44"/>
  <c r="AI2210" i="44"/>
  <c r="Y200" i="44"/>
  <c r="AK524" i="44"/>
  <c r="AJ621" i="44"/>
  <c r="AB1203" i="44"/>
  <c r="AM2815" i="44"/>
  <c r="AK2426" i="44"/>
  <c r="Y212" i="44"/>
  <c r="AD289" i="44"/>
  <c r="AI1961" i="44"/>
  <c r="AG1669" i="44"/>
  <c r="AD1379" i="44"/>
  <c r="AL2505" i="44"/>
  <c r="AI2211" i="44"/>
  <c r="AJ445" i="44"/>
  <c r="AK1227" i="44"/>
  <c r="Z1059" i="44"/>
  <c r="Z285" i="44"/>
  <c r="Z282" i="44"/>
  <c r="AE1628" i="44"/>
  <c r="Y204" i="44"/>
  <c r="AI38" i="44"/>
  <c r="AG1668" i="44"/>
  <c r="Z653" i="44"/>
  <c r="AC1238" i="44"/>
  <c r="AK618" i="44"/>
  <c r="Y202" i="44"/>
  <c r="AF1526" i="44"/>
  <c r="AJ2097" i="44"/>
  <c r="AJ457" i="44"/>
  <c r="AJ2332" i="44"/>
  <c r="Z287" i="44"/>
  <c r="AJ43" i="44"/>
  <c r="Z293" i="44"/>
  <c r="AB57" i="44"/>
  <c r="AF1522" i="44"/>
  <c r="Z642" i="44"/>
  <c r="AJ2101" i="44"/>
  <c r="AD1234" i="44"/>
  <c r="AI2216" i="44"/>
  <c r="AA32" i="44"/>
  <c r="AL2501" i="44"/>
  <c r="AG1664" i="44"/>
  <c r="AH1966" i="44"/>
  <c r="AG1820" i="44"/>
  <c r="AJ2109" i="44"/>
  <c r="Z649" i="44"/>
  <c r="AI1962" i="44"/>
  <c r="AI2215" i="44"/>
  <c r="AJ2098" i="44"/>
  <c r="AD1490" i="44"/>
  <c r="X21" i="10"/>
  <c r="AF1929" i="44"/>
  <c r="AC1189" i="44" l="1"/>
  <c r="AM2841" i="44"/>
  <c r="AF1773" i="44"/>
  <c r="Z904" i="44"/>
  <c r="AG1667" i="44"/>
  <c r="V624" i="2"/>
  <c r="V750" i="2"/>
  <c r="V914" i="2"/>
  <c r="W790" i="2"/>
  <c r="AD1225" i="44"/>
  <c r="AC1340" i="44"/>
  <c r="AN2936" i="44"/>
  <c r="AE1950" i="2"/>
  <c r="AE2004" i="2" s="1"/>
  <c r="AE2058" i="2" s="1"/>
  <c r="AM2621" i="44"/>
  <c r="AC1092" i="44"/>
  <c r="AN2930" i="44"/>
  <c r="AG2367" i="2"/>
  <c r="AG2383" i="2" s="1"/>
  <c r="AB1053" i="44"/>
  <c r="AB1044" i="44"/>
  <c r="AB949" i="44"/>
  <c r="AB1202" i="44"/>
  <c r="AH569" i="2"/>
  <c r="AB1768" i="2"/>
  <c r="AA795" i="44"/>
  <c r="AA903" i="44" s="1"/>
  <c r="AM2844" i="44"/>
  <c r="AA1052" i="44"/>
  <c r="AA803" i="44"/>
  <c r="AA1049" i="44"/>
  <c r="AB940" i="44"/>
  <c r="AN3219" i="2"/>
  <c r="AC1347" i="44"/>
  <c r="AL523" i="44"/>
  <c r="AL3002" i="2"/>
  <c r="W989" i="2"/>
  <c r="AL2560" i="44"/>
  <c r="AC1093" i="44"/>
  <c r="AM2631" i="44"/>
  <c r="AN2978" i="44"/>
  <c r="AB1193" i="44"/>
  <c r="AB1096" i="44"/>
  <c r="AB1197" i="44"/>
  <c r="AA794" i="44"/>
  <c r="AA790" i="44"/>
  <c r="AL517" i="44"/>
  <c r="AL519" i="44"/>
  <c r="AL530" i="44"/>
  <c r="AL518" i="44"/>
  <c r="Z1333" i="2"/>
  <c r="AL515" i="44"/>
  <c r="Z650" i="44"/>
  <c r="AM2623" i="44"/>
  <c r="AB947" i="44"/>
  <c r="AN2802" i="44"/>
  <c r="AK2457" i="44"/>
  <c r="AL3011" i="2"/>
  <c r="AA652" i="44"/>
  <c r="AM2624" i="44"/>
  <c r="AG2149" i="2"/>
  <c r="AL2552" i="44"/>
  <c r="AM2840" i="44"/>
  <c r="AL2339" i="2"/>
  <c r="AM2249" i="2" s="1"/>
  <c r="AM2333" i="2"/>
  <c r="AN2243" i="2" s="1"/>
  <c r="AL2344" i="2"/>
  <c r="AM2254" i="2" s="1"/>
  <c r="AJ2981" i="2"/>
  <c r="AN2932" i="44"/>
  <c r="AN2940" i="44"/>
  <c r="AA805" i="44"/>
  <c r="AK2876" i="2"/>
  <c r="Z906" i="44"/>
  <c r="AK2879" i="2"/>
  <c r="AH2500" i="2"/>
  <c r="AH2510" i="2" s="1"/>
  <c r="AN2931" i="44"/>
  <c r="AK2885" i="2"/>
  <c r="AG2600" i="2"/>
  <c r="AJ2753" i="2"/>
  <c r="AJ2760" i="2"/>
  <c r="AA1046" i="44"/>
  <c r="AJ2757" i="2"/>
  <c r="AB1816" i="2"/>
  <c r="AB1869" i="2"/>
  <c r="AK2883" i="2"/>
  <c r="Z907" i="44"/>
  <c r="Z806" i="44"/>
  <c r="AL2561" i="44"/>
  <c r="AK2881" i="2"/>
  <c r="AK2880" i="2"/>
  <c r="AJ2751" i="2"/>
  <c r="AA908" i="44"/>
  <c r="AM2839" i="44"/>
  <c r="AL2336" i="2"/>
  <c r="AM2246" i="2" s="1"/>
  <c r="Z795" i="2"/>
  <c r="Z800" i="2"/>
  <c r="Z793" i="2"/>
  <c r="Z799" i="2"/>
  <c r="AH2555" i="2"/>
  <c r="AB1916" i="2"/>
  <c r="V1058" i="2"/>
  <c r="V711" i="2"/>
  <c r="AA1770" i="2"/>
  <c r="AA698" i="2"/>
  <c r="AD2207" i="2"/>
  <c r="AE2150" i="2"/>
  <c r="AE2154" i="2"/>
  <c r="Y1482" i="2"/>
  <c r="AF457" i="2"/>
  <c r="AD2216" i="2"/>
  <c r="Z1631" i="2"/>
  <c r="Z1626" i="2"/>
  <c r="AL3061" i="2"/>
  <c r="U21" i="2"/>
  <c r="U52" i="2"/>
  <c r="AD1958" i="2"/>
  <c r="AJ2817" i="2"/>
  <c r="AN3316" i="2"/>
  <c r="AD2206" i="2"/>
  <c r="Y1228" i="2"/>
  <c r="AG2434" i="2"/>
  <c r="W1198" i="2"/>
  <c r="X1343" i="2"/>
  <c r="Y1485" i="2"/>
  <c r="AK2345" i="2"/>
  <c r="AL2255" i="2" s="1"/>
  <c r="Y1236" i="2"/>
  <c r="AM3187" i="2"/>
  <c r="AA1772" i="2"/>
  <c r="Y1487" i="2"/>
  <c r="AG575" i="2"/>
  <c r="AA1783" i="2"/>
  <c r="AD2210" i="2"/>
  <c r="Y1486" i="2"/>
  <c r="AC2070" i="2"/>
  <c r="Z1633" i="2"/>
  <c r="AE38" i="2"/>
  <c r="AG2471" i="2"/>
  <c r="AN3318" i="2"/>
  <c r="AA1773" i="2"/>
  <c r="AG572" i="2"/>
  <c r="AK2940" i="2"/>
  <c r="AM3192" i="2"/>
  <c r="AG2430" i="2"/>
  <c r="AG2431" i="2"/>
  <c r="AM3188" i="2"/>
  <c r="AN3312" i="2"/>
  <c r="AI2678" i="2"/>
  <c r="AK2938" i="2"/>
  <c r="W1191" i="2"/>
  <c r="Y845" i="2"/>
  <c r="AL3008" i="2"/>
  <c r="AB1812" i="2"/>
  <c r="AF453" i="2"/>
  <c r="AF448" i="2"/>
  <c r="W1194" i="2"/>
  <c r="AC2069" i="2"/>
  <c r="AK2342" i="2"/>
  <c r="AL2252" i="2" s="1"/>
  <c r="AJ2803" i="2"/>
  <c r="AA1782" i="2"/>
  <c r="AN3322" i="2"/>
  <c r="AG582" i="2"/>
  <c r="AN3325" i="2"/>
  <c r="AH2559" i="2"/>
  <c r="AE2160" i="2"/>
  <c r="AK2331" i="2"/>
  <c r="AL2241" i="2" s="1"/>
  <c r="AN3319" i="2"/>
  <c r="AN3321" i="2"/>
  <c r="Z1632" i="2"/>
  <c r="V1046" i="2"/>
  <c r="V699" i="2"/>
  <c r="V753" i="2" s="1"/>
  <c r="X1085" i="2"/>
  <c r="AK2936" i="2"/>
  <c r="X1087" i="2"/>
  <c r="AI2685" i="2"/>
  <c r="AK2944" i="2"/>
  <c r="AK2943" i="2"/>
  <c r="AH2563" i="2"/>
  <c r="Z858" i="2"/>
  <c r="Z912" i="2" s="1"/>
  <c r="AI2854" i="2"/>
  <c r="Y1237" i="2"/>
  <c r="Z801" i="2"/>
  <c r="AL3060" i="2"/>
  <c r="AC2059" i="2"/>
  <c r="AN3311" i="2"/>
  <c r="AN3272" i="2"/>
  <c r="AG583" i="2"/>
  <c r="AD1959" i="2"/>
  <c r="V1044" i="2"/>
  <c r="V1005" i="2"/>
  <c r="V697" i="2"/>
  <c r="X1088" i="2"/>
  <c r="AC2073" i="2"/>
  <c r="AL3104" i="2"/>
  <c r="Y1233" i="2"/>
  <c r="AG2433" i="2"/>
  <c r="AM3190" i="2"/>
  <c r="AK2931" i="2"/>
  <c r="AI2688" i="2"/>
  <c r="V1048" i="2"/>
  <c r="V701" i="2"/>
  <c r="V755" i="2" s="1"/>
  <c r="Z1636" i="2"/>
  <c r="V1050" i="2"/>
  <c r="V703" i="2"/>
  <c r="AA1779" i="2"/>
  <c r="Y1231" i="2"/>
  <c r="AD2218" i="2"/>
  <c r="AH2549" i="2"/>
  <c r="Z1634" i="2"/>
  <c r="W1199" i="2"/>
  <c r="AD2211" i="2"/>
  <c r="AK2334" i="2"/>
  <c r="AL2244" i="2" s="1"/>
  <c r="Z1635" i="2"/>
  <c r="AC2017" i="2"/>
  <c r="AC2020" i="2" s="1"/>
  <c r="AA1776" i="2"/>
  <c r="AN3320" i="2"/>
  <c r="V1047" i="2"/>
  <c r="V700" i="2"/>
  <c r="AN3324" i="2"/>
  <c r="AI2684" i="2"/>
  <c r="X1095" i="2"/>
  <c r="AM3185" i="2"/>
  <c r="AA1771" i="2"/>
  <c r="V1056" i="2"/>
  <c r="V709" i="2"/>
  <c r="V763" i="2" s="1"/>
  <c r="AH2557" i="2"/>
  <c r="AH2550" i="2"/>
  <c r="Y1230" i="2"/>
  <c r="AN3313" i="2"/>
  <c r="AF446" i="2"/>
  <c r="AE2163" i="2"/>
  <c r="AJ2804" i="2"/>
  <c r="AN3323" i="2"/>
  <c r="AA1781" i="2"/>
  <c r="AM3197" i="2"/>
  <c r="AG2425" i="2"/>
  <c r="AA1777" i="2"/>
  <c r="AC2072" i="2"/>
  <c r="AC2068" i="2"/>
  <c r="X1094" i="2"/>
  <c r="AG571" i="2"/>
  <c r="AG2427" i="2"/>
  <c r="AG2426" i="2"/>
  <c r="AG2436" i="2"/>
  <c r="AI2676" i="2"/>
  <c r="AI2637" i="2"/>
  <c r="AM3189" i="2"/>
  <c r="AK3108" i="2"/>
  <c r="AB1817" i="2"/>
  <c r="AH2561" i="2"/>
  <c r="AA1775" i="2"/>
  <c r="AG573" i="2"/>
  <c r="AK2941" i="2"/>
  <c r="AK2307" i="2"/>
  <c r="AF449" i="2"/>
  <c r="AM3191" i="2"/>
  <c r="Y1239" i="2"/>
  <c r="Y1232" i="2"/>
  <c r="Z857" i="2"/>
  <c r="Z911" i="2" s="1"/>
  <c r="AI2680" i="2"/>
  <c r="V1057" i="2"/>
  <c r="V710" i="2"/>
  <c r="Z1624" i="2"/>
  <c r="Z1585" i="2"/>
  <c r="Z1629" i="2"/>
  <c r="Z1630" i="2"/>
  <c r="AM3184" i="2"/>
  <c r="AM3145" i="2"/>
  <c r="Z794" i="2"/>
  <c r="AI2718" i="2"/>
  <c r="W1189" i="2"/>
  <c r="W1150" i="2"/>
  <c r="AK2341" i="2"/>
  <c r="AL2251" i="2" s="1"/>
  <c r="AJ2621" i="2"/>
  <c r="AG478" i="2"/>
  <c r="AB1867" i="2"/>
  <c r="AH2551" i="2"/>
  <c r="AI2686" i="2"/>
  <c r="AF450" i="2"/>
  <c r="V1053" i="2"/>
  <c r="V706" i="2"/>
  <c r="AA1778" i="2"/>
  <c r="X1348" i="2"/>
  <c r="AD2215" i="2"/>
  <c r="Y1489" i="2"/>
  <c r="AN3489" i="2"/>
  <c r="AF443" i="2"/>
  <c r="AF404" i="2"/>
  <c r="AI2683" i="2"/>
  <c r="W1192" i="2"/>
  <c r="AB1919" i="2"/>
  <c r="AC2065" i="2"/>
  <c r="AD2209" i="2"/>
  <c r="AK2338" i="2"/>
  <c r="AL2248" i="2" s="1"/>
  <c r="AG2424" i="2"/>
  <c r="AJ2846" i="2"/>
  <c r="AF451" i="2"/>
  <c r="AN3314" i="2"/>
  <c r="AJ2815" i="2"/>
  <c r="AB1874" i="2"/>
  <c r="AB1819" i="2"/>
  <c r="Z1638" i="2"/>
  <c r="AL3009" i="2"/>
  <c r="AB1806" i="2"/>
  <c r="AA1929" i="2"/>
  <c r="AM3195" i="2"/>
  <c r="AL3069" i="2"/>
  <c r="AG576" i="2"/>
  <c r="AK2335" i="2"/>
  <c r="AL2245" i="2" s="1"/>
  <c r="AH2553" i="2"/>
  <c r="Y851" i="2"/>
  <c r="Y905" i="2" s="1"/>
  <c r="AE2158" i="2"/>
  <c r="AF456" i="2"/>
  <c r="AB1809" i="2"/>
  <c r="AC2063" i="2"/>
  <c r="AK2340" i="2"/>
  <c r="AL2250" i="2" s="1"/>
  <c r="AH2560" i="2"/>
  <c r="AD1952" i="2"/>
  <c r="Y1490" i="2"/>
  <c r="AF452" i="2"/>
  <c r="AI2677" i="2"/>
  <c r="Y1234" i="2"/>
  <c r="AJ2808" i="2"/>
  <c r="AK2942" i="2"/>
  <c r="AL3012" i="2"/>
  <c r="AL3057" i="2"/>
  <c r="AB1818" i="2"/>
  <c r="V1054" i="2"/>
  <c r="V707" i="2"/>
  <c r="AC2062" i="2"/>
  <c r="AF447" i="2"/>
  <c r="AG579" i="2"/>
  <c r="AM3186" i="2"/>
  <c r="AH2552" i="2"/>
  <c r="AL3067" i="2"/>
  <c r="V658" i="2"/>
  <c r="AF455" i="2"/>
  <c r="AH2556" i="2"/>
  <c r="AC1571" i="2"/>
  <c r="AC1625" i="2" s="1"/>
  <c r="AI2679" i="2"/>
  <c r="AG2432" i="2"/>
  <c r="AK2337" i="2"/>
  <c r="AL2247" i="2" s="1"/>
  <c r="V1049" i="2"/>
  <c r="V702" i="2"/>
  <c r="V756" i="2" s="1"/>
  <c r="Y1492" i="2"/>
  <c r="AA1780" i="2"/>
  <c r="Y1481" i="2"/>
  <c r="Y1440" i="2"/>
  <c r="AJ2809" i="2"/>
  <c r="X1346" i="2"/>
  <c r="AM3234" i="2"/>
  <c r="AC2061" i="2"/>
  <c r="AB1807" i="2"/>
  <c r="AL3017" i="2"/>
  <c r="AG578" i="2"/>
  <c r="Y1493" i="2"/>
  <c r="X1295" i="2"/>
  <c r="AD2205" i="2"/>
  <c r="AD2165" i="2"/>
  <c r="AH2558" i="2"/>
  <c r="AN3315" i="2"/>
  <c r="AM3194" i="2"/>
  <c r="AG2428" i="2"/>
  <c r="Y1491" i="2"/>
  <c r="V1051" i="2"/>
  <c r="V704" i="2"/>
  <c r="AG577" i="2"/>
  <c r="AG584" i="2"/>
  <c r="Y1484" i="2"/>
  <c r="AG2429" i="2"/>
  <c r="V1055" i="2"/>
  <c r="V708" i="2"/>
  <c r="V762" i="2" s="1"/>
  <c r="Y1488" i="2"/>
  <c r="Z1637" i="2"/>
  <c r="AC2064" i="2"/>
  <c r="AG2422" i="2"/>
  <c r="AG580" i="2"/>
  <c r="AF44" i="2"/>
  <c r="AA1774" i="2"/>
  <c r="W1201" i="2"/>
  <c r="AL3058" i="2"/>
  <c r="AH2310" i="2"/>
  <c r="AN3317" i="2"/>
  <c r="AG574" i="2"/>
  <c r="Y1483" i="2"/>
  <c r="AA1769" i="2"/>
  <c r="AA1730" i="2"/>
  <c r="V1052" i="2"/>
  <c r="V705" i="2"/>
  <c r="V759" i="2" s="1"/>
  <c r="AI2687" i="2"/>
  <c r="AJ2816" i="2"/>
  <c r="AI2681" i="2"/>
  <c r="AI2690" i="2"/>
  <c r="AM3193" i="2"/>
  <c r="AI2689" i="2"/>
  <c r="AH2562" i="2"/>
  <c r="AL3064" i="2"/>
  <c r="AB1864" i="2"/>
  <c r="Z1628" i="2"/>
  <c r="Z1627" i="2"/>
  <c r="AL3095" i="2"/>
  <c r="AL3070" i="2"/>
  <c r="X1089" i="2"/>
  <c r="AJ2812" i="2"/>
  <c r="Y852" i="2"/>
  <c r="Y906" i="2" s="1"/>
  <c r="AF444" i="2"/>
  <c r="AK2932" i="2"/>
  <c r="Y1229" i="2"/>
  <c r="AG2423" i="2"/>
  <c r="AF454" i="2"/>
  <c r="AF445" i="2"/>
  <c r="AG570" i="2"/>
  <c r="AG531" i="2"/>
  <c r="W1200" i="2"/>
  <c r="Y910" i="2"/>
  <c r="AE2159" i="2"/>
  <c r="AG581" i="2"/>
  <c r="AM3196" i="2"/>
  <c r="AJ2806" i="2"/>
  <c r="Z859" i="2"/>
  <c r="Z913" i="2" s="1"/>
  <c r="AJ2813" i="2"/>
  <c r="AB1814" i="2"/>
  <c r="Y850" i="2"/>
  <c r="Y904" i="2" s="1"/>
  <c r="AM2628" i="44"/>
  <c r="AL525" i="44"/>
  <c r="AN2977" i="44"/>
  <c r="AN2933" i="44"/>
  <c r="AA793" i="44"/>
  <c r="AL527" i="44"/>
  <c r="AM2622" i="44"/>
  <c r="AA1056" i="44"/>
  <c r="AB946" i="44"/>
  <c r="AL521" i="44"/>
  <c r="AK2467" i="44"/>
  <c r="AM2847" i="44"/>
  <c r="Y766" i="44"/>
  <c r="AK2246" i="44"/>
  <c r="Z651" i="44"/>
  <c r="X24" i="44"/>
  <c r="AN2929" i="44"/>
  <c r="AK576" i="44"/>
  <c r="AL2548" i="44"/>
  <c r="AA1424" i="2"/>
  <c r="AM2627" i="44"/>
  <c r="AC1515" i="2"/>
  <c r="AM2843" i="44"/>
  <c r="AK2469" i="44"/>
  <c r="AL520" i="44"/>
  <c r="AM2633" i="44"/>
  <c r="AN2939" i="44"/>
  <c r="AN2935" i="44"/>
  <c r="AK2240" i="44"/>
  <c r="AK2150" i="44"/>
  <c r="AA801" i="44"/>
  <c r="X24" i="10"/>
  <c r="AM2849" i="44"/>
  <c r="AN2755" i="44"/>
  <c r="AK2465" i="44"/>
  <c r="AK1425" i="44"/>
  <c r="AM2846" i="44"/>
  <c r="AM2850" i="44"/>
  <c r="AL2557" i="44"/>
  <c r="AJ2748" i="2"/>
  <c r="AL2550" i="44"/>
  <c r="AM2634" i="44"/>
  <c r="AJ478" i="44"/>
  <c r="AK937" i="44"/>
  <c r="Y207" i="44"/>
  <c r="AM2630" i="44"/>
  <c r="AK2252" i="44"/>
  <c r="AL516" i="44"/>
  <c r="AM2842" i="44"/>
  <c r="AG1821" i="44"/>
  <c r="AK2243" i="44"/>
  <c r="AK2463" i="44"/>
  <c r="AK2466" i="44"/>
  <c r="AN2751" i="44"/>
  <c r="AK1372" i="44"/>
  <c r="W38" i="10"/>
  <c r="Y71" i="44"/>
  <c r="AN2934" i="44"/>
  <c r="AL2554" i="44"/>
  <c r="AH2346" i="2"/>
  <c r="AK2929" i="2"/>
  <c r="AM2632" i="44"/>
  <c r="AK2459" i="44"/>
  <c r="AM2629" i="44"/>
  <c r="Z1080" i="2"/>
  <c r="AL2556" i="44"/>
  <c r="AK2245" i="44"/>
  <c r="J73" i="5"/>
  <c r="AK2253" i="44"/>
  <c r="AK2244" i="44"/>
  <c r="AK1082" i="44"/>
  <c r="AK2241" i="44"/>
  <c r="AK2462" i="44"/>
  <c r="AK2461" i="44"/>
  <c r="AJ484" i="44"/>
  <c r="AJ482" i="44"/>
  <c r="AK2464" i="44"/>
  <c r="AC1913" i="2"/>
  <c r="AK2460" i="44"/>
  <c r="AJ479" i="44"/>
  <c r="AJ480" i="44"/>
  <c r="AM2851" i="44"/>
  <c r="AJ489" i="44"/>
  <c r="AK2470" i="44"/>
  <c r="AJ481" i="44"/>
  <c r="AE1639" i="44"/>
  <c r="AK2458" i="44"/>
  <c r="AK2468" i="44"/>
  <c r="AJ487" i="44"/>
  <c r="AJ485" i="44"/>
  <c r="Z68" i="44"/>
  <c r="AJ2102" i="44"/>
  <c r="AL2551" i="44"/>
  <c r="AJ486" i="44"/>
  <c r="AH1819" i="44"/>
  <c r="AK2344" i="44"/>
  <c r="AI2058" i="44"/>
  <c r="AG1660" i="44"/>
  <c r="AF1784" i="44"/>
  <c r="AI1923" i="44"/>
  <c r="Z762" i="44"/>
  <c r="AJ2494" i="2"/>
  <c r="Z753" i="44"/>
  <c r="Z627" i="44"/>
  <c r="AE1488" i="44"/>
  <c r="AD1481" i="44"/>
  <c r="AI1965" i="44"/>
  <c r="AJ2160" i="44"/>
  <c r="AH1924" i="44"/>
  <c r="Y46" i="44"/>
  <c r="AM2848" i="44"/>
  <c r="Z764" i="44"/>
  <c r="AA899" i="44"/>
  <c r="AI2071" i="44"/>
  <c r="Z355" i="44"/>
  <c r="AG1671" i="44"/>
  <c r="AK580" i="44"/>
  <c r="Z62" i="44"/>
  <c r="Z750" i="44"/>
  <c r="Z624" i="44"/>
  <c r="AI1964" i="44"/>
  <c r="AH1913" i="44"/>
  <c r="AG1624" i="44"/>
  <c r="AM2598" i="44"/>
  <c r="AL2471" i="44"/>
  <c r="AK2159" i="44"/>
  <c r="AJ2005" i="44"/>
  <c r="AC1084" i="44"/>
  <c r="AC1088" i="44"/>
  <c r="AL2558" i="44"/>
  <c r="Z360" i="44"/>
  <c r="Z757" i="44"/>
  <c r="Z631" i="44"/>
  <c r="Z209" i="44"/>
  <c r="Z363" i="44"/>
  <c r="AF1636" i="44"/>
  <c r="AC1090" i="44"/>
  <c r="AD1493" i="44"/>
  <c r="AA804" i="44"/>
  <c r="AN2974" i="44"/>
  <c r="AG1783" i="44"/>
  <c r="AH1925" i="44"/>
  <c r="AJ2152" i="44"/>
  <c r="AL528" i="44"/>
  <c r="Z761" i="44"/>
  <c r="Z635" i="44"/>
  <c r="Z61" i="44"/>
  <c r="AJ2103" i="44"/>
  <c r="AK578" i="44"/>
  <c r="AM2625" i="44"/>
  <c r="Z353" i="44"/>
  <c r="AG1518" i="44"/>
  <c r="AN2725" i="44"/>
  <c r="AK2248" i="44"/>
  <c r="AK531" i="44"/>
  <c r="Z67" i="44"/>
  <c r="AF1623" i="44"/>
  <c r="AA797" i="44"/>
  <c r="AG1523" i="44"/>
  <c r="AJ2107" i="44"/>
  <c r="AB27" i="44"/>
  <c r="AJ2155" i="44"/>
  <c r="AJ493" i="44"/>
  <c r="AF1634" i="44"/>
  <c r="AK1281" i="44"/>
  <c r="AD1487" i="44"/>
  <c r="AI2069" i="44"/>
  <c r="AC1091" i="44"/>
  <c r="Z763" i="44"/>
  <c r="AM529" i="44"/>
  <c r="AA802" i="44"/>
  <c r="AD1482" i="44"/>
  <c r="AF1638" i="44"/>
  <c r="AA1050" i="44"/>
  <c r="AJ2095" i="44"/>
  <c r="AI2219" i="44"/>
  <c r="Z362" i="44"/>
  <c r="AI2062" i="44"/>
  <c r="AJ488" i="44"/>
  <c r="AC1348" i="44"/>
  <c r="Z69" i="44"/>
  <c r="AL2549" i="44"/>
  <c r="AC1188" i="44"/>
  <c r="AE1226" i="44"/>
  <c r="AE1376" i="44"/>
  <c r="AG1524" i="44"/>
  <c r="AJ2158" i="44"/>
  <c r="Z60" i="44"/>
  <c r="Z357" i="44"/>
  <c r="AD1333" i="44"/>
  <c r="AI2070" i="44"/>
  <c r="AG1772" i="44"/>
  <c r="AJ2151" i="44"/>
  <c r="AF1520" i="44"/>
  <c r="Z366" i="44"/>
  <c r="AC1195" i="44"/>
  <c r="AK846" i="44"/>
  <c r="AA1047" i="44"/>
  <c r="AA951" i="44"/>
  <c r="AK2251" i="44"/>
  <c r="Y208" i="44"/>
  <c r="AK2249" i="44"/>
  <c r="AJ458" i="44"/>
  <c r="AH1769" i="44"/>
  <c r="Z356" i="44"/>
  <c r="AH1811" i="44"/>
  <c r="AI1959" i="44"/>
  <c r="Z751" i="44"/>
  <c r="Z625" i="44"/>
  <c r="AK2242" i="44"/>
  <c r="AD1483" i="44"/>
  <c r="AH1921" i="44"/>
  <c r="AG1777" i="44"/>
  <c r="AJ2217" i="44"/>
  <c r="AG1525" i="44"/>
  <c r="AI1958" i="44"/>
  <c r="Z358" i="44"/>
  <c r="AH1807" i="44"/>
  <c r="AI2061" i="44"/>
  <c r="AF1521" i="44"/>
  <c r="AL2553" i="44"/>
  <c r="AJ2100" i="44"/>
  <c r="AB943" i="44"/>
  <c r="Z59" i="44"/>
  <c r="AF1519" i="44"/>
  <c r="AL2555" i="44"/>
  <c r="AJ2108" i="44"/>
  <c r="AD1342" i="44"/>
  <c r="AF1630" i="44"/>
  <c r="AC1345" i="44"/>
  <c r="AC1083" i="44"/>
  <c r="AI1957" i="44"/>
  <c r="AG1774" i="44"/>
  <c r="Z351" i="44"/>
  <c r="Z295" i="44"/>
  <c r="Z70" i="44"/>
  <c r="Z364" i="44"/>
  <c r="AF1637" i="44"/>
  <c r="AG1781" i="44"/>
  <c r="AI1955" i="44"/>
  <c r="AH1920" i="44"/>
  <c r="AD1081" i="44"/>
  <c r="AJ490" i="44"/>
  <c r="Z55" i="44"/>
  <c r="AI1952" i="44"/>
  <c r="Z352" i="44"/>
  <c r="AH1917" i="44"/>
  <c r="X32" i="10"/>
  <c r="AD1336" i="44"/>
  <c r="AA1058" i="44"/>
  <c r="AD1235" i="44"/>
  <c r="AE1384" i="44"/>
  <c r="AE1377" i="44"/>
  <c r="AM2626" i="44"/>
  <c r="AG1776" i="44"/>
  <c r="AC1339" i="44"/>
  <c r="AC1241" i="44"/>
  <c r="AG1928" i="44"/>
  <c r="Z365" i="44"/>
  <c r="AD361" i="44"/>
  <c r="AJ44" i="44"/>
  <c r="Z765" i="44"/>
  <c r="AH1662" i="44"/>
  <c r="AB1043" i="44"/>
  <c r="Z755" i="44"/>
  <c r="Z629" i="44"/>
  <c r="AJ1806" i="44"/>
  <c r="AG1663" i="44"/>
  <c r="AD1338" i="44"/>
  <c r="AF1625" i="44"/>
  <c r="AD1337" i="44"/>
  <c r="AI2294" i="2"/>
  <c r="AI2256" i="2"/>
  <c r="Z756" i="44"/>
  <c r="Z630" i="44"/>
  <c r="AC1194" i="44"/>
  <c r="AJ483" i="44"/>
  <c r="AK2247" i="44"/>
  <c r="AB201" i="44"/>
  <c r="AC1344" i="44"/>
  <c r="AG1672" i="44"/>
  <c r="AE1382" i="44"/>
  <c r="Z58" i="44"/>
  <c r="AC1346" i="44"/>
  <c r="AJ34" i="44"/>
  <c r="Z354" i="44"/>
  <c r="AL2559" i="44"/>
  <c r="AC1095" i="44"/>
  <c r="Z56" i="44"/>
  <c r="Z66" i="44"/>
  <c r="AJ2099" i="44"/>
  <c r="AH1926" i="44"/>
  <c r="AD1233" i="44"/>
  <c r="AI1956" i="44"/>
  <c r="Z359" i="44"/>
  <c r="AD1486" i="44"/>
  <c r="AH2074" i="44"/>
  <c r="AK2250" i="44"/>
  <c r="AK402" i="44"/>
  <c r="AE1383" i="44"/>
  <c r="AJ491" i="44"/>
  <c r="AH1814" i="44"/>
  <c r="AJ2068" i="44"/>
  <c r="AH1670" i="44"/>
  <c r="AE1381" i="44"/>
  <c r="AD1386" i="44"/>
  <c r="AD1478" i="44"/>
  <c r="AF1635" i="44"/>
  <c r="AD1232" i="44"/>
  <c r="AH1916" i="44"/>
  <c r="AH1810" i="44"/>
  <c r="AG1782" i="44"/>
  <c r="AG1665" i="44" l="1"/>
  <c r="AC1200" i="44"/>
  <c r="AA796" i="44"/>
  <c r="AC936" i="44"/>
  <c r="AG1775" i="44"/>
  <c r="W806" i="2"/>
  <c r="W844" i="2"/>
  <c r="W696" i="2" s="1"/>
  <c r="W642" i="2"/>
  <c r="AD1239" i="44"/>
  <c r="AN2972" i="44"/>
  <c r="AL571" i="44"/>
  <c r="AH605" i="2"/>
  <c r="AC945" i="44"/>
  <c r="AM2675" i="44"/>
  <c r="AM2711" i="44" s="1"/>
  <c r="AB1057" i="44"/>
  <c r="AC949" i="44" s="1"/>
  <c r="AN2966" i="44"/>
  <c r="AL2596" i="44"/>
  <c r="AG2421" i="2"/>
  <c r="AC1094" i="44"/>
  <c r="AC1085" i="44"/>
  <c r="AB944" i="44"/>
  <c r="AA911" i="44"/>
  <c r="AA1225" i="2"/>
  <c r="AN2754" i="44"/>
  <c r="AB941" i="44"/>
  <c r="AC1660" i="2"/>
  <c r="AB1048" i="44"/>
  <c r="AL577" i="44"/>
  <c r="AC1089" i="44"/>
  <c r="AA898" i="44"/>
  <c r="AC1201" i="44"/>
  <c r="AL3056" i="2"/>
  <c r="AB1204" i="44"/>
  <c r="AM2685" i="44"/>
  <c r="W1043" i="2"/>
  <c r="AA902" i="44"/>
  <c r="AB1055" i="44"/>
  <c r="AL575" i="44"/>
  <c r="AN2838" i="44"/>
  <c r="AL573" i="44"/>
  <c r="AN2750" i="44"/>
  <c r="AL572" i="44"/>
  <c r="AM2678" i="44"/>
  <c r="AL569" i="44"/>
  <c r="AM2677" i="44"/>
  <c r="Z632" i="44"/>
  <c r="Z758" i="44"/>
  <c r="AB800" i="44"/>
  <c r="AA634" i="44"/>
  <c r="AA760" i="44"/>
  <c r="AA799" i="44"/>
  <c r="AL584" i="44"/>
  <c r="AL2367" i="44"/>
  <c r="Y15" i="44"/>
  <c r="Z914" i="44"/>
  <c r="AA798" i="44"/>
  <c r="AG2203" i="2"/>
  <c r="AL2588" i="44"/>
  <c r="AL3065" i="2"/>
  <c r="AN2976" i="44"/>
  <c r="AN2297" i="2"/>
  <c r="AK2891" i="2"/>
  <c r="AL2597" i="44"/>
  <c r="AM2507" i="44" s="1"/>
  <c r="AA901" i="44"/>
  <c r="AN2968" i="44"/>
  <c r="AN2749" i="44"/>
  <c r="AM2303" i="2"/>
  <c r="AA913" i="44"/>
  <c r="AB938" i="44"/>
  <c r="AL581" i="44"/>
  <c r="AM2308" i="2"/>
  <c r="AB1054" i="44"/>
  <c r="AM2676" i="44"/>
  <c r="Z633" i="44"/>
  <c r="AK2933" i="2"/>
  <c r="Z759" i="44"/>
  <c r="AK2930" i="2"/>
  <c r="AJ2807" i="2"/>
  <c r="AJ2811" i="2"/>
  <c r="AK2939" i="2"/>
  <c r="AN2967" i="44"/>
  <c r="AM2687" i="44"/>
  <c r="AJ2814" i="2"/>
  <c r="AH2554" i="2"/>
  <c r="AH2564" i="2" s="1"/>
  <c r="AB1923" i="2"/>
  <c r="AB1870" i="2"/>
  <c r="AB948" i="44"/>
  <c r="AK2935" i="2"/>
  <c r="AL579" i="44"/>
  <c r="AJ2805" i="2"/>
  <c r="AK2934" i="2"/>
  <c r="AK2937" i="2"/>
  <c r="X1349" i="2"/>
  <c r="AM2300" i="2"/>
  <c r="AM2682" i="44"/>
  <c r="Z796" i="2"/>
  <c r="W651" i="2"/>
  <c r="AD1517" i="2"/>
  <c r="Z797" i="2"/>
  <c r="AA803" i="2"/>
  <c r="W648" i="2"/>
  <c r="W654" i="2"/>
  <c r="AC1569" i="2"/>
  <c r="AC1623" i="2" s="1"/>
  <c r="AB1868" i="2"/>
  <c r="AM3232" i="2"/>
  <c r="X1092" i="2"/>
  <c r="AG2459" i="2"/>
  <c r="AF480" i="2"/>
  <c r="X1143" i="2"/>
  <c r="AA1519" i="2"/>
  <c r="X1093" i="2"/>
  <c r="W947" i="2"/>
  <c r="AG2464" i="2"/>
  <c r="AG614" i="2"/>
  <c r="W645" i="2"/>
  <c r="AG615" i="2"/>
  <c r="W946" i="2"/>
  <c r="AL3066" i="2"/>
  <c r="AB1873" i="2"/>
  <c r="AL2302" i="2"/>
  <c r="AE2101" i="2"/>
  <c r="AJ2675" i="2"/>
  <c r="AA1522" i="2"/>
  <c r="W949" i="2"/>
  <c r="AK2343" i="2"/>
  <c r="AL2253" i="2" s="1"/>
  <c r="AG2463" i="2"/>
  <c r="AG2461" i="2"/>
  <c r="AJ2840" i="2"/>
  <c r="AI2720" i="2"/>
  <c r="AA1527" i="2"/>
  <c r="X1091" i="2"/>
  <c r="Y1287" i="2"/>
  <c r="X1142" i="2"/>
  <c r="AA804" i="2"/>
  <c r="X1139" i="2"/>
  <c r="AL2306" i="2"/>
  <c r="AN3348" i="2"/>
  <c r="AM3228" i="2"/>
  <c r="AB1665" i="2"/>
  <c r="Z1378" i="2"/>
  <c r="Y1290" i="2"/>
  <c r="X1090" i="2"/>
  <c r="AN3352" i="2"/>
  <c r="AE2108" i="2"/>
  <c r="AE2204" i="2"/>
  <c r="AJ2849" i="2"/>
  <c r="AL3106" i="2"/>
  <c r="AI2725" i="2"/>
  <c r="AJ2852" i="2"/>
  <c r="W944" i="2"/>
  <c r="AN3353" i="2"/>
  <c r="AD1956" i="2"/>
  <c r="AG2465" i="2"/>
  <c r="AG613" i="2"/>
  <c r="AN3144" i="2"/>
  <c r="W941" i="2"/>
  <c r="AH2592" i="2"/>
  <c r="AK2978" i="2"/>
  <c r="AF488" i="2"/>
  <c r="AE2212" i="2"/>
  <c r="AL2299" i="2"/>
  <c r="AB1928" i="2"/>
  <c r="AF487" i="2"/>
  <c r="Z1381" i="2"/>
  <c r="AB1921" i="2"/>
  <c r="AJ2628" i="2"/>
  <c r="AI2716" i="2"/>
  <c r="Y1286" i="2"/>
  <c r="AB1667" i="2"/>
  <c r="AD1960" i="2"/>
  <c r="Y1284" i="2"/>
  <c r="AN3356" i="2"/>
  <c r="AA1528" i="2"/>
  <c r="W647" i="2"/>
  <c r="V751" i="2"/>
  <c r="V625" i="2"/>
  <c r="V712" i="2"/>
  <c r="AI2721" i="2"/>
  <c r="V627" i="2"/>
  <c r="AN3355" i="2"/>
  <c r="AH2595" i="2"/>
  <c r="AF489" i="2"/>
  <c r="AN3354" i="2"/>
  <c r="AH2381" i="2"/>
  <c r="AG2470" i="2"/>
  <c r="AL3097" i="2"/>
  <c r="AF493" i="2"/>
  <c r="W950" i="2"/>
  <c r="Z853" i="2"/>
  <c r="Z907" i="2" s="1"/>
  <c r="AI2310" i="2"/>
  <c r="AG617" i="2"/>
  <c r="AG606" i="2"/>
  <c r="AG585" i="2"/>
  <c r="Z798" i="2"/>
  <c r="AA1520" i="2"/>
  <c r="AB1666" i="2"/>
  <c r="AG2458" i="2"/>
  <c r="AG2437" i="2"/>
  <c r="AM3230" i="2"/>
  <c r="AE2097" i="2"/>
  <c r="AD2219" i="2"/>
  <c r="Z1373" i="2"/>
  <c r="Y1494" i="2"/>
  <c r="AL3103" i="2"/>
  <c r="AF483" i="2"/>
  <c r="AL2304" i="2"/>
  <c r="AG612" i="2"/>
  <c r="AB1860" i="2"/>
  <c r="AB1821" i="2"/>
  <c r="AD1957" i="2"/>
  <c r="AF479" i="2"/>
  <c r="AF458" i="2"/>
  <c r="AA1521" i="2"/>
  <c r="AK2977" i="2"/>
  <c r="AH2597" i="2"/>
  <c r="AI2712" i="2"/>
  <c r="AI2691" i="2"/>
  <c r="AG607" i="2"/>
  <c r="AM3233" i="2"/>
  <c r="AE2217" i="2"/>
  <c r="AH2586" i="2"/>
  <c r="AH2593" i="2"/>
  <c r="AB1663" i="2"/>
  <c r="AN3360" i="2"/>
  <c r="AA1526" i="2"/>
  <c r="Y1285" i="2"/>
  <c r="V629" i="2"/>
  <c r="AM3014" i="2"/>
  <c r="AN3347" i="2"/>
  <c r="AN3326" i="2"/>
  <c r="Z855" i="2"/>
  <c r="Z909" i="2" s="1"/>
  <c r="AB1674" i="2"/>
  <c r="AD1961" i="2"/>
  <c r="AM3224" i="2"/>
  <c r="AK2976" i="2"/>
  <c r="AF34" i="2"/>
  <c r="AE2102" i="2"/>
  <c r="Z1379" i="2"/>
  <c r="AL2309" i="2"/>
  <c r="AJ2853" i="2"/>
  <c r="AA805" i="2"/>
  <c r="AB1918" i="2"/>
  <c r="AM3229" i="2"/>
  <c r="AI2723" i="2"/>
  <c r="AA1529" i="2"/>
  <c r="V632" i="2"/>
  <c r="V758" i="2"/>
  <c r="AL3071" i="2"/>
  <c r="Y1238" i="2"/>
  <c r="AL2301" i="2"/>
  <c r="AF491" i="2"/>
  <c r="AB1872" i="2"/>
  <c r="AJ2844" i="2"/>
  <c r="AJ2851" i="2"/>
  <c r="AB1670" i="2"/>
  <c r="AI2722" i="2"/>
  <c r="AH388" i="2"/>
  <c r="Z848" i="2"/>
  <c r="Z902" i="2" s="1"/>
  <c r="Y1293" i="2"/>
  <c r="AD1964" i="2"/>
  <c r="AM3226" i="2"/>
  <c r="AH2599" i="2"/>
  <c r="W938" i="2"/>
  <c r="AN3361" i="2"/>
  <c r="X1083" i="2"/>
  <c r="AE2099" i="2"/>
  <c r="AC1808" i="2"/>
  <c r="Z847" i="2"/>
  <c r="AE2213" i="2"/>
  <c r="AF481" i="2"/>
  <c r="AB1661" i="2"/>
  <c r="AA1784" i="2"/>
  <c r="Z1376" i="2"/>
  <c r="AN3351" i="2"/>
  <c r="AB1672" i="2"/>
  <c r="AG2468" i="2"/>
  <c r="AH2588" i="2"/>
  <c r="AL3018" i="2"/>
  <c r="Z1382" i="2"/>
  <c r="AD1955" i="2"/>
  <c r="AL3105" i="2"/>
  <c r="AL3063" i="2"/>
  <c r="AK2756" i="2"/>
  <c r="AC1811" i="2"/>
  <c r="V634" i="2"/>
  <c r="AL2305" i="2"/>
  <c r="AM3227" i="2"/>
  <c r="AG609" i="2"/>
  <c r="AG2472" i="2"/>
  <c r="AF482" i="2"/>
  <c r="V637" i="2"/>
  <c r="AM3221" i="2"/>
  <c r="V628" i="2"/>
  <c r="V754" i="2"/>
  <c r="AB1668" i="2"/>
  <c r="AL2298" i="2"/>
  <c r="AH2585" i="2"/>
  <c r="AB1671" i="2"/>
  <c r="W940" i="2"/>
  <c r="W936" i="2"/>
  <c r="V1059" i="2"/>
  <c r="Y1291" i="2"/>
  <c r="X1141" i="2"/>
  <c r="AL2295" i="2"/>
  <c r="X1086" i="2"/>
  <c r="AB1866" i="2"/>
  <c r="AK2974" i="2"/>
  <c r="AG2467" i="2"/>
  <c r="AA1525" i="2"/>
  <c r="AB1675" i="2"/>
  <c r="AB1664" i="2"/>
  <c r="Z1377" i="2"/>
  <c r="AA1518" i="2"/>
  <c r="Z1374" i="2"/>
  <c r="AA626" i="2"/>
  <c r="AA752" i="2"/>
  <c r="AH2591" i="2"/>
  <c r="Y1283" i="2"/>
  <c r="AJ2848" i="2"/>
  <c r="AL3100" i="2"/>
  <c r="AI2726" i="2"/>
  <c r="AL3094" i="2"/>
  <c r="Z1380" i="2"/>
  <c r="W943" i="2"/>
  <c r="Z1385" i="2"/>
  <c r="AB1861" i="2"/>
  <c r="AD1954" i="2"/>
  <c r="AL3093" i="2"/>
  <c r="AG2460" i="2"/>
  <c r="AE2107" i="2"/>
  <c r="AH2587" i="2"/>
  <c r="AM3220" i="2"/>
  <c r="AM3199" i="2"/>
  <c r="AA1516" i="2"/>
  <c r="Z1639" i="2"/>
  <c r="AB1871" i="2"/>
  <c r="X1148" i="2"/>
  <c r="AB1669" i="2"/>
  <c r="AB1673" i="2"/>
  <c r="AC2071" i="2"/>
  <c r="AC2074" i="2" s="1"/>
  <c r="V631" i="2"/>
  <c r="V757" i="2"/>
  <c r="AI2724" i="2"/>
  <c r="AG2469" i="2"/>
  <c r="AK2979" i="2"/>
  <c r="AK2972" i="2"/>
  <c r="AA1524" i="2"/>
  <c r="AE2214" i="2"/>
  <c r="AG618" i="2"/>
  <c r="AJ2839" i="2"/>
  <c r="AF484" i="2"/>
  <c r="AG608" i="2"/>
  <c r="AM3223" i="2"/>
  <c r="Y1282" i="2"/>
  <c r="AD2012" i="2"/>
  <c r="AE2208" i="2"/>
  <c r="Z854" i="2"/>
  <c r="Z908" i="2" s="1"/>
  <c r="AJ2842" i="2"/>
  <c r="Z802" i="2"/>
  <c r="AF490" i="2"/>
  <c r="AK2968" i="2"/>
  <c r="AM3005" i="2"/>
  <c r="Z1375" i="2"/>
  <c r="AG40" i="2"/>
  <c r="V636" i="2"/>
  <c r="AH2594" i="2"/>
  <c r="AJ2845" i="2"/>
  <c r="Z1384" i="2"/>
  <c r="AI2715" i="2"/>
  <c r="AM3222" i="2"/>
  <c r="V635" i="2"/>
  <c r="Y1288" i="2"/>
  <c r="AD2006" i="2"/>
  <c r="AB1863" i="2"/>
  <c r="AH2589" i="2"/>
  <c r="AM3231" i="2"/>
  <c r="AA1530" i="2"/>
  <c r="X1084" i="2"/>
  <c r="W945" i="2"/>
  <c r="V638" i="2"/>
  <c r="V764" i="2"/>
  <c r="AF485" i="2"/>
  <c r="AG2462" i="2"/>
  <c r="AN3359" i="2"/>
  <c r="AN3349" i="2"/>
  <c r="W948" i="2"/>
  <c r="W939" i="2"/>
  <c r="AE2103" i="2"/>
  <c r="AD1965" i="2"/>
  <c r="AD2013" i="2"/>
  <c r="AD1951" i="2"/>
  <c r="AL3062" i="2"/>
  <c r="AI2714" i="2"/>
  <c r="AG2466" i="2"/>
  <c r="AD1962" i="2"/>
  <c r="Y1235" i="2"/>
  <c r="V46" i="2"/>
  <c r="AA1523" i="2"/>
  <c r="AB1662" i="2"/>
  <c r="AJ2764" i="2"/>
  <c r="AH2598" i="2"/>
  <c r="AI2717" i="2"/>
  <c r="V633" i="2"/>
  <c r="AG610" i="2"/>
  <c r="AG616" i="2"/>
  <c r="AG620" i="2"/>
  <c r="Z1383" i="2"/>
  <c r="AD1953" i="2"/>
  <c r="V630" i="2"/>
  <c r="AI2713" i="2"/>
  <c r="AH2596" i="2"/>
  <c r="AF492" i="2"/>
  <c r="AN3350" i="2"/>
  <c r="AI2719" i="2"/>
  <c r="Y1240" i="2"/>
  <c r="AF486" i="2"/>
  <c r="W655" i="2"/>
  <c r="X1081" i="2"/>
  <c r="W1204" i="2"/>
  <c r="AM3225" i="2"/>
  <c r="X1149" i="2"/>
  <c r="V760" i="2"/>
  <c r="AE2110" i="2"/>
  <c r="W942" i="2"/>
  <c r="AK2967" i="2"/>
  <c r="AG619" i="2"/>
  <c r="AL3096" i="2"/>
  <c r="AK2980" i="2"/>
  <c r="AN3357" i="2"/>
  <c r="AN3358" i="2"/>
  <c r="V761" i="2"/>
  <c r="Y899" i="2"/>
  <c r="AG611" i="2"/>
  <c r="AE2098" i="2"/>
  <c r="U24" i="2"/>
  <c r="V639" i="2"/>
  <c r="V765" i="2"/>
  <c r="Z849" i="2"/>
  <c r="Z903" i="2" s="1"/>
  <c r="AM2686" i="44"/>
  <c r="X36" i="10"/>
  <c r="AN2969" i="44"/>
  <c r="AL2377" i="44"/>
  <c r="AN2757" i="44"/>
  <c r="AK1426" i="44"/>
  <c r="AL2380" i="44"/>
  <c r="AK2300" i="44"/>
  <c r="AK612" i="44"/>
  <c r="X25" i="10"/>
  <c r="AL2590" i="44"/>
  <c r="X37" i="10"/>
  <c r="Z658" i="44"/>
  <c r="AK2294" i="44"/>
  <c r="AL574" i="44"/>
  <c r="AL2379" i="44"/>
  <c r="AN2965" i="44"/>
  <c r="AA909" i="44"/>
  <c r="AL2584" i="44"/>
  <c r="AN2975" i="44"/>
  <c r="AL2374" i="44"/>
  <c r="AL2369" i="44"/>
  <c r="AK391" i="44"/>
  <c r="AA1478" i="2"/>
  <c r="AM2681" i="44"/>
  <c r="AN2971" i="44"/>
  <c r="AN2753" i="44"/>
  <c r="AK2299" i="44"/>
  <c r="AK2204" i="44"/>
  <c r="AL2373" i="44"/>
  <c r="AM2684" i="44"/>
  <c r="AK399" i="44"/>
  <c r="AK2297" i="44"/>
  <c r="AK1479" i="44"/>
  <c r="AN2809" i="44"/>
  <c r="AN2759" i="44"/>
  <c r="AK1136" i="44"/>
  <c r="AN2756" i="44"/>
  <c r="Z63" i="44"/>
  <c r="AN2805" i="44"/>
  <c r="AL2375" i="44"/>
  <c r="AN2760" i="44"/>
  <c r="AJ2802" i="2"/>
  <c r="AK397" i="44"/>
  <c r="AL2371" i="44"/>
  <c r="AK2306" i="44"/>
  <c r="AK388" i="44"/>
  <c r="AM2683" i="44"/>
  <c r="AL2593" i="44"/>
  <c r="AK991" i="44"/>
  <c r="AL2586" i="44"/>
  <c r="AL2376" i="44"/>
  <c r="AM2688" i="44"/>
  <c r="AK2295" i="44"/>
  <c r="R1802" i="44"/>
  <c r="AK395" i="44"/>
  <c r="AK900" i="44"/>
  <c r="AL570" i="44"/>
  <c r="AK2298" i="44"/>
  <c r="AK2307" i="44"/>
  <c r="V2364" i="44"/>
  <c r="AL2370" i="44"/>
  <c r="AN2752" i="44"/>
  <c r="AG1929" i="44"/>
  <c r="AL2378" i="44"/>
  <c r="AN2970" i="44"/>
  <c r="N1222" i="44"/>
  <c r="AL2592" i="44"/>
  <c r="L932" i="44"/>
  <c r="Z1134" i="2"/>
  <c r="AK2965" i="2"/>
  <c r="AD1805" i="2"/>
  <c r="AK394" i="44"/>
  <c r="AL2372" i="44"/>
  <c r="AK389" i="44"/>
  <c r="T2092" i="44"/>
  <c r="AN2761" i="44"/>
  <c r="O1367" i="44"/>
  <c r="P1512" i="44"/>
  <c r="X2618" i="44"/>
  <c r="Y73" i="5"/>
  <c r="U2237" i="44"/>
  <c r="M1077" i="44"/>
  <c r="Q1657" i="44"/>
  <c r="W2491" i="44"/>
  <c r="S1947" i="44"/>
  <c r="K787" i="44"/>
  <c r="AK392" i="44"/>
  <c r="AK390" i="44"/>
  <c r="AL2368" i="44"/>
  <c r="AI515" i="2"/>
  <c r="AJ2209" i="44"/>
  <c r="AL2587" i="44"/>
  <c r="AK614" i="44"/>
  <c r="AF1531" i="44"/>
  <c r="AL2595" i="44"/>
  <c r="AL2589" i="44"/>
  <c r="AJ2212" i="44"/>
  <c r="AL2585" i="44"/>
  <c r="AK616" i="44"/>
  <c r="Z200" i="44"/>
  <c r="AG1780" i="44"/>
  <c r="AC935" i="44"/>
  <c r="AH1668" i="44"/>
  <c r="AB950" i="44"/>
  <c r="AA256" i="44"/>
  <c r="AH1664" i="44"/>
  <c r="AE253" i="44"/>
  <c r="AH1674" i="44"/>
  <c r="AD1340" i="44"/>
  <c r="AH1778" i="44"/>
  <c r="AA246" i="44"/>
  <c r="AE1490" i="44"/>
  <c r="AD1236" i="44"/>
  <c r="AC57" i="44"/>
  <c r="AA648" i="44"/>
  <c r="AE1230" i="44"/>
  <c r="AH1770" i="44"/>
  <c r="AA257" i="44"/>
  <c r="AL2591" i="44"/>
  <c r="Z203" i="44"/>
  <c r="AA250" i="44"/>
  <c r="AH1669" i="44"/>
  <c r="AA643" i="44"/>
  <c r="AI1661" i="44"/>
  <c r="AK2305" i="44"/>
  <c r="AA910" i="44"/>
  <c r="Z211" i="44"/>
  <c r="AG1626" i="44"/>
  <c r="AL582" i="44"/>
  <c r="AC1198" i="44"/>
  <c r="AA247" i="44"/>
  <c r="AK585" i="44"/>
  <c r="AJ1950" i="44"/>
  <c r="AK2304" i="44"/>
  <c r="AJ1860" i="44"/>
  <c r="Z199" i="44"/>
  <c r="AI1813" i="44"/>
  <c r="Z204" i="44"/>
  <c r="AK401" i="44"/>
  <c r="AA251" i="44"/>
  <c r="AI1818" i="44"/>
  <c r="AC1203" i="44"/>
  <c r="AK2301" i="44"/>
  <c r="AG1517" i="44"/>
  <c r="AG1527" i="44"/>
  <c r="AH1918" i="44"/>
  <c r="AI2064" i="44"/>
  <c r="AK393" i="44"/>
  <c r="AI2330" i="2"/>
  <c r="AG1771" i="44"/>
  <c r="AD1231" i="44"/>
  <c r="AC1349" i="44"/>
  <c r="AE1485" i="44"/>
  <c r="AD1343" i="44"/>
  <c r="AC1191" i="44"/>
  <c r="AE1484" i="44"/>
  <c r="Z213" i="44"/>
  <c r="AM619" i="44"/>
  <c r="AC1199" i="44"/>
  <c r="AK1335" i="44"/>
  <c r="AB32" i="44"/>
  <c r="Z205" i="44"/>
  <c r="AA252" i="44"/>
  <c r="AC1196" i="44"/>
  <c r="AH1516" i="44"/>
  <c r="AA645" i="44"/>
  <c r="AG1631" i="44"/>
  <c r="AJ2153" i="44"/>
  <c r="AA657" i="44"/>
  <c r="AH1673" i="44"/>
  <c r="AA243" i="44"/>
  <c r="Z367" i="44"/>
  <c r="AG1522" i="44"/>
  <c r="AI2067" i="44"/>
  <c r="AJ37" i="44"/>
  <c r="AE1334" i="44"/>
  <c r="AJ1954" i="44"/>
  <c r="AJ2149" i="44"/>
  <c r="AJ2111" i="44"/>
  <c r="AJ1961" i="44"/>
  <c r="AG1526" i="44"/>
  <c r="AK2302" i="44"/>
  <c r="AA649" i="44"/>
  <c r="AJ1963" i="44"/>
  <c r="AE1373" i="44"/>
  <c r="AJ494" i="44"/>
  <c r="AH1922" i="44"/>
  <c r="AA248" i="44"/>
  <c r="AA245" i="44"/>
  <c r="AI1808" i="44"/>
  <c r="AE1489" i="44"/>
  <c r="AK492" i="44"/>
  <c r="AF1950" i="2"/>
  <c r="AD1341" i="44"/>
  <c r="Z210" i="44"/>
  <c r="AD1086" i="44"/>
  <c r="AA647" i="44"/>
  <c r="AE1228" i="44"/>
  <c r="X33" i="10"/>
  <c r="AI2060" i="44"/>
  <c r="AD1189" i="44"/>
  <c r="AG1529" i="44"/>
  <c r="AB1051" i="44"/>
  <c r="AF1629" i="44"/>
  <c r="AI2066" i="44"/>
  <c r="AK2303" i="44"/>
  <c r="AD1087" i="44"/>
  <c r="AF1628" i="44"/>
  <c r="AD1080" i="44"/>
  <c r="AD1240" i="44"/>
  <c r="AD1092" i="44"/>
  <c r="AB942" i="44"/>
  <c r="AE1374" i="44"/>
  <c r="AJ2161" i="44"/>
  <c r="AI1817" i="44"/>
  <c r="AC1044" i="44"/>
  <c r="AC1192" i="44"/>
  <c r="AK2213" i="44"/>
  <c r="AI1805" i="44"/>
  <c r="AI1816" i="44"/>
  <c r="AL2254" i="44"/>
  <c r="AJ2156" i="44"/>
  <c r="AE1229" i="44"/>
  <c r="AE1234" i="44"/>
  <c r="Z64" i="44"/>
  <c r="AA255" i="44"/>
  <c r="AK1960" i="44"/>
  <c r="AE1491" i="44"/>
  <c r="AE1378" i="44"/>
  <c r="AD1238" i="44"/>
  <c r="AB795" i="44"/>
  <c r="AI1809" i="44"/>
  <c r="AH1666" i="44"/>
  <c r="AD1237" i="44"/>
  <c r="AJ1953" i="44"/>
  <c r="AG1633" i="44"/>
  <c r="AK2296" i="44"/>
  <c r="AH1919" i="44"/>
  <c r="AB939" i="44"/>
  <c r="AA1059" i="44"/>
  <c r="AE1225" i="44"/>
  <c r="AA249" i="44"/>
  <c r="AK403" i="44"/>
  <c r="AA653" i="44"/>
  <c r="AG1528" i="44"/>
  <c r="Z206" i="44"/>
  <c r="AA656" i="44"/>
  <c r="AJ2548" i="2"/>
  <c r="AA642" i="44"/>
  <c r="AN2758" i="44"/>
  <c r="AA654" i="44"/>
  <c r="AG1676" i="44"/>
  <c r="AG1768" i="44"/>
  <c r="AH1927" i="44"/>
  <c r="Z202" i="44"/>
  <c r="AJ2154" i="44"/>
  <c r="AE1379" i="44"/>
  <c r="AA912" i="44"/>
  <c r="Y215" i="44"/>
  <c r="AI1812" i="44"/>
  <c r="AI2065" i="44"/>
  <c r="AF1627" i="44"/>
  <c r="AH1915" i="44"/>
  <c r="AA258" i="44"/>
  <c r="AJ2205" i="44"/>
  <c r="AJ1962" i="44"/>
  <c r="AG1632" i="44"/>
  <c r="AK398" i="44"/>
  <c r="AA254" i="44"/>
  <c r="AG1530" i="44"/>
  <c r="AA905" i="44"/>
  <c r="AG1515" i="44"/>
  <c r="AM2679" i="44"/>
  <c r="AH1675" i="44"/>
  <c r="AA65" i="44"/>
  <c r="AJ2059" i="44"/>
  <c r="AM2381" i="44"/>
  <c r="AB791" i="44"/>
  <c r="Y52" i="44"/>
  <c r="Z212" i="44"/>
  <c r="AH1820" i="44"/>
  <c r="AD1494" i="44"/>
  <c r="AE1370" i="44"/>
  <c r="AK40" i="44"/>
  <c r="AM2680" i="44"/>
  <c r="AE1492" i="44"/>
  <c r="AA244" i="44"/>
  <c r="AK400" i="44"/>
  <c r="AI2063" i="44"/>
  <c r="Z214" i="44"/>
  <c r="AJ2162" i="44"/>
  <c r="AK2109" i="44"/>
  <c r="AE1375" i="44"/>
  <c r="AA655" i="44"/>
  <c r="AJ2157" i="44"/>
  <c r="AJ2206" i="44"/>
  <c r="AE1385" i="44"/>
  <c r="AL2594" i="44"/>
  <c r="AN2508" i="44"/>
  <c r="AI2072" i="44"/>
  <c r="AG1779" i="44"/>
  <c r="AJ2214" i="44"/>
  <c r="AI2073" i="44"/>
  <c r="AF1380" i="44"/>
  <c r="AJ1815" i="44"/>
  <c r="AI1966" i="44"/>
  <c r="AK396" i="44"/>
  <c r="AD1347" i="44" l="1"/>
  <c r="AG1773" i="44"/>
  <c r="AC1202" i="44"/>
  <c r="AA904" i="44"/>
  <c r="AH1667" i="44"/>
  <c r="W750" i="2"/>
  <c r="W898" i="2"/>
  <c r="W860" i="2"/>
  <c r="AC1053" i="44"/>
  <c r="AB803" i="44"/>
  <c r="AL607" i="44"/>
  <c r="AN2621" i="44"/>
  <c r="AC1193" i="44"/>
  <c r="AM2506" i="44"/>
  <c r="AN2808" i="44"/>
  <c r="AB1049" i="44"/>
  <c r="AD1093" i="44"/>
  <c r="AC940" i="44"/>
  <c r="AB1052" i="44"/>
  <c r="W624" i="2"/>
  <c r="AM2714" i="44"/>
  <c r="AG2457" i="2"/>
  <c r="AG2473" i="2" s="1"/>
  <c r="AA1279" i="2"/>
  <c r="AA1333" i="2" s="1"/>
  <c r="AM2721" i="44"/>
  <c r="AL613" i="44"/>
  <c r="AB794" i="44"/>
  <c r="AC1197" i="44"/>
  <c r="AC1096" i="44"/>
  <c r="AB790" i="44"/>
  <c r="AC947" i="44"/>
  <c r="AL2421" i="44"/>
  <c r="AC1714" i="2"/>
  <c r="AL609" i="44"/>
  <c r="AL611" i="44"/>
  <c r="AA650" i="44"/>
  <c r="Y24" i="44"/>
  <c r="AL608" i="44"/>
  <c r="AL3092" i="2"/>
  <c r="X935" i="2"/>
  <c r="AA906" i="44"/>
  <c r="AN2804" i="44"/>
  <c r="AL605" i="44"/>
  <c r="AM2713" i="44"/>
  <c r="AB908" i="44"/>
  <c r="AB1046" i="44"/>
  <c r="AA907" i="44"/>
  <c r="AA806" i="44"/>
  <c r="AB652" i="44"/>
  <c r="AL617" i="44"/>
  <c r="AM2498" i="44"/>
  <c r="AM2722" i="44"/>
  <c r="AH2095" i="2"/>
  <c r="Y21" i="10"/>
  <c r="AL620" i="44"/>
  <c r="AA651" i="44"/>
  <c r="Z766" i="44"/>
  <c r="AB793" i="44"/>
  <c r="AK1045" i="44"/>
  <c r="AL2423" i="44"/>
  <c r="AB1056" i="44"/>
  <c r="AM2718" i="44"/>
  <c r="AL3101" i="2"/>
  <c r="AB805" i="44"/>
  <c r="AM2712" i="44"/>
  <c r="AN2333" i="2"/>
  <c r="AN2803" i="44"/>
  <c r="AC946" i="44"/>
  <c r="AB801" i="44"/>
  <c r="AM2339" i="2"/>
  <c r="AN2249" i="2" s="1"/>
  <c r="AL615" i="44"/>
  <c r="AM2344" i="2"/>
  <c r="AN2254" i="2" s="1"/>
  <c r="AL610" i="44"/>
  <c r="AK2945" i="2"/>
  <c r="AK1480" i="44"/>
  <c r="AK2966" i="2"/>
  <c r="AK2969" i="2"/>
  <c r="AM2723" i="44"/>
  <c r="AK2336" i="44"/>
  <c r="AK2975" i="2"/>
  <c r="AH2590" i="2"/>
  <c r="AH2600" i="2" s="1"/>
  <c r="AJ2847" i="2"/>
  <c r="AJ2850" i="2"/>
  <c r="AJ2843" i="2"/>
  <c r="AB1924" i="2"/>
  <c r="AC1815" i="2"/>
  <c r="AL3072" i="2"/>
  <c r="AK2970" i="2"/>
  <c r="AJ2841" i="2"/>
  <c r="AL2434" i="44"/>
  <c r="AK2971" i="2"/>
  <c r="AK2973" i="2"/>
  <c r="Y1241" i="2"/>
  <c r="AM2336" i="2"/>
  <c r="AN2246" i="2" s="1"/>
  <c r="AK443" i="44"/>
  <c r="AA794" i="2"/>
  <c r="AA800" i="2"/>
  <c r="AA795" i="2"/>
  <c r="W657" i="2"/>
  <c r="AH521" i="2"/>
  <c r="AL2890" i="2"/>
  <c r="W996" i="2"/>
  <c r="AJ2629" i="2"/>
  <c r="AJ2623" i="2"/>
  <c r="AH530" i="2"/>
  <c r="AJ2627" i="2"/>
  <c r="AA1577" i="2"/>
  <c r="AH2376" i="2"/>
  <c r="AD2067" i="2"/>
  <c r="W999" i="2"/>
  <c r="AI2499" i="2"/>
  <c r="Z1438" i="2"/>
  <c r="AM3059" i="2"/>
  <c r="AK2752" i="2"/>
  <c r="AG394" i="2"/>
  <c r="AA1578" i="2"/>
  <c r="AJ2634" i="2"/>
  <c r="AA1570" i="2"/>
  <c r="AA1531" i="2"/>
  <c r="AM3003" i="2"/>
  <c r="W997" i="2"/>
  <c r="AM3010" i="2"/>
  <c r="AL2331" i="2"/>
  <c r="AM2241" i="2" s="1"/>
  <c r="W990" i="2"/>
  <c r="W951" i="2"/>
  <c r="AH2382" i="2"/>
  <c r="AM3015" i="2"/>
  <c r="AA1583" i="2"/>
  <c r="AA859" i="2"/>
  <c r="AA913" i="2" s="1"/>
  <c r="Z1433" i="2"/>
  <c r="AN3134" i="2"/>
  <c r="AB1717" i="2"/>
  <c r="AN3143" i="2"/>
  <c r="AD2011" i="2"/>
  <c r="AL2340" i="2"/>
  <c r="AM2250" i="2" s="1"/>
  <c r="AG43" i="2"/>
  <c r="Y1338" i="2"/>
  <c r="AE2162" i="2"/>
  <c r="Z1432" i="2"/>
  <c r="AA858" i="2"/>
  <c r="AA912" i="2" s="1"/>
  <c r="AA1581" i="2"/>
  <c r="AH2371" i="2"/>
  <c r="AA1576" i="2"/>
  <c r="AB1927" i="2"/>
  <c r="AJ2818" i="2"/>
  <c r="Z791" i="2"/>
  <c r="AN3135" i="2"/>
  <c r="W1002" i="2"/>
  <c r="AG395" i="2"/>
  <c r="AB1917" i="2"/>
  <c r="Y1336" i="2"/>
  <c r="W649" i="2"/>
  <c r="AB1723" i="2"/>
  <c r="AB1718" i="2"/>
  <c r="AL2884" i="2"/>
  <c r="AI2495" i="2"/>
  <c r="AH2378" i="2"/>
  <c r="AD2018" i="2"/>
  <c r="AH442" i="2"/>
  <c r="AH478" i="2" s="1"/>
  <c r="AK2754" i="2"/>
  <c r="Y1292" i="2"/>
  <c r="AL2887" i="2"/>
  <c r="Z1427" i="2"/>
  <c r="Z1386" i="2"/>
  <c r="AH2368" i="2"/>
  <c r="AA799" i="2"/>
  <c r="AM3007" i="2"/>
  <c r="AG399" i="2"/>
  <c r="AJ2631" i="2"/>
  <c r="AJ2626" i="2"/>
  <c r="Z1435" i="2"/>
  <c r="AF2104" i="2"/>
  <c r="W995" i="2"/>
  <c r="AD2010" i="2"/>
  <c r="AJ2635" i="2"/>
  <c r="AL2342" i="2"/>
  <c r="AM2252" i="2" s="1"/>
  <c r="X1196" i="2"/>
  <c r="X1147" i="2"/>
  <c r="AH2369" i="2"/>
  <c r="Z851" i="2"/>
  <c r="Z905" i="2" s="1"/>
  <c r="AH526" i="2"/>
  <c r="AI2508" i="2"/>
  <c r="X1138" i="2"/>
  <c r="AK2755" i="2"/>
  <c r="AL2878" i="2"/>
  <c r="AK2749" i="2"/>
  <c r="AL2882" i="2"/>
  <c r="X1202" i="2"/>
  <c r="AD2008" i="2"/>
  <c r="Z1434" i="2"/>
  <c r="AK2758" i="2"/>
  <c r="AB1920" i="2"/>
  <c r="X1195" i="2"/>
  <c r="AL2334" i="2"/>
  <c r="AM2244" i="2" s="1"/>
  <c r="AN3131" i="2"/>
  <c r="AH519" i="2"/>
  <c r="AC1865" i="2"/>
  <c r="AD2009" i="2"/>
  <c r="AG391" i="2"/>
  <c r="Y1347" i="2"/>
  <c r="AB1926" i="2"/>
  <c r="AL3107" i="2"/>
  <c r="AJ2633" i="2"/>
  <c r="AE2156" i="2"/>
  <c r="AD2015" i="2"/>
  <c r="AN3362" i="2"/>
  <c r="AA1580" i="2"/>
  <c r="AI2503" i="2"/>
  <c r="AH517" i="2"/>
  <c r="AH516" i="2"/>
  <c r="AG621" i="2"/>
  <c r="AB1719" i="2"/>
  <c r="AJ2630" i="2"/>
  <c r="AH2373" i="2"/>
  <c r="AJ2711" i="2"/>
  <c r="AL3102" i="2"/>
  <c r="W653" i="2"/>
  <c r="AM3006" i="2"/>
  <c r="AE2164" i="2"/>
  <c r="AJ2624" i="2"/>
  <c r="AN3132" i="2"/>
  <c r="W652" i="2"/>
  <c r="AL3098" i="2"/>
  <c r="AD2019" i="2"/>
  <c r="AD2060" i="2"/>
  <c r="AN3130" i="2"/>
  <c r="AM3235" i="2"/>
  <c r="AH2370" i="2"/>
  <c r="AB1915" i="2"/>
  <c r="Y1337" i="2"/>
  <c r="Z1428" i="2"/>
  <c r="AB1729" i="2"/>
  <c r="AB1726" i="2"/>
  <c r="AC1862" i="2"/>
  <c r="W992" i="2"/>
  <c r="AJ2632" i="2"/>
  <c r="AA1575" i="2"/>
  <c r="AG393" i="2"/>
  <c r="AB1720" i="2"/>
  <c r="AH2380" i="2"/>
  <c r="AI2505" i="2"/>
  <c r="AA1582" i="2"/>
  <c r="AD2014" i="2"/>
  <c r="AJ2682" i="2"/>
  <c r="AG397" i="2"/>
  <c r="AG398" i="2"/>
  <c r="AN3198" i="2"/>
  <c r="AM3016" i="2"/>
  <c r="Y1341" i="2"/>
  <c r="AH524" i="2"/>
  <c r="AA1573" i="2"/>
  <c r="X1146" i="2"/>
  <c r="AD1571" i="2"/>
  <c r="AD1625" i="2" s="1"/>
  <c r="AM2561" i="44"/>
  <c r="V15" i="2"/>
  <c r="AH529" i="2"/>
  <c r="X1203" i="2"/>
  <c r="AG396" i="2"/>
  <c r="AG402" i="2"/>
  <c r="AD2007" i="2"/>
  <c r="AH520" i="2"/>
  <c r="Y1289" i="2"/>
  <c r="W656" i="2"/>
  <c r="AA1584" i="2"/>
  <c r="AI2504" i="2"/>
  <c r="Z1429" i="2"/>
  <c r="AG400" i="2"/>
  <c r="AN3133" i="2"/>
  <c r="AH528" i="2"/>
  <c r="AL2889" i="2"/>
  <c r="AB1925" i="2"/>
  <c r="AM3004" i="2"/>
  <c r="Y1345" i="2"/>
  <c r="W994" i="2"/>
  <c r="AN3137" i="2"/>
  <c r="AK2810" i="2"/>
  <c r="Z1436" i="2"/>
  <c r="AB1715" i="2"/>
  <c r="AB1676" i="2"/>
  <c r="AF2105" i="2"/>
  <c r="W650" i="2"/>
  <c r="AN3139" i="2"/>
  <c r="AK2763" i="2"/>
  <c r="AB1728" i="2"/>
  <c r="AM3068" i="2"/>
  <c r="AI2496" i="2"/>
  <c r="AF37" i="2"/>
  <c r="AB1914" i="2"/>
  <c r="AB1875" i="2"/>
  <c r="AE2151" i="2"/>
  <c r="AE2111" i="2"/>
  <c r="AH527" i="2"/>
  <c r="V48" i="2"/>
  <c r="V52" i="2" s="1"/>
  <c r="X1144" i="2"/>
  <c r="AN3138" i="2"/>
  <c r="AL2307" i="2"/>
  <c r="X1197" i="2"/>
  <c r="AL522" i="44"/>
  <c r="AE2157" i="2"/>
  <c r="Y1342" i="2"/>
  <c r="AF2100" i="2"/>
  <c r="AD1963" i="2"/>
  <c r="AD1966" i="2" s="1"/>
  <c r="AI2497" i="2"/>
  <c r="AA1572" i="2"/>
  <c r="AA1579" i="2"/>
  <c r="X1140" i="2"/>
  <c r="AB1722" i="2"/>
  <c r="AL2341" i="2"/>
  <c r="AM2251" i="2" s="1"/>
  <c r="AL3099" i="2"/>
  <c r="AE2153" i="2"/>
  <c r="AI2509" i="2"/>
  <c r="AB1724" i="2"/>
  <c r="AG401" i="2"/>
  <c r="AL2345" i="2"/>
  <c r="AM2255" i="2" s="1"/>
  <c r="AA801" i="2"/>
  <c r="AJ2622" i="2"/>
  <c r="AI2727" i="2"/>
  <c r="AM3013" i="2"/>
  <c r="AA1574" i="2"/>
  <c r="W1004" i="2"/>
  <c r="AH2435" i="2"/>
  <c r="AB1721" i="2"/>
  <c r="AC1813" i="2"/>
  <c r="AC1820" i="2"/>
  <c r="AL2888" i="2"/>
  <c r="AH523" i="2"/>
  <c r="W998" i="2"/>
  <c r="AK2759" i="2"/>
  <c r="Y1344" i="2"/>
  <c r="X1193" i="2"/>
  <c r="AE2155" i="2"/>
  <c r="W1000" i="2"/>
  <c r="AH2374" i="2"/>
  <c r="AN3142" i="2"/>
  <c r="AE2152" i="2"/>
  <c r="AL2877" i="2"/>
  <c r="X1135" i="2"/>
  <c r="X1096" i="2"/>
  <c r="Y1294" i="2"/>
  <c r="AI2506" i="2"/>
  <c r="Z1437" i="2"/>
  <c r="AB1716" i="2"/>
  <c r="AD2016" i="2"/>
  <c r="AN3141" i="2"/>
  <c r="AJ2625" i="2"/>
  <c r="Z856" i="2"/>
  <c r="Z910" i="2" s="1"/>
  <c r="AD2066" i="2"/>
  <c r="AH518" i="2"/>
  <c r="AF2106" i="2"/>
  <c r="AH2379" i="2"/>
  <c r="Z1439" i="2"/>
  <c r="AJ2636" i="2"/>
  <c r="AI2501" i="2"/>
  <c r="AB1725" i="2"/>
  <c r="AG392" i="2"/>
  <c r="AL2337" i="2"/>
  <c r="AM2247" i="2" s="1"/>
  <c r="AC1810" i="2"/>
  <c r="AL2886" i="2"/>
  <c r="AF2109" i="2"/>
  <c r="AG389" i="2"/>
  <c r="AF494" i="2"/>
  <c r="AN3140" i="2"/>
  <c r="V766" i="2"/>
  <c r="Y1340" i="2"/>
  <c r="AL2335" i="2"/>
  <c r="AM2245" i="2" s="1"/>
  <c r="AF2096" i="2"/>
  <c r="X1145" i="2"/>
  <c r="AK2750" i="2"/>
  <c r="W1003" i="2"/>
  <c r="AL2338" i="2"/>
  <c r="AM2248" i="2" s="1"/>
  <c r="AB1922" i="2"/>
  <c r="AD2005" i="2"/>
  <c r="W993" i="2"/>
  <c r="AH2372" i="2"/>
  <c r="AB1727" i="2"/>
  <c r="AE2161" i="2"/>
  <c r="Z1431" i="2"/>
  <c r="AH2377" i="2"/>
  <c r="AI2498" i="2"/>
  <c r="Z1430" i="2"/>
  <c r="Z901" i="2"/>
  <c r="X1137" i="2"/>
  <c r="AN3136" i="2"/>
  <c r="AK2761" i="2"/>
  <c r="Y1339" i="2"/>
  <c r="AI2507" i="2"/>
  <c r="AH522" i="2"/>
  <c r="Z852" i="2"/>
  <c r="Z906" i="2" s="1"/>
  <c r="AG403" i="2"/>
  <c r="AI2502" i="2"/>
  <c r="AH2375" i="2"/>
  <c r="AK2762" i="2"/>
  <c r="AH525" i="2"/>
  <c r="W1001" i="2"/>
  <c r="AG390" i="2"/>
  <c r="AA857" i="2"/>
  <c r="AA911" i="2" s="1"/>
  <c r="Z850" i="2"/>
  <c r="Z904" i="2" s="1"/>
  <c r="Y31" i="10"/>
  <c r="AL2431" i="44"/>
  <c r="AL2429" i="44"/>
  <c r="AL2433" i="44"/>
  <c r="AK2330" i="44"/>
  <c r="AN2811" i="44"/>
  <c r="AM2494" i="44"/>
  <c r="AM2500" i="44"/>
  <c r="AL2428" i="44"/>
  <c r="AB1370" i="2"/>
  <c r="X26" i="10"/>
  <c r="AK451" i="44"/>
  <c r="AL606" i="44"/>
  <c r="AK2334" i="44"/>
  <c r="AL2427" i="44"/>
  <c r="Q1512" i="44"/>
  <c r="AN2841" i="44"/>
  <c r="AL2096" i="44"/>
  <c r="AM2720" i="44"/>
  <c r="Z1188" i="2"/>
  <c r="AK449" i="44"/>
  <c r="AL2432" i="44"/>
  <c r="AD1859" i="2"/>
  <c r="AM2717" i="44"/>
  <c r="AK445" i="44"/>
  <c r="AK2335" i="44"/>
  <c r="AF3634" i="44"/>
  <c r="AN2807" i="44"/>
  <c r="Z207" i="44"/>
  <c r="AL2425" i="44"/>
  <c r="AK2333" i="44"/>
  <c r="AK453" i="44"/>
  <c r="AK2342" i="44"/>
  <c r="W2364" i="44"/>
  <c r="AL1371" i="44"/>
  <c r="AN2810" i="44"/>
  <c r="AL526" i="44"/>
  <c r="U2092" i="44"/>
  <c r="AL2430" i="44"/>
  <c r="O1222" i="44"/>
  <c r="AK1190" i="44"/>
  <c r="AN2813" i="44"/>
  <c r="AN2845" i="44"/>
  <c r="AM2503" i="44"/>
  <c r="AK442" i="44"/>
  <c r="AL2424" i="44"/>
  <c r="S1802" i="44"/>
  <c r="AL792" i="44"/>
  <c r="AN2814" i="44"/>
  <c r="AK2343" i="44"/>
  <c r="AJ2838" i="2"/>
  <c r="AM2719" i="44"/>
  <c r="M932" i="44"/>
  <c r="AK2331" i="44"/>
  <c r="AM2724" i="44"/>
  <c r="AM2496" i="44"/>
  <c r="T1947" i="44"/>
  <c r="P1367" i="44"/>
  <c r="X2491" i="44"/>
  <c r="Z71" i="44"/>
  <c r="AM2497" i="44"/>
  <c r="AN2815" i="44"/>
  <c r="N1077" i="44"/>
  <c r="AH1821" i="44"/>
  <c r="AK2104" i="44"/>
  <c r="V2237" i="44"/>
  <c r="AD3380" i="44"/>
  <c r="AN2806" i="44"/>
  <c r="AJ2203" i="44"/>
  <c r="AL524" i="44"/>
  <c r="AL2426" i="44"/>
  <c r="AK2101" i="44"/>
  <c r="AL2422" i="44"/>
  <c r="R1657" i="44"/>
  <c r="AM2502" i="44"/>
  <c r="AL2875" i="2"/>
  <c r="AM2495" i="44"/>
  <c r="AK448" i="44"/>
  <c r="AK444" i="44"/>
  <c r="AM2499" i="44"/>
  <c r="AA2999" i="44"/>
  <c r="L787" i="44"/>
  <c r="Z2872" i="44"/>
  <c r="AI4015" i="44"/>
  <c r="Y2745" i="44"/>
  <c r="AK446" i="44"/>
  <c r="AH3888" i="44"/>
  <c r="AG3761" i="44"/>
  <c r="AE3507" i="44"/>
  <c r="AJ4142" i="44"/>
  <c r="Y2618" i="44"/>
  <c r="AB3126" i="44"/>
  <c r="AC3253" i="44"/>
  <c r="AK621" i="44"/>
  <c r="AI569" i="2"/>
  <c r="AJ1914" i="44"/>
  <c r="AM2505" i="44"/>
  <c r="AJ2211" i="44"/>
  <c r="AK2337" i="44"/>
  <c r="AJ2207" i="44"/>
  <c r="AK2332" i="44"/>
  <c r="AJ2216" i="44"/>
  <c r="AJ2210" i="44"/>
  <c r="AF1488" i="44"/>
  <c r="AA764" i="44"/>
  <c r="AJ1964" i="44"/>
  <c r="AA761" i="44"/>
  <c r="AA635" i="44"/>
  <c r="AF1383" i="44"/>
  <c r="AI1924" i="44"/>
  <c r="AD1348" i="44"/>
  <c r="AK2339" i="44"/>
  <c r="AE1336" i="44"/>
  <c r="AF2004" i="2"/>
  <c r="AI1814" i="44"/>
  <c r="AK2338" i="44"/>
  <c r="AH1781" i="44"/>
  <c r="AA765" i="44"/>
  <c r="AE1239" i="44"/>
  <c r="AK447" i="44"/>
  <c r="AD945" i="44"/>
  <c r="AD1095" i="44"/>
  <c r="AA280" i="44"/>
  <c r="AH1783" i="44"/>
  <c r="AJ2016" i="44"/>
  <c r="AI1920" i="44"/>
  <c r="AE1483" i="44"/>
  <c r="AK454" i="44"/>
  <c r="AM2716" i="44"/>
  <c r="AK2097" i="44"/>
  <c r="AN2598" i="44"/>
  <c r="AA294" i="44"/>
  <c r="AG1519" i="44"/>
  <c r="AI1819" i="44"/>
  <c r="AJ2584" i="2"/>
  <c r="AK457" i="44"/>
  <c r="AH1525" i="44"/>
  <c r="AI1917" i="44"/>
  <c r="AK2014" i="44"/>
  <c r="AE1342" i="44"/>
  <c r="AG1637" i="44"/>
  <c r="AF1381" i="44"/>
  <c r="AG1630" i="44"/>
  <c r="AA69" i="44"/>
  <c r="AD1339" i="44"/>
  <c r="AD1241" i="44"/>
  <c r="AG1635" i="44"/>
  <c r="AI1926" i="44"/>
  <c r="AA60" i="44"/>
  <c r="AI1921" i="44"/>
  <c r="AA751" i="44"/>
  <c r="AA625" i="44"/>
  <c r="AA59" i="44"/>
  <c r="AI1662" i="44"/>
  <c r="AC201" i="44"/>
  <c r="AE1232" i="44"/>
  <c r="AA292" i="44"/>
  <c r="AJ1965" i="44"/>
  <c r="AM2471" i="44"/>
  <c r="AI1807" i="44"/>
  <c r="AK450" i="44"/>
  <c r="AK2106" i="44"/>
  <c r="AK2217" i="44"/>
  <c r="AE1386" i="44"/>
  <c r="AE1478" i="44"/>
  <c r="AK1951" i="44"/>
  <c r="AM2715" i="44"/>
  <c r="AH1524" i="44"/>
  <c r="AJ2208" i="44"/>
  <c r="AA62" i="44"/>
  <c r="AE1333" i="44"/>
  <c r="AB1047" i="44"/>
  <c r="AJ2007" i="44"/>
  <c r="AB898" i="44"/>
  <c r="AC1057" i="44"/>
  <c r="AI1913" i="44"/>
  <c r="AD1188" i="44"/>
  <c r="AJ1958" i="44"/>
  <c r="AA66" i="44"/>
  <c r="AC27" i="44"/>
  <c r="AD1083" i="44"/>
  <c r="AG1625" i="44"/>
  <c r="AH1518" i="44"/>
  <c r="AH1672" i="44"/>
  <c r="AH1671" i="44"/>
  <c r="Z46" i="44"/>
  <c r="AG1784" i="44"/>
  <c r="AH1660" i="44"/>
  <c r="AB903" i="44"/>
  <c r="AA291" i="44"/>
  <c r="AE1337" i="44"/>
  <c r="AE1482" i="44"/>
  <c r="AG1521" i="44"/>
  <c r="AE1081" i="44"/>
  <c r="AA755" i="44"/>
  <c r="AA629" i="44"/>
  <c r="AL402" i="44"/>
  <c r="AA281" i="44"/>
  <c r="AE1481" i="44"/>
  <c r="AA757" i="44"/>
  <c r="AA631" i="44"/>
  <c r="AD1094" i="44"/>
  <c r="AJ38" i="44"/>
  <c r="AA287" i="44"/>
  <c r="AJ2004" i="44"/>
  <c r="AA67" i="44"/>
  <c r="AM2501" i="44"/>
  <c r="AB1058" i="44"/>
  <c r="AF1384" i="44"/>
  <c r="AA209" i="44"/>
  <c r="AG1623" i="44"/>
  <c r="AA58" i="44"/>
  <c r="AG1636" i="44"/>
  <c r="AI1811" i="44"/>
  <c r="AL2344" i="44"/>
  <c r="AD936" i="44"/>
  <c r="AD1195" i="44"/>
  <c r="AD1194" i="44"/>
  <c r="AI1916" i="44"/>
  <c r="AA284" i="44"/>
  <c r="AJ2008" i="44"/>
  <c r="AA288" i="44"/>
  <c r="AL1227" i="44"/>
  <c r="AF1376" i="44"/>
  <c r="AE1235" i="44"/>
  <c r="AH1663" i="44"/>
  <c r="AD1344" i="44"/>
  <c r="AH1782" i="44"/>
  <c r="AB951" i="44"/>
  <c r="AB804" i="44"/>
  <c r="AE1493" i="44"/>
  <c r="AB911" i="44"/>
  <c r="AA70" i="44"/>
  <c r="AJ1869" i="44"/>
  <c r="AM2504" i="44"/>
  <c r="AA68" i="44"/>
  <c r="AB899" i="44"/>
  <c r="AF1639" i="44"/>
  <c r="AG1638" i="44"/>
  <c r="AA290" i="44"/>
  <c r="AJ1957" i="44"/>
  <c r="AA762" i="44"/>
  <c r="AD1345" i="44"/>
  <c r="AL2105" i="44"/>
  <c r="AI1925" i="44"/>
  <c r="AB1050" i="44"/>
  <c r="AJ1952" i="44"/>
  <c r="AG1634" i="44"/>
  <c r="AK404" i="44"/>
  <c r="AH1624" i="44"/>
  <c r="AD1091" i="44"/>
  <c r="AD1515" i="2"/>
  <c r="AJ1956" i="44"/>
  <c r="AI1810" i="44"/>
  <c r="AK455" i="44"/>
  <c r="AA55" i="44"/>
  <c r="AI2074" i="44"/>
  <c r="AL618" i="44"/>
  <c r="AK2341" i="44"/>
  <c r="AH1777" i="44"/>
  <c r="AE1338" i="44"/>
  <c r="AF1382" i="44"/>
  <c r="AH1776" i="44"/>
  <c r="AD1200" i="44"/>
  <c r="AJ2015" i="44"/>
  <c r="AA259" i="44"/>
  <c r="AA279" i="44"/>
  <c r="AH1523" i="44"/>
  <c r="AA753" i="44"/>
  <c r="AA627" i="44"/>
  <c r="AF1377" i="44"/>
  <c r="AI2346" i="2"/>
  <c r="AJ2240" i="2"/>
  <c r="AK43" i="44"/>
  <c r="AI1769" i="44"/>
  <c r="AE289" i="44"/>
  <c r="AA763" i="44"/>
  <c r="AA750" i="44"/>
  <c r="AA624" i="44"/>
  <c r="AA285" i="44"/>
  <c r="AE1486" i="44"/>
  <c r="AC943" i="44"/>
  <c r="AE1233" i="44"/>
  <c r="AK2098" i="44"/>
  <c r="AJ1955" i="44"/>
  <c r="AH1928" i="44"/>
  <c r="AB797" i="44"/>
  <c r="AK452" i="44"/>
  <c r="AE1487" i="44"/>
  <c r="AN2812" i="44"/>
  <c r="AH1774" i="44"/>
  <c r="AD1346" i="44"/>
  <c r="Z208" i="44"/>
  <c r="AD1084" i="44"/>
  <c r="AJ2215" i="44"/>
  <c r="AG1520" i="44"/>
  <c r="X38" i="10"/>
  <c r="Z15" i="44"/>
  <c r="Y37" i="10"/>
  <c r="Y25" i="10"/>
  <c r="AJ2017" i="44"/>
  <c r="AF1226" i="44"/>
  <c r="AJ1959" i="44"/>
  <c r="AD1088" i="44"/>
  <c r="AA61" i="44"/>
  <c r="AN529" i="44"/>
  <c r="AM2560" i="44"/>
  <c r="AK2340" i="44"/>
  <c r="AA283" i="44"/>
  <c r="AD1090" i="44"/>
  <c r="AB802" i="44"/>
  <c r="AA286" i="44"/>
  <c r="AA293" i="44"/>
  <c r="AA756" i="44"/>
  <c r="AA630" i="44"/>
  <c r="AA282" i="44"/>
  <c r="AI1670" i="44"/>
  <c r="AH1772" i="44"/>
  <c r="AC1043" i="44"/>
  <c r="AA56" i="44"/>
  <c r="AC944" i="44" l="1"/>
  <c r="AM521" i="44"/>
  <c r="AC1204" i="44"/>
  <c r="AD1085" i="44"/>
  <c r="AD1089" i="44"/>
  <c r="AC1048" i="44"/>
  <c r="AD940" i="44" s="1"/>
  <c r="AM517" i="44"/>
  <c r="AH1665" i="44"/>
  <c r="AH1676" i="44" s="1"/>
  <c r="AC938" i="44"/>
  <c r="AB796" i="44"/>
  <c r="X642" i="2"/>
  <c r="AH1775" i="44"/>
  <c r="W914" i="2"/>
  <c r="X790" i="2"/>
  <c r="AN2844" i="44"/>
  <c r="AD1201" i="44"/>
  <c r="AN2675" i="44"/>
  <c r="AB1225" i="2"/>
  <c r="AC941" i="44"/>
  <c r="AL2457" i="44"/>
  <c r="AN2624" i="44"/>
  <c r="AC800" i="44"/>
  <c r="AB798" i="44"/>
  <c r="AM519" i="44"/>
  <c r="AB902" i="44"/>
  <c r="AN2631" i="44"/>
  <c r="AH2367" i="2"/>
  <c r="AH2383" i="2" s="1"/>
  <c r="AC1055" i="44"/>
  <c r="AM518" i="44"/>
  <c r="AM523" i="44"/>
  <c r="AA632" i="44"/>
  <c r="AA758" i="44"/>
  <c r="AC1768" i="2"/>
  <c r="AN2839" i="44"/>
  <c r="AB799" i="44"/>
  <c r="AN2840" i="44"/>
  <c r="AM3002" i="2"/>
  <c r="AA914" i="44"/>
  <c r="AM515" i="44"/>
  <c r="AB901" i="44"/>
  <c r="AN2623" i="44"/>
  <c r="X989" i="2"/>
  <c r="X1043" i="2" s="1"/>
  <c r="AM520" i="44"/>
  <c r="AL2459" i="44"/>
  <c r="AN2633" i="44"/>
  <c r="AN2632" i="44"/>
  <c r="AA759" i="44"/>
  <c r="AA658" i="44"/>
  <c r="AM527" i="44"/>
  <c r="AB634" i="44"/>
  <c r="AB760" i="44"/>
  <c r="Y32" i="10"/>
  <c r="AL937" i="44"/>
  <c r="AM2552" i="44"/>
  <c r="AH2149" i="2"/>
  <c r="AC1054" i="44"/>
  <c r="AB909" i="44"/>
  <c r="AC948" i="44"/>
  <c r="AL1372" i="44"/>
  <c r="AA633" i="44"/>
  <c r="AL576" i="44"/>
  <c r="AK479" i="44"/>
  <c r="AM530" i="44"/>
  <c r="AN2622" i="44"/>
  <c r="AG3634" i="44"/>
  <c r="AM525" i="44"/>
  <c r="AB913" i="44"/>
  <c r="AL2470" i="44"/>
  <c r="AN2628" i="44"/>
  <c r="AM3011" i="2"/>
  <c r="AL2469" i="44"/>
  <c r="AL2461" i="44"/>
  <c r="AK489" i="44"/>
  <c r="AN2303" i="2"/>
  <c r="AL2463" i="44"/>
  <c r="AM2554" i="44"/>
  <c r="AN2308" i="2"/>
  <c r="AK487" i="44"/>
  <c r="AA1080" i="2"/>
  <c r="AK2981" i="2"/>
  <c r="AL2246" i="44"/>
  <c r="AA63" i="44"/>
  <c r="AL2464" i="44"/>
  <c r="AL2879" i="2"/>
  <c r="AL2876" i="2"/>
  <c r="AK2760" i="2"/>
  <c r="AK2757" i="2"/>
  <c r="AI2500" i="2"/>
  <c r="AI2510" i="2" s="1"/>
  <c r="AK2753" i="2"/>
  <c r="AL2885" i="2"/>
  <c r="AC1869" i="2"/>
  <c r="AC1816" i="2"/>
  <c r="AL2245" i="44"/>
  <c r="AL2881" i="2"/>
  <c r="AK2751" i="2"/>
  <c r="AL2880" i="2"/>
  <c r="AL2883" i="2"/>
  <c r="AL2240" i="44"/>
  <c r="AN2847" i="44"/>
  <c r="AL2244" i="44"/>
  <c r="AL2467" i="44"/>
  <c r="AN2300" i="2"/>
  <c r="AL2465" i="44"/>
  <c r="AB803" i="2"/>
  <c r="AA798" i="2"/>
  <c r="Z1231" i="2"/>
  <c r="Z1484" i="2"/>
  <c r="Z1485" i="2"/>
  <c r="W1047" i="2"/>
  <c r="W700" i="2"/>
  <c r="X1199" i="2"/>
  <c r="Z1232" i="2"/>
  <c r="Z1493" i="2"/>
  <c r="X1189" i="2"/>
  <c r="X1150" i="2"/>
  <c r="AB1775" i="2"/>
  <c r="AM2309" i="2"/>
  <c r="AD2017" i="2"/>
  <c r="AD2020" i="2" s="1"/>
  <c r="AN3191" i="2"/>
  <c r="AC1817" i="2"/>
  <c r="AG454" i="2"/>
  <c r="AG456" i="2"/>
  <c r="Z1233" i="2"/>
  <c r="AG451" i="2"/>
  <c r="AI2559" i="2"/>
  <c r="AG447" i="2"/>
  <c r="AE2218" i="2"/>
  <c r="AD2063" i="2"/>
  <c r="W1049" i="2"/>
  <c r="W702" i="2"/>
  <c r="AM2304" i="2"/>
  <c r="AN3188" i="2"/>
  <c r="AH2430" i="2"/>
  <c r="AJ2677" i="2"/>
  <c r="AL2944" i="2"/>
  <c r="AG444" i="2"/>
  <c r="AH2429" i="2"/>
  <c r="AC1814" i="2"/>
  <c r="AG443" i="2"/>
  <c r="AG404" i="2"/>
  <c r="AC1864" i="2"/>
  <c r="AG446" i="2"/>
  <c r="AE1958" i="2"/>
  <c r="Z1491" i="2"/>
  <c r="AN3196" i="2"/>
  <c r="Y1085" i="2"/>
  <c r="AH577" i="2"/>
  <c r="AM3067" i="2"/>
  <c r="AA1633" i="2"/>
  <c r="AH581" i="2"/>
  <c r="AF38" i="2"/>
  <c r="AK2817" i="2"/>
  <c r="AB1769" i="2"/>
  <c r="AB1730" i="2"/>
  <c r="W1048" i="2"/>
  <c r="W701" i="2"/>
  <c r="Z1483" i="2"/>
  <c r="Y1343" i="2"/>
  <c r="X1200" i="2"/>
  <c r="AJ2718" i="2"/>
  <c r="AA1629" i="2"/>
  <c r="AC1916" i="2"/>
  <c r="AN3184" i="2"/>
  <c r="AN3145" i="2"/>
  <c r="AH570" i="2"/>
  <c r="AH531" i="2"/>
  <c r="AM3017" i="2"/>
  <c r="AM2298" i="2"/>
  <c r="AK2812" i="2"/>
  <c r="AL2936" i="2"/>
  <c r="AK2809" i="2"/>
  <c r="AH580" i="2"/>
  <c r="Y1088" i="2"/>
  <c r="AA853" i="2"/>
  <c r="AL2941" i="2"/>
  <c r="AB1777" i="2"/>
  <c r="AC1809" i="2"/>
  <c r="Z845" i="2"/>
  <c r="Z899" i="2" s="1"/>
  <c r="AH2425" i="2"/>
  <c r="AE2216" i="2"/>
  <c r="AD2065" i="2"/>
  <c r="Z1487" i="2"/>
  <c r="AM3057" i="2"/>
  <c r="AA1631" i="2"/>
  <c r="AA796" i="2"/>
  <c r="W1055" i="2"/>
  <c r="W708" i="2"/>
  <c r="AK2815" i="2"/>
  <c r="AE2215" i="2"/>
  <c r="AB1779" i="2"/>
  <c r="AA802" i="2"/>
  <c r="AJ2679" i="2"/>
  <c r="AH2471" i="2"/>
  <c r="AG455" i="2"/>
  <c r="AM3009" i="2"/>
  <c r="AF2154" i="2"/>
  <c r="AL2943" i="2"/>
  <c r="AG450" i="2"/>
  <c r="AM3070" i="2"/>
  <c r="AH2434" i="2"/>
  <c r="Z1229" i="2"/>
  <c r="AH2427" i="2"/>
  <c r="AD2069" i="2"/>
  <c r="AC1919" i="2"/>
  <c r="Z1488" i="2"/>
  <c r="X1192" i="2"/>
  <c r="AH2423" i="2"/>
  <c r="Y1346" i="2"/>
  <c r="AD2072" i="2"/>
  <c r="AI2549" i="2"/>
  <c r="AA1635" i="2"/>
  <c r="AM2295" i="2"/>
  <c r="AG448" i="2"/>
  <c r="AI2553" i="2"/>
  <c r="AJ2683" i="2"/>
  <c r="AH575" i="2"/>
  <c r="AM2597" i="44"/>
  <c r="AI2556" i="2"/>
  <c r="AI2552" i="2"/>
  <c r="AD2059" i="2"/>
  <c r="AM2302" i="2"/>
  <c r="AF2163" i="2"/>
  <c r="AM2301" i="2"/>
  <c r="AH2433" i="2"/>
  <c r="AL2931" i="2"/>
  <c r="AH2428" i="2"/>
  <c r="Z1236" i="2"/>
  <c r="AL2942" i="2"/>
  <c r="AB1778" i="2"/>
  <c r="AA1626" i="2"/>
  <c r="Y1089" i="2"/>
  <c r="AN3192" i="2"/>
  <c r="AE2205" i="2"/>
  <c r="AE2165" i="2"/>
  <c r="AI2550" i="2"/>
  <c r="AN3193" i="2"/>
  <c r="Z1490" i="2"/>
  <c r="AA1627" i="2"/>
  <c r="AN3234" i="2"/>
  <c r="AD2068" i="2"/>
  <c r="AB1780" i="2"/>
  <c r="AE1952" i="2"/>
  <c r="AM3060" i="2"/>
  <c r="AH571" i="2"/>
  <c r="AC1818" i="2"/>
  <c r="AK2803" i="2"/>
  <c r="X1201" i="2"/>
  <c r="AM2306" i="2"/>
  <c r="AF2158" i="2"/>
  <c r="AJ2685" i="2"/>
  <c r="AG449" i="2"/>
  <c r="AB805" i="2"/>
  <c r="AM3069" i="2"/>
  <c r="AA1624" i="2"/>
  <c r="AA1585" i="2"/>
  <c r="W1053" i="2"/>
  <c r="W706" i="2"/>
  <c r="W760" i="2" s="1"/>
  <c r="AA849" i="2"/>
  <c r="AA903" i="2" s="1"/>
  <c r="AH576" i="2"/>
  <c r="AN3190" i="2"/>
  <c r="AB1781" i="2"/>
  <c r="W1057" i="2"/>
  <c r="W710" i="2"/>
  <c r="AF2150" i="2"/>
  <c r="AN3195" i="2"/>
  <c r="AI2560" i="2"/>
  <c r="AE2206" i="2"/>
  <c r="W1054" i="2"/>
  <c r="W707" i="2"/>
  <c r="W761" i="2" s="1"/>
  <c r="W1058" i="2"/>
  <c r="W711" i="2"/>
  <c r="W765" i="2" s="1"/>
  <c r="AJ2676" i="2"/>
  <c r="AJ2637" i="2"/>
  <c r="AM2305" i="2"/>
  <c r="Z1234" i="2"/>
  <c r="AL2343" i="2"/>
  <c r="AM2253" i="2" s="1"/>
  <c r="X1198" i="2"/>
  <c r="AM3104" i="2"/>
  <c r="Z1237" i="2"/>
  <c r="AH582" i="2"/>
  <c r="AI2558" i="2"/>
  <c r="AH574" i="2"/>
  <c r="Y1095" i="2"/>
  <c r="AE1517" i="2"/>
  <c r="AC1807" i="2"/>
  <c r="AD2073" i="2"/>
  <c r="AJ2684" i="2"/>
  <c r="AE2210" i="2"/>
  <c r="AD2062" i="2"/>
  <c r="W46" i="2"/>
  <c r="AA797" i="2"/>
  <c r="Z1489" i="2"/>
  <c r="AH2422" i="2"/>
  <c r="AL2938" i="2"/>
  <c r="W1056" i="2"/>
  <c r="W709" i="2"/>
  <c r="AB804" i="2"/>
  <c r="Z1230" i="2"/>
  <c r="AN3197" i="2"/>
  <c r="AM3064" i="2"/>
  <c r="AK2806" i="2"/>
  <c r="AJ2681" i="2"/>
  <c r="AB1424" i="2"/>
  <c r="AH579" i="2"/>
  <c r="X1191" i="2"/>
  <c r="AI2555" i="2"/>
  <c r="AF2160" i="2"/>
  <c r="AD2070" i="2"/>
  <c r="Y1348" i="2"/>
  <c r="AK2813" i="2"/>
  <c r="AC1874" i="2"/>
  <c r="AB1776" i="2"/>
  <c r="AE2211" i="2"/>
  <c r="AK2846" i="2"/>
  <c r="AA1638" i="2"/>
  <c r="AD2061" i="2"/>
  <c r="AA1636" i="2"/>
  <c r="AB1774" i="2"/>
  <c r="AB1783" i="2"/>
  <c r="AN3186" i="2"/>
  <c r="AM3012" i="2"/>
  <c r="AB1773" i="2"/>
  <c r="AI2557" i="2"/>
  <c r="Z1239" i="2"/>
  <c r="AH573" i="2"/>
  <c r="Y1087" i="2"/>
  <c r="W658" i="2"/>
  <c r="AJ2689" i="2"/>
  <c r="AG453" i="2"/>
  <c r="AK2808" i="2"/>
  <c r="AB1772" i="2"/>
  <c r="Y1295" i="2"/>
  <c r="AC1819" i="2"/>
  <c r="AB1771" i="2"/>
  <c r="AH2436" i="2"/>
  <c r="W1051" i="2"/>
  <c r="W704" i="2"/>
  <c r="W758" i="2" s="1"/>
  <c r="AM3095" i="2"/>
  <c r="W1050" i="2"/>
  <c r="W703" i="2"/>
  <c r="AA854" i="2"/>
  <c r="AA908" i="2" s="1"/>
  <c r="AI2561" i="2"/>
  <c r="AM2299" i="2"/>
  <c r="AN3194" i="2"/>
  <c r="AE2209" i="2"/>
  <c r="W1052" i="2"/>
  <c r="W705" i="2"/>
  <c r="AA1628" i="2"/>
  <c r="AA855" i="2"/>
  <c r="AI2563" i="2"/>
  <c r="AI2551" i="2"/>
  <c r="AB1782" i="2"/>
  <c r="AM3058" i="2"/>
  <c r="AN3187" i="2"/>
  <c r="AH583" i="2"/>
  <c r="AH578" i="2"/>
  <c r="AG452" i="2"/>
  <c r="AJ2686" i="2"/>
  <c r="AH2424" i="2"/>
  <c r="AK2621" i="2"/>
  <c r="AA1634" i="2"/>
  <c r="AD2064" i="2"/>
  <c r="Z1481" i="2"/>
  <c r="Z1440" i="2"/>
  <c r="AA1630" i="2"/>
  <c r="AG44" i="2"/>
  <c r="AA1637" i="2"/>
  <c r="AJ2688" i="2"/>
  <c r="AE1959" i="2"/>
  <c r="AH584" i="2"/>
  <c r="AJ2854" i="2"/>
  <c r="AK2816" i="2"/>
  <c r="AG457" i="2"/>
  <c r="AA793" i="2"/>
  <c r="AH2431" i="2"/>
  <c r="AH2426" i="2"/>
  <c r="AK2804" i="2"/>
  <c r="AL2940" i="2"/>
  <c r="AJ2690" i="2"/>
  <c r="AH572" i="2"/>
  <c r="AB1770" i="2"/>
  <c r="AB698" i="2"/>
  <c r="AC1867" i="2"/>
  <c r="AE2207" i="2"/>
  <c r="X1194" i="2"/>
  <c r="V21" i="2"/>
  <c r="AC1806" i="2"/>
  <c r="AB1929" i="2"/>
  <c r="AF2159" i="2"/>
  <c r="W1046" i="2"/>
  <c r="W699" i="2"/>
  <c r="Z1482" i="2"/>
  <c r="AM3008" i="2"/>
  <c r="AJ2678" i="2"/>
  <c r="AJ2687" i="2"/>
  <c r="AG445" i="2"/>
  <c r="AN3185" i="2"/>
  <c r="AC1812" i="2"/>
  <c r="Y1094" i="2"/>
  <c r="AL2932" i="2"/>
  <c r="AI2562" i="2"/>
  <c r="AJ2680" i="2"/>
  <c r="AM3061" i="2"/>
  <c r="AI388" i="2"/>
  <c r="AH2432" i="2"/>
  <c r="Z1228" i="2"/>
  <c r="AN3189" i="2"/>
  <c r="Z1486" i="2"/>
  <c r="W1044" i="2"/>
  <c r="W1005" i="2"/>
  <c r="W697" i="2"/>
  <c r="AL3108" i="2"/>
  <c r="AA1632" i="2"/>
  <c r="Z1492" i="2"/>
  <c r="AA848" i="2"/>
  <c r="AA902" i="2" s="1"/>
  <c r="AK478" i="44"/>
  <c r="AL2243" i="44"/>
  <c r="AL2241" i="44"/>
  <c r="AK485" i="44"/>
  <c r="AN2851" i="44"/>
  <c r="AM2548" i="44"/>
  <c r="AN2630" i="44"/>
  <c r="AM516" i="44"/>
  <c r="V2092" i="44"/>
  <c r="R1512" i="44"/>
  <c r="AL2150" i="44"/>
  <c r="AM2551" i="44"/>
  <c r="O1077" i="44"/>
  <c r="U1947" i="44"/>
  <c r="X2364" i="44"/>
  <c r="AL2468" i="44"/>
  <c r="P1222" i="44"/>
  <c r="AD1913" i="2"/>
  <c r="AK481" i="44"/>
  <c r="AL580" i="44"/>
  <c r="AL2252" i="44"/>
  <c r="AN2627" i="44"/>
  <c r="AN2843" i="44"/>
  <c r="AB2999" i="44"/>
  <c r="W2237" i="44"/>
  <c r="AL2253" i="44"/>
  <c r="AL1425" i="44"/>
  <c r="AM2367" i="44"/>
  <c r="AL2460" i="44"/>
  <c r="AL2466" i="44"/>
  <c r="T1802" i="44"/>
  <c r="AL2458" i="44"/>
  <c r="AL531" i="44"/>
  <c r="AN2629" i="44"/>
  <c r="AK2158" i="44"/>
  <c r="AL1082" i="44"/>
  <c r="AN2846" i="44"/>
  <c r="AE3380" i="44"/>
  <c r="N932" i="44"/>
  <c r="AM2553" i="44"/>
  <c r="AN2849" i="44"/>
  <c r="AM2557" i="44"/>
  <c r="S1657" i="44"/>
  <c r="AK2099" i="44"/>
  <c r="Q1367" i="44"/>
  <c r="AJ4214" i="44"/>
  <c r="AK4142" i="44"/>
  <c r="Y2491" i="44"/>
  <c r="AL846" i="44"/>
  <c r="AL2242" i="44"/>
  <c r="AN2850" i="44"/>
  <c r="Z2745" i="44"/>
  <c r="AK2748" i="2"/>
  <c r="AL578" i="44"/>
  <c r="AK2155" i="44"/>
  <c r="AD3253" i="44"/>
  <c r="AK2095" i="44"/>
  <c r="AL2462" i="44"/>
  <c r="AM2550" i="44"/>
  <c r="AN2634" i="44"/>
  <c r="AK2102" i="44"/>
  <c r="AM2559" i="44"/>
  <c r="AL2247" i="44"/>
  <c r="Z2618" i="44"/>
  <c r="AN2842" i="44"/>
  <c r="AH1929" i="44"/>
  <c r="AA2872" i="44"/>
  <c r="Z215" i="44"/>
  <c r="AF3507" i="44"/>
  <c r="AH3761" i="44"/>
  <c r="M787" i="44"/>
  <c r="AM2549" i="44"/>
  <c r="AJ2058" i="44"/>
  <c r="AC3126" i="44"/>
  <c r="AK480" i="44"/>
  <c r="AK484" i="44"/>
  <c r="AJ4015" i="44"/>
  <c r="AM2556" i="44"/>
  <c r="AL2929" i="2"/>
  <c r="AK482" i="44"/>
  <c r="AI3888" i="44"/>
  <c r="AK1806" i="44"/>
  <c r="AI605" i="2"/>
  <c r="AK2108" i="44"/>
  <c r="AK2103" i="44"/>
  <c r="AK488" i="44"/>
  <c r="AJ2062" i="44"/>
  <c r="AG1531" i="44"/>
  <c r="AJ2070" i="44"/>
  <c r="AJ1966" i="44"/>
  <c r="AK490" i="44"/>
  <c r="AK493" i="44"/>
  <c r="AM2596" i="44"/>
  <c r="AJ2071" i="44"/>
  <c r="AF2058" i="2"/>
  <c r="AH1530" i="44"/>
  <c r="AM2558" i="44"/>
  <c r="AC803" i="44"/>
  <c r="AD1044" i="44"/>
  <c r="AI1919" i="44"/>
  <c r="AH1528" i="44"/>
  <c r="AE1189" i="44"/>
  <c r="AF1229" i="44"/>
  <c r="AD949" i="44"/>
  <c r="AD1197" i="44"/>
  <c r="AK2160" i="44"/>
  <c r="AH1633" i="44"/>
  <c r="AJ1812" i="44"/>
  <c r="AE1347" i="44"/>
  <c r="AL2248" i="44"/>
  <c r="AL2249" i="44"/>
  <c r="AB653" i="44"/>
  <c r="AK44" i="44"/>
  <c r="AG1380" i="44"/>
  <c r="AK2107" i="44"/>
  <c r="AA365" i="44"/>
  <c r="AE1341" i="44"/>
  <c r="AJ2013" i="44"/>
  <c r="AB655" i="44"/>
  <c r="AJ2294" i="2"/>
  <c r="AJ2256" i="2"/>
  <c r="AA295" i="44"/>
  <c r="AA351" i="44"/>
  <c r="AA199" i="44"/>
  <c r="AB654" i="44"/>
  <c r="AE1086" i="44"/>
  <c r="AA359" i="44"/>
  <c r="AL492" i="44"/>
  <c r="AH1768" i="44"/>
  <c r="AH1779" i="44"/>
  <c r="AK2100" i="44"/>
  <c r="AE1340" i="44"/>
  <c r="AJ1818" i="44"/>
  <c r="AE1231" i="44"/>
  <c r="AD1349" i="44"/>
  <c r="AF1234" i="44"/>
  <c r="AD1053" i="44"/>
  <c r="AB910" i="44"/>
  <c r="AK2152" i="44"/>
  <c r="AI1918" i="44"/>
  <c r="AA357" i="44"/>
  <c r="AI1778" i="44"/>
  <c r="AF1334" i="44"/>
  <c r="AN2848" i="44"/>
  <c r="AJ2009" i="44"/>
  <c r="AF1378" i="44"/>
  <c r="AB645" i="44"/>
  <c r="AE1092" i="44"/>
  <c r="AI1668" i="44"/>
  <c r="AI1669" i="44"/>
  <c r="AJ2010" i="44"/>
  <c r="AF1385" i="44"/>
  <c r="AI1674" i="44"/>
  <c r="AM2555" i="44"/>
  <c r="AG1629" i="44"/>
  <c r="AA363" i="44"/>
  <c r="AE1080" i="44"/>
  <c r="AC790" i="44"/>
  <c r="AC939" i="44"/>
  <c r="AB643" i="44"/>
  <c r="AH1527" i="44"/>
  <c r="AF1489" i="44"/>
  <c r="AI1927" i="44"/>
  <c r="AA352" i="44"/>
  <c r="AB657" i="44"/>
  <c r="AF1491" i="44"/>
  <c r="AE1238" i="44"/>
  <c r="AI1516" i="44"/>
  <c r="AE361" i="44"/>
  <c r="AF1485" i="44"/>
  <c r="AC942" i="44"/>
  <c r="AC791" i="44"/>
  <c r="AH1771" i="44"/>
  <c r="AF1484" i="44"/>
  <c r="AK458" i="44"/>
  <c r="AK34" i="44"/>
  <c r="AB649" i="44"/>
  <c r="AH1780" i="44"/>
  <c r="AD1191" i="44"/>
  <c r="AD1096" i="44"/>
  <c r="AH1632" i="44"/>
  <c r="AF1370" i="44"/>
  <c r="AE1494" i="44"/>
  <c r="AI1915" i="44"/>
  <c r="AD57" i="44"/>
  <c r="AK2151" i="44"/>
  <c r="AF1375" i="44"/>
  <c r="AK483" i="44"/>
  <c r="AJ2072" i="44"/>
  <c r="AB648" i="44"/>
  <c r="AD1196" i="44"/>
  <c r="Z21" i="10"/>
  <c r="Z24" i="44"/>
  <c r="AI1664" i="44"/>
  <c r="AL2250" i="44"/>
  <c r="AF1230" i="44"/>
  <c r="AN619" i="44"/>
  <c r="AD1192" i="44"/>
  <c r="AA200" i="44"/>
  <c r="AA354" i="44"/>
  <c r="AA358" i="44"/>
  <c r="AA205" i="44"/>
  <c r="AD935" i="44"/>
  <c r="AD1198" i="44"/>
  <c r="AI1666" i="44"/>
  <c r="AB905" i="44"/>
  <c r="AH1631" i="44"/>
  <c r="AL2251" i="44"/>
  <c r="AD1569" i="2"/>
  <c r="AJ1817" i="44"/>
  <c r="AE1237" i="44"/>
  <c r="AJ2011" i="44"/>
  <c r="AJ1923" i="44"/>
  <c r="AE1236" i="44"/>
  <c r="AE1343" i="44"/>
  <c r="AA356" i="44"/>
  <c r="AM2254" i="44"/>
  <c r="AH1515" i="44"/>
  <c r="AD1202" i="44"/>
  <c r="AF1374" i="44"/>
  <c r="Z52" i="44"/>
  <c r="AA210" i="44"/>
  <c r="AN2625" i="44"/>
  <c r="AJ1813" i="44"/>
  <c r="AH1529" i="44"/>
  <c r="AK2068" i="44"/>
  <c r="AG1627" i="44"/>
  <c r="AI1673" i="44"/>
  <c r="Y26" i="10"/>
  <c r="AE1240" i="44"/>
  <c r="AJ2069" i="44"/>
  <c r="AM528" i="44"/>
  <c r="AK491" i="44"/>
  <c r="AA212" i="44"/>
  <c r="AA202" i="44"/>
  <c r="AB647" i="44"/>
  <c r="AC795" i="44"/>
  <c r="AH1517" i="44"/>
  <c r="AC32" i="44"/>
  <c r="AJ1805" i="44"/>
  <c r="AF1225" i="44"/>
  <c r="AK2005" i="44"/>
  <c r="AN2381" i="44"/>
  <c r="AB1059" i="44"/>
  <c r="AI1770" i="44"/>
  <c r="AM575" i="44"/>
  <c r="AN2626" i="44"/>
  <c r="AI1675" i="44"/>
  <c r="AI1922" i="44"/>
  <c r="AB656" i="44"/>
  <c r="AA355" i="44"/>
  <c r="AA64" i="44"/>
  <c r="AF1379" i="44"/>
  <c r="AJ1661" i="44"/>
  <c r="AF1490" i="44"/>
  <c r="AD1199" i="44"/>
  <c r="AH1526" i="44"/>
  <c r="AJ2006" i="44"/>
  <c r="AL2159" i="44"/>
  <c r="AA362" i="44"/>
  <c r="AB912" i="44"/>
  <c r="AL1281" i="44"/>
  <c r="AJ1808" i="44"/>
  <c r="AE1087" i="44"/>
  <c r="AC950" i="44"/>
  <c r="AF1373" i="44"/>
  <c r="AJ2012" i="44"/>
  <c r="AL2109" i="44"/>
  <c r="AA364" i="44"/>
  <c r="AA204" i="44"/>
  <c r="AC1049" i="44"/>
  <c r="AH1522" i="44"/>
  <c r="AJ1809" i="44"/>
  <c r="AK2494" i="2"/>
  <c r="AA366" i="44"/>
  <c r="AF1228" i="44"/>
  <c r="AC1052" i="44"/>
  <c r="Z31" i="10"/>
  <c r="AG1628" i="44"/>
  <c r="AI1820" i="44"/>
  <c r="AC1051" i="44"/>
  <c r="AB642" i="44"/>
  <c r="AA214" i="44"/>
  <c r="AA360" i="44"/>
  <c r="AB65" i="44"/>
  <c r="AF1492" i="44"/>
  <c r="AA211" i="44"/>
  <c r="AA353" i="44"/>
  <c r="AH1626" i="44"/>
  <c r="AD1193" i="44"/>
  <c r="AJ2061" i="44"/>
  <c r="AA206" i="44"/>
  <c r="AK486" i="44"/>
  <c r="AA203" i="44"/>
  <c r="AA213" i="44"/>
  <c r="AD1203" i="44"/>
  <c r="AJ1816" i="44"/>
  <c r="AM571" i="44" l="1"/>
  <c r="AC1046" i="44"/>
  <c r="AH1773" i="44"/>
  <c r="AB904" i="44"/>
  <c r="AM573" i="44"/>
  <c r="AE1093" i="44"/>
  <c r="AN2711" i="44"/>
  <c r="AI1667" i="44"/>
  <c r="X844" i="2"/>
  <c r="X696" i="2" s="1"/>
  <c r="X806" i="2"/>
  <c r="AC908" i="44"/>
  <c r="AN2678" i="44"/>
  <c r="AB906" i="44"/>
  <c r="AM572" i="44"/>
  <c r="AM608" i="44" s="1"/>
  <c r="AC794" i="44"/>
  <c r="AC902" i="44" s="1"/>
  <c r="AN2685" i="44"/>
  <c r="AB1279" i="2"/>
  <c r="AB1333" i="2" s="1"/>
  <c r="AD947" i="44"/>
  <c r="AC793" i="44"/>
  <c r="AB651" i="44"/>
  <c r="AM577" i="44"/>
  <c r="AA766" i="44"/>
  <c r="AB650" i="44"/>
  <c r="AH2421" i="2"/>
  <c r="AB806" i="44"/>
  <c r="AB907" i="44"/>
  <c r="AD1660" i="2"/>
  <c r="AN2687" i="44"/>
  <c r="AM574" i="44"/>
  <c r="AM569" i="44"/>
  <c r="AC801" i="44"/>
  <c r="AM581" i="44"/>
  <c r="AN2677" i="44"/>
  <c r="AH3634" i="44"/>
  <c r="AM3056" i="2"/>
  <c r="AL397" i="44"/>
  <c r="AM2369" i="44"/>
  <c r="AL2299" i="44"/>
  <c r="AC652" i="44"/>
  <c r="AM2371" i="44"/>
  <c r="Y33" i="10"/>
  <c r="AC805" i="44"/>
  <c r="AL991" i="44"/>
  <c r="AN2686" i="44"/>
  <c r="AL612" i="44"/>
  <c r="Y935" i="2"/>
  <c r="AL2296" i="44"/>
  <c r="AC1056" i="44"/>
  <c r="AM2379" i="44"/>
  <c r="AM2588" i="44"/>
  <c r="AD946" i="44"/>
  <c r="AM2590" i="44"/>
  <c r="AN2676" i="44"/>
  <c r="AH2203" i="2"/>
  <c r="AL2300" i="44"/>
  <c r="AL1426" i="44"/>
  <c r="AL389" i="44"/>
  <c r="AA1134" i="2"/>
  <c r="AL399" i="44"/>
  <c r="AM2380" i="44"/>
  <c r="AM584" i="44"/>
  <c r="AM579" i="44"/>
  <c r="AM2374" i="44"/>
  <c r="AM2373" i="44"/>
  <c r="AL2294" i="44"/>
  <c r="AL2330" i="44" s="1"/>
  <c r="AM2375" i="44"/>
  <c r="AN2682" i="44"/>
  <c r="AM3065" i="2"/>
  <c r="Y1349" i="2"/>
  <c r="AA207" i="44"/>
  <c r="AN2507" i="44"/>
  <c r="AL2295" i="44"/>
  <c r="AM2378" i="44"/>
  <c r="Q1222" i="44"/>
  <c r="AN2339" i="2"/>
  <c r="AN2344" i="2"/>
  <c r="W2092" i="44"/>
  <c r="AL395" i="44"/>
  <c r="AK2209" i="44"/>
  <c r="AM570" i="44"/>
  <c r="AM3018" i="2"/>
  <c r="AL2930" i="2"/>
  <c r="AL2933" i="2"/>
  <c r="AL2298" i="44"/>
  <c r="AK2807" i="2"/>
  <c r="AI2554" i="2"/>
  <c r="AI2564" i="2" s="1"/>
  <c r="AK2811" i="2"/>
  <c r="AL2939" i="2"/>
  <c r="AK2814" i="2"/>
  <c r="AC1870" i="2"/>
  <c r="X2237" i="44"/>
  <c r="AC1923" i="2"/>
  <c r="AL2937" i="2"/>
  <c r="AC2999" i="44"/>
  <c r="AL2934" i="2"/>
  <c r="AL2297" i="44"/>
  <c r="AK2805" i="2"/>
  <c r="AM2377" i="44"/>
  <c r="AL2935" i="2"/>
  <c r="AL2891" i="2"/>
  <c r="AL388" i="44"/>
  <c r="AM2584" i="44"/>
  <c r="AN2684" i="44"/>
  <c r="AN2336" i="2"/>
  <c r="AB800" i="2"/>
  <c r="AB795" i="2"/>
  <c r="AJ2310" i="2"/>
  <c r="X936" i="2"/>
  <c r="W1059" i="2"/>
  <c r="Y1148" i="2"/>
  <c r="AL2976" i="2"/>
  <c r="AE2013" i="2"/>
  <c r="AC1674" i="2"/>
  <c r="AF2101" i="2"/>
  <c r="AN3005" i="2"/>
  <c r="AH609" i="2"/>
  <c r="AC1928" i="2"/>
  <c r="AJ2717" i="2"/>
  <c r="AH618" i="2"/>
  <c r="AF2098" i="2"/>
  <c r="W638" i="2"/>
  <c r="X945" i="2"/>
  <c r="AG485" i="2"/>
  <c r="AM3096" i="2"/>
  <c r="AN3229" i="2"/>
  <c r="AL2978" i="2"/>
  <c r="AM2338" i="2"/>
  <c r="AN2248" i="2" s="1"/>
  <c r="AJ2719" i="2"/>
  <c r="Z1238" i="2"/>
  <c r="Z1283" i="2"/>
  <c r="AI2381" i="2"/>
  <c r="AF2108" i="2"/>
  <c r="AL2972" i="2"/>
  <c r="AK2853" i="2"/>
  <c r="AM3103" i="2"/>
  <c r="AC1918" i="2"/>
  <c r="X941" i="2"/>
  <c r="AG483" i="2"/>
  <c r="AG492" i="2"/>
  <c r="AN3227" i="2"/>
  <c r="Z1286" i="2"/>
  <c r="AA1384" i="2"/>
  <c r="AJ2716" i="2"/>
  <c r="AJ2714" i="2"/>
  <c r="X938" i="2"/>
  <c r="AC1662" i="2"/>
  <c r="AA847" i="2"/>
  <c r="AA901" i="2" s="1"/>
  <c r="AJ2724" i="2"/>
  <c r="AJ2722" i="2"/>
  <c r="AH619" i="2"/>
  <c r="W632" i="2"/>
  <c r="AC1663" i="2"/>
  <c r="AG489" i="2"/>
  <c r="AM3066" i="2"/>
  <c r="AC1666" i="2"/>
  <c r="AL2756" i="2"/>
  <c r="Y1083" i="2"/>
  <c r="Z1284" i="2"/>
  <c r="AL2974" i="2"/>
  <c r="AA1381" i="2"/>
  <c r="AF2102" i="2"/>
  <c r="AE1571" i="2"/>
  <c r="AM2307" i="2"/>
  <c r="W639" i="2"/>
  <c r="AI2596" i="2"/>
  <c r="AH612" i="2"/>
  <c r="Y1093" i="2"/>
  <c r="AE1960" i="2"/>
  <c r="AB1527" i="2"/>
  <c r="AH2459" i="2"/>
  <c r="AH2470" i="2"/>
  <c r="AF2208" i="2"/>
  <c r="AJ2715" i="2"/>
  <c r="X947" i="2"/>
  <c r="AM3093" i="2"/>
  <c r="AH2461" i="2"/>
  <c r="AC1669" i="2"/>
  <c r="AH606" i="2"/>
  <c r="AH585" i="2"/>
  <c r="AB1521" i="2"/>
  <c r="AA1375" i="2"/>
  <c r="AG480" i="2"/>
  <c r="AC1667" i="2"/>
  <c r="AA1376" i="2"/>
  <c r="AA1378" i="2"/>
  <c r="AH2468" i="2"/>
  <c r="AC1866" i="2"/>
  <c r="AF2213" i="2"/>
  <c r="Y1086" i="2"/>
  <c r="AK2840" i="2"/>
  <c r="AG493" i="2"/>
  <c r="AB1522" i="2"/>
  <c r="X653" i="2"/>
  <c r="X650" i="2"/>
  <c r="AK2849" i="2"/>
  <c r="AF2214" i="2"/>
  <c r="AH615" i="2"/>
  <c r="AK2842" i="2"/>
  <c r="AJ2720" i="2"/>
  <c r="X949" i="2"/>
  <c r="AJ2721" i="2"/>
  <c r="AK2839" i="2"/>
  <c r="X652" i="2"/>
  <c r="AI2586" i="2"/>
  <c r="Y1143" i="2"/>
  <c r="AH2469" i="2"/>
  <c r="AI2589" i="2"/>
  <c r="AD1811" i="2"/>
  <c r="AF2107" i="2"/>
  <c r="AK2848" i="2"/>
  <c r="W629" i="2"/>
  <c r="W755" i="2"/>
  <c r="AH613" i="2"/>
  <c r="AN3224" i="2"/>
  <c r="AE1955" i="2"/>
  <c r="AI2595" i="2"/>
  <c r="W764" i="2"/>
  <c r="Y1091" i="2"/>
  <c r="AB1524" i="2"/>
  <c r="AN3225" i="2"/>
  <c r="AI2598" i="2"/>
  <c r="AN3221" i="2"/>
  <c r="AB1526" i="2"/>
  <c r="AG488" i="2"/>
  <c r="AN3223" i="2"/>
  <c r="AI2587" i="2"/>
  <c r="AB1520" i="2"/>
  <c r="AN3230" i="2"/>
  <c r="X943" i="2"/>
  <c r="AC1873" i="2"/>
  <c r="AJ2725" i="2"/>
  <c r="Z1293" i="2"/>
  <c r="AB1528" i="2"/>
  <c r="AB858" i="2"/>
  <c r="AB912" i="2" s="1"/>
  <c r="AA851" i="2"/>
  <c r="AA905" i="2" s="1"/>
  <c r="Y1149" i="2"/>
  <c r="Z1291" i="2"/>
  <c r="Z1288" i="2"/>
  <c r="X950" i="2"/>
  <c r="AN3231" i="2"/>
  <c r="AB1516" i="2"/>
  <c r="AA1639" i="2"/>
  <c r="Z1290" i="2"/>
  <c r="AI2585" i="2"/>
  <c r="AM3106" i="2"/>
  <c r="AK2851" i="2"/>
  <c r="AA850" i="2"/>
  <c r="AA904" i="2" s="1"/>
  <c r="AA791" i="2"/>
  <c r="Y1142" i="2"/>
  <c r="AK2628" i="2"/>
  <c r="AG34" i="2"/>
  <c r="AA1383" i="2"/>
  <c r="AG479" i="2"/>
  <c r="AG458" i="2"/>
  <c r="AL2980" i="2"/>
  <c r="W628" i="2"/>
  <c r="W754" i="2"/>
  <c r="Z1285" i="2"/>
  <c r="AK2764" i="2"/>
  <c r="AM3062" i="2"/>
  <c r="AF2099" i="2"/>
  <c r="AH608" i="2"/>
  <c r="AH2462" i="2"/>
  <c r="AK2852" i="2"/>
  <c r="AB1529" i="2"/>
  <c r="W633" i="2"/>
  <c r="W759" i="2"/>
  <c r="W631" i="2"/>
  <c r="AH2472" i="2"/>
  <c r="AI2593" i="2"/>
  <c r="AN3222" i="2"/>
  <c r="AI2591" i="2"/>
  <c r="AM3100" i="2"/>
  <c r="W637" i="2"/>
  <c r="W763" i="2"/>
  <c r="AH610" i="2"/>
  <c r="AM2341" i="2"/>
  <c r="AN2251" i="2" s="1"/>
  <c r="W635" i="2"/>
  <c r="AC1673" i="2"/>
  <c r="AM3105" i="2"/>
  <c r="AF2212" i="2"/>
  <c r="AB1518" i="2"/>
  <c r="AH2464" i="2"/>
  <c r="AM2337" i="2"/>
  <c r="AN2247" i="2" s="1"/>
  <c r="AE1951" i="2"/>
  <c r="AG484" i="2"/>
  <c r="Y1084" i="2"/>
  <c r="AE1961" i="2"/>
  <c r="AM3063" i="2"/>
  <c r="AA856" i="2"/>
  <c r="AA910" i="2" s="1"/>
  <c r="AA1379" i="2"/>
  <c r="AH616" i="2"/>
  <c r="AM2334" i="2"/>
  <c r="AN2244" i="2" s="1"/>
  <c r="AN3220" i="2"/>
  <c r="AN3199" i="2"/>
  <c r="X940" i="2"/>
  <c r="AH617" i="2"/>
  <c r="AM2340" i="2"/>
  <c r="AN2250" i="2" s="1"/>
  <c r="AF2110" i="2"/>
  <c r="AG487" i="2"/>
  <c r="AG490" i="2"/>
  <c r="AD2071" i="2"/>
  <c r="Y1081" i="2"/>
  <c r="X1204" i="2"/>
  <c r="AB794" i="2"/>
  <c r="AH620" i="2"/>
  <c r="AA1373" i="2"/>
  <c r="Z1494" i="2"/>
  <c r="AH614" i="2"/>
  <c r="AM3094" i="2"/>
  <c r="AI2599" i="2"/>
  <c r="AM2335" i="2"/>
  <c r="AN2245" i="2" s="1"/>
  <c r="AE1953" i="2"/>
  <c r="AF2103" i="2"/>
  <c r="Z1240" i="2"/>
  <c r="AB1478" i="2"/>
  <c r="AE1965" i="2"/>
  <c r="AN3014" i="2"/>
  <c r="AC1872" i="2"/>
  <c r="AE2006" i="2"/>
  <c r="AB1519" i="2"/>
  <c r="AI2588" i="2"/>
  <c r="AH2463" i="2"/>
  <c r="AG486" i="2"/>
  <c r="AG491" i="2"/>
  <c r="AL2977" i="2"/>
  <c r="Y1092" i="2"/>
  <c r="Y1139" i="2"/>
  <c r="AE2012" i="2"/>
  <c r="AJ2713" i="2"/>
  <c r="X939" i="2"/>
  <c r="AA852" i="2"/>
  <c r="AA906" i="2" s="1"/>
  <c r="W751" i="2"/>
  <c r="W625" i="2"/>
  <c r="W712" i="2"/>
  <c r="AI442" i="2"/>
  <c r="AI478" i="2" s="1"/>
  <c r="AL2968" i="2"/>
  <c r="AG481" i="2"/>
  <c r="AC1921" i="2"/>
  <c r="AM2587" i="44"/>
  <c r="AA1374" i="2"/>
  <c r="AC1860" i="2"/>
  <c r="AC1821" i="2"/>
  <c r="AJ2726" i="2"/>
  <c r="AH2467" i="2"/>
  <c r="AH40" i="2"/>
  <c r="AK2675" i="2"/>
  <c r="AK2711" i="2" s="1"/>
  <c r="X944" i="2"/>
  <c r="X942" i="2"/>
  <c r="AC1664" i="2"/>
  <c r="X657" i="2"/>
  <c r="AN3233" i="2"/>
  <c r="X948" i="2"/>
  <c r="AH2458" i="2"/>
  <c r="AI2594" i="2"/>
  <c r="X946" i="2"/>
  <c r="AF2204" i="2"/>
  <c r="W634" i="2"/>
  <c r="AM2342" i="2"/>
  <c r="AN2252" i="2" s="1"/>
  <c r="AH607" i="2"/>
  <c r="AF2097" i="2"/>
  <c r="AE2219" i="2"/>
  <c r="AC1670" i="2"/>
  <c r="AL2967" i="2"/>
  <c r="AF2217" i="2"/>
  <c r="AH611" i="2"/>
  <c r="AM2331" i="2"/>
  <c r="AN2241" i="2" s="1"/>
  <c r="AE1964" i="2"/>
  <c r="AA1380" i="2"/>
  <c r="AC1671" i="2"/>
  <c r="AE1957" i="2"/>
  <c r="AK2845" i="2"/>
  <c r="AN3232" i="2"/>
  <c r="AG482" i="2"/>
  <c r="AC1868" i="2"/>
  <c r="W630" i="2"/>
  <c r="W756" i="2"/>
  <c r="AM2345" i="2"/>
  <c r="AN2255" i="2" s="1"/>
  <c r="AA1385" i="2"/>
  <c r="AM2595" i="44"/>
  <c r="U1802" i="44"/>
  <c r="AJ515" i="2"/>
  <c r="Z1282" i="2"/>
  <c r="AM3097" i="2"/>
  <c r="AJ2723" i="2"/>
  <c r="W627" i="2"/>
  <c r="W753" i="2"/>
  <c r="V24" i="2"/>
  <c r="AB626" i="2"/>
  <c r="AB752" i="2"/>
  <c r="AE1956" i="2"/>
  <c r="AH2460" i="2"/>
  <c r="AA909" i="2"/>
  <c r="AI2597" i="2"/>
  <c r="AK2844" i="2"/>
  <c r="Y1141" i="2"/>
  <c r="AC1665" i="2"/>
  <c r="AC1675" i="2"/>
  <c r="AB1530" i="2"/>
  <c r="AC1668" i="2"/>
  <c r="AE1962" i="2"/>
  <c r="W757" i="2"/>
  <c r="AE1954" i="2"/>
  <c r="AC1861" i="2"/>
  <c r="Y1090" i="2"/>
  <c r="AJ2712" i="2"/>
  <c r="AJ2691" i="2"/>
  <c r="AN3226" i="2"/>
  <c r="AB859" i="2"/>
  <c r="AC1672" i="2"/>
  <c r="AA1382" i="2"/>
  <c r="AN3228" i="2"/>
  <c r="AI2592" i="2"/>
  <c r="AL2979" i="2"/>
  <c r="W636" i="2"/>
  <c r="W762" i="2"/>
  <c r="AB1523" i="2"/>
  <c r="AC1863" i="2"/>
  <c r="AA907" i="2"/>
  <c r="AM3071" i="2"/>
  <c r="AD1808" i="2"/>
  <c r="Z1235" i="2"/>
  <c r="AC1661" i="2"/>
  <c r="AB1784" i="2"/>
  <c r="AB1525" i="2"/>
  <c r="AH2465" i="2"/>
  <c r="AH2466" i="2"/>
  <c r="Z1287" i="2"/>
  <c r="AC1871" i="2"/>
  <c r="AA1377" i="2"/>
  <c r="AB857" i="2"/>
  <c r="AB911" i="2" s="1"/>
  <c r="AM2376" i="44"/>
  <c r="AL2307" i="44"/>
  <c r="AL2306" i="44"/>
  <c r="S1512" i="44"/>
  <c r="P1077" i="44"/>
  <c r="Z2491" i="44"/>
  <c r="V1947" i="44"/>
  <c r="AL2204" i="44"/>
  <c r="AK2212" i="44"/>
  <c r="AL391" i="44"/>
  <c r="AF3380" i="44"/>
  <c r="Y2364" i="44"/>
  <c r="AE1805" i="2"/>
  <c r="AE3253" i="44"/>
  <c r="AB2872" i="44"/>
  <c r="AL1479" i="44"/>
  <c r="AL616" i="44"/>
  <c r="AK2153" i="44"/>
  <c r="AK2802" i="2"/>
  <c r="AK2156" i="44"/>
  <c r="AA2618" i="44"/>
  <c r="AJ4215" i="44"/>
  <c r="O932" i="44"/>
  <c r="AN2681" i="44"/>
  <c r="T1657" i="44"/>
  <c r="AM2368" i="44"/>
  <c r="AM2421" i="44"/>
  <c r="AD3126" i="44"/>
  <c r="AK4015" i="44"/>
  <c r="AM2370" i="44"/>
  <c r="AN2683" i="44"/>
  <c r="AL392" i="44"/>
  <c r="AL2301" i="44"/>
  <c r="AL1136" i="44"/>
  <c r="R1367" i="44"/>
  <c r="AM2372" i="44"/>
  <c r="AM2593" i="44"/>
  <c r="AM2589" i="44"/>
  <c r="AL585" i="44"/>
  <c r="AL4142" i="44"/>
  <c r="AJ4250" i="44"/>
  <c r="AL900" i="44"/>
  <c r="AK1954" i="44"/>
  <c r="AA2745" i="44"/>
  <c r="AK2149" i="44"/>
  <c r="AL614" i="44"/>
  <c r="N787" i="44"/>
  <c r="AM2585" i="44"/>
  <c r="AK1950" i="44"/>
  <c r="AI3761" i="44"/>
  <c r="AK2162" i="44"/>
  <c r="AL394" i="44"/>
  <c r="AN2688" i="44"/>
  <c r="AK1962" i="44"/>
  <c r="AG3507" i="44"/>
  <c r="AM2586" i="44"/>
  <c r="AK1963" i="44"/>
  <c r="AJ3888" i="44"/>
  <c r="AK1860" i="44"/>
  <c r="AL403" i="44"/>
  <c r="AL400" i="44"/>
  <c r="AL398" i="44"/>
  <c r="AK2157" i="44"/>
  <c r="AL390" i="44"/>
  <c r="AM2592" i="44"/>
  <c r="AL2965" i="2"/>
  <c r="AG1950" i="2"/>
  <c r="AN2506" i="44"/>
  <c r="AM611" i="44"/>
  <c r="AK2059" i="44"/>
  <c r="AL1335" i="44"/>
  <c r="AJ2060" i="44"/>
  <c r="AJ2066" i="44"/>
  <c r="AD1623" i="2"/>
  <c r="AL2213" i="44"/>
  <c r="AK2205" i="44"/>
  <c r="AG1639" i="44"/>
  <c r="AJ2065" i="44"/>
  <c r="AJ2064" i="44"/>
  <c r="AJ2067" i="44"/>
  <c r="AH1520" i="44"/>
  <c r="AE1091" i="44"/>
  <c r="AF1487" i="44"/>
  <c r="AB764" i="44"/>
  <c r="AI1783" i="44"/>
  <c r="AC903" i="44"/>
  <c r="AM582" i="44"/>
  <c r="AH1623" i="44"/>
  <c r="AB250" i="44"/>
  <c r="AI1772" i="44"/>
  <c r="AI1672" i="44"/>
  <c r="AC1050" i="44"/>
  <c r="AE1346" i="44"/>
  <c r="AG1381" i="44"/>
  <c r="AH1521" i="44"/>
  <c r="AI1776" i="44"/>
  <c r="AB249" i="44"/>
  <c r="AI1660" i="44"/>
  <c r="AH1784" i="44"/>
  <c r="AB55" i="44"/>
  <c r="AG1488" i="44"/>
  <c r="AB62" i="44"/>
  <c r="AK2548" i="2"/>
  <c r="AB252" i="44"/>
  <c r="AE1095" i="44"/>
  <c r="AB59" i="44"/>
  <c r="AB245" i="44"/>
  <c r="AG1384" i="44"/>
  <c r="AN2723" i="44"/>
  <c r="AB258" i="44"/>
  <c r="AL2217" i="44"/>
  <c r="AJ1862" i="44"/>
  <c r="AC804" i="44"/>
  <c r="AA208" i="44"/>
  <c r="AN2680" i="44"/>
  <c r="AF1333" i="44"/>
  <c r="AB755" i="44"/>
  <c r="AB629" i="44"/>
  <c r="AI1781" i="44"/>
  <c r="AB66" i="44"/>
  <c r="AK1815" i="44"/>
  <c r="AJ1871" i="44"/>
  <c r="AL2305" i="44"/>
  <c r="AK1964" i="44"/>
  <c r="AI1524" i="44"/>
  <c r="AK37" i="44"/>
  <c r="AF253" i="44"/>
  <c r="AB765" i="44"/>
  <c r="AC1047" i="44"/>
  <c r="AC951" i="44"/>
  <c r="AD1048" i="44"/>
  <c r="AM402" i="44"/>
  <c r="AJ2330" i="2"/>
  <c r="AB257" i="44"/>
  <c r="AF1239" i="44"/>
  <c r="AH1636" i="44"/>
  <c r="AC911" i="44"/>
  <c r="AK1961" i="44"/>
  <c r="AE1094" i="44"/>
  <c r="AF1235" i="44"/>
  <c r="AC797" i="44"/>
  <c r="AB246" i="44"/>
  <c r="AB756" i="44"/>
  <c r="AB630" i="44"/>
  <c r="AJ1807" i="44"/>
  <c r="AB757" i="44"/>
  <c r="AB631" i="44"/>
  <c r="AC899" i="44"/>
  <c r="AI1782" i="44"/>
  <c r="AE1200" i="44"/>
  <c r="AJ1810" i="44"/>
  <c r="AD938" i="44"/>
  <c r="AE1339" i="44"/>
  <c r="AE1241" i="44"/>
  <c r="AA71" i="44"/>
  <c r="AL40" i="44"/>
  <c r="AF1337" i="44"/>
  <c r="AJ1715" i="44"/>
  <c r="AH1625" i="44"/>
  <c r="AB58" i="44"/>
  <c r="AB68" i="44"/>
  <c r="AJ1867" i="44"/>
  <c r="AD1043" i="44"/>
  <c r="Z25" i="10"/>
  <c r="Z37" i="10"/>
  <c r="AA15" i="44"/>
  <c r="AL393" i="44"/>
  <c r="AK494" i="44"/>
  <c r="AG1376" i="44"/>
  <c r="AH1635" i="44"/>
  <c r="AG1226" i="44"/>
  <c r="AB251" i="44"/>
  <c r="AE1194" i="44"/>
  <c r="AB761" i="44"/>
  <c r="AB635" i="44"/>
  <c r="AJ1866" i="44"/>
  <c r="AJ1811" i="44"/>
  <c r="AE1348" i="44"/>
  <c r="AH1519" i="44"/>
  <c r="AM2344" i="44"/>
  <c r="AI1523" i="44"/>
  <c r="AI1774" i="44"/>
  <c r="AB56" i="44"/>
  <c r="AF1338" i="44"/>
  <c r="AF1483" i="44"/>
  <c r="AE1083" i="44"/>
  <c r="AI1663" i="44"/>
  <c r="AI1624" i="44"/>
  <c r="AB753" i="44"/>
  <c r="AB627" i="44"/>
  <c r="AE945" i="44"/>
  <c r="AF1342" i="44"/>
  <c r="AJ1872" i="44"/>
  <c r="AK2154" i="44"/>
  <c r="AI1671" i="44"/>
  <c r="AB762" i="44"/>
  <c r="AB763" i="44"/>
  <c r="AE1089" i="44"/>
  <c r="AD27" i="44"/>
  <c r="AB209" i="44"/>
  <c r="Z32" i="10"/>
  <c r="AD941" i="44"/>
  <c r="AC1058" i="44"/>
  <c r="AJ1870" i="44"/>
  <c r="AK1953" i="44"/>
  <c r="AI1518" i="44"/>
  <c r="AB750" i="44"/>
  <c r="AB624" i="44"/>
  <c r="AI1928" i="44"/>
  <c r="AD944" i="44"/>
  <c r="AJ1863" i="44"/>
  <c r="AB254" i="44"/>
  <c r="AG1382" i="44"/>
  <c r="AN2471" i="44"/>
  <c r="AI1821" i="44"/>
  <c r="AB247" i="44"/>
  <c r="AJ1814" i="44"/>
  <c r="AE1344" i="44"/>
  <c r="AE1088" i="44"/>
  <c r="AJ1819" i="44"/>
  <c r="AC898" i="44"/>
  <c r="AM2591" i="44"/>
  <c r="AF1493" i="44"/>
  <c r="AI1777" i="44"/>
  <c r="AJ2063" i="44"/>
  <c r="AK2206" i="44"/>
  <c r="AB633" i="44"/>
  <c r="AK2161" i="44"/>
  <c r="AF1081" i="44"/>
  <c r="AE936" i="44"/>
  <c r="AM2594" i="44"/>
  <c r="AE1085" i="44"/>
  <c r="AD943" i="44"/>
  <c r="AL396" i="44"/>
  <c r="AB70" i="44"/>
  <c r="AF1481" i="44"/>
  <c r="AH1634" i="44"/>
  <c r="AJ1662" i="44"/>
  <c r="AL1960" i="44"/>
  <c r="AN2679" i="44"/>
  <c r="AA46" i="44"/>
  <c r="AB61" i="44"/>
  <c r="AE1084" i="44"/>
  <c r="AL2304" i="44"/>
  <c r="AG1383" i="44"/>
  <c r="AB244" i="44"/>
  <c r="AE1188" i="44"/>
  <c r="AB255" i="44"/>
  <c r="AF1486" i="44"/>
  <c r="AJ1670" i="44"/>
  <c r="AF1232" i="44"/>
  <c r="AA367" i="44"/>
  <c r="AB243" i="44"/>
  <c r="AL2303" i="44"/>
  <c r="AH1638" i="44"/>
  <c r="AB69" i="44"/>
  <c r="AB60" i="44"/>
  <c r="AB67" i="44"/>
  <c r="AF1336" i="44"/>
  <c r="AH1630" i="44"/>
  <c r="AB256" i="44"/>
  <c r="AE1195" i="44"/>
  <c r="AJ1859" i="44"/>
  <c r="AL401" i="44"/>
  <c r="AH1637" i="44"/>
  <c r="AF1482" i="44"/>
  <c r="AB248" i="44"/>
  <c r="AE1345" i="44"/>
  <c r="AE1090" i="44"/>
  <c r="AD201" i="44"/>
  <c r="AF1386" i="44"/>
  <c r="AF1478" i="44"/>
  <c r="AG1377" i="44"/>
  <c r="AB751" i="44"/>
  <c r="AB625" i="44"/>
  <c r="AD1204" i="44"/>
  <c r="AC802" i="44"/>
  <c r="AF1233" i="44"/>
  <c r="AL2302" i="44"/>
  <c r="AI1525" i="44"/>
  <c r="AK2214" i="44"/>
  <c r="AD1057" i="44"/>
  <c r="AD800" i="44" l="1"/>
  <c r="AD908" i="44" s="1"/>
  <c r="AC799" i="44"/>
  <c r="AM609" i="44"/>
  <c r="AE1201" i="44"/>
  <c r="AM607" i="44"/>
  <c r="AD948" i="44"/>
  <c r="AC798" i="44"/>
  <c r="AI1665" i="44"/>
  <c r="AI1676" i="44" s="1"/>
  <c r="AN2721" i="44"/>
  <c r="AC796" i="44"/>
  <c r="AN2714" i="44"/>
  <c r="AB759" i="44"/>
  <c r="AI1775" i="44"/>
  <c r="X898" i="2"/>
  <c r="X860" i="2"/>
  <c r="AD1055" i="44"/>
  <c r="AM605" i="44"/>
  <c r="AH2437" i="2"/>
  <c r="AC901" i="44"/>
  <c r="AD793" i="44" s="1"/>
  <c r="AB914" i="44"/>
  <c r="AB758" i="44"/>
  <c r="AB658" i="44"/>
  <c r="AM610" i="44"/>
  <c r="AB632" i="44"/>
  <c r="AM613" i="44"/>
  <c r="AH2457" i="2"/>
  <c r="AH2473" i="2" s="1"/>
  <c r="AM522" i="44"/>
  <c r="AL2335" i="44"/>
  <c r="AD1054" i="44"/>
  <c r="AN2713" i="44"/>
  <c r="AL449" i="44"/>
  <c r="AB63" i="44"/>
  <c r="AM2427" i="44"/>
  <c r="AC909" i="44"/>
  <c r="AM617" i="44"/>
  <c r="AC634" i="44"/>
  <c r="AD1714" i="2"/>
  <c r="AL443" i="44"/>
  <c r="AI3634" i="44"/>
  <c r="AJ3634" i="44" s="1"/>
  <c r="AC913" i="44"/>
  <c r="AN2712" i="44"/>
  <c r="Y38" i="10"/>
  <c r="R1222" i="44"/>
  <c r="AL451" i="44"/>
  <c r="AM2433" i="44"/>
  <c r="AN2722" i="44"/>
  <c r="AN2498" i="44"/>
  <c r="AM2423" i="44"/>
  <c r="AM2428" i="44"/>
  <c r="AL1045" i="44"/>
  <c r="AL2336" i="44"/>
  <c r="AM2425" i="44"/>
  <c r="AC760" i="44"/>
  <c r="AM3092" i="2"/>
  <c r="AL2101" i="44"/>
  <c r="AN2561" i="44"/>
  <c r="AI2095" i="2"/>
  <c r="AL2332" i="44"/>
  <c r="X750" i="2"/>
  <c r="X624" i="2"/>
  <c r="Y989" i="2"/>
  <c r="AN2500" i="44"/>
  <c r="AL453" i="44"/>
  <c r="AL1480" i="44"/>
  <c r="AA1188" i="2"/>
  <c r="AB1080" i="2" s="1"/>
  <c r="AM2431" i="44"/>
  <c r="AM2434" i="44"/>
  <c r="AM606" i="44"/>
  <c r="AL442" i="44"/>
  <c r="AM2429" i="44"/>
  <c r="AL2331" i="44"/>
  <c r="Z2364" i="44"/>
  <c r="AM2432" i="44"/>
  <c r="AM620" i="44"/>
  <c r="V1802" i="44"/>
  <c r="AM615" i="44"/>
  <c r="AJ3761" i="44"/>
  <c r="AN2718" i="44"/>
  <c r="AN2720" i="44"/>
  <c r="AM3101" i="2"/>
  <c r="AL2945" i="2"/>
  <c r="X2092" i="44"/>
  <c r="AM2422" i="44"/>
  <c r="AD2999" i="44"/>
  <c r="AK2210" i="44"/>
  <c r="Y2237" i="44"/>
  <c r="Z1241" i="2"/>
  <c r="U1657" i="44"/>
  <c r="AN2497" i="44"/>
  <c r="AL2334" i="44"/>
  <c r="AM2430" i="44"/>
  <c r="AL446" i="44"/>
  <c r="AC2872" i="44"/>
  <c r="AL2104" i="44"/>
  <c r="W1947" i="44"/>
  <c r="AB2618" i="44"/>
  <c r="AN2494" i="44"/>
  <c r="AL2969" i="2"/>
  <c r="AJ569" i="2"/>
  <c r="AL2966" i="2"/>
  <c r="AN2505" i="44"/>
  <c r="AK2847" i="2"/>
  <c r="AI2590" i="2"/>
  <c r="AI2600" i="2" s="1"/>
  <c r="AK2850" i="2"/>
  <c r="AK2843" i="2"/>
  <c r="AL2975" i="2"/>
  <c r="AL2970" i="2"/>
  <c r="AD1815" i="2"/>
  <c r="AC1924" i="2"/>
  <c r="AK2841" i="2"/>
  <c r="AL2343" i="44"/>
  <c r="AL2333" i="44"/>
  <c r="AL2971" i="2"/>
  <c r="AL2973" i="2"/>
  <c r="AB2745" i="44"/>
  <c r="AL2342" i="44"/>
  <c r="AB802" i="2"/>
  <c r="AB796" i="2"/>
  <c r="AA1431" i="2"/>
  <c r="AI2375" i="2"/>
  <c r="AB1577" i="2"/>
  <c r="AC1915" i="2"/>
  <c r="AE2016" i="2"/>
  <c r="AC1719" i="2"/>
  <c r="W15" i="2"/>
  <c r="AN2309" i="2"/>
  <c r="X998" i="2"/>
  <c r="AI2377" i="2"/>
  <c r="AM2878" i="2"/>
  <c r="AE2066" i="2"/>
  <c r="AC1370" i="2"/>
  <c r="AE2007" i="2"/>
  <c r="AI524" i="2"/>
  <c r="AB848" i="2"/>
  <c r="AB902" i="2" s="1"/>
  <c r="AI526" i="2"/>
  <c r="AE2005" i="2"/>
  <c r="AG2104" i="2"/>
  <c r="AI518" i="2"/>
  <c r="AG37" i="2"/>
  <c r="AK2682" i="2"/>
  <c r="AB797" i="2"/>
  <c r="Z1347" i="2"/>
  <c r="AJ2505" i="2"/>
  <c r="AA1429" i="2"/>
  <c r="X1001" i="2"/>
  <c r="AI2369" i="2"/>
  <c r="AI522" i="2"/>
  <c r="Z1338" i="2"/>
  <c r="AB793" i="2"/>
  <c r="AK2624" i="2"/>
  <c r="X995" i="2"/>
  <c r="AM2882" i="2"/>
  <c r="AN2302" i="2"/>
  <c r="AH395" i="2"/>
  <c r="AI528" i="2"/>
  <c r="AN3059" i="2"/>
  <c r="AC1925" i="2"/>
  <c r="AD1862" i="2"/>
  <c r="X654" i="2"/>
  <c r="Y1195" i="2"/>
  <c r="AI2370" i="2"/>
  <c r="X645" i="2"/>
  <c r="Z1336" i="2"/>
  <c r="AH392" i="2"/>
  <c r="AC1725" i="2"/>
  <c r="AI521" i="2"/>
  <c r="AJ2504" i="2"/>
  <c r="AL2621" i="2"/>
  <c r="AJ388" i="2"/>
  <c r="AB798" i="2"/>
  <c r="AJ2498" i="2"/>
  <c r="AH397" i="2"/>
  <c r="X994" i="2"/>
  <c r="AE2015" i="2"/>
  <c r="AJ2503" i="2"/>
  <c r="Y1196" i="2"/>
  <c r="AL2761" i="2"/>
  <c r="X1004" i="2"/>
  <c r="AH398" i="2"/>
  <c r="AJ2508" i="2"/>
  <c r="AJ2499" i="2"/>
  <c r="AK2630" i="2"/>
  <c r="AL2759" i="2"/>
  <c r="AL2750" i="2"/>
  <c r="AI2378" i="2"/>
  <c r="AC1721" i="2"/>
  <c r="AC1723" i="2"/>
  <c r="AC1720" i="2"/>
  <c r="Q1077" i="44"/>
  <c r="AE1515" i="2"/>
  <c r="AM2240" i="44"/>
  <c r="AB1579" i="2"/>
  <c r="AM3107" i="2"/>
  <c r="AC1722" i="2"/>
  <c r="AF2151" i="2"/>
  <c r="AF2111" i="2"/>
  <c r="AK2636" i="2"/>
  <c r="Y1193" i="2"/>
  <c r="AN2299" i="2"/>
  <c r="AA1433" i="2"/>
  <c r="AN2301" i="2"/>
  <c r="AN3015" i="2"/>
  <c r="AN2305" i="2"/>
  <c r="AB1583" i="2"/>
  <c r="AF2153" i="2"/>
  <c r="AH389" i="2"/>
  <c r="AG494" i="2"/>
  <c r="Z1342" i="2"/>
  <c r="AE2009" i="2"/>
  <c r="AB1575" i="2"/>
  <c r="AK2625" i="2"/>
  <c r="AB1581" i="2"/>
  <c r="AJ2506" i="2"/>
  <c r="AM3102" i="2"/>
  <c r="AK2626" i="2"/>
  <c r="AD1810" i="2"/>
  <c r="AF2162" i="2"/>
  <c r="AM2888" i="2"/>
  <c r="X999" i="2"/>
  <c r="AK2627" i="2"/>
  <c r="AF2155" i="2"/>
  <c r="AM2886" i="2"/>
  <c r="Z1341" i="2"/>
  <c r="AA1436" i="2"/>
  <c r="AE2008" i="2"/>
  <c r="AE2010" i="2"/>
  <c r="X648" i="2"/>
  <c r="AA1434" i="2"/>
  <c r="AG2109" i="2"/>
  <c r="AH401" i="2"/>
  <c r="AB1573" i="2"/>
  <c r="AN3068" i="2"/>
  <c r="Y1135" i="2"/>
  <c r="Y1096" i="2"/>
  <c r="AF2164" i="2"/>
  <c r="Y1138" i="2"/>
  <c r="AN3010" i="2"/>
  <c r="AI2382" i="2"/>
  <c r="AM3098" i="2"/>
  <c r="AN3016" i="2"/>
  <c r="AB1570" i="2"/>
  <c r="AB1531" i="2"/>
  <c r="AC804" i="2"/>
  <c r="AK2635" i="2"/>
  <c r="AB1574" i="2"/>
  <c r="AB1580" i="2"/>
  <c r="AL2758" i="2"/>
  <c r="AI2379" i="2"/>
  <c r="AL2749" i="2"/>
  <c r="AL2752" i="2"/>
  <c r="Y1140" i="2"/>
  <c r="AA1432" i="2"/>
  <c r="AH390" i="2"/>
  <c r="AH43" i="2"/>
  <c r="AI2371" i="2"/>
  <c r="AF2156" i="2"/>
  <c r="Y1137" i="2"/>
  <c r="AI529" i="2"/>
  <c r="Y1202" i="2"/>
  <c r="AK2818" i="2"/>
  <c r="AC803" i="2"/>
  <c r="AB799" i="2"/>
  <c r="X649" i="2"/>
  <c r="AB1584" i="2"/>
  <c r="AL2754" i="2"/>
  <c r="AI517" i="2"/>
  <c r="AI2368" i="2"/>
  <c r="AC1718" i="2"/>
  <c r="AC1914" i="2"/>
  <c r="AC1875" i="2"/>
  <c r="AD1813" i="2"/>
  <c r="AE2060" i="2"/>
  <c r="Z1294" i="2"/>
  <c r="AJ2509" i="2"/>
  <c r="AA1427" i="2"/>
  <c r="AA1386" i="2"/>
  <c r="AN3235" i="2"/>
  <c r="AI2374" i="2"/>
  <c r="AI520" i="2"/>
  <c r="AL2762" i="2"/>
  <c r="AA1437" i="2"/>
  <c r="AA845" i="2"/>
  <c r="AA899" i="2" s="1"/>
  <c r="Z1345" i="2"/>
  <c r="AC1927" i="2"/>
  <c r="Y1197" i="2"/>
  <c r="AM3072" i="2"/>
  <c r="AG2100" i="2"/>
  <c r="AE2014" i="2"/>
  <c r="AC1716" i="2"/>
  <c r="AH402" i="2"/>
  <c r="AN3013" i="2"/>
  <c r="Z1292" i="2"/>
  <c r="AD1820" i="2"/>
  <c r="O787" i="44"/>
  <c r="AK2211" i="44"/>
  <c r="AE1859" i="2"/>
  <c r="AE1913" i="2" s="1"/>
  <c r="AC1715" i="2"/>
  <c r="AC1676" i="2"/>
  <c r="AC1917" i="2"/>
  <c r="AM2889" i="2"/>
  <c r="AC1726" i="2"/>
  <c r="AK2622" i="2"/>
  <c r="AJ2727" i="2"/>
  <c r="AK2633" i="2"/>
  <c r="AL2755" i="2"/>
  <c r="AE2018" i="2"/>
  <c r="AM2877" i="2"/>
  <c r="AG2096" i="2"/>
  <c r="W48" i="2"/>
  <c r="X993" i="2"/>
  <c r="Y1146" i="2"/>
  <c r="AH396" i="2"/>
  <c r="AE2019" i="2"/>
  <c r="AE1963" i="2"/>
  <c r="AE1966" i="2" s="1"/>
  <c r="AN2304" i="2"/>
  <c r="AH394" i="2"/>
  <c r="AJ2501" i="2"/>
  <c r="AJ2497" i="2"/>
  <c r="AB1578" i="2"/>
  <c r="Y1145" i="2"/>
  <c r="AF2161" i="2"/>
  <c r="AK2631" i="2"/>
  <c r="AI525" i="2"/>
  <c r="AB1576" i="2"/>
  <c r="AG2105" i="2"/>
  <c r="AI516" i="2"/>
  <c r="AH621" i="2"/>
  <c r="AM2343" i="2"/>
  <c r="AN2253" i="2" s="1"/>
  <c r="AA1435" i="2"/>
  <c r="AH399" i="2"/>
  <c r="AK2632" i="2"/>
  <c r="AB849" i="2"/>
  <c r="AB903" i="2" s="1"/>
  <c r="AI2376" i="2"/>
  <c r="AB913" i="2"/>
  <c r="AC1729" i="2"/>
  <c r="AJ2507" i="2"/>
  <c r="AA1439" i="2"/>
  <c r="AC1922" i="2"/>
  <c r="AN2306" i="2"/>
  <c r="X1002" i="2"/>
  <c r="X996" i="2"/>
  <c r="AH391" i="2"/>
  <c r="AC1926" i="2"/>
  <c r="AF2157" i="2"/>
  <c r="AN3004" i="2"/>
  <c r="AI530" i="2"/>
  <c r="AN2298" i="2"/>
  <c r="AM3099" i="2"/>
  <c r="AD2074" i="2"/>
  <c r="AB1572" i="2"/>
  <c r="AC1727" i="2"/>
  <c r="X651" i="2"/>
  <c r="AI2372" i="2"/>
  <c r="AJ2495" i="2"/>
  <c r="Y1203" i="2"/>
  <c r="X656" i="2"/>
  <c r="AI523" i="2"/>
  <c r="AC1920" i="2"/>
  <c r="AN3003" i="2"/>
  <c r="AI2380" i="2"/>
  <c r="Y1147" i="2"/>
  <c r="X992" i="2"/>
  <c r="AA1438" i="2"/>
  <c r="AH393" i="2"/>
  <c r="AL2763" i="2"/>
  <c r="AI2435" i="2"/>
  <c r="AK2629" i="2"/>
  <c r="AN3006" i="2"/>
  <c r="AF2152" i="2"/>
  <c r="AI519" i="2"/>
  <c r="AC1728" i="2"/>
  <c r="Z1289" i="2"/>
  <c r="AJ2502" i="2"/>
  <c r="Y1144" i="2"/>
  <c r="AB801" i="2"/>
  <c r="AN3007" i="2"/>
  <c r="AE2011" i="2"/>
  <c r="AN2295" i="2"/>
  <c r="AC1724" i="2"/>
  <c r="X1000" i="2"/>
  <c r="AA1428" i="2"/>
  <c r="W766" i="2"/>
  <c r="AK2623" i="2"/>
  <c r="AM2887" i="2"/>
  <c r="AI2373" i="2"/>
  <c r="AH400" i="2"/>
  <c r="AI527" i="2"/>
  <c r="X655" i="2"/>
  <c r="Z1339" i="2"/>
  <c r="AM2890" i="2"/>
  <c r="Z1344" i="2"/>
  <c r="AB1582" i="2"/>
  <c r="X997" i="2"/>
  <c r="X647" i="2"/>
  <c r="AD1865" i="2"/>
  <c r="AJ2496" i="2"/>
  <c r="X1003" i="2"/>
  <c r="AG2106" i="2"/>
  <c r="AH403" i="2"/>
  <c r="AA1430" i="2"/>
  <c r="AE1625" i="2"/>
  <c r="AM2884" i="2"/>
  <c r="AL2810" i="2"/>
  <c r="AC1717" i="2"/>
  <c r="AK2634" i="2"/>
  <c r="Z1340" i="2"/>
  <c r="Z1337" i="2"/>
  <c r="AE2067" i="2"/>
  <c r="X990" i="2"/>
  <c r="X951" i="2"/>
  <c r="AB854" i="2"/>
  <c r="AK2203" i="44"/>
  <c r="T1512" i="44"/>
  <c r="AM4142" i="44"/>
  <c r="AF3253" i="44"/>
  <c r="AL4015" i="44"/>
  <c r="AK2207" i="44"/>
  <c r="AM2457" i="44"/>
  <c r="P932" i="44"/>
  <c r="AA2491" i="44"/>
  <c r="AL445" i="44"/>
  <c r="AM2096" i="44"/>
  <c r="AG3380" i="44"/>
  <c r="AM526" i="44"/>
  <c r="AE3126" i="44"/>
  <c r="AL454" i="44"/>
  <c r="AK2838" i="2"/>
  <c r="AM1371" i="44"/>
  <c r="AN515" i="44"/>
  <c r="AN2717" i="44"/>
  <c r="AN2503" i="44"/>
  <c r="AL2337" i="44"/>
  <c r="AL621" i="44"/>
  <c r="S1367" i="44"/>
  <c r="AK2017" i="44"/>
  <c r="AM2426" i="44"/>
  <c r="AN2719" i="44"/>
  <c r="AL43" i="44"/>
  <c r="AK2008" i="44"/>
  <c r="AM2424" i="44"/>
  <c r="AN2499" i="44"/>
  <c r="AJ4251" i="44"/>
  <c r="AK2004" i="44"/>
  <c r="AL457" i="44"/>
  <c r="AM524" i="44"/>
  <c r="AK1914" i="44"/>
  <c r="AM792" i="44"/>
  <c r="AL1190" i="44"/>
  <c r="AH3507" i="44"/>
  <c r="AK2216" i="44"/>
  <c r="AK4160" i="44"/>
  <c r="AK2016" i="44"/>
  <c r="AL448" i="44"/>
  <c r="AL2097" i="44"/>
  <c r="AL452" i="44"/>
  <c r="AN2495" i="44"/>
  <c r="AN518" i="44"/>
  <c r="AN2496" i="44"/>
  <c r="AN2724" i="44"/>
  <c r="AA215" i="44"/>
  <c r="AK1952" i="44"/>
  <c r="AN2560" i="44"/>
  <c r="AK1957" i="44"/>
  <c r="AM2105" i="44"/>
  <c r="AJ1913" i="44"/>
  <c r="AN519" i="44"/>
  <c r="AL1951" i="44"/>
  <c r="AK3888" i="44"/>
  <c r="AN2502" i="44"/>
  <c r="AL444" i="44"/>
  <c r="AK1958" i="44"/>
  <c r="AM2875" i="2"/>
  <c r="AG2004" i="2"/>
  <c r="AM1227" i="44"/>
  <c r="AK1956" i="44"/>
  <c r="AL2338" i="44"/>
  <c r="AK38" i="44"/>
  <c r="AN521" i="44"/>
  <c r="AK1959" i="44"/>
  <c r="AL2340" i="44"/>
  <c r="Z26" i="10"/>
  <c r="AJ1924" i="44"/>
  <c r="AL2339" i="44"/>
  <c r="AK2208" i="44"/>
  <c r="AK2215" i="44"/>
  <c r="AJ1921" i="44"/>
  <c r="AL2341" i="44"/>
  <c r="AC655" i="44"/>
  <c r="AG1234" i="44"/>
  <c r="AJ1516" i="44"/>
  <c r="AB200" i="44"/>
  <c r="AE1192" i="44"/>
  <c r="AL2014" i="44"/>
  <c r="AG1373" i="44"/>
  <c r="AN2504" i="44"/>
  <c r="AC1225" i="2"/>
  <c r="AB290" i="44"/>
  <c r="AI1626" i="44"/>
  <c r="AE1053" i="44"/>
  <c r="AE1191" i="44"/>
  <c r="AJ1666" i="44"/>
  <c r="AH1627" i="44"/>
  <c r="AF1086" i="44"/>
  <c r="AJ1861" i="44"/>
  <c r="AD803" i="44"/>
  <c r="AB293" i="44"/>
  <c r="AF289" i="44"/>
  <c r="AK2072" i="44"/>
  <c r="AK1869" i="44"/>
  <c r="AG1225" i="44"/>
  <c r="AJ1916" i="44"/>
  <c r="AB294" i="44"/>
  <c r="AH1380" i="44"/>
  <c r="AH1531" i="44"/>
  <c r="AD1052" i="44"/>
  <c r="AJ1865" i="44"/>
  <c r="AE949" i="44"/>
  <c r="AL455" i="44"/>
  <c r="AG1485" i="44"/>
  <c r="AE57" i="44"/>
  <c r="AG1374" i="44"/>
  <c r="AF1087" i="44"/>
  <c r="AB211" i="44"/>
  <c r="AI1530" i="44"/>
  <c r="AD1051" i="44"/>
  <c r="AE1044" i="44"/>
  <c r="AC651" i="44"/>
  <c r="AK1955" i="44"/>
  <c r="AE1196" i="44"/>
  <c r="AJ1820" i="44"/>
  <c r="AI1929" i="44"/>
  <c r="AC65" i="44"/>
  <c r="AC654" i="44"/>
  <c r="AI1631" i="44"/>
  <c r="AI1527" i="44"/>
  <c r="AB212" i="44"/>
  <c r="AJ1864" i="44"/>
  <c r="AE1202" i="44"/>
  <c r="AB203" i="44"/>
  <c r="AI1780" i="44"/>
  <c r="AB199" i="44"/>
  <c r="AF1238" i="44"/>
  <c r="AB286" i="44"/>
  <c r="AE1199" i="44"/>
  <c r="AC910" i="44"/>
  <c r="AB284" i="44"/>
  <c r="AB259" i="44"/>
  <c r="AB279" i="44"/>
  <c r="AK2007" i="44"/>
  <c r="AI1529" i="44"/>
  <c r="AJ1724" i="44"/>
  <c r="AB205" i="44"/>
  <c r="AE1193" i="44"/>
  <c r="AF1189" i="44"/>
  <c r="AF1236" i="44"/>
  <c r="AJ1917" i="44"/>
  <c r="AC642" i="44"/>
  <c r="Z33" i="10"/>
  <c r="AJ1926" i="44"/>
  <c r="AC645" i="44"/>
  <c r="AF1240" i="44"/>
  <c r="AJ1920" i="44"/>
  <c r="AF1093" i="44"/>
  <c r="AD791" i="44"/>
  <c r="AK2015" i="44"/>
  <c r="AC657" i="44"/>
  <c r="AN2716" i="44"/>
  <c r="AM2109" i="44"/>
  <c r="AG1492" i="44"/>
  <c r="AE1203" i="44"/>
  <c r="AI1768" i="44"/>
  <c r="AH1629" i="44"/>
  <c r="AH1628" i="44"/>
  <c r="AL2098" i="44"/>
  <c r="AJ1927" i="44"/>
  <c r="AC907" i="44"/>
  <c r="AL2106" i="44"/>
  <c r="AF1341" i="44"/>
  <c r="AB292" i="44"/>
  <c r="AB213" i="44"/>
  <c r="AB291" i="44"/>
  <c r="AL2155" i="44"/>
  <c r="AB287" i="44"/>
  <c r="AL447" i="44"/>
  <c r="AB202" i="44"/>
  <c r="AJ1674" i="44"/>
  <c r="AI1528" i="44"/>
  <c r="AI1633" i="44"/>
  <c r="AF1340" i="44"/>
  <c r="AF1237" i="44"/>
  <c r="AI1522" i="44"/>
  <c r="AB204" i="44"/>
  <c r="AD1056" i="44"/>
  <c r="AF1080" i="44"/>
  <c r="AG1491" i="44"/>
  <c r="AJ1716" i="44"/>
  <c r="AI1526" i="44"/>
  <c r="AG1385" i="44"/>
  <c r="AG1490" i="44"/>
  <c r="AD32" i="44"/>
  <c r="AI1771" i="44"/>
  <c r="AG1230" i="44"/>
  <c r="AE935" i="44"/>
  <c r="AI1517" i="44"/>
  <c r="AJ1769" i="44"/>
  <c r="AC905" i="44"/>
  <c r="AJ2346" i="2"/>
  <c r="AK2240" i="2"/>
  <c r="AE940" i="44"/>
  <c r="AB210" i="44"/>
  <c r="AC647" i="44"/>
  <c r="AB64" i="44"/>
  <c r="AK2584" i="2"/>
  <c r="AJ1668" i="44"/>
  <c r="AM618" i="44"/>
  <c r="AJ1675" i="44"/>
  <c r="AN2501" i="44"/>
  <c r="AB280" i="44"/>
  <c r="AA52" i="44"/>
  <c r="AJ1669" i="44"/>
  <c r="AJ1868" i="44"/>
  <c r="AG1378" i="44"/>
  <c r="AE1096" i="44"/>
  <c r="AN2715" i="44"/>
  <c r="AL450" i="44"/>
  <c r="AB283" i="44"/>
  <c r="AD1049" i="44"/>
  <c r="AN2254" i="44"/>
  <c r="AC653" i="44"/>
  <c r="AG1334" i="44"/>
  <c r="AF1231" i="44"/>
  <c r="AE1349" i="44"/>
  <c r="AC648" i="44"/>
  <c r="AM492" i="44"/>
  <c r="AI1632" i="44"/>
  <c r="AB281" i="44"/>
  <c r="AG1489" i="44"/>
  <c r="AD942" i="44"/>
  <c r="AJ1664" i="44"/>
  <c r="AC656" i="44"/>
  <c r="AL404" i="44"/>
  <c r="AC649" i="44"/>
  <c r="AF1347" i="44"/>
  <c r="AB206" i="44"/>
  <c r="AI1515" i="44"/>
  <c r="AF1494" i="44"/>
  <c r="AG1370" i="44"/>
  <c r="AE1197" i="44"/>
  <c r="AA21" i="10"/>
  <c r="AA24" i="44"/>
  <c r="AF1092" i="44"/>
  <c r="AC643" i="44"/>
  <c r="AE1198" i="44"/>
  <c r="AG1228" i="44"/>
  <c r="AB214" i="44"/>
  <c r="AD790" i="44"/>
  <c r="AD950" i="44"/>
  <c r="AI1779" i="44"/>
  <c r="AG1375" i="44"/>
  <c r="AG1484" i="44"/>
  <c r="AA31" i="10"/>
  <c r="AG1229" i="44"/>
  <c r="AD1046" i="44"/>
  <c r="AB282" i="44"/>
  <c r="AF1343" i="44"/>
  <c r="AD939" i="44"/>
  <c r="AC1059" i="44"/>
  <c r="AJ1925" i="44"/>
  <c r="AJ1673" i="44"/>
  <c r="AC912" i="44"/>
  <c r="AB288" i="44"/>
  <c r="AD794" i="44"/>
  <c r="AB285" i="44"/>
  <c r="AD795" i="44"/>
  <c r="AG1379" i="44"/>
  <c r="AC906" i="44" l="1"/>
  <c r="AE946" i="44"/>
  <c r="AN517" i="44"/>
  <c r="AN2552" i="44"/>
  <c r="AC806" i="44"/>
  <c r="AB207" i="44"/>
  <c r="AI1773" i="44"/>
  <c r="AI1784" i="44" s="1"/>
  <c r="AC904" i="44"/>
  <c r="AC914" i="44" s="1"/>
  <c r="AL479" i="44"/>
  <c r="AM389" i="44" s="1"/>
  <c r="AE947" i="44"/>
  <c r="AL485" i="44"/>
  <c r="AJ1667" i="44"/>
  <c r="Y790" i="2"/>
  <c r="X914" i="2"/>
  <c r="AC650" i="44"/>
  <c r="AC758" i="44" s="1"/>
  <c r="AM2245" i="44"/>
  <c r="AB766" i="44"/>
  <c r="AN520" i="44"/>
  <c r="W1802" i="44"/>
  <c r="AN523" i="44"/>
  <c r="AM2463" i="44"/>
  <c r="AN2554" i="44"/>
  <c r="AD805" i="44"/>
  <c r="AI2367" i="2"/>
  <c r="AI2383" i="2" s="1"/>
  <c r="AM576" i="44"/>
  <c r="AD801" i="44"/>
  <c r="X1947" i="44"/>
  <c r="AN527" i="44"/>
  <c r="AD652" i="44"/>
  <c r="AM2469" i="44"/>
  <c r="AM2461" i="44"/>
  <c r="AD1768" i="2"/>
  <c r="AM2246" i="44"/>
  <c r="S1222" i="44"/>
  <c r="AA2364" i="44"/>
  <c r="AL487" i="44"/>
  <c r="AM2467" i="44"/>
  <c r="AM2459" i="44"/>
  <c r="AM2464" i="44"/>
  <c r="AK3761" i="44"/>
  <c r="AM2242" i="44"/>
  <c r="AC2618" i="44"/>
  <c r="AM937" i="44"/>
  <c r="AM2465" i="44"/>
  <c r="AM1372" i="44"/>
  <c r="AL489" i="44"/>
  <c r="AN516" i="44"/>
  <c r="AN2597" i="44"/>
  <c r="AI2149" i="2"/>
  <c r="Y1043" i="2"/>
  <c r="AN3002" i="2"/>
  <c r="Y642" i="2"/>
  <c r="AM2470" i="44"/>
  <c r="AL478" i="44"/>
  <c r="AN2559" i="44"/>
  <c r="AM2458" i="44"/>
  <c r="V1657" i="44"/>
  <c r="AM2241" i="44"/>
  <c r="AN2548" i="44"/>
  <c r="AL2102" i="44"/>
  <c r="AM2468" i="44"/>
  <c r="AD2872" i="44"/>
  <c r="AM2244" i="44"/>
  <c r="AE2999" i="44"/>
  <c r="AC2745" i="44"/>
  <c r="AN2551" i="44"/>
  <c r="AN530" i="44"/>
  <c r="Z2237" i="44"/>
  <c r="AJ605" i="2"/>
  <c r="AB1134" i="2"/>
  <c r="AN525" i="44"/>
  <c r="Y2092" i="44"/>
  <c r="AL2158" i="44"/>
  <c r="AN3011" i="2"/>
  <c r="R1077" i="44"/>
  <c r="AM2466" i="44"/>
  <c r="AH3380" i="44"/>
  <c r="AL482" i="44"/>
  <c r="AK2854" i="2"/>
  <c r="AE1569" i="2"/>
  <c r="U1512" i="44"/>
  <c r="AM2294" i="44"/>
  <c r="AM2330" i="44" s="1"/>
  <c r="AM2252" i="44"/>
  <c r="AM2253" i="44"/>
  <c r="AM2876" i="2"/>
  <c r="AM2879" i="2"/>
  <c r="AN2367" i="44"/>
  <c r="AL2753" i="2"/>
  <c r="AL2760" i="2"/>
  <c r="AJ2500" i="2"/>
  <c r="AJ2510" i="2" s="1"/>
  <c r="AM2885" i="2"/>
  <c r="AL2757" i="2"/>
  <c r="AF3126" i="44"/>
  <c r="P787" i="44"/>
  <c r="AD1816" i="2"/>
  <c r="AD1869" i="2"/>
  <c r="AM2880" i="2"/>
  <c r="AM2883" i="2"/>
  <c r="AN4142" i="44"/>
  <c r="AM3108" i="2"/>
  <c r="AL2981" i="2"/>
  <c r="AM2881" i="2"/>
  <c r="AL2103" i="44"/>
  <c r="AM2243" i="44"/>
  <c r="Q932" i="44"/>
  <c r="AL2751" i="2"/>
  <c r="AM2929" i="2"/>
  <c r="AM2965" i="2" s="1"/>
  <c r="AG2160" i="2"/>
  <c r="AI581" i="2"/>
  <c r="AK2677" i="2"/>
  <c r="AB855" i="2"/>
  <c r="AK2683" i="2"/>
  <c r="AF2211" i="2"/>
  <c r="X1056" i="2"/>
  <c r="X709" i="2"/>
  <c r="X763" i="2" s="1"/>
  <c r="AI2430" i="2"/>
  <c r="AK2686" i="2"/>
  <c r="AN2307" i="2"/>
  <c r="Y1199" i="2"/>
  <c r="AL2809" i="2"/>
  <c r="AD1874" i="2"/>
  <c r="AA1237" i="2"/>
  <c r="AF1952" i="2"/>
  <c r="AH444" i="2"/>
  <c r="AL2812" i="2"/>
  <c r="AC858" i="2"/>
  <c r="AH455" i="2"/>
  <c r="AD1864" i="2"/>
  <c r="AJ2560" i="2"/>
  <c r="AF2207" i="2"/>
  <c r="AN2337" i="2"/>
  <c r="AN3017" i="2"/>
  <c r="AL2813" i="2"/>
  <c r="AJ2562" i="2"/>
  <c r="Z1088" i="2"/>
  <c r="AH451" i="2"/>
  <c r="AI575" i="2"/>
  <c r="AD1916" i="2"/>
  <c r="AI580" i="2"/>
  <c r="AC1424" i="2"/>
  <c r="AC1478" i="2" s="1"/>
  <c r="AI2431" i="2"/>
  <c r="AA1232" i="2"/>
  <c r="AM2938" i="2"/>
  <c r="X1057" i="2"/>
  <c r="X710" i="2"/>
  <c r="X764" i="2" s="1"/>
  <c r="X1051" i="2"/>
  <c r="X704" i="2"/>
  <c r="AN2331" i="2"/>
  <c r="Y1198" i="2"/>
  <c r="AI2471" i="2"/>
  <c r="X1046" i="2"/>
  <c r="X699" i="2"/>
  <c r="X753" i="2" s="1"/>
  <c r="AN3057" i="2"/>
  <c r="Z1095" i="2"/>
  <c r="AN3009" i="2"/>
  <c r="AJ2561" i="2"/>
  <c r="AH450" i="2"/>
  <c r="AM2943" i="2"/>
  <c r="Z1346" i="2"/>
  <c r="AC1770" i="2"/>
  <c r="AC698" i="2"/>
  <c r="AB791" i="2"/>
  <c r="AI574" i="2"/>
  <c r="AA1481" i="2"/>
  <c r="AA1440" i="2"/>
  <c r="AF2210" i="2"/>
  <c r="AA1486" i="2"/>
  <c r="AB1634" i="2"/>
  <c r="AI2436" i="2"/>
  <c r="Y1189" i="2"/>
  <c r="Y1150" i="2"/>
  <c r="AB1635" i="2"/>
  <c r="AF2205" i="2"/>
  <c r="AF2165" i="2"/>
  <c r="AB1633" i="2"/>
  <c r="AC1774" i="2"/>
  <c r="AJ442" i="2"/>
  <c r="AJ478" i="2" s="1"/>
  <c r="AC1779" i="2"/>
  <c r="X658" i="2"/>
  <c r="AH449" i="2"/>
  <c r="AK2678" i="2"/>
  <c r="AI2423" i="2"/>
  <c r="AA1239" i="2"/>
  <c r="AI572" i="2"/>
  <c r="AC794" i="2"/>
  <c r="X1052" i="2"/>
  <c r="X705" i="2"/>
  <c r="X759" i="2" s="1"/>
  <c r="AE2070" i="2"/>
  <c r="AL2748" i="2"/>
  <c r="X1044" i="2"/>
  <c r="X1005" i="2"/>
  <c r="X697" i="2"/>
  <c r="AF1517" i="2"/>
  <c r="AM2944" i="2"/>
  <c r="AH454" i="2"/>
  <c r="AI573" i="2"/>
  <c r="AN2334" i="2"/>
  <c r="AN2342" i="2"/>
  <c r="AC1783" i="2"/>
  <c r="AH453" i="2"/>
  <c r="AB1632" i="2"/>
  <c r="AN2340" i="2"/>
  <c r="Y1200" i="2"/>
  <c r="AG2150" i="2"/>
  <c r="AK2687" i="2"/>
  <c r="AD1867" i="2"/>
  <c r="AI2422" i="2"/>
  <c r="Z1094" i="2"/>
  <c r="AL2806" i="2"/>
  <c r="AB1624" i="2"/>
  <c r="AB1585" i="2"/>
  <c r="AA1233" i="2"/>
  <c r="AM2940" i="2"/>
  <c r="AM2942" i="2"/>
  <c r="AK2680" i="2"/>
  <c r="AB1637" i="2"/>
  <c r="AA1487" i="2"/>
  <c r="AI2432" i="2"/>
  <c r="AK2684" i="2"/>
  <c r="AH452" i="2"/>
  <c r="AJ2557" i="2"/>
  <c r="AL2675" i="2"/>
  <c r="AN2338" i="2"/>
  <c r="X1055" i="2"/>
  <c r="X708" i="2"/>
  <c r="X762" i="2" s="1"/>
  <c r="AI2429" i="2"/>
  <c r="AK2688" i="2"/>
  <c r="AA1484" i="2"/>
  <c r="AB1636" i="2"/>
  <c r="AA1482" i="2"/>
  <c r="AE2065" i="2"/>
  <c r="AF2206" i="2"/>
  <c r="Y1201" i="2"/>
  <c r="AD1812" i="2"/>
  <c r="AC1781" i="2"/>
  <c r="AD1818" i="2"/>
  <c r="AI570" i="2"/>
  <c r="AI531" i="2"/>
  <c r="AI579" i="2"/>
  <c r="AD1809" i="2"/>
  <c r="AE2068" i="2"/>
  <c r="Y1194" i="2"/>
  <c r="AB1628" i="2"/>
  <c r="AN3064" i="2"/>
  <c r="AN3104" i="2"/>
  <c r="AE2064" i="2"/>
  <c r="AF2209" i="2"/>
  <c r="AK2690" i="2"/>
  <c r="X1058" i="2"/>
  <c r="X711" i="2"/>
  <c r="AE2069" i="2"/>
  <c r="AI2424" i="2"/>
  <c r="AD1817" i="2"/>
  <c r="AB847" i="2"/>
  <c r="AB901" i="2" s="1"/>
  <c r="AB851" i="2"/>
  <c r="AB905" i="2" s="1"/>
  <c r="AG2158" i="2"/>
  <c r="AN2345" i="2"/>
  <c r="AA1485" i="2"/>
  <c r="AC1771" i="2"/>
  <c r="AJ2550" i="2"/>
  <c r="AA1231" i="2"/>
  <c r="AI2427" i="2"/>
  <c r="AJ2556" i="2"/>
  <c r="AL2817" i="2"/>
  <c r="AJ2549" i="2"/>
  <c r="AC795" i="2"/>
  <c r="X1047" i="2"/>
  <c r="X700" i="2"/>
  <c r="AM2931" i="2"/>
  <c r="AN3067" i="2"/>
  <c r="Z1089" i="2"/>
  <c r="AA1491" i="2"/>
  <c r="AJ2563" i="2"/>
  <c r="AI571" i="2"/>
  <c r="AB853" i="2"/>
  <c r="AB907" i="2" s="1"/>
  <c r="AI2425" i="2"/>
  <c r="AL2803" i="2"/>
  <c r="Y1192" i="2"/>
  <c r="AK2679" i="2"/>
  <c r="AA1234" i="2"/>
  <c r="AN2341" i="2"/>
  <c r="AN2335" i="2"/>
  <c r="AL2804" i="2"/>
  <c r="AJ2552" i="2"/>
  <c r="AH446" i="2"/>
  <c r="AN3095" i="2"/>
  <c r="AA1483" i="2"/>
  <c r="AK2718" i="2"/>
  <c r="AF1958" i="2"/>
  <c r="AD1807" i="2"/>
  <c r="AF1959" i="2"/>
  <c r="AD1919" i="2"/>
  <c r="X1054" i="2"/>
  <c r="X707" i="2"/>
  <c r="Z1343" i="2"/>
  <c r="AI577" i="2"/>
  <c r="AB1626" i="2"/>
  <c r="AI584" i="2"/>
  <c r="AH445" i="2"/>
  <c r="AD1814" i="2"/>
  <c r="AA1489" i="2"/>
  <c r="AG2159" i="2"/>
  <c r="AK2685" i="2"/>
  <c r="AJ2555" i="2"/>
  <c r="AE2017" i="2"/>
  <c r="AE2020" i="2" s="1"/>
  <c r="AE2072" i="2"/>
  <c r="AK2676" i="2"/>
  <c r="AK2637" i="2"/>
  <c r="AC1769" i="2"/>
  <c r="AC1730" i="2"/>
  <c r="AI2428" i="2"/>
  <c r="Z1348" i="2"/>
  <c r="AD1806" i="2"/>
  <c r="AC1929" i="2"/>
  <c r="AN3070" i="2"/>
  <c r="AB1627" i="2"/>
  <c r="AE2062" i="2"/>
  <c r="AF2216" i="2"/>
  <c r="AB1629" i="2"/>
  <c r="AC1776" i="2"/>
  <c r="AC1777" i="2"/>
  <c r="X1048" i="2"/>
  <c r="X701" i="2"/>
  <c r="Z1295" i="2"/>
  <c r="Z1087" i="2"/>
  <c r="AM2936" i="2"/>
  <c r="AA1230" i="2"/>
  <c r="AE2059" i="2"/>
  <c r="AI578" i="2"/>
  <c r="AB850" i="2"/>
  <c r="AB904" i="2" s="1"/>
  <c r="AB908" i="2"/>
  <c r="AL2846" i="2"/>
  <c r="AH457" i="2"/>
  <c r="AA1236" i="2"/>
  <c r="AM2941" i="2"/>
  <c r="AN3061" i="2"/>
  <c r="AN3060" i="2"/>
  <c r="AH447" i="2"/>
  <c r="AI2434" i="2"/>
  <c r="AI2426" i="2"/>
  <c r="X1050" i="2"/>
  <c r="X703" i="2"/>
  <c r="AA1493" i="2"/>
  <c r="AC805" i="2"/>
  <c r="AB1630" i="2"/>
  <c r="AF2215" i="2"/>
  <c r="AE2073" i="2"/>
  <c r="AC1780" i="2"/>
  <c r="AH456" i="2"/>
  <c r="AG2154" i="2"/>
  <c r="AD1819" i="2"/>
  <c r="AC1772" i="2"/>
  <c r="AL2808" i="2"/>
  <c r="AC857" i="2"/>
  <c r="AC911" i="2" s="1"/>
  <c r="AI583" i="2"/>
  <c r="AH44" i="2"/>
  <c r="AI2433" i="2"/>
  <c r="AK2689" i="2"/>
  <c r="AF2218" i="2"/>
  <c r="AG2163" i="2"/>
  <c r="AK2681" i="2"/>
  <c r="AN3012" i="2"/>
  <c r="AJ2553" i="2"/>
  <c r="AL2815" i="2"/>
  <c r="AB852" i="2"/>
  <c r="AJ2558" i="2"/>
  <c r="X1049" i="2"/>
  <c r="X702" i="2"/>
  <c r="AE2061" i="2"/>
  <c r="AM2932" i="2"/>
  <c r="AA1229" i="2"/>
  <c r="AC1778" i="2"/>
  <c r="AC1782" i="2"/>
  <c r="AA1492" i="2"/>
  <c r="AN3058" i="2"/>
  <c r="AJ2551" i="2"/>
  <c r="AH448" i="2"/>
  <c r="W21" i="2"/>
  <c r="W52" i="2"/>
  <c r="AL2816" i="2"/>
  <c r="AB1638" i="2"/>
  <c r="Y1191" i="2"/>
  <c r="AN3008" i="2"/>
  <c r="AA1488" i="2"/>
  <c r="AA1490" i="2"/>
  <c r="X1053" i="2"/>
  <c r="X706" i="2"/>
  <c r="AE2063" i="2"/>
  <c r="AH443" i="2"/>
  <c r="AH404" i="2"/>
  <c r="AN3069" i="2"/>
  <c r="Z1085" i="2"/>
  <c r="AC1775" i="2"/>
  <c r="AA1228" i="2"/>
  <c r="AI582" i="2"/>
  <c r="AI576" i="2"/>
  <c r="AJ2559" i="2"/>
  <c r="AG38" i="2"/>
  <c r="AC1773" i="2"/>
  <c r="AB1631" i="2"/>
  <c r="AB856" i="2"/>
  <c r="AB910" i="2" s="1"/>
  <c r="AL2095" i="44"/>
  <c r="AM1425" i="44"/>
  <c r="AM4015" i="44"/>
  <c r="AG3253" i="44"/>
  <c r="AL490" i="44"/>
  <c r="AB2491" i="44"/>
  <c r="AF1805" i="2"/>
  <c r="AL2099" i="44"/>
  <c r="AL481" i="44"/>
  <c r="AM2150" i="44"/>
  <c r="AK2071" i="44"/>
  <c r="AM531" i="44"/>
  <c r="AK2062" i="44"/>
  <c r="AM578" i="44"/>
  <c r="AM580" i="44"/>
  <c r="AL493" i="44"/>
  <c r="T1367" i="44"/>
  <c r="AK2006" i="44"/>
  <c r="AM2247" i="44"/>
  <c r="AI3507" i="44"/>
  <c r="AK1813" i="44"/>
  <c r="AN2557" i="44"/>
  <c r="AN569" i="44"/>
  <c r="AM2462" i="44"/>
  <c r="AL484" i="44"/>
  <c r="AL2108" i="44"/>
  <c r="AL44" i="44"/>
  <c r="AK2058" i="44"/>
  <c r="AM846" i="44"/>
  <c r="AM2460" i="44"/>
  <c r="AN2553" i="44"/>
  <c r="AL1806" i="44"/>
  <c r="AL488" i="44"/>
  <c r="AL2005" i="44"/>
  <c r="AK2070" i="44"/>
  <c r="AK4161" i="44"/>
  <c r="AM1082" i="44"/>
  <c r="AL2107" i="44"/>
  <c r="AK4214" i="44"/>
  <c r="AK1805" i="44"/>
  <c r="AK2011" i="44"/>
  <c r="AL2151" i="44"/>
  <c r="AK2013" i="44"/>
  <c r="AM2159" i="44"/>
  <c r="AK2012" i="44"/>
  <c r="AL3888" i="44"/>
  <c r="AN573" i="44"/>
  <c r="AM1281" i="44"/>
  <c r="AN2596" i="44"/>
  <c r="AN572" i="44"/>
  <c r="AN2549" i="44"/>
  <c r="AN2556" i="44"/>
  <c r="AN2550" i="44"/>
  <c r="AM2248" i="44"/>
  <c r="AM2251" i="44"/>
  <c r="AJ1821" i="44"/>
  <c r="AM2249" i="44"/>
  <c r="AK1816" i="44"/>
  <c r="AK2010" i="44"/>
  <c r="AL34" i="44"/>
  <c r="AM2250" i="44"/>
  <c r="AL480" i="44"/>
  <c r="AN575" i="44"/>
  <c r="AG2058" i="2"/>
  <c r="AN574" i="44"/>
  <c r="AH1639" i="44"/>
  <c r="AJ1770" i="44"/>
  <c r="AL2100" i="44"/>
  <c r="AJ1918" i="44"/>
  <c r="AL486" i="44"/>
  <c r="AK2061" i="44"/>
  <c r="AJ1919" i="44"/>
  <c r="AK1923" i="44"/>
  <c r="AL483" i="44"/>
  <c r="AK2069" i="44"/>
  <c r="AL458" i="44"/>
  <c r="AG1487" i="44"/>
  <c r="AD1058" i="44"/>
  <c r="AF1089" i="44"/>
  <c r="AK1817" i="44"/>
  <c r="AD903" i="44"/>
  <c r="AE938" i="44"/>
  <c r="AA32" i="10"/>
  <c r="AC757" i="44"/>
  <c r="AC631" i="44"/>
  <c r="AJ1718" i="44"/>
  <c r="AJ1524" i="44"/>
  <c r="AG1486" i="44"/>
  <c r="AN2555" i="44"/>
  <c r="AC66" i="44"/>
  <c r="AJ1782" i="44"/>
  <c r="AD799" i="44"/>
  <c r="AH1384" i="44"/>
  <c r="AC753" i="44"/>
  <c r="AC627" i="44"/>
  <c r="AI1637" i="44"/>
  <c r="AC59" i="44"/>
  <c r="AI1635" i="44"/>
  <c r="AC759" i="44"/>
  <c r="AC633" i="44"/>
  <c r="AH1488" i="44"/>
  <c r="AF945" i="44"/>
  <c r="AG1235" i="44"/>
  <c r="AH1376" i="44"/>
  <c r="AC67" i="44"/>
  <c r="AE201" i="44"/>
  <c r="AD911" i="44"/>
  <c r="AJ1720" i="44"/>
  <c r="AF1084" i="44"/>
  <c r="AD797" i="44"/>
  <c r="AE1043" i="44"/>
  <c r="AF1188" i="44"/>
  <c r="AG1081" i="44"/>
  <c r="AG1336" i="44"/>
  <c r="AD1050" i="44"/>
  <c r="AE1055" i="44"/>
  <c r="AF1339" i="44"/>
  <c r="AF1241" i="44"/>
  <c r="AH1226" i="44"/>
  <c r="AE941" i="44"/>
  <c r="AJ1922" i="44"/>
  <c r="AJ1722" i="44"/>
  <c r="AL2494" i="2"/>
  <c r="AE1048" i="44"/>
  <c r="AC63" i="44"/>
  <c r="AF1345" i="44"/>
  <c r="AK1819" i="44"/>
  <c r="AI1520" i="44"/>
  <c r="AM2217" i="44"/>
  <c r="AK1818" i="44"/>
  <c r="AC762" i="44"/>
  <c r="AF936" i="44"/>
  <c r="AF1195" i="44"/>
  <c r="AB366" i="44"/>
  <c r="AJ1518" i="44"/>
  <c r="AJ1570" i="44"/>
  <c r="AB351" i="44"/>
  <c r="AB295" i="44"/>
  <c r="AB357" i="44"/>
  <c r="AA25" i="10"/>
  <c r="AA37" i="10"/>
  <c r="AB15" i="44"/>
  <c r="AC764" i="44"/>
  <c r="AC756" i="44"/>
  <c r="AC630" i="44"/>
  <c r="AB208" i="44"/>
  <c r="AK2294" i="2"/>
  <c r="AK2256" i="2"/>
  <c r="AE1054" i="44"/>
  <c r="AH1382" i="44"/>
  <c r="AE948" i="44"/>
  <c r="AG1232" i="44"/>
  <c r="AC58" i="44"/>
  <c r="AD899" i="44"/>
  <c r="AC750" i="44"/>
  <c r="AC658" i="44"/>
  <c r="AC624" i="44"/>
  <c r="AF1085" i="44"/>
  <c r="AF1091" i="44"/>
  <c r="AC55" i="44"/>
  <c r="AJ1672" i="44"/>
  <c r="AC209" i="44"/>
  <c r="AH1377" i="44"/>
  <c r="AE1057" i="44"/>
  <c r="AL1964" i="44"/>
  <c r="AJ1915" i="44"/>
  <c r="AF1194" i="44"/>
  <c r="AJ1660" i="44"/>
  <c r="AD804" i="44"/>
  <c r="AD1047" i="44"/>
  <c r="AD951" i="44"/>
  <c r="AB354" i="44"/>
  <c r="AG1337" i="44"/>
  <c r="AD902" i="44"/>
  <c r="AJ1727" i="44"/>
  <c r="AF1090" i="44"/>
  <c r="AB353" i="44"/>
  <c r="AN402" i="44"/>
  <c r="AC761" i="44"/>
  <c r="AC635" i="44"/>
  <c r="AB352" i="44"/>
  <c r="AN2588" i="44"/>
  <c r="AG1338" i="44"/>
  <c r="AI1634" i="44"/>
  <c r="AC60" i="44"/>
  <c r="AI1636" i="44"/>
  <c r="AL2209" i="44"/>
  <c r="AB363" i="44"/>
  <c r="AG1233" i="44"/>
  <c r="AL2152" i="44"/>
  <c r="AF1201" i="44"/>
  <c r="AK1809" i="44"/>
  <c r="AJ1778" i="44"/>
  <c r="AJ1523" i="44"/>
  <c r="AF1088" i="44"/>
  <c r="AE943" i="44"/>
  <c r="AG1482" i="44"/>
  <c r="AE944" i="44"/>
  <c r="AK1808" i="44"/>
  <c r="AF1083" i="44"/>
  <c r="AB362" i="44"/>
  <c r="AG1481" i="44"/>
  <c r="AG1342" i="44"/>
  <c r="AD798" i="44"/>
  <c r="AH1381" i="44"/>
  <c r="AD901" i="44"/>
  <c r="AJ1723" i="44"/>
  <c r="AE27" i="44"/>
  <c r="AH1383" i="44"/>
  <c r="AJ1525" i="44"/>
  <c r="Z38" i="10"/>
  <c r="AF1344" i="44"/>
  <c r="AC61" i="44"/>
  <c r="AB356" i="44"/>
  <c r="AB358" i="44"/>
  <c r="AB71" i="44"/>
  <c r="AF1094" i="44"/>
  <c r="AG1333" i="44"/>
  <c r="AF361" i="44"/>
  <c r="AG1239" i="44"/>
  <c r="AN2344" i="44"/>
  <c r="AB355" i="44"/>
  <c r="AC755" i="44"/>
  <c r="AC629" i="44"/>
  <c r="AI1630" i="44"/>
  <c r="AK3634" i="44"/>
  <c r="AC69" i="44"/>
  <c r="AL2160" i="44"/>
  <c r="AC765" i="44"/>
  <c r="AK1812" i="44"/>
  <c r="AC68" i="44"/>
  <c r="AI1638" i="44"/>
  <c r="AL491" i="44"/>
  <c r="AC1279" i="2"/>
  <c r="AE800" i="44"/>
  <c r="AC56" i="44"/>
  <c r="AC763" i="44"/>
  <c r="AJ1671" i="44"/>
  <c r="AB360" i="44"/>
  <c r="AF1200" i="44"/>
  <c r="AG1386" i="44"/>
  <c r="AG1478" i="44"/>
  <c r="AG1483" i="44"/>
  <c r="AC751" i="44"/>
  <c r="AC625" i="44"/>
  <c r="AI1623" i="44"/>
  <c r="AC62" i="44"/>
  <c r="AK1661" i="44"/>
  <c r="AD898" i="44"/>
  <c r="AC70" i="44"/>
  <c r="AB46" i="44"/>
  <c r="AN528" i="44"/>
  <c r="AI1625" i="44"/>
  <c r="AJ1663" i="44"/>
  <c r="AG1493" i="44"/>
  <c r="AE1204" i="44"/>
  <c r="AB359" i="44"/>
  <c r="AB364" i="44"/>
  <c r="AI1521" i="44"/>
  <c r="AF1095" i="44"/>
  <c r="AF1348" i="44"/>
  <c r="AD802" i="44"/>
  <c r="AF1346" i="44"/>
  <c r="AK2009" i="44"/>
  <c r="AB365" i="44"/>
  <c r="AI1519" i="44"/>
  <c r="AN2558" i="44"/>
  <c r="AL2068" i="44"/>
  <c r="AC632" i="44" l="1"/>
  <c r="X1802" i="44"/>
  <c r="AN571" i="44"/>
  <c r="AM395" i="44"/>
  <c r="AN2379" i="44"/>
  <c r="AM2299" i="44"/>
  <c r="AJ1665" i="44"/>
  <c r="AJ1676" i="44" s="1"/>
  <c r="AD796" i="44"/>
  <c r="AD806" i="44" s="1"/>
  <c r="AD909" i="44"/>
  <c r="AJ1721" i="44"/>
  <c r="Y844" i="2"/>
  <c r="Y898" i="2" s="1"/>
  <c r="Y806" i="2"/>
  <c r="AN581" i="44"/>
  <c r="AN2590" i="44"/>
  <c r="AD634" i="44"/>
  <c r="AD760" i="44"/>
  <c r="AM397" i="44"/>
  <c r="AM451" i="44" s="1"/>
  <c r="AD913" i="44"/>
  <c r="AN2377" i="44"/>
  <c r="AN2371" i="44"/>
  <c r="AN2373" i="44"/>
  <c r="AN2369" i="44"/>
  <c r="AN2374" i="44"/>
  <c r="AN570" i="44"/>
  <c r="AN2375" i="44"/>
  <c r="AM612" i="44"/>
  <c r="AN577" i="44"/>
  <c r="Y1947" i="44"/>
  <c r="AI2421" i="2"/>
  <c r="AI2437" i="2" s="1"/>
  <c r="AM2300" i="44"/>
  <c r="AI2203" i="2"/>
  <c r="AM2296" i="44"/>
  <c r="AD2618" i="44"/>
  <c r="T1222" i="44"/>
  <c r="AB2364" i="44"/>
  <c r="AM991" i="44"/>
  <c r="AE1660" i="2"/>
  <c r="R932" i="44"/>
  <c r="AL3761" i="44"/>
  <c r="AM399" i="44"/>
  <c r="AM1426" i="44"/>
  <c r="W1657" i="44"/>
  <c r="AN2595" i="44"/>
  <c r="AK515" i="2"/>
  <c r="AE2872" i="44"/>
  <c r="AI3380" i="44"/>
  <c r="AF2999" i="44"/>
  <c r="AD2745" i="44"/>
  <c r="AM388" i="44"/>
  <c r="Z935" i="2"/>
  <c r="AN2380" i="44"/>
  <c r="AN3056" i="2"/>
  <c r="S1077" i="44"/>
  <c r="AM2298" i="44"/>
  <c r="AN2421" i="44"/>
  <c r="AN2368" i="44"/>
  <c r="AN2587" i="44"/>
  <c r="AM392" i="44"/>
  <c r="AB1188" i="2"/>
  <c r="AC1080" i="2" s="1"/>
  <c r="AM2307" i="44"/>
  <c r="AN2584" i="44"/>
  <c r="AM2295" i="44"/>
  <c r="AL2156" i="44"/>
  <c r="AN2378" i="44"/>
  <c r="AN2376" i="44"/>
  <c r="AA2237" i="44"/>
  <c r="Z2092" i="44"/>
  <c r="AN4015" i="44"/>
  <c r="V1512" i="44"/>
  <c r="AN584" i="44"/>
  <c r="AG3126" i="44"/>
  <c r="AE1623" i="2"/>
  <c r="AL2212" i="44"/>
  <c r="AN579" i="44"/>
  <c r="AN3065" i="2"/>
  <c r="AM2891" i="2"/>
  <c r="Q787" i="44"/>
  <c r="AK2064" i="44"/>
  <c r="AL2802" i="2"/>
  <c r="AL2764" i="2"/>
  <c r="AM2306" i="44"/>
  <c r="AM2933" i="2"/>
  <c r="AM403" i="44"/>
  <c r="AL1954" i="44"/>
  <c r="AM394" i="44"/>
  <c r="AM2930" i="2"/>
  <c r="AM2939" i="2"/>
  <c r="AJ2554" i="2"/>
  <c r="AJ2564" i="2" s="1"/>
  <c r="AL2814" i="2"/>
  <c r="AL2811" i="2"/>
  <c r="AL2807" i="2"/>
  <c r="AL2157" i="44"/>
  <c r="AM2934" i="2"/>
  <c r="AD1923" i="2"/>
  <c r="AD1870" i="2"/>
  <c r="AL2805" i="2"/>
  <c r="AM2935" i="2"/>
  <c r="AM2297" i="44"/>
  <c r="AM2937" i="2"/>
  <c r="AH3253" i="44"/>
  <c r="AM40" i="44"/>
  <c r="Z1349" i="2"/>
  <c r="AN3018" i="2"/>
  <c r="AM400" i="44"/>
  <c r="AK2066" i="44"/>
  <c r="AL2149" i="44"/>
  <c r="AN2240" i="44"/>
  <c r="Y651" i="2"/>
  <c r="AK388" i="2"/>
  <c r="AC802" i="2"/>
  <c r="AH34" i="2"/>
  <c r="AN3105" i="2"/>
  <c r="X46" i="2"/>
  <c r="AD1670" i="2"/>
  <c r="AF1953" i="2"/>
  <c r="AN3066" i="2"/>
  <c r="AG2208" i="2"/>
  <c r="AM2756" i="2"/>
  <c r="AD1860" i="2"/>
  <c r="AD1821" i="2"/>
  <c r="AD1868" i="2"/>
  <c r="AA1288" i="2"/>
  <c r="AJ2599" i="2"/>
  <c r="AD1871" i="2"/>
  <c r="AC1520" i="2"/>
  <c r="AG2098" i="2"/>
  <c r="AB1376" i="2"/>
  <c r="AH489" i="2"/>
  <c r="AI609" i="2"/>
  <c r="X625" i="2"/>
  <c r="X751" i="2"/>
  <c r="X712" i="2"/>
  <c r="AK2714" i="2"/>
  <c r="AD1671" i="2"/>
  <c r="AD1666" i="2"/>
  <c r="AB1378" i="2"/>
  <c r="AM2974" i="2"/>
  <c r="AI611" i="2"/>
  <c r="AL2849" i="2"/>
  <c r="AJ2596" i="2"/>
  <c r="AA1291" i="2"/>
  <c r="AG2214" i="2"/>
  <c r="AJ2595" i="2"/>
  <c r="Y945" i="2"/>
  <c r="Z1083" i="2"/>
  <c r="W24" i="2"/>
  <c r="Y656" i="2"/>
  <c r="X630" i="2"/>
  <c r="AL2851" i="2"/>
  <c r="AK2717" i="2"/>
  <c r="AI2469" i="2"/>
  <c r="AG2107" i="2"/>
  <c r="AB1385" i="2"/>
  <c r="AH483" i="2"/>
  <c r="Y655" i="2"/>
  <c r="AC800" i="2"/>
  <c r="AF1951" i="2"/>
  <c r="X629" i="2"/>
  <c r="AD1668" i="2"/>
  <c r="AC1519" i="2"/>
  <c r="AK2712" i="2"/>
  <c r="AK2691" i="2"/>
  <c r="AK2721" i="2"/>
  <c r="AH481" i="2"/>
  <c r="AF2013" i="2"/>
  <c r="AB1375" i="2"/>
  <c r="AL2840" i="2"/>
  <c r="AK2715" i="2"/>
  <c r="AM2967" i="2"/>
  <c r="AC849" i="2"/>
  <c r="AC903" i="2" s="1"/>
  <c r="AJ2592" i="2"/>
  <c r="AC797" i="2"/>
  <c r="AI2460" i="2"/>
  <c r="AD1673" i="2"/>
  <c r="AK2724" i="2"/>
  <c r="X636" i="2"/>
  <c r="AJ2593" i="2"/>
  <c r="AM2976" i="2"/>
  <c r="AC1516" i="2"/>
  <c r="AB1639" i="2"/>
  <c r="AI2458" i="2"/>
  <c r="Z1092" i="2"/>
  <c r="AC848" i="2"/>
  <c r="AC902" i="2" s="1"/>
  <c r="AB845" i="2"/>
  <c r="AB899" i="2" s="1"/>
  <c r="AA1238" i="2"/>
  <c r="AN3063" i="2"/>
  <c r="X627" i="2"/>
  <c r="AD1370" i="2"/>
  <c r="AL2848" i="2"/>
  <c r="AD1928" i="2"/>
  <c r="AK2722" i="2"/>
  <c r="AG2103" i="2"/>
  <c r="AA1283" i="2"/>
  <c r="AL2844" i="2"/>
  <c r="AH492" i="2"/>
  <c r="X631" i="2"/>
  <c r="AC796" i="2"/>
  <c r="AN3106" i="2"/>
  <c r="AA1240" i="2"/>
  <c r="AA1235" i="2"/>
  <c r="AD1663" i="2"/>
  <c r="AK2726" i="2"/>
  <c r="AF1956" i="2"/>
  <c r="Z1086" i="2"/>
  <c r="AI606" i="2"/>
  <c r="AI585" i="2"/>
  <c r="AF1957" i="2"/>
  <c r="AB1379" i="2"/>
  <c r="AL2842" i="2"/>
  <c r="AH490" i="2"/>
  <c r="AI608" i="2"/>
  <c r="AH485" i="2"/>
  <c r="AC1525" i="2"/>
  <c r="Z1081" i="2"/>
  <c r="Y1204" i="2"/>
  <c r="AG2102" i="2"/>
  <c r="AM2979" i="2"/>
  <c r="X632" i="2"/>
  <c r="X758" i="2"/>
  <c r="AH487" i="2"/>
  <c r="AD1918" i="2"/>
  <c r="AK2713" i="2"/>
  <c r="AM1479" i="44"/>
  <c r="AI612" i="2"/>
  <c r="AA1282" i="2"/>
  <c r="AH479" i="2"/>
  <c r="AH458" i="2"/>
  <c r="AB1382" i="2"/>
  <c r="AC1530" i="2"/>
  <c r="AH484" i="2"/>
  <c r="Y941" i="2"/>
  <c r="AJ2589" i="2"/>
  <c r="AG2217" i="2"/>
  <c r="AC1522" i="2"/>
  <c r="AN3096" i="2"/>
  <c r="AA1284" i="2"/>
  <c r="Y940" i="2"/>
  <c r="AC1521" i="2"/>
  <c r="AI2464" i="2"/>
  <c r="AG2213" i="2"/>
  <c r="AI620" i="2"/>
  <c r="X635" i="2"/>
  <c r="X761" i="2"/>
  <c r="AD1861" i="2"/>
  <c r="AC799" i="2"/>
  <c r="AB1383" i="2"/>
  <c r="X754" i="2"/>
  <c r="X628" i="2"/>
  <c r="AI2463" i="2"/>
  <c r="Y947" i="2"/>
  <c r="AH488" i="2"/>
  <c r="AD1921" i="2"/>
  <c r="AK2723" i="2"/>
  <c r="AD1675" i="2"/>
  <c r="Y936" i="2"/>
  <c r="X1059" i="2"/>
  <c r="AI2472" i="2"/>
  <c r="Y938" i="2"/>
  <c r="AA1286" i="2"/>
  <c r="AN3071" i="2"/>
  <c r="AH480" i="2"/>
  <c r="AL2845" i="2"/>
  <c r="AI2466" i="2"/>
  <c r="AC1523" i="2"/>
  <c r="AL2852" i="2"/>
  <c r="AB1384" i="2"/>
  <c r="AJ2594" i="2"/>
  <c r="AI40" i="2"/>
  <c r="Y942" i="2"/>
  <c r="AA1290" i="2"/>
  <c r="AM2972" i="2"/>
  <c r="AF1964" i="2"/>
  <c r="AH482" i="2"/>
  <c r="Z1084" i="2"/>
  <c r="AB1377" i="2"/>
  <c r="AC793" i="2"/>
  <c r="AF1961" i="2"/>
  <c r="AF1960" i="2"/>
  <c r="AD1866" i="2"/>
  <c r="AB1374" i="2"/>
  <c r="AC1529" i="2"/>
  <c r="AA1287" i="2"/>
  <c r="AM2980" i="2"/>
  <c r="AF1962" i="2"/>
  <c r="AH486" i="2"/>
  <c r="Y943" i="2"/>
  <c r="AI616" i="2"/>
  <c r="AH491" i="2"/>
  <c r="AI617" i="2"/>
  <c r="AI618" i="2"/>
  <c r="AD1667" i="2"/>
  <c r="AB1380" i="2"/>
  <c r="AJ2587" i="2"/>
  <c r="AM2968" i="2"/>
  <c r="AI619" i="2"/>
  <c r="AD1664" i="2"/>
  <c r="AD1672" i="2"/>
  <c r="AI2462" i="2"/>
  <c r="AN3097" i="2"/>
  <c r="AH493" i="2"/>
  <c r="AI614" i="2"/>
  <c r="AG2108" i="2"/>
  <c r="AE2071" i="2"/>
  <c r="Y946" i="2"/>
  <c r="AF2012" i="2"/>
  <c r="AL2839" i="2"/>
  <c r="Z1143" i="2"/>
  <c r="Y939" i="2"/>
  <c r="AJ2585" i="2"/>
  <c r="X639" i="2"/>
  <c r="X765" i="2"/>
  <c r="AN3100" i="2"/>
  <c r="AI2465" i="2"/>
  <c r="AK2720" i="2"/>
  <c r="AK2716" i="2"/>
  <c r="X756" i="2"/>
  <c r="Z1148" i="2"/>
  <c r="X633" i="2"/>
  <c r="AA1293" i="2"/>
  <c r="Y645" i="2"/>
  <c r="AG2097" i="2"/>
  <c r="AF2219" i="2"/>
  <c r="AB1373" i="2"/>
  <c r="AA1494" i="2"/>
  <c r="AC626" i="2"/>
  <c r="AC752" i="2"/>
  <c r="Z1149" i="2"/>
  <c r="AJ2381" i="2"/>
  <c r="X638" i="2"/>
  <c r="Z1142" i="2"/>
  <c r="X637" i="2"/>
  <c r="AK2719" i="2"/>
  <c r="AD1665" i="2"/>
  <c r="AF1955" i="2"/>
  <c r="AD1674" i="2"/>
  <c r="AB906" i="2"/>
  <c r="AG2110" i="2"/>
  <c r="AB1381" i="2"/>
  <c r="AC1518" i="2"/>
  <c r="AI607" i="2"/>
  <c r="AN3103" i="2"/>
  <c r="AA1285" i="2"/>
  <c r="AD1863" i="2"/>
  <c r="Z1093" i="2"/>
  <c r="AC1528" i="2"/>
  <c r="X757" i="2"/>
  <c r="AG2204" i="2"/>
  <c r="AI2459" i="2"/>
  <c r="AC1526" i="2"/>
  <c r="AI610" i="2"/>
  <c r="AJ2597" i="2"/>
  <c r="AI2467" i="2"/>
  <c r="AJ2598" i="2"/>
  <c r="AC912" i="2"/>
  <c r="AF2006" i="2"/>
  <c r="Z1091" i="2"/>
  <c r="X755" i="2"/>
  <c r="AK2310" i="2"/>
  <c r="Y654" i="2"/>
  <c r="Z1139" i="2"/>
  <c r="X634" i="2"/>
  <c r="X760" i="2"/>
  <c r="AN3062" i="2"/>
  <c r="AN3094" i="2"/>
  <c r="AK2725" i="2"/>
  <c r="AD803" i="2"/>
  <c r="AD1873" i="2"/>
  <c r="AF1965" i="2"/>
  <c r="AC859" i="2"/>
  <c r="AC913" i="2" s="1"/>
  <c r="AI2470" i="2"/>
  <c r="AM2977" i="2"/>
  <c r="Z1141" i="2"/>
  <c r="AD1669" i="2"/>
  <c r="AF1954" i="2"/>
  <c r="AD1661" i="2"/>
  <c r="AC1784" i="2"/>
  <c r="AJ2591" i="2"/>
  <c r="AI613" i="2"/>
  <c r="AE1811" i="2"/>
  <c r="AL2628" i="2"/>
  <c r="AJ2588" i="2"/>
  <c r="AI2461" i="2"/>
  <c r="AL2853" i="2"/>
  <c r="AJ2586" i="2"/>
  <c r="AG2212" i="2"/>
  <c r="Y950" i="2"/>
  <c r="AG2101" i="2"/>
  <c r="AI615" i="2"/>
  <c r="AD1872" i="2"/>
  <c r="AL2711" i="2"/>
  <c r="AI2468" i="2"/>
  <c r="AM2978" i="2"/>
  <c r="AC1524" i="2"/>
  <c r="AF1571" i="2"/>
  <c r="AF1625" i="2" s="1"/>
  <c r="Y944" i="2"/>
  <c r="AC1527" i="2"/>
  <c r="AD1662" i="2"/>
  <c r="AN3093" i="2"/>
  <c r="Z1090" i="2"/>
  <c r="Y949" i="2"/>
  <c r="AE1808" i="2"/>
  <c r="AG2099" i="2"/>
  <c r="AN2343" i="2"/>
  <c r="Y948" i="2"/>
  <c r="AB909" i="2"/>
  <c r="AM900" i="44"/>
  <c r="AC2491" i="44"/>
  <c r="U1367" i="44"/>
  <c r="AL1963" i="44"/>
  <c r="AM585" i="44"/>
  <c r="AM614" i="44"/>
  <c r="AL2153" i="44"/>
  <c r="AL2059" i="44"/>
  <c r="AM2204" i="44"/>
  <c r="AM391" i="44"/>
  <c r="AF1859" i="2"/>
  <c r="AM616" i="44"/>
  <c r="AJ3507" i="44"/>
  <c r="AN609" i="44"/>
  <c r="AM2305" i="44"/>
  <c r="AK2060" i="44"/>
  <c r="AL1950" i="44"/>
  <c r="AK1867" i="44"/>
  <c r="AM2335" i="44"/>
  <c r="AM2301" i="44"/>
  <c r="AN2431" i="44"/>
  <c r="AN2593" i="44"/>
  <c r="AN611" i="44"/>
  <c r="AN605" i="44"/>
  <c r="AN2372" i="44"/>
  <c r="AL2162" i="44"/>
  <c r="AM398" i="44"/>
  <c r="AN2370" i="44"/>
  <c r="AK4215" i="44"/>
  <c r="AL1860" i="44"/>
  <c r="AK1859" i="44"/>
  <c r="AN2589" i="44"/>
  <c r="AK2067" i="44"/>
  <c r="AK1870" i="44"/>
  <c r="AL1962" i="44"/>
  <c r="AM1136" i="44"/>
  <c r="AM2213" i="44"/>
  <c r="AM2302" i="44"/>
  <c r="AL2161" i="44"/>
  <c r="AL2205" i="44"/>
  <c r="AK4250" i="44"/>
  <c r="AM2303" i="44"/>
  <c r="AM1335" i="44"/>
  <c r="AM2304" i="44"/>
  <c r="AN2433" i="44"/>
  <c r="AM3888" i="44"/>
  <c r="AN2592" i="44"/>
  <c r="AK2065" i="44"/>
  <c r="AN2585" i="44"/>
  <c r="AN608" i="44"/>
  <c r="AN2586" i="44"/>
  <c r="AM393" i="44"/>
  <c r="AL2154" i="44"/>
  <c r="AL1961" i="44"/>
  <c r="AL1953" i="44"/>
  <c r="AM390" i="44"/>
  <c r="AN2875" i="2"/>
  <c r="AH1950" i="2"/>
  <c r="AK1810" i="44"/>
  <c r="AN610" i="44"/>
  <c r="AK1662" i="44"/>
  <c r="AL37" i="44"/>
  <c r="AK1811" i="44"/>
  <c r="AM396" i="44"/>
  <c r="AL1815" i="44"/>
  <c r="AL494" i="44"/>
  <c r="AA26" i="10"/>
  <c r="AI1531" i="44"/>
  <c r="AK2063" i="44"/>
  <c r="AJ1774" i="44"/>
  <c r="AL2206" i="44"/>
  <c r="AJ1624" i="44"/>
  <c r="AJ1781" i="44"/>
  <c r="AF1096" i="44"/>
  <c r="AJ1777" i="44"/>
  <c r="AK2330" i="2"/>
  <c r="AL2240" i="2" s="1"/>
  <c r="AC205" i="44"/>
  <c r="AC64" i="44"/>
  <c r="AM1960" i="44"/>
  <c r="AJ1717" i="44"/>
  <c r="AD657" i="44"/>
  <c r="AC213" i="44"/>
  <c r="AG1347" i="44"/>
  <c r="AE32" i="44"/>
  <c r="AE793" i="44"/>
  <c r="AG1341" i="44"/>
  <c r="AH1229" i="44"/>
  <c r="AJ1714" i="44"/>
  <c r="AF949" i="44"/>
  <c r="AE791" i="44"/>
  <c r="AC249" i="44"/>
  <c r="AI1628" i="44"/>
  <c r="AG1237" i="44"/>
  <c r="AE1049" i="44"/>
  <c r="AF947" i="44"/>
  <c r="AH1228" i="44"/>
  <c r="AD905" i="44"/>
  <c r="AF1192" i="44"/>
  <c r="AC211" i="44"/>
  <c r="AG1343" i="44"/>
  <c r="AC210" i="44"/>
  <c r="AG1238" i="44"/>
  <c r="AG1240" i="44"/>
  <c r="AC251" i="44"/>
  <c r="AK1715" i="44"/>
  <c r="AG1494" i="44"/>
  <c r="AH1370" i="44"/>
  <c r="AJ1725" i="44"/>
  <c r="AC1333" i="2"/>
  <c r="AJ1522" i="44"/>
  <c r="AH1489" i="44"/>
  <c r="AH1373" i="44"/>
  <c r="AE1051" i="44"/>
  <c r="AK1670" i="44"/>
  <c r="AG1093" i="44"/>
  <c r="AC246" i="44"/>
  <c r="AH1485" i="44"/>
  <c r="AF1199" i="44"/>
  <c r="AB21" i="10"/>
  <c r="AB24" i="44"/>
  <c r="AG1087" i="44"/>
  <c r="AL2548" i="2"/>
  <c r="AH1378" i="44"/>
  <c r="AJ1772" i="44"/>
  <c r="AF1197" i="44"/>
  <c r="Y1802" i="44"/>
  <c r="AC204" i="44"/>
  <c r="AF1044" i="44"/>
  <c r="AH1334" i="44"/>
  <c r="AG1189" i="44"/>
  <c r="AE805" i="44"/>
  <c r="AE803" i="44"/>
  <c r="AM443" i="44"/>
  <c r="AC2364" i="44"/>
  <c r="AD651" i="44"/>
  <c r="AB31" i="10"/>
  <c r="AE942" i="44"/>
  <c r="AN2594" i="44"/>
  <c r="AB52" i="44"/>
  <c r="AF1202" i="44"/>
  <c r="AC254" i="44"/>
  <c r="AF1196" i="44"/>
  <c r="AC244" i="44"/>
  <c r="AC766" i="44"/>
  <c r="AD642" i="44"/>
  <c r="AD650" i="44"/>
  <c r="AJ1572" i="44"/>
  <c r="AJ1776" i="44"/>
  <c r="AC203" i="44"/>
  <c r="AK1674" i="44"/>
  <c r="AD653" i="44"/>
  <c r="AC202" i="44"/>
  <c r="AC207" i="44"/>
  <c r="AJ1517" i="44"/>
  <c r="AD643" i="44"/>
  <c r="AI1627" i="44"/>
  <c r="AD910" i="44"/>
  <c r="AH1225" i="44"/>
  <c r="AE1052" i="44"/>
  <c r="AM2101" i="44"/>
  <c r="AN492" i="44"/>
  <c r="AK1807" i="44"/>
  <c r="AJ1726" i="44"/>
  <c r="AH1490" i="44"/>
  <c r="AD654" i="44"/>
  <c r="AK1872" i="44"/>
  <c r="AG1080" i="44"/>
  <c r="AI1380" i="44"/>
  <c r="AJ1529" i="44"/>
  <c r="AH1492" i="44"/>
  <c r="AN2591" i="44"/>
  <c r="AD649" i="44"/>
  <c r="AC212" i="44"/>
  <c r="AC258" i="44"/>
  <c r="AH1385" i="44"/>
  <c r="AE790" i="44"/>
  <c r="AD655" i="44"/>
  <c r="AI1629" i="44"/>
  <c r="AG1092" i="44"/>
  <c r="AC200" i="44"/>
  <c r="AM401" i="44"/>
  <c r="AL2214" i="44"/>
  <c r="AL3634" i="44"/>
  <c r="AC247" i="44"/>
  <c r="AC250" i="44"/>
  <c r="AG1236" i="44"/>
  <c r="AH1491" i="44"/>
  <c r="AD906" i="44"/>
  <c r="AH1374" i="44"/>
  <c r="AJ1577" i="44"/>
  <c r="AK1863" i="44"/>
  <c r="AJ1526" i="44"/>
  <c r="AE939" i="44"/>
  <c r="AL2072" i="44"/>
  <c r="AG1340" i="44"/>
  <c r="AF946" i="44"/>
  <c r="AD648" i="44"/>
  <c r="AB367" i="44"/>
  <c r="AC243" i="44"/>
  <c r="AD1059" i="44"/>
  <c r="AG1231" i="44"/>
  <c r="AF1349" i="44"/>
  <c r="AF935" i="44"/>
  <c r="AJ1578" i="44"/>
  <c r="AA33" i="10"/>
  <c r="AE795" i="44"/>
  <c r="AE950" i="44"/>
  <c r="AC257" i="44"/>
  <c r="AF1203" i="44"/>
  <c r="AK1862" i="44"/>
  <c r="AC255" i="44"/>
  <c r="AG1086" i="44"/>
  <c r="AD656" i="44"/>
  <c r="AC256" i="44"/>
  <c r="AN582" i="44"/>
  <c r="AC206" i="44"/>
  <c r="AC252" i="44"/>
  <c r="AJ1530" i="44"/>
  <c r="AK1866" i="44"/>
  <c r="AD647" i="44"/>
  <c r="AC248" i="44"/>
  <c r="AF1191" i="44"/>
  <c r="AJ1528" i="44"/>
  <c r="AC245" i="44"/>
  <c r="AE794" i="44"/>
  <c r="AC199" i="44"/>
  <c r="AN2109" i="44"/>
  <c r="U1222" i="44"/>
  <c r="AH1484" i="44"/>
  <c r="AJ1527" i="44"/>
  <c r="AD907" i="44"/>
  <c r="AG253" i="44"/>
  <c r="AF1198" i="44"/>
  <c r="AK1927" i="44"/>
  <c r="AC214" i="44"/>
  <c r="AJ1515" i="44"/>
  <c r="AH1375" i="44"/>
  <c r="AE908" i="44"/>
  <c r="AJ1579" i="44"/>
  <c r="AH1234" i="44"/>
  <c r="Z1947" i="44"/>
  <c r="AH1230" i="44"/>
  <c r="AD912" i="44"/>
  <c r="AD65" i="44"/>
  <c r="AB215" i="44"/>
  <c r="AF1193" i="44"/>
  <c r="AE1056" i="44"/>
  <c r="AF940" i="44"/>
  <c r="AK1814" i="44"/>
  <c r="AF57" i="44"/>
  <c r="AF1053" i="44"/>
  <c r="AD645" i="44"/>
  <c r="AE1046" i="44"/>
  <c r="AK1871" i="44"/>
  <c r="AH1379" i="44"/>
  <c r="AN607" i="44" l="1"/>
  <c r="AN2427" i="44"/>
  <c r="AM449" i="44"/>
  <c r="AE652" i="44"/>
  <c r="AE801" i="44"/>
  <c r="AN2428" i="44"/>
  <c r="AN2464" i="44" s="1"/>
  <c r="AJ1719" i="44"/>
  <c r="AD904" i="44"/>
  <c r="AD914" i="44" s="1"/>
  <c r="AN2423" i="44"/>
  <c r="AJ1775" i="44"/>
  <c r="Y914" i="2"/>
  <c r="Z790" i="2"/>
  <c r="Y860" i="2"/>
  <c r="Y696" i="2"/>
  <c r="AN522" i="44"/>
  <c r="AN617" i="44"/>
  <c r="AM3761" i="44"/>
  <c r="AE2618" i="44"/>
  <c r="AN2425" i="44"/>
  <c r="AA2092" i="44"/>
  <c r="AN606" i="44"/>
  <c r="AJ2095" i="2"/>
  <c r="AN2429" i="44"/>
  <c r="AM2332" i="44"/>
  <c r="S932" i="44"/>
  <c r="AF2872" i="44"/>
  <c r="AN613" i="44"/>
  <c r="AM2336" i="44"/>
  <c r="AN2422" i="44"/>
  <c r="AI2457" i="2"/>
  <c r="AI2473" i="2" s="1"/>
  <c r="X1657" i="44"/>
  <c r="AM1045" i="44"/>
  <c r="AN937" i="44" s="1"/>
  <c r="AN2457" i="44"/>
  <c r="AL2210" i="44"/>
  <c r="T1077" i="44"/>
  <c r="AM453" i="44"/>
  <c r="AG2999" i="44"/>
  <c r="AE1714" i="2"/>
  <c r="AK569" i="2"/>
  <c r="AJ3380" i="44"/>
  <c r="AM1480" i="44"/>
  <c r="Z989" i="2"/>
  <c r="AE2745" i="44"/>
  <c r="AM2334" i="44"/>
  <c r="AF1515" i="2"/>
  <c r="AM442" i="44"/>
  <c r="AN2434" i="44"/>
  <c r="AN2430" i="44"/>
  <c r="AN3092" i="2"/>
  <c r="AM2331" i="44"/>
  <c r="AN2432" i="44"/>
  <c r="AM446" i="44"/>
  <c r="AM2343" i="44"/>
  <c r="AH3126" i="44"/>
  <c r="AB2237" i="44"/>
  <c r="AL1956" i="44"/>
  <c r="AM2104" i="44"/>
  <c r="W1512" i="44"/>
  <c r="AN2294" i="44"/>
  <c r="AL2008" i="44"/>
  <c r="AN620" i="44"/>
  <c r="AN2245" i="44"/>
  <c r="AL2004" i="44"/>
  <c r="R787" i="44"/>
  <c r="AN615" i="44"/>
  <c r="AI3253" i="44"/>
  <c r="AL2838" i="2"/>
  <c r="AM2748" i="2" s="1"/>
  <c r="AM457" i="44"/>
  <c r="AL2211" i="44"/>
  <c r="AN3101" i="2"/>
  <c r="AM454" i="44"/>
  <c r="AM448" i="44"/>
  <c r="AL2203" i="44"/>
  <c r="AM447" i="44"/>
  <c r="AM1951" i="44"/>
  <c r="AN3072" i="2"/>
  <c r="AL2017" i="44"/>
  <c r="AM2342" i="44"/>
  <c r="AM2966" i="2"/>
  <c r="V1367" i="44"/>
  <c r="AM2969" i="2"/>
  <c r="AL2850" i="2"/>
  <c r="AL2818" i="2"/>
  <c r="AJ2590" i="2"/>
  <c r="AJ2600" i="2" s="1"/>
  <c r="AM2945" i="2"/>
  <c r="AL2843" i="2"/>
  <c r="AM2975" i="2"/>
  <c r="AL2847" i="2"/>
  <c r="AM2971" i="2"/>
  <c r="AE1815" i="2"/>
  <c r="AM2970" i="2"/>
  <c r="AD1924" i="2"/>
  <c r="AM2333" i="44"/>
  <c r="AJ3579" i="44"/>
  <c r="AA1241" i="2"/>
  <c r="AK3507" i="44"/>
  <c r="AL1958" i="44"/>
  <c r="AN792" i="44"/>
  <c r="AM2973" i="2"/>
  <c r="AL2841" i="2"/>
  <c r="AD2491" i="44"/>
  <c r="AN524" i="44"/>
  <c r="AN1371" i="44"/>
  <c r="AD805" i="2"/>
  <c r="AC791" i="2"/>
  <c r="AN2463" i="44"/>
  <c r="AC1581" i="2"/>
  <c r="AH2104" i="2"/>
  <c r="AJ2371" i="2"/>
  <c r="AJ523" i="2"/>
  <c r="AD857" i="2"/>
  <c r="AD911" i="2" s="1"/>
  <c r="AH2096" i="2"/>
  <c r="AD1917" i="2"/>
  <c r="AD1719" i="2"/>
  <c r="AA1347" i="2"/>
  <c r="Y648" i="2"/>
  <c r="AF1963" i="2"/>
  <c r="AF1966" i="2" s="1"/>
  <c r="AJ524" i="2"/>
  <c r="AD1726" i="2"/>
  <c r="AK2497" i="2"/>
  <c r="AJ527" i="2"/>
  <c r="AI396" i="2"/>
  <c r="AC1583" i="2"/>
  <c r="AF2015" i="2"/>
  <c r="AI392" i="2"/>
  <c r="AB1438" i="2"/>
  <c r="AA1340" i="2"/>
  <c r="AL2633" i="2"/>
  <c r="AJ530" i="2"/>
  <c r="Y994" i="2"/>
  <c r="AH2109" i="2"/>
  <c r="AC1584" i="2"/>
  <c r="AN2889" i="2"/>
  <c r="Z1135" i="2"/>
  <c r="Z1096" i="2"/>
  <c r="AI400" i="2"/>
  <c r="AD794" i="2"/>
  <c r="AJ2370" i="2"/>
  <c r="AF2067" i="2"/>
  <c r="AL2622" i="2"/>
  <c r="AK2727" i="2"/>
  <c r="AA1342" i="2"/>
  <c r="AM2810" i="2"/>
  <c r="AF2007" i="2"/>
  <c r="Z1144" i="2"/>
  <c r="AN2888" i="2"/>
  <c r="AD1723" i="2"/>
  <c r="Y652" i="2"/>
  <c r="AK2508" i="2"/>
  <c r="AC1580" i="2"/>
  <c r="AJ517" i="2"/>
  <c r="AM2755" i="2"/>
  <c r="AC853" i="2"/>
  <c r="AC907" i="2" s="1"/>
  <c r="AA1338" i="2"/>
  <c r="AE1810" i="2"/>
  <c r="AJ516" i="2"/>
  <c r="AI621" i="2"/>
  <c r="AD1717" i="2"/>
  <c r="AM2754" i="2"/>
  <c r="AE1820" i="2"/>
  <c r="AN3099" i="2"/>
  <c r="AN2877" i="2"/>
  <c r="AF2005" i="2"/>
  <c r="AB1439" i="2"/>
  <c r="AL2627" i="2"/>
  <c r="X15" i="2"/>
  <c r="AH2106" i="2"/>
  <c r="AM2759" i="2"/>
  <c r="AD1720" i="2"/>
  <c r="AG2152" i="2"/>
  <c r="Y998" i="2"/>
  <c r="AJ525" i="2"/>
  <c r="AK2496" i="2"/>
  <c r="AK2498" i="2"/>
  <c r="AK2501" i="2"/>
  <c r="Z1195" i="2"/>
  <c r="AL2635" i="2"/>
  <c r="Y647" i="2"/>
  <c r="AC798" i="2"/>
  <c r="AL2629" i="2"/>
  <c r="AJ2435" i="2"/>
  <c r="AB1427" i="2"/>
  <c r="AB1386" i="2"/>
  <c r="AL2626" i="2"/>
  <c r="AK2495" i="2"/>
  <c r="AM2749" i="2"/>
  <c r="AI403" i="2"/>
  <c r="AD1718" i="2"/>
  <c r="AB1434" i="2"/>
  <c r="AI401" i="2"/>
  <c r="AF2016" i="2"/>
  <c r="AB1428" i="2"/>
  <c r="AC847" i="2"/>
  <c r="AC901" i="2" s="1"/>
  <c r="AF2018" i="2"/>
  <c r="Y996" i="2"/>
  <c r="AM2762" i="2"/>
  <c r="AE1813" i="2"/>
  <c r="AJ2373" i="2"/>
  <c r="AD1915" i="2"/>
  <c r="AH2105" i="2"/>
  <c r="AK2499" i="2"/>
  <c r="AB1436" i="2"/>
  <c r="AJ522" i="2"/>
  <c r="AC1579" i="2"/>
  <c r="AM2752" i="2"/>
  <c r="AA1337" i="2"/>
  <c r="AC1570" i="2"/>
  <c r="AC1531" i="2"/>
  <c r="AL2634" i="2"/>
  <c r="AC851" i="2"/>
  <c r="AC1573" i="2"/>
  <c r="AA1345" i="2"/>
  <c r="AD1922" i="2"/>
  <c r="AH2100" i="2"/>
  <c r="AD1724" i="2"/>
  <c r="AC856" i="2"/>
  <c r="AC910" i="2" s="1"/>
  <c r="AG2153" i="2"/>
  <c r="AG1517" i="2"/>
  <c r="AJ2378" i="2"/>
  <c r="AJ2377" i="2"/>
  <c r="Y649" i="2"/>
  <c r="AC1572" i="2"/>
  <c r="Z1203" i="2"/>
  <c r="AF2066" i="2"/>
  <c r="AD1920" i="2"/>
  <c r="AI390" i="2"/>
  <c r="Y992" i="2"/>
  <c r="AH37" i="2"/>
  <c r="AI397" i="2"/>
  <c r="Z1140" i="2"/>
  <c r="AC850" i="2"/>
  <c r="AC904" i="2" s="1"/>
  <c r="AM2758" i="2"/>
  <c r="AL2625" i="2"/>
  <c r="AI391" i="2"/>
  <c r="AC854" i="2"/>
  <c r="AG2161" i="2"/>
  <c r="AM2761" i="2"/>
  <c r="Z1137" i="2"/>
  <c r="AJ521" i="2"/>
  <c r="AD1725" i="2"/>
  <c r="AJ519" i="2"/>
  <c r="AC1574" i="2"/>
  <c r="AN3102" i="2"/>
  <c r="AK442" i="2"/>
  <c r="AL2207" i="44"/>
  <c r="AM2621" i="2"/>
  <c r="AG2155" i="2"/>
  <c r="AM2763" i="2"/>
  <c r="AL2682" i="2"/>
  <c r="AF2019" i="2"/>
  <c r="Z1193" i="2"/>
  <c r="Z1145" i="2"/>
  <c r="AA1339" i="2"/>
  <c r="AD1728" i="2"/>
  <c r="AL2630" i="2"/>
  <c r="Y993" i="2"/>
  <c r="AG2162" i="2"/>
  <c r="AJ529" i="2"/>
  <c r="AD1721" i="2"/>
  <c r="AJ526" i="2"/>
  <c r="AN2890" i="2"/>
  <c r="AB1431" i="2"/>
  <c r="AN2882" i="2"/>
  <c r="AC1577" i="2"/>
  <c r="AN3107" i="2"/>
  <c r="Y990" i="2"/>
  <c r="Y951" i="2"/>
  <c r="AI398" i="2"/>
  <c r="Y653" i="2"/>
  <c r="AJ2374" i="2"/>
  <c r="Y995" i="2"/>
  <c r="Y650" i="2"/>
  <c r="AI395" i="2"/>
  <c r="AB1433" i="2"/>
  <c r="AA1292" i="2"/>
  <c r="Z1146" i="2"/>
  <c r="AN2886" i="2"/>
  <c r="AD1727" i="2"/>
  <c r="AK2502" i="2"/>
  <c r="AD1722" i="2"/>
  <c r="AD1925" i="2"/>
  <c r="AC801" i="2"/>
  <c r="AE1862" i="2"/>
  <c r="AD1715" i="2"/>
  <c r="AD1676" i="2"/>
  <c r="AN2887" i="2"/>
  <c r="AD1927" i="2"/>
  <c r="AF2060" i="2"/>
  <c r="AK2507" i="2"/>
  <c r="AJ2369" i="2"/>
  <c r="AC1582" i="2"/>
  <c r="AB1435" i="2"/>
  <c r="Z1196" i="2"/>
  <c r="AG2151" i="2"/>
  <c r="AG2111" i="2"/>
  <c r="Y657" i="2"/>
  <c r="Z1197" i="2"/>
  <c r="AA1341" i="2"/>
  <c r="AI389" i="2"/>
  <c r="AH494" i="2"/>
  <c r="AG2156" i="2"/>
  <c r="AF2010" i="2"/>
  <c r="AA1289" i="2"/>
  <c r="AG2157" i="2"/>
  <c r="AD795" i="2"/>
  <c r="AM2750" i="2"/>
  <c r="AL2631" i="2"/>
  <c r="Y999" i="2"/>
  <c r="AN2884" i="2"/>
  <c r="AL2624" i="2"/>
  <c r="AI399" i="2"/>
  <c r="AD1914" i="2"/>
  <c r="AD1875" i="2"/>
  <c r="AD1716" i="2"/>
  <c r="Y1004" i="2"/>
  <c r="AE1865" i="2"/>
  <c r="AF2009" i="2"/>
  <c r="Z1202" i="2"/>
  <c r="AJ2375" i="2"/>
  <c r="Y1000" i="2"/>
  <c r="AJ2372" i="2"/>
  <c r="AN2878" i="2"/>
  <c r="AJ528" i="2"/>
  <c r="Y997" i="2"/>
  <c r="AF2014" i="2"/>
  <c r="Z1138" i="2"/>
  <c r="AK2504" i="2"/>
  <c r="AD1729" i="2"/>
  <c r="Y1001" i="2"/>
  <c r="AC1575" i="2"/>
  <c r="AC1576" i="2"/>
  <c r="AI394" i="2"/>
  <c r="AJ518" i="2"/>
  <c r="AF2011" i="2"/>
  <c r="AD1424" i="2"/>
  <c r="AD1478" i="2" s="1"/>
  <c r="AK2503" i="2"/>
  <c r="X48" i="2"/>
  <c r="X52" i="2" s="1"/>
  <c r="Y1002" i="2"/>
  <c r="Y1003" i="2"/>
  <c r="AC1578" i="2"/>
  <c r="AD1926" i="2"/>
  <c r="AF2008" i="2"/>
  <c r="AJ2380" i="2"/>
  <c r="AN3098" i="2"/>
  <c r="AD804" i="2"/>
  <c r="AJ520" i="2"/>
  <c r="Z1147" i="2"/>
  <c r="AG2164" i="2"/>
  <c r="AA1344" i="2"/>
  <c r="AJ2376" i="2"/>
  <c r="AJ2382" i="2"/>
  <c r="AB1437" i="2"/>
  <c r="AA1336" i="2"/>
  <c r="AL2623" i="2"/>
  <c r="AI43" i="2"/>
  <c r="AL2636" i="2"/>
  <c r="AA1294" i="2"/>
  <c r="AI402" i="2"/>
  <c r="AL2632" i="2"/>
  <c r="AJ2368" i="2"/>
  <c r="AB1429" i="2"/>
  <c r="AE2074" i="2"/>
  <c r="AI393" i="2"/>
  <c r="AJ2379" i="2"/>
  <c r="AK2505" i="2"/>
  <c r="AK2506" i="2"/>
  <c r="AB1432" i="2"/>
  <c r="Y643" i="2"/>
  <c r="X766" i="2"/>
  <c r="AB1430" i="2"/>
  <c r="AK2509" i="2"/>
  <c r="AN1227" i="44"/>
  <c r="AL1952" i="44"/>
  <c r="AM43" i="44"/>
  <c r="AM621" i="44"/>
  <c r="AM2339" i="44"/>
  <c r="AM452" i="44"/>
  <c r="AN526" i="44"/>
  <c r="AF1913" i="2"/>
  <c r="AM445" i="44"/>
  <c r="AN2096" i="44"/>
  <c r="AK1921" i="44"/>
  <c r="AM2341" i="44"/>
  <c r="AL1959" i="44"/>
  <c r="AK1924" i="44"/>
  <c r="AM2337" i="44"/>
  <c r="AN2467" i="44"/>
  <c r="AL2216" i="44"/>
  <c r="AN2426" i="44"/>
  <c r="AK1913" i="44"/>
  <c r="AN2424" i="44"/>
  <c r="AL1957" i="44"/>
  <c r="AL1914" i="44"/>
  <c r="AL2016" i="44"/>
  <c r="AM2338" i="44"/>
  <c r="AM2340" i="44"/>
  <c r="AN3888" i="44"/>
  <c r="AL2208" i="44"/>
  <c r="AN2105" i="44"/>
  <c r="AK1864" i="44"/>
  <c r="AM1190" i="44"/>
  <c r="AM2097" i="44"/>
  <c r="AK1516" i="44"/>
  <c r="AM2098" i="44"/>
  <c r="AL38" i="44"/>
  <c r="AL4160" i="44"/>
  <c r="AK4251" i="44"/>
  <c r="AL1955" i="44"/>
  <c r="AL2007" i="44"/>
  <c r="AL2215" i="44"/>
  <c r="AK1666" i="44"/>
  <c r="AN2469" i="44"/>
  <c r="AL2015" i="44"/>
  <c r="AC71" i="44"/>
  <c r="AK1673" i="44"/>
  <c r="AL1869" i="44"/>
  <c r="AK1865" i="44"/>
  <c r="AK1669" i="44"/>
  <c r="AK2346" i="2"/>
  <c r="AM450" i="44"/>
  <c r="AM444" i="44"/>
  <c r="AK1716" i="44"/>
  <c r="AH2004" i="2"/>
  <c r="AN2929" i="2"/>
  <c r="AC1134" i="2"/>
  <c r="AI1639" i="44"/>
  <c r="AK1920" i="44"/>
  <c r="AJ1780" i="44"/>
  <c r="AN618" i="44"/>
  <c r="AJ1632" i="44"/>
  <c r="AK1925" i="44"/>
  <c r="AJ1626" i="44"/>
  <c r="AM479" i="44"/>
  <c r="AF938" i="44"/>
  <c r="AK1868" i="44"/>
  <c r="AG945" i="44"/>
  <c r="AF948" i="44"/>
  <c r="AA1947" i="44"/>
  <c r="AC281" i="44"/>
  <c r="AC293" i="44"/>
  <c r="AF1043" i="44"/>
  <c r="AF1054" i="44"/>
  <c r="AE798" i="44"/>
  <c r="AC286" i="44"/>
  <c r="AM2106" i="44"/>
  <c r="AD68" i="44"/>
  <c r="AM2155" i="44"/>
  <c r="AD63" i="44"/>
  <c r="AG1094" i="44"/>
  <c r="AH1486" i="44"/>
  <c r="AL2584" i="2"/>
  <c r="AB25" i="10"/>
  <c r="AB37" i="10"/>
  <c r="AC15" i="44"/>
  <c r="AG1091" i="44"/>
  <c r="AD66" i="44"/>
  <c r="AF2618" i="44"/>
  <c r="AH1338" i="44"/>
  <c r="AF800" i="44"/>
  <c r="AD755" i="44"/>
  <c r="AD629" i="44"/>
  <c r="AD62" i="44"/>
  <c r="AC292" i="44"/>
  <c r="AD764" i="44"/>
  <c r="AK1916" i="44"/>
  <c r="AH1232" i="44"/>
  <c r="AM455" i="44"/>
  <c r="AM404" i="44"/>
  <c r="AD763" i="44"/>
  <c r="AK1926" i="44"/>
  <c r="AD59" i="44"/>
  <c r="AE1050" i="44"/>
  <c r="AI1226" i="44"/>
  <c r="AH1481" i="44"/>
  <c r="AJ1576" i="44"/>
  <c r="AF1055" i="44"/>
  <c r="AD69" i="44"/>
  <c r="AF201" i="44"/>
  <c r="AH1342" i="44"/>
  <c r="AE799" i="44"/>
  <c r="AI1376" i="44"/>
  <c r="AN2217" i="44"/>
  <c r="AJ1582" i="44"/>
  <c r="AE1058" i="44"/>
  <c r="AE1047" i="44"/>
  <c r="AE951" i="44"/>
  <c r="AI1383" i="44"/>
  <c r="AC294" i="44"/>
  <c r="AD757" i="44"/>
  <c r="AD631" i="44"/>
  <c r="AF944" i="44"/>
  <c r="AD58" i="44"/>
  <c r="AD750" i="44"/>
  <c r="AD658" i="44"/>
  <c r="AD624" i="44"/>
  <c r="AC280" i="44"/>
  <c r="AE911" i="44"/>
  <c r="AG936" i="44"/>
  <c r="AI1377" i="44"/>
  <c r="AI1381" i="44"/>
  <c r="AG1346" i="44"/>
  <c r="AD67" i="44"/>
  <c r="AF1057" i="44"/>
  <c r="AH1337" i="44"/>
  <c r="AM2014" i="44"/>
  <c r="AG1085" i="44"/>
  <c r="AD762" i="44"/>
  <c r="AI1382" i="44"/>
  <c r="AD751" i="44"/>
  <c r="AD625" i="44"/>
  <c r="AG1088" i="44"/>
  <c r="AB32" i="10"/>
  <c r="Z1802" i="44"/>
  <c r="AG1201" i="44"/>
  <c r="AF941" i="44"/>
  <c r="AC285" i="44"/>
  <c r="AH1233" i="44"/>
  <c r="AF27" i="44"/>
  <c r="AD765" i="44"/>
  <c r="AD639" i="44"/>
  <c r="AJ1581" i="44"/>
  <c r="AG1083" i="44"/>
  <c r="AG1194" i="44"/>
  <c r="AC283" i="44"/>
  <c r="AF1204" i="44"/>
  <c r="AE802" i="44"/>
  <c r="T932" i="44"/>
  <c r="AD759" i="44"/>
  <c r="AD633" i="44"/>
  <c r="AE913" i="44"/>
  <c r="AK1724" i="44"/>
  <c r="AC287" i="44"/>
  <c r="AG1084" i="44"/>
  <c r="AG1345" i="44"/>
  <c r="AL2256" i="2"/>
  <c r="AL2294" i="2"/>
  <c r="AE760" i="44"/>
  <c r="AE634" i="44"/>
  <c r="AC208" i="44"/>
  <c r="AD753" i="44"/>
  <c r="AD627" i="44"/>
  <c r="AH1487" i="44"/>
  <c r="AL1819" i="44"/>
  <c r="AE898" i="44"/>
  <c r="AD209" i="44"/>
  <c r="AG1090" i="44"/>
  <c r="AE903" i="44"/>
  <c r="AD756" i="44"/>
  <c r="AD630" i="44"/>
  <c r="AJ1580" i="44"/>
  <c r="AJ1631" i="44"/>
  <c r="AD56" i="44"/>
  <c r="AI1384" i="44"/>
  <c r="AI1488" i="44"/>
  <c r="AK1861" i="44"/>
  <c r="AD758" i="44"/>
  <c r="AD632" i="44"/>
  <c r="AC290" i="44"/>
  <c r="AC46" i="44"/>
  <c r="AD2364" i="44"/>
  <c r="AG1089" i="44"/>
  <c r="AC282" i="44"/>
  <c r="AH1386" i="44"/>
  <c r="AH1478" i="44"/>
  <c r="AJ1768" i="44"/>
  <c r="AJ1771" i="44"/>
  <c r="AD70" i="44"/>
  <c r="AJ1569" i="44"/>
  <c r="AF1048" i="44"/>
  <c r="AJ1633" i="44"/>
  <c r="V1222" i="44"/>
  <c r="AC288" i="44"/>
  <c r="AG1095" i="44"/>
  <c r="AA38" i="10"/>
  <c r="AG1339" i="44"/>
  <c r="AG1241" i="44"/>
  <c r="AM1964" i="44"/>
  <c r="AH1482" i="44"/>
  <c r="AG1344" i="44"/>
  <c r="AM3634" i="44"/>
  <c r="AJ1521" i="44"/>
  <c r="AH1493" i="44"/>
  <c r="AJ1637" i="44"/>
  <c r="AG1188" i="44"/>
  <c r="AH1333" i="44"/>
  <c r="AJ1571" i="44"/>
  <c r="AD761" i="44"/>
  <c r="AD635" i="44"/>
  <c r="AK1782" i="44"/>
  <c r="AK1668" i="44"/>
  <c r="AD1225" i="2"/>
  <c r="AG1348" i="44"/>
  <c r="AH1235" i="44"/>
  <c r="AJ1520" i="44"/>
  <c r="AE899" i="44"/>
  <c r="AH1239" i="44"/>
  <c r="AD61" i="44"/>
  <c r="AH1483" i="44"/>
  <c r="AD55" i="44"/>
  <c r="AE804" i="44"/>
  <c r="AG289" i="44"/>
  <c r="AE902" i="44"/>
  <c r="AC284" i="44"/>
  <c r="AE909" i="44"/>
  <c r="AC291" i="44"/>
  <c r="AC279" i="44"/>
  <c r="AC259" i="44"/>
  <c r="AK1917" i="44"/>
  <c r="AG1200" i="44"/>
  <c r="AJ1519" i="44"/>
  <c r="AH1081" i="44"/>
  <c r="AD60" i="44"/>
  <c r="AK1664" i="44"/>
  <c r="AG1195" i="44"/>
  <c r="AF943" i="44"/>
  <c r="AJ1779" i="44"/>
  <c r="AK1769" i="44"/>
  <c r="AE797" i="44"/>
  <c r="AH1336" i="44"/>
  <c r="AM487" i="44"/>
  <c r="AE901" i="44"/>
  <c r="AM485" i="44" l="1"/>
  <c r="AB2092" i="44"/>
  <c r="AJ2149" i="2"/>
  <c r="AN2459" i="44"/>
  <c r="AJ1773" i="44"/>
  <c r="AN2461" i="44"/>
  <c r="AE796" i="44"/>
  <c r="AE806" i="44" s="1"/>
  <c r="AN3761" i="44"/>
  <c r="AN576" i="44"/>
  <c r="AK1667" i="44"/>
  <c r="Y624" i="2"/>
  <c r="Y750" i="2"/>
  <c r="Z806" i="2"/>
  <c r="Z844" i="2"/>
  <c r="Z696" i="2" s="1"/>
  <c r="AN2465" i="44"/>
  <c r="AN2242" i="44"/>
  <c r="AN2296" i="44" s="1"/>
  <c r="AN2244" i="44"/>
  <c r="AG2872" i="44"/>
  <c r="AI3126" i="44"/>
  <c r="AN2246" i="44"/>
  <c r="AN2470" i="44"/>
  <c r="U1077" i="44"/>
  <c r="AN2458" i="44"/>
  <c r="Y1657" i="44"/>
  <c r="AH2999" i="44"/>
  <c r="AK605" i="2"/>
  <c r="AM2102" i="44"/>
  <c r="AJ2367" i="2"/>
  <c r="AJ2383" i="2" s="1"/>
  <c r="AM489" i="44"/>
  <c r="AJ3452" i="44"/>
  <c r="AK3380" i="44"/>
  <c r="AE1768" i="2"/>
  <c r="AF1660" i="2" s="1"/>
  <c r="AF2745" i="44"/>
  <c r="AC2237" i="44"/>
  <c r="AJ3580" i="44"/>
  <c r="Z1043" i="2"/>
  <c r="AF1569" i="2"/>
  <c r="X1512" i="44"/>
  <c r="AM2158" i="44"/>
  <c r="AN1372" i="44"/>
  <c r="AM478" i="44"/>
  <c r="AL2062" i="44"/>
  <c r="AN2466" i="44"/>
  <c r="AN2468" i="44"/>
  <c r="AL2010" i="44"/>
  <c r="AN2241" i="44"/>
  <c r="AM482" i="44"/>
  <c r="AN2253" i="44"/>
  <c r="AN2299" i="44"/>
  <c r="AM2103" i="44"/>
  <c r="AN2330" i="44"/>
  <c r="S787" i="44"/>
  <c r="AM2005" i="44"/>
  <c r="AL2058" i="44"/>
  <c r="W1367" i="44"/>
  <c r="AM493" i="44"/>
  <c r="AM483" i="44"/>
  <c r="AJ3253" i="44"/>
  <c r="AM2095" i="44"/>
  <c r="AN1425" i="44"/>
  <c r="AJ3615" i="44"/>
  <c r="AM34" i="44"/>
  <c r="AM484" i="44"/>
  <c r="AM490" i="44"/>
  <c r="AL2012" i="44"/>
  <c r="AL3507" i="44"/>
  <c r="AM2802" i="2"/>
  <c r="AE2491" i="44"/>
  <c r="AL2071" i="44"/>
  <c r="AN846" i="44"/>
  <c r="AN1281" i="44"/>
  <c r="AL2854" i="2"/>
  <c r="AN2252" i="44"/>
  <c r="AN578" i="44"/>
  <c r="AN2879" i="2"/>
  <c r="AN2876" i="2"/>
  <c r="AM2753" i="2"/>
  <c r="AK2500" i="2"/>
  <c r="AK2510" i="2" s="1"/>
  <c r="AM2757" i="2"/>
  <c r="AN2885" i="2"/>
  <c r="AM2760" i="2"/>
  <c r="AE1816" i="2"/>
  <c r="AN2880" i="2"/>
  <c r="AE1869" i="2"/>
  <c r="AN2881" i="2"/>
  <c r="AN2883" i="2"/>
  <c r="AN2249" i="44"/>
  <c r="AL1813" i="44"/>
  <c r="AM2751" i="2"/>
  <c r="AN2243" i="44"/>
  <c r="AM2981" i="2"/>
  <c r="AA1295" i="2"/>
  <c r="AN531" i="44"/>
  <c r="Y46" i="2"/>
  <c r="AD796" i="2"/>
  <c r="AE1370" i="2"/>
  <c r="AD793" i="2"/>
  <c r="AN2944" i="2"/>
  <c r="AD1772" i="2"/>
  <c r="AJ2434" i="2"/>
  <c r="AK2559" i="2"/>
  <c r="AB1483" i="2"/>
  <c r="AL2686" i="2"/>
  <c r="AI44" i="2"/>
  <c r="AG2218" i="2"/>
  <c r="AJ572" i="2"/>
  <c r="AJ2426" i="2"/>
  <c r="AA1094" i="2"/>
  <c r="AG2211" i="2"/>
  <c r="AA1089" i="2"/>
  <c r="AK2556" i="2"/>
  <c r="Y1044" i="2"/>
  <c r="Y697" i="2"/>
  <c r="Y751" i="2" s="1"/>
  <c r="Y1005" i="2"/>
  <c r="AB1485" i="2"/>
  <c r="AG2209" i="2"/>
  <c r="AJ575" i="2"/>
  <c r="AG1958" i="2"/>
  <c r="AD1778" i="2"/>
  <c r="AC1627" i="2"/>
  <c r="AC1624" i="2"/>
  <c r="AC1585" i="2"/>
  <c r="AI455" i="2"/>
  <c r="AC852" i="2"/>
  <c r="AK2550" i="2"/>
  <c r="AL2681" i="2"/>
  <c r="AL2687" i="2"/>
  <c r="AK2551" i="2"/>
  <c r="AE1809" i="2"/>
  <c r="AJ577" i="2"/>
  <c r="AG1952" i="2"/>
  <c r="Z1194" i="2"/>
  <c r="AN2250" i="44"/>
  <c r="AJ574" i="2"/>
  <c r="AJ2436" i="2"/>
  <c r="AE1818" i="2"/>
  <c r="AD1783" i="2"/>
  <c r="Y1051" i="2"/>
  <c r="Y704" i="2"/>
  <c r="Y758" i="2" s="1"/>
  <c r="AF2063" i="2"/>
  <c r="Y1058" i="2"/>
  <c r="Y711" i="2"/>
  <c r="Y765" i="2" s="1"/>
  <c r="AI453" i="2"/>
  <c r="AA1088" i="2"/>
  <c r="AK2561" i="2"/>
  <c r="AD1769" i="2"/>
  <c r="AD1730" i="2"/>
  <c r="AD1781" i="2"/>
  <c r="AB1487" i="2"/>
  <c r="AJ583" i="2"/>
  <c r="AL2684" i="2"/>
  <c r="AA1085" i="2"/>
  <c r="AC1628" i="2"/>
  <c r="Z1191" i="2"/>
  <c r="Y1046" i="2"/>
  <c r="Y699" i="2"/>
  <c r="AM2806" i="2"/>
  <c r="AK2553" i="2"/>
  <c r="AE1867" i="2"/>
  <c r="AB1488" i="2"/>
  <c r="AB1481" i="2"/>
  <c r="AB1440" i="2"/>
  <c r="AB1493" i="2"/>
  <c r="AB1230" i="2"/>
  <c r="AD1777" i="2"/>
  <c r="AF2061" i="2"/>
  <c r="AL2676" i="2"/>
  <c r="AL2637" i="2"/>
  <c r="AI454" i="2"/>
  <c r="AC1637" i="2"/>
  <c r="AD1780" i="2"/>
  <c r="AJ2430" i="2"/>
  <c r="AD1770" i="2"/>
  <c r="AD698" i="2"/>
  <c r="AE1916" i="2"/>
  <c r="AC1626" i="2"/>
  <c r="AM2816" i="2"/>
  <c r="AB1228" i="2"/>
  <c r="AL2006" i="44"/>
  <c r="Y658" i="2"/>
  <c r="AI456" i="2"/>
  <c r="AL2677" i="2"/>
  <c r="Z1201" i="2"/>
  <c r="AC1632" i="2"/>
  <c r="X21" i="2"/>
  <c r="AI448" i="2"/>
  <c r="AA1343" i="2"/>
  <c r="AI443" i="2"/>
  <c r="AI404" i="2"/>
  <c r="AB1489" i="2"/>
  <c r="AJ2428" i="2"/>
  <c r="AG2216" i="2"/>
  <c r="AD1782" i="2"/>
  <c r="AF2073" i="2"/>
  <c r="AM2675" i="2"/>
  <c r="AA1095" i="2"/>
  <c r="AJ2431" i="2"/>
  <c r="AC905" i="2"/>
  <c r="AC1633" i="2"/>
  <c r="AM2803" i="2"/>
  <c r="AA1087" i="2"/>
  <c r="AJ579" i="2"/>
  <c r="AM2813" i="2"/>
  <c r="AJ570" i="2"/>
  <c r="AJ531" i="2"/>
  <c r="AD799" i="2"/>
  <c r="AJ571" i="2"/>
  <c r="AH2163" i="2"/>
  <c r="AB1232" i="2"/>
  <c r="AJ2425" i="2"/>
  <c r="AJ2471" i="2"/>
  <c r="Y1052" i="2"/>
  <c r="Y705" i="2"/>
  <c r="AE1874" i="2"/>
  <c r="AC1634" i="2"/>
  <c r="AM2846" i="2"/>
  <c r="AG1959" i="2"/>
  <c r="Z1189" i="2"/>
  <c r="Z1150" i="2"/>
  <c r="Y1048" i="2"/>
  <c r="Y701" i="2"/>
  <c r="AB1492" i="2"/>
  <c r="AH2150" i="2"/>
  <c r="Y1054" i="2"/>
  <c r="Y707" i="2"/>
  <c r="Y761" i="2" s="1"/>
  <c r="AL2685" i="2"/>
  <c r="AJ2433" i="2"/>
  <c r="Y1057" i="2"/>
  <c r="Y710" i="2"/>
  <c r="AK2558" i="2"/>
  <c r="AJ582" i="2"/>
  <c r="AF2064" i="2"/>
  <c r="AC1636" i="2"/>
  <c r="AE1817" i="2"/>
  <c r="AN2940" i="2"/>
  <c r="AI449" i="2"/>
  <c r="AC1631" i="2"/>
  <c r="Y1047" i="2"/>
  <c r="Y700" i="2"/>
  <c r="AL2718" i="2"/>
  <c r="AK478" i="2"/>
  <c r="AJ573" i="2"/>
  <c r="AM2815" i="2"/>
  <c r="AI444" i="2"/>
  <c r="AJ2432" i="2"/>
  <c r="Y1050" i="2"/>
  <c r="Y703" i="2"/>
  <c r="AK2555" i="2"/>
  <c r="AH2160" i="2"/>
  <c r="AF2059" i="2"/>
  <c r="AN2942" i="2"/>
  <c r="AI450" i="2"/>
  <c r="AJ578" i="2"/>
  <c r="AB1239" i="2"/>
  <c r="AE803" i="2"/>
  <c r="AH2158" i="2"/>
  <c r="AC1630" i="2"/>
  <c r="AL2678" i="2"/>
  <c r="AI445" i="2"/>
  <c r="AH2154" i="2"/>
  <c r="AH2159" i="2"/>
  <c r="AF2065" i="2"/>
  <c r="AC1629" i="2"/>
  <c r="Z1192" i="2"/>
  <c r="AE1919" i="2"/>
  <c r="AN2938" i="2"/>
  <c r="AM2804" i="2"/>
  <c r="AE1819" i="2"/>
  <c r="AD1776" i="2"/>
  <c r="Z1200" i="2"/>
  <c r="AJ580" i="2"/>
  <c r="AB1231" i="2"/>
  <c r="AD1779" i="2"/>
  <c r="AG2215" i="2"/>
  <c r="AL2679" i="2"/>
  <c r="AD802" i="2"/>
  <c r="AE1814" i="2"/>
  <c r="AB1229" i="2"/>
  <c r="AJ576" i="2"/>
  <c r="AE1807" i="2"/>
  <c r="AF2070" i="2"/>
  <c r="AK2549" i="2"/>
  <c r="AG2206" i="2"/>
  <c r="AM2808" i="2"/>
  <c r="Z1198" i="2"/>
  <c r="AJ2424" i="2"/>
  <c r="AD1773" i="2"/>
  <c r="AC1635" i="2"/>
  <c r="AC845" i="2"/>
  <c r="AC899" i="2" s="1"/>
  <c r="AL2310" i="2"/>
  <c r="AM488" i="44"/>
  <c r="AM2099" i="44"/>
  <c r="AK2563" i="2"/>
  <c r="AB1484" i="2"/>
  <c r="AK2560" i="2"/>
  <c r="AI447" i="2"/>
  <c r="AJ2422" i="2"/>
  <c r="AL2690" i="2"/>
  <c r="AB1491" i="2"/>
  <c r="AF2062" i="2"/>
  <c r="Y1056" i="2"/>
  <c r="Y709" i="2"/>
  <c r="AK2557" i="2"/>
  <c r="AN2932" i="2"/>
  <c r="AJ2429" i="2"/>
  <c r="Y1053" i="2"/>
  <c r="Y706" i="2"/>
  <c r="Y760" i="2" s="1"/>
  <c r="AG2210" i="2"/>
  <c r="AB1233" i="2"/>
  <c r="AG2205" i="2"/>
  <c r="AG2165" i="2"/>
  <c r="AC855" i="2"/>
  <c r="AI452" i="2"/>
  <c r="AD1775" i="2"/>
  <c r="Z1199" i="2"/>
  <c r="AI451" i="2"/>
  <c r="AE1812" i="2"/>
  <c r="AG1571" i="2"/>
  <c r="AG1625" i="2" s="1"/>
  <c r="AL2688" i="2"/>
  <c r="AB1490" i="2"/>
  <c r="AF2072" i="2"/>
  <c r="AI457" i="2"/>
  <c r="AL2683" i="2"/>
  <c r="AL2689" i="2"/>
  <c r="AK2552" i="2"/>
  <c r="AD1771" i="2"/>
  <c r="AM2809" i="2"/>
  <c r="AK2562" i="2"/>
  <c r="AB1234" i="2"/>
  <c r="AN2943" i="2"/>
  <c r="AJ584" i="2"/>
  <c r="AI446" i="2"/>
  <c r="AJ581" i="2"/>
  <c r="AF2017" i="2"/>
  <c r="AF2020" i="2" s="1"/>
  <c r="AB1486" i="2"/>
  <c r="AA1348" i="2"/>
  <c r="AB1482" i="2"/>
  <c r="AB1236" i="2"/>
  <c r="AD858" i="2"/>
  <c r="AD912" i="2" s="1"/>
  <c r="Y1055" i="2"/>
  <c r="Y708" i="2"/>
  <c r="AF2068" i="2"/>
  <c r="AE1806" i="2"/>
  <c r="AD1929" i="2"/>
  <c r="AD849" i="2"/>
  <c r="AD903" i="2" s="1"/>
  <c r="AJ2423" i="2"/>
  <c r="AN2941" i="2"/>
  <c r="AA1346" i="2"/>
  <c r="Y1049" i="2"/>
  <c r="Y702" i="2"/>
  <c r="Y756" i="2" s="1"/>
  <c r="AN2936" i="2"/>
  <c r="AM2817" i="2"/>
  <c r="AN3108" i="2"/>
  <c r="AC908" i="2"/>
  <c r="AM2812" i="2"/>
  <c r="AG2207" i="2"/>
  <c r="AB1237" i="2"/>
  <c r="AJ2427" i="2"/>
  <c r="AL2680" i="2"/>
  <c r="AD1774" i="2"/>
  <c r="AN2931" i="2"/>
  <c r="AE1864" i="2"/>
  <c r="AH38" i="2"/>
  <c r="AD848" i="2"/>
  <c r="AD902" i="2" s="1"/>
  <c r="AC1638" i="2"/>
  <c r="AF2069" i="2"/>
  <c r="AD859" i="2"/>
  <c r="AD913" i="2" s="1"/>
  <c r="AN2251" i="44"/>
  <c r="AM44" i="44"/>
  <c r="AN991" i="44"/>
  <c r="AN580" i="44"/>
  <c r="AL1816" i="44"/>
  <c r="AN2150" i="44"/>
  <c r="AM481" i="44"/>
  <c r="AG1805" i="2"/>
  <c r="AL2013" i="44"/>
  <c r="AM2151" i="44"/>
  <c r="AN2248" i="44"/>
  <c r="AL2011" i="44"/>
  <c r="AN2247" i="44"/>
  <c r="AL2070" i="44"/>
  <c r="AM2108" i="44"/>
  <c r="AN2462" i="44"/>
  <c r="AL2009" i="44"/>
  <c r="AL1805" i="44"/>
  <c r="AN2159" i="44"/>
  <c r="AM2100" i="44"/>
  <c r="AM2152" i="44"/>
  <c r="AN2460" i="44"/>
  <c r="AM1806" i="44"/>
  <c r="AK1918" i="44"/>
  <c r="AK1720" i="44"/>
  <c r="AK1723" i="44"/>
  <c r="AL2069" i="44"/>
  <c r="AM2107" i="44"/>
  <c r="AN1082" i="44"/>
  <c r="AK1570" i="44"/>
  <c r="AL2061" i="44"/>
  <c r="AL4214" i="44"/>
  <c r="AL4161" i="44"/>
  <c r="AK1770" i="44"/>
  <c r="AL1923" i="44"/>
  <c r="AK1919" i="44"/>
  <c r="AM480" i="44"/>
  <c r="AK1727" i="44"/>
  <c r="AL1817" i="44"/>
  <c r="AJ1625" i="44"/>
  <c r="AJ1623" i="44"/>
  <c r="AK1524" i="44"/>
  <c r="AC215" i="44"/>
  <c r="AM491" i="44"/>
  <c r="AN389" i="44"/>
  <c r="AM486" i="44"/>
  <c r="AN2965" i="2"/>
  <c r="AC1188" i="2"/>
  <c r="AH2058" i="2"/>
  <c r="AL1812" i="44"/>
  <c r="AK1518" i="44"/>
  <c r="AK1672" i="44"/>
  <c r="AJ1531" i="44"/>
  <c r="AE1059" i="44"/>
  <c r="AJ1636" i="44"/>
  <c r="AB26" i="10"/>
  <c r="AG1096" i="44"/>
  <c r="AL2330" i="2"/>
  <c r="AM2240" i="2" s="1"/>
  <c r="AJ1630" i="44"/>
  <c r="AJ1635" i="44"/>
  <c r="AL1661" i="44"/>
  <c r="AC52" i="44"/>
  <c r="AL1927" i="44"/>
  <c r="AF652" i="44"/>
  <c r="AK1671" i="44"/>
  <c r="AI1225" i="44"/>
  <c r="AI1374" i="44"/>
  <c r="AH1231" i="44"/>
  <c r="AG1349" i="44"/>
  <c r="AC362" i="44"/>
  <c r="AI1492" i="44"/>
  <c r="AC355" i="44"/>
  <c r="AC357" i="44"/>
  <c r="AD211" i="44"/>
  <c r="AF803" i="44"/>
  <c r="AE642" i="44"/>
  <c r="AD766" i="44"/>
  <c r="AE649" i="44"/>
  <c r="AD203" i="44"/>
  <c r="AE655" i="44"/>
  <c r="AG1199" i="44"/>
  <c r="AC358" i="44"/>
  <c r="AC353" i="44"/>
  <c r="AE905" i="44"/>
  <c r="AN397" i="44"/>
  <c r="AH1092" i="44"/>
  <c r="AC356" i="44"/>
  <c r="AH1080" i="44"/>
  <c r="AH1347" i="44"/>
  <c r="AK1718" i="44"/>
  <c r="AH1240" i="44"/>
  <c r="AE653" i="44"/>
  <c r="AC354" i="44"/>
  <c r="AG1197" i="44"/>
  <c r="AC359" i="44"/>
  <c r="AJ2203" i="2"/>
  <c r="U932" i="44"/>
  <c r="AH1093" i="44"/>
  <c r="AG1196" i="44"/>
  <c r="AG1193" i="44"/>
  <c r="AI1485" i="44"/>
  <c r="AE907" i="44"/>
  <c r="AI1334" i="44"/>
  <c r="AL1808" i="44"/>
  <c r="AE647" i="44"/>
  <c r="AD210" i="44"/>
  <c r="AI1378" i="44"/>
  <c r="AG935" i="44"/>
  <c r="AG1053" i="44"/>
  <c r="AF794" i="44"/>
  <c r="AI1375" i="44"/>
  <c r="AI1228" i="44"/>
  <c r="AD204" i="44"/>
  <c r="AC363" i="44"/>
  <c r="AC360" i="44"/>
  <c r="AK1525" i="44"/>
  <c r="AK1660" i="44"/>
  <c r="AH1494" i="44"/>
  <c r="AI1370" i="44"/>
  <c r="AK1915" i="44"/>
  <c r="AI1379" i="44"/>
  <c r="AH1086" i="44"/>
  <c r="AF32" i="44"/>
  <c r="AF1049" i="44"/>
  <c r="AA1802" i="44"/>
  <c r="AI1490" i="44"/>
  <c r="AC366" i="44"/>
  <c r="AI1234" i="44"/>
  <c r="AD213" i="44"/>
  <c r="AI1373" i="44"/>
  <c r="AF908" i="44"/>
  <c r="AC24" i="44"/>
  <c r="AC21" i="10"/>
  <c r="AE906" i="44"/>
  <c r="AF1046" i="44"/>
  <c r="AH1087" i="44"/>
  <c r="AC351" i="44"/>
  <c r="AC295" i="44"/>
  <c r="AH1343" i="44"/>
  <c r="AJ1575" i="44"/>
  <c r="AF1051" i="44"/>
  <c r="AE912" i="44"/>
  <c r="AD1279" i="2"/>
  <c r="AK1529" i="44"/>
  <c r="AN3634" i="44"/>
  <c r="AM2072" i="44"/>
  <c r="AD200" i="44"/>
  <c r="AE648" i="44"/>
  <c r="AF790" i="44"/>
  <c r="AF805" i="44"/>
  <c r="AE910" i="44"/>
  <c r="AB33" i="10"/>
  <c r="AE654" i="44"/>
  <c r="AH1238" i="44"/>
  <c r="AD202" i="44"/>
  <c r="AC2092" i="44"/>
  <c r="AL1818" i="44"/>
  <c r="AE656" i="44"/>
  <c r="AI1230" i="44"/>
  <c r="AG2618" i="44"/>
  <c r="AC31" i="10"/>
  <c r="AB1947" i="44"/>
  <c r="AL1809" i="44"/>
  <c r="AF801" i="44"/>
  <c r="AG361" i="44"/>
  <c r="AD205" i="44"/>
  <c r="AF791" i="44"/>
  <c r="AK1722" i="44"/>
  <c r="AJ698" i="44"/>
  <c r="AE2364" i="44"/>
  <c r="AH1237" i="44"/>
  <c r="AK1778" i="44"/>
  <c r="AN2298" i="44"/>
  <c r="AH1341" i="44"/>
  <c r="AM2068" i="44"/>
  <c r="AI1229" i="44"/>
  <c r="AF939" i="44"/>
  <c r="AG57" i="44"/>
  <c r="AF942" i="44"/>
  <c r="AM458" i="44"/>
  <c r="AD207" i="44"/>
  <c r="AD212" i="44"/>
  <c r="AC365" i="44"/>
  <c r="AF793" i="44"/>
  <c r="AH1189" i="44"/>
  <c r="AJ1573" i="44"/>
  <c r="AJ1574" i="44"/>
  <c r="AH1236" i="44"/>
  <c r="AG940" i="44"/>
  <c r="AD214" i="44"/>
  <c r="AK1663" i="44"/>
  <c r="AJ1380" i="44"/>
  <c r="AK1523" i="44"/>
  <c r="AE645" i="44"/>
  <c r="AE657" i="44"/>
  <c r="AG949" i="44"/>
  <c r="AC352" i="44"/>
  <c r="AF1052" i="44"/>
  <c r="AG947" i="44"/>
  <c r="AC364" i="44"/>
  <c r="AK1922" i="44"/>
  <c r="AD199" i="44"/>
  <c r="AL1674" i="44"/>
  <c r="AI1385" i="44"/>
  <c r="AG1203" i="44"/>
  <c r="W1222" i="44"/>
  <c r="AE650" i="44"/>
  <c r="AJ1634" i="44"/>
  <c r="AF795" i="44"/>
  <c r="AG1198" i="44"/>
  <c r="AE65" i="44"/>
  <c r="AD64" i="44"/>
  <c r="AG1192" i="44"/>
  <c r="AE651" i="44"/>
  <c r="AG1191" i="44"/>
  <c r="AH1340" i="44"/>
  <c r="AH2872" i="44"/>
  <c r="AM2494" i="2"/>
  <c r="AG1202" i="44"/>
  <c r="AM2209" i="44"/>
  <c r="AG946" i="44"/>
  <c r="AJ3126" i="44"/>
  <c r="AE643" i="44"/>
  <c r="AI1489" i="44"/>
  <c r="AG1044" i="44"/>
  <c r="AI1491" i="44"/>
  <c r="AF950" i="44"/>
  <c r="AI1484" i="44"/>
  <c r="AD206" i="44"/>
  <c r="AM2160" i="44"/>
  <c r="AF1056" i="44"/>
  <c r="AL515" i="2" l="1"/>
  <c r="AG2745" i="44"/>
  <c r="AM2212" i="44"/>
  <c r="AN395" i="44"/>
  <c r="AK1665" i="44"/>
  <c r="AE904" i="44"/>
  <c r="AN612" i="44"/>
  <c r="AM1954" i="44"/>
  <c r="AK1721" i="44"/>
  <c r="AN2300" i="44"/>
  <c r="Z860" i="2"/>
  <c r="Z898" i="2"/>
  <c r="Z642" i="2"/>
  <c r="V1077" i="44"/>
  <c r="AN399" i="44"/>
  <c r="AJ3453" i="44"/>
  <c r="AJ3488" i="44"/>
  <c r="AF2491" i="44"/>
  <c r="Z1657" i="44"/>
  <c r="AL3380" i="44"/>
  <c r="Y1512" i="44"/>
  <c r="AM2156" i="44"/>
  <c r="AI2999" i="44"/>
  <c r="AJ2421" i="2"/>
  <c r="AD2237" i="44"/>
  <c r="AF1623" i="2"/>
  <c r="AG1515" i="2" s="1"/>
  <c r="AF1714" i="2"/>
  <c r="AA935" i="2"/>
  <c r="AN1426" i="44"/>
  <c r="AN2335" i="44"/>
  <c r="AL2064" i="44"/>
  <c r="AN388" i="44"/>
  <c r="T787" i="44"/>
  <c r="AJ3325" i="44"/>
  <c r="AN2295" i="44"/>
  <c r="AN392" i="44"/>
  <c r="AN1479" i="44"/>
  <c r="AM2157" i="44"/>
  <c r="AN2307" i="44"/>
  <c r="AK3253" i="44"/>
  <c r="AM2059" i="44"/>
  <c r="AM2838" i="2"/>
  <c r="AJ3616" i="44"/>
  <c r="AK3525" i="44"/>
  <c r="AM1950" i="44"/>
  <c r="AN1335" i="44"/>
  <c r="AN394" i="44"/>
  <c r="AN403" i="44"/>
  <c r="X1367" i="44"/>
  <c r="AM3507" i="44"/>
  <c r="AN400" i="44"/>
  <c r="AN393" i="44"/>
  <c r="AM2149" i="44"/>
  <c r="AL2066" i="44"/>
  <c r="AM1963" i="44"/>
  <c r="AN398" i="44"/>
  <c r="AN900" i="44"/>
  <c r="AL1867" i="44"/>
  <c r="AN2304" i="44"/>
  <c r="AN614" i="44"/>
  <c r="AL2060" i="44"/>
  <c r="AN2303" i="44"/>
  <c r="AN2891" i="2"/>
  <c r="AN2306" i="44"/>
  <c r="AN2930" i="2"/>
  <c r="AN2933" i="2"/>
  <c r="AM2811" i="2"/>
  <c r="AK2554" i="2"/>
  <c r="AK2564" i="2" s="1"/>
  <c r="AM2814" i="2"/>
  <c r="AM2764" i="2"/>
  <c r="AM2807" i="2"/>
  <c r="AN2939" i="2"/>
  <c r="AN2935" i="2"/>
  <c r="AE1923" i="2"/>
  <c r="AN2934" i="2"/>
  <c r="AE1870" i="2"/>
  <c r="AM2805" i="2"/>
  <c r="AN2297" i="44"/>
  <c r="AN2937" i="2"/>
  <c r="AN40" i="44"/>
  <c r="AL2067" i="44"/>
  <c r="Z652" i="2"/>
  <c r="AE805" i="2"/>
  <c r="Z648" i="2"/>
  <c r="AD791" i="2"/>
  <c r="AH1517" i="2"/>
  <c r="AE795" i="2"/>
  <c r="AD1528" i="2"/>
  <c r="AD1525" i="2"/>
  <c r="AD1524" i="2"/>
  <c r="AA1142" i="2"/>
  <c r="AE1872" i="2"/>
  <c r="AJ2462" i="2"/>
  <c r="AG1961" i="2"/>
  <c r="AB1291" i="2"/>
  <c r="AG1960" i="2"/>
  <c r="AF2071" i="2"/>
  <c r="AF2074" i="2" s="1"/>
  <c r="AN2979" i="2"/>
  <c r="AI493" i="2"/>
  <c r="AE1866" i="2"/>
  <c r="AE1667" i="2"/>
  <c r="Y637" i="2"/>
  <c r="Y763" i="2"/>
  <c r="AM2844" i="2"/>
  <c r="AG1962" i="2"/>
  <c r="AE1868" i="2"/>
  <c r="AE1671" i="2"/>
  <c r="AE1668" i="2"/>
  <c r="AF1811" i="2"/>
  <c r="AB1293" i="2"/>
  <c r="AM2851" i="2"/>
  <c r="AM2628" i="2"/>
  <c r="AI485" i="2"/>
  <c r="Z949" i="2"/>
  <c r="AN2756" i="2"/>
  <c r="AE1928" i="2"/>
  <c r="AJ615" i="2"/>
  <c r="AD797" i="2"/>
  <c r="AI490" i="2"/>
  <c r="AE1669" i="2"/>
  <c r="AK2589" i="2"/>
  <c r="AA1139" i="2"/>
  <c r="AE1673" i="2"/>
  <c r="AI489" i="2"/>
  <c r="AJ2472" i="2"/>
  <c r="AH2101" i="2"/>
  <c r="Y629" i="2"/>
  <c r="AD1529" i="2"/>
  <c r="AJ613" i="2"/>
  <c r="AD847" i="2"/>
  <c r="AD901" i="2" s="1"/>
  <c r="AE1918" i="2"/>
  <c r="AM2853" i="2"/>
  <c r="AB1238" i="2"/>
  <c r="Y636" i="2"/>
  <c r="Y762" i="2"/>
  <c r="AE1663" i="2"/>
  <c r="AI487" i="2"/>
  <c r="AI488" i="2"/>
  <c r="Z945" i="2"/>
  <c r="AC1376" i="2"/>
  <c r="AD1527" i="2"/>
  <c r="AH2208" i="2"/>
  <c r="AJ614" i="2"/>
  <c r="AG1951" i="2"/>
  <c r="Y631" i="2"/>
  <c r="Y628" i="2"/>
  <c r="Y754" i="2"/>
  <c r="AG1956" i="2"/>
  <c r="AJ2469" i="2"/>
  <c r="Z940" i="2"/>
  <c r="AJ2467" i="2"/>
  <c r="AB1235" i="2"/>
  <c r="AA1093" i="2"/>
  <c r="AM2852" i="2"/>
  <c r="AE1662" i="2"/>
  <c r="AC1373" i="2"/>
  <c r="AB1494" i="2"/>
  <c r="AL2720" i="2"/>
  <c r="Y632" i="2"/>
  <c r="AI491" i="2"/>
  <c r="AE1670" i="2"/>
  <c r="AJ608" i="2"/>
  <c r="AE1664" i="2"/>
  <c r="AJ2464" i="2"/>
  <c r="AL2722" i="2"/>
  <c r="AD1530" i="2"/>
  <c r="AH2099" i="2"/>
  <c r="AB1290" i="2"/>
  <c r="AJ617" i="2"/>
  <c r="AK2588" i="2"/>
  <c r="AH2097" i="2"/>
  <c r="AG2219" i="2"/>
  <c r="AJ2465" i="2"/>
  <c r="Z948" i="2"/>
  <c r="AJ2458" i="2"/>
  <c r="AE1861" i="2"/>
  <c r="AD856" i="2"/>
  <c r="AD910" i="2" s="1"/>
  <c r="AB1285" i="2"/>
  <c r="AE1873" i="2"/>
  <c r="AA1084" i="2"/>
  <c r="AD1522" i="2"/>
  <c r="AH2214" i="2"/>
  <c r="AJ609" i="2"/>
  <c r="AN2976" i="2"/>
  <c r="AJ618" i="2"/>
  <c r="AD1526" i="2"/>
  <c r="Y633" i="2"/>
  <c r="Y759" i="2"/>
  <c r="AD853" i="2"/>
  <c r="AD907" i="2" s="1"/>
  <c r="AG1965" i="2"/>
  <c r="AC1381" i="2"/>
  <c r="AI484" i="2"/>
  <c r="AL2713" i="2"/>
  <c r="AJ2466" i="2"/>
  <c r="AB1284" i="2"/>
  <c r="AM2842" i="2"/>
  <c r="Y639" i="2"/>
  <c r="AE1863" i="2"/>
  <c r="AL2717" i="2"/>
  <c r="AC1377" i="2"/>
  <c r="AA1143" i="2"/>
  <c r="AC1375" i="2"/>
  <c r="AN2980" i="2"/>
  <c r="AE1424" i="2"/>
  <c r="AE1478" i="2" s="1"/>
  <c r="AH2213" i="2"/>
  <c r="Z946" i="2"/>
  <c r="AK2592" i="2"/>
  <c r="AN2305" i="44"/>
  <c r="AE794" i="2"/>
  <c r="AN2967" i="2"/>
  <c r="AJ2463" i="2"/>
  <c r="AN2972" i="2"/>
  <c r="AN2977" i="2"/>
  <c r="Z947" i="2"/>
  <c r="AB1240" i="2"/>
  <c r="AB1288" i="2"/>
  <c r="AG1964" i="2"/>
  <c r="Z650" i="2"/>
  <c r="AE1665" i="2"/>
  <c r="AH2098" i="2"/>
  <c r="AJ612" i="2"/>
  <c r="AL2715" i="2"/>
  <c r="AJ616" i="2"/>
  <c r="AM2840" i="2"/>
  <c r="AI481" i="2"/>
  <c r="AH2212" i="2"/>
  <c r="AI486" i="2"/>
  <c r="Z942" i="2"/>
  <c r="Z939" i="2"/>
  <c r="AL2721" i="2"/>
  <c r="AH2204" i="2"/>
  <c r="AA1141" i="2"/>
  <c r="Z657" i="2"/>
  <c r="AL2712" i="2"/>
  <c r="AL2691" i="2"/>
  <c r="AC1380" i="2"/>
  <c r="AJ619" i="2"/>
  <c r="AE1661" i="2"/>
  <c r="AD1784" i="2"/>
  <c r="Z943" i="2"/>
  <c r="AK2587" i="2"/>
  <c r="AG2012" i="2"/>
  <c r="AK2595" i="2"/>
  <c r="Z941" i="2"/>
  <c r="AL2726" i="2"/>
  <c r="AJ2461" i="2"/>
  <c r="AD626" i="2"/>
  <c r="AD752" i="2"/>
  <c r="AE1860" i="2"/>
  <c r="AE1821" i="2"/>
  <c r="AE804" i="2"/>
  <c r="AC1374" i="2"/>
  <c r="AI482" i="2"/>
  <c r="AK2598" i="2"/>
  <c r="AL2725" i="2"/>
  <c r="AA1091" i="2"/>
  <c r="AB1287" i="2"/>
  <c r="AN2968" i="2"/>
  <c r="AG1954" i="2"/>
  <c r="AI483" i="2"/>
  <c r="AJ2460" i="2"/>
  <c r="AD1521" i="2"/>
  <c r="AK2591" i="2"/>
  <c r="AJ2468" i="2"/>
  <c r="AL388" i="2"/>
  <c r="AK2594" i="2"/>
  <c r="AA1081" i="2"/>
  <c r="Z1204" i="2"/>
  <c r="Z944" i="2"/>
  <c r="AB1286" i="2"/>
  <c r="AJ606" i="2"/>
  <c r="AJ585" i="2"/>
  <c r="AM2839" i="2"/>
  <c r="AA1149" i="2"/>
  <c r="AE1674" i="2"/>
  <c r="AI492" i="2"/>
  <c r="AA1349" i="2"/>
  <c r="AD1518" i="2"/>
  <c r="AC1385" i="2"/>
  <c r="Y627" i="2"/>
  <c r="Y753" i="2"/>
  <c r="AA1083" i="2"/>
  <c r="AK2597" i="2"/>
  <c r="Z950" i="2"/>
  <c r="AJ610" i="2"/>
  <c r="AA1086" i="2"/>
  <c r="AK2586" i="2"/>
  <c r="AJ611" i="2"/>
  <c r="Y625" i="2"/>
  <c r="Y712" i="2"/>
  <c r="AH2103" i="2"/>
  <c r="AH2110" i="2"/>
  <c r="AD850" i="2"/>
  <c r="AD904" i="2" s="1"/>
  <c r="AD800" i="2"/>
  <c r="AA1090" i="2"/>
  <c r="AM2153" i="44"/>
  <c r="AM2848" i="2"/>
  <c r="Y630" i="2"/>
  <c r="AJ2459" i="2"/>
  <c r="AC1378" i="2"/>
  <c r="AC1382" i="2"/>
  <c r="Y757" i="2"/>
  <c r="AC909" i="2"/>
  <c r="AK2599" i="2"/>
  <c r="AK2585" i="2"/>
  <c r="AN2974" i="2"/>
  <c r="AL2714" i="2"/>
  <c r="AN2978" i="2"/>
  <c r="AD1523" i="2"/>
  <c r="AE1871" i="2"/>
  <c r="Y635" i="2"/>
  <c r="AH2217" i="2"/>
  <c r="AM2711" i="2"/>
  <c r="X24" i="2"/>
  <c r="AE1672" i="2"/>
  <c r="AE1675" i="2"/>
  <c r="AL2723" i="2"/>
  <c r="AD1516" i="2"/>
  <c r="AC1639" i="2"/>
  <c r="AL2716" i="2"/>
  <c r="Y634" i="2"/>
  <c r="AJ607" i="2"/>
  <c r="Z643" i="2"/>
  <c r="AD1519" i="2"/>
  <c r="AI34" i="2"/>
  <c r="AE1666" i="2"/>
  <c r="AJ620" i="2"/>
  <c r="AM2845" i="2"/>
  <c r="AL2719" i="2"/>
  <c r="AL2724" i="2"/>
  <c r="AH2102" i="2"/>
  <c r="AK2593" i="2"/>
  <c r="AC1383" i="2"/>
  <c r="AK2596" i="2"/>
  <c r="AB1283" i="2"/>
  <c r="AH2107" i="2"/>
  <c r="AA1092" i="2"/>
  <c r="AG1957" i="2"/>
  <c r="AE857" i="2"/>
  <c r="AE911" i="2" s="1"/>
  <c r="Y755" i="2"/>
  <c r="AI480" i="2"/>
  <c r="Z653" i="2"/>
  <c r="Y638" i="2"/>
  <c r="Y764" i="2"/>
  <c r="AC1384" i="2"/>
  <c r="AG2013" i="2"/>
  <c r="AK2381" i="2"/>
  <c r="AM2849" i="2"/>
  <c r="AH2108" i="2"/>
  <c r="AI479" i="2"/>
  <c r="AI458" i="2"/>
  <c r="AB1282" i="2"/>
  <c r="AF1808" i="2"/>
  <c r="AG1953" i="2"/>
  <c r="AE1921" i="2"/>
  <c r="Z938" i="2"/>
  <c r="AD1520" i="2"/>
  <c r="AC1379" i="2"/>
  <c r="AG1955" i="2"/>
  <c r="AG2006" i="2"/>
  <c r="AC906" i="2"/>
  <c r="Z936" i="2"/>
  <c r="Y1059" i="2"/>
  <c r="AA1148" i="2"/>
  <c r="AJ40" i="2"/>
  <c r="AJ2470" i="2"/>
  <c r="AN1045" i="44"/>
  <c r="AL4250" i="44"/>
  <c r="AN616" i="44"/>
  <c r="AM1962" i="44"/>
  <c r="AN585" i="44"/>
  <c r="AN2104" i="44"/>
  <c r="AM2154" i="44"/>
  <c r="AL1870" i="44"/>
  <c r="AL2065" i="44"/>
  <c r="AG1859" i="2"/>
  <c r="AN391" i="44"/>
  <c r="AN2204" i="44"/>
  <c r="AN2213" i="44"/>
  <c r="AM2205" i="44"/>
  <c r="AN2302" i="44"/>
  <c r="AN2301" i="44"/>
  <c r="AL2063" i="44"/>
  <c r="AM2206" i="44"/>
  <c r="AL1810" i="44"/>
  <c r="AL1871" i="44"/>
  <c r="AM2162" i="44"/>
  <c r="AL1859" i="44"/>
  <c r="AK1774" i="44"/>
  <c r="AK1624" i="44"/>
  <c r="AK1777" i="44"/>
  <c r="AL1662" i="44"/>
  <c r="AM1860" i="44"/>
  <c r="AM1961" i="44"/>
  <c r="AM1815" i="44"/>
  <c r="AN443" i="44"/>
  <c r="AD1080" i="2"/>
  <c r="AN1136" i="44"/>
  <c r="AM2161" i="44"/>
  <c r="AN2332" i="44"/>
  <c r="AL1866" i="44"/>
  <c r="AM1953" i="44"/>
  <c r="AL4215" i="44"/>
  <c r="AL2346" i="2"/>
  <c r="AL1811" i="44"/>
  <c r="AN401" i="44"/>
  <c r="AK1781" i="44"/>
  <c r="AK1517" i="44"/>
  <c r="AN390" i="44"/>
  <c r="AK1578" i="44"/>
  <c r="AK1515" i="44"/>
  <c r="AN396" i="44"/>
  <c r="AM494" i="44"/>
  <c r="AK1522" i="44"/>
  <c r="AD71" i="44"/>
  <c r="AN2334" i="44"/>
  <c r="AK1572" i="44"/>
  <c r="AK1527" i="44"/>
  <c r="AI1950" i="2"/>
  <c r="AK1726" i="44"/>
  <c r="AK1528" i="44"/>
  <c r="AK1772" i="44"/>
  <c r="AE62" i="44"/>
  <c r="AE751" i="44"/>
  <c r="AE625" i="44"/>
  <c r="AI2872" i="44"/>
  <c r="AK1526" i="44"/>
  <c r="X1222" i="44"/>
  <c r="AL1670" i="44"/>
  <c r="AJ626" i="44"/>
  <c r="AJ752" i="44"/>
  <c r="AE61" i="44"/>
  <c r="AC32" i="10"/>
  <c r="AE764" i="44"/>
  <c r="AN1964" i="44"/>
  <c r="AC367" i="44"/>
  <c r="AD243" i="44"/>
  <c r="AD255" i="44"/>
  <c r="AI1336" i="44"/>
  <c r="AI1486" i="44"/>
  <c r="AE761" i="44"/>
  <c r="AE635" i="44"/>
  <c r="AM3380" i="44"/>
  <c r="AJ1384" i="44"/>
  <c r="AK1725" i="44"/>
  <c r="AG1057" i="44"/>
  <c r="AI1233" i="44"/>
  <c r="AJ1383" i="44"/>
  <c r="AN2101" i="44"/>
  <c r="AH1083" i="44"/>
  <c r="AD208" i="44"/>
  <c r="AE758" i="44"/>
  <c r="AE632" i="44"/>
  <c r="AG1055" i="44"/>
  <c r="AE639" i="44"/>
  <c r="AE753" i="44"/>
  <c r="AE627" i="44"/>
  <c r="AF901" i="44"/>
  <c r="AM37" i="44"/>
  <c r="AG201" i="44"/>
  <c r="AF2364" i="44"/>
  <c r="AH253" i="44"/>
  <c r="AF802" i="44"/>
  <c r="AD15" i="44"/>
  <c r="AC25" i="10"/>
  <c r="AC37" i="10"/>
  <c r="AG27" i="44"/>
  <c r="AI1386" i="44"/>
  <c r="AI1478" i="44"/>
  <c r="AH945" i="44"/>
  <c r="AE66" i="44"/>
  <c r="AH1088" i="44"/>
  <c r="AH1348" i="44"/>
  <c r="AG1204" i="44"/>
  <c r="AE763" i="44"/>
  <c r="AF911" i="44"/>
  <c r="AH1339" i="44"/>
  <c r="AH1241" i="44"/>
  <c r="AJ1434" i="44"/>
  <c r="AH1344" i="44"/>
  <c r="AF1047" i="44"/>
  <c r="AF951" i="44"/>
  <c r="AH1345" i="44"/>
  <c r="AE762" i="44"/>
  <c r="AE636" i="44"/>
  <c r="AF913" i="44"/>
  <c r="AH1195" i="44"/>
  <c r="AI1342" i="44"/>
  <c r="AJ1382" i="44"/>
  <c r="AH1194" i="44"/>
  <c r="AI1487" i="44"/>
  <c r="AK1579" i="44"/>
  <c r="V932" i="44"/>
  <c r="AI1239" i="44"/>
  <c r="AH1188" i="44"/>
  <c r="AH1091" i="44"/>
  <c r="AH2745" i="44"/>
  <c r="AD249" i="44"/>
  <c r="AD254" i="44"/>
  <c r="AI1232" i="44"/>
  <c r="AJ1629" i="44"/>
  <c r="AD252" i="44"/>
  <c r="AJ1226" i="44"/>
  <c r="AH1201" i="44"/>
  <c r="AA1657" i="44"/>
  <c r="AD245" i="44"/>
  <c r="AE757" i="44"/>
  <c r="AE631" i="44"/>
  <c r="AE67" i="44"/>
  <c r="AD247" i="44"/>
  <c r="AI1482" i="44"/>
  <c r="AD46" i="44"/>
  <c r="AC1947" i="44"/>
  <c r="AH936" i="44"/>
  <c r="AH1090" i="44"/>
  <c r="AI1493" i="44"/>
  <c r="AK1717" i="44"/>
  <c r="AE68" i="44"/>
  <c r="AI1337" i="44"/>
  <c r="AK1776" i="44"/>
  <c r="AI1338" i="44"/>
  <c r="AE756" i="44"/>
  <c r="AE630" i="44"/>
  <c r="AN453" i="44"/>
  <c r="AK1637" i="44"/>
  <c r="AD1333" i="2"/>
  <c r="AG938" i="44"/>
  <c r="AG800" i="44"/>
  <c r="AD258" i="44"/>
  <c r="AB1802" i="44"/>
  <c r="AG1043" i="44"/>
  <c r="AE755" i="44"/>
  <c r="AE629" i="44"/>
  <c r="AJ1377" i="44"/>
  <c r="AK2095" i="2"/>
  <c r="AN451" i="44"/>
  <c r="AF760" i="44"/>
  <c r="AF634" i="44"/>
  <c r="AL1715" i="44"/>
  <c r="AG944" i="44"/>
  <c r="AF909" i="44"/>
  <c r="AH2618" i="44"/>
  <c r="AE58" i="44"/>
  <c r="AM2548" i="2"/>
  <c r="AG948" i="44"/>
  <c r="AJ1376" i="44"/>
  <c r="AJ1381" i="44"/>
  <c r="AK3126" i="44"/>
  <c r="AJ3198" i="44"/>
  <c r="AE759" i="44"/>
  <c r="AE633" i="44"/>
  <c r="AE55" i="44"/>
  <c r="AD256" i="44"/>
  <c r="AD244" i="44"/>
  <c r="AE70" i="44"/>
  <c r="AJ1627" i="44"/>
  <c r="AE63" i="44"/>
  <c r="AG2491" i="44"/>
  <c r="AL1872" i="44"/>
  <c r="AH1346" i="44"/>
  <c r="AM2294" i="2"/>
  <c r="AM2256" i="2"/>
  <c r="AG943" i="44"/>
  <c r="AI1235" i="44"/>
  <c r="AK1714" i="44"/>
  <c r="AI1483" i="44"/>
  <c r="AH1089" i="44"/>
  <c r="AD248" i="44"/>
  <c r="AF797" i="44"/>
  <c r="AH1094" i="44"/>
  <c r="AI1081" i="44"/>
  <c r="AF1050" i="44"/>
  <c r="AN1960" i="44"/>
  <c r="AF899" i="44"/>
  <c r="AL1863" i="44"/>
  <c r="AB38" i="10"/>
  <c r="AE914" i="44"/>
  <c r="AF804" i="44"/>
  <c r="AI1481" i="44"/>
  <c r="AG941" i="44"/>
  <c r="AE60" i="44"/>
  <c r="AF902" i="44"/>
  <c r="AF799" i="44"/>
  <c r="AH1085" i="44"/>
  <c r="AD251" i="44"/>
  <c r="AH1200" i="44"/>
  <c r="AD250" i="44"/>
  <c r="AE59" i="44"/>
  <c r="AE750" i="44"/>
  <c r="AE658" i="44"/>
  <c r="AE624" i="44"/>
  <c r="AI1333" i="44"/>
  <c r="AM1819" i="44"/>
  <c r="AH1095" i="44"/>
  <c r="AL1782" i="44"/>
  <c r="AK3398" i="44"/>
  <c r="AE209" i="44"/>
  <c r="AH1084" i="44"/>
  <c r="AF903" i="44"/>
  <c r="AL1814" i="44"/>
  <c r="AM2214" i="44"/>
  <c r="AF1058" i="44"/>
  <c r="AG1054" i="44"/>
  <c r="AK1577" i="44"/>
  <c r="AG1048" i="44"/>
  <c r="AJ1628" i="44"/>
  <c r="AD257" i="44"/>
  <c r="AD2092" i="44"/>
  <c r="AF898" i="44"/>
  <c r="AE56" i="44"/>
  <c r="AF798" i="44"/>
  <c r="AE69" i="44"/>
  <c r="AL1807" i="44"/>
  <c r="AL1862" i="44"/>
  <c r="AD246" i="44"/>
  <c r="AJ3489" i="44" l="1"/>
  <c r="AL569" i="2"/>
  <c r="AN449" i="44"/>
  <c r="W1077" i="44"/>
  <c r="AM2210" i="44"/>
  <c r="AK1719" i="44"/>
  <c r="AF796" i="44"/>
  <c r="AF806" i="44" s="1"/>
  <c r="AM2008" i="44"/>
  <c r="AN2336" i="44"/>
  <c r="AK1775" i="44"/>
  <c r="Z624" i="2"/>
  <c r="Z750" i="2"/>
  <c r="AA790" i="2"/>
  <c r="Z914" i="2"/>
  <c r="AM1956" i="44"/>
  <c r="Z1512" i="44"/>
  <c r="AA1512" i="44" s="1"/>
  <c r="AJ2999" i="44"/>
  <c r="AE2237" i="44"/>
  <c r="AJ2437" i="2"/>
  <c r="AN1951" i="44"/>
  <c r="AJ2457" i="2"/>
  <c r="AN457" i="44"/>
  <c r="AA989" i="2"/>
  <c r="AA1043" i="2" s="1"/>
  <c r="AF1768" i="2"/>
  <c r="AM2211" i="44"/>
  <c r="AJ3326" i="44"/>
  <c r="AJ3361" i="44"/>
  <c r="AN1480" i="44"/>
  <c r="U787" i="44"/>
  <c r="AN2339" i="44"/>
  <c r="AN442" i="44"/>
  <c r="AN448" i="44"/>
  <c r="AN2331" i="44"/>
  <c r="AN3507" i="44"/>
  <c r="AN446" i="44"/>
  <c r="AK3526" i="44"/>
  <c r="AK3579" i="44"/>
  <c r="AN2748" i="2"/>
  <c r="AL3253" i="44"/>
  <c r="AM2203" i="44"/>
  <c r="AN2343" i="44"/>
  <c r="AM2004" i="44"/>
  <c r="Y1367" i="44"/>
  <c r="AN447" i="44"/>
  <c r="AN2340" i="44"/>
  <c r="AN452" i="44"/>
  <c r="AN454" i="44"/>
  <c r="AM2017" i="44"/>
  <c r="AM1958" i="44"/>
  <c r="AL1921" i="44"/>
  <c r="AN43" i="44"/>
  <c r="AM1959" i="44"/>
  <c r="AN2945" i="2"/>
  <c r="AM1952" i="44"/>
  <c r="AN2341" i="44"/>
  <c r="AN2342" i="44"/>
  <c r="AN2969" i="2"/>
  <c r="AN2966" i="2"/>
  <c r="AM2850" i="2"/>
  <c r="AN2975" i="2"/>
  <c r="AK2590" i="2"/>
  <c r="AK2600" i="2" s="1"/>
  <c r="AM2843" i="2"/>
  <c r="AM2847" i="2"/>
  <c r="AL1716" i="44"/>
  <c r="AE1924" i="2"/>
  <c r="AN2970" i="2"/>
  <c r="AF1815" i="2"/>
  <c r="AN2971" i="2"/>
  <c r="AN621" i="44"/>
  <c r="AN2973" i="2"/>
  <c r="AM2207" i="44"/>
  <c r="AN2333" i="44"/>
  <c r="AK1576" i="44"/>
  <c r="AM2818" i="2"/>
  <c r="AM2841" i="2"/>
  <c r="AM2208" i="44"/>
  <c r="AB1241" i="2"/>
  <c r="AF1370" i="2"/>
  <c r="Z992" i="2"/>
  <c r="AB1336" i="2"/>
  <c r="AN2759" i="2"/>
  <c r="AB1337" i="2"/>
  <c r="AI2109" i="2"/>
  <c r="AC1436" i="2"/>
  <c r="AH2164" i="2"/>
  <c r="AC1439" i="2"/>
  <c r="AA1203" i="2"/>
  <c r="AL442" i="2"/>
  <c r="AD1575" i="2"/>
  <c r="AM2635" i="2"/>
  <c r="AE858" i="2"/>
  <c r="AE912" i="2" s="1"/>
  <c r="AL2502" i="2"/>
  <c r="AC1431" i="2"/>
  <c r="AN2752" i="2"/>
  <c r="AJ394" i="2"/>
  <c r="Z651" i="2"/>
  <c r="AA1138" i="2"/>
  <c r="AE1915" i="2"/>
  <c r="AK2375" i="2"/>
  <c r="AB1344" i="2"/>
  <c r="AN2762" i="2"/>
  <c r="Z994" i="2"/>
  <c r="AI2100" i="2"/>
  <c r="AJ398" i="2"/>
  <c r="AE793" i="2"/>
  <c r="AJ399" i="2"/>
  <c r="AE1723" i="2"/>
  <c r="AK525" i="2"/>
  <c r="AJ395" i="2"/>
  <c r="AF1865" i="2"/>
  <c r="AG2016" i="2"/>
  <c r="AE1920" i="2"/>
  <c r="AA1202" i="2"/>
  <c r="AL2503" i="2"/>
  <c r="AM2629" i="2"/>
  <c r="AD1573" i="2"/>
  <c r="AE1729" i="2"/>
  <c r="AD1577" i="2"/>
  <c r="AA1144" i="2"/>
  <c r="AL2496" i="2"/>
  <c r="AL2507" i="2"/>
  <c r="AB1341" i="2"/>
  <c r="Z995" i="2"/>
  <c r="AC1434" i="2"/>
  <c r="Z996" i="2"/>
  <c r="AN2750" i="2"/>
  <c r="AH2152" i="2"/>
  <c r="AG2018" i="2"/>
  <c r="AE848" i="2"/>
  <c r="AE902" i="2" s="1"/>
  <c r="AB1338" i="2"/>
  <c r="AE1927" i="2"/>
  <c r="AK2374" i="2"/>
  <c r="AK518" i="2"/>
  <c r="AM2630" i="2"/>
  <c r="AG2014" i="2"/>
  <c r="AG2015" i="2"/>
  <c r="AK2372" i="2"/>
  <c r="AD1579" i="2"/>
  <c r="AD845" i="2"/>
  <c r="AD899" i="2" s="1"/>
  <c r="AG2009" i="2"/>
  <c r="AF1813" i="2"/>
  <c r="AI37" i="2"/>
  <c r="AK2435" i="2"/>
  <c r="Y766" i="2"/>
  <c r="AM2626" i="2"/>
  <c r="AL2495" i="2"/>
  <c r="AC1432" i="2"/>
  <c r="AN2758" i="2"/>
  <c r="AH2157" i="2"/>
  <c r="AD1572" i="2"/>
  <c r="Z998" i="2"/>
  <c r="AK2370" i="2"/>
  <c r="AL2508" i="2"/>
  <c r="AE1914" i="2"/>
  <c r="AE1875" i="2"/>
  <c r="Z997" i="2"/>
  <c r="AB1342" i="2"/>
  <c r="Z1000" i="2"/>
  <c r="AM2627" i="2"/>
  <c r="AC1435" i="2"/>
  <c r="AK519" i="2"/>
  <c r="AA1147" i="2"/>
  <c r="AK2379" i="2"/>
  <c r="AD1581" i="2"/>
  <c r="AJ397" i="2"/>
  <c r="AH2155" i="2"/>
  <c r="AE1727" i="2"/>
  <c r="AJ400" i="2"/>
  <c r="AF1820" i="2"/>
  <c r="AM2682" i="2"/>
  <c r="AE1722" i="2"/>
  <c r="AN2754" i="2"/>
  <c r="AE1926" i="2"/>
  <c r="AM2310" i="2"/>
  <c r="AG1569" i="2"/>
  <c r="AG1623" i="2" s="1"/>
  <c r="AG2067" i="2"/>
  <c r="AG2011" i="2"/>
  <c r="AH2156" i="2"/>
  <c r="AN2755" i="2"/>
  <c r="AE1720" i="2"/>
  <c r="AE1726" i="2"/>
  <c r="AD854" i="2"/>
  <c r="Y48" i="2"/>
  <c r="AA1140" i="2"/>
  <c r="AA1137" i="2"/>
  <c r="AN2749" i="2"/>
  <c r="AL2505" i="2"/>
  <c r="AI2096" i="2"/>
  <c r="AJ396" i="2"/>
  <c r="AK526" i="2"/>
  <c r="AE1719" i="2"/>
  <c r="AE1917" i="2"/>
  <c r="AB1339" i="2"/>
  <c r="AH2151" i="2"/>
  <c r="AH2111" i="2"/>
  <c r="AH2153" i="2"/>
  <c r="AE1724" i="2"/>
  <c r="AB1292" i="2"/>
  <c r="AA1193" i="2"/>
  <c r="Z655" i="2"/>
  <c r="AJ403" i="2"/>
  <c r="AD1582" i="2"/>
  <c r="AC1433" i="2"/>
  <c r="AG2007" i="2"/>
  <c r="AJ389" i="2"/>
  <c r="AI494" i="2"/>
  <c r="AL2509" i="2"/>
  <c r="AE796" i="2"/>
  <c r="Z645" i="2"/>
  <c r="AJ43" i="2"/>
  <c r="AK2378" i="2"/>
  <c r="AJ393" i="2"/>
  <c r="AA1145" i="2"/>
  <c r="AJ392" i="2"/>
  <c r="AG2066" i="2"/>
  <c r="AM2622" i="2"/>
  <c r="AL2727" i="2"/>
  <c r="AI2105" i="2"/>
  <c r="AC1429" i="2"/>
  <c r="AK2376" i="2"/>
  <c r="AG2019" i="2"/>
  <c r="AD1580" i="2"/>
  <c r="AI2106" i="2"/>
  <c r="AK2368" i="2"/>
  <c r="AC1427" i="2"/>
  <c r="AC1386" i="2"/>
  <c r="AB1289" i="2"/>
  <c r="AG2010" i="2"/>
  <c r="AG2005" i="2"/>
  <c r="AC1430" i="2"/>
  <c r="AE1717" i="2"/>
  <c r="AK523" i="2"/>
  <c r="AN2810" i="2"/>
  <c r="AN2761" i="2"/>
  <c r="AE1725" i="2"/>
  <c r="AB1345" i="2"/>
  <c r="AA1196" i="2"/>
  <c r="AL4251" i="44"/>
  <c r="AD1134" i="2"/>
  <c r="AD1188" i="2" s="1"/>
  <c r="Z990" i="2"/>
  <c r="Z951" i="2"/>
  <c r="AJ390" i="2"/>
  <c r="AA1146" i="2"/>
  <c r="AL2506" i="2"/>
  <c r="AK530" i="2"/>
  <c r="AD1570" i="2"/>
  <c r="AD1531" i="2"/>
  <c r="Y15" i="2"/>
  <c r="AM2624" i="2"/>
  <c r="AD801" i="2"/>
  <c r="AK520" i="2"/>
  <c r="AJ402" i="2"/>
  <c r="AA1135" i="2"/>
  <c r="AA1096" i="2"/>
  <c r="AK2371" i="2"/>
  <c r="AE1715" i="2"/>
  <c r="AE1676" i="2"/>
  <c r="AM2631" i="2"/>
  <c r="AI2104" i="2"/>
  <c r="AM2625" i="2"/>
  <c r="AB1294" i="2"/>
  <c r="AK2373" i="2"/>
  <c r="AA1197" i="2"/>
  <c r="AE799" i="2"/>
  <c r="AE802" i="2"/>
  <c r="AL2498" i="2"/>
  <c r="AD1584" i="2"/>
  <c r="AJ401" i="2"/>
  <c r="AN2763" i="2"/>
  <c r="AB1347" i="2"/>
  <c r="AE1922" i="2"/>
  <c r="AE849" i="2"/>
  <c r="AE903" i="2" s="1"/>
  <c r="AE859" i="2"/>
  <c r="AM4160" i="44"/>
  <c r="AK2380" i="2"/>
  <c r="AD798" i="2"/>
  <c r="AD1574" i="2"/>
  <c r="AF1862" i="2"/>
  <c r="AH2162" i="2"/>
  <c r="AC1438" i="2"/>
  <c r="Z647" i="2"/>
  <c r="AK517" i="2"/>
  <c r="AN2621" i="2"/>
  <c r="AE1925" i="2"/>
  <c r="Z649" i="2"/>
  <c r="AK2369" i="2"/>
  <c r="AK516" i="2"/>
  <c r="AJ621" i="2"/>
  <c r="AL2501" i="2"/>
  <c r="AG2008" i="2"/>
  <c r="AC1428" i="2"/>
  <c r="AM2623" i="2"/>
  <c r="AK528" i="2"/>
  <c r="AD1576" i="2"/>
  <c r="Z1002" i="2"/>
  <c r="AE1716" i="2"/>
  <c r="AK2377" i="2"/>
  <c r="AK524" i="2"/>
  <c r="Z999" i="2"/>
  <c r="AD1583" i="2"/>
  <c r="AK2382" i="2"/>
  <c r="AL2499" i="2"/>
  <c r="AD851" i="2"/>
  <c r="AD905" i="2" s="1"/>
  <c r="Z1003" i="2"/>
  <c r="AG2060" i="2"/>
  <c r="Z656" i="2"/>
  <c r="AF803" i="2"/>
  <c r="AH2161" i="2"/>
  <c r="AC1437" i="2"/>
  <c r="AM2634" i="2"/>
  <c r="AM2633" i="2"/>
  <c r="AK521" i="2"/>
  <c r="Z1004" i="2"/>
  <c r="AE1728" i="2"/>
  <c r="AB1340" i="2"/>
  <c r="AL2504" i="2"/>
  <c r="AM2636" i="2"/>
  <c r="AL2497" i="2"/>
  <c r="AK529" i="2"/>
  <c r="AA1195" i="2"/>
  <c r="Z993" i="2"/>
  <c r="AJ391" i="2"/>
  <c r="AK522" i="2"/>
  <c r="Z1001" i="2"/>
  <c r="AK527" i="2"/>
  <c r="AM2632" i="2"/>
  <c r="AE1718" i="2"/>
  <c r="Z654" i="2"/>
  <c r="AF1810" i="2"/>
  <c r="AE1721" i="2"/>
  <c r="AG1963" i="2"/>
  <c r="AD1578" i="2"/>
  <c r="AH1571" i="2"/>
  <c r="AH1625" i="2" s="1"/>
  <c r="AN450" i="44"/>
  <c r="AM2016" i="44"/>
  <c r="AN2158" i="44"/>
  <c r="AK1569" i="44"/>
  <c r="AN2097" i="44"/>
  <c r="AL1924" i="44"/>
  <c r="AM1957" i="44"/>
  <c r="AM1955" i="44"/>
  <c r="AN445" i="44"/>
  <c r="AG1913" i="2"/>
  <c r="AM2015" i="44"/>
  <c r="AM1869" i="44"/>
  <c r="AL1516" i="44"/>
  <c r="AN2338" i="44"/>
  <c r="AN2098" i="44"/>
  <c r="AN2337" i="44"/>
  <c r="AK1571" i="44"/>
  <c r="AL1666" i="44"/>
  <c r="AL1669" i="44"/>
  <c r="AL1925" i="44"/>
  <c r="AL1864" i="44"/>
  <c r="AL1913" i="44"/>
  <c r="AM2216" i="44"/>
  <c r="AN404" i="44"/>
  <c r="AM1914" i="44"/>
  <c r="AL1865" i="44"/>
  <c r="AK1582" i="44"/>
  <c r="AN479" i="44"/>
  <c r="AL1664" i="44"/>
  <c r="AL1920" i="44"/>
  <c r="AM2215" i="44"/>
  <c r="AN1190" i="44"/>
  <c r="AM2007" i="44"/>
  <c r="AK1626" i="44"/>
  <c r="AN455" i="44"/>
  <c r="AN444" i="44"/>
  <c r="AK1780" i="44"/>
  <c r="AL1673" i="44"/>
  <c r="AM2010" i="44"/>
  <c r="AK1581" i="44"/>
  <c r="AK1632" i="44"/>
  <c r="AD215" i="44"/>
  <c r="AI2004" i="2"/>
  <c r="AK1633" i="44"/>
  <c r="AF1059" i="44"/>
  <c r="AL1769" i="44"/>
  <c r="AL1917" i="44"/>
  <c r="AJ1488" i="44"/>
  <c r="AC33" i="10"/>
  <c r="AK1779" i="44"/>
  <c r="AN487" i="44"/>
  <c r="AI1494" i="44"/>
  <c r="AJ1370" i="44"/>
  <c r="AE213" i="44"/>
  <c r="AM1674" i="44"/>
  <c r="AN2014" i="44"/>
  <c r="AF905" i="44"/>
  <c r="AH1197" i="44"/>
  <c r="AM2330" i="2"/>
  <c r="AE207" i="44"/>
  <c r="AE1225" i="2"/>
  <c r="AH1198" i="44"/>
  <c r="AD1947" i="44"/>
  <c r="AI1236" i="44"/>
  <c r="AH1196" i="44"/>
  <c r="AH289" i="44"/>
  <c r="AF645" i="44"/>
  <c r="AF650" i="44"/>
  <c r="AJ1378" i="44"/>
  <c r="AN2072" i="44"/>
  <c r="Y1222" i="44"/>
  <c r="AF643" i="44"/>
  <c r="AG790" i="44"/>
  <c r="AM1927" i="44"/>
  <c r="AC1802" i="44"/>
  <c r="AD52" i="44"/>
  <c r="AK1520" i="44"/>
  <c r="AD286" i="44"/>
  <c r="AH1193" i="44"/>
  <c r="AG791" i="44"/>
  <c r="AI1238" i="44"/>
  <c r="AD280" i="44"/>
  <c r="AJ1430" i="44"/>
  <c r="AF647" i="44"/>
  <c r="AD294" i="44"/>
  <c r="AL1529" i="44"/>
  <c r="AJ1229" i="44"/>
  <c r="AJ1374" i="44"/>
  <c r="AH1199" i="44"/>
  <c r="AI1347" i="44"/>
  <c r="AJ1234" i="44"/>
  <c r="AF910" i="44"/>
  <c r="AF2237" i="44"/>
  <c r="AM38" i="44"/>
  <c r="AN2155" i="44"/>
  <c r="AE206" i="44"/>
  <c r="AE2092" i="44"/>
  <c r="AH2491" i="44"/>
  <c r="AJ1280" i="44"/>
  <c r="AF906" i="44"/>
  <c r="AN2102" i="44"/>
  <c r="AH940" i="44"/>
  <c r="AG950" i="44"/>
  <c r="AF65" i="44"/>
  <c r="AH1203" i="44"/>
  <c r="AI1092" i="44"/>
  <c r="AJ1373" i="44"/>
  <c r="AG942" i="44"/>
  <c r="AD284" i="44"/>
  <c r="AF651" i="44"/>
  <c r="AG1052" i="44"/>
  <c r="AG908" i="44"/>
  <c r="AK1771" i="44"/>
  <c r="AH1044" i="44"/>
  <c r="AD283" i="44"/>
  <c r="AB1657" i="44"/>
  <c r="AG805" i="44"/>
  <c r="AI1237" i="44"/>
  <c r="AI1231" i="44"/>
  <c r="AH1349" i="44"/>
  <c r="AF655" i="44"/>
  <c r="AG32" i="44"/>
  <c r="AE64" i="44"/>
  <c r="AJ1492" i="44"/>
  <c r="AF653" i="44"/>
  <c r="AJ1228" i="44"/>
  <c r="AG795" i="44"/>
  <c r="AK1768" i="44"/>
  <c r="AI1343" i="44"/>
  <c r="AK1519" i="44"/>
  <c r="AJ1230" i="44"/>
  <c r="AD288" i="44"/>
  <c r="AF656" i="44"/>
  <c r="AK1580" i="44"/>
  <c r="AF642" i="44"/>
  <c r="AD292" i="44"/>
  <c r="W932" i="44"/>
  <c r="AI1087" i="44"/>
  <c r="AI1240" i="44"/>
  <c r="AE210" i="44"/>
  <c r="AD31" i="10"/>
  <c r="AG2364" i="44"/>
  <c r="AE203" i="44"/>
  <c r="AF907" i="44"/>
  <c r="AH1202" i="44"/>
  <c r="AG1051" i="44"/>
  <c r="AJ3234" i="44"/>
  <c r="AJ3199" i="44"/>
  <c r="AG1056" i="44"/>
  <c r="AK2149" i="2"/>
  <c r="AH935" i="44"/>
  <c r="AG1046" i="44"/>
  <c r="AE212" i="44"/>
  <c r="AD281" i="44"/>
  <c r="AI1093" i="44"/>
  <c r="AD290" i="44"/>
  <c r="AJ1379" i="44"/>
  <c r="AF654" i="44"/>
  <c r="AG939" i="44"/>
  <c r="AH1053" i="44"/>
  <c r="AG793" i="44"/>
  <c r="AH947" i="44"/>
  <c r="AH1191" i="44"/>
  <c r="AJ1437" i="44"/>
  <c r="X1077" i="44"/>
  <c r="AN3380" i="44"/>
  <c r="AJ2872" i="44"/>
  <c r="AD282" i="44"/>
  <c r="AN2106" i="44"/>
  <c r="AE202" i="44"/>
  <c r="AG652" i="44"/>
  <c r="AL1861" i="44"/>
  <c r="AE200" i="44"/>
  <c r="AK1631" i="44"/>
  <c r="AK3452" i="44"/>
  <c r="AK3399" i="44"/>
  <c r="AG794" i="44"/>
  <c r="AG1049" i="44"/>
  <c r="AF912" i="44"/>
  <c r="AI1189" i="44"/>
  <c r="AL1926" i="44"/>
  <c r="AL3126" i="44"/>
  <c r="AI2618" i="44"/>
  <c r="AN489" i="44"/>
  <c r="AL1668" i="44"/>
  <c r="AE211" i="44"/>
  <c r="AK1521" i="44"/>
  <c r="AD285" i="44"/>
  <c r="AI1080" i="44"/>
  <c r="AI1086" i="44"/>
  <c r="AD21" i="10"/>
  <c r="AD24" i="44"/>
  <c r="AI1341" i="44"/>
  <c r="AD291" i="44"/>
  <c r="AC26" i="10"/>
  <c r="AL1724" i="44"/>
  <c r="AD259" i="44"/>
  <c r="AD279" i="44"/>
  <c r="AH1192" i="44"/>
  <c r="AD287" i="44"/>
  <c r="AJ1431" i="44"/>
  <c r="AI1340" i="44"/>
  <c r="AL1916" i="44"/>
  <c r="AD293" i="44"/>
  <c r="AH946" i="44"/>
  <c r="AL1868" i="44"/>
  <c r="AJ1225" i="44"/>
  <c r="AE204" i="44"/>
  <c r="AJ1375" i="44"/>
  <c r="AE199" i="44"/>
  <c r="AJ1435" i="44"/>
  <c r="AM2584" i="2"/>
  <c r="AG801" i="44"/>
  <c r="AF648" i="44"/>
  <c r="AJ1385" i="44"/>
  <c r="AF649" i="44"/>
  <c r="AI2745" i="44"/>
  <c r="AH1096" i="44"/>
  <c r="AJ1436" i="44"/>
  <c r="AG803" i="44"/>
  <c r="AH57" i="44"/>
  <c r="AH949" i="44"/>
  <c r="AK3615" i="44"/>
  <c r="AE205" i="44"/>
  <c r="AN2103" i="44" l="1"/>
  <c r="AL605" i="2"/>
  <c r="AN485" i="44"/>
  <c r="AK1773" i="44"/>
  <c r="AF904" i="44"/>
  <c r="AM2062" i="44"/>
  <c r="AL1667" i="44"/>
  <c r="AA844" i="2"/>
  <c r="AA696" i="2" s="1"/>
  <c r="AA806" i="2"/>
  <c r="AA642" i="2"/>
  <c r="AN484" i="44"/>
  <c r="AJ2473" i="2"/>
  <c r="AN2005" i="44"/>
  <c r="AN493" i="44"/>
  <c r="AJ3071" i="44"/>
  <c r="AK2999" i="44"/>
  <c r="AJ3362" i="44"/>
  <c r="AK2367" i="2"/>
  <c r="AN2802" i="2"/>
  <c r="AN2838" i="2" s="1"/>
  <c r="AK3271" i="44"/>
  <c r="AB935" i="2"/>
  <c r="V787" i="44"/>
  <c r="AG1660" i="2"/>
  <c r="AN478" i="44"/>
  <c r="AM3253" i="44"/>
  <c r="AK3580" i="44"/>
  <c r="AM515" i="2"/>
  <c r="Z1367" i="44"/>
  <c r="AN483" i="44"/>
  <c r="AN2095" i="44"/>
  <c r="AN482" i="44"/>
  <c r="AM2058" i="44"/>
  <c r="AN488" i="44"/>
  <c r="AM2071" i="44"/>
  <c r="AM2012" i="44"/>
  <c r="AN2100" i="44"/>
  <c r="AM1813" i="44"/>
  <c r="AN44" i="44"/>
  <c r="AL1770" i="44"/>
  <c r="AM2013" i="44"/>
  <c r="AN490" i="44"/>
  <c r="AN2099" i="44"/>
  <c r="AM2006" i="44"/>
  <c r="AM2854" i="2"/>
  <c r="AN2981" i="2"/>
  <c r="AN2753" i="2"/>
  <c r="AL2500" i="2"/>
  <c r="AL2510" i="2" s="1"/>
  <c r="AN2760" i="2"/>
  <c r="AN2757" i="2"/>
  <c r="AF1869" i="2"/>
  <c r="AL1570" i="44"/>
  <c r="AK698" i="44"/>
  <c r="AF1816" i="2"/>
  <c r="AM1923" i="44"/>
  <c r="AK1630" i="44"/>
  <c r="AL1718" i="44"/>
  <c r="AN2751" i="2"/>
  <c r="AM2070" i="44"/>
  <c r="Z658" i="2"/>
  <c r="AI38" i="2"/>
  <c r="AJ34" i="2" s="1"/>
  <c r="AN2151" i="44"/>
  <c r="AM4214" i="44"/>
  <c r="AM4161" i="44"/>
  <c r="AE791" i="2"/>
  <c r="AI1517" i="2"/>
  <c r="AF794" i="2"/>
  <c r="AG2017" i="2"/>
  <c r="AG2020" i="2" s="1"/>
  <c r="AM2690" i="2"/>
  <c r="AF857" i="2"/>
  <c r="AF911" i="2" s="1"/>
  <c r="AE1770" i="2"/>
  <c r="AE698" i="2"/>
  <c r="AC1482" i="2"/>
  <c r="AK570" i="2"/>
  <c r="AK531" i="2"/>
  <c r="AF1817" i="2"/>
  <c r="AC1492" i="2"/>
  <c r="AC1239" i="2"/>
  <c r="AL2552" i="2"/>
  <c r="AK2427" i="2"/>
  <c r="AM2685" i="2"/>
  <c r="AD855" i="2"/>
  <c r="AA1200" i="2"/>
  <c r="AB1343" i="2"/>
  <c r="AC1483" i="2"/>
  <c r="AH1958" i="2"/>
  <c r="AK2432" i="2"/>
  <c r="AL2563" i="2"/>
  <c r="AE1778" i="2"/>
  <c r="AC1231" i="2"/>
  <c r="AJ450" i="2"/>
  <c r="AA1191" i="2"/>
  <c r="AE1776" i="2"/>
  <c r="AE1781" i="2"/>
  <c r="AD1635" i="2"/>
  <c r="AC1489" i="2"/>
  <c r="Z1051" i="2"/>
  <c r="Z704" i="2"/>
  <c r="AK2424" i="2"/>
  <c r="AN2812" i="2"/>
  <c r="AG2069" i="2"/>
  <c r="AL2561" i="2"/>
  <c r="AH2218" i="2"/>
  <c r="AE1775" i="2"/>
  <c r="AN2675" i="2"/>
  <c r="AN2711" i="2" s="1"/>
  <c r="AD852" i="2"/>
  <c r="AD906" i="2" s="1"/>
  <c r="AB1348" i="2"/>
  <c r="AA1189" i="2"/>
  <c r="AA1150" i="2"/>
  <c r="AC1484" i="2"/>
  <c r="AI2160" i="2"/>
  <c r="AC1487" i="2"/>
  <c r="AJ457" i="2"/>
  <c r="AE1780" i="2"/>
  <c r="AG2065" i="2"/>
  <c r="Z1052" i="2"/>
  <c r="Z705" i="2"/>
  <c r="Z759" i="2" s="1"/>
  <c r="AC1486" i="2"/>
  <c r="AK2471" i="2"/>
  <c r="AK2428" i="2"/>
  <c r="AG2072" i="2"/>
  <c r="AC1488" i="2"/>
  <c r="AL2557" i="2"/>
  <c r="AF1812" i="2"/>
  <c r="AK579" i="2"/>
  <c r="AJ452" i="2"/>
  <c r="AC1236" i="2"/>
  <c r="AL2556" i="2"/>
  <c r="AL478" i="2"/>
  <c r="AC1229" i="2"/>
  <c r="AM2686" i="2"/>
  <c r="AB1087" i="2"/>
  <c r="AL2558" i="2"/>
  <c r="AK575" i="2"/>
  <c r="AM2688" i="2"/>
  <c r="Z1053" i="2"/>
  <c r="Z706" i="2"/>
  <c r="Z1056" i="2"/>
  <c r="Z709" i="2"/>
  <c r="Z763" i="2" s="1"/>
  <c r="AG2062" i="2"/>
  <c r="AH2216" i="2"/>
  <c r="AF795" i="2"/>
  <c r="AN2817" i="2"/>
  <c r="AE856" i="2"/>
  <c r="AE910" i="2" s="1"/>
  <c r="AE1769" i="2"/>
  <c r="AE1730" i="2"/>
  <c r="AM2678" i="2"/>
  <c r="AN2815" i="2"/>
  <c r="AD1634" i="2"/>
  <c r="AJ446" i="2"/>
  <c r="AJ44" i="2"/>
  <c r="AH2207" i="2"/>
  <c r="AF1809" i="2"/>
  <c r="AA1194" i="2"/>
  <c r="AM2718" i="2"/>
  <c r="AH2209" i="2"/>
  <c r="AG2068" i="2"/>
  <c r="AL2550" i="2"/>
  <c r="AE1783" i="2"/>
  <c r="AG2070" i="2"/>
  <c r="AE1777" i="2"/>
  <c r="AF804" i="2"/>
  <c r="AC1490" i="2"/>
  <c r="AD1632" i="2"/>
  <c r="AC1491" i="2"/>
  <c r="AL2553" i="2"/>
  <c r="AM2677" i="2"/>
  <c r="AK2434" i="2"/>
  <c r="AK584" i="2"/>
  <c r="AJ444" i="2"/>
  <c r="AN2846" i="2"/>
  <c r="AG1966" i="2"/>
  <c r="AC1481" i="2"/>
  <c r="AC1440" i="2"/>
  <c r="AI2159" i="2"/>
  <c r="AA1199" i="2"/>
  <c r="AE1773" i="2"/>
  <c r="AI2150" i="2"/>
  <c r="AE1774" i="2"/>
  <c r="AK2433" i="2"/>
  <c r="AM2681" i="2"/>
  <c r="AD1626" i="2"/>
  <c r="AF1819" i="2"/>
  <c r="AH2206" i="2"/>
  <c r="Z1049" i="2"/>
  <c r="Z702" i="2"/>
  <c r="AA1198" i="2"/>
  <c r="AI2154" i="2"/>
  <c r="AK2429" i="2"/>
  <c r="AJ448" i="2"/>
  <c r="AN2813" i="2"/>
  <c r="AF1864" i="2"/>
  <c r="AK581" i="2"/>
  <c r="AK576" i="2"/>
  <c r="AK583" i="2"/>
  <c r="AC1232" i="2"/>
  <c r="AM2687" i="2"/>
  <c r="AH1952" i="2"/>
  <c r="AD1630" i="2"/>
  <c r="AK2423" i="2"/>
  <c r="AF1916" i="2"/>
  <c r="AJ455" i="2"/>
  <c r="AE853" i="2"/>
  <c r="AE907" i="2" s="1"/>
  <c r="AM2679" i="2"/>
  <c r="AJ456" i="2"/>
  <c r="AB1088" i="2"/>
  <c r="AG2059" i="2"/>
  <c r="AG2073" i="2"/>
  <c r="AF1818" i="2"/>
  <c r="AA1201" i="2"/>
  <c r="Z1054" i="2"/>
  <c r="Z707" i="2"/>
  <c r="AF1806" i="2"/>
  <c r="AE1929" i="2"/>
  <c r="AD1633" i="2"/>
  <c r="AD1627" i="2"/>
  <c r="AF1919" i="2"/>
  <c r="Z1048" i="2"/>
  <c r="Z701" i="2"/>
  <c r="Z755" i="2" s="1"/>
  <c r="AB1295" i="2"/>
  <c r="AE1782" i="2"/>
  <c r="AH2215" i="2"/>
  <c r="Z1057" i="2"/>
  <c r="Z710" i="2"/>
  <c r="AK2436" i="2"/>
  <c r="AK578" i="2"/>
  <c r="AL2555" i="2"/>
  <c r="AK571" i="2"/>
  <c r="AD1638" i="2"/>
  <c r="AK2425" i="2"/>
  <c r="Z1044" i="2"/>
  <c r="Z697" i="2"/>
  <c r="Z1005" i="2"/>
  <c r="AD1636" i="2"/>
  <c r="AB1085" i="2"/>
  <c r="AH2205" i="2"/>
  <c r="AH2165" i="2"/>
  <c r="AL2559" i="2"/>
  <c r="Y21" i="2"/>
  <c r="Y52" i="2"/>
  <c r="AF1874" i="2"/>
  <c r="AH2211" i="2"/>
  <c r="AL2549" i="2"/>
  <c r="AM2684" i="2"/>
  <c r="AC1230" i="2"/>
  <c r="AD1631" i="2"/>
  <c r="AB1094" i="2"/>
  <c r="AJ453" i="2"/>
  <c r="AF1807" i="2"/>
  <c r="AN2806" i="2"/>
  <c r="AB1095" i="2"/>
  <c r="AI2163" i="2"/>
  <c r="AJ445" i="2"/>
  <c r="AL2551" i="2"/>
  <c r="AD1637" i="2"/>
  <c r="AD1628" i="2"/>
  <c r="AF1814" i="2"/>
  <c r="AB1089" i="2"/>
  <c r="AI2158" i="2"/>
  <c r="AK574" i="2"/>
  <c r="AD1624" i="2"/>
  <c r="AD1585" i="2"/>
  <c r="AC1237" i="2"/>
  <c r="AK577" i="2"/>
  <c r="AG2064" i="2"/>
  <c r="AM2676" i="2"/>
  <c r="AM2637" i="2"/>
  <c r="AJ447" i="2"/>
  <c r="AE850" i="2"/>
  <c r="AE904" i="2" s="1"/>
  <c r="AJ443" i="2"/>
  <c r="AJ404" i="2"/>
  <c r="AB1346" i="2"/>
  <c r="AK580" i="2"/>
  <c r="AD908" i="2"/>
  <c r="AN2809" i="2"/>
  <c r="AH1959" i="2"/>
  <c r="AL2562" i="2"/>
  <c r="AF1867" i="2"/>
  <c r="AN2804" i="2"/>
  <c r="AC1233" i="2"/>
  <c r="AA1192" i="2"/>
  <c r="AC1485" i="2"/>
  <c r="AM2689" i="2"/>
  <c r="AC1493" i="2"/>
  <c r="AC1228" i="2"/>
  <c r="AF1424" i="2"/>
  <c r="AE1772" i="2"/>
  <c r="Z1055" i="2"/>
  <c r="Z708" i="2"/>
  <c r="Z1047" i="2"/>
  <c r="Z700" i="2"/>
  <c r="Z1058" i="2"/>
  <c r="Z711" i="2"/>
  <c r="AE797" i="2"/>
  <c r="AK2431" i="2"/>
  <c r="AK582" i="2"/>
  <c r="AE913" i="2"/>
  <c r="AL2560" i="2"/>
  <c r="AE1779" i="2"/>
  <c r="AE1771" i="2"/>
  <c r="AK2422" i="2"/>
  <c r="AK2430" i="2"/>
  <c r="AG2061" i="2"/>
  <c r="AN2803" i="2"/>
  <c r="AH2210" i="2"/>
  <c r="AN2808" i="2"/>
  <c r="AJ454" i="2"/>
  <c r="AJ451" i="2"/>
  <c r="AK573" i="2"/>
  <c r="AC1234" i="2"/>
  <c r="AM2680" i="2"/>
  <c r="AG2063" i="2"/>
  <c r="AK2426" i="2"/>
  <c r="AK572" i="2"/>
  <c r="Z1050" i="2"/>
  <c r="Z703" i="2"/>
  <c r="Z757" i="2" s="1"/>
  <c r="AM2683" i="2"/>
  <c r="AJ449" i="2"/>
  <c r="AE847" i="2"/>
  <c r="AE901" i="2" s="1"/>
  <c r="AN2816" i="2"/>
  <c r="AD1629" i="2"/>
  <c r="Z1046" i="2"/>
  <c r="Z699" i="2"/>
  <c r="AM2069" i="44"/>
  <c r="AN486" i="44"/>
  <c r="AL1518" i="44"/>
  <c r="AN2152" i="44"/>
  <c r="AL1727" i="44"/>
  <c r="AM2009" i="44"/>
  <c r="AM2011" i="44"/>
  <c r="AK1625" i="44"/>
  <c r="AL1720" i="44"/>
  <c r="AK1623" i="44"/>
  <c r="AN2212" i="44"/>
  <c r="AM1816" i="44"/>
  <c r="AN481" i="44"/>
  <c r="AK1636" i="44"/>
  <c r="AH1805" i="2"/>
  <c r="AL1723" i="44"/>
  <c r="AL1919" i="44"/>
  <c r="AL1672" i="44"/>
  <c r="AM1817" i="44"/>
  <c r="AM1805" i="44"/>
  <c r="AL1918" i="44"/>
  <c r="AN2108" i="44"/>
  <c r="AN1806" i="44"/>
  <c r="AN480" i="44"/>
  <c r="AM2064" i="44"/>
  <c r="AN458" i="44"/>
  <c r="AM1812" i="44"/>
  <c r="AN2107" i="44"/>
  <c r="AM2061" i="44"/>
  <c r="AN491" i="44"/>
  <c r="AL1524" i="44"/>
  <c r="AK1635" i="44"/>
  <c r="AM1661" i="44"/>
  <c r="Z73" i="5"/>
  <c r="AL1915" i="44"/>
  <c r="AL1525" i="44"/>
  <c r="AK3488" i="44"/>
  <c r="AL1671" i="44"/>
  <c r="AI2058" i="2"/>
  <c r="AE71" i="44"/>
  <c r="AK1380" i="44"/>
  <c r="AE1080" i="2"/>
  <c r="AM1809" i="44"/>
  <c r="AC38" i="10"/>
  <c r="AJ1484" i="44"/>
  <c r="AH1204" i="44"/>
  <c r="AJ1334" i="44"/>
  <c r="AG951" i="44"/>
  <c r="AJ1485" i="44"/>
  <c r="AL1523" i="44"/>
  <c r="AG901" i="44"/>
  <c r="AL3525" i="44"/>
  <c r="AK3616" i="44"/>
  <c r="AB1512" i="44"/>
  <c r="AJ1490" i="44"/>
  <c r="AF756" i="44"/>
  <c r="AF630" i="44"/>
  <c r="AM1808" i="44"/>
  <c r="AJ1232" i="44"/>
  <c r="AD295" i="44"/>
  <c r="AD351" i="44"/>
  <c r="AL1778" i="44"/>
  <c r="AD25" i="10"/>
  <c r="AD37" i="10"/>
  <c r="AE15" i="44"/>
  <c r="AF67" i="44"/>
  <c r="AG804" i="44"/>
  <c r="AF56" i="44"/>
  <c r="AG760" i="44"/>
  <c r="AG634" i="44"/>
  <c r="AN2157" i="44"/>
  <c r="AJ1491" i="44"/>
  <c r="AH938" i="44"/>
  <c r="AF59" i="44"/>
  <c r="AF750" i="44"/>
  <c r="AF624" i="44"/>
  <c r="AF764" i="44"/>
  <c r="AJ1282" i="44"/>
  <c r="AG1050" i="44"/>
  <c r="AH1048" i="44"/>
  <c r="AI2491" i="44"/>
  <c r="AG802" i="44"/>
  <c r="AF755" i="44"/>
  <c r="AF629" i="44"/>
  <c r="AD352" i="44"/>
  <c r="AN1819" i="44"/>
  <c r="AF758" i="44"/>
  <c r="AF632" i="44"/>
  <c r="AE1947" i="44"/>
  <c r="AF69" i="44"/>
  <c r="AD359" i="44"/>
  <c r="AI945" i="44"/>
  <c r="AD353" i="44"/>
  <c r="AH948" i="44"/>
  <c r="AF66" i="44"/>
  <c r="X932" i="44"/>
  <c r="AE208" i="44"/>
  <c r="AI1339" i="44"/>
  <c r="AI1241" i="44"/>
  <c r="AC1657" i="44"/>
  <c r="AL1663" i="44"/>
  <c r="AJ1288" i="44"/>
  <c r="AJ1283" i="44"/>
  <c r="AD358" i="44"/>
  <c r="AI1344" i="44"/>
  <c r="AM2346" i="2"/>
  <c r="AN2240" i="2"/>
  <c r="AF55" i="44"/>
  <c r="AH1054" i="44"/>
  <c r="AI1084" i="44"/>
  <c r="AD363" i="44"/>
  <c r="AI1188" i="44"/>
  <c r="AH941" i="44"/>
  <c r="AF58" i="44"/>
  <c r="AH1043" i="44"/>
  <c r="AD355" i="44"/>
  <c r="AH800" i="44"/>
  <c r="AN2156" i="44"/>
  <c r="AF2092" i="44"/>
  <c r="AN2209" i="44"/>
  <c r="AE46" i="44"/>
  <c r="AG898" i="44"/>
  <c r="AF753" i="44"/>
  <c r="AF627" i="44"/>
  <c r="AI1090" i="44"/>
  <c r="AN2068" i="44"/>
  <c r="AJ1386" i="44"/>
  <c r="AJ1424" i="44"/>
  <c r="AJ2618" i="44"/>
  <c r="AK3453" i="44"/>
  <c r="AD354" i="44"/>
  <c r="AI1083" i="44"/>
  <c r="AG1047" i="44"/>
  <c r="AK3144" i="44"/>
  <c r="AJ3235" i="44"/>
  <c r="AI1094" i="44"/>
  <c r="AH2364" i="44"/>
  <c r="AK1573" i="44"/>
  <c r="AF761" i="44"/>
  <c r="AF635" i="44"/>
  <c r="AI1345" i="44"/>
  <c r="AD356" i="44"/>
  <c r="AI1095" i="44"/>
  <c r="AN34" i="44"/>
  <c r="AI1346" i="44"/>
  <c r="AI1089" i="44"/>
  <c r="AH1057" i="44"/>
  <c r="AD357" i="44"/>
  <c r="AN2160" i="44"/>
  <c r="AG903" i="44"/>
  <c r="AK1384" i="44"/>
  <c r="AH27" i="44"/>
  <c r="AH944" i="44"/>
  <c r="AG798" i="44"/>
  <c r="AF62" i="44"/>
  <c r="AF914" i="44"/>
  <c r="AH361" i="44"/>
  <c r="AH1515" i="2"/>
  <c r="AJ1081" i="44"/>
  <c r="AK2872" i="44"/>
  <c r="AJ2944" i="44"/>
  <c r="AF762" i="44"/>
  <c r="AF636" i="44"/>
  <c r="AI1348" i="44"/>
  <c r="AN2494" i="2"/>
  <c r="AG902" i="44"/>
  <c r="AH1055" i="44"/>
  <c r="AD362" i="44"/>
  <c r="AD364" i="44"/>
  <c r="AK1634" i="44"/>
  <c r="AD360" i="44"/>
  <c r="AG913" i="44"/>
  <c r="AJ3107" i="44"/>
  <c r="AJ3072" i="44"/>
  <c r="AJ1427" i="44"/>
  <c r="AF209" i="44"/>
  <c r="AG2237" i="44"/>
  <c r="AJ1239" i="44"/>
  <c r="AL1637" i="44"/>
  <c r="AG899" i="44"/>
  <c r="AK1574" i="44"/>
  <c r="AF751" i="44"/>
  <c r="AF625" i="44"/>
  <c r="AJ1432" i="44"/>
  <c r="AE1279" i="2"/>
  <c r="AG797" i="44"/>
  <c r="AM1782" i="44"/>
  <c r="AJ2745" i="44"/>
  <c r="AG909" i="44"/>
  <c r="AD365" i="44"/>
  <c r="AF757" i="44"/>
  <c r="AF631" i="44"/>
  <c r="AJ1489" i="44"/>
  <c r="AM3126" i="44"/>
  <c r="Y1077" i="44"/>
  <c r="AJ1433" i="44"/>
  <c r="AK2203" i="2"/>
  <c r="AG799" i="44"/>
  <c r="AJ1284" i="44"/>
  <c r="AJ1235" i="44"/>
  <c r="AF763" i="44"/>
  <c r="AF759" i="44"/>
  <c r="AF633" i="44"/>
  <c r="AJ1428" i="44"/>
  <c r="AD366" i="44"/>
  <c r="AD1802" i="44"/>
  <c r="AI1088" i="44"/>
  <c r="AG911" i="44"/>
  <c r="AJ1279" i="44"/>
  <c r="AJ1233" i="44"/>
  <c r="AF61" i="44"/>
  <c r="AH201" i="44"/>
  <c r="AJ1429" i="44"/>
  <c r="AF60" i="44"/>
  <c r="AL1922" i="44"/>
  <c r="AI1194" i="44"/>
  <c r="AK1575" i="44"/>
  <c r="AL1722" i="44"/>
  <c r="AM1818" i="44"/>
  <c r="AI1201" i="44"/>
  <c r="AF68" i="44"/>
  <c r="AH943" i="44"/>
  <c r="AD32" i="10"/>
  <c r="AI1195" i="44"/>
  <c r="AL1660" i="44"/>
  <c r="AI936" i="44"/>
  <c r="AI1200" i="44"/>
  <c r="AG1058" i="44"/>
  <c r="AI1091" i="44"/>
  <c r="AI1085" i="44"/>
  <c r="Z1222" i="44"/>
  <c r="AF63" i="44"/>
  <c r="AL4396" i="44" l="1"/>
  <c r="AK4269" i="44"/>
  <c r="AN4650" i="44"/>
  <c r="AM4523" i="44"/>
  <c r="AK3325" i="44"/>
  <c r="AK3361" i="44" s="1"/>
  <c r="AK3272" i="44"/>
  <c r="AL1665" i="44"/>
  <c r="AG796" i="44"/>
  <c r="AG806" i="44" s="1"/>
  <c r="AN1954" i="44"/>
  <c r="AL2999" i="44"/>
  <c r="AA750" i="2"/>
  <c r="AL1721" i="44"/>
  <c r="AN2059" i="44"/>
  <c r="AA860" i="2"/>
  <c r="AA898" i="2"/>
  <c r="AK2383" i="2"/>
  <c r="AK2421" i="2"/>
  <c r="W787" i="44"/>
  <c r="AN1963" i="44"/>
  <c r="AN3253" i="44"/>
  <c r="AB989" i="2"/>
  <c r="AA1367" i="44"/>
  <c r="AA624" i="2"/>
  <c r="AM569" i="2"/>
  <c r="AG1714" i="2"/>
  <c r="AN2154" i="44"/>
  <c r="AN2205" i="44"/>
  <c r="AN2149" i="44"/>
  <c r="AN2203" i="44" s="1"/>
  <c r="AM2066" i="44"/>
  <c r="AN1950" i="44"/>
  <c r="AN1962" i="44"/>
  <c r="AM2067" i="44"/>
  <c r="AM1662" i="44"/>
  <c r="AL1522" i="44"/>
  <c r="AM4215" i="44"/>
  <c r="AM1867" i="44"/>
  <c r="AM4250" i="44"/>
  <c r="AN1815" i="44"/>
  <c r="AN2153" i="44"/>
  <c r="AL1772" i="44"/>
  <c r="AB1349" i="2"/>
  <c r="AL1515" i="44"/>
  <c r="AM2060" i="44"/>
  <c r="AF1923" i="2"/>
  <c r="AK752" i="44"/>
  <c r="AK626" i="44"/>
  <c r="AL1624" i="44"/>
  <c r="AN2811" i="2"/>
  <c r="AN2814" i="2"/>
  <c r="AL2554" i="2"/>
  <c r="AN2807" i="2"/>
  <c r="AF1870" i="2"/>
  <c r="AN2764" i="2"/>
  <c r="AN2805" i="2"/>
  <c r="AN1961" i="44"/>
  <c r="AN2206" i="44"/>
  <c r="AL1528" i="44"/>
  <c r="AM2063" i="44"/>
  <c r="AL1777" i="44"/>
  <c r="AL1781" i="44"/>
  <c r="AF793" i="2"/>
  <c r="AF799" i="2"/>
  <c r="AF802" i="2"/>
  <c r="AN2852" i="2"/>
  <c r="AM2716" i="2"/>
  <c r="AJ490" i="2"/>
  <c r="AF1663" i="2"/>
  <c r="AK618" i="2"/>
  <c r="Z639" i="2"/>
  <c r="Z765" i="2"/>
  <c r="AA947" i="2"/>
  <c r="AF1921" i="2"/>
  <c r="AE800" i="2"/>
  <c r="AI2217" i="2"/>
  <c r="AJ489" i="2"/>
  <c r="AM2720" i="2"/>
  <c r="AI2097" i="2"/>
  <c r="AH2219" i="2"/>
  <c r="AA936" i="2"/>
  <c r="Z1059" i="2"/>
  <c r="Z635" i="2"/>
  <c r="Z761" i="2"/>
  <c r="AC1286" i="2"/>
  <c r="AK2469" i="2"/>
  <c r="AF1665" i="2"/>
  <c r="AD1383" i="2"/>
  <c r="AF858" i="2"/>
  <c r="AN2628" i="2"/>
  <c r="AK40" i="2"/>
  <c r="AA651" i="2"/>
  <c r="AK2464" i="2"/>
  <c r="AA944" i="2"/>
  <c r="AD1379" i="2"/>
  <c r="AJ486" i="2"/>
  <c r="AK2468" i="2"/>
  <c r="AC1293" i="2"/>
  <c r="AK606" i="2"/>
  <c r="AK585" i="2"/>
  <c r="AG2071" i="2"/>
  <c r="AG2074" i="2" s="1"/>
  <c r="AL1572" i="44"/>
  <c r="Z627" i="2"/>
  <c r="AH1953" i="2"/>
  <c r="AD1377" i="2"/>
  <c r="AF796" i="2"/>
  <c r="AE1516" i="2"/>
  <c r="AD1639" i="2"/>
  <c r="AB1143" i="2"/>
  <c r="AE1529" i="2"/>
  <c r="Z46" i="2"/>
  <c r="AK2461" i="2"/>
  <c r="AK614" i="2"/>
  <c r="AI2107" i="2"/>
  <c r="AE1519" i="2"/>
  <c r="AJ491" i="2"/>
  <c r="AK619" i="2"/>
  <c r="AI2208" i="2"/>
  <c r="AI2098" i="2"/>
  <c r="AA655" i="2"/>
  <c r="AD1373" i="2"/>
  <c r="AC1494" i="2"/>
  <c r="AK2470" i="2"/>
  <c r="AJ482" i="2"/>
  <c r="AA948" i="2"/>
  <c r="AK611" i="2"/>
  <c r="AF1866" i="2"/>
  <c r="AI2214" i="2"/>
  <c r="AC1240" i="2"/>
  <c r="AA943" i="2"/>
  <c r="AF1668" i="2"/>
  <c r="AM2721" i="2"/>
  <c r="AK608" i="2"/>
  <c r="AN2844" i="2"/>
  <c r="AK2466" i="2"/>
  <c r="AF1671" i="2"/>
  <c r="AK2467" i="2"/>
  <c r="AA950" i="2"/>
  <c r="AF1664" i="2"/>
  <c r="AL2598" i="2"/>
  <c r="AK616" i="2"/>
  <c r="AH1956" i="2"/>
  <c r="AK610" i="2"/>
  <c r="AL2587" i="2"/>
  <c r="Y24" i="2"/>
  <c r="AB1139" i="2"/>
  <c r="AA946" i="2"/>
  <c r="AH1965" i="2"/>
  <c r="AJ492" i="2"/>
  <c r="AE1522" i="2"/>
  <c r="AE1524" i="2"/>
  <c r="AF1669" i="2"/>
  <c r="AH1960" i="2"/>
  <c r="AB1086" i="2"/>
  <c r="AF849" i="2"/>
  <c r="AF903" i="2" s="1"/>
  <c r="Z634" i="2"/>
  <c r="Z760" i="2"/>
  <c r="AC1283" i="2"/>
  <c r="AL2593" i="2"/>
  <c r="AH1957" i="2"/>
  <c r="AE798" i="2"/>
  <c r="AF1667" i="2"/>
  <c r="AH1961" i="2"/>
  <c r="AM2065" i="44"/>
  <c r="AA938" i="2"/>
  <c r="AC1288" i="2"/>
  <c r="AL2596" i="2"/>
  <c r="Z628" i="2"/>
  <c r="Z754" i="2"/>
  <c r="AC1282" i="2"/>
  <c r="AB1084" i="2"/>
  <c r="AK613" i="2"/>
  <c r="AF1868" i="2"/>
  <c r="AB1149" i="2"/>
  <c r="AB1148" i="2"/>
  <c r="AL2585" i="2"/>
  <c r="AK2472" i="2"/>
  <c r="Z629" i="2"/>
  <c r="AE1525" i="2"/>
  <c r="AK612" i="2"/>
  <c r="AN2849" i="2"/>
  <c r="AF1873" i="2"/>
  <c r="AF1666" i="2"/>
  <c r="AM2713" i="2"/>
  <c r="AF1661" i="2"/>
  <c r="AE1784" i="2"/>
  <c r="AL2594" i="2"/>
  <c r="AM388" i="2"/>
  <c r="AC1290" i="2"/>
  <c r="AL2381" i="2"/>
  <c r="AN2848" i="2"/>
  <c r="AD1381" i="2"/>
  <c r="AC1285" i="2"/>
  <c r="AH2012" i="2"/>
  <c r="AB1092" i="2"/>
  <c r="AK2463" i="2"/>
  <c r="AD1374" i="2"/>
  <c r="AG803" i="2"/>
  <c r="AF848" i="2"/>
  <c r="AF902" i="2" s="1"/>
  <c r="AK2462" i="2"/>
  <c r="AK609" i="2"/>
  <c r="AJ483" i="2"/>
  <c r="AJ481" i="2"/>
  <c r="AN2842" i="2"/>
  <c r="AL2595" i="2"/>
  <c r="AE1528" i="2"/>
  <c r="AE1530" i="2"/>
  <c r="AB1093" i="2"/>
  <c r="AM2715" i="2"/>
  <c r="AH2006" i="2"/>
  <c r="AB1090" i="2"/>
  <c r="AB1091" i="2"/>
  <c r="AH1962" i="2"/>
  <c r="AF1863" i="2"/>
  <c r="AE1526" i="2"/>
  <c r="AI2108" i="2"/>
  <c r="AA945" i="2"/>
  <c r="AJ488" i="2"/>
  <c r="AF1672" i="2"/>
  <c r="AD1376" i="2"/>
  <c r="AD1384" i="2"/>
  <c r="AE626" i="2"/>
  <c r="AE752" i="2"/>
  <c r="AJ485" i="2"/>
  <c r="Z631" i="2"/>
  <c r="AI2102" i="2"/>
  <c r="AK2458" i="2"/>
  <c r="AF805" i="2"/>
  <c r="AE851" i="2"/>
  <c r="AE905" i="2" s="1"/>
  <c r="AA939" i="2"/>
  <c r="AD1385" i="2"/>
  <c r="AC1287" i="2"/>
  <c r="AH2013" i="2"/>
  <c r="AC1238" i="2"/>
  <c r="AE1520" i="2"/>
  <c r="AE1523" i="2"/>
  <c r="AK607" i="2"/>
  <c r="Z638" i="2"/>
  <c r="AF1674" i="2"/>
  <c r="AA940" i="2"/>
  <c r="AH1951" i="2"/>
  <c r="AM2723" i="2"/>
  <c r="AK617" i="2"/>
  <c r="AJ484" i="2"/>
  <c r="Z630" i="2"/>
  <c r="Z756" i="2"/>
  <c r="AE1518" i="2"/>
  <c r="AI2204" i="2"/>
  <c r="AI2213" i="2"/>
  <c r="AJ480" i="2"/>
  <c r="AL2589" i="2"/>
  <c r="AN2851" i="2"/>
  <c r="Z764" i="2"/>
  <c r="AD1380" i="2"/>
  <c r="AD1378" i="2"/>
  <c r="AJ493" i="2"/>
  <c r="AK2460" i="2"/>
  <c r="AE1527" i="2"/>
  <c r="AF1670" i="2"/>
  <c r="AD1375" i="2"/>
  <c r="AL2588" i="2"/>
  <c r="AI1571" i="2"/>
  <c r="AI1625" i="2" s="1"/>
  <c r="AJ487" i="2"/>
  <c r="AN2839" i="2"/>
  <c r="AA647" i="2"/>
  <c r="Z636" i="2"/>
  <c r="AF1478" i="2"/>
  <c r="AM2725" i="2"/>
  <c r="AN2840" i="2"/>
  <c r="AN2845" i="2"/>
  <c r="AC1291" i="2"/>
  <c r="AI2212" i="2"/>
  <c r="AA649" i="2"/>
  <c r="Z762" i="2"/>
  <c r="AI2103" i="2"/>
  <c r="Z625" i="2"/>
  <c r="Z712" i="2"/>
  <c r="Z751" i="2"/>
  <c r="AF1872" i="2"/>
  <c r="AG1808" i="2"/>
  <c r="AM2717" i="2"/>
  <c r="AD1382" i="2"/>
  <c r="AF1675" i="2"/>
  <c r="AI2101" i="2"/>
  <c r="AI2099" i="2"/>
  <c r="AH1954" i="2"/>
  <c r="AB1141" i="2"/>
  <c r="AL2592" i="2"/>
  <c r="AK615" i="2"/>
  <c r="Z633" i="2"/>
  <c r="AI2110" i="2"/>
  <c r="AL2599" i="2"/>
  <c r="AD909" i="2"/>
  <c r="AF1871" i="2"/>
  <c r="AF1662" i="2"/>
  <c r="AM2726" i="2"/>
  <c r="AE1521" i="2"/>
  <c r="AM2719" i="2"/>
  <c r="AA942" i="2"/>
  <c r="AH1955" i="2"/>
  <c r="AJ479" i="2"/>
  <c r="AJ458" i="2"/>
  <c r="AM2712" i="2"/>
  <c r="AM2691" i="2"/>
  <c r="AF1861" i="2"/>
  <c r="AC1284" i="2"/>
  <c r="AF1928" i="2"/>
  <c r="AL2591" i="2"/>
  <c r="AA949" i="2"/>
  <c r="AG1811" i="2"/>
  <c r="AF1860" i="2"/>
  <c r="AF1821" i="2"/>
  <c r="Z753" i="2"/>
  <c r="AB1142" i="2"/>
  <c r="AK2459" i="2"/>
  <c r="AF1918" i="2"/>
  <c r="AK2465" i="2"/>
  <c r="AA941" i="2"/>
  <c r="AK620" i="2"/>
  <c r="AL2586" i="2"/>
  <c r="AM2714" i="2"/>
  <c r="AN2853" i="2"/>
  <c r="Z637" i="2"/>
  <c r="AM2724" i="2"/>
  <c r="AM2722" i="2"/>
  <c r="AH1964" i="2"/>
  <c r="AB1081" i="2"/>
  <c r="AA1204" i="2"/>
  <c r="AL2597" i="2"/>
  <c r="Z632" i="2"/>
  <c r="Z758" i="2"/>
  <c r="AF1673" i="2"/>
  <c r="AB1083" i="2"/>
  <c r="AC1235" i="2"/>
  <c r="AE845" i="2"/>
  <c r="AE899" i="2" s="1"/>
  <c r="AM1871" i="44"/>
  <c r="AL1774" i="44"/>
  <c r="AL1517" i="44"/>
  <c r="AM1811" i="44"/>
  <c r="AM1870" i="44"/>
  <c r="AN37" i="44"/>
  <c r="AN494" i="44"/>
  <c r="AL1726" i="44"/>
  <c r="AN1956" i="44"/>
  <c r="AH1859" i="2"/>
  <c r="AL1579" i="44"/>
  <c r="AM1859" i="44"/>
  <c r="AM1810" i="44"/>
  <c r="AL1725" i="44"/>
  <c r="AN2162" i="44"/>
  <c r="AN1860" i="44"/>
  <c r="AM1807" i="44"/>
  <c r="AM1866" i="44"/>
  <c r="AN2161" i="44"/>
  <c r="AN1953" i="44"/>
  <c r="AM1715" i="44"/>
  <c r="AL1527" i="44"/>
  <c r="AL1578" i="44"/>
  <c r="AK1377" i="44"/>
  <c r="AL3398" i="44"/>
  <c r="AK1627" i="44"/>
  <c r="AK1226" i="44"/>
  <c r="AM1863" i="44"/>
  <c r="AJ1333" i="44"/>
  <c r="AK3489" i="44"/>
  <c r="AK1434" i="44"/>
  <c r="AJ1950" i="2"/>
  <c r="AE1134" i="2"/>
  <c r="AK1376" i="44"/>
  <c r="AJ1336" i="44"/>
  <c r="AD26" i="10"/>
  <c r="AJ1342" i="44"/>
  <c r="AN2214" i="44"/>
  <c r="AK1629" i="44"/>
  <c r="AJ1486" i="44"/>
  <c r="AJ1481" i="44"/>
  <c r="AJ1337" i="44"/>
  <c r="AK1381" i="44"/>
  <c r="AG905" i="44"/>
  <c r="AG654" i="44"/>
  <c r="AJ1135" i="44"/>
  <c r="AG906" i="44"/>
  <c r="AJ1237" i="44"/>
  <c r="AI2364" i="44"/>
  <c r="AH939" i="44"/>
  <c r="AG1059" i="44"/>
  <c r="AG645" i="44"/>
  <c r="AF210" i="44"/>
  <c r="AI1053" i="44"/>
  <c r="AG642" i="44"/>
  <c r="AF211" i="44"/>
  <c r="AG648" i="44"/>
  <c r="AI1044" i="44"/>
  <c r="AE1802" i="44"/>
  <c r="AM1872" i="44"/>
  <c r="AJ1086" i="44"/>
  <c r="AM2999" i="44"/>
  <c r="Z1077" i="44"/>
  <c r="AK2745" i="44"/>
  <c r="AJ2817" i="44"/>
  <c r="AK1628" i="44"/>
  <c r="AH2237" i="44"/>
  <c r="AK3017" i="44"/>
  <c r="AJ3108" i="44"/>
  <c r="AH794" i="44"/>
  <c r="AJ2980" i="44"/>
  <c r="AJ2945" i="44"/>
  <c r="AI1197" i="44"/>
  <c r="AI1202" i="44"/>
  <c r="AJ1478" i="44"/>
  <c r="AE250" i="44"/>
  <c r="X787" i="44"/>
  <c r="AJ1231" i="44"/>
  <c r="AI1349" i="44"/>
  <c r="AH942" i="44"/>
  <c r="AK1383" i="44"/>
  <c r="AH652" i="44"/>
  <c r="AD367" i="44"/>
  <c r="AE243" i="44"/>
  <c r="AH1051" i="44"/>
  <c r="AJ1483" i="44"/>
  <c r="AJ1287" i="44"/>
  <c r="AG649" i="44"/>
  <c r="AE256" i="44"/>
  <c r="AI947" i="44"/>
  <c r="AL2872" i="44"/>
  <c r="AH1569" i="2"/>
  <c r="AH795" i="44"/>
  <c r="AI1191" i="44"/>
  <c r="AG2092" i="44"/>
  <c r="AJ1080" i="44"/>
  <c r="AE251" i="44"/>
  <c r="AG650" i="44"/>
  <c r="AG647" i="44"/>
  <c r="AF203" i="44"/>
  <c r="AH793" i="44"/>
  <c r="AJ1092" i="44"/>
  <c r="AF212" i="44"/>
  <c r="AA1222" i="44"/>
  <c r="AB1367" i="44"/>
  <c r="AG651" i="44"/>
  <c r="AG907" i="44"/>
  <c r="AH791" i="44"/>
  <c r="AG65" i="44"/>
  <c r="AH805" i="44"/>
  <c r="AN2548" i="2"/>
  <c r="AE249" i="44"/>
  <c r="AI1203" i="44"/>
  <c r="AH790" i="44"/>
  <c r="AH908" i="44"/>
  <c r="AL1717" i="44"/>
  <c r="AF64" i="44"/>
  <c r="AF213" i="44"/>
  <c r="AG910" i="44"/>
  <c r="AE21" i="10"/>
  <c r="AJ1286" i="44"/>
  <c r="AK1382" i="44"/>
  <c r="AL1577" i="44"/>
  <c r="AI1193" i="44"/>
  <c r="AH950" i="44"/>
  <c r="AL1776" i="44"/>
  <c r="AJ1289" i="44"/>
  <c r="AH1052" i="44"/>
  <c r="AJ1087" i="44"/>
  <c r="AJ1093" i="44"/>
  <c r="AI1196" i="44"/>
  <c r="AE258" i="44"/>
  <c r="AE257" i="44"/>
  <c r="AE1333" i="2"/>
  <c r="AG643" i="44"/>
  <c r="AJ1240" i="44"/>
  <c r="AI253" i="44"/>
  <c r="AK3198" i="44"/>
  <c r="AK3145" i="44"/>
  <c r="AK2618" i="44"/>
  <c r="AJ2690" i="44"/>
  <c r="AN2210" i="44"/>
  <c r="AI1096" i="44"/>
  <c r="AI946" i="44"/>
  <c r="AH1056" i="44"/>
  <c r="AL1576" i="44"/>
  <c r="AG656" i="44"/>
  <c r="AH1046" i="44"/>
  <c r="AF200" i="44"/>
  <c r="AE31" i="10"/>
  <c r="AC1512" i="44"/>
  <c r="AE254" i="44"/>
  <c r="AF206" i="44"/>
  <c r="AH32" i="44"/>
  <c r="AE246" i="44"/>
  <c r="AI1198" i="44"/>
  <c r="AE247" i="44"/>
  <c r="AF202" i="44"/>
  <c r="AE255" i="44"/>
  <c r="AN2294" i="2"/>
  <c r="AN2256" i="2"/>
  <c r="AD1657" i="44"/>
  <c r="AF1947" i="44"/>
  <c r="AN1927" i="44"/>
  <c r="AJ2491" i="44"/>
  <c r="AG912" i="44"/>
  <c r="AM1862" i="44"/>
  <c r="AM1814" i="44"/>
  <c r="AL2095" i="2"/>
  <c r="AL1714" i="44"/>
  <c r="AI57" i="44"/>
  <c r="AG655" i="44"/>
  <c r="AH801" i="44"/>
  <c r="AI949" i="44"/>
  <c r="AJ1238" i="44"/>
  <c r="AE248" i="44"/>
  <c r="AG653" i="44"/>
  <c r="AI935" i="44"/>
  <c r="Y932" i="44"/>
  <c r="AE245" i="44"/>
  <c r="AE244" i="44"/>
  <c r="AE252" i="44"/>
  <c r="AF207" i="44"/>
  <c r="AF204" i="44"/>
  <c r="AN1674" i="44"/>
  <c r="AM1529" i="44"/>
  <c r="AI1199" i="44"/>
  <c r="AD33" i="10"/>
  <c r="AF205" i="44"/>
  <c r="AH803" i="44"/>
  <c r="AJ1482" i="44"/>
  <c r="AJ1338" i="44"/>
  <c r="AJ1487" i="44"/>
  <c r="AN3126" i="44"/>
  <c r="AJ1347" i="44"/>
  <c r="AL1526" i="44"/>
  <c r="AK1492" i="44"/>
  <c r="AH1049" i="44"/>
  <c r="AI1192" i="44"/>
  <c r="AF199" i="44"/>
  <c r="AJ1236" i="44"/>
  <c r="AI940" i="44"/>
  <c r="AN2211" i="44"/>
  <c r="AM1670" i="44"/>
  <c r="AL3579" i="44"/>
  <c r="AL3526" i="44"/>
  <c r="AK3326" i="44" l="1"/>
  <c r="AM4595" i="44"/>
  <c r="AN4523" i="44"/>
  <c r="AN4722" i="44"/>
  <c r="AL4269" i="44"/>
  <c r="AK4341" i="44"/>
  <c r="AL4468" i="44"/>
  <c r="AM4396" i="44"/>
  <c r="AL1719" i="44"/>
  <c r="AG904" i="44"/>
  <c r="AN2008" i="44"/>
  <c r="AB642" i="2"/>
  <c r="AL1775" i="44"/>
  <c r="AA914" i="2"/>
  <c r="AB790" i="2"/>
  <c r="AN2017" i="44"/>
  <c r="AK2437" i="2"/>
  <c r="AK2457" i="2"/>
  <c r="AB1043" i="2"/>
  <c r="AC935" i="2" s="1"/>
  <c r="AM605" i="2"/>
  <c r="AN2208" i="44"/>
  <c r="AG1768" i="2"/>
  <c r="AN1958" i="44"/>
  <c r="AN2016" i="44"/>
  <c r="AM1664" i="44"/>
  <c r="AM1716" i="44"/>
  <c r="AN1869" i="44"/>
  <c r="AM1516" i="44"/>
  <c r="AN1959" i="44"/>
  <c r="AN2004" i="44"/>
  <c r="AN4160" i="44"/>
  <c r="AM1921" i="44"/>
  <c r="AM4251" i="44"/>
  <c r="AN2207" i="44"/>
  <c r="AM1673" i="44"/>
  <c r="AM1669" i="44"/>
  <c r="AN1955" i="44"/>
  <c r="AN2015" i="44"/>
  <c r="AL1569" i="44"/>
  <c r="AL1582" i="44"/>
  <c r="AN1957" i="44"/>
  <c r="AG1815" i="2"/>
  <c r="AN1952" i="44"/>
  <c r="AL1626" i="44"/>
  <c r="AN2818" i="2"/>
  <c r="AN2843" i="2"/>
  <c r="AL2590" i="2"/>
  <c r="AL2600" i="2" s="1"/>
  <c r="AN2850" i="2"/>
  <c r="AL2564" i="2"/>
  <c r="AN2847" i="2"/>
  <c r="AM1925" i="44"/>
  <c r="AF1924" i="2"/>
  <c r="AN2841" i="2"/>
  <c r="AL1571" i="44"/>
  <c r="AG795" i="2"/>
  <c r="AJ1517" i="2"/>
  <c r="AN2310" i="2"/>
  <c r="AF791" i="2"/>
  <c r="AF1727" i="2"/>
  <c r="AB1135" i="2"/>
  <c r="AB1096" i="2"/>
  <c r="AL530" i="2"/>
  <c r="AL2369" i="2"/>
  <c r="AG1820" i="2"/>
  <c r="AJ37" i="2"/>
  <c r="AA996" i="2"/>
  <c r="AF1716" i="2"/>
  <c r="AB1195" i="2"/>
  <c r="AM2498" i="2"/>
  <c r="AL2370" i="2"/>
  <c r="AD1434" i="2"/>
  <c r="AC1292" i="2"/>
  <c r="AA993" i="2"/>
  <c r="AL2368" i="2"/>
  <c r="AG794" i="2"/>
  <c r="AL2373" i="2"/>
  <c r="AD1435" i="2"/>
  <c r="AN2623" i="2"/>
  <c r="AL522" i="2"/>
  <c r="AE852" i="2"/>
  <c r="AE906" i="2" s="1"/>
  <c r="AH2014" i="2"/>
  <c r="AK402" i="2"/>
  <c r="Z15" i="2"/>
  <c r="AA1004" i="2"/>
  <c r="AJ2100" i="2"/>
  <c r="AI2161" i="2"/>
  <c r="AE1583" i="2"/>
  <c r="AK43" i="2"/>
  <c r="AL2378" i="2"/>
  <c r="AL2374" i="2"/>
  <c r="AC1340" i="2"/>
  <c r="AJ2109" i="2"/>
  <c r="AA650" i="2"/>
  <c r="AC1338" i="2"/>
  <c r="AF1925" i="2"/>
  <c r="AI2155" i="2"/>
  <c r="AG1862" i="2"/>
  <c r="AI2157" i="2"/>
  <c r="AK397" i="2"/>
  <c r="AA656" i="2"/>
  <c r="AJ2105" i="2"/>
  <c r="AH2067" i="2"/>
  <c r="AF797" i="2"/>
  <c r="AA999" i="2"/>
  <c r="AH2016" i="2"/>
  <c r="AN2625" i="2"/>
  <c r="AM2505" i="2"/>
  <c r="AL519" i="2"/>
  <c r="AM442" i="2"/>
  <c r="AM478" i="2" s="1"/>
  <c r="AM2495" i="2"/>
  <c r="AL523" i="2"/>
  <c r="AA992" i="2"/>
  <c r="AA997" i="2"/>
  <c r="AL521" i="2"/>
  <c r="AB1197" i="2"/>
  <c r="AD1431" i="2"/>
  <c r="AN2626" i="2"/>
  <c r="AM1666" i="44"/>
  <c r="AH2018" i="2"/>
  <c r="AA995" i="2"/>
  <c r="AG1865" i="2"/>
  <c r="AK389" i="2"/>
  <c r="AJ494" i="2"/>
  <c r="AN2629" i="2"/>
  <c r="AF1926" i="2"/>
  <c r="AA654" i="2"/>
  <c r="AD1429" i="2"/>
  <c r="AH2005" i="2"/>
  <c r="AL517" i="2"/>
  <c r="AI2156" i="2"/>
  <c r="AB1146" i="2"/>
  <c r="AF1720" i="2"/>
  <c r="AE1579" i="2"/>
  <c r="AB1202" i="2"/>
  <c r="AH2011" i="2"/>
  <c r="AF1723" i="2"/>
  <c r="AH2019" i="2"/>
  <c r="AM2497" i="2"/>
  <c r="AL526" i="2"/>
  <c r="AL2377" i="2"/>
  <c r="AL518" i="2"/>
  <c r="AD1427" i="2"/>
  <c r="AD1386" i="2"/>
  <c r="AL529" i="2"/>
  <c r="AL524" i="2"/>
  <c r="AL516" i="2"/>
  <c r="AK621" i="2"/>
  <c r="AK396" i="2"/>
  <c r="AA653" i="2"/>
  <c r="AI2151" i="2"/>
  <c r="AI2111" i="2"/>
  <c r="AE854" i="2"/>
  <c r="AE908" i="2" s="1"/>
  <c r="AB1196" i="2"/>
  <c r="AF1915" i="2"/>
  <c r="AE801" i="2"/>
  <c r="AH2008" i="2"/>
  <c r="AF1729" i="2"/>
  <c r="AK394" i="2"/>
  <c r="AC1341" i="2"/>
  <c r="AD1430" i="2"/>
  <c r="AI2162" i="2"/>
  <c r="AB1145" i="2"/>
  <c r="AB1147" i="2"/>
  <c r="AL2372" i="2"/>
  <c r="AH2066" i="2"/>
  <c r="AM2504" i="2"/>
  <c r="AF1927" i="2"/>
  <c r="AB1138" i="2"/>
  <c r="AM2506" i="2"/>
  <c r="AC1294" i="2"/>
  <c r="AA1002" i="2"/>
  <c r="AH2007" i="2"/>
  <c r="AC1347" i="2"/>
  <c r="AD1437" i="2"/>
  <c r="AL528" i="2"/>
  <c r="AF856" i="2"/>
  <c r="AF910" i="2" s="1"/>
  <c r="AC1289" i="2"/>
  <c r="AN2632" i="2"/>
  <c r="AN2624" i="2"/>
  <c r="AL2375" i="2"/>
  <c r="AA1003" i="2"/>
  <c r="AE1575" i="2"/>
  <c r="AA643" i="2"/>
  <c r="Z766" i="2"/>
  <c r="AF1724" i="2"/>
  <c r="AK403" i="2"/>
  <c r="AJ2096" i="2"/>
  <c r="AA994" i="2"/>
  <c r="AE1577" i="2"/>
  <c r="AG857" i="2"/>
  <c r="AL2435" i="2"/>
  <c r="AB1203" i="2"/>
  <c r="AC1241" i="2"/>
  <c r="AC1342" i="2"/>
  <c r="AH2015" i="2"/>
  <c r="AM2503" i="2"/>
  <c r="AE1578" i="2"/>
  <c r="AA1000" i="2"/>
  <c r="AL520" i="2"/>
  <c r="AM2508" i="2"/>
  <c r="AF1725" i="2"/>
  <c r="AK401" i="2"/>
  <c r="AL2371" i="2"/>
  <c r="AD1433" i="2"/>
  <c r="AN2630" i="2"/>
  <c r="AG1813" i="2"/>
  <c r="AM2507" i="2"/>
  <c r="AA645" i="2"/>
  <c r="AM2509" i="2"/>
  <c r="AL525" i="2"/>
  <c r="AD1436" i="2"/>
  <c r="Z48" i="2"/>
  <c r="AM2499" i="2"/>
  <c r="AL527" i="2"/>
  <c r="AF859" i="2"/>
  <c r="AF1726" i="2"/>
  <c r="AE1580" i="2"/>
  <c r="AB1144" i="2"/>
  <c r="AE1584" i="2"/>
  <c r="AK391" i="2"/>
  <c r="AC1339" i="2"/>
  <c r="AC1344" i="2"/>
  <c r="AC1336" i="2"/>
  <c r="AC1337" i="2"/>
  <c r="AB1193" i="2"/>
  <c r="AN2631" i="2"/>
  <c r="AJ2106" i="2"/>
  <c r="AK392" i="2"/>
  <c r="AE1570" i="2"/>
  <c r="AE1531" i="2"/>
  <c r="AH1963" i="2"/>
  <c r="AF1719" i="2"/>
  <c r="AF1717" i="2"/>
  <c r="AF853" i="2"/>
  <c r="AF907" i="2" s="1"/>
  <c r="AN2634" i="2"/>
  <c r="AG1810" i="2"/>
  <c r="AN2636" i="2"/>
  <c r="AJ2104" i="2"/>
  <c r="AD1432" i="2"/>
  <c r="AH2060" i="2"/>
  <c r="AD1428" i="2"/>
  <c r="AF1715" i="2"/>
  <c r="AF1676" i="2"/>
  <c r="AL2382" i="2"/>
  <c r="AF1922" i="2"/>
  <c r="AF1721" i="2"/>
  <c r="AB1140" i="2"/>
  <c r="AE1576" i="2"/>
  <c r="AH2010" i="2"/>
  <c r="AF1718" i="2"/>
  <c r="AL2376" i="2"/>
  <c r="AF1920" i="2"/>
  <c r="AI2152" i="2"/>
  <c r="AE1573" i="2"/>
  <c r="AA998" i="2"/>
  <c r="AN2682" i="2"/>
  <c r="AK399" i="2"/>
  <c r="AA1001" i="2"/>
  <c r="AB1137" i="2"/>
  <c r="AM2496" i="2"/>
  <c r="AM2501" i="2"/>
  <c r="AH2009" i="2"/>
  <c r="AN2635" i="2"/>
  <c r="AE1581" i="2"/>
  <c r="AE1572" i="2"/>
  <c r="AF1728" i="2"/>
  <c r="AE1574" i="2"/>
  <c r="AD1439" i="2"/>
  <c r="AK395" i="2"/>
  <c r="AF1917" i="2"/>
  <c r="AF1914" i="2"/>
  <c r="AF1875" i="2"/>
  <c r="AN2622" i="2"/>
  <c r="AM2727" i="2"/>
  <c r="AI2164" i="2"/>
  <c r="AM2502" i="2"/>
  <c r="AI2153" i="2"/>
  <c r="AN2627" i="2"/>
  <c r="AC1345" i="2"/>
  <c r="AG1370" i="2"/>
  <c r="AK390" i="2"/>
  <c r="AA648" i="2"/>
  <c r="AN2633" i="2"/>
  <c r="AD1438" i="2"/>
  <c r="AK398" i="2"/>
  <c r="AE1582" i="2"/>
  <c r="AK393" i="2"/>
  <c r="AA652" i="2"/>
  <c r="AF1722" i="2"/>
  <c r="AL2380" i="2"/>
  <c r="AF850" i="2"/>
  <c r="AF912" i="2"/>
  <c r="AL2379" i="2"/>
  <c r="AA990" i="2"/>
  <c r="AA951" i="2"/>
  <c r="AA657" i="2"/>
  <c r="AK400" i="2"/>
  <c r="AF847" i="2"/>
  <c r="AL1780" i="44"/>
  <c r="AL1581" i="44"/>
  <c r="AM1913" i="44"/>
  <c r="AN38" i="44"/>
  <c r="AM1924" i="44"/>
  <c r="AN2010" i="44"/>
  <c r="AM1865" i="44"/>
  <c r="AL1779" i="44"/>
  <c r="AH1913" i="2"/>
  <c r="AL3452" i="44"/>
  <c r="AL1633" i="44"/>
  <c r="AN2216" i="44"/>
  <c r="AM1864" i="44"/>
  <c r="AN1914" i="44"/>
  <c r="AM1861" i="44"/>
  <c r="AN515" i="2"/>
  <c r="AL3399" i="44"/>
  <c r="AK1280" i="44"/>
  <c r="AK1431" i="44"/>
  <c r="AK1225" i="44"/>
  <c r="AM1920" i="44"/>
  <c r="AM1769" i="44"/>
  <c r="AN2215" i="44"/>
  <c r="AN2007" i="44"/>
  <c r="AM1917" i="44"/>
  <c r="AL1632" i="44"/>
  <c r="AK3362" i="44"/>
  <c r="AL3271" i="44"/>
  <c r="AL1519" i="44"/>
  <c r="AK1373" i="44"/>
  <c r="AL3615" i="44"/>
  <c r="AE1188" i="2"/>
  <c r="AF1080" i="2" s="1"/>
  <c r="AK1229" i="44"/>
  <c r="AK1488" i="44"/>
  <c r="AK1228" i="44"/>
  <c r="AL1768" i="44"/>
  <c r="AJ2004" i="2"/>
  <c r="AK1430" i="44"/>
  <c r="AK1234" i="44"/>
  <c r="AK1378" i="44"/>
  <c r="AL1521" i="44"/>
  <c r="AM1926" i="44"/>
  <c r="AN2330" i="2"/>
  <c r="AN2346" i="2" s="1"/>
  <c r="AM1916" i="44"/>
  <c r="AG914" i="44"/>
  <c r="AJ1343" i="44"/>
  <c r="AL1771" i="44"/>
  <c r="AL1631" i="44"/>
  <c r="AG63" i="44"/>
  <c r="AE281" i="44"/>
  <c r="AL2149" i="2"/>
  <c r="AG761" i="44"/>
  <c r="AG635" i="44"/>
  <c r="AI201" i="44"/>
  <c r="AK2491" i="44"/>
  <c r="AJ2563" i="44"/>
  <c r="AG58" i="44"/>
  <c r="AE282" i="44"/>
  <c r="AL3580" i="44"/>
  <c r="AI1048" i="44"/>
  <c r="AK1230" i="44"/>
  <c r="AD38" i="10"/>
  <c r="AE283" i="44"/>
  <c r="AI27" i="44"/>
  <c r="AE290" i="44"/>
  <c r="AE32" i="10"/>
  <c r="AI289" i="44"/>
  <c r="AF1225" i="2"/>
  <c r="AJ1147" i="44"/>
  <c r="AM1668" i="44"/>
  <c r="AJ1085" i="44"/>
  <c r="AJ1340" i="44"/>
  <c r="AI800" i="44"/>
  <c r="AG209" i="44"/>
  <c r="AC1367" i="44"/>
  <c r="AG59" i="44"/>
  <c r="AK1370" i="44"/>
  <c r="AL1520" i="44"/>
  <c r="AH1047" i="44"/>
  <c r="AH951" i="44"/>
  <c r="AH911" i="44"/>
  <c r="AM1724" i="44"/>
  <c r="AJ1290" i="44"/>
  <c r="AI941" i="44"/>
  <c r="AL1580" i="44"/>
  <c r="AK1374" i="44"/>
  <c r="AJ1091" i="44"/>
  <c r="AG60" i="44"/>
  <c r="AE280" i="44"/>
  <c r="AE284" i="44"/>
  <c r="AK3199" i="44"/>
  <c r="AH1058" i="44"/>
  <c r="AE285" i="44"/>
  <c r="AE287" i="44"/>
  <c r="AJ1083" i="44"/>
  <c r="AG757" i="44"/>
  <c r="AG631" i="44"/>
  <c r="AE286" i="44"/>
  <c r="AJ2853" i="44"/>
  <c r="AJ2818" i="44"/>
  <c r="AJ1140" i="44"/>
  <c r="AG756" i="44"/>
  <c r="AG630" i="44"/>
  <c r="AH797" i="44"/>
  <c r="AG56" i="44"/>
  <c r="AE294" i="44"/>
  <c r="AJ1141" i="44"/>
  <c r="AH802" i="44"/>
  <c r="AH899" i="44"/>
  <c r="AB1222" i="44"/>
  <c r="AH903" i="44"/>
  <c r="AM2872" i="44"/>
  <c r="AJ1341" i="44"/>
  <c r="AH760" i="44"/>
  <c r="AH634" i="44"/>
  <c r="AJ1094" i="44"/>
  <c r="AK2890" i="44"/>
  <c r="AJ2981" i="44"/>
  <c r="AL2745" i="44"/>
  <c r="AF1802" i="44"/>
  <c r="AG67" i="44"/>
  <c r="AJ945" i="44"/>
  <c r="AJ2364" i="44"/>
  <c r="AJ1292" i="44"/>
  <c r="AG55" i="44"/>
  <c r="AM1637" i="44"/>
  <c r="AI1043" i="44"/>
  <c r="AG763" i="44"/>
  <c r="AG62" i="44"/>
  <c r="AL1630" i="44"/>
  <c r="AJ2726" i="44"/>
  <c r="AJ2691" i="44"/>
  <c r="AE293" i="44"/>
  <c r="AH898" i="44"/>
  <c r="AJ1146" i="44"/>
  <c r="AJ1291" i="44"/>
  <c r="AJ1189" i="44"/>
  <c r="AK1435" i="44"/>
  <c r="AG61" i="44"/>
  <c r="AE291" i="44"/>
  <c r="AJ1090" i="44"/>
  <c r="AI938" i="44"/>
  <c r="AL2618" i="44"/>
  <c r="AJ1088" i="44"/>
  <c r="AG69" i="44"/>
  <c r="AN2584" i="2"/>
  <c r="AH799" i="44"/>
  <c r="AG68" i="44"/>
  <c r="AH901" i="44"/>
  <c r="AG755" i="44"/>
  <c r="AG629" i="44"/>
  <c r="AK1375" i="44"/>
  <c r="AK1437" i="44"/>
  <c r="AK3071" i="44"/>
  <c r="AK3018" i="44"/>
  <c r="AA1077" i="44"/>
  <c r="AG750" i="44"/>
  <c r="AG624" i="44"/>
  <c r="AK1436" i="44"/>
  <c r="AJ1134" i="44"/>
  <c r="AH2092" i="44"/>
  <c r="AI943" i="44"/>
  <c r="AJ1285" i="44"/>
  <c r="AJ1241" i="44"/>
  <c r="AG66" i="44"/>
  <c r="AH798" i="44"/>
  <c r="AG1947" i="44"/>
  <c r="AK1239" i="44"/>
  <c r="AI1057" i="44"/>
  <c r="AD1512" i="44"/>
  <c r="AG764" i="44"/>
  <c r="AI948" i="44"/>
  <c r="AG751" i="44"/>
  <c r="AG625" i="44"/>
  <c r="AI944" i="44"/>
  <c r="AF208" i="44"/>
  <c r="AG759" i="44"/>
  <c r="AG633" i="44"/>
  <c r="AG758" i="44"/>
  <c r="AG632" i="44"/>
  <c r="AI1055" i="44"/>
  <c r="AN2999" i="44"/>
  <c r="AJ936" i="44"/>
  <c r="AG753" i="44"/>
  <c r="AG627" i="44"/>
  <c r="AG762" i="44"/>
  <c r="AG636" i="44"/>
  <c r="AL1384" i="44"/>
  <c r="AH804" i="44"/>
  <c r="AJ1084" i="44"/>
  <c r="AN1782" i="44"/>
  <c r="AE288" i="44"/>
  <c r="AH909" i="44"/>
  <c r="AK1379" i="44"/>
  <c r="Z932" i="44"/>
  <c r="AM1868" i="44"/>
  <c r="AE1657" i="44"/>
  <c r="AI1054" i="44"/>
  <c r="AK3234" i="44"/>
  <c r="AJ1095" i="44"/>
  <c r="AH913" i="44"/>
  <c r="AI1204" i="44"/>
  <c r="AH1623" i="2"/>
  <c r="AE292" i="44"/>
  <c r="AE259" i="44"/>
  <c r="AE279" i="44"/>
  <c r="AH1050" i="44"/>
  <c r="Y787" i="44"/>
  <c r="AJ1089" i="44"/>
  <c r="AH902" i="44"/>
  <c r="AI2237" i="44"/>
  <c r="AN4396" i="44" l="1"/>
  <c r="AN4758" i="44"/>
  <c r="AN4723" i="44"/>
  <c r="AL4469" i="44"/>
  <c r="AL4504" i="44"/>
  <c r="AK4377" i="44"/>
  <c r="AK4342" i="44"/>
  <c r="AM4596" i="44"/>
  <c r="AM4631" i="44"/>
  <c r="AM4269" i="44"/>
  <c r="AL1773" i="44"/>
  <c r="AH796" i="44"/>
  <c r="AH806" i="44" s="1"/>
  <c r="AN2071" i="44"/>
  <c r="AN2062" i="44"/>
  <c r="AM1667" i="44"/>
  <c r="AB844" i="2"/>
  <c r="AB806" i="2"/>
  <c r="AN2013" i="44"/>
  <c r="AL2367" i="2"/>
  <c r="AL2383" i="2" s="1"/>
  <c r="AK2473" i="2"/>
  <c r="AN2012" i="44"/>
  <c r="AN2070" i="44"/>
  <c r="AM1718" i="44"/>
  <c r="AM1570" i="44"/>
  <c r="AH1660" i="2"/>
  <c r="AL1636" i="44"/>
  <c r="AN2011" i="44"/>
  <c r="AM1770" i="44"/>
  <c r="AN2009" i="44"/>
  <c r="AN1923" i="44"/>
  <c r="AN1813" i="44"/>
  <c r="AN4161" i="44"/>
  <c r="AN4214" i="44"/>
  <c r="AM1723" i="44"/>
  <c r="AC989" i="2"/>
  <c r="AN2058" i="44"/>
  <c r="AM1727" i="44"/>
  <c r="AN2069" i="44"/>
  <c r="AL1623" i="44"/>
  <c r="AM1518" i="44"/>
  <c r="AN1817" i="44"/>
  <c r="AM1672" i="44"/>
  <c r="AL1625" i="44"/>
  <c r="AL698" i="44"/>
  <c r="AN2006" i="44"/>
  <c r="AG1869" i="2"/>
  <c r="AM1671" i="44"/>
  <c r="AN2854" i="2"/>
  <c r="AM2500" i="2"/>
  <c r="AM2510" i="2" s="1"/>
  <c r="AG1816" i="2"/>
  <c r="AN1805" i="44"/>
  <c r="AF913" i="2"/>
  <c r="AG805" i="2" s="1"/>
  <c r="AM1720" i="44"/>
  <c r="AG799" i="2"/>
  <c r="AE1628" i="2"/>
  <c r="AF1772" i="2"/>
  <c r="AE1638" i="2"/>
  <c r="AN2684" i="2"/>
  <c r="AG1807" i="2"/>
  <c r="AC1089" i="2"/>
  <c r="AH2070" i="2"/>
  <c r="AJ2163" i="2"/>
  <c r="AL2432" i="2"/>
  <c r="AJ2154" i="2"/>
  <c r="AD1489" i="2"/>
  <c r="AL2422" i="2"/>
  <c r="AL2424" i="2"/>
  <c r="AA1052" i="2"/>
  <c r="AA705" i="2"/>
  <c r="AM2563" i="2"/>
  <c r="AA658" i="2"/>
  <c r="AL2429" i="2"/>
  <c r="AH2061" i="2"/>
  <c r="AI2216" i="2"/>
  <c r="AM2551" i="2"/>
  <c r="AC1094" i="2"/>
  <c r="AD1483" i="2"/>
  <c r="AN2683" i="2"/>
  <c r="AH2072" i="2"/>
  <c r="AL577" i="2"/>
  <c r="AD1230" i="2"/>
  <c r="AL584" i="2"/>
  <c r="AN2064" i="44"/>
  <c r="AE1636" i="2"/>
  <c r="AM2556" i="2"/>
  <c r="AG1806" i="2"/>
  <c r="AF1929" i="2"/>
  <c r="AN2689" i="2"/>
  <c r="AD1482" i="2"/>
  <c r="AH2017" i="2"/>
  <c r="AH2020" i="2" s="1"/>
  <c r="AD1228" i="2"/>
  <c r="AD1487" i="2"/>
  <c r="AF1779" i="2"/>
  <c r="AE1632" i="2"/>
  <c r="AE1631" i="2"/>
  <c r="AK457" i="2"/>
  <c r="AE1629" i="2"/>
  <c r="AL582" i="2"/>
  <c r="AM2560" i="2"/>
  <c r="AI1958" i="2"/>
  <c r="AF1783" i="2"/>
  <c r="AL570" i="2"/>
  <c r="AL531" i="2"/>
  <c r="AH2073" i="2"/>
  <c r="AE1633" i="2"/>
  <c r="AJ2159" i="2"/>
  <c r="AG1916" i="2"/>
  <c r="AA1058" i="2"/>
  <c r="AA711" i="2"/>
  <c r="AA765" i="2" s="1"/>
  <c r="AF798" i="2"/>
  <c r="AA1047" i="2"/>
  <c r="AA700" i="2"/>
  <c r="AK447" i="2"/>
  <c r="AG1424" i="2"/>
  <c r="AG1478" i="2" s="1"/>
  <c r="AH1370" i="2" s="1"/>
  <c r="AB1191" i="2"/>
  <c r="AE1627" i="2"/>
  <c r="AF1775" i="2"/>
  <c r="AN2688" i="2"/>
  <c r="AJ2160" i="2"/>
  <c r="AD1234" i="2"/>
  <c r="AL1635" i="44"/>
  <c r="AL2433" i="2"/>
  <c r="AL2434" i="2"/>
  <c r="AN2687" i="2"/>
  <c r="AI2218" i="2"/>
  <c r="AF1782" i="2"/>
  <c r="AH2063" i="2"/>
  <c r="AA1055" i="2"/>
  <c r="AA708" i="2"/>
  <c r="AA762" i="2" s="1"/>
  <c r="AI2206" i="2"/>
  <c r="AH2064" i="2"/>
  <c r="AJ2158" i="2"/>
  <c r="AN2685" i="2"/>
  <c r="AB1198" i="2"/>
  <c r="Z21" i="2"/>
  <c r="AF1778" i="2"/>
  <c r="AN2678" i="2"/>
  <c r="AD1491" i="2"/>
  <c r="AA1056" i="2"/>
  <c r="AA709" i="2"/>
  <c r="AB1192" i="2"/>
  <c r="AD1484" i="2"/>
  <c r="AC1088" i="2"/>
  <c r="AL572" i="2"/>
  <c r="AL575" i="2"/>
  <c r="AA1053" i="2"/>
  <c r="AA706" i="2"/>
  <c r="AA760" i="2" s="1"/>
  <c r="AD1232" i="2"/>
  <c r="AK44" i="2"/>
  <c r="AM2552" i="2"/>
  <c r="AJ38" i="2"/>
  <c r="AB1189" i="2"/>
  <c r="AB1150" i="2"/>
  <c r="AK454" i="2"/>
  <c r="AG804" i="2"/>
  <c r="AF1776" i="2"/>
  <c r="AD1237" i="2"/>
  <c r="AG1809" i="2"/>
  <c r="AG1814" i="2"/>
  <c r="AE1624" i="2"/>
  <c r="AE1585" i="2"/>
  <c r="AD1236" i="2"/>
  <c r="AD1490" i="2"/>
  <c r="AC1095" i="2"/>
  <c r="AA1048" i="2"/>
  <c r="AA701" i="2"/>
  <c r="AL2426" i="2"/>
  <c r="AH2062" i="2"/>
  <c r="AF800" i="2"/>
  <c r="AL578" i="2"/>
  <c r="AF1777" i="2"/>
  <c r="AF1774" i="2"/>
  <c r="AK443" i="2"/>
  <c r="AK404" i="2"/>
  <c r="AA1051" i="2"/>
  <c r="AA704" i="2"/>
  <c r="AA758" i="2" s="1"/>
  <c r="AM2549" i="2"/>
  <c r="AL573" i="2"/>
  <c r="AI2209" i="2"/>
  <c r="AE1637" i="2"/>
  <c r="AL2427" i="2"/>
  <c r="AC1346" i="2"/>
  <c r="AL3453" i="44"/>
  <c r="AK452" i="2"/>
  <c r="AE1626" i="2"/>
  <c r="AE1630" i="2"/>
  <c r="AI1952" i="2"/>
  <c r="AN2690" i="2"/>
  <c r="AF1771" i="2"/>
  <c r="AC1085" i="2"/>
  <c r="AE1634" i="2"/>
  <c r="AL581" i="2"/>
  <c r="AM2561" i="2"/>
  <c r="AL2425" i="2"/>
  <c r="AM2562" i="2"/>
  <c r="AM2557" i="2"/>
  <c r="AL2471" i="2"/>
  <c r="AN2686" i="2"/>
  <c r="AC1348" i="2"/>
  <c r="AB1201" i="2"/>
  <c r="AL2431" i="2"/>
  <c r="AL571" i="2"/>
  <c r="AG1919" i="2"/>
  <c r="AN2680" i="2"/>
  <c r="AN388" i="2"/>
  <c r="AC1087" i="2"/>
  <c r="AG1874" i="2"/>
  <c r="AF1781" i="2"/>
  <c r="AK449" i="2"/>
  <c r="AM2555" i="2"/>
  <c r="AK453" i="2"/>
  <c r="AG1812" i="2"/>
  <c r="AL2436" i="2"/>
  <c r="AD1486" i="2"/>
  <c r="AD1231" i="2"/>
  <c r="AH2069" i="2"/>
  <c r="AA1057" i="2"/>
  <c r="AA710" i="2"/>
  <c r="AC1343" i="2"/>
  <c r="AG802" i="2"/>
  <c r="AD1239" i="2"/>
  <c r="AG1819" i="2"/>
  <c r="AD1233" i="2"/>
  <c r="AL583" i="2"/>
  <c r="AH2065" i="2"/>
  <c r="AB1200" i="2"/>
  <c r="AH1966" i="2"/>
  <c r="AD1485" i="2"/>
  <c r="AA1046" i="2"/>
  <c r="AA699" i="2"/>
  <c r="AA753" i="2" s="1"/>
  <c r="AM2559" i="2"/>
  <c r="AF851" i="2"/>
  <c r="AF905" i="2" s="1"/>
  <c r="AI2215" i="2"/>
  <c r="AL576" i="2"/>
  <c r="AG848" i="2"/>
  <c r="AG902" i="2" s="1"/>
  <c r="AD1488" i="2"/>
  <c r="AF1770" i="2"/>
  <c r="AF698" i="2"/>
  <c r="AJ1571" i="2"/>
  <c r="AJ1625" i="2" s="1"/>
  <c r="AD1492" i="2"/>
  <c r="AL3488" i="44"/>
  <c r="AF904" i="2"/>
  <c r="AK444" i="2"/>
  <c r="AI2207" i="2"/>
  <c r="AN2676" i="2"/>
  <c r="AN2637" i="2"/>
  <c r="AD1493" i="2"/>
  <c r="AE1635" i="2"/>
  <c r="AN2718" i="2"/>
  <c r="Z52" i="2"/>
  <c r="AB1194" i="2"/>
  <c r="AG1864" i="2"/>
  <c r="AF1773" i="2"/>
  <c r="AK446" i="2"/>
  <c r="AD1229" i="2"/>
  <c r="AF1780" i="2"/>
  <c r="AM2553" i="2"/>
  <c r="AL579" i="2"/>
  <c r="AG1867" i="2"/>
  <c r="AK455" i="2"/>
  <c r="AL574" i="2"/>
  <c r="AG911" i="2"/>
  <c r="AB1199" i="2"/>
  <c r="AE855" i="2"/>
  <c r="AE909" i="2" s="1"/>
  <c r="AK450" i="2"/>
  <c r="AL580" i="2"/>
  <c r="AH2059" i="2"/>
  <c r="AG1818" i="2"/>
  <c r="AA1049" i="2"/>
  <c r="AA702" i="2"/>
  <c r="AK451" i="2"/>
  <c r="AG1817" i="2"/>
  <c r="AL2428" i="2"/>
  <c r="AK456" i="2"/>
  <c r="AL2423" i="2"/>
  <c r="AN2681" i="2"/>
  <c r="AF901" i="2"/>
  <c r="AA1044" i="2"/>
  <c r="AA697" i="2"/>
  <c r="AA751" i="2" s="1"/>
  <c r="AA1005" i="2"/>
  <c r="AM2550" i="2"/>
  <c r="AL2430" i="2"/>
  <c r="AF1769" i="2"/>
  <c r="AF1730" i="2"/>
  <c r="AC1295" i="2"/>
  <c r="AK445" i="2"/>
  <c r="AA1054" i="2"/>
  <c r="AA707" i="2"/>
  <c r="AA761" i="2" s="1"/>
  <c r="AJ2150" i="2"/>
  <c r="AM2558" i="2"/>
  <c r="AK448" i="2"/>
  <c r="AI2205" i="2"/>
  <c r="AI2165" i="2"/>
  <c r="AD1481" i="2"/>
  <c r="AD1440" i="2"/>
  <c r="AI2210" i="2"/>
  <c r="AN2679" i="2"/>
  <c r="AI1959" i="2"/>
  <c r="AI2211" i="2"/>
  <c r="AH2068" i="2"/>
  <c r="AN2677" i="2"/>
  <c r="AA1050" i="2"/>
  <c r="AA703" i="2"/>
  <c r="AF845" i="2"/>
  <c r="AF899" i="2" s="1"/>
  <c r="AG849" i="2"/>
  <c r="AG903" i="2" s="1"/>
  <c r="AN1809" i="44"/>
  <c r="AM1915" i="44"/>
  <c r="AM1525" i="44"/>
  <c r="AN1661" i="44"/>
  <c r="AM1919" i="44"/>
  <c r="AN1816" i="44"/>
  <c r="AK1485" i="44"/>
  <c r="AI1805" i="2"/>
  <c r="AM1918" i="44"/>
  <c r="AK1427" i="44"/>
  <c r="AL3325" i="44"/>
  <c r="AL3272" i="44"/>
  <c r="AK1334" i="44"/>
  <c r="AK1279" i="44"/>
  <c r="AN569" i="2"/>
  <c r="AL1573" i="44"/>
  <c r="AL3616" i="44"/>
  <c r="AN1812" i="44"/>
  <c r="AK1283" i="44"/>
  <c r="AM3525" i="44"/>
  <c r="AN2061" i="44"/>
  <c r="AM1524" i="44"/>
  <c r="AK1282" i="44"/>
  <c r="AK1484" i="44"/>
  <c r="AL1575" i="44"/>
  <c r="AL1380" i="44"/>
  <c r="AM1660" i="44"/>
  <c r="AK1288" i="44"/>
  <c r="AJ1188" i="44"/>
  <c r="AK3107" i="44"/>
  <c r="AN1808" i="44"/>
  <c r="AJ2058" i="2"/>
  <c r="AK1432" i="44"/>
  <c r="AM1663" i="44"/>
  <c r="AM1523" i="44"/>
  <c r="AN1818" i="44"/>
  <c r="AK1235" i="44"/>
  <c r="AK1490" i="44"/>
  <c r="AJ1200" i="44"/>
  <c r="AE33" i="10"/>
  <c r="AM1922" i="44"/>
  <c r="AK1491" i="44"/>
  <c r="AL1634" i="44"/>
  <c r="AM1778" i="44"/>
  <c r="AJ1201" i="44"/>
  <c r="AF1657" i="44"/>
  <c r="AH651" i="44"/>
  <c r="AA932" i="44"/>
  <c r="AE360" i="44"/>
  <c r="AI794" i="44"/>
  <c r="AE364" i="44"/>
  <c r="AK1433" i="44"/>
  <c r="AJ990" i="44"/>
  <c r="AJ947" i="44"/>
  <c r="AH1947" i="44"/>
  <c r="AI2092" i="44"/>
  <c r="AB1077" i="44"/>
  <c r="AI793" i="44"/>
  <c r="AJ1345" i="44"/>
  <c r="AK2364" i="44"/>
  <c r="AJ2436" i="44"/>
  <c r="AM2745" i="44"/>
  <c r="AH910" i="44"/>
  <c r="AH905" i="44"/>
  <c r="AE358" i="44"/>
  <c r="AK1428" i="44"/>
  <c r="AE352" i="44"/>
  <c r="AG203" i="44"/>
  <c r="AK1232" i="44"/>
  <c r="AF1279" i="2"/>
  <c r="AJ57" i="44"/>
  <c r="AE351" i="44"/>
  <c r="AE295" i="44"/>
  <c r="AI652" i="44"/>
  <c r="AE359" i="44"/>
  <c r="AL1574" i="44"/>
  <c r="AJ1139" i="44"/>
  <c r="AK1284" i="44"/>
  <c r="AE354" i="44"/>
  <c r="AE353" i="44"/>
  <c r="AG212" i="44"/>
  <c r="AJ1144" i="44"/>
  <c r="AJ1143" i="44"/>
  <c r="AJ1138" i="44"/>
  <c r="AL1492" i="44"/>
  <c r="AH654" i="44"/>
  <c r="AG64" i="44"/>
  <c r="AH643" i="44"/>
  <c r="AJ1096" i="44"/>
  <c r="AK1489" i="44"/>
  <c r="AI790" i="44"/>
  <c r="AK2636" i="44"/>
  <c r="AJ2727" i="44"/>
  <c r="AJ999" i="44"/>
  <c r="AK2944" i="44"/>
  <c r="AK2891" i="44"/>
  <c r="AK1233" i="44"/>
  <c r="AJ1195" i="44"/>
  <c r="AG200" i="44"/>
  <c r="AJ1194" i="44"/>
  <c r="AK1424" i="44"/>
  <c r="AD1367" i="44"/>
  <c r="AI361" i="44"/>
  <c r="AE362" i="44"/>
  <c r="AE1512" i="44"/>
  <c r="AH642" i="44"/>
  <c r="AJ1142" i="44"/>
  <c r="AJ949" i="44"/>
  <c r="AI1051" i="44"/>
  <c r="AK3072" i="44"/>
  <c r="AH907" i="44"/>
  <c r="AE363" i="44"/>
  <c r="AN1529" i="44"/>
  <c r="AJ1346" i="44"/>
  <c r="AG211" i="44"/>
  <c r="AC1222" i="44"/>
  <c r="AH649" i="44"/>
  <c r="AI950" i="44"/>
  <c r="AE356" i="44"/>
  <c r="AG204" i="44"/>
  <c r="AI939" i="44"/>
  <c r="AH1059" i="44"/>
  <c r="AM1722" i="44"/>
  <c r="AG202" i="44"/>
  <c r="AG207" i="44"/>
  <c r="AI1046" i="44"/>
  <c r="AH655" i="44"/>
  <c r="AI1515" i="2"/>
  <c r="AI801" i="44"/>
  <c r="AH912" i="44"/>
  <c r="AH650" i="44"/>
  <c r="AI1056" i="44"/>
  <c r="AH906" i="44"/>
  <c r="Z787" i="44"/>
  <c r="AI805" i="44"/>
  <c r="AE365" i="44"/>
  <c r="AM1522" i="44"/>
  <c r="AJ1202" i="44"/>
  <c r="AN2872" i="44"/>
  <c r="AJ1145" i="44"/>
  <c r="AI1049" i="44"/>
  <c r="AH65" i="44"/>
  <c r="AH645" i="44"/>
  <c r="AI1052" i="44"/>
  <c r="AH656" i="44"/>
  <c r="AK1347" i="44"/>
  <c r="AM2618" i="44"/>
  <c r="AK1081" i="44"/>
  <c r="AG199" i="44"/>
  <c r="AG1802" i="44"/>
  <c r="AI795" i="44"/>
  <c r="AI791" i="44"/>
  <c r="AE366" i="44"/>
  <c r="AK2763" i="44"/>
  <c r="AJ2854" i="44"/>
  <c r="AE357" i="44"/>
  <c r="AI803" i="44"/>
  <c r="AI32" i="44"/>
  <c r="AJ940" i="44"/>
  <c r="AJ2599" i="44"/>
  <c r="AJ2564" i="44"/>
  <c r="AH653" i="44"/>
  <c r="AG210" i="44"/>
  <c r="AJ2237" i="44"/>
  <c r="AL3144" i="44"/>
  <c r="AK3235" i="44"/>
  <c r="AI942" i="44"/>
  <c r="AJ946" i="44"/>
  <c r="AJ1339" i="44"/>
  <c r="AF1134" i="2"/>
  <c r="AK1429" i="44"/>
  <c r="AH647" i="44"/>
  <c r="AG213" i="44"/>
  <c r="AG205" i="44"/>
  <c r="AG206" i="44"/>
  <c r="AJ935" i="44"/>
  <c r="AH648" i="44"/>
  <c r="AJ1137" i="44"/>
  <c r="AJ1344" i="44"/>
  <c r="AI908" i="44"/>
  <c r="AE355" i="44"/>
  <c r="AL2491" i="44"/>
  <c r="AL2203" i="2"/>
  <c r="AN4269" i="44" l="1"/>
  <c r="AM4414" i="44"/>
  <c r="AL4505" i="44"/>
  <c r="AN4759" i="44"/>
  <c r="AM4632" i="44"/>
  <c r="AN4541" i="44"/>
  <c r="AK4378" i="44"/>
  <c r="AL4287" i="44"/>
  <c r="AM1665" i="44"/>
  <c r="AN2065" i="44"/>
  <c r="AH904" i="44"/>
  <c r="AN2067" i="44"/>
  <c r="AM1772" i="44"/>
  <c r="AM1721" i="44"/>
  <c r="AN2066" i="44"/>
  <c r="AB898" i="2"/>
  <c r="AB696" i="2"/>
  <c r="AB860" i="2"/>
  <c r="AL2421" i="2"/>
  <c r="AM1624" i="44"/>
  <c r="AM1528" i="44"/>
  <c r="AN1662" i="44"/>
  <c r="AM1572" i="44"/>
  <c r="AH1714" i="2"/>
  <c r="AM1515" i="44"/>
  <c r="AN1867" i="44"/>
  <c r="AN2063" i="44"/>
  <c r="AM1777" i="44"/>
  <c r="AN4250" i="44"/>
  <c r="AN4215" i="44"/>
  <c r="AM1726" i="44"/>
  <c r="AM1781" i="44"/>
  <c r="AC1043" i="2"/>
  <c r="AN1871" i="44"/>
  <c r="AM1527" i="44"/>
  <c r="AL752" i="44"/>
  <c r="AM3398" i="44"/>
  <c r="AN1859" i="44"/>
  <c r="AM1517" i="44"/>
  <c r="AL626" i="44"/>
  <c r="AL3489" i="44"/>
  <c r="AM1725" i="44"/>
  <c r="AM1774" i="44"/>
  <c r="AL1377" i="44"/>
  <c r="AG1923" i="2"/>
  <c r="AN2060" i="44"/>
  <c r="AM2554" i="2"/>
  <c r="AM2564" i="2" s="1"/>
  <c r="AG1870" i="2"/>
  <c r="AM1579" i="44"/>
  <c r="AN1811" i="44"/>
  <c r="AN1807" i="44"/>
  <c r="AL3326" i="44"/>
  <c r="AN1863" i="44"/>
  <c r="AB645" i="2"/>
  <c r="AB643" i="2"/>
  <c r="AH794" i="2"/>
  <c r="AB650" i="2"/>
  <c r="AG791" i="2"/>
  <c r="AB653" i="2"/>
  <c r="AK1517" i="2"/>
  <c r="AH795" i="2"/>
  <c r="AB942" i="2"/>
  <c r="AI2013" i="2"/>
  <c r="AL2466" i="2"/>
  <c r="AG793" i="2"/>
  <c r="AG1672" i="2"/>
  <c r="AE1377" i="2"/>
  <c r="AD1285" i="2"/>
  <c r="AD1240" i="2"/>
  <c r="AF1526" i="2"/>
  <c r="AI2006" i="2"/>
  <c r="AG1666" i="2"/>
  <c r="AI1954" i="2"/>
  <c r="AF1516" i="2"/>
  <c r="AE1639" i="2"/>
  <c r="AG1668" i="2"/>
  <c r="AL608" i="2"/>
  <c r="AC1090" i="2"/>
  <c r="AI1956" i="2"/>
  <c r="AL2469" i="2"/>
  <c r="AG859" i="2"/>
  <c r="AF1519" i="2"/>
  <c r="AF852" i="2"/>
  <c r="AF906" i="2" s="1"/>
  <c r="AG1675" i="2"/>
  <c r="AF1521" i="2"/>
  <c r="AG1671" i="2"/>
  <c r="AL613" i="2"/>
  <c r="AL2465" i="2"/>
  <c r="AG1861" i="2"/>
  <c r="AF1520" i="2"/>
  <c r="AN2713" i="2"/>
  <c r="AN2715" i="2"/>
  <c r="AB946" i="2"/>
  <c r="AN2717" i="2"/>
  <c r="AK492" i="2"/>
  <c r="AG1921" i="2"/>
  <c r="AE1385" i="2"/>
  <c r="AB652" i="2"/>
  <c r="AD1287" i="2"/>
  <c r="AD1235" i="2"/>
  <c r="AM2591" i="2"/>
  <c r="AG1673" i="2"/>
  <c r="AN2716" i="2"/>
  <c r="AL2467" i="2"/>
  <c r="AN2722" i="2"/>
  <c r="AL2461" i="2"/>
  <c r="AK488" i="2"/>
  <c r="AD1238" i="2"/>
  <c r="AJ2101" i="2"/>
  <c r="AA632" i="2"/>
  <c r="AL2462" i="2"/>
  <c r="AC1149" i="2"/>
  <c r="AK34" i="2"/>
  <c r="AC1084" i="2"/>
  <c r="AN2721" i="2"/>
  <c r="AG1674" i="2"/>
  <c r="AJ2214" i="2"/>
  <c r="AA639" i="2"/>
  <c r="AF1525" i="2"/>
  <c r="AK493" i="2"/>
  <c r="AE1374" i="2"/>
  <c r="AC1148" i="2"/>
  <c r="AA633" i="2"/>
  <c r="AA759" i="2"/>
  <c r="AL2458" i="2"/>
  <c r="AJ2217" i="2"/>
  <c r="AN2720" i="2"/>
  <c r="AJ2097" i="2"/>
  <c r="AI2219" i="2"/>
  <c r="AK481" i="2"/>
  <c r="AM2586" i="2"/>
  <c r="AI1951" i="2"/>
  <c r="AD1283" i="2"/>
  <c r="AC1086" i="2"/>
  <c r="AM2595" i="2"/>
  <c r="AA638" i="2"/>
  <c r="AE1378" i="2"/>
  <c r="AG1928" i="2"/>
  <c r="AC1139" i="2"/>
  <c r="AF1522" i="2"/>
  <c r="AL2463" i="2"/>
  <c r="AA764" i="2"/>
  <c r="AG1669" i="2"/>
  <c r="AG1868" i="2"/>
  <c r="AG858" i="2"/>
  <c r="AG912" i="2" s="1"/>
  <c r="AM2588" i="2"/>
  <c r="AA634" i="2"/>
  <c r="AA637" i="2"/>
  <c r="AA763" i="2"/>
  <c r="AG1670" i="2"/>
  <c r="AJ2098" i="2"/>
  <c r="AC1083" i="2"/>
  <c r="AI2012" i="2"/>
  <c r="AE1379" i="2"/>
  <c r="AN2725" i="2"/>
  <c r="AF1528" i="2"/>
  <c r="AM2587" i="2"/>
  <c r="AK484" i="2"/>
  <c r="AB657" i="2"/>
  <c r="AL2464" i="2"/>
  <c r="AA630" i="2"/>
  <c r="AL616" i="2"/>
  <c r="AC1091" i="2"/>
  <c r="AL615" i="2"/>
  <c r="AK482" i="2"/>
  <c r="AA46" i="2"/>
  <c r="AN2712" i="2"/>
  <c r="AN2691" i="2"/>
  <c r="AG796" i="2"/>
  <c r="AF626" i="2"/>
  <c r="AF752" i="2"/>
  <c r="AL612" i="2"/>
  <c r="AC1092" i="2"/>
  <c r="AG1873" i="2"/>
  <c r="AL2472" i="2"/>
  <c r="AK485" i="2"/>
  <c r="AM2597" i="2"/>
  <c r="AB943" i="2"/>
  <c r="AL614" i="2"/>
  <c r="AE1382" i="2"/>
  <c r="AK490" i="2"/>
  <c r="AA636" i="2"/>
  <c r="AJ2110" i="2"/>
  <c r="AN2724" i="2"/>
  <c r="AB950" i="2"/>
  <c r="AI1965" i="2"/>
  <c r="AM2596" i="2"/>
  <c r="AC1349" i="2"/>
  <c r="AI1964" i="2"/>
  <c r="AB944" i="2"/>
  <c r="AI1960" i="2"/>
  <c r="AJ2102" i="2"/>
  <c r="AH803" i="2"/>
  <c r="AA627" i="2"/>
  <c r="AB949" i="2"/>
  <c r="AH1811" i="2"/>
  <c r="AM2381" i="2"/>
  <c r="AG1663" i="2"/>
  <c r="AL609" i="2"/>
  <c r="AG1863" i="2"/>
  <c r="AB945" i="2"/>
  <c r="AB948" i="2"/>
  <c r="AN2723" i="2"/>
  <c r="AA628" i="2"/>
  <c r="AA754" i="2"/>
  <c r="AF1523" i="2"/>
  <c r="AL620" i="2"/>
  <c r="AN2719" i="2"/>
  <c r="AE1381" i="2"/>
  <c r="AI1962" i="2"/>
  <c r="AF1530" i="2"/>
  <c r="AG853" i="2"/>
  <c r="AM2594" i="2"/>
  <c r="AJ2204" i="2"/>
  <c r="AA625" i="2"/>
  <c r="AA712" i="2"/>
  <c r="AB941" i="2"/>
  <c r="AK486" i="2"/>
  <c r="AL610" i="2"/>
  <c r="AM2589" i="2"/>
  <c r="AG1662" i="2"/>
  <c r="AI1957" i="2"/>
  <c r="AD1293" i="2"/>
  <c r="AC1141" i="2"/>
  <c r="AB654" i="2"/>
  <c r="AM2593" i="2"/>
  <c r="AL617" i="2"/>
  <c r="AN2726" i="2"/>
  <c r="AK479" i="2"/>
  <c r="AK458" i="2"/>
  <c r="AA629" i="2"/>
  <c r="AA755" i="2"/>
  <c r="AD1290" i="2"/>
  <c r="AL40" i="2"/>
  <c r="AC1142" i="2"/>
  <c r="AJ2212" i="2"/>
  <c r="AB947" i="2"/>
  <c r="AH1808" i="2"/>
  <c r="AL606" i="2"/>
  <c r="AL585" i="2"/>
  <c r="AL618" i="2"/>
  <c r="AD1282" i="2"/>
  <c r="AJ2108" i="2"/>
  <c r="AJ2208" i="2"/>
  <c r="AN1715" i="44"/>
  <c r="AA631" i="2"/>
  <c r="AA757" i="2"/>
  <c r="AJ2103" i="2"/>
  <c r="AG1871" i="2"/>
  <c r="AG1665" i="2"/>
  <c r="AJ2099" i="2"/>
  <c r="AE1384" i="2"/>
  <c r="AJ2107" i="2"/>
  <c r="AB938" i="2"/>
  <c r="AL619" i="2"/>
  <c r="AI1961" i="2"/>
  <c r="AG1866" i="2"/>
  <c r="AN442" i="2"/>
  <c r="AC1093" i="2"/>
  <c r="AF1518" i="2"/>
  <c r="AF854" i="2"/>
  <c r="AF908" i="2" s="1"/>
  <c r="AD1291" i="2"/>
  <c r="AL611" i="2"/>
  <c r="AE1383" i="2"/>
  <c r="Z24" i="2"/>
  <c r="AL2470" i="2"/>
  <c r="AD1288" i="2"/>
  <c r="AG1667" i="2"/>
  <c r="AK483" i="2"/>
  <c r="AB939" i="2"/>
  <c r="AJ2213" i="2"/>
  <c r="AF1524" i="2"/>
  <c r="AH2071" i="2"/>
  <c r="AG1860" i="2"/>
  <c r="AG1821" i="2"/>
  <c r="AL2460" i="2"/>
  <c r="AC1143" i="2"/>
  <c r="AG1664" i="2"/>
  <c r="AH1424" i="2"/>
  <c r="AH1478" i="2" s="1"/>
  <c r="AE1373" i="2"/>
  <c r="AD1494" i="2"/>
  <c r="AA635" i="2"/>
  <c r="AG1661" i="2"/>
  <c r="AF1784" i="2"/>
  <c r="AB936" i="2"/>
  <c r="AA1059" i="2"/>
  <c r="AL2459" i="2"/>
  <c r="AK487" i="2"/>
  <c r="AG1872" i="2"/>
  <c r="AF801" i="2"/>
  <c r="AK491" i="2"/>
  <c r="AG1918" i="2"/>
  <c r="AF1527" i="2"/>
  <c r="AK480" i="2"/>
  <c r="AE1380" i="2"/>
  <c r="AG797" i="2"/>
  <c r="AG856" i="2"/>
  <c r="AG910" i="2" s="1"/>
  <c r="AK489" i="2"/>
  <c r="AL607" i="2"/>
  <c r="AM2598" i="2"/>
  <c r="AA756" i="2"/>
  <c r="AF1529" i="2"/>
  <c r="AM2585" i="2"/>
  <c r="AB940" i="2"/>
  <c r="AC1081" i="2"/>
  <c r="AB1204" i="2"/>
  <c r="AD1286" i="2"/>
  <c r="AE1376" i="2"/>
  <c r="AN2714" i="2"/>
  <c r="AI1955" i="2"/>
  <c r="AM2592" i="2"/>
  <c r="AD1284" i="2"/>
  <c r="AE1375" i="2"/>
  <c r="AI1953" i="2"/>
  <c r="AM2599" i="2"/>
  <c r="AL2468" i="2"/>
  <c r="AL1226" i="44"/>
  <c r="AN1810" i="44"/>
  <c r="AL3361" i="44"/>
  <c r="AN1870" i="44"/>
  <c r="AI1859" i="2"/>
  <c r="AN1862" i="44"/>
  <c r="AL1627" i="44"/>
  <c r="AK1481" i="44"/>
  <c r="AK1333" i="44"/>
  <c r="AK1342" i="44"/>
  <c r="AM3526" i="44"/>
  <c r="AM3579" i="44"/>
  <c r="AN605" i="2"/>
  <c r="AK1337" i="44"/>
  <c r="AN1866" i="44"/>
  <c r="AK1336" i="44"/>
  <c r="AL1629" i="44"/>
  <c r="AK1080" i="44"/>
  <c r="AL1376" i="44"/>
  <c r="AM1714" i="44"/>
  <c r="AM1578" i="44"/>
  <c r="AK3108" i="44"/>
  <c r="AL3017" i="44"/>
  <c r="AL1434" i="44"/>
  <c r="AM1526" i="44"/>
  <c r="AL1383" i="44"/>
  <c r="AN1872" i="44"/>
  <c r="AL1382" i="44"/>
  <c r="AK2980" i="44"/>
  <c r="AN1670" i="44"/>
  <c r="AK1486" i="44"/>
  <c r="AM1577" i="44"/>
  <c r="AK1478" i="44"/>
  <c r="AM1717" i="44"/>
  <c r="AK1950" i="2"/>
  <c r="AK1289" i="44"/>
  <c r="AK1093" i="44"/>
  <c r="AJ1199" i="44"/>
  <c r="AN1814" i="44"/>
  <c r="AJ1191" i="44"/>
  <c r="AK1092" i="44"/>
  <c r="AF1333" i="2"/>
  <c r="AJ1193" i="44"/>
  <c r="AI951" i="44"/>
  <c r="AL1628" i="44"/>
  <c r="AM1776" i="44"/>
  <c r="AJ1198" i="44"/>
  <c r="AN2618" i="44"/>
  <c r="AH763" i="44"/>
  <c r="AJ800" i="44"/>
  <c r="AJ27" i="44"/>
  <c r="AL1239" i="44"/>
  <c r="AH69" i="44"/>
  <c r="AL3198" i="44"/>
  <c r="AL3145" i="44"/>
  <c r="AI913" i="44"/>
  <c r="AI804" i="44"/>
  <c r="AH58" i="44"/>
  <c r="AD1222" i="44"/>
  <c r="AF255" i="44"/>
  <c r="AJ1196" i="44"/>
  <c r="AF1512" i="44"/>
  <c r="AL1381" i="44"/>
  <c r="AH762" i="44"/>
  <c r="AH636" i="44"/>
  <c r="AJ1197" i="44"/>
  <c r="AC1077" i="44"/>
  <c r="AI1947" i="44"/>
  <c r="AK1487" i="44"/>
  <c r="AI902" i="44"/>
  <c r="AJ944" i="44"/>
  <c r="AH209" i="44"/>
  <c r="AF257" i="44"/>
  <c r="AH66" i="44"/>
  <c r="AM2095" i="2"/>
  <c r="AK2509" i="44"/>
  <c r="AJ2600" i="44"/>
  <c r="AI911" i="44"/>
  <c r="AF258" i="44"/>
  <c r="AH55" i="44"/>
  <c r="AH764" i="44"/>
  <c r="AH758" i="44"/>
  <c r="AH632" i="44"/>
  <c r="AI1058" i="44"/>
  <c r="AM1384" i="44"/>
  <c r="AF251" i="44"/>
  <c r="AH59" i="44"/>
  <c r="AF250" i="44"/>
  <c r="AN2745" i="44"/>
  <c r="AJ2092" i="44"/>
  <c r="AJ1001" i="44"/>
  <c r="AH67" i="44"/>
  <c r="AH750" i="44"/>
  <c r="AH624" i="44"/>
  <c r="AJ253" i="44"/>
  <c r="AK2690" i="44"/>
  <c r="AK2637" i="44"/>
  <c r="AH62" i="44"/>
  <c r="AH755" i="44"/>
  <c r="AH629" i="44"/>
  <c r="AF1188" i="2"/>
  <c r="AJ1000" i="44"/>
  <c r="AK2237" i="44"/>
  <c r="AJ2309" i="44"/>
  <c r="AI899" i="44"/>
  <c r="AA787" i="44"/>
  <c r="AJ938" i="44"/>
  <c r="AI1047" i="44"/>
  <c r="AH757" i="44"/>
  <c r="AH631" i="44"/>
  <c r="AE1367" i="44"/>
  <c r="AK1086" i="44"/>
  <c r="AH751" i="44"/>
  <c r="AH625" i="44"/>
  <c r="AJ1192" i="44"/>
  <c r="AI760" i="44"/>
  <c r="AI634" i="44"/>
  <c r="AK1482" i="44"/>
  <c r="AI797" i="44"/>
  <c r="AJ2472" i="44"/>
  <c r="AJ2437" i="44"/>
  <c r="AK1237" i="44"/>
  <c r="AF252" i="44"/>
  <c r="AH759" i="44"/>
  <c r="AH633" i="44"/>
  <c r="AH756" i="44"/>
  <c r="AH630" i="44"/>
  <c r="AH60" i="44"/>
  <c r="AK1238" i="44"/>
  <c r="AI799" i="44"/>
  <c r="AH56" i="44"/>
  <c r="AK2945" i="44"/>
  <c r="AI898" i="44"/>
  <c r="AF245" i="44"/>
  <c r="AE367" i="44"/>
  <c r="AF243" i="44"/>
  <c r="AL2364" i="44"/>
  <c r="AJ1044" i="44"/>
  <c r="AG1657" i="44"/>
  <c r="AI909" i="44"/>
  <c r="AF249" i="44"/>
  <c r="AH753" i="44"/>
  <c r="AH627" i="44"/>
  <c r="AJ941" i="44"/>
  <c r="AM1582" i="44"/>
  <c r="AK1483" i="44"/>
  <c r="AK1231" i="44"/>
  <c r="AI1050" i="44"/>
  <c r="AI903" i="44"/>
  <c r="AK1094" i="44"/>
  <c r="AI798" i="44"/>
  <c r="AN1637" i="44"/>
  <c r="AJ943" i="44"/>
  <c r="AJ1053" i="44"/>
  <c r="AH914" i="44"/>
  <c r="AG208" i="44"/>
  <c r="AH68" i="44"/>
  <c r="AF246" i="44"/>
  <c r="AF244" i="44"/>
  <c r="AI802" i="44"/>
  <c r="AM2491" i="44"/>
  <c r="AF247" i="44"/>
  <c r="AH63" i="44"/>
  <c r="AF248" i="44"/>
  <c r="AK1087" i="44"/>
  <c r="AI901" i="44"/>
  <c r="AF256" i="44"/>
  <c r="AJ994" i="44"/>
  <c r="AK1236" i="44"/>
  <c r="AJ989" i="44"/>
  <c r="AH61" i="44"/>
  <c r="AH761" i="44"/>
  <c r="AH635" i="44"/>
  <c r="AK2817" i="44"/>
  <c r="AK2764" i="44"/>
  <c r="AH1802" i="44"/>
  <c r="AK1135" i="44"/>
  <c r="AM1576" i="44"/>
  <c r="AJ948" i="44"/>
  <c r="AI1569" i="2"/>
  <c r="AJ1057" i="44"/>
  <c r="AF254" i="44"/>
  <c r="AK1287" i="44"/>
  <c r="AK1338" i="44"/>
  <c r="AK1286" i="44"/>
  <c r="AB932" i="44"/>
  <c r="AL4341" i="44" l="1"/>
  <c r="AL4377" i="44" s="1"/>
  <c r="AL4288" i="44"/>
  <c r="AM4415" i="44"/>
  <c r="AM4468" i="44"/>
  <c r="AM4504" i="44" s="1"/>
  <c r="AN4595" i="44"/>
  <c r="AN4631" i="44" s="1"/>
  <c r="AN4542" i="44"/>
  <c r="AN1664" i="44"/>
  <c r="AM1719" i="44"/>
  <c r="AI796" i="44"/>
  <c r="AN1716" i="44"/>
  <c r="AM1775" i="44"/>
  <c r="AB750" i="2"/>
  <c r="AB624" i="2"/>
  <c r="AC790" i="2"/>
  <c r="AB914" i="2"/>
  <c r="AN1516" i="44"/>
  <c r="AL2437" i="2"/>
  <c r="AL2457" i="2"/>
  <c r="AL2473" i="2" s="1"/>
  <c r="AM1626" i="44"/>
  <c r="AM1569" i="44"/>
  <c r="AM1780" i="44"/>
  <c r="AH1768" i="2"/>
  <c r="AN1673" i="44"/>
  <c r="AN1669" i="44"/>
  <c r="AM3452" i="44"/>
  <c r="AN1925" i="44"/>
  <c r="AN1921" i="44"/>
  <c r="AN4251" i="44"/>
  <c r="AM1581" i="44"/>
  <c r="AM3399" i="44"/>
  <c r="AD935" i="2"/>
  <c r="AN1913" i="44"/>
  <c r="AL1431" i="44"/>
  <c r="AM1779" i="44"/>
  <c r="AM1571" i="44"/>
  <c r="AK1134" i="44"/>
  <c r="AN1666" i="44"/>
  <c r="AN1916" i="44"/>
  <c r="AM1519" i="44"/>
  <c r="AN1917" i="44"/>
  <c r="AN1861" i="44"/>
  <c r="AH1815" i="2"/>
  <c r="AM1633" i="44"/>
  <c r="AN1769" i="44"/>
  <c r="AM2590" i="2"/>
  <c r="AM2600" i="2" s="1"/>
  <c r="AD1241" i="2"/>
  <c r="AG1924" i="2"/>
  <c r="AN1864" i="44"/>
  <c r="AN1865" i="44"/>
  <c r="AL1280" i="44"/>
  <c r="AH802" i="2"/>
  <c r="AH804" i="2"/>
  <c r="AG798" i="2"/>
  <c r="AN2509" i="2"/>
  <c r="AN2502" i="2"/>
  <c r="AN2495" i="2"/>
  <c r="AE1434" i="2"/>
  <c r="AH1810" i="2"/>
  <c r="AL397" i="2"/>
  <c r="AG1715" i="2"/>
  <c r="AG1676" i="2"/>
  <c r="AE1427" i="2"/>
  <c r="AE1386" i="2"/>
  <c r="AB993" i="2"/>
  <c r="AM2380" i="2"/>
  <c r="AC1147" i="2"/>
  <c r="AB649" i="2"/>
  <c r="AC1196" i="2"/>
  <c r="AI2019" i="2"/>
  <c r="AJ2164" i="2"/>
  <c r="AM524" i="2"/>
  <c r="AM2382" i="2"/>
  <c r="AM526" i="2"/>
  <c r="AL394" i="2"/>
  <c r="AJ2152" i="2"/>
  <c r="AG1723" i="2"/>
  <c r="AI2005" i="2"/>
  <c r="AM2368" i="2"/>
  <c r="AC1203" i="2"/>
  <c r="AI2008" i="2"/>
  <c r="AD1294" i="2"/>
  <c r="AG847" i="2"/>
  <c r="AG901" i="2" s="1"/>
  <c r="AH849" i="2"/>
  <c r="AH903" i="2" s="1"/>
  <c r="AL399" i="2"/>
  <c r="AG1718" i="2"/>
  <c r="AG800" i="2"/>
  <c r="AM529" i="2"/>
  <c r="AJ2153" i="2"/>
  <c r="AJ2162" i="2"/>
  <c r="AM516" i="2"/>
  <c r="AL621" i="2"/>
  <c r="AK37" i="2"/>
  <c r="AN2503" i="2"/>
  <c r="AI2011" i="2"/>
  <c r="AL396" i="2"/>
  <c r="AK2096" i="2"/>
  <c r="AM2435" i="2"/>
  <c r="AH857" i="2"/>
  <c r="AH911" i="2" s="1"/>
  <c r="AB998" i="2"/>
  <c r="AG1927" i="2"/>
  <c r="AN2498" i="2"/>
  <c r="AB656" i="2"/>
  <c r="AH1820" i="2"/>
  <c r="AB651" i="2"/>
  <c r="AL403" i="2"/>
  <c r="AG1728" i="2"/>
  <c r="AD1292" i="2"/>
  <c r="AM2377" i="2"/>
  <c r="AD1289" i="2"/>
  <c r="AL402" i="2"/>
  <c r="AM2375" i="2"/>
  <c r="AG1729" i="2"/>
  <c r="AM518" i="2"/>
  <c r="AD1339" i="2"/>
  <c r="AM3271" i="44"/>
  <c r="AI2007" i="2"/>
  <c r="AI2009" i="2"/>
  <c r="AF1583" i="2"/>
  <c r="AL401" i="2"/>
  <c r="AM2369" i="2"/>
  <c r="AC1197" i="2"/>
  <c r="AI1963" i="2"/>
  <c r="AL393" i="2"/>
  <c r="AA15" i="2"/>
  <c r="AN478" i="2"/>
  <c r="AF1584" i="2"/>
  <c r="AM530" i="2"/>
  <c r="AB1004" i="2"/>
  <c r="AB997" i="2"/>
  <c r="AL392" i="2"/>
  <c r="AE1433" i="2"/>
  <c r="AG1724" i="2"/>
  <c r="AN2496" i="2"/>
  <c r="AD1341" i="2"/>
  <c r="AG1720" i="2"/>
  <c r="AM2376" i="2"/>
  <c r="AK1571" i="2"/>
  <c r="AK1625" i="2" s="1"/>
  <c r="AH848" i="2"/>
  <c r="AH902" i="2" s="1"/>
  <c r="AL3362" i="44"/>
  <c r="AC1135" i="2"/>
  <c r="AC1096" i="2"/>
  <c r="AB648" i="2"/>
  <c r="AB992" i="2"/>
  <c r="AG1719" i="2"/>
  <c r="AD1336" i="2"/>
  <c r="AH1862" i="2"/>
  <c r="AL389" i="2"/>
  <c r="AK494" i="2"/>
  <c r="AG1716" i="2"/>
  <c r="AB995" i="2"/>
  <c r="AN2504" i="2"/>
  <c r="AB1002" i="2"/>
  <c r="AM519" i="2"/>
  <c r="AH1865" i="2"/>
  <c r="AJ2156" i="2"/>
  <c r="AI2018" i="2"/>
  <c r="AG850" i="2"/>
  <c r="AG904" i="2" s="1"/>
  <c r="AI2066" i="2"/>
  <c r="AB655" i="2"/>
  <c r="AM2373" i="2"/>
  <c r="AE1432" i="2"/>
  <c r="AC1140" i="2"/>
  <c r="AF1579" i="2"/>
  <c r="AM2372" i="2"/>
  <c r="AL398" i="2"/>
  <c r="AE1439" i="2"/>
  <c r="AM523" i="2"/>
  <c r="AM2379" i="2"/>
  <c r="AG1722" i="2"/>
  <c r="AI2060" i="2"/>
  <c r="AI2067" i="2"/>
  <c r="AA766" i="2"/>
  <c r="AE1429" i="2"/>
  <c r="AL390" i="2"/>
  <c r="AF855" i="2"/>
  <c r="AF909" i="2" s="1"/>
  <c r="AF1578" i="2"/>
  <c r="AG1721" i="2"/>
  <c r="AE1437" i="2"/>
  <c r="AG1920" i="2"/>
  <c r="AG1925" i="2"/>
  <c r="AD1344" i="2"/>
  <c r="AC1195" i="2"/>
  <c r="AA48" i="2"/>
  <c r="AI2016" i="2"/>
  <c r="AF1577" i="2"/>
  <c r="AL400" i="2"/>
  <c r="AN2507" i="2"/>
  <c r="AC1146" i="2"/>
  <c r="AM525" i="2"/>
  <c r="AM2374" i="2"/>
  <c r="AN2497" i="2"/>
  <c r="AD1337" i="2"/>
  <c r="AL391" i="2"/>
  <c r="AC1202" i="2"/>
  <c r="AE1431" i="2"/>
  <c r="AD1338" i="2"/>
  <c r="AB994" i="2"/>
  <c r="AN2508" i="2"/>
  <c r="AG1926" i="2"/>
  <c r="AB990" i="2"/>
  <c r="AB951" i="2"/>
  <c r="AM2370" i="2"/>
  <c r="AD1342" i="2"/>
  <c r="AJ2161" i="2"/>
  <c r="AB1001" i="2"/>
  <c r="AN2499" i="2"/>
  <c r="AB999" i="2"/>
  <c r="AB1003" i="2"/>
  <c r="AI2014" i="2"/>
  <c r="AG1922" i="2"/>
  <c r="AF1576" i="2"/>
  <c r="AK2109" i="2"/>
  <c r="AC1138" i="2"/>
  <c r="AM2371" i="2"/>
  <c r="AG1727" i="2"/>
  <c r="AH1813" i="2"/>
  <c r="AB1000" i="2"/>
  <c r="AF1574" i="2"/>
  <c r="AG1725" i="2"/>
  <c r="AI2010" i="2"/>
  <c r="AM2378" i="2"/>
  <c r="AE1430" i="2"/>
  <c r="AG851" i="2"/>
  <c r="AG905" i="2" s="1"/>
  <c r="AF1581" i="2"/>
  <c r="AK2105" i="2"/>
  <c r="AM521" i="2"/>
  <c r="AF1572" i="2"/>
  <c r="AM528" i="2"/>
  <c r="AB647" i="2"/>
  <c r="AD1347" i="2"/>
  <c r="AG907" i="2"/>
  <c r="AE1435" i="2"/>
  <c r="AG1917" i="2"/>
  <c r="AN2506" i="2"/>
  <c r="AE1436" i="2"/>
  <c r="AL395" i="2"/>
  <c r="AM522" i="2"/>
  <c r="AN2727" i="2"/>
  <c r="AC1145" i="2"/>
  <c r="AF1582" i="2"/>
  <c r="AC1137" i="2"/>
  <c r="AC1193" i="2"/>
  <c r="AH2074" i="2"/>
  <c r="AG1915" i="2"/>
  <c r="AF1573" i="2"/>
  <c r="AF1570" i="2"/>
  <c r="AF1531" i="2"/>
  <c r="AF1580" i="2"/>
  <c r="AG1726" i="2"/>
  <c r="AB996" i="2"/>
  <c r="AG845" i="2"/>
  <c r="AG899" i="2" s="1"/>
  <c r="AD1340" i="2"/>
  <c r="AM517" i="2"/>
  <c r="AG1914" i="2"/>
  <c r="AG1875" i="2"/>
  <c r="AD1345" i="2"/>
  <c r="AI2015" i="2"/>
  <c r="AE1438" i="2"/>
  <c r="AJ2157" i="2"/>
  <c r="AK2100" i="2"/>
  <c r="AL43" i="2"/>
  <c r="AK2104" i="2"/>
  <c r="AM527" i="2"/>
  <c r="AM520" i="2"/>
  <c r="AG1717" i="2"/>
  <c r="AN2505" i="2"/>
  <c r="AJ2151" i="2"/>
  <c r="AJ2111" i="2"/>
  <c r="AE1428" i="2"/>
  <c r="AK2106" i="2"/>
  <c r="AJ2155" i="2"/>
  <c r="AN2501" i="2"/>
  <c r="AF1575" i="2"/>
  <c r="AG913" i="2"/>
  <c r="AC1144" i="2"/>
  <c r="AN1570" i="44"/>
  <c r="AL1228" i="44"/>
  <c r="AL1225" i="44"/>
  <c r="AN1924" i="44"/>
  <c r="AL3018" i="44"/>
  <c r="AL1234" i="44"/>
  <c r="AL3071" i="44"/>
  <c r="AM1520" i="44"/>
  <c r="AI1913" i="2"/>
  <c r="AL1373" i="44"/>
  <c r="AM3615" i="44"/>
  <c r="AM3580" i="44"/>
  <c r="AL1437" i="44"/>
  <c r="AM1521" i="44"/>
  <c r="AL1430" i="44"/>
  <c r="AK2981" i="44"/>
  <c r="AN1770" i="44"/>
  <c r="AL1229" i="44"/>
  <c r="AL1436" i="44"/>
  <c r="AK1147" i="44"/>
  <c r="AN1868" i="44"/>
  <c r="AN1724" i="44"/>
  <c r="AL1488" i="44"/>
  <c r="AG1225" i="2"/>
  <c r="AN1926" i="44"/>
  <c r="AM1580" i="44"/>
  <c r="AM1768" i="44"/>
  <c r="AN1920" i="44"/>
  <c r="AK1090" i="44"/>
  <c r="AM1632" i="44"/>
  <c r="AL1370" i="44"/>
  <c r="AK2004" i="2"/>
  <c r="AL2890" i="44"/>
  <c r="AN1718" i="44"/>
  <c r="AM1771" i="44"/>
  <c r="AL1378" i="44"/>
  <c r="AK1083" i="44"/>
  <c r="AM1631" i="44"/>
  <c r="AK1085" i="44"/>
  <c r="AK2726" i="44"/>
  <c r="AM1623" i="44"/>
  <c r="AK1343" i="44"/>
  <c r="AN1668" i="44"/>
  <c r="AK1091" i="44"/>
  <c r="AK1146" i="44"/>
  <c r="AK1189" i="44"/>
  <c r="AM1636" i="44"/>
  <c r="AI1623" i="2"/>
  <c r="AM1630" i="44"/>
  <c r="AJ1048" i="44"/>
  <c r="AH205" i="44"/>
  <c r="AJ793" i="44"/>
  <c r="AL1230" i="44"/>
  <c r="AI906" i="44"/>
  <c r="AJ995" i="44"/>
  <c r="AF281" i="44"/>
  <c r="AI905" i="44"/>
  <c r="AJ652" i="44"/>
  <c r="AK1084" i="44"/>
  <c r="AJ791" i="44"/>
  <c r="AJ1054" i="44"/>
  <c r="AI650" i="44"/>
  <c r="AI654" i="44"/>
  <c r="AJ805" i="44"/>
  <c r="AL3199" i="44"/>
  <c r="AL1347" i="44"/>
  <c r="AF283" i="44"/>
  <c r="AI649" i="44"/>
  <c r="AI653" i="44"/>
  <c r="AK936" i="44"/>
  <c r="AK2818" i="44"/>
  <c r="AK1290" i="44"/>
  <c r="AF282" i="44"/>
  <c r="AF288" i="44"/>
  <c r="AH211" i="44"/>
  <c r="AF287" i="44"/>
  <c r="AF294" i="44"/>
  <c r="AL1435" i="44"/>
  <c r="AJ854" i="44"/>
  <c r="AK1291" i="44"/>
  <c r="AH207" i="44"/>
  <c r="AF280" i="44"/>
  <c r="AK1340" i="44"/>
  <c r="AK2853" i="44"/>
  <c r="AH212" i="44"/>
  <c r="AK1285" i="44"/>
  <c r="AJ801" i="44"/>
  <c r="AH200" i="44"/>
  <c r="AL1374" i="44"/>
  <c r="AI643" i="44"/>
  <c r="AJ992" i="44"/>
  <c r="AG1080" i="2"/>
  <c r="AI642" i="44"/>
  <c r="AK2092" i="44"/>
  <c r="AJ2164" i="44"/>
  <c r="AD1077" i="44"/>
  <c r="AE1222" i="44"/>
  <c r="AH213" i="44"/>
  <c r="AI655" i="44"/>
  <c r="AF293" i="44"/>
  <c r="AG1512" i="44"/>
  <c r="AB787" i="44"/>
  <c r="AF290" i="44"/>
  <c r="AJ1002" i="44"/>
  <c r="AK1141" i="44"/>
  <c r="AK945" i="44"/>
  <c r="AK1202" i="44"/>
  <c r="AL1375" i="44"/>
  <c r="AI645" i="44"/>
  <c r="AM2364" i="44"/>
  <c r="AI907" i="44"/>
  <c r="AK1140" i="44"/>
  <c r="AJ939" i="44"/>
  <c r="AI1059" i="44"/>
  <c r="AJ2345" i="44"/>
  <c r="AJ2310" i="44"/>
  <c r="AI647" i="44"/>
  <c r="AM1492" i="44"/>
  <c r="AI656" i="44"/>
  <c r="AJ803" i="44"/>
  <c r="AM2149" i="2"/>
  <c r="AJ794" i="44"/>
  <c r="AH202" i="44"/>
  <c r="AI1370" i="2"/>
  <c r="AC932" i="44"/>
  <c r="AI1802" i="44"/>
  <c r="AJ795" i="44"/>
  <c r="AF285" i="44"/>
  <c r="AH1657" i="44"/>
  <c r="AF259" i="44"/>
  <c r="AF279" i="44"/>
  <c r="AJ790" i="44"/>
  <c r="AK1292" i="44"/>
  <c r="AI648" i="44"/>
  <c r="AF286" i="44"/>
  <c r="AN1672" i="44"/>
  <c r="AJ950" i="44"/>
  <c r="AI65" i="44"/>
  <c r="AK1089" i="44"/>
  <c r="AK1088" i="44"/>
  <c r="AK949" i="44"/>
  <c r="AF292" i="44"/>
  <c r="AF284" i="44"/>
  <c r="AN2491" i="44"/>
  <c r="AH64" i="44"/>
  <c r="AI806" i="44"/>
  <c r="AK2382" i="44"/>
  <c r="AJ2473" i="44"/>
  <c r="AF1367" i="44"/>
  <c r="AL2237" i="44"/>
  <c r="AH206" i="44"/>
  <c r="AH203" i="44"/>
  <c r="AK2563" i="44"/>
  <c r="AK2510" i="44"/>
  <c r="AH210" i="44"/>
  <c r="AL1379" i="44"/>
  <c r="AI912" i="44"/>
  <c r="AL3234" i="44"/>
  <c r="AK1341" i="44"/>
  <c r="AJ1043" i="44"/>
  <c r="AI910" i="44"/>
  <c r="AJ997" i="44"/>
  <c r="AJ942" i="44"/>
  <c r="AH204" i="44"/>
  <c r="AI651" i="44"/>
  <c r="AK2691" i="44"/>
  <c r="AJ325" i="44"/>
  <c r="AJ289" i="44"/>
  <c r="AJ1055" i="44"/>
  <c r="AH199" i="44"/>
  <c r="AJ998" i="44"/>
  <c r="AJ1947" i="44"/>
  <c r="AF291" i="44"/>
  <c r="AM4469" i="44" l="1"/>
  <c r="AN4632" i="44"/>
  <c r="AL4378" i="44"/>
  <c r="AM4287" i="44"/>
  <c r="AN4414" i="44"/>
  <c r="AM4505" i="44"/>
  <c r="AN4596" i="44"/>
  <c r="AL4342" i="44"/>
  <c r="AM1773" i="44"/>
  <c r="AI904" i="44"/>
  <c r="AN1667" i="44"/>
  <c r="AC806" i="2"/>
  <c r="AC844" i="2"/>
  <c r="AC642" i="2"/>
  <c r="AM3453" i="44"/>
  <c r="AM3488" i="44"/>
  <c r="AM3489" i="44" s="1"/>
  <c r="AN1518" i="44"/>
  <c r="AM2367" i="2"/>
  <c r="AM2421" i="2" s="1"/>
  <c r="AN1723" i="44"/>
  <c r="AN1727" i="44"/>
  <c r="AI1660" i="2"/>
  <c r="AM1573" i="44"/>
  <c r="AL1485" i="44"/>
  <c r="AK1188" i="44"/>
  <c r="AM1635" i="44"/>
  <c r="AN1671" i="44"/>
  <c r="AD989" i="2"/>
  <c r="AD1043" i="2" s="1"/>
  <c r="AN1720" i="44"/>
  <c r="AM1625" i="44"/>
  <c r="AM698" i="44"/>
  <c r="AM3272" i="44"/>
  <c r="AN1918" i="44"/>
  <c r="AN1525" i="44"/>
  <c r="AN1624" i="44"/>
  <c r="AH1869" i="2"/>
  <c r="AN1915" i="44"/>
  <c r="AM3325" i="44"/>
  <c r="AK38" i="2"/>
  <c r="AL34" i="2" s="1"/>
  <c r="AN2500" i="2"/>
  <c r="AN2510" i="2" s="1"/>
  <c r="AM1574" i="44"/>
  <c r="AH1816" i="2"/>
  <c r="AL3107" i="44"/>
  <c r="AD1295" i="2"/>
  <c r="AN1919" i="44"/>
  <c r="AL1334" i="44"/>
  <c r="AI803" i="2"/>
  <c r="AI794" i="2"/>
  <c r="AL1517" i="2"/>
  <c r="AI637" i="44"/>
  <c r="AJ1515" i="2"/>
  <c r="AF1629" i="2"/>
  <c r="AN2559" i="2"/>
  <c r="AK2158" i="2"/>
  <c r="AF1627" i="2"/>
  <c r="AN2560" i="2"/>
  <c r="AN2553" i="2"/>
  <c r="AM2424" i="2"/>
  <c r="AB1048" i="2"/>
  <c r="AB701" i="2"/>
  <c r="AB755" i="2" s="1"/>
  <c r="AG801" i="2"/>
  <c r="AH796" i="2"/>
  <c r="AH1916" i="2"/>
  <c r="AF1638" i="2"/>
  <c r="AG1782" i="2"/>
  <c r="AB1052" i="2"/>
  <c r="AB705" i="2"/>
  <c r="AB759" i="2" s="1"/>
  <c r="AH793" i="2"/>
  <c r="AD1095" i="2"/>
  <c r="AK2160" i="2"/>
  <c r="AG1771" i="2"/>
  <c r="AI2069" i="2"/>
  <c r="AM571" i="2"/>
  <c r="AG1780" i="2"/>
  <c r="AF1636" i="2"/>
  <c r="AK2159" i="2"/>
  <c r="AI2064" i="2"/>
  <c r="AB1057" i="2"/>
  <c r="AB710" i="2"/>
  <c r="AB1055" i="2"/>
  <c r="AB708" i="2"/>
  <c r="AN2551" i="2"/>
  <c r="AN2561" i="2"/>
  <c r="AA21" i="2"/>
  <c r="AH1812" i="2"/>
  <c r="AM2433" i="2"/>
  <c r="AM2426" i="2"/>
  <c r="AM2427" i="2"/>
  <c r="AG1770" i="2"/>
  <c r="AG698" i="2"/>
  <c r="AE1233" i="2"/>
  <c r="AL446" i="2"/>
  <c r="AI2061" i="2"/>
  <c r="AM572" i="2"/>
  <c r="AN2557" i="2"/>
  <c r="AJ2207" i="2"/>
  <c r="AJ2206" i="2"/>
  <c r="AG1769" i="2"/>
  <c r="AG1730" i="2"/>
  <c r="AE1482" i="2"/>
  <c r="AL44" i="2"/>
  <c r="AM576" i="2"/>
  <c r="AH1809" i="2"/>
  <c r="AE1484" i="2"/>
  <c r="AH1867" i="2"/>
  <c r="AK2163" i="2"/>
  <c r="AB1044" i="2"/>
  <c r="AB697" i="2"/>
  <c r="AB1005" i="2"/>
  <c r="AE1491" i="2"/>
  <c r="AF1633" i="2"/>
  <c r="AM573" i="2"/>
  <c r="AB1051" i="2"/>
  <c r="AB704" i="2"/>
  <c r="AL447" i="2"/>
  <c r="AM2423" i="2"/>
  <c r="AG1783" i="2"/>
  <c r="AD1343" i="2"/>
  <c r="AL453" i="2"/>
  <c r="AM2436" i="2"/>
  <c r="AM2434" i="2"/>
  <c r="AN2555" i="2"/>
  <c r="AE1232" i="2"/>
  <c r="AF1634" i="2"/>
  <c r="AH1807" i="2"/>
  <c r="AE1489" i="2"/>
  <c r="AM582" i="2"/>
  <c r="AG1779" i="2"/>
  <c r="AG1781" i="2"/>
  <c r="AF1630" i="2"/>
  <c r="AJ2215" i="2"/>
  <c r="AE1230" i="2"/>
  <c r="AD1094" i="2"/>
  <c r="AM2428" i="2"/>
  <c r="AL454" i="2"/>
  <c r="AD1087" i="2"/>
  <c r="AJ1959" i="2"/>
  <c r="AM577" i="2"/>
  <c r="AI2072" i="2"/>
  <c r="AB1056" i="2"/>
  <c r="AB709" i="2"/>
  <c r="AB763" i="2" s="1"/>
  <c r="AN2550" i="2"/>
  <c r="AL457" i="2"/>
  <c r="AN2552" i="2"/>
  <c r="AK2150" i="2"/>
  <c r="AD1348" i="2"/>
  <c r="AM2422" i="2"/>
  <c r="AB1047" i="2"/>
  <c r="AB700" i="2"/>
  <c r="AN2549" i="2"/>
  <c r="AG852" i="2"/>
  <c r="AG906" i="2" s="1"/>
  <c r="AJ2209" i="2"/>
  <c r="AM574" i="2"/>
  <c r="AK2154" i="2"/>
  <c r="AE1237" i="2"/>
  <c r="AH791" i="2"/>
  <c r="AL449" i="2"/>
  <c r="AF1626" i="2"/>
  <c r="AF1631" i="2"/>
  <c r="AG1775" i="2"/>
  <c r="AL444" i="2"/>
  <c r="AE1493" i="2"/>
  <c r="AC1194" i="2"/>
  <c r="AE1228" i="2"/>
  <c r="AG1778" i="2"/>
  <c r="AB1058" i="2"/>
  <c r="AB711" i="2"/>
  <c r="AI2017" i="2"/>
  <c r="AI2020" i="2" s="1"/>
  <c r="AL455" i="2"/>
  <c r="AM583" i="2"/>
  <c r="AI1966" i="2"/>
  <c r="AL448" i="2"/>
  <c r="AM578" i="2"/>
  <c r="AD1088" i="2"/>
  <c r="AL451" i="2"/>
  <c r="AC1198" i="2"/>
  <c r="AJ2205" i="2"/>
  <c r="AJ2165" i="2"/>
  <c r="AJ2211" i="2"/>
  <c r="AC1199" i="2"/>
  <c r="AE1490" i="2"/>
  <c r="AH799" i="2"/>
  <c r="AF1635" i="2"/>
  <c r="AM2432" i="2"/>
  <c r="AF1628" i="2"/>
  <c r="AB1053" i="2"/>
  <c r="AB706" i="2"/>
  <c r="AH1818" i="2"/>
  <c r="AL445" i="2"/>
  <c r="AM579" i="2"/>
  <c r="AE1236" i="2"/>
  <c r="AJ1952" i="2"/>
  <c r="AJ2210" i="2"/>
  <c r="AG1773" i="2"/>
  <c r="AM2430" i="2"/>
  <c r="AF1637" i="2"/>
  <c r="AM2429" i="2"/>
  <c r="AM2431" i="2"/>
  <c r="AM2471" i="2"/>
  <c r="AL450" i="2"/>
  <c r="AI795" i="2"/>
  <c r="AI2062" i="2"/>
  <c r="AI2059" i="2"/>
  <c r="AJ2218" i="2"/>
  <c r="AN2556" i="2"/>
  <c r="AH858" i="2"/>
  <c r="AH912" i="2" s="1"/>
  <c r="AL1282" i="44"/>
  <c r="AM581" i="2"/>
  <c r="AF1624" i="2"/>
  <c r="AF1585" i="2"/>
  <c r="AD1085" i="2"/>
  <c r="AB658" i="2"/>
  <c r="AM2425" i="2"/>
  <c r="AH1814" i="2"/>
  <c r="AE1234" i="2"/>
  <c r="AE1485" i="2"/>
  <c r="AC1200" i="2"/>
  <c r="AI2070" i="2"/>
  <c r="AF1632" i="2"/>
  <c r="AG1776" i="2"/>
  <c r="AE1486" i="2"/>
  <c r="AN2558" i="2"/>
  <c r="AG1774" i="2"/>
  <c r="AE1487" i="2"/>
  <c r="AD1089" i="2"/>
  <c r="AD1346" i="2"/>
  <c r="AI2065" i="2"/>
  <c r="AM570" i="2"/>
  <c r="AM531" i="2"/>
  <c r="AG854" i="2"/>
  <c r="AG908" i="2" s="1"/>
  <c r="AM580" i="2"/>
  <c r="AE1481" i="2"/>
  <c r="AE1440" i="2"/>
  <c r="AH1864" i="2"/>
  <c r="AH805" i="2"/>
  <c r="AE1492" i="2"/>
  <c r="AH1806" i="2"/>
  <c r="AG1929" i="2"/>
  <c r="AB1050" i="2"/>
  <c r="AB703" i="2"/>
  <c r="AB757" i="2" s="1"/>
  <c r="AC1191" i="2"/>
  <c r="AE1239" i="2"/>
  <c r="AM575" i="2"/>
  <c r="AH797" i="2"/>
  <c r="AB1054" i="2"/>
  <c r="AB707" i="2"/>
  <c r="AC1192" i="2"/>
  <c r="AI2068" i="2"/>
  <c r="AN2562" i="2"/>
  <c r="AE1229" i="2"/>
  <c r="AH1817" i="2"/>
  <c r="AE1483" i="2"/>
  <c r="AL452" i="2"/>
  <c r="AJ1958" i="2"/>
  <c r="AH1919" i="2"/>
  <c r="AB1049" i="2"/>
  <c r="AB702" i="2"/>
  <c r="AB756" i="2" s="1"/>
  <c r="AL443" i="2"/>
  <c r="AL404" i="2"/>
  <c r="AB1046" i="2"/>
  <c r="AB699" i="2"/>
  <c r="AC1189" i="2"/>
  <c r="AC1150" i="2"/>
  <c r="AM584" i="2"/>
  <c r="AI2063" i="2"/>
  <c r="AE1231" i="2"/>
  <c r="AL456" i="2"/>
  <c r="AH1874" i="2"/>
  <c r="AH1819" i="2"/>
  <c r="AJ2216" i="2"/>
  <c r="AG1772" i="2"/>
  <c r="AG1777" i="2"/>
  <c r="AA52" i="2"/>
  <c r="AI2073" i="2"/>
  <c r="AC1201" i="2"/>
  <c r="AE1488" i="2"/>
  <c r="AN2563" i="2"/>
  <c r="AH856" i="2"/>
  <c r="AH910" i="2" s="1"/>
  <c r="AL3072" i="44"/>
  <c r="AL1288" i="44"/>
  <c r="AL1490" i="44"/>
  <c r="AL1491" i="44"/>
  <c r="AL1279" i="44"/>
  <c r="AK1200" i="44"/>
  <c r="AN3525" i="44"/>
  <c r="AN1772" i="44"/>
  <c r="AJ1805" i="2"/>
  <c r="AL1424" i="44"/>
  <c r="AM1575" i="44"/>
  <c r="AL1427" i="44"/>
  <c r="AM3616" i="44"/>
  <c r="AN1722" i="44"/>
  <c r="AL1484" i="44"/>
  <c r="AG1279" i="2"/>
  <c r="AL1235" i="44"/>
  <c r="AL2944" i="44"/>
  <c r="AL1283" i="44"/>
  <c r="AK1201" i="44"/>
  <c r="AN1922" i="44"/>
  <c r="AK1144" i="44"/>
  <c r="AN1778" i="44"/>
  <c r="AM1634" i="44"/>
  <c r="AM1380" i="44"/>
  <c r="AN1660" i="44"/>
  <c r="AL2891" i="44"/>
  <c r="AK1139" i="44"/>
  <c r="AN1523" i="44"/>
  <c r="AN1524" i="44"/>
  <c r="AK2727" i="44"/>
  <c r="AK2058" i="2"/>
  <c r="AK1137" i="44"/>
  <c r="AN1515" i="44"/>
  <c r="AN1663" i="44"/>
  <c r="AL2636" i="44"/>
  <c r="AN1528" i="44"/>
  <c r="AL1432" i="44"/>
  <c r="AK2599" i="44"/>
  <c r="AN1522" i="44"/>
  <c r="AK1339" i="44"/>
  <c r="AK940" i="44"/>
  <c r="AK1145" i="44"/>
  <c r="AL1081" i="44"/>
  <c r="AJ1046" i="44"/>
  <c r="AK1345" i="44"/>
  <c r="AJ1056" i="44"/>
  <c r="AK1195" i="44"/>
  <c r="AK1947" i="44"/>
  <c r="AJ2019" i="44"/>
  <c r="AK947" i="44"/>
  <c r="AM3144" i="44"/>
  <c r="AL3235" i="44"/>
  <c r="AI62" i="44"/>
  <c r="AF364" i="44"/>
  <c r="AK1142" i="44"/>
  <c r="AI764" i="44"/>
  <c r="AH1512" i="44"/>
  <c r="AI69" i="44"/>
  <c r="AF366" i="44"/>
  <c r="AI67" i="44"/>
  <c r="AF354" i="44"/>
  <c r="AI757" i="44"/>
  <c r="AI631" i="44"/>
  <c r="AK946" i="44"/>
  <c r="AG1134" i="2"/>
  <c r="AI751" i="44"/>
  <c r="AI625" i="44"/>
  <c r="AJ855" i="44"/>
  <c r="AI63" i="44"/>
  <c r="AF355" i="44"/>
  <c r="AI758" i="44"/>
  <c r="AI632" i="44"/>
  <c r="AJ845" i="44"/>
  <c r="AF353" i="44"/>
  <c r="AI61" i="44"/>
  <c r="AK2255" i="44"/>
  <c r="AJ2346" i="44"/>
  <c r="AJ1052" i="44"/>
  <c r="AI60" i="44"/>
  <c r="AJ1051" i="44"/>
  <c r="AK935" i="44"/>
  <c r="AJ804" i="44"/>
  <c r="AK2564" i="44"/>
  <c r="AF356" i="44"/>
  <c r="AK1143" i="44"/>
  <c r="AK1346" i="44"/>
  <c r="AI1657" i="44"/>
  <c r="AM2203" i="2"/>
  <c r="AC787" i="44"/>
  <c r="AF1222" i="44"/>
  <c r="AI750" i="44"/>
  <c r="AI624" i="44"/>
  <c r="AL2763" i="44"/>
  <c r="AK2854" i="44"/>
  <c r="AF360" i="44"/>
  <c r="AJ361" i="44"/>
  <c r="AI759" i="44"/>
  <c r="AI633" i="44"/>
  <c r="AM2237" i="44"/>
  <c r="AJ799" i="44"/>
  <c r="AL1233" i="44"/>
  <c r="AL1433" i="44"/>
  <c r="AI59" i="44"/>
  <c r="AG1367" i="44"/>
  <c r="AI762" i="44"/>
  <c r="AI636" i="44"/>
  <c r="AK1138" i="44"/>
  <c r="AJ848" i="44"/>
  <c r="AL1429" i="44"/>
  <c r="AF365" i="44"/>
  <c r="AK1057" i="44"/>
  <c r="AF358" i="44"/>
  <c r="AI55" i="44"/>
  <c r="AJ844" i="44"/>
  <c r="AD932" i="44"/>
  <c r="AN1384" i="44"/>
  <c r="AJ993" i="44"/>
  <c r="AJ951" i="44"/>
  <c r="AL1094" i="44"/>
  <c r="AL1428" i="44"/>
  <c r="AJ706" i="44"/>
  <c r="AK1344" i="44"/>
  <c r="AL1284" i="44"/>
  <c r="AN1726" i="44"/>
  <c r="AF363" i="44"/>
  <c r="AJ996" i="44"/>
  <c r="AF357" i="44"/>
  <c r="AJ857" i="44"/>
  <c r="AF362" i="44"/>
  <c r="AL1232" i="44"/>
  <c r="AJ908" i="44"/>
  <c r="AI761" i="44"/>
  <c r="AI635" i="44"/>
  <c r="AM1239" i="44"/>
  <c r="AJ1049" i="44"/>
  <c r="AJ802" i="44"/>
  <c r="AI66" i="44"/>
  <c r="AK2436" i="44"/>
  <c r="AK2383" i="44"/>
  <c r="AH208" i="44"/>
  <c r="AI209" i="44"/>
  <c r="AI914" i="44"/>
  <c r="AJ1802" i="44"/>
  <c r="AI58" i="44"/>
  <c r="AI755" i="44"/>
  <c r="AI629" i="44"/>
  <c r="AK1194" i="44"/>
  <c r="AN2364" i="44"/>
  <c r="AI763" i="44"/>
  <c r="AE1077" i="44"/>
  <c r="AJ2218" i="44"/>
  <c r="AJ2165" i="44"/>
  <c r="AI56" i="44"/>
  <c r="AL1489" i="44"/>
  <c r="AF359" i="44"/>
  <c r="AJ798" i="44"/>
  <c r="AJ847" i="44"/>
  <c r="AI756" i="44"/>
  <c r="AI630" i="44"/>
  <c r="AF295" i="44"/>
  <c r="AF351" i="44"/>
  <c r="AJ849" i="44"/>
  <c r="AI1424" i="2"/>
  <c r="AI753" i="44"/>
  <c r="AI627" i="44"/>
  <c r="AK999" i="44"/>
  <c r="AL2092" i="44"/>
  <c r="AI68" i="44"/>
  <c r="AF352" i="44"/>
  <c r="AK990" i="44"/>
  <c r="AJ797" i="44"/>
  <c r="AM4288" i="44" l="1"/>
  <c r="AM4341" i="44"/>
  <c r="AM4377" i="44" s="1"/>
  <c r="AN4468" i="44"/>
  <c r="AN4504" i="44" s="1"/>
  <c r="AN4415" i="44"/>
  <c r="AM2383" i="2"/>
  <c r="AN1665" i="44"/>
  <c r="AJ796" i="44"/>
  <c r="AN1527" i="44"/>
  <c r="AN1581" i="44" s="1"/>
  <c r="AN1721" i="44"/>
  <c r="AN1572" i="44"/>
  <c r="AN1626" i="44" s="1"/>
  <c r="AL1080" i="44"/>
  <c r="AN3398" i="44"/>
  <c r="AC898" i="2"/>
  <c r="AC696" i="2"/>
  <c r="AC860" i="2"/>
  <c r="AM2457" i="2"/>
  <c r="AN2367" i="2" s="1"/>
  <c r="AN1777" i="44"/>
  <c r="AN1781" i="44"/>
  <c r="AM1627" i="44"/>
  <c r="AI1714" i="2"/>
  <c r="AM1377" i="44"/>
  <c r="AN1725" i="44"/>
  <c r="AN1774" i="44"/>
  <c r="AE935" i="2"/>
  <c r="AM1628" i="44"/>
  <c r="AM626" i="44"/>
  <c r="AM752" i="44"/>
  <c r="AN1517" i="44"/>
  <c r="AJ1569" i="2"/>
  <c r="AM1382" i="44"/>
  <c r="AL3108" i="44"/>
  <c r="AM3017" i="44"/>
  <c r="AN1579" i="44"/>
  <c r="AM3361" i="44"/>
  <c r="AH1923" i="2"/>
  <c r="AM3326" i="44"/>
  <c r="AN2554" i="2"/>
  <c r="AN2564" i="2" s="1"/>
  <c r="AL1342" i="44"/>
  <c r="AH1870" i="2"/>
  <c r="AL1336" i="44"/>
  <c r="AD1349" i="2"/>
  <c r="AM1383" i="44"/>
  <c r="AM1226" i="44"/>
  <c r="AI804" i="2"/>
  <c r="AH798" i="2"/>
  <c r="AF1380" i="2"/>
  <c r="AH1928" i="2"/>
  <c r="AM620" i="2"/>
  <c r="AD1139" i="2"/>
  <c r="AJ2006" i="2"/>
  <c r="AH1872" i="2"/>
  <c r="AD1090" i="2"/>
  <c r="AI2071" i="2"/>
  <c r="AI2074" i="2" s="1"/>
  <c r="AM2458" i="2"/>
  <c r="AM2437" i="2"/>
  <c r="AL490" i="2"/>
  <c r="AH1675" i="2"/>
  <c r="AC936" i="2"/>
  <c r="AB1059" i="2"/>
  <c r="AK2098" i="2"/>
  <c r="AE1287" i="2"/>
  <c r="AM2462" i="2"/>
  <c r="AA24" i="2"/>
  <c r="AC947" i="2"/>
  <c r="AC647" i="2"/>
  <c r="AH1674" i="2"/>
  <c r="AG855" i="2"/>
  <c r="AN2595" i="2"/>
  <c r="AH1664" i="2"/>
  <c r="AC938" i="2"/>
  <c r="AI1811" i="2"/>
  <c r="AH1871" i="2"/>
  <c r="AD1084" i="2"/>
  <c r="AJ1957" i="2"/>
  <c r="AH1666" i="2"/>
  <c r="AG1524" i="2"/>
  <c r="AE1288" i="2"/>
  <c r="AM2465" i="2"/>
  <c r="AB634" i="2"/>
  <c r="AB760" i="2"/>
  <c r="AG1527" i="2"/>
  <c r="AL487" i="2"/>
  <c r="AE1282" i="2"/>
  <c r="AH1667" i="2"/>
  <c r="AH845" i="2"/>
  <c r="AH899" i="2" s="1"/>
  <c r="AK2101" i="2"/>
  <c r="AL493" i="2"/>
  <c r="AJ1964" i="2"/>
  <c r="AK2107" i="2"/>
  <c r="AH1671" i="2"/>
  <c r="AG1526" i="2"/>
  <c r="AM2472" i="2"/>
  <c r="AM2459" i="2"/>
  <c r="AC943" i="2"/>
  <c r="AK2217" i="2"/>
  <c r="AF1374" i="2"/>
  <c r="AM608" i="2"/>
  <c r="AG626" i="2"/>
  <c r="AG752" i="2"/>
  <c r="AB638" i="2"/>
  <c r="AJ1961" i="2"/>
  <c r="AD1149" i="2"/>
  <c r="AB629" i="2"/>
  <c r="AL492" i="2"/>
  <c r="AB635" i="2"/>
  <c r="AB761" i="2"/>
  <c r="AE1293" i="2"/>
  <c r="AH1860" i="2"/>
  <c r="AH1821" i="2"/>
  <c r="AH800" i="2"/>
  <c r="AN2594" i="2"/>
  <c r="AJ1951" i="2"/>
  <c r="AN2381" i="2"/>
  <c r="AH1665" i="2"/>
  <c r="AE1290" i="2"/>
  <c r="AM619" i="2"/>
  <c r="AB639" i="2"/>
  <c r="AB765" i="2"/>
  <c r="AN2585" i="2"/>
  <c r="AM613" i="2"/>
  <c r="AM2464" i="2"/>
  <c r="AM618" i="2"/>
  <c r="AG1525" i="2"/>
  <c r="AM2469" i="2"/>
  <c r="AN2597" i="2"/>
  <c r="AG1530" i="2"/>
  <c r="AN2596" i="2"/>
  <c r="AD1093" i="2"/>
  <c r="AK2108" i="2"/>
  <c r="AL479" i="2"/>
  <c r="AL458" i="2"/>
  <c r="AJ2012" i="2"/>
  <c r="AE1283" i="2"/>
  <c r="AF1373" i="2"/>
  <c r="AE1494" i="2"/>
  <c r="AE1238" i="2"/>
  <c r="AJ1962" i="2"/>
  <c r="AH1868" i="2"/>
  <c r="AG1516" i="2"/>
  <c r="AF1639" i="2"/>
  <c r="AM615" i="2"/>
  <c r="AC945" i="2"/>
  <c r="AH853" i="2"/>
  <c r="AH907" i="2" s="1"/>
  <c r="AK2103" i="2"/>
  <c r="AD1086" i="2"/>
  <c r="AG1523" i="2"/>
  <c r="AE1291" i="2"/>
  <c r="AE1240" i="2"/>
  <c r="AN2586" i="2"/>
  <c r="AE1286" i="2"/>
  <c r="AL489" i="2"/>
  <c r="AL483" i="2"/>
  <c r="AH1921" i="2"/>
  <c r="AH1863" i="2"/>
  <c r="AH1662" i="2"/>
  <c r="AC949" i="2"/>
  <c r="AG1528" i="2"/>
  <c r="AH1663" i="2"/>
  <c r="AH847" i="2"/>
  <c r="AH901" i="2" s="1"/>
  <c r="AC940" i="2"/>
  <c r="AG1521" i="2"/>
  <c r="AL1571" i="2"/>
  <c r="AI802" i="2"/>
  <c r="AJ1965" i="2"/>
  <c r="AL488" i="2"/>
  <c r="AN2598" i="2"/>
  <c r="AC946" i="2"/>
  <c r="AD1083" i="2"/>
  <c r="AF1384" i="2"/>
  <c r="AC649" i="2"/>
  <c r="AM2461" i="2"/>
  <c r="AM617" i="2"/>
  <c r="AN2592" i="2"/>
  <c r="AJ1954" i="2"/>
  <c r="AG1529" i="2"/>
  <c r="AK2102" i="2"/>
  <c r="AD1142" i="2"/>
  <c r="AC950" i="2"/>
  <c r="AK2208" i="2"/>
  <c r="AB628" i="2"/>
  <c r="AB754" i="2"/>
  <c r="AN2591" i="2"/>
  <c r="AF1383" i="2"/>
  <c r="AM612" i="2"/>
  <c r="AK2099" i="2"/>
  <c r="AJ1953" i="2"/>
  <c r="AN2587" i="2"/>
  <c r="AK2214" i="2"/>
  <c r="AB633" i="2"/>
  <c r="AI1808" i="2"/>
  <c r="AM2460" i="2"/>
  <c r="AN2599" i="2"/>
  <c r="AB46" i="2"/>
  <c r="AE1285" i="2"/>
  <c r="AB630" i="2"/>
  <c r="AB631" i="2"/>
  <c r="AD1143" i="2"/>
  <c r="AF1378" i="2"/>
  <c r="AD1092" i="2"/>
  <c r="AC651" i="2"/>
  <c r="AM2466" i="2"/>
  <c r="AC655" i="2"/>
  <c r="AL481" i="2"/>
  <c r="AG1520" i="2"/>
  <c r="AF1382" i="2"/>
  <c r="AM614" i="2"/>
  <c r="AF1385" i="2"/>
  <c r="AG1518" i="2"/>
  <c r="AK2204" i="2"/>
  <c r="AB637" i="2"/>
  <c r="AJ2013" i="2"/>
  <c r="AD1148" i="2"/>
  <c r="AG1522" i="2"/>
  <c r="AF1381" i="2"/>
  <c r="AN2593" i="2"/>
  <c r="AL482" i="2"/>
  <c r="AJ1956" i="2"/>
  <c r="AH1672" i="2"/>
  <c r="AG1519" i="2"/>
  <c r="AI848" i="2"/>
  <c r="AI902" i="2" s="1"/>
  <c r="AD1081" i="2"/>
  <c r="AC1204" i="2"/>
  <c r="AH851" i="2"/>
  <c r="AH905" i="2" s="1"/>
  <c r="AH859" i="2"/>
  <c r="AM616" i="2"/>
  <c r="AM606" i="2"/>
  <c r="AM585" i="2"/>
  <c r="AI849" i="2"/>
  <c r="AM2468" i="2"/>
  <c r="AK2097" i="2"/>
  <c r="AJ2219" i="2"/>
  <c r="AL491" i="2"/>
  <c r="AH1670" i="2"/>
  <c r="AL480" i="2"/>
  <c r="AL485" i="2"/>
  <c r="AM610" i="2"/>
  <c r="AC939" i="2"/>
  <c r="AE1235" i="2"/>
  <c r="AB625" i="2"/>
  <c r="AB712" i="2"/>
  <c r="AB751" i="2"/>
  <c r="AF1376" i="2"/>
  <c r="AH1661" i="2"/>
  <c r="AG1784" i="2"/>
  <c r="AM2463" i="2"/>
  <c r="AB636" i="2"/>
  <c r="AB762" i="2"/>
  <c r="AK2213" i="2"/>
  <c r="AM607" i="2"/>
  <c r="AC944" i="2"/>
  <c r="AH850" i="2"/>
  <c r="AH904" i="2" s="1"/>
  <c r="AN2589" i="2"/>
  <c r="AK2212" i="2"/>
  <c r="AH1669" i="2"/>
  <c r="AH1873" i="2"/>
  <c r="AJ1955" i="2"/>
  <c r="AB627" i="2"/>
  <c r="AB753" i="2"/>
  <c r="AC941" i="2"/>
  <c r="AF1375" i="2"/>
  <c r="AJ1960" i="2"/>
  <c r="AM611" i="2"/>
  <c r="AC942" i="2"/>
  <c r="AH1918" i="2"/>
  <c r="AF1379" i="2"/>
  <c r="AH1668" i="2"/>
  <c r="AF1377" i="2"/>
  <c r="AK2110" i="2"/>
  <c r="AL486" i="2"/>
  <c r="AM2467" i="2"/>
  <c r="AC648" i="2"/>
  <c r="AD1091" i="2"/>
  <c r="AL484" i="2"/>
  <c r="AN2588" i="2"/>
  <c r="AC948" i="2"/>
  <c r="AD1141" i="2"/>
  <c r="AE1284" i="2"/>
  <c r="AH1673" i="2"/>
  <c r="AH1861" i="2"/>
  <c r="AM2470" i="2"/>
  <c r="AB632" i="2"/>
  <c r="AB758" i="2"/>
  <c r="AM609" i="2"/>
  <c r="AM40" i="2"/>
  <c r="AB764" i="2"/>
  <c r="AH1866" i="2"/>
  <c r="AI857" i="2"/>
  <c r="AI911" i="2" s="1"/>
  <c r="AL2945" i="44"/>
  <c r="AM1434" i="44"/>
  <c r="AL1478" i="44"/>
  <c r="AL1333" i="44"/>
  <c r="AL1093" i="44"/>
  <c r="AM1629" i="44"/>
  <c r="AL1092" i="44"/>
  <c r="AN1577" i="44"/>
  <c r="AG1333" i="2"/>
  <c r="AN3579" i="44"/>
  <c r="AN3526" i="44"/>
  <c r="AK1191" i="44"/>
  <c r="AJ1859" i="2"/>
  <c r="AL1481" i="44"/>
  <c r="AM1376" i="44"/>
  <c r="AL2980" i="44"/>
  <c r="AL1289" i="44"/>
  <c r="AN1776" i="44"/>
  <c r="AN3452" i="44"/>
  <c r="AK1198" i="44"/>
  <c r="AL1337" i="44"/>
  <c r="AL2690" i="44"/>
  <c r="AN1526" i="44"/>
  <c r="AL2637" i="44"/>
  <c r="AN1714" i="44"/>
  <c r="AL1134" i="44"/>
  <c r="AN1582" i="44"/>
  <c r="AN3399" i="44"/>
  <c r="AK1193" i="44"/>
  <c r="AN1569" i="44"/>
  <c r="AN1578" i="44"/>
  <c r="AK1199" i="44"/>
  <c r="AK2600" i="44"/>
  <c r="AN1576" i="44"/>
  <c r="AL1950" i="2"/>
  <c r="AL1231" i="44"/>
  <c r="AN1717" i="44"/>
  <c r="AL2509" i="44"/>
  <c r="AL1135" i="44"/>
  <c r="AJ911" i="44"/>
  <c r="AL1338" i="44"/>
  <c r="AJ901" i="44"/>
  <c r="AJ898" i="44"/>
  <c r="AL1486" i="44"/>
  <c r="AJ903" i="44"/>
  <c r="AJ902" i="44"/>
  <c r="AK994" i="44"/>
  <c r="AK2472" i="44"/>
  <c r="AK938" i="44"/>
  <c r="AJ155" i="44"/>
  <c r="AJ1047" i="44"/>
  <c r="AL1087" i="44"/>
  <c r="AL1237" i="44"/>
  <c r="AM1431" i="44"/>
  <c r="AK948" i="44"/>
  <c r="AJ760" i="44"/>
  <c r="AK1196" i="44"/>
  <c r="AK1044" i="44"/>
  <c r="AK1053" i="44"/>
  <c r="AL1482" i="44"/>
  <c r="AI1478" i="2"/>
  <c r="AL1483" i="44"/>
  <c r="AJ1050" i="44"/>
  <c r="AK1192" i="44"/>
  <c r="AK941" i="44"/>
  <c r="AK1802" i="44"/>
  <c r="AJ1874" i="44"/>
  <c r="AJ653" i="44"/>
  <c r="AJ648" i="44"/>
  <c r="AK2437" i="44"/>
  <c r="AJ709" i="44"/>
  <c r="AN1492" i="44"/>
  <c r="AK253" i="44"/>
  <c r="AG245" i="44"/>
  <c r="AJ707" i="44"/>
  <c r="AG246" i="44"/>
  <c r="AJ656" i="44"/>
  <c r="AI206" i="44"/>
  <c r="AM1381" i="44"/>
  <c r="AF1077" i="44"/>
  <c r="AL1086" i="44"/>
  <c r="AJ634" i="44"/>
  <c r="AL1202" i="44"/>
  <c r="AE932" i="44"/>
  <c r="AI203" i="44"/>
  <c r="AJ853" i="44"/>
  <c r="AG252" i="44"/>
  <c r="AN2095" i="2"/>
  <c r="AG248" i="44"/>
  <c r="AJ697" i="44"/>
  <c r="AJ909" i="44"/>
  <c r="AK1000" i="44"/>
  <c r="AI213" i="44"/>
  <c r="AJ655" i="44"/>
  <c r="AJ654" i="44"/>
  <c r="AK2110" i="44"/>
  <c r="AJ2219" i="44"/>
  <c r="AJ699" i="44"/>
  <c r="AM2092" i="44"/>
  <c r="AJ852" i="44"/>
  <c r="AJ65" i="44"/>
  <c r="AI210" i="44"/>
  <c r="AL1286" i="44"/>
  <c r="AG254" i="44"/>
  <c r="AG249" i="44"/>
  <c r="AN1780" i="44"/>
  <c r="AL1236" i="44"/>
  <c r="AL1487" i="44"/>
  <c r="AG1222" i="44"/>
  <c r="AJ1657" i="44"/>
  <c r="AK943" i="44"/>
  <c r="AK2309" i="44"/>
  <c r="AK2256" i="44"/>
  <c r="AJ899" i="44"/>
  <c r="AI1512" i="44"/>
  <c r="AG256" i="44"/>
  <c r="AI211" i="44"/>
  <c r="AG244" i="44"/>
  <c r="AJ647" i="44"/>
  <c r="AF367" i="44"/>
  <c r="AG243" i="44"/>
  <c r="AI200" i="44"/>
  <c r="AI64" i="44"/>
  <c r="AM1347" i="44"/>
  <c r="AL949" i="44"/>
  <c r="AN2237" i="44"/>
  <c r="AL2817" i="44"/>
  <c r="AL2764" i="44"/>
  <c r="AD787" i="44"/>
  <c r="AL1238" i="44"/>
  <c r="AI204" i="44"/>
  <c r="AI205" i="44"/>
  <c r="AI207" i="44"/>
  <c r="AJ649" i="44"/>
  <c r="AG250" i="44"/>
  <c r="AI202" i="44"/>
  <c r="AJ856" i="44"/>
  <c r="AG255" i="44"/>
  <c r="AJ700" i="44"/>
  <c r="AL1287" i="44"/>
  <c r="AK944" i="44"/>
  <c r="AJ643" i="44"/>
  <c r="AG258" i="44"/>
  <c r="AM3198" i="44"/>
  <c r="AM3145" i="44"/>
  <c r="AJ851" i="44"/>
  <c r="AJ701" i="44"/>
  <c r="AJ645" i="44"/>
  <c r="AI212" i="44"/>
  <c r="AG251" i="44"/>
  <c r="AK800" i="44"/>
  <c r="AJ696" i="44"/>
  <c r="AG257" i="44"/>
  <c r="AH1367" i="44"/>
  <c r="AJ642" i="44"/>
  <c r="AJ912" i="44"/>
  <c r="AJ650" i="44"/>
  <c r="AJ2020" i="44"/>
  <c r="AJ2073" i="44"/>
  <c r="AJ806" i="44"/>
  <c r="AI199" i="44"/>
  <c r="AJ651" i="44"/>
  <c r="AK1197" i="44"/>
  <c r="AK989" i="44"/>
  <c r="AG247" i="44"/>
  <c r="AG1188" i="2"/>
  <c r="AK1001" i="44"/>
  <c r="AL1947" i="44"/>
  <c r="AN4505" i="44" l="1"/>
  <c r="AN4287" i="44"/>
  <c r="AM4378" i="44"/>
  <c r="AN4469" i="44"/>
  <c r="AM4342" i="44"/>
  <c r="AN1719" i="44"/>
  <c r="AJ850" i="44"/>
  <c r="AN1775" i="44"/>
  <c r="AC624" i="2"/>
  <c r="AC914" i="2"/>
  <c r="AD790" i="2"/>
  <c r="AC750" i="2"/>
  <c r="AN2421" i="2"/>
  <c r="AN1519" i="44"/>
  <c r="AN1779" i="44"/>
  <c r="AI1768" i="2"/>
  <c r="AM3071" i="44"/>
  <c r="AN1520" i="44"/>
  <c r="AM1234" i="44"/>
  <c r="AE989" i="2"/>
  <c r="AE1043" i="2" s="1"/>
  <c r="AM3018" i="44"/>
  <c r="AJ1623" i="2"/>
  <c r="AM1437" i="44"/>
  <c r="AM1436" i="44"/>
  <c r="AN1571" i="44"/>
  <c r="AN1623" i="44"/>
  <c r="AN1633" i="44"/>
  <c r="AM3362" i="44"/>
  <c r="AN3271" i="44"/>
  <c r="AI1815" i="2"/>
  <c r="AM1228" i="44"/>
  <c r="AM1488" i="44"/>
  <c r="AN2590" i="2"/>
  <c r="AM1370" i="44"/>
  <c r="AH1924" i="2"/>
  <c r="AL1146" i="44"/>
  <c r="AM1280" i="44"/>
  <c r="AN3453" i="44"/>
  <c r="AI797" i="2"/>
  <c r="AI799" i="2"/>
  <c r="AI791" i="2"/>
  <c r="AN3488" i="44"/>
  <c r="AH1915" i="2"/>
  <c r="AC643" i="2"/>
  <c r="AB766" i="2"/>
  <c r="AG1573" i="2"/>
  <c r="AH1917" i="2"/>
  <c r="AE1340" i="2"/>
  <c r="AH1922" i="2"/>
  <c r="AE1347" i="2"/>
  <c r="AE1336" i="2"/>
  <c r="AH1720" i="2"/>
  <c r="AI1865" i="2"/>
  <c r="AJ2060" i="2"/>
  <c r="AH1920" i="2"/>
  <c r="AC1002" i="2"/>
  <c r="AD1145" i="2"/>
  <c r="AK2164" i="2"/>
  <c r="AF1433" i="2"/>
  <c r="AJ2014" i="2"/>
  <c r="AC998" i="2"/>
  <c r="AB48" i="2"/>
  <c r="AB52" i="2" s="1"/>
  <c r="AN520" i="2"/>
  <c r="AM401" i="2"/>
  <c r="AF1439" i="2"/>
  <c r="AM391" i="2"/>
  <c r="AD1146" i="2"/>
  <c r="AK2153" i="2"/>
  <c r="AC1004" i="2"/>
  <c r="AN2371" i="2"/>
  <c r="AC1000" i="2"/>
  <c r="AH1717" i="2"/>
  <c r="AG1577" i="2"/>
  <c r="AM389" i="2"/>
  <c r="AL494" i="2"/>
  <c r="AG1584" i="2"/>
  <c r="AN528" i="2"/>
  <c r="AC657" i="2"/>
  <c r="AH1719" i="2"/>
  <c r="AD1203" i="2"/>
  <c r="AC997" i="2"/>
  <c r="AH1725" i="2"/>
  <c r="AK2155" i="2"/>
  <c r="AB15" i="2"/>
  <c r="AN2368" i="2"/>
  <c r="AM2473" i="2"/>
  <c r="AF1434" i="2"/>
  <c r="AN519" i="2"/>
  <c r="AJ2009" i="2"/>
  <c r="AL2104" i="2"/>
  <c r="AN2373" i="2"/>
  <c r="AM43" i="2"/>
  <c r="AH1726" i="2"/>
  <c r="AF1435" i="2"/>
  <c r="AE1339" i="2"/>
  <c r="AD1196" i="2"/>
  <c r="AG1575" i="2"/>
  <c r="AC999" i="2"/>
  <c r="AF1427" i="2"/>
  <c r="AF1386" i="2"/>
  <c r="AC653" i="2"/>
  <c r="AN2375" i="2"/>
  <c r="AJ2011" i="2"/>
  <c r="AC992" i="2"/>
  <c r="AC990" i="2"/>
  <c r="AC951" i="2"/>
  <c r="AD1193" i="2"/>
  <c r="AC656" i="2"/>
  <c r="AC650" i="2"/>
  <c r="AH1727" i="2"/>
  <c r="AI1810" i="2"/>
  <c r="AF1429" i="2"/>
  <c r="AH1927" i="2"/>
  <c r="AN517" i="2"/>
  <c r="AM395" i="2"/>
  <c r="AN524" i="2"/>
  <c r="AF1432" i="2"/>
  <c r="AL2106" i="2"/>
  <c r="AN522" i="2"/>
  <c r="AJ2008" i="2"/>
  <c r="AI856" i="2"/>
  <c r="AI910" i="2" s="1"/>
  <c r="AG1582" i="2"/>
  <c r="AI1813" i="2"/>
  <c r="AD1140" i="2"/>
  <c r="AJ2016" i="2"/>
  <c r="AE1337" i="2"/>
  <c r="AK2162" i="2"/>
  <c r="AN2374" i="2"/>
  <c r="AN2435" i="2"/>
  <c r="AN518" i="2"/>
  <c r="AN2369" i="2"/>
  <c r="AK2161" i="2"/>
  <c r="AM397" i="2"/>
  <c r="AE1342" i="2"/>
  <c r="AH1728" i="2"/>
  <c r="AN2372" i="2"/>
  <c r="AJ1963" i="2"/>
  <c r="AL2004" i="2"/>
  <c r="AL2058" i="2" s="1"/>
  <c r="AE1338" i="2"/>
  <c r="AK2151" i="2"/>
  <c r="AK2111" i="2"/>
  <c r="AN516" i="2"/>
  <c r="AM621" i="2"/>
  <c r="AJ794" i="2"/>
  <c r="AJ2010" i="2"/>
  <c r="AG1576" i="2"/>
  <c r="AD1197" i="2"/>
  <c r="AC994" i="2"/>
  <c r="AN525" i="2"/>
  <c r="AH854" i="2"/>
  <c r="AJ2015" i="2"/>
  <c r="AD1138" i="2"/>
  <c r="AH1718" i="2"/>
  <c r="AE1341" i="2"/>
  <c r="AH1729" i="2"/>
  <c r="AN2377" i="2"/>
  <c r="AF1431" i="2"/>
  <c r="AC996" i="2"/>
  <c r="AC995" i="2"/>
  <c r="AI796" i="2"/>
  <c r="AL2105" i="2"/>
  <c r="AH1715" i="2"/>
  <c r="AH1676" i="2"/>
  <c r="AE1289" i="2"/>
  <c r="AM390" i="2"/>
  <c r="AD1202" i="2"/>
  <c r="AL2096" i="2"/>
  <c r="AF1436" i="2"/>
  <c r="AN2376" i="2"/>
  <c r="AN2370" i="2"/>
  <c r="AF1437" i="2"/>
  <c r="AK2156" i="2"/>
  <c r="AF1438" i="2"/>
  <c r="AM398" i="2"/>
  <c r="AI793" i="2"/>
  <c r="AC1003" i="2"/>
  <c r="AM393" i="2"/>
  <c r="AE1294" i="2"/>
  <c r="AK2157" i="2"/>
  <c r="AE1292" i="2"/>
  <c r="AJ2066" i="2"/>
  <c r="AD1147" i="2"/>
  <c r="AN2379" i="2"/>
  <c r="AN523" i="2"/>
  <c r="AN529" i="2"/>
  <c r="AF1428" i="2"/>
  <c r="AN2382" i="2"/>
  <c r="AJ2018" i="2"/>
  <c r="AG1581" i="2"/>
  <c r="AH1925" i="2"/>
  <c r="AD1144" i="2"/>
  <c r="AN530" i="2"/>
  <c r="AH852" i="2"/>
  <c r="AH906" i="2" s="1"/>
  <c r="AJ803" i="2"/>
  <c r="AD1195" i="2"/>
  <c r="AC645" i="2"/>
  <c r="AH1723" i="2"/>
  <c r="AC654" i="2"/>
  <c r="AN2378" i="2"/>
  <c r="AN526" i="2"/>
  <c r="AM392" i="2"/>
  <c r="AL1625" i="2"/>
  <c r="AE1345" i="2"/>
  <c r="AE1344" i="2"/>
  <c r="AJ2005" i="2"/>
  <c r="AH1914" i="2"/>
  <c r="AH1875" i="2"/>
  <c r="AM402" i="2"/>
  <c r="AH1721" i="2"/>
  <c r="AC652" i="2"/>
  <c r="AG1578" i="2"/>
  <c r="AM400" i="2"/>
  <c r="AH1926" i="2"/>
  <c r="AN2380" i="2"/>
  <c r="AM394" i="2"/>
  <c r="AM396" i="2"/>
  <c r="AH1722" i="2"/>
  <c r="AN521" i="2"/>
  <c r="AF1430" i="2"/>
  <c r="AC993" i="2"/>
  <c r="AH1724" i="2"/>
  <c r="AI903" i="2"/>
  <c r="AH913" i="2"/>
  <c r="AD1135" i="2"/>
  <c r="AD1096" i="2"/>
  <c r="AJ2067" i="2"/>
  <c r="AG1572" i="2"/>
  <c r="AG1574" i="2"/>
  <c r="AI1862" i="2"/>
  <c r="AJ2007" i="2"/>
  <c r="AL2100" i="2"/>
  <c r="AG1583" i="2"/>
  <c r="AN527" i="2"/>
  <c r="AD1137" i="2"/>
  <c r="AJ2019" i="2"/>
  <c r="AH1716" i="2"/>
  <c r="AM399" i="2"/>
  <c r="AG1570" i="2"/>
  <c r="AG1531" i="2"/>
  <c r="AL37" i="2"/>
  <c r="AG1579" i="2"/>
  <c r="AL2109" i="2"/>
  <c r="AG1580" i="2"/>
  <c r="AM403" i="2"/>
  <c r="AE1241" i="2"/>
  <c r="AG909" i="2"/>
  <c r="AC1001" i="2"/>
  <c r="AK2152" i="2"/>
  <c r="AI1820" i="2"/>
  <c r="AI858" i="2"/>
  <c r="AI912" i="2" s="1"/>
  <c r="AL1147" i="44"/>
  <c r="AM1225" i="44"/>
  <c r="AL1188" i="44"/>
  <c r="AL1085" i="44"/>
  <c r="AN3615" i="44"/>
  <c r="AN1636" i="44"/>
  <c r="AN3580" i="44"/>
  <c r="AN1521" i="44"/>
  <c r="AN1631" i="44"/>
  <c r="AM1430" i="44"/>
  <c r="AM1230" i="44"/>
  <c r="AL1090" i="44"/>
  <c r="AN1580" i="44"/>
  <c r="AH1225" i="2"/>
  <c r="AL2981" i="44"/>
  <c r="AM2890" i="44"/>
  <c r="AM1373" i="44"/>
  <c r="AL1285" i="44"/>
  <c r="AL1083" i="44"/>
  <c r="AL2726" i="44"/>
  <c r="AJ1913" i="2"/>
  <c r="AL2691" i="44"/>
  <c r="AL1343" i="44"/>
  <c r="AL1091" i="44"/>
  <c r="AL2563" i="44"/>
  <c r="AL2510" i="44"/>
  <c r="AM1229" i="44"/>
  <c r="AK2473" i="44"/>
  <c r="AM1485" i="44"/>
  <c r="AN1768" i="44"/>
  <c r="AN1630" i="44"/>
  <c r="AN1632" i="44"/>
  <c r="AN1635" i="44"/>
  <c r="AL1189" i="44"/>
  <c r="AK1048" i="44"/>
  <c r="AK1002" i="44"/>
  <c r="AL2382" i="44"/>
  <c r="AK795" i="44"/>
  <c r="AL1141" i="44"/>
  <c r="AK992" i="44"/>
  <c r="AN1771" i="44"/>
  <c r="AK1043" i="44"/>
  <c r="AJ905" i="44"/>
  <c r="AJ906" i="44"/>
  <c r="AK793" i="44"/>
  <c r="AL1084" i="44"/>
  <c r="AK790" i="44"/>
  <c r="AK939" i="44"/>
  <c r="AL1291" i="44"/>
  <c r="AM1378" i="44"/>
  <c r="AJ910" i="44"/>
  <c r="AK794" i="44"/>
  <c r="AL2853" i="44"/>
  <c r="AK2345" i="44"/>
  <c r="AK803" i="44"/>
  <c r="AK652" i="44"/>
  <c r="AL1088" i="44"/>
  <c r="AK942" i="44"/>
  <c r="AL936" i="44"/>
  <c r="AJ1370" i="2"/>
  <c r="AM1375" i="44"/>
  <c r="AM1374" i="44"/>
  <c r="AL945" i="44"/>
  <c r="AK1055" i="44"/>
  <c r="AL1340" i="44"/>
  <c r="AK1054" i="44"/>
  <c r="AL1341" i="44"/>
  <c r="AG1077" i="44"/>
  <c r="AJ62" i="44"/>
  <c r="AJ761" i="44"/>
  <c r="AK995" i="44"/>
  <c r="AG290" i="44"/>
  <c r="AG280" i="44"/>
  <c r="AN2149" i="2"/>
  <c r="AK804" i="44"/>
  <c r="AJ753" i="44"/>
  <c r="AK1657" i="44"/>
  <c r="AJ1729" i="44"/>
  <c r="AJ66" i="44"/>
  <c r="AF932" i="44"/>
  <c r="AK289" i="44"/>
  <c r="AK325" i="44"/>
  <c r="AJ68" i="44"/>
  <c r="AG287" i="44"/>
  <c r="AJ63" i="44"/>
  <c r="AG259" i="44"/>
  <c r="AG279" i="44"/>
  <c r="AJ59" i="44"/>
  <c r="AI1367" i="44"/>
  <c r="AJ708" i="44"/>
  <c r="AG283" i="44"/>
  <c r="AK1965" i="44"/>
  <c r="AJ2074" i="44"/>
  <c r="AG293" i="44"/>
  <c r="AJ628" i="44"/>
  <c r="AJ754" i="44"/>
  <c r="AJ58" i="44"/>
  <c r="AJ61" i="44"/>
  <c r="AN1239" i="44"/>
  <c r="AK791" i="44"/>
  <c r="AL1290" i="44"/>
  <c r="AK2164" i="44"/>
  <c r="AK2111" i="44"/>
  <c r="AK801" i="44"/>
  <c r="AG288" i="44"/>
  <c r="AM1435" i="44"/>
  <c r="AJ635" i="44"/>
  <c r="AJ1875" i="44"/>
  <c r="AJ1928" i="44"/>
  <c r="AJ627" i="44"/>
  <c r="AJ629" i="44"/>
  <c r="AG291" i="44"/>
  <c r="AG286" i="44"/>
  <c r="AL2818" i="44"/>
  <c r="AG292" i="44"/>
  <c r="AJ209" i="44"/>
  <c r="AM1094" i="44"/>
  <c r="AJ764" i="44"/>
  <c r="AL1802" i="44"/>
  <c r="AH1080" i="2"/>
  <c r="AG294" i="44"/>
  <c r="AJ60" i="44"/>
  <c r="AI208" i="44"/>
  <c r="AH1222" i="44"/>
  <c r="AN2092" i="44"/>
  <c r="AJ705" i="44"/>
  <c r="AG281" i="44"/>
  <c r="AJ637" i="44"/>
  <c r="AL1089" i="44"/>
  <c r="AK998" i="44"/>
  <c r="AJ69" i="44"/>
  <c r="AJ625" i="44"/>
  <c r="AE787" i="44"/>
  <c r="AJ55" i="44"/>
  <c r="AJ624" i="44"/>
  <c r="AM3199" i="44"/>
  <c r="AJ751" i="44"/>
  <c r="AL1292" i="44"/>
  <c r="AL1057" i="44"/>
  <c r="AJ755" i="44"/>
  <c r="AJ1512" i="44"/>
  <c r="AM1379" i="44"/>
  <c r="AG285" i="44"/>
  <c r="AJ704" i="44"/>
  <c r="AM1947" i="44"/>
  <c r="AJ750" i="44"/>
  <c r="AK854" i="44"/>
  <c r="AJ703" i="44"/>
  <c r="AM3234" i="44"/>
  <c r="AJ56" i="44"/>
  <c r="AK2310" i="44"/>
  <c r="AJ763" i="44"/>
  <c r="AG284" i="44"/>
  <c r="AJ907" i="44"/>
  <c r="AL1140" i="44"/>
  <c r="AJ67" i="44"/>
  <c r="AK997" i="44"/>
  <c r="AG282" i="44"/>
  <c r="AN4341" i="44" l="1"/>
  <c r="AN4288" i="44"/>
  <c r="AN4377" i="44"/>
  <c r="AN1573" i="44"/>
  <c r="AN1773" i="44"/>
  <c r="AJ904" i="44"/>
  <c r="AJ702" i="44"/>
  <c r="AD642" i="2"/>
  <c r="AN1574" i="44"/>
  <c r="AN2457" i="2"/>
  <c r="AD844" i="2"/>
  <c r="AD806" i="2"/>
  <c r="AM3107" i="44"/>
  <c r="AM3072" i="44"/>
  <c r="AM1288" i="44"/>
  <c r="AM1491" i="44"/>
  <c r="AJ1660" i="2"/>
  <c r="AF935" i="2"/>
  <c r="AK1515" i="2"/>
  <c r="AM1490" i="44"/>
  <c r="AN1625" i="44"/>
  <c r="AN698" i="44"/>
  <c r="AN1380" i="44"/>
  <c r="AM1282" i="44"/>
  <c r="AN3272" i="44"/>
  <c r="AN3325" i="44"/>
  <c r="AN2600" i="2"/>
  <c r="AK802" i="44"/>
  <c r="AI1869" i="2"/>
  <c r="AN3489" i="44"/>
  <c r="AM1424" i="44"/>
  <c r="AM1484" i="44"/>
  <c r="AM1080" i="44"/>
  <c r="AL1200" i="44"/>
  <c r="AN1575" i="44"/>
  <c r="AL1139" i="44"/>
  <c r="AI1816" i="2"/>
  <c r="AL1201" i="44"/>
  <c r="AM1093" i="44" s="1"/>
  <c r="AM1284" i="44"/>
  <c r="AM1334" i="44"/>
  <c r="AL1144" i="44"/>
  <c r="AD1189" i="2"/>
  <c r="AD1150" i="2"/>
  <c r="AF1484" i="2"/>
  <c r="AH1775" i="2"/>
  <c r="AJ2059" i="2"/>
  <c r="AM1517" i="2"/>
  <c r="AN2432" i="2"/>
  <c r="AI798" i="2"/>
  <c r="AN2436" i="2"/>
  <c r="AN2433" i="2"/>
  <c r="AI847" i="2"/>
  <c r="AI901" i="2" s="1"/>
  <c r="AE1343" i="2"/>
  <c r="AI850" i="2"/>
  <c r="AI904" i="2" s="1"/>
  <c r="AN2431" i="2"/>
  <c r="AF1233" i="2"/>
  <c r="AG1630" i="2"/>
  <c r="AK2216" i="2"/>
  <c r="AN571" i="2"/>
  <c r="AE1085" i="2"/>
  <c r="AL2158" i="2"/>
  <c r="AK2209" i="2"/>
  <c r="AH1773" i="2"/>
  <c r="AN574" i="2"/>
  <c r="AI1812" i="2"/>
  <c r="AG1627" i="2"/>
  <c r="AI1807" i="2"/>
  <c r="AH1279" i="2"/>
  <c r="AH1333" i="2" s="1"/>
  <c r="AM453" i="2"/>
  <c r="AN581" i="2"/>
  <c r="AJ2061" i="2"/>
  <c r="AG1628" i="2"/>
  <c r="AM448" i="2"/>
  <c r="AI1818" i="2"/>
  <c r="AF1482" i="2"/>
  <c r="AD1201" i="2"/>
  <c r="AE1348" i="2"/>
  <c r="AC1049" i="2"/>
  <c r="AC702" i="2"/>
  <c r="AH1772" i="2"/>
  <c r="AF1234" i="2"/>
  <c r="AN2423" i="2"/>
  <c r="AI1867" i="2"/>
  <c r="AJ2062" i="2"/>
  <c r="AH1781" i="2"/>
  <c r="AN2429" i="2"/>
  <c r="AG1629" i="2"/>
  <c r="AH1780" i="2"/>
  <c r="AJ2063" i="2"/>
  <c r="AK2218" i="2"/>
  <c r="AF1228" i="2"/>
  <c r="AF1232" i="2"/>
  <c r="AJ1424" i="2"/>
  <c r="AJ1478" i="2" s="1"/>
  <c r="AM1950" i="2"/>
  <c r="AI1874" i="2"/>
  <c r="AM457" i="2"/>
  <c r="AL38" i="2"/>
  <c r="AH1770" i="2"/>
  <c r="AH698" i="2"/>
  <c r="AG1637" i="2"/>
  <c r="AI805" i="2"/>
  <c r="AM446" i="2"/>
  <c r="AE1087" i="2"/>
  <c r="AI1817" i="2"/>
  <c r="AM452" i="2"/>
  <c r="AN2424" i="2"/>
  <c r="AJ2064" i="2"/>
  <c r="AN570" i="2"/>
  <c r="AN531" i="2"/>
  <c r="AG1636" i="2"/>
  <c r="AI1819" i="2"/>
  <c r="AC1044" i="2"/>
  <c r="AC697" i="2"/>
  <c r="AC751" i="2" s="1"/>
  <c r="AC1005" i="2"/>
  <c r="AH1779" i="2"/>
  <c r="AM443" i="2"/>
  <c r="AM404" i="2"/>
  <c r="AN2425" i="2"/>
  <c r="AM445" i="2"/>
  <c r="AB21" i="2"/>
  <c r="AK1952" i="2"/>
  <c r="AK2206" i="2"/>
  <c r="AG1634" i="2"/>
  <c r="AI1916" i="2"/>
  <c r="AG1626" i="2"/>
  <c r="AJ795" i="2"/>
  <c r="AN575" i="2"/>
  <c r="AN2434" i="2"/>
  <c r="AM454" i="2"/>
  <c r="AM456" i="2"/>
  <c r="AF1236" i="2"/>
  <c r="AG1635" i="2"/>
  <c r="AF1492" i="2"/>
  <c r="AL2150" i="2"/>
  <c r="AH1769" i="2"/>
  <c r="AH1730" i="2"/>
  <c r="AC1050" i="2"/>
  <c r="AC703" i="2"/>
  <c r="AD1192" i="2"/>
  <c r="AN579" i="2"/>
  <c r="AJ2017" i="2"/>
  <c r="AM451" i="2"/>
  <c r="AN572" i="2"/>
  <c r="AF1229" i="2"/>
  <c r="AF1483" i="2"/>
  <c r="AN2422" i="2"/>
  <c r="AN2383" i="2"/>
  <c r="AG1631" i="2"/>
  <c r="AC1058" i="2"/>
  <c r="AC711" i="2"/>
  <c r="AC765" i="2" s="1"/>
  <c r="AF1493" i="2"/>
  <c r="AC1052" i="2"/>
  <c r="AC705" i="2"/>
  <c r="AD1199" i="2"/>
  <c r="AI1919" i="2"/>
  <c r="AF1239" i="2"/>
  <c r="AI1809" i="2"/>
  <c r="AI845" i="2"/>
  <c r="AI899" i="2" s="1"/>
  <c r="AG1624" i="2"/>
  <c r="AG1585" i="2"/>
  <c r="AJ2073" i="2"/>
  <c r="AH1778" i="2"/>
  <c r="AH1776" i="2"/>
  <c r="AG1632" i="2"/>
  <c r="AN584" i="2"/>
  <c r="AN583" i="2"/>
  <c r="AK1958" i="2"/>
  <c r="AM447" i="2"/>
  <c r="AC1048" i="2"/>
  <c r="AC701" i="2"/>
  <c r="AK2205" i="2"/>
  <c r="AK2165" i="2"/>
  <c r="AN2471" i="2"/>
  <c r="AJ2070" i="2"/>
  <c r="AJ802" i="2"/>
  <c r="AN576" i="2"/>
  <c r="AN578" i="2"/>
  <c r="AC1046" i="2"/>
  <c r="AC699" i="2"/>
  <c r="AC753" i="2" s="1"/>
  <c r="AE1088" i="2"/>
  <c r="AM44" i="2"/>
  <c r="AN573" i="2"/>
  <c r="AC1051" i="2"/>
  <c r="AC704" i="2"/>
  <c r="AC758" i="2" s="1"/>
  <c r="AC1055" i="2"/>
  <c r="AC708" i="2"/>
  <c r="AL2154" i="2"/>
  <c r="AC46" i="2"/>
  <c r="AF1237" i="2"/>
  <c r="AH1777" i="2"/>
  <c r="AD1198" i="2"/>
  <c r="AJ2072" i="2"/>
  <c r="AE1346" i="2"/>
  <c r="AC1057" i="2"/>
  <c r="AC710" i="2"/>
  <c r="AC764" i="2" s="1"/>
  <c r="AK2210" i="2"/>
  <c r="AE1094" i="2"/>
  <c r="AF1485" i="2"/>
  <c r="AH1783" i="2"/>
  <c r="AJ2069" i="2"/>
  <c r="AJ848" i="2"/>
  <c r="AJ902" i="2" s="1"/>
  <c r="AN2426" i="2"/>
  <c r="AF1481" i="2"/>
  <c r="AF1440" i="2"/>
  <c r="AN582" i="2"/>
  <c r="AH1771" i="2"/>
  <c r="AK2207" i="2"/>
  <c r="AJ2068" i="2"/>
  <c r="AC1056" i="2"/>
  <c r="AC709" i="2"/>
  <c r="AH1774" i="2"/>
  <c r="AI853" i="2"/>
  <c r="AI907" i="2" s="1"/>
  <c r="AJ804" i="2"/>
  <c r="AL2163" i="2"/>
  <c r="AD1191" i="2"/>
  <c r="AK1959" i="2"/>
  <c r="AC1047" i="2"/>
  <c r="AC700" i="2"/>
  <c r="AI1806" i="2"/>
  <c r="AH1929" i="2"/>
  <c r="AN580" i="2"/>
  <c r="AN577" i="2"/>
  <c r="AN2430" i="2"/>
  <c r="AL2159" i="2"/>
  <c r="AH1782" i="2"/>
  <c r="AK2215" i="2"/>
  <c r="AD1194" i="2"/>
  <c r="AL2160" i="2"/>
  <c r="AM449" i="2"/>
  <c r="AI1864" i="2"/>
  <c r="AJ2065" i="2"/>
  <c r="AF1231" i="2"/>
  <c r="AN2427" i="2"/>
  <c r="AG1638" i="2"/>
  <c r="AM455" i="2"/>
  <c r="AC658" i="2"/>
  <c r="AH801" i="2"/>
  <c r="AG1633" i="2"/>
  <c r="AM450" i="2"/>
  <c r="AJ1966" i="2"/>
  <c r="AJ857" i="2"/>
  <c r="AJ911" i="2" s="1"/>
  <c r="AK2211" i="2"/>
  <c r="AF1491" i="2"/>
  <c r="AF1490" i="2"/>
  <c r="AM444" i="2"/>
  <c r="AH908" i="2"/>
  <c r="AE1089" i="2"/>
  <c r="AF1230" i="2"/>
  <c r="AN2428" i="2"/>
  <c r="AF1486" i="2"/>
  <c r="AC1053" i="2"/>
  <c r="AC706" i="2"/>
  <c r="AF1489" i="2"/>
  <c r="AF1488" i="2"/>
  <c r="AE1095" i="2"/>
  <c r="AC1054" i="2"/>
  <c r="AC707" i="2"/>
  <c r="AD1200" i="2"/>
  <c r="AF1487" i="2"/>
  <c r="AE1295" i="2"/>
  <c r="AI1814" i="2"/>
  <c r="AI851" i="2"/>
  <c r="AI905" i="2" s="1"/>
  <c r="AM1427" i="44"/>
  <c r="AN3616" i="44"/>
  <c r="AM1279" i="44"/>
  <c r="AL1145" i="44"/>
  <c r="AM2636" i="44"/>
  <c r="AM2944" i="44"/>
  <c r="AM2891" i="44"/>
  <c r="AN1634" i="44"/>
  <c r="AL1137" i="44"/>
  <c r="AN1627" i="44"/>
  <c r="AL1339" i="44"/>
  <c r="AL2564" i="44"/>
  <c r="AL2727" i="44"/>
  <c r="AM1235" i="44"/>
  <c r="AK1805" i="2"/>
  <c r="AM1081" i="44"/>
  <c r="AL935" i="44"/>
  <c r="AL2599" i="44"/>
  <c r="AL2436" i="44"/>
  <c r="AM1283" i="44"/>
  <c r="AN1377" i="44"/>
  <c r="AL1142" i="44"/>
  <c r="AK1056" i="44"/>
  <c r="AK857" i="44"/>
  <c r="AL2383" i="44"/>
  <c r="AK849" i="44"/>
  <c r="AM1429" i="44"/>
  <c r="AL940" i="44"/>
  <c r="AK2346" i="44"/>
  <c r="AK847" i="44"/>
  <c r="AM2763" i="44"/>
  <c r="AK996" i="44"/>
  <c r="AL1345" i="44"/>
  <c r="AL947" i="44"/>
  <c r="AL1195" i="44"/>
  <c r="AK844" i="44"/>
  <c r="AK1046" i="44"/>
  <c r="AL2255" i="44"/>
  <c r="AK797" i="44"/>
  <c r="AL1138" i="44"/>
  <c r="AL2854" i="44"/>
  <c r="AK848" i="44"/>
  <c r="AK993" i="44"/>
  <c r="AK798" i="44"/>
  <c r="AM1232" i="44"/>
  <c r="AM1432" i="44"/>
  <c r="AK908" i="44"/>
  <c r="AJ757" i="44"/>
  <c r="AM1428" i="44"/>
  <c r="AL946" i="44"/>
  <c r="AJ759" i="44"/>
  <c r="AK2218" i="44"/>
  <c r="AL999" i="44"/>
  <c r="AL990" i="44"/>
  <c r="AK1052" i="44"/>
  <c r="AM1233" i="44"/>
  <c r="AL1344" i="44"/>
  <c r="AK1051" i="44"/>
  <c r="AL1346" i="44"/>
  <c r="AG356" i="44"/>
  <c r="AK642" i="44"/>
  <c r="AK1512" i="44"/>
  <c r="AJ1584" i="44"/>
  <c r="AM1202" i="44"/>
  <c r="AG358" i="44"/>
  <c r="AK1820" i="44"/>
  <c r="AJ1929" i="44"/>
  <c r="AJ1783" i="44"/>
  <c r="AJ1730" i="44"/>
  <c r="AG352" i="44"/>
  <c r="AK706" i="44"/>
  <c r="AL1143" i="44"/>
  <c r="AK656" i="44"/>
  <c r="AN1347" i="44"/>
  <c r="AK2019" i="44"/>
  <c r="AK1966" i="44"/>
  <c r="AK361" i="44"/>
  <c r="AL1657" i="44"/>
  <c r="AK645" i="44"/>
  <c r="AK653" i="44"/>
  <c r="AG354" i="44"/>
  <c r="AN3144" i="44"/>
  <c r="AM3235" i="44"/>
  <c r="AL1194" i="44"/>
  <c r="AJ631" i="44"/>
  <c r="AJ632" i="44"/>
  <c r="AG364" i="44"/>
  <c r="AG363" i="44"/>
  <c r="AK2165" i="44"/>
  <c r="AG355" i="44"/>
  <c r="AJ1367" i="44"/>
  <c r="AG295" i="44"/>
  <c r="AG351" i="44"/>
  <c r="AG359" i="44"/>
  <c r="AK912" i="44"/>
  <c r="AJ64" i="44"/>
  <c r="AH1134" i="2"/>
  <c r="AM1802" i="44"/>
  <c r="AG360" i="44"/>
  <c r="AK845" i="44"/>
  <c r="AG932" i="44"/>
  <c r="AG353" i="44"/>
  <c r="AG357" i="44"/>
  <c r="AK647" i="44"/>
  <c r="AG366" i="44"/>
  <c r="AK655" i="44"/>
  <c r="AK643" i="44"/>
  <c r="AJ213" i="44"/>
  <c r="AJ633" i="44"/>
  <c r="AN1947" i="44"/>
  <c r="AM1433" i="44"/>
  <c r="AM949" i="44"/>
  <c r="AF787" i="44"/>
  <c r="AK855" i="44"/>
  <c r="AG365" i="44"/>
  <c r="AK799" i="44"/>
  <c r="AJ758" i="44"/>
  <c r="AI1222" i="44"/>
  <c r="AK65" i="44"/>
  <c r="AM1489" i="44"/>
  <c r="AJ636" i="44"/>
  <c r="AJ762" i="44"/>
  <c r="AN2203" i="2"/>
  <c r="AG362" i="44"/>
  <c r="AK1049" i="44"/>
  <c r="AH1077" i="44"/>
  <c r="AN4378" i="44" l="1"/>
  <c r="AN4342" i="44"/>
  <c r="AN1383" i="44"/>
  <c r="AN1628" i="44"/>
  <c r="AM1342" i="44"/>
  <c r="AJ630" i="44"/>
  <c r="AJ756" i="44"/>
  <c r="AK796" i="44"/>
  <c r="AD898" i="2"/>
  <c r="AD860" i="2"/>
  <c r="AD696" i="2"/>
  <c r="AD750" i="2" s="1"/>
  <c r="AM3108" i="44"/>
  <c r="AN3017" i="44"/>
  <c r="AM1478" i="44"/>
  <c r="AN1376" i="44"/>
  <c r="AJ1714" i="2"/>
  <c r="AN1434" i="44"/>
  <c r="AN1382" i="44"/>
  <c r="AK856" i="44"/>
  <c r="AF989" i="2"/>
  <c r="AK1569" i="2"/>
  <c r="AN1629" i="44"/>
  <c r="AL1198" i="44"/>
  <c r="AL1193" i="44"/>
  <c r="AN626" i="44"/>
  <c r="AN752" i="44"/>
  <c r="AM1092" i="44"/>
  <c r="AM1338" i="44"/>
  <c r="AM1134" i="44"/>
  <c r="AM2637" i="44"/>
  <c r="AK699" i="44"/>
  <c r="AM1336" i="44"/>
  <c r="AN3361" i="44"/>
  <c r="AN3326" i="44"/>
  <c r="AI1923" i="2"/>
  <c r="AM2004" i="2"/>
  <c r="AM1147" i="44"/>
  <c r="AI1870" i="2"/>
  <c r="AK901" i="44"/>
  <c r="AN1226" i="44"/>
  <c r="AD645" i="2"/>
  <c r="AJ799" i="2"/>
  <c r="AJ797" i="2"/>
  <c r="AK794" i="2"/>
  <c r="AE1149" i="2"/>
  <c r="AI800" i="2"/>
  <c r="AL2103" i="2"/>
  <c r="AE1086" i="2"/>
  <c r="AC628" i="2"/>
  <c r="AC754" i="2"/>
  <c r="AC637" i="2"/>
  <c r="AC763" i="2"/>
  <c r="AI1663" i="2"/>
  <c r="AG1377" i="2"/>
  <c r="AD947" i="2"/>
  <c r="AK1962" i="2"/>
  <c r="AD940" i="2"/>
  <c r="AK1965" i="2"/>
  <c r="AI1863" i="2"/>
  <c r="AH1523" i="2"/>
  <c r="AJ2071" i="2"/>
  <c r="AJ2074" i="2" s="1"/>
  <c r="AD942" i="2"/>
  <c r="AN611" i="2"/>
  <c r="AM481" i="2"/>
  <c r="AI1671" i="2"/>
  <c r="AH1528" i="2"/>
  <c r="AM488" i="2"/>
  <c r="AM482" i="2"/>
  <c r="AI1662" i="2"/>
  <c r="AN2465" i="2"/>
  <c r="AN2459" i="2"/>
  <c r="AC630" i="2"/>
  <c r="AC756" i="2"/>
  <c r="AG1374" i="2"/>
  <c r="AH1520" i="2"/>
  <c r="AE1139" i="2"/>
  <c r="AM1571" i="2"/>
  <c r="AM1625" i="2" s="1"/>
  <c r="AD944" i="2"/>
  <c r="AD657" i="2"/>
  <c r="AG1375" i="2"/>
  <c r="AF1290" i="2"/>
  <c r="AH1526" i="2"/>
  <c r="AM34" i="2"/>
  <c r="AL2110" i="2"/>
  <c r="AN607" i="2"/>
  <c r="AF1235" i="2"/>
  <c r="AJ2020" i="2"/>
  <c r="AG1379" i="2"/>
  <c r="AG1378" i="2"/>
  <c r="AK803" i="2"/>
  <c r="AD643" i="2"/>
  <c r="AN40" i="2"/>
  <c r="AG1380" i="2"/>
  <c r="AN2464" i="2"/>
  <c r="AF1285" i="2"/>
  <c r="AL2107" i="2"/>
  <c r="AD939" i="2"/>
  <c r="AJ858" i="2"/>
  <c r="AD948" i="2"/>
  <c r="AE1148" i="2"/>
  <c r="AH1524" i="2"/>
  <c r="AF1293" i="2"/>
  <c r="AN615" i="2"/>
  <c r="AG1384" i="2"/>
  <c r="AM492" i="2"/>
  <c r="AN2461" i="2"/>
  <c r="AC625" i="2"/>
  <c r="AC712" i="2"/>
  <c r="AN606" i="2"/>
  <c r="AN585" i="2"/>
  <c r="AD941" i="2"/>
  <c r="AK1953" i="2"/>
  <c r="AI1861" i="2"/>
  <c r="AI1665" i="2"/>
  <c r="AF1287" i="2"/>
  <c r="AJ793" i="2"/>
  <c r="AI852" i="2"/>
  <c r="AI906" i="2" s="1"/>
  <c r="AE1081" i="2"/>
  <c r="AD1204" i="2"/>
  <c r="AN613" i="2"/>
  <c r="AM1481" i="44"/>
  <c r="AE1092" i="2"/>
  <c r="AM491" i="2"/>
  <c r="AL2214" i="2"/>
  <c r="AN616" i="2"/>
  <c r="AK1964" i="2"/>
  <c r="AC632" i="2"/>
  <c r="AE1142" i="2"/>
  <c r="AN612" i="2"/>
  <c r="AH1516" i="2"/>
  <c r="AG1639" i="2"/>
  <c r="AG1385" i="2"/>
  <c r="AF1283" i="2"/>
  <c r="AI1661" i="2"/>
  <c r="AH1784" i="2"/>
  <c r="AJ849" i="2"/>
  <c r="AJ903" i="2" s="1"/>
  <c r="AL2098" i="2"/>
  <c r="AI1871" i="2"/>
  <c r="AI859" i="2"/>
  <c r="AM493" i="2"/>
  <c r="AK1955" i="2"/>
  <c r="AI1673" i="2"/>
  <c r="AF1288" i="2"/>
  <c r="AN617" i="2"/>
  <c r="AN2467" i="2"/>
  <c r="AK1951" i="2"/>
  <c r="AL1199" i="44"/>
  <c r="AC635" i="2"/>
  <c r="AG1381" i="2"/>
  <c r="AG1382" i="2"/>
  <c r="AK1957" i="2"/>
  <c r="AI1674" i="2"/>
  <c r="AK2013" i="2"/>
  <c r="AK1960" i="2"/>
  <c r="AK1961" i="2"/>
  <c r="AL2102" i="2"/>
  <c r="AL2208" i="2"/>
  <c r="AC627" i="2"/>
  <c r="AK2012" i="2"/>
  <c r="AI1668" i="2"/>
  <c r="AJ791" i="2"/>
  <c r="AJ1811" i="2"/>
  <c r="AC639" i="2"/>
  <c r="AN2458" i="2"/>
  <c r="AN2437" i="2"/>
  <c r="AN608" i="2"/>
  <c r="AH1527" i="2"/>
  <c r="AM490" i="2"/>
  <c r="AD936" i="2"/>
  <c r="AC1059" i="2"/>
  <c r="AF1286" i="2"/>
  <c r="AF1240" i="2"/>
  <c r="AI1872" i="2"/>
  <c r="AH1519" i="2"/>
  <c r="AL2101" i="2"/>
  <c r="AL2108" i="2"/>
  <c r="AN618" i="2"/>
  <c r="AF1238" i="2"/>
  <c r="AF1291" i="2"/>
  <c r="AN614" i="2"/>
  <c r="AC634" i="2"/>
  <c r="AF1284" i="2"/>
  <c r="AC760" i="2"/>
  <c r="AH1525" i="2"/>
  <c r="AD656" i="2"/>
  <c r="AL2213" i="2"/>
  <c r="AG1373" i="2"/>
  <c r="AF1494" i="2"/>
  <c r="AC638" i="2"/>
  <c r="AE1090" i="2"/>
  <c r="AD943" i="2"/>
  <c r="AL2097" i="2"/>
  <c r="AK2219" i="2"/>
  <c r="AN619" i="2"/>
  <c r="AE1084" i="2"/>
  <c r="AL2204" i="2"/>
  <c r="AH1518" i="2"/>
  <c r="AK2006" i="2"/>
  <c r="AM479" i="2"/>
  <c r="AM458" i="2"/>
  <c r="AK1956" i="2"/>
  <c r="AE1141" i="2"/>
  <c r="AH1529" i="2"/>
  <c r="AI1928" i="2"/>
  <c r="AE1349" i="2"/>
  <c r="AI1672" i="2"/>
  <c r="AK1954" i="2"/>
  <c r="AM484" i="2"/>
  <c r="AM489" i="2"/>
  <c r="AL2212" i="2"/>
  <c r="AJ796" i="2"/>
  <c r="AN2469" i="2"/>
  <c r="AN2468" i="2"/>
  <c r="AI1667" i="2"/>
  <c r="AM480" i="2"/>
  <c r="AM485" i="2"/>
  <c r="AM483" i="2"/>
  <c r="AI1868" i="2"/>
  <c r="AD946" i="2"/>
  <c r="AG1383" i="2"/>
  <c r="AH1530" i="2"/>
  <c r="AE1083" i="2"/>
  <c r="AL2099" i="2"/>
  <c r="AN2462" i="2"/>
  <c r="AI1675" i="2"/>
  <c r="AC636" i="2"/>
  <c r="AN609" i="2"/>
  <c r="AD938" i="2"/>
  <c r="AJ856" i="2"/>
  <c r="AJ910" i="2" s="1"/>
  <c r="AC629" i="2"/>
  <c r="AC755" i="2"/>
  <c r="AI1670" i="2"/>
  <c r="AE1091" i="2"/>
  <c r="AD950" i="2"/>
  <c r="AC761" i="2"/>
  <c r="AM487" i="2"/>
  <c r="AC631" i="2"/>
  <c r="AC757" i="2"/>
  <c r="AN2470" i="2"/>
  <c r="AB24" i="2"/>
  <c r="AI1873" i="2"/>
  <c r="AN2460" i="2"/>
  <c r="AC762" i="2"/>
  <c r="AH626" i="2"/>
  <c r="AH752" i="2"/>
  <c r="AI1921" i="2"/>
  <c r="AE1093" i="2"/>
  <c r="AI1866" i="2"/>
  <c r="AH1522" i="2"/>
  <c r="AD945" i="2"/>
  <c r="AE1143" i="2"/>
  <c r="AM486" i="2"/>
  <c r="AH855" i="2"/>
  <c r="AH909" i="2" s="1"/>
  <c r="AN2463" i="2"/>
  <c r="AI1918" i="2"/>
  <c r="AN2466" i="2"/>
  <c r="AI1860" i="2"/>
  <c r="AI1821" i="2"/>
  <c r="AL2217" i="2"/>
  <c r="AI1666" i="2"/>
  <c r="AD949" i="2"/>
  <c r="AI1669" i="2"/>
  <c r="AD650" i="2"/>
  <c r="AN620" i="2"/>
  <c r="AC633" i="2"/>
  <c r="AC759" i="2"/>
  <c r="AJ1808" i="2"/>
  <c r="AF1282" i="2"/>
  <c r="AH1521" i="2"/>
  <c r="AI1664" i="2"/>
  <c r="AN610" i="2"/>
  <c r="AN2472" i="2"/>
  <c r="AG1376" i="2"/>
  <c r="AI1225" i="2"/>
  <c r="AI1279" i="2" s="1"/>
  <c r="AK911" i="44"/>
  <c r="AM1333" i="44"/>
  <c r="AL938" i="44"/>
  <c r="AM1188" i="44"/>
  <c r="AK898" i="44"/>
  <c r="AL948" i="44"/>
  <c r="AK903" i="44"/>
  <c r="AL2437" i="44"/>
  <c r="AM2690" i="44"/>
  <c r="AK852" i="44"/>
  <c r="AL1191" i="44"/>
  <c r="AM2980" i="44"/>
  <c r="AL989" i="44"/>
  <c r="AM1135" i="44"/>
  <c r="AM2945" i="44"/>
  <c r="AM1289" i="44"/>
  <c r="AL2472" i="44"/>
  <c r="AM2509" i="44"/>
  <c r="AK851" i="44"/>
  <c r="AM1231" i="44"/>
  <c r="AK1859" i="2"/>
  <c r="AN1431" i="44"/>
  <c r="AL2600" i="44"/>
  <c r="AN1488" i="44"/>
  <c r="AK1050" i="44"/>
  <c r="AM2764" i="44"/>
  <c r="AL1001" i="44"/>
  <c r="AM1337" i="44"/>
  <c r="AM1237" i="44"/>
  <c r="AK701" i="44"/>
  <c r="AK1047" i="44"/>
  <c r="AL1192" i="44"/>
  <c r="AL1196" i="44"/>
  <c r="AM1482" i="44"/>
  <c r="AK700" i="44"/>
  <c r="AL2309" i="44"/>
  <c r="AK696" i="44"/>
  <c r="AM1087" i="44"/>
  <c r="AM1483" i="44"/>
  <c r="AK902" i="44"/>
  <c r="AK709" i="44"/>
  <c r="AL2256" i="44"/>
  <c r="AM2817" i="44"/>
  <c r="AN1234" i="44"/>
  <c r="AL994" i="44"/>
  <c r="AK649" i="44"/>
  <c r="AL2110" i="44"/>
  <c r="AL1044" i="44"/>
  <c r="AM1286" i="44"/>
  <c r="AL800" i="44"/>
  <c r="AN1437" i="44"/>
  <c r="AL1053" i="44"/>
  <c r="AL1000" i="44"/>
  <c r="AK2219" i="44"/>
  <c r="AM1287" i="44"/>
  <c r="AM1486" i="44"/>
  <c r="AK155" i="44"/>
  <c r="AK899" i="44"/>
  <c r="AK2073" i="44"/>
  <c r="AK651" i="44"/>
  <c r="AL943" i="44"/>
  <c r="AL944" i="44"/>
  <c r="AM1236" i="44"/>
  <c r="AM1238" i="44"/>
  <c r="AH1188" i="2"/>
  <c r="AM1487" i="44"/>
  <c r="AK1370" i="2"/>
  <c r="AN1802" i="44"/>
  <c r="AH246" i="44"/>
  <c r="AK764" i="44"/>
  <c r="AH250" i="44"/>
  <c r="AL941" i="44"/>
  <c r="AM1057" i="44"/>
  <c r="AN1381" i="44"/>
  <c r="AK707" i="44"/>
  <c r="AH258" i="44"/>
  <c r="AH251" i="44"/>
  <c r="AL253" i="44"/>
  <c r="AH248" i="44"/>
  <c r="AH247" i="44"/>
  <c r="AH257" i="44"/>
  <c r="AJ1222" i="44"/>
  <c r="AK650" i="44"/>
  <c r="AK853" i="44"/>
  <c r="AK909" i="44"/>
  <c r="AH245" i="44"/>
  <c r="AH252" i="44"/>
  <c r="AG367" i="44"/>
  <c r="AH243" i="44"/>
  <c r="AK1675" i="44"/>
  <c r="AJ1784" i="44"/>
  <c r="AN1094" i="44"/>
  <c r="AI1077" i="44"/>
  <c r="AJ1638" i="44"/>
  <c r="AJ1585" i="44"/>
  <c r="AK697" i="44"/>
  <c r="AL804" i="44"/>
  <c r="AK654" i="44"/>
  <c r="AG787" i="44"/>
  <c r="AM1086" i="44"/>
  <c r="AK2020" i="44"/>
  <c r="AL1512" i="44"/>
  <c r="AH932" i="44"/>
  <c r="AN3198" i="44"/>
  <c r="AN3145" i="44"/>
  <c r="AH244" i="44"/>
  <c r="AH249" i="44"/>
  <c r="AH254" i="44"/>
  <c r="AK69" i="44"/>
  <c r="AK1367" i="44"/>
  <c r="AJ1439" i="44"/>
  <c r="AH255" i="44"/>
  <c r="AK1874" i="44"/>
  <c r="AK1821" i="44"/>
  <c r="AH256" i="44"/>
  <c r="AM1657" i="44"/>
  <c r="AL1197" i="44"/>
  <c r="AK634" i="44"/>
  <c r="AK760" i="44"/>
  <c r="AN3071" i="44" l="1"/>
  <c r="AN1430" i="44"/>
  <c r="AK850" i="44"/>
  <c r="AK648" i="44"/>
  <c r="AE642" i="2"/>
  <c r="AD624" i="2"/>
  <c r="AN3018" i="44"/>
  <c r="AD914" i="2"/>
  <c r="AE790" i="2"/>
  <c r="AN1370" i="44"/>
  <c r="AJ1768" i="2"/>
  <c r="AN1436" i="44"/>
  <c r="AM1090" i="44"/>
  <c r="AK708" i="44"/>
  <c r="AK910" i="44"/>
  <c r="AM2058" i="2"/>
  <c r="AM1085" i="44"/>
  <c r="AF1043" i="2"/>
  <c r="AK1623" i="2"/>
  <c r="AK627" i="44"/>
  <c r="AK753" i="44"/>
  <c r="AL645" i="44" s="1"/>
  <c r="AM1146" i="44"/>
  <c r="AN1230" i="44"/>
  <c r="AM1201" i="44"/>
  <c r="AK704" i="44"/>
  <c r="AL1043" i="44"/>
  <c r="AN3362" i="44"/>
  <c r="AN1228" i="44"/>
  <c r="AF1241" i="2"/>
  <c r="AM1091" i="44"/>
  <c r="AJ1815" i="2"/>
  <c r="AL803" i="44"/>
  <c r="AM1343" i="44"/>
  <c r="AI1924" i="2"/>
  <c r="AL2310" i="44"/>
  <c r="AL795" i="44"/>
  <c r="AL992" i="44"/>
  <c r="AM1189" i="44"/>
  <c r="AN1080" i="44"/>
  <c r="AN1280" i="44"/>
  <c r="AK629" i="44"/>
  <c r="AJ798" i="2"/>
  <c r="AI801" i="2"/>
  <c r="AH1575" i="2"/>
  <c r="AD1003" i="2"/>
  <c r="AH1576" i="2"/>
  <c r="AC15" i="2"/>
  <c r="AD653" i="2"/>
  <c r="AI1724" i="2"/>
  <c r="AD992" i="2"/>
  <c r="AG1437" i="2"/>
  <c r="AN395" i="2"/>
  <c r="AK2010" i="2"/>
  <c r="AE1138" i="2"/>
  <c r="AF1338" i="2"/>
  <c r="AF1345" i="2"/>
  <c r="AN400" i="2"/>
  <c r="AK2066" i="2"/>
  <c r="AI1715" i="2"/>
  <c r="AI1676" i="2"/>
  <c r="AI1719" i="2"/>
  <c r="AK857" i="2"/>
  <c r="AD655" i="2"/>
  <c r="AI1920" i="2"/>
  <c r="AD647" i="2"/>
  <c r="AN399" i="2"/>
  <c r="AM37" i="2"/>
  <c r="AE1144" i="2"/>
  <c r="AL2162" i="2"/>
  <c r="AF1294" i="2"/>
  <c r="AK2015" i="2"/>
  <c r="AK2011" i="2"/>
  <c r="AK2009" i="2"/>
  <c r="AF1337" i="2"/>
  <c r="AK2018" i="2"/>
  <c r="AE1146" i="2"/>
  <c r="AI1915" i="2"/>
  <c r="AN43" i="2"/>
  <c r="AF1289" i="2"/>
  <c r="AH1580" i="2"/>
  <c r="AD998" i="2"/>
  <c r="AN398" i="2"/>
  <c r="AH1577" i="2"/>
  <c r="AK2016" i="2"/>
  <c r="AL2157" i="2"/>
  <c r="AK848" i="2"/>
  <c r="AK902" i="2" s="1"/>
  <c r="AF1336" i="2"/>
  <c r="AI1720" i="2"/>
  <c r="AN396" i="2"/>
  <c r="AD654" i="2"/>
  <c r="AD1004" i="2"/>
  <c r="AL2153" i="2"/>
  <c r="AD1000" i="2"/>
  <c r="AJ1820" i="2"/>
  <c r="AM2105" i="2"/>
  <c r="AF1340" i="2"/>
  <c r="AH1581" i="2"/>
  <c r="AL2152" i="2"/>
  <c r="AE1196" i="2"/>
  <c r="AN1373" i="44"/>
  <c r="AN402" i="2"/>
  <c r="AH1578" i="2"/>
  <c r="AG1432" i="2"/>
  <c r="AF1344" i="2"/>
  <c r="AN1517" i="2"/>
  <c r="AH1574" i="2"/>
  <c r="AI1917" i="2"/>
  <c r="AJ1810" i="2"/>
  <c r="AE1197" i="2"/>
  <c r="AD649" i="2"/>
  <c r="AI1922" i="2"/>
  <c r="AN394" i="2"/>
  <c r="AN389" i="2"/>
  <c r="AM494" i="2"/>
  <c r="AF1292" i="2"/>
  <c r="AL2155" i="2"/>
  <c r="AJ1865" i="2"/>
  <c r="AK2014" i="2"/>
  <c r="AG1436" i="2"/>
  <c r="AN403" i="2"/>
  <c r="AK795" i="2"/>
  <c r="AN621" i="2"/>
  <c r="AE1202" i="2"/>
  <c r="AD993" i="2"/>
  <c r="AH1582" i="2"/>
  <c r="AD1001" i="2"/>
  <c r="AI854" i="2"/>
  <c r="AI908" i="2" s="1"/>
  <c r="AJ851" i="2"/>
  <c r="AL790" i="44"/>
  <c r="AM2109" i="2"/>
  <c r="AE1147" i="2"/>
  <c r="AE1145" i="2"/>
  <c r="AK802" i="2"/>
  <c r="AE1137" i="2"/>
  <c r="AH1583" i="2"/>
  <c r="AK2060" i="2"/>
  <c r="AK2067" i="2"/>
  <c r="AF1342" i="2"/>
  <c r="AI913" i="2"/>
  <c r="AG1439" i="2"/>
  <c r="AJ847" i="2"/>
  <c r="AJ901" i="2" s="1"/>
  <c r="AK2007" i="2"/>
  <c r="AC48" i="2"/>
  <c r="AG1438" i="2"/>
  <c r="AC766" i="2"/>
  <c r="AG1433" i="2"/>
  <c r="AG1428" i="2"/>
  <c r="AE1203" i="2"/>
  <c r="AJ1862" i="2"/>
  <c r="AI1927" i="2"/>
  <c r="AN390" i="2"/>
  <c r="AJ850" i="2"/>
  <c r="AJ904" i="2" s="1"/>
  <c r="AK2008" i="2"/>
  <c r="AE1195" i="2"/>
  <c r="AL2151" i="2"/>
  <c r="AL2111" i="2"/>
  <c r="AH1573" i="2"/>
  <c r="AJ845" i="2"/>
  <c r="AJ899" i="2" s="1"/>
  <c r="AM2100" i="2"/>
  <c r="AG1435" i="2"/>
  <c r="AK2005" i="2"/>
  <c r="AM2106" i="2"/>
  <c r="AF1341" i="2"/>
  <c r="AL2161" i="2"/>
  <c r="AG1434" i="2"/>
  <c r="AL2164" i="2"/>
  <c r="AG1429" i="2"/>
  <c r="AE1193" i="2"/>
  <c r="AD648" i="2"/>
  <c r="AI1716" i="2"/>
  <c r="AI1725" i="2"/>
  <c r="AD996" i="2"/>
  <c r="AK2019" i="2"/>
  <c r="AG1431" i="2"/>
  <c r="AJ853" i="2"/>
  <c r="AJ907" i="2" s="1"/>
  <c r="AM1083" i="44"/>
  <c r="AG1430" i="2"/>
  <c r="AI1718" i="2"/>
  <c r="AD651" i="2"/>
  <c r="AI1723" i="2"/>
  <c r="AI1914" i="2"/>
  <c r="AI1875" i="2"/>
  <c r="AD999" i="2"/>
  <c r="AJ1813" i="2"/>
  <c r="AI1729" i="2"/>
  <c r="AH1584" i="2"/>
  <c r="AN393" i="2"/>
  <c r="AM2096" i="2"/>
  <c r="AG1427" i="2"/>
  <c r="AG1386" i="2"/>
  <c r="AH1579" i="2"/>
  <c r="AI1926" i="2"/>
  <c r="AD990" i="2"/>
  <c r="AD951" i="2"/>
  <c r="AD995" i="2"/>
  <c r="AD1002" i="2"/>
  <c r="AF1339" i="2"/>
  <c r="AL1002" i="44"/>
  <c r="AN397" i="2"/>
  <c r="AI1721" i="2"/>
  <c r="AM2104" i="2"/>
  <c r="AI1726" i="2"/>
  <c r="AH1572" i="2"/>
  <c r="AD997" i="2"/>
  <c r="AD652" i="2"/>
  <c r="AN2473" i="2"/>
  <c r="AI1722" i="2"/>
  <c r="AL2156" i="2"/>
  <c r="AI1728" i="2"/>
  <c r="AI1727" i="2"/>
  <c r="AI1925" i="2"/>
  <c r="AH1570" i="2"/>
  <c r="AH1531" i="2"/>
  <c r="AN401" i="2"/>
  <c r="AE1135" i="2"/>
  <c r="AE1096" i="2"/>
  <c r="AF1347" i="2"/>
  <c r="AJ912" i="2"/>
  <c r="AN392" i="2"/>
  <c r="AN391" i="2"/>
  <c r="AK1963" i="2"/>
  <c r="AD994" i="2"/>
  <c r="AI1717" i="2"/>
  <c r="AE1140" i="2"/>
  <c r="AK755" i="44"/>
  <c r="AN2890" i="44"/>
  <c r="AN2944" i="44" s="1"/>
  <c r="AM2726" i="44"/>
  <c r="AM1141" i="44"/>
  <c r="AM2853" i="44"/>
  <c r="AN1225" i="44"/>
  <c r="AK906" i="44"/>
  <c r="AM2691" i="44"/>
  <c r="AK905" i="44"/>
  <c r="AN1485" i="44"/>
  <c r="AN1375" i="44"/>
  <c r="AL2473" i="44"/>
  <c r="AM2981" i="44"/>
  <c r="AM2382" i="44"/>
  <c r="AK1913" i="2"/>
  <c r="AM1285" i="44"/>
  <c r="AM1084" i="44"/>
  <c r="AK703" i="44"/>
  <c r="AL2345" i="44"/>
  <c r="AM2563" i="44"/>
  <c r="AM2510" i="44"/>
  <c r="AL939" i="44"/>
  <c r="AN1374" i="44"/>
  <c r="AL1055" i="44"/>
  <c r="AM1088" i="44"/>
  <c r="AK637" i="44"/>
  <c r="AM1291" i="44"/>
  <c r="AL854" i="44"/>
  <c r="AL942" i="44"/>
  <c r="AL793" i="44"/>
  <c r="AN1229" i="44"/>
  <c r="AL794" i="44"/>
  <c r="AM1340" i="44"/>
  <c r="AK628" i="44"/>
  <c r="AN3107" i="44"/>
  <c r="AK754" i="44"/>
  <c r="AK750" i="44"/>
  <c r="AN1491" i="44"/>
  <c r="AN3072" i="44"/>
  <c r="AL2111" i="44"/>
  <c r="AM2818" i="44"/>
  <c r="AK624" i="44"/>
  <c r="AM945" i="44"/>
  <c r="AK763" i="44"/>
  <c r="AL1054" i="44"/>
  <c r="AI1333" i="2"/>
  <c r="AM936" i="44"/>
  <c r="AN1288" i="44"/>
  <c r="AL2164" i="44"/>
  <c r="AL1048" i="44"/>
  <c r="AM1341" i="44"/>
  <c r="AL1965" i="44"/>
  <c r="AK209" i="44"/>
  <c r="AK2074" i="44"/>
  <c r="AK1928" i="44"/>
  <c r="AN1378" i="44"/>
  <c r="AN3234" i="44"/>
  <c r="AN1379" i="44"/>
  <c r="AM1290" i="44"/>
  <c r="AK751" i="44"/>
  <c r="AL998" i="44"/>
  <c r="AL791" i="44"/>
  <c r="AL997" i="44"/>
  <c r="AK761" i="44"/>
  <c r="AM1292" i="44"/>
  <c r="AI1080" i="2"/>
  <c r="AI932" i="44"/>
  <c r="AL995" i="44"/>
  <c r="AN1202" i="44"/>
  <c r="AL801" i="44"/>
  <c r="AK1222" i="44"/>
  <c r="AJ1294" i="44"/>
  <c r="AK1424" i="2"/>
  <c r="AH280" i="44"/>
  <c r="AH259" i="44"/>
  <c r="AH279" i="44"/>
  <c r="AH283" i="44"/>
  <c r="AH284" i="44"/>
  <c r="AN1484" i="44"/>
  <c r="AK705" i="44"/>
  <c r="AH287" i="44"/>
  <c r="AN1435" i="44"/>
  <c r="AL656" i="44"/>
  <c r="AM1512" i="44"/>
  <c r="AK625" i="44"/>
  <c r="AL289" i="44"/>
  <c r="AL325" i="44"/>
  <c r="AL912" i="44"/>
  <c r="AJ1077" i="44"/>
  <c r="AL652" i="44"/>
  <c r="AH291" i="44"/>
  <c r="AK213" i="44"/>
  <c r="AH290" i="44"/>
  <c r="AN3199" i="44"/>
  <c r="AM1140" i="44"/>
  <c r="AK1530" i="44"/>
  <c r="AJ1639" i="44"/>
  <c r="AK1729" i="44"/>
  <c r="AK1676" i="44"/>
  <c r="AH288" i="44"/>
  <c r="AK907" i="44"/>
  <c r="AH282" i="44"/>
  <c r="AM1089" i="44"/>
  <c r="AH294" i="44"/>
  <c r="AN1657" i="44"/>
  <c r="AH292" i="44"/>
  <c r="AJ1493" i="44"/>
  <c r="AJ1440" i="44"/>
  <c r="AH281" i="44"/>
  <c r="AH293" i="44"/>
  <c r="AK635" i="44"/>
  <c r="AN949" i="44"/>
  <c r="AH286" i="44"/>
  <c r="AK1875" i="44"/>
  <c r="AL1367" i="44"/>
  <c r="AH285" i="44"/>
  <c r="AH787" i="44"/>
  <c r="AM1144" i="44" l="1"/>
  <c r="AN1490" i="44"/>
  <c r="AK904" i="44"/>
  <c r="AK702" i="44"/>
  <c r="AE806" i="2"/>
  <c r="AE844" i="2"/>
  <c r="AK762" i="44"/>
  <c r="AK636" i="44"/>
  <c r="AN1950" i="2"/>
  <c r="AM935" i="44"/>
  <c r="AN1424" i="44"/>
  <c r="AL802" i="44"/>
  <c r="AN1093" i="44"/>
  <c r="AK1660" i="2"/>
  <c r="AM1200" i="44"/>
  <c r="AN1284" i="44"/>
  <c r="AN1235" i="44"/>
  <c r="AM1139" i="44"/>
  <c r="AG935" i="2"/>
  <c r="AL1515" i="2"/>
  <c r="AK758" i="44"/>
  <c r="AM1145" i="44"/>
  <c r="AN1081" i="44"/>
  <c r="AL849" i="44"/>
  <c r="AL701" i="44" s="1"/>
  <c r="AK632" i="44"/>
  <c r="AL1046" i="44"/>
  <c r="AM1137" i="44"/>
  <c r="AL857" i="44"/>
  <c r="AL911" i="44" s="1"/>
  <c r="AL798" i="44"/>
  <c r="AM38" i="2"/>
  <c r="AN34" i="2" s="1"/>
  <c r="AN1282" i="44"/>
  <c r="AJ1869" i="2"/>
  <c r="AN1134" i="44"/>
  <c r="AL647" i="44"/>
  <c r="AL844" i="44"/>
  <c r="AN1429" i="44"/>
  <c r="AJ1816" i="2"/>
  <c r="AN2763" i="44"/>
  <c r="AM2854" i="44"/>
  <c r="AL1056" i="44"/>
  <c r="AN1334" i="44"/>
  <c r="AK791" i="2"/>
  <c r="AH1633" i="2"/>
  <c r="AD1053" i="2"/>
  <c r="AD706" i="2"/>
  <c r="AD760" i="2" s="1"/>
  <c r="AK799" i="2"/>
  <c r="AF1085" i="2"/>
  <c r="AG1489" i="2"/>
  <c r="AK796" i="2"/>
  <c r="AJ1819" i="2"/>
  <c r="AF1095" i="2"/>
  <c r="AG1492" i="2"/>
  <c r="AE1191" i="2"/>
  <c r="AH1628" i="2"/>
  <c r="AH1632" i="2"/>
  <c r="AL2206" i="2"/>
  <c r="AG1228" i="2"/>
  <c r="AH1631" i="2"/>
  <c r="AF1343" i="2"/>
  <c r="AE1200" i="2"/>
  <c r="AK2065" i="2"/>
  <c r="AE1198" i="2"/>
  <c r="AG1237" i="2"/>
  <c r="AN449" i="2"/>
  <c r="AK2017" i="2"/>
  <c r="AK2020" i="2" s="1"/>
  <c r="AN455" i="2"/>
  <c r="AI1782" i="2"/>
  <c r="AD1049" i="2"/>
  <c r="AD702" i="2"/>
  <c r="AD756" i="2" s="1"/>
  <c r="AN447" i="2"/>
  <c r="AI1772" i="2"/>
  <c r="AI1779" i="2"/>
  <c r="AG1483" i="2"/>
  <c r="AJ1916" i="2"/>
  <c r="AG1482" i="2"/>
  <c r="AG1493" i="2"/>
  <c r="AL1959" i="2"/>
  <c r="AM2163" i="2"/>
  <c r="AH1636" i="2"/>
  <c r="AJ1919" i="2"/>
  <c r="AJ1874" i="2"/>
  <c r="AL794" i="2"/>
  <c r="AG1491" i="2"/>
  <c r="AM2727" i="44"/>
  <c r="AE1194" i="2"/>
  <c r="AK804" i="2"/>
  <c r="AM2158" i="2"/>
  <c r="AD658" i="2"/>
  <c r="AH1638" i="2"/>
  <c r="AG1233" i="2"/>
  <c r="AL2205" i="2"/>
  <c r="AL2165" i="2"/>
  <c r="AJ800" i="2"/>
  <c r="AK849" i="2"/>
  <c r="AK903" i="2" s="1"/>
  <c r="AH1635" i="2"/>
  <c r="AD1054" i="2"/>
  <c r="AD707" i="2"/>
  <c r="AD761" i="2" s="1"/>
  <c r="AK2072" i="2"/>
  <c r="AK2069" i="2"/>
  <c r="AG1230" i="2"/>
  <c r="AN445" i="2"/>
  <c r="AH1624" i="2"/>
  <c r="AH1585" i="2"/>
  <c r="AL2210" i="2"/>
  <c r="AD1051" i="2"/>
  <c r="AD704" i="2"/>
  <c r="AI1775" i="2"/>
  <c r="AG1481" i="2"/>
  <c r="AG1440" i="2"/>
  <c r="AG1484" i="2"/>
  <c r="AG1485" i="2"/>
  <c r="AI1770" i="2"/>
  <c r="AI698" i="2"/>
  <c r="AL2218" i="2"/>
  <c r="AM2154" i="2"/>
  <c r="AC21" i="2"/>
  <c r="AC52" i="2"/>
  <c r="AK856" i="2"/>
  <c r="AK910" i="2" s="1"/>
  <c r="AD1047" i="2"/>
  <c r="AD700" i="2"/>
  <c r="AL2209" i="2"/>
  <c r="AN443" i="2"/>
  <c r="AN404" i="2"/>
  <c r="AF1089" i="2"/>
  <c r="AN1571" i="2"/>
  <c r="AN1625" i="2" s="1"/>
  <c r="AN456" i="2"/>
  <c r="AN450" i="2"/>
  <c r="AN452" i="2"/>
  <c r="AN44" i="2"/>
  <c r="AE1192" i="2"/>
  <c r="AD1046" i="2"/>
  <c r="AD699" i="2"/>
  <c r="AH1630" i="2"/>
  <c r="AM1195" i="44"/>
  <c r="AI1771" i="2"/>
  <c r="AG1239" i="2"/>
  <c r="AD1044" i="2"/>
  <c r="AD697" i="2"/>
  <c r="AD1005" i="2"/>
  <c r="AI1783" i="2"/>
  <c r="AJ1806" i="2"/>
  <c r="AI1929" i="2"/>
  <c r="AM2160" i="2"/>
  <c r="AN444" i="2"/>
  <c r="AK2061" i="2"/>
  <c r="AE1199" i="2"/>
  <c r="AN457" i="2"/>
  <c r="AN1427" i="44"/>
  <c r="AL2207" i="2"/>
  <c r="AI1774" i="2"/>
  <c r="AL2211" i="2"/>
  <c r="AD1052" i="2"/>
  <c r="AD705" i="2"/>
  <c r="AF1348" i="2"/>
  <c r="AJ1812" i="2"/>
  <c r="AI1773" i="2"/>
  <c r="AL1958" i="2"/>
  <c r="AG1488" i="2"/>
  <c r="AK1966" i="2"/>
  <c r="AF1087" i="2"/>
  <c r="AG1487" i="2"/>
  <c r="AJ805" i="2"/>
  <c r="AL1952" i="2"/>
  <c r="AD1055" i="2"/>
  <c r="AD708" i="2"/>
  <c r="AG1490" i="2"/>
  <c r="AF1346" i="2"/>
  <c r="AN448" i="2"/>
  <c r="AJ1864" i="2"/>
  <c r="AG1236" i="2"/>
  <c r="AG1232" i="2"/>
  <c r="AJ1807" i="2"/>
  <c r="AG1229" i="2"/>
  <c r="AN453" i="2"/>
  <c r="AK2064" i="2"/>
  <c r="AI1778" i="2"/>
  <c r="AD1057" i="2"/>
  <c r="AD710" i="2"/>
  <c r="AI855" i="2"/>
  <c r="AI909" i="2" s="1"/>
  <c r="AN446" i="2"/>
  <c r="AI1776" i="2"/>
  <c r="AH1626" i="2"/>
  <c r="AI1777" i="2"/>
  <c r="AK2073" i="2"/>
  <c r="AL2346" i="44"/>
  <c r="AN2636" i="44"/>
  <c r="AD1048" i="2"/>
  <c r="AD701" i="2"/>
  <c r="AE1189" i="2"/>
  <c r="AE1150" i="2"/>
  <c r="AJ1817" i="2"/>
  <c r="AN451" i="2"/>
  <c r="AG1231" i="2"/>
  <c r="AK2059" i="2"/>
  <c r="AK2062" i="2"/>
  <c r="AK793" i="2"/>
  <c r="AH1637" i="2"/>
  <c r="AE1201" i="2"/>
  <c r="AF1094" i="2"/>
  <c r="AG1486" i="2"/>
  <c r="AD1058" i="2"/>
  <c r="AD711" i="2"/>
  <c r="AF1295" i="2"/>
  <c r="AK2070" i="2"/>
  <c r="AH1634" i="2"/>
  <c r="AK2063" i="2"/>
  <c r="AL2216" i="2"/>
  <c r="AN454" i="2"/>
  <c r="AI1781" i="2"/>
  <c r="AI1780" i="2"/>
  <c r="AD1056" i="2"/>
  <c r="AD709" i="2"/>
  <c r="AD763" i="2" s="1"/>
  <c r="AJ1818" i="2"/>
  <c r="AM2150" i="2"/>
  <c r="AJ1867" i="2"/>
  <c r="AD1050" i="2"/>
  <c r="AD703" i="2"/>
  <c r="AL2215" i="2"/>
  <c r="AH1627" i="2"/>
  <c r="AG1234" i="2"/>
  <c r="AJ905" i="2"/>
  <c r="AK2068" i="2"/>
  <c r="AJ1814" i="2"/>
  <c r="AJ1809" i="2"/>
  <c r="AF1088" i="2"/>
  <c r="AM2159" i="2"/>
  <c r="AK911" i="2"/>
  <c r="AI1769" i="2"/>
  <c r="AI1730" i="2"/>
  <c r="AH1629" i="2"/>
  <c r="AJ852" i="2"/>
  <c r="AL797" i="44"/>
  <c r="AN2891" i="44"/>
  <c r="AL2218" i="44"/>
  <c r="AL908" i="44"/>
  <c r="AM2599" i="44"/>
  <c r="AN1233" i="44"/>
  <c r="AN1279" i="44"/>
  <c r="AM2383" i="44"/>
  <c r="AN2945" i="44"/>
  <c r="AK757" i="44"/>
  <c r="AN2980" i="44"/>
  <c r="AM1138" i="44"/>
  <c r="AL847" i="44"/>
  <c r="AL706" i="44"/>
  <c r="AL993" i="44"/>
  <c r="AM2255" i="44"/>
  <c r="AL1805" i="2"/>
  <c r="AM2436" i="44"/>
  <c r="AM947" i="44"/>
  <c r="AK631" i="44"/>
  <c r="AL996" i="44"/>
  <c r="AM1339" i="44"/>
  <c r="AM2564" i="44"/>
  <c r="AN1428" i="44"/>
  <c r="AM1142" i="44"/>
  <c r="AM1345" i="44"/>
  <c r="AN3108" i="44"/>
  <c r="AN3235" i="44"/>
  <c r="AN1283" i="44"/>
  <c r="AL848" i="44"/>
  <c r="AN1232" i="44"/>
  <c r="AL642" i="44"/>
  <c r="AM999" i="44"/>
  <c r="AM990" i="44"/>
  <c r="AL655" i="44"/>
  <c r="AL2165" i="44"/>
  <c r="AL65" i="44"/>
  <c r="AM946" i="44"/>
  <c r="AL2019" i="44"/>
  <c r="AN1342" i="44"/>
  <c r="AL1966" i="44"/>
  <c r="AJ1225" i="2"/>
  <c r="AM940" i="44"/>
  <c r="AL845" i="44"/>
  <c r="AL1820" i="44"/>
  <c r="AK1929" i="44"/>
  <c r="AI1134" i="2"/>
  <c r="AL1052" i="44"/>
  <c r="AL643" i="44"/>
  <c r="AL653" i="44"/>
  <c r="AM1344" i="44"/>
  <c r="AK1783" i="44"/>
  <c r="AN1433" i="44"/>
  <c r="AL1051" i="44"/>
  <c r="AN1432" i="44"/>
  <c r="AM1346" i="44"/>
  <c r="AN1489" i="44"/>
  <c r="AM1194" i="44"/>
  <c r="AM1198" i="44"/>
  <c r="AK1478" i="2"/>
  <c r="AH357" i="44"/>
  <c r="AH366" i="44"/>
  <c r="AL361" i="44"/>
  <c r="AH295" i="44"/>
  <c r="AH351" i="44"/>
  <c r="AJ932" i="44"/>
  <c r="AH365" i="44"/>
  <c r="AI787" i="44"/>
  <c r="AH354" i="44"/>
  <c r="AK1730" i="44"/>
  <c r="AL764" i="44"/>
  <c r="AJ1348" i="44"/>
  <c r="AJ1295" i="44"/>
  <c r="AH358" i="44"/>
  <c r="AK1385" i="44"/>
  <c r="AJ1494" i="44"/>
  <c r="AL799" i="44"/>
  <c r="AH363" i="44"/>
  <c r="AH356" i="44"/>
  <c r="AM1143" i="44"/>
  <c r="AH360" i="44"/>
  <c r="AK1077" i="44"/>
  <c r="AJ1149" i="44"/>
  <c r="AH355" i="44"/>
  <c r="AL855" i="44"/>
  <c r="AN1057" i="44"/>
  <c r="AN1512" i="44"/>
  <c r="AH359" i="44"/>
  <c r="AL1049" i="44"/>
  <c r="AL1222" i="44"/>
  <c r="AH353" i="44"/>
  <c r="AK1584" i="44"/>
  <c r="AK1531" i="44"/>
  <c r="AH362" i="44"/>
  <c r="AM804" i="44"/>
  <c r="AM1367" i="44"/>
  <c r="AH364" i="44"/>
  <c r="AL69" i="44"/>
  <c r="AK633" i="44"/>
  <c r="AK759" i="44"/>
  <c r="AH352" i="44"/>
  <c r="AL654" i="44" l="1"/>
  <c r="AK630" i="44"/>
  <c r="AK756" i="44"/>
  <c r="AL796" i="44"/>
  <c r="AN1289" i="44"/>
  <c r="AM989" i="44"/>
  <c r="AN2004" i="2"/>
  <c r="AE898" i="2"/>
  <c r="AE860" i="2"/>
  <c r="AE696" i="2"/>
  <c r="AL856" i="44"/>
  <c r="AL708" i="44" s="1"/>
  <c r="AN1478" i="44"/>
  <c r="AN1147" i="44"/>
  <c r="AN1338" i="44"/>
  <c r="AK1714" i="2"/>
  <c r="AN1092" i="44"/>
  <c r="AM1199" i="44"/>
  <c r="AL650" i="44"/>
  <c r="AM1193" i="44"/>
  <c r="AG989" i="2"/>
  <c r="AL1569" i="2"/>
  <c r="AN1135" i="44"/>
  <c r="AL903" i="44"/>
  <c r="AN2817" i="44"/>
  <c r="AN2764" i="44"/>
  <c r="AL709" i="44"/>
  <c r="AM1191" i="44"/>
  <c r="AL696" i="44"/>
  <c r="AL852" i="44"/>
  <c r="AL906" i="44" s="1"/>
  <c r="AM938" i="44"/>
  <c r="AN1483" i="44"/>
  <c r="AN1188" i="44"/>
  <c r="AL1047" i="44"/>
  <c r="AM948" i="44"/>
  <c r="AN1087" i="44"/>
  <c r="AM2110" i="44"/>
  <c r="AN1336" i="44"/>
  <c r="AL898" i="44"/>
  <c r="AJ1923" i="2"/>
  <c r="AM803" i="44"/>
  <c r="AJ1870" i="2"/>
  <c r="AM1192" i="44"/>
  <c r="AL901" i="44"/>
  <c r="AL699" i="44"/>
  <c r="AL2219" i="44"/>
  <c r="AM2309" i="44"/>
  <c r="AM2600" i="44"/>
  <c r="AL851" i="44"/>
  <c r="AN1287" i="44"/>
  <c r="AN2509" i="44"/>
  <c r="AN2510" i="44" s="1"/>
  <c r="AM800" i="44"/>
  <c r="AF1349" i="2"/>
  <c r="AL795" i="2"/>
  <c r="AL802" i="2"/>
  <c r="AE653" i="2"/>
  <c r="AJ906" i="2"/>
  <c r="AL803" i="2"/>
  <c r="AF1142" i="2"/>
  <c r="AM2204" i="2"/>
  <c r="AJ1672" i="2"/>
  <c r="AM2108" i="2"/>
  <c r="AD639" i="2"/>
  <c r="AD765" i="2"/>
  <c r="AF1093" i="2"/>
  <c r="AN2637" i="44"/>
  <c r="AN2690" i="44"/>
  <c r="AN489" i="2"/>
  <c r="AJ859" i="2"/>
  <c r="AJ1666" i="2"/>
  <c r="AF1091" i="2"/>
  <c r="AN492" i="2"/>
  <c r="AN479" i="2"/>
  <c r="AN458" i="2"/>
  <c r="AL1961" i="2"/>
  <c r="AI1528" i="2"/>
  <c r="AH1374" i="2"/>
  <c r="AJ1671" i="2"/>
  <c r="AI1520" i="2"/>
  <c r="AF1149" i="2"/>
  <c r="AF1139" i="2"/>
  <c r="AL1955" i="2"/>
  <c r="AI1529" i="2"/>
  <c r="AH1379" i="2"/>
  <c r="AL1370" i="2"/>
  <c r="AK797" i="2"/>
  <c r="AM2107" i="2"/>
  <c r="AL1951" i="2"/>
  <c r="AJ1871" i="2"/>
  <c r="AI1518" i="2"/>
  <c r="AD638" i="2"/>
  <c r="AD764" i="2"/>
  <c r="AG1290" i="2"/>
  <c r="AH1382" i="2"/>
  <c r="AH1380" i="2"/>
  <c r="AG1240" i="2"/>
  <c r="AJ1860" i="2"/>
  <c r="AJ1821" i="2"/>
  <c r="AG1293" i="2"/>
  <c r="AH1376" i="2"/>
  <c r="AE943" i="2"/>
  <c r="AG1287" i="2"/>
  <c r="AJ1928" i="2"/>
  <c r="AM2217" i="2"/>
  <c r="AE941" i="2"/>
  <c r="AL1957" i="2"/>
  <c r="AI1525" i="2"/>
  <c r="AL1953" i="2"/>
  <c r="AI1522" i="2"/>
  <c r="AN488" i="2"/>
  <c r="AM2110" i="2"/>
  <c r="AG1284" i="2"/>
  <c r="AL1964" i="2"/>
  <c r="AK858" i="2"/>
  <c r="AK912" i="2" s="1"/>
  <c r="AH1383" i="2"/>
  <c r="AK1808" i="2"/>
  <c r="AN485" i="2"/>
  <c r="AG1282" i="2"/>
  <c r="AJ1873" i="2"/>
  <c r="AK853" i="2"/>
  <c r="AK907" i="2" s="1"/>
  <c r="AD631" i="2"/>
  <c r="AE950" i="2"/>
  <c r="AD633" i="2"/>
  <c r="AG1288" i="2"/>
  <c r="AJ1872" i="2"/>
  <c r="AN490" i="2"/>
  <c r="AJ1668" i="2"/>
  <c r="AE949" i="2"/>
  <c r="AG1283" i="2"/>
  <c r="AL2012" i="2"/>
  <c r="AN1481" i="44"/>
  <c r="AN480" i="2"/>
  <c r="AJ1675" i="2"/>
  <c r="AJ1663" i="2"/>
  <c r="AD627" i="2"/>
  <c r="AD753" i="2"/>
  <c r="AM2101" i="2"/>
  <c r="AI752" i="2"/>
  <c r="AI626" i="2"/>
  <c r="AM2102" i="2"/>
  <c r="AD635" i="2"/>
  <c r="AI1530" i="2"/>
  <c r="AD757" i="2"/>
  <c r="AJ1674" i="2"/>
  <c r="AF1092" i="2"/>
  <c r="AD759" i="2"/>
  <c r="AJ1918" i="2"/>
  <c r="AI1521" i="2"/>
  <c r="AJ1868" i="2"/>
  <c r="AE942" i="2"/>
  <c r="AD637" i="2"/>
  <c r="AI1526" i="2"/>
  <c r="AH1378" i="2"/>
  <c r="AK847" i="2"/>
  <c r="AK901" i="2" s="1"/>
  <c r="AF1081" i="2"/>
  <c r="AE1204" i="2"/>
  <c r="AN482" i="2"/>
  <c r="AN484" i="2"/>
  <c r="AE947" i="2"/>
  <c r="AF1141" i="2"/>
  <c r="AE944" i="2"/>
  <c r="AD628" i="2"/>
  <c r="AD754" i="2"/>
  <c r="AD46" i="2"/>
  <c r="AH1373" i="2"/>
  <c r="AG1494" i="2"/>
  <c r="AJ854" i="2"/>
  <c r="AJ908" i="2" s="1"/>
  <c r="AF1086" i="2"/>
  <c r="AL2013" i="2"/>
  <c r="AJ1664" i="2"/>
  <c r="AN491" i="2"/>
  <c r="AM2098" i="2"/>
  <c r="AF1083" i="2"/>
  <c r="AK850" i="2"/>
  <c r="AK904" i="2" s="1"/>
  <c r="AJ1863" i="2"/>
  <c r="AD636" i="2"/>
  <c r="AL1859" i="2"/>
  <c r="AL1913" i="2" s="1"/>
  <c r="AM2213" i="2"/>
  <c r="AJ1921" i="2"/>
  <c r="AE655" i="2"/>
  <c r="AG1285" i="2"/>
  <c r="AD629" i="2"/>
  <c r="AL1965" i="2"/>
  <c r="AJ1670" i="2"/>
  <c r="AJ1861" i="2"/>
  <c r="AJ1665" i="2"/>
  <c r="AN493" i="2"/>
  <c r="AM2214" i="2"/>
  <c r="AD625" i="2"/>
  <c r="AD712" i="2"/>
  <c r="AD751" i="2"/>
  <c r="AE938" i="2"/>
  <c r="AJ1662" i="2"/>
  <c r="AD755" i="2"/>
  <c r="AE946" i="2"/>
  <c r="AM2212" i="2"/>
  <c r="AN483" i="2"/>
  <c r="AG1291" i="2"/>
  <c r="AG1235" i="2"/>
  <c r="AD634" i="2"/>
  <c r="AM2099" i="2"/>
  <c r="AL1960" i="2"/>
  <c r="AE948" i="2"/>
  <c r="AL1962" i="2"/>
  <c r="AF1148" i="2"/>
  <c r="AL1954" i="2"/>
  <c r="AN487" i="2"/>
  <c r="AJ801" i="2"/>
  <c r="AL2006" i="2"/>
  <c r="AM2103" i="2"/>
  <c r="AN486" i="2"/>
  <c r="AF1143" i="2"/>
  <c r="AE939" i="2"/>
  <c r="AC24" i="2"/>
  <c r="AJ1667" i="2"/>
  <c r="AI1516" i="2"/>
  <c r="AH1639" i="2"/>
  <c r="AL848" i="2"/>
  <c r="AL902" i="2" s="1"/>
  <c r="AK1811" i="2"/>
  <c r="AH1385" i="2"/>
  <c r="AH1375" i="2"/>
  <c r="AK2071" i="2"/>
  <c r="AK2074" i="2" s="1"/>
  <c r="AI1524" i="2"/>
  <c r="AH1384" i="2"/>
  <c r="AH1381" i="2"/>
  <c r="AJ1673" i="2"/>
  <c r="AE648" i="2"/>
  <c r="AJ1661" i="2"/>
  <c r="AI1784" i="2"/>
  <c r="AI1519" i="2"/>
  <c r="AE940" i="2"/>
  <c r="AJ1669" i="2"/>
  <c r="AL1956" i="2"/>
  <c r="AG1286" i="2"/>
  <c r="AG1238" i="2"/>
  <c r="AJ1866" i="2"/>
  <c r="AE936" i="2"/>
  <c r="AD1059" i="2"/>
  <c r="AF1084" i="2"/>
  <c r="AM2208" i="2"/>
  <c r="AH1377" i="2"/>
  <c r="AD632" i="2"/>
  <c r="AD758" i="2"/>
  <c r="AN481" i="2"/>
  <c r="AI1527" i="2"/>
  <c r="AM2097" i="2"/>
  <c r="AL2219" i="2"/>
  <c r="AE652" i="2"/>
  <c r="AD762" i="2"/>
  <c r="AD630" i="2"/>
  <c r="AF1090" i="2"/>
  <c r="AI1523" i="2"/>
  <c r="AE945" i="2"/>
  <c r="AK845" i="2"/>
  <c r="AK899" i="2" s="1"/>
  <c r="AL649" i="44"/>
  <c r="AL2073" i="44"/>
  <c r="AN1333" i="44"/>
  <c r="AL155" i="44"/>
  <c r="AL634" i="44"/>
  <c r="AL760" i="44"/>
  <c r="AM2256" i="44"/>
  <c r="AN2981" i="44"/>
  <c r="AM1001" i="44"/>
  <c r="AL1050" i="44"/>
  <c r="AN1237" i="44"/>
  <c r="AK1784" i="44"/>
  <c r="AM2472" i="44"/>
  <c r="AM2437" i="44"/>
  <c r="AN1482" i="44"/>
  <c r="AM1196" i="44"/>
  <c r="AM1044" i="44"/>
  <c r="AN1286" i="44"/>
  <c r="AN1231" i="44"/>
  <c r="AL629" i="44"/>
  <c r="AL755" i="44"/>
  <c r="AL899" i="44"/>
  <c r="AL700" i="44"/>
  <c r="AM1053" i="44"/>
  <c r="AL2020" i="44"/>
  <c r="AL902" i="44"/>
  <c r="AN1337" i="44"/>
  <c r="AI1188" i="2"/>
  <c r="AL697" i="44"/>
  <c r="AL625" i="44" s="1"/>
  <c r="AM1000" i="44"/>
  <c r="AL1675" i="44"/>
  <c r="AM944" i="44"/>
  <c r="AJ1279" i="2"/>
  <c r="AM994" i="44"/>
  <c r="AL1821" i="44"/>
  <c r="AL1874" i="44"/>
  <c r="AN1487" i="44"/>
  <c r="AM943" i="44"/>
  <c r="AN1486" i="44"/>
  <c r="AK1638" i="44"/>
  <c r="AN1236" i="44"/>
  <c r="AN1086" i="44"/>
  <c r="AN1238" i="44"/>
  <c r="AN1090" i="44"/>
  <c r="AI255" i="44"/>
  <c r="AI254" i="44"/>
  <c r="AI251" i="44"/>
  <c r="AJ787" i="44"/>
  <c r="AK932" i="44"/>
  <c r="AJ1004" i="44"/>
  <c r="AI249" i="44"/>
  <c r="AM941" i="44"/>
  <c r="AI252" i="44"/>
  <c r="AI250" i="44"/>
  <c r="AK1240" i="44"/>
  <c r="AJ1349" i="44"/>
  <c r="AI245" i="44"/>
  <c r="AM1222" i="44"/>
  <c r="AL853" i="44"/>
  <c r="AK1585" i="44"/>
  <c r="AI247" i="44"/>
  <c r="AJ1203" i="44"/>
  <c r="AJ1150" i="44"/>
  <c r="AI246" i="44"/>
  <c r="AL213" i="44"/>
  <c r="AL651" i="44"/>
  <c r="AN1367" i="44"/>
  <c r="AM912" i="44"/>
  <c r="AL707" i="44"/>
  <c r="AL1077" i="44"/>
  <c r="AH367" i="44"/>
  <c r="AI243" i="44"/>
  <c r="AM253" i="44"/>
  <c r="AI256" i="44"/>
  <c r="AI244" i="44"/>
  <c r="AL909" i="44"/>
  <c r="AM1197" i="44"/>
  <c r="AI248" i="44"/>
  <c r="AK1439" i="44"/>
  <c r="AK1386" i="44"/>
  <c r="AM656" i="44"/>
  <c r="AI257" i="44"/>
  <c r="AI258" i="44"/>
  <c r="AN1343" i="44" l="1"/>
  <c r="AM1043" i="44"/>
  <c r="AN2058" i="2"/>
  <c r="AL850" i="44"/>
  <c r="AL648" i="44"/>
  <c r="AL910" i="44"/>
  <c r="AN1201" i="44"/>
  <c r="AE624" i="2"/>
  <c r="AE750" i="2"/>
  <c r="AE914" i="2"/>
  <c r="AF790" i="2"/>
  <c r="AN1146" i="44"/>
  <c r="AN1091" i="44"/>
  <c r="AK1768" i="2"/>
  <c r="AN1189" i="44"/>
  <c r="AL637" i="44"/>
  <c r="AM795" i="44"/>
  <c r="AN2818" i="44"/>
  <c r="AN2853" i="44"/>
  <c r="AL763" i="44"/>
  <c r="AN1085" i="44"/>
  <c r="AN1083" i="44"/>
  <c r="AG1043" i="2"/>
  <c r="AL1623" i="2"/>
  <c r="AL750" i="44"/>
  <c r="AL704" i="44"/>
  <c r="AL624" i="44"/>
  <c r="AM939" i="44"/>
  <c r="AN1341" i="44"/>
  <c r="AM992" i="44"/>
  <c r="AM857" i="44"/>
  <c r="AM1002" i="44"/>
  <c r="AL703" i="44"/>
  <c r="AL905" i="44"/>
  <c r="AM2164" i="44"/>
  <c r="AL627" i="44"/>
  <c r="AM790" i="44"/>
  <c r="AL753" i="44"/>
  <c r="AN1084" i="44"/>
  <c r="AM2345" i="44"/>
  <c r="AN1141" i="44"/>
  <c r="AM2111" i="44"/>
  <c r="AM854" i="44"/>
  <c r="AM908" i="44" s="1"/>
  <c r="AK1815" i="2"/>
  <c r="AG1241" i="2"/>
  <c r="AM798" i="44"/>
  <c r="AM2310" i="44"/>
  <c r="AM652" i="44"/>
  <c r="AJ1924" i="2"/>
  <c r="AL1424" i="2"/>
  <c r="AJ913" i="2"/>
  <c r="AL636" i="44"/>
  <c r="AL762" i="44"/>
  <c r="AM1965" i="44"/>
  <c r="AL2074" i="44"/>
  <c r="AN2563" i="44"/>
  <c r="AL209" i="44"/>
  <c r="AL796" i="2"/>
  <c r="AL793" i="2"/>
  <c r="AL799" i="2"/>
  <c r="AE999" i="2"/>
  <c r="AH1431" i="2"/>
  <c r="AJ1920" i="2"/>
  <c r="AH1435" i="2"/>
  <c r="AH1429" i="2"/>
  <c r="AE993" i="2"/>
  <c r="AM2153" i="2"/>
  <c r="AG1345" i="2"/>
  <c r="AE647" i="2"/>
  <c r="AL2067" i="2"/>
  <c r="AE1001" i="2"/>
  <c r="AK1810" i="2"/>
  <c r="AE649" i="2"/>
  <c r="AJ1717" i="2"/>
  <c r="AE1004" i="2"/>
  <c r="AH1437" i="2"/>
  <c r="AG1338" i="2"/>
  <c r="AF1145" i="2"/>
  <c r="AN2726" i="44"/>
  <c r="AN2691" i="44"/>
  <c r="AG1337" i="2"/>
  <c r="AJ1926" i="2"/>
  <c r="AG1336" i="2"/>
  <c r="AL804" i="2"/>
  <c r="AI1576" i="2"/>
  <c r="AE995" i="2"/>
  <c r="AE997" i="2"/>
  <c r="AE656" i="2"/>
  <c r="AI1583" i="2"/>
  <c r="AI1574" i="2"/>
  <c r="AL2015" i="2"/>
  <c r="AM2162" i="2"/>
  <c r="AF1196" i="2"/>
  <c r="AF1137" i="2"/>
  <c r="AI1577" i="2"/>
  <c r="AN2100" i="2"/>
  <c r="AJ1715" i="2"/>
  <c r="AJ1676" i="2"/>
  <c r="AH1438" i="2"/>
  <c r="AH1439" i="2"/>
  <c r="AI1570" i="2"/>
  <c r="AI1531" i="2"/>
  <c r="AJ855" i="2"/>
  <c r="AL2016" i="2"/>
  <c r="AJ1716" i="2"/>
  <c r="AN2106" i="2"/>
  <c r="AJ1724" i="2"/>
  <c r="AE996" i="2"/>
  <c r="AI1584" i="2"/>
  <c r="AJ1729" i="2"/>
  <c r="AG1294" i="2"/>
  <c r="AL2005" i="2"/>
  <c r="AN37" i="2"/>
  <c r="AJ1720" i="2"/>
  <c r="AF1197" i="2"/>
  <c r="AG1292" i="2"/>
  <c r="AJ1723" i="2"/>
  <c r="AJ1917" i="2"/>
  <c r="AM2152" i="2"/>
  <c r="AF1140" i="2"/>
  <c r="AH1427" i="2"/>
  <c r="AH1386" i="2"/>
  <c r="AJ1922" i="2"/>
  <c r="AE651" i="2"/>
  <c r="AM2155" i="2"/>
  <c r="AG1342" i="2"/>
  <c r="AM2164" i="2"/>
  <c r="AL2007" i="2"/>
  <c r="AN2109" i="2"/>
  <c r="AH1430" i="2"/>
  <c r="AL2009" i="2"/>
  <c r="AJ1725" i="2"/>
  <c r="AJ1726" i="2"/>
  <c r="AL791" i="2"/>
  <c r="AF1144" i="2"/>
  <c r="AE650" i="2"/>
  <c r="AF1138" i="2"/>
  <c r="AG1340" i="2"/>
  <c r="AI1578" i="2"/>
  <c r="AK1865" i="2"/>
  <c r="AJ1721" i="2"/>
  <c r="AE1002" i="2"/>
  <c r="AE992" i="2"/>
  <c r="AL2019" i="2"/>
  <c r="AK1813" i="2"/>
  <c r="AK800" i="2"/>
  <c r="AE998" i="2"/>
  <c r="AH1432" i="2"/>
  <c r="AE645" i="2"/>
  <c r="AE1003" i="2"/>
  <c r="AG1347" i="2"/>
  <c r="AH1434" i="2"/>
  <c r="AM2161" i="2"/>
  <c r="AF1193" i="2"/>
  <c r="AN494" i="2"/>
  <c r="AF1147" i="2"/>
  <c r="AL857" i="2"/>
  <c r="AL911" i="2" s="1"/>
  <c r="AI1581" i="2"/>
  <c r="AE994" i="2"/>
  <c r="AM794" i="2"/>
  <c r="AN2104" i="2"/>
  <c r="AE643" i="2"/>
  <c r="AD766" i="2"/>
  <c r="AF1195" i="2"/>
  <c r="AF1146" i="2"/>
  <c r="AI1579" i="2"/>
  <c r="AK1820" i="2"/>
  <c r="AI1572" i="2"/>
  <c r="AH1428" i="2"/>
  <c r="AE657" i="2"/>
  <c r="AK798" i="2"/>
  <c r="AL856" i="2"/>
  <c r="AL910" i="2" s="1"/>
  <c r="AJ1727" i="2"/>
  <c r="AL1963" i="2"/>
  <c r="AD15" i="2"/>
  <c r="AM2157" i="2"/>
  <c r="AL2008" i="2"/>
  <c r="AL2014" i="2"/>
  <c r="AD48" i="2"/>
  <c r="AJ1719" i="2"/>
  <c r="AN2105" i="2"/>
  <c r="AI1580" i="2"/>
  <c r="AI1575" i="2"/>
  <c r="AM2156" i="2"/>
  <c r="AJ1722" i="2"/>
  <c r="AJ1927" i="2"/>
  <c r="AK1862" i="2"/>
  <c r="AG1341" i="2"/>
  <c r="AH1436" i="2"/>
  <c r="AJ1925" i="2"/>
  <c r="AK851" i="2"/>
  <c r="AK905" i="2" s="1"/>
  <c r="AF1203" i="2"/>
  <c r="AN2096" i="2"/>
  <c r="AE654" i="2"/>
  <c r="AM2151" i="2"/>
  <c r="AM2111" i="2"/>
  <c r="AE990" i="2"/>
  <c r="AE951" i="2"/>
  <c r="AL2010" i="2"/>
  <c r="AI1573" i="2"/>
  <c r="AL2060" i="2"/>
  <c r="AF1202" i="2"/>
  <c r="AG1289" i="2"/>
  <c r="AE1000" i="2"/>
  <c r="AJ1915" i="2"/>
  <c r="AG1339" i="2"/>
  <c r="AJ1718" i="2"/>
  <c r="AF1135" i="2"/>
  <c r="AF1096" i="2"/>
  <c r="AJ1728" i="2"/>
  <c r="AL2066" i="2"/>
  <c r="AL2018" i="2"/>
  <c r="AL2011" i="2"/>
  <c r="AJ1914" i="2"/>
  <c r="AJ1875" i="2"/>
  <c r="AG1344" i="2"/>
  <c r="AH1433" i="2"/>
  <c r="AI1582" i="2"/>
  <c r="AL849" i="2"/>
  <c r="AL903" i="2" s="1"/>
  <c r="AM793" i="44"/>
  <c r="AN1291" i="44"/>
  <c r="AL751" i="44"/>
  <c r="AM1055" i="44"/>
  <c r="AN935" i="44"/>
  <c r="AM942" i="44"/>
  <c r="AN1340" i="44"/>
  <c r="AN1088" i="44"/>
  <c r="AM1805" i="2"/>
  <c r="AM791" i="44"/>
  <c r="AN936" i="44"/>
  <c r="AN2382" i="44"/>
  <c r="AM2473" i="44"/>
  <c r="AL628" i="44"/>
  <c r="AN1285" i="44"/>
  <c r="AJ1080" i="2"/>
  <c r="AM647" i="44"/>
  <c r="AN945" i="44"/>
  <c r="AM802" i="44"/>
  <c r="AL754" i="44"/>
  <c r="AL1530" i="44"/>
  <c r="AM794" i="44"/>
  <c r="AM998" i="44"/>
  <c r="AN1140" i="44"/>
  <c r="AK1639" i="44"/>
  <c r="AL1676" i="44"/>
  <c r="AL1729" i="44"/>
  <c r="AM1054" i="44"/>
  <c r="AL1875" i="44"/>
  <c r="AL1928" i="44"/>
  <c r="AM1048" i="44"/>
  <c r="AJ1333" i="2"/>
  <c r="AN1292" i="44"/>
  <c r="AN1290" i="44"/>
  <c r="AM997" i="44"/>
  <c r="AL907" i="44"/>
  <c r="AK1493" i="44"/>
  <c r="AN1144" i="44"/>
  <c r="AI294" i="44"/>
  <c r="AI282" i="44"/>
  <c r="AI281" i="44"/>
  <c r="AI290" i="44"/>
  <c r="AK1440" i="44"/>
  <c r="AM1077" i="44"/>
  <c r="AJ1058" i="44"/>
  <c r="AJ1005" i="44"/>
  <c r="AM69" i="44"/>
  <c r="AI293" i="44"/>
  <c r="AM995" i="44"/>
  <c r="AL932" i="44"/>
  <c r="AM289" i="44"/>
  <c r="AM325" i="44"/>
  <c r="AI284" i="44"/>
  <c r="AI259" i="44"/>
  <c r="AI279" i="44"/>
  <c r="AL705" i="44"/>
  <c r="AI288" i="44"/>
  <c r="AM764" i="44"/>
  <c r="AL635" i="44"/>
  <c r="AL761" i="44"/>
  <c r="AK787" i="44"/>
  <c r="AJ859" i="44"/>
  <c r="AI287" i="44"/>
  <c r="AN804" i="44"/>
  <c r="AK1095" i="44"/>
  <c r="AJ1204" i="44"/>
  <c r="AK1294" i="44"/>
  <c r="AK1241" i="44"/>
  <c r="AI291" i="44"/>
  <c r="AI280" i="44"/>
  <c r="AN1089" i="44"/>
  <c r="AN1222" i="44"/>
  <c r="AM801" i="44"/>
  <c r="AI292" i="44"/>
  <c r="AI283" i="44"/>
  <c r="AI286" i="44"/>
  <c r="AI285" i="44"/>
  <c r="AN1145" i="44" l="1"/>
  <c r="AM1056" i="44"/>
  <c r="AL904" i="44"/>
  <c r="AL702" i="44"/>
  <c r="AF844" i="2"/>
  <c r="AF806" i="2"/>
  <c r="AF642" i="2"/>
  <c r="AN1200" i="44"/>
  <c r="AM655" i="44"/>
  <c r="AN2854" i="44"/>
  <c r="AL1660" i="2"/>
  <c r="AL1714" i="2" s="1"/>
  <c r="AN1137" i="44"/>
  <c r="AM849" i="44"/>
  <c r="AM903" i="44" s="1"/>
  <c r="AM642" i="44"/>
  <c r="AM993" i="44"/>
  <c r="AM797" i="44"/>
  <c r="AN1139" i="44"/>
  <c r="AL758" i="44"/>
  <c r="AL632" i="44"/>
  <c r="AN1138" i="44"/>
  <c r="AM645" i="44"/>
  <c r="AH935" i="2"/>
  <c r="AM1515" i="2"/>
  <c r="AM911" i="44"/>
  <c r="AL757" i="44"/>
  <c r="AL631" i="44"/>
  <c r="AM709" i="44"/>
  <c r="AM1046" i="44"/>
  <c r="AM844" i="44"/>
  <c r="AM2218" i="44"/>
  <c r="AM2165" i="44"/>
  <c r="AM65" i="44"/>
  <c r="AK805" i="2"/>
  <c r="AM847" i="44"/>
  <c r="AM706" i="44"/>
  <c r="AM1966" i="44"/>
  <c r="AM2019" i="44"/>
  <c r="AL1478" i="2"/>
  <c r="AN2255" i="44"/>
  <c r="AM2346" i="44"/>
  <c r="AM852" i="44"/>
  <c r="AN989" i="44"/>
  <c r="AN1195" i="44"/>
  <c r="AL1531" i="44"/>
  <c r="AN800" i="44"/>
  <c r="AM654" i="44"/>
  <c r="AK1869" i="2"/>
  <c r="AJ1134" i="2"/>
  <c r="AJ1188" i="2" s="1"/>
  <c r="AK1816" i="2"/>
  <c r="AN1345" i="44"/>
  <c r="AM996" i="44"/>
  <c r="AN2599" i="44"/>
  <c r="AN2564" i="44"/>
  <c r="AM803" i="2"/>
  <c r="AH1487" i="2"/>
  <c r="AK1806" i="2"/>
  <c r="AJ1929" i="2"/>
  <c r="AG1343" i="2"/>
  <c r="AL2064" i="2"/>
  <c r="AK1916" i="2"/>
  <c r="AI1629" i="2"/>
  <c r="AJ1773" i="2"/>
  <c r="AM2211" i="2"/>
  <c r="AJ1781" i="2"/>
  <c r="AI1633" i="2"/>
  <c r="AE1052" i="2"/>
  <c r="AE705" i="2"/>
  <c r="AE759" i="2" s="1"/>
  <c r="AE1046" i="2"/>
  <c r="AE699" i="2"/>
  <c r="AE753" i="2" s="1"/>
  <c r="AI1632" i="2"/>
  <c r="AL2063" i="2"/>
  <c r="AM2218" i="2"/>
  <c r="AL2059" i="2"/>
  <c r="AE1050" i="2"/>
  <c r="AE703" i="2"/>
  <c r="AE757" i="2" s="1"/>
  <c r="AG1088" i="2"/>
  <c r="AM1959" i="2"/>
  <c r="AK1812" i="2"/>
  <c r="AL2065" i="2"/>
  <c r="AG1085" i="2"/>
  <c r="AM2206" i="2"/>
  <c r="AN2160" i="2"/>
  <c r="AJ1769" i="2"/>
  <c r="AJ1730" i="2"/>
  <c r="AM2216" i="2"/>
  <c r="AH1229" i="2"/>
  <c r="AE1047" i="2"/>
  <c r="AE700" i="2"/>
  <c r="AH1485" i="2"/>
  <c r="AF1189" i="2"/>
  <c r="AF1150" i="2"/>
  <c r="AI1634" i="2"/>
  <c r="AH1482" i="2"/>
  <c r="AF1200" i="2"/>
  <c r="AE658" i="2"/>
  <c r="AM2215" i="2"/>
  <c r="AE1057" i="2"/>
  <c r="AE710" i="2"/>
  <c r="AE764" i="2" s="1"/>
  <c r="AE1056" i="2"/>
  <c r="AE709" i="2"/>
  <c r="AJ1780" i="2"/>
  <c r="AH1484" i="2"/>
  <c r="AG1089" i="2"/>
  <c r="AG1348" i="2"/>
  <c r="AJ1770" i="2"/>
  <c r="AJ698" i="2"/>
  <c r="AI1624" i="2"/>
  <c r="AI1585" i="2"/>
  <c r="AF1191" i="2"/>
  <c r="AL858" i="2"/>
  <c r="AH1230" i="2"/>
  <c r="AM795" i="2"/>
  <c r="AL2072" i="2"/>
  <c r="AH1231" i="2"/>
  <c r="AG1094" i="2"/>
  <c r="AE1044" i="2"/>
  <c r="AE697" i="2"/>
  <c r="AE1005" i="2"/>
  <c r="AK1817" i="2"/>
  <c r="AK1819" i="2"/>
  <c r="AD21" i="2"/>
  <c r="AM802" i="2"/>
  <c r="AK854" i="2"/>
  <c r="AK908" i="2" s="1"/>
  <c r="AK1814" i="2"/>
  <c r="AJ1774" i="2"/>
  <c r="AL2069" i="2"/>
  <c r="AE1051" i="2"/>
  <c r="AE704" i="2"/>
  <c r="AG1295" i="2"/>
  <c r="AH1491" i="2"/>
  <c r="AH1483" i="2"/>
  <c r="AL853" i="2"/>
  <c r="AL907" i="2" s="1"/>
  <c r="AN2150" i="2"/>
  <c r="AH1490" i="2"/>
  <c r="AJ1776" i="2"/>
  <c r="AL2068" i="2"/>
  <c r="AI1626" i="2"/>
  <c r="AN2158" i="2"/>
  <c r="AF1201" i="2"/>
  <c r="AH1488" i="2"/>
  <c r="AJ1775" i="2"/>
  <c r="AF1198" i="2"/>
  <c r="AK1809" i="2"/>
  <c r="AJ1783" i="2"/>
  <c r="AL2070" i="2"/>
  <c r="AH1493" i="2"/>
  <c r="AN2154" i="2"/>
  <c r="AK1864" i="2"/>
  <c r="AH1236" i="2"/>
  <c r="AK1807" i="2"/>
  <c r="AM1952" i="2"/>
  <c r="AG1087" i="2"/>
  <c r="AK1867" i="2"/>
  <c r="AH1232" i="2"/>
  <c r="AN2163" i="2"/>
  <c r="AH1234" i="2"/>
  <c r="AH1481" i="2"/>
  <c r="AH1440" i="2"/>
  <c r="AJ1777" i="2"/>
  <c r="AI1631" i="2"/>
  <c r="AI1628" i="2"/>
  <c r="AE1049" i="2"/>
  <c r="AE702" i="2"/>
  <c r="AH1228" i="2"/>
  <c r="AN2727" i="44"/>
  <c r="AE1058" i="2"/>
  <c r="AE711" i="2"/>
  <c r="AE1055" i="2"/>
  <c r="AE708" i="2"/>
  <c r="AH1489" i="2"/>
  <c r="AL847" i="2"/>
  <c r="AL901" i="2" s="1"/>
  <c r="AI1636" i="2"/>
  <c r="AM1958" i="2"/>
  <c r="AJ1772" i="2"/>
  <c r="AE1054" i="2"/>
  <c r="AE707" i="2"/>
  <c r="AI1627" i="2"/>
  <c r="AM2205" i="2"/>
  <c r="AM2165" i="2"/>
  <c r="AG1095" i="2"/>
  <c r="AM2210" i="2"/>
  <c r="AL2062" i="2"/>
  <c r="AD52" i="2"/>
  <c r="AM848" i="2"/>
  <c r="AM902" i="2" s="1"/>
  <c r="AH1486" i="2"/>
  <c r="AL2073" i="2"/>
  <c r="AK1919" i="2"/>
  <c r="AF1192" i="2"/>
  <c r="AJ1779" i="2"/>
  <c r="AL2061" i="2"/>
  <c r="AM2209" i="2"/>
  <c r="AN38" i="2"/>
  <c r="AI1638" i="2"/>
  <c r="AJ1778" i="2"/>
  <c r="AJ909" i="2"/>
  <c r="AH1492" i="2"/>
  <c r="AH1237" i="2"/>
  <c r="AE1053" i="2"/>
  <c r="AE706" i="2"/>
  <c r="AJ1782" i="2"/>
  <c r="AL797" i="2"/>
  <c r="AH1233" i="2"/>
  <c r="AN2159" i="2"/>
  <c r="AL2017" i="2"/>
  <c r="AL2020" i="2" s="1"/>
  <c r="AK852" i="2"/>
  <c r="AK906" i="2" s="1"/>
  <c r="AK1874" i="2"/>
  <c r="AE1048" i="2"/>
  <c r="AE701" i="2"/>
  <c r="AE755" i="2" s="1"/>
  <c r="AI1635" i="2"/>
  <c r="AH1239" i="2"/>
  <c r="AL845" i="2"/>
  <c r="AF1194" i="2"/>
  <c r="AG1346" i="2"/>
  <c r="AL1966" i="2"/>
  <c r="AI1637" i="2"/>
  <c r="AI1630" i="2"/>
  <c r="AK1818" i="2"/>
  <c r="AF1199" i="2"/>
  <c r="AJ1771" i="2"/>
  <c r="AM2207" i="2"/>
  <c r="AL850" i="2"/>
  <c r="AL904" i="2" s="1"/>
  <c r="AM643" i="44"/>
  <c r="AN947" i="44"/>
  <c r="AL1584" i="44"/>
  <c r="AM1859" i="2"/>
  <c r="AN990" i="44"/>
  <c r="AM845" i="44"/>
  <c r="AN1142" i="44"/>
  <c r="AN1339" i="44"/>
  <c r="AN2383" i="44"/>
  <c r="AN2436" i="44"/>
  <c r="AN999" i="44"/>
  <c r="AM856" i="44"/>
  <c r="AM708" i="44" s="1"/>
  <c r="AM1052" i="44"/>
  <c r="AL1730" i="44"/>
  <c r="AL1783" i="44"/>
  <c r="AM848" i="44"/>
  <c r="AN1194" i="44"/>
  <c r="AM799" i="44"/>
  <c r="AN1346" i="44"/>
  <c r="AN946" i="44"/>
  <c r="AN940" i="44"/>
  <c r="AK1225" i="2"/>
  <c r="AL1929" i="44"/>
  <c r="AN1344" i="44"/>
  <c r="AM1820" i="44"/>
  <c r="AM1051" i="44"/>
  <c r="AK1494" i="44"/>
  <c r="AL1385" i="44"/>
  <c r="AL759" i="44"/>
  <c r="AK1348" i="44"/>
  <c r="AN1198" i="44"/>
  <c r="AI363" i="44"/>
  <c r="AN1143" i="44"/>
  <c r="AL787" i="44"/>
  <c r="AI362" i="44"/>
  <c r="AI366" i="44"/>
  <c r="AK1295" i="44"/>
  <c r="AK1149" i="44"/>
  <c r="AK1096" i="44"/>
  <c r="AM213" i="44"/>
  <c r="AM653" i="44"/>
  <c r="AI356" i="44"/>
  <c r="AK950" i="44"/>
  <c r="AJ1059" i="44"/>
  <c r="AI353" i="44"/>
  <c r="AI355" i="44"/>
  <c r="AI364" i="44"/>
  <c r="AI352" i="44"/>
  <c r="AM1049" i="44"/>
  <c r="AI357" i="44"/>
  <c r="AI351" i="44"/>
  <c r="AI295" i="44"/>
  <c r="AI354" i="44"/>
  <c r="AN912" i="44"/>
  <c r="AI359" i="44"/>
  <c r="AI360" i="44"/>
  <c r="AN1077" i="44"/>
  <c r="AL633" i="44"/>
  <c r="AN656" i="44"/>
  <c r="AM361" i="44"/>
  <c r="AI358" i="44"/>
  <c r="AM855" i="44"/>
  <c r="AJ913" i="44"/>
  <c r="AJ860" i="44"/>
  <c r="AM932" i="44"/>
  <c r="AI365" i="44"/>
  <c r="AN1199" i="44" l="1"/>
  <c r="AN948" i="44"/>
  <c r="AL630" i="44"/>
  <c r="AL756" i="44"/>
  <c r="AM796" i="44"/>
  <c r="AN1191" i="44"/>
  <c r="AF898" i="2"/>
  <c r="AF860" i="2"/>
  <c r="AF696" i="2"/>
  <c r="AM649" i="44"/>
  <c r="AM851" i="44"/>
  <c r="AL1768" i="2"/>
  <c r="AN795" i="44"/>
  <c r="AM701" i="44"/>
  <c r="AM1047" i="44"/>
  <c r="AM763" i="44"/>
  <c r="AM699" i="44"/>
  <c r="AM650" i="44"/>
  <c r="AN1192" i="44"/>
  <c r="AM901" i="44"/>
  <c r="AM637" i="44"/>
  <c r="AN1193" i="44"/>
  <c r="AN803" i="44"/>
  <c r="AH989" i="2"/>
  <c r="AM1569" i="2"/>
  <c r="AM696" i="44"/>
  <c r="AN2110" i="44"/>
  <c r="AM898" i="44"/>
  <c r="AM2073" i="44"/>
  <c r="AM2020" i="44"/>
  <c r="AN938" i="44"/>
  <c r="AK859" i="2"/>
  <c r="AN2256" i="44"/>
  <c r="AN1043" i="44"/>
  <c r="AM2219" i="44"/>
  <c r="AM760" i="44"/>
  <c r="AM155" i="44"/>
  <c r="AM209" i="44" s="1"/>
  <c r="AM634" i="44"/>
  <c r="AM704" i="44"/>
  <c r="AM906" i="44"/>
  <c r="AM1370" i="2"/>
  <c r="AM1424" i="2" s="1"/>
  <c r="AM1478" i="2" s="1"/>
  <c r="AN854" i="44"/>
  <c r="AN908" i="44" s="1"/>
  <c r="AN2309" i="44"/>
  <c r="AN2345" i="44" s="1"/>
  <c r="AK1923" i="2"/>
  <c r="AM1050" i="44"/>
  <c r="AM1913" i="2"/>
  <c r="AK1870" i="2"/>
  <c r="AN1196" i="44"/>
  <c r="AL1638" i="44"/>
  <c r="AN2600" i="44"/>
  <c r="AL1585" i="44"/>
  <c r="AL798" i="2"/>
  <c r="AF647" i="2"/>
  <c r="AL800" i="2"/>
  <c r="AM796" i="2"/>
  <c r="AK1663" i="2"/>
  <c r="AJ1529" i="2"/>
  <c r="AK1928" i="2"/>
  <c r="AK1670" i="2"/>
  <c r="AM1953" i="2"/>
  <c r="AM1965" i="2"/>
  <c r="AM1954" i="2"/>
  <c r="AM2012" i="2"/>
  <c r="AF947" i="2"/>
  <c r="AH1282" i="2"/>
  <c r="AF645" i="2"/>
  <c r="AN2208" i="2"/>
  <c r="AD24" i="2"/>
  <c r="AF936" i="2"/>
  <c r="AE1059" i="2"/>
  <c r="AM849" i="2"/>
  <c r="AM903" i="2" s="1"/>
  <c r="AJ1516" i="2"/>
  <c r="AI1639" i="2"/>
  <c r="AJ1526" i="2"/>
  <c r="AI1377" i="2"/>
  <c r="AK1866" i="2"/>
  <c r="AM1955" i="2"/>
  <c r="AF944" i="2"/>
  <c r="AK1665" i="2"/>
  <c r="AH1235" i="2"/>
  <c r="AF945" i="2"/>
  <c r="AJ1519" i="2"/>
  <c r="AM793" i="2"/>
  <c r="AE639" i="2"/>
  <c r="AE630" i="2"/>
  <c r="AE756" i="2"/>
  <c r="AK1669" i="2"/>
  <c r="AK1861" i="2"/>
  <c r="AK1863" i="2"/>
  <c r="AG1093" i="2"/>
  <c r="AK1668" i="2"/>
  <c r="AM799" i="2"/>
  <c r="AE632" i="2"/>
  <c r="AK1868" i="2"/>
  <c r="AF649" i="2"/>
  <c r="AJ626" i="2"/>
  <c r="AJ752" i="2"/>
  <c r="AI1376" i="2"/>
  <c r="AF949" i="2"/>
  <c r="AE754" i="2"/>
  <c r="AE628" i="2"/>
  <c r="AE758" i="2"/>
  <c r="AF942" i="2"/>
  <c r="AG1091" i="2"/>
  <c r="AH1293" i="2"/>
  <c r="AH1287" i="2"/>
  <c r="AJ1530" i="2"/>
  <c r="AK1671" i="2"/>
  <c r="AI1378" i="2"/>
  <c r="AN2102" i="2"/>
  <c r="AE635" i="2"/>
  <c r="AE761" i="2"/>
  <c r="AJ1528" i="2"/>
  <c r="AN2212" i="2"/>
  <c r="AK1873" i="2"/>
  <c r="AG1148" i="2"/>
  <c r="AF656" i="2"/>
  <c r="AG1092" i="2"/>
  <c r="AK1661" i="2"/>
  <c r="AJ1784" i="2"/>
  <c r="AM1957" i="2"/>
  <c r="AM2013" i="2"/>
  <c r="AJ1524" i="2"/>
  <c r="AJ1525" i="2"/>
  <c r="AJ1521" i="2"/>
  <c r="AH1238" i="2"/>
  <c r="AH1291" i="2"/>
  <c r="AN794" i="2"/>
  <c r="AF950" i="2"/>
  <c r="AF941" i="2"/>
  <c r="AG1141" i="2"/>
  <c r="AK1918" i="2"/>
  <c r="AI1385" i="2"/>
  <c r="AG1090" i="2"/>
  <c r="AI1382" i="2"/>
  <c r="AF943" i="2"/>
  <c r="AK1662" i="2"/>
  <c r="AK1672" i="2"/>
  <c r="AN2107" i="2"/>
  <c r="AG1081" i="2"/>
  <c r="AF1204" i="2"/>
  <c r="AF939" i="2"/>
  <c r="AN2214" i="2"/>
  <c r="AE627" i="2"/>
  <c r="AK1860" i="2"/>
  <c r="AK1821" i="2"/>
  <c r="AM899" i="44"/>
  <c r="AK1872" i="2"/>
  <c r="AJ1527" i="2"/>
  <c r="AL851" i="2"/>
  <c r="AG1084" i="2"/>
  <c r="AG1149" i="2"/>
  <c r="AF946" i="2"/>
  <c r="AI1373" i="2"/>
  <c r="AH1494" i="2"/>
  <c r="AK1871" i="2"/>
  <c r="AH1285" i="2"/>
  <c r="AH1284" i="2"/>
  <c r="AE637" i="2"/>
  <c r="AE763" i="2"/>
  <c r="AI1374" i="2"/>
  <c r="AG1139" i="2"/>
  <c r="AG1142" i="2"/>
  <c r="AM1951" i="2"/>
  <c r="AK1673" i="2"/>
  <c r="AL1808" i="2"/>
  <c r="AG1086" i="2"/>
  <c r="AE629" i="2"/>
  <c r="AL2071" i="2"/>
  <c r="AL2074" i="2" s="1"/>
  <c r="AI1384" i="2"/>
  <c r="AI1381" i="2"/>
  <c r="AJ1520" i="2"/>
  <c r="AH1286" i="2"/>
  <c r="AH1290" i="2"/>
  <c r="AM1962" i="2"/>
  <c r="AK1667" i="2"/>
  <c r="AJ1518" i="2"/>
  <c r="AN2204" i="2"/>
  <c r="AI1375" i="2"/>
  <c r="AM1961" i="2"/>
  <c r="AG1083" i="2"/>
  <c r="AH1240" i="2"/>
  <c r="AH1283" i="2"/>
  <c r="AF938" i="2"/>
  <c r="AI1379" i="2"/>
  <c r="AN2099" i="2"/>
  <c r="AJ1522" i="2"/>
  <c r="AL899" i="2"/>
  <c r="AK1674" i="2"/>
  <c r="AK801" i="2"/>
  <c r="AN2101" i="2"/>
  <c r="AL1811" i="2"/>
  <c r="AE46" i="2"/>
  <c r="AK1664" i="2"/>
  <c r="AE636" i="2"/>
  <c r="AG1349" i="2"/>
  <c r="AH1288" i="2"/>
  <c r="AK1921" i="2"/>
  <c r="AM856" i="2"/>
  <c r="AM910" i="2" s="1"/>
  <c r="AE625" i="2"/>
  <c r="AE712" i="2"/>
  <c r="AM1964" i="2"/>
  <c r="AF948" i="2"/>
  <c r="AN2098" i="2"/>
  <c r="AN2110" i="2"/>
  <c r="AE633" i="2"/>
  <c r="AN2103" i="2"/>
  <c r="AM1956" i="2"/>
  <c r="AF940" i="2"/>
  <c r="AN2213" i="2"/>
  <c r="AE634" i="2"/>
  <c r="AE760" i="2"/>
  <c r="AN2097" i="2"/>
  <c r="AM2219" i="2"/>
  <c r="AJ1523" i="2"/>
  <c r="AN2217" i="2"/>
  <c r="AM2006" i="2"/>
  <c r="AK1675" i="2"/>
  <c r="AI1380" i="2"/>
  <c r="AM1960" i="2"/>
  <c r="AI1383" i="2"/>
  <c r="AK1666" i="2"/>
  <c r="AL912" i="2"/>
  <c r="AG1143" i="2"/>
  <c r="AE638" i="2"/>
  <c r="AE751" i="2"/>
  <c r="AN2108" i="2"/>
  <c r="AF651" i="2"/>
  <c r="AE762" i="2"/>
  <c r="AE631" i="2"/>
  <c r="AM857" i="2"/>
  <c r="AM911" i="2" s="1"/>
  <c r="AN1053" i="44"/>
  <c r="AM910" i="44"/>
  <c r="AN1001" i="44"/>
  <c r="AN1044" i="44"/>
  <c r="AM697" i="44"/>
  <c r="AM636" i="44"/>
  <c r="AM762" i="44"/>
  <c r="AN944" i="44"/>
  <c r="AN2437" i="44"/>
  <c r="AN2472" i="44"/>
  <c r="AM1675" i="44"/>
  <c r="AL1784" i="44"/>
  <c r="AN994" i="44"/>
  <c r="AM902" i="44"/>
  <c r="AM700" i="44"/>
  <c r="AM853" i="44"/>
  <c r="AN1000" i="44"/>
  <c r="AL1386" i="44"/>
  <c r="AL1439" i="44"/>
  <c r="AM1821" i="44"/>
  <c r="AM1874" i="44"/>
  <c r="AK1279" i="2"/>
  <c r="AN943" i="44"/>
  <c r="AK1349" i="44"/>
  <c r="AL1240" i="44"/>
  <c r="AM909" i="44"/>
  <c r="AM651" i="44"/>
  <c r="AK1203" i="44"/>
  <c r="AK1004" i="44"/>
  <c r="AK951" i="44"/>
  <c r="AN932" i="44"/>
  <c r="AJ249" i="44"/>
  <c r="AJ256" i="44"/>
  <c r="AJ258" i="44"/>
  <c r="AM707" i="44"/>
  <c r="AN253" i="44"/>
  <c r="AJ252" i="44"/>
  <c r="AN1197" i="44"/>
  <c r="AJ247" i="44"/>
  <c r="AK1150" i="44"/>
  <c r="AM787" i="44"/>
  <c r="AJ255" i="44"/>
  <c r="AJ248" i="44"/>
  <c r="AJ257" i="44"/>
  <c r="AK805" i="44"/>
  <c r="AJ914" i="44"/>
  <c r="AJ250" i="44"/>
  <c r="AN941" i="44"/>
  <c r="AJ245" i="44"/>
  <c r="AN764" i="44"/>
  <c r="AJ251" i="44"/>
  <c r="AJ246" i="44"/>
  <c r="AJ254" i="44"/>
  <c r="AI367" i="44"/>
  <c r="AJ243" i="44"/>
  <c r="AK1080" i="2"/>
  <c r="AJ244" i="44"/>
  <c r="AN69" i="44"/>
  <c r="AM753" i="44" l="1"/>
  <c r="AM627" i="44"/>
  <c r="AM703" i="44"/>
  <c r="AN1002" i="44"/>
  <c r="AM905" i="44"/>
  <c r="AM850" i="44"/>
  <c r="AM648" i="44"/>
  <c r="AF624" i="2"/>
  <c r="AF914" i="2"/>
  <c r="AG790" i="2"/>
  <c r="AF750" i="2"/>
  <c r="AN655" i="44"/>
  <c r="AN849" i="44"/>
  <c r="AN1965" i="44"/>
  <c r="AN2019" i="44" s="1"/>
  <c r="AN939" i="44"/>
  <c r="AM755" i="44"/>
  <c r="AM1660" i="2"/>
  <c r="AM629" i="44"/>
  <c r="AM624" i="44"/>
  <c r="AM750" i="44"/>
  <c r="AN857" i="44"/>
  <c r="AM2074" i="44"/>
  <c r="AK913" i="2"/>
  <c r="AN790" i="44"/>
  <c r="AN2164" i="44"/>
  <c r="AH1043" i="2"/>
  <c r="AN2111" i="44"/>
  <c r="AM1623" i="2"/>
  <c r="AN992" i="44"/>
  <c r="AM632" i="44"/>
  <c r="AN942" i="44"/>
  <c r="AN652" i="44"/>
  <c r="AN798" i="44"/>
  <c r="AM758" i="44"/>
  <c r="AN706" i="44"/>
  <c r="AN2346" i="44"/>
  <c r="AN2310" i="44"/>
  <c r="AM1530" i="44"/>
  <c r="AL1639" i="44"/>
  <c r="AN1805" i="2"/>
  <c r="AL1815" i="2"/>
  <c r="AN1048" i="44"/>
  <c r="AK1924" i="2"/>
  <c r="AN791" i="44"/>
  <c r="AH1241" i="2"/>
  <c r="AM2010" i="2"/>
  <c r="AM2018" i="2"/>
  <c r="AN2155" i="2"/>
  <c r="AH1337" i="2"/>
  <c r="AK1721" i="2"/>
  <c r="AH1340" i="2"/>
  <c r="AH1339" i="2"/>
  <c r="AF1000" i="2"/>
  <c r="AF993" i="2"/>
  <c r="AG1195" i="2"/>
  <c r="AH1345" i="2"/>
  <c r="AH1341" i="2"/>
  <c r="AF650" i="2"/>
  <c r="AF654" i="2"/>
  <c r="AG1197" i="2"/>
  <c r="AM2014" i="2"/>
  <c r="AE48" i="2"/>
  <c r="AN2153" i="2"/>
  <c r="AI1429" i="2"/>
  <c r="AM1963" i="2"/>
  <c r="AM1966" i="2" s="1"/>
  <c r="AK1727" i="2"/>
  <c r="AG1203" i="2"/>
  <c r="AK1914" i="2"/>
  <c r="AK1875" i="2"/>
  <c r="AK1716" i="2"/>
  <c r="AG1144" i="2"/>
  <c r="AJ1575" i="2"/>
  <c r="AM2011" i="2"/>
  <c r="AG1202" i="2"/>
  <c r="AN2156" i="2"/>
  <c r="AK1915" i="2"/>
  <c r="AF999" i="2"/>
  <c r="AM2009" i="2"/>
  <c r="AM2008" i="2"/>
  <c r="AL1820" i="2"/>
  <c r="AM850" i="2"/>
  <c r="AM904" i="2" s="1"/>
  <c r="AN2157" i="2"/>
  <c r="AN2152" i="2"/>
  <c r="AK1718" i="2"/>
  <c r="AK855" i="2"/>
  <c r="AK909" i="2" s="1"/>
  <c r="AM2016" i="2"/>
  <c r="AI1428" i="2"/>
  <c r="AK1925" i="2"/>
  <c r="AH1347" i="2"/>
  <c r="AM853" i="2"/>
  <c r="AM907" i="2" s="1"/>
  <c r="AK1920" i="2"/>
  <c r="AJ1570" i="2"/>
  <c r="AJ1531" i="2"/>
  <c r="AF990" i="2"/>
  <c r="AF951" i="2"/>
  <c r="AH1336" i="2"/>
  <c r="AM804" i="2"/>
  <c r="AI1434" i="2"/>
  <c r="AJ1577" i="2"/>
  <c r="AL1813" i="2"/>
  <c r="AH1294" i="2"/>
  <c r="AJ1574" i="2"/>
  <c r="AF655" i="2"/>
  <c r="AJ1581" i="2"/>
  <c r="AG1135" i="2"/>
  <c r="AG1096" i="2"/>
  <c r="AI1439" i="2"/>
  <c r="AF995" i="2"/>
  <c r="AJ1579" i="2"/>
  <c r="AK1927" i="2"/>
  <c r="AI1432" i="2"/>
  <c r="AH1289" i="2"/>
  <c r="AM2019" i="2"/>
  <c r="AL854" i="2"/>
  <c r="AL908" i="2" s="1"/>
  <c r="AN803" i="2"/>
  <c r="AF1002" i="2"/>
  <c r="AN802" i="2"/>
  <c r="AH1342" i="2"/>
  <c r="AK1728" i="2"/>
  <c r="AM2005" i="2"/>
  <c r="AK1926" i="2"/>
  <c r="AK1715" i="2"/>
  <c r="AK1676" i="2"/>
  <c r="AJ1582" i="2"/>
  <c r="AK1722" i="2"/>
  <c r="AE15" i="2"/>
  <c r="AN2162" i="2"/>
  <c r="AK1720" i="2"/>
  <c r="AK1729" i="2"/>
  <c r="AF994" i="2"/>
  <c r="AM791" i="2"/>
  <c r="AI1433" i="2"/>
  <c r="AG1137" i="2"/>
  <c r="AI1435" i="2"/>
  <c r="AG1140" i="2"/>
  <c r="AG1196" i="2"/>
  <c r="AN2161" i="2"/>
  <c r="AF997" i="2"/>
  <c r="AL1810" i="2"/>
  <c r="AF1004" i="2"/>
  <c r="AH1292" i="2"/>
  <c r="AJ1578" i="2"/>
  <c r="AF653" i="2"/>
  <c r="AK1725" i="2"/>
  <c r="AG1145" i="2"/>
  <c r="AF1003" i="2"/>
  <c r="AK1922" i="2"/>
  <c r="AM847" i="2"/>
  <c r="AM901" i="2" s="1"/>
  <c r="AK1719" i="2"/>
  <c r="AI1431" i="2"/>
  <c r="AN795" i="2"/>
  <c r="AF1001" i="2"/>
  <c r="AM2007" i="2"/>
  <c r="AJ1583" i="2"/>
  <c r="AF643" i="2"/>
  <c r="AM2060" i="2"/>
  <c r="AN2151" i="2"/>
  <c r="AN2111" i="2"/>
  <c r="AN2164" i="2"/>
  <c r="AL1865" i="2"/>
  <c r="AJ1572" i="2"/>
  <c r="AH1344" i="2"/>
  <c r="AH1338" i="2"/>
  <c r="AI1427" i="2"/>
  <c r="AI1386" i="2"/>
  <c r="AG1138" i="2"/>
  <c r="AM2067" i="2"/>
  <c r="AG1146" i="2"/>
  <c r="AG1147" i="2"/>
  <c r="AK1723" i="2"/>
  <c r="AM2066" i="2"/>
  <c r="AI1437" i="2"/>
  <c r="AF652" i="2"/>
  <c r="AJ1576" i="2"/>
  <c r="AF992" i="2"/>
  <c r="AM2015" i="2"/>
  <c r="AI1438" i="2"/>
  <c r="AL1862" i="2"/>
  <c r="AG1193" i="2"/>
  <c r="AL905" i="2"/>
  <c r="AK1726" i="2"/>
  <c r="AI1436" i="2"/>
  <c r="AN848" i="2"/>
  <c r="AN902" i="2" s="1"/>
  <c r="AJ1584" i="2"/>
  <c r="AF996" i="2"/>
  <c r="AI1430" i="2"/>
  <c r="AK1917" i="2"/>
  <c r="AF648" i="2"/>
  <c r="AJ1573" i="2"/>
  <c r="AF998" i="2"/>
  <c r="AJ1580" i="2"/>
  <c r="AK1724" i="2"/>
  <c r="AK1717" i="2"/>
  <c r="AL852" i="2"/>
  <c r="AL906" i="2" s="1"/>
  <c r="AN802" i="44"/>
  <c r="AN793" i="44"/>
  <c r="AN1055" i="44"/>
  <c r="AM1928" i="44"/>
  <c r="AM751" i="44"/>
  <c r="AN654" i="44"/>
  <c r="AM625" i="44"/>
  <c r="AN998" i="44"/>
  <c r="AN2473" i="44"/>
  <c r="AM1729" i="44"/>
  <c r="AN797" i="44"/>
  <c r="AM1676" i="44"/>
  <c r="AN65" i="44"/>
  <c r="AL1294" i="44"/>
  <c r="AM628" i="44"/>
  <c r="AM754" i="44"/>
  <c r="AN794" i="44"/>
  <c r="AM907" i="44"/>
  <c r="AM705" i="44"/>
  <c r="AL1241" i="44"/>
  <c r="AL1440" i="44"/>
  <c r="AL1493" i="44"/>
  <c r="AN1054" i="44"/>
  <c r="AN801" i="44"/>
  <c r="AK1333" i="2"/>
  <c r="AM1875" i="44"/>
  <c r="AN997" i="44"/>
  <c r="AK1204" i="44"/>
  <c r="AL1095" i="44"/>
  <c r="AJ318" i="44"/>
  <c r="AJ282" i="44"/>
  <c r="AK859" i="44"/>
  <c r="AK806" i="44"/>
  <c r="AJ315" i="44"/>
  <c r="AJ259" i="44"/>
  <c r="AJ279" i="44"/>
  <c r="AJ323" i="44"/>
  <c r="AJ287" i="44"/>
  <c r="AN213" i="44"/>
  <c r="AJ293" i="44"/>
  <c r="AJ319" i="44"/>
  <c r="AJ283" i="44"/>
  <c r="AJ288" i="44"/>
  <c r="AJ324" i="44"/>
  <c r="AJ316" i="44"/>
  <c r="AJ280" i="44"/>
  <c r="AJ326" i="44"/>
  <c r="AJ290" i="44"/>
  <c r="AK1005" i="44"/>
  <c r="AN289" i="44"/>
  <c r="AN325" i="44"/>
  <c r="AJ328" i="44"/>
  <c r="AJ292" i="44"/>
  <c r="AJ322" i="44"/>
  <c r="AJ286" i="44"/>
  <c r="AJ327" i="44"/>
  <c r="AJ291" i="44"/>
  <c r="AM635" i="44"/>
  <c r="AJ321" i="44"/>
  <c r="AJ285" i="44"/>
  <c r="AK1134" i="2"/>
  <c r="AJ281" i="44"/>
  <c r="AJ317" i="44"/>
  <c r="AN995" i="44"/>
  <c r="AN787" i="44"/>
  <c r="AM761" i="44"/>
  <c r="AJ330" i="44"/>
  <c r="AJ294" i="44"/>
  <c r="AN1370" i="2"/>
  <c r="AJ284" i="44"/>
  <c r="AJ320" i="44"/>
  <c r="AK1058" i="44"/>
  <c r="AM757" i="44" l="1"/>
  <c r="AN1056" i="44"/>
  <c r="AN645" i="44"/>
  <c r="AM631" i="44"/>
  <c r="AM702" i="44"/>
  <c r="AM904" i="44"/>
  <c r="AN844" i="44"/>
  <c r="AG642" i="2"/>
  <c r="AG806" i="2"/>
  <c r="AG844" i="2"/>
  <c r="AN1966" i="44"/>
  <c r="AN701" i="44"/>
  <c r="AN647" i="44"/>
  <c r="AN903" i="44"/>
  <c r="AN993" i="44"/>
  <c r="AM1714" i="2"/>
  <c r="AN911" i="44"/>
  <c r="AN2218" i="44"/>
  <c r="AN2165" i="44"/>
  <c r="AN642" i="44"/>
  <c r="AN709" i="44"/>
  <c r="AL805" i="2"/>
  <c r="AM1531" i="44"/>
  <c r="AI935" i="2"/>
  <c r="AN1515" i="2"/>
  <c r="AN760" i="44"/>
  <c r="AN650" i="44"/>
  <c r="AN996" i="44"/>
  <c r="AN1046" i="44"/>
  <c r="AN634" i="44"/>
  <c r="AN852" i="44"/>
  <c r="AN1859" i="2"/>
  <c r="AM1584" i="44"/>
  <c r="AM1638" i="44" s="1"/>
  <c r="AN845" i="44"/>
  <c r="AN697" i="44" s="1"/>
  <c r="AM1929" i="44"/>
  <c r="AL1869" i="2"/>
  <c r="AN643" i="44"/>
  <c r="AN847" i="44"/>
  <c r="AN699" i="44" s="1"/>
  <c r="AN1820" i="44"/>
  <c r="AL1816" i="2"/>
  <c r="AL1494" i="44"/>
  <c r="AN1052" i="44"/>
  <c r="AN851" i="44"/>
  <c r="AH1295" i="2"/>
  <c r="AM798" i="2"/>
  <c r="AN796" i="2"/>
  <c r="AN793" i="2"/>
  <c r="AM797" i="2"/>
  <c r="AG1201" i="2"/>
  <c r="AG1192" i="2"/>
  <c r="AI1236" i="2"/>
  <c r="AH1088" i="2"/>
  <c r="AI1234" i="2"/>
  <c r="AL1867" i="2"/>
  <c r="AJ1624" i="2"/>
  <c r="AJ1585" i="2"/>
  <c r="AI1239" i="2"/>
  <c r="AH1094" i="2"/>
  <c r="AM2068" i="2"/>
  <c r="AN2209" i="2"/>
  <c r="AJ1634" i="2"/>
  <c r="AF1046" i="2"/>
  <c r="AF699" i="2"/>
  <c r="AI1491" i="2"/>
  <c r="AJ1626" i="2"/>
  <c r="AN849" i="2"/>
  <c r="AN903" i="2" s="1"/>
  <c r="AG1194" i="2"/>
  <c r="AK1774" i="2"/>
  <c r="AJ1636" i="2"/>
  <c r="AM2059" i="2"/>
  <c r="AL1819" i="2"/>
  <c r="AG1189" i="2"/>
  <c r="AG1150" i="2"/>
  <c r="AJ1631" i="2"/>
  <c r="AF1053" i="2"/>
  <c r="AF706" i="2"/>
  <c r="AM2065" i="2"/>
  <c r="AM2017" i="2"/>
  <c r="AM2020" i="2" s="1"/>
  <c r="AH1087" i="2"/>
  <c r="AI1231" i="2"/>
  <c r="AL1809" i="2"/>
  <c r="AH1085" i="2"/>
  <c r="AG1200" i="2"/>
  <c r="AN2205" i="2"/>
  <c r="AN2165" i="2"/>
  <c r="AJ1637" i="2"/>
  <c r="AI1485" i="2"/>
  <c r="AL1814" i="2"/>
  <c r="AL1864" i="2"/>
  <c r="AM845" i="2"/>
  <c r="AN856" i="2"/>
  <c r="AN910" i="2" s="1"/>
  <c r="AM2073" i="2"/>
  <c r="AJ1633" i="2"/>
  <c r="AL1817" i="2"/>
  <c r="AK1772" i="2"/>
  <c r="AI1483" i="2"/>
  <c r="AF1047" i="2"/>
  <c r="AF700" i="2"/>
  <c r="AM2072" i="2"/>
  <c r="AK1771" i="2"/>
  <c r="AF1052" i="2"/>
  <c r="AF705" i="2"/>
  <c r="AI1484" i="2"/>
  <c r="AL1916" i="2"/>
  <c r="AJ1630" i="2"/>
  <c r="AI1481" i="2"/>
  <c r="AI1440" i="2"/>
  <c r="AL1919" i="2"/>
  <c r="AF1057" i="2"/>
  <c r="AF710" i="2"/>
  <c r="AJ1632" i="2"/>
  <c r="AF1051" i="2"/>
  <c r="AF704" i="2"/>
  <c r="AF758" i="2" s="1"/>
  <c r="AI1489" i="2"/>
  <c r="AN2216" i="2"/>
  <c r="AF1056" i="2"/>
  <c r="AF709" i="2"/>
  <c r="AJ1635" i="2"/>
  <c r="AH1348" i="2"/>
  <c r="AI1488" i="2"/>
  <c r="AI1228" i="2"/>
  <c r="AL1812" i="2"/>
  <c r="AI1482" i="2"/>
  <c r="AJ1629" i="2"/>
  <c r="AL1806" i="2"/>
  <c r="AK1929" i="2"/>
  <c r="AH1089" i="2"/>
  <c r="AI1233" i="2"/>
  <c r="AI1232" i="2"/>
  <c r="AI1490" i="2"/>
  <c r="AM2061" i="2"/>
  <c r="AK1773" i="2"/>
  <c r="AK1769" i="2"/>
  <c r="AK1730" i="2"/>
  <c r="AH1343" i="2"/>
  <c r="AF1049" i="2"/>
  <c r="AF702" i="2"/>
  <c r="AF756" i="2" s="1"/>
  <c r="AN799" i="2"/>
  <c r="AN2206" i="2"/>
  <c r="AL1874" i="2"/>
  <c r="AL1807" i="2"/>
  <c r="AN2207" i="2"/>
  <c r="AK1775" i="2"/>
  <c r="AM2064" i="2"/>
  <c r="AK1778" i="2"/>
  <c r="AJ1627" i="2"/>
  <c r="AF1050" i="2"/>
  <c r="AF703" i="2"/>
  <c r="AI1492" i="2"/>
  <c r="AN1958" i="2"/>
  <c r="AN1959" i="2"/>
  <c r="AN1952" i="2"/>
  <c r="AG1199" i="2"/>
  <c r="AH1346" i="2"/>
  <c r="AN2215" i="2"/>
  <c r="AG1191" i="2"/>
  <c r="AF1048" i="2"/>
  <c r="AF701" i="2"/>
  <c r="AK1776" i="2"/>
  <c r="AK1782" i="2"/>
  <c r="AF1044" i="2"/>
  <c r="AF697" i="2"/>
  <c r="AF751" i="2" s="1"/>
  <c r="AF1005" i="2"/>
  <c r="AM2070" i="2"/>
  <c r="AM2062" i="2"/>
  <c r="AN2210" i="2"/>
  <c r="AG1198" i="2"/>
  <c r="AH1095" i="2"/>
  <c r="AK1780" i="2"/>
  <c r="AK1777" i="2"/>
  <c r="AI1230" i="2"/>
  <c r="AF1055" i="2"/>
  <c r="AF708" i="2"/>
  <c r="AN857" i="2"/>
  <c r="AN911" i="2" s="1"/>
  <c r="AI1486" i="2"/>
  <c r="AI1493" i="2"/>
  <c r="AM858" i="2"/>
  <c r="AM912" i="2" s="1"/>
  <c r="AN2211" i="2"/>
  <c r="AK1781" i="2"/>
  <c r="AF1054" i="2"/>
  <c r="AF707" i="2"/>
  <c r="AJ1638" i="2"/>
  <c r="AM2069" i="2"/>
  <c r="AN2218" i="2"/>
  <c r="AK1779" i="2"/>
  <c r="AF1058" i="2"/>
  <c r="AI1487" i="2"/>
  <c r="AK1783" i="2"/>
  <c r="AL1818" i="2"/>
  <c r="AM800" i="2"/>
  <c r="AJ1628" i="2"/>
  <c r="AL801" i="2"/>
  <c r="AM2063" i="2"/>
  <c r="AK1770" i="2"/>
  <c r="AK698" i="2"/>
  <c r="AE21" i="2"/>
  <c r="AI1237" i="2"/>
  <c r="AI1229" i="2"/>
  <c r="AN856" i="44"/>
  <c r="AM1783" i="44"/>
  <c r="AL1348" i="44"/>
  <c r="AM759" i="44"/>
  <c r="AM1730" i="44"/>
  <c r="AL1295" i="44"/>
  <c r="AN799" i="44"/>
  <c r="AM1385" i="44"/>
  <c r="AN2073" i="44"/>
  <c r="AN2020" i="44"/>
  <c r="AL1096" i="44"/>
  <c r="AL1149" i="44"/>
  <c r="AL1150" i="44" s="1"/>
  <c r="AN649" i="44"/>
  <c r="AN848" i="44"/>
  <c r="AN855" i="44"/>
  <c r="AM633" i="44"/>
  <c r="AL1225" i="2"/>
  <c r="AN1051" i="44"/>
  <c r="AN1049" i="44"/>
  <c r="AK1188" i="2"/>
  <c r="AJ157" i="44"/>
  <c r="AJ358" i="44"/>
  <c r="AJ153" i="44"/>
  <c r="AN653" i="44"/>
  <c r="AJ352" i="44"/>
  <c r="AJ154" i="44"/>
  <c r="AJ365" i="44"/>
  <c r="AJ295" i="44"/>
  <c r="AJ351" i="44"/>
  <c r="AJ152" i="44"/>
  <c r="AJ364" i="44"/>
  <c r="AJ360" i="44"/>
  <c r="AN1424" i="2"/>
  <c r="AJ158" i="44"/>
  <c r="AJ362" i="44"/>
  <c r="AJ146" i="44"/>
  <c r="AJ145" i="44"/>
  <c r="AJ331" i="44"/>
  <c r="AL950" i="44"/>
  <c r="AK1059" i="44"/>
  <c r="AJ147" i="44"/>
  <c r="AJ353" i="44"/>
  <c r="AJ357" i="44"/>
  <c r="AN155" i="44"/>
  <c r="AJ156" i="44"/>
  <c r="AJ355" i="44"/>
  <c r="AJ356" i="44"/>
  <c r="AJ366" i="44"/>
  <c r="AJ150" i="44"/>
  <c r="AJ149" i="44"/>
  <c r="AJ354" i="44"/>
  <c r="AJ151" i="44"/>
  <c r="AJ363" i="44"/>
  <c r="AN361" i="44"/>
  <c r="AJ359" i="44"/>
  <c r="AK860" i="44"/>
  <c r="AJ148" i="44"/>
  <c r="AK913" i="44"/>
  <c r="AN796" i="44" l="1"/>
  <c r="AM630" i="44"/>
  <c r="AM756" i="44"/>
  <c r="AN696" i="44"/>
  <c r="AN898" i="44"/>
  <c r="AG898" i="2"/>
  <c r="AG860" i="2"/>
  <c r="AG696" i="2"/>
  <c r="AG750" i="2" s="1"/>
  <c r="AN629" i="44"/>
  <c r="AN755" i="44"/>
  <c r="AN1047" i="44"/>
  <c r="AM1768" i="2"/>
  <c r="AN2219" i="44"/>
  <c r="AN1050" i="44"/>
  <c r="AN637" i="44"/>
  <c r="AN763" i="44"/>
  <c r="AL859" i="2"/>
  <c r="AI989" i="2"/>
  <c r="AN1913" i="2"/>
  <c r="AN1569" i="2"/>
  <c r="AN703" i="44"/>
  <c r="AN704" i="44"/>
  <c r="AN905" i="44"/>
  <c r="AN906" i="44"/>
  <c r="AM1585" i="44"/>
  <c r="AN899" i="44"/>
  <c r="AN625" i="44"/>
  <c r="AN1821" i="44"/>
  <c r="AN751" i="44"/>
  <c r="AL1923" i="2"/>
  <c r="AN1874" i="44"/>
  <c r="AN901" i="44"/>
  <c r="AL1870" i="2"/>
  <c r="AM1240" i="44"/>
  <c r="AH1349" i="2"/>
  <c r="AG648" i="2"/>
  <c r="AL855" i="2"/>
  <c r="AL909" i="2" s="1"/>
  <c r="AL1675" i="2"/>
  <c r="AN1961" i="2"/>
  <c r="AF636" i="2"/>
  <c r="AL1672" i="2"/>
  <c r="AH1090" i="2"/>
  <c r="AF625" i="2"/>
  <c r="AK1519" i="2"/>
  <c r="AN853" i="2"/>
  <c r="AN907" i="2" s="1"/>
  <c r="AL1661" i="2"/>
  <c r="AK1784" i="2"/>
  <c r="AK1527" i="2"/>
  <c r="AF632" i="2"/>
  <c r="AM1808" i="2"/>
  <c r="AJ1375" i="2"/>
  <c r="AK1525" i="2"/>
  <c r="AH1092" i="2"/>
  <c r="AK1526" i="2"/>
  <c r="AH1148" i="2"/>
  <c r="AN1530" i="44"/>
  <c r="AG643" i="2"/>
  <c r="AG940" i="2"/>
  <c r="AH1091" i="2"/>
  <c r="AN2012" i="2"/>
  <c r="AF630" i="2"/>
  <c r="AL1860" i="2"/>
  <c r="AL1821" i="2"/>
  <c r="AF637" i="2"/>
  <c r="AM1811" i="2"/>
  <c r="AJ1377" i="2"/>
  <c r="AK1523" i="2"/>
  <c r="AL1873" i="2"/>
  <c r="AK1518" i="2"/>
  <c r="AH1084" i="2"/>
  <c r="AM1639" i="44"/>
  <c r="AK626" i="2"/>
  <c r="AK752" i="2"/>
  <c r="AK1520" i="2"/>
  <c r="AJ1379" i="2"/>
  <c r="AK1530" i="2"/>
  <c r="AJ1385" i="2"/>
  <c r="AG947" i="2"/>
  <c r="AG936" i="2"/>
  <c r="AF1059" i="2"/>
  <c r="AL1670" i="2"/>
  <c r="AL1861" i="2"/>
  <c r="AL1665" i="2"/>
  <c r="AI1286" i="2"/>
  <c r="AI1282" i="2"/>
  <c r="AG943" i="2"/>
  <c r="AJ1376" i="2"/>
  <c r="AN1965" i="2"/>
  <c r="AL1918" i="2"/>
  <c r="AH1139" i="2"/>
  <c r="AI1285" i="2"/>
  <c r="AN1957" i="2"/>
  <c r="AL1666" i="2"/>
  <c r="AI1293" i="2"/>
  <c r="AF635" i="2"/>
  <c r="AF762" i="2"/>
  <c r="AH1083" i="2"/>
  <c r="AN2006" i="2"/>
  <c r="AJ1384" i="2"/>
  <c r="AL1928" i="2"/>
  <c r="AG941" i="2"/>
  <c r="AK1521" i="2"/>
  <c r="AG948" i="2"/>
  <c r="AF633" i="2"/>
  <c r="AF759" i="2"/>
  <c r="AN1964" i="2"/>
  <c r="AK1529" i="2"/>
  <c r="AF634" i="2"/>
  <c r="AJ1383" i="2"/>
  <c r="AI1288" i="2"/>
  <c r="AH1093" i="2"/>
  <c r="AN847" i="2"/>
  <c r="AN901" i="2" s="1"/>
  <c r="AL1662" i="2"/>
  <c r="AM854" i="2"/>
  <c r="AM908" i="2" s="1"/>
  <c r="AG950" i="2"/>
  <c r="AN804" i="2"/>
  <c r="AJ1378" i="2"/>
  <c r="AI1284" i="2"/>
  <c r="AN1954" i="2"/>
  <c r="AL1674" i="2"/>
  <c r="AF631" i="2"/>
  <c r="AF757" i="2"/>
  <c r="AN1956" i="2"/>
  <c r="AN1953" i="2"/>
  <c r="AI1287" i="2"/>
  <c r="AJ1380" i="2"/>
  <c r="AK1524" i="2"/>
  <c r="AJ1373" i="2"/>
  <c r="AI1494" i="2"/>
  <c r="AF628" i="2"/>
  <c r="AF754" i="2"/>
  <c r="AL1664" i="2"/>
  <c r="AF761" i="2"/>
  <c r="AH1141" i="2"/>
  <c r="AN1951" i="2"/>
  <c r="AH1086" i="2"/>
  <c r="AF627" i="2"/>
  <c r="AF753" i="2"/>
  <c r="AF760" i="2"/>
  <c r="AK1516" i="2"/>
  <c r="AJ1639" i="2"/>
  <c r="AH1142" i="2"/>
  <c r="AN850" i="2"/>
  <c r="AN904" i="2" s="1"/>
  <c r="AG946" i="2"/>
  <c r="AF638" i="2"/>
  <c r="AF764" i="2"/>
  <c r="AG944" i="2"/>
  <c r="AN1955" i="2"/>
  <c r="AL1872" i="2"/>
  <c r="AL1671" i="2"/>
  <c r="AL1669" i="2"/>
  <c r="AH1149" i="2"/>
  <c r="AN1962" i="2"/>
  <c r="AL1668" i="2"/>
  <c r="AG942" i="2"/>
  <c r="AL1667" i="2"/>
  <c r="AJ1382" i="2"/>
  <c r="AH1143" i="2"/>
  <c r="AI1240" i="2"/>
  <c r="AK1522" i="2"/>
  <c r="AG939" i="2"/>
  <c r="AL1871" i="2"/>
  <c r="AN2219" i="2"/>
  <c r="AL1863" i="2"/>
  <c r="AK1528" i="2"/>
  <c r="AG938" i="2"/>
  <c r="AN1960" i="2"/>
  <c r="AL1921" i="2"/>
  <c r="AI1283" i="2"/>
  <c r="AI1235" i="2"/>
  <c r="AJ1374" i="2"/>
  <c r="AG650" i="2"/>
  <c r="AG945" i="2"/>
  <c r="AI1291" i="2"/>
  <c r="AL1673" i="2"/>
  <c r="AF763" i="2"/>
  <c r="AF629" i="2"/>
  <c r="AF755" i="2"/>
  <c r="AI1238" i="2"/>
  <c r="AN2013" i="2"/>
  <c r="AL1866" i="2"/>
  <c r="AJ1381" i="2"/>
  <c r="AG949" i="2"/>
  <c r="AL1663" i="2"/>
  <c r="AM899" i="2"/>
  <c r="AL1868" i="2"/>
  <c r="AM2071" i="2"/>
  <c r="AH1081" i="2"/>
  <c r="AG1204" i="2"/>
  <c r="AI1290" i="2"/>
  <c r="AM851" i="2"/>
  <c r="AM905" i="2" s="1"/>
  <c r="AM852" i="2"/>
  <c r="AM906" i="2" s="1"/>
  <c r="AL1349" i="44"/>
  <c r="AN708" i="44"/>
  <c r="AN910" i="44"/>
  <c r="AN902" i="44"/>
  <c r="AN1675" i="44"/>
  <c r="AM1784" i="44"/>
  <c r="AL1203" i="44"/>
  <c r="AN651" i="44"/>
  <c r="AM1439" i="44"/>
  <c r="AM1386" i="44"/>
  <c r="AN753" i="44"/>
  <c r="AN627" i="44"/>
  <c r="AN853" i="44"/>
  <c r="AN2074" i="44"/>
  <c r="AN707" i="44"/>
  <c r="AN909" i="44"/>
  <c r="AN700" i="44"/>
  <c r="AL1080" i="2"/>
  <c r="AL1279" i="2"/>
  <c r="AN1478" i="2"/>
  <c r="AJ202" i="44"/>
  <c r="AJ212" i="44"/>
  <c r="AK252" i="44"/>
  <c r="AK255" i="44"/>
  <c r="AK249" i="44"/>
  <c r="AJ30" i="44"/>
  <c r="AL805" i="44"/>
  <c r="AK914" i="44"/>
  <c r="AK246" i="44"/>
  <c r="AK257" i="44"/>
  <c r="AK250" i="44"/>
  <c r="AJ211" i="44"/>
  <c r="AJ205" i="44"/>
  <c r="AK258" i="44"/>
  <c r="AK247" i="44"/>
  <c r="AK245" i="44"/>
  <c r="AJ199" i="44"/>
  <c r="AK256" i="44"/>
  <c r="AJ207" i="44"/>
  <c r="AJ210" i="44"/>
  <c r="AJ200" i="44"/>
  <c r="AJ208" i="44"/>
  <c r="AN209" i="44"/>
  <c r="AL1004" i="44"/>
  <c r="AL951" i="44"/>
  <c r="AJ203" i="44"/>
  <c r="AK251" i="44"/>
  <c r="AK248" i="44"/>
  <c r="AK254" i="44"/>
  <c r="AJ206" i="44"/>
  <c r="AK244" i="44"/>
  <c r="AJ367" i="44"/>
  <c r="AK243" i="44"/>
  <c r="AK315" i="44" s="1"/>
  <c r="AJ204" i="44"/>
  <c r="AJ201" i="44"/>
  <c r="AN624" i="44" l="1"/>
  <c r="AN750" i="44"/>
  <c r="AN648" i="44"/>
  <c r="AN850" i="44"/>
  <c r="AH642" i="2"/>
  <c r="AG624" i="2"/>
  <c r="AG914" i="2"/>
  <c r="AH790" i="2"/>
  <c r="AN1660" i="2"/>
  <c r="AN632" i="44"/>
  <c r="AL913" i="2"/>
  <c r="AN757" i="44"/>
  <c r="AN631" i="44"/>
  <c r="AI1043" i="2"/>
  <c r="AN1623" i="2"/>
  <c r="AM1294" i="44"/>
  <c r="AM1241" i="44"/>
  <c r="AN758" i="44"/>
  <c r="AN1531" i="44"/>
  <c r="AN1928" i="44"/>
  <c r="AN1875" i="44"/>
  <c r="AN1584" i="44"/>
  <c r="AM1815" i="2"/>
  <c r="AL1924" i="2"/>
  <c r="AI1241" i="2"/>
  <c r="AN800" i="2"/>
  <c r="AN798" i="2"/>
  <c r="AM1440" i="44"/>
  <c r="AL1134" i="2"/>
  <c r="AL1188" i="2" s="1"/>
  <c r="AG1003" i="2"/>
  <c r="AI1292" i="2"/>
  <c r="AL1727" i="2"/>
  <c r="AG992" i="2"/>
  <c r="AI1294" i="2"/>
  <c r="AG996" i="2"/>
  <c r="AL1723" i="2"/>
  <c r="AG998" i="2"/>
  <c r="AG652" i="2"/>
  <c r="AN2005" i="2"/>
  <c r="AI1341" i="2"/>
  <c r="AJ1432" i="2"/>
  <c r="AN2018" i="2"/>
  <c r="AL1720" i="2"/>
  <c r="AG997" i="2"/>
  <c r="AL1915" i="2"/>
  <c r="AG1001" i="2"/>
  <c r="AK1574" i="2"/>
  <c r="AK1572" i="2"/>
  <c r="AK1580" i="2"/>
  <c r="AM1862" i="2"/>
  <c r="AH1144" i="2"/>
  <c r="AL1729" i="2"/>
  <c r="AG645" i="2"/>
  <c r="AH1195" i="2"/>
  <c r="AL1716" i="2"/>
  <c r="AG651" i="2"/>
  <c r="AG995" i="2"/>
  <c r="AH1137" i="2"/>
  <c r="AL1927" i="2"/>
  <c r="AM801" i="2"/>
  <c r="AI1344" i="2"/>
  <c r="AN1963" i="2"/>
  <c r="AN1966" i="2" s="1"/>
  <c r="AG647" i="2"/>
  <c r="AI1345" i="2"/>
  <c r="AI1337" i="2"/>
  <c r="AL1925" i="2"/>
  <c r="AH1197" i="2"/>
  <c r="AG656" i="2"/>
  <c r="AL1922" i="2"/>
  <c r="AJ1435" i="2"/>
  <c r="AK1582" i="2"/>
  <c r="AL1722" i="2"/>
  <c r="AN2009" i="2"/>
  <c r="AL1728" i="2"/>
  <c r="AN858" i="2"/>
  <c r="AN912" i="2" s="1"/>
  <c r="AJ1437" i="2"/>
  <c r="AG654" i="2"/>
  <c r="AM1810" i="2"/>
  <c r="AI1336" i="2"/>
  <c r="AJ1439" i="2"/>
  <c r="AM1865" i="2"/>
  <c r="AN2066" i="2"/>
  <c r="AH1146" i="2"/>
  <c r="AL1726" i="2"/>
  <c r="AL1920" i="2"/>
  <c r="AL1917" i="2"/>
  <c r="AH1196" i="2"/>
  <c r="AG653" i="2"/>
  <c r="AJ1427" i="2"/>
  <c r="AJ1386" i="2"/>
  <c r="AN2007" i="2"/>
  <c r="AM1820" i="2"/>
  <c r="AL1724" i="2"/>
  <c r="AN791" i="2"/>
  <c r="AJ1428" i="2"/>
  <c r="AM1813" i="2"/>
  <c r="AG993" i="2"/>
  <c r="AJ1436" i="2"/>
  <c r="AN2016" i="2"/>
  <c r="AN2008" i="2"/>
  <c r="AG1004" i="2"/>
  <c r="AN2011" i="2"/>
  <c r="AN2019" i="2"/>
  <c r="AI1340" i="2"/>
  <c r="AK1584" i="2"/>
  <c r="AK1577" i="2"/>
  <c r="AK1579" i="2"/>
  <c r="AK1581" i="2"/>
  <c r="AK1573" i="2"/>
  <c r="AM1493" i="44"/>
  <c r="AN2067" i="2"/>
  <c r="AH1203" i="2"/>
  <c r="AG1000" i="2"/>
  <c r="AH1140" i="2"/>
  <c r="AL1718" i="2"/>
  <c r="AK1578" i="2"/>
  <c r="AN2010" i="2"/>
  <c r="AI1338" i="2"/>
  <c r="AG1002" i="2"/>
  <c r="AJ1438" i="2"/>
  <c r="AI1347" i="2"/>
  <c r="AI1339" i="2"/>
  <c r="AH1145" i="2"/>
  <c r="AH1202" i="2"/>
  <c r="AN2014" i="2"/>
  <c r="AK1576" i="2"/>
  <c r="AL1721" i="2"/>
  <c r="AL1725" i="2"/>
  <c r="AM2074" i="2"/>
  <c r="AG649" i="2"/>
  <c r="AH1147" i="2"/>
  <c r="AK1583" i="2"/>
  <c r="AN2060" i="2"/>
  <c r="AJ1430" i="2"/>
  <c r="AG990" i="2"/>
  <c r="AG951" i="2"/>
  <c r="AJ1433" i="2"/>
  <c r="AH1138" i="2"/>
  <c r="AJ1431" i="2"/>
  <c r="AL1914" i="2"/>
  <c r="AL1875" i="2"/>
  <c r="AJ1429" i="2"/>
  <c r="AN2015" i="2"/>
  <c r="AN797" i="2"/>
  <c r="AL1717" i="2"/>
  <c r="AG655" i="2"/>
  <c r="AG999" i="2"/>
  <c r="AI1289" i="2"/>
  <c r="AH1135" i="2"/>
  <c r="AH1096" i="2"/>
  <c r="AL1926" i="2"/>
  <c r="AK1570" i="2"/>
  <c r="AK1531" i="2"/>
  <c r="AJ1434" i="2"/>
  <c r="AI1342" i="2"/>
  <c r="AK1575" i="2"/>
  <c r="AH1193" i="2"/>
  <c r="AL1719" i="2"/>
  <c r="AG994" i="2"/>
  <c r="AL1715" i="2"/>
  <c r="AL1676" i="2"/>
  <c r="AN636" i="44"/>
  <c r="AN762" i="44"/>
  <c r="AN1676" i="44"/>
  <c r="AN1729" i="44"/>
  <c r="AL1204" i="44"/>
  <c r="AM1095" i="44"/>
  <c r="AN907" i="44"/>
  <c r="AN705" i="44"/>
  <c r="AN761" i="44"/>
  <c r="AN635" i="44"/>
  <c r="AN628" i="44"/>
  <c r="AN754" i="44"/>
  <c r="AL1333" i="2"/>
  <c r="AL1058" i="44"/>
  <c r="AK59" i="44"/>
  <c r="AK64" i="44"/>
  <c r="AK66" i="44"/>
  <c r="AK319" i="44"/>
  <c r="AK283" i="44"/>
  <c r="AK293" i="44"/>
  <c r="AK285" i="44"/>
  <c r="AK321" i="44"/>
  <c r="AK284" i="44"/>
  <c r="AK320" i="44"/>
  <c r="AK318" i="44"/>
  <c r="AK282" i="44"/>
  <c r="AK60" i="44"/>
  <c r="AK259" i="44"/>
  <c r="AK279" i="44"/>
  <c r="AK55" i="44"/>
  <c r="AK330" i="44"/>
  <c r="AK294" i="44"/>
  <c r="AK280" i="44"/>
  <c r="AK316" i="44"/>
  <c r="AK62" i="44"/>
  <c r="AK323" i="44"/>
  <c r="AK287" i="44"/>
  <c r="AK56" i="44"/>
  <c r="AK63" i="44"/>
  <c r="AK67" i="44"/>
  <c r="AK288" i="44"/>
  <c r="AK324" i="44"/>
  <c r="AL859" i="44"/>
  <c r="AL806" i="44"/>
  <c r="AL1005" i="44"/>
  <c r="AK68" i="44"/>
  <c r="AK328" i="44"/>
  <c r="AK292" i="44"/>
  <c r="AK317" i="44"/>
  <c r="AK281" i="44"/>
  <c r="AK61" i="44"/>
  <c r="AK286" i="44"/>
  <c r="AK322" i="44"/>
  <c r="AJ32" i="44"/>
  <c r="AK57" i="44"/>
  <c r="AK326" i="44"/>
  <c r="AK290" i="44"/>
  <c r="AK291" i="44"/>
  <c r="AK327" i="44"/>
  <c r="AK58" i="44"/>
  <c r="AN904" i="44" l="1"/>
  <c r="AN702" i="44"/>
  <c r="AH844" i="2"/>
  <c r="AH898" i="2" s="1"/>
  <c r="AH806" i="2"/>
  <c r="AN1714" i="2"/>
  <c r="AM1295" i="44"/>
  <c r="AM1348" i="44"/>
  <c r="AM805" i="2"/>
  <c r="AJ935" i="2"/>
  <c r="AN1585" i="44"/>
  <c r="AN1929" i="44"/>
  <c r="AN1638" i="44"/>
  <c r="AM1494" i="44"/>
  <c r="AN1385" i="44"/>
  <c r="AM1869" i="2"/>
  <c r="AN633" i="44"/>
  <c r="AM1816" i="2"/>
  <c r="AI1295" i="2"/>
  <c r="AJ1234" i="2"/>
  <c r="AJ1231" i="2"/>
  <c r="AJ1230" i="2"/>
  <c r="AK1627" i="2"/>
  <c r="AK1638" i="2"/>
  <c r="AG1058" i="2"/>
  <c r="AG1047" i="2"/>
  <c r="AG700" i="2"/>
  <c r="AM1812" i="2"/>
  <c r="AJ1493" i="2"/>
  <c r="AJ1489" i="2"/>
  <c r="AL1783" i="2"/>
  <c r="AK1626" i="2"/>
  <c r="AG1051" i="2"/>
  <c r="AG704" i="2"/>
  <c r="AL1781" i="2"/>
  <c r="AL1773" i="2"/>
  <c r="AM1818" i="2"/>
  <c r="AH1192" i="2"/>
  <c r="AN2068" i="2"/>
  <c r="AN2064" i="2"/>
  <c r="AG1054" i="2"/>
  <c r="AG707" i="2"/>
  <c r="AJ1491" i="2"/>
  <c r="AI1089" i="2"/>
  <c r="AJ1233" i="2"/>
  <c r="AL1777" i="2"/>
  <c r="AG1053" i="2"/>
  <c r="AG706" i="2"/>
  <c r="AG760" i="2" s="1"/>
  <c r="AJ1483" i="2"/>
  <c r="AJ1239" i="2"/>
  <c r="AK1635" i="2"/>
  <c r="AN2062" i="2"/>
  <c r="AN2061" i="2"/>
  <c r="AI1088" i="2"/>
  <c r="AH1200" i="2"/>
  <c r="AN2063" i="2"/>
  <c r="AL1770" i="2"/>
  <c r="AL698" i="2"/>
  <c r="AH1198" i="2"/>
  <c r="AK1628" i="2"/>
  <c r="AL1774" i="2"/>
  <c r="AG1046" i="2"/>
  <c r="AG699" i="2"/>
  <c r="AG753" i="2" s="1"/>
  <c r="AI1346" i="2"/>
  <c r="AJ1484" i="2"/>
  <c r="AJ1488" i="2"/>
  <c r="AH1189" i="2"/>
  <c r="AH1150" i="2"/>
  <c r="AJ1487" i="2"/>
  <c r="AL1779" i="2"/>
  <c r="AJ1492" i="2"/>
  <c r="AK1632" i="2"/>
  <c r="AJ1232" i="2"/>
  <c r="AM1867" i="2"/>
  <c r="AM1814" i="2"/>
  <c r="AM1817" i="2"/>
  <c r="AN2017" i="2"/>
  <c r="AM1819" i="2"/>
  <c r="AN2059" i="2"/>
  <c r="AG1050" i="2"/>
  <c r="AG703" i="2"/>
  <c r="AL1771" i="2"/>
  <c r="AK1637" i="2"/>
  <c r="AI1094" i="2"/>
  <c r="AI1095" i="2"/>
  <c r="AK1633" i="2"/>
  <c r="AN2073" i="2"/>
  <c r="AN2070" i="2"/>
  <c r="AJ1482" i="2"/>
  <c r="AL1778" i="2"/>
  <c r="AJ1228" i="2"/>
  <c r="AL1776" i="2"/>
  <c r="AH1191" i="2"/>
  <c r="AM1916" i="2"/>
  <c r="AG1055" i="2"/>
  <c r="AG708" i="2"/>
  <c r="AN2072" i="2"/>
  <c r="AG1057" i="2"/>
  <c r="AG710" i="2"/>
  <c r="AG764" i="2" s="1"/>
  <c r="AN2069" i="2"/>
  <c r="AL1769" i="2"/>
  <c r="AL1730" i="2"/>
  <c r="AK1629" i="2"/>
  <c r="AL1775" i="2"/>
  <c r="AH1199" i="2"/>
  <c r="AG1056" i="2"/>
  <c r="AG709" i="2"/>
  <c r="AL1772" i="2"/>
  <c r="AJ1481" i="2"/>
  <c r="AJ1440" i="2"/>
  <c r="AJ1229" i="2"/>
  <c r="AJ1236" i="2"/>
  <c r="AI1087" i="2"/>
  <c r="AI1348" i="2"/>
  <c r="AN852" i="2"/>
  <c r="AN906" i="2" s="1"/>
  <c r="AK1624" i="2"/>
  <c r="AK1585" i="2"/>
  <c r="AI1343" i="2"/>
  <c r="AM1806" i="2"/>
  <c r="AL1929" i="2"/>
  <c r="AG1044" i="2"/>
  <c r="AG697" i="2"/>
  <c r="AG1005" i="2"/>
  <c r="AH1201" i="2"/>
  <c r="AK1631" i="2"/>
  <c r="AN2065" i="2"/>
  <c r="AJ1490" i="2"/>
  <c r="AM1809" i="2"/>
  <c r="AL1780" i="2"/>
  <c r="AM1919" i="2"/>
  <c r="AM1864" i="2"/>
  <c r="AL1782" i="2"/>
  <c r="AK1636" i="2"/>
  <c r="AG1049" i="2"/>
  <c r="AG702" i="2"/>
  <c r="AK1634" i="2"/>
  <c r="AJ1486" i="2"/>
  <c r="AI1085" i="2"/>
  <c r="AM1096" i="44"/>
  <c r="AG1048" i="2"/>
  <c r="AG701" i="2"/>
  <c r="AN851" i="2"/>
  <c r="AN905" i="2" s="1"/>
  <c r="AJ1485" i="2"/>
  <c r="AK1630" i="2"/>
  <c r="AH1194" i="2"/>
  <c r="AN845" i="2"/>
  <c r="AN899" i="2" s="1"/>
  <c r="AM1874" i="2"/>
  <c r="AJ1237" i="2"/>
  <c r="AM855" i="2"/>
  <c r="AM1807" i="2"/>
  <c r="AG1052" i="2"/>
  <c r="AG705" i="2"/>
  <c r="AN854" i="2"/>
  <c r="AN908" i="2" s="1"/>
  <c r="AN759" i="44"/>
  <c r="AN1783" i="44"/>
  <c r="AN1730" i="44"/>
  <c r="AM1149" i="44"/>
  <c r="AM1150" i="44" s="1"/>
  <c r="AL1059" i="44"/>
  <c r="AM950" i="44"/>
  <c r="AM1225" i="2"/>
  <c r="AK153" i="44"/>
  <c r="AK295" i="44"/>
  <c r="AK351" i="44"/>
  <c r="AK150" i="44"/>
  <c r="AK365" i="44"/>
  <c r="AK366" i="44"/>
  <c r="AK145" i="44"/>
  <c r="AK331" i="44"/>
  <c r="AM1080" i="2"/>
  <c r="AK353" i="44"/>
  <c r="AL860" i="44"/>
  <c r="AK354" i="44"/>
  <c r="AK356" i="44"/>
  <c r="AK362" i="44"/>
  <c r="AK359" i="44"/>
  <c r="AK156" i="44"/>
  <c r="AL913" i="44"/>
  <c r="AK148" i="44"/>
  <c r="AK355" i="44"/>
  <c r="AK27" i="44"/>
  <c r="AK360" i="44"/>
  <c r="AK147" i="44"/>
  <c r="AK363" i="44"/>
  <c r="AK364" i="44"/>
  <c r="AK146" i="44"/>
  <c r="AK149" i="44"/>
  <c r="AK157" i="44"/>
  <c r="AK152" i="44"/>
  <c r="AK358" i="44"/>
  <c r="AK352" i="44"/>
  <c r="AK151" i="44"/>
  <c r="AK154" i="44"/>
  <c r="AK158" i="44"/>
  <c r="AK357" i="44"/>
  <c r="AN630" i="44" l="1"/>
  <c r="AN756" i="44"/>
  <c r="AH914" i="2"/>
  <c r="AI790" i="2"/>
  <c r="AH860" i="2"/>
  <c r="AH696" i="2"/>
  <c r="AN1768" i="2"/>
  <c r="AN1240" i="44"/>
  <c r="AN1241" i="44" s="1"/>
  <c r="AM1349" i="44"/>
  <c r="AM859" i="2"/>
  <c r="AJ989" i="2"/>
  <c r="AJ1043" i="2" s="1"/>
  <c r="AN1386" i="44"/>
  <c r="AN1439" i="44"/>
  <c r="AN1639" i="44"/>
  <c r="AM1923" i="2"/>
  <c r="AM1870" i="2"/>
  <c r="AG633" i="2"/>
  <c r="AK1377" i="2"/>
  <c r="AL1526" i="2"/>
  <c r="AM1918" i="2"/>
  <c r="AJ1235" i="2"/>
  <c r="AJ1240" i="2"/>
  <c r="AI1091" i="2"/>
  <c r="AL1529" i="2"/>
  <c r="AM1868" i="2"/>
  <c r="AK1384" i="2"/>
  <c r="AG627" i="2"/>
  <c r="AI1090" i="2"/>
  <c r="AG632" i="2"/>
  <c r="AG758" i="2"/>
  <c r="AK1381" i="2"/>
  <c r="AG630" i="2"/>
  <c r="AG756" i="2"/>
  <c r="AK1382" i="2"/>
  <c r="AG625" i="2"/>
  <c r="AG751" i="2"/>
  <c r="AK1373" i="2"/>
  <c r="AJ1494" i="2"/>
  <c r="AG636" i="2"/>
  <c r="AM1668" i="2"/>
  <c r="AM1921" i="2"/>
  <c r="AI1081" i="2"/>
  <c r="AH1204" i="2"/>
  <c r="AL626" i="2"/>
  <c r="AL752" i="2"/>
  <c r="AI1142" i="2"/>
  <c r="AJ1293" i="2"/>
  <c r="AM1872" i="2"/>
  <c r="AG762" i="2"/>
  <c r="AG754" i="2"/>
  <c r="AG628" i="2"/>
  <c r="AL1519" i="2"/>
  <c r="AH944" i="2"/>
  <c r="AI1139" i="2"/>
  <c r="AI1141" i="2"/>
  <c r="AM1667" i="2"/>
  <c r="AG638" i="2"/>
  <c r="AM1670" i="2"/>
  <c r="AL1525" i="2"/>
  <c r="AM1663" i="2"/>
  <c r="AM1873" i="2"/>
  <c r="AM1671" i="2"/>
  <c r="AH938" i="2"/>
  <c r="AM1669" i="2"/>
  <c r="AI1143" i="2"/>
  <c r="AH943" i="2"/>
  <c r="AJ1291" i="2"/>
  <c r="AH652" i="2"/>
  <c r="AH941" i="2"/>
  <c r="AN1811" i="2"/>
  <c r="AH936" i="2"/>
  <c r="AG1059" i="2"/>
  <c r="AL1516" i="2"/>
  <c r="AK1639" i="2"/>
  <c r="AM1664" i="2"/>
  <c r="AH947" i="2"/>
  <c r="AG631" i="2"/>
  <c r="AN2071" i="2"/>
  <c r="AK1380" i="2"/>
  <c r="AM1662" i="2"/>
  <c r="AK1375" i="2"/>
  <c r="AM1665" i="2"/>
  <c r="AH939" i="2"/>
  <c r="AJ1284" i="2"/>
  <c r="AJ1290" i="2"/>
  <c r="AG637" i="2"/>
  <c r="AL1521" i="2"/>
  <c r="AH949" i="2"/>
  <c r="AI1349" i="2"/>
  <c r="AK1374" i="2"/>
  <c r="AI1149" i="2"/>
  <c r="AJ1286" i="2"/>
  <c r="AK1379" i="2"/>
  <c r="AM1666" i="2"/>
  <c r="AG634" i="2"/>
  <c r="AJ1287" i="2"/>
  <c r="AK1383" i="2"/>
  <c r="AG757" i="2"/>
  <c r="AL1518" i="2"/>
  <c r="AK1385" i="2"/>
  <c r="AI1086" i="2"/>
  <c r="AH645" i="2"/>
  <c r="AL1528" i="2"/>
  <c r="AM1672" i="2"/>
  <c r="AL1523" i="2"/>
  <c r="AN1808" i="2"/>
  <c r="AH942" i="2"/>
  <c r="AG763" i="2"/>
  <c r="AK1376" i="2"/>
  <c r="AG759" i="2"/>
  <c r="AG635" i="2"/>
  <c r="AH950" i="2"/>
  <c r="AJ1285" i="2"/>
  <c r="AM1861" i="2"/>
  <c r="AH656" i="2"/>
  <c r="AG629" i="2"/>
  <c r="AM1928" i="2"/>
  <c r="AL1522" i="2"/>
  <c r="AH940" i="2"/>
  <c r="AK1378" i="2"/>
  <c r="AM1860" i="2"/>
  <c r="AM1821" i="2"/>
  <c r="AJ1283" i="2"/>
  <c r="AH948" i="2"/>
  <c r="AJ1282" i="2"/>
  <c r="AI1148" i="2"/>
  <c r="AN2020" i="2"/>
  <c r="AM1871" i="2"/>
  <c r="AL1524" i="2"/>
  <c r="AL1520" i="2"/>
  <c r="AH945" i="2"/>
  <c r="AM1675" i="2"/>
  <c r="AM1866" i="2"/>
  <c r="AM909" i="2"/>
  <c r="AM1674" i="2"/>
  <c r="AM1863" i="2"/>
  <c r="AI1093" i="2"/>
  <c r="AM1661" i="2"/>
  <c r="AL1784" i="2"/>
  <c r="AI1083" i="2"/>
  <c r="AJ1238" i="2"/>
  <c r="AI1092" i="2"/>
  <c r="AL1527" i="2"/>
  <c r="AG755" i="2"/>
  <c r="AH946" i="2"/>
  <c r="AI1084" i="2"/>
  <c r="AM1673" i="2"/>
  <c r="AG761" i="2"/>
  <c r="AL1530" i="2"/>
  <c r="AJ1288" i="2"/>
  <c r="AM1203" i="44"/>
  <c r="AN1784" i="44"/>
  <c r="AM1004" i="44"/>
  <c r="AM951" i="44"/>
  <c r="AM1279" i="2"/>
  <c r="AK201" i="44"/>
  <c r="AK199" i="44"/>
  <c r="AK205" i="44"/>
  <c r="AK210" i="44"/>
  <c r="AK204" i="44"/>
  <c r="AK211" i="44"/>
  <c r="AK203" i="44"/>
  <c r="AK207" i="44"/>
  <c r="AK208" i="44"/>
  <c r="AL250" i="44"/>
  <c r="AL257" i="44"/>
  <c r="AL255" i="44"/>
  <c r="AM805" i="44"/>
  <c r="AL914" i="44"/>
  <c r="AL254" i="44"/>
  <c r="AM1134" i="2"/>
  <c r="AK30" i="44"/>
  <c r="AL244" i="44"/>
  <c r="AL247" i="44"/>
  <c r="AK206" i="44"/>
  <c r="AL258" i="44"/>
  <c r="AK367" i="44"/>
  <c r="AL243" i="44"/>
  <c r="AL315" i="44" s="1"/>
  <c r="AK212" i="44"/>
  <c r="AL248" i="44"/>
  <c r="AL249" i="44"/>
  <c r="AL256" i="44"/>
  <c r="AL252" i="44"/>
  <c r="AK200" i="44"/>
  <c r="AL245" i="44"/>
  <c r="AK202" i="44"/>
  <c r="AL251" i="44"/>
  <c r="AL246" i="44"/>
  <c r="AH624" i="2" l="1"/>
  <c r="AH750" i="2"/>
  <c r="AI844" i="2"/>
  <c r="AI898" i="2" s="1"/>
  <c r="AI806" i="2"/>
  <c r="AN1294" i="44"/>
  <c r="AN1295" i="44" s="1"/>
  <c r="AM913" i="2"/>
  <c r="AK935" i="2"/>
  <c r="AN1493" i="44"/>
  <c r="AN1440" i="44"/>
  <c r="AN1815" i="2"/>
  <c r="AJ1241" i="2"/>
  <c r="AM1924" i="2"/>
  <c r="AL1584" i="2"/>
  <c r="AH647" i="2"/>
  <c r="AI1137" i="2"/>
  <c r="AM1729" i="2"/>
  <c r="AM1914" i="2"/>
  <c r="AM1875" i="2"/>
  <c r="AJ1339" i="2"/>
  <c r="AK1430" i="2"/>
  <c r="AK1437" i="2"/>
  <c r="AK1433" i="2"/>
  <c r="AJ1338" i="2"/>
  <c r="AJ1345" i="2"/>
  <c r="AI1195" i="2"/>
  <c r="AK1435" i="2"/>
  <c r="AH653" i="2"/>
  <c r="AM1728" i="2"/>
  <c r="AN1820" i="2"/>
  <c r="AH655" i="2"/>
  <c r="AM1726" i="2"/>
  <c r="AI1140" i="2"/>
  <c r="AJ1341" i="2"/>
  <c r="AJ1340" i="2"/>
  <c r="AH1003" i="2"/>
  <c r="AM1716" i="2"/>
  <c r="AH1001" i="2"/>
  <c r="AH990" i="2"/>
  <c r="AH951" i="2"/>
  <c r="AH992" i="2"/>
  <c r="AL1579" i="2"/>
  <c r="AH998" i="2"/>
  <c r="AH654" i="2"/>
  <c r="AM1722" i="2"/>
  <c r="AH650" i="2"/>
  <c r="AK1438" i="2"/>
  <c r="AN1810" i="2"/>
  <c r="AH1002" i="2"/>
  <c r="AI1193" i="2"/>
  <c r="AM1926" i="2"/>
  <c r="AM1922" i="2"/>
  <c r="AL1581" i="2"/>
  <c r="AN801" i="2"/>
  <c r="AI1202" i="2"/>
  <c r="AM1727" i="2"/>
  <c r="AM1715" i="2"/>
  <c r="AM1676" i="2"/>
  <c r="AJ1337" i="2"/>
  <c r="AK1432" i="2"/>
  <c r="AH1004" i="2"/>
  <c r="AH996" i="2"/>
  <c r="AL1582" i="2"/>
  <c r="AK1439" i="2"/>
  <c r="AI1203" i="2"/>
  <c r="AL1575" i="2"/>
  <c r="AH993" i="2"/>
  <c r="AK1434" i="2"/>
  <c r="AM1718" i="2"/>
  <c r="AN1865" i="2"/>
  <c r="AH997" i="2"/>
  <c r="AM1725" i="2"/>
  <c r="AM1724" i="2"/>
  <c r="AK1436" i="2"/>
  <c r="AI1145" i="2"/>
  <c r="AL1580" i="2"/>
  <c r="AJ1342" i="2"/>
  <c r="AH999" i="2"/>
  <c r="AI1146" i="2"/>
  <c r="AL1574" i="2"/>
  <c r="AI1197" i="2"/>
  <c r="AM1927" i="2"/>
  <c r="AJ1347" i="2"/>
  <c r="AH648" i="2"/>
  <c r="AN2074" i="2"/>
  <c r="AJ1336" i="2"/>
  <c r="AH994" i="2"/>
  <c r="AN1862" i="2"/>
  <c r="AL1572" i="2"/>
  <c r="AM1719" i="2"/>
  <c r="AH995" i="2"/>
  <c r="AL1573" i="2"/>
  <c r="AI1135" i="2"/>
  <c r="AI1096" i="2"/>
  <c r="AI1144" i="2"/>
  <c r="AJ1294" i="2"/>
  <c r="AK1431" i="2"/>
  <c r="AI1138" i="2"/>
  <c r="AI1147" i="2"/>
  <c r="AM1920" i="2"/>
  <c r="AJ1292" i="2"/>
  <c r="AM1917" i="2"/>
  <c r="AL1578" i="2"/>
  <c r="AM1915" i="2"/>
  <c r="AH651" i="2"/>
  <c r="AH649" i="2"/>
  <c r="AM1720" i="2"/>
  <c r="AK1428" i="2"/>
  <c r="AJ1344" i="2"/>
  <c r="AL1570" i="2"/>
  <c r="AL1531" i="2"/>
  <c r="AI1196" i="2"/>
  <c r="AK1427" i="2"/>
  <c r="AK1386" i="2"/>
  <c r="AH1000" i="2"/>
  <c r="AM1925" i="2"/>
  <c r="AL1576" i="2"/>
  <c r="AL1577" i="2"/>
  <c r="AK1429" i="2"/>
  <c r="AM1723" i="2"/>
  <c r="AM1717" i="2"/>
  <c r="AM1721" i="2"/>
  <c r="AN1813" i="2"/>
  <c r="AH643" i="2"/>
  <c r="AL1583" i="2"/>
  <c r="AJ1289" i="2"/>
  <c r="AN1095" i="44"/>
  <c r="AM1204" i="44"/>
  <c r="AM1058" i="44"/>
  <c r="AM1005" i="44"/>
  <c r="AL67" i="44"/>
  <c r="AM1333" i="2"/>
  <c r="AL66" i="44"/>
  <c r="AL64" i="44"/>
  <c r="AL61" i="44"/>
  <c r="AL63" i="44"/>
  <c r="AK32" i="44"/>
  <c r="AL59" i="44"/>
  <c r="AL60" i="44"/>
  <c r="AL57" i="44"/>
  <c r="AL55" i="44"/>
  <c r="AL287" i="44"/>
  <c r="AL323" i="44"/>
  <c r="AL324" i="44"/>
  <c r="AL288" i="44"/>
  <c r="AM1188" i="2"/>
  <c r="AL322" i="44"/>
  <c r="AL286" i="44"/>
  <c r="AL321" i="44"/>
  <c r="AL285" i="44"/>
  <c r="AL327" i="44"/>
  <c r="AL291" i="44"/>
  <c r="AL58" i="44"/>
  <c r="AL281" i="44"/>
  <c r="AL317" i="44"/>
  <c r="AL259" i="44"/>
  <c r="AL279" i="44"/>
  <c r="AL283" i="44"/>
  <c r="AL319" i="44"/>
  <c r="AL326" i="44"/>
  <c r="AL290" i="44"/>
  <c r="AL328" i="44"/>
  <c r="AL292" i="44"/>
  <c r="AL320" i="44"/>
  <c r="AL284" i="44"/>
  <c r="AL330" i="44"/>
  <c r="AL294" i="44"/>
  <c r="AL68" i="44"/>
  <c r="AL282" i="44"/>
  <c r="AL318" i="44"/>
  <c r="AL56" i="44"/>
  <c r="AL62" i="44"/>
  <c r="AL316" i="44"/>
  <c r="AL280" i="44"/>
  <c r="AM859" i="44"/>
  <c r="AM806" i="44"/>
  <c r="AL293" i="44"/>
  <c r="AI914" i="2" l="1"/>
  <c r="AJ790" i="2"/>
  <c r="AI860" i="2"/>
  <c r="AI696" i="2"/>
  <c r="AI642" i="2"/>
  <c r="AN1348" i="44"/>
  <c r="AN805" i="2"/>
  <c r="AK989" i="2"/>
  <c r="AK1043" i="2" s="1"/>
  <c r="AN1494" i="44"/>
  <c r="AN1869" i="2"/>
  <c r="AN1816" i="2"/>
  <c r="AN1867" i="2"/>
  <c r="AN1817" i="2"/>
  <c r="AN1812" i="2"/>
  <c r="AH1049" i="2"/>
  <c r="AH702" i="2"/>
  <c r="AH756" i="2" s="1"/>
  <c r="AN1916" i="2"/>
  <c r="AK1228" i="2"/>
  <c r="AK1492" i="2"/>
  <c r="AH1052" i="2"/>
  <c r="AH705" i="2"/>
  <c r="AH759" i="2" s="1"/>
  <c r="AK1232" i="2"/>
  <c r="AK1230" i="2"/>
  <c r="AK1231" i="2"/>
  <c r="AI1191" i="2"/>
  <c r="AN1809" i="2"/>
  <c r="AM1773" i="2"/>
  <c r="AL1628" i="2"/>
  <c r="AK1229" i="2"/>
  <c r="AJ1343" i="2"/>
  <c r="AM1775" i="2"/>
  <c r="AK1483" i="2"/>
  <c r="AH1054" i="2"/>
  <c r="AH707" i="2"/>
  <c r="AH761" i="2" s="1"/>
  <c r="AL1624" i="2"/>
  <c r="AL1585" i="2"/>
  <c r="AI1201" i="2"/>
  <c r="AI1198" i="2"/>
  <c r="AJ1089" i="2"/>
  <c r="AI1199" i="2"/>
  <c r="AH1051" i="2"/>
  <c r="AH704" i="2"/>
  <c r="AH758" i="2" s="1"/>
  <c r="AH1047" i="2"/>
  <c r="AH700" i="2"/>
  <c r="AL1636" i="2"/>
  <c r="AJ1094" i="2"/>
  <c r="AN1818" i="2"/>
  <c r="AH1055" i="2"/>
  <c r="AH708" i="2"/>
  <c r="AH762" i="2" s="1"/>
  <c r="AK1489" i="2"/>
  <c r="AK1487" i="2"/>
  <c r="AL1633" i="2"/>
  <c r="AK1233" i="2"/>
  <c r="AN1874" i="2"/>
  <c r="AJ1346" i="2"/>
  <c r="AI1192" i="2"/>
  <c r="AH1053" i="2"/>
  <c r="AH706" i="2"/>
  <c r="AK1490" i="2"/>
  <c r="AN1919" i="2"/>
  <c r="AL1629" i="2"/>
  <c r="AH1050" i="2"/>
  <c r="AH703" i="2"/>
  <c r="AH757" i="2" s="1"/>
  <c r="AN855" i="2"/>
  <c r="AJ1085" i="2"/>
  <c r="AM1770" i="2"/>
  <c r="AM698" i="2"/>
  <c r="AI1194" i="2"/>
  <c r="AM1782" i="2"/>
  <c r="AK1491" i="2"/>
  <c r="AN1806" i="2"/>
  <c r="AM1929" i="2"/>
  <c r="AL1637" i="2"/>
  <c r="AM1771" i="2"/>
  <c r="AL1631" i="2"/>
  <c r="AK1481" i="2"/>
  <c r="AK1440" i="2"/>
  <c r="AK1236" i="2"/>
  <c r="AI1189" i="2"/>
  <c r="AI1150" i="2"/>
  <c r="AL1626" i="2"/>
  <c r="AH1048" i="2"/>
  <c r="AH701" i="2"/>
  <c r="AM1769" i="2"/>
  <c r="AM1730" i="2"/>
  <c r="AL1635" i="2"/>
  <c r="AH1056" i="2"/>
  <c r="AH709" i="2"/>
  <c r="AH763" i="2" s="1"/>
  <c r="AM1776" i="2"/>
  <c r="AH1046" i="2"/>
  <c r="AH699" i="2"/>
  <c r="AJ1087" i="2"/>
  <c r="AL1638" i="2"/>
  <c r="AM1777" i="2"/>
  <c r="AL1630" i="2"/>
  <c r="AK1482" i="2"/>
  <c r="AK1485" i="2"/>
  <c r="AK1239" i="2"/>
  <c r="AM1778" i="2"/>
  <c r="AM1772" i="2"/>
  <c r="AH1058" i="2"/>
  <c r="AH1057" i="2"/>
  <c r="AH710" i="2"/>
  <c r="AM1780" i="2"/>
  <c r="AK1484" i="2"/>
  <c r="AN1807" i="2"/>
  <c r="AL1627" i="2"/>
  <c r="AJ1295" i="2"/>
  <c r="AK1234" i="2"/>
  <c r="AJ1095" i="2"/>
  <c r="AM1781" i="2"/>
  <c r="AK1237" i="2"/>
  <c r="AM1783" i="2"/>
  <c r="AJ1088" i="2"/>
  <c r="AM1774" i="2"/>
  <c r="AL1632" i="2"/>
  <c r="AJ1348" i="2"/>
  <c r="AN1819" i="2"/>
  <c r="AI1200" i="2"/>
  <c r="AL1634" i="2"/>
  <c r="AM1779" i="2"/>
  <c r="AK1488" i="2"/>
  <c r="AK1493" i="2"/>
  <c r="AK1486" i="2"/>
  <c r="AN1814" i="2"/>
  <c r="AN1864" i="2"/>
  <c r="AH1044" i="2"/>
  <c r="AH697" i="2"/>
  <c r="AH1005" i="2"/>
  <c r="AM1059" i="44"/>
  <c r="AN1096" i="44"/>
  <c r="AN1149" i="44"/>
  <c r="AN950" i="44"/>
  <c r="AN1225" i="2"/>
  <c r="AL27" i="44"/>
  <c r="AL354" i="44"/>
  <c r="AL356" i="44"/>
  <c r="AL363" i="44"/>
  <c r="AL358" i="44"/>
  <c r="AL360" i="44"/>
  <c r="AL146" i="44"/>
  <c r="AL150" i="44"/>
  <c r="AL152" i="44"/>
  <c r="AL154" i="44"/>
  <c r="AL362" i="44"/>
  <c r="AL365" i="44"/>
  <c r="AM860" i="44"/>
  <c r="AL158" i="44"/>
  <c r="AL147" i="44"/>
  <c r="AM913" i="44"/>
  <c r="AL149" i="44"/>
  <c r="AL353" i="44"/>
  <c r="AL157" i="44"/>
  <c r="AL366" i="44"/>
  <c r="AL355" i="44"/>
  <c r="AN1080" i="2"/>
  <c r="AL153" i="44"/>
  <c r="AL148" i="44"/>
  <c r="AL357" i="44"/>
  <c r="AL359" i="44"/>
  <c r="AL151" i="44"/>
  <c r="AL352" i="44"/>
  <c r="AL156" i="44"/>
  <c r="AL145" i="44"/>
  <c r="AL331" i="44"/>
  <c r="AL364" i="44"/>
  <c r="AL295" i="44"/>
  <c r="AL351" i="44"/>
  <c r="AI624" i="2" l="1"/>
  <c r="AJ806" i="2"/>
  <c r="AJ844" i="2"/>
  <c r="AI750" i="2"/>
  <c r="AN1349" i="44"/>
  <c r="AN859" i="2"/>
  <c r="AL935" i="2"/>
  <c r="AN1923" i="2"/>
  <c r="AN1004" i="44"/>
  <c r="AN1870" i="2"/>
  <c r="AN951" i="44"/>
  <c r="AJ1349" i="2"/>
  <c r="AI655" i="2"/>
  <c r="AI649" i="2"/>
  <c r="AI947" i="2"/>
  <c r="AJ1143" i="2"/>
  <c r="AH635" i="2"/>
  <c r="AK1235" i="2"/>
  <c r="AN1863" i="2"/>
  <c r="AK1284" i="2"/>
  <c r="AH629" i="2"/>
  <c r="AM1523" i="2"/>
  <c r="AH625" i="2"/>
  <c r="AN1868" i="2"/>
  <c r="AN1671" i="2"/>
  <c r="AK1240" i="2"/>
  <c r="AN1673" i="2"/>
  <c r="AH638" i="2"/>
  <c r="AH764" i="2"/>
  <c r="AN1670" i="2"/>
  <c r="AM1522" i="2"/>
  <c r="AJ1141" i="2"/>
  <c r="AI948" i="2"/>
  <c r="AN1860" i="2"/>
  <c r="AN1821" i="2"/>
  <c r="AJ1084" i="2"/>
  <c r="AM1525" i="2"/>
  <c r="AI939" i="2"/>
  <c r="AL1384" i="2"/>
  <c r="AI941" i="2"/>
  <c r="AM1519" i="2"/>
  <c r="AI651" i="2"/>
  <c r="AM626" i="2"/>
  <c r="AM752" i="2"/>
  <c r="AN1861" i="2"/>
  <c r="AH627" i="2"/>
  <c r="AH753" i="2"/>
  <c r="AI940" i="2"/>
  <c r="AN1663" i="2"/>
  <c r="AN1662" i="2"/>
  <c r="AH631" i="2"/>
  <c r="AL1382" i="2"/>
  <c r="AN1872" i="2"/>
  <c r="AH632" i="2"/>
  <c r="AJ1090" i="2"/>
  <c r="AI946" i="2"/>
  <c r="AK1283" i="2"/>
  <c r="AI936" i="2"/>
  <c r="AH1059" i="2"/>
  <c r="AL1378" i="2"/>
  <c r="AM1526" i="2"/>
  <c r="AM1524" i="2"/>
  <c r="AN1675" i="2"/>
  <c r="AJ1149" i="2"/>
  <c r="AH751" i="2"/>
  <c r="AI949" i="2"/>
  <c r="AK1293" i="2"/>
  <c r="AN1669" i="2"/>
  <c r="AM1527" i="2"/>
  <c r="AK1290" i="2"/>
  <c r="AL1383" i="2"/>
  <c r="AI650" i="2"/>
  <c r="AH634" i="2"/>
  <c r="AH760" i="2"/>
  <c r="AK1238" i="2"/>
  <c r="AL1379" i="2"/>
  <c r="AN1866" i="2"/>
  <c r="AN1672" i="2"/>
  <c r="AI654" i="2"/>
  <c r="AI938" i="2"/>
  <c r="AM1518" i="2"/>
  <c r="AM1529" i="2"/>
  <c r="AI942" i="2"/>
  <c r="AN1928" i="2"/>
  <c r="AJ1148" i="2"/>
  <c r="AI943" i="2"/>
  <c r="AJ1093" i="2"/>
  <c r="AL1375" i="2"/>
  <c r="AM1520" i="2"/>
  <c r="AJ1083" i="2"/>
  <c r="AK1286" i="2"/>
  <c r="AK1282" i="2"/>
  <c r="AL1385" i="2"/>
  <c r="AJ1092" i="2"/>
  <c r="AN1666" i="2"/>
  <c r="AK1291" i="2"/>
  <c r="AK1288" i="2"/>
  <c r="AI950" i="2"/>
  <c r="AL1377" i="2"/>
  <c r="AM1530" i="2"/>
  <c r="AH755" i="2"/>
  <c r="AN1674" i="2"/>
  <c r="AI945" i="2"/>
  <c r="AL1381" i="2"/>
  <c r="AH633" i="2"/>
  <c r="AN1871" i="2"/>
  <c r="AN1918" i="2"/>
  <c r="AI653" i="2"/>
  <c r="AL1376" i="2"/>
  <c r="AN1668" i="2"/>
  <c r="AN1661" i="2"/>
  <c r="AM1784" i="2"/>
  <c r="AL1373" i="2"/>
  <c r="AK1494" i="2"/>
  <c r="AJ1139" i="2"/>
  <c r="AM1521" i="2"/>
  <c r="AI648" i="2"/>
  <c r="AH636" i="2"/>
  <c r="AM1528" i="2"/>
  <c r="AJ1091" i="2"/>
  <c r="AN1667" i="2"/>
  <c r="AN1665" i="2"/>
  <c r="AK1285" i="2"/>
  <c r="AN1921" i="2"/>
  <c r="AL1380" i="2"/>
  <c r="AN1873" i="2"/>
  <c r="AJ1142" i="2"/>
  <c r="AN1664" i="2"/>
  <c r="AL1374" i="2"/>
  <c r="AH637" i="2"/>
  <c r="AJ1081" i="2"/>
  <c r="AI1204" i="2"/>
  <c r="AJ1086" i="2"/>
  <c r="AN909" i="2"/>
  <c r="AK1287" i="2"/>
  <c r="AH628" i="2"/>
  <c r="AH754" i="2"/>
  <c r="AM1516" i="2"/>
  <c r="AL1639" i="2"/>
  <c r="AI944" i="2"/>
  <c r="AH630" i="2"/>
  <c r="AN1203" i="44"/>
  <c r="AN1150" i="44"/>
  <c r="AN1279" i="2"/>
  <c r="AL202" i="44"/>
  <c r="AL200" i="44"/>
  <c r="AL206" i="44"/>
  <c r="AL210" i="44"/>
  <c r="AL205" i="44"/>
  <c r="AM248" i="44"/>
  <c r="AL211" i="44"/>
  <c r="AM250" i="44"/>
  <c r="AM246" i="44"/>
  <c r="AM247" i="44"/>
  <c r="AM254" i="44"/>
  <c r="AL212" i="44"/>
  <c r="AL30" i="44"/>
  <c r="AN1134" i="2"/>
  <c r="AL199" i="44"/>
  <c r="AM245" i="44"/>
  <c r="AM255" i="44"/>
  <c r="AM251" i="44"/>
  <c r="AM256" i="44"/>
  <c r="AM244" i="44"/>
  <c r="AN805" i="44"/>
  <c r="AM914" i="44"/>
  <c r="AL208" i="44"/>
  <c r="AL204" i="44"/>
  <c r="AL367" i="44"/>
  <c r="AM243" i="44"/>
  <c r="AM315" i="44" s="1"/>
  <c r="AM258" i="44"/>
  <c r="AL203" i="44"/>
  <c r="AM249" i="44"/>
  <c r="AL207" i="44"/>
  <c r="AL201" i="44"/>
  <c r="AM257" i="44"/>
  <c r="AM252" i="44"/>
  <c r="AJ642" i="2" l="1"/>
  <c r="AJ898" i="2"/>
  <c r="AJ860" i="2"/>
  <c r="AJ696" i="2"/>
  <c r="AN913" i="2"/>
  <c r="AK1241" i="2"/>
  <c r="AL989" i="2"/>
  <c r="AL1043" i="2" s="1"/>
  <c r="AN1058" i="44"/>
  <c r="AN1005" i="44"/>
  <c r="AN1924" i="2"/>
  <c r="AI998" i="2"/>
  <c r="AN1719" i="2"/>
  <c r="AL1430" i="2"/>
  <c r="AK1345" i="2"/>
  <c r="AM1574" i="2"/>
  <c r="AM1572" i="2"/>
  <c r="AL1432" i="2"/>
  <c r="AN1922" i="2"/>
  <c r="AK1338" i="2"/>
  <c r="AJ1197" i="2"/>
  <c r="AL1428" i="2"/>
  <c r="AN1721" i="2"/>
  <c r="AL1435" i="2"/>
  <c r="AI645" i="2"/>
  <c r="AL1427" i="2"/>
  <c r="AL1386" i="2"/>
  <c r="AM1584" i="2"/>
  <c r="AK1336" i="2"/>
  <c r="AN1723" i="2"/>
  <c r="AI1000" i="2"/>
  <c r="AL1436" i="2"/>
  <c r="AI994" i="2"/>
  <c r="AL1438" i="2"/>
  <c r="AN1727" i="2"/>
  <c r="AM1576" i="2"/>
  <c r="AN1917" i="2"/>
  <c r="AL1434" i="2"/>
  <c r="AL1429" i="2"/>
  <c r="AI992" i="2"/>
  <c r="AM1570" i="2"/>
  <c r="AM1531" i="2"/>
  <c r="AK1340" i="2"/>
  <c r="AI990" i="2"/>
  <c r="AI951" i="2"/>
  <c r="AN1914" i="2"/>
  <c r="AN1875" i="2"/>
  <c r="AI1001" i="2"/>
  <c r="AN1729" i="2"/>
  <c r="AJ1140" i="2"/>
  <c r="AL1431" i="2"/>
  <c r="AN1720" i="2"/>
  <c r="AL1437" i="2"/>
  <c r="AJ1144" i="2"/>
  <c r="AI993" i="2"/>
  <c r="AN1718" i="2"/>
  <c r="AJ1145" i="2"/>
  <c r="AM1575" i="2"/>
  <c r="AN1715" i="2"/>
  <c r="AN1676" i="2"/>
  <c r="AI999" i="2"/>
  <c r="AJ1147" i="2"/>
  <c r="AI996" i="2"/>
  <c r="AK1292" i="2"/>
  <c r="AK1344" i="2"/>
  <c r="AM1578" i="2"/>
  <c r="AN1724" i="2"/>
  <c r="AJ1196" i="2"/>
  <c r="AK1339" i="2"/>
  <c r="AJ1193" i="2"/>
  <c r="AN1925" i="2"/>
  <c r="AI1004" i="2"/>
  <c r="AJ1146" i="2"/>
  <c r="AI652" i="2"/>
  <c r="AI1003" i="2"/>
  <c r="AN1716" i="2"/>
  <c r="AN1915" i="2"/>
  <c r="AM1573" i="2"/>
  <c r="AM1579" i="2"/>
  <c r="AI656" i="2"/>
  <c r="AK1294" i="2"/>
  <c r="AM1577" i="2"/>
  <c r="AK1289" i="2"/>
  <c r="AK1347" i="2"/>
  <c r="AJ1135" i="2"/>
  <c r="AJ1096" i="2"/>
  <c r="AM1582" i="2"/>
  <c r="AN1722" i="2"/>
  <c r="AN1728" i="2"/>
  <c r="AK1342" i="2"/>
  <c r="AJ1137" i="2"/>
  <c r="AI997" i="2"/>
  <c r="AM1583" i="2"/>
  <c r="AN1726" i="2"/>
  <c r="AI643" i="2"/>
  <c r="AM1580" i="2"/>
  <c r="AK1337" i="2"/>
  <c r="AN1926" i="2"/>
  <c r="AI1002" i="2"/>
  <c r="AL1433" i="2"/>
  <c r="AK1341" i="2"/>
  <c r="AN1927" i="2"/>
  <c r="AI647" i="2"/>
  <c r="AL1439" i="2"/>
  <c r="AJ1202" i="2"/>
  <c r="AN1920" i="2"/>
  <c r="AM1581" i="2"/>
  <c r="AJ1203" i="2"/>
  <c r="AN1717" i="2"/>
  <c r="AI995" i="2"/>
  <c r="AJ1138" i="2"/>
  <c r="AJ1195" i="2"/>
  <c r="AN1725" i="2"/>
  <c r="AM58" i="44"/>
  <c r="AN1204" i="44"/>
  <c r="AM56" i="44"/>
  <c r="AN1333" i="2"/>
  <c r="AM62" i="44"/>
  <c r="AN1188" i="2"/>
  <c r="AM55" i="44"/>
  <c r="AM68" i="44"/>
  <c r="AM322" i="44"/>
  <c r="AM286" i="44"/>
  <c r="AM61" i="44"/>
  <c r="AM60" i="44"/>
  <c r="AM259" i="44"/>
  <c r="AM279" i="44"/>
  <c r="AM317" i="44"/>
  <c r="AM281" i="44"/>
  <c r="AM291" i="44"/>
  <c r="AM327" i="44"/>
  <c r="AM284" i="44"/>
  <c r="AM320" i="44"/>
  <c r="AM57" i="44"/>
  <c r="AL32" i="44"/>
  <c r="AM67" i="44"/>
  <c r="AM66" i="44"/>
  <c r="AM287" i="44"/>
  <c r="AM323" i="44"/>
  <c r="AM285" i="44"/>
  <c r="AM321" i="44"/>
  <c r="AM64" i="44"/>
  <c r="AM59" i="44"/>
  <c r="AM316" i="44"/>
  <c r="AM280" i="44"/>
  <c r="AM326" i="44"/>
  <c r="AM290" i="44"/>
  <c r="AM318" i="44"/>
  <c r="AM282" i="44"/>
  <c r="AM63" i="44"/>
  <c r="AM330" i="44"/>
  <c r="AM294" i="44"/>
  <c r="AM293" i="44"/>
  <c r="AM324" i="44"/>
  <c r="AM288" i="44"/>
  <c r="AN859" i="44"/>
  <c r="AN806" i="44"/>
  <c r="AM328" i="44"/>
  <c r="AM292" i="44"/>
  <c r="AM319" i="44"/>
  <c r="AM283" i="44"/>
  <c r="AJ750" i="2" l="1"/>
  <c r="AJ624" i="2"/>
  <c r="AK790" i="2"/>
  <c r="AJ914" i="2"/>
  <c r="AM935" i="2"/>
  <c r="AN1059" i="44"/>
  <c r="AJ1200" i="2"/>
  <c r="AL1482" i="2"/>
  <c r="AL1493" i="2"/>
  <c r="AL1487" i="2"/>
  <c r="AM1634" i="2"/>
  <c r="AI1051" i="2"/>
  <c r="AI704" i="2"/>
  <c r="AN1776" i="2"/>
  <c r="AL1239" i="2"/>
  <c r="AL1231" i="2"/>
  <c r="AL1236" i="2"/>
  <c r="AJ1199" i="2"/>
  <c r="AJ1198" i="2"/>
  <c r="AJ1194" i="2"/>
  <c r="AN1929" i="2"/>
  <c r="AM1638" i="2"/>
  <c r="AL1229" i="2"/>
  <c r="AK1348" i="2"/>
  <c r="AJ1201" i="2"/>
  <c r="AL1232" i="2"/>
  <c r="AN1781" i="2"/>
  <c r="AI1054" i="2"/>
  <c r="AI707" i="2"/>
  <c r="AL1228" i="2"/>
  <c r="AL1486" i="2"/>
  <c r="AL1484" i="2"/>
  <c r="AK1087" i="2"/>
  <c r="AK1095" i="2"/>
  <c r="AN1770" i="2"/>
  <c r="AN698" i="2"/>
  <c r="AI1058" i="2"/>
  <c r="AK1346" i="2"/>
  <c r="AI1053" i="2"/>
  <c r="AI706" i="2"/>
  <c r="AI760" i="2" s="1"/>
  <c r="AM1624" i="2"/>
  <c r="AM1585" i="2"/>
  <c r="AL1488" i="2"/>
  <c r="AL1492" i="2"/>
  <c r="AN1777" i="2"/>
  <c r="AM1626" i="2"/>
  <c r="AN1773" i="2"/>
  <c r="AK1089" i="2"/>
  <c r="AN1783" i="2"/>
  <c r="AK1343" i="2"/>
  <c r="AM1633" i="2"/>
  <c r="AI1057" i="2"/>
  <c r="AI710" i="2"/>
  <c r="AI764" i="2" s="1"/>
  <c r="AN1778" i="2"/>
  <c r="AI1046" i="2"/>
  <c r="AI699" i="2"/>
  <c r="AI753" i="2" s="1"/>
  <c r="AI1048" i="2"/>
  <c r="AI701" i="2"/>
  <c r="AI755" i="2" s="1"/>
  <c r="AL1481" i="2"/>
  <c r="AL1440" i="2"/>
  <c r="AL1489" i="2"/>
  <c r="AM1628" i="2"/>
  <c r="AI1052" i="2"/>
  <c r="AI705" i="2"/>
  <c r="AK1094" i="2"/>
  <c r="AJ1191" i="2"/>
  <c r="AN1772" i="2"/>
  <c r="AI1049" i="2"/>
  <c r="AI702" i="2"/>
  <c r="AN1780" i="2"/>
  <c r="AN1769" i="2"/>
  <c r="AN1730" i="2"/>
  <c r="AN1774" i="2"/>
  <c r="AI1055" i="2"/>
  <c r="AI708" i="2"/>
  <c r="AI1044" i="2"/>
  <c r="AI697" i="2"/>
  <c r="AI751" i="2" s="1"/>
  <c r="AI1005" i="2"/>
  <c r="AL1230" i="2"/>
  <c r="AJ1192" i="2"/>
  <c r="AM1635" i="2"/>
  <c r="AM1636" i="2"/>
  <c r="AL1234" i="2"/>
  <c r="AJ1189" i="2"/>
  <c r="AJ1150" i="2"/>
  <c r="AM1631" i="2"/>
  <c r="AM1627" i="2"/>
  <c r="AM1632" i="2"/>
  <c r="AI1050" i="2"/>
  <c r="AI703" i="2"/>
  <c r="AL1483" i="2"/>
  <c r="AM1630" i="2"/>
  <c r="AL1490" i="2"/>
  <c r="AK1295" i="2"/>
  <c r="AN1775" i="2"/>
  <c r="AL1233" i="2"/>
  <c r="AI1056" i="2"/>
  <c r="AI709" i="2"/>
  <c r="AK1088" i="2"/>
  <c r="AL1491" i="2"/>
  <c r="AN1779" i="2"/>
  <c r="AN1771" i="2"/>
  <c r="AM1637" i="2"/>
  <c r="AN1782" i="2"/>
  <c r="AK1085" i="2"/>
  <c r="AM1629" i="2"/>
  <c r="AI1047" i="2"/>
  <c r="AI700" i="2"/>
  <c r="AL1485" i="2"/>
  <c r="AL1237" i="2"/>
  <c r="AM151" i="44"/>
  <c r="AM357" i="44"/>
  <c r="AM356" i="44"/>
  <c r="AM365" i="44"/>
  <c r="AM355" i="44"/>
  <c r="AM364" i="44"/>
  <c r="AM353" i="44"/>
  <c r="AM331" i="44"/>
  <c r="AM145" i="44"/>
  <c r="AM358" i="44"/>
  <c r="AM366" i="44"/>
  <c r="AM147" i="44"/>
  <c r="AM295" i="44"/>
  <c r="AM351" i="44"/>
  <c r="AM152" i="44"/>
  <c r="AM156" i="44"/>
  <c r="AM360" i="44"/>
  <c r="AM354" i="44"/>
  <c r="AN860" i="44"/>
  <c r="AM362" i="44"/>
  <c r="AM149" i="44"/>
  <c r="AN913" i="44"/>
  <c r="AM154" i="44"/>
  <c r="AM148" i="44"/>
  <c r="AM153" i="44"/>
  <c r="AM27" i="44"/>
  <c r="AM158" i="44"/>
  <c r="AM352" i="44"/>
  <c r="AM146" i="44"/>
  <c r="AM359" i="44"/>
  <c r="AM157" i="44"/>
  <c r="AM150" i="44"/>
  <c r="AM363" i="44"/>
  <c r="AK806" i="2" l="1"/>
  <c r="AK844" i="2"/>
  <c r="AK898" i="2" s="1"/>
  <c r="AK642" i="2"/>
  <c r="AM989" i="2"/>
  <c r="AM1043" i="2" s="1"/>
  <c r="AK1349" i="2"/>
  <c r="AJ643" i="2"/>
  <c r="AJ645" i="2"/>
  <c r="AI628" i="2"/>
  <c r="AI754" i="2"/>
  <c r="AI631" i="2"/>
  <c r="AI757" i="2"/>
  <c r="AN1523" i="2"/>
  <c r="AJ656" i="2"/>
  <c r="AI636" i="2"/>
  <c r="AI762" i="2"/>
  <c r="AM1373" i="2"/>
  <c r="AL1494" i="2"/>
  <c r="AM1378" i="2"/>
  <c r="AL1283" i="2"/>
  <c r="AK1090" i="2"/>
  <c r="AL1293" i="2"/>
  <c r="AN1521" i="2"/>
  <c r="AN1529" i="2"/>
  <c r="AK1142" i="2"/>
  <c r="AJ944" i="2"/>
  <c r="AI629" i="2"/>
  <c r="AI638" i="2"/>
  <c r="AM1384" i="2"/>
  <c r="AJ945" i="2"/>
  <c r="AM1379" i="2"/>
  <c r="AL1291" i="2"/>
  <c r="AJ942" i="2"/>
  <c r="AJ947" i="2"/>
  <c r="AI630" i="2"/>
  <c r="AI756" i="2"/>
  <c r="AJ647" i="2"/>
  <c r="AK1149" i="2"/>
  <c r="AL1286" i="2"/>
  <c r="AN1530" i="2"/>
  <c r="AK1091" i="2"/>
  <c r="AK1139" i="2"/>
  <c r="AM1382" i="2"/>
  <c r="AK1081" i="2"/>
  <c r="AJ1204" i="2"/>
  <c r="AN1528" i="2"/>
  <c r="AL1284" i="2"/>
  <c r="AN1520" i="2"/>
  <c r="AJ940" i="2"/>
  <c r="AJ949" i="2"/>
  <c r="AM1380" i="2"/>
  <c r="AL1238" i="2"/>
  <c r="AL1282" i="2"/>
  <c r="AI632" i="2"/>
  <c r="AI758" i="2"/>
  <c r="AM1385" i="2"/>
  <c r="AI637" i="2"/>
  <c r="AI763" i="2"/>
  <c r="AM1377" i="2"/>
  <c r="AJ652" i="2"/>
  <c r="AJ948" i="2"/>
  <c r="AN1524" i="2"/>
  <c r="AJ941" i="2"/>
  <c r="AK1083" i="2"/>
  <c r="AI627" i="2"/>
  <c r="AK1141" i="2"/>
  <c r="AI635" i="2"/>
  <c r="AI761" i="2"/>
  <c r="AK1093" i="2"/>
  <c r="AL1290" i="2"/>
  <c r="AN1522" i="2"/>
  <c r="AL1288" i="2"/>
  <c r="AN1527" i="2"/>
  <c r="AI625" i="2"/>
  <c r="AM1381" i="2"/>
  <c r="AN1525" i="2"/>
  <c r="AN1518" i="2"/>
  <c r="AJ950" i="2"/>
  <c r="AJ943" i="2"/>
  <c r="AM1374" i="2"/>
  <c r="AL1287" i="2"/>
  <c r="AN1519" i="2"/>
  <c r="AK1148" i="2"/>
  <c r="AJ938" i="2"/>
  <c r="AN1516" i="2"/>
  <c r="AM1639" i="2"/>
  <c r="AN626" i="2"/>
  <c r="AN752" i="2"/>
  <c r="AM1376" i="2"/>
  <c r="AJ946" i="2"/>
  <c r="AL1240" i="2"/>
  <c r="AK1086" i="2"/>
  <c r="AL1285" i="2"/>
  <c r="AJ939" i="2"/>
  <c r="AM1383" i="2"/>
  <c r="AM1375" i="2"/>
  <c r="AK1084" i="2"/>
  <c r="AJ936" i="2"/>
  <c r="AI1059" i="2"/>
  <c r="AN1784" i="2"/>
  <c r="AI633" i="2"/>
  <c r="AI759" i="2"/>
  <c r="AL1235" i="2"/>
  <c r="AK1143" i="2"/>
  <c r="AI634" i="2"/>
  <c r="AN1526" i="2"/>
  <c r="AK1092" i="2"/>
  <c r="AM203" i="44"/>
  <c r="AM210" i="44"/>
  <c r="AM199" i="44"/>
  <c r="AM208" i="44"/>
  <c r="AM201" i="44"/>
  <c r="AM204" i="44"/>
  <c r="AM205" i="44"/>
  <c r="AM212" i="44"/>
  <c r="AN251" i="44"/>
  <c r="AN248" i="44"/>
  <c r="AN249" i="44"/>
  <c r="AM207" i="44"/>
  <c r="AN246" i="44"/>
  <c r="AN256" i="44"/>
  <c r="AM30" i="44"/>
  <c r="AN254" i="44"/>
  <c r="AN250" i="44"/>
  <c r="AN247" i="44"/>
  <c r="AM200" i="44"/>
  <c r="AM202" i="44"/>
  <c r="AM206" i="44"/>
  <c r="AM367" i="44"/>
  <c r="AN243" i="44"/>
  <c r="AN315" i="44" s="1"/>
  <c r="AN245" i="44"/>
  <c r="AN244" i="44"/>
  <c r="AN255" i="44"/>
  <c r="AM211" i="44"/>
  <c r="AN914" i="44"/>
  <c r="AN252" i="44"/>
  <c r="AN258" i="44"/>
  <c r="AN257" i="44"/>
  <c r="AK914" i="2" l="1"/>
  <c r="AL790" i="2"/>
  <c r="AK860" i="2"/>
  <c r="AK696" i="2"/>
  <c r="AN935" i="2"/>
  <c r="AL1241" i="2"/>
  <c r="AJ651" i="2"/>
  <c r="AL1339" i="2"/>
  <c r="AL1342" i="2"/>
  <c r="AJ653" i="2"/>
  <c r="AK1137" i="2"/>
  <c r="AJ650" i="2"/>
  <c r="AL1338" i="2"/>
  <c r="AM1436" i="2"/>
  <c r="AL1347" i="2"/>
  <c r="AN1580" i="2"/>
  <c r="AK1138" i="2"/>
  <c r="AM1430" i="2"/>
  <c r="AJ992" i="2"/>
  <c r="AM1428" i="2"/>
  <c r="AN1579" i="2"/>
  <c r="AM1434" i="2"/>
  <c r="AK1193" i="2"/>
  <c r="AK1203" i="2"/>
  <c r="AJ1001" i="2"/>
  <c r="AJ999" i="2"/>
  <c r="AJ998" i="2"/>
  <c r="AK1197" i="2"/>
  <c r="AL1344" i="2"/>
  <c r="AK1202" i="2"/>
  <c r="AJ995" i="2"/>
  <c r="AM1431" i="2"/>
  <c r="AK1196" i="2"/>
  <c r="AM1427" i="2"/>
  <c r="AM1386" i="2"/>
  <c r="AM1429" i="2"/>
  <c r="AK1140" i="2"/>
  <c r="AJ997" i="2"/>
  <c r="AM1435" i="2"/>
  <c r="AN1576" i="2"/>
  <c r="AK1195" i="2"/>
  <c r="AJ655" i="2"/>
  <c r="AJ1003" i="2"/>
  <c r="AN1582" i="2"/>
  <c r="AJ996" i="2"/>
  <c r="AM1438" i="2"/>
  <c r="AK1144" i="2"/>
  <c r="AN1577" i="2"/>
  <c r="AJ649" i="2"/>
  <c r="AL1345" i="2"/>
  <c r="AL1337" i="2"/>
  <c r="AM1437" i="2"/>
  <c r="AL1294" i="2"/>
  <c r="AN1573" i="2"/>
  <c r="AJ1004" i="2"/>
  <c r="AJ994" i="2"/>
  <c r="AJ648" i="2"/>
  <c r="AN1583" i="2"/>
  <c r="AJ654" i="2"/>
  <c r="AN1578" i="2"/>
  <c r="AL1336" i="2"/>
  <c r="AK1145" i="2"/>
  <c r="AL1341" i="2"/>
  <c r="AJ1002" i="2"/>
  <c r="AK1135" i="2"/>
  <c r="AK1096" i="2"/>
  <c r="AN1584" i="2"/>
  <c r="AK1146" i="2"/>
  <c r="AL1289" i="2"/>
  <c r="AJ990" i="2"/>
  <c r="AJ951" i="2"/>
  <c r="AJ993" i="2"/>
  <c r="AJ1000" i="2"/>
  <c r="AN1570" i="2"/>
  <c r="AN1531" i="2"/>
  <c r="AN1572" i="2"/>
  <c r="AN1581" i="2"/>
  <c r="AK1147" i="2"/>
  <c r="AM1439" i="2"/>
  <c r="AL1292" i="2"/>
  <c r="AN1574" i="2"/>
  <c r="AL1340" i="2"/>
  <c r="AM1433" i="2"/>
  <c r="AN1575" i="2"/>
  <c r="AM1432" i="2"/>
  <c r="AM32" i="44"/>
  <c r="AN64" i="44"/>
  <c r="AN66" i="44"/>
  <c r="AN61" i="44"/>
  <c r="AN55" i="44"/>
  <c r="AN68" i="44"/>
  <c r="AN57" i="44"/>
  <c r="AN60" i="44"/>
  <c r="AN59" i="44"/>
  <c r="AN259" i="44"/>
  <c r="AN279" i="44"/>
  <c r="AN282" i="44"/>
  <c r="AN318" i="44"/>
  <c r="AN324" i="44"/>
  <c r="AN288" i="44"/>
  <c r="AN292" i="44"/>
  <c r="AN328" i="44"/>
  <c r="AN285" i="44"/>
  <c r="AN321" i="44"/>
  <c r="AN293" i="44"/>
  <c r="AN291" i="44"/>
  <c r="AN327" i="44"/>
  <c r="AN281" i="44"/>
  <c r="AN317" i="44"/>
  <c r="AN290" i="44"/>
  <c r="AN326" i="44"/>
  <c r="AN284" i="44"/>
  <c r="AN320" i="44"/>
  <c r="AN58" i="44"/>
  <c r="AN283" i="44"/>
  <c r="AN319" i="44"/>
  <c r="AN63" i="44"/>
  <c r="AN67" i="44"/>
  <c r="AN280" i="44"/>
  <c r="AN316" i="44"/>
  <c r="AN322" i="44"/>
  <c r="AN286" i="44"/>
  <c r="AN330" i="44"/>
  <c r="AN294" i="44"/>
  <c r="AN62" i="44"/>
  <c r="AN56" i="44"/>
  <c r="AN323" i="44"/>
  <c r="AN287" i="44"/>
  <c r="AK624" i="2" l="1"/>
  <c r="AL806" i="2"/>
  <c r="AL844" i="2"/>
  <c r="AK750" i="2"/>
  <c r="AN989" i="2"/>
  <c r="AN1043" i="2" s="1"/>
  <c r="AL1295" i="2"/>
  <c r="AK1189" i="2"/>
  <c r="AK1150" i="2"/>
  <c r="AM1229" i="2"/>
  <c r="AM1481" i="2"/>
  <c r="AM1440" i="2"/>
  <c r="AM1482" i="2"/>
  <c r="AN1634" i="2"/>
  <c r="AK1201" i="2"/>
  <c r="AL1343" i="2"/>
  <c r="AN1637" i="2"/>
  <c r="AN1627" i="2"/>
  <c r="AM1492" i="2"/>
  <c r="AJ1051" i="2"/>
  <c r="AJ704" i="2"/>
  <c r="AL1094" i="2"/>
  <c r="AL1095" i="2"/>
  <c r="AM1234" i="2"/>
  <c r="AM1232" i="2"/>
  <c r="AJ1054" i="2"/>
  <c r="AJ707" i="2"/>
  <c r="AJ761" i="2" s="1"/>
  <c r="AJ1056" i="2"/>
  <c r="AJ709" i="2"/>
  <c r="AM1228" i="2"/>
  <c r="AM1237" i="2"/>
  <c r="AJ1052" i="2"/>
  <c r="AJ705" i="2"/>
  <c r="AJ759" i="2" s="1"/>
  <c r="AJ1046" i="2"/>
  <c r="AJ699" i="2"/>
  <c r="AM1486" i="2"/>
  <c r="AN1628" i="2"/>
  <c r="AN1635" i="2"/>
  <c r="AK1200" i="2"/>
  <c r="AN1632" i="2"/>
  <c r="AL1348" i="2"/>
  <c r="AJ1050" i="2"/>
  <c r="AJ703" i="2"/>
  <c r="AJ757" i="2" s="1"/>
  <c r="AK1194" i="2"/>
  <c r="AL1088" i="2"/>
  <c r="AL1085" i="2"/>
  <c r="AM1239" i="2"/>
  <c r="AM1231" i="2"/>
  <c r="AJ1047" i="2"/>
  <c r="AJ700" i="2"/>
  <c r="AL1087" i="2"/>
  <c r="AM1485" i="2"/>
  <c r="AJ1053" i="2"/>
  <c r="AJ706" i="2"/>
  <c r="AM1488" i="2"/>
  <c r="AM1484" i="2"/>
  <c r="AM1490" i="2"/>
  <c r="AK1191" i="2"/>
  <c r="AN1629" i="2"/>
  <c r="AL1346" i="2"/>
  <c r="AN1626" i="2"/>
  <c r="AN1638" i="2"/>
  <c r="AM1233" i="2"/>
  <c r="AJ1048" i="2"/>
  <c r="AJ701" i="2"/>
  <c r="AM1491" i="2"/>
  <c r="AN1631" i="2"/>
  <c r="AN1636" i="2"/>
  <c r="AN1630" i="2"/>
  <c r="AM1483" i="2"/>
  <c r="AM1236" i="2"/>
  <c r="AK1199" i="2"/>
  <c r="AJ1049" i="2"/>
  <c r="AJ702" i="2"/>
  <c r="AJ1055" i="2"/>
  <c r="AJ708" i="2"/>
  <c r="AJ762" i="2" s="1"/>
  <c r="AN1633" i="2"/>
  <c r="AK1192" i="2"/>
  <c r="AN1624" i="2"/>
  <c r="AN1585" i="2"/>
  <c r="AM1487" i="2"/>
  <c r="AM1493" i="2"/>
  <c r="AJ1044" i="2"/>
  <c r="AJ697" i="2"/>
  <c r="AJ1005" i="2"/>
  <c r="AJ1058" i="2"/>
  <c r="AK1198" i="2"/>
  <c r="AJ1057" i="2"/>
  <c r="AJ710" i="2"/>
  <c r="AM1489" i="2"/>
  <c r="AL1089" i="2"/>
  <c r="AM1230" i="2"/>
  <c r="AN27" i="44"/>
  <c r="AN356" i="44"/>
  <c r="AN157" i="44"/>
  <c r="AN364" i="44"/>
  <c r="AN146" i="44"/>
  <c r="AN352" i="44"/>
  <c r="AN351" i="44"/>
  <c r="AN295" i="44"/>
  <c r="AN363" i="44"/>
  <c r="AN366" i="44"/>
  <c r="AN153" i="44"/>
  <c r="AN156" i="44"/>
  <c r="AN358" i="44"/>
  <c r="AN362" i="44"/>
  <c r="AN365" i="44"/>
  <c r="AN152" i="44"/>
  <c r="AN149" i="44"/>
  <c r="AN148" i="44"/>
  <c r="AN355" i="44"/>
  <c r="AN147" i="44"/>
  <c r="AN151" i="44"/>
  <c r="AN357" i="44"/>
  <c r="AN360" i="44"/>
  <c r="AN354" i="44"/>
  <c r="AN359" i="44"/>
  <c r="AN150" i="44"/>
  <c r="AN353" i="44"/>
  <c r="AN158" i="44"/>
  <c r="AN154" i="44"/>
  <c r="AN331" i="44"/>
  <c r="AN145" i="44"/>
  <c r="AL642" i="2" l="1"/>
  <c r="AL860" i="2"/>
  <c r="AL696" i="2"/>
  <c r="AL898" i="2"/>
  <c r="AL1349" i="2"/>
  <c r="AK649" i="2"/>
  <c r="AK654" i="2"/>
  <c r="AK947" i="2"/>
  <c r="AM1287" i="2"/>
  <c r="AN1380" i="2"/>
  <c r="AM1285" i="2"/>
  <c r="AL1086" i="2"/>
  <c r="AJ627" i="2"/>
  <c r="AJ753" i="2"/>
  <c r="AJ635" i="2"/>
  <c r="AN1373" i="2"/>
  <c r="AM1494" i="2"/>
  <c r="AJ634" i="2"/>
  <c r="AJ760" i="2"/>
  <c r="AJ631" i="2"/>
  <c r="AL1092" i="2"/>
  <c r="AM1291" i="2"/>
  <c r="AN1384" i="2"/>
  <c r="AL1093" i="2"/>
  <c r="AJ638" i="2"/>
  <c r="AJ764" i="2"/>
  <c r="AN1639" i="2"/>
  <c r="AJ630" i="2"/>
  <c r="AM1290" i="2"/>
  <c r="AK949" i="2"/>
  <c r="AK936" i="2"/>
  <c r="AJ1059" i="2"/>
  <c r="AL1083" i="2"/>
  <c r="AJ756" i="2"/>
  <c r="AM1293" i="2"/>
  <c r="AK938" i="2"/>
  <c r="AK946" i="2"/>
  <c r="AL1149" i="2"/>
  <c r="AM1283" i="2"/>
  <c r="AM1284" i="2"/>
  <c r="AL1084" i="2"/>
  <c r="AK941" i="2"/>
  <c r="AN1375" i="2"/>
  <c r="AN1383" i="2"/>
  <c r="AK945" i="2"/>
  <c r="AK942" i="2"/>
  <c r="AJ633" i="2"/>
  <c r="AJ625" i="2"/>
  <c r="AJ751" i="2"/>
  <c r="AL1090" i="2"/>
  <c r="AN1385" i="2"/>
  <c r="AJ629" i="2"/>
  <c r="AJ755" i="2"/>
  <c r="AN1382" i="2"/>
  <c r="AJ628" i="2"/>
  <c r="AJ754" i="2"/>
  <c r="AL1139" i="2"/>
  <c r="AM1282" i="2"/>
  <c r="AM1286" i="2"/>
  <c r="AL1148" i="2"/>
  <c r="AL1091" i="2"/>
  <c r="AN1377" i="2"/>
  <c r="AM1240" i="2"/>
  <c r="AK944" i="2"/>
  <c r="AJ637" i="2"/>
  <c r="AJ632" i="2"/>
  <c r="AN1374" i="2"/>
  <c r="AL1143" i="2"/>
  <c r="AK950" i="2"/>
  <c r="AN1379" i="2"/>
  <c r="AJ636" i="2"/>
  <c r="AK651" i="2"/>
  <c r="AK940" i="2"/>
  <c r="AM1238" i="2"/>
  <c r="AN1376" i="2"/>
  <c r="AK939" i="2"/>
  <c r="AL1142" i="2"/>
  <c r="AJ763" i="2"/>
  <c r="AM1288" i="2"/>
  <c r="AK653" i="2"/>
  <c r="AN1381" i="2"/>
  <c r="AL1141" i="2"/>
  <c r="AN1378" i="2"/>
  <c r="AK948" i="2"/>
  <c r="AJ758" i="2"/>
  <c r="AK943" i="2"/>
  <c r="AM1235" i="2"/>
  <c r="AL1081" i="2"/>
  <c r="AK1204" i="2"/>
  <c r="AN202" i="44"/>
  <c r="AN211" i="44"/>
  <c r="AN207" i="44"/>
  <c r="AN200" i="44"/>
  <c r="AN205" i="44"/>
  <c r="AN199" i="44"/>
  <c r="AN201" i="44"/>
  <c r="AN203" i="44"/>
  <c r="AN204" i="44"/>
  <c r="AN210" i="44"/>
  <c r="AN30" i="44"/>
  <c r="AN208" i="44"/>
  <c r="AN206" i="44"/>
  <c r="AN212" i="44"/>
  <c r="AN367" i="44"/>
  <c r="AL914" i="2" l="1"/>
  <c r="AM790" i="2"/>
  <c r="AL624" i="2"/>
  <c r="AL750" i="2"/>
  <c r="AM1241" i="2"/>
  <c r="AL1196" i="2"/>
  <c r="AK647" i="2"/>
  <c r="AM1338" i="2"/>
  <c r="AN1438" i="2"/>
  <c r="AM1341" i="2"/>
  <c r="AK997" i="2"/>
  <c r="AK994" i="2"/>
  <c r="AK1004" i="2"/>
  <c r="AL1145" i="2"/>
  <c r="AL1193" i="2"/>
  <c r="AN1437" i="2"/>
  <c r="AK992" i="2"/>
  <c r="AK990" i="2"/>
  <c r="AK951" i="2"/>
  <c r="AM1345" i="2"/>
  <c r="AL1197" i="2"/>
  <c r="AL1202" i="2"/>
  <c r="AM1337" i="2"/>
  <c r="AM1347" i="2"/>
  <c r="AK656" i="2"/>
  <c r="AK993" i="2"/>
  <c r="AK998" i="2"/>
  <c r="AN1429" i="2"/>
  <c r="AK1003" i="2"/>
  <c r="AL1140" i="2"/>
  <c r="AK1001" i="2"/>
  <c r="AK1002" i="2"/>
  <c r="AM1340" i="2"/>
  <c r="AN1439" i="2"/>
  <c r="AL1203" i="2"/>
  <c r="AK648" i="2"/>
  <c r="AM1344" i="2"/>
  <c r="AL1146" i="2"/>
  <c r="AN1427" i="2"/>
  <c r="AN1386" i="2"/>
  <c r="AM1339" i="2"/>
  <c r="AN1435" i="2"/>
  <c r="AL1135" i="2"/>
  <c r="AL1096" i="2"/>
  <c r="AM1342" i="2"/>
  <c r="AN1430" i="2"/>
  <c r="AN1428" i="2"/>
  <c r="AM1294" i="2"/>
  <c r="AK996" i="2"/>
  <c r="AK995" i="2"/>
  <c r="AK650" i="2"/>
  <c r="AL1144" i="2"/>
  <c r="AL1137" i="2"/>
  <c r="AL1147" i="2"/>
  <c r="AN1432" i="2"/>
  <c r="AM1289" i="2"/>
  <c r="AL1195" i="2"/>
  <c r="AK655" i="2"/>
  <c r="AM1292" i="2"/>
  <c r="AN1433" i="2"/>
  <c r="AN1431" i="2"/>
  <c r="AM1336" i="2"/>
  <c r="AN1436" i="2"/>
  <c r="AK643" i="2"/>
  <c r="AK999" i="2"/>
  <c r="AL1138" i="2"/>
  <c r="AK1000" i="2"/>
  <c r="AK652" i="2"/>
  <c r="AK645" i="2"/>
  <c r="AN1434" i="2"/>
  <c r="AN32" i="44"/>
  <c r="AM642" i="2" l="1"/>
  <c r="AM806" i="2"/>
  <c r="AM844" i="2"/>
  <c r="AM898" i="2" s="1"/>
  <c r="AM1348" i="2"/>
  <c r="AK1054" i="2"/>
  <c r="AK707" i="2"/>
  <c r="AN1490" i="2"/>
  <c r="AN1234" i="2"/>
  <c r="AM1094" i="2"/>
  <c r="AK1046" i="2"/>
  <c r="AK699" i="2"/>
  <c r="AK753" i="2" s="1"/>
  <c r="AK1058" i="2"/>
  <c r="AN1492" i="2"/>
  <c r="AN1483" i="2"/>
  <c r="AM1346" i="2"/>
  <c r="AK1056" i="2"/>
  <c r="AK709" i="2"/>
  <c r="AK763" i="2" s="1"/>
  <c r="AN1488" i="2"/>
  <c r="AL1192" i="2"/>
  <c r="AM1295" i="2"/>
  <c r="AL1189" i="2"/>
  <c r="AL1150" i="2"/>
  <c r="AM1095" i="2"/>
  <c r="AM1089" i="2"/>
  <c r="AN1491" i="2"/>
  <c r="AK1048" i="2"/>
  <c r="AK701" i="2"/>
  <c r="AK755" i="2" s="1"/>
  <c r="AL1201" i="2"/>
  <c r="AN1482" i="2"/>
  <c r="AL1200" i="2"/>
  <c r="AN1493" i="2"/>
  <c r="AK1055" i="2"/>
  <c r="AK708" i="2"/>
  <c r="AK1052" i="2"/>
  <c r="AK705" i="2"/>
  <c r="AN1230" i="2"/>
  <c r="AN1486" i="2"/>
  <c r="AN1481" i="2"/>
  <c r="AN1440" i="2"/>
  <c r="AK1053" i="2"/>
  <c r="AK706" i="2"/>
  <c r="AK760" i="2" s="1"/>
  <c r="AN1228" i="2"/>
  <c r="AN1489" i="2"/>
  <c r="AN1239" i="2"/>
  <c r="AN1237" i="2"/>
  <c r="AK1051" i="2"/>
  <c r="AK704" i="2"/>
  <c r="AN1485" i="2"/>
  <c r="AN1484" i="2"/>
  <c r="AL1194" i="2"/>
  <c r="AM1085" i="2"/>
  <c r="AK1049" i="2"/>
  <c r="AK702" i="2"/>
  <c r="AM1087" i="2"/>
  <c r="AN1236" i="2"/>
  <c r="AN1232" i="2"/>
  <c r="AN1229" i="2"/>
  <c r="AK1044" i="2"/>
  <c r="AK697" i="2"/>
  <c r="AK1005" i="2"/>
  <c r="AL1199" i="2"/>
  <c r="AL1191" i="2"/>
  <c r="AN1487" i="2"/>
  <c r="AM1343" i="2"/>
  <c r="AL1198" i="2"/>
  <c r="AK1050" i="2"/>
  <c r="AK703" i="2"/>
  <c r="AN1231" i="2"/>
  <c r="AK1057" i="2"/>
  <c r="AK710" i="2"/>
  <c r="AK1047" i="2"/>
  <c r="AK700" i="2"/>
  <c r="AN1233" i="2"/>
  <c r="AM1088" i="2"/>
  <c r="AM914" i="2" l="1"/>
  <c r="AN790" i="2"/>
  <c r="AM860" i="2"/>
  <c r="AM696" i="2"/>
  <c r="AM750" i="2" s="1"/>
  <c r="AM1349" i="2"/>
  <c r="AL652" i="2"/>
  <c r="AK627" i="2"/>
  <c r="AN1288" i="2"/>
  <c r="AL942" i="2"/>
  <c r="AK629" i="2"/>
  <c r="AK638" i="2"/>
  <c r="AN1284" i="2"/>
  <c r="AN1238" i="2"/>
  <c r="AN1286" i="2"/>
  <c r="AL647" i="2"/>
  <c r="AK625" i="2"/>
  <c r="AK632" i="2"/>
  <c r="AL945" i="2"/>
  <c r="AK633" i="2"/>
  <c r="AK759" i="2"/>
  <c r="AL940" i="2"/>
  <c r="AM1149" i="2"/>
  <c r="AM1084" i="2"/>
  <c r="AL938" i="2"/>
  <c r="AL939" i="2"/>
  <c r="AM1091" i="2"/>
  <c r="AN1293" i="2"/>
  <c r="AN1290" i="2"/>
  <c r="AL949" i="2"/>
  <c r="AM1139" i="2"/>
  <c r="AM1092" i="2"/>
  <c r="AK635" i="2"/>
  <c r="AK761" i="2"/>
  <c r="AK634" i="2"/>
  <c r="AM1090" i="2"/>
  <c r="AM1142" i="2"/>
  <c r="AL655" i="2"/>
  <c r="AN1235" i="2"/>
  <c r="AM1083" i="2"/>
  <c r="AL936" i="2"/>
  <c r="AK1059" i="2"/>
  <c r="AM1141" i="2"/>
  <c r="AL943" i="2"/>
  <c r="AL944" i="2"/>
  <c r="AM1148" i="2"/>
  <c r="AN1285" i="2"/>
  <c r="AK630" i="2"/>
  <c r="AM1081" i="2"/>
  <c r="AL1204" i="2"/>
  <c r="AK637" i="2"/>
  <c r="AK756" i="2"/>
  <c r="AL946" i="2"/>
  <c r="AN1291" i="2"/>
  <c r="AM1143" i="2"/>
  <c r="AK758" i="2"/>
  <c r="AN1287" i="2"/>
  <c r="AL645" i="2"/>
  <c r="AM1086" i="2"/>
  <c r="AN1494" i="2"/>
  <c r="AK636" i="2"/>
  <c r="AK762" i="2"/>
  <c r="AK628" i="2"/>
  <c r="AK754" i="2"/>
  <c r="AK631" i="2"/>
  <c r="AK757" i="2"/>
  <c r="AN1283" i="2"/>
  <c r="AK751" i="2"/>
  <c r="AL941" i="2"/>
  <c r="AN1282" i="2"/>
  <c r="AL947" i="2"/>
  <c r="AM1093" i="2"/>
  <c r="AK764" i="2"/>
  <c r="AL948" i="2"/>
  <c r="AL950" i="2"/>
  <c r="AN1240" i="2"/>
  <c r="AN642" i="2" l="1"/>
  <c r="AM624" i="2"/>
  <c r="AN844" i="2"/>
  <c r="AN898" i="2" s="1"/>
  <c r="AN806" i="2"/>
  <c r="AN1241" i="2"/>
  <c r="AL997" i="2"/>
  <c r="AM1145" i="2"/>
  <c r="AN1341" i="2"/>
  <c r="AL1000" i="2"/>
  <c r="AL1004" i="2"/>
  <c r="AL648" i="2"/>
  <c r="AN1339" i="2"/>
  <c r="AM1195" i="2"/>
  <c r="AN1289" i="2"/>
  <c r="AN1292" i="2"/>
  <c r="AL996" i="2"/>
  <c r="AL650" i="2"/>
  <c r="AL653" i="2"/>
  <c r="AL1003" i="2"/>
  <c r="AL993" i="2"/>
  <c r="AL994" i="2"/>
  <c r="AN1338" i="2"/>
  <c r="AN1342" i="2"/>
  <c r="AN1336" i="2"/>
  <c r="AL1002" i="2"/>
  <c r="AM1197" i="2"/>
  <c r="AM1202" i="2"/>
  <c r="AN1344" i="2"/>
  <c r="AL651" i="2"/>
  <c r="AM1196" i="2"/>
  <c r="AL992" i="2"/>
  <c r="AL649" i="2"/>
  <c r="AL995" i="2"/>
  <c r="AM1140" i="2"/>
  <c r="AN1345" i="2"/>
  <c r="AL990" i="2"/>
  <c r="AL951" i="2"/>
  <c r="AN1347" i="2"/>
  <c r="AL1001" i="2"/>
  <c r="AL998" i="2"/>
  <c r="AM1146" i="2"/>
  <c r="AM1138" i="2"/>
  <c r="AN1340" i="2"/>
  <c r="AL656" i="2"/>
  <c r="AM1147" i="2"/>
  <c r="AL643" i="2"/>
  <c r="AM1135" i="2"/>
  <c r="AM1096" i="2"/>
  <c r="AN1294" i="2"/>
  <c r="AN1337" i="2"/>
  <c r="AL654" i="2"/>
  <c r="AM1137" i="2"/>
  <c r="AM1144" i="2"/>
  <c r="AM1193" i="2"/>
  <c r="AM1203" i="2"/>
  <c r="AL999" i="2"/>
  <c r="AN914" i="2" l="1"/>
  <c r="AN860" i="2"/>
  <c r="AN696" i="2"/>
  <c r="AN750" i="2" s="1"/>
  <c r="AN1295" i="2"/>
  <c r="AL1048" i="2"/>
  <c r="AL701" i="2"/>
  <c r="AL1054" i="2"/>
  <c r="AL707" i="2"/>
  <c r="AL761" i="2" s="1"/>
  <c r="AL1046" i="2"/>
  <c r="AL699" i="2"/>
  <c r="AN1087" i="2"/>
  <c r="AM1192" i="2"/>
  <c r="AL1047" i="2"/>
  <c r="AL700" i="2"/>
  <c r="AL1050" i="2"/>
  <c r="AL703" i="2"/>
  <c r="AL757" i="2" s="1"/>
  <c r="AM1194" i="2"/>
  <c r="AM1198" i="2"/>
  <c r="AM1201" i="2"/>
  <c r="AM1200" i="2"/>
  <c r="AN1088" i="2"/>
  <c r="AN1094" i="2"/>
  <c r="AL1057" i="2"/>
  <c r="AL710" i="2"/>
  <c r="AL764" i="2" s="1"/>
  <c r="AN1346" i="2"/>
  <c r="AM1199" i="2"/>
  <c r="AN1095" i="2"/>
  <c r="AN1085" i="2"/>
  <c r="AL1053" i="2"/>
  <c r="AL706" i="2"/>
  <c r="AM1191" i="2"/>
  <c r="AL1049" i="2"/>
  <c r="AL702" i="2"/>
  <c r="AL756" i="2" s="1"/>
  <c r="AN1348" i="2"/>
  <c r="AL1052" i="2"/>
  <c r="AL705" i="2"/>
  <c r="AL759" i="2" s="1"/>
  <c r="AN1089" i="2"/>
  <c r="AN1343" i="2"/>
  <c r="AL1058" i="2"/>
  <c r="AL1051" i="2"/>
  <c r="AL704" i="2"/>
  <c r="AL758" i="2" s="1"/>
  <c r="AM1189" i="2"/>
  <c r="AM1150" i="2"/>
  <c r="AL1055" i="2"/>
  <c r="AL708" i="2"/>
  <c r="AL762" i="2" s="1"/>
  <c r="AL1044" i="2"/>
  <c r="AL697" i="2"/>
  <c r="AL751" i="2" s="1"/>
  <c r="AL1005" i="2"/>
  <c r="AL1056" i="2"/>
  <c r="AL709" i="2"/>
  <c r="AN624" i="2" l="1"/>
  <c r="AM650" i="2"/>
  <c r="AM947" i="2"/>
  <c r="AM950" i="2"/>
  <c r="AM941" i="2"/>
  <c r="AM649" i="2"/>
  <c r="AL638" i="2"/>
  <c r="AN1092" i="2"/>
  <c r="AN1086" i="2"/>
  <c r="AM939" i="2"/>
  <c r="AM653" i="2"/>
  <c r="AM936" i="2"/>
  <c r="AL1059" i="2"/>
  <c r="AM944" i="2"/>
  <c r="AM643" i="2"/>
  <c r="AM938" i="2"/>
  <c r="AN1093" i="2"/>
  <c r="AL635" i="2"/>
  <c r="AM656" i="2"/>
  <c r="AN1081" i="2"/>
  <c r="AM1204" i="2"/>
  <c r="AL634" i="2"/>
  <c r="AL760" i="2"/>
  <c r="AN1149" i="2"/>
  <c r="AL631" i="2"/>
  <c r="AM949" i="2"/>
  <c r="AM648" i="2"/>
  <c r="AN1148" i="2"/>
  <c r="AN1090" i="2"/>
  <c r="AN1141" i="2"/>
  <c r="AM946" i="2"/>
  <c r="AM651" i="2"/>
  <c r="AM945" i="2"/>
  <c r="AN1091" i="2"/>
  <c r="AN1349" i="2"/>
  <c r="AM942" i="2"/>
  <c r="AL629" i="2"/>
  <c r="AL755" i="2"/>
  <c r="AL637" i="2"/>
  <c r="AL763" i="2"/>
  <c r="AL632" i="2"/>
  <c r="AN1143" i="2"/>
  <c r="AM948" i="2"/>
  <c r="AL636" i="2"/>
  <c r="AM943" i="2"/>
  <c r="AL630" i="2"/>
  <c r="AN1142" i="2"/>
  <c r="AL754" i="2"/>
  <c r="AL628" i="2"/>
  <c r="AN1083" i="2"/>
  <c r="AN1084" i="2"/>
  <c r="AM654" i="2"/>
  <c r="AL625" i="2"/>
  <c r="AL633" i="2"/>
  <c r="AN1139" i="2"/>
  <c r="AL627" i="2"/>
  <c r="AL753" i="2"/>
  <c r="AM940" i="2"/>
  <c r="AM655" i="2" l="1"/>
  <c r="AM1000" i="2"/>
  <c r="AM998" i="2"/>
  <c r="AN1140" i="2"/>
  <c r="AM995" i="2"/>
  <c r="AN1145" i="2"/>
  <c r="AN1147" i="2"/>
  <c r="AM647" i="2"/>
  <c r="AM990" i="2"/>
  <c r="AM951" i="2"/>
  <c r="AN1146" i="2"/>
  <c r="AM1004" i="2"/>
  <c r="AN1195" i="2"/>
  <c r="AN1196" i="2"/>
  <c r="AN1138" i="2"/>
  <c r="AN1197" i="2"/>
  <c r="AM999" i="2"/>
  <c r="AN1144" i="2"/>
  <c r="AN1135" i="2"/>
  <c r="AN1096" i="2"/>
  <c r="AM992" i="2"/>
  <c r="AN1193" i="2"/>
  <c r="AN1202" i="2"/>
  <c r="AN1203" i="2"/>
  <c r="AM1001" i="2"/>
  <c r="AM645" i="2"/>
  <c r="AM1002" i="2"/>
  <c r="AN1137" i="2"/>
  <c r="AM1003" i="2"/>
  <c r="AM994" i="2"/>
  <c r="AM997" i="2"/>
  <c r="AM996" i="2"/>
  <c r="AM652" i="2"/>
  <c r="AM993" i="2"/>
  <c r="AM1051" i="2" l="1"/>
  <c r="AM704" i="2"/>
  <c r="AN1201" i="2"/>
  <c r="AM1052" i="2"/>
  <c r="AM705" i="2"/>
  <c r="AN1198" i="2"/>
  <c r="AN1200" i="2"/>
  <c r="AN1199" i="2"/>
  <c r="AM1047" i="2"/>
  <c r="AM700" i="2"/>
  <c r="AM1046" i="2"/>
  <c r="AM699" i="2"/>
  <c r="AM1044" i="2"/>
  <c r="AM697" i="2"/>
  <c r="AM1005" i="2"/>
  <c r="AM1049" i="2"/>
  <c r="AM702" i="2"/>
  <c r="AM1054" i="2"/>
  <c r="AM707" i="2"/>
  <c r="AM1048" i="2"/>
  <c r="AM701" i="2"/>
  <c r="AN1191" i="2"/>
  <c r="AM1050" i="2"/>
  <c r="AM703" i="2"/>
  <c r="AM1056" i="2"/>
  <c r="AM709" i="2"/>
  <c r="AN1194" i="2"/>
  <c r="AM1055" i="2"/>
  <c r="AM708" i="2"/>
  <c r="AM1053" i="2"/>
  <c r="AM706" i="2"/>
  <c r="AM760" i="2" s="1"/>
  <c r="AM1057" i="2"/>
  <c r="AM710" i="2"/>
  <c r="AN1189" i="2"/>
  <c r="AN1150" i="2"/>
  <c r="AN1192" i="2"/>
  <c r="AM1058" i="2"/>
  <c r="AN652" i="2" l="1"/>
  <c r="AM638" i="2"/>
  <c r="AM764" i="2"/>
  <c r="AN947" i="2"/>
  <c r="AN942" i="2"/>
  <c r="AM635" i="2"/>
  <c r="AM761" i="2"/>
  <c r="AM633" i="2"/>
  <c r="AM759" i="2"/>
  <c r="AN936" i="2"/>
  <c r="AM1059" i="2"/>
  <c r="AN946" i="2"/>
  <c r="AM627" i="2"/>
  <c r="AN944" i="2"/>
  <c r="AM637" i="2"/>
  <c r="AM630" i="2"/>
  <c r="AM756" i="2"/>
  <c r="AN949" i="2"/>
  <c r="AN938" i="2"/>
  <c r="AN948" i="2"/>
  <c r="AM628" i="2"/>
  <c r="AM754" i="2"/>
  <c r="AM632" i="2"/>
  <c r="AM758" i="2"/>
  <c r="AM763" i="2"/>
  <c r="AN945" i="2"/>
  <c r="AN941" i="2"/>
  <c r="AM636" i="2"/>
  <c r="AM762" i="2"/>
  <c r="AM631" i="2"/>
  <c r="AM757" i="2"/>
  <c r="AM753" i="2"/>
  <c r="AN950" i="2"/>
  <c r="AM634" i="2"/>
  <c r="AM629" i="2"/>
  <c r="AM755" i="2"/>
  <c r="AN1204" i="2"/>
  <c r="AN940" i="2"/>
  <c r="AM625" i="2"/>
  <c r="AM751" i="2"/>
  <c r="AN939" i="2"/>
  <c r="AN943" i="2"/>
  <c r="AN992" i="2" l="1"/>
  <c r="AN990" i="2"/>
  <c r="AN951" i="2"/>
  <c r="AN996" i="2"/>
  <c r="AN651" i="2"/>
  <c r="AN1003" i="2"/>
  <c r="AN1001" i="2"/>
  <c r="AN656" i="2"/>
  <c r="AN997" i="2"/>
  <c r="AN995" i="2"/>
  <c r="AN647" i="2"/>
  <c r="AN653" i="2"/>
  <c r="AN643" i="2"/>
  <c r="AN999" i="2"/>
  <c r="AN1000" i="2"/>
  <c r="AN1004" i="2"/>
  <c r="AN649" i="2"/>
  <c r="AN655" i="2"/>
  <c r="AN1002" i="2"/>
  <c r="AN994" i="2"/>
  <c r="AN998" i="2"/>
  <c r="AN645" i="2"/>
  <c r="AN648" i="2"/>
  <c r="AN993" i="2"/>
  <c r="AN654" i="2"/>
  <c r="AN650" i="2"/>
  <c r="AN1048" i="2" l="1"/>
  <c r="AN701" i="2"/>
  <c r="AN755" i="2" s="1"/>
  <c r="AN1050" i="2"/>
  <c r="AN703" i="2"/>
  <c r="AN1047" i="2"/>
  <c r="AN700" i="2"/>
  <c r="AN1056" i="2"/>
  <c r="AN709" i="2"/>
  <c r="AN763" i="2" s="1"/>
  <c r="AN1054" i="2"/>
  <c r="AN707" i="2"/>
  <c r="AN1055" i="2"/>
  <c r="AN708" i="2"/>
  <c r="AN762" i="2" s="1"/>
  <c r="AN1044" i="2"/>
  <c r="AN697" i="2"/>
  <c r="AN1005" i="2"/>
  <c r="AN1058" i="2"/>
  <c r="AN1053" i="2"/>
  <c r="AN706" i="2"/>
  <c r="AN1049" i="2"/>
  <c r="AN702" i="2"/>
  <c r="AN756" i="2" s="1"/>
  <c r="AN1057" i="2"/>
  <c r="AN710" i="2"/>
  <c r="AN764" i="2" s="1"/>
  <c r="AN1046" i="2"/>
  <c r="AN699" i="2"/>
  <c r="AN753" i="2" s="1"/>
  <c r="AN1052" i="2"/>
  <c r="AN705" i="2"/>
  <c r="AN759" i="2" s="1"/>
  <c r="AN1051" i="2"/>
  <c r="AN704" i="2"/>
  <c r="AH675" i="44"/>
  <c r="AH506" i="5"/>
  <c r="AH675" i="2"/>
  <c r="AH525" i="5"/>
  <c r="AN632" i="2" l="1"/>
  <c r="AN628" i="2"/>
  <c r="AN754" i="2"/>
  <c r="AN630" i="2"/>
  <c r="AN637" i="2"/>
  <c r="AN633" i="2"/>
  <c r="AN625" i="2"/>
  <c r="AN636" i="2"/>
  <c r="AN631" i="2"/>
  <c r="AN751" i="2"/>
  <c r="AN758" i="2"/>
  <c r="AN634" i="2"/>
  <c r="AN760" i="2"/>
  <c r="AN1059" i="2"/>
  <c r="AN627" i="2"/>
  <c r="AN757" i="2"/>
  <c r="AN638" i="2"/>
  <c r="AN635" i="2"/>
  <c r="AN761" i="2"/>
  <c r="AN629" i="2"/>
  <c r="AE525" i="5"/>
  <c r="AE506" i="5"/>
  <c r="AE675" i="2"/>
  <c r="AE675" i="44"/>
  <c r="AH676" i="2"/>
  <c r="AH4051" i="2"/>
  <c r="AH507" i="5"/>
  <c r="AF525" i="5"/>
  <c r="AF506" i="5"/>
  <c r="AF675" i="2"/>
  <c r="AF675" i="44"/>
  <c r="AG675" i="2"/>
  <c r="AG525" i="5"/>
  <c r="AG675" i="44"/>
  <c r="AG506" i="5"/>
  <c r="AH124" i="44"/>
  <c r="AH4051" i="44"/>
  <c r="AH676" i="44"/>
  <c r="AH47" i="2" l="1"/>
  <c r="AH47" i="44"/>
  <c r="AH17" i="44" s="1"/>
  <c r="AE507" i="5"/>
  <c r="AE765" i="44"/>
  <c r="AE124" i="44"/>
  <c r="AE676" i="44"/>
  <c r="AE3670" i="44"/>
  <c r="AE3670" i="2"/>
  <c r="AE676" i="2"/>
  <c r="AE765" i="2"/>
  <c r="AF676" i="44"/>
  <c r="AF124" i="44"/>
  <c r="AF3797" i="44"/>
  <c r="AH4052" i="2"/>
  <c r="AH4123" i="2"/>
  <c r="AG676" i="2"/>
  <c r="AG3924" i="2"/>
  <c r="AH4052" i="44"/>
  <c r="AH4123" i="44"/>
  <c r="AF676" i="2"/>
  <c r="AF3797" i="2"/>
  <c r="AH125" i="44"/>
  <c r="AG507" i="5"/>
  <c r="AF507" i="5"/>
  <c r="AG124" i="44"/>
  <c r="AG3924" i="44"/>
  <c r="AG676" i="44"/>
  <c r="AE47" i="2" l="1"/>
  <c r="AG47" i="2"/>
  <c r="AF47" i="2"/>
  <c r="AH17" i="2"/>
  <c r="AE47" i="44"/>
  <c r="AE52" i="44" s="1"/>
  <c r="AF47" i="44"/>
  <c r="AG47" i="44"/>
  <c r="AG17" i="44" s="1"/>
  <c r="AF657" i="2"/>
  <c r="AE766" i="2"/>
  <c r="AE3671" i="2"/>
  <c r="AE3742" i="2"/>
  <c r="AE3742" i="44"/>
  <c r="AE3671" i="44"/>
  <c r="AE125" i="44"/>
  <c r="AE214" i="44"/>
  <c r="AE766" i="44"/>
  <c r="AF657" i="44"/>
  <c r="AF3798" i="2"/>
  <c r="AF3869" i="2"/>
  <c r="AF3798" i="44"/>
  <c r="AF3869" i="44"/>
  <c r="AF125" i="44"/>
  <c r="AG125" i="44"/>
  <c r="AH4124" i="44"/>
  <c r="AI4033" i="44"/>
  <c r="AH4124" i="2"/>
  <c r="AI4033" i="2"/>
  <c r="AG3925" i="2"/>
  <c r="AG3996" i="2"/>
  <c r="AG3996" i="44"/>
  <c r="AG3925" i="44"/>
  <c r="AH22" i="10"/>
  <c r="AF17" i="44" l="1"/>
  <c r="AE17" i="44"/>
  <c r="AE22" i="10" s="1"/>
  <c r="AE52" i="2"/>
  <c r="AF46" i="2" s="1"/>
  <c r="AE17" i="2"/>
  <c r="AF658" i="2"/>
  <c r="AF17" i="2"/>
  <c r="AG17" i="2"/>
  <c r="AE3743" i="44"/>
  <c r="AF3652" i="44"/>
  <c r="AE215" i="44"/>
  <c r="AF70" i="44"/>
  <c r="AE3743" i="2"/>
  <c r="AF3652" i="2"/>
  <c r="AF46" i="44"/>
  <c r="AF658" i="44"/>
  <c r="AF639" i="44"/>
  <c r="AF765" i="44"/>
  <c r="AI4087" i="2"/>
  <c r="AI4034" i="2"/>
  <c r="AG22" i="10"/>
  <c r="AF3870" i="44"/>
  <c r="AG3779" i="44"/>
  <c r="AH3906" i="44"/>
  <c r="AG3997" i="44"/>
  <c r="AF3870" i="2"/>
  <c r="AG3779" i="2"/>
  <c r="AH34" i="10"/>
  <c r="AG3997" i="2"/>
  <c r="AH3906" i="2"/>
  <c r="AI4123" i="44"/>
  <c r="AI4034" i="44"/>
  <c r="AF22" i="10" l="1"/>
  <c r="AE24" i="2"/>
  <c r="AE24" i="44"/>
  <c r="AE25" i="10" s="1"/>
  <c r="AI4088" i="2"/>
  <c r="AE34" i="10"/>
  <c r="AF214" i="44"/>
  <c r="AF71" i="44"/>
  <c r="AF766" i="44"/>
  <c r="AG657" i="44"/>
  <c r="AI4123" i="2"/>
  <c r="AF3653" i="2"/>
  <c r="AF3706" i="2"/>
  <c r="AF3742" i="44"/>
  <c r="AF3653" i="44"/>
  <c r="AF52" i="44"/>
  <c r="AG3869" i="44"/>
  <c r="AG3780" i="44"/>
  <c r="AG3833" i="2"/>
  <c r="AG3780" i="2"/>
  <c r="AI4124" i="44"/>
  <c r="AJ4033" i="44"/>
  <c r="AH3960" i="2"/>
  <c r="AH3907" i="2"/>
  <c r="AG34" i="10"/>
  <c r="AH3907" i="44"/>
  <c r="AH3996" i="44"/>
  <c r="AF34" i="10" l="1"/>
  <c r="AF15" i="44"/>
  <c r="AF21" i="10" s="1"/>
  <c r="AF15" i="2"/>
  <c r="AE37" i="10"/>
  <c r="AE38" i="10" s="1"/>
  <c r="AH3961" i="2"/>
  <c r="AG3834" i="2"/>
  <c r="AI4124" i="2"/>
  <c r="AJ4033" i="2"/>
  <c r="AG3869" i="2"/>
  <c r="AF711" i="2"/>
  <c r="AF3707" i="2"/>
  <c r="AG70" i="44"/>
  <c r="AF215" i="44"/>
  <c r="AG765" i="44"/>
  <c r="AG658" i="44"/>
  <c r="AG639" i="44"/>
  <c r="AG46" i="44"/>
  <c r="AF3743" i="44"/>
  <c r="AG3652" i="44"/>
  <c r="AF3742" i="2"/>
  <c r="AE26" i="10"/>
  <c r="AH3996" i="2"/>
  <c r="AH3997" i="44"/>
  <c r="AI3906" i="44"/>
  <c r="AJ4087" i="44"/>
  <c r="AJ4034" i="44"/>
  <c r="AH3779" i="44"/>
  <c r="AG3870" i="44"/>
  <c r="AF31" i="10" l="1"/>
  <c r="AF32" i="10" s="1"/>
  <c r="AF24" i="44"/>
  <c r="AH3779" i="2"/>
  <c r="AJ4087" i="2"/>
  <c r="AJ4123" i="2" s="1"/>
  <c r="AJ4123" i="44"/>
  <c r="AG3870" i="2"/>
  <c r="AJ4034" i="2"/>
  <c r="AG766" i="44"/>
  <c r="AH657" i="44"/>
  <c r="AG214" i="44"/>
  <c r="AG71" i="44"/>
  <c r="AG52" i="44"/>
  <c r="AG3653" i="44"/>
  <c r="AG3742" i="44"/>
  <c r="AF639" i="2"/>
  <c r="AF712" i="2"/>
  <c r="AF765" i="2"/>
  <c r="AF3743" i="2"/>
  <c r="AG3652" i="2"/>
  <c r="AI3996" i="44"/>
  <c r="AI3907" i="44"/>
  <c r="AH3869" i="44"/>
  <c r="AH3780" i="44"/>
  <c r="AJ4088" i="44"/>
  <c r="AH3997" i="2"/>
  <c r="AI3906" i="2"/>
  <c r="AF25" i="10" l="1"/>
  <c r="AG15" i="44"/>
  <c r="AF37" i="10"/>
  <c r="AH3780" i="2"/>
  <c r="AH3833" i="2"/>
  <c r="AH3869" i="2" s="1"/>
  <c r="AJ4124" i="44"/>
  <c r="AK4033" i="44"/>
  <c r="AJ4088" i="2"/>
  <c r="AF48" i="2"/>
  <c r="AG3706" i="2"/>
  <c r="AG3653" i="2"/>
  <c r="AH46" i="44"/>
  <c r="AH658" i="44"/>
  <c r="AH765" i="44"/>
  <c r="AH639" i="44"/>
  <c r="AH70" i="44"/>
  <c r="AG215" i="44"/>
  <c r="AF766" i="2"/>
  <c r="AG657" i="2"/>
  <c r="AH3652" i="44"/>
  <c r="AG3743" i="44"/>
  <c r="AF33" i="10"/>
  <c r="AJ4124" i="2"/>
  <c r="AK4033" i="2"/>
  <c r="AI3779" i="44"/>
  <c r="AH3870" i="44"/>
  <c r="AI3907" i="2"/>
  <c r="AI3960" i="2"/>
  <c r="AI3997" i="44"/>
  <c r="AJ3906" i="44"/>
  <c r="AG31" i="10" l="1"/>
  <c r="AG24" i="44"/>
  <c r="AG37" i="10" s="1"/>
  <c r="AG21" i="10"/>
  <c r="AF26" i="10"/>
  <c r="AK4034" i="44"/>
  <c r="AK4087" i="44"/>
  <c r="AH3834" i="2"/>
  <c r="AF52" i="2"/>
  <c r="AG46" i="2" s="1"/>
  <c r="AF21" i="2"/>
  <c r="AG3742" i="2"/>
  <c r="AI3961" i="2"/>
  <c r="AJ3907" i="44"/>
  <c r="AI3996" i="2"/>
  <c r="AH3742" i="44"/>
  <c r="AH3653" i="44"/>
  <c r="AF38" i="10"/>
  <c r="AG658" i="2"/>
  <c r="AI657" i="44"/>
  <c r="AH766" i="44"/>
  <c r="AH214" i="44"/>
  <c r="AH71" i="44"/>
  <c r="AH52" i="44"/>
  <c r="AG711" i="2"/>
  <c r="AG3707" i="2"/>
  <c r="AJ3960" i="44"/>
  <c r="AH3870" i="2"/>
  <c r="AI3779" i="2"/>
  <c r="AI3869" i="44"/>
  <c r="AI3780" i="44"/>
  <c r="AK4087" i="2"/>
  <c r="AK4034" i="2"/>
  <c r="AG32" i="10" l="1"/>
  <c r="AG33" i="10" s="1"/>
  <c r="AK4123" i="44"/>
  <c r="AK4088" i="44"/>
  <c r="AH15" i="44"/>
  <c r="AG25" i="10"/>
  <c r="AH3652" i="2"/>
  <c r="AG3743" i="2"/>
  <c r="AF24" i="2"/>
  <c r="AK4088" i="2"/>
  <c r="AI3997" i="2"/>
  <c r="AG765" i="2"/>
  <c r="AJ3996" i="44"/>
  <c r="AJ3906" i="2"/>
  <c r="AJ3907" i="2" s="1"/>
  <c r="AI658" i="44"/>
  <c r="AI765" i="44"/>
  <c r="AI639" i="44"/>
  <c r="AI46" i="44"/>
  <c r="AI3652" i="44"/>
  <c r="AH3743" i="44"/>
  <c r="AH215" i="44"/>
  <c r="AI70" i="44"/>
  <c r="AH31" i="10"/>
  <c r="AG712" i="2"/>
  <c r="AG639" i="2"/>
  <c r="AI3870" i="44"/>
  <c r="AJ3779" i="44"/>
  <c r="AJ3961" i="44"/>
  <c r="AI3833" i="2"/>
  <c r="AI3780" i="2"/>
  <c r="AK4123" i="2"/>
  <c r="AH21" i="10" l="1"/>
  <c r="AG26" i="10"/>
  <c r="AK4124" i="44"/>
  <c r="AL4033" i="44"/>
  <c r="AH24" i="44"/>
  <c r="AH3653" i="2"/>
  <c r="AH3706" i="2"/>
  <c r="AK3906" i="44"/>
  <c r="AK3960" i="44" s="1"/>
  <c r="AG15" i="2"/>
  <c r="AG766" i="2"/>
  <c r="AI3834" i="2"/>
  <c r="AH657" i="2"/>
  <c r="AG48" i="2"/>
  <c r="AJ3997" i="44"/>
  <c r="AJ3960" i="2"/>
  <c r="AI3742" i="44"/>
  <c r="AI3653" i="44"/>
  <c r="AJ657" i="44"/>
  <c r="AI766" i="44"/>
  <c r="AG38" i="10"/>
  <c r="AI214" i="44"/>
  <c r="AI71" i="44"/>
  <c r="AH32" i="10"/>
  <c r="AI52" i="44"/>
  <c r="AL4033" i="2"/>
  <c r="AK4124" i="2"/>
  <c r="AI3869" i="2"/>
  <c r="AJ3833" i="44"/>
  <c r="AJ3780" i="44"/>
  <c r="AI15" i="44" l="1"/>
  <c r="AL4087" i="44"/>
  <c r="AL4123" i="44" s="1"/>
  <c r="AL4034" i="44"/>
  <c r="AH25" i="10"/>
  <c r="AH37" i="10"/>
  <c r="AH3742" i="2"/>
  <c r="AH711" i="2"/>
  <c r="AH765" i="2" s="1"/>
  <c r="AH3707" i="2"/>
  <c r="AK3907" i="44"/>
  <c r="AG52" i="2"/>
  <c r="AH46" i="2" s="1"/>
  <c r="AG21" i="2"/>
  <c r="AH658" i="2"/>
  <c r="AJ3961" i="2"/>
  <c r="AJ3996" i="2"/>
  <c r="AJ3869" i="44"/>
  <c r="AK3996" i="44"/>
  <c r="AI3743" i="44"/>
  <c r="AJ3652" i="44"/>
  <c r="AJ658" i="44"/>
  <c r="AJ46" i="44"/>
  <c r="AI215" i="44"/>
  <c r="AJ70" i="44"/>
  <c r="AH33" i="10"/>
  <c r="AJ3834" i="44"/>
  <c r="AK3961" i="44"/>
  <c r="AL4087" i="2"/>
  <c r="AL4034" i="2"/>
  <c r="AJ3779" i="2"/>
  <c r="AI3870" i="2"/>
  <c r="AI24" i="44" l="1"/>
  <c r="AI21" i="10"/>
  <c r="AL4124" i="44"/>
  <c r="AL4088" i="44"/>
  <c r="AI31" i="10"/>
  <c r="AI32" i="10" s="1"/>
  <c r="AM4033" i="44"/>
  <c r="AH3743" i="2"/>
  <c r="AI3652" i="2"/>
  <c r="AH26" i="10"/>
  <c r="AK3906" i="2"/>
  <c r="AJ3997" i="2"/>
  <c r="AH712" i="2"/>
  <c r="AH48" i="2" s="1"/>
  <c r="AH52" i="2" s="1"/>
  <c r="AH639" i="2"/>
  <c r="AG24" i="2"/>
  <c r="AH15" i="2" s="1"/>
  <c r="AJ3870" i="44"/>
  <c r="AK3779" i="44"/>
  <c r="AL3906" i="44"/>
  <c r="AL3960" i="44" s="1"/>
  <c r="AK3997" i="44"/>
  <c r="AL4088" i="2"/>
  <c r="AH766" i="2"/>
  <c r="AI657" i="2"/>
  <c r="AL4123" i="2"/>
  <c r="AH38" i="10"/>
  <c r="AJ3706" i="44"/>
  <c r="AJ3653" i="44"/>
  <c r="AJ71" i="44"/>
  <c r="AJ3780" i="2"/>
  <c r="AJ3833" i="2"/>
  <c r="AJ19" i="52" l="1"/>
  <c r="AI37" i="10"/>
  <c r="AJ31" i="10" s="1"/>
  <c r="E10" i="7"/>
  <c r="AJ15" i="44"/>
  <c r="AI25" i="10"/>
  <c r="AI3706" i="2"/>
  <c r="AI3742" i="2" s="1"/>
  <c r="AM4034" i="44"/>
  <c r="AM4087" i="44"/>
  <c r="AI3653" i="2"/>
  <c r="AK3907" i="2"/>
  <c r="AK3960" i="2"/>
  <c r="AK3961" i="2" s="1"/>
  <c r="AK3833" i="44"/>
  <c r="AK3780" i="44"/>
  <c r="AL3907" i="44"/>
  <c r="AI658" i="2"/>
  <c r="AI46" i="2"/>
  <c r="AL4124" i="2"/>
  <c r="AH21" i="2"/>
  <c r="AM4033" i="2"/>
  <c r="AL3996" i="44"/>
  <c r="AJ3742" i="44"/>
  <c r="AI33" i="10"/>
  <c r="AJ711" i="44"/>
  <c r="AJ3707" i="44"/>
  <c r="AJ21" i="52"/>
  <c r="AJ3834" i="2"/>
  <c r="AJ3869" i="2"/>
  <c r="AL3961" i="44"/>
  <c r="AJ21" i="10" l="1"/>
  <c r="AI26" i="10"/>
  <c r="AI99" i="10"/>
  <c r="AI711" i="2"/>
  <c r="AI3707" i="2"/>
  <c r="AM4088" i="44"/>
  <c r="AM4123" i="44"/>
  <c r="AK3996" i="2"/>
  <c r="AK3997" i="2" s="1"/>
  <c r="AK3869" i="44"/>
  <c r="AK3834" i="44"/>
  <c r="AI3743" i="2"/>
  <c r="AJ3652" i="2"/>
  <c r="AM3906" i="44"/>
  <c r="AM4087" i="2"/>
  <c r="AM4123" i="2" s="1"/>
  <c r="AL3997" i="44"/>
  <c r="AM4034" i="2"/>
  <c r="AH24" i="2"/>
  <c r="AJ3743" i="44"/>
  <c r="AK3652" i="44"/>
  <c r="AJ73" i="10"/>
  <c r="AJ32" i="10"/>
  <c r="AJ57" i="52"/>
  <c r="AJ47" i="10"/>
  <c r="AJ639" i="44"/>
  <c r="AJ765" i="44"/>
  <c r="AJ712" i="44"/>
  <c r="AJ160" i="44"/>
  <c r="AJ26" i="52"/>
  <c r="AJ23" i="52"/>
  <c r="AI38" i="10"/>
  <c r="AJ3870" i="2"/>
  <c r="AK3779" i="2"/>
  <c r="F99" i="10" l="1"/>
  <c r="AI105" i="10"/>
  <c r="AJ33" i="10"/>
  <c r="AI639" i="2"/>
  <c r="AI712" i="2"/>
  <c r="AI765" i="2"/>
  <c r="AM4124" i="44"/>
  <c r="AN4033" i="44"/>
  <c r="AN4087" i="44" s="1"/>
  <c r="AN4123" i="44" s="1"/>
  <c r="AL3906" i="2"/>
  <c r="AJ3706" i="2"/>
  <c r="AJ711" i="2" s="1"/>
  <c r="AJ3653" i="2"/>
  <c r="AM3907" i="44"/>
  <c r="AL3779" i="44"/>
  <c r="AK3870" i="44"/>
  <c r="AM3960" i="44"/>
  <c r="AM4088" i="2"/>
  <c r="AK3653" i="44"/>
  <c r="AK3706" i="44"/>
  <c r="AI15" i="2"/>
  <c r="AM4124" i="2"/>
  <c r="AJ48" i="44"/>
  <c r="AJ21" i="44" s="1"/>
  <c r="AJ37" i="52"/>
  <c r="AJ60" i="10"/>
  <c r="AJ58" i="52"/>
  <c r="AJ59" i="52"/>
  <c r="AJ766" i="44"/>
  <c r="AK657" i="44"/>
  <c r="AJ45" i="10"/>
  <c r="AJ24" i="52"/>
  <c r="AJ161" i="44"/>
  <c r="AJ214" i="44"/>
  <c r="AN4033" i="2"/>
  <c r="AJ44" i="52"/>
  <c r="AJ27" i="52"/>
  <c r="AJ85" i="10"/>
  <c r="G20" i="96"/>
  <c r="AK3833" i="2"/>
  <c r="AK3780" i="2"/>
  <c r="AI48" i="2" l="1"/>
  <c r="AI766" i="2"/>
  <c r="AJ657" i="2"/>
  <c r="AJ658" i="2" s="1"/>
  <c r="AL3907" i="2"/>
  <c r="AL3960" i="2"/>
  <c r="AL3961" i="2" s="1"/>
  <c r="AN4034" i="44"/>
  <c r="AJ3707" i="2"/>
  <c r="AM3961" i="44"/>
  <c r="AN4088" i="44"/>
  <c r="AJ3742" i="2"/>
  <c r="AM3996" i="44"/>
  <c r="AL3833" i="44"/>
  <c r="AL3780" i="44"/>
  <c r="AK711" i="44"/>
  <c r="AI52" i="2"/>
  <c r="AI21" i="2"/>
  <c r="AK3707" i="44"/>
  <c r="AK3742" i="44"/>
  <c r="AK3743" i="44" s="1"/>
  <c r="AN4124" i="44"/>
  <c r="AN4034" i="2"/>
  <c r="AK3869" i="2"/>
  <c r="AJ52" i="44"/>
  <c r="AK46" i="44" s="1"/>
  <c r="AN4087" i="2"/>
  <c r="AN4123" i="2" s="1"/>
  <c r="AK658" i="44"/>
  <c r="AJ102" i="52"/>
  <c r="AJ28" i="52"/>
  <c r="AJ35" i="52"/>
  <c r="AJ58" i="10"/>
  <c r="AJ79" i="52"/>
  <c r="AJ23" i="10"/>
  <c r="AJ24" i="44"/>
  <c r="AJ765" i="2"/>
  <c r="AJ712" i="2"/>
  <c r="AJ639" i="2"/>
  <c r="AJ64" i="52"/>
  <c r="AK70" i="44"/>
  <c r="AJ215" i="44"/>
  <c r="AJ65" i="52"/>
  <c r="AK3834" i="2"/>
  <c r="AL3996" i="2" l="1"/>
  <c r="AM3906" i="2" s="1"/>
  <c r="AL3834" i="44"/>
  <c r="AL3869" i="44"/>
  <c r="AJ3743" i="2"/>
  <c r="AM3997" i="44"/>
  <c r="AK3652" i="2"/>
  <c r="AN3906" i="44"/>
  <c r="AK639" i="44"/>
  <c r="AK160" i="44"/>
  <c r="AK712" i="44"/>
  <c r="AK48" i="44" s="1"/>
  <c r="AK765" i="44"/>
  <c r="AI24" i="2"/>
  <c r="AJ46" i="2"/>
  <c r="AL3779" i="2"/>
  <c r="AL3652" i="44"/>
  <c r="AK3870" i="2"/>
  <c r="AJ48" i="2"/>
  <c r="AN4088" i="2"/>
  <c r="AN4124" i="2"/>
  <c r="AJ766" i="2"/>
  <c r="AK657" i="2"/>
  <c r="AJ25" i="10"/>
  <c r="AK19" i="52"/>
  <c r="AK15" i="44"/>
  <c r="AJ37" i="10"/>
  <c r="AJ74" i="52"/>
  <c r="AJ35" i="10"/>
  <c r="AJ71" i="10"/>
  <c r="AJ83" i="52"/>
  <c r="AJ66" i="52"/>
  <c r="AK71" i="44"/>
  <c r="AM3779" i="44" l="1"/>
  <c r="AL3870" i="44"/>
  <c r="AM3960" i="2"/>
  <c r="AL3997" i="2"/>
  <c r="AM3907" i="2"/>
  <c r="AK3653" i="2"/>
  <c r="AN3907" i="44"/>
  <c r="AK3706" i="2"/>
  <c r="AK711" i="2" s="1"/>
  <c r="AN3960" i="44"/>
  <c r="AK161" i="44"/>
  <c r="AK214" i="44"/>
  <c r="AL70" i="44" s="1"/>
  <c r="AJ15" i="2"/>
  <c r="AJ52" i="2"/>
  <c r="AK46" i="2" s="1"/>
  <c r="AK766" i="44"/>
  <c r="AL657" i="44"/>
  <c r="AL3833" i="2"/>
  <c r="AL3869" i="2" s="1"/>
  <c r="AL3780" i="2"/>
  <c r="AL3706" i="44"/>
  <c r="AL3653" i="44"/>
  <c r="AK52" i="44"/>
  <c r="AL46" i="44" s="1"/>
  <c r="AK21" i="44"/>
  <c r="AK658" i="2"/>
  <c r="AJ21" i="2"/>
  <c r="AJ44" i="10"/>
  <c r="AJ38" i="10"/>
  <c r="AK31" i="10"/>
  <c r="AJ26" i="10"/>
  <c r="AJ111" i="52"/>
  <c r="AJ83" i="10"/>
  <c r="G18" i="96"/>
  <c r="AK21" i="10"/>
  <c r="AM3833" i="44" l="1"/>
  <c r="AM3780" i="44"/>
  <c r="AK3742" i="2"/>
  <c r="AK3707" i="2"/>
  <c r="AM3996" i="2"/>
  <c r="AM3961" i="2"/>
  <c r="AN3996" i="44"/>
  <c r="AN3961" i="44"/>
  <c r="AK712" i="2"/>
  <c r="AK639" i="2"/>
  <c r="AK765" i="2"/>
  <c r="AK766" i="2" s="1"/>
  <c r="AJ24" i="2"/>
  <c r="AK215" i="44"/>
  <c r="AL3834" i="2"/>
  <c r="AL658" i="44"/>
  <c r="AK24" i="44"/>
  <c r="AL19" i="52" s="1"/>
  <c r="AK23" i="10"/>
  <c r="AL711" i="44"/>
  <c r="AL3707" i="44"/>
  <c r="AL3742" i="44"/>
  <c r="AL3870" i="2"/>
  <c r="AM3779" i="2"/>
  <c r="AJ45" i="52"/>
  <c r="AK73" i="10"/>
  <c r="AJ112" i="52"/>
  <c r="AK47" i="10"/>
  <c r="AK32" i="10"/>
  <c r="AK57" i="52"/>
  <c r="AL71" i="44"/>
  <c r="AJ77" i="52"/>
  <c r="AJ57" i="10"/>
  <c r="AJ34" i="52"/>
  <c r="AK15" i="2" l="1"/>
  <c r="AK33" i="10"/>
  <c r="AM3869" i="44"/>
  <c r="AM3834" i="44"/>
  <c r="AL3652" i="2"/>
  <c r="AK3743" i="2"/>
  <c r="AN3997" i="44"/>
  <c r="AN3906" i="2"/>
  <c r="AM3997" i="2"/>
  <c r="AK48" i="2"/>
  <c r="AK21" i="2" s="1"/>
  <c r="AL657" i="2"/>
  <c r="AL658" i="2" s="1"/>
  <c r="AK37" i="10"/>
  <c r="AL15" i="44"/>
  <c r="AL21" i="10" s="1"/>
  <c r="AK25" i="10"/>
  <c r="AK26" i="10" s="1"/>
  <c r="AK71" i="10"/>
  <c r="AK83" i="10" s="1"/>
  <c r="AK35" i="10"/>
  <c r="AL3743" i="44"/>
  <c r="AM3652" i="44"/>
  <c r="AL160" i="44"/>
  <c r="AL639" i="44"/>
  <c r="AL712" i="44"/>
  <c r="AL765" i="44"/>
  <c r="AM3780" i="2"/>
  <c r="AM3833" i="2"/>
  <c r="AM3869" i="2" s="1"/>
  <c r="AJ46" i="52"/>
  <c r="AJ51" i="52" s="1"/>
  <c r="AK45" i="10"/>
  <c r="AK60" i="10"/>
  <c r="AK37" i="52"/>
  <c r="AK85" i="10"/>
  <c r="H20" i="96"/>
  <c r="AK111" i="52"/>
  <c r="AK59" i="52"/>
  <c r="AK58" i="52"/>
  <c r="AL31" i="10" l="1"/>
  <c r="AM3870" i="44"/>
  <c r="AN3779" i="44"/>
  <c r="AL3653" i="2"/>
  <c r="AL3706" i="2"/>
  <c r="AN3960" i="2"/>
  <c r="AN3996" i="2" s="1"/>
  <c r="AN3997" i="2" s="1"/>
  <c r="AN3907" i="2"/>
  <c r="AK52" i="2"/>
  <c r="AL46" i="2" s="1"/>
  <c r="AK45" i="52"/>
  <c r="AK24" i="2"/>
  <c r="H18" i="96"/>
  <c r="AK38" i="10"/>
  <c r="AM3834" i="2"/>
  <c r="AK44" i="10"/>
  <c r="AL766" i="44"/>
  <c r="AM657" i="44"/>
  <c r="AL48" i="44"/>
  <c r="AL161" i="44"/>
  <c r="AL214" i="44"/>
  <c r="AM3653" i="44"/>
  <c r="AM3706" i="44"/>
  <c r="AN3779" i="2"/>
  <c r="AM3870" i="2"/>
  <c r="AK112" i="52"/>
  <c r="AL73" i="10"/>
  <c r="AJ103" i="52"/>
  <c r="AJ95" i="52"/>
  <c r="AJ52" i="52"/>
  <c r="AJ53" i="52" s="1"/>
  <c r="AJ49" i="10"/>
  <c r="AJ39" i="52"/>
  <c r="AK65" i="52"/>
  <c r="AK64" i="52"/>
  <c r="AK35" i="52"/>
  <c r="AK58" i="10"/>
  <c r="AK79" i="52"/>
  <c r="AL57" i="52" l="1"/>
  <c r="AL59" i="52" s="1"/>
  <c r="AL32" i="10"/>
  <c r="AL47" i="10"/>
  <c r="AL3742" i="2"/>
  <c r="AL3743" i="2" s="1"/>
  <c r="AN3780" i="44"/>
  <c r="AN3833" i="44"/>
  <c r="AN3869" i="44" s="1"/>
  <c r="AN3870" i="44" s="1"/>
  <c r="AL3707" i="2"/>
  <c r="AL711" i="2"/>
  <c r="AN3961" i="2"/>
  <c r="AK47" i="52"/>
  <c r="AL15" i="2"/>
  <c r="AN3780" i="2"/>
  <c r="AK57" i="10"/>
  <c r="AK34" i="52"/>
  <c r="AK77" i="52"/>
  <c r="AN3833" i="2"/>
  <c r="AN3834" i="2" s="1"/>
  <c r="AM3742" i="44"/>
  <c r="AM3707" i="44"/>
  <c r="AM711" i="44"/>
  <c r="AL52" i="44"/>
  <c r="AL21" i="44"/>
  <c r="AM658" i="44"/>
  <c r="AL215" i="44"/>
  <c r="AM70" i="44"/>
  <c r="AJ75" i="52"/>
  <c r="AJ97" i="10"/>
  <c r="AJ62" i="10"/>
  <c r="AJ75" i="10"/>
  <c r="AJ50" i="10"/>
  <c r="AL58" i="52"/>
  <c r="AL85" i="10"/>
  <c r="I20" i="96"/>
  <c r="AK66" i="52"/>
  <c r="AK83" i="52"/>
  <c r="AJ40" i="52"/>
  <c r="AK74" i="52"/>
  <c r="AJ96" i="52"/>
  <c r="AL33" i="10"/>
  <c r="AM3652" i="2" l="1"/>
  <c r="AN3834" i="44"/>
  <c r="AL37" i="52"/>
  <c r="AL60" i="10"/>
  <c r="AL45" i="10"/>
  <c r="AM3653" i="2"/>
  <c r="AL765" i="2"/>
  <c r="AL712" i="2"/>
  <c r="AL48" i="2" s="1"/>
  <c r="AL639" i="2"/>
  <c r="AM3706" i="2"/>
  <c r="AM3742" i="2" s="1"/>
  <c r="AN3869" i="2"/>
  <c r="AN3870" i="2" s="1"/>
  <c r="AM46" i="44"/>
  <c r="AM71" i="44"/>
  <c r="AM712" i="44"/>
  <c r="AM160" i="44"/>
  <c r="AM765" i="44"/>
  <c r="AM639" i="44"/>
  <c r="AM3743" i="44"/>
  <c r="AN3652" i="44"/>
  <c r="AL24" i="44"/>
  <c r="AL23" i="10"/>
  <c r="AJ105" i="52"/>
  <c r="AJ97" i="52"/>
  <c r="AL65" i="52"/>
  <c r="AJ41" i="52"/>
  <c r="AJ51" i="10"/>
  <c r="AJ98" i="10"/>
  <c r="AJ76" i="52"/>
  <c r="AJ63" i="10"/>
  <c r="AL64" i="52"/>
  <c r="AJ76" i="10"/>
  <c r="AJ87" i="10"/>
  <c r="G22" i="96"/>
  <c r="AL79" i="52" l="1"/>
  <c r="AL58" i="10"/>
  <c r="AL35" i="52"/>
  <c r="AL766" i="2"/>
  <c r="AM711" i="2"/>
  <c r="AM3707" i="2"/>
  <c r="AM657" i="2"/>
  <c r="AL21" i="2"/>
  <c r="AL52" i="2"/>
  <c r="AM46" i="2" s="1"/>
  <c r="AM766" i="44"/>
  <c r="AN657" i="44"/>
  <c r="AL37" i="10"/>
  <c r="AM19" i="52"/>
  <c r="AM15" i="44"/>
  <c r="AL25" i="10"/>
  <c r="AL26" i="10" s="1"/>
  <c r="AM161" i="44"/>
  <c r="AM214" i="44"/>
  <c r="AM48" i="44"/>
  <c r="AN3653" i="44"/>
  <c r="AN3706" i="44"/>
  <c r="AL35" i="10"/>
  <c r="AL71" i="10"/>
  <c r="AJ64" i="10"/>
  <c r="AJ71" i="52"/>
  <c r="AM3743" i="2"/>
  <c r="AN3652" i="2"/>
  <c r="AJ88" i="10"/>
  <c r="G23" i="96"/>
  <c r="AL74" i="52"/>
  <c r="AL83" i="52"/>
  <c r="AL66" i="52"/>
  <c r="AJ48" i="52"/>
  <c r="AJ100" i="52"/>
  <c r="AJ18" i="59"/>
  <c r="AJ69" i="52"/>
  <c r="AJ118" i="52"/>
  <c r="AJ106" i="52"/>
  <c r="AJ81" i="52"/>
  <c r="AJ77" i="10"/>
  <c r="AM639" i="2" l="1"/>
  <c r="AM712" i="2"/>
  <c r="AM48" i="2" s="1"/>
  <c r="AL24" i="2"/>
  <c r="AM658" i="2"/>
  <c r="AM765" i="2"/>
  <c r="AL45" i="52"/>
  <c r="AM52" i="44"/>
  <c r="AM21" i="44"/>
  <c r="AM24" i="44" s="1"/>
  <c r="AM21" i="10"/>
  <c r="AL111" i="52"/>
  <c r="I18" i="96"/>
  <c r="AL83" i="10"/>
  <c r="AM215" i="44"/>
  <c r="AN70" i="44"/>
  <c r="AM31" i="10"/>
  <c r="AN658" i="44"/>
  <c r="AL44" i="10"/>
  <c r="AL38" i="10"/>
  <c r="AN3707" i="44"/>
  <c r="AN711" i="44"/>
  <c r="AN3742" i="44"/>
  <c r="AJ82" i="52"/>
  <c r="AJ50" i="52"/>
  <c r="AJ70" i="52"/>
  <c r="AJ24" i="59"/>
  <c r="G24" i="96"/>
  <c r="AJ79" i="10"/>
  <c r="AJ89" i="10"/>
  <c r="AJ104" i="52"/>
  <c r="AN3706" i="2"/>
  <c r="AN3653" i="2"/>
  <c r="AM766" i="2" l="1"/>
  <c r="AN657" i="2"/>
  <c r="AM15" i="2"/>
  <c r="AL47" i="52"/>
  <c r="AM25" i="10"/>
  <c r="AN15" i="44"/>
  <c r="AN21" i="10" s="1"/>
  <c r="AN19" i="52"/>
  <c r="AM111" i="52" s="1"/>
  <c r="AM112" i="52" s="1"/>
  <c r="AM37" i="10"/>
  <c r="AL57" i="10"/>
  <c r="AL34" i="52"/>
  <c r="AL77" i="52"/>
  <c r="AN71" i="44"/>
  <c r="AM73" i="10"/>
  <c r="AN3743" i="44"/>
  <c r="AN712" i="44"/>
  <c r="AN639" i="44"/>
  <c r="AN160" i="44"/>
  <c r="AN765" i="44"/>
  <c r="AM23" i="10"/>
  <c r="AN46" i="44"/>
  <c r="AM32" i="10"/>
  <c r="AM47" i="10"/>
  <c r="AM57" i="52"/>
  <c r="AL112" i="52"/>
  <c r="AM52" i="2"/>
  <c r="AM21" i="2"/>
  <c r="AN3742" i="2"/>
  <c r="AN3707" i="2"/>
  <c r="AN711" i="2"/>
  <c r="AJ91" i="10"/>
  <c r="AJ27" i="59"/>
  <c r="AJ49" i="52"/>
  <c r="AJ84" i="52"/>
  <c r="AJ107" i="52"/>
  <c r="AN31" i="10" l="1"/>
  <c r="AN658" i="2"/>
  <c r="AN73" i="10"/>
  <c r="AM60" i="10"/>
  <c r="AM37" i="52"/>
  <c r="AM45" i="10"/>
  <c r="AN766" i="44"/>
  <c r="AM58" i="52"/>
  <c r="AM59" i="52"/>
  <c r="AN161" i="44"/>
  <c r="AN214" i="44"/>
  <c r="AM85" i="10"/>
  <c r="J20" i="96"/>
  <c r="AN48" i="44"/>
  <c r="AM33" i="10"/>
  <c r="AM35" i="10"/>
  <c r="AM71" i="10"/>
  <c r="AM26" i="10"/>
  <c r="AM45" i="52"/>
  <c r="AM24" i="2"/>
  <c r="AN46" i="2"/>
  <c r="AN765" i="2"/>
  <c r="AN3743" i="2"/>
  <c r="AJ30" i="59"/>
  <c r="AN712" i="2"/>
  <c r="AN639" i="2"/>
  <c r="AJ113" i="52"/>
  <c r="AN47" i="10" l="1"/>
  <c r="AN37" i="52" s="1"/>
  <c r="AN32" i="10"/>
  <c r="AN57" i="52"/>
  <c r="AN59" i="52" s="1"/>
  <c r="K20" i="96"/>
  <c r="H73" i="10"/>
  <c r="F73" i="10"/>
  <c r="AN85" i="10"/>
  <c r="AM47" i="52"/>
  <c r="AM38" i="10"/>
  <c r="AM58" i="10"/>
  <c r="AM79" i="52"/>
  <c r="AM35" i="52"/>
  <c r="AN21" i="44"/>
  <c r="AN52" i="44"/>
  <c r="AM65" i="52"/>
  <c r="AM64" i="52"/>
  <c r="AM83" i="10"/>
  <c r="J18" i="96"/>
  <c r="AN215" i="44"/>
  <c r="AM44" i="10"/>
  <c r="AN15" i="2"/>
  <c r="AN48" i="2"/>
  <c r="AN766" i="2"/>
  <c r="AJ114" i="52"/>
  <c r="AJ103" i="10"/>
  <c r="AJ31" i="59"/>
  <c r="H47" i="10" l="1"/>
  <c r="AN60" i="10"/>
  <c r="F47" i="10"/>
  <c r="AN65" i="52"/>
  <c r="AN74" i="52" s="1"/>
  <c r="AN33" i="10"/>
  <c r="AN45" i="10"/>
  <c r="AN58" i="52"/>
  <c r="E20" i="96"/>
  <c r="E16" i="7"/>
  <c r="D20" i="96"/>
  <c r="F85" i="10"/>
  <c r="AM74" i="52"/>
  <c r="AM57" i="10"/>
  <c r="AM77" i="52"/>
  <c r="AM34" i="52"/>
  <c r="AN24" i="44"/>
  <c r="F10" i="7" s="1"/>
  <c r="AN23" i="10"/>
  <c r="AM83" i="52"/>
  <c r="AM66" i="52"/>
  <c r="AN52" i="2"/>
  <c r="AN21" i="2"/>
  <c r="AJ117" i="52"/>
  <c r="AK29" i="59"/>
  <c r="AJ105" i="10"/>
  <c r="F16" i="7" l="1"/>
  <c r="F60" i="10"/>
  <c r="G65" i="52"/>
  <c r="AN64" i="52"/>
  <c r="H45" i="10"/>
  <c r="F45" i="10"/>
  <c r="AN79" i="52"/>
  <c r="AN58" i="10"/>
  <c r="AN35" i="52"/>
  <c r="AN24" i="2"/>
  <c r="AN25" i="10"/>
  <c r="AN26" i="10" s="1"/>
  <c r="AN37" i="10"/>
  <c r="AO19" i="52"/>
  <c r="AN35" i="10"/>
  <c r="AN71" i="10"/>
  <c r="AN45" i="52"/>
  <c r="AJ120" i="52"/>
  <c r="AJ119" i="52"/>
  <c r="AK35" i="59"/>
  <c r="AK20" i="52"/>
  <c r="G74" i="52"/>
  <c r="G64" i="52" l="1"/>
  <c r="F83" i="52" s="1"/>
  <c r="AN83" i="52"/>
  <c r="G83" i="52" s="1"/>
  <c r="AN66" i="52"/>
  <c r="G66" i="52" s="1"/>
  <c r="F58" i="10"/>
  <c r="G79" i="52"/>
  <c r="F18" i="7"/>
  <c r="AN111" i="52"/>
  <c r="AN47" i="52"/>
  <c r="AN101" i="10"/>
  <c r="AN83" i="10"/>
  <c r="F71" i="10"/>
  <c r="H71" i="10"/>
  <c r="K18" i="96"/>
  <c r="AN44" i="10"/>
  <c r="AN38" i="10"/>
  <c r="F74" i="52"/>
  <c r="AK21" i="52"/>
  <c r="AK48" i="10"/>
  <c r="AJ122" i="52"/>
  <c r="F79" i="52" l="1"/>
  <c r="E17" i="7"/>
  <c r="F101" i="10"/>
  <c r="F83" i="10"/>
  <c r="E18" i="96"/>
  <c r="D18" i="96"/>
  <c r="F44" i="10"/>
  <c r="F17" i="7" s="1"/>
  <c r="AN57" i="10"/>
  <c r="H44" i="10"/>
  <c r="AN77" i="52"/>
  <c r="AN34" i="52"/>
  <c r="AN112" i="52"/>
  <c r="AK38" i="52"/>
  <c r="AK61" i="10"/>
  <c r="AK74" i="10"/>
  <c r="AK80" i="52"/>
  <c r="AK23" i="52"/>
  <c r="AK26" i="52"/>
  <c r="F57" i="10" l="1"/>
  <c r="G77" i="52"/>
  <c r="AK86" i="10"/>
  <c r="H21" i="96"/>
  <c r="AK44" i="52"/>
  <c r="AK27" i="52"/>
  <c r="AK24" i="52"/>
  <c r="F77" i="52" l="1"/>
  <c r="AK102" i="52"/>
  <c r="AK46" i="52"/>
  <c r="AK28" i="52"/>
  <c r="AK51" i="52" l="1"/>
  <c r="AK39" i="52" l="1"/>
  <c r="AK52" i="52"/>
  <c r="AK53" i="52" s="1"/>
  <c r="AK95" i="52"/>
  <c r="AK103" i="52"/>
  <c r="AK49" i="10"/>
  <c r="AK96" i="52" l="1"/>
  <c r="AK40" i="52"/>
  <c r="AK75" i="10"/>
  <c r="AK97" i="10"/>
  <c r="AK75" i="52"/>
  <c r="AK62" i="10"/>
  <c r="AK50" i="10"/>
  <c r="AK105" i="52" l="1"/>
  <c r="AK97" i="52"/>
  <c r="AK76" i="10"/>
  <c r="H22" i="96"/>
  <c r="AK87" i="10"/>
  <c r="AK63" i="10"/>
  <c r="AK76" i="52"/>
  <c r="AK98" i="10"/>
  <c r="AK41" i="52"/>
  <c r="AK51" i="10"/>
  <c r="AK77" i="10" l="1"/>
  <c r="H23" i="96"/>
  <c r="AK88" i="10"/>
  <c r="AK118" i="52"/>
  <c r="AK106" i="52"/>
  <c r="AK71" i="52"/>
  <c r="AK64" i="10"/>
  <c r="AK81" i="52"/>
  <c r="AK100" i="52"/>
  <c r="AK48" i="52"/>
  <c r="AK69" i="52"/>
  <c r="AK18" i="59"/>
  <c r="AK24" i="59" l="1"/>
  <c r="AK82" i="52"/>
  <c r="AK70" i="52"/>
  <c r="AK50" i="52"/>
  <c r="AK89" i="10"/>
  <c r="AK79" i="10"/>
  <c r="AK104" i="52"/>
  <c r="H24" i="96"/>
  <c r="AK91" i="10" l="1"/>
  <c r="AK27" i="59"/>
  <c r="AK84" i="52"/>
  <c r="AK49" i="52"/>
  <c r="AK107" i="52"/>
  <c r="AK113" i="52" l="1"/>
  <c r="AK30" i="59"/>
  <c r="AK31" i="59" l="1"/>
  <c r="AK103" i="10"/>
  <c r="AK114" i="52"/>
  <c r="AK117" i="52" l="1"/>
  <c r="AK105" i="10"/>
  <c r="AL29" i="59"/>
  <c r="AK119" i="52" l="1"/>
  <c r="AK120" i="52"/>
  <c r="AL35" i="59"/>
  <c r="AL20" i="52"/>
  <c r="AL21" i="52" l="1"/>
  <c r="AK122" i="52"/>
  <c r="AL48" i="10"/>
  <c r="AL80" i="52" l="1"/>
  <c r="AL38" i="52"/>
  <c r="AL74" i="10"/>
  <c r="AL61" i="10"/>
  <c r="AL26" i="52"/>
  <c r="AL23" i="52"/>
  <c r="I21" i="96" l="1"/>
  <c r="AL86" i="10"/>
  <c r="AL24" i="52"/>
  <c r="AL44" i="52"/>
  <c r="AL27" i="52"/>
  <c r="AL28" i="52" l="1"/>
  <c r="AL46" i="52"/>
  <c r="AL102" i="52"/>
  <c r="AL51" i="52" l="1"/>
  <c r="AL103" i="52" l="1"/>
  <c r="AL39" i="52"/>
  <c r="AL52" i="52"/>
  <c r="AL49" i="10"/>
  <c r="AL95" i="52"/>
  <c r="AL75" i="52" l="1"/>
  <c r="AL50" i="10"/>
  <c r="AL75" i="10"/>
  <c r="AL62" i="10"/>
  <c r="AL97" i="10"/>
  <c r="AL40" i="52"/>
  <c r="AL53" i="52"/>
  <c r="AL96" i="52"/>
  <c r="AL41" i="52" l="1"/>
  <c r="AL100" i="52" s="1"/>
  <c r="AL97" i="52"/>
  <c r="AL105" i="52"/>
  <c r="AL76" i="10"/>
  <c r="AL77" i="10" s="1"/>
  <c r="AL87" i="10"/>
  <c r="I22" i="96"/>
  <c r="AL63" i="10"/>
  <c r="AL98" i="10"/>
  <c r="AL76" i="52"/>
  <c r="AL51" i="10"/>
  <c r="AL69" i="52" l="1"/>
  <c r="AL48" i="52"/>
  <c r="AL18" i="59"/>
  <c r="AL24" i="59" s="1"/>
  <c r="AL64" i="10"/>
  <c r="AL71" i="52"/>
  <c r="AL89" i="10"/>
  <c r="AL79" i="10"/>
  <c r="AL88" i="10"/>
  <c r="I23" i="96"/>
  <c r="AL106" i="52"/>
  <c r="AL118" i="52"/>
  <c r="AL81" i="52"/>
  <c r="AL104" i="52"/>
  <c r="AL50" i="52" l="1"/>
  <c r="I24" i="96"/>
  <c r="AL27" i="59"/>
  <c r="AL91" i="10"/>
  <c r="AL107" i="52"/>
  <c r="AL82" i="52"/>
  <c r="AL70" i="52"/>
  <c r="AL49" i="52" l="1"/>
  <c r="AL113" i="52"/>
  <c r="AL84" i="52"/>
  <c r="AL30" i="59"/>
  <c r="AL103" i="10" l="1"/>
  <c r="AL31" i="59"/>
  <c r="AL114" i="52"/>
  <c r="AL117" i="52" l="1"/>
  <c r="AL105" i="10"/>
  <c r="AM29" i="59"/>
  <c r="AM35" i="59" l="1"/>
  <c r="AM20" i="52"/>
  <c r="AL120" i="52"/>
  <c r="AL119" i="52"/>
  <c r="AL122" i="52" l="1"/>
  <c r="AM21" i="52"/>
  <c r="AM48" i="10"/>
  <c r="AM74" i="10" l="1"/>
  <c r="AM38" i="52"/>
  <c r="AM61" i="10"/>
  <c r="AM80" i="52"/>
  <c r="AM26" i="52"/>
  <c r="AM23" i="52"/>
  <c r="J21" i="96" l="1"/>
  <c r="AM86" i="10"/>
  <c r="AM24" i="52"/>
  <c r="AM44" i="52"/>
  <c r="AM27" i="52"/>
  <c r="AM28" i="52" l="1"/>
  <c r="AM46" i="52"/>
  <c r="AM102" i="52"/>
  <c r="AM51" i="52" l="1"/>
  <c r="AM103" i="52" l="1"/>
  <c r="AM95" i="52"/>
  <c r="AM52" i="52"/>
  <c r="AM39" i="52"/>
  <c r="AM49" i="10"/>
  <c r="AM62" i="10" l="1"/>
  <c r="AM50" i="10"/>
  <c r="AM75" i="52"/>
  <c r="AM97" i="10"/>
  <c r="AM75" i="10"/>
  <c r="AM40" i="52"/>
  <c r="AM53" i="52"/>
  <c r="AM96" i="52"/>
  <c r="AM76" i="10" l="1"/>
  <c r="AM87" i="10"/>
  <c r="J22" i="96"/>
  <c r="AM76" i="52"/>
  <c r="AM98" i="10"/>
  <c r="AM51" i="10"/>
  <c r="AM63" i="10"/>
  <c r="AM97" i="52"/>
  <c r="AM105" i="52"/>
  <c r="AM41" i="52"/>
  <c r="AM81" i="52" l="1"/>
  <c r="AM118" i="52"/>
  <c r="AM106" i="52"/>
  <c r="AM48" i="52"/>
  <c r="AM100" i="52"/>
  <c r="AM18" i="59"/>
  <c r="AM69" i="52"/>
  <c r="AM64" i="10"/>
  <c r="AM71" i="52"/>
  <c r="AM88" i="10"/>
  <c r="J23" i="96"/>
  <c r="AM77" i="10"/>
  <c r="AM82" i="52" l="1"/>
  <c r="AM70" i="52"/>
  <c r="AM50" i="52"/>
  <c r="AM79" i="10"/>
  <c r="AM89" i="10"/>
  <c r="J24" i="96"/>
  <c r="AM24" i="59"/>
  <c r="AM104" i="52"/>
  <c r="AM27" i="59" l="1"/>
  <c r="AM49" i="52"/>
  <c r="AM107" i="52"/>
  <c r="AM91" i="10"/>
  <c r="AM84" i="52"/>
  <c r="AM113" i="52" l="1"/>
  <c r="AM30" i="59"/>
  <c r="AM31" i="59" l="1"/>
  <c r="AM103" i="10"/>
  <c r="AM114" i="52"/>
  <c r="AM117" i="52" l="1"/>
  <c r="AN29" i="59"/>
  <c r="AM105" i="10"/>
  <c r="AN35" i="59" l="1"/>
  <c r="AN20" i="52"/>
  <c r="AM119" i="52"/>
  <c r="AM120" i="52"/>
  <c r="AM122" i="52" l="1"/>
  <c r="AN21" i="52"/>
  <c r="F35" i="59"/>
  <c r="AN48" i="10"/>
  <c r="AN26" i="52" l="1"/>
  <c r="AN23" i="52"/>
  <c r="AN61" i="10"/>
  <c r="AN38" i="52"/>
  <c r="F48" i="10"/>
  <c r="F22" i="7" s="1"/>
  <c r="AN80" i="52"/>
  <c r="H48" i="10"/>
  <c r="AN74" i="10"/>
  <c r="G80" i="52" l="1"/>
  <c r="F61" i="10"/>
  <c r="AN24" i="52"/>
  <c r="AN27" i="52"/>
  <c r="AN44" i="52"/>
  <c r="H74" i="10"/>
  <c r="AN86" i="10"/>
  <c r="F74" i="10"/>
  <c r="K21" i="96"/>
  <c r="E22" i="7" l="1"/>
  <c r="AN28" i="52"/>
  <c r="F86" i="10"/>
  <c r="F80" i="52"/>
  <c r="AN46" i="52"/>
  <c r="AN102" i="52"/>
  <c r="E21" i="96"/>
  <c r="D21" i="96"/>
  <c r="AN51" i="52" l="1"/>
  <c r="AN52" i="52" l="1"/>
  <c r="AN49" i="10"/>
  <c r="AN103" i="52"/>
  <c r="AN39" i="52"/>
  <c r="AN95" i="52"/>
  <c r="AN96" i="52" l="1"/>
  <c r="AN75" i="10"/>
  <c r="AN97" i="10"/>
  <c r="H49" i="10"/>
  <c r="F49" i="10"/>
  <c r="F20" i="7" s="1"/>
  <c r="AN75" i="52"/>
  <c r="AN62" i="10"/>
  <c r="AN50" i="10"/>
  <c r="AN53" i="52"/>
  <c r="AN40" i="52"/>
  <c r="AN41" i="52" l="1"/>
  <c r="AN48" i="52" s="1"/>
  <c r="AN51" i="10"/>
  <c r="AN63" i="10"/>
  <c r="AN98" i="10"/>
  <c r="F50" i="10"/>
  <c r="F21" i="7" s="1"/>
  <c r="H50" i="10"/>
  <c r="AN76" i="52"/>
  <c r="F97" i="10"/>
  <c r="F62" i="10"/>
  <c r="K22" i="96"/>
  <c r="AN87" i="10"/>
  <c r="H75" i="10"/>
  <c r="F75" i="10"/>
  <c r="AN76" i="10"/>
  <c r="G75" i="52"/>
  <c r="AN105" i="52"/>
  <c r="AN97" i="52"/>
  <c r="E20" i="7" l="1"/>
  <c r="F23" i="7"/>
  <c r="AN69" i="52"/>
  <c r="AN18" i="59"/>
  <c r="AN100" i="52"/>
  <c r="D22" i="96"/>
  <c r="E22" i="96"/>
  <c r="AN118" i="52"/>
  <c r="AN106" i="52"/>
  <c r="F98" i="10"/>
  <c r="F63" i="10"/>
  <c r="AN77" i="10"/>
  <c r="K23" i="96"/>
  <c r="AN88" i="10"/>
  <c r="F76" i="10"/>
  <c r="E21" i="7" s="1"/>
  <c r="H76" i="10"/>
  <c r="AN81" i="52"/>
  <c r="G76" i="52"/>
  <c r="AN71" i="52"/>
  <c r="F51" i="10"/>
  <c r="F53" i="10" s="1"/>
  <c r="H51" i="10"/>
  <c r="AN64" i="10"/>
  <c r="AN50" i="52"/>
  <c r="F75" i="52"/>
  <c r="F87" i="10"/>
  <c r="AN24" i="59" l="1"/>
  <c r="G69" i="52"/>
  <c r="H23" i="7"/>
  <c r="F39" i="7"/>
  <c r="H15" i="7"/>
  <c r="H19" i="7"/>
  <c r="H18" i="7"/>
  <c r="H16" i="7"/>
  <c r="H17" i="7"/>
  <c r="H22" i="7"/>
  <c r="H20" i="7"/>
  <c r="H21" i="7"/>
  <c r="E23" i="7"/>
  <c r="AN104" i="52"/>
  <c r="K24" i="96"/>
  <c r="G71" i="52"/>
  <c r="AN82" i="52"/>
  <c r="AN70" i="52"/>
  <c r="F76" i="52"/>
  <c r="D23" i="96"/>
  <c r="E23" i="96"/>
  <c r="AN49" i="52"/>
  <c r="G81" i="52"/>
  <c r="H77" i="10"/>
  <c r="AN89" i="10"/>
  <c r="AN79" i="10"/>
  <c r="F77" i="10"/>
  <c r="F88" i="10"/>
  <c r="F64" i="10"/>
  <c r="F66" i="10" s="1"/>
  <c r="AN27" i="59" l="1"/>
  <c r="V26" i="7"/>
  <c r="G23" i="7"/>
  <c r="E39" i="7"/>
  <c r="G19" i="7"/>
  <c r="G15" i="7"/>
  <c r="G16" i="7"/>
  <c r="G17" i="7"/>
  <c r="G22" i="7"/>
  <c r="G20" i="7"/>
  <c r="AN107" i="52"/>
  <c r="AN113" i="52" s="1"/>
  <c r="G21" i="7"/>
  <c r="E24" i="96"/>
  <c r="D24" i="96"/>
  <c r="D26" i="96" s="1"/>
  <c r="F81" i="52"/>
  <c r="AN91" i="10"/>
  <c r="F89" i="10"/>
  <c r="F91" i="10" s="1"/>
  <c r="G70" i="52"/>
  <c r="F71" i="52"/>
  <c r="AN84" i="52"/>
  <c r="G82" i="52"/>
  <c r="AN30" i="59" l="1"/>
  <c r="AN31" i="59" s="1"/>
  <c r="F70" i="52"/>
  <c r="AN114" i="52"/>
  <c r="G84" i="52"/>
  <c r="F82" i="52"/>
  <c r="F30" i="59" l="1"/>
  <c r="AN103" i="10"/>
  <c r="F103" i="10" s="1"/>
  <c r="F84" i="52"/>
  <c r="AN117" i="52"/>
  <c r="F31" i="59"/>
  <c r="AO20" i="52"/>
  <c r="AN104" i="10"/>
  <c r="AN119" i="52" l="1"/>
  <c r="AN120" i="52"/>
  <c r="AN105" i="10"/>
  <c r="F105" i="10" s="1"/>
  <c r="F104" i="10"/>
  <c r="AO21" i="52"/>
  <c r="AN122" i="52" l="1"/>
</calcChain>
</file>

<file path=xl/sharedStrings.xml><?xml version="1.0" encoding="utf-8"?>
<sst xmlns="http://schemas.openxmlformats.org/spreadsheetml/2006/main" count="13714" uniqueCount="943">
  <si>
    <t>Regulatory Period</t>
  </si>
  <si>
    <t>Determination of the Weighted Average Cost of Capital (WACC)</t>
  </si>
  <si>
    <t>AA2</t>
  </si>
  <si>
    <t>Debt Proportion (D)</t>
  </si>
  <si>
    <t>Equity Proportion (E)</t>
  </si>
  <si>
    <t>Cost of Debt; Debt Risk Premium (Drp)</t>
  </si>
  <si>
    <t>Cost of Debt; Debt Issuing Cost (Disc)</t>
  </si>
  <si>
    <t>Australian Market Risk Premium (Rp)</t>
  </si>
  <si>
    <t>Equity Beta (Be)</t>
  </si>
  <si>
    <t>Corporate Tax Rate (T)</t>
  </si>
  <si>
    <t>Franking Credit (g)</t>
  </si>
  <si>
    <t>Imputation Adj (G)</t>
  </si>
  <si>
    <t>Debt</t>
  </si>
  <si>
    <t>Nominal Cost of Debt (DPn)</t>
  </si>
  <si>
    <t>Equity</t>
  </si>
  <si>
    <t>Nominal Pre Tax Cost of Equity (EPn)</t>
  </si>
  <si>
    <t>Nominal Pre Tax WACC (WPn)</t>
  </si>
  <si>
    <t>Real Pre Tax WACC (WPr)</t>
  </si>
  <si>
    <t>Real Post Tax WACC</t>
  </si>
  <si>
    <t>Ref</t>
  </si>
  <si>
    <t>Opening Asset Value</t>
  </si>
  <si>
    <t>Depreciation</t>
  </si>
  <si>
    <t>Closing Asset Value</t>
  </si>
  <si>
    <t>Opening Value</t>
  </si>
  <si>
    <t>Total</t>
  </si>
  <si>
    <t>Closing Value</t>
  </si>
  <si>
    <t>Life</t>
  </si>
  <si>
    <t>Buildings</t>
  </si>
  <si>
    <t>Land</t>
  </si>
  <si>
    <t>Medium Pressure Mains</t>
  </si>
  <si>
    <t>Medium / Low Pressure Mains</t>
  </si>
  <si>
    <t>Low Pressure Mains</t>
  </si>
  <si>
    <t>Regulators</t>
  </si>
  <si>
    <t>Secondary Gate Stations</t>
  </si>
  <si>
    <t>Meter and Services Pipes</t>
  </si>
  <si>
    <t>Equipment &amp; Vehicles</t>
  </si>
  <si>
    <t>Information Technology</t>
  </si>
  <si>
    <t>OffGAR</t>
  </si>
  <si>
    <t>ERA</t>
  </si>
  <si>
    <t>WAGN</t>
  </si>
  <si>
    <t>FD1</t>
  </si>
  <si>
    <t>FD2 - Lo</t>
  </si>
  <si>
    <t>FD 2 - Hi</t>
  </si>
  <si>
    <t>FD 2 Lo + Range*10%</t>
  </si>
  <si>
    <t>FD 2 Hi - Range*10%</t>
  </si>
  <si>
    <t>FD 2</t>
  </si>
  <si>
    <t>AA3</t>
  </si>
  <si>
    <t>WACC; Pre-tax Officer (Market Practise or Forward Transformation)</t>
  </si>
  <si>
    <t>WACC:  Vanilla</t>
  </si>
  <si>
    <t>Nominal After Tax WACC</t>
  </si>
  <si>
    <t>Real After Tax WACC</t>
  </si>
  <si>
    <t>Year ending 31 December</t>
  </si>
  <si>
    <t>Year Ending 30 June</t>
  </si>
  <si>
    <t>Year ending</t>
  </si>
  <si>
    <t>Months</t>
  </si>
  <si>
    <t>1 to 12</t>
  </si>
  <si>
    <t>1 to 6</t>
  </si>
  <si>
    <t>7 to 6</t>
  </si>
  <si>
    <t>Days</t>
  </si>
  <si>
    <t>Capex</t>
  </si>
  <si>
    <t>Asset Adjustment, Redundant Assets  &amp; Asset Disposal</t>
  </si>
  <si>
    <t>Initial Asset</t>
  </si>
  <si>
    <t>Vines Asset Account</t>
  </si>
  <si>
    <t>Redundant Assets  &amp; Asset Disposal</t>
  </si>
  <si>
    <t>Closing Value (Asset Added as at 31/12/2009)</t>
  </si>
  <si>
    <t>West Net Energy Asset Account</t>
  </si>
  <si>
    <t>Closing Value (Asset Added as at 30/06/2010)</t>
  </si>
  <si>
    <t xml:space="preserve">Capex Account </t>
  </si>
  <si>
    <t>Over Depreciation</t>
  </si>
  <si>
    <t>Correction for Over Depreciation</t>
  </si>
  <si>
    <t>8 Cities Inflation</t>
  </si>
  <si>
    <t>FORECAST</t>
  </si>
  <si>
    <t>Real Pre-tax WACC</t>
  </si>
  <si>
    <t>Approved 1</t>
  </si>
  <si>
    <t>Approved 2</t>
  </si>
  <si>
    <t>WACC</t>
  </si>
  <si>
    <t>Discounting Factor</t>
  </si>
  <si>
    <t>Initial Capital Base</t>
  </si>
  <si>
    <t>Life 31/12/98</t>
  </si>
  <si>
    <t>Over depreciation correction</t>
  </si>
  <si>
    <t>m$ 31/12/09</t>
  </si>
  <si>
    <t>FRC</t>
  </si>
  <si>
    <t>Vines, New Assets</t>
  </si>
  <si>
    <t>CAPEX</t>
  </si>
  <si>
    <t>West Net Energy, New Assets</t>
  </si>
  <si>
    <t>Life 30/06/10</t>
  </si>
  <si>
    <t>Redundant Asset</t>
  </si>
  <si>
    <t>Asset Disposal  (ICB)</t>
  </si>
  <si>
    <t>WAGN Inflation from 2005 to 2009 OD to 31/12/09</t>
  </si>
  <si>
    <t>AA2 Asset Adjustment(ICB), Redundant Assets(ICB) &amp; Asset Disposal  (ICB)</t>
  </si>
  <si>
    <t>Redundant Asset   (Vines)</t>
  </si>
  <si>
    <t>Asset Disposal  (Vines)</t>
  </si>
  <si>
    <t>Redundant Assets &amp; Asset Disposal  (Vines)</t>
  </si>
  <si>
    <t>Redundant Asset   (West Net)</t>
  </si>
  <si>
    <t>Asset Disposal  (West Net)</t>
  </si>
  <si>
    <t>Redundant Assets &amp; Asset Disposal  (West Net)</t>
  </si>
  <si>
    <t>ICB Depreciation</t>
  </si>
  <si>
    <t>Approved CAPEX</t>
  </si>
  <si>
    <t>Approved 1 [m$ 31/12/2004]</t>
  </si>
  <si>
    <t>Approved 2 [m$ 31/12/2004]</t>
  </si>
  <si>
    <t>Redundant Assets  (New Facility Investment)</t>
  </si>
  <si>
    <t>Asset Disposal  (New Facility Investment)</t>
  </si>
  <si>
    <t>Addition To Capital Base (NGR 82, 84 &amp; 86)</t>
  </si>
  <si>
    <t>Additions</t>
  </si>
  <si>
    <t>Redundant Assets, Asset Disposal &amp; Addition To Capital Base  (New Facility Investment)</t>
  </si>
  <si>
    <t>Capex Depreciation</t>
  </si>
  <si>
    <t>2000 Capex Depreciation</t>
  </si>
  <si>
    <t>2001 Capex Depreciation</t>
  </si>
  <si>
    <t>2002 Capex Depreciation</t>
  </si>
  <si>
    <t>2003 Capex Depreciation</t>
  </si>
  <si>
    <t>2004 Capex Depreciation</t>
  </si>
  <si>
    <t>2005 Capex Depreciation</t>
  </si>
  <si>
    <t>2006 Capex Depreciation</t>
  </si>
  <si>
    <t>2007 Capex Depreciation</t>
  </si>
  <si>
    <t>2008 Capex Depreciation</t>
  </si>
  <si>
    <t>2009 Capex Depreciation</t>
  </si>
  <si>
    <t>OPEX</t>
  </si>
  <si>
    <t xml:space="preserve">OPEX </t>
  </si>
  <si>
    <t>Network</t>
  </si>
  <si>
    <t>Marketing</t>
  </si>
  <si>
    <t>Corporate</t>
  </si>
  <si>
    <t>IT</t>
  </si>
  <si>
    <t>Regulatory Cost</t>
  </si>
  <si>
    <t>Ancillary Services</t>
  </si>
  <si>
    <t>UAFG</t>
  </si>
  <si>
    <t>Tariff class A1</t>
  </si>
  <si>
    <t>Tariff class A2</t>
  </si>
  <si>
    <t>Tariff class B1</t>
  </si>
  <si>
    <t>Tariff class B2</t>
  </si>
  <si>
    <t>Tariff class B3</t>
  </si>
  <si>
    <t>Avoidable Return and Depreciation</t>
  </si>
  <si>
    <t>Stand Alone OPEX (excluding UAFG)</t>
  </si>
  <si>
    <t>Stand Alone Return + Depreciation</t>
  </si>
  <si>
    <t>UAFG [m$]</t>
  </si>
  <si>
    <t>3</t>
  </si>
  <si>
    <t>2010</t>
  </si>
  <si>
    <t>7 to 12</t>
  </si>
  <si>
    <t>Financial Parameters</t>
  </si>
  <si>
    <t>Inflation to Convert from the end of the period</t>
  </si>
  <si>
    <t>Customers Including Prudent Discounts</t>
  </si>
  <si>
    <t>Customers (Excluding Prudent Discounts)</t>
  </si>
  <si>
    <t>Authority adjustments to volume (Including Prudent Discounts) [TJ]</t>
  </si>
  <si>
    <t>WAGN submission 24/12/2010</t>
  </si>
  <si>
    <t>Modelled Volume (Including Prudent Discounts) [TJ]</t>
  </si>
  <si>
    <t>Volume Excluding Prudent Discounts [TJ]</t>
  </si>
  <si>
    <t>A1</t>
  </si>
  <si>
    <t>Customers</t>
  </si>
  <si>
    <t>Demand 1 [GJ km Year]</t>
  </si>
  <si>
    <t>Demand 2 [GJ km Year]</t>
  </si>
  <si>
    <t>Usage 1 [TJ km]</t>
  </si>
  <si>
    <t>Usage 2 [TJ km]</t>
  </si>
  <si>
    <t>Adjustment [GJ per Annum]</t>
  </si>
  <si>
    <t>Total [GJ per Annum]</t>
  </si>
  <si>
    <t>Volume per Customer</t>
  </si>
  <si>
    <t>A2</t>
  </si>
  <si>
    <t>A2 Customers</t>
  </si>
  <si>
    <t>Band 1</t>
  </si>
  <si>
    <t>Band 2</t>
  </si>
  <si>
    <t>Band 3</t>
  </si>
  <si>
    <t>Modelled [GJ per Annum]</t>
  </si>
  <si>
    <t>B1</t>
  </si>
  <si>
    <t>B2</t>
  </si>
  <si>
    <t>Modelled B2 Customers</t>
  </si>
  <si>
    <t>B3</t>
  </si>
  <si>
    <t>Actual 1</t>
  </si>
  <si>
    <t>Modelled B3 Customers</t>
  </si>
  <si>
    <t>Total [GJ per Annum] Adjusted</t>
  </si>
  <si>
    <t>Modelled Band 1</t>
  </si>
  <si>
    <t>Modelled Band 2</t>
  </si>
  <si>
    <t>Modelled Band 3</t>
  </si>
  <si>
    <t>ERA adjustment [GJ per Annum]</t>
  </si>
  <si>
    <t>Prudent Discounts</t>
  </si>
  <si>
    <t>Actual</t>
  </si>
  <si>
    <t>Volume</t>
  </si>
  <si>
    <t>Revenue</t>
  </si>
  <si>
    <t>Tariffs Excluding GST</t>
  </si>
  <si>
    <t>Fixed [$/year]</t>
  </si>
  <si>
    <t xml:space="preserve">Demand 1 (&lt;=10km) [$/GJ*km*year], </t>
  </si>
  <si>
    <t xml:space="preserve">Demand 2 (&gt;10km) [$/GJ*km*year], </t>
  </si>
  <si>
    <t>Usage 1 (&lt;=10km) [$/GJ*km]</t>
  </si>
  <si>
    <t>Usage 2 (&gt;10km) [$/GJ*km]</t>
  </si>
  <si>
    <t xml:space="preserve">Usage 1 (Q&lt;=5TJ/year) [$/GJ], </t>
  </si>
  <si>
    <t xml:space="preserve">Usage 2 (5&lt;Q&lt;=10TJ/year) [$/GJ], </t>
  </si>
  <si>
    <t xml:space="preserve">Usage 3 (Q&gt;10TJ/year) [$/GJ], </t>
  </si>
  <si>
    <t xml:space="preserve">Usage 1 (Q&lt;=100GJ/year) [$/GJ], </t>
  </si>
  <si>
    <t xml:space="preserve">Usage 2 (Q&gt;100GJ/year) [$/GJ], </t>
  </si>
  <si>
    <t xml:space="preserve">Usage 1 (Q&lt;=15GJ/year) [$/GJ], </t>
  </si>
  <si>
    <t xml:space="preserve">Usage 2 (15&lt;Q&lt;=45GJ/year) [$/GJ], </t>
  </si>
  <si>
    <t>N.B.  Usage band widths have changed for F/C.</t>
  </si>
  <si>
    <t>Usage 1 (Q&lt;=10GJ/year) [$/GJ]</t>
  </si>
  <si>
    <t>Usage 2 (10&lt;Q&lt;=15GJ/year) [$/GJ]</t>
  </si>
  <si>
    <t>Usage 3 (Q&gt;15GJ/year) [$/GJ]</t>
  </si>
  <si>
    <t>Apply Meter Lock</t>
  </si>
  <si>
    <t>Volumes</t>
  </si>
  <si>
    <t>Revenue per activity</t>
  </si>
  <si>
    <t>Remove Meter Lock</t>
  </si>
  <si>
    <t>Deregistration Request</t>
  </si>
  <si>
    <t>Disconnect Service</t>
  </si>
  <si>
    <t>Reconnect Service</t>
  </si>
  <si>
    <t>Sum Total</t>
  </si>
  <si>
    <t>%</t>
  </si>
  <si>
    <t>Return on Asset</t>
  </si>
  <si>
    <t xml:space="preserve">A2 </t>
  </si>
  <si>
    <t>Cost of Service</t>
  </si>
  <si>
    <t>Total Tariff Revenue</t>
  </si>
  <si>
    <t>Ancillary Services' Revenue</t>
  </si>
  <si>
    <t>Total Forecast Revenue</t>
  </si>
  <si>
    <t>$/GJ</t>
  </si>
  <si>
    <t>Demand 1 (&lt;=10km) [$/GJ*km*year]</t>
  </si>
  <si>
    <t>Demand 2 (&gt;10km) [$/GJ*km*year]</t>
  </si>
  <si>
    <t>Usage 1 (Q&lt;=5TJ/year) [$/GJ]</t>
  </si>
  <si>
    <t>Usage 2 (Q&gt;5TJ/year) [$/GJ]</t>
  </si>
  <si>
    <t>Usage 1 (Q&lt;=100GJ/year) [$/GJ]</t>
  </si>
  <si>
    <t>Usage 2 (Q&gt;100GJ/year) [$/GJ]</t>
  </si>
  <si>
    <t>Demand 1 [GJ km]</t>
  </si>
  <si>
    <t>Demand 2 [GJ km]</t>
  </si>
  <si>
    <t>Total Volume [GJ per Annum]</t>
  </si>
  <si>
    <t>GJ Band 1</t>
  </si>
  <si>
    <t>GJ Band 2</t>
  </si>
  <si>
    <t>GJ Band 3</t>
  </si>
  <si>
    <t>Calculation uses factor from first year of tariff change</t>
  </si>
  <si>
    <t>PV of Tariff Revenue</t>
  </si>
  <si>
    <t>PV</t>
  </si>
  <si>
    <t xml:space="preserve">Usage 3 (Q&gt;45GJ/year) [$/GJ], </t>
  </si>
  <si>
    <t>Calculated Tariff Revenue</t>
  </si>
  <si>
    <t>Lower Bound Check per Rule 94 (3)(b)</t>
  </si>
  <si>
    <t>Upper Bound Check per Rule 94 (3)(a)</t>
  </si>
  <si>
    <t>Revenue from Prudent Discounts</t>
  </si>
  <si>
    <t>Avoidable OPEX plus UAFG Cost</t>
  </si>
  <si>
    <t>Stand Alone Costs</t>
  </si>
  <si>
    <t>PV of Volume [TJ]</t>
  </si>
  <si>
    <t>Prudent Discount Volume</t>
  </si>
  <si>
    <t>Asset Account</t>
  </si>
  <si>
    <t>Net Cost of Service</t>
  </si>
  <si>
    <t>Usage 2 (5&lt;Q&lt;=10TJ/year) [$/GJ]</t>
  </si>
  <si>
    <t>Usage 3 (Q&gt;10TJ/year) [$/GJ]</t>
  </si>
  <si>
    <t>Redundant Assets, Asset Disposal &amp; Asset Addition</t>
  </si>
  <si>
    <t>Remaining Asset Life</t>
  </si>
  <si>
    <t>Redundant Assets &amp; Asset Disposal</t>
  </si>
  <si>
    <t>Total (Asset Added as at 31/12/2009)</t>
  </si>
  <si>
    <t>Total (Asset Added as at 30/06/2010)</t>
  </si>
  <si>
    <t>Redundant Assets, Asset Disposal &amp; Addition To Capital Base</t>
  </si>
  <si>
    <t>Debt: Nominal Risk Free Rate (DRfn)</t>
  </si>
  <si>
    <t>Debt: Real Risk Free Rate (DRfr)</t>
  </si>
  <si>
    <t>Equity: Nominal Risk Free Rate (ERfn)</t>
  </si>
  <si>
    <t>Equity: Real Risk Free Rate (ERfr)</t>
  </si>
  <si>
    <t>4</t>
  </si>
  <si>
    <t>Opening Asset Value -- by asset class</t>
  </si>
  <si>
    <t>Actual &amp; Forecast CAPEX -- by asset class</t>
  </si>
  <si>
    <t>AA4</t>
  </si>
  <si>
    <t>OPEX -- by category</t>
  </si>
  <si>
    <t>Year Ending 31 December</t>
  </si>
  <si>
    <t>2014</t>
  </si>
  <si>
    <t>Nominal Post Tax WACC</t>
  </si>
  <si>
    <t>Variation</t>
  </si>
  <si>
    <t>Working Capital</t>
  </si>
  <si>
    <t>Tariff Revenue</t>
  </si>
  <si>
    <t>Dividend</t>
  </si>
  <si>
    <t>Opex</t>
  </si>
  <si>
    <t>Tax</t>
  </si>
  <si>
    <t>Inflation Factor (convert to nominal $)</t>
  </si>
  <si>
    <t>Imputation Credits</t>
  </si>
  <si>
    <t>Post-tax WACC</t>
  </si>
  <si>
    <t>Main</t>
  </si>
  <si>
    <t>CoS</t>
  </si>
  <si>
    <t>Asset</t>
  </si>
  <si>
    <t>Input</t>
  </si>
  <si>
    <t>Load_Tariffs</t>
  </si>
  <si>
    <t>2015</t>
  </si>
  <si>
    <t>CPI</t>
  </si>
  <si>
    <t>Inflation</t>
  </si>
  <si>
    <t>Actual June and  Forecast Inflation</t>
  </si>
  <si>
    <t>Actual December and Forecast Inflation</t>
  </si>
  <si>
    <t>Inflation factor</t>
  </si>
  <si>
    <t>Jan-Jun 2010 Capex Depreciation</t>
  </si>
  <si>
    <t>2010/2011 Capex Depreciation</t>
  </si>
  <si>
    <t>2011/2012 Capex Depreciation</t>
  </si>
  <si>
    <t>2012/2013 Capex Depreciation</t>
  </si>
  <si>
    <t>2013/2014 Capex Depreciation</t>
  </si>
  <si>
    <t>Selected CPI period</t>
  </si>
  <si>
    <t>Forecast</t>
  </si>
  <si>
    <t>Units</t>
  </si>
  <si>
    <t>Reference tariff A1</t>
  </si>
  <si>
    <t>$/year</t>
  </si>
  <si>
    <t>$/GJ km</t>
  </si>
  <si>
    <t>Reference tariff A2</t>
  </si>
  <si>
    <t>$/Year</t>
  </si>
  <si>
    <t>Reference tariff B1</t>
  </si>
  <si>
    <t>Reference tariff B2</t>
  </si>
  <si>
    <t>Reference tariff B3</t>
  </si>
  <si>
    <t>Base period</t>
  </si>
  <si>
    <t>Return on working capital</t>
  </si>
  <si>
    <t>Operating Expenditure</t>
  </si>
  <si>
    <t>June CPI All Groups, 8 Capital Cities - published Mar-2014</t>
  </si>
  <si>
    <t>Description</t>
  </si>
  <si>
    <t>Discounted Notional Tariff [$ per GJ, Nominal]</t>
  </si>
  <si>
    <t>Proposed Tariff Revenue [Nominal]</t>
  </si>
  <si>
    <t>Proposed Tariff Revenue [Real]</t>
  </si>
  <si>
    <t>Licence Fees</t>
  </si>
  <si>
    <t>Depreciation per Tariff Variation</t>
  </si>
  <si>
    <t>High Pressure Mains - Steel</t>
  </si>
  <si>
    <t>High Pressure Mains - PE</t>
  </si>
  <si>
    <t>Vehicle</t>
  </si>
  <si>
    <t>Jul-Dec 2014 Capex Depreciation</t>
  </si>
  <si>
    <t>2015 Capex Depreciation</t>
  </si>
  <si>
    <t>2016 Capex Depreciation</t>
  </si>
  <si>
    <t>2017 Capex Depreciation</t>
  </si>
  <si>
    <t>2018 Capex Depreciation</t>
  </si>
  <si>
    <t>2019 Capex Depreciation</t>
  </si>
  <si>
    <t>Assets Life</t>
  </si>
  <si>
    <t>Asset Life for new Capex (years)</t>
  </si>
  <si>
    <t>1999-2013/14</t>
  </si>
  <si>
    <t>Economic Life</t>
  </si>
  <si>
    <t>Real Post-tax WACC</t>
  </si>
  <si>
    <t>Opening Value (start period)</t>
  </si>
  <si>
    <t>Opening Value (end period)</t>
  </si>
  <si>
    <t>Inflation on Opening Value (start period)</t>
  </si>
  <si>
    <t>Check closing value (should be 0)</t>
  </si>
  <si>
    <t xml:space="preserve">Real $ at </t>
  </si>
  <si>
    <t>Year portion</t>
  </si>
  <si>
    <t>Life at 31/12/09</t>
  </si>
  <si>
    <t>Tax Asset Life at 31/12/09</t>
  </si>
  <si>
    <t>Tax Asset Life at 30/6/10</t>
  </si>
  <si>
    <t>m$ 30/6/10</t>
  </si>
  <si>
    <t xml:space="preserve">Usage 1* (Q&lt;=10TJ/year) [$/GJ], </t>
  </si>
  <si>
    <t xml:space="preserve">Usage 2* (Q&gt;10TJ/year) [$/GJ], </t>
  </si>
  <si>
    <t xml:space="preserve">Usage 2* (Q&gt;5TJ/year) [$/GJ], </t>
  </si>
  <si>
    <t>Band 1*</t>
  </si>
  <si>
    <t>Band 2*</t>
  </si>
  <si>
    <t>Band 3*</t>
  </si>
  <si>
    <t>GJ Band 1*</t>
  </si>
  <si>
    <t>GJ Band 2*</t>
  </si>
  <si>
    <t>GJ Band 3*</t>
  </si>
  <si>
    <t>Modelled Band 1*</t>
  </si>
  <si>
    <t>Modelled Band 2*</t>
  </si>
  <si>
    <t>Modelled Band 3*</t>
  </si>
  <si>
    <t>Vines (capex)</t>
  </si>
  <si>
    <t>West Net (capex)</t>
  </si>
  <si>
    <t>Expenses</t>
  </si>
  <si>
    <t>Total Expenses</t>
  </si>
  <si>
    <t>Receivables</t>
  </si>
  <si>
    <t>Inventory</t>
  </si>
  <si>
    <t>Creditors</t>
  </si>
  <si>
    <t>End of the Year Working Capital</t>
  </si>
  <si>
    <t>Base for Calculation</t>
  </si>
  <si>
    <t>(materials consumed / asset turnover) +  insurance spares (ratio)</t>
  </si>
  <si>
    <t>Days outstanding on expenditure</t>
  </si>
  <si>
    <t>Inventory: Average inventory as % of capex</t>
  </si>
  <si>
    <t>Days credit: Days outstanding on expenditure</t>
  </si>
  <si>
    <t>Return on Working Capital</t>
  </si>
  <si>
    <t>WACC applied (Nominal after tax)</t>
  </si>
  <si>
    <t>Approved 3 [m$ 31/12/2009]</t>
  </si>
  <si>
    <t>Approved 4 [m$ 30/6/2014]</t>
  </si>
  <si>
    <t>Modelled OPEX (Real $)</t>
  </si>
  <si>
    <t>Modelled Volume &amp; Customer # (excluding prudent discount)</t>
  </si>
  <si>
    <t>Cost of Debt; Hedging Cost</t>
  </si>
  <si>
    <t>PV of Cost of Service</t>
  </si>
  <si>
    <t>% of Total Forecast Revenue</t>
  </si>
  <si>
    <t>Over depreciation</t>
  </si>
  <si>
    <t>Volume (Including Prudent Discounts) [TJ]</t>
  </si>
  <si>
    <t>Actual / Approved 1 (FA1) [m$ 31/12/2004]</t>
  </si>
  <si>
    <t>Actual / Approved 2 [m$ 31/12/2004]</t>
  </si>
  <si>
    <t>Actual / Approved 3 [m$ 31/12/2009]</t>
  </si>
  <si>
    <t>Approved 1 (FA1) [m$ 31/12/2004]</t>
  </si>
  <si>
    <t>Actual 2</t>
  </si>
  <si>
    <t>Actual 2 [m$ 30/6/2014]</t>
  </si>
  <si>
    <t>Actual 3 [m$ 30/6/2014]</t>
  </si>
  <si>
    <t>Actual 2 [m$ 31/12/2004]</t>
  </si>
  <si>
    <t>Actual 1 (FA1) [m$ 31/12/2004]</t>
  </si>
  <si>
    <t>Actual 1 (FA1) [m$ 30/6/2014]</t>
  </si>
  <si>
    <t>Actual 1 [m$ 31/12/2009 using Perth CPI from 30/6/03]</t>
  </si>
  <si>
    <t>Actual 2 [m$ 31/12/2009]</t>
  </si>
  <si>
    <t>Actual 3</t>
  </si>
  <si>
    <t>Vines (2009 Capex Depreciation)</t>
  </si>
  <si>
    <t>West Net Energy (2010 Capex Depreciation)</t>
  </si>
  <si>
    <t>Capex Depreciation of Vines and West Net Energy</t>
  </si>
  <si>
    <t>ICB as at 31/12/2004</t>
  </si>
  <si>
    <t>December CPI All Groups, 8 Capital Cities - (Pre-2012 index)</t>
  </si>
  <si>
    <t>June CPI All Groups, 8 Capital Cities - (Pre-2012 index)</t>
  </si>
  <si>
    <t>June inflation All Groups, 8 Capital Cities - (Pre-2012 index)</t>
  </si>
  <si>
    <t>December inflation All Groups, 8 Capital Cities - (Pre-2012 index)</t>
  </si>
  <si>
    <t>June inflation All Groups, 8 Capital Cities - (Sep-2012 base index)</t>
  </si>
  <si>
    <t>December inflation All Groups , 8 Capital Cities -  (Sep-2012 base index)</t>
  </si>
  <si>
    <t>AA1</t>
  </si>
  <si>
    <t>ICB as at 31/12/2009</t>
  </si>
  <si>
    <t>Initial Value at 1999
m$ 31/12/99</t>
  </si>
  <si>
    <t>Actual 3 and est for 2013/14</t>
  </si>
  <si>
    <t>Difference (should be 0)</t>
  </si>
  <si>
    <t>WDV in 2004
m$ 31/12/04</t>
  </si>
  <si>
    <t>WDV in 2004
m$ 31/12/09</t>
  </si>
  <si>
    <t>Tax Depreciation</t>
  </si>
  <si>
    <t>ATCO: E&amp;Y</t>
  </si>
  <si>
    <t>Historic correction (only 3 classes) ----&gt;</t>
  </si>
  <si>
    <t>Volume [TJ]</t>
  </si>
  <si>
    <t xml:space="preserve">Demand 1 (&lt;=10km) </t>
  </si>
  <si>
    <t>Demand 2 (&gt;10km)</t>
  </si>
  <si>
    <t>Usage 1 (&lt;=10km)</t>
  </si>
  <si>
    <t>Usage 2 (&gt;10km)</t>
  </si>
  <si>
    <t>Fixed</t>
  </si>
  <si>
    <t>Usage 1 (Q&lt;=5TJ/year)</t>
  </si>
  <si>
    <t>Usage 2 (5&lt;Q&lt;=10TJ/year)</t>
  </si>
  <si>
    <t>Usage 3 (Q&gt;10TJ/year)</t>
  </si>
  <si>
    <t>Usage 1* (Q&lt;=10TJ/year)</t>
  </si>
  <si>
    <t>Usage 2* (Q&gt;10TJ/year)</t>
  </si>
  <si>
    <t>Usage 2* (Q&gt;5TJ/year)</t>
  </si>
  <si>
    <t>Usage 1 (Q&lt;=100GJ/year)</t>
  </si>
  <si>
    <t>Usage 2 (Q&gt;100GJ/year)</t>
  </si>
  <si>
    <t>Usage 1 (Q&lt;=15GJ/year)</t>
  </si>
  <si>
    <t>Usage 2 (15&lt;Q&lt;=45GJ/year)</t>
  </si>
  <si>
    <t>Usage 3 (Q&gt;45GJ/year)</t>
  </si>
  <si>
    <t>Total Equity Raising Costs</t>
  </si>
  <si>
    <t>External Equity Raising Costs</t>
  </si>
  <si>
    <t>Equity raising costs</t>
  </si>
  <si>
    <t>Equity Required (SEO)</t>
  </si>
  <si>
    <t>Retained cash flows</t>
  </si>
  <si>
    <t>Equity Component</t>
  </si>
  <si>
    <t>Benchmark capex funding</t>
  </si>
  <si>
    <t>Retained cash flow</t>
  </si>
  <si>
    <t>Dividend reinvestment</t>
  </si>
  <si>
    <t>Internal cash flow</t>
  </si>
  <si>
    <t>Interest</t>
  </si>
  <si>
    <t>Benchmark Cash Flows</t>
  </si>
  <si>
    <t>Dividends</t>
  </si>
  <si>
    <t>Tax payable</t>
  </si>
  <si>
    <t>Dividend assessment</t>
  </si>
  <si>
    <t>Dividend imputation/payout ratio</t>
  </si>
  <si>
    <t>Income tax expense</t>
  </si>
  <si>
    <t>Tax Loss Carried Forward</t>
  </si>
  <si>
    <t>Taxable Income</t>
  </si>
  <si>
    <t>Total Debt</t>
  </si>
  <si>
    <t>Total Equity</t>
  </si>
  <si>
    <t>Total Opening Value</t>
  </si>
  <si>
    <t>Asset Value</t>
  </si>
  <si>
    <t>Modelled Inflation</t>
  </si>
  <si>
    <t>Check that A=D+E</t>
  </si>
  <si>
    <t>Interest on Debt</t>
  </si>
  <si>
    <t>Benchmark seasoned equity offering (SEO) raising cost</t>
  </si>
  <si>
    <t>Opening Working Capital</t>
  </si>
  <si>
    <t>less Debt Component</t>
  </si>
  <si>
    <t>Tax Asset Life</t>
  </si>
  <si>
    <t>Tax Payable</t>
  </si>
  <si>
    <t>Equity Raising Costs (manual entry)</t>
  </si>
  <si>
    <t>Equity Raising Costs (capitalised and included in RAB)</t>
  </si>
  <si>
    <t>Equity Raising Cost</t>
  </si>
  <si>
    <t>Return on Working Capital (at Nominal after tax WACC)</t>
  </si>
  <si>
    <t>Inflationary gain: Double counted inflation</t>
  </si>
  <si>
    <t>Days outstanding on receipts (billing plus credit)</t>
  </si>
  <si>
    <t>Revenue from Ancillary Services</t>
  </si>
  <si>
    <t>OPEX (Including UAFG)</t>
  </si>
  <si>
    <t xml:space="preserve">RAB </t>
  </si>
  <si>
    <t>Return on Equity</t>
  </si>
  <si>
    <t>Return on Debt</t>
  </si>
  <si>
    <t>Expected Return on Equity</t>
  </si>
  <si>
    <t>Less:</t>
  </si>
  <si>
    <t>Return on Asset (includes inflationary gain)</t>
  </si>
  <si>
    <t>Reconciliation on Return on Equity:</t>
  </si>
  <si>
    <t>Return of Asset Inflationary gain</t>
  </si>
  <si>
    <t>Return on Debt (includes inflationary gain)</t>
  </si>
  <si>
    <t>Net Tax Expense</t>
  </si>
  <si>
    <t>Expected PV</t>
  </si>
  <si>
    <t>Net Income</t>
  </si>
  <si>
    <t>Annual Revenue and CoS difference</t>
  </si>
  <si>
    <t>Nominal</t>
  </si>
  <si>
    <t>Inflationary Gain</t>
  </si>
  <si>
    <t>per Revenue Building Blocks</t>
  </si>
  <si>
    <t>Volume per Customer [GJ per customer]</t>
  </si>
  <si>
    <t>Standing charge</t>
  </si>
  <si>
    <t>Value of UAFG</t>
  </si>
  <si>
    <t xml:space="preserve"> ICB Account</t>
  </si>
  <si>
    <t xml:space="preserve"> ICB Account[ [per E&amp;Y]</t>
  </si>
  <si>
    <t>Estimated Asset Life</t>
  </si>
  <si>
    <t>Average Asset Life</t>
  </si>
  <si>
    <t>Net Cash Flow</t>
  </si>
  <si>
    <t>Asset Opening Value</t>
  </si>
  <si>
    <t>Asset Residual Value</t>
  </si>
  <si>
    <t>Working Capital Variation</t>
  </si>
  <si>
    <t>Working Capital Residual Value</t>
  </si>
  <si>
    <t>Working Capital Opening Value</t>
  </si>
  <si>
    <t>Net Cash Flow (should be 0)</t>
  </si>
  <si>
    <t>PV of Forecast Revenue</t>
  </si>
  <si>
    <t>Revenue Building Block</t>
  </si>
  <si>
    <t>Closing Regulated Asset Base</t>
  </si>
  <si>
    <t>Inputs</t>
  </si>
  <si>
    <t>Building Block of Total Revenue Required</t>
  </si>
  <si>
    <t>Revenue [m$ nominal]</t>
  </si>
  <si>
    <t>Asset Value [m$ nominal]</t>
  </si>
  <si>
    <t>Calculation of Tax Expense - [m$ nominal]</t>
  </si>
  <si>
    <t>Reconciliation on Return on Equity - [m$ nominal]</t>
  </si>
  <si>
    <t>Equity Raising Costs, Nominal Calculations [m$ nominal]</t>
  </si>
  <si>
    <t>Working Capital [m$ nominal]</t>
  </si>
  <si>
    <t>Asset Correction (Data entry)</t>
  </si>
  <si>
    <t>Asset Correction [m$ Real]</t>
  </si>
  <si>
    <t>Delta =</t>
  </si>
  <si>
    <t>Main Summary</t>
  </si>
  <si>
    <t>Real %</t>
  </si>
  <si>
    <t>Nominal %</t>
  </si>
  <si>
    <t>Usage 2* (Q&gt;5TJ/year) [$/GJ]</t>
  </si>
  <si>
    <t>Usage 1* (Q&lt;=10TJ/year) [$/GJ]</t>
  </si>
  <si>
    <t>Usage 2* (Q&gt;10TJ/year) [$/GJ]</t>
  </si>
  <si>
    <t xml:space="preserve">Base period: </t>
  </si>
  <si>
    <t>Taxation Account and Equity Raising Cost</t>
  </si>
  <si>
    <t>Approved 3 [m$ 30/06/2014]</t>
  </si>
  <si>
    <t>Approved 3 [m$ 30/6/2014]</t>
  </si>
  <si>
    <t>Estimate</t>
  </si>
  <si>
    <t>Modelled - Estimate</t>
  </si>
  <si>
    <t>Approved 3</t>
  </si>
  <si>
    <t>Cost of UAFG</t>
  </si>
  <si>
    <t>Actual 3 and est for 2013/14 [$ 30/6/2014]</t>
  </si>
  <si>
    <t>Number</t>
  </si>
  <si>
    <t>-Number</t>
  </si>
  <si>
    <t>Cost of Service (Total Revenue Required)</t>
  </si>
  <si>
    <t>Capital Base [m$ nominal] - CCA</t>
  </si>
  <si>
    <t>Inflationary Gain in Return on Asset</t>
  </si>
  <si>
    <t>Capex from Cost Pass Through</t>
  </si>
  <si>
    <t>Inflation Rate for WACC (I)</t>
  </si>
  <si>
    <t>Cost of Debt; 5 year Interest Rate Swap Spread</t>
  </si>
  <si>
    <t>PV of Annual Calculated Tariff Revenue</t>
  </si>
  <si>
    <t>Actual and Forecast Inflations used in calculation</t>
  </si>
  <si>
    <t>September CPI All Groups, 8 Capital Cities</t>
  </si>
  <si>
    <t>September inflation All Groups, 8 Capital Cities</t>
  </si>
  <si>
    <t>1 to 9</t>
  </si>
  <si>
    <t>10 to 12</t>
  </si>
  <si>
    <t>General Inputs</t>
  </si>
  <si>
    <t>Tariff Recalculation</t>
  </si>
  <si>
    <t>If change these then change the Recalc_From_Date</t>
  </si>
  <si>
    <t>Return on Equity %</t>
  </si>
  <si>
    <t>Return on Debt %</t>
  </si>
  <si>
    <t>Recalculate for years:</t>
  </si>
  <si>
    <t>Modelled DRP</t>
  </si>
  <si>
    <t>Trailing Average DRP</t>
  </si>
  <si>
    <t>Yield / cost inputs (from AER 2010 Victorian DNSP decision)</t>
  </si>
  <si>
    <t>AA3
DD 3</t>
  </si>
  <si>
    <t>AA3
Post DD3</t>
  </si>
  <si>
    <t>AA3
FD</t>
  </si>
  <si>
    <t>AA4
Jul - Dec 2014</t>
  </si>
  <si>
    <t>AA4
2015</t>
  </si>
  <si>
    <t>AA4
2016</t>
  </si>
  <si>
    <t>AA4
2017</t>
  </si>
  <si>
    <t>AA4
2018</t>
  </si>
  <si>
    <t>AA4
2019</t>
  </si>
  <si>
    <t>Days credit: Days outstanding on receipts (billing plus credit)</t>
  </si>
  <si>
    <t>Benchmark DRP take-up</t>
  </si>
  <si>
    <t>Prior to using this model</t>
  </si>
  <si>
    <t>The Excel VBA macro must be enabled prior to opening this model to allow the use of macro to perform computation.</t>
  </si>
  <si>
    <t>Annual update of Trailing Average DRP</t>
  </si>
  <si>
    <t>For each year prior to the variation year (of tariff variation) there will be an annual update of the Trailing Average DRP.</t>
  </si>
  <si>
    <t>Worksheets</t>
  </si>
  <si>
    <t>Worksheet</t>
  </si>
  <si>
    <t xml:space="preserve">Summary of outputs
</t>
  </si>
  <si>
    <t xml:space="preserve">Contains the relevant parameters related to computing the WACC
</t>
  </si>
  <si>
    <t xml:space="preserve">Contains general inputs of assumptions, capital expenditures, operating expenditures, UAFG expense, approved depreciations
</t>
  </si>
  <si>
    <t xml:space="preserve">Computations of total revenue building block (cost of service), inflationary gain and Credit Foncier Check
</t>
  </si>
  <si>
    <t xml:space="preserve">Contains inputs of gas volumes,  customer connections and other relevant information required to compute the reference tariffs 
</t>
  </si>
  <si>
    <t xml:space="preserve">Contains calculation of tariffs and revenue
</t>
  </si>
  <si>
    <t>Working_Capital</t>
  </si>
  <si>
    <t xml:space="preserve">Contains calculation of working capital
</t>
  </si>
  <si>
    <t>Tax_CoRE</t>
  </si>
  <si>
    <t xml:space="preserve">Contains calculation of tax, imputation credit and cost of raising equity
</t>
  </si>
  <si>
    <t>Tax_Asset</t>
  </si>
  <si>
    <t xml:space="preserve">Contains tax asset base. Includes Initial Capital Base per E&amp;Y less commercial meters, capital expenditure account, Vines and Westnet. Computations in nominal $m
</t>
  </si>
  <si>
    <t>Modelled OPEX (m$ nominal)</t>
  </si>
  <si>
    <t>Avoidable Return and Depreciation (m$ nominal)</t>
  </si>
  <si>
    <t>Stand Alone OPEX (excluding UAFG) (m$ nominal)</t>
  </si>
  <si>
    <t>Stand Alone Return + Depreciation (m$ nominal)</t>
  </si>
  <si>
    <t>Additional CAPEX</t>
  </si>
  <si>
    <t>Cost Pass Through Entries</t>
  </si>
  <si>
    <r>
      <t>After all entries of the Cost Pass Through and annual update of Trailing Average DRP, click on the [</t>
    </r>
    <r>
      <rPr>
        <b/>
        <sz val="10"/>
        <rFont val="Arial"/>
        <family val="2"/>
      </rPr>
      <t>Calculate X-Factor</t>
    </r>
    <r>
      <rPr>
        <sz val="10"/>
        <rFont val="Arial"/>
        <family val="2"/>
      </rPr>
      <t>] button .</t>
    </r>
  </si>
  <si>
    <t>Usage 1* (Q&lt;=2GJ/year to 2016); (Q&lt;=1.825GJ/year, 2017 onwards) [$/GJ]</t>
  </si>
  <si>
    <t>Usage 3* (Q&gt;10GJ/year to 2016); (Q&gt;9.855GJ/year, 2017 onwards) [$/GJ]</t>
  </si>
  <si>
    <t>Usage 1* (Q&lt;=2GJ/year to 2016); (Q&lt;=1.825GJ/year, 2017 onwards)</t>
  </si>
  <si>
    <t>Usage 3* (Q&gt;10GJ/year to 2016); (Q&gt;9.855GJ/year, 2017 onwards)</t>
  </si>
  <si>
    <t>ERA Opex Correction / ATCO Cost Pass Through</t>
  </si>
  <si>
    <t>AA5
2020</t>
  </si>
  <si>
    <t>AA5
2021</t>
  </si>
  <si>
    <t>AA5
2022</t>
  </si>
  <si>
    <t>AA5
2023</t>
  </si>
  <si>
    <t>AA5
2024</t>
  </si>
  <si>
    <t>December CPI All Groups, 8 Capital Cities</t>
  </si>
  <si>
    <t>ICB Tax Asset Account [$m nominal]</t>
  </si>
  <si>
    <t>Assets rolled into asset base</t>
  </si>
  <si>
    <t>Adjustment to opening balance (CAPEX over depreciation transferred to ICB assets)</t>
  </si>
  <si>
    <t>Initial Asset, Vines and Westnet</t>
  </si>
  <si>
    <t>Adjusted Opening Asset Value</t>
  </si>
  <si>
    <t>Telemetry and Monitoring</t>
  </si>
  <si>
    <t>Forecast [m$ 31/12/2019]</t>
  </si>
  <si>
    <t>Avoidable OPEX (excluding UAFG and tax)</t>
  </si>
  <si>
    <t>Avoidable OPEX (excluding UAFG and tax) (m$ nominal)</t>
  </si>
  <si>
    <t>Discounted Revenue</t>
  </si>
  <si>
    <t>Discounted Revenue [m$ 31/12/2004]</t>
  </si>
  <si>
    <t>Approved [m$ 30/6/2014]</t>
  </si>
  <si>
    <t>Deregistration request revenue not at standard rate</t>
  </si>
  <si>
    <t>Revenue - Deregistration request at "refer to quote"</t>
  </si>
  <si>
    <t>Final/churn meter reads (SRR)</t>
  </si>
  <si>
    <t>Actual 4 up to Dec 2017</t>
  </si>
  <si>
    <t>Discounting Factor Real Post-tax</t>
  </si>
  <si>
    <t>Vines and Westnet assets rolled into asset base</t>
  </si>
  <si>
    <t>Depreciation (including Depreciation per tariff variation)</t>
  </si>
  <si>
    <t>OPEX - Actual/ Forecast</t>
  </si>
  <si>
    <t>Total Smoothed Revenue</t>
  </si>
  <si>
    <t>Equity raising cost parameters $ million nominal</t>
  </si>
  <si>
    <t>Benchmark DRP cost (AER 2010 Victorian DNSP decision)</t>
  </si>
  <si>
    <t>Tax asset life - equity raising costs</t>
  </si>
  <si>
    <t>years</t>
  </si>
  <si>
    <t>Opening working capital value</t>
  </si>
  <si>
    <t>$ nominal</t>
  </si>
  <si>
    <t>Volume of Prudent Discounts [TJ]</t>
  </si>
  <si>
    <t>B2 Customers</t>
  </si>
  <si>
    <t>Smoothing parameters</t>
  </si>
  <si>
    <t>Conditional formatting key</t>
  </si>
  <si>
    <t>X</t>
  </si>
  <si>
    <t>AA5</t>
  </si>
  <si>
    <t>Real post tax</t>
  </si>
  <si>
    <t>Discount factor</t>
  </si>
  <si>
    <t>Cost of service</t>
  </si>
  <si>
    <t>Fixed $ Increments</t>
  </si>
  <si>
    <t>Tariffs to which X factor applied (X Factor will be applied to any cell containing "X")</t>
  </si>
  <si>
    <t>Units $ real</t>
  </si>
  <si>
    <t>Manual tariff adjustment to balance NPV = 0 (necessary due to tariff rounding)</t>
  </si>
  <si>
    <t>Total Volume</t>
  </si>
  <si>
    <t>Volume &gt; 1.825 &lt;9.855 GJ</t>
  </si>
  <si>
    <t>Volume &gt; 9.855 GJ</t>
  </si>
  <si>
    <t>December 2024</t>
  </si>
  <si>
    <t>Tariffs</t>
  </si>
  <si>
    <t>Demand charge</t>
  </si>
  <si>
    <t>First 10 km</t>
  </si>
  <si>
    <t>Distance &gt; 10 km</t>
  </si>
  <si>
    <t>Usage charge</t>
  </si>
  <si>
    <t>First 10 TJ</t>
  </si>
  <si>
    <t>Volume &gt; 10 TJ</t>
  </si>
  <si>
    <t>First 5 TJ</t>
  </si>
  <si>
    <t>Volume &gt; 5 TJ</t>
  </si>
  <si>
    <t>First 100 GJ</t>
  </si>
  <si>
    <t>Volume &gt; 100 GJ</t>
  </si>
  <si>
    <t>Cost of Service, Allowable Revenue [m$ nominal]</t>
  </si>
  <si>
    <t>Annual Debt Risk Premium, Year</t>
  </si>
  <si>
    <t>Annual Update of Debt Risk Premium</t>
  </si>
  <si>
    <t>Annual DRP</t>
  </si>
  <si>
    <t>Trailing Average DRP (10 year ave, modelled)</t>
  </si>
  <si>
    <t>Other Parameter</t>
  </si>
  <si>
    <t>Nominal After Tax Cost of Equity (EAn) -- Nominal return on Equity</t>
  </si>
  <si>
    <t>Cost of Debt; Risk Margin (Rm) -- Nominal Return on Debt (DPn)</t>
  </si>
  <si>
    <t xml:space="preserve">Contains the macro to calculate the price path necessary to equate in NPV terms the cost of service and expected tariff revenue
</t>
  </si>
  <si>
    <t>Solver Add-in must also be installed and switched on. (File -&gt; Option -&gt; Add-in -&gt; Go -&gt; Solver Ad-in)</t>
  </si>
  <si>
    <t>(File -&gt; Option -&gt; Trust Centre -&gt; Trust Centre Setting -&gt; Macro Setting)</t>
  </si>
  <si>
    <r>
      <t>After entry of the annual update, click on the [</t>
    </r>
    <r>
      <rPr>
        <b/>
        <sz val="10"/>
        <rFont val="Arial"/>
        <family val="2"/>
      </rPr>
      <t>Calculate X-Factor</t>
    </r>
    <r>
      <rPr>
        <sz val="10"/>
        <rFont val="Arial"/>
        <family val="2"/>
      </rPr>
      <t>] button. Trailing Averaged DRP is calculated in the WACC sheet.</t>
    </r>
  </si>
  <si>
    <t>Tariff model method: Principles</t>
  </si>
  <si>
    <t>End of year cashflow assumption</t>
  </si>
  <si>
    <t>For all subsequent AA periods depreciation began in the year after acquisition</t>
  </si>
  <si>
    <t>Regulatory depreciation is rolled forward on forecast basis</t>
  </si>
  <si>
    <t>Taxation</t>
  </si>
  <si>
    <t>Other</t>
  </si>
  <si>
    <t>===&gt; Hard coded data</t>
  </si>
  <si>
    <t>===&gt; Number or texts that are linked to other sheet</t>
  </si>
  <si>
    <t>===&gt; Contains formula that is not consistent with the others in the same row</t>
  </si>
  <si>
    <t>===&gt; Excel formatting for negative number</t>
  </si>
  <si>
    <t>For AA1 period depreciation began in the year of acquisition but the ERA has modified the asset life in subsequent AA periods to</t>
  </si>
  <si>
    <t>assume asset depreciation began in the year after acquisition effectively adding one year to asset life for capex 2000 to 2004</t>
  </si>
  <si>
    <t>Actual 4</t>
  </si>
  <si>
    <t>Actual 4 [m$ 31/12/2019]</t>
  </si>
  <si>
    <t>Actual 4 [m$  31/12/2019]</t>
  </si>
  <si>
    <t>Forecast [m$  31/12/2019]</t>
  </si>
  <si>
    <t>Actual / Approved 4 [m$ 30/06/2014]</t>
  </si>
  <si>
    <t>Forecast 5 [m$ 31/12/2019]</t>
  </si>
  <si>
    <t>Dividend Re-investment</t>
  </si>
  <si>
    <t>DRP Cost</t>
  </si>
  <si>
    <t>Price change</t>
  </si>
  <si>
    <t>Price Path</t>
  </si>
  <si>
    <t>WAGN Actual 2 [m$ 31/12/2009]</t>
  </si>
  <si>
    <t>Forecast 5</t>
  </si>
  <si>
    <t>Customers Receiving Prudent Discounts</t>
  </si>
  <si>
    <t>Buildings (straight line depreciation)</t>
  </si>
  <si>
    <t>X-Factor (Real)</t>
  </si>
  <si>
    <t>Annual price movements (Real % change)</t>
  </si>
  <si>
    <t>Total Unsmooth Revenue</t>
  </si>
  <si>
    <t>Capex from Jun-2014 onwards</t>
  </si>
  <si>
    <t xml:space="preserve">Capex up to Dec-2007 </t>
  </si>
  <si>
    <t>Capex from 2020 Onwards</t>
  </si>
  <si>
    <t>Capex from 2008 Onwards</t>
  </si>
  <si>
    <t>First 1.818255 GJ</t>
  </si>
  <si>
    <t>B3 ave consumption in GJ</t>
  </si>
  <si>
    <t>Revenue requirement</t>
  </si>
  <si>
    <t>Return of Asset (regulatory depreciation)</t>
  </si>
  <si>
    <t>ICB tax assets as at 30 June 2000 (not 1 Jan 2000)</t>
  </si>
  <si>
    <t>Revenue is based on cost of service or unsmoothed revenue</t>
  </si>
  <si>
    <t>Tariff Variation</t>
  </si>
  <si>
    <t>Adjustments to Opening Asset Value 1 January 2005 ICB Account, Vines and Westnet assets rolled into asset base</t>
  </si>
  <si>
    <t>Summary of Capital Base</t>
  </si>
  <si>
    <t>Proposed Tariffs</t>
  </si>
  <si>
    <t>Apply the tariff variation mechanism based on the ERA approved document:</t>
  </si>
  <si>
    <t>Update of Annual DRP is entered at Input worksheet, Cells(AE12:AI12).</t>
  </si>
  <si>
    <t>Cost Pass Through related to capital expenditure can be entered at Input worksheet, Cells(AE438:AI451).</t>
  </si>
  <si>
    <t>Cost Pass Through related to operating expenditure can be entered at Input worksheet, Cells(AE475:AI490).</t>
  </si>
  <si>
    <t xml:space="preserve"> Tax Depreciation is in nominal straight line.</t>
  </si>
  <si>
    <t>Tariff Variation for the following year tariff is performed in October</t>
  </si>
  <si>
    <t>Using Perth Inflation and (Estim Dec)/(Actual Jun) Adjustment for 2005-2009</t>
  </si>
  <si>
    <t>Actual [m$ 30/6/2014]</t>
  </si>
  <si>
    <t>Benchmark Dividend Re-investment Plan (DRP) cost</t>
  </si>
  <si>
    <t>Average Asset Life  (this data is not used in the model)</t>
  </si>
  <si>
    <t>Volume &amp; Customer Num by Tariff Class</t>
  </si>
  <si>
    <t>Volume Excluding Prudent Discount &amp; Customer Num by Bands</t>
  </si>
  <si>
    <t>Forecast 5 [m$ 31/12/2023]</t>
  </si>
  <si>
    <t>Forecast 6</t>
  </si>
  <si>
    <t>AA6</t>
  </si>
  <si>
    <t>Approved 5 [m$ 31/12/2019]</t>
  </si>
  <si>
    <t>2020 Capex Depreciation</t>
  </si>
  <si>
    <t>2021 Capex Depreciation</t>
  </si>
  <si>
    <t>2022 Capex Depreciation</t>
  </si>
  <si>
    <t>2023 Capex Depreciation</t>
  </si>
  <si>
    <t>2024 Capex Depreciation</t>
  </si>
  <si>
    <t>Accelerated depreciation</t>
  </si>
  <si>
    <t>Forecast 6 [m$ 31/12/2023]</t>
  </si>
  <si>
    <t>Check Total [GJ per Annum] Adjusted</t>
  </si>
  <si>
    <t>Revenue proposed</t>
  </si>
  <si>
    <t>ERA Adjustment</t>
  </si>
  <si>
    <t>Cumulative inflation index and inflation used in tariff variation calculations</t>
  </si>
  <si>
    <t>Redundant Assets  (ICB) and accelerated depreciation</t>
  </si>
  <si>
    <t>Redundant Assets and accelerated depreciation</t>
  </si>
  <si>
    <t>Modelled Total [GJ per Annum] Adjusted</t>
  </si>
  <si>
    <t>Cut and cap at main</t>
  </si>
  <si>
    <t>Actual  up to Dec 2018 [$ 31/12/2019]</t>
  </si>
  <si>
    <t>Forecast [$ 31/12/2019]</t>
  </si>
  <si>
    <t>Forecast [$ 31/12/2023]</t>
  </si>
  <si>
    <t>Forecast [m$ 31/12/2023]</t>
  </si>
  <si>
    <t>Discounting Factor Nominal Post-tax</t>
  </si>
  <si>
    <t>X_Factor_2026</t>
  </si>
  <si>
    <t>X_Factor_2027</t>
  </si>
  <si>
    <t>X_Factor_2028</t>
  </si>
  <si>
    <t>X_Factor_2029</t>
  </si>
  <si>
    <t xml:space="preserve">Rounding decimal places all other tariffs </t>
  </si>
  <si>
    <t>$ m real 2023</t>
  </si>
  <si>
    <t>First 9.855 GJ</t>
  </si>
  <si>
    <t>Inflation factor Real to nominal</t>
  </si>
  <si>
    <t>Average B3 Consumption</t>
  </si>
  <si>
    <t>B3 ave consumption in GJ [Back calculated]</t>
  </si>
  <si>
    <t>PV 2023$</t>
  </si>
  <si>
    <t>Average B3 customer bill ($ Nominal)</t>
  </si>
  <si>
    <t>GJ</t>
  </si>
  <si>
    <t>Forecast revenue from Bands 1 and 2 B3 tariff</t>
  </si>
  <si>
    <t>Average tariff bands 1 and 2 $/GJ</t>
  </si>
  <si>
    <t>September inflation All Groups , 8 Capital Cities -  (Sep-2012 base index)</t>
  </si>
  <si>
    <t>Actual 5 [$ 31/12/2023]</t>
  </si>
  <si>
    <t>Forecast 5 [$ 31/12/2023]</t>
  </si>
  <si>
    <t xml:space="preserve">Base CPI: </t>
  </si>
  <si>
    <t>Actual / Approved 4 [m$31/12/2019]</t>
  </si>
  <si>
    <t>Actual 4 [m$ 31/12/2023]</t>
  </si>
  <si>
    <t>Approved 6 [m$ 31/12/2023]</t>
  </si>
  <si>
    <t>Approved 4 [m$ 30/6/2023]</t>
  </si>
  <si>
    <t>Forecast capex [$m 31/12/2019]</t>
  </si>
  <si>
    <t>Source ERA FD model AA4</t>
  </si>
  <si>
    <t>AA5 FD capex $m 2019</t>
  </si>
  <si>
    <t>Actual capex 2019 $M 2019 or nominal same net of disposals</t>
  </si>
  <si>
    <t>Variance $ 2019</t>
  </si>
  <si>
    <t>Benefit adjustment $ 2019</t>
  </si>
  <si>
    <t>Benefit adjustment $ 2023</t>
  </si>
  <si>
    <t>High pressure mains - steel</t>
  </si>
  <si>
    <t>High pressure mains - PE</t>
  </si>
  <si>
    <t>Medium pressure mains</t>
  </si>
  <si>
    <t>Medium/low pressure mains</t>
  </si>
  <si>
    <t>Low pressure mains</t>
  </si>
  <si>
    <t>Secondary gate stations</t>
  </si>
  <si>
    <t>Meter and services pipes</t>
  </si>
  <si>
    <t>Equipment and vehicles</t>
  </si>
  <si>
    <t>Vehicles</t>
  </si>
  <si>
    <t>Information technology</t>
  </si>
  <si>
    <t>Telemetry and monitoring</t>
  </si>
  <si>
    <t>Full retail contestability</t>
  </si>
  <si>
    <t>Source 2019 FD capex: Input Tab Cell AD512 of ERA Final Decision Public Model</t>
  </si>
  <si>
    <t>Actual capex [$m 31/12/2019]</t>
  </si>
  <si>
    <t>2019 Actual Capex</t>
  </si>
  <si>
    <t>Source: 2022 RIN Response</t>
  </si>
  <si>
    <t>Overheads adjustment</t>
  </si>
  <si>
    <t>2019 Actual modelled capex</t>
  </si>
  <si>
    <t>Actual Inflation</t>
  </si>
  <si>
    <t>CPI Dec Quarter</t>
  </si>
  <si>
    <t>Inflation (Dec-Dec)</t>
  </si>
  <si>
    <t>use forecast inflation as that is the inflation that is added to the RAB</t>
  </si>
  <si>
    <t>Actual WACC</t>
  </si>
  <si>
    <t>Nominal WACC</t>
  </si>
  <si>
    <t>Real WACC</t>
  </si>
  <si>
    <t>Source: 2023 TVM Model</t>
  </si>
  <si>
    <t>Calculation of total adjustment to AA6 RAB</t>
  </si>
  <si>
    <t>Actual less forecast 2019 capex</t>
  </si>
  <si>
    <t>Potential writedown of overhead included in capex</t>
  </si>
  <si>
    <t>Total forecast capex reduction</t>
  </si>
  <si>
    <t>Real return on asset difference</t>
  </si>
  <si>
    <t>Total benefit asset base adjustment</t>
  </si>
  <si>
    <t>Total asset base adjustment</t>
  </si>
  <si>
    <t>Inflator 2019 to 2023</t>
  </si>
  <si>
    <t>Benefit received to deduct from actual 2019 capex</t>
  </si>
  <si>
    <t>Total adjustment to AA6 opening asset base</t>
  </si>
  <si>
    <t>Nominal cross check of total adjustment to RAB</t>
  </si>
  <si>
    <t>2019 Difference Account</t>
  </si>
  <si>
    <t>Nominal cross check of cost of service</t>
  </si>
  <si>
    <t>less Inflationary Gain in Return on Asset</t>
  </si>
  <si>
    <t>Net Cost of Service Adjustment</t>
  </si>
  <si>
    <t>Return on Asset difference</t>
  </si>
  <si>
    <t>RAB Difference at start of period</t>
  </si>
  <si>
    <t>Additional revenue requirement over period</t>
  </si>
  <si>
    <t>RAB Difference at end of period</t>
  </si>
  <si>
    <t>Depreciation per Tariff Variation or Asset Roll forward adjustment</t>
  </si>
  <si>
    <t>Asset Roll forward adj</t>
  </si>
  <si>
    <t>X-Factor (Real) =</t>
  </si>
  <si>
    <t>December 2025</t>
  </si>
  <si>
    <t>Closing Asset Value [Real $m 30/6/2023]</t>
  </si>
  <si>
    <t>Actual [m$ 30/06/2004]</t>
  </si>
  <si>
    <t>Rounding decimal places A1 usage tariff (Year 2025 only)</t>
  </si>
  <si>
    <t>Sum</t>
  </si>
  <si>
    <t>Actual 3 [m$ nominal]</t>
  </si>
  <si>
    <t>Actual 4 [m$ nominal]</t>
  </si>
  <si>
    <t>Forecast [m$ nominal]</t>
  </si>
  <si>
    <t>Forecast 5 [m$ nominal]</t>
  </si>
  <si>
    <t>Approved 4 [m$ nominal]</t>
  </si>
  <si>
    <t>Actual 5 [m$ nominal]</t>
  </si>
  <si>
    <t>Forecast 6 [m$ nominal]</t>
  </si>
  <si>
    <t>Actual 2 [m$ nominal]</t>
  </si>
  <si>
    <t>Actual 3  [m$ nominal]</t>
  </si>
  <si>
    <t>Approved 3 [m$ nominal]</t>
  </si>
  <si>
    <t>Approved [m$ nominal]</t>
  </si>
  <si>
    <t>Actual 22 [m$ nominal]</t>
  </si>
  <si>
    <t>Adjusted Revenue [m$ nominal]</t>
  </si>
  <si>
    <t>Actual 4 [$ nominal]</t>
  </si>
  <si>
    <t>Forecast [$ nominal)</t>
  </si>
  <si>
    <t>Actual 1 (FA1) [$ nominal]</t>
  </si>
  <si>
    <t>Actual 2 [$ nominal]</t>
  </si>
  <si>
    <t>Actual 5 [$ nominal]</t>
  </si>
  <si>
    <t>Forecast 6 [$ nominal)</t>
  </si>
  <si>
    <t>Demand 1 (&lt;=10km) [$/GJ*km]</t>
  </si>
  <si>
    <t>Demand 2 (&gt;10km) [$/GJ*km]</t>
  </si>
  <si>
    <t>Usage 1* (Q&lt;=2GJ/year) [$/GJ]</t>
  </si>
  <si>
    <t>Usage 3* (Q&gt;10GJ/year) [$/GJ]</t>
  </si>
  <si>
    <t>Check (should be 0)</t>
  </si>
  <si>
    <t>% B3 Revenue (Model)</t>
  </si>
  <si>
    <t>2023$</t>
  </si>
  <si>
    <t>2024$</t>
  </si>
  <si>
    <t>Real Calculation</t>
  </si>
  <si>
    <t>Nominal Calculation</t>
  </si>
  <si>
    <t>X_Factor_2025</t>
  </si>
  <si>
    <t>Usage 2* (Q&lt;=10GJ/year) [$/GJ] -- from 2025</t>
  </si>
  <si>
    <t>Usage 2* (Q&lt;=10GJ/year to 2016) [$/GJ] -- from 2025</t>
  </si>
  <si>
    <t>2019 Capex NGR 77(2)(a)</t>
  </si>
  <si>
    <t xml:space="preserve">Asset roll forward adjustment calculation for 2019
</t>
  </si>
  <si>
    <t>% B3 Revenue (estimate based on ATCO's model)</t>
  </si>
  <si>
    <t>First 9.855 GJ band volume</t>
  </si>
  <si>
    <t xml:space="preserve">Illustrates the calculation of B3 rebalanced in 2024
</t>
  </si>
  <si>
    <t>Input data from 2024 onwards are forecast.</t>
  </si>
  <si>
    <r>
      <t xml:space="preserve">After completing entries for relevant year, click on the </t>
    </r>
    <r>
      <rPr>
        <b/>
        <sz val="10"/>
        <rFont val="Arial"/>
        <family val="2"/>
      </rPr>
      <t>[Calculate X-Factor]</t>
    </r>
    <r>
      <rPr>
        <sz val="10"/>
        <rFont val="Arial"/>
        <family val="2"/>
      </rPr>
      <t xml:space="preserve"> button .</t>
    </r>
  </si>
  <si>
    <t>AA6
2025</t>
  </si>
  <si>
    <t>AA6
2026</t>
  </si>
  <si>
    <t>AA6
2027</t>
  </si>
  <si>
    <t>AA6
2028</t>
  </si>
  <si>
    <t>AA6
2029</t>
  </si>
  <si>
    <t>Demand Inputs and Tariffs</t>
  </si>
  <si>
    <t>Asset roll forward adjustment</t>
  </si>
  <si>
    <t>Rebalanced tariff:</t>
  </si>
  <si>
    <t>Check: PV CoS = PV Tot. Fore. Rev. (Rounded to 0 decimal place)</t>
  </si>
  <si>
    <t>% average bill change</t>
  </si>
  <si>
    <t>Units real $</t>
  </si>
  <si>
    <t>Credit Foncier Check (m$ nominal)</t>
  </si>
  <si>
    <t>Charging parameter
 (Nominal $)</t>
  </si>
  <si>
    <t>Average B3 customer bill (Real $ at December 2023)</t>
  </si>
  <si>
    <t>Deflate to 2023$</t>
  </si>
  <si>
    <t>Actual 3 [$ nominal]</t>
  </si>
  <si>
    <t>Ancillary Services Revenue [$ nominal]</t>
  </si>
  <si>
    <t>Actual 3 and est for 2013/14 [$ nominal]</t>
  </si>
  <si>
    <t>Actual  up to Dec 2018 [$ nominal]</t>
  </si>
  <si>
    <t>Forecast 5 [$ nominal)</t>
  </si>
  <si>
    <t>Tax Asset Account [$m nominal]</t>
  </si>
  <si>
    <t>Tax Assets Account [$m nominal]</t>
  </si>
  <si>
    <t>ICB Account [$m nominal, per E&amp;Y]</t>
  </si>
  <si>
    <t>Vines Account [$m nominal]</t>
  </si>
  <si>
    <t>West Net [$m nominal]</t>
  </si>
  <si>
    <t>Capex Account [$m nominal]</t>
  </si>
  <si>
    <t>2000 Capex Account [$m nominal]</t>
  </si>
  <si>
    <t>2001 Capex Account [$m nominal]</t>
  </si>
  <si>
    <t>2002 Capex Account [$m nominal]</t>
  </si>
  <si>
    <t>2003 Capex Account [$m nominal]</t>
  </si>
  <si>
    <t>2004 Capex Account [$m nominal]</t>
  </si>
  <si>
    <t>2005 Capex Account [$m nominal]</t>
  </si>
  <si>
    <t>2006 Capex Account [$m nominal]</t>
  </si>
  <si>
    <t>2007 Capex Account [$m nominal]</t>
  </si>
  <si>
    <t>2008 Capex Account [$m nominal]</t>
  </si>
  <si>
    <t>2009 Capex Account [$m nominal]</t>
  </si>
  <si>
    <t>2010 (Jan to Jun-10) Capex Account [$m nominal]</t>
  </si>
  <si>
    <t>2011 (Jul-10 to Jun-11) Capex Account [$m nominal]</t>
  </si>
  <si>
    <t>2012 (Jul-11 to Jun-12) Capex Account [$m nominal]</t>
  </si>
  <si>
    <t>2013 (Jul-12 to Jun-13) Capex Account [$m nominal]</t>
  </si>
  <si>
    <t>2014 (Jul-13 to Jun-14) Capex Account [$m nominal]</t>
  </si>
  <si>
    <t>2014 (Jul to Dec-14) Capex Account [$m nominal]</t>
  </si>
  <si>
    <t>2015 Capex Account [$m nominal]</t>
  </si>
  <si>
    <t>2016 Capex Account [$m nominal]</t>
  </si>
  <si>
    <t>2017 Capex Account [$m nominal]</t>
  </si>
  <si>
    <t>2018 Capex Account [$m nominal]</t>
  </si>
  <si>
    <t>2019 Capex Account [$m nominal]</t>
  </si>
  <si>
    <t>2020 Capex Account [$m nominal] - Reducing balance method except for Buildings</t>
  </si>
  <si>
    <t>2021 Capex Account [$m nominal] - Reducing balance method except for Buildings</t>
  </si>
  <si>
    <t>2022 Capex Account [$m nominal] - Reducing balance method except for Buildings</t>
  </si>
  <si>
    <t>2023 Capex Account [$m nominal] - Reducing balance method except for Buildings</t>
  </si>
  <si>
    <t>2024 Capex Account [$m nominal] - Reducing balance method except for Buildings</t>
  </si>
  <si>
    <t>2025 Capex Account [$m nominal] - Reducing balance method except for Buildings</t>
  </si>
  <si>
    <t>2026 Capex Account [$m nominal] - Reducing balance method except for Buildings</t>
  </si>
  <si>
    <t>2027 Capex Account [$m nominal] - Reducing balance method except for Buildings</t>
  </si>
  <si>
    <t>2028 Capex Account [$m nominal] - Reducing balance method except for Buildings</t>
  </si>
  <si>
    <t>2029 Capex Account [$m nominal] - Reducing balance method except for Buildings</t>
  </si>
  <si>
    <t xml:space="preserve"> ICB Account [$m 30/6/2014]</t>
  </si>
  <si>
    <t>Charging parameter
 (Real at 31 December 2023 $)</t>
  </si>
  <si>
    <t>$m real 2019</t>
  </si>
  <si>
    <t>$m real 2023</t>
  </si>
  <si>
    <t>$m nominal</t>
  </si>
  <si>
    <t>Credit Foncier Check</t>
  </si>
  <si>
    <t>The X-Factor for the variation year and the revised tariffs at 31-Dec-2023 $ will be computed.</t>
  </si>
  <si>
    <t>"ERA - GDS AA6 Access Arrangement.pdf", ?????? 2024 at Annexure B</t>
  </si>
  <si>
    <t>Unless otherwise stated all real dollars are in real $ December 2023</t>
  </si>
  <si>
    <t>B3 Tariff rebalance</t>
  </si>
  <si>
    <t>E&amp;Y Tax Asset Life 31/12/1998</t>
  </si>
  <si>
    <t>AA5 closing tariff $ 2023</t>
  </si>
  <si>
    <t>AA5 closing tariff</t>
  </si>
  <si>
    <t>&lt;-- Actual</t>
  </si>
  <si>
    <t>Forecast --&gt;</t>
  </si>
  <si>
    <t>X-Factor Adj</t>
  </si>
  <si>
    <t>Total volume</t>
  </si>
  <si>
    <t>ERA, GDS Tariff Model, Final Decision, November 2024</t>
  </si>
  <si>
    <t>Price change =</t>
  </si>
  <si>
    <t>Actual  B3 volumes 2023 used to calculate 2023 tariff</t>
  </si>
  <si>
    <t>Capex from 2025 onwards</t>
  </si>
  <si>
    <t>Check CoS - Revenue (should be 0, rounded to  decimal place)</t>
  </si>
  <si>
    <t>Net Cash Flow (should be 0, rounded to 1 decimal place)</t>
  </si>
  <si>
    <t>Check CoS - Revenue rounded to nearest $10k (should be 0)</t>
  </si>
  <si>
    <t>Approved 2 [m$ 31/12/2023]</t>
  </si>
  <si>
    <t>Approved 3 [m$ 31/12/2023]</t>
  </si>
  <si>
    <t>Approved 4 [m$ 31/12/2023]</t>
  </si>
  <si>
    <t>Redundant Assets, Asset Disposal, Accelerated Depreciation</t>
  </si>
  <si>
    <t>Asset Adjustment, Redundant Assets, Asset Disposal, Accelerated Depreciation</t>
  </si>
  <si>
    <t>Price_path_AA6</t>
  </si>
  <si>
    <t>The September CPI is updated at Input sheet, row 27.</t>
  </si>
  <si>
    <t xml:space="preserve">Contains regulatory asset base. Includes initial capital base, capital expenditure account, Vines and Westnet. Computations in selected Real 31-Dec $m of a base year
</t>
  </si>
  <si>
    <t>The Annual Debt Risk Premium updated at Input sheet, Cells(AJ12:AN12). The Trailing Average DRP is calculated at Input sheet, Row 13</t>
  </si>
  <si>
    <r>
      <t>Projected P</t>
    </r>
    <r>
      <rPr>
        <b/>
        <vertAlign val="subscript"/>
        <sz val="11"/>
        <color theme="1"/>
        <rFont val="Calibri"/>
        <family val="2"/>
      </rPr>
      <t>0</t>
    </r>
    <r>
      <rPr>
        <b/>
        <sz val="11"/>
        <color theme="1"/>
        <rFont val="Calibri"/>
        <family val="2"/>
        <scheme val="minor"/>
      </rPr>
      <t xml:space="preserve"> for closing B3  tariff usage charge band 1 2025</t>
    </r>
  </si>
  <si>
    <t>Actual B3 tariff band 2 2024</t>
  </si>
  <si>
    <t>Actual 5 [m$ 31/12/2019]</t>
  </si>
  <si>
    <t>Source: ABS actual and RBA forecast and TVM for 2024/2022 TVM Model</t>
  </si>
  <si>
    <t>Return on return received (compounding)</t>
  </si>
  <si>
    <t>Colour codes:</t>
  </si>
  <si>
    <t>Apply forecast inflation for the 1 Jan 2024 tariff variation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</si>
</sst>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4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#,##0_-;[Red]\-#,##0_-;_-&quot;-&quot;_-;_-@_-"/>
    <numFmt numFmtId="167" formatCode="0.0%"/>
    <numFmt numFmtId="168" formatCode="0.000%"/>
    <numFmt numFmtId="169" formatCode="_-#,##0.000_-;[Red]\-#,##0.000_-;_-&quot;-&quot;_-;_-@_-"/>
    <numFmt numFmtId="170" formatCode="_-#,##0.0_-;[Red]\-#,##0.0_-;_-&quot;-&quot;_-;_-@_-"/>
    <numFmt numFmtId="171" formatCode="_-#,##0.00_-;[Red]\-#,##0.00_-;_-&quot;-&quot;_-;_-@_-"/>
    <numFmt numFmtId="172" formatCode="_ * #,##0.00_ ;_ * \-#,##0.00_ ;_ * &quot;-&quot;??_ ;_ @_ "/>
    <numFmt numFmtId="173" formatCode="_ * #,##0.000_ ;_ * \-#,##0.000_ ;_ * &quot;-&quot;??_ ;_ @_ "/>
    <numFmt numFmtId="174" formatCode="_-\ #,##0.0_-;[Red]\-\ #,##0.0_-;_-\ &quot;-&quot;_-;_-@_-"/>
    <numFmt numFmtId="175" formatCode="_-\ #,##0.000_-;[Red]\-\ #,##0.000_-;_-\ &quot;-&quot;_-;_-@_-"/>
    <numFmt numFmtId="176" formatCode="#,##0.000_ ;[Red]\-#,##0.000\ "/>
    <numFmt numFmtId="177" formatCode="0.0"/>
    <numFmt numFmtId="178" formatCode="0.000000"/>
    <numFmt numFmtId="179" formatCode="0.000"/>
    <numFmt numFmtId="180" formatCode="#,##0.000"/>
    <numFmt numFmtId="181" formatCode="#,##0.00%;[Red]\-#,##0.00%;\-"/>
    <numFmt numFmtId="182" formatCode="_-* #,##0.0_-;\-* #,##0.0_-;_-* &quot;-&quot;??_-;_-@_-"/>
    <numFmt numFmtId="183" formatCode="_-* #,##0_-;\-* #,##0_-;_-* &quot;-&quot;??_-;_-@_-"/>
    <numFmt numFmtId="184" formatCode="dd/mm/yy;@"/>
    <numFmt numFmtId="185" formatCode="_-#,##0.00000_-;[Red]\-#,##0.00000_-;_-&quot;-&quot;??_-;_-@_-"/>
    <numFmt numFmtId="186" formatCode="_-#,##0.000_-;[Red]\-#,##0.000_-;_-&quot;-&quot;??_-;_-@_-"/>
    <numFmt numFmtId="187" formatCode="0.0000"/>
    <numFmt numFmtId="188" formatCode="_-#,##0.00000_-;[Red]\-#,##0.00000_-;_-&quot;-&quot;_-;_-@_-"/>
    <numFmt numFmtId="189" formatCode="_-#,##0.0000_-;[Red]\-#,##0.0000_-;_-&quot;-&quot;_-;_-@_-"/>
    <numFmt numFmtId="190" formatCode="_-* #,##0.00_-;[Red]\(#,##0.00\)_-;_-* &quot;-&quot;??_-;_-@_-"/>
    <numFmt numFmtId="191" formatCode="_-&quot;$&quot;* #,##0_-;\-&quot;$&quot;* #,##0_-;_-&quot;$&quot;* &quot;-&quot;??_-;_-@_-"/>
    <numFmt numFmtId="192" formatCode="0.0%;[Red]\-0.0%;\-"/>
    <numFmt numFmtId="193" formatCode="0.000_ ;[Red]\-0.000;\-"/>
    <numFmt numFmtId="194" formatCode="_-#,##0.000000_-;[Red]\-#,##0.000000_-;_-&quot;-&quot;_-;_-@_-"/>
    <numFmt numFmtId="195" formatCode="#,##0.000%;[Red]\-#,##0.000%;\-"/>
    <numFmt numFmtId="196" formatCode="_-* #,##0.000_-;\-* #,##0.000_-;_-* &quot;-&quot;??_-;_-@_-"/>
    <numFmt numFmtId="197" formatCode="_-* #,##0.00000_-;\-* #,##0.00000_-;_-* &quot;-&quot;??_-;_-@_-"/>
    <numFmt numFmtId="198" formatCode="_-\ #,##0.00_-;[Red]\-\ #,##0.00_-;_-\ &quot;-&quot;_-;_-@_-"/>
    <numFmt numFmtId="199" formatCode="&quot;Warning&quot;;&quot;Warning&quot;;&quot;OK&quot;"/>
    <numFmt numFmtId="200" formatCode="_-\ #,##0_-;[Red]\-\ #,##0_-;_-\ &quot;-&quot;_-;_-@_-"/>
    <numFmt numFmtId="201" formatCode="#,##0.0_ ;[Red]\-#,##0.0\ "/>
    <numFmt numFmtId="202" formatCode="#,##0.0"/>
    <numFmt numFmtId="203" formatCode="#,##0.00000000000000_ ;[Red]\-#,##0.00000000000000\ "/>
    <numFmt numFmtId="204" formatCode="#,##0.0000_ ;[Red]\-#,##0.0000\ "/>
    <numFmt numFmtId="205" formatCode="#,##0.0000000000000000_ ;[Red]\-#,##0.0000000000000000\ "/>
    <numFmt numFmtId="206" formatCode="0.0000%"/>
    <numFmt numFmtId="207" formatCode="0.0000000"/>
    <numFmt numFmtId="208" formatCode="#,##0.0000000000_ ;[Red]\-#,##0.0000000000\ "/>
    <numFmt numFmtId="209" formatCode="_(* #,##0.000_);_(* \(#,##0.000\);_(* &quot;-&quot;??_);_(@_)"/>
    <numFmt numFmtId="210" formatCode="#,##0.00000_ ;[Red]\-#,##0.00000\ "/>
    <numFmt numFmtId="211" formatCode="#,##0.0000"/>
    <numFmt numFmtId="212" formatCode="&quot; to &quot;\ General"/>
    <numFmt numFmtId="213" formatCode="&quot;from &quot;\ General"/>
    <numFmt numFmtId="214" formatCode="_(#,##0.00%_);\(#,##0.00%\);_(&quot;-&quot;_);_)@_)"/>
    <numFmt numFmtId="215" formatCode="_(&quot;$&quot;* #,##0_);_(&quot;$&quot;* \(#,##0\);_(&quot;$&quot;* &quot;-&quot;??_);_(@_)"/>
    <numFmt numFmtId="216" formatCode="_(#,##0_);\(#,##0\);_(&quot;-&quot;_);_)@_)"/>
    <numFmt numFmtId="217" formatCode="#,##0.000;[Red]\(#,##0.000\);\-"/>
    <numFmt numFmtId="218" formatCode="_(#,##0.0%_);\(#,##0.0%\);_(&quot;-&quot;_);_)@_)"/>
    <numFmt numFmtId="219" formatCode="_(* #,##0.000000_);_(* \(#,##0.000000\);_(* &quot;-&quot;??_);_(@_)"/>
    <numFmt numFmtId="220" formatCode="_(* #,##0.00000_);_(* \(#,##0.00000\);_(* &quot;-&quot;??_);_(@_)"/>
    <numFmt numFmtId="221" formatCode="#,##0.00000"/>
    <numFmt numFmtId="222" formatCode="0.00000"/>
    <numFmt numFmtId="223" formatCode="_-\ #,##0.000000_-;[Red]\-\ #,##0.000000_-;_-\ &quot;-&quot;_-;_-@_-"/>
    <numFmt numFmtId="224" formatCode="_-* #,##0.00000000_-;\-* #,##0.00000000_-;_-* &quot;-&quot;?????_-;_-@_-"/>
    <numFmt numFmtId="225" formatCode="_(* #,##0.0000_);_(* \(#,##0.0000\);_(* &quot;-&quot;??_);_(@_)"/>
    <numFmt numFmtId="226" formatCode="_-&quot;$&quot;* #,##0.00000_-;\-&quot;$&quot;* #,##0.00000_-;_-&quot;$&quot;* &quot;-&quot;??_-;_-@_-"/>
    <numFmt numFmtId="227" formatCode="_(* #,##0.0_);_(* \(#,##0.0\);_(* &quot;-&quot;??_);_(@_)"/>
    <numFmt numFmtId="228" formatCode="_(* #,##0_);_(* \(#,##0\);_(* &quot;-&quot;??_);_(@_)"/>
    <numFmt numFmtId="229" formatCode="_-* #,##0.0000_-;\-* #,##0.0000_-;_-* &quot;-&quot;??_-;_-@_-"/>
    <numFmt numFmtId="230" formatCode="0_ ;[Red]\-0\ "/>
    <numFmt numFmtId="231" formatCode="_-* #,##0.000_-;\-* #,##0.000_-;_-* &quot;-&quot;???_-;_-@_-"/>
    <numFmt numFmtId="232" formatCode="_-* #,##0.000_-;\-* #,##0.000_-;_-* &quot;-&quot;_-;_-@_-"/>
    <numFmt numFmtId="233" formatCode="_-* #,##0.0000_-;\-* #,##0.0000_-;_-* &quot;-&quot;_-;_-@_-"/>
    <numFmt numFmtId="234" formatCode="#,##0.00_ ;[Red]\-#,##0.00\ 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indexed="20"/>
      <name val="Arial"/>
      <family val="2"/>
    </font>
    <font>
      <b/>
      <sz val="10"/>
      <color rgb="FF0000FF"/>
      <name val="Arial"/>
      <family val="2"/>
    </font>
    <font>
      <sz val="10"/>
      <color rgb="FF00B050"/>
      <name val="Arial"/>
      <family val="2"/>
    </font>
    <font>
      <sz val="10"/>
      <color indexed="12"/>
      <name val="Arial"/>
      <family val="2"/>
    </font>
    <font>
      <b/>
      <i/>
      <sz val="10"/>
      <color rgb="FFFF0000"/>
      <name val="Arial"/>
      <family val="2"/>
    </font>
    <font>
      <i/>
      <sz val="9"/>
      <color rgb="FFFF000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i/>
      <sz val="9"/>
      <name val="Arial"/>
      <family val="2"/>
    </font>
    <font>
      <b/>
      <u/>
      <sz val="10"/>
      <name val="Arial"/>
      <family val="2"/>
    </font>
    <font>
      <b/>
      <sz val="10"/>
      <color rgb="FF00B05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FF00FF"/>
      <name val="Arial"/>
      <family val="2"/>
    </font>
    <font>
      <sz val="10"/>
      <color rgb="FF0000FF"/>
      <name val="Arial"/>
      <family val="2"/>
    </font>
    <font>
      <sz val="10"/>
      <color rgb="FFFF00FF"/>
      <name val="Arial"/>
      <family val="2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FF99FF"/>
      <name val="Arial"/>
      <family val="2"/>
    </font>
    <font>
      <sz val="12"/>
      <color theme="0" tint="-0.24994659260841701"/>
      <name val="Calibri"/>
      <family val="2"/>
    </font>
    <font>
      <sz val="9"/>
      <color indexed="12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sz val="10"/>
      <color rgb="FF00B0F0"/>
      <name val="Arial"/>
      <family val="2"/>
    </font>
    <font>
      <sz val="10"/>
      <color theme="1"/>
      <name val="Calibri"/>
      <family val="2"/>
      <scheme val="minor"/>
    </font>
    <font>
      <b/>
      <sz val="14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sz val="9"/>
      <name val="Arial"/>
      <family val="2"/>
    </font>
    <font>
      <sz val="10"/>
      <color theme="9" tint="-0.249977111117893"/>
      <name val="Arial"/>
      <family val="2"/>
    </font>
    <font>
      <sz val="9"/>
      <color rgb="FFFF00FF"/>
      <name val="Arial"/>
      <family val="2"/>
    </font>
    <font>
      <sz val="10"/>
      <color rgb="FFFFC000"/>
      <name val="Arial"/>
      <family val="2"/>
    </font>
    <font>
      <sz val="10"/>
      <color rgb="FF00B050"/>
      <name val="Calibri"/>
      <family val="2"/>
      <scheme val="minor"/>
    </font>
    <font>
      <b/>
      <sz val="10"/>
      <color rgb="FFFFFFFF"/>
      <name val="Arial"/>
      <family val="2"/>
    </font>
    <font>
      <b/>
      <sz val="12"/>
      <color theme="0"/>
      <name val="Arial"/>
      <family val="2"/>
    </font>
    <font>
      <sz val="10"/>
      <name val="Calibri"/>
      <family val="2"/>
      <scheme val="minor"/>
    </font>
    <font>
      <b/>
      <sz val="16"/>
      <color rgb="FF0000FF"/>
      <name val="Arial"/>
      <family val="2"/>
    </font>
    <font>
      <b/>
      <sz val="18"/>
      <name val="Arial"/>
      <family val="2"/>
    </font>
    <font>
      <b/>
      <sz val="14"/>
      <color theme="0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sz val="11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i/>
      <sz val="10"/>
      <color theme="3"/>
      <name val="Calibri"/>
      <family val="2"/>
      <scheme val="minor"/>
    </font>
    <font>
      <sz val="11"/>
      <color theme="3"/>
      <name val="Arial"/>
      <family val="2"/>
    </font>
    <font>
      <b/>
      <sz val="20"/>
      <color rgb="FFFF0000"/>
      <name val="Arial"/>
      <family val="2"/>
    </font>
    <font>
      <sz val="8"/>
      <color rgb="FF0000FF"/>
      <name val="Arial"/>
      <family val="2"/>
    </font>
    <font>
      <sz val="8"/>
      <color rgb="FF00B050"/>
      <name val="Arial"/>
      <family val="2"/>
    </font>
    <font>
      <u/>
      <sz val="10"/>
      <color rgb="FF0000FF"/>
      <name val="Arial"/>
      <family val="2"/>
    </font>
    <font>
      <sz val="8"/>
      <color theme="0"/>
      <name val="Arial"/>
      <family val="2"/>
    </font>
    <font>
      <sz val="8"/>
      <color indexed="8"/>
      <name val="Arial"/>
      <family val="2"/>
    </font>
    <font>
      <i/>
      <sz val="10"/>
      <color rgb="FF0000FF"/>
      <name val="Calibri"/>
      <family val="2"/>
      <scheme val="minor"/>
    </font>
    <font>
      <sz val="10"/>
      <color rgb="FF008457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0"/>
      <color theme="5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b/>
      <i/>
      <sz val="9"/>
      <name val="Arial"/>
      <family val="2"/>
    </font>
    <font>
      <sz val="8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sz val="10"/>
      <color rgb="FFC00000"/>
      <name val="Arial"/>
      <family val="2"/>
    </font>
    <font>
      <sz val="9"/>
      <color rgb="FF0000FF"/>
      <name val="Arial"/>
      <family val="2"/>
    </font>
    <font>
      <sz val="9"/>
      <color theme="1"/>
      <name val="Arial"/>
      <family val="2"/>
    </font>
    <font>
      <b/>
      <sz val="10"/>
      <color rgb="FFFFC000"/>
      <name val="Arial"/>
      <family val="2"/>
    </font>
    <font>
      <sz val="10"/>
      <color theme="0" tint="-0.1499984740745262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EBEB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5D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6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3" fillId="2" borderId="0" applyBorder="0"/>
    <xf numFmtId="0" fontId="6" fillId="0" borderId="0"/>
    <xf numFmtId="166" fontId="6" fillId="0" borderId="0"/>
    <xf numFmtId="0" fontId="1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7" fillId="0" borderId="0"/>
    <xf numFmtId="169" fontId="6" fillId="0" borderId="0"/>
    <xf numFmtId="0" fontId="6" fillId="0" borderId="0"/>
    <xf numFmtId="164" fontId="6" fillId="0" borderId="0" applyFont="0" applyFill="0" applyBorder="0" applyAlignment="0" applyProtection="0"/>
    <xf numFmtId="0" fontId="3" fillId="5" borderId="0"/>
    <xf numFmtId="0" fontId="6" fillId="0" borderId="26"/>
    <xf numFmtId="0" fontId="6" fillId="8" borderId="0"/>
    <xf numFmtId="169" fontId="29" fillId="11" borderId="0" applyBorder="0" applyAlignment="0"/>
    <xf numFmtId="169" fontId="6" fillId="0" borderId="0"/>
    <xf numFmtId="165" fontId="1" fillId="0" borderId="0" applyFont="0" applyFill="0" applyBorder="0" applyAlignment="0" applyProtection="0"/>
    <xf numFmtId="0" fontId="6" fillId="0" borderId="0"/>
    <xf numFmtId="0" fontId="1" fillId="0" borderId="0"/>
    <xf numFmtId="166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99" fontId="35" fillId="10" borderId="27" applyProtection="0">
      <alignment horizontal="center" vertical="center"/>
    </xf>
    <xf numFmtId="0" fontId="6" fillId="0" borderId="0"/>
    <xf numFmtId="43" fontId="1" fillId="0" borderId="0" applyFont="0" applyFill="0" applyBorder="0" applyAlignment="0" applyProtection="0"/>
    <xf numFmtId="0" fontId="56" fillId="22" borderId="6">
      <alignment vertical="center" wrapText="1"/>
    </xf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73" fillId="27" borderId="0"/>
    <xf numFmtId="216" fontId="74" fillId="0" borderId="0">
      <alignment horizontal="right" vertical="center"/>
    </xf>
    <xf numFmtId="217" fontId="6" fillId="0" borderId="0"/>
    <xf numFmtId="218" fontId="74" fillId="0" borderId="0"/>
    <xf numFmtId="216" fontId="75" fillId="27" borderId="0"/>
    <xf numFmtId="0" fontId="77" fillId="28" borderId="54">
      <alignment vertical="center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64">
    <xf numFmtId="0" fontId="0" fillId="0" borderId="0" xfId="0"/>
    <xf numFmtId="0" fontId="5" fillId="0" borderId="0" xfId="0" applyFont="1"/>
    <xf numFmtId="0" fontId="3" fillId="0" borderId="0" xfId="0" applyFont="1"/>
    <xf numFmtId="10" fontId="5" fillId="0" borderId="0" xfId="2" applyNumberFormat="1" applyFont="1" applyFill="1" applyBorder="1"/>
    <xf numFmtId="0" fontId="6" fillId="0" borderId="0" xfId="0" applyFont="1"/>
    <xf numFmtId="168" fontId="5" fillId="0" borderId="0" xfId="2" applyNumberFormat="1" applyFont="1" applyFill="1" applyBorder="1"/>
    <xf numFmtId="0" fontId="9" fillId="0" borderId="0" xfId="0" applyFont="1"/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10" fontId="4" fillId="0" borderId="0" xfId="3" applyNumberFormat="1" applyFont="1" applyFill="1" applyBorder="1"/>
    <xf numFmtId="10" fontId="5" fillId="0" borderId="0" xfId="3" applyNumberFormat="1" applyFont="1" applyFill="1" applyBorder="1"/>
    <xf numFmtId="10" fontId="3" fillId="0" borderId="0" xfId="3" applyNumberFormat="1" applyFont="1" applyFill="1" applyBorder="1"/>
    <xf numFmtId="9" fontId="4" fillId="0" borderId="0" xfId="3" applyFont="1" applyFill="1" applyBorder="1"/>
    <xf numFmtId="9" fontId="5" fillId="0" borderId="0" xfId="3" applyFont="1" applyFill="1" applyBorder="1"/>
    <xf numFmtId="168" fontId="4" fillId="0" borderId="0" xfId="3" applyNumberFormat="1" applyFont="1" applyFill="1" applyBorder="1"/>
    <xf numFmtId="10" fontId="4" fillId="0" borderId="0" xfId="2" applyNumberFormat="1" applyFont="1" applyFill="1" applyBorder="1"/>
    <xf numFmtId="2" fontId="4" fillId="0" borderId="0" xfId="0" applyNumberFormat="1" applyFont="1"/>
    <xf numFmtId="9" fontId="4" fillId="0" borderId="0" xfId="2" applyFont="1" applyFill="1" applyBorder="1"/>
    <xf numFmtId="10" fontId="6" fillId="0" borderId="0" xfId="0" applyNumberFormat="1" applyFont="1" applyAlignment="1">
      <alignment horizontal="center"/>
    </xf>
    <xf numFmtId="10" fontId="0" fillId="0" borderId="0" xfId="0" applyNumberFormat="1"/>
    <xf numFmtId="167" fontId="6" fillId="0" borderId="0" xfId="2" applyNumberFormat="1" applyFont="1" applyFill="1"/>
    <xf numFmtId="10" fontId="6" fillId="0" borderId="0" xfId="2" applyNumberFormat="1" applyFont="1" applyFill="1"/>
    <xf numFmtId="167" fontId="6" fillId="0" borderId="0" xfId="3" applyNumberFormat="1" applyFont="1" applyFill="1"/>
    <xf numFmtId="10" fontId="3" fillId="0" borderId="0" xfId="2" applyNumberFormat="1" applyFont="1" applyFill="1" applyBorder="1"/>
    <xf numFmtId="10" fontId="5" fillId="0" borderId="0" xfId="3" applyNumberFormat="1" applyFont="1" applyFill="1"/>
    <xf numFmtId="0" fontId="8" fillId="6" borderId="0" xfId="0" applyFont="1" applyFill="1" applyAlignment="1">
      <alignment horizontal="center"/>
    </xf>
    <xf numFmtId="174" fontId="6" fillId="0" borderId="0" xfId="0" applyNumberFormat="1" applyFont="1"/>
    <xf numFmtId="175" fontId="6" fillId="0" borderId="0" xfId="0" applyNumberFormat="1" applyFont="1"/>
    <xf numFmtId="0" fontId="6" fillId="0" borderId="13" xfId="0" applyFont="1" applyBorder="1"/>
    <xf numFmtId="174" fontId="6" fillId="0" borderId="13" xfId="0" applyNumberFormat="1" applyFont="1" applyBorder="1"/>
    <xf numFmtId="175" fontId="6" fillId="0" borderId="13" xfId="0" applyNumberFormat="1" applyFont="1" applyBorder="1"/>
    <xf numFmtId="169" fontId="6" fillId="0" borderId="0" xfId="4" applyFont="1" applyFill="1" applyBorder="1"/>
    <xf numFmtId="0" fontId="9" fillId="0" borderId="0" xfId="5" applyFont="1"/>
    <xf numFmtId="0" fontId="6" fillId="0" borderId="0" xfId="5"/>
    <xf numFmtId="0" fontId="6" fillId="0" borderId="0" xfId="5" applyAlignment="1">
      <alignment horizontal="center"/>
    </xf>
    <xf numFmtId="0" fontId="5" fillId="0" borderId="0" xfId="5" applyFont="1" applyAlignment="1">
      <alignment horizontal="center"/>
    </xf>
    <xf numFmtId="0" fontId="7" fillId="0" borderId="0" xfId="5" applyFont="1"/>
    <xf numFmtId="10" fontId="6" fillId="0" borderId="0" xfId="5" applyNumberFormat="1"/>
    <xf numFmtId="10" fontId="12" fillId="0" borderId="0" xfId="5" applyNumberFormat="1" applyFont="1"/>
    <xf numFmtId="177" fontId="6" fillId="0" borderId="0" xfId="5" applyNumberFormat="1"/>
    <xf numFmtId="178" fontId="6" fillId="0" borderId="0" xfId="5" applyNumberFormat="1"/>
    <xf numFmtId="179" fontId="6" fillId="0" borderId="0" xfId="5" applyNumberFormat="1"/>
    <xf numFmtId="169" fontId="6" fillId="0" borderId="10" xfId="6" applyNumberFormat="1" applyBorder="1"/>
    <xf numFmtId="169" fontId="6" fillId="0" borderId="5" xfId="6" applyNumberFormat="1" applyBorder="1"/>
    <xf numFmtId="169" fontId="6" fillId="0" borderId="7" xfId="6" applyNumberFormat="1" applyBorder="1"/>
    <xf numFmtId="0" fontId="6" fillId="0" borderId="13" xfId="5" applyBorder="1"/>
    <xf numFmtId="169" fontId="6" fillId="0" borderId="14" xfId="6" applyNumberFormat="1" applyBorder="1"/>
    <xf numFmtId="175" fontId="6" fillId="0" borderId="15" xfId="5" applyNumberFormat="1" applyBorder="1"/>
    <xf numFmtId="175" fontId="6" fillId="0" borderId="6" xfId="5" applyNumberFormat="1" applyBorder="1"/>
    <xf numFmtId="175" fontId="6" fillId="0" borderId="14" xfId="5" applyNumberFormat="1" applyBorder="1"/>
    <xf numFmtId="174" fontId="6" fillId="0" borderId="13" xfId="5" applyNumberFormat="1" applyBorder="1"/>
    <xf numFmtId="169" fontId="6" fillId="0" borderId="0" xfId="5" applyNumberFormat="1"/>
    <xf numFmtId="169" fontId="6" fillId="0" borderId="13" xfId="5" applyNumberFormat="1" applyBorder="1"/>
    <xf numFmtId="169" fontId="6" fillId="0" borderId="0" xfId="6" applyNumberFormat="1"/>
    <xf numFmtId="169" fontId="6" fillId="0" borderId="13" xfId="6" applyNumberFormat="1" applyBorder="1"/>
    <xf numFmtId="169" fontId="3" fillId="0" borderId="0" xfId="5" applyNumberFormat="1" applyFont="1"/>
    <xf numFmtId="169" fontId="3" fillId="0" borderId="13" xfId="5" applyNumberFormat="1" applyFont="1" applyBorder="1"/>
    <xf numFmtId="169" fontId="6" fillId="0" borderId="13" xfId="4" applyFont="1" applyFill="1" applyBorder="1"/>
    <xf numFmtId="175" fontId="6" fillId="0" borderId="0" xfId="5" applyNumberFormat="1"/>
    <xf numFmtId="175" fontId="12" fillId="0" borderId="0" xfId="5" applyNumberFormat="1" applyFont="1"/>
    <xf numFmtId="175" fontId="6" fillId="0" borderId="13" xfId="5" applyNumberFormat="1" applyBorder="1"/>
    <xf numFmtId="166" fontId="12" fillId="0" borderId="0" xfId="4" applyNumberFormat="1" applyFont="1" applyFill="1" applyBorder="1"/>
    <xf numFmtId="166" fontId="6" fillId="0" borderId="0" xfId="8" applyNumberFormat="1" applyFont="1" applyFill="1" applyBorder="1"/>
    <xf numFmtId="182" fontId="6" fillId="0" borderId="0" xfId="9" applyNumberFormat="1" applyFont="1" applyFill="1" applyBorder="1"/>
    <xf numFmtId="169" fontId="3" fillId="0" borderId="0" xfId="4" applyFill="1" applyBorder="1"/>
    <xf numFmtId="0" fontId="5" fillId="0" borderId="13" xfId="5" applyFont="1" applyBorder="1"/>
    <xf numFmtId="169" fontId="3" fillId="0" borderId="13" xfId="4" applyFill="1" applyBorder="1"/>
    <xf numFmtId="177" fontId="12" fillId="0" borderId="0" xfId="5" applyNumberFormat="1" applyFont="1"/>
    <xf numFmtId="10" fontId="6" fillId="0" borderId="0" xfId="3" applyNumberFormat="1" applyFont="1" applyBorder="1"/>
    <xf numFmtId="10" fontId="6" fillId="0" borderId="0" xfId="3" applyNumberFormat="1" applyFont="1" applyFill="1" applyBorder="1"/>
    <xf numFmtId="166" fontId="3" fillId="0" borderId="0" xfId="4" applyNumberFormat="1" applyFill="1" applyBorder="1"/>
    <xf numFmtId="166" fontId="6" fillId="0" borderId="0" xfId="4" applyNumberFormat="1" applyFont="1" applyFill="1" applyBorder="1"/>
    <xf numFmtId="0" fontId="8" fillId="0" borderId="13" xfId="5" applyFont="1" applyBorder="1"/>
    <xf numFmtId="166" fontId="3" fillId="0" borderId="13" xfId="4" applyNumberFormat="1" applyFill="1" applyBorder="1"/>
    <xf numFmtId="166" fontId="6" fillId="0" borderId="13" xfId="4" applyNumberFormat="1" applyFont="1" applyFill="1" applyBorder="1"/>
    <xf numFmtId="166" fontId="6" fillId="0" borderId="0" xfId="8" applyNumberFormat="1" applyFill="1" applyBorder="1"/>
    <xf numFmtId="166" fontId="6" fillId="0" borderId="13" xfId="6" applyBorder="1"/>
    <xf numFmtId="166" fontId="6" fillId="0" borderId="0" xfId="6"/>
    <xf numFmtId="183" fontId="6" fillId="0" borderId="0" xfId="9" applyNumberFormat="1" applyFont="1" applyFill="1" applyBorder="1"/>
    <xf numFmtId="0" fontId="11" fillId="0" borderId="0" xfId="7"/>
    <xf numFmtId="0" fontId="11" fillId="0" borderId="13" xfId="7" applyBorder="1"/>
    <xf numFmtId="166" fontId="6" fillId="0" borderId="0" xfId="5" applyNumberFormat="1"/>
    <xf numFmtId="0" fontId="7" fillId="0" borderId="0" xfId="10"/>
    <xf numFmtId="49" fontId="7" fillId="0" borderId="0" xfId="5" applyNumberFormat="1" applyFont="1" applyAlignment="1">
      <alignment horizontal="center"/>
    </xf>
    <xf numFmtId="9" fontId="6" fillId="0" borderId="0" xfId="3" applyFont="1" applyFill="1" applyBorder="1"/>
    <xf numFmtId="166" fontId="6" fillId="0" borderId="13" xfId="5" applyNumberFormat="1" applyBorder="1"/>
    <xf numFmtId="9" fontId="6" fillId="0" borderId="13" xfId="3" applyFont="1" applyFill="1" applyBorder="1"/>
    <xf numFmtId="166" fontId="13" fillId="0" borderId="13" xfId="4" applyNumberFormat="1" applyFont="1" applyFill="1" applyBorder="1"/>
    <xf numFmtId="166" fontId="13" fillId="0" borderId="13" xfId="6" applyFont="1" applyBorder="1"/>
    <xf numFmtId="0" fontId="5" fillId="0" borderId="0" xfId="5" applyFont="1"/>
    <xf numFmtId="167" fontId="6" fillId="0" borderId="0" xfId="3" applyNumberFormat="1" applyFont="1" applyFill="1" applyBorder="1"/>
    <xf numFmtId="167" fontId="6" fillId="0" borderId="13" xfId="3" applyNumberFormat="1" applyFont="1" applyFill="1" applyBorder="1"/>
    <xf numFmtId="171" fontId="6" fillId="0" borderId="0" xfId="5" applyNumberFormat="1"/>
    <xf numFmtId="184" fontId="7" fillId="0" borderId="0" xfId="5" applyNumberFormat="1" applyFont="1" applyAlignment="1">
      <alignment horizontal="center"/>
    </xf>
    <xf numFmtId="185" fontId="6" fillId="0" borderId="0" xfId="8" applyNumberFormat="1" applyFont="1" applyFill="1" applyBorder="1"/>
    <xf numFmtId="186" fontId="6" fillId="0" borderId="0" xfId="8" applyNumberFormat="1" applyFont="1" applyFill="1" applyBorder="1"/>
    <xf numFmtId="2" fontId="6" fillId="0" borderId="0" xfId="5" applyNumberFormat="1"/>
    <xf numFmtId="171" fontId="6" fillId="0" borderId="0" xfId="4" applyNumberFormat="1" applyFont="1" applyFill="1" applyBorder="1"/>
    <xf numFmtId="187" fontId="6" fillId="0" borderId="0" xfId="5" applyNumberFormat="1"/>
    <xf numFmtId="188" fontId="6" fillId="0" borderId="0" xfId="4" applyNumberFormat="1" applyFont="1" applyFill="1" applyBorder="1"/>
    <xf numFmtId="189" fontId="6" fillId="0" borderId="0" xfId="4" applyNumberFormat="1" applyFont="1" applyFill="1" applyBorder="1"/>
    <xf numFmtId="0" fontId="15" fillId="0" borderId="0" xfId="5" applyFont="1" applyAlignment="1">
      <alignment horizontal="right"/>
    </xf>
    <xf numFmtId="179" fontId="17" fillId="0" borderId="0" xfId="5" applyNumberFormat="1" applyFont="1"/>
    <xf numFmtId="0" fontId="6" fillId="0" borderId="0" xfId="5" applyAlignment="1">
      <alignment horizontal="left"/>
    </xf>
    <xf numFmtId="191" fontId="3" fillId="0" borderId="21" xfId="5" applyNumberFormat="1" applyFont="1" applyBorder="1"/>
    <xf numFmtId="169" fontId="12" fillId="0" borderId="0" xfId="5" applyNumberFormat="1" applyFont="1"/>
    <xf numFmtId="192" fontId="0" fillId="0" borderId="0" xfId="3" applyNumberFormat="1" applyFont="1"/>
    <xf numFmtId="167" fontId="0" fillId="0" borderId="0" xfId="3" applyNumberFormat="1" applyFont="1" applyBorder="1"/>
    <xf numFmtId="169" fontId="12" fillId="0" borderId="13" xfId="5" applyNumberFormat="1" applyFont="1" applyBorder="1"/>
    <xf numFmtId="167" fontId="0" fillId="0" borderId="13" xfId="3" applyNumberFormat="1" applyFont="1" applyBorder="1"/>
    <xf numFmtId="0" fontId="3" fillId="0" borderId="0" xfId="5" applyFont="1"/>
    <xf numFmtId="167" fontId="3" fillId="0" borderId="0" xfId="3" applyNumberFormat="1" applyFont="1"/>
    <xf numFmtId="179" fontId="20" fillId="0" borderId="0" xfId="5" applyNumberFormat="1" applyFont="1"/>
    <xf numFmtId="193" fontId="20" fillId="0" borderId="0" xfId="5" applyNumberFormat="1" applyFont="1"/>
    <xf numFmtId="0" fontId="6" fillId="0" borderId="8" xfId="5" applyBorder="1"/>
    <xf numFmtId="171" fontId="6" fillId="0" borderId="8" xfId="5" applyNumberFormat="1" applyBorder="1"/>
    <xf numFmtId="0" fontId="6" fillId="0" borderId="9" xfId="5" applyBorder="1"/>
    <xf numFmtId="0" fontId="6" fillId="0" borderId="17" xfId="5" applyBorder="1"/>
    <xf numFmtId="0" fontId="6" fillId="0" borderId="18" xfId="5" applyBorder="1"/>
    <xf numFmtId="0" fontId="6" fillId="0" borderId="19" xfId="5" applyBorder="1"/>
    <xf numFmtId="0" fontId="6" fillId="0" borderId="20" xfId="5" applyBorder="1"/>
    <xf numFmtId="166" fontId="12" fillId="0" borderId="13" xfId="4" applyNumberFormat="1" applyFont="1" applyFill="1" applyBorder="1"/>
    <xf numFmtId="166" fontId="6" fillId="0" borderId="9" xfId="4" applyNumberFormat="1" applyFont="1" applyFill="1" applyBorder="1"/>
    <xf numFmtId="171" fontId="12" fillId="0" borderId="0" xfId="4" applyNumberFormat="1" applyFont="1" applyFill="1" applyBorder="1"/>
    <xf numFmtId="194" fontId="6" fillId="0" borderId="0" xfId="4" applyNumberFormat="1" applyFont="1" applyFill="1" applyBorder="1"/>
    <xf numFmtId="167" fontId="16" fillId="0" borderId="0" xfId="3" applyNumberFormat="1" applyFont="1" applyFill="1" applyBorder="1"/>
    <xf numFmtId="188" fontId="12" fillId="0" borderId="0" xfId="4" applyNumberFormat="1" applyFont="1" applyFill="1" applyBorder="1"/>
    <xf numFmtId="0" fontId="13" fillId="0" borderId="0" xfId="10" applyFont="1" applyAlignment="1">
      <alignment horizontal="center"/>
    </xf>
    <xf numFmtId="195" fontId="6" fillId="0" borderId="0" xfId="3" applyNumberFormat="1" applyFont="1" applyFill="1" applyBorder="1"/>
    <xf numFmtId="171" fontId="21" fillId="0" borderId="0" xfId="4" applyNumberFormat="1" applyFont="1" applyFill="1" applyBorder="1" applyAlignment="1">
      <alignment horizontal="center"/>
    </xf>
    <xf numFmtId="0" fontId="21" fillId="0" borderId="0" xfId="5" applyFont="1" applyAlignment="1">
      <alignment horizontal="center"/>
    </xf>
    <xf numFmtId="169" fontId="21" fillId="0" borderId="0" xfId="4" applyFont="1" applyFill="1" applyBorder="1" applyAlignment="1">
      <alignment horizontal="center"/>
    </xf>
    <xf numFmtId="9" fontId="3" fillId="0" borderId="0" xfId="3" applyFont="1" applyFill="1" applyBorder="1"/>
    <xf numFmtId="9" fontId="3" fillId="0" borderId="13" xfId="3" applyFont="1" applyFill="1" applyBorder="1"/>
    <xf numFmtId="183" fontId="6" fillId="0" borderId="13" xfId="9" applyNumberFormat="1" applyFont="1" applyFill="1" applyBorder="1"/>
    <xf numFmtId="2" fontId="6" fillId="0" borderId="13" xfId="5" applyNumberFormat="1" applyBorder="1"/>
    <xf numFmtId="171" fontId="6" fillId="0" borderId="13" xfId="5" applyNumberFormat="1" applyBorder="1"/>
    <xf numFmtId="183" fontId="24" fillId="0" borderId="0" xfId="9" applyNumberFormat="1" applyFont="1" applyFill="1" applyBorder="1" applyAlignment="1"/>
    <xf numFmtId="167" fontId="3" fillId="0" borderId="13" xfId="3" applyNumberFormat="1" applyFont="1" applyBorder="1"/>
    <xf numFmtId="183" fontId="24" fillId="0" borderId="13" xfId="9" applyNumberFormat="1" applyFont="1" applyFill="1" applyBorder="1" applyAlignment="1"/>
    <xf numFmtId="167" fontId="3" fillId="0" borderId="0" xfId="3" applyNumberFormat="1" applyFont="1" applyBorder="1"/>
    <xf numFmtId="196" fontId="12" fillId="0" borderId="13" xfId="9" applyNumberFormat="1" applyFont="1" applyFill="1" applyBorder="1"/>
    <xf numFmtId="169" fontId="12" fillId="0" borderId="0" xfId="4" applyFont="1" applyFill="1" applyBorder="1"/>
    <xf numFmtId="0" fontId="6" fillId="0" borderId="23" xfId="5" applyBorder="1"/>
    <xf numFmtId="0" fontId="6" fillId="0" borderId="24" xfId="5" applyBorder="1"/>
    <xf numFmtId="0" fontId="6" fillId="0" borderId="25" xfId="5" applyBorder="1"/>
    <xf numFmtId="169" fontId="12" fillId="0" borderId="13" xfId="4" applyFont="1" applyFill="1" applyBorder="1"/>
    <xf numFmtId="9" fontId="0" fillId="0" borderId="13" xfId="3" applyFont="1" applyBorder="1"/>
    <xf numFmtId="169" fontId="22" fillId="0" borderId="13" xfId="4" applyFont="1" applyFill="1" applyBorder="1"/>
    <xf numFmtId="179" fontId="12" fillId="0" borderId="0" xfId="5" applyNumberFormat="1" applyFont="1"/>
    <xf numFmtId="179" fontId="22" fillId="0" borderId="0" xfId="5" applyNumberFormat="1" applyFont="1"/>
    <xf numFmtId="174" fontId="6" fillId="0" borderId="0" xfId="5" applyNumberFormat="1"/>
    <xf numFmtId="175" fontId="12" fillId="0" borderId="13" xfId="5" applyNumberFormat="1" applyFont="1" applyBorder="1"/>
    <xf numFmtId="169" fontId="22" fillId="0" borderId="13" xfId="6" applyNumberFormat="1" applyFont="1" applyBorder="1"/>
    <xf numFmtId="189" fontId="12" fillId="0" borderId="0" xfId="4" applyNumberFormat="1" applyFont="1" applyFill="1" applyBorder="1"/>
    <xf numFmtId="171" fontId="13" fillId="0" borderId="0" xfId="4" applyNumberFormat="1" applyFont="1" applyFill="1" applyBorder="1"/>
    <xf numFmtId="179" fontId="7" fillId="0" borderId="0" xfId="5" applyNumberFormat="1" applyFont="1"/>
    <xf numFmtId="175" fontId="12" fillId="0" borderId="0" xfId="0" applyNumberFormat="1" applyFont="1"/>
    <xf numFmtId="175" fontId="12" fillId="0" borderId="13" xfId="0" applyNumberFormat="1" applyFont="1" applyBorder="1"/>
    <xf numFmtId="169" fontId="13" fillId="0" borderId="13" xfId="4" applyFont="1" applyFill="1" applyBorder="1"/>
    <xf numFmtId="169" fontId="12" fillId="0" borderId="0" xfId="6" applyNumberFormat="1" applyFont="1"/>
    <xf numFmtId="169" fontId="12" fillId="0" borderId="13" xfId="6" applyNumberFormat="1" applyFont="1" applyBorder="1"/>
    <xf numFmtId="175" fontId="13" fillId="0" borderId="0" xfId="0" applyNumberFormat="1" applyFont="1"/>
    <xf numFmtId="175" fontId="25" fillId="0" borderId="0" xfId="0" applyNumberFormat="1" applyFont="1"/>
    <xf numFmtId="0" fontId="27" fillId="0" borderId="0" xfId="0" applyFont="1"/>
    <xf numFmtId="10" fontId="29" fillId="0" borderId="0" xfId="3" applyNumberFormat="1" applyFont="1" applyBorder="1"/>
    <xf numFmtId="10" fontId="29" fillId="0" borderId="0" xfId="5" applyNumberFormat="1" applyFont="1"/>
    <xf numFmtId="166" fontId="30" fillId="0" borderId="0" xfId="5" applyNumberFormat="1" applyFont="1"/>
    <xf numFmtId="0" fontId="0" fillId="0" borderId="0" xfId="0" applyAlignment="1">
      <alignment horizontal="left" indent="1"/>
    </xf>
    <xf numFmtId="174" fontId="12" fillId="0" borderId="0" xfId="0" applyNumberFormat="1" applyFont="1"/>
    <xf numFmtId="174" fontId="12" fillId="0" borderId="13" xfId="0" applyNumberFormat="1" applyFont="1" applyBorder="1"/>
    <xf numFmtId="0" fontId="6" fillId="0" borderId="7" xfId="5" applyBorder="1"/>
    <xf numFmtId="0" fontId="0" fillId="0" borderId="0" xfId="0" applyAlignment="1">
      <alignment horizontal="center"/>
    </xf>
    <xf numFmtId="170" fontId="12" fillId="0" borderId="0" xfId="6" applyNumberFormat="1" applyFont="1"/>
    <xf numFmtId="170" fontId="6" fillId="0" borderId="0" xfId="0" applyNumberFormat="1" applyFont="1"/>
    <xf numFmtId="170" fontId="12" fillId="0" borderId="13" xfId="6" applyNumberFormat="1" applyFont="1" applyBorder="1"/>
    <xf numFmtId="169" fontId="3" fillId="0" borderId="0" xfId="6" applyNumberFormat="1" applyFont="1"/>
    <xf numFmtId="0" fontId="7" fillId="0" borderId="0" xfId="5" applyFont="1" applyAlignment="1">
      <alignment horizontal="center"/>
    </xf>
    <xf numFmtId="0" fontId="33" fillId="0" borderId="0" xfId="0" applyFont="1"/>
    <xf numFmtId="171" fontId="16" fillId="0" borderId="0" xfId="4" applyNumberFormat="1" applyFont="1" applyFill="1" applyBorder="1" applyAlignment="1">
      <alignment horizontal="center"/>
    </xf>
    <xf numFmtId="10" fontId="12" fillId="0" borderId="8" xfId="5" applyNumberFormat="1" applyFont="1" applyBorder="1"/>
    <xf numFmtId="179" fontId="12" fillId="0" borderId="8" xfId="5" applyNumberFormat="1" applyFont="1" applyBorder="1"/>
    <xf numFmtId="0" fontId="6" fillId="0" borderId="15" xfId="5" applyBorder="1"/>
    <xf numFmtId="183" fontId="6" fillId="0" borderId="8" xfId="9" applyNumberFormat="1" applyFont="1" applyFill="1" applyBorder="1"/>
    <xf numFmtId="181" fontId="3" fillId="0" borderId="8" xfId="9" applyNumberFormat="1" applyFont="1" applyFill="1" applyBorder="1"/>
    <xf numFmtId="181" fontId="6" fillId="0" borderId="8" xfId="5" applyNumberFormat="1" applyBorder="1"/>
    <xf numFmtId="181" fontId="3" fillId="0" borderId="8" xfId="3" applyNumberFormat="1" applyFont="1" applyFill="1" applyBorder="1"/>
    <xf numFmtId="179" fontId="6" fillId="0" borderId="8" xfId="5" applyNumberFormat="1" applyBorder="1"/>
    <xf numFmtId="0" fontId="7" fillId="0" borderId="8" xfId="5" applyFont="1" applyBorder="1"/>
    <xf numFmtId="183" fontId="6" fillId="0" borderId="15" xfId="9" applyNumberFormat="1" applyFont="1" applyFill="1" applyBorder="1"/>
    <xf numFmtId="0" fontId="14" fillId="0" borderId="0" xfId="5" applyFont="1"/>
    <xf numFmtId="169" fontId="3" fillId="0" borderId="8" xfId="4" applyFill="1" applyBorder="1"/>
    <xf numFmtId="10" fontId="12" fillId="0" borderId="7" xfId="5" applyNumberFormat="1" applyFont="1" applyBorder="1"/>
    <xf numFmtId="179" fontId="22" fillId="0" borderId="7" xfId="5" applyNumberFormat="1" applyFont="1" applyBorder="1"/>
    <xf numFmtId="0" fontId="6" fillId="0" borderId="14" xfId="5" applyBorder="1"/>
    <xf numFmtId="0" fontId="7" fillId="0" borderId="7" xfId="5" applyFont="1" applyBorder="1"/>
    <xf numFmtId="183" fontId="6" fillId="0" borderId="7" xfId="9" applyNumberFormat="1" applyFont="1" applyFill="1" applyBorder="1"/>
    <xf numFmtId="183" fontId="6" fillId="0" borderId="7" xfId="9" applyNumberFormat="1" applyFont="1" applyFill="1" applyBorder="1" applyAlignment="1">
      <alignment horizontal="center"/>
    </xf>
    <xf numFmtId="179" fontId="6" fillId="0" borderId="7" xfId="5" applyNumberFormat="1" applyBorder="1"/>
    <xf numFmtId="183" fontId="6" fillId="0" borderId="14" xfId="9" applyNumberFormat="1" applyFont="1" applyFill="1" applyBorder="1"/>
    <xf numFmtId="180" fontId="23" fillId="0" borderId="7" xfId="5" applyNumberFormat="1" applyFont="1" applyBorder="1"/>
    <xf numFmtId="180" fontId="23" fillId="0" borderId="14" xfId="5" applyNumberFormat="1" applyFont="1" applyBorder="1"/>
    <xf numFmtId="169" fontId="3" fillId="0" borderId="7" xfId="4" applyFill="1" applyBorder="1"/>
    <xf numFmtId="179" fontId="12" fillId="0" borderId="7" xfId="5" applyNumberFormat="1" applyFont="1" applyBorder="1"/>
    <xf numFmtId="166" fontId="3" fillId="0" borderId="8" xfId="4" applyNumberFormat="1" applyFill="1" applyBorder="1"/>
    <xf numFmtId="166" fontId="3" fillId="0" borderId="7" xfId="4" applyNumberFormat="1" applyFill="1" applyBorder="1"/>
    <xf numFmtId="166" fontId="3" fillId="0" borderId="15" xfId="4" applyNumberFormat="1" applyFill="1" applyBorder="1"/>
    <xf numFmtId="166" fontId="3" fillId="0" borderId="14" xfId="4" applyNumberFormat="1" applyFill="1" applyBorder="1"/>
    <xf numFmtId="196" fontId="6" fillId="0" borderId="8" xfId="9" applyNumberFormat="1" applyFont="1" applyFill="1" applyBorder="1"/>
    <xf numFmtId="10" fontId="6" fillId="0" borderId="8" xfId="5" applyNumberFormat="1" applyBorder="1"/>
    <xf numFmtId="10" fontId="6" fillId="0" borderId="7" xfId="5" applyNumberFormat="1" applyBorder="1"/>
    <xf numFmtId="179" fontId="30" fillId="0" borderId="8" xfId="5" applyNumberFormat="1" applyFont="1" applyBorder="1"/>
    <xf numFmtId="179" fontId="6" fillId="0" borderId="0" xfId="0" applyNumberFormat="1" applyFont="1"/>
    <xf numFmtId="179" fontId="6" fillId="0" borderId="7" xfId="0" applyNumberFormat="1" applyFont="1" applyBorder="1"/>
    <xf numFmtId="166" fontId="12" fillId="0" borderId="8" xfId="4" applyNumberFormat="1" applyFont="1" applyFill="1" applyBorder="1"/>
    <xf numFmtId="166" fontId="12" fillId="0" borderId="7" xfId="4" applyNumberFormat="1" applyFont="1" applyFill="1" applyBorder="1"/>
    <xf numFmtId="166" fontId="12" fillId="0" borderId="15" xfId="4" applyNumberFormat="1" applyFont="1" applyFill="1" applyBorder="1"/>
    <xf numFmtId="166" fontId="12" fillId="0" borderId="14" xfId="4" applyNumberFormat="1" applyFont="1" applyFill="1" applyBorder="1"/>
    <xf numFmtId="166" fontId="6" fillId="0" borderId="8" xfId="4" applyNumberFormat="1" applyFont="1" applyFill="1" applyBorder="1"/>
    <xf numFmtId="166" fontId="6" fillId="0" borderId="7" xfId="4" applyNumberFormat="1" applyFont="1" applyFill="1" applyBorder="1"/>
    <xf numFmtId="171" fontId="12" fillId="0" borderId="8" xfId="4" applyNumberFormat="1" applyFont="1" applyFill="1" applyBorder="1"/>
    <xf numFmtId="171" fontId="6" fillId="0" borderId="7" xfId="4" applyNumberFormat="1" applyFont="1" applyFill="1" applyBorder="1"/>
    <xf numFmtId="188" fontId="12" fillId="0" borderId="8" xfId="4" applyNumberFormat="1" applyFont="1" applyFill="1" applyBorder="1"/>
    <xf numFmtId="171" fontId="6" fillId="0" borderId="8" xfId="4" applyNumberFormat="1" applyFont="1" applyFill="1" applyBorder="1"/>
    <xf numFmtId="169" fontId="6" fillId="0" borderId="8" xfId="4" applyFont="1" applyFill="1" applyBorder="1"/>
    <xf numFmtId="169" fontId="6" fillId="0" borderId="7" xfId="4" applyFont="1" applyFill="1" applyBorder="1"/>
    <xf numFmtId="169" fontId="6" fillId="0" borderId="15" xfId="4" applyFont="1" applyFill="1" applyBorder="1"/>
    <xf numFmtId="169" fontId="6" fillId="0" borderId="14" xfId="4" applyFont="1" applyFill="1" applyBorder="1"/>
    <xf numFmtId="169" fontId="6" fillId="0" borderId="8" xfId="5" applyNumberFormat="1" applyBorder="1"/>
    <xf numFmtId="169" fontId="6" fillId="0" borderId="7" xfId="5" applyNumberFormat="1" applyBorder="1"/>
    <xf numFmtId="169" fontId="6" fillId="0" borderId="15" xfId="5" applyNumberFormat="1" applyBorder="1"/>
    <xf numFmtId="169" fontId="6" fillId="0" borderId="14" xfId="5" applyNumberFormat="1" applyBorder="1"/>
    <xf numFmtId="169" fontId="12" fillId="0" borderId="8" xfId="5" applyNumberFormat="1" applyFont="1" applyBorder="1"/>
    <xf numFmtId="169" fontId="12" fillId="0" borderId="7" xfId="5" applyNumberFormat="1" applyFont="1" applyBorder="1"/>
    <xf numFmtId="196" fontId="12" fillId="0" borderId="15" xfId="9" applyNumberFormat="1" applyFont="1" applyFill="1" applyBorder="1"/>
    <xf numFmtId="196" fontId="12" fillId="0" borderId="14" xfId="9" applyNumberFormat="1" applyFont="1" applyFill="1" applyBorder="1"/>
    <xf numFmtId="169" fontId="12" fillId="0" borderId="8" xfId="4" applyFont="1" applyFill="1" applyBorder="1"/>
    <xf numFmtId="169" fontId="12" fillId="0" borderId="7" xfId="4" applyFont="1" applyFill="1" applyBorder="1"/>
    <xf numFmtId="169" fontId="12" fillId="0" borderId="15" xfId="4" applyFont="1" applyFill="1" applyBorder="1"/>
    <xf numFmtId="169" fontId="12" fillId="0" borderId="14" xfId="4" applyFont="1" applyFill="1" applyBorder="1"/>
    <xf numFmtId="179" fontId="30" fillId="0" borderId="0" xfId="5" applyNumberFormat="1" applyFont="1"/>
    <xf numFmtId="10" fontId="29" fillId="0" borderId="8" xfId="3" applyNumberFormat="1" applyFont="1" applyBorder="1"/>
    <xf numFmtId="10" fontId="29" fillId="0" borderId="7" xfId="3" applyNumberFormat="1" applyFont="1" applyBorder="1"/>
    <xf numFmtId="179" fontId="13" fillId="0" borderId="7" xfId="5" applyNumberFormat="1" applyFont="1" applyBorder="1"/>
    <xf numFmtId="177" fontId="6" fillId="0" borderId="7" xfId="5" applyNumberFormat="1" applyBorder="1"/>
    <xf numFmtId="179" fontId="34" fillId="0" borderId="8" xfId="5" applyNumberFormat="1" applyFont="1" applyBorder="1"/>
    <xf numFmtId="174" fontId="6" fillId="0" borderId="8" xfId="5" applyNumberFormat="1" applyBorder="1"/>
    <xf numFmtId="175" fontId="6" fillId="0" borderId="7" xfId="5" applyNumberFormat="1" applyBorder="1"/>
    <xf numFmtId="174" fontId="6" fillId="0" borderId="7" xfId="5" applyNumberFormat="1" applyBorder="1"/>
    <xf numFmtId="174" fontId="6" fillId="0" borderId="15" xfId="5" applyNumberFormat="1" applyBorder="1"/>
    <xf numFmtId="174" fontId="6" fillId="0" borderId="14" xfId="5" applyNumberFormat="1" applyBorder="1"/>
    <xf numFmtId="175" fontId="6" fillId="0" borderId="8" xfId="5" applyNumberFormat="1" applyBorder="1"/>
    <xf numFmtId="169" fontId="6" fillId="0" borderId="8" xfId="6" applyNumberFormat="1" applyBorder="1"/>
    <xf numFmtId="169" fontId="6" fillId="0" borderId="15" xfId="6" applyNumberFormat="1" applyBorder="1"/>
    <xf numFmtId="0" fontId="3" fillId="0" borderId="0" xfId="5" applyFont="1" applyAlignment="1">
      <alignment horizontal="right"/>
    </xf>
    <xf numFmtId="0" fontId="7" fillId="0" borderId="7" xfId="5" applyFont="1" applyBorder="1" applyAlignment="1">
      <alignment horizontal="center"/>
    </xf>
    <xf numFmtId="166" fontId="6" fillId="0" borderId="7" xfId="8" applyNumberFormat="1" applyFont="1" applyFill="1" applyBorder="1"/>
    <xf numFmtId="166" fontId="6" fillId="0" borderId="7" xfId="6" applyBorder="1"/>
    <xf numFmtId="169" fontId="3" fillId="7" borderId="8" xfId="5" applyNumberFormat="1" applyFont="1" applyFill="1" applyBorder="1"/>
    <xf numFmtId="169" fontId="3" fillId="7" borderId="0" xfId="5" applyNumberFormat="1" applyFont="1" applyFill="1"/>
    <xf numFmtId="169" fontId="3" fillId="7" borderId="7" xfId="5" applyNumberFormat="1" applyFont="1" applyFill="1" applyBorder="1"/>
    <xf numFmtId="175" fontId="12" fillId="0" borderId="8" xfId="5" applyNumberFormat="1" applyFont="1" applyBorder="1"/>
    <xf numFmtId="175" fontId="12" fillId="0" borderId="7" xfId="5" applyNumberFormat="1" applyFont="1" applyBorder="1"/>
    <xf numFmtId="166" fontId="6" fillId="0" borderId="8" xfId="8" applyNumberFormat="1" applyFont="1" applyFill="1" applyBorder="1"/>
    <xf numFmtId="171" fontId="6" fillId="0" borderId="7" xfId="5" applyNumberFormat="1" applyBorder="1"/>
    <xf numFmtId="166" fontId="6" fillId="0" borderId="8" xfId="6" applyBorder="1"/>
    <xf numFmtId="10" fontId="6" fillId="0" borderId="8" xfId="3" applyNumberFormat="1" applyFont="1" applyFill="1" applyBorder="1"/>
    <xf numFmtId="10" fontId="6" fillId="0" borderId="7" xfId="3" applyNumberFormat="1" applyFont="1" applyFill="1" applyBorder="1"/>
    <xf numFmtId="182" fontId="6" fillId="0" borderId="8" xfId="9" applyNumberFormat="1" applyFont="1" applyFill="1" applyBorder="1"/>
    <xf numFmtId="182" fontId="6" fillId="0" borderId="7" xfId="9" applyNumberFormat="1" applyFont="1" applyFill="1" applyBorder="1"/>
    <xf numFmtId="177" fontId="12" fillId="0" borderId="7" xfId="5" applyNumberFormat="1" applyFont="1" applyBorder="1"/>
    <xf numFmtId="10" fontId="6" fillId="0" borderId="7" xfId="3" applyNumberFormat="1" applyFont="1" applyBorder="1"/>
    <xf numFmtId="0" fontId="8" fillId="0" borderId="0" xfId="5" applyFont="1" applyAlignment="1">
      <alignment horizontal="center"/>
    </xf>
    <xf numFmtId="0" fontId="8" fillId="0" borderId="7" xfId="5" applyFont="1" applyBorder="1" applyAlignment="1">
      <alignment horizontal="center"/>
    </xf>
    <xf numFmtId="166" fontId="6" fillId="0" borderId="7" xfId="8" applyNumberFormat="1" applyFill="1" applyBorder="1"/>
    <xf numFmtId="166" fontId="14" fillId="0" borderId="14" xfId="4" applyNumberFormat="1" applyFont="1" applyFill="1" applyBorder="1"/>
    <xf numFmtId="166" fontId="6" fillId="0" borderId="14" xfId="4" applyNumberFormat="1" applyFont="1" applyFill="1" applyBorder="1"/>
    <xf numFmtId="0" fontId="11" fillId="0" borderId="7" xfId="7" applyBorder="1"/>
    <xf numFmtId="0" fontId="11" fillId="0" borderId="14" xfId="7" applyBorder="1"/>
    <xf numFmtId="166" fontId="6" fillId="0" borderId="7" xfId="5" applyNumberFormat="1" applyBorder="1"/>
    <xf numFmtId="189" fontId="6" fillId="0" borderId="7" xfId="4" applyNumberFormat="1" applyFont="1" applyFill="1" applyBorder="1"/>
    <xf numFmtId="177" fontId="12" fillId="0" borderId="8" xfId="5" applyNumberFormat="1" applyFont="1" applyBorder="1"/>
    <xf numFmtId="10" fontId="6" fillId="0" borderId="8" xfId="3" applyNumberFormat="1" applyFont="1" applyBorder="1"/>
    <xf numFmtId="0" fontId="8" fillId="0" borderId="8" xfId="5" applyFont="1" applyBorder="1" applyAlignment="1">
      <alignment horizontal="center"/>
    </xf>
    <xf numFmtId="166" fontId="6" fillId="0" borderId="8" xfId="8" applyNumberFormat="1" applyFill="1" applyBorder="1"/>
    <xf numFmtId="0" fontId="7" fillId="0" borderId="15" xfId="10" applyBorder="1"/>
    <xf numFmtId="169" fontId="6" fillId="0" borderId="8" xfId="8" applyNumberFormat="1" applyFill="1" applyBorder="1"/>
    <xf numFmtId="0" fontId="7" fillId="0" borderId="8" xfId="5" applyFont="1" applyBorder="1" applyAlignment="1">
      <alignment horizontal="center"/>
    </xf>
    <xf numFmtId="166" fontId="6" fillId="0" borderId="15" xfId="4" applyNumberFormat="1" applyFont="1" applyFill="1" applyBorder="1"/>
    <xf numFmtId="49" fontId="7" fillId="0" borderId="8" xfId="5" applyNumberFormat="1" applyFont="1" applyBorder="1" applyAlignment="1">
      <alignment horizontal="center"/>
    </xf>
    <xf numFmtId="166" fontId="6" fillId="0" borderId="8" xfId="5" applyNumberFormat="1" applyBorder="1"/>
    <xf numFmtId="9" fontId="6" fillId="0" borderId="15" xfId="3" applyFont="1" applyFill="1" applyBorder="1"/>
    <xf numFmtId="189" fontId="6" fillId="0" borderId="8" xfId="4" applyNumberFormat="1" applyFont="1" applyFill="1" applyBorder="1"/>
    <xf numFmtId="166" fontId="6" fillId="0" borderId="15" xfId="5" applyNumberFormat="1" applyBorder="1"/>
    <xf numFmtId="185" fontId="6" fillId="0" borderId="8" xfId="8" applyNumberFormat="1" applyFont="1" applyFill="1" applyBorder="1"/>
    <xf numFmtId="186" fontId="6" fillId="0" borderId="8" xfId="8" applyNumberFormat="1" applyFont="1" applyFill="1" applyBorder="1"/>
    <xf numFmtId="166" fontId="6" fillId="0" borderId="14" xfId="5" applyNumberFormat="1" applyBorder="1"/>
    <xf numFmtId="185" fontId="6" fillId="0" borderId="7" xfId="8" applyNumberFormat="1" applyFont="1" applyFill="1" applyBorder="1"/>
    <xf numFmtId="186" fontId="6" fillId="0" borderId="7" xfId="8" applyNumberFormat="1" applyFont="1" applyFill="1" applyBorder="1"/>
    <xf numFmtId="166" fontId="13" fillId="0" borderId="14" xfId="4" applyNumberFormat="1" applyFont="1" applyFill="1" applyBorder="1"/>
    <xf numFmtId="167" fontId="6" fillId="0" borderId="7" xfId="3" applyNumberFormat="1" applyFont="1" applyFill="1" applyBorder="1"/>
    <xf numFmtId="167" fontId="6" fillId="0" borderId="14" xfId="3" applyNumberFormat="1" applyFont="1" applyFill="1" applyBorder="1"/>
    <xf numFmtId="164" fontId="0" fillId="0" borderId="0" xfId="13" applyFont="1" applyBorder="1"/>
    <xf numFmtId="191" fontId="3" fillId="0" borderId="0" xfId="5" applyNumberFormat="1" applyFont="1"/>
    <xf numFmtId="191" fontId="3" fillId="0" borderId="7" xfId="5" applyNumberFormat="1" applyFont="1" applyBorder="1"/>
    <xf numFmtId="190" fontId="18" fillId="0" borderId="0" xfId="5" applyNumberFormat="1" applyFont="1"/>
    <xf numFmtId="190" fontId="18" fillId="0" borderId="7" xfId="5" applyNumberFormat="1" applyFont="1" applyBorder="1"/>
    <xf numFmtId="191" fontId="3" fillId="0" borderId="29" xfId="5" applyNumberFormat="1" applyFont="1" applyBorder="1"/>
    <xf numFmtId="166" fontId="13" fillId="0" borderId="15" xfId="4" applyNumberFormat="1" applyFont="1" applyFill="1" applyBorder="1"/>
    <xf numFmtId="167" fontId="6" fillId="0" borderId="15" xfId="3" applyNumberFormat="1" applyFont="1" applyFill="1" applyBorder="1"/>
    <xf numFmtId="190" fontId="18" fillId="0" borderId="8" xfId="5" applyNumberFormat="1" applyFont="1" applyBorder="1"/>
    <xf numFmtId="174" fontId="6" fillId="0" borderId="7" xfId="0" applyNumberFormat="1" applyFont="1" applyBorder="1"/>
    <xf numFmtId="174" fontId="6" fillId="0" borderId="14" xfId="0" applyNumberFormat="1" applyFont="1" applyBorder="1"/>
    <xf numFmtId="175" fontId="6" fillId="0" borderId="7" xfId="0" applyNumberFormat="1" applyFont="1" applyBorder="1"/>
    <xf numFmtId="0" fontId="7" fillId="0" borderId="0" xfId="0" applyFont="1"/>
    <xf numFmtId="0" fontId="0" fillId="0" borderId="7" xfId="0" applyBorder="1"/>
    <xf numFmtId="0" fontId="6" fillId="0" borderId="7" xfId="0" applyFont="1" applyBorder="1"/>
    <xf numFmtId="0" fontId="6" fillId="0" borderId="14" xfId="0" applyFont="1" applyBorder="1"/>
    <xf numFmtId="0" fontId="8" fillId="6" borderId="7" xfId="0" applyFont="1" applyFill="1" applyBorder="1" applyAlignment="1">
      <alignment horizontal="center"/>
    </xf>
    <xf numFmtId="175" fontId="6" fillId="0" borderId="14" xfId="0" applyNumberFormat="1" applyFont="1" applyBorder="1"/>
    <xf numFmtId="175" fontId="12" fillId="0" borderId="7" xfId="0" applyNumberFormat="1" applyFont="1" applyBorder="1"/>
    <xf numFmtId="175" fontId="12" fillId="0" borderId="14" xfId="0" applyNumberFormat="1" applyFont="1" applyBorder="1"/>
    <xf numFmtId="0" fontId="7" fillId="0" borderId="8" xfId="0" applyFont="1" applyBorder="1"/>
    <xf numFmtId="0" fontId="8" fillId="6" borderId="8" xfId="0" applyFont="1" applyFill="1" applyBorder="1" applyAlignment="1">
      <alignment horizontal="center"/>
    </xf>
    <xf numFmtId="175" fontId="12" fillId="0" borderId="8" xfId="0" applyNumberFormat="1" applyFont="1" applyBorder="1"/>
    <xf numFmtId="175" fontId="12" fillId="0" borderId="15" xfId="0" applyNumberFormat="1" applyFont="1" applyBorder="1"/>
    <xf numFmtId="175" fontId="6" fillId="0" borderId="8" xfId="0" applyNumberFormat="1" applyFont="1" applyBorder="1"/>
    <xf numFmtId="175" fontId="6" fillId="0" borderId="15" xfId="0" applyNumberFormat="1" applyFont="1" applyBorder="1"/>
    <xf numFmtId="175" fontId="25" fillId="0" borderId="8" xfId="0" applyNumberFormat="1" applyFont="1" applyBorder="1"/>
    <xf numFmtId="0" fontId="6" fillId="0" borderId="8" xfId="0" applyFont="1" applyBorder="1"/>
    <xf numFmtId="174" fontId="6" fillId="0" borderId="8" xfId="0" applyNumberFormat="1" applyFont="1" applyBorder="1"/>
    <xf numFmtId="174" fontId="6" fillId="0" borderId="15" xfId="0" applyNumberFormat="1" applyFont="1" applyBorder="1"/>
    <xf numFmtId="169" fontId="12" fillId="0" borderId="8" xfId="6" applyNumberFormat="1" applyFont="1" applyBorder="1"/>
    <xf numFmtId="169" fontId="12" fillId="0" borderId="15" xfId="6" applyNumberFormat="1" applyFont="1" applyBorder="1"/>
    <xf numFmtId="175" fontId="13" fillId="0" borderId="8" xfId="0" applyNumberFormat="1" applyFont="1" applyBorder="1"/>
    <xf numFmtId="169" fontId="12" fillId="0" borderId="7" xfId="6" applyNumberFormat="1" applyFont="1" applyBorder="1"/>
    <xf numFmtId="169" fontId="12" fillId="0" borderId="14" xfId="6" applyNumberFormat="1" applyFont="1" applyBorder="1"/>
    <xf numFmtId="174" fontId="12" fillId="0" borderId="7" xfId="0" applyNumberFormat="1" applyFont="1" applyBorder="1"/>
    <xf numFmtId="174" fontId="12" fillId="0" borderId="14" xfId="0" applyNumberFormat="1" applyFont="1" applyBorder="1"/>
    <xf numFmtId="169" fontId="13" fillId="0" borderId="14" xfId="4" applyFont="1" applyFill="1" applyBorder="1"/>
    <xf numFmtId="175" fontId="13" fillId="0" borderId="7" xfId="0" applyNumberFormat="1" applyFont="1" applyBorder="1"/>
    <xf numFmtId="169" fontId="13" fillId="0" borderId="15" xfId="4" applyFont="1" applyFill="1" applyBorder="1"/>
    <xf numFmtId="174" fontId="12" fillId="0" borderId="8" xfId="0" applyNumberFormat="1" applyFont="1" applyBorder="1"/>
    <xf numFmtId="174" fontId="12" fillId="0" borderId="15" xfId="0" applyNumberFormat="1" applyFont="1" applyBorder="1"/>
    <xf numFmtId="179" fontId="22" fillId="0" borderId="8" xfId="5" applyNumberFormat="1" applyFont="1" applyBorder="1"/>
    <xf numFmtId="175" fontId="12" fillId="0" borderId="14" xfId="5" applyNumberFormat="1" applyFont="1" applyBorder="1"/>
    <xf numFmtId="175" fontId="12" fillId="0" borderId="15" xfId="5" applyNumberFormat="1" applyFont="1" applyBorder="1"/>
    <xf numFmtId="177" fontId="30" fillId="0" borderId="8" xfId="5" applyNumberFormat="1" applyFont="1" applyBorder="1"/>
    <xf numFmtId="177" fontId="30" fillId="0" borderId="0" xfId="5" applyNumberFormat="1" applyFont="1"/>
    <xf numFmtId="10" fontId="30" fillId="0" borderId="0" xfId="3" applyNumberFormat="1" applyFont="1" applyBorder="1"/>
    <xf numFmtId="198" fontId="12" fillId="0" borderId="8" xfId="0" applyNumberFormat="1" applyFont="1" applyBorder="1"/>
    <xf numFmtId="198" fontId="12" fillId="0" borderId="15" xfId="0" applyNumberFormat="1" applyFont="1" applyBorder="1"/>
    <xf numFmtId="198" fontId="12" fillId="0" borderId="0" xfId="0" applyNumberFormat="1" applyFont="1"/>
    <xf numFmtId="198" fontId="12" fillId="0" borderId="13" xfId="0" applyNumberFormat="1" applyFont="1" applyBorder="1"/>
    <xf numFmtId="10" fontId="30" fillId="0" borderId="0" xfId="5" applyNumberFormat="1" applyFont="1"/>
    <xf numFmtId="10" fontId="30" fillId="0" borderId="8" xfId="3" applyNumberFormat="1" applyFont="1" applyBorder="1"/>
    <xf numFmtId="169" fontId="29" fillId="11" borderId="7" xfId="17" applyBorder="1"/>
    <xf numFmtId="175" fontId="6" fillId="0" borderId="2" xfId="5" applyNumberFormat="1" applyBorder="1"/>
    <xf numFmtId="175" fontId="6" fillId="0" borderId="9" xfId="5" applyNumberFormat="1" applyBorder="1"/>
    <xf numFmtId="175" fontId="6" fillId="0" borderId="4" xfId="5" applyNumberFormat="1" applyBorder="1"/>
    <xf numFmtId="169" fontId="29" fillId="11" borderId="11" xfId="17" applyBorder="1"/>
    <xf numFmtId="169" fontId="29" fillId="11" borderId="8" xfId="17" applyBorder="1"/>
    <xf numFmtId="169" fontId="29" fillId="11" borderId="15" xfId="17" applyBorder="1"/>
    <xf numFmtId="169" fontId="29" fillId="11" borderId="14" xfId="17" applyBorder="1"/>
    <xf numFmtId="169" fontId="29" fillId="11" borderId="1" xfId="17" applyBorder="1"/>
    <xf numFmtId="169" fontId="29" fillId="11" borderId="5" xfId="17" applyBorder="1"/>
    <xf numFmtId="169" fontId="29" fillId="11" borderId="12" xfId="17" applyBorder="1"/>
    <xf numFmtId="174" fontId="6" fillId="0" borderId="9" xfId="5" applyNumberFormat="1" applyBorder="1"/>
    <xf numFmtId="174" fontId="6" fillId="0" borderId="11" xfId="5" applyNumberFormat="1" applyBorder="1"/>
    <xf numFmtId="175" fontId="6" fillId="0" borderId="10" xfId="5" applyNumberFormat="1" applyBorder="1"/>
    <xf numFmtId="0" fontId="6" fillId="0" borderId="11" xfId="5" applyBorder="1"/>
    <xf numFmtId="0" fontId="6" fillId="0" borderId="10" xfId="5" applyBorder="1"/>
    <xf numFmtId="175" fontId="6" fillId="0" borderId="11" xfId="5" applyNumberFormat="1" applyBorder="1"/>
    <xf numFmtId="169" fontId="29" fillId="11" borderId="0" xfId="17" applyBorder="1"/>
    <xf numFmtId="169" fontId="29" fillId="11" borderId="13" xfId="17" applyBorder="1"/>
    <xf numFmtId="169" fontId="29" fillId="11" borderId="2" xfId="17" applyBorder="1"/>
    <xf numFmtId="169" fontId="29" fillId="11" borderId="3" xfId="17" applyBorder="1"/>
    <xf numFmtId="169" fontId="29" fillId="11" borderId="4" xfId="17" applyBorder="1"/>
    <xf numFmtId="169" fontId="29" fillId="11" borderId="8" xfId="17" applyBorder="1" applyAlignment="1">
      <alignment horizontal="right"/>
    </xf>
    <xf numFmtId="169" fontId="29" fillId="11" borderId="0" xfId="17" applyBorder="1" applyAlignment="1">
      <alignment horizontal="right"/>
    </xf>
    <xf numFmtId="169" fontId="29" fillId="11" borderId="7" xfId="17" applyBorder="1" applyAlignment="1">
      <alignment horizontal="right"/>
    </xf>
    <xf numFmtId="169" fontId="29" fillId="11" borderId="15" xfId="17" applyBorder="1" applyAlignment="1">
      <alignment horizontal="right"/>
    </xf>
    <xf numFmtId="169" fontId="29" fillId="11" borderId="13" xfId="17" applyBorder="1" applyAlignment="1">
      <alignment horizontal="right"/>
    </xf>
    <xf numFmtId="169" fontId="29" fillId="11" borderId="14" xfId="17" applyBorder="1" applyAlignment="1">
      <alignment horizontal="right"/>
    </xf>
    <xf numFmtId="169" fontId="13" fillId="11" borderId="8" xfId="5" applyNumberFormat="1" applyFont="1" applyFill="1" applyBorder="1"/>
    <xf numFmtId="169" fontId="13" fillId="11" borderId="0" xfId="5" applyNumberFormat="1" applyFont="1" applyFill="1"/>
    <xf numFmtId="169" fontId="13" fillId="11" borderId="7" xfId="5" applyNumberFormat="1" applyFont="1" applyFill="1" applyBorder="1"/>
    <xf numFmtId="169" fontId="13" fillId="11" borderId="15" xfId="5" applyNumberFormat="1" applyFont="1" applyFill="1" applyBorder="1"/>
    <xf numFmtId="169" fontId="13" fillId="11" borderId="13" xfId="5" applyNumberFormat="1" applyFont="1" applyFill="1" applyBorder="1"/>
    <xf numFmtId="169" fontId="13" fillId="11" borderId="14" xfId="5" applyNumberFormat="1" applyFont="1" applyFill="1" applyBorder="1"/>
    <xf numFmtId="166" fontId="7" fillId="11" borderId="8" xfId="4" applyNumberFormat="1" applyFont="1" applyFill="1" applyBorder="1"/>
    <xf numFmtId="166" fontId="7" fillId="11" borderId="0" xfId="4" applyNumberFormat="1" applyFont="1" applyFill="1" applyBorder="1"/>
    <xf numFmtId="166" fontId="13" fillId="11" borderId="8" xfId="4" applyNumberFormat="1" applyFont="1" applyFill="1" applyBorder="1"/>
    <xf numFmtId="166" fontId="13" fillId="11" borderId="0" xfId="4" applyNumberFormat="1" applyFont="1" applyFill="1" applyBorder="1"/>
    <xf numFmtId="166" fontId="13" fillId="11" borderId="7" xfId="4" applyNumberFormat="1" applyFont="1" applyFill="1" applyBorder="1"/>
    <xf numFmtId="166" fontId="13" fillId="11" borderId="14" xfId="4" applyNumberFormat="1" applyFont="1" applyFill="1" applyBorder="1"/>
    <xf numFmtId="171" fontId="13" fillId="11" borderId="7" xfId="4" applyNumberFormat="1" applyFont="1" applyFill="1" applyBorder="1"/>
    <xf numFmtId="169" fontId="13" fillId="11" borderId="8" xfId="4" applyFont="1" applyFill="1" applyBorder="1"/>
    <xf numFmtId="169" fontId="13" fillId="11" borderId="0" xfId="4" applyFont="1" applyFill="1" applyBorder="1"/>
    <xf numFmtId="169" fontId="13" fillId="11" borderId="7" xfId="4" applyFont="1" applyFill="1" applyBorder="1"/>
    <xf numFmtId="169" fontId="13" fillId="11" borderId="15" xfId="4" applyFont="1" applyFill="1" applyBorder="1"/>
    <xf numFmtId="169" fontId="13" fillId="11" borderId="13" xfId="4" applyFont="1" applyFill="1" applyBorder="1"/>
    <xf numFmtId="169" fontId="13" fillId="11" borderId="14" xfId="4" applyFont="1" applyFill="1" applyBorder="1"/>
    <xf numFmtId="166" fontId="13" fillId="11" borderId="15" xfId="4" applyNumberFormat="1" applyFont="1" applyFill="1" applyBorder="1"/>
    <xf numFmtId="166" fontId="13" fillId="11" borderId="13" xfId="4" applyNumberFormat="1" applyFont="1" applyFill="1" applyBorder="1"/>
    <xf numFmtId="166" fontId="6" fillId="11" borderId="8" xfId="4" applyNumberFormat="1" applyFont="1" applyFill="1" applyBorder="1"/>
    <xf numFmtId="166" fontId="6" fillId="11" borderId="0" xfId="4" applyNumberFormat="1" applyFont="1" applyFill="1" applyBorder="1"/>
    <xf numFmtId="166" fontId="6" fillId="0" borderId="11" xfId="5" applyNumberFormat="1" applyBorder="1"/>
    <xf numFmtId="166" fontId="6" fillId="0" borderId="9" xfId="5" applyNumberFormat="1" applyBorder="1"/>
    <xf numFmtId="166" fontId="6" fillId="0" borderId="10" xfId="5" applyNumberFormat="1" applyBorder="1"/>
    <xf numFmtId="167" fontId="6" fillId="0" borderId="8" xfId="3" applyNumberFormat="1" applyFont="1" applyFill="1" applyBorder="1"/>
    <xf numFmtId="169" fontId="29" fillId="11" borderId="0" xfId="4" applyFont="1" applyFill="1" applyBorder="1"/>
    <xf numFmtId="169" fontId="29" fillId="11" borderId="8" xfId="4" applyFont="1" applyFill="1" applyBorder="1"/>
    <xf numFmtId="171" fontId="13" fillId="11" borderId="8" xfId="4" applyNumberFormat="1" applyFont="1" applyFill="1" applyBorder="1"/>
    <xf numFmtId="171" fontId="13" fillId="11" borderId="0" xfId="4" applyNumberFormat="1" applyFont="1" applyFill="1" applyBorder="1"/>
    <xf numFmtId="164" fontId="13" fillId="11" borderId="0" xfId="13" applyFont="1" applyFill="1" applyBorder="1"/>
    <xf numFmtId="164" fontId="13" fillId="11" borderId="7" xfId="13" applyFont="1" applyFill="1" applyBorder="1"/>
    <xf numFmtId="164" fontId="13" fillId="11" borderId="8" xfId="13" applyFont="1" applyFill="1" applyBorder="1"/>
    <xf numFmtId="174" fontId="13" fillId="11" borderId="0" xfId="5" applyNumberFormat="1" applyFont="1" applyFill="1" applyAlignment="1">
      <alignment horizontal="center"/>
    </xf>
    <xf numFmtId="174" fontId="13" fillId="11" borderId="13" xfId="5" applyNumberFormat="1" applyFont="1" applyFill="1" applyBorder="1" applyAlignment="1">
      <alignment horizontal="center"/>
    </xf>
    <xf numFmtId="0" fontId="29" fillId="0" borderId="8" xfId="5" applyFont="1" applyBorder="1"/>
    <xf numFmtId="0" fontId="29" fillId="0" borderId="0" xfId="5" applyFont="1"/>
    <xf numFmtId="0" fontId="29" fillId="0" borderId="7" xfId="5" applyFont="1" applyBorder="1"/>
    <xf numFmtId="177" fontId="29" fillId="0" borderId="0" xfId="5" applyNumberFormat="1" applyFont="1"/>
    <xf numFmtId="177" fontId="29" fillId="0" borderId="7" xfId="5" applyNumberFormat="1" applyFont="1" applyBorder="1"/>
    <xf numFmtId="0" fontId="32" fillId="0" borderId="0" xfId="0" applyFont="1"/>
    <xf numFmtId="187" fontId="6" fillId="0" borderId="8" xfId="5" applyNumberFormat="1" applyBorder="1"/>
    <xf numFmtId="187" fontId="6" fillId="0" borderId="7" xfId="5" applyNumberFormat="1" applyBorder="1"/>
    <xf numFmtId="187" fontId="13" fillId="0" borderId="7" xfId="5" applyNumberFormat="1" applyFont="1" applyBorder="1"/>
    <xf numFmtId="169" fontId="29" fillId="0" borderId="8" xfId="17" applyFill="1" applyBorder="1"/>
    <xf numFmtId="169" fontId="29" fillId="0" borderId="0" xfId="17" applyFill="1" applyBorder="1"/>
    <xf numFmtId="169" fontId="29" fillId="0" borderId="7" xfId="17" applyFill="1" applyBorder="1"/>
    <xf numFmtId="169" fontId="29" fillId="0" borderId="15" xfId="17" applyFill="1" applyBorder="1"/>
    <xf numFmtId="169" fontId="29" fillId="0" borderId="13" xfId="17" applyFill="1" applyBorder="1"/>
    <xf numFmtId="169" fontId="29" fillId="0" borderId="14" xfId="17" applyFill="1" applyBorder="1"/>
    <xf numFmtId="17" fontId="12" fillId="0" borderId="0" xfId="5" applyNumberFormat="1" applyFont="1"/>
    <xf numFmtId="17" fontId="12" fillId="0" borderId="8" xfId="5" applyNumberFormat="1" applyFont="1" applyBorder="1"/>
    <xf numFmtId="17" fontId="12" fillId="0" borderId="7" xfId="5" applyNumberFormat="1" applyFont="1" applyBorder="1"/>
    <xf numFmtId="175" fontId="38" fillId="0" borderId="0" xfId="0" applyNumberFormat="1" applyFont="1"/>
    <xf numFmtId="175" fontId="39" fillId="0" borderId="0" xfId="0" applyNumberFormat="1" applyFont="1"/>
    <xf numFmtId="175" fontId="39" fillId="0" borderId="7" xfId="0" applyNumberFormat="1" applyFont="1" applyBorder="1"/>
    <xf numFmtId="175" fontId="39" fillId="0" borderId="13" xfId="0" applyNumberFormat="1" applyFont="1" applyBorder="1"/>
    <xf numFmtId="175" fontId="39" fillId="0" borderId="14" xfId="0" applyNumberFormat="1" applyFont="1" applyBorder="1"/>
    <xf numFmtId="175" fontId="39" fillId="0" borderId="8" xfId="0" applyNumberFormat="1" applyFont="1" applyBorder="1"/>
    <xf numFmtId="198" fontId="39" fillId="0" borderId="0" xfId="0" applyNumberFormat="1" applyFont="1"/>
    <xf numFmtId="198" fontId="39" fillId="0" borderId="7" xfId="0" applyNumberFormat="1" applyFont="1" applyBorder="1"/>
    <xf numFmtId="198" fontId="39" fillId="0" borderId="13" xfId="0" applyNumberFormat="1" applyFont="1" applyBorder="1"/>
    <xf numFmtId="198" fontId="39" fillId="0" borderId="14" xfId="0" applyNumberFormat="1" applyFont="1" applyBorder="1"/>
    <xf numFmtId="174" fontId="39" fillId="0" borderId="0" xfId="0" applyNumberFormat="1" applyFont="1"/>
    <xf numFmtId="174" fontId="39" fillId="0" borderId="7" xfId="0" applyNumberFormat="1" applyFont="1" applyBorder="1"/>
    <xf numFmtId="174" fontId="39" fillId="0" borderId="13" xfId="0" applyNumberFormat="1" applyFont="1" applyBorder="1"/>
    <xf numFmtId="174" fontId="39" fillId="0" borderId="14" xfId="0" applyNumberFormat="1" applyFont="1" applyBorder="1"/>
    <xf numFmtId="0" fontId="38" fillId="0" borderId="0" xfId="0" applyFont="1"/>
    <xf numFmtId="0" fontId="38" fillId="0" borderId="0" xfId="0" applyFont="1" applyAlignment="1">
      <alignment horizontal="center"/>
    </xf>
    <xf numFmtId="174" fontId="38" fillId="0" borderId="0" xfId="0" applyNumberFormat="1" applyFont="1"/>
    <xf numFmtId="174" fontId="38" fillId="0" borderId="13" xfId="0" applyNumberFormat="1" applyFont="1" applyBorder="1"/>
    <xf numFmtId="0" fontId="38" fillId="0" borderId="13" xfId="0" applyFont="1" applyBorder="1"/>
    <xf numFmtId="175" fontId="38" fillId="0" borderId="13" xfId="0" applyNumberFormat="1" applyFont="1" applyBorder="1"/>
    <xf numFmtId="0" fontId="39" fillId="0" borderId="0" xfId="0" applyFont="1"/>
    <xf numFmtId="0" fontId="39" fillId="0" borderId="8" xfId="0" applyFont="1" applyBorder="1"/>
    <xf numFmtId="0" fontId="39" fillId="0" borderId="13" xfId="0" applyFont="1" applyBorder="1"/>
    <xf numFmtId="0" fontId="39" fillId="0" borderId="15" xfId="0" applyFont="1" applyBorder="1"/>
    <xf numFmtId="175" fontId="39" fillId="0" borderId="15" xfId="0" applyNumberFormat="1" applyFont="1" applyBorder="1"/>
    <xf numFmtId="0" fontId="39" fillId="0" borderId="7" xfId="0" applyFont="1" applyBorder="1"/>
    <xf numFmtId="174" fontId="39" fillId="0" borderId="8" xfId="0" applyNumberFormat="1" applyFont="1" applyBorder="1"/>
    <xf numFmtId="0" fontId="39" fillId="0" borderId="14" xfId="0" applyFont="1" applyBorder="1"/>
    <xf numFmtId="198" fontId="39" fillId="0" borderId="8" xfId="0" applyNumberFormat="1" applyFont="1" applyBorder="1"/>
    <xf numFmtId="170" fontId="39" fillId="0" borderId="8" xfId="0" applyNumberFormat="1" applyFont="1" applyBorder="1"/>
    <xf numFmtId="170" fontId="39" fillId="0" borderId="0" xfId="0" applyNumberFormat="1" applyFont="1"/>
    <xf numFmtId="170" fontId="39" fillId="0" borderId="7" xfId="0" applyNumberFormat="1" applyFont="1" applyBorder="1"/>
    <xf numFmtId="170" fontId="39" fillId="0" borderId="15" xfId="0" applyNumberFormat="1" applyFont="1" applyBorder="1"/>
    <xf numFmtId="170" fontId="39" fillId="0" borderId="13" xfId="0" applyNumberFormat="1" applyFont="1" applyBorder="1"/>
    <xf numFmtId="170" fontId="39" fillId="0" borderId="14" xfId="0" applyNumberFormat="1" applyFont="1" applyBorder="1"/>
    <xf numFmtId="198" fontId="30" fillId="0" borderId="0" xfId="0" applyNumberFormat="1" applyFont="1"/>
    <xf numFmtId="174" fontId="39" fillId="0" borderId="15" xfId="0" applyNumberFormat="1" applyFont="1" applyBorder="1"/>
    <xf numFmtId="176" fontId="39" fillId="0" borderId="0" xfId="0" applyNumberFormat="1" applyFont="1"/>
    <xf numFmtId="0" fontId="6" fillId="13" borderId="8" xfId="5" applyFill="1" applyBorder="1"/>
    <xf numFmtId="0" fontId="6" fillId="13" borderId="0" xfId="5" applyFill="1"/>
    <xf numFmtId="0" fontId="6" fillId="13" borderId="7" xfId="5" applyFill="1" applyBorder="1"/>
    <xf numFmtId="0" fontId="7" fillId="13" borderId="8" xfId="5" applyFont="1" applyFill="1" applyBorder="1"/>
    <xf numFmtId="0" fontId="7" fillId="13" borderId="0" xfId="5" applyFont="1" applyFill="1"/>
    <xf numFmtId="0" fontId="7" fillId="13" borderId="7" xfId="5" applyFont="1" applyFill="1" applyBorder="1"/>
    <xf numFmtId="49" fontId="3" fillId="14" borderId="8" xfId="5" applyNumberFormat="1" applyFont="1" applyFill="1" applyBorder="1" applyAlignment="1">
      <alignment horizontal="center"/>
    </xf>
    <xf numFmtId="0" fontId="3" fillId="14" borderId="8" xfId="5" applyFont="1" applyFill="1" applyBorder="1" applyAlignment="1">
      <alignment horizontal="center"/>
    </xf>
    <xf numFmtId="0" fontId="3" fillId="14" borderId="0" xfId="5" applyFont="1" applyFill="1" applyAlignment="1">
      <alignment horizontal="center"/>
    </xf>
    <xf numFmtId="0" fontId="3" fillId="14" borderId="7" xfId="5" applyFont="1" applyFill="1" applyBorder="1" applyAlignment="1">
      <alignment horizontal="center"/>
    </xf>
    <xf numFmtId="49" fontId="31" fillId="14" borderId="0" xfId="5" applyNumberFormat="1" applyFont="1" applyFill="1" applyAlignment="1">
      <alignment horizontal="center"/>
    </xf>
    <xf numFmtId="49" fontId="31" fillId="14" borderId="7" xfId="5" applyNumberFormat="1" applyFont="1" applyFill="1" applyBorder="1" applyAlignment="1">
      <alignment horizontal="center"/>
    </xf>
    <xf numFmtId="166" fontId="3" fillId="13" borderId="7" xfId="4" applyNumberFormat="1" applyFill="1" applyBorder="1"/>
    <xf numFmtId="9" fontId="6" fillId="0" borderId="9" xfId="3" applyFont="1" applyFill="1" applyBorder="1"/>
    <xf numFmtId="166" fontId="3" fillId="0" borderId="11" xfId="4" applyNumberFormat="1" applyFill="1" applyBorder="1"/>
    <xf numFmtId="166" fontId="3" fillId="0" borderId="9" xfId="4" applyNumberFormat="1" applyFill="1" applyBorder="1"/>
    <xf numFmtId="169" fontId="7" fillId="11" borderId="0" xfId="4" applyFont="1" applyFill="1" applyBorder="1"/>
    <xf numFmtId="166" fontId="7" fillId="11" borderId="7" xfId="4" applyNumberFormat="1" applyFont="1" applyFill="1" applyBorder="1"/>
    <xf numFmtId="0" fontId="7" fillId="14" borderId="0" xfId="5" applyFont="1" applyFill="1"/>
    <xf numFmtId="0" fontId="31" fillId="14" borderId="8" xfId="0" applyFont="1" applyFill="1" applyBorder="1" applyAlignment="1">
      <alignment horizontal="center"/>
    </xf>
    <xf numFmtId="0" fontId="31" fillId="14" borderId="0" xfId="0" applyFont="1" applyFill="1" applyAlignment="1">
      <alignment horizontal="center"/>
    </xf>
    <xf numFmtId="0" fontId="31" fillId="14" borderId="7" xfId="0" applyFont="1" applyFill="1" applyBorder="1" applyAlignment="1">
      <alignment horizontal="center"/>
    </xf>
    <xf numFmtId="0" fontId="3" fillId="14" borderId="0" xfId="0" applyFont="1" applyFill="1" applyAlignment="1">
      <alignment horizontal="center"/>
    </xf>
    <xf numFmtId="0" fontId="3" fillId="14" borderId="7" xfId="0" applyFont="1" applyFill="1" applyBorder="1" applyAlignment="1">
      <alignment horizontal="center"/>
    </xf>
    <xf numFmtId="0" fontId="3" fillId="14" borderId="8" xfId="0" applyFont="1" applyFill="1" applyBorder="1" applyAlignment="1">
      <alignment horizontal="center"/>
    </xf>
    <xf numFmtId="169" fontId="7" fillId="11" borderId="8" xfId="4" applyFont="1" applyFill="1" applyBorder="1"/>
    <xf numFmtId="0" fontId="6" fillId="0" borderId="2" xfId="5" applyBorder="1"/>
    <xf numFmtId="10" fontId="6" fillId="0" borderId="0" xfId="2" applyNumberFormat="1" applyFont="1" applyBorder="1"/>
    <xf numFmtId="10" fontId="6" fillId="0" borderId="7" xfId="2" applyNumberFormat="1" applyFont="1" applyBorder="1"/>
    <xf numFmtId="202" fontId="29" fillId="0" borderId="0" xfId="5" applyNumberFormat="1" applyFont="1"/>
    <xf numFmtId="17" fontId="29" fillId="0" borderId="0" xfId="5" applyNumberFormat="1" applyFont="1"/>
    <xf numFmtId="0" fontId="24" fillId="0" borderId="0" xfId="5" applyFont="1"/>
    <xf numFmtId="179" fontId="3" fillId="0" borderId="8" xfId="5" applyNumberFormat="1" applyFont="1" applyBorder="1"/>
    <xf numFmtId="169" fontId="7" fillId="0" borderId="0" xfId="4" applyFont="1" applyFill="1" applyBorder="1"/>
    <xf numFmtId="179" fontId="3" fillId="0" borderId="0" xfId="5" applyNumberFormat="1" applyFont="1"/>
    <xf numFmtId="169" fontId="13" fillId="0" borderId="0" xfId="4" applyFont="1" applyFill="1" applyBorder="1"/>
    <xf numFmtId="196" fontId="6" fillId="0" borderId="15" xfId="9" applyNumberFormat="1" applyFont="1" applyFill="1" applyBorder="1"/>
    <xf numFmtId="196" fontId="6" fillId="0" borderId="13" xfId="9" applyNumberFormat="1" applyFont="1" applyFill="1" applyBorder="1"/>
    <xf numFmtId="196" fontId="6" fillId="0" borderId="14" xfId="9" applyNumberFormat="1" applyFont="1" applyFill="1" applyBorder="1"/>
    <xf numFmtId="2" fontId="24" fillId="0" borderId="0" xfId="5" applyNumberFormat="1" applyFont="1"/>
    <xf numFmtId="17" fontId="22" fillId="0" borderId="4" xfId="5" applyNumberFormat="1" applyFont="1" applyBorder="1" applyAlignment="1">
      <alignment horizontal="center"/>
    </xf>
    <xf numFmtId="164" fontId="6" fillId="0" borderId="0" xfId="13" applyFont="1" applyFill="1" applyBorder="1"/>
    <xf numFmtId="164" fontId="6" fillId="0" borderId="7" xfId="13" applyFont="1" applyFill="1" applyBorder="1"/>
    <xf numFmtId="171" fontId="12" fillId="0" borderId="7" xfId="4" applyNumberFormat="1" applyFont="1" applyFill="1" applyBorder="1"/>
    <xf numFmtId="189" fontId="12" fillId="0" borderId="7" xfId="4" applyNumberFormat="1" applyFont="1" applyFill="1" applyBorder="1"/>
    <xf numFmtId="0" fontId="5" fillId="0" borderId="8" xfId="5" applyFont="1" applyBorder="1" applyAlignment="1">
      <alignment horizontal="center"/>
    </xf>
    <xf numFmtId="0" fontId="5" fillId="0" borderId="15" xfId="5" applyFont="1" applyBorder="1" applyAlignment="1">
      <alignment horizontal="center"/>
    </xf>
    <xf numFmtId="174" fontId="7" fillId="14" borderId="0" xfId="5" applyNumberFormat="1" applyFont="1" applyFill="1"/>
    <xf numFmtId="0" fontId="13" fillId="0" borderId="0" xfId="5" applyFont="1" applyAlignment="1">
      <alignment horizontal="center"/>
    </xf>
    <xf numFmtId="0" fontId="6" fillId="0" borderId="0" xfId="5" applyAlignment="1">
      <alignment horizontal="right"/>
    </xf>
    <xf numFmtId="0" fontId="3" fillId="0" borderId="8" xfId="5" applyFont="1" applyBorder="1" applyAlignment="1">
      <alignment horizontal="center"/>
    </xf>
    <xf numFmtId="0" fontId="3" fillId="0" borderId="0" xfId="5" applyFont="1" applyAlignment="1">
      <alignment horizontal="center"/>
    </xf>
    <xf numFmtId="0" fontId="3" fillId="0" borderId="7" xfId="5" applyFont="1" applyBorder="1" applyAlignment="1">
      <alignment horizontal="center"/>
    </xf>
    <xf numFmtId="169" fontId="13" fillId="0" borderId="8" xfId="5" applyNumberFormat="1" applyFont="1" applyBorder="1"/>
    <xf numFmtId="169" fontId="13" fillId="0" borderId="0" xfId="5" applyNumberFormat="1" applyFont="1"/>
    <xf numFmtId="169" fontId="13" fillId="0" borderId="7" xfId="5" applyNumberFormat="1" applyFont="1" applyBorder="1"/>
    <xf numFmtId="169" fontId="13" fillId="0" borderId="15" xfId="5" applyNumberFormat="1" applyFont="1" applyBorder="1"/>
    <xf numFmtId="169" fontId="13" fillId="0" borderId="13" xfId="5" applyNumberFormat="1" applyFont="1" applyBorder="1"/>
    <xf numFmtId="169" fontId="13" fillId="0" borderId="14" xfId="5" applyNumberFormat="1" applyFont="1" applyBorder="1"/>
    <xf numFmtId="174" fontId="13" fillId="11" borderId="8" xfId="5" applyNumberFormat="1" applyFont="1" applyFill="1" applyBorder="1" applyAlignment="1">
      <alignment horizontal="center"/>
    </xf>
    <xf numFmtId="49" fontId="3" fillId="14" borderId="8" xfId="0" applyNumberFormat="1" applyFont="1" applyFill="1" applyBorder="1" applyAlignment="1">
      <alignment horizontal="center"/>
    </xf>
    <xf numFmtId="10" fontId="12" fillId="0" borderId="0" xfId="2" applyNumberFormat="1" applyFont="1" applyBorder="1"/>
    <xf numFmtId="10" fontId="12" fillId="0" borderId="8" xfId="2" applyNumberFormat="1" applyFont="1" applyBorder="1"/>
    <xf numFmtId="10" fontId="12" fillId="0" borderId="7" xfId="2" applyNumberFormat="1" applyFont="1" applyBorder="1"/>
    <xf numFmtId="10" fontId="12" fillId="0" borderId="8" xfId="2" applyNumberFormat="1" applyFont="1" applyFill="1" applyBorder="1"/>
    <xf numFmtId="10" fontId="12" fillId="0" borderId="0" xfId="2" applyNumberFormat="1" applyFont="1" applyFill="1" applyBorder="1"/>
    <xf numFmtId="10" fontId="12" fillId="0" borderId="7" xfId="2" applyNumberFormat="1" applyFont="1" applyFill="1" applyBorder="1"/>
    <xf numFmtId="17" fontId="6" fillId="0" borderId="7" xfId="5" applyNumberFormat="1" applyBorder="1"/>
    <xf numFmtId="17" fontId="6" fillId="0" borderId="8" xfId="5" applyNumberFormat="1" applyBorder="1"/>
    <xf numFmtId="17" fontId="6" fillId="0" borderId="0" xfId="5" applyNumberFormat="1"/>
    <xf numFmtId="17" fontId="30" fillId="0" borderId="8" xfId="5" applyNumberFormat="1" applyFont="1" applyBorder="1"/>
    <xf numFmtId="17" fontId="30" fillId="0" borderId="0" xfId="5" applyNumberFormat="1" applyFont="1"/>
    <xf numFmtId="17" fontId="30" fillId="0" borderId="7" xfId="5" applyNumberFormat="1" applyFont="1" applyBorder="1"/>
    <xf numFmtId="0" fontId="0" fillId="0" borderId="13" xfId="0" applyBorder="1"/>
    <xf numFmtId="169" fontId="3" fillId="0" borderId="13" xfId="6" applyNumberFormat="1" applyFont="1" applyBorder="1"/>
    <xf numFmtId="10" fontId="30" fillId="0" borderId="8" xfId="5" applyNumberFormat="1" applyFont="1" applyBorder="1"/>
    <xf numFmtId="0" fontId="6" fillId="0" borderId="4" xfId="5" applyBorder="1" applyAlignment="1">
      <alignment horizontal="left"/>
    </xf>
    <xf numFmtId="0" fontId="6" fillId="14" borderId="8" xfId="5" applyFill="1" applyBorder="1" applyAlignment="1">
      <alignment horizontal="center"/>
    </xf>
    <xf numFmtId="0" fontId="6" fillId="14" borderId="0" xfId="5" applyFill="1" applyAlignment="1">
      <alignment horizontal="center"/>
    </xf>
    <xf numFmtId="0" fontId="6" fillId="14" borderId="7" xfId="5" applyFill="1" applyBorder="1" applyAlignment="1">
      <alignment horizontal="center"/>
    </xf>
    <xf numFmtId="0" fontId="12" fillId="14" borderId="8" xfId="0" applyFont="1" applyFill="1" applyBorder="1" applyAlignment="1">
      <alignment horizontal="center"/>
    </xf>
    <xf numFmtId="0" fontId="12" fillId="14" borderId="0" xfId="0" applyFont="1" applyFill="1" applyAlignment="1">
      <alignment horizontal="center"/>
    </xf>
    <xf numFmtId="0" fontId="12" fillId="14" borderId="7" xfId="0" applyFont="1" applyFill="1" applyBorder="1" applyAlignment="1">
      <alignment horizontal="center"/>
    </xf>
    <xf numFmtId="0" fontId="12" fillId="14" borderId="8" xfId="5" applyFont="1" applyFill="1" applyBorder="1" applyAlignment="1">
      <alignment horizontal="center"/>
    </xf>
    <xf numFmtId="0" fontId="12" fillId="14" borderId="0" xfId="5" applyFont="1" applyFill="1" applyAlignment="1">
      <alignment horizontal="center"/>
    </xf>
    <xf numFmtId="0" fontId="12" fillId="14" borderId="7" xfId="5" applyFont="1" applyFill="1" applyBorder="1" applyAlignment="1">
      <alignment horizontal="center"/>
    </xf>
    <xf numFmtId="0" fontId="12" fillId="12" borderId="0" xfId="5" applyFont="1" applyFill="1" applyAlignment="1">
      <alignment horizontal="center"/>
    </xf>
    <xf numFmtId="174" fontId="30" fillId="11" borderId="0" xfId="5" applyNumberFormat="1" applyFont="1" applyFill="1" applyAlignment="1">
      <alignment horizontal="center"/>
    </xf>
    <xf numFmtId="174" fontId="30" fillId="0" borderId="0" xfId="0" applyNumberFormat="1" applyFont="1"/>
    <xf numFmtId="174" fontId="30" fillId="0" borderId="13" xfId="0" applyNumberFormat="1" applyFont="1" applyBorder="1"/>
    <xf numFmtId="169" fontId="30" fillId="11" borderId="7" xfId="17" applyFont="1" applyBorder="1"/>
    <xf numFmtId="179" fontId="6" fillId="0" borderId="9" xfId="5" applyNumberFormat="1" applyBorder="1"/>
    <xf numFmtId="179" fontId="22" fillId="0" borderId="11" xfId="5" applyNumberFormat="1" applyFont="1" applyBorder="1"/>
    <xf numFmtId="179" fontId="22" fillId="0" borderId="9" xfId="5" applyNumberFormat="1" applyFont="1" applyBorder="1"/>
    <xf numFmtId="179" fontId="22" fillId="0" borderId="10" xfId="5" applyNumberFormat="1" applyFont="1" applyBorder="1"/>
    <xf numFmtId="179" fontId="6" fillId="0" borderId="11" xfId="5" applyNumberFormat="1" applyBorder="1"/>
    <xf numFmtId="179" fontId="6" fillId="0" borderId="10" xfId="5" applyNumberFormat="1" applyBorder="1"/>
    <xf numFmtId="166" fontId="30" fillId="11" borderId="0" xfId="4" applyNumberFormat="1" applyFont="1" applyFill="1" applyBorder="1"/>
    <xf numFmtId="166" fontId="30" fillId="11" borderId="13" xfId="4" applyNumberFormat="1" applyFont="1" applyFill="1" applyBorder="1"/>
    <xf numFmtId="169" fontId="6" fillId="0" borderId="8" xfId="17" applyFont="1" applyFill="1" applyBorder="1"/>
    <xf numFmtId="169" fontId="6" fillId="0" borderId="0" xfId="17" applyFont="1" applyFill="1" applyBorder="1"/>
    <xf numFmtId="169" fontId="6" fillId="0" borderId="7" xfId="17" applyFont="1" applyFill="1" applyBorder="1"/>
    <xf numFmtId="169" fontId="6" fillId="0" borderId="15" xfId="17" applyFont="1" applyFill="1" applyBorder="1"/>
    <xf numFmtId="169" fontId="6" fillId="0" borderId="13" xfId="17" applyFont="1" applyFill="1" applyBorder="1"/>
    <xf numFmtId="169" fontId="6" fillId="0" borderId="14" xfId="17" applyFont="1" applyFill="1" applyBorder="1"/>
    <xf numFmtId="166" fontId="45" fillId="11" borderId="0" xfId="4" applyNumberFormat="1" applyFont="1" applyFill="1" applyBorder="1"/>
    <xf numFmtId="166" fontId="45" fillId="11" borderId="13" xfId="4" applyNumberFormat="1" applyFont="1" applyFill="1" applyBorder="1"/>
    <xf numFmtId="0" fontId="30" fillId="0" borderId="7" xfId="7" applyFont="1" applyBorder="1" applyAlignment="1">
      <alignment horizontal="right"/>
    </xf>
    <xf numFmtId="0" fontId="6" fillId="18" borderId="13" xfId="5" applyFill="1" applyBorder="1" applyAlignment="1">
      <alignment horizontal="center" wrapText="1"/>
    </xf>
    <xf numFmtId="0" fontId="6" fillId="18" borderId="14" xfId="5" applyFill="1" applyBorder="1" applyAlignment="1">
      <alignment horizontal="center" wrapText="1"/>
    </xf>
    <xf numFmtId="169" fontId="6" fillId="0" borderId="9" xfId="6" applyNumberFormat="1" applyBorder="1"/>
    <xf numFmtId="0" fontId="6" fillId="18" borderId="15" xfId="5" applyFill="1" applyBorder="1" applyAlignment="1">
      <alignment horizontal="center" wrapText="1"/>
    </xf>
    <xf numFmtId="0" fontId="3" fillId="0" borderId="15" xfId="5" applyFont="1" applyBorder="1" applyAlignment="1">
      <alignment horizontal="center"/>
    </xf>
    <xf numFmtId="2" fontId="6" fillId="0" borderId="8" xfId="5" applyNumberFormat="1" applyBorder="1"/>
    <xf numFmtId="2" fontId="6" fillId="0" borderId="7" xfId="5" applyNumberFormat="1" applyBorder="1"/>
    <xf numFmtId="177" fontId="29" fillId="0" borderId="8" xfId="5" applyNumberFormat="1" applyFont="1" applyBorder="1"/>
    <xf numFmtId="169" fontId="39" fillId="0" borderId="0" xfId="4" applyFont="1" applyFill="1" applyBorder="1"/>
    <xf numFmtId="169" fontId="39" fillId="0" borderId="7" xfId="4" applyFont="1" applyFill="1" applyBorder="1"/>
    <xf numFmtId="175" fontId="30" fillId="0" borderId="7" xfId="0" applyNumberFormat="1" applyFont="1" applyBorder="1"/>
    <xf numFmtId="175" fontId="30" fillId="0" borderId="8" xfId="0" applyNumberFormat="1" applyFont="1" applyBorder="1"/>
    <xf numFmtId="175" fontId="30" fillId="0" borderId="0" xfId="0" applyNumberFormat="1" applyFont="1"/>
    <xf numFmtId="175" fontId="30" fillId="0" borderId="15" xfId="0" applyNumberFormat="1" applyFont="1" applyBorder="1"/>
    <xf numFmtId="188" fontId="12" fillId="0" borderId="7" xfId="4" applyNumberFormat="1" applyFont="1" applyFill="1" applyBorder="1"/>
    <xf numFmtId="177" fontId="12" fillId="0" borderId="0" xfId="0" applyNumberFormat="1" applyFont="1"/>
    <xf numFmtId="177" fontId="12" fillId="0" borderId="13" xfId="0" applyNumberFormat="1" applyFont="1" applyBorder="1"/>
    <xf numFmtId="10" fontId="5" fillId="0" borderId="27" xfId="3" applyNumberFormat="1" applyFont="1" applyFill="1" applyBorder="1"/>
    <xf numFmtId="9" fontId="5" fillId="0" borderId="27" xfId="3" applyFont="1" applyFill="1" applyBorder="1"/>
    <xf numFmtId="0" fontId="38" fillId="0" borderId="9" xfId="0" applyFont="1" applyBorder="1"/>
    <xf numFmtId="0" fontId="2" fillId="0" borderId="0" xfId="0" applyFont="1"/>
    <xf numFmtId="0" fontId="6" fillId="0" borderId="0" xfId="5" applyAlignment="1">
      <alignment horizontal="left" indent="1"/>
    </xf>
    <xf numFmtId="0" fontId="0" fillId="0" borderId="9" xfId="0" applyBorder="1"/>
    <xf numFmtId="198" fontId="51" fillId="0" borderId="8" xfId="0" applyNumberFormat="1" applyFont="1" applyBorder="1"/>
    <xf numFmtId="175" fontId="29" fillId="0" borderId="0" xfId="0" applyNumberFormat="1" applyFont="1"/>
    <xf numFmtId="175" fontId="29" fillId="0" borderId="7" xfId="0" applyNumberFormat="1" applyFont="1" applyBorder="1"/>
    <xf numFmtId="0" fontId="39" fillId="0" borderId="9" xfId="0" applyFont="1" applyBorder="1"/>
    <xf numFmtId="0" fontId="39" fillId="0" borderId="10" xfId="0" applyFont="1" applyBorder="1"/>
    <xf numFmtId="175" fontId="39" fillId="0" borderId="9" xfId="0" applyNumberFormat="1" applyFont="1" applyBorder="1"/>
    <xf numFmtId="175" fontId="39" fillId="0" borderId="11" xfId="0" applyNumberFormat="1" applyFont="1" applyBorder="1"/>
    <xf numFmtId="175" fontId="39" fillId="0" borderId="10" xfId="0" applyNumberFormat="1" applyFont="1" applyBorder="1"/>
    <xf numFmtId="169" fontId="6" fillId="0" borderId="1" xfId="6" applyNumberFormat="1" applyBorder="1"/>
    <xf numFmtId="10" fontId="30" fillId="0" borderId="0" xfId="3" applyNumberFormat="1" applyFont="1" applyFill="1" applyBorder="1"/>
    <xf numFmtId="170" fontId="29" fillId="0" borderId="0" xfId="4" applyNumberFormat="1" applyFont="1" applyFill="1" applyBorder="1"/>
    <xf numFmtId="0" fontId="50" fillId="0" borderId="0" xfId="5" applyFont="1"/>
    <xf numFmtId="0" fontId="52" fillId="5" borderId="6" xfId="5" applyFont="1" applyFill="1" applyBorder="1" applyAlignment="1">
      <alignment horizontal="center" wrapText="1"/>
    </xf>
    <xf numFmtId="0" fontId="36" fillId="5" borderId="4" xfId="5" applyFont="1" applyFill="1" applyBorder="1" applyAlignment="1">
      <alignment horizontal="center" wrapText="1"/>
    </xf>
    <xf numFmtId="0" fontId="36" fillId="5" borderId="6" xfId="5" applyFont="1" applyFill="1" applyBorder="1" applyAlignment="1">
      <alignment horizontal="center" wrapText="1"/>
    </xf>
    <xf numFmtId="0" fontId="36" fillId="5" borderId="6" xfId="5" applyFont="1" applyFill="1" applyBorder="1"/>
    <xf numFmtId="170" fontId="29" fillId="11" borderId="5" xfId="17" applyNumberFormat="1" applyBorder="1"/>
    <xf numFmtId="170" fontId="29" fillId="11" borderId="12" xfId="17" applyNumberFormat="1" applyBorder="1"/>
    <xf numFmtId="175" fontId="6" fillId="0" borderId="12" xfId="5" applyNumberFormat="1" applyBorder="1"/>
    <xf numFmtId="169" fontId="6" fillId="0" borderId="12" xfId="6" applyNumberFormat="1" applyBorder="1"/>
    <xf numFmtId="170" fontId="30" fillId="0" borderId="0" xfId="0" applyNumberFormat="1" applyFont="1"/>
    <xf numFmtId="170" fontId="30" fillId="0" borderId="13" xfId="0" applyNumberFormat="1" applyFont="1" applyBorder="1"/>
    <xf numFmtId="169" fontId="30" fillId="0" borderId="15" xfId="4" applyFont="1" applyFill="1" applyBorder="1"/>
    <xf numFmtId="206" fontId="29" fillId="0" borderId="8" xfId="3" applyNumberFormat="1" applyFont="1" applyBorder="1"/>
    <xf numFmtId="206" fontId="29" fillId="0" borderId="0" xfId="3" applyNumberFormat="1" applyFont="1" applyBorder="1"/>
    <xf numFmtId="206" fontId="29" fillId="0" borderId="7" xfId="3" applyNumberFormat="1" applyFont="1" applyBorder="1"/>
    <xf numFmtId="206" fontId="29" fillId="0" borderId="0" xfId="5" applyNumberFormat="1" applyFont="1"/>
    <xf numFmtId="206" fontId="30" fillId="0" borderId="8" xfId="3" applyNumberFormat="1" applyFont="1" applyBorder="1"/>
    <xf numFmtId="2" fontId="30" fillId="0" borderId="7" xfId="5" applyNumberFormat="1" applyFont="1" applyBorder="1"/>
    <xf numFmtId="2" fontId="30" fillId="0" borderId="8" xfId="5" applyNumberFormat="1" applyFont="1" applyBorder="1"/>
    <xf numFmtId="2" fontId="30" fillId="0" borderId="0" xfId="5" applyNumberFormat="1" applyFont="1"/>
    <xf numFmtId="10" fontId="53" fillId="0" borderId="8" xfId="3" applyNumberFormat="1" applyFont="1" applyBorder="1"/>
    <xf numFmtId="0" fontId="12" fillId="0" borderId="0" xfId="5" applyFont="1"/>
    <xf numFmtId="0" fontId="36" fillId="5" borderId="2" xfId="5" applyFont="1" applyFill="1" applyBorder="1" applyAlignment="1">
      <alignment horizontal="center" wrapText="1"/>
    </xf>
    <xf numFmtId="177" fontId="12" fillId="0" borderId="8" xfId="0" applyNumberFormat="1" applyFont="1" applyBorder="1"/>
    <xf numFmtId="177" fontId="12" fillId="0" borderId="15" xfId="0" applyNumberFormat="1" applyFont="1" applyBorder="1"/>
    <xf numFmtId="175" fontId="29" fillId="0" borderId="8" xfId="0" applyNumberFormat="1" applyFont="1" applyBorder="1"/>
    <xf numFmtId="0" fontId="38" fillId="0" borderId="13" xfId="0" applyFont="1" applyBorder="1" applyAlignment="1">
      <alignment horizontal="center"/>
    </xf>
    <xf numFmtId="201" fontId="29" fillId="20" borderId="5" xfId="17" applyNumberFormat="1" applyFill="1" applyBorder="1"/>
    <xf numFmtId="201" fontId="29" fillId="20" borderId="12" xfId="17" applyNumberFormat="1" applyFill="1" applyBorder="1"/>
    <xf numFmtId="189" fontId="13" fillId="0" borderId="0" xfId="4" applyNumberFormat="1" applyFont="1" applyFill="1" applyBorder="1"/>
    <xf numFmtId="171" fontId="39" fillId="0" borderId="0" xfId="4" applyNumberFormat="1" applyFont="1" applyFill="1" applyBorder="1"/>
    <xf numFmtId="171" fontId="39" fillId="0" borderId="7" xfId="4" applyNumberFormat="1" applyFont="1" applyFill="1" applyBorder="1"/>
    <xf numFmtId="0" fontId="12" fillId="0" borderId="7" xfId="5" applyFont="1" applyBorder="1"/>
    <xf numFmtId="188" fontId="13" fillId="11" borderId="0" xfId="4" applyNumberFormat="1" applyFont="1" applyFill="1" applyBorder="1"/>
    <xf numFmtId="188" fontId="29" fillId="11" borderId="0" xfId="4" applyNumberFormat="1" applyFont="1" applyFill="1" applyBorder="1"/>
    <xf numFmtId="188" fontId="13" fillId="11" borderId="8" xfId="4" applyNumberFormat="1" applyFont="1" applyFill="1" applyBorder="1"/>
    <xf numFmtId="188" fontId="13" fillId="11" borderId="7" xfId="4" applyNumberFormat="1" applyFont="1" applyFill="1" applyBorder="1"/>
    <xf numFmtId="171" fontId="29" fillId="11" borderId="0" xfId="4" applyNumberFormat="1" applyFont="1" applyFill="1" applyBorder="1"/>
    <xf numFmtId="171" fontId="29" fillId="11" borderId="7" xfId="4" applyNumberFormat="1" applyFont="1" applyFill="1" applyBorder="1"/>
    <xf numFmtId="169" fontId="29" fillId="11" borderId="7" xfId="4" applyFont="1" applyFill="1" applyBorder="1"/>
    <xf numFmtId="0" fontId="12" fillId="0" borderId="8" xfId="5" applyFont="1" applyBorder="1"/>
    <xf numFmtId="0" fontId="19" fillId="0" borderId="0" xfId="5" applyFont="1"/>
    <xf numFmtId="166" fontId="3" fillId="0" borderId="0" xfId="0" applyNumberFormat="1" applyFont="1" applyAlignment="1">
      <alignment horizontal="center"/>
    </xf>
    <xf numFmtId="169" fontId="12" fillId="0" borderId="7" xfId="27" applyNumberFormat="1" applyFont="1" applyBorder="1"/>
    <xf numFmtId="169" fontId="12" fillId="0" borderId="0" xfId="27" applyNumberFormat="1" applyFont="1"/>
    <xf numFmtId="169" fontId="12" fillId="0" borderId="8" xfId="27" applyNumberFormat="1" applyFont="1" applyBorder="1"/>
    <xf numFmtId="169" fontId="7" fillId="0" borderId="0" xfId="0" applyNumberFormat="1" applyFont="1" applyAlignment="1">
      <alignment horizontal="center"/>
    </xf>
    <xf numFmtId="166" fontId="3" fillId="0" borderId="0" xfId="0" applyNumberFormat="1" applyFont="1"/>
    <xf numFmtId="0" fontId="46" fillId="0" borderId="0" xfId="0" applyFont="1"/>
    <xf numFmtId="0" fontId="6" fillId="0" borderId="0" xfId="27"/>
    <xf numFmtId="0" fontId="6" fillId="0" borderId="8" xfId="27" applyBorder="1"/>
    <xf numFmtId="0" fontId="6" fillId="0" borderId="7" xfId="27" applyBorder="1"/>
    <xf numFmtId="169" fontId="6" fillId="0" borderId="8" xfId="27" applyNumberFormat="1" applyBorder="1"/>
    <xf numFmtId="169" fontId="6" fillId="0" borderId="0" xfId="27" applyNumberFormat="1"/>
    <xf numFmtId="169" fontId="6" fillId="0" borderId="7" xfId="27" applyNumberFormat="1" applyBorder="1"/>
    <xf numFmtId="169" fontId="6" fillId="0" borderId="11" xfId="27" applyNumberFormat="1" applyBorder="1"/>
    <xf numFmtId="169" fontId="6" fillId="0" borderId="9" xfId="27" applyNumberFormat="1" applyBorder="1"/>
    <xf numFmtId="169" fontId="6" fillId="0" borderId="10" xfId="27" applyNumberFormat="1" applyBorder="1"/>
    <xf numFmtId="10" fontId="6" fillId="0" borderId="8" xfId="0" applyNumberFormat="1" applyFont="1" applyBorder="1"/>
    <xf numFmtId="10" fontId="6" fillId="0" borderId="0" xfId="0" applyNumberFormat="1" applyFont="1"/>
    <xf numFmtId="10" fontId="12" fillId="0" borderId="0" xfId="0" applyNumberFormat="1" applyFont="1"/>
    <xf numFmtId="10" fontId="6" fillId="0" borderId="7" xfId="0" applyNumberFormat="1" applyFont="1" applyBorder="1"/>
    <xf numFmtId="174" fontId="30" fillId="11" borderId="15" xfId="5" applyNumberFormat="1" applyFont="1" applyFill="1" applyBorder="1" applyAlignment="1">
      <alignment horizontal="center"/>
    </xf>
    <xf numFmtId="174" fontId="30" fillId="11" borderId="13" xfId="5" applyNumberFormat="1" applyFont="1" applyFill="1" applyBorder="1" applyAlignment="1">
      <alignment horizontal="center"/>
    </xf>
    <xf numFmtId="169" fontId="3" fillId="0" borderId="9" xfId="5" applyNumberFormat="1" applyFont="1" applyBorder="1"/>
    <xf numFmtId="192" fontId="3" fillId="0" borderId="9" xfId="3" applyNumberFormat="1" applyFont="1" applyBorder="1"/>
    <xf numFmtId="10" fontId="6" fillId="0" borderId="0" xfId="2" applyNumberFormat="1" applyFont="1" applyFill="1" applyBorder="1"/>
    <xf numFmtId="10" fontId="6" fillId="0" borderId="7" xfId="2" applyNumberFormat="1" applyFont="1" applyFill="1" applyBorder="1"/>
    <xf numFmtId="0" fontId="31" fillId="0" borderId="0" xfId="0" applyFont="1"/>
    <xf numFmtId="167" fontId="39" fillId="0" borderId="0" xfId="2" applyNumberFormat="1" applyFont="1"/>
    <xf numFmtId="166" fontId="29" fillId="11" borderId="8" xfId="4" applyNumberFormat="1" applyFont="1" applyFill="1" applyBorder="1"/>
    <xf numFmtId="164" fontId="29" fillId="11" borderId="8" xfId="13" applyFont="1" applyFill="1" applyBorder="1"/>
    <xf numFmtId="164" fontId="6" fillId="0" borderId="8" xfId="13" applyFont="1" applyFill="1" applyBorder="1"/>
    <xf numFmtId="169" fontId="12" fillId="0" borderId="0" xfId="0" applyNumberFormat="1" applyFont="1"/>
    <xf numFmtId="192" fontId="6" fillId="0" borderId="0" xfId="3" applyNumberFormat="1" applyFont="1" applyFill="1"/>
    <xf numFmtId="0" fontId="57" fillId="0" borderId="0" xfId="0" applyFont="1"/>
    <xf numFmtId="0" fontId="13" fillId="0" borderId="8" xfId="5" applyFont="1" applyBorder="1" applyAlignment="1">
      <alignment horizontal="center"/>
    </xf>
    <xf numFmtId="0" fontId="13" fillId="0" borderId="7" xfId="5" applyFont="1" applyBorder="1" applyAlignment="1">
      <alignment horizontal="center"/>
    </xf>
    <xf numFmtId="0" fontId="6" fillId="0" borderId="8" xfId="5" applyBorder="1" applyAlignment="1">
      <alignment horizontal="center"/>
    </xf>
    <xf numFmtId="0" fontId="6" fillId="0" borderId="7" xfId="5" applyBorder="1" applyAlignment="1">
      <alignment horizontal="center"/>
    </xf>
    <xf numFmtId="171" fontId="29" fillId="0" borderId="0" xfId="4" applyNumberFormat="1" applyFont="1" applyFill="1" applyBorder="1"/>
    <xf numFmtId="9" fontId="3" fillId="0" borderId="9" xfId="3" applyFont="1" applyFill="1" applyBorder="1"/>
    <xf numFmtId="169" fontId="3" fillId="0" borderId="9" xfId="4" applyFill="1" applyBorder="1"/>
    <xf numFmtId="187" fontId="6" fillId="0" borderId="9" xfId="5" applyNumberFormat="1" applyBorder="1"/>
    <xf numFmtId="183" fontId="6" fillId="0" borderId="9" xfId="9" applyNumberFormat="1" applyFont="1" applyFill="1" applyBorder="1"/>
    <xf numFmtId="169" fontId="6" fillId="0" borderId="11" xfId="4" applyFont="1" applyFill="1" applyBorder="1"/>
    <xf numFmtId="169" fontId="6" fillId="0" borderId="9" xfId="4" applyFont="1" applyFill="1" applyBorder="1"/>
    <xf numFmtId="169" fontId="6" fillId="0" borderId="10" xfId="4" applyFont="1" applyFill="1" applyBorder="1"/>
    <xf numFmtId="166" fontId="12" fillId="0" borderId="11" xfId="4" applyNumberFormat="1" applyFont="1" applyFill="1" applyBorder="1"/>
    <xf numFmtId="166" fontId="12" fillId="0" borderId="9" xfId="4" applyNumberFormat="1" applyFont="1" applyFill="1" applyBorder="1"/>
    <xf numFmtId="166" fontId="12" fillId="0" borderId="10" xfId="4" applyNumberFormat="1" applyFont="1" applyFill="1" applyBorder="1"/>
    <xf numFmtId="0" fontId="7" fillId="14" borderId="0" xfId="0" applyFont="1" applyFill="1"/>
    <xf numFmtId="174" fontId="7" fillId="14" borderId="0" xfId="0" applyNumberFormat="1" applyFont="1" applyFill="1"/>
    <xf numFmtId="0" fontId="7" fillId="14" borderId="24" xfId="0" applyFont="1" applyFill="1" applyBorder="1"/>
    <xf numFmtId="10" fontId="6" fillId="0" borderId="8" xfId="2" applyNumberFormat="1" applyFont="1" applyFill="1" applyBorder="1"/>
    <xf numFmtId="0" fontId="3" fillId="0" borderId="13" xfId="5" applyFont="1" applyBorder="1" applyAlignment="1">
      <alignment horizontal="center" wrapText="1"/>
    </xf>
    <xf numFmtId="170" fontId="3" fillId="0" borderId="0" xfId="5" applyNumberFormat="1" applyFont="1" applyAlignment="1">
      <alignment horizontal="right"/>
    </xf>
    <xf numFmtId="0" fontId="19" fillId="0" borderId="0" xfId="5" applyFont="1" applyAlignment="1">
      <alignment horizontal="left"/>
    </xf>
    <xf numFmtId="0" fontId="3" fillId="0" borderId="0" xfId="5" applyFont="1" applyAlignment="1">
      <alignment horizontal="left"/>
    </xf>
    <xf numFmtId="0" fontId="8" fillId="24" borderId="0" xfId="5" applyFont="1" applyFill="1"/>
    <xf numFmtId="0" fontId="8" fillId="24" borderId="0" xfId="5" applyFont="1" applyFill="1" applyAlignment="1">
      <alignment horizontal="center"/>
    </xf>
    <xf numFmtId="0" fontId="8" fillId="24" borderId="8" xfId="5" applyFont="1" applyFill="1" applyBorder="1" applyAlignment="1">
      <alignment horizontal="center"/>
    </xf>
    <xf numFmtId="0" fontId="8" fillId="24" borderId="7" xfId="5" applyFont="1" applyFill="1" applyBorder="1" applyAlignment="1">
      <alignment horizontal="center"/>
    </xf>
    <xf numFmtId="0" fontId="49" fillId="24" borderId="0" xfId="5" applyFont="1" applyFill="1"/>
    <xf numFmtId="0" fontId="58" fillId="0" borderId="0" xfId="5" applyFont="1" applyAlignment="1">
      <alignment horizontal="left"/>
    </xf>
    <xf numFmtId="0" fontId="8" fillId="24" borderId="0" xfId="5" applyFont="1" applyFill="1" applyAlignment="1">
      <alignment horizontal="left"/>
    </xf>
    <xf numFmtId="166" fontId="42" fillId="24" borderId="3" xfId="0" applyNumberFormat="1" applyFont="1" applyFill="1" applyBorder="1"/>
    <xf numFmtId="166" fontId="43" fillId="24" borderId="3" xfId="0" applyNumberFormat="1" applyFont="1" applyFill="1" applyBorder="1"/>
    <xf numFmtId="166" fontId="42" fillId="24" borderId="3" xfId="0" applyNumberFormat="1" applyFont="1" applyFill="1" applyBorder="1" applyAlignment="1">
      <alignment horizontal="center"/>
    </xf>
    <xf numFmtId="166" fontId="43" fillId="24" borderId="2" xfId="0" applyNumberFormat="1" applyFont="1" applyFill="1" applyBorder="1"/>
    <xf numFmtId="166" fontId="43" fillId="24" borderId="4" xfId="0" applyNumberFormat="1" applyFont="1" applyFill="1" applyBorder="1"/>
    <xf numFmtId="0" fontId="8" fillId="24" borderId="8" xfId="0" applyFont="1" applyFill="1" applyBorder="1" applyAlignment="1">
      <alignment horizontal="center"/>
    </xf>
    <xf numFmtId="0" fontId="8" fillId="24" borderId="0" xfId="0" applyFont="1" applyFill="1" applyAlignment="1">
      <alignment horizontal="center"/>
    </xf>
    <xf numFmtId="0" fontId="8" fillId="24" borderId="7" xfId="0" applyFont="1" applyFill="1" applyBorder="1" applyAlignment="1">
      <alignment horizontal="center"/>
    </xf>
    <xf numFmtId="0" fontId="8" fillId="24" borderId="8" xfId="0" applyFont="1" applyFill="1" applyBorder="1"/>
    <xf numFmtId="0" fontId="8" fillId="24" borderId="0" xfId="0" applyFont="1" applyFill="1"/>
    <xf numFmtId="176" fontId="8" fillId="24" borderId="0" xfId="0" applyNumberFormat="1" applyFont="1" applyFill="1" applyAlignment="1">
      <alignment horizontal="center"/>
    </xf>
    <xf numFmtId="205" fontId="8" fillId="24" borderId="0" xfId="0" applyNumberFormat="1" applyFont="1" applyFill="1" applyAlignment="1">
      <alignment horizontal="center"/>
    </xf>
    <xf numFmtId="0" fontId="59" fillId="0" borderId="0" xfId="5" applyFont="1"/>
    <xf numFmtId="0" fontId="59" fillId="0" borderId="0" xfId="0" applyFont="1"/>
    <xf numFmtId="0" fontId="10" fillId="24" borderId="1" xfId="0" applyFont="1" applyFill="1" applyBorder="1" applyAlignment="1">
      <alignment horizontal="center" vertical="center" wrapText="1"/>
    </xf>
    <xf numFmtId="0" fontId="10" fillId="24" borderId="12" xfId="0" applyFont="1" applyFill="1" applyBorder="1" applyAlignment="1">
      <alignment horizontal="center" vertical="center" wrapText="1"/>
    </xf>
    <xf numFmtId="0" fontId="60" fillId="24" borderId="5" xfId="0" applyFont="1" applyFill="1" applyBorder="1" applyAlignment="1">
      <alignment horizontal="center" vertical="center" wrapText="1"/>
    </xf>
    <xf numFmtId="0" fontId="10" fillId="25" borderId="12" xfId="0" applyFont="1" applyFill="1" applyBorder="1" applyAlignment="1">
      <alignment horizontal="center" vertical="center" wrapText="1"/>
    </xf>
    <xf numFmtId="0" fontId="42" fillId="24" borderId="6" xfId="0" applyFont="1" applyFill="1" applyBorder="1" applyAlignment="1">
      <alignment horizontal="center" vertical="center" wrapText="1"/>
    </xf>
    <xf numFmtId="0" fontId="42" fillId="24" borderId="5" xfId="0" applyFont="1" applyFill="1" applyBorder="1" applyAlignment="1">
      <alignment horizontal="center" vertical="center" wrapText="1"/>
    </xf>
    <xf numFmtId="0" fontId="19" fillId="0" borderId="0" xfId="0" applyFont="1"/>
    <xf numFmtId="0" fontId="39" fillId="0" borderId="0" xfId="5" applyFont="1" applyAlignment="1">
      <alignment horizontal="center"/>
    </xf>
    <xf numFmtId="49" fontId="31" fillId="14" borderId="0" xfId="0" applyNumberFormat="1" applyFont="1" applyFill="1" applyAlignment="1">
      <alignment horizontal="center"/>
    </xf>
    <xf numFmtId="49" fontId="31" fillId="14" borderId="8" xfId="0" applyNumberFormat="1" applyFont="1" applyFill="1" applyBorder="1" applyAlignment="1">
      <alignment horizontal="center"/>
    </xf>
    <xf numFmtId="0" fontId="39" fillId="0" borderId="0" xfId="5" applyFont="1"/>
    <xf numFmtId="0" fontId="31" fillId="14" borderId="8" xfId="5" applyFont="1" applyFill="1" applyBorder="1" applyAlignment="1">
      <alignment horizontal="center"/>
    </xf>
    <xf numFmtId="0" fontId="31" fillId="14" borderId="0" xfId="5" applyFont="1" applyFill="1" applyAlignment="1">
      <alignment horizontal="center"/>
    </xf>
    <xf numFmtId="0" fontId="31" fillId="14" borderId="7" xfId="5" applyFont="1" applyFill="1" applyBorder="1" applyAlignment="1">
      <alignment horizontal="center"/>
    </xf>
    <xf numFmtId="49" fontId="31" fillId="12" borderId="0" xfId="5" applyNumberFormat="1" applyFont="1" applyFill="1" applyAlignment="1">
      <alignment horizontal="center"/>
    </xf>
    <xf numFmtId="49" fontId="31" fillId="12" borderId="8" xfId="5" applyNumberFormat="1" applyFont="1" applyFill="1" applyBorder="1" applyAlignment="1">
      <alignment horizontal="center"/>
    </xf>
    <xf numFmtId="0" fontId="31" fillId="12" borderId="0" xfId="5" applyFont="1" applyFill="1" applyAlignment="1">
      <alignment horizontal="center"/>
    </xf>
    <xf numFmtId="0" fontId="31" fillId="12" borderId="8" xfId="5" applyFont="1" applyFill="1" applyBorder="1" applyAlignment="1">
      <alignment horizontal="center"/>
    </xf>
    <xf numFmtId="0" fontId="61" fillId="0" borderId="0" xfId="5" applyFont="1"/>
    <xf numFmtId="0" fontId="61" fillId="24" borderId="0" xfId="5" applyFont="1" applyFill="1"/>
    <xf numFmtId="0" fontId="62" fillId="0" borderId="0" xfId="5" applyFont="1"/>
    <xf numFmtId="0" fontId="63" fillId="0" borderId="0" xfId="0" applyFont="1"/>
    <xf numFmtId="0" fontId="62" fillId="0" borderId="0" xfId="0" applyFont="1" applyAlignment="1">
      <alignment horizontal="center"/>
    </xf>
    <xf numFmtId="0" fontId="61" fillId="0" borderId="0" xfId="0" applyFont="1"/>
    <xf numFmtId="0" fontId="62" fillId="0" borderId="0" xfId="0" applyFont="1"/>
    <xf numFmtId="0" fontId="62" fillId="0" borderId="0" xfId="5" applyFont="1" applyAlignment="1">
      <alignment horizontal="center"/>
    </xf>
    <xf numFmtId="0" fontId="62" fillId="0" borderId="13" xfId="5" applyFont="1" applyBorder="1"/>
    <xf numFmtId="0" fontId="61" fillId="0" borderId="0" xfId="5" applyFont="1" applyAlignment="1">
      <alignment horizontal="left"/>
    </xf>
    <xf numFmtId="0" fontId="64" fillId="0" borderId="0" xfId="0" applyFont="1"/>
    <xf numFmtId="166" fontId="61" fillId="0" borderId="0" xfId="0" applyNumberFormat="1" applyFont="1" applyAlignment="1">
      <alignment horizontal="center"/>
    </xf>
    <xf numFmtId="166" fontId="62" fillId="24" borderId="3" xfId="0" applyNumberFormat="1" applyFont="1" applyFill="1" applyBorder="1"/>
    <xf numFmtId="0" fontId="66" fillId="0" borderId="0" xfId="0" applyFont="1"/>
    <xf numFmtId="0" fontId="66" fillId="0" borderId="13" xfId="0" applyFont="1" applyBorder="1"/>
    <xf numFmtId="174" fontId="6" fillId="0" borderId="0" xfId="5" applyNumberFormat="1" applyAlignment="1">
      <alignment horizontal="left"/>
    </xf>
    <xf numFmtId="0" fontId="46" fillId="0" borderId="0" xfId="0" applyFont="1" applyAlignment="1">
      <alignment horizontal="right"/>
    </xf>
    <xf numFmtId="0" fontId="47" fillId="0" borderId="16" xfId="5" applyFont="1" applyBorder="1"/>
    <xf numFmtId="17" fontId="6" fillId="0" borderId="17" xfId="5" applyNumberFormat="1" applyBorder="1"/>
    <xf numFmtId="0" fontId="6" fillId="0" borderId="19" xfId="5" quotePrefix="1" applyBorder="1" applyAlignment="1">
      <alignment horizontal="left" indent="1"/>
    </xf>
    <xf numFmtId="0" fontId="6" fillId="0" borderId="3" xfId="5" applyBorder="1" applyAlignment="1">
      <alignment horizontal="right"/>
    </xf>
    <xf numFmtId="178" fontId="6" fillId="0" borderId="2" xfId="5" applyNumberFormat="1" applyBorder="1"/>
    <xf numFmtId="0" fontId="7" fillId="13" borderId="8" xfId="5" applyFont="1" applyFill="1" applyBorder="1" applyAlignment="1">
      <alignment horizontal="center"/>
    </xf>
    <xf numFmtId="0" fontId="7" fillId="13" borderId="0" xfId="5" applyFont="1" applyFill="1" applyAlignment="1">
      <alignment horizontal="center"/>
    </xf>
    <xf numFmtId="0" fontId="7" fillId="13" borderId="7" xfId="5" applyFont="1" applyFill="1" applyBorder="1" applyAlignment="1">
      <alignment horizontal="center"/>
    </xf>
    <xf numFmtId="0" fontId="3" fillId="14" borderId="8" xfId="5" applyFont="1" applyFill="1" applyBorder="1"/>
    <xf numFmtId="0" fontId="3" fillId="14" borderId="0" xfId="5" applyFont="1" applyFill="1"/>
    <xf numFmtId="0" fontId="61" fillId="14" borderId="0" xfId="5" applyFont="1" applyFill="1"/>
    <xf numFmtId="0" fontId="3" fillId="14" borderId="11" xfId="5" applyFont="1" applyFill="1" applyBorder="1"/>
    <xf numFmtId="0" fontId="3" fillId="14" borderId="9" xfId="5" applyFont="1" applyFill="1" applyBorder="1"/>
    <xf numFmtId="0" fontId="61" fillId="14" borderId="9" xfId="5" applyFont="1" applyFill="1" applyBorder="1"/>
    <xf numFmtId="0" fontId="3" fillId="14" borderId="9" xfId="5" applyFont="1" applyFill="1" applyBorder="1" applyAlignment="1">
      <alignment horizontal="center"/>
    </xf>
    <xf numFmtId="0" fontId="3" fillId="14" borderId="11" xfId="5" applyFont="1" applyFill="1" applyBorder="1" applyAlignment="1">
      <alignment horizontal="center"/>
    </xf>
    <xf numFmtId="0" fontId="3" fillId="14" borderId="10" xfId="5" applyFont="1" applyFill="1" applyBorder="1" applyAlignment="1">
      <alignment horizontal="center"/>
    </xf>
    <xf numFmtId="49" fontId="3" fillId="14" borderId="11" xfId="5" applyNumberFormat="1" applyFont="1" applyFill="1" applyBorder="1" applyAlignment="1">
      <alignment horizontal="center"/>
    </xf>
    <xf numFmtId="0" fontId="3" fillId="14" borderId="35" xfId="5" applyFont="1" applyFill="1" applyBorder="1"/>
    <xf numFmtId="0" fontId="7" fillId="14" borderId="24" xfId="5" applyFont="1" applyFill="1" applyBorder="1"/>
    <xf numFmtId="0" fontId="61" fillId="14" borderId="24" xfId="5" applyFont="1" applyFill="1" applyBorder="1"/>
    <xf numFmtId="0" fontId="12" fillId="14" borderId="24" xfId="5" applyFont="1" applyFill="1" applyBorder="1" applyAlignment="1">
      <alignment horizontal="center"/>
    </xf>
    <xf numFmtId="0" fontId="12" fillId="14" borderId="35" xfId="5" applyFont="1" applyFill="1" applyBorder="1" applyAlignment="1">
      <alignment horizontal="center"/>
    </xf>
    <xf numFmtId="0" fontId="12" fillId="14" borderId="34" xfId="5" applyFont="1" applyFill="1" applyBorder="1" applyAlignment="1">
      <alignment horizontal="center"/>
    </xf>
    <xf numFmtId="0" fontId="31" fillId="14" borderId="0" xfId="5" applyFont="1" applyFill="1"/>
    <xf numFmtId="179" fontId="12" fillId="12" borderId="24" xfId="5" applyNumberFormat="1" applyFont="1" applyFill="1" applyBorder="1" applyAlignment="1">
      <alignment horizontal="center"/>
    </xf>
    <xf numFmtId="179" fontId="30" fillId="12" borderId="24" xfId="5" applyNumberFormat="1" applyFont="1" applyFill="1" applyBorder="1" applyAlignment="1">
      <alignment horizontal="center"/>
    </xf>
    <xf numFmtId="179" fontId="12" fillId="12" borderId="35" xfId="5" applyNumberFormat="1" applyFont="1" applyFill="1" applyBorder="1" applyAlignment="1">
      <alignment horizontal="center"/>
    </xf>
    <xf numFmtId="49" fontId="31" fillId="15" borderId="11" xfId="5" applyNumberFormat="1" applyFont="1" applyFill="1" applyBorder="1" applyAlignment="1">
      <alignment horizontal="center"/>
    </xf>
    <xf numFmtId="49" fontId="31" fillId="15" borderId="9" xfId="5" applyNumberFormat="1" applyFont="1" applyFill="1" applyBorder="1" applyAlignment="1">
      <alignment horizontal="center"/>
    </xf>
    <xf numFmtId="0" fontId="31" fillId="14" borderId="11" xfId="5" applyFont="1" applyFill="1" applyBorder="1"/>
    <xf numFmtId="0" fontId="31" fillId="14" borderId="9" xfId="5" applyFont="1" applyFill="1" applyBorder="1"/>
    <xf numFmtId="174" fontId="31" fillId="14" borderId="9" xfId="5" applyNumberFormat="1" applyFont="1" applyFill="1" applyBorder="1"/>
    <xf numFmtId="0" fontId="31" fillId="14" borderId="9" xfId="5" applyFont="1" applyFill="1" applyBorder="1" applyAlignment="1">
      <alignment horizontal="center"/>
    </xf>
    <xf numFmtId="0" fontId="31" fillId="14" borderId="11" xfId="5" applyFont="1" applyFill="1" applyBorder="1" applyAlignment="1">
      <alignment horizontal="center"/>
    </xf>
    <xf numFmtId="0" fontId="31" fillId="14" borderId="10" xfId="5" applyFont="1" applyFill="1" applyBorder="1" applyAlignment="1">
      <alignment horizontal="center"/>
    </xf>
    <xf numFmtId="49" fontId="31" fillId="14" borderId="9" xfId="5" applyNumberFormat="1" applyFont="1" applyFill="1" applyBorder="1" applyAlignment="1">
      <alignment horizontal="center"/>
    </xf>
    <xf numFmtId="0" fontId="31" fillId="14" borderId="8" xfId="5" applyFont="1" applyFill="1" applyBorder="1"/>
    <xf numFmtId="0" fontId="3" fillId="14" borderId="11" xfId="0" applyFont="1" applyFill="1" applyBorder="1"/>
    <xf numFmtId="0" fontId="3" fillId="14" borderId="9" xfId="0" applyFont="1" applyFill="1" applyBorder="1"/>
    <xf numFmtId="0" fontId="61" fillId="14" borderId="9" xfId="0" applyFont="1" applyFill="1" applyBorder="1"/>
    <xf numFmtId="174" fontId="3" fillId="14" borderId="9" xfId="0" applyNumberFormat="1" applyFont="1" applyFill="1" applyBorder="1"/>
    <xf numFmtId="0" fontId="3" fillId="14" borderId="9" xfId="0" applyFont="1" applyFill="1" applyBorder="1" applyAlignment="1">
      <alignment horizontal="center"/>
    </xf>
    <xf numFmtId="0" fontId="3" fillId="14" borderId="11" xfId="0" applyFont="1" applyFill="1" applyBorder="1" applyAlignment="1">
      <alignment horizontal="center"/>
    </xf>
    <xf numFmtId="0" fontId="3" fillId="14" borderId="10" xfId="0" applyFont="1" applyFill="1" applyBorder="1" applyAlignment="1">
      <alignment horizontal="center"/>
    </xf>
    <xf numFmtId="49" fontId="3" fillId="14" borderId="11" xfId="0" applyNumberFormat="1" applyFont="1" applyFill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0" fontId="3" fillId="14" borderId="8" xfId="0" applyFont="1" applyFill="1" applyBorder="1"/>
    <xf numFmtId="0" fontId="3" fillId="14" borderId="0" xfId="0" applyFont="1" applyFill="1"/>
    <xf numFmtId="0" fontId="61" fillId="14" borderId="0" xfId="0" applyFont="1" applyFill="1"/>
    <xf numFmtId="0" fontId="3" fillId="14" borderId="5" xfId="0" applyFont="1" applyFill="1" applyBorder="1" applyAlignment="1">
      <alignment horizontal="center"/>
    </xf>
    <xf numFmtId="0" fontId="6" fillId="14" borderId="5" xfId="0" applyFont="1" applyFill="1" applyBorder="1" applyAlignment="1">
      <alignment horizontal="center"/>
    </xf>
    <xf numFmtId="0" fontId="3" fillId="14" borderId="35" xfId="0" applyFont="1" applyFill="1" applyBorder="1"/>
    <xf numFmtId="0" fontId="3" fillId="14" borderId="24" xfId="0" applyFont="1" applyFill="1" applyBorder="1"/>
    <xf numFmtId="0" fontId="61" fillId="14" borderId="24" xfId="0" applyFont="1" applyFill="1" applyBorder="1"/>
    <xf numFmtId="174" fontId="7" fillId="14" borderId="24" xfId="0" applyNumberFormat="1" applyFont="1" applyFill="1" applyBorder="1"/>
    <xf numFmtId="177" fontId="12" fillId="14" borderId="24" xfId="0" applyNumberFormat="1" applyFont="1" applyFill="1" applyBorder="1" applyAlignment="1">
      <alignment horizontal="center"/>
    </xf>
    <xf numFmtId="177" fontId="12" fillId="14" borderId="35" xfId="0" applyNumberFormat="1" applyFont="1" applyFill="1" applyBorder="1" applyAlignment="1">
      <alignment horizontal="center"/>
    </xf>
    <xf numFmtId="177" fontId="12" fillId="14" borderId="34" xfId="0" applyNumberFormat="1" applyFont="1" applyFill="1" applyBorder="1" applyAlignment="1">
      <alignment horizontal="center"/>
    </xf>
    <xf numFmtId="177" fontId="6" fillId="14" borderId="33" xfId="0" applyNumberFormat="1" applyFont="1" applyFill="1" applyBorder="1" applyAlignment="1">
      <alignment horizontal="center"/>
    </xf>
    <xf numFmtId="0" fontId="8" fillId="24" borderId="30" xfId="5" applyFont="1" applyFill="1" applyBorder="1" applyAlignment="1">
      <alignment horizontal="left" indent="1"/>
    </xf>
    <xf numFmtId="0" fontId="8" fillId="24" borderId="17" xfId="5" applyFont="1" applyFill="1" applyBorder="1" applyAlignment="1">
      <alignment horizontal="left" indent="1"/>
    </xf>
    <xf numFmtId="0" fontId="61" fillId="24" borderId="17" xfId="5" applyFont="1" applyFill="1" applyBorder="1"/>
    <xf numFmtId="0" fontId="8" fillId="24" borderId="17" xfId="5" applyFont="1" applyFill="1" applyBorder="1"/>
    <xf numFmtId="0" fontId="8" fillId="24" borderId="17" xfId="5" applyFont="1" applyFill="1" applyBorder="1" applyAlignment="1">
      <alignment horizontal="center"/>
    </xf>
    <xf numFmtId="0" fontId="8" fillId="24" borderId="30" xfId="5" applyFont="1" applyFill="1" applyBorder="1" applyAlignment="1">
      <alignment horizontal="center"/>
    </xf>
    <xf numFmtId="0" fontId="8" fillId="24" borderId="28" xfId="5" applyFont="1" applyFill="1" applyBorder="1" applyAlignment="1">
      <alignment horizontal="center"/>
    </xf>
    <xf numFmtId="166" fontId="6" fillId="0" borderId="8" xfId="0" applyNumberFormat="1" applyFont="1" applyBorder="1" applyAlignment="1">
      <alignment horizontal="center"/>
    </xf>
    <xf numFmtId="0" fontId="8" fillId="24" borderId="8" xfId="5" applyFont="1" applyFill="1" applyBorder="1" applyAlignment="1">
      <alignment horizontal="left" indent="1"/>
    </xf>
    <xf numFmtId="0" fontId="8" fillId="24" borderId="0" xfId="5" applyFont="1" applyFill="1" applyAlignment="1">
      <alignment horizontal="left" indent="1"/>
    </xf>
    <xf numFmtId="169" fontId="61" fillId="0" borderId="0" xfId="0" applyNumberFormat="1" applyFont="1"/>
    <xf numFmtId="0" fontId="65" fillId="0" borderId="0" xfId="0" applyFont="1"/>
    <xf numFmtId="166" fontId="42" fillId="24" borderId="2" xfId="0" applyNumberFormat="1" applyFont="1" applyFill="1" applyBorder="1"/>
    <xf numFmtId="0" fontId="62" fillId="0" borderId="0" xfId="27" applyFont="1"/>
    <xf numFmtId="10" fontId="13" fillId="11" borderId="0" xfId="2" applyNumberFormat="1" applyFont="1" applyFill="1" applyBorder="1" applyProtection="1">
      <protection locked="0"/>
    </xf>
    <xf numFmtId="166" fontId="6" fillId="0" borderId="15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0" fontId="64" fillId="0" borderId="13" xfId="0" applyFont="1" applyBorder="1"/>
    <xf numFmtId="0" fontId="8" fillId="24" borderId="5" xfId="5" applyFont="1" applyFill="1" applyBorder="1" applyAlignment="1">
      <alignment horizontal="center"/>
    </xf>
    <xf numFmtId="166" fontId="43" fillId="24" borderId="6" xfId="0" applyNumberFormat="1" applyFont="1" applyFill="1" applyBorder="1"/>
    <xf numFmtId="0" fontId="8" fillId="24" borderId="8" xfId="5" applyFont="1" applyFill="1" applyBorder="1"/>
    <xf numFmtId="0" fontId="0" fillId="0" borderId="8" xfId="0" applyBorder="1" applyAlignment="1">
      <alignment horizontal="center"/>
    </xf>
    <xf numFmtId="176" fontId="6" fillId="0" borderId="0" xfId="5" applyNumberFormat="1"/>
    <xf numFmtId="0" fontId="8" fillId="0" borderId="0" xfId="5" applyFont="1"/>
    <xf numFmtId="0" fontId="6" fillId="0" borderId="0" xfId="12" applyAlignment="1">
      <alignment horizontal="left"/>
    </xf>
    <xf numFmtId="0" fontId="4" fillId="0" borderId="0" xfId="5" applyFont="1" applyAlignment="1">
      <alignment horizontal="center"/>
    </xf>
    <xf numFmtId="171" fontId="6" fillId="0" borderId="0" xfId="6" applyNumberFormat="1"/>
    <xf numFmtId="190" fontId="3" fillId="0" borderId="0" xfId="5" applyNumberFormat="1" applyFont="1"/>
    <xf numFmtId="191" fontId="3" fillId="0" borderId="8" xfId="5" applyNumberFormat="1" applyFont="1" applyBorder="1"/>
    <xf numFmtId="191" fontId="3" fillId="0" borderId="37" xfId="5" applyNumberFormat="1" applyFont="1" applyBorder="1"/>
    <xf numFmtId="49" fontId="31" fillId="14" borderId="11" xfId="5" applyNumberFormat="1" applyFont="1" applyFill="1" applyBorder="1" applyAlignment="1">
      <alignment horizontal="center"/>
    </xf>
    <xf numFmtId="174" fontId="3" fillId="14" borderId="9" xfId="5" applyNumberFormat="1" applyFont="1" applyFill="1" applyBorder="1"/>
    <xf numFmtId="177" fontId="3" fillId="0" borderId="0" xfId="5" applyNumberFormat="1" applyFont="1"/>
    <xf numFmtId="174" fontId="7" fillId="14" borderId="24" xfId="5" applyNumberFormat="1" applyFont="1" applyFill="1" applyBorder="1"/>
    <xf numFmtId="0" fontId="13" fillId="14" borderId="24" xfId="5" applyFont="1" applyFill="1" applyBorder="1" applyAlignment="1">
      <alignment horizontal="center"/>
    </xf>
    <xf numFmtId="0" fontId="6" fillId="14" borderId="35" xfId="5" applyFill="1" applyBorder="1" applyAlignment="1">
      <alignment horizontal="center"/>
    </xf>
    <xf numFmtId="0" fontId="6" fillId="14" borderId="24" xfId="5" applyFill="1" applyBorder="1" applyAlignment="1">
      <alignment horizontal="center"/>
    </xf>
    <xf numFmtId="0" fontId="6" fillId="14" borderId="34" xfId="5" applyFill="1" applyBorder="1" applyAlignment="1">
      <alignment horizontal="center"/>
    </xf>
    <xf numFmtId="0" fontId="29" fillId="14" borderId="24" xfId="5" applyFont="1" applyFill="1" applyBorder="1" applyAlignment="1">
      <alignment horizontal="center"/>
    </xf>
    <xf numFmtId="0" fontId="31" fillId="14" borderId="11" xfId="0" applyFont="1" applyFill="1" applyBorder="1"/>
    <xf numFmtId="0" fontId="31" fillId="14" borderId="9" xfId="0" applyFont="1" applyFill="1" applyBorder="1"/>
    <xf numFmtId="174" fontId="31" fillId="14" borderId="9" xfId="0" applyNumberFormat="1" applyFont="1" applyFill="1" applyBorder="1"/>
    <xf numFmtId="0" fontId="31" fillId="14" borderId="9" xfId="0" applyFont="1" applyFill="1" applyBorder="1" applyAlignment="1">
      <alignment horizontal="center"/>
    </xf>
    <xf numFmtId="0" fontId="31" fillId="14" borderId="11" xfId="0" applyFont="1" applyFill="1" applyBorder="1" applyAlignment="1">
      <alignment horizontal="center"/>
    </xf>
    <xf numFmtId="0" fontId="31" fillId="14" borderId="10" xfId="0" applyFont="1" applyFill="1" applyBorder="1" applyAlignment="1">
      <alignment horizontal="center"/>
    </xf>
    <xf numFmtId="49" fontId="31" fillId="14" borderId="9" xfId="0" applyNumberFormat="1" applyFont="1" applyFill="1" applyBorder="1" applyAlignment="1">
      <alignment horizontal="center"/>
    </xf>
    <xf numFmtId="0" fontId="31" fillId="14" borderId="8" xfId="0" applyFont="1" applyFill="1" applyBorder="1"/>
    <xf numFmtId="0" fontId="31" fillId="14" borderId="0" xfId="0" applyFont="1" applyFill="1"/>
    <xf numFmtId="0" fontId="61" fillId="24" borderId="0" xfId="0" applyFont="1" applyFill="1"/>
    <xf numFmtId="0" fontId="38" fillId="0" borderId="8" xfId="0" applyFont="1" applyBorder="1" applyAlignment="1">
      <alignment horizontal="center"/>
    </xf>
    <xf numFmtId="174" fontId="7" fillId="0" borderId="0" xfId="0" applyNumberFormat="1" applyFont="1"/>
    <xf numFmtId="0" fontId="8" fillId="6" borderId="8" xfId="0" applyFont="1" applyFill="1" applyBorder="1"/>
    <xf numFmtId="0" fontId="8" fillId="6" borderId="0" xfId="0" applyFont="1" applyFill="1"/>
    <xf numFmtId="0" fontId="61" fillId="6" borderId="0" xfId="0" applyFont="1" applyFill="1"/>
    <xf numFmtId="0" fontId="38" fillId="0" borderId="15" xfId="0" applyFont="1" applyBorder="1" applyAlignment="1">
      <alignment horizontal="center"/>
    </xf>
    <xf numFmtId="49" fontId="31" fillId="14" borderId="11" xfId="0" applyNumberFormat="1" applyFont="1" applyFill="1" applyBorder="1" applyAlignment="1">
      <alignment horizontal="center"/>
    </xf>
    <xf numFmtId="208" fontId="8" fillId="24" borderId="0" xfId="0" applyNumberFormat="1" applyFont="1" applyFill="1" applyAlignment="1">
      <alignment horizontal="center"/>
    </xf>
    <xf numFmtId="0" fontId="31" fillId="14" borderId="35" xfId="0" applyFont="1" applyFill="1" applyBorder="1"/>
    <xf numFmtId="0" fontId="12" fillId="14" borderId="24" xfId="0" applyFont="1" applyFill="1" applyBorder="1" applyAlignment="1">
      <alignment horizontal="center"/>
    </xf>
    <xf numFmtId="0" fontId="12" fillId="14" borderId="35" xfId="0" applyFont="1" applyFill="1" applyBorder="1" applyAlignment="1">
      <alignment horizontal="center"/>
    </xf>
    <xf numFmtId="0" fontId="12" fillId="14" borderId="34" xfId="0" applyFont="1" applyFill="1" applyBorder="1" applyAlignment="1">
      <alignment horizontal="center"/>
    </xf>
    <xf numFmtId="169" fontId="6" fillId="11" borderId="0" xfId="4" applyFont="1" applyFill="1" applyBorder="1"/>
    <xf numFmtId="0" fontId="6" fillId="13" borderId="2" xfId="5" applyFill="1" applyBorder="1"/>
    <xf numFmtId="0" fontId="6" fillId="13" borderId="3" xfId="5" applyFill="1" applyBorder="1"/>
    <xf numFmtId="0" fontId="6" fillId="13" borderId="4" xfId="5" applyFill="1" applyBorder="1"/>
    <xf numFmtId="166" fontId="7" fillId="13" borderId="2" xfId="5" applyNumberFormat="1" applyFont="1" applyFill="1" applyBorder="1"/>
    <xf numFmtId="166" fontId="7" fillId="13" borderId="3" xfId="5" applyNumberFormat="1" applyFont="1" applyFill="1" applyBorder="1"/>
    <xf numFmtId="166" fontId="7" fillId="13" borderId="4" xfId="5" applyNumberFormat="1" applyFont="1" applyFill="1" applyBorder="1"/>
    <xf numFmtId="0" fontId="3" fillId="0" borderId="8" xfId="5" applyFont="1" applyBorder="1"/>
    <xf numFmtId="0" fontId="3" fillId="0" borderId="7" xfId="5" applyFont="1" applyBorder="1"/>
    <xf numFmtId="166" fontId="3" fillId="0" borderId="8" xfId="5" applyNumberFormat="1" applyFont="1" applyBorder="1" applyAlignment="1">
      <alignment horizontal="center"/>
    </xf>
    <xf numFmtId="166" fontId="3" fillId="0" borderId="0" xfId="5" applyNumberFormat="1" applyFont="1" applyAlignment="1">
      <alignment horizontal="center"/>
    </xf>
    <xf numFmtId="166" fontId="3" fillId="0" borderId="7" xfId="5" applyNumberFormat="1" applyFont="1" applyBorder="1" applyAlignment="1">
      <alignment horizontal="center"/>
    </xf>
    <xf numFmtId="0" fontId="11" fillId="0" borderId="0" xfId="5" applyFont="1"/>
    <xf numFmtId="0" fontId="29" fillId="0" borderId="0" xfId="5" applyFont="1" applyAlignment="1">
      <alignment horizontal="right"/>
    </xf>
    <xf numFmtId="169" fontId="30" fillId="0" borderId="0" xfId="0" applyNumberFormat="1" applyFont="1"/>
    <xf numFmtId="0" fontId="30" fillId="0" borderId="0" xfId="5" applyFont="1" applyAlignment="1">
      <alignment horizontal="center"/>
    </xf>
    <xf numFmtId="0" fontId="30" fillId="0" borderId="0" xfId="5" applyFont="1"/>
    <xf numFmtId="0" fontId="30" fillId="0" borderId="7" xfId="5" applyFont="1" applyBorder="1"/>
    <xf numFmtId="0" fontId="21" fillId="0" borderId="0" xfId="5" applyFont="1"/>
    <xf numFmtId="179" fontId="6" fillId="0" borderId="13" xfId="5" applyNumberFormat="1" applyBorder="1"/>
    <xf numFmtId="0" fontId="48" fillId="0" borderId="0" xfId="0" applyFont="1"/>
    <xf numFmtId="167" fontId="6" fillId="0" borderId="0" xfId="2" applyNumberFormat="1" applyFont="1" applyFill="1" applyBorder="1"/>
    <xf numFmtId="167" fontId="6" fillId="0" borderId="13" xfId="2" applyNumberFormat="1" applyFont="1" applyFill="1" applyBorder="1"/>
    <xf numFmtId="206" fontId="29" fillId="0" borderId="8" xfId="3" applyNumberFormat="1" applyFont="1" applyBorder="1" applyAlignment="1">
      <alignment horizontal="right"/>
    </xf>
    <xf numFmtId="206" fontId="29" fillId="0" borderId="0" xfId="3" applyNumberFormat="1" applyFont="1" applyBorder="1" applyAlignment="1">
      <alignment horizontal="right"/>
    </xf>
    <xf numFmtId="206" fontId="29" fillId="0" borderId="7" xfId="3" applyNumberFormat="1" applyFont="1" applyBorder="1" applyAlignment="1">
      <alignment horizontal="right"/>
    </xf>
    <xf numFmtId="206" fontId="29" fillId="0" borderId="0" xfId="5" applyNumberFormat="1" applyFont="1" applyAlignment="1">
      <alignment horizontal="right"/>
    </xf>
    <xf numFmtId="10" fontId="29" fillId="0" borderId="0" xfId="5" applyNumberFormat="1" applyFont="1" applyAlignment="1">
      <alignment horizontal="right"/>
    </xf>
    <xf numFmtId="166" fontId="53" fillId="11" borderId="0" xfId="4" applyNumberFormat="1" applyFont="1" applyFill="1" applyBorder="1"/>
    <xf numFmtId="166" fontId="53" fillId="11" borderId="13" xfId="4" applyNumberFormat="1" applyFont="1" applyFill="1" applyBorder="1"/>
    <xf numFmtId="187" fontId="6" fillId="0" borderId="8" xfId="5" applyNumberFormat="1" applyBorder="1" applyAlignment="1">
      <alignment horizontal="center"/>
    </xf>
    <xf numFmtId="179" fontId="6" fillId="0" borderId="0" xfId="5" applyNumberFormat="1" applyAlignment="1">
      <alignment horizontal="center"/>
    </xf>
    <xf numFmtId="210" fontId="6" fillId="0" borderId="0" xfId="5" applyNumberFormat="1"/>
    <xf numFmtId="0" fontId="29" fillId="12" borderId="8" xfId="5" applyFont="1" applyFill="1" applyBorder="1" applyAlignment="1">
      <alignment horizontal="center"/>
    </xf>
    <xf numFmtId="0" fontId="29" fillId="12" borderId="0" xfId="5" applyFont="1" applyFill="1" applyAlignment="1">
      <alignment horizontal="center"/>
    </xf>
    <xf numFmtId="166" fontId="29" fillId="11" borderId="7" xfId="4" applyNumberFormat="1" applyFont="1" applyFill="1" applyBorder="1"/>
    <xf numFmtId="0" fontId="12" fillId="12" borderId="8" xfId="5" applyFont="1" applyFill="1" applyBorder="1" applyAlignment="1">
      <alignment horizontal="center"/>
    </xf>
    <xf numFmtId="166" fontId="29" fillId="0" borderId="0" xfId="4" applyNumberFormat="1" applyFont="1" applyFill="1" applyBorder="1"/>
    <xf numFmtId="212" fontId="3" fillId="0" borderId="4" xfId="5" applyNumberFormat="1" applyFont="1" applyBorder="1" applyAlignment="1">
      <alignment horizontal="left"/>
    </xf>
    <xf numFmtId="213" fontId="11" fillId="0" borderId="0" xfId="5" applyNumberFormat="1" applyFont="1" applyAlignment="1">
      <alignment horizontal="left"/>
    </xf>
    <xf numFmtId="212" fontId="3" fillId="0" borderId="0" xfId="5" applyNumberFormat="1" applyFont="1" applyAlignment="1">
      <alignment horizontal="left"/>
    </xf>
    <xf numFmtId="189" fontId="30" fillId="0" borderId="0" xfId="4" applyNumberFormat="1" applyFont="1" applyFill="1" applyBorder="1"/>
    <xf numFmtId="10" fontId="6" fillId="0" borderId="0" xfId="2" applyNumberFormat="1" applyFont="1" applyFill="1" applyBorder="1" applyAlignment="1"/>
    <xf numFmtId="191" fontId="6" fillId="0" borderId="8" xfId="5" applyNumberFormat="1" applyBorder="1"/>
    <xf numFmtId="191" fontId="6" fillId="0" borderId="0" xfId="5" applyNumberFormat="1"/>
    <xf numFmtId="166" fontId="29" fillId="11" borderId="0" xfId="4" applyNumberFormat="1" applyFont="1" applyFill="1" applyBorder="1"/>
    <xf numFmtId="190" fontId="68" fillId="0" borderId="0" xfId="5" applyNumberFormat="1" applyFont="1"/>
    <xf numFmtId="0" fontId="69" fillId="0" borderId="13" xfId="5" applyFont="1" applyBorder="1" applyAlignment="1">
      <alignment horizontal="center" wrapText="1"/>
    </xf>
    <xf numFmtId="0" fontId="22" fillId="0" borderId="0" xfId="5" applyFont="1" applyAlignment="1">
      <alignment horizontal="left"/>
    </xf>
    <xf numFmtId="213" fontId="3" fillId="0" borderId="4" xfId="5" applyNumberFormat="1" applyFont="1" applyBorder="1" applyAlignment="1">
      <alignment horizontal="left"/>
    </xf>
    <xf numFmtId="164" fontId="29" fillId="11" borderId="0" xfId="13" applyFont="1" applyFill="1" applyBorder="1"/>
    <xf numFmtId="164" fontId="29" fillId="11" borderId="7" xfId="13" applyFont="1" applyFill="1" applyBorder="1"/>
    <xf numFmtId="0" fontId="70" fillId="0" borderId="0" xfId="5" applyFont="1" applyAlignment="1">
      <alignment horizontal="right"/>
    </xf>
    <xf numFmtId="206" fontId="70" fillId="0" borderId="8" xfId="3" applyNumberFormat="1" applyFont="1" applyBorder="1" applyAlignment="1">
      <alignment horizontal="right"/>
    </xf>
    <xf numFmtId="206" fontId="70" fillId="0" borderId="0" xfId="3" applyNumberFormat="1" applyFont="1" applyBorder="1" applyAlignment="1">
      <alignment horizontal="right"/>
    </xf>
    <xf numFmtId="206" fontId="70" fillId="0" borderId="7" xfId="3" applyNumberFormat="1" applyFont="1" applyBorder="1" applyAlignment="1">
      <alignment horizontal="right"/>
    </xf>
    <xf numFmtId="206" fontId="70" fillId="0" borderId="0" xfId="5" applyNumberFormat="1" applyFont="1" applyAlignment="1">
      <alignment horizontal="right"/>
    </xf>
    <xf numFmtId="10" fontId="70" fillId="0" borderId="0" xfId="5" applyNumberFormat="1" applyFont="1" applyAlignment="1">
      <alignment horizontal="right"/>
    </xf>
    <xf numFmtId="10" fontId="70" fillId="0" borderId="7" xfId="5" applyNumberFormat="1" applyFont="1" applyBorder="1" applyAlignment="1">
      <alignment horizontal="right"/>
    </xf>
    <xf numFmtId="0" fontId="3" fillId="17" borderId="24" xfId="5" applyFont="1" applyFill="1" applyBorder="1" applyAlignment="1">
      <alignment horizontal="right"/>
    </xf>
    <xf numFmtId="0" fontId="3" fillId="17" borderId="34" xfId="5" applyFont="1" applyFill="1" applyBorder="1" applyAlignment="1">
      <alignment horizontal="right"/>
    </xf>
    <xf numFmtId="174" fontId="3" fillId="0" borderId="24" xfId="5" applyNumberFormat="1" applyFont="1" applyBorder="1" applyAlignment="1">
      <alignment horizontal="center"/>
    </xf>
    <xf numFmtId="15" fontId="71" fillId="25" borderId="6" xfId="0" applyNumberFormat="1" applyFont="1" applyFill="1" applyBorder="1" applyAlignment="1">
      <alignment horizontal="center"/>
    </xf>
    <xf numFmtId="15" fontId="71" fillId="25" borderId="6" xfId="0" applyNumberFormat="1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 wrapText="1"/>
    </xf>
    <xf numFmtId="10" fontId="7" fillId="11" borderId="42" xfId="2" applyNumberFormat="1" applyFont="1" applyFill="1" applyBorder="1"/>
    <xf numFmtId="10" fontId="7" fillId="11" borderId="43" xfId="2" applyNumberFormat="1" applyFont="1" applyFill="1" applyBorder="1"/>
    <xf numFmtId="10" fontId="4" fillId="0" borderId="36" xfId="2" applyNumberFormat="1" applyFont="1" applyFill="1" applyBorder="1"/>
    <xf numFmtId="10" fontId="4" fillId="0" borderId="44" xfId="2" applyNumberFormat="1" applyFont="1" applyFill="1" applyBorder="1"/>
    <xf numFmtId="10" fontId="7" fillId="11" borderId="42" xfId="3" applyNumberFormat="1" applyFont="1" applyFill="1" applyBorder="1"/>
    <xf numFmtId="10" fontId="4" fillId="0" borderId="42" xfId="2" applyNumberFormat="1" applyFont="1" applyFill="1" applyBorder="1"/>
    <xf numFmtId="10" fontId="7" fillId="11" borderId="42" xfId="0" applyNumberFormat="1" applyFont="1" applyFill="1" applyBorder="1"/>
    <xf numFmtId="10" fontId="7" fillId="11" borderId="43" xfId="0" applyNumberFormat="1" applyFont="1" applyFill="1" applyBorder="1"/>
    <xf numFmtId="10" fontId="3" fillId="0" borderId="36" xfId="0" applyNumberFormat="1" applyFont="1" applyBorder="1"/>
    <xf numFmtId="10" fontId="3" fillId="0" borderId="44" xfId="0" applyNumberFormat="1" applyFont="1" applyBorder="1"/>
    <xf numFmtId="10" fontId="4" fillId="0" borderId="45" xfId="2" applyNumberFormat="1" applyFont="1" applyFill="1" applyBorder="1"/>
    <xf numFmtId="10" fontId="7" fillId="11" borderId="46" xfId="2" applyNumberFormat="1" applyFont="1" applyFill="1" applyBorder="1"/>
    <xf numFmtId="10" fontId="4" fillId="0" borderId="27" xfId="2" applyNumberFormat="1" applyFont="1" applyFill="1" applyBorder="1"/>
    <xf numFmtId="10" fontId="4" fillId="0" borderId="47" xfId="2" applyNumberFormat="1" applyFont="1" applyFill="1" applyBorder="1"/>
    <xf numFmtId="10" fontId="5" fillId="0" borderId="45" xfId="3" applyNumberFormat="1" applyFont="1" applyFill="1" applyBorder="1"/>
    <xf numFmtId="10" fontId="5" fillId="0" borderId="46" xfId="3" applyNumberFormat="1" applyFont="1" applyFill="1" applyBorder="1"/>
    <xf numFmtId="10" fontId="6" fillId="0" borderId="27" xfId="3" applyNumberFormat="1" applyFont="1" applyFill="1" applyBorder="1"/>
    <xf numFmtId="10" fontId="6" fillId="0" borderId="47" xfId="3" applyNumberFormat="1" applyFont="1" applyFill="1" applyBorder="1"/>
    <xf numFmtId="10" fontId="7" fillId="11" borderId="45" xfId="2" applyNumberFormat="1" applyFont="1" applyFill="1" applyBorder="1"/>
    <xf numFmtId="10" fontId="4" fillId="0" borderId="46" xfId="2" applyNumberFormat="1" applyFont="1" applyFill="1" applyBorder="1"/>
    <xf numFmtId="10" fontId="7" fillId="11" borderId="46" xfId="0" applyNumberFormat="1" applyFont="1" applyFill="1" applyBorder="1"/>
    <xf numFmtId="10" fontId="3" fillId="0" borderId="27" xfId="0" applyNumberFormat="1" applyFont="1" applyBorder="1"/>
    <xf numFmtId="10" fontId="3" fillId="0" borderId="47" xfId="0" applyNumberFormat="1" applyFont="1" applyBorder="1"/>
    <xf numFmtId="10" fontId="7" fillId="11" borderId="45" xfId="3" applyNumberFormat="1" applyFont="1" applyFill="1" applyBorder="1"/>
    <xf numFmtId="10" fontId="7" fillId="11" borderId="45" xfId="0" applyNumberFormat="1" applyFont="1" applyFill="1" applyBorder="1"/>
    <xf numFmtId="9" fontId="7" fillId="11" borderId="45" xfId="2" applyFont="1" applyFill="1" applyBorder="1"/>
    <xf numFmtId="9" fontId="7" fillId="11" borderId="46" xfId="2" applyFont="1" applyFill="1" applyBorder="1"/>
    <xf numFmtId="9" fontId="7" fillId="11" borderId="45" xfId="3" applyFont="1" applyFill="1" applyBorder="1"/>
    <xf numFmtId="9" fontId="4" fillId="0" borderId="45" xfId="2" applyFont="1" applyFill="1" applyBorder="1"/>
    <xf numFmtId="9" fontId="5" fillId="0" borderId="45" xfId="2" applyFont="1" applyFill="1" applyBorder="1"/>
    <xf numFmtId="9" fontId="5" fillId="0" borderId="46" xfId="2" applyFont="1" applyFill="1" applyBorder="1"/>
    <xf numFmtId="9" fontId="5" fillId="0" borderId="27" xfId="2" applyFont="1" applyFill="1" applyBorder="1"/>
    <xf numFmtId="9" fontId="5" fillId="0" borderId="47" xfId="2" applyFont="1" applyFill="1" applyBorder="1"/>
    <xf numFmtId="9" fontId="5" fillId="0" borderId="45" xfId="3" applyFont="1" applyFill="1" applyBorder="1"/>
    <xf numFmtId="9" fontId="5" fillId="0" borderId="46" xfId="3" applyFont="1" applyFill="1" applyBorder="1"/>
    <xf numFmtId="9" fontId="6" fillId="0" borderId="27" xfId="3" applyFont="1" applyFill="1" applyBorder="1"/>
    <xf numFmtId="9" fontId="6" fillId="0" borderId="47" xfId="3" applyFont="1" applyFill="1" applyBorder="1"/>
    <xf numFmtId="168" fontId="4" fillId="0" borderId="45" xfId="2" applyNumberFormat="1" applyFont="1" applyFill="1" applyBorder="1"/>
    <xf numFmtId="168" fontId="7" fillId="11" borderId="46" xfId="2" applyNumberFormat="1" applyFont="1" applyFill="1" applyBorder="1"/>
    <xf numFmtId="168" fontId="7" fillId="11" borderId="27" xfId="2" applyNumberFormat="1" applyFont="1" applyFill="1" applyBorder="1"/>
    <xf numFmtId="168" fontId="7" fillId="11" borderId="45" xfId="2" applyNumberFormat="1" applyFont="1" applyFill="1" applyBorder="1"/>
    <xf numFmtId="168" fontId="7" fillId="11" borderId="45" xfId="3" applyNumberFormat="1" applyFont="1" applyFill="1" applyBorder="1"/>
    <xf numFmtId="168" fontId="7" fillId="11" borderId="46" xfId="3" applyNumberFormat="1" applyFont="1" applyFill="1" applyBorder="1"/>
    <xf numFmtId="168" fontId="7" fillId="11" borderId="27" xfId="3" applyNumberFormat="1" applyFont="1" applyFill="1" applyBorder="1"/>
    <xf numFmtId="168" fontId="28" fillId="11" borderId="27" xfId="0" applyNumberFormat="1" applyFont="1" applyFill="1" applyBorder="1"/>
    <xf numFmtId="168" fontId="28" fillId="11" borderId="47" xfId="0" applyNumberFormat="1" applyFont="1" applyFill="1" applyBorder="1"/>
    <xf numFmtId="168" fontId="4" fillId="0" borderId="27" xfId="2" applyNumberFormat="1" applyFont="1" applyFill="1" applyBorder="1"/>
    <xf numFmtId="168" fontId="4" fillId="0" borderId="47" xfId="2" applyNumberFormat="1" applyFont="1" applyFill="1" applyBorder="1"/>
    <xf numFmtId="168" fontId="3" fillId="0" borderId="27" xfId="0" applyNumberFormat="1" applyFont="1" applyBorder="1"/>
    <xf numFmtId="168" fontId="3" fillId="0" borderId="47" xfId="0" applyNumberFormat="1" applyFont="1" applyBorder="1"/>
    <xf numFmtId="10" fontId="7" fillId="11" borderId="27" xfId="2" applyNumberFormat="1" applyFont="1" applyFill="1" applyBorder="1"/>
    <xf numFmtId="9" fontId="7" fillId="11" borderId="27" xfId="2" applyFont="1" applyFill="1" applyBorder="1"/>
    <xf numFmtId="9" fontId="7" fillId="11" borderId="47" xfId="2" applyFont="1" applyFill="1" applyBorder="1"/>
    <xf numFmtId="9" fontId="7" fillId="11" borderId="46" xfId="3" applyFont="1" applyFill="1" applyBorder="1"/>
    <xf numFmtId="9" fontId="3" fillId="0" borderId="27" xfId="3" applyFont="1" applyFill="1" applyBorder="1"/>
    <xf numFmtId="9" fontId="3" fillId="0" borderId="47" xfId="3" applyFont="1" applyFill="1" applyBorder="1"/>
    <xf numFmtId="167" fontId="7" fillId="11" borderId="45" xfId="3" applyNumberFormat="1" applyFont="1" applyFill="1" applyBorder="1"/>
    <xf numFmtId="10" fontId="5" fillId="0" borderId="48" xfId="2" applyNumberFormat="1" applyFont="1" applyFill="1" applyBorder="1"/>
    <xf numFmtId="10" fontId="5" fillId="0" borderId="38" xfId="2" applyNumberFormat="1" applyFont="1" applyFill="1" applyBorder="1"/>
    <xf numFmtId="10" fontId="5" fillId="0" borderId="39" xfId="2" applyNumberFormat="1" applyFont="1" applyFill="1" applyBorder="1"/>
    <xf numFmtId="10" fontId="5" fillId="0" borderId="40" xfId="2" applyNumberFormat="1" applyFont="1" applyFill="1" applyBorder="1"/>
    <xf numFmtId="10" fontId="5" fillId="0" borderId="48" xfId="3" applyNumberFormat="1" applyFont="1" applyFill="1" applyBorder="1"/>
    <xf numFmtId="10" fontId="5" fillId="0" borderId="38" xfId="3" applyNumberFormat="1" applyFont="1" applyFill="1" applyBorder="1"/>
    <xf numFmtId="10" fontId="5" fillId="0" borderId="39" xfId="3" applyNumberFormat="1" applyFont="1" applyFill="1" applyBorder="1"/>
    <xf numFmtId="10" fontId="5" fillId="0" borderId="40" xfId="3" applyNumberFormat="1" applyFont="1" applyFill="1" applyBorder="1"/>
    <xf numFmtId="10" fontId="5" fillId="0" borderId="42" xfId="2" applyNumberFormat="1" applyFont="1" applyFill="1" applyBorder="1"/>
    <xf numFmtId="10" fontId="5" fillId="0" borderId="36" xfId="2" applyNumberFormat="1" applyFont="1" applyFill="1" applyBorder="1"/>
    <xf numFmtId="10" fontId="5" fillId="0" borderId="44" xfId="2" applyNumberFormat="1" applyFont="1" applyFill="1" applyBorder="1"/>
    <xf numFmtId="10" fontId="5" fillId="0" borderId="42" xfId="3" applyNumberFormat="1" applyFont="1" applyFill="1" applyBorder="1"/>
    <xf numFmtId="10" fontId="4" fillId="26" borderId="38" xfId="3" applyNumberFormat="1" applyFont="1" applyFill="1" applyBorder="1"/>
    <xf numFmtId="10" fontId="4" fillId="26" borderId="39" xfId="3" applyNumberFormat="1" applyFont="1" applyFill="1" applyBorder="1"/>
    <xf numFmtId="10" fontId="4" fillId="26" borderId="40" xfId="3" applyNumberFormat="1" applyFont="1" applyFill="1" applyBorder="1"/>
    <xf numFmtId="10" fontId="3" fillId="0" borderId="42" xfId="2" applyNumberFormat="1" applyFont="1" applyFill="1" applyBorder="1"/>
    <xf numFmtId="10" fontId="3" fillId="0" borderId="43" xfId="2" applyNumberFormat="1" applyFont="1" applyFill="1" applyBorder="1"/>
    <xf numFmtId="10" fontId="3" fillId="0" borderId="36" xfId="2" applyNumberFormat="1" applyFont="1" applyFill="1" applyBorder="1"/>
    <xf numFmtId="10" fontId="3" fillId="0" borderId="44" xfId="2" applyNumberFormat="1" applyFont="1" applyFill="1" applyBorder="1"/>
    <xf numFmtId="10" fontId="3" fillId="0" borderId="42" xfId="3" applyNumberFormat="1" applyFont="1" applyFill="1" applyBorder="1"/>
    <xf numFmtId="10" fontId="3" fillId="0" borderId="43" xfId="3" applyNumberFormat="1" applyFont="1" applyFill="1" applyBorder="1"/>
    <xf numFmtId="10" fontId="3" fillId="0" borderId="36" xfId="3" applyNumberFormat="1" applyFont="1" applyFill="1" applyBorder="1"/>
    <xf numFmtId="10" fontId="3" fillId="0" borderId="44" xfId="3" applyNumberFormat="1" applyFont="1" applyFill="1" applyBorder="1"/>
    <xf numFmtId="10" fontId="3" fillId="0" borderId="48" xfId="2" applyNumberFormat="1" applyFont="1" applyFill="1" applyBorder="1"/>
    <xf numFmtId="10" fontId="3" fillId="0" borderId="38" xfId="2" applyNumberFormat="1" applyFont="1" applyFill="1" applyBorder="1"/>
    <xf numFmtId="10" fontId="3" fillId="0" borderId="39" xfId="2" applyNumberFormat="1" applyFont="1" applyFill="1" applyBorder="1"/>
    <xf numFmtId="10" fontId="7" fillId="11" borderId="40" xfId="2" applyNumberFormat="1" applyFont="1" applyFill="1" applyBorder="1"/>
    <xf numFmtId="10" fontId="7" fillId="11" borderId="48" xfId="2" applyNumberFormat="1" applyFont="1" applyFill="1" applyBorder="1"/>
    <xf numFmtId="10" fontId="3" fillId="0" borderId="48" xfId="3" applyNumberFormat="1" applyFont="1" applyFill="1" applyBorder="1"/>
    <xf numFmtId="10" fontId="3" fillId="0" borderId="38" xfId="3" applyNumberFormat="1" applyFont="1" applyFill="1" applyBorder="1"/>
    <xf numFmtId="10" fontId="3" fillId="0" borderId="39" xfId="3" applyNumberFormat="1" applyFont="1" applyFill="1" applyBorder="1"/>
    <xf numFmtId="10" fontId="3" fillId="0" borderId="40" xfId="3" applyNumberFormat="1" applyFont="1" applyFill="1" applyBorder="1"/>
    <xf numFmtId="10" fontId="3" fillId="26" borderId="43" xfId="3" applyNumberFormat="1" applyFont="1" applyFill="1" applyBorder="1"/>
    <xf numFmtId="10" fontId="3" fillId="26" borderId="36" xfId="3" applyNumberFormat="1" applyFont="1" applyFill="1" applyBorder="1"/>
    <xf numFmtId="10" fontId="3" fillId="26" borderId="44" xfId="3" applyNumberFormat="1" applyFont="1" applyFill="1" applyBorder="1"/>
    <xf numFmtId="0" fontId="5" fillId="0" borderId="42" xfId="0" quotePrefix="1" applyFont="1" applyBorder="1" applyAlignment="1">
      <alignment horizontal="left" indent="1"/>
    </xf>
    <xf numFmtId="0" fontId="5" fillId="0" borderId="48" xfId="0" quotePrefix="1" applyFont="1" applyBorder="1" applyAlignment="1">
      <alignment horizontal="left" indent="1"/>
    </xf>
    <xf numFmtId="168" fontId="6" fillId="0" borderId="38" xfId="0" applyNumberFormat="1" applyFont="1" applyBorder="1"/>
    <xf numFmtId="168" fontId="6" fillId="0" borderId="39" xfId="0" applyNumberFormat="1" applyFont="1" applyBorder="1"/>
    <xf numFmtId="168" fontId="6" fillId="0" borderId="40" xfId="0" applyNumberFormat="1" applyFont="1" applyBorder="1"/>
    <xf numFmtId="0" fontId="3" fillId="0" borderId="13" xfId="5" quotePrefix="1" applyFont="1" applyBorder="1" applyAlignment="1">
      <alignment horizontal="center" wrapText="1"/>
    </xf>
    <xf numFmtId="0" fontId="6" fillId="0" borderId="49" xfId="5" applyBorder="1" applyAlignment="1">
      <alignment vertical="top"/>
    </xf>
    <xf numFmtId="0" fontId="6" fillId="0" borderId="49" xfId="5" applyBorder="1" applyAlignment="1">
      <alignment vertical="top" wrapText="1"/>
    </xf>
    <xf numFmtId="0" fontId="6" fillId="0" borderId="41" xfId="5" applyBorder="1" applyAlignment="1">
      <alignment vertical="top"/>
    </xf>
    <xf numFmtId="0" fontId="6" fillId="0" borderId="41" xfId="5" applyBorder="1" applyAlignment="1">
      <alignment vertical="top" wrapText="1"/>
    </xf>
    <xf numFmtId="0" fontId="39" fillId="0" borderId="5" xfId="0" applyFont="1" applyBorder="1"/>
    <xf numFmtId="169" fontId="39" fillId="0" borderId="0" xfId="0" applyNumberFormat="1" applyFont="1"/>
    <xf numFmtId="10" fontId="39" fillId="0" borderId="5" xfId="0" applyNumberFormat="1" applyFont="1" applyBorder="1"/>
    <xf numFmtId="179" fontId="39" fillId="0" borderId="8" xfId="0" applyNumberFormat="1" applyFont="1" applyBorder="1"/>
    <xf numFmtId="179" fontId="39" fillId="0" borderId="0" xfId="0" applyNumberFormat="1" applyFont="1"/>
    <xf numFmtId="179" fontId="39" fillId="0" borderId="7" xfId="0" applyNumberFormat="1" applyFont="1" applyBorder="1"/>
    <xf numFmtId="169" fontId="39" fillId="0" borderId="8" xfId="0" applyNumberFormat="1" applyFont="1" applyBorder="1"/>
    <xf numFmtId="166" fontId="39" fillId="0" borderId="11" xfId="0" applyNumberFormat="1" applyFont="1" applyBorder="1"/>
    <xf numFmtId="166" fontId="39" fillId="0" borderId="9" xfId="0" applyNumberFormat="1" applyFont="1" applyBorder="1"/>
    <xf numFmtId="169" fontId="39" fillId="0" borderId="9" xfId="0" applyNumberFormat="1" applyFont="1" applyBorder="1"/>
    <xf numFmtId="169" fontId="39" fillId="0" borderId="10" xfId="0" applyNumberFormat="1" applyFont="1" applyBorder="1"/>
    <xf numFmtId="169" fontId="39" fillId="0" borderId="5" xfId="0" applyNumberFormat="1" applyFont="1" applyBorder="1"/>
    <xf numFmtId="169" fontId="12" fillId="0" borderId="8" xfId="0" applyNumberFormat="1" applyFont="1" applyBorder="1"/>
    <xf numFmtId="169" fontId="12" fillId="0" borderId="7" xfId="0" applyNumberFormat="1" applyFont="1" applyBorder="1"/>
    <xf numFmtId="169" fontId="12" fillId="0" borderId="5" xfId="0" applyNumberFormat="1" applyFont="1" applyBorder="1"/>
    <xf numFmtId="169" fontId="39" fillId="0" borderId="7" xfId="0" applyNumberFormat="1" applyFont="1" applyBorder="1"/>
    <xf numFmtId="166" fontId="39" fillId="0" borderId="0" xfId="0" applyNumberFormat="1" applyFont="1"/>
    <xf numFmtId="169" fontId="12" fillId="0" borderId="15" xfId="0" applyNumberFormat="1" applyFont="1" applyBorder="1"/>
    <xf numFmtId="169" fontId="12" fillId="0" borderId="13" xfId="0" applyNumberFormat="1" applyFont="1" applyBorder="1"/>
    <xf numFmtId="169" fontId="12" fillId="0" borderId="14" xfId="0" applyNumberFormat="1" applyFont="1" applyBorder="1"/>
    <xf numFmtId="169" fontId="6" fillId="0" borderId="8" xfId="0" applyNumberFormat="1" applyFont="1" applyBorder="1"/>
    <xf numFmtId="169" fontId="6" fillId="0" borderId="0" xfId="0" applyNumberFormat="1" applyFont="1"/>
    <xf numFmtId="169" fontId="6" fillId="0" borderId="7" xfId="0" applyNumberFormat="1" applyFont="1" applyBorder="1"/>
    <xf numFmtId="179" fontId="39" fillId="0" borderId="9" xfId="0" applyNumberFormat="1" applyFont="1" applyBorder="1"/>
    <xf numFmtId="0" fontId="39" fillId="0" borderId="11" xfId="0" applyFont="1" applyBorder="1"/>
    <xf numFmtId="169" fontId="39" fillId="0" borderId="11" xfId="0" applyNumberFormat="1" applyFont="1" applyBorder="1"/>
    <xf numFmtId="0" fontId="39" fillId="0" borderId="13" xfId="0" applyFont="1" applyBorder="1" applyAlignment="1">
      <alignment horizontal="center"/>
    </xf>
    <xf numFmtId="0" fontId="39" fillId="0" borderId="0" xfId="0" applyFont="1" applyAlignment="1">
      <alignment horizontal="left" indent="1"/>
    </xf>
    <xf numFmtId="0" fontId="39" fillId="0" borderId="0" xfId="0" applyFont="1" applyAlignment="1">
      <alignment horizontal="center"/>
    </xf>
    <xf numFmtId="10" fontId="12" fillId="0" borderId="8" xfId="0" applyNumberFormat="1" applyFont="1" applyBorder="1"/>
    <xf numFmtId="169" fontId="30" fillId="0" borderId="8" xfId="0" applyNumberFormat="1" applyFont="1" applyBorder="1"/>
    <xf numFmtId="169" fontId="30" fillId="0" borderId="11" xfId="0" applyNumberFormat="1" applyFont="1" applyBorder="1"/>
    <xf numFmtId="169" fontId="6" fillId="0" borderId="9" xfId="0" applyNumberFormat="1" applyFont="1" applyBorder="1"/>
    <xf numFmtId="169" fontId="6" fillId="0" borderId="10" xfId="0" applyNumberFormat="1" applyFont="1" applyBorder="1"/>
    <xf numFmtId="188" fontId="31" fillId="0" borderId="0" xfId="0" applyNumberFormat="1" applyFont="1"/>
    <xf numFmtId="169" fontId="31" fillId="0" borderId="0" xfId="0" applyNumberFormat="1" applyFont="1"/>
    <xf numFmtId="169" fontId="31" fillId="0" borderId="7" xfId="0" applyNumberFormat="1" applyFont="1" applyBorder="1"/>
    <xf numFmtId="169" fontId="31" fillId="0" borderId="8" xfId="0" applyNumberFormat="1" applyFont="1" applyBorder="1"/>
    <xf numFmtId="176" fontId="39" fillId="0" borderId="8" xfId="0" applyNumberFormat="1" applyFont="1" applyBorder="1"/>
    <xf numFmtId="176" fontId="39" fillId="0" borderId="7" xfId="0" applyNumberFormat="1" applyFont="1" applyBorder="1"/>
    <xf numFmtId="169" fontId="12" fillId="0" borderId="9" xfId="0" applyNumberFormat="1" applyFont="1" applyBorder="1"/>
    <xf numFmtId="169" fontId="12" fillId="0" borderId="11" xfId="0" applyNumberFormat="1" applyFont="1" applyBorder="1"/>
    <xf numFmtId="169" fontId="12" fillId="0" borderId="10" xfId="0" applyNumberFormat="1" applyFont="1" applyBorder="1"/>
    <xf numFmtId="203" fontId="39" fillId="0" borderId="8" xfId="0" applyNumberFormat="1" applyFont="1" applyBorder="1"/>
    <xf numFmtId="169" fontId="39" fillId="0" borderId="15" xfId="0" applyNumberFormat="1" applyFont="1" applyBorder="1"/>
    <xf numFmtId="169" fontId="39" fillId="0" borderId="13" xfId="0" applyNumberFormat="1" applyFont="1" applyBorder="1"/>
    <xf numFmtId="169" fontId="39" fillId="0" borderId="14" xfId="0" applyNumberFormat="1" applyFont="1" applyBorder="1"/>
    <xf numFmtId="0" fontId="13" fillId="18" borderId="2" xfId="5" applyFont="1" applyFill="1" applyBorder="1" applyAlignment="1">
      <alignment horizontal="center"/>
    </xf>
    <xf numFmtId="0" fontId="6" fillId="18" borderId="3" xfId="5" applyFill="1" applyBorder="1" applyAlignment="1">
      <alignment horizontal="center"/>
    </xf>
    <xf numFmtId="179" fontId="12" fillId="14" borderId="35" xfId="5" applyNumberFormat="1" applyFont="1" applyFill="1" applyBorder="1" applyAlignment="1">
      <alignment horizontal="center"/>
    </xf>
    <xf numFmtId="211" fontId="6" fillId="0" borderId="0" xfId="5" applyNumberFormat="1"/>
    <xf numFmtId="179" fontId="12" fillId="14" borderId="35" xfId="0" applyNumberFormat="1" applyFont="1" applyFill="1" applyBorder="1" applyAlignment="1">
      <alignment horizontal="center"/>
    </xf>
    <xf numFmtId="166" fontId="29" fillId="0" borderId="8" xfId="4" applyNumberFormat="1" applyFont="1" applyFill="1" applyBorder="1"/>
    <xf numFmtId="166" fontId="29" fillId="0" borderId="7" xfId="4" applyNumberFormat="1" applyFont="1" applyFill="1" applyBorder="1"/>
    <xf numFmtId="169" fontId="29" fillId="0" borderId="0" xfId="4" applyFont="1" applyFill="1" applyBorder="1"/>
    <xf numFmtId="188" fontId="29" fillId="0" borderId="0" xfId="4" applyNumberFormat="1" applyFont="1" applyFill="1" applyBorder="1"/>
    <xf numFmtId="169" fontId="29" fillId="11" borderId="15" xfId="4" applyFont="1" applyFill="1" applyBorder="1"/>
    <xf numFmtId="169" fontId="29" fillId="11" borderId="13" xfId="4" applyFont="1" applyFill="1" applyBorder="1"/>
    <xf numFmtId="169" fontId="29" fillId="11" borderId="14" xfId="4" applyFont="1" applyFill="1" applyBorder="1"/>
    <xf numFmtId="0" fontId="67" fillId="0" borderId="0" xfId="5" applyFont="1" applyAlignment="1">
      <alignment horizontal="center"/>
    </xf>
    <xf numFmtId="0" fontId="67" fillId="0" borderId="0" xfId="5" applyFont="1" applyAlignment="1">
      <alignment horizontal="right"/>
    </xf>
    <xf numFmtId="166" fontId="29" fillId="11" borderId="15" xfId="4" applyNumberFormat="1" applyFont="1" applyFill="1" applyBorder="1"/>
    <xf numFmtId="166" fontId="29" fillId="11" borderId="13" xfId="4" applyNumberFormat="1" applyFont="1" applyFill="1" applyBorder="1"/>
    <xf numFmtId="166" fontId="29" fillId="11" borderId="14" xfId="4" applyNumberFormat="1" applyFont="1" applyFill="1" applyBorder="1"/>
    <xf numFmtId="188" fontId="29" fillId="11" borderId="7" xfId="4" applyNumberFormat="1" applyFont="1" applyFill="1" applyBorder="1"/>
    <xf numFmtId="164" fontId="29" fillId="0" borderId="8" xfId="13" applyFont="1" applyFill="1" applyBorder="1"/>
    <xf numFmtId="164" fontId="29" fillId="0" borderId="0" xfId="13" applyFont="1" applyFill="1" applyBorder="1"/>
    <xf numFmtId="164" fontId="29" fillId="0" borderId="7" xfId="13" applyFont="1" applyFill="1" applyBorder="1"/>
    <xf numFmtId="164" fontId="30" fillId="0" borderId="0" xfId="13" applyFont="1" applyFill="1" applyBorder="1"/>
    <xf numFmtId="0" fontId="3" fillId="0" borderId="24" xfId="5" applyFont="1" applyBorder="1" applyAlignment="1">
      <alignment horizontal="center"/>
    </xf>
    <xf numFmtId="0" fontId="3" fillId="0" borderId="9" xfId="5" applyFont="1" applyBorder="1"/>
    <xf numFmtId="167" fontId="0" fillId="0" borderId="9" xfId="3" applyNumberFormat="1" applyFont="1" applyBorder="1"/>
    <xf numFmtId="168" fontId="29" fillId="11" borderId="0" xfId="5" applyNumberFormat="1" applyFont="1" applyFill="1"/>
    <xf numFmtId="168" fontId="12" fillId="0" borderId="0" xfId="5" applyNumberFormat="1" applyFont="1"/>
    <xf numFmtId="168" fontId="12" fillId="0" borderId="7" xfId="5" applyNumberFormat="1" applyFont="1" applyBorder="1"/>
    <xf numFmtId="0" fontId="11" fillId="13" borderId="0" xfId="5" applyFont="1" applyFill="1" applyAlignment="1">
      <alignment horizontal="center"/>
    </xf>
    <xf numFmtId="0" fontId="3" fillId="13" borderId="0" xfId="5" applyFont="1" applyFill="1" applyAlignment="1">
      <alignment horizontal="center"/>
    </xf>
    <xf numFmtId="10" fontId="7" fillId="11" borderId="46" xfId="3" applyNumberFormat="1" applyFont="1" applyFill="1" applyBorder="1"/>
    <xf numFmtId="174" fontId="6" fillId="11" borderId="0" xfId="5" applyNumberFormat="1" applyFill="1" applyAlignment="1">
      <alignment horizontal="center"/>
    </xf>
    <xf numFmtId="0" fontId="6" fillId="18" borderId="12" xfId="5" applyFill="1" applyBorder="1" applyAlignment="1">
      <alignment horizontal="center" wrapText="1"/>
    </xf>
    <xf numFmtId="174" fontId="13" fillId="11" borderId="5" xfId="5" applyNumberFormat="1" applyFont="1" applyFill="1" applyBorder="1" applyAlignment="1">
      <alignment horizontal="center"/>
    </xf>
    <xf numFmtId="174" fontId="30" fillId="11" borderId="12" xfId="5" applyNumberFormat="1" applyFont="1" applyFill="1" applyBorder="1" applyAlignment="1">
      <alignment horizontal="center"/>
    </xf>
    <xf numFmtId="170" fontId="12" fillId="0" borderId="0" xfId="0" applyNumberFormat="1" applyFont="1"/>
    <xf numFmtId="170" fontId="12" fillId="0" borderId="7" xfId="0" applyNumberFormat="1" applyFont="1" applyBorder="1"/>
    <xf numFmtId="176" fontId="29" fillId="11" borderId="8" xfId="17" applyNumberFormat="1" applyBorder="1"/>
    <xf numFmtId="176" fontId="6" fillId="0" borderId="7" xfId="5" applyNumberFormat="1" applyBorder="1"/>
    <xf numFmtId="176" fontId="6" fillId="0" borderId="8" xfId="5" applyNumberFormat="1" applyBorder="1"/>
    <xf numFmtId="176" fontId="6" fillId="11" borderId="8" xfId="5" applyNumberFormat="1" applyFill="1" applyBorder="1"/>
    <xf numFmtId="176" fontId="6" fillId="11" borderId="0" xfId="5" applyNumberFormat="1" applyFill="1"/>
    <xf numFmtId="176" fontId="6" fillId="11" borderId="7" xfId="5" applyNumberFormat="1" applyFill="1" applyBorder="1"/>
    <xf numFmtId="171" fontId="12" fillId="0" borderId="8" xfId="0" applyNumberFormat="1" applyFont="1" applyBorder="1"/>
    <xf numFmtId="170" fontId="12" fillId="0" borderId="8" xfId="0" applyNumberFormat="1" applyFont="1" applyBorder="1"/>
    <xf numFmtId="170" fontId="6" fillId="0" borderId="8" xfId="0" applyNumberFormat="1" applyFont="1" applyBorder="1"/>
    <xf numFmtId="170" fontId="6" fillId="0" borderId="7" xfId="0" applyNumberFormat="1" applyFont="1" applyBorder="1"/>
    <xf numFmtId="0" fontId="7" fillId="18" borderId="13" xfId="5" applyFont="1" applyFill="1" applyBorder="1" applyAlignment="1">
      <alignment horizontal="left"/>
    </xf>
    <xf numFmtId="0" fontId="6" fillId="18" borderId="4" xfId="5" applyFill="1" applyBorder="1" applyAlignment="1">
      <alignment horizontal="center"/>
    </xf>
    <xf numFmtId="174" fontId="30" fillId="0" borderId="8" xfId="0" applyNumberFormat="1" applyFont="1" applyBorder="1"/>
    <xf numFmtId="174" fontId="29" fillId="0" borderId="0" xfId="0" applyNumberFormat="1" applyFont="1"/>
    <xf numFmtId="175" fontId="39" fillId="0" borderId="2" xfId="0" applyNumberFormat="1" applyFont="1" applyBorder="1"/>
    <xf numFmtId="0" fontId="3" fillId="13" borderId="7" xfId="5" applyFont="1" applyFill="1" applyBorder="1" applyAlignment="1">
      <alignment horizontal="center"/>
    </xf>
    <xf numFmtId="0" fontId="11" fillId="13" borderId="7" xfId="5" applyFont="1" applyFill="1" applyBorder="1" applyAlignment="1">
      <alignment horizontal="center"/>
    </xf>
    <xf numFmtId="209" fontId="6" fillId="0" borderId="8" xfId="1" applyNumberFormat="1" applyFont="1" applyFill="1" applyBorder="1" applyProtection="1"/>
    <xf numFmtId="209" fontId="6" fillId="0" borderId="0" xfId="1" applyNumberFormat="1" applyFont="1" applyFill="1" applyBorder="1" applyProtection="1"/>
    <xf numFmtId="209" fontId="6" fillId="0" borderId="7" xfId="1" applyNumberFormat="1" applyFont="1" applyFill="1" applyBorder="1" applyProtection="1"/>
    <xf numFmtId="0" fontId="37" fillId="13" borderId="2" xfId="0" applyFont="1" applyFill="1" applyBorder="1" applyAlignment="1">
      <alignment horizontal="center"/>
    </xf>
    <xf numFmtId="0" fontId="37" fillId="13" borderId="3" xfId="0" applyFont="1" applyFill="1" applyBorder="1" applyAlignment="1">
      <alignment horizontal="center"/>
    </xf>
    <xf numFmtId="0" fontId="40" fillId="13" borderId="3" xfId="0" applyFont="1" applyFill="1" applyBorder="1" applyAlignment="1">
      <alignment horizontal="center"/>
    </xf>
    <xf numFmtId="0" fontId="37" fillId="13" borderId="4" xfId="0" applyFont="1" applyFill="1" applyBorder="1" applyAlignment="1">
      <alignment horizontal="center"/>
    </xf>
    <xf numFmtId="177" fontId="29" fillId="11" borderId="0" xfId="5" applyNumberFormat="1" applyFont="1" applyFill="1"/>
    <xf numFmtId="10" fontId="29" fillId="11" borderId="0" xfId="2" applyNumberFormat="1" applyFont="1" applyFill="1" applyBorder="1"/>
    <xf numFmtId="0" fontId="11" fillId="13" borderId="8" xfId="5" applyFont="1" applyFill="1" applyBorder="1" applyAlignment="1">
      <alignment horizontal="center"/>
    </xf>
    <xf numFmtId="179" fontId="13" fillId="11" borderId="8" xfId="5" applyNumberFormat="1" applyFont="1" applyFill="1" applyBorder="1"/>
    <xf numFmtId="179" fontId="13" fillId="11" borderId="0" xfId="5" applyNumberFormat="1" applyFont="1" applyFill="1"/>
    <xf numFmtId="179" fontId="13" fillId="11" borderId="7" xfId="5" applyNumberFormat="1" applyFont="1" applyFill="1" applyBorder="1"/>
    <xf numFmtId="179" fontId="30" fillId="14" borderId="35" xfId="5" applyNumberFormat="1" applyFont="1" applyFill="1" applyBorder="1" applyAlignment="1">
      <alignment horizontal="center"/>
    </xf>
    <xf numFmtId="191" fontId="6" fillId="0" borderId="7" xfId="5" applyNumberFormat="1" applyBorder="1"/>
    <xf numFmtId="0" fontId="11" fillId="13" borderId="8" xfId="5" applyFont="1" applyFill="1" applyBorder="1"/>
    <xf numFmtId="0" fontId="11" fillId="13" borderId="0" xfId="5" applyFont="1" applyFill="1"/>
    <xf numFmtId="0" fontId="11" fillId="13" borderId="7" xfId="5" applyFont="1" applyFill="1" applyBorder="1" applyAlignment="1">
      <alignment horizontal="right"/>
    </xf>
    <xf numFmtId="164" fontId="13" fillId="0" borderId="8" xfId="13" applyFont="1" applyFill="1" applyBorder="1"/>
    <xf numFmtId="164" fontId="0" fillId="0" borderId="0" xfId="13" applyFont="1" applyFill="1" applyBorder="1"/>
    <xf numFmtId="164" fontId="13" fillId="0" borderId="0" xfId="13" applyFont="1" applyFill="1" applyBorder="1"/>
    <xf numFmtId="164" fontId="13" fillId="0" borderId="7" xfId="13" applyFont="1" applyFill="1" applyBorder="1"/>
    <xf numFmtId="215" fontId="29" fillId="11" borderId="0" xfId="13" applyNumberFormat="1" applyFont="1" applyFill="1" applyBorder="1"/>
    <xf numFmtId="166" fontId="13" fillId="0" borderId="8" xfId="4" applyNumberFormat="1" applyFont="1" applyFill="1" applyBorder="1"/>
    <xf numFmtId="166" fontId="13" fillId="0" borderId="0" xfId="4" applyNumberFormat="1" applyFont="1" applyFill="1" applyBorder="1"/>
    <xf numFmtId="166" fontId="13" fillId="0" borderId="7" xfId="4" applyNumberFormat="1" applyFont="1" applyFill="1" applyBorder="1"/>
    <xf numFmtId="166" fontId="12" fillId="14" borderId="0" xfId="4" applyNumberFormat="1" applyFont="1" applyFill="1" applyBorder="1"/>
    <xf numFmtId="166" fontId="12" fillId="14" borderId="9" xfId="4" applyNumberFormat="1" applyFont="1" applyFill="1" applyBorder="1"/>
    <xf numFmtId="166" fontId="6" fillId="14" borderId="0" xfId="4" applyNumberFormat="1" applyFont="1" applyFill="1" applyBorder="1"/>
    <xf numFmtId="166" fontId="12" fillId="14" borderId="13" xfId="4" applyNumberFormat="1" applyFont="1" applyFill="1" applyBorder="1"/>
    <xf numFmtId="179" fontId="13" fillId="0" borderId="0" xfId="5" applyNumberFormat="1" applyFont="1"/>
    <xf numFmtId="174" fontId="39" fillId="19" borderId="0" xfId="0" applyNumberFormat="1" applyFont="1" applyFill="1"/>
    <xf numFmtId="174" fontId="39" fillId="19" borderId="7" xfId="0" applyNumberFormat="1" applyFont="1" applyFill="1" applyBorder="1"/>
    <xf numFmtId="174" fontId="39" fillId="19" borderId="8" xfId="0" applyNumberFormat="1" applyFont="1" applyFill="1" applyBorder="1"/>
    <xf numFmtId="174" fontId="13" fillId="19" borderId="8" xfId="0" applyNumberFormat="1" applyFont="1" applyFill="1" applyBorder="1"/>
    <xf numFmtId="174" fontId="13" fillId="19" borderId="0" xfId="0" applyNumberFormat="1" applyFont="1" applyFill="1"/>
    <xf numFmtId="174" fontId="13" fillId="19" borderId="7" xfId="0" applyNumberFormat="1" applyFont="1" applyFill="1" applyBorder="1"/>
    <xf numFmtId="174" fontId="39" fillId="19" borderId="13" xfId="0" applyNumberFormat="1" applyFont="1" applyFill="1" applyBorder="1"/>
    <xf numFmtId="174" fontId="39" fillId="19" borderId="14" xfId="0" applyNumberFormat="1" applyFont="1" applyFill="1" applyBorder="1"/>
    <xf numFmtId="174" fontId="39" fillId="19" borderId="15" xfId="0" applyNumberFormat="1" applyFont="1" applyFill="1" applyBorder="1"/>
    <xf numFmtId="203" fontId="8" fillId="24" borderId="0" xfId="0" applyNumberFormat="1" applyFont="1" applyFill="1" applyAlignment="1">
      <alignment horizontal="center"/>
    </xf>
    <xf numFmtId="0" fontId="11" fillId="13" borderId="0" xfId="5" applyFont="1" applyFill="1" applyAlignment="1">
      <alignment horizontal="left"/>
    </xf>
    <xf numFmtId="0" fontId="11" fillId="13" borderId="8" xfId="5" applyFont="1" applyFill="1" applyBorder="1" applyAlignment="1">
      <alignment horizontal="left"/>
    </xf>
    <xf numFmtId="0" fontId="44" fillId="0" borderId="0" xfId="0" applyFont="1"/>
    <xf numFmtId="0" fontId="44" fillId="0" borderId="13" xfId="0" applyFont="1" applyBorder="1"/>
    <xf numFmtId="0" fontId="6" fillId="0" borderId="15" xfId="0" applyFont="1" applyBorder="1"/>
    <xf numFmtId="0" fontId="6" fillId="0" borderId="9" xfId="0" applyFont="1" applyBorder="1"/>
    <xf numFmtId="174" fontId="39" fillId="0" borderId="9" xfId="0" applyNumberFormat="1" applyFont="1" applyBorder="1"/>
    <xf numFmtId="174" fontId="39" fillId="0" borderId="11" xfId="0" applyNumberFormat="1" applyFont="1" applyBorder="1"/>
    <xf numFmtId="174" fontId="6" fillId="0" borderId="9" xfId="0" applyNumberFormat="1" applyFont="1" applyBorder="1"/>
    <xf numFmtId="174" fontId="6" fillId="0" borderId="11" xfId="0" applyNumberFormat="1" applyFont="1" applyBorder="1"/>
    <xf numFmtId="175" fontId="6" fillId="0" borderId="10" xfId="0" applyNumberFormat="1" applyFont="1" applyBorder="1"/>
    <xf numFmtId="175" fontId="6" fillId="0" borderId="9" xfId="0" applyNumberFormat="1" applyFont="1" applyBorder="1"/>
    <xf numFmtId="175" fontId="6" fillId="0" borderId="11" xfId="0" applyNumberFormat="1" applyFont="1" applyBorder="1"/>
    <xf numFmtId="174" fontId="6" fillId="0" borderId="10" xfId="0" applyNumberFormat="1" applyFont="1" applyBorder="1"/>
    <xf numFmtId="174" fontId="38" fillId="0" borderId="9" xfId="0" applyNumberFormat="1" applyFont="1" applyBorder="1"/>
    <xf numFmtId="175" fontId="30" fillId="0" borderId="13" xfId="0" applyNumberFormat="1" applyFont="1" applyBorder="1"/>
    <xf numFmtId="198" fontId="39" fillId="0" borderId="15" xfId="0" applyNumberFormat="1" applyFont="1" applyBorder="1"/>
    <xf numFmtId="200" fontId="6" fillId="0" borderId="8" xfId="5" applyNumberFormat="1" applyBorder="1"/>
    <xf numFmtId="200" fontId="6" fillId="0" borderId="0" xfId="5" applyNumberFormat="1"/>
    <xf numFmtId="200" fontId="6" fillId="0" borderId="7" xfId="5" applyNumberFormat="1" applyBorder="1"/>
    <xf numFmtId="209" fontId="6" fillId="0" borderId="0" xfId="1" applyNumberFormat="1" applyFont="1" applyFill="1" applyBorder="1"/>
    <xf numFmtId="209" fontId="57" fillId="0" borderId="8" xfId="1" applyNumberFormat="1" applyFont="1" applyBorder="1" applyAlignment="1">
      <alignment horizontal="right" vertical="center"/>
    </xf>
    <xf numFmtId="209" fontId="76" fillId="0" borderId="8" xfId="1" applyNumberFormat="1" applyFont="1" applyBorder="1" applyAlignment="1">
      <alignment horizontal="right" vertical="center"/>
    </xf>
    <xf numFmtId="209" fontId="54" fillId="0" borderId="8" xfId="1" applyNumberFormat="1" applyFont="1" applyBorder="1" applyAlignment="1">
      <alignment horizontal="right" vertical="center"/>
    </xf>
    <xf numFmtId="209" fontId="57" fillId="0" borderId="13" xfId="1" applyNumberFormat="1" applyFont="1" applyBorder="1" applyAlignment="1">
      <alignment horizontal="right" vertical="center"/>
    </xf>
    <xf numFmtId="209" fontId="57" fillId="0" borderId="15" xfId="1" applyNumberFormat="1" applyFont="1" applyBorder="1" applyAlignment="1">
      <alignment horizontal="right" vertical="center"/>
    </xf>
    <xf numFmtId="209" fontId="6" fillId="0" borderId="9" xfId="1" applyNumberFormat="1" applyFont="1" applyFill="1" applyBorder="1"/>
    <xf numFmtId="0" fontId="8" fillId="24" borderId="11" xfId="5" applyFont="1" applyFill="1" applyBorder="1"/>
    <xf numFmtId="0" fontId="8" fillId="24" borderId="9" xfId="5" applyFont="1" applyFill="1" applyBorder="1"/>
    <xf numFmtId="0" fontId="61" fillId="24" borderId="9" xfId="5" applyFont="1" applyFill="1" applyBorder="1"/>
    <xf numFmtId="0" fontId="8" fillId="24" borderId="9" xfId="5" applyFont="1" applyFill="1" applyBorder="1" applyAlignment="1">
      <alignment horizontal="center"/>
    </xf>
    <xf numFmtId="0" fontId="8" fillId="24" borderId="11" xfId="5" applyFont="1" applyFill="1" applyBorder="1" applyAlignment="1">
      <alignment horizontal="center"/>
    </xf>
    <xf numFmtId="0" fontId="8" fillId="24" borderId="10" xfId="5" applyFont="1" applyFill="1" applyBorder="1" applyAlignment="1">
      <alignment horizontal="center"/>
    </xf>
    <xf numFmtId="209" fontId="57" fillId="0" borderId="0" xfId="1" applyNumberFormat="1" applyFont="1" applyBorder="1" applyAlignment="1">
      <alignment horizontal="right" vertical="center"/>
    </xf>
    <xf numFmtId="209" fontId="76" fillId="0" borderId="0" xfId="1" applyNumberFormat="1" applyFont="1" applyBorder="1" applyAlignment="1">
      <alignment horizontal="right" vertical="center"/>
    </xf>
    <xf numFmtId="209" fontId="54" fillId="0" borderId="0" xfId="1" applyNumberFormat="1" applyFont="1" applyBorder="1" applyAlignment="1">
      <alignment horizontal="right" vertical="center"/>
    </xf>
    <xf numFmtId="0" fontId="30" fillId="0" borderId="13" xfId="5" applyFont="1" applyBorder="1" applyAlignment="1">
      <alignment horizontal="left" indent="1"/>
    </xf>
    <xf numFmtId="0" fontId="0" fillId="0" borderId="8" xfId="0" applyBorder="1"/>
    <xf numFmtId="0" fontId="6" fillId="0" borderId="0" xfId="27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9" fontId="6" fillId="0" borderId="0" xfId="2" applyFont="1" applyFill="1" applyBorder="1"/>
    <xf numFmtId="9" fontId="6" fillId="0" borderId="7" xfId="2" applyFont="1" applyFill="1" applyBorder="1"/>
    <xf numFmtId="166" fontId="6" fillId="0" borderId="10" xfId="4" applyNumberFormat="1" applyFont="1" applyFill="1" applyBorder="1"/>
    <xf numFmtId="166" fontId="6" fillId="0" borderId="11" xfId="4" applyNumberFormat="1" applyFont="1" applyFill="1" applyBorder="1"/>
    <xf numFmtId="9" fontId="6" fillId="0" borderId="11" xfId="2" applyFont="1" applyFill="1" applyBorder="1"/>
    <xf numFmtId="9" fontId="6" fillId="0" borderId="9" xfId="2" applyFont="1" applyFill="1" applyBorder="1"/>
    <xf numFmtId="9" fontId="6" fillId="0" borderId="10" xfId="2" applyFont="1" applyFill="1" applyBorder="1"/>
    <xf numFmtId="0" fontId="6" fillId="0" borderId="0" xfId="0" applyFont="1" applyAlignment="1">
      <alignment horizontal="left" indent="1"/>
    </xf>
    <xf numFmtId="0" fontId="6" fillId="0" borderId="13" xfId="0" applyFont="1" applyBorder="1" applyAlignment="1">
      <alignment horizontal="left" indent="1"/>
    </xf>
    <xf numFmtId="0" fontId="55" fillId="16" borderId="0" xfId="0" applyFont="1" applyFill="1" applyAlignment="1">
      <alignment horizontal="center" vertical="center" wrapText="1"/>
    </xf>
    <xf numFmtId="0" fontId="8" fillId="25" borderId="0" xfId="0" applyFont="1" applyFill="1" applyAlignment="1">
      <alignment horizontal="center" vertical="center" wrapText="1"/>
    </xf>
    <xf numFmtId="0" fontId="11" fillId="25" borderId="22" xfId="0" applyFont="1" applyFill="1" applyBorder="1" applyAlignment="1">
      <alignment horizontal="center" vertical="center" wrapText="1"/>
    </xf>
    <xf numFmtId="0" fontId="11" fillId="25" borderId="0" xfId="0" applyFont="1" applyFill="1" applyAlignment="1">
      <alignment horizontal="center" vertical="center" wrapText="1"/>
    </xf>
    <xf numFmtId="0" fontId="3" fillId="9" borderId="2" xfId="25" applyFont="1" applyFill="1" applyBorder="1" applyAlignment="1">
      <alignment horizontal="left"/>
    </xf>
    <xf numFmtId="0" fontId="6" fillId="9" borderId="4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4" fillId="9" borderId="2" xfId="0" applyFont="1" applyFill="1" applyBorder="1"/>
    <xf numFmtId="0" fontId="6" fillId="9" borderId="6" xfId="0" applyFont="1" applyFill="1" applyBorder="1" applyAlignment="1">
      <alignment horizontal="center"/>
    </xf>
    <xf numFmtId="0" fontId="5" fillId="9" borderId="0" xfId="0" applyFont="1" applyFill="1"/>
    <xf numFmtId="0" fontId="6" fillId="9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10" fontId="6" fillId="9" borderId="0" xfId="2" applyNumberFormat="1" applyFont="1" applyFill="1"/>
    <xf numFmtId="0" fontId="39" fillId="21" borderId="0" xfId="0" applyFont="1" applyFill="1"/>
    <xf numFmtId="0" fontId="39" fillId="19" borderId="0" xfId="0" applyFont="1" applyFill="1"/>
    <xf numFmtId="209" fontId="12" fillId="0" borderId="0" xfId="1" applyNumberFormat="1" applyFont="1"/>
    <xf numFmtId="49" fontId="39" fillId="0" borderId="0" xfId="0" applyNumberFormat="1" applyFont="1"/>
    <xf numFmtId="10" fontId="12" fillId="0" borderId="0" xfId="2" applyNumberFormat="1" applyFont="1"/>
    <xf numFmtId="10" fontId="39" fillId="0" borderId="0" xfId="0" applyNumberFormat="1" applyFont="1"/>
    <xf numFmtId="209" fontId="12" fillId="0" borderId="0" xfId="1" applyNumberFormat="1" applyFont="1" applyFill="1"/>
    <xf numFmtId="209" fontId="39" fillId="0" borderId="0" xfId="1" applyNumberFormat="1" applyFont="1" applyFill="1"/>
    <xf numFmtId="209" fontId="39" fillId="19" borderId="0" xfId="1" applyNumberFormat="1" applyFont="1" applyFill="1"/>
    <xf numFmtId="209" fontId="39" fillId="0" borderId="13" xfId="1" applyNumberFormat="1" applyFont="1" applyFill="1" applyBorder="1"/>
    <xf numFmtId="209" fontId="39" fillId="19" borderId="13" xfId="1" applyNumberFormat="1" applyFont="1" applyFill="1" applyBorder="1"/>
    <xf numFmtId="209" fontId="12" fillId="0" borderId="13" xfId="1" applyNumberFormat="1" applyFont="1" applyBorder="1"/>
    <xf numFmtId="209" fontId="39" fillId="0" borderId="0" xfId="0" applyNumberFormat="1" applyFont="1"/>
    <xf numFmtId="0" fontId="39" fillId="19" borderId="13" xfId="0" applyFont="1" applyFill="1" applyBorder="1"/>
    <xf numFmtId="0" fontId="31" fillId="0" borderId="50" xfId="0" applyFont="1" applyBorder="1" applyAlignment="1">
      <alignment horizontal="center" wrapText="1"/>
    </xf>
    <xf numFmtId="0" fontId="39" fillId="9" borderId="0" xfId="0" applyFont="1" applyFill="1"/>
    <xf numFmtId="6" fontId="39" fillId="9" borderId="51" xfId="0" applyNumberFormat="1" applyFont="1" applyFill="1" applyBorder="1"/>
    <xf numFmtId="0" fontId="39" fillId="9" borderId="3" xfId="0" applyFont="1" applyFill="1" applyBorder="1"/>
    <xf numFmtId="0" fontId="39" fillId="9" borderId="4" xfId="0" applyFont="1" applyFill="1" applyBorder="1"/>
    <xf numFmtId="165" fontId="39" fillId="9" borderId="7" xfId="1" applyFont="1" applyFill="1" applyBorder="1"/>
    <xf numFmtId="165" fontId="39" fillId="9" borderId="5" xfId="1" applyFont="1" applyFill="1" applyBorder="1"/>
    <xf numFmtId="165" fontId="39" fillId="9" borderId="3" xfId="1" applyFont="1" applyFill="1" applyBorder="1"/>
    <xf numFmtId="165" fontId="39" fillId="9" borderId="4" xfId="1" applyFont="1" applyFill="1" applyBorder="1"/>
    <xf numFmtId="165" fontId="39" fillId="9" borderId="14" xfId="1" applyFont="1" applyFill="1" applyBorder="1"/>
    <xf numFmtId="165" fontId="39" fillId="9" borderId="12" xfId="1" applyFont="1" applyFill="1" applyBorder="1"/>
    <xf numFmtId="165" fontId="39" fillId="9" borderId="10" xfId="1" applyFont="1" applyFill="1" applyBorder="1"/>
    <xf numFmtId="165" fontId="39" fillId="9" borderId="1" xfId="1" applyFont="1" applyFill="1" applyBorder="1"/>
    <xf numFmtId="197" fontId="39" fillId="9" borderId="14" xfId="1" applyNumberFormat="1" applyFont="1" applyFill="1" applyBorder="1"/>
    <xf numFmtId="197" fontId="39" fillId="9" borderId="12" xfId="1" applyNumberFormat="1" applyFont="1" applyFill="1" applyBorder="1"/>
    <xf numFmtId="197" fontId="39" fillId="9" borderId="10" xfId="1" applyNumberFormat="1" applyFont="1" applyFill="1" applyBorder="1"/>
    <xf numFmtId="197" fontId="39" fillId="9" borderId="1" xfId="1" applyNumberFormat="1" applyFont="1" applyFill="1" applyBorder="1"/>
    <xf numFmtId="165" fontId="39" fillId="9" borderId="6" xfId="1" applyFont="1" applyFill="1" applyBorder="1"/>
    <xf numFmtId="165" fontId="39" fillId="9" borderId="7" xfId="1" applyFont="1" applyFill="1" applyBorder="1" applyAlignment="1">
      <alignment horizontal="center"/>
    </xf>
    <xf numFmtId="165" fontId="39" fillId="9" borderId="5" xfId="1" applyFont="1" applyFill="1" applyBorder="1" applyAlignment="1">
      <alignment horizontal="center"/>
    </xf>
    <xf numFmtId="165" fontId="39" fillId="9" borderId="12" xfId="1" applyFont="1" applyFill="1" applyBorder="1" applyAlignment="1">
      <alignment horizontal="center"/>
    </xf>
    <xf numFmtId="0" fontId="55" fillId="28" borderId="54" xfId="39" applyFont="1">
      <alignment vertical="center"/>
    </xf>
    <xf numFmtId="165" fontId="39" fillId="9" borderId="6" xfId="1" applyFont="1" applyFill="1" applyBorder="1" applyAlignment="1">
      <alignment horizontal="center"/>
    </xf>
    <xf numFmtId="220" fontId="39" fillId="9" borderId="6" xfId="1" applyNumberFormat="1" applyFont="1" applyFill="1" applyBorder="1" applyAlignment="1">
      <alignment horizontal="center"/>
    </xf>
    <xf numFmtId="165" fontId="39" fillId="9" borderId="9" xfId="1" applyFont="1" applyFill="1" applyBorder="1"/>
    <xf numFmtId="43" fontId="39" fillId="9" borderId="0" xfId="0" applyNumberFormat="1" applyFont="1" applyFill="1"/>
    <xf numFmtId="220" fontId="39" fillId="9" borderId="0" xfId="1" applyNumberFormat="1" applyFont="1" applyFill="1" applyBorder="1"/>
    <xf numFmtId="165" fontId="39" fillId="0" borderId="0" xfId="1" applyFont="1" applyFill="1" applyBorder="1" applyAlignment="1">
      <alignment horizontal="center"/>
    </xf>
    <xf numFmtId="165" fontId="39" fillId="9" borderId="0" xfId="1" applyFont="1" applyFill="1" applyBorder="1" applyAlignment="1">
      <alignment horizontal="center"/>
    </xf>
    <xf numFmtId="0" fontId="42" fillId="25" borderId="22" xfId="0" applyFont="1" applyFill="1" applyBorder="1" applyAlignment="1">
      <alignment horizontal="center" vertical="center" wrapText="1"/>
    </xf>
    <xf numFmtId="0" fontId="42" fillId="25" borderId="0" xfId="0" applyFont="1" applyFill="1" applyAlignment="1">
      <alignment horizontal="center" vertical="center" wrapText="1"/>
    </xf>
    <xf numFmtId="0" fontId="6" fillId="18" borderId="4" xfId="5" applyFill="1" applyBorder="1" applyAlignment="1">
      <alignment horizontal="center" wrapText="1"/>
    </xf>
    <xf numFmtId="10" fontId="78" fillId="0" borderId="0" xfId="5" applyNumberFormat="1" applyFont="1"/>
    <xf numFmtId="10" fontId="78" fillId="0" borderId="8" xfId="3" applyNumberFormat="1" applyFont="1" applyBorder="1"/>
    <xf numFmtId="10" fontId="78" fillId="0" borderId="0" xfId="3" applyNumberFormat="1" applyFont="1" applyBorder="1"/>
    <xf numFmtId="10" fontId="78" fillId="0" borderId="7" xfId="3" applyNumberFormat="1" applyFont="1" applyBorder="1"/>
    <xf numFmtId="193" fontId="17" fillId="0" borderId="0" xfId="5" applyNumberFormat="1" applyFont="1"/>
    <xf numFmtId="0" fontId="3" fillId="0" borderId="0" xfId="5" applyFont="1" applyAlignment="1">
      <alignment horizontal="center" wrapText="1"/>
    </xf>
    <xf numFmtId="192" fontId="3" fillId="0" borderId="0" xfId="3" applyNumberFormat="1" applyFont="1" applyBorder="1"/>
    <xf numFmtId="179" fontId="6" fillId="0" borderId="0" xfId="5" applyNumberFormat="1" applyAlignment="1">
      <alignment horizontal="left" indent="1"/>
    </xf>
    <xf numFmtId="179" fontId="6" fillId="0" borderId="0" xfId="5" applyNumberFormat="1" applyAlignment="1">
      <alignment horizontal="left" indent="2"/>
    </xf>
    <xf numFmtId="0" fontId="42" fillId="24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42" fillId="24" borderId="11" xfId="0" applyFont="1" applyFill="1" applyBorder="1" applyAlignment="1">
      <alignment horizontal="center" vertical="center"/>
    </xf>
    <xf numFmtId="0" fontId="42" fillId="24" borderId="9" xfId="0" applyFont="1" applyFill="1" applyBorder="1" applyAlignment="1">
      <alignment horizontal="center" vertical="center"/>
    </xf>
    <xf numFmtId="0" fontId="42" fillId="24" borderId="10" xfId="0" applyFont="1" applyFill="1" applyBorder="1" applyAlignment="1">
      <alignment horizontal="center" vertical="center"/>
    </xf>
    <xf numFmtId="0" fontId="5" fillId="0" borderId="48" xfId="5" quotePrefix="1" applyFont="1" applyBorder="1" applyAlignment="1">
      <alignment horizontal="left" indent="1"/>
    </xf>
    <xf numFmtId="168" fontId="6" fillId="0" borderId="38" xfId="5" applyNumberFormat="1" applyBorder="1"/>
    <xf numFmtId="168" fontId="6" fillId="0" borderId="39" xfId="5" applyNumberFormat="1" applyBorder="1"/>
    <xf numFmtId="168" fontId="6" fillId="0" borderId="40" xfId="5" applyNumberFormat="1" applyBorder="1"/>
    <xf numFmtId="168" fontId="0" fillId="0" borderId="0" xfId="2" applyNumberFormat="1" applyFont="1"/>
    <xf numFmtId="168" fontId="22" fillId="14" borderId="0" xfId="2" applyNumberFormat="1" applyFont="1" applyFill="1" applyBorder="1" applyAlignment="1">
      <alignment vertical="center"/>
    </xf>
    <xf numFmtId="168" fontId="11" fillId="14" borderId="0" xfId="2" applyNumberFormat="1" applyFont="1" applyFill="1" applyBorder="1" applyAlignment="1">
      <alignment vertical="center"/>
    </xf>
    <xf numFmtId="168" fontId="0" fillId="0" borderId="0" xfId="2" applyNumberFormat="1" applyFont="1" applyBorder="1"/>
    <xf numFmtId="168" fontId="11" fillId="14" borderId="7" xfId="2" applyNumberFormat="1" applyFont="1" applyFill="1" applyBorder="1" applyAlignment="1">
      <alignment vertical="center"/>
    </xf>
    <xf numFmtId="168" fontId="6" fillId="0" borderId="0" xfId="2" applyNumberFormat="1" applyFont="1" applyFill="1" applyBorder="1" applyAlignment="1">
      <alignment horizontal="right" vertical="center"/>
    </xf>
    <xf numFmtId="168" fontId="6" fillId="0" borderId="0" xfId="2" applyNumberFormat="1" applyFont="1" applyFill="1" applyBorder="1" applyAlignment="1">
      <alignment vertical="center"/>
    </xf>
    <xf numFmtId="0" fontId="0" fillId="0" borderId="3" xfId="0" applyBorder="1"/>
    <xf numFmtId="168" fontId="22" fillId="14" borderId="7" xfId="2" applyNumberFormat="1" applyFont="1" applyFill="1" applyBorder="1" applyAlignment="1">
      <alignment vertical="center"/>
    </xf>
    <xf numFmtId="168" fontId="6" fillId="0" borderId="7" xfId="2" applyNumberFormat="1" applyFont="1" applyFill="1" applyBorder="1" applyAlignment="1">
      <alignment horizontal="right" vertical="center"/>
    </xf>
    <xf numFmtId="168" fontId="6" fillId="0" borderId="7" xfId="2" applyNumberFormat="1" applyFont="1" applyFill="1" applyBorder="1" applyAlignment="1">
      <alignment vertical="center"/>
    </xf>
    <xf numFmtId="168" fontId="29" fillId="11" borderId="7" xfId="5" applyNumberFormat="1" applyFont="1" applyFill="1" applyBorder="1"/>
    <xf numFmtId="168" fontId="12" fillId="0" borderId="8" xfId="5" applyNumberFormat="1" applyFont="1" applyBorder="1"/>
    <xf numFmtId="169" fontId="12" fillId="0" borderId="8" xfId="0" quotePrefix="1" applyNumberFormat="1" applyFont="1" applyBorder="1" applyProtection="1">
      <protection locked="0"/>
    </xf>
    <xf numFmtId="169" fontId="12" fillId="0" borderId="0" xfId="0" applyNumberFormat="1" applyFont="1" applyProtection="1">
      <protection locked="0"/>
    </xf>
    <xf numFmtId="169" fontId="12" fillId="0" borderId="7" xfId="0" applyNumberFormat="1" applyFont="1" applyBorder="1" applyProtection="1">
      <protection locked="0"/>
    </xf>
    <xf numFmtId="171" fontId="12" fillId="0" borderId="0" xfId="5" applyNumberFormat="1" applyFont="1"/>
    <xf numFmtId="179" fontId="3" fillId="0" borderId="0" xfId="5" applyNumberFormat="1" applyFont="1" applyAlignment="1">
      <alignment horizontal="left"/>
    </xf>
    <xf numFmtId="10" fontId="12" fillId="0" borderId="0" xfId="2" applyNumberFormat="1" applyFont="1" applyFill="1" applyBorder="1" applyAlignment="1">
      <alignment horizontal="right"/>
    </xf>
    <xf numFmtId="0" fontId="5" fillId="0" borderId="42" xfId="0" applyFont="1" applyBorder="1" applyAlignment="1">
      <alignment horizontal="left" indent="1"/>
    </xf>
    <xf numFmtId="0" fontId="5" fillId="0" borderId="45" xfId="0" applyFont="1" applyBorder="1" applyAlignment="1">
      <alignment horizontal="left" indent="1"/>
    </xf>
    <xf numFmtId="0" fontId="4" fillId="0" borderId="45" xfId="0" quotePrefix="1" applyFont="1" applyBorder="1" applyAlignment="1">
      <alignment horizontal="left" indent="1"/>
    </xf>
    <xf numFmtId="0" fontId="5" fillId="0" borderId="45" xfId="0" quotePrefix="1" applyFont="1" applyBorder="1" applyAlignment="1">
      <alignment horizontal="left" indent="1"/>
    </xf>
    <xf numFmtId="0" fontId="5" fillId="0" borderId="48" xfId="0" applyFont="1" applyBorder="1" applyAlignment="1">
      <alignment horizontal="left" indent="1"/>
    </xf>
    <xf numFmtId="0" fontId="4" fillId="26" borderId="48" xfId="0" quotePrefix="1" applyFont="1" applyFill="1" applyBorder="1" applyAlignment="1">
      <alignment horizontal="left" indent="1"/>
    </xf>
    <xf numFmtId="0" fontId="4" fillId="26" borderId="6" xfId="0" quotePrefix="1" applyFont="1" applyFill="1" applyBorder="1" applyAlignment="1">
      <alignment horizontal="left" indent="1"/>
    </xf>
    <xf numFmtId="171" fontId="7" fillId="11" borderId="55" xfId="4" applyNumberFormat="1" applyFont="1" applyFill="1" applyBorder="1"/>
    <xf numFmtId="172" fontId="7" fillId="11" borderId="56" xfId="1" applyNumberFormat="1" applyFont="1" applyFill="1" applyBorder="1"/>
    <xf numFmtId="172" fontId="7" fillId="11" borderId="57" xfId="1" applyNumberFormat="1" applyFont="1" applyFill="1" applyBorder="1"/>
    <xf numFmtId="173" fontId="4" fillId="0" borderId="57" xfId="1" applyNumberFormat="1" applyFont="1" applyFill="1" applyBorder="1"/>
    <xf numFmtId="173" fontId="4" fillId="0" borderId="58" xfId="1" applyNumberFormat="1" applyFont="1" applyFill="1" applyBorder="1"/>
    <xf numFmtId="173" fontId="4" fillId="0" borderId="55" xfId="1" applyNumberFormat="1" applyFont="1" applyFill="1" applyBorder="1"/>
    <xf numFmtId="2" fontId="7" fillId="11" borderId="55" xfId="0" applyNumberFormat="1" applyFont="1" applyFill="1" applyBorder="1"/>
    <xf numFmtId="2" fontId="7" fillId="11" borderId="56" xfId="0" applyNumberFormat="1" applyFont="1" applyFill="1" applyBorder="1"/>
    <xf numFmtId="2" fontId="3" fillId="0" borderId="57" xfId="0" applyNumberFormat="1" applyFont="1" applyBorder="1"/>
    <xf numFmtId="2" fontId="3" fillId="0" borderId="58" xfId="0" applyNumberFormat="1" applyFont="1" applyBorder="1"/>
    <xf numFmtId="0" fontId="5" fillId="26" borderId="42" xfId="0" applyFont="1" applyFill="1" applyBorder="1" applyAlignment="1">
      <alignment horizontal="left" indent="1"/>
    </xf>
    <xf numFmtId="0" fontId="0" fillId="0" borderId="48" xfId="0" applyBorder="1" applyAlignment="1">
      <alignment horizontal="left" indent="1"/>
    </xf>
    <xf numFmtId="10" fontId="5" fillId="0" borderId="45" xfId="2" applyNumberFormat="1" applyFont="1" applyFill="1" applyBorder="1"/>
    <xf numFmtId="10" fontId="5" fillId="0" borderId="46" xfId="2" applyNumberFormat="1" applyFont="1" applyFill="1" applyBorder="1"/>
    <xf numFmtId="10" fontId="5" fillId="0" borderId="27" xfId="2" applyNumberFormat="1" applyFont="1" applyFill="1" applyBorder="1"/>
    <xf numFmtId="10" fontId="5" fillId="0" borderId="47" xfId="2" applyNumberFormat="1" applyFont="1" applyFill="1" applyBorder="1"/>
    <xf numFmtId="10" fontId="5" fillId="0" borderId="47" xfId="3" applyNumberFormat="1" applyFont="1" applyFill="1" applyBorder="1"/>
    <xf numFmtId="168" fontId="7" fillId="11" borderId="55" xfId="2" applyNumberFormat="1" applyFont="1" applyFill="1" applyBorder="1"/>
    <xf numFmtId="168" fontId="5" fillId="0" borderId="56" xfId="2" applyNumberFormat="1" applyFont="1" applyFill="1" applyBorder="1"/>
    <xf numFmtId="168" fontId="5" fillId="0" borderId="57" xfId="2" applyNumberFormat="1" applyFont="1" applyFill="1" applyBorder="1"/>
    <xf numFmtId="168" fontId="5" fillId="0" borderId="58" xfId="2" applyNumberFormat="1" applyFont="1" applyFill="1" applyBorder="1"/>
    <xf numFmtId="168" fontId="5" fillId="0" borderId="55" xfId="2" applyNumberFormat="1" applyFont="1" applyFill="1" applyBorder="1"/>
    <xf numFmtId="168" fontId="5" fillId="0" borderId="55" xfId="3" applyNumberFormat="1" applyFont="1" applyFill="1" applyBorder="1"/>
    <xf numFmtId="168" fontId="5" fillId="0" borderId="56" xfId="3" applyNumberFormat="1" applyFont="1" applyFill="1" applyBorder="1"/>
    <xf numFmtId="168" fontId="5" fillId="0" borderId="57" xfId="3" applyNumberFormat="1" applyFont="1" applyFill="1" applyBorder="1"/>
    <xf numFmtId="168" fontId="6" fillId="0" borderId="57" xfId="3" applyNumberFormat="1" applyFont="1" applyFill="1" applyBorder="1"/>
    <xf numFmtId="168" fontId="6" fillId="0" borderId="58" xfId="3" applyNumberFormat="1" applyFont="1" applyFill="1" applyBorder="1"/>
    <xf numFmtId="10" fontId="4" fillId="4" borderId="38" xfId="3" applyNumberFormat="1" applyFont="1" applyFill="1" applyBorder="1"/>
    <xf numFmtId="10" fontId="4" fillId="4" borderId="39" xfId="3" applyNumberFormat="1" applyFont="1" applyFill="1" applyBorder="1"/>
    <xf numFmtId="10" fontId="4" fillId="4" borderId="40" xfId="3" applyNumberFormat="1" applyFont="1" applyFill="1" applyBorder="1"/>
    <xf numFmtId="10" fontId="4" fillId="0" borderId="43" xfId="2" applyNumberFormat="1" applyFont="1" applyFill="1" applyBorder="1"/>
    <xf numFmtId="9" fontId="7" fillId="11" borderId="42" xfId="2" applyFont="1" applyFill="1" applyBorder="1"/>
    <xf numFmtId="9" fontId="7" fillId="11" borderId="43" xfId="2" applyFont="1" applyFill="1" applyBorder="1"/>
    <xf numFmtId="9" fontId="4" fillId="0" borderId="36" xfId="2" applyFont="1" applyFill="1" applyBorder="1"/>
    <xf numFmtId="9" fontId="4" fillId="0" borderId="44" xfId="2" applyFont="1" applyFill="1" applyBorder="1"/>
    <xf numFmtId="9" fontId="4" fillId="11" borderId="42" xfId="2" applyFont="1" applyFill="1" applyBorder="1"/>
    <xf numFmtId="9" fontId="7" fillId="11" borderId="42" xfId="3" applyFont="1" applyFill="1" applyBorder="1"/>
    <xf numFmtId="9" fontId="4" fillId="0" borderId="42" xfId="2" applyFont="1" applyFill="1" applyBorder="1"/>
    <xf numFmtId="167" fontId="7" fillId="11" borderId="42" xfId="0" applyNumberFormat="1" applyFont="1" applyFill="1" applyBorder="1"/>
    <xf numFmtId="167" fontId="7" fillId="11" borderId="43" xfId="0" applyNumberFormat="1" applyFont="1" applyFill="1" applyBorder="1"/>
    <xf numFmtId="167" fontId="3" fillId="0" borderId="36" xfId="0" applyNumberFormat="1" applyFont="1" applyBorder="1"/>
    <xf numFmtId="167" fontId="3" fillId="0" borderId="44" xfId="0" applyNumberFormat="1" applyFont="1" applyBorder="1"/>
    <xf numFmtId="10" fontId="7" fillId="0" borderId="43" xfId="0" applyNumberFormat="1" applyFont="1" applyBorder="1"/>
    <xf numFmtId="0" fontId="42" fillId="25" borderId="9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6" fillId="0" borderId="0" xfId="5" quotePrefix="1"/>
    <xf numFmtId="0" fontId="29" fillId="11" borderId="0" xfId="5" applyFont="1" applyFill="1" applyAlignment="1">
      <alignment horizontal="center"/>
    </xf>
    <xf numFmtId="0" fontId="12" fillId="0" borderId="0" xfId="5" applyFont="1" applyAlignment="1">
      <alignment horizontal="center"/>
    </xf>
    <xf numFmtId="0" fontId="24" fillId="0" borderId="0" xfId="5" quotePrefix="1" applyFont="1" applyAlignment="1">
      <alignment horizontal="center"/>
    </xf>
    <xf numFmtId="0" fontId="6" fillId="0" borderId="0" xfId="5" applyAlignment="1">
      <alignment horizontal="left" indent="2"/>
    </xf>
    <xf numFmtId="0" fontId="31" fillId="13" borderId="0" xfId="5" applyFont="1" applyFill="1" applyAlignment="1">
      <alignment horizontal="center"/>
    </xf>
    <xf numFmtId="0" fontId="31" fillId="13" borderId="7" xfId="5" applyFont="1" applyFill="1" applyBorder="1" applyAlignment="1">
      <alignment horizontal="center"/>
    </xf>
    <xf numFmtId="0" fontId="31" fillId="13" borderId="8" xfId="5" applyFont="1" applyFill="1" applyBorder="1" applyAlignment="1">
      <alignment horizontal="left"/>
    </xf>
    <xf numFmtId="0" fontId="31" fillId="13" borderId="0" xfId="5" applyFont="1" applyFill="1" applyAlignment="1">
      <alignment horizontal="left"/>
    </xf>
    <xf numFmtId="0" fontId="31" fillId="13" borderId="7" xfId="5" applyFont="1" applyFill="1" applyBorder="1" applyAlignment="1">
      <alignment horizontal="right"/>
    </xf>
    <xf numFmtId="0" fontId="3" fillId="13" borderId="8" xfId="5" applyFont="1" applyFill="1" applyBorder="1" applyAlignment="1">
      <alignment horizontal="center"/>
    </xf>
    <xf numFmtId="169" fontId="12" fillId="0" borderId="0" xfId="17" applyFont="1" applyFill="1" applyBorder="1"/>
    <xf numFmtId="169" fontId="12" fillId="0" borderId="7" xfId="17" applyFont="1" applyFill="1" applyBorder="1"/>
    <xf numFmtId="169" fontId="29" fillId="0" borderId="8" xfId="17" applyFill="1" applyBorder="1" applyAlignment="1">
      <alignment horizontal="right"/>
    </xf>
    <xf numFmtId="169" fontId="29" fillId="0" borderId="0" xfId="17" applyFill="1" applyBorder="1" applyAlignment="1">
      <alignment horizontal="right"/>
    </xf>
    <xf numFmtId="169" fontId="29" fillId="0" borderId="7" xfId="17" applyFill="1" applyBorder="1" applyAlignment="1">
      <alignment horizontal="right"/>
    </xf>
    <xf numFmtId="169" fontId="29" fillId="0" borderId="15" xfId="17" applyFill="1" applyBorder="1" applyAlignment="1">
      <alignment horizontal="right"/>
    </xf>
    <xf numFmtId="169" fontId="29" fillId="0" borderId="13" xfId="17" applyFill="1" applyBorder="1" applyAlignment="1">
      <alignment horizontal="right"/>
    </xf>
    <xf numFmtId="169" fontId="29" fillId="0" borderId="14" xfId="17" applyFill="1" applyBorder="1" applyAlignment="1">
      <alignment horizontal="right"/>
    </xf>
    <xf numFmtId="0" fontId="16" fillId="0" borderId="0" xfId="5" applyFont="1"/>
    <xf numFmtId="0" fontId="79" fillId="13" borderId="8" xfId="5" applyFont="1" applyFill="1" applyBorder="1" applyAlignment="1">
      <alignment horizontal="center"/>
    </xf>
    <xf numFmtId="0" fontId="79" fillId="13" borderId="0" xfId="5" applyFont="1" applyFill="1" applyAlignment="1">
      <alignment horizontal="center"/>
    </xf>
    <xf numFmtId="0" fontId="79" fillId="13" borderId="7" xfId="5" applyFont="1" applyFill="1" applyBorder="1" applyAlignment="1">
      <alignment horizontal="center"/>
    </xf>
    <xf numFmtId="0" fontId="79" fillId="13" borderId="7" xfId="5" applyFont="1" applyFill="1" applyBorder="1" applyAlignment="1">
      <alignment horizontal="right"/>
    </xf>
    <xf numFmtId="0" fontId="11" fillId="13" borderId="7" xfId="5" applyFont="1" applyFill="1" applyBorder="1" applyAlignment="1">
      <alignment horizontal="left"/>
    </xf>
    <xf numFmtId="0" fontId="80" fillId="13" borderId="8" xfId="5" applyFont="1" applyFill="1" applyBorder="1" applyAlignment="1">
      <alignment horizontal="left"/>
    </xf>
    <xf numFmtId="0" fontId="80" fillId="13" borderId="0" xfId="5" applyFont="1" applyFill="1" applyAlignment="1">
      <alignment horizontal="center"/>
    </xf>
    <xf numFmtId="0" fontId="80" fillId="13" borderId="7" xfId="5" applyFont="1" applyFill="1" applyBorder="1" applyAlignment="1">
      <alignment horizontal="center"/>
    </xf>
    <xf numFmtId="0" fontId="80" fillId="13" borderId="0" xfId="5" applyFont="1" applyFill="1" applyAlignment="1">
      <alignment horizontal="left"/>
    </xf>
    <xf numFmtId="0" fontId="80" fillId="13" borderId="7" xfId="5" applyFont="1" applyFill="1" applyBorder="1" applyAlignment="1">
      <alignment horizontal="right"/>
    </xf>
    <xf numFmtId="0" fontId="80" fillId="13" borderId="8" xfId="5" applyFont="1" applyFill="1" applyBorder="1" applyAlignment="1">
      <alignment horizontal="center"/>
    </xf>
    <xf numFmtId="168" fontId="0" fillId="0" borderId="9" xfId="2" applyNumberFormat="1" applyFont="1" applyBorder="1"/>
    <xf numFmtId="169" fontId="81" fillId="0" borderId="0" xfId="0" applyNumberFormat="1" applyFont="1" applyAlignment="1">
      <alignment horizontal="center"/>
    </xf>
    <xf numFmtId="169" fontId="81" fillId="0" borderId="7" xfId="0" applyNumberFormat="1" applyFont="1" applyBorder="1" applyAlignment="1">
      <alignment horizontal="center"/>
    </xf>
    <xf numFmtId="0" fontId="41" fillId="0" borderId="0" xfId="0" applyFont="1"/>
    <xf numFmtId="0" fontId="39" fillId="0" borderId="0" xfId="0" applyFont="1" applyAlignment="1">
      <alignment vertical="top" wrapText="1"/>
    </xf>
    <xf numFmtId="0" fontId="39" fillId="0" borderId="0" xfId="0" applyFont="1" applyAlignment="1">
      <alignment horizontal="center" vertical="top"/>
    </xf>
    <xf numFmtId="179" fontId="30" fillId="14" borderId="8" xfId="0" applyNumberFormat="1" applyFont="1" applyFill="1" applyBorder="1" applyAlignment="1">
      <alignment horizontal="center"/>
    </xf>
    <xf numFmtId="180" fontId="8" fillId="23" borderId="8" xfId="0" applyNumberFormat="1" applyFont="1" applyFill="1" applyBorder="1" applyAlignment="1">
      <alignment horizontal="center"/>
    </xf>
    <xf numFmtId="180" fontId="8" fillId="23" borderId="0" xfId="0" applyNumberFormat="1" applyFont="1" applyFill="1" applyAlignment="1">
      <alignment horizontal="center"/>
    </xf>
    <xf numFmtId="180" fontId="8" fillId="23" borderId="7" xfId="0" applyNumberFormat="1" applyFont="1" applyFill="1" applyBorder="1" applyAlignment="1">
      <alignment horizontal="center"/>
    </xf>
    <xf numFmtId="10" fontId="29" fillId="0" borderId="0" xfId="3" applyNumberFormat="1" applyFont="1" applyFill="1" applyBorder="1"/>
    <xf numFmtId="0" fontId="11" fillId="0" borderId="8" xfId="5" applyFont="1" applyBorder="1"/>
    <xf numFmtId="0" fontId="11" fillId="0" borderId="7" xfId="5" applyFont="1" applyBorder="1"/>
    <xf numFmtId="168" fontId="29" fillId="11" borderId="8" xfId="3" applyNumberFormat="1" applyFont="1" applyFill="1" applyBorder="1"/>
    <xf numFmtId="0" fontId="61" fillId="0" borderId="13" xfId="5" applyFont="1" applyBorder="1"/>
    <xf numFmtId="0" fontId="0" fillId="0" borderId="15" xfId="0" applyBorder="1"/>
    <xf numFmtId="0" fontId="0" fillId="0" borderId="14" xfId="0" applyBorder="1"/>
    <xf numFmtId="0" fontId="38" fillId="0" borderId="8" xfId="0" applyFont="1" applyBorder="1"/>
    <xf numFmtId="168" fontId="12" fillId="0" borderId="8" xfId="3" applyNumberFormat="1" applyFont="1" applyFill="1" applyBorder="1"/>
    <xf numFmtId="10" fontId="12" fillId="0" borderId="8" xfId="3" applyNumberFormat="1" applyFont="1" applyBorder="1"/>
    <xf numFmtId="10" fontId="70" fillId="0" borderId="8" xfId="3" applyNumberFormat="1" applyFont="1" applyBorder="1" applyAlignment="1">
      <alignment horizontal="right"/>
    </xf>
    <xf numFmtId="0" fontId="52" fillId="5" borderId="6" xfId="5" applyFont="1" applyFill="1" applyBorder="1" applyAlignment="1">
      <alignment horizontal="left"/>
    </xf>
    <xf numFmtId="209" fontId="39" fillId="9" borderId="4" xfId="1" applyNumberFormat="1" applyFont="1" applyFill="1" applyBorder="1" applyAlignment="1">
      <alignment horizontal="center"/>
    </xf>
    <xf numFmtId="209" fontId="39" fillId="9" borderId="6" xfId="1" applyNumberFormat="1" applyFont="1" applyFill="1" applyBorder="1" applyAlignment="1">
      <alignment horizontal="center"/>
    </xf>
    <xf numFmtId="166" fontId="29" fillId="11" borderId="13" xfId="6" applyFont="1" applyFill="1" applyBorder="1"/>
    <xf numFmtId="168" fontId="6" fillId="0" borderId="7" xfId="2" applyNumberFormat="1" applyFont="1" applyBorder="1"/>
    <xf numFmtId="179" fontId="29" fillId="0" borderId="0" xfId="5" applyNumberFormat="1" applyFont="1"/>
    <xf numFmtId="179" fontId="12" fillId="0" borderId="10" xfId="5" applyNumberFormat="1" applyFont="1" applyBorder="1"/>
    <xf numFmtId="0" fontId="6" fillId="0" borderId="12" xfId="5" applyBorder="1" applyAlignment="1">
      <alignment horizontal="center" wrapText="1"/>
    </xf>
    <xf numFmtId="0" fontId="6" fillId="0" borderId="13" xfId="5" applyBorder="1" applyAlignment="1">
      <alignment horizontal="center" wrapText="1"/>
    </xf>
    <xf numFmtId="0" fontId="6" fillId="0" borderId="7" xfId="5" applyBorder="1" applyAlignment="1">
      <alignment horizontal="center" wrapText="1"/>
    </xf>
    <xf numFmtId="0" fontId="5" fillId="9" borderId="12" xfId="0" applyFont="1" applyFill="1" applyBorder="1" applyAlignment="1">
      <alignment horizontal="left" indent="1"/>
    </xf>
    <xf numFmtId="0" fontId="5" fillId="9" borderId="6" xfId="0" applyFont="1" applyFill="1" applyBorder="1" applyAlignment="1">
      <alignment horizontal="left" indent="1"/>
    </xf>
    <xf numFmtId="0" fontId="5" fillId="9" borderId="1" xfId="0" applyFont="1" applyFill="1" applyBorder="1" applyAlignment="1">
      <alignment horizontal="left" indent="1"/>
    </xf>
    <xf numFmtId="0" fontId="5" fillId="9" borderId="5" xfId="0" applyFont="1" applyFill="1" applyBorder="1" applyAlignment="1">
      <alignment horizontal="left" indent="1"/>
    </xf>
    <xf numFmtId="0" fontId="5" fillId="9" borderId="2" xfId="0" applyFont="1" applyFill="1" applyBorder="1" applyAlignment="1">
      <alignment horizontal="left" indent="1"/>
    </xf>
    <xf numFmtId="0" fontId="5" fillId="9" borderId="12" xfId="0" applyFont="1" applyFill="1" applyBorder="1" applyAlignment="1">
      <alignment horizontal="left" indent="2"/>
    </xf>
    <xf numFmtId="0" fontId="5" fillId="9" borderId="1" xfId="0" applyFont="1" applyFill="1" applyBorder="1" applyAlignment="1">
      <alignment horizontal="left" indent="2"/>
    </xf>
    <xf numFmtId="0" fontId="4" fillId="9" borderId="2" xfId="0" applyFont="1" applyFill="1" applyBorder="1" applyAlignment="1">
      <alignment horizontal="left" indent="1"/>
    </xf>
    <xf numFmtId="0" fontId="39" fillId="0" borderId="0" xfId="0" applyFont="1" applyAlignment="1">
      <alignment horizontal="left" indent="2"/>
    </xf>
    <xf numFmtId="43" fontId="39" fillId="0" borderId="0" xfId="0" applyNumberFormat="1" applyFont="1"/>
    <xf numFmtId="207" fontId="39" fillId="0" borderId="0" xfId="0" applyNumberFormat="1" applyFont="1"/>
    <xf numFmtId="0" fontId="38" fillId="13" borderId="9" xfId="0" applyFont="1" applyFill="1" applyBorder="1" applyAlignment="1">
      <alignment horizontal="center"/>
    </xf>
    <xf numFmtId="0" fontId="38" fillId="13" borderId="10" xfId="0" applyFont="1" applyFill="1" applyBorder="1" applyAlignment="1">
      <alignment horizontal="center"/>
    </xf>
    <xf numFmtId="168" fontId="6" fillId="0" borderId="0" xfId="3" applyNumberFormat="1" applyFont="1" applyFill="1" applyBorder="1"/>
    <xf numFmtId="168" fontId="6" fillId="0" borderId="7" xfId="3" applyNumberFormat="1" applyFont="1" applyFill="1" applyBorder="1"/>
    <xf numFmtId="0" fontId="39" fillId="0" borderId="6" xfId="0" applyFont="1" applyBorder="1"/>
    <xf numFmtId="221" fontId="29" fillId="0" borderId="6" xfId="0" applyNumberFormat="1" applyFont="1" applyBorder="1" applyAlignment="1">
      <alignment horizontal="right"/>
    </xf>
    <xf numFmtId="0" fontId="42" fillId="25" borderId="59" xfId="0" applyFont="1" applyFill="1" applyBorder="1" applyAlignment="1">
      <alignment horizontal="center" vertical="center" wrapText="1"/>
    </xf>
    <xf numFmtId="209" fontId="39" fillId="9" borderId="51" xfId="1" applyNumberFormat="1" applyFont="1" applyFill="1" applyBorder="1" applyAlignment="1">
      <alignment horizontal="center"/>
    </xf>
    <xf numFmtId="49" fontId="31" fillId="14" borderId="8" xfId="5" applyNumberFormat="1" applyFont="1" applyFill="1" applyBorder="1" applyAlignment="1">
      <alignment horizontal="center"/>
    </xf>
    <xf numFmtId="189" fontId="30" fillId="0" borderId="8" xfId="4" applyNumberFormat="1" applyFont="1" applyFill="1" applyBorder="1"/>
    <xf numFmtId="169" fontId="12" fillId="0" borderId="15" xfId="5" applyNumberFormat="1" applyFont="1" applyBorder="1"/>
    <xf numFmtId="0" fontId="38" fillId="13" borderId="11" xfId="0" applyFont="1" applyFill="1" applyBorder="1" applyAlignment="1">
      <alignment horizontal="center"/>
    </xf>
    <xf numFmtId="174" fontId="30" fillId="0" borderId="15" xfId="0" applyNumberFormat="1" applyFont="1" applyBorder="1"/>
    <xf numFmtId="0" fontId="38" fillId="0" borderId="7" xfId="0" applyFont="1" applyBorder="1"/>
    <xf numFmtId="198" fontId="30" fillId="0" borderId="8" xfId="0" applyNumberFormat="1" applyFont="1" applyBorder="1"/>
    <xf numFmtId="202" fontId="29" fillId="0" borderId="7" xfId="5" applyNumberFormat="1" applyFont="1" applyBorder="1"/>
    <xf numFmtId="202" fontId="30" fillId="0" borderId="7" xfId="5" applyNumberFormat="1" applyFont="1" applyBorder="1"/>
    <xf numFmtId="10" fontId="30" fillId="0" borderId="7" xfId="5" applyNumberFormat="1" applyFont="1" applyBorder="1"/>
    <xf numFmtId="0" fontId="11" fillId="13" borderId="5" xfId="5" applyFont="1" applyFill="1" applyBorder="1"/>
    <xf numFmtId="0" fontId="7" fillId="13" borderId="8" xfId="5" applyFont="1" applyFill="1" applyBorder="1" applyAlignment="1">
      <alignment horizontal="left" indent="1"/>
    </xf>
    <xf numFmtId="0" fontId="31" fillId="13" borderId="8" xfId="5" applyFont="1" applyFill="1" applyBorder="1" applyAlignment="1">
      <alignment horizontal="left" indent="1"/>
    </xf>
    <xf numFmtId="0" fontId="63" fillId="0" borderId="13" xfId="0" applyFont="1" applyBorder="1"/>
    <xf numFmtId="179" fontId="0" fillId="0" borderId="13" xfId="0" applyNumberFormat="1" applyBorder="1"/>
    <xf numFmtId="180" fontId="23" fillId="0" borderId="0" xfId="5" applyNumberFormat="1" applyFont="1"/>
    <xf numFmtId="0" fontId="61" fillId="0" borderId="0" xfId="10" applyFont="1"/>
    <xf numFmtId="9" fontId="0" fillId="0" borderId="0" xfId="3" applyFont="1" applyBorder="1"/>
    <xf numFmtId="10" fontId="22" fillId="9" borderId="47" xfId="0" applyNumberFormat="1" applyFont="1" applyFill="1" applyBorder="1"/>
    <xf numFmtId="174" fontId="29" fillId="11" borderId="0" xfId="5" applyNumberFormat="1" applyFont="1" applyFill="1" applyAlignment="1">
      <alignment horizontal="center"/>
    </xf>
    <xf numFmtId="174" fontId="29" fillId="11" borderId="13" xfId="5" applyNumberFormat="1" applyFont="1" applyFill="1" applyBorder="1" applyAlignment="1">
      <alignment horizontal="center"/>
    </xf>
    <xf numFmtId="179" fontId="29" fillId="11" borderId="0" xfId="5" applyNumberFormat="1" applyFont="1" applyFill="1"/>
    <xf numFmtId="179" fontId="29" fillId="11" borderId="7" xfId="5" applyNumberFormat="1" applyFont="1" applyFill="1" applyBorder="1"/>
    <xf numFmtId="169" fontId="12" fillId="11" borderId="0" xfId="0" applyNumberFormat="1" applyFont="1" applyFill="1" applyProtection="1">
      <protection locked="0"/>
    </xf>
    <xf numFmtId="169" fontId="12" fillId="11" borderId="7" xfId="0" applyNumberFormat="1" applyFont="1" applyFill="1" applyBorder="1" applyProtection="1">
      <protection locked="0"/>
    </xf>
    <xf numFmtId="17" fontId="11" fillId="11" borderId="4" xfId="5" applyNumberFormat="1" applyFont="1" applyFill="1" applyBorder="1" applyAlignment="1">
      <alignment horizontal="left"/>
    </xf>
    <xf numFmtId="204" fontId="6" fillId="9" borderId="0" xfId="5" applyNumberFormat="1" applyFill="1"/>
    <xf numFmtId="166" fontId="7" fillId="0" borderId="11" xfId="5" applyNumberFormat="1" applyFont="1" applyBorder="1"/>
    <xf numFmtId="166" fontId="7" fillId="0" borderId="9" xfId="5" applyNumberFormat="1" applyFont="1" applyBorder="1"/>
    <xf numFmtId="166" fontId="7" fillId="0" borderId="10" xfId="5" applyNumberFormat="1" applyFont="1" applyBorder="1"/>
    <xf numFmtId="0" fontId="11" fillId="0" borderId="8" xfId="5" applyFont="1" applyBorder="1" applyAlignment="1">
      <alignment horizontal="center"/>
    </xf>
    <xf numFmtId="0" fontId="11" fillId="0" borderId="0" xfId="5" applyFont="1" applyAlignment="1">
      <alignment horizontal="center"/>
    </xf>
    <xf numFmtId="0" fontId="11" fillId="0" borderId="7" xfId="5" applyFont="1" applyBorder="1" applyAlignment="1">
      <alignment horizontal="center"/>
    </xf>
    <xf numFmtId="168" fontId="30" fillId="0" borderId="36" xfId="3" applyNumberFormat="1" applyFont="1" applyFill="1" applyBorder="1"/>
    <xf numFmtId="168" fontId="12" fillId="0" borderId="36" xfId="0" applyNumberFormat="1" applyFont="1" applyBorder="1"/>
    <xf numFmtId="168" fontId="12" fillId="0" borderId="44" xfId="0" applyNumberFormat="1" applyFont="1" applyBorder="1"/>
    <xf numFmtId="168" fontId="28" fillId="0" borderId="27" xfId="0" applyNumberFormat="1" applyFont="1" applyBorder="1"/>
    <xf numFmtId="168" fontId="28" fillId="0" borderId="47" xfId="0" applyNumberFormat="1" applyFont="1" applyBorder="1"/>
    <xf numFmtId="0" fontId="13" fillId="0" borderId="7" xfId="7" applyFont="1" applyBorder="1" applyAlignment="1">
      <alignment horizontal="right"/>
    </xf>
    <xf numFmtId="0" fontId="29" fillId="0" borderId="7" xfId="7" applyFont="1" applyBorder="1" applyAlignment="1">
      <alignment horizontal="right"/>
    </xf>
    <xf numFmtId="223" fontId="6" fillId="0" borderId="0" xfId="5" applyNumberFormat="1"/>
    <xf numFmtId="0" fontId="6" fillId="0" borderId="1" xfId="0" applyFont="1" applyBorder="1" applyAlignment="1">
      <alignment horizontal="center"/>
    </xf>
    <xf numFmtId="168" fontId="6" fillId="0" borderId="9" xfId="2" applyNumberFormat="1" applyFont="1" applyFill="1" applyBorder="1" applyAlignment="1">
      <alignment vertical="center"/>
    </xf>
    <xf numFmtId="168" fontId="12" fillId="14" borderId="11" xfId="2" applyNumberFormat="1" applyFont="1" applyFill="1" applyBorder="1" applyAlignment="1">
      <alignment vertical="center"/>
    </xf>
    <xf numFmtId="168" fontId="6" fillId="0" borderId="9" xfId="2" applyNumberFormat="1" applyFont="1" applyFill="1" applyBorder="1" applyAlignment="1">
      <alignment horizontal="right" vertical="center"/>
    </xf>
    <xf numFmtId="168" fontId="6" fillId="0" borderId="10" xfId="2" applyNumberFormat="1" applyFont="1" applyFill="1" applyBorder="1" applyAlignment="1">
      <alignment vertical="center"/>
    </xf>
    <xf numFmtId="0" fontId="34" fillId="14" borderId="8" xfId="5" applyFont="1" applyFill="1" applyBorder="1" applyAlignment="1">
      <alignment horizontal="center"/>
    </xf>
    <xf numFmtId="0" fontId="34" fillId="14" borderId="8" xfId="0" applyFont="1" applyFill="1" applyBorder="1" applyAlignment="1">
      <alignment horizontal="center"/>
    </xf>
    <xf numFmtId="2" fontId="53" fillId="0" borderId="0" xfId="5" applyNumberFormat="1" applyFont="1"/>
    <xf numFmtId="2" fontId="53" fillId="0" borderId="13" xfId="5" applyNumberFormat="1" applyFont="1" applyBorder="1"/>
    <xf numFmtId="179" fontId="12" fillId="3" borderId="0" xfId="5" applyNumberFormat="1" applyFont="1" applyFill="1"/>
    <xf numFmtId="194" fontId="6" fillId="0" borderId="0" xfId="17" applyNumberFormat="1" applyFont="1" applyFill="1" applyBorder="1"/>
    <xf numFmtId="169" fontId="12" fillId="3" borderId="5" xfId="0" applyNumberFormat="1" applyFont="1" applyFill="1" applyBorder="1"/>
    <xf numFmtId="2" fontId="33" fillId="0" borderId="0" xfId="0" applyNumberFormat="1" applyFont="1"/>
    <xf numFmtId="171" fontId="6" fillId="0" borderId="8" xfId="5" applyNumberFormat="1" applyBorder="1" applyAlignment="1">
      <alignment horizontal="right"/>
    </xf>
    <xf numFmtId="171" fontId="6" fillId="0" borderId="0" xfId="5" applyNumberFormat="1" applyAlignment="1">
      <alignment horizontal="right"/>
    </xf>
    <xf numFmtId="171" fontId="6" fillId="0" borderId="7" xfId="5" applyNumberFormat="1" applyBorder="1" applyAlignment="1">
      <alignment horizontal="right"/>
    </xf>
    <xf numFmtId="174" fontId="6" fillId="0" borderId="10" xfId="5" applyNumberFormat="1" applyBorder="1"/>
    <xf numFmtId="0" fontId="3" fillId="13" borderId="8" xfId="5" applyFont="1" applyFill="1" applyBorder="1" applyAlignment="1">
      <alignment horizontal="left" indent="1"/>
    </xf>
    <xf numFmtId="0" fontId="11" fillId="13" borderId="8" xfId="5" applyFont="1" applyFill="1" applyBorder="1" applyAlignment="1">
      <alignment horizontal="left" indent="1"/>
    </xf>
    <xf numFmtId="0" fontId="77" fillId="28" borderId="54" xfId="39">
      <alignment vertical="center"/>
    </xf>
    <xf numFmtId="0" fontId="29" fillId="0" borderId="0" xfId="0" applyFont="1" applyAlignment="1">
      <alignment horizontal="left" vertical="top"/>
    </xf>
    <xf numFmtId="10" fontId="12" fillId="0" borderId="0" xfId="2" applyNumberFormat="1" applyFont="1" applyFill="1"/>
    <xf numFmtId="0" fontId="11" fillId="0" borderId="13" xfId="0" applyFont="1" applyBorder="1"/>
    <xf numFmtId="10" fontId="39" fillId="0" borderId="0" xfId="2" applyNumberFormat="1" applyFont="1" applyFill="1"/>
    <xf numFmtId="209" fontId="0" fillId="0" borderId="0" xfId="1" applyNumberFormat="1" applyFont="1"/>
    <xf numFmtId="224" fontId="39" fillId="0" borderId="0" xfId="0" applyNumberFormat="1" applyFont="1"/>
    <xf numFmtId="220" fontId="0" fillId="0" borderId="0" xfId="1" applyNumberFormat="1" applyFont="1"/>
    <xf numFmtId="197" fontId="39" fillId="0" borderId="0" xfId="0" applyNumberFormat="1" applyFont="1"/>
    <xf numFmtId="225" fontId="12" fillId="0" borderId="22" xfId="1" applyNumberFormat="1" applyFont="1" applyFill="1" applyBorder="1"/>
    <xf numFmtId="220" fontId="12" fillId="0" borderId="22" xfId="1" applyNumberFormat="1" applyFont="1" applyFill="1" applyBorder="1"/>
    <xf numFmtId="219" fontId="12" fillId="0" borderId="22" xfId="1" applyNumberFormat="1" applyFont="1" applyFill="1" applyBorder="1"/>
    <xf numFmtId="220" fontId="6" fillId="0" borderId="4" xfId="1" applyNumberFormat="1" applyFont="1" applyFill="1" applyBorder="1"/>
    <xf numFmtId="220" fontId="12" fillId="0" borderId="4" xfId="1" applyNumberFormat="1" applyFont="1" applyFill="1" applyBorder="1"/>
    <xf numFmtId="44" fontId="39" fillId="0" borderId="0" xfId="45" applyFont="1"/>
    <xf numFmtId="219" fontId="39" fillId="9" borderId="51" xfId="1" applyNumberFormat="1" applyFont="1" applyFill="1" applyBorder="1"/>
    <xf numFmtId="219" fontId="39" fillId="9" borderId="32" xfId="1" applyNumberFormat="1" applyFont="1" applyFill="1" applyBorder="1"/>
    <xf numFmtId="219" fontId="39" fillId="9" borderId="52" xfId="1" applyNumberFormat="1" applyFont="1" applyFill="1" applyBorder="1"/>
    <xf numFmtId="226" fontId="39" fillId="0" borderId="0" xfId="45" applyNumberFormat="1" applyFont="1"/>
    <xf numFmtId="165" fontId="39" fillId="9" borderId="14" xfId="1" applyFont="1" applyFill="1" applyBorder="1" applyAlignment="1">
      <alignment horizontal="center"/>
    </xf>
    <xf numFmtId="219" fontId="39" fillId="0" borderId="0" xfId="0" applyNumberFormat="1" applyFont="1"/>
    <xf numFmtId="225" fontId="39" fillId="0" borderId="22" xfId="1" applyNumberFormat="1" applyFont="1" applyFill="1" applyBorder="1"/>
    <xf numFmtId="165" fontId="6" fillId="0" borderId="7" xfId="1" applyFont="1" applyFill="1" applyBorder="1" applyAlignment="1">
      <alignment horizontal="center"/>
    </xf>
    <xf numFmtId="4" fontId="43" fillId="0" borderId="0" xfId="0" applyNumberFormat="1" applyFont="1"/>
    <xf numFmtId="225" fontId="39" fillId="0" borderId="51" xfId="1" applyNumberFormat="1" applyFont="1" applyFill="1" applyBorder="1"/>
    <xf numFmtId="165" fontId="6" fillId="0" borderId="3" xfId="1" applyFont="1" applyFill="1" applyBorder="1"/>
    <xf numFmtId="225" fontId="39" fillId="0" borderId="32" xfId="1" applyNumberFormat="1" applyFont="1" applyFill="1" applyBorder="1"/>
    <xf numFmtId="165" fontId="6" fillId="0" borderId="4" xfId="1" applyFont="1" applyFill="1" applyBorder="1" applyAlignment="1">
      <alignment horizontal="center"/>
    </xf>
    <xf numFmtId="225" fontId="39" fillId="0" borderId="52" xfId="1" applyNumberFormat="1" applyFont="1" applyFill="1" applyBorder="1"/>
    <xf numFmtId="220" fontId="6" fillId="0" borderId="4" xfId="1" applyNumberFormat="1" applyFont="1" applyFill="1" applyBorder="1" applyAlignment="1">
      <alignment horizontal="center"/>
    </xf>
    <xf numFmtId="165" fontId="6" fillId="0" borderId="9" xfId="1" applyFont="1" applyFill="1" applyBorder="1"/>
    <xf numFmtId="0" fontId="55" fillId="29" borderId="54" xfId="39" applyFont="1" applyFill="1">
      <alignment vertical="center"/>
    </xf>
    <xf numFmtId="0" fontId="29" fillId="0" borderId="0" xfId="0" applyFont="1"/>
    <xf numFmtId="222" fontId="29" fillId="11" borderId="0" xfId="0" applyNumberFormat="1" applyFont="1" applyFill="1"/>
    <xf numFmtId="222" fontId="39" fillId="0" borderId="0" xfId="0" applyNumberFormat="1" applyFont="1"/>
    <xf numFmtId="0" fontId="31" fillId="0" borderId="24" xfId="0" applyFont="1" applyBorder="1" applyAlignment="1">
      <alignment horizontal="right"/>
    </xf>
    <xf numFmtId="227" fontId="39" fillId="0" borderId="0" xfId="1" applyNumberFormat="1" applyFont="1"/>
    <xf numFmtId="227" fontId="39" fillId="0" borderId="9" xfId="1" applyNumberFormat="1" applyFont="1" applyBorder="1"/>
    <xf numFmtId="187" fontId="12" fillId="0" borderId="0" xfId="0" applyNumberFormat="1" applyFont="1"/>
    <xf numFmtId="221" fontId="6" fillId="0" borderId="6" xfId="0" applyNumberFormat="1" applyFont="1" applyBorder="1" applyAlignment="1">
      <alignment horizontal="right"/>
    </xf>
    <xf numFmtId="0" fontId="5" fillId="9" borderId="0" xfId="0" applyFont="1" applyFill="1" applyAlignment="1">
      <alignment horizontal="left" indent="1"/>
    </xf>
    <xf numFmtId="228" fontId="0" fillId="0" borderId="21" xfId="0" applyNumberFormat="1" applyBorder="1"/>
    <xf numFmtId="183" fontId="0" fillId="0" borderId="0" xfId="0" applyNumberFormat="1"/>
    <xf numFmtId="44" fontId="0" fillId="0" borderId="0" xfId="45" applyFont="1"/>
    <xf numFmtId="0" fontId="5" fillId="9" borderId="0" xfId="0" applyFont="1" applyFill="1" applyAlignment="1">
      <alignment horizontal="left" wrapText="1" indent="1"/>
    </xf>
    <xf numFmtId="44" fontId="33" fillId="0" borderId="0" xfId="0" applyNumberFormat="1" applyFont="1"/>
    <xf numFmtId="44" fontId="26" fillId="11" borderId="0" xfId="45" applyFont="1" applyFill="1"/>
    <xf numFmtId="10" fontId="33" fillId="0" borderId="0" xfId="2" applyNumberFormat="1" applyFont="1"/>
    <xf numFmtId="177" fontId="37" fillId="0" borderId="0" xfId="0" applyNumberFormat="1" applyFont="1"/>
    <xf numFmtId="44" fontId="37" fillId="0" borderId="0" xfId="45" applyFont="1"/>
    <xf numFmtId="0" fontId="11" fillId="13" borderId="7" xfId="5" applyFont="1" applyFill="1" applyBorder="1"/>
    <xf numFmtId="0" fontId="3" fillId="13" borderId="7" xfId="5" applyFont="1" applyFill="1" applyBorder="1" applyAlignment="1">
      <alignment horizontal="left"/>
    </xf>
    <xf numFmtId="0" fontId="3" fillId="13" borderId="8" xfId="5" applyFont="1" applyFill="1" applyBorder="1" applyAlignment="1">
      <alignment horizontal="left"/>
    </xf>
    <xf numFmtId="0" fontId="8" fillId="29" borderId="17" xfId="5" applyFont="1" applyFill="1" applyBorder="1"/>
    <xf numFmtId="0" fontId="61" fillId="29" borderId="17" xfId="5" applyFont="1" applyFill="1" applyBorder="1"/>
    <xf numFmtId="0" fontId="11" fillId="29" borderId="17" xfId="5" applyFont="1" applyFill="1" applyBorder="1"/>
    <xf numFmtId="0" fontId="42" fillId="29" borderId="17" xfId="5" applyFont="1" applyFill="1" applyBorder="1"/>
    <xf numFmtId="0" fontId="3" fillId="0" borderId="0" xfId="5" applyFont="1" applyAlignment="1">
      <alignment wrapText="1"/>
    </xf>
    <xf numFmtId="0" fontId="8" fillId="29" borderId="0" xfId="5" applyFont="1" applyFill="1"/>
    <xf numFmtId="0" fontId="61" fillId="29" borderId="0" xfId="5" applyFont="1" applyFill="1"/>
    <xf numFmtId="180" fontId="3" fillId="0" borderId="0" xfId="1" applyNumberFormat="1" applyFont="1"/>
    <xf numFmtId="180" fontId="3" fillId="0" borderId="13" xfId="1" applyNumberFormat="1" applyFont="1" applyBorder="1"/>
    <xf numFmtId="180" fontId="3" fillId="12" borderId="0" xfId="1" applyNumberFormat="1" applyFont="1" applyFill="1"/>
    <xf numFmtId="180" fontId="3" fillId="0" borderId="24" xfId="1" applyNumberFormat="1" applyFont="1" applyBorder="1" applyAlignment="1">
      <alignment horizontal="center"/>
    </xf>
    <xf numFmtId="0" fontId="85" fillId="13" borderId="7" xfId="5" applyFont="1" applyFill="1" applyBorder="1" applyAlignment="1">
      <alignment horizontal="right" wrapText="1"/>
    </xf>
    <xf numFmtId="168" fontId="12" fillId="0" borderId="0" xfId="0" applyNumberFormat="1" applyFont="1"/>
    <xf numFmtId="220" fontId="12" fillId="0" borderId="0" xfId="1" applyNumberFormat="1" applyFont="1" applyFill="1"/>
    <xf numFmtId="176" fontId="29" fillId="11" borderId="8" xfId="5" applyNumberFormat="1" applyFont="1" applyFill="1" applyBorder="1"/>
    <xf numFmtId="176" fontId="29" fillId="11" borderId="0" xfId="5" applyNumberFormat="1" applyFont="1" applyFill="1"/>
    <xf numFmtId="176" fontId="29" fillId="11" borderId="7" xfId="5" applyNumberFormat="1" applyFont="1" applyFill="1" applyBorder="1"/>
    <xf numFmtId="189" fontId="12" fillId="0" borderId="0" xfId="5" applyNumberFormat="1" applyFont="1"/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3" xfId="0" applyFont="1" applyBorder="1" applyAlignment="1">
      <alignment horizontal="center" wrapText="1"/>
    </xf>
    <xf numFmtId="0" fontId="31" fillId="0" borderId="4" xfId="0" applyFont="1" applyBorder="1" applyAlignment="1">
      <alignment horizontal="center" wrapText="1"/>
    </xf>
    <xf numFmtId="0" fontId="39" fillId="0" borderId="0" xfId="0" applyFont="1" applyAlignment="1">
      <alignment horizontal="right"/>
    </xf>
    <xf numFmtId="2" fontId="39" fillId="0" borderId="0" xfId="0" applyNumberFormat="1" applyFont="1"/>
    <xf numFmtId="169" fontId="29" fillId="20" borderId="7" xfId="17" applyFill="1" applyBorder="1"/>
    <xf numFmtId="229" fontId="39" fillId="0" borderId="0" xfId="0" applyNumberFormat="1" applyFont="1"/>
    <xf numFmtId="175" fontId="3" fillId="0" borderId="0" xfId="6" applyNumberFormat="1" applyFont="1"/>
    <xf numFmtId="175" fontId="3" fillId="0" borderId="0" xfId="4" applyNumberFormat="1" applyFill="1" applyBorder="1"/>
    <xf numFmtId="175" fontId="76" fillId="0" borderId="0" xfId="1" applyNumberFormat="1" applyFont="1" applyBorder="1" applyAlignment="1">
      <alignment horizontal="right" vertical="center"/>
    </xf>
    <xf numFmtId="175" fontId="6" fillId="0" borderId="0" xfId="36" applyNumberFormat="1"/>
    <xf numFmtId="175" fontId="3" fillId="0" borderId="13" xfId="6" applyNumberFormat="1" applyFont="1" applyBorder="1"/>
    <xf numFmtId="176" fontId="6" fillId="9" borderId="0" xfId="5" applyNumberFormat="1" applyFill="1"/>
    <xf numFmtId="176" fontId="6" fillId="9" borderId="13" xfId="5" applyNumberFormat="1" applyFill="1" applyBorder="1"/>
    <xf numFmtId="4" fontId="6" fillId="0" borderId="0" xfId="0" applyNumberFormat="1" applyFont="1"/>
    <xf numFmtId="10" fontId="29" fillId="11" borderId="0" xfId="2" applyNumberFormat="1" applyFont="1" applyFill="1"/>
    <xf numFmtId="225" fontId="6" fillId="0" borderId="4" xfId="1" applyNumberFormat="1" applyFont="1" applyFill="1" applyBorder="1" applyAlignment="1">
      <alignment horizontal="center"/>
    </xf>
    <xf numFmtId="225" fontId="39" fillId="9" borderId="6" xfId="1" applyNumberFormat="1" applyFont="1" applyFill="1" applyBorder="1" applyAlignment="1">
      <alignment horizontal="center"/>
    </xf>
    <xf numFmtId="225" fontId="6" fillId="0" borderId="9" xfId="1" applyNumberFormat="1" applyFont="1" applyFill="1" applyBorder="1"/>
    <xf numFmtId="225" fontId="39" fillId="9" borderId="9" xfId="1" applyNumberFormat="1" applyFont="1" applyFill="1" applyBorder="1"/>
    <xf numFmtId="225" fontId="39" fillId="9" borderId="10" xfId="1" applyNumberFormat="1" applyFont="1" applyFill="1" applyBorder="1"/>
    <xf numFmtId="225" fontId="39" fillId="9" borderId="4" xfId="1" applyNumberFormat="1" applyFont="1" applyFill="1" applyBorder="1" applyAlignment="1">
      <alignment horizontal="center"/>
    </xf>
    <xf numFmtId="227" fontId="12" fillId="0" borderId="0" xfId="1" applyNumberFormat="1" applyFont="1"/>
    <xf numFmtId="227" fontId="12" fillId="0" borderId="9" xfId="1" applyNumberFormat="1" applyFont="1" applyBorder="1"/>
    <xf numFmtId="196" fontId="39" fillId="0" borderId="0" xfId="0" applyNumberFormat="1" applyFont="1"/>
    <xf numFmtId="169" fontId="29" fillId="19" borderId="0" xfId="17" applyFill="1" applyBorder="1"/>
    <xf numFmtId="169" fontId="29" fillId="19" borderId="7" xfId="17" applyFill="1" applyBorder="1"/>
    <xf numFmtId="169" fontId="29" fillId="19" borderId="13" xfId="17" applyFill="1" applyBorder="1"/>
    <xf numFmtId="169" fontId="29" fillId="19" borderId="14" xfId="17" applyFill="1" applyBorder="1"/>
    <xf numFmtId="0" fontId="31" fillId="13" borderId="8" xfId="5" applyFont="1" applyFill="1" applyBorder="1" applyAlignment="1">
      <alignment horizontal="center"/>
    </xf>
    <xf numFmtId="169" fontId="12" fillId="11" borderId="7" xfId="17" applyFont="1" applyBorder="1"/>
    <xf numFmtId="169" fontId="12" fillId="11" borderId="14" xfId="17" applyFont="1" applyBorder="1"/>
    <xf numFmtId="0" fontId="31" fillId="0" borderId="13" xfId="0" applyFont="1" applyBorder="1" applyAlignment="1">
      <alignment horizontal="center"/>
    </xf>
    <xf numFmtId="169" fontId="31" fillId="0" borderId="13" xfId="0" applyNumberFormat="1" applyFont="1" applyBorder="1" applyAlignment="1">
      <alignment horizontal="center"/>
    </xf>
    <xf numFmtId="49" fontId="37" fillId="0" borderId="0" xfId="0" applyNumberFormat="1" applyFont="1" applyAlignment="1">
      <alignment horizontal="left"/>
    </xf>
    <xf numFmtId="0" fontId="37" fillId="0" borderId="0" xfId="0" applyFont="1" applyAlignment="1">
      <alignment horizontal="left"/>
    </xf>
    <xf numFmtId="230" fontId="37" fillId="0" borderId="0" xfId="0" applyNumberFormat="1" applyFont="1" applyAlignment="1">
      <alignment horizontal="left"/>
    </xf>
    <xf numFmtId="0" fontId="29" fillId="14" borderId="35" xfId="5" applyFont="1" applyFill="1" applyBorder="1" applyAlignment="1">
      <alignment horizontal="center"/>
    </xf>
    <xf numFmtId="10" fontId="70" fillId="0" borderId="8" xfId="5" applyNumberFormat="1" applyFont="1" applyBorder="1" applyAlignment="1">
      <alignment horizontal="right"/>
    </xf>
    <xf numFmtId="177" fontId="6" fillId="0" borderId="8" xfId="5" applyNumberFormat="1" applyBorder="1"/>
    <xf numFmtId="174" fontId="29" fillId="11" borderId="7" xfId="5" applyNumberFormat="1" applyFont="1" applyFill="1" applyBorder="1" applyAlignment="1">
      <alignment horizontal="center"/>
    </xf>
    <xf numFmtId="174" fontId="29" fillId="11" borderId="14" xfId="5" applyNumberFormat="1" applyFont="1" applyFill="1" applyBorder="1" applyAlignment="1">
      <alignment horizontal="center"/>
    </xf>
    <xf numFmtId="169" fontId="29" fillId="19" borderId="8" xfId="17" applyFill="1" applyBorder="1"/>
    <xf numFmtId="169" fontId="29" fillId="19" borderId="15" xfId="17" applyFill="1" applyBorder="1"/>
    <xf numFmtId="169" fontId="12" fillId="0" borderId="8" xfId="17" applyFont="1" applyFill="1" applyBorder="1"/>
    <xf numFmtId="177" fontId="29" fillId="11" borderId="8" xfId="5" applyNumberFormat="1" applyFont="1" applyFill="1" applyBorder="1"/>
    <xf numFmtId="10" fontId="29" fillId="11" borderId="8" xfId="2" applyNumberFormat="1" applyFont="1" applyFill="1" applyBorder="1"/>
    <xf numFmtId="168" fontId="29" fillId="0" borderId="0" xfId="2" applyNumberFormat="1" applyFont="1"/>
    <xf numFmtId="0" fontId="24" fillId="0" borderId="0" xfId="5" quotePrefix="1" applyFont="1"/>
    <xf numFmtId="175" fontId="29" fillId="0" borderId="0" xfId="5" applyNumberFormat="1" applyFont="1"/>
    <xf numFmtId="10" fontId="6" fillId="0" borderId="0" xfId="2" applyNumberFormat="1" applyFont="1"/>
    <xf numFmtId="168" fontId="6" fillId="0" borderId="0" xfId="5" applyNumberFormat="1"/>
    <xf numFmtId="0" fontId="87" fillId="24" borderId="8" xfId="0" applyFont="1" applyFill="1" applyBorder="1"/>
    <xf numFmtId="0" fontId="39" fillId="9" borderId="0" xfId="0" applyFont="1" applyFill="1" applyAlignment="1">
      <alignment horizontal="right"/>
    </xf>
    <xf numFmtId="225" fontId="6" fillId="9" borderId="4" xfId="1" applyNumberFormat="1" applyFont="1" applyFill="1" applyBorder="1" applyAlignment="1">
      <alignment horizontal="center"/>
    </xf>
    <xf numFmtId="0" fontId="18" fillId="0" borderId="0" xfId="5" applyFont="1"/>
    <xf numFmtId="168" fontId="30" fillId="0" borderId="43" xfId="3" applyNumberFormat="1" applyFont="1" applyFill="1" applyBorder="1"/>
    <xf numFmtId="168" fontId="6" fillId="18" borderId="39" xfId="5" applyNumberFormat="1" applyFill="1" applyBorder="1"/>
    <xf numFmtId="168" fontId="6" fillId="18" borderId="40" xfId="5" applyNumberFormat="1" applyFill="1" applyBorder="1"/>
    <xf numFmtId="216" fontId="29" fillId="11" borderId="0" xfId="38" applyFont="1" applyFill="1" applyAlignment="1">
      <alignment vertical="top"/>
    </xf>
    <xf numFmtId="196" fontId="38" fillId="0" borderId="0" xfId="1" applyNumberFormat="1" applyFont="1"/>
    <xf numFmtId="196" fontId="38" fillId="0" borderId="0" xfId="1" applyNumberFormat="1" applyFont="1" applyFill="1"/>
    <xf numFmtId="180" fontId="38" fillId="0" borderId="0" xfId="0" applyNumberFormat="1" applyFont="1"/>
    <xf numFmtId="0" fontId="6" fillId="0" borderId="0" xfId="5" applyAlignment="1">
      <alignment wrapText="1"/>
    </xf>
    <xf numFmtId="169" fontId="29" fillId="31" borderId="1" xfId="17" applyFill="1" applyBorder="1"/>
    <xf numFmtId="169" fontId="29" fillId="31" borderId="5" xfId="17" applyFill="1" applyBorder="1"/>
    <xf numFmtId="169" fontId="29" fillId="31" borderId="12" xfId="17" applyFill="1" applyBorder="1"/>
    <xf numFmtId="169" fontId="6" fillId="31" borderId="1" xfId="6" applyNumberFormat="1" applyFill="1" applyBorder="1"/>
    <xf numFmtId="169" fontId="6" fillId="31" borderId="5" xfId="6" applyNumberFormat="1" applyFill="1" applyBorder="1"/>
    <xf numFmtId="169" fontId="6" fillId="31" borderId="12" xfId="6" applyNumberFormat="1" applyFill="1" applyBorder="1"/>
    <xf numFmtId="0" fontId="68" fillId="13" borderId="5" xfId="5" applyFont="1" applyFill="1" applyBorder="1" applyAlignment="1">
      <alignment horizontal="left"/>
    </xf>
    <xf numFmtId="0" fontId="29" fillId="13" borderId="7" xfId="5" applyFont="1" applyFill="1" applyBorder="1" applyAlignment="1">
      <alignment horizontal="left"/>
    </xf>
    <xf numFmtId="0" fontId="18" fillId="13" borderId="7" xfId="5" applyFont="1" applyFill="1" applyBorder="1"/>
    <xf numFmtId="0" fontId="68" fillId="13" borderId="7" xfId="5" applyFont="1" applyFill="1" applyBorder="1"/>
    <xf numFmtId="0" fontId="68" fillId="13" borderId="7" xfId="5" applyFont="1" applyFill="1" applyBorder="1" applyAlignment="1">
      <alignment horizontal="left"/>
    </xf>
    <xf numFmtId="4" fontId="39" fillId="9" borderId="51" xfId="0" applyNumberFormat="1" applyFont="1" applyFill="1" applyBorder="1"/>
    <xf numFmtId="4" fontId="39" fillId="9" borderId="3" xfId="0" applyNumberFormat="1" applyFont="1" applyFill="1" applyBorder="1"/>
    <xf numFmtId="4" fontId="39" fillId="9" borderId="4" xfId="0" applyNumberFormat="1" applyFont="1" applyFill="1" applyBorder="1"/>
    <xf numFmtId="4" fontId="12" fillId="9" borderId="22" xfId="1" applyNumberFormat="1" applyFont="1" applyFill="1" applyBorder="1" applyAlignment="1"/>
    <xf numFmtId="4" fontId="29" fillId="9" borderId="7" xfId="1" applyNumberFormat="1" applyFont="1" applyFill="1" applyBorder="1" applyAlignment="1"/>
    <xf numFmtId="4" fontId="39" fillId="9" borderId="5" xfId="1" applyNumberFormat="1" applyFont="1" applyFill="1" applyBorder="1" applyAlignment="1"/>
    <xf numFmtId="4" fontId="12" fillId="9" borderId="51" xfId="1" applyNumberFormat="1" applyFont="1" applyFill="1" applyBorder="1" applyAlignment="1"/>
    <xf numFmtId="4" fontId="39" fillId="9" borderId="3" xfId="1" applyNumberFormat="1" applyFont="1" applyFill="1" applyBorder="1" applyAlignment="1"/>
    <xf numFmtId="4" fontId="39" fillId="9" borderId="4" xfId="1" applyNumberFormat="1" applyFont="1" applyFill="1" applyBorder="1" applyAlignment="1"/>
    <xf numFmtId="4" fontId="12" fillId="9" borderId="32" xfId="1" applyNumberFormat="1" applyFont="1" applyFill="1" applyBorder="1" applyAlignment="1"/>
    <xf numFmtId="4" fontId="39" fillId="9" borderId="6" xfId="1" applyNumberFormat="1" applyFont="1" applyFill="1" applyBorder="1" applyAlignment="1"/>
    <xf numFmtId="4" fontId="12" fillId="9" borderId="52" xfId="1" applyNumberFormat="1" applyFont="1" applyFill="1" applyBorder="1" applyAlignment="1"/>
    <xf numFmtId="4" fontId="39" fillId="9" borderId="9" xfId="1" applyNumberFormat="1" applyFont="1" applyFill="1" applyBorder="1" applyAlignment="1"/>
    <xf numFmtId="4" fontId="29" fillId="9" borderId="6" xfId="1" applyNumberFormat="1" applyFont="1" applyFill="1" applyBorder="1" applyAlignment="1"/>
    <xf numFmtId="4" fontId="29" fillId="11" borderId="6" xfId="1" applyNumberFormat="1" applyFont="1" applyFill="1" applyBorder="1" applyAlignment="1"/>
    <xf numFmtId="4" fontId="12" fillId="9" borderId="53" xfId="1" applyNumberFormat="1" applyFont="1" applyFill="1" applyBorder="1" applyAlignment="1"/>
    <xf numFmtId="0" fontId="31" fillId="0" borderId="3" xfId="0" applyFont="1" applyBorder="1" applyAlignment="1">
      <alignment horizontal="left"/>
    </xf>
    <xf numFmtId="0" fontId="31" fillId="0" borderId="3" xfId="0" applyFont="1" applyBorder="1"/>
    <xf numFmtId="0" fontId="31" fillId="0" borderId="0" xfId="0" applyFont="1" applyAlignment="1">
      <alignment horizontal="center" vertical="top"/>
    </xf>
    <xf numFmtId="0" fontId="86" fillId="0" borderId="0" xfId="0" applyFont="1" applyAlignment="1">
      <alignment horizontal="right" wrapText="1"/>
    </xf>
    <xf numFmtId="165" fontId="12" fillId="0" borderId="22" xfId="1" applyFont="1" applyFill="1" applyBorder="1"/>
    <xf numFmtId="165" fontId="12" fillId="0" borderId="60" xfId="1" applyFont="1" applyFill="1" applyBorder="1"/>
    <xf numFmtId="165" fontId="39" fillId="9" borderId="22" xfId="1" applyFont="1" applyFill="1" applyBorder="1"/>
    <xf numFmtId="165" fontId="39" fillId="9" borderId="51" xfId="1" applyFont="1" applyFill="1" applyBorder="1"/>
    <xf numFmtId="165" fontId="39" fillId="9" borderId="32" xfId="1" applyFont="1" applyFill="1" applyBorder="1"/>
    <xf numFmtId="165" fontId="39" fillId="9" borderId="52" xfId="1" applyFont="1" applyFill="1" applyBorder="1"/>
    <xf numFmtId="165" fontId="39" fillId="9" borderId="60" xfId="1" applyFont="1" applyFill="1" applyBorder="1"/>
    <xf numFmtId="17" fontId="6" fillId="0" borderId="13" xfId="5" applyNumberFormat="1" applyBorder="1"/>
    <xf numFmtId="231" fontId="12" fillId="0" borderId="0" xfId="5" applyNumberFormat="1" applyFont="1"/>
    <xf numFmtId="231" fontId="12" fillId="0" borderId="7" xfId="5" applyNumberFormat="1" applyFont="1" applyBorder="1"/>
    <xf numFmtId="231" fontId="12" fillId="0" borderId="61" xfId="5" applyNumberFormat="1" applyFont="1" applyBorder="1"/>
    <xf numFmtId="231" fontId="12" fillId="0" borderId="62" xfId="5" applyNumberFormat="1" applyFont="1" applyBorder="1"/>
    <xf numFmtId="231" fontId="12" fillId="0" borderId="63" xfId="5" applyNumberFormat="1" applyFont="1" applyBorder="1"/>
    <xf numFmtId="196" fontId="39" fillId="0" borderId="0" xfId="1" applyNumberFormat="1" applyFont="1"/>
    <xf numFmtId="0" fontId="39" fillId="0" borderId="13" xfId="0" applyFont="1" applyBorder="1" applyAlignment="1">
      <alignment horizontal="right" wrapText="1"/>
    </xf>
    <xf numFmtId="209" fontId="39" fillId="0" borderId="0" xfId="1" applyNumberFormat="1" applyFont="1"/>
    <xf numFmtId="180" fontId="31" fillId="0" borderId="0" xfId="0" applyNumberFormat="1" applyFont="1"/>
    <xf numFmtId="10" fontId="31" fillId="0" borderId="0" xfId="2" applyNumberFormat="1" applyFont="1" applyFill="1"/>
    <xf numFmtId="206" fontId="39" fillId="0" borderId="0" xfId="0" applyNumberFormat="1" applyFont="1"/>
    <xf numFmtId="180" fontId="39" fillId="0" borderId="0" xfId="0" applyNumberFormat="1" applyFont="1"/>
    <xf numFmtId="180" fontId="39" fillId="0" borderId="21" xfId="0" applyNumberFormat="1" applyFont="1" applyBorder="1"/>
    <xf numFmtId="180" fontId="39" fillId="0" borderId="0" xfId="1" applyNumberFormat="1" applyFont="1" applyBorder="1"/>
    <xf numFmtId="180" fontId="39" fillId="0" borderId="0" xfId="1" applyNumberFormat="1" applyFont="1"/>
    <xf numFmtId="180" fontId="39" fillId="0" borderId="31" xfId="1" applyNumberFormat="1" applyFont="1" applyBorder="1"/>
    <xf numFmtId="180" fontId="39" fillId="0" borderId="9" xfId="0" applyNumberFormat="1" applyFont="1" applyBorder="1"/>
    <xf numFmtId="180" fontId="39" fillId="0" borderId="13" xfId="1" applyNumberFormat="1" applyFont="1" applyBorder="1"/>
    <xf numFmtId="180" fontId="31" fillId="0" borderId="0" xfId="1" applyNumberFormat="1" applyFont="1"/>
    <xf numFmtId="180" fontId="31" fillId="0" borderId="13" xfId="1" applyNumberFormat="1" applyFont="1" applyBorder="1"/>
    <xf numFmtId="180" fontId="39" fillId="0" borderId="13" xfId="0" applyNumberFormat="1" applyFont="1" applyBorder="1"/>
    <xf numFmtId="232" fontId="11" fillId="0" borderId="0" xfId="1" applyNumberFormat="1" applyFont="1" applyFill="1"/>
    <xf numFmtId="232" fontId="12" fillId="0" borderId="0" xfId="1" applyNumberFormat="1" applyFont="1"/>
    <xf numFmtId="233" fontId="39" fillId="0" borderId="0" xfId="0" applyNumberFormat="1" applyFont="1"/>
    <xf numFmtId="232" fontId="29" fillId="0" borderId="0" xfId="1" applyNumberFormat="1" applyFont="1"/>
    <xf numFmtId="232" fontId="39" fillId="0" borderId="21" xfId="0" applyNumberFormat="1" applyFont="1" applyBorder="1"/>
    <xf numFmtId="233" fontId="39" fillId="0" borderId="21" xfId="0" applyNumberFormat="1" applyFont="1" applyBorder="1"/>
    <xf numFmtId="169" fontId="31" fillId="30" borderId="0" xfId="1" applyNumberFormat="1" applyFont="1" applyFill="1"/>
    <xf numFmtId="169" fontId="39" fillId="30" borderId="13" xfId="0" applyNumberFormat="1" applyFont="1" applyFill="1" applyBorder="1"/>
    <xf numFmtId="4" fontId="12" fillId="0" borderId="0" xfId="1" applyNumberFormat="1" applyFont="1" applyFill="1"/>
    <xf numFmtId="180" fontId="39" fillId="12" borderId="0" xfId="0" applyNumberFormat="1" applyFont="1" applyFill="1"/>
    <xf numFmtId="180" fontId="8" fillId="29" borderId="17" xfId="5" applyNumberFormat="1" applyFont="1" applyFill="1" applyBorder="1"/>
    <xf numFmtId="180" fontId="8" fillId="29" borderId="0" xfId="5" applyNumberFormat="1" applyFont="1" applyFill="1"/>
    <xf numFmtId="180" fontId="3" fillId="0" borderId="24" xfId="5" applyNumberFormat="1" applyFont="1" applyBorder="1" applyAlignment="1">
      <alignment horizontal="center"/>
    </xf>
    <xf numFmtId="180" fontId="3" fillId="17" borderId="24" xfId="5" applyNumberFormat="1" applyFont="1" applyFill="1" applyBorder="1" applyAlignment="1">
      <alignment horizontal="right"/>
    </xf>
    <xf numFmtId="175" fontId="30" fillId="18" borderId="0" xfId="0" applyNumberFormat="1" applyFont="1" applyFill="1"/>
    <xf numFmtId="175" fontId="39" fillId="18" borderId="7" xfId="0" applyNumberFormat="1" applyFont="1" applyFill="1" applyBorder="1"/>
    <xf numFmtId="175" fontId="39" fillId="18" borderId="0" xfId="0" applyNumberFormat="1" applyFont="1" applyFill="1"/>
    <xf numFmtId="175" fontId="39" fillId="18" borderId="14" xfId="0" applyNumberFormat="1" applyFont="1" applyFill="1" applyBorder="1"/>
    <xf numFmtId="175" fontId="39" fillId="18" borderId="13" xfId="0" applyNumberFormat="1" applyFont="1" applyFill="1" applyBorder="1"/>
    <xf numFmtId="175" fontId="39" fillId="4" borderId="0" xfId="0" applyNumberFormat="1" applyFont="1" applyFill="1"/>
    <xf numFmtId="175" fontId="6" fillId="4" borderId="0" xfId="0" applyNumberFormat="1" applyFont="1" applyFill="1"/>
    <xf numFmtId="0" fontId="88" fillId="0" borderId="0" xfId="5" applyFont="1" applyAlignment="1">
      <alignment horizontal="left" indent="1"/>
    </xf>
    <xf numFmtId="175" fontId="12" fillId="18" borderId="8" xfId="0" applyNumberFormat="1" applyFont="1" applyFill="1" applyBorder="1"/>
    <xf numFmtId="175" fontId="12" fillId="18" borderId="15" xfId="0" applyNumberFormat="1" applyFont="1" applyFill="1" applyBorder="1"/>
    <xf numFmtId="0" fontId="11" fillId="13" borderId="0" xfId="5" quotePrefix="1" applyFont="1" applyFill="1" applyAlignment="1">
      <alignment horizontal="center"/>
    </xf>
    <xf numFmtId="222" fontId="12" fillId="0" borderId="0" xfId="0" applyNumberFormat="1" applyFont="1"/>
    <xf numFmtId="222" fontId="6" fillId="0" borderId="0" xfId="0" applyNumberFormat="1" applyFont="1"/>
    <xf numFmtId="0" fontId="31" fillId="0" borderId="6" xfId="0" applyFont="1" applyBorder="1" applyAlignment="1">
      <alignment horizontal="left"/>
    </xf>
    <xf numFmtId="44" fontId="37" fillId="0" borderId="0" xfId="45" applyFont="1" applyFill="1"/>
    <xf numFmtId="168" fontId="75" fillId="0" borderId="8" xfId="2" applyNumberFormat="1" applyFont="1" applyBorder="1"/>
    <xf numFmtId="168" fontId="46" fillId="0" borderId="0" xfId="2" applyNumberFormat="1" applyFont="1" applyBorder="1"/>
    <xf numFmtId="168" fontId="46" fillId="0" borderId="7" xfId="2" applyNumberFormat="1" applyFont="1" applyBorder="1"/>
    <xf numFmtId="168" fontId="46" fillId="0" borderId="8" xfId="2" applyNumberFormat="1" applyFont="1" applyBorder="1"/>
    <xf numFmtId="0" fontId="46" fillId="0" borderId="7" xfId="0" applyFont="1" applyBorder="1"/>
    <xf numFmtId="168" fontId="75" fillId="0" borderId="11" xfId="2" applyNumberFormat="1" applyFont="1" applyBorder="1"/>
    <xf numFmtId="168" fontId="46" fillId="0" borderId="9" xfId="2" applyNumberFormat="1" applyFont="1" applyBorder="1"/>
    <xf numFmtId="168" fontId="46" fillId="0" borderId="10" xfId="2" applyNumberFormat="1" applyFont="1" applyBorder="1"/>
    <xf numFmtId="168" fontId="46" fillId="0" borderId="11" xfId="2" applyNumberFormat="1" applyFont="1" applyBorder="1"/>
    <xf numFmtId="0" fontId="46" fillId="0" borderId="9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1" xfId="0" applyFont="1" applyBorder="1"/>
    <xf numFmtId="168" fontId="28" fillId="11" borderId="46" xfId="3" applyNumberFormat="1" applyFont="1" applyFill="1" applyBorder="1"/>
    <xf numFmtId="10" fontId="84" fillId="0" borderId="7" xfId="5" applyNumberFormat="1" applyFont="1" applyBorder="1"/>
    <xf numFmtId="225" fontId="84" fillId="0" borderId="4" xfId="1" applyNumberFormat="1" applyFont="1" applyFill="1" applyBorder="1" applyAlignment="1">
      <alignment horizontal="center"/>
    </xf>
    <xf numFmtId="225" fontId="84" fillId="9" borderId="4" xfId="1" applyNumberFormat="1" applyFont="1" applyFill="1" applyBorder="1" applyAlignment="1">
      <alignment horizontal="center"/>
    </xf>
    <xf numFmtId="228" fontId="33" fillId="0" borderId="0" xfId="32" applyNumberFormat="1" applyFont="1" applyFill="1"/>
    <xf numFmtId="228" fontId="0" fillId="0" borderId="0" xfId="0" applyNumberFormat="1"/>
    <xf numFmtId="10" fontId="33" fillId="0" borderId="0" xfId="2" applyNumberFormat="1" applyFont="1" applyFill="1"/>
    <xf numFmtId="234" fontId="6" fillId="0" borderId="0" xfId="5" applyNumberFormat="1"/>
    <xf numFmtId="201" fontId="6" fillId="0" borderId="0" xfId="5" applyNumberFormat="1"/>
    <xf numFmtId="177" fontId="12" fillId="0" borderId="0" xfId="5" applyNumberFormat="1" applyFont="1" applyAlignment="1">
      <alignment horizontal="right"/>
    </xf>
    <xf numFmtId="0" fontId="6" fillId="9" borderId="3" xfId="0" applyFont="1" applyFill="1" applyBorder="1" applyAlignment="1">
      <alignment horizontal="center"/>
    </xf>
    <xf numFmtId="0" fontId="39" fillId="0" borderId="4" xfId="0" applyFont="1" applyBorder="1"/>
    <xf numFmtId="209" fontId="39" fillId="9" borderId="52" xfId="1" applyNumberFormat="1" applyFont="1" applyFill="1" applyBorder="1" applyAlignment="1">
      <alignment horizontal="center"/>
    </xf>
    <xf numFmtId="209" fontId="39" fillId="9" borderId="10" xfId="1" applyNumberFormat="1" applyFont="1" applyFill="1" applyBorder="1" applyAlignment="1">
      <alignment horizontal="center"/>
    </xf>
    <xf numFmtId="209" fontId="39" fillId="9" borderId="1" xfId="1" applyNumberFormat="1" applyFont="1" applyFill="1" applyBorder="1" applyAlignment="1">
      <alignment horizontal="center"/>
    </xf>
    <xf numFmtId="168" fontId="39" fillId="0" borderId="6" xfId="2" applyNumberFormat="1" applyFont="1" applyBorder="1"/>
    <xf numFmtId="168" fontId="39" fillId="0" borderId="4" xfId="2" applyNumberFormat="1" applyFont="1" applyBorder="1"/>
    <xf numFmtId="0" fontId="39" fillId="0" borderId="53" xfId="0" applyFont="1" applyBorder="1"/>
    <xf numFmtId="0" fontId="6" fillId="0" borderId="12" xfId="0" applyFont="1" applyBorder="1" applyAlignment="1">
      <alignment horizontal="center"/>
    </xf>
    <xf numFmtId="0" fontId="46" fillId="0" borderId="15" xfId="0" applyFont="1" applyBorder="1"/>
    <xf numFmtId="0" fontId="46" fillId="0" borderId="13" xfId="0" applyFont="1" applyBorder="1"/>
    <xf numFmtId="0" fontId="46" fillId="0" borderId="14" xfId="0" applyFont="1" applyBorder="1"/>
    <xf numFmtId="168" fontId="22" fillId="14" borderId="14" xfId="2" applyNumberFormat="1" applyFont="1" applyFill="1" applyBorder="1" applyAlignment="1">
      <alignment vertical="center"/>
    </xf>
    <xf numFmtId="169" fontId="29" fillId="0" borderId="8" xfId="4" applyFont="1" applyFill="1" applyBorder="1"/>
    <xf numFmtId="169" fontId="29" fillId="0" borderId="7" xfId="4" applyFont="1" applyFill="1" applyBorder="1"/>
    <xf numFmtId="169" fontId="29" fillId="0" borderId="15" xfId="4" applyFont="1" applyFill="1" applyBorder="1"/>
    <xf numFmtId="169" fontId="29" fillId="0" borderId="13" xfId="4" applyFont="1" applyFill="1" applyBorder="1"/>
    <xf numFmtId="169" fontId="29" fillId="0" borderId="14" xfId="4" applyFont="1" applyFill="1" applyBorder="1"/>
    <xf numFmtId="0" fontId="5" fillId="0" borderId="8" xfId="5" applyFont="1" applyBorder="1" applyAlignment="1">
      <alignment horizontal="left"/>
    </xf>
    <xf numFmtId="0" fontId="5" fillId="0" borderId="0" xfId="5" applyFont="1" applyAlignment="1">
      <alignment horizontal="left"/>
    </xf>
    <xf numFmtId="10" fontId="13" fillId="0" borderId="8" xfId="3" applyNumberFormat="1" applyFont="1" applyFill="1" applyBorder="1"/>
    <xf numFmtId="10" fontId="13" fillId="0" borderId="0" xfId="3" applyNumberFormat="1" applyFont="1" applyFill="1" applyBorder="1"/>
    <xf numFmtId="10" fontId="13" fillId="0" borderId="7" xfId="3" applyNumberFormat="1" applyFont="1" applyFill="1" applyBorder="1"/>
    <xf numFmtId="168" fontId="13" fillId="0" borderId="8" xfId="3" applyNumberFormat="1" applyFont="1" applyFill="1" applyBorder="1"/>
    <xf numFmtId="168" fontId="30" fillId="0" borderId="0" xfId="3" applyNumberFormat="1" applyFont="1" applyFill="1" applyBorder="1"/>
    <xf numFmtId="168" fontId="13" fillId="0" borderId="0" xfId="3" applyNumberFormat="1" applyFont="1" applyFill="1" applyBorder="1"/>
    <xf numFmtId="168" fontId="13" fillId="0" borderId="7" xfId="3" applyNumberFormat="1" applyFont="1" applyFill="1" applyBorder="1"/>
    <xf numFmtId="168" fontId="29" fillId="0" borderId="8" xfId="3" applyNumberFormat="1" applyFont="1" applyFill="1" applyBorder="1"/>
    <xf numFmtId="168" fontId="29" fillId="0" borderId="0" xfId="3" applyNumberFormat="1" applyFont="1" applyFill="1" applyBorder="1"/>
    <xf numFmtId="168" fontId="29" fillId="0" borderId="7" xfId="3" applyNumberFormat="1" applyFont="1" applyFill="1" applyBorder="1"/>
    <xf numFmtId="179" fontId="29" fillId="0" borderId="8" xfId="5" applyNumberFormat="1" applyFont="1" applyBorder="1"/>
    <xf numFmtId="179" fontId="29" fillId="0" borderId="7" xfId="5" applyNumberFormat="1" applyFont="1" applyBorder="1"/>
    <xf numFmtId="180" fontId="29" fillId="0" borderId="8" xfId="5" applyNumberFormat="1" applyFont="1" applyBorder="1"/>
    <xf numFmtId="180" fontId="29" fillId="0" borderId="0" xfId="5" applyNumberFormat="1" applyFont="1"/>
    <xf numFmtId="180" fontId="29" fillId="0" borderId="7" xfId="5" applyNumberFormat="1" applyFont="1" applyBorder="1"/>
    <xf numFmtId="181" fontId="13" fillId="0" borderId="7" xfId="3" applyNumberFormat="1" applyFont="1" applyFill="1" applyBorder="1"/>
    <xf numFmtId="181" fontId="13" fillId="0" borderId="8" xfId="3" applyNumberFormat="1" applyFont="1" applyFill="1" applyBorder="1"/>
    <xf numFmtId="181" fontId="13" fillId="0" borderId="0" xfId="3" applyNumberFormat="1" applyFont="1" applyFill="1" applyBorder="1"/>
    <xf numFmtId="181" fontId="30" fillId="0" borderId="0" xfId="3" applyNumberFormat="1" applyFont="1" applyFill="1" applyBorder="1"/>
    <xf numFmtId="181" fontId="29" fillId="0" borderId="8" xfId="3" applyNumberFormat="1" applyFont="1" applyFill="1" applyBorder="1"/>
    <xf numFmtId="181" fontId="29" fillId="0" borderId="0" xfId="3" applyNumberFormat="1" applyFont="1" applyFill="1" applyBorder="1"/>
    <xf numFmtId="0" fontId="7" fillId="0" borderId="7" xfId="10" applyBorder="1" applyAlignment="1">
      <alignment horizontal="center"/>
    </xf>
    <xf numFmtId="171" fontId="13" fillId="0" borderId="7" xfId="4" applyNumberFormat="1" applyFont="1" applyFill="1" applyBorder="1"/>
    <xf numFmtId="171" fontId="13" fillId="0" borderId="8" xfId="4" applyNumberFormat="1" applyFont="1" applyFill="1" applyBorder="1"/>
    <xf numFmtId="171" fontId="30" fillId="0" borderId="0" xfId="4" applyNumberFormat="1" applyFont="1" applyFill="1" applyBorder="1"/>
    <xf numFmtId="171" fontId="29" fillId="0" borderId="8" xfId="4" applyNumberFormat="1" applyFont="1" applyFill="1" applyBorder="1"/>
    <xf numFmtId="171" fontId="29" fillId="0" borderId="7" xfId="4" applyNumberFormat="1" applyFont="1" applyFill="1" applyBorder="1"/>
    <xf numFmtId="169" fontId="29" fillId="11" borderId="0" xfId="4" applyFont="1" applyFill="1" applyBorder="1" applyProtection="1">
      <protection locked="0"/>
    </xf>
    <xf numFmtId="169" fontId="29" fillId="11" borderId="7" xfId="4" applyFont="1" applyFill="1" applyBorder="1" applyProtection="1">
      <protection locked="0"/>
    </xf>
    <xf numFmtId="169" fontId="13" fillId="11" borderId="13" xfId="4" applyFont="1" applyFill="1" applyBorder="1" applyProtection="1">
      <protection locked="0"/>
    </xf>
    <xf numFmtId="169" fontId="13" fillId="11" borderId="14" xfId="4" applyFont="1" applyFill="1" applyBorder="1" applyProtection="1">
      <protection locked="0"/>
    </xf>
    <xf numFmtId="166" fontId="29" fillId="11" borderId="0" xfId="4" applyNumberFormat="1" applyFont="1" applyFill="1" applyBorder="1" applyProtection="1">
      <protection locked="0"/>
    </xf>
    <xf numFmtId="166" fontId="13" fillId="11" borderId="0" xfId="4" applyNumberFormat="1" applyFont="1" applyFill="1" applyBorder="1" applyProtection="1">
      <protection locked="0"/>
    </xf>
    <xf numFmtId="166" fontId="13" fillId="11" borderId="7" xfId="4" applyNumberFormat="1" applyFont="1" applyFill="1" applyBorder="1" applyProtection="1">
      <protection locked="0"/>
    </xf>
    <xf numFmtId="166" fontId="29" fillId="11" borderId="13" xfId="4" applyNumberFormat="1" applyFont="1" applyFill="1" applyBorder="1" applyProtection="1">
      <protection locked="0"/>
    </xf>
    <xf numFmtId="166" fontId="13" fillId="11" borderId="13" xfId="4" applyNumberFormat="1" applyFont="1" applyFill="1" applyBorder="1" applyProtection="1">
      <protection locked="0"/>
    </xf>
    <xf numFmtId="166" fontId="13" fillId="11" borderId="14" xfId="4" applyNumberFormat="1" applyFont="1" applyFill="1" applyBorder="1" applyProtection="1">
      <protection locked="0"/>
    </xf>
    <xf numFmtId="166" fontId="29" fillId="11" borderId="7" xfId="4" applyNumberFormat="1" applyFont="1" applyFill="1" applyBorder="1" applyProtection="1">
      <protection locked="0"/>
    </xf>
    <xf numFmtId="166" fontId="29" fillId="11" borderId="14" xfId="4" applyNumberFormat="1" applyFont="1" applyFill="1" applyBorder="1" applyProtection="1">
      <protection locked="0"/>
    </xf>
    <xf numFmtId="166" fontId="29" fillId="11" borderId="8" xfId="4" applyNumberFormat="1" applyFont="1" applyFill="1" applyBorder="1" applyProtection="1">
      <protection locked="0"/>
    </xf>
    <xf numFmtId="166" fontId="30" fillId="11" borderId="0" xfId="4" applyNumberFormat="1" applyFont="1" applyFill="1" applyBorder="1" applyProtection="1">
      <protection locked="0"/>
    </xf>
    <xf numFmtId="166" fontId="7" fillId="11" borderId="0" xfId="4" applyNumberFormat="1" applyFont="1" applyFill="1" applyBorder="1" applyProtection="1">
      <protection locked="0"/>
    </xf>
    <xf numFmtId="166" fontId="7" fillId="11" borderId="7" xfId="4" applyNumberFormat="1" applyFont="1" applyFill="1" applyBorder="1" applyProtection="1">
      <protection locked="0"/>
    </xf>
    <xf numFmtId="164" fontId="29" fillId="11" borderId="0" xfId="13" applyFont="1" applyFill="1" applyBorder="1" applyProtection="1">
      <protection locked="0"/>
    </xf>
    <xf numFmtId="164" fontId="13" fillId="11" borderId="0" xfId="13" applyFont="1" applyFill="1" applyBorder="1" applyProtection="1">
      <protection locked="0"/>
    </xf>
    <xf numFmtId="164" fontId="13" fillId="11" borderId="7" xfId="13" applyFont="1" applyFill="1" applyBorder="1" applyProtection="1">
      <protection locked="0"/>
    </xf>
    <xf numFmtId="168" fontId="7" fillId="11" borderId="46" xfId="3" applyNumberFormat="1" applyFont="1" applyFill="1" applyBorder="1" applyProtection="1">
      <protection locked="0"/>
    </xf>
    <xf numFmtId="10" fontId="7" fillId="11" borderId="43" xfId="0" applyNumberFormat="1" applyFont="1" applyFill="1" applyBorder="1" applyProtection="1">
      <protection locked="0"/>
    </xf>
    <xf numFmtId="10" fontId="7" fillId="11" borderId="46" xfId="3" applyNumberFormat="1" applyFont="1" applyFill="1" applyBorder="1" applyProtection="1">
      <protection locked="0"/>
    </xf>
    <xf numFmtId="2" fontId="7" fillId="11" borderId="56" xfId="0" applyNumberFormat="1" applyFont="1" applyFill="1" applyBorder="1" applyProtection="1">
      <protection locked="0"/>
    </xf>
    <xf numFmtId="167" fontId="7" fillId="11" borderId="43" xfId="0" applyNumberFormat="1" applyFont="1" applyFill="1" applyBorder="1" applyProtection="1">
      <protection locked="0"/>
    </xf>
    <xf numFmtId="10" fontId="7" fillId="11" borderId="46" xfId="0" applyNumberFormat="1" applyFont="1" applyFill="1" applyBorder="1" applyProtection="1">
      <protection locked="0"/>
    </xf>
    <xf numFmtId="9" fontId="7" fillId="11" borderId="46" xfId="3" applyFont="1" applyFill="1" applyBorder="1" applyProtection="1">
      <protection locked="0"/>
    </xf>
    <xf numFmtId="168" fontId="29" fillId="11" borderId="8" xfId="3" applyNumberFormat="1" applyFont="1" applyFill="1" applyBorder="1" applyProtection="1">
      <protection locked="0"/>
    </xf>
    <xf numFmtId="168" fontId="29" fillId="11" borderId="0" xfId="5" applyNumberFormat="1" applyFont="1" applyFill="1" applyProtection="1">
      <protection locked="0"/>
    </xf>
    <xf numFmtId="168" fontId="29" fillId="11" borderId="7" xfId="5" applyNumberFormat="1" applyFont="1" applyFill="1" applyBorder="1" applyProtection="1">
      <protection locked="0"/>
    </xf>
    <xf numFmtId="177" fontId="29" fillId="11" borderId="0" xfId="5" applyNumberFormat="1" applyFont="1" applyFill="1" applyProtection="1">
      <protection locked="0"/>
    </xf>
    <xf numFmtId="177" fontId="29" fillId="11" borderId="7" xfId="5" applyNumberFormat="1" applyFont="1" applyFill="1" applyBorder="1" applyProtection="1">
      <protection locked="0"/>
    </xf>
    <xf numFmtId="169" fontId="29" fillId="11" borderId="0" xfId="17" applyBorder="1" applyProtection="1">
      <protection locked="0"/>
    </xf>
    <xf numFmtId="169" fontId="29" fillId="11" borderId="7" xfId="17" applyBorder="1" applyProtection="1">
      <protection locked="0"/>
    </xf>
    <xf numFmtId="169" fontId="29" fillId="11" borderId="13" xfId="17" applyBorder="1" applyProtection="1">
      <protection locked="0"/>
    </xf>
    <xf numFmtId="169" fontId="29" fillId="11" borderId="14" xfId="17" applyBorder="1" applyProtection="1">
      <protection locked="0"/>
    </xf>
    <xf numFmtId="169" fontId="13" fillId="11" borderId="0" xfId="5" applyNumberFormat="1" applyFont="1" applyFill="1" applyProtection="1">
      <protection locked="0"/>
    </xf>
    <xf numFmtId="169" fontId="13" fillId="11" borderId="7" xfId="5" applyNumberFormat="1" applyFont="1" applyFill="1" applyBorder="1" applyProtection="1">
      <protection locked="0"/>
    </xf>
    <xf numFmtId="169" fontId="13" fillId="11" borderId="13" xfId="5" applyNumberFormat="1" applyFont="1" applyFill="1" applyBorder="1" applyProtection="1">
      <protection locked="0"/>
    </xf>
    <xf numFmtId="169" fontId="13" fillId="11" borderId="14" xfId="5" applyNumberFormat="1" applyFont="1" applyFill="1" applyBorder="1" applyProtection="1">
      <protection locked="0"/>
    </xf>
    <xf numFmtId="169" fontId="13" fillId="11" borderId="0" xfId="4" applyFont="1" applyFill="1" applyBorder="1" applyProtection="1">
      <protection locked="0"/>
    </xf>
    <xf numFmtId="169" fontId="13" fillId="11" borderId="7" xfId="4" applyFont="1" applyFill="1" applyBorder="1" applyProtection="1">
      <protection locked="0"/>
    </xf>
    <xf numFmtId="169" fontId="29" fillId="11" borderId="8" xfId="4" applyFont="1" applyFill="1" applyBorder="1" applyProtection="1">
      <protection locked="0"/>
    </xf>
    <xf numFmtId="169" fontId="29" fillId="11" borderId="15" xfId="4" applyFont="1" applyFill="1" applyBorder="1" applyProtection="1">
      <protection locked="0"/>
    </xf>
    <xf numFmtId="169" fontId="29" fillId="11" borderId="13" xfId="4" applyFont="1" applyFill="1" applyBorder="1" applyProtection="1">
      <protection locked="0"/>
    </xf>
    <xf numFmtId="169" fontId="29" fillId="11" borderId="14" xfId="4" applyFont="1" applyFill="1" applyBorder="1" applyProtection="1">
      <protection locked="0"/>
    </xf>
    <xf numFmtId="176" fontId="6" fillId="11" borderId="0" xfId="5" applyNumberFormat="1" applyFill="1" applyProtection="1">
      <protection locked="0"/>
    </xf>
    <xf numFmtId="176" fontId="6" fillId="11" borderId="7" xfId="5" applyNumberFormat="1" applyFill="1" applyBorder="1" applyProtection="1">
      <protection locked="0"/>
    </xf>
    <xf numFmtId="176" fontId="29" fillId="11" borderId="0" xfId="5" applyNumberFormat="1" applyFont="1" applyFill="1" applyProtection="1">
      <protection locked="0"/>
    </xf>
    <xf numFmtId="176" fontId="29" fillId="11" borderId="7" xfId="5" applyNumberFormat="1" applyFont="1" applyFill="1" applyBorder="1" applyProtection="1">
      <protection locked="0"/>
    </xf>
    <xf numFmtId="10" fontId="29" fillId="11" borderId="0" xfId="2" applyNumberFormat="1" applyFont="1" applyFill="1" applyBorder="1" applyProtection="1">
      <protection locked="0"/>
    </xf>
    <xf numFmtId="179" fontId="29" fillId="11" borderId="0" xfId="5" applyNumberFormat="1" applyFont="1" applyFill="1" applyProtection="1">
      <protection locked="0"/>
    </xf>
    <xf numFmtId="218" fontId="75" fillId="11" borderId="0" xfId="37" applyFont="1" applyFill="1" applyProtection="1">
      <protection locked="0"/>
    </xf>
    <xf numFmtId="216" fontId="75" fillId="11" borderId="0" xfId="35" applyFont="1" applyFill="1" applyProtection="1">
      <alignment horizontal="right" vertical="center"/>
      <protection locked="0"/>
    </xf>
    <xf numFmtId="168" fontId="75" fillId="11" borderId="0" xfId="2" applyNumberFormat="1" applyFont="1" applyFill="1" applyProtection="1">
      <protection locked="0"/>
    </xf>
    <xf numFmtId="168" fontId="29" fillId="11" borderId="0" xfId="2" applyNumberFormat="1" applyFont="1" applyFill="1" applyProtection="1">
      <protection locked="0"/>
    </xf>
    <xf numFmtId="0" fontId="11" fillId="13" borderId="8" xfId="5" applyFont="1" applyFill="1" applyBorder="1" applyAlignment="1">
      <alignment horizontal="center"/>
    </xf>
    <xf numFmtId="0" fontId="11" fillId="13" borderId="0" xfId="5" applyFont="1" applyFill="1" applyAlignment="1">
      <alignment horizontal="center"/>
    </xf>
    <xf numFmtId="0" fontId="11" fillId="13" borderId="7" xfId="5" applyFont="1" applyFill="1" applyBorder="1" applyAlignment="1">
      <alignment horizontal="center"/>
    </xf>
    <xf numFmtId="0" fontId="7" fillId="0" borderId="8" xfId="5" applyFont="1" applyBorder="1" applyAlignment="1">
      <alignment horizontal="center"/>
    </xf>
    <xf numFmtId="0" fontId="7" fillId="0" borderId="0" xfId="5" applyFont="1" applyAlignment="1">
      <alignment horizontal="center"/>
    </xf>
    <xf numFmtId="0" fontId="7" fillId="0" borderId="7" xfId="5" applyFont="1" applyBorder="1" applyAlignment="1">
      <alignment horizontal="center"/>
    </xf>
    <xf numFmtId="0" fontId="3" fillId="0" borderId="8" xfId="5" applyFont="1" applyBorder="1" applyAlignment="1">
      <alignment horizontal="center"/>
    </xf>
    <xf numFmtId="0" fontId="3" fillId="0" borderId="0" xfId="5" applyFont="1" applyAlignment="1">
      <alignment horizontal="center"/>
    </xf>
    <xf numFmtId="0" fontId="3" fillId="0" borderId="7" xfId="5" applyFont="1" applyBorder="1" applyAlignment="1">
      <alignment horizontal="center"/>
    </xf>
    <xf numFmtId="0" fontId="11" fillId="0" borderId="8" xfId="5" applyFont="1" applyBorder="1" applyAlignment="1">
      <alignment horizontal="center"/>
    </xf>
    <xf numFmtId="0" fontId="11" fillId="0" borderId="0" xfId="5" applyFont="1" applyAlignment="1">
      <alignment horizontal="center"/>
    </xf>
    <xf numFmtId="0" fontId="11" fillId="0" borderId="7" xfId="5" applyFont="1" applyBorder="1" applyAlignment="1">
      <alignment horizontal="center"/>
    </xf>
    <xf numFmtId="0" fontId="3" fillId="13" borderId="8" xfId="5" applyFont="1" applyFill="1" applyBorder="1" applyAlignment="1">
      <alignment horizontal="center"/>
    </xf>
    <xf numFmtId="0" fontId="3" fillId="13" borderId="0" xfId="5" applyFont="1" applyFill="1" applyAlignment="1">
      <alignment horizontal="center"/>
    </xf>
    <xf numFmtId="0" fontId="3" fillId="13" borderId="7" xfId="5" applyFont="1" applyFill="1" applyBorder="1" applyAlignment="1">
      <alignment horizontal="center"/>
    </xf>
    <xf numFmtId="0" fontId="7" fillId="13" borderId="8" xfId="5" applyFont="1" applyFill="1" applyBorder="1" applyAlignment="1">
      <alignment horizontal="center"/>
    </xf>
    <xf numFmtId="0" fontId="7" fillId="13" borderId="0" xfId="5" applyFont="1" applyFill="1" applyAlignment="1">
      <alignment horizontal="center"/>
    </xf>
    <xf numFmtId="0" fontId="7" fillId="13" borderId="7" xfId="5" applyFont="1" applyFill="1" applyBorder="1" applyAlignment="1">
      <alignment horizontal="center"/>
    </xf>
    <xf numFmtId="0" fontId="3" fillId="13" borderId="11" xfId="5" applyFont="1" applyFill="1" applyBorder="1" applyAlignment="1">
      <alignment horizontal="center"/>
    </xf>
    <xf numFmtId="0" fontId="3" fillId="13" borderId="9" xfId="5" applyFont="1" applyFill="1" applyBorder="1" applyAlignment="1">
      <alignment horizontal="center"/>
    </xf>
    <xf numFmtId="0" fontId="3" fillId="13" borderId="10" xfId="5" applyFont="1" applyFill="1" applyBorder="1" applyAlignment="1">
      <alignment horizontal="center"/>
    </xf>
    <xf numFmtId="0" fontId="31" fillId="13" borderId="8" xfId="5" applyFont="1" applyFill="1" applyBorder="1" applyAlignment="1">
      <alignment horizontal="center"/>
    </xf>
    <xf numFmtId="0" fontId="31" fillId="13" borderId="0" xfId="5" applyFont="1" applyFill="1" applyAlignment="1">
      <alignment horizontal="center"/>
    </xf>
    <xf numFmtId="0" fontId="31" fillId="13" borderId="7" xfId="5" applyFont="1" applyFill="1" applyBorder="1" applyAlignment="1">
      <alignment horizontal="center"/>
    </xf>
    <xf numFmtId="49" fontId="3" fillId="13" borderId="11" xfId="5" applyNumberFormat="1" applyFont="1" applyFill="1" applyBorder="1" applyAlignment="1">
      <alignment horizontal="center"/>
    </xf>
    <xf numFmtId="49" fontId="3" fillId="13" borderId="9" xfId="5" applyNumberFormat="1" applyFont="1" applyFill="1" applyBorder="1" applyAlignment="1">
      <alignment horizontal="center"/>
    </xf>
    <xf numFmtId="49" fontId="3" fillId="13" borderId="10" xfId="5" applyNumberFormat="1" applyFont="1" applyFill="1" applyBorder="1" applyAlignment="1">
      <alignment horizontal="center"/>
    </xf>
    <xf numFmtId="0" fontId="11" fillId="13" borderId="11" xfId="5" applyFont="1" applyFill="1" applyBorder="1" applyAlignment="1">
      <alignment horizontal="center"/>
    </xf>
    <xf numFmtId="0" fontId="11" fillId="13" borderId="9" xfId="5" applyFont="1" applyFill="1" applyBorder="1" applyAlignment="1">
      <alignment horizontal="center"/>
    </xf>
    <xf numFmtId="0" fontId="11" fillId="13" borderId="10" xfId="5" applyFont="1" applyFill="1" applyBorder="1" applyAlignment="1">
      <alignment horizontal="center"/>
    </xf>
    <xf numFmtId="0" fontId="37" fillId="13" borderId="9" xfId="0" applyFont="1" applyFill="1" applyBorder="1" applyAlignment="1">
      <alignment horizontal="center"/>
    </xf>
    <xf numFmtId="0" fontId="37" fillId="13" borderId="10" xfId="0" applyFont="1" applyFill="1" applyBorder="1" applyAlignment="1">
      <alignment horizontal="center"/>
    </xf>
    <xf numFmtId="0" fontId="36" fillId="13" borderId="8" xfId="5" applyFont="1" applyFill="1" applyBorder="1" applyAlignment="1">
      <alignment horizontal="center"/>
    </xf>
    <xf numFmtId="0" fontId="36" fillId="13" borderId="0" xfId="5" applyFont="1" applyFill="1" applyAlignment="1">
      <alignment horizontal="center"/>
    </xf>
    <xf numFmtId="0" fontId="36" fillId="13" borderId="7" xfId="5" applyFont="1" applyFill="1" applyBorder="1" applyAlignment="1">
      <alignment horizontal="center"/>
    </xf>
    <xf numFmtId="0" fontId="31" fillId="13" borderId="11" xfId="5" applyFont="1" applyFill="1" applyBorder="1" applyAlignment="1">
      <alignment horizontal="center"/>
    </xf>
    <xf numFmtId="0" fontId="31" fillId="13" borderId="9" xfId="5" applyFont="1" applyFill="1" applyBorder="1" applyAlignment="1">
      <alignment horizontal="center"/>
    </xf>
    <xf numFmtId="0" fontId="31" fillId="13" borderId="10" xfId="5" applyFont="1" applyFill="1" applyBorder="1" applyAlignment="1">
      <alignment horizontal="center"/>
    </xf>
    <xf numFmtId="49" fontId="31" fillId="13" borderId="9" xfId="5" applyNumberFormat="1" applyFont="1" applyFill="1" applyBorder="1" applyAlignment="1">
      <alignment horizontal="center"/>
    </xf>
    <xf numFmtId="49" fontId="31" fillId="13" borderId="10" xfId="5" applyNumberFormat="1" applyFont="1" applyFill="1" applyBorder="1" applyAlignment="1">
      <alignment horizontal="center"/>
    </xf>
    <xf numFmtId="166" fontId="7" fillId="13" borderId="8" xfId="5" applyNumberFormat="1" applyFont="1" applyFill="1" applyBorder="1" applyAlignment="1">
      <alignment horizontal="center"/>
    </xf>
    <xf numFmtId="166" fontId="7" fillId="13" borderId="0" xfId="5" applyNumberFormat="1" applyFont="1" applyFill="1" applyAlignment="1">
      <alignment horizontal="center"/>
    </xf>
    <xf numFmtId="166" fontId="7" fillId="13" borderId="7" xfId="5" applyNumberFormat="1" applyFont="1" applyFill="1" applyBorder="1" applyAlignment="1">
      <alignment horizontal="center"/>
    </xf>
    <xf numFmtId="166" fontId="31" fillId="13" borderId="8" xfId="5" applyNumberFormat="1" applyFont="1" applyFill="1" applyBorder="1" applyAlignment="1">
      <alignment horizontal="center"/>
    </xf>
    <xf numFmtId="166" fontId="31" fillId="13" borderId="0" xfId="5" applyNumberFormat="1" applyFont="1" applyFill="1" applyAlignment="1">
      <alignment horizontal="center"/>
    </xf>
    <xf numFmtId="166" fontId="31" fillId="13" borderId="7" xfId="5" applyNumberFormat="1" applyFont="1" applyFill="1" applyBorder="1" applyAlignment="1">
      <alignment horizontal="center"/>
    </xf>
    <xf numFmtId="166" fontId="11" fillId="13" borderId="8" xfId="5" applyNumberFormat="1" applyFont="1" applyFill="1" applyBorder="1" applyAlignment="1">
      <alignment horizontal="center"/>
    </xf>
    <xf numFmtId="166" fontId="11" fillId="13" borderId="0" xfId="5" applyNumberFormat="1" applyFont="1" applyFill="1" applyAlignment="1">
      <alignment horizontal="center"/>
    </xf>
    <xf numFmtId="166" fontId="11" fillId="13" borderId="7" xfId="5" applyNumberFormat="1" applyFont="1" applyFill="1" applyBorder="1" applyAlignment="1">
      <alignment horizontal="center"/>
    </xf>
    <xf numFmtId="0" fontId="3" fillId="13" borderId="8" xfId="7" applyFont="1" applyFill="1" applyBorder="1" applyAlignment="1">
      <alignment horizontal="center"/>
    </xf>
    <xf numFmtId="0" fontId="3" fillId="13" borderId="0" xfId="7" applyFont="1" applyFill="1" applyAlignment="1">
      <alignment horizontal="center"/>
    </xf>
    <xf numFmtId="0" fontId="3" fillId="13" borderId="7" xfId="7" applyFont="1" applyFill="1" applyBorder="1" applyAlignment="1">
      <alignment horizontal="center"/>
    </xf>
    <xf numFmtId="0" fontId="11" fillId="13" borderId="8" xfId="7" applyFill="1" applyBorder="1" applyAlignment="1">
      <alignment horizontal="center"/>
    </xf>
    <xf numFmtId="0" fontId="11" fillId="13" borderId="0" xfId="7" applyFill="1" applyAlignment="1">
      <alignment horizontal="center"/>
    </xf>
    <xf numFmtId="0" fontId="11" fillId="13" borderId="7" xfId="7" applyFill="1" applyBorder="1" applyAlignment="1">
      <alignment horizontal="center"/>
    </xf>
    <xf numFmtId="0" fontId="3" fillId="13" borderId="4" xfId="5" applyFont="1" applyFill="1" applyBorder="1" applyAlignment="1">
      <alignment horizontal="center"/>
    </xf>
    <xf numFmtId="0" fontId="3" fillId="13" borderId="6" xfId="5" applyFont="1" applyFill="1" applyBorder="1" applyAlignment="1">
      <alignment horizontal="center"/>
    </xf>
    <xf numFmtId="49" fontId="31" fillId="13" borderId="11" xfId="5" applyNumberFormat="1" applyFont="1" applyFill="1" applyBorder="1" applyAlignment="1">
      <alignment horizontal="center"/>
    </xf>
    <xf numFmtId="0" fontId="7" fillId="13" borderId="6" xfId="5" applyFont="1" applyFill="1" applyBorder="1" applyAlignment="1">
      <alignment horizontal="center"/>
    </xf>
    <xf numFmtId="0" fontId="7" fillId="0" borderId="1" xfId="5" applyFont="1" applyBorder="1" applyAlignment="1">
      <alignment horizontal="center"/>
    </xf>
    <xf numFmtId="0" fontId="3" fillId="0" borderId="1" xfId="5" applyFont="1" applyBorder="1" applyAlignment="1">
      <alignment horizontal="center"/>
    </xf>
    <xf numFmtId="49" fontId="31" fillId="13" borderId="11" xfId="0" applyNumberFormat="1" applyFont="1" applyFill="1" applyBorder="1" applyAlignment="1">
      <alignment horizontal="center"/>
    </xf>
    <xf numFmtId="49" fontId="31" fillId="13" borderId="9" xfId="0" applyNumberFormat="1" applyFont="1" applyFill="1" applyBorder="1" applyAlignment="1">
      <alignment horizontal="center"/>
    </xf>
    <xf numFmtId="49" fontId="31" fillId="13" borderId="10" xfId="0" applyNumberFormat="1" applyFont="1" applyFill="1" applyBorder="1" applyAlignment="1">
      <alignment horizontal="center"/>
    </xf>
    <xf numFmtId="0" fontId="38" fillId="13" borderId="9" xfId="0" applyFont="1" applyFill="1" applyBorder="1" applyAlignment="1">
      <alignment horizontal="center"/>
    </xf>
    <xf numFmtId="0" fontId="38" fillId="13" borderId="10" xfId="0" applyFont="1" applyFill="1" applyBorder="1" applyAlignment="1">
      <alignment horizontal="center"/>
    </xf>
    <xf numFmtId="49" fontId="31" fillId="13" borderId="1" xfId="0" applyNumberFormat="1" applyFont="1" applyFill="1" applyBorder="1" applyAlignment="1">
      <alignment horizontal="center"/>
    </xf>
    <xf numFmtId="49" fontId="31" fillId="13" borderId="1" xfId="5" applyNumberFormat="1" applyFont="1" applyFill="1" applyBorder="1" applyAlignment="1">
      <alignment horizontal="center"/>
    </xf>
    <xf numFmtId="0" fontId="38" fillId="13" borderId="1" xfId="0" applyFont="1" applyFill="1" applyBorder="1" applyAlignment="1">
      <alignment horizontal="center"/>
    </xf>
    <xf numFmtId="0" fontId="38" fillId="13" borderId="11" xfId="0" applyFont="1" applyFill="1" applyBorder="1" applyAlignment="1">
      <alignment horizontal="center"/>
    </xf>
  </cellXfs>
  <cellStyles count="46">
    <cellStyle name="3dp standard" xfId="11" xr:uid="{00000000-0005-0000-0000-000000000000}"/>
    <cellStyle name="3dp standard 2" xfId="18" xr:uid="{00000000-0005-0000-0000-000001000000}"/>
    <cellStyle name="Assumption" xfId="16" xr:uid="{00000000-0005-0000-0000-000002000000}"/>
    <cellStyle name="Check" xfId="26" xr:uid="{00000000-0005-0000-0000-000003000000}"/>
    <cellStyle name="Comma" xfId="1" builtinId="3"/>
    <cellStyle name="Comma 2" xfId="8" xr:uid="{00000000-0005-0000-0000-000005000000}"/>
    <cellStyle name="Comma 2 2" xfId="30" xr:uid="{00000000-0005-0000-0000-000006000000}"/>
    <cellStyle name="Comma 2 2 2" xfId="41" xr:uid="{7C53FDCB-73FD-40CD-A7DC-FAC201955347}"/>
    <cellStyle name="Comma 3" xfId="19" xr:uid="{00000000-0005-0000-0000-000007000000}"/>
    <cellStyle name="Comma 3 2" xfId="32" xr:uid="{00000000-0005-0000-0000-000008000000}"/>
    <cellStyle name="Comma 3 2 2" xfId="43" xr:uid="{30B2B442-1354-4410-9285-A7D7A7BD4E25}"/>
    <cellStyle name="Comma 4" xfId="28" xr:uid="{00000000-0005-0000-0000-000009000000}"/>
    <cellStyle name="Comma 4 2" xfId="33" xr:uid="{00000000-0005-0000-0000-00000A000000}"/>
    <cellStyle name="Comma 4 2 2" xfId="44" xr:uid="{D802BB43-0F34-4B62-A3BA-C251E0C4C13D}"/>
    <cellStyle name="Comma 4 3" xfId="40" xr:uid="{70123C1D-C446-4179-BEDA-7839C51B014F}"/>
    <cellStyle name="Comma_Alinta_Model_MMS" xfId="9" xr:uid="{00000000-0005-0000-0000-00000B000000}"/>
    <cellStyle name="Currency 2" xfId="13" xr:uid="{00000000-0005-0000-0000-00000C000000}"/>
    <cellStyle name="Currency 2 2" xfId="31" xr:uid="{00000000-0005-0000-0000-00000D000000}"/>
    <cellStyle name="Currency 2 2 2" xfId="42" xr:uid="{97B88A21-08D9-4090-BC8F-9AA03BB27848}"/>
    <cellStyle name="Currency 3" xfId="45" xr:uid="{EAE822DF-E959-4E67-81C7-710E13D58ABC}"/>
    <cellStyle name="ERA Heading 1 3" xfId="29" xr:uid="{00000000-0005-0000-0000-00000E000000}"/>
    <cellStyle name="Group Titles" xfId="10" xr:uid="{00000000-0005-0000-0000-00000F000000}"/>
    <cellStyle name="Input-%" xfId="34" xr:uid="{00000000-0005-0000-0000-000014000000}"/>
    <cellStyle name="Input-Nr" xfId="38" xr:uid="{00000000-0005-0000-0000-000015000000}"/>
    <cellStyle name="Inputs  3dp" xfId="4" xr:uid="{00000000-0005-0000-0000-000016000000}"/>
    <cellStyle name="Link-%" xfId="37" xr:uid="{00000000-0005-0000-0000-000017000000}"/>
    <cellStyle name="Link-nr" xfId="35" xr:uid="{00000000-0005-0000-0000-000018000000}"/>
    <cellStyle name="Major Section" xfId="39" xr:uid="{00000000-0005-0000-0000-000019000000}"/>
    <cellStyle name="Mannual input" xfId="17" xr:uid="{00000000-0005-0000-0000-00001A000000}"/>
    <cellStyle name="negred" xfId="36" xr:uid="{00000000-0005-0000-0000-00001B000000}"/>
    <cellStyle name="Normal" xfId="0" builtinId="0"/>
    <cellStyle name="Normal 2" xfId="5" xr:uid="{00000000-0005-0000-0000-00001D000000}"/>
    <cellStyle name="Normal 2 2" xfId="20" xr:uid="{00000000-0005-0000-0000-00001E000000}"/>
    <cellStyle name="Normal 3" xfId="21" xr:uid="{00000000-0005-0000-0000-00001F000000}"/>
    <cellStyle name="Normal_WE_n4476462_v2_AA2_REVISIONS_SUBMISSION_-_REVENUE_MODEL" xfId="27" xr:uid="{00000000-0005-0000-0000-000020000000}"/>
    <cellStyle name="Numbers 0dp" xfId="6" xr:uid="{00000000-0005-0000-0000-000021000000}"/>
    <cellStyle name="Numbers 0dp 2" xfId="22" xr:uid="{00000000-0005-0000-0000-000022000000}"/>
    <cellStyle name="Percent" xfId="2" builtinId="5"/>
    <cellStyle name="Percent 2" xfId="3" xr:uid="{00000000-0005-0000-0000-000024000000}"/>
    <cellStyle name="Percent 2 2" xfId="23" xr:uid="{00000000-0005-0000-0000-000025000000}"/>
    <cellStyle name="Percent 3" xfId="24" xr:uid="{00000000-0005-0000-0000-000026000000}"/>
    <cellStyle name="Style 1" xfId="12" xr:uid="{00000000-0005-0000-0000-000027000000}"/>
    <cellStyle name="Style 1 2" xfId="25" xr:uid="{00000000-0005-0000-0000-000028000000}"/>
    <cellStyle name="sum line" xfId="15" xr:uid="{00000000-0005-0000-0000-000029000000}"/>
    <cellStyle name="Text/Name" xfId="7" xr:uid="{00000000-0005-0000-0000-00002A000000}"/>
    <cellStyle name="Years" xfId="14" xr:uid="{00000000-0005-0000-0000-00002B000000}"/>
  </cellStyles>
  <dxfs count="24">
    <dxf>
      <font>
        <color rgb="FFFFFF00"/>
      </font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CFFCC"/>
      <color rgb="FF0000FF"/>
      <color rgb="FFFFFF00"/>
      <color rgb="FFFF00FF"/>
      <color rgb="FFFF9933"/>
      <color rgb="FFFFCCFF"/>
      <color rgb="FFFF6600"/>
      <color rgb="FF99FF99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190500</xdr:colOff>
      <xdr:row>13</xdr:row>
      <xdr:rowOff>94549</xdr:rowOff>
    </xdr:from>
    <xdr:to>
      <xdr:col>29</xdr:col>
      <xdr:colOff>649942</xdr:colOff>
      <xdr:row>15</xdr:row>
      <xdr:rowOff>49724</xdr:rowOff>
    </xdr:to>
    <xdr:sp macro="[0]!Calculate_X_Factor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0145375" y="2582955"/>
          <a:ext cx="1935817" cy="33617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400" b="1">
              <a:solidFill>
                <a:sysClr val="windowText" lastClr="000000"/>
              </a:solidFill>
            </a:rPr>
            <a:t>Calculate X-Factor</a:t>
          </a:r>
        </a:p>
      </xdr:txBody>
    </xdr:sp>
    <xdr:clientData fPrintsWithSheet="0"/>
  </xdr:twoCellAnchor>
  <xdr:twoCellAnchor>
    <xdr:from>
      <xdr:col>32</xdr:col>
      <xdr:colOff>394607</xdr:colOff>
      <xdr:row>681</xdr:row>
      <xdr:rowOff>42181</xdr:rowOff>
    </xdr:from>
    <xdr:to>
      <xdr:col>38</xdr:col>
      <xdr:colOff>681718</xdr:colOff>
      <xdr:row>687</xdr:row>
      <xdr:rowOff>104093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25853571" y="123663074"/>
          <a:ext cx="5063218" cy="112326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This section not required for future years</a:t>
          </a:r>
        </a:p>
        <a:p>
          <a:r>
            <a:rPr lang="en-AU" sz="1100"/>
            <a:t>Tariff</a:t>
          </a:r>
          <a:r>
            <a:rPr lang="en-AU" sz="1100" baseline="0"/>
            <a:t> variation capex is entered to tariff variant tariff  model for calculation of X  Factor.  That model recalculates the approved depreciation.  By inputting the approved depreciation from the tariff Variation tariff model  tariff variation depreciation is automatically included.</a:t>
          </a:r>
          <a:endParaRPr lang="en-AU" sz="1100"/>
        </a:p>
      </xdr:txBody>
    </xdr:sp>
    <xdr:clientData/>
  </xdr:twoCellAnchor>
  <xdr:twoCellAnchor>
    <xdr:from>
      <xdr:col>40</xdr:col>
      <xdr:colOff>319767</xdr:colOff>
      <xdr:row>10</xdr:row>
      <xdr:rowOff>76540</xdr:rowOff>
    </xdr:from>
    <xdr:to>
      <xdr:col>43</xdr:col>
      <xdr:colOff>720839</xdr:colOff>
      <xdr:row>13</xdr:row>
      <xdr:rowOff>176551</xdr:rowOff>
    </xdr:to>
    <xdr:sp macro="" textlink="">
      <xdr:nvSpPr>
        <xdr:cNvPr id="5" name="Left Arrow Callou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2133267" y="2035969"/>
          <a:ext cx="2918393" cy="630689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 Annual</a:t>
          </a:r>
          <a:r>
            <a:rPr lang="en-AU" sz="1100" b="0" baseline="0">
              <a:solidFill>
                <a:sysClr val="windowText" lastClr="000000"/>
              </a:solidFill>
            </a:rPr>
            <a:t> DRP. Then click "Calculate X-Factor"</a:t>
          </a:r>
          <a:endParaRPr lang="en-AU" sz="1100" b="0">
            <a:solidFill>
              <a:sysClr val="windowText" lastClr="000000"/>
            </a:solidFill>
          </a:endParaRPr>
        </a:p>
      </xdr:txBody>
    </xdr:sp>
    <xdr:clientData fPrintsWithSheet="0"/>
  </xdr:twoCellAnchor>
  <xdr:twoCellAnchor>
    <xdr:from>
      <xdr:col>40</xdr:col>
      <xdr:colOff>272144</xdr:colOff>
      <xdr:row>24</xdr:row>
      <xdr:rowOff>105117</xdr:rowOff>
    </xdr:from>
    <xdr:to>
      <xdr:col>43</xdr:col>
      <xdr:colOff>661309</xdr:colOff>
      <xdr:row>28</xdr:row>
      <xdr:rowOff>81302</xdr:rowOff>
    </xdr:to>
    <xdr:sp macro="" textlink="">
      <xdr:nvSpPr>
        <xdr:cNvPr id="7" name="Left Arrow Callout 5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2085644" y="4541046"/>
          <a:ext cx="2906486" cy="683756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 actual September CPI for Tariff Variation</a:t>
          </a:r>
        </a:p>
      </xdr:txBody>
    </xdr:sp>
    <xdr:clientData fPrintsWithSheet="0"/>
  </xdr:twoCellAnchor>
  <xdr:twoCellAnchor>
    <xdr:from>
      <xdr:col>30</xdr:col>
      <xdr:colOff>190501</xdr:colOff>
      <xdr:row>1695</xdr:row>
      <xdr:rowOff>122465</xdr:rowOff>
    </xdr:from>
    <xdr:to>
      <xdr:col>33</xdr:col>
      <xdr:colOff>734786</xdr:colOff>
      <xdr:row>1699</xdr:row>
      <xdr:rowOff>85734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B4A921-21DD-46F5-AAF6-920376C9E03E}"/>
            </a:ext>
          </a:extLst>
        </xdr:cNvPr>
        <xdr:cNvSpPr txBox="1"/>
      </xdr:nvSpPr>
      <xdr:spPr>
        <a:xfrm>
          <a:off x="24057430" y="303235179"/>
          <a:ext cx="2939142" cy="6708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100"/>
            <a:t>Actual data includes cost pass through items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457200</xdr:colOff>
      <xdr:row>53</xdr:row>
      <xdr:rowOff>66675</xdr:rowOff>
    </xdr:from>
    <xdr:to>
      <xdr:col>19</xdr:col>
      <xdr:colOff>352425</xdr:colOff>
      <xdr:row>53</xdr:row>
      <xdr:rowOff>66677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12449175" y="9982200"/>
          <a:ext cx="3067050" cy="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19050</xdr:colOff>
      <xdr:row>73</xdr:row>
      <xdr:rowOff>142875</xdr:rowOff>
    </xdr:from>
    <xdr:to>
      <xdr:col>42</xdr:col>
      <xdr:colOff>314325</xdr:colOff>
      <xdr:row>77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8A9909-AE80-42E4-9637-45018EACFBF7}"/>
            </a:ext>
          </a:extLst>
        </xdr:cNvPr>
        <xdr:cNvSpPr txBox="1"/>
      </xdr:nvSpPr>
      <xdr:spPr>
        <a:xfrm>
          <a:off x="33270825" y="14030325"/>
          <a:ext cx="2238375" cy="581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000"/>
            <a:t>Proposed solution</a:t>
          </a:r>
        </a:p>
      </xdr:txBody>
    </xdr:sp>
    <xdr:clientData/>
  </xdr:twoCellAnchor>
  <xdr:twoCellAnchor>
    <xdr:from>
      <xdr:col>38</xdr:col>
      <xdr:colOff>352425</xdr:colOff>
      <xdr:row>69</xdr:row>
      <xdr:rowOff>190500</xdr:rowOff>
    </xdr:from>
    <xdr:to>
      <xdr:col>38</xdr:col>
      <xdr:colOff>600075</xdr:colOff>
      <xdr:row>77</xdr:row>
      <xdr:rowOff>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6DF0B0C9-E55A-47A1-9051-033D87CA1D47}"/>
            </a:ext>
          </a:extLst>
        </xdr:cNvPr>
        <xdr:cNvSpPr/>
      </xdr:nvSpPr>
      <xdr:spPr>
        <a:xfrm>
          <a:off x="32956500" y="13335000"/>
          <a:ext cx="247650" cy="12763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5">
    <tabColor theme="4" tint="-0.249977111117893"/>
    <outlinePr summaryBelow="0"/>
  </sheetPr>
  <dimension ref="A1:D68"/>
  <sheetViews>
    <sheetView showGridLines="0" tabSelected="1" zoomScaleNormal="100" workbookViewId="0"/>
  </sheetViews>
  <sheetFormatPr defaultColWidth="9.140625" defaultRowHeight="12.75"/>
  <cols>
    <col min="1" max="1" width="2.5703125" style="33" customWidth="1"/>
    <col min="2" max="2" width="23.140625" style="33" customWidth="1"/>
    <col min="3" max="3" width="99.5703125" style="33" customWidth="1"/>
    <col min="4" max="16384" width="9.140625" style="33"/>
  </cols>
  <sheetData>
    <row r="1" spans="1:2" ht="20.25">
      <c r="A1" s="722" t="str">
        <f>Main!A1</f>
        <v>ERA, GDS Tariff Model, Final Decision, November 2024</v>
      </c>
    </row>
    <row r="3" spans="1:2">
      <c r="A3" s="906" t="s">
        <v>542</v>
      </c>
    </row>
    <row r="4" spans="1:2">
      <c r="B4" s="33" t="s">
        <v>543</v>
      </c>
    </row>
    <row r="5" spans="1:2">
      <c r="B5" s="605" t="s">
        <v>643</v>
      </c>
    </row>
    <row r="6" spans="1:2">
      <c r="B6" s="33" t="s">
        <v>642</v>
      </c>
    </row>
    <row r="8" spans="1:2">
      <c r="A8" s="906" t="s">
        <v>544</v>
      </c>
      <c r="B8" s="421"/>
    </row>
    <row r="9" spans="1:2">
      <c r="B9" s="33" t="s">
        <v>545</v>
      </c>
    </row>
    <row r="10" spans="1:2">
      <c r="B10" s="33" t="s">
        <v>689</v>
      </c>
    </row>
    <row r="11" spans="1:2">
      <c r="B11" s="33" t="s">
        <v>644</v>
      </c>
    </row>
    <row r="12" spans="1:2">
      <c r="B12" s="33" t="s">
        <v>909</v>
      </c>
    </row>
    <row r="13" spans="1:2">
      <c r="B13" s="33" t="s">
        <v>688</v>
      </c>
    </row>
    <row r="14" spans="1:2">
      <c r="B14" s="1761" t="s">
        <v>910</v>
      </c>
    </row>
    <row r="16" spans="1:2">
      <c r="A16" s="906" t="s">
        <v>565</v>
      </c>
      <c r="B16" s="421"/>
    </row>
    <row r="17" spans="1:4">
      <c r="B17" s="605" t="s">
        <v>690</v>
      </c>
    </row>
    <row r="18" spans="1:4">
      <c r="B18" s="605" t="s">
        <v>691</v>
      </c>
    </row>
    <row r="19" spans="1:4">
      <c r="B19" s="605" t="s">
        <v>566</v>
      </c>
    </row>
    <row r="21" spans="1:4">
      <c r="A21" s="906" t="s">
        <v>941</v>
      </c>
      <c r="B21" s="110"/>
    </row>
    <row r="22" spans="1:4">
      <c r="A22" s="421"/>
      <c r="B22" s="1404" t="s">
        <v>508</v>
      </c>
      <c r="C22" s="1403" t="s">
        <v>651</v>
      </c>
    </row>
    <row r="23" spans="1:4">
      <c r="A23" s="421"/>
      <c r="B23" s="1405" t="s">
        <v>508</v>
      </c>
      <c r="C23" s="1403" t="s">
        <v>652</v>
      </c>
    </row>
    <row r="24" spans="1:4">
      <c r="A24" s="421"/>
      <c r="B24" s="909" t="s">
        <v>508</v>
      </c>
      <c r="C24" s="1403" t="s">
        <v>653</v>
      </c>
    </row>
    <row r="25" spans="1:4">
      <c r="A25" s="421"/>
      <c r="B25" s="1406" t="s">
        <v>509</v>
      </c>
      <c r="C25" s="1403" t="s">
        <v>654</v>
      </c>
    </row>
    <row r="26" spans="1:4">
      <c r="A26" s="421"/>
      <c r="B26" s="34"/>
      <c r="C26" s="605"/>
    </row>
    <row r="27" spans="1:4" ht="15">
      <c r="A27" s="1437" t="s">
        <v>645</v>
      </c>
      <c r="B27" s="604"/>
      <c r="C27"/>
      <c r="D27"/>
    </row>
    <row r="28" spans="1:4">
      <c r="A28" s="421"/>
      <c r="B28" s="605" t="s">
        <v>646</v>
      </c>
    </row>
    <row r="29" spans="1:4">
      <c r="A29" s="421"/>
      <c r="B29" s="605" t="s">
        <v>911</v>
      </c>
    </row>
    <row r="30" spans="1:4">
      <c r="A30" s="421"/>
    </row>
    <row r="31" spans="1:4">
      <c r="A31" s="906" t="s">
        <v>21</v>
      </c>
      <c r="B31" s="110"/>
    </row>
    <row r="32" spans="1:4">
      <c r="A32" s="421"/>
      <c r="B32" s="605" t="s">
        <v>655</v>
      </c>
    </row>
    <row r="33" spans="1:2">
      <c r="A33" s="421"/>
      <c r="B33" s="1407" t="s">
        <v>656</v>
      </c>
    </row>
    <row r="34" spans="1:2">
      <c r="A34" s="421"/>
      <c r="B34" s="605" t="s">
        <v>647</v>
      </c>
    </row>
    <row r="35" spans="1:2">
      <c r="A35" s="421"/>
      <c r="B35" s="605" t="s">
        <v>648</v>
      </c>
    </row>
    <row r="36" spans="1:2">
      <c r="A36" s="421"/>
      <c r="B36" s="605" t="s">
        <v>682</v>
      </c>
    </row>
    <row r="37" spans="1:2">
      <c r="A37" s="421"/>
      <c r="B37" s="605"/>
    </row>
    <row r="38" spans="1:2">
      <c r="A38" s="906" t="s">
        <v>390</v>
      </c>
      <c r="B38" s="110"/>
    </row>
    <row r="39" spans="1:2">
      <c r="A39" s="421"/>
      <c r="B39" s="605" t="s">
        <v>692</v>
      </c>
    </row>
    <row r="40" spans="1:2">
      <c r="A40" s="421"/>
      <c r="B40" s="605"/>
    </row>
    <row r="41" spans="1:2">
      <c r="A41" s="906" t="s">
        <v>649</v>
      </c>
      <c r="B41" s="110"/>
    </row>
    <row r="42" spans="1:2">
      <c r="A42" s="421"/>
      <c r="B42" s="605" t="s">
        <v>683</v>
      </c>
    </row>
    <row r="43" spans="1:2">
      <c r="A43" s="421"/>
    </row>
    <row r="44" spans="1:2">
      <c r="A44" s="906" t="s">
        <v>650</v>
      </c>
      <c r="B44" s="110"/>
    </row>
    <row r="45" spans="1:2">
      <c r="A45" s="421"/>
      <c r="B45" s="605" t="s">
        <v>844</v>
      </c>
    </row>
    <row r="46" spans="1:2">
      <c r="A46" s="421"/>
    </row>
    <row r="47" spans="1:2">
      <c r="A47" s="906" t="s">
        <v>684</v>
      </c>
      <c r="B47" s="110"/>
    </row>
    <row r="48" spans="1:2">
      <c r="A48" s="421"/>
      <c r="B48" s="605" t="s">
        <v>693</v>
      </c>
    </row>
    <row r="49" spans="1:3">
      <c r="B49" s="605" t="s">
        <v>935</v>
      </c>
    </row>
    <row r="50" spans="1:3">
      <c r="B50" s="605" t="s">
        <v>933</v>
      </c>
    </row>
    <row r="51" spans="1:3">
      <c r="B51" s="605" t="s">
        <v>845</v>
      </c>
    </row>
    <row r="53" spans="1:3">
      <c r="A53" s="906" t="s">
        <v>546</v>
      </c>
      <c r="B53" s="421"/>
    </row>
    <row r="55" spans="1:3" ht="15.75">
      <c r="B55" s="721" t="s">
        <v>547</v>
      </c>
      <c r="C55" s="721" t="s">
        <v>294</v>
      </c>
    </row>
    <row r="56" spans="1:3" ht="25.5">
      <c r="B56" s="1057" t="s">
        <v>263</v>
      </c>
      <c r="C56" s="1058" t="s">
        <v>548</v>
      </c>
    </row>
    <row r="57" spans="1:3" ht="25.5">
      <c r="B57" s="1059" t="s">
        <v>75</v>
      </c>
      <c r="C57" s="1060" t="s">
        <v>549</v>
      </c>
    </row>
    <row r="58" spans="1:3" ht="38.25">
      <c r="B58" s="1059" t="s">
        <v>266</v>
      </c>
      <c r="C58" s="1060" t="s">
        <v>550</v>
      </c>
    </row>
    <row r="59" spans="1:3" ht="25.5">
      <c r="B59" s="1059" t="s">
        <v>264</v>
      </c>
      <c r="C59" s="1060" t="s">
        <v>551</v>
      </c>
    </row>
    <row r="60" spans="1:3" ht="38.25">
      <c r="B60" s="1059" t="s">
        <v>932</v>
      </c>
      <c r="C60" s="1060" t="s">
        <v>641</v>
      </c>
    </row>
    <row r="61" spans="1:3" ht="25.5">
      <c r="B61" s="1059" t="s">
        <v>912</v>
      </c>
      <c r="C61" s="1060" t="s">
        <v>843</v>
      </c>
    </row>
    <row r="62" spans="1:3" ht="38.25">
      <c r="B62" s="1059" t="s">
        <v>267</v>
      </c>
      <c r="C62" s="1060" t="s">
        <v>552</v>
      </c>
    </row>
    <row r="63" spans="1:3" ht="25.5">
      <c r="B63" s="1059" t="s">
        <v>174</v>
      </c>
      <c r="C63" s="1060" t="s">
        <v>553</v>
      </c>
    </row>
    <row r="64" spans="1:3" ht="25.5">
      <c r="B64" s="1059" t="s">
        <v>554</v>
      </c>
      <c r="C64" s="1060" t="s">
        <v>555</v>
      </c>
    </row>
    <row r="65" spans="2:3" ht="25.5">
      <c r="B65" s="1059" t="s">
        <v>556</v>
      </c>
      <c r="C65" s="1060" t="s">
        <v>557</v>
      </c>
    </row>
    <row r="66" spans="2:3" ht="25.5">
      <c r="B66" s="1059" t="s">
        <v>839</v>
      </c>
      <c r="C66" s="1060" t="s">
        <v>840</v>
      </c>
    </row>
    <row r="67" spans="2:3" ht="38.25">
      <c r="B67" s="1059" t="s">
        <v>265</v>
      </c>
      <c r="C67" s="1060" t="s">
        <v>934</v>
      </c>
    </row>
    <row r="68" spans="2:3" ht="38.25">
      <c r="B68" s="1059" t="s">
        <v>558</v>
      </c>
      <c r="C68" s="1060" t="s">
        <v>559</v>
      </c>
    </row>
  </sheetData>
  <sheetProtection algorithmName="SHA-512" hashValue="BBfTvJrUuIVnkPOZVKgHo0MMZe8YgUGS9MLbJqFHmyJmQVoV9AWzUZDL3SCdnVpB56TqcFfmxoCBHjrYMJX4Mg==" saltValue="0I3ZXjC0CK9BgHEmkHJAyg==" spinCount="100000" sheet="1" objects="1" scenarios="1"/>
  <printOptions horizontalCentered="1"/>
  <pageMargins left="0.39370078740157483" right="0.39370078740157483" top="0.78740157480314965" bottom="0.59055118110236227" header="0.31496062992125984" footer="0.31496062992125984"/>
  <pageSetup paperSize="9" scale="70" orientation="landscape" r:id="rId1"/>
  <headerFooter>
    <oddHeader>&amp;R[ERA GDS Tariff Model FD - Public]</oddHeader>
    <oddFooter>&amp;L[&amp;A]&amp;C8 November 2024&amp;R&amp;P of &amp;N</oddFooter>
  </headerFooter>
  <rowBreaks count="1" manualBreakCount="1">
    <brk id="52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4" tint="-0.249977111117893"/>
    <outlinePr summaryBelow="0"/>
  </sheetPr>
  <dimension ref="A1:AQ37"/>
  <sheetViews>
    <sheetView showGridLines="0" zoomScaleNormal="100" workbookViewId="0">
      <pane ySplit="8" topLeftCell="A9" activePane="bottomLeft" state="frozen"/>
      <selection activeCell="E38" sqref="E38"/>
      <selection pane="bottomLeft" activeCell="A9" sqref="A9"/>
    </sheetView>
  </sheetViews>
  <sheetFormatPr defaultRowHeight="15" outlineLevelRow="1" outlineLevelCol="1"/>
  <cols>
    <col min="1" max="1" width="5.5703125" customWidth="1"/>
    <col min="2" max="2" width="2.28515625" customWidth="1"/>
    <col min="3" max="3" width="3.42578125" style="759" customWidth="1"/>
    <col min="4" max="4" width="41.28515625" customWidth="1"/>
    <col min="5" max="5" width="10.42578125" bestFit="1" customWidth="1"/>
    <col min="6" max="6" width="9.140625" customWidth="1"/>
    <col min="9" max="9" width="9" hidden="1" customWidth="1" outlineLevel="1"/>
    <col min="10" max="24" width="9.140625" hidden="1" customWidth="1" outlineLevel="1"/>
    <col min="25" max="25" width="13.7109375" hidden="1" customWidth="1" outlineLevel="1"/>
    <col min="26" max="29" width="9.140625" hidden="1" customWidth="1" outlineLevel="1"/>
    <col min="30" max="35" width="9" hidden="1" customWidth="1" outlineLevel="1"/>
    <col min="36" max="36" width="9" collapsed="1"/>
  </cols>
  <sheetData>
    <row r="1" spans="1:43" ht="23.25">
      <c r="A1" s="737" t="str">
        <f>Main!A1</f>
        <v>ERA, GDS Tariff Model, Final Decision, November 2024</v>
      </c>
    </row>
    <row r="2" spans="1:43" ht="20.25">
      <c r="A2" s="659" t="s">
        <v>489</v>
      </c>
    </row>
    <row r="3" spans="1:43" s="33" customFormat="1" ht="12.75">
      <c r="A3" s="34" t="s">
        <v>19</v>
      </c>
      <c r="B3" s="34"/>
      <c r="C3" s="763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  <c r="O3" s="34">
        <f>COLUMN()</f>
        <v>15</v>
      </c>
      <c r="P3" s="34">
        <f>COLUMN()</f>
        <v>16</v>
      </c>
      <c r="Q3" s="34">
        <f>COLUMN()</f>
        <v>17</v>
      </c>
      <c r="R3" s="34">
        <f>COLUMN()</f>
        <v>18</v>
      </c>
      <c r="S3" s="34">
        <f>COLUMN()</f>
        <v>19</v>
      </c>
      <c r="T3" s="34">
        <f>COLUMN()</f>
        <v>20</v>
      </c>
      <c r="U3" s="34">
        <f>COLUMN()</f>
        <v>21</v>
      </c>
      <c r="V3" s="34">
        <f>COLUMN()</f>
        <v>22</v>
      </c>
      <c r="W3" s="34">
        <f>COLUMN()</f>
        <v>23</v>
      </c>
      <c r="X3" s="34">
        <f>COLUMN()</f>
        <v>24</v>
      </c>
      <c r="Y3" s="34">
        <f>COLUMN()</f>
        <v>25</v>
      </c>
      <c r="Z3" s="34">
        <f>COLUMN()</f>
        <v>26</v>
      </c>
      <c r="AA3" s="34">
        <f>COLUMN()</f>
        <v>27</v>
      </c>
      <c r="AB3" s="34">
        <f>COLUMN()</f>
        <v>28</v>
      </c>
      <c r="AC3" s="34">
        <f>COLUMN()</f>
        <v>29</v>
      </c>
      <c r="AD3" s="34">
        <f>COLUMN()</f>
        <v>30</v>
      </c>
      <c r="AE3" s="34">
        <f>COLUMN()</f>
        <v>31</v>
      </c>
      <c r="AF3" s="34">
        <f>COLUMN()</f>
        <v>32</v>
      </c>
      <c r="AG3" s="34">
        <f>COLUMN()</f>
        <v>33</v>
      </c>
      <c r="AH3" s="34">
        <f>COLUMN()</f>
        <v>34</v>
      </c>
      <c r="AI3" s="34">
        <f>COLUMN()</f>
        <v>35</v>
      </c>
      <c r="AJ3" s="34">
        <f>COLUMN()</f>
        <v>36</v>
      </c>
      <c r="AK3" s="34">
        <f>COLUMN()</f>
        <v>37</v>
      </c>
      <c r="AL3" s="34">
        <f>COLUMN()</f>
        <v>38</v>
      </c>
      <c r="AM3" s="34">
        <f>COLUMN()</f>
        <v>39</v>
      </c>
      <c r="AN3" s="34">
        <f>COLUMN()</f>
        <v>40</v>
      </c>
    </row>
    <row r="4" spans="1:43" s="33" customFormat="1" ht="12.75">
      <c r="A4" s="784" t="s">
        <v>0</v>
      </c>
      <c r="B4" s="785"/>
      <c r="C4" s="786"/>
      <c r="D4" s="785"/>
      <c r="E4" s="785"/>
      <c r="F4" s="785"/>
      <c r="G4" s="785"/>
      <c r="H4" s="785"/>
      <c r="I4" s="787"/>
      <c r="J4" s="788">
        <v>1</v>
      </c>
      <c r="K4" s="787">
        <v>1</v>
      </c>
      <c r="L4" s="787">
        <v>1</v>
      </c>
      <c r="M4" s="787">
        <v>1</v>
      </c>
      <c r="N4" s="789">
        <v>1</v>
      </c>
      <c r="O4" s="788">
        <v>2</v>
      </c>
      <c r="P4" s="787">
        <v>2</v>
      </c>
      <c r="Q4" s="787">
        <v>2</v>
      </c>
      <c r="R4" s="787">
        <v>2</v>
      </c>
      <c r="S4" s="787">
        <v>2</v>
      </c>
      <c r="T4" s="790">
        <v>3</v>
      </c>
      <c r="U4" s="787">
        <v>3</v>
      </c>
      <c r="V4" s="787">
        <v>3</v>
      </c>
      <c r="W4" s="787">
        <v>3</v>
      </c>
      <c r="X4" s="789">
        <v>3</v>
      </c>
      <c r="Y4" s="790">
        <v>3</v>
      </c>
      <c r="Z4" s="787">
        <v>3</v>
      </c>
      <c r="AA4" s="787">
        <v>3</v>
      </c>
      <c r="AB4" s="787">
        <v>3</v>
      </c>
      <c r="AC4" s="787">
        <v>3</v>
      </c>
      <c r="AD4" s="789">
        <v>3</v>
      </c>
      <c r="AE4" s="787">
        <v>3</v>
      </c>
      <c r="AF4" s="787">
        <v>3</v>
      </c>
      <c r="AG4" s="787">
        <v>3</v>
      </c>
      <c r="AH4" s="787">
        <v>3</v>
      </c>
      <c r="AI4" s="789">
        <v>3</v>
      </c>
      <c r="AJ4" s="787">
        <v>3</v>
      </c>
      <c r="AK4" s="787">
        <v>3</v>
      </c>
      <c r="AL4" s="787">
        <v>3</v>
      </c>
      <c r="AM4" s="787">
        <v>3</v>
      </c>
      <c r="AN4" s="789">
        <v>3</v>
      </c>
    </row>
    <row r="5" spans="1:43" s="33" customFormat="1" ht="12.75">
      <c r="A5" s="781" t="s">
        <v>53</v>
      </c>
      <c r="B5" s="782"/>
      <c r="C5" s="783"/>
      <c r="D5" s="782"/>
      <c r="E5" s="782"/>
      <c r="F5" s="782"/>
      <c r="G5" s="782"/>
      <c r="H5" s="782"/>
      <c r="I5" s="484">
        <v>1999</v>
      </c>
      <c r="J5" s="483">
        <v>2000</v>
      </c>
      <c r="K5" s="484">
        <v>2001</v>
      </c>
      <c r="L5" s="484">
        <v>2002</v>
      </c>
      <c r="M5" s="484">
        <v>2003</v>
      </c>
      <c r="N5" s="485">
        <v>2004</v>
      </c>
      <c r="O5" s="483">
        <v>2005</v>
      </c>
      <c r="P5" s="484">
        <v>2006</v>
      </c>
      <c r="Q5" s="484">
        <v>2007</v>
      </c>
      <c r="R5" s="484">
        <v>2008</v>
      </c>
      <c r="S5" s="484">
        <f>1+R5</f>
        <v>2009</v>
      </c>
      <c r="T5" s="482">
        <f>1+S5</f>
        <v>2010</v>
      </c>
      <c r="U5" s="484">
        <f>T5+1</f>
        <v>2011</v>
      </c>
      <c r="V5" s="484">
        <f>U5+1</f>
        <v>2012</v>
      </c>
      <c r="W5" s="484">
        <f>V5+1</f>
        <v>2013</v>
      </c>
      <c r="X5" s="485">
        <f>W5+1</f>
        <v>2014</v>
      </c>
      <c r="Y5" s="482" t="s">
        <v>252</v>
      </c>
      <c r="Z5" s="484">
        <f t="shared" ref="Z5:AI5" si="0">Y5+1</f>
        <v>2015</v>
      </c>
      <c r="AA5" s="484">
        <f t="shared" si="0"/>
        <v>2016</v>
      </c>
      <c r="AB5" s="484">
        <f t="shared" si="0"/>
        <v>2017</v>
      </c>
      <c r="AC5" s="484">
        <f t="shared" si="0"/>
        <v>2018</v>
      </c>
      <c r="AD5" s="485">
        <f t="shared" si="0"/>
        <v>2019</v>
      </c>
      <c r="AE5" s="484">
        <f t="shared" si="0"/>
        <v>2020</v>
      </c>
      <c r="AF5" s="484">
        <f t="shared" si="0"/>
        <v>2021</v>
      </c>
      <c r="AG5" s="484">
        <f t="shared" si="0"/>
        <v>2022</v>
      </c>
      <c r="AH5" s="484">
        <f t="shared" si="0"/>
        <v>2023</v>
      </c>
      <c r="AI5" s="485">
        <f t="shared" si="0"/>
        <v>2024</v>
      </c>
      <c r="AJ5" s="484">
        <f t="shared" ref="AJ5" si="1">AI5+1</f>
        <v>2025</v>
      </c>
      <c r="AK5" s="484">
        <f t="shared" ref="AK5" si="2">AJ5+1</f>
        <v>2026</v>
      </c>
      <c r="AL5" s="484">
        <f t="shared" ref="AL5" si="3">AK5+1</f>
        <v>2027</v>
      </c>
      <c r="AM5" s="484">
        <f t="shared" ref="AM5" si="4">AL5+1</f>
        <v>2028</v>
      </c>
      <c r="AN5" s="485">
        <f t="shared" ref="AN5" si="5">AM5+1</f>
        <v>2029</v>
      </c>
    </row>
    <row r="6" spans="1:43" s="33" customFormat="1" ht="12.75">
      <c r="A6" s="781" t="s">
        <v>54</v>
      </c>
      <c r="B6" s="782"/>
      <c r="C6" s="783"/>
      <c r="D6" s="782"/>
      <c r="E6" s="782"/>
      <c r="F6" s="782"/>
      <c r="G6" s="782"/>
      <c r="H6" s="782"/>
      <c r="I6" s="484" t="s">
        <v>55</v>
      </c>
      <c r="J6" s="483" t="s">
        <v>55</v>
      </c>
      <c r="K6" s="484" t="s">
        <v>55</v>
      </c>
      <c r="L6" s="484" t="s">
        <v>55</v>
      </c>
      <c r="M6" s="484" t="s">
        <v>55</v>
      </c>
      <c r="N6" s="485" t="s">
        <v>55</v>
      </c>
      <c r="O6" s="483" t="s">
        <v>55</v>
      </c>
      <c r="P6" s="484" t="s">
        <v>55</v>
      </c>
      <c r="Q6" s="484" t="s">
        <v>55</v>
      </c>
      <c r="R6" s="484" t="s">
        <v>55</v>
      </c>
      <c r="S6" s="484" t="s">
        <v>55</v>
      </c>
      <c r="T6" s="483" t="s">
        <v>56</v>
      </c>
      <c r="U6" s="484" t="s">
        <v>57</v>
      </c>
      <c r="V6" s="484" t="s">
        <v>57</v>
      </c>
      <c r="W6" s="484" t="s">
        <v>57</v>
      </c>
      <c r="X6" s="485" t="s">
        <v>57</v>
      </c>
      <c r="Y6" s="483" t="s">
        <v>136</v>
      </c>
      <c r="Z6" s="484" t="s">
        <v>55</v>
      </c>
      <c r="AA6" s="484" t="s">
        <v>55</v>
      </c>
      <c r="AB6" s="484" t="s">
        <v>55</v>
      </c>
      <c r="AC6" s="484" t="s">
        <v>55</v>
      </c>
      <c r="AD6" s="485" t="s">
        <v>55</v>
      </c>
      <c r="AE6" s="484" t="s">
        <v>55</v>
      </c>
      <c r="AF6" s="484" t="s">
        <v>55</v>
      </c>
      <c r="AG6" s="484" t="s">
        <v>55</v>
      </c>
      <c r="AH6" s="484" t="s">
        <v>55</v>
      </c>
      <c r="AI6" s="485" t="s">
        <v>55</v>
      </c>
      <c r="AJ6" s="484" t="s">
        <v>55</v>
      </c>
      <c r="AK6" s="484" t="s">
        <v>55</v>
      </c>
      <c r="AL6" s="484" t="s">
        <v>55</v>
      </c>
      <c r="AM6" s="484" t="s">
        <v>55</v>
      </c>
      <c r="AN6" s="485" t="s">
        <v>55</v>
      </c>
    </row>
    <row r="7" spans="1:43" s="33" customFormat="1" ht="12.75">
      <c r="A7" s="781" t="s">
        <v>58</v>
      </c>
      <c r="B7" s="494"/>
      <c r="C7" s="783"/>
      <c r="D7" s="494"/>
      <c r="E7" s="494"/>
      <c r="F7" s="494"/>
      <c r="G7" s="494"/>
      <c r="H7" s="494"/>
      <c r="I7" s="560">
        <f>Input!I$8</f>
        <v>365</v>
      </c>
      <c r="J7" s="559">
        <f>Input!J$8</f>
        <v>366</v>
      </c>
      <c r="K7" s="560">
        <f>Input!K$8</f>
        <v>365</v>
      </c>
      <c r="L7" s="560">
        <f>Input!L$8</f>
        <v>365</v>
      </c>
      <c r="M7" s="560">
        <f>Input!M$8</f>
        <v>365</v>
      </c>
      <c r="N7" s="561">
        <f>Input!N$8</f>
        <v>366</v>
      </c>
      <c r="O7" s="559">
        <f>Input!O$8</f>
        <v>365</v>
      </c>
      <c r="P7" s="560">
        <f>Input!P$8</f>
        <v>365</v>
      </c>
      <c r="Q7" s="560">
        <f>Input!Q$8</f>
        <v>365</v>
      </c>
      <c r="R7" s="560">
        <f>Input!R$8</f>
        <v>366</v>
      </c>
      <c r="S7" s="560">
        <f>Input!S$8</f>
        <v>365</v>
      </c>
      <c r="T7" s="559">
        <f>Input!T$8</f>
        <v>181</v>
      </c>
      <c r="U7" s="560">
        <f>Input!U$8</f>
        <v>365</v>
      </c>
      <c r="V7" s="560">
        <f>Input!V$8</f>
        <v>366</v>
      </c>
      <c r="W7" s="560">
        <f>Input!W$8</f>
        <v>365</v>
      </c>
      <c r="X7" s="561">
        <f>Input!X$8</f>
        <v>365</v>
      </c>
      <c r="Y7" s="559">
        <f>Input!Y$8</f>
        <v>184</v>
      </c>
      <c r="Z7" s="560">
        <f>Input!Z$8</f>
        <v>365</v>
      </c>
      <c r="AA7" s="560">
        <f>Input!AA$8</f>
        <v>366</v>
      </c>
      <c r="AB7" s="560">
        <f>Input!AB$8</f>
        <v>365</v>
      </c>
      <c r="AC7" s="560">
        <f>Input!AC$8</f>
        <v>365</v>
      </c>
      <c r="AD7" s="561">
        <f>Input!AD$8</f>
        <v>365</v>
      </c>
      <c r="AE7" s="560">
        <f>Input!AE$8</f>
        <v>366</v>
      </c>
      <c r="AF7" s="560">
        <f>Input!AF$8</f>
        <v>365</v>
      </c>
      <c r="AG7" s="560">
        <f>Input!AG$8</f>
        <v>365</v>
      </c>
      <c r="AH7" s="560">
        <f>Input!AH$8</f>
        <v>365</v>
      </c>
      <c r="AI7" s="561">
        <f>Input!AI$8</f>
        <v>366</v>
      </c>
      <c r="AJ7" s="560">
        <f>Input!AJ$8</f>
        <v>365</v>
      </c>
      <c r="AK7" s="560">
        <f>Input!AK$8</f>
        <v>365</v>
      </c>
      <c r="AL7" s="560">
        <f>Input!AL$8</f>
        <v>365</v>
      </c>
      <c r="AM7" s="560">
        <f>Input!AM$8</f>
        <v>366</v>
      </c>
      <c r="AN7" s="561">
        <f>Input!AN$8</f>
        <v>365</v>
      </c>
    </row>
    <row r="8" spans="1:43" s="33" customFormat="1" ht="13.5" thickBot="1">
      <c r="A8" s="791" t="s">
        <v>319</v>
      </c>
      <c r="B8" s="792"/>
      <c r="C8" s="793"/>
      <c r="D8" s="792"/>
      <c r="E8" s="792"/>
      <c r="F8" s="792"/>
      <c r="G8" s="792"/>
      <c r="H8" s="792"/>
      <c r="I8" s="794">
        <f>Input!I$9</f>
        <v>1</v>
      </c>
      <c r="J8" s="795">
        <f>Input!J$9</f>
        <v>1</v>
      </c>
      <c r="K8" s="794">
        <f>Input!K$9</f>
        <v>1</v>
      </c>
      <c r="L8" s="794">
        <f>Input!L$9</f>
        <v>1</v>
      </c>
      <c r="M8" s="794">
        <f>Input!M$9</f>
        <v>1</v>
      </c>
      <c r="N8" s="796">
        <f>Input!N$9</f>
        <v>1</v>
      </c>
      <c r="O8" s="795">
        <f>Input!O$9</f>
        <v>1</v>
      </c>
      <c r="P8" s="794">
        <f>Input!P$9</f>
        <v>1</v>
      </c>
      <c r="Q8" s="794">
        <f>Input!Q$9</f>
        <v>1</v>
      </c>
      <c r="R8" s="794">
        <f>Input!R$9</f>
        <v>1</v>
      </c>
      <c r="S8" s="794">
        <f>Input!S$9</f>
        <v>1</v>
      </c>
      <c r="T8" s="795">
        <f>Input!T$9</f>
        <v>0.49589041095890413</v>
      </c>
      <c r="U8" s="794">
        <f>Input!U$9</f>
        <v>1</v>
      </c>
      <c r="V8" s="794">
        <f>Input!V$9</f>
        <v>1</v>
      </c>
      <c r="W8" s="794">
        <f>Input!W$9</f>
        <v>1</v>
      </c>
      <c r="X8" s="796">
        <f>Input!X$9</f>
        <v>1</v>
      </c>
      <c r="Y8" s="1110">
        <f>Input!Y$9</f>
        <v>0.50410958904109593</v>
      </c>
      <c r="Z8" s="794">
        <f>Input!Z$9</f>
        <v>1</v>
      </c>
      <c r="AA8" s="794">
        <f>Input!AA$9</f>
        <v>1</v>
      </c>
      <c r="AB8" s="794">
        <f>Input!AB$9</f>
        <v>1</v>
      </c>
      <c r="AC8" s="794">
        <f>Input!AC$9</f>
        <v>1</v>
      </c>
      <c r="AD8" s="796">
        <f>Input!AD$9</f>
        <v>1</v>
      </c>
      <c r="AE8" s="794">
        <f>Input!AE$9</f>
        <v>1</v>
      </c>
      <c r="AF8" s="794">
        <f>Input!AF$9</f>
        <v>1</v>
      </c>
      <c r="AG8" s="794">
        <f>Input!AG$9</f>
        <v>1</v>
      </c>
      <c r="AH8" s="794">
        <f>Input!AH$9</f>
        <v>1</v>
      </c>
      <c r="AI8" s="796">
        <f>Input!AI$9</f>
        <v>1</v>
      </c>
      <c r="AJ8" s="794">
        <f>Input!AJ$9</f>
        <v>1</v>
      </c>
      <c r="AK8" s="794">
        <f>Input!AK$9</f>
        <v>1</v>
      </c>
      <c r="AL8" s="794">
        <f>Input!AL$9</f>
        <v>1</v>
      </c>
      <c r="AM8" s="794">
        <f>Input!AM$9</f>
        <v>1</v>
      </c>
      <c r="AN8" s="796">
        <f>Input!AN$9</f>
        <v>1</v>
      </c>
    </row>
    <row r="9" spans="1:43" s="33" customFormat="1" ht="12.75">
      <c r="A9" s="841" t="s">
        <v>137</v>
      </c>
      <c r="B9" s="717"/>
      <c r="C9" s="757"/>
      <c r="D9" s="717"/>
      <c r="E9" s="717"/>
      <c r="F9" s="717"/>
      <c r="G9" s="717"/>
      <c r="H9" s="717"/>
      <c r="I9" s="718"/>
      <c r="J9" s="719"/>
      <c r="K9" s="718"/>
      <c r="L9" s="718"/>
      <c r="M9" s="718"/>
      <c r="N9" s="720"/>
      <c r="O9" s="719"/>
      <c r="P9" s="718"/>
      <c r="Q9" s="718"/>
      <c r="R9" s="718"/>
      <c r="S9" s="718"/>
      <c r="T9" s="719"/>
      <c r="U9" s="718"/>
      <c r="V9" s="718"/>
      <c r="W9" s="718"/>
      <c r="X9" s="720"/>
      <c r="Y9" s="719"/>
      <c r="Z9" s="718"/>
      <c r="AA9" s="718"/>
      <c r="AB9" s="718"/>
      <c r="AC9" s="718"/>
      <c r="AD9" s="720"/>
      <c r="AE9" s="718"/>
      <c r="AF9" s="718"/>
      <c r="AG9" s="718"/>
      <c r="AH9" s="718"/>
      <c r="AI9" s="720"/>
      <c r="AJ9" s="718"/>
      <c r="AK9" s="718"/>
      <c r="AL9" s="718"/>
      <c r="AM9" s="718"/>
      <c r="AN9" s="720"/>
    </row>
    <row r="10" spans="1:43" s="33" customFormat="1" ht="12.75" outlineLevel="1">
      <c r="A10" s="521">
        <f>ROW()</f>
        <v>10</v>
      </c>
      <c r="B10" s="35"/>
      <c r="C10" s="756" t="s">
        <v>433</v>
      </c>
      <c r="F10" s="40"/>
      <c r="J10" s="344"/>
      <c r="K10" s="150"/>
      <c r="L10" s="150"/>
      <c r="M10" s="150"/>
      <c r="N10" s="193"/>
      <c r="O10" s="344"/>
      <c r="P10" s="150"/>
      <c r="Q10" s="150"/>
      <c r="R10" s="150"/>
      <c r="S10" s="150"/>
      <c r="T10" s="181"/>
      <c r="U10" s="149"/>
      <c r="V10" s="149"/>
      <c r="W10" s="149"/>
      <c r="X10" s="193"/>
      <c r="Y10" s="344"/>
      <c r="Z10" s="150"/>
      <c r="AA10" s="150"/>
      <c r="AB10" s="150"/>
      <c r="AC10" s="150"/>
      <c r="AD10" s="193"/>
      <c r="AE10" s="150"/>
      <c r="AF10" s="150"/>
      <c r="AG10" s="150"/>
      <c r="AH10" s="150"/>
      <c r="AI10" s="193"/>
      <c r="AJ10" s="150"/>
      <c r="AK10" s="150"/>
      <c r="AL10" s="150"/>
      <c r="AM10" s="150"/>
      <c r="AN10" s="193"/>
    </row>
    <row r="11" spans="1:43" s="33" customFormat="1" ht="12.75" outlineLevel="1">
      <c r="A11" s="521">
        <f>ROW()</f>
        <v>11</v>
      </c>
      <c r="B11" s="35"/>
      <c r="C11" s="756"/>
      <c r="D11" s="33" t="s">
        <v>270</v>
      </c>
      <c r="F11" s="40"/>
      <c r="I11" s="537"/>
      <c r="J11" s="538">
        <f>Input!J$40</f>
        <v>5.8017727639001038E-2</v>
      </c>
      <c r="K11" s="537">
        <f>Input!K$40</f>
        <v>3.1226199543031186E-2</v>
      </c>
      <c r="L11" s="537">
        <f>Input!L$40</f>
        <v>3.0280649926144765E-2</v>
      </c>
      <c r="M11" s="537">
        <f>Input!M$40</f>
        <v>2.3655913978494647E-2</v>
      </c>
      <c r="N11" s="539">
        <f>Input!N$40</f>
        <v>2.5910364145658171E-2</v>
      </c>
      <c r="O11" s="538">
        <f>Input!O$40</f>
        <v>2.7986348122866822E-2</v>
      </c>
      <c r="P11" s="537">
        <f>Input!P$40</f>
        <v>3.253652058432932E-2</v>
      </c>
      <c r="Q11" s="537">
        <f>Input!Q$40</f>
        <v>2.9581993569131715E-2</v>
      </c>
      <c r="R11" s="537">
        <f>Input!R$40</f>
        <v>3.6851967520299844E-2</v>
      </c>
      <c r="S11" s="537">
        <f>Input!S$40</f>
        <v>2.108433734939763E-2</v>
      </c>
      <c r="T11" s="540">
        <f>Input!T$40</f>
        <v>1.5339233038347944E-2</v>
      </c>
      <c r="U11" s="541">
        <f>Input!U$40</f>
        <v>3.6025566531086683E-2</v>
      </c>
      <c r="V11" s="541">
        <f>Input!V$40</f>
        <v>1.1777902411665764E-2</v>
      </c>
      <c r="W11" s="541">
        <f>Input!W$40</f>
        <v>2.3904382470119501E-2</v>
      </c>
      <c r="X11" s="542">
        <f>Input!X$40</f>
        <v>3.0155642023346418E-2</v>
      </c>
      <c r="Y11" s="540">
        <f>Input!Y$40</f>
        <v>6.6100094428704903E-3</v>
      </c>
      <c r="Z11" s="541">
        <f>Input!Z$40</f>
        <v>1.6885553470919357E-2</v>
      </c>
      <c r="AA11" s="541">
        <f>Input!AA$40</f>
        <v>1.4760147601476037E-2</v>
      </c>
      <c r="AB11" s="541">
        <f>Input!AB$40</f>
        <v>1.9090909090909047E-2</v>
      </c>
      <c r="AC11" s="541">
        <f>Input!AC$40</f>
        <v>1.7841213202497874E-2</v>
      </c>
      <c r="AD11" s="542">
        <f>Input!AD$40</f>
        <v>1.8404907975460238E-2</v>
      </c>
      <c r="AE11" s="541">
        <f>Input!AE$40</f>
        <v>8.6058519793459354E-3</v>
      </c>
      <c r="AF11" s="541">
        <f>Input!AF$40</f>
        <v>3.4982935153583528E-2</v>
      </c>
      <c r="AG11" s="541">
        <f>Input!AG$40</f>
        <v>7.8318219291014124E-2</v>
      </c>
      <c r="AH11" s="541">
        <f>Input!AH$40</f>
        <v>4.0519877675840865E-2</v>
      </c>
      <c r="AI11" s="542">
        <f>Input!AI$40</f>
        <v>2.2399999999999975E-2</v>
      </c>
      <c r="AJ11" s="541">
        <f>Input!AJ$40</f>
        <v>2.2399999999999975E-2</v>
      </c>
      <c r="AK11" s="541">
        <f>Input!AK$40</f>
        <v>2.2399999999999975E-2</v>
      </c>
      <c r="AL11" s="541">
        <f>Input!AL$40</f>
        <v>2.2399999999999975E-2</v>
      </c>
      <c r="AM11" s="541">
        <f>Input!AM$40</f>
        <v>2.2399999999999975E-2</v>
      </c>
      <c r="AN11" s="542">
        <f>Input!AN$40</f>
        <v>2.2399999999999975E-2</v>
      </c>
    </row>
    <row r="12" spans="1:43" s="33" customFormat="1" ht="12.75" outlineLevel="1">
      <c r="A12" s="521">
        <f>ROW()</f>
        <v>12</v>
      </c>
      <c r="B12" s="35"/>
      <c r="C12" s="756"/>
      <c r="D12" s="33" t="s">
        <v>260</v>
      </c>
      <c r="F12" s="40"/>
      <c r="I12" s="149"/>
      <c r="J12" s="181">
        <f>Input!J$44</f>
        <v>0.53691282821585162</v>
      </c>
      <c r="K12" s="149">
        <f>Input!K$44</f>
        <v>0.55367857532693299</v>
      </c>
      <c r="L12" s="149">
        <f>Input!L$44</f>
        <v>0.57044432243801446</v>
      </c>
      <c r="M12" s="149">
        <f>Input!M$44</f>
        <v>0.58393870425912886</v>
      </c>
      <c r="N12" s="203">
        <f>Input!N$44</f>
        <v>0.59906876872522663</v>
      </c>
      <c r="O12" s="181">
        <f>Input!O$44</f>
        <v>0.61583451583630811</v>
      </c>
      <c r="P12" s="149">
        <f>Input!P$44</f>
        <v>0.63587162823735655</v>
      </c>
      <c r="Q12" s="149">
        <f>Input!Q$44</f>
        <v>0.65468197865466737</v>
      </c>
      <c r="R12" s="149">
        <f>Input!R$44</f>
        <v>0.67880829766817474</v>
      </c>
      <c r="S12" s="149">
        <f>Input!S$44</f>
        <v>0.69312052081178088</v>
      </c>
      <c r="T12" s="181">
        <f>Input!T$44</f>
        <v>0.70375245800417385</v>
      </c>
      <c r="U12" s="149">
        <f>Input!U$44</f>
        <v>0.72910553900141906</v>
      </c>
      <c r="V12" s="149">
        <f>Input!V$44</f>
        <v>0.73769287288758267</v>
      </c>
      <c r="W12" s="149">
        <f>Input!W$44</f>
        <v>0.75532696546656874</v>
      </c>
      <c r="X12" s="203">
        <f>Input!X$44</f>
        <v>0.77810433504775911</v>
      </c>
      <c r="Y12" s="181">
        <f>Input!Y$44</f>
        <v>0.78324761204996329</v>
      </c>
      <c r="Z12" s="149">
        <f>Input!Z$44</f>
        <v>0.79647318148420287</v>
      </c>
      <c r="AA12" s="149">
        <f>Input!AA$44</f>
        <v>0.80822924320352685</v>
      </c>
      <c r="AB12" s="149">
        <f>Input!AB$44</f>
        <v>0.82365907421013962</v>
      </c>
      <c r="AC12" s="149">
        <f>Input!AC$44</f>
        <v>0.83835415135929459</v>
      </c>
      <c r="AD12" s="203">
        <f>Input!AD$44</f>
        <v>0.85378398236590747</v>
      </c>
      <c r="AE12" s="149">
        <f>Input!AE$44</f>
        <v>0.86113152094048495</v>
      </c>
      <c r="AF12" s="149">
        <f>Input!AF$44</f>
        <v>0.89125642909625269</v>
      </c>
      <c r="AG12" s="149">
        <f>Input!AG$44</f>
        <v>0.96105804555473928</v>
      </c>
      <c r="AH12" s="149">
        <f>Input!AH$44</f>
        <v>1</v>
      </c>
      <c r="AI12" s="203">
        <f>Input!AI$44</f>
        <v>1.0224000000000002</v>
      </c>
      <c r="AJ12" s="149">
        <f>Input!AJ$44</f>
        <v>1.0453017600000001</v>
      </c>
      <c r="AK12" s="149">
        <f>Input!AK$44</f>
        <v>1.068716519424</v>
      </c>
      <c r="AL12" s="149">
        <f>Input!AL$44</f>
        <v>1.0926557694590975</v>
      </c>
      <c r="AM12" s="149">
        <f>Input!AM$44</f>
        <v>1.1171312586949813</v>
      </c>
      <c r="AN12" s="203">
        <f>Input!AN$44</f>
        <v>1.1421549988897488</v>
      </c>
      <c r="AQ12" s="41"/>
    </row>
    <row r="13" spans="1:43" s="33" customFormat="1" ht="12.75" outlineLevel="1">
      <c r="A13" s="521">
        <f>ROW()</f>
        <v>13</v>
      </c>
      <c r="B13" s="35"/>
      <c r="C13" s="756" t="s">
        <v>253</v>
      </c>
      <c r="F13" s="40"/>
      <c r="J13" s="287"/>
      <c r="K13" s="177"/>
      <c r="L13" s="177"/>
      <c r="M13" s="177"/>
      <c r="N13" s="255"/>
      <c r="O13" s="287"/>
      <c r="P13" s="177"/>
      <c r="Q13" s="177"/>
      <c r="R13" s="177"/>
      <c r="S13" s="177"/>
      <c r="T13" s="287"/>
      <c r="U13" s="177"/>
      <c r="V13" s="177"/>
      <c r="W13" s="177"/>
      <c r="X13" s="255"/>
      <c r="Y13" s="526"/>
      <c r="Z13" s="527"/>
      <c r="AA13" s="527"/>
      <c r="AB13" s="527"/>
      <c r="AC13" s="527"/>
      <c r="AD13" s="528"/>
      <c r="AE13" s="527"/>
      <c r="AF13" s="527"/>
      <c r="AG13" s="527"/>
      <c r="AH13" s="527"/>
      <c r="AI13" s="528"/>
      <c r="AJ13" s="527"/>
      <c r="AK13" s="527"/>
      <c r="AL13" s="527"/>
      <c r="AM13" s="527"/>
      <c r="AN13" s="528"/>
      <c r="AO13" s="41"/>
      <c r="AP13" s="41"/>
      <c r="AQ13" s="41"/>
    </row>
    <row r="14" spans="1:43" s="33" customFormat="1" ht="12.75" outlineLevel="1">
      <c r="A14" s="521">
        <f>ROW()</f>
        <v>14</v>
      </c>
      <c r="B14" s="35"/>
      <c r="C14" s="763"/>
      <c r="D14" s="33" t="s">
        <v>75</v>
      </c>
      <c r="J14" s="180"/>
      <c r="K14" s="38"/>
      <c r="L14" s="38"/>
      <c r="M14" s="38"/>
      <c r="N14" s="192"/>
      <c r="O14" s="180"/>
      <c r="P14" s="38"/>
      <c r="Q14" s="38"/>
      <c r="R14" s="38"/>
      <c r="S14" s="38"/>
      <c r="T14" s="180">
        <f>Input!T$52</f>
        <v>4.5277842538704594E-2</v>
      </c>
      <c r="U14" s="38">
        <f>Input!U$52</f>
        <v>9.3407999999999991E-2</v>
      </c>
      <c r="V14" s="38">
        <f>Input!V$52</f>
        <v>9.3407999999999991E-2</v>
      </c>
      <c r="W14" s="38">
        <f>Input!W$52</f>
        <v>9.3407999999999991E-2</v>
      </c>
      <c r="X14" s="192">
        <f>Input!X$52</f>
        <v>9.3407999999999991E-2</v>
      </c>
      <c r="Y14" s="180">
        <f>Input!Y$52</f>
        <v>2.9532347866229047E-2</v>
      </c>
      <c r="Z14" s="38">
        <f>Input!Z$52</f>
        <v>5.9871999999999995E-2</v>
      </c>
      <c r="AA14" s="38">
        <f>Input!AA$52</f>
        <v>5.9662E-2</v>
      </c>
      <c r="AB14" s="38">
        <f>Input!AB$52</f>
        <v>5.8815999999999993E-2</v>
      </c>
      <c r="AC14" s="38">
        <f>Input!AC$52</f>
        <v>5.4994000000000001E-2</v>
      </c>
      <c r="AD14" s="192">
        <f>Input!AD$52</f>
        <v>5.4837999999999998E-2</v>
      </c>
      <c r="AE14" s="38">
        <f>Input!AE$52</f>
        <v>4.1553999999999994E-2</v>
      </c>
      <c r="AF14" s="38">
        <f>Input!AF$52</f>
        <v>4.1388999999999995E-2</v>
      </c>
      <c r="AG14" s="38">
        <f>Input!AG$52</f>
        <v>4.0503499999999998E-2</v>
      </c>
      <c r="AH14" s="38">
        <f>Input!AH$52</f>
        <v>4.0035999999999995E-2</v>
      </c>
      <c r="AI14" s="192">
        <f>Input!AI$52</f>
        <v>6.9946499999999995E-2</v>
      </c>
      <c r="AJ14" s="38">
        <f>Input!AJ$52</f>
        <v>6.9946499999999995E-2</v>
      </c>
      <c r="AK14" s="38">
        <f>Input!AK$52</f>
        <v>6.9946499999999995E-2</v>
      </c>
      <c r="AL14" s="38">
        <f>Input!AL$52</f>
        <v>6.9946499999999995E-2</v>
      </c>
      <c r="AM14" s="38">
        <f>Input!AM$52</f>
        <v>6.9946499999999995E-2</v>
      </c>
      <c r="AN14" s="192">
        <f>Input!AN$52</f>
        <v>6.9946499999999995E-2</v>
      </c>
      <c r="AO14" s="41"/>
      <c r="AP14" s="41"/>
      <c r="AQ14" s="41"/>
    </row>
    <row r="15" spans="1:43" s="33" customFormat="1" ht="12.75" outlineLevel="1">
      <c r="A15" s="521">
        <f>ROW()</f>
        <v>15</v>
      </c>
      <c r="B15" s="35"/>
      <c r="C15" s="763"/>
      <c r="D15" s="33" t="s">
        <v>76</v>
      </c>
      <c r="I15" s="41"/>
      <c r="J15" s="344"/>
      <c r="K15" s="150"/>
      <c r="L15" s="150"/>
      <c r="M15" s="150"/>
      <c r="N15" s="193"/>
      <c r="O15" s="344"/>
      <c r="P15" s="150"/>
      <c r="Q15" s="150"/>
      <c r="R15" s="150"/>
      <c r="S15" s="150"/>
      <c r="T15" s="181">
        <f>Input!T$53</f>
        <v>0.95668343793767152</v>
      </c>
      <c r="U15" s="149">
        <f>Input!U$53</f>
        <v>0.87495558651269389</v>
      </c>
      <c r="V15" s="149">
        <f>Input!V$53</f>
        <v>0.80020960749573256</v>
      </c>
      <c r="W15" s="149">
        <f>Input!W$53</f>
        <v>0.7318490513108854</v>
      </c>
      <c r="X15" s="203">
        <f>Input!X$53</f>
        <v>0.66932842206283971</v>
      </c>
      <c r="Y15" s="181">
        <f>Input!Y$53</f>
        <v>0.97131479362699313</v>
      </c>
      <c r="Z15" s="149">
        <f>Input!Z$53</f>
        <v>0.91644537607087762</v>
      </c>
      <c r="AA15" s="149">
        <f>Input!AA$53</f>
        <v>0.86484688143094446</v>
      </c>
      <c r="AB15" s="149">
        <f>Input!AB$53</f>
        <v>0.81680564085822704</v>
      </c>
      <c r="AC15" s="149">
        <f>Input!AC$53</f>
        <v>0.7742277594547714</v>
      </c>
      <c r="AD15" s="203">
        <f>Input!AD$53</f>
        <v>0.73397788044682832</v>
      </c>
      <c r="AE15" s="149">
        <f>Input!AE$53</f>
        <v>0.96010384483185696</v>
      </c>
      <c r="AF15" s="149">
        <f>Input!AF$53</f>
        <v>0.92194544481635299</v>
      </c>
      <c r="AG15" s="149">
        <f>Input!AG$53</f>
        <v>0.88605703374986533</v>
      </c>
      <c r="AH15" s="149">
        <f>Input!AH$53</f>
        <v>1</v>
      </c>
      <c r="AI15" s="203">
        <f>Input!AI$53</f>
        <v>0.93462617056086461</v>
      </c>
      <c r="AJ15" s="149">
        <f>Input!AJ$53</f>
        <v>0.87352607869726639</v>
      </c>
      <c r="AK15" s="149">
        <f>Input!AK$53</f>
        <v>0.81642033381787449</v>
      </c>
      <c r="AL15" s="149">
        <f>Input!AL$53</f>
        <v>0.76304781016422274</v>
      </c>
      <c r="AM15" s="149">
        <f>Input!AM$53</f>
        <v>0.71316445276864104</v>
      </c>
      <c r="AN15" s="203">
        <f>Input!AN$53</f>
        <v>0.66654216147128953</v>
      </c>
      <c r="AO15" s="41"/>
      <c r="AP15" s="41"/>
      <c r="AQ15" s="41"/>
    </row>
    <row r="16" spans="1:43" s="33" customFormat="1" ht="12.75">
      <c r="A16" s="841" t="s">
        <v>489</v>
      </c>
      <c r="B16" s="717"/>
      <c r="C16" s="757"/>
      <c r="D16" s="717"/>
      <c r="E16" s="717"/>
      <c r="F16" s="717"/>
      <c r="G16" s="717"/>
      <c r="H16" s="717"/>
      <c r="I16" s="718"/>
      <c r="J16" s="719"/>
      <c r="K16" s="718"/>
      <c r="L16" s="718"/>
      <c r="M16" s="718"/>
      <c r="N16" s="720"/>
      <c r="O16" s="719"/>
      <c r="P16" s="718"/>
      <c r="Q16" s="718"/>
      <c r="R16" s="718"/>
      <c r="S16" s="718"/>
      <c r="T16" s="719"/>
      <c r="U16" s="718"/>
      <c r="V16" s="718"/>
      <c r="W16" s="718"/>
      <c r="X16" s="720"/>
      <c r="Y16" s="719"/>
      <c r="Z16" s="718"/>
      <c r="AA16" s="718"/>
      <c r="AB16" s="718"/>
      <c r="AC16" s="718"/>
      <c r="AD16" s="720"/>
      <c r="AE16" s="718"/>
      <c r="AF16" s="718"/>
      <c r="AG16" s="718"/>
      <c r="AH16" s="718"/>
      <c r="AI16" s="720"/>
      <c r="AJ16" s="718"/>
      <c r="AK16" s="718"/>
      <c r="AL16" s="718"/>
      <c r="AM16" s="718"/>
      <c r="AN16" s="720"/>
      <c r="AO16" s="41"/>
      <c r="AP16" s="41"/>
      <c r="AQ16" s="41"/>
    </row>
    <row r="17" spans="1:43" s="33" customFormat="1" ht="12.75" outlineLevel="1">
      <c r="A17" s="521">
        <f>ROW()</f>
        <v>17</v>
      </c>
      <c r="B17" s="35"/>
      <c r="C17" s="765" t="s">
        <v>174</v>
      </c>
      <c r="I17" s="41"/>
      <c r="J17" s="344"/>
      <c r="K17" s="150"/>
      <c r="L17" s="150"/>
      <c r="M17" s="150"/>
      <c r="N17" s="193"/>
      <c r="O17" s="344"/>
      <c r="P17" s="150"/>
      <c r="Q17" s="150"/>
      <c r="R17" s="150"/>
      <c r="S17" s="150"/>
      <c r="T17" s="187"/>
      <c r="U17" s="41"/>
      <c r="V17" s="41"/>
      <c r="W17" s="41"/>
      <c r="X17" s="193"/>
      <c r="Y17" s="344"/>
      <c r="Z17" s="150"/>
      <c r="AA17" s="150"/>
      <c r="AB17" s="150"/>
      <c r="AC17" s="150"/>
      <c r="AD17" s="193"/>
      <c r="AE17" s="150"/>
      <c r="AF17" s="150"/>
      <c r="AG17" s="150"/>
      <c r="AH17" s="150"/>
      <c r="AI17" s="193"/>
      <c r="AJ17" s="150"/>
      <c r="AK17" s="150"/>
      <c r="AL17" s="150"/>
      <c r="AM17" s="150"/>
      <c r="AN17" s="193"/>
      <c r="AO17" s="41"/>
      <c r="AP17" s="41"/>
      <c r="AQ17" s="41"/>
    </row>
    <row r="18" spans="1:43" s="33" customFormat="1" ht="12.75" outlineLevel="1">
      <c r="A18" s="521">
        <f>ROW()</f>
        <v>18</v>
      </c>
      <c r="B18" s="35"/>
      <c r="C18" s="765"/>
      <c r="D18" s="33" t="s">
        <v>673</v>
      </c>
      <c r="F18" s="41"/>
      <c r="I18" s="41"/>
      <c r="J18" s="181"/>
      <c r="K18" s="149"/>
      <c r="L18" s="149"/>
      <c r="M18" s="149"/>
      <c r="N18" s="203"/>
      <c r="O18" s="181"/>
      <c r="P18" s="149"/>
      <c r="Q18" s="149"/>
      <c r="R18" s="149"/>
      <c r="S18" s="149"/>
      <c r="T18" s="187"/>
      <c r="U18" s="41"/>
      <c r="V18" s="41"/>
      <c r="W18" s="41"/>
      <c r="X18" s="198"/>
      <c r="Y18" s="181"/>
      <c r="Z18" s="149"/>
      <c r="AA18" s="149"/>
      <c r="AB18" s="149"/>
      <c r="AC18" s="149"/>
      <c r="AD18" s="203"/>
      <c r="AE18" s="149"/>
      <c r="AF18" s="149"/>
      <c r="AG18" s="149"/>
      <c r="AH18" s="149"/>
      <c r="AI18" s="203"/>
      <c r="AJ18" s="149">
        <f>Tax_CoRE!AJ41</f>
        <v>237.96138419749894</v>
      </c>
      <c r="AK18" s="149">
        <f>Tax_CoRE!AK41</f>
        <v>263.80861380629898</v>
      </c>
      <c r="AL18" s="149">
        <f>Tax_CoRE!AL41</f>
        <v>279.78825852436904</v>
      </c>
      <c r="AM18" s="149">
        <f>Tax_CoRE!AM41</f>
        <v>293.00389869298681</v>
      </c>
      <c r="AN18" s="203">
        <f>Tax_CoRE!AN41</f>
        <v>300.06629801046887</v>
      </c>
      <c r="AO18" s="41"/>
      <c r="AP18" s="41"/>
      <c r="AQ18" s="41"/>
    </row>
    <row r="19" spans="1:43" s="33" customFormat="1" ht="12.75" outlineLevel="1">
      <c r="A19" s="521">
        <f>ROW()</f>
        <v>19</v>
      </c>
      <c r="B19" s="35"/>
      <c r="C19" s="765" t="s">
        <v>338</v>
      </c>
      <c r="I19" s="41"/>
      <c r="J19" s="344"/>
      <c r="K19" s="150"/>
      <c r="L19" s="150"/>
      <c r="M19" s="150"/>
      <c r="N19" s="193"/>
      <c r="O19" s="344"/>
      <c r="P19" s="150"/>
      <c r="Q19" s="150"/>
      <c r="R19" s="150"/>
      <c r="S19" s="150"/>
      <c r="T19" s="187"/>
      <c r="U19" s="41"/>
      <c r="V19" s="41"/>
      <c r="W19" s="41"/>
      <c r="X19" s="193"/>
      <c r="Y19" s="344"/>
      <c r="Z19" s="150"/>
      <c r="AA19" s="150"/>
      <c r="AB19" s="150"/>
      <c r="AC19" s="150"/>
      <c r="AD19" s="193"/>
      <c r="AE19" s="150"/>
      <c r="AF19" s="150"/>
      <c r="AG19" s="150"/>
      <c r="AH19" s="150"/>
      <c r="AI19" s="193"/>
      <c r="AJ19" s="150"/>
      <c r="AK19" s="150"/>
      <c r="AL19" s="150"/>
      <c r="AM19" s="150"/>
      <c r="AN19" s="193"/>
      <c r="AO19" s="41"/>
      <c r="AP19" s="41"/>
      <c r="AQ19" s="41"/>
    </row>
    <row r="20" spans="1:43" s="33" customFormat="1" ht="12.75" outlineLevel="1">
      <c r="A20" s="521">
        <f>ROW()</f>
        <v>20</v>
      </c>
      <c r="B20" s="35"/>
      <c r="C20" s="765"/>
      <c r="D20" s="33" t="s">
        <v>258</v>
      </c>
      <c r="F20" s="41"/>
      <c r="I20" s="41"/>
      <c r="J20" s="344"/>
      <c r="K20" s="150"/>
      <c r="L20" s="150"/>
      <c r="M20" s="150"/>
      <c r="N20" s="193"/>
      <c r="O20" s="344"/>
      <c r="P20" s="150"/>
      <c r="Q20" s="150"/>
      <c r="R20" s="150"/>
      <c r="S20" s="150"/>
      <c r="T20" s="187"/>
      <c r="U20" s="41"/>
      <c r="V20" s="41"/>
      <c r="W20" s="41"/>
      <c r="X20" s="198"/>
      <c r="Y20" s="181"/>
      <c r="Z20" s="149"/>
      <c r="AA20" s="149"/>
      <c r="AB20" s="149"/>
      <c r="AC20" s="149"/>
      <c r="AD20" s="203"/>
      <c r="AE20" s="149"/>
      <c r="AF20" s="149"/>
      <c r="AG20" s="149"/>
      <c r="AH20" s="149"/>
      <c r="AI20" s="203"/>
      <c r="AJ20" s="149">
        <f>Input!AJ$1725</f>
        <v>83.683470176867061</v>
      </c>
      <c r="AK20" s="149">
        <f>Input!AK$1725</f>
        <v>89.130205296932829</v>
      </c>
      <c r="AL20" s="149">
        <f>Input!AL$1725</f>
        <v>93.690765799663666</v>
      </c>
      <c r="AM20" s="149">
        <f>Input!AM$1725</f>
        <v>100.42845236843979</v>
      </c>
      <c r="AN20" s="203">
        <f>Input!AN$1725</f>
        <v>102.18019384098727</v>
      </c>
      <c r="AO20" s="41"/>
      <c r="AP20" s="41"/>
      <c r="AQ20" s="41"/>
    </row>
    <row r="21" spans="1:43" s="33" customFormat="1" ht="12.75" outlineLevel="1">
      <c r="A21" s="521">
        <f>ROW()</f>
        <v>21</v>
      </c>
      <c r="B21" s="35"/>
      <c r="C21" s="765"/>
      <c r="D21" s="33" t="s">
        <v>59</v>
      </c>
      <c r="I21" s="41"/>
      <c r="J21" s="344"/>
      <c r="K21" s="150"/>
      <c r="L21" s="150"/>
      <c r="M21" s="150"/>
      <c r="N21" s="193"/>
      <c r="O21" s="344"/>
      <c r="P21" s="150"/>
      <c r="Q21" s="150"/>
      <c r="R21" s="150"/>
      <c r="S21" s="150"/>
      <c r="T21" s="187"/>
      <c r="U21" s="41"/>
      <c r="V21" s="41"/>
      <c r="W21" s="41"/>
      <c r="X21" s="198"/>
      <c r="Y21" s="181"/>
      <c r="Z21" s="149"/>
      <c r="AA21" s="149"/>
      <c r="AB21" s="149"/>
      <c r="AC21" s="149"/>
      <c r="AD21" s="203"/>
      <c r="AE21" s="149"/>
      <c r="AF21" s="149"/>
      <c r="AG21" s="149"/>
      <c r="AH21" s="149"/>
      <c r="AI21" s="203"/>
      <c r="AJ21" s="149">
        <f>CoS!AJ34</f>
        <v>106.49721861408571</v>
      </c>
      <c r="AK21" s="149">
        <f>CoS!AK34</f>
        <v>122.55670721957334</v>
      </c>
      <c r="AL21" s="149">
        <f>CoS!AL34</f>
        <v>108.66947934755449</v>
      </c>
      <c r="AM21" s="149">
        <f>CoS!AM34</f>
        <v>106.14214425043863</v>
      </c>
      <c r="AN21" s="203">
        <f>CoS!AN34</f>
        <v>106.74723936931407</v>
      </c>
      <c r="AO21" s="41"/>
      <c r="AP21" s="41"/>
      <c r="AQ21" s="41"/>
    </row>
    <row r="22" spans="1:43" s="33" customFormat="1" ht="12.75" outlineLevel="1">
      <c r="A22" s="521">
        <f>ROW()</f>
        <v>22</v>
      </c>
      <c r="B22" s="35"/>
      <c r="C22" s="765"/>
      <c r="D22" s="116" t="s">
        <v>339</v>
      </c>
      <c r="E22" s="116"/>
      <c r="F22" s="116"/>
      <c r="G22" s="116"/>
      <c r="H22" s="116"/>
      <c r="I22" s="567"/>
      <c r="J22" s="568"/>
      <c r="K22" s="569"/>
      <c r="L22" s="569"/>
      <c r="M22" s="569"/>
      <c r="N22" s="570"/>
      <c r="O22" s="568"/>
      <c r="P22" s="569"/>
      <c r="Q22" s="569"/>
      <c r="R22" s="569"/>
      <c r="S22" s="569"/>
      <c r="T22" s="571"/>
      <c r="U22" s="567"/>
      <c r="V22" s="567"/>
      <c r="W22" s="567"/>
      <c r="X22" s="572"/>
      <c r="Y22" s="571"/>
      <c r="Z22" s="567"/>
      <c r="AA22" s="567"/>
      <c r="AB22" s="567"/>
      <c r="AC22" s="567"/>
      <c r="AD22" s="572"/>
      <c r="AE22" s="567"/>
      <c r="AF22" s="567"/>
      <c r="AG22" s="567"/>
      <c r="AH22" s="567"/>
      <c r="AI22" s="572"/>
      <c r="AJ22" s="567">
        <f t="shared" ref="AJ22:AN22" si="6">SUM(AJ20:AJ21)</f>
        <v>190.18068879095279</v>
      </c>
      <c r="AK22" s="567">
        <f t="shared" si="6"/>
        <v>211.68691251650617</v>
      </c>
      <c r="AL22" s="567">
        <f t="shared" si="6"/>
        <v>202.36024514721817</v>
      </c>
      <c r="AM22" s="567">
        <f t="shared" si="6"/>
        <v>206.57059661887843</v>
      </c>
      <c r="AN22" s="572">
        <f t="shared" si="6"/>
        <v>208.92743321030133</v>
      </c>
      <c r="AO22" s="41"/>
      <c r="AP22" s="41"/>
      <c r="AQ22" s="41"/>
    </row>
    <row r="23" spans="1:43" s="33" customFormat="1" ht="12.75" outlineLevel="1">
      <c r="A23" s="521">
        <f>ROW()</f>
        <v>23</v>
      </c>
      <c r="B23" s="35"/>
      <c r="C23" s="765" t="s">
        <v>255</v>
      </c>
      <c r="E23" s="912" t="s">
        <v>344</v>
      </c>
      <c r="I23" s="41"/>
      <c r="J23" s="344"/>
      <c r="K23" s="150"/>
      <c r="L23" s="150"/>
      <c r="M23" s="150"/>
      <c r="N23" s="193"/>
      <c r="O23" s="344"/>
      <c r="P23" s="150"/>
      <c r="Q23" s="150"/>
      <c r="R23" s="150"/>
      <c r="S23" s="150"/>
      <c r="T23" s="344"/>
      <c r="U23" s="150"/>
      <c r="V23" s="150"/>
      <c r="W23" s="150"/>
      <c r="X23" s="193"/>
      <c r="Y23" s="344"/>
      <c r="Z23" s="150"/>
      <c r="AA23" s="150"/>
      <c r="AB23" s="150"/>
      <c r="AC23" s="150"/>
      <c r="AD23" s="193"/>
      <c r="AE23" s="150"/>
      <c r="AF23" s="150"/>
      <c r="AG23" s="150"/>
      <c r="AH23" s="150"/>
      <c r="AI23" s="193"/>
      <c r="AJ23" s="150"/>
      <c r="AK23" s="150"/>
      <c r="AL23" s="150"/>
      <c r="AM23" s="150"/>
      <c r="AN23" s="193"/>
      <c r="AO23" s="41"/>
      <c r="AP23" s="41"/>
      <c r="AQ23" s="41"/>
    </row>
    <row r="24" spans="1:43" s="33" customFormat="1" ht="12.75" outlineLevel="1">
      <c r="A24" s="521">
        <f>ROW()</f>
        <v>24</v>
      </c>
      <c r="B24" s="35"/>
      <c r="C24" s="765"/>
      <c r="D24" s="33" t="s">
        <v>340</v>
      </c>
      <c r="E24" s="639">
        <f>Input!$AJ1820</f>
        <v>62</v>
      </c>
      <c r="F24" s="33" t="s">
        <v>446</v>
      </c>
      <c r="I24" s="41"/>
      <c r="J24" s="344"/>
      <c r="K24" s="150"/>
      <c r="L24" s="150"/>
      <c r="M24" s="150"/>
      <c r="N24" s="193"/>
      <c r="O24" s="344"/>
      <c r="P24" s="150"/>
      <c r="Q24" s="150"/>
      <c r="R24" s="150"/>
      <c r="S24" s="150"/>
      <c r="T24" s="187"/>
      <c r="U24" s="41"/>
      <c r="V24" s="41"/>
      <c r="W24" s="41"/>
      <c r="X24" s="198"/>
      <c r="Y24" s="187"/>
      <c r="Z24" s="41"/>
      <c r="AA24" s="41"/>
      <c r="AB24" s="41"/>
      <c r="AC24" s="41"/>
      <c r="AD24" s="198"/>
      <c r="AE24" s="41"/>
      <c r="AF24" s="41"/>
      <c r="AG24" s="41"/>
      <c r="AH24" s="41"/>
      <c r="AI24" s="198"/>
      <c r="AJ24" s="41">
        <f t="shared" ref="AJ24:AN24" si="7">AJ18/AJ$7*$E24</f>
        <v>40.420837863684753</v>
      </c>
      <c r="AK24" s="41">
        <f t="shared" si="7"/>
        <v>44.811326180795987</v>
      </c>
      <c r="AL24" s="41">
        <f t="shared" si="7"/>
        <v>47.52567679044077</v>
      </c>
      <c r="AM24" s="41">
        <f t="shared" si="7"/>
        <v>49.634540215751869</v>
      </c>
      <c r="AN24" s="198">
        <f t="shared" si="7"/>
        <v>50.970165689449509</v>
      </c>
      <c r="AO24" s="41"/>
      <c r="AP24" s="41"/>
      <c r="AQ24" s="41"/>
    </row>
    <row r="25" spans="1:43" s="33" customFormat="1" ht="12.75" outlineLevel="1">
      <c r="A25" s="521">
        <f>ROW()</f>
        <v>25</v>
      </c>
      <c r="B25" s="35"/>
      <c r="C25" s="765"/>
      <c r="D25" s="33" t="s">
        <v>341</v>
      </c>
      <c r="E25" s="38">
        <f>Input!$AJ1821</f>
        <v>2.257188991081183E-2</v>
      </c>
      <c r="F25" s="33" t="s">
        <v>345</v>
      </c>
      <c r="I25" s="41"/>
      <c r="J25" s="344"/>
      <c r="K25" s="150"/>
      <c r="L25" s="150"/>
      <c r="M25" s="150"/>
      <c r="N25" s="193"/>
      <c r="O25" s="344"/>
      <c r="P25" s="150"/>
      <c r="Q25" s="150"/>
      <c r="R25" s="150"/>
      <c r="S25" s="150"/>
      <c r="T25" s="187"/>
      <c r="U25" s="41"/>
      <c r="V25" s="41"/>
      <c r="W25" s="41"/>
      <c r="X25" s="198"/>
      <c r="Y25" s="187"/>
      <c r="Z25" s="41"/>
      <c r="AA25" s="41"/>
      <c r="AB25" s="41"/>
      <c r="AC25" s="41"/>
      <c r="AD25" s="198"/>
      <c r="AE25" s="41"/>
      <c r="AF25" s="41"/>
      <c r="AG25" s="41"/>
      <c r="AH25" s="41"/>
      <c r="AI25" s="198"/>
      <c r="AJ25" s="41">
        <f t="shared" ref="AJ25:AN25" si="8">AJ21*$E25</f>
        <v>2.403843494364803</v>
      </c>
      <c r="AK25" s="41">
        <f t="shared" si="8"/>
        <v>2.7663365031918068</v>
      </c>
      <c r="AL25" s="41">
        <f t="shared" si="8"/>
        <v>2.4528755244982396</v>
      </c>
      <c r="AM25" s="41">
        <f t="shared" si="8"/>
        <v>2.3958287949184096</v>
      </c>
      <c r="AN25" s="198">
        <f t="shared" si="8"/>
        <v>2.4094869353272359</v>
      </c>
      <c r="AO25" s="41"/>
      <c r="AP25" s="41"/>
      <c r="AQ25" s="41"/>
    </row>
    <row r="26" spans="1:43" s="33" customFormat="1" ht="12.75" outlineLevel="1">
      <c r="A26" s="521">
        <f>ROW()</f>
        <v>26</v>
      </c>
      <c r="B26" s="35"/>
      <c r="C26" s="765"/>
      <c r="D26" s="33" t="s">
        <v>342</v>
      </c>
      <c r="E26" s="67">
        <f>-Input!$AJ1822</f>
        <v>-19</v>
      </c>
      <c r="F26" s="33" t="s">
        <v>346</v>
      </c>
      <c r="I26" s="41"/>
      <c r="J26" s="344"/>
      <c r="K26" s="150"/>
      <c r="L26" s="150"/>
      <c r="M26" s="150"/>
      <c r="N26" s="193"/>
      <c r="O26" s="344"/>
      <c r="P26" s="150"/>
      <c r="Q26" s="150"/>
      <c r="R26" s="150"/>
      <c r="S26" s="150"/>
      <c r="T26" s="187"/>
      <c r="U26" s="41"/>
      <c r="V26" s="41"/>
      <c r="W26" s="41"/>
      <c r="X26" s="198"/>
      <c r="Y26" s="187"/>
      <c r="Z26" s="41"/>
      <c r="AA26" s="41"/>
      <c r="AB26" s="41"/>
      <c r="AC26" s="41"/>
      <c r="AD26" s="198"/>
      <c r="AE26" s="41"/>
      <c r="AF26" s="41"/>
      <c r="AG26" s="41"/>
      <c r="AH26" s="41"/>
      <c r="AI26" s="198"/>
      <c r="AJ26" s="41">
        <f t="shared" ref="AJ26:AN26" si="9">AJ22/AJ$7*$E26</f>
        <v>-9.8998166767893228</v>
      </c>
      <c r="AK26" s="41">
        <f t="shared" si="9"/>
        <v>-11.019318733735938</v>
      </c>
      <c r="AL26" s="41">
        <f t="shared" si="9"/>
        <v>-10.533820980266151</v>
      </c>
      <c r="AM26" s="41">
        <f t="shared" si="9"/>
        <v>-10.723610206990957</v>
      </c>
      <c r="AN26" s="198">
        <f t="shared" si="9"/>
        <v>-10.875674605467742</v>
      </c>
      <c r="AO26" s="41"/>
      <c r="AP26" s="41"/>
      <c r="AQ26" s="41"/>
    </row>
    <row r="27" spans="1:43" s="33" customFormat="1" ht="12.75" outlineLevel="1">
      <c r="A27" s="521">
        <f>ROW()</f>
        <v>27</v>
      </c>
      <c r="B27" s="35"/>
      <c r="C27" s="765"/>
      <c r="D27" s="116" t="s">
        <v>343</v>
      </c>
      <c r="E27" s="116"/>
      <c r="F27" s="116"/>
      <c r="G27" s="116"/>
      <c r="H27" s="116"/>
      <c r="I27" s="567"/>
      <c r="J27" s="568"/>
      <c r="K27" s="569"/>
      <c r="L27" s="569"/>
      <c r="M27" s="569"/>
      <c r="N27" s="570"/>
      <c r="O27" s="568"/>
      <c r="P27" s="569"/>
      <c r="Q27" s="569"/>
      <c r="R27" s="569"/>
      <c r="S27" s="569"/>
      <c r="T27" s="571"/>
      <c r="U27" s="567"/>
      <c r="V27" s="567"/>
      <c r="W27" s="567"/>
      <c r="X27" s="572"/>
      <c r="Y27" s="571"/>
      <c r="Z27" s="567"/>
      <c r="AA27" s="567"/>
      <c r="AB27" s="567"/>
      <c r="AC27" s="567"/>
      <c r="AD27" s="572"/>
      <c r="AE27" s="567"/>
      <c r="AF27" s="567"/>
      <c r="AG27" s="567"/>
      <c r="AH27" s="567"/>
      <c r="AI27" s="572"/>
      <c r="AJ27" s="567">
        <f t="shared" ref="AJ27:AN27" si="10">SUM(AJ24:AJ26)</f>
        <v>32.924864681260232</v>
      </c>
      <c r="AK27" s="567">
        <f t="shared" si="10"/>
        <v>36.55834395025186</v>
      </c>
      <c r="AL27" s="567">
        <f t="shared" si="10"/>
        <v>39.444731334672859</v>
      </c>
      <c r="AM27" s="567">
        <f t="shared" si="10"/>
        <v>41.306758803679323</v>
      </c>
      <c r="AN27" s="572">
        <f t="shared" si="10"/>
        <v>42.503978019309002</v>
      </c>
      <c r="AO27" s="41"/>
      <c r="AP27" s="41"/>
      <c r="AQ27" s="41"/>
    </row>
    <row r="28" spans="1:43" s="33" customFormat="1" ht="13.5" outlineLevel="1" thickBot="1">
      <c r="A28" s="521">
        <f>ROW()</f>
        <v>28</v>
      </c>
      <c r="B28" s="35"/>
      <c r="C28" s="765" t="s">
        <v>255</v>
      </c>
      <c r="F28" s="1130" t="s">
        <v>222</v>
      </c>
      <c r="I28" s="41"/>
      <c r="J28" s="187"/>
      <c r="K28" s="41"/>
      <c r="L28" s="41"/>
      <c r="M28" s="41"/>
      <c r="N28" s="198"/>
      <c r="O28" s="187"/>
      <c r="P28" s="41"/>
      <c r="Q28" s="41"/>
      <c r="R28" s="41"/>
      <c r="S28" s="41"/>
      <c r="T28" s="187"/>
      <c r="U28" s="41"/>
      <c r="V28" s="41"/>
      <c r="W28" s="41"/>
      <c r="X28" s="198"/>
      <c r="Y28" s="187"/>
      <c r="Z28" s="41"/>
      <c r="AA28" s="41"/>
      <c r="AB28" s="41"/>
      <c r="AC28" s="41"/>
      <c r="AD28" s="198"/>
      <c r="AE28" s="41"/>
      <c r="AF28" s="41"/>
      <c r="AG28" s="41"/>
      <c r="AH28" s="41"/>
      <c r="AI28" s="198"/>
      <c r="AJ28" s="41"/>
      <c r="AK28" s="41"/>
      <c r="AL28" s="41"/>
      <c r="AM28" s="41"/>
      <c r="AN28" s="198"/>
      <c r="AO28" s="41"/>
      <c r="AP28" s="41"/>
      <c r="AQ28" s="41"/>
    </row>
    <row r="29" spans="1:43" s="33" customFormat="1" ht="12.75" outlineLevel="1">
      <c r="A29" s="521">
        <f>ROW()</f>
        <v>29</v>
      </c>
      <c r="B29" s="35"/>
      <c r="C29" s="765"/>
      <c r="D29" s="33" t="s">
        <v>23</v>
      </c>
      <c r="F29" s="41">
        <f>SUMPRODUCT(AJ29,AJ$15)</f>
        <v>20.116354112752767</v>
      </c>
      <c r="I29" s="41"/>
      <c r="J29" s="187"/>
      <c r="K29" s="41"/>
      <c r="L29" s="41"/>
      <c r="M29" s="41"/>
      <c r="N29" s="198"/>
      <c r="O29" s="187"/>
      <c r="P29" s="41"/>
      <c r="Q29" s="41"/>
      <c r="R29" s="41"/>
      <c r="S29" s="41"/>
      <c r="T29" s="187"/>
      <c r="U29" s="41"/>
      <c r="V29" s="41"/>
      <c r="W29" s="41"/>
      <c r="X29" s="198"/>
      <c r="Y29" s="187"/>
      <c r="Z29" s="41"/>
      <c r="AA29" s="41"/>
      <c r="AB29" s="41"/>
      <c r="AC29" s="41"/>
      <c r="AD29" s="198"/>
      <c r="AE29" s="149"/>
      <c r="AF29" s="41"/>
      <c r="AG29" s="41"/>
      <c r="AH29" s="41"/>
      <c r="AI29" s="198"/>
      <c r="AJ29" s="1534">
        <f>Input!AJ1823</f>
        <v>23.028910759886301</v>
      </c>
      <c r="AK29" s="41">
        <f t="shared" ref="AK29" si="11">AJ31</f>
        <v>32.924864681260232</v>
      </c>
      <c r="AL29" s="41">
        <f t="shared" ref="AL29" si="12">AK31</f>
        <v>36.55834395025186</v>
      </c>
      <c r="AM29" s="41">
        <f t="shared" ref="AM29" si="13">AL31</f>
        <v>39.444731334672859</v>
      </c>
      <c r="AN29" s="198">
        <f t="shared" ref="AN29" si="14">AM31</f>
        <v>41.306758803679323</v>
      </c>
      <c r="AO29" s="41"/>
      <c r="AP29" s="41"/>
      <c r="AQ29" s="41"/>
    </row>
    <row r="30" spans="1:43" s="33" customFormat="1" ht="12.75" outlineLevel="1">
      <c r="A30" s="521">
        <f>ROW()</f>
        <v>30</v>
      </c>
      <c r="B30" s="35"/>
      <c r="C30" s="765"/>
      <c r="D30" s="33" t="s">
        <v>254</v>
      </c>
      <c r="F30" s="913">
        <f>SUMPRODUCT(AJ30:AN30,AJ$15:AN$15)</f>
        <v>15.939200639300102</v>
      </c>
      <c r="G30" s="41"/>
      <c r="I30" s="41"/>
      <c r="J30" s="187"/>
      <c r="K30" s="41"/>
      <c r="L30" s="41"/>
      <c r="M30" s="41"/>
      <c r="N30" s="198"/>
      <c r="O30" s="187"/>
      <c r="P30" s="41"/>
      <c r="Q30" s="41"/>
      <c r="R30" s="41"/>
      <c r="S30" s="41"/>
      <c r="T30" s="187"/>
      <c r="U30" s="41"/>
      <c r="V30" s="41"/>
      <c r="W30" s="41"/>
      <c r="X30" s="198"/>
      <c r="Y30" s="187"/>
      <c r="Z30" s="41"/>
      <c r="AA30" s="41"/>
      <c r="AB30" s="41"/>
      <c r="AC30" s="41"/>
      <c r="AD30" s="198"/>
      <c r="AE30" s="1460"/>
      <c r="AF30" s="41"/>
      <c r="AG30" s="41"/>
      <c r="AH30" s="41"/>
      <c r="AI30" s="198"/>
      <c r="AJ30" s="41">
        <f t="shared" ref="AJ30" si="15">AJ27-AJ29</f>
        <v>9.8959539213739305</v>
      </c>
      <c r="AK30" s="41">
        <f>AK27-AK29</f>
        <v>3.6334792689916284</v>
      </c>
      <c r="AL30" s="41">
        <f t="shared" ref="AL30:AN30" si="16">AL27-AL29</f>
        <v>2.8863873844209991</v>
      </c>
      <c r="AM30" s="41">
        <f t="shared" si="16"/>
        <v>1.8620274690064633</v>
      </c>
      <c r="AN30" s="198">
        <f t="shared" si="16"/>
        <v>1.1972192156296799</v>
      </c>
      <c r="AO30" s="41"/>
      <c r="AP30" s="41"/>
      <c r="AQ30" s="41"/>
    </row>
    <row r="31" spans="1:43" s="33" customFormat="1" ht="12.75" outlineLevel="1">
      <c r="A31" s="521">
        <f>ROW()</f>
        <v>31</v>
      </c>
      <c r="B31" s="35"/>
      <c r="C31" s="765"/>
      <c r="D31" s="116" t="s">
        <v>25</v>
      </c>
      <c r="E31" s="116"/>
      <c r="F31" s="41">
        <f>SUMPRODUCT(AJ31:AN31,AJ$15:AN$15)</f>
        <v>146.4951245937815</v>
      </c>
      <c r="G31" s="116"/>
      <c r="H31" s="116"/>
      <c r="I31" s="567"/>
      <c r="J31" s="571"/>
      <c r="K31" s="567"/>
      <c r="L31" s="567"/>
      <c r="M31" s="567"/>
      <c r="N31" s="572"/>
      <c r="O31" s="571"/>
      <c r="P31" s="567"/>
      <c r="Q31" s="567"/>
      <c r="R31" s="567"/>
      <c r="S31" s="567"/>
      <c r="T31" s="571"/>
      <c r="U31" s="567"/>
      <c r="V31" s="567"/>
      <c r="W31" s="567"/>
      <c r="X31" s="572"/>
      <c r="Y31" s="571"/>
      <c r="Z31" s="567"/>
      <c r="AA31" s="567"/>
      <c r="AB31" s="567"/>
      <c r="AC31" s="567"/>
      <c r="AD31" s="1461"/>
      <c r="AE31" s="567"/>
      <c r="AF31" s="567"/>
      <c r="AG31" s="567"/>
      <c r="AH31" s="567"/>
      <c r="AI31" s="572"/>
      <c r="AJ31" s="567">
        <f>SUM(AJ29:AJ30)</f>
        <v>32.924864681260232</v>
      </c>
      <c r="AK31" s="567">
        <f t="shared" ref="AK31:AN31" si="17">SUM(AK29:AK30)</f>
        <v>36.55834395025186</v>
      </c>
      <c r="AL31" s="567">
        <f t="shared" si="17"/>
        <v>39.444731334672859</v>
      </c>
      <c r="AM31" s="567">
        <f t="shared" si="17"/>
        <v>41.306758803679323</v>
      </c>
      <c r="AN31" s="572">
        <f t="shared" si="17"/>
        <v>42.503978019309002</v>
      </c>
      <c r="AO31" s="41"/>
      <c r="AP31" s="41"/>
      <c r="AQ31" s="41"/>
    </row>
    <row r="32" spans="1:43" s="33" customFormat="1" ht="12.75" outlineLevel="1">
      <c r="A32" s="521">
        <f>ROW()</f>
        <v>32</v>
      </c>
      <c r="B32" s="35"/>
      <c r="C32" s="765"/>
      <c r="F32" s="41"/>
      <c r="I32" s="41"/>
      <c r="J32" s="187"/>
      <c r="K32" s="41"/>
      <c r="L32" s="41"/>
      <c r="M32" s="41"/>
      <c r="N32" s="198"/>
      <c r="O32" s="187"/>
      <c r="P32" s="41"/>
      <c r="Q32" s="41"/>
      <c r="R32" s="41"/>
      <c r="S32" s="41"/>
      <c r="T32" s="187"/>
      <c r="U32" s="41"/>
      <c r="V32" s="41"/>
      <c r="W32" s="41"/>
      <c r="X32" s="198"/>
      <c r="Y32" s="187"/>
      <c r="Z32" s="41"/>
      <c r="AA32" s="41"/>
      <c r="AB32" s="41"/>
      <c r="AC32" s="41"/>
      <c r="AD32" s="198"/>
      <c r="AE32" s="41"/>
      <c r="AF32" s="41"/>
      <c r="AG32" s="41"/>
      <c r="AH32" s="41"/>
      <c r="AI32" s="198"/>
      <c r="AJ32" s="41"/>
      <c r="AK32" s="41"/>
      <c r="AL32" s="41"/>
      <c r="AM32" s="41"/>
      <c r="AN32" s="198"/>
      <c r="AO32" s="41"/>
      <c r="AP32" s="41"/>
      <c r="AQ32" s="41"/>
    </row>
    <row r="33" spans="1:43" s="33" customFormat="1" ht="12.75" outlineLevel="1">
      <c r="A33" s="521">
        <f>ROW()</f>
        <v>33</v>
      </c>
      <c r="B33" s="35"/>
      <c r="C33" s="765"/>
      <c r="D33" s="33" t="s">
        <v>350</v>
      </c>
      <c r="F33" s="41"/>
      <c r="I33" s="41"/>
      <c r="J33" s="187"/>
      <c r="K33" s="41"/>
      <c r="L33" s="41"/>
      <c r="M33" s="41"/>
      <c r="N33" s="198"/>
      <c r="O33" s="187"/>
      <c r="P33" s="41"/>
      <c r="Q33" s="41"/>
      <c r="R33" s="41"/>
      <c r="S33" s="41"/>
      <c r="T33" s="712"/>
      <c r="U33" s="684"/>
      <c r="V33" s="684"/>
      <c r="W33" s="684"/>
      <c r="X33" s="685"/>
      <c r="Y33" s="712"/>
      <c r="Z33" s="503"/>
      <c r="AA33" s="503"/>
      <c r="AB33" s="503"/>
      <c r="AC33" s="503"/>
      <c r="AD33" s="504"/>
      <c r="AE33" s="503"/>
      <c r="AF33" s="503"/>
      <c r="AG33" s="503"/>
      <c r="AH33" s="503"/>
      <c r="AI33" s="504"/>
      <c r="AJ33" s="503">
        <f t="shared" ref="AJ33:AM33" si="18">AJ$14</f>
        <v>6.9946499999999995E-2</v>
      </c>
      <c r="AK33" s="503">
        <f t="shared" si="18"/>
        <v>6.9946499999999995E-2</v>
      </c>
      <c r="AL33" s="503">
        <f t="shared" si="18"/>
        <v>6.9946499999999995E-2</v>
      </c>
      <c r="AM33" s="503">
        <f t="shared" si="18"/>
        <v>6.9946499999999995E-2</v>
      </c>
      <c r="AN33" s="504">
        <f>AN$14</f>
        <v>6.9946499999999995E-2</v>
      </c>
      <c r="AO33" s="41"/>
      <c r="AP33" s="41"/>
      <c r="AQ33" s="41"/>
    </row>
    <row r="34" spans="1:43" s="33" customFormat="1" ht="13.5" outlineLevel="1" thickBot="1">
      <c r="A34" s="521">
        <f>ROW()</f>
        <v>34</v>
      </c>
      <c r="B34" s="35"/>
      <c r="C34" s="765"/>
      <c r="F34" s="1130" t="s">
        <v>222</v>
      </c>
      <c r="I34" s="41"/>
      <c r="J34" s="187"/>
      <c r="K34" s="41"/>
      <c r="L34" s="41"/>
      <c r="M34" s="41"/>
      <c r="N34" s="198"/>
      <c r="O34" s="187"/>
      <c r="P34" s="41"/>
      <c r="Q34" s="41"/>
      <c r="R34" s="41"/>
      <c r="S34" s="41"/>
      <c r="T34" s="187"/>
      <c r="U34" s="41"/>
      <c r="V34" s="41"/>
      <c r="W34" s="41"/>
      <c r="X34" s="198"/>
      <c r="Y34" s="187"/>
      <c r="Z34" s="41"/>
      <c r="AA34" s="41"/>
      <c r="AB34" s="41"/>
      <c r="AC34" s="41"/>
      <c r="AD34" s="198"/>
      <c r="AE34" s="41"/>
      <c r="AF34" s="41"/>
      <c r="AG34" s="41"/>
      <c r="AH34" s="41"/>
      <c r="AI34" s="198"/>
      <c r="AJ34" s="41"/>
      <c r="AK34" s="41"/>
      <c r="AL34" s="41"/>
      <c r="AM34" s="41"/>
      <c r="AN34" s="198"/>
      <c r="AO34" s="41"/>
      <c r="AP34" s="41"/>
      <c r="AQ34" s="41"/>
    </row>
    <row r="35" spans="1:43" s="33" customFormat="1" ht="12.75" outlineLevel="1">
      <c r="A35" s="521">
        <f>ROW()</f>
        <v>35</v>
      </c>
      <c r="B35" s="35"/>
      <c r="C35" s="765"/>
      <c r="D35" s="33" t="s">
        <v>444</v>
      </c>
      <c r="F35" s="41">
        <f>SUMPRODUCT(AJ35:AN35,AJ$15:AN$15)</f>
        <v>9.1319299348821321</v>
      </c>
      <c r="I35" s="41"/>
      <c r="J35" s="187"/>
      <c r="K35" s="41"/>
      <c r="L35" s="41"/>
      <c r="M35" s="41"/>
      <c r="N35" s="198"/>
      <c r="O35" s="187"/>
      <c r="P35" s="41"/>
      <c r="Q35" s="41"/>
      <c r="R35" s="41"/>
      <c r="S35" s="41"/>
      <c r="T35" s="187"/>
      <c r="U35" s="41"/>
      <c r="V35" s="41"/>
      <c r="W35" s="41"/>
      <c r="X35" s="198"/>
      <c r="Y35" s="187"/>
      <c r="Z35" s="41"/>
      <c r="AA35" s="41"/>
      <c r="AB35" s="41"/>
      <c r="AC35" s="41"/>
      <c r="AD35" s="198"/>
      <c r="AE35" s="41"/>
      <c r="AF35" s="41"/>
      <c r="AG35" s="41"/>
      <c r="AH35" s="41"/>
      <c r="AI35" s="198"/>
      <c r="AJ35" s="41">
        <f>AJ29*AJ33</f>
        <v>1.610791706466387</v>
      </c>
      <c r="AK35" s="41">
        <f t="shared" ref="AK35:AN35" si="19">AK29*AK33</f>
        <v>2.3029790474277685</v>
      </c>
      <c r="AL35" s="41">
        <f t="shared" si="19"/>
        <v>2.5571282051162916</v>
      </c>
      <c r="AM35" s="41">
        <f t="shared" si="19"/>
        <v>2.7590209003006949</v>
      </c>
      <c r="AN35" s="198">
        <f t="shared" si="19"/>
        <v>2.8892632046615554</v>
      </c>
      <c r="AO35" s="41"/>
      <c r="AP35" s="41"/>
      <c r="AQ35" s="41"/>
    </row>
    <row r="36" spans="1:43" s="33" customFormat="1" ht="12.75" outlineLevel="1">
      <c r="A36" s="521">
        <f>ROW()</f>
        <v>36</v>
      </c>
      <c r="B36" s="35"/>
      <c r="C36" s="765"/>
      <c r="D36" s="33" t="s">
        <v>445</v>
      </c>
      <c r="F36" s="41"/>
      <c r="I36" s="41"/>
      <c r="J36" s="187"/>
      <c r="K36" s="41"/>
      <c r="L36" s="41"/>
      <c r="M36" s="41"/>
      <c r="N36" s="198"/>
      <c r="O36" s="187"/>
      <c r="P36" s="41"/>
      <c r="Q36" s="41"/>
      <c r="R36" s="41"/>
      <c r="S36" s="41"/>
      <c r="T36" s="187"/>
      <c r="U36" s="41"/>
      <c r="V36" s="41"/>
      <c r="W36" s="41"/>
      <c r="X36" s="198"/>
      <c r="Y36" s="181"/>
      <c r="Z36" s="149"/>
      <c r="AA36" s="149"/>
      <c r="AB36" s="149"/>
      <c r="AC36" s="149"/>
      <c r="AD36" s="203"/>
      <c r="AE36" s="149"/>
      <c r="AF36" s="149"/>
      <c r="AG36" s="149"/>
      <c r="AH36" s="149"/>
      <c r="AI36" s="203"/>
      <c r="AJ36" s="149"/>
      <c r="AK36" s="149"/>
      <c r="AL36" s="149"/>
      <c r="AM36" s="149"/>
      <c r="AN36" s="203"/>
      <c r="AO36" s="41"/>
      <c r="AP36" s="41"/>
      <c r="AQ36" s="41"/>
    </row>
    <row r="37" spans="1:43">
      <c r="A37" s="1449"/>
      <c r="B37" s="549"/>
      <c r="C37" s="1497"/>
      <c r="D37" s="549"/>
      <c r="E37" s="549"/>
      <c r="F37" s="1498"/>
      <c r="G37" s="549"/>
      <c r="H37" s="549"/>
      <c r="I37" s="549"/>
      <c r="J37" s="549"/>
      <c r="K37" s="549"/>
      <c r="L37" s="549"/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1449"/>
      <c r="AF37" s="549"/>
      <c r="AG37" s="549"/>
      <c r="AH37" s="549"/>
      <c r="AI37" s="549"/>
      <c r="AJ37" s="549"/>
      <c r="AK37" s="549"/>
      <c r="AL37" s="549"/>
      <c r="AM37" s="549"/>
      <c r="AN37" s="1450"/>
    </row>
  </sheetData>
  <sheetProtection algorithmName="SHA-512" hashValue="XqPBkGVJ1R8XOxRPGcaJQw+U/vDWvMr+Ic9OvLQQlj6bp6tMvo1aLT0nCCcL95NPghbhg+44SazZIy6LLNBWxA==" saltValue="mB864sHCez8gKpL8GgMYHw==" spinCount="100000" sheet="1" objects="1" scenarios="1"/>
  <printOptions horizontalCentered="1"/>
  <pageMargins left="0.39370078740157483" right="0.39370078740157483" top="0.78740157480314965" bottom="0.59055118110236227" header="0.31496062992125984" footer="0.31496062992125984"/>
  <pageSetup paperSize="9" scale="80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7">
    <tabColor theme="4" tint="-0.249977111117893"/>
    <outlinePr summaryBelow="0"/>
  </sheetPr>
  <dimension ref="A1:AO123"/>
  <sheetViews>
    <sheetView showGridLines="0" zoomScaleNormal="100" workbookViewId="0">
      <pane ySplit="8" topLeftCell="A9" activePane="bottomLeft" state="frozen"/>
      <selection activeCell="E38" sqref="E38"/>
      <selection pane="bottomLeft" activeCell="A9" sqref="A9"/>
    </sheetView>
  </sheetViews>
  <sheetFormatPr defaultColWidth="9.140625" defaultRowHeight="12.75" customHeight="1" outlineLevelRow="1" outlineLevelCol="1"/>
  <cols>
    <col min="1" max="1" width="6.7109375" style="666" customWidth="1"/>
    <col min="2" max="2" width="2.85546875" style="666" customWidth="1"/>
    <col min="3" max="3" width="3.5703125" style="766" customWidth="1"/>
    <col min="4" max="4" width="41.28515625" style="666" customWidth="1"/>
    <col min="5" max="5" width="1.85546875" style="666" customWidth="1"/>
    <col min="6" max="6" width="11" style="666" customWidth="1"/>
    <col min="7" max="7" width="10.7109375" style="666" customWidth="1"/>
    <col min="8" max="8" width="6.85546875" style="666" customWidth="1"/>
    <col min="9" max="9" width="12.7109375" style="666" hidden="1" customWidth="1" outlineLevel="1"/>
    <col min="10" max="10" width="7.7109375" style="666" hidden="1" customWidth="1" outlineLevel="1"/>
    <col min="11" max="11" width="7.5703125" style="666" hidden="1" customWidth="1" outlineLevel="1"/>
    <col min="12" max="13" width="7.7109375" style="666" hidden="1" customWidth="1" outlineLevel="1"/>
    <col min="14" max="23" width="7.28515625" style="666" hidden="1" customWidth="1" outlineLevel="1"/>
    <col min="24" max="24" width="10.5703125" style="666" hidden="1" customWidth="1" outlineLevel="1"/>
    <col min="25" max="25" width="12.28515625" style="666" hidden="1" customWidth="1" outlineLevel="1"/>
    <col min="26" max="35" width="12.7109375" style="666" hidden="1" customWidth="1" outlineLevel="1"/>
    <col min="36" max="36" width="12.7109375" style="666" customWidth="1" collapsed="1"/>
    <col min="37" max="40" width="12.7109375" style="666" customWidth="1"/>
    <col min="41" max="41" width="13" style="666" bestFit="1" customWidth="1"/>
    <col min="42" max="16384" width="9.140625" style="666"/>
  </cols>
  <sheetData>
    <row r="1" spans="1:41" customFormat="1" ht="23.25">
      <c r="A1" s="737" t="str">
        <f>Main!A1</f>
        <v>ERA, GDS Tariff Model, Final Decision, November 2024</v>
      </c>
      <c r="B1" s="737"/>
      <c r="C1" s="759"/>
    </row>
    <row r="2" spans="1:41" ht="25.5" customHeight="1">
      <c r="A2" s="659" t="s">
        <v>500</v>
      </c>
      <c r="B2" s="659"/>
    </row>
    <row r="3" spans="1:41" ht="12.75" customHeight="1">
      <c r="A3" s="665" t="s">
        <v>19</v>
      </c>
      <c r="B3" s="665"/>
      <c r="C3" s="767">
        <f>COLUMN()</f>
        <v>3</v>
      </c>
      <c r="D3" s="660">
        <f>COLUMN()</f>
        <v>4</v>
      </c>
      <c r="E3" s="660">
        <f>COLUMN()</f>
        <v>5</v>
      </c>
      <c r="F3" s="660">
        <f>COLUMN()</f>
        <v>6</v>
      </c>
      <c r="G3" s="660">
        <f>COLUMN()</f>
        <v>7</v>
      </c>
      <c r="H3" s="660">
        <f>COLUMN()</f>
        <v>8</v>
      </c>
      <c r="I3" s="660">
        <f>COLUMN()</f>
        <v>9</v>
      </c>
      <c r="J3" s="660">
        <f>COLUMN()</f>
        <v>10</v>
      </c>
      <c r="K3" s="660">
        <f>COLUMN()</f>
        <v>11</v>
      </c>
      <c r="L3" s="660">
        <f>COLUMN()</f>
        <v>12</v>
      </c>
      <c r="M3" s="660">
        <f>COLUMN()</f>
        <v>13</v>
      </c>
      <c r="N3" s="660">
        <f>COLUMN()</f>
        <v>14</v>
      </c>
      <c r="O3" s="660">
        <f>COLUMN()</f>
        <v>15</v>
      </c>
      <c r="P3" s="660">
        <f>COLUMN()</f>
        <v>16</v>
      </c>
      <c r="Q3" s="660">
        <f>COLUMN()</f>
        <v>17</v>
      </c>
      <c r="R3" s="660">
        <f>COLUMN()</f>
        <v>18</v>
      </c>
      <c r="S3" s="660">
        <f>COLUMN()</f>
        <v>19</v>
      </c>
      <c r="T3" s="660">
        <f>COLUMN()</f>
        <v>20</v>
      </c>
      <c r="U3" s="660">
        <f>COLUMN()</f>
        <v>21</v>
      </c>
      <c r="V3" s="660">
        <f>COLUMN()</f>
        <v>22</v>
      </c>
      <c r="W3" s="660">
        <f>COLUMN()</f>
        <v>23</v>
      </c>
      <c r="X3" s="660">
        <f>COLUMN()</f>
        <v>24</v>
      </c>
      <c r="Y3" s="660">
        <f>COLUMN()</f>
        <v>25</v>
      </c>
      <c r="Z3" s="660">
        <f>COLUMN()</f>
        <v>26</v>
      </c>
      <c r="AA3" s="660">
        <f>COLUMN()</f>
        <v>27</v>
      </c>
      <c r="AB3" s="660">
        <f>COLUMN()</f>
        <v>28</v>
      </c>
      <c r="AC3" s="660">
        <f>COLUMN()</f>
        <v>29</v>
      </c>
      <c r="AD3" s="660">
        <f>COLUMN()</f>
        <v>30</v>
      </c>
      <c r="AE3" s="660">
        <f>COLUMN()</f>
        <v>31</v>
      </c>
      <c r="AF3" s="660">
        <f>COLUMN()</f>
        <v>32</v>
      </c>
      <c r="AG3" s="660">
        <f>COLUMN()</f>
        <v>33</v>
      </c>
      <c r="AH3" s="660">
        <f>COLUMN()</f>
        <v>34</v>
      </c>
      <c r="AI3" s="660">
        <f>COLUMN()</f>
        <v>35</v>
      </c>
      <c r="AJ3" s="660">
        <f>COLUMN()</f>
        <v>36</v>
      </c>
      <c r="AK3" s="660">
        <f>COLUMN()</f>
        <v>37</v>
      </c>
      <c r="AL3" s="660">
        <f>COLUMN()</f>
        <v>38</v>
      </c>
      <c r="AM3" s="660">
        <f>COLUMN()</f>
        <v>39</v>
      </c>
      <c r="AN3" s="660">
        <f>COLUMN()</f>
        <v>40</v>
      </c>
      <c r="AO3" s="660">
        <f>COLUMN()</f>
        <v>41</v>
      </c>
    </row>
    <row r="4" spans="1:41" s="693" customFormat="1" ht="12.75" customHeight="1">
      <c r="A4" s="811" t="s">
        <v>0</v>
      </c>
      <c r="B4" s="812"/>
      <c r="C4" s="813"/>
      <c r="D4" s="812"/>
      <c r="E4" s="812"/>
      <c r="F4" s="812"/>
      <c r="G4" s="812"/>
      <c r="H4" s="814"/>
      <c r="I4" s="815"/>
      <c r="J4" s="816">
        <v>1</v>
      </c>
      <c r="K4" s="815">
        <v>1</v>
      </c>
      <c r="L4" s="815">
        <v>1</v>
      </c>
      <c r="M4" s="815">
        <v>1</v>
      </c>
      <c r="N4" s="817">
        <v>1</v>
      </c>
      <c r="O4" s="815">
        <v>2</v>
      </c>
      <c r="P4" s="815">
        <v>2</v>
      </c>
      <c r="Q4" s="815">
        <v>2</v>
      </c>
      <c r="R4" s="815">
        <v>2</v>
      </c>
      <c r="S4" s="815">
        <v>2</v>
      </c>
      <c r="T4" s="818">
        <v>3</v>
      </c>
      <c r="U4" s="815">
        <v>3</v>
      </c>
      <c r="V4" s="815">
        <v>3</v>
      </c>
      <c r="W4" s="815">
        <v>3</v>
      </c>
      <c r="X4" s="817">
        <v>3</v>
      </c>
      <c r="Y4" s="816">
        <v>4</v>
      </c>
      <c r="Z4" s="815">
        <v>4</v>
      </c>
      <c r="AA4" s="815">
        <v>4</v>
      </c>
      <c r="AB4" s="815">
        <v>4</v>
      </c>
      <c r="AC4" s="815">
        <v>4</v>
      </c>
      <c r="AD4" s="817">
        <v>4</v>
      </c>
      <c r="AE4" s="815">
        <v>4</v>
      </c>
      <c r="AF4" s="815">
        <v>4</v>
      </c>
      <c r="AG4" s="815">
        <v>4</v>
      </c>
      <c r="AH4" s="815">
        <v>4</v>
      </c>
      <c r="AI4" s="817">
        <v>4</v>
      </c>
      <c r="AJ4" s="815">
        <v>4</v>
      </c>
      <c r="AK4" s="815">
        <v>4</v>
      </c>
      <c r="AL4" s="815">
        <v>4</v>
      </c>
      <c r="AM4" s="815">
        <v>4</v>
      </c>
      <c r="AN4" s="817">
        <v>4</v>
      </c>
      <c r="AO4" s="819">
        <v>5</v>
      </c>
    </row>
    <row r="5" spans="1:41" s="693" customFormat="1" ht="12.75" customHeight="1">
      <c r="A5" s="820" t="s">
        <v>53</v>
      </c>
      <c r="B5" s="821"/>
      <c r="C5" s="822"/>
      <c r="D5" s="821"/>
      <c r="E5" s="821"/>
      <c r="F5" s="821"/>
      <c r="G5" s="821"/>
      <c r="H5" s="821"/>
      <c r="I5" s="498">
        <v>1999</v>
      </c>
      <c r="J5" s="500">
        <v>2000</v>
      </c>
      <c r="K5" s="498">
        <v>2001</v>
      </c>
      <c r="L5" s="498">
        <v>2002</v>
      </c>
      <c r="M5" s="498">
        <v>2003</v>
      </c>
      <c r="N5" s="499">
        <v>2004</v>
      </c>
      <c r="O5" s="498">
        <v>2005</v>
      </c>
      <c r="P5" s="498">
        <v>2006</v>
      </c>
      <c r="Q5" s="498">
        <v>2007</v>
      </c>
      <c r="R5" s="498">
        <v>2008</v>
      </c>
      <c r="S5" s="498">
        <f>1+R5</f>
        <v>2009</v>
      </c>
      <c r="T5" s="536">
        <f>1+S5</f>
        <v>2010</v>
      </c>
      <c r="U5" s="498">
        <f t="shared" ref="U5:AC5" si="0">T5+1</f>
        <v>2011</v>
      </c>
      <c r="V5" s="498">
        <f t="shared" si="0"/>
        <v>2012</v>
      </c>
      <c r="W5" s="498">
        <f t="shared" si="0"/>
        <v>2013</v>
      </c>
      <c r="X5" s="499">
        <f t="shared" si="0"/>
        <v>2014</v>
      </c>
      <c r="Y5" s="500">
        <v>2014</v>
      </c>
      <c r="Z5" s="498">
        <f t="shared" si="0"/>
        <v>2015</v>
      </c>
      <c r="AA5" s="498">
        <f t="shared" si="0"/>
        <v>2016</v>
      </c>
      <c r="AB5" s="498">
        <f t="shared" si="0"/>
        <v>2017</v>
      </c>
      <c r="AC5" s="498">
        <f t="shared" si="0"/>
        <v>2018</v>
      </c>
      <c r="AD5" s="499">
        <f>AC5+1</f>
        <v>2019</v>
      </c>
      <c r="AE5" s="498">
        <f t="shared" ref="AE5" si="1">AD5+1</f>
        <v>2020</v>
      </c>
      <c r="AF5" s="498">
        <f t="shared" ref="AF5" si="2">AE5+1</f>
        <v>2021</v>
      </c>
      <c r="AG5" s="498">
        <f t="shared" ref="AG5" si="3">AF5+1</f>
        <v>2022</v>
      </c>
      <c r="AH5" s="498">
        <f t="shared" ref="AH5" si="4">AG5+1</f>
        <v>2023</v>
      </c>
      <c r="AI5" s="499">
        <f>AH5+1</f>
        <v>2024</v>
      </c>
      <c r="AJ5" s="498">
        <f t="shared" ref="AJ5" si="5">AI5+1</f>
        <v>2025</v>
      </c>
      <c r="AK5" s="498">
        <f t="shared" ref="AK5" si="6">AJ5+1</f>
        <v>2026</v>
      </c>
      <c r="AL5" s="498">
        <f t="shared" ref="AL5" si="7">AK5+1</f>
        <v>2027</v>
      </c>
      <c r="AM5" s="498">
        <f t="shared" ref="AM5" si="8">AL5+1</f>
        <v>2028</v>
      </c>
      <c r="AN5" s="499">
        <f>AM5+1</f>
        <v>2029</v>
      </c>
      <c r="AO5" s="823">
        <f>AN5+1</f>
        <v>2030</v>
      </c>
    </row>
    <row r="6" spans="1:41" s="693" customFormat="1" ht="12.75" customHeight="1">
      <c r="A6" s="820" t="s">
        <v>54</v>
      </c>
      <c r="B6" s="821"/>
      <c r="C6" s="822"/>
      <c r="D6" s="821"/>
      <c r="E6" s="821"/>
      <c r="F6" s="821"/>
      <c r="G6" s="821"/>
      <c r="H6" s="821"/>
      <c r="I6" s="498" t="s">
        <v>55</v>
      </c>
      <c r="J6" s="500" t="s">
        <v>55</v>
      </c>
      <c r="K6" s="498" t="s">
        <v>55</v>
      </c>
      <c r="L6" s="498" t="s">
        <v>55</v>
      </c>
      <c r="M6" s="498" t="s">
        <v>55</v>
      </c>
      <c r="N6" s="499" t="s">
        <v>55</v>
      </c>
      <c r="O6" s="498" t="s">
        <v>55</v>
      </c>
      <c r="P6" s="498" t="s">
        <v>55</v>
      </c>
      <c r="Q6" s="498" t="s">
        <v>55</v>
      </c>
      <c r="R6" s="498" t="s">
        <v>55</v>
      </c>
      <c r="S6" s="498" t="s">
        <v>55</v>
      </c>
      <c r="T6" s="500" t="s">
        <v>56</v>
      </c>
      <c r="U6" s="498" t="s">
        <v>57</v>
      </c>
      <c r="V6" s="498" t="s">
        <v>57</v>
      </c>
      <c r="W6" s="498" t="s">
        <v>57</v>
      </c>
      <c r="X6" s="499" t="s">
        <v>57</v>
      </c>
      <c r="Y6" s="500" t="s">
        <v>136</v>
      </c>
      <c r="Z6" s="498" t="s">
        <v>55</v>
      </c>
      <c r="AA6" s="498" t="s">
        <v>55</v>
      </c>
      <c r="AB6" s="498" t="s">
        <v>55</v>
      </c>
      <c r="AC6" s="498" t="s">
        <v>55</v>
      </c>
      <c r="AD6" s="499" t="s">
        <v>55</v>
      </c>
      <c r="AE6" s="498" t="s">
        <v>55</v>
      </c>
      <c r="AF6" s="498" t="s">
        <v>55</v>
      </c>
      <c r="AG6" s="498" t="s">
        <v>55</v>
      </c>
      <c r="AH6" s="498" t="s">
        <v>55</v>
      </c>
      <c r="AI6" s="499" t="s">
        <v>55</v>
      </c>
      <c r="AJ6" s="498" t="s">
        <v>55</v>
      </c>
      <c r="AK6" s="498" t="s">
        <v>55</v>
      </c>
      <c r="AL6" s="498" t="s">
        <v>55</v>
      </c>
      <c r="AM6" s="498" t="s">
        <v>55</v>
      </c>
      <c r="AN6" s="499" t="s">
        <v>55</v>
      </c>
      <c r="AO6" s="823" t="str">
        <f>AN6</f>
        <v>1 to 12</v>
      </c>
    </row>
    <row r="7" spans="1:41" ht="12.75" customHeight="1">
      <c r="A7" s="820" t="s">
        <v>58</v>
      </c>
      <c r="B7" s="821"/>
      <c r="C7" s="822"/>
      <c r="D7" s="709"/>
      <c r="E7" s="709"/>
      <c r="F7" s="709"/>
      <c r="G7" s="709"/>
      <c r="H7" s="710"/>
      <c r="I7" s="557">
        <f>Input!I8</f>
        <v>365</v>
      </c>
      <c r="J7" s="556">
        <f>Input!J8</f>
        <v>366</v>
      </c>
      <c r="K7" s="557">
        <f>Input!K8</f>
        <v>365</v>
      </c>
      <c r="L7" s="557">
        <f>Input!L8</f>
        <v>365</v>
      </c>
      <c r="M7" s="557">
        <f>Input!M8</f>
        <v>365</v>
      </c>
      <c r="N7" s="557">
        <f>Input!N8</f>
        <v>366</v>
      </c>
      <c r="O7" s="556">
        <f>Input!O8</f>
        <v>365</v>
      </c>
      <c r="P7" s="557">
        <f>Input!P8</f>
        <v>365</v>
      </c>
      <c r="Q7" s="557">
        <f>Input!Q8</f>
        <v>365</v>
      </c>
      <c r="R7" s="557">
        <f>Input!R8</f>
        <v>366</v>
      </c>
      <c r="S7" s="558">
        <f>Input!S8</f>
        <v>365</v>
      </c>
      <c r="T7" s="557">
        <f>Input!T8</f>
        <v>181</v>
      </c>
      <c r="U7" s="557">
        <f>Input!U8</f>
        <v>365</v>
      </c>
      <c r="V7" s="557">
        <f>Input!V8</f>
        <v>366</v>
      </c>
      <c r="W7" s="557">
        <f>Input!W8</f>
        <v>365</v>
      </c>
      <c r="X7" s="558">
        <f>Input!X8</f>
        <v>365</v>
      </c>
      <c r="Y7" s="556">
        <f>Input!Y8</f>
        <v>184</v>
      </c>
      <c r="Z7" s="557">
        <f>Input!Z8</f>
        <v>365</v>
      </c>
      <c r="AA7" s="557">
        <f>Input!AA8</f>
        <v>366</v>
      </c>
      <c r="AB7" s="557">
        <f>Input!AB8</f>
        <v>365</v>
      </c>
      <c r="AC7" s="557">
        <f>Input!AC8</f>
        <v>365</v>
      </c>
      <c r="AD7" s="558">
        <f>Input!AD8</f>
        <v>365</v>
      </c>
      <c r="AE7" s="557">
        <f>Input!AE8</f>
        <v>366</v>
      </c>
      <c r="AF7" s="557">
        <f>Input!AF8</f>
        <v>365</v>
      </c>
      <c r="AG7" s="557">
        <f>Input!AG8</f>
        <v>365</v>
      </c>
      <c r="AH7" s="557">
        <f>Input!AH8</f>
        <v>365</v>
      </c>
      <c r="AI7" s="558">
        <f>Input!AI8</f>
        <v>366</v>
      </c>
      <c r="AJ7" s="557">
        <f>Input!AJ8</f>
        <v>365</v>
      </c>
      <c r="AK7" s="557">
        <f>Input!AK8</f>
        <v>365</v>
      </c>
      <c r="AL7" s="557">
        <f>Input!AL8</f>
        <v>365</v>
      </c>
      <c r="AM7" s="557">
        <f>Input!AM8</f>
        <v>366</v>
      </c>
      <c r="AN7" s="558">
        <f>Input!AN8</f>
        <v>365</v>
      </c>
      <c r="AO7" s="824">
        <f>AN7</f>
        <v>365</v>
      </c>
    </row>
    <row r="8" spans="1:41" ht="12.75" customHeight="1" thickBot="1">
      <c r="A8" s="825" t="s">
        <v>319</v>
      </c>
      <c r="B8" s="826"/>
      <c r="C8" s="827"/>
      <c r="D8" s="711"/>
      <c r="E8" s="711"/>
      <c r="F8" s="711"/>
      <c r="G8" s="711"/>
      <c r="H8" s="828"/>
      <c r="I8" s="829">
        <f>Input!I9</f>
        <v>1</v>
      </c>
      <c r="J8" s="830">
        <f>Input!J9</f>
        <v>1</v>
      </c>
      <c r="K8" s="829">
        <f>Input!K9</f>
        <v>1</v>
      </c>
      <c r="L8" s="829">
        <f>Input!L9</f>
        <v>1</v>
      </c>
      <c r="M8" s="829">
        <f>Input!M9</f>
        <v>1</v>
      </c>
      <c r="N8" s="829">
        <f>Input!N9</f>
        <v>1</v>
      </c>
      <c r="O8" s="830">
        <f>Input!O9</f>
        <v>1</v>
      </c>
      <c r="P8" s="829">
        <f>Input!P9</f>
        <v>1</v>
      </c>
      <c r="Q8" s="829">
        <f>Input!Q9</f>
        <v>1</v>
      </c>
      <c r="R8" s="829">
        <f>Input!R9</f>
        <v>1</v>
      </c>
      <c r="S8" s="831">
        <f>Input!S9</f>
        <v>1</v>
      </c>
      <c r="T8" s="829">
        <f>Input!T9</f>
        <v>0.49589041095890413</v>
      </c>
      <c r="U8" s="829">
        <f>Input!U9</f>
        <v>1</v>
      </c>
      <c r="V8" s="829">
        <f>Input!V9</f>
        <v>1</v>
      </c>
      <c r="W8" s="829">
        <f>Input!W9</f>
        <v>1</v>
      </c>
      <c r="X8" s="831">
        <f>Input!X9</f>
        <v>1</v>
      </c>
      <c r="Y8" s="1112">
        <f>Input!Y9</f>
        <v>0.50410958904109593</v>
      </c>
      <c r="Z8" s="829">
        <f>Input!Z9</f>
        <v>1</v>
      </c>
      <c r="AA8" s="829">
        <f>Input!AA9</f>
        <v>1</v>
      </c>
      <c r="AB8" s="829">
        <f>Input!AB9</f>
        <v>1</v>
      </c>
      <c r="AC8" s="829">
        <f>Input!AC9</f>
        <v>1</v>
      </c>
      <c r="AD8" s="831">
        <f>Input!AD9</f>
        <v>1</v>
      </c>
      <c r="AE8" s="829">
        <f>Input!AE9</f>
        <v>1</v>
      </c>
      <c r="AF8" s="829">
        <f>Input!AF9</f>
        <v>1</v>
      </c>
      <c r="AG8" s="829">
        <f>Input!AG9</f>
        <v>1</v>
      </c>
      <c r="AH8" s="829">
        <f>Input!AH9</f>
        <v>1</v>
      </c>
      <c r="AI8" s="831">
        <f>Input!AI9</f>
        <v>1</v>
      </c>
      <c r="AJ8" s="829">
        <f>Input!AJ9</f>
        <v>1</v>
      </c>
      <c r="AK8" s="829">
        <f>Input!AK9</f>
        <v>1</v>
      </c>
      <c r="AL8" s="829">
        <f>Input!AL9</f>
        <v>1</v>
      </c>
      <c r="AM8" s="829">
        <f>Input!AM9</f>
        <v>1</v>
      </c>
      <c r="AN8" s="831">
        <f>Input!AN9</f>
        <v>1</v>
      </c>
      <c r="AO8" s="832">
        <f>AN8</f>
        <v>1</v>
      </c>
    </row>
    <row r="9" spans="1:41" s="33" customFormat="1">
      <c r="A9" s="833" t="s">
        <v>137</v>
      </c>
      <c r="B9" s="834"/>
      <c r="C9" s="835"/>
      <c r="D9" s="836"/>
      <c r="E9" s="836"/>
      <c r="F9" s="836"/>
      <c r="G9" s="836"/>
      <c r="H9" s="836"/>
      <c r="I9" s="837"/>
      <c r="J9" s="838"/>
      <c r="K9" s="837"/>
      <c r="L9" s="837"/>
      <c r="M9" s="837"/>
      <c r="N9" s="839"/>
      <c r="O9" s="838"/>
      <c r="P9" s="837"/>
      <c r="Q9" s="837"/>
      <c r="R9" s="837"/>
      <c r="S9" s="837"/>
      <c r="T9" s="838"/>
      <c r="U9" s="837"/>
      <c r="V9" s="837"/>
      <c r="W9" s="837"/>
      <c r="X9" s="839"/>
      <c r="Y9" s="838"/>
      <c r="Z9" s="837"/>
      <c r="AA9" s="837"/>
      <c r="AB9" s="837"/>
      <c r="AC9" s="837"/>
      <c r="AD9" s="839"/>
      <c r="AE9" s="837"/>
      <c r="AF9" s="837"/>
      <c r="AG9" s="837"/>
      <c r="AH9" s="837"/>
      <c r="AI9" s="839"/>
      <c r="AJ9" s="837"/>
      <c r="AK9" s="837"/>
      <c r="AL9" s="837"/>
      <c r="AM9" s="837"/>
      <c r="AN9" s="839"/>
      <c r="AO9" s="851"/>
    </row>
    <row r="10" spans="1:41" ht="12.75" customHeight="1" outlineLevel="1">
      <c r="A10" s="840">
        <f>ROW()</f>
        <v>10</v>
      </c>
      <c r="B10" s="660"/>
      <c r="C10" s="756" t="s">
        <v>433</v>
      </c>
      <c r="D10" s="33"/>
      <c r="E10" s="33"/>
      <c r="F10" s="33"/>
      <c r="G10" s="33"/>
      <c r="H10" s="33"/>
      <c r="I10" s="33"/>
      <c r="J10" s="180"/>
      <c r="K10" s="38"/>
      <c r="L10" s="38"/>
      <c r="M10" s="38"/>
      <c r="N10" s="192"/>
      <c r="O10" s="180"/>
      <c r="P10" s="38"/>
      <c r="Q10" s="38"/>
      <c r="R10" s="38"/>
      <c r="S10" s="38"/>
      <c r="T10" s="180"/>
      <c r="U10" s="38"/>
      <c r="V10" s="38"/>
      <c r="W10" s="38"/>
      <c r="X10" s="192"/>
      <c r="Y10" s="180"/>
      <c r="Z10" s="38"/>
      <c r="AA10" s="38"/>
      <c r="AB10" s="38"/>
      <c r="AC10" s="38"/>
      <c r="AD10" s="192"/>
      <c r="AE10" s="38"/>
      <c r="AF10" s="38"/>
      <c r="AG10" s="38"/>
      <c r="AH10" s="38"/>
      <c r="AI10" s="192"/>
      <c r="AJ10" s="38"/>
      <c r="AK10" s="38"/>
      <c r="AL10" s="38"/>
      <c r="AM10" s="38"/>
      <c r="AN10" s="192"/>
      <c r="AO10" s="1061"/>
    </row>
    <row r="11" spans="1:41" ht="12.75" customHeight="1" outlineLevel="1">
      <c r="A11" s="840">
        <f>ROW()</f>
        <v>11</v>
      </c>
      <c r="B11" s="660"/>
      <c r="C11" s="763"/>
      <c r="D11" s="33" t="s">
        <v>270</v>
      </c>
      <c r="E11" s="33"/>
      <c r="F11" s="33"/>
      <c r="G11" s="33"/>
      <c r="H11" s="33"/>
      <c r="I11" s="33"/>
      <c r="J11" s="180"/>
      <c r="K11" s="38"/>
      <c r="L11" s="38"/>
      <c r="M11" s="38"/>
      <c r="N11" s="192"/>
      <c r="O11" s="180"/>
      <c r="P11" s="38"/>
      <c r="Q11" s="38"/>
      <c r="R11" s="38"/>
      <c r="S11" s="38"/>
      <c r="T11" s="180"/>
      <c r="U11" s="38"/>
      <c r="V11" s="38"/>
      <c r="W11" s="38"/>
      <c r="X11" s="192"/>
      <c r="Y11" s="180"/>
      <c r="Z11" s="38"/>
      <c r="AA11" s="38"/>
      <c r="AB11" s="38"/>
      <c r="AC11" s="38"/>
      <c r="AD11" s="192"/>
      <c r="AE11" s="38">
        <f>Input!AE40</f>
        <v>8.6058519793459354E-3</v>
      </c>
      <c r="AF11" s="38">
        <f>Input!AF40</f>
        <v>3.4982935153583528E-2</v>
      </c>
      <c r="AG11" s="38">
        <f>Input!AG40</f>
        <v>7.8318219291014124E-2</v>
      </c>
      <c r="AH11" s="38">
        <f>Input!AH40</f>
        <v>4.0519877675840865E-2</v>
      </c>
      <c r="AI11" s="192">
        <f>Input!AI40</f>
        <v>2.2399999999999975E-2</v>
      </c>
      <c r="AJ11" s="38">
        <f>Input!AJ40</f>
        <v>2.2399999999999975E-2</v>
      </c>
      <c r="AK11" s="38">
        <f>Input!AK40</f>
        <v>2.2399999999999975E-2</v>
      </c>
      <c r="AL11" s="38">
        <f>Input!AL40</f>
        <v>2.2399999999999975E-2</v>
      </c>
      <c r="AM11" s="38">
        <f>Input!AM40</f>
        <v>2.2399999999999975E-2</v>
      </c>
      <c r="AN11" s="192">
        <f>Input!AN40</f>
        <v>2.2399999999999975E-2</v>
      </c>
      <c r="AO11" s="1063"/>
    </row>
    <row r="12" spans="1:41" ht="12.75" customHeight="1" outlineLevel="1">
      <c r="A12" s="840">
        <f>ROW()</f>
        <v>12</v>
      </c>
      <c r="B12" s="660"/>
      <c r="C12" s="763"/>
      <c r="D12" s="33" t="str">
        <f>Input!D44</f>
        <v>Inflation Factor (convert 31/12/2023 $ to nominal $)</v>
      </c>
      <c r="E12" s="33"/>
      <c r="F12" s="33"/>
      <c r="G12" s="33"/>
      <c r="H12" s="33"/>
      <c r="I12" s="33"/>
      <c r="J12" s="180"/>
      <c r="K12" s="38"/>
      <c r="L12" s="38"/>
      <c r="M12" s="38"/>
      <c r="N12" s="192"/>
      <c r="O12" s="180"/>
      <c r="P12" s="38"/>
      <c r="Q12" s="38"/>
      <c r="R12" s="38"/>
      <c r="S12" s="38"/>
      <c r="T12" s="180"/>
      <c r="U12" s="38"/>
      <c r="V12" s="38"/>
      <c r="W12" s="38"/>
      <c r="X12" s="192"/>
      <c r="Y12" s="181"/>
      <c r="Z12" s="149"/>
      <c r="AA12" s="149"/>
      <c r="AB12" s="149"/>
      <c r="AC12" s="149"/>
      <c r="AD12" s="203">
        <f>Input!AD44</f>
        <v>0.85378398236590747</v>
      </c>
      <c r="AE12" s="149">
        <f>Input!AE44</f>
        <v>0.86113152094048495</v>
      </c>
      <c r="AF12" s="149">
        <f>Input!AF44</f>
        <v>0.89125642909625269</v>
      </c>
      <c r="AG12" s="149">
        <f>Input!AG44</f>
        <v>0.96105804555473928</v>
      </c>
      <c r="AH12" s="149">
        <f>Input!AH44</f>
        <v>1</v>
      </c>
      <c r="AI12" s="203">
        <f>Input!AI44</f>
        <v>1.0224000000000002</v>
      </c>
      <c r="AJ12" s="149">
        <f>Input!AJ44</f>
        <v>1.0453017600000001</v>
      </c>
      <c r="AK12" s="149">
        <f>Input!AK44</f>
        <v>1.068716519424</v>
      </c>
      <c r="AL12" s="149">
        <f>Input!AL44</f>
        <v>1.0926557694590975</v>
      </c>
      <c r="AM12" s="149">
        <f>Input!AM44</f>
        <v>1.1171312586949813</v>
      </c>
      <c r="AN12" s="203">
        <f>Input!AN44</f>
        <v>1.1421549988897488</v>
      </c>
      <c r="AO12" s="1063"/>
    </row>
    <row r="13" spans="1:41" ht="12.75" customHeight="1" outlineLevel="1">
      <c r="A13" s="840">
        <f>ROW()</f>
        <v>13</v>
      </c>
      <c r="B13" s="660"/>
      <c r="C13" s="756" t="s">
        <v>253</v>
      </c>
      <c r="D13" s="33"/>
      <c r="E13" s="33"/>
      <c r="F13" s="40"/>
      <c r="G13" s="33"/>
      <c r="H13" s="33"/>
      <c r="I13" s="33"/>
      <c r="J13" s="694"/>
      <c r="K13" s="524"/>
      <c r="L13" s="524"/>
      <c r="M13" s="524"/>
      <c r="N13" s="695"/>
      <c r="O13" s="694"/>
      <c r="P13" s="524"/>
      <c r="Q13" s="524"/>
      <c r="R13" s="524"/>
      <c r="S13" s="524"/>
      <c r="T13" s="694"/>
      <c r="U13" s="524"/>
      <c r="V13" s="524"/>
      <c r="W13" s="524"/>
      <c r="X13" s="695"/>
      <c r="Y13" s="696"/>
      <c r="Z13" s="34"/>
      <c r="AA13" s="34"/>
      <c r="AB13" s="34"/>
      <c r="AC13" s="34"/>
      <c r="AD13" s="697"/>
      <c r="AE13" s="34"/>
      <c r="AF13" s="34"/>
      <c r="AG13" s="34"/>
      <c r="AH13" s="34"/>
      <c r="AI13" s="697"/>
      <c r="AJ13" s="34"/>
      <c r="AK13" s="34"/>
      <c r="AL13" s="34"/>
      <c r="AM13" s="34"/>
      <c r="AN13" s="697"/>
      <c r="AO13" s="1061"/>
    </row>
    <row r="14" spans="1:41" ht="12.75" customHeight="1" outlineLevel="1">
      <c r="A14" s="840">
        <f>ROW()</f>
        <v>14</v>
      </c>
      <c r="B14" s="660"/>
      <c r="C14" s="763"/>
      <c r="D14" s="33" t="s">
        <v>75</v>
      </c>
      <c r="E14" s="33"/>
      <c r="F14" s="33"/>
      <c r="G14" s="33"/>
      <c r="H14" s="33"/>
      <c r="I14" s="33"/>
      <c r="J14" s="180"/>
      <c r="K14" s="38"/>
      <c r="L14" s="38"/>
      <c r="M14" s="38"/>
      <c r="N14" s="192"/>
      <c r="O14" s="180"/>
      <c r="P14" s="38"/>
      <c r="Q14" s="38"/>
      <c r="R14" s="38"/>
      <c r="S14" s="38"/>
      <c r="T14" s="180"/>
      <c r="U14" s="38"/>
      <c r="V14" s="38"/>
      <c r="W14" s="38"/>
      <c r="X14" s="192"/>
      <c r="Y14" s="180"/>
      <c r="Z14" s="38"/>
      <c r="AA14" s="38"/>
      <c r="AB14" s="38"/>
      <c r="AC14" s="38"/>
      <c r="AD14" s="192"/>
      <c r="AE14" s="38">
        <f>Input!AE52</f>
        <v>4.1553999999999994E-2</v>
      </c>
      <c r="AF14" s="38">
        <f>Input!AF52</f>
        <v>4.1388999999999995E-2</v>
      </c>
      <c r="AG14" s="38">
        <f>Input!AG52</f>
        <v>4.0503499999999998E-2</v>
      </c>
      <c r="AH14" s="38">
        <f>Input!AH52</f>
        <v>4.0035999999999995E-2</v>
      </c>
      <c r="AI14" s="192">
        <f>Input!AI52</f>
        <v>6.9946499999999995E-2</v>
      </c>
      <c r="AJ14" s="38">
        <f>Input!AJ52</f>
        <v>6.9946499999999995E-2</v>
      </c>
      <c r="AK14" s="38">
        <f>Input!AK52</f>
        <v>6.9946499999999995E-2</v>
      </c>
      <c r="AL14" s="38">
        <f>Input!AL52</f>
        <v>6.9946499999999995E-2</v>
      </c>
      <c r="AM14" s="38">
        <f>Input!AM52</f>
        <v>6.9946499999999995E-2</v>
      </c>
      <c r="AN14" s="192">
        <f>Input!AN52</f>
        <v>6.9946499999999995E-2</v>
      </c>
      <c r="AO14" s="1061"/>
    </row>
    <row r="15" spans="1:41" ht="12.75" customHeight="1" outlineLevel="1">
      <c r="A15" s="840">
        <f>ROW()</f>
        <v>15</v>
      </c>
      <c r="B15" s="660"/>
      <c r="C15" s="763"/>
      <c r="D15" s="33" t="s">
        <v>76</v>
      </c>
      <c r="E15" s="33"/>
      <c r="F15" s="33"/>
      <c r="G15" s="33"/>
      <c r="H15" s="33"/>
      <c r="I15" s="41"/>
      <c r="J15" s="181"/>
      <c r="K15" s="149"/>
      <c r="L15" s="149"/>
      <c r="M15" s="149"/>
      <c r="N15" s="203"/>
      <c r="O15" s="181"/>
      <c r="P15" s="149"/>
      <c r="Q15" s="149"/>
      <c r="R15" s="149"/>
      <c r="S15" s="149"/>
      <c r="T15" s="181"/>
      <c r="U15" s="149"/>
      <c r="V15" s="149"/>
      <c r="W15" s="149"/>
      <c r="X15" s="203"/>
      <c r="Y15" s="181"/>
      <c r="Z15" s="149"/>
      <c r="AA15" s="149"/>
      <c r="AB15" s="149"/>
      <c r="AC15" s="149"/>
      <c r="AD15" s="203">
        <f>Input!AD53</f>
        <v>0.73397788044682832</v>
      </c>
      <c r="AE15" s="149">
        <f>Input!AE53</f>
        <v>0.96010384483185696</v>
      </c>
      <c r="AF15" s="149">
        <f>Input!AF53</f>
        <v>0.92194544481635299</v>
      </c>
      <c r="AG15" s="149">
        <f>Input!AG53</f>
        <v>0.88605703374986533</v>
      </c>
      <c r="AH15" s="149">
        <f>Input!AH53</f>
        <v>1</v>
      </c>
      <c r="AI15" s="203">
        <f>Input!AI53</f>
        <v>0.93462617056086461</v>
      </c>
      <c r="AJ15" s="149">
        <f>Input!AJ53</f>
        <v>0.87352607869726639</v>
      </c>
      <c r="AK15" s="149">
        <f>Input!AK53</f>
        <v>0.81642033381787449</v>
      </c>
      <c r="AL15" s="149">
        <f>Input!AL53</f>
        <v>0.76304781016422274</v>
      </c>
      <c r="AM15" s="149">
        <f>Input!AM53</f>
        <v>0.71316445276864104</v>
      </c>
      <c r="AN15" s="203">
        <f>Input!AN53</f>
        <v>0.66654216147128953</v>
      </c>
      <c r="AO15" s="1061"/>
    </row>
    <row r="16" spans="1:41" ht="12.75" customHeight="1" outlineLevel="1">
      <c r="A16" s="840">
        <f>ROW()</f>
        <v>16</v>
      </c>
      <c r="B16" s="660"/>
      <c r="D16" s="458"/>
      <c r="E16" s="458"/>
      <c r="F16" s="458"/>
      <c r="G16" s="458"/>
      <c r="H16" s="458"/>
      <c r="I16" s="458"/>
      <c r="J16" s="459"/>
      <c r="K16" s="458"/>
      <c r="L16" s="458"/>
      <c r="M16" s="458"/>
      <c r="N16" s="458"/>
      <c r="O16" s="459"/>
      <c r="P16" s="458"/>
      <c r="Q16" s="458"/>
      <c r="R16" s="458"/>
      <c r="S16" s="458"/>
      <c r="T16" s="459"/>
      <c r="U16" s="458"/>
      <c r="V16" s="458"/>
      <c r="W16" s="458"/>
      <c r="X16" s="458"/>
      <c r="Y16" s="1064"/>
      <c r="Z16" s="1065"/>
      <c r="AA16" s="1065"/>
      <c r="AB16" s="1065"/>
      <c r="AC16" s="1065"/>
      <c r="AD16" s="1066"/>
      <c r="AE16" s="1065"/>
      <c r="AF16" s="1065"/>
      <c r="AG16" s="1065"/>
      <c r="AH16" s="1065"/>
      <c r="AI16" s="1066"/>
      <c r="AJ16" s="1065"/>
      <c r="AK16" s="1065"/>
      <c r="AL16" s="1065"/>
      <c r="AM16" s="1065"/>
      <c r="AN16" s="1066"/>
      <c r="AO16" s="1061"/>
    </row>
    <row r="17" spans="1:41" ht="12.75" customHeight="1">
      <c r="A17" s="841" t="s">
        <v>485</v>
      </c>
      <c r="B17" s="842"/>
      <c r="C17" s="768"/>
      <c r="D17" s="725"/>
      <c r="E17" s="725"/>
      <c r="F17" s="726"/>
      <c r="G17" s="725"/>
      <c r="H17" s="725"/>
      <c r="I17" s="725"/>
      <c r="J17" s="727"/>
      <c r="K17" s="725"/>
      <c r="L17" s="725"/>
      <c r="M17" s="725"/>
      <c r="N17" s="725"/>
      <c r="O17" s="727"/>
      <c r="P17" s="725"/>
      <c r="Q17" s="725"/>
      <c r="R17" s="725"/>
      <c r="S17" s="725"/>
      <c r="T17" s="727"/>
      <c r="U17" s="725"/>
      <c r="V17" s="725"/>
      <c r="W17" s="725"/>
      <c r="X17" s="725"/>
      <c r="Y17" s="727"/>
      <c r="Z17" s="725"/>
      <c r="AA17" s="725"/>
      <c r="AB17" s="725"/>
      <c r="AC17" s="725"/>
      <c r="AD17" s="728"/>
      <c r="AE17" s="725"/>
      <c r="AF17" s="725"/>
      <c r="AG17" s="725"/>
      <c r="AH17" s="725"/>
      <c r="AI17" s="728"/>
      <c r="AJ17" s="725"/>
      <c r="AK17" s="725"/>
      <c r="AL17" s="725"/>
      <c r="AM17" s="725"/>
      <c r="AN17" s="728"/>
      <c r="AO17" s="852"/>
    </row>
    <row r="18" spans="1:41" ht="12.75" customHeight="1" outlineLevel="1">
      <c r="A18" s="840">
        <f>ROW()</f>
        <v>18</v>
      </c>
      <c r="B18" s="660"/>
      <c r="C18" s="843" t="s">
        <v>432</v>
      </c>
      <c r="D18" s="1062"/>
      <c r="E18" s="1062"/>
      <c r="F18" s="664"/>
      <c r="G18" s="1062"/>
      <c r="H18" s="1062"/>
      <c r="I18" s="1062"/>
      <c r="J18" s="1067"/>
      <c r="K18" s="664"/>
      <c r="L18" s="664"/>
      <c r="M18" s="664"/>
      <c r="N18" s="1062"/>
      <c r="O18" s="1067"/>
      <c r="P18" s="1062"/>
      <c r="Q18" s="1062"/>
      <c r="R18" s="1062"/>
      <c r="S18" s="1062"/>
      <c r="T18" s="1067"/>
      <c r="U18" s="1062"/>
      <c r="V18" s="1062"/>
      <c r="W18" s="1062"/>
      <c r="X18" s="1062"/>
      <c r="Y18" s="1068"/>
      <c r="Z18" s="1069"/>
      <c r="AA18" s="1070"/>
      <c r="AB18" s="1070"/>
      <c r="AC18" s="1070"/>
      <c r="AD18" s="1071"/>
      <c r="AE18" s="1069"/>
      <c r="AF18" s="1070"/>
      <c r="AG18" s="1070"/>
      <c r="AH18" s="1070"/>
      <c r="AI18" s="1071"/>
      <c r="AJ18" s="1069"/>
      <c r="AK18" s="1070"/>
      <c r="AL18" s="1070"/>
      <c r="AM18" s="1070"/>
      <c r="AN18" s="1071"/>
      <c r="AO18" s="1072"/>
    </row>
    <row r="19" spans="1:41" ht="12.75" customHeight="1" outlineLevel="1">
      <c r="A19" s="840">
        <f>ROW()</f>
        <v>19</v>
      </c>
      <c r="B19" s="660"/>
      <c r="D19" s="458" t="s">
        <v>20</v>
      </c>
      <c r="E19" s="458"/>
      <c r="F19" s="458"/>
      <c r="G19" s="458"/>
      <c r="H19" s="458"/>
      <c r="I19" s="458"/>
      <c r="J19" s="459"/>
      <c r="K19" s="458"/>
      <c r="L19" s="458"/>
      <c r="M19" s="458"/>
      <c r="N19" s="458"/>
      <c r="O19" s="459"/>
      <c r="P19" s="458"/>
      <c r="Q19" s="458"/>
      <c r="R19" s="458"/>
      <c r="S19" s="458"/>
      <c r="T19" s="459"/>
      <c r="U19" s="458"/>
      <c r="V19" s="458"/>
      <c r="W19" s="458"/>
      <c r="X19" s="458"/>
      <c r="Y19" s="1073"/>
      <c r="Z19" s="691"/>
      <c r="AA19" s="691"/>
      <c r="AB19" s="691"/>
      <c r="AC19" s="691"/>
      <c r="AD19" s="1074"/>
      <c r="AE19" s="691"/>
      <c r="AF19" s="691"/>
      <c r="AG19" s="691"/>
      <c r="AH19" s="691"/>
      <c r="AI19" s="1074"/>
      <c r="AJ19" s="691">
        <f>Asset!AI$24*Input!AI$44</f>
        <v>1617.9205765650909</v>
      </c>
      <c r="AK19" s="691">
        <f>Asset!AJ$24*Input!AJ$44</f>
        <v>1689.6875200915315</v>
      </c>
      <c r="AL19" s="691">
        <f>Asset!AK$24*Input!AK$44</f>
        <v>1764.5150758270388</v>
      </c>
      <c r="AM19" s="691">
        <f>Asset!AL$24*Input!AL$44</f>
        <v>1819.7820856666976</v>
      </c>
      <c r="AN19" s="1074">
        <f>Asset!AM$24*Input!AM$44</f>
        <v>1870.314326227659</v>
      </c>
      <c r="AO19" s="1075">
        <f>Asset!AN$24*Input!AN$44</f>
        <v>1920.0645753379019</v>
      </c>
    </row>
    <row r="20" spans="1:41" ht="12.75" customHeight="1" outlineLevel="1">
      <c r="A20" s="840">
        <f>ROW()</f>
        <v>20</v>
      </c>
      <c r="B20" s="660"/>
      <c r="D20" s="458" t="s">
        <v>437</v>
      </c>
      <c r="E20" s="458"/>
      <c r="F20" s="458"/>
      <c r="G20" s="458"/>
      <c r="H20" s="458"/>
      <c r="I20" s="458"/>
      <c r="J20" s="459"/>
      <c r="K20" s="458"/>
      <c r="L20" s="458"/>
      <c r="M20" s="458"/>
      <c r="N20" s="458"/>
      <c r="O20" s="459"/>
      <c r="P20" s="458"/>
      <c r="Q20" s="458"/>
      <c r="R20" s="458"/>
      <c r="S20" s="458"/>
      <c r="T20" s="459"/>
      <c r="U20" s="458"/>
      <c r="V20" s="458"/>
      <c r="W20" s="458"/>
      <c r="X20" s="458"/>
      <c r="Y20" s="1073"/>
      <c r="Z20" s="691"/>
      <c r="AA20" s="691"/>
      <c r="AB20" s="691"/>
      <c r="AC20" s="691"/>
      <c r="AD20" s="1074"/>
      <c r="AE20" s="691"/>
      <c r="AF20" s="691"/>
      <c r="AG20" s="691"/>
      <c r="AH20" s="691"/>
      <c r="AI20" s="1074"/>
      <c r="AJ20" s="691">
        <f>Working_Capital!AJ$29</f>
        <v>23.028910759886301</v>
      </c>
      <c r="AK20" s="691">
        <f>Working_Capital!AK$29</f>
        <v>32.924864681260232</v>
      </c>
      <c r="AL20" s="691">
        <f>Working_Capital!AL$29</f>
        <v>36.55834395025186</v>
      </c>
      <c r="AM20" s="691">
        <f>Working_Capital!AM$29</f>
        <v>39.444731334672859</v>
      </c>
      <c r="AN20" s="1074">
        <f>Working_Capital!AN$29</f>
        <v>41.306758803679323</v>
      </c>
      <c r="AO20" s="1536">
        <f>Working_Capital!AN$31</f>
        <v>42.503978019309002</v>
      </c>
    </row>
    <row r="21" spans="1:41" ht="12.75" customHeight="1" outlineLevel="1">
      <c r="A21" s="840">
        <f>ROW()</f>
        <v>21</v>
      </c>
      <c r="B21" s="660"/>
      <c r="D21" s="458" t="s">
        <v>431</v>
      </c>
      <c r="E21" s="458"/>
      <c r="F21" s="458"/>
      <c r="G21" s="458"/>
      <c r="H21" s="458"/>
      <c r="I21" s="458"/>
      <c r="J21" s="459"/>
      <c r="K21" s="458"/>
      <c r="L21" s="458"/>
      <c r="M21" s="458"/>
      <c r="N21" s="458"/>
      <c r="O21" s="459"/>
      <c r="P21" s="458"/>
      <c r="Q21" s="458"/>
      <c r="R21" s="458"/>
      <c r="S21" s="458"/>
      <c r="T21" s="459"/>
      <c r="U21" s="458"/>
      <c r="V21" s="458"/>
      <c r="W21" s="458"/>
      <c r="X21" s="458"/>
      <c r="Y21" s="1067"/>
      <c r="Z21" s="1062"/>
      <c r="AA21" s="1062"/>
      <c r="AB21" s="1062"/>
      <c r="AC21" s="1062"/>
      <c r="AD21" s="1076"/>
      <c r="AE21" s="1062"/>
      <c r="AF21" s="1062"/>
      <c r="AG21" s="1062"/>
      <c r="AH21" s="1062"/>
      <c r="AI21" s="1076"/>
      <c r="AJ21" s="1062">
        <f t="shared" ref="AJ21" si="9">SUM(AJ19:AJ20)</f>
        <v>1640.9494873249771</v>
      </c>
      <c r="AK21" s="1062">
        <f t="shared" ref="AK21:AO21" si="10">SUM(AK19:AK20)</f>
        <v>1722.6123847727918</v>
      </c>
      <c r="AL21" s="1062">
        <f t="shared" si="10"/>
        <v>1801.0734197772906</v>
      </c>
      <c r="AM21" s="1062">
        <f t="shared" si="10"/>
        <v>1859.2268170013706</v>
      </c>
      <c r="AN21" s="1076">
        <f t="shared" si="10"/>
        <v>1911.6210850313382</v>
      </c>
      <c r="AO21" s="1072">
        <f t="shared" si="10"/>
        <v>1962.5685533572109</v>
      </c>
    </row>
    <row r="22" spans="1:41" ht="12.75" customHeight="1" outlineLevel="1">
      <c r="A22" s="840">
        <f>ROW()</f>
        <v>22</v>
      </c>
      <c r="B22" s="660"/>
      <c r="C22" s="843" t="s">
        <v>14</v>
      </c>
      <c r="D22" s="1077"/>
      <c r="E22" s="458"/>
      <c r="F22" s="458"/>
      <c r="G22" s="458"/>
      <c r="H22" s="458"/>
      <c r="I22" s="458"/>
      <c r="J22" s="459"/>
      <c r="K22" s="458"/>
      <c r="L22" s="458"/>
      <c r="M22" s="458"/>
      <c r="N22" s="458"/>
      <c r="O22" s="459"/>
      <c r="P22" s="458"/>
      <c r="Q22" s="458"/>
      <c r="R22" s="458"/>
      <c r="S22" s="458"/>
      <c r="T22" s="459"/>
      <c r="U22" s="458"/>
      <c r="V22" s="458"/>
      <c r="W22" s="458"/>
      <c r="X22" s="458"/>
      <c r="Y22" s="459"/>
      <c r="Z22" s="458"/>
      <c r="AA22" s="458"/>
      <c r="AB22" s="458"/>
      <c r="AC22" s="458"/>
      <c r="AD22" s="463"/>
      <c r="AE22" s="458"/>
      <c r="AF22" s="458"/>
      <c r="AG22" s="458"/>
      <c r="AH22" s="458"/>
      <c r="AI22" s="463"/>
      <c r="AJ22" s="458"/>
      <c r="AK22" s="458"/>
      <c r="AL22" s="458"/>
      <c r="AM22" s="458"/>
      <c r="AN22" s="463"/>
      <c r="AO22" s="1061"/>
    </row>
    <row r="23" spans="1:41" ht="12.75" customHeight="1" outlineLevel="1">
      <c r="A23" s="840">
        <f>ROW()</f>
        <v>23</v>
      </c>
      <c r="B23" s="660"/>
      <c r="D23" s="460" t="s">
        <v>14</v>
      </c>
      <c r="E23" s="460"/>
      <c r="F23" s="460"/>
      <c r="G23" s="460"/>
      <c r="H23" s="460"/>
      <c r="I23" s="460"/>
      <c r="J23" s="461"/>
      <c r="K23" s="460"/>
      <c r="L23" s="460"/>
      <c r="M23" s="460"/>
      <c r="N23" s="460"/>
      <c r="O23" s="461"/>
      <c r="P23" s="460"/>
      <c r="Q23" s="460"/>
      <c r="R23" s="460"/>
      <c r="S23" s="460"/>
      <c r="T23" s="461"/>
      <c r="U23" s="460"/>
      <c r="V23" s="460"/>
      <c r="W23" s="460"/>
      <c r="X23" s="460"/>
      <c r="Y23" s="1078"/>
      <c r="Z23" s="1079"/>
      <c r="AA23" s="1079"/>
      <c r="AB23" s="1079"/>
      <c r="AC23" s="1079"/>
      <c r="AD23" s="1080"/>
      <c r="AE23" s="1079"/>
      <c r="AF23" s="1079"/>
      <c r="AG23" s="1079"/>
      <c r="AH23" s="1079"/>
      <c r="AI23" s="1080"/>
      <c r="AJ23" s="1079">
        <f>AJ$21*WACC!AF$26</f>
        <v>738.42726929623961</v>
      </c>
      <c r="AK23" s="1079">
        <f>AK$21*WACC!AG$26</f>
        <v>775.17557314775627</v>
      </c>
      <c r="AL23" s="1079">
        <f>AL$21*WACC!AH$26</f>
        <v>810.48303889978069</v>
      </c>
      <c r="AM23" s="1079">
        <f>AM$21*WACC!AI$26</f>
        <v>836.65206765061669</v>
      </c>
      <c r="AN23" s="1080">
        <f>AN$21*WACC!AJ$26</f>
        <v>860.22948826410209</v>
      </c>
      <c r="AO23" s="1075"/>
    </row>
    <row r="24" spans="1:41" ht="12.75" customHeight="1" outlineLevel="1">
      <c r="A24" s="840">
        <f>ROW()</f>
        <v>24</v>
      </c>
      <c r="B24" s="660"/>
      <c r="D24" s="458" t="s">
        <v>430</v>
      </c>
      <c r="E24" s="458"/>
      <c r="F24" s="458"/>
      <c r="G24" s="458"/>
      <c r="H24" s="458"/>
      <c r="I24" s="458"/>
      <c r="J24" s="459"/>
      <c r="K24" s="458"/>
      <c r="L24" s="458"/>
      <c r="M24" s="458"/>
      <c r="N24" s="458"/>
      <c r="O24" s="459"/>
      <c r="P24" s="458"/>
      <c r="Q24" s="458"/>
      <c r="R24" s="458"/>
      <c r="S24" s="458"/>
      <c r="T24" s="459"/>
      <c r="U24" s="458"/>
      <c r="V24" s="458"/>
      <c r="W24" s="458"/>
      <c r="X24" s="458"/>
      <c r="Y24" s="1067"/>
      <c r="Z24" s="1062"/>
      <c r="AA24" s="1062"/>
      <c r="AB24" s="1062"/>
      <c r="AC24" s="1062"/>
      <c r="AD24" s="1076"/>
      <c r="AE24" s="1062"/>
      <c r="AF24" s="1062"/>
      <c r="AG24" s="1062"/>
      <c r="AH24" s="1062"/>
      <c r="AI24" s="1076"/>
      <c r="AJ24" s="1062">
        <f t="shared" ref="AJ24" si="11">SUM(AJ23:AJ23)</f>
        <v>738.42726929623961</v>
      </c>
      <c r="AK24" s="1062">
        <f t="shared" ref="AK24:AN24" si="12">SUM(AK23:AK23)</f>
        <v>775.17557314775627</v>
      </c>
      <c r="AL24" s="1062">
        <f t="shared" si="12"/>
        <v>810.48303889978069</v>
      </c>
      <c r="AM24" s="1062">
        <f t="shared" si="12"/>
        <v>836.65206765061669</v>
      </c>
      <c r="AN24" s="1076">
        <f t="shared" si="12"/>
        <v>860.22948826410209</v>
      </c>
      <c r="AO24" s="1072"/>
    </row>
    <row r="25" spans="1:41" ht="12.75" customHeight="1" outlineLevel="1">
      <c r="A25" s="840">
        <f>ROW()</f>
        <v>25</v>
      </c>
      <c r="B25" s="660"/>
      <c r="C25" s="843" t="s">
        <v>12</v>
      </c>
      <c r="D25" s="1077"/>
      <c r="E25" s="458"/>
      <c r="F25" s="458"/>
      <c r="G25" s="458"/>
      <c r="H25" s="458"/>
      <c r="I25" s="458"/>
      <c r="J25" s="459"/>
      <c r="K25" s="458"/>
      <c r="L25" s="458"/>
      <c r="M25" s="458"/>
      <c r="N25" s="458"/>
      <c r="O25" s="459"/>
      <c r="P25" s="458"/>
      <c r="Q25" s="458"/>
      <c r="R25" s="458"/>
      <c r="S25" s="458"/>
      <c r="T25" s="459"/>
      <c r="U25" s="458"/>
      <c r="V25" s="458"/>
      <c r="W25" s="458"/>
      <c r="X25" s="458"/>
      <c r="Y25" s="1067"/>
      <c r="Z25" s="1062"/>
      <c r="AA25" s="1062"/>
      <c r="AB25" s="1062"/>
      <c r="AC25" s="1062"/>
      <c r="AD25" s="1076"/>
      <c r="AE25" s="1062"/>
      <c r="AF25" s="1062"/>
      <c r="AG25" s="1062"/>
      <c r="AH25" s="1062"/>
      <c r="AI25" s="1076"/>
      <c r="AJ25" s="1062"/>
      <c r="AK25" s="1062"/>
      <c r="AL25" s="1062"/>
      <c r="AM25" s="1062"/>
      <c r="AN25" s="1076"/>
      <c r="AO25" s="1072"/>
    </row>
    <row r="26" spans="1:41" ht="12.75" customHeight="1" outlineLevel="1">
      <c r="A26" s="840">
        <f>ROW()</f>
        <v>26</v>
      </c>
      <c r="B26" s="660"/>
      <c r="D26" s="460" t="s">
        <v>12</v>
      </c>
      <c r="E26" s="460"/>
      <c r="F26" s="460"/>
      <c r="G26" s="460"/>
      <c r="H26" s="460"/>
      <c r="I26" s="460"/>
      <c r="J26" s="461"/>
      <c r="K26" s="460"/>
      <c r="L26" s="460"/>
      <c r="M26" s="460"/>
      <c r="N26" s="460"/>
      <c r="O26" s="461"/>
      <c r="P26" s="460"/>
      <c r="Q26" s="460"/>
      <c r="R26" s="460"/>
      <c r="S26" s="460"/>
      <c r="T26" s="461"/>
      <c r="U26" s="460"/>
      <c r="V26" s="460"/>
      <c r="W26" s="460"/>
      <c r="X26" s="460"/>
      <c r="Y26" s="1078"/>
      <c r="Z26" s="1079"/>
      <c r="AA26" s="1079"/>
      <c r="AB26" s="1079"/>
      <c r="AC26" s="1079"/>
      <c r="AD26" s="1080"/>
      <c r="AE26" s="1079"/>
      <c r="AF26" s="1079"/>
      <c r="AG26" s="1079"/>
      <c r="AH26" s="1079"/>
      <c r="AI26" s="1080"/>
      <c r="AJ26" s="1079">
        <f>AJ$21*WACC!AF$25</f>
        <v>902.52221802873748</v>
      </c>
      <c r="AK26" s="1079">
        <f>AK$21*WACC!AG$25</f>
        <v>947.43681162503549</v>
      </c>
      <c r="AL26" s="1079">
        <f>AL$21*WACC!AH$25</f>
        <v>990.59038087750992</v>
      </c>
      <c r="AM26" s="1079">
        <f>AM$21*WACC!AI$25</f>
        <v>1022.5747493507539</v>
      </c>
      <c r="AN26" s="1080">
        <f>AN$21*WACC!AJ$25</f>
        <v>1051.391596767236</v>
      </c>
      <c r="AO26" s="1075"/>
    </row>
    <row r="27" spans="1:41" ht="12.75" customHeight="1" outlineLevel="1">
      <c r="A27" s="840">
        <f>ROW()</f>
        <v>27</v>
      </c>
      <c r="B27" s="660"/>
      <c r="D27" s="458" t="s">
        <v>429</v>
      </c>
      <c r="E27" s="458"/>
      <c r="F27" s="458"/>
      <c r="G27" s="458"/>
      <c r="H27" s="458"/>
      <c r="I27" s="458"/>
      <c r="J27" s="459"/>
      <c r="K27" s="458"/>
      <c r="L27" s="458"/>
      <c r="M27" s="458"/>
      <c r="N27" s="458"/>
      <c r="O27" s="459"/>
      <c r="P27" s="458"/>
      <c r="Q27" s="458"/>
      <c r="R27" s="458"/>
      <c r="S27" s="458"/>
      <c r="T27" s="459"/>
      <c r="U27" s="458"/>
      <c r="V27" s="458"/>
      <c r="W27" s="458"/>
      <c r="X27" s="458"/>
      <c r="Y27" s="1067"/>
      <c r="Z27" s="1062"/>
      <c r="AA27" s="1062"/>
      <c r="AB27" s="1062"/>
      <c r="AC27" s="1062"/>
      <c r="AD27" s="1076"/>
      <c r="AE27" s="1062"/>
      <c r="AF27" s="1062"/>
      <c r="AG27" s="1062"/>
      <c r="AH27" s="1062"/>
      <c r="AI27" s="1076"/>
      <c r="AJ27" s="1062">
        <f t="shared" ref="AJ27" si="13">SUM(AJ26:AJ26)</f>
        <v>902.52221802873748</v>
      </c>
      <c r="AK27" s="1062">
        <f t="shared" ref="AK27:AN27" si="14">SUM(AK26:AK26)</f>
        <v>947.43681162503549</v>
      </c>
      <c r="AL27" s="1062">
        <f t="shared" si="14"/>
        <v>990.59038087750992</v>
      </c>
      <c r="AM27" s="1062">
        <f t="shared" si="14"/>
        <v>1022.5747493507539</v>
      </c>
      <c r="AN27" s="1076">
        <f t="shared" si="14"/>
        <v>1051.391596767236</v>
      </c>
      <c r="AO27" s="1072"/>
    </row>
    <row r="28" spans="1:41" ht="12.75" customHeight="1" outlineLevel="1">
      <c r="A28" s="840">
        <f>ROW()</f>
        <v>28</v>
      </c>
      <c r="B28" s="660"/>
      <c r="C28" s="844" t="s">
        <v>434</v>
      </c>
      <c r="D28" s="458"/>
      <c r="E28" s="458"/>
      <c r="F28" s="458"/>
      <c r="G28" s="458"/>
      <c r="H28" s="458"/>
      <c r="I28" s="458"/>
      <c r="J28" s="459"/>
      <c r="K28" s="458"/>
      <c r="L28" s="458"/>
      <c r="M28" s="458"/>
      <c r="N28" s="458"/>
      <c r="O28" s="459"/>
      <c r="P28" s="458"/>
      <c r="Q28" s="458"/>
      <c r="R28" s="458"/>
      <c r="S28" s="458"/>
      <c r="T28" s="459"/>
      <c r="U28" s="458"/>
      <c r="V28" s="458"/>
      <c r="W28" s="458"/>
      <c r="X28" s="458"/>
      <c r="Y28" s="1067"/>
      <c r="Z28" s="1062"/>
      <c r="AA28" s="1062"/>
      <c r="AB28" s="1062"/>
      <c r="AC28" s="1062"/>
      <c r="AD28" s="1076"/>
      <c r="AE28" s="1435"/>
      <c r="AF28" s="1435"/>
      <c r="AG28" s="1435"/>
      <c r="AH28" s="1435"/>
      <c r="AI28" s="1436"/>
      <c r="AJ28" s="1435" t="str">
        <f t="shared" ref="AJ28:AN28" si="15">IF(ROUND(AJ21-AJ24-AJ27,8)=0,"OK","CHECK")</f>
        <v>OK</v>
      </c>
      <c r="AK28" s="1435" t="str">
        <f t="shared" si="15"/>
        <v>OK</v>
      </c>
      <c r="AL28" s="1435" t="str">
        <f t="shared" si="15"/>
        <v>OK</v>
      </c>
      <c r="AM28" s="1435" t="str">
        <f t="shared" si="15"/>
        <v>OK</v>
      </c>
      <c r="AN28" s="1436" t="str">
        <f t="shared" si="15"/>
        <v>OK</v>
      </c>
      <c r="AO28" s="1072"/>
    </row>
    <row r="29" spans="1:41" ht="12.75" customHeight="1" outlineLevel="1">
      <c r="A29" s="840">
        <f>ROW()</f>
        <v>29</v>
      </c>
      <c r="B29" s="660"/>
      <c r="C29" s="844"/>
      <c r="D29" s="458"/>
      <c r="E29" s="458"/>
      <c r="F29" s="458"/>
      <c r="G29" s="458"/>
      <c r="H29" s="458"/>
      <c r="I29" s="458"/>
      <c r="J29" s="459"/>
      <c r="K29" s="458"/>
      <c r="L29" s="458"/>
      <c r="M29" s="458"/>
      <c r="N29" s="458"/>
      <c r="O29" s="459"/>
      <c r="P29" s="458"/>
      <c r="Q29" s="458"/>
      <c r="R29" s="458"/>
      <c r="S29" s="458"/>
      <c r="T29" s="459"/>
      <c r="U29" s="458"/>
      <c r="V29" s="458"/>
      <c r="W29" s="458"/>
      <c r="X29" s="458"/>
      <c r="Y29" s="1067"/>
      <c r="Z29" s="1062"/>
      <c r="AA29" s="1062"/>
      <c r="AB29" s="1062"/>
      <c r="AC29" s="1062"/>
      <c r="AD29" s="1076"/>
      <c r="AE29" s="1062"/>
      <c r="AF29" s="1062"/>
      <c r="AG29" s="1062"/>
      <c r="AH29" s="1062"/>
      <c r="AI29" s="1076"/>
      <c r="AJ29" s="1062"/>
      <c r="AK29" s="1062"/>
      <c r="AL29" s="1062"/>
      <c r="AM29" s="1062"/>
      <c r="AN29" s="1076"/>
      <c r="AO29" s="1072"/>
    </row>
    <row r="30" spans="1:41" ht="12.75" customHeight="1">
      <c r="A30" s="841" t="s">
        <v>486</v>
      </c>
      <c r="B30" s="842"/>
      <c r="C30" s="768"/>
      <c r="D30" s="725"/>
      <c r="E30" s="725"/>
      <c r="F30" s="726"/>
      <c r="G30" s="725"/>
      <c r="H30" s="725"/>
      <c r="I30" s="725"/>
      <c r="J30" s="727"/>
      <c r="K30" s="725"/>
      <c r="L30" s="725"/>
      <c r="M30" s="725"/>
      <c r="N30" s="725"/>
      <c r="O30" s="727"/>
      <c r="P30" s="725"/>
      <c r="Q30" s="725"/>
      <c r="R30" s="725"/>
      <c r="S30" s="725"/>
      <c r="T30" s="727"/>
      <c r="U30" s="725"/>
      <c r="V30" s="725"/>
      <c r="W30" s="725"/>
      <c r="X30" s="725"/>
      <c r="Y30" s="727"/>
      <c r="Z30" s="725"/>
      <c r="AA30" s="725"/>
      <c r="AB30" s="725"/>
      <c r="AC30" s="725"/>
      <c r="AD30" s="728"/>
      <c r="AE30" s="725"/>
      <c r="AF30" s="725"/>
      <c r="AG30" s="725"/>
      <c r="AH30" s="725"/>
      <c r="AI30" s="728"/>
      <c r="AJ30" s="725"/>
      <c r="AK30" s="725"/>
      <c r="AL30" s="725"/>
      <c r="AM30" s="725"/>
      <c r="AN30" s="728"/>
      <c r="AO30" s="1085"/>
    </row>
    <row r="31" spans="1:41" ht="12.75" customHeight="1" outlineLevel="1">
      <c r="A31" s="840">
        <f>ROW()</f>
        <v>31</v>
      </c>
      <c r="B31" s="660"/>
      <c r="C31" s="843" t="s">
        <v>174</v>
      </c>
      <c r="D31" s="458"/>
      <c r="E31" s="458"/>
      <c r="F31" s="458"/>
      <c r="G31" s="458"/>
      <c r="H31" s="458"/>
      <c r="I31" s="458"/>
      <c r="J31" s="459"/>
      <c r="K31" s="458"/>
      <c r="L31" s="458"/>
      <c r="M31" s="458"/>
      <c r="N31" s="458"/>
      <c r="O31" s="459"/>
      <c r="P31" s="458"/>
      <c r="Q31" s="458"/>
      <c r="R31" s="458"/>
      <c r="S31" s="458"/>
      <c r="T31" s="459"/>
      <c r="U31" s="458"/>
      <c r="V31" s="458"/>
      <c r="W31" s="458"/>
      <c r="X31" s="458"/>
      <c r="Y31" s="1067"/>
      <c r="Z31" s="1062"/>
      <c r="AA31" s="458"/>
      <c r="AB31" s="458"/>
      <c r="AC31" s="458"/>
      <c r="AD31" s="463"/>
      <c r="AE31" s="691"/>
      <c r="AF31" s="691"/>
      <c r="AG31" s="691"/>
      <c r="AH31" s="691"/>
      <c r="AI31" s="1074"/>
      <c r="AJ31" s="691"/>
      <c r="AK31" s="691"/>
      <c r="AL31" s="691"/>
      <c r="AM31" s="691"/>
      <c r="AN31" s="1074"/>
      <c r="AO31" s="458"/>
    </row>
    <row r="32" spans="1:41" ht="12.75" customHeight="1" outlineLevel="1">
      <c r="A32" s="840">
        <f>ROW()</f>
        <v>32</v>
      </c>
      <c r="B32" s="660"/>
      <c r="D32" s="686" t="s">
        <v>680</v>
      </c>
      <c r="E32" s="458"/>
      <c r="F32" s="458"/>
      <c r="G32" s="1065"/>
      <c r="H32" s="458"/>
      <c r="I32" s="458"/>
      <c r="J32" s="459"/>
      <c r="K32" s="458"/>
      <c r="L32" s="458"/>
      <c r="M32" s="458"/>
      <c r="N32" s="458"/>
      <c r="O32" s="459"/>
      <c r="P32" s="458"/>
      <c r="Q32" s="458"/>
      <c r="R32" s="458"/>
      <c r="S32" s="458"/>
      <c r="T32" s="459"/>
      <c r="U32" s="458"/>
      <c r="V32" s="458"/>
      <c r="W32" s="458"/>
      <c r="X32" s="458"/>
      <c r="Y32" s="1073"/>
      <c r="Z32" s="691"/>
      <c r="AA32" s="691"/>
      <c r="AB32" s="691"/>
      <c r="AC32" s="691"/>
      <c r="AD32" s="1074"/>
      <c r="AE32" s="691"/>
      <c r="AF32" s="691"/>
      <c r="AG32" s="691"/>
      <c r="AH32" s="691"/>
      <c r="AI32" s="1074"/>
      <c r="AJ32" s="691"/>
      <c r="AK32" s="691"/>
      <c r="AL32" s="691"/>
      <c r="AM32" s="691"/>
      <c r="AN32" s="1074"/>
      <c r="AO32" s="458"/>
    </row>
    <row r="33" spans="1:41" ht="12.75" customHeight="1" outlineLevel="1">
      <c r="A33" s="840">
        <f>ROW()</f>
        <v>33</v>
      </c>
      <c r="B33" s="660"/>
      <c r="D33" s="1088" t="s">
        <v>258</v>
      </c>
      <c r="E33" s="458"/>
      <c r="F33" s="458"/>
      <c r="G33" s="1065"/>
      <c r="H33" s="458"/>
      <c r="I33" s="458"/>
      <c r="J33" s="459"/>
      <c r="K33" s="458"/>
      <c r="L33" s="458"/>
      <c r="M33" s="458"/>
      <c r="N33" s="458"/>
      <c r="O33" s="459"/>
      <c r="P33" s="458"/>
      <c r="Q33" s="458"/>
      <c r="R33" s="458"/>
      <c r="S33" s="458"/>
      <c r="T33" s="459"/>
      <c r="U33" s="458"/>
      <c r="V33" s="458"/>
      <c r="W33" s="458"/>
      <c r="X33" s="458"/>
      <c r="Y33" s="1073"/>
      <c r="Z33" s="691"/>
      <c r="AA33" s="691"/>
      <c r="AB33" s="691"/>
      <c r="AC33" s="691"/>
      <c r="AD33" s="1074"/>
      <c r="AE33" s="691"/>
      <c r="AF33" s="691"/>
      <c r="AG33" s="691"/>
      <c r="AH33" s="691"/>
      <c r="AI33" s="1074"/>
      <c r="AJ33" s="691">
        <f>CoS!AJ43</f>
        <v>83.683470176867047</v>
      </c>
      <c r="AK33" s="691">
        <f>CoS!AK43</f>
        <v>89.130205296932829</v>
      </c>
      <c r="AL33" s="691">
        <f>CoS!AL43</f>
        <v>93.690765799663666</v>
      </c>
      <c r="AM33" s="691">
        <f>CoS!AM43</f>
        <v>100.42845236843981</v>
      </c>
      <c r="AN33" s="1074">
        <f>CoS!AN43</f>
        <v>102.18019384098726</v>
      </c>
      <c r="AO33" s="458"/>
    </row>
    <row r="34" spans="1:41" ht="12.75" customHeight="1" outlineLevel="1">
      <c r="A34" s="840">
        <f>ROW()</f>
        <v>34</v>
      </c>
      <c r="B34" s="660"/>
      <c r="D34" s="1088" t="s">
        <v>681</v>
      </c>
      <c r="E34" s="458"/>
      <c r="F34" s="458"/>
      <c r="G34" s="1065"/>
      <c r="H34" s="458"/>
      <c r="I34" s="458"/>
      <c r="J34" s="459"/>
      <c r="K34" s="458"/>
      <c r="L34" s="458"/>
      <c r="M34" s="458"/>
      <c r="N34" s="458"/>
      <c r="O34" s="459"/>
      <c r="P34" s="458"/>
      <c r="Q34" s="458"/>
      <c r="R34" s="458"/>
      <c r="S34" s="458"/>
      <c r="T34" s="459"/>
      <c r="U34" s="458"/>
      <c r="V34" s="458"/>
      <c r="W34" s="458"/>
      <c r="X34" s="458"/>
      <c r="Y34" s="1073"/>
      <c r="Z34" s="691"/>
      <c r="AA34" s="691"/>
      <c r="AB34" s="691"/>
      <c r="AC34" s="691"/>
      <c r="AD34" s="1074"/>
      <c r="AE34" s="691"/>
      <c r="AF34" s="691"/>
      <c r="AG34" s="691"/>
      <c r="AH34" s="691"/>
      <c r="AI34" s="1074"/>
      <c r="AJ34" s="691">
        <f>CoS!AJ44</f>
        <v>63.006496591503122</v>
      </c>
      <c r="AK34" s="691">
        <f>CoS!AK44</f>
        <v>77.434532056105624</v>
      </c>
      <c r="AL34" s="691">
        <f>CoS!AL44</f>
        <v>84.601570243142746</v>
      </c>
      <c r="AM34" s="691">
        <f>CoS!AM44</f>
        <v>87.86048221715609</v>
      </c>
      <c r="AN34" s="1074">
        <f>CoS!AN44</f>
        <v>90.188810075030659</v>
      </c>
      <c r="AO34" s="458"/>
    </row>
    <row r="35" spans="1:41" ht="12.75" customHeight="1" outlineLevel="1">
      <c r="A35" s="840">
        <f>ROW()</f>
        <v>35</v>
      </c>
      <c r="B35" s="660"/>
      <c r="D35" s="1473" t="s">
        <v>512</v>
      </c>
      <c r="E35" s="458"/>
      <c r="F35" s="458"/>
      <c r="G35" s="1065"/>
      <c r="H35" s="458"/>
      <c r="I35" s="458"/>
      <c r="J35" s="459"/>
      <c r="K35" s="458"/>
      <c r="L35" s="458"/>
      <c r="M35" s="458"/>
      <c r="N35" s="458"/>
      <c r="O35" s="459"/>
      <c r="P35" s="458"/>
      <c r="Q35" s="458"/>
      <c r="R35" s="458"/>
      <c r="S35" s="458"/>
      <c r="T35" s="459"/>
      <c r="U35" s="458"/>
      <c r="V35" s="458"/>
      <c r="W35" s="458"/>
      <c r="X35" s="458"/>
      <c r="Y35" s="1073"/>
      <c r="Z35" s="691"/>
      <c r="AA35" s="691"/>
      <c r="AB35" s="691"/>
      <c r="AC35" s="691"/>
      <c r="AD35" s="1074"/>
      <c r="AE35" s="691"/>
      <c r="AF35" s="691"/>
      <c r="AG35" s="691"/>
      <c r="AH35" s="691"/>
      <c r="AI35" s="1074"/>
      <c r="AJ35" s="691">
        <f>CoS!AJ45</f>
        <v>-36.241420915057994</v>
      </c>
      <c r="AK35" s="691">
        <f>CoS!AK45</f>
        <v>-37.849000450050262</v>
      </c>
      <c r="AL35" s="691">
        <f>CoS!AL45</f>
        <v>-39.525137698525626</v>
      </c>
      <c r="AM35" s="691">
        <f>CoS!AM45</f>
        <v>-40.763118718933981</v>
      </c>
      <c r="AN35" s="1074">
        <f>CoS!AN45</f>
        <v>-41.895040907499514</v>
      </c>
      <c r="AO35" s="458"/>
    </row>
    <row r="36" spans="1:41" ht="12.75" customHeight="1" outlineLevel="1">
      <c r="A36" s="840">
        <f>ROW()</f>
        <v>36</v>
      </c>
      <c r="B36" s="660"/>
      <c r="D36" s="1088" t="s">
        <v>709</v>
      </c>
      <c r="E36" s="458"/>
      <c r="F36" s="458"/>
      <c r="G36" s="1065"/>
      <c r="H36" s="458"/>
      <c r="I36" s="458"/>
      <c r="J36" s="459"/>
      <c r="K36" s="458"/>
      <c r="L36" s="458"/>
      <c r="M36" s="458"/>
      <c r="N36" s="458"/>
      <c r="O36" s="459"/>
      <c r="P36" s="458"/>
      <c r="Q36" s="458"/>
      <c r="R36" s="458"/>
      <c r="S36" s="458"/>
      <c r="T36" s="459"/>
      <c r="U36" s="458"/>
      <c r="V36" s="458"/>
      <c r="W36" s="458"/>
      <c r="X36" s="458"/>
      <c r="Y36" s="1073"/>
      <c r="Z36" s="691"/>
      <c r="AA36" s="691"/>
      <c r="AB36" s="691"/>
      <c r="AC36" s="691"/>
      <c r="AD36" s="1074"/>
      <c r="AE36" s="691"/>
      <c r="AF36" s="691"/>
      <c r="AG36" s="691"/>
      <c r="AH36" s="691"/>
      <c r="AI36" s="1074"/>
      <c r="AJ36" s="691">
        <f>CoS!AJ46</f>
        <v>7.9651994112000004</v>
      </c>
      <c r="AK36" s="691">
        <f>CoS!AK46</f>
        <v>8.1436198780108811</v>
      </c>
      <c r="AL36" s="691">
        <f>CoS!AL46</f>
        <v>8.3260369632783231</v>
      </c>
      <c r="AM36" s="691">
        <f>CoS!AM46</f>
        <v>8.5125401912557574</v>
      </c>
      <c r="AN36" s="1074">
        <f>CoS!AN46</f>
        <v>8.703221091539886</v>
      </c>
      <c r="AO36" s="458"/>
    </row>
    <row r="37" spans="1:41" ht="12.75" customHeight="1" outlineLevel="1">
      <c r="A37" s="840">
        <f>ROW()</f>
        <v>37</v>
      </c>
      <c r="B37" s="660"/>
      <c r="D37" s="1088" t="s">
        <v>201</v>
      </c>
      <c r="E37" s="458"/>
      <c r="F37" s="458"/>
      <c r="G37" s="1065"/>
      <c r="H37" s="458"/>
      <c r="I37" s="458"/>
      <c r="J37" s="459"/>
      <c r="K37" s="458"/>
      <c r="L37" s="458"/>
      <c r="M37" s="458"/>
      <c r="N37" s="458"/>
      <c r="O37" s="459"/>
      <c r="P37" s="458"/>
      <c r="Q37" s="458"/>
      <c r="R37" s="458"/>
      <c r="S37" s="458"/>
      <c r="T37" s="459"/>
      <c r="U37" s="458"/>
      <c r="V37" s="458"/>
      <c r="W37" s="458"/>
      <c r="X37" s="458"/>
      <c r="Y37" s="1073"/>
      <c r="Z37" s="691"/>
      <c r="AA37" s="691"/>
      <c r="AB37" s="691"/>
      <c r="AC37" s="691"/>
      <c r="AD37" s="1074"/>
      <c r="AE37" s="691"/>
      <c r="AF37" s="691"/>
      <c r="AG37" s="691"/>
      <c r="AH37" s="691"/>
      <c r="AI37" s="1074"/>
      <c r="AJ37" s="691">
        <f>CoS!AJ47</f>
        <v>113.16788160871012</v>
      </c>
      <c r="AK37" s="691">
        <f>CoS!AK47</f>
        <v>118.1877281240823</v>
      </c>
      <c r="AL37" s="691">
        <f>CoS!AL47</f>
        <v>123.42165375133597</v>
      </c>
      <c r="AM37" s="691">
        <f>CoS!AM47</f>
        <v>127.28738765508565</v>
      </c>
      <c r="AN37" s="1074">
        <f>CoS!AN47</f>
        <v>130.82194101948295</v>
      </c>
      <c r="AO37" s="458"/>
    </row>
    <row r="38" spans="1:41" ht="12.75" customHeight="1" outlineLevel="1">
      <c r="A38" s="840">
        <f>ROW()</f>
        <v>38</v>
      </c>
      <c r="B38" s="660"/>
      <c r="D38" s="1088" t="s">
        <v>291</v>
      </c>
      <c r="E38" s="458"/>
      <c r="F38" s="458"/>
      <c r="G38" s="1065"/>
      <c r="H38" s="458"/>
      <c r="I38" s="458"/>
      <c r="J38" s="459"/>
      <c r="K38" s="458"/>
      <c r="L38" s="458"/>
      <c r="M38" s="458"/>
      <c r="N38" s="458"/>
      <c r="O38" s="459"/>
      <c r="P38" s="458"/>
      <c r="Q38" s="458"/>
      <c r="R38" s="458"/>
      <c r="S38" s="458"/>
      <c r="T38" s="459"/>
      <c r="U38" s="458"/>
      <c r="V38" s="458"/>
      <c r="W38" s="458"/>
      <c r="X38" s="458"/>
      <c r="Y38" s="1073"/>
      <c r="Z38" s="691"/>
      <c r="AA38" s="691"/>
      <c r="AB38" s="691"/>
      <c r="AC38" s="691"/>
      <c r="AD38" s="1074"/>
      <c r="AE38" s="691"/>
      <c r="AF38" s="691"/>
      <c r="AG38" s="691"/>
      <c r="AH38" s="691"/>
      <c r="AI38" s="1074"/>
      <c r="AJ38" s="691">
        <f>CoS!AJ48</f>
        <v>1.610791706466387</v>
      </c>
      <c r="AK38" s="691">
        <f>CoS!AK48</f>
        <v>2.3029790474277685</v>
      </c>
      <c r="AL38" s="691">
        <f>CoS!AL48</f>
        <v>2.5571282051162916</v>
      </c>
      <c r="AM38" s="691">
        <f>CoS!AM48</f>
        <v>2.7590209003006949</v>
      </c>
      <c r="AN38" s="1074">
        <f>CoS!AN48</f>
        <v>2.8892632046615554</v>
      </c>
      <c r="AO38" s="458"/>
    </row>
    <row r="39" spans="1:41" ht="12.75" customHeight="1" outlineLevel="1">
      <c r="A39" s="840">
        <f>ROW()</f>
        <v>39</v>
      </c>
      <c r="B39" s="660"/>
      <c r="D39" s="1088" t="s">
        <v>426</v>
      </c>
      <c r="E39" s="458"/>
      <c r="F39" s="458"/>
      <c r="G39" s="1065"/>
      <c r="H39" s="458"/>
      <c r="I39" s="458"/>
      <c r="J39" s="459"/>
      <c r="K39" s="458"/>
      <c r="L39" s="458"/>
      <c r="M39" s="458"/>
      <c r="N39" s="458"/>
      <c r="O39" s="459"/>
      <c r="P39" s="458"/>
      <c r="Q39" s="458"/>
      <c r="R39" s="458"/>
      <c r="S39" s="458"/>
      <c r="T39" s="459"/>
      <c r="U39" s="458"/>
      <c r="V39" s="458"/>
      <c r="W39" s="458"/>
      <c r="X39" s="458"/>
      <c r="Y39" s="1073"/>
      <c r="Z39" s="691"/>
      <c r="AA39" s="691"/>
      <c r="AB39" s="691"/>
      <c r="AC39" s="691"/>
      <c r="AD39" s="1074"/>
      <c r="AE39" s="691"/>
      <c r="AF39" s="691"/>
      <c r="AG39" s="691"/>
      <c r="AH39" s="691"/>
      <c r="AI39" s="1074"/>
      <c r="AJ39" s="691">
        <f>-AJ51</f>
        <v>9.5379312356204906</v>
      </c>
      <c r="AK39" s="691">
        <f t="shared" ref="AK39:AN39" si="16">-AK51</f>
        <v>12.917099707579807</v>
      </c>
      <c r="AL39" s="691">
        <f t="shared" si="16"/>
        <v>13.432482520715299</v>
      </c>
      <c r="AM39" s="691">
        <f t="shared" si="16"/>
        <v>13.838268159365553</v>
      </c>
      <c r="AN39" s="1074">
        <f t="shared" si="16"/>
        <v>14.355819372532196</v>
      </c>
      <c r="AO39" s="458"/>
    </row>
    <row r="40" spans="1:41" ht="12.75" customHeight="1" outlineLevel="1">
      <c r="A40" s="840">
        <f>ROW()</f>
        <v>40</v>
      </c>
      <c r="B40" s="660"/>
      <c r="D40" s="1088" t="s">
        <v>261</v>
      </c>
      <c r="E40" s="458"/>
      <c r="F40" s="458"/>
      <c r="G40" s="1065"/>
      <c r="H40" s="458"/>
      <c r="I40" s="458"/>
      <c r="J40" s="459"/>
      <c r="K40" s="458"/>
      <c r="L40" s="458"/>
      <c r="M40" s="458"/>
      <c r="N40" s="458"/>
      <c r="O40" s="459"/>
      <c r="P40" s="458"/>
      <c r="Q40" s="458"/>
      <c r="R40" s="458"/>
      <c r="S40" s="458"/>
      <c r="T40" s="459"/>
      <c r="U40" s="458"/>
      <c r="V40" s="458"/>
      <c r="W40" s="458"/>
      <c r="X40" s="458"/>
      <c r="Y40" s="1073"/>
      <c r="Z40" s="691"/>
      <c r="AA40" s="691"/>
      <c r="AB40" s="691"/>
      <c r="AC40" s="691"/>
      <c r="AD40" s="1074"/>
      <c r="AE40" s="691"/>
      <c r="AF40" s="691"/>
      <c r="AG40" s="691"/>
      <c r="AH40" s="691"/>
      <c r="AI40" s="1074"/>
      <c r="AJ40" s="691">
        <f>-AJ52</f>
        <v>-4.7689656178102453</v>
      </c>
      <c r="AK40" s="691">
        <f t="shared" ref="AK40:AN40" si="17">-AK52</f>
        <v>-6.4585498537899033</v>
      </c>
      <c r="AL40" s="691">
        <f t="shared" si="17"/>
        <v>-6.7162412603576493</v>
      </c>
      <c r="AM40" s="691">
        <f t="shared" si="17"/>
        <v>-6.9191340796827765</v>
      </c>
      <c r="AN40" s="1074">
        <f t="shared" si="17"/>
        <v>-7.1779096862660978</v>
      </c>
      <c r="AO40" s="458"/>
    </row>
    <row r="41" spans="1:41" ht="12.75" customHeight="1" outlineLevel="1">
      <c r="A41" s="840">
        <f>ROW()</f>
        <v>41</v>
      </c>
      <c r="B41" s="660"/>
      <c r="D41" s="610" t="s">
        <v>673</v>
      </c>
      <c r="E41" s="610"/>
      <c r="F41" s="610"/>
      <c r="G41" s="1084"/>
      <c r="H41" s="610"/>
      <c r="I41" s="610"/>
      <c r="J41" s="1085"/>
      <c r="K41" s="610"/>
      <c r="L41" s="610"/>
      <c r="M41" s="610"/>
      <c r="N41" s="610"/>
      <c r="O41" s="1085"/>
      <c r="P41" s="610"/>
      <c r="Q41" s="610"/>
      <c r="R41" s="610"/>
      <c r="S41" s="610"/>
      <c r="T41" s="1085"/>
      <c r="U41" s="610"/>
      <c r="V41" s="610"/>
      <c r="W41" s="610"/>
      <c r="X41" s="610"/>
      <c r="Y41" s="1086"/>
      <c r="Z41" s="1070"/>
      <c r="AA41" s="1070"/>
      <c r="AB41" s="1070"/>
      <c r="AC41" s="1070"/>
      <c r="AD41" s="1071"/>
      <c r="AE41" s="1070"/>
      <c r="AF41" s="1070"/>
      <c r="AG41" s="1070"/>
      <c r="AH41" s="1070"/>
      <c r="AI41" s="1071"/>
      <c r="AJ41" s="1070">
        <f>SUM(AJ33:AJ40)</f>
        <v>237.96138419749894</v>
      </c>
      <c r="AK41" s="1070">
        <f t="shared" ref="AK41:AN41" si="18">SUM(AK33:AK40)</f>
        <v>263.80861380629898</v>
      </c>
      <c r="AL41" s="1070">
        <f t="shared" si="18"/>
        <v>279.78825852436904</v>
      </c>
      <c r="AM41" s="1070">
        <f t="shared" si="18"/>
        <v>293.00389869298681</v>
      </c>
      <c r="AN41" s="1071">
        <f t="shared" si="18"/>
        <v>300.06629801046887</v>
      </c>
      <c r="AO41" s="1062"/>
    </row>
    <row r="42" spans="1:41" ht="12.75" customHeight="1" outlineLevel="1">
      <c r="A42" s="840">
        <f>ROW()</f>
        <v>42</v>
      </c>
      <c r="B42" s="660"/>
      <c r="C42" s="843" t="s">
        <v>338</v>
      </c>
      <c r="D42" s="458"/>
      <c r="E42" s="458"/>
      <c r="F42" s="458"/>
      <c r="G42" s="458"/>
      <c r="H42" s="458"/>
      <c r="I42" s="458"/>
      <c r="J42" s="459"/>
      <c r="K42" s="458"/>
      <c r="L42" s="458"/>
      <c r="M42" s="458"/>
      <c r="N42" s="458"/>
      <c r="O42" s="459"/>
      <c r="P42" s="458"/>
      <c r="Q42" s="458"/>
      <c r="R42" s="458"/>
      <c r="S42" s="458"/>
      <c r="T42" s="459"/>
      <c r="U42" s="458"/>
      <c r="V42" s="458"/>
      <c r="W42" s="458"/>
      <c r="X42" s="458"/>
      <c r="Y42" s="459"/>
      <c r="Z42" s="458"/>
      <c r="AA42" s="458"/>
      <c r="AB42" s="458"/>
      <c r="AC42" s="458"/>
      <c r="AD42" s="463"/>
      <c r="AE42" s="475"/>
      <c r="AF42" s="475"/>
      <c r="AG42" s="475"/>
      <c r="AH42" s="475"/>
      <c r="AI42" s="1100"/>
      <c r="AJ42" s="475"/>
      <c r="AK42" s="475"/>
      <c r="AL42" s="475"/>
      <c r="AM42" s="475"/>
      <c r="AN42" s="1100"/>
      <c r="AO42" s="458"/>
    </row>
    <row r="43" spans="1:41" ht="12.75" customHeight="1" outlineLevel="1">
      <c r="A43" s="840">
        <f>ROW()</f>
        <v>43</v>
      </c>
      <c r="B43" s="660"/>
      <c r="D43" s="458" t="s">
        <v>292</v>
      </c>
      <c r="E43" s="458"/>
      <c r="F43" s="458"/>
      <c r="G43" s="1065"/>
      <c r="H43" s="458"/>
      <c r="I43" s="458"/>
      <c r="J43" s="459"/>
      <c r="K43" s="458"/>
      <c r="L43" s="458"/>
      <c r="M43" s="458"/>
      <c r="N43" s="458"/>
      <c r="O43" s="459"/>
      <c r="P43" s="458"/>
      <c r="Q43" s="458"/>
      <c r="R43" s="458"/>
      <c r="S43" s="458"/>
      <c r="T43" s="459"/>
      <c r="U43" s="458"/>
      <c r="V43" s="458"/>
      <c r="W43" s="458"/>
      <c r="X43" s="458"/>
      <c r="Y43" s="1073"/>
      <c r="Z43" s="691"/>
      <c r="AA43" s="691"/>
      <c r="AB43" s="691"/>
      <c r="AC43" s="691"/>
      <c r="AD43" s="1074"/>
      <c r="AE43" s="691"/>
      <c r="AF43" s="691"/>
      <c r="AG43" s="691"/>
      <c r="AH43" s="691"/>
      <c r="AI43" s="1074"/>
      <c r="AJ43" s="691">
        <f>-CoS!AJ43</f>
        <v>-83.683470176867047</v>
      </c>
      <c r="AK43" s="691">
        <f>-CoS!AK43</f>
        <v>-89.130205296932829</v>
      </c>
      <c r="AL43" s="691">
        <f>-CoS!AL43</f>
        <v>-93.690765799663666</v>
      </c>
      <c r="AM43" s="691">
        <f>-CoS!AM43</f>
        <v>-100.42845236843981</v>
      </c>
      <c r="AN43" s="1074">
        <f>-CoS!AN43</f>
        <v>-102.18019384098726</v>
      </c>
      <c r="AO43" s="458"/>
    </row>
    <row r="44" spans="1:41" ht="12.75" customHeight="1" outlineLevel="1">
      <c r="A44" s="840">
        <f>ROW()</f>
        <v>44</v>
      </c>
      <c r="B44" s="660"/>
      <c r="D44" s="458" t="s">
        <v>435</v>
      </c>
      <c r="E44" s="458"/>
      <c r="F44" s="458"/>
      <c r="G44" s="1065"/>
      <c r="H44" s="458"/>
      <c r="I44" s="458"/>
      <c r="J44" s="459"/>
      <c r="K44" s="458"/>
      <c r="L44" s="458"/>
      <c r="M44" s="458"/>
      <c r="N44" s="458"/>
      <c r="O44" s="459"/>
      <c r="P44" s="458"/>
      <c r="Q44" s="458"/>
      <c r="R44" s="458"/>
      <c r="S44" s="458"/>
      <c r="T44" s="459"/>
      <c r="U44" s="458"/>
      <c r="V44" s="458"/>
      <c r="W44" s="458"/>
      <c r="X44" s="458"/>
      <c r="Y44" s="1073"/>
      <c r="Z44" s="691"/>
      <c r="AA44" s="691"/>
      <c r="AB44" s="691"/>
      <c r="AC44" s="691"/>
      <c r="AD44" s="1074"/>
      <c r="AE44" s="691"/>
      <c r="AF44" s="691"/>
      <c r="AG44" s="691"/>
      <c r="AH44" s="691"/>
      <c r="AI44" s="1074"/>
      <c r="AJ44" s="691">
        <f>-Tax_CoRE!AJ26*WACC!AF$15*AJ$8</f>
        <v>-54.0430304155608</v>
      </c>
      <c r="AK44" s="691">
        <f>-Tax_CoRE!AK26*WACC!AG$15*AK$8</f>
        <v>-56.73251628010712</v>
      </c>
      <c r="AL44" s="691">
        <f>-Tax_CoRE!AL26*WACC!AH$15*AL$8</f>
        <v>-59.316552006945287</v>
      </c>
      <c r="AM44" s="691">
        <f>-Tax_CoRE!AM26*WACC!AI$15*AM$8</f>
        <v>-61.231775991123136</v>
      </c>
      <c r="AN44" s="1074">
        <f>-Tax_CoRE!AN26*WACC!AJ$15*AN$8</f>
        <v>-62.957328814422091</v>
      </c>
      <c r="AO44" s="458"/>
    </row>
    <row r="45" spans="1:41" ht="12.75" customHeight="1" outlineLevel="1">
      <c r="A45" s="840">
        <f>ROW()</f>
        <v>45</v>
      </c>
      <c r="B45" s="660"/>
      <c r="D45" s="458" t="s">
        <v>390</v>
      </c>
      <c r="E45" s="458"/>
      <c r="F45" s="458"/>
      <c r="G45" s="1065"/>
      <c r="H45" s="458"/>
      <c r="I45" s="458"/>
      <c r="J45" s="459"/>
      <c r="K45" s="458"/>
      <c r="L45" s="458"/>
      <c r="M45" s="458"/>
      <c r="N45" s="458"/>
      <c r="O45" s="459"/>
      <c r="P45" s="458"/>
      <c r="Q45" s="458"/>
      <c r="R45" s="458"/>
      <c r="S45" s="458"/>
      <c r="T45" s="459"/>
      <c r="U45" s="458"/>
      <c r="V45" s="458"/>
      <c r="W45" s="458"/>
      <c r="X45" s="458"/>
      <c r="Y45" s="1073"/>
      <c r="Z45" s="691"/>
      <c r="AA45" s="691"/>
      <c r="AB45" s="691"/>
      <c r="AC45" s="691"/>
      <c r="AD45" s="1074"/>
      <c r="AE45" s="691"/>
      <c r="AF45" s="691"/>
      <c r="AG45" s="691"/>
      <c r="AH45" s="691"/>
      <c r="AI45" s="1074"/>
      <c r="AJ45" s="691">
        <f>Tax_Asset!AJ21</f>
        <v>-68.441779486336117</v>
      </c>
      <c r="AK45" s="691">
        <f>Tax_Asset!AK21</f>
        <v>-74.888893203993035</v>
      </c>
      <c r="AL45" s="691">
        <f>Tax_Asset!AL21</f>
        <v>-82.005998982042414</v>
      </c>
      <c r="AM45" s="691">
        <f>Tax_Asset!AM21</f>
        <v>-85.216109802205324</v>
      </c>
      <c r="AN45" s="1074">
        <f>Tax_Asset!AN21</f>
        <v>-87.076044113285533</v>
      </c>
      <c r="AO45" s="458"/>
    </row>
    <row r="46" spans="1:41" ht="12.75" customHeight="1" outlineLevel="1">
      <c r="A46" s="840">
        <f>ROW()</f>
        <v>46</v>
      </c>
      <c r="B46" s="660"/>
      <c r="D46" s="610" t="s">
        <v>339</v>
      </c>
      <c r="E46" s="610"/>
      <c r="F46" s="610"/>
      <c r="G46" s="1084"/>
      <c r="H46" s="610"/>
      <c r="I46" s="610"/>
      <c r="J46" s="1085"/>
      <c r="K46" s="610"/>
      <c r="L46" s="610"/>
      <c r="M46" s="610"/>
      <c r="N46" s="610"/>
      <c r="O46" s="1085"/>
      <c r="P46" s="610"/>
      <c r="Q46" s="610"/>
      <c r="R46" s="610"/>
      <c r="S46" s="610"/>
      <c r="T46" s="1085"/>
      <c r="U46" s="610"/>
      <c r="V46" s="610"/>
      <c r="W46" s="610"/>
      <c r="X46" s="610"/>
      <c r="Y46" s="1086"/>
      <c r="Z46" s="1070"/>
      <c r="AA46" s="1070"/>
      <c r="AB46" s="1070"/>
      <c r="AC46" s="1070"/>
      <c r="AD46" s="1071"/>
      <c r="AE46" s="1070"/>
      <c r="AF46" s="1070"/>
      <c r="AG46" s="1070"/>
      <c r="AH46" s="1070"/>
      <c r="AI46" s="1071"/>
      <c r="AJ46" s="1070">
        <f t="shared" ref="AJ46:AN46" si="19">SUM(AJ43:AJ45)</f>
        <v>-206.16828007876396</v>
      </c>
      <c r="AK46" s="1070">
        <f t="shared" si="19"/>
        <v>-220.751614781033</v>
      </c>
      <c r="AL46" s="1070">
        <f t="shared" si="19"/>
        <v>-235.01331678865137</v>
      </c>
      <c r="AM46" s="1070">
        <f t="shared" si="19"/>
        <v>-246.87633816176827</v>
      </c>
      <c r="AN46" s="1071">
        <f t="shared" si="19"/>
        <v>-252.21356676869488</v>
      </c>
      <c r="AO46" s="458"/>
    </row>
    <row r="47" spans="1:41" ht="12.75" customHeight="1" outlineLevel="1">
      <c r="A47" s="840">
        <f>ROW()</f>
        <v>47</v>
      </c>
      <c r="B47" s="660"/>
      <c r="C47" s="843" t="s">
        <v>259</v>
      </c>
      <c r="D47" s="1077"/>
      <c r="E47" s="458"/>
      <c r="F47" s="458"/>
      <c r="G47" s="458"/>
      <c r="H47" s="458"/>
      <c r="I47" s="458"/>
      <c r="J47" s="459"/>
      <c r="K47" s="458"/>
      <c r="L47" s="458"/>
      <c r="M47" s="458"/>
      <c r="N47" s="458"/>
      <c r="O47" s="459"/>
      <c r="P47" s="458"/>
      <c r="Q47" s="458"/>
      <c r="R47" s="458"/>
      <c r="S47" s="458"/>
      <c r="T47" s="459"/>
      <c r="U47" s="458"/>
      <c r="V47" s="458"/>
      <c r="W47" s="458"/>
      <c r="X47" s="458"/>
      <c r="Y47" s="1067"/>
      <c r="Z47" s="1062"/>
      <c r="AA47" s="1062"/>
      <c r="AB47" s="1062"/>
      <c r="AC47" s="1062"/>
      <c r="AD47" s="1076"/>
      <c r="AE47" s="1062"/>
      <c r="AF47" s="1062"/>
      <c r="AG47" s="1062"/>
      <c r="AH47" s="1062"/>
      <c r="AI47" s="1076"/>
      <c r="AJ47" s="1062"/>
      <c r="AK47" s="1062">
        <f>AK45-AJ45</f>
        <v>-6.4471137176569187</v>
      </c>
      <c r="AL47" s="1062">
        <f t="shared" ref="AL47" si="20">AL45-AK45</f>
        <v>-7.1171057780493783</v>
      </c>
      <c r="AM47" s="1062">
        <f t="shared" ref="AM47" si="21">AM45-AL45</f>
        <v>-3.2101108201629103</v>
      </c>
      <c r="AN47" s="1076">
        <f t="shared" ref="AN47" si="22">AN45-AM45</f>
        <v>-1.8599343110802096</v>
      </c>
      <c r="AO47" s="458"/>
    </row>
    <row r="48" spans="1:41" ht="12.75" customHeight="1" outlineLevel="1">
      <c r="A48" s="840">
        <f>ROW()</f>
        <v>48</v>
      </c>
      <c r="B48" s="660"/>
      <c r="C48" s="843"/>
      <c r="D48" s="458" t="s">
        <v>460</v>
      </c>
      <c r="E48" s="458"/>
      <c r="F48" s="458"/>
      <c r="G48" s="458"/>
      <c r="H48" s="458"/>
      <c r="I48" s="458"/>
      <c r="J48" s="459"/>
      <c r="K48" s="458"/>
      <c r="L48" s="458"/>
      <c r="M48" s="458"/>
      <c r="N48" s="458"/>
      <c r="O48" s="459"/>
      <c r="P48" s="458"/>
      <c r="Q48" s="458"/>
      <c r="R48" s="458"/>
      <c r="S48" s="458"/>
      <c r="T48" s="459"/>
      <c r="U48" s="458"/>
      <c r="V48" s="458"/>
      <c r="W48" s="458"/>
      <c r="X48" s="458"/>
      <c r="Y48" s="1067"/>
      <c r="Z48" s="1062"/>
      <c r="AA48" s="1062"/>
      <c r="AB48" s="1062"/>
      <c r="AC48" s="1062"/>
      <c r="AD48" s="1076"/>
      <c r="AE48" s="1062"/>
      <c r="AF48" s="1062"/>
      <c r="AG48" s="1062"/>
      <c r="AH48" s="1062"/>
      <c r="AI48" s="1076"/>
      <c r="AJ48" s="1062">
        <f t="shared" ref="AJ48:AN48" si="23">AJ41+AJ46</f>
        <v>31.793104118734988</v>
      </c>
      <c r="AK48" s="1062">
        <f t="shared" si="23"/>
        <v>43.056999025265981</v>
      </c>
      <c r="AL48" s="1062">
        <f t="shared" si="23"/>
        <v>44.774941735717675</v>
      </c>
      <c r="AM48" s="1062">
        <f t="shared" si="23"/>
        <v>46.127560531218535</v>
      </c>
      <c r="AN48" s="1076">
        <f t="shared" si="23"/>
        <v>47.852731241773995</v>
      </c>
      <c r="AO48" s="1062"/>
    </row>
    <row r="49" spans="1:41" ht="12.75" customHeight="1" outlineLevel="1">
      <c r="A49" s="840">
        <f>ROW()</f>
        <v>49</v>
      </c>
      <c r="B49" s="660"/>
      <c r="C49" s="843"/>
      <c r="D49" s="458" t="s">
        <v>427</v>
      </c>
      <c r="E49" s="458"/>
      <c r="F49" s="458"/>
      <c r="G49" s="458"/>
      <c r="H49" s="458"/>
      <c r="I49" s="458"/>
      <c r="J49" s="459"/>
      <c r="K49" s="458"/>
      <c r="L49" s="458"/>
      <c r="M49" s="458"/>
      <c r="N49" s="458"/>
      <c r="O49" s="459"/>
      <c r="P49" s="458"/>
      <c r="Q49" s="458"/>
      <c r="R49" s="458"/>
      <c r="S49" s="458"/>
      <c r="T49" s="459"/>
      <c r="U49" s="458"/>
      <c r="V49" s="458"/>
      <c r="W49" s="458"/>
      <c r="X49" s="458"/>
      <c r="Y49" s="1067"/>
      <c r="Z49" s="1062"/>
      <c r="AA49" s="1062"/>
      <c r="AB49" s="1062"/>
      <c r="AC49" s="1062"/>
      <c r="AD49" s="1076"/>
      <c r="AE49" s="1062"/>
      <c r="AF49" s="1062"/>
      <c r="AG49" s="1062"/>
      <c r="AH49" s="1062"/>
      <c r="AI49" s="1076"/>
      <c r="AJ49" s="1062">
        <f t="shared" ref="AJ49:AN49" si="24">IF(AJ50&lt;0,AJ50,0)</f>
        <v>0</v>
      </c>
      <c r="AK49" s="1062">
        <f t="shared" si="24"/>
        <v>0</v>
      </c>
      <c r="AL49" s="1062">
        <f t="shared" si="24"/>
        <v>0</v>
      </c>
      <c r="AM49" s="1062">
        <f t="shared" si="24"/>
        <v>0</v>
      </c>
      <c r="AN49" s="1076">
        <f t="shared" si="24"/>
        <v>0</v>
      </c>
      <c r="AO49" s="458"/>
    </row>
    <row r="50" spans="1:41" ht="12.75" customHeight="1" outlineLevel="1">
      <c r="A50" s="840">
        <f>ROW()</f>
        <v>50</v>
      </c>
      <c r="B50" s="660"/>
      <c r="C50" s="843"/>
      <c r="D50" s="458" t="s">
        <v>428</v>
      </c>
      <c r="E50" s="458"/>
      <c r="F50" s="458"/>
      <c r="G50" s="458"/>
      <c r="H50" s="458"/>
      <c r="I50" s="458"/>
      <c r="J50" s="459"/>
      <c r="K50" s="458"/>
      <c r="L50" s="458"/>
      <c r="M50" s="458"/>
      <c r="N50" s="458"/>
      <c r="O50" s="459"/>
      <c r="P50" s="458"/>
      <c r="Q50" s="458"/>
      <c r="R50" s="458"/>
      <c r="S50" s="458"/>
      <c r="T50" s="459"/>
      <c r="U50" s="458"/>
      <c r="V50" s="458"/>
      <c r="W50" s="458"/>
      <c r="X50" s="458"/>
      <c r="Y50" s="1067"/>
      <c r="Z50" s="1062"/>
      <c r="AA50" s="1062"/>
      <c r="AB50" s="1062"/>
      <c r="AC50" s="1062"/>
      <c r="AD50" s="1076"/>
      <c r="AE50" s="1062"/>
      <c r="AF50" s="1062"/>
      <c r="AG50" s="1062"/>
      <c r="AH50" s="1062"/>
      <c r="AI50" s="1076"/>
      <c r="AJ50" s="1062">
        <f t="shared" ref="AJ50" si="25">AJ48+AI49</f>
        <v>31.793104118734988</v>
      </c>
      <c r="AK50" s="1062">
        <f t="shared" ref="AK50" si="26">AK48+AJ49</f>
        <v>43.056999025265981</v>
      </c>
      <c r="AL50" s="1062">
        <f t="shared" ref="AL50" si="27">AL48+AK49</f>
        <v>44.774941735717675</v>
      </c>
      <c r="AM50" s="1062">
        <f t="shared" ref="AM50" si="28">AM48+AL49</f>
        <v>46.127560531218535</v>
      </c>
      <c r="AN50" s="1076">
        <f t="shared" ref="AN50" si="29">AN48+AM49</f>
        <v>47.852731241773995</v>
      </c>
      <c r="AO50" s="1062"/>
    </row>
    <row r="51" spans="1:41" ht="12.75" customHeight="1" outlineLevel="1">
      <c r="A51" s="840">
        <f>ROW()</f>
        <v>51</v>
      </c>
      <c r="B51" s="660"/>
      <c r="D51" s="610" t="s">
        <v>426</v>
      </c>
      <c r="E51" s="610"/>
      <c r="F51" s="610"/>
      <c r="G51" s="610"/>
      <c r="H51" s="610"/>
      <c r="I51" s="610"/>
      <c r="J51" s="1085"/>
      <c r="K51" s="610"/>
      <c r="L51" s="610"/>
      <c r="M51" s="610"/>
      <c r="N51" s="610"/>
      <c r="O51" s="1085"/>
      <c r="P51" s="610"/>
      <c r="Q51" s="610"/>
      <c r="R51" s="610"/>
      <c r="S51" s="610"/>
      <c r="T51" s="1085"/>
      <c r="U51" s="610"/>
      <c r="V51" s="610"/>
      <c r="W51" s="610"/>
      <c r="X51" s="610"/>
      <c r="Y51" s="1086"/>
      <c r="Z51" s="1070"/>
      <c r="AA51" s="1070"/>
      <c r="AB51" s="1070"/>
      <c r="AC51" s="1070"/>
      <c r="AD51" s="1071"/>
      <c r="AE51" s="1070"/>
      <c r="AF51" s="1070"/>
      <c r="AG51" s="1070"/>
      <c r="AH51" s="1070"/>
      <c r="AI51" s="1071"/>
      <c r="AJ51" s="1070">
        <f>-IF((SUM(AJ33:AJ38)+AJ46+AI49)&gt;0,(SUM(AJ33:AJ38)+AJ46+AI49)*WACC!AF$29/(1-(1-WACC!AF$30)*WACC!AF$29),0)</f>
        <v>-9.5379312356204906</v>
      </c>
      <c r="AK51" s="1070">
        <f>-IF((SUM(AK33:AK38)+AK46+AJ49)&gt;0,(SUM(AK33:AK38)+AK46+AJ49)*WACC!AG$29/(1-(1-WACC!AG$30)*WACC!AG$29),0)</f>
        <v>-12.917099707579807</v>
      </c>
      <c r="AL51" s="1070">
        <f>-IF((SUM(AL33:AL38)+AL46+AK49)&gt;0,(SUM(AL33:AL38)+AL46+AK49)*WACC!AH$29/(1-(1-WACC!AH$30)*WACC!AH$29),0)</f>
        <v>-13.432482520715299</v>
      </c>
      <c r="AM51" s="1070">
        <f>-IF((SUM(AM33:AM38)+AM46+AL49)&gt;0,(SUM(AM33:AM38)+AM46+AL49)*WACC!AI$29/(1-(1-WACC!AI$30)*WACC!AI$29),0)</f>
        <v>-13.838268159365553</v>
      </c>
      <c r="AN51" s="1071">
        <f>-IF((SUM(AN33:AN38)+AN46+AM49)&gt;0,(SUM(AN33:AN38)+AN46+AM49)*WACC!AJ$29/(1-(1-WACC!AJ$30)*WACC!AJ$29),0)</f>
        <v>-14.355819372532196</v>
      </c>
      <c r="AO51" s="458"/>
    </row>
    <row r="52" spans="1:41" ht="12.75" customHeight="1" outlineLevel="1">
      <c r="A52" s="840">
        <f>ROW()</f>
        <v>52</v>
      </c>
      <c r="B52" s="660"/>
      <c r="D52" s="458" t="s">
        <v>261</v>
      </c>
      <c r="E52" s="458"/>
      <c r="F52" s="458"/>
      <c r="G52" s="458"/>
      <c r="H52" s="458"/>
      <c r="I52" s="458"/>
      <c r="J52" s="459"/>
      <c r="K52" s="458"/>
      <c r="L52" s="458"/>
      <c r="M52" s="458"/>
      <c r="N52" s="458"/>
      <c r="O52" s="459"/>
      <c r="P52" s="458"/>
      <c r="Q52" s="458"/>
      <c r="R52" s="458"/>
      <c r="S52" s="458"/>
      <c r="T52" s="459"/>
      <c r="U52" s="458"/>
      <c r="V52" s="458"/>
      <c r="W52" s="458"/>
      <c r="X52" s="458"/>
      <c r="Y52" s="1067"/>
      <c r="Z52" s="1062"/>
      <c r="AA52" s="1062"/>
      <c r="AB52" s="1062"/>
      <c r="AC52" s="1062"/>
      <c r="AD52" s="1076"/>
      <c r="AE52" s="1062"/>
      <c r="AF52" s="1062"/>
      <c r="AG52" s="1062"/>
      <c r="AH52" s="1062"/>
      <c r="AI52" s="1076"/>
      <c r="AJ52" s="1062">
        <f>-AJ51*WACC!AF$30</f>
        <v>4.7689656178102453</v>
      </c>
      <c r="AK52" s="1062">
        <f>-AK51*WACC!AG$30</f>
        <v>6.4585498537899033</v>
      </c>
      <c r="AL52" s="1062">
        <f>-AL51*WACC!AH$30</f>
        <v>6.7162412603576493</v>
      </c>
      <c r="AM52" s="1062">
        <f>-AM51*WACC!AI$30</f>
        <v>6.9191340796827765</v>
      </c>
      <c r="AN52" s="1076">
        <f>-AN51*WACC!AJ$30</f>
        <v>7.1779096862660978</v>
      </c>
      <c r="AO52" s="458"/>
    </row>
    <row r="53" spans="1:41" ht="12.75" customHeight="1" outlineLevel="1">
      <c r="A53" s="840">
        <f>ROW()</f>
        <v>53</v>
      </c>
      <c r="B53" s="660"/>
      <c r="D53" s="610" t="s">
        <v>458</v>
      </c>
      <c r="E53" s="610"/>
      <c r="F53" s="610"/>
      <c r="G53" s="610"/>
      <c r="H53" s="610"/>
      <c r="I53" s="610"/>
      <c r="J53" s="1085"/>
      <c r="K53" s="610"/>
      <c r="L53" s="610"/>
      <c r="M53" s="610"/>
      <c r="N53" s="610"/>
      <c r="O53" s="1085"/>
      <c r="P53" s="610"/>
      <c r="Q53" s="610"/>
      <c r="R53" s="610"/>
      <c r="S53" s="610"/>
      <c r="T53" s="1085"/>
      <c r="U53" s="610"/>
      <c r="V53" s="610"/>
      <c r="W53" s="610"/>
      <c r="X53" s="610"/>
      <c r="Y53" s="1086"/>
      <c r="Z53" s="1070"/>
      <c r="AA53" s="1070"/>
      <c r="AB53" s="1070"/>
      <c r="AC53" s="1070"/>
      <c r="AD53" s="1071"/>
      <c r="AE53" s="1070"/>
      <c r="AF53" s="1070"/>
      <c r="AG53" s="1070"/>
      <c r="AH53" s="1070"/>
      <c r="AI53" s="1071"/>
      <c r="AJ53" s="1070">
        <f t="shared" ref="AJ53:AN53" si="30">SUM(AJ51:AJ52)</f>
        <v>-4.7689656178102453</v>
      </c>
      <c r="AK53" s="1070">
        <f t="shared" si="30"/>
        <v>-6.4585498537899033</v>
      </c>
      <c r="AL53" s="1070">
        <f t="shared" si="30"/>
        <v>-6.7162412603576493</v>
      </c>
      <c r="AM53" s="1070">
        <f t="shared" si="30"/>
        <v>-6.9191340796827765</v>
      </c>
      <c r="AN53" s="1071">
        <f t="shared" si="30"/>
        <v>-7.1779096862660978</v>
      </c>
      <c r="AO53" s="458"/>
    </row>
    <row r="54" spans="1:41" ht="12.75" customHeight="1" outlineLevel="1">
      <c r="A54" s="840">
        <f>ROW()</f>
        <v>54</v>
      </c>
      <c r="B54" s="660"/>
      <c r="D54" s="458"/>
      <c r="E54" s="458"/>
      <c r="F54" s="458"/>
      <c r="G54" s="458"/>
      <c r="H54" s="458"/>
      <c r="I54" s="458"/>
      <c r="J54" s="459"/>
      <c r="K54" s="458"/>
      <c r="L54" s="458"/>
      <c r="M54" s="458"/>
      <c r="N54" s="458"/>
      <c r="O54" s="459"/>
      <c r="P54" s="458"/>
      <c r="Q54" s="458"/>
      <c r="R54" s="458"/>
      <c r="S54" s="458"/>
      <c r="T54" s="459"/>
      <c r="U54" s="458"/>
      <c r="V54" s="458"/>
      <c r="W54" s="458"/>
      <c r="X54" s="458"/>
      <c r="Y54" s="459"/>
      <c r="Z54" s="458"/>
      <c r="AA54" s="458"/>
      <c r="AB54" s="458"/>
      <c r="AC54" s="458"/>
      <c r="AD54" s="463"/>
      <c r="AE54" s="458"/>
      <c r="AF54" s="458"/>
      <c r="AG54" s="458"/>
      <c r="AH54" s="458"/>
      <c r="AI54" s="463"/>
      <c r="AJ54" s="458"/>
      <c r="AK54" s="458"/>
      <c r="AL54" s="458"/>
      <c r="AM54" s="458"/>
      <c r="AN54" s="463"/>
      <c r="AO54" s="458"/>
    </row>
    <row r="55" spans="1:41" ht="12.75" customHeight="1">
      <c r="A55" s="845" t="s">
        <v>487</v>
      </c>
      <c r="B55" s="724"/>
      <c r="C55" s="768"/>
      <c r="D55" s="725"/>
      <c r="E55" s="725"/>
      <c r="F55" s="726"/>
      <c r="G55" s="725"/>
      <c r="H55" s="725"/>
      <c r="I55" s="725"/>
      <c r="J55" s="727"/>
      <c r="K55" s="725"/>
      <c r="L55" s="725"/>
      <c r="M55" s="725"/>
      <c r="N55" s="725"/>
      <c r="O55" s="727"/>
      <c r="P55" s="725"/>
      <c r="Q55" s="725"/>
      <c r="R55" s="725"/>
      <c r="S55" s="725"/>
      <c r="T55" s="727"/>
      <c r="U55" s="725"/>
      <c r="V55" s="725"/>
      <c r="W55" s="725"/>
      <c r="X55" s="725"/>
      <c r="Y55" s="727"/>
      <c r="Z55" s="725"/>
      <c r="AA55" s="725"/>
      <c r="AB55" s="725"/>
      <c r="AC55" s="725"/>
      <c r="AD55" s="728"/>
      <c r="AE55" s="725"/>
      <c r="AF55" s="725"/>
      <c r="AG55" s="725"/>
      <c r="AH55" s="725"/>
      <c r="AI55" s="728"/>
      <c r="AJ55" s="725"/>
      <c r="AK55" s="725"/>
      <c r="AL55" s="725"/>
      <c r="AM55" s="725"/>
      <c r="AN55" s="728"/>
      <c r="AO55" s="458"/>
    </row>
    <row r="56" spans="1:41" ht="12.75" customHeight="1" outlineLevel="1">
      <c r="A56" s="840">
        <f>ROW()</f>
        <v>56</v>
      </c>
      <c r="B56" s="660"/>
      <c r="D56" s="458"/>
      <c r="E56" s="458"/>
      <c r="F56" s="458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58"/>
      <c r="R56" s="458"/>
      <c r="S56" s="458"/>
      <c r="T56" s="458"/>
      <c r="U56" s="458"/>
      <c r="V56" s="458"/>
      <c r="W56" s="458"/>
      <c r="X56" s="458"/>
      <c r="Y56" s="1067"/>
      <c r="Z56" s="1062"/>
      <c r="AA56" s="1062"/>
      <c r="AB56" s="1062"/>
      <c r="AC56" s="1062"/>
      <c r="AD56" s="1076"/>
      <c r="AE56" s="1062"/>
      <c r="AF56" s="1062"/>
      <c r="AG56" s="1062"/>
      <c r="AH56" s="1062"/>
      <c r="AI56" s="1076"/>
      <c r="AJ56" s="1062"/>
      <c r="AK56" s="1062"/>
      <c r="AL56" s="1062"/>
      <c r="AM56" s="1062"/>
      <c r="AN56" s="1076"/>
      <c r="AO56" s="458"/>
    </row>
    <row r="57" spans="1:41" ht="12.75" customHeight="1" outlineLevel="1">
      <c r="A57" s="840">
        <f>ROW()</f>
        <v>57</v>
      </c>
      <c r="B57" s="660"/>
      <c r="C57" s="843" t="s">
        <v>449</v>
      </c>
      <c r="D57" s="458"/>
      <c r="E57" s="33"/>
      <c r="F57" s="37">
        <f>SUM(F58:F59)</f>
        <v>1</v>
      </c>
      <c r="G57" s="458"/>
      <c r="H57" s="458"/>
      <c r="I57" s="41"/>
      <c r="J57" s="344"/>
      <c r="K57" s="150"/>
      <c r="L57" s="150"/>
      <c r="M57" s="150"/>
      <c r="N57" s="150"/>
      <c r="O57" s="344"/>
      <c r="P57" s="150"/>
      <c r="Q57" s="150"/>
      <c r="R57" s="150"/>
      <c r="S57" s="150"/>
      <c r="T57" s="344"/>
      <c r="U57" s="150"/>
      <c r="V57" s="150"/>
      <c r="W57" s="150"/>
      <c r="X57" s="150"/>
      <c r="Y57" s="1073"/>
      <c r="Z57" s="691"/>
      <c r="AA57" s="691"/>
      <c r="AB57" s="691"/>
      <c r="AC57" s="691"/>
      <c r="AD57" s="1074"/>
      <c r="AE57" s="691"/>
      <c r="AF57" s="691"/>
      <c r="AG57" s="691"/>
      <c r="AH57" s="691"/>
      <c r="AI57" s="1074"/>
      <c r="AJ57" s="691">
        <f>CoS!AJ$31</f>
        <v>1617.9205765650909</v>
      </c>
      <c r="AK57" s="691">
        <f>CoS!AK$31</f>
        <v>1689.6875200915315</v>
      </c>
      <c r="AL57" s="691">
        <f>CoS!AL$31</f>
        <v>1764.5150758270388</v>
      </c>
      <c r="AM57" s="691">
        <f>CoS!AM$31</f>
        <v>1819.7820856666976</v>
      </c>
      <c r="AN57" s="1074">
        <f>CoS!AN$31</f>
        <v>1870.314326227659</v>
      </c>
      <c r="AO57" s="458"/>
    </row>
    <row r="58" spans="1:41" ht="12.75" customHeight="1" outlineLevel="1">
      <c r="A58" s="840">
        <f>ROW()</f>
        <v>58</v>
      </c>
      <c r="B58" s="660"/>
      <c r="C58" s="763"/>
      <c r="D58" s="458" t="s">
        <v>14</v>
      </c>
      <c r="E58" s="33"/>
      <c r="F58" s="678">
        <f>WACC!$AA$26</f>
        <v>0.44999999999999996</v>
      </c>
      <c r="G58" s="458"/>
      <c r="H58" s="458"/>
      <c r="I58" s="41"/>
      <c r="J58" s="344"/>
      <c r="K58" s="150"/>
      <c r="L58" s="150"/>
      <c r="M58" s="150"/>
      <c r="N58" s="150"/>
      <c r="O58" s="344"/>
      <c r="P58" s="150"/>
      <c r="Q58" s="150"/>
      <c r="R58" s="150"/>
      <c r="S58" s="150"/>
      <c r="T58" s="344"/>
      <c r="U58" s="150"/>
      <c r="V58" s="150"/>
      <c r="W58" s="150"/>
      <c r="X58" s="150"/>
      <c r="Y58" s="1081"/>
      <c r="Z58" s="1082"/>
      <c r="AA58" s="1082"/>
      <c r="AB58" s="1082"/>
      <c r="AC58" s="1082"/>
      <c r="AD58" s="1083"/>
      <c r="AE58" s="1082"/>
      <c r="AF58" s="1082"/>
      <c r="AG58" s="1082"/>
      <c r="AH58" s="1082"/>
      <c r="AI58" s="1083"/>
      <c r="AJ58" s="1082">
        <f t="shared" ref="AJ58:AN58" si="31">$F58*AJ57</f>
        <v>728.06425945429078</v>
      </c>
      <c r="AK58" s="1082">
        <f t="shared" si="31"/>
        <v>760.35938404118906</v>
      </c>
      <c r="AL58" s="1082">
        <f t="shared" si="31"/>
        <v>794.03178412216744</v>
      </c>
      <c r="AM58" s="1082">
        <f t="shared" si="31"/>
        <v>818.90193855001382</v>
      </c>
      <c r="AN58" s="1083">
        <f t="shared" si="31"/>
        <v>841.64144680244647</v>
      </c>
      <c r="AO58" s="458"/>
    </row>
    <row r="59" spans="1:41" ht="12.75" customHeight="1" outlineLevel="1">
      <c r="A59" s="840">
        <f>ROW()</f>
        <v>59</v>
      </c>
      <c r="B59" s="660"/>
      <c r="C59" s="763"/>
      <c r="D59" s="458" t="s">
        <v>12</v>
      </c>
      <c r="E59" s="33"/>
      <c r="F59" s="678">
        <f>WACC!$AA$25</f>
        <v>0.55000000000000004</v>
      </c>
      <c r="G59" s="458"/>
      <c r="H59" s="458"/>
      <c r="I59" s="41"/>
      <c r="J59" s="344"/>
      <c r="K59" s="150"/>
      <c r="L59" s="150"/>
      <c r="M59" s="150"/>
      <c r="N59" s="150"/>
      <c r="O59" s="344"/>
      <c r="P59" s="150"/>
      <c r="Q59" s="150"/>
      <c r="R59" s="150"/>
      <c r="S59" s="150"/>
      <c r="T59" s="344"/>
      <c r="U59" s="150"/>
      <c r="V59" s="150"/>
      <c r="W59" s="150"/>
      <c r="X59" s="150"/>
      <c r="Y59" s="1081"/>
      <c r="Z59" s="1082"/>
      <c r="AA59" s="1082"/>
      <c r="AB59" s="1082"/>
      <c r="AC59" s="1082"/>
      <c r="AD59" s="1083"/>
      <c r="AE59" s="1082"/>
      <c r="AF59" s="1082"/>
      <c r="AG59" s="1082"/>
      <c r="AH59" s="1082"/>
      <c r="AI59" s="1083"/>
      <c r="AJ59" s="1082">
        <f t="shared" ref="AJ59:AN59" si="32">$F59*AJ57</f>
        <v>889.85631711080009</v>
      </c>
      <c r="AK59" s="1082">
        <f t="shared" si="32"/>
        <v>929.32813605034244</v>
      </c>
      <c r="AL59" s="1082">
        <f t="shared" si="32"/>
        <v>970.48329170487136</v>
      </c>
      <c r="AM59" s="1082">
        <f t="shared" si="32"/>
        <v>1000.8801471166838</v>
      </c>
      <c r="AN59" s="1083">
        <f t="shared" si="32"/>
        <v>1028.6728794252126</v>
      </c>
      <c r="AO59" s="458"/>
    </row>
    <row r="60" spans="1:41" ht="12.75" customHeight="1" outlineLevel="1">
      <c r="A60" s="840">
        <f>ROW()</f>
        <v>60</v>
      </c>
      <c r="B60" s="660"/>
      <c r="C60" s="843" t="s">
        <v>464</v>
      </c>
      <c r="D60" s="458"/>
      <c r="E60" s="458"/>
      <c r="F60" s="458"/>
      <c r="G60" s="458"/>
      <c r="H60" s="458"/>
      <c r="I60" s="458"/>
      <c r="J60" s="459"/>
      <c r="K60" s="458"/>
      <c r="L60" s="458"/>
      <c r="M60" s="458"/>
      <c r="N60" s="458"/>
      <c r="O60" s="459"/>
      <c r="P60" s="458"/>
      <c r="Q60" s="458"/>
      <c r="R60" s="458"/>
      <c r="S60" s="458"/>
      <c r="T60" s="459"/>
      <c r="U60" s="458"/>
      <c r="V60" s="458"/>
      <c r="W60" s="458"/>
      <c r="X60" s="458"/>
      <c r="Y60" s="459"/>
      <c r="Z60" s="458"/>
      <c r="AA60" s="458"/>
      <c r="AB60" s="458"/>
      <c r="AC60" s="458"/>
      <c r="AD60" s="463"/>
      <c r="AE60" s="458"/>
      <c r="AF60" s="458"/>
      <c r="AG60" s="458"/>
      <c r="AH60" s="458"/>
      <c r="AI60" s="463"/>
      <c r="AJ60" s="458"/>
      <c r="AK60" s="458"/>
      <c r="AL60" s="458"/>
      <c r="AM60" s="458"/>
      <c r="AN60" s="463"/>
      <c r="AO60" s="458"/>
    </row>
    <row r="61" spans="1:41" ht="12.75" customHeight="1" outlineLevel="1">
      <c r="A61" s="840">
        <f>ROW()</f>
        <v>61</v>
      </c>
      <c r="B61" s="660"/>
      <c r="D61" s="458" t="s">
        <v>454</v>
      </c>
      <c r="E61" s="458"/>
      <c r="F61" s="458"/>
      <c r="G61" s="1648" t="s">
        <v>222</v>
      </c>
      <c r="H61" s="458"/>
      <c r="I61" s="458"/>
      <c r="J61" s="459"/>
      <c r="K61" s="458"/>
      <c r="L61" s="458"/>
      <c r="M61" s="458"/>
      <c r="N61" s="458"/>
      <c r="O61" s="459"/>
      <c r="P61" s="458"/>
      <c r="Q61" s="458"/>
      <c r="R61" s="458"/>
      <c r="S61" s="458"/>
      <c r="T61" s="459"/>
      <c r="U61" s="458"/>
      <c r="V61" s="458"/>
      <c r="W61" s="458"/>
      <c r="X61" s="458"/>
      <c r="Y61" s="459"/>
      <c r="Z61" s="458"/>
      <c r="AA61" s="458"/>
      <c r="AB61" s="458"/>
      <c r="AC61" s="458"/>
      <c r="AD61" s="463"/>
      <c r="AE61" s="458"/>
      <c r="AF61" s="458"/>
      <c r="AG61" s="458"/>
      <c r="AH61" s="458"/>
      <c r="AI61" s="463"/>
      <c r="AJ61" s="458"/>
      <c r="AK61" s="458"/>
      <c r="AL61" s="458"/>
      <c r="AM61" s="458"/>
      <c r="AN61" s="463"/>
      <c r="AO61" s="458"/>
    </row>
    <row r="62" spans="1:41" ht="12.75" customHeight="1" outlineLevel="1">
      <c r="A62" s="840">
        <f>ROW()</f>
        <v>62</v>
      </c>
      <c r="B62" s="660"/>
      <c r="D62" s="1088" t="s">
        <v>525</v>
      </c>
      <c r="E62" s="458"/>
      <c r="F62" s="458"/>
      <c r="G62" s="1089"/>
      <c r="H62" s="458"/>
      <c r="I62" s="458"/>
      <c r="J62" s="459"/>
      <c r="K62" s="458"/>
      <c r="L62" s="458"/>
      <c r="M62" s="458"/>
      <c r="N62" s="458"/>
      <c r="O62" s="459"/>
      <c r="P62" s="458"/>
      <c r="Q62" s="458"/>
      <c r="R62" s="458"/>
      <c r="S62" s="458"/>
      <c r="T62" s="459"/>
      <c r="U62" s="458"/>
      <c r="V62" s="458"/>
      <c r="W62" s="458"/>
      <c r="X62" s="458"/>
      <c r="Y62" s="1090"/>
      <c r="Z62" s="537"/>
      <c r="AA62" s="537"/>
      <c r="AB62" s="537"/>
      <c r="AC62" s="537"/>
      <c r="AD62" s="539"/>
      <c r="AE62" s="537"/>
      <c r="AF62" s="537"/>
      <c r="AG62" s="537"/>
      <c r="AH62" s="537"/>
      <c r="AI62" s="539"/>
      <c r="AJ62" s="537">
        <f>WACC!AF$22</f>
        <v>8.224999999999999E-2</v>
      </c>
      <c r="AK62" s="537">
        <f>WACC!AG$22</f>
        <v>8.224999999999999E-2</v>
      </c>
      <c r="AL62" s="537">
        <f>WACC!AH$22</f>
        <v>8.224999999999999E-2</v>
      </c>
      <c r="AM62" s="537">
        <f>WACC!AI$22</f>
        <v>8.224999999999999E-2</v>
      </c>
      <c r="AN62" s="539">
        <f>WACC!AJ$22</f>
        <v>8.224999999999999E-2</v>
      </c>
      <c r="AO62" s="458"/>
    </row>
    <row r="63" spans="1:41" ht="12.75" customHeight="1" outlineLevel="1">
      <c r="A63" s="840">
        <f>ROW()</f>
        <v>63</v>
      </c>
      <c r="B63" s="660"/>
      <c r="D63" s="1088" t="s">
        <v>526</v>
      </c>
      <c r="E63" s="458"/>
      <c r="F63" s="458"/>
      <c r="G63" s="1089"/>
      <c r="H63" s="458"/>
      <c r="I63" s="458"/>
      <c r="J63" s="459"/>
      <c r="K63" s="458"/>
      <c r="L63" s="458"/>
      <c r="M63" s="458"/>
      <c r="N63" s="458"/>
      <c r="O63" s="459"/>
      <c r="P63" s="458"/>
      <c r="Q63" s="458"/>
      <c r="R63" s="458"/>
      <c r="S63" s="458"/>
      <c r="T63" s="459"/>
      <c r="U63" s="458"/>
      <c r="V63" s="458"/>
      <c r="W63" s="458"/>
      <c r="X63" s="458"/>
      <c r="Y63" s="1090"/>
      <c r="Z63" s="537"/>
      <c r="AA63" s="537"/>
      <c r="AB63" s="537"/>
      <c r="AC63" s="537"/>
      <c r="AD63" s="539"/>
      <c r="AE63" s="537"/>
      <c r="AF63" s="537"/>
      <c r="AG63" s="537"/>
      <c r="AH63" s="537"/>
      <c r="AI63" s="539"/>
      <c r="AJ63" s="537">
        <f>WACC!AF$15</f>
        <v>5.9879999999999996E-2</v>
      </c>
      <c r="AK63" s="537">
        <f>WACC!AG$15</f>
        <v>5.9879999999999996E-2</v>
      </c>
      <c r="AL63" s="537">
        <f>WACC!AH$15</f>
        <v>5.9879999999999996E-2</v>
      </c>
      <c r="AM63" s="537">
        <f>WACC!AI$15</f>
        <v>5.9879999999999996E-2</v>
      </c>
      <c r="AN63" s="539">
        <f>WACC!AJ$15</f>
        <v>5.9879999999999996E-2</v>
      </c>
      <c r="AO63" s="458"/>
    </row>
    <row r="64" spans="1:41" ht="12.75" customHeight="1" outlineLevel="1">
      <c r="A64" s="840">
        <f>ROW()</f>
        <v>64</v>
      </c>
      <c r="B64" s="660"/>
      <c r="D64" s="1088" t="s">
        <v>450</v>
      </c>
      <c r="E64" s="458"/>
      <c r="F64" s="458"/>
      <c r="G64" s="1062">
        <f>SUMPRODUCT($AJ$15:$AN$15,AJ64:AN64)</f>
        <v>247.3785097419462</v>
      </c>
      <c r="H64" s="458"/>
      <c r="I64" s="458"/>
      <c r="J64" s="459"/>
      <c r="K64" s="458"/>
      <c r="L64" s="458"/>
      <c r="M64" s="458"/>
      <c r="N64" s="458"/>
      <c r="O64" s="459"/>
      <c r="P64" s="458"/>
      <c r="Q64" s="458"/>
      <c r="R64" s="458"/>
      <c r="S64" s="458"/>
      <c r="T64" s="459"/>
      <c r="U64" s="458"/>
      <c r="V64" s="458"/>
      <c r="W64" s="458"/>
      <c r="X64" s="458"/>
      <c r="Y64" s="1091"/>
      <c r="Z64" s="1082"/>
      <c r="AA64" s="1082"/>
      <c r="AB64" s="1082"/>
      <c r="AC64" s="1082"/>
      <c r="AD64" s="1083"/>
      <c r="AE64" s="1082"/>
      <c r="AF64" s="1082"/>
      <c r="AG64" s="1082"/>
      <c r="AH64" s="1082"/>
      <c r="AI64" s="1083"/>
      <c r="AJ64" s="1082">
        <f t="shared" ref="AJ64:AN64" si="33">AJ$58*AJ$62</f>
        <v>59.883285340115407</v>
      </c>
      <c r="AK64" s="1082">
        <f t="shared" si="33"/>
        <v>62.539559337387793</v>
      </c>
      <c r="AL64" s="1082">
        <f t="shared" si="33"/>
        <v>65.30911424404826</v>
      </c>
      <c r="AM64" s="1082">
        <f t="shared" si="33"/>
        <v>67.354684445738627</v>
      </c>
      <c r="AN64" s="1083">
        <f t="shared" si="33"/>
        <v>69.225008999501213</v>
      </c>
      <c r="AO64" s="458"/>
    </row>
    <row r="65" spans="1:41" ht="12.75" customHeight="1" outlineLevel="1">
      <c r="A65" s="840">
        <f>ROW()</f>
        <v>65</v>
      </c>
      <c r="B65" s="660"/>
      <c r="D65" s="1088" t="s">
        <v>451</v>
      </c>
      <c r="E65" s="458"/>
      <c r="F65" s="458"/>
      <c r="G65" s="1062">
        <f t="shared" ref="G65:G66" si="34">SUMPRODUCT($AJ$15:$AN$15,AJ65:AN65)</f>
        <v>220.11925268061486</v>
      </c>
      <c r="H65" s="458"/>
      <c r="I65" s="458"/>
      <c r="J65" s="459"/>
      <c r="K65" s="458"/>
      <c r="L65" s="458"/>
      <c r="M65" s="458"/>
      <c r="N65" s="458"/>
      <c r="O65" s="459"/>
      <c r="P65" s="458"/>
      <c r="Q65" s="458"/>
      <c r="R65" s="458"/>
      <c r="S65" s="458"/>
      <c r="T65" s="459"/>
      <c r="U65" s="458"/>
      <c r="V65" s="458"/>
      <c r="W65" s="458"/>
      <c r="X65" s="458"/>
      <c r="Y65" s="1091"/>
      <c r="Z65" s="1082"/>
      <c r="AA65" s="1082"/>
      <c r="AB65" s="1082"/>
      <c r="AC65" s="1082"/>
      <c r="AD65" s="1083"/>
      <c r="AE65" s="1082"/>
      <c r="AF65" s="1082"/>
      <c r="AG65" s="1082"/>
      <c r="AH65" s="1082"/>
      <c r="AI65" s="1083"/>
      <c r="AJ65" s="1082">
        <f t="shared" ref="AJ65:AN65" si="35">AJ$59*AJ$63</f>
        <v>53.284596268594704</v>
      </c>
      <c r="AK65" s="1082">
        <f t="shared" si="35"/>
        <v>55.648168786694498</v>
      </c>
      <c r="AL65" s="1082">
        <f t="shared" si="35"/>
        <v>58.112539507287693</v>
      </c>
      <c r="AM65" s="1082">
        <f t="shared" si="35"/>
        <v>59.932703209347025</v>
      </c>
      <c r="AN65" s="1083">
        <f t="shared" si="35"/>
        <v>61.596932019981729</v>
      </c>
      <c r="AO65" s="458"/>
    </row>
    <row r="66" spans="1:41" ht="12.75" customHeight="1" outlineLevel="1">
      <c r="A66" s="840">
        <f>ROW()</f>
        <v>66</v>
      </c>
      <c r="B66" s="660"/>
      <c r="D66" s="458"/>
      <c r="E66" s="458"/>
      <c r="F66" s="458"/>
      <c r="G66" s="1070">
        <f t="shared" si="34"/>
        <v>467.4977624225611</v>
      </c>
      <c r="H66" s="458"/>
      <c r="I66" s="458"/>
      <c r="J66" s="459"/>
      <c r="K66" s="458"/>
      <c r="L66" s="458"/>
      <c r="M66" s="458"/>
      <c r="N66" s="458"/>
      <c r="O66" s="459"/>
      <c r="P66" s="458"/>
      <c r="Q66" s="458"/>
      <c r="R66" s="458"/>
      <c r="S66" s="458"/>
      <c r="T66" s="459"/>
      <c r="U66" s="458"/>
      <c r="V66" s="458"/>
      <c r="W66" s="458"/>
      <c r="X66" s="458"/>
      <c r="Y66" s="1092"/>
      <c r="Z66" s="1093"/>
      <c r="AA66" s="1093"/>
      <c r="AB66" s="1093"/>
      <c r="AC66" s="1093"/>
      <c r="AD66" s="1094"/>
      <c r="AE66" s="1093"/>
      <c r="AF66" s="1093"/>
      <c r="AG66" s="1093"/>
      <c r="AH66" s="1093"/>
      <c r="AI66" s="1094"/>
      <c r="AJ66" s="1093">
        <f t="shared" ref="AJ66:AN66" si="36">SUM(AJ64:AJ65)</f>
        <v>113.1678816087101</v>
      </c>
      <c r="AK66" s="1093">
        <f t="shared" si="36"/>
        <v>118.1877281240823</v>
      </c>
      <c r="AL66" s="1093">
        <f t="shared" si="36"/>
        <v>123.42165375133595</v>
      </c>
      <c r="AM66" s="1093">
        <f t="shared" si="36"/>
        <v>127.28738765508565</v>
      </c>
      <c r="AN66" s="1094">
        <f t="shared" si="36"/>
        <v>130.82194101948295</v>
      </c>
      <c r="AO66" s="458"/>
    </row>
    <row r="67" spans="1:41" ht="12.75" customHeight="1" outlineLevel="1">
      <c r="A67" s="840">
        <f>ROW()</f>
        <v>67</v>
      </c>
      <c r="B67" s="660"/>
      <c r="D67" s="458"/>
      <c r="E67" s="458"/>
      <c r="F67" s="458"/>
      <c r="G67" s="1062"/>
      <c r="H67" s="458"/>
      <c r="I67" s="458"/>
      <c r="J67" s="459"/>
      <c r="K67" s="458"/>
      <c r="L67" s="458"/>
      <c r="M67" s="458"/>
      <c r="N67" s="458"/>
      <c r="O67" s="459"/>
      <c r="P67" s="458"/>
      <c r="Q67" s="458"/>
      <c r="R67" s="458"/>
      <c r="S67" s="458"/>
      <c r="T67" s="459"/>
      <c r="U67" s="458"/>
      <c r="V67" s="458"/>
      <c r="W67" s="458"/>
      <c r="X67" s="458"/>
      <c r="Y67" s="1091"/>
      <c r="Z67" s="458"/>
      <c r="AA67" s="1065"/>
      <c r="AB67" s="1065"/>
      <c r="AC67" s="1065"/>
      <c r="AD67" s="1066"/>
      <c r="AE67" s="458"/>
      <c r="AF67" s="1065"/>
      <c r="AG67" s="1065"/>
      <c r="AH67" s="1065"/>
      <c r="AI67" s="1066"/>
      <c r="AJ67" s="458"/>
      <c r="AK67" s="1065"/>
      <c r="AL67" s="1065"/>
      <c r="AM67" s="1065"/>
      <c r="AN67" s="1066"/>
      <c r="AO67" s="458"/>
    </row>
    <row r="68" spans="1:41" ht="12.75" customHeight="1" outlineLevel="1">
      <c r="A68" s="840">
        <f>ROW()</f>
        <v>68</v>
      </c>
      <c r="B68" s="660"/>
      <c r="C68" s="843" t="s">
        <v>455</v>
      </c>
      <c r="D68" s="458"/>
      <c r="E68" s="458"/>
      <c r="F68" s="1087" t="s">
        <v>459</v>
      </c>
      <c r="G68" s="1649" t="s">
        <v>222</v>
      </c>
      <c r="H68" s="458"/>
      <c r="I68" s="458"/>
      <c r="J68" s="459"/>
      <c r="K68" s="458"/>
      <c r="L68" s="458"/>
      <c r="M68" s="458"/>
      <c r="N68" s="458"/>
      <c r="O68" s="459"/>
      <c r="P68" s="458"/>
      <c r="Q68" s="458"/>
      <c r="R68" s="458"/>
      <c r="S68" s="458"/>
      <c r="T68" s="459"/>
      <c r="U68" s="458"/>
      <c r="V68" s="458"/>
      <c r="W68" s="458"/>
      <c r="X68" s="458"/>
      <c r="Y68" s="459"/>
      <c r="Z68" s="458"/>
      <c r="AA68" s="1095"/>
      <c r="AB68" s="458"/>
      <c r="AC68" s="1096"/>
      <c r="AD68" s="1097"/>
      <c r="AE68" s="458"/>
      <c r="AF68" s="1095"/>
      <c r="AG68" s="458"/>
      <c r="AH68" s="1096"/>
      <c r="AI68" s="1097"/>
      <c r="AJ68" s="458"/>
      <c r="AK68" s="1095"/>
      <c r="AL68" s="458"/>
      <c r="AM68" s="1096"/>
      <c r="AN68" s="1097"/>
      <c r="AO68" s="458"/>
    </row>
    <row r="69" spans="1:41" ht="12.75" customHeight="1" outlineLevel="1">
      <c r="A69" s="840">
        <f>ROW()</f>
        <v>69</v>
      </c>
      <c r="B69" s="660"/>
      <c r="C69" s="843"/>
      <c r="D69" s="458" t="s">
        <v>673</v>
      </c>
      <c r="E69" s="458"/>
      <c r="F69" s="691">
        <f>CoS!F65</f>
        <v>1045.6950668199866</v>
      </c>
      <c r="G69" s="1062">
        <f t="shared" ref="G69:G71" si="37">SUMPRODUCT($AJ$15:$AN$15,AJ69:AN69)</f>
        <v>1045.7028132749138</v>
      </c>
      <c r="H69" s="458"/>
      <c r="I69" s="458"/>
      <c r="J69" s="459"/>
      <c r="K69" s="458"/>
      <c r="L69" s="458"/>
      <c r="M69" s="458"/>
      <c r="N69" s="458"/>
      <c r="O69" s="459"/>
      <c r="P69" s="458"/>
      <c r="Q69" s="458"/>
      <c r="R69" s="458"/>
      <c r="S69" s="458"/>
      <c r="T69" s="459"/>
      <c r="U69" s="458"/>
      <c r="V69" s="458"/>
      <c r="W69" s="458"/>
      <c r="X69" s="458"/>
      <c r="Y69" s="1098"/>
      <c r="Z69" s="1096"/>
      <c r="AA69" s="1096"/>
      <c r="AB69" s="1096"/>
      <c r="AC69" s="1096"/>
      <c r="AD69" s="1097"/>
      <c r="AE69" s="1096"/>
      <c r="AF69" s="1096"/>
      <c r="AG69" s="1096"/>
      <c r="AH69" s="1096"/>
      <c r="AI69" s="1097"/>
      <c r="AJ69" s="1096">
        <f t="shared" ref="AJ69:AN69" si="38">AJ$41</f>
        <v>237.96138419749894</v>
      </c>
      <c r="AK69" s="1096">
        <f t="shared" si="38"/>
        <v>263.80861380629898</v>
      </c>
      <c r="AL69" s="1096">
        <f t="shared" si="38"/>
        <v>279.78825852436904</v>
      </c>
      <c r="AM69" s="1096">
        <f t="shared" si="38"/>
        <v>293.00389869298681</v>
      </c>
      <c r="AN69" s="1097">
        <f t="shared" si="38"/>
        <v>300.06629801046887</v>
      </c>
      <c r="AO69" s="458"/>
    </row>
    <row r="70" spans="1:41" ht="12.75" customHeight="1" outlineLevel="1">
      <c r="A70" s="840">
        <f>ROW()</f>
        <v>70</v>
      </c>
      <c r="B70" s="660"/>
      <c r="C70" s="843"/>
      <c r="D70" s="458" t="s">
        <v>461</v>
      </c>
      <c r="E70" s="458"/>
      <c r="F70" s="1062">
        <f>G70</f>
        <v>0</v>
      </c>
      <c r="G70" s="1062">
        <f t="shared" si="37"/>
        <v>0</v>
      </c>
      <c r="H70" s="458"/>
      <c r="I70" s="458"/>
      <c r="J70" s="459"/>
      <c r="K70" s="458"/>
      <c r="L70" s="458"/>
      <c r="M70" s="458"/>
      <c r="N70" s="458"/>
      <c r="O70" s="459"/>
      <c r="P70" s="458"/>
      <c r="Q70" s="458"/>
      <c r="R70" s="458"/>
      <c r="S70" s="458"/>
      <c r="T70" s="459"/>
      <c r="U70" s="458"/>
      <c r="V70" s="458"/>
      <c r="W70" s="458"/>
      <c r="X70" s="458"/>
      <c r="Y70" s="1099"/>
      <c r="Z70" s="475"/>
      <c r="AA70" s="475"/>
      <c r="AB70" s="475"/>
      <c r="AC70" s="475"/>
      <c r="AD70" s="1100"/>
      <c r="AE70" s="475"/>
      <c r="AF70" s="475"/>
      <c r="AG70" s="475"/>
      <c r="AH70" s="475"/>
      <c r="AI70" s="1100"/>
      <c r="AJ70" s="475">
        <f t="shared" ref="AJ70:AN70" si="39">AJ71-AJ69</f>
        <v>0</v>
      </c>
      <c r="AK70" s="475">
        <f t="shared" si="39"/>
        <v>0</v>
      </c>
      <c r="AL70" s="475">
        <f t="shared" si="39"/>
        <v>0</v>
      </c>
      <c r="AM70" s="475">
        <f t="shared" si="39"/>
        <v>0</v>
      </c>
      <c r="AN70" s="1100">
        <f t="shared" si="39"/>
        <v>0</v>
      </c>
      <c r="AO70" s="458"/>
    </row>
    <row r="71" spans="1:41" ht="12.75" customHeight="1" outlineLevel="1">
      <c r="A71" s="840">
        <f>ROW()</f>
        <v>71</v>
      </c>
      <c r="B71" s="660"/>
      <c r="D71" s="458" t="s">
        <v>233</v>
      </c>
      <c r="E71" s="458"/>
      <c r="F71" s="1101">
        <f>CoS!F64</f>
        <v>1045.7028132749138</v>
      </c>
      <c r="G71" s="1070">
        <f t="shared" si="37"/>
        <v>1045.7028132749138</v>
      </c>
      <c r="H71" s="458"/>
      <c r="I71" s="458"/>
      <c r="J71" s="459"/>
      <c r="K71" s="458"/>
      <c r="L71" s="458"/>
      <c r="M71" s="458"/>
      <c r="N71" s="458"/>
      <c r="O71" s="459"/>
      <c r="P71" s="458"/>
      <c r="Q71" s="458"/>
      <c r="R71" s="458"/>
      <c r="S71" s="458"/>
      <c r="T71" s="459"/>
      <c r="U71" s="458"/>
      <c r="V71" s="458"/>
      <c r="W71" s="458"/>
      <c r="X71" s="458"/>
      <c r="Y71" s="1102"/>
      <c r="Z71" s="1101"/>
      <c r="AA71" s="1101"/>
      <c r="AB71" s="1101"/>
      <c r="AC71" s="1101"/>
      <c r="AD71" s="1103"/>
      <c r="AE71" s="1101"/>
      <c r="AF71" s="1101"/>
      <c r="AG71" s="1101"/>
      <c r="AH71" s="1101"/>
      <c r="AI71" s="1103"/>
      <c r="AJ71" s="1101">
        <f>CoS!AJ$51</f>
        <v>237.96138419749894</v>
      </c>
      <c r="AK71" s="1101">
        <f>CoS!AK$51</f>
        <v>263.80861380629898</v>
      </c>
      <c r="AL71" s="1101">
        <f>CoS!AL$51</f>
        <v>279.78825852436904</v>
      </c>
      <c r="AM71" s="1101">
        <f>CoS!AM$51</f>
        <v>293.00389869298681</v>
      </c>
      <c r="AN71" s="1103">
        <f>CoS!AN$51</f>
        <v>300.06629801046887</v>
      </c>
      <c r="AO71" s="458"/>
    </row>
    <row r="72" spans="1:41" ht="12.75" customHeight="1" outlineLevel="1">
      <c r="A72" s="840">
        <f>ROW()</f>
        <v>72</v>
      </c>
      <c r="B72" s="660"/>
      <c r="D72" s="458" t="s">
        <v>453</v>
      </c>
      <c r="E72" s="458"/>
      <c r="F72" s="691"/>
      <c r="G72" s="1062"/>
      <c r="H72" s="458"/>
      <c r="I72" s="458"/>
      <c r="J72" s="459"/>
      <c r="K72" s="458"/>
      <c r="L72" s="458"/>
      <c r="M72" s="458"/>
      <c r="N72" s="458"/>
      <c r="O72" s="459"/>
      <c r="P72" s="458"/>
      <c r="Q72" s="458"/>
      <c r="R72" s="458"/>
      <c r="S72" s="458"/>
      <c r="T72" s="459"/>
      <c r="U72" s="458"/>
      <c r="V72" s="458"/>
      <c r="W72" s="458"/>
      <c r="X72" s="458"/>
      <c r="Y72" s="459"/>
      <c r="Z72" s="1062"/>
      <c r="AA72" s="1062"/>
      <c r="AB72" s="1062"/>
      <c r="AC72" s="1062"/>
      <c r="AD72" s="1076"/>
      <c r="AE72" s="1062"/>
      <c r="AF72" s="1062"/>
      <c r="AG72" s="1062"/>
      <c r="AH72" s="1062"/>
      <c r="AI72" s="1076"/>
      <c r="AJ72" s="1062"/>
      <c r="AK72" s="1062"/>
      <c r="AL72" s="1062"/>
      <c r="AM72" s="1062"/>
      <c r="AN72" s="1076"/>
      <c r="AO72" s="458"/>
    </row>
    <row r="73" spans="1:41" ht="12.75" customHeight="1" outlineLevel="1">
      <c r="A73" s="840">
        <f>ROW()</f>
        <v>73</v>
      </c>
      <c r="B73" s="660"/>
      <c r="D73" s="1088" t="s">
        <v>448</v>
      </c>
      <c r="E73" s="458"/>
      <c r="F73" s="691">
        <f>CoS!F56</f>
        <v>357.08734873126519</v>
      </c>
      <c r="G73" s="1062">
        <f t="shared" ref="G73:G84" si="40">SUMPRODUCT($AJ$15:$AN$15,AJ73:AN73)</f>
        <v>357.08734873126519</v>
      </c>
      <c r="H73" s="458"/>
      <c r="I73" s="458"/>
      <c r="J73" s="459"/>
      <c r="K73" s="458"/>
      <c r="L73" s="458"/>
      <c r="M73" s="458"/>
      <c r="N73" s="458"/>
      <c r="O73" s="459"/>
      <c r="P73" s="458"/>
      <c r="Q73" s="458"/>
      <c r="R73" s="458"/>
      <c r="S73" s="458"/>
      <c r="T73" s="459"/>
      <c r="U73" s="458"/>
      <c r="V73" s="458"/>
      <c r="W73" s="458"/>
      <c r="X73" s="458"/>
      <c r="Y73" s="1067"/>
      <c r="Z73" s="1062"/>
      <c r="AA73" s="1062"/>
      <c r="AB73" s="1062"/>
      <c r="AC73" s="1062"/>
      <c r="AD73" s="1076"/>
      <c r="AE73" s="1062"/>
      <c r="AF73" s="1062"/>
      <c r="AG73" s="1062"/>
      <c r="AH73" s="1062"/>
      <c r="AI73" s="1076"/>
      <c r="AJ73" s="1062">
        <f t="shared" ref="AJ73:AN73" si="41">-AJ43</f>
        <v>83.683470176867047</v>
      </c>
      <c r="AK73" s="1062">
        <f t="shared" si="41"/>
        <v>89.130205296932829</v>
      </c>
      <c r="AL73" s="1062">
        <f t="shared" si="41"/>
        <v>93.690765799663666</v>
      </c>
      <c r="AM73" s="1062">
        <f t="shared" si="41"/>
        <v>100.42845236843981</v>
      </c>
      <c r="AN73" s="1076">
        <f t="shared" si="41"/>
        <v>102.18019384098726</v>
      </c>
      <c r="AO73" s="458"/>
    </row>
    <row r="74" spans="1:41" ht="12.75" customHeight="1" outlineLevel="1">
      <c r="A74" s="840">
        <f>ROW()</f>
        <v>74</v>
      </c>
      <c r="B74" s="660"/>
      <c r="D74" s="1088" t="s">
        <v>457</v>
      </c>
      <c r="E74" s="458"/>
      <c r="F74" s="908">
        <f>G74</f>
        <v>220.11925268061486</v>
      </c>
      <c r="G74" s="1062">
        <f t="shared" si="40"/>
        <v>220.11925268061486</v>
      </c>
      <c r="H74" s="458"/>
      <c r="I74" s="458"/>
      <c r="J74" s="459"/>
      <c r="K74" s="458"/>
      <c r="L74" s="458"/>
      <c r="M74" s="458"/>
      <c r="N74" s="458"/>
      <c r="O74" s="459"/>
      <c r="P74" s="458"/>
      <c r="Q74" s="458"/>
      <c r="R74" s="458"/>
      <c r="S74" s="458"/>
      <c r="T74" s="459"/>
      <c r="U74" s="458"/>
      <c r="V74" s="458"/>
      <c r="W74" s="458"/>
      <c r="X74" s="458"/>
      <c r="Y74" s="1067"/>
      <c r="Z74" s="1062"/>
      <c r="AA74" s="1062"/>
      <c r="AB74" s="1062"/>
      <c r="AC74" s="1062"/>
      <c r="AD74" s="1076"/>
      <c r="AE74" s="1062"/>
      <c r="AF74" s="1062"/>
      <c r="AG74" s="1062"/>
      <c r="AH74" s="1062"/>
      <c r="AI74" s="1076"/>
      <c r="AJ74" s="1062">
        <f t="shared" ref="AJ74:AN74" si="42">AJ65</f>
        <v>53.284596268594704</v>
      </c>
      <c r="AK74" s="1062">
        <f t="shared" si="42"/>
        <v>55.648168786694498</v>
      </c>
      <c r="AL74" s="1062">
        <f t="shared" si="42"/>
        <v>58.112539507287693</v>
      </c>
      <c r="AM74" s="1062">
        <f t="shared" si="42"/>
        <v>59.932703209347025</v>
      </c>
      <c r="AN74" s="1076">
        <f t="shared" si="42"/>
        <v>61.596932019981729</v>
      </c>
      <c r="AO74" s="458"/>
    </row>
    <row r="75" spans="1:41" ht="12.75" customHeight="1" outlineLevel="1">
      <c r="A75" s="840">
        <f>ROW()</f>
        <v>75</v>
      </c>
      <c r="B75" s="660"/>
      <c r="D75" s="1088" t="s">
        <v>440</v>
      </c>
      <c r="E75" s="458"/>
      <c r="F75" s="691">
        <f>CoS!F62</f>
        <v>48.564760712256486</v>
      </c>
      <c r="G75" s="1062">
        <f t="shared" si="40"/>
        <v>48.564760712256486</v>
      </c>
      <c r="H75" s="458"/>
      <c r="I75" s="458"/>
      <c r="J75" s="459"/>
      <c r="K75" s="458"/>
      <c r="L75" s="458"/>
      <c r="M75" s="458"/>
      <c r="N75" s="458"/>
      <c r="O75" s="459"/>
      <c r="P75" s="458"/>
      <c r="Q75" s="458"/>
      <c r="R75" s="458"/>
      <c r="S75" s="458"/>
      <c r="T75" s="459"/>
      <c r="U75" s="458"/>
      <c r="V75" s="458"/>
      <c r="W75" s="458"/>
      <c r="X75" s="458"/>
      <c r="Y75" s="1073"/>
      <c r="Z75" s="691"/>
      <c r="AA75" s="691"/>
      <c r="AB75" s="691"/>
      <c r="AC75" s="691"/>
      <c r="AD75" s="1074"/>
      <c r="AE75" s="691"/>
      <c r="AF75" s="691"/>
      <c r="AG75" s="691"/>
      <c r="AH75" s="691"/>
      <c r="AI75" s="1074"/>
      <c r="AJ75" s="691">
        <f>CoS!AJ49</f>
        <v>9.5379312356204906</v>
      </c>
      <c r="AK75" s="691">
        <f>CoS!AK49</f>
        <v>12.917099707579807</v>
      </c>
      <c r="AL75" s="691">
        <f>CoS!AL49</f>
        <v>13.432482520715299</v>
      </c>
      <c r="AM75" s="691">
        <f>CoS!AM49</f>
        <v>13.838268159365553</v>
      </c>
      <c r="AN75" s="1074">
        <f>CoS!AN49</f>
        <v>14.355819372532196</v>
      </c>
      <c r="AO75" s="458"/>
    </row>
    <row r="76" spans="1:41" ht="12.75" customHeight="1" outlineLevel="1">
      <c r="A76" s="840">
        <f>ROW()</f>
        <v>76</v>
      </c>
      <c r="B76" s="660"/>
      <c r="D76" s="1088" t="s">
        <v>261</v>
      </c>
      <c r="E76" s="458"/>
      <c r="F76" s="691">
        <f>CoS!F63</f>
        <v>-24.282380356128243</v>
      </c>
      <c r="G76" s="1062">
        <f t="shared" si="40"/>
        <v>-24.282380356128243</v>
      </c>
      <c r="H76" s="458"/>
      <c r="I76" s="458"/>
      <c r="J76" s="459"/>
      <c r="K76" s="458"/>
      <c r="L76" s="458"/>
      <c r="M76" s="458"/>
      <c r="N76" s="458"/>
      <c r="O76" s="459"/>
      <c r="P76" s="458"/>
      <c r="Q76" s="458"/>
      <c r="R76" s="458"/>
      <c r="S76" s="458"/>
      <c r="T76" s="459"/>
      <c r="U76" s="458"/>
      <c r="V76" s="458"/>
      <c r="W76" s="458"/>
      <c r="X76" s="458"/>
      <c r="Y76" s="1073"/>
      <c r="Z76" s="691"/>
      <c r="AA76" s="691"/>
      <c r="AB76" s="691"/>
      <c r="AC76" s="691"/>
      <c r="AD76" s="1074"/>
      <c r="AE76" s="691"/>
      <c r="AF76" s="691"/>
      <c r="AG76" s="691"/>
      <c r="AH76" s="691"/>
      <c r="AI76" s="1074"/>
      <c r="AJ76" s="691">
        <f>CoS!AJ50</f>
        <v>-4.7689656178102453</v>
      </c>
      <c r="AK76" s="691">
        <f>CoS!AK50</f>
        <v>-6.4585498537899033</v>
      </c>
      <c r="AL76" s="691">
        <f>CoS!AL50</f>
        <v>-6.7162412603576493</v>
      </c>
      <c r="AM76" s="691">
        <f>CoS!AM50</f>
        <v>-6.9191340796827765</v>
      </c>
      <c r="AN76" s="1074">
        <f>CoS!AN50</f>
        <v>-7.1779096862660978</v>
      </c>
      <c r="AO76" s="458"/>
    </row>
    <row r="77" spans="1:41" ht="12.75" customHeight="1" outlineLevel="1">
      <c r="A77" s="840">
        <f>ROW()</f>
        <v>77</v>
      </c>
      <c r="B77" s="660"/>
      <c r="D77" s="1088" t="s">
        <v>21</v>
      </c>
      <c r="E77" s="458"/>
      <c r="F77" s="691">
        <f>CoS!F57</f>
        <v>305.58560444911143</v>
      </c>
      <c r="G77" s="1062">
        <f t="shared" si="40"/>
        <v>305.58560444911143</v>
      </c>
      <c r="H77" s="458"/>
      <c r="I77" s="458"/>
      <c r="J77" s="459"/>
      <c r="K77" s="458"/>
      <c r="L77" s="458"/>
      <c r="M77" s="458"/>
      <c r="N77" s="458"/>
      <c r="O77" s="459"/>
      <c r="P77" s="458"/>
      <c r="Q77" s="458"/>
      <c r="R77" s="458"/>
      <c r="S77" s="458"/>
      <c r="T77" s="459"/>
      <c r="U77" s="458"/>
      <c r="V77" s="458"/>
      <c r="W77" s="458"/>
      <c r="X77" s="458"/>
      <c r="Y77" s="1073"/>
      <c r="Z77" s="691"/>
      <c r="AA77" s="691"/>
      <c r="AB77" s="691"/>
      <c r="AC77" s="691"/>
      <c r="AD77" s="1074"/>
      <c r="AE77" s="691"/>
      <c r="AF77" s="691"/>
      <c r="AG77" s="691"/>
      <c r="AH77" s="691"/>
      <c r="AI77" s="1074"/>
      <c r="AJ77" s="691">
        <f>CoS!AJ44</f>
        <v>63.006496591503122</v>
      </c>
      <c r="AK77" s="691">
        <f>CoS!AK44</f>
        <v>77.434532056105624</v>
      </c>
      <c r="AL77" s="691">
        <f>CoS!AL44</f>
        <v>84.601570243142746</v>
      </c>
      <c r="AM77" s="691">
        <f>CoS!AM44</f>
        <v>87.86048221715609</v>
      </c>
      <c r="AN77" s="1074">
        <f>CoS!AN44</f>
        <v>90.188810075030659</v>
      </c>
      <c r="AO77" s="458"/>
    </row>
    <row r="78" spans="1:41" ht="12.75" customHeight="1" outlineLevel="1">
      <c r="A78" s="840"/>
      <c r="B78" s="660"/>
      <c r="D78" s="1088" t="s">
        <v>709</v>
      </c>
      <c r="E78" s="458"/>
      <c r="F78" s="691">
        <f>CoS!F59</f>
        <v>31.83149540446022</v>
      </c>
      <c r="G78" s="1062">
        <f t="shared" ref="G78" si="43">SUMPRODUCT($AJ$15:$AN$15,AJ78:AN78)</f>
        <v>31.83149540446022</v>
      </c>
      <c r="H78" s="458"/>
      <c r="I78" s="458"/>
      <c r="J78" s="459"/>
      <c r="K78" s="458"/>
      <c r="L78" s="458"/>
      <c r="M78" s="458"/>
      <c r="N78" s="458"/>
      <c r="O78" s="459"/>
      <c r="P78" s="458"/>
      <c r="Q78" s="458"/>
      <c r="R78" s="458"/>
      <c r="S78" s="458"/>
      <c r="T78" s="459"/>
      <c r="U78" s="458"/>
      <c r="V78" s="458"/>
      <c r="W78" s="458"/>
      <c r="X78" s="458"/>
      <c r="Y78" s="1073"/>
      <c r="Z78" s="691"/>
      <c r="AA78" s="691"/>
      <c r="AB78" s="691"/>
      <c r="AC78" s="691"/>
      <c r="AD78" s="1074"/>
      <c r="AE78" s="691"/>
      <c r="AF78" s="691"/>
      <c r="AG78" s="691"/>
      <c r="AH78" s="691"/>
      <c r="AI78" s="1074"/>
      <c r="AJ78" s="691">
        <f>CoS!AJ46</f>
        <v>7.9651994112000004</v>
      </c>
      <c r="AK78" s="691">
        <f>CoS!AK46</f>
        <v>8.1436198780108811</v>
      </c>
      <c r="AL78" s="691">
        <f>CoS!AL46</f>
        <v>8.3260369632783231</v>
      </c>
      <c r="AM78" s="691">
        <f>CoS!AM46</f>
        <v>8.5125401912557574</v>
      </c>
      <c r="AN78" s="1074">
        <f>CoS!AN46</f>
        <v>8.703221091539886</v>
      </c>
      <c r="AO78" s="458"/>
    </row>
    <row r="79" spans="1:41" ht="12.75" customHeight="1" outlineLevel="1">
      <c r="A79" s="840">
        <f>ROW()</f>
        <v>79</v>
      </c>
      <c r="B79" s="660"/>
      <c r="D79" s="1088" t="s">
        <v>456</v>
      </c>
      <c r="E79" s="458"/>
      <c r="F79" s="691">
        <f>CoS!F58</f>
        <v>-149.71370802349449</v>
      </c>
      <c r="G79" s="1062">
        <f t="shared" si="40"/>
        <v>-149.71370802349449</v>
      </c>
      <c r="H79" s="458"/>
      <c r="I79" s="458"/>
      <c r="J79" s="459"/>
      <c r="K79" s="458"/>
      <c r="L79" s="458"/>
      <c r="M79" s="458"/>
      <c r="N79" s="458"/>
      <c r="O79" s="459"/>
      <c r="P79" s="458"/>
      <c r="Q79" s="458"/>
      <c r="R79" s="458"/>
      <c r="S79" s="458"/>
      <c r="T79" s="459"/>
      <c r="U79" s="458"/>
      <c r="V79" s="458"/>
      <c r="W79" s="458"/>
      <c r="X79" s="458"/>
      <c r="Y79" s="1073"/>
      <c r="Z79" s="691"/>
      <c r="AA79" s="691"/>
      <c r="AB79" s="691"/>
      <c r="AC79" s="691"/>
      <c r="AD79" s="1074"/>
      <c r="AE79" s="691"/>
      <c r="AF79" s="691"/>
      <c r="AG79" s="691"/>
      <c r="AH79" s="691"/>
      <c r="AI79" s="1074"/>
      <c r="AJ79" s="691">
        <f>CoS!AJ45</f>
        <v>-36.241420915057994</v>
      </c>
      <c r="AK79" s="691">
        <f>CoS!AK45</f>
        <v>-37.849000450050262</v>
      </c>
      <c r="AL79" s="691">
        <f>CoS!AL45</f>
        <v>-39.525137698525626</v>
      </c>
      <c r="AM79" s="691">
        <f>CoS!AM45</f>
        <v>-40.763118718933981</v>
      </c>
      <c r="AN79" s="1074">
        <f>CoS!AN45</f>
        <v>-41.895040907499514</v>
      </c>
      <c r="AO79" s="458"/>
    </row>
    <row r="80" spans="1:41" ht="12.75" customHeight="1" outlineLevel="1">
      <c r="A80" s="840">
        <f>ROW()</f>
        <v>80</v>
      </c>
      <c r="B80" s="660"/>
      <c r="D80" s="1088" t="s">
        <v>349</v>
      </c>
      <c r="E80" s="458"/>
      <c r="F80" s="691">
        <f>CoS!F61</f>
        <v>9.1319299348821321</v>
      </c>
      <c r="G80" s="1062">
        <f t="shared" si="40"/>
        <v>9.1319299348821321</v>
      </c>
      <c r="H80" s="458"/>
      <c r="I80" s="458"/>
      <c r="J80" s="459"/>
      <c r="K80" s="458"/>
      <c r="L80" s="458"/>
      <c r="M80" s="458"/>
      <c r="N80" s="458"/>
      <c r="O80" s="459"/>
      <c r="P80" s="458"/>
      <c r="Q80" s="458"/>
      <c r="R80" s="458"/>
      <c r="S80" s="458"/>
      <c r="T80" s="459"/>
      <c r="U80" s="458"/>
      <c r="V80" s="458"/>
      <c r="W80" s="458"/>
      <c r="X80" s="458"/>
      <c r="Y80" s="1073"/>
      <c r="Z80" s="691"/>
      <c r="AA80" s="691"/>
      <c r="AB80" s="691"/>
      <c r="AC80" s="691"/>
      <c r="AD80" s="1074"/>
      <c r="AE80" s="691"/>
      <c r="AF80" s="691"/>
      <c r="AG80" s="691"/>
      <c r="AH80" s="691"/>
      <c r="AI80" s="1074"/>
      <c r="AJ80" s="691">
        <f>CoS!AJ48</f>
        <v>1.610791706466387</v>
      </c>
      <c r="AK80" s="691">
        <f>CoS!AK48</f>
        <v>2.3029790474277685</v>
      </c>
      <c r="AL80" s="691">
        <f>CoS!AL48</f>
        <v>2.5571282051162916</v>
      </c>
      <c r="AM80" s="691">
        <f>CoS!AM48</f>
        <v>2.7590209003006949</v>
      </c>
      <c r="AN80" s="1074">
        <f>CoS!AN48</f>
        <v>2.8892632046615554</v>
      </c>
      <c r="AO80" s="458"/>
    </row>
    <row r="81" spans="1:41" ht="12.75" customHeight="1" outlineLevel="1">
      <c r="A81" s="840">
        <f>ROW()</f>
        <v>81</v>
      </c>
      <c r="B81" s="660"/>
      <c r="D81" s="458"/>
      <c r="E81" s="458"/>
      <c r="F81" s="1070">
        <f>SUM(F73:F80)</f>
        <v>798.32430353296752</v>
      </c>
      <c r="G81" s="1070">
        <f t="shared" si="40"/>
        <v>798.32430353296763</v>
      </c>
      <c r="H81" s="458"/>
      <c r="I81" s="458"/>
      <c r="J81" s="459"/>
      <c r="K81" s="458"/>
      <c r="L81" s="458"/>
      <c r="M81" s="458"/>
      <c r="N81" s="458"/>
      <c r="O81" s="459"/>
      <c r="P81" s="458"/>
      <c r="Q81" s="458"/>
      <c r="R81" s="458"/>
      <c r="S81" s="458"/>
      <c r="T81" s="459"/>
      <c r="U81" s="458"/>
      <c r="V81" s="458"/>
      <c r="W81" s="458"/>
      <c r="X81" s="458"/>
      <c r="Y81" s="1086"/>
      <c r="Z81" s="1070"/>
      <c r="AA81" s="1070"/>
      <c r="AB81" s="1070"/>
      <c r="AC81" s="1070"/>
      <c r="AD81" s="1071"/>
      <c r="AE81" s="1070"/>
      <c r="AF81" s="1070"/>
      <c r="AG81" s="1070"/>
      <c r="AH81" s="1070"/>
      <c r="AI81" s="1071"/>
      <c r="AJ81" s="1070">
        <f t="shared" ref="AJ81:AN81" si="44">SUM(AJ73:AJ80)</f>
        <v>178.07809885738351</v>
      </c>
      <c r="AK81" s="1070">
        <f t="shared" si="44"/>
        <v>201.26905446891129</v>
      </c>
      <c r="AL81" s="1070">
        <f t="shared" si="44"/>
        <v>214.4791442803207</v>
      </c>
      <c r="AM81" s="1070">
        <f t="shared" si="44"/>
        <v>225.64921424724815</v>
      </c>
      <c r="AN81" s="1071">
        <f t="shared" si="44"/>
        <v>230.84128901096767</v>
      </c>
      <c r="AO81" s="458"/>
    </row>
    <row r="82" spans="1:41" ht="12.75" customHeight="1" outlineLevel="1">
      <c r="A82" s="840">
        <f>ROW()</f>
        <v>82</v>
      </c>
      <c r="B82" s="660"/>
      <c r="D82" s="686" t="s">
        <v>450</v>
      </c>
      <c r="E82" s="458"/>
      <c r="F82" s="1062">
        <f>F71-F81</f>
        <v>247.37850974194623</v>
      </c>
      <c r="G82" s="1062">
        <f t="shared" si="40"/>
        <v>247.3785097419462</v>
      </c>
      <c r="H82" s="458"/>
      <c r="I82" s="458"/>
      <c r="J82" s="459"/>
      <c r="K82" s="458"/>
      <c r="L82" s="458"/>
      <c r="M82" s="458"/>
      <c r="N82" s="458"/>
      <c r="O82" s="459"/>
      <c r="P82" s="458"/>
      <c r="Q82" s="458"/>
      <c r="R82" s="458"/>
      <c r="S82" s="458"/>
      <c r="T82" s="459"/>
      <c r="U82" s="458"/>
      <c r="V82" s="458"/>
      <c r="W82" s="458"/>
      <c r="X82" s="458"/>
      <c r="Y82" s="1067"/>
      <c r="Z82" s="1062"/>
      <c r="AA82" s="1062"/>
      <c r="AB82" s="1062"/>
      <c r="AC82" s="1062"/>
      <c r="AD82" s="1076"/>
      <c r="AE82" s="1062"/>
      <c r="AF82" s="1062"/>
      <c r="AG82" s="1062"/>
      <c r="AH82" s="1062"/>
      <c r="AI82" s="1076"/>
      <c r="AJ82" s="1062">
        <f t="shared" ref="AJ82:AN82" si="45">AJ71-AJ81</f>
        <v>59.883285340115435</v>
      </c>
      <c r="AK82" s="1062">
        <f t="shared" si="45"/>
        <v>62.539559337387686</v>
      </c>
      <c r="AL82" s="1062">
        <f t="shared" si="45"/>
        <v>65.309114244048345</v>
      </c>
      <c r="AM82" s="1062">
        <f t="shared" si="45"/>
        <v>67.354684445738656</v>
      </c>
      <c r="AN82" s="1076">
        <f t="shared" si="45"/>
        <v>69.225008999501199</v>
      </c>
      <c r="AO82" s="458"/>
    </row>
    <row r="83" spans="1:41" ht="12.75" customHeight="1" outlineLevel="1">
      <c r="A83" s="840">
        <f>ROW()</f>
        <v>83</v>
      </c>
      <c r="B83" s="660"/>
      <c r="D83" s="686" t="s">
        <v>452</v>
      </c>
      <c r="E83" s="458"/>
      <c r="F83" s="1062">
        <f>G64</f>
        <v>247.3785097419462</v>
      </c>
      <c r="G83" s="1062">
        <f t="shared" si="40"/>
        <v>247.3785097419462</v>
      </c>
      <c r="H83" s="458"/>
      <c r="I83" s="458"/>
      <c r="J83" s="459"/>
      <c r="K83" s="458"/>
      <c r="L83" s="458"/>
      <c r="M83" s="458"/>
      <c r="N83" s="458"/>
      <c r="O83" s="459"/>
      <c r="P83" s="458"/>
      <c r="Q83" s="458"/>
      <c r="R83" s="458"/>
      <c r="S83" s="458"/>
      <c r="T83" s="459"/>
      <c r="U83" s="458"/>
      <c r="V83" s="458"/>
      <c r="W83" s="458"/>
      <c r="X83" s="458"/>
      <c r="Y83" s="1067"/>
      <c r="Z83" s="1062"/>
      <c r="AA83" s="1062"/>
      <c r="AB83" s="1062"/>
      <c r="AC83" s="1062"/>
      <c r="AD83" s="1076"/>
      <c r="AE83" s="1062"/>
      <c r="AF83" s="1062"/>
      <c r="AG83" s="1062"/>
      <c r="AH83" s="1062"/>
      <c r="AI83" s="1076"/>
      <c r="AJ83" s="1062">
        <f t="shared" ref="AJ83:AN83" si="46">AJ64</f>
        <v>59.883285340115407</v>
      </c>
      <c r="AK83" s="1062">
        <f t="shared" si="46"/>
        <v>62.539559337387793</v>
      </c>
      <c r="AL83" s="1062">
        <f t="shared" si="46"/>
        <v>65.30911424404826</v>
      </c>
      <c r="AM83" s="1062">
        <f t="shared" si="46"/>
        <v>67.354684445738627</v>
      </c>
      <c r="AN83" s="1076">
        <f t="shared" si="46"/>
        <v>69.225008999501213</v>
      </c>
      <c r="AO83" s="458"/>
    </row>
    <row r="84" spans="1:41" ht="12.75" customHeight="1" outlineLevel="1">
      <c r="A84" s="840">
        <f>ROW()</f>
        <v>84</v>
      </c>
      <c r="B84" s="660"/>
      <c r="D84" s="458" t="s">
        <v>387</v>
      </c>
      <c r="E84" s="458"/>
      <c r="F84" s="1062">
        <f>F82-F83</f>
        <v>0</v>
      </c>
      <c r="G84" s="1062">
        <f t="shared" si="40"/>
        <v>-8.7015230628169022E-14</v>
      </c>
      <c r="H84" s="458"/>
      <c r="I84" s="458"/>
      <c r="J84" s="459"/>
      <c r="K84" s="458"/>
      <c r="L84" s="458"/>
      <c r="M84" s="458"/>
      <c r="N84" s="458"/>
      <c r="O84" s="459"/>
      <c r="P84" s="458"/>
      <c r="Q84" s="458"/>
      <c r="R84" s="458"/>
      <c r="S84" s="458"/>
      <c r="T84" s="459"/>
      <c r="U84" s="458"/>
      <c r="V84" s="458"/>
      <c r="W84" s="458"/>
      <c r="X84" s="458"/>
      <c r="Y84" s="1067"/>
      <c r="Z84" s="1062"/>
      <c r="AA84" s="1062"/>
      <c r="AB84" s="1062"/>
      <c r="AC84" s="1062"/>
      <c r="AD84" s="1076"/>
      <c r="AE84" s="1062"/>
      <c r="AF84" s="1062"/>
      <c r="AG84" s="1062"/>
      <c r="AH84" s="1062"/>
      <c r="AI84" s="1076"/>
      <c r="AJ84" s="1062">
        <f t="shared" ref="AJ84:AN84" si="47">AJ82-AJ83</f>
        <v>0</v>
      </c>
      <c r="AK84" s="1062">
        <f t="shared" si="47"/>
        <v>-1.0658141036401503E-13</v>
      </c>
      <c r="AL84" s="1062">
        <f t="shared" si="47"/>
        <v>0</v>
      </c>
      <c r="AM84" s="1062">
        <f t="shared" si="47"/>
        <v>0</v>
      </c>
      <c r="AN84" s="1076">
        <f t="shared" si="47"/>
        <v>0</v>
      </c>
      <c r="AO84" s="458"/>
    </row>
    <row r="85" spans="1:41" ht="12.75" customHeight="1" outlineLevel="1">
      <c r="A85" s="840">
        <f>ROW()</f>
        <v>85</v>
      </c>
      <c r="B85" s="660"/>
      <c r="D85" s="458"/>
      <c r="E85" s="458"/>
      <c r="F85" s="458"/>
      <c r="G85" s="458"/>
      <c r="H85" s="458"/>
      <c r="I85" s="458"/>
      <c r="J85" s="459"/>
      <c r="K85" s="458"/>
      <c r="L85" s="458"/>
      <c r="M85" s="458"/>
      <c r="N85" s="458"/>
      <c r="O85" s="459"/>
      <c r="P85" s="458"/>
      <c r="Q85" s="458"/>
      <c r="R85" s="458"/>
      <c r="S85" s="458"/>
      <c r="T85" s="459"/>
      <c r="U85" s="458"/>
      <c r="V85" s="458"/>
      <c r="W85" s="458"/>
      <c r="X85" s="458"/>
      <c r="Y85" s="459"/>
      <c r="Z85" s="458"/>
      <c r="AA85" s="458"/>
      <c r="AB85" s="458"/>
      <c r="AC85" s="458"/>
      <c r="AD85" s="463"/>
      <c r="AE85" s="458"/>
      <c r="AF85" s="458"/>
      <c r="AG85" s="458"/>
      <c r="AH85" s="458"/>
      <c r="AI85" s="463"/>
      <c r="AJ85" s="458"/>
      <c r="AK85" s="458"/>
      <c r="AL85" s="458"/>
      <c r="AM85" s="458"/>
      <c r="AN85" s="463"/>
      <c r="AO85" s="458"/>
    </row>
    <row r="86" spans="1:41" ht="12.75" customHeight="1" outlineLevel="1">
      <c r="A86" s="840">
        <f>ROW()</f>
        <v>86</v>
      </c>
      <c r="B86" s="660"/>
      <c r="D86" s="458"/>
      <c r="E86" s="458"/>
      <c r="F86" s="458"/>
      <c r="G86" s="458"/>
      <c r="H86" s="458"/>
      <c r="I86" s="458"/>
      <c r="J86" s="459"/>
      <c r="K86" s="458"/>
      <c r="L86" s="458"/>
      <c r="M86" s="458"/>
      <c r="N86" s="458"/>
      <c r="O86" s="459"/>
      <c r="P86" s="458"/>
      <c r="Q86" s="458"/>
      <c r="R86" s="458"/>
      <c r="S86" s="458"/>
      <c r="T86" s="459"/>
      <c r="U86" s="458"/>
      <c r="V86" s="458"/>
      <c r="W86" s="458"/>
      <c r="X86" s="458"/>
      <c r="Y86" s="459"/>
      <c r="Z86" s="458"/>
      <c r="AA86" s="458"/>
      <c r="AB86" s="458"/>
      <c r="AC86" s="458"/>
      <c r="AD86" s="463"/>
      <c r="AE86" s="458"/>
      <c r="AF86" s="458"/>
      <c r="AG86" s="458"/>
      <c r="AH86" s="458"/>
      <c r="AI86" s="463"/>
      <c r="AJ86" s="458"/>
      <c r="AK86" s="458"/>
      <c r="AL86" s="458"/>
      <c r="AM86" s="458"/>
      <c r="AN86" s="463"/>
      <c r="AO86" s="458"/>
    </row>
    <row r="87" spans="1:41" ht="12.75" customHeight="1">
      <c r="A87" s="841" t="s">
        <v>488</v>
      </c>
      <c r="B87" s="842"/>
      <c r="C87" s="757"/>
      <c r="D87" s="717"/>
      <c r="E87" s="717"/>
      <c r="F87" s="717"/>
      <c r="G87" s="717"/>
      <c r="H87" s="717"/>
      <c r="I87" s="718"/>
      <c r="J87" s="719"/>
      <c r="K87" s="718"/>
      <c r="L87" s="718"/>
      <c r="M87" s="718"/>
      <c r="N87" s="720"/>
      <c r="O87" s="719"/>
      <c r="P87" s="718"/>
      <c r="Q87" s="718"/>
      <c r="R87" s="718"/>
      <c r="S87" s="718"/>
      <c r="T87" s="719"/>
      <c r="U87" s="718"/>
      <c r="V87" s="718"/>
      <c r="W87" s="718"/>
      <c r="X87" s="720"/>
      <c r="Y87" s="719"/>
      <c r="Z87" s="718"/>
      <c r="AA87" s="718"/>
      <c r="AB87" s="718"/>
      <c r="AC87" s="718"/>
      <c r="AD87" s="720"/>
      <c r="AE87" s="718"/>
      <c r="AF87" s="718"/>
      <c r="AG87" s="718"/>
      <c r="AH87" s="718"/>
      <c r="AI87" s="720"/>
      <c r="AJ87" s="718"/>
      <c r="AK87" s="718"/>
      <c r="AL87" s="718"/>
      <c r="AM87" s="718"/>
      <c r="AN87" s="720"/>
      <c r="AO87" s="459"/>
    </row>
    <row r="88" spans="1:41" ht="12.75" customHeight="1" outlineLevel="1">
      <c r="A88" s="840">
        <f>ROW()</f>
        <v>88</v>
      </c>
      <c r="B88" s="660"/>
      <c r="C88" s="843" t="s">
        <v>530</v>
      </c>
      <c r="D88" s="458"/>
      <c r="E88" s="458"/>
      <c r="F88" s="458"/>
      <c r="G88" s="458"/>
      <c r="H88" s="458"/>
      <c r="I88" s="458"/>
      <c r="J88" s="459"/>
      <c r="K88" s="458"/>
      <c r="L88" s="458"/>
      <c r="M88" s="458"/>
      <c r="N88" s="458"/>
      <c r="O88" s="459"/>
      <c r="P88" s="458"/>
      <c r="Q88" s="458"/>
      <c r="R88" s="458"/>
      <c r="S88" s="458"/>
      <c r="T88" s="459"/>
      <c r="U88" s="458"/>
      <c r="V88" s="458"/>
      <c r="W88" s="458"/>
      <c r="X88" s="458"/>
      <c r="Y88" s="1067"/>
      <c r="Z88" s="1062"/>
      <c r="AA88" s="458"/>
      <c r="AB88" s="458"/>
      <c r="AC88" s="458"/>
      <c r="AD88" s="463"/>
      <c r="AE88" s="1062"/>
      <c r="AF88" s="458"/>
      <c r="AG88" s="458"/>
      <c r="AH88" s="458"/>
      <c r="AI88" s="463"/>
      <c r="AJ88" s="1062"/>
      <c r="AK88" s="458"/>
      <c r="AL88" s="458"/>
      <c r="AM88" s="458"/>
      <c r="AN88" s="463"/>
      <c r="AO88" s="459"/>
    </row>
    <row r="89" spans="1:41" ht="12.75" customHeight="1" outlineLevel="1">
      <c r="A89" s="840">
        <f>ROW()</f>
        <v>89</v>
      </c>
      <c r="B89" s="660"/>
      <c r="C89" s="846"/>
      <c r="D89" s="667" t="s">
        <v>425</v>
      </c>
      <c r="E89" s="667"/>
      <c r="F89" s="667"/>
      <c r="G89" s="847">
        <v>0.7</v>
      </c>
      <c r="H89" s="458"/>
      <c r="I89" s="667"/>
      <c r="J89" s="668"/>
      <c r="K89" s="667"/>
      <c r="L89" s="667"/>
      <c r="M89" s="667"/>
      <c r="N89" s="667"/>
      <c r="O89" s="668"/>
      <c r="P89" s="667"/>
      <c r="Q89" s="667"/>
      <c r="R89" s="667"/>
      <c r="S89" s="667"/>
      <c r="T89" s="668"/>
      <c r="U89" s="667"/>
      <c r="V89" s="667"/>
      <c r="W89" s="667"/>
      <c r="X89" s="667"/>
      <c r="Y89" s="668"/>
      <c r="Z89" s="667"/>
      <c r="AA89" s="667"/>
      <c r="AB89" s="667"/>
      <c r="AC89" s="667"/>
      <c r="AD89" s="669"/>
      <c r="AE89" s="667"/>
      <c r="AF89" s="667"/>
      <c r="AG89" s="667"/>
      <c r="AH89" s="667"/>
      <c r="AI89" s="669"/>
      <c r="AJ89" s="667"/>
      <c r="AK89" s="667"/>
      <c r="AL89" s="667"/>
      <c r="AM89" s="667"/>
      <c r="AN89" s="669"/>
      <c r="AO89" s="668"/>
    </row>
    <row r="90" spans="1:41" ht="12.75" customHeight="1" outlineLevel="1">
      <c r="A90" s="840">
        <f>ROW()</f>
        <v>90</v>
      </c>
      <c r="B90" s="660"/>
      <c r="C90" s="846"/>
      <c r="D90" s="667" t="s">
        <v>436</v>
      </c>
      <c r="E90" s="667"/>
      <c r="F90" s="667"/>
      <c r="G90" s="847">
        <v>0.03</v>
      </c>
      <c r="H90" s="458"/>
      <c r="I90" s="667"/>
      <c r="J90" s="668"/>
      <c r="K90" s="667"/>
      <c r="L90" s="667"/>
      <c r="M90" s="667"/>
      <c r="N90" s="667"/>
      <c r="O90" s="668"/>
      <c r="P90" s="667"/>
      <c r="Q90" s="667"/>
      <c r="R90" s="667"/>
      <c r="S90" s="667"/>
      <c r="T90" s="668"/>
      <c r="U90" s="667"/>
      <c r="V90" s="667"/>
      <c r="W90" s="667"/>
      <c r="X90" s="667"/>
      <c r="Y90" s="668"/>
      <c r="Z90" s="667"/>
      <c r="AA90" s="667"/>
      <c r="AB90" s="667"/>
      <c r="AC90" s="667"/>
      <c r="AD90" s="669"/>
      <c r="AE90" s="667"/>
      <c r="AF90" s="667"/>
      <c r="AG90" s="667"/>
      <c r="AH90" s="667"/>
      <c r="AI90" s="669"/>
      <c r="AJ90" s="667"/>
      <c r="AK90" s="667"/>
      <c r="AL90" s="667"/>
      <c r="AM90" s="667"/>
      <c r="AN90" s="669"/>
      <c r="AO90" s="668"/>
    </row>
    <row r="91" spans="1:41" ht="12.75" customHeight="1" outlineLevel="1">
      <c r="A91" s="840">
        <f>ROW()</f>
        <v>91</v>
      </c>
      <c r="B91" s="660"/>
      <c r="C91" s="846"/>
      <c r="D91" s="667" t="s">
        <v>696</v>
      </c>
      <c r="E91" s="667"/>
      <c r="F91" s="667"/>
      <c r="G91" s="847">
        <v>0.01</v>
      </c>
      <c r="H91" s="458"/>
      <c r="I91" s="667"/>
      <c r="J91" s="668"/>
      <c r="K91" s="667"/>
      <c r="L91" s="667"/>
      <c r="M91" s="667"/>
      <c r="N91" s="667"/>
      <c r="O91" s="668"/>
      <c r="P91" s="667"/>
      <c r="Q91" s="667"/>
      <c r="R91" s="667"/>
      <c r="S91" s="667"/>
      <c r="T91" s="668"/>
      <c r="U91" s="667"/>
      <c r="V91" s="667"/>
      <c r="W91" s="667"/>
      <c r="X91" s="667"/>
      <c r="Y91" s="668"/>
      <c r="Z91" s="667"/>
      <c r="AA91" s="667"/>
      <c r="AB91" s="667"/>
      <c r="AC91" s="667"/>
      <c r="AD91" s="669"/>
      <c r="AE91" s="667"/>
      <c r="AF91" s="667"/>
      <c r="AG91" s="667"/>
      <c r="AH91" s="667"/>
      <c r="AI91" s="669"/>
      <c r="AJ91" s="667"/>
      <c r="AK91" s="667"/>
      <c r="AL91" s="667"/>
      <c r="AM91" s="667"/>
      <c r="AN91" s="669"/>
      <c r="AO91" s="668"/>
    </row>
    <row r="92" spans="1:41" ht="12.75" customHeight="1" outlineLevel="1">
      <c r="A92" s="840">
        <f>ROW()</f>
        <v>92</v>
      </c>
      <c r="B92" s="660"/>
      <c r="C92" s="846"/>
      <c r="D92" s="667" t="s">
        <v>541</v>
      </c>
      <c r="E92" s="667"/>
      <c r="F92" s="667"/>
      <c r="G92" s="847">
        <v>0.25</v>
      </c>
      <c r="H92" s="458"/>
      <c r="I92" s="667"/>
      <c r="J92" s="668"/>
      <c r="K92" s="667"/>
      <c r="L92" s="667"/>
      <c r="M92" s="667"/>
      <c r="N92" s="667"/>
      <c r="O92" s="668"/>
      <c r="P92" s="667"/>
      <c r="Q92" s="667"/>
      <c r="R92" s="667"/>
      <c r="S92" s="667"/>
      <c r="T92" s="668"/>
      <c r="U92" s="667"/>
      <c r="V92" s="667"/>
      <c r="W92" s="667"/>
      <c r="X92" s="667"/>
      <c r="Y92" s="668"/>
      <c r="Z92" s="667"/>
      <c r="AA92" s="667"/>
      <c r="AB92" s="667"/>
      <c r="AC92" s="667"/>
      <c r="AD92" s="669"/>
      <c r="AE92" s="667"/>
      <c r="AF92" s="667"/>
      <c r="AG92" s="667"/>
      <c r="AH92" s="667"/>
      <c r="AI92" s="669"/>
      <c r="AJ92" s="667"/>
      <c r="AK92" s="667"/>
      <c r="AL92" s="667"/>
      <c r="AM92" s="667"/>
      <c r="AN92" s="669"/>
      <c r="AO92" s="668"/>
    </row>
    <row r="93" spans="1:41" ht="12.75" customHeight="1" outlineLevel="1">
      <c r="A93" s="840">
        <f>ROW()</f>
        <v>93</v>
      </c>
      <c r="B93" s="660"/>
      <c r="D93" s="458"/>
      <c r="E93" s="458"/>
      <c r="F93" s="458"/>
      <c r="G93" s="458"/>
      <c r="H93" s="458"/>
      <c r="I93" s="458"/>
      <c r="J93" s="459"/>
      <c r="K93" s="458"/>
      <c r="L93" s="458"/>
      <c r="M93" s="458"/>
      <c r="N93" s="458"/>
      <c r="O93" s="459"/>
      <c r="P93" s="458"/>
      <c r="Q93" s="458"/>
      <c r="R93" s="458"/>
      <c r="S93" s="458"/>
      <c r="T93" s="459"/>
      <c r="U93" s="458"/>
      <c r="V93" s="458"/>
      <c r="W93" s="458"/>
      <c r="X93" s="458"/>
      <c r="Y93" s="459"/>
      <c r="Z93" s="458"/>
      <c r="AA93" s="458"/>
      <c r="AB93" s="458"/>
      <c r="AC93" s="458"/>
      <c r="AD93" s="463"/>
      <c r="AE93" s="458"/>
      <c r="AF93" s="458"/>
      <c r="AG93" s="458"/>
      <c r="AH93" s="458"/>
      <c r="AI93" s="463"/>
      <c r="AJ93" s="458"/>
      <c r="AK93" s="458"/>
      <c r="AL93" s="458"/>
      <c r="AM93" s="458"/>
      <c r="AN93" s="463"/>
      <c r="AO93" s="459"/>
    </row>
    <row r="94" spans="1:41" ht="12.75" customHeight="1" outlineLevel="1">
      <c r="A94" s="840">
        <f>ROW()</f>
        <v>94</v>
      </c>
      <c r="B94" s="660"/>
      <c r="C94" s="843" t="s">
        <v>424</v>
      </c>
      <c r="D94" s="458"/>
      <c r="E94" s="458"/>
      <c r="F94" s="458"/>
      <c r="G94" s="458"/>
      <c r="H94" s="458"/>
      <c r="I94" s="458"/>
      <c r="J94" s="459"/>
      <c r="K94" s="458"/>
      <c r="L94" s="458"/>
      <c r="M94" s="458"/>
      <c r="N94" s="458"/>
      <c r="O94" s="459"/>
      <c r="P94" s="458"/>
      <c r="Q94" s="458"/>
      <c r="R94" s="458"/>
      <c r="S94" s="458"/>
      <c r="T94" s="459"/>
      <c r="U94" s="458"/>
      <c r="V94" s="458"/>
      <c r="W94" s="458"/>
      <c r="X94" s="458"/>
      <c r="Y94" s="1067"/>
      <c r="Z94" s="1062"/>
      <c r="AA94" s="458"/>
      <c r="AB94" s="458"/>
      <c r="AC94" s="458"/>
      <c r="AD94" s="463"/>
      <c r="AE94" s="1062"/>
      <c r="AF94" s="458"/>
      <c r="AG94" s="458"/>
      <c r="AH94" s="458"/>
      <c r="AI94" s="463"/>
      <c r="AJ94" s="1062"/>
      <c r="AK94" s="458"/>
      <c r="AL94" s="458"/>
      <c r="AM94" s="458"/>
      <c r="AN94" s="463"/>
      <c r="AO94" s="459"/>
    </row>
    <row r="95" spans="1:41" ht="12.75" customHeight="1" outlineLevel="1">
      <c r="A95" s="840">
        <f>ROW()</f>
        <v>95</v>
      </c>
      <c r="B95" s="660"/>
      <c r="D95" s="458" t="s">
        <v>423</v>
      </c>
      <c r="E95" s="458"/>
      <c r="F95" s="458"/>
      <c r="G95" s="458"/>
      <c r="H95" s="458"/>
      <c r="I95" s="458"/>
      <c r="J95" s="459"/>
      <c r="K95" s="458"/>
      <c r="L95" s="458"/>
      <c r="M95" s="458"/>
      <c r="N95" s="458"/>
      <c r="O95" s="459"/>
      <c r="P95" s="458"/>
      <c r="Q95" s="458"/>
      <c r="R95" s="458"/>
      <c r="S95" s="458"/>
      <c r="T95" s="459"/>
      <c r="U95" s="458"/>
      <c r="V95" s="458"/>
      <c r="W95" s="458"/>
      <c r="X95" s="458"/>
      <c r="Y95" s="1067"/>
      <c r="Z95" s="1062"/>
      <c r="AA95" s="1062"/>
      <c r="AB95" s="1062"/>
      <c r="AC95" s="1062"/>
      <c r="AD95" s="1076"/>
      <c r="AE95" s="1062"/>
      <c r="AF95" s="1062"/>
      <c r="AG95" s="1062"/>
      <c r="AH95" s="1062"/>
      <c r="AI95" s="1076"/>
      <c r="AJ95" s="1062">
        <f t="shared" ref="AJ95:AN95" si="48">-AJ51</f>
        <v>9.5379312356204906</v>
      </c>
      <c r="AK95" s="1062">
        <f t="shared" si="48"/>
        <v>12.917099707579807</v>
      </c>
      <c r="AL95" s="1062">
        <f t="shared" si="48"/>
        <v>13.432482520715299</v>
      </c>
      <c r="AM95" s="1062">
        <f t="shared" si="48"/>
        <v>13.838268159365553</v>
      </c>
      <c r="AN95" s="1076">
        <f t="shared" si="48"/>
        <v>14.355819372532196</v>
      </c>
      <c r="AO95" s="459"/>
    </row>
    <row r="96" spans="1:41" ht="12.75" customHeight="1" outlineLevel="1">
      <c r="A96" s="840">
        <f>ROW()</f>
        <v>96</v>
      </c>
      <c r="B96" s="660"/>
      <c r="D96" s="458" t="s">
        <v>422</v>
      </c>
      <c r="E96" s="458"/>
      <c r="F96" s="458"/>
      <c r="G96" s="458"/>
      <c r="H96" s="458"/>
      <c r="I96" s="458"/>
      <c r="J96" s="459"/>
      <c r="K96" s="458"/>
      <c r="L96" s="458"/>
      <c r="M96" s="458"/>
      <c r="N96" s="458"/>
      <c r="O96" s="459"/>
      <c r="P96" s="458"/>
      <c r="Q96" s="458"/>
      <c r="R96" s="458"/>
      <c r="S96" s="458"/>
      <c r="T96" s="459"/>
      <c r="U96" s="458"/>
      <c r="V96" s="458"/>
      <c r="W96" s="458"/>
      <c r="X96" s="458"/>
      <c r="Y96" s="1073"/>
      <c r="Z96" s="691"/>
      <c r="AA96" s="691"/>
      <c r="AB96" s="691"/>
      <c r="AC96" s="691"/>
      <c r="AD96" s="1074"/>
      <c r="AE96" s="691"/>
      <c r="AF96" s="691"/>
      <c r="AG96" s="691"/>
      <c r="AH96" s="691"/>
      <c r="AI96" s="1074"/>
      <c r="AJ96" s="691">
        <f>(AJ95/WACC!AF$29*(1-WACC!AF$29)*$G$89)</f>
        <v>15.578621018180135</v>
      </c>
      <c r="AK96" s="691">
        <f>(AK95/WACC!AG$29*(1-WACC!AG$29)*$G$89)</f>
        <v>21.097929522380348</v>
      </c>
      <c r="AL96" s="691">
        <f>(AL95/WACC!AH$29*(1-WACC!AH$29)*$G$89)</f>
        <v>21.939721450501651</v>
      </c>
      <c r="AM96" s="691">
        <f>(AM95/WACC!AI$29*(1-WACC!AI$29)*$G$89)</f>
        <v>22.602504660297068</v>
      </c>
      <c r="AN96" s="1074">
        <f>(AN95/WACC!AJ$29*(1-WACC!AJ$29)*$G$89)</f>
        <v>23.447838308469255</v>
      </c>
      <c r="AO96" s="459"/>
    </row>
    <row r="97" spans="1:41" ht="12.75" customHeight="1" outlineLevel="1">
      <c r="A97" s="840">
        <f>ROW()</f>
        <v>97</v>
      </c>
      <c r="B97" s="660"/>
      <c r="D97" s="458" t="s">
        <v>663</v>
      </c>
      <c r="E97" s="458"/>
      <c r="F97" s="458"/>
      <c r="G97" s="458"/>
      <c r="H97" s="458"/>
      <c r="I97" s="458"/>
      <c r="J97" s="459"/>
      <c r="K97" s="458"/>
      <c r="L97" s="458"/>
      <c r="M97" s="458"/>
      <c r="N97" s="458"/>
      <c r="O97" s="459"/>
      <c r="P97" s="458"/>
      <c r="Q97" s="458"/>
      <c r="R97" s="458"/>
      <c r="S97" s="458"/>
      <c r="T97" s="459"/>
      <c r="U97" s="458"/>
      <c r="V97" s="458"/>
      <c r="W97" s="458"/>
      <c r="X97" s="458"/>
      <c r="Y97" s="1067"/>
      <c r="Z97" s="1062"/>
      <c r="AA97" s="1062"/>
      <c r="AB97" s="1062"/>
      <c r="AC97" s="1062"/>
      <c r="AD97" s="1076"/>
      <c r="AE97" s="1062"/>
      <c r="AF97" s="1062"/>
      <c r="AG97" s="1062"/>
      <c r="AH97" s="1062"/>
      <c r="AI97" s="1076"/>
      <c r="AJ97" s="1062">
        <f t="shared" ref="AJ97:AN97" si="49">AJ96*$G$92</f>
        <v>3.8946552545450337</v>
      </c>
      <c r="AK97" s="1062">
        <f t="shared" si="49"/>
        <v>5.2744823805950869</v>
      </c>
      <c r="AL97" s="1062">
        <f t="shared" si="49"/>
        <v>5.4849303626254127</v>
      </c>
      <c r="AM97" s="1062">
        <f t="shared" si="49"/>
        <v>5.6506261650742671</v>
      </c>
      <c r="AN97" s="1076">
        <f t="shared" si="49"/>
        <v>5.8619595771173136</v>
      </c>
      <c r="AO97" s="459"/>
    </row>
    <row r="98" spans="1:41" ht="12.75" customHeight="1" outlineLevel="1">
      <c r="A98" s="840">
        <f>ROW()</f>
        <v>98</v>
      </c>
      <c r="B98" s="660"/>
      <c r="D98" s="458"/>
      <c r="E98" s="458"/>
      <c r="F98" s="458"/>
      <c r="G98" s="458"/>
      <c r="H98" s="458"/>
      <c r="I98" s="458"/>
      <c r="J98" s="459"/>
      <c r="K98" s="458"/>
      <c r="L98" s="458"/>
      <c r="M98" s="458"/>
      <c r="N98" s="458"/>
      <c r="O98" s="459"/>
      <c r="P98" s="458"/>
      <c r="Q98" s="458"/>
      <c r="R98" s="458"/>
      <c r="S98" s="458"/>
      <c r="T98" s="459"/>
      <c r="U98" s="458"/>
      <c r="V98" s="458"/>
      <c r="W98" s="458"/>
      <c r="X98" s="458"/>
      <c r="Y98" s="1104"/>
      <c r="Z98" s="458"/>
      <c r="AA98" s="458"/>
      <c r="AB98" s="458"/>
      <c r="AC98" s="458"/>
      <c r="AD98" s="463"/>
      <c r="AE98" s="458"/>
      <c r="AF98" s="458"/>
      <c r="AG98" s="458"/>
      <c r="AH98" s="458"/>
      <c r="AI98" s="463"/>
      <c r="AJ98" s="458"/>
      <c r="AK98" s="458"/>
      <c r="AL98" s="458"/>
      <c r="AM98" s="458"/>
      <c r="AN98" s="463"/>
      <c r="AO98" s="459"/>
    </row>
    <row r="99" spans="1:41" ht="12.75" customHeight="1" outlineLevel="1">
      <c r="A99" s="840">
        <f>ROW()</f>
        <v>99</v>
      </c>
      <c r="B99" s="660"/>
      <c r="C99" s="843" t="s">
        <v>421</v>
      </c>
      <c r="D99" s="458"/>
      <c r="E99" s="458"/>
      <c r="F99" s="458"/>
      <c r="G99" s="458"/>
      <c r="H99" s="458"/>
      <c r="I99" s="458"/>
      <c r="J99" s="459"/>
      <c r="K99" s="458"/>
      <c r="L99" s="458"/>
      <c r="M99" s="458"/>
      <c r="N99" s="458"/>
      <c r="O99" s="459"/>
      <c r="P99" s="458"/>
      <c r="Q99" s="458"/>
      <c r="R99" s="458"/>
      <c r="S99" s="458"/>
      <c r="T99" s="459"/>
      <c r="U99" s="458"/>
      <c r="V99" s="458"/>
      <c r="W99" s="458"/>
      <c r="X99" s="458"/>
      <c r="Y99" s="459"/>
      <c r="Z99" s="458"/>
      <c r="AA99" s="458"/>
      <c r="AB99" s="458"/>
      <c r="AC99" s="458"/>
      <c r="AD99" s="463"/>
      <c r="AE99" s="458"/>
      <c r="AF99" s="458"/>
      <c r="AG99" s="458"/>
      <c r="AH99" s="458"/>
      <c r="AI99" s="463"/>
      <c r="AJ99" s="458"/>
      <c r="AK99" s="458"/>
      <c r="AL99" s="458"/>
      <c r="AM99" s="458"/>
      <c r="AN99" s="463"/>
      <c r="AO99" s="459"/>
    </row>
    <row r="100" spans="1:41" ht="12.75" customHeight="1" outlineLevel="1">
      <c r="A100" s="840">
        <f>ROW()</f>
        <v>100</v>
      </c>
      <c r="B100" s="660"/>
      <c r="D100" s="458" t="s">
        <v>673</v>
      </c>
      <c r="E100" s="458"/>
      <c r="F100" s="458"/>
      <c r="G100" s="458"/>
      <c r="H100" s="458"/>
      <c r="I100" s="458"/>
      <c r="J100" s="459"/>
      <c r="K100" s="458"/>
      <c r="L100" s="458"/>
      <c r="M100" s="458"/>
      <c r="N100" s="458"/>
      <c r="O100" s="459"/>
      <c r="P100" s="458"/>
      <c r="Q100" s="458"/>
      <c r="R100" s="458"/>
      <c r="S100" s="458"/>
      <c r="T100" s="459"/>
      <c r="U100" s="458"/>
      <c r="V100" s="458"/>
      <c r="W100" s="458"/>
      <c r="X100" s="458"/>
      <c r="Y100" s="1067"/>
      <c r="Z100" s="1062"/>
      <c r="AA100" s="1062"/>
      <c r="AB100" s="1062"/>
      <c r="AC100" s="1062"/>
      <c r="AD100" s="1076"/>
      <c r="AE100" s="1062"/>
      <c r="AF100" s="1062"/>
      <c r="AG100" s="1062"/>
      <c r="AH100" s="1062"/>
      <c r="AI100" s="1076"/>
      <c r="AJ100" s="1062">
        <f t="shared" ref="AJ100:AN100" si="50">AJ41</f>
        <v>237.96138419749894</v>
      </c>
      <c r="AK100" s="1062">
        <f t="shared" si="50"/>
        <v>263.80861380629898</v>
      </c>
      <c r="AL100" s="1062">
        <f t="shared" si="50"/>
        <v>279.78825852436904</v>
      </c>
      <c r="AM100" s="1062">
        <f t="shared" si="50"/>
        <v>293.00389869298681</v>
      </c>
      <c r="AN100" s="1076">
        <f t="shared" si="50"/>
        <v>300.06629801046887</v>
      </c>
      <c r="AO100" s="459"/>
    </row>
    <row r="101" spans="1:41" ht="12.75" customHeight="1" outlineLevel="1">
      <c r="A101" s="840">
        <f>ROW()</f>
        <v>101</v>
      </c>
      <c r="B101" s="660"/>
      <c r="D101" s="458" t="s">
        <v>258</v>
      </c>
      <c r="E101" s="458"/>
      <c r="F101" s="458"/>
      <c r="G101" s="458"/>
      <c r="H101" s="458"/>
      <c r="I101" s="458"/>
      <c r="J101" s="459"/>
      <c r="K101" s="458"/>
      <c r="L101" s="458"/>
      <c r="M101" s="458"/>
      <c r="N101" s="458"/>
      <c r="O101" s="459"/>
      <c r="P101" s="458"/>
      <c r="Q101" s="458"/>
      <c r="R101" s="458"/>
      <c r="S101" s="458"/>
      <c r="T101" s="459"/>
      <c r="U101" s="458"/>
      <c r="V101" s="458"/>
      <c r="W101" s="458"/>
      <c r="X101" s="458"/>
      <c r="Y101" s="1067"/>
      <c r="Z101" s="1062"/>
      <c r="AA101" s="1062"/>
      <c r="AB101" s="1062"/>
      <c r="AC101" s="1062"/>
      <c r="AD101" s="1076"/>
      <c r="AE101" s="1062"/>
      <c r="AF101" s="1062"/>
      <c r="AG101" s="1062"/>
      <c r="AH101" s="1062"/>
      <c r="AI101" s="1076"/>
      <c r="AJ101" s="1062">
        <f t="shared" ref="AJ101:AN101" si="51">AJ43</f>
        <v>-83.683470176867047</v>
      </c>
      <c r="AK101" s="1062">
        <f t="shared" si="51"/>
        <v>-89.130205296932829</v>
      </c>
      <c r="AL101" s="1062">
        <f t="shared" si="51"/>
        <v>-93.690765799663666</v>
      </c>
      <c r="AM101" s="1062">
        <f t="shared" si="51"/>
        <v>-100.42845236843981</v>
      </c>
      <c r="AN101" s="1076">
        <f t="shared" si="51"/>
        <v>-102.18019384098726</v>
      </c>
      <c r="AO101" s="459"/>
    </row>
    <row r="102" spans="1:41" ht="12.75" customHeight="1" outlineLevel="1">
      <c r="A102" s="840">
        <f>ROW()</f>
        <v>102</v>
      </c>
      <c r="B102" s="660"/>
      <c r="D102" s="458" t="s">
        <v>420</v>
      </c>
      <c r="E102" s="458"/>
      <c r="F102" s="458"/>
      <c r="G102" s="458"/>
      <c r="H102" s="458"/>
      <c r="I102" s="458"/>
      <c r="J102" s="459"/>
      <c r="K102" s="458"/>
      <c r="L102" s="458"/>
      <c r="M102" s="458"/>
      <c r="N102" s="458"/>
      <c r="O102" s="459"/>
      <c r="P102" s="458"/>
      <c r="Q102" s="458"/>
      <c r="R102" s="458"/>
      <c r="S102" s="458"/>
      <c r="T102" s="459"/>
      <c r="U102" s="458"/>
      <c r="V102" s="458"/>
      <c r="W102" s="458"/>
      <c r="X102" s="458"/>
      <c r="Y102" s="1067"/>
      <c r="Z102" s="1062"/>
      <c r="AA102" s="1062"/>
      <c r="AB102" s="1062"/>
      <c r="AC102" s="1062"/>
      <c r="AD102" s="1076"/>
      <c r="AE102" s="1062"/>
      <c r="AF102" s="1062"/>
      <c r="AG102" s="1062"/>
      <c r="AH102" s="1062"/>
      <c r="AI102" s="1076"/>
      <c r="AJ102" s="1062">
        <f t="shared" ref="AJ102:AN102" si="52">AJ44</f>
        <v>-54.0430304155608</v>
      </c>
      <c r="AK102" s="1062">
        <f t="shared" si="52"/>
        <v>-56.73251628010712</v>
      </c>
      <c r="AL102" s="1062">
        <f t="shared" si="52"/>
        <v>-59.316552006945287</v>
      </c>
      <c r="AM102" s="1062">
        <f t="shared" si="52"/>
        <v>-61.231775991123136</v>
      </c>
      <c r="AN102" s="1076">
        <f t="shared" si="52"/>
        <v>-62.957328814422091</v>
      </c>
      <c r="AO102" s="459"/>
    </row>
    <row r="103" spans="1:41" ht="12.75" customHeight="1" outlineLevel="1">
      <c r="A103" s="840">
        <f>ROW()</f>
        <v>103</v>
      </c>
      <c r="B103" s="660"/>
      <c r="D103" s="460" t="s">
        <v>259</v>
      </c>
      <c r="E103" s="460"/>
      <c r="F103" s="460"/>
      <c r="G103" s="460"/>
      <c r="H103" s="460"/>
      <c r="I103" s="460"/>
      <c r="J103" s="461"/>
      <c r="K103" s="460"/>
      <c r="L103" s="460"/>
      <c r="M103" s="460"/>
      <c r="N103" s="460"/>
      <c r="O103" s="461"/>
      <c r="P103" s="460"/>
      <c r="Q103" s="460"/>
      <c r="R103" s="460"/>
      <c r="S103" s="460"/>
      <c r="T103" s="461"/>
      <c r="U103" s="460"/>
      <c r="V103" s="460"/>
      <c r="W103" s="460"/>
      <c r="X103" s="460"/>
      <c r="Y103" s="1105"/>
      <c r="Z103" s="1106"/>
      <c r="AA103" s="1106"/>
      <c r="AB103" s="1106"/>
      <c r="AC103" s="1106"/>
      <c r="AD103" s="1107"/>
      <c r="AE103" s="1106"/>
      <c r="AF103" s="1106"/>
      <c r="AG103" s="1106"/>
      <c r="AH103" s="1106"/>
      <c r="AI103" s="1107"/>
      <c r="AJ103" s="1106">
        <f t="shared" ref="AJ103:AN103" si="53">AJ51</f>
        <v>-9.5379312356204906</v>
      </c>
      <c r="AK103" s="1106">
        <f t="shared" si="53"/>
        <v>-12.917099707579807</v>
      </c>
      <c r="AL103" s="1106">
        <f t="shared" si="53"/>
        <v>-13.432482520715299</v>
      </c>
      <c r="AM103" s="1106">
        <f t="shared" si="53"/>
        <v>-13.838268159365553</v>
      </c>
      <c r="AN103" s="1107">
        <f t="shared" si="53"/>
        <v>-14.355819372532196</v>
      </c>
      <c r="AO103" s="459"/>
    </row>
    <row r="104" spans="1:41" ht="12.75" customHeight="1" outlineLevel="1">
      <c r="A104" s="840">
        <f>ROW()</f>
        <v>104</v>
      </c>
      <c r="B104" s="660"/>
      <c r="D104" s="458" t="s">
        <v>419</v>
      </c>
      <c r="E104" s="458"/>
      <c r="F104" s="458"/>
      <c r="G104" s="458"/>
      <c r="H104" s="458"/>
      <c r="I104" s="458"/>
      <c r="J104" s="459"/>
      <c r="K104" s="458"/>
      <c r="L104" s="458"/>
      <c r="M104" s="458"/>
      <c r="N104" s="458"/>
      <c r="O104" s="459"/>
      <c r="P104" s="458"/>
      <c r="Q104" s="458"/>
      <c r="R104" s="458"/>
      <c r="S104" s="458"/>
      <c r="T104" s="459"/>
      <c r="U104" s="458"/>
      <c r="V104" s="458"/>
      <c r="W104" s="458"/>
      <c r="X104" s="458"/>
      <c r="Y104" s="1067"/>
      <c r="Z104" s="1062"/>
      <c r="AA104" s="1062"/>
      <c r="AB104" s="1062"/>
      <c r="AC104" s="1062"/>
      <c r="AD104" s="1076"/>
      <c r="AE104" s="1062"/>
      <c r="AF104" s="1062"/>
      <c r="AG104" s="1062"/>
      <c r="AH104" s="1062"/>
      <c r="AI104" s="1076"/>
      <c r="AJ104" s="1062">
        <f t="shared" ref="AJ104:AN104" si="54">SUM(AJ100:AJ103)</f>
        <v>90.696952369450614</v>
      </c>
      <c r="AK104" s="1062">
        <f t="shared" si="54"/>
        <v>105.02879252167921</v>
      </c>
      <c r="AL104" s="1062">
        <f t="shared" si="54"/>
        <v>113.34845819704479</v>
      </c>
      <c r="AM104" s="1062">
        <f t="shared" si="54"/>
        <v>117.5054021740583</v>
      </c>
      <c r="AN104" s="1076">
        <f t="shared" si="54"/>
        <v>120.57295598252732</v>
      </c>
      <c r="AO104" s="459"/>
    </row>
    <row r="105" spans="1:41" ht="12.75" customHeight="1" outlineLevel="1">
      <c r="A105" s="840">
        <f>ROW()</f>
        <v>105</v>
      </c>
      <c r="B105" s="660"/>
      <c r="D105" s="458" t="s">
        <v>257</v>
      </c>
      <c r="E105" s="458"/>
      <c r="F105" s="458"/>
      <c r="G105" s="458"/>
      <c r="H105" s="458"/>
      <c r="I105" s="458"/>
      <c r="J105" s="459"/>
      <c r="K105" s="458"/>
      <c r="L105" s="458"/>
      <c r="M105" s="458"/>
      <c r="N105" s="458"/>
      <c r="O105" s="459"/>
      <c r="P105" s="458"/>
      <c r="Q105" s="458"/>
      <c r="R105" s="458"/>
      <c r="S105" s="458"/>
      <c r="T105" s="459"/>
      <c r="U105" s="458"/>
      <c r="V105" s="458"/>
      <c r="W105" s="458"/>
      <c r="X105" s="458"/>
      <c r="Y105" s="1067"/>
      <c r="Z105" s="1062"/>
      <c r="AA105" s="1062"/>
      <c r="AB105" s="1062"/>
      <c r="AC105" s="1062"/>
      <c r="AD105" s="1076"/>
      <c r="AE105" s="1062"/>
      <c r="AF105" s="1062"/>
      <c r="AG105" s="1062"/>
      <c r="AH105" s="1062"/>
      <c r="AI105" s="1076"/>
      <c r="AJ105" s="1062">
        <f t="shared" ref="AJ105:AN105" si="55">-AJ96</f>
        <v>-15.578621018180135</v>
      </c>
      <c r="AK105" s="1062">
        <f t="shared" si="55"/>
        <v>-21.097929522380348</v>
      </c>
      <c r="AL105" s="1062">
        <f t="shared" si="55"/>
        <v>-21.939721450501651</v>
      </c>
      <c r="AM105" s="1062">
        <f t="shared" si="55"/>
        <v>-22.602504660297068</v>
      </c>
      <c r="AN105" s="1076">
        <f t="shared" si="55"/>
        <v>-23.447838308469255</v>
      </c>
      <c r="AO105" s="459"/>
    </row>
    <row r="106" spans="1:41" ht="12.75" customHeight="1" outlineLevel="1">
      <c r="A106" s="840">
        <f>ROW()</f>
        <v>106</v>
      </c>
      <c r="B106" s="660"/>
      <c r="D106" s="460" t="s">
        <v>418</v>
      </c>
      <c r="E106" s="460"/>
      <c r="F106" s="460"/>
      <c r="G106" s="460"/>
      <c r="H106" s="460"/>
      <c r="I106" s="460"/>
      <c r="J106" s="461"/>
      <c r="K106" s="460"/>
      <c r="L106" s="460"/>
      <c r="M106" s="460"/>
      <c r="N106" s="460"/>
      <c r="O106" s="461"/>
      <c r="P106" s="460"/>
      <c r="Q106" s="460"/>
      <c r="R106" s="460"/>
      <c r="S106" s="460"/>
      <c r="T106" s="461"/>
      <c r="U106" s="460"/>
      <c r="V106" s="460"/>
      <c r="W106" s="460"/>
      <c r="X106" s="460"/>
      <c r="Y106" s="1105"/>
      <c r="Z106" s="1106"/>
      <c r="AA106" s="1106"/>
      <c r="AB106" s="1106"/>
      <c r="AC106" s="1106"/>
      <c r="AD106" s="1107"/>
      <c r="AE106" s="1106"/>
      <c r="AF106" s="1106"/>
      <c r="AG106" s="1106"/>
      <c r="AH106" s="1106"/>
      <c r="AI106" s="1107"/>
      <c r="AJ106" s="1106">
        <f t="shared" ref="AJ106:AN106" si="56">AJ97</f>
        <v>3.8946552545450337</v>
      </c>
      <c r="AK106" s="1106">
        <f t="shared" si="56"/>
        <v>5.2744823805950869</v>
      </c>
      <c r="AL106" s="1106">
        <f t="shared" si="56"/>
        <v>5.4849303626254127</v>
      </c>
      <c r="AM106" s="1106">
        <f t="shared" si="56"/>
        <v>5.6506261650742671</v>
      </c>
      <c r="AN106" s="1107">
        <f t="shared" si="56"/>
        <v>5.8619595771173136</v>
      </c>
      <c r="AO106" s="459"/>
    </row>
    <row r="107" spans="1:41" ht="12.75" customHeight="1" outlineLevel="1">
      <c r="A107" s="840">
        <f>ROW()</f>
        <v>107</v>
      </c>
      <c r="B107" s="660"/>
      <c r="D107" s="458" t="s">
        <v>417</v>
      </c>
      <c r="E107" s="458"/>
      <c r="F107" s="458"/>
      <c r="G107" s="458"/>
      <c r="H107" s="458"/>
      <c r="I107" s="458"/>
      <c r="J107" s="459"/>
      <c r="K107" s="458"/>
      <c r="L107" s="458"/>
      <c r="M107" s="458"/>
      <c r="N107" s="458"/>
      <c r="O107" s="459"/>
      <c r="P107" s="458"/>
      <c r="Q107" s="458"/>
      <c r="R107" s="458"/>
      <c r="S107" s="458"/>
      <c r="T107" s="459"/>
      <c r="U107" s="458"/>
      <c r="V107" s="458"/>
      <c r="W107" s="458"/>
      <c r="X107" s="458"/>
      <c r="Y107" s="1067"/>
      <c r="Z107" s="1062"/>
      <c r="AA107" s="1062"/>
      <c r="AB107" s="1062"/>
      <c r="AC107" s="1062"/>
      <c r="AD107" s="1076"/>
      <c r="AE107" s="1062"/>
      <c r="AF107" s="1062"/>
      <c r="AG107" s="1062"/>
      <c r="AH107" s="1062"/>
      <c r="AI107" s="1076"/>
      <c r="AJ107" s="1062">
        <f t="shared" ref="AJ107:AN107" si="57">SUM(AJ104:AJ106)</f>
        <v>79.012986605815513</v>
      </c>
      <c r="AK107" s="1062">
        <f t="shared" si="57"/>
        <v>89.205345379893942</v>
      </c>
      <c r="AL107" s="1062">
        <f t="shared" si="57"/>
        <v>96.893667109168547</v>
      </c>
      <c r="AM107" s="1062">
        <f t="shared" si="57"/>
        <v>100.5535236788355</v>
      </c>
      <c r="AN107" s="1076">
        <f t="shared" si="57"/>
        <v>102.98707725117538</v>
      </c>
      <c r="AO107" s="459"/>
    </row>
    <row r="108" spans="1:41" ht="12.75" customHeight="1" outlineLevel="1">
      <c r="A108" s="840">
        <f>ROW()</f>
        <v>108</v>
      </c>
      <c r="B108" s="660"/>
      <c r="D108" s="458"/>
      <c r="E108" s="458"/>
      <c r="F108" s="458"/>
      <c r="G108" s="458"/>
      <c r="H108" s="458"/>
      <c r="I108" s="458"/>
      <c r="J108" s="459"/>
      <c r="K108" s="458"/>
      <c r="L108" s="458"/>
      <c r="M108" s="458"/>
      <c r="N108" s="458"/>
      <c r="O108" s="459"/>
      <c r="P108" s="458"/>
      <c r="Q108" s="458"/>
      <c r="R108" s="458"/>
      <c r="S108" s="458"/>
      <c r="T108" s="459"/>
      <c r="U108" s="458"/>
      <c r="V108" s="458"/>
      <c r="W108" s="458"/>
      <c r="X108" s="458"/>
      <c r="Y108" s="459"/>
      <c r="Z108" s="458"/>
      <c r="AA108" s="458"/>
      <c r="AB108" s="458"/>
      <c r="AC108" s="458"/>
      <c r="AD108" s="463"/>
      <c r="AE108" s="458"/>
      <c r="AF108" s="458"/>
      <c r="AG108" s="458"/>
      <c r="AH108" s="458"/>
      <c r="AI108" s="463"/>
      <c r="AJ108" s="458"/>
      <c r="AK108" s="458"/>
      <c r="AL108" s="458"/>
      <c r="AM108" s="458"/>
      <c r="AN108" s="463"/>
      <c r="AO108" s="459"/>
    </row>
    <row r="109" spans="1:41" ht="12.75" customHeight="1" outlineLevel="1">
      <c r="A109" s="840">
        <f>ROW()</f>
        <v>109</v>
      </c>
      <c r="B109" s="660"/>
      <c r="C109" s="843" t="s">
        <v>416</v>
      </c>
      <c r="D109" s="458"/>
      <c r="E109" s="458"/>
      <c r="F109" s="458"/>
      <c r="G109" s="458"/>
      <c r="H109" s="458"/>
      <c r="I109" s="458"/>
      <c r="J109" s="459"/>
      <c r="K109" s="458"/>
      <c r="L109" s="458"/>
      <c r="M109" s="458"/>
      <c r="N109" s="458"/>
      <c r="O109" s="459"/>
      <c r="P109" s="458"/>
      <c r="Q109" s="458"/>
      <c r="R109" s="458"/>
      <c r="S109" s="458"/>
      <c r="T109" s="459"/>
      <c r="U109" s="458"/>
      <c r="V109" s="458"/>
      <c r="W109" s="458"/>
      <c r="X109" s="458"/>
      <c r="Y109" s="459"/>
      <c r="Z109" s="458"/>
      <c r="AA109" s="458"/>
      <c r="AB109" s="458"/>
      <c r="AC109" s="458"/>
      <c r="AD109" s="463"/>
      <c r="AE109" s="458"/>
      <c r="AF109" s="458"/>
      <c r="AG109" s="458"/>
      <c r="AH109" s="458"/>
      <c r="AI109" s="463"/>
      <c r="AJ109" s="458"/>
      <c r="AK109" s="458"/>
      <c r="AL109" s="458"/>
      <c r="AM109" s="458"/>
      <c r="AN109" s="463"/>
      <c r="AO109" s="459"/>
    </row>
    <row r="110" spans="1:41" ht="12.75" customHeight="1" outlineLevel="1">
      <c r="A110" s="840">
        <f>ROW()</f>
        <v>110</v>
      </c>
      <c r="B110" s="660"/>
      <c r="D110" s="458" t="s">
        <v>59</v>
      </c>
      <c r="E110" s="458"/>
      <c r="F110" s="458"/>
      <c r="G110" s="458"/>
      <c r="H110" s="458"/>
      <c r="I110" s="458"/>
      <c r="J110" s="459"/>
      <c r="K110" s="458"/>
      <c r="L110" s="458"/>
      <c r="M110" s="458"/>
      <c r="N110" s="458"/>
      <c r="O110" s="459"/>
      <c r="P110" s="458"/>
      <c r="Q110" s="458"/>
      <c r="R110" s="458"/>
      <c r="S110" s="458"/>
      <c r="T110" s="459"/>
      <c r="U110" s="458"/>
      <c r="V110" s="458"/>
      <c r="W110" s="458"/>
      <c r="X110" s="458"/>
      <c r="Y110" s="663"/>
      <c r="Z110" s="662"/>
      <c r="AA110" s="662"/>
      <c r="AB110" s="662"/>
      <c r="AC110" s="662"/>
      <c r="AD110" s="661"/>
      <c r="AE110" s="662"/>
      <c r="AF110" s="662"/>
      <c r="AG110" s="662"/>
      <c r="AH110" s="662"/>
      <c r="AI110" s="661"/>
      <c r="AJ110" s="662">
        <f>(Asset!AJ17+Asset!AJ18+Asset!AJ19)*AJ$12</f>
        <v>106.49721861408571</v>
      </c>
      <c r="AK110" s="662">
        <f>(Asset!AK17+Asset!AK18+Asset!AK19)*AK$12</f>
        <v>122.55670721957334</v>
      </c>
      <c r="AL110" s="662">
        <f>(Asset!AL17+Asset!AL18+Asset!AL19)*AL$12</f>
        <v>108.66947934755449</v>
      </c>
      <c r="AM110" s="662">
        <f>(Asset!AM17+Asset!AM18+Asset!AM19)*AM$12</f>
        <v>106.14214425043863</v>
      </c>
      <c r="AN110" s="661">
        <f>(Asset!AN17+Asset!AN18+Asset!AN19)*AN$12</f>
        <v>106.74723936931407</v>
      </c>
      <c r="AO110" s="459"/>
    </row>
    <row r="111" spans="1:41" ht="12.75" customHeight="1" outlineLevel="1">
      <c r="A111" s="840">
        <f>ROW()</f>
        <v>111</v>
      </c>
      <c r="B111" s="660"/>
      <c r="D111" s="458" t="s">
        <v>438</v>
      </c>
      <c r="E111" s="458"/>
      <c r="F111" s="458"/>
      <c r="G111" s="458"/>
      <c r="H111" s="458"/>
      <c r="I111" s="458"/>
      <c r="J111" s="459"/>
      <c r="K111" s="458"/>
      <c r="L111" s="458"/>
      <c r="M111" s="458"/>
      <c r="N111" s="458"/>
      <c r="O111" s="459"/>
      <c r="P111" s="458"/>
      <c r="Q111" s="458"/>
      <c r="R111" s="458"/>
      <c r="S111" s="458"/>
      <c r="T111" s="459"/>
      <c r="U111" s="458"/>
      <c r="V111" s="458"/>
      <c r="W111" s="458"/>
      <c r="X111" s="458"/>
      <c r="Y111" s="663"/>
      <c r="Z111" s="662"/>
      <c r="AA111" s="662"/>
      <c r="AB111" s="662"/>
      <c r="AC111" s="662"/>
      <c r="AD111" s="661"/>
      <c r="AE111" s="662"/>
      <c r="AF111" s="662"/>
      <c r="AG111" s="662"/>
      <c r="AH111" s="662"/>
      <c r="AI111" s="661"/>
      <c r="AJ111" s="662">
        <f>(AK19-AJ19)*WACC!AF$25</f>
        <v>39.471818939542345</v>
      </c>
      <c r="AK111" s="662">
        <f>(AL19-AK19)*WACC!AG$25</f>
        <v>41.155155654529018</v>
      </c>
      <c r="AL111" s="662">
        <f>(AM19-AL19)*WACC!AH$25</f>
        <v>30.396855411812364</v>
      </c>
      <c r="AM111" s="662">
        <f>(AN19-AM19)*WACC!AI$25</f>
        <v>27.792732308528731</v>
      </c>
      <c r="AN111" s="661">
        <f>(AO19-AN19)*WACC!AJ$25</f>
        <v>27.362637010633637</v>
      </c>
      <c r="AO111" s="459"/>
    </row>
    <row r="112" spans="1:41" ht="12.75" customHeight="1" outlineLevel="1">
      <c r="A112" s="840">
        <f>ROW()</f>
        <v>112</v>
      </c>
      <c r="B112" s="660"/>
      <c r="D112" s="610" t="s">
        <v>415</v>
      </c>
      <c r="E112" s="610"/>
      <c r="F112" s="610"/>
      <c r="G112" s="610"/>
      <c r="H112" s="610"/>
      <c r="I112" s="610"/>
      <c r="J112" s="1085"/>
      <c r="K112" s="610"/>
      <c r="L112" s="610"/>
      <c r="M112" s="610"/>
      <c r="N112" s="610"/>
      <c r="O112" s="1085"/>
      <c r="P112" s="610"/>
      <c r="Q112" s="610"/>
      <c r="R112" s="610"/>
      <c r="S112" s="610"/>
      <c r="T112" s="1085"/>
      <c r="U112" s="610"/>
      <c r="V112" s="610"/>
      <c r="W112" s="610"/>
      <c r="X112" s="610"/>
      <c r="Y112" s="673"/>
      <c r="Z112" s="674"/>
      <c r="AA112" s="674"/>
      <c r="AB112" s="674"/>
      <c r="AC112" s="674"/>
      <c r="AD112" s="675"/>
      <c r="AE112" s="674"/>
      <c r="AF112" s="674"/>
      <c r="AG112" s="674"/>
      <c r="AH112" s="674"/>
      <c r="AI112" s="675"/>
      <c r="AJ112" s="674">
        <f t="shared" ref="AJ112:AN112" si="58">AJ110-AJ111</f>
        <v>67.025399674543365</v>
      </c>
      <c r="AK112" s="674">
        <f t="shared" si="58"/>
        <v>81.401551565044315</v>
      </c>
      <c r="AL112" s="674">
        <f t="shared" si="58"/>
        <v>78.272623935742118</v>
      </c>
      <c r="AM112" s="674">
        <f t="shared" si="58"/>
        <v>78.349411941909906</v>
      </c>
      <c r="AN112" s="675">
        <f t="shared" si="58"/>
        <v>79.384602358680439</v>
      </c>
      <c r="AO112" s="459"/>
    </row>
    <row r="113" spans="1:41" ht="12.75" customHeight="1" outlineLevel="1">
      <c r="A113" s="840">
        <f>ROW()</f>
        <v>113</v>
      </c>
      <c r="B113" s="660"/>
      <c r="D113" s="458" t="s">
        <v>414</v>
      </c>
      <c r="E113" s="458"/>
      <c r="F113" s="458"/>
      <c r="G113" s="458"/>
      <c r="H113" s="458"/>
      <c r="I113" s="458"/>
      <c r="J113" s="459"/>
      <c r="K113" s="458"/>
      <c r="L113" s="458"/>
      <c r="M113" s="458"/>
      <c r="N113" s="458"/>
      <c r="O113" s="459"/>
      <c r="P113" s="458"/>
      <c r="Q113" s="458"/>
      <c r="R113" s="458"/>
      <c r="S113" s="458"/>
      <c r="T113" s="459"/>
      <c r="U113" s="458"/>
      <c r="V113" s="458"/>
      <c r="W113" s="458"/>
      <c r="X113" s="458"/>
      <c r="Y113" s="670"/>
      <c r="Z113" s="671"/>
      <c r="AA113" s="671"/>
      <c r="AB113" s="671"/>
      <c r="AC113" s="671"/>
      <c r="AD113" s="672"/>
      <c r="AE113" s="671"/>
      <c r="AF113" s="671"/>
      <c r="AG113" s="671"/>
      <c r="AH113" s="671"/>
      <c r="AI113" s="672"/>
      <c r="AJ113" s="671">
        <f t="shared" ref="AJ113:AN113" si="59">AJ107</f>
        <v>79.012986605815513</v>
      </c>
      <c r="AK113" s="671">
        <f t="shared" si="59"/>
        <v>89.205345379893942</v>
      </c>
      <c r="AL113" s="671">
        <f t="shared" si="59"/>
        <v>96.893667109168547</v>
      </c>
      <c r="AM113" s="671">
        <f t="shared" si="59"/>
        <v>100.5535236788355</v>
      </c>
      <c r="AN113" s="672">
        <f t="shared" si="59"/>
        <v>102.98707725117538</v>
      </c>
      <c r="AO113" s="459"/>
    </row>
    <row r="114" spans="1:41" ht="12.75" customHeight="1" outlineLevel="1">
      <c r="A114" s="840">
        <f>ROW()</f>
        <v>114</v>
      </c>
      <c r="B114" s="660"/>
      <c r="D114" s="610" t="s">
        <v>413</v>
      </c>
      <c r="E114" s="610"/>
      <c r="F114" s="610"/>
      <c r="G114" s="610"/>
      <c r="H114" s="610"/>
      <c r="I114" s="610"/>
      <c r="J114" s="1085"/>
      <c r="K114" s="610"/>
      <c r="L114" s="610"/>
      <c r="M114" s="610"/>
      <c r="N114" s="610"/>
      <c r="O114" s="1085"/>
      <c r="P114" s="610"/>
      <c r="Q114" s="610"/>
      <c r="R114" s="610"/>
      <c r="S114" s="610"/>
      <c r="T114" s="1085"/>
      <c r="U114" s="610"/>
      <c r="V114" s="610"/>
      <c r="W114" s="610"/>
      <c r="X114" s="610"/>
      <c r="Y114" s="673"/>
      <c r="Z114" s="674"/>
      <c r="AA114" s="674"/>
      <c r="AB114" s="674"/>
      <c r="AC114" s="674"/>
      <c r="AD114" s="675"/>
      <c r="AE114" s="674"/>
      <c r="AF114" s="674"/>
      <c r="AG114" s="674"/>
      <c r="AH114" s="674"/>
      <c r="AI114" s="675"/>
      <c r="AJ114" s="674">
        <f t="shared" ref="AJ114:AN114" si="60">AJ112-AJ113</f>
        <v>-11.987586931272148</v>
      </c>
      <c r="AK114" s="674">
        <f t="shared" si="60"/>
        <v>-7.8037938148496266</v>
      </c>
      <c r="AL114" s="674">
        <f t="shared" si="60"/>
        <v>-18.621043173426429</v>
      </c>
      <c r="AM114" s="674">
        <f t="shared" si="60"/>
        <v>-22.204111736925597</v>
      </c>
      <c r="AN114" s="675">
        <f t="shared" si="60"/>
        <v>-23.602474892494939</v>
      </c>
      <c r="AO114" s="459"/>
    </row>
    <row r="115" spans="1:41" ht="12.75" customHeight="1" outlineLevel="1">
      <c r="A115" s="840">
        <f>ROW()</f>
        <v>115</v>
      </c>
      <c r="B115" s="660"/>
      <c r="D115" s="458"/>
      <c r="E115" s="458"/>
      <c r="F115" s="458"/>
      <c r="G115" s="458"/>
      <c r="H115" s="458"/>
      <c r="I115" s="458"/>
      <c r="J115" s="459"/>
      <c r="K115" s="458"/>
      <c r="L115" s="458"/>
      <c r="M115" s="458"/>
      <c r="N115" s="458"/>
      <c r="O115" s="459"/>
      <c r="P115" s="458"/>
      <c r="Q115" s="458"/>
      <c r="R115" s="458"/>
      <c r="S115" s="458"/>
      <c r="T115" s="459"/>
      <c r="U115" s="458"/>
      <c r="V115" s="458"/>
      <c r="W115" s="458"/>
      <c r="X115" s="458"/>
      <c r="Y115" s="459"/>
      <c r="Z115" s="458"/>
      <c r="AA115" s="458"/>
      <c r="AB115" s="458"/>
      <c r="AC115" s="458"/>
      <c r="AD115" s="463"/>
      <c r="AE115" s="458"/>
      <c r="AF115" s="458"/>
      <c r="AG115" s="458"/>
      <c r="AH115" s="458"/>
      <c r="AI115" s="463"/>
      <c r="AJ115" s="458"/>
      <c r="AK115" s="458"/>
      <c r="AL115" s="458"/>
      <c r="AM115" s="458"/>
      <c r="AN115" s="463"/>
      <c r="AO115" s="459"/>
    </row>
    <row r="116" spans="1:41" ht="12.75" customHeight="1" outlineLevel="1">
      <c r="A116" s="840">
        <f>ROW()</f>
        <v>116</v>
      </c>
      <c r="B116" s="660"/>
      <c r="C116" s="843" t="s">
        <v>412</v>
      </c>
      <c r="D116" s="458"/>
      <c r="E116" s="458"/>
      <c r="F116" s="458"/>
      <c r="G116" s="458"/>
      <c r="H116" s="458"/>
      <c r="I116" s="458"/>
      <c r="J116" s="459"/>
      <c r="K116" s="458"/>
      <c r="L116" s="458"/>
      <c r="M116" s="458"/>
      <c r="N116" s="458"/>
      <c r="O116" s="459"/>
      <c r="P116" s="458"/>
      <c r="Q116" s="458"/>
      <c r="R116" s="458"/>
      <c r="S116" s="458"/>
      <c r="T116" s="459"/>
      <c r="U116" s="458"/>
      <c r="V116" s="458"/>
      <c r="W116" s="458"/>
      <c r="X116" s="458"/>
      <c r="Y116" s="459"/>
      <c r="Z116" s="458"/>
      <c r="AA116" s="458"/>
      <c r="AB116" s="458"/>
      <c r="AC116" s="458"/>
      <c r="AD116" s="463"/>
      <c r="AE116" s="458"/>
      <c r="AF116" s="458"/>
      <c r="AG116" s="458"/>
      <c r="AH116" s="458"/>
      <c r="AI116" s="463"/>
      <c r="AJ116" s="458"/>
      <c r="AK116" s="458"/>
      <c r="AL116" s="458"/>
      <c r="AM116" s="458"/>
      <c r="AN116" s="463"/>
      <c r="AO116" s="459"/>
    </row>
    <row r="117" spans="1:41" ht="12.75" customHeight="1" outlineLevel="1">
      <c r="A117" s="840">
        <f>ROW()</f>
        <v>117</v>
      </c>
      <c r="B117" s="660"/>
      <c r="D117" s="458" t="s">
        <v>411</v>
      </c>
      <c r="E117" s="458"/>
      <c r="F117" s="458"/>
      <c r="G117" s="458"/>
      <c r="H117" s="458"/>
      <c r="I117" s="458"/>
      <c r="J117" s="459"/>
      <c r="K117" s="458"/>
      <c r="L117" s="458"/>
      <c r="M117" s="458"/>
      <c r="N117" s="458"/>
      <c r="O117" s="459"/>
      <c r="P117" s="458"/>
      <c r="Q117" s="458"/>
      <c r="R117" s="458"/>
      <c r="S117" s="458"/>
      <c r="T117" s="459"/>
      <c r="U117" s="458"/>
      <c r="V117" s="458"/>
      <c r="W117" s="458"/>
      <c r="X117" s="458"/>
      <c r="Y117" s="1067"/>
      <c r="Z117" s="1062"/>
      <c r="AA117" s="1062"/>
      <c r="AB117" s="1062"/>
      <c r="AC117" s="1062"/>
      <c r="AD117" s="1076"/>
      <c r="AE117" s="1062"/>
      <c r="AF117" s="1062"/>
      <c r="AG117" s="1062"/>
      <c r="AH117" s="1062"/>
      <c r="AI117" s="1076"/>
      <c r="AJ117" s="1062">
        <f t="shared" ref="AJ117:AN117" si="61">AJ114*$G$90</f>
        <v>-0.3596276079381644</v>
      </c>
      <c r="AK117" s="1062">
        <f t="shared" si="61"/>
        <v>-0.23411381444548879</v>
      </c>
      <c r="AL117" s="1062">
        <f t="shared" si="61"/>
        <v>-0.55863129520279287</v>
      </c>
      <c r="AM117" s="1062">
        <f t="shared" si="61"/>
        <v>-0.66612335210776785</v>
      </c>
      <c r="AN117" s="1076">
        <f t="shared" si="61"/>
        <v>-0.7080742467748482</v>
      </c>
      <c r="AO117" s="459"/>
    </row>
    <row r="118" spans="1:41" ht="12.75" customHeight="1" outlineLevel="1">
      <c r="A118" s="840">
        <f>ROW()</f>
        <v>118</v>
      </c>
      <c r="B118" s="660"/>
      <c r="D118" s="460" t="s">
        <v>664</v>
      </c>
      <c r="E118" s="460"/>
      <c r="F118" s="460"/>
      <c r="G118" s="460"/>
      <c r="H118" s="460"/>
      <c r="I118" s="460"/>
      <c r="J118" s="461"/>
      <c r="K118" s="460"/>
      <c r="L118" s="460"/>
      <c r="M118" s="460"/>
      <c r="N118" s="460"/>
      <c r="O118" s="461"/>
      <c r="P118" s="460"/>
      <c r="Q118" s="460"/>
      <c r="R118" s="460"/>
      <c r="S118" s="460"/>
      <c r="T118" s="461"/>
      <c r="U118" s="460"/>
      <c r="V118" s="460"/>
      <c r="W118" s="460"/>
      <c r="X118" s="460"/>
      <c r="Y118" s="1105"/>
      <c r="Z118" s="1106"/>
      <c r="AA118" s="1106"/>
      <c r="AB118" s="1106"/>
      <c r="AC118" s="1106"/>
      <c r="AD118" s="1107"/>
      <c r="AE118" s="1106"/>
      <c r="AF118" s="1106"/>
      <c r="AG118" s="1106"/>
      <c r="AH118" s="1106"/>
      <c r="AI118" s="1107"/>
      <c r="AJ118" s="1106">
        <f t="shared" ref="AJ118:AN118" si="62">AJ97*$G$91</f>
        <v>3.894655254545034E-2</v>
      </c>
      <c r="AK118" s="1106">
        <f t="shared" si="62"/>
        <v>5.2744823805950872E-2</v>
      </c>
      <c r="AL118" s="1106">
        <f t="shared" si="62"/>
        <v>5.4849303626254127E-2</v>
      </c>
      <c r="AM118" s="1106">
        <f t="shared" si="62"/>
        <v>5.650626165074267E-2</v>
      </c>
      <c r="AN118" s="1107">
        <f t="shared" si="62"/>
        <v>5.8619595771173136E-2</v>
      </c>
      <c r="AO118" s="459"/>
    </row>
    <row r="119" spans="1:41" ht="12.75" customHeight="1" outlineLevel="1">
      <c r="A119" s="840">
        <f>ROW()</f>
        <v>119</v>
      </c>
      <c r="B119" s="660"/>
      <c r="D119" s="458" t="s">
        <v>410</v>
      </c>
      <c r="E119" s="458"/>
      <c r="F119" s="458"/>
      <c r="G119" s="458"/>
      <c r="H119" s="458"/>
      <c r="I119" s="458"/>
      <c r="J119" s="459"/>
      <c r="K119" s="458"/>
      <c r="L119" s="458"/>
      <c r="M119" s="458"/>
      <c r="N119" s="458"/>
      <c r="O119" s="459"/>
      <c r="P119" s="458"/>
      <c r="Q119" s="458"/>
      <c r="R119" s="458"/>
      <c r="S119" s="458"/>
      <c r="T119" s="459"/>
      <c r="U119" s="458"/>
      <c r="V119" s="458"/>
      <c r="W119" s="458"/>
      <c r="X119" s="458"/>
      <c r="Y119" s="1067"/>
      <c r="Z119" s="1062"/>
      <c r="AA119" s="1062"/>
      <c r="AB119" s="1062"/>
      <c r="AC119" s="1062"/>
      <c r="AD119" s="1076"/>
      <c r="AE119" s="1062"/>
      <c r="AF119" s="1062"/>
      <c r="AG119" s="1062"/>
      <c r="AH119" s="1062"/>
      <c r="AI119" s="1076"/>
      <c r="AJ119" s="1062">
        <f>SUM(AJ117:AJ118)</f>
        <v>-0.32068105539271408</v>
      </c>
      <c r="AK119" s="1062">
        <f t="shared" ref="AK119:AN119" si="63">SUM(AK117:AK118)</f>
        <v>-0.18136899063953793</v>
      </c>
      <c r="AL119" s="1062">
        <f t="shared" si="63"/>
        <v>-0.50378199157653869</v>
      </c>
      <c r="AM119" s="1062">
        <f t="shared" si="63"/>
        <v>-0.60961709045702517</v>
      </c>
      <c r="AN119" s="1076">
        <f t="shared" si="63"/>
        <v>-0.64945465100367505</v>
      </c>
      <c r="AO119" s="459"/>
    </row>
    <row r="120" spans="1:41" ht="12.75" customHeight="1" outlineLevel="1">
      <c r="A120" s="840">
        <f>ROW()</f>
        <v>120</v>
      </c>
      <c r="B120" s="660"/>
      <c r="D120" s="458" t="s">
        <v>442</v>
      </c>
      <c r="E120" s="458"/>
      <c r="F120" s="458"/>
      <c r="G120" s="458"/>
      <c r="H120" s="458"/>
      <c r="I120" s="458"/>
      <c r="J120" s="459"/>
      <c r="K120" s="458"/>
      <c r="L120" s="458"/>
      <c r="M120" s="458"/>
      <c r="N120" s="458"/>
      <c r="O120" s="459"/>
      <c r="P120" s="458"/>
      <c r="Q120" s="458"/>
      <c r="R120" s="458"/>
      <c r="S120" s="458"/>
      <c r="T120" s="459"/>
      <c r="U120" s="458"/>
      <c r="V120" s="458"/>
      <c r="W120" s="458"/>
      <c r="X120" s="458"/>
      <c r="Y120" s="1067"/>
      <c r="Z120" s="1062"/>
      <c r="AA120" s="1062"/>
      <c r="AB120" s="1062"/>
      <c r="AC120" s="1062"/>
      <c r="AD120" s="1076"/>
      <c r="AE120" s="1062"/>
      <c r="AF120" s="1062"/>
      <c r="AG120" s="1062"/>
      <c r="AH120" s="1062"/>
      <c r="AI120" s="1076"/>
      <c r="AJ120" s="1062">
        <f t="shared" ref="AJ120:AN120" si="64">MAX(0,SUM(AJ117:AJ118))</f>
        <v>0</v>
      </c>
      <c r="AK120" s="1062">
        <f t="shared" si="64"/>
        <v>0</v>
      </c>
      <c r="AL120" s="1062">
        <f t="shared" si="64"/>
        <v>0</v>
      </c>
      <c r="AM120" s="1062">
        <f t="shared" si="64"/>
        <v>0</v>
      </c>
      <c r="AN120" s="1076">
        <f t="shared" si="64"/>
        <v>0</v>
      </c>
      <c r="AO120" s="459"/>
    </row>
    <row r="121" spans="1:41" ht="12.75" customHeight="1" outlineLevel="1">
      <c r="A121" s="840">
        <f>ROW()</f>
        <v>121</v>
      </c>
      <c r="B121" s="660"/>
      <c r="D121" s="458" t="s">
        <v>441</v>
      </c>
      <c r="E121" s="458"/>
      <c r="F121" s="458"/>
      <c r="G121" s="458"/>
      <c r="H121" s="458"/>
      <c r="I121" s="458"/>
      <c r="J121" s="459"/>
      <c r="K121" s="458"/>
      <c r="L121" s="458"/>
      <c r="M121" s="458"/>
      <c r="N121" s="458"/>
      <c r="O121" s="459"/>
      <c r="P121" s="458"/>
      <c r="Q121" s="458"/>
      <c r="R121" s="458"/>
      <c r="S121" s="458"/>
      <c r="T121" s="459"/>
      <c r="U121" s="458"/>
      <c r="V121" s="458"/>
      <c r="W121" s="458"/>
      <c r="X121" s="458"/>
      <c r="Y121" s="1345"/>
      <c r="Z121" s="1346"/>
      <c r="AA121" s="1346"/>
      <c r="AB121" s="1346"/>
      <c r="AC121" s="1346"/>
      <c r="AD121" s="1347"/>
      <c r="AE121" s="1062"/>
      <c r="AF121" s="1062"/>
      <c r="AG121" s="1062"/>
      <c r="AH121" s="1062"/>
      <c r="AI121" s="1076"/>
      <c r="AJ121" s="1507">
        <v>0</v>
      </c>
      <c r="AK121" s="1507">
        <v>0</v>
      </c>
      <c r="AL121" s="1507">
        <v>0</v>
      </c>
      <c r="AM121" s="1507">
        <v>0</v>
      </c>
      <c r="AN121" s="1508">
        <v>0</v>
      </c>
      <c r="AO121" s="459"/>
    </row>
    <row r="122" spans="1:41" ht="12.75" customHeight="1" outlineLevel="1">
      <c r="A122" s="840">
        <f>ROW()</f>
        <v>122</v>
      </c>
      <c r="B122" s="660"/>
      <c r="D122" s="458" t="str">
        <f>"Total Equity Raising Costs [Real " &amp; Input!$G$43 &amp; " $M]"</f>
        <v>Total Equity Raising Costs [Real 31/12/2023 $M]</v>
      </c>
      <c r="E122" s="458"/>
      <c r="F122" s="458"/>
      <c r="G122" s="458"/>
      <c r="H122" s="458"/>
      <c r="I122" s="458"/>
      <c r="J122" s="459"/>
      <c r="K122" s="458"/>
      <c r="L122" s="458"/>
      <c r="M122" s="458"/>
      <c r="N122" s="458"/>
      <c r="O122" s="459"/>
      <c r="P122" s="458"/>
      <c r="Q122" s="458"/>
      <c r="R122" s="458"/>
      <c r="S122" s="458"/>
      <c r="T122" s="459"/>
      <c r="U122" s="458"/>
      <c r="V122" s="458"/>
      <c r="W122" s="458"/>
      <c r="X122" s="458"/>
      <c r="Y122" s="1073"/>
      <c r="Z122" s="691"/>
      <c r="AA122" s="691"/>
      <c r="AB122" s="691"/>
      <c r="AC122" s="691"/>
      <c r="AD122" s="1074"/>
      <c r="AE122" s="691"/>
      <c r="AF122" s="691"/>
      <c r="AG122" s="691"/>
      <c r="AH122" s="691"/>
      <c r="AI122" s="1074"/>
      <c r="AJ122" s="691">
        <f>AJ120*Input!AJ$43</f>
        <v>0</v>
      </c>
      <c r="AK122" s="691">
        <f>AK120*Input!AK$43</f>
        <v>0</v>
      </c>
      <c r="AL122" s="691">
        <f>AL120*Input!AL$43</f>
        <v>0</v>
      </c>
      <c r="AM122" s="691">
        <f>AM120*Input!AM$43</f>
        <v>0</v>
      </c>
      <c r="AN122" s="1074">
        <f>AN120*Input!AN$43</f>
        <v>0</v>
      </c>
      <c r="AO122" s="459"/>
    </row>
    <row r="123" spans="1:41" ht="12.75" customHeight="1">
      <c r="A123" s="848">
        <f>ROW()</f>
        <v>123</v>
      </c>
      <c r="B123" s="849"/>
      <c r="C123" s="850"/>
      <c r="D123" s="460"/>
      <c r="E123" s="460"/>
      <c r="F123" s="460"/>
      <c r="G123" s="460"/>
      <c r="H123" s="460"/>
      <c r="I123" s="460"/>
      <c r="J123" s="461"/>
      <c r="K123" s="460"/>
      <c r="L123" s="460"/>
      <c r="M123" s="460"/>
      <c r="N123" s="460"/>
      <c r="O123" s="461"/>
      <c r="P123" s="460"/>
      <c r="Q123" s="460"/>
      <c r="R123" s="460"/>
      <c r="S123" s="460"/>
      <c r="T123" s="461"/>
      <c r="U123" s="460"/>
      <c r="V123" s="460"/>
      <c r="W123" s="460"/>
      <c r="X123" s="460"/>
      <c r="Y123" s="461"/>
      <c r="Z123" s="460"/>
      <c r="AA123" s="460"/>
      <c r="AB123" s="460"/>
      <c r="AC123" s="460"/>
      <c r="AD123" s="465"/>
      <c r="AE123" s="460"/>
      <c r="AF123" s="460"/>
      <c r="AG123" s="460"/>
      <c r="AH123" s="460"/>
      <c r="AI123" s="465"/>
      <c r="AJ123" s="460"/>
      <c r="AK123" s="460"/>
      <c r="AL123" s="460"/>
      <c r="AM123" s="460"/>
      <c r="AN123" s="465"/>
      <c r="AO123" s="459"/>
    </row>
  </sheetData>
  <sheetProtection algorithmName="SHA-512" hashValue="g9cfZULfj30WIPevaGNtxL9OtAjtklULDWecAIJfPlzyEo2qJtP8cHrf8O3ltbIvEQd+i7ncHVtmJnutKqLw2A==" saltValue="J3WYjWhy4R6jJUhW3GAtvw==" spinCount="100000" sheet="1" objects="1" scenarios="1"/>
  <conditionalFormatting sqref="AJ28:AN28">
    <cfRule type="cellIs" dxfId="0" priority="4" operator="notEqual">
      <formula>"OK"</formula>
    </cfRule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75" fitToHeight="10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DABF-72CF-4247-97CF-4184E4C5F52F}">
  <sheetPr codeName="Sheet16">
    <tabColor rgb="FF0070C0"/>
    <outlinePr summaryBelow="0"/>
  </sheetPr>
  <dimension ref="A1:U83"/>
  <sheetViews>
    <sheetView showGridLines="0" zoomScaleNormal="100" workbookViewId="0"/>
  </sheetViews>
  <sheetFormatPr defaultColWidth="9" defaultRowHeight="14.25" outlineLevelCol="1"/>
  <cols>
    <col min="1" max="1" width="6.85546875" style="452" customWidth="1"/>
    <col min="2" max="3" width="2.5703125" style="452" customWidth="1"/>
    <col min="4" max="4" width="41.5703125" style="452" bestFit="1" customWidth="1"/>
    <col min="5" max="5" width="13" style="458" customWidth="1"/>
    <col min="6" max="7" width="9" style="458" hidden="1" customWidth="1" outlineLevel="1"/>
    <col min="8" max="8" width="4.140625" style="458" hidden="1" customWidth="1" outlineLevel="1"/>
    <col min="9" max="9" width="15.28515625" style="458" hidden="1" customWidth="1" outlineLevel="1"/>
    <col min="10" max="10" width="12" style="458" customWidth="1" collapsed="1"/>
    <col min="11" max="14" width="12" style="458" customWidth="1"/>
    <col min="15" max="15" width="18.5703125" style="458" customWidth="1"/>
    <col min="16" max="17" width="9" style="458"/>
    <col min="18" max="18" width="37.28515625" style="458" customWidth="1"/>
    <col min="19" max="19" width="9" style="458"/>
    <col min="20" max="26" width="9" style="452"/>
    <col min="27" max="27" width="15.85546875" style="452" customWidth="1"/>
    <col min="28" max="16384" width="9" style="452"/>
  </cols>
  <sheetData>
    <row r="1" spans="1:14" ht="23.25">
      <c r="A1" s="737" t="str">
        <f>Main!A1</f>
        <v>ERA, GDS Tariff Model, Final Decision, November 2024</v>
      </c>
      <c r="B1" s="32"/>
      <c r="C1" s="758"/>
      <c r="D1" s="33"/>
      <c r="E1" s="33"/>
      <c r="F1" s="33"/>
      <c r="G1" s="33"/>
      <c r="H1" s="33"/>
    </row>
    <row r="2" spans="1:14" ht="20.25">
      <c r="A2" s="659" t="s">
        <v>839</v>
      </c>
      <c r="B2" s="32"/>
      <c r="C2" s="758"/>
      <c r="D2" s="33"/>
      <c r="E2" s="33"/>
      <c r="F2" s="33"/>
      <c r="G2" s="33"/>
      <c r="H2" s="33"/>
    </row>
    <row r="3" spans="1:14" ht="15" thickBot="1">
      <c r="A3" s="34" t="s">
        <v>19</v>
      </c>
      <c r="B3" s="34"/>
      <c r="C3" s="763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</row>
    <row r="4" spans="1:14">
      <c r="A4" s="1597" t="s">
        <v>482</v>
      </c>
      <c r="B4" s="1597"/>
      <c r="C4" s="1598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</row>
    <row r="5" spans="1:14" ht="76.5">
      <c r="A5" s="35">
        <f>ROW()</f>
        <v>5</v>
      </c>
      <c r="B5" s="35"/>
      <c r="C5" s="756" t="s">
        <v>747</v>
      </c>
      <c r="D5" s="33"/>
      <c r="E5" s="1724" t="s">
        <v>748</v>
      </c>
      <c r="I5" s="1725" t="s">
        <v>749</v>
      </c>
      <c r="J5" s="1725" t="s">
        <v>750</v>
      </c>
      <c r="K5" s="1725" t="s">
        <v>751</v>
      </c>
      <c r="L5" s="1725" t="s">
        <v>752</v>
      </c>
      <c r="M5" s="1725" t="s">
        <v>753</v>
      </c>
    </row>
    <row r="6" spans="1:14">
      <c r="A6" s="35">
        <f>ROW()</f>
        <v>6</v>
      </c>
      <c r="D6" s="1676" t="s">
        <v>754</v>
      </c>
      <c r="G6" s="1726"/>
      <c r="I6" s="1740">
        <v>2.5528792579685535</v>
      </c>
      <c r="J6" s="1741">
        <f>Input!AD491+Input!AD548</f>
        <v>2.3652408000000005</v>
      </c>
      <c r="K6" s="1742">
        <f t="shared" ref="K6:K21" si="0">J6-I6</f>
        <v>-0.18763845796855305</v>
      </c>
      <c r="L6" s="1742">
        <f t="shared" ref="L6:L21" si="1">K6/$K$22*$G$48</f>
        <v>-2.8766087741450119E-2</v>
      </c>
      <c r="M6" s="1742">
        <f t="shared" ref="M6:M21" si="2">K6/$K$22*$G$51</f>
        <v>-3.36924659346933E-2</v>
      </c>
    </row>
    <row r="7" spans="1:14">
      <c r="A7" s="35">
        <f>ROW()</f>
        <v>7</v>
      </c>
      <c r="D7" s="1676" t="s">
        <v>755</v>
      </c>
      <c r="G7" s="1726"/>
      <c r="I7" s="1743">
        <v>0</v>
      </c>
      <c r="J7" s="1741">
        <f>Input!AD492+Input!AD549</f>
        <v>-4.9090219999999983E-2</v>
      </c>
      <c r="K7" s="1742">
        <f t="shared" si="0"/>
        <v>-4.9090219999999983E-2</v>
      </c>
      <c r="L7" s="1742">
        <f t="shared" si="1"/>
        <v>-7.5258216841866893E-3</v>
      </c>
      <c r="M7" s="1742">
        <f t="shared" si="2"/>
        <v>-8.8146672221842363E-3</v>
      </c>
    </row>
    <row r="8" spans="1:14">
      <c r="A8" s="35">
        <f>ROW()</f>
        <v>8</v>
      </c>
      <c r="D8" s="1676" t="s">
        <v>756</v>
      </c>
      <c r="G8" s="1726"/>
      <c r="I8" s="1743">
        <v>0</v>
      </c>
      <c r="J8" s="1741">
        <f>Input!AD493+Input!AD550</f>
        <v>0</v>
      </c>
      <c r="K8" s="1742">
        <f t="shared" si="0"/>
        <v>0</v>
      </c>
      <c r="L8" s="1742">
        <f t="shared" si="1"/>
        <v>0</v>
      </c>
      <c r="M8" s="1742">
        <f t="shared" si="2"/>
        <v>0</v>
      </c>
    </row>
    <row r="9" spans="1:14">
      <c r="A9" s="35">
        <f>ROW()</f>
        <v>9</v>
      </c>
      <c r="D9" s="1676" t="s">
        <v>757</v>
      </c>
      <c r="G9" s="1726"/>
      <c r="I9" s="1743">
        <v>26.730256146852188</v>
      </c>
      <c r="J9" s="1741">
        <f>Input!AD494+Input!AD551</f>
        <v>27.786149025586464</v>
      </c>
      <c r="K9" s="1742">
        <f t="shared" si="0"/>
        <v>1.0558928787342765</v>
      </c>
      <c r="L9" s="1742">
        <f t="shared" si="1"/>
        <v>0.16187463659679519</v>
      </c>
      <c r="M9" s="1742">
        <f t="shared" si="2"/>
        <v>0.18959671291586769</v>
      </c>
    </row>
    <row r="10" spans="1:14">
      <c r="A10" s="35">
        <f>ROW()</f>
        <v>10</v>
      </c>
      <c r="D10" s="1676" t="s">
        <v>758</v>
      </c>
      <c r="G10" s="1726"/>
      <c r="I10" s="1743">
        <v>0</v>
      </c>
      <c r="J10" s="1741">
        <f>Input!AD495+Input!AD552</f>
        <v>0</v>
      </c>
      <c r="K10" s="1742">
        <f t="shared" si="0"/>
        <v>0</v>
      </c>
      <c r="L10" s="1742">
        <f t="shared" si="1"/>
        <v>0</v>
      </c>
      <c r="M10" s="1742">
        <f t="shared" si="2"/>
        <v>0</v>
      </c>
    </row>
    <row r="11" spans="1:14">
      <c r="A11" s="35">
        <f>ROW()</f>
        <v>11</v>
      </c>
      <c r="D11" s="1676" t="s">
        <v>32</v>
      </c>
      <c r="G11" s="1726"/>
      <c r="I11" s="1743">
        <v>0.74030247794271509</v>
      </c>
      <c r="J11" s="1741">
        <f>Input!AD496+Input!AD553</f>
        <v>0.48697699000000044</v>
      </c>
      <c r="K11" s="1742">
        <f t="shared" si="0"/>
        <v>-0.25332548794271464</v>
      </c>
      <c r="L11" s="1742">
        <f t="shared" si="1"/>
        <v>-3.883629876412157E-2</v>
      </c>
      <c r="M11" s="1742">
        <f t="shared" si="2"/>
        <v>-4.5487265592056333E-2</v>
      </c>
    </row>
    <row r="12" spans="1:14">
      <c r="A12" s="35">
        <f>ROW()</f>
        <v>12</v>
      </c>
      <c r="D12" s="1676" t="s">
        <v>759</v>
      </c>
      <c r="G12" s="1726"/>
      <c r="I12" s="1743">
        <v>5.0173808524351475</v>
      </c>
      <c r="J12" s="1741">
        <f>Input!AD497+Input!AD554</f>
        <v>0.15572516000000003</v>
      </c>
      <c r="K12" s="1742">
        <f t="shared" si="0"/>
        <v>-4.8616556924351473</v>
      </c>
      <c r="L12" s="1742">
        <f t="shared" si="1"/>
        <v>-0.74532063272843541</v>
      </c>
      <c r="M12" s="1742">
        <f t="shared" si="2"/>
        <v>-0.87296160167246173</v>
      </c>
    </row>
    <row r="13" spans="1:14">
      <c r="A13" s="35">
        <f>ROW()</f>
        <v>13</v>
      </c>
      <c r="D13" s="1677" t="s">
        <v>27</v>
      </c>
      <c r="G13" s="1726"/>
      <c r="I13" s="1743">
        <v>2.8711714858730173</v>
      </c>
      <c r="J13" s="1741">
        <f>Input!AD498+Input!AD555</f>
        <v>1.588475878312045</v>
      </c>
      <c r="K13" s="1742">
        <f t="shared" si="0"/>
        <v>-1.2826956075609723</v>
      </c>
      <c r="L13" s="1742">
        <f t="shared" si="1"/>
        <v>-0.19664483918779316</v>
      </c>
      <c r="M13" s="1742">
        <f t="shared" si="2"/>
        <v>-0.23032153712098666</v>
      </c>
    </row>
    <row r="14" spans="1:14">
      <c r="A14" s="35">
        <f>ROW()</f>
        <v>14</v>
      </c>
      <c r="D14" s="1677" t="s">
        <v>760</v>
      </c>
      <c r="G14" s="1726"/>
      <c r="I14" s="1743">
        <v>31.371797744737346</v>
      </c>
      <c r="J14" s="1741">
        <f>Input!AD499+Input!AD556</f>
        <v>29.103235515615754</v>
      </c>
      <c r="K14" s="1742">
        <f t="shared" si="0"/>
        <v>-2.2685622291215921</v>
      </c>
      <c r="L14" s="1742">
        <f t="shared" si="1"/>
        <v>-0.34778403551359466</v>
      </c>
      <c r="M14" s="1742">
        <f t="shared" si="2"/>
        <v>-0.40734429632874553</v>
      </c>
    </row>
    <row r="15" spans="1:14">
      <c r="A15" s="35">
        <f>ROW()</f>
        <v>15</v>
      </c>
      <c r="D15" s="1677" t="s">
        <v>761</v>
      </c>
      <c r="G15" s="1726"/>
      <c r="I15" s="1743">
        <v>0.48575031520316775</v>
      </c>
      <c r="J15" s="1741">
        <f>Input!AD500+Input!AD557</f>
        <v>0.57342946506665959</v>
      </c>
      <c r="K15" s="1742">
        <f t="shared" si="0"/>
        <v>8.7679149863491845E-2</v>
      </c>
      <c r="L15" s="1742">
        <f t="shared" si="1"/>
        <v>1.3441733349203192E-2</v>
      </c>
      <c r="M15" s="1742">
        <f t="shared" si="2"/>
        <v>1.5743716943429898E-2</v>
      </c>
    </row>
    <row r="16" spans="1:14">
      <c r="A16" s="35">
        <f>ROW()</f>
        <v>16</v>
      </c>
      <c r="D16" s="1677" t="s">
        <v>762</v>
      </c>
      <c r="G16" s="1726"/>
      <c r="I16" s="1743">
        <v>3.5586303377916222</v>
      </c>
      <c r="J16" s="1741">
        <f>Input!AD501+Input!AD558</f>
        <v>2.336065749867124</v>
      </c>
      <c r="K16" s="1742">
        <f t="shared" si="0"/>
        <v>-1.2225645879244982</v>
      </c>
      <c r="L16" s="1742">
        <f t="shared" si="1"/>
        <v>-0.18742639748041373</v>
      </c>
      <c r="M16" s="1742">
        <f t="shared" si="2"/>
        <v>-0.21952437777180989</v>
      </c>
    </row>
    <row r="17" spans="1:17">
      <c r="A17" s="35">
        <f>ROW()</f>
        <v>17</v>
      </c>
      <c r="D17" s="1677" t="s">
        <v>763</v>
      </c>
      <c r="G17" s="1726"/>
      <c r="I17" s="1743">
        <v>2.2196108797477936</v>
      </c>
      <c r="J17" s="1741">
        <f>Input!AD502+Input!AD559</f>
        <v>1.2029813953840458</v>
      </c>
      <c r="K17" s="1742">
        <f t="shared" si="0"/>
        <v>-1.0166294843637478</v>
      </c>
      <c r="L17" s="1742">
        <f t="shared" si="1"/>
        <v>-0.15585532552529258</v>
      </c>
      <c r="M17" s="1742">
        <f t="shared" si="2"/>
        <v>-0.18254655597239516</v>
      </c>
    </row>
    <row r="18" spans="1:17" ht="13.5" customHeight="1">
      <c r="A18" s="35">
        <f>ROW()</f>
        <v>18</v>
      </c>
      <c r="D18" s="1677" t="s">
        <v>764</v>
      </c>
      <c r="G18" s="1726"/>
      <c r="I18" s="1743">
        <v>0.59125753515379575</v>
      </c>
      <c r="J18" s="1741">
        <f>Input!AD503+Input!AD560</f>
        <v>0.88771814000000038</v>
      </c>
      <c r="K18" s="1742">
        <f t="shared" si="0"/>
        <v>0.29646060484620462</v>
      </c>
      <c r="L18" s="1742">
        <f t="shared" si="1"/>
        <v>4.54491678476623E-2</v>
      </c>
      <c r="M18" s="1742">
        <f t="shared" si="2"/>
        <v>5.3232631188182784E-2</v>
      </c>
    </row>
    <row r="19" spans="1:17">
      <c r="A19" s="35">
        <f>ROW()</f>
        <v>19</v>
      </c>
      <c r="D19" s="1677" t="s">
        <v>765</v>
      </c>
      <c r="G19" s="1726"/>
      <c r="I19" s="1743">
        <v>0</v>
      </c>
      <c r="J19" s="1741">
        <f>Input!AD504+Input!AD561</f>
        <v>0</v>
      </c>
      <c r="K19" s="1742">
        <f t="shared" si="0"/>
        <v>0</v>
      </c>
      <c r="L19" s="1742">
        <f t="shared" si="1"/>
        <v>0</v>
      </c>
      <c r="M19" s="1742">
        <f t="shared" si="2"/>
        <v>0</v>
      </c>
    </row>
    <row r="20" spans="1:17">
      <c r="A20" s="35">
        <f>ROW()</f>
        <v>20</v>
      </c>
      <c r="D20" s="1677" t="s">
        <v>28</v>
      </c>
      <c r="G20" s="1726"/>
      <c r="I20" s="1743">
        <v>2.0229949999999999</v>
      </c>
      <c r="J20" s="1741">
        <f>Input!AD505+Input!AD562</f>
        <v>2.0448427800000002</v>
      </c>
      <c r="K20" s="1742">
        <f t="shared" si="0"/>
        <v>2.1847780000000316E-2</v>
      </c>
      <c r="L20" s="1742">
        <f t="shared" si="1"/>
        <v>3.3493941659936068E-3</v>
      </c>
      <c r="M20" s="1742">
        <f t="shared" si="2"/>
        <v>3.9229995352128219E-3</v>
      </c>
    </row>
    <row r="21" spans="1:17">
      <c r="A21" s="35">
        <f>ROW()</f>
        <v>21</v>
      </c>
      <c r="D21" s="1677" t="s">
        <v>412</v>
      </c>
      <c r="G21" s="1726"/>
      <c r="I21" s="1743">
        <v>0.67879448821921573</v>
      </c>
      <c r="J21" s="1741">
        <f>Input!AD506+Input!AD563</f>
        <v>0.67917041414947044</v>
      </c>
      <c r="K21" s="1742">
        <f t="shared" si="0"/>
        <v>3.7592593025470578E-4</v>
      </c>
      <c r="L21" s="1742">
        <f t="shared" si="1"/>
        <v>5.7631673224502124E-5</v>
      </c>
      <c r="M21" s="1742">
        <f t="shared" si="2"/>
        <v>6.7501469241434923E-5</v>
      </c>
    </row>
    <row r="22" spans="1:17" ht="15" thickBot="1">
      <c r="A22" s="35">
        <f>ROW()</f>
        <v>22</v>
      </c>
      <c r="I22" s="1744">
        <f>SUM(I6:I21)</f>
        <v>78.840826521924555</v>
      </c>
      <c r="J22" s="1744">
        <f>SUM(J6:J21)</f>
        <v>69.160921093981557</v>
      </c>
      <c r="K22" s="1745">
        <f>SUM(K6:K21)</f>
        <v>-9.6799054279429964</v>
      </c>
      <c r="L22" s="1745">
        <f t="shared" ref="L22" si="3">SUM(L6:L21)</f>
        <v>-1.483986874992409</v>
      </c>
      <c r="M22" s="1745">
        <f>SUM(M6:M21)</f>
        <v>-1.7381292055633981</v>
      </c>
    </row>
    <row r="23" spans="1:17" ht="15" thickTop="1">
      <c r="A23" s="35">
        <f>ROW()</f>
        <v>23</v>
      </c>
      <c r="I23" s="458" t="s">
        <v>766</v>
      </c>
      <c r="J23" s="1724"/>
    </row>
    <row r="24" spans="1:17" ht="15" thickBot="1">
      <c r="A24" s="35">
        <f>ROW()</f>
        <v>24</v>
      </c>
      <c r="J24" s="1724"/>
    </row>
    <row r="25" spans="1:17">
      <c r="A25" s="35">
        <f>ROW()</f>
        <v>25</v>
      </c>
      <c r="I25" s="1599">
        <v>2019</v>
      </c>
      <c r="J25" s="1600">
        <v>2020</v>
      </c>
      <c r="K25" s="1600">
        <v>2021</v>
      </c>
      <c r="L25" s="1600">
        <v>202</v>
      </c>
      <c r="M25" s="1600">
        <v>2023</v>
      </c>
      <c r="N25" s="1600">
        <v>2024</v>
      </c>
    </row>
    <row r="26" spans="1:17">
      <c r="A26" s="35">
        <f>ROW()</f>
        <v>26</v>
      </c>
      <c r="C26" s="756" t="s">
        <v>767</v>
      </c>
    </row>
    <row r="27" spans="1:17">
      <c r="A27" s="35">
        <f>ROW()</f>
        <v>27</v>
      </c>
      <c r="D27" s="452" t="s">
        <v>768</v>
      </c>
      <c r="I27" s="1746">
        <f>J22</f>
        <v>69.160921093981557</v>
      </c>
      <c r="Q27" s="458" t="s">
        <v>769</v>
      </c>
    </row>
    <row r="28" spans="1:17">
      <c r="A28" s="35">
        <f>ROW()</f>
        <v>28</v>
      </c>
      <c r="D28" s="456" t="s">
        <v>770</v>
      </c>
      <c r="E28" s="460"/>
      <c r="F28" s="460"/>
      <c r="G28" s="460"/>
      <c r="H28" s="460"/>
      <c r="I28" s="1747"/>
    </row>
    <row r="29" spans="1:17">
      <c r="A29" s="35">
        <f>ROW()</f>
        <v>29</v>
      </c>
      <c r="D29" s="452" t="s">
        <v>771</v>
      </c>
      <c r="I29" s="1096">
        <f>I27-I28</f>
        <v>69.160921093981557</v>
      </c>
    </row>
    <row r="30" spans="1:17">
      <c r="A30" s="35">
        <f>ROW()</f>
        <v>30</v>
      </c>
    </row>
    <row r="31" spans="1:17">
      <c r="A31" s="35">
        <f>ROW()</f>
        <v>31</v>
      </c>
      <c r="C31" s="756" t="s">
        <v>772</v>
      </c>
      <c r="I31" s="1547">
        <v>2019</v>
      </c>
      <c r="J31" s="1547">
        <v>2020</v>
      </c>
      <c r="K31" s="1547">
        <v>2021</v>
      </c>
      <c r="L31" s="1547">
        <v>2022</v>
      </c>
      <c r="M31" s="1547">
        <v>2023</v>
      </c>
      <c r="N31" s="1547">
        <v>2024</v>
      </c>
    </row>
    <row r="32" spans="1:17">
      <c r="A32" s="35">
        <f>ROW()</f>
        <v>32</v>
      </c>
      <c r="D32" s="452" t="s">
        <v>773</v>
      </c>
      <c r="I32" s="1748">
        <f>Input!AD34</f>
        <v>116.2</v>
      </c>
      <c r="J32" s="1748">
        <f>Input!AE34</f>
        <v>117.2</v>
      </c>
      <c r="K32" s="1748">
        <f>Input!AF34</f>
        <v>121.3</v>
      </c>
      <c r="L32" s="1748">
        <f>Input!AG34</f>
        <v>130.80000000000001</v>
      </c>
      <c r="M32" s="1748">
        <f>Input!AH34</f>
        <v>136.1</v>
      </c>
      <c r="N32" s="1748">
        <f>Input!AI34</f>
        <v>139.14864</v>
      </c>
    </row>
    <row r="33" spans="1:18">
      <c r="A33" s="35">
        <f>ROW()</f>
        <v>33</v>
      </c>
      <c r="D33" s="452" t="s">
        <v>774</v>
      </c>
      <c r="J33" s="1548">
        <f>(J32-I32)/I32</f>
        <v>8.6058519793459545E-3</v>
      </c>
      <c r="K33" s="1548">
        <f t="shared" ref="K33:N33" si="4">(K32-J32)/J32</f>
        <v>3.4982935153583569E-2</v>
      </c>
      <c r="L33" s="1548">
        <f t="shared" si="4"/>
        <v>7.8318219291014138E-2</v>
      </c>
      <c r="M33" s="1548">
        <f t="shared" si="4"/>
        <v>4.0519877675840844E-2</v>
      </c>
      <c r="N33" s="1548">
        <f t="shared" si="4"/>
        <v>2.2400000000000045E-2</v>
      </c>
      <c r="Q33" s="458" t="s">
        <v>939</v>
      </c>
    </row>
    <row r="34" spans="1:18">
      <c r="A34" s="35">
        <f>ROW()</f>
        <v>34</v>
      </c>
      <c r="R34" s="458" t="s">
        <v>775</v>
      </c>
    </row>
    <row r="35" spans="1:18">
      <c r="A35" s="35">
        <f>ROW()</f>
        <v>35</v>
      </c>
      <c r="C35" s="756" t="s">
        <v>776</v>
      </c>
    </row>
    <row r="36" spans="1:18">
      <c r="A36" s="35">
        <f>ROW()</f>
        <v>36</v>
      </c>
      <c r="D36" s="452" t="s">
        <v>777</v>
      </c>
      <c r="J36" s="1728">
        <f>(1+J39)*(1+J33)-1</f>
        <v>3.8676546917634669E-2</v>
      </c>
      <c r="K36" s="1728">
        <f t="shared" ref="K36:N36" si="5">(1+K39)*(1+K33)-1</f>
        <v>6.5671192264835865E-2</v>
      </c>
      <c r="L36" s="1728">
        <f t="shared" si="5"/>
        <v>0.10934732181734974</v>
      </c>
      <c r="M36" s="1728">
        <f t="shared" si="5"/>
        <v>6.9980355446381814E-2</v>
      </c>
      <c r="N36" s="1728">
        <f t="shared" si="5"/>
        <v>5.1163971524619045E-2</v>
      </c>
    </row>
    <row r="37" spans="1:18">
      <c r="A37" s="35">
        <f>ROW()</f>
        <v>37</v>
      </c>
      <c r="D37" s="33" t="s">
        <v>76</v>
      </c>
      <c r="J37" s="1730">
        <f>1/(1+J36)</f>
        <v>0.96276362739448507</v>
      </c>
      <c r="K37" s="1730">
        <f>J37/(1+K36)</f>
        <v>0.90343403704885294</v>
      </c>
      <c r="L37" s="1730">
        <f t="shared" ref="L37:N37" si="6">K37/(1+L36)</f>
        <v>0.81438339398416137</v>
      </c>
      <c r="M37" s="1730">
        <f t="shared" si="6"/>
        <v>0.76111994938861405</v>
      </c>
      <c r="N37" s="1730">
        <f t="shared" si="6"/>
        <v>0.72407347474502748</v>
      </c>
    </row>
    <row r="38" spans="1:18">
      <c r="A38" s="35">
        <f>ROW()</f>
        <v>38</v>
      </c>
    </row>
    <row r="39" spans="1:18">
      <c r="A39" s="35">
        <f>ROW()</f>
        <v>39</v>
      </c>
      <c r="D39" s="452" t="s">
        <v>778</v>
      </c>
      <c r="J39" s="1272">
        <f>WACC!AA38</f>
        <v>2.9814119042910869E-2</v>
      </c>
      <c r="K39" s="1272">
        <f>WACC!AB38</f>
        <v>2.9650978841210041E-2</v>
      </c>
      <c r="L39" s="1272">
        <f>WACC!AC38</f>
        <v>2.8775459758750177E-2</v>
      </c>
      <c r="M39" s="1272">
        <f>WACC!AD38</f>
        <v>2.8313229187264977E-2</v>
      </c>
      <c r="N39" s="1272">
        <f>WACC!AE38</f>
        <v>2.8133774965394265E-2</v>
      </c>
      <c r="Q39" s="458" t="s">
        <v>779</v>
      </c>
    </row>
    <row r="40" spans="1:18">
      <c r="A40" s="35">
        <f>ROW()</f>
        <v>40</v>
      </c>
      <c r="D40" s="33" t="s">
        <v>76</v>
      </c>
      <c r="J40" s="1730">
        <f>1/(1+J39)</f>
        <v>0.97104902866294018</v>
      </c>
      <c r="K40" s="1730">
        <f>J40/(1+K39)</f>
        <v>0.94308561698817428</v>
      </c>
      <c r="L40" s="1730">
        <f t="shared" ref="L40:N40" si="7">K40/(1+L39)</f>
        <v>0.91670695295291127</v>
      </c>
      <c r="M40" s="1730">
        <f t="shared" si="7"/>
        <v>0.89146665328563113</v>
      </c>
      <c r="N40" s="1730">
        <f t="shared" si="7"/>
        <v>0.86707262711570465</v>
      </c>
    </row>
    <row r="41" spans="1:18" ht="15" thickBot="1">
      <c r="A41" s="35">
        <f>ROW()</f>
        <v>41</v>
      </c>
      <c r="J41" s="1729"/>
      <c r="K41" s="1729"/>
      <c r="L41" s="1729"/>
      <c r="M41" s="1729"/>
      <c r="N41" s="1729"/>
    </row>
    <row r="42" spans="1:18">
      <c r="A42" s="1600" t="s">
        <v>780</v>
      </c>
      <c r="B42" s="1598"/>
      <c r="C42" s="1598"/>
      <c r="D42" s="1598"/>
      <c r="E42" s="1597"/>
      <c r="F42" s="1597"/>
      <c r="G42" s="1597"/>
      <c r="H42" s="1597"/>
      <c r="I42" s="1599">
        <v>2019</v>
      </c>
      <c r="J42" s="1600">
        <v>2020</v>
      </c>
      <c r="K42" s="1600">
        <v>2021</v>
      </c>
      <c r="L42" s="1600">
        <v>202</v>
      </c>
      <c r="M42" s="1600">
        <v>2023</v>
      </c>
      <c r="N42" s="1600">
        <v>2024</v>
      </c>
    </row>
    <row r="43" spans="1:18">
      <c r="A43" s="35">
        <f>ROW()</f>
        <v>43</v>
      </c>
      <c r="D43" s="33" t="s">
        <v>781</v>
      </c>
      <c r="E43" s="458" t="s">
        <v>905</v>
      </c>
      <c r="F43" s="1730"/>
      <c r="G43" s="1730"/>
      <c r="H43" s="1730"/>
      <c r="I43" s="1730">
        <f>K22</f>
        <v>-9.6799054279429964</v>
      </c>
      <c r="J43" s="1730"/>
      <c r="K43" s="1730"/>
      <c r="L43" s="1730"/>
      <c r="M43" s="1730"/>
      <c r="N43" s="1730"/>
    </row>
    <row r="44" spans="1:18" ht="25.5">
      <c r="A44" s="35">
        <f>ROW()</f>
        <v>44</v>
      </c>
      <c r="D44" s="1679" t="s">
        <v>782</v>
      </c>
      <c r="E44" s="458" t="s">
        <v>905</v>
      </c>
      <c r="F44" s="1730"/>
      <c r="G44" s="1730"/>
      <c r="H44" s="1730"/>
      <c r="I44" s="1730"/>
      <c r="J44" s="1730"/>
      <c r="K44" s="1730"/>
      <c r="L44" s="1730"/>
      <c r="M44" s="1730"/>
      <c r="N44" s="1730"/>
    </row>
    <row r="45" spans="1:18">
      <c r="A45" s="35">
        <f>ROW()</f>
        <v>45</v>
      </c>
      <c r="D45" s="1679" t="s">
        <v>783</v>
      </c>
      <c r="E45" s="458" t="s">
        <v>905</v>
      </c>
      <c r="F45" s="1730"/>
      <c r="G45" s="1730"/>
      <c r="H45" s="1730"/>
      <c r="I45" s="1735">
        <f>I43+I44</f>
        <v>-9.6799054279429964</v>
      </c>
      <c r="J45" s="1730"/>
      <c r="K45" s="1730"/>
      <c r="L45" s="1730"/>
      <c r="M45" s="1730"/>
      <c r="N45" s="1730"/>
    </row>
    <row r="46" spans="1:18">
      <c r="A46" s="35">
        <f>ROW()</f>
        <v>46</v>
      </c>
      <c r="C46" s="756"/>
      <c r="D46" s="33" t="s">
        <v>784</v>
      </c>
      <c r="E46" s="458" t="s">
        <v>905</v>
      </c>
      <c r="F46" s="1730"/>
      <c r="G46" s="1730"/>
      <c r="H46" s="1730"/>
      <c r="I46" s="1730"/>
      <c r="J46" s="1730">
        <f>$I$45*J39</f>
        <v>-0.28859785275281158</v>
      </c>
      <c r="K46" s="1730">
        <f>$I$45*K39</f>
        <v>-0.28701867102885203</v>
      </c>
      <c r="L46" s="1730">
        <f>$I$45*L39</f>
        <v>-0.27854372911028108</v>
      </c>
      <c r="M46" s="1730">
        <f>$I$45*M39</f>
        <v>-0.27406938089240029</v>
      </c>
      <c r="N46" s="1730">
        <f>$I$45*N39</f>
        <v>-0.27233228099604673</v>
      </c>
    </row>
    <row r="47" spans="1:18">
      <c r="A47" s="35">
        <f>ROW()</f>
        <v>47</v>
      </c>
      <c r="C47" s="756"/>
      <c r="D47" s="33" t="s">
        <v>940</v>
      </c>
      <c r="E47" s="458" t="s">
        <v>905</v>
      </c>
      <c r="F47" s="1730"/>
      <c r="G47" s="1730"/>
      <c r="H47" s="1730"/>
      <c r="I47" s="1730"/>
      <c r="J47" s="1730">
        <v>0</v>
      </c>
      <c r="K47" s="1730">
        <f>K39*J48</f>
        <v>-8.5572088255922666E-3</v>
      </c>
      <c r="L47" s="1730">
        <f>L39*SUM($J$48:K48)</f>
        <v>-1.6809867734758975E-2</v>
      </c>
      <c r="M47" s="1730">
        <f>M39*SUM($J$48:L48)</f>
        <v>-2.4902258855245961E-2</v>
      </c>
      <c r="N47" s="1730">
        <f>N39*SUM($J$48:M48)</f>
        <v>-3.3155624796420279E-2</v>
      </c>
    </row>
    <row r="48" spans="1:18" ht="15" thickBot="1">
      <c r="A48" s="35">
        <f>ROW()</f>
        <v>48</v>
      </c>
      <c r="C48" s="756"/>
      <c r="D48" s="33" t="s">
        <v>785</v>
      </c>
      <c r="E48" s="458" t="s">
        <v>905</v>
      </c>
      <c r="F48" s="1730"/>
      <c r="G48" s="1731">
        <f>SUM(J48:N48)</f>
        <v>-1.483986874992409</v>
      </c>
      <c r="H48" s="1730"/>
      <c r="I48" s="1730"/>
      <c r="J48" s="1735">
        <f t="shared" ref="J48" si="8">SUM(J43:J47)</f>
        <v>-0.28859785275281158</v>
      </c>
      <c r="K48" s="1735">
        <f t="shared" ref="K48:N48" si="9">SUM(K46:K47)</f>
        <v>-0.29557587985444428</v>
      </c>
      <c r="L48" s="1735">
        <f t="shared" si="9"/>
        <v>-0.29535359684504003</v>
      </c>
      <c r="M48" s="1735">
        <f t="shared" si="9"/>
        <v>-0.29897163974764623</v>
      </c>
      <c r="N48" s="1735">
        <f t="shared" si="9"/>
        <v>-0.30548790579246698</v>
      </c>
    </row>
    <row r="49" spans="1:21" ht="15" thickTop="1">
      <c r="A49" s="35">
        <f>ROW()</f>
        <v>49</v>
      </c>
      <c r="C49" s="756"/>
      <c r="D49" s="33" t="s">
        <v>786</v>
      </c>
      <c r="E49" s="458" t="s">
        <v>905</v>
      </c>
      <c r="F49" s="1730"/>
      <c r="G49" s="1730"/>
      <c r="H49" s="1730"/>
      <c r="I49" s="1735">
        <f>I45</f>
        <v>-9.6799054279429964</v>
      </c>
      <c r="J49" s="1732"/>
      <c r="K49" s="1732"/>
      <c r="L49" s="1732"/>
      <c r="M49" s="1732"/>
      <c r="N49" s="1732"/>
    </row>
    <row r="50" spans="1:21">
      <c r="A50" s="35">
        <f>ROW()</f>
        <v>50</v>
      </c>
      <c r="C50" s="756"/>
      <c r="D50" s="452" t="s">
        <v>787</v>
      </c>
      <c r="F50" s="1733">
        <f>M32/I32</f>
        <v>1.1712564543889845</v>
      </c>
      <c r="G50" s="1730"/>
      <c r="H50" s="1730"/>
      <c r="I50" s="1730"/>
      <c r="J50" s="1730"/>
      <c r="K50" s="1730"/>
      <c r="L50" s="1730"/>
      <c r="M50" s="1730"/>
      <c r="N50" s="1730"/>
    </row>
    <row r="51" spans="1:21" ht="15" thickBot="1">
      <c r="A51" s="35">
        <f>ROW()</f>
        <v>51</v>
      </c>
      <c r="C51" s="756"/>
      <c r="D51" s="33" t="s">
        <v>788</v>
      </c>
      <c r="E51" s="458" t="s">
        <v>906</v>
      </c>
      <c r="F51" s="1733"/>
      <c r="G51" s="1749">
        <f t="shared" ref="G51:G52" si="10">SUM(I51:N51)</f>
        <v>-1.7381292055633981</v>
      </c>
      <c r="H51" s="1730"/>
      <c r="I51" s="1730"/>
      <c r="J51" s="1734">
        <f>J48*$F$50</f>
        <v>-0.33802209775953235</v>
      </c>
      <c r="K51" s="1734">
        <f>K48*$F$50</f>
        <v>-0.34619515704122089</v>
      </c>
      <c r="L51" s="1734">
        <f>L48*$F$50</f>
        <v>-0.34593480663175513</v>
      </c>
      <c r="M51" s="1734">
        <f>M48*$F$50</f>
        <v>-0.35017246273368891</v>
      </c>
      <c r="N51" s="1734">
        <f>N48*$F$50</f>
        <v>-0.35780468139720101</v>
      </c>
    </row>
    <row r="52" spans="1:21" ht="15" thickBot="1">
      <c r="A52" s="35">
        <f>ROW()</f>
        <v>52</v>
      </c>
      <c r="C52" s="756"/>
      <c r="D52" s="33" t="s">
        <v>781</v>
      </c>
      <c r="E52" s="458" t="s">
        <v>906</v>
      </c>
      <c r="F52" s="1730"/>
      <c r="G52" s="1730">
        <f t="shared" si="10"/>
        <v>-11.3376517103532</v>
      </c>
      <c r="H52" s="1730"/>
      <c r="I52" s="1734">
        <f>I49*$F$50</f>
        <v>-11.3376517103532</v>
      </c>
      <c r="J52" s="1730"/>
      <c r="K52" s="1730"/>
      <c r="L52" s="1730"/>
      <c r="M52" s="1730"/>
      <c r="N52" s="1730"/>
    </row>
    <row r="53" spans="1:21">
      <c r="A53" s="35">
        <f>ROW()</f>
        <v>53</v>
      </c>
      <c r="C53" s="756"/>
      <c r="F53" s="1730"/>
      <c r="G53" s="1730"/>
      <c r="H53" s="1730"/>
      <c r="I53" s="1730"/>
      <c r="J53" s="1730"/>
      <c r="K53" s="1730"/>
      <c r="L53" s="1730"/>
      <c r="M53" s="1730"/>
      <c r="N53" s="1730"/>
    </row>
    <row r="54" spans="1:21" ht="26.25" thickBot="1">
      <c r="A54" s="35">
        <f>ROW()</f>
        <v>54</v>
      </c>
      <c r="D54" s="1601" t="s">
        <v>789</v>
      </c>
      <c r="E54" s="458" t="s">
        <v>906</v>
      </c>
      <c r="F54" s="1730"/>
      <c r="G54" s="1731">
        <f>G51+G52</f>
        <v>-13.075780915916598</v>
      </c>
      <c r="H54" s="1730"/>
      <c r="I54" s="1730"/>
      <c r="J54" s="1730"/>
      <c r="K54" s="1730"/>
      <c r="L54" s="1730"/>
      <c r="M54" s="1730"/>
      <c r="N54" s="1730"/>
    </row>
    <row r="55" spans="1:21" ht="15.75" thickTop="1" thickBot="1">
      <c r="A55" s="35">
        <f>ROW()</f>
        <v>55</v>
      </c>
      <c r="F55" s="1730"/>
      <c r="G55" s="1730"/>
      <c r="H55" s="1730"/>
      <c r="I55" s="1730"/>
      <c r="J55" s="1730"/>
      <c r="K55" s="1730"/>
      <c r="L55" s="1730"/>
      <c r="M55" s="1730"/>
      <c r="N55" s="1730"/>
      <c r="R55" s="1601"/>
      <c r="U55" s="1678"/>
    </row>
    <row r="56" spans="1:21">
      <c r="A56" s="1597" t="s">
        <v>790</v>
      </c>
      <c r="B56" s="1597"/>
      <c r="C56" s="1598"/>
      <c r="D56" s="1597"/>
      <c r="E56" s="1597"/>
      <c r="F56" s="1750"/>
      <c r="G56" s="1750"/>
      <c r="H56" s="1750"/>
      <c r="I56" s="1750"/>
      <c r="J56" s="1750"/>
      <c r="K56" s="1750"/>
      <c r="L56" s="1750"/>
      <c r="M56" s="1750"/>
      <c r="N56" s="1750"/>
    </row>
    <row r="57" spans="1:21">
      <c r="A57" s="35">
        <f>ROW()</f>
        <v>57</v>
      </c>
      <c r="C57" s="756" t="s">
        <v>791</v>
      </c>
      <c r="D57" s="36"/>
      <c r="F57" s="1730"/>
      <c r="G57" s="1730"/>
      <c r="H57" s="1730"/>
      <c r="I57" s="1730"/>
      <c r="J57" s="1730"/>
      <c r="K57" s="1730"/>
      <c r="L57" s="1730"/>
      <c r="M57" s="1730"/>
      <c r="N57" s="1730"/>
    </row>
    <row r="58" spans="1:21">
      <c r="A58" s="35">
        <f>ROW()</f>
        <v>58</v>
      </c>
      <c r="C58" s="756"/>
      <c r="D58" s="33" t="s">
        <v>314</v>
      </c>
      <c r="E58" s="458" t="s">
        <v>907</v>
      </c>
      <c r="F58" s="1730"/>
      <c r="G58" s="1730"/>
      <c r="H58" s="1730"/>
      <c r="I58" s="1730"/>
      <c r="J58" s="1733">
        <f>I64</f>
        <v>-13.075780915916598</v>
      </c>
      <c r="K58" s="1733">
        <f t="shared" ref="K58:N58" si="11">J64</f>
        <v>-13.188309150993332</v>
      </c>
      <c r="L58" s="1733">
        <f t="shared" si="11"/>
        <v>-13.649674914807944</v>
      </c>
      <c r="M58" s="1733">
        <f t="shared" si="11"/>
        <v>-14.718693148036927</v>
      </c>
      <c r="N58" s="1733">
        <f t="shared" si="11"/>
        <v>-15.31509279394362</v>
      </c>
    </row>
    <row r="59" spans="1:21">
      <c r="A59" s="35">
        <f>ROW()</f>
        <v>59</v>
      </c>
      <c r="C59" s="756"/>
      <c r="D59" s="33" t="s">
        <v>316</v>
      </c>
      <c r="E59" s="458" t="s">
        <v>907</v>
      </c>
      <c r="F59" s="1730"/>
      <c r="G59" s="1730"/>
      <c r="H59" s="1730"/>
      <c r="I59" s="1730"/>
      <c r="J59" s="1736">
        <f>J58*J33</f>
        <v>-0.11252823507673491</v>
      </c>
      <c r="K59" s="1736">
        <f>K58*K33</f>
        <v>-0.46136576381461253</v>
      </c>
      <c r="L59" s="1736">
        <f>L58*L33</f>
        <v>-1.0690182332289833</v>
      </c>
      <c r="M59" s="1736">
        <f>M58*M33</f>
        <v>-0.59639964590669303</v>
      </c>
      <c r="N59" s="1736">
        <f>N58*N33</f>
        <v>-0.34305807858433779</v>
      </c>
    </row>
    <row r="60" spans="1:21">
      <c r="A60" s="35">
        <f>ROW()</f>
        <v>60</v>
      </c>
      <c r="C60" s="756"/>
      <c r="D60" s="33" t="s">
        <v>315</v>
      </c>
      <c r="E60" s="458" t="s">
        <v>907</v>
      </c>
      <c r="F60" s="1730"/>
      <c r="G60" s="1730"/>
      <c r="H60" s="1730"/>
      <c r="I60" s="1730"/>
      <c r="J60" s="1733">
        <f t="shared" ref="J60:N60" si="12">SUM(J58:J59)</f>
        <v>-13.188309150993332</v>
      </c>
      <c r="K60" s="1733">
        <f t="shared" si="12"/>
        <v>-13.649674914807944</v>
      </c>
      <c r="L60" s="1733">
        <f t="shared" si="12"/>
        <v>-14.718693148036927</v>
      </c>
      <c r="M60" s="1733">
        <f t="shared" si="12"/>
        <v>-15.31509279394362</v>
      </c>
      <c r="N60" s="1733">
        <f t="shared" si="12"/>
        <v>-15.658150872527958</v>
      </c>
    </row>
    <row r="61" spans="1:21">
      <c r="A61" s="35">
        <f>ROW()</f>
        <v>61</v>
      </c>
      <c r="C61" s="756"/>
      <c r="D61" s="33" t="s">
        <v>59</v>
      </c>
      <c r="E61" s="458" t="s">
        <v>907</v>
      </c>
      <c r="F61" s="1730"/>
      <c r="G61" s="1730"/>
      <c r="H61" s="1730"/>
      <c r="I61" s="1730"/>
      <c r="J61" s="1730"/>
      <c r="K61" s="1730"/>
      <c r="L61" s="1730"/>
      <c r="M61" s="1730"/>
      <c r="N61" s="1730"/>
    </row>
    <row r="62" spans="1:21">
      <c r="A62" s="35">
        <f>ROW()</f>
        <v>62</v>
      </c>
      <c r="C62" s="756"/>
      <c r="D62" s="33" t="s">
        <v>21</v>
      </c>
      <c r="E62" s="458" t="s">
        <v>907</v>
      </c>
      <c r="F62" s="1730"/>
      <c r="G62" s="1730"/>
      <c r="H62" s="1730"/>
      <c r="I62" s="1730"/>
      <c r="J62" s="1730"/>
      <c r="K62" s="1730"/>
      <c r="L62" s="1730"/>
      <c r="M62" s="1730"/>
      <c r="N62" s="1730"/>
    </row>
    <row r="63" spans="1:21">
      <c r="A63" s="35">
        <f>ROW()</f>
        <v>63</v>
      </c>
      <c r="C63" s="756"/>
      <c r="D63" s="45" t="s">
        <v>60</v>
      </c>
      <c r="E63" s="460" t="s">
        <v>907</v>
      </c>
      <c r="F63" s="1739"/>
      <c r="G63" s="1739"/>
      <c r="H63" s="1739"/>
      <c r="I63" s="1739"/>
      <c r="J63" s="1739"/>
      <c r="K63" s="1739"/>
      <c r="L63" s="1739"/>
      <c r="M63" s="1739"/>
      <c r="N63" s="1739"/>
    </row>
    <row r="64" spans="1:21">
      <c r="A64" s="35">
        <f>ROW()</f>
        <v>64</v>
      </c>
      <c r="C64" s="756"/>
      <c r="D64" s="33" t="s">
        <v>25</v>
      </c>
      <c r="E64" s="458" t="s">
        <v>907</v>
      </c>
      <c r="F64" s="1730"/>
      <c r="G64" s="1730"/>
      <c r="H64" s="1730"/>
      <c r="I64" s="1733">
        <f>G54</f>
        <v>-13.075780915916598</v>
      </c>
      <c r="J64" s="1733">
        <f t="shared" ref="J64:N64" si="13">SUM(J60:J63)</f>
        <v>-13.188309150993332</v>
      </c>
      <c r="K64" s="1733">
        <f t="shared" si="13"/>
        <v>-13.649674914807944</v>
      </c>
      <c r="L64" s="1733">
        <f t="shared" si="13"/>
        <v>-14.718693148036927</v>
      </c>
      <c r="M64" s="1733">
        <f t="shared" si="13"/>
        <v>-15.31509279394362</v>
      </c>
      <c r="N64" s="1733">
        <f t="shared" si="13"/>
        <v>-15.658150872527958</v>
      </c>
    </row>
    <row r="65" spans="1:15" ht="15" thickBot="1">
      <c r="A65" s="35">
        <f>ROW()</f>
        <v>65</v>
      </c>
      <c r="F65" s="1730"/>
      <c r="G65" s="1730"/>
      <c r="H65" s="1730"/>
      <c r="I65" s="1730"/>
      <c r="J65" s="1730"/>
      <c r="K65" s="1730"/>
      <c r="L65" s="1730"/>
      <c r="M65" s="1730"/>
      <c r="N65" s="1730"/>
    </row>
    <row r="66" spans="1:15">
      <c r="A66" s="1597" t="s">
        <v>792</v>
      </c>
      <c r="B66" s="1602"/>
      <c r="C66" s="1603"/>
      <c r="D66" s="1602"/>
      <c r="E66" s="1602"/>
      <c r="F66" s="1751"/>
      <c r="G66" s="1751"/>
      <c r="H66" s="1751"/>
      <c r="I66" s="1751"/>
      <c r="J66" s="1751"/>
      <c r="K66" s="1751"/>
      <c r="L66" s="1751"/>
      <c r="M66" s="1751"/>
      <c r="N66" s="1751"/>
    </row>
    <row r="67" spans="1:15" ht="15" thickBot="1">
      <c r="A67" s="34">
        <f>ROW()</f>
        <v>67</v>
      </c>
      <c r="B67" s="34"/>
      <c r="C67" s="756" t="s">
        <v>203</v>
      </c>
      <c r="D67" s="33"/>
      <c r="E67" s="33"/>
      <c r="F67" s="1752" t="s">
        <v>222</v>
      </c>
      <c r="G67" s="1730"/>
      <c r="H67" s="1730"/>
      <c r="I67" s="1730"/>
      <c r="J67" s="1730"/>
      <c r="K67" s="1730"/>
      <c r="L67" s="1730"/>
      <c r="M67" s="1730"/>
      <c r="N67" s="1730"/>
    </row>
    <row r="68" spans="1:15">
      <c r="A68" s="34">
        <f>ROW()</f>
        <v>68</v>
      </c>
      <c r="B68" s="34"/>
      <c r="C68" s="756"/>
      <c r="D68" s="33" t="s">
        <v>201</v>
      </c>
      <c r="E68" s="458" t="s">
        <v>907</v>
      </c>
      <c r="F68" s="1604">
        <f>SUMPRODUCT($J$37:$N$37,J68:N68)</f>
        <v>-3.8362024522251086</v>
      </c>
      <c r="G68" s="1733"/>
      <c r="H68" s="1733"/>
      <c r="I68" s="1733"/>
      <c r="J68" s="1733">
        <f>J58*J36</f>
        <v>-0.50572605407916027</v>
      </c>
      <c r="K68" s="1733">
        <f>K58*K36</f>
        <v>-0.86609198590297731</v>
      </c>
      <c r="L68" s="1733">
        <f>L58*L36</f>
        <v>-1.4925553956117101</v>
      </c>
      <c r="M68" s="1733">
        <f>M58*M36</f>
        <v>-1.0300193782058487</v>
      </c>
      <c r="N68" s="1733">
        <f>N58*N36</f>
        <v>-0.78358097160622975</v>
      </c>
      <c r="O68" s="1730"/>
    </row>
    <row r="69" spans="1:15">
      <c r="A69" s="34">
        <f>ROW()</f>
        <v>69</v>
      </c>
      <c r="B69" s="34"/>
      <c r="C69" s="756"/>
      <c r="D69" s="45" t="s">
        <v>793</v>
      </c>
      <c r="E69" s="460" t="s">
        <v>907</v>
      </c>
      <c r="F69" s="1605">
        <f t="shared" ref="F69:F70" si="14">SUMPRODUCT($J$37:$N$37,J69:N69)</f>
        <v>2.0980732466617145</v>
      </c>
      <c r="G69" s="1736"/>
      <c r="H69" s="1736"/>
      <c r="I69" s="1736"/>
      <c r="J69" s="1736">
        <f>-J59</f>
        <v>0.11252823507673491</v>
      </c>
      <c r="K69" s="1736">
        <f t="shared" ref="K69:N69" si="15">-K59</f>
        <v>0.46136576381461253</v>
      </c>
      <c r="L69" s="1736">
        <f t="shared" si="15"/>
        <v>1.0690182332289833</v>
      </c>
      <c r="M69" s="1736">
        <f t="shared" si="15"/>
        <v>0.59639964590669303</v>
      </c>
      <c r="N69" s="1736">
        <f t="shared" si="15"/>
        <v>0.34305807858433779</v>
      </c>
      <c r="O69" s="1730"/>
    </row>
    <row r="70" spans="1:15">
      <c r="A70" s="34">
        <f>ROW()</f>
        <v>70</v>
      </c>
      <c r="B70" s="34"/>
      <c r="C70" s="756"/>
      <c r="D70" s="33" t="s">
        <v>794</v>
      </c>
      <c r="E70" s="458" t="s">
        <v>907</v>
      </c>
      <c r="F70" s="1606">
        <f t="shared" si="14"/>
        <v>-1.7381292055633941</v>
      </c>
      <c r="G70" s="1733"/>
      <c r="H70" s="1733"/>
      <c r="I70" s="1733"/>
      <c r="J70" s="1733">
        <f>SUM(J68:J69)</f>
        <v>-0.39319781900242534</v>
      </c>
      <c r="K70" s="1733">
        <f t="shared" ref="K70:N70" si="16">SUM(K68:K69)</f>
        <v>-0.40472622208836478</v>
      </c>
      <c r="L70" s="1733">
        <f t="shared" si="16"/>
        <v>-0.42353716238272687</v>
      </c>
      <c r="M70" s="1733">
        <f t="shared" si="16"/>
        <v>-0.43361973229915562</v>
      </c>
      <c r="N70" s="1733">
        <f t="shared" si="16"/>
        <v>-0.44052289302189196</v>
      </c>
      <c r="O70" s="1730"/>
    </row>
    <row r="71" spans="1:15">
      <c r="A71" s="34">
        <f>ROW()</f>
        <v>71</v>
      </c>
      <c r="F71" s="1733"/>
      <c r="G71" s="1733"/>
      <c r="H71" s="1733"/>
      <c r="I71" s="1733"/>
      <c r="J71" s="1733"/>
      <c r="K71" s="1733"/>
      <c r="L71" s="1733"/>
      <c r="M71" s="1733"/>
      <c r="N71" s="1733"/>
    </row>
    <row r="72" spans="1:15" ht="15" thickBot="1">
      <c r="A72" s="34">
        <f>ROW()</f>
        <v>72</v>
      </c>
      <c r="C72" s="756" t="s">
        <v>203</v>
      </c>
      <c r="F72" s="1607" t="s">
        <v>222</v>
      </c>
      <c r="G72" s="1733"/>
      <c r="H72" s="1733"/>
      <c r="I72" s="1733"/>
      <c r="J72" s="1753" t="s">
        <v>222</v>
      </c>
      <c r="K72" s="1753" t="s">
        <v>222</v>
      </c>
      <c r="L72" s="1753" t="s">
        <v>222</v>
      </c>
      <c r="M72" s="1753" t="s">
        <v>222</v>
      </c>
      <c r="N72" s="1753" t="s">
        <v>222</v>
      </c>
    </row>
    <row r="73" spans="1:15">
      <c r="A73" s="34">
        <f>ROW()</f>
        <v>73</v>
      </c>
      <c r="D73" s="33" t="s">
        <v>795</v>
      </c>
      <c r="E73" s="458" t="s">
        <v>907</v>
      </c>
      <c r="F73" s="1737">
        <f>SUM(J73:N73)</f>
        <v>-3.8362024522251086</v>
      </c>
      <c r="G73" s="1733"/>
      <c r="H73" s="1733"/>
      <c r="I73" s="1733"/>
      <c r="J73" s="1733">
        <f>J68*J$37</f>
        <v>-0.48689465029315188</v>
      </c>
      <c r="K73" s="1733">
        <f t="shared" ref="K73:N74" si="17">K68*K$37</f>
        <v>-0.78245697927998503</v>
      </c>
      <c r="L73" s="1733">
        <f t="shared" si="17"/>
        <v>-1.2155123287876373</v>
      </c>
      <c r="M73" s="1733">
        <f t="shared" si="17"/>
        <v>-0.78396829700932724</v>
      </c>
      <c r="N73" s="1733">
        <f t="shared" si="17"/>
        <v>-0.56737019685500745</v>
      </c>
    </row>
    <row r="74" spans="1:15">
      <c r="A74" s="34">
        <f>ROW()</f>
        <v>74</v>
      </c>
      <c r="D74" s="45" t="s">
        <v>793</v>
      </c>
      <c r="E74" s="460" t="s">
        <v>907</v>
      </c>
      <c r="F74" s="1738">
        <f t="shared" ref="F74:F75" si="18">SUM(J74:N74)</f>
        <v>2.0980732466617145</v>
      </c>
      <c r="G74" s="1736"/>
      <c r="H74" s="1736"/>
      <c r="I74" s="1736"/>
      <c r="J74" s="1736">
        <f>J69*J$37</f>
        <v>0.10833809178677664</v>
      </c>
      <c r="K74" s="1736">
        <f t="shared" si="17"/>
        <v>0.41681353455916298</v>
      </c>
      <c r="L74" s="1736">
        <f t="shared" si="17"/>
        <v>0.8705906970079712</v>
      </c>
      <c r="M74" s="1736">
        <f t="shared" si="17"/>
        <v>0.45393166830788956</v>
      </c>
      <c r="N74" s="1736">
        <f t="shared" si="17"/>
        <v>0.24839925499991417</v>
      </c>
    </row>
    <row r="75" spans="1:15">
      <c r="A75" s="34">
        <f>ROW()</f>
        <v>75</v>
      </c>
      <c r="D75" s="33" t="s">
        <v>794</v>
      </c>
      <c r="E75" s="458" t="s">
        <v>907</v>
      </c>
      <c r="F75" s="1737">
        <f t="shared" si="18"/>
        <v>-1.7381292055633946</v>
      </c>
      <c r="G75" s="1733"/>
      <c r="H75" s="1733"/>
      <c r="I75" s="1733"/>
      <c r="J75" s="1733">
        <f>SUM(J73:J74)</f>
        <v>-0.37855655850637526</v>
      </c>
      <c r="K75" s="1733">
        <f t="shared" ref="K75:N75" si="19">SUM(K73:K74)</f>
        <v>-0.36564344472082205</v>
      </c>
      <c r="L75" s="1733">
        <f t="shared" si="19"/>
        <v>-0.34492163177966606</v>
      </c>
      <c r="M75" s="1733">
        <f t="shared" si="19"/>
        <v>-0.33003662870143768</v>
      </c>
      <c r="N75" s="1733">
        <f t="shared" si="19"/>
        <v>-0.31897094185509328</v>
      </c>
    </row>
    <row r="76" spans="1:15">
      <c r="A76" s="34">
        <f>ROW()</f>
        <v>76</v>
      </c>
      <c r="F76" s="1730"/>
      <c r="G76" s="1730"/>
      <c r="H76" s="1730"/>
      <c r="I76" s="1730"/>
      <c r="J76" s="1730"/>
      <c r="K76" s="1730"/>
      <c r="L76" s="1730"/>
      <c r="M76" s="1730"/>
      <c r="N76" s="1730"/>
    </row>
    <row r="77" spans="1:15">
      <c r="A77" s="34">
        <f>ROW()</f>
        <v>77</v>
      </c>
      <c r="F77" s="1730"/>
      <c r="G77" s="1730"/>
      <c r="H77" s="1730"/>
      <c r="I77" s="1730"/>
      <c r="J77" s="1730"/>
      <c r="K77" s="1730"/>
      <c r="L77" s="1730"/>
      <c r="M77" s="1730"/>
      <c r="N77" s="1730"/>
    </row>
    <row r="78" spans="1:15">
      <c r="A78" s="1230" t="s">
        <v>908</v>
      </c>
      <c r="B78" s="1602"/>
      <c r="C78" s="1603"/>
      <c r="D78" s="1602"/>
      <c r="E78" s="1602"/>
      <c r="F78" s="1751"/>
      <c r="G78" s="1751"/>
      <c r="H78" s="1751"/>
      <c r="I78" s="1751"/>
      <c r="J78" s="1751"/>
      <c r="K78" s="1751"/>
      <c r="L78" s="1751"/>
      <c r="M78" s="1751"/>
      <c r="N78" s="1751"/>
    </row>
    <row r="79" spans="1:15" ht="15" thickBot="1">
      <c r="A79" s="34">
        <f>ROW()</f>
        <v>79</v>
      </c>
      <c r="C79" s="756" t="s">
        <v>472</v>
      </c>
      <c r="F79" s="1752" t="s">
        <v>222</v>
      </c>
      <c r="G79" s="1730"/>
      <c r="H79" s="1730"/>
      <c r="I79" s="1730"/>
      <c r="J79" s="1730"/>
      <c r="K79" s="1730"/>
      <c r="L79" s="1730"/>
      <c r="M79" s="1730"/>
      <c r="N79" s="1730"/>
    </row>
    <row r="80" spans="1:15">
      <c r="A80" s="34">
        <f>ROW()</f>
        <v>80</v>
      </c>
      <c r="D80" s="452" t="s">
        <v>796</v>
      </c>
      <c r="E80" s="458" t="s">
        <v>907</v>
      </c>
      <c r="F80" s="1604">
        <f>SUMPRODUCT($J$37:$N$37,J80:N80)+I80</f>
        <v>13.075780915916598</v>
      </c>
      <c r="G80" s="1730"/>
      <c r="H80" s="1730"/>
      <c r="I80" s="1730">
        <f>-I64</f>
        <v>13.075780915916598</v>
      </c>
      <c r="J80" s="1730"/>
      <c r="K80" s="1730"/>
      <c r="L80" s="1730"/>
      <c r="M80" s="1730"/>
      <c r="N80" s="1730"/>
    </row>
    <row r="81" spans="1:14">
      <c r="A81" s="34">
        <f>ROW()</f>
        <v>81</v>
      </c>
      <c r="D81" s="452" t="s">
        <v>797</v>
      </c>
      <c r="E81" s="458" t="s">
        <v>907</v>
      </c>
      <c r="F81" s="1604">
        <f t="shared" ref="F81:F82" si="20">SUMPRODUCT($J$37:$N$37,J81:N81)+I81</f>
        <v>-1.7381292055633941</v>
      </c>
      <c r="G81" s="1730"/>
      <c r="H81" s="1730"/>
      <c r="I81" s="1730"/>
      <c r="J81" s="1730">
        <f>J70</f>
        <v>-0.39319781900242534</v>
      </c>
      <c r="K81" s="1730">
        <f t="shared" ref="K81:N81" si="21">K70</f>
        <v>-0.40472622208836478</v>
      </c>
      <c r="L81" s="1730">
        <f t="shared" si="21"/>
        <v>-0.42353716238272687</v>
      </c>
      <c r="M81" s="1730">
        <f t="shared" si="21"/>
        <v>-0.43361973229915562</v>
      </c>
      <c r="N81" s="1730">
        <f t="shared" si="21"/>
        <v>-0.44052289302189196</v>
      </c>
    </row>
    <row r="82" spans="1:14">
      <c r="A82" s="34">
        <f>ROW()</f>
        <v>82</v>
      </c>
      <c r="D82" s="456" t="s">
        <v>798</v>
      </c>
      <c r="E82" s="460" t="s">
        <v>907</v>
      </c>
      <c r="F82" s="1605">
        <f t="shared" si="20"/>
        <v>-11.337651710353203</v>
      </c>
      <c r="G82" s="1739"/>
      <c r="H82" s="1739"/>
      <c r="I82" s="1739"/>
      <c r="J82" s="1739"/>
      <c r="K82" s="1739"/>
      <c r="L82" s="1739"/>
      <c r="M82" s="1739"/>
      <c r="N82" s="1739">
        <f>N64</f>
        <v>-15.658150872527958</v>
      </c>
    </row>
    <row r="83" spans="1:14">
      <c r="A83" s="34">
        <f>ROW()</f>
        <v>83</v>
      </c>
      <c r="D83" s="452" t="s">
        <v>478</v>
      </c>
      <c r="E83" s="458" t="s">
        <v>907</v>
      </c>
      <c r="F83" s="1727">
        <f>SUM(F80:F82)</f>
        <v>0</v>
      </c>
      <c r="G83" s="1730"/>
      <c r="H83" s="1730"/>
      <c r="I83" s="1730"/>
      <c r="J83" s="1730"/>
      <c r="K83" s="1730"/>
      <c r="L83" s="1730"/>
      <c r="M83" s="1730"/>
      <c r="N83" s="1730"/>
    </row>
  </sheetData>
  <sheetProtection algorithmName="SHA-512" hashValue="zmj7rFUWTKCN6MV75jZfpRbg3L+s4cJRLu7ZchK1ZVRUpUl6JMHjklQ3ryhUcCg2YEWW7I4045IvyqhEg4LhbA==" saltValue="qi3Pyes6/Xhov+GEpzKW8w==" spinCount="100000" sheet="1" objects="1" scenarios="1"/>
  <printOptions horizontalCentered="1"/>
  <pageMargins left="0.39370078740157483" right="0.39370078740157483" top="0.78740157480314965" bottom="0.78740157480314965" header="0.31496062992125984" footer="0.31496062992125984"/>
  <pageSetup paperSize="9" scale="70" fitToHeight="2" orientation="landscape" r:id="rId1"/>
  <headerFooter>
    <oddHeader>&amp;R[ERA GDS Tariff Model FD - Public]</oddHeader>
    <oddFooter>&amp;L[&amp;A]&amp;C8 November 2024&amp;R&amp;P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theme="4" tint="-0.249977111117893"/>
    <outlinePr summaryBelow="0"/>
  </sheetPr>
  <dimension ref="A1:AN4886"/>
  <sheetViews>
    <sheetView showGridLines="0" zoomScaleNormal="100" workbookViewId="0">
      <pane xSplit="8" ySplit="9" topLeftCell="AE10" activePane="bottomRight" state="frozen"/>
      <selection activeCell="E38" sqref="E38"/>
      <selection pane="topRight" activeCell="E38" sqref="E38"/>
      <selection pane="bottomLeft" activeCell="E38" sqref="E38"/>
      <selection pane="bottomRight" activeCell="AE10" sqref="AE10"/>
    </sheetView>
  </sheetViews>
  <sheetFormatPr defaultColWidth="9.140625" defaultRowHeight="14.25" outlineLevelRow="2" outlineLevelCol="1"/>
  <cols>
    <col min="1" max="1" width="7.140625" style="452" customWidth="1"/>
    <col min="2" max="2" width="2.7109375" style="452" customWidth="1"/>
    <col min="3" max="3" width="2.7109375" style="769" customWidth="1"/>
    <col min="4" max="4" width="41.28515625" style="452" customWidth="1"/>
    <col min="5" max="7" width="2.85546875" style="452" bestFit="1" customWidth="1"/>
    <col min="8" max="8" width="8.140625" style="452" bestFit="1" customWidth="1"/>
    <col min="9" max="9" width="11.5703125" style="452" hidden="1" customWidth="1" outlineLevel="1"/>
    <col min="10" max="10" width="8.7109375" style="452" hidden="1" customWidth="1" outlineLevel="1"/>
    <col min="11" max="13" width="10.42578125" style="452" hidden="1" customWidth="1" outlineLevel="1"/>
    <col min="14" max="14" width="11.85546875" style="452" hidden="1" customWidth="1" outlineLevel="1"/>
    <col min="15" max="15" width="10.85546875" style="452" hidden="1" customWidth="1" outlineLevel="1"/>
    <col min="16" max="16" width="11" style="452" hidden="1" customWidth="1" outlineLevel="1"/>
    <col min="17" max="17" width="10.28515625" style="452" hidden="1" customWidth="1" outlineLevel="1"/>
    <col min="18" max="18" width="11.28515625" style="452" hidden="1" customWidth="1" outlineLevel="1"/>
    <col min="19" max="19" width="11" style="452" hidden="1" customWidth="1" outlineLevel="1"/>
    <col min="20" max="20" width="13.5703125" style="452" hidden="1" customWidth="1" outlineLevel="1"/>
    <col min="21" max="23" width="12.28515625" style="452" hidden="1" customWidth="1" outlineLevel="1"/>
    <col min="24" max="24" width="11.7109375" style="452" hidden="1" customWidth="1" outlineLevel="1"/>
    <col min="25" max="30" width="12.7109375" style="452" hidden="1" customWidth="1" outlineLevel="1"/>
    <col min="31" max="31" width="13" style="452" customWidth="1" collapsed="1"/>
    <col min="32" max="40" width="13" style="452" customWidth="1"/>
    <col min="41" max="16384" width="9.140625" style="452"/>
  </cols>
  <sheetData>
    <row r="1" spans="1:40" ht="23.25">
      <c r="A1" s="737" t="str">
        <f>Main!A1</f>
        <v>ERA, GDS Tariff Model, Final Decision, November 2024</v>
      </c>
      <c r="B1" s="6"/>
      <c r="D1" s="2"/>
    </row>
    <row r="2" spans="1:40" ht="20.25">
      <c r="A2" s="744" t="str">
        <f>"Assets Account [Real $m "&amp;Input!$G$43&amp;"]"</f>
        <v>Assets Account [Real $m 31/12/2023]</v>
      </c>
      <c r="B2" s="6"/>
      <c r="D2" s="2"/>
    </row>
    <row r="3" spans="1:40">
      <c r="A3" s="7" t="s">
        <v>19</v>
      </c>
      <c r="B3" s="7"/>
      <c r="C3" s="760">
        <f>COLUMN()</f>
        <v>3</v>
      </c>
      <c r="D3" s="7">
        <f>COLUMN()</f>
        <v>4</v>
      </c>
      <c r="E3" s="7">
        <f>COLUMN()</f>
        <v>5</v>
      </c>
      <c r="F3" s="7">
        <f>COLUMN()</f>
        <v>6</v>
      </c>
      <c r="G3" s="7">
        <f>COLUMN()</f>
        <v>7</v>
      </c>
      <c r="H3" s="7">
        <f>COLUMN()</f>
        <v>8</v>
      </c>
      <c r="I3" s="7">
        <f>COLUMN()</f>
        <v>9</v>
      </c>
      <c r="J3" s="7">
        <f>COLUMN()</f>
        <v>10</v>
      </c>
      <c r="K3" s="7">
        <f>COLUMN()</f>
        <v>11</v>
      </c>
      <c r="L3" s="7">
        <f>COLUMN()</f>
        <v>12</v>
      </c>
      <c r="M3" s="7">
        <f>COLUMN()</f>
        <v>13</v>
      </c>
      <c r="N3" s="7">
        <f>COLUMN()</f>
        <v>14</v>
      </c>
      <c r="O3" s="7">
        <f>COLUMN()</f>
        <v>15</v>
      </c>
      <c r="P3" s="7">
        <f>COLUMN()</f>
        <v>16</v>
      </c>
      <c r="Q3" s="7">
        <f>COLUMN()</f>
        <v>17</v>
      </c>
      <c r="R3" s="7">
        <f>COLUMN()</f>
        <v>18</v>
      </c>
      <c r="S3" s="7">
        <f>COLUMN()</f>
        <v>19</v>
      </c>
      <c r="T3" s="7">
        <f>COLUMN()</f>
        <v>20</v>
      </c>
      <c r="U3" s="7">
        <f>COLUMN()</f>
        <v>21</v>
      </c>
      <c r="V3" s="7">
        <f>COLUMN()</f>
        <v>22</v>
      </c>
      <c r="W3" s="7">
        <f>COLUMN()</f>
        <v>23</v>
      </c>
      <c r="X3" s="7">
        <f>COLUMN()</f>
        <v>24</v>
      </c>
      <c r="Y3" s="7">
        <f>COLUMN()</f>
        <v>25</v>
      </c>
      <c r="Z3" s="7">
        <f>COLUMN()</f>
        <v>26</v>
      </c>
      <c r="AA3" s="7">
        <f>COLUMN()</f>
        <v>27</v>
      </c>
      <c r="AB3" s="7">
        <f>COLUMN()</f>
        <v>28</v>
      </c>
      <c r="AC3" s="7">
        <f>COLUMN()</f>
        <v>29</v>
      </c>
      <c r="AD3" s="7">
        <f>COLUMN()</f>
        <v>30</v>
      </c>
      <c r="AE3" s="7">
        <f>COLUMN()</f>
        <v>31</v>
      </c>
      <c r="AF3" s="7">
        <f>COLUMN()</f>
        <v>32</v>
      </c>
      <c r="AG3" s="7">
        <f>COLUMN()</f>
        <v>33</v>
      </c>
      <c r="AH3" s="7">
        <f>COLUMN()</f>
        <v>34</v>
      </c>
      <c r="AI3" s="7">
        <f>COLUMN()</f>
        <v>35</v>
      </c>
      <c r="AJ3" s="7">
        <f>COLUMN()</f>
        <v>36</v>
      </c>
      <c r="AK3" s="7">
        <f>COLUMN()</f>
        <v>37</v>
      </c>
      <c r="AL3" s="7">
        <f>COLUMN()</f>
        <v>38</v>
      </c>
      <c r="AM3" s="7">
        <f>COLUMN()</f>
        <v>39</v>
      </c>
      <c r="AN3" s="7">
        <f>COLUMN()</f>
        <v>40</v>
      </c>
    </row>
    <row r="4" spans="1:40">
      <c r="A4" s="453">
        <f>ROW()</f>
        <v>4</v>
      </c>
      <c r="I4" s="745"/>
      <c r="J4" s="1929" t="s">
        <v>51</v>
      </c>
      <c r="K4" s="1930"/>
      <c r="L4" s="1930"/>
      <c r="M4" s="1930"/>
      <c r="N4" s="1931"/>
      <c r="O4" s="1929" t="s">
        <v>51</v>
      </c>
      <c r="P4" s="1930"/>
      <c r="Q4" s="1930"/>
      <c r="R4" s="1930"/>
      <c r="S4" s="1931"/>
      <c r="T4" s="1955" t="s">
        <v>52</v>
      </c>
      <c r="U4" s="1956"/>
      <c r="V4" s="1956"/>
      <c r="W4" s="1956"/>
      <c r="X4" s="1957"/>
      <c r="Y4" s="1951" t="s">
        <v>251</v>
      </c>
      <c r="Z4" s="1958"/>
      <c r="AA4" s="1958"/>
      <c r="AB4" s="1958"/>
      <c r="AC4" s="1958"/>
      <c r="AD4" s="1959"/>
      <c r="AE4" s="1487"/>
      <c r="AF4" s="1476"/>
      <c r="AG4" s="1476"/>
      <c r="AH4" s="1476"/>
      <c r="AI4" s="1477"/>
      <c r="AJ4" s="1487"/>
      <c r="AK4" s="1476"/>
      <c r="AL4" s="1476"/>
      <c r="AM4" s="1476"/>
      <c r="AN4" s="1477"/>
    </row>
    <row r="5" spans="1:40">
      <c r="A5" s="872" t="s">
        <v>0</v>
      </c>
      <c r="B5" s="873"/>
      <c r="C5" s="813"/>
      <c r="D5" s="873"/>
      <c r="E5" s="873"/>
      <c r="F5" s="873"/>
      <c r="G5" s="873"/>
      <c r="H5" s="874"/>
      <c r="I5" s="875"/>
      <c r="J5" s="876">
        <v>1</v>
      </c>
      <c r="K5" s="875">
        <v>1</v>
      </c>
      <c r="L5" s="875">
        <v>1</v>
      </c>
      <c r="M5" s="875">
        <v>1</v>
      </c>
      <c r="N5" s="875">
        <v>1</v>
      </c>
      <c r="O5" s="876">
        <v>2</v>
      </c>
      <c r="P5" s="875">
        <v>2</v>
      </c>
      <c r="Q5" s="875">
        <v>2</v>
      </c>
      <c r="R5" s="875">
        <v>2</v>
      </c>
      <c r="S5" s="877">
        <v>2</v>
      </c>
      <c r="T5" s="878">
        <v>3</v>
      </c>
      <c r="U5" s="875">
        <v>3</v>
      </c>
      <c r="V5" s="875">
        <v>3</v>
      </c>
      <c r="W5" s="875">
        <v>3</v>
      </c>
      <c r="X5" s="877">
        <v>3</v>
      </c>
      <c r="Y5" s="876">
        <v>4</v>
      </c>
      <c r="Z5" s="875">
        <v>4</v>
      </c>
      <c r="AA5" s="875">
        <v>4</v>
      </c>
      <c r="AB5" s="875">
        <v>4</v>
      </c>
      <c r="AC5" s="875">
        <v>4</v>
      </c>
      <c r="AD5" s="877">
        <v>4</v>
      </c>
      <c r="AE5" s="876">
        <v>4</v>
      </c>
      <c r="AF5" s="875">
        <v>4</v>
      </c>
      <c r="AG5" s="875">
        <v>4</v>
      </c>
      <c r="AH5" s="875">
        <v>4</v>
      </c>
      <c r="AI5" s="877">
        <v>4</v>
      </c>
      <c r="AJ5" s="876">
        <v>4</v>
      </c>
      <c r="AK5" s="875">
        <v>4</v>
      </c>
      <c r="AL5" s="875">
        <v>4</v>
      </c>
      <c r="AM5" s="875">
        <v>4</v>
      </c>
      <c r="AN5" s="877">
        <v>4</v>
      </c>
    </row>
    <row r="6" spans="1:40">
      <c r="A6" s="879" t="s">
        <v>53</v>
      </c>
      <c r="B6" s="880"/>
      <c r="C6" s="822"/>
      <c r="D6" s="880"/>
      <c r="E6" s="880"/>
      <c r="F6" s="880"/>
      <c r="G6" s="880"/>
      <c r="H6" s="880"/>
      <c r="I6" s="496">
        <v>1999</v>
      </c>
      <c r="J6" s="495">
        <v>2000</v>
      </c>
      <c r="K6" s="496">
        <v>2001</v>
      </c>
      <c r="L6" s="496">
        <v>2002</v>
      </c>
      <c r="M6" s="496">
        <v>2003</v>
      </c>
      <c r="N6" s="496">
        <v>2004</v>
      </c>
      <c r="O6" s="495">
        <v>2005</v>
      </c>
      <c r="P6" s="496">
        <v>2006</v>
      </c>
      <c r="Q6" s="496">
        <v>2007</v>
      </c>
      <c r="R6" s="496">
        <v>2008</v>
      </c>
      <c r="S6" s="497">
        <f>1+R6</f>
        <v>2009</v>
      </c>
      <c r="T6" s="746">
        <f>1+S6</f>
        <v>2010</v>
      </c>
      <c r="U6" s="496">
        <f t="shared" ref="U6:AD6" si="0">T6+1</f>
        <v>2011</v>
      </c>
      <c r="V6" s="496">
        <f t="shared" si="0"/>
        <v>2012</v>
      </c>
      <c r="W6" s="496">
        <f t="shared" si="0"/>
        <v>2013</v>
      </c>
      <c r="X6" s="497">
        <f t="shared" si="0"/>
        <v>2014</v>
      </c>
      <c r="Y6" s="495">
        <v>2014</v>
      </c>
      <c r="Z6" s="496">
        <f t="shared" si="0"/>
        <v>2015</v>
      </c>
      <c r="AA6" s="496">
        <f t="shared" si="0"/>
        <v>2016</v>
      </c>
      <c r="AB6" s="496">
        <f t="shared" si="0"/>
        <v>2017</v>
      </c>
      <c r="AC6" s="496">
        <f t="shared" si="0"/>
        <v>2018</v>
      </c>
      <c r="AD6" s="497">
        <f t="shared" si="0"/>
        <v>2019</v>
      </c>
      <c r="AE6" s="495">
        <f t="shared" ref="AE6" si="1">AD6+1</f>
        <v>2020</v>
      </c>
      <c r="AF6" s="496">
        <f t="shared" ref="AF6" si="2">AE6+1</f>
        <v>2021</v>
      </c>
      <c r="AG6" s="496">
        <f t="shared" ref="AG6" si="3">AF6+1</f>
        <v>2022</v>
      </c>
      <c r="AH6" s="496">
        <f t="shared" ref="AH6" si="4">AG6+1</f>
        <v>2023</v>
      </c>
      <c r="AI6" s="497">
        <f t="shared" ref="AI6" si="5">AH6+1</f>
        <v>2024</v>
      </c>
      <c r="AJ6" s="495">
        <f t="shared" ref="AJ6" si="6">AI6+1</f>
        <v>2025</v>
      </c>
      <c r="AK6" s="496">
        <f t="shared" ref="AK6" si="7">AJ6+1</f>
        <v>2026</v>
      </c>
      <c r="AL6" s="496">
        <f t="shared" ref="AL6" si="8">AK6+1</f>
        <v>2027</v>
      </c>
      <c r="AM6" s="496">
        <f t="shared" ref="AM6" si="9">AL6+1</f>
        <v>2028</v>
      </c>
      <c r="AN6" s="497">
        <f t="shared" ref="AN6" si="10">AM6+1</f>
        <v>2029</v>
      </c>
    </row>
    <row r="7" spans="1:40">
      <c r="A7" s="879" t="s">
        <v>54</v>
      </c>
      <c r="B7" s="880"/>
      <c r="C7" s="822"/>
      <c r="D7" s="880"/>
      <c r="E7" s="880"/>
      <c r="F7" s="880"/>
      <c r="G7" s="880"/>
      <c r="H7" s="880"/>
      <c r="I7" s="496" t="s">
        <v>55</v>
      </c>
      <c r="J7" s="495" t="s">
        <v>55</v>
      </c>
      <c r="K7" s="496" t="s">
        <v>55</v>
      </c>
      <c r="L7" s="496" t="s">
        <v>55</v>
      </c>
      <c r="M7" s="496" t="s">
        <v>55</v>
      </c>
      <c r="N7" s="496" t="s">
        <v>55</v>
      </c>
      <c r="O7" s="495" t="s">
        <v>55</v>
      </c>
      <c r="P7" s="496" t="s">
        <v>55</v>
      </c>
      <c r="Q7" s="496" t="s">
        <v>55</v>
      </c>
      <c r="R7" s="496" t="s">
        <v>55</v>
      </c>
      <c r="S7" s="497" t="s">
        <v>55</v>
      </c>
      <c r="T7" s="496" t="s">
        <v>56</v>
      </c>
      <c r="U7" s="496" t="s">
        <v>57</v>
      </c>
      <c r="V7" s="496" t="s">
        <v>57</v>
      </c>
      <c r="W7" s="496" t="s">
        <v>57</v>
      </c>
      <c r="X7" s="497" t="s">
        <v>57</v>
      </c>
      <c r="Y7" s="495" t="s">
        <v>136</v>
      </c>
      <c r="Z7" s="496" t="s">
        <v>55</v>
      </c>
      <c r="AA7" s="496" t="s">
        <v>55</v>
      </c>
      <c r="AB7" s="496" t="s">
        <v>55</v>
      </c>
      <c r="AC7" s="496" t="s">
        <v>55</v>
      </c>
      <c r="AD7" s="497" t="s">
        <v>55</v>
      </c>
      <c r="AE7" s="495" t="s">
        <v>55</v>
      </c>
      <c r="AF7" s="496" t="s">
        <v>55</v>
      </c>
      <c r="AG7" s="496" t="s">
        <v>55</v>
      </c>
      <c r="AH7" s="496" t="s">
        <v>55</v>
      </c>
      <c r="AI7" s="497" t="s">
        <v>55</v>
      </c>
      <c r="AJ7" s="495" t="s">
        <v>55</v>
      </c>
      <c r="AK7" s="496" t="s">
        <v>55</v>
      </c>
      <c r="AL7" s="496" t="s">
        <v>55</v>
      </c>
      <c r="AM7" s="496" t="s">
        <v>55</v>
      </c>
      <c r="AN7" s="497" t="s">
        <v>55</v>
      </c>
    </row>
    <row r="8" spans="1:40" ht="15" thickBot="1">
      <c r="A8" s="890" t="s">
        <v>58</v>
      </c>
      <c r="B8" s="711"/>
      <c r="C8" s="827"/>
      <c r="D8" s="711"/>
      <c r="E8" s="711"/>
      <c r="F8" s="711"/>
      <c r="G8" s="711"/>
      <c r="H8" s="828"/>
      <c r="I8" s="891">
        <f>Input!I8</f>
        <v>365</v>
      </c>
      <c r="J8" s="892">
        <f>Input!J8</f>
        <v>366</v>
      </c>
      <c r="K8" s="891">
        <f>Input!K8</f>
        <v>365</v>
      </c>
      <c r="L8" s="891">
        <f>Input!L8</f>
        <v>365</v>
      </c>
      <c r="M8" s="891">
        <f>Input!M8</f>
        <v>365</v>
      </c>
      <c r="N8" s="891">
        <f>Input!N8</f>
        <v>366</v>
      </c>
      <c r="O8" s="892">
        <f>Input!O8</f>
        <v>365</v>
      </c>
      <c r="P8" s="891">
        <f>Input!P8</f>
        <v>365</v>
      </c>
      <c r="Q8" s="891">
        <f>Input!Q8</f>
        <v>365</v>
      </c>
      <c r="R8" s="891">
        <f>Input!R8</f>
        <v>366</v>
      </c>
      <c r="S8" s="893">
        <f>Input!S8</f>
        <v>365</v>
      </c>
      <c r="T8" s="891">
        <f>Input!T8</f>
        <v>181</v>
      </c>
      <c r="U8" s="891">
        <f>Input!U8</f>
        <v>365</v>
      </c>
      <c r="V8" s="891">
        <f>Input!V8</f>
        <v>366</v>
      </c>
      <c r="W8" s="891">
        <f>Input!W8</f>
        <v>365</v>
      </c>
      <c r="X8" s="893">
        <f>Input!X8</f>
        <v>365</v>
      </c>
      <c r="Y8" s="892">
        <f>Input!Y8</f>
        <v>184</v>
      </c>
      <c r="Z8" s="891">
        <f>Input!Z8</f>
        <v>365</v>
      </c>
      <c r="AA8" s="891">
        <f>Input!AA8</f>
        <v>366</v>
      </c>
      <c r="AB8" s="891">
        <f>Input!AB8</f>
        <v>365</v>
      </c>
      <c r="AC8" s="891">
        <f>Input!AC8</f>
        <v>365</v>
      </c>
      <c r="AD8" s="893">
        <f>Input!AD8</f>
        <v>365</v>
      </c>
      <c r="AE8" s="892">
        <f>Input!AE8</f>
        <v>366</v>
      </c>
      <c r="AF8" s="891">
        <f>Input!AF8</f>
        <v>365</v>
      </c>
      <c r="AG8" s="891">
        <f>Input!AG8</f>
        <v>365</v>
      </c>
      <c r="AH8" s="891">
        <f>Input!AH8</f>
        <v>365</v>
      </c>
      <c r="AI8" s="893">
        <f>Input!AI8</f>
        <v>366</v>
      </c>
      <c r="AJ8" s="892">
        <f>Input!AJ8</f>
        <v>365</v>
      </c>
      <c r="AK8" s="891">
        <f>Input!AK8</f>
        <v>365</v>
      </c>
      <c r="AL8" s="891">
        <f>Input!AL8</f>
        <v>365</v>
      </c>
      <c r="AM8" s="891">
        <f>Input!AM8</f>
        <v>366</v>
      </c>
      <c r="AN8" s="893">
        <f>Input!AN8</f>
        <v>365</v>
      </c>
    </row>
    <row r="9" spans="1:40">
      <c r="A9" s="879" t="s">
        <v>319</v>
      </c>
      <c r="B9" s="709"/>
      <c r="C9" s="822"/>
      <c r="D9" s="709"/>
      <c r="E9" s="709"/>
      <c r="F9" s="709"/>
      <c r="G9" s="709"/>
      <c r="H9" s="710"/>
      <c r="I9" s="557">
        <f>Input!I9</f>
        <v>1</v>
      </c>
      <c r="J9" s="556">
        <f>Input!J9</f>
        <v>1</v>
      </c>
      <c r="K9" s="557">
        <f>Input!K9</f>
        <v>1</v>
      </c>
      <c r="L9" s="557">
        <f>Input!L9</f>
        <v>1</v>
      </c>
      <c r="M9" s="557">
        <f>Input!M9</f>
        <v>1</v>
      </c>
      <c r="N9" s="557">
        <f>Input!N9</f>
        <v>1</v>
      </c>
      <c r="O9" s="556">
        <f>Input!O9</f>
        <v>1</v>
      </c>
      <c r="P9" s="557">
        <f>Input!P9</f>
        <v>1</v>
      </c>
      <c r="Q9" s="557">
        <f>Input!Q9</f>
        <v>1</v>
      </c>
      <c r="R9" s="557">
        <f>Input!R9</f>
        <v>1</v>
      </c>
      <c r="S9" s="558">
        <f>Input!S9</f>
        <v>1</v>
      </c>
      <c r="T9" s="1440">
        <f>ROUND(Input!T9,2)</f>
        <v>0.5</v>
      </c>
      <c r="U9" s="557">
        <f>Input!U9</f>
        <v>1</v>
      </c>
      <c r="V9" s="557">
        <f>Input!V9</f>
        <v>1</v>
      </c>
      <c r="W9" s="557">
        <f>Input!W9</f>
        <v>1</v>
      </c>
      <c r="X9" s="558">
        <f>Input!X9</f>
        <v>1</v>
      </c>
      <c r="Y9" s="1440">
        <f>ROUND(Input!Y9,2)</f>
        <v>0.5</v>
      </c>
      <c r="Z9" s="557">
        <f>Input!Z9</f>
        <v>1</v>
      </c>
      <c r="AA9" s="557">
        <f>Input!AA9</f>
        <v>1</v>
      </c>
      <c r="AB9" s="557">
        <f>Input!AB9</f>
        <v>1</v>
      </c>
      <c r="AC9" s="557">
        <f>Input!AC9</f>
        <v>1</v>
      </c>
      <c r="AD9" s="558">
        <f>Input!AD9</f>
        <v>1</v>
      </c>
      <c r="AE9" s="556">
        <f>Input!AE9</f>
        <v>1</v>
      </c>
      <c r="AF9" s="557">
        <f>Input!AF9</f>
        <v>1</v>
      </c>
      <c r="AG9" s="557">
        <f>Input!AG9</f>
        <v>1</v>
      </c>
      <c r="AH9" s="557">
        <f>Input!AH9</f>
        <v>1</v>
      </c>
      <c r="AI9" s="558">
        <f>Input!AI9</f>
        <v>1</v>
      </c>
      <c r="AJ9" s="556">
        <f>Input!AJ9</f>
        <v>1</v>
      </c>
      <c r="AK9" s="557">
        <f>Input!AK9</f>
        <v>1</v>
      </c>
      <c r="AL9" s="557">
        <f>Input!AL9</f>
        <v>1</v>
      </c>
      <c r="AM9" s="557">
        <f>Input!AM9</f>
        <v>1</v>
      </c>
      <c r="AN9" s="558">
        <f>Input!AN9</f>
        <v>1</v>
      </c>
    </row>
    <row r="10" spans="1:40" s="33" customFormat="1" ht="12.75">
      <c r="A10" s="853" t="s">
        <v>137</v>
      </c>
      <c r="B10" s="717"/>
      <c r="C10" s="757"/>
      <c r="D10" s="717"/>
      <c r="E10" s="717"/>
      <c r="F10" s="717"/>
      <c r="G10" s="717"/>
      <c r="H10" s="717"/>
      <c r="I10" s="718"/>
      <c r="J10" s="719"/>
      <c r="K10" s="718"/>
      <c r="L10" s="718"/>
      <c r="M10" s="718"/>
      <c r="N10" s="720"/>
      <c r="O10" s="719"/>
      <c r="P10" s="718"/>
      <c r="Q10" s="718"/>
      <c r="R10" s="718"/>
      <c r="S10" s="720"/>
      <c r="T10" s="719"/>
      <c r="U10" s="718"/>
      <c r="V10" s="718"/>
      <c r="W10" s="718"/>
      <c r="X10" s="720"/>
      <c r="Y10" s="719"/>
      <c r="Z10" s="718"/>
      <c r="AA10" s="718"/>
      <c r="AB10" s="718"/>
      <c r="AC10" s="718"/>
      <c r="AD10" s="720"/>
      <c r="AE10" s="719"/>
      <c r="AF10" s="718"/>
      <c r="AG10" s="718"/>
      <c r="AH10" s="718"/>
      <c r="AI10" s="720"/>
      <c r="AJ10" s="719"/>
      <c r="AK10" s="718"/>
      <c r="AL10" s="718"/>
      <c r="AM10" s="718"/>
      <c r="AN10" s="720"/>
    </row>
    <row r="11" spans="1:40" s="33" customFormat="1" ht="12.75" outlineLevel="1">
      <c r="A11" s="521">
        <f>ROW()</f>
        <v>11</v>
      </c>
      <c r="B11" s="35"/>
      <c r="C11" s="756" t="s">
        <v>273</v>
      </c>
      <c r="J11" s="1909" t="s">
        <v>383</v>
      </c>
      <c r="K11" s="1910"/>
      <c r="L11" s="1910"/>
      <c r="M11" s="1910"/>
      <c r="N11" s="1911"/>
      <c r="O11" s="1909" t="s">
        <v>2</v>
      </c>
      <c r="P11" s="1910"/>
      <c r="Q11" s="1910"/>
      <c r="R11" s="1910"/>
      <c r="S11" s="1911"/>
      <c r="T11" s="1909" t="s">
        <v>46</v>
      </c>
      <c r="U11" s="1910"/>
      <c r="V11" s="1910"/>
      <c r="W11" s="1910"/>
      <c r="X11" s="1911"/>
      <c r="Y11" s="1909" t="s">
        <v>249</v>
      </c>
      <c r="Z11" s="1910"/>
      <c r="AA11" s="1910"/>
      <c r="AB11" s="1910"/>
      <c r="AC11" s="1910"/>
      <c r="AD11" s="1911"/>
      <c r="AE11" s="778"/>
      <c r="AF11" s="779"/>
      <c r="AG11" s="779" t="s">
        <v>610</v>
      </c>
      <c r="AH11" s="779"/>
      <c r="AI11" s="780"/>
      <c r="AJ11" s="778"/>
      <c r="AK11" s="779"/>
      <c r="AL11" s="779" t="s">
        <v>702</v>
      </c>
      <c r="AM11" s="779"/>
      <c r="AN11" s="780"/>
    </row>
    <row r="12" spans="1:40" s="33" customFormat="1" ht="12.75" outlineLevel="1">
      <c r="A12" s="521">
        <f>ROW()</f>
        <v>12</v>
      </c>
      <c r="B12" s="35"/>
      <c r="C12" s="756"/>
      <c r="D12" s="33" t="str">
        <f>"Inflation Factor (convert to real "&amp;Input!$G$43&amp;" $)"</f>
        <v>Inflation Factor (convert to real 31/12/2023 $)</v>
      </c>
      <c r="I12" s="149">
        <f>Input!I$43</f>
        <v>1.9705577368206466</v>
      </c>
      <c r="J12" s="181">
        <f>Input!J$43</f>
        <v>1.8624997344968939</v>
      </c>
      <c r="K12" s="149">
        <f>Input!K$43</f>
        <v>1.8061020320490559</v>
      </c>
      <c r="L12" s="149">
        <f>Input!L$43</f>
        <v>1.7530194633651768</v>
      </c>
      <c r="M12" s="149">
        <f>Input!M$43</f>
        <v>1.7125085093798469</v>
      </c>
      <c r="N12" s="203">
        <f>Input!N$43</f>
        <v>1.6692574412248613</v>
      </c>
      <c r="O12" s="181">
        <f>Input!O$43</f>
        <v>1.6238128495314885</v>
      </c>
      <c r="P12" s="149">
        <f>Input!P$43</f>
        <v>1.5726444703501106</v>
      </c>
      <c r="Q12" s="149">
        <f>Input!Q$43</f>
        <v>1.5274591826323687</v>
      </c>
      <c r="R12" s="149">
        <f>Input!R$43</f>
        <v>1.4731699707195316</v>
      </c>
      <c r="S12" s="203">
        <f>Input!S$43</f>
        <v>1.4427505317961193</v>
      </c>
      <c r="T12" s="181">
        <f>Input!T$43</f>
        <v>1.4209541844244176</v>
      </c>
      <c r="U12" s="149">
        <f>Input!U$43</f>
        <v>1.3715435509783636</v>
      </c>
      <c r="V12" s="149">
        <f>Input!V$43</f>
        <v>1.3555776892430278</v>
      </c>
      <c r="W12" s="149">
        <f>Input!W$43</f>
        <v>1.3239299610894941</v>
      </c>
      <c r="X12" s="203">
        <f>Input!X$43</f>
        <v>1.2851746931067043</v>
      </c>
      <c r="Y12" s="181">
        <f>Input!Y$43</f>
        <v>1.2767354596622889</v>
      </c>
      <c r="Z12" s="149">
        <f>Input!Z$43</f>
        <v>1.2555350553505533</v>
      </c>
      <c r="AA12" s="149">
        <f>Input!AA$43</f>
        <v>1.2372727272727273</v>
      </c>
      <c r="AB12" s="149">
        <f>Input!AB$43</f>
        <v>1.2140945584299732</v>
      </c>
      <c r="AC12" s="149">
        <f>Input!AC$43</f>
        <v>1.1928133216476775</v>
      </c>
      <c r="AD12" s="203">
        <f>Input!AD$43</f>
        <v>1.1712564543889845</v>
      </c>
      <c r="AE12" s="181">
        <f>Input!AE$43</f>
        <v>1.1612627986348123</v>
      </c>
      <c r="AF12" s="149">
        <f>Input!AF$43</f>
        <v>1.1220115416323166</v>
      </c>
      <c r="AG12" s="149">
        <f>Input!AG$43</f>
        <v>1.0405198776758409</v>
      </c>
      <c r="AH12" s="149">
        <f>Input!AH$43</f>
        <v>1</v>
      </c>
      <c r="AI12" s="203">
        <f>Input!AI$43</f>
        <v>0.9780907668231611</v>
      </c>
      <c r="AJ12" s="181">
        <f>Input!AJ$43</f>
        <v>0.95666154814471949</v>
      </c>
      <c r="AK12" s="149">
        <f>Input!AK$43</f>
        <v>0.9357018272151012</v>
      </c>
      <c r="AL12" s="149">
        <f>Input!AL$43</f>
        <v>0.91520131769865154</v>
      </c>
      <c r="AM12" s="149">
        <f>Input!AM$43</f>
        <v>0.89514995862544167</v>
      </c>
      <c r="AN12" s="203">
        <f>Input!AN$43</f>
        <v>0.87553790945367915</v>
      </c>
    </row>
    <row r="13" spans="1:40" s="33" customFormat="1" ht="12.75" outlineLevel="1">
      <c r="A13" s="521">
        <f>ROW()</f>
        <v>13</v>
      </c>
      <c r="B13" s="35"/>
      <c r="C13" s="756"/>
      <c r="D13" s="33" t="str">
        <f>"Inflation Factor (convert " &amp;Input!$G$43&amp; " $ to nominal $)"</f>
        <v>Inflation Factor (convert 31/12/2023 $ to nominal $)</v>
      </c>
      <c r="F13" s="40"/>
      <c r="I13" s="149">
        <f>Input!I$44</f>
        <v>0.50747054060614749</v>
      </c>
      <c r="J13" s="181">
        <f>Input!J$44</f>
        <v>0.53691282821585162</v>
      </c>
      <c r="K13" s="149">
        <f>Input!K$44</f>
        <v>0.55367857532693299</v>
      </c>
      <c r="L13" s="149">
        <f>Input!L$44</f>
        <v>0.57044432243801446</v>
      </c>
      <c r="M13" s="149">
        <f>Input!M$44</f>
        <v>0.58393870425912886</v>
      </c>
      <c r="N13" s="203">
        <f>Input!N$44</f>
        <v>0.59906876872522663</v>
      </c>
      <c r="O13" s="181">
        <f>Input!O$44</f>
        <v>0.61583451583630811</v>
      </c>
      <c r="P13" s="149">
        <f>Input!P$44</f>
        <v>0.63587162823735655</v>
      </c>
      <c r="Q13" s="149">
        <f>Input!Q$44</f>
        <v>0.65468197865466737</v>
      </c>
      <c r="R13" s="149">
        <f>Input!R$44</f>
        <v>0.67880829766817474</v>
      </c>
      <c r="S13" s="203">
        <f>Input!S$44</f>
        <v>0.69312052081178088</v>
      </c>
      <c r="T13" s="181">
        <f>Input!T$44</f>
        <v>0.70375245800417385</v>
      </c>
      <c r="U13" s="149">
        <f>Input!U$44</f>
        <v>0.72910553900141906</v>
      </c>
      <c r="V13" s="149">
        <f>Input!V$44</f>
        <v>0.73769287288758267</v>
      </c>
      <c r="W13" s="149">
        <f>Input!W$44</f>
        <v>0.75532696546656874</v>
      </c>
      <c r="X13" s="203">
        <f>Input!X$44</f>
        <v>0.77810433504775911</v>
      </c>
      <c r="Y13" s="181">
        <f>Input!Y$44</f>
        <v>0.78324761204996329</v>
      </c>
      <c r="Z13" s="149">
        <f>Input!Z$44</f>
        <v>0.79647318148420287</v>
      </c>
      <c r="AA13" s="149">
        <f>Input!AA$44</f>
        <v>0.80822924320352685</v>
      </c>
      <c r="AB13" s="149">
        <f>Input!AB$44</f>
        <v>0.82365907421013962</v>
      </c>
      <c r="AC13" s="149">
        <f>Input!AC$44</f>
        <v>0.83835415135929459</v>
      </c>
      <c r="AD13" s="203">
        <f>Input!AD$44</f>
        <v>0.85378398236590747</v>
      </c>
      <c r="AE13" s="181">
        <f>Input!AE$44</f>
        <v>0.86113152094048495</v>
      </c>
      <c r="AF13" s="149">
        <f>Input!AF$44</f>
        <v>0.89125642909625269</v>
      </c>
      <c r="AG13" s="149">
        <f>Input!AG$44</f>
        <v>0.96105804555473928</v>
      </c>
      <c r="AH13" s="149">
        <f>Input!AH$44</f>
        <v>1</v>
      </c>
      <c r="AI13" s="203">
        <f>Input!AI$44</f>
        <v>1.0224000000000002</v>
      </c>
      <c r="AJ13" s="181">
        <f>Input!AJ$44</f>
        <v>1.0453017600000001</v>
      </c>
      <c r="AK13" s="149">
        <f>Input!AK$44</f>
        <v>1.068716519424</v>
      </c>
      <c r="AL13" s="149">
        <f>Input!AL$44</f>
        <v>1.0926557694590975</v>
      </c>
      <c r="AM13" s="149">
        <f>Input!AM$44</f>
        <v>1.1171312586949813</v>
      </c>
      <c r="AN13" s="203">
        <f>Input!AN$44</f>
        <v>1.1421549988897488</v>
      </c>
    </row>
    <row r="14" spans="1:40">
      <c r="A14" s="732" t="s">
        <v>686</v>
      </c>
      <c r="B14" s="733"/>
      <c r="C14" s="881"/>
      <c r="D14" s="733"/>
      <c r="E14" s="733"/>
      <c r="F14" s="733"/>
      <c r="G14" s="733"/>
      <c r="H14" s="733"/>
      <c r="I14" s="730"/>
      <c r="J14" s="729"/>
      <c r="K14" s="730"/>
      <c r="L14" s="730"/>
      <c r="M14" s="730"/>
      <c r="N14" s="730"/>
      <c r="O14" s="729"/>
      <c r="P14" s="730"/>
      <c r="Q14" s="730"/>
      <c r="R14" s="730"/>
      <c r="S14" s="731"/>
      <c r="T14" s="730"/>
      <c r="U14" s="730"/>
      <c r="V14" s="730"/>
      <c r="W14" s="730"/>
      <c r="X14" s="731"/>
      <c r="Y14" s="729"/>
      <c r="Z14" s="730"/>
      <c r="AA14" s="730"/>
      <c r="AB14" s="730"/>
      <c r="AC14" s="730"/>
      <c r="AD14" s="731"/>
      <c r="AE14" s="729"/>
      <c r="AF14" s="730"/>
      <c r="AG14" s="730"/>
      <c r="AH14" s="730"/>
      <c r="AI14" s="731"/>
      <c r="AJ14" s="729"/>
      <c r="AK14" s="730"/>
      <c r="AL14" s="730"/>
      <c r="AM14" s="730"/>
      <c r="AN14" s="731"/>
    </row>
    <row r="15" spans="1:40" outlineLevel="1">
      <c r="A15" s="882">
        <f>ROW()</f>
        <v>15</v>
      </c>
      <c r="B15" s="453"/>
      <c r="C15" s="761"/>
      <c r="D15" s="452" t="s">
        <v>23</v>
      </c>
      <c r="E15" s="454"/>
      <c r="F15" s="454"/>
      <c r="G15" s="454"/>
      <c r="H15" s="448"/>
      <c r="I15" s="448"/>
      <c r="J15" s="464"/>
      <c r="K15" s="448"/>
      <c r="L15" s="26"/>
      <c r="M15" s="26"/>
      <c r="N15" s="26"/>
      <c r="O15" s="326">
        <f>N24</f>
        <v>1109.4592304486096</v>
      </c>
      <c r="P15" s="27">
        <f t="shared" ref="P15:X15" si="11">O24</f>
        <v>1097.7801048274259</v>
      </c>
      <c r="Q15" s="27">
        <f t="shared" si="11"/>
        <v>1101.648777424843</v>
      </c>
      <c r="R15" s="27">
        <f t="shared" si="11"/>
        <v>1105.526654159655</v>
      </c>
      <c r="S15" s="313">
        <f t="shared" si="11"/>
        <v>1108.3651416475013</v>
      </c>
      <c r="T15" s="27">
        <f>S24</f>
        <v>1128.0281266850429</v>
      </c>
      <c r="U15" s="27">
        <f>T24</f>
        <v>1152.0868817463529</v>
      </c>
      <c r="V15" s="27">
        <f t="shared" si="11"/>
        <v>1171.0891477130606</v>
      </c>
      <c r="W15" s="27">
        <f t="shared" si="11"/>
        <v>1183.5334309258735</v>
      </c>
      <c r="X15" s="313">
        <f t="shared" si="11"/>
        <v>1245.0943459527407</v>
      </c>
      <c r="Y15" s="326">
        <f t="shared" ref="Y15:AD15" si="12">X24</f>
        <v>1292.1184246261992</v>
      </c>
      <c r="Z15" s="27">
        <f t="shared" si="12"/>
        <v>1320.8166764795078</v>
      </c>
      <c r="AA15" s="27">
        <f t="shared" si="12"/>
        <v>1360.7934509109114</v>
      </c>
      <c r="AB15" s="27">
        <f t="shared" si="12"/>
        <v>1407.8746239124721</v>
      </c>
      <c r="AC15" s="27">
        <f t="shared" si="12"/>
        <v>1451.3852160686945</v>
      </c>
      <c r="AD15" s="313">
        <f t="shared" si="12"/>
        <v>1492.7832187908739</v>
      </c>
      <c r="AE15" s="326">
        <f t="shared" ref="AE15" si="13">AD24</f>
        <v>1509.7313093987682</v>
      </c>
      <c r="AF15" s="27">
        <f t="shared" ref="AF15" si="14">AE24</f>
        <v>1526.5407999720942</v>
      </c>
      <c r="AG15" s="27">
        <f t="shared" ref="AG15" si="15">AF24</f>
        <v>1544.7792978878163</v>
      </c>
      <c r="AH15" s="27">
        <f t="shared" ref="AH15" si="16">AG24</f>
        <v>1561.9186773135527</v>
      </c>
      <c r="AI15" s="313">
        <f t="shared" ref="AI15" si="17">AH24</f>
        <v>1575.0776296891563</v>
      </c>
      <c r="AJ15" s="326">
        <f t="shared" ref="AJ15" si="18">AI24</f>
        <v>1582.4731773915205</v>
      </c>
      <c r="AK15" s="27">
        <f t="shared" ref="AK15" si="19">AJ24</f>
        <v>1616.4590788515761</v>
      </c>
      <c r="AL15" s="27">
        <f t="shared" ref="AL15" si="20">AK24</f>
        <v>1651.059980599953</v>
      </c>
      <c r="AM15" s="27">
        <f t="shared" ref="AM15" si="21">AL24</f>
        <v>1665.4669627265621</v>
      </c>
      <c r="AN15" s="313">
        <f t="shared" ref="AN15" si="22">AM24</f>
        <v>1674.2117917392595</v>
      </c>
    </row>
    <row r="16" spans="1:40" outlineLevel="1">
      <c r="A16" s="882">
        <f>ROW()</f>
        <v>16</v>
      </c>
      <c r="B16" s="453"/>
      <c r="C16" s="761"/>
      <c r="D16" s="452" t="s">
        <v>580</v>
      </c>
      <c r="E16" s="454"/>
      <c r="F16" s="454"/>
      <c r="G16" s="454"/>
      <c r="H16" s="448"/>
      <c r="I16" s="448"/>
      <c r="J16" s="464"/>
      <c r="K16" s="448"/>
      <c r="L16" s="26"/>
      <c r="M16" s="26"/>
      <c r="N16" s="26"/>
      <c r="O16" s="326">
        <f>O277</f>
        <v>-10.044949870825356</v>
      </c>
      <c r="P16" s="27">
        <f t="shared" ref="P16:AI16" si="23">P277</f>
        <v>0</v>
      </c>
      <c r="Q16" s="27">
        <f t="shared" si="23"/>
        <v>0</v>
      </c>
      <c r="R16" s="27">
        <f t="shared" si="23"/>
        <v>0</v>
      </c>
      <c r="S16" s="313">
        <f t="shared" si="23"/>
        <v>0</v>
      </c>
      <c r="T16" s="27">
        <f t="shared" si="23"/>
        <v>0</v>
      </c>
      <c r="U16" s="27">
        <f t="shared" si="23"/>
        <v>0</v>
      </c>
      <c r="V16" s="27">
        <f t="shared" si="23"/>
        <v>0</v>
      </c>
      <c r="W16" s="27">
        <f t="shared" si="23"/>
        <v>0</v>
      </c>
      <c r="X16" s="313">
        <f t="shared" si="23"/>
        <v>0</v>
      </c>
      <c r="Y16" s="326">
        <f t="shared" si="23"/>
        <v>0</v>
      </c>
      <c r="Z16" s="27">
        <f t="shared" si="23"/>
        <v>0</v>
      </c>
      <c r="AA16" s="27">
        <f t="shared" si="23"/>
        <v>0</v>
      </c>
      <c r="AB16" s="27">
        <f t="shared" si="23"/>
        <v>0</v>
      </c>
      <c r="AC16" s="27">
        <f t="shared" si="23"/>
        <v>0</v>
      </c>
      <c r="AD16" s="313">
        <f t="shared" si="23"/>
        <v>0</v>
      </c>
      <c r="AE16" s="326">
        <f t="shared" si="23"/>
        <v>0</v>
      </c>
      <c r="AF16" s="27">
        <f t="shared" si="23"/>
        <v>0</v>
      </c>
      <c r="AG16" s="27">
        <f t="shared" si="23"/>
        <v>0</v>
      </c>
      <c r="AH16" s="27">
        <f t="shared" si="23"/>
        <v>0</v>
      </c>
      <c r="AI16" s="313">
        <f t="shared" si="23"/>
        <v>0</v>
      </c>
      <c r="AJ16" s="326">
        <f t="shared" ref="AJ16:AN16" si="24">AJ277</f>
        <v>0</v>
      </c>
      <c r="AK16" s="27">
        <f t="shared" si="24"/>
        <v>0</v>
      </c>
      <c r="AL16" s="27">
        <f t="shared" si="24"/>
        <v>0</v>
      </c>
      <c r="AM16" s="27">
        <f t="shared" si="24"/>
        <v>0</v>
      </c>
      <c r="AN16" s="313">
        <f t="shared" si="24"/>
        <v>0</v>
      </c>
    </row>
    <row r="17" spans="1:40" outlineLevel="1">
      <c r="A17" s="882">
        <f>ROW()</f>
        <v>17</v>
      </c>
      <c r="B17" s="453"/>
      <c r="C17" s="761"/>
      <c r="D17" s="4" t="s">
        <v>59</v>
      </c>
      <c r="E17" s="454"/>
      <c r="F17" s="454"/>
      <c r="G17" s="454"/>
      <c r="H17" s="448"/>
      <c r="I17" s="448"/>
      <c r="J17" s="464"/>
      <c r="K17" s="448"/>
      <c r="L17" s="26"/>
      <c r="M17" s="26"/>
      <c r="N17" s="26"/>
      <c r="O17" s="326">
        <f>O47</f>
        <v>39.71646037732198</v>
      </c>
      <c r="P17" s="27">
        <f t="shared" ref="P17:AD17" si="25">P47</f>
        <v>47.852697200765562</v>
      </c>
      <c r="Q17" s="27">
        <f t="shared" si="25"/>
        <v>50.292509946663444</v>
      </c>
      <c r="R17" s="27">
        <f t="shared" si="25"/>
        <v>51.228879863725531</v>
      </c>
      <c r="S17" s="313">
        <f t="shared" si="25"/>
        <v>61.221185136370707</v>
      </c>
      <c r="T17" s="27">
        <f t="shared" si="25"/>
        <v>35.588165981691262</v>
      </c>
      <c r="U17" s="27">
        <f t="shared" si="25"/>
        <v>53.228477303998183</v>
      </c>
      <c r="V17" s="27">
        <f t="shared" si="25"/>
        <v>49.754793929594882</v>
      </c>
      <c r="W17" s="27">
        <f t="shared" si="25"/>
        <v>101.90437474986237</v>
      </c>
      <c r="X17" s="313">
        <f t="shared" si="25"/>
        <v>90.336155269450018</v>
      </c>
      <c r="Y17" s="326">
        <f t="shared" si="25"/>
        <v>49.886965851220985</v>
      </c>
      <c r="Z17" s="27">
        <f t="shared" si="25"/>
        <v>86.683685764460023</v>
      </c>
      <c r="AA17" s="27">
        <f t="shared" si="25"/>
        <v>99.129889494973426</v>
      </c>
      <c r="AB17" s="27">
        <f t="shared" si="25"/>
        <v>99.134492368834316</v>
      </c>
      <c r="AC17" s="27">
        <f t="shared" si="25"/>
        <v>100.68397824211883</v>
      </c>
      <c r="AD17" s="313">
        <f t="shared" si="25"/>
        <v>82.038035018983578</v>
      </c>
      <c r="AE17" s="326">
        <f t="shared" ref="AE17:AI17" si="26">AE47</f>
        <v>71.518205114233396</v>
      </c>
      <c r="AF17" s="27">
        <f t="shared" si="26"/>
        <v>83.60540464322284</v>
      </c>
      <c r="AG17" s="27">
        <f t="shared" si="26"/>
        <v>84.090558693223912</v>
      </c>
      <c r="AH17" s="27">
        <f t="shared" si="26"/>
        <v>81.471243384746899</v>
      </c>
      <c r="AI17" s="313">
        <f t="shared" si="26"/>
        <v>78.114419775488884</v>
      </c>
      <c r="AJ17" s="326">
        <f t="shared" ref="AJ17:AN17" si="27">AJ47</f>
        <v>101.88179403245786</v>
      </c>
      <c r="AK17" s="27">
        <f t="shared" si="27"/>
        <v>114.67653488282096</v>
      </c>
      <c r="AL17" s="27">
        <f t="shared" si="27"/>
        <v>99.45445069250826</v>
      </c>
      <c r="AM17" s="27">
        <f t="shared" si="27"/>
        <v>95.013136034195796</v>
      </c>
      <c r="AN17" s="313">
        <f t="shared" si="27"/>
        <v>93.461254797360724</v>
      </c>
    </row>
    <row r="18" spans="1:40" outlineLevel="1">
      <c r="A18" s="882">
        <f>ROW()</f>
        <v>18</v>
      </c>
      <c r="B18" s="453"/>
      <c r="C18" s="761"/>
      <c r="D18" s="4" t="s">
        <v>336</v>
      </c>
      <c r="E18" s="454"/>
      <c r="F18" s="454"/>
      <c r="G18" s="454"/>
      <c r="H18" s="448"/>
      <c r="I18" s="448"/>
      <c r="J18" s="464"/>
      <c r="K18" s="448"/>
      <c r="L18" s="26"/>
      <c r="M18" s="26"/>
      <c r="N18" s="26"/>
      <c r="O18" s="326"/>
      <c r="P18" s="27"/>
      <c r="Q18" s="27"/>
      <c r="R18" s="27"/>
      <c r="S18" s="313">
        <f>S38</f>
        <v>0.83653994159762124</v>
      </c>
      <c r="T18" s="27"/>
      <c r="U18" s="27"/>
      <c r="V18" s="27"/>
      <c r="W18" s="27"/>
      <c r="X18" s="313"/>
      <c r="Y18" s="326"/>
      <c r="Z18" s="27"/>
      <c r="AA18" s="27"/>
      <c r="AB18" s="27"/>
      <c r="AC18" s="27"/>
      <c r="AD18" s="313"/>
      <c r="AE18" s="326"/>
      <c r="AF18" s="27"/>
      <c r="AG18" s="27"/>
      <c r="AH18" s="27"/>
      <c r="AI18" s="313"/>
      <c r="AJ18" s="326"/>
      <c r="AK18" s="27"/>
      <c r="AL18" s="27"/>
      <c r="AM18" s="27"/>
      <c r="AN18" s="313"/>
    </row>
    <row r="19" spans="1:40" outlineLevel="1">
      <c r="A19" s="882">
        <f>ROW()</f>
        <v>19</v>
      </c>
      <c r="B19" s="453"/>
      <c r="C19" s="761"/>
      <c r="D19" s="4" t="s">
        <v>337</v>
      </c>
      <c r="E19" s="454"/>
      <c r="F19" s="454"/>
      <c r="G19" s="454"/>
      <c r="H19" s="448"/>
      <c r="I19" s="448"/>
      <c r="J19" s="464"/>
      <c r="K19" s="448"/>
      <c r="L19" s="26"/>
      <c r="M19" s="26"/>
      <c r="N19" s="26"/>
      <c r="O19" s="326"/>
      <c r="P19" s="27"/>
      <c r="Q19" s="27"/>
      <c r="R19" s="27"/>
      <c r="S19" s="313"/>
      <c r="T19" s="27">
        <f>T44</f>
        <v>4.2653581420900863</v>
      </c>
      <c r="U19" s="27"/>
      <c r="V19" s="27"/>
      <c r="W19" s="27"/>
      <c r="X19" s="313"/>
      <c r="Y19" s="326"/>
      <c r="Z19" s="27"/>
      <c r="AA19" s="27"/>
      <c r="AB19" s="27"/>
      <c r="AC19" s="27"/>
      <c r="AD19" s="313"/>
      <c r="AE19" s="326"/>
      <c r="AF19" s="27"/>
      <c r="AG19" s="27"/>
      <c r="AH19" s="27"/>
      <c r="AI19" s="313"/>
      <c r="AJ19" s="326"/>
      <c r="AK19" s="27"/>
      <c r="AL19" s="27"/>
      <c r="AM19" s="27"/>
      <c r="AN19" s="313"/>
    </row>
    <row r="20" spans="1:40" outlineLevel="1">
      <c r="A20" s="882">
        <f>ROW()</f>
        <v>20</v>
      </c>
      <c r="B20" s="453"/>
      <c r="C20" s="761"/>
      <c r="D20" s="458" t="s">
        <v>931</v>
      </c>
      <c r="E20" s="448"/>
      <c r="F20" s="448"/>
      <c r="G20" s="448"/>
      <c r="H20" s="448"/>
      <c r="I20" s="448"/>
      <c r="J20" s="464"/>
      <c r="K20" s="448"/>
      <c r="L20" s="26"/>
      <c r="M20" s="26"/>
      <c r="N20" s="26"/>
      <c r="O20" s="326">
        <f t="shared" ref="O20:AI20" si="28">O29+O36+O42+O49</f>
        <v>0</v>
      </c>
      <c r="P20" s="27">
        <f t="shared" si="28"/>
        <v>0</v>
      </c>
      <c r="Q20" s="27">
        <f t="shared" si="28"/>
        <v>0</v>
      </c>
      <c r="R20" s="27">
        <f t="shared" si="28"/>
        <v>0</v>
      </c>
      <c r="S20" s="313">
        <f t="shared" si="28"/>
        <v>-6.3616881698959142</v>
      </c>
      <c r="T20" s="27">
        <f t="shared" si="28"/>
        <v>0</v>
      </c>
      <c r="U20" s="27">
        <f t="shared" si="28"/>
        <v>0</v>
      </c>
      <c r="V20" s="27">
        <f t="shared" si="28"/>
        <v>0</v>
      </c>
      <c r="W20" s="27">
        <f t="shared" si="28"/>
        <v>0</v>
      </c>
      <c r="X20" s="313">
        <f t="shared" si="28"/>
        <v>0</v>
      </c>
      <c r="Y20" s="326">
        <f t="shared" si="28"/>
        <v>-4.9779445079604065E-2</v>
      </c>
      <c r="Z20" s="27">
        <f t="shared" si="28"/>
        <v>-1.823221537466397E-2</v>
      </c>
      <c r="AA20" s="27">
        <f t="shared" si="28"/>
        <v>-0.23914221984500875</v>
      </c>
      <c r="AB20" s="27">
        <f t="shared" si="28"/>
        <v>-0.25032423785013386</v>
      </c>
      <c r="AC20" s="27">
        <f t="shared" si="28"/>
        <v>-0.60783048194366762</v>
      </c>
      <c r="AD20" s="313">
        <f t="shared" si="28"/>
        <v>-1.0328597961703958</v>
      </c>
      <c r="AE20" s="326">
        <f t="shared" si="28"/>
        <v>-0.68604630725255955</v>
      </c>
      <c r="AF20" s="27">
        <f t="shared" si="28"/>
        <v>-0.56574850238252272</v>
      </c>
      <c r="AG20" s="27">
        <f t="shared" si="28"/>
        <v>-0.42627022571100914</v>
      </c>
      <c r="AH20" s="27">
        <f t="shared" si="28"/>
        <v>-0.32805066000000005</v>
      </c>
      <c r="AI20" s="313">
        <f t="shared" si="28"/>
        <v>0</v>
      </c>
      <c r="AJ20" s="326">
        <f t="shared" ref="AJ20:AN20" si="29">AJ29+AJ36+AJ42+AJ49</f>
        <v>-7.62</v>
      </c>
      <c r="AK20" s="27">
        <f t="shared" si="29"/>
        <v>-7.62</v>
      </c>
      <c r="AL20" s="27">
        <f t="shared" si="29"/>
        <v>-7.62</v>
      </c>
      <c r="AM20" s="27">
        <f t="shared" si="29"/>
        <v>-7.62</v>
      </c>
      <c r="AN20" s="313">
        <f t="shared" si="29"/>
        <v>-7.62</v>
      </c>
    </row>
    <row r="21" spans="1:40" outlineLevel="1">
      <c r="A21" s="882">
        <f>ROW()</f>
        <v>21</v>
      </c>
      <c r="B21" s="453"/>
      <c r="C21" s="761"/>
      <c r="D21" s="458" t="s">
        <v>21</v>
      </c>
      <c r="E21" s="448"/>
      <c r="F21" s="448"/>
      <c r="G21" s="448"/>
      <c r="H21" s="448"/>
      <c r="I21" s="448"/>
      <c r="J21" s="464"/>
      <c r="K21" s="448"/>
      <c r="L21" s="26"/>
      <c r="M21" s="26"/>
      <c r="N21" s="26"/>
      <c r="O21" s="326">
        <f t="shared" ref="O21:AI21" si="30">O30+O37+O43+O48</f>
        <v>-41.350636127680183</v>
      </c>
      <c r="P21" s="27">
        <f t="shared" si="30"/>
        <v>-43.984024603348509</v>
      </c>
      <c r="Q21" s="27">
        <f t="shared" si="30"/>
        <v>-46.414633211851452</v>
      </c>
      <c r="R21" s="27">
        <f t="shared" si="30"/>
        <v>-48.390392375879145</v>
      </c>
      <c r="S21" s="313">
        <f t="shared" si="30"/>
        <v>-50.915716169729279</v>
      </c>
      <c r="T21" s="27">
        <f t="shared" si="30"/>
        <v>-15.794769062471241</v>
      </c>
      <c r="U21" s="27">
        <f t="shared" si="30"/>
        <v>-34.226211337290501</v>
      </c>
      <c r="V21" s="27">
        <f t="shared" si="30"/>
        <v>-37.310510716781792</v>
      </c>
      <c r="W21" s="27">
        <f t="shared" si="30"/>
        <v>-40.343459722995235</v>
      </c>
      <c r="X21" s="313">
        <f t="shared" si="30"/>
        <v>-43.293276790544127</v>
      </c>
      <c r="Y21" s="326">
        <f t="shared" si="30"/>
        <v>-21.138934552832843</v>
      </c>
      <c r="Z21" s="27">
        <f t="shared" si="30"/>
        <v>-46.688679117682</v>
      </c>
      <c r="AA21" s="27">
        <f t="shared" si="30"/>
        <v>-51.809574273567591</v>
      </c>
      <c r="AB21" s="27">
        <f t="shared" si="30"/>
        <v>-55.373575974761678</v>
      </c>
      <c r="AC21" s="27">
        <f t="shared" si="30"/>
        <v>-58.678145037995925</v>
      </c>
      <c r="AD21" s="313">
        <f t="shared" si="30"/>
        <v>-62.318955409355347</v>
      </c>
      <c r="AE21" s="326">
        <f t="shared" si="30"/>
        <v>-54.02266823365477</v>
      </c>
      <c r="AF21" s="27">
        <f t="shared" si="30"/>
        <v>-64.801158225118201</v>
      </c>
      <c r="AG21" s="27">
        <f t="shared" si="30"/>
        <v>-66.524909041776382</v>
      </c>
      <c r="AH21" s="27">
        <f t="shared" si="30"/>
        <v>-67.984240349143491</v>
      </c>
      <c r="AI21" s="313">
        <f t="shared" si="30"/>
        <v>-70.718872073124587</v>
      </c>
      <c r="AJ21" s="326">
        <f t="shared" ref="AJ21:AN21" si="31">AJ30+AJ37+AJ43+AJ48</f>
        <v>-60.275892572402363</v>
      </c>
      <c r="AK21" s="27">
        <f t="shared" si="31"/>
        <v>-72.455633134444355</v>
      </c>
      <c r="AL21" s="27">
        <f t="shared" si="31"/>
        <v>-77.427468565899261</v>
      </c>
      <c r="AM21" s="27">
        <f t="shared" si="31"/>
        <v>-78.648307021498624</v>
      </c>
      <c r="AN21" s="313">
        <f t="shared" si="31"/>
        <v>-78.963722229207264</v>
      </c>
    </row>
    <row r="22" spans="1:40" outlineLevel="1">
      <c r="A22" s="882">
        <f>ROW()</f>
        <v>22</v>
      </c>
      <c r="B22" s="453"/>
      <c r="C22" s="761"/>
      <c r="D22" s="458" t="s">
        <v>299</v>
      </c>
      <c r="E22" s="448"/>
      <c r="F22" s="448"/>
      <c r="G22" s="448"/>
      <c r="H22" s="448"/>
      <c r="I22" s="448"/>
      <c r="J22" s="464"/>
      <c r="K22" s="448"/>
      <c r="L22" s="26"/>
      <c r="M22" s="26"/>
      <c r="N22" s="26"/>
      <c r="O22" s="326">
        <f>O50</f>
        <v>0</v>
      </c>
      <c r="P22" s="27">
        <f t="shared" ref="P22:AN22" si="32">P50</f>
        <v>0</v>
      </c>
      <c r="Q22" s="27">
        <f t="shared" si="32"/>
        <v>0</v>
      </c>
      <c r="R22" s="27">
        <f t="shared" si="32"/>
        <v>0</v>
      </c>
      <c r="S22" s="313">
        <f t="shared" si="32"/>
        <v>0</v>
      </c>
      <c r="T22" s="27">
        <f t="shared" si="32"/>
        <v>0</v>
      </c>
      <c r="U22" s="27">
        <f t="shared" si="32"/>
        <v>0</v>
      </c>
      <c r="V22" s="27">
        <f t="shared" si="32"/>
        <v>0</v>
      </c>
      <c r="W22" s="27">
        <f t="shared" si="32"/>
        <v>0</v>
      </c>
      <c r="X22" s="313">
        <f t="shared" si="32"/>
        <v>-1.8799805447470792E-2</v>
      </c>
      <c r="Y22" s="326">
        <f t="shared" si="32"/>
        <v>0</v>
      </c>
      <c r="Z22" s="27">
        <f t="shared" si="32"/>
        <v>0</v>
      </c>
      <c r="AA22" s="27">
        <f t="shared" si="32"/>
        <v>0</v>
      </c>
      <c r="AB22" s="27">
        <f t="shared" si="32"/>
        <v>0</v>
      </c>
      <c r="AC22" s="27">
        <f t="shared" si="32"/>
        <v>0</v>
      </c>
      <c r="AD22" s="313">
        <f t="shared" si="32"/>
        <v>-1.7381292055633981</v>
      </c>
      <c r="AE22" s="326">
        <f t="shared" si="32"/>
        <v>0</v>
      </c>
      <c r="AF22" s="27">
        <f t="shared" si="32"/>
        <v>0</v>
      </c>
      <c r="AG22" s="27">
        <f t="shared" si="32"/>
        <v>0</v>
      </c>
      <c r="AH22" s="27">
        <f t="shared" si="32"/>
        <v>0</v>
      </c>
      <c r="AI22" s="313">
        <f t="shared" si="32"/>
        <v>0</v>
      </c>
      <c r="AJ22" s="326">
        <f t="shared" si="32"/>
        <v>0</v>
      </c>
      <c r="AK22" s="27">
        <f t="shared" si="32"/>
        <v>0</v>
      </c>
      <c r="AL22" s="27">
        <f t="shared" si="32"/>
        <v>0</v>
      </c>
      <c r="AM22" s="27">
        <f t="shared" si="32"/>
        <v>0</v>
      </c>
      <c r="AN22" s="313">
        <f t="shared" si="32"/>
        <v>0</v>
      </c>
    </row>
    <row r="23" spans="1:40" outlineLevel="1">
      <c r="A23" s="882">
        <f>ROW()</f>
        <v>23</v>
      </c>
      <c r="B23" s="453"/>
      <c r="C23" s="761"/>
      <c r="D23" s="28" t="s">
        <v>68</v>
      </c>
      <c r="E23" s="450"/>
      <c r="F23" s="450"/>
      <c r="G23" s="450"/>
      <c r="H23" s="450"/>
      <c r="I23" s="450"/>
      <c r="J23" s="474"/>
      <c r="K23" s="450"/>
      <c r="L23" s="29"/>
      <c r="M23" s="29"/>
      <c r="N23" s="29"/>
      <c r="O23" s="327">
        <f t="shared" ref="O23:R23" si="33">O197</f>
        <v>0</v>
      </c>
      <c r="P23" s="30">
        <f t="shared" si="33"/>
        <v>0</v>
      </c>
      <c r="Q23" s="30">
        <f t="shared" si="33"/>
        <v>0</v>
      </c>
      <c r="R23" s="30">
        <f t="shared" si="33"/>
        <v>0</v>
      </c>
      <c r="S23" s="319">
        <f>S197</f>
        <v>14.882664299198259</v>
      </c>
      <c r="T23" s="30">
        <f t="shared" ref="T23:X23" si="34">T197</f>
        <v>0</v>
      </c>
      <c r="U23" s="30">
        <f t="shared" si="34"/>
        <v>0</v>
      </c>
      <c r="V23" s="30">
        <f t="shared" si="34"/>
        <v>0</v>
      </c>
      <c r="W23" s="30">
        <f t="shared" si="34"/>
        <v>0</v>
      </c>
      <c r="X23" s="319">
        <f t="shared" si="34"/>
        <v>0</v>
      </c>
      <c r="Y23" s="327"/>
      <c r="Z23" s="30"/>
      <c r="AA23" s="30"/>
      <c r="AB23" s="30"/>
      <c r="AC23" s="30"/>
      <c r="AD23" s="319"/>
      <c r="AE23" s="327"/>
      <c r="AF23" s="30"/>
      <c r="AG23" s="30"/>
      <c r="AH23" s="30"/>
      <c r="AI23" s="319"/>
      <c r="AJ23" s="327"/>
      <c r="AK23" s="30"/>
      <c r="AL23" s="30"/>
      <c r="AM23" s="30"/>
      <c r="AN23" s="319"/>
    </row>
    <row r="24" spans="1:40" outlineLevel="1">
      <c r="A24" s="882">
        <f>ROW()</f>
        <v>24</v>
      </c>
      <c r="B24" s="453"/>
      <c r="C24" s="761"/>
      <c r="D24" s="458" t="s">
        <v>25</v>
      </c>
      <c r="E24" s="448"/>
      <c r="F24" s="448"/>
      <c r="G24" s="448"/>
      <c r="H24" s="448"/>
      <c r="I24" s="448"/>
      <c r="J24" s="464"/>
      <c r="K24" s="448"/>
      <c r="L24" s="26"/>
      <c r="M24" s="26"/>
      <c r="N24" s="27">
        <f>N32+N52</f>
        <v>1109.4592304486096</v>
      </c>
      <c r="O24" s="326">
        <f t="shared" ref="O24:AI24" si="35">SUM(O15:O23)</f>
        <v>1097.7801048274259</v>
      </c>
      <c r="P24" s="27">
        <f t="shared" si="35"/>
        <v>1101.648777424843</v>
      </c>
      <c r="Q24" s="27">
        <f t="shared" si="35"/>
        <v>1105.526654159655</v>
      </c>
      <c r="R24" s="27">
        <f t="shared" si="35"/>
        <v>1108.3651416475013</v>
      </c>
      <c r="S24" s="313">
        <f t="shared" si="35"/>
        <v>1128.0281266850429</v>
      </c>
      <c r="T24" s="27">
        <f t="shared" si="35"/>
        <v>1152.0868817463529</v>
      </c>
      <c r="U24" s="27">
        <f t="shared" si="35"/>
        <v>1171.0891477130606</v>
      </c>
      <c r="V24" s="27">
        <f t="shared" si="35"/>
        <v>1183.5334309258735</v>
      </c>
      <c r="W24" s="27">
        <f t="shared" si="35"/>
        <v>1245.0943459527407</v>
      </c>
      <c r="X24" s="313">
        <f t="shared" si="35"/>
        <v>1292.1184246261992</v>
      </c>
      <c r="Y24" s="326">
        <f t="shared" si="35"/>
        <v>1320.8166764795078</v>
      </c>
      <c r="Z24" s="27">
        <f t="shared" si="35"/>
        <v>1360.7934509109114</v>
      </c>
      <c r="AA24" s="27">
        <f t="shared" si="35"/>
        <v>1407.8746239124721</v>
      </c>
      <c r="AB24" s="27">
        <f t="shared" si="35"/>
        <v>1451.3852160686945</v>
      </c>
      <c r="AC24" s="27">
        <f t="shared" si="35"/>
        <v>1492.7832187908739</v>
      </c>
      <c r="AD24" s="313">
        <f t="shared" si="35"/>
        <v>1509.7313093987682</v>
      </c>
      <c r="AE24" s="326">
        <f t="shared" si="35"/>
        <v>1526.5407999720942</v>
      </c>
      <c r="AF24" s="27">
        <f t="shared" si="35"/>
        <v>1544.7792978878163</v>
      </c>
      <c r="AG24" s="27">
        <f t="shared" si="35"/>
        <v>1561.9186773135527</v>
      </c>
      <c r="AH24" s="27">
        <f t="shared" si="35"/>
        <v>1575.0776296891563</v>
      </c>
      <c r="AI24" s="313">
        <f t="shared" si="35"/>
        <v>1582.4731773915205</v>
      </c>
      <c r="AJ24" s="326">
        <f t="shared" ref="AJ24:AN24" si="36">SUM(AJ15:AJ23)</f>
        <v>1616.4590788515761</v>
      </c>
      <c r="AK24" s="27">
        <f t="shared" si="36"/>
        <v>1651.059980599953</v>
      </c>
      <c r="AL24" s="27">
        <f t="shared" si="36"/>
        <v>1665.4669627265621</v>
      </c>
      <c r="AM24" s="27">
        <f t="shared" si="36"/>
        <v>1674.2117917392595</v>
      </c>
      <c r="AN24" s="313">
        <f t="shared" si="36"/>
        <v>1681.0893243074131</v>
      </c>
    </row>
    <row r="25" spans="1:40">
      <c r="A25" s="732" t="s">
        <v>61</v>
      </c>
      <c r="B25" s="733"/>
      <c r="C25" s="881"/>
      <c r="D25" s="733"/>
      <c r="E25" s="733"/>
      <c r="F25" s="733"/>
      <c r="G25" s="733"/>
      <c r="H25" s="733"/>
      <c r="I25" s="733"/>
      <c r="J25" s="732"/>
      <c r="K25" s="733"/>
      <c r="L25" s="733"/>
      <c r="M25" s="733"/>
      <c r="N25" s="1202"/>
      <c r="O25" s="729"/>
      <c r="P25" s="730"/>
      <c r="Q25" s="730"/>
      <c r="R25" s="730"/>
      <c r="S25" s="731"/>
      <c r="T25" s="730"/>
      <c r="U25" s="730"/>
      <c r="V25" s="730"/>
      <c r="W25" s="730"/>
      <c r="X25" s="731"/>
      <c r="Y25" s="729"/>
      <c r="Z25" s="730"/>
      <c r="AA25" s="730"/>
      <c r="AB25" s="730"/>
      <c r="AC25" s="730"/>
      <c r="AD25" s="731"/>
      <c r="AE25" s="729"/>
      <c r="AF25" s="730"/>
      <c r="AG25" s="730"/>
      <c r="AH25" s="730"/>
      <c r="AI25" s="731"/>
      <c r="AJ25" s="729"/>
      <c r="AK25" s="730"/>
      <c r="AL25" s="730"/>
      <c r="AM25" s="730"/>
      <c r="AN25" s="731"/>
    </row>
    <row r="26" spans="1:40" outlineLevel="1">
      <c r="A26" s="882">
        <f>ROW()</f>
        <v>26</v>
      </c>
      <c r="B26" s="453"/>
      <c r="C26" s="761" t="s">
        <v>903</v>
      </c>
      <c r="D26" s="314"/>
      <c r="E26" s="314"/>
      <c r="F26" s="314"/>
      <c r="G26" s="314"/>
      <c r="H26" s="314"/>
      <c r="I26" s="314"/>
      <c r="J26" s="322"/>
      <c r="K26" s="314"/>
      <c r="L26" s="314"/>
      <c r="M26" s="314"/>
      <c r="N26" s="458"/>
      <c r="O26" s="459"/>
      <c r="P26" s="458"/>
      <c r="Q26" s="458"/>
      <c r="R26" s="458"/>
      <c r="S26" s="463"/>
      <c r="T26" s="458"/>
      <c r="U26" s="458"/>
      <c r="V26" s="458"/>
      <c r="W26" s="458"/>
      <c r="X26" s="463"/>
      <c r="Y26" s="459"/>
      <c r="Z26" s="458"/>
      <c r="AA26" s="458"/>
      <c r="AB26" s="458"/>
      <c r="AC26" s="458"/>
      <c r="AD26" s="463"/>
      <c r="AE26" s="459"/>
      <c r="AF26" s="458"/>
      <c r="AG26" s="458"/>
      <c r="AH26" s="458"/>
      <c r="AI26" s="463"/>
      <c r="AJ26" s="459"/>
      <c r="AK26" s="458"/>
      <c r="AL26" s="458"/>
      <c r="AM26" s="458"/>
      <c r="AN26" s="463"/>
    </row>
    <row r="27" spans="1:40" outlineLevel="1">
      <c r="A27" s="882">
        <f>ROW()</f>
        <v>27</v>
      </c>
      <c r="B27" s="453"/>
      <c r="C27" s="761"/>
      <c r="D27" s="458" t="s">
        <v>23</v>
      </c>
      <c r="E27" s="448"/>
      <c r="F27" s="448"/>
      <c r="G27" s="448"/>
      <c r="H27" s="448"/>
      <c r="I27" s="448"/>
      <c r="J27" s="464"/>
      <c r="K27" s="448"/>
      <c r="L27" s="448"/>
      <c r="M27" s="448"/>
      <c r="N27" s="26"/>
      <c r="O27" s="326">
        <f>N32</f>
        <v>900.92798446473228</v>
      </c>
      <c r="P27" s="27">
        <f t="shared" ref="P27:AD27" si="37">O32</f>
        <v>861.72690043198975</v>
      </c>
      <c r="Q27" s="27">
        <f t="shared" si="37"/>
        <v>832.57076627007257</v>
      </c>
      <c r="R27" s="27">
        <f t="shared" si="37"/>
        <v>803.41463210815539</v>
      </c>
      <c r="S27" s="313">
        <f t="shared" si="37"/>
        <v>774.25849794623821</v>
      </c>
      <c r="T27" s="27">
        <f t="shared" si="37"/>
        <v>743.56514004974497</v>
      </c>
      <c r="U27" s="27">
        <f t="shared" si="37"/>
        <v>735.00677401600365</v>
      </c>
      <c r="V27" s="27">
        <f t="shared" si="37"/>
        <v>717.89004194852089</v>
      </c>
      <c r="W27" s="27">
        <f t="shared" si="37"/>
        <v>700.77330988103813</v>
      </c>
      <c r="X27" s="313">
        <f t="shared" si="37"/>
        <v>683.65657781355537</v>
      </c>
      <c r="Y27" s="326">
        <f t="shared" si="37"/>
        <v>666.53984574607261</v>
      </c>
      <c r="Z27" s="27">
        <f t="shared" si="37"/>
        <v>657.98147971233129</v>
      </c>
      <c r="AA27" s="27">
        <f t="shared" si="37"/>
        <v>640.86474764484853</v>
      </c>
      <c r="AB27" s="27">
        <f t="shared" si="37"/>
        <v>623.74801557736578</v>
      </c>
      <c r="AC27" s="27">
        <f t="shared" si="37"/>
        <v>606.63128350988302</v>
      </c>
      <c r="AD27" s="313">
        <f t="shared" si="37"/>
        <v>589.51455144240026</v>
      </c>
      <c r="AE27" s="326">
        <f t="shared" ref="AE27" si="38">AD32</f>
        <v>572.3978193749175</v>
      </c>
      <c r="AF27" s="27">
        <f t="shared" ref="AF27" si="39">AE32</f>
        <v>555.3907857530412</v>
      </c>
      <c r="AG27" s="27">
        <f t="shared" ref="AG27" si="40">AF32</f>
        <v>538.3837521311649</v>
      </c>
      <c r="AH27" s="27">
        <f t="shared" ref="AH27" si="41">AG32</f>
        <v>521.37671850928859</v>
      </c>
      <c r="AI27" s="313">
        <f t="shared" ref="AI27" si="42">AH32</f>
        <v>504.40392142830916</v>
      </c>
      <c r="AJ27" s="326">
        <f t="shared" ref="AJ27" si="43">AI32</f>
        <v>487.58781371110609</v>
      </c>
      <c r="AK27" s="27">
        <f t="shared" ref="AK27" si="44">AJ32</f>
        <v>462.99909117665078</v>
      </c>
      <c r="AL27" s="27">
        <f t="shared" ref="AL27" si="45">AK32</f>
        <v>438.41507383690106</v>
      </c>
      <c r="AM27" s="27">
        <f t="shared" ref="AM27" si="46">AL32</f>
        <v>414.56612112228981</v>
      </c>
      <c r="AN27" s="313">
        <f t="shared" ref="AN27" si="47">AM32</f>
        <v>390.71716840767857</v>
      </c>
    </row>
    <row r="28" spans="1:40" outlineLevel="1">
      <c r="A28" s="882">
        <f>ROW()</f>
        <v>28</v>
      </c>
      <c r="B28" s="453"/>
      <c r="C28" s="761"/>
      <c r="D28" s="458" t="s">
        <v>580</v>
      </c>
      <c r="E28" s="448"/>
      <c r="F28" s="448"/>
      <c r="G28" s="448"/>
      <c r="H28" s="448"/>
      <c r="I28" s="448"/>
      <c r="J28" s="464"/>
      <c r="K28" s="448"/>
      <c r="L28" s="448"/>
      <c r="M28" s="448"/>
      <c r="N28" s="26"/>
      <c r="O28" s="326">
        <f>O277</f>
        <v>-10.044949870825356</v>
      </c>
      <c r="P28" s="27"/>
      <c r="Q28" s="27"/>
      <c r="R28" s="27"/>
      <c r="S28" s="313"/>
      <c r="T28" s="27"/>
      <c r="U28" s="27"/>
      <c r="V28" s="27"/>
      <c r="W28" s="27"/>
      <c r="X28" s="313"/>
      <c r="Y28" s="326"/>
      <c r="Z28" s="27"/>
      <c r="AA28" s="27"/>
      <c r="AB28" s="27"/>
      <c r="AC28" s="27"/>
      <c r="AD28" s="313"/>
      <c r="AE28" s="326"/>
      <c r="AF28" s="27"/>
      <c r="AG28" s="27"/>
      <c r="AH28" s="27"/>
      <c r="AI28" s="313"/>
      <c r="AJ28" s="326"/>
      <c r="AK28" s="27"/>
      <c r="AL28" s="27"/>
      <c r="AM28" s="27"/>
      <c r="AN28" s="313"/>
    </row>
    <row r="29" spans="1:40" outlineLevel="1">
      <c r="A29" s="882">
        <f>ROW()</f>
        <v>29</v>
      </c>
      <c r="B29" s="453"/>
      <c r="C29" s="761"/>
      <c r="D29" s="458" t="s">
        <v>931</v>
      </c>
      <c r="E29" s="448"/>
      <c r="F29" s="448"/>
      <c r="G29" s="448"/>
      <c r="H29" s="448"/>
      <c r="I29" s="448"/>
      <c r="J29" s="464"/>
      <c r="K29" s="448"/>
      <c r="L29" s="448"/>
      <c r="M29" s="448"/>
      <c r="N29" s="26"/>
      <c r="O29" s="326">
        <f t="shared" ref="O29:AI29" si="48">O313</f>
        <v>0</v>
      </c>
      <c r="P29" s="27">
        <f t="shared" si="48"/>
        <v>0</v>
      </c>
      <c r="Q29" s="27">
        <f t="shared" si="48"/>
        <v>0</v>
      </c>
      <c r="R29" s="27">
        <f t="shared" si="48"/>
        <v>0</v>
      </c>
      <c r="S29" s="313">
        <f t="shared" si="48"/>
        <v>-6.3616881698959142</v>
      </c>
      <c r="T29" s="27">
        <f t="shared" si="48"/>
        <v>0</v>
      </c>
      <c r="U29" s="27">
        <f t="shared" si="48"/>
        <v>0</v>
      </c>
      <c r="V29" s="27">
        <f t="shared" si="48"/>
        <v>0</v>
      </c>
      <c r="W29" s="27">
        <f t="shared" si="48"/>
        <v>0</v>
      </c>
      <c r="X29" s="313">
        <f t="shared" si="48"/>
        <v>0</v>
      </c>
      <c r="Y29" s="326">
        <f t="shared" si="48"/>
        <v>0</v>
      </c>
      <c r="Z29" s="27">
        <f t="shared" si="48"/>
        <v>0</v>
      </c>
      <c r="AA29" s="27">
        <f t="shared" si="48"/>
        <v>0</v>
      </c>
      <c r="AB29" s="27">
        <f t="shared" si="48"/>
        <v>0</v>
      </c>
      <c r="AC29" s="27">
        <f t="shared" si="48"/>
        <v>0</v>
      </c>
      <c r="AD29" s="313">
        <f t="shared" si="48"/>
        <v>0</v>
      </c>
      <c r="AE29" s="326">
        <f t="shared" si="48"/>
        <v>0</v>
      </c>
      <c r="AF29" s="27">
        <f t="shared" si="48"/>
        <v>0</v>
      </c>
      <c r="AG29" s="27">
        <f t="shared" si="48"/>
        <v>0</v>
      </c>
      <c r="AH29" s="27">
        <f t="shared" si="48"/>
        <v>0</v>
      </c>
      <c r="AI29" s="313">
        <f t="shared" si="48"/>
        <v>0</v>
      </c>
      <c r="AJ29" s="326">
        <f t="shared" ref="AJ29:AN29" si="49">AJ313</f>
        <v>-7.62</v>
      </c>
      <c r="AK29" s="27">
        <f t="shared" si="49"/>
        <v>-7.62</v>
      </c>
      <c r="AL29" s="27">
        <f t="shared" si="49"/>
        <v>-7.62</v>
      </c>
      <c r="AM29" s="27">
        <f t="shared" si="49"/>
        <v>-7.62</v>
      </c>
      <c r="AN29" s="313">
        <f t="shared" si="49"/>
        <v>-7.62</v>
      </c>
    </row>
    <row r="30" spans="1:40" outlineLevel="1">
      <c r="A30" s="882">
        <f>ROW()</f>
        <v>30</v>
      </c>
      <c r="B30" s="453"/>
      <c r="C30" s="761"/>
      <c r="D30" s="458" t="s">
        <v>21</v>
      </c>
      <c r="E30" s="448"/>
      <c r="F30" s="448"/>
      <c r="G30" s="448"/>
      <c r="H30" s="448"/>
      <c r="I30" s="448"/>
      <c r="J30" s="464"/>
      <c r="K30" s="448"/>
      <c r="L30" s="448"/>
      <c r="M30" s="448"/>
      <c r="N30" s="26"/>
      <c r="O30" s="326">
        <f t="shared" ref="O30:AI30" si="50">O331</f>
        <v>-29.156134161917223</v>
      </c>
      <c r="P30" s="27">
        <f t="shared" si="50"/>
        <v>-29.156134161917223</v>
      </c>
      <c r="Q30" s="27">
        <f t="shared" si="50"/>
        <v>-29.156134161917223</v>
      </c>
      <c r="R30" s="27">
        <f t="shared" si="50"/>
        <v>-29.156134161917223</v>
      </c>
      <c r="S30" s="313">
        <f t="shared" si="50"/>
        <v>-29.156134161917223</v>
      </c>
      <c r="T30" s="27">
        <f t="shared" si="50"/>
        <v>-8.5583660337413594</v>
      </c>
      <c r="U30" s="27">
        <f t="shared" si="50"/>
        <v>-17.116732067482719</v>
      </c>
      <c r="V30" s="27">
        <f t="shared" si="50"/>
        <v>-17.116732067482719</v>
      </c>
      <c r="W30" s="27">
        <f t="shared" si="50"/>
        <v>-17.116732067482719</v>
      </c>
      <c r="X30" s="313">
        <f t="shared" si="50"/>
        <v>-17.116732067482719</v>
      </c>
      <c r="Y30" s="326">
        <f t="shared" si="50"/>
        <v>-8.5583660337413558</v>
      </c>
      <c r="Z30" s="27">
        <f t="shared" si="50"/>
        <v>-17.116732067482712</v>
      </c>
      <c r="AA30" s="27">
        <f t="shared" si="50"/>
        <v>-17.116732067482712</v>
      </c>
      <c r="AB30" s="27">
        <f t="shared" si="50"/>
        <v>-17.116732067482712</v>
      </c>
      <c r="AC30" s="27">
        <f t="shared" si="50"/>
        <v>-17.116732067482712</v>
      </c>
      <c r="AD30" s="313">
        <f t="shared" si="50"/>
        <v>-17.116732067482712</v>
      </c>
      <c r="AE30" s="326">
        <f t="shared" si="50"/>
        <v>-17.007033621876303</v>
      </c>
      <c r="AF30" s="27">
        <f t="shared" si="50"/>
        <v>-17.007033621876303</v>
      </c>
      <c r="AG30" s="27">
        <f t="shared" si="50"/>
        <v>-17.007033621876303</v>
      </c>
      <c r="AH30" s="27">
        <f t="shared" si="50"/>
        <v>-16.972797080979412</v>
      </c>
      <c r="AI30" s="313">
        <f t="shared" si="50"/>
        <v>-16.81610771720305</v>
      </c>
      <c r="AJ30" s="326">
        <f t="shared" ref="AJ30:AN30" si="51">AJ331</f>
        <v>-16.968722534455299</v>
      </c>
      <c r="AK30" s="27">
        <f t="shared" si="51"/>
        <v>-16.964017339749716</v>
      </c>
      <c r="AL30" s="27">
        <f t="shared" si="51"/>
        <v>-16.228952714611214</v>
      </c>
      <c r="AM30" s="27">
        <f t="shared" si="51"/>
        <v>-16.228952714611214</v>
      </c>
      <c r="AN30" s="313">
        <f t="shared" si="51"/>
        <v>-16.228952714611214</v>
      </c>
    </row>
    <row r="31" spans="1:40" outlineLevel="1">
      <c r="A31" s="882">
        <f>ROW()</f>
        <v>31</v>
      </c>
      <c r="B31" s="453"/>
      <c r="C31" s="761"/>
      <c r="D31" s="28" t="s">
        <v>68</v>
      </c>
      <c r="E31" s="450"/>
      <c r="F31" s="450"/>
      <c r="G31" s="450"/>
      <c r="H31" s="450"/>
      <c r="I31" s="450"/>
      <c r="J31" s="474"/>
      <c r="K31" s="450"/>
      <c r="L31" s="450"/>
      <c r="M31" s="450"/>
      <c r="N31" s="29"/>
      <c r="O31" s="327">
        <f t="shared" ref="O31:AI31" si="52">O349</f>
        <v>0</v>
      </c>
      <c r="P31" s="30">
        <f t="shared" si="52"/>
        <v>0</v>
      </c>
      <c r="Q31" s="30">
        <f t="shared" si="52"/>
        <v>0</v>
      </c>
      <c r="R31" s="30">
        <f t="shared" si="52"/>
        <v>0</v>
      </c>
      <c r="S31" s="319">
        <f t="shared" si="52"/>
        <v>4.8244644353198423</v>
      </c>
      <c r="T31" s="30">
        <f t="shared" si="52"/>
        <v>0</v>
      </c>
      <c r="U31" s="30">
        <f t="shared" si="52"/>
        <v>0</v>
      </c>
      <c r="V31" s="30">
        <f t="shared" si="52"/>
        <v>0</v>
      </c>
      <c r="W31" s="30">
        <f t="shared" si="52"/>
        <v>0</v>
      </c>
      <c r="X31" s="319">
        <f t="shared" si="52"/>
        <v>0</v>
      </c>
      <c r="Y31" s="327">
        <f t="shared" si="52"/>
        <v>0</v>
      </c>
      <c r="Z31" s="30">
        <f t="shared" si="52"/>
        <v>0</v>
      </c>
      <c r="AA31" s="30">
        <f t="shared" si="52"/>
        <v>0</v>
      </c>
      <c r="AB31" s="30">
        <f t="shared" si="52"/>
        <v>0</v>
      </c>
      <c r="AC31" s="30">
        <f t="shared" si="52"/>
        <v>0</v>
      </c>
      <c r="AD31" s="319">
        <f t="shared" si="52"/>
        <v>0</v>
      </c>
      <c r="AE31" s="327">
        <f t="shared" si="52"/>
        <v>0</v>
      </c>
      <c r="AF31" s="30">
        <f t="shared" si="52"/>
        <v>0</v>
      </c>
      <c r="AG31" s="30">
        <f t="shared" si="52"/>
        <v>0</v>
      </c>
      <c r="AH31" s="30">
        <f t="shared" si="52"/>
        <v>0</v>
      </c>
      <c r="AI31" s="319">
        <f t="shared" si="52"/>
        <v>0</v>
      </c>
      <c r="AJ31" s="327">
        <f t="shared" ref="AJ31:AN31" si="53">AJ349</f>
        <v>0</v>
      </c>
      <c r="AK31" s="30">
        <f t="shared" si="53"/>
        <v>0</v>
      </c>
      <c r="AL31" s="30">
        <f t="shared" si="53"/>
        <v>0</v>
      </c>
      <c r="AM31" s="30">
        <f t="shared" si="53"/>
        <v>0</v>
      </c>
      <c r="AN31" s="319">
        <f t="shared" si="53"/>
        <v>0</v>
      </c>
    </row>
    <row r="32" spans="1:40" outlineLevel="1">
      <c r="A32" s="882">
        <f>ROW()</f>
        <v>32</v>
      </c>
      <c r="B32" s="453"/>
      <c r="C32" s="761"/>
      <c r="D32" s="458" t="s">
        <v>25</v>
      </c>
      <c r="E32" s="448"/>
      <c r="F32" s="448"/>
      <c r="G32" s="448"/>
      <c r="H32" s="448"/>
      <c r="I32" s="448"/>
      <c r="J32" s="464"/>
      <c r="K32" s="448"/>
      <c r="L32" s="448"/>
      <c r="M32" s="448"/>
      <c r="N32" s="27">
        <f>N367</f>
        <v>900.92798446473228</v>
      </c>
      <c r="O32" s="326">
        <f t="shared" ref="O32:AI32" si="54">SUM(O27:O31)</f>
        <v>861.72690043198975</v>
      </c>
      <c r="P32" s="27">
        <f t="shared" si="54"/>
        <v>832.57076627007257</v>
      </c>
      <c r="Q32" s="27">
        <f t="shared" si="54"/>
        <v>803.41463210815539</v>
      </c>
      <c r="R32" s="27">
        <f t="shared" si="54"/>
        <v>774.25849794623821</v>
      </c>
      <c r="S32" s="313">
        <f t="shared" si="54"/>
        <v>743.56514004974497</v>
      </c>
      <c r="T32" s="27">
        <f t="shared" si="54"/>
        <v>735.00677401600365</v>
      </c>
      <c r="U32" s="27">
        <f t="shared" si="54"/>
        <v>717.89004194852089</v>
      </c>
      <c r="V32" s="27">
        <f t="shared" si="54"/>
        <v>700.77330988103813</v>
      </c>
      <c r="W32" s="27">
        <f t="shared" si="54"/>
        <v>683.65657781355537</v>
      </c>
      <c r="X32" s="313">
        <f t="shared" si="54"/>
        <v>666.53984574607261</v>
      </c>
      <c r="Y32" s="326">
        <f t="shared" si="54"/>
        <v>657.98147971233129</v>
      </c>
      <c r="Z32" s="27">
        <f t="shared" si="54"/>
        <v>640.86474764484853</v>
      </c>
      <c r="AA32" s="27">
        <f t="shared" si="54"/>
        <v>623.74801557736578</v>
      </c>
      <c r="AB32" s="27">
        <f t="shared" si="54"/>
        <v>606.63128350988302</v>
      </c>
      <c r="AC32" s="27">
        <f t="shared" si="54"/>
        <v>589.51455144240026</v>
      </c>
      <c r="AD32" s="313">
        <f t="shared" si="54"/>
        <v>572.3978193749175</v>
      </c>
      <c r="AE32" s="326">
        <f t="shared" si="54"/>
        <v>555.3907857530412</v>
      </c>
      <c r="AF32" s="27">
        <f t="shared" si="54"/>
        <v>538.3837521311649</v>
      </c>
      <c r="AG32" s="27">
        <f t="shared" si="54"/>
        <v>521.37671850928859</v>
      </c>
      <c r="AH32" s="27">
        <f t="shared" si="54"/>
        <v>504.40392142830916</v>
      </c>
      <c r="AI32" s="313">
        <f t="shared" si="54"/>
        <v>487.58781371110609</v>
      </c>
      <c r="AJ32" s="326">
        <f t="shared" ref="AJ32:AN32" si="55">SUM(AJ27:AJ31)</f>
        <v>462.99909117665078</v>
      </c>
      <c r="AK32" s="27">
        <f t="shared" si="55"/>
        <v>438.41507383690106</v>
      </c>
      <c r="AL32" s="27">
        <f t="shared" si="55"/>
        <v>414.56612112228981</v>
      </c>
      <c r="AM32" s="27">
        <f t="shared" si="55"/>
        <v>390.71716840767857</v>
      </c>
      <c r="AN32" s="313">
        <f t="shared" si="55"/>
        <v>366.86821569306733</v>
      </c>
    </row>
    <row r="33" spans="1:40" outlineLevel="1">
      <c r="A33" s="882">
        <f>ROW()</f>
        <v>33</v>
      </c>
      <c r="B33" s="453"/>
      <c r="C33" s="761" t="s">
        <v>62</v>
      </c>
      <c r="D33" s="314"/>
      <c r="E33" s="314"/>
      <c r="F33" s="314"/>
      <c r="G33" s="458"/>
      <c r="H33" s="458"/>
      <c r="I33" s="458"/>
      <c r="J33" s="459"/>
      <c r="K33" s="458"/>
      <c r="L33" s="458"/>
      <c r="M33" s="458"/>
      <c r="N33" s="4"/>
      <c r="O33" s="329"/>
      <c r="P33" s="4"/>
      <c r="Q33" s="4"/>
      <c r="R33" s="4"/>
      <c r="S33" s="316"/>
      <c r="T33" s="4"/>
      <c r="U33" s="4"/>
      <c r="V33" s="4"/>
      <c r="W33" s="4"/>
      <c r="X33" s="316"/>
      <c r="Y33" s="329"/>
      <c r="Z33" s="4"/>
      <c r="AA33" s="4"/>
      <c r="AB33" s="4"/>
      <c r="AC33" s="4"/>
      <c r="AD33" s="316"/>
      <c r="AE33" s="329"/>
      <c r="AF33" s="4"/>
      <c r="AG33" s="4"/>
      <c r="AH33" s="4"/>
      <c r="AI33" s="316"/>
      <c r="AJ33" s="329"/>
      <c r="AK33" s="4"/>
      <c r="AL33" s="4"/>
      <c r="AM33" s="4"/>
      <c r="AN33" s="316"/>
    </row>
    <row r="34" spans="1:40" outlineLevel="1">
      <c r="A34" s="882">
        <f>ROW()</f>
        <v>34</v>
      </c>
      <c r="B34" s="453"/>
      <c r="C34" s="761"/>
      <c r="D34" s="458" t="s">
        <v>23</v>
      </c>
      <c r="E34" s="448"/>
      <c r="F34" s="448"/>
      <c r="G34" s="448"/>
      <c r="H34" s="448"/>
      <c r="I34" s="448"/>
      <c r="J34" s="464"/>
      <c r="K34" s="448"/>
      <c r="L34" s="448"/>
      <c r="M34" s="448"/>
      <c r="N34" s="26"/>
      <c r="O34" s="330"/>
      <c r="P34" s="26"/>
      <c r="Q34" s="26"/>
      <c r="R34" s="26"/>
      <c r="S34" s="313"/>
      <c r="T34" s="27">
        <f t="shared" ref="T34:AD34" si="56">S38</f>
        <v>0.83653994159762124</v>
      </c>
      <c r="U34" s="27">
        <f t="shared" si="56"/>
        <v>0.82323409253891999</v>
      </c>
      <c r="V34" s="27">
        <f t="shared" si="56"/>
        <v>0.79662239442151761</v>
      </c>
      <c r="W34" s="27">
        <f t="shared" si="56"/>
        <v>0.77001069630411523</v>
      </c>
      <c r="X34" s="313">
        <f t="shared" si="56"/>
        <v>0.74339899818671284</v>
      </c>
      <c r="Y34" s="326">
        <f t="shared" si="56"/>
        <v>0.71678730006931046</v>
      </c>
      <c r="Z34" s="27">
        <f t="shared" si="56"/>
        <v>0.70348145101060922</v>
      </c>
      <c r="AA34" s="27">
        <f t="shared" si="56"/>
        <v>0.67686975289320683</v>
      </c>
      <c r="AB34" s="27">
        <f t="shared" si="56"/>
        <v>0.65025805477580445</v>
      </c>
      <c r="AC34" s="27">
        <f t="shared" si="56"/>
        <v>0.62364635665840207</v>
      </c>
      <c r="AD34" s="313">
        <f t="shared" si="56"/>
        <v>0.59703465854099969</v>
      </c>
      <c r="AE34" s="326">
        <f t="shared" ref="AE34" si="57">AD38</f>
        <v>0.5704229604235973</v>
      </c>
      <c r="AF34" s="27">
        <f t="shared" ref="AF34" si="58">AE38</f>
        <v>0.54398181249690392</v>
      </c>
      <c r="AG34" s="27">
        <f t="shared" ref="AG34" si="59">AF38</f>
        <v>0.51754066457021053</v>
      </c>
      <c r="AH34" s="27">
        <f t="shared" ref="AH34" si="60">AG38</f>
        <v>0.4910995166435172</v>
      </c>
      <c r="AI34" s="313">
        <f t="shared" ref="AI34" si="61">AH38</f>
        <v>0.46465836871682387</v>
      </c>
      <c r="AJ34" s="326">
        <f t="shared" ref="AJ34" si="62">AI38</f>
        <v>0.43821722079013053</v>
      </c>
      <c r="AK34" s="27">
        <f t="shared" ref="AK34" si="63">AJ38</f>
        <v>0.42062071557402175</v>
      </c>
      <c r="AL34" s="27">
        <f t="shared" ref="AL34" si="64">AK38</f>
        <v>0.40837200516126632</v>
      </c>
      <c r="AM34" s="27">
        <f t="shared" ref="AM34" si="65">AL38</f>
        <v>0.39612329474851088</v>
      </c>
      <c r="AN34" s="313">
        <f t="shared" ref="AN34" si="66">AM38</f>
        <v>0.38387458433575544</v>
      </c>
    </row>
    <row r="35" spans="1:40" outlineLevel="1">
      <c r="A35" s="882">
        <f>ROW()</f>
        <v>35</v>
      </c>
      <c r="B35" s="453"/>
      <c r="C35" s="761"/>
      <c r="D35" s="458" t="s">
        <v>579</v>
      </c>
      <c r="E35" s="448"/>
      <c r="F35" s="448"/>
      <c r="G35" s="448"/>
      <c r="H35" s="448"/>
      <c r="I35" s="448"/>
      <c r="J35" s="464"/>
      <c r="K35" s="448"/>
      <c r="L35" s="448"/>
      <c r="M35" s="448"/>
      <c r="N35" s="26"/>
      <c r="O35" s="330"/>
      <c r="P35" s="26"/>
      <c r="Q35" s="26"/>
      <c r="R35" s="26"/>
      <c r="S35" s="313">
        <f t="shared" ref="S35" si="67">S422</f>
        <v>0.83653994159762124</v>
      </c>
      <c r="T35" s="27">
        <f>T422</f>
        <v>0</v>
      </c>
      <c r="U35" s="27">
        <f t="shared" ref="U35:AI35" si="68">U422</f>
        <v>0</v>
      </c>
      <c r="V35" s="27">
        <f t="shared" si="68"/>
        <v>0</v>
      </c>
      <c r="W35" s="27">
        <f t="shared" si="68"/>
        <v>0</v>
      </c>
      <c r="X35" s="313">
        <f t="shared" si="68"/>
        <v>0</v>
      </c>
      <c r="Y35" s="326">
        <f t="shared" si="68"/>
        <v>0</v>
      </c>
      <c r="Z35" s="27">
        <f t="shared" si="68"/>
        <v>0</v>
      </c>
      <c r="AA35" s="27">
        <f t="shared" si="68"/>
        <v>0</v>
      </c>
      <c r="AB35" s="27">
        <f t="shared" si="68"/>
        <v>0</v>
      </c>
      <c r="AC35" s="27">
        <f t="shared" si="68"/>
        <v>0</v>
      </c>
      <c r="AD35" s="313">
        <f t="shared" si="68"/>
        <v>0</v>
      </c>
      <c r="AE35" s="326">
        <f t="shared" si="68"/>
        <v>0</v>
      </c>
      <c r="AF35" s="27">
        <f t="shared" si="68"/>
        <v>0</v>
      </c>
      <c r="AG35" s="27">
        <f t="shared" si="68"/>
        <v>0</v>
      </c>
      <c r="AH35" s="27">
        <f t="shared" si="68"/>
        <v>0</v>
      </c>
      <c r="AI35" s="313">
        <f t="shared" si="68"/>
        <v>0</v>
      </c>
      <c r="AJ35" s="326">
        <f t="shared" ref="AJ35:AN35" si="69">AJ422</f>
        <v>0</v>
      </c>
      <c r="AK35" s="27">
        <f t="shared" si="69"/>
        <v>0</v>
      </c>
      <c r="AL35" s="27">
        <f t="shared" si="69"/>
        <v>0</v>
      </c>
      <c r="AM35" s="27">
        <f t="shared" si="69"/>
        <v>0</v>
      </c>
      <c r="AN35" s="313">
        <f t="shared" si="69"/>
        <v>0</v>
      </c>
    </row>
    <row r="36" spans="1:40" outlineLevel="1">
      <c r="A36" s="882">
        <f>ROW()</f>
        <v>36</v>
      </c>
      <c r="B36" s="453"/>
      <c r="C36" s="761"/>
      <c r="D36" s="458" t="s">
        <v>63</v>
      </c>
      <c r="E36" s="448"/>
      <c r="F36" s="448"/>
      <c r="G36" s="448"/>
      <c r="H36" s="448"/>
      <c r="I36" s="448"/>
      <c r="J36" s="464"/>
      <c r="K36" s="448"/>
      <c r="L36" s="448"/>
      <c r="M36" s="448"/>
      <c r="N36" s="26"/>
      <c r="O36" s="330"/>
      <c r="P36" s="26"/>
      <c r="Q36" s="26"/>
      <c r="R36" s="26"/>
      <c r="S36" s="313"/>
      <c r="T36" s="27">
        <f t="shared" ref="T36:AI36" si="70">T440</f>
        <v>0</v>
      </c>
      <c r="U36" s="27">
        <f t="shared" si="70"/>
        <v>0</v>
      </c>
      <c r="V36" s="27">
        <f t="shared" si="70"/>
        <v>0</v>
      </c>
      <c r="W36" s="27">
        <f t="shared" si="70"/>
        <v>0</v>
      </c>
      <c r="X36" s="313">
        <f t="shared" si="70"/>
        <v>0</v>
      </c>
      <c r="Y36" s="326">
        <f t="shared" si="70"/>
        <v>0</v>
      </c>
      <c r="Z36" s="27">
        <f t="shared" si="70"/>
        <v>0</v>
      </c>
      <c r="AA36" s="27">
        <f t="shared" si="70"/>
        <v>0</v>
      </c>
      <c r="AB36" s="27">
        <f t="shared" si="70"/>
        <v>0</v>
      </c>
      <c r="AC36" s="27">
        <f t="shared" si="70"/>
        <v>0</v>
      </c>
      <c r="AD36" s="313">
        <f t="shared" si="70"/>
        <v>0</v>
      </c>
      <c r="AE36" s="326">
        <f t="shared" si="70"/>
        <v>0</v>
      </c>
      <c r="AF36" s="27">
        <f t="shared" si="70"/>
        <v>0</v>
      </c>
      <c r="AG36" s="27">
        <f t="shared" si="70"/>
        <v>0</v>
      </c>
      <c r="AH36" s="27">
        <f t="shared" si="70"/>
        <v>0</v>
      </c>
      <c r="AI36" s="313">
        <f t="shared" si="70"/>
        <v>0</v>
      </c>
      <c r="AJ36" s="326">
        <f t="shared" ref="AJ36:AN36" si="71">AJ440</f>
        <v>0</v>
      </c>
      <c r="AK36" s="27">
        <f t="shared" si="71"/>
        <v>0</v>
      </c>
      <c r="AL36" s="27">
        <f t="shared" si="71"/>
        <v>0</v>
      </c>
      <c r="AM36" s="27">
        <f t="shared" si="71"/>
        <v>0</v>
      </c>
      <c r="AN36" s="313">
        <f t="shared" si="71"/>
        <v>0</v>
      </c>
    </row>
    <row r="37" spans="1:40" outlineLevel="1">
      <c r="A37" s="882">
        <f>ROW()</f>
        <v>37</v>
      </c>
      <c r="B37" s="453"/>
      <c r="C37" s="761"/>
      <c r="D37" s="458" t="s">
        <v>21</v>
      </c>
      <c r="E37" s="448"/>
      <c r="F37" s="448"/>
      <c r="G37" s="448"/>
      <c r="H37" s="448"/>
      <c r="I37" s="448"/>
      <c r="J37" s="464"/>
      <c r="K37" s="448"/>
      <c r="L37" s="448"/>
      <c r="M37" s="448"/>
      <c r="N37" s="26"/>
      <c r="O37" s="330"/>
      <c r="P37" s="26"/>
      <c r="Q37" s="26"/>
      <c r="R37" s="26"/>
      <c r="S37" s="313"/>
      <c r="T37" s="27">
        <f t="shared" ref="T37:AN37" si="72">T458+T476</f>
        <v>-1.3305849058701202E-2</v>
      </c>
      <c r="U37" s="27">
        <f t="shared" si="72"/>
        <v>-2.6611698117402403E-2</v>
      </c>
      <c r="V37" s="27">
        <f t="shared" si="72"/>
        <v>-2.6611698117402403E-2</v>
      </c>
      <c r="W37" s="27">
        <f t="shared" si="72"/>
        <v>-2.66116981174024E-2</v>
      </c>
      <c r="X37" s="313">
        <f t="shared" si="72"/>
        <v>-2.66116981174024E-2</v>
      </c>
      <c r="Y37" s="326">
        <f t="shared" si="72"/>
        <v>-1.3305849058701202E-2</v>
      </c>
      <c r="Z37" s="27">
        <f t="shared" si="72"/>
        <v>-2.66116981174024E-2</v>
      </c>
      <c r="AA37" s="27">
        <f t="shared" si="72"/>
        <v>-2.6611698117402403E-2</v>
      </c>
      <c r="AB37" s="27">
        <f t="shared" si="72"/>
        <v>-2.6611698117402403E-2</v>
      </c>
      <c r="AC37" s="27">
        <f t="shared" si="72"/>
        <v>-2.6611698117402403E-2</v>
      </c>
      <c r="AD37" s="313">
        <f t="shared" si="72"/>
        <v>-2.6611698117402403E-2</v>
      </c>
      <c r="AE37" s="326">
        <f t="shared" si="72"/>
        <v>-2.6441147926693345E-2</v>
      </c>
      <c r="AF37" s="27">
        <f t="shared" si="72"/>
        <v>-2.6441147926693345E-2</v>
      </c>
      <c r="AG37" s="27">
        <f t="shared" si="72"/>
        <v>-2.6441147926693345E-2</v>
      </c>
      <c r="AH37" s="27">
        <f t="shared" si="72"/>
        <v>-2.6441147926693345E-2</v>
      </c>
      <c r="AI37" s="313">
        <f t="shared" si="72"/>
        <v>-2.6441147926693345E-2</v>
      </c>
      <c r="AJ37" s="326">
        <f t="shared" si="72"/>
        <v>-1.7596505216108775E-2</v>
      </c>
      <c r="AK37" s="27">
        <f t="shared" si="72"/>
        <v>-1.2248710412755435E-2</v>
      </c>
      <c r="AL37" s="27">
        <f t="shared" si="72"/>
        <v>-1.2248710412755435E-2</v>
      </c>
      <c r="AM37" s="27">
        <f t="shared" si="72"/>
        <v>-1.2248710412755435E-2</v>
      </c>
      <c r="AN37" s="313">
        <f t="shared" si="72"/>
        <v>-1.2248710412755435E-2</v>
      </c>
    </row>
    <row r="38" spans="1:40" outlineLevel="1">
      <c r="A38" s="882">
        <f>ROW()</f>
        <v>38</v>
      </c>
      <c r="B38" s="453"/>
      <c r="C38" s="761"/>
      <c r="D38" s="1208" t="s">
        <v>64</v>
      </c>
      <c r="E38" s="1209"/>
      <c r="F38" s="1209"/>
      <c r="G38" s="1209"/>
      <c r="H38" s="1209"/>
      <c r="I38" s="1209"/>
      <c r="J38" s="1210"/>
      <c r="K38" s="1209"/>
      <c r="L38" s="1209"/>
      <c r="M38" s="1209"/>
      <c r="N38" s="1211"/>
      <c r="O38" s="1212"/>
      <c r="P38" s="1211"/>
      <c r="Q38" s="1211"/>
      <c r="R38" s="1211"/>
      <c r="S38" s="1213">
        <f t="shared" ref="S38:AI38" si="73">SUM(S34:S37)</f>
        <v>0.83653994159762124</v>
      </c>
      <c r="T38" s="1214">
        <f t="shared" si="73"/>
        <v>0.82323409253891999</v>
      </c>
      <c r="U38" s="1214">
        <f t="shared" si="73"/>
        <v>0.79662239442151761</v>
      </c>
      <c r="V38" s="1214">
        <f t="shared" si="73"/>
        <v>0.77001069630411523</v>
      </c>
      <c r="W38" s="1214">
        <f t="shared" si="73"/>
        <v>0.74339899818671284</v>
      </c>
      <c r="X38" s="1213">
        <f t="shared" si="73"/>
        <v>0.71678730006931046</v>
      </c>
      <c r="Y38" s="1215">
        <f t="shared" si="73"/>
        <v>0.70348145101060922</v>
      </c>
      <c r="Z38" s="1214">
        <f t="shared" si="73"/>
        <v>0.67686975289320683</v>
      </c>
      <c r="AA38" s="1214">
        <f t="shared" si="73"/>
        <v>0.65025805477580445</v>
      </c>
      <c r="AB38" s="1214">
        <f t="shared" si="73"/>
        <v>0.62364635665840207</v>
      </c>
      <c r="AC38" s="1214">
        <f t="shared" si="73"/>
        <v>0.59703465854099969</v>
      </c>
      <c r="AD38" s="1213">
        <f t="shared" si="73"/>
        <v>0.5704229604235973</v>
      </c>
      <c r="AE38" s="1215">
        <f t="shared" si="73"/>
        <v>0.54398181249690392</v>
      </c>
      <c r="AF38" s="1214">
        <f t="shared" si="73"/>
        <v>0.51754066457021053</v>
      </c>
      <c r="AG38" s="1214">
        <f t="shared" si="73"/>
        <v>0.4910995166435172</v>
      </c>
      <c r="AH38" s="1214">
        <f t="shared" si="73"/>
        <v>0.46465836871682387</v>
      </c>
      <c r="AI38" s="1213">
        <f t="shared" si="73"/>
        <v>0.43821722079013053</v>
      </c>
      <c r="AJ38" s="1215">
        <f t="shared" ref="AJ38:AN38" si="74">SUM(AJ34:AJ37)</f>
        <v>0.42062071557402175</v>
      </c>
      <c r="AK38" s="1214">
        <f t="shared" si="74"/>
        <v>0.40837200516126632</v>
      </c>
      <c r="AL38" s="1214">
        <f t="shared" si="74"/>
        <v>0.39612329474851088</v>
      </c>
      <c r="AM38" s="1214">
        <f t="shared" si="74"/>
        <v>0.38387458433575544</v>
      </c>
      <c r="AN38" s="1213">
        <f t="shared" si="74"/>
        <v>0.37162587392300001</v>
      </c>
    </row>
    <row r="39" spans="1:40" outlineLevel="1">
      <c r="A39" s="882">
        <f>ROW()</f>
        <v>39</v>
      </c>
      <c r="B39" s="453"/>
      <c r="C39" s="761" t="s">
        <v>65</v>
      </c>
      <c r="D39" s="314"/>
      <c r="E39" s="314"/>
      <c r="F39" s="314"/>
      <c r="G39" s="314"/>
      <c r="H39" s="883"/>
      <c r="I39" s="458"/>
      <c r="J39" s="459"/>
      <c r="K39" s="458"/>
      <c r="L39" s="475"/>
      <c r="M39" s="458"/>
      <c r="N39" s="4"/>
      <c r="O39" s="329"/>
      <c r="P39" s="4"/>
      <c r="Q39" s="4"/>
      <c r="R39" s="4"/>
      <c r="S39" s="316"/>
      <c r="T39" s="4"/>
      <c r="U39" s="4"/>
      <c r="V39" s="4"/>
      <c r="W39" s="4"/>
      <c r="X39" s="316"/>
      <c r="Y39" s="329"/>
      <c r="Z39" s="4"/>
      <c r="AA39" s="4"/>
      <c r="AB39" s="4"/>
      <c r="AC39" s="4"/>
      <c r="AD39" s="316"/>
      <c r="AE39" s="329"/>
      <c r="AF39" s="4"/>
      <c r="AG39" s="4"/>
      <c r="AH39" s="4"/>
      <c r="AI39" s="316"/>
      <c r="AJ39" s="329"/>
      <c r="AK39" s="4"/>
      <c r="AL39" s="4"/>
      <c r="AM39" s="4"/>
      <c r="AN39" s="316"/>
    </row>
    <row r="40" spans="1:40" outlineLevel="1">
      <c r="A40" s="882">
        <f>ROW()</f>
        <v>40</v>
      </c>
      <c r="B40" s="453"/>
      <c r="C40" s="761"/>
      <c r="D40" s="458" t="s">
        <v>23</v>
      </c>
      <c r="E40" s="448"/>
      <c r="F40" s="448"/>
      <c r="G40" s="448"/>
      <c r="H40" s="448"/>
      <c r="I40" s="448"/>
      <c r="J40" s="464"/>
      <c r="K40" s="448"/>
      <c r="L40" s="439"/>
      <c r="M40" s="439"/>
      <c r="N40" s="26"/>
      <c r="O40" s="330"/>
      <c r="P40" s="26"/>
      <c r="Q40" s="26"/>
      <c r="R40" s="26"/>
      <c r="S40" s="313"/>
      <c r="T40" s="27"/>
      <c r="U40" s="27">
        <f t="shared" ref="U40:AD40" si="75">T44</f>
        <v>4.2653581420900863</v>
      </c>
      <c r="V40" s="27">
        <f t="shared" si="75"/>
        <v>3.3964047591890534</v>
      </c>
      <c r="W40" s="27">
        <f t="shared" si="75"/>
        <v>2.5274513762880204</v>
      </c>
      <c r="X40" s="313">
        <f t="shared" si="75"/>
        <v>1.6584979933869872</v>
      </c>
      <c r="Y40" s="326">
        <f t="shared" si="75"/>
        <v>0.78954461048595415</v>
      </c>
      <c r="Z40" s="27">
        <f t="shared" si="75"/>
        <v>0.58123773226947151</v>
      </c>
      <c r="AA40" s="27">
        <f t="shared" si="75"/>
        <v>0.29585022657643556</v>
      </c>
      <c r="AB40" s="27">
        <f t="shared" si="75"/>
        <v>1.0462720883399612E-2</v>
      </c>
      <c r="AC40" s="27">
        <f t="shared" si="75"/>
        <v>4.4582393332603942E-16</v>
      </c>
      <c r="AD40" s="313">
        <f t="shared" si="75"/>
        <v>4.4582393332603942E-16</v>
      </c>
      <c r="AE40" s="326">
        <f t="shared" ref="AE40" si="76">AD44</f>
        <v>4.4582393332603942E-16</v>
      </c>
      <c r="AF40" s="27">
        <f t="shared" ref="AF40" si="77">AE44</f>
        <v>4.4582393332603942E-16</v>
      </c>
      <c r="AG40" s="27">
        <f t="shared" ref="AG40" si="78">AF44</f>
        <v>4.4582393332603942E-16</v>
      </c>
      <c r="AH40" s="27">
        <f t="shared" ref="AH40" si="79">AG44</f>
        <v>4.4582393332603942E-16</v>
      </c>
      <c r="AI40" s="313">
        <f t="shared" ref="AI40" si="80">AH44</f>
        <v>4.4582393332603942E-16</v>
      </c>
      <c r="AJ40" s="326">
        <f t="shared" ref="AJ40" si="81">AI44</f>
        <v>4.4582393332603942E-16</v>
      </c>
      <c r="AK40" s="27">
        <f t="shared" ref="AK40" si="82">AJ44</f>
        <v>0</v>
      </c>
      <c r="AL40" s="27">
        <f t="shared" ref="AL40" si="83">AK44</f>
        <v>0</v>
      </c>
      <c r="AM40" s="27">
        <f t="shared" ref="AM40" si="84">AL44</f>
        <v>0</v>
      </c>
      <c r="AN40" s="313">
        <f t="shared" ref="AN40" si="85">AM44</f>
        <v>0</v>
      </c>
    </row>
    <row r="41" spans="1:40" outlineLevel="1">
      <c r="A41" s="882">
        <f>ROW()</f>
        <v>41</v>
      </c>
      <c r="B41" s="453"/>
      <c r="C41" s="761"/>
      <c r="D41" s="458" t="s">
        <v>579</v>
      </c>
      <c r="E41" s="448"/>
      <c r="F41" s="448"/>
      <c r="G41" s="448"/>
      <c r="H41" s="448"/>
      <c r="I41" s="448"/>
      <c r="J41" s="464"/>
      <c r="K41" s="448"/>
      <c r="L41" s="439"/>
      <c r="M41" s="439"/>
      <c r="N41" s="26"/>
      <c r="O41" s="330"/>
      <c r="P41" s="26"/>
      <c r="Q41" s="26"/>
      <c r="R41" s="26"/>
      <c r="S41" s="313"/>
      <c r="T41" s="27">
        <f t="shared" ref="T41" si="86">T549</f>
        <v>4.2653581420900863</v>
      </c>
      <c r="U41" s="27">
        <f>U549</f>
        <v>0</v>
      </c>
      <c r="V41" s="27">
        <f t="shared" ref="V41:AI41" si="87">V549</f>
        <v>0</v>
      </c>
      <c r="W41" s="27">
        <f t="shared" si="87"/>
        <v>0</v>
      </c>
      <c r="X41" s="313">
        <f t="shared" si="87"/>
        <v>0</v>
      </c>
      <c r="Y41" s="326">
        <f t="shared" si="87"/>
        <v>0</v>
      </c>
      <c r="Z41" s="27">
        <f t="shared" si="87"/>
        <v>0</v>
      </c>
      <c r="AA41" s="27">
        <f t="shared" si="87"/>
        <v>0</v>
      </c>
      <c r="AB41" s="27">
        <f t="shared" si="87"/>
        <v>0</v>
      </c>
      <c r="AC41" s="27">
        <f t="shared" si="87"/>
        <v>0</v>
      </c>
      <c r="AD41" s="313">
        <f t="shared" si="87"/>
        <v>0</v>
      </c>
      <c r="AE41" s="326">
        <f t="shared" si="87"/>
        <v>0</v>
      </c>
      <c r="AF41" s="27">
        <f t="shared" si="87"/>
        <v>0</v>
      </c>
      <c r="AG41" s="27">
        <f t="shared" si="87"/>
        <v>0</v>
      </c>
      <c r="AH41" s="27">
        <f t="shared" si="87"/>
        <v>0</v>
      </c>
      <c r="AI41" s="313">
        <f t="shared" si="87"/>
        <v>0</v>
      </c>
      <c r="AJ41" s="326">
        <f t="shared" ref="AJ41:AN41" si="88">AJ549</f>
        <v>0</v>
      </c>
      <c r="AK41" s="27">
        <f t="shared" si="88"/>
        <v>0</v>
      </c>
      <c r="AL41" s="27">
        <f t="shared" si="88"/>
        <v>0</v>
      </c>
      <c r="AM41" s="27">
        <f t="shared" si="88"/>
        <v>0</v>
      </c>
      <c r="AN41" s="313">
        <f t="shared" si="88"/>
        <v>0</v>
      </c>
    </row>
    <row r="42" spans="1:40" outlineLevel="1">
      <c r="A42" s="882">
        <f>ROW()</f>
        <v>42</v>
      </c>
      <c r="B42" s="453"/>
      <c r="C42" s="761"/>
      <c r="D42" s="458" t="s">
        <v>63</v>
      </c>
      <c r="E42" s="448"/>
      <c r="F42" s="448"/>
      <c r="G42" s="448"/>
      <c r="H42" s="448"/>
      <c r="I42" s="448"/>
      <c r="J42" s="464"/>
      <c r="K42" s="448"/>
      <c r="L42" s="439"/>
      <c r="M42" s="439"/>
      <c r="N42" s="26"/>
      <c r="O42" s="330"/>
      <c r="P42" s="26"/>
      <c r="Q42" s="26"/>
      <c r="R42" s="26"/>
      <c r="S42" s="313"/>
      <c r="T42" s="27"/>
      <c r="U42" s="27">
        <f t="shared" ref="U42:AI42" si="89">U567</f>
        <v>0</v>
      </c>
      <c r="V42" s="27">
        <f t="shared" si="89"/>
        <v>0</v>
      </c>
      <c r="W42" s="27">
        <f t="shared" si="89"/>
        <v>0</v>
      </c>
      <c r="X42" s="313">
        <f t="shared" si="89"/>
        <v>0</v>
      </c>
      <c r="Y42" s="326">
        <f t="shared" si="89"/>
        <v>0</v>
      </c>
      <c r="Z42" s="27">
        <f t="shared" si="89"/>
        <v>0</v>
      </c>
      <c r="AA42" s="27">
        <f t="shared" si="89"/>
        <v>0</v>
      </c>
      <c r="AB42" s="27">
        <f t="shared" si="89"/>
        <v>0</v>
      </c>
      <c r="AC42" s="27">
        <f t="shared" si="89"/>
        <v>0</v>
      </c>
      <c r="AD42" s="313">
        <f t="shared" si="89"/>
        <v>0</v>
      </c>
      <c r="AE42" s="326">
        <f t="shared" si="89"/>
        <v>0</v>
      </c>
      <c r="AF42" s="27">
        <f t="shared" si="89"/>
        <v>0</v>
      </c>
      <c r="AG42" s="27">
        <f t="shared" si="89"/>
        <v>0</v>
      </c>
      <c r="AH42" s="27">
        <f t="shared" si="89"/>
        <v>0</v>
      </c>
      <c r="AI42" s="313">
        <f t="shared" si="89"/>
        <v>0</v>
      </c>
      <c r="AJ42" s="326">
        <f t="shared" ref="AJ42:AN42" si="90">AJ567</f>
        <v>0</v>
      </c>
      <c r="AK42" s="27">
        <f t="shared" si="90"/>
        <v>0</v>
      </c>
      <c r="AL42" s="27">
        <f t="shared" si="90"/>
        <v>0</v>
      </c>
      <c r="AM42" s="27">
        <f t="shared" si="90"/>
        <v>0</v>
      </c>
      <c r="AN42" s="313">
        <f t="shared" si="90"/>
        <v>0</v>
      </c>
    </row>
    <row r="43" spans="1:40" outlineLevel="1">
      <c r="A43" s="882">
        <f>ROW()</f>
        <v>43</v>
      </c>
      <c r="B43" s="453"/>
      <c r="C43" s="761"/>
      <c r="D43" s="458" t="s">
        <v>21</v>
      </c>
      <c r="E43" s="448"/>
      <c r="F43" s="448"/>
      <c r="G43" s="448"/>
      <c r="H43" s="448"/>
      <c r="I43" s="448"/>
      <c r="J43" s="464"/>
      <c r="K43" s="448"/>
      <c r="L43" s="448"/>
      <c r="M43" s="448"/>
      <c r="N43" s="26"/>
      <c r="O43" s="330"/>
      <c r="P43" s="26"/>
      <c r="Q43" s="26"/>
      <c r="R43" s="26"/>
      <c r="S43" s="313"/>
      <c r="T43" s="27"/>
      <c r="U43" s="27">
        <f t="shared" ref="U43:AN43" si="91">U585+U603</f>
        <v>-0.86895338290103308</v>
      </c>
      <c r="V43" s="27">
        <f t="shared" si="91"/>
        <v>-0.86895338290103319</v>
      </c>
      <c r="W43" s="27">
        <f t="shared" si="91"/>
        <v>-0.86895338290103319</v>
      </c>
      <c r="X43" s="313">
        <f t="shared" si="91"/>
        <v>-0.86895338290103308</v>
      </c>
      <c r="Y43" s="326">
        <f t="shared" si="91"/>
        <v>-0.20830687821648269</v>
      </c>
      <c r="Z43" s="27">
        <f t="shared" si="91"/>
        <v>-0.28538750569303595</v>
      </c>
      <c r="AA43" s="27">
        <f t="shared" si="91"/>
        <v>-0.28538750569303595</v>
      </c>
      <c r="AB43" s="27">
        <f t="shared" si="91"/>
        <v>-1.0462720883399166E-2</v>
      </c>
      <c r="AC43" s="27">
        <f t="shared" si="91"/>
        <v>0</v>
      </c>
      <c r="AD43" s="313">
        <f t="shared" si="91"/>
        <v>0</v>
      </c>
      <c r="AE43" s="326">
        <f t="shared" si="91"/>
        <v>0</v>
      </c>
      <c r="AF43" s="27">
        <f t="shared" si="91"/>
        <v>0</v>
      </c>
      <c r="AG43" s="27">
        <f t="shared" si="91"/>
        <v>0</v>
      </c>
      <c r="AH43" s="27">
        <f t="shared" si="91"/>
        <v>0</v>
      </c>
      <c r="AI43" s="313">
        <f t="shared" si="91"/>
        <v>0</v>
      </c>
      <c r="AJ43" s="326">
        <f t="shared" si="91"/>
        <v>-4.4582393332603942E-16</v>
      </c>
      <c r="AK43" s="27">
        <f t="shared" si="91"/>
        <v>0</v>
      </c>
      <c r="AL43" s="27">
        <f t="shared" si="91"/>
        <v>0</v>
      </c>
      <c r="AM43" s="27">
        <f t="shared" si="91"/>
        <v>0</v>
      </c>
      <c r="AN43" s="313">
        <f t="shared" si="91"/>
        <v>0</v>
      </c>
    </row>
    <row r="44" spans="1:40" outlineLevel="1">
      <c r="A44" s="882">
        <f>ROW()</f>
        <v>44</v>
      </c>
      <c r="B44" s="453"/>
      <c r="C44" s="761"/>
      <c r="D44" s="1208" t="s">
        <v>66</v>
      </c>
      <c r="E44" s="1217"/>
      <c r="F44" s="1217"/>
      <c r="G44" s="1217"/>
      <c r="H44" s="1209"/>
      <c r="I44" s="1209"/>
      <c r="J44" s="1210"/>
      <c r="K44" s="1209"/>
      <c r="L44" s="1209"/>
      <c r="M44" s="1209"/>
      <c r="N44" s="1211"/>
      <c r="O44" s="1212"/>
      <c r="P44" s="1211"/>
      <c r="Q44" s="1211"/>
      <c r="R44" s="1211"/>
      <c r="S44" s="1213"/>
      <c r="T44" s="1214">
        <f t="shared" ref="T44:AI44" si="92">SUM(T40:T43)</f>
        <v>4.2653581420900863</v>
      </c>
      <c r="U44" s="1214">
        <f t="shared" si="92"/>
        <v>3.3964047591890534</v>
      </c>
      <c r="V44" s="1214">
        <f t="shared" si="92"/>
        <v>2.5274513762880204</v>
      </c>
      <c r="W44" s="1214">
        <f t="shared" si="92"/>
        <v>1.6584979933869872</v>
      </c>
      <c r="X44" s="1213">
        <f t="shared" si="92"/>
        <v>0.78954461048595415</v>
      </c>
      <c r="Y44" s="1215">
        <f t="shared" si="92"/>
        <v>0.58123773226947151</v>
      </c>
      <c r="Z44" s="1214">
        <f t="shared" si="92"/>
        <v>0.29585022657643556</v>
      </c>
      <c r="AA44" s="1214">
        <f t="shared" si="92"/>
        <v>1.0462720883399612E-2</v>
      </c>
      <c r="AB44" s="1214">
        <f t="shared" si="92"/>
        <v>4.4582393332603942E-16</v>
      </c>
      <c r="AC44" s="1214">
        <f t="shared" si="92"/>
        <v>4.4582393332603942E-16</v>
      </c>
      <c r="AD44" s="1213">
        <f t="shared" si="92"/>
        <v>4.4582393332603942E-16</v>
      </c>
      <c r="AE44" s="1215">
        <f t="shared" si="92"/>
        <v>4.4582393332603942E-16</v>
      </c>
      <c r="AF44" s="1214">
        <f t="shared" si="92"/>
        <v>4.4582393332603942E-16</v>
      </c>
      <c r="AG44" s="1214">
        <f t="shared" si="92"/>
        <v>4.4582393332603942E-16</v>
      </c>
      <c r="AH44" s="1214">
        <f t="shared" si="92"/>
        <v>4.4582393332603942E-16</v>
      </c>
      <c r="AI44" s="1213">
        <f t="shared" si="92"/>
        <v>4.4582393332603942E-16</v>
      </c>
      <c r="AJ44" s="1215">
        <f t="shared" ref="AJ44:AN44" si="93">SUM(AJ40:AJ43)</f>
        <v>0</v>
      </c>
      <c r="AK44" s="1214">
        <f t="shared" si="93"/>
        <v>0</v>
      </c>
      <c r="AL44" s="1214">
        <f t="shared" si="93"/>
        <v>0</v>
      </c>
      <c r="AM44" s="1214">
        <f t="shared" si="93"/>
        <v>0</v>
      </c>
      <c r="AN44" s="1213">
        <f t="shared" si="93"/>
        <v>0</v>
      </c>
    </row>
    <row r="45" spans="1:40">
      <c r="A45" s="732" t="s">
        <v>67</v>
      </c>
      <c r="B45" s="733"/>
      <c r="C45" s="881"/>
      <c r="D45" s="733"/>
      <c r="E45" s="733"/>
      <c r="F45" s="733"/>
      <c r="G45" s="733"/>
      <c r="H45" s="733"/>
      <c r="I45" s="730"/>
      <c r="J45" s="729"/>
      <c r="K45" s="730"/>
      <c r="L45" s="730"/>
      <c r="M45" s="730"/>
      <c r="N45" s="730"/>
      <c r="O45" s="729"/>
      <c r="P45" s="730"/>
      <c r="Q45" s="730"/>
      <c r="R45" s="730"/>
      <c r="S45" s="731"/>
      <c r="T45" s="730"/>
      <c r="U45" s="730"/>
      <c r="V45" s="730"/>
      <c r="W45" s="730"/>
      <c r="X45" s="731"/>
      <c r="Y45" s="729"/>
      <c r="Z45" s="730"/>
      <c r="AA45" s="730"/>
      <c r="AB45" s="730"/>
      <c r="AC45" s="730"/>
      <c r="AD45" s="731"/>
      <c r="AE45" s="729"/>
      <c r="AF45" s="730"/>
      <c r="AG45" s="730"/>
      <c r="AH45" s="730"/>
      <c r="AI45" s="731"/>
      <c r="AJ45" s="729"/>
      <c r="AK45" s="730"/>
      <c r="AL45" s="730"/>
      <c r="AM45" s="730"/>
      <c r="AN45" s="731"/>
    </row>
    <row r="46" spans="1:40" outlineLevel="1">
      <c r="A46" s="882">
        <f>ROW()</f>
        <v>46</v>
      </c>
      <c r="B46" s="453"/>
      <c r="C46" s="761"/>
      <c r="D46" s="452" t="s">
        <v>23</v>
      </c>
      <c r="H46" s="458"/>
      <c r="I46" s="458"/>
      <c r="J46" s="459"/>
      <c r="K46" s="458"/>
      <c r="L46" s="458"/>
      <c r="M46" s="4"/>
      <c r="N46" s="26"/>
      <c r="O46" s="326">
        <f>N52</f>
        <v>208.53124598387728</v>
      </c>
      <c r="P46" s="27">
        <f t="shared" ref="P46:X46" si="94">O52</f>
        <v>236.05320439543632</v>
      </c>
      <c r="Q46" s="27">
        <f t="shared" si="94"/>
        <v>269.07801115477059</v>
      </c>
      <c r="R46" s="27">
        <f t="shared" si="94"/>
        <v>302.11202205149982</v>
      </c>
      <c r="S46" s="313">
        <f t="shared" si="94"/>
        <v>334.10664370126341</v>
      </c>
      <c r="T46" s="27">
        <f>S52</f>
        <v>383.62644669370047</v>
      </c>
      <c r="U46" s="27">
        <f>T52</f>
        <v>411.99151549572053</v>
      </c>
      <c r="V46" s="27">
        <f t="shared" si="94"/>
        <v>449.00607861092942</v>
      </c>
      <c r="W46" s="27">
        <f t="shared" si="94"/>
        <v>479.46265897224367</v>
      </c>
      <c r="X46" s="313">
        <f t="shared" si="94"/>
        <v>559.03587114761194</v>
      </c>
      <c r="Y46" s="326">
        <f t="shared" ref="Y46:AD46" si="95">X52</f>
        <v>624.07224696957155</v>
      </c>
      <c r="Z46" s="27">
        <f t="shared" si="95"/>
        <v>661.55047758389662</v>
      </c>
      <c r="AA46" s="27">
        <f t="shared" si="95"/>
        <v>718.95598328659321</v>
      </c>
      <c r="AB46" s="27">
        <f t="shared" si="95"/>
        <v>783.4658875594472</v>
      </c>
      <c r="AC46" s="27">
        <f t="shared" si="95"/>
        <v>844.13028620215323</v>
      </c>
      <c r="AD46" s="313">
        <f t="shared" si="95"/>
        <v>902.67163268993261</v>
      </c>
      <c r="AE46" s="326">
        <f t="shared" ref="AE46" si="96">AD52</f>
        <v>936.76306706342712</v>
      </c>
      <c r="AF46" s="27">
        <f t="shared" ref="AF46" si="97">AE52</f>
        <v>970.60603240655621</v>
      </c>
      <c r="AG46" s="27">
        <f t="shared" ref="AG46" si="98">AF52</f>
        <v>1005.8780050920813</v>
      </c>
      <c r="AH46" s="27">
        <f t="shared" ref="AH46" si="99">AG52</f>
        <v>1040.0508592876208</v>
      </c>
      <c r="AI46" s="313">
        <f t="shared" ref="AI46" si="100">AH52</f>
        <v>1070.2090498921305</v>
      </c>
      <c r="AJ46" s="326">
        <f t="shared" ref="AJ46" si="101">AI52</f>
        <v>1094.4471464596245</v>
      </c>
      <c r="AK46" s="27">
        <f t="shared" ref="AK46" si="102">AJ52</f>
        <v>1153.0393669593516</v>
      </c>
      <c r="AL46" s="27">
        <f t="shared" ref="AL46" si="103">AK52</f>
        <v>1212.2365347578907</v>
      </c>
      <c r="AM46" s="27">
        <f t="shared" ref="AM46" si="104">AL52</f>
        <v>1250.5047183095237</v>
      </c>
      <c r="AN46" s="313">
        <f t="shared" ref="AN46" si="105">AM52</f>
        <v>1283.110748747245</v>
      </c>
    </row>
    <row r="47" spans="1:40" outlineLevel="1">
      <c r="A47" s="882">
        <f>ROW()</f>
        <v>47</v>
      </c>
      <c r="B47" s="453"/>
      <c r="C47" s="761"/>
      <c r="D47" s="4" t="s">
        <v>59</v>
      </c>
      <c r="H47" s="458"/>
      <c r="I47" s="458"/>
      <c r="J47" s="459"/>
      <c r="K47" s="458"/>
      <c r="L47" s="458"/>
      <c r="M47" s="4"/>
      <c r="N47" s="4"/>
      <c r="O47" s="326">
        <f>O676</f>
        <v>39.71646037732198</v>
      </c>
      <c r="P47" s="27">
        <f t="shared" ref="P47:AD47" si="106">P676</f>
        <v>47.852697200765562</v>
      </c>
      <c r="Q47" s="27">
        <f t="shared" si="106"/>
        <v>50.292509946663444</v>
      </c>
      <c r="R47" s="27">
        <f t="shared" si="106"/>
        <v>51.228879863725531</v>
      </c>
      <c r="S47" s="313">
        <f t="shared" si="106"/>
        <v>61.221185136370707</v>
      </c>
      <c r="T47" s="27">
        <f t="shared" si="106"/>
        <v>35.588165981691262</v>
      </c>
      <c r="U47" s="27">
        <f t="shared" si="106"/>
        <v>53.228477303998183</v>
      </c>
      <c r="V47" s="27">
        <f t="shared" si="106"/>
        <v>49.754793929594882</v>
      </c>
      <c r="W47" s="27">
        <f t="shared" si="106"/>
        <v>101.90437474986237</v>
      </c>
      <c r="X47" s="313">
        <f t="shared" si="106"/>
        <v>90.336155269450018</v>
      </c>
      <c r="Y47" s="326">
        <f t="shared" si="106"/>
        <v>49.886965851220985</v>
      </c>
      <c r="Z47" s="27">
        <f t="shared" si="106"/>
        <v>86.683685764460023</v>
      </c>
      <c r="AA47" s="27">
        <f t="shared" si="106"/>
        <v>99.129889494973426</v>
      </c>
      <c r="AB47" s="27">
        <f t="shared" si="106"/>
        <v>99.134492368834316</v>
      </c>
      <c r="AC47" s="27">
        <f t="shared" si="106"/>
        <v>100.68397824211883</v>
      </c>
      <c r="AD47" s="313">
        <f t="shared" si="106"/>
        <v>82.038035018983578</v>
      </c>
      <c r="AE47" s="326">
        <f t="shared" ref="AE47:AI47" si="107">AE676</f>
        <v>71.518205114233396</v>
      </c>
      <c r="AF47" s="27">
        <f t="shared" si="107"/>
        <v>83.60540464322284</v>
      </c>
      <c r="AG47" s="27">
        <f t="shared" si="107"/>
        <v>84.090558693223912</v>
      </c>
      <c r="AH47" s="27">
        <f t="shared" si="107"/>
        <v>81.471243384746899</v>
      </c>
      <c r="AI47" s="313">
        <f t="shared" si="107"/>
        <v>78.114419775488884</v>
      </c>
      <c r="AJ47" s="326">
        <f t="shared" ref="AJ47:AN47" si="108">AJ676</f>
        <v>101.88179403245786</v>
      </c>
      <c r="AK47" s="27">
        <f t="shared" si="108"/>
        <v>114.67653488282096</v>
      </c>
      <c r="AL47" s="27">
        <f t="shared" si="108"/>
        <v>99.45445069250826</v>
      </c>
      <c r="AM47" s="27">
        <f t="shared" si="108"/>
        <v>95.013136034195796</v>
      </c>
      <c r="AN47" s="313">
        <f t="shared" si="108"/>
        <v>93.461254797360724</v>
      </c>
    </row>
    <row r="48" spans="1:40" outlineLevel="1">
      <c r="A48" s="882">
        <f>ROW()</f>
        <v>48</v>
      </c>
      <c r="B48" s="453"/>
      <c r="C48" s="761"/>
      <c r="D48" s="452" t="s">
        <v>21</v>
      </c>
      <c r="H48" s="458"/>
      <c r="I48" s="458"/>
      <c r="J48" s="459"/>
      <c r="K48" s="458"/>
      <c r="L48" s="458"/>
      <c r="M48" s="4"/>
      <c r="N48" s="4"/>
      <c r="O48" s="326">
        <f>O712</f>
        <v>-12.194501965762958</v>
      </c>
      <c r="P48" s="27">
        <f t="shared" ref="P48:AN48" si="109">P712</f>
        <v>-14.827890441431284</v>
      </c>
      <c r="Q48" s="27">
        <f t="shared" si="109"/>
        <v>-17.258499049934233</v>
      </c>
      <c r="R48" s="27">
        <f t="shared" si="109"/>
        <v>-19.234258213961926</v>
      </c>
      <c r="S48" s="313">
        <f t="shared" si="109"/>
        <v>-21.759582007812057</v>
      </c>
      <c r="T48" s="27">
        <f t="shared" si="109"/>
        <v>-7.2230971796711803</v>
      </c>
      <c r="U48" s="27">
        <f t="shared" si="109"/>
        <v>-16.213914188789346</v>
      </c>
      <c r="V48" s="27">
        <f t="shared" si="109"/>
        <v>-19.298213568280634</v>
      </c>
      <c r="W48" s="27">
        <f t="shared" si="109"/>
        <v>-22.331162574494076</v>
      </c>
      <c r="X48" s="313">
        <f t="shared" si="109"/>
        <v>-25.280979642042976</v>
      </c>
      <c r="Y48" s="326">
        <f t="shared" si="109"/>
        <v>-12.358955791816301</v>
      </c>
      <c r="Z48" s="27">
        <f t="shared" si="109"/>
        <v>-29.259947846388844</v>
      </c>
      <c r="AA48" s="27">
        <f t="shared" si="109"/>
        <v>-34.380843002274439</v>
      </c>
      <c r="AB48" s="27">
        <f t="shared" si="109"/>
        <v>-38.219769488278168</v>
      </c>
      <c r="AC48" s="27">
        <f t="shared" si="109"/>
        <v>-41.534801272395811</v>
      </c>
      <c r="AD48" s="313">
        <f t="shared" si="109"/>
        <v>-45.175611643755232</v>
      </c>
      <c r="AE48" s="326">
        <f t="shared" si="109"/>
        <v>-36.98919346385177</v>
      </c>
      <c r="AF48" s="27">
        <f t="shared" si="109"/>
        <v>-47.767683455315208</v>
      </c>
      <c r="AG48" s="27">
        <f t="shared" si="109"/>
        <v>-49.49143427197339</v>
      </c>
      <c r="AH48" s="27">
        <f t="shared" si="109"/>
        <v>-50.98500212023739</v>
      </c>
      <c r="AI48" s="313">
        <f t="shared" si="109"/>
        <v>-53.876323207994844</v>
      </c>
      <c r="AJ48" s="326">
        <f t="shared" si="109"/>
        <v>-43.289573532730955</v>
      </c>
      <c r="AK48" s="27">
        <f t="shared" si="109"/>
        <v>-55.47936708428189</v>
      </c>
      <c r="AL48" s="27">
        <f t="shared" si="109"/>
        <v>-61.186267140875287</v>
      </c>
      <c r="AM48" s="27">
        <f t="shared" si="109"/>
        <v>-62.407105596474651</v>
      </c>
      <c r="AN48" s="313">
        <f t="shared" si="109"/>
        <v>-62.72252080418329</v>
      </c>
    </row>
    <row r="49" spans="1:40" outlineLevel="1">
      <c r="A49" s="882">
        <f>ROW()</f>
        <v>49</v>
      </c>
      <c r="B49" s="453"/>
      <c r="C49" s="761"/>
      <c r="D49" s="452" t="s">
        <v>63</v>
      </c>
      <c r="H49" s="458"/>
      <c r="I49" s="458"/>
      <c r="J49" s="459"/>
      <c r="K49" s="458"/>
      <c r="L49" s="458"/>
      <c r="M49" s="4"/>
      <c r="N49" s="4"/>
      <c r="O49" s="326">
        <f t="shared" ref="O49:AI49" si="110">O694</f>
        <v>0</v>
      </c>
      <c r="P49" s="27">
        <f t="shared" si="110"/>
        <v>0</v>
      </c>
      <c r="Q49" s="27">
        <f t="shared" si="110"/>
        <v>0</v>
      </c>
      <c r="R49" s="27">
        <f t="shared" si="110"/>
        <v>0</v>
      </c>
      <c r="S49" s="313">
        <f t="shared" si="110"/>
        <v>0</v>
      </c>
      <c r="T49" s="27">
        <f t="shared" si="110"/>
        <v>0</v>
      </c>
      <c r="U49" s="27">
        <f t="shared" si="110"/>
        <v>0</v>
      </c>
      <c r="V49" s="27">
        <f t="shared" si="110"/>
        <v>0</v>
      </c>
      <c r="W49" s="27">
        <f t="shared" si="110"/>
        <v>0</v>
      </c>
      <c r="X49" s="313">
        <f t="shared" si="110"/>
        <v>0</v>
      </c>
      <c r="Y49" s="326">
        <f t="shared" si="110"/>
        <v>-4.9779445079604065E-2</v>
      </c>
      <c r="Z49" s="27">
        <f t="shared" si="110"/>
        <v>-1.823221537466397E-2</v>
      </c>
      <c r="AA49" s="27">
        <f t="shared" si="110"/>
        <v>-0.23914221984500875</v>
      </c>
      <c r="AB49" s="27">
        <f t="shared" si="110"/>
        <v>-0.25032423785013386</v>
      </c>
      <c r="AC49" s="27">
        <f t="shared" si="110"/>
        <v>-0.60783048194366762</v>
      </c>
      <c r="AD49" s="313">
        <f t="shared" si="110"/>
        <v>-1.0328597961703958</v>
      </c>
      <c r="AE49" s="326">
        <f t="shared" si="110"/>
        <v>-0.68604630725255955</v>
      </c>
      <c r="AF49" s="27">
        <f t="shared" si="110"/>
        <v>-0.56574850238252272</v>
      </c>
      <c r="AG49" s="27">
        <f t="shared" si="110"/>
        <v>-0.42627022571100914</v>
      </c>
      <c r="AH49" s="27">
        <f t="shared" si="110"/>
        <v>-0.32805066000000005</v>
      </c>
      <c r="AI49" s="313">
        <f t="shared" si="110"/>
        <v>0</v>
      </c>
      <c r="AJ49" s="326">
        <f t="shared" ref="AJ49:AN49" si="111">AJ694</f>
        <v>0</v>
      </c>
      <c r="AK49" s="27">
        <f t="shared" si="111"/>
        <v>0</v>
      </c>
      <c r="AL49" s="27">
        <f t="shared" si="111"/>
        <v>0</v>
      </c>
      <c r="AM49" s="27">
        <f t="shared" si="111"/>
        <v>0</v>
      </c>
      <c r="AN49" s="313">
        <f t="shared" si="111"/>
        <v>0</v>
      </c>
    </row>
    <row r="50" spans="1:40" outlineLevel="1">
      <c r="A50" s="882">
        <f>ROW()</f>
        <v>50</v>
      </c>
      <c r="B50" s="453"/>
      <c r="C50" s="761"/>
      <c r="D50" s="452" t="s">
        <v>299</v>
      </c>
      <c r="H50" s="458"/>
      <c r="I50" s="458"/>
      <c r="J50" s="459"/>
      <c r="K50" s="458"/>
      <c r="L50" s="458"/>
      <c r="M50" s="4"/>
      <c r="N50" s="4"/>
      <c r="O50" s="326">
        <f>O730</f>
        <v>0</v>
      </c>
      <c r="P50" s="27">
        <f t="shared" ref="P50:AI50" si="112">P730</f>
        <v>0</v>
      </c>
      <c r="Q50" s="27">
        <f t="shared" si="112"/>
        <v>0</v>
      </c>
      <c r="R50" s="27">
        <f t="shared" si="112"/>
        <v>0</v>
      </c>
      <c r="S50" s="313">
        <f t="shared" si="112"/>
        <v>0</v>
      </c>
      <c r="T50" s="27">
        <f t="shared" si="112"/>
        <v>0</v>
      </c>
      <c r="U50" s="27">
        <f t="shared" si="112"/>
        <v>0</v>
      </c>
      <c r="V50" s="27">
        <f t="shared" si="112"/>
        <v>0</v>
      </c>
      <c r="W50" s="27">
        <f t="shared" si="112"/>
        <v>0</v>
      </c>
      <c r="X50" s="313">
        <f t="shared" si="112"/>
        <v>-1.8799805447470792E-2</v>
      </c>
      <c r="Y50" s="326">
        <f t="shared" si="112"/>
        <v>0</v>
      </c>
      <c r="Z50" s="27">
        <f t="shared" si="112"/>
        <v>0</v>
      </c>
      <c r="AA50" s="27">
        <f t="shared" si="112"/>
        <v>0</v>
      </c>
      <c r="AB50" s="27">
        <f t="shared" si="112"/>
        <v>0</v>
      </c>
      <c r="AC50" s="27">
        <f t="shared" si="112"/>
        <v>0</v>
      </c>
      <c r="AD50" s="313">
        <f t="shared" si="112"/>
        <v>-1.7381292055633981</v>
      </c>
      <c r="AE50" s="326">
        <f t="shared" si="112"/>
        <v>0</v>
      </c>
      <c r="AF50" s="27">
        <f t="shared" si="112"/>
        <v>0</v>
      </c>
      <c r="AG50" s="27">
        <f t="shared" si="112"/>
        <v>0</v>
      </c>
      <c r="AH50" s="27">
        <f t="shared" si="112"/>
        <v>0</v>
      </c>
      <c r="AI50" s="313">
        <f t="shared" si="112"/>
        <v>0</v>
      </c>
      <c r="AJ50" s="326">
        <f t="shared" ref="AJ50:AN50" si="113">AJ730</f>
        <v>0</v>
      </c>
      <c r="AK50" s="27">
        <f t="shared" si="113"/>
        <v>0</v>
      </c>
      <c r="AL50" s="27">
        <f t="shared" si="113"/>
        <v>0</v>
      </c>
      <c r="AM50" s="27">
        <f t="shared" si="113"/>
        <v>0</v>
      </c>
      <c r="AN50" s="313">
        <f t="shared" si="113"/>
        <v>0</v>
      </c>
    </row>
    <row r="51" spans="1:40" outlineLevel="1">
      <c r="A51" s="882">
        <f>ROW()</f>
        <v>51</v>
      </c>
      <c r="B51" s="453"/>
      <c r="C51" s="761"/>
      <c r="D51" s="28" t="s">
        <v>358</v>
      </c>
      <c r="E51" s="456"/>
      <c r="F51" s="456"/>
      <c r="G51" s="456"/>
      <c r="H51" s="460"/>
      <c r="I51" s="460"/>
      <c r="J51" s="461"/>
      <c r="K51" s="460"/>
      <c r="L51" s="460"/>
      <c r="M51" s="28"/>
      <c r="N51" s="28"/>
      <c r="O51" s="327">
        <f t="shared" ref="O51:AI51" si="114">O748</f>
        <v>0</v>
      </c>
      <c r="P51" s="30">
        <f t="shared" si="114"/>
        <v>0</v>
      </c>
      <c r="Q51" s="30">
        <f t="shared" si="114"/>
        <v>0</v>
      </c>
      <c r="R51" s="30">
        <f t="shared" si="114"/>
        <v>0</v>
      </c>
      <c r="S51" s="319">
        <f t="shared" si="114"/>
        <v>10.058199863878418</v>
      </c>
      <c r="T51" s="30">
        <f t="shared" si="114"/>
        <v>0</v>
      </c>
      <c r="U51" s="30">
        <f t="shared" si="114"/>
        <v>0</v>
      </c>
      <c r="V51" s="30">
        <f t="shared" si="114"/>
        <v>0</v>
      </c>
      <c r="W51" s="30">
        <f t="shared" si="114"/>
        <v>0</v>
      </c>
      <c r="X51" s="319">
        <f t="shared" si="114"/>
        <v>0</v>
      </c>
      <c r="Y51" s="327">
        <f t="shared" si="114"/>
        <v>0</v>
      </c>
      <c r="Z51" s="30">
        <f t="shared" si="114"/>
        <v>0</v>
      </c>
      <c r="AA51" s="30">
        <f t="shared" si="114"/>
        <v>0</v>
      </c>
      <c r="AB51" s="30">
        <f t="shared" si="114"/>
        <v>0</v>
      </c>
      <c r="AC51" s="30">
        <f t="shared" si="114"/>
        <v>0</v>
      </c>
      <c r="AD51" s="319">
        <f t="shared" si="114"/>
        <v>0</v>
      </c>
      <c r="AE51" s="327">
        <f t="shared" si="114"/>
        <v>0</v>
      </c>
      <c r="AF51" s="30">
        <f t="shared" si="114"/>
        <v>0</v>
      </c>
      <c r="AG51" s="30">
        <f t="shared" si="114"/>
        <v>0</v>
      </c>
      <c r="AH51" s="30">
        <f t="shared" si="114"/>
        <v>0</v>
      </c>
      <c r="AI51" s="319">
        <f t="shared" si="114"/>
        <v>0</v>
      </c>
      <c r="AJ51" s="327">
        <f t="shared" ref="AJ51:AN51" si="115">AJ748</f>
        <v>0</v>
      </c>
      <c r="AK51" s="30">
        <f t="shared" si="115"/>
        <v>0</v>
      </c>
      <c r="AL51" s="30">
        <f t="shared" si="115"/>
        <v>0</v>
      </c>
      <c r="AM51" s="30">
        <f t="shared" si="115"/>
        <v>0</v>
      </c>
      <c r="AN51" s="319">
        <f t="shared" si="115"/>
        <v>0</v>
      </c>
    </row>
    <row r="52" spans="1:40" outlineLevel="1">
      <c r="A52" s="882">
        <f>ROW()</f>
        <v>52</v>
      </c>
      <c r="B52" s="453"/>
      <c r="C52" s="761"/>
      <c r="D52" s="452" t="s">
        <v>25</v>
      </c>
      <c r="H52" s="458"/>
      <c r="I52" s="458"/>
      <c r="J52" s="459"/>
      <c r="K52" s="458"/>
      <c r="L52" s="458"/>
      <c r="M52" s="26"/>
      <c r="N52" s="31">
        <f>N766</f>
        <v>208.53124598387728</v>
      </c>
      <c r="O52" s="326">
        <f>SUM(O46:O51)</f>
        <v>236.05320439543632</v>
      </c>
      <c r="P52" s="27">
        <f t="shared" ref="P52:AI52" si="116">SUM(P46:P51)</f>
        <v>269.07801115477059</v>
      </c>
      <c r="Q52" s="27">
        <f t="shared" si="116"/>
        <v>302.11202205149982</v>
      </c>
      <c r="R52" s="27">
        <f t="shared" si="116"/>
        <v>334.10664370126341</v>
      </c>
      <c r="S52" s="313">
        <f t="shared" si="116"/>
        <v>383.62644669370047</v>
      </c>
      <c r="T52" s="27">
        <f t="shared" si="116"/>
        <v>411.99151549572053</v>
      </c>
      <c r="U52" s="27">
        <f t="shared" si="116"/>
        <v>449.00607861092942</v>
      </c>
      <c r="V52" s="27">
        <f t="shared" si="116"/>
        <v>479.46265897224367</v>
      </c>
      <c r="W52" s="27">
        <f t="shared" si="116"/>
        <v>559.03587114761194</v>
      </c>
      <c r="X52" s="313">
        <f t="shared" si="116"/>
        <v>624.07224696957155</v>
      </c>
      <c r="Y52" s="326">
        <f t="shared" si="116"/>
        <v>661.55047758389662</v>
      </c>
      <c r="Z52" s="27">
        <f t="shared" si="116"/>
        <v>718.95598328659321</v>
      </c>
      <c r="AA52" s="27">
        <f t="shared" si="116"/>
        <v>783.4658875594472</v>
      </c>
      <c r="AB52" s="27">
        <f t="shared" si="116"/>
        <v>844.13028620215323</v>
      </c>
      <c r="AC52" s="27">
        <f t="shared" si="116"/>
        <v>902.67163268993261</v>
      </c>
      <c r="AD52" s="313">
        <f t="shared" si="116"/>
        <v>936.76306706342712</v>
      </c>
      <c r="AE52" s="326">
        <f t="shared" si="116"/>
        <v>970.60603240655621</v>
      </c>
      <c r="AF52" s="27">
        <f t="shared" si="116"/>
        <v>1005.8780050920813</v>
      </c>
      <c r="AG52" s="27">
        <f t="shared" si="116"/>
        <v>1040.0508592876208</v>
      </c>
      <c r="AH52" s="27">
        <f t="shared" si="116"/>
        <v>1070.2090498921305</v>
      </c>
      <c r="AI52" s="313">
        <f t="shared" si="116"/>
        <v>1094.4471464596245</v>
      </c>
      <c r="AJ52" s="326">
        <f t="shared" ref="AJ52:AN52" si="117">SUM(AJ46:AJ51)</f>
        <v>1153.0393669593516</v>
      </c>
      <c r="AK52" s="27">
        <f t="shared" si="117"/>
        <v>1212.2365347578907</v>
      </c>
      <c r="AL52" s="27">
        <f t="shared" si="117"/>
        <v>1250.5047183095237</v>
      </c>
      <c r="AM52" s="27">
        <f t="shared" si="117"/>
        <v>1283.110748747245</v>
      </c>
      <c r="AN52" s="313">
        <f t="shared" si="117"/>
        <v>1313.8494827404224</v>
      </c>
    </row>
    <row r="53" spans="1:40">
      <c r="A53" s="884" t="str">
        <f>"Assets Account [m$"&amp;Input!$G$43&amp;"]"</f>
        <v>Assets Account [m$31/12/2023]</v>
      </c>
      <c r="B53" s="885"/>
      <c r="C53" s="886"/>
      <c r="D53" s="885"/>
      <c r="E53" s="885"/>
      <c r="F53" s="885"/>
      <c r="G53" s="885"/>
      <c r="H53" s="885"/>
      <c r="I53" s="25"/>
      <c r="J53" s="323"/>
      <c r="K53" s="25"/>
      <c r="L53" s="25"/>
      <c r="M53" s="25"/>
      <c r="N53" s="25"/>
      <c r="O53" s="323"/>
      <c r="P53" s="25"/>
      <c r="Q53" s="25"/>
      <c r="R53" s="25"/>
      <c r="S53" s="318"/>
      <c r="T53" s="25"/>
      <c r="U53" s="25"/>
      <c r="V53" s="25"/>
      <c r="W53" s="25"/>
      <c r="X53" s="318"/>
      <c r="Y53" s="323"/>
      <c r="Z53" s="25"/>
      <c r="AA53" s="25"/>
      <c r="AB53" s="25"/>
      <c r="AC53" s="25"/>
      <c r="AD53" s="318"/>
      <c r="AE53" s="323"/>
      <c r="AF53" s="25"/>
      <c r="AG53" s="25"/>
      <c r="AH53" s="25"/>
      <c r="AI53" s="318"/>
      <c r="AJ53" s="323"/>
      <c r="AK53" s="25"/>
      <c r="AL53" s="25"/>
      <c r="AM53" s="25"/>
      <c r="AN53" s="318"/>
    </row>
    <row r="54" spans="1:40" outlineLevel="1">
      <c r="A54" s="732" t="s">
        <v>247</v>
      </c>
      <c r="B54" s="733"/>
      <c r="C54" s="881"/>
      <c r="D54" s="733"/>
      <c r="E54" s="733"/>
      <c r="F54" s="733"/>
      <c r="G54" s="730"/>
      <c r="H54" s="733"/>
      <c r="I54" s="730"/>
      <c r="J54" s="729"/>
      <c r="K54" s="730"/>
      <c r="L54" s="730"/>
      <c r="M54" s="730"/>
      <c r="N54" s="730"/>
      <c r="O54" s="729"/>
      <c r="P54" s="730"/>
      <c r="Q54" s="730"/>
      <c r="R54" s="730"/>
      <c r="S54" s="731"/>
      <c r="T54" s="730"/>
      <c r="U54" s="730"/>
      <c r="V54" s="730"/>
      <c r="W54" s="730"/>
      <c r="X54" s="731"/>
      <c r="Y54" s="729"/>
      <c r="Z54" s="730"/>
      <c r="AA54" s="730"/>
      <c r="AB54" s="730"/>
      <c r="AC54" s="730"/>
      <c r="AD54" s="731"/>
      <c r="AE54" s="729"/>
      <c r="AF54" s="730"/>
      <c r="AG54" s="730"/>
      <c r="AH54" s="730"/>
      <c r="AI54" s="731"/>
      <c r="AJ54" s="729"/>
      <c r="AK54" s="730"/>
      <c r="AL54" s="730"/>
      <c r="AM54" s="730"/>
      <c r="AN54" s="731"/>
    </row>
    <row r="55" spans="1:40" outlineLevel="2">
      <c r="A55" s="882">
        <f>ROW()</f>
        <v>55</v>
      </c>
      <c r="B55" s="453"/>
      <c r="D55" s="452" t="s">
        <v>300</v>
      </c>
      <c r="H55" s="458"/>
      <c r="I55" s="458"/>
      <c r="J55" s="459"/>
      <c r="K55" s="458"/>
      <c r="L55" s="458"/>
      <c r="M55" s="458"/>
      <c r="N55" s="458"/>
      <c r="O55" s="326">
        <f t="shared" ref="O55:AD56" si="118">N199</f>
        <v>284.41858361590414</v>
      </c>
      <c r="P55" s="439">
        <f t="shared" si="118"/>
        <v>282.32267831819291</v>
      </c>
      <c r="Q55" s="439">
        <f t="shared" si="118"/>
        <v>281.70048826509793</v>
      </c>
      <c r="R55" s="439">
        <f t="shared" si="118"/>
        <v>281.15419210364917</v>
      </c>
      <c r="S55" s="440">
        <f t="shared" si="118"/>
        <v>283.05218774103054</v>
      </c>
      <c r="T55" s="439">
        <f t="shared" si="118"/>
        <v>295.38911405858698</v>
      </c>
      <c r="U55" s="439">
        <f t="shared" si="118"/>
        <v>305.23810135501918</v>
      </c>
      <c r="V55" s="439">
        <f t="shared" si="118"/>
        <v>306.69278554746455</v>
      </c>
      <c r="W55" s="439">
        <f t="shared" si="118"/>
        <v>307.21687626581826</v>
      </c>
      <c r="X55" s="440">
        <f t="shared" si="118"/>
        <v>330.49704234156155</v>
      </c>
      <c r="Y55" s="443">
        <f t="shared" si="118"/>
        <v>333.17224307226854</v>
      </c>
      <c r="Z55" s="439">
        <f t="shared" si="118"/>
        <v>332.13031615805556</v>
      </c>
      <c r="AA55" s="439">
        <f t="shared" si="118"/>
        <v>328.90259043651241</v>
      </c>
      <c r="AB55" s="439">
        <f t="shared" si="118"/>
        <v>327.76429647421361</v>
      </c>
      <c r="AC55" s="439">
        <f t="shared" si="118"/>
        <v>331.15236976293801</v>
      </c>
      <c r="AD55" s="440">
        <f t="shared" si="118"/>
        <v>333.27611157548967</v>
      </c>
      <c r="AE55" s="443">
        <f t="shared" ref="AE55:AI66" si="119">AD199</f>
        <v>331.78096069889767</v>
      </c>
      <c r="AF55" s="439">
        <f t="shared" si="119"/>
        <v>332.10550241174229</v>
      </c>
      <c r="AG55" s="439">
        <f t="shared" si="119"/>
        <v>332.71919637421598</v>
      </c>
      <c r="AH55" s="439">
        <f t="shared" si="119"/>
        <v>333.2170111395352</v>
      </c>
      <c r="AI55" s="440">
        <f t="shared" si="119"/>
        <v>330.73011666443136</v>
      </c>
      <c r="AJ55" s="443">
        <f t="shared" ref="AJ55:AJ66" si="120">AI199</f>
        <v>329.33784489702953</v>
      </c>
      <c r="AK55" s="439">
        <f t="shared" ref="AK55:AK66" si="121">AJ199</f>
        <v>319.76898472079318</v>
      </c>
      <c r="AL55" s="439">
        <f t="shared" ref="AL55:AL66" si="122">AK199</f>
        <v>310.74667569426646</v>
      </c>
      <c r="AM55" s="439">
        <f t="shared" ref="AM55:AM66" si="123">AL199</f>
        <v>304.96782208044243</v>
      </c>
      <c r="AN55" s="440">
        <f t="shared" ref="AN55:AN66" si="124">AM199</f>
        <v>297.60501668493475</v>
      </c>
    </row>
    <row r="56" spans="1:40" outlineLevel="2">
      <c r="A56" s="882">
        <f>ROW()</f>
        <v>56</v>
      </c>
      <c r="B56" s="453"/>
      <c r="D56" s="452" t="s">
        <v>301</v>
      </c>
      <c r="H56" s="458"/>
      <c r="I56" s="458"/>
      <c r="J56" s="459"/>
      <c r="K56" s="458"/>
      <c r="L56" s="458"/>
      <c r="M56" s="458"/>
      <c r="N56" s="458"/>
      <c r="O56" s="326">
        <f t="shared" ref="O56:P56" si="125">N200</f>
        <v>0</v>
      </c>
      <c r="P56" s="439">
        <f t="shared" si="125"/>
        <v>0</v>
      </c>
      <c r="Q56" s="439">
        <f t="shared" ref="Q56" si="126">P200</f>
        <v>0</v>
      </c>
      <c r="R56" s="439">
        <f t="shared" ref="R56" si="127">Q200</f>
        <v>0</v>
      </c>
      <c r="S56" s="440">
        <f t="shared" ref="S56" si="128">R200</f>
        <v>0</v>
      </c>
      <c r="T56" s="439">
        <f t="shared" si="118"/>
        <v>0</v>
      </c>
      <c r="U56" s="439">
        <f t="shared" si="118"/>
        <v>0</v>
      </c>
      <c r="V56" s="439">
        <f t="shared" si="118"/>
        <v>0</v>
      </c>
      <c r="W56" s="439">
        <f t="shared" si="118"/>
        <v>0</v>
      </c>
      <c r="X56" s="440">
        <f t="shared" si="118"/>
        <v>0</v>
      </c>
      <c r="Y56" s="443">
        <f t="shared" ref="Y56" si="129">X200</f>
        <v>0</v>
      </c>
      <c r="Z56" s="439">
        <f t="shared" ref="Z56" si="130">Y200</f>
        <v>1.3789041628056549</v>
      </c>
      <c r="AA56" s="439">
        <f t="shared" ref="AA56" si="131">Z200</f>
        <v>3.0028098970296928</v>
      </c>
      <c r="AB56" s="439">
        <f t="shared" ref="AB56" si="132">AA200</f>
        <v>3.8038996601507584</v>
      </c>
      <c r="AC56" s="439">
        <f t="shared" ref="AC56" si="133">AB200</f>
        <v>4.2727130673926519</v>
      </c>
      <c r="AD56" s="440">
        <f t="shared" ref="AD56" si="134">AC200</f>
        <v>4.878228380863983</v>
      </c>
      <c r="AE56" s="443">
        <f t="shared" si="119"/>
        <v>4.7603845682847234</v>
      </c>
      <c r="AF56" s="439">
        <f t="shared" si="119"/>
        <v>5.3637388460751563</v>
      </c>
      <c r="AG56" s="439">
        <f t="shared" si="119"/>
        <v>5.0990480495926107</v>
      </c>
      <c r="AH56" s="439">
        <f t="shared" si="119"/>
        <v>5.0152617811945843</v>
      </c>
      <c r="AI56" s="440">
        <f t="shared" si="119"/>
        <v>4.9303917801283621</v>
      </c>
      <c r="AJ56" s="443">
        <f t="shared" si="120"/>
        <v>4.8455217790621399</v>
      </c>
      <c r="AK56" s="439">
        <f t="shared" si="121"/>
        <v>4.9938754706543671</v>
      </c>
      <c r="AL56" s="439">
        <f t="shared" si="122"/>
        <v>4.8960964625857111</v>
      </c>
      <c r="AM56" s="439">
        <f t="shared" si="123"/>
        <v>4.798317454517055</v>
      </c>
      <c r="AN56" s="440">
        <f t="shared" si="124"/>
        <v>4.700538446448399</v>
      </c>
    </row>
    <row r="57" spans="1:40" outlineLevel="2">
      <c r="A57" s="882">
        <f>ROW()</f>
        <v>57</v>
      </c>
      <c r="B57" s="453"/>
      <c r="D57" s="452" t="s">
        <v>29</v>
      </c>
      <c r="H57" s="458"/>
      <c r="I57" s="458"/>
      <c r="J57" s="459"/>
      <c r="K57" s="458"/>
      <c r="L57" s="458"/>
      <c r="M57" s="458"/>
      <c r="N57" s="458"/>
      <c r="O57" s="326">
        <f t="shared" ref="O57:AD57" si="135">N201</f>
        <v>362.68831207023618</v>
      </c>
      <c r="P57" s="439">
        <f t="shared" si="135"/>
        <v>354.85057460972888</v>
      </c>
      <c r="Q57" s="439">
        <f t="shared" si="135"/>
        <v>346.857965239181</v>
      </c>
      <c r="R57" s="439">
        <f t="shared" si="135"/>
        <v>338.72076639718665</v>
      </c>
      <c r="S57" s="440">
        <f t="shared" si="135"/>
        <v>330.46166699651593</v>
      </c>
      <c r="T57" s="1754">
        <f>T245+T390+T517+T644</f>
        <v>279.97980123029822</v>
      </c>
      <c r="U57" s="439">
        <f t="shared" si="135"/>
        <v>276.48005371491951</v>
      </c>
      <c r="V57" s="439">
        <f t="shared" si="135"/>
        <v>269.48055868416208</v>
      </c>
      <c r="W57" s="439">
        <f t="shared" si="135"/>
        <v>262.48106365340465</v>
      </c>
      <c r="X57" s="440">
        <f t="shared" si="135"/>
        <v>255.48156862264719</v>
      </c>
      <c r="Y57" s="443">
        <f t="shared" si="135"/>
        <v>248.48207359188973</v>
      </c>
      <c r="Z57" s="439">
        <f t="shared" si="135"/>
        <v>244.98232607651101</v>
      </c>
      <c r="AA57" s="439">
        <f t="shared" si="135"/>
        <v>237.98283104575356</v>
      </c>
      <c r="AB57" s="439">
        <f t="shared" si="135"/>
        <v>230.9833360149961</v>
      </c>
      <c r="AC57" s="439">
        <f t="shared" si="135"/>
        <v>223.98384098423864</v>
      </c>
      <c r="AD57" s="440">
        <f t="shared" si="135"/>
        <v>216.98434595348118</v>
      </c>
      <c r="AE57" s="443">
        <f t="shared" si="119"/>
        <v>209.98485092272372</v>
      </c>
      <c r="AF57" s="439">
        <f t="shared" si="119"/>
        <v>203.03021455551703</v>
      </c>
      <c r="AG57" s="439">
        <f t="shared" si="119"/>
        <v>196.07557818831035</v>
      </c>
      <c r="AH57" s="439">
        <f t="shared" si="119"/>
        <v>189.12094182110366</v>
      </c>
      <c r="AI57" s="440">
        <f t="shared" si="119"/>
        <v>182.16630545389697</v>
      </c>
      <c r="AJ57" s="443">
        <f t="shared" si="120"/>
        <v>175.21166908669028</v>
      </c>
      <c r="AK57" s="439">
        <f t="shared" si="121"/>
        <v>168.20320232322265</v>
      </c>
      <c r="AL57" s="439">
        <f t="shared" si="122"/>
        <v>161.19473555975503</v>
      </c>
      <c r="AM57" s="439">
        <f t="shared" si="123"/>
        <v>154.18626879628741</v>
      </c>
      <c r="AN57" s="440">
        <f t="shared" si="124"/>
        <v>147.17780203281978</v>
      </c>
    </row>
    <row r="58" spans="1:40" outlineLevel="2">
      <c r="A58" s="882">
        <f>ROW()</f>
        <v>58</v>
      </c>
      <c r="B58" s="453"/>
      <c r="D58" s="452" t="s">
        <v>30</v>
      </c>
      <c r="H58" s="458"/>
      <c r="I58" s="458"/>
      <c r="J58" s="459"/>
      <c r="K58" s="458"/>
      <c r="L58" s="458"/>
      <c r="M58" s="458"/>
      <c r="N58" s="458"/>
      <c r="O58" s="326">
        <f t="shared" ref="O58:AD58" si="136">N202</f>
        <v>171.41832413490872</v>
      </c>
      <c r="P58" s="439">
        <f t="shared" si="136"/>
        <v>177.97483863495083</v>
      </c>
      <c r="Q58" s="439">
        <f t="shared" si="136"/>
        <v>185.98501686577362</v>
      </c>
      <c r="R58" s="439">
        <f t="shared" si="136"/>
        <v>200.04967106934851</v>
      </c>
      <c r="S58" s="440">
        <f t="shared" si="136"/>
        <v>211.82464348826059</v>
      </c>
      <c r="T58" s="1754">
        <f>T246+T391+T518+T645</f>
        <v>263.36641325709672</v>
      </c>
      <c r="U58" s="439">
        <f t="shared" si="136"/>
        <v>266.5418393179973</v>
      </c>
      <c r="V58" s="439">
        <f t="shared" si="136"/>
        <v>272.80577986842115</v>
      </c>
      <c r="W58" s="439">
        <f t="shared" si="136"/>
        <v>279.97838480553554</v>
      </c>
      <c r="X58" s="440">
        <f t="shared" si="136"/>
        <v>301.57402997609086</v>
      </c>
      <c r="Y58" s="443">
        <f t="shared" si="136"/>
        <v>315.37470022048171</v>
      </c>
      <c r="Z58" s="439">
        <f t="shared" si="136"/>
        <v>327.26920118748808</v>
      </c>
      <c r="AA58" s="439">
        <f t="shared" si="136"/>
        <v>356.45843506865128</v>
      </c>
      <c r="AB58" s="439">
        <f t="shared" si="136"/>
        <v>383.84581049244628</v>
      </c>
      <c r="AC58" s="439">
        <f t="shared" si="136"/>
        <v>410.32632328081178</v>
      </c>
      <c r="AD58" s="440">
        <f t="shared" si="136"/>
        <v>438.74954117608314</v>
      </c>
      <c r="AE58" s="443">
        <f t="shared" si="119"/>
        <v>460.64035232341433</v>
      </c>
      <c r="AF58" s="439">
        <f t="shared" si="119"/>
        <v>480.53585466306498</v>
      </c>
      <c r="AG58" s="439">
        <f t="shared" si="119"/>
        <v>505.58724140419235</v>
      </c>
      <c r="AH58" s="439">
        <f t="shared" si="119"/>
        <v>531.48330016507646</v>
      </c>
      <c r="AI58" s="440">
        <f t="shared" si="119"/>
        <v>555.07612858272785</v>
      </c>
      <c r="AJ58" s="443">
        <f t="shared" si="120"/>
        <v>575.98606299463302</v>
      </c>
      <c r="AK58" s="439">
        <f t="shared" si="121"/>
        <v>600.27280973650647</v>
      </c>
      <c r="AL58" s="439">
        <f t="shared" si="122"/>
        <v>624.4496537209792</v>
      </c>
      <c r="AM58" s="439">
        <f t="shared" si="123"/>
        <v>650.27596929038475</v>
      </c>
      <c r="AN58" s="440">
        <f t="shared" si="124"/>
        <v>674.30559433654435</v>
      </c>
    </row>
    <row r="59" spans="1:40" outlineLevel="2">
      <c r="A59" s="882">
        <f>ROW()</f>
        <v>59</v>
      </c>
      <c r="B59" s="453"/>
      <c r="D59" s="452" t="s">
        <v>31</v>
      </c>
      <c r="H59" s="458"/>
      <c r="I59" s="458"/>
      <c r="J59" s="459"/>
      <c r="K59" s="458"/>
      <c r="L59" s="458"/>
      <c r="M59" s="458"/>
      <c r="N59" s="458"/>
      <c r="O59" s="326">
        <f t="shared" ref="O59:AD59" si="137">N203</f>
        <v>46.140867352367458</v>
      </c>
      <c r="P59" s="439">
        <f t="shared" si="137"/>
        <v>43.481753872313234</v>
      </c>
      <c r="Q59" s="439">
        <f t="shared" si="137"/>
        <v>41.80937872337811</v>
      </c>
      <c r="R59" s="439">
        <f t="shared" si="137"/>
        <v>40.137003574442986</v>
      </c>
      <c r="S59" s="440">
        <f t="shared" si="137"/>
        <v>38.464628425507861</v>
      </c>
      <c r="T59" s="439">
        <f t="shared" si="137"/>
        <v>36.792253276572737</v>
      </c>
      <c r="U59" s="439">
        <f t="shared" si="137"/>
        <v>35.956065702105178</v>
      </c>
      <c r="V59" s="439">
        <f t="shared" si="137"/>
        <v>34.283690553170054</v>
      </c>
      <c r="W59" s="439">
        <f t="shared" si="137"/>
        <v>32.611315404234929</v>
      </c>
      <c r="X59" s="440">
        <f t="shared" si="137"/>
        <v>30.938940255299805</v>
      </c>
      <c r="Y59" s="443">
        <f t="shared" si="137"/>
        <v>29.266565106364681</v>
      </c>
      <c r="Z59" s="439">
        <f t="shared" si="137"/>
        <v>28.430377531897118</v>
      </c>
      <c r="AA59" s="439">
        <f t="shared" si="137"/>
        <v>26.758002382961994</v>
      </c>
      <c r="AB59" s="439">
        <f t="shared" si="137"/>
        <v>25.08562723402687</v>
      </c>
      <c r="AC59" s="439">
        <f t="shared" si="137"/>
        <v>23.413252085091745</v>
      </c>
      <c r="AD59" s="440">
        <f t="shared" si="137"/>
        <v>21.740876936156621</v>
      </c>
      <c r="AE59" s="443">
        <f t="shared" si="119"/>
        <v>20.068501787221496</v>
      </c>
      <c r="AF59" s="439">
        <f t="shared" si="119"/>
        <v>18.406806654688122</v>
      </c>
      <c r="AG59" s="439">
        <f t="shared" si="119"/>
        <v>16.745111522154748</v>
      </c>
      <c r="AH59" s="439">
        <f t="shared" si="119"/>
        <v>15.083416389621373</v>
      </c>
      <c r="AI59" s="440">
        <f t="shared" si="119"/>
        <v>13.421721257087999</v>
      </c>
      <c r="AJ59" s="443">
        <f t="shared" si="120"/>
        <v>11.760026124554624</v>
      </c>
      <c r="AK59" s="439">
        <f t="shared" si="121"/>
        <v>10.080185134258782</v>
      </c>
      <c r="AL59" s="439">
        <f t="shared" si="122"/>
        <v>8.4001542785489853</v>
      </c>
      <c r="AM59" s="439">
        <f t="shared" si="123"/>
        <v>6.7201234228391877</v>
      </c>
      <c r="AN59" s="440">
        <f t="shared" si="124"/>
        <v>5.0400925671293901</v>
      </c>
    </row>
    <row r="60" spans="1:40" outlineLevel="2">
      <c r="A60" s="882">
        <f>ROW()</f>
        <v>60</v>
      </c>
      <c r="B60" s="453"/>
      <c r="D60" s="452" t="s">
        <v>32</v>
      </c>
      <c r="H60" s="458"/>
      <c r="I60" s="458"/>
      <c r="J60" s="459"/>
      <c r="K60" s="458"/>
      <c r="L60" s="458"/>
      <c r="M60" s="458"/>
      <c r="N60" s="458"/>
      <c r="O60" s="326">
        <f t="shared" ref="O60:AD60" si="138">N204</f>
        <v>16.139572636637435</v>
      </c>
      <c r="P60" s="439">
        <f t="shared" si="138"/>
        <v>15.562558899101205</v>
      </c>
      <c r="Q60" s="439">
        <f t="shared" si="138"/>
        <v>15.971053570898594</v>
      </c>
      <c r="R60" s="439">
        <f t="shared" si="138"/>
        <v>16.168375992418319</v>
      </c>
      <c r="S60" s="440">
        <f t="shared" si="138"/>
        <v>15.687187872360212</v>
      </c>
      <c r="T60" s="439">
        <f t="shared" si="138"/>
        <v>16.035993972529045</v>
      </c>
      <c r="U60" s="439">
        <f t="shared" si="138"/>
        <v>15.978411317697029</v>
      </c>
      <c r="V60" s="439">
        <f t="shared" si="138"/>
        <v>15.445479555892431</v>
      </c>
      <c r="W60" s="439">
        <f t="shared" si="138"/>
        <v>15.18131793275683</v>
      </c>
      <c r="X60" s="440">
        <f t="shared" si="138"/>
        <v>15.909024717483376</v>
      </c>
      <c r="Y60" s="443">
        <f t="shared" si="138"/>
        <v>15.869163385277052</v>
      </c>
      <c r="Z60" s="439">
        <f t="shared" si="138"/>
        <v>17.191564182388532</v>
      </c>
      <c r="AA60" s="439">
        <f t="shared" si="138"/>
        <v>19.292866868966492</v>
      </c>
      <c r="AB60" s="439">
        <f t="shared" si="138"/>
        <v>22.996782574562253</v>
      </c>
      <c r="AC60" s="439">
        <f t="shared" si="138"/>
        <v>27.507731105035262</v>
      </c>
      <c r="AD60" s="440">
        <f t="shared" si="138"/>
        <v>28.088495827270005</v>
      </c>
      <c r="AE60" s="443">
        <f t="shared" si="119"/>
        <v>27.430214965023339</v>
      </c>
      <c r="AF60" s="439">
        <f t="shared" si="119"/>
        <v>27.706044115526353</v>
      </c>
      <c r="AG60" s="439">
        <f t="shared" si="119"/>
        <v>27.53359522881658</v>
      </c>
      <c r="AH60" s="439">
        <f t="shared" si="119"/>
        <v>27.797800632705894</v>
      </c>
      <c r="AI60" s="440">
        <f t="shared" si="119"/>
        <v>27.91831931384154</v>
      </c>
      <c r="AJ60" s="443">
        <f t="shared" si="120"/>
        <v>28.397486977940531</v>
      </c>
      <c r="AK60" s="439">
        <f t="shared" si="121"/>
        <v>29.730354995508485</v>
      </c>
      <c r="AL60" s="439">
        <f t="shared" si="122"/>
        <v>30.258904582441659</v>
      </c>
      <c r="AM60" s="439">
        <f t="shared" si="123"/>
        <v>31.451800696482366</v>
      </c>
      <c r="AN60" s="440">
        <f t="shared" si="124"/>
        <v>32.610731601550164</v>
      </c>
    </row>
    <row r="61" spans="1:40" outlineLevel="2">
      <c r="A61" s="882">
        <f>ROW()</f>
        <v>61</v>
      </c>
      <c r="B61" s="453"/>
      <c r="D61" s="452" t="s">
        <v>33</v>
      </c>
      <c r="H61" s="458"/>
      <c r="I61" s="458"/>
      <c r="J61" s="459"/>
      <c r="K61" s="458"/>
      <c r="L61" s="458"/>
      <c r="M61" s="458"/>
      <c r="N61" s="458"/>
      <c r="O61" s="326">
        <f t="shared" ref="O61:AD61" si="139">N205</f>
        <v>3.066557769193627</v>
      </c>
      <c r="P61" s="439">
        <f t="shared" si="139"/>
        <v>2.8386006936812311</v>
      </c>
      <c r="Q61" s="439">
        <f t="shared" si="139"/>
        <v>2.680582568793918</v>
      </c>
      <c r="R61" s="439">
        <f t="shared" si="139"/>
        <v>2.5222522154908815</v>
      </c>
      <c r="S61" s="440">
        <f t="shared" si="139"/>
        <v>2.3817540933117387</v>
      </c>
      <c r="T61" s="439">
        <f t="shared" si="139"/>
        <v>4.6169159276747846</v>
      </c>
      <c r="U61" s="439">
        <f t="shared" si="139"/>
        <v>6.9031792119552078</v>
      </c>
      <c r="V61" s="439">
        <f t="shared" si="139"/>
        <v>6.8588424845756482</v>
      </c>
      <c r="W61" s="439">
        <f t="shared" si="139"/>
        <v>6.8681288171677659</v>
      </c>
      <c r="X61" s="440">
        <f t="shared" si="139"/>
        <v>6.5677158177972155</v>
      </c>
      <c r="Y61" s="443">
        <f t="shared" si="139"/>
        <v>6.2629159714377547</v>
      </c>
      <c r="Z61" s="439">
        <f t="shared" si="139"/>
        <v>6.1276447523530599</v>
      </c>
      <c r="AA61" s="439">
        <f t="shared" si="139"/>
        <v>5.8633328755791343</v>
      </c>
      <c r="AB61" s="439">
        <f t="shared" si="139"/>
        <v>5.5728024993377883</v>
      </c>
      <c r="AC61" s="439">
        <f t="shared" si="139"/>
        <v>5.4895893771175182</v>
      </c>
      <c r="AD61" s="440">
        <f t="shared" si="139"/>
        <v>5.7069586220214985</v>
      </c>
      <c r="AE61" s="443">
        <f t="shared" si="119"/>
        <v>4.3255055581970172</v>
      </c>
      <c r="AF61" s="439">
        <f t="shared" si="119"/>
        <v>4.294095677782801</v>
      </c>
      <c r="AG61" s="439">
        <f t="shared" si="119"/>
        <v>3.8391737364993395</v>
      </c>
      <c r="AH61" s="439">
        <f t="shared" si="119"/>
        <v>3.4191270465830845</v>
      </c>
      <c r="AI61" s="440">
        <f t="shared" si="119"/>
        <v>3.1433090051707593</v>
      </c>
      <c r="AJ61" s="443">
        <f t="shared" si="120"/>
        <v>3.0166799947827125</v>
      </c>
      <c r="AK61" s="439">
        <f t="shared" si="121"/>
        <v>4.2833218664314678</v>
      </c>
      <c r="AL61" s="439">
        <f t="shared" si="122"/>
        <v>4.1207318141887734</v>
      </c>
      <c r="AM61" s="439">
        <f t="shared" si="123"/>
        <v>3.958141761946079</v>
      </c>
      <c r="AN61" s="440">
        <f t="shared" si="124"/>
        <v>3.7955517097033846</v>
      </c>
    </row>
    <row r="62" spans="1:40" outlineLevel="2">
      <c r="A62" s="882">
        <f>ROW()</f>
        <v>62</v>
      </c>
      <c r="B62" s="453"/>
      <c r="D62" s="452" t="s">
        <v>27</v>
      </c>
      <c r="H62" s="458"/>
      <c r="I62" s="458"/>
      <c r="J62" s="459"/>
      <c r="K62" s="458"/>
      <c r="L62" s="458"/>
      <c r="M62" s="458"/>
      <c r="N62" s="458"/>
      <c r="O62" s="326">
        <f t="shared" ref="O62:AD62" si="140">N206</f>
        <v>2.7173348612376378</v>
      </c>
      <c r="P62" s="439">
        <f t="shared" si="140"/>
        <v>2.5661476204622535</v>
      </c>
      <c r="Q62" s="439">
        <f t="shared" si="140"/>
        <v>2.4144221364023792</v>
      </c>
      <c r="R62" s="439">
        <f t="shared" si="140"/>
        <v>2.3224319031278262</v>
      </c>
      <c r="S62" s="440">
        <f t="shared" si="140"/>
        <v>2.3381970462653752</v>
      </c>
      <c r="T62" s="439">
        <f t="shared" si="140"/>
        <v>0.96508043648909936</v>
      </c>
      <c r="U62" s="439">
        <f t="shared" si="140"/>
        <v>1.1099911885037141</v>
      </c>
      <c r="V62" s="439">
        <f t="shared" si="140"/>
        <v>2.5429160682126839</v>
      </c>
      <c r="W62" s="439">
        <f t="shared" si="140"/>
        <v>3.3975823634024302</v>
      </c>
      <c r="X62" s="440">
        <f t="shared" si="140"/>
        <v>8.7093976368639119</v>
      </c>
      <c r="Y62" s="443">
        <f t="shared" si="140"/>
        <v>20.605155613373437</v>
      </c>
      <c r="Z62" s="439">
        <f t="shared" si="140"/>
        <v>20.545902194906979</v>
      </c>
      <c r="AA62" s="439">
        <f t="shared" si="140"/>
        <v>20.515754000573882</v>
      </c>
      <c r="AB62" s="439">
        <f t="shared" si="140"/>
        <v>20.368389243784577</v>
      </c>
      <c r="AC62" s="439">
        <f t="shared" si="140"/>
        <v>21.090609012421979</v>
      </c>
      <c r="AD62" s="440">
        <f t="shared" si="140"/>
        <v>31.225635392836658</v>
      </c>
      <c r="AE62" s="443">
        <f t="shared" si="119"/>
        <v>31.877026899937519</v>
      </c>
      <c r="AF62" s="439">
        <f t="shared" si="119"/>
        <v>32.287363300023053</v>
      </c>
      <c r="AG62" s="439">
        <f t="shared" si="119"/>
        <v>31.581538500945289</v>
      </c>
      <c r="AH62" s="439">
        <f t="shared" si="119"/>
        <v>30.910881103206535</v>
      </c>
      <c r="AI62" s="440">
        <f t="shared" si="119"/>
        <v>30.551526537239649</v>
      </c>
      <c r="AJ62" s="443">
        <f t="shared" si="120"/>
        <v>29.803572300418754</v>
      </c>
      <c r="AK62" s="439">
        <f t="shared" si="121"/>
        <v>30.588390069376363</v>
      </c>
      <c r="AL62" s="439">
        <f t="shared" si="122"/>
        <v>33.079851702547529</v>
      </c>
      <c r="AM62" s="439">
        <f t="shared" si="123"/>
        <v>32.455441859695554</v>
      </c>
      <c r="AN62" s="440">
        <f t="shared" si="124"/>
        <v>31.801468342783171</v>
      </c>
    </row>
    <row r="63" spans="1:40" outlineLevel="2">
      <c r="A63" s="882">
        <f>ROW()</f>
        <v>63</v>
      </c>
      <c r="B63" s="453"/>
      <c r="D63" s="452" t="s">
        <v>34</v>
      </c>
      <c r="H63" s="458"/>
      <c r="I63" s="458"/>
      <c r="J63" s="459"/>
      <c r="K63" s="458"/>
      <c r="L63" s="458"/>
      <c r="M63" s="458"/>
      <c r="N63" s="458"/>
      <c r="O63" s="326">
        <f t="shared" ref="O63:AD63" si="141">N207</f>
        <v>179.25927169913422</v>
      </c>
      <c r="P63" s="439">
        <f t="shared" si="141"/>
        <v>188.93095633169233</v>
      </c>
      <c r="Q63" s="439">
        <f t="shared" si="141"/>
        <v>202.04866021098206</v>
      </c>
      <c r="R63" s="439">
        <f t="shared" si="141"/>
        <v>210.29547473143529</v>
      </c>
      <c r="S63" s="440">
        <f t="shared" si="141"/>
        <v>215.06787908861318</v>
      </c>
      <c r="T63" s="439">
        <f t="shared" si="141"/>
        <v>220.85691843828329</v>
      </c>
      <c r="U63" s="439">
        <f t="shared" si="141"/>
        <v>227.77550642310683</v>
      </c>
      <c r="V63" s="439">
        <f t="shared" si="141"/>
        <v>243.32314096834119</v>
      </c>
      <c r="W63" s="439">
        <f t="shared" si="141"/>
        <v>254.75314419697051</v>
      </c>
      <c r="X63" s="440">
        <f t="shared" si="141"/>
        <v>267.75695444882393</v>
      </c>
      <c r="Y63" s="443">
        <f t="shared" si="141"/>
        <v>291.16756462655707</v>
      </c>
      <c r="Z63" s="439">
        <f t="shared" si="141"/>
        <v>304.37930637063039</v>
      </c>
      <c r="AA63" s="439">
        <f t="shared" si="141"/>
        <v>322.86399984680247</v>
      </c>
      <c r="AB63" s="439">
        <f t="shared" si="141"/>
        <v>340.05034015534386</v>
      </c>
      <c r="AC63" s="439">
        <f t="shared" si="141"/>
        <v>353.52185651253575</v>
      </c>
      <c r="AD63" s="440">
        <f t="shared" si="141"/>
        <v>363.23639506859797</v>
      </c>
      <c r="AE63" s="443">
        <f t="shared" si="119"/>
        <v>373.90256071015637</v>
      </c>
      <c r="AF63" s="439">
        <f t="shared" si="119"/>
        <v>375.58510998027975</v>
      </c>
      <c r="AG63" s="439">
        <f t="shared" si="119"/>
        <v>378.581377710585</v>
      </c>
      <c r="AH63" s="439">
        <f t="shared" si="119"/>
        <v>380.15649842329935</v>
      </c>
      <c r="AI63" s="440">
        <f t="shared" si="119"/>
        <v>382.75730375848798</v>
      </c>
      <c r="AJ63" s="443">
        <f t="shared" si="120"/>
        <v>381.58402900512124</v>
      </c>
      <c r="AK63" s="439">
        <f t="shared" si="121"/>
        <v>386.35152037050142</v>
      </c>
      <c r="AL63" s="439">
        <f t="shared" si="122"/>
        <v>392.76350838015168</v>
      </c>
      <c r="AM63" s="439">
        <f t="shared" si="123"/>
        <v>399.61413621438709</v>
      </c>
      <c r="AN63" s="440">
        <f t="shared" si="124"/>
        <v>407.64320964392755</v>
      </c>
    </row>
    <row r="64" spans="1:40" outlineLevel="2">
      <c r="A64" s="882">
        <f>ROW()</f>
        <v>64</v>
      </c>
      <c r="B64" s="453"/>
      <c r="D64" s="452" t="s">
        <v>35</v>
      </c>
      <c r="H64" s="458"/>
      <c r="I64" s="458"/>
      <c r="J64" s="459"/>
      <c r="K64" s="458"/>
      <c r="L64" s="458"/>
      <c r="M64" s="458"/>
      <c r="N64" s="458"/>
      <c r="O64" s="326">
        <f t="shared" ref="O64:AD64" si="142">N208</f>
        <v>4.1634900674118631</v>
      </c>
      <c r="P64" s="439">
        <f t="shared" si="142"/>
        <v>-4.8244644353198423</v>
      </c>
      <c r="Q64" s="439">
        <f t="shared" si="142"/>
        <v>-4.8244644353198431</v>
      </c>
      <c r="R64" s="439">
        <f t="shared" si="142"/>
        <v>-4.8244644353198431</v>
      </c>
      <c r="S64" s="440">
        <f t="shared" si="142"/>
        <v>-4.8244644353198431</v>
      </c>
      <c r="T64" s="439">
        <f t="shared" si="142"/>
        <v>0</v>
      </c>
      <c r="U64" s="439">
        <f t="shared" si="142"/>
        <v>4.0989167554890953</v>
      </c>
      <c r="V64" s="439">
        <f t="shared" si="142"/>
        <v>4.1972798995514982</v>
      </c>
      <c r="W64" s="439">
        <f t="shared" si="142"/>
        <v>4.8065345404861235</v>
      </c>
      <c r="X64" s="440">
        <f t="shared" si="142"/>
        <v>9.1413372573861817</v>
      </c>
      <c r="Y64" s="443">
        <f t="shared" si="142"/>
        <v>14.770802068665851</v>
      </c>
      <c r="Z64" s="439">
        <f t="shared" si="142"/>
        <v>14.292920150554153</v>
      </c>
      <c r="AA64" s="439">
        <f t="shared" si="142"/>
        <v>13.892950073445494</v>
      </c>
      <c r="AB64" s="439">
        <f t="shared" si="142"/>
        <v>12.866572944579051</v>
      </c>
      <c r="AC64" s="439">
        <f t="shared" si="142"/>
        <v>12.153600093972239</v>
      </c>
      <c r="AD64" s="440">
        <f t="shared" si="142"/>
        <v>11.928463147079215</v>
      </c>
      <c r="AE64" s="443">
        <f t="shared" si="119"/>
        <v>10.40429905136552</v>
      </c>
      <c r="AF64" s="439">
        <f t="shared" si="119"/>
        <v>9.2788702724376488</v>
      </c>
      <c r="AG64" s="439">
        <f t="shared" si="119"/>
        <v>7.9183179088043367</v>
      </c>
      <c r="AH64" s="439">
        <f t="shared" si="119"/>
        <v>6.6737613540094394</v>
      </c>
      <c r="AI64" s="440">
        <f t="shared" si="119"/>
        <v>5.4878261066858762</v>
      </c>
      <c r="AJ64" s="443">
        <f t="shared" si="120"/>
        <v>5.3483195806625705</v>
      </c>
      <c r="AK64" s="439">
        <f t="shared" si="121"/>
        <v>5.3457952992859301</v>
      </c>
      <c r="AL64" s="439">
        <f t="shared" si="122"/>
        <v>5.263107465551947</v>
      </c>
      <c r="AM64" s="439">
        <f t="shared" si="123"/>
        <v>5.1564138779970916</v>
      </c>
      <c r="AN64" s="440">
        <f t="shared" si="124"/>
        <v>5.0720757799227822</v>
      </c>
    </row>
    <row r="65" spans="1:40" outlineLevel="2">
      <c r="A65" s="882">
        <f>ROW()</f>
        <v>65</v>
      </c>
      <c r="B65" s="453"/>
      <c r="D65" s="452" t="s">
        <v>302</v>
      </c>
      <c r="H65" s="458"/>
      <c r="I65" s="458"/>
      <c r="J65" s="459"/>
      <c r="K65" s="458"/>
      <c r="L65" s="458"/>
      <c r="M65" s="458"/>
      <c r="N65" s="458"/>
      <c r="O65" s="326">
        <f t="shared" ref="O65:P65" si="143">N209</f>
        <v>0</v>
      </c>
      <c r="P65" s="439">
        <f t="shared" si="143"/>
        <v>0</v>
      </c>
      <c r="Q65" s="439">
        <f t="shared" ref="Q65" si="144">P209</f>
        <v>0</v>
      </c>
      <c r="R65" s="439">
        <f t="shared" ref="R65" si="145">Q209</f>
        <v>0</v>
      </c>
      <c r="S65" s="440">
        <f t="shared" ref="S65" si="146">R209</f>
        <v>0</v>
      </c>
      <c r="T65" s="439">
        <f t="shared" ref="T65" si="147">S209</f>
        <v>0</v>
      </c>
      <c r="U65" s="439">
        <f t="shared" ref="U65" si="148">T209</f>
        <v>0</v>
      </c>
      <c r="V65" s="439">
        <f t="shared" ref="V65" si="149">U209</f>
        <v>0</v>
      </c>
      <c r="W65" s="439">
        <f t="shared" ref="W65" si="150">V209</f>
        <v>0</v>
      </c>
      <c r="X65" s="440">
        <f t="shared" ref="X65" si="151">W209</f>
        <v>0</v>
      </c>
      <c r="Y65" s="443">
        <f t="shared" ref="Y65" si="152">X209</f>
        <v>0</v>
      </c>
      <c r="Z65" s="439">
        <f t="shared" ref="Z65" si="153">Y209</f>
        <v>1.809195340112115</v>
      </c>
      <c r="AA65" s="439">
        <f t="shared" ref="AA65" si="154">Z209</f>
        <v>2.9602149655001431</v>
      </c>
      <c r="AB65" s="439">
        <f t="shared" ref="AB65" si="155">AA209</f>
        <v>4.4219452777502806</v>
      </c>
      <c r="AC65" s="439">
        <f t="shared" ref="AC65" si="156">AB209</f>
        <v>5.3213283223891841</v>
      </c>
      <c r="AD65" s="440">
        <f t="shared" ref="AD65" si="157">AC209</f>
        <v>7.0601002738109804</v>
      </c>
      <c r="AE65" s="443">
        <f t="shared" si="119"/>
        <v>6.8413552899992416</v>
      </c>
      <c r="AF65" s="439">
        <f t="shared" si="119"/>
        <v>9.6562454003625753</v>
      </c>
      <c r="AG65" s="439">
        <f t="shared" si="119"/>
        <v>10.144434811738968</v>
      </c>
      <c r="AH65" s="439">
        <f t="shared" si="119"/>
        <v>9.3196518301726581</v>
      </c>
      <c r="AI65" s="440">
        <f t="shared" si="119"/>
        <v>8.208881254151537</v>
      </c>
      <c r="AJ65" s="443">
        <f t="shared" si="120"/>
        <v>8.5360141125923441</v>
      </c>
      <c r="AK65" s="439">
        <f t="shared" si="121"/>
        <v>10.420405182148807</v>
      </c>
      <c r="AL65" s="439">
        <f t="shared" si="122"/>
        <v>10.847833505161407</v>
      </c>
      <c r="AM65" s="439">
        <f t="shared" si="123"/>
        <v>10.45884539811134</v>
      </c>
      <c r="AN65" s="440">
        <f t="shared" si="124"/>
        <v>11.113239877582352</v>
      </c>
    </row>
    <row r="66" spans="1:40" outlineLevel="2">
      <c r="A66" s="882">
        <f>ROW()</f>
        <v>66</v>
      </c>
      <c r="B66" s="453"/>
      <c r="D66" s="452" t="s">
        <v>36</v>
      </c>
      <c r="H66" s="458"/>
      <c r="I66" s="458"/>
      <c r="J66" s="459"/>
      <c r="K66" s="458"/>
      <c r="L66" s="458"/>
      <c r="M66" s="458"/>
      <c r="N66" s="458"/>
      <c r="O66" s="326">
        <f t="shared" ref="O66:AD66" si="158">N210</f>
        <v>9.9261731718104294</v>
      </c>
      <c r="P66" s="439">
        <f t="shared" si="158"/>
        <v>8.542450052107359</v>
      </c>
      <c r="Q66" s="439">
        <f t="shared" si="158"/>
        <v>5.4583968883919347</v>
      </c>
      <c r="R66" s="439">
        <f t="shared" si="158"/>
        <v>1.4204060558641931</v>
      </c>
      <c r="S66" s="440">
        <f t="shared" si="158"/>
        <v>0.33764961819697525</v>
      </c>
      <c r="T66" s="439">
        <f t="shared" si="158"/>
        <v>5.3172746740507346</v>
      </c>
      <c r="U66" s="439">
        <f t="shared" si="158"/>
        <v>7.2964553460987558</v>
      </c>
      <c r="V66" s="439">
        <f t="shared" si="158"/>
        <v>10.750312669808173</v>
      </c>
      <c r="W66" s="439">
        <f t="shared" si="158"/>
        <v>11.530721532635555</v>
      </c>
      <c r="X66" s="440">
        <f t="shared" si="158"/>
        <v>13.809973465325712</v>
      </c>
      <c r="Y66" s="443">
        <f t="shared" si="158"/>
        <v>12.438879556422265</v>
      </c>
      <c r="Z66" s="439">
        <f t="shared" si="158"/>
        <v>17.570656958343971</v>
      </c>
      <c r="AA66" s="439">
        <f t="shared" si="158"/>
        <v>16.561763290285924</v>
      </c>
      <c r="AB66" s="439">
        <f t="shared" si="158"/>
        <v>21.591395789813749</v>
      </c>
      <c r="AC66" s="439">
        <f t="shared" si="158"/>
        <v>24.131886482970692</v>
      </c>
      <c r="AD66" s="440">
        <f t="shared" si="158"/>
        <v>19.596107442493434</v>
      </c>
      <c r="AE66" s="443">
        <f t="shared" si="119"/>
        <v>13.121377947750121</v>
      </c>
      <c r="AF66" s="439">
        <f t="shared" si="119"/>
        <v>13.075130990071436</v>
      </c>
      <c r="AG66" s="439">
        <f t="shared" si="119"/>
        <v>13.008134811899373</v>
      </c>
      <c r="AH66" s="439">
        <f t="shared" si="119"/>
        <v>13.42877698564593</v>
      </c>
      <c r="AI66" s="440">
        <f t="shared" si="119"/>
        <v>14.388748294525922</v>
      </c>
      <c r="AJ66" s="443">
        <f t="shared" si="120"/>
        <v>12.753560711265582</v>
      </c>
      <c r="AK66" s="439">
        <f t="shared" si="121"/>
        <v>29.983320416539868</v>
      </c>
      <c r="AL66" s="439">
        <f t="shared" si="122"/>
        <v>46.226120937122978</v>
      </c>
      <c r="AM66" s="439">
        <f t="shared" si="123"/>
        <v>41.940403827441529</v>
      </c>
      <c r="AN66" s="440">
        <f t="shared" si="124"/>
        <v>33.417012804851026</v>
      </c>
    </row>
    <row r="67" spans="1:40" outlineLevel="2">
      <c r="A67" s="882">
        <f>ROW()</f>
        <v>67</v>
      </c>
      <c r="B67" s="453"/>
      <c r="D67" s="452" t="s">
        <v>583</v>
      </c>
      <c r="H67" s="458"/>
      <c r="I67" s="458"/>
      <c r="J67" s="459"/>
      <c r="K67" s="458"/>
      <c r="L67" s="458"/>
      <c r="M67" s="458"/>
      <c r="N67" s="458"/>
      <c r="O67" s="326">
        <f t="shared" ref="O67:P67" si="159">N211</f>
        <v>0</v>
      </c>
      <c r="P67" s="439">
        <f t="shared" si="159"/>
        <v>0</v>
      </c>
      <c r="Q67" s="439">
        <f t="shared" ref="Q67" si="160">P211</f>
        <v>0</v>
      </c>
      <c r="R67" s="439">
        <f t="shared" ref="R67" si="161">Q211</f>
        <v>0</v>
      </c>
      <c r="S67" s="440">
        <f t="shared" ref="S67" si="162">R211</f>
        <v>0</v>
      </c>
      <c r="T67" s="439">
        <f t="shared" ref="T67" si="163">S211</f>
        <v>0</v>
      </c>
      <c r="U67" s="439">
        <f t="shared" ref="U67" si="164">T211</f>
        <v>0</v>
      </c>
      <c r="V67" s="439">
        <f t="shared" ref="V67" si="165">U211</f>
        <v>0</v>
      </c>
      <c r="W67" s="439">
        <f t="shared" ref="W67" si="166">V211</f>
        <v>0</v>
      </c>
      <c r="X67" s="440">
        <f t="shared" ref="X67" si="167">W211</f>
        <v>0</v>
      </c>
      <c r="Y67" s="443">
        <f t="shared" ref="Y67" si="168">X211</f>
        <v>0</v>
      </c>
      <c r="Z67" s="439">
        <f t="shared" ref="Z67" si="169">Y211</f>
        <v>0</v>
      </c>
      <c r="AA67" s="439">
        <f t="shared" ref="AA67" si="170">Z211</f>
        <v>0</v>
      </c>
      <c r="AB67" s="439">
        <f t="shared" ref="AB67" si="171">AA211</f>
        <v>0</v>
      </c>
      <c r="AC67" s="439">
        <f t="shared" ref="AC67" si="172">AB211</f>
        <v>0</v>
      </c>
      <c r="AD67" s="440">
        <f t="shared" ref="AD67" si="173">AC211</f>
        <v>0.94950524895473587</v>
      </c>
      <c r="AE67" s="443">
        <f t="shared" ref="AE67:AN67" si="174">AD211</f>
        <v>2.0424834812961037</v>
      </c>
      <c r="AF67" s="439">
        <f t="shared" si="174"/>
        <v>2.6815018780470639</v>
      </c>
      <c r="AG67" s="439">
        <f t="shared" si="174"/>
        <v>3.4293423816105273</v>
      </c>
      <c r="AH67" s="439">
        <f t="shared" si="174"/>
        <v>3.7921553509728394</v>
      </c>
      <c r="AI67" s="440">
        <f t="shared" si="174"/>
        <v>3.8140723583796166</v>
      </c>
      <c r="AJ67" s="443">
        <f t="shared" si="174"/>
        <v>3.4265244723915695</v>
      </c>
      <c r="AK67" s="439">
        <f t="shared" si="174"/>
        <v>3.9882046572465804</v>
      </c>
      <c r="AL67" s="439">
        <f t="shared" si="174"/>
        <v>6.3810546328236484</v>
      </c>
      <c r="AM67" s="439">
        <f t="shared" si="174"/>
        <v>7.0688829274760074</v>
      </c>
      <c r="AN67" s="440">
        <f t="shared" si="174"/>
        <v>7.5322195377819838</v>
      </c>
    </row>
    <row r="68" spans="1:40" outlineLevel="2">
      <c r="A68" s="882">
        <f>ROW()</f>
        <v>68</v>
      </c>
      <c r="B68" s="453"/>
      <c r="D68" s="452" t="s">
        <v>81</v>
      </c>
      <c r="H68" s="458"/>
      <c r="I68" s="458"/>
      <c r="J68" s="459"/>
      <c r="K68" s="458"/>
      <c r="L68" s="458"/>
      <c r="M68" s="458"/>
      <c r="N68" s="458"/>
      <c r="O68" s="326">
        <f t="shared" ref="O68:AD69" si="175">N212</f>
        <v>19.933664196261038</v>
      </c>
      <c r="P68" s="439">
        <f t="shared" si="175"/>
        <v>15.946931357008831</v>
      </c>
      <c r="Q68" s="439">
        <f t="shared" si="175"/>
        <v>11.960198517756623</v>
      </c>
      <c r="R68" s="439">
        <f t="shared" si="175"/>
        <v>7.9734656785044162</v>
      </c>
      <c r="S68" s="440">
        <f t="shared" si="175"/>
        <v>3.986732839252209</v>
      </c>
      <c r="T68" s="439">
        <f t="shared" si="175"/>
        <v>2.2232649748987754E-15</v>
      </c>
      <c r="U68" s="439">
        <f t="shared" si="175"/>
        <v>2.2232649748987754E-15</v>
      </c>
      <c r="V68" s="439">
        <f t="shared" si="175"/>
        <v>2.2232649748987754E-15</v>
      </c>
      <c r="W68" s="439">
        <f t="shared" si="175"/>
        <v>2.2232649748987754E-15</v>
      </c>
      <c r="X68" s="440">
        <f t="shared" si="175"/>
        <v>2.2232649748987754E-15</v>
      </c>
      <c r="Y68" s="443">
        <f t="shared" si="175"/>
        <v>2.2232649748987754E-15</v>
      </c>
      <c r="Z68" s="439">
        <f t="shared" si="175"/>
        <v>2.2232649748987754E-15</v>
      </c>
      <c r="AA68" s="439">
        <f t="shared" si="175"/>
        <v>2.2232649748987754E-15</v>
      </c>
      <c r="AB68" s="439">
        <f t="shared" si="175"/>
        <v>2.2232649748987754E-15</v>
      </c>
      <c r="AC68" s="439">
        <f t="shared" si="175"/>
        <v>2.2232649748987754E-15</v>
      </c>
      <c r="AD68" s="440">
        <f t="shared" si="175"/>
        <v>2.2232649748987754E-15</v>
      </c>
      <c r="AE68" s="443">
        <f t="shared" ref="AE68:AE70" si="176">AD212</f>
        <v>2.2232649748987754E-15</v>
      </c>
      <c r="AF68" s="439">
        <f t="shared" ref="AF68:AF70" si="177">AE212</f>
        <v>2.2232649748987754E-15</v>
      </c>
      <c r="AG68" s="439">
        <f t="shared" ref="AG68:AG70" si="178">AF212</f>
        <v>2.2232649748987754E-15</v>
      </c>
      <c r="AH68" s="439">
        <f t="shared" ref="AH68:AH70" si="179">AG212</f>
        <v>2.2232649748987754E-15</v>
      </c>
      <c r="AI68" s="440">
        <f t="shared" ref="AI68:AI70" si="180">AH212</f>
        <v>2.2232649748987754E-15</v>
      </c>
      <c r="AJ68" s="443">
        <f t="shared" ref="AJ68:AJ70" si="181">AI212</f>
        <v>2.2232649748987754E-15</v>
      </c>
      <c r="AK68" s="439">
        <f t="shared" ref="AK68:AK70" si="182">AJ212</f>
        <v>1.1130283977464628E-15</v>
      </c>
      <c r="AL68" s="439">
        <f t="shared" ref="AL68:AL70" si="183">AK212</f>
        <v>1.1130283977464628E-15</v>
      </c>
      <c r="AM68" s="439">
        <f t="shared" ref="AM68:AM70" si="184">AL212</f>
        <v>1.1130283977464628E-15</v>
      </c>
      <c r="AN68" s="440">
        <f t="shared" ref="AN68:AN70" si="185">AM212</f>
        <v>1.1130283977464628E-15</v>
      </c>
    </row>
    <row r="69" spans="1:40" outlineLevel="2">
      <c r="A69" s="882">
        <f>ROW()</f>
        <v>69</v>
      </c>
      <c r="B69" s="453"/>
      <c r="D69" s="452" t="s">
        <v>28</v>
      </c>
      <c r="H69" s="458"/>
      <c r="I69" s="458"/>
      <c r="J69" s="459"/>
      <c r="K69" s="458"/>
      <c r="L69" s="458"/>
      <c r="M69" s="458"/>
      <c r="N69" s="458"/>
      <c r="O69" s="326">
        <f t="shared" si="175"/>
        <v>9.5870788735068775</v>
      </c>
      <c r="P69" s="439">
        <f t="shared" si="175"/>
        <v>9.5870788735068775</v>
      </c>
      <c r="Q69" s="439">
        <f t="shared" si="175"/>
        <v>9.5870788735068775</v>
      </c>
      <c r="R69" s="439">
        <f t="shared" si="175"/>
        <v>9.5870788735068775</v>
      </c>
      <c r="S69" s="440">
        <f t="shared" si="175"/>
        <v>9.5870788735068775</v>
      </c>
      <c r="T69" s="439">
        <f t="shared" si="175"/>
        <v>4.7083614134614207</v>
      </c>
      <c r="U69" s="439">
        <f t="shared" si="175"/>
        <v>4.7083614134614207</v>
      </c>
      <c r="V69" s="439">
        <f t="shared" si="175"/>
        <v>4.7083614134614207</v>
      </c>
      <c r="W69" s="439">
        <f t="shared" si="175"/>
        <v>4.7083614134614207</v>
      </c>
      <c r="X69" s="440">
        <f t="shared" si="175"/>
        <v>4.7083614134614207</v>
      </c>
      <c r="Y69" s="443">
        <f t="shared" si="175"/>
        <v>4.7083614134614207</v>
      </c>
      <c r="Z69" s="439">
        <f t="shared" si="175"/>
        <v>4.7083614134614207</v>
      </c>
      <c r="AA69" s="439">
        <f t="shared" si="175"/>
        <v>5.7379001588488743</v>
      </c>
      <c r="AB69" s="439">
        <f t="shared" si="175"/>
        <v>8.5234255514670565</v>
      </c>
      <c r="AC69" s="439">
        <f t="shared" si="175"/>
        <v>9.0201159817792771</v>
      </c>
      <c r="AD69" s="440">
        <f t="shared" si="175"/>
        <v>9.0281166459247633</v>
      </c>
      <c r="AE69" s="443">
        <f t="shared" si="176"/>
        <v>11.427074949745691</v>
      </c>
      <c r="AF69" s="439">
        <f t="shared" si="177"/>
        <v>11.427074949745691</v>
      </c>
      <c r="AG69" s="439">
        <f t="shared" si="178"/>
        <v>11.427074949745691</v>
      </c>
      <c r="AH69" s="439">
        <f t="shared" si="179"/>
        <v>11.427074949745691</v>
      </c>
      <c r="AI69" s="440">
        <f t="shared" si="180"/>
        <v>11.427074949745691</v>
      </c>
      <c r="AJ69" s="443">
        <f t="shared" si="181"/>
        <v>11.427074949745691</v>
      </c>
      <c r="AK69" s="439">
        <f t="shared" si="182"/>
        <v>11.427074949745691</v>
      </c>
      <c r="AL69" s="439">
        <f t="shared" si="183"/>
        <v>11.427074949745691</v>
      </c>
      <c r="AM69" s="439">
        <f t="shared" si="184"/>
        <v>11.427074949745691</v>
      </c>
      <c r="AN69" s="440">
        <f t="shared" si="185"/>
        <v>11.427074949745691</v>
      </c>
    </row>
    <row r="70" spans="1:40" outlineLevel="2">
      <c r="A70" s="882">
        <f>ROW()</f>
        <v>70</v>
      </c>
      <c r="B70" s="453"/>
      <c r="D70" s="456" t="s">
        <v>443</v>
      </c>
      <c r="E70" s="456"/>
      <c r="F70" s="456"/>
      <c r="G70" s="456"/>
      <c r="H70" s="460"/>
      <c r="I70" s="460"/>
      <c r="J70" s="461"/>
      <c r="K70" s="460"/>
      <c r="L70" s="460"/>
      <c r="M70" s="460"/>
      <c r="N70" s="460"/>
      <c r="O70" s="327">
        <f t="shared" ref="O70:AD70" si="186">N214</f>
        <v>0</v>
      </c>
      <c r="P70" s="441">
        <f t="shared" si="186"/>
        <v>0</v>
      </c>
      <c r="Q70" s="441">
        <f t="shared" si="186"/>
        <v>0</v>
      </c>
      <c r="R70" s="441">
        <f t="shared" si="186"/>
        <v>0</v>
      </c>
      <c r="S70" s="442">
        <f t="shared" si="186"/>
        <v>0</v>
      </c>
      <c r="T70" s="441">
        <f t="shared" si="186"/>
        <v>0</v>
      </c>
      <c r="U70" s="441">
        <f t="shared" si="186"/>
        <v>0</v>
      </c>
      <c r="V70" s="441">
        <f t="shared" si="186"/>
        <v>0</v>
      </c>
      <c r="W70" s="441">
        <f t="shared" si="186"/>
        <v>0</v>
      </c>
      <c r="X70" s="442">
        <f t="shared" si="186"/>
        <v>0</v>
      </c>
      <c r="Y70" s="462">
        <f t="shared" si="186"/>
        <v>0</v>
      </c>
      <c r="Z70" s="441">
        <f t="shared" si="186"/>
        <v>0</v>
      </c>
      <c r="AA70" s="441">
        <f t="shared" si="186"/>
        <v>0</v>
      </c>
      <c r="AB70" s="441">
        <f t="shared" si="186"/>
        <v>0</v>
      </c>
      <c r="AC70" s="441">
        <f t="shared" si="186"/>
        <v>0</v>
      </c>
      <c r="AD70" s="442">
        <f t="shared" si="186"/>
        <v>0.33433709981011112</v>
      </c>
      <c r="AE70" s="462">
        <f t="shared" si="176"/>
        <v>1.1243602447556214</v>
      </c>
      <c r="AF70" s="441">
        <f t="shared" si="177"/>
        <v>1.1072462767305384</v>
      </c>
      <c r="AG70" s="441">
        <f t="shared" si="178"/>
        <v>1.0901323087054555</v>
      </c>
      <c r="AH70" s="441">
        <f t="shared" si="179"/>
        <v>1.0730183406803726</v>
      </c>
      <c r="AI70" s="442">
        <f t="shared" si="180"/>
        <v>1.0559043726552897</v>
      </c>
      <c r="AJ70" s="462">
        <f t="shared" si="181"/>
        <v>1.0387904046302068</v>
      </c>
      <c r="AK70" s="441">
        <f t="shared" si="182"/>
        <v>1.021633659356223</v>
      </c>
      <c r="AL70" s="441">
        <f t="shared" si="183"/>
        <v>1.0044769140822392</v>
      </c>
      <c r="AM70" s="441">
        <f t="shared" si="184"/>
        <v>0.98732016880825546</v>
      </c>
      <c r="AN70" s="442">
        <f t="shared" si="185"/>
        <v>0.97016342353427176</v>
      </c>
    </row>
    <row r="71" spans="1:40" outlineLevel="2">
      <c r="A71" s="882">
        <f>ROW()</f>
        <v>71</v>
      </c>
      <c r="B71" s="453"/>
      <c r="D71" s="452" t="s">
        <v>24</v>
      </c>
      <c r="H71" s="458"/>
      <c r="I71" s="458"/>
      <c r="J71" s="459"/>
      <c r="K71" s="458"/>
      <c r="L71" s="458"/>
      <c r="M71" s="458"/>
      <c r="N71" s="458"/>
      <c r="O71" s="443">
        <f t="shared" ref="O71:AN71" si="187">SUM(O55:O70)</f>
        <v>1109.4592304486098</v>
      </c>
      <c r="P71" s="439">
        <f t="shared" si="187"/>
        <v>1097.7801048274262</v>
      </c>
      <c r="Q71" s="439">
        <f t="shared" si="187"/>
        <v>1101.6487774248433</v>
      </c>
      <c r="R71" s="439">
        <f t="shared" si="187"/>
        <v>1105.5266541596554</v>
      </c>
      <c r="S71" s="440">
        <f t="shared" si="187"/>
        <v>1108.3651416475018</v>
      </c>
      <c r="T71" s="439">
        <f t="shared" si="187"/>
        <v>1128.0281266850429</v>
      </c>
      <c r="U71" s="439">
        <f t="shared" si="187"/>
        <v>1152.0868817463536</v>
      </c>
      <c r="V71" s="439">
        <f t="shared" si="187"/>
        <v>1171.0891477130608</v>
      </c>
      <c r="W71" s="439">
        <f t="shared" si="187"/>
        <v>1183.5334309258742</v>
      </c>
      <c r="X71" s="440">
        <f t="shared" si="187"/>
        <v>1245.0943459527414</v>
      </c>
      <c r="Y71" s="443">
        <f t="shared" si="187"/>
        <v>1292.1184246261996</v>
      </c>
      <c r="Z71" s="439">
        <f t="shared" si="187"/>
        <v>1320.8166764795083</v>
      </c>
      <c r="AA71" s="439">
        <f t="shared" si="187"/>
        <v>1360.7934509109111</v>
      </c>
      <c r="AB71" s="439">
        <f t="shared" si="187"/>
        <v>1407.8746239124721</v>
      </c>
      <c r="AC71" s="439">
        <f t="shared" si="187"/>
        <v>1451.3852160686949</v>
      </c>
      <c r="AD71" s="440">
        <f t="shared" si="187"/>
        <v>1492.7832187908737</v>
      </c>
      <c r="AE71" s="443">
        <f t="shared" si="187"/>
        <v>1509.7313093987686</v>
      </c>
      <c r="AF71" s="439">
        <f t="shared" si="187"/>
        <v>1526.5407999720946</v>
      </c>
      <c r="AG71" s="439">
        <f t="shared" si="187"/>
        <v>1544.7792978878167</v>
      </c>
      <c r="AH71" s="439">
        <f t="shared" si="187"/>
        <v>1561.9186773135532</v>
      </c>
      <c r="AI71" s="440">
        <f t="shared" si="187"/>
        <v>1575.0776296891563</v>
      </c>
      <c r="AJ71" s="443">
        <f t="shared" si="187"/>
        <v>1582.4731773915207</v>
      </c>
      <c r="AK71" s="439">
        <f t="shared" si="187"/>
        <v>1616.4590788515764</v>
      </c>
      <c r="AL71" s="439">
        <f t="shared" si="187"/>
        <v>1651.0599805999527</v>
      </c>
      <c r="AM71" s="439">
        <f t="shared" si="187"/>
        <v>1665.4669627265621</v>
      </c>
      <c r="AN71" s="440">
        <f t="shared" si="187"/>
        <v>1674.2117917392593</v>
      </c>
    </row>
    <row r="72" spans="1:40" outlineLevel="1">
      <c r="A72" s="732" t="s">
        <v>685</v>
      </c>
      <c r="B72" s="733"/>
      <c r="C72" s="881"/>
      <c r="D72" s="733"/>
      <c r="E72" s="733"/>
      <c r="F72" s="733"/>
      <c r="G72" s="730"/>
      <c r="H72" s="733"/>
      <c r="I72" s="730"/>
      <c r="J72" s="729"/>
      <c r="K72" s="730"/>
      <c r="L72" s="730"/>
      <c r="M72" s="730"/>
      <c r="N72" s="730"/>
      <c r="O72" s="729"/>
      <c r="P72" s="730"/>
      <c r="Q72" s="730"/>
      <c r="R72" s="730"/>
      <c r="S72" s="731"/>
      <c r="T72" s="730"/>
      <c r="U72" s="730"/>
      <c r="V72" s="730"/>
      <c r="W72" s="730"/>
      <c r="X72" s="731"/>
      <c r="Y72" s="729"/>
      <c r="Z72" s="730"/>
      <c r="AA72" s="730"/>
      <c r="AB72" s="730"/>
      <c r="AC72" s="730"/>
      <c r="AD72" s="731"/>
      <c r="AE72" s="729"/>
      <c r="AF72" s="730"/>
      <c r="AG72" s="730"/>
      <c r="AH72" s="730"/>
      <c r="AI72" s="731"/>
      <c r="AJ72" s="729"/>
      <c r="AK72" s="730"/>
      <c r="AL72" s="730"/>
      <c r="AM72" s="730"/>
      <c r="AN72" s="731"/>
    </row>
    <row r="73" spans="1:40" outlineLevel="2">
      <c r="A73" s="882">
        <f>ROW()</f>
        <v>73</v>
      </c>
      <c r="B73" s="453"/>
      <c r="D73" s="452" t="s">
        <v>300</v>
      </c>
      <c r="H73" s="458"/>
      <c r="I73" s="458"/>
      <c r="J73" s="459"/>
      <c r="K73" s="458"/>
      <c r="L73" s="458"/>
      <c r="M73" s="458"/>
      <c r="N73" s="458"/>
      <c r="O73" s="326">
        <f>O261</f>
        <v>0</v>
      </c>
      <c r="P73" s="439"/>
      <c r="Q73" s="439"/>
      <c r="R73" s="439"/>
      <c r="S73" s="440"/>
      <c r="T73" s="439"/>
      <c r="U73" s="439"/>
      <c r="V73" s="439"/>
      <c r="W73" s="439"/>
      <c r="X73" s="440"/>
      <c r="Y73" s="443"/>
      <c r="Z73" s="439"/>
      <c r="AA73" s="439"/>
      <c r="AB73" s="439"/>
      <c r="AC73" s="439"/>
      <c r="AD73" s="440"/>
      <c r="AE73" s="443"/>
      <c r="AF73" s="439"/>
      <c r="AG73" s="439"/>
      <c r="AH73" s="439"/>
      <c r="AI73" s="440"/>
      <c r="AJ73" s="443"/>
      <c r="AK73" s="439"/>
      <c r="AL73" s="439"/>
      <c r="AM73" s="439"/>
      <c r="AN73" s="440"/>
    </row>
    <row r="74" spans="1:40" outlineLevel="2">
      <c r="A74" s="882">
        <f>ROW()</f>
        <v>74</v>
      </c>
      <c r="B74" s="453"/>
      <c r="D74" s="452" t="s">
        <v>301</v>
      </c>
      <c r="H74" s="458"/>
      <c r="I74" s="458"/>
      <c r="J74" s="459"/>
      <c r="K74" s="458"/>
      <c r="L74" s="458"/>
      <c r="M74" s="458"/>
      <c r="N74" s="458"/>
      <c r="O74" s="326">
        <f t="shared" ref="O74:O84" si="188">O262</f>
        <v>0</v>
      </c>
      <c r="P74" s="439"/>
      <c r="Q74" s="439"/>
      <c r="R74" s="439"/>
      <c r="S74" s="440"/>
      <c r="T74" s="439"/>
      <c r="U74" s="439"/>
      <c r="V74" s="439"/>
      <c r="W74" s="439"/>
      <c r="X74" s="440"/>
      <c r="Y74" s="443"/>
      <c r="Z74" s="439"/>
      <c r="AA74" s="439"/>
      <c r="AB74" s="439"/>
      <c r="AC74" s="439"/>
      <c r="AD74" s="440"/>
      <c r="AE74" s="443"/>
      <c r="AF74" s="439"/>
      <c r="AG74" s="439"/>
      <c r="AH74" s="439"/>
      <c r="AI74" s="440"/>
      <c r="AJ74" s="443"/>
      <c r="AK74" s="439"/>
      <c r="AL74" s="439"/>
      <c r="AM74" s="439"/>
      <c r="AN74" s="440"/>
    </row>
    <row r="75" spans="1:40" outlineLevel="2">
      <c r="A75" s="882">
        <f>ROW()</f>
        <v>75</v>
      </c>
      <c r="B75" s="453"/>
      <c r="D75" s="452" t="s">
        <v>29</v>
      </c>
      <c r="H75" s="458"/>
      <c r="I75" s="458"/>
      <c r="J75" s="459"/>
      <c r="K75" s="458"/>
      <c r="L75" s="458"/>
      <c r="M75" s="458"/>
      <c r="N75" s="458"/>
      <c r="O75" s="326">
        <f t="shared" si="188"/>
        <v>0</v>
      </c>
      <c r="P75" s="439"/>
      <c r="Q75" s="439"/>
      <c r="R75" s="439"/>
      <c r="S75" s="440"/>
      <c r="T75" s="439"/>
      <c r="U75" s="439"/>
      <c r="V75" s="439"/>
      <c r="W75" s="439"/>
      <c r="X75" s="440"/>
      <c r="Y75" s="443"/>
      <c r="Z75" s="439"/>
      <c r="AA75" s="439"/>
      <c r="AB75" s="439"/>
      <c r="AC75" s="439"/>
      <c r="AD75" s="440"/>
      <c r="AE75" s="443"/>
      <c r="AF75" s="439"/>
      <c r="AG75" s="439"/>
      <c r="AH75" s="439"/>
      <c r="AI75" s="440"/>
      <c r="AJ75" s="443"/>
      <c r="AK75" s="439"/>
      <c r="AL75" s="439"/>
      <c r="AM75" s="439"/>
      <c r="AN75" s="440"/>
    </row>
    <row r="76" spans="1:40" outlineLevel="2">
      <c r="A76" s="882">
        <f>ROW()</f>
        <v>76</v>
      </c>
      <c r="B76" s="453"/>
      <c r="D76" s="452" t="s">
        <v>30</v>
      </c>
      <c r="H76" s="458"/>
      <c r="I76" s="458"/>
      <c r="J76" s="459"/>
      <c r="K76" s="458"/>
      <c r="L76" s="458"/>
      <c r="M76" s="458"/>
      <c r="N76" s="458"/>
      <c r="O76" s="326">
        <f t="shared" si="188"/>
        <v>0</v>
      </c>
      <c r="P76" s="439"/>
      <c r="Q76" s="439"/>
      <c r="R76" s="439"/>
      <c r="S76" s="440"/>
      <c r="T76" s="439"/>
      <c r="U76" s="439"/>
      <c r="V76" s="439"/>
      <c r="W76" s="439"/>
      <c r="X76" s="440"/>
      <c r="Y76" s="443"/>
      <c r="Z76" s="439"/>
      <c r="AA76" s="439"/>
      <c r="AB76" s="439"/>
      <c r="AC76" s="439"/>
      <c r="AD76" s="440"/>
      <c r="AE76" s="443"/>
      <c r="AF76" s="439"/>
      <c r="AG76" s="439"/>
      <c r="AH76" s="439"/>
      <c r="AI76" s="440"/>
      <c r="AJ76" s="443"/>
      <c r="AK76" s="439"/>
      <c r="AL76" s="439"/>
      <c r="AM76" s="439"/>
      <c r="AN76" s="440"/>
    </row>
    <row r="77" spans="1:40" outlineLevel="2">
      <c r="A77" s="882">
        <f>ROW()</f>
        <v>77</v>
      </c>
      <c r="B77" s="453"/>
      <c r="D77" s="452" t="s">
        <v>31</v>
      </c>
      <c r="H77" s="458"/>
      <c r="I77" s="458"/>
      <c r="J77" s="459"/>
      <c r="K77" s="458"/>
      <c r="L77" s="458"/>
      <c r="M77" s="458"/>
      <c r="N77" s="458"/>
      <c r="O77" s="326">
        <f t="shared" si="188"/>
        <v>-0.98673833111910025</v>
      </c>
      <c r="P77" s="439"/>
      <c r="Q77" s="439"/>
      <c r="R77" s="439"/>
      <c r="S77" s="440"/>
      <c r="T77" s="439"/>
      <c r="U77" s="439"/>
      <c r="V77" s="439"/>
      <c r="W77" s="439"/>
      <c r="X77" s="440"/>
      <c r="Y77" s="443"/>
      <c r="Z77" s="439"/>
      <c r="AA77" s="439"/>
      <c r="AB77" s="439"/>
      <c r="AC77" s="439"/>
      <c r="AD77" s="440"/>
      <c r="AE77" s="443"/>
      <c r="AF77" s="439"/>
      <c r="AG77" s="439"/>
      <c r="AH77" s="439"/>
      <c r="AI77" s="440"/>
      <c r="AJ77" s="443"/>
      <c r="AK77" s="439"/>
      <c r="AL77" s="439"/>
      <c r="AM77" s="439"/>
      <c r="AN77" s="440"/>
    </row>
    <row r="78" spans="1:40" outlineLevel="2">
      <c r="A78" s="882">
        <f>ROW()</f>
        <v>78</v>
      </c>
      <c r="B78" s="453"/>
      <c r="D78" s="452" t="s">
        <v>32</v>
      </c>
      <c r="H78" s="458"/>
      <c r="I78" s="458"/>
      <c r="J78" s="459"/>
      <c r="K78" s="458"/>
      <c r="L78" s="458"/>
      <c r="M78" s="458"/>
      <c r="N78" s="458"/>
      <c r="O78" s="326">
        <f t="shared" si="188"/>
        <v>0</v>
      </c>
      <c r="P78" s="439"/>
      <c r="Q78" s="439"/>
      <c r="R78" s="439"/>
      <c r="S78" s="440"/>
      <c r="T78" s="439"/>
      <c r="U78" s="439"/>
      <c r="V78" s="439"/>
      <c r="W78" s="439"/>
      <c r="X78" s="440"/>
      <c r="Y78" s="443"/>
      <c r="Z78" s="439"/>
      <c r="AA78" s="439"/>
      <c r="AB78" s="439"/>
      <c r="AC78" s="439"/>
      <c r="AD78" s="440"/>
      <c r="AE78" s="443"/>
      <c r="AF78" s="439"/>
      <c r="AG78" s="439"/>
      <c r="AH78" s="439"/>
      <c r="AI78" s="440"/>
      <c r="AJ78" s="443"/>
      <c r="AK78" s="439"/>
      <c r="AL78" s="439"/>
      <c r="AM78" s="439"/>
      <c r="AN78" s="440"/>
    </row>
    <row r="79" spans="1:40" outlineLevel="2">
      <c r="A79" s="882">
        <f>ROW()</f>
        <v>79</v>
      </c>
      <c r="B79" s="453"/>
      <c r="D79" s="452" t="s">
        <v>33</v>
      </c>
      <c r="H79" s="458"/>
      <c r="I79" s="458"/>
      <c r="J79" s="459"/>
      <c r="K79" s="458"/>
      <c r="L79" s="458"/>
      <c r="M79" s="458"/>
      <c r="N79" s="458"/>
      <c r="O79" s="326">
        <f t="shared" si="188"/>
        <v>-7.0257036974549769E-2</v>
      </c>
      <c r="P79" s="439"/>
      <c r="Q79" s="439"/>
      <c r="R79" s="439"/>
      <c r="S79" s="440"/>
      <c r="T79" s="439"/>
      <c r="U79" s="439"/>
      <c r="V79" s="439"/>
      <c r="W79" s="439"/>
      <c r="X79" s="440"/>
      <c r="Y79" s="443"/>
      <c r="Z79" s="439"/>
      <c r="AA79" s="439"/>
      <c r="AB79" s="439"/>
      <c r="AC79" s="439"/>
      <c r="AD79" s="440"/>
      <c r="AE79" s="443"/>
      <c r="AF79" s="439"/>
      <c r="AG79" s="439"/>
      <c r="AH79" s="439"/>
      <c r="AI79" s="440"/>
      <c r="AJ79" s="443"/>
      <c r="AK79" s="439"/>
      <c r="AL79" s="439"/>
      <c r="AM79" s="439"/>
      <c r="AN79" s="440"/>
    </row>
    <row r="80" spans="1:40" outlineLevel="2">
      <c r="A80" s="882">
        <f>ROW()</f>
        <v>80</v>
      </c>
      <c r="B80" s="453"/>
      <c r="D80" s="452" t="s">
        <v>27</v>
      </c>
      <c r="H80" s="458"/>
      <c r="I80" s="458"/>
      <c r="J80" s="459"/>
      <c r="K80" s="458"/>
      <c r="L80" s="458"/>
      <c r="M80" s="458"/>
      <c r="N80" s="458"/>
      <c r="O80" s="326">
        <f t="shared" si="188"/>
        <v>0</v>
      </c>
      <c r="P80" s="439"/>
      <c r="Q80" s="439"/>
      <c r="R80" s="439"/>
      <c r="S80" s="440"/>
      <c r="T80" s="439"/>
      <c r="U80" s="439"/>
      <c r="V80" s="439"/>
      <c r="W80" s="439"/>
      <c r="X80" s="440"/>
      <c r="Y80" s="443"/>
      <c r="Z80" s="439"/>
      <c r="AA80" s="439"/>
      <c r="AB80" s="439"/>
      <c r="AC80" s="439"/>
      <c r="AD80" s="440"/>
      <c r="AE80" s="443"/>
      <c r="AF80" s="439"/>
      <c r="AG80" s="439"/>
      <c r="AH80" s="439"/>
      <c r="AI80" s="440"/>
      <c r="AJ80" s="443"/>
      <c r="AK80" s="439"/>
      <c r="AL80" s="439"/>
      <c r="AM80" s="439"/>
      <c r="AN80" s="440"/>
    </row>
    <row r="81" spans="1:40" outlineLevel="2">
      <c r="A81" s="882">
        <f>ROW()</f>
        <v>81</v>
      </c>
      <c r="B81" s="453"/>
      <c r="D81" s="452" t="s">
        <v>34</v>
      </c>
      <c r="H81" s="458"/>
      <c r="I81" s="458"/>
      <c r="J81" s="459"/>
      <c r="K81" s="458"/>
      <c r="L81" s="458"/>
      <c r="M81" s="458"/>
      <c r="N81" s="458"/>
      <c r="O81" s="326">
        <f t="shared" si="188"/>
        <v>0</v>
      </c>
      <c r="P81" s="439"/>
      <c r="Q81" s="439"/>
      <c r="R81" s="439"/>
      <c r="S81" s="440"/>
      <c r="T81" s="439"/>
      <c r="U81" s="439"/>
      <c r="V81" s="439"/>
      <c r="W81" s="439"/>
      <c r="X81" s="440"/>
      <c r="Y81" s="443"/>
      <c r="Z81" s="439"/>
      <c r="AA81" s="439"/>
      <c r="AB81" s="439"/>
      <c r="AC81" s="439"/>
      <c r="AD81" s="440"/>
      <c r="AE81" s="443"/>
      <c r="AF81" s="439"/>
      <c r="AG81" s="439"/>
      <c r="AH81" s="439"/>
      <c r="AI81" s="440"/>
      <c r="AJ81" s="443"/>
      <c r="AK81" s="439"/>
      <c r="AL81" s="439"/>
      <c r="AM81" s="439"/>
      <c r="AN81" s="440"/>
    </row>
    <row r="82" spans="1:40" outlineLevel="2">
      <c r="A82" s="882">
        <f>ROW()</f>
        <v>82</v>
      </c>
      <c r="B82" s="453"/>
      <c r="D82" s="452" t="s">
        <v>35</v>
      </c>
      <c r="H82" s="458"/>
      <c r="I82" s="458"/>
      <c r="J82" s="459"/>
      <c r="K82" s="458"/>
      <c r="L82" s="458"/>
      <c r="M82" s="458"/>
      <c r="N82" s="458"/>
      <c r="O82" s="326">
        <f t="shared" si="188"/>
        <v>-8.9879545027317054</v>
      </c>
      <c r="P82" s="439"/>
      <c r="Q82" s="439"/>
      <c r="R82" s="439"/>
      <c r="S82" s="440"/>
      <c r="T82" s="439"/>
      <c r="U82" s="439"/>
      <c r="V82" s="439"/>
      <c r="W82" s="439"/>
      <c r="X82" s="440"/>
      <c r="Y82" s="443"/>
      <c r="Z82" s="439"/>
      <c r="AA82" s="439"/>
      <c r="AB82" s="439"/>
      <c r="AC82" s="439"/>
      <c r="AD82" s="440"/>
      <c r="AE82" s="443"/>
      <c r="AF82" s="439"/>
      <c r="AG82" s="439"/>
      <c r="AH82" s="439"/>
      <c r="AI82" s="440"/>
      <c r="AJ82" s="443"/>
      <c r="AK82" s="439"/>
      <c r="AL82" s="439"/>
      <c r="AM82" s="439"/>
      <c r="AN82" s="440"/>
    </row>
    <row r="83" spans="1:40" outlineLevel="2">
      <c r="A83" s="882">
        <f>ROW()</f>
        <v>83</v>
      </c>
      <c r="B83" s="453"/>
      <c r="D83" s="452" t="s">
        <v>302</v>
      </c>
      <c r="H83" s="458"/>
      <c r="I83" s="458"/>
      <c r="J83" s="459"/>
      <c r="K83" s="458"/>
      <c r="L83" s="458"/>
      <c r="M83" s="458"/>
      <c r="N83" s="458"/>
      <c r="O83" s="326">
        <f t="shared" si="188"/>
        <v>0</v>
      </c>
      <c r="P83" s="439"/>
      <c r="Q83" s="439"/>
      <c r="R83" s="439"/>
      <c r="S83" s="440"/>
      <c r="T83" s="439"/>
      <c r="U83" s="439"/>
      <c r="V83" s="439"/>
      <c r="W83" s="439"/>
      <c r="X83" s="440"/>
      <c r="Y83" s="443"/>
      <c r="Z83" s="439"/>
      <c r="AA83" s="439"/>
      <c r="AB83" s="439"/>
      <c r="AC83" s="439"/>
      <c r="AD83" s="440"/>
      <c r="AE83" s="443"/>
      <c r="AF83" s="439"/>
      <c r="AG83" s="439"/>
      <c r="AH83" s="439"/>
      <c r="AI83" s="440"/>
      <c r="AJ83" s="443"/>
      <c r="AK83" s="439"/>
      <c r="AL83" s="439"/>
      <c r="AM83" s="439"/>
      <c r="AN83" s="440"/>
    </row>
    <row r="84" spans="1:40" outlineLevel="2">
      <c r="A84" s="882">
        <f>ROW()</f>
        <v>84</v>
      </c>
      <c r="B84" s="453"/>
      <c r="D84" s="452" t="s">
        <v>36</v>
      </c>
      <c r="H84" s="458"/>
      <c r="I84" s="458"/>
      <c r="J84" s="459"/>
      <c r="K84" s="458"/>
      <c r="L84" s="458"/>
      <c r="M84" s="458"/>
      <c r="N84" s="458"/>
      <c r="O84" s="326">
        <f t="shared" si="188"/>
        <v>0</v>
      </c>
      <c r="P84" s="439"/>
      <c r="Q84" s="439"/>
      <c r="R84" s="439"/>
      <c r="S84" s="440"/>
      <c r="T84" s="439"/>
      <c r="U84" s="439"/>
      <c r="V84" s="439"/>
      <c r="W84" s="439"/>
      <c r="X84" s="440"/>
      <c r="Y84" s="443"/>
      <c r="Z84" s="439"/>
      <c r="AA84" s="439"/>
      <c r="AB84" s="439"/>
      <c r="AC84" s="439"/>
      <c r="AD84" s="440"/>
      <c r="AE84" s="443"/>
      <c r="AF84" s="439"/>
      <c r="AG84" s="439"/>
      <c r="AH84" s="439"/>
      <c r="AI84" s="440"/>
      <c r="AJ84" s="443"/>
      <c r="AK84" s="439"/>
      <c r="AL84" s="439"/>
      <c r="AM84" s="439"/>
      <c r="AN84" s="440"/>
    </row>
    <row r="85" spans="1:40" outlineLevel="2">
      <c r="A85" s="882">
        <f>ROW()</f>
        <v>85</v>
      </c>
      <c r="B85" s="453"/>
      <c r="D85" s="452" t="s">
        <v>583</v>
      </c>
      <c r="H85" s="458"/>
      <c r="I85" s="458"/>
      <c r="J85" s="459"/>
      <c r="K85" s="458"/>
      <c r="L85" s="458"/>
      <c r="M85" s="458"/>
      <c r="N85" s="458"/>
      <c r="O85" s="326">
        <f>O273</f>
        <v>0</v>
      </c>
      <c r="P85" s="439"/>
      <c r="Q85" s="439"/>
      <c r="R85" s="439"/>
      <c r="S85" s="440"/>
      <c r="T85" s="439"/>
      <c r="U85" s="439"/>
      <c r="V85" s="439"/>
      <c r="W85" s="439"/>
      <c r="X85" s="440"/>
      <c r="Y85" s="443"/>
      <c r="Z85" s="439"/>
      <c r="AA85" s="439"/>
      <c r="AB85" s="439"/>
      <c r="AC85" s="439"/>
      <c r="AD85" s="440"/>
      <c r="AE85" s="443"/>
      <c r="AF85" s="439"/>
      <c r="AG85" s="439"/>
      <c r="AH85" s="439"/>
      <c r="AI85" s="440"/>
      <c r="AJ85" s="443"/>
      <c r="AK85" s="439"/>
      <c r="AL85" s="439"/>
      <c r="AM85" s="439"/>
      <c r="AN85" s="440"/>
    </row>
    <row r="86" spans="1:40" outlineLevel="2">
      <c r="A86" s="882">
        <f>ROW()</f>
        <v>86</v>
      </c>
      <c r="B86" s="453"/>
      <c r="D86" s="452" t="s">
        <v>81</v>
      </c>
      <c r="H86" s="458"/>
      <c r="I86" s="458"/>
      <c r="J86" s="459"/>
      <c r="K86" s="458"/>
      <c r="L86" s="458"/>
      <c r="M86" s="458"/>
      <c r="N86" s="458"/>
      <c r="O86" s="326">
        <f>O274</f>
        <v>0</v>
      </c>
      <c r="P86" s="439"/>
      <c r="Q86" s="439"/>
      <c r="R86" s="439"/>
      <c r="S86" s="440"/>
      <c r="T86" s="439"/>
      <c r="U86" s="439"/>
      <c r="V86" s="439"/>
      <c r="W86" s="439"/>
      <c r="X86" s="440"/>
      <c r="Y86" s="443"/>
      <c r="Z86" s="439"/>
      <c r="AA86" s="439"/>
      <c r="AB86" s="439"/>
      <c r="AC86" s="439"/>
      <c r="AD86" s="440"/>
      <c r="AE86" s="443"/>
      <c r="AF86" s="439"/>
      <c r="AG86" s="439"/>
      <c r="AH86" s="439"/>
      <c r="AI86" s="440"/>
      <c r="AJ86" s="443"/>
      <c r="AK86" s="439"/>
      <c r="AL86" s="439"/>
      <c r="AM86" s="439"/>
      <c r="AN86" s="440"/>
    </row>
    <row r="87" spans="1:40" outlineLevel="2">
      <c r="A87" s="882">
        <f>ROW()</f>
        <v>87</v>
      </c>
      <c r="B87" s="453"/>
      <c r="D87" s="452" t="s">
        <v>28</v>
      </c>
      <c r="H87" s="458"/>
      <c r="I87" s="458"/>
      <c r="J87" s="459"/>
      <c r="K87" s="458"/>
      <c r="L87" s="458"/>
      <c r="M87" s="458"/>
      <c r="N87" s="458"/>
      <c r="O87" s="326">
        <f>O275</f>
        <v>0</v>
      </c>
      <c r="P87" s="439"/>
      <c r="Q87" s="439"/>
      <c r="R87" s="439"/>
      <c r="S87" s="440"/>
      <c r="T87" s="439"/>
      <c r="U87" s="439"/>
      <c r="V87" s="439"/>
      <c r="W87" s="439"/>
      <c r="X87" s="440"/>
      <c r="Y87" s="443"/>
      <c r="Z87" s="439"/>
      <c r="AA87" s="439"/>
      <c r="AB87" s="439"/>
      <c r="AC87" s="439"/>
      <c r="AD87" s="440"/>
      <c r="AE87" s="443"/>
      <c r="AF87" s="439"/>
      <c r="AG87" s="439"/>
      <c r="AH87" s="439"/>
      <c r="AI87" s="440"/>
      <c r="AJ87" s="443"/>
      <c r="AK87" s="439"/>
      <c r="AL87" s="439"/>
      <c r="AM87" s="439"/>
      <c r="AN87" s="440"/>
    </row>
    <row r="88" spans="1:40" outlineLevel="2">
      <c r="A88" s="882">
        <f>ROW()</f>
        <v>88</v>
      </c>
      <c r="B88" s="453"/>
      <c r="D88" s="456" t="s">
        <v>443</v>
      </c>
      <c r="E88" s="456"/>
      <c r="F88" s="456"/>
      <c r="G88" s="456"/>
      <c r="H88" s="460"/>
      <c r="I88" s="460"/>
      <c r="J88" s="461"/>
      <c r="K88" s="460"/>
      <c r="L88" s="460"/>
      <c r="M88" s="460"/>
      <c r="N88" s="460"/>
      <c r="O88" s="327">
        <f>O276</f>
        <v>0</v>
      </c>
      <c r="P88" s="441"/>
      <c r="Q88" s="441"/>
      <c r="R88" s="441"/>
      <c r="S88" s="442"/>
      <c r="T88" s="441"/>
      <c r="U88" s="441"/>
      <c r="V88" s="441"/>
      <c r="W88" s="441"/>
      <c r="X88" s="442"/>
      <c r="Y88" s="462"/>
      <c r="Z88" s="441"/>
      <c r="AA88" s="441"/>
      <c r="AB88" s="441"/>
      <c r="AC88" s="441"/>
      <c r="AD88" s="442"/>
      <c r="AE88" s="462"/>
      <c r="AF88" s="441"/>
      <c r="AG88" s="441"/>
      <c r="AH88" s="441"/>
      <c r="AI88" s="442"/>
      <c r="AJ88" s="462"/>
      <c r="AK88" s="441"/>
      <c r="AL88" s="441"/>
      <c r="AM88" s="441"/>
      <c r="AN88" s="442"/>
    </row>
    <row r="89" spans="1:40" outlineLevel="2">
      <c r="A89" s="882">
        <f>ROW()</f>
        <v>89</v>
      </c>
      <c r="B89" s="453"/>
      <c r="D89" s="452" t="s">
        <v>24</v>
      </c>
      <c r="H89" s="458"/>
      <c r="I89" s="458"/>
      <c r="J89" s="459"/>
      <c r="K89" s="458"/>
      <c r="L89" s="458"/>
      <c r="M89" s="458"/>
      <c r="N89" s="458"/>
      <c r="O89" s="443">
        <f>SUM(O73:O88)</f>
        <v>-10.044949870825356</v>
      </c>
      <c r="P89" s="439"/>
      <c r="Q89" s="439"/>
      <c r="R89" s="439"/>
      <c r="S89" s="440"/>
      <c r="T89" s="439"/>
      <c r="U89" s="439"/>
      <c r="V89" s="439"/>
      <c r="W89" s="439"/>
      <c r="X89" s="440"/>
      <c r="Y89" s="443"/>
      <c r="Z89" s="439"/>
      <c r="AA89" s="439"/>
      <c r="AB89" s="439"/>
      <c r="AC89" s="439"/>
      <c r="AD89" s="440"/>
      <c r="AE89" s="443"/>
      <c r="AF89" s="439"/>
      <c r="AG89" s="439"/>
      <c r="AH89" s="439"/>
      <c r="AI89" s="440"/>
      <c r="AJ89" s="443"/>
      <c r="AK89" s="439"/>
      <c r="AL89" s="439"/>
      <c r="AM89" s="439"/>
      <c r="AN89" s="440"/>
    </row>
    <row r="90" spans="1:40" outlineLevel="1">
      <c r="A90" s="732" t="s">
        <v>595</v>
      </c>
      <c r="B90" s="733"/>
      <c r="C90" s="881"/>
      <c r="D90" s="733"/>
      <c r="E90" s="733"/>
      <c r="F90" s="733"/>
      <c r="G90" s="730"/>
      <c r="H90" s="733"/>
      <c r="I90" s="730"/>
      <c r="J90" s="729"/>
      <c r="K90" s="730"/>
      <c r="L90" s="730"/>
      <c r="M90" s="730"/>
      <c r="N90" s="730"/>
      <c r="O90" s="729"/>
      <c r="P90" s="730"/>
      <c r="Q90" s="730"/>
      <c r="R90" s="730"/>
      <c r="S90" s="731"/>
      <c r="T90" s="730"/>
      <c r="U90" s="730"/>
      <c r="V90" s="730"/>
      <c r="W90" s="730"/>
      <c r="X90" s="731"/>
      <c r="Y90" s="729"/>
      <c r="Z90" s="730"/>
      <c r="AA90" s="730"/>
      <c r="AB90" s="730"/>
      <c r="AC90" s="730"/>
      <c r="AD90" s="731"/>
      <c r="AE90" s="729"/>
      <c r="AF90" s="730"/>
      <c r="AG90" s="730"/>
      <c r="AH90" s="730"/>
      <c r="AI90" s="731"/>
      <c r="AJ90" s="729"/>
      <c r="AK90" s="730"/>
      <c r="AL90" s="730"/>
      <c r="AM90" s="730"/>
      <c r="AN90" s="731"/>
    </row>
    <row r="91" spans="1:40" outlineLevel="2">
      <c r="A91" s="882">
        <f>ROW()</f>
        <v>91</v>
      </c>
      <c r="B91" s="453"/>
      <c r="D91" s="452" t="s">
        <v>300</v>
      </c>
      <c r="H91" s="458"/>
      <c r="I91" s="458"/>
      <c r="J91" s="459"/>
      <c r="K91" s="458"/>
      <c r="L91" s="458"/>
      <c r="M91" s="458"/>
      <c r="N91" s="458"/>
      <c r="O91" s="326">
        <f t="shared" ref="O91:AN91" si="189">O406+O533</f>
        <v>0</v>
      </c>
      <c r="P91" s="439">
        <f t="shared" si="189"/>
        <v>0</v>
      </c>
      <c r="Q91" s="439">
        <f t="shared" si="189"/>
        <v>0</v>
      </c>
      <c r="R91" s="439">
        <f t="shared" si="189"/>
        <v>0</v>
      </c>
      <c r="S91" s="1755">
        <f t="shared" si="189"/>
        <v>0</v>
      </c>
      <c r="T91" s="1756">
        <f t="shared" si="189"/>
        <v>0</v>
      </c>
      <c r="U91" s="439">
        <f t="shared" si="189"/>
        <v>0</v>
      </c>
      <c r="V91" s="439">
        <f t="shared" si="189"/>
        <v>0</v>
      </c>
      <c r="W91" s="439">
        <f t="shared" si="189"/>
        <v>0</v>
      </c>
      <c r="X91" s="440">
        <f t="shared" si="189"/>
        <v>0</v>
      </c>
      <c r="Y91" s="443">
        <f t="shared" si="189"/>
        <v>0</v>
      </c>
      <c r="Z91" s="439">
        <f t="shared" si="189"/>
        <v>0</v>
      </c>
      <c r="AA91" s="439">
        <f t="shared" si="189"/>
        <v>0</v>
      </c>
      <c r="AB91" s="439">
        <f t="shared" si="189"/>
        <v>0</v>
      </c>
      <c r="AC91" s="439">
        <f t="shared" si="189"/>
        <v>0</v>
      </c>
      <c r="AD91" s="440">
        <f t="shared" si="189"/>
        <v>0</v>
      </c>
      <c r="AE91" s="443">
        <f t="shared" si="189"/>
        <v>0</v>
      </c>
      <c r="AF91" s="439">
        <f t="shared" si="189"/>
        <v>0</v>
      </c>
      <c r="AG91" s="439">
        <f t="shared" si="189"/>
        <v>0</v>
      </c>
      <c r="AH91" s="439">
        <f t="shared" si="189"/>
        <v>0</v>
      </c>
      <c r="AI91" s="440">
        <f t="shared" si="189"/>
        <v>0</v>
      </c>
      <c r="AJ91" s="443">
        <f t="shared" si="189"/>
        <v>0</v>
      </c>
      <c r="AK91" s="439">
        <f t="shared" si="189"/>
        <v>0</v>
      </c>
      <c r="AL91" s="439">
        <f t="shared" si="189"/>
        <v>0</v>
      </c>
      <c r="AM91" s="439">
        <f t="shared" si="189"/>
        <v>0</v>
      </c>
      <c r="AN91" s="440">
        <f t="shared" si="189"/>
        <v>0</v>
      </c>
    </row>
    <row r="92" spans="1:40" outlineLevel="2">
      <c r="A92" s="882">
        <f>ROW()</f>
        <v>92</v>
      </c>
      <c r="B92" s="453"/>
      <c r="D92" s="452" t="s">
        <v>301</v>
      </c>
      <c r="H92" s="458"/>
      <c r="I92" s="458"/>
      <c r="J92" s="459"/>
      <c r="K92" s="458"/>
      <c r="L92" s="458"/>
      <c r="M92" s="458"/>
      <c r="N92" s="458"/>
      <c r="O92" s="326">
        <f t="shared" ref="O92:AN92" si="190">O407+O534</f>
        <v>0</v>
      </c>
      <c r="P92" s="439">
        <f t="shared" si="190"/>
        <v>0</v>
      </c>
      <c r="Q92" s="439">
        <f t="shared" si="190"/>
        <v>0</v>
      </c>
      <c r="R92" s="439">
        <f t="shared" si="190"/>
        <v>0</v>
      </c>
      <c r="S92" s="1755">
        <f t="shared" si="190"/>
        <v>0</v>
      </c>
      <c r="T92" s="1756">
        <f t="shared" si="190"/>
        <v>0</v>
      </c>
      <c r="U92" s="439">
        <f t="shared" si="190"/>
        <v>0</v>
      </c>
      <c r="V92" s="439">
        <f t="shared" si="190"/>
        <v>0</v>
      </c>
      <c r="W92" s="439">
        <f t="shared" si="190"/>
        <v>0</v>
      </c>
      <c r="X92" s="440">
        <f t="shared" si="190"/>
        <v>0</v>
      </c>
      <c r="Y92" s="443">
        <f t="shared" si="190"/>
        <v>0</v>
      </c>
      <c r="Z92" s="439">
        <f t="shared" si="190"/>
        <v>0</v>
      </c>
      <c r="AA92" s="439">
        <f t="shared" si="190"/>
        <v>0</v>
      </c>
      <c r="AB92" s="439">
        <f t="shared" si="190"/>
        <v>0</v>
      </c>
      <c r="AC92" s="439">
        <f t="shared" si="190"/>
        <v>0</v>
      </c>
      <c r="AD92" s="440">
        <f t="shared" si="190"/>
        <v>0</v>
      </c>
      <c r="AE92" s="443">
        <f t="shared" si="190"/>
        <v>0</v>
      </c>
      <c r="AF92" s="439">
        <f t="shared" si="190"/>
        <v>0</v>
      </c>
      <c r="AG92" s="439">
        <f t="shared" si="190"/>
        <v>0</v>
      </c>
      <c r="AH92" s="439">
        <f t="shared" si="190"/>
        <v>0</v>
      </c>
      <c r="AI92" s="440">
        <f t="shared" si="190"/>
        <v>0</v>
      </c>
      <c r="AJ92" s="443">
        <f t="shared" si="190"/>
        <v>0</v>
      </c>
      <c r="AK92" s="439">
        <f t="shared" si="190"/>
        <v>0</v>
      </c>
      <c r="AL92" s="439">
        <f t="shared" si="190"/>
        <v>0</v>
      </c>
      <c r="AM92" s="439">
        <f t="shared" si="190"/>
        <v>0</v>
      </c>
      <c r="AN92" s="440">
        <f t="shared" si="190"/>
        <v>0</v>
      </c>
    </row>
    <row r="93" spans="1:40" outlineLevel="2">
      <c r="A93" s="882">
        <f>ROW()</f>
        <v>93</v>
      </c>
      <c r="B93" s="453"/>
      <c r="D93" s="452" t="s">
        <v>29</v>
      </c>
      <c r="H93" s="458"/>
      <c r="I93" s="458"/>
      <c r="J93" s="459"/>
      <c r="K93" s="458"/>
      <c r="L93" s="458"/>
      <c r="M93" s="458"/>
      <c r="N93" s="458"/>
      <c r="O93" s="326">
        <f t="shared" ref="O93:AN93" si="191">O408+O535</f>
        <v>0</v>
      </c>
      <c r="P93" s="439">
        <f t="shared" si="191"/>
        <v>0</v>
      </c>
      <c r="Q93" s="439">
        <f t="shared" si="191"/>
        <v>0</v>
      </c>
      <c r="R93" s="439">
        <f t="shared" si="191"/>
        <v>0</v>
      </c>
      <c r="S93" s="1755">
        <f t="shared" si="191"/>
        <v>0</v>
      </c>
      <c r="T93" s="1756">
        <f t="shared" si="191"/>
        <v>0</v>
      </c>
      <c r="U93" s="439">
        <f t="shared" si="191"/>
        <v>0</v>
      </c>
      <c r="V93" s="439">
        <f t="shared" si="191"/>
        <v>0</v>
      </c>
      <c r="W93" s="439">
        <f t="shared" si="191"/>
        <v>0</v>
      </c>
      <c r="X93" s="440">
        <f t="shared" si="191"/>
        <v>0</v>
      </c>
      <c r="Y93" s="443">
        <f t="shared" si="191"/>
        <v>0</v>
      </c>
      <c r="Z93" s="439">
        <f t="shared" si="191"/>
        <v>0</v>
      </c>
      <c r="AA93" s="439">
        <f t="shared" si="191"/>
        <v>0</v>
      </c>
      <c r="AB93" s="439">
        <f t="shared" si="191"/>
        <v>0</v>
      </c>
      <c r="AC93" s="439">
        <f t="shared" si="191"/>
        <v>0</v>
      </c>
      <c r="AD93" s="440">
        <f t="shared" si="191"/>
        <v>0</v>
      </c>
      <c r="AE93" s="443">
        <f t="shared" si="191"/>
        <v>0</v>
      </c>
      <c r="AF93" s="439">
        <f t="shared" si="191"/>
        <v>0</v>
      </c>
      <c r="AG93" s="439">
        <f t="shared" si="191"/>
        <v>0</v>
      </c>
      <c r="AH93" s="439">
        <f t="shared" si="191"/>
        <v>0</v>
      </c>
      <c r="AI93" s="440">
        <f t="shared" si="191"/>
        <v>0</v>
      </c>
      <c r="AJ93" s="443">
        <f t="shared" si="191"/>
        <v>0</v>
      </c>
      <c r="AK93" s="439">
        <f t="shared" si="191"/>
        <v>0</v>
      </c>
      <c r="AL93" s="439">
        <f t="shared" si="191"/>
        <v>0</v>
      </c>
      <c r="AM93" s="439">
        <f t="shared" si="191"/>
        <v>0</v>
      </c>
      <c r="AN93" s="440">
        <f t="shared" si="191"/>
        <v>0</v>
      </c>
    </row>
    <row r="94" spans="1:40" outlineLevel="2">
      <c r="A94" s="882">
        <f>ROW()</f>
        <v>94</v>
      </c>
      <c r="B94" s="453"/>
      <c r="D94" s="452" t="s">
        <v>30</v>
      </c>
      <c r="H94" s="458"/>
      <c r="I94" s="458"/>
      <c r="J94" s="459"/>
      <c r="K94" s="458"/>
      <c r="L94" s="458"/>
      <c r="M94" s="458"/>
      <c r="N94" s="458"/>
      <c r="O94" s="326">
        <f t="shared" ref="O94:AN94" si="192">O409+O536</f>
        <v>0</v>
      </c>
      <c r="P94" s="439">
        <f t="shared" si="192"/>
        <v>0</v>
      </c>
      <c r="Q94" s="439">
        <f t="shared" si="192"/>
        <v>0</v>
      </c>
      <c r="R94" s="439">
        <f t="shared" si="192"/>
        <v>0</v>
      </c>
      <c r="S94" s="1755">
        <f t="shared" si="192"/>
        <v>0.61604149232215677</v>
      </c>
      <c r="T94" s="1756">
        <f t="shared" si="192"/>
        <v>0</v>
      </c>
      <c r="U94" s="439">
        <f t="shared" si="192"/>
        <v>0</v>
      </c>
      <c r="V94" s="439">
        <f t="shared" si="192"/>
        <v>0</v>
      </c>
      <c r="W94" s="439">
        <f t="shared" si="192"/>
        <v>0</v>
      </c>
      <c r="X94" s="440">
        <f t="shared" si="192"/>
        <v>0</v>
      </c>
      <c r="Y94" s="443">
        <f t="shared" si="192"/>
        <v>0</v>
      </c>
      <c r="Z94" s="439">
        <f t="shared" si="192"/>
        <v>0</v>
      </c>
      <c r="AA94" s="439">
        <f t="shared" si="192"/>
        <v>0</v>
      </c>
      <c r="AB94" s="439">
        <f t="shared" si="192"/>
        <v>0</v>
      </c>
      <c r="AC94" s="439">
        <f t="shared" si="192"/>
        <v>0</v>
      </c>
      <c r="AD94" s="440">
        <f t="shared" si="192"/>
        <v>0</v>
      </c>
      <c r="AE94" s="443">
        <f t="shared" si="192"/>
        <v>0</v>
      </c>
      <c r="AF94" s="439">
        <f t="shared" si="192"/>
        <v>0</v>
      </c>
      <c r="AG94" s="439">
        <f t="shared" si="192"/>
        <v>0</v>
      </c>
      <c r="AH94" s="439">
        <f t="shared" si="192"/>
        <v>0</v>
      </c>
      <c r="AI94" s="440">
        <f t="shared" si="192"/>
        <v>0</v>
      </c>
      <c r="AJ94" s="443">
        <f t="shared" si="192"/>
        <v>0</v>
      </c>
      <c r="AK94" s="439">
        <f t="shared" si="192"/>
        <v>0</v>
      </c>
      <c r="AL94" s="439">
        <f t="shared" si="192"/>
        <v>0</v>
      </c>
      <c r="AM94" s="439">
        <f t="shared" si="192"/>
        <v>0</v>
      </c>
      <c r="AN94" s="440">
        <f t="shared" si="192"/>
        <v>0</v>
      </c>
    </row>
    <row r="95" spans="1:40" outlineLevel="2">
      <c r="A95" s="882">
        <f>ROW()</f>
        <v>95</v>
      </c>
      <c r="B95" s="453"/>
      <c r="D95" s="452" t="s">
        <v>31</v>
      </c>
      <c r="H95" s="458"/>
      <c r="I95" s="458"/>
      <c r="J95" s="459"/>
      <c r="K95" s="458"/>
      <c r="L95" s="458"/>
      <c r="M95" s="458"/>
      <c r="N95" s="458"/>
      <c r="O95" s="326">
        <f t="shared" ref="O95:AN95" si="193">O410+O537</f>
        <v>0</v>
      </c>
      <c r="P95" s="439">
        <f t="shared" si="193"/>
        <v>0</v>
      </c>
      <c r="Q95" s="439">
        <f t="shared" si="193"/>
        <v>0</v>
      </c>
      <c r="R95" s="439">
        <f t="shared" si="193"/>
        <v>0</v>
      </c>
      <c r="S95" s="1755">
        <f t="shared" si="193"/>
        <v>0</v>
      </c>
      <c r="T95" s="1756">
        <f t="shared" si="193"/>
        <v>0</v>
      </c>
      <c r="U95" s="439">
        <f t="shared" si="193"/>
        <v>0</v>
      </c>
      <c r="V95" s="439">
        <f t="shared" si="193"/>
        <v>0</v>
      </c>
      <c r="W95" s="439">
        <f t="shared" si="193"/>
        <v>0</v>
      </c>
      <c r="X95" s="440">
        <f t="shared" si="193"/>
        <v>0</v>
      </c>
      <c r="Y95" s="443">
        <f t="shared" si="193"/>
        <v>0</v>
      </c>
      <c r="Z95" s="439">
        <f t="shared" si="193"/>
        <v>0</v>
      </c>
      <c r="AA95" s="439">
        <f t="shared" si="193"/>
        <v>0</v>
      </c>
      <c r="AB95" s="439">
        <f t="shared" si="193"/>
        <v>0</v>
      </c>
      <c r="AC95" s="439">
        <f t="shared" si="193"/>
        <v>0</v>
      </c>
      <c r="AD95" s="440">
        <f t="shared" si="193"/>
        <v>0</v>
      </c>
      <c r="AE95" s="443">
        <f t="shared" si="193"/>
        <v>0</v>
      </c>
      <c r="AF95" s="439">
        <f t="shared" si="193"/>
        <v>0</v>
      </c>
      <c r="AG95" s="439">
        <f t="shared" si="193"/>
        <v>0</v>
      </c>
      <c r="AH95" s="439">
        <f t="shared" si="193"/>
        <v>0</v>
      </c>
      <c r="AI95" s="440">
        <f t="shared" si="193"/>
        <v>0</v>
      </c>
      <c r="AJ95" s="443">
        <f t="shared" si="193"/>
        <v>0</v>
      </c>
      <c r="AK95" s="439">
        <f t="shared" si="193"/>
        <v>0</v>
      </c>
      <c r="AL95" s="439">
        <f t="shared" si="193"/>
        <v>0</v>
      </c>
      <c r="AM95" s="439">
        <f t="shared" si="193"/>
        <v>0</v>
      </c>
      <c r="AN95" s="440">
        <f t="shared" si="193"/>
        <v>0</v>
      </c>
    </row>
    <row r="96" spans="1:40" outlineLevel="2">
      <c r="A96" s="882">
        <f>ROW()</f>
        <v>96</v>
      </c>
      <c r="B96" s="453"/>
      <c r="D96" s="452" t="s">
        <v>32</v>
      </c>
      <c r="H96" s="458"/>
      <c r="I96" s="458"/>
      <c r="J96" s="459"/>
      <c r="K96" s="458"/>
      <c r="L96" s="458"/>
      <c r="M96" s="458"/>
      <c r="N96" s="458"/>
      <c r="O96" s="326">
        <f t="shared" ref="O96:AN96" si="194">O411+O538</f>
        <v>0</v>
      </c>
      <c r="P96" s="439">
        <f t="shared" si="194"/>
        <v>0</v>
      </c>
      <c r="Q96" s="439">
        <f t="shared" si="194"/>
        <v>0</v>
      </c>
      <c r="R96" s="439">
        <f t="shared" si="194"/>
        <v>0</v>
      </c>
      <c r="S96" s="1755">
        <f t="shared" si="194"/>
        <v>0</v>
      </c>
      <c r="T96" s="1756">
        <f t="shared" si="194"/>
        <v>0</v>
      </c>
      <c r="U96" s="439">
        <f t="shared" si="194"/>
        <v>0</v>
      </c>
      <c r="V96" s="439">
        <f t="shared" si="194"/>
        <v>0</v>
      </c>
      <c r="W96" s="439">
        <f t="shared" si="194"/>
        <v>0</v>
      </c>
      <c r="X96" s="440">
        <f t="shared" si="194"/>
        <v>0</v>
      </c>
      <c r="Y96" s="443">
        <f t="shared" si="194"/>
        <v>0</v>
      </c>
      <c r="Z96" s="439">
        <f t="shared" si="194"/>
        <v>0</v>
      </c>
      <c r="AA96" s="439">
        <f t="shared" si="194"/>
        <v>0</v>
      </c>
      <c r="AB96" s="439">
        <f t="shared" si="194"/>
        <v>0</v>
      </c>
      <c r="AC96" s="439">
        <f t="shared" si="194"/>
        <v>0</v>
      </c>
      <c r="AD96" s="440">
        <f t="shared" si="194"/>
        <v>0</v>
      </c>
      <c r="AE96" s="443">
        <f t="shared" si="194"/>
        <v>0</v>
      </c>
      <c r="AF96" s="439">
        <f t="shared" si="194"/>
        <v>0</v>
      </c>
      <c r="AG96" s="439">
        <f t="shared" si="194"/>
        <v>0</v>
      </c>
      <c r="AH96" s="439">
        <f t="shared" si="194"/>
        <v>0</v>
      </c>
      <c r="AI96" s="440">
        <f t="shared" si="194"/>
        <v>0</v>
      </c>
      <c r="AJ96" s="443">
        <f t="shared" si="194"/>
        <v>0</v>
      </c>
      <c r="AK96" s="439">
        <f t="shared" si="194"/>
        <v>0</v>
      </c>
      <c r="AL96" s="439">
        <f t="shared" si="194"/>
        <v>0</v>
      </c>
      <c r="AM96" s="439">
        <f t="shared" si="194"/>
        <v>0</v>
      </c>
      <c r="AN96" s="440">
        <f t="shared" si="194"/>
        <v>0</v>
      </c>
    </row>
    <row r="97" spans="1:40" outlineLevel="2">
      <c r="A97" s="882">
        <f>ROW()</f>
        <v>97</v>
      </c>
      <c r="B97" s="453"/>
      <c r="D97" s="452" t="s">
        <v>33</v>
      </c>
      <c r="H97" s="458"/>
      <c r="I97" s="458"/>
      <c r="J97" s="459"/>
      <c r="K97" s="458"/>
      <c r="L97" s="458"/>
      <c r="M97" s="458"/>
      <c r="N97" s="458"/>
      <c r="O97" s="326">
        <f t="shared" ref="O97:AN97" si="195">O412+O539</f>
        <v>0</v>
      </c>
      <c r="P97" s="439">
        <f t="shared" si="195"/>
        <v>0</v>
      </c>
      <c r="Q97" s="439">
        <f t="shared" si="195"/>
        <v>0</v>
      </c>
      <c r="R97" s="439">
        <f t="shared" si="195"/>
        <v>0</v>
      </c>
      <c r="S97" s="1755">
        <f t="shared" si="195"/>
        <v>0</v>
      </c>
      <c r="T97" s="1756">
        <f t="shared" si="195"/>
        <v>0</v>
      </c>
      <c r="U97" s="439">
        <f t="shared" si="195"/>
        <v>0</v>
      </c>
      <c r="V97" s="439">
        <f t="shared" si="195"/>
        <v>0</v>
      </c>
      <c r="W97" s="439">
        <f t="shared" si="195"/>
        <v>0</v>
      </c>
      <c r="X97" s="440">
        <f t="shared" si="195"/>
        <v>0</v>
      </c>
      <c r="Y97" s="443">
        <f t="shared" si="195"/>
        <v>0</v>
      </c>
      <c r="Z97" s="439">
        <f t="shared" si="195"/>
        <v>0</v>
      </c>
      <c r="AA97" s="439">
        <f t="shared" si="195"/>
        <v>0</v>
      </c>
      <c r="AB97" s="439">
        <f t="shared" si="195"/>
        <v>0</v>
      </c>
      <c r="AC97" s="439">
        <f t="shared" si="195"/>
        <v>0</v>
      </c>
      <c r="AD97" s="440">
        <f t="shared" si="195"/>
        <v>0</v>
      </c>
      <c r="AE97" s="443">
        <f t="shared" si="195"/>
        <v>0</v>
      </c>
      <c r="AF97" s="439">
        <f t="shared" si="195"/>
        <v>0</v>
      </c>
      <c r="AG97" s="439">
        <f t="shared" si="195"/>
        <v>0</v>
      </c>
      <c r="AH97" s="439">
        <f t="shared" si="195"/>
        <v>0</v>
      </c>
      <c r="AI97" s="440">
        <f t="shared" si="195"/>
        <v>0</v>
      </c>
      <c r="AJ97" s="443">
        <f t="shared" si="195"/>
        <v>0</v>
      </c>
      <c r="AK97" s="439">
        <f t="shared" si="195"/>
        <v>0</v>
      </c>
      <c r="AL97" s="439">
        <f t="shared" si="195"/>
        <v>0</v>
      </c>
      <c r="AM97" s="439">
        <f t="shared" si="195"/>
        <v>0</v>
      </c>
      <c r="AN97" s="440">
        <f t="shared" si="195"/>
        <v>0</v>
      </c>
    </row>
    <row r="98" spans="1:40" outlineLevel="2">
      <c r="A98" s="882">
        <f>ROW()</f>
        <v>98</v>
      </c>
      <c r="B98" s="453"/>
      <c r="D98" s="452" t="s">
        <v>27</v>
      </c>
      <c r="H98" s="458"/>
      <c r="I98" s="458"/>
      <c r="J98" s="459"/>
      <c r="K98" s="458"/>
      <c r="L98" s="458"/>
      <c r="M98" s="458"/>
      <c r="N98" s="458"/>
      <c r="O98" s="326">
        <f t="shared" ref="O98:AN98" si="196">O413+O540</f>
        <v>0</v>
      </c>
      <c r="P98" s="439">
        <f t="shared" si="196"/>
        <v>0</v>
      </c>
      <c r="Q98" s="439">
        <f t="shared" si="196"/>
        <v>0</v>
      </c>
      <c r="R98" s="439">
        <f t="shared" si="196"/>
        <v>0</v>
      </c>
      <c r="S98" s="1755">
        <f t="shared" si="196"/>
        <v>0</v>
      </c>
      <c r="T98" s="1756">
        <f t="shared" si="196"/>
        <v>1.8546597039565706E-2</v>
      </c>
      <c r="U98" s="439">
        <f t="shared" si="196"/>
        <v>0</v>
      </c>
      <c r="V98" s="439">
        <f t="shared" si="196"/>
        <v>0</v>
      </c>
      <c r="W98" s="439">
        <f t="shared" si="196"/>
        <v>0</v>
      </c>
      <c r="X98" s="440">
        <f t="shared" si="196"/>
        <v>0</v>
      </c>
      <c r="Y98" s="443">
        <f t="shared" si="196"/>
        <v>0</v>
      </c>
      <c r="Z98" s="439">
        <f t="shared" si="196"/>
        <v>0</v>
      </c>
      <c r="AA98" s="439">
        <f t="shared" si="196"/>
        <v>0</v>
      </c>
      <c r="AB98" s="439">
        <f t="shared" si="196"/>
        <v>0</v>
      </c>
      <c r="AC98" s="439">
        <f t="shared" si="196"/>
        <v>0</v>
      </c>
      <c r="AD98" s="440">
        <f t="shared" si="196"/>
        <v>0</v>
      </c>
      <c r="AE98" s="443">
        <f t="shared" si="196"/>
        <v>0</v>
      </c>
      <c r="AF98" s="439">
        <f t="shared" si="196"/>
        <v>0</v>
      </c>
      <c r="AG98" s="439">
        <f t="shared" si="196"/>
        <v>0</v>
      </c>
      <c r="AH98" s="439">
        <f t="shared" si="196"/>
        <v>0</v>
      </c>
      <c r="AI98" s="440">
        <f t="shared" si="196"/>
        <v>0</v>
      </c>
      <c r="AJ98" s="443">
        <f t="shared" si="196"/>
        <v>0</v>
      </c>
      <c r="AK98" s="439">
        <f t="shared" si="196"/>
        <v>0</v>
      </c>
      <c r="AL98" s="439">
        <f t="shared" si="196"/>
        <v>0</v>
      </c>
      <c r="AM98" s="439">
        <f t="shared" si="196"/>
        <v>0</v>
      </c>
      <c r="AN98" s="440">
        <f t="shared" si="196"/>
        <v>0</v>
      </c>
    </row>
    <row r="99" spans="1:40" outlineLevel="2">
      <c r="A99" s="882">
        <f>ROW()</f>
        <v>99</v>
      </c>
      <c r="B99" s="453"/>
      <c r="D99" s="452" t="s">
        <v>34</v>
      </c>
      <c r="H99" s="458"/>
      <c r="I99" s="458"/>
      <c r="J99" s="459"/>
      <c r="K99" s="458"/>
      <c r="L99" s="458"/>
      <c r="M99" s="458"/>
      <c r="N99" s="458"/>
      <c r="O99" s="326">
        <f t="shared" ref="O99:AN99" si="197">O414+O541</f>
        <v>0</v>
      </c>
      <c r="P99" s="439">
        <f t="shared" si="197"/>
        <v>0</v>
      </c>
      <c r="Q99" s="439">
        <f t="shared" si="197"/>
        <v>0</v>
      </c>
      <c r="R99" s="439">
        <f t="shared" si="197"/>
        <v>0</v>
      </c>
      <c r="S99" s="1755">
        <f t="shared" si="197"/>
        <v>0.2204984492754645</v>
      </c>
      <c r="T99" s="1756">
        <f t="shared" si="197"/>
        <v>0</v>
      </c>
      <c r="U99" s="439">
        <f t="shared" si="197"/>
        <v>0</v>
      </c>
      <c r="V99" s="439">
        <f t="shared" si="197"/>
        <v>0</v>
      </c>
      <c r="W99" s="439">
        <f t="shared" si="197"/>
        <v>0</v>
      </c>
      <c r="X99" s="440">
        <f t="shared" si="197"/>
        <v>0</v>
      </c>
      <c r="Y99" s="443">
        <f t="shared" si="197"/>
        <v>0</v>
      </c>
      <c r="Z99" s="439">
        <f t="shared" si="197"/>
        <v>0</v>
      </c>
      <c r="AA99" s="439">
        <f t="shared" si="197"/>
        <v>0</v>
      </c>
      <c r="AB99" s="439">
        <f t="shared" si="197"/>
        <v>0</v>
      </c>
      <c r="AC99" s="439">
        <f t="shared" si="197"/>
        <v>0</v>
      </c>
      <c r="AD99" s="440">
        <f t="shared" si="197"/>
        <v>0</v>
      </c>
      <c r="AE99" s="443">
        <f t="shared" si="197"/>
        <v>0</v>
      </c>
      <c r="AF99" s="439">
        <f t="shared" si="197"/>
        <v>0</v>
      </c>
      <c r="AG99" s="439">
        <f t="shared" si="197"/>
        <v>0</v>
      </c>
      <c r="AH99" s="439">
        <f t="shared" si="197"/>
        <v>0</v>
      </c>
      <c r="AI99" s="440">
        <f t="shared" si="197"/>
        <v>0</v>
      </c>
      <c r="AJ99" s="443">
        <f t="shared" si="197"/>
        <v>0</v>
      </c>
      <c r="AK99" s="439">
        <f t="shared" si="197"/>
        <v>0</v>
      </c>
      <c r="AL99" s="439">
        <f t="shared" si="197"/>
        <v>0</v>
      </c>
      <c r="AM99" s="439">
        <f t="shared" si="197"/>
        <v>0</v>
      </c>
      <c r="AN99" s="440">
        <f t="shared" si="197"/>
        <v>0</v>
      </c>
    </row>
    <row r="100" spans="1:40" outlineLevel="2">
      <c r="A100" s="882">
        <f>ROW()</f>
        <v>100</v>
      </c>
      <c r="B100" s="453"/>
      <c r="D100" s="452" t="s">
        <v>35</v>
      </c>
      <c r="H100" s="458"/>
      <c r="I100" s="458"/>
      <c r="J100" s="459"/>
      <c r="K100" s="458"/>
      <c r="L100" s="458"/>
      <c r="M100" s="458"/>
      <c r="N100" s="458"/>
      <c r="O100" s="326">
        <f t="shared" ref="O100:AN100" si="198">O415+O542</f>
        <v>0</v>
      </c>
      <c r="P100" s="439">
        <f t="shared" si="198"/>
        <v>0</v>
      </c>
      <c r="Q100" s="439">
        <f t="shared" si="198"/>
        <v>0</v>
      </c>
      <c r="R100" s="439">
        <f t="shared" si="198"/>
        <v>0</v>
      </c>
      <c r="S100" s="1755">
        <f t="shared" si="198"/>
        <v>0</v>
      </c>
      <c r="T100" s="1756">
        <f t="shared" si="198"/>
        <v>4.09891675548909</v>
      </c>
      <c r="U100" s="439">
        <f t="shared" si="198"/>
        <v>0</v>
      </c>
      <c r="V100" s="439">
        <f t="shared" si="198"/>
        <v>0</v>
      </c>
      <c r="W100" s="439">
        <f t="shared" si="198"/>
        <v>0</v>
      </c>
      <c r="X100" s="440">
        <f t="shared" si="198"/>
        <v>0</v>
      </c>
      <c r="Y100" s="443">
        <f t="shared" si="198"/>
        <v>0</v>
      </c>
      <c r="Z100" s="439">
        <f t="shared" si="198"/>
        <v>0</v>
      </c>
      <c r="AA100" s="439">
        <f t="shared" si="198"/>
        <v>0</v>
      </c>
      <c r="AB100" s="439">
        <f t="shared" si="198"/>
        <v>0</v>
      </c>
      <c r="AC100" s="439">
        <f t="shared" si="198"/>
        <v>0</v>
      </c>
      <c r="AD100" s="440">
        <f t="shared" si="198"/>
        <v>0</v>
      </c>
      <c r="AE100" s="443">
        <f t="shared" si="198"/>
        <v>0</v>
      </c>
      <c r="AF100" s="439">
        <f t="shared" si="198"/>
        <v>0</v>
      </c>
      <c r="AG100" s="439">
        <f t="shared" si="198"/>
        <v>0</v>
      </c>
      <c r="AH100" s="439">
        <f t="shared" si="198"/>
        <v>0</v>
      </c>
      <c r="AI100" s="440">
        <f t="shared" si="198"/>
        <v>0</v>
      </c>
      <c r="AJ100" s="443">
        <f t="shared" si="198"/>
        <v>0</v>
      </c>
      <c r="AK100" s="439">
        <f t="shared" si="198"/>
        <v>0</v>
      </c>
      <c r="AL100" s="439">
        <f t="shared" si="198"/>
        <v>0</v>
      </c>
      <c r="AM100" s="439">
        <f t="shared" si="198"/>
        <v>0</v>
      </c>
      <c r="AN100" s="440">
        <f t="shared" si="198"/>
        <v>0</v>
      </c>
    </row>
    <row r="101" spans="1:40" outlineLevel="2">
      <c r="A101" s="882">
        <f>ROW()</f>
        <v>101</v>
      </c>
      <c r="B101" s="453"/>
      <c r="D101" s="452" t="s">
        <v>302</v>
      </c>
      <c r="H101" s="458"/>
      <c r="I101" s="458"/>
      <c r="J101" s="459"/>
      <c r="K101" s="458"/>
      <c r="L101" s="458"/>
      <c r="M101" s="458"/>
      <c r="N101" s="458"/>
      <c r="O101" s="326">
        <f t="shared" ref="O101:AN101" si="199">O416+O543</f>
        <v>0</v>
      </c>
      <c r="P101" s="439">
        <f t="shared" si="199"/>
        <v>0</v>
      </c>
      <c r="Q101" s="439">
        <f t="shared" si="199"/>
        <v>0</v>
      </c>
      <c r="R101" s="439">
        <f t="shared" si="199"/>
        <v>0</v>
      </c>
      <c r="S101" s="1755">
        <f t="shared" si="199"/>
        <v>0</v>
      </c>
      <c r="T101" s="1756">
        <f t="shared" si="199"/>
        <v>0</v>
      </c>
      <c r="U101" s="439">
        <f t="shared" si="199"/>
        <v>0</v>
      </c>
      <c r="V101" s="439">
        <f t="shared" si="199"/>
        <v>0</v>
      </c>
      <c r="W101" s="439">
        <f t="shared" si="199"/>
        <v>0</v>
      </c>
      <c r="X101" s="440">
        <f t="shared" si="199"/>
        <v>0</v>
      </c>
      <c r="Y101" s="443">
        <f t="shared" si="199"/>
        <v>0</v>
      </c>
      <c r="Z101" s="439">
        <f t="shared" si="199"/>
        <v>0</v>
      </c>
      <c r="AA101" s="439">
        <f t="shared" si="199"/>
        <v>0</v>
      </c>
      <c r="AB101" s="439">
        <f t="shared" si="199"/>
        <v>0</v>
      </c>
      <c r="AC101" s="439">
        <f t="shared" si="199"/>
        <v>0</v>
      </c>
      <c r="AD101" s="440">
        <f t="shared" si="199"/>
        <v>0</v>
      </c>
      <c r="AE101" s="443">
        <f t="shared" si="199"/>
        <v>0</v>
      </c>
      <c r="AF101" s="439">
        <f t="shared" si="199"/>
        <v>0</v>
      </c>
      <c r="AG101" s="439">
        <f t="shared" si="199"/>
        <v>0</v>
      </c>
      <c r="AH101" s="439">
        <f t="shared" si="199"/>
        <v>0</v>
      </c>
      <c r="AI101" s="440">
        <f t="shared" si="199"/>
        <v>0</v>
      </c>
      <c r="AJ101" s="443">
        <f t="shared" si="199"/>
        <v>0</v>
      </c>
      <c r="AK101" s="439">
        <f t="shared" si="199"/>
        <v>0</v>
      </c>
      <c r="AL101" s="439">
        <f t="shared" si="199"/>
        <v>0</v>
      </c>
      <c r="AM101" s="439">
        <f t="shared" si="199"/>
        <v>0</v>
      </c>
      <c r="AN101" s="440">
        <f t="shared" si="199"/>
        <v>0</v>
      </c>
    </row>
    <row r="102" spans="1:40" outlineLevel="2">
      <c r="A102" s="882">
        <f>ROW()</f>
        <v>102</v>
      </c>
      <c r="B102" s="453"/>
      <c r="D102" s="452" t="s">
        <v>36</v>
      </c>
      <c r="H102" s="458"/>
      <c r="I102" s="458"/>
      <c r="J102" s="459"/>
      <c r="K102" s="458"/>
      <c r="L102" s="458"/>
      <c r="M102" s="458"/>
      <c r="N102" s="458"/>
      <c r="O102" s="326">
        <f t="shared" ref="O102:AN102" si="200">O417+O544</f>
        <v>0</v>
      </c>
      <c r="P102" s="439">
        <f t="shared" si="200"/>
        <v>0</v>
      </c>
      <c r="Q102" s="439">
        <f t="shared" si="200"/>
        <v>0</v>
      </c>
      <c r="R102" s="439">
        <f t="shared" si="200"/>
        <v>0</v>
      </c>
      <c r="S102" s="1755">
        <f t="shared" si="200"/>
        <v>0</v>
      </c>
      <c r="T102" s="1756">
        <f t="shared" si="200"/>
        <v>0.14789478956143087</v>
      </c>
      <c r="U102" s="439">
        <f t="shared" si="200"/>
        <v>0</v>
      </c>
      <c r="V102" s="439">
        <f t="shared" si="200"/>
        <v>0</v>
      </c>
      <c r="W102" s="439">
        <f t="shared" si="200"/>
        <v>0</v>
      </c>
      <c r="X102" s="440">
        <f t="shared" si="200"/>
        <v>0</v>
      </c>
      <c r="Y102" s="443">
        <f t="shared" si="200"/>
        <v>0</v>
      </c>
      <c r="Z102" s="439">
        <f t="shared" si="200"/>
        <v>0</v>
      </c>
      <c r="AA102" s="439">
        <f t="shared" si="200"/>
        <v>0</v>
      </c>
      <c r="AB102" s="439">
        <f t="shared" si="200"/>
        <v>0</v>
      </c>
      <c r="AC102" s="439">
        <f t="shared" si="200"/>
        <v>0</v>
      </c>
      <c r="AD102" s="440">
        <f t="shared" si="200"/>
        <v>0</v>
      </c>
      <c r="AE102" s="443">
        <f t="shared" si="200"/>
        <v>0</v>
      </c>
      <c r="AF102" s="439">
        <f t="shared" si="200"/>
        <v>0</v>
      </c>
      <c r="AG102" s="439">
        <f t="shared" si="200"/>
        <v>0</v>
      </c>
      <c r="AH102" s="439">
        <f t="shared" si="200"/>
        <v>0</v>
      </c>
      <c r="AI102" s="440">
        <f t="shared" si="200"/>
        <v>0</v>
      </c>
      <c r="AJ102" s="443">
        <f t="shared" si="200"/>
        <v>0</v>
      </c>
      <c r="AK102" s="439">
        <f t="shared" si="200"/>
        <v>0</v>
      </c>
      <c r="AL102" s="439">
        <f t="shared" si="200"/>
        <v>0</v>
      </c>
      <c r="AM102" s="439">
        <f t="shared" si="200"/>
        <v>0</v>
      </c>
      <c r="AN102" s="440">
        <f t="shared" si="200"/>
        <v>0</v>
      </c>
    </row>
    <row r="103" spans="1:40" outlineLevel="2">
      <c r="A103" s="882">
        <f>ROW()</f>
        <v>103</v>
      </c>
      <c r="B103" s="453"/>
      <c r="D103" s="452" t="s">
        <v>583</v>
      </c>
      <c r="H103" s="458"/>
      <c r="I103" s="458"/>
      <c r="J103" s="459"/>
      <c r="K103" s="458"/>
      <c r="L103" s="458"/>
      <c r="M103" s="458"/>
      <c r="N103" s="458"/>
      <c r="O103" s="326">
        <f t="shared" ref="O103:AN103" si="201">O418+O545</f>
        <v>0</v>
      </c>
      <c r="P103" s="439">
        <f t="shared" si="201"/>
        <v>0</v>
      </c>
      <c r="Q103" s="439">
        <f t="shared" si="201"/>
        <v>0</v>
      </c>
      <c r="R103" s="439">
        <f t="shared" si="201"/>
        <v>0</v>
      </c>
      <c r="S103" s="1755">
        <f t="shared" si="201"/>
        <v>0</v>
      </c>
      <c r="T103" s="1756">
        <f t="shared" si="201"/>
        <v>0</v>
      </c>
      <c r="U103" s="439">
        <f t="shared" si="201"/>
        <v>0</v>
      </c>
      <c r="V103" s="439">
        <f t="shared" si="201"/>
        <v>0</v>
      </c>
      <c r="W103" s="439">
        <f t="shared" si="201"/>
        <v>0</v>
      </c>
      <c r="X103" s="440">
        <f t="shared" si="201"/>
        <v>0</v>
      </c>
      <c r="Y103" s="443">
        <f t="shared" si="201"/>
        <v>0</v>
      </c>
      <c r="Z103" s="439">
        <f t="shared" si="201"/>
        <v>0</v>
      </c>
      <c r="AA103" s="439">
        <f t="shared" si="201"/>
        <v>0</v>
      </c>
      <c r="AB103" s="439">
        <f t="shared" si="201"/>
        <v>0</v>
      </c>
      <c r="AC103" s="439">
        <f t="shared" si="201"/>
        <v>0</v>
      </c>
      <c r="AD103" s="440">
        <f t="shared" si="201"/>
        <v>0</v>
      </c>
      <c r="AE103" s="443">
        <f t="shared" si="201"/>
        <v>0</v>
      </c>
      <c r="AF103" s="439">
        <f t="shared" si="201"/>
        <v>0</v>
      </c>
      <c r="AG103" s="439">
        <f t="shared" si="201"/>
        <v>0</v>
      </c>
      <c r="AH103" s="439">
        <f t="shared" si="201"/>
        <v>0</v>
      </c>
      <c r="AI103" s="440">
        <f t="shared" si="201"/>
        <v>0</v>
      </c>
      <c r="AJ103" s="443">
        <f t="shared" si="201"/>
        <v>0</v>
      </c>
      <c r="AK103" s="439">
        <f t="shared" si="201"/>
        <v>0</v>
      </c>
      <c r="AL103" s="439">
        <f t="shared" si="201"/>
        <v>0</v>
      </c>
      <c r="AM103" s="439">
        <f t="shared" si="201"/>
        <v>0</v>
      </c>
      <c r="AN103" s="440">
        <f t="shared" si="201"/>
        <v>0</v>
      </c>
    </row>
    <row r="104" spans="1:40" outlineLevel="2">
      <c r="A104" s="882">
        <f>ROW()</f>
        <v>104</v>
      </c>
      <c r="B104" s="453"/>
      <c r="D104" s="452" t="s">
        <v>81</v>
      </c>
      <c r="H104" s="458"/>
      <c r="I104" s="458"/>
      <c r="J104" s="459"/>
      <c r="K104" s="458"/>
      <c r="L104" s="458"/>
      <c r="M104" s="458"/>
      <c r="N104" s="458"/>
      <c r="O104" s="326">
        <f t="shared" ref="O104:AN104" si="202">O419+O546</f>
        <v>0</v>
      </c>
      <c r="P104" s="439">
        <f t="shared" si="202"/>
        <v>0</v>
      </c>
      <c r="Q104" s="439">
        <f t="shared" si="202"/>
        <v>0</v>
      </c>
      <c r="R104" s="439">
        <f t="shared" si="202"/>
        <v>0</v>
      </c>
      <c r="S104" s="1755">
        <f t="shared" si="202"/>
        <v>0</v>
      </c>
      <c r="T104" s="1756">
        <f t="shared" si="202"/>
        <v>0</v>
      </c>
      <c r="U104" s="439">
        <f t="shared" si="202"/>
        <v>0</v>
      </c>
      <c r="V104" s="439">
        <f t="shared" si="202"/>
        <v>0</v>
      </c>
      <c r="W104" s="439">
        <f t="shared" si="202"/>
        <v>0</v>
      </c>
      <c r="X104" s="440">
        <f t="shared" si="202"/>
        <v>0</v>
      </c>
      <c r="Y104" s="443">
        <f t="shared" si="202"/>
        <v>0</v>
      </c>
      <c r="Z104" s="439">
        <f t="shared" si="202"/>
        <v>0</v>
      </c>
      <c r="AA104" s="439">
        <f t="shared" si="202"/>
        <v>0</v>
      </c>
      <c r="AB104" s="439">
        <f t="shared" si="202"/>
        <v>0</v>
      </c>
      <c r="AC104" s="439">
        <f t="shared" si="202"/>
        <v>0</v>
      </c>
      <c r="AD104" s="440">
        <f t="shared" si="202"/>
        <v>0</v>
      </c>
      <c r="AE104" s="443">
        <f t="shared" si="202"/>
        <v>0</v>
      </c>
      <c r="AF104" s="439">
        <f t="shared" si="202"/>
        <v>0</v>
      </c>
      <c r="AG104" s="439">
        <f t="shared" si="202"/>
        <v>0</v>
      </c>
      <c r="AH104" s="439">
        <f t="shared" si="202"/>
        <v>0</v>
      </c>
      <c r="AI104" s="440">
        <f t="shared" si="202"/>
        <v>0</v>
      </c>
      <c r="AJ104" s="443">
        <f t="shared" si="202"/>
        <v>0</v>
      </c>
      <c r="AK104" s="439">
        <f t="shared" si="202"/>
        <v>0</v>
      </c>
      <c r="AL104" s="439">
        <f t="shared" si="202"/>
        <v>0</v>
      </c>
      <c r="AM104" s="439">
        <f t="shared" si="202"/>
        <v>0</v>
      </c>
      <c r="AN104" s="440">
        <f t="shared" si="202"/>
        <v>0</v>
      </c>
    </row>
    <row r="105" spans="1:40" outlineLevel="2">
      <c r="A105" s="882">
        <f>ROW()</f>
        <v>105</v>
      </c>
      <c r="B105" s="453"/>
      <c r="D105" s="452" t="s">
        <v>28</v>
      </c>
      <c r="H105" s="458"/>
      <c r="I105" s="458"/>
      <c r="J105" s="459"/>
      <c r="K105" s="458"/>
      <c r="L105" s="458"/>
      <c r="M105" s="458"/>
      <c r="N105" s="458"/>
      <c r="O105" s="326">
        <f t="shared" ref="O105:AN105" si="203">O420+O547</f>
        <v>0</v>
      </c>
      <c r="P105" s="439">
        <f t="shared" si="203"/>
        <v>0</v>
      </c>
      <c r="Q105" s="439">
        <f t="shared" si="203"/>
        <v>0</v>
      </c>
      <c r="R105" s="439">
        <f t="shared" si="203"/>
        <v>0</v>
      </c>
      <c r="S105" s="1755">
        <f t="shared" si="203"/>
        <v>0</v>
      </c>
      <c r="T105" s="1756">
        <f t="shared" si="203"/>
        <v>0</v>
      </c>
      <c r="U105" s="439">
        <f t="shared" si="203"/>
        <v>0</v>
      </c>
      <c r="V105" s="439">
        <f t="shared" si="203"/>
        <v>0</v>
      </c>
      <c r="W105" s="439">
        <f t="shared" si="203"/>
        <v>0</v>
      </c>
      <c r="X105" s="440">
        <f t="shared" si="203"/>
        <v>0</v>
      </c>
      <c r="Y105" s="443">
        <f t="shared" si="203"/>
        <v>0</v>
      </c>
      <c r="Z105" s="439">
        <f t="shared" si="203"/>
        <v>0</v>
      </c>
      <c r="AA105" s="439">
        <f t="shared" si="203"/>
        <v>0</v>
      </c>
      <c r="AB105" s="439">
        <f t="shared" si="203"/>
        <v>0</v>
      </c>
      <c r="AC105" s="439">
        <f t="shared" si="203"/>
        <v>0</v>
      </c>
      <c r="AD105" s="440">
        <f t="shared" si="203"/>
        <v>0</v>
      </c>
      <c r="AE105" s="443">
        <f t="shared" si="203"/>
        <v>0</v>
      </c>
      <c r="AF105" s="439">
        <f t="shared" si="203"/>
        <v>0</v>
      </c>
      <c r="AG105" s="439">
        <f t="shared" si="203"/>
        <v>0</v>
      </c>
      <c r="AH105" s="439">
        <f t="shared" si="203"/>
        <v>0</v>
      </c>
      <c r="AI105" s="440">
        <f t="shared" si="203"/>
        <v>0</v>
      </c>
      <c r="AJ105" s="443">
        <f t="shared" si="203"/>
        <v>0</v>
      </c>
      <c r="AK105" s="439">
        <f t="shared" si="203"/>
        <v>0</v>
      </c>
      <c r="AL105" s="439">
        <f t="shared" si="203"/>
        <v>0</v>
      </c>
      <c r="AM105" s="439">
        <f t="shared" si="203"/>
        <v>0</v>
      </c>
      <c r="AN105" s="440">
        <f t="shared" si="203"/>
        <v>0</v>
      </c>
    </row>
    <row r="106" spans="1:40" outlineLevel="2">
      <c r="A106" s="882">
        <f>ROW()</f>
        <v>106</v>
      </c>
      <c r="B106" s="453"/>
      <c r="D106" s="456" t="s">
        <v>443</v>
      </c>
      <c r="E106" s="456"/>
      <c r="F106" s="456"/>
      <c r="G106" s="456"/>
      <c r="H106" s="460"/>
      <c r="I106" s="460"/>
      <c r="J106" s="461"/>
      <c r="K106" s="460"/>
      <c r="L106" s="460"/>
      <c r="M106" s="460"/>
      <c r="N106" s="460"/>
      <c r="O106" s="327">
        <f t="shared" ref="O106:AN106" si="204">O421+O548</f>
        <v>0</v>
      </c>
      <c r="P106" s="441">
        <f t="shared" si="204"/>
        <v>0</v>
      </c>
      <c r="Q106" s="441">
        <f t="shared" si="204"/>
        <v>0</v>
      </c>
      <c r="R106" s="441">
        <f t="shared" si="204"/>
        <v>0</v>
      </c>
      <c r="S106" s="1757">
        <f t="shared" si="204"/>
        <v>0</v>
      </c>
      <c r="T106" s="1758">
        <f t="shared" si="204"/>
        <v>0</v>
      </c>
      <c r="U106" s="441">
        <f t="shared" si="204"/>
        <v>0</v>
      </c>
      <c r="V106" s="441">
        <f t="shared" si="204"/>
        <v>0</v>
      </c>
      <c r="W106" s="441">
        <f t="shared" si="204"/>
        <v>0</v>
      </c>
      <c r="X106" s="442">
        <f t="shared" si="204"/>
        <v>0</v>
      </c>
      <c r="Y106" s="462">
        <f t="shared" si="204"/>
        <v>0</v>
      </c>
      <c r="Z106" s="441">
        <f t="shared" si="204"/>
        <v>0</v>
      </c>
      <c r="AA106" s="441">
        <f t="shared" si="204"/>
        <v>0</v>
      </c>
      <c r="AB106" s="441">
        <f t="shared" si="204"/>
        <v>0</v>
      </c>
      <c r="AC106" s="441">
        <f t="shared" si="204"/>
        <v>0</v>
      </c>
      <c r="AD106" s="442">
        <f t="shared" si="204"/>
        <v>0</v>
      </c>
      <c r="AE106" s="462">
        <f t="shared" si="204"/>
        <v>0</v>
      </c>
      <c r="AF106" s="441">
        <f t="shared" si="204"/>
        <v>0</v>
      </c>
      <c r="AG106" s="441">
        <f t="shared" si="204"/>
        <v>0</v>
      </c>
      <c r="AH106" s="441">
        <f t="shared" si="204"/>
        <v>0</v>
      </c>
      <c r="AI106" s="442">
        <f t="shared" si="204"/>
        <v>0</v>
      </c>
      <c r="AJ106" s="462">
        <f t="shared" si="204"/>
        <v>0</v>
      </c>
      <c r="AK106" s="441">
        <f t="shared" si="204"/>
        <v>0</v>
      </c>
      <c r="AL106" s="441">
        <f t="shared" si="204"/>
        <v>0</v>
      </c>
      <c r="AM106" s="441">
        <f t="shared" si="204"/>
        <v>0</v>
      </c>
      <c r="AN106" s="442">
        <f t="shared" si="204"/>
        <v>0</v>
      </c>
    </row>
    <row r="107" spans="1:40" outlineLevel="2">
      <c r="A107" s="882">
        <f>ROW()</f>
        <v>107</v>
      </c>
      <c r="B107" s="453"/>
      <c r="D107" s="452" t="s">
        <v>24</v>
      </c>
      <c r="H107" s="458"/>
      <c r="I107" s="458"/>
      <c r="J107" s="459"/>
      <c r="K107" s="458"/>
      <c r="L107" s="458"/>
      <c r="M107" s="458"/>
      <c r="N107" s="458"/>
      <c r="O107" s="443">
        <f t="shared" ref="O107:AN107" si="205">SUM(O91:O106)</f>
        <v>0</v>
      </c>
      <c r="P107" s="439">
        <f t="shared" si="205"/>
        <v>0</v>
      </c>
      <c r="Q107" s="439">
        <f t="shared" si="205"/>
        <v>0</v>
      </c>
      <c r="R107" s="439">
        <f t="shared" si="205"/>
        <v>0</v>
      </c>
      <c r="S107" s="440">
        <f t="shared" si="205"/>
        <v>0.83653994159762124</v>
      </c>
      <c r="T107" s="439">
        <f t="shared" si="205"/>
        <v>4.2653581420900863</v>
      </c>
      <c r="U107" s="439">
        <f t="shared" si="205"/>
        <v>0</v>
      </c>
      <c r="V107" s="439">
        <f t="shared" si="205"/>
        <v>0</v>
      </c>
      <c r="W107" s="439">
        <f t="shared" si="205"/>
        <v>0</v>
      </c>
      <c r="X107" s="440">
        <f t="shared" si="205"/>
        <v>0</v>
      </c>
      <c r="Y107" s="443">
        <f t="shared" si="205"/>
        <v>0</v>
      </c>
      <c r="Z107" s="439">
        <f t="shared" si="205"/>
        <v>0</v>
      </c>
      <c r="AA107" s="439">
        <f t="shared" si="205"/>
        <v>0</v>
      </c>
      <c r="AB107" s="439">
        <f t="shared" si="205"/>
        <v>0</v>
      </c>
      <c r="AC107" s="439">
        <f t="shared" si="205"/>
        <v>0</v>
      </c>
      <c r="AD107" s="440">
        <f t="shared" si="205"/>
        <v>0</v>
      </c>
      <c r="AE107" s="443">
        <f t="shared" si="205"/>
        <v>0</v>
      </c>
      <c r="AF107" s="439">
        <f t="shared" si="205"/>
        <v>0</v>
      </c>
      <c r="AG107" s="439">
        <f t="shared" si="205"/>
        <v>0</v>
      </c>
      <c r="AH107" s="439">
        <f t="shared" si="205"/>
        <v>0</v>
      </c>
      <c r="AI107" s="440">
        <f t="shared" si="205"/>
        <v>0</v>
      </c>
      <c r="AJ107" s="443">
        <f t="shared" si="205"/>
        <v>0</v>
      </c>
      <c r="AK107" s="439">
        <f t="shared" si="205"/>
        <v>0</v>
      </c>
      <c r="AL107" s="439">
        <f t="shared" si="205"/>
        <v>0</v>
      </c>
      <c r="AM107" s="439">
        <f t="shared" si="205"/>
        <v>0</v>
      </c>
      <c r="AN107" s="440">
        <f t="shared" si="205"/>
        <v>0</v>
      </c>
    </row>
    <row r="108" spans="1:40" outlineLevel="1">
      <c r="A108" s="732" t="s">
        <v>59</v>
      </c>
      <c r="B108" s="733"/>
      <c r="C108" s="881"/>
      <c r="D108" s="733"/>
      <c r="E108" s="733"/>
      <c r="F108" s="733"/>
      <c r="G108" s="730"/>
      <c r="H108" s="733"/>
      <c r="I108" s="730"/>
      <c r="J108" s="729"/>
      <c r="K108" s="730"/>
      <c r="L108" s="730"/>
      <c r="M108" s="730"/>
      <c r="N108" s="730"/>
      <c r="O108" s="729"/>
      <c r="P108" s="730"/>
      <c r="Q108" s="730"/>
      <c r="R108" s="730"/>
      <c r="S108" s="731"/>
      <c r="T108" s="730"/>
      <c r="U108" s="730"/>
      <c r="V108" s="730"/>
      <c r="W108" s="730"/>
      <c r="X108" s="731"/>
      <c r="Y108" s="729"/>
      <c r="Z108" s="730"/>
      <c r="AA108" s="730"/>
      <c r="AB108" s="730"/>
      <c r="AC108" s="730"/>
      <c r="AD108" s="731"/>
      <c r="AE108" s="729"/>
      <c r="AF108" s="730"/>
      <c r="AG108" s="730"/>
      <c r="AH108" s="730"/>
      <c r="AI108" s="731"/>
      <c r="AJ108" s="729"/>
      <c r="AK108" s="730"/>
      <c r="AL108" s="730"/>
      <c r="AM108" s="730"/>
      <c r="AN108" s="731"/>
    </row>
    <row r="109" spans="1:40" outlineLevel="2">
      <c r="A109" s="882">
        <f>ROW()</f>
        <v>109</v>
      </c>
      <c r="B109" s="453"/>
      <c r="D109" s="452" t="s">
        <v>300</v>
      </c>
      <c r="H109" s="458"/>
      <c r="I109" s="458"/>
      <c r="J109" s="459"/>
      <c r="K109" s="458"/>
      <c r="L109" s="458"/>
      <c r="M109" s="458"/>
      <c r="N109" s="458"/>
      <c r="O109" s="443">
        <f t="shared" ref="O109:AD110" si="206">O660</f>
        <v>0.74962508292196406</v>
      </c>
      <c r="P109" s="439">
        <f t="shared" si="206"/>
        <v>2.2324726201970253</v>
      </c>
      <c r="Q109" s="439">
        <f t="shared" si="206"/>
        <v>2.3199044318781055</v>
      </c>
      <c r="R109" s="439">
        <f t="shared" si="206"/>
        <v>4.7757341507431796</v>
      </c>
      <c r="S109" s="440">
        <f t="shared" si="206"/>
        <v>14.957667793008957</v>
      </c>
      <c r="T109" s="439">
        <f t="shared" si="206"/>
        <v>11.373536840591987</v>
      </c>
      <c r="U109" s="439">
        <f t="shared" si="206"/>
        <v>4.6189276041262817</v>
      </c>
      <c r="V109" s="439">
        <f t="shared" si="206"/>
        <v>3.7384407853314601</v>
      </c>
      <c r="W109" s="439">
        <f t="shared" si="206"/>
        <v>26.578777638178462</v>
      </c>
      <c r="X109" s="440">
        <f t="shared" si="206"/>
        <v>6.1020094428706324</v>
      </c>
      <c r="Y109" s="443">
        <f t="shared" si="206"/>
        <v>0.87961098808460914</v>
      </c>
      <c r="Z109" s="439">
        <f t="shared" si="206"/>
        <v>0.62467651957729675</v>
      </c>
      <c r="AA109" s="439">
        <f t="shared" si="206"/>
        <v>2.8022265922039233</v>
      </c>
      <c r="AB109" s="439">
        <f t="shared" si="206"/>
        <v>7.5742968398110913</v>
      </c>
      <c r="AC109" s="439">
        <f t="shared" si="206"/>
        <v>6.3383867209408935</v>
      </c>
      <c r="AD109" s="440">
        <f t="shared" si="206"/>
        <v>2.7703035531841658</v>
      </c>
      <c r="AE109" s="443">
        <f t="shared" ref="AE109:AI109" si="207">AE660</f>
        <v>4.3968687104436865</v>
      </c>
      <c r="AF109" s="439">
        <f t="shared" si="207"/>
        <v>4.7255864221599344</v>
      </c>
      <c r="AG109" s="439">
        <f t="shared" si="207"/>
        <v>4.6504374950840974</v>
      </c>
      <c r="AH109" s="439">
        <f t="shared" si="207"/>
        <v>1.72760398</v>
      </c>
      <c r="AI109" s="440">
        <f t="shared" si="207"/>
        <v>2.8606498870083081</v>
      </c>
      <c r="AJ109" s="443">
        <f t="shared" ref="AJ109:AN109" si="208">AJ660</f>
        <v>2.3785685257398694</v>
      </c>
      <c r="AK109" s="439">
        <f t="shared" si="208"/>
        <v>2.9548517820212412</v>
      </c>
      <c r="AL109" s="439">
        <f t="shared" si="208"/>
        <v>6.235242841999205</v>
      </c>
      <c r="AM109" s="439">
        <f t="shared" si="208"/>
        <v>4.7292315958405116</v>
      </c>
      <c r="AN109" s="440">
        <f t="shared" si="208"/>
        <v>5.3816081433885916</v>
      </c>
    </row>
    <row r="110" spans="1:40" outlineLevel="2">
      <c r="A110" s="882">
        <f>ROW()</f>
        <v>110</v>
      </c>
      <c r="B110" s="453"/>
      <c r="D110" s="452" t="s">
        <v>301</v>
      </c>
      <c r="H110" s="458"/>
      <c r="I110" s="458"/>
      <c r="J110" s="459"/>
      <c r="K110" s="458"/>
      <c r="L110" s="458"/>
      <c r="M110" s="458"/>
      <c r="N110" s="458"/>
      <c r="O110" s="443">
        <f t="shared" si="206"/>
        <v>0</v>
      </c>
      <c r="P110" s="439">
        <f t="shared" si="206"/>
        <v>0</v>
      </c>
      <c r="Q110" s="439">
        <f t="shared" si="206"/>
        <v>0</v>
      </c>
      <c r="R110" s="439">
        <f t="shared" si="206"/>
        <v>0</v>
      </c>
      <c r="S110" s="440">
        <f t="shared" si="206"/>
        <v>0</v>
      </c>
      <c r="T110" s="439">
        <f t="shared" si="206"/>
        <v>0</v>
      </c>
      <c r="U110" s="439">
        <f t="shared" si="206"/>
        <v>0</v>
      </c>
      <c r="V110" s="439">
        <f t="shared" si="206"/>
        <v>0</v>
      </c>
      <c r="W110" s="439">
        <f t="shared" si="206"/>
        <v>0</v>
      </c>
      <c r="X110" s="440">
        <f t="shared" si="206"/>
        <v>0</v>
      </c>
      <c r="Y110" s="443">
        <f t="shared" si="206"/>
        <v>1.3789041628056549</v>
      </c>
      <c r="Z110" s="439">
        <f t="shared" si="206"/>
        <v>1.6493243934188178</v>
      </c>
      <c r="AA110" s="439">
        <f t="shared" si="206"/>
        <v>0.85112746320380372</v>
      </c>
      <c r="AB110" s="439">
        <f t="shared" si="206"/>
        <v>0.51885110732463136</v>
      </c>
      <c r="AC110" s="439">
        <f t="shared" si="206"/>
        <v>0.65555301355406914</v>
      </c>
      <c r="AD110" s="440">
        <f t="shared" si="206"/>
        <v>-5.7497237022375199E-2</v>
      </c>
      <c r="AE110" s="443">
        <f t="shared" ref="AE110:AI110" si="209">AE661</f>
        <v>0.68822427885665538</v>
      </c>
      <c r="AF110" s="439">
        <f t="shared" si="209"/>
        <v>-0.17982079541632318</v>
      </c>
      <c r="AG110" s="439">
        <f t="shared" si="209"/>
        <v>1.0837326681957184E-3</v>
      </c>
      <c r="AH110" s="439">
        <f t="shared" si="209"/>
        <v>0</v>
      </c>
      <c r="AI110" s="440">
        <f t="shared" si="209"/>
        <v>0</v>
      </c>
      <c r="AJ110" s="443">
        <f t="shared" ref="AJ110:AN110" si="210">AJ661</f>
        <v>0</v>
      </c>
      <c r="AK110" s="439">
        <f t="shared" si="210"/>
        <v>0</v>
      </c>
      <c r="AL110" s="439">
        <f t="shared" si="210"/>
        <v>0</v>
      </c>
      <c r="AM110" s="439">
        <f t="shared" si="210"/>
        <v>0</v>
      </c>
      <c r="AN110" s="440">
        <f t="shared" si="210"/>
        <v>0</v>
      </c>
    </row>
    <row r="111" spans="1:40" outlineLevel="2">
      <c r="A111" s="882">
        <f>ROW()</f>
        <v>111</v>
      </c>
      <c r="B111" s="453"/>
      <c r="D111" s="452" t="s">
        <v>29</v>
      </c>
      <c r="H111" s="458"/>
      <c r="I111" s="458"/>
      <c r="J111" s="459"/>
      <c r="K111" s="458"/>
      <c r="L111" s="458"/>
      <c r="M111" s="458"/>
      <c r="N111" s="458"/>
      <c r="O111" s="443">
        <f t="shared" ref="O111:X119" si="211">O662</f>
        <v>0</v>
      </c>
      <c r="P111" s="439">
        <f t="shared" si="211"/>
        <v>0</v>
      </c>
      <c r="Q111" s="439">
        <f t="shared" si="211"/>
        <v>0</v>
      </c>
      <c r="R111" s="439">
        <f t="shared" si="211"/>
        <v>0</v>
      </c>
      <c r="S111" s="440">
        <f t="shared" si="211"/>
        <v>0</v>
      </c>
      <c r="T111" s="439">
        <f t="shared" si="211"/>
        <v>0</v>
      </c>
      <c r="U111" s="439">
        <f t="shared" si="211"/>
        <v>0</v>
      </c>
      <c r="V111" s="439">
        <f t="shared" si="211"/>
        <v>0</v>
      </c>
      <c r="W111" s="439">
        <f t="shared" si="211"/>
        <v>0</v>
      </c>
      <c r="X111" s="440">
        <f t="shared" si="211"/>
        <v>0</v>
      </c>
      <c r="Y111" s="443">
        <f t="shared" ref="Y111:AD119" si="212">Y662</f>
        <v>0</v>
      </c>
      <c r="Z111" s="439">
        <f t="shared" si="212"/>
        <v>0</v>
      </c>
      <c r="AA111" s="439">
        <f t="shared" si="212"/>
        <v>0</v>
      </c>
      <c r="AB111" s="439">
        <f t="shared" si="212"/>
        <v>0</v>
      </c>
      <c r="AC111" s="439">
        <f t="shared" si="212"/>
        <v>0</v>
      </c>
      <c r="AD111" s="440">
        <f t="shared" si="212"/>
        <v>0</v>
      </c>
      <c r="AE111" s="443">
        <f t="shared" ref="AE111:AI111" si="213">AE662</f>
        <v>0</v>
      </c>
      <c r="AF111" s="439">
        <f t="shared" si="213"/>
        <v>0</v>
      </c>
      <c r="AG111" s="439">
        <f t="shared" si="213"/>
        <v>0</v>
      </c>
      <c r="AH111" s="439">
        <f t="shared" si="213"/>
        <v>0</v>
      </c>
      <c r="AI111" s="440">
        <f t="shared" si="213"/>
        <v>0</v>
      </c>
      <c r="AJ111" s="443">
        <f t="shared" ref="AJ111:AN111" si="214">AJ662</f>
        <v>0</v>
      </c>
      <c r="AK111" s="439">
        <f t="shared" si="214"/>
        <v>0</v>
      </c>
      <c r="AL111" s="439">
        <f t="shared" si="214"/>
        <v>0</v>
      </c>
      <c r="AM111" s="439">
        <f t="shared" si="214"/>
        <v>0</v>
      </c>
      <c r="AN111" s="440">
        <f t="shared" si="214"/>
        <v>0</v>
      </c>
    </row>
    <row r="112" spans="1:40" outlineLevel="2">
      <c r="A112" s="882">
        <f>ROW()</f>
        <v>112</v>
      </c>
      <c r="B112" s="453"/>
      <c r="D112" s="452" t="s">
        <v>30</v>
      </c>
      <c r="H112" s="458"/>
      <c r="I112" s="458"/>
      <c r="J112" s="459"/>
      <c r="K112" s="458"/>
      <c r="L112" s="458"/>
      <c r="M112" s="458"/>
      <c r="N112" s="458"/>
      <c r="O112" s="443">
        <f t="shared" si="211"/>
        <v>11.384121335712026</v>
      </c>
      <c r="P112" s="439">
        <f t="shared" si="211"/>
        <v>12.886669157915719</v>
      </c>
      <c r="Q112" s="439">
        <f t="shared" si="211"/>
        <v>18.992544655011812</v>
      </c>
      <c r="R112" s="439">
        <f t="shared" si="211"/>
        <v>16.753032997287125</v>
      </c>
      <c r="S112" s="440">
        <f t="shared" si="211"/>
        <v>12.440905923975064</v>
      </c>
      <c r="T112" s="439">
        <f t="shared" si="211"/>
        <v>6.6257229479426636</v>
      </c>
      <c r="U112" s="439">
        <f t="shared" si="211"/>
        <v>13.295008868464572</v>
      </c>
      <c r="V112" s="439">
        <f t="shared" si="211"/>
        <v>14.481249693188994</v>
      </c>
      <c r="W112" s="439">
        <f t="shared" si="211"/>
        <v>29.195571054153049</v>
      </c>
      <c r="X112" s="440">
        <f t="shared" si="211"/>
        <v>21.690533274003776</v>
      </c>
      <c r="Y112" s="443">
        <f t="shared" si="212"/>
        <v>16.054148245408754</v>
      </c>
      <c r="Z112" s="439">
        <f t="shared" si="212"/>
        <v>37.776031070517348</v>
      </c>
      <c r="AA112" s="439">
        <f t="shared" si="212"/>
        <v>36.563694653926952</v>
      </c>
      <c r="AB112" s="439">
        <f t="shared" si="212"/>
        <v>36.235010017622805</v>
      </c>
      <c r="AC112" s="439">
        <f t="shared" si="212"/>
        <v>38.721334973206609</v>
      </c>
      <c r="AD112" s="440">
        <f t="shared" si="212"/>
        <v>32.544706388832338</v>
      </c>
      <c r="AE112" s="443">
        <f t="shared" ref="AE112:AI112" si="215">AE663</f>
        <v>31.430229798626286</v>
      </c>
      <c r="AF112" s="439">
        <f t="shared" si="215"/>
        <v>37.380540563149211</v>
      </c>
      <c r="AG112" s="439">
        <f t="shared" si="215"/>
        <v>38.874020427416156</v>
      </c>
      <c r="AH112" s="439">
        <f t="shared" si="215"/>
        <v>37.218168420000005</v>
      </c>
      <c r="AI112" s="440">
        <f t="shared" si="215"/>
        <v>35.201284730394569</v>
      </c>
      <c r="AJ112" s="443">
        <f t="shared" ref="AJ112:AN112" si="216">AJ663</f>
        <v>38.912566318882099</v>
      </c>
      <c r="AK112" s="439">
        <f t="shared" si="216"/>
        <v>39.451206333462729</v>
      </c>
      <c r="AL112" s="439">
        <f t="shared" si="216"/>
        <v>41.758198023953391</v>
      </c>
      <c r="AM112" s="439">
        <f t="shared" si="216"/>
        <v>40.657477467773212</v>
      </c>
      <c r="AN112" s="440">
        <f t="shared" si="216"/>
        <v>40.267657776205972</v>
      </c>
    </row>
    <row r="113" spans="1:40" outlineLevel="2">
      <c r="A113" s="882">
        <f>ROW()</f>
        <v>113</v>
      </c>
      <c r="B113" s="453"/>
      <c r="D113" s="452" t="s">
        <v>31</v>
      </c>
      <c r="H113" s="458"/>
      <c r="I113" s="458"/>
      <c r="J113" s="459"/>
      <c r="K113" s="458"/>
      <c r="L113" s="458"/>
      <c r="M113" s="458"/>
      <c r="N113" s="458"/>
      <c r="O113" s="443">
        <f t="shared" si="211"/>
        <v>0</v>
      </c>
      <c r="P113" s="439">
        <f t="shared" si="211"/>
        <v>0</v>
      </c>
      <c r="Q113" s="439">
        <f t="shared" si="211"/>
        <v>0</v>
      </c>
      <c r="R113" s="439">
        <f t="shared" si="211"/>
        <v>0</v>
      </c>
      <c r="S113" s="440">
        <f t="shared" si="211"/>
        <v>0</v>
      </c>
      <c r="T113" s="439">
        <f t="shared" si="211"/>
        <v>0</v>
      </c>
      <c r="U113" s="439">
        <f t="shared" si="211"/>
        <v>0</v>
      </c>
      <c r="V113" s="439">
        <f t="shared" si="211"/>
        <v>0</v>
      </c>
      <c r="W113" s="439">
        <f t="shared" si="211"/>
        <v>0</v>
      </c>
      <c r="X113" s="440">
        <f t="shared" si="211"/>
        <v>0</v>
      </c>
      <c r="Y113" s="443">
        <f t="shared" si="212"/>
        <v>0</v>
      </c>
      <c r="Z113" s="439">
        <f t="shared" si="212"/>
        <v>0</v>
      </c>
      <c r="AA113" s="439">
        <f t="shared" si="212"/>
        <v>0</v>
      </c>
      <c r="AB113" s="439">
        <f t="shared" si="212"/>
        <v>0</v>
      </c>
      <c r="AC113" s="439">
        <f t="shared" si="212"/>
        <v>0</v>
      </c>
      <c r="AD113" s="440">
        <f t="shared" si="212"/>
        <v>0</v>
      </c>
      <c r="AE113" s="443">
        <f t="shared" ref="AE113:AI113" si="217">AE664</f>
        <v>0</v>
      </c>
      <c r="AF113" s="439">
        <f t="shared" si="217"/>
        <v>0</v>
      </c>
      <c r="AG113" s="439">
        <f t="shared" si="217"/>
        <v>0</v>
      </c>
      <c r="AH113" s="439">
        <f t="shared" si="217"/>
        <v>0</v>
      </c>
      <c r="AI113" s="440">
        <f t="shared" si="217"/>
        <v>0</v>
      </c>
      <c r="AJ113" s="443">
        <f t="shared" ref="AJ113:AN113" si="218">AJ664</f>
        <v>0</v>
      </c>
      <c r="AK113" s="439">
        <f t="shared" si="218"/>
        <v>0</v>
      </c>
      <c r="AL113" s="439">
        <f t="shared" si="218"/>
        <v>0</v>
      </c>
      <c r="AM113" s="439">
        <f t="shared" si="218"/>
        <v>0</v>
      </c>
      <c r="AN113" s="440">
        <f t="shared" si="218"/>
        <v>0</v>
      </c>
    </row>
    <row r="114" spans="1:40" outlineLevel="2">
      <c r="A114" s="882">
        <f>ROW()</f>
        <v>114</v>
      </c>
      <c r="B114" s="453"/>
      <c r="D114" s="452" t="s">
        <v>32</v>
      </c>
      <c r="H114" s="458"/>
      <c r="I114" s="458"/>
      <c r="J114" s="459"/>
      <c r="K114" s="458"/>
      <c r="L114" s="458"/>
      <c r="M114" s="458"/>
      <c r="N114" s="458"/>
      <c r="O114" s="443">
        <f t="shared" si="211"/>
        <v>0.16197533174076598</v>
      </c>
      <c r="P114" s="439">
        <f t="shared" si="211"/>
        <v>1.1506290381726085</v>
      </c>
      <c r="Q114" s="439">
        <f t="shared" si="211"/>
        <v>0.9425441606526993</v>
      </c>
      <c r="R114" s="439">
        <f t="shared" si="211"/>
        <v>0.26692802991452752</v>
      </c>
      <c r="S114" s="440">
        <f t="shared" si="211"/>
        <v>1.048098346562045</v>
      </c>
      <c r="T114" s="439">
        <f t="shared" si="211"/>
        <v>0.35354341415033758</v>
      </c>
      <c r="U114" s="439">
        <f t="shared" si="211"/>
        <v>0.31341894999526149</v>
      </c>
      <c r="V114" s="439">
        <f t="shared" si="211"/>
        <v>0.59160357446377465</v>
      </c>
      <c r="W114" s="439">
        <f t="shared" si="211"/>
        <v>1.5917392624638349</v>
      </c>
      <c r="X114" s="440">
        <f t="shared" si="211"/>
        <v>0.8525969206421149</v>
      </c>
      <c r="Y114" s="443">
        <f t="shared" si="212"/>
        <v>1.7792247697546741</v>
      </c>
      <c r="Z114" s="439">
        <f t="shared" si="212"/>
        <v>3.0598755971139595</v>
      </c>
      <c r="AA114" s="439">
        <f t="shared" si="212"/>
        <v>4.7479208426683304</v>
      </c>
      <c r="AB114" s="439">
        <f t="shared" si="212"/>
        <v>5.6019191422124965</v>
      </c>
      <c r="AC114" s="439">
        <f t="shared" si="212"/>
        <v>1.7177582068826711</v>
      </c>
      <c r="AD114" s="440">
        <f t="shared" si="212"/>
        <v>0.57037494267642053</v>
      </c>
      <c r="AE114" s="443">
        <f t="shared" ref="AE114:AI114" si="219">AE665</f>
        <v>1.6348214364078495</v>
      </c>
      <c r="AF114" s="439">
        <f t="shared" si="219"/>
        <v>1.2179852336108823</v>
      </c>
      <c r="AG114" s="439">
        <f t="shared" si="219"/>
        <v>1.6766589671177368</v>
      </c>
      <c r="AH114" s="439">
        <f t="shared" si="219"/>
        <v>1.5611166500000002</v>
      </c>
      <c r="AI114" s="440">
        <f t="shared" si="219"/>
        <v>1.9402586449903101</v>
      </c>
      <c r="AJ114" s="443">
        <f t="shared" ref="AJ114:AN114" si="220">AJ665</f>
        <v>2.9066784053774013</v>
      </c>
      <c r="AK114" s="439">
        <f t="shared" si="220"/>
        <v>2.1750269348770552</v>
      </c>
      <c r="AL114" s="439">
        <f t="shared" si="220"/>
        <v>2.158684510218019</v>
      </c>
      <c r="AM114" s="439">
        <f t="shared" si="220"/>
        <v>2.1786864140005622</v>
      </c>
      <c r="AN114" s="440">
        <f t="shared" si="220"/>
        <v>2.1807477029633233</v>
      </c>
    </row>
    <row r="115" spans="1:40" outlineLevel="2">
      <c r="A115" s="882">
        <f>ROW()</f>
        <v>115</v>
      </c>
      <c r="B115" s="453"/>
      <c r="D115" s="452" t="s">
        <v>33</v>
      </c>
      <c r="H115" s="458"/>
      <c r="I115" s="458"/>
      <c r="J115" s="459"/>
      <c r="K115" s="458"/>
      <c r="L115" s="458"/>
      <c r="M115" s="458"/>
      <c r="N115" s="458"/>
      <c r="O115" s="443">
        <f t="shared" si="211"/>
        <v>0</v>
      </c>
      <c r="P115" s="439">
        <f t="shared" si="211"/>
        <v>0</v>
      </c>
      <c r="Q115" s="439">
        <f t="shared" si="211"/>
        <v>0</v>
      </c>
      <c r="R115" s="439">
        <f t="shared" si="211"/>
        <v>1.812494515029384E-2</v>
      </c>
      <c r="S115" s="440">
        <f t="shared" si="211"/>
        <v>2.391351133604656</v>
      </c>
      <c r="T115" s="439">
        <f t="shared" si="211"/>
        <v>2.3952329395724847</v>
      </c>
      <c r="U115" s="439">
        <f t="shared" si="211"/>
        <v>0.24595080376639764</v>
      </c>
      <c r="V115" s="439">
        <f t="shared" si="211"/>
        <v>0.3148656374029471</v>
      </c>
      <c r="W115" s="439">
        <f t="shared" si="211"/>
        <v>5.1663054402791694E-3</v>
      </c>
      <c r="X115" s="440">
        <f t="shared" si="211"/>
        <v>7.7945845136921622E-4</v>
      </c>
      <c r="Y115" s="443">
        <f t="shared" si="212"/>
        <v>9.8688843504565627E-3</v>
      </c>
      <c r="Z115" s="439">
        <f t="shared" si="212"/>
        <v>2.6215496373752679E-2</v>
      </c>
      <c r="AA115" s="1475">
        <f t="shared" si="212"/>
        <v>0</v>
      </c>
      <c r="AB115" s="439">
        <f t="shared" si="212"/>
        <v>0.22493910928429572</v>
      </c>
      <c r="AC115" s="439">
        <f t="shared" si="212"/>
        <v>0.78181559884162299</v>
      </c>
      <c r="AD115" s="440">
        <f t="shared" si="212"/>
        <v>0.18239409876075735</v>
      </c>
      <c r="AE115" s="443">
        <f t="shared" ref="AE115:AI115" si="221">AE666</f>
        <v>8.3258675656996586E-2</v>
      </c>
      <c r="AF115" s="439">
        <f t="shared" si="221"/>
        <v>0</v>
      </c>
      <c r="AG115" s="439">
        <f t="shared" si="221"/>
        <v>3.6856868493883782E-2</v>
      </c>
      <c r="AH115" s="439">
        <f t="shared" si="221"/>
        <v>0.18305001999999998</v>
      </c>
      <c r="AI115" s="440">
        <f t="shared" si="221"/>
        <v>0.17755828901734108</v>
      </c>
      <c r="AJ115" s="443">
        <f t="shared" ref="AJ115:AN115" si="222">AJ666</f>
        <v>0</v>
      </c>
      <c r="AK115" s="439">
        <f t="shared" si="222"/>
        <v>0</v>
      </c>
      <c r="AL115" s="439">
        <f t="shared" si="222"/>
        <v>0</v>
      </c>
      <c r="AM115" s="439">
        <f t="shared" si="222"/>
        <v>0</v>
      </c>
      <c r="AN115" s="440">
        <f t="shared" si="222"/>
        <v>0</v>
      </c>
    </row>
    <row r="116" spans="1:40" outlineLevel="2">
      <c r="A116" s="882">
        <f>ROW()</f>
        <v>116</v>
      </c>
      <c r="B116" s="453"/>
      <c r="D116" s="452" t="s">
        <v>27</v>
      </c>
      <c r="H116" s="458"/>
      <c r="I116" s="458"/>
      <c r="J116" s="459"/>
      <c r="K116" s="458"/>
      <c r="L116" s="458"/>
      <c r="M116" s="458"/>
      <c r="N116" s="458"/>
      <c r="O116" s="443">
        <f t="shared" si="211"/>
        <v>0</v>
      </c>
      <c r="P116" s="439">
        <f t="shared" si="211"/>
        <v>0</v>
      </c>
      <c r="Q116" s="439">
        <f t="shared" si="211"/>
        <v>6.0263581687515777E-2</v>
      </c>
      <c r="R116" s="439">
        <f t="shared" si="211"/>
        <v>0.16851426812863929</v>
      </c>
      <c r="S116" s="440">
        <f t="shared" si="211"/>
        <v>0.21707795911252892</v>
      </c>
      <c r="T116" s="439">
        <f t="shared" si="211"/>
        <v>0.15037758365519185</v>
      </c>
      <c r="U116" s="439">
        <f t="shared" si="211"/>
        <v>1.5075312376948669</v>
      </c>
      <c r="V116" s="439">
        <f t="shared" si="211"/>
        <v>1.0034627575479198</v>
      </c>
      <c r="W116" s="439">
        <f t="shared" si="211"/>
        <v>5.701930757722149</v>
      </c>
      <c r="X116" s="440">
        <f t="shared" si="211"/>
        <v>12.285873460770189</v>
      </c>
      <c r="Y116" s="443">
        <f t="shared" si="212"/>
        <v>0.19450799056498494</v>
      </c>
      <c r="Z116" s="439">
        <f t="shared" si="212"/>
        <v>0.52819272674713458</v>
      </c>
      <c r="AA116" s="439">
        <f t="shared" si="212"/>
        <v>0.7972865099285652</v>
      </c>
      <c r="AB116" s="439">
        <f t="shared" si="212"/>
        <v>1.6868922148050935</v>
      </c>
      <c r="AC116" s="439">
        <f t="shared" si="212"/>
        <v>11.113207551677181</v>
      </c>
      <c r="AD116" s="440">
        <f t="shared" si="212"/>
        <v>1.8605126251141937</v>
      </c>
      <c r="AE116" s="443">
        <f t="shared" ref="AE116:AI116" si="223">AE667</f>
        <v>0.3834660698976109</v>
      </c>
      <c r="AF116" s="439">
        <f t="shared" si="223"/>
        <v>0.33344296915910965</v>
      </c>
      <c r="AG116" s="439">
        <f t="shared" si="223"/>
        <v>0.37886132027522934</v>
      </c>
      <c r="AH116" s="439">
        <f t="shared" si="223"/>
        <v>0.66477575</v>
      </c>
      <c r="AI116" s="440">
        <f t="shared" si="223"/>
        <v>0.27919422286448303</v>
      </c>
      <c r="AJ116" s="443">
        <f t="shared" ref="AJ116:AN116" si="224">AJ667</f>
        <v>1.7314825782089369</v>
      </c>
      <c r="AK116" s="439">
        <f t="shared" si="224"/>
        <v>3.4872691162049225</v>
      </c>
      <c r="AL116" s="439">
        <f t="shared" si="224"/>
        <v>0.45857936808690114</v>
      </c>
      <c r="AM116" s="439">
        <f t="shared" si="224"/>
        <v>0.44048017822866498</v>
      </c>
      <c r="AN116" s="440">
        <f t="shared" si="224"/>
        <v>0.47056351607381797</v>
      </c>
    </row>
    <row r="117" spans="1:40" outlineLevel="2">
      <c r="A117" s="882">
        <f>ROW()</f>
        <v>117</v>
      </c>
      <c r="B117" s="453"/>
      <c r="D117" s="452" t="s">
        <v>34</v>
      </c>
      <c r="H117" s="458"/>
      <c r="I117" s="458"/>
      <c r="J117" s="459"/>
      <c r="K117" s="458"/>
      <c r="L117" s="458"/>
      <c r="M117" s="458"/>
      <c r="N117" s="458"/>
      <c r="O117" s="443">
        <f t="shared" si="211"/>
        <v>26.819227112288207</v>
      </c>
      <c r="P117" s="439">
        <f t="shared" si="211"/>
        <v>31.581263793238435</v>
      </c>
      <c r="Q117" s="439">
        <f t="shared" si="211"/>
        <v>27.97725311743331</v>
      </c>
      <c r="R117" s="439">
        <f t="shared" si="211"/>
        <v>25.492041744490713</v>
      </c>
      <c r="S117" s="440">
        <f t="shared" si="211"/>
        <v>27.449419813671021</v>
      </c>
      <c r="T117" s="439">
        <f t="shared" si="211"/>
        <v>12.261723643196573</v>
      </c>
      <c r="U117" s="439">
        <f t="shared" si="211"/>
        <v>26.759934994125391</v>
      </c>
      <c r="V117" s="439">
        <f t="shared" si="211"/>
        <v>23.884482790190422</v>
      </c>
      <c r="W117" s="439">
        <f t="shared" si="211"/>
        <v>26.868742451820911</v>
      </c>
      <c r="X117" s="440">
        <f t="shared" si="211"/>
        <v>38.679117098290845</v>
      </c>
      <c r="Y117" s="443">
        <f t="shared" si="212"/>
        <v>21.082222029942173</v>
      </c>
      <c r="Z117" s="439">
        <f t="shared" si="212"/>
        <v>35.070621364061559</v>
      </c>
      <c r="AA117" s="439">
        <f t="shared" si="212"/>
        <v>35.363678457593608</v>
      </c>
      <c r="AB117" s="439">
        <f t="shared" si="212"/>
        <v>33.224220483125862</v>
      </c>
      <c r="AC117" s="439">
        <f t="shared" si="212"/>
        <v>31.082603988723992</v>
      </c>
      <c r="AD117" s="440">
        <f t="shared" si="212"/>
        <v>34.087352441267676</v>
      </c>
      <c r="AE117" s="443">
        <f t="shared" ref="AE117:AI117" si="225">AE668</f>
        <v>24.886089928046058</v>
      </c>
      <c r="AF117" s="439">
        <f t="shared" si="225"/>
        <v>27.514184088260471</v>
      </c>
      <c r="AG117" s="439">
        <f t="shared" si="225"/>
        <v>27.436758052194065</v>
      </c>
      <c r="AH117" s="439">
        <f t="shared" si="225"/>
        <v>29.912399499999825</v>
      </c>
      <c r="AI117" s="440">
        <f t="shared" si="225"/>
        <v>27.632635447906338</v>
      </c>
      <c r="AJ117" s="443">
        <f t="shared" ref="AJ117:AN117" si="226">AJ668</f>
        <v>33.42292002830505</v>
      </c>
      <c r="AK117" s="439">
        <f t="shared" si="226"/>
        <v>35.547743996498653</v>
      </c>
      <c r="AL117" s="439">
        <f t="shared" si="226"/>
        <v>36.695658407748127</v>
      </c>
      <c r="AM117" s="439">
        <f t="shared" si="226"/>
        <v>37.995552877679359</v>
      </c>
      <c r="AN117" s="440">
        <f t="shared" si="226"/>
        <v>38.182878980121103</v>
      </c>
    </row>
    <row r="118" spans="1:40" outlineLevel="2">
      <c r="A118" s="882">
        <f>ROW()</f>
        <v>118</v>
      </c>
      <c r="B118" s="453"/>
      <c r="D118" s="452" t="s">
        <v>35</v>
      </c>
      <c r="H118" s="458"/>
      <c r="I118" s="458"/>
      <c r="J118" s="459"/>
      <c r="K118" s="458"/>
      <c r="L118" s="458"/>
      <c r="M118" s="458"/>
      <c r="N118" s="458"/>
      <c r="O118" s="443">
        <f t="shared" si="211"/>
        <v>0</v>
      </c>
      <c r="P118" s="439">
        <f t="shared" si="211"/>
        <v>0</v>
      </c>
      <c r="Q118" s="439">
        <f t="shared" si="211"/>
        <v>0</v>
      </c>
      <c r="R118" s="439">
        <f t="shared" si="211"/>
        <v>0</v>
      </c>
      <c r="S118" s="440">
        <f t="shared" si="211"/>
        <v>0</v>
      </c>
      <c r="T118" s="439">
        <f t="shared" si="211"/>
        <v>5.1278474836349105E-15</v>
      </c>
      <c r="U118" s="439">
        <f t="shared" si="211"/>
        <v>0.94210946165567888</v>
      </c>
      <c r="V118" s="439">
        <f t="shared" si="211"/>
        <v>1.5466352072154506</v>
      </c>
      <c r="W118" s="439">
        <f t="shared" si="211"/>
        <v>5.2721832831808815</v>
      </c>
      <c r="X118" s="440">
        <f t="shared" si="211"/>
        <v>6.5668453775604938</v>
      </c>
      <c r="Y118" s="443">
        <f t="shared" si="212"/>
        <v>0.47530590556438962</v>
      </c>
      <c r="Z118" s="439">
        <f t="shared" si="212"/>
        <v>1.4489114881937195</v>
      </c>
      <c r="AA118" s="439">
        <f t="shared" si="212"/>
        <v>1.2484008015915169</v>
      </c>
      <c r="AB118" s="439">
        <f t="shared" si="212"/>
        <v>1.2339142361927369</v>
      </c>
      <c r="AC118" s="439">
        <f t="shared" si="212"/>
        <v>1.8618599941248408</v>
      </c>
      <c r="AD118" s="440">
        <f t="shared" si="212"/>
        <v>0.68052110026310131</v>
      </c>
      <c r="AE118" s="443">
        <f t="shared" ref="AE118:AI118" si="227">AE669</f>
        <v>1.0751915073573681</v>
      </c>
      <c r="AF118" s="439">
        <f t="shared" si="227"/>
        <v>0.80577747801602162</v>
      </c>
      <c r="AG118" s="439">
        <f t="shared" si="227"/>
        <v>0.88300987820417765</v>
      </c>
      <c r="AH118" s="439">
        <f t="shared" si="227"/>
        <v>0.64514057639557254</v>
      </c>
      <c r="AI118" s="440">
        <f t="shared" si="227"/>
        <v>1.1770095945854533</v>
      </c>
      <c r="AJ118" s="443">
        <f t="shared" ref="AJ118:AN118" si="228">AJ669</f>
        <v>0.98914622436431654</v>
      </c>
      <c r="AK118" s="439">
        <f t="shared" si="228"/>
        <v>0.92671503170376601</v>
      </c>
      <c r="AL118" s="439">
        <f t="shared" si="228"/>
        <v>0.92671503170376601</v>
      </c>
      <c r="AM118" s="439">
        <f t="shared" si="228"/>
        <v>0.92671503170376601</v>
      </c>
      <c r="AN118" s="440">
        <f t="shared" si="228"/>
        <v>0.92671503170376601</v>
      </c>
    </row>
    <row r="119" spans="1:40" outlineLevel="2">
      <c r="A119" s="882">
        <f>ROW()</f>
        <v>119</v>
      </c>
      <c r="B119" s="453"/>
      <c r="D119" s="452" t="s">
        <v>302</v>
      </c>
      <c r="H119" s="458"/>
      <c r="I119" s="458"/>
      <c r="J119" s="459"/>
      <c r="K119" s="458"/>
      <c r="L119" s="458"/>
      <c r="M119" s="458"/>
      <c r="N119" s="458"/>
      <c r="O119" s="443">
        <f t="shared" si="211"/>
        <v>0</v>
      </c>
      <c r="P119" s="439">
        <f t="shared" si="211"/>
        <v>0</v>
      </c>
      <c r="Q119" s="439">
        <f t="shared" si="211"/>
        <v>0</v>
      </c>
      <c r="R119" s="439">
        <f t="shared" si="211"/>
        <v>0</v>
      </c>
      <c r="S119" s="440">
        <f t="shared" si="211"/>
        <v>0</v>
      </c>
      <c r="T119" s="439">
        <f t="shared" si="211"/>
        <v>0</v>
      </c>
      <c r="U119" s="439">
        <f t="shared" si="211"/>
        <v>0</v>
      </c>
      <c r="V119" s="439">
        <f t="shared" si="211"/>
        <v>0</v>
      </c>
      <c r="W119" s="439">
        <f t="shared" si="211"/>
        <v>0</v>
      </c>
      <c r="X119" s="440">
        <f t="shared" si="211"/>
        <v>0</v>
      </c>
      <c r="Y119" s="443">
        <f t="shared" si="212"/>
        <v>1.809195340112115</v>
      </c>
      <c r="Z119" s="439">
        <f t="shared" si="212"/>
        <v>1.5751276189688417</v>
      </c>
      <c r="AA119" s="439">
        <f t="shared" si="212"/>
        <v>2.53597451413349</v>
      </c>
      <c r="AB119" s="439">
        <f t="shared" si="212"/>
        <v>2.412593251216169</v>
      </c>
      <c r="AC119" s="439">
        <f t="shared" si="212"/>
        <v>3.9583519564802945</v>
      </c>
      <c r="AD119" s="440">
        <f t="shared" si="212"/>
        <v>3.760103745412354</v>
      </c>
      <c r="AE119" s="443">
        <f t="shared" ref="AE119:AI119" si="229">AE670</f>
        <v>3.2792216048195773</v>
      </c>
      <c r="AF119" s="439">
        <f t="shared" si="229"/>
        <v>2.5651049479714598</v>
      </c>
      <c r="AG119" s="439">
        <f t="shared" si="229"/>
        <v>1.6491405955334169</v>
      </c>
      <c r="AH119" s="439">
        <f t="shared" si="229"/>
        <v>1.4958261464977798</v>
      </c>
      <c r="AI119" s="440">
        <f t="shared" si="229"/>
        <v>2.9534462998800568</v>
      </c>
      <c r="AJ119" s="443">
        <f t="shared" ref="AJ119:AN119" si="230">AJ670</f>
        <v>3.3959310085174859</v>
      </c>
      <c r="AK119" s="439">
        <f t="shared" si="230"/>
        <v>2.2871284593738772</v>
      </c>
      <c r="AL119" s="439">
        <f t="shared" si="230"/>
        <v>1.4167241534958814</v>
      </c>
      <c r="AM119" s="439">
        <f t="shared" si="230"/>
        <v>2.4136360821728773</v>
      </c>
      <c r="AN119" s="440">
        <f t="shared" si="230"/>
        <v>2.8349993521859416</v>
      </c>
    </row>
    <row r="120" spans="1:40" outlineLevel="2">
      <c r="A120" s="882">
        <f>ROW()</f>
        <v>120</v>
      </c>
      <c r="B120" s="453"/>
      <c r="D120" s="452" t="s">
        <v>36</v>
      </c>
      <c r="H120" s="458"/>
      <c r="I120" s="458"/>
      <c r="J120" s="459"/>
      <c r="K120" s="458"/>
      <c r="L120" s="458"/>
      <c r="M120" s="458"/>
      <c r="N120" s="458"/>
      <c r="O120" s="443">
        <f t="shared" ref="O120:AI120" si="231">O671</f>
        <v>0.60151151465901687</v>
      </c>
      <c r="P120" s="439">
        <f t="shared" si="231"/>
        <v>1.662591241773997E-3</v>
      </c>
      <c r="Q120" s="439">
        <f t="shared" si="231"/>
        <v>0</v>
      </c>
      <c r="R120" s="439">
        <f t="shared" si="231"/>
        <v>3.7545037280110551</v>
      </c>
      <c r="S120" s="440">
        <f t="shared" si="231"/>
        <v>2.7166641664364275</v>
      </c>
      <c r="T120" s="439">
        <f t="shared" si="231"/>
        <v>2.4280286125820219</v>
      </c>
      <c r="U120" s="439">
        <f t="shared" si="231"/>
        <v>5.5455953841697374</v>
      </c>
      <c r="V120" s="439">
        <f t="shared" si="231"/>
        <v>4.1940534842539154</v>
      </c>
      <c r="W120" s="439">
        <f t="shared" si="231"/>
        <v>6.6902639969028197</v>
      </c>
      <c r="X120" s="440">
        <f t="shared" si="231"/>
        <v>4.1584002368605857</v>
      </c>
      <c r="Y120" s="443">
        <f t="shared" si="231"/>
        <v>6.2239775346331756</v>
      </c>
      <c r="Z120" s="439">
        <f t="shared" si="231"/>
        <v>3.895170744100136</v>
      </c>
      <c r="AA120" s="439">
        <f t="shared" si="231"/>
        <v>11.434054267105072</v>
      </c>
      <c r="AB120" s="439">
        <f t="shared" si="231"/>
        <v>9.9251655369269258</v>
      </c>
      <c r="AC120" s="439">
        <f t="shared" si="231"/>
        <v>3.1612632247763064</v>
      </c>
      <c r="AD120" s="440">
        <f t="shared" si="231"/>
        <v>1.4089997238534306</v>
      </c>
      <c r="AE120" s="443">
        <f t="shared" si="231"/>
        <v>2.8477388403841033</v>
      </c>
      <c r="AF120" s="439">
        <f t="shared" si="231"/>
        <v>8.1808124727588858</v>
      </c>
      <c r="AG120" s="439">
        <f t="shared" si="231"/>
        <v>7.5948851486222813</v>
      </c>
      <c r="AH120" s="439">
        <f t="shared" si="231"/>
        <v>7.3258309018537133</v>
      </c>
      <c r="AI120" s="440">
        <f t="shared" si="231"/>
        <v>5.3967047085552284</v>
      </c>
      <c r="AJ120" s="443">
        <f t="shared" ref="AJ120:AN120" si="232">AJ671</f>
        <v>17.048536172776139</v>
      </c>
      <c r="AK120" s="439">
        <f t="shared" si="232"/>
        <v>24.809862190641439</v>
      </c>
      <c r="AL120" s="439">
        <f t="shared" si="232"/>
        <v>8.1692658943866885</v>
      </c>
      <c r="AM120" s="439">
        <f t="shared" si="232"/>
        <v>4.0969273641353077</v>
      </c>
      <c r="AN120" s="440">
        <f t="shared" si="232"/>
        <v>1.6142027430181629</v>
      </c>
    </row>
    <row r="121" spans="1:40" outlineLevel="2">
      <c r="A121" s="882">
        <f>ROW()</f>
        <v>121</v>
      </c>
      <c r="B121" s="453"/>
      <c r="D121" s="452" t="s">
        <v>583</v>
      </c>
      <c r="H121" s="458"/>
      <c r="I121" s="458"/>
      <c r="J121" s="459"/>
      <c r="K121" s="458"/>
      <c r="L121" s="458"/>
      <c r="M121" s="458"/>
      <c r="N121" s="458"/>
      <c r="O121" s="443">
        <f t="shared" ref="O121:AD121" si="233">O672</f>
        <v>0</v>
      </c>
      <c r="P121" s="439">
        <f t="shared" si="233"/>
        <v>0</v>
      </c>
      <c r="Q121" s="439">
        <f t="shared" si="233"/>
        <v>0</v>
      </c>
      <c r="R121" s="439">
        <f t="shared" si="233"/>
        <v>0</v>
      </c>
      <c r="S121" s="440">
        <f t="shared" si="233"/>
        <v>0</v>
      </c>
      <c r="T121" s="439">
        <f t="shared" si="233"/>
        <v>0</v>
      </c>
      <c r="U121" s="439">
        <f t="shared" si="233"/>
        <v>0</v>
      </c>
      <c r="V121" s="439">
        <f t="shared" si="233"/>
        <v>0</v>
      </c>
      <c r="W121" s="439">
        <f t="shared" si="233"/>
        <v>0</v>
      </c>
      <c r="X121" s="440">
        <f t="shared" si="233"/>
        <v>0</v>
      </c>
      <c r="Y121" s="443">
        <f t="shared" si="233"/>
        <v>0</v>
      </c>
      <c r="Z121" s="439">
        <f t="shared" si="233"/>
        <v>0</v>
      </c>
      <c r="AA121" s="439">
        <f t="shared" si="233"/>
        <v>0</v>
      </c>
      <c r="AB121" s="439">
        <f t="shared" si="233"/>
        <v>0</v>
      </c>
      <c r="AC121" s="439">
        <f t="shared" si="233"/>
        <v>0.94950524895473587</v>
      </c>
      <c r="AD121" s="440">
        <f t="shared" si="233"/>
        <v>1.0397456011531847</v>
      </c>
      <c r="AE121" s="443">
        <f t="shared" ref="AE121:AI121" si="234">AE672</f>
        <v>0.81309426373720128</v>
      </c>
      <c r="AF121" s="439">
        <f t="shared" si="234"/>
        <v>1.0617912635531741</v>
      </c>
      <c r="AG121" s="439">
        <f t="shared" si="234"/>
        <v>0.90884620761467882</v>
      </c>
      <c r="AH121" s="439">
        <f t="shared" si="234"/>
        <v>0.73733143999999984</v>
      </c>
      <c r="AI121" s="440">
        <f t="shared" si="234"/>
        <v>0.49567795028678763</v>
      </c>
      <c r="AJ121" s="443">
        <f t="shared" ref="AJ121:AN121" si="235">AJ672</f>
        <v>1.0959647702865636</v>
      </c>
      <c r="AK121" s="439">
        <f t="shared" si="235"/>
        <v>3.036731038037277</v>
      </c>
      <c r="AL121" s="439">
        <f t="shared" si="235"/>
        <v>1.6353824609162959</v>
      </c>
      <c r="AM121" s="439">
        <f t="shared" si="235"/>
        <v>1.5744290226615425</v>
      </c>
      <c r="AN121" s="440">
        <f t="shared" si="235"/>
        <v>1.6018815517000486</v>
      </c>
    </row>
    <row r="122" spans="1:40" outlineLevel="2">
      <c r="A122" s="882">
        <f>ROW()</f>
        <v>122</v>
      </c>
      <c r="B122" s="453"/>
      <c r="D122" s="452" t="s">
        <v>81</v>
      </c>
      <c r="H122" s="458"/>
      <c r="I122" s="458"/>
      <c r="J122" s="459"/>
      <c r="K122" s="458"/>
      <c r="L122" s="458"/>
      <c r="M122" s="458"/>
      <c r="N122" s="458"/>
      <c r="O122" s="443">
        <f t="shared" ref="O122:AD122" si="236">O673</f>
        <v>0</v>
      </c>
      <c r="P122" s="439">
        <f t="shared" si="236"/>
        <v>0</v>
      </c>
      <c r="Q122" s="439">
        <f t="shared" si="236"/>
        <v>0</v>
      </c>
      <c r="R122" s="439">
        <f t="shared" si="236"/>
        <v>0</v>
      </c>
      <c r="S122" s="440">
        <f t="shared" si="236"/>
        <v>0</v>
      </c>
      <c r="T122" s="439">
        <f t="shared" si="236"/>
        <v>0</v>
      </c>
      <c r="U122" s="439">
        <f t="shared" si="236"/>
        <v>0</v>
      </c>
      <c r="V122" s="439">
        <f t="shared" si="236"/>
        <v>0</v>
      </c>
      <c r="W122" s="439">
        <f t="shared" si="236"/>
        <v>0</v>
      </c>
      <c r="X122" s="440">
        <f t="shared" si="236"/>
        <v>0</v>
      </c>
      <c r="Y122" s="443">
        <f t="shared" si="236"/>
        <v>0</v>
      </c>
      <c r="Z122" s="439">
        <f t="shared" si="236"/>
        <v>0</v>
      </c>
      <c r="AA122" s="439">
        <f t="shared" si="236"/>
        <v>0</v>
      </c>
      <c r="AB122" s="439">
        <f t="shared" si="236"/>
        <v>0</v>
      </c>
      <c r="AC122" s="439">
        <f t="shared" si="236"/>
        <v>0</v>
      </c>
      <c r="AD122" s="440">
        <f t="shared" si="236"/>
        <v>0</v>
      </c>
      <c r="AE122" s="443">
        <f t="shared" ref="AE122:AI122" si="237">AE673</f>
        <v>0</v>
      </c>
      <c r="AF122" s="439">
        <f t="shared" si="237"/>
        <v>0</v>
      </c>
      <c r="AG122" s="439">
        <f t="shared" si="237"/>
        <v>0</v>
      </c>
      <c r="AH122" s="439">
        <f t="shared" si="237"/>
        <v>0</v>
      </c>
      <c r="AI122" s="440">
        <f t="shared" si="237"/>
        <v>0</v>
      </c>
      <c r="AJ122" s="443">
        <f t="shared" ref="AJ122:AN122" si="238">AJ673</f>
        <v>0</v>
      </c>
      <c r="AK122" s="439">
        <f t="shared" si="238"/>
        <v>0</v>
      </c>
      <c r="AL122" s="439">
        <f t="shared" si="238"/>
        <v>0</v>
      </c>
      <c r="AM122" s="439">
        <f t="shared" si="238"/>
        <v>0</v>
      </c>
      <c r="AN122" s="440">
        <f t="shared" si="238"/>
        <v>0</v>
      </c>
    </row>
    <row r="123" spans="1:40" outlineLevel="2">
      <c r="A123" s="882">
        <f>ROW()</f>
        <v>123</v>
      </c>
      <c r="B123" s="453"/>
      <c r="D123" s="452" t="s">
        <v>28</v>
      </c>
      <c r="H123" s="458"/>
      <c r="I123" s="458"/>
      <c r="J123" s="459"/>
      <c r="K123" s="458"/>
      <c r="L123" s="458"/>
      <c r="M123" s="458"/>
      <c r="N123" s="458"/>
      <c r="O123" s="443">
        <f t="shared" ref="O123:AD124" si="239">O674</f>
        <v>0</v>
      </c>
      <c r="P123" s="439">
        <f t="shared" si="239"/>
        <v>0</v>
      </c>
      <c r="Q123" s="439">
        <f t="shared" si="239"/>
        <v>0</v>
      </c>
      <c r="R123" s="439">
        <f t="shared" si="239"/>
        <v>0</v>
      </c>
      <c r="S123" s="440">
        <f t="shared" si="239"/>
        <v>0</v>
      </c>
      <c r="T123" s="439">
        <f t="shared" si="239"/>
        <v>0</v>
      </c>
      <c r="U123" s="439">
        <f t="shared" si="239"/>
        <v>0</v>
      </c>
      <c r="V123" s="439">
        <f t="shared" si="239"/>
        <v>0</v>
      </c>
      <c r="W123" s="439">
        <f t="shared" si="239"/>
        <v>0</v>
      </c>
      <c r="X123" s="440">
        <f t="shared" si="239"/>
        <v>0</v>
      </c>
      <c r="Y123" s="443">
        <f t="shared" si="239"/>
        <v>0</v>
      </c>
      <c r="Z123" s="439">
        <f t="shared" si="239"/>
        <v>1.0295387453874538</v>
      </c>
      <c r="AA123" s="439">
        <f t="shared" si="239"/>
        <v>2.7855253926181818</v>
      </c>
      <c r="AB123" s="439">
        <f t="shared" si="239"/>
        <v>0.49669043031222132</v>
      </c>
      <c r="AC123" s="439">
        <f t="shared" si="239"/>
        <v>8.0006641454864139E-3</v>
      </c>
      <c r="AD123" s="440">
        <f t="shared" si="239"/>
        <v>2.3950353042857144</v>
      </c>
      <c r="AE123" s="443">
        <f t="shared" ref="AE123:AI123" si="240">AE674</f>
        <v>0</v>
      </c>
      <c r="AF123" s="439">
        <f t="shared" si="240"/>
        <v>0</v>
      </c>
      <c r="AG123" s="439">
        <f t="shared" si="240"/>
        <v>0</v>
      </c>
      <c r="AH123" s="439">
        <f t="shared" si="240"/>
        <v>0</v>
      </c>
      <c r="AI123" s="440">
        <f t="shared" si="240"/>
        <v>0</v>
      </c>
      <c r="AJ123" s="443">
        <f t="shared" ref="AJ123:AN123" si="241">AJ674</f>
        <v>0</v>
      </c>
      <c r="AK123" s="439">
        <f t="shared" si="241"/>
        <v>0</v>
      </c>
      <c r="AL123" s="439">
        <f t="shared" si="241"/>
        <v>0</v>
      </c>
      <c r="AM123" s="439">
        <f t="shared" si="241"/>
        <v>0</v>
      </c>
      <c r="AN123" s="440">
        <f t="shared" si="241"/>
        <v>0</v>
      </c>
    </row>
    <row r="124" spans="1:40" outlineLevel="2">
      <c r="A124" s="882">
        <f>ROW()</f>
        <v>124</v>
      </c>
      <c r="B124" s="453"/>
      <c r="D124" s="456" t="s">
        <v>443</v>
      </c>
      <c r="E124" s="456"/>
      <c r="F124" s="456"/>
      <c r="G124" s="456"/>
      <c r="H124" s="460"/>
      <c r="I124" s="460"/>
      <c r="J124" s="461"/>
      <c r="K124" s="460"/>
      <c r="L124" s="460"/>
      <c r="M124" s="460"/>
      <c r="N124" s="460"/>
      <c r="O124" s="462">
        <f t="shared" si="239"/>
        <v>0</v>
      </c>
      <c r="P124" s="441">
        <f t="shared" si="239"/>
        <v>0</v>
      </c>
      <c r="Q124" s="441">
        <f t="shared" si="239"/>
        <v>0</v>
      </c>
      <c r="R124" s="441">
        <f t="shared" si="239"/>
        <v>0</v>
      </c>
      <c r="S124" s="442">
        <f t="shared" si="239"/>
        <v>0</v>
      </c>
      <c r="T124" s="441">
        <f t="shared" si="239"/>
        <v>0</v>
      </c>
      <c r="U124" s="441">
        <f t="shared" si="239"/>
        <v>0</v>
      </c>
      <c r="V124" s="441">
        <f t="shared" si="239"/>
        <v>0</v>
      </c>
      <c r="W124" s="441">
        <f t="shared" si="239"/>
        <v>0</v>
      </c>
      <c r="X124" s="442">
        <f t="shared" si="239"/>
        <v>0</v>
      </c>
      <c r="Y124" s="462">
        <f t="shared" si="239"/>
        <v>0</v>
      </c>
      <c r="Z124" s="441">
        <f t="shared" si="239"/>
        <v>0</v>
      </c>
      <c r="AA124" s="441">
        <f t="shared" si="239"/>
        <v>0</v>
      </c>
      <c r="AB124" s="441">
        <f t="shared" si="239"/>
        <v>0</v>
      </c>
      <c r="AC124" s="441">
        <f t="shared" si="239"/>
        <v>0.33433709981011112</v>
      </c>
      <c r="AD124" s="442">
        <f t="shared" si="239"/>
        <v>0.79548273120260693</v>
      </c>
      <c r="AE124" s="462">
        <f t="shared" ref="AE124:AI124" si="242">AE675</f>
        <v>0</v>
      </c>
      <c r="AF124" s="441">
        <f t="shared" si="242"/>
        <v>0</v>
      </c>
      <c r="AG124" s="441">
        <f t="shared" si="242"/>
        <v>0</v>
      </c>
      <c r="AH124" s="441">
        <f t="shared" si="242"/>
        <v>0</v>
      </c>
      <c r="AI124" s="442">
        <f t="shared" si="242"/>
        <v>0</v>
      </c>
      <c r="AJ124" s="462">
        <f t="shared" ref="AJ124:AN124" si="243">AJ675</f>
        <v>0</v>
      </c>
      <c r="AK124" s="441">
        <f t="shared" si="243"/>
        <v>0</v>
      </c>
      <c r="AL124" s="441">
        <f t="shared" si="243"/>
        <v>0</v>
      </c>
      <c r="AM124" s="441">
        <f t="shared" si="243"/>
        <v>0</v>
      </c>
      <c r="AN124" s="442">
        <f t="shared" si="243"/>
        <v>0</v>
      </c>
    </row>
    <row r="125" spans="1:40" outlineLevel="2">
      <c r="A125" s="882">
        <f>ROW()</f>
        <v>125</v>
      </c>
      <c r="B125" s="453"/>
      <c r="D125" s="452" t="s">
        <v>24</v>
      </c>
      <c r="F125" s="454"/>
      <c r="G125" s="454"/>
      <c r="H125" s="448"/>
      <c r="I125" s="448"/>
      <c r="J125" s="464"/>
      <c r="K125" s="448"/>
      <c r="L125" s="448"/>
      <c r="M125" s="448"/>
      <c r="N125" s="448"/>
      <c r="O125" s="443">
        <f t="shared" ref="O125:AN125" si="244">SUM(O109:O124)</f>
        <v>39.71646037732198</v>
      </c>
      <c r="P125" s="439">
        <f t="shared" si="244"/>
        <v>47.852697200765562</v>
      </c>
      <c r="Q125" s="439">
        <f t="shared" si="244"/>
        <v>50.292509946663444</v>
      </c>
      <c r="R125" s="439">
        <f t="shared" si="244"/>
        <v>51.228879863725531</v>
      </c>
      <c r="S125" s="440">
        <f t="shared" si="244"/>
        <v>61.221185136370707</v>
      </c>
      <c r="T125" s="439">
        <f t="shared" si="244"/>
        <v>35.588165981691262</v>
      </c>
      <c r="U125" s="439">
        <f t="shared" si="244"/>
        <v>53.228477303998183</v>
      </c>
      <c r="V125" s="439">
        <f t="shared" si="244"/>
        <v>49.754793929594882</v>
      </c>
      <c r="W125" s="439">
        <f t="shared" si="244"/>
        <v>101.90437474986237</v>
      </c>
      <c r="X125" s="440">
        <f t="shared" si="244"/>
        <v>90.336155269450018</v>
      </c>
      <c r="Y125" s="443">
        <f t="shared" si="244"/>
        <v>49.886965851220985</v>
      </c>
      <c r="Z125" s="439">
        <f t="shared" si="244"/>
        <v>86.683685764460023</v>
      </c>
      <c r="AA125" s="439">
        <f t="shared" si="244"/>
        <v>99.129889494973426</v>
      </c>
      <c r="AB125" s="439">
        <f t="shared" si="244"/>
        <v>99.134492368834316</v>
      </c>
      <c r="AC125" s="439">
        <f t="shared" si="244"/>
        <v>100.68397824211883</v>
      </c>
      <c r="AD125" s="440">
        <f t="shared" si="244"/>
        <v>82.038035018983578</v>
      </c>
      <c r="AE125" s="443">
        <f t="shared" si="244"/>
        <v>71.518205114233396</v>
      </c>
      <c r="AF125" s="439">
        <f t="shared" si="244"/>
        <v>83.60540464322284</v>
      </c>
      <c r="AG125" s="439">
        <f t="shared" si="244"/>
        <v>84.090558693223912</v>
      </c>
      <c r="AH125" s="439">
        <f t="shared" si="244"/>
        <v>81.471243384746899</v>
      </c>
      <c r="AI125" s="440">
        <f t="shared" si="244"/>
        <v>78.114419775488884</v>
      </c>
      <c r="AJ125" s="443">
        <f t="shared" si="244"/>
        <v>101.88179403245786</v>
      </c>
      <c r="AK125" s="439">
        <f t="shared" si="244"/>
        <v>114.67653488282096</v>
      </c>
      <c r="AL125" s="439">
        <f t="shared" si="244"/>
        <v>99.45445069250826</v>
      </c>
      <c r="AM125" s="439">
        <f t="shared" si="244"/>
        <v>95.013136034195796</v>
      </c>
      <c r="AN125" s="440">
        <f t="shared" si="244"/>
        <v>93.461254797360724</v>
      </c>
    </row>
    <row r="126" spans="1:40" outlineLevel="1">
      <c r="A126" s="732" t="s">
        <v>236</v>
      </c>
      <c r="B126" s="733"/>
      <c r="C126" s="881"/>
      <c r="D126" s="733"/>
      <c r="E126" s="733"/>
      <c r="F126" s="733"/>
      <c r="G126" s="730"/>
      <c r="H126" s="733"/>
      <c r="I126" s="730"/>
      <c r="J126" s="729"/>
      <c r="K126" s="730"/>
      <c r="L126" s="730"/>
      <c r="M126" s="730"/>
      <c r="N126" s="730"/>
      <c r="O126" s="729"/>
      <c r="P126" s="730"/>
      <c r="Q126" s="730"/>
      <c r="R126" s="730"/>
      <c r="S126" s="731"/>
      <c r="T126" s="730"/>
      <c r="U126" s="730"/>
      <c r="V126" s="730"/>
      <c r="W126" s="730"/>
      <c r="X126" s="731"/>
      <c r="Y126" s="729"/>
      <c r="Z126" s="730"/>
      <c r="AA126" s="730"/>
      <c r="AB126" s="730"/>
      <c r="AC126" s="730"/>
      <c r="AD126" s="731"/>
      <c r="AE126" s="729"/>
      <c r="AF126" s="730"/>
      <c r="AG126" s="730"/>
      <c r="AH126" s="730"/>
      <c r="AI126" s="731"/>
      <c r="AJ126" s="729"/>
      <c r="AK126" s="730"/>
      <c r="AL126" s="730"/>
      <c r="AM126" s="730"/>
      <c r="AN126" s="731"/>
    </row>
    <row r="127" spans="1:40" outlineLevel="2">
      <c r="A127" s="882">
        <f>ROW()</f>
        <v>127</v>
      </c>
      <c r="B127" s="453"/>
      <c r="D127" s="452" t="s">
        <v>300</v>
      </c>
      <c r="H127" s="458"/>
      <c r="I127" s="458"/>
      <c r="J127" s="459"/>
      <c r="K127" s="458"/>
      <c r="L127" s="458"/>
      <c r="M127" s="458"/>
      <c r="N127" s="458"/>
      <c r="O127" s="443">
        <f t="shared" ref="O127:AN127" si="245">O297+O424+O551+O678</f>
        <v>0</v>
      </c>
      <c r="P127" s="439">
        <f t="shared" si="245"/>
        <v>0</v>
      </c>
      <c r="Q127" s="439">
        <f t="shared" si="245"/>
        <v>0</v>
      </c>
      <c r="R127" s="439">
        <f t="shared" si="245"/>
        <v>0</v>
      </c>
      <c r="S127" s="440">
        <f t="shared" si="245"/>
        <v>0</v>
      </c>
      <c r="T127" s="439">
        <f t="shared" si="245"/>
        <v>0</v>
      </c>
      <c r="U127" s="439">
        <f t="shared" si="245"/>
        <v>0</v>
      </c>
      <c r="V127" s="439">
        <f t="shared" si="245"/>
        <v>0</v>
      </c>
      <c r="W127" s="439">
        <f t="shared" si="245"/>
        <v>0</v>
      </c>
      <c r="X127" s="440">
        <f t="shared" si="245"/>
        <v>0</v>
      </c>
      <c r="Y127" s="443">
        <f t="shared" si="245"/>
        <v>0</v>
      </c>
      <c r="Z127" s="439">
        <f t="shared" si="245"/>
        <v>0</v>
      </c>
      <c r="AA127" s="439">
        <f t="shared" si="245"/>
        <v>0</v>
      </c>
      <c r="AB127" s="439">
        <f t="shared" si="245"/>
        <v>0</v>
      </c>
      <c r="AC127" s="439">
        <f t="shared" si="245"/>
        <v>0</v>
      </c>
      <c r="AD127" s="440">
        <f t="shared" si="245"/>
        <v>0</v>
      </c>
      <c r="AE127" s="443">
        <f t="shared" si="245"/>
        <v>0</v>
      </c>
      <c r="AF127" s="439">
        <f t="shared" si="245"/>
        <v>0</v>
      </c>
      <c r="AG127" s="439">
        <f t="shared" si="245"/>
        <v>0</v>
      </c>
      <c r="AH127" s="439">
        <f t="shared" si="245"/>
        <v>0</v>
      </c>
      <c r="AI127" s="440">
        <f t="shared" si="245"/>
        <v>0</v>
      </c>
      <c r="AJ127" s="443">
        <f t="shared" si="245"/>
        <v>-7.62</v>
      </c>
      <c r="AK127" s="439">
        <f t="shared" si="245"/>
        <v>-7.62</v>
      </c>
      <c r="AL127" s="439">
        <f t="shared" si="245"/>
        <v>-7.62</v>
      </c>
      <c r="AM127" s="439">
        <f t="shared" si="245"/>
        <v>-7.62</v>
      </c>
      <c r="AN127" s="440">
        <f t="shared" si="245"/>
        <v>-7.62</v>
      </c>
    </row>
    <row r="128" spans="1:40" outlineLevel="2">
      <c r="A128" s="882">
        <f>ROW()</f>
        <v>128</v>
      </c>
      <c r="B128" s="453"/>
      <c r="D128" s="452" t="s">
        <v>301</v>
      </c>
      <c r="H128" s="458"/>
      <c r="I128" s="458"/>
      <c r="J128" s="459"/>
      <c r="K128" s="458"/>
      <c r="L128" s="458"/>
      <c r="M128" s="458"/>
      <c r="N128" s="458"/>
      <c r="O128" s="443">
        <f t="shared" ref="O128:AN128" si="246">O298+O425+O552+O679</f>
        <v>0</v>
      </c>
      <c r="P128" s="439">
        <f t="shared" si="246"/>
        <v>0</v>
      </c>
      <c r="Q128" s="439">
        <f t="shared" si="246"/>
        <v>0</v>
      </c>
      <c r="R128" s="439">
        <f t="shared" si="246"/>
        <v>0</v>
      </c>
      <c r="S128" s="440">
        <f t="shared" si="246"/>
        <v>0</v>
      </c>
      <c r="T128" s="439">
        <f t="shared" si="246"/>
        <v>0</v>
      </c>
      <c r="U128" s="439">
        <f t="shared" si="246"/>
        <v>0</v>
      </c>
      <c r="V128" s="439">
        <f t="shared" si="246"/>
        <v>0</v>
      </c>
      <c r="W128" s="439">
        <f t="shared" si="246"/>
        <v>0</v>
      </c>
      <c r="X128" s="440">
        <f t="shared" si="246"/>
        <v>0</v>
      </c>
      <c r="Y128" s="443">
        <f t="shared" si="246"/>
        <v>0</v>
      </c>
      <c r="Z128" s="439">
        <f t="shared" si="246"/>
        <v>0</v>
      </c>
      <c r="AA128" s="439">
        <f t="shared" si="246"/>
        <v>0</v>
      </c>
      <c r="AB128" s="439">
        <f t="shared" si="246"/>
        <v>0</v>
      </c>
      <c r="AC128" s="439">
        <f t="shared" si="246"/>
        <v>0</v>
      </c>
      <c r="AD128" s="440">
        <f t="shared" si="246"/>
        <v>0</v>
      </c>
      <c r="AE128" s="443">
        <f t="shared" si="246"/>
        <v>0</v>
      </c>
      <c r="AF128" s="439">
        <f t="shared" si="246"/>
        <v>0</v>
      </c>
      <c r="AG128" s="439">
        <f t="shared" si="246"/>
        <v>0</v>
      </c>
      <c r="AH128" s="439">
        <f t="shared" si="246"/>
        <v>0</v>
      </c>
      <c r="AI128" s="440">
        <f t="shared" si="246"/>
        <v>0</v>
      </c>
      <c r="AJ128" s="443">
        <f t="shared" si="246"/>
        <v>0</v>
      </c>
      <c r="AK128" s="439">
        <f t="shared" si="246"/>
        <v>0</v>
      </c>
      <c r="AL128" s="439">
        <f t="shared" si="246"/>
        <v>0</v>
      </c>
      <c r="AM128" s="439">
        <f t="shared" si="246"/>
        <v>0</v>
      </c>
      <c r="AN128" s="440">
        <f t="shared" si="246"/>
        <v>0</v>
      </c>
    </row>
    <row r="129" spans="1:40" outlineLevel="2">
      <c r="A129" s="882">
        <f>ROW()</f>
        <v>129</v>
      </c>
      <c r="B129" s="453"/>
      <c r="D129" s="452" t="s">
        <v>29</v>
      </c>
      <c r="H129" s="458"/>
      <c r="I129" s="458"/>
      <c r="J129" s="459"/>
      <c r="K129" s="458"/>
      <c r="L129" s="458"/>
      <c r="M129" s="458"/>
      <c r="N129" s="458"/>
      <c r="O129" s="443">
        <f t="shared" ref="O129:AN129" si="247">O299+O426+O553+O680</f>
        <v>0</v>
      </c>
      <c r="P129" s="439">
        <f t="shared" si="247"/>
        <v>0</v>
      </c>
      <c r="Q129" s="439">
        <f t="shared" si="247"/>
        <v>0</v>
      </c>
      <c r="R129" s="439">
        <f t="shared" si="247"/>
        <v>0</v>
      </c>
      <c r="S129" s="440">
        <f t="shared" si="247"/>
        <v>0</v>
      </c>
      <c r="T129" s="439">
        <f t="shared" si="247"/>
        <v>0</v>
      </c>
      <c r="U129" s="439">
        <f t="shared" si="247"/>
        <v>0</v>
      </c>
      <c r="V129" s="439">
        <f t="shared" si="247"/>
        <v>0</v>
      </c>
      <c r="W129" s="439">
        <f t="shared" si="247"/>
        <v>0</v>
      </c>
      <c r="X129" s="440">
        <f t="shared" si="247"/>
        <v>0</v>
      </c>
      <c r="Y129" s="443">
        <f t="shared" si="247"/>
        <v>0</v>
      </c>
      <c r="Z129" s="439">
        <f t="shared" si="247"/>
        <v>0</v>
      </c>
      <c r="AA129" s="439">
        <f t="shared" si="247"/>
        <v>0</v>
      </c>
      <c r="AB129" s="439">
        <f t="shared" si="247"/>
        <v>0</v>
      </c>
      <c r="AC129" s="439">
        <f t="shared" si="247"/>
        <v>0</v>
      </c>
      <c r="AD129" s="440">
        <f t="shared" si="247"/>
        <v>0</v>
      </c>
      <c r="AE129" s="443">
        <f t="shared" si="247"/>
        <v>0</v>
      </c>
      <c r="AF129" s="439">
        <f t="shared" si="247"/>
        <v>0</v>
      </c>
      <c r="AG129" s="439">
        <f t="shared" si="247"/>
        <v>0</v>
      </c>
      <c r="AH129" s="439">
        <f t="shared" si="247"/>
        <v>0</v>
      </c>
      <c r="AI129" s="440">
        <f t="shared" si="247"/>
        <v>0</v>
      </c>
      <c r="AJ129" s="443">
        <f t="shared" si="247"/>
        <v>0</v>
      </c>
      <c r="AK129" s="439">
        <f t="shared" si="247"/>
        <v>0</v>
      </c>
      <c r="AL129" s="439">
        <f t="shared" si="247"/>
        <v>0</v>
      </c>
      <c r="AM129" s="439">
        <f t="shared" si="247"/>
        <v>0</v>
      </c>
      <c r="AN129" s="440">
        <f t="shared" si="247"/>
        <v>0</v>
      </c>
    </row>
    <row r="130" spans="1:40" outlineLevel="2">
      <c r="A130" s="882">
        <f>ROW()</f>
        <v>130</v>
      </c>
      <c r="B130" s="453"/>
      <c r="D130" s="452" t="s">
        <v>30</v>
      </c>
      <c r="H130" s="458"/>
      <c r="I130" s="458"/>
      <c r="J130" s="459"/>
      <c r="K130" s="458"/>
      <c r="L130" s="458"/>
      <c r="M130" s="458"/>
      <c r="N130" s="458"/>
      <c r="O130" s="443">
        <f t="shared" ref="O130:AN130" si="248">O300+O427+O554+O681</f>
        <v>0</v>
      </c>
      <c r="P130" s="439">
        <f t="shared" si="248"/>
        <v>0</v>
      </c>
      <c r="Q130" s="439">
        <f t="shared" si="248"/>
        <v>0</v>
      </c>
      <c r="R130" s="439">
        <f t="shared" si="248"/>
        <v>0</v>
      </c>
      <c r="S130" s="440">
        <f t="shared" si="248"/>
        <v>0</v>
      </c>
      <c r="T130" s="439">
        <f t="shared" si="248"/>
        <v>0</v>
      </c>
      <c r="U130" s="439">
        <f t="shared" si="248"/>
        <v>0</v>
      </c>
      <c r="V130" s="439">
        <f t="shared" si="248"/>
        <v>0</v>
      </c>
      <c r="W130" s="439">
        <f t="shared" si="248"/>
        <v>0</v>
      </c>
      <c r="X130" s="440">
        <f t="shared" si="248"/>
        <v>0</v>
      </c>
      <c r="Y130" s="443">
        <f t="shared" si="248"/>
        <v>0</v>
      </c>
      <c r="Z130" s="439">
        <f t="shared" si="248"/>
        <v>0</v>
      </c>
      <c r="AA130" s="439">
        <f t="shared" si="248"/>
        <v>0</v>
      </c>
      <c r="AB130" s="439">
        <f t="shared" si="248"/>
        <v>0</v>
      </c>
      <c r="AC130" s="439">
        <f t="shared" si="248"/>
        <v>0</v>
      </c>
      <c r="AD130" s="440">
        <f t="shared" si="248"/>
        <v>0</v>
      </c>
      <c r="AE130" s="443">
        <f t="shared" si="248"/>
        <v>0</v>
      </c>
      <c r="AF130" s="439">
        <f t="shared" si="248"/>
        <v>0</v>
      </c>
      <c r="AG130" s="439">
        <f t="shared" si="248"/>
        <v>0</v>
      </c>
      <c r="AH130" s="439">
        <f t="shared" si="248"/>
        <v>0</v>
      </c>
      <c r="AI130" s="440">
        <f t="shared" si="248"/>
        <v>0</v>
      </c>
      <c r="AJ130" s="443">
        <f t="shared" si="248"/>
        <v>0</v>
      </c>
      <c r="AK130" s="439">
        <f t="shared" si="248"/>
        <v>0</v>
      </c>
      <c r="AL130" s="439">
        <f t="shared" si="248"/>
        <v>0</v>
      </c>
      <c r="AM130" s="439">
        <f t="shared" si="248"/>
        <v>0</v>
      </c>
      <c r="AN130" s="440">
        <f t="shared" si="248"/>
        <v>0</v>
      </c>
    </row>
    <row r="131" spans="1:40" outlineLevel="2">
      <c r="A131" s="882">
        <f>ROW()</f>
        <v>131</v>
      </c>
      <c r="B131" s="453"/>
      <c r="D131" s="452" t="s">
        <v>31</v>
      </c>
      <c r="H131" s="458"/>
      <c r="I131" s="458"/>
      <c r="J131" s="459"/>
      <c r="K131" s="458"/>
      <c r="L131" s="458"/>
      <c r="M131" s="458"/>
      <c r="N131" s="458"/>
      <c r="O131" s="443">
        <f t="shared" ref="O131:AN131" si="249">O301+O428+O555+O682</f>
        <v>0</v>
      </c>
      <c r="P131" s="439">
        <f t="shared" si="249"/>
        <v>0</v>
      </c>
      <c r="Q131" s="439">
        <f t="shared" si="249"/>
        <v>0</v>
      </c>
      <c r="R131" s="439">
        <f t="shared" si="249"/>
        <v>0</v>
      </c>
      <c r="S131" s="440">
        <f t="shared" si="249"/>
        <v>0</v>
      </c>
      <c r="T131" s="439">
        <f t="shared" si="249"/>
        <v>0</v>
      </c>
      <c r="U131" s="439">
        <f t="shared" si="249"/>
        <v>0</v>
      </c>
      <c r="V131" s="439">
        <f t="shared" si="249"/>
        <v>0</v>
      </c>
      <c r="W131" s="439">
        <f t="shared" si="249"/>
        <v>0</v>
      </c>
      <c r="X131" s="440">
        <f t="shared" si="249"/>
        <v>0</v>
      </c>
      <c r="Y131" s="443">
        <f t="shared" si="249"/>
        <v>0</v>
      </c>
      <c r="Z131" s="439">
        <f t="shared" si="249"/>
        <v>0</v>
      </c>
      <c r="AA131" s="439">
        <f t="shared" si="249"/>
        <v>0</v>
      </c>
      <c r="AB131" s="439">
        <f t="shared" si="249"/>
        <v>0</v>
      </c>
      <c r="AC131" s="439">
        <f t="shared" si="249"/>
        <v>0</v>
      </c>
      <c r="AD131" s="440">
        <f t="shared" si="249"/>
        <v>0</v>
      </c>
      <c r="AE131" s="443">
        <f t="shared" si="249"/>
        <v>0</v>
      </c>
      <c r="AF131" s="439">
        <f t="shared" si="249"/>
        <v>0</v>
      </c>
      <c r="AG131" s="439">
        <f t="shared" si="249"/>
        <v>0</v>
      </c>
      <c r="AH131" s="439">
        <f t="shared" si="249"/>
        <v>0</v>
      </c>
      <c r="AI131" s="440">
        <f t="shared" si="249"/>
        <v>0</v>
      </c>
      <c r="AJ131" s="443">
        <f t="shared" si="249"/>
        <v>0</v>
      </c>
      <c r="AK131" s="439">
        <f t="shared" si="249"/>
        <v>0</v>
      </c>
      <c r="AL131" s="439">
        <f t="shared" si="249"/>
        <v>0</v>
      </c>
      <c r="AM131" s="439">
        <f t="shared" si="249"/>
        <v>0</v>
      </c>
      <c r="AN131" s="440">
        <f t="shared" si="249"/>
        <v>0</v>
      </c>
    </row>
    <row r="132" spans="1:40" outlineLevel="2">
      <c r="A132" s="882">
        <f>ROW()</f>
        <v>132</v>
      </c>
      <c r="B132" s="453"/>
      <c r="D132" s="452" t="s">
        <v>32</v>
      </c>
      <c r="H132" s="458"/>
      <c r="I132" s="458"/>
      <c r="J132" s="459"/>
      <c r="K132" s="458"/>
      <c r="L132" s="458"/>
      <c r="M132" s="458"/>
      <c r="N132" s="458"/>
      <c r="O132" s="443">
        <f t="shared" ref="O132:AN132" si="250">O302+O429+O556+O683</f>
        <v>0</v>
      </c>
      <c r="P132" s="439">
        <f t="shared" si="250"/>
        <v>0</v>
      </c>
      <c r="Q132" s="439">
        <f t="shared" si="250"/>
        <v>0</v>
      </c>
      <c r="R132" s="439">
        <f t="shared" si="250"/>
        <v>0</v>
      </c>
      <c r="S132" s="440">
        <f t="shared" si="250"/>
        <v>0</v>
      </c>
      <c r="T132" s="439">
        <f t="shared" si="250"/>
        <v>0</v>
      </c>
      <c r="U132" s="439">
        <f t="shared" si="250"/>
        <v>0</v>
      </c>
      <c r="V132" s="439">
        <f t="shared" si="250"/>
        <v>0</v>
      </c>
      <c r="W132" s="439">
        <f t="shared" si="250"/>
        <v>0</v>
      </c>
      <c r="X132" s="440">
        <f t="shared" si="250"/>
        <v>0</v>
      </c>
      <c r="Y132" s="443">
        <f t="shared" si="250"/>
        <v>0</v>
      </c>
      <c r="Z132" s="439">
        <f t="shared" si="250"/>
        <v>0</v>
      </c>
      <c r="AA132" s="439">
        <f t="shared" si="250"/>
        <v>0</v>
      </c>
      <c r="AB132" s="439">
        <f t="shared" si="250"/>
        <v>0</v>
      </c>
      <c r="AC132" s="439">
        <f t="shared" si="250"/>
        <v>0</v>
      </c>
      <c r="AD132" s="440">
        <f t="shared" si="250"/>
        <v>0</v>
      </c>
      <c r="AE132" s="443">
        <f t="shared" si="250"/>
        <v>0</v>
      </c>
      <c r="AF132" s="439">
        <f t="shared" si="250"/>
        <v>0</v>
      </c>
      <c r="AG132" s="439">
        <f t="shared" si="250"/>
        <v>0</v>
      </c>
      <c r="AH132" s="439">
        <f t="shared" si="250"/>
        <v>0</v>
      </c>
      <c r="AI132" s="440">
        <f t="shared" si="250"/>
        <v>0</v>
      </c>
      <c r="AJ132" s="443">
        <f t="shared" si="250"/>
        <v>0</v>
      </c>
      <c r="AK132" s="439">
        <f t="shared" si="250"/>
        <v>0</v>
      </c>
      <c r="AL132" s="439">
        <f t="shared" si="250"/>
        <v>0</v>
      </c>
      <c r="AM132" s="439">
        <f t="shared" si="250"/>
        <v>0</v>
      </c>
      <c r="AN132" s="440">
        <f t="shared" si="250"/>
        <v>0</v>
      </c>
    </row>
    <row r="133" spans="1:40" outlineLevel="2">
      <c r="A133" s="882">
        <f>ROW()</f>
        <v>133</v>
      </c>
      <c r="B133" s="453"/>
      <c r="D133" s="452" t="s">
        <v>33</v>
      </c>
      <c r="H133" s="458"/>
      <c r="I133" s="458"/>
      <c r="J133" s="459"/>
      <c r="K133" s="458"/>
      <c r="L133" s="458"/>
      <c r="M133" s="458"/>
      <c r="N133" s="458"/>
      <c r="O133" s="443">
        <f t="shared" ref="O133:AN133" si="251">O303+O430+O557+O684</f>
        <v>0</v>
      </c>
      <c r="P133" s="439">
        <f t="shared" si="251"/>
        <v>0</v>
      </c>
      <c r="Q133" s="439">
        <f t="shared" si="251"/>
        <v>0</v>
      </c>
      <c r="R133" s="439">
        <f t="shared" si="251"/>
        <v>0</v>
      </c>
      <c r="S133" s="440">
        <f t="shared" si="251"/>
        <v>0</v>
      </c>
      <c r="T133" s="439">
        <f t="shared" si="251"/>
        <v>0</v>
      </c>
      <c r="U133" s="439">
        <f t="shared" si="251"/>
        <v>0</v>
      </c>
      <c r="V133" s="439">
        <f t="shared" si="251"/>
        <v>0</v>
      </c>
      <c r="W133" s="439">
        <f t="shared" si="251"/>
        <v>0</v>
      </c>
      <c r="X133" s="440">
        <f t="shared" si="251"/>
        <v>0</v>
      </c>
      <c r="Y133" s="443">
        <f t="shared" si="251"/>
        <v>0</v>
      </c>
      <c r="Z133" s="439">
        <f t="shared" si="251"/>
        <v>0</v>
      </c>
      <c r="AA133" s="439">
        <f t="shared" si="251"/>
        <v>0</v>
      </c>
      <c r="AB133" s="439">
        <f t="shared" si="251"/>
        <v>0</v>
      </c>
      <c r="AC133" s="439">
        <f t="shared" si="251"/>
        <v>0</v>
      </c>
      <c r="AD133" s="440">
        <f t="shared" si="251"/>
        <v>0</v>
      </c>
      <c r="AE133" s="443">
        <f t="shared" si="251"/>
        <v>0</v>
      </c>
      <c r="AF133" s="439">
        <f t="shared" si="251"/>
        <v>0</v>
      </c>
      <c r="AG133" s="439">
        <f t="shared" si="251"/>
        <v>0</v>
      </c>
      <c r="AH133" s="439">
        <f t="shared" si="251"/>
        <v>0</v>
      </c>
      <c r="AI133" s="440">
        <f t="shared" si="251"/>
        <v>0</v>
      </c>
      <c r="AJ133" s="443">
        <f t="shared" si="251"/>
        <v>0</v>
      </c>
      <c r="AK133" s="439">
        <f t="shared" si="251"/>
        <v>0</v>
      </c>
      <c r="AL133" s="439">
        <f t="shared" si="251"/>
        <v>0</v>
      </c>
      <c r="AM133" s="439">
        <f t="shared" si="251"/>
        <v>0</v>
      </c>
      <c r="AN133" s="440">
        <f t="shared" si="251"/>
        <v>0</v>
      </c>
    </row>
    <row r="134" spans="1:40" outlineLevel="2">
      <c r="A134" s="882">
        <f>ROW()</f>
        <v>134</v>
      </c>
      <c r="B134" s="453"/>
      <c r="D134" s="452" t="s">
        <v>27</v>
      </c>
      <c r="H134" s="458"/>
      <c r="I134" s="458"/>
      <c r="J134" s="459"/>
      <c r="K134" s="458"/>
      <c r="L134" s="458"/>
      <c r="M134" s="458"/>
      <c r="N134" s="458"/>
      <c r="O134" s="443">
        <f t="shared" ref="O134:AN134" si="252">O304+O431+O558+O685</f>
        <v>0</v>
      </c>
      <c r="P134" s="439">
        <f t="shared" si="252"/>
        <v>0</v>
      </c>
      <c r="Q134" s="439">
        <f t="shared" si="252"/>
        <v>0</v>
      </c>
      <c r="R134" s="439">
        <f t="shared" si="252"/>
        <v>0</v>
      </c>
      <c r="S134" s="440">
        <f t="shared" si="252"/>
        <v>-1.4829707098504572</v>
      </c>
      <c r="T134" s="439">
        <f t="shared" si="252"/>
        <v>0</v>
      </c>
      <c r="U134" s="439">
        <f t="shared" si="252"/>
        <v>0</v>
      </c>
      <c r="V134" s="439">
        <f t="shared" si="252"/>
        <v>0</v>
      </c>
      <c r="W134" s="439">
        <f t="shared" si="252"/>
        <v>0</v>
      </c>
      <c r="X134" s="440">
        <f t="shared" si="252"/>
        <v>0</v>
      </c>
      <c r="Y134" s="443">
        <f t="shared" si="252"/>
        <v>0</v>
      </c>
      <c r="Z134" s="439">
        <f t="shared" si="252"/>
        <v>0</v>
      </c>
      <c r="AA134" s="439">
        <f t="shared" si="252"/>
        <v>0</v>
      </c>
      <c r="AB134" s="439">
        <f t="shared" si="252"/>
        <v>0</v>
      </c>
      <c r="AC134" s="439">
        <f t="shared" si="252"/>
        <v>0</v>
      </c>
      <c r="AD134" s="440">
        <f t="shared" si="252"/>
        <v>0</v>
      </c>
      <c r="AE134" s="443">
        <f t="shared" si="252"/>
        <v>0</v>
      </c>
      <c r="AF134" s="439">
        <f t="shared" si="252"/>
        <v>0</v>
      </c>
      <c r="AG134" s="439">
        <f t="shared" si="252"/>
        <v>0</v>
      </c>
      <c r="AH134" s="439">
        <f t="shared" si="252"/>
        <v>0</v>
      </c>
      <c r="AI134" s="440">
        <f t="shared" si="252"/>
        <v>0</v>
      </c>
      <c r="AJ134" s="443">
        <f t="shared" si="252"/>
        <v>0</v>
      </c>
      <c r="AK134" s="439">
        <f t="shared" si="252"/>
        <v>0</v>
      </c>
      <c r="AL134" s="439">
        <f t="shared" si="252"/>
        <v>0</v>
      </c>
      <c r="AM134" s="439">
        <f t="shared" si="252"/>
        <v>0</v>
      </c>
      <c r="AN134" s="440">
        <f t="shared" si="252"/>
        <v>0</v>
      </c>
    </row>
    <row r="135" spans="1:40" outlineLevel="2">
      <c r="A135" s="882">
        <f>ROW()</f>
        <v>135</v>
      </c>
      <c r="B135" s="453"/>
      <c r="D135" s="452" t="s">
        <v>34</v>
      </c>
      <c r="H135" s="458"/>
      <c r="I135" s="458"/>
      <c r="J135" s="459"/>
      <c r="K135" s="458"/>
      <c r="L135" s="458"/>
      <c r="M135" s="458"/>
      <c r="N135" s="458"/>
      <c r="O135" s="443">
        <f t="shared" ref="O135:AN135" si="253">O305+O432+O559+O686</f>
        <v>0</v>
      </c>
      <c r="P135" s="439">
        <f t="shared" si="253"/>
        <v>0</v>
      </c>
      <c r="Q135" s="439">
        <f t="shared" si="253"/>
        <v>0</v>
      </c>
      <c r="R135" s="439">
        <f t="shared" si="253"/>
        <v>0</v>
      </c>
      <c r="S135" s="440">
        <f t="shared" si="253"/>
        <v>0</v>
      </c>
      <c r="T135" s="439">
        <f t="shared" si="253"/>
        <v>0</v>
      </c>
      <c r="U135" s="439">
        <f t="shared" si="253"/>
        <v>0</v>
      </c>
      <c r="V135" s="439">
        <f t="shared" si="253"/>
        <v>0</v>
      </c>
      <c r="W135" s="439">
        <f t="shared" si="253"/>
        <v>0</v>
      </c>
      <c r="X135" s="440">
        <f t="shared" si="253"/>
        <v>0</v>
      </c>
      <c r="Y135" s="443">
        <f t="shared" si="253"/>
        <v>0</v>
      </c>
      <c r="Z135" s="439">
        <f t="shared" si="253"/>
        <v>0</v>
      </c>
      <c r="AA135" s="439">
        <f t="shared" si="253"/>
        <v>0</v>
      </c>
      <c r="AB135" s="439">
        <f t="shared" si="253"/>
        <v>0</v>
      </c>
      <c r="AC135" s="439">
        <f t="shared" si="253"/>
        <v>0</v>
      </c>
      <c r="AD135" s="440">
        <f t="shared" si="253"/>
        <v>0</v>
      </c>
      <c r="AE135" s="443">
        <f t="shared" si="253"/>
        <v>0</v>
      </c>
      <c r="AF135" s="439">
        <f t="shared" si="253"/>
        <v>0</v>
      </c>
      <c r="AG135" s="439">
        <f t="shared" si="253"/>
        <v>0</v>
      </c>
      <c r="AH135" s="439">
        <f t="shared" si="253"/>
        <v>0</v>
      </c>
      <c r="AI135" s="440">
        <f t="shared" si="253"/>
        <v>0</v>
      </c>
      <c r="AJ135" s="443">
        <f t="shared" si="253"/>
        <v>0</v>
      </c>
      <c r="AK135" s="439">
        <f t="shared" si="253"/>
        <v>0</v>
      </c>
      <c r="AL135" s="439">
        <f t="shared" si="253"/>
        <v>0</v>
      </c>
      <c r="AM135" s="439">
        <f t="shared" si="253"/>
        <v>0</v>
      </c>
      <c r="AN135" s="440">
        <f t="shared" si="253"/>
        <v>0</v>
      </c>
    </row>
    <row r="136" spans="1:40" outlineLevel="2">
      <c r="A136" s="882">
        <f>ROW()</f>
        <v>136</v>
      </c>
      <c r="B136" s="453"/>
      <c r="D136" s="452" t="s">
        <v>35</v>
      </c>
      <c r="H136" s="458"/>
      <c r="I136" s="458"/>
      <c r="J136" s="459"/>
      <c r="K136" s="458"/>
      <c r="L136" s="458"/>
      <c r="M136" s="458"/>
      <c r="N136" s="458"/>
      <c r="O136" s="443">
        <f t="shared" ref="O136:AN136" si="254">O306+O433+O560+O687</f>
        <v>0</v>
      </c>
      <c r="P136" s="439">
        <f t="shared" si="254"/>
        <v>0</v>
      </c>
      <c r="Q136" s="439">
        <f t="shared" si="254"/>
        <v>0</v>
      </c>
      <c r="R136" s="439">
        <f t="shared" si="254"/>
        <v>0</v>
      </c>
      <c r="S136" s="440">
        <f t="shared" si="254"/>
        <v>0</v>
      </c>
      <c r="T136" s="439">
        <f t="shared" si="254"/>
        <v>0</v>
      </c>
      <c r="U136" s="439">
        <f t="shared" si="254"/>
        <v>0</v>
      </c>
      <c r="V136" s="439">
        <f t="shared" si="254"/>
        <v>0</v>
      </c>
      <c r="W136" s="439">
        <f t="shared" si="254"/>
        <v>0</v>
      </c>
      <c r="X136" s="440">
        <f t="shared" si="254"/>
        <v>0</v>
      </c>
      <c r="Y136" s="443">
        <f t="shared" si="254"/>
        <v>-4.5358979098965829E-2</v>
      </c>
      <c r="Z136" s="439">
        <f t="shared" si="254"/>
        <v>-1.823221537466397E-2</v>
      </c>
      <c r="AA136" s="439">
        <f t="shared" si="254"/>
        <v>-0.23914221984500875</v>
      </c>
      <c r="AB136" s="439">
        <f t="shared" si="254"/>
        <v>-7.4501334255129342E-3</v>
      </c>
      <c r="AC136" s="439">
        <f t="shared" si="254"/>
        <v>0</v>
      </c>
      <c r="AD136" s="440">
        <f t="shared" si="254"/>
        <v>-8.8881381669535294E-3</v>
      </c>
      <c r="AE136" s="443">
        <f t="shared" si="254"/>
        <v>-1.7128626279863481E-2</v>
      </c>
      <c r="AF136" s="439">
        <f t="shared" si="254"/>
        <v>0</v>
      </c>
      <c r="AG136" s="439">
        <f t="shared" si="254"/>
        <v>-1.1932681957186544E-2</v>
      </c>
      <c r="AH136" s="439">
        <f t="shared" si="254"/>
        <v>0</v>
      </c>
      <c r="AI136" s="440">
        <f t="shared" si="254"/>
        <v>0</v>
      </c>
      <c r="AJ136" s="443">
        <f t="shared" si="254"/>
        <v>0</v>
      </c>
      <c r="AK136" s="439">
        <f t="shared" si="254"/>
        <v>0</v>
      </c>
      <c r="AL136" s="439">
        <f t="shared" si="254"/>
        <v>0</v>
      </c>
      <c r="AM136" s="439">
        <f t="shared" si="254"/>
        <v>0</v>
      </c>
      <c r="AN136" s="440">
        <f t="shared" si="254"/>
        <v>0</v>
      </c>
    </row>
    <row r="137" spans="1:40" outlineLevel="2">
      <c r="A137" s="882">
        <f>ROW()</f>
        <v>137</v>
      </c>
      <c r="B137" s="453"/>
      <c r="D137" s="452" t="s">
        <v>302</v>
      </c>
      <c r="H137" s="458"/>
      <c r="I137" s="458"/>
      <c r="J137" s="459"/>
      <c r="K137" s="458"/>
      <c r="L137" s="458"/>
      <c r="M137" s="458"/>
      <c r="N137" s="458"/>
      <c r="O137" s="443">
        <f t="shared" ref="O137:AN137" si="255">O307+O434+O561+O688</f>
        <v>0</v>
      </c>
      <c r="P137" s="439">
        <f t="shared" si="255"/>
        <v>0</v>
      </c>
      <c r="Q137" s="439">
        <f t="shared" si="255"/>
        <v>0</v>
      </c>
      <c r="R137" s="439">
        <f t="shared" si="255"/>
        <v>0</v>
      </c>
      <c r="S137" s="440">
        <f t="shared" si="255"/>
        <v>0</v>
      </c>
      <c r="T137" s="439">
        <f t="shared" si="255"/>
        <v>0</v>
      </c>
      <c r="U137" s="439">
        <f t="shared" si="255"/>
        <v>0</v>
      </c>
      <c r="V137" s="439">
        <f t="shared" si="255"/>
        <v>0</v>
      </c>
      <c r="W137" s="439">
        <f t="shared" si="255"/>
        <v>0</v>
      </c>
      <c r="X137" s="440">
        <f t="shared" si="255"/>
        <v>0</v>
      </c>
      <c r="Y137" s="443">
        <f t="shared" si="255"/>
        <v>0</v>
      </c>
      <c r="Z137" s="439">
        <f t="shared" si="255"/>
        <v>0</v>
      </c>
      <c r="AA137" s="439">
        <f t="shared" si="255"/>
        <v>0</v>
      </c>
      <c r="AB137" s="439">
        <f t="shared" si="255"/>
        <v>-0.24287410442462093</v>
      </c>
      <c r="AC137" s="439">
        <f t="shared" si="255"/>
        <v>-0.60783048194366762</v>
      </c>
      <c r="AD137" s="440">
        <f t="shared" si="255"/>
        <v>-1.0239716580034424</v>
      </c>
      <c r="AE137" s="443">
        <f t="shared" si="255"/>
        <v>-0.6689176809726961</v>
      </c>
      <c r="AF137" s="439">
        <f t="shared" si="255"/>
        <v>-0.56574850238252272</v>
      </c>
      <c r="AG137" s="439">
        <f t="shared" si="255"/>
        <v>-0.41433754375382259</v>
      </c>
      <c r="AH137" s="439">
        <f t="shared" si="255"/>
        <v>-0.32805066000000005</v>
      </c>
      <c r="AI137" s="440">
        <f t="shared" si="255"/>
        <v>0</v>
      </c>
      <c r="AJ137" s="443">
        <f t="shared" si="255"/>
        <v>0</v>
      </c>
      <c r="AK137" s="439">
        <f t="shared" si="255"/>
        <v>0</v>
      </c>
      <c r="AL137" s="439">
        <f t="shared" si="255"/>
        <v>0</v>
      </c>
      <c r="AM137" s="439">
        <f t="shared" si="255"/>
        <v>0</v>
      </c>
      <c r="AN137" s="440">
        <f t="shared" si="255"/>
        <v>0</v>
      </c>
    </row>
    <row r="138" spans="1:40" outlineLevel="2">
      <c r="A138" s="882">
        <f>ROW()</f>
        <v>138</v>
      </c>
      <c r="B138" s="453"/>
      <c r="D138" s="452" t="s">
        <v>36</v>
      </c>
      <c r="H138" s="458"/>
      <c r="I138" s="458"/>
      <c r="J138" s="459"/>
      <c r="K138" s="458"/>
      <c r="L138" s="458"/>
      <c r="M138" s="458"/>
      <c r="N138" s="458"/>
      <c r="O138" s="443">
        <f t="shared" ref="O138:AN138" si="256">O308+O435+O562+O689</f>
        <v>0</v>
      </c>
      <c r="P138" s="439">
        <f t="shared" si="256"/>
        <v>0</v>
      </c>
      <c r="Q138" s="439">
        <f t="shared" si="256"/>
        <v>0</v>
      </c>
      <c r="R138" s="439">
        <f t="shared" si="256"/>
        <v>0</v>
      </c>
      <c r="S138" s="440">
        <f t="shared" si="256"/>
        <v>0</v>
      </c>
      <c r="T138" s="439">
        <f t="shared" si="256"/>
        <v>0</v>
      </c>
      <c r="U138" s="439">
        <f t="shared" si="256"/>
        <v>0</v>
      </c>
      <c r="V138" s="439">
        <f t="shared" si="256"/>
        <v>0</v>
      </c>
      <c r="W138" s="439">
        <f t="shared" si="256"/>
        <v>0</v>
      </c>
      <c r="X138" s="440">
        <f t="shared" si="256"/>
        <v>0</v>
      </c>
      <c r="Y138" s="443">
        <f t="shared" si="256"/>
        <v>-4.420465980638234E-3</v>
      </c>
      <c r="Z138" s="439">
        <f t="shared" si="256"/>
        <v>0</v>
      </c>
      <c r="AA138" s="439">
        <f t="shared" si="256"/>
        <v>0</v>
      </c>
      <c r="AB138" s="439">
        <f t="shared" si="256"/>
        <v>0</v>
      </c>
      <c r="AC138" s="439">
        <f t="shared" si="256"/>
        <v>0</v>
      </c>
      <c r="AD138" s="440">
        <f t="shared" si="256"/>
        <v>0</v>
      </c>
      <c r="AE138" s="443">
        <f t="shared" si="256"/>
        <v>0</v>
      </c>
      <c r="AF138" s="439">
        <f t="shared" si="256"/>
        <v>0</v>
      </c>
      <c r="AG138" s="439">
        <f t="shared" si="256"/>
        <v>0</v>
      </c>
      <c r="AH138" s="439">
        <f t="shared" si="256"/>
        <v>0</v>
      </c>
      <c r="AI138" s="440">
        <f t="shared" si="256"/>
        <v>0</v>
      </c>
      <c r="AJ138" s="443">
        <f t="shared" si="256"/>
        <v>0</v>
      </c>
      <c r="AK138" s="439">
        <f t="shared" si="256"/>
        <v>0</v>
      </c>
      <c r="AL138" s="439">
        <f t="shared" si="256"/>
        <v>0</v>
      </c>
      <c r="AM138" s="439">
        <f t="shared" si="256"/>
        <v>0</v>
      </c>
      <c r="AN138" s="440">
        <f t="shared" si="256"/>
        <v>0</v>
      </c>
    </row>
    <row r="139" spans="1:40" outlineLevel="2">
      <c r="A139" s="882">
        <f>ROW()</f>
        <v>139</v>
      </c>
      <c r="B139" s="453"/>
      <c r="D139" s="452" t="s">
        <v>583</v>
      </c>
      <c r="H139" s="458"/>
      <c r="I139" s="458"/>
      <c r="J139" s="459"/>
      <c r="K139" s="458"/>
      <c r="L139" s="458"/>
      <c r="M139" s="458"/>
      <c r="N139" s="458"/>
      <c r="O139" s="443">
        <f t="shared" ref="O139:AN139" si="257">O309+O436+O563+O690</f>
        <v>0</v>
      </c>
      <c r="P139" s="439">
        <f t="shared" si="257"/>
        <v>0</v>
      </c>
      <c r="Q139" s="439">
        <f t="shared" si="257"/>
        <v>0</v>
      </c>
      <c r="R139" s="439">
        <f t="shared" si="257"/>
        <v>0</v>
      </c>
      <c r="S139" s="440">
        <f t="shared" si="257"/>
        <v>0</v>
      </c>
      <c r="T139" s="439">
        <f t="shared" si="257"/>
        <v>0</v>
      </c>
      <c r="U139" s="439">
        <f t="shared" si="257"/>
        <v>0</v>
      </c>
      <c r="V139" s="439">
        <f t="shared" si="257"/>
        <v>0</v>
      </c>
      <c r="W139" s="439">
        <f t="shared" si="257"/>
        <v>0</v>
      </c>
      <c r="X139" s="440">
        <f t="shared" si="257"/>
        <v>0</v>
      </c>
      <c r="Y139" s="443">
        <f t="shared" si="257"/>
        <v>0</v>
      </c>
      <c r="Z139" s="439">
        <f t="shared" si="257"/>
        <v>0</v>
      </c>
      <c r="AA139" s="439">
        <f t="shared" si="257"/>
        <v>0</v>
      </c>
      <c r="AB139" s="439">
        <f t="shared" si="257"/>
        <v>0</v>
      </c>
      <c r="AC139" s="439">
        <f t="shared" si="257"/>
        <v>0</v>
      </c>
      <c r="AD139" s="440">
        <f t="shared" si="257"/>
        <v>0</v>
      </c>
      <c r="AE139" s="443">
        <f t="shared" si="257"/>
        <v>0</v>
      </c>
      <c r="AF139" s="439">
        <f t="shared" si="257"/>
        <v>0</v>
      </c>
      <c r="AG139" s="439">
        <f t="shared" si="257"/>
        <v>0</v>
      </c>
      <c r="AH139" s="439">
        <f t="shared" si="257"/>
        <v>0</v>
      </c>
      <c r="AI139" s="440">
        <f t="shared" si="257"/>
        <v>0</v>
      </c>
      <c r="AJ139" s="443">
        <f t="shared" si="257"/>
        <v>0</v>
      </c>
      <c r="AK139" s="439">
        <f t="shared" si="257"/>
        <v>0</v>
      </c>
      <c r="AL139" s="439">
        <f t="shared" si="257"/>
        <v>0</v>
      </c>
      <c r="AM139" s="439">
        <f t="shared" si="257"/>
        <v>0</v>
      </c>
      <c r="AN139" s="440">
        <f t="shared" si="257"/>
        <v>0</v>
      </c>
    </row>
    <row r="140" spans="1:40" outlineLevel="2">
      <c r="A140" s="882">
        <f>ROW()</f>
        <v>140</v>
      </c>
      <c r="B140" s="453"/>
      <c r="D140" s="452" t="s">
        <v>81</v>
      </c>
      <c r="H140" s="458"/>
      <c r="I140" s="458"/>
      <c r="J140" s="459"/>
      <c r="K140" s="458"/>
      <c r="L140" s="458"/>
      <c r="M140" s="458"/>
      <c r="N140" s="458"/>
      <c r="O140" s="443">
        <f t="shared" ref="O140:AN140" si="258">O310+O437+O564+O691</f>
        <v>0</v>
      </c>
      <c r="P140" s="439">
        <f t="shared" si="258"/>
        <v>0</v>
      </c>
      <c r="Q140" s="439">
        <f t="shared" si="258"/>
        <v>0</v>
      </c>
      <c r="R140" s="439">
        <f t="shared" si="258"/>
        <v>0</v>
      </c>
      <c r="S140" s="440">
        <f t="shared" si="258"/>
        <v>0</v>
      </c>
      <c r="T140" s="439">
        <f t="shared" si="258"/>
        <v>0</v>
      </c>
      <c r="U140" s="439">
        <f t="shared" si="258"/>
        <v>0</v>
      </c>
      <c r="V140" s="439">
        <f t="shared" si="258"/>
        <v>0</v>
      </c>
      <c r="W140" s="439">
        <f t="shared" si="258"/>
        <v>0</v>
      </c>
      <c r="X140" s="440">
        <f t="shared" si="258"/>
        <v>0</v>
      </c>
      <c r="Y140" s="443">
        <f t="shared" si="258"/>
        <v>0</v>
      </c>
      <c r="Z140" s="439">
        <f t="shared" si="258"/>
        <v>0</v>
      </c>
      <c r="AA140" s="439">
        <f t="shared" si="258"/>
        <v>0</v>
      </c>
      <c r="AB140" s="439">
        <f t="shared" si="258"/>
        <v>0</v>
      </c>
      <c r="AC140" s="439">
        <f t="shared" si="258"/>
        <v>0</v>
      </c>
      <c r="AD140" s="440">
        <f t="shared" si="258"/>
        <v>0</v>
      </c>
      <c r="AE140" s="443">
        <f t="shared" si="258"/>
        <v>0</v>
      </c>
      <c r="AF140" s="439">
        <f t="shared" si="258"/>
        <v>0</v>
      </c>
      <c r="AG140" s="439">
        <f t="shared" si="258"/>
        <v>0</v>
      </c>
      <c r="AH140" s="439">
        <f t="shared" si="258"/>
        <v>0</v>
      </c>
      <c r="AI140" s="440">
        <f t="shared" si="258"/>
        <v>0</v>
      </c>
      <c r="AJ140" s="443">
        <f t="shared" si="258"/>
        <v>0</v>
      </c>
      <c r="AK140" s="439">
        <f t="shared" si="258"/>
        <v>0</v>
      </c>
      <c r="AL140" s="439">
        <f t="shared" si="258"/>
        <v>0</v>
      </c>
      <c r="AM140" s="439">
        <f t="shared" si="258"/>
        <v>0</v>
      </c>
      <c r="AN140" s="440">
        <f t="shared" si="258"/>
        <v>0</v>
      </c>
    </row>
    <row r="141" spans="1:40" outlineLevel="2">
      <c r="A141" s="882">
        <f>ROW()</f>
        <v>141</v>
      </c>
      <c r="B141" s="453"/>
      <c r="D141" s="452" t="s">
        <v>28</v>
      </c>
      <c r="H141" s="458"/>
      <c r="I141" s="458"/>
      <c r="J141" s="459"/>
      <c r="K141" s="458"/>
      <c r="L141" s="458"/>
      <c r="M141" s="458"/>
      <c r="N141" s="458"/>
      <c r="O141" s="443">
        <f t="shared" ref="O141:AN141" si="259">O311+O438+O565+O692</f>
        <v>0</v>
      </c>
      <c r="P141" s="439">
        <f t="shared" si="259"/>
        <v>0</v>
      </c>
      <c r="Q141" s="439">
        <f t="shared" si="259"/>
        <v>0</v>
      </c>
      <c r="R141" s="439">
        <f t="shared" si="259"/>
        <v>0</v>
      </c>
      <c r="S141" s="440">
        <f t="shared" si="259"/>
        <v>-4.8787174600454568</v>
      </c>
      <c r="T141" s="439">
        <f t="shared" si="259"/>
        <v>0</v>
      </c>
      <c r="U141" s="439">
        <f t="shared" si="259"/>
        <v>0</v>
      </c>
      <c r="V141" s="439">
        <f t="shared" si="259"/>
        <v>0</v>
      </c>
      <c r="W141" s="439">
        <f t="shared" si="259"/>
        <v>0</v>
      </c>
      <c r="X141" s="440">
        <f t="shared" si="259"/>
        <v>0</v>
      </c>
      <c r="Y141" s="443">
        <f t="shared" si="259"/>
        <v>0</v>
      </c>
      <c r="Z141" s="439">
        <f t="shared" si="259"/>
        <v>0</v>
      </c>
      <c r="AA141" s="439">
        <f t="shared" si="259"/>
        <v>0</v>
      </c>
      <c r="AB141" s="439">
        <f t="shared" si="259"/>
        <v>0</v>
      </c>
      <c r="AC141" s="439">
        <f t="shared" si="259"/>
        <v>0</v>
      </c>
      <c r="AD141" s="440">
        <f t="shared" si="259"/>
        <v>0</v>
      </c>
      <c r="AE141" s="443">
        <f t="shared" si="259"/>
        <v>0</v>
      </c>
      <c r="AF141" s="439">
        <f t="shared" si="259"/>
        <v>0</v>
      </c>
      <c r="AG141" s="439">
        <f t="shared" si="259"/>
        <v>0</v>
      </c>
      <c r="AH141" s="439">
        <f t="shared" si="259"/>
        <v>0</v>
      </c>
      <c r="AI141" s="440">
        <f t="shared" si="259"/>
        <v>0</v>
      </c>
      <c r="AJ141" s="443">
        <f t="shared" si="259"/>
        <v>0</v>
      </c>
      <c r="AK141" s="439">
        <f t="shared" si="259"/>
        <v>0</v>
      </c>
      <c r="AL141" s="439">
        <f t="shared" si="259"/>
        <v>0</v>
      </c>
      <c r="AM141" s="439">
        <f t="shared" si="259"/>
        <v>0</v>
      </c>
      <c r="AN141" s="440">
        <f t="shared" si="259"/>
        <v>0</v>
      </c>
    </row>
    <row r="142" spans="1:40" outlineLevel="2">
      <c r="A142" s="882">
        <f>ROW()</f>
        <v>142</v>
      </c>
      <c r="B142" s="453"/>
      <c r="D142" s="456" t="s">
        <v>443</v>
      </c>
      <c r="E142" s="456"/>
      <c r="F142" s="456"/>
      <c r="G142" s="456"/>
      <c r="H142" s="460"/>
      <c r="I142" s="460"/>
      <c r="J142" s="461"/>
      <c r="K142" s="460"/>
      <c r="L142" s="460"/>
      <c r="M142" s="460"/>
      <c r="N142" s="460"/>
      <c r="O142" s="462">
        <f t="shared" ref="O142:AN142" si="260">O312+O439+O566+O693</f>
        <v>0</v>
      </c>
      <c r="P142" s="441">
        <f t="shared" si="260"/>
        <v>0</v>
      </c>
      <c r="Q142" s="441">
        <f t="shared" si="260"/>
        <v>0</v>
      </c>
      <c r="R142" s="441">
        <f t="shared" si="260"/>
        <v>0</v>
      </c>
      <c r="S142" s="442">
        <f t="shared" si="260"/>
        <v>0</v>
      </c>
      <c r="T142" s="441">
        <f t="shared" si="260"/>
        <v>0</v>
      </c>
      <c r="U142" s="441">
        <f t="shared" si="260"/>
        <v>0</v>
      </c>
      <c r="V142" s="441">
        <f t="shared" si="260"/>
        <v>0</v>
      </c>
      <c r="W142" s="441">
        <f t="shared" si="260"/>
        <v>0</v>
      </c>
      <c r="X142" s="442">
        <f t="shared" si="260"/>
        <v>0</v>
      </c>
      <c r="Y142" s="462">
        <f t="shared" si="260"/>
        <v>0</v>
      </c>
      <c r="Z142" s="441">
        <f t="shared" si="260"/>
        <v>0</v>
      </c>
      <c r="AA142" s="441">
        <f t="shared" si="260"/>
        <v>0</v>
      </c>
      <c r="AB142" s="441">
        <f t="shared" si="260"/>
        <v>0</v>
      </c>
      <c r="AC142" s="441">
        <f t="shared" si="260"/>
        <v>0</v>
      </c>
      <c r="AD142" s="442">
        <f t="shared" si="260"/>
        <v>0</v>
      </c>
      <c r="AE142" s="462">
        <f t="shared" si="260"/>
        <v>0</v>
      </c>
      <c r="AF142" s="441">
        <f t="shared" si="260"/>
        <v>0</v>
      </c>
      <c r="AG142" s="441">
        <f t="shared" si="260"/>
        <v>0</v>
      </c>
      <c r="AH142" s="441">
        <f t="shared" si="260"/>
        <v>0</v>
      </c>
      <c r="AI142" s="442">
        <f t="shared" si="260"/>
        <v>0</v>
      </c>
      <c r="AJ142" s="462">
        <f t="shared" si="260"/>
        <v>0</v>
      </c>
      <c r="AK142" s="441">
        <f t="shared" si="260"/>
        <v>0</v>
      </c>
      <c r="AL142" s="441">
        <f t="shared" si="260"/>
        <v>0</v>
      </c>
      <c r="AM142" s="441">
        <f t="shared" si="260"/>
        <v>0</v>
      </c>
      <c r="AN142" s="442">
        <f t="shared" si="260"/>
        <v>0</v>
      </c>
    </row>
    <row r="143" spans="1:40" outlineLevel="2">
      <c r="A143" s="882">
        <f>ROW()</f>
        <v>143</v>
      </c>
      <c r="B143" s="453"/>
      <c r="D143" s="452" t="s">
        <v>24</v>
      </c>
      <c r="H143" s="458"/>
      <c r="I143" s="458"/>
      <c r="J143" s="459"/>
      <c r="K143" s="458"/>
      <c r="L143" s="458"/>
      <c r="M143" s="458"/>
      <c r="N143" s="458"/>
      <c r="O143" s="443">
        <f t="shared" ref="O143:AN143" si="261">SUM(O127:O142)</f>
        <v>0</v>
      </c>
      <c r="P143" s="439">
        <f t="shared" si="261"/>
        <v>0</v>
      </c>
      <c r="Q143" s="439">
        <f t="shared" si="261"/>
        <v>0</v>
      </c>
      <c r="R143" s="439">
        <f t="shared" si="261"/>
        <v>0</v>
      </c>
      <c r="S143" s="440">
        <f t="shared" si="261"/>
        <v>-6.3616881698959142</v>
      </c>
      <c r="T143" s="439">
        <f t="shared" si="261"/>
        <v>0</v>
      </c>
      <c r="U143" s="439">
        <f t="shared" si="261"/>
        <v>0</v>
      </c>
      <c r="V143" s="439">
        <f t="shared" si="261"/>
        <v>0</v>
      </c>
      <c r="W143" s="439">
        <f t="shared" si="261"/>
        <v>0</v>
      </c>
      <c r="X143" s="440">
        <f t="shared" si="261"/>
        <v>0</v>
      </c>
      <c r="Y143" s="443">
        <f t="shared" si="261"/>
        <v>-4.9779445079604065E-2</v>
      </c>
      <c r="Z143" s="439">
        <f t="shared" si="261"/>
        <v>-1.823221537466397E-2</v>
      </c>
      <c r="AA143" s="439">
        <f t="shared" si="261"/>
        <v>-0.23914221984500875</v>
      </c>
      <c r="AB143" s="439">
        <f t="shared" si="261"/>
        <v>-0.25032423785013386</v>
      </c>
      <c r="AC143" s="439">
        <f t="shared" si="261"/>
        <v>-0.60783048194366762</v>
      </c>
      <c r="AD143" s="440">
        <f t="shared" si="261"/>
        <v>-1.0328597961703958</v>
      </c>
      <c r="AE143" s="443">
        <f t="shared" si="261"/>
        <v>-0.68604630725255955</v>
      </c>
      <c r="AF143" s="439">
        <f t="shared" si="261"/>
        <v>-0.56574850238252272</v>
      </c>
      <c r="AG143" s="439">
        <f t="shared" si="261"/>
        <v>-0.42627022571100914</v>
      </c>
      <c r="AH143" s="439">
        <f t="shared" si="261"/>
        <v>-0.32805066000000005</v>
      </c>
      <c r="AI143" s="440">
        <f t="shared" si="261"/>
        <v>0</v>
      </c>
      <c r="AJ143" s="443">
        <f t="shared" si="261"/>
        <v>-7.62</v>
      </c>
      <c r="AK143" s="439">
        <f t="shared" si="261"/>
        <v>-7.62</v>
      </c>
      <c r="AL143" s="439">
        <f t="shared" si="261"/>
        <v>-7.62</v>
      </c>
      <c r="AM143" s="439">
        <f t="shared" si="261"/>
        <v>-7.62</v>
      </c>
      <c r="AN143" s="440">
        <f t="shared" si="261"/>
        <v>-7.62</v>
      </c>
    </row>
    <row r="144" spans="1:40" outlineLevel="1">
      <c r="A144" s="732" t="s">
        <v>21</v>
      </c>
      <c r="B144" s="733"/>
      <c r="C144" s="881"/>
      <c r="D144" s="733"/>
      <c r="E144" s="733"/>
      <c r="F144" s="733"/>
      <c r="G144" s="730"/>
      <c r="H144" s="733"/>
      <c r="I144" s="730"/>
      <c r="J144" s="729"/>
      <c r="K144" s="730"/>
      <c r="L144" s="730"/>
      <c r="M144" s="730"/>
      <c r="N144" s="730"/>
      <c r="O144" s="729"/>
      <c r="P144" s="730"/>
      <c r="Q144" s="730"/>
      <c r="R144" s="730"/>
      <c r="S144" s="731"/>
      <c r="T144" s="730"/>
      <c r="U144" s="730"/>
      <c r="V144" s="730"/>
      <c r="W144" s="730"/>
      <c r="X144" s="731"/>
      <c r="Y144" s="729"/>
      <c r="Z144" s="730"/>
      <c r="AA144" s="730"/>
      <c r="AB144" s="730"/>
      <c r="AC144" s="730"/>
      <c r="AD144" s="731"/>
      <c r="AE144" s="729"/>
      <c r="AF144" s="730"/>
      <c r="AG144" s="730"/>
      <c r="AH144" s="730"/>
      <c r="AI144" s="731"/>
      <c r="AJ144" s="729"/>
      <c r="AK144" s="730"/>
      <c r="AL144" s="730"/>
      <c r="AM144" s="730"/>
      <c r="AN144" s="731"/>
    </row>
    <row r="145" spans="1:40" outlineLevel="2">
      <c r="A145" s="882">
        <f>ROW()</f>
        <v>145</v>
      </c>
      <c r="B145" s="453"/>
      <c r="D145" s="452" t="s">
        <v>300</v>
      </c>
      <c r="H145" s="458"/>
      <c r="I145" s="458"/>
      <c r="J145" s="459"/>
      <c r="K145" s="458"/>
      <c r="L145" s="458"/>
      <c r="M145" s="458"/>
      <c r="N145" s="458"/>
      <c r="O145" s="443">
        <f t="shared" ref="O145:AN145" si="262">O315+O442+O569+O696</f>
        <v>-2.8455303806331878</v>
      </c>
      <c r="P145" s="439">
        <f t="shared" si="262"/>
        <v>-2.8546626732920188</v>
      </c>
      <c r="Q145" s="439">
        <f t="shared" si="262"/>
        <v>-2.8662005933269064</v>
      </c>
      <c r="R145" s="439">
        <f t="shared" si="262"/>
        <v>-2.8777385133617948</v>
      </c>
      <c r="S145" s="440">
        <f t="shared" si="262"/>
        <v>-2.8880939788366065</v>
      </c>
      <c r="T145" s="439">
        <f t="shared" si="262"/>
        <v>-1.5245495441598007</v>
      </c>
      <c r="U145" s="439">
        <f t="shared" si="262"/>
        <v>-3.1642434116808991</v>
      </c>
      <c r="V145" s="439">
        <f t="shared" si="262"/>
        <v>-3.2143500669777731</v>
      </c>
      <c r="W145" s="439">
        <f t="shared" si="262"/>
        <v>-3.2986115624351631</v>
      </c>
      <c r="X145" s="440">
        <f t="shared" si="262"/>
        <v>-3.4268087121635915</v>
      </c>
      <c r="Y145" s="443">
        <f t="shared" si="262"/>
        <v>-1.9215379022976027</v>
      </c>
      <c r="Z145" s="439">
        <f t="shared" si="262"/>
        <v>-3.8524022411204433</v>
      </c>
      <c r="AA145" s="439">
        <f t="shared" si="262"/>
        <v>-3.9405205545027258</v>
      </c>
      <c r="AB145" s="439">
        <f t="shared" si="262"/>
        <v>-4.1862235510867087</v>
      </c>
      <c r="AC145" s="439">
        <f t="shared" si="262"/>
        <v>-4.2146449083892286</v>
      </c>
      <c r="AD145" s="440">
        <f t="shared" si="262"/>
        <v>-4.231761963841528</v>
      </c>
      <c r="AE145" s="443">
        <f t="shared" si="262"/>
        <v>-4.0723269975990899</v>
      </c>
      <c r="AF145" s="439">
        <f t="shared" si="262"/>
        <v>-4.1118924596862687</v>
      </c>
      <c r="AG145" s="439">
        <f t="shared" si="262"/>
        <v>-4.1526227297648317</v>
      </c>
      <c r="AH145" s="439">
        <f t="shared" si="262"/>
        <v>-4.2144984551038753</v>
      </c>
      <c r="AI145" s="440">
        <f t="shared" si="262"/>
        <v>-4.2529216544101871</v>
      </c>
      <c r="AJ145" s="443">
        <f t="shared" si="262"/>
        <v>-4.3274287019762205</v>
      </c>
      <c r="AK145" s="439">
        <f t="shared" si="262"/>
        <v>-4.3571608085479685</v>
      </c>
      <c r="AL145" s="439">
        <f t="shared" si="262"/>
        <v>-4.3940964558232345</v>
      </c>
      <c r="AM145" s="439">
        <f t="shared" si="262"/>
        <v>-4.4720369913482241</v>
      </c>
      <c r="AN145" s="440">
        <f t="shared" si="262"/>
        <v>-4.5311523862962311</v>
      </c>
    </row>
    <row r="146" spans="1:40" outlineLevel="2">
      <c r="A146" s="882">
        <f>ROW()</f>
        <v>146</v>
      </c>
      <c r="B146" s="453"/>
      <c r="D146" s="452" t="s">
        <v>301</v>
      </c>
      <c r="H146" s="458"/>
      <c r="I146" s="458"/>
      <c r="J146" s="459"/>
      <c r="K146" s="458"/>
      <c r="L146" s="458"/>
      <c r="M146" s="458"/>
      <c r="N146" s="458"/>
      <c r="O146" s="443">
        <f t="shared" ref="O146:AN146" si="263">O316+O443+O570+O697</f>
        <v>0</v>
      </c>
      <c r="P146" s="439">
        <f t="shared" si="263"/>
        <v>0</v>
      </c>
      <c r="Q146" s="439">
        <f t="shared" si="263"/>
        <v>0</v>
      </c>
      <c r="R146" s="439">
        <f t="shared" si="263"/>
        <v>0</v>
      </c>
      <c r="S146" s="440">
        <f t="shared" si="263"/>
        <v>0</v>
      </c>
      <c r="T146" s="439">
        <f t="shared" si="263"/>
        <v>0</v>
      </c>
      <c r="U146" s="439">
        <f t="shared" si="263"/>
        <v>0</v>
      </c>
      <c r="V146" s="439">
        <f t="shared" si="263"/>
        <v>0</v>
      </c>
      <c r="W146" s="439">
        <f t="shared" si="263"/>
        <v>0</v>
      </c>
      <c r="X146" s="440">
        <f t="shared" si="263"/>
        <v>0</v>
      </c>
      <c r="Y146" s="443">
        <f t="shared" si="263"/>
        <v>0</v>
      </c>
      <c r="Z146" s="439">
        <f t="shared" si="263"/>
        <v>-2.5418659194779751E-2</v>
      </c>
      <c r="AA146" s="439">
        <f t="shared" si="263"/>
        <v>-5.0037700082738279E-2</v>
      </c>
      <c r="AB146" s="439">
        <f t="shared" si="263"/>
        <v>-5.0037700082738279E-2</v>
      </c>
      <c r="AC146" s="439">
        <f t="shared" si="263"/>
        <v>-5.0037700082738279E-2</v>
      </c>
      <c r="AD146" s="440">
        <f t="shared" si="263"/>
        <v>-5.1531908334699873E-2</v>
      </c>
      <c r="AE146" s="443">
        <f t="shared" si="263"/>
        <v>-8.4870001066222611E-2</v>
      </c>
      <c r="AF146" s="439">
        <f t="shared" si="263"/>
        <v>-8.4870001066222611E-2</v>
      </c>
      <c r="AG146" s="439">
        <f t="shared" si="263"/>
        <v>-8.4870001066222611E-2</v>
      </c>
      <c r="AH146" s="439">
        <f t="shared" si="263"/>
        <v>-8.4870001066222611E-2</v>
      </c>
      <c r="AI146" s="440">
        <f t="shared" si="263"/>
        <v>-8.4870001066222611E-2</v>
      </c>
      <c r="AJ146" s="443">
        <f t="shared" si="263"/>
        <v>0.14835369159222694</v>
      </c>
      <c r="AK146" s="439">
        <f t="shared" si="263"/>
        <v>-9.7779008068655637E-2</v>
      </c>
      <c r="AL146" s="439">
        <f t="shared" si="263"/>
        <v>-9.7779008068655637E-2</v>
      </c>
      <c r="AM146" s="439">
        <f t="shared" si="263"/>
        <v>-9.7779008068655637E-2</v>
      </c>
      <c r="AN146" s="440">
        <f t="shared" si="263"/>
        <v>-9.7779008068655651E-2</v>
      </c>
    </row>
    <row r="147" spans="1:40" outlineLevel="2">
      <c r="A147" s="882">
        <f>ROW()</f>
        <v>147</v>
      </c>
      <c r="B147" s="453"/>
      <c r="D147" s="452" t="s">
        <v>29</v>
      </c>
      <c r="H147" s="458"/>
      <c r="I147" s="458"/>
      <c r="J147" s="459"/>
      <c r="K147" s="458"/>
      <c r="L147" s="458"/>
      <c r="M147" s="458"/>
      <c r="N147" s="458"/>
      <c r="O147" s="443">
        <f t="shared" ref="O147:AN147" si="264">O317+O444+O571+O698</f>
        <v>-7.8377374605073253</v>
      </c>
      <c r="P147" s="439">
        <f t="shared" si="264"/>
        <v>-7.992609370547906</v>
      </c>
      <c r="Q147" s="439">
        <f t="shared" si="264"/>
        <v>-8.137198841994369</v>
      </c>
      <c r="R147" s="439">
        <f t="shared" si="264"/>
        <v>-8.2590994006707188</v>
      </c>
      <c r="S147" s="440">
        <f t="shared" si="264"/>
        <v>-8.3970582809603176</v>
      </c>
      <c r="T147" s="439">
        <f t="shared" si="264"/>
        <v>-3.4997475153787274</v>
      </c>
      <c r="U147" s="439">
        <f t="shared" si="264"/>
        <v>-6.9994950307574548</v>
      </c>
      <c r="V147" s="439">
        <f t="shared" si="264"/>
        <v>-6.9994950307574539</v>
      </c>
      <c r="W147" s="439">
        <f t="shared" si="264"/>
        <v>-6.9994950307574539</v>
      </c>
      <c r="X147" s="440">
        <f t="shared" si="264"/>
        <v>-6.9994950307574539</v>
      </c>
      <c r="Y147" s="443">
        <f t="shared" si="264"/>
        <v>-3.4997475153787252</v>
      </c>
      <c r="Z147" s="439">
        <f t="shared" si="264"/>
        <v>-6.9994950307574513</v>
      </c>
      <c r="AA147" s="439">
        <f t="shared" si="264"/>
        <v>-6.9994950307574513</v>
      </c>
      <c r="AB147" s="439">
        <f t="shared" si="264"/>
        <v>-6.9994950307574504</v>
      </c>
      <c r="AC147" s="439">
        <f t="shared" si="264"/>
        <v>-6.9994950307574504</v>
      </c>
      <c r="AD147" s="440">
        <f t="shared" si="264"/>
        <v>-6.9994950307574504</v>
      </c>
      <c r="AE147" s="443">
        <f t="shared" si="264"/>
        <v>-6.9546363672066844</v>
      </c>
      <c r="AF147" s="439">
        <f t="shared" si="264"/>
        <v>-6.9546363672066844</v>
      </c>
      <c r="AG147" s="439">
        <f t="shared" si="264"/>
        <v>-6.9546363672066844</v>
      </c>
      <c r="AH147" s="439">
        <f t="shared" si="264"/>
        <v>-6.9546363672066844</v>
      </c>
      <c r="AI147" s="440">
        <f t="shared" si="264"/>
        <v>-6.9546363672066844</v>
      </c>
      <c r="AJ147" s="443">
        <f t="shared" si="264"/>
        <v>-7.0084667634676112</v>
      </c>
      <c r="AK147" s="439">
        <f t="shared" si="264"/>
        <v>-7.0084667634676103</v>
      </c>
      <c r="AL147" s="439">
        <f t="shared" si="264"/>
        <v>-7.0084667634676103</v>
      </c>
      <c r="AM147" s="439">
        <f t="shared" si="264"/>
        <v>-7.0084667634676094</v>
      </c>
      <c r="AN147" s="440">
        <f t="shared" si="264"/>
        <v>-7.0084667634676086</v>
      </c>
    </row>
    <row r="148" spans="1:40" outlineLevel="2">
      <c r="A148" s="882">
        <f>ROW()</f>
        <v>148</v>
      </c>
      <c r="B148" s="453"/>
      <c r="D148" s="452" t="s">
        <v>30</v>
      </c>
      <c r="H148" s="458"/>
      <c r="I148" s="458"/>
      <c r="J148" s="459"/>
      <c r="K148" s="458"/>
      <c r="L148" s="458"/>
      <c r="M148" s="458"/>
      <c r="N148" s="458"/>
      <c r="O148" s="443">
        <f t="shared" ref="O148:AN148" si="265">O318+O445+O572+O699</f>
        <v>-4.8276068356699069</v>
      </c>
      <c r="P148" s="439">
        <f t="shared" si="265"/>
        <v>-4.8764909270929317</v>
      </c>
      <c r="Q148" s="439">
        <f t="shared" si="265"/>
        <v>-4.9278904514369275</v>
      </c>
      <c r="R148" s="439">
        <f t="shared" si="265"/>
        <v>-4.9780605783750573</v>
      </c>
      <c r="S148" s="440">
        <f t="shared" si="265"/>
        <v>-5.0353976783156345</v>
      </c>
      <c r="T148" s="439">
        <f t="shared" si="265"/>
        <v>-3.4502968870421178</v>
      </c>
      <c r="U148" s="439">
        <f t="shared" si="265"/>
        <v>-7.0310683180406954</v>
      </c>
      <c r="V148" s="439">
        <f t="shared" si="265"/>
        <v>-7.3086447560746013</v>
      </c>
      <c r="W148" s="439">
        <f t="shared" si="265"/>
        <v>-7.5999258835977503</v>
      </c>
      <c r="X148" s="440">
        <f t="shared" si="265"/>
        <v>-7.8898630296129024</v>
      </c>
      <c r="Y148" s="443">
        <f t="shared" si="265"/>
        <v>-4.1596472784023932</v>
      </c>
      <c r="Z148" s="439">
        <f t="shared" si="265"/>
        <v>-8.5867971893541082</v>
      </c>
      <c r="AA148" s="439">
        <f t="shared" si="265"/>
        <v>-9.1763192301319734</v>
      </c>
      <c r="AB148" s="439">
        <f t="shared" si="265"/>
        <v>-9.7544972292572893</v>
      </c>
      <c r="AC148" s="439">
        <f t="shared" si="265"/>
        <v>-10.298117077935293</v>
      </c>
      <c r="AD148" s="440">
        <f t="shared" si="265"/>
        <v>-10.843491954417054</v>
      </c>
      <c r="AE148" s="443">
        <f t="shared" si="265"/>
        <v>-11.534727458975601</v>
      </c>
      <c r="AF148" s="439">
        <f t="shared" si="265"/>
        <v>-12.329153822021787</v>
      </c>
      <c r="AG148" s="439">
        <f t="shared" si="265"/>
        <v>-12.977961666532035</v>
      </c>
      <c r="AH148" s="439">
        <f t="shared" si="265"/>
        <v>-13.62534000234854</v>
      </c>
      <c r="AI148" s="440">
        <f t="shared" si="265"/>
        <v>-14.291350318489464</v>
      </c>
      <c r="AJ148" s="443">
        <f t="shared" si="265"/>
        <v>-14.625819577008677</v>
      </c>
      <c r="AK148" s="439">
        <f t="shared" si="265"/>
        <v>-15.274362348990046</v>
      </c>
      <c r="AL148" s="439">
        <f t="shared" si="265"/>
        <v>-15.931882454547758</v>
      </c>
      <c r="AM148" s="439">
        <f t="shared" si="265"/>
        <v>-16.62785242161365</v>
      </c>
      <c r="AN148" s="440">
        <f t="shared" si="265"/>
        <v>-17.305477046076536</v>
      </c>
    </row>
    <row r="149" spans="1:40" outlineLevel="2">
      <c r="A149" s="882">
        <f>ROW()</f>
        <v>149</v>
      </c>
      <c r="B149" s="453"/>
      <c r="D149" s="452" t="s">
        <v>31</v>
      </c>
      <c r="H149" s="458"/>
      <c r="I149" s="458"/>
      <c r="J149" s="459"/>
      <c r="K149" s="458"/>
      <c r="L149" s="458"/>
      <c r="M149" s="458"/>
      <c r="N149" s="458"/>
      <c r="O149" s="443">
        <f t="shared" ref="O149:AN149" si="266">O319+O446+O573+O700</f>
        <v>-1.6723751489351244</v>
      </c>
      <c r="P149" s="439">
        <f t="shared" si="266"/>
        <v>-1.6723751489351244</v>
      </c>
      <c r="Q149" s="439">
        <f t="shared" si="266"/>
        <v>-1.6723751489351244</v>
      </c>
      <c r="R149" s="439">
        <f t="shared" si="266"/>
        <v>-1.6723751489351244</v>
      </c>
      <c r="S149" s="440">
        <f t="shared" si="266"/>
        <v>-1.6723751489351244</v>
      </c>
      <c r="T149" s="439">
        <f t="shared" si="266"/>
        <v>-0.83618757446756209</v>
      </c>
      <c r="U149" s="439">
        <f t="shared" si="266"/>
        <v>-1.6723751489351242</v>
      </c>
      <c r="V149" s="439">
        <f t="shared" si="266"/>
        <v>-1.6723751489351242</v>
      </c>
      <c r="W149" s="439">
        <f t="shared" si="266"/>
        <v>-1.6723751489351242</v>
      </c>
      <c r="X149" s="440">
        <f t="shared" si="266"/>
        <v>-1.6723751489351242</v>
      </c>
      <c r="Y149" s="443">
        <f t="shared" si="266"/>
        <v>-0.83618757446756198</v>
      </c>
      <c r="Z149" s="439">
        <f t="shared" si="266"/>
        <v>-1.672375148935124</v>
      </c>
      <c r="AA149" s="439">
        <f t="shared" si="266"/>
        <v>-1.672375148935124</v>
      </c>
      <c r="AB149" s="439">
        <f t="shared" si="266"/>
        <v>-1.672375148935124</v>
      </c>
      <c r="AC149" s="439">
        <f t="shared" si="266"/>
        <v>-1.6723751489351242</v>
      </c>
      <c r="AD149" s="440">
        <f t="shared" si="266"/>
        <v>-1.6723751489351246</v>
      </c>
      <c r="AE149" s="443">
        <f t="shared" si="266"/>
        <v>-1.6616951325333738</v>
      </c>
      <c r="AF149" s="439">
        <f t="shared" si="266"/>
        <v>-1.6616951325333738</v>
      </c>
      <c r="AG149" s="439">
        <f t="shared" si="266"/>
        <v>-1.6616951325333738</v>
      </c>
      <c r="AH149" s="439">
        <f t="shared" si="266"/>
        <v>-1.6616951325333738</v>
      </c>
      <c r="AI149" s="440">
        <f t="shared" si="266"/>
        <v>-1.6616951325333738</v>
      </c>
      <c r="AJ149" s="443">
        <f t="shared" si="266"/>
        <v>-1.6798409902958416</v>
      </c>
      <c r="AK149" s="439">
        <f t="shared" si="266"/>
        <v>-1.6800308557097974</v>
      </c>
      <c r="AL149" s="439">
        <f t="shared" si="266"/>
        <v>-1.6800308557097974</v>
      </c>
      <c r="AM149" s="439">
        <f t="shared" si="266"/>
        <v>-1.6800308557097974</v>
      </c>
      <c r="AN149" s="440">
        <f t="shared" si="266"/>
        <v>-1.6800308557097974</v>
      </c>
    </row>
    <row r="150" spans="1:40" outlineLevel="2">
      <c r="A150" s="882">
        <f>ROW()</f>
        <v>150</v>
      </c>
      <c r="B150" s="453"/>
      <c r="D150" s="452" t="s">
        <v>32</v>
      </c>
      <c r="H150" s="458"/>
      <c r="I150" s="458"/>
      <c r="J150" s="459"/>
      <c r="K150" s="458"/>
      <c r="L150" s="458"/>
      <c r="M150" s="458"/>
      <c r="N150" s="458"/>
      <c r="O150" s="443">
        <f t="shared" ref="O150:AN150" si="267">O320+O447+O574+O701</f>
        <v>-0.73898906927699748</v>
      </c>
      <c r="P150" s="439">
        <f t="shared" si="267"/>
        <v>-0.74213436637522223</v>
      </c>
      <c r="Q150" s="439">
        <f t="shared" si="267"/>
        <v>-0.74522173913297174</v>
      </c>
      <c r="R150" s="439">
        <f t="shared" si="267"/>
        <v>-0.74811614997263565</v>
      </c>
      <c r="S150" s="440">
        <f t="shared" si="267"/>
        <v>-0.75168272593833196</v>
      </c>
      <c r="T150" s="439">
        <f t="shared" si="267"/>
        <v>-0.41112606898235349</v>
      </c>
      <c r="U150" s="439">
        <f t="shared" si="267"/>
        <v>-0.84635071179985844</v>
      </c>
      <c r="V150" s="439">
        <f t="shared" si="267"/>
        <v>-0.85576519759937553</v>
      </c>
      <c r="W150" s="439">
        <f t="shared" si="267"/>
        <v>-0.8640324777372892</v>
      </c>
      <c r="X150" s="440">
        <f t="shared" si="267"/>
        <v>-0.87365844740096821</v>
      </c>
      <c r="Y150" s="443">
        <f t="shared" si="267"/>
        <v>-0.45682397264319186</v>
      </c>
      <c r="Z150" s="439">
        <f t="shared" si="267"/>
        <v>-0.95857291053599969</v>
      </c>
      <c r="AA150" s="439">
        <f t="shared" si="267"/>
        <v>-1.044005137072566</v>
      </c>
      <c r="AB150" s="439">
        <f t="shared" si="267"/>
        <v>-1.0909706117394875</v>
      </c>
      <c r="AC150" s="439">
        <f t="shared" si="267"/>
        <v>-1.1369934846479275</v>
      </c>
      <c r="AD150" s="440">
        <f t="shared" si="267"/>
        <v>-1.1831685393310316</v>
      </c>
      <c r="AE150" s="443">
        <f t="shared" si="267"/>
        <v>-1.3589922859048356</v>
      </c>
      <c r="AF150" s="439">
        <f t="shared" si="267"/>
        <v>-1.3904341203206547</v>
      </c>
      <c r="AG150" s="439">
        <f t="shared" si="267"/>
        <v>-1.4124535632284245</v>
      </c>
      <c r="AH150" s="439">
        <f t="shared" si="267"/>
        <v>-1.4405979688643522</v>
      </c>
      <c r="AI150" s="440">
        <f t="shared" si="267"/>
        <v>-1.4610909808913211</v>
      </c>
      <c r="AJ150" s="443">
        <f t="shared" si="267"/>
        <v>-1.5738103878094487</v>
      </c>
      <c r="AK150" s="439">
        <f t="shared" si="267"/>
        <v>-1.6464773479438839</v>
      </c>
      <c r="AL150" s="439">
        <f t="shared" si="267"/>
        <v>-0.96578839617730927</v>
      </c>
      <c r="AM150" s="439">
        <f t="shared" si="267"/>
        <v>-1.0197555089327597</v>
      </c>
      <c r="AN150" s="440">
        <f t="shared" si="267"/>
        <v>-1.0742226692827737</v>
      </c>
    </row>
    <row r="151" spans="1:40" outlineLevel="2">
      <c r="A151" s="882">
        <f>ROW()</f>
        <v>151</v>
      </c>
      <c r="B151" s="453"/>
      <c r="D151" s="452" t="s">
        <v>33</v>
      </c>
      <c r="H151" s="458"/>
      <c r="I151" s="458"/>
      <c r="J151" s="459"/>
      <c r="K151" s="458"/>
      <c r="L151" s="458"/>
      <c r="M151" s="458"/>
      <c r="N151" s="458"/>
      <c r="O151" s="443">
        <f t="shared" ref="O151:AN151" si="268">O321+O448+O575+O702</f>
        <v>-0.15770003853784617</v>
      </c>
      <c r="P151" s="439">
        <f t="shared" si="268"/>
        <v>-0.15801812488731332</v>
      </c>
      <c r="Q151" s="439">
        <f t="shared" si="268"/>
        <v>-0.15833035330303633</v>
      </c>
      <c r="R151" s="439">
        <f t="shared" si="268"/>
        <v>-0.15862306732943673</v>
      </c>
      <c r="S151" s="440">
        <f t="shared" si="268"/>
        <v>-0.15898375793944811</v>
      </c>
      <c r="T151" s="439">
        <f t="shared" si="268"/>
        <v>-0.10896965529206183</v>
      </c>
      <c r="U151" s="439">
        <f t="shared" si="268"/>
        <v>-0.29028753114595796</v>
      </c>
      <c r="V151" s="439">
        <f t="shared" si="268"/>
        <v>-0.30557930481082962</v>
      </c>
      <c r="W151" s="439">
        <f t="shared" si="268"/>
        <v>-0.30557930481082962</v>
      </c>
      <c r="X151" s="440">
        <f t="shared" si="268"/>
        <v>-0.30557930481082962</v>
      </c>
      <c r="Y151" s="443">
        <f t="shared" si="268"/>
        <v>-0.14514010343515205</v>
      </c>
      <c r="Z151" s="439">
        <f t="shared" si="268"/>
        <v>-0.29052737314767807</v>
      </c>
      <c r="AA151" s="439">
        <f t="shared" si="268"/>
        <v>-0.29053037624134581</v>
      </c>
      <c r="AB151" s="439">
        <f t="shared" si="268"/>
        <v>-0.30815223150456539</v>
      </c>
      <c r="AC151" s="439">
        <f t="shared" si="268"/>
        <v>-0.56444635393764286</v>
      </c>
      <c r="AD151" s="440">
        <f t="shared" si="268"/>
        <v>-0.69088556091277653</v>
      </c>
      <c r="AE151" s="443">
        <f t="shared" si="268"/>
        <v>-0.11466855607121273</v>
      </c>
      <c r="AF151" s="439">
        <f t="shared" si="268"/>
        <v>-0.45492194128346131</v>
      </c>
      <c r="AG151" s="439">
        <f t="shared" si="268"/>
        <v>-0.45690355841013885</v>
      </c>
      <c r="AH151" s="439">
        <f t="shared" si="268"/>
        <v>-0.4588680614123255</v>
      </c>
      <c r="AI151" s="440">
        <f t="shared" si="268"/>
        <v>-0.30418729940538775</v>
      </c>
      <c r="AJ151" s="443">
        <f t="shared" si="268"/>
        <v>1.2666418716487557</v>
      </c>
      <c r="AK151" s="439">
        <f t="shared" si="268"/>
        <v>-0.16259005224269457</v>
      </c>
      <c r="AL151" s="439">
        <f t="shared" si="268"/>
        <v>-0.16259005224269454</v>
      </c>
      <c r="AM151" s="439">
        <f t="shared" si="268"/>
        <v>-0.16259005224269454</v>
      </c>
      <c r="AN151" s="440">
        <f t="shared" si="268"/>
        <v>-0.16259005224269454</v>
      </c>
    </row>
    <row r="152" spans="1:40" outlineLevel="2">
      <c r="A152" s="882">
        <f>ROW()</f>
        <v>152</v>
      </c>
      <c r="B152" s="453"/>
      <c r="D152" s="452" t="s">
        <v>27</v>
      </c>
      <c r="H152" s="458"/>
      <c r="I152" s="458"/>
      <c r="J152" s="459"/>
      <c r="K152" s="458"/>
      <c r="L152" s="458"/>
      <c r="M152" s="458"/>
      <c r="N152" s="458"/>
      <c r="O152" s="443">
        <f t="shared" ref="O152:AN152" si="269">O322+O449+O576+O703</f>
        <v>-0.15118724077538434</v>
      </c>
      <c r="P152" s="439">
        <f t="shared" si="269"/>
        <v>-0.15172548405987407</v>
      </c>
      <c r="Q152" s="439">
        <f t="shared" si="269"/>
        <v>-0.15225381496206875</v>
      </c>
      <c r="R152" s="439">
        <f t="shared" si="269"/>
        <v>-0.15274912499109042</v>
      </c>
      <c r="S152" s="440">
        <f t="shared" si="269"/>
        <v>-0.15335946020020061</v>
      </c>
      <c r="T152" s="439">
        <f t="shared" si="269"/>
        <v>-2.4013428680142751E-2</v>
      </c>
      <c r="U152" s="439">
        <f t="shared" si="269"/>
        <v>-7.4606357985897195E-2</v>
      </c>
      <c r="V152" s="439">
        <f t="shared" si="269"/>
        <v>-0.14879646235817343</v>
      </c>
      <c r="W152" s="439">
        <f t="shared" si="269"/>
        <v>-0.390115484260666</v>
      </c>
      <c r="X152" s="440">
        <f t="shared" si="269"/>
        <v>-0.390115484260666</v>
      </c>
      <c r="Y152" s="443">
        <f t="shared" si="269"/>
        <v>-0.25376140903144245</v>
      </c>
      <c r="Z152" s="439">
        <f t="shared" si="269"/>
        <v>-0.55834092108023237</v>
      </c>
      <c r="AA152" s="439">
        <f t="shared" si="269"/>
        <v>-0.94465126671786825</v>
      </c>
      <c r="AB152" s="439">
        <f t="shared" si="269"/>
        <v>-0.96467244616769365</v>
      </c>
      <c r="AC152" s="439">
        <f t="shared" si="269"/>
        <v>-0.97818117126249782</v>
      </c>
      <c r="AD152" s="440">
        <f t="shared" si="269"/>
        <v>-0.97879958089235186</v>
      </c>
      <c r="AE152" s="443">
        <f t="shared" si="269"/>
        <v>2.6870330187927872E-2</v>
      </c>
      <c r="AF152" s="439">
        <f t="shared" si="269"/>
        <v>-1.0392677682368721</v>
      </c>
      <c r="AG152" s="439">
        <f t="shared" si="269"/>
        <v>-1.049518718013986</v>
      </c>
      <c r="AH152" s="439">
        <f t="shared" si="269"/>
        <v>-1.0241303159668851</v>
      </c>
      <c r="AI152" s="440">
        <f t="shared" si="269"/>
        <v>-1.027148459685379</v>
      </c>
      <c r="AJ152" s="443">
        <f t="shared" si="269"/>
        <v>-0.94666480925132701</v>
      </c>
      <c r="AK152" s="439">
        <f t="shared" si="269"/>
        <v>-0.99580748303375577</v>
      </c>
      <c r="AL152" s="439">
        <f t="shared" si="269"/>
        <v>-1.0829892109388788</v>
      </c>
      <c r="AM152" s="439">
        <f t="shared" si="269"/>
        <v>-1.0944536951410513</v>
      </c>
      <c r="AN152" s="440">
        <f t="shared" si="269"/>
        <v>-1.105465699596768</v>
      </c>
    </row>
    <row r="153" spans="1:40" outlineLevel="2">
      <c r="A153" s="882">
        <f>ROW()</f>
        <v>153</v>
      </c>
      <c r="B153" s="453"/>
      <c r="D153" s="452" t="s">
        <v>34</v>
      </c>
      <c r="H153" s="458"/>
      <c r="I153" s="458"/>
      <c r="J153" s="459"/>
      <c r="K153" s="458"/>
      <c r="L153" s="458"/>
      <c r="M153" s="458"/>
      <c r="N153" s="458"/>
      <c r="O153" s="443">
        <f t="shared" ref="O153:AN153" si="270">O323+O450+O577+O704</f>
        <v>-17.147542479730113</v>
      </c>
      <c r="P153" s="439">
        <f t="shared" si="270"/>
        <v>-18.463559913948707</v>
      </c>
      <c r="Q153" s="439">
        <f t="shared" si="270"/>
        <v>-19.7304385969801</v>
      </c>
      <c r="R153" s="439">
        <f t="shared" si="270"/>
        <v>-20.719637387312808</v>
      </c>
      <c r="S153" s="440">
        <f t="shared" si="270"/>
        <v>-21.880878913276383</v>
      </c>
      <c r="T153" s="439">
        <f t="shared" si="270"/>
        <v>-5.3431356583730425</v>
      </c>
      <c r="U153" s="439">
        <f t="shared" si="270"/>
        <v>-11.212300448891018</v>
      </c>
      <c r="V153" s="439">
        <f t="shared" si="270"/>
        <v>-12.454479561561094</v>
      </c>
      <c r="W153" s="439">
        <f t="shared" si="270"/>
        <v>-13.864932199967463</v>
      </c>
      <c r="X153" s="440">
        <f t="shared" si="270"/>
        <v>-15.26850692055773</v>
      </c>
      <c r="Y153" s="443">
        <f t="shared" si="270"/>
        <v>-7.8704802858688154</v>
      </c>
      <c r="Z153" s="439">
        <f t="shared" si="270"/>
        <v>-16.585927887889461</v>
      </c>
      <c r="AA153" s="439">
        <f t="shared" si="270"/>
        <v>-18.177338149052243</v>
      </c>
      <c r="AB153" s="439">
        <f t="shared" si="270"/>
        <v>-19.75270412593396</v>
      </c>
      <c r="AC153" s="439">
        <f t="shared" si="270"/>
        <v>-21.368065432661762</v>
      </c>
      <c r="AD153" s="440">
        <f t="shared" si="270"/>
        <v>-23.013842503380534</v>
      </c>
      <c r="AE153" s="443">
        <f t="shared" si="270"/>
        <v>-23.203540657922641</v>
      </c>
      <c r="AF153" s="439">
        <f t="shared" si="270"/>
        <v>-24.517916357955251</v>
      </c>
      <c r="AG153" s="439">
        <f t="shared" si="270"/>
        <v>-25.86163733947971</v>
      </c>
      <c r="AH153" s="439">
        <f t="shared" si="270"/>
        <v>-27.311594164811169</v>
      </c>
      <c r="AI153" s="440">
        <f t="shared" si="270"/>
        <v>-28.805910201273072</v>
      </c>
      <c r="AJ153" s="443">
        <f t="shared" si="270"/>
        <v>-28.655428662924855</v>
      </c>
      <c r="AK153" s="439">
        <f t="shared" si="270"/>
        <v>-29.135755986848398</v>
      </c>
      <c r="AL153" s="439">
        <f t="shared" si="270"/>
        <v>-29.845030573512688</v>
      </c>
      <c r="AM153" s="439">
        <f t="shared" si="270"/>
        <v>-29.96647944813887</v>
      </c>
      <c r="AN153" s="440">
        <f t="shared" si="270"/>
        <v>-30.254601461433872</v>
      </c>
    </row>
    <row r="154" spans="1:40" outlineLevel="2">
      <c r="A154" s="882">
        <f>ROW()</f>
        <v>154</v>
      </c>
      <c r="B154" s="453"/>
      <c r="D154" s="452" t="s">
        <v>35</v>
      </c>
      <c r="H154" s="458"/>
      <c r="I154" s="458"/>
      <c r="J154" s="459"/>
      <c r="K154" s="458"/>
      <c r="L154" s="458"/>
      <c r="M154" s="458"/>
      <c r="N154" s="458"/>
      <c r="O154" s="443">
        <f t="shared" ref="O154:AN154" si="271">O324+O451+O578+O705</f>
        <v>0</v>
      </c>
      <c r="P154" s="439">
        <f t="shared" si="271"/>
        <v>-6.2547121528021637E-16</v>
      </c>
      <c r="Q154" s="439">
        <f t="shared" si="271"/>
        <v>0</v>
      </c>
      <c r="R154" s="439">
        <f t="shared" si="271"/>
        <v>0</v>
      </c>
      <c r="S154" s="440">
        <f t="shared" si="271"/>
        <v>0</v>
      </c>
      <c r="T154" s="439">
        <f t="shared" si="271"/>
        <v>0</v>
      </c>
      <c r="U154" s="439">
        <f t="shared" si="271"/>
        <v>-0.84374631759327512</v>
      </c>
      <c r="V154" s="439">
        <f t="shared" si="271"/>
        <v>-0.93738056628082467</v>
      </c>
      <c r="W154" s="439">
        <f t="shared" si="271"/>
        <v>-0.93738056628082467</v>
      </c>
      <c r="X154" s="440">
        <f t="shared" si="271"/>
        <v>-0.93738056628082467</v>
      </c>
      <c r="Y154" s="443">
        <f t="shared" si="271"/>
        <v>-0.90782884457712343</v>
      </c>
      <c r="Z154" s="439">
        <f t="shared" si="271"/>
        <v>-1.8306493499277154</v>
      </c>
      <c r="AA154" s="439">
        <f t="shared" si="271"/>
        <v>-2.0356357106129508</v>
      </c>
      <c r="AB154" s="439">
        <f t="shared" si="271"/>
        <v>-1.9394369533740372</v>
      </c>
      <c r="AC154" s="439">
        <f t="shared" si="271"/>
        <v>-2.0869969410178637</v>
      </c>
      <c r="AD154" s="440">
        <f t="shared" si="271"/>
        <v>-2.2115407747532729</v>
      </c>
      <c r="AE154" s="443">
        <f t="shared" si="271"/>
        <v>-2.1834916600053762</v>
      </c>
      <c r="AF154" s="439">
        <f t="shared" si="271"/>
        <v>-2.1663298416493348</v>
      </c>
      <c r="AG154" s="439">
        <f t="shared" si="271"/>
        <v>-2.1156337510418881</v>
      </c>
      <c r="AH154" s="439">
        <f t="shared" si="271"/>
        <v>-1.8310758237191362</v>
      </c>
      <c r="AI154" s="440">
        <f t="shared" si="271"/>
        <v>-1.3165161206087581</v>
      </c>
      <c r="AJ154" s="443">
        <f t="shared" si="271"/>
        <v>-0.99167050574095628</v>
      </c>
      <c r="AK154" s="439">
        <f t="shared" si="271"/>
        <v>-1.0094028654377496</v>
      </c>
      <c r="AL154" s="439">
        <f t="shared" si="271"/>
        <v>-1.033408619258622</v>
      </c>
      <c r="AM154" s="439">
        <f t="shared" si="271"/>
        <v>-1.0110531297780749</v>
      </c>
      <c r="AN154" s="440">
        <f t="shared" si="271"/>
        <v>-0.90914308926347909</v>
      </c>
    </row>
    <row r="155" spans="1:40" outlineLevel="2">
      <c r="A155" s="882">
        <f>ROW()</f>
        <v>155</v>
      </c>
      <c r="B155" s="453"/>
      <c r="D155" s="452" t="s">
        <v>302</v>
      </c>
      <c r="H155" s="458"/>
      <c r="I155" s="458"/>
      <c r="J155" s="459"/>
      <c r="K155" s="458"/>
      <c r="L155" s="458"/>
      <c r="M155" s="458"/>
      <c r="N155" s="458"/>
      <c r="O155" s="443">
        <f t="shared" ref="O155:AN155" si="272">O325+O452+O579+O706</f>
        <v>0</v>
      </c>
      <c r="P155" s="439">
        <f t="shared" si="272"/>
        <v>0</v>
      </c>
      <c r="Q155" s="439">
        <f t="shared" si="272"/>
        <v>0</v>
      </c>
      <c r="R155" s="439">
        <f t="shared" si="272"/>
        <v>0</v>
      </c>
      <c r="S155" s="440">
        <f t="shared" si="272"/>
        <v>0</v>
      </c>
      <c r="T155" s="439">
        <f t="shared" si="272"/>
        <v>0</v>
      </c>
      <c r="U155" s="439">
        <f t="shared" si="272"/>
        <v>0</v>
      </c>
      <c r="V155" s="439">
        <f t="shared" si="272"/>
        <v>0</v>
      </c>
      <c r="W155" s="439">
        <f t="shared" si="272"/>
        <v>0</v>
      </c>
      <c r="X155" s="440">
        <f t="shared" si="272"/>
        <v>0</v>
      </c>
      <c r="Y155" s="443">
        <f t="shared" si="272"/>
        <v>0</v>
      </c>
      <c r="Z155" s="439">
        <f t="shared" si="272"/>
        <v>-0.42410799358081386</v>
      </c>
      <c r="AA155" s="439">
        <f t="shared" si="272"/>
        <v>-1.0742442018833529</v>
      </c>
      <c r="AB155" s="439">
        <f t="shared" si="272"/>
        <v>-1.2703361021526447</v>
      </c>
      <c r="AC155" s="439">
        <f t="shared" si="272"/>
        <v>-1.6117495231148293</v>
      </c>
      <c r="AD155" s="440">
        <f t="shared" si="272"/>
        <v>-2.7353526934488395</v>
      </c>
      <c r="AE155" s="443">
        <f t="shared" si="272"/>
        <v>0.20458618651645372</v>
      </c>
      <c r="AF155" s="439">
        <f t="shared" si="272"/>
        <v>-1.5111670342125449</v>
      </c>
      <c r="AG155" s="439">
        <f t="shared" si="272"/>
        <v>-2.059586033345906</v>
      </c>
      <c r="AH155" s="439">
        <f t="shared" si="272"/>
        <v>-2.2785460625189011</v>
      </c>
      <c r="AI155" s="440">
        <f t="shared" si="272"/>
        <v>-2.6263134414392497</v>
      </c>
      <c r="AJ155" s="443">
        <f t="shared" si="272"/>
        <v>-1.511539938961024</v>
      </c>
      <c r="AK155" s="439">
        <f t="shared" si="272"/>
        <v>-1.8597001363612771</v>
      </c>
      <c r="AL155" s="439">
        <f t="shared" si="272"/>
        <v>-1.8057122605459484</v>
      </c>
      <c r="AM155" s="439">
        <f t="shared" si="272"/>
        <v>-1.7592416027018638</v>
      </c>
      <c r="AN155" s="440">
        <f t="shared" si="272"/>
        <v>-1.7511876258119394</v>
      </c>
    </row>
    <row r="156" spans="1:40" outlineLevel="2">
      <c r="A156" s="882">
        <f>ROW()</f>
        <v>156</v>
      </c>
      <c r="B156" s="453"/>
      <c r="D156" s="452" t="s">
        <v>36</v>
      </c>
      <c r="H156" s="458"/>
      <c r="I156" s="458"/>
      <c r="J156" s="459"/>
      <c r="K156" s="458"/>
      <c r="L156" s="458"/>
      <c r="M156" s="458"/>
      <c r="N156" s="458"/>
      <c r="O156" s="443">
        <f t="shared" ref="O156:AN156" si="273">O326+O453+O580+O707</f>
        <v>-1.9852346343620857</v>
      </c>
      <c r="P156" s="439">
        <f t="shared" si="273"/>
        <v>-3.0857157549571976</v>
      </c>
      <c r="Q156" s="439">
        <f t="shared" si="273"/>
        <v>-4.0379908325277416</v>
      </c>
      <c r="R156" s="439">
        <f t="shared" si="273"/>
        <v>-4.8372601656782734</v>
      </c>
      <c r="S156" s="440">
        <f t="shared" si="273"/>
        <v>-5.9911533860750197</v>
      </c>
      <c r="T156" s="439">
        <f t="shared" si="273"/>
        <v>-0.59674273009543133</v>
      </c>
      <c r="U156" s="439">
        <f t="shared" si="273"/>
        <v>-2.0917380604603202</v>
      </c>
      <c r="V156" s="439">
        <f t="shared" si="273"/>
        <v>-3.413644621426533</v>
      </c>
      <c r="W156" s="439">
        <f t="shared" si="273"/>
        <v>-4.4110120642126631</v>
      </c>
      <c r="X156" s="440">
        <f t="shared" si="273"/>
        <v>-5.5294941457640325</v>
      </c>
      <c r="Y156" s="443">
        <f t="shared" si="273"/>
        <v>-1.0877796667308308</v>
      </c>
      <c r="Z156" s="439">
        <f t="shared" si="273"/>
        <v>-4.9040644121581805</v>
      </c>
      <c r="AA156" s="439">
        <f t="shared" si="273"/>
        <v>-6.4044217675772481</v>
      </c>
      <c r="AB156" s="439">
        <f t="shared" si="273"/>
        <v>-7.3846748437699805</v>
      </c>
      <c r="AC156" s="439">
        <f t="shared" si="273"/>
        <v>-7.6970422652535646</v>
      </c>
      <c r="AD156" s="440">
        <f t="shared" si="273"/>
        <v>-7.7011826626243467</v>
      </c>
      <c r="AE156" s="443">
        <f t="shared" si="273"/>
        <v>-2.8939857980627881</v>
      </c>
      <c r="AF156" s="439">
        <f t="shared" si="273"/>
        <v>-8.2478086509309509</v>
      </c>
      <c r="AG156" s="439">
        <f t="shared" si="273"/>
        <v>-7.1742429748757228</v>
      </c>
      <c r="AH156" s="439">
        <f t="shared" si="273"/>
        <v>-6.3658595929737229</v>
      </c>
      <c r="AI156" s="440">
        <f t="shared" si="273"/>
        <v>-7.0318922918155691</v>
      </c>
      <c r="AJ156" s="443">
        <f t="shared" si="273"/>
        <v>0.18122353249814749</v>
      </c>
      <c r="AK156" s="439">
        <f t="shared" si="273"/>
        <v>-8.5670616700583313</v>
      </c>
      <c r="AL156" s="439">
        <f t="shared" si="273"/>
        <v>-12.454983004068142</v>
      </c>
      <c r="AM156" s="439">
        <f t="shared" si="273"/>
        <v>-12.620318386725813</v>
      </c>
      <c r="AN156" s="440">
        <f t="shared" si="273"/>
        <v>-11.904259266098961</v>
      </c>
    </row>
    <row r="157" spans="1:40" outlineLevel="2">
      <c r="A157" s="882">
        <f>ROW()</f>
        <v>157</v>
      </c>
      <c r="B157" s="453"/>
      <c r="D157" s="452" t="s">
        <v>583</v>
      </c>
      <c r="H157" s="458"/>
      <c r="I157" s="458"/>
      <c r="J157" s="459"/>
      <c r="K157" s="458"/>
      <c r="L157" s="458"/>
      <c r="M157" s="458"/>
      <c r="N157" s="458"/>
      <c r="O157" s="443">
        <f t="shared" ref="O157:AN157" si="274">O327+O454+O581+O708</f>
        <v>0</v>
      </c>
      <c r="P157" s="439">
        <f t="shared" si="274"/>
        <v>0</v>
      </c>
      <c r="Q157" s="439">
        <f t="shared" si="274"/>
        <v>0</v>
      </c>
      <c r="R157" s="439">
        <f t="shared" si="274"/>
        <v>0</v>
      </c>
      <c r="S157" s="440">
        <f t="shared" si="274"/>
        <v>0</v>
      </c>
      <c r="T157" s="439">
        <f t="shared" si="274"/>
        <v>0</v>
      </c>
      <c r="U157" s="439">
        <f t="shared" si="274"/>
        <v>0</v>
      </c>
      <c r="V157" s="439">
        <f t="shared" si="274"/>
        <v>0</v>
      </c>
      <c r="W157" s="439">
        <f t="shared" si="274"/>
        <v>0</v>
      </c>
      <c r="X157" s="440">
        <f t="shared" si="274"/>
        <v>0</v>
      </c>
      <c r="Y157" s="443">
        <f t="shared" si="274"/>
        <v>0</v>
      </c>
      <c r="Z157" s="439">
        <f t="shared" si="274"/>
        <v>0</v>
      </c>
      <c r="AA157" s="439">
        <f t="shared" si="274"/>
        <v>0</v>
      </c>
      <c r="AB157" s="439">
        <f t="shared" si="274"/>
        <v>0</v>
      </c>
      <c r="AC157" s="439">
        <f t="shared" si="274"/>
        <v>0</v>
      </c>
      <c r="AD157" s="440">
        <f t="shared" si="274"/>
        <v>0</v>
      </c>
      <c r="AE157" s="443">
        <f t="shared" si="274"/>
        <v>-0.17407586698624133</v>
      </c>
      <c r="AF157" s="439">
        <f t="shared" si="274"/>
        <v>-0.31395075998971034</v>
      </c>
      <c r="AG157" s="439">
        <f t="shared" si="274"/>
        <v>-0.54603323825236683</v>
      </c>
      <c r="AH157" s="439">
        <f t="shared" si="274"/>
        <v>-0.71541443259322313</v>
      </c>
      <c r="AI157" s="440">
        <f t="shared" si="274"/>
        <v>-0.88322583627483431</v>
      </c>
      <c r="AJ157" s="443">
        <f t="shared" si="274"/>
        <v>-0.53428458543155233</v>
      </c>
      <c r="AK157" s="439">
        <f t="shared" si="274"/>
        <v>-0.64388106246020871</v>
      </c>
      <c r="AL157" s="439">
        <f t="shared" si="274"/>
        <v>-0.9475541662639364</v>
      </c>
      <c r="AM157" s="439">
        <f t="shared" si="274"/>
        <v>-1.1110924123555659</v>
      </c>
      <c r="AN157" s="440">
        <f t="shared" si="274"/>
        <v>-1.1621895605839623</v>
      </c>
    </row>
    <row r="158" spans="1:40" outlineLevel="2">
      <c r="A158" s="882">
        <f>ROW()</f>
        <v>158</v>
      </c>
      <c r="B158" s="453"/>
      <c r="D158" s="452" t="s">
        <v>81</v>
      </c>
      <c r="H158" s="458"/>
      <c r="I158" s="458"/>
      <c r="J158" s="459"/>
      <c r="K158" s="458"/>
      <c r="L158" s="458"/>
      <c r="M158" s="458"/>
      <c r="N158" s="458"/>
      <c r="O158" s="443">
        <f t="shared" ref="O158:AN158" si="275">O328+O455+O582+O709</f>
        <v>-3.9867328392522072</v>
      </c>
      <c r="P158" s="439">
        <f t="shared" si="275"/>
        <v>-3.9867328392522072</v>
      </c>
      <c r="Q158" s="439">
        <f t="shared" si="275"/>
        <v>-3.9867328392522072</v>
      </c>
      <c r="R158" s="439">
        <f t="shared" si="275"/>
        <v>-3.9867328392522072</v>
      </c>
      <c r="S158" s="440">
        <f t="shared" si="275"/>
        <v>-3.9867328392522068</v>
      </c>
      <c r="T158" s="439">
        <f t="shared" si="275"/>
        <v>0</v>
      </c>
      <c r="U158" s="439">
        <f t="shared" si="275"/>
        <v>0</v>
      </c>
      <c r="V158" s="439">
        <f t="shared" si="275"/>
        <v>0</v>
      </c>
      <c r="W158" s="439">
        <f t="shared" si="275"/>
        <v>0</v>
      </c>
      <c r="X158" s="440">
        <f t="shared" si="275"/>
        <v>0</v>
      </c>
      <c r="Y158" s="443">
        <f t="shared" si="275"/>
        <v>0</v>
      </c>
      <c r="Z158" s="439">
        <f t="shared" si="275"/>
        <v>0</v>
      </c>
      <c r="AA158" s="439">
        <f t="shared" si="275"/>
        <v>0</v>
      </c>
      <c r="AB158" s="439">
        <f t="shared" si="275"/>
        <v>0</v>
      </c>
      <c r="AC158" s="439">
        <f t="shared" si="275"/>
        <v>0</v>
      </c>
      <c r="AD158" s="440">
        <f t="shared" si="275"/>
        <v>0</v>
      </c>
      <c r="AE158" s="443">
        <f t="shared" si="275"/>
        <v>0</v>
      </c>
      <c r="AF158" s="439">
        <f t="shared" si="275"/>
        <v>0</v>
      </c>
      <c r="AG158" s="439">
        <f t="shared" si="275"/>
        <v>0</v>
      </c>
      <c r="AH158" s="439">
        <f t="shared" si="275"/>
        <v>0</v>
      </c>
      <c r="AI158" s="440">
        <f t="shared" si="275"/>
        <v>0</v>
      </c>
      <c r="AJ158" s="443">
        <f t="shared" si="275"/>
        <v>-1.1102365771523126E-15</v>
      </c>
      <c r="AK158" s="439">
        <f t="shared" si="275"/>
        <v>0</v>
      </c>
      <c r="AL158" s="439">
        <f t="shared" si="275"/>
        <v>0</v>
      </c>
      <c r="AM158" s="439">
        <f t="shared" si="275"/>
        <v>0</v>
      </c>
      <c r="AN158" s="440">
        <f t="shared" si="275"/>
        <v>0</v>
      </c>
    </row>
    <row r="159" spans="1:40" outlineLevel="2">
      <c r="A159" s="882">
        <f>ROW()</f>
        <v>159</v>
      </c>
      <c r="B159" s="453"/>
      <c r="D159" s="452" t="s">
        <v>28</v>
      </c>
      <c r="H159" s="458"/>
      <c r="I159" s="458"/>
      <c r="J159" s="459"/>
      <c r="K159" s="458"/>
      <c r="L159" s="458"/>
      <c r="M159" s="458"/>
      <c r="N159" s="458"/>
      <c r="O159" s="443">
        <f t="shared" ref="O159:AN159" si="276">O329+O456+O583+O710</f>
        <v>0</v>
      </c>
      <c r="P159" s="439">
        <f t="shared" si="276"/>
        <v>0</v>
      </c>
      <c r="Q159" s="439">
        <f t="shared" si="276"/>
        <v>0</v>
      </c>
      <c r="R159" s="439">
        <f t="shared" si="276"/>
        <v>0</v>
      </c>
      <c r="S159" s="440">
        <f t="shared" si="276"/>
        <v>0</v>
      </c>
      <c r="T159" s="439">
        <f t="shared" si="276"/>
        <v>0</v>
      </c>
      <c r="U159" s="439">
        <f t="shared" si="276"/>
        <v>0</v>
      </c>
      <c r="V159" s="439">
        <f t="shared" si="276"/>
        <v>0</v>
      </c>
      <c r="W159" s="439">
        <f t="shared" si="276"/>
        <v>0</v>
      </c>
      <c r="X159" s="440">
        <f t="shared" si="276"/>
        <v>0</v>
      </c>
      <c r="Y159" s="443">
        <f t="shared" si="276"/>
        <v>0</v>
      </c>
      <c r="Z159" s="439">
        <f t="shared" si="276"/>
        <v>0</v>
      </c>
      <c r="AA159" s="439">
        <f t="shared" si="276"/>
        <v>0</v>
      </c>
      <c r="AB159" s="439">
        <f t="shared" si="276"/>
        <v>0</v>
      </c>
      <c r="AC159" s="439">
        <f t="shared" si="276"/>
        <v>0</v>
      </c>
      <c r="AD159" s="440">
        <f t="shared" si="276"/>
        <v>0</v>
      </c>
      <c r="AE159" s="443">
        <f t="shared" si="276"/>
        <v>0</v>
      </c>
      <c r="AF159" s="439">
        <f t="shared" si="276"/>
        <v>0</v>
      </c>
      <c r="AG159" s="439">
        <f t="shared" si="276"/>
        <v>0</v>
      </c>
      <c r="AH159" s="439">
        <f t="shared" si="276"/>
        <v>0</v>
      </c>
      <c r="AI159" s="440">
        <f t="shared" si="276"/>
        <v>0</v>
      </c>
      <c r="AJ159" s="443">
        <f t="shared" si="276"/>
        <v>0</v>
      </c>
      <c r="AK159" s="439">
        <f t="shared" si="276"/>
        <v>0</v>
      </c>
      <c r="AL159" s="439">
        <f t="shared" si="276"/>
        <v>0</v>
      </c>
      <c r="AM159" s="439">
        <f t="shared" si="276"/>
        <v>0</v>
      </c>
      <c r="AN159" s="440">
        <f t="shared" si="276"/>
        <v>0</v>
      </c>
    </row>
    <row r="160" spans="1:40" outlineLevel="2">
      <c r="A160" s="882">
        <f>ROW()</f>
        <v>160</v>
      </c>
      <c r="B160" s="453"/>
      <c r="D160" s="456" t="s">
        <v>443</v>
      </c>
      <c r="E160" s="456"/>
      <c r="F160" s="456"/>
      <c r="G160" s="456"/>
      <c r="H160" s="460"/>
      <c r="I160" s="460"/>
      <c r="J160" s="461"/>
      <c r="K160" s="460"/>
      <c r="L160" s="460"/>
      <c r="M160" s="460"/>
      <c r="N160" s="460"/>
      <c r="O160" s="462">
        <f t="shared" ref="O160:AN160" si="277">O330+O457+O584+O711</f>
        <v>0</v>
      </c>
      <c r="P160" s="441">
        <f t="shared" si="277"/>
        <v>0</v>
      </c>
      <c r="Q160" s="441">
        <f t="shared" si="277"/>
        <v>0</v>
      </c>
      <c r="R160" s="441">
        <f t="shared" si="277"/>
        <v>0</v>
      </c>
      <c r="S160" s="442">
        <f t="shared" si="277"/>
        <v>0</v>
      </c>
      <c r="T160" s="441">
        <f t="shared" si="277"/>
        <v>0</v>
      </c>
      <c r="U160" s="441">
        <f t="shared" si="277"/>
        <v>0</v>
      </c>
      <c r="V160" s="441">
        <f t="shared" si="277"/>
        <v>0</v>
      </c>
      <c r="W160" s="441">
        <f t="shared" si="277"/>
        <v>0</v>
      </c>
      <c r="X160" s="442">
        <f t="shared" si="277"/>
        <v>0</v>
      </c>
      <c r="Y160" s="462">
        <f t="shared" si="277"/>
        <v>0</v>
      </c>
      <c r="Z160" s="441">
        <f t="shared" si="277"/>
        <v>0</v>
      </c>
      <c r="AA160" s="441">
        <f t="shared" si="277"/>
        <v>0</v>
      </c>
      <c r="AB160" s="441">
        <f t="shared" si="277"/>
        <v>0</v>
      </c>
      <c r="AC160" s="441">
        <f t="shared" si="277"/>
        <v>0</v>
      </c>
      <c r="AD160" s="442">
        <f t="shared" si="277"/>
        <v>-5.5270877263382152E-3</v>
      </c>
      <c r="AE160" s="462">
        <f t="shared" si="277"/>
        <v>-1.7113968025082957E-2</v>
      </c>
      <c r="AF160" s="441">
        <f t="shared" si="277"/>
        <v>-1.7113968025082957E-2</v>
      </c>
      <c r="AG160" s="441">
        <f t="shared" si="277"/>
        <v>-1.7113968025082957E-2</v>
      </c>
      <c r="AH160" s="441">
        <f t="shared" si="277"/>
        <v>-1.7113968025082957E-2</v>
      </c>
      <c r="AI160" s="442">
        <f t="shared" si="277"/>
        <v>-1.7113968025082957E-2</v>
      </c>
      <c r="AJ160" s="462">
        <f t="shared" si="277"/>
        <v>-1.7156745273983729E-2</v>
      </c>
      <c r="AK160" s="441">
        <f t="shared" si="277"/>
        <v>-1.7156745273983729E-2</v>
      </c>
      <c r="AL160" s="441">
        <f t="shared" si="277"/>
        <v>-1.7156745273983729E-2</v>
      </c>
      <c r="AM160" s="441">
        <f t="shared" si="277"/>
        <v>-1.7156745273983729E-2</v>
      </c>
      <c r="AN160" s="442">
        <f t="shared" si="277"/>
        <v>-1.7156745273983729E-2</v>
      </c>
    </row>
    <row r="161" spans="1:40" outlineLevel="2">
      <c r="A161" s="882">
        <f>ROW()</f>
        <v>161</v>
      </c>
      <c r="B161" s="453"/>
      <c r="D161" s="452" t="s">
        <v>24</v>
      </c>
      <c r="F161" s="454"/>
      <c r="G161" s="454"/>
      <c r="H161" s="448"/>
      <c r="I161" s="448"/>
      <c r="J161" s="464"/>
      <c r="K161" s="448"/>
      <c r="L161" s="448"/>
      <c r="M161" s="448"/>
      <c r="N161" s="448"/>
      <c r="O161" s="443">
        <f t="shared" ref="O161:AN161" si="278">SUM(O145:O160)</f>
        <v>-41.350636127680183</v>
      </c>
      <c r="P161" s="439">
        <f t="shared" si="278"/>
        <v>-43.984024603348502</v>
      </c>
      <c r="Q161" s="439">
        <f t="shared" si="278"/>
        <v>-46.414633211851452</v>
      </c>
      <c r="R161" s="439">
        <f t="shared" si="278"/>
        <v>-48.390392375879138</v>
      </c>
      <c r="S161" s="440">
        <f t="shared" si="278"/>
        <v>-50.915716169729265</v>
      </c>
      <c r="T161" s="439">
        <f t="shared" si="278"/>
        <v>-15.794769062471239</v>
      </c>
      <c r="U161" s="439">
        <f t="shared" si="278"/>
        <v>-34.226211337290501</v>
      </c>
      <c r="V161" s="439">
        <f t="shared" si="278"/>
        <v>-37.310510716781785</v>
      </c>
      <c r="W161" s="439">
        <f t="shared" si="278"/>
        <v>-40.343459722995227</v>
      </c>
      <c r="X161" s="440">
        <f t="shared" si="278"/>
        <v>-43.29327679054412</v>
      </c>
      <c r="Y161" s="443">
        <f t="shared" si="278"/>
        <v>-21.138934552832843</v>
      </c>
      <c r="Z161" s="439">
        <f t="shared" si="278"/>
        <v>-46.688679117681986</v>
      </c>
      <c r="AA161" s="439">
        <f t="shared" si="278"/>
        <v>-51.809574273567591</v>
      </c>
      <c r="AB161" s="439">
        <f t="shared" si="278"/>
        <v>-55.373575974761671</v>
      </c>
      <c r="AC161" s="439">
        <f t="shared" si="278"/>
        <v>-58.678145037995925</v>
      </c>
      <c r="AD161" s="440">
        <f t="shared" si="278"/>
        <v>-62.318955409355347</v>
      </c>
      <c r="AE161" s="443">
        <f t="shared" si="278"/>
        <v>-54.02266823365477</v>
      </c>
      <c r="AF161" s="439">
        <f t="shared" si="278"/>
        <v>-64.801158225118215</v>
      </c>
      <c r="AG161" s="439">
        <f t="shared" si="278"/>
        <v>-66.524909041776382</v>
      </c>
      <c r="AH161" s="439">
        <f t="shared" si="278"/>
        <v>-67.984240349143505</v>
      </c>
      <c r="AI161" s="440">
        <f t="shared" si="278"/>
        <v>-70.718872073124587</v>
      </c>
      <c r="AJ161" s="443">
        <f t="shared" si="278"/>
        <v>-60.27589257240237</v>
      </c>
      <c r="AK161" s="439">
        <f t="shared" si="278"/>
        <v>-72.455633134444355</v>
      </c>
      <c r="AL161" s="439">
        <f t="shared" si="278"/>
        <v>-77.427468565899261</v>
      </c>
      <c r="AM161" s="439">
        <f t="shared" si="278"/>
        <v>-78.64830702149861</v>
      </c>
      <c r="AN161" s="440">
        <f t="shared" si="278"/>
        <v>-78.963722229207264</v>
      </c>
    </row>
    <row r="162" spans="1:40" outlineLevel="1">
      <c r="A162" s="732" t="s">
        <v>299</v>
      </c>
      <c r="B162" s="733"/>
      <c r="C162" s="881"/>
      <c r="D162" s="733"/>
      <c r="E162" s="733"/>
      <c r="F162" s="733"/>
      <c r="G162" s="730"/>
      <c r="H162" s="733"/>
      <c r="I162" s="730"/>
      <c r="J162" s="729"/>
      <c r="K162" s="730"/>
      <c r="L162" s="730"/>
      <c r="M162" s="730"/>
      <c r="N162" s="730"/>
      <c r="O162" s="729"/>
      <c r="P162" s="730"/>
      <c r="Q162" s="730"/>
      <c r="R162" s="730"/>
      <c r="S162" s="731"/>
      <c r="T162" s="730"/>
      <c r="U162" s="730"/>
      <c r="V162" s="730"/>
      <c r="W162" s="730"/>
      <c r="X162" s="731"/>
      <c r="Y162" s="729"/>
      <c r="Z162" s="730"/>
      <c r="AA162" s="730"/>
      <c r="AB162" s="730"/>
      <c r="AC162" s="730"/>
      <c r="AD162" s="731"/>
      <c r="AE162" s="729"/>
      <c r="AF162" s="730"/>
      <c r="AG162" s="730"/>
      <c r="AH162" s="730"/>
      <c r="AI162" s="731"/>
      <c r="AJ162" s="729"/>
      <c r="AK162" s="730"/>
      <c r="AL162" s="730"/>
      <c r="AM162" s="730"/>
      <c r="AN162" s="731"/>
    </row>
    <row r="163" spans="1:40" outlineLevel="2">
      <c r="A163" s="882">
        <f>ROW()</f>
        <v>163</v>
      </c>
      <c r="B163" s="453"/>
      <c r="D163" s="452" t="s">
        <v>300</v>
      </c>
      <c r="H163" s="458"/>
      <c r="I163" s="458"/>
      <c r="J163" s="459"/>
      <c r="K163" s="458"/>
      <c r="L163" s="458"/>
      <c r="M163" s="458"/>
      <c r="N163" s="458"/>
      <c r="O163" s="324"/>
      <c r="P163" s="157"/>
      <c r="Q163" s="157"/>
      <c r="R163" s="157"/>
      <c r="S163" s="320"/>
      <c r="T163" s="27">
        <f t="shared" ref="T163:AN163" si="279">T460+T587+T714</f>
        <v>0</v>
      </c>
      <c r="U163" s="27">
        <f t="shared" si="279"/>
        <v>0</v>
      </c>
      <c r="V163" s="27">
        <f t="shared" si="279"/>
        <v>0</v>
      </c>
      <c r="W163" s="27">
        <f t="shared" si="279"/>
        <v>0</v>
      </c>
      <c r="X163" s="313">
        <f t="shared" si="279"/>
        <v>0</v>
      </c>
      <c r="Y163" s="326">
        <f t="shared" si="279"/>
        <v>0</v>
      </c>
      <c r="Z163" s="27">
        <f t="shared" si="279"/>
        <v>0</v>
      </c>
      <c r="AA163" s="27">
        <f t="shared" si="279"/>
        <v>0</v>
      </c>
      <c r="AB163" s="27">
        <f t="shared" si="279"/>
        <v>0</v>
      </c>
      <c r="AC163" s="27">
        <f t="shared" si="279"/>
        <v>0</v>
      </c>
      <c r="AD163" s="313">
        <f t="shared" si="279"/>
        <v>-3.36924659346933E-2</v>
      </c>
      <c r="AE163" s="326">
        <f t="shared" si="279"/>
        <v>0</v>
      </c>
      <c r="AF163" s="27">
        <f t="shared" si="279"/>
        <v>0</v>
      </c>
      <c r="AG163" s="27">
        <f t="shared" si="279"/>
        <v>0</v>
      </c>
      <c r="AH163" s="27">
        <f t="shared" si="279"/>
        <v>0</v>
      </c>
      <c r="AI163" s="313">
        <f t="shared" si="279"/>
        <v>0</v>
      </c>
      <c r="AJ163" s="326">
        <f t="shared" si="279"/>
        <v>0</v>
      </c>
      <c r="AK163" s="27">
        <f t="shared" si="279"/>
        <v>0</v>
      </c>
      <c r="AL163" s="27">
        <f t="shared" si="279"/>
        <v>0</v>
      </c>
      <c r="AM163" s="27">
        <f t="shared" si="279"/>
        <v>0</v>
      </c>
      <c r="AN163" s="313">
        <f t="shared" si="279"/>
        <v>0</v>
      </c>
    </row>
    <row r="164" spans="1:40" outlineLevel="2">
      <c r="A164" s="882">
        <f>ROW()</f>
        <v>164</v>
      </c>
      <c r="B164" s="453"/>
      <c r="D164" s="452" t="s">
        <v>301</v>
      </c>
      <c r="H164" s="458"/>
      <c r="I164" s="458"/>
      <c r="J164" s="459"/>
      <c r="K164" s="458"/>
      <c r="L164" s="458"/>
      <c r="M164" s="458"/>
      <c r="N164" s="458"/>
      <c r="O164" s="324"/>
      <c r="P164" s="157"/>
      <c r="Q164" s="157"/>
      <c r="R164" s="157"/>
      <c r="S164" s="320"/>
      <c r="T164" s="27">
        <f t="shared" ref="T164:AN164" si="280">T461+T588+T715</f>
        <v>0</v>
      </c>
      <c r="U164" s="27">
        <f t="shared" si="280"/>
        <v>0</v>
      </c>
      <c r="V164" s="27">
        <f t="shared" si="280"/>
        <v>0</v>
      </c>
      <c r="W164" s="27">
        <f t="shared" si="280"/>
        <v>0</v>
      </c>
      <c r="X164" s="313">
        <f t="shared" si="280"/>
        <v>0</v>
      </c>
      <c r="Y164" s="326">
        <f t="shared" si="280"/>
        <v>0</v>
      </c>
      <c r="Z164" s="27">
        <f t="shared" si="280"/>
        <v>0</v>
      </c>
      <c r="AA164" s="27">
        <f t="shared" si="280"/>
        <v>0</v>
      </c>
      <c r="AB164" s="27">
        <f t="shared" si="280"/>
        <v>0</v>
      </c>
      <c r="AC164" s="27">
        <f t="shared" si="280"/>
        <v>0</v>
      </c>
      <c r="AD164" s="313">
        <f t="shared" si="280"/>
        <v>-8.8146672221842363E-3</v>
      </c>
      <c r="AE164" s="326">
        <f t="shared" si="280"/>
        <v>0</v>
      </c>
      <c r="AF164" s="27">
        <f t="shared" si="280"/>
        <v>0</v>
      </c>
      <c r="AG164" s="27">
        <f t="shared" si="280"/>
        <v>0</v>
      </c>
      <c r="AH164" s="27">
        <f t="shared" si="280"/>
        <v>0</v>
      </c>
      <c r="AI164" s="313">
        <f t="shared" si="280"/>
        <v>0</v>
      </c>
      <c r="AJ164" s="326">
        <f t="shared" si="280"/>
        <v>0</v>
      </c>
      <c r="AK164" s="27">
        <f t="shared" si="280"/>
        <v>0</v>
      </c>
      <c r="AL164" s="27">
        <f t="shared" si="280"/>
        <v>0</v>
      </c>
      <c r="AM164" s="27">
        <f t="shared" si="280"/>
        <v>0</v>
      </c>
      <c r="AN164" s="313">
        <f t="shared" si="280"/>
        <v>0</v>
      </c>
    </row>
    <row r="165" spans="1:40" outlineLevel="2">
      <c r="A165" s="882">
        <f>ROW()</f>
        <v>165</v>
      </c>
      <c r="B165" s="453"/>
      <c r="D165" s="452" t="s">
        <v>29</v>
      </c>
      <c r="H165" s="458"/>
      <c r="I165" s="458"/>
      <c r="J165" s="459"/>
      <c r="K165" s="458"/>
      <c r="L165" s="458"/>
      <c r="M165" s="458"/>
      <c r="N165" s="458"/>
      <c r="O165" s="324"/>
      <c r="P165" s="157"/>
      <c r="Q165" s="157"/>
      <c r="R165" s="157"/>
      <c r="S165" s="320"/>
      <c r="T165" s="27">
        <f t="shared" ref="T165:AN165" si="281">T462+T589+T716</f>
        <v>0</v>
      </c>
      <c r="U165" s="27">
        <f t="shared" si="281"/>
        <v>0</v>
      </c>
      <c r="V165" s="27">
        <f t="shared" si="281"/>
        <v>0</v>
      </c>
      <c r="W165" s="27">
        <f t="shared" si="281"/>
        <v>0</v>
      </c>
      <c r="X165" s="313">
        <f t="shared" si="281"/>
        <v>0</v>
      </c>
      <c r="Y165" s="326">
        <f t="shared" si="281"/>
        <v>0</v>
      </c>
      <c r="Z165" s="27">
        <f t="shared" si="281"/>
        <v>0</v>
      </c>
      <c r="AA165" s="27">
        <f t="shared" si="281"/>
        <v>0</v>
      </c>
      <c r="AB165" s="27">
        <f t="shared" si="281"/>
        <v>0</v>
      </c>
      <c r="AC165" s="27">
        <f t="shared" si="281"/>
        <v>0</v>
      </c>
      <c r="AD165" s="313">
        <f t="shared" si="281"/>
        <v>0</v>
      </c>
      <c r="AE165" s="326">
        <f t="shared" si="281"/>
        <v>0</v>
      </c>
      <c r="AF165" s="27">
        <f t="shared" si="281"/>
        <v>0</v>
      </c>
      <c r="AG165" s="27">
        <f t="shared" si="281"/>
        <v>0</v>
      </c>
      <c r="AH165" s="27">
        <f t="shared" si="281"/>
        <v>0</v>
      </c>
      <c r="AI165" s="313">
        <f t="shared" si="281"/>
        <v>0</v>
      </c>
      <c r="AJ165" s="326">
        <f t="shared" si="281"/>
        <v>0</v>
      </c>
      <c r="AK165" s="27">
        <f t="shared" si="281"/>
        <v>0</v>
      </c>
      <c r="AL165" s="27">
        <f t="shared" si="281"/>
        <v>0</v>
      </c>
      <c r="AM165" s="27">
        <f t="shared" si="281"/>
        <v>0</v>
      </c>
      <c r="AN165" s="313">
        <f t="shared" si="281"/>
        <v>0</v>
      </c>
    </row>
    <row r="166" spans="1:40" outlineLevel="2">
      <c r="A166" s="882">
        <f>ROW()</f>
        <v>166</v>
      </c>
      <c r="B166" s="453"/>
      <c r="D166" s="452" t="s">
        <v>30</v>
      </c>
      <c r="H166" s="458"/>
      <c r="I166" s="458"/>
      <c r="J166" s="459"/>
      <c r="K166" s="458"/>
      <c r="L166" s="458"/>
      <c r="M166" s="458"/>
      <c r="N166" s="458"/>
      <c r="O166" s="324"/>
      <c r="P166" s="157"/>
      <c r="Q166" s="157"/>
      <c r="R166" s="157"/>
      <c r="S166" s="320"/>
      <c r="T166" s="27">
        <f t="shared" ref="T166:AN166" si="282">T463+T590+T717</f>
        <v>0</v>
      </c>
      <c r="U166" s="27">
        <f t="shared" si="282"/>
        <v>0</v>
      </c>
      <c r="V166" s="27">
        <f t="shared" si="282"/>
        <v>0</v>
      </c>
      <c r="W166" s="27">
        <f t="shared" si="282"/>
        <v>0</v>
      </c>
      <c r="X166" s="313">
        <f t="shared" si="282"/>
        <v>0</v>
      </c>
      <c r="Y166" s="326">
        <f t="shared" si="282"/>
        <v>0</v>
      </c>
      <c r="Z166" s="27">
        <f t="shared" si="282"/>
        <v>0</v>
      </c>
      <c r="AA166" s="27">
        <f t="shared" si="282"/>
        <v>0</v>
      </c>
      <c r="AB166" s="27">
        <f t="shared" si="282"/>
        <v>0</v>
      </c>
      <c r="AC166" s="27">
        <f t="shared" si="282"/>
        <v>0</v>
      </c>
      <c r="AD166" s="313">
        <f t="shared" si="282"/>
        <v>0.18959671291586769</v>
      </c>
      <c r="AE166" s="326">
        <f t="shared" si="282"/>
        <v>0</v>
      </c>
      <c r="AF166" s="27">
        <f t="shared" si="282"/>
        <v>0</v>
      </c>
      <c r="AG166" s="27">
        <f t="shared" si="282"/>
        <v>0</v>
      </c>
      <c r="AH166" s="27">
        <f t="shared" si="282"/>
        <v>0</v>
      </c>
      <c r="AI166" s="313">
        <f t="shared" si="282"/>
        <v>0</v>
      </c>
      <c r="AJ166" s="326">
        <f t="shared" si="282"/>
        <v>0</v>
      </c>
      <c r="AK166" s="27">
        <f t="shared" si="282"/>
        <v>0</v>
      </c>
      <c r="AL166" s="27">
        <f t="shared" si="282"/>
        <v>0</v>
      </c>
      <c r="AM166" s="27">
        <f t="shared" si="282"/>
        <v>0</v>
      </c>
      <c r="AN166" s="313">
        <f t="shared" si="282"/>
        <v>0</v>
      </c>
    </row>
    <row r="167" spans="1:40" outlineLevel="2">
      <c r="A167" s="882">
        <f>ROW()</f>
        <v>167</v>
      </c>
      <c r="B167" s="453"/>
      <c r="D167" s="452" t="s">
        <v>31</v>
      </c>
      <c r="H167" s="458"/>
      <c r="I167" s="458"/>
      <c r="J167" s="459"/>
      <c r="K167" s="458"/>
      <c r="L167" s="458"/>
      <c r="M167" s="458"/>
      <c r="N167" s="458"/>
      <c r="O167" s="324"/>
      <c r="P167" s="157"/>
      <c r="Q167" s="157"/>
      <c r="R167" s="157"/>
      <c r="S167" s="320"/>
      <c r="T167" s="27">
        <f t="shared" ref="T167:AN167" si="283">T464+T591+T718</f>
        <v>0</v>
      </c>
      <c r="U167" s="27">
        <f t="shared" si="283"/>
        <v>0</v>
      </c>
      <c r="V167" s="27">
        <f t="shared" si="283"/>
        <v>0</v>
      </c>
      <c r="W167" s="27">
        <f t="shared" si="283"/>
        <v>0</v>
      </c>
      <c r="X167" s="313">
        <f t="shared" si="283"/>
        <v>0</v>
      </c>
      <c r="Y167" s="326">
        <f t="shared" si="283"/>
        <v>0</v>
      </c>
      <c r="Z167" s="27">
        <f t="shared" si="283"/>
        <v>0</v>
      </c>
      <c r="AA167" s="27">
        <f t="shared" si="283"/>
        <v>0</v>
      </c>
      <c r="AB167" s="27">
        <f t="shared" si="283"/>
        <v>0</v>
      </c>
      <c r="AC167" s="27">
        <f t="shared" si="283"/>
        <v>0</v>
      </c>
      <c r="AD167" s="313">
        <f t="shared" si="283"/>
        <v>0</v>
      </c>
      <c r="AE167" s="326">
        <f t="shared" si="283"/>
        <v>0</v>
      </c>
      <c r="AF167" s="27">
        <f t="shared" si="283"/>
        <v>0</v>
      </c>
      <c r="AG167" s="27">
        <f t="shared" si="283"/>
        <v>0</v>
      </c>
      <c r="AH167" s="27">
        <f t="shared" si="283"/>
        <v>0</v>
      </c>
      <c r="AI167" s="313">
        <f t="shared" si="283"/>
        <v>0</v>
      </c>
      <c r="AJ167" s="326">
        <f t="shared" si="283"/>
        <v>0</v>
      </c>
      <c r="AK167" s="27">
        <f t="shared" si="283"/>
        <v>0</v>
      </c>
      <c r="AL167" s="27">
        <f t="shared" si="283"/>
        <v>0</v>
      </c>
      <c r="AM167" s="27">
        <f t="shared" si="283"/>
        <v>0</v>
      </c>
      <c r="AN167" s="313">
        <f t="shared" si="283"/>
        <v>0</v>
      </c>
    </row>
    <row r="168" spans="1:40" outlineLevel="2">
      <c r="A168" s="882">
        <f>ROW()</f>
        <v>168</v>
      </c>
      <c r="B168" s="453"/>
      <c r="D168" s="452" t="s">
        <v>32</v>
      </c>
      <c r="H168" s="458"/>
      <c r="I168" s="458"/>
      <c r="J168" s="459"/>
      <c r="K168" s="458"/>
      <c r="L168" s="458"/>
      <c r="M168" s="458"/>
      <c r="N168" s="458"/>
      <c r="O168" s="324"/>
      <c r="P168" s="157"/>
      <c r="Q168" s="157"/>
      <c r="R168" s="157"/>
      <c r="S168" s="320"/>
      <c r="T168" s="27">
        <f t="shared" ref="T168:AN168" si="284">T465+T592+T719</f>
        <v>0</v>
      </c>
      <c r="U168" s="27">
        <f t="shared" si="284"/>
        <v>0</v>
      </c>
      <c r="V168" s="27">
        <f t="shared" si="284"/>
        <v>0</v>
      </c>
      <c r="W168" s="27">
        <f t="shared" si="284"/>
        <v>0</v>
      </c>
      <c r="X168" s="313">
        <f t="shared" si="284"/>
        <v>-1.8799805447470792E-2</v>
      </c>
      <c r="Y168" s="326">
        <f t="shared" si="284"/>
        <v>0</v>
      </c>
      <c r="Z168" s="27">
        <f t="shared" si="284"/>
        <v>0</v>
      </c>
      <c r="AA168" s="27">
        <f t="shared" si="284"/>
        <v>0</v>
      </c>
      <c r="AB168" s="27">
        <f t="shared" si="284"/>
        <v>0</v>
      </c>
      <c r="AC168" s="27">
        <f t="shared" si="284"/>
        <v>0</v>
      </c>
      <c r="AD168" s="313">
        <f t="shared" si="284"/>
        <v>-4.5487265592056333E-2</v>
      </c>
      <c r="AE168" s="326">
        <f t="shared" si="284"/>
        <v>0</v>
      </c>
      <c r="AF168" s="27">
        <f t="shared" si="284"/>
        <v>0</v>
      </c>
      <c r="AG168" s="27">
        <f t="shared" si="284"/>
        <v>0</v>
      </c>
      <c r="AH168" s="27">
        <f t="shared" si="284"/>
        <v>0</v>
      </c>
      <c r="AI168" s="313">
        <f t="shared" si="284"/>
        <v>0</v>
      </c>
      <c r="AJ168" s="326">
        <f t="shared" si="284"/>
        <v>0</v>
      </c>
      <c r="AK168" s="27">
        <f t="shared" si="284"/>
        <v>0</v>
      </c>
      <c r="AL168" s="27">
        <f t="shared" si="284"/>
        <v>0</v>
      </c>
      <c r="AM168" s="27">
        <f t="shared" si="284"/>
        <v>0</v>
      </c>
      <c r="AN168" s="313">
        <f t="shared" si="284"/>
        <v>0</v>
      </c>
    </row>
    <row r="169" spans="1:40" outlineLevel="2">
      <c r="A169" s="882">
        <f>ROW()</f>
        <v>169</v>
      </c>
      <c r="B169" s="453"/>
      <c r="D169" s="452" t="s">
        <v>33</v>
      </c>
      <c r="H169" s="458"/>
      <c r="I169" s="458"/>
      <c r="J169" s="459"/>
      <c r="K169" s="458"/>
      <c r="L169" s="458"/>
      <c r="M169" s="458"/>
      <c r="N169" s="458"/>
      <c r="O169" s="324"/>
      <c r="P169" s="157"/>
      <c r="Q169" s="157"/>
      <c r="R169" s="157"/>
      <c r="S169" s="320"/>
      <c r="T169" s="27">
        <f t="shared" ref="T169:AN169" si="285">T466+T593+T720</f>
        <v>0</v>
      </c>
      <c r="U169" s="27">
        <f t="shared" si="285"/>
        <v>0</v>
      </c>
      <c r="V169" s="27">
        <f t="shared" si="285"/>
        <v>0</v>
      </c>
      <c r="W169" s="27">
        <f t="shared" si="285"/>
        <v>0</v>
      </c>
      <c r="X169" s="313">
        <f t="shared" si="285"/>
        <v>0</v>
      </c>
      <c r="Y169" s="326">
        <f t="shared" si="285"/>
        <v>0</v>
      </c>
      <c r="Z169" s="27">
        <f t="shared" si="285"/>
        <v>0</v>
      </c>
      <c r="AA169" s="27">
        <f t="shared" si="285"/>
        <v>0</v>
      </c>
      <c r="AB169" s="27">
        <f t="shared" si="285"/>
        <v>0</v>
      </c>
      <c r="AC169" s="27">
        <f t="shared" si="285"/>
        <v>0</v>
      </c>
      <c r="AD169" s="313">
        <f t="shared" si="285"/>
        <v>-0.87296160167246173</v>
      </c>
      <c r="AE169" s="326">
        <f t="shared" si="285"/>
        <v>0</v>
      </c>
      <c r="AF169" s="27">
        <f t="shared" si="285"/>
        <v>0</v>
      </c>
      <c r="AG169" s="27">
        <f t="shared" si="285"/>
        <v>0</v>
      </c>
      <c r="AH169" s="27">
        <f t="shared" si="285"/>
        <v>0</v>
      </c>
      <c r="AI169" s="313">
        <f t="shared" si="285"/>
        <v>0</v>
      </c>
      <c r="AJ169" s="326">
        <f t="shared" si="285"/>
        <v>0</v>
      </c>
      <c r="AK169" s="27">
        <f t="shared" si="285"/>
        <v>0</v>
      </c>
      <c r="AL169" s="27">
        <f t="shared" si="285"/>
        <v>0</v>
      </c>
      <c r="AM169" s="27">
        <f t="shared" si="285"/>
        <v>0</v>
      </c>
      <c r="AN169" s="313">
        <f t="shared" si="285"/>
        <v>0</v>
      </c>
    </row>
    <row r="170" spans="1:40" outlineLevel="2">
      <c r="A170" s="882">
        <f>ROW()</f>
        <v>170</v>
      </c>
      <c r="B170" s="453"/>
      <c r="D170" s="452" t="s">
        <v>27</v>
      </c>
      <c r="H170" s="458"/>
      <c r="I170" s="458"/>
      <c r="J170" s="459"/>
      <c r="K170" s="458"/>
      <c r="L170" s="458"/>
      <c r="M170" s="458"/>
      <c r="N170" s="458"/>
      <c r="O170" s="324"/>
      <c r="P170" s="157"/>
      <c r="Q170" s="157"/>
      <c r="R170" s="157"/>
      <c r="S170" s="320"/>
      <c r="T170" s="27">
        <f t="shared" ref="T170:AN170" si="286">T467+T594+T721</f>
        <v>0</v>
      </c>
      <c r="U170" s="27">
        <f t="shared" si="286"/>
        <v>0</v>
      </c>
      <c r="V170" s="27">
        <f t="shared" si="286"/>
        <v>0</v>
      </c>
      <c r="W170" s="27">
        <f t="shared" si="286"/>
        <v>0</v>
      </c>
      <c r="X170" s="313">
        <f t="shared" si="286"/>
        <v>0</v>
      </c>
      <c r="Y170" s="326">
        <f t="shared" si="286"/>
        <v>0</v>
      </c>
      <c r="Z170" s="27">
        <f t="shared" si="286"/>
        <v>0</v>
      </c>
      <c r="AA170" s="27">
        <f t="shared" si="286"/>
        <v>0</v>
      </c>
      <c r="AB170" s="27">
        <f t="shared" si="286"/>
        <v>0</v>
      </c>
      <c r="AC170" s="27">
        <f t="shared" si="286"/>
        <v>0</v>
      </c>
      <c r="AD170" s="313">
        <f t="shared" si="286"/>
        <v>-0.23032153712098666</v>
      </c>
      <c r="AE170" s="326">
        <f t="shared" si="286"/>
        <v>0</v>
      </c>
      <c r="AF170" s="27">
        <f t="shared" si="286"/>
        <v>0</v>
      </c>
      <c r="AG170" s="27">
        <f t="shared" si="286"/>
        <v>0</v>
      </c>
      <c r="AH170" s="27">
        <f t="shared" si="286"/>
        <v>0</v>
      </c>
      <c r="AI170" s="313">
        <f t="shared" si="286"/>
        <v>0</v>
      </c>
      <c r="AJ170" s="326">
        <f t="shared" si="286"/>
        <v>0</v>
      </c>
      <c r="AK170" s="27">
        <f t="shared" si="286"/>
        <v>0</v>
      </c>
      <c r="AL170" s="27">
        <f t="shared" si="286"/>
        <v>0</v>
      </c>
      <c r="AM170" s="27">
        <f t="shared" si="286"/>
        <v>0</v>
      </c>
      <c r="AN170" s="313">
        <f t="shared" si="286"/>
        <v>0</v>
      </c>
    </row>
    <row r="171" spans="1:40" outlineLevel="2">
      <c r="A171" s="882">
        <f>ROW()</f>
        <v>171</v>
      </c>
      <c r="B171" s="453"/>
      <c r="D171" s="452" t="s">
        <v>34</v>
      </c>
      <c r="H171" s="458"/>
      <c r="I171" s="458"/>
      <c r="J171" s="459"/>
      <c r="K171" s="458"/>
      <c r="L171" s="458"/>
      <c r="M171" s="458"/>
      <c r="N171" s="458"/>
      <c r="O171" s="324"/>
      <c r="P171" s="157"/>
      <c r="Q171" s="157"/>
      <c r="R171" s="157"/>
      <c r="S171" s="320"/>
      <c r="T171" s="27">
        <f t="shared" ref="T171:AN171" si="287">T468+T595+T722</f>
        <v>0</v>
      </c>
      <c r="U171" s="27">
        <f t="shared" si="287"/>
        <v>0</v>
      </c>
      <c r="V171" s="27">
        <f t="shared" si="287"/>
        <v>0</v>
      </c>
      <c r="W171" s="27">
        <f t="shared" si="287"/>
        <v>0</v>
      </c>
      <c r="X171" s="313">
        <f t="shared" si="287"/>
        <v>0</v>
      </c>
      <c r="Y171" s="326">
        <f t="shared" si="287"/>
        <v>0</v>
      </c>
      <c r="Z171" s="27">
        <f t="shared" si="287"/>
        <v>0</v>
      </c>
      <c r="AA171" s="27">
        <f t="shared" si="287"/>
        <v>0</v>
      </c>
      <c r="AB171" s="27">
        <f t="shared" si="287"/>
        <v>0</v>
      </c>
      <c r="AC171" s="27">
        <f t="shared" si="287"/>
        <v>0</v>
      </c>
      <c r="AD171" s="313">
        <f t="shared" si="287"/>
        <v>-0.40734429632874553</v>
      </c>
      <c r="AE171" s="326">
        <f t="shared" si="287"/>
        <v>0</v>
      </c>
      <c r="AF171" s="27">
        <f t="shared" si="287"/>
        <v>0</v>
      </c>
      <c r="AG171" s="27">
        <f t="shared" si="287"/>
        <v>0</v>
      </c>
      <c r="AH171" s="27">
        <f t="shared" si="287"/>
        <v>0</v>
      </c>
      <c r="AI171" s="313">
        <f t="shared" si="287"/>
        <v>0</v>
      </c>
      <c r="AJ171" s="326">
        <f t="shared" si="287"/>
        <v>0</v>
      </c>
      <c r="AK171" s="27">
        <f t="shared" si="287"/>
        <v>0</v>
      </c>
      <c r="AL171" s="27">
        <f t="shared" si="287"/>
        <v>0</v>
      </c>
      <c r="AM171" s="27">
        <f t="shared" si="287"/>
        <v>0</v>
      </c>
      <c r="AN171" s="313">
        <f t="shared" si="287"/>
        <v>0</v>
      </c>
    </row>
    <row r="172" spans="1:40" outlineLevel="2">
      <c r="A172" s="882">
        <f>ROW()</f>
        <v>172</v>
      </c>
      <c r="B172" s="453"/>
      <c r="D172" s="452" t="s">
        <v>35</v>
      </c>
      <c r="H172" s="458"/>
      <c r="I172" s="458"/>
      <c r="J172" s="459"/>
      <c r="K172" s="458"/>
      <c r="L172" s="458"/>
      <c r="M172" s="458"/>
      <c r="N172" s="458"/>
      <c r="O172" s="324"/>
      <c r="P172" s="157"/>
      <c r="Q172" s="157"/>
      <c r="R172" s="157"/>
      <c r="S172" s="320"/>
      <c r="T172" s="27">
        <f t="shared" ref="T172:AN172" si="288">T469+T596+T723</f>
        <v>0</v>
      </c>
      <c r="U172" s="27">
        <f t="shared" si="288"/>
        <v>0</v>
      </c>
      <c r="V172" s="27">
        <f t="shared" si="288"/>
        <v>0</v>
      </c>
      <c r="W172" s="27">
        <f t="shared" si="288"/>
        <v>0</v>
      </c>
      <c r="X172" s="313">
        <f t="shared" si="288"/>
        <v>0</v>
      </c>
      <c r="Y172" s="326">
        <f t="shared" si="288"/>
        <v>0</v>
      </c>
      <c r="Z172" s="27">
        <f t="shared" si="288"/>
        <v>0</v>
      </c>
      <c r="AA172" s="27">
        <f t="shared" si="288"/>
        <v>0</v>
      </c>
      <c r="AB172" s="27">
        <f t="shared" si="288"/>
        <v>0</v>
      </c>
      <c r="AC172" s="27">
        <f t="shared" si="288"/>
        <v>0</v>
      </c>
      <c r="AD172" s="313">
        <f t="shared" si="288"/>
        <v>1.5743716943429898E-2</v>
      </c>
      <c r="AE172" s="326">
        <f t="shared" si="288"/>
        <v>0</v>
      </c>
      <c r="AF172" s="27">
        <f t="shared" si="288"/>
        <v>0</v>
      </c>
      <c r="AG172" s="27">
        <f t="shared" si="288"/>
        <v>0</v>
      </c>
      <c r="AH172" s="27">
        <f t="shared" si="288"/>
        <v>0</v>
      </c>
      <c r="AI172" s="313">
        <f t="shared" si="288"/>
        <v>0</v>
      </c>
      <c r="AJ172" s="326">
        <f t="shared" si="288"/>
        <v>0</v>
      </c>
      <c r="AK172" s="27">
        <f t="shared" si="288"/>
        <v>0</v>
      </c>
      <c r="AL172" s="27">
        <f t="shared" si="288"/>
        <v>0</v>
      </c>
      <c r="AM172" s="27">
        <f t="shared" si="288"/>
        <v>0</v>
      </c>
      <c r="AN172" s="313">
        <f t="shared" si="288"/>
        <v>0</v>
      </c>
    </row>
    <row r="173" spans="1:40" outlineLevel="2">
      <c r="A173" s="882">
        <f>ROW()</f>
        <v>173</v>
      </c>
      <c r="B173" s="453"/>
      <c r="D173" s="452" t="s">
        <v>302</v>
      </c>
      <c r="H173" s="458"/>
      <c r="I173" s="458"/>
      <c r="J173" s="459"/>
      <c r="K173" s="458"/>
      <c r="L173" s="458"/>
      <c r="M173" s="458"/>
      <c r="N173" s="458"/>
      <c r="O173" s="324"/>
      <c r="P173" s="157"/>
      <c r="Q173" s="157"/>
      <c r="R173" s="157"/>
      <c r="S173" s="320"/>
      <c r="T173" s="27">
        <f t="shared" ref="T173:AN173" si="289">T470+T597+T724</f>
        <v>0</v>
      </c>
      <c r="U173" s="27">
        <f t="shared" si="289"/>
        <v>0</v>
      </c>
      <c r="V173" s="27">
        <f t="shared" si="289"/>
        <v>0</v>
      </c>
      <c r="W173" s="27">
        <f t="shared" si="289"/>
        <v>0</v>
      </c>
      <c r="X173" s="313">
        <f t="shared" si="289"/>
        <v>0</v>
      </c>
      <c r="Y173" s="326">
        <f t="shared" si="289"/>
        <v>0</v>
      </c>
      <c r="Z173" s="27">
        <f t="shared" si="289"/>
        <v>0</v>
      </c>
      <c r="AA173" s="27">
        <f t="shared" si="289"/>
        <v>0</v>
      </c>
      <c r="AB173" s="27">
        <f t="shared" si="289"/>
        <v>0</v>
      </c>
      <c r="AC173" s="27">
        <f t="shared" si="289"/>
        <v>0</v>
      </c>
      <c r="AD173" s="313">
        <f t="shared" si="289"/>
        <v>-0.21952437777180989</v>
      </c>
      <c r="AE173" s="326">
        <f t="shared" si="289"/>
        <v>0</v>
      </c>
      <c r="AF173" s="27">
        <f t="shared" si="289"/>
        <v>0</v>
      </c>
      <c r="AG173" s="27">
        <f t="shared" si="289"/>
        <v>0</v>
      </c>
      <c r="AH173" s="27">
        <f t="shared" si="289"/>
        <v>0</v>
      </c>
      <c r="AI173" s="313">
        <f t="shared" si="289"/>
        <v>0</v>
      </c>
      <c r="AJ173" s="326">
        <f t="shared" si="289"/>
        <v>0</v>
      </c>
      <c r="AK173" s="27">
        <f t="shared" si="289"/>
        <v>0</v>
      </c>
      <c r="AL173" s="27">
        <f t="shared" si="289"/>
        <v>0</v>
      </c>
      <c r="AM173" s="27">
        <f t="shared" si="289"/>
        <v>0</v>
      </c>
      <c r="AN173" s="313">
        <f t="shared" si="289"/>
        <v>0</v>
      </c>
    </row>
    <row r="174" spans="1:40" outlineLevel="2">
      <c r="A174" s="882">
        <f>ROW()</f>
        <v>174</v>
      </c>
      <c r="B174" s="453"/>
      <c r="D174" s="452" t="s">
        <v>36</v>
      </c>
      <c r="H174" s="458"/>
      <c r="I174" s="458"/>
      <c r="J174" s="459"/>
      <c r="K174" s="458"/>
      <c r="L174" s="458"/>
      <c r="M174" s="458"/>
      <c r="N174" s="458"/>
      <c r="O174" s="324"/>
      <c r="P174" s="157"/>
      <c r="Q174" s="157"/>
      <c r="R174" s="157"/>
      <c r="S174" s="320"/>
      <c r="T174" s="27">
        <f t="shared" ref="T174:AN174" si="290">T471+T598+T725</f>
        <v>0</v>
      </c>
      <c r="U174" s="27">
        <f t="shared" si="290"/>
        <v>0</v>
      </c>
      <c r="V174" s="27">
        <f t="shared" si="290"/>
        <v>0</v>
      </c>
      <c r="W174" s="27">
        <f t="shared" si="290"/>
        <v>0</v>
      </c>
      <c r="X174" s="313">
        <f t="shared" si="290"/>
        <v>0</v>
      </c>
      <c r="Y174" s="326">
        <f t="shared" si="290"/>
        <v>0</v>
      </c>
      <c r="Z174" s="27">
        <f t="shared" si="290"/>
        <v>0</v>
      </c>
      <c r="AA174" s="27">
        <f t="shared" si="290"/>
        <v>0</v>
      </c>
      <c r="AB174" s="27">
        <f t="shared" si="290"/>
        <v>0</v>
      </c>
      <c r="AC174" s="27">
        <f t="shared" si="290"/>
        <v>0</v>
      </c>
      <c r="AD174" s="313">
        <f t="shared" si="290"/>
        <v>-0.18254655597239516</v>
      </c>
      <c r="AE174" s="326">
        <f t="shared" si="290"/>
        <v>0</v>
      </c>
      <c r="AF174" s="27">
        <f t="shared" si="290"/>
        <v>0</v>
      </c>
      <c r="AG174" s="27">
        <f t="shared" si="290"/>
        <v>0</v>
      </c>
      <c r="AH174" s="27">
        <f t="shared" si="290"/>
        <v>0</v>
      </c>
      <c r="AI174" s="313">
        <f t="shared" si="290"/>
        <v>0</v>
      </c>
      <c r="AJ174" s="326">
        <f t="shared" si="290"/>
        <v>0</v>
      </c>
      <c r="AK174" s="27">
        <f t="shared" si="290"/>
        <v>0</v>
      </c>
      <c r="AL174" s="27">
        <f t="shared" si="290"/>
        <v>0</v>
      </c>
      <c r="AM174" s="27">
        <f t="shared" si="290"/>
        <v>0</v>
      </c>
      <c r="AN174" s="313">
        <f t="shared" si="290"/>
        <v>0</v>
      </c>
    </row>
    <row r="175" spans="1:40" outlineLevel="2">
      <c r="A175" s="882">
        <f>ROW()</f>
        <v>175</v>
      </c>
      <c r="B175" s="453"/>
      <c r="D175" s="452" t="s">
        <v>583</v>
      </c>
      <c r="H175" s="458"/>
      <c r="I175" s="458"/>
      <c r="J175" s="459"/>
      <c r="K175" s="458"/>
      <c r="L175" s="458"/>
      <c r="M175" s="458"/>
      <c r="N175" s="458"/>
      <c r="O175" s="324"/>
      <c r="P175" s="157"/>
      <c r="Q175" s="157"/>
      <c r="R175" s="157"/>
      <c r="S175" s="320"/>
      <c r="T175" s="27">
        <f t="shared" ref="T175:AN175" si="291">T472+T599+T726</f>
        <v>0</v>
      </c>
      <c r="U175" s="27">
        <f t="shared" si="291"/>
        <v>0</v>
      </c>
      <c r="V175" s="27">
        <f t="shared" si="291"/>
        <v>0</v>
      </c>
      <c r="W175" s="27">
        <f t="shared" si="291"/>
        <v>0</v>
      </c>
      <c r="X175" s="313">
        <f t="shared" si="291"/>
        <v>0</v>
      </c>
      <c r="Y175" s="326">
        <f t="shared" si="291"/>
        <v>0</v>
      </c>
      <c r="Z175" s="27">
        <f t="shared" si="291"/>
        <v>0</v>
      </c>
      <c r="AA175" s="27">
        <f t="shared" si="291"/>
        <v>0</v>
      </c>
      <c r="AB175" s="27">
        <f t="shared" si="291"/>
        <v>0</v>
      </c>
      <c r="AC175" s="27">
        <f t="shared" si="291"/>
        <v>0</v>
      </c>
      <c r="AD175" s="313">
        <f t="shared" si="291"/>
        <v>5.3232631188182784E-2</v>
      </c>
      <c r="AE175" s="326">
        <f t="shared" si="291"/>
        <v>0</v>
      </c>
      <c r="AF175" s="27">
        <f t="shared" si="291"/>
        <v>0</v>
      </c>
      <c r="AG175" s="27">
        <f t="shared" si="291"/>
        <v>0</v>
      </c>
      <c r="AH175" s="27">
        <f t="shared" si="291"/>
        <v>0</v>
      </c>
      <c r="AI175" s="313">
        <f t="shared" si="291"/>
        <v>0</v>
      </c>
      <c r="AJ175" s="326">
        <f t="shared" si="291"/>
        <v>0</v>
      </c>
      <c r="AK175" s="27">
        <f t="shared" si="291"/>
        <v>0</v>
      </c>
      <c r="AL175" s="27">
        <f t="shared" si="291"/>
        <v>0</v>
      </c>
      <c r="AM175" s="27">
        <f t="shared" si="291"/>
        <v>0</v>
      </c>
      <c r="AN175" s="313">
        <f t="shared" si="291"/>
        <v>0</v>
      </c>
    </row>
    <row r="176" spans="1:40" outlineLevel="2">
      <c r="A176" s="882">
        <f>ROW()</f>
        <v>176</v>
      </c>
      <c r="B176" s="453"/>
      <c r="D176" s="452" t="s">
        <v>81</v>
      </c>
      <c r="H176" s="458"/>
      <c r="I176" s="458"/>
      <c r="J176" s="459"/>
      <c r="K176" s="458"/>
      <c r="L176" s="458"/>
      <c r="M176" s="458"/>
      <c r="N176" s="458"/>
      <c r="O176" s="324"/>
      <c r="P176" s="157"/>
      <c r="Q176" s="157"/>
      <c r="R176" s="157"/>
      <c r="S176" s="320"/>
      <c r="T176" s="27">
        <f t="shared" ref="T176:AN176" si="292">T473+T600+T727</f>
        <v>0</v>
      </c>
      <c r="U176" s="27">
        <f t="shared" si="292"/>
        <v>0</v>
      </c>
      <c r="V176" s="27">
        <f t="shared" si="292"/>
        <v>0</v>
      </c>
      <c r="W176" s="27">
        <f t="shared" si="292"/>
        <v>0</v>
      </c>
      <c r="X176" s="313">
        <f t="shared" si="292"/>
        <v>0</v>
      </c>
      <c r="Y176" s="326">
        <f t="shared" si="292"/>
        <v>0</v>
      </c>
      <c r="Z176" s="27">
        <f t="shared" si="292"/>
        <v>0</v>
      </c>
      <c r="AA176" s="27">
        <f t="shared" si="292"/>
        <v>0</v>
      </c>
      <c r="AB176" s="27">
        <f t="shared" si="292"/>
        <v>0</v>
      </c>
      <c r="AC176" s="27">
        <f t="shared" si="292"/>
        <v>0</v>
      </c>
      <c r="AD176" s="313">
        <f t="shared" si="292"/>
        <v>0</v>
      </c>
      <c r="AE176" s="326">
        <f t="shared" si="292"/>
        <v>0</v>
      </c>
      <c r="AF176" s="27">
        <f t="shared" si="292"/>
        <v>0</v>
      </c>
      <c r="AG176" s="27">
        <f t="shared" si="292"/>
        <v>0</v>
      </c>
      <c r="AH176" s="27">
        <f t="shared" si="292"/>
        <v>0</v>
      </c>
      <c r="AI176" s="313">
        <f t="shared" si="292"/>
        <v>0</v>
      </c>
      <c r="AJ176" s="326">
        <f t="shared" si="292"/>
        <v>0</v>
      </c>
      <c r="AK176" s="27">
        <f t="shared" si="292"/>
        <v>0</v>
      </c>
      <c r="AL176" s="27">
        <f t="shared" si="292"/>
        <v>0</v>
      </c>
      <c r="AM176" s="27">
        <f t="shared" si="292"/>
        <v>0</v>
      </c>
      <c r="AN176" s="313">
        <f t="shared" si="292"/>
        <v>0</v>
      </c>
    </row>
    <row r="177" spans="1:40" outlineLevel="2">
      <c r="A177" s="882">
        <f>ROW()</f>
        <v>177</v>
      </c>
      <c r="B177" s="453"/>
      <c r="D177" s="452" t="s">
        <v>28</v>
      </c>
      <c r="H177" s="458"/>
      <c r="I177" s="458"/>
      <c r="J177" s="459"/>
      <c r="K177" s="458"/>
      <c r="L177" s="458"/>
      <c r="M177" s="458"/>
      <c r="N177" s="458"/>
      <c r="O177" s="324"/>
      <c r="P177" s="157"/>
      <c r="Q177" s="157"/>
      <c r="R177" s="157"/>
      <c r="S177" s="320"/>
      <c r="T177" s="27">
        <f t="shared" ref="T177:AN177" si="293">T474+T601+T728</f>
        <v>0</v>
      </c>
      <c r="U177" s="27">
        <f t="shared" si="293"/>
        <v>0</v>
      </c>
      <c r="V177" s="27">
        <f t="shared" si="293"/>
        <v>0</v>
      </c>
      <c r="W177" s="27">
        <f t="shared" si="293"/>
        <v>0</v>
      </c>
      <c r="X177" s="313">
        <f t="shared" si="293"/>
        <v>0</v>
      </c>
      <c r="Y177" s="326">
        <f t="shared" si="293"/>
        <v>0</v>
      </c>
      <c r="Z177" s="27">
        <f t="shared" si="293"/>
        <v>0</v>
      </c>
      <c r="AA177" s="27">
        <f t="shared" si="293"/>
        <v>0</v>
      </c>
      <c r="AB177" s="27">
        <f t="shared" si="293"/>
        <v>0</v>
      </c>
      <c r="AC177" s="27">
        <f t="shared" si="293"/>
        <v>0</v>
      </c>
      <c r="AD177" s="313">
        <f t="shared" si="293"/>
        <v>3.9229995352128219E-3</v>
      </c>
      <c r="AE177" s="326">
        <f t="shared" si="293"/>
        <v>0</v>
      </c>
      <c r="AF177" s="27">
        <f t="shared" si="293"/>
        <v>0</v>
      </c>
      <c r="AG177" s="27">
        <f t="shared" si="293"/>
        <v>0</v>
      </c>
      <c r="AH177" s="27">
        <f t="shared" si="293"/>
        <v>0</v>
      </c>
      <c r="AI177" s="313">
        <f t="shared" si="293"/>
        <v>0</v>
      </c>
      <c r="AJ177" s="326">
        <f t="shared" si="293"/>
        <v>0</v>
      </c>
      <c r="AK177" s="27">
        <f t="shared" si="293"/>
        <v>0</v>
      </c>
      <c r="AL177" s="27">
        <f t="shared" si="293"/>
        <v>0</v>
      </c>
      <c r="AM177" s="27">
        <f t="shared" si="293"/>
        <v>0</v>
      </c>
      <c r="AN177" s="313">
        <f t="shared" si="293"/>
        <v>0</v>
      </c>
    </row>
    <row r="178" spans="1:40" outlineLevel="2">
      <c r="A178" s="882">
        <f>ROW()</f>
        <v>178</v>
      </c>
      <c r="B178" s="453"/>
      <c r="D178" s="456" t="s">
        <v>443</v>
      </c>
      <c r="E178" s="456"/>
      <c r="F178" s="456"/>
      <c r="G178" s="456"/>
      <c r="H178" s="460"/>
      <c r="I178" s="460"/>
      <c r="J178" s="461"/>
      <c r="K178" s="460"/>
      <c r="L178" s="460"/>
      <c r="M178" s="460"/>
      <c r="N178" s="460"/>
      <c r="O178" s="325"/>
      <c r="P178" s="158"/>
      <c r="Q178" s="158"/>
      <c r="R178" s="158"/>
      <c r="S178" s="321"/>
      <c r="T178" s="327">
        <f t="shared" ref="T178:AN178" si="294">T475+T602+T729</f>
        <v>0</v>
      </c>
      <c r="U178" s="159">
        <f t="shared" si="294"/>
        <v>0</v>
      </c>
      <c r="V178" s="159">
        <f t="shared" si="294"/>
        <v>0</v>
      </c>
      <c r="W178" s="159">
        <f t="shared" si="294"/>
        <v>0</v>
      </c>
      <c r="X178" s="339">
        <f t="shared" si="294"/>
        <v>0</v>
      </c>
      <c r="Y178" s="341">
        <f t="shared" si="294"/>
        <v>0</v>
      </c>
      <c r="Z178" s="159">
        <f t="shared" si="294"/>
        <v>0</v>
      </c>
      <c r="AA178" s="159">
        <f t="shared" si="294"/>
        <v>0</v>
      </c>
      <c r="AB178" s="159">
        <f t="shared" si="294"/>
        <v>0</v>
      </c>
      <c r="AC178" s="159">
        <f t="shared" si="294"/>
        <v>0</v>
      </c>
      <c r="AD178" s="339">
        <f t="shared" si="294"/>
        <v>6.7501469241434923E-5</v>
      </c>
      <c r="AE178" s="341">
        <f t="shared" si="294"/>
        <v>0</v>
      </c>
      <c r="AF178" s="159">
        <f t="shared" si="294"/>
        <v>0</v>
      </c>
      <c r="AG178" s="159">
        <f t="shared" si="294"/>
        <v>0</v>
      </c>
      <c r="AH178" s="159">
        <f t="shared" si="294"/>
        <v>0</v>
      </c>
      <c r="AI178" s="339">
        <f t="shared" si="294"/>
        <v>0</v>
      </c>
      <c r="AJ178" s="341">
        <f t="shared" si="294"/>
        <v>0</v>
      </c>
      <c r="AK178" s="159">
        <f t="shared" si="294"/>
        <v>0</v>
      </c>
      <c r="AL178" s="159">
        <f t="shared" si="294"/>
        <v>0</v>
      </c>
      <c r="AM178" s="159">
        <f t="shared" si="294"/>
        <v>0</v>
      </c>
      <c r="AN178" s="339">
        <f t="shared" si="294"/>
        <v>0</v>
      </c>
    </row>
    <row r="179" spans="1:40" outlineLevel="2">
      <c r="A179" s="882">
        <f>ROW()</f>
        <v>179</v>
      </c>
      <c r="B179" s="453"/>
      <c r="D179" s="452" t="s">
        <v>24</v>
      </c>
      <c r="F179" s="454"/>
      <c r="G179" s="454"/>
      <c r="H179" s="448"/>
      <c r="I179" s="448"/>
      <c r="J179" s="464"/>
      <c r="K179" s="448"/>
      <c r="L179" s="448"/>
      <c r="M179" s="448"/>
      <c r="N179" s="448"/>
      <c r="O179" s="443"/>
      <c r="P179" s="439"/>
      <c r="Q179" s="439"/>
      <c r="R179" s="439"/>
      <c r="S179" s="440"/>
      <c r="T179" s="443">
        <f t="shared" ref="T179:AN179" si="295">SUM(T163:T178)</f>
        <v>0</v>
      </c>
      <c r="U179" s="439">
        <f t="shared" si="295"/>
        <v>0</v>
      </c>
      <c r="V179" s="439">
        <f t="shared" si="295"/>
        <v>0</v>
      </c>
      <c r="W179" s="439">
        <f t="shared" si="295"/>
        <v>0</v>
      </c>
      <c r="X179" s="440">
        <f t="shared" si="295"/>
        <v>-1.8799805447470792E-2</v>
      </c>
      <c r="Y179" s="443">
        <f t="shared" si="295"/>
        <v>0</v>
      </c>
      <c r="Z179" s="439">
        <f t="shared" si="295"/>
        <v>0</v>
      </c>
      <c r="AA179" s="439">
        <f t="shared" si="295"/>
        <v>0</v>
      </c>
      <c r="AB179" s="439">
        <f t="shared" si="295"/>
        <v>0</v>
      </c>
      <c r="AC179" s="439">
        <f t="shared" si="295"/>
        <v>0</v>
      </c>
      <c r="AD179" s="440">
        <f t="shared" si="295"/>
        <v>-1.7381292055633981</v>
      </c>
      <c r="AE179" s="443">
        <f t="shared" si="295"/>
        <v>0</v>
      </c>
      <c r="AF179" s="439">
        <f t="shared" si="295"/>
        <v>0</v>
      </c>
      <c r="AG179" s="439">
        <f t="shared" si="295"/>
        <v>0</v>
      </c>
      <c r="AH179" s="439">
        <f t="shared" si="295"/>
        <v>0</v>
      </c>
      <c r="AI179" s="440">
        <f t="shared" si="295"/>
        <v>0</v>
      </c>
      <c r="AJ179" s="443">
        <f t="shared" si="295"/>
        <v>0</v>
      </c>
      <c r="AK179" s="439">
        <f t="shared" si="295"/>
        <v>0</v>
      </c>
      <c r="AL179" s="439">
        <f t="shared" si="295"/>
        <v>0</v>
      </c>
      <c r="AM179" s="439">
        <f t="shared" si="295"/>
        <v>0</v>
      </c>
      <c r="AN179" s="440">
        <f t="shared" si="295"/>
        <v>0</v>
      </c>
    </row>
    <row r="180" spans="1:40" outlineLevel="1">
      <c r="A180" s="732" t="s">
        <v>68</v>
      </c>
      <c r="B180" s="733"/>
      <c r="C180" s="881"/>
      <c r="D180" s="733"/>
      <c r="E180" s="733"/>
      <c r="F180" s="733"/>
      <c r="G180" s="730"/>
      <c r="H180" s="733"/>
      <c r="I180" s="730"/>
      <c r="J180" s="729"/>
      <c r="K180" s="730"/>
      <c r="L180" s="730"/>
      <c r="M180" s="730"/>
      <c r="N180" s="730"/>
      <c r="O180" s="729"/>
      <c r="P180" s="730"/>
      <c r="Q180" s="730"/>
      <c r="R180" s="730"/>
      <c r="S180" s="731"/>
      <c r="T180" s="730"/>
      <c r="U180" s="730"/>
      <c r="V180" s="730"/>
      <c r="W180" s="730"/>
      <c r="X180" s="731"/>
      <c r="Y180" s="729"/>
      <c r="Z180" s="730"/>
      <c r="AA180" s="730"/>
      <c r="AB180" s="730"/>
      <c r="AC180" s="730"/>
      <c r="AD180" s="731"/>
      <c r="AE180" s="729"/>
      <c r="AF180" s="730"/>
      <c r="AG180" s="730"/>
      <c r="AH180" s="730"/>
      <c r="AI180" s="731"/>
      <c r="AJ180" s="729"/>
      <c r="AK180" s="730"/>
      <c r="AL180" s="730"/>
      <c r="AM180" s="730"/>
      <c r="AN180" s="731"/>
    </row>
    <row r="181" spans="1:40" outlineLevel="2">
      <c r="A181" s="882">
        <f>ROW()</f>
        <v>181</v>
      </c>
      <c r="B181" s="453"/>
      <c r="D181" s="452" t="s">
        <v>300</v>
      </c>
      <c r="E181" s="438"/>
      <c r="F181" s="438"/>
      <c r="G181" s="438"/>
      <c r="H181" s="439"/>
      <c r="I181" s="439"/>
      <c r="J181" s="443"/>
      <c r="K181" s="439"/>
      <c r="L181" s="439"/>
      <c r="M181" s="439"/>
      <c r="N181" s="439"/>
      <c r="O181" s="443"/>
      <c r="P181" s="439"/>
      <c r="Q181" s="439"/>
      <c r="R181" s="439"/>
      <c r="S181" s="313">
        <f t="shared" ref="S181:S196" si="296">S732+S333</f>
        <v>0.26735250338406191</v>
      </c>
      <c r="T181" s="439"/>
      <c r="U181" s="439"/>
      <c r="V181" s="439"/>
      <c r="W181" s="439"/>
      <c r="X181" s="313">
        <f t="shared" ref="X181:X196" si="297">X732+X333</f>
        <v>0</v>
      </c>
      <c r="Y181" s="443"/>
      <c r="Z181" s="439"/>
      <c r="AA181" s="439"/>
      <c r="AB181" s="439"/>
      <c r="AC181" s="439"/>
      <c r="AD181" s="440"/>
      <c r="AE181" s="443"/>
      <c r="AF181" s="439"/>
      <c r="AG181" s="439"/>
      <c r="AH181" s="439"/>
      <c r="AI181" s="440"/>
      <c r="AJ181" s="443"/>
      <c r="AK181" s="439"/>
      <c r="AL181" s="439"/>
      <c r="AM181" s="439"/>
      <c r="AN181" s="440"/>
    </row>
    <row r="182" spans="1:40" outlineLevel="2">
      <c r="A182" s="882">
        <f>ROW()</f>
        <v>182</v>
      </c>
      <c r="B182" s="453"/>
      <c r="D182" s="452" t="s">
        <v>301</v>
      </c>
      <c r="E182" s="438"/>
      <c r="F182" s="438"/>
      <c r="G182" s="438"/>
      <c r="H182" s="439"/>
      <c r="I182" s="439"/>
      <c r="J182" s="443"/>
      <c r="K182" s="439"/>
      <c r="L182" s="439"/>
      <c r="M182" s="439"/>
      <c r="N182" s="439"/>
      <c r="O182" s="443"/>
      <c r="P182" s="439"/>
      <c r="Q182" s="439"/>
      <c r="R182" s="439"/>
      <c r="S182" s="313">
        <f t="shared" si="296"/>
        <v>0</v>
      </c>
      <c r="T182" s="439"/>
      <c r="U182" s="439"/>
      <c r="V182" s="439"/>
      <c r="W182" s="439"/>
      <c r="X182" s="313">
        <f t="shared" si="297"/>
        <v>0</v>
      </c>
      <c r="Y182" s="443"/>
      <c r="Z182" s="439"/>
      <c r="AA182" s="439"/>
      <c r="AB182" s="439"/>
      <c r="AC182" s="439"/>
      <c r="AD182" s="440"/>
      <c r="AE182" s="443"/>
      <c r="AF182" s="439"/>
      <c r="AG182" s="439"/>
      <c r="AH182" s="439"/>
      <c r="AI182" s="440"/>
      <c r="AJ182" s="443"/>
      <c r="AK182" s="439"/>
      <c r="AL182" s="439"/>
      <c r="AM182" s="439"/>
      <c r="AN182" s="440"/>
    </row>
    <row r="183" spans="1:40" outlineLevel="2">
      <c r="A183" s="882">
        <f>ROW()</f>
        <v>183</v>
      </c>
      <c r="B183" s="453"/>
      <c r="D183" s="452" t="s">
        <v>29</v>
      </c>
      <c r="E183" s="438"/>
      <c r="F183" s="438"/>
      <c r="G183" s="438"/>
      <c r="H183" s="439"/>
      <c r="I183" s="439"/>
      <c r="J183" s="443"/>
      <c r="K183" s="439"/>
      <c r="L183" s="439"/>
      <c r="M183" s="439"/>
      <c r="N183" s="439"/>
      <c r="O183" s="443"/>
      <c r="P183" s="439"/>
      <c r="Q183" s="439"/>
      <c r="R183" s="439"/>
      <c r="S183" s="313">
        <f t="shared" si="296"/>
        <v>1.4350160521440205</v>
      </c>
      <c r="T183" s="439"/>
      <c r="U183" s="439"/>
      <c r="V183" s="439"/>
      <c r="W183" s="439"/>
      <c r="X183" s="313">
        <f t="shared" si="297"/>
        <v>0</v>
      </c>
      <c r="Y183" s="443"/>
      <c r="Z183" s="439"/>
      <c r="AA183" s="439"/>
      <c r="AB183" s="439"/>
      <c r="AC183" s="439"/>
      <c r="AD183" s="440"/>
      <c r="AE183" s="443"/>
      <c r="AF183" s="439"/>
      <c r="AG183" s="439"/>
      <c r="AH183" s="439"/>
      <c r="AI183" s="440"/>
      <c r="AJ183" s="443"/>
      <c r="AK183" s="439"/>
      <c r="AL183" s="439"/>
      <c r="AM183" s="439"/>
      <c r="AN183" s="440"/>
    </row>
    <row r="184" spans="1:40" outlineLevel="2">
      <c r="A184" s="882">
        <f>ROW()</f>
        <v>184</v>
      </c>
      <c r="B184" s="453"/>
      <c r="D184" s="452" t="s">
        <v>30</v>
      </c>
      <c r="E184" s="438"/>
      <c r="F184" s="438"/>
      <c r="G184" s="438"/>
      <c r="H184" s="439"/>
      <c r="I184" s="439"/>
      <c r="J184" s="443"/>
      <c r="K184" s="439"/>
      <c r="L184" s="439"/>
      <c r="M184" s="439"/>
      <c r="N184" s="439"/>
      <c r="O184" s="443"/>
      <c r="P184" s="439"/>
      <c r="Q184" s="439"/>
      <c r="R184" s="439"/>
      <c r="S184" s="313">
        <f t="shared" si="296"/>
        <v>3.9649345317071719E-4</v>
      </c>
      <c r="T184" s="439"/>
      <c r="U184" s="439"/>
      <c r="V184" s="439"/>
      <c r="W184" s="439"/>
      <c r="X184" s="313">
        <f t="shared" si="297"/>
        <v>0</v>
      </c>
      <c r="Y184" s="443"/>
      <c r="Z184" s="439"/>
      <c r="AA184" s="439"/>
      <c r="AB184" s="439"/>
      <c r="AC184" s="439"/>
      <c r="AD184" s="440"/>
      <c r="AE184" s="443"/>
      <c r="AF184" s="439"/>
      <c r="AG184" s="439"/>
      <c r="AH184" s="439"/>
      <c r="AI184" s="440"/>
      <c r="AJ184" s="443"/>
      <c r="AK184" s="439"/>
      <c r="AL184" s="439"/>
      <c r="AM184" s="439"/>
      <c r="AN184" s="440"/>
    </row>
    <row r="185" spans="1:40" outlineLevel="2">
      <c r="A185" s="882">
        <f>ROW()</f>
        <v>185</v>
      </c>
      <c r="B185" s="453"/>
      <c r="D185" s="452" t="s">
        <v>31</v>
      </c>
      <c r="E185" s="438"/>
      <c r="F185" s="438"/>
      <c r="G185" s="438"/>
      <c r="H185" s="439"/>
      <c r="I185" s="439"/>
      <c r="J185" s="443"/>
      <c r="K185" s="439"/>
      <c r="L185" s="439"/>
      <c r="M185" s="439"/>
      <c r="N185" s="439"/>
      <c r="O185" s="443"/>
      <c r="P185" s="439"/>
      <c r="Q185" s="439"/>
      <c r="R185" s="439"/>
      <c r="S185" s="313">
        <f t="shared" si="296"/>
        <v>0</v>
      </c>
      <c r="T185" s="439"/>
      <c r="U185" s="439"/>
      <c r="V185" s="439"/>
      <c r="W185" s="439"/>
      <c r="X185" s="313">
        <f t="shared" si="297"/>
        <v>0</v>
      </c>
      <c r="Y185" s="443"/>
      <c r="Z185" s="439"/>
      <c r="AA185" s="439"/>
      <c r="AB185" s="439"/>
      <c r="AC185" s="439"/>
      <c r="AD185" s="440"/>
      <c r="AE185" s="443"/>
      <c r="AF185" s="439"/>
      <c r="AG185" s="439"/>
      <c r="AH185" s="439"/>
      <c r="AI185" s="440"/>
      <c r="AJ185" s="443"/>
      <c r="AK185" s="439"/>
      <c r="AL185" s="439"/>
      <c r="AM185" s="439"/>
      <c r="AN185" s="440"/>
    </row>
    <row r="186" spans="1:40" outlineLevel="2">
      <c r="A186" s="882">
        <f>ROW()</f>
        <v>186</v>
      </c>
      <c r="B186" s="453"/>
      <c r="D186" s="452" t="s">
        <v>32</v>
      </c>
      <c r="E186" s="438"/>
      <c r="F186" s="438"/>
      <c r="G186" s="438"/>
      <c r="H186" s="439"/>
      <c r="I186" s="439"/>
      <c r="J186" s="443"/>
      <c r="K186" s="439"/>
      <c r="L186" s="439"/>
      <c r="M186" s="439"/>
      <c r="N186" s="439"/>
      <c r="O186" s="443"/>
      <c r="P186" s="439"/>
      <c r="Q186" s="439"/>
      <c r="R186" s="439"/>
      <c r="S186" s="313">
        <f t="shared" si="296"/>
        <v>5.2390479545119759E-2</v>
      </c>
      <c r="T186" s="439"/>
      <c r="U186" s="439"/>
      <c r="V186" s="439"/>
      <c r="W186" s="439"/>
      <c r="X186" s="313">
        <f t="shared" si="297"/>
        <v>0</v>
      </c>
      <c r="Y186" s="443"/>
      <c r="Z186" s="439"/>
      <c r="AA186" s="439"/>
      <c r="AB186" s="439"/>
      <c r="AC186" s="439"/>
      <c r="AD186" s="440"/>
      <c r="AE186" s="443"/>
      <c r="AF186" s="439"/>
      <c r="AG186" s="439"/>
      <c r="AH186" s="439"/>
      <c r="AI186" s="440"/>
      <c r="AJ186" s="443"/>
      <c r="AK186" s="439"/>
      <c r="AL186" s="439"/>
      <c r="AM186" s="439"/>
      <c r="AN186" s="440"/>
    </row>
    <row r="187" spans="1:40" outlineLevel="2">
      <c r="A187" s="882">
        <f>ROW()</f>
        <v>187</v>
      </c>
      <c r="B187" s="453"/>
      <c r="D187" s="452" t="s">
        <v>33</v>
      </c>
      <c r="E187" s="438"/>
      <c r="F187" s="438"/>
      <c r="G187" s="438"/>
      <c r="H187" s="439"/>
      <c r="I187" s="439"/>
      <c r="J187" s="443"/>
      <c r="K187" s="439"/>
      <c r="L187" s="439"/>
      <c r="M187" s="439"/>
      <c r="N187" s="439"/>
      <c r="O187" s="443"/>
      <c r="P187" s="439"/>
      <c r="Q187" s="439"/>
      <c r="R187" s="439"/>
      <c r="S187" s="313">
        <f t="shared" si="296"/>
        <v>2.7944586978384603E-3</v>
      </c>
      <c r="T187" s="439"/>
      <c r="U187" s="439"/>
      <c r="V187" s="439"/>
      <c r="W187" s="439"/>
      <c r="X187" s="313">
        <f t="shared" si="297"/>
        <v>0</v>
      </c>
      <c r="Y187" s="443"/>
      <c r="Z187" s="439"/>
      <c r="AA187" s="439"/>
      <c r="AB187" s="439"/>
      <c r="AC187" s="439"/>
      <c r="AD187" s="440"/>
      <c r="AE187" s="443"/>
      <c r="AF187" s="439"/>
      <c r="AG187" s="439"/>
      <c r="AH187" s="439"/>
      <c r="AI187" s="440"/>
      <c r="AJ187" s="443"/>
      <c r="AK187" s="439"/>
      <c r="AL187" s="439"/>
      <c r="AM187" s="439"/>
      <c r="AN187" s="440"/>
    </row>
    <row r="188" spans="1:40" outlineLevel="2">
      <c r="A188" s="882">
        <f>ROW()</f>
        <v>188</v>
      </c>
      <c r="B188" s="453"/>
      <c r="D188" s="452" t="s">
        <v>27</v>
      </c>
      <c r="E188" s="438"/>
      <c r="F188" s="438"/>
      <c r="G188" s="438"/>
      <c r="H188" s="439"/>
      <c r="I188" s="439"/>
      <c r="J188" s="443"/>
      <c r="K188" s="439"/>
      <c r="L188" s="439"/>
      <c r="M188" s="439"/>
      <c r="N188" s="439"/>
      <c r="O188" s="443"/>
      <c r="P188" s="439"/>
      <c r="Q188" s="439"/>
      <c r="R188" s="439"/>
      <c r="S188" s="313">
        <f t="shared" si="296"/>
        <v>4.6135601161852849E-2</v>
      </c>
      <c r="T188" s="439"/>
      <c r="U188" s="439"/>
      <c r="V188" s="439"/>
      <c r="W188" s="439"/>
      <c r="X188" s="313">
        <f t="shared" si="297"/>
        <v>0</v>
      </c>
      <c r="Y188" s="443"/>
      <c r="Z188" s="439"/>
      <c r="AA188" s="439"/>
      <c r="AB188" s="439"/>
      <c r="AC188" s="439"/>
      <c r="AD188" s="440"/>
      <c r="AE188" s="443"/>
      <c r="AF188" s="439"/>
      <c r="AG188" s="439"/>
      <c r="AH188" s="439"/>
      <c r="AI188" s="440"/>
      <c r="AJ188" s="443"/>
      <c r="AK188" s="439"/>
      <c r="AL188" s="439"/>
      <c r="AM188" s="439"/>
      <c r="AN188" s="440"/>
    </row>
    <row r="189" spans="1:40" outlineLevel="2">
      <c r="A189" s="882">
        <f>ROW()</f>
        <v>189</v>
      </c>
      <c r="B189" s="453"/>
      <c r="D189" s="452" t="s">
        <v>34</v>
      </c>
      <c r="E189" s="438"/>
      <c r="F189" s="438"/>
      <c r="G189" s="438"/>
      <c r="H189" s="439"/>
      <c r="I189" s="439"/>
      <c r="J189" s="443"/>
      <c r="K189" s="439"/>
      <c r="L189" s="439"/>
      <c r="M189" s="439"/>
      <c r="N189" s="439"/>
      <c r="O189" s="443"/>
      <c r="P189" s="439"/>
      <c r="Q189" s="439"/>
      <c r="R189" s="439"/>
      <c r="S189" s="313">
        <f t="shared" si="296"/>
        <v>0</v>
      </c>
      <c r="T189" s="439"/>
      <c r="U189" s="439"/>
      <c r="V189" s="439"/>
      <c r="W189" s="439"/>
      <c r="X189" s="313">
        <f t="shared" si="297"/>
        <v>0</v>
      </c>
      <c r="Y189" s="443"/>
      <c r="Z189" s="439"/>
      <c r="AA189" s="439"/>
      <c r="AB189" s="439"/>
      <c r="AC189" s="439"/>
      <c r="AD189" s="440"/>
      <c r="AE189" s="443"/>
      <c r="AF189" s="439"/>
      <c r="AG189" s="439"/>
      <c r="AH189" s="439"/>
      <c r="AI189" s="440"/>
      <c r="AJ189" s="443"/>
      <c r="AK189" s="439"/>
      <c r="AL189" s="439"/>
      <c r="AM189" s="439"/>
      <c r="AN189" s="440"/>
    </row>
    <row r="190" spans="1:40" outlineLevel="2">
      <c r="A190" s="882">
        <f>ROW()</f>
        <v>190</v>
      </c>
      <c r="B190" s="453"/>
      <c r="D190" s="452" t="s">
        <v>35</v>
      </c>
      <c r="E190" s="438"/>
      <c r="F190" s="438"/>
      <c r="G190" s="438"/>
      <c r="H190" s="439"/>
      <c r="I190" s="439"/>
      <c r="J190" s="443"/>
      <c r="K190" s="439"/>
      <c r="L190" s="439"/>
      <c r="M190" s="439"/>
      <c r="N190" s="439"/>
      <c r="O190" s="443"/>
      <c r="P190" s="439"/>
      <c r="Q190" s="439"/>
      <c r="R190" s="439"/>
      <c r="S190" s="313">
        <f t="shared" si="296"/>
        <v>4.8244644353198431</v>
      </c>
      <c r="T190" s="439"/>
      <c r="U190" s="439"/>
      <c r="V190" s="439"/>
      <c r="W190" s="439"/>
      <c r="X190" s="313">
        <f t="shared" si="297"/>
        <v>0</v>
      </c>
      <c r="Y190" s="443"/>
      <c r="Z190" s="439"/>
      <c r="AA190" s="439"/>
      <c r="AB190" s="439"/>
      <c r="AC190" s="439"/>
      <c r="AD190" s="440"/>
      <c r="AE190" s="443"/>
      <c r="AF190" s="439"/>
      <c r="AG190" s="439"/>
      <c r="AH190" s="439"/>
      <c r="AI190" s="440"/>
      <c r="AJ190" s="443"/>
      <c r="AK190" s="439"/>
      <c r="AL190" s="439"/>
      <c r="AM190" s="439"/>
      <c r="AN190" s="440"/>
    </row>
    <row r="191" spans="1:40" outlineLevel="2">
      <c r="A191" s="882">
        <f>ROW()</f>
        <v>191</v>
      </c>
      <c r="B191" s="453"/>
      <c r="D191" s="452" t="s">
        <v>302</v>
      </c>
      <c r="E191" s="438"/>
      <c r="F191" s="438"/>
      <c r="G191" s="438"/>
      <c r="H191" s="439"/>
      <c r="I191" s="439"/>
      <c r="J191" s="443"/>
      <c r="K191" s="439"/>
      <c r="L191" s="439"/>
      <c r="M191" s="439"/>
      <c r="N191" s="439"/>
      <c r="O191" s="443"/>
      <c r="P191" s="439"/>
      <c r="Q191" s="439"/>
      <c r="R191" s="439"/>
      <c r="S191" s="313">
        <f t="shared" si="296"/>
        <v>0</v>
      </c>
      <c r="T191" s="439"/>
      <c r="U191" s="439"/>
      <c r="V191" s="439"/>
      <c r="W191" s="439"/>
      <c r="X191" s="313">
        <f t="shared" si="297"/>
        <v>0</v>
      </c>
      <c r="Y191" s="443"/>
      <c r="Z191" s="439"/>
      <c r="AA191" s="439"/>
      <c r="AB191" s="439"/>
      <c r="AC191" s="439"/>
      <c r="AD191" s="440"/>
      <c r="AE191" s="443"/>
      <c r="AF191" s="439"/>
      <c r="AG191" s="439"/>
      <c r="AH191" s="439"/>
      <c r="AI191" s="440"/>
      <c r="AJ191" s="443"/>
      <c r="AK191" s="439"/>
      <c r="AL191" s="439"/>
      <c r="AM191" s="439"/>
      <c r="AN191" s="440"/>
    </row>
    <row r="192" spans="1:40" outlineLevel="2">
      <c r="A192" s="882">
        <f>ROW()</f>
        <v>192</v>
      </c>
      <c r="B192" s="453"/>
      <c r="D192" s="452" t="s">
        <v>36</v>
      </c>
      <c r="E192" s="438"/>
      <c r="F192" s="438"/>
      <c r="G192" s="438"/>
      <c r="H192" s="439"/>
      <c r="I192" s="439"/>
      <c r="J192" s="443"/>
      <c r="K192" s="439"/>
      <c r="L192" s="439"/>
      <c r="M192" s="439"/>
      <c r="N192" s="439"/>
      <c r="O192" s="443"/>
      <c r="P192" s="439"/>
      <c r="Q192" s="439"/>
      <c r="R192" s="439"/>
      <c r="S192" s="313">
        <f t="shared" si="296"/>
        <v>8.254114275492352</v>
      </c>
      <c r="T192" s="439"/>
      <c r="U192" s="439"/>
      <c r="V192" s="439"/>
      <c r="W192" s="439"/>
      <c r="X192" s="313">
        <f t="shared" si="297"/>
        <v>0</v>
      </c>
      <c r="Y192" s="443"/>
      <c r="Z192" s="439"/>
      <c r="AA192" s="439"/>
      <c r="AB192" s="439"/>
      <c r="AC192" s="439"/>
      <c r="AD192" s="440"/>
      <c r="AE192" s="443"/>
      <c r="AF192" s="439"/>
      <c r="AG192" s="439"/>
      <c r="AH192" s="439"/>
      <c r="AI192" s="440"/>
      <c r="AJ192" s="443"/>
      <c r="AK192" s="439"/>
      <c r="AL192" s="439"/>
      <c r="AM192" s="439"/>
      <c r="AN192" s="440"/>
    </row>
    <row r="193" spans="1:40" outlineLevel="2">
      <c r="A193" s="882">
        <f>ROW()</f>
        <v>193</v>
      </c>
      <c r="B193" s="453"/>
      <c r="D193" s="452" t="s">
        <v>583</v>
      </c>
      <c r="E193" s="438"/>
      <c r="F193" s="438"/>
      <c r="G193" s="438"/>
      <c r="H193" s="439"/>
      <c r="I193" s="439"/>
      <c r="J193" s="443"/>
      <c r="K193" s="439"/>
      <c r="L193" s="439"/>
      <c r="M193" s="439"/>
      <c r="N193" s="439"/>
      <c r="O193" s="443"/>
      <c r="P193" s="439"/>
      <c r="Q193" s="439"/>
      <c r="R193" s="439"/>
      <c r="S193" s="313">
        <f t="shared" si="296"/>
        <v>0</v>
      </c>
      <c r="T193" s="439"/>
      <c r="U193" s="439"/>
      <c r="V193" s="439"/>
      <c r="W193" s="439"/>
      <c r="X193" s="313">
        <f t="shared" si="297"/>
        <v>0</v>
      </c>
      <c r="Y193" s="443"/>
      <c r="Z193" s="439"/>
      <c r="AA193" s="439"/>
      <c r="AB193" s="439"/>
      <c r="AC193" s="439"/>
      <c r="AD193" s="440"/>
      <c r="AE193" s="443"/>
      <c r="AF193" s="439"/>
      <c r="AG193" s="439"/>
      <c r="AH193" s="439"/>
      <c r="AI193" s="440"/>
      <c r="AJ193" s="443"/>
      <c r="AK193" s="439"/>
      <c r="AL193" s="439"/>
      <c r="AM193" s="439"/>
      <c r="AN193" s="440"/>
    </row>
    <row r="194" spans="1:40" outlineLevel="2">
      <c r="A194" s="882">
        <f>ROW()</f>
        <v>194</v>
      </c>
      <c r="B194" s="453"/>
      <c r="D194" s="452" t="s">
        <v>81</v>
      </c>
      <c r="E194" s="438"/>
      <c r="F194" s="438"/>
      <c r="G194" s="438"/>
      <c r="H194" s="439"/>
      <c r="I194" s="439"/>
      <c r="J194" s="443"/>
      <c r="K194" s="439"/>
      <c r="L194" s="439"/>
      <c r="M194" s="439"/>
      <c r="N194" s="439"/>
      <c r="O194" s="443"/>
      <c r="P194" s="439"/>
      <c r="Q194" s="439"/>
      <c r="R194" s="439"/>
      <c r="S194" s="313">
        <f t="shared" si="296"/>
        <v>2.8189256484623115E-18</v>
      </c>
      <c r="T194" s="439"/>
      <c r="U194" s="439"/>
      <c r="V194" s="439"/>
      <c r="W194" s="439"/>
      <c r="X194" s="313">
        <f t="shared" si="297"/>
        <v>0</v>
      </c>
      <c r="Y194" s="443"/>
      <c r="Z194" s="439"/>
      <c r="AA194" s="439"/>
      <c r="AB194" s="439"/>
      <c r="AC194" s="439"/>
      <c r="AD194" s="440"/>
      <c r="AE194" s="443"/>
      <c r="AF194" s="439"/>
      <c r="AG194" s="439"/>
      <c r="AH194" s="439"/>
      <c r="AI194" s="440"/>
      <c r="AJ194" s="443"/>
      <c r="AK194" s="439"/>
      <c r="AL194" s="439"/>
      <c r="AM194" s="439"/>
      <c r="AN194" s="440"/>
    </row>
    <row r="195" spans="1:40" outlineLevel="2">
      <c r="A195" s="882">
        <f>ROW()</f>
        <v>195</v>
      </c>
      <c r="B195" s="453"/>
      <c r="D195" s="452" t="s">
        <v>28</v>
      </c>
      <c r="E195" s="438"/>
      <c r="F195" s="438"/>
      <c r="G195" s="438"/>
      <c r="H195" s="439"/>
      <c r="I195" s="439"/>
      <c r="J195" s="443"/>
      <c r="K195" s="439"/>
      <c r="L195" s="439"/>
      <c r="M195" s="439"/>
      <c r="N195" s="439"/>
      <c r="O195" s="443"/>
      <c r="P195" s="439"/>
      <c r="Q195" s="439"/>
      <c r="R195" s="439"/>
      <c r="S195" s="313">
        <f t="shared" si="296"/>
        <v>0</v>
      </c>
      <c r="T195" s="439"/>
      <c r="U195" s="439"/>
      <c r="V195" s="439"/>
      <c r="W195" s="439"/>
      <c r="X195" s="313">
        <f t="shared" si="297"/>
        <v>0</v>
      </c>
      <c r="Y195" s="443"/>
      <c r="Z195" s="439"/>
      <c r="AA195" s="439"/>
      <c r="AB195" s="439"/>
      <c r="AC195" s="439"/>
      <c r="AD195" s="440"/>
      <c r="AE195" s="443"/>
      <c r="AF195" s="439"/>
      <c r="AG195" s="439"/>
      <c r="AH195" s="439"/>
      <c r="AI195" s="440"/>
      <c r="AJ195" s="443"/>
      <c r="AK195" s="439"/>
      <c r="AL195" s="439"/>
      <c r="AM195" s="439"/>
      <c r="AN195" s="440"/>
    </row>
    <row r="196" spans="1:40" outlineLevel="2">
      <c r="A196" s="882">
        <f>ROW()</f>
        <v>196</v>
      </c>
      <c r="B196" s="453"/>
      <c r="D196" s="456" t="s">
        <v>443</v>
      </c>
      <c r="E196" s="457"/>
      <c r="F196" s="457"/>
      <c r="G196" s="457"/>
      <c r="H196" s="441"/>
      <c r="I196" s="441"/>
      <c r="J196" s="462"/>
      <c r="K196" s="441"/>
      <c r="L196" s="441"/>
      <c r="M196" s="441"/>
      <c r="N196" s="441"/>
      <c r="O196" s="462"/>
      <c r="P196" s="441"/>
      <c r="Q196" s="441"/>
      <c r="R196" s="441"/>
      <c r="S196" s="319">
        <f t="shared" si="296"/>
        <v>0</v>
      </c>
      <c r="T196" s="441"/>
      <c r="U196" s="441"/>
      <c r="V196" s="441"/>
      <c r="W196" s="441"/>
      <c r="X196" s="319">
        <f t="shared" si="297"/>
        <v>0</v>
      </c>
      <c r="Y196" s="462"/>
      <c r="Z196" s="441"/>
      <c r="AA196" s="441"/>
      <c r="AB196" s="441"/>
      <c r="AC196" s="441"/>
      <c r="AD196" s="442"/>
      <c r="AE196" s="462"/>
      <c r="AF196" s="441"/>
      <c r="AG196" s="441"/>
      <c r="AH196" s="441"/>
      <c r="AI196" s="442"/>
      <c r="AJ196" s="462"/>
      <c r="AK196" s="441"/>
      <c r="AL196" s="441"/>
      <c r="AM196" s="441"/>
      <c r="AN196" s="442"/>
    </row>
    <row r="197" spans="1:40" outlineLevel="2">
      <c r="A197" s="882">
        <f>ROW()</f>
        <v>197</v>
      </c>
      <c r="B197" s="453"/>
      <c r="D197" s="452" t="s">
        <v>24</v>
      </c>
      <c r="E197" s="438"/>
      <c r="F197" s="438"/>
      <c r="G197" s="438"/>
      <c r="H197" s="439"/>
      <c r="I197" s="439"/>
      <c r="J197" s="443"/>
      <c r="K197" s="439"/>
      <c r="L197" s="439"/>
      <c r="M197" s="439"/>
      <c r="N197" s="439"/>
      <c r="O197" s="443"/>
      <c r="P197" s="439"/>
      <c r="Q197" s="439"/>
      <c r="R197" s="439"/>
      <c r="S197" s="440">
        <f>SUM(S181:S196)</f>
        <v>14.882664299198259</v>
      </c>
      <c r="T197" s="439"/>
      <c r="U197" s="439"/>
      <c r="V197" s="439"/>
      <c r="W197" s="439"/>
      <c r="X197" s="440">
        <f>SUM(X181:X196)</f>
        <v>0</v>
      </c>
      <c r="Y197" s="443"/>
      <c r="Z197" s="439"/>
      <c r="AA197" s="439"/>
      <c r="AB197" s="439"/>
      <c r="AC197" s="439"/>
      <c r="AD197" s="440"/>
      <c r="AE197" s="443"/>
      <c r="AF197" s="439"/>
      <c r="AG197" s="439"/>
      <c r="AH197" s="439"/>
      <c r="AI197" s="440"/>
      <c r="AJ197" s="443"/>
      <c r="AK197" s="439"/>
      <c r="AL197" s="439"/>
      <c r="AM197" s="439"/>
      <c r="AN197" s="440"/>
    </row>
    <row r="198" spans="1:40" outlineLevel="1">
      <c r="A198" s="732" t="s">
        <v>22</v>
      </c>
      <c r="B198" s="733"/>
      <c r="C198" s="881"/>
      <c r="D198" s="733"/>
      <c r="E198" s="733"/>
      <c r="F198" s="733"/>
      <c r="G198" s="730"/>
      <c r="H198" s="733"/>
      <c r="I198" s="730"/>
      <c r="J198" s="729"/>
      <c r="K198" s="730"/>
      <c r="L198" s="730"/>
      <c r="M198" s="730"/>
      <c r="N198" s="730"/>
      <c r="O198" s="729"/>
      <c r="P198" s="730"/>
      <c r="Q198" s="730"/>
      <c r="R198" s="730"/>
      <c r="S198" s="731"/>
      <c r="T198" s="730"/>
      <c r="U198" s="730"/>
      <c r="V198" s="730"/>
      <c r="W198" s="730"/>
      <c r="X198" s="731"/>
      <c r="Y198" s="729"/>
      <c r="Z198" s="730"/>
      <c r="AA198" s="730"/>
      <c r="AB198" s="730"/>
      <c r="AC198" s="730"/>
      <c r="AD198" s="731"/>
      <c r="AE198" s="729"/>
      <c r="AF198" s="730"/>
      <c r="AG198" s="730"/>
      <c r="AH198" s="730"/>
      <c r="AI198" s="731"/>
      <c r="AJ198" s="729"/>
      <c r="AK198" s="730"/>
      <c r="AL198" s="730"/>
      <c r="AM198" s="730"/>
      <c r="AN198" s="731"/>
    </row>
    <row r="199" spans="1:40" outlineLevel="2">
      <c r="A199" s="882">
        <f>ROW()</f>
        <v>199</v>
      </c>
      <c r="B199" s="453"/>
      <c r="D199" s="452" t="s">
        <v>300</v>
      </c>
      <c r="H199" s="458"/>
      <c r="I199" s="458"/>
      <c r="J199" s="459"/>
      <c r="K199" s="458"/>
      <c r="L199" s="458"/>
      <c r="M199" s="458"/>
      <c r="N199" s="596">
        <f t="shared" ref="N199:N214" si="298">N351+N478+N605+N750</f>
        <v>284.41858361590414</v>
      </c>
      <c r="O199" s="443">
        <f t="shared" ref="O199:AN199" si="299">O55+O73+O91+O109+O145+O127+O163+O181</f>
        <v>282.32267831819291</v>
      </c>
      <c r="P199" s="439">
        <f t="shared" si="299"/>
        <v>281.70048826509793</v>
      </c>
      <c r="Q199" s="439">
        <f t="shared" si="299"/>
        <v>281.15419210364917</v>
      </c>
      <c r="R199" s="439">
        <f t="shared" si="299"/>
        <v>283.05218774103054</v>
      </c>
      <c r="S199" s="440">
        <f t="shared" si="299"/>
        <v>295.38911405858698</v>
      </c>
      <c r="T199" s="439">
        <f t="shared" si="299"/>
        <v>305.23810135501918</v>
      </c>
      <c r="U199" s="439">
        <f t="shared" si="299"/>
        <v>306.69278554746455</v>
      </c>
      <c r="V199" s="439">
        <f t="shared" si="299"/>
        <v>307.21687626581826</v>
      </c>
      <c r="W199" s="439">
        <f t="shared" si="299"/>
        <v>330.49704234156155</v>
      </c>
      <c r="X199" s="440">
        <f t="shared" si="299"/>
        <v>333.17224307226854</v>
      </c>
      <c r="Y199" s="443">
        <f t="shared" si="299"/>
        <v>332.13031615805556</v>
      </c>
      <c r="Z199" s="439">
        <f t="shared" si="299"/>
        <v>328.90259043651241</v>
      </c>
      <c r="AA199" s="439">
        <f t="shared" si="299"/>
        <v>327.76429647421361</v>
      </c>
      <c r="AB199" s="439">
        <f t="shared" si="299"/>
        <v>331.15236976293801</v>
      </c>
      <c r="AC199" s="439">
        <f t="shared" si="299"/>
        <v>333.27611157548967</v>
      </c>
      <c r="AD199" s="440">
        <f t="shared" si="299"/>
        <v>331.78096069889767</v>
      </c>
      <c r="AE199" s="443">
        <f t="shared" si="299"/>
        <v>332.10550241174229</v>
      </c>
      <c r="AF199" s="439">
        <f t="shared" si="299"/>
        <v>332.71919637421598</v>
      </c>
      <c r="AG199" s="439">
        <f t="shared" si="299"/>
        <v>333.2170111395352</v>
      </c>
      <c r="AH199" s="439">
        <f t="shared" si="299"/>
        <v>330.73011666443136</v>
      </c>
      <c r="AI199" s="440">
        <f t="shared" si="299"/>
        <v>329.33784489702953</v>
      </c>
      <c r="AJ199" s="443">
        <f t="shared" si="299"/>
        <v>319.76898472079318</v>
      </c>
      <c r="AK199" s="439">
        <f t="shared" si="299"/>
        <v>310.74667569426646</v>
      </c>
      <c r="AL199" s="439">
        <f t="shared" si="299"/>
        <v>304.96782208044243</v>
      </c>
      <c r="AM199" s="439">
        <f t="shared" si="299"/>
        <v>297.60501668493475</v>
      </c>
      <c r="AN199" s="440">
        <f t="shared" si="299"/>
        <v>290.83547244202708</v>
      </c>
    </row>
    <row r="200" spans="1:40" outlineLevel="2">
      <c r="A200" s="882">
        <f>ROW()</f>
        <v>200</v>
      </c>
      <c r="B200" s="453"/>
      <c r="D200" s="452" t="s">
        <v>301</v>
      </c>
      <c r="H200" s="458"/>
      <c r="I200" s="458"/>
      <c r="J200" s="459"/>
      <c r="K200" s="458"/>
      <c r="L200" s="458"/>
      <c r="M200" s="458"/>
      <c r="N200" s="596">
        <f t="shared" si="298"/>
        <v>0</v>
      </c>
      <c r="O200" s="443">
        <f t="shared" ref="O200:AN200" si="300">O56+O74+O92+O110+O146+O128+O164+O182</f>
        <v>0</v>
      </c>
      <c r="P200" s="439">
        <f t="shared" si="300"/>
        <v>0</v>
      </c>
      <c r="Q200" s="439">
        <f t="shared" si="300"/>
        <v>0</v>
      </c>
      <c r="R200" s="439">
        <f t="shared" si="300"/>
        <v>0</v>
      </c>
      <c r="S200" s="440">
        <f t="shared" si="300"/>
        <v>0</v>
      </c>
      <c r="T200" s="439">
        <f t="shared" si="300"/>
        <v>0</v>
      </c>
      <c r="U200" s="439">
        <f t="shared" si="300"/>
        <v>0</v>
      </c>
      <c r="V200" s="439">
        <f t="shared" si="300"/>
        <v>0</v>
      </c>
      <c r="W200" s="439">
        <f t="shared" si="300"/>
        <v>0</v>
      </c>
      <c r="X200" s="440">
        <f t="shared" si="300"/>
        <v>0</v>
      </c>
      <c r="Y200" s="443">
        <f t="shared" si="300"/>
        <v>1.3789041628056549</v>
      </c>
      <c r="Z200" s="439">
        <f t="shared" si="300"/>
        <v>3.0028098970296928</v>
      </c>
      <c r="AA200" s="439">
        <f t="shared" si="300"/>
        <v>3.8038996601507584</v>
      </c>
      <c r="AB200" s="439">
        <f t="shared" si="300"/>
        <v>4.2727130673926519</v>
      </c>
      <c r="AC200" s="439">
        <f t="shared" si="300"/>
        <v>4.878228380863983</v>
      </c>
      <c r="AD200" s="440">
        <f t="shared" si="300"/>
        <v>4.7603845682847234</v>
      </c>
      <c r="AE200" s="443">
        <f t="shared" si="300"/>
        <v>5.3637388460751563</v>
      </c>
      <c r="AF200" s="439">
        <f t="shared" si="300"/>
        <v>5.0990480495926107</v>
      </c>
      <c r="AG200" s="439">
        <f t="shared" si="300"/>
        <v>5.0152617811945843</v>
      </c>
      <c r="AH200" s="439">
        <f t="shared" si="300"/>
        <v>4.9303917801283621</v>
      </c>
      <c r="AI200" s="440">
        <f t="shared" si="300"/>
        <v>4.8455217790621399</v>
      </c>
      <c r="AJ200" s="443">
        <f t="shared" si="300"/>
        <v>4.9938754706543671</v>
      </c>
      <c r="AK200" s="439">
        <f t="shared" si="300"/>
        <v>4.8960964625857111</v>
      </c>
      <c r="AL200" s="439">
        <f t="shared" si="300"/>
        <v>4.798317454517055</v>
      </c>
      <c r="AM200" s="439">
        <f t="shared" si="300"/>
        <v>4.700538446448399</v>
      </c>
      <c r="AN200" s="440">
        <f t="shared" si="300"/>
        <v>4.602759438379743</v>
      </c>
    </row>
    <row r="201" spans="1:40" outlineLevel="2">
      <c r="A201" s="882">
        <f>ROW()</f>
        <v>201</v>
      </c>
      <c r="B201" s="453"/>
      <c r="D201" s="452" t="s">
        <v>29</v>
      </c>
      <c r="H201" s="458"/>
      <c r="I201" s="458"/>
      <c r="J201" s="459"/>
      <c r="K201" s="458"/>
      <c r="L201" s="458"/>
      <c r="M201" s="458"/>
      <c r="N201" s="596">
        <f t="shared" si="298"/>
        <v>362.68831207023618</v>
      </c>
      <c r="O201" s="443">
        <f t="shared" ref="O201:AN201" si="301">O57+O75+O93+O111+O147+O129+O165+O183</f>
        <v>354.85057460972888</v>
      </c>
      <c r="P201" s="439">
        <f t="shared" si="301"/>
        <v>346.857965239181</v>
      </c>
      <c r="Q201" s="439">
        <f t="shared" si="301"/>
        <v>338.72076639718665</v>
      </c>
      <c r="R201" s="439">
        <f t="shared" si="301"/>
        <v>330.46166699651593</v>
      </c>
      <c r="S201" s="440">
        <f t="shared" si="301"/>
        <v>323.49962476769963</v>
      </c>
      <c r="T201" s="439">
        <f t="shared" si="301"/>
        <v>276.48005371491951</v>
      </c>
      <c r="U201" s="439">
        <f t="shared" si="301"/>
        <v>269.48055868416208</v>
      </c>
      <c r="V201" s="439">
        <f t="shared" si="301"/>
        <v>262.48106365340465</v>
      </c>
      <c r="W201" s="439">
        <f t="shared" si="301"/>
        <v>255.48156862264719</v>
      </c>
      <c r="X201" s="440">
        <f t="shared" si="301"/>
        <v>248.48207359188973</v>
      </c>
      <c r="Y201" s="443">
        <f t="shared" si="301"/>
        <v>244.98232607651101</v>
      </c>
      <c r="Z201" s="439">
        <f t="shared" si="301"/>
        <v>237.98283104575356</v>
      </c>
      <c r="AA201" s="439">
        <f t="shared" si="301"/>
        <v>230.9833360149961</v>
      </c>
      <c r="AB201" s="439">
        <f t="shared" si="301"/>
        <v>223.98384098423864</v>
      </c>
      <c r="AC201" s="439">
        <f t="shared" si="301"/>
        <v>216.98434595348118</v>
      </c>
      <c r="AD201" s="440">
        <f t="shared" si="301"/>
        <v>209.98485092272372</v>
      </c>
      <c r="AE201" s="443">
        <f t="shared" si="301"/>
        <v>203.03021455551703</v>
      </c>
      <c r="AF201" s="439">
        <f t="shared" si="301"/>
        <v>196.07557818831035</v>
      </c>
      <c r="AG201" s="439">
        <f t="shared" si="301"/>
        <v>189.12094182110366</v>
      </c>
      <c r="AH201" s="439">
        <f t="shared" si="301"/>
        <v>182.16630545389697</v>
      </c>
      <c r="AI201" s="440">
        <f t="shared" si="301"/>
        <v>175.21166908669028</v>
      </c>
      <c r="AJ201" s="443">
        <f t="shared" si="301"/>
        <v>168.20320232322265</v>
      </c>
      <c r="AK201" s="439">
        <f t="shared" si="301"/>
        <v>161.19473555975503</v>
      </c>
      <c r="AL201" s="439">
        <f t="shared" si="301"/>
        <v>154.18626879628741</v>
      </c>
      <c r="AM201" s="439">
        <f t="shared" si="301"/>
        <v>147.17780203281978</v>
      </c>
      <c r="AN201" s="440">
        <f t="shared" si="301"/>
        <v>140.16933526935219</v>
      </c>
    </row>
    <row r="202" spans="1:40" outlineLevel="2">
      <c r="A202" s="882">
        <f>ROW()</f>
        <v>202</v>
      </c>
      <c r="B202" s="453"/>
      <c r="D202" s="452" t="s">
        <v>30</v>
      </c>
      <c r="H202" s="458"/>
      <c r="I202" s="458"/>
      <c r="J202" s="459"/>
      <c r="K202" s="458"/>
      <c r="L202" s="458"/>
      <c r="M202" s="458"/>
      <c r="N202" s="596">
        <f t="shared" si="298"/>
        <v>171.41832413490872</v>
      </c>
      <c r="O202" s="443">
        <f t="shared" ref="O202:AN202" si="302">O58+O76+O94+O112+O148+O130+O166+O184</f>
        <v>177.97483863495083</v>
      </c>
      <c r="P202" s="439">
        <f t="shared" si="302"/>
        <v>185.98501686577362</v>
      </c>
      <c r="Q202" s="439">
        <f t="shared" si="302"/>
        <v>200.04967106934851</v>
      </c>
      <c r="R202" s="439">
        <f t="shared" si="302"/>
        <v>211.82464348826059</v>
      </c>
      <c r="S202" s="440">
        <f t="shared" si="302"/>
        <v>219.84658971969534</v>
      </c>
      <c r="T202" s="439">
        <f t="shared" si="302"/>
        <v>266.5418393179973</v>
      </c>
      <c r="U202" s="439">
        <f t="shared" si="302"/>
        <v>272.80577986842115</v>
      </c>
      <c r="V202" s="439">
        <f t="shared" si="302"/>
        <v>279.97838480553554</v>
      </c>
      <c r="W202" s="439">
        <f t="shared" si="302"/>
        <v>301.57402997609086</v>
      </c>
      <c r="X202" s="440">
        <f t="shared" si="302"/>
        <v>315.37470022048171</v>
      </c>
      <c r="Y202" s="443">
        <f t="shared" si="302"/>
        <v>327.26920118748808</v>
      </c>
      <c r="Z202" s="439">
        <f t="shared" si="302"/>
        <v>356.45843506865128</v>
      </c>
      <c r="AA202" s="439">
        <f t="shared" si="302"/>
        <v>383.84581049244628</v>
      </c>
      <c r="AB202" s="439">
        <f t="shared" si="302"/>
        <v>410.32632328081178</v>
      </c>
      <c r="AC202" s="439">
        <f t="shared" si="302"/>
        <v>438.74954117608314</v>
      </c>
      <c r="AD202" s="440">
        <f t="shared" si="302"/>
        <v>460.64035232341433</v>
      </c>
      <c r="AE202" s="443">
        <f t="shared" si="302"/>
        <v>480.53585466306498</v>
      </c>
      <c r="AF202" s="439">
        <f t="shared" si="302"/>
        <v>505.58724140419235</v>
      </c>
      <c r="AG202" s="439">
        <f t="shared" si="302"/>
        <v>531.48330016507646</v>
      </c>
      <c r="AH202" s="439">
        <f t="shared" si="302"/>
        <v>555.07612858272785</v>
      </c>
      <c r="AI202" s="440">
        <f t="shared" si="302"/>
        <v>575.98606299463302</v>
      </c>
      <c r="AJ202" s="443">
        <f t="shared" si="302"/>
        <v>600.27280973650647</v>
      </c>
      <c r="AK202" s="439">
        <f t="shared" si="302"/>
        <v>624.4496537209792</v>
      </c>
      <c r="AL202" s="439">
        <f t="shared" si="302"/>
        <v>650.27596929038475</v>
      </c>
      <c r="AM202" s="439">
        <f t="shared" si="302"/>
        <v>674.30559433654435</v>
      </c>
      <c r="AN202" s="440">
        <f t="shared" si="302"/>
        <v>697.26777506667372</v>
      </c>
    </row>
    <row r="203" spans="1:40" outlineLevel="2">
      <c r="A203" s="882">
        <f>ROW()</f>
        <v>203</v>
      </c>
      <c r="B203" s="453"/>
      <c r="D203" s="452" t="s">
        <v>31</v>
      </c>
      <c r="H203" s="458"/>
      <c r="I203" s="458"/>
      <c r="J203" s="459"/>
      <c r="K203" s="458"/>
      <c r="L203" s="458"/>
      <c r="M203" s="458"/>
      <c r="N203" s="596">
        <f t="shared" si="298"/>
        <v>46.140867352367458</v>
      </c>
      <c r="O203" s="443">
        <f t="shared" ref="O203:AN203" si="303">O59+O77+O95+O113+O149+O131+O167+O185</f>
        <v>43.481753872313234</v>
      </c>
      <c r="P203" s="439">
        <f t="shared" si="303"/>
        <v>41.80937872337811</v>
      </c>
      <c r="Q203" s="439">
        <f t="shared" si="303"/>
        <v>40.137003574442986</v>
      </c>
      <c r="R203" s="439">
        <f t="shared" si="303"/>
        <v>38.464628425507861</v>
      </c>
      <c r="S203" s="440">
        <f t="shared" si="303"/>
        <v>36.792253276572737</v>
      </c>
      <c r="T203" s="439">
        <f t="shared" si="303"/>
        <v>35.956065702105178</v>
      </c>
      <c r="U203" s="439">
        <f t="shared" si="303"/>
        <v>34.283690553170054</v>
      </c>
      <c r="V203" s="439">
        <f t="shared" si="303"/>
        <v>32.611315404234929</v>
      </c>
      <c r="W203" s="439">
        <f t="shared" si="303"/>
        <v>30.938940255299805</v>
      </c>
      <c r="X203" s="440">
        <f t="shared" si="303"/>
        <v>29.266565106364681</v>
      </c>
      <c r="Y203" s="443">
        <f t="shared" si="303"/>
        <v>28.430377531897118</v>
      </c>
      <c r="Z203" s="439">
        <f t="shared" si="303"/>
        <v>26.758002382961994</v>
      </c>
      <c r="AA203" s="439">
        <f t="shared" si="303"/>
        <v>25.08562723402687</v>
      </c>
      <c r="AB203" s="439">
        <f t="shared" si="303"/>
        <v>23.413252085091745</v>
      </c>
      <c r="AC203" s="439">
        <f t="shared" si="303"/>
        <v>21.740876936156621</v>
      </c>
      <c r="AD203" s="440">
        <f t="shared" si="303"/>
        <v>20.068501787221496</v>
      </c>
      <c r="AE203" s="443">
        <f t="shared" si="303"/>
        <v>18.406806654688122</v>
      </c>
      <c r="AF203" s="439">
        <f t="shared" si="303"/>
        <v>16.745111522154748</v>
      </c>
      <c r="AG203" s="439">
        <f t="shared" si="303"/>
        <v>15.083416389621373</v>
      </c>
      <c r="AH203" s="439">
        <f t="shared" si="303"/>
        <v>13.421721257087999</v>
      </c>
      <c r="AI203" s="440">
        <f t="shared" si="303"/>
        <v>11.760026124554624</v>
      </c>
      <c r="AJ203" s="443">
        <f t="shared" si="303"/>
        <v>10.080185134258782</v>
      </c>
      <c r="AK203" s="439">
        <f t="shared" si="303"/>
        <v>8.4001542785489853</v>
      </c>
      <c r="AL203" s="439">
        <f t="shared" si="303"/>
        <v>6.7201234228391877</v>
      </c>
      <c r="AM203" s="439">
        <f t="shared" si="303"/>
        <v>5.0400925671293901</v>
      </c>
      <c r="AN203" s="440">
        <f t="shared" si="303"/>
        <v>3.3600617114195925</v>
      </c>
    </row>
    <row r="204" spans="1:40" outlineLevel="2">
      <c r="A204" s="882">
        <f>ROW()</f>
        <v>204</v>
      </c>
      <c r="B204" s="453"/>
      <c r="D204" s="452" t="s">
        <v>32</v>
      </c>
      <c r="H204" s="458"/>
      <c r="I204" s="458"/>
      <c r="J204" s="459"/>
      <c r="K204" s="458"/>
      <c r="L204" s="458"/>
      <c r="M204" s="458"/>
      <c r="N204" s="596">
        <f t="shared" si="298"/>
        <v>16.139572636637435</v>
      </c>
      <c r="O204" s="443">
        <f t="shared" ref="O204:AN204" si="304">O60+O78+O96+O114+O150+O132+O168+O186</f>
        <v>15.562558899101205</v>
      </c>
      <c r="P204" s="439">
        <f t="shared" si="304"/>
        <v>15.971053570898594</v>
      </c>
      <c r="Q204" s="439">
        <f t="shared" si="304"/>
        <v>16.168375992418319</v>
      </c>
      <c r="R204" s="439">
        <f t="shared" si="304"/>
        <v>15.687187872360212</v>
      </c>
      <c r="S204" s="440">
        <f t="shared" si="304"/>
        <v>16.035993972529045</v>
      </c>
      <c r="T204" s="439">
        <f t="shared" si="304"/>
        <v>15.978411317697029</v>
      </c>
      <c r="U204" s="439">
        <f t="shared" si="304"/>
        <v>15.445479555892431</v>
      </c>
      <c r="V204" s="439">
        <f t="shared" si="304"/>
        <v>15.18131793275683</v>
      </c>
      <c r="W204" s="439">
        <f t="shared" si="304"/>
        <v>15.909024717483376</v>
      </c>
      <c r="X204" s="440">
        <f t="shared" si="304"/>
        <v>15.869163385277052</v>
      </c>
      <c r="Y204" s="443">
        <f t="shared" si="304"/>
        <v>17.191564182388532</v>
      </c>
      <c r="Z204" s="439">
        <f t="shared" si="304"/>
        <v>19.292866868966492</v>
      </c>
      <c r="AA204" s="439">
        <f t="shared" si="304"/>
        <v>22.996782574562253</v>
      </c>
      <c r="AB204" s="439">
        <f t="shared" si="304"/>
        <v>27.507731105035262</v>
      </c>
      <c r="AC204" s="439">
        <f t="shared" si="304"/>
        <v>28.088495827270005</v>
      </c>
      <c r="AD204" s="440">
        <f t="shared" si="304"/>
        <v>27.430214965023339</v>
      </c>
      <c r="AE204" s="443">
        <f t="shared" si="304"/>
        <v>27.706044115526353</v>
      </c>
      <c r="AF204" s="439">
        <f t="shared" si="304"/>
        <v>27.53359522881658</v>
      </c>
      <c r="AG204" s="439">
        <f t="shared" si="304"/>
        <v>27.797800632705894</v>
      </c>
      <c r="AH204" s="439">
        <f t="shared" si="304"/>
        <v>27.91831931384154</v>
      </c>
      <c r="AI204" s="440">
        <f t="shared" si="304"/>
        <v>28.397486977940531</v>
      </c>
      <c r="AJ204" s="443">
        <f t="shared" si="304"/>
        <v>29.730354995508485</v>
      </c>
      <c r="AK204" s="439">
        <f t="shared" si="304"/>
        <v>30.258904582441659</v>
      </c>
      <c r="AL204" s="439">
        <f t="shared" si="304"/>
        <v>31.451800696482366</v>
      </c>
      <c r="AM204" s="439">
        <f t="shared" si="304"/>
        <v>32.610731601550164</v>
      </c>
      <c r="AN204" s="440">
        <f t="shared" si="304"/>
        <v>33.717256635230711</v>
      </c>
    </row>
    <row r="205" spans="1:40" outlineLevel="2">
      <c r="A205" s="882">
        <f>ROW()</f>
        <v>205</v>
      </c>
      <c r="B205" s="453"/>
      <c r="D205" s="452" t="s">
        <v>33</v>
      </c>
      <c r="H205" s="458"/>
      <c r="I205" s="458"/>
      <c r="J205" s="459"/>
      <c r="K205" s="458"/>
      <c r="L205" s="458"/>
      <c r="M205" s="458"/>
      <c r="N205" s="596">
        <f t="shared" si="298"/>
        <v>3.066557769193627</v>
      </c>
      <c r="O205" s="443">
        <f t="shared" ref="O205:AN205" si="305">O61+O79+O97+O115+O151+O133+O169+O187</f>
        <v>2.8386006936812311</v>
      </c>
      <c r="P205" s="439">
        <f t="shared" si="305"/>
        <v>2.680582568793918</v>
      </c>
      <c r="Q205" s="439">
        <f t="shared" si="305"/>
        <v>2.5222522154908815</v>
      </c>
      <c r="R205" s="439">
        <f t="shared" si="305"/>
        <v>2.3817540933117387</v>
      </c>
      <c r="S205" s="440">
        <f t="shared" si="305"/>
        <v>4.6169159276747846</v>
      </c>
      <c r="T205" s="439">
        <f t="shared" si="305"/>
        <v>6.9031792119552078</v>
      </c>
      <c r="U205" s="439">
        <f t="shared" si="305"/>
        <v>6.8588424845756482</v>
      </c>
      <c r="V205" s="439">
        <f t="shared" si="305"/>
        <v>6.8681288171677659</v>
      </c>
      <c r="W205" s="439">
        <f t="shared" si="305"/>
        <v>6.5677158177972155</v>
      </c>
      <c r="X205" s="440">
        <f t="shared" si="305"/>
        <v>6.2629159714377547</v>
      </c>
      <c r="Y205" s="443">
        <f t="shared" si="305"/>
        <v>6.1276447523530599</v>
      </c>
      <c r="Z205" s="439">
        <f t="shared" si="305"/>
        <v>5.8633328755791343</v>
      </c>
      <c r="AA205" s="439">
        <f t="shared" si="305"/>
        <v>5.5728024993377883</v>
      </c>
      <c r="AB205" s="439">
        <f t="shared" si="305"/>
        <v>5.4895893771175182</v>
      </c>
      <c r="AC205" s="439">
        <f t="shared" si="305"/>
        <v>5.7069586220214985</v>
      </c>
      <c r="AD205" s="440">
        <f t="shared" si="305"/>
        <v>4.3255055581970172</v>
      </c>
      <c r="AE205" s="443">
        <f t="shared" si="305"/>
        <v>4.294095677782801</v>
      </c>
      <c r="AF205" s="439">
        <f t="shared" si="305"/>
        <v>3.8391737364993395</v>
      </c>
      <c r="AG205" s="439">
        <f t="shared" si="305"/>
        <v>3.4191270465830845</v>
      </c>
      <c r="AH205" s="439">
        <f t="shared" si="305"/>
        <v>3.1433090051707593</v>
      </c>
      <c r="AI205" s="440">
        <f t="shared" si="305"/>
        <v>3.0166799947827125</v>
      </c>
      <c r="AJ205" s="443">
        <f t="shared" si="305"/>
        <v>4.2833218664314678</v>
      </c>
      <c r="AK205" s="439">
        <f t="shared" si="305"/>
        <v>4.1207318141887734</v>
      </c>
      <c r="AL205" s="439">
        <f t="shared" si="305"/>
        <v>3.958141761946079</v>
      </c>
      <c r="AM205" s="439">
        <f t="shared" si="305"/>
        <v>3.7955517097033846</v>
      </c>
      <c r="AN205" s="440">
        <f t="shared" si="305"/>
        <v>3.6329616574606902</v>
      </c>
    </row>
    <row r="206" spans="1:40" outlineLevel="2">
      <c r="A206" s="882">
        <f>ROW()</f>
        <v>206</v>
      </c>
      <c r="B206" s="453"/>
      <c r="D206" s="452" t="s">
        <v>27</v>
      </c>
      <c r="H206" s="458"/>
      <c r="I206" s="458"/>
      <c r="J206" s="459"/>
      <c r="K206" s="458"/>
      <c r="L206" s="458"/>
      <c r="M206" s="458"/>
      <c r="N206" s="596">
        <f t="shared" si="298"/>
        <v>2.7173348612376378</v>
      </c>
      <c r="O206" s="443">
        <f t="shared" ref="O206:AN206" si="306">O62+O80+O98+O116+O152+O134+O170+O188</f>
        <v>2.5661476204622535</v>
      </c>
      <c r="P206" s="439">
        <f t="shared" si="306"/>
        <v>2.4144221364023792</v>
      </c>
      <c r="Q206" s="439">
        <f t="shared" si="306"/>
        <v>2.3224319031278262</v>
      </c>
      <c r="R206" s="439">
        <f t="shared" si="306"/>
        <v>2.3381970462653752</v>
      </c>
      <c r="S206" s="440">
        <f t="shared" si="306"/>
        <v>0.96508043648909936</v>
      </c>
      <c r="T206" s="439">
        <f t="shared" si="306"/>
        <v>1.1099911885037141</v>
      </c>
      <c r="U206" s="439">
        <f t="shared" si="306"/>
        <v>2.5429160682126839</v>
      </c>
      <c r="V206" s="439">
        <f t="shared" si="306"/>
        <v>3.3975823634024302</v>
      </c>
      <c r="W206" s="439">
        <f t="shared" si="306"/>
        <v>8.7093976368639119</v>
      </c>
      <c r="X206" s="440">
        <f t="shared" si="306"/>
        <v>20.605155613373437</v>
      </c>
      <c r="Y206" s="443">
        <f t="shared" si="306"/>
        <v>20.545902194906979</v>
      </c>
      <c r="Z206" s="439">
        <f t="shared" si="306"/>
        <v>20.515754000573882</v>
      </c>
      <c r="AA206" s="439">
        <f t="shared" si="306"/>
        <v>20.368389243784577</v>
      </c>
      <c r="AB206" s="439">
        <f t="shared" si="306"/>
        <v>21.090609012421979</v>
      </c>
      <c r="AC206" s="439">
        <f t="shared" si="306"/>
        <v>31.225635392836658</v>
      </c>
      <c r="AD206" s="440">
        <f t="shared" si="306"/>
        <v>31.877026899937519</v>
      </c>
      <c r="AE206" s="443">
        <f t="shared" si="306"/>
        <v>32.287363300023053</v>
      </c>
      <c r="AF206" s="439">
        <f t="shared" si="306"/>
        <v>31.581538500945289</v>
      </c>
      <c r="AG206" s="439">
        <f t="shared" si="306"/>
        <v>30.910881103206535</v>
      </c>
      <c r="AH206" s="439">
        <f t="shared" si="306"/>
        <v>30.551526537239649</v>
      </c>
      <c r="AI206" s="440">
        <f t="shared" si="306"/>
        <v>29.803572300418754</v>
      </c>
      <c r="AJ206" s="443">
        <f t="shared" si="306"/>
        <v>30.588390069376363</v>
      </c>
      <c r="AK206" s="439">
        <f t="shared" si="306"/>
        <v>33.079851702547529</v>
      </c>
      <c r="AL206" s="439">
        <f t="shared" si="306"/>
        <v>32.455441859695554</v>
      </c>
      <c r="AM206" s="439">
        <f t="shared" si="306"/>
        <v>31.801468342783171</v>
      </c>
      <c r="AN206" s="440">
        <f t="shared" si="306"/>
        <v>31.166566159260224</v>
      </c>
    </row>
    <row r="207" spans="1:40" outlineLevel="2">
      <c r="A207" s="882">
        <f>ROW()</f>
        <v>207</v>
      </c>
      <c r="B207" s="453"/>
      <c r="D207" s="452" t="s">
        <v>34</v>
      </c>
      <c r="H207" s="458"/>
      <c r="I207" s="458"/>
      <c r="J207" s="459"/>
      <c r="K207" s="458"/>
      <c r="L207" s="458"/>
      <c r="M207" s="458"/>
      <c r="N207" s="596">
        <f t="shared" si="298"/>
        <v>179.25927169913422</v>
      </c>
      <c r="O207" s="443">
        <f t="shared" ref="O207:AN207" si="307">O63+O81+O99+O117+O153+O135+O171+O189</f>
        <v>188.93095633169233</v>
      </c>
      <c r="P207" s="439">
        <f t="shared" si="307"/>
        <v>202.04866021098206</v>
      </c>
      <c r="Q207" s="439">
        <f t="shared" si="307"/>
        <v>210.29547473143529</v>
      </c>
      <c r="R207" s="439">
        <f t="shared" si="307"/>
        <v>215.06787908861318</v>
      </c>
      <c r="S207" s="440">
        <f t="shared" si="307"/>
        <v>220.85691843828329</v>
      </c>
      <c r="T207" s="439">
        <f t="shared" si="307"/>
        <v>227.77550642310683</v>
      </c>
      <c r="U207" s="439">
        <f t="shared" si="307"/>
        <v>243.32314096834119</v>
      </c>
      <c r="V207" s="439">
        <f t="shared" si="307"/>
        <v>254.75314419697051</v>
      </c>
      <c r="W207" s="439">
        <f t="shared" si="307"/>
        <v>267.75695444882393</v>
      </c>
      <c r="X207" s="440">
        <f t="shared" si="307"/>
        <v>291.16756462655707</v>
      </c>
      <c r="Y207" s="443">
        <f t="shared" si="307"/>
        <v>304.37930637063039</v>
      </c>
      <c r="Z207" s="439">
        <f t="shared" si="307"/>
        <v>322.86399984680247</v>
      </c>
      <c r="AA207" s="439">
        <f t="shared" si="307"/>
        <v>340.05034015534386</v>
      </c>
      <c r="AB207" s="439">
        <f t="shared" si="307"/>
        <v>353.52185651253575</v>
      </c>
      <c r="AC207" s="439">
        <f t="shared" si="307"/>
        <v>363.23639506859797</v>
      </c>
      <c r="AD207" s="440">
        <f t="shared" si="307"/>
        <v>373.90256071015637</v>
      </c>
      <c r="AE207" s="443">
        <f t="shared" si="307"/>
        <v>375.58510998027975</v>
      </c>
      <c r="AF207" s="439">
        <f t="shared" si="307"/>
        <v>378.581377710585</v>
      </c>
      <c r="AG207" s="439">
        <f t="shared" si="307"/>
        <v>380.15649842329935</v>
      </c>
      <c r="AH207" s="439">
        <f t="shared" si="307"/>
        <v>382.75730375848798</v>
      </c>
      <c r="AI207" s="440">
        <f t="shared" si="307"/>
        <v>381.58402900512124</v>
      </c>
      <c r="AJ207" s="443">
        <f t="shared" si="307"/>
        <v>386.35152037050142</v>
      </c>
      <c r="AK207" s="439">
        <f t="shared" si="307"/>
        <v>392.76350838015168</v>
      </c>
      <c r="AL207" s="439">
        <f t="shared" si="307"/>
        <v>399.61413621438709</v>
      </c>
      <c r="AM207" s="439">
        <f t="shared" si="307"/>
        <v>407.64320964392755</v>
      </c>
      <c r="AN207" s="440">
        <f t="shared" si="307"/>
        <v>415.5714871626148</v>
      </c>
    </row>
    <row r="208" spans="1:40" outlineLevel="2">
      <c r="A208" s="882">
        <f>ROW()</f>
        <v>208</v>
      </c>
      <c r="B208" s="453"/>
      <c r="D208" s="452" t="s">
        <v>35</v>
      </c>
      <c r="H208" s="458"/>
      <c r="I208" s="458"/>
      <c r="J208" s="459"/>
      <c r="K208" s="458"/>
      <c r="L208" s="458"/>
      <c r="M208" s="458"/>
      <c r="N208" s="596">
        <f t="shared" si="298"/>
        <v>4.1634900674118631</v>
      </c>
      <c r="O208" s="443">
        <f t="shared" ref="O208:AN208" si="308">O64+O82+O100+O118+O154+O136+O172+O190</f>
        <v>-4.8244644353198423</v>
      </c>
      <c r="P208" s="439">
        <f t="shared" si="308"/>
        <v>-4.8244644353198431</v>
      </c>
      <c r="Q208" s="439">
        <f t="shared" si="308"/>
        <v>-4.8244644353198431</v>
      </c>
      <c r="R208" s="439">
        <f t="shared" si="308"/>
        <v>-4.8244644353198431</v>
      </c>
      <c r="S208" s="440">
        <f t="shared" si="308"/>
        <v>0</v>
      </c>
      <c r="T208" s="439">
        <f t="shared" si="308"/>
        <v>4.0989167554890953</v>
      </c>
      <c r="U208" s="439">
        <f t="shared" si="308"/>
        <v>4.1972798995514982</v>
      </c>
      <c r="V208" s="439">
        <f t="shared" si="308"/>
        <v>4.8065345404861235</v>
      </c>
      <c r="W208" s="439">
        <f t="shared" si="308"/>
        <v>9.1413372573861817</v>
      </c>
      <c r="X208" s="440">
        <f t="shared" si="308"/>
        <v>14.770802068665851</v>
      </c>
      <c r="Y208" s="443">
        <f t="shared" si="308"/>
        <v>14.292920150554153</v>
      </c>
      <c r="Z208" s="439">
        <f t="shared" si="308"/>
        <v>13.892950073445494</v>
      </c>
      <c r="AA208" s="439">
        <f t="shared" si="308"/>
        <v>12.866572944579051</v>
      </c>
      <c r="AB208" s="439">
        <f t="shared" si="308"/>
        <v>12.153600093972239</v>
      </c>
      <c r="AC208" s="439">
        <f t="shared" si="308"/>
        <v>11.928463147079215</v>
      </c>
      <c r="AD208" s="440">
        <f t="shared" si="308"/>
        <v>10.40429905136552</v>
      </c>
      <c r="AE208" s="443">
        <f t="shared" si="308"/>
        <v>9.2788702724376488</v>
      </c>
      <c r="AF208" s="439">
        <f t="shared" si="308"/>
        <v>7.9183179088043367</v>
      </c>
      <c r="AG208" s="439">
        <f t="shared" si="308"/>
        <v>6.6737613540094394</v>
      </c>
      <c r="AH208" s="439">
        <f t="shared" si="308"/>
        <v>5.4878261066858762</v>
      </c>
      <c r="AI208" s="440">
        <f t="shared" si="308"/>
        <v>5.3483195806625705</v>
      </c>
      <c r="AJ208" s="443">
        <f t="shared" si="308"/>
        <v>5.3457952992859301</v>
      </c>
      <c r="AK208" s="439">
        <f t="shared" si="308"/>
        <v>5.263107465551947</v>
      </c>
      <c r="AL208" s="439">
        <f t="shared" si="308"/>
        <v>5.1564138779970916</v>
      </c>
      <c r="AM208" s="439">
        <f t="shared" si="308"/>
        <v>5.0720757799227822</v>
      </c>
      <c r="AN208" s="440">
        <f t="shared" si="308"/>
        <v>5.0896477223630701</v>
      </c>
    </row>
    <row r="209" spans="1:40" outlineLevel="2">
      <c r="A209" s="882">
        <f>ROW()</f>
        <v>209</v>
      </c>
      <c r="B209" s="453"/>
      <c r="D209" s="452" t="s">
        <v>302</v>
      </c>
      <c r="H209" s="458"/>
      <c r="I209" s="458"/>
      <c r="J209" s="459"/>
      <c r="K209" s="458"/>
      <c r="L209" s="458"/>
      <c r="M209" s="458"/>
      <c r="N209" s="596">
        <f t="shared" si="298"/>
        <v>0</v>
      </c>
      <c r="O209" s="443">
        <f t="shared" ref="O209:AN209" si="309">O65+O83+O101+O119+O155+O137+O173+O191</f>
        <v>0</v>
      </c>
      <c r="P209" s="439">
        <f t="shared" si="309"/>
        <v>0</v>
      </c>
      <c r="Q209" s="439">
        <f t="shared" si="309"/>
        <v>0</v>
      </c>
      <c r="R209" s="439">
        <f t="shared" si="309"/>
        <v>0</v>
      </c>
      <c r="S209" s="440">
        <f t="shared" si="309"/>
        <v>0</v>
      </c>
      <c r="T209" s="439">
        <f t="shared" si="309"/>
        <v>0</v>
      </c>
      <c r="U209" s="439">
        <f t="shared" si="309"/>
        <v>0</v>
      </c>
      <c r="V209" s="439">
        <f t="shared" si="309"/>
        <v>0</v>
      </c>
      <c r="W209" s="439">
        <f t="shared" si="309"/>
        <v>0</v>
      </c>
      <c r="X209" s="440">
        <f t="shared" si="309"/>
        <v>0</v>
      </c>
      <c r="Y209" s="443">
        <f t="shared" si="309"/>
        <v>1.809195340112115</v>
      </c>
      <c r="Z209" s="439">
        <f t="shared" si="309"/>
        <v>2.9602149655001431</v>
      </c>
      <c r="AA209" s="439">
        <f t="shared" si="309"/>
        <v>4.4219452777502806</v>
      </c>
      <c r="AB209" s="439">
        <f t="shared" si="309"/>
        <v>5.3213283223891841</v>
      </c>
      <c r="AC209" s="439">
        <f t="shared" si="309"/>
        <v>7.0601002738109804</v>
      </c>
      <c r="AD209" s="440">
        <f t="shared" si="309"/>
        <v>6.8413552899992416</v>
      </c>
      <c r="AE209" s="443">
        <f t="shared" si="309"/>
        <v>9.6562454003625753</v>
      </c>
      <c r="AF209" s="439">
        <f t="shared" si="309"/>
        <v>10.144434811738968</v>
      </c>
      <c r="AG209" s="439">
        <f t="shared" si="309"/>
        <v>9.3196518301726581</v>
      </c>
      <c r="AH209" s="439">
        <f t="shared" si="309"/>
        <v>8.208881254151537</v>
      </c>
      <c r="AI209" s="440">
        <f t="shared" si="309"/>
        <v>8.5360141125923441</v>
      </c>
      <c r="AJ209" s="443">
        <f t="shared" si="309"/>
        <v>10.420405182148807</v>
      </c>
      <c r="AK209" s="439">
        <f t="shared" si="309"/>
        <v>10.847833505161407</v>
      </c>
      <c r="AL209" s="439">
        <f t="shared" si="309"/>
        <v>10.45884539811134</v>
      </c>
      <c r="AM209" s="439">
        <f t="shared" si="309"/>
        <v>11.113239877582352</v>
      </c>
      <c r="AN209" s="440">
        <f t="shared" si="309"/>
        <v>12.197051603956355</v>
      </c>
    </row>
    <row r="210" spans="1:40" outlineLevel="2">
      <c r="A210" s="882">
        <f>ROW()</f>
        <v>210</v>
      </c>
      <c r="B210" s="453"/>
      <c r="D210" s="452" t="s">
        <v>36</v>
      </c>
      <c r="H210" s="458"/>
      <c r="I210" s="458"/>
      <c r="J210" s="459"/>
      <c r="K210" s="458"/>
      <c r="L210" s="458"/>
      <c r="M210" s="458"/>
      <c r="N210" s="596">
        <f t="shared" si="298"/>
        <v>9.9261731718104294</v>
      </c>
      <c r="O210" s="443">
        <f t="shared" ref="O210:AN210" si="310">O66+O84+O102+O120+O156+O138+O174+O192</f>
        <v>8.542450052107359</v>
      </c>
      <c r="P210" s="439">
        <f t="shared" si="310"/>
        <v>5.4583968883919347</v>
      </c>
      <c r="Q210" s="439">
        <f t="shared" si="310"/>
        <v>1.4204060558641931</v>
      </c>
      <c r="R210" s="439">
        <f t="shared" si="310"/>
        <v>0.33764961819697525</v>
      </c>
      <c r="S210" s="440">
        <f t="shared" si="310"/>
        <v>5.3172746740507346</v>
      </c>
      <c r="T210" s="439">
        <f t="shared" si="310"/>
        <v>7.2964553460987558</v>
      </c>
      <c r="U210" s="439">
        <f t="shared" si="310"/>
        <v>10.750312669808173</v>
      </c>
      <c r="V210" s="439">
        <f t="shared" si="310"/>
        <v>11.530721532635555</v>
      </c>
      <c r="W210" s="439">
        <f t="shared" si="310"/>
        <v>13.809973465325712</v>
      </c>
      <c r="X210" s="440">
        <f t="shared" si="310"/>
        <v>12.438879556422265</v>
      </c>
      <c r="Y210" s="443">
        <f t="shared" si="310"/>
        <v>17.570656958343971</v>
      </c>
      <c r="Z210" s="439">
        <f t="shared" si="310"/>
        <v>16.561763290285924</v>
      </c>
      <c r="AA210" s="439">
        <f t="shared" si="310"/>
        <v>21.591395789813749</v>
      </c>
      <c r="AB210" s="439">
        <f t="shared" si="310"/>
        <v>24.131886482970692</v>
      </c>
      <c r="AC210" s="439">
        <f t="shared" si="310"/>
        <v>19.596107442493434</v>
      </c>
      <c r="AD210" s="440">
        <f t="shared" si="310"/>
        <v>13.121377947750121</v>
      </c>
      <c r="AE210" s="443">
        <f t="shared" si="310"/>
        <v>13.075130990071436</v>
      </c>
      <c r="AF210" s="439">
        <f t="shared" si="310"/>
        <v>13.008134811899373</v>
      </c>
      <c r="AG210" s="439">
        <f t="shared" si="310"/>
        <v>13.42877698564593</v>
      </c>
      <c r="AH210" s="439">
        <f t="shared" si="310"/>
        <v>14.388748294525922</v>
      </c>
      <c r="AI210" s="440">
        <f t="shared" si="310"/>
        <v>12.753560711265582</v>
      </c>
      <c r="AJ210" s="443">
        <f t="shared" si="310"/>
        <v>29.983320416539868</v>
      </c>
      <c r="AK210" s="439">
        <f t="shared" si="310"/>
        <v>46.226120937122978</v>
      </c>
      <c r="AL210" s="439">
        <f t="shared" si="310"/>
        <v>41.940403827441529</v>
      </c>
      <c r="AM210" s="439">
        <f t="shared" si="310"/>
        <v>33.417012804851026</v>
      </c>
      <c r="AN210" s="440">
        <f t="shared" si="310"/>
        <v>23.126956281770227</v>
      </c>
    </row>
    <row r="211" spans="1:40" outlineLevel="2">
      <c r="A211" s="882">
        <f>ROW()</f>
        <v>211</v>
      </c>
      <c r="B211" s="453"/>
      <c r="D211" s="452" t="s">
        <v>583</v>
      </c>
      <c r="H211" s="458"/>
      <c r="I211" s="458"/>
      <c r="J211" s="459"/>
      <c r="K211" s="458"/>
      <c r="L211" s="458"/>
      <c r="M211" s="458"/>
      <c r="N211" s="596">
        <f t="shared" si="298"/>
        <v>0</v>
      </c>
      <c r="O211" s="443">
        <f t="shared" ref="O211:AN211" si="311">O67+O85+O103+O121+O157+O139+O175+O193</f>
        <v>0</v>
      </c>
      <c r="P211" s="439">
        <f t="shared" si="311"/>
        <v>0</v>
      </c>
      <c r="Q211" s="439">
        <f t="shared" si="311"/>
        <v>0</v>
      </c>
      <c r="R211" s="439">
        <f t="shared" si="311"/>
        <v>0</v>
      </c>
      <c r="S211" s="440">
        <f t="shared" si="311"/>
        <v>0</v>
      </c>
      <c r="T211" s="439">
        <f t="shared" si="311"/>
        <v>0</v>
      </c>
      <c r="U211" s="439">
        <f t="shared" si="311"/>
        <v>0</v>
      </c>
      <c r="V211" s="439">
        <f t="shared" si="311"/>
        <v>0</v>
      </c>
      <c r="W211" s="439">
        <f t="shared" si="311"/>
        <v>0</v>
      </c>
      <c r="X211" s="440">
        <f t="shared" si="311"/>
        <v>0</v>
      </c>
      <c r="Y211" s="443">
        <f t="shared" si="311"/>
        <v>0</v>
      </c>
      <c r="Z211" s="439">
        <f t="shared" si="311"/>
        <v>0</v>
      </c>
      <c r="AA211" s="439">
        <f t="shared" si="311"/>
        <v>0</v>
      </c>
      <c r="AB211" s="439">
        <f t="shared" si="311"/>
        <v>0</v>
      </c>
      <c r="AC211" s="439">
        <f t="shared" si="311"/>
        <v>0.94950524895473587</v>
      </c>
      <c r="AD211" s="440">
        <f t="shared" si="311"/>
        <v>2.0424834812961037</v>
      </c>
      <c r="AE211" s="443">
        <f t="shared" si="311"/>
        <v>2.6815018780470639</v>
      </c>
      <c r="AF211" s="439">
        <f t="shared" si="311"/>
        <v>3.4293423816105273</v>
      </c>
      <c r="AG211" s="439">
        <f t="shared" si="311"/>
        <v>3.7921553509728394</v>
      </c>
      <c r="AH211" s="439">
        <f t="shared" si="311"/>
        <v>3.8140723583796166</v>
      </c>
      <c r="AI211" s="440">
        <f t="shared" si="311"/>
        <v>3.4265244723915695</v>
      </c>
      <c r="AJ211" s="443">
        <f t="shared" si="311"/>
        <v>3.9882046572465804</v>
      </c>
      <c r="AK211" s="439">
        <f t="shared" si="311"/>
        <v>6.3810546328236484</v>
      </c>
      <c r="AL211" s="439">
        <f t="shared" si="311"/>
        <v>7.0688829274760074</v>
      </c>
      <c r="AM211" s="439">
        <f t="shared" si="311"/>
        <v>7.5322195377819838</v>
      </c>
      <c r="AN211" s="440">
        <f t="shared" si="311"/>
        <v>7.9719115288980698</v>
      </c>
    </row>
    <row r="212" spans="1:40" outlineLevel="2">
      <c r="A212" s="882">
        <f>ROW()</f>
        <v>212</v>
      </c>
      <c r="B212" s="453"/>
      <c r="D212" s="452" t="s">
        <v>81</v>
      </c>
      <c r="H212" s="458"/>
      <c r="I212" s="458"/>
      <c r="J212" s="459"/>
      <c r="K212" s="458"/>
      <c r="L212" s="458"/>
      <c r="M212" s="458"/>
      <c r="N212" s="596">
        <f t="shared" si="298"/>
        <v>19.933664196261038</v>
      </c>
      <c r="O212" s="443">
        <f t="shared" ref="O212:AN212" si="312">O68+O86+O104+O122+O158+O140+O176+O194</f>
        <v>15.946931357008831</v>
      </c>
      <c r="P212" s="439">
        <f t="shared" si="312"/>
        <v>11.960198517756623</v>
      </c>
      <c r="Q212" s="439">
        <f t="shared" si="312"/>
        <v>7.9734656785044162</v>
      </c>
      <c r="R212" s="439">
        <f t="shared" si="312"/>
        <v>3.986732839252209</v>
      </c>
      <c r="S212" s="594">
        <f t="shared" si="312"/>
        <v>2.2232649748987754E-15</v>
      </c>
      <c r="T212" s="596">
        <f t="shared" si="312"/>
        <v>2.2232649748987754E-15</v>
      </c>
      <c r="U212" s="596">
        <f t="shared" si="312"/>
        <v>2.2232649748987754E-15</v>
      </c>
      <c r="V212" s="596">
        <f t="shared" si="312"/>
        <v>2.2232649748987754E-15</v>
      </c>
      <c r="W212" s="596">
        <f t="shared" si="312"/>
        <v>2.2232649748987754E-15</v>
      </c>
      <c r="X212" s="594">
        <f t="shared" si="312"/>
        <v>2.2232649748987754E-15</v>
      </c>
      <c r="Y212" s="595">
        <f t="shared" si="312"/>
        <v>2.2232649748987754E-15</v>
      </c>
      <c r="Z212" s="596">
        <f t="shared" si="312"/>
        <v>2.2232649748987754E-15</v>
      </c>
      <c r="AA212" s="596">
        <f t="shared" si="312"/>
        <v>2.2232649748987754E-15</v>
      </c>
      <c r="AB212" s="596">
        <f t="shared" si="312"/>
        <v>2.2232649748987754E-15</v>
      </c>
      <c r="AC212" s="596">
        <f t="shared" si="312"/>
        <v>2.2232649748987754E-15</v>
      </c>
      <c r="AD212" s="594">
        <f t="shared" si="312"/>
        <v>2.2232649748987754E-15</v>
      </c>
      <c r="AE212" s="595">
        <f t="shared" si="312"/>
        <v>2.2232649748987754E-15</v>
      </c>
      <c r="AF212" s="596">
        <f t="shared" si="312"/>
        <v>2.2232649748987754E-15</v>
      </c>
      <c r="AG212" s="596">
        <f t="shared" si="312"/>
        <v>2.2232649748987754E-15</v>
      </c>
      <c r="AH212" s="596">
        <f t="shared" si="312"/>
        <v>2.2232649748987754E-15</v>
      </c>
      <c r="AI212" s="594">
        <f t="shared" si="312"/>
        <v>2.2232649748987754E-15</v>
      </c>
      <c r="AJ212" s="595">
        <f t="shared" si="312"/>
        <v>1.1130283977464628E-15</v>
      </c>
      <c r="AK212" s="596">
        <f t="shared" si="312"/>
        <v>1.1130283977464628E-15</v>
      </c>
      <c r="AL212" s="596">
        <f t="shared" si="312"/>
        <v>1.1130283977464628E-15</v>
      </c>
      <c r="AM212" s="596">
        <f t="shared" si="312"/>
        <v>1.1130283977464628E-15</v>
      </c>
      <c r="AN212" s="594">
        <f t="shared" si="312"/>
        <v>1.1130283977464628E-15</v>
      </c>
    </row>
    <row r="213" spans="1:40" outlineLevel="2">
      <c r="A213" s="882">
        <f>ROW()</f>
        <v>213</v>
      </c>
      <c r="B213" s="453"/>
      <c r="D213" s="452" t="s">
        <v>28</v>
      </c>
      <c r="H213" s="458"/>
      <c r="I213" s="458"/>
      <c r="J213" s="459"/>
      <c r="K213" s="458"/>
      <c r="L213" s="458"/>
      <c r="M213" s="458"/>
      <c r="N213" s="596">
        <f t="shared" si="298"/>
        <v>9.5870788735068775</v>
      </c>
      <c r="O213" s="443">
        <f t="shared" ref="O213:AN213" si="313">O69+O87+O105+O123+O159+O141+O177+O195</f>
        <v>9.5870788735068775</v>
      </c>
      <c r="P213" s="439">
        <f t="shared" si="313"/>
        <v>9.5870788735068775</v>
      </c>
      <c r="Q213" s="439">
        <f t="shared" si="313"/>
        <v>9.5870788735068775</v>
      </c>
      <c r="R213" s="439">
        <f t="shared" si="313"/>
        <v>9.5870788735068775</v>
      </c>
      <c r="S213" s="440">
        <f t="shared" si="313"/>
        <v>4.7083614134614207</v>
      </c>
      <c r="T213" s="439">
        <f t="shared" si="313"/>
        <v>4.7083614134614207</v>
      </c>
      <c r="U213" s="439">
        <f t="shared" si="313"/>
        <v>4.7083614134614207</v>
      </c>
      <c r="V213" s="439">
        <f t="shared" si="313"/>
        <v>4.7083614134614207</v>
      </c>
      <c r="W213" s="439">
        <f t="shared" si="313"/>
        <v>4.7083614134614207</v>
      </c>
      <c r="X213" s="440">
        <f t="shared" si="313"/>
        <v>4.7083614134614207</v>
      </c>
      <c r="Y213" s="443">
        <f t="shared" si="313"/>
        <v>4.7083614134614207</v>
      </c>
      <c r="Z213" s="439">
        <f t="shared" si="313"/>
        <v>5.7379001588488743</v>
      </c>
      <c r="AA213" s="439">
        <f t="shared" si="313"/>
        <v>8.5234255514670565</v>
      </c>
      <c r="AB213" s="439">
        <f t="shared" si="313"/>
        <v>9.0201159817792771</v>
      </c>
      <c r="AC213" s="439">
        <f t="shared" si="313"/>
        <v>9.0281166459247633</v>
      </c>
      <c r="AD213" s="440">
        <f t="shared" si="313"/>
        <v>11.427074949745691</v>
      </c>
      <c r="AE213" s="443">
        <f t="shared" si="313"/>
        <v>11.427074949745691</v>
      </c>
      <c r="AF213" s="439">
        <f t="shared" si="313"/>
        <v>11.427074949745691</v>
      </c>
      <c r="AG213" s="439">
        <f t="shared" si="313"/>
        <v>11.427074949745691</v>
      </c>
      <c r="AH213" s="439">
        <f t="shared" si="313"/>
        <v>11.427074949745691</v>
      </c>
      <c r="AI213" s="440">
        <f t="shared" si="313"/>
        <v>11.427074949745691</v>
      </c>
      <c r="AJ213" s="443">
        <f t="shared" si="313"/>
        <v>11.427074949745691</v>
      </c>
      <c r="AK213" s="439">
        <f t="shared" si="313"/>
        <v>11.427074949745691</v>
      </c>
      <c r="AL213" s="439">
        <f t="shared" si="313"/>
        <v>11.427074949745691</v>
      </c>
      <c r="AM213" s="439">
        <f t="shared" si="313"/>
        <v>11.427074949745691</v>
      </c>
      <c r="AN213" s="440">
        <f t="shared" si="313"/>
        <v>11.427074949745691</v>
      </c>
    </row>
    <row r="214" spans="1:40" outlineLevel="2">
      <c r="A214" s="882">
        <f>ROW()</f>
        <v>214</v>
      </c>
      <c r="B214" s="453"/>
      <c r="D214" s="456" t="s">
        <v>443</v>
      </c>
      <c r="E214" s="456"/>
      <c r="F214" s="456"/>
      <c r="G214" s="456"/>
      <c r="H214" s="460"/>
      <c r="I214" s="460"/>
      <c r="J214" s="461"/>
      <c r="K214" s="460"/>
      <c r="L214" s="460"/>
      <c r="M214" s="460"/>
      <c r="N214" s="1218">
        <f t="shared" si="298"/>
        <v>0</v>
      </c>
      <c r="O214" s="462">
        <f t="shared" ref="O214:AN214" si="314">O70+O88+O106+O124+O160+O142+O178+O196</f>
        <v>0</v>
      </c>
      <c r="P214" s="441">
        <f t="shared" si="314"/>
        <v>0</v>
      </c>
      <c r="Q214" s="441">
        <f t="shared" si="314"/>
        <v>0</v>
      </c>
      <c r="R214" s="441">
        <f t="shared" si="314"/>
        <v>0</v>
      </c>
      <c r="S214" s="442">
        <f t="shared" si="314"/>
        <v>0</v>
      </c>
      <c r="T214" s="441">
        <f t="shared" si="314"/>
        <v>0</v>
      </c>
      <c r="U214" s="441">
        <f t="shared" si="314"/>
        <v>0</v>
      </c>
      <c r="V214" s="441">
        <f t="shared" si="314"/>
        <v>0</v>
      </c>
      <c r="W214" s="441">
        <f t="shared" si="314"/>
        <v>0</v>
      </c>
      <c r="X214" s="442">
        <f t="shared" si="314"/>
        <v>0</v>
      </c>
      <c r="Y214" s="462">
        <f t="shared" si="314"/>
        <v>0</v>
      </c>
      <c r="Z214" s="441">
        <f t="shared" si="314"/>
        <v>0</v>
      </c>
      <c r="AA214" s="441">
        <f t="shared" si="314"/>
        <v>0</v>
      </c>
      <c r="AB214" s="441">
        <f t="shared" si="314"/>
        <v>0</v>
      </c>
      <c r="AC214" s="441">
        <f t="shared" si="314"/>
        <v>0.33433709981011112</v>
      </c>
      <c r="AD214" s="442">
        <f t="shared" si="314"/>
        <v>1.1243602447556214</v>
      </c>
      <c r="AE214" s="462">
        <f t="shared" si="314"/>
        <v>1.1072462767305384</v>
      </c>
      <c r="AF214" s="441">
        <f t="shared" si="314"/>
        <v>1.0901323087054555</v>
      </c>
      <c r="AG214" s="441">
        <f t="shared" si="314"/>
        <v>1.0730183406803726</v>
      </c>
      <c r="AH214" s="441">
        <f t="shared" si="314"/>
        <v>1.0559043726552897</v>
      </c>
      <c r="AI214" s="442">
        <f t="shared" si="314"/>
        <v>1.0387904046302068</v>
      </c>
      <c r="AJ214" s="462">
        <f t="shared" si="314"/>
        <v>1.021633659356223</v>
      </c>
      <c r="AK214" s="441">
        <f t="shared" si="314"/>
        <v>1.0044769140822392</v>
      </c>
      <c r="AL214" s="441">
        <f t="shared" si="314"/>
        <v>0.98732016880825546</v>
      </c>
      <c r="AM214" s="441">
        <f t="shared" si="314"/>
        <v>0.97016342353427176</v>
      </c>
      <c r="AN214" s="442">
        <f t="shared" si="314"/>
        <v>0.95300667826028806</v>
      </c>
    </row>
    <row r="215" spans="1:40" outlineLevel="2">
      <c r="A215" s="882">
        <f>ROW()</f>
        <v>215</v>
      </c>
      <c r="B215" s="453"/>
      <c r="D215" s="452" t="s">
        <v>24</v>
      </c>
      <c r="H215" s="458"/>
      <c r="I215" s="458"/>
      <c r="J215" s="459"/>
      <c r="K215" s="458"/>
      <c r="L215" s="458"/>
      <c r="M215" s="458"/>
      <c r="N215" s="439">
        <f t="shared" ref="N215:AN215" si="315">SUM(N199:N214)</f>
        <v>1109.4592304486098</v>
      </c>
      <c r="O215" s="443">
        <f t="shared" si="315"/>
        <v>1097.7801048274262</v>
      </c>
      <c r="P215" s="439">
        <f t="shared" si="315"/>
        <v>1101.6487774248433</v>
      </c>
      <c r="Q215" s="439">
        <f t="shared" si="315"/>
        <v>1105.5266541596554</v>
      </c>
      <c r="R215" s="439">
        <f t="shared" si="315"/>
        <v>1108.3651416475018</v>
      </c>
      <c r="S215" s="440">
        <f t="shared" si="315"/>
        <v>1128.0281266850429</v>
      </c>
      <c r="T215" s="439">
        <f t="shared" si="315"/>
        <v>1152.0868817463536</v>
      </c>
      <c r="U215" s="439">
        <f t="shared" si="315"/>
        <v>1171.0891477130608</v>
      </c>
      <c r="V215" s="439">
        <f t="shared" si="315"/>
        <v>1183.5334309258742</v>
      </c>
      <c r="W215" s="439">
        <f t="shared" si="315"/>
        <v>1245.0943459527414</v>
      </c>
      <c r="X215" s="440">
        <f t="shared" si="315"/>
        <v>1292.1184246261996</v>
      </c>
      <c r="Y215" s="443">
        <f t="shared" si="315"/>
        <v>1320.8166764795083</v>
      </c>
      <c r="Z215" s="439">
        <f t="shared" si="315"/>
        <v>1360.7934509109111</v>
      </c>
      <c r="AA215" s="439">
        <f t="shared" si="315"/>
        <v>1407.8746239124721</v>
      </c>
      <c r="AB215" s="439">
        <f t="shared" si="315"/>
        <v>1451.3852160686949</v>
      </c>
      <c r="AC215" s="439">
        <f t="shared" si="315"/>
        <v>1492.7832187908737</v>
      </c>
      <c r="AD215" s="440">
        <f t="shared" si="315"/>
        <v>1509.7313093987686</v>
      </c>
      <c r="AE215" s="443">
        <f t="shared" si="315"/>
        <v>1526.5407999720946</v>
      </c>
      <c r="AF215" s="439">
        <f t="shared" si="315"/>
        <v>1544.7792978878167</v>
      </c>
      <c r="AG215" s="439">
        <f t="shared" si="315"/>
        <v>1561.9186773135532</v>
      </c>
      <c r="AH215" s="439">
        <f t="shared" si="315"/>
        <v>1575.0776296891563</v>
      </c>
      <c r="AI215" s="440">
        <f t="shared" si="315"/>
        <v>1582.4731773915207</v>
      </c>
      <c r="AJ215" s="443">
        <f t="shared" si="315"/>
        <v>1616.4590788515764</v>
      </c>
      <c r="AK215" s="439">
        <f t="shared" si="315"/>
        <v>1651.0599805999527</v>
      </c>
      <c r="AL215" s="439">
        <f t="shared" si="315"/>
        <v>1665.4669627265621</v>
      </c>
      <c r="AM215" s="439">
        <f t="shared" si="315"/>
        <v>1674.2117917392593</v>
      </c>
      <c r="AN215" s="440">
        <f t="shared" si="315"/>
        <v>1681.0893243074124</v>
      </c>
    </row>
    <row r="216" spans="1:40">
      <c r="A216" s="884" t="str">
        <f>"ICB Account [m$"&amp;Input!$G$43&amp;"]"</f>
        <v>ICB Account [m$31/12/2023]</v>
      </c>
      <c r="B216" s="885"/>
      <c r="C216" s="886"/>
      <c r="D216" s="885"/>
      <c r="E216" s="885"/>
      <c r="F216" s="885"/>
      <c r="G216" s="885"/>
      <c r="H216" s="885"/>
      <c r="I216" s="25"/>
      <c r="J216" s="323"/>
      <c r="K216" s="25"/>
      <c r="L216" s="25"/>
      <c r="M216" s="25"/>
      <c r="N216" s="25"/>
      <c r="O216" s="1441"/>
      <c r="P216" s="1442"/>
      <c r="Q216" s="1442"/>
      <c r="R216" s="1442"/>
      <c r="S216" s="1443"/>
      <c r="T216" s="1442"/>
      <c r="U216" s="1442"/>
      <c r="V216" s="1442"/>
      <c r="W216" s="1442"/>
      <c r="X216" s="1443"/>
      <c r="Y216" s="1441"/>
      <c r="Z216" s="1442"/>
      <c r="AA216" s="1442"/>
      <c r="AB216" s="1442"/>
      <c r="AC216" s="1442"/>
      <c r="AD216" s="1443"/>
      <c r="AE216" s="1441"/>
      <c r="AF216" s="1442"/>
      <c r="AG216" s="1442"/>
      <c r="AH216" s="1442"/>
      <c r="AI216" s="1443"/>
      <c r="AJ216" s="1441"/>
      <c r="AK216" s="1442"/>
      <c r="AL216" s="1442"/>
      <c r="AM216" s="1442"/>
      <c r="AN216" s="1443"/>
    </row>
    <row r="217" spans="1:40" outlineLevel="2">
      <c r="A217" s="882">
        <f>ROW()</f>
        <v>217</v>
      </c>
      <c r="B217" s="453"/>
      <c r="C217" s="761"/>
      <c r="H217" s="458"/>
      <c r="I217" s="458"/>
      <c r="J217" s="459"/>
      <c r="K217" s="458"/>
      <c r="L217" s="458"/>
      <c r="M217" s="458"/>
      <c r="N217" s="458"/>
      <c r="O217" s="459"/>
      <c r="P217" s="458"/>
      <c r="Q217" s="458"/>
      <c r="R217" s="458"/>
      <c r="S217" s="463"/>
      <c r="T217" s="458"/>
      <c r="U217" s="458"/>
      <c r="V217" s="458"/>
      <c r="W217" s="458"/>
      <c r="X217" s="463"/>
      <c r="Y217" s="459"/>
      <c r="Z217" s="458"/>
      <c r="AA217" s="458"/>
      <c r="AB217" s="458"/>
      <c r="AC217" s="458"/>
      <c r="AD217" s="463"/>
      <c r="AE217" s="459"/>
      <c r="AF217" s="458"/>
      <c r="AG217" s="458"/>
      <c r="AH217" s="458"/>
      <c r="AI217" s="463"/>
      <c r="AJ217" s="459"/>
      <c r="AK217" s="458"/>
      <c r="AL217" s="458"/>
      <c r="AM217" s="458"/>
      <c r="AN217" s="463"/>
    </row>
    <row r="218" spans="1:40" outlineLevel="2">
      <c r="A218" s="882">
        <f>ROW()</f>
        <v>218</v>
      </c>
      <c r="B218" s="453"/>
      <c r="H218" s="458"/>
      <c r="I218" s="173"/>
      <c r="J218" s="467"/>
      <c r="K218" s="468"/>
      <c r="L218" s="468"/>
      <c r="M218" s="468"/>
      <c r="N218" s="468"/>
      <c r="O218" s="467"/>
      <c r="P218" s="468"/>
      <c r="Q218" s="468"/>
      <c r="R218" s="468"/>
      <c r="S218" s="469"/>
      <c r="T218" s="468"/>
      <c r="U218" s="174"/>
      <c r="V218" s="468"/>
      <c r="W218" s="468"/>
      <c r="X218" s="469"/>
      <c r="Y218" s="607"/>
      <c r="Z218" s="473"/>
      <c r="AA218" s="468"/>
      <c r="AB218" s="468"/>
      <c r="AC218" s="468"/>
      <c r="AD218" s="469"/>
      <c r="AE218" s="1490"/>
      <c r="AF218" s="468"/>
      <c r="AG218" s="468"/>
      <c r="AH218" s="468"/>
      <c r="AI218" s="469"/>
      <c r="AJ218" s="1490"/>
      <c r="AK218" s="468"/>
      <c r="AL218" s="468"/>
      <c r="AM218" s="468"/>
      <c r="AN218" s="469"/>
    </row>
    <row r="219" spans="1:40" outlineLevel="2">
      <c r="A219" s="882">
        <f>ROW()</f>
        <v>219</v>
      </c>
      <c r="B219" s="453"/>
      <c r="H219" s="458"/>
      <c r="I219" s="173"/>
      <c r="J219" s="467"/>
      <c r="K219" s="468"/>
      <c r="L219" s="468"/>
      <c r="M219" s="468"/>
      <c r="N219" s="468"/>
      <c r="O219" s="467"/>
      <c r="P219" s="468"/>
      <c r="Q219" s="468"/>
      <c r="R219" s="468"/>
      <c r="S219" s="469"/>
      <c r="T219" s="468"/>
      <c r="U219" s="174"/>
      <c r="V219" s="468"/>
      <c r="W219" s="468"/>
      <c r="X219" s="469"/>
      <c r="Y219" s="607"/>
      <c r="Z219" s="473"/>
      <c r="AA219" s="468"/>
      <c r="AB219" s="468"/>
      <c r="AC219" s="468"/>
      <c r="AD219" s="469"/>
      <c r="AE219" s="1490"/>
      <c r="AF219" s="468"/>
      <c r="AG219" s="468"/>
      <c r="AH219" s="468"/>
      <c r="AI219" s="469"/>
      <c r="AJ219" s="1490"/>
      <c r="AK219" s="468"/>
      <c r="AL219" s="468"/>
      <c r="AM219" s="468"/>
      <c r="AN219" s="469"/>
    </row>
    <row r="220" spans="1:40" outlineLevel="2">
      <c r="A220" s="882">
        <f>ROW()</f>
        <v>220</v>
      </c>
      <c r="B220" s="453"/>
      <c r="H220" s="458"/>
      <c r="I220" s="173"/>
      <c r="J220" s="467"/>
      <c r="K220" s="468"/>
      <c r="L220" s="468"/>
      <c r="M220" s="468"/>
      <c r="N220" s="468"/>
      <c r="O220" s="467"/>
      <c r="P220" s="468"/>
      <c r="Q220" s="468"/>
      <c r="R220" s="468"/>
      <c r="S220" s="469"/>
      <c r="T220" s="468"/>
      <c r="U220" s="174"/>
      <c r="V220" s="468"/>
      <c r="W220" s="468"/>
      <c r="X220" s="469"/>
      <c r="Y220" s="607"/>
      <c r="Z220" s="473"/>
      <c r="AA220" s="468"/>
      <c r="AB220" s="468"/>
      <c r="AC220" s="468"/>
      <c r="AD220" s="469"/>
      <c r="AE220" s="1490"/>
      <c r="AF220" s="468"/>
      <c r="AG220" s="468"/>
      <c r="AH220" s="468"/>
      <c r="AI220" s="469"/>
      <c r="AJ220" s="1490"/>
      <c r="AK220" s="468"/>
      <c r="AL220" s="468"/>
      <c r="AM220" s="468"/>
      <c r="AN220" s="469"/>
    </row>
    <row r="221" spans="1:40" outlineLevel="2">
      <c r="A221" s="882">
        <f>ROW()</f>
        <v>221</v>
      </c>
      <c r="B221" s="453"/>
      <c r="H221" s="458"/>
      <c r="I221" s="173"/>
      <c r="J221" s="467"/>
      <c r="K221" s="468"/>
      <c r="L221" s="468"/>
      <c r="M221" s="468"/>
      <c r="N221" s="468"/>
      <c r="O221" s="467"/>
      <c r="P221" s="468"/>
      <c r="Q221" s="468"/>
      <c r="R221" s="468"/>
      <c r="S221" s="469"/>
      <c r="T221" s="468"/>
      <c r="U221" s="174"/>
      <c r="V221" s="468"/>
      <c r="W221" s="468"/>
      <c r="X221" s="469"/>
      <c r="Y221" s="607"/>
      <c r="Z221" s="473"/>
      <c r="AA221" s="468"/>
      <c r="AB221" s="468"/>
      <c r="AC221" s="468"/>
      <c r="AD221" s="469"/>
      <c r="AE221" s="1490"/>
      <c r="AF221" s="468"/>
      <c r="AG221" s="468"/>
      <c r="AH221" s="468"/>
      <c r="AI221" s="469"/>
      <c r="AJ221" s="1490"/>
      <c r="AK221" s="468"/>
      <c r="AL221" s="468"/>
      <c r="AM221" s="468"/>
      <c r="AN221" s="469"/>
    </row>
    <row r="222" spans="1:40" outlineLevel="2">
      <c r="A222" s="882">
        <f>ROW()</f>
        <v>222</v>
      </c>
      <c r="B222" s="453"/>
      <c r="H222" s="458"/>
      <c r="I222" s="173"/>
      <c r="J222" s="467"/>
      <c r="K222" s="468"/>
      <c r="L222" s="468"/>
      <c r="M222" s="468"/>
      <c r="N222" s="468"/>
      <c r="O222" s="467"/>
      <c r="P222" s="468"/>
      <c r="Q222" s="468"/>
      <c r="R222" s="468"/>
      <c r="S222" s="469"/>
      <c r="T222" s="468"/>
      <c r="U222" s="174"/>
      <c r="V222" s="468"/>
      <c r="W222" s="468"/>
      <c r="X222" s="469"/>
      <c r="Y222" s="607"/>
      <c r="Z222" s="473"/>
      <c r="AA222" s="468"/>
      <c r="AB222" s="468"/>
      <c r="AC222" s="468"/>
      <c r="AD222" s="469"/>
      <c r="AE222" s="1490"/>
      <c r="AF222" s="468"/>
      <c r="AG222" s="468"/>
      <c r="AH222" s="468"/>
      <c r="AI222" s="469"/>
      <c r="AJ222" s="1490"/>
      <c r="AK222" s="468"/>
      <c r="AL222" s="468"/>
      <c r="AM222" s="468"/>
      <c r="AN222" s="469"/>
    </row>
    <row r="223" spans="1:40" outlineLevel="2">
      <c r="A223" s="882">
        <f>ROW()</f>
        <v>223</v>
      </c>
      <c r="B223" s="453"/>
      <c r="H223" s="458"/>
      <c r="I223" s="173"/>
      <c r="J223" s="467"/>
      <c r="K223" s="468"/>
      <c r="L223" s="468"/>
      <c r="M223" s="468"/>
      <c r="N223" s="468"/>
      <c r="O223" s="467"/>
      <c r="P223" s="468"/>
      <c r="Q223" s="468"/>
      <c r="R223" s="468"/>
      <c r="S223" s="469"/>
      <c r="T223" s="468"/>
      <c r="U223" s="174"/>
      <c r="V223" s="468"/>
      <c r="W223" s="468"/>
      <c r="X223" s="469"/>
      <c r="Y223" s="607"/>
      <c r="Z223" s="473"/>
      <c r="AA223" s="468"/>
      <c r="AB223" s="468"/>
      <c r="AC223" s="468"/>
      <c r="AD223" s="469"/>
      <c r="AE223" s="1490"/>
      <c r="AF223" s="468"/>
      <c r="AG223" s="468"/>
      <c r="AH223" s="468"/>
      <c r="AI223" s="469"/>
      <c r="AJ223" s="1490"/>
      <c r="AK223" s="468"/>
      <c r="AL223" s="468"/>
      <c r="AM223" s="468"/>
      <c r="AN223" s="469"/>
    </row>
    <row r="224" spans="1:40" outlineLevel="1">
      <c r="A224" s="732" t="s">
        <v>237</v>
      </c>
      <c r="B224" s="733"/>
      <c r="C224" s="881"/>
      <c r="D224" s="733"/>
      <c r="E224" s="733"/>
      <c r="F224" s="733"/>
      <c r="G224" s="733"/>
      <c r="H224" s="733"/>
      <c r="I224" s="730"/>
      <c r="J224" s="729"/>
      <c r="K224" s="730"/>
      <c r="L224" s="730"/>
      <c r="M224" s="730"/>
      <c r="N224" s="730"/>
      <c r="O224" s="729"/>
      <c r="P224" s="730"/>
      <c r="Q224" s="730"/>
      <c r="R224" s="730"/>
      <c r="S224" s="731"/>
      <c r="T224" s="730"/>
      <c r="U224" s="730"/>
      <c r="V224" s="730"/>
      <c r="W224" s="730"/>
      <c r="X224" s="731"/>
      <c r="Y224" s="729"/>
      <c r="Z224" s="730"/>
      <c r="AA224" s="730"/>
      <c r="AB224" s="730"/>
      <c r="AC224" s="730"/>
      <c r="AD224" s="731"/>
      <c r="AE224" s="729"/>
      <c r="AF224" s="730"/>
      <c r="AG224" s="730"/>
      <c r="AH224" s="730"/>
      <c r="AI224" s="731"/>
      <c r="AJ224" s="729"/>
      <c r="AK224" s="730"/>
      <c r="AL224" s="730"/>
      <c r="AM224" s="730"/>
      <c r="AN224" s="731"/>
    </row>
    <row r="225" spans="1:40" outlineLevel="2">
      <c r="A225" s="882">
        <f>ROW()</f>
        <v>225</v>
      </c>
      <c r="B225" s="453"/>
      <c r="D225" s="452" t="s">
        <v>300</v>
      </c>
      <c r="H225" s="458"/>
      <c r="I225" s="173">
        <f>Input!$F$76</f>
        <v>106</v>
      </c>
      <c r="J225" s="467">
        <f>(I225-I$9)*(I225&gt;J$9)</f>
        <v>105</v>
      </c>
      <c r="K225" s="468">
        <f t="shared" ref="K225:AI225" si="316">(J225-J$9)*(J225&gt;K$9)</f>
        <v>104</v>
      </c>
      <c r="L225" s="468">
        <f t="shared" si="316"/>
        <v>103</v>
      </c>
      <c r="M225" s="468">
        <f t="shared" si="316"/>
        <v>102</v>
      </c>
      <c r="N225" s="468">
        <f t="shared" si="316"/>
        <v>101</v>
      </c>
      <c r="O225" s="467">
        <f t="shared" si="316"/>
        <v>100</v>
      </c>
      <c r="P225" s="468">
        <f t="shared" si="316"/>
        <v>99</v>
      </c>
      <c r="Q225" s="468">
        <f t="shared" si="316"/>
        <v>98</v>
      </c>
      <c r="R225" s="468">
        <f t="shared" si="316"/>
        <v>97</v>
      </c>
      <c r="S225" s="469">
        <f t="shared" si="316"/>
        <v>96</v>
      </c>
      <c r="T225" s="468">
        <f t="shared" si="316"/>
        <v>95</v>
      </c>
      <c r="U225" s="174">
        <f t="shared" si="316"/>
        <v>94.5</v>
      </c>
      <c r="V225" s="468">
        <f t="shared" si="316"/>
        <v>93.5</v>
      </c>
      <c r="W225" s="468">
        <f t="shared" si="316"/>
        <v>92.5</v>
      </c>
      <c r="X225" s="469">
        <f t="shared" si="316"/>
        <v>91.5</v>
      </c>
      <c r="Y225" s="466">
        <f t="shared" si="316"/>
        <v>90.5</v>
      </c>
      <c r="Z225" s="444">
        <f t="shared" si="316"/>
        <v>90</v>
      </c>
      <c r="AA225" s="468">
        <f t="shared" si="316"/>
        <v>89</v>
      </c>
      <c r="AB225" s="468">
        <f t="shared" si="316"/>
        <v>88</v>
      </c>
      <c r="AC225" s="468">
        <f t="shared" si="316"/>
        <v>87</v>
      </c>
      <c r="AD225" s="469">
        <f t="shared" si="316"/>
        <v>86</v>
      </c>
      <c r="AE225" s="467">
        <f t="shared" si="316"/>
        <v>85</v>
      </c>
      <c r="AF225" s="468">
        <f t="shared" si="316"/>
        <v>84</v>
      </c>
      <c r="AG225" s="468">
        <f t="shared" si="316"/>
        <v>83</v>
      </c>
      <c r="AH225" s="468">
        <f t="shared" si="316"/>
        <v>82</v>
      </c>
      <c r="AI225" s="469">
        <f t="shared" si="316"/>
        <v>81</v>
      </c>
      <c r="AJ225" s="467">
        <f t="shared" ref="AJ225:AJ240" si="317">(AI225-AI$9)*(AI225&gt;AJ$9)</f>
        <v>80</v>
      </c>
      <c r="AK225" s="468">
        <f t="shared" ref="AK225:AK240" si="318">(AJ225-AJ$9)*(AJ225&gt;AK$9)</f>
        <v>79</v>
      </c>
      <c r="AL225" s="468">
        <f t="shared" ref="AL225:AL240" si="319">(AK225-AK$9)*(AK225&gt;AL$9)</f>
        <v>78</v>
      </c>
      <c r="AM225" s="468">
        <f t="shared" ref="AM225:AM240" si="320">(AL225-AL$9)*(AL225&gt;AM$9)</f>
        <v>77</v>
      </c>
      <c r="AN225" s="469">
        <f t="shared" ref="AN225:AN240" si="321">(AM225-AM$9)*(AM225&gt;AN$9)</f>
        <v>76</v>
      </c>
    </row>
    <row r="226" spans="1:40" outlineLevel="2">
      <c r="A226" s="882">
        <f>ROW()</f>
        <v>226</v>
      </c>
      <c r="B226" s="453"/>
      <c r="D226" s="452" t="s">
        <v>301</v>
      </c>
      <c r="H226" s="458"/>
      <c r="I226" s="173">
        <f>Input!$F$76</f>
        <v>106</v>
      </c>
      <c r="J226" s="467">
        <f t="shared" ref="J226:AI226" si="322">(I226-I$9)*(I226&gt;J$9)</f>
        <v>105</v>
      </c>
      <c r="K226" s="468">
        <f t="shared" si="322"/>
        <v>104</v>
      </c>
      <c r="L226" s="468">
        <f t="shared" si="322"/>
        <v>103</v>
      </c>
      <c r="M226" s="468">
        <f t="shared" si="322"/>
        <v>102</v>
      </c>
      <c r="N226" s="468">
        <f t="shared" si="322"/>
        <v>101</v>
      </c>
      <c r="O226" s="467">
        <f t="shared" si="322"/>
        <v>100</v>
      </c>
      <c r="P226" s="468">
        <f t="shared" si="322"/>
        <v>99</v>
      </c>
      <c r="Q226" s="468">
        <f t="shared" si="322"/>
        <v>98</v>
      </c>
      <c r="R226" s="468">
        <f t="shared" si="322"/>
        <v>97</v>
      </c>
      <c r="S226" s="469">
        <f t="shared" si="322"/>
        <v>96</v>
      </c>
      <c r="T226" s="468">
        <f t="shared" si="322"/>
        <v>95</v>
      </c>
      <c r="U226" s="174">
        <f t="shared" si="322"/>
        <v>94.5</v>
      </c>
      <c r="V226" s="468">
        <f t="shared" si="322"/>
        <v>93.5</v>
      </c>
      <c r="W226" s="468">
        <f t="shared" si="322"/>
        <v>92.5</v>
      </c>
      <c r="X226" s="469">
        <f t="shared" si="322"/>
        <v>91.5</v>
      </c>
      <c r="Y226" s="466">
        <f t="shared" si="322"/>
        <v>90.5</v>
      </c>
      <c r="Z226" s="444">
        <f t="shared" si="322"/>
        <v>90</v>
      </c>
      <c r="AA226" s="468">
        <f t="shared" si="322"/>
        <v>89</v>
      </c>
      <c r="AB226" s="468">
        <f t="shared" si="322"/>
        <v>88</v>
      </c>
      <c r="AC226" s="468">
        <f t="shared" si="322"/>
        <v>87</v>
      </c>
      <c r="AD226" s="469">
        <f t="shared" si="322"/>
        <v>86</v>
      </c>
      <c r="AE226" s="467">
        <f t="shared" si="322"/>
        <v>85</v>
      </c>
      <c r="AF226" s="468">
        <f t="shared" si="322"/>
        <v>84</v>
      </c>
      <c r="AG226" s="468">
        <f t="shared" si="322"/>
        <v>83</v>
      </c>
      <c r="AH226" s="468">
        <f t="shared" si="322"/>
        <v>82</v>
      </c>
      <c r="AI226" s="469">
        <f t="shared" si="322"/>
        <v>81</v>
      </c>
      <c r="AJ226" s="467">
        <f t="shared" si="317"/>
        <v>80</v>
      </c>
      <c r="AK226" s="468">
        <f t="shared" si="318"/>
        <v>79</v>
      </c>
      <c r="AL226" s="468">
        <f t="shared" si="319"/>
        <v>78</v>
      </c>
      <c r="AM226" s="468">
        <f t="shared" si="320"/>
        <v>77</v>
      </c>
      <c r="AN226" s="469">
        <f t="shared" si="321"/>
        <v>76</v>
      </c>
    </row>
    <row r="227" spans="1:40" outlineLevel="2">
      <c r="A227" s="882">
        <f>ROW()</f>
        <v>227</v>
      </c>
      <c r="B227" s="453"/>
      <c r="D227" s="452" t="s">
        <v>29</v>
      </c>
      <c r="H227" s="458"/>
      <c r="I227" s="173">
        <f>Input!$F$78</f>
        <v>51</v>
      </c>
      <c r="J227" s="467">
        <f t="shared" ref="J227:AI227" si="323">(I227-I$9)*(I227&gt;J$9)</f>
        <v>50</v>
      </c>
      <c r="K227" s="468">
        <f t="shared" si="323"/>
        <v>49</v>
      </c>
      <c r="L227" s="468">
        <f t="shared" si="323"/>
        <v>48</v>
      </c>
      <c r="M227" s="468">
        <f t="shared" si="323"/>
        <v>47</v>
      </c>
      <c r="N227" s="468">
        <f t="shared" si="323"/>
        <v>46</v>
      </c>
      <c r="O227" s="467">
        <f t="shared" si="323"/>
        <v>45</v>
      </c>
      <c r="P227" s="468">
        <f t="shared" si="323"/>
        <v>44</v>
      </c>
      <c r="Q227" s="468">
        <f t="shared" si="323"/>
        <v>43</v>
      </c>
      <c r="R227" s="468">
        <f t="shared" si="323"/>
        <v>42</v>
      </c>
      <c r="S227" s="469">
        <f t="shared" si="323"/>
        <v>41</v>
      </c>
      <c r="T227" s="468">
        <f t="shared" si="323"/>
        <v>40</v>
      </c>
      <c r="U227" s="174">
        <f t="shared" si="323"/>
        <v>39.5</v>
      </c>
      <c r="V227" s="468">
        <f t="shared" si="323"/>
        <v>38.5</v>
      </c>
      <c r="W227" s="468">
        <f t="shared" si="323"/>
        <v>37.5</v>
      </c>
      <c r="X227" s="469">
        <f t="shared" si="323"/>
        <v>36.5</v>
      </c>
      <c r="Y227" s="466">
        <f t="shared" si="323"/>
        <v>35.5</v>
      </c>
      <c r="Z227" s="444">
        <f t="shared" si="323"/>
        <v>35</v>
      </c>
      <c r="AA227" s="468">
        <f t="shared" si="323"/>
        <v>34</v>
      </c>
      <c r="AB227" s="468">
        <f t="shared" si="323"/>
        <v>33</v>
      </c>
      <c r="AC227" s="468">
        <f t="shared" si="323"/>
        <v>32</v>
      </c>
      <c r="AD227" s="469">
        <f t="shared" si="323"/>
        <v>31</v>
      </c>
      <c r="AE227" s="467">
        <f t="shared" si="323"/>
        <v>30</v>
      </c>
      <c r="AF227" s="468">
        <f t="shared" si="323"/>
        <v>29</v>
      </c>
      <c r="AG227" s="468">
        <f t="shared" si="323"/>
        <v>28</v>
      </c>
      <c r="AH227" s="468">
        <f t="shared" si="323"/>
        <v>27</v>
      </c>
      <c r="AI227" s="469">
        <f t="shared" si="323"/>
        <v>26</v>
      </c>
      <c r="AJ227" s="467">
        <f t="shared" si="317"/>
        <v>25</v>
      </c>
      <c r="AK227" s="468">
        <f t="shared" si="318"/>
        <v>24</v>
      </c>
      <c r="AL227" s="468">
        <f t="shared" si="319"/>
        <v>23</v>
      </c>
      <c r="AM227" s="468">
        <f t="shared" si="320"/>
        <v>22</v>
      </c>
      <c r="AN227" s="469">
        <f t="shared" si="321"/>
        <v>21</v>
      </c>
    </row>
    <row r="228" spans="1:40" outlineLevel="2">
      <c r="A228" s="882">
        <f>ROW()</f>
        <v>228</v>
      </c>
      <c r="B228" s="453"/>
      <c r="D228" s="452" t="s">
        <v>30</v>
      </c>
      <c r="H228" s="458"/>
      <c r="I228" s="173">
        <f>Input!$F$79</f>
        <v>41</v>
      </c>
      <c r="J228" s="467">
        <f t="shared" ref="J228:AI228" si="324">(I228-I$9)*(I228&gt;J$9)</f>
        <v>40</v>
      </c>
      <c r="K228" s="468">
        <f t="shared" si="324"/>
        <v>39</v>
      </c>
      <c r="L228" s="468">
        <f t="shared" si="324"/>
        <v>38</v>
      </c>
      <c r="M228" s="468">
        <f t="shared" si="324"/>
        <v>37</v>
      </c>
      <c r="N228" s="468">
        <f t="shared" si="324"/>
        <v>36</v>
      </c>
      <c r="O228" s="467">
        <f t="shared" si="324"/>
        <v>35</v>
      </c>
      <c r="P228" s="468">
        <f t="shared" si="324"/>
        <v>34</v>
      </c>
      <c r="Q228" s="468">
        <f t="shared" si="324"/>
        <v>33</v>
      </c>
      <c r="R228" s="468">
        <f t="shared" si="324"/>
        <v>32</v>
      </c>
      <c r="S228" s="469">
        <f t="shared" si="324"/>
        <v>31</v>
      </c>
      <c r="T228" s="468">
        <f t="shared" si="324"/>
        <v>30</v>
      </c>
      <c r="U228" s="174">
        <f t="shared" si="324"/>
        <v>29.5</v>
      </c>
      <c r="V228" s="468">
        <f t="shared" si="324"/>
        <v>28.5</v>
      </c>
      <c r="W228" s="468">
        <f t="shared" si="324"/>
        <v>27.5</v>
      </c>
      <c r="X228" s="469">
        <f t="shared" si="324"/>
        <v>26.5</v>
      </c>
      <c r="Y228" s="466">
        <f t="shared" si="324"/>
        <v>25.5</v>
      </c>
      <c r="Z228" s="444">
        <f t="shared" si="324"/>
        <v>25</v>
      </c>
      <c r="AA228" s="468">
        <f t="shared" si="324"/>
        <v>24</v>
      </c>
      <c r="AB228" s="468">
        <f t="shared" si="324"/>
        <v>23</v>
      </c>
      <c r="AC228" s="468">
        <f t="shared" si="324"/>
        <v>22</v>
      </c>
      <c r="AD228" s="469">
        <f t="shared" si="324"/>
        <v>21</v>
      </c>
      <c r="AE228" s="467">
        <f t="shared" si="324"/>
        <v>20</v>
      </c>
      <c r="AF228" s="468">
        <f t="shared" si="324"/>
        <v>19</v>
      </c>
      <c r="AG228" s="468">
        <f t="shared" si="324"/>
        <v>18</v>
      </c>
      <c r="AH228" s="468">
        <f t="shared" si="324"/>
        <v>17</v>
      </c>
      <c r="AI228" s="469">
        <f t="shared" si="324"/>
        <v>16</v>
      </c>
      <c r="AJ228" s="467">
        <f t="shared" si="317"/>
        <v>15</v>
      </c>
      <c r="AK228" s="468">
        <f t="shared" si="318"/>
        <v>14</v>
      </c>
      <c r="AL228" s="468">
        <f t="shared" si="319"/>
        <v>13</v>
      </c>
      <c r="AM228" s="468">
        <f t="shared" si="320"/>
        <v>12</v>
      </c>
      <c r="AN228" s="469">
        <f t="shared" si="321"/>
        <v>11</v>
      </c>
    </row>
    <row r="229" spans="1:40" outlineLevel="2">
      <c r="A229" s="882">
        <f>ROW()</f>
        <v>229</v>
      </c>
      <c r="B229" s="453"/>
      <c r="D229" s="452" t="s">
        <v>31</v>
      </c>
      <c r="H229" s="458"/>
      <c r="I229" s="173">
        <f>Input!$F$80</f>
        <v>33</v>
      </c>
      <c r="J229" s="467">
        <f t="shared" ref="J229:AI229" si="325">(I229-I$9)*(I229&gt;J$9)</f>
        <v>32</v>
      </c>
      <c r="K229" s="468">
        <f t="shared" si="325"/>
        <v>31</v>
      </c>
      <c r="L229" s="468">
        <f t="shared" si="325"/>
        <v>30</v>
      </c>
      <c r="M229" s="468">
        <f t="shared" si="325"/>
        <v>29</v>
      </c>
      <c r="N229" s="468">
        <f t="shared" si="325"/>
        <v>28</v>
      </c>
      <c r="O229" s="467">
        <f t="shared" si="325"/>
        <v>27</v>
      </c>
      <c r="P229" s="468">
        <f t="shared" si="325"/>
        <v>26</v>
      </c>
      <c r="Q229" s="468">
        <f t="shared" si="325"/>
        <v>25</v>
      </c>
      <c r="R229" s="468">
        <f t="shared" si="325"/>
        <v>24</v>
      </c>
      <c r="S229" s="469">
        <f t="shared" si="325"/>
        <v>23</v>
      </c>
      <c r="T229" s="468">
        <f t="shared" si="325"/>
        <v>22</v>
      </c>
      <c r="U229" s="174">
        <f t="shared" si="325"/>
        <v>21.5</v>
      </c>
      <c r="V229" s="468">
        <f t="shared" si="325"/>
        <v>20.5</v>
      </c>
      <c r="W229" s="468">
        <f t="shared" si="325"/>
        <v>19.5</v>
      </c>
      <c r="X229" s="469">
        <f t="shared" si="325"/>
        <v>18.5</v>
      </c>
      <c r="Y229" s="466">
        <f t="shared" si="325"/>
        <v>17.5</v>
      </c>
      <c r="Z229" s="444">
        <f t="shared" si="325"/>
        <v>17</v>
      </c>
      <c r="AA229" s="468">
        <f t="shared" si="325"/>
        <v>16</v>
      </c>
      <c r="AB229" s="468">
        <f t="shared" si="325"/>
        <v>15</v>
      </c>
      <c r="AC229" s="468">
        <f t="shared" si="325"/>
        <v>14</v>
      </c>
      <c r="AD229" s="469">
        <f t="shared" si="325"/>
        <v>13</v>
      </c>
      <c r="AE229" s="467">
        <f t="shared" si="325"/>
        <v>12</v>
      </c>
      <c r="AF229" s="468">
        <f t="shared" si="325"/>
        <v>11</v>
      </c>
      <c r="AG229" s="468">
        <f t="shared" si="325"/>
        <v>10</v>
      </c>
      <c r="AH229" s="468">
        <f t="shared" si="325"/>
        <v>9</v>
      </c>
      <c r="AI229" s="469">
        <f t="shared" si="325"/>
        <v>8</v>
      </c>
      <c r="AJ229" s="467">
        <f t="shared" si="317"/>
        <v>7</v>
      </c>
      <c r="AK229" s="468">
        <f t="shared" si="318"/>
        <v>6</v>
      </c>
      <c r="AL229" s="468">
        <f t="shared" si="319"/>
        <v>5</v>
      </c>
      <c r="AM229" s="468">
        <f t="shared" si="320"/>
        <v>4</v>
      </c>
      <c r="AN229" s="469">
        <f t="shared" si="321"/>
        <v>3</v>
      </c>
    </row>
    <row r="230" spans="1:40" outlineLevel="2">
      <c r="A230" s="882">
        <f>ROW()</f>
        <v>230</v>
      </c>
      <c r="B230" s="453"/>
      <c r="D230" s="452" t="s">
        <v>32</v>
      </c>
      <c r="H230" s="458"/>
      <c r="I230" s="173">
        <f>Input!$F$81</f>
        <v>28</v>
      </c>
      <c r="J230" s="467">
        <f t="shared" ref="J230:AI230" si="326">(I230-I$9)*(I230&gt;J$9)</f>
        <v>27</v>
      </c>
      <c r="K230" s="468">
        <f t="shared" si="326"/>
        <v>26</v>
      </c>
      <c r="L230" s="468">
        <f t="shared" si="326"/>
        <v>25</v>
      </c>
      <c r="M230" s="468">
        <f t="shared" si="326"/>
        <v>24</v>
      </c>
      <c r="N230" s="468">
        <f t="shared" si="326"/>
        <v>23</v>
      </c>
      <c r="O230" s="467">
        <f t="shared" si="326"/>
        <v>22</v>
      </c>
      <c r="P230" s="468">
        <f t="shared" si="326"/>
        <v>21</v>
      </c>
      <c r="Q230" s="468">
        <f t="shared" si="326"/>
        <v>20</v>
      </c>
      <c r="R230" s="468">
        <f t="shared" si="326"/>
        <v>19</v>
      </c>
      <c r="S230" s="469">
        <f t="shared" si="326"/>
        <v>18</v>
      </c>
      <c r="T230" s="468">
        <f t="shared" si="326"/>
        <v>17</v>
      </c>
      <c r="U230" s="174">
        <f t="shared" si="326"/>
        <v>16.5</v>
      </c>
      <c r="V230" s="468">
        <f t="shared" si="326"/>
        <v>15.5</v>
      </c>
      <c r="W230" s="468">
        <f t="shared" si="326"/>
        <v>14.5</v>
      </c>
      <c r="X230" s="469">
        <f t="shared" si="326"/>
        <v>13.5</v>
      </c>
      <c r="Y230" s="466">
        <f t="shared" si="326"/>
        <v>12.5</v>
      </c>
      <c r="Z230" s="444">
        <f t="shared" si="326"/>
        <v>12</v>
      </c>
      <c r="AA230" s="468">
        <f t="shared" si="326"/>
        <v>11</v>
      </c>
      <c r="AB230" s="468">
        <f t="shared" si="326"/>
        <v>10</v>
      </c>
      <c r="AC230" s="468">
        <f t="shared" si="326"/>
        <v>9</v>
      </c>
      <c r="AD230" s="469">
        <f t="shared" si="326"/>
        <v>8</v>
      </c>
      <c r="AE230" s="467">
        <f t="shared" si="326"/>
        <v>7</v>
      </c>
      <c r="AF230" s="468">
        <f t="shared" si="326"/>
        <v>6</v>
      </c>
      <c r="AG230" s="468">
        <f t="shared" si="326"/>
        <v>5</v>
      </c>
      <c r="AH230" s="468">
        <f t="shared" si="326"/>
        <v>4</v>
      </c>
      <c r="AI230" s="469">
        <f t="shared" si="326"/>
        <v>3</v>
      </c>
      <c r="AJ230" s="467">
        <f t="shared" si="317"/>
        <v>2</v>
      </c>
      <c r="AK230" s="468">
        <f t="shared" si="318"/>
        <v>1</v>
      </c>
      <c r="AL230" s="468">
        <f t="shared" si="319"/>
        <v>0</v>
      </c>
      <c r="AM230" s="468">
        <f t="shared" si="320"/>
        <v>0</v>
      </c>
      <c r="AN230" s="469">
        <f t="shared" si="321"/>
        <v>0</v>
      </c>
    </row>
    <row r="231" spans="1:40" outlineLevel="2">
      <c r="A231" s="882">
        <f>ROW()</f>
        <v>231</v>
      </c>
      <c r="B231" s="453"/>
      <c r="D231" s="452" t="s">
        <v>33</v>
      </c>
      <c r="H231" s="458"/>
      <c r="I231" s="173">
        <f>Input!$F$82</f>
        <v>25</v>
      </c>
      <c r="J231" s="467">
        <f t="shared" ref="J231:AI231" si="327">(I231-I$9)*(I231&gt;J$9)</f>
        <v>24</v>
      </c>
      <c r="K231" s="468">
        <f t="shared" si="327"/>
        <v>23</v>
      </c>
      <c r="L231" s="468">
        <f t="shared" si="327"/>
        <v>22</v>
      </c>
      <c r="M231" s="468">
        <f t="shared" si="327"/>
        <v>21</v>
      </c>
      <c r="N231" s="468">
        <f t="shared" si="327"/>
        <v>20</v>
      </c>
      <c r="O231" s="467">
        <f t="shared" si="327"/>
        <v>19</v>
      </c>
      <c r="P231" s="468">
        <f t="shared" si="327"/>
        <v>18</v>
      </c>
      <c r="Q231" s="468">
        <f t="shared" si="327"/>
        <v>17</v>
      </c>
      <c r="R231" s="468">
        <f t="shared" si="327"/>
        <v>16</v>
      </c>
      <c r="S231" s="469">
        <f t="shared" si="327"/>
        <v>15</v>
      </c>
      <c r="T231" s="468">
        <f t="shared" si="327"/>
        <v>14</v>
      </c>
      <c r="U231" s="174">
        <f t="shared" si="327"/>
        <v>13.5</v>
      </c>
      <c r="V231" s="468">
        <f t="shared" si="327"/>
        <v>12.5</v>
      </c>
      <c r="W231" s="468">
        <f t="shared" si="327"/>
        <v>11.5</v>
      </c>
      <c r="X231" s="469">
        <f t="shared" si="327"/>
        <v>10.5</v>
      </c>
      <c r="Y231" s="466">
        <f t="shared" si="327"/>
        <v>9.5</v>
      </c>
      <c r="Z231" s="444">
        <f t="shared" si="327"/>
        <v>9</v>
      </c>
      <c r="AA231" s="468">
        <f t="shared" si="327"/>
        <v>8</v>
      </c>
      <c r="AB231" s="468">
        <f t="shared" si="327"/>
        <v>7</v>
      </c>
      <c r="AC231" s="468">
        <f t="shared" si="327"/>
        <v>6</v>
      </c>
      <c r="AD231" s="469">
        <f t="shared" si="327"/>
        <v>5</v>
      </c>
      <c r="AE231" s="467">
        <f t="shared" si="327"/>
        <v>4</v>
      </c>
      <c r="AF231" s="468">
        <f t="shared" si="327"/>
        <v>3</v>
      </c>
      <c r="AG231" s="468">
        <f t="shared" si="327"/>
        <v>2</v>
      </c>
      <c r="AH231" s="468">
        <f t="shared" si="327"/>
        <v>1</v>
      </c>
      <c r="AI231" s="469">
        <f t="shared" si="327"/>
        <v>0</v>
      </c>
      <c r="AJ231" s="467">
        <f t="shared" si="317"/>
        <v>0</v>
      </c>
      <c r="AK231" s="468">
        <f t="shared" si="318"/>
        <v>0</v>
      </c>
      <c r="AL231" s="468">
        <f t="shared" si="319"/>
        <v>0</v>
      </c>
      <c r="AM231" s="468">
        <f t="shared" si="320"/>
        <v>0</v>
      </c>
      <c r="AN231" s="469">
        <f t="shared" si="321"/>
        <v>0</v>
      </c>
    </row>
    <row r="232" spans="1:40" outlineLevel="2">
      <c r="A232" s="882">
        <f>ROW()</f>
        <v>232</v>
      </c>
      <c r="B232" s="453"/>
      <c r="D232" s="452" t="s">
        <v>27</v>
      </c>
      <c r="H232" s="458"/>
      <c r="I232" s="173">
        <f>Input!$F$83</f>
        <v>24</v>
      </c>
      <c r="J232" s="467">
        <f t="shared" ref="J232:AI232" si="328">(I232-I$9)*(I232&gt;J$9)</f>
        <v>23</v>
      </c>
      <c r="K232" s="468">
        <f t="shared" si="328"/>
        <v>22</v>
      </c>
      <c r="L232" s="468">
        <f t="shared" si="328"/>
        <v>21</v>
      </c>
      <c r="M232" s="468">
        <f t="shared" si="328"/>
        <v>20</v>
      </c>
      <c r="N232" s="468">
        <f t="shared" si="328"/>
        <v>19</v>
      </c>
      <c r="O232" s="467">
        <f t="shared" si="328"/>
        <v>18</v>
      </c>
      <c r="P232" s="468">
        <f t="shared" si="328"/>
        <v>17</v>
      </c>
      <c r="Q232" s="468">
        <f t="shared" si="328"/>
        <v>16</v>
      </c>
      <c r="R232" s="468">
        <f t="shared" si="328"/>
        <v>15</v>
      </c>
      <c r="S232" s="469">
        <f t="shared" si="328"/>
        <v>14</v>
      </c>
      <c r="T232" s="468">
        <f t="shared" si="328"/>
        <v>13</v>
      </c>
      <c r="U232" s="174">
        <f t="shared" si="328"/>
        <v>12.5</v>
      </c>
      <c r="V232" s="468">
        <f t="shared" si="328"/>
        <v>11.5</v>
      </c>
      <c r="W232" s="468">
        <f t="shared" si="328"/>
        <v>10.5</v>
      </c>
      <c r="X232" s="469">
        <f t="shared" si="328"/>
        <v>9.5</v>
      </c>
      <c r="Y232" s="466">
        <f t="shared" si="328"/>
        <v>8.5</v>
      </c>
      <c r="Z232" s="444">
        <f t="shared" si="328"/>
        <v>8</v>
      </c>
      <c r="AA232" s="468">
        <f t="shared" si="328"/>
        <v>7</v>
      </c>
      <c r="AB232" s="468">
        <f t="shared" si="328"/>
        <v>6</v>
      </c>
      <c r="AC232" s="468">
        <f t="shared" si="328"/>
        <v>5</v>
      </c>
      <c r="AD232" s="469">
        <f t="shared" si="328"/>
        <v>4</v>
      </c>
      <c r="AE232" s="467">
        <f t="shared" si="328"/>
        <v>3</v>
      </c>
      <c r="AF232" s="468">
        <f t="shared" si="328"/>
        <v>2</v>
      </c>
      <c r="AG232" s="468">
        <f t="shared" si="328"/>
        <v>1</v>
      </c>
      <c r="AH232" s="468">
        <f t="shared" si="328"/>
        <v>0</v>
      </c>
      <c r="AI232" s="469">
        <f t="shared" si="328"/>
        <v>0</v>
      </c>
      <c r="AJ232" s="467">
        <f t="shared" si="317"/>
        <v>0</v>
      </c>
      <c r="AK232" s="468">
        <f t="shared" si="318"/>
        <v>0</v>
      </c>
      <c r="AL232" s="468">
        <f t="shared" si="319"/>
        <v>0</v>
      </c>
      <c r="AM232" s="468">
        <f t="shared" si="320"/>
        <v>0</v>
      </c>
      <c r="AN232" s="469">
        <f t="shared" si="321"/>
        <v>0</v>
      </c>
    </row>
    <row r="233" spans="1:40" outlineLevel="2">
      <c r="A233" s="882">
        <f>ROW()</f>
        <v>233</v>
      </c>
      <c r="B233" s="453"/>
      <c r="D233" s="452" t="s">
        <v>34</v>
      </c>
      <c r="H233" s="458"/>
      <c r="I233" s="173">
        <f>Input!$F$84</f>
        <v>11</v>
      </c>
      <c r="J233" s="467">
        <f t="shared" ref="J233:AI233" si="329">(I233-I$9)*(I233&gt;J$9)</f>
        <v>10</v>
      </c>
      <c r="K233" s="468">
        <f t="shared" si="329"/>
        <v>9</v>
      </c>
      <c r="L233" s="468">
        <f t="shared" si="329"/>
        <v>8</v>
      </c>
      <c r="M233" s="468">
        <f t="shared" si="329"/>
        <v>7</v>
      </c>
      <c r="N233" s="468">
        <f t="shared" si="329"/>
        <v>6</v>
      </c>
      <c r="O233" s="467">
        <f t="shared" si="329"/>
        <v>5</v>
      </c>
      <c r="P233" s="468">
        <f t="shared" si="329"/>
        <v>4</v>
      </c>
      <c r="Q233" s="468">
        <f t="shared" si="329"/>
        <v>3</v>
      </c>
      <c r="R233" s="468">
        <f t="shared" si="329"/>
        <v>2</v>
      </c>
      <c r="S233" s="469">
        <f t="shared" si="329"/>
        <v>1</v>
      </c>
      <c r="T233" s="468">
        <f t="shared" si="329"/>
        <v>0</v>
      </c>
      <c r="U233" s="468">
        <f t="shared" si="329"/>
        <v>0</v>
      </c>
      <c r="V233" s="468">
        <f t="shared" si="329"/>
        <v>0</v>
      </c>
      <c r="W233" s="468">
        <f t="shared" si="329"/>
        <v>0</v>
      </c>
      <c r="X233" s="469">
        <f t="shared" si="329"/>
        <v>0</v>
      </c>
      <c r="Y233" s="466">
        <f t="shared" si="329"/>
        <v>0</v>
      </c>
      <c r="Z233" s="444">
        <f t="shared" si="329"/>
        <v>0</v>
      </c>
      <c r="AA233" s="468">
        <f t="shared" si="329"/>
        <v>0</v>
      </c>
      <c r="AB233" s="468">
        <f t="shared" si="329"/>
        <v>0</v>
      </c>
      <c r="AC233" s="468">
        <f t="shared" si="329"/>
        <v>0</v>
      </c>
      <c r="AD233" s="469">
        <f t="shared" si="329"/>
        <v>0</v>
      </c>
      <c r="AE233" s="467">
        <f t="shared" si="329"/>
        <v>0</v>
      </c>
      <c r="AF233" s="468">
        <f t="shared" si="329"/>
        <v>0</v>
      </c>
      <c r="AG233" s="468">
        <f t="shared" si="329"/>
        <v>0</v>
      </c>
      <c r="AH233" s="468">
        <f t="shared" si="329"/>
        <v>0</v>
      </c>
      <c r="AI233" s="469">
        <f t="shared" si="329"/>
        <v>0</v>
      </c>
      <c r="AJ233" s="467">
        <f t="shared" si="317"/>
        <v>0</v>
      </c>
      <c r="AK233" s="468">
        <f t="shared" si="318"/>
        <v>0</v>
      </c>
      <c r="AL233" s="468">
        <f t="shared" si="319"/>
        <v>0</v>
      </c>
      <c r="AM233" s="468">
        <f t="shared" si="320"/>
        <v>0</v>
      </c>
      <c r="AN233" s="469">
        <f t="shared" si="321"/>
        <v>0</v>
      </c>
    </row>
    <row r="234" spans="1:40" outlineLevel="2">
      <c r="A234" s="882">
        <f>ROW()</f>
        <v>234</v>
      </c>
      <c r="B234" s="453"/>
      <c r="D234" s="452" t="s">
        <v>35</v>
      </c>
      <c r="H234" s="458"/>
      <c r="I234" s="173">
        <f>Input!$F$85</f>
        <v>11</v>
      </c>
      <c r="J234" s="467">
        <f t="shared" ref="J234:AI234" si="330">(I234-I$9)*(I234&gt;J$9)</f>
        <v>10</v>
      </c>
      <c r="K234" s="468">
        <f t="shared" si="330"/>
        <v>9</v>
      </c>
      <c r="L234" s="468">
        <f t="shared" si="330"/>
        <v>8</v>
      </c>
      <c r="M234" s="468">
        <f t="shared" si="330"/>
        <v>7</v>
      </c>
      <c r="N234" s="468">
        <f t="shared" si="330"/>
        <v>6</v>
      </c>
      <c r="O234" s="467">
        <f t="shared" si="330"/>
        <v>5</v>
      </c>
      <c r="P234" s="468">
        <f t="shared" si="330"/>
        <v>4</v>
      </c>
      <c r="Q234" s="468">
        <f t="shared" si="330"/>
        <v>3</v>
      </c>
      <c r="R234" s="468">
        <f t="shared" si="330"/>
        <v>2</v>
      </c>
      <c r="S234" s="469">
        <f t="shared" si="330"/>
        <v>1</v>
      </c>
      <c r="T234" s="468">
        <f t="shared" si="330"/>
        <v>0</v>
      </c>
      <c r="U234" s="468">
        <f t="shared" si="330"/>
        <v>0</v>
      </c>
      <c r="V234" s="468">
        <f t="shared" si="330"/>
        <v>0</v>
      </c>
      <c r="W234" s="468">
        <f t="shared" si="330"/>
        <v>0</v>
      </c>
      <c r="X234" s="469">
        <f t="shared" si="330"/>
        <v>0</v>
      </c>
      <c r="Y234" s="466">
        <f t="shared" si="330"/>
        <v>0</v>
      </c>
      <c r="Z234" s="444">
        <f t="shared" si="330"/>
        <v>0</v>
      </c>
      <c r="AA234" s="468">
        <f t="shared" si="330"/>
        <v>0</v>
      </c>
      <c r="AB234" s="468">
        <f t="shared" si="330"/>
        <v>0</v>
      </c>
      <c r="AC234" s="468">
        <f t="shared" si="330"/>
        <v>0</v>
      </c>
      <c r="AD234" s="469">
        <f t="shared" si="330"/>
        <v>0</v>
      </c>
      <c r="AE234" s="467">
        <f t="shared" si="330"/>
        <v>0</v>
      </c>
      <c r="AF234" s="468">
        <f t="shared" si="330"/>
        <v>0</v>
      </c>
      <c r="AG234" s="468">
        <f t="shared" si="330"/>
        <v>0</v>
      </c>
      <c r="AH234" s="468">
        <f t="shared" si="330"/>
        <v>0</v>
      </c>
      <c r="AI234" s="469">
        <f t="shared" si="330"/>
        <v>0</v>
      </c>
      <c r="AJ234" s="467">
        <f t="shared" si="317"/>
        <v>0</v>
      </c>
      <c r="AK234" s="468">
        <f t="shared" si="318"/>
        <v>0</v>
      </c>
      <c r="AL234" s="468">
        <f t="shared" si="319"/>
        <v>0</v>
      </c>
      <c r="AM234" s="468">
        <f t="shared" si="320"/>
        <v>0</v>
      </c>
      <c r="AN234" s="469">
        <f t="shared" si="321"/>
        <v>0</v>
      </c>
    </row>
    <row r="235" spans="1:40" outlineLevel="2">
      <c r="A235" s="882">
        <f>ROW()</f>
        <v>235</v>
      </c>
      <c r="B235" s="453"/>
      <c r="D235" s="452" t="s">
        <v>302</v>
      </c>
      <c r="H235" s="458"/>
      <c r="I235" s="173">
        <f>Input!$F$86</f>
        <v>11</v>
      </c>
      <c r="J235" s="467">
        <f t="shared" ref="J235:AI235" si="331">(I235-I$9)*(I235&gt;J$9)</f>
        <v>10</v>
      </c>
      <c r="K235" s="468">
        <f t="shared" si="331"/>
        <v>9</v>
      </c>
      <c r="L235" s="468">
        <f t="shared" si="331"/>
        <v>8</v>
      </c>
      <c r="M235" s="468">
        <f t="shared" si="331"/>
        <v>7</v>
      </c>
      <c r="N235" s="468">
        <f t="shared" si="331"/>
        <v>6</v>
      </c>
      <c r="O235" s="467">
        <f t="shared" si="331"/>
        <v>5</v>
      </c>
      <c r="P235" s="468">
        <f t="shared" si="331"/>
        <v>4</v>
      </c>
      <c r="Q235" s="468">
        <f t="shared" si="331"/>
        <v>3</v>
      </c>
      <c r="R235" s="468">
        <f t="shared" si="331"/>
        <v>2</v>
      </c>
      <c r="S235" s="469">
        <f t="shared" si="331"/>
        <v>1</v>
      </c>
      <c r="T235" s="468">
        <f t="shared" si="331"/>
        <v>0</v>
      </c>
      <c r="U235" s="468">
        <f t="shared" si="331"/>
        <v>0</v>
      </c>
      <c r="V235" s="468">
        <f t="shared" si="331"/>
        <v>0</v>
      </c>
      <c r="W235" s="468">
        <f t="shared" si="331"/>
        <v>0</v>
      </c>
      <c r="X235" s="469">
        <f t="shared" si="331"/>
        <v>0</v>
      </c>
      <c r="Y235" s="466">
        <f t="shared" si="331"/>
        <v>0</v>
      </c>
      <c r="Z235" s="444">
        <f t="shared" si="331"/>
        <v>0</v>
      </c>
      <c r="AA235" s="468">
        <f t="shared" si="331"/>
        <v>0</v>
      </c>
      <c r="AB235" s="468">
        <f t="shared" si="331"/>
        <v>0</v>
      </c>
      <c r="AC235" s="468">
        <f t="shared" si="331"/>
        <v>0</v>
      </c>
      <c r="AD235" s="469">
        <f t="shared" si="331"/>
        <v>0</v>
      </c>
      <c r="AE235" s="467">
        <f t="shared" si="331"/>
        <v>0</v>
      </c>
      <c r="AF235" s="468">
        <f t="shared" si="331"/>
        <v>0</v>
      </c>
      <c r="AG235" s="468">
        <f t="shared" si="331"/>
        <v>0</v>
      </c>
      <c r="AH235" s="468">
        <f t="shared" si="331"/>
        <v>0</v>
      </c>
      <c r="AI235" s="469">
        <f t="shared" si="331"/>
        <v>0</v>
      </c>
      <c r="AJ235" s="467">
        <f t="shared" si="317"/>
        <v>0</v>
      </c>
      <c r="AK235" s="468">
        <f t="shared" si="318"/>
        <v>0</v>
      </c>
      <c r="AL235" s="468">
        <f t="shared" si="319"/>
        <v>0</v>
      </c>
      <c r="AM235" s="468">
        <f t="shared" si="320"/>
        <v>0</v>
      </c>
      <c r="AN235" s="469">
        <f t="shared" si="321"/>
        <v>0</v>
      </c>
    </row>
    <row r="236" spans="1:40" outlineLevel="2">
      <c r="A236" s="882">
        <f>ROW()</f>
        <v>236</v>
      </c>
      <c r="B236" s="453"/>
      <c r="D236" s="452" t="s">
        <v>36</v>
      </c>
      <c r="H236" s="458"/>
      <c r="I236" s="173">
        <f>Input!$F$87</f>
        <v>6</v>
      </c>
      <c r="J236" s="467">
        <f t="shared" ref="J236:AI236" si="332">(I236-I$9)*(I236&gt;J$9)</f>
        <v>5</v>
      </c>
      <c r="K236" s="468">
        <f t="shared" si="332"/>
        <v>4</v>
      </c>
      <c r="L236" s="468">
        <f t="shared" si="332"/>
        <v>3</v>
      </c>
      <c r="M236" s="468">
        <f t="shared" si="332"/>
        <v>2</v>
      </c>
      <c r="N236" s="468">
        <f t="shared" si="332"/>
        <v>1</v>
      </c>
      <c r="O236" s="467">
        <f t="shared" si="332"/>
        <v>0</v>
      </c>
      <c r="P236" s="468">
        <f t="shared" si="332"/>
        <v>0</v>
      </c>
      <c r="Q236" s="468">
        <f t="shared" si="332"/>
        <v>0</v>
      </c>
      <c r="R236" s="468">
        <f t="shared" si="332"/>
        <v>0</v>
      </c>
      <c r="S236" s="469">
        <f t="shared" si="332"/>
        <v>0</v>
      </c>
      <c r="T236" s="468">
        <f t="shared" si="332"/>
        <v>0</v>
      </c>
      <c r="U236" s="468">
        <f t="shared" si="332"/>
        <v>0</v>
      </c>
      <c r="V236" s="468">
        <f t="shared" si="332"/>
        <v>0</v>
      </c>
      <c r="W236" s="468">
        <f t="shared" si="332"/>
        <v>0</v>
      </c>
      <c r="X236" s="469">
        <f t="shared" si="332"/>
        <v>0</v>
      </c>
      <c r="Y236" s="466">
        <f t="shared" si="332"/>
        <v>0</v>
      </c>
      <c r="Z236" s="444">
        <f t="shared" si="332"/>
        <v>0</v>
      </c>
      <c r="AA236" s="468">
        <f t="shared" si="332"/>
        <v>0</v>
      </c>
      <c r="AB236" s="468">
        <f t="shared" si="332"/>
        <v>0</v>
      </c>
      <c r="AC236" s="468">
        <f t="shared" si="332"/>
        <v>0</v>
      </c>
      <c r="AD236" s="469">
        <f t="shared" si="332"/>
        <v>0</v>
      </c>
      <c r="AE236" s="467">
        <f t="shared" si="332"/>
        <v>0</v>
      </c>
      <c r="AF236" s="468">
        <f t="shared" si="332"/>
        <v>0</v>
      </c>
      <c r="AG236" s="468">
        <f t="shared" si="332"/>
        <v>0</v>
      </c>
      <c r="AH236" s="468">
        <f t="shared" si="332"/>
        <v>0</v>
      </c>
      <c r="AI236" s="469">
        <f t="shared" si="332"/>
        <v>0</v>
      </c>
      <c r="AJ236" s="467">
        <f t="shared" si="317"/>
        <v>0</v>
      </c>
      <c r="AK236" s="468">
        <f t="shared" si="318"/>
        <v>0</v>
      </c>
      <c r="AL236" s="468">
        <f t="shared" si="319"/>
        <v>0</v>
      </c>
      <c r="AM236" s="468">
        <f t="shared" si="320"/>
        <v>0</v>
      </c>
      <c r="AN236" s="469">
        <f t="shared" si="321"/>
        <v>0</v>
      </c>
    </row>
    <row r="237" spans="1:40" outlineLevel="2">
      <c r="A237" s="882">
        <f>ROW()</f>
        <v>237</v>
      </c>
      <c r="B237" s="453"/>
      <c r="D237" s="452" t="s">
        <v>583</v>
      </c>
      <c r="H237" s="458"/>
      <c r="I237" s="173">
        <f>Input!$F$88</f>
        <v>0</v>
      </c>
      <c r="J237" s="467">
        <f t="shared" ref="J237:AI237" si="333">(I237-I$9)*(I237&gt;J$9)</f>
        <v>0</v>
      </c>
      <c r="K237" s="468">
        <f t="shared" si="333"/>
        <v>0</v>
      </c>
      <c r="L237" s="468">
        <f t="shared" si="333"/>
        <v>0</v>
      </c>
      <c r="M237" s="468">
        <f t="shared" si="333"/>
        <v>0</v>
      </c>
      <c r="N237" s="468">
        <f t="shared" si="333"/>
        <v>0</v>
      </c>
      <c r="O237" s="467">
        <f t="shared" si="333"/>
        <v>0</v>
      </c>
      <c r="P237" s="468">
        <f t="shared" si="333"/>
        <v>0</v>
      </c>
      <c r="Q237" s="468">
        <f t="shared" si="333"/>
        <v>0</v>
      </c>
      <c r="R237" s="468">
        <f t="shared" si="333"/>
        <v>0</v>
      </c>
      <c r="S237" s="469">
        <f t="shared" si="333"/>
        <v>0</v>
      </c>
      <c r="T237" s="468">
        <f t="shared" si="333"/>
        <v>0</v>
      </c>
      <c r="U237" s="468">
        <f t="shared" si="333"/>
        <v>0</v>
      </c>
      <c r="V237" s="468">
        <f t="shared" si="333"/>
        <v>0</v>
      </c>
      <c r="W237" s="468">
        <f t="shared" si="333"/>
        <v>0</v>
      </c>
      <c r="X237" s="469">
        <f t="shared" si="333"/>
        <v>0</v>
      </c>
      <c r="Y237" s="466">
        <f t="shared" si="333"/>
        <v>0</v>
      </c>
      <c r="Z237" s="444">
        <f t="shared" si="333"/>
        <v>0</v>
      </c>
      <c r="AA237" s="468">
        <f t="shared" si="333"/>
        <v>0</v>
      </c>
      <c r="AB237" s="468">
        <f t="shared" si="333"/>
        <v>0</v>
      </c>
      <c r="AC237" s="468">
        <f t="shared" si="333"/>
        <v>0</v>
      </c>
      <c r="AD237" s="469">
        <f t="shared" si="333"/>
        <v>0</v>
      </c>
      <c r="AE237" s="467">
        <f t="shared" si="333"/>
        <v>0</v>
      </c>
      <c r="AF237" s="468">
        <f t="shared" si="333"/>
        <v>0</v>
      </c>
      <c r="AG237" s="468">
        <f t="shared" si="333"/>
        <v>0</v>
      </c>
      <c r="AH237" s="468">
        <f t="shared" si="333"/>
        <v>0</v>
      </c>
      <c r="AI237" s="469">
        <f t="shared" si="333"/>
        <v>0</v>
      </c>
      <c r="AJ237" s="467">
        <f t="shared" si="317"/>
        <v>0</v>
      </c>
      <c r="AK237" s="468">
        <f t="shared" si="318"/>
        <v>0</v>
      </c>
      <c r="AL237" s="468">
        <f t="shared" si="319"/>
        <v>0</v>
      </c>
      <c r="AM237" s="468">
        <f t="shared" si="320"/>
        <v>0</v>
      </c>
      <c r="AN237" s="469">
        <f t="shared" si="321"/>
        <v>0</v>
      </c>
    </row>
    <row r="238" spans="1:40" outlineLevel="2">
      <c r="A238" s="882">
        <f>ROW()</f>
        <v>238</v>
      </c>
      <c r="B238" s="453"/>
      <c r="D238" s="452" t="s">
        <v>81</v>
      </c>
      <c r="H238" s="458"/>
      <c r="I238" s="173">
        <f>Input!$F$89</f>
        <v>6</v>
      </c>
      <c r="J238" s="467">
        <f t="shared" ref="J238:AI238" si="334">(I238-I$9)*(I238&gt;J$9)</f>
        <v>5</v>
      </c>
      <c r="K238" s="468">
        <f t="shared" si="334"/>
        <v>4</v>
      </c>
      <c r="L238" s="468">
        <f t="shared" si="334"/>
        <v>3</v>
      </c>
      <c r="M238" s="468">
        <f t="shared" si="334"/>
        <v>2</v>
      </c>
      <c r="N238" s="468">
        <f t="shared" si="334"/>
        <v>1</v>
      </c>
      <c r="O238" s="467">
        <f t="shared" si="334"/>
        <v>0</v>
      </c>
      <c r="P238" s="468">
        <f t="shared" si="334"/>
        <v>0</v>
      </c>
      <c r="Q238" s="468">
        <f t="shared" si="334"/>
        <v>0</v>
      </c>
      <c r="R238" s="468">
        <f t="shared" si="334"/>
        <v>0</v>
      </c>
      <c r="S238" s="469">
        <f t="shared" si="334"/>
        <v>0</v>
      </c>
      <c r="T238" s="468">
        <f t="shared" si="334"/>
        <v>0</v>
      </c>
      <c r="U238" s="468">
        <f t="shared" si="334"/>
        <v>0</v>
      </c>
      <c r="V238" s="468">
        <f t="shared" si="334"/>
        <v>0</v>
      </c>
      <c r="W238" s="468">
        <f t="shared" si="334"/>
        <v>0</v>
      </c>
      <c r="X238" s="469">
        <f t="shared" si="334"/>
        <v>0</v>
      </c>
      <c r="Y238" s="466">
        <f t="shared" si="334"/>
        <v>0</v>
      </c>
      <c r="Z238" s="444">
        <f t="shared" si="334"/>
        <v>0</v>
      </c>
      <c r="AA238" s="468">
        <f t="shared" si="334"/>
        <v>0</v>
      </c>
      <c r="AB238" s="468">
        <f t="shared" si="334"/>
        <v>0</v>
      </c>
      <c r="AC238" s="468">
        <f t="shared" si="334"/>
        <v>0</v>
      </c>
      <c r="AD238" s="469">
        <f t="shared" si="334"/>
        <v>0</v>
      </c>
      <c r="AE238" s="467">
        <f t="shared" si="334"/>
        <v>0</v>
      </c>
      <c r="AF238" s="468">
        <f t="shared" si="334"/>
        <v>0</v>
      </c>
      <c r="AG238" s="468">
        <f t="shared" si="334"/>
        <v>0</v>
      </c>
      <c r="AH238" s="468">
        <f t="shared" si="334"/>
        <v>0</v>
      </c>
      <c r="AI238" s="469">
        <f t="shared" si="334"/>
        <v>0</v>
      </c>
      <c r="AJ238" s="467">
        <f t="shared" si="317"/>
        <v>0</v>
      </c>
      <c r="AK238" s="468">
        <f t="shared" si="318"/>
        <v>0</v>
      </c>
      <c r="AL238" s="468">
        <f t="shared" si="319"/>
        <v>0</v>
      </c>
      <c r="AM238" s="468">
        <f t="shared" si="320"/>
        <v>0</v>
      </c>
      <c r="AN238" s="469">
        <f t="shared" si="321"/>
        <v>0</v>
      </c>
    </row>
    <row r="239" spans="1:40" outlineLevel="2">
      <c r="A239" s="882">
        <f>ROW()</f>
        <v>239</v>
      </c>
      <c r="B239" s="453"/>
      <c r="D239" s="452" t="s">
        <v>28</v>
      </c>
      <c r="H239" s="458"/>
      <c r="I239" s="173">
        <f>Input!$F$90</f>
        <v>0</v>
      </c>
      <c r="J239" s="467">
        <f t="shared" ref="J239:AI239" si="335">(I239-I$9)*(I239&gt;J$9)</f>
        <v>0</v>
      </c>
      <c r="K239" s="468">
        <f t="shared" si="335"/>
        <v>0</v>
      </c>
      <c r="L239" s="468">
        <f t="shared" si="335"/>
        <v>0</v>
      </c>
      <c r="M239" s="468">
        <f t="shared" si="335"/>
        <v>0</v>
      </c>
      <c r="N239" s="468">
        <f t="shared" si="335"/>
        <v>0</v>
      </c>
      <c r="O239" s="467">
        <f t="shared" si="335"/>
        <v>0</v>
      </c>
      <c r="P239" s="468">
        <f t="shared" si="335"/>
        <v>0</v>
      </c>
      <c r="Q239" s="468">
        <f t="shared" si="335"/>
        <v>0</v>
      </c>
      <c r="R239" s="468">
        <f t="shared" si="335"/>
        <v>0</v>
      </c>
      <c r="S239" s="469">
        <f t="shared" si="335"/>
        <v>0</v>
      </c>
      <c r="T239" s="468">
        <f t="shared" si="335"/>
        <v>0</v>
      </c>
      <c r="U239" s="468">
        <f t="shared" si="335"/>
        <v>0</v>
      </c>
      <c r="V239" s="468">
        <f t="shared" si="335"/>
        <v>0</v>
      </c>
      <c r="W239" s="468">
        <f t="shared" si="335"/>
        <v>0</v>
      </c>
      <c r="X239" s="469">
        <f t="shared" si="335"/>
        <v>0</v>
      </c>
      <c r="Y239" s="466">
        <f t="shared" si="335"/>
        <v>0</v>
      </c>
      <c r="Z239" s="444">
        <f t="shared" si="335"/>
        <v>0</v>
      </c>
      <c r="AA239" s="468">
        <f t="shared" si="335"/>
        <v>0</v>
      </c>
      <c r="AB239" s="468">
        <f t="shared" si="335"/>
        <v>0</v>
      </c>
      <c r="AC239" s="468">
        <f t="shared" si="335"/>
        <v>0</v>
      </c>
      <c r="AD239" s="469">
        <f t="shared" si="335"/>
        <v>0</v>
      </c>
      <c r="AE239" s="467">
        <f t="shared" si="335"/>
        <v>0</v>
      </c>
      <c r="AF239" s="468">
        <f t="shared" si="335"/>
        <v>0</v>
      </c>
      <c r="AG239" s="468">
        <f t="shared" si="335"/>
        <v>0</v>
      </c>
      <c r="AH239" s="468">
        <f t="shared" si="335"/>
        <v>0</v>
      </c>
      <c r="AI239" s="469">
        <f t="shared" si="335"/>
        <v>0</v>
      </c>
      <c r="AJ239" s="467">
        <f t="shared" si="317"/>
        <v>0</v>
      </c>
      <c r="AK239" s="468">
        <f t="shared" si="318"/>
        <v>0</v>
      </c>
      <c r="AL239" s="468">
        <f t="shared" si="319"/>
        <v>0</v>
      </c>
      <c r="AM239" s="468">
        <f t="shared" si="320"/>
        <v>0</v>
      </c>
      <c r="AN239" s="469">
        <f t="shared" si="321"/>
        <v>0</v>
      </c>
    </row>
    <row r="240" spans="1:40" outlineLevel="2">
      <c r="A240" s="882">
        <f>ROW()</f>
        <v>240</v>
      </c>
      <c r="B240" s="453"/>
      <c r="D240" s="456" t="s">
        <v>443</v>
      </c>
      <c r="E240" s="456"/>
      <c r="F240" s="456"/>
      <c r="G240" s="456"/>
      <c r="H240" s="460"/>
      <c r="I240" s="175">
        <f>Input!$F$91</f>
        <v>0</v>
      </c>
      <c r="J240" s="470">
        <f t="shared" ref="J240:AI240" si="336">(I240-I$9)*(I240&gt;J$9)</f>
        <v>0</v>
      </c>
      <c r="K240" s="471">
        <f t="shared" si="336"/>
        <v>0</v>
      </c>
      <c r="L240" s="471">
        <f t="shared" si="336"/>
        <v>0</v>
      </c>
      <c r="M240" s="471">
        <f t="shared" si="336"/>
        <v>0</v>
      </c>
      <c r="N240" s="471">
        <f t="shared" si="336"/>
        <v>0</v>
      </c>
      <c r="O240" s="470">
        <f t="shared" si="336"/>
        <v>0</v>
      </c>
      <c r="P240" s="471">
        <f t="shared" si="336"/>
        <v>0</v>
      </c>
      <c r="Q240" s="471">
        <f t="shared" si="336"/>
        <v>0</v>
      </c>
      <c r="R240" s="471">
        <f t="shared" si="336"/>
        <v>0</v>
      </c>
      <c r="S240" s="472">
        <f t="shared" si="336"/>
        <v>0</v>
      </c>
      <c r="T240" s="471">
        <f t="shared" si="336"/>
        <v>0</v>
      </c>
      <c r="U240" s="471">
        <f t="shared" si="336"/>
        <v>0</v>
      </c>
      <c r="V240" s="471">
        <f t="shared" si="336"/>
        <v>0</v>
      </c>
      <c r="W240" s="471">
        <f t="shared" si="336"/>
        <v>0</v>
      </c>
      <c r="X240" s="472">
        <f t="shared" si="336"/>
        <v>0</v>
      </c>
      <c r="Y240" s="1219">
        <f t="shared" si="336"/>
        <v>0</v>
      </c>
      <c r="Z240" s="446">
        <f t="shared" si="336"/>
        <v>0</v>
      </c>
      <c r="AA240" s="471">
        <f t="shared" si="336"/>
        <v>0</v>
      </c>
      <c r="AB240" s="471">
        <f t="shared" si="336"/>
        <v>0</v>
      </c>
      <c r="AC240" s="471">
        <f t="shared" si="336"/>
        <v>0</v>
      </c>
      <c r="AD240" s="472">
        <f t="shared" si="336"/>
        <v>0</v>
      </c>
      <c r="AE240" s="470">
        <f t="shared" si="336"/>
        <v>0</v>
      </c>
      <c r="AF240" s="471">
        <f t="shared" si="336"/>
        <v>0</v>
      </c>
      <c r="AG240" s="471">
        <f t="shared" si="336"/>
        <v>0</v>
      </c>
      <c r="AH240" s="471">
        <f t="shared" si="336"/>
        <v>0</v>
      </c>
      <c r="AI240" s="472">
        <f t="shared" si="336"/>
        <v>0</v>
      </c>
      <c r="AJ240" s="470">
        <f t="shared" si="317"/>
        <v>0</v>
      </c>
      <c r="AK240" s="471">
        <f t="shared" si="318"/>
        <v>0</v>
      </c>
      <c r="AL240" s="471">
        <f t="shared" si="319"/>
        <v>0</v>
      </c>
      <c r="AM240" s="471">
        <f t="shared" si="320"/>
        <v>0</v>
      </c>
      <c r="AN240" s="472">
        <f t="shared" si="321"/>
        <v>0</v>
      </c>
    </row>
    <row r="241" spans="1:40" outlineLevel="2">
      <c r="A241" s="882">
        <f>ROW()</f>
        <v>241</v>
      </c>
      <c r="B241" s="453"/>
      <c r="H241" s="458"/>
      <c r="I241" s="458"/>
      <c r="J241" s="466"/>
      <c r="K241" s="444"/>
      <c r="L241" s="444"/>
      <c r="M241" s="444"/>
      <c r="N241" s="444"/>
      <c r="O241" s="466"/>
      <c r="P241" s="444"/>
      <c r="Q241" s="444"/>
      <c r="R241" s="444"/>
      <c r="S241" s="445"/>
      <c r="T241" s="444"/>
      <c r="U241" s="444"/>
      <c r="V241" s="444"/>
      <c r="W241" s="444"/>
      <c r="X241" s="445"/>
      <c r="Y241" s="466"/>
      <c r="Z241" s="444"/>
      <c r="AA241" s="444"/>
      <c r="AB241" s="444"/>
      <c r="AC241" s="444"/>
      <c r="AD241" s="445"/>
      <c r="AE241" s="466"/>
      <c r="AF241" s="444"/>
      <c r="AG241" s="444"/>
      <c r="AH241" s="444"/>
      <c r="AI241" s="445"/>
      <c r="AJ241" s="466"/>
      <c r="AK241" s="444"/>
      <c r="AL241" s="444"/>
      <c r="AM241" s="444"/>
      <c r="AN241" s="445"/>
    </row>
    <row r="242" spans="1:40" outlineLevel="1">
      <c r="A242" s="732" t="s">
        <v>20</v>
      </c>
      <c r="B242" s="733"/>
      <c r="C242" s="881"/>
      <c r="D242" s="733"/>
      <c r="E242" s="733"/>
      <c r="F242" s="733"/>
      <c r="G242" s="730"/>
      <c r="H242" s="733"/>
      <c r="I242" s="730"/>
      <c r="J242" s="729"/>
      <c r="K242" s="730"/>
      <c r="L242" s="730"/>
      <c r="M242" s="730"/>
      <c r="N242" s="730"/>
      <c r="O242" s="729"/>
      <c r="P242" s="730"/>
      <c r="Q242" s="730"/>
      <c r="R242" s="730"/>
      <c r="S242" s="731"/>
      <c r="T242" s="730"/>
      <c r="U242" s="730"/>
      <c r="V242" s="730"/>
      <c r="W242" s="730"/>
      <c r="X242" s="731"/>
      <c r="Y242" s="729"/>
      <c r="Z242" s="730"/>
      <c r="AA242" s="730"/>
      <c r="AB242" s="730"/>
      <c r="AC242" s="730"/>
      <c r="AD242" s="731"/>
      <c r="AE242" s="729"/>
      <c r="AF242" s="730"/>
      <c r="AG242" s="730"/>
      <c r="AH242" s="730"/>
      <c r="AI242" s="731"/>
      <c r="AJ242" s="729"/>
      <c r="AK242" s="730"/>
      <c r="AL242" s="730"/>
      <c r="AM242" s="730"/>
      <c r="AN242" s="731"/>
    </row>
    <row r="243" spans="1:40" outlineLevel="2">
      <c r="A243" s="882">
        <f>ROW()</f>
        <v>243</v>
      </c>
      <c r="B243" s="453"/>
      <c r="D243" s="452" t="s">
        <v>300</v>
      </c>
      <c r="H243" s="458"/>
      <c r="I243" s="458"/>
      <c r="J243" s="459"/>
      <c r="K243" s="458"/>
      <c r="L243" s="458"/>
      <c r="M243" s="458"/>
      <c r="N243" s="458"/>
      <c r="O243" s="326">
        <f t="shared" ref="O243:O254" si="337">N351</f>
        <v>280.04800364238969</v>
      </c>
      <c r="P243" s="439">
        <f t="shared" ref="P243:AD244" si="338">O351</f>
        <v>277.2475236059658</v>
      </c>
      <c r="Q243" s="439">
        <f t="shared" si="338"/>
        <v>274.4470435695419</v>
      </c>
      <c r="R243" s="439">
        <f t="shared" si="338"/>
        <v>271.64656353311801</v>
      </c>
      <c r="S243" s="440">
        <f t="shared" si="338"/>
        <v>268.84608349669412</v>
      </c>
      <c r="T243" s="439">
        <f t="shared" si="338"/>
        <v>266.04560346027023</v>
      </c>
      <c r="U243" s="439">
        <f t="shared" si="338"/>
        <v>264.64536344205828</v>
      </c>
      <c r="V243" s="439">
        <f t="shared" si="338"/>
        <v>261.84488340563439</v>
      </c>
      <c r="W243" s="439">
        <f t="shared" si="338"/>
        <v>259.0444033692105</v>
      </c>
      <c r="X243" s="440">
        <f t="shared" si="338"/>
        <v>256.24392333278661</v>
      </c>
      <c r="Y243" s="443">
        <f t="shared" si="338"/>
        <v>253.44344329636272</v>
      </c>
      <c r="Z243" s="439">
        <f t="shared" si="338"/>
        <v>252.04320327815077</v>
      </c>
      <c r="AA243" s="439">
        <f t="shared" si="338"/>
        <v>249.24272324172688</v>
      </c>
      <c r="AB243" s="439">
        <f t="shared" si="338"/>
        <v>246.44224320530299</v>
      </c>
      <c r="AC243" s="439">
        <f t="shared" si="338"/>
        <v>243.64176316887909</v>
      </c>
      <c r="AD243" s="440">
        <f t="shared" si="338"/>
        <v>240.8412831324552</v>
      </c>
      <c r="AE243" s="443">
        <f t="shared" ref="AE243:AI254" si="339">AD351</f>
        <v>238.04080309603131</v>
      </c>
      <c r="AF243" s="439">
        <f t="shared" si="339"/>
        <v>235.25827089601313</v>
      </c>
      <c r="AG243" s="439">
        <f t="shared" si="339"/>
        <v>232.47573869599495</v>
      </c>
      <c r="AH243" s="439">
        <f t="shared" si="339"/>
        <v>229.69320649597677</v>
      </c>
      <c r="AI243" s="440">
        <f t="shared" si="339"/>
        <v>226.91067429595859</v>
      </c>
      <c r="AJ243" s="443">
        <f t="shared" ref="AJ243:AJ254" si="340">AI351</f>
        <v>224.1281420959404</v>
      </c>
      <c r="AK243" s="439">
        <f t="shared" ref="AK243:AK254" si="341">AJ351</f>
        <v>213.70654031974115</v>
      </c>
      <c r="AL243" s="439">
        <f t="shared" ref="AL243:AL254" si="342">AK351</f>
        <v>203.2849385435419</v>
      </c>
      <c r="AM243" s="439">
        <f t="shared" ref="AM243:AM254" si="343">AL351</f>
        <v>192.86333676734264</v>
      </c>
      <c r="AN243" s="440">
        <f t="shared" ref="AN243:AN254" si="344">AM351</f>
        <v>182.44173499114339</v>
      </c>
    </row>
    <row r="244" spans="1:40" outlineLevel="2">
      <c r="A244" s="882">
        <f>ROW()</f>
        <v>244</v>
      </c>
      <c r="B244" s="453"/>
      <c r="D244" s="452" t="s">
        <v>301</v>
      </c>
      <c r="H244" s="458"/>
      <c r="I244" s="458"/>
      <c r="J244" s="459"/>
      <c r="K244" s="458"/>
      <c r="L244" s="458"/>
      <c r="M244" s="458"/>
      <c r="N244" s="458"/>
      <c r="O244" s="326">
        <f t="shared" si="337"/>
        <v>0</v>
      </c>
      <c r="P244" s="439">
        <f t="shared" ref="P244" si="345">O352</f>
        <v>0</v>
      </c>
      <c r="Q244" s="439">
        <f t="shared" ref="Q244" si="346">P352</f>
        <v>0</v>
      </c>
      <c r="R244" s="439">
        <f t="shared" ref="R244" si="347">Q352</f>
        <v>0</v>
      </c>
      <c r="S244" s="440">
        <f t="shared" ref="S244" si="348">R352</f>
        <v>0</v>
      </c>
      <c r="T244" s="439">
        <f t="shared" si="338"/>
        <v>0</v>
      </c>
      <c r="U244" s="439">
        <f t="shared" si="338"/>
        <v>0</v>
      </c>
      <c r="V244" s="439">
        <f t="shared" si="338"/>
        <v>0</v>
      </c>
      <c r="W244" s="439">
        <f t="shared" si="338"/>
        <v>0</v>
      </c>
      <c r="X244" s="440">
        <f t="shared" si="338"/>
        <v>0</v>
      </c>
      <c r="Y244" s="443">
        <f t="shared" ref="Y244" si="349">X352</f>
        <v>0</v>
      </c>
      <c r="Z244" s="439">
        <f t="shared" ref="Z244" si="350">Y352</f>
        <v>0</v>
      </c>
      <c r="AA244" s="439">
        <f t="shared" ref="AA244" si="351">Z352</f>
        <v>0</v>
      </c>
      <c r="AB244" s="439">
        <f t="shared" ref="AB244" si="352">AA352</f>
        <v>0</v>
      </c>
      <c r="AC244" s="439">
        <f t="shared" ref="AC244" si="353">AB352</f>
        <v>0</v>
      </c>
      <c r="AD244" s="440">
        <f t="shared" ref="AD244" si="354">AC352</f>
        <v>0</v>
      </c>
      <c r="AE244" s="443">
        <f t="shared" si="339"/>
        <v>0</v>
      </c>
      <c r="AF244" s="439">
        <f t="shared" si="339"/>
        <v>0</v>
      </c>
      <c r="AG244" s="439">
        <f t="shared" si="339"/>
        <v>0</v>
      </c>
      <c r="AH244" s="439">
        <f t="shared" si="339"/>
        <v>0</v>
      </c>
      <c r="AI244" s="440">
        <f t="shared" si="339"/>
        <v>0</v>
      </c>
      <c r="AJ244" s="443">
        <f t="shared" si="340"/>
        <v>0</v>
      </c>
      <c r="AK244" s="439">
        <f t="shared" si="341"/>
        <v>0</v>
      </c>
      <c r="AL244" s="439">
        <f t="shared" si="342"/>
        <v>0</v>
      </c>
      <c r="AM244" s="439">
        <f t="shared" si="343"/>
        <v>0</v>
      </c>
      <c r="AN244" s="440">
        <f t="shared" si="344"/>
        <v>0</v>
      </c>
    </row>
    <row r="245" spans="1:40" outlineLevel="2">
      <c r="A245" s="882">
        <f>ROW()</f>
        <v>245</v>
      </c>
      <c r="B245" s="453"/>
      <c r="D245" s="452" t="s">
        <v>29</v>
      </c>
      <c r="H245" s="458"/>
      <c r="I245" s="458"/>
      <c r="J245" s="459"/>
      <c r="K245" s="458"/>
      <c r="L245" s="458"/>
      <c r="M245" s="458"/>
      <c r="N245" s="458"/>
      <c r="O245" s="326">
        <f t="shared" si="337"/>
        <v>314.97727638408537</v>
      </c>
      <c r="P245" s="439">
        <f t="shared" ref="P245:AD245" si="355">O353</f>
        <v>307.97778135332794</v>
      </c>
      <c r="Q245" s="439">
        <f t="shared" si="355"/>
        <v>300.97828632257051</v>
      </c>
      <c r="R245" s="439">
        <f t="shared" si="355"/>
        <v>293.97879129181308</v>
      </c>
      <c r="S245" s="440">
        <f t="shared" si="355"/>
        <v>286.97929626105565</v>
      </c>
      <c r="T245" s="439">
        <f t="shared" si="355"/>
        <v>279.97980123029822</v>
      </c>
      <c r="U245" s="439">
        <f t="shared" si="355"/>
        <v>276.48005371491951</v>
      </c>
      <c r="V245" s="439">
        <f t="shared" si="355"/>
        <v>269.48055868416208</v>
      </c>
      <c r="W245" s="439">
        <f t="shared" si="355"/>
        <v>262.48106365340465</v>
      </c>
      <c r="X245" s="440">
        <f t="shared" si="355"/>
        <v>255.48156862264719</v>
      </c>
      <c r="Y245" s="443">
        <f t="shared" si="355"/>
        <v>248.48207359188973</v>
      </c>
      <c r="Z245" s="439">
        <f t="shared" si="355"/>
        <v>244.98232607651101</v>
      </c>
      <c r="AA245" s="439">
        <f t="shared" si="355"/>
        <v>237.98283104575356</v>
      </c>
      <c r="AB245" s="439">
        <f t="shared" si="355"/>
        <v>230.9833360149961</v>
      </c>
      <c r="AC245" s="439">
        <f t="shared" si="355"/>
        <v>223.98384098423864</v>
      </c>
      <c r="AD245" s="440">
        <f t="shared" si="355"/>
        <v>216.98434595348118</v>
      </c>
      <c r="AE245" s="443">
        <f t="shared" si="339"/>
        <v>209.98485092272372</v>
      </c>
      <c r="AF245" s="439">
        <f t="shared" si="339"/>
        <v>203.03021455551703</v>
      </c>
      <c r="AG245" s="439">
        <f t="shared" si="339"/>
        <v>196.07557818831035</v>
      </c>
      <c r="AH245" s="439">
        <f t="shared" si="339"/>
        <v>189.12094182110366</v>
      </c>
      <c r="AI245" s="440">
        <f t="shared" si="339"/>
        <v>182.16630545389697</v>
      </c>
      <c r="AJ245" s="443">
        <f t="shared" si="340"/>
        <v>175.21166908669028</v>
      </c>
      <c r="AK245" s="439">
        <f t="shared" si="341"/>
        <v>168.20320232322265</v>
      </c>
      <c r="AL245" s="439">
        <f t="shared" si="342"/>
        <v>161.19473555975503</v>
      </c>
      <c r="AM245" s="439">
        <f t="shared" si="343"/>
        <v>154.18626879628741</v>
      </c>
      <c r="AN245" s="440">
        <f t="shared" si="344"/>
        <v>147.17780203281978</v>
      </c>
    </row>
    <row r="246" spans="1:40" outlineLevel="2">
      <c r="A246" s="882">
        <f>ROW()</f>
        <v>246</v>
      </c>
      <c r="B246" s="453"/>
      <c r="D246" s="452" t="s">
        <v>30</v>
      </c>
      <c r="H246" s="458"/>
      <c r="I246" s="458"/>
      <c r="J246" s="459"/>
      <c r="K246" s="458"/>
      <c r="L246" s="458"/>
      <c r="M246" s="458"/>
      <c r="N246" s="458"/>
      <c r="O246" s="326">
        <f t="shared" si="337"/>
        <v>165.50629822224252</v>
      </c>
      <c r="P246" s="439">
        <f t="shared" ref="P246:AD246" si="356">O354</f>
        <v>160.77754684446415</v>
      </c>
      <c r="Q246" s="439">
        <f t="shared" si="356"/>
        <v>156.04879546668579</v>
      </c>
      <c r="R246" s="439">
        <f t="shared" si="356"/>
        <v>151.32004408890742</v>
      </c>
      <c r="S246" s="440">
        <f t="shared" si="356"/>
        <v>146.59129271112906</v>
      </c>
      <c r="T246" s="439">
        <f t="shared" si="356"/>
        <v>141.86254133335069</v>
      </c>
      <c r="U246" s="439">
        <f t="shared" si="356"/>
        <v>139.49816564446152</v>
      </c>
      <c r="V246" s="439">
        <f t="shared" si="356"/>
        <v>134.76941426668316</v>
      </c>
      <c r="W246" s="439">
        <f t="shared" si="356"/>
        <v>130.04066288890479</v>
      </c>
      <c r="X246" s="440">
        <f t="shared" si="356"/>
        <v>125.31191151112643</v>
      </c>
      <c r="Y246" s="443">
        <f t="shared" si="356"/>
        <v>120.58316013334806</v>
      </c>
      <c r="Z246" s="439">
        <f t="shared" si="356"/>
        <v>118.21878444445888</v>
      </c>
      <c r="AA246" s="439">
        <f t="shared" si="356"/>
        <v>113.49003306668052</v>
      </c>
      <c r="AB246" s="439">
        <f t="shared" si="356"/>
        <v>108.76128168890217</v>
      </c>
      <c r="AC246" s="439">
        <f t="shared" si="356"/>
        <v>104.03253031112382</v>
      </c>
      <c r="AD246" s="440">
        <f t="shared" si="356"/>
        <v>99.30377893334547</v>
      </c>
      <c r="AE246" s="443">
        <f t="shared" si="339"/>
        <v>94.575027555567118</v>
      </c>
      <c r="AF246" s="439">
        <f t="shared" si="339"/>
        <v>89.876582002157349</v>
      </c>
      <c r="AG246" s="439">
        <f t="shared" si="339"/>
        <v>85.17813644874758</v>
      </c>
      <c r="AH246" s="439">
        <f t="shared" si="339"/>
        <v>80.479690895337811</v>
      </c>
      <c r="AI246" s="440">
        <f t="shared" si="339"/>
        <v>75.781245341928042</v>
      </c>
      <c r="AJ246" s="443">
        <f t="shared" si="340"/>
        <v>71.082799788518273</v>
      </c>
      <c r="AK246" s="439">
        <f t="shared" si="341"/>
        <v>66.343946469283722</v>
      </c>
      <c r="AL246" s="439">
        <f t="shared" si="342"/>
        <v>61.605093150049171</v>
      </c>
      <c r="AM246" s="439">
        <f t="shared" si="343"/>
        <v>56.866239830814621</v>
      </c>
      <c r="AN246" s="440">
        <f t="shared" si="344"/>
        <v>52.12738651158007</v>
      </c>
    </row>
    <row r="247" spans="1:40" outlineLevel="2">
      <c r="A247" s="882">
        <f>ROW()</f>
        <v>247</v>
      </c>
      <c r="B247" s="453"/>
      <c r="D247" s="452" t="s">
        <v>31</v>
      </c>
      <c r="H247" s="458"/>
      <c r="I247" s="458"/>
      <c r="J247" s="459"/>
      <c r="K247" s="458"/>
      <c r="L247" s="458"/>
      <c r="M247" s="458"/>
      <c r="N247" s="458"/>
      <c r="O247" s="326">
        <f t="shared" si="337"/>
        <v>46.140867352367458</v>
      </c>
      <c r="P247" s="439">
        <f t="shared" ref="P247:AD247" si="357">O355</f>
        <v>43.481753872313234</v>
      </c>
      <c r="Q247" s="439">
        <f t="shared" si="357"/>
        <v>41.80937872337811</v>
      </c>
      <c r="R247" s="439">
        <f t="shared" si="357"/>
        <v>40.137003574442986</v>
      </c>
      <c r="S247" s="440">
        <f t="shared" si="357"/>
        <v>38.464628425507861</v>
      </c>
      <c r="T247" s="439">
        <f t="shared" si="357"/>
        <v>36.792253276572737</v>
      </c>
      <c r="U247" s="439">
        <f t="shared" si="357"/>
        <v>35.956065702105178</v>
      </c>
      <c r="V247" s="439">
        <f t="shared" si="357"/>
        <v>34.283690553170054</v>
      </c>
      <c r="W247" s="439">
        <f t="shared" si="357"/>
        <v>32.611315404234929</v>
      </c>
      <c r="X247" s="440">
        <f t="shared" si="357"/>
        <v>30.938940255299805</v>
      </c>
      <c r="Y247" s="443">
        <f t="shared" si="357"/>
        <v>29.266565106364681</v>
      </c>
      <c r="Z247" s="439">
        <f t="shared" si="357"/>
        <v>28.430377531897118</v>
      </c>
      <c r="AA247" s="439">
        <f t="shared" si="357"/>
        <v>26.758002382961994</v>
      </c>
      <c r="AB247" s="439">
        <f t="shared" si="357"/>
        <v>25.08562723402687</v>
      </c>
      <c r="AC247" s="439">
        <f t="shared" si="357"/>
        <v>23.413252085091745</v>
      </c>
      <c r="AD247" s="440">
        <f t="shared" si="357"/>
        <v>21.740876936156621</v>
      </c>
      <c r="AE247" s="443">
        <f t="shared" si="339"/>
        <v>20.068501787221496</v>
      </c>
      <c r="AF247" s="439">
        <f t="shared" si="339"/>
        <v>18.406844627770912</v>
      </c>
      <c r="AG247" s="439">
        <f t="shared" si="339"/>
        <v>16.745187468320328</v>
      </c>
      <c r="AH247" s="439">
        <f t="shared" si="339"/>
        <v>15.083530308869745</v>
      </c>
      <c r="AI247" s="440">
        <f t="shared" si="339"/>
        <v>13.421873149419163</v>
      </c>
      <c r="AJ247" s="443">
        <f t="shared" si="340"/>
        <v>11.760215989968581</v>
      </c>
      <c r="AK247" s="439">
        <f t="shared" si="341"/>
        <v>10.080185134258784</v>
      </c>
      <c r="AL247" s="439">
        <f t="shared" si="342"/>
        <v>8.4001542785489871</v>
      </c>
      <c r="AM247" s="439">
        <f t="shared" si="343"/>
        <v>6.7201234228391895</v>
      </c>
      <c r="AN247" s="440">
        <f t="shared" si="344"/>
        <v>5.0400925671293919</v>
      </c>
    </row>
    <row r="248" spans="1:40" outlineLevel="2">
      <c r="A248" s="882">
        <f>ROW()</f>
        <v>248</v>
      </c>
      <c r="B248" s="453"/>
      <c r="D248" s="452" t="s">
        <v>32</v>
      </c>
      <c r="H248" s="458"/>
      <c r="I248" s="458"/>
      <c r="J248" s="459"/>
      <c r="K248" s="458"/>
      <c r="L248" s="458"/>
      <c r="M248" s="458"/>
      <c r="N248" s="458"/>
      <c r="O248" s="326">
        <f t="shared" si="337"/>
        <v>15.916407369865002</v>
      </c>
      <c r="P248" s="439">
        <f t="shared" ref="P248:AD248" si="358">O356</f>
        <v>15.192934307598412</v>
      </c>
      <c r="Q248" s="439">
        <f t="shared" si="358"/>
        <v>14.469461245331821</v>
      </c>
      <c r="R248" s="439">
        <f t="shared" si="358"/>
        <v>13.745988183065231</v>
      </c>
      <c r="S248" s="440">
        <f t="shared" si="358"/>
        <v>13.022515120798641</v>
      </c>
      <c r="T248" s="439">
        <f t="shared" si="358"/>
        <v>12.29904205853205</v>
      </c>
      <c r="U248" s="439">
        <f t="shared" si="358"/>
        <v>11.937305527398754</v>
      </c>
      <c r="V248" s="439">
        <f t="shared" si="358"/>
        <v>11.213832465132164</v>
      </c>
      <c r="W248" s="439">
        <f t="shared" si="358"/>
        <v>10.490359402865574</v>
      </c>
      <c r="X248" s="440">
        <f t="shared" si="358"/>
        <v>9.7668863405989832</v>
      </c>
      <c r="Y248" s="443">
        <f t="shared" si="358"/>
        <v>9.0434132783323928</v>
      </c>
      <c r="Z248" s="439">
        <f t="shared" si="358"/>
        <v>8.6816767471990968</v>
      </c>
      <c r="AA248" s="439">
        <f t="shared" si="358"/>
        <v>7.9582036849325055</v>
      </c>
      <c r="AB248" s="439">
        <f t="shared" si="358"/>
        <v>7.2347306226659143</v>
      </c>
      <c r="AC248" s="439">
        <f t="shared" si="358"/>
        <v>6.511257560399323</v>
      </c>
      <c r="AD248" s="440">
        <f t="shared" si="358"/>
        <v>5.7877844981327318</v>
      </c>
      <c r="AE248" s="443">
        <f t="shared" si="339"/>
        <v>5.0643114358661405</v>
      </c>
      <c r="AF248" s="439">
        <f t="shared" si="339"/>
        <v>4.3454749987483128</v>
      </c>
      <c r="AG248" s="439">
        <f t="shared" si="339"/>
        <v>3.626638561630485</v>
      </c>
      <c r="AH248" s="439">
        <f t="shared" si="339"/>
        <v>2.9078021245126573</v>
      </c>
      <c r="AI248" s="440">
        <f t="shared" si="339"/>
        <v>2.1889656873948296</v>
      </c>
      <c r="AJ248" s="443">
        <f t="shared" si="340"/>
        <v>1.4701292502770018</v>
      </c>
      <c r="AK248" s="439">
        <f t="shared" si="341"/>
        <v>0.7350646251385009</v>
      </c>
      <c r="AL248" s="439">
        <f t="shared" si="342"/>
        <v>0</v>
      </c>
      <c r="AM248" s="439">
        <f t="shared" si="343"/>
        <v>0</v>
      </c>
      <c r="AN248" s="440">
        <f t="shared" si="344"/>
        <v>0</v>
      </c>
    </row>
    <row r="249" spans="1:40" outlineLevel="2">
      <c r="A249" s="882">
        <f>ROW()</f>
        <v>249</v>
      </c>
      <c r="B249" s="453"/>
      <c r="D249" s="452" t="s">
        <v>33</v>
      </c>
      <c r="H249" s="458"/>
      <c r="I249" s="458"/>
      <c r="J249" s="459"/>
      <c r="K249" s="458"/>
      <c r="L249" s="458"/>
      <c r="M249" s="458"/>
      <c r="N249" s="458"/>
      <c r="O249" s="326">
        <f t="shared" si="337"/>
        <v>3.066557769193627</v>
      </c>
      <c r="P249" s="439">
        <f t="shared" ref="P249:AD249" si="359">O357</f>
        <v>2.8386006936812311</v>
      </c>
      <c r="Q249" s="439">
        <f t="shared" si="359"/>
        <v>2.6809006551433852</v>
      </c>
      <c r="R249" s="439">
        <f t="shared" si="359"/>
        <v>2.5232006166055392</v>
      </c>
      <c r="S249" s="440">
        <f t="shared" si="359"/>
        <v>2.3655005780676932</v>
      </c>
      <c r="T249" s="439">
        <f t="shared" si="359"/>
        <v>2.2078005395298472</v>
      </c>
      <c r="U249" s="439">
        <f t="shared" si="359"/>
        <v>2.1289505202609242</v>
      </c>
      <c r="V249" s="439">
        <f t="shared" si="359"/>
        <v>1.971250481723078</v>
      </c>
      <c r="W249" s="439">
        <f t="shared" si="359"/>
        <v>1.8135504431852318</v>
      </c>
      <c r="X249" s="440">
        <f t="shared" si="359"/>
        <v>1.6558504046473856</v>
      </c>
      <c r="Y249" s="443">
        <f t="shared" si="359"/>
        <v>1.4981503661095394</v>
      </c>
      <c r="Z249" s="439">
        <f t="shared" si="359"/>
        <v>1.4193003468406162</v>
      </c>
      <c r="AA249" s="439">
        <f t="shared" si="359"/>
        <v>1.26160030830277</v>
      </c>
      <c r="AB249" s="439">
        <f t="shared" si="359"/>
        <v>1.1039002697649236</v>
      </c>
      <c r="AC249" s="439">
        <f t="shared" si="359"/>
        <v>0.9462002312270773</v>
      </c>
      <c r="AD249" s="440">
        <f t="shared" si="359"/>
        <v>0.78850019268923099</v>
      </c>
      <c r="AE249" s="443">
        <f t="shared" si="339"/>
        <v>0.63080015415138468</v>
      </c>
      <c r="AF249" s="439">
        <f t="shared" si="339"/>
        <v>0.47411079037502113</v>
      </c>
      <c r="AG249" s="439">
        <f t="shared" si="339"/>
        <v>0.31742142659865757</v>
      </c>
      <c r="AH249" s="439">
        <f t="shared" si="339"/>
        <v>0.16073206282229405</v>
      </c>
      <c r="AI249" s="440">
        <f t="shared" si="339"/>
        <v>4.0426990459305201E-3</v>
      </c>
      <c r="AJ249" s="443">
        <f t="shared" si="340"/>
        <v>4.0426990459305201E-3</v>
      </c>
      <c r="AK249" s="439">
        <f t="shared" si="341"/>
        <v>0</v>
      </c>
      <c r="AL249" s="439">
        <f t="shared" si="342"/>
        <v>0</v>
      </c>
      <c r="AM249" s="439">
        <f t="shared" si="343"/>
        <v>0</v>
      </c>
      <c r="AN249" s="440">
        <f t="shared" si="344"/>
        <v>0</v>
      </c>
    </row>
    <row r="250" spans="1:40" outlineLevel="2">
      <c r="A250" s="882">
        <f>ROW()</f>
        <v>250</v>
      </c>
      <c r="B250" s="453"/>
      <c r="D250" s="452" t="s">
        <v>27</v>
      </c>
      <c r="H250" s="458"/>
      <c r="I250" s="458"/>
      <c r="J250" s="459"/>
      <c r="K250" s="458"/>
      <c r="L250" s="458"/>
      <c r="M250" s="458"/>
      <c r="N250" s="458"/>
      <c r="O250" s="326">
        <f t="shared" si="337"/>
        <v>2.6735767698949089</v>
      </c>
      <c r="P250" s="439">
        <f t="shared" ref="P250:AD250" si="360">O358</f>
        <v>2.5250447271229697</v>
      </c>
      <c r="Q250" s="439">
        <f t="shared" si="360"/>
        <v>2.3765126843510305</v>
      </c>
      <c r="R250" s="439">
        <f t="shared" si="360"/>
        <v>2.2279806415790913</v>
      </c>
      <c r="S250" s="440">
        <f t="shared" si="360"/>
        <v>2.079448598807152</v>
      </c>
      <c r="T250" s="439">
        <f t="shared" si="360"/>
        <v>0.44794584618475541</v>
      </c>
      <c r="U250" s="439">
        <f t="shared" si="360"/>
        <v>0.43071715979303404</v>
      </c>
      <c r="V250" s="439">
        <f t="shared" si="360"/>
        <v>0.39625978700959136</v>
      </c>
      <c r="W250" s="439">
        <f t="shared" si="360"/>
        <v>0.36180241422614867</v>
      </c>
      <c r="X250" s="440">
        <f t="shared" si="360"/>
        <v>0.32734504144270599</v>
      </c>
      <c r="Y250" s="443">
        <f t="shared" si="360"/>
        <v>0.2928876686592633</v>
      </c>
      <c r="Z250" s="439">
        <f t="shared" si="360"/>
        <v>0.27565898226754193</v>
      </c>
      <c r="AA250" s="439">
        <f t="shared" si="360"/>
        <v>0.24120160948409922</v>
      </c>
      <c r="AB250" s="439">
        <f t="shared" si="360"/>
        <v>0.2067442367006565</v>
      </c>
      <c r="AC250" s="439">
        <f t="shared" si="360"/>
        <v>0.17228686391721379</v>
      </c>
      <c r="AD250" s="440">
        <f t="shared" si="360"/>
        <v>0.13782949113377108</v>
      </c>
      <c r="AE250" s="443">
        <f t="shared" si="339"/>
        <v>0.10337211835032836</v>
      </c>
      <c r="AF250" s="439">
        <f t="shared" si="339"/>
        <v>6.9135577453435321E-2</v>
      </c>
      <c r="AG250" s="439">
        <f t="shared" si="339"/>
        <v>3.4899036556542272E-2</v>
      </c>
      <c r="AH250" s="439">
        <f t="shared" si="339"/>
        <v>6.6249565964922319E-4</v>
      </c>
      <c r="AI250" s="440">
        <f t="shared" si="339"/>
        <v>6.6249565964922319E-4</v>
      </c>
      <c r="AJ250" s="443">
        <f t="shared" si="340"/>
        <v>6.6249565964922319E-4</v>
      </c>
      <c r="AK250" s="439">
        <f t="shared" si="341"/>
        <v>0</v>
      </c>
      <c r="AL250" s="439">
        <f t="shared" si="342"/>
        <v>0</v>
      </c>
      <c r="AM250" s="439">
        <f t="shared" si="343"/>
        <v>0</v>
      </c>
      <c r="AN250" s="440">
        <f t="shared" si="344"/>
        <v>0</v>
      </c>
    </row>
    <row r="251" spans="1:40" outlineLevel="2">
      <c r="A251" s="882">
        <f>ROW()</f>
        <v>251</v>
      </c>
      <c r="B251" s="453"/>
      <c r="D251" s="452" t="s">
        <v>34</v>
      </c>
      <c r="H251" s="458"/>
      <c r="I251" s="458"/>
      <c r="J251" s="459"/>
      <c r="K251" s="458"/>
      <c r="L251" s="458"/>
      <c r="M251" s="458"/>
      <c r="N251" s="458"/>
      <c r="O251" s="326">
        <f t="shared" si="337"/>
        <v>59.626637122230058</v>
      </c>
      <c r="P251" s="439">
        <f t="shared" ref="P251:AD251" si="361">O359</f>
        <v>47.701309697784048</v>
      </c>
      <c r="Q251" s="439">
        <f t="shared" si="361"/>
        <v>35.775982273338037</v>
      </c>
      <c r="R251" s="439">
        <f t="shared" si="361"/>
        <v>23.850654848892027</v>
      </c>
      <c r="S251" s="440">
        <f t="shared" si="361"/>
        <v>11.925327424446015</v>
      </c>
      <c r="T251" s="439">
        <f t="shared" si="361"/>
        <v>3.5527136788005009E-15</v>
      </c>
      <c r="U251" s="439">
        <f t="shared" si="361"/>
        <v>3.5527136788005009E-15</v>
      </c>
      <c r="V251" s="439">
        <f t="shared" si="361"/>
        <v>3.5527136788005009E-15</v>
      </c>
      <c r="W251" s="439">
        <f t="shared" si="361"/>
        <v>3.5527136788005009E-15</v>
      </c>
      <c r="X251" s="440">
        <f t="shared" si="361"/>
        <v>3.5527136788005009E-15</v>
      </c>
      <c r="Y251" s="443">
        <f t="shared" si="361"/>
        <v>3.5527136788005009E-15</v>
      </c>
      <c r="Z251" s="439">
        <f t="shared" si="361"/>
        <v>3.5527136788005009E-15</v>
      </c>
      <c r="AA251" s="439">
        <f t="shared" si="361"/>
        <v>3.5527136788005009E-15</v>
      </c>
      <c r="AB251" s="439">
        <f t="shared" si="361"/>
        <v>3.5527136788005009E-15</v>
      </c>
      <c r="AC251" s="439">
        <f t="shared" si="361"/>
        <v>3.5527136788005009E-15</v>
      </c>
      <c r="AD251" s="440">
        <f t="shared" si="361"/>
        <v>3.5527136788005009E-15</v>
      </c>
      <c r="AE251" s="443">
        <f t="shared" si="339"/>
        <v>3.5527136788005009E-15</v>
      </c>
      <c r="AF251" s="439">
        <f t="shared" si="339"/>
        <v>3.5527136788005009E-15</v>
      </c>
      <c r="AG251" s="439">
        <f t="shared" si="339"/>
        <v>3.5527136788005009E-15</v>
      </c>
      <c r="AH251" s="439">
        <f t="shared" si="339"/>
        <v>3.5527136788005009E-15</v>
      </c>
      <c r="AI251" s="440">
        <f t="shared" si="339"/>
        <v>3.5527136788005009E-15</v>
      </c>
      <c r="AJ251" s="443">
        <f t="shared" si="340"/>
        <v>3.5527136788005009E-15</v>
      </c>
      <c r="AK251" s="439">
        <f t="shared" si="341"/>
        <v>0</v>
      </c>
      <c r="AL251" s="439">
        <f t="shared" si="342"/>
        <v>0</v>
      </c>
      <c r="AM251" s="439">
        <f t="shared" si="343"/>
        <v>0</v>
      </c>
      <c r="AN251" s="440">
        <f t="shared" si="344"/>
        <v>0</v>
      </c>
    </row>
    <row r="252" spans="1:40" outlineLevel="2">
      <c r="A252" s="882">
        <f>ROW()</f>
        <v>252</v>
      </c>
      <c r="B252" s="453"/>
      <c r="D252" s="452" t="s">
        <v>35</v>
      </c>
      <c r="H252" s="458"/>
      <c r="I252" s="458"/>
      <c r="J252" s="459"/>
      <c r="K252" s="458"/>
      <c r="L252" s="458"/>
      <c r="M252" s="458"/>
      <c r="N252" s="458"/>
      <c r="O252" s="326">
        <f t="shared" si="337"/>
        <v>4.1634900674118631</v>
      </c>
      <c r="P252" s="439">
        <f t="shared" ref="P252:AD253" si="362">O360</f>
        <v>-4.8244644353198423</v>
      </c>
      <c r="Q252" s="439">
        <f t="shared" si="362"/>
        <v>-4.8244644353198423</v>
      </c>
      <c r="R252" s="439">
        <f t="shared" si="362"/>
        <v>-4.8244644353198423</v>
      </c>
      <c r="S252" s="440">
        <f t="shared" si="362"/>
        <v>-4.8244644353198423</v>
      </c>
      <c r="T252" s="439">
        <f t="shared" si="362"/>
        <v>0</v>
      </c>
      <c r="U252" s="439">
        <f t="shared" si="362"/>
        <v>0</v>
      </c>
      <c r="V252" s="439">
        <f t="shared" si="362"/>
        <v>0</v>
      </c>
      <c r="W252" s="439">
        <f t="shared" si="362"/>
        <v>0</v>
      </c>
      <c r="X252" s="440">
        <f t="shared" si="362"/>
        <v>0</v>
      </c>
      <c r="Y252" s="443">
        <f t="shared" si="362"/>
        <v>0</v>
      </c>
      <c r="Z252" s="439">
        <f t="shared" si="362"/>
        <v>0</v>
      </c>
      <c r="AA252" s="439">
        <f t="shared" si="362"/>
        <v>0</v>
      </c>
      <c r="AB252" s="439">
        <f t="shared" si="362"/>
        <v>0</v>
      </c>
      <c r="AC252" s="439">
        <f t="shared" si="362"/>
        <v>0</v>
      </c>
      <c r="AD252" s="440">
        <f t="shared" si="362"/>
        <v>0</v>
      </c>
      <c r="AE252" s="443">
        <f t="shared" si="339"/>
        <v>0</v>
      </c>
      <c r="AF252" s="439">
        <f t="shared" si="339"/>
        <v>0</v>
      </c>
      <c r="AG252" s="439">
        <f t="shared" si="339"/>
        <v>0</v>
      </c>
      <c r="AH252" s="439">
        <f t="shared" si="339"/>
        <v>0</v>
      </c>
      <c r="AI252" s="440">
        <f t="shared" si="339"/>
        <v>0</v>
      </c>
      <c r="AJ252" s="443">
        <f t="shared" si="340"/>
        <v>0</v>
      </c>
      <c r="AK252" s="439">
        <f t="shared" si="341"/>
        <v>0</v>
      </c>
      <c r="AL252" s="439">
        <f t="shared" si="342"/>
        <v>0</v>
      </c>
      <c r="AM252" s="439">
        <f t="shared" si="343"/>
        <v>0</v>
      </c>
      <c r="AN252" s="440">
        <f t="shared" si="344"/>
        <v>0</v>
      </c>
    </row>
    <row r="253" spans="1:40" outlineLevel="2">
      <c r="A253" s="882">
        <f>ROW()</f>
        <v>253</v>
      </c>
      <c r="B253" s="453"/>
      <c r="D253" s="452" t="s">
        <v>302</v>
      </c>
      <c r="H253" s="458"/>
      <c r="I253" s="458"/>
      <c r="J253" s="459"/>
      <c r="K253" s="458"/>
      <c r="L253" s="458"/>
      <c r="M253" s="458"/>
      <c r="N253" s="458"/>
      <c r="O253" s="326">
        <f t="shared" si="337"/>
        <v>0</v>
      </c>
      <c r="P253" s="439"/>
      <c r="Q253" s="439"/>
      <c r="R253" s="439"/>
      <c r="S253" s="440"/>
      <c r="T253" s="439">
        <f t="shared" si="362"/>
        <v>0</v>
      </c>
      <c r="U253" s="439">
        <f t="shared" si="362"/>
        <v>0</v>
      </c>
      <c r="V253" s="439">
        <f t="shared" si="362"/>
        <v>0</v>
      </c>
      <c r="W253" s="439">
        <f t="shared" si="362"/>
        <v>0</v>
      </c>
      <c r="X253" s="440">
        <f t="shared" si="362"/>
        <v>0</v>
      </c>
      <c r="Y253" s="443">
        <f t="shared" ref="Y253" si="363">X361</f>
        <v>0</v>
      </c>
      <c r="Z253" s="439">
        <f t="shared" ref="Z253" si="364">Y361</f>
        <v>0</v>
      </c>
      <c r="AA253" s="439">
        <f t="shared" ref="AA253" si="365">Z361</f>
        <v>0</v>
      </c>
      <c r="AB253" s="439">
        <f t="shared" ref="AB253" si="366">AA361</f>
        <v>0</v>
      </c>
      <c r="AC253" s="439">
        <f t="shared" ref="AC253" si="367">AB361</f>
        <v>0</v>
      </c>
      <c r="AD253" s="440">
        <f t="shared" ref="AD253" si="368">AC361</f>
        <v>0</v>
      </c>
      <c r="AE253" s="443">
        <f t="shared" si="339"/>
        <v>0</v>
      </c>
      <c r="AF253" s="439">
        <f t="shared" si="339"/>
        <v>0</v>
      </c>
      <c r="AG253" s="439">
        <f t="shared" si="339"/>
        <v>0</v>
      </c>
      <c r="AH253" s="439">
        <f t="shared" si="339"/>
        <v>0</v>
      </c>
      <c r="AI253" s="440">
        <f t="shared" si="339"/>
        <v>0</v>
      </c>
      <c r="AJ253" s="443">
        <f t="shared" si="340"/>
        <v>0</v>
      </c>
      <c r="AK253" s="439">
        <f t="shared" si="341"/>
        <v>0</v>
      </c>
      <c r="AL253" s="439">
        <f t="shared" si="342"/>
        <v>0</v>
      </c>
      <c r="AM253" s="439">
        <f t="shared" si="343"/>
        <v>0</v>
      </c>
      <c r="AN253" s="440">
        <f t="shared" si="344"/>
        <v>0</v>
      </c>
    </row>
    <row r="254" spans="1:40" outlineLevel="2">
      <c r="A254" s="882">
        <f>ROW()</f>
        <v>254</v>
      </c>
      <c r="B254" s="453"/>
      <c r="D254" s="452" t="s">
        <v>36</v>
      </c>
      <c r="H254" s="458"/>
      <c r="I254" s="458"/>
      <c r="J254" s="459"/>
      <c r="K254" s="458"/>
      <c r="L254" s="458"/>
      <c r="M254" s="458"/>
      <c r="N254" s="458"/>
      <c r="O254" s="326">
        <f t="shared" si="337"/>
        <v>0</v>
      </c>
      <c r="P254" s="439">
        <f t="shared" ref="P254:AD254" si="369">O362</f>
        <v>0</v>
      </c>
      <c r="Q254" s="439">
        <f t="shared" si="369"/>
        <v>0</v>
      </c>
      <c r="R254" s="439">
        <f t="shared" si="369"/>
        <v>0</v>
      </c>
      <c r="S254" s="440">
        <f t="shared" si="369"/>
        <v>0</v>
      </c>
      <c r="T254" s="439">
        <f t="shared" si="369"/>
        <v>0</v>
      </c>
      <c r="U254" s="439">
        <f t="shared" si="369"/>
        <v>0</v>
      </c>
      <c r="V254" s="439">
        <f t="shared" si="369"/>
        <v>0</v>
      </c>
      <c r="W254" s="439">
        <f t="shared" si="369"/>
        <v>0</v>
      </c>
      <c r="X254" s="440">
        <f t="shared" si="369"/>
        <v>0</v>
      </c>
      <c r="Y254" s="443">
        <f t="shared" si="369"/>
        <v>0</v>
      </c>
      <c r="Z254" s="439">
        <f t="shared" si="369"/>
        <v>0</v>
      </c>
      <c r="AA254" s="439">
        <f t="shared" si="369"/>
        <v>0</v>
      </c>
      <c r="AB254" s="439">
        <f t="shared" si="369"/>
        <v>0</v>
      </c>
      <c r="AC254" s="439">
        <f t="shared" si="369"/>
        <v>0</v>
      </c>
      <c r="AD254" s="440">
        <f t="shared" si="369"/>
        <v>0</v>
      </c>
      <c r="AE254" s="443">
        <f t="shared" si="339"/>
        <v>0</v>
      </c>
      <c r="AF254" s="439">
        <f t="shared" si="339"/>
        <v>0</v>
      </c>
      <c r="AG254" s="439">
        <f t="shared" si="339"/>
        <v>0</v>
      </c>
      <c r="AH254" s="439">
        <f t="shared" si="339"/>
        <v>0</v>
      </c>
      <c r="AI254" s="440">
        <f t="shared" si="339"/>
        <v>0</v>
      </c>
      <c r="AJ254" s="443">
        <f t="shared" si="340"/>
        <v>0</v>
      </c>
      <c r="AK254" s="439">
        <f t="shared" si="341"/>
        <v>0</v>
      </c>
      <c r="AL254" s="439">
        <f t="shared" si="342"/>
        <v>0</v>
      </c>
      <c r="AM254" s="439">
        <f t="shared" si="343"/>
        <v>0</v>
      </c>
      <c r="AN254" s="440">
        <f t="shared" si="344"/>
        <v>0</v>
      </c>
    </row>
    <row r="255" spans="1:40" outlineLevel="2">
      <c r="A255" s="882">
        <f>ROW()</f>
        <v>255</v>
      </c>
      <c r="B255" s="453"/>
      <c r="D255" s="452" t="s">
        <v>583</v>
      </c>
      <c r="H255" s="458"/>
      <c r="I255" s="458"/>
      <c r="J255" s="459"/>
      <c r="K255" s="458"/>
      <c r="L255" s="458"/>
      <c r="M255" s="458"/>
      <c r="N255" s="458"/>
      <c r="O255" s="326">
        <f>N363</f>
        <v>0</v>
      </c>
      <c r="P255" s="439">
        <f t="shared" ref="P255" si="370">O363</f>
        <v>0</v>
      </c>
      <c r="Q255" s="439">
        <f t="shared" ref="Q255" si="371">P363</f>
        <v>0</v>
      </c>
      <c r="R255" s="439">
        <f t="shared" ref="R255" si="372">Q363</f>
        <v>0</v>
      </c>
      <c r="S255" s="440">
        <f t="shared" ref="S255" si="373">R363</f>
        <v>0</v>
      </c>
      <c r="T255" s="439">
        <f t="shared" ref="T255" si="374">S363</f>
        <v>0</v>
      </c>
      <c r="U255" s="439">
        <f t="shared" ref="U255" si="375">T363</f>
        <v>0</v>
      </c>
      <c r="V255" s="439">
        <f t="shared" ref="V255" si="376">U363</f>
        <v>0</v>
      </c>
      <c r="W255" s="439">
        <f t="shared" ref="W255" si="377">V363</f>
        <v>0</v>
      </c>
      <c r="X255" s="440">
        <f t="shared" ref="X255" si="378">W363</f>
        <v>0</v>
      </c>
      <c r="Y255" s="443">
        <f t="shared" ref="Y255" si="379">X363</f>
        <v>0</v>
      </c>
      <c r="Z255" s="439">
        <f t="shared" ref="Z255" si="380">Y363</f>
        <v>0</v>
      </c>
      <c r="AA255" s="439">
        <f t="shared" ref="AA255" si="381">Z363</f>
        <v>0</v>
      </c>
      <c r="AB255" s="439">
        <f t="shared" ref="AB255" si="382">AA363</f>
        <v>0</v>
      </c>
      <c r="AC255" s="439">
        <f t="shared" ref="AC255" si="383">AB363</f>
        <v>0</v>
      </c>
      <c r="AD255" s="440">
        <f t="shared" ref="AD255" si="384">AC363</f>
        <v>0</v>
      </c>
      <c r="AE255" s="443">
        <f t="shared" ref="AE255:AN255" si="385">AD363</f>
        <v>0</v>
      </c>
      <c r="AF255" s="439">
        <f t="shared" si="385"/>
        <v>0</v>
      </c>
      <c r="AG255" s="439">
        <f t="shared" si="385"/>
        <v>0</v>
      </c>
      <c r="AH255" s="439">
        <f t="shared" si="385"/>
        <v>0</v>
      </c>
      <c r="AI255" s="440">
        <f t="shared" si="385"/>
        <v>0</v>
      </c>
      <c r="AJ255" s="443">
        <f t="shared" si="385"/>
        <v>0</v>
      </c>
      <c r="AK255" s="439">
        <f t="shared" si="385"/>
        <v>0</v>
      </c>
      <c r="AL255" s="439">
        <f t="shared" si="385"/>
        <v>0</v>
      </c>
      <c r="AM255" s="439">
        <f t="shared" si="385"/>
        <v>0</v>
      </c>
      <c r="AN255" s="440">
        <f t="shared" si="385"/>
        <v>0</v>
      </c>
    </row>
    <row r="256" spans="1:40" outlineLevel="2">
      <c r="A256" s="882">
        <f>ROW()</f>
        <v>256</v>
      </c>
      <c r="B256" s="453"/>
      <c r="D256" s="452" t="s">
        <v>81</v>
      </c>
      <c r="H256" s="458"/>
      <c r="I256" s="458"/>
      <c r="J256" s="459"/>
      <c r="K256" s="458"/>
      <c r="L256" s="458"/>
      <c r="M256" s="458"/>
      <c r="N256" s="458"/>
      <c r="O256" s="326">
        <f t="shared" ref="O256:O258" si="386">N364</f>
        <v>0</v>
      </c>
      <c r="P256" s="439">
        <f t="shared" ref="P256:AD257" si="387">O364</f>
        <v>0</v>
      </c>
      <c r="Q256" s="439">
        <f t="shared" si="387"/>
        <v>0</v>
      </c>
      <c r="R256" s="439">
        <f t="shared" si="387"/>
        <v>0</v>
      </c>
      <c r="S256" s="440">
        <f t="shared" si="387"/>
        <v>0</v>
      </c>
      <c r="T256" s="439">
        <f t="shared" si="387"/>
        <v>0</v>
      </c>
      <c r="U256" s="439">
        <f t="shared" si="387"/>
        <v>0</v>
      </c>
      <c r="V256" s="439">
        <f t="shared" si="387"/>
        <v>0</v>
      </c>
      <c r="W256" s="439">
        <f t="shared" si="387"/>
        <v>0</v>
      </c>
      <c r="X256" s="440">
        <f t="shared" si="387"/>
        <v>0</v>
      </c>
      <c r="Y256" s="443">
        <f t="shared" si="387"/>
        <v>0</v>
      </c>
      <c r="Z256" s="439">
        <f t="shared" si="387"/>
        <v>0</v>
      </c>
      <c r="AA256" s="439">
        <f t="shared" si="387"/>
        <v>0</v>
      </c>
      <c r="AB256" s="439">
        <f t="shared" si="387"/>
        <v>0</v>
      </c>
      <c r="AC256" s="439">
        <f t="shared" si="387"/>
        <v>0</v>
      </c>
      <c r="AD256" s="440">
        <f t="shared" si="387"/>
        <v>0</v>
      </c>
      <c r="AE256" s="443">
        <f t="shared" ref="AE256:AE258" si="388">AD364</f>
        <v>0</v>
      </c>
      <c r="AF256" s="439">
        <f t="shared" ref="AF256:AF258" si="389">AE364</f>
        <v>0</v>
      </c>
      <c r="AG256" s="439">
        <f t="shared" ref="AG256:AG258" si="390">AF364</f>
        <v>0</v>
      </c>
      <c r="AH256" s="439">
        <f t="shared" ref="AH256:AH258" si="391">AG364</f>
        <v>0</v>
      </c>
      <c r="AI256" s="440">
        <f t="shared" ref="AI256:AI258" si="392">AH364</f>
        <v>0</v>
      </c>
      <c r="AJ256" s="443">
        <f t="shared" ref="AJ256:AJ258" si="393">AI364</f>
        <v>0</v>
      </c>
      <c r="AK256" s="439">
        <f t="shared" ref="AK256:AK258" si="394">AJ364</f>
        <v>0</v>
      </c>
      <c r="AL256" s="439">
        <f t="shared" ref="AL256:AL258" si="395">AK364</f>
        <v>0</v>
      </c>
      <c r="AM256" s="439">
        <f t="shared" ref="AM256:AM258" si="396">AL364</f>
        <v>0</v>
      </c>
      <c r="AN256" s="440">
        <f t="shared" ref="AN256:AN258" si="397">AM364</f>
        <v>0</v>
      </c>
    </row>
    <row r="257" spans="1:40" outlineLevel="2">
      <c r="A257" s="882">
        <f>ROW()</f>
        <v>257</v>
      </c>
      <c r="B257" s="453"/>
      <c r="D257" s="452" t="s">
        <v>28</v>
      </c>
      <c r="H257" s="458"/>
      <c r="I257" s="458"/>
      <c r="J257" s="459"/>
      <c r="K257" s="458"/>
      <c r="L257" s="458"/>
      <c r="M257" s="458"/>
      <c r="N257" s="458"/>
      <c r="O257" s="326">
        <f t="shared" si="386"/>
        <v>8.8088697650518295</v>
      </c>
      <c r="P257" s="439">
        <f t="shared" si="387"/>
        <v>8.8088697650518295</v>
      </c>
      <c r="Q257" s="439">
        <f t="shared" si="387"/>
        <v>8.8088697650518295</v>
      </c>
      <c r="R257" s="439">
        <f t="shared" si="387"/>
        <v>8.8088697650518295</v>
      </c>
      <c r="S257" s="440">
        <f t="shared" si="387"/>
        <v>8.8088697650518295</v>
      </c>
      <c r="T257" s="439">
        <f t="shared" si="387"/>
        <v>3.9301523050063727</v>
      </c>
      <c r="U257" s="439">
        <f t="shared" si="387"/>
        <v>3.9301523050063727</v>
      </c>
      <c r="V257" s="439">
        <f t="shared" si="387"/>
        <v>3.9301523050063727</v>
      </c>
      <c r="W257" s="439">
        <f t="shared" si="387"/>
        <v>3.9301523050063727</v>
      </c>
      <c r="X257" s="440">
        <f t="shared" si="387"/>
        <v>3.9301523050063727</v>
      </c>
      <c r="Y257" s="443">
        <f t="shared" si="387"/>
        <v>3.9301523050063727</v>
      </c>
      <c r="Z257" s="439">
        <f t="shared" si="387"/>
        <v>3.9301523050063727</v>
      </c>
      <c r="AA257" s="439">
        <f t="shared" si="387"/>
        <v>3.9301523050063727</v>
      </c>
      <c r="AB257" s="439">
        <f t="shared" si="387"/>
        <v>3.9301523050063727</v>
      </c>
      <c r="AC257" s="439">
        <f t="shared" si="387"/>
        <v>3.9301523050063727</v>
      </c>
      <c r="AD257" s="440">
        <f t="shared" si="387"/>
        <v>3.9301523050063727</v>
      </c>
      <c r="AE257" s="443">
        <f t="shared" si="388"/>
        <v>3.9301523050063727</v>
      </c>
      <c r="AF257" s="439">
        <f t="shared" si="389"/>
        <v>3.9301523050063727</v>
      </c>
      <c r="AG257" s="439">
        <f t="shared" si="390"/>
        <v>3.9301523050063727</v>
      </c>
      <c r="AH257" s="439">
        <f t="shared" si="391"/>
        <v>3.9301523050063727</v>
      </c>
      <c r="AI257" s="440">
        <f t="shared" si="392"/>
        <v>3.9301523050063727</v>
      </c>
      <c r="AJ257" s="443">
        <f t="shared" si="393"/>
        <v>3.9301523050063727</v>
      </c>
      <c r="AK257" s="439">
        <f t="shared" si="394"/>
        <v>3.9301523050063727</v>
      </c>
      <c r="AL257" s="439">
        <f t="shared" si="395"/>
        <v>3.9301523050063727</v>
      </c>
      <c r="AM257" s="439">
        <f t="shared" si="396"/>
        <v>3.9301523050063727</v>
      </c>
      <c r="AN257" s="440">
        <f t="shared" si="397"/>
        <v>3.9301523050063727</v>
      </c>
    </row>
    <row r="258" spans="1:40" outlineLevel="2">
      <c r="A258" s="882">
        <f>ROW()</f>
        <v>258</v>
      </c>
      <c r="B258" s="453"/>
      <c r="D258" s="456" t="s">
        <v>443</v>
      </c>
      <c r="E258" s="456"/>
      <c r="F258" s="456"/>
      <c r="G258" s="456"/>
      <c r="H258" s="460"/>
      <c r="I258" s="460"/>
      <c r="J258" s="461"/>
      <c r="K258" s="460"/>
      <c r="L258" s="460"/>
      <c r="M258" s="460"/>
      <c r="N258" s="460"/>
      <c r="O258" s="327">
        <f t="shared" si="386"/>
        <v>0</v>
      </c>
      <c r="P258" s="441">
        <f t="shared" ref="P258:AD258" si="398">O366</f>
        <v>0</v>
      </c>
      <c r="Q258" s="441">
        <f t="shared" si="398"/>
        <v>0</v>
      </c>
      <c r="R258" s="441">
        <f t="shared" si="398"/>
        <v>0</v>
      </c>
      <c r="S258" s="442">
        <f t="shared" si="398"/>
        <v>0</v>
      </c>
      <c r="T258" s="441">
        <f t="shared" si="398"/>
        <v>0</v>
      </c>
      <c r="U258" s="441">
        <f t="shared" si="398"/>
        <v>0</v>
      </c>
      <c r="V258" s="441">
        <f t="shared" si="398"/>
        <v>0</v>
      </c>
      <c r="W258" s="441">
        <f t="shared" si="398"/>
        <v>0</v>
      </c>
      <c r="X258" s="442">
        <f t="shared" si="398"/>
        <v>0</v>
      </c>
      <c r="Y258" s="462">
        <f t="shared" si="398"/>
        <v>0</v>
      </c>
      <c r="Z258" s="441">
        <f t="shared" si="398"/>
        <v>0</v>
      </c>
      <c r="AA258" s="441">
        <f t="shared" si="398"/>
        <v>0</v>
      </c>
      <c r="AB258" s="441">
        <f t="shared" si="398"/>
        <v>0</v>
      </c>
      <c r="AC258" s="441">
        <f t="shared" si="398"/>
        <v>0</v>
      </c>
      <c r="AD258" s="442">
        <f t="shared" si="398"/>
        <v>0</v>
      </c>
      <c r="AE258" s="462">
        <f t="shared" si="388"/>
        <v>0</v>
      </c>
      <c r="AF258" s="441">
        <f t="shared" si="389"/>
        <v>0</v>
      </c>
      <c r="AG258" s="441">
        <f t="shared" si="390"/>
        <v>0</v>
      </c>
      <c r="AH258" s="441">
        <f t="shared" si="391"/>
        <v>0</v>
      </c>
      <c r="AI258" s="442">
        <f t="shared" si="392"/>
        <v>0</v>
      </c>
      <c r="AJ258" s="462">
        <f t="shared" si="393"/>
        <v>0</v>
      </c>
      <c r="AK258" s="441">
        <f t="shared" si="394"/>
        <v>0</v>
      </c>
      <c r="AL258" s="441">
        <f t="shared" si="395"/>
        <v>0</v>
      </c>
      <c r="AM258" s="441">
        <f t="shared" si="396"/>
        <v>0</v>
      </c>
      <c r="AN258" s="442">
        <f t="shared" si="397"/>
        <v>0</v>
      </c>
    </row>
    <row r="259" spans="1:40" outlineLevel="2">
      <c r="A259" s="882">
        <f>ROW()</f>
        <v>259</v>
      </c>
      <c r="B259" s="453"/>
      <c r="D259" s="452" t="s">
        <v>24</v>
      </c>
      <c r="H259" s="458"/>
      <c r="I259" s="458"/>
      <c r="J259" s="459"/>
      <c r="K259" s="458"/>
      <c r="L259" s="458"/>
      <c r="M259" s="458"/>
      <c r="N259" s="458"/>
      <c r="O259" s="443">
        <f t="shared" ref="O259:AN259" si="399">SUM(O243:O258)</f>
        <v>900.92798446473228</v>
      </c>
      <c r="P259" s="439">
        <f t="shared" si="399"/>
        <v>861.72690043198952</v>
      </c>
      <c r="Q259" s="439">
        <f t="shared" si="399"/>
        <v>832.57076627007245</v>
      </c>
      <c r="R259" s="439">
        <f t="shared" si="399"/>
        <v>803.41463210815539</v>
      </c>
      <c r="S259" s="440">
        <f t="shared" si="399"/>
        <v>774.25849794623798</v>
      </c>
      <c r="T259" s="439">
        <f t="shared" si="399"/>
        <v>743.56514004974485</v>
      </c>
      <c r="U259" s="439">
        <f t="shared" si="399"/>
        <v>735.00677401600365</v>
      </c>
      <c r="V259" s="439">
        <f t="shared" si="399"/>
        <v>717.890041948521</v>
      </c>
      <c r="W259" s="439">
        <f t="shared" si="399"/>
        <v>700.77330988103824</v>
      </c>
      <c r="X259" s="440">
        <f t="shared" si="399"/>
        <v>683.65657781355537</v>
      </c>
      <c r="Y259" s="443">
        <f t="shared" si="399"/>
        <v>666.53984574607273</v>
      </c>
      <c r="Z259" s="439">
        <f t="shared" si="399"/>
        <v>657.98147971233118</v>
      </c>
      <c r="AA259" s="439">
        <f t="shared" si="399"/>
        <v>640.86474764484865</v>
      </c>
      <c r="AB259" s="439">
        <f t="shared" si="399"/>
        <v>623.748015577366</v>
      </c>
      <c r="AC259" s="439">
        <f t="shared" si="399"/>
        <v>606.63128350988325</v>
      </c>
      <c r="AD259" s="440">
        <f t="shared" si="399"/>
        <v>589.51455144240049</v>
      </c>
      <c r="AE259" s="443">
        <f t="shared" si="399"/>
        <v>572.39781937491784</v>
      </c>
      <c r="AF259" s="439">
        <f t="shared" si="399"/>
        <v>555.39078575304143</v>
      </c>
      <c r="AG259" s="439">
        <f t="shared" si="399"/>
        <v>538.38375213116512</v>
      </c>
      <c r="AH259" s="439">
        <f t="shared" si="399"/>
        <v>521.37671850928882</v>
      </c>
      <c r="AI259" s="440">
        <f t="shared" si="399"/>
        <v>504.40392142830962</v>
      </c>
      <c r="AJ259" s="443">
        <f t="shared" si="399"/>
        <v>487.58781371110649</v>
      </c>
      <c r="AK259" s="439">
        <f t="shared" si="399"/>
        <v>462.99909117665112</v>
      </c>
      <c r="AL259" s="439">
        <f t="shared" si="399"/>
        <v>438.41507383690146</v>
      </c>
      <c r="AM259" s="439">
        <f t="shared" si="399"/>
        <v>414.56612112229021</v>
      </c>
      <c r="AN259" s="440">
        <f t="shared" si="399"/>
        <v>390.71716840767897</v>
      </c>
    </row>
    <row r="260" spans="1:40" outlineLevel="1">
      <c r="A260" s="732" t="str">
        <f>CONCATENATE("Adjustments to Opening Asset Value of ",A$216)</f>
        <v>Adjustments to Opening Asset Value of ICB Account [m$31/12/2023]</v>
      </c>
      <c r="B260" s="733"/>
      <c r="C260" s="881"/>
      <c r="D260" s="733"/>
      <c r="E260" s="733"/>
      <c r="F260" s="733"/>
      <c r="G260" s="730"/>
      <c r="H260" s="733"/>
      <c r="I260" s="730"/>
      <c r="J260" s="729"/>
      <c r="K260" s="730"/>
      <c r="L260" s="730"/>
      <c r="M260" s="730"/>
      <c r="N260" s="730"/>
      <c r="O260" s="729"/>
      <c r="P260" s="730"/>
      <c r="Q260" s="730"/>
      <c r="R260" s="730"/>
      <c r="S260" s="731"/>
      <c r="T260" s="730"/>
      <c r="U260" s="730"/>
      <c r="V260" s="730"/>
      <c r="W260" s="730"/>
      <c r="X260" s="731"/>
      <c r="Y260" s="729"/>
      <c r="Z260" s="730"/>
      <c r="AA260" s="730"/>
      <c r="AB260" s="730"/>
      <c r="AC260" s="730"/>
      <c r="AD260" s="731"/>
      <c r="AE260" s="729"/>
      <c r="AF260" s="730"/>
      <c r="AG260" s="730"/>
      <c r="AH260" s="730"/>
      <c r="AI260" s="731"/>
      <c r="AJ260" s="729"/>
      <c r="AK260" s="730"/>
      <c r="AL260" s="730"/>
      <c r="AM260" s="730"/>
      <c r="AN260" s="731"/>
    </row>
    <row r="261" spans="1:40" outlineLevel="2">
      <c r="A261" s="882">
        <f>ROW()</f>
        <v>261</v>
      </c>
      <c r="B261" s="453"/>
      <c r="D261" s="452" t="s">
        <v>300</v>
      </c>
      <c r="H261" s="458"/>
      <c r="I261" s="458"/>
      <c r="J261" s="459"/>
      <c r="K261" s="458"/>
      <c r="L261" s="458"/>
      <c r="M261" s="458"/>
      <c r="N261" s="458"/>
      <c r="O261" s="324">
        <f>Input!Y76</f>
        <v>0</v>
      </c>
      <c r="P261" s="439"/>
      <c r="Q261" s="439"/>
      <c r="R261" s="439"/>
      <c r="S261" s="440"/>
      <c r="T261" s="439"/>
      <c r="U261" s="439"/>
      <c r="V261" s="439"/>
      <c r="W261" s="439"/>
      <c r="X261" s="440"/>
      <c r="Y261" s="443"/>
      <c r="Z261" s="439"/>
      <c r="AA261" s="439"/>
      <c r="AB261" s="439"/>
      <c r="AC261" s="439"/>
      <c r="AD261" s="440"/>
      <c r="AE261" s="443"/>
      <c r="AF261" s="439"/>
      <c r="AG261" s="439"/>
      <c r="AH261" s="439"/>
      <c r="AI261" s="440"/>
      <c r="AJ261" s="443"/>
      <c r="AK261" s="439"/>
      <c r="AL261" s="439"/>
      <c r="AM261" s="439"/>
      <c r="AN261" s="440"/>
    </row>
    <row r="262" spans="1:40" outlineLevel="2">
      <c r="A262" s="882">
        <f>ROW()</f>
        <v>262</v>
      </c>
      <c r="B262" s="453"/>
      <c r="D262" s="452" t="s">
        <v>301</v>
      </c>
      <c r="H262" s="458"/>
      <c r="I262" s="458"/>
      <c r="J262" s="459"/>
      <c r="K262" s="458"/>
      <c r="L262" s="458"/>
      <c r="M262" s="458"/>
      <c r="N262" s="458"/>
      <c r="O262" s="324">
        <f>Input!Y77</f>
        <v>0</v>
      </c>
      <c r="P262" s="439"/>
      <c r="Q262" s="439"/>
      <c r="R262" s="439"/>
      <c r="S262" s="440"/>
      <c r="T262" s="439"/>
      <c r="U262" s="439"/>
      <c r="V262" s="439"/>
      <c r="W262" s="439"/>
      <c r="X262" s="440"/>
      <c r="Y262" s="443"/>
      <c r="Z262" s="439"/>
      <c r="AA262" s="439"/>
      <c r="AB262" s="439"/>
      <c r="AC262" s="439"/>
      <c r="AD262" s="440"/>
      <c r="AE262" s="443"/>
      <c r="AF262" s="439"/>
      <c r="AG262" s="439"/>
      <c r="AH262" s="439"/>
      <c r="AI262" s="440"/>
      <c r="AJ262" s="443"/>
      <c r="AK262" s="439"/>
      <c r="AL262" s="439"/>
      <c r="AM262" s="439"/>
      <c r="AN262" s="440"/>
    </row>
    <row r="263" spans="1:40" outlineLevel="2">
      <c r="A263" s="882">
        <f>ROW()</f>
        <v>263</v>
      </c>
      <c r="B263" s="453"/>
      <c r="D263" s="452" t="s">
        <v>29</v>
      </c>
      <c r="H263" s="458"/>
      <c r="I263" s="458"/>
      <c r="J263" s="459"/>
      <c r="K263" s="458"/>
      <c r="L263" s="458"/>
      <c r="M263" s="458"/>
      <c r="N263" s="458"/>
      <c r="O263" s="324">
        <f>Input!Y78</f>
        <v>0</v>
      </c>
      <c r="P263" s="439"/>
      <c r="Q263" s="439"/>
      <c r="R263" s="439"/>
      <c r="S263" s="440"/>
      <c r="T263" s="439"/>
      <c r="U263" s="439"/>
      <c r="V263" s="439"/>
      <c r="W263" s="439"/>
      <c r="X263" s="440"/>
      <c r="Y263" s="443"/>
      <c r="Z263" s="439"/>
      <c r="AA263" s="439"/>
      <c r="AB263" s="439"/>
      <c r="AC263" s="439"/>
      <c r="AD263" s="440"/>
      <c r="AE263" s="443"/>
      <c r="AF263" s="439"/>
      <c r="AG263" s="439"/>
      <c r="AH263" s="439"/>
      <c r="AI263" s="440"/>
      <c r="AJ263" s="443"/>
      <c r="AK263" s="439"/>
      <c r="AL263" s="439"/>
      <c r="AM263" s="439"/>
      <c r="AN263" s="440"/>
    </row>
    <row r="264" spans="1:40" outlineLevel="2">
      <c r="A264" s="882">
        <f>ROW()</f>
        <v>264</v>
      </c>
      <c r="B264" s="453"/>
      <c r="D264" s="452" t="s">
        <v>30</v>
      </c>
      <c r="H264" s="458"/>
      <c r="I264" s="458"/>
      <c r="J264" s="459"/>
      <c r="K264" s="458"/>
      <c r="L264" s="458"/>
      <c r="M264" s="458"/>
      <c r="N264" s="458"/>
      <c r="O264" s="324">
        <f>Input!Y79</f>
        <v>0</v>
      </c>
      <c r="P264" s="439"/>
      <c r="Q264" s="439"/>
      <c r="R264" s="439"/>
      <c r="S264" s="440"/>
      <c r="T264" s="439"/>
      <c r="U264" s="439"/>
      <c r="V264" s="439"/>
      <c r="W264" s="439"/>
      <c r="X264" s="440"/>
      <c r="Y264" s="443"/>
      <c r="Z264" s="439"/>
      <c r="AA264" s="439"/>
      <c r="AB264" s="439"/>
      <c r="AC264" s="439"/>
      <c r="AD264" s="440"/>
      <c r="AE264" s="443"/>
      <c r="AF264" s="439"/>
      <c r="AG264" s="439"/>
      <c r="AH264" s="439"/>
      <c r="AI264" s="440"/>
      <c r="AJ264" s="443"/>
      <c r="AK264" s="439"/>
      <c r="AL264" s="439"/>
      <c r="AM264" s="439"/>
      <c r="AN264" s="440"/>
    </row>
    <row r="265" spans="1:40" outlineLevel="2">
      <c r="A265" s="882">
        <f>ROW()</f>
        <v>265</v>
      </c>
      <c r="B265" s="453"/>
      <c r="D265" s="452" t="s">
        <v>31</v>
      </c>
      <c r="H265" s="458"/>
      <c r="I265" s="458"/>
      <c r="J265" s="459"/>
      <c r="K265" s="458"/>
      <c r="L265" s="458"/>
      <c r="M265" s="458"/>
      <c r="N265" s="458"/>
      <c r="O265" s="324">
        <f>Input!Y80</f>
        <v>-0.98673833111910025</v>
      </c>
      <c r="P265" s="439"/>
      <c r="Q265" s="439"/>
      <c r="R265" s="439"/>
      <c r="S265" s="440"/>
      <c r="T265" s="439"/>
      <c r="U265" s="439"/>
      <c r="V265" s="439"/>
      <c r="W265" s="439"/>
      <c r="X265" s="440"/>
      <c r="Y265" s="443"/>
      <c r="Z265" s="439"/>
      <c r="AA265" s="439"/>
      <c r="AB265" s="439"/>
      <c r="AC265" s="439"/>
      <c r="AD265" s="440"/>
      <c r="AE265" s="443"/>
      <c r="AF265" s="439"/>
      <c r="AG265" s="439"/>
      <c r="AH265" s="439"/>
      <c r="AI265" s="440"/>
      <c r="AJ265" s="443"/>
      <c r="AK265" s="439"/>
      <c r="AL265" s="439"/>
      <c r="AM265" s="439"/>
      <c r="AN265" s="440"/>
    </row>
    <row r="266" spans="1:40" outlineLevel="2">
      <c r="A266" s="882">
        <f>ROW()</f>
        <v>266</v>
      </c>
      <c r="B266" s="453"/>
      <c r="D266" s="452" t="s">
        <v>32</v>
      </c>
      <c r="H266" s="458"/>
      <c r="I266" s="458"/>
      <c r="J266" s="459"/>
      <c r="K266" s="458"/>
      <c r="L266" s="458"/>
      <c r="M266" s="458"/>
      <c r="N266" s="458"/>
      <c r="O266" s="324">
        <f>Input!Y81</f>
        <v>0</v>
      </c>
      <c r="P266" s="439"/>
      <c r="Q266" s="439"/>
      <c r="R266" s="439"/>
      <c r="S266" s="440"/>
      <c r="T266" s="439"/>
      <c r="U266" s="439"/>
      <c r="V266" s="439"/>
      <c r="W266" s="439"/>
      <c r="X266" s="440"/>
      <c r="Y266" s="443"/>
      <c r="Z266" s="439"/>
      <c r="AA266" s="439"/>
      <c r="AB266" s="439"/>
      <c r="AC266" s="439"/>
      <c r="AD266" s="440"/>
      <c r="AE266" s="443"/>
      <c r="AF266" s="439"/>
      <c r="AG266" s="439"/>
      <c r="AH266" s="439"/>
      <c r="AI266" s="440"/>
      <c r="AJ266" s="443"/>
      <c r="AK266" s="439"/>
      <c r="AL266" s="439"/>
      <c r="AM266" s="439"/>
      <c r="AN266" s="440"/>
    </row>
    <row r="267" spans="1:40" outlineLevel="2">
      <c r="A267" s="882">
        <f>ROW()</f>
        <v>267</v>
      </c>
      <c r="B267" s="453"/>
      <c r="D267" s="452" t="s">
        <v>33</v>
      </c>
      <c r="H267" s="458"/>
      <c r="I267" s="458"/>
      <c r="J267" s="459"/>
      <c r="K267" s="458"/>
      <c r="L267" s="458"/>
      <c r="M267" s="458"/>
      <c r="N267" s="458"/>
      <c r="O267" s="324">
        <f>Input!Y82</f>
        <v>-7.0257036974549769E-2</v>
      </c>
      <c r="P267" s="439"/>
      <c r="Q267" s="439"/>
      <c r="R267" s="439"/>
      <c r="S267" s="440"/>
      <c r="T267" s="439"/>
      <c r="U267" s="439"/>
      <c r="V267" s="439"/>
      <c r="W267" s="439"/>
      <c r="X267" s="440"/>
      <c r="Y267" s="443"/>
      <c r="Z267" s="439"/>
      <c r="AA267" s="439"/>
      <c r="AB267" s="439"/>
      <c r="AC267" s="439"/>
      <c r="AD267" s="440"/>
      <c r="AE267" s="443"/>
      <c r="AF267" s="439"/>
      <c r="AG267" s="439"/>
      <c r="AH267" s="439"/>
      <c r="AI267" s="440"/>
      <c r="AJ267" s="443"/>
      <c r="AK267" s="439"/>
      <c r="AL267" s="439"/>
      <c r="AM267" s="439"/>
      <c r="AN267" s="440"/>
    </row>
    <row r="268" spans="1:40" outlineLevel="2">
      <c r="A268" s="882">
        <f>ROW()</f>
        <v>268</v>
      </c>
      <c r="B268" s="453"/>
      <c r="D268" s="452" t="s">
        <v>27</v>
      </c>
      <c r="H268" s="458"/>
      <c r="I268" s="458"/>
      <c r="J268" s="459"/>
      <c r="K268" s="458"/>
      <c r="L268" s="458"/>
      <c r="M268" s="458"/>
      <c r="N268" s="458"/>
      <c r="O268" s="324">
        <f>Input!Y83</f>
        <v>0</v>
      </c>
      <c r="P268" s="439"/>
      <c r="Q268" s="439"/>
      <c r="R268" s="439"/>
      <c r="S268" s="440"/>
      <c r="T268" s="439"/>
      <c r="U268" s="439"/>
      <c r="V268" s="439"/>
      <c r="W268" s="439"/>
      <c r="X268" s="440"/>
      <c r="Y268" s="443"/>
      <c r="Z268" s="439"/>
      <c r="AA268" s="439"/>
      <c r="AB268" s="439"/>
      <c r="AC268" s="439"/>
      <c r="AD268" s="440"/>
      <c r="AE268" s="443"/>
      <c r="AF268" s="439"/>
      <c r="AG268" s="439"/>
      <c r="AH268" s="439"/>
      <c r="AI268" s="440"/>
      <c r="AJ268" s="443"/>
      <c r="AK268" s="439"/>
      <c r="AL268" s="439"/>
      <c r="AM268" s="439"/>
      <c r="AN268" s="440"/>
    </row>
    <row r="269" spans="1:40" outlineLevel="2">
      <c r="A269" s="882">
        <f>ROW()</f>
        <v>269</v>
      </c>
      <c r="B269" s="453"/>
      <c r="D269" s="452" t="s">
        <v>34</v>
      </c>
      <c r="H269" s="458"/>
      <c r="I269" s="458"/>
      <c r="J269" s="459"/>
      <c r="K269" s="458"/>
      <c r="L269" s="458"/>
      <c r="M269" s="458"/>
      <c r="N269" s="458"/>
      <c r="O269" s="324">
        <f>Input!Y84</f>
        <v>0</v>
      </c>
      <c r="P269" s="439"/>
      <c r="Q269" s="439"/>
      <c r="R269" s="439"/>
      <c r="S269" s="440"/>
      <c r="T269" s="439"/>
      <c r="U269" s="439"/>
      <c r="V269" s="439"/>
      <c r="W269" s="439"/>
      <c r="X269" s="440"/>
      <c r="Y269" s="443"/>
      <c r="Z269" s="439"/>
      <c r="AA269" s="439"/>
      <c r="AB269" s="439"/>
      <c r="AC269" s="439"/>
      <c r="AD269" s="440"/>
      <c r="AE269" s="443"/>
      <c r="AF269" s="439"/>
      <c r="AG269" s="439"/>
      <c r="AH269" s="439"/>
      <c r="AI269" s="440"/>
      <c r="AJ269" s="443"/>
      <c r="AK269" s="439"/>
      <c r="AL269" s="439"/>
      <c r="AM269" s="439"/>
      <c r="AN269" s="440"/>
    </row>
    <row r="270" spans="1:40" outlineLevel="2">
      <c r="A270" s="882">
        <f>ROW()</f>
        <v>270</v>
      </c>
      <c r="B270" s="453"/>
      <c r="D270" s="452" t="s">
        <v>35</v>
      </c>
      <c r="H270" s="458"/>
      <c r="I270" s="458"/>
      <c r="J270" s="459"/>
      <c r="K270" s="458"/>
      <c r="L270" s="458"/>
      <c r="M270" s="458"/>
      <c r="N270" s="458"/>
      <c r="O270" s="324">
        <f>Input!Y85</f>
        <v>-8.9879545027317054</v>
      </c>
      <c r="P270" s="439"/>
      <c r="Q270" s="439"/>
      <c r="R270" s="439"/>
      <c r="S270" s="440"/>
      <c r="T270" s="439"/>
      <c r="U270" s="439"/>
      <c r="V270" s="439"/>
      <c r="W270" s="439"/>
      <c r="X270" s="440"/>
      <c r="Y270" s="443"/>
      <c r="Z270" s="439"/>
      <c r="AA270" s="439"/>
      <c r="AB270" s="439"/>
      <c r="AC270" s="439"/>
      <c r="AD270" s="440"/>
      <c r="AE270" s="443"/>
      <c r="AF270" s="439"/>
      <c r="AG270" s="439"/>
      <c r="AH270" s="439"/>
      <c r="AI270" s="440"/>
      <c r="AJ270" s="443"/>
      <c r="AK270" s="439"/>
      <c r="AL270" s="439"/>
      <c r="AM270" s="439"/>
      <c r="AN270" s="440"/>
    </row>
    <row r="271" spans="1:40" outlineLevel="2">
      <c r="A271" s="882">
        <f>ROW()</f>
        <v>271</v>
      </c>
      <c r="B271" s="453"/>
      <c r="D271" s="452" t="s">
        <v>302</v>
      </c>
      <c r="H271" s="458"/>
      <c r="I271" s="458"/>
      <c r="J271" s="459"/>
      <c r="K271" s="458"/>
      <c r="L271" s="458"/>
      <c r="M271" s="458"/>
      <c r="N271" s="458"/>
      <c r="O271" s="324">
        <f>Input!Y86</f>
        <v>0</v>
      </c>
      <c r="P271" s="439"/>
      <c r="Q271" s="439"/>
      <c r="R271" s="439"/>
      <c r="S271" s="440"/>
      <c r="T271" s="439"/>
      <c r="U271" s="439"/>
      <c r="V271" s="439"/>
      <c r="W271" s="439"/>
      <c r="X271" s="440"/>
      <c r="Y271" s="443"/>
      <c r="Z271" s="439"/>
      <c r="AA271" s="439"/>
      <c r="AB271" s="439"/>
      <c r="AC271" s="439"/>
      <c r="AD271" s="440"/>
      <c r="AE271" s="443"/>
      <c r="AF271" s="439"/>
      <c r="AG271" s="439"/>
      <c r="AH271" s="439"/>
      <c r="AI271" s="440"/>
      <c r="AJ271" s="443"/>
      <c r="AK271" s="439"/>
      <c r="AL271" s="439"/>
      <c r="AM271" s="439"/>
      <c r="AN271" s="440"/>
    </row>
    <row r="272" spans="1:40" outlineLevel="2">
      <c r="A272" s="882">
        <f>ROW()</f>
        <v>272</v>
      </c>
      <c r="B272" s="453"/>
      <c r="D272" s="452" t="s">
        <v>36</v>
      </c>
      <c r="H272" s="458"/>
      <c r="I272" s="458"/>
      <c r="J272" s="459"/>
      <c r="K272" s="458"/>
      <c r="L272" s="458"/>
      <c r="M272" s="458"/>
      <c r="N272" s="458"/>
      <c r="O272" s="324">
        <f>Input!Y87</f>
        <v>0</v>
      </c>
      <c r="P272" s="439"/>
      <c r="Q272" s="439"/>
      <c r="R272" s="439"/>
      <c r="S272" s="440"/>
      <c r="T272" s="439"/>
      <c r="U272" s="439"/>
      <c r="V272" s="439"/>
      <c r="W272" s="439"/>
      <c r="X272" s="440"/>
      <c r="Y272" s="443"/>
      <c r="Z272" s="439"/>
      <c r="AA272" s="439"/>
      <c r="AB272" s="439"/>
      <c r="AC272" s="439"/>
      <c r="AD272" s="440"/>
      <c r="AE272" s="443"/>
      <c r="AF272" s="439"/>
      <c r="AG272" s="439"/>
      <c r="AH272" s="439"/>
      <c r="AI272" s="440"/>
      <c r="AJ272" s="443"/>
      <c r="AK272" s="439"/>
      <c r="AL272" s="439"/>
      <c r="AM272" s="439"/>
      <c r="AN272" s="440"/>
    </row>
    <row r="273" spans="1:40" outlineLevel="2">
      <c r="A273" s="882">
        <f>ROW()</f>
        <v>273</v>
      </c>
      <c r="B273" s="453"/>
      <c r="D273" s="452" t="s">
        <v>583</v>
      </c>
      <c r="H273" s="458"/>
      <c r="I273" s="458"/>
      <c r="J273" s="459"/>
      <c r="K273" s="458"/>
      <c r="L273" s="458"/>
      <c r="M273" s="458"/>
      <c r="N273" s="458"/>
      <c r="O273" s="324">
        <f>Input!Y88</f>
        <v>0</v>
      </c>
      <c r="P273" s="439"/>
      <c r="Q273" s="439"/>
      <c r="R273" s="439"/>
      <c r="S273" s="440"/>
      <c r="T273" s="439"/>
      <c r="U273" s="439"/>
      <c r="V273" s="439"/>
      <c r="W273" s="439"/>
      <c r="X273" s="440"/>
      <c r="Y273" s="443"/>
      <c r="Z273" s="439"/>
      <c r="AA273" s="439"/>
      <c r="AB273" s="439"/>
      <c r="AC273" s="439"/>
      <c r="AD273" s="440"/>
      <c r="AE273" s="443"/>
      <c r="AF273" s="439"/>
      <c r="AG273" s="439"/>
      <c r="AH273" s="439"/>
      <c r="AI273" s="440"/>
      <c r="AJ273" s="443"/>
      <c r="AK273" s="439"/>
      <c r="AL273" s="439"/>
      <c r="AM273" s="439"/>
      <c r="AN273" s="440"/>
    </row>
    <row r="274" spans="1:40" outlineLevel="2">
      <c r="A274" s="882">
        <f>ROW()</f>
        <v>274</v>
      </c>
      <c r="B274" s="453"/>
      <c r="D274" s="452" t="s">
        <v>81</v>
      </c>
      <c r="H274" s="458"/>
      <c r="I274" s="458"/>
      <c r="J274" s="459"/>
      <c r="K274" s="458"/>
      <c r="L274" s="458"/>
      <c r="M274" s="458"/>
      <c r="N274" s="458"/>
      <c r="O274" s="324">
        <f>Input!Y89</f>
        <v>0</v>
      </c>
      <c r="P274" s="439"/>
      <c r="Q274" s="439"/>
      <c r="R274" s="439"/>
      <c r="S274" s="440"/>
      <c r="T274" s="439"/>
      <c r="U274" s="439"/>
      <c r="V274" s="439"/>
      <c r="W274" s="439"/>
      <c r="X274" s="440"/>
      <c r="Y274" s="443"/>
      <c r="Z274" s="439"/>
      <c r="AA274" s="439"/>
      <c r="AB274" s="439"/>
      <c r="AC274" s="439"/>
      <c r="AD274" s="440"/>
      <c r="AE274" s="443"/>
      <c r="AF274" s="439"/>
      <c r="AG274" s="439"/>
      <c r="AH274" s="439"/>
      <c r="AI274" s="440"/>
      <c r="AJ274" s="443"/>
      <c r="AK274" s="439"/>
      <c r="AL274" s="439"/>
      <c r="AM274" s="439"/>
      <c r="AN274" s="440"/>
    </row>
    <row r="275" spans="1:40" outlineLevel="2">
      <c r="A275" s="882">
        <f>ROW()</f>
        <v>275</v>
      </c>
      <c r="B275" s="453"/>
      <c r="D275" s="452" t="s">
        <v>28</v>
      </c>
      <c r="H275" s="458"/>
      <c r="I275" s="458"/>
      <c r="J275" s="459"/>
      <c r="K275" s="458"/>
      <c r="L275" s="458"/>
      <c r="M275" s="458"/>
      <c r="N275" s="458"/>
      <c r="O275" s="324">
        <f>Input!Y90</f>
        <v>0</v>
      </c>
      <c r="P275" s="439"/>
      <c r="Q275" s="439"/>
      <c r="R275" s="439"/>
      <c r="S275" s="440"/>
      <c r="T275" s="439"/>
      <c r="U275" s="439"/>
      <c r="V275" s="439"/>
      <c r="W275" s="439"/>
      <c r="X275" s="440"/>
      <c r="Y275" s="443"/>
      <c r="Z275" s="439"/>
      <c r="AA275" s="439"/>
      <c r="AB275" s="439"/>
      <c r="AC275" s="439"/>
      <c r="AD275" s="440"/>
      <c r="AE275" s="443"/>
      <c r="AF275" s="439"/>
      <c r="AG275" s="439"/>
      <c r="AH275" s="439"/>
      <c r="AI275" s="440"/>
      <c r="AJ275" s="443"/>
      <c r="AK275" s="439"/>
      <c r="AL275" s="439"/>
      <c r="AM275" s="439"/>
      <c r="AN275" s="440"/>
    </row>
    <row r="276" spans="1:40" outlineLevel="2">
      <c r="A276" s="882">
        <f>ROW()</f>
        <v>276</v>
      </c>
      <c r="B276" s="453"/>
      <c r="D276" s="456" t="s">
        <v>443</v>
      </c>
      <c r="E276" s="456"/>
      <c r="F276" s="456"/>
      <c r="G276" s="456"/>
      <c r="H276" s="460"/>
      <c r="I276" s="460"/>
      <c r="J276" s="461"/>
      <c r="K276" s="460"/>
      <c r="L276" s="460"/>
      <c r="M276" s="460"/>
      <c r="N276" s="460"/>
      <c r="O276" s="325">
        <f>Input!Y91</f>
        <v>0</v>
      </c>
      <c r="P276" s="441"/>
      <c r="Q276" s="441"/>
      <c r="R276" s="441"/>
      <c r="S276" s="442"/>
      <c r="T276" s="441"/>
      <c r="U276" s="441"/>
      <c r="V276" s="441"/>
      <c r="W276" s="441"/>
      <c r="X276" s="442"/>
      <c r="Y276" s="462"/>
      <c r="Z276" s="441"/>
      <c r="AA276" s="441"/>
      <c r="AB276" s="441"/>
      <c r="AC276" s="441"/>
      <c r="AD276" s="442"/>
      <c r="AE276" s="462"/>
      <c r="AF276" s="441"/>
      <c r="AG276" s="441"/>
      <c r="AH276" s="441"/>
      <c r="AI276" s="442"/>
      <c r="AJ276" s="462"/>
      <c r="AK276" s="441"/>
      <c r="AL276" s="441"/>
      <c r="AM276" s="441"/>
      <c r="AN276" s="442"/>
    </row>
    <row r="277" spans="1:40" outlineLevel="2">
      <c r="A277" s="882">
        <f>ROW()</f>
        <v>277</v>
      </c>
      <c r="B277" s="453"/>
      <c r="D277" s="452" t="s">
        <v>24</v>
      </c>
      <c r="H277" s="458"/>
      <c r="I277" s="458"/>
      <c r="J277" s="459"/>
      <c r="K277" s="458"/>
      <c r="L277" s="458"/>
      <c r="M277" s="458"/>
      <c r="N277" s="458"/>
      <c r="O277" s="443">
        <f t="shared" ref="O277:AN277" si="400">SUM(O261:O276)</f>
        <v>-10.044949870825356</v>
      </c>
      <c r="P277" s="439">
        <f t="shared" si="400"/>
        <v>0</v>
      </c>
      <c r="Q277" s="439">
        <f t="shared" si="400"/>
        <v>0</v>
      </c>
      <c r="R277" s="439">
        <f t="shared" si="400"/>
        <v>0</v>
      </c>
      <c r="S277" s="440">
        <f t="shared" si="400"/>
        <v>0</v>
      </c>
      <c r="T277" s="439">
        <f t="shared" si="400"/>
        <v>0</v>
      </c>
      <c r="U277" s="439">
        <f t="shared" si="400"/>
        <v>0</v>
      </c>
      <c r="V277" s="439">
        <f t="shared" si="400"/>
        <v>0</v>
      </c>
      <c r="W277" s="439">
        <f t="shared" si="400"/>
        <v>0</v>
      </c>
      <c r="X277" s="440">
        <f t="shared" si="400"/>
        <v>0</v>
      </c>
      <c r="Y277" s="443">
        <f t="shared" si="400"/>
        <v>0</v>
      </c>
      <c r="Z277" s="439">
        <f t="shared" si="400"/>
        <v>0</v>
      </c>
      <c r="AA277" s="439">
        <f t="shared" si="400"/>
        <v>0</v>
      </c>
      <c r="AB277" s="439">
        <f t="shared" si="400"/>
        <v>0</v>
      </c>
      <c r="AC277" s="439">
        <f t="shared" si="400"/>
        <v>0</v>
      </c>
      <c r="AD277" s="440">
        <f t="shared" si="400"/>
        <v>0</v>
      </c>
      <c r="AE277" s="443">
        <f t="shared" si="400"/>
        <v>0</v>
      </c>
      <c r="AF277" s="439">
        <f t="shared" si="400"/>
        <v>0</v>
      </c>
      <c r="AG277" s="439">
        <f t="shared" si="400"/>
        <v>0</v>
      </c>
      <c r="AH277" s="439">
        <f t="shared" si="400"/>
        <v>0</v>
      </c>
      <c r="AI277" s="440">
        <f t="shared" si="400"/>
        <v>0</v>
      </c>
      <c r="AJ277" s="443">
        <f t="shared" si="400"/>
        <v>0</v>
      </c>
      <c r="AK277" s="439">
        <f t="shared" si="400"/>
        <v>0</v>
      </c>
      <c r="AL277" s="439">
        <f t="shared" si="400"/>
        <v>0</v>
      </c>
      <c r="AM277" s="439">
        <f t="shared" si="400"/>
        <v>0</v>
      </c>
      <c r="AN277" s="440">
        <f t="shared" si="400"/>
        <v>0</v>
      </c>
    </row>
    <row r="278" spans="1:40" outlineLevel="1">
      <c r="A278" s="732" t="s">
        <v>582</v>
      </c>
      <c r="B278" s="733"/>
      <c r="C278" s="881"/>
      <c r="D278" s="733"/>
      <c r="E278" s="733"/>
      <c r="F278" s="733"/>
      <c r="G278" s="730"/>
      <c r="H278" s="733"/>
      <c r="I278" s="730"/>
      <c r="J278" s="729"/>
      <c r="K278" s="730"/>
      <c r="L278" s="730"/>
      <c r="M278" s="730"/>
      <c r="N278" s="730"/>
      <c r="O278" s="729"/>
      <c r="P278" s="730"/>
      <c r="Q278" s="730"/>
      <c r="R278" s="730"/>
      <c r="S278" s="731"/>
      <c r="T278" s="730"/>
      <c r="U278" s="730"/>
      <c r="V278" s="730"/>
      <c r="W278" s="730"/>
      <c r="X278" s="731"/>
      <c r="Y278" s="729"/>
      <c r="Z278" s="730"/>
      <c r="AA278" s="730"/>
      <c r="AB278" s="730"/>
      <c r="AC278" s="730"/>
      <c r="AD278" s="731"/>
      <c r="AE278" s="729"/>
      <c r="AF278" s="730"/>
      <c r="AG278" s="730"/>
      <c r="AH278" s="730"/>
      <c r="AI278" s="731"/>
      <c r="AJ278" s="729"/>
      <c r="AK278" s="730"/>
      <c r="AL278" s="730"/>
      <c r="AM278" s="730"/>
      <c r="AN278" s="731"/>
    </row>
    <row r="279" spans="1:40" outlineLevel="2">
      <c r="A279" s="882">
        <f>ROW()</f>
        <v>279</v>
      </c>
      <c r="B279" s="453"/>
      <c r="D279" s="452" t="s">
        <v>300</v>
      </c>
      <c r="H279" s="458"/>
      <c r="I279" s="458"/>
      <c r="J279" s="459"/>
      <c r="K279" s="458"/>
      <c r="L279" s="458"/>
      <c r="M279" s="458"/>
      <c r="N279" s="458"/>
      <c r="O279" s="326">
        <f t="shared" ref="O279:AN279" si="401">O243+O261</f>
        <v>280.04800364238969</v>
      </c>
      <c r="P279" s="439">
        <f t="shared" si="401"/>
        <v>277.2475236059658</v>
      </c>
      <c r="Q279" s="439">
        <f t="shared" si="401"/>
        <v>274.4470435695419</v>
      </c>
      <c r="R279" s="439">
        <f t="shared" si="401"/>
        <v>271.64656353311801</v>
      </c>
      <c r="S279" s="440">
        <f t="shared" si="401"/>
        <v>268.84608349669412</v>
      </c>
      <c r="T279" s="439">
        <f t="shared" si="401"/>
        <v>266.04560346027023</v>
      </c>
      <c r="U279" s="439">
        <f t="shared" si="401"/>
        <v>264.64536344205828</v>
      </c>
      <c r="V279" s="439">
        <f t="shared" si="401"/>
        <v>261.84488340563439</v>
      </c>
      <c r="W279" s="439">
        <f t="shared" si="401"/>
        <v>259.0444033692105</v>
      </c>
      <c r="X279" s="440">
        <f t="shared" si="401"/>
        <v>256.24392333278661</v>
      </c>
      <c r="Y279" s="443">
        <f t="shared" si="401"/>
        <v>253.44344329636272</v>
      </c>
      <c r="Z279" s="439">
        <f t="shared" si="401"/>
        <v>252.04320327815077</v>
      </c>
      <c r="AA279" s="439">
        <f t="shared" si="401"/>
        <v>249.24272324172688</v>
      </c>
      <c r="AB279" s="439">
        <f t="shared" si="401"/>
        <v>246.44224320530299</v>
      </c>
      <c r="AC279" s="439">
        <f t="shared" si="401"/>
        <v>243.64176316887909</v>
      </c>
      <c r="AD279" s="440">
        <f t="shared" si="401"/>
        <v>240.8412831324552</v>
      </c>
      <c r="AE279" s="443">
        <f t="shared" si="401"/>
        <v>238.04080309603131</v>
      </c>
      <c r="AF279" s="439">
        <f t="shared" si="401"/>
        <v>235.25827089601313</v>
      </c>
      <c r="AG279" s="439">
        <f t="shared" si="401"/>
        <v>232.47573869599495</v>
      </c>
      <c r="AH279" s="439">
        <f t="shared" si="401"/>
        <v>229.69320649597677</v>
      </c>
      <c r="AI279" s="440">
        <f t="shared" si="401"/>
        <v>226.91067429595859</v>
      </c>
      <c r="AJ279" s="443">
        <f t="shared" si="401"/>
        <v>224.1281420959404</v>
      </c>
      <c r="AK279" s="439">
        <f t="shared" si="401"/>
        <v>213.70654031974115</v>
      </c>
      <c r="AL279" s="439">
        <f t="shared" si="401"/>
        <v>203.2849385435419</v>
      </c>
      <c r="AM279" s="439">
        <f t="shared" si="401"/>
        <v>192.86333676734264</v>
      </c>
      <c r="AN279" s="440">
        <f t="shared" si="401"/>
        <v>182.44173499114339</v>
      </c>
    </row>
    <row r="280" spans="1:40" outlineLevel="2">
      <c r="A280" s="882">
        <f>ROW()</f>
        <v>280</v>
      </c>
      <c r="B280" s="453"/>
      <c r="D280" s="452" t="s">
        <v>301</v>
      </c>
      <c r="H280" s="458"/>
      <c r="I280" s="458"/>
      <c r="J280" s="459"/>
      <c r="K280" s="458"/>
      <c r="L280" s="458"/>
      <c r="M280" s="458"/>
      <c r="N280" s="458"/>
      <c r="O280" s="326">
        <f t="shared" ref="O280:AN280" si="402">O244+O262</f>
        <v>0</v>
      </c>
      <c r="P280" s="439">
        <f t="shared" si="402"/>
        <v>0</v>
      </c>
      <c r="Q280" s="439">
        <f t="shared" si="402"/>
        <v>0</v>
      </c>
      <c r="R280" s="439">
        <f t="shared" si="402"/>
        <v>0</v>
      </c>
      <c r="S280" s="440">
        <f t="shared" si="402"/>
        <v>0</v>
      </c>
      <c r="T280" s="439">
        <f t="shared" si="402"/>
        <v>0</v>
      </c>
      <c r="U280" s="439">
        <f t="shared" si="402"/>
        <v>0</v>
      </c>
      <c r="V280" s="439">
        <f t="shared" si="402"/>
        <v>0</v>
      </c>
      <c r="W280" s="439">
        <f t="shared" si="402"/>
        <v>0</v>
      </c>
      <c r="X280" s="440">
        <f t="shared" si="402"/>
        <v>0</v>
      </c>
      <c r="Y280" s="443">
        <f t="shared" si="402"/>
        <v>0</v>
      </c>
      <c r="Z280" s="439">
        <f t="shared" si="402"/>
        <v>0</v>
      </c>
      <c r="AA280" s="439">
        <f t="shared" si="402"/>
        <v>0</v>
      </c>
      <c r="AB280" s="439">
        <f t="shared" si="402"/>
        <v>0</v>
      </c>
      <c r="AC280" s="439">
        <f t="shared" si="402"/>
        <v>0</v>
      </c>
      <c r="AD280" s="440">
        <f t="shared" si="402"/>
        <v>0</v>
      </c>
      <c r="AE280" s="443">
        <f t="shared" si="402"/>
        <v>0</v>
      </c>
      <c r="AF280" s="439">
        <f t="shared" si="402"/>
        <v>0</v>
      </c>
      <c r="AG280" s="439">
        <f t="shared" si="402"/>
        <v>0</v>
      </c>
      <c r="AH280" s="439">
        <f t="shared" si="402"/>
        <v>0</v>
      </c>
      <c r="AI280" s="440">
        <f t="shared" si="402"/>
        <v>0</v>
      </c>
      <c r="AJ280" s="443">
        <f t="shared" si="402"/>
        <v>0</v>
      </c>
      <c r="AK280" s="439">
        <f t="shared" si="402"/>
        <v>0</v>
      </c>
      <c r="AL280" s="439">
        <f t="shared" si="402"/>
        <v>0</v>
      </c>
      <c r="AM280" s="439">
        <f t="shared" si="402"/>
        <v>0</v>
      </c>
      <c r="AN280" s="440">
        <f t="shared" si="402"/>
        <v>0</v>
      </c>
    </row>
    <row r="281" spans="1:40" outlineLevel="2">
      <c r="A281" s="882">
        <f>ROW()</f>
        <v>281</v>
      </c>
      <c r="B281" s="453"/>
      <c r="D281" s="452" t="s">
        <v>29</v>
      </c>
      <c r="H281" s="458"/>
      <c r="I281" s="458"/>
      <c r="J281" s="459"/>
      <c r="K281" s="458"/>
      <c r="L281" s="458"/>
      <c r="M281" s="458"/>
      <c r="N281" s="458"/>
      <c r="O281" s="326">
        <f t="shared" ref="O281:AN281" si="403">O245+O263</f>
        <v>314.97727638408537</v>
      </c>
      <c r="P281" s="439">
        <f t="shared" si="403"/>
        <v>307.97778135332794</v>
      </c>
      <c r="Q281" s="439">
        <f t="shared" si="403"/>
        <v>300.97828632257051</v>
      </c>
      <c r="R281" s="439">
        <f t="shared" si="403"/>
        <v>293.97879129181308</v>
      </c>
      <c r="S281" s="440">
        <f t="shared" si="403"/>
        <v>286.97929626105565</v>
      </c>
      <c r="T281" s="439">
        <f t="shared" si="403"/>
        <v>279.97980123029822</v>
      </c>
      <c r="U281" s="439">
        <f t="shared" si="403"/>
        <v>276.48005371491951</v>
      </c>
      <c r="V281" s="439">
        <f t="shared" si="403"/>
        <v>269.48055868416208</v>
      </c>
      <c r="W281" s="439">
        <f t="shared" si="403"/>
        <v>262.48106365340465</v>
      </c>
      <c r="X281" s="440">
        <f t="shared" si="403"/>
        <v>255.48156862264719</v>
      </c>
      <c r="Y281" s="443">
        <f t="shared" si="403"/>
        <v>248.48207359188973</v>
      </c>
      <c r="Z281" s="439">
        <f t="shared" si="403"/>
        <v>244.98232607651101</v>
      </c>
      <c r="AA281" s="439">
        <f t="shared" si="403"/>
        <v>237.98283104575356</v>
      </c>
      <c r="AB281" s="439">
        <f t="shared" si="403"/>
        <v>230.9833360149961</v>
      </c>
      <c r="AC281" s="439">
        <f t="shared" si="403"/>
        <v>223.98384098423864</v>
      </c>
      <c r="AD281" s="440">
        <f t="shared" si="403"/>
        <v>216.98434595348118</v>
      </c>
      <c r="AE281" s="443">
        <f t="shared" si="403"/>
        <v>209.98485092272372</v>
      </c>
      <c r="AF281" s="439">
        <f t="shared" si="403"/>
        <v>203.03021455551703</v>
      </c>
      <c r="AG281" s="439">
        <f t="shared" si="403"/>
        <v>196.07557818831035</v>
      </c>
      <c r="AH281" s="439">
        <f t="shared" si="403"/>
        <v>189.12094182110366</v>
      </c>
      <c r="AI281" s="440">
        <f t="shared" si="403"/>
        <v>182.16630545389697</v>
      </c>
      <c r="AJ281" s="443">
        <f t="shared" si="403"/>
        <v>175.21166908669028</v>
      </c>
      <c r="AK281" s="439">
        <f t="shared" si="403"/>
        <v>168.20320232322265</v>
      </c>
      <c r="AL281" s="439">
        <f t="shared" si="403"/>
        <v>161.19473555975503</v>
      </c>
      <c r="AM281" s="439">
        <f t="shared" si="403"/>
        <v>154.18626879628741</v>
      </c>
      <c r="AN281" s="440">
        <f t="shared" si="403"/>
        <v>147.17780203281978</v>
      </c>
    </row>
    <row r="282" spans="1:40" outlineLevel="2">
      <c r="A282" s="882">
        <f>ROW()</f>
        <v>282</v>
      </c>
      <c r="B282" s="453"/>
      <c r="D282" s="452" t="s">
        <v>30</v>
      </c>
      <c r="H282" s="458"/>
      <c r="I282" s="458"/>
      <c r="J282" s="459"/>
      <c r="K282" s="458"/>
      <c r="L282" s="458"/>
      <c r="M282" s="458"/>
      <c r="N282" s="458"/>
      <c r="O282" s="326">
        <f t="shared" ref="O282:AN282" si="404">O246+O264</f>
        <v>165.50629822224252</v>
      </c>
      <c r="P282" s="439">
        <f t="shared" si="404"/>
        <v>160.77754684446415</v>
      </c>
      <c r="Q282" s="439">
        <f t="shared" si="404"/>
        <v>156.04879546668579</v>
      </c>
      <c r="R282" s="439">
        <f t="shared" si="404"/>
        <v>151.32004408890742</v>
      </c>
      <c r="S282" s="440">
        <f t="shared" si="404"/>
        <v>146.59129271112906</v>
      </c>
      <c r="T282" s="439">
        <f t="shared" si="404"/>
        <v>141.86254133335069</v>
      </c>
      <c r="U282" s="439">
        <f t="shared" si="404"/>
        <v>139.49816564446152</v>
      </c>
      <c r="V282" s="439">
        <f t="shared" si="404"/>
        <v>134.76941426668316</v>
      </c>
      <c r="W282" s="439">
        <f t="shared" si="404"/>
        <v>130.04066288890479</v>
      </c>
      <c r="X282" s="440">
        <f t="shared" si="404"/>
        <v>125.31191151112643</v>
      </c>
      <c r="Y282" s="443">
        <f t="shared" si="404"/>
        <v>120.58316013334806</v>
      </c>
      <c r="Z282" s="439">
        <f t="shared" si="404"/>
        <v>118.21878444445888</v>
      </c>
      <c r="AA282" s="439">
        <f t="shared" si="404"/>
        <v>113.49003306668052</v>
      </c>
      <c r="AB282" s="439">
        <f t="shared" si="404"/>
        <v>108.76128168890217</v>
      </c>
      <c r="AC282" s="439">
        <f t="shared" si="404"/>
        <v>104.03253031112382</v>
      </c>
      <c r="AD282" s="440">
        <f t="shared" si="404"/>
        <v>99.30377893334547</v>
      </c>
      <c r="AE282" s="443">
        <f t="shared" si="404"/>
        <v>94.575027555567118</v>
      </c>
      <c r="AF282" s="439">
        <f t="shared" si="404"/>
        <v>89.876582002157349</v>
      </c>
      <c r="AG282" s="439">
        <f t="shared" si="404"/>
        <v>85.17813644874758</v>
      </c>
      <c r="AH282" s="439">
        <f t="shared" si="404"/>
        <v>80.479690895337811</v>
      </c>
      <c r="AI282" s="440">
        <f t="shared" si="404"/>
        <v>75.781245341928042</v>
      </c>
      <c r="AJ282" s="443">
        <f t="shared" si="404"/>
        <v>71.082799788518273</v>
      </c>
      <c r="AK282" s="439">
        <f t="shared" si="404"/>
        <v>66.343946469283722</v>
      </c>
      <c r="AL282" s="439">
        <f t="shared" si="404"/>
        <v>61.605093150049171</v>
      </c>
      <c r="AM282" s="439">
        <f t="shared" si="404"/>
        <v>56.866239830814621</v>
      </c>
      <c r="AN282" s="440">
        <f t="shared" si="404"/>
        <v>52.12738651158007</v>
      </c>
    </row>
    <row r="283" spans="1:40" outlineLevel="2">
      <c r="A283" s="882">
        <f>ROW()</f>
        <v>283</v>
      </c>
      <c r="B283" s="453"/>
      <c r="D283" s="452" t="s">
        <v>31</v>
      </c>
      <c r="H283" s="458"/>
      <c r="I283" s="458"/>
      <c r="J283" s="459"/>
      <c r="K283" s="458"/>
      <c r="L283" s="458"/>
      <c r="M283" s="458"/>
      <c r="N283" s="458"/>
      <c r="O283" s="326">
        <f t="shared" ref="O283:AN283" si="405">O247+O265</f>
        <v>45.154129021248359</v>
      </c>
      <c r="P283" s="439">
        <f t="shared" si="405"/>
        <v>43.481753872313234</v>
      </c>
      <c r="Q283" s="439">
        <f t="shared" si="405"/>
        <v>41.80937872337811</v>
      </c>
      <c r="R283" s="439">
        <f t="shared" si="405"/>
        <v>40.137003574442986</v>
      </c>
      <c r="S283" s="440">
        <f t="shared" si="405"/>
        <v>38.464628425507861</v>
      </c>
      <c r="T283" s="439">
        <f t="shared" si="405"/>
        <v>36.792253276572737</v>
      </c>
      <c r="U283" s="439">
        <f t="shared" si="405"/>
        <v>35.956065702105178</v>
      </c>
      <c r="V283" s="439">
        <f t="shared" si="405"/>
        <v>34.283690553170054</v>
      </c>
      <c r="W283" s="439">
        <f t="shared" si="405"/>
        <v>32.611315404234929</v>
      </c>
      <c r="X283" s="440">
        <f t="shared" si="405"/>
        <v>30.938940255299805</v>
      </c>
      <c r="Y283" s="443">
        <f t="shared" si="405"/>
        <v>29.266565106364681</v>
      </c>
      <c r="Z283" s="439">
        <f t="shared" si="405"/>
        <v>28.430377531897118</v>
      </c>
      <c r="AA283" s="439">
        <f t="shared" si="405"/>
        <v>26.758002382961994</v>
      </c>
      <c r="AB283" s="439">
        <f t="shared" si="405"/>
        <v>25.08562723402687</v>
      </c>
      <c r="AC283" s="439">
        <f t="shared" si="405"/>
        <v>23.413252085091745</v>
      </c>
      <c r="AD283" s="440">
        <f t="shared" si="405"/>
        <v>21.740876936156621</v>
      </c>
      <c r="AE283" s="443">
        <f t="shared" si="405"/>
        <v>20.068501787221496</v>
      </c>
      <c r="AF283" s="439">
        <f t="shared" si="405"/>
        <v>18.406844627770912</v>
      </c>
      <c r="AG283" s="439">
        <f t="shared" si="405"/>
        <v>16.745187468320328</v>
      </c>
      <c r="AH283" s="439">
        <f t="shared" si="405"/>
        <v>15.083530308869745</v>
      </c>
      <c r="AI283" s="440">
        <f t="shared" si="405"/>
        <v>13.421873149419163</v>
      </c>
      <c r="AJ283" s="443">
        <f t="shared" si="405"/>
        <v>11.760215989968581</v>
      </c>
      <c r="AK283" s="439">
        <f t="shared" si="405"/>
        <v>10.080185134258784</v>
      </c>
      <c r="AL283" s="439">
        <f t="shared" si="405"/>
        <v>8.4001542785489871</v>
      </c>
      <c r="AM283" s="439">
        <f t="shared" si="405"/>
        <v>6.7201234228391895</v>
      </c>
      <c r="AN283" s="440">
        <f t="shared" si="405"/>
        <v>5.0400925671293919</v>
      </c>
    </row>
    <row r="284" spans="1:40" outlineLevel="2">
      <c r="A284" s="882">
        <f>ROW()</f>
        <v>284</v>
      </c>
      <c r="B284" s="453"/>
      <c r="D284" s="452" t="s">
        <v>32</v>
      </c>
      <c r="H284" s="458"/>
      <c r="I284" s="458"/>
      <c r="J284" s="459"/>
      <c r="K284" s="458"/>
      <c r="L284" s="458"/>
      <c r="M284" s="458"/>
      <c r="N284" s="458"/>
      <c r="O284" s="326">
        <f t="shared" ref="O284:AN284" si="406">O248+O266</f>
        <v>15.916407369865002</v>
      </c>
      <c r="P284" s="439">
        <f t="shared" si="406"/>
        <v>15.192934307598412</v>
      </c>
      <c r="Q284" s="439">
        <f t="shared" si="406"/>
        <v>14.469461245331821</v>
      </c>
      <c r="R284" s="439">
        <f t="shared" si="406"/>
        <v>13.745988183065231</v>
      </c>
      <c r="S284" s="440">
        <f t="shared" si="406"/>
        <v>13.022515120798641</v>
      </c>
      <c r="T284" s="439">
        <f t="shared" si="406"/>
        <v>12.29904205853205</v>
      </c>
      <c r="U284" s="439">
        <f t="shared" si="406"/>
        <v>11.937305527398754</v>
      </c>
      <c r="V284" s="439">
        <f t="shared" si="406"/>
        <v>11.213832465132164</v>
      </c>
      <c r="W284" s="439">
        <f t="shared" si="406"/>
        <v>10.490359402865574</v>
      </c>
      <c r="X284" s="440">
        <f t="shared" si="406"/>
        <v>9.7668863405989832</v>
      </c>
      <c r="Y284" s="443">
        <f t="shared" si="406"/>
        <v>9.0434132783323928</v>
      </c>
      <c r="Z284" s="439">
        <f t="shared" si="406"/>
        <v>8.6816767471990968</v>
      </c>
      <c r="AA284" s="439">
        <f t="shared" si="406"/>
        <v>7.9582036849325055</v>
      </c>
      <c r="AB284" s="439">
        <f t="shared" si="406"/>
        <v>7.2347306226659143</v>
      </c>
      <c r="AC284" s="439">
        <f t="shared" si="406"/>
        <v>6.511257560399323</v>
      </c>
      <c r="AD284" s="440">
        <f t="shared" si="406"/>
        <v>5.7877844981327318</v>
      </c>
      <c r="AE284" s="443">
        <f t="shared" si="406"/>
        <v>5.0643114358661405</v>
      </c>
      <c r="AF284" s="439">
        <f t="shared" si="406"/>
        <v>4.3454749987483128</v>
      </c>
      <c r="AG284" s="439">
        <f t="shared" si="406"/>
        <v>3.626638561630485</v>
      </c>
      <c r="AH284" s="439">
        <f t="shared" si="406"/>
        <v>2.9078021245126573</v>
      </c>
      <c r="AI284" s="440">
        <f t="shared" si="406"/>
        <v>2.1889656873948296</v>
      </c>
      <c r="AJ284" s="443">
        <f t="shared" si="406"/>
        <v>1.4701292502770018</v>
      </c>
      <c r="AK284" s="439">
        <f t="shared" si="406"/>
        <v>0.7350646251385009</v>
      </c>
      <c r="AL284" s="439">
        <f t="shared" si="406"/>
        <v>0</v>
      </c>
      <c r="AM284" s="439">
        <f t="shared" si="406"/>
        <v>0</v>
      </c>
      <c r="AN284" s="440">
        <f t="shared" si="406"/>
        <v>0</v>
      </c>
    </row>
    <row r="285" spans="1:40" outlineLevel="2">
      <c r="A285" s="882">
        <f>ROW()</f>
        <v>285</v>
      </c>
      <c r="B285" s="453"/>
      <c r="D285" s="452" t="s">
        <v>33</v>
      </c>
      <c r="H285" s="458"/>
      <c r="I285" s="458"/>
      <c r="J285" s="459"/>
      <c r="K285" s="458"/>
      <c r="L285" s="458"/>
      <c r="M285" s="458"/>
      <c r="N285" s="458"/>
      <c r="O285" s="326">
        <f t="shared" ref="O285:AN285" si="407">O249+O267</f>
        <v>2.9963007322190771</v>
      </c>
      <c r="P285" s="439">
        <f t="shared" si="407"/>
        <v>2.8386006936812311</v>
      </c>
      <c r="Q285" s="439">
        <f t="shared" si="407"/>
        <v>2.6809006551433852</v>
      </c>
      <c r="R285" s="439">
        <f t="shared" si="407"/>
        <v>2.5232006166055392</v>
      </c>
      <c r="S285" s="440">
        <f t="shared" si="407"/>
        <v>2.3655005780676932</v>
      </c>
      <c r="T285" s="439">
        <f t="shared" si="407"/>
        <v>2.2078005395298472</v>
      </c>
      <c r="U285" s="439">
        <f t="shared" si="407"/>
        <v>2.1289505202609242</v>
      </c>
      <c r="V285" s="439">
        <f t="shared" si="407"/>
        <v>1.971250481723078</v>
      </c>
      <c r="W285" s="439">
        <f t="shared" si="407"/>
        <v>1.8135504431852318</v>
      </c>
      <c r="X285" s="440">
        <f t="shared" si="407"/>
        <v>1.6558504046473856</v>
      </c>
      <c r="Y285" s="443">
        <f t="shared" si="407"/>
        <v>1.4981503661095394</v>
      </c>
      <c r="Z285" s="439">
        <f t="shared" si="407"/>
        <v>1.4193003468406162</v>
      </c>
      <c r="AA285" s="439">
        <f t="shared" si="407"/>
        <v>1.26160030830277</v>
      </c>
      <c r="AB285" s="439">
        <f t="shared" si="407"/>
        <v>1.1039002697649236</v>
      </c>
      <c r="AC285" s="439">
        <f t="shared" si="407"/>
        <v>0.9462002312270773</v>
      </c>
      <c r="AD285" s="440">
        <f t="shared" si="407"/>
        <v>0.78850019268923099</v>
      </c>
      <c r="AE285" s="443">
        <f t="shared" si="407"/>
        <v>0.63080015415138468</v>
      </c>
      <c r="AF285" s="439">
        <f t="shared" si="407"/>
        <v>0.47411079037502113</v>
      </c>
      <c r="AG285" s="439">
        <f t="shared" si="407"/>
        <v>0.31742142659865757</v>
      </c>
      <c r="AH285" s="439">
        <f t="shared" si="407"/>
        <v>0.16073206282229405</v>
      </c>
      <c r="AI285" s="440">
        <f t="shared" si="407"/>
        <v>4.0426990459305201E-3</v>
      </c>
      <c r="AJ285" s="443">
        <f t="shared" si="407"/>
        <v>4.0426990459305201E-3</v>
      </c>
      <c r="AK285" s="439">
        <f t="shared" si="407"/>
        <v>0</v>
      </c>
      <c r="AL285" s="439">
        <f t="shared" si="407"/>
        <v>0</v>
      </c>
      <c r="AM285" s="439">
        <f t="shared" si="407"/>
        <v>0</v>
      </c>
      <c r="AN285" s="440">
        <f t="shared" si="407"/>
        <v>0</v>
      </c>
    </row>
    <row r="286" spans="1:40" outlineLevel="2">
      <c r="A286" s="882">
        <f>ROW()</f>
        <v>286</v>
      </c>
      <c r="B286" s="453"/>
      <c r="D286" s="452" t="s">
        <v>27</v>
      </c>
      <c r="H286" s="458"/>
      <c r="I286" s="458"/>
      <c r="J286" s="459"/>
      <c r="K286" s="458"/>
      <c r="L286" s="458"/>
      <c r="M286" s="458"/>
      <c r="N286" s="458"/>
      <c r="O286" s="326">
        <f t="shared" ref="O286:AN286" si="408">O250+O268</f>
        <v>2.6735767698949089</v>
      </c>
      <c r="P286" s="439">
        <f t="shared" si="408"/>
        <v>2.5250447271229697</v>
      </c>
      <c r="Q286" s="439">
        <f t="shared" si="408"/>
        <v>2.3765126843510305</v>
      </c>
      <c r="R286" s="439">
        <f t="shared" si="408"/>
        <v>2.2279806415790913</v>
      </c>
      <c r="S286" s="440">
        <f t="shared" si="408"/>
        <v>2.079448598807152</v>
      </c>
      <c r="T286" s="439">
        <f t="shared" si="408"/>
        <v>0.44794584618475541</v>
      </c>
      <c r="U286" s="439">
        <f t="shared" si="408"/>
        <v>0.43071715979303404</v>
      </c>
      <c r="V286" s="439">
        <f t="shared" si="408"/>
        <v>0.39625978700959136</v>
      </c>
      <c r="W286" s="439">
        <f t="shared" si="408"/>
        <v>0.36180241422614867</v>
      </c>
      <c r="X286" s="440">
        <f t="shared" si="408"/>
        <v>0.32734504144270599</v>
      </c>
      <c r="Y286" s="443">
        <f t="shared" si="408"/>
        <v>0.2928876686592633</v>
      </c>
      <c r="Z286" s="439">
        <f t="shared" si="408"/>
        <v>0.27565898226754193</v>
      </c>
      <c r="AA286" s="439">
        <f t="shared" si="408"/>
        <v>0.24120160948409922</v>
      </c>
      <c r="AB286" s="439">
        <f t="shared" si="408"/>
        <v>0.2067442367006565</v>
      </c>
      <c r="AC286" s="439">
        <f t="shared" si="408"/>
        <v>0.17228686391721379</v>
      </c>
      <c r="AD286" s="440">
        <f t="shared" si="408"/>
        <v>0.13782949113377108</v>
      </c>
      <c r="AE286" s="443">
        <f t="shared" si="408"/>
        <v>0.10337211835032836</v>
      </c>
      <c r="AF286" s="439">
        <f t="shared" si="408"/>
        <v>6.9135577453435321E-2</v>
      </c>
      <c r="AG286" s="439">
        <f t="shared" si="408"/>
        <v>3.4899036556542272E-2</v>
      </c>
      <c r="AH286" s="439">
        <f t="shared" si="408"/>
        <v>6.6249565964922319E-4</v>
      </c>
      <c r="AI286" s="440">
        <f t="shared" si="408"/>
        <v>6.6249565964922319E-4</v>
      </c>
      <c r="AJ286" s="443">
        <f t="shared" si="408"/>
        <v>6.6249565964922319E-4</v>
      </c>
      <c r="AK286" s="439">
        <f t="shared" si="408"/>
        <v>0</v>
      </c>
      <c r="AL286" s="439">
        <f t="shared" si="408"/>
        <v>0</v>
      </c>
      <c r="AM286" s="439">
        <f t="shared" si="408"/>
        <v>0</v>
      </c>
      <c r="AN286" s="440">
        <f t="shared" si="408"/>
        <v>0</v>
      </c>
    </row>
    <row r="287" spans="1:40" outlineLevel="2">
      <c r="A287" s="882">
        <f>ROW()</f>
        <v>287</v>
      </c>
      <c r="B287" s="453"/>
      <c r="D287" s="452" t="s">
        <v>34</v>
      </c>
      <c r="H287" s="458"/>
      <c r="I287" s="458"/>
      <c r="J287" s="459"/>
      <c r="K287" s="458"/>
      <c r="L287" s="458"/>
      <c r="M287" s="458"/>
      <c r="N287" s="458"/>
      <c r="O287" s="326">
        <f t="shared" ref="O287:AN287" si="409">O251+O269</f>
        <v>59.626637122230058</v>
      </c>
      <c r="P287" s="439">
        <f t="shared" si="409"/>
        <v>47.701309697784048</v>
      </c>
      <c r="Q287" s="439">
        <f t="shared" si="409"/>
        <v>35.775982273338037</v>
      </c>
      <c r="R287" s="439">
        <f t="shared" si="409"/>
        <v>23.850654848892027</v>
      </c>
      <c r="S287" s="440">
        <f t="shared" si="409"/>
        <v>11.925327424446015</v>
      </c>
      <c r="T287" s="439">
        <f t="shared" si="409"/>
        <v>3.5527136788005009E-15</v>
      </c>
      <c r="U287" s="439">
        <f t="shared" si="409"/>
        <v>3.5527136788005009E-15</v>
      </c>
      <c r="V287" s="439">
        <f t="shared" si="409"/>
        <v>3.5527136788005009E-15</v>
      </c>
      <c r="W287" s="439">
        <f t="shared" si="409"/>
        <v>3.5527136788005009E-15</v>
      </c>
      <c r="X287" s="440">
        <f t="shared" si="409"/>
        <v>3.5527136788005009E-15</v>
      </c>
      <c r="Y287" s="443">
        <f t="shared" si="409"/>
        <v>3.5527136788005009E-15</v>
      </c>
      <c r="Z287" s="439">
        <f t="shared" si="409"/>
        <v>3.5527136788005009E-15</v>
      </c>
      <c r="AA287" s="439">
        <f t="shared" si="409"/>
        <v>3.5527136788005009E-15</v>
      </c>
      <c r="AB287" s="439">
        <f t="shared" si="409"/>
        <v>3.5527136788005009E-15</v>
      </c>
      <c r="AC287" s="439">
        <f t="shared" si="409"/>
        <v>3.5527136788005009E-15</v>
      </c>
      <c r="AD287" s="440">
        <f t="shared" si="409"/>
        <v>3.5527136788005009E-15</v>
      </c>
      <c r="AE287" s="443">
        <f t="shared" si="409"/>
        <v>3.5527136788005009E-15</v>
      </c>
      <c r="AF287" s="439">
        <f t="shared" si="409"/>
        <v>3.5527136788005009E-15</v>
      </c>
      <c r="AG287" s="439">
        <f t="shared" si="409"/>
        <v>3.5527136788005009E-15</v>
      </c>
      <c r="AH287" s="439">
        <f t="shared" si="409"/>
        <v>3.5527136788005009E-15</v>
      </c>
      <c r="AI287" s="440">
        <f t="shared" si="409"/>
        <v>3.5527136788005009E-15</v>
      </c>
      <c r="AJ287" s="443">
        <f t="shared" si="409"/>
        <v>3.5527136788005009E-15</v>
      </c>
      <c r="AK287" s="439">
        <f t="shared" si="409"/>
        <v>0</v>
      </c>
      <c r="AL287" s="439">
        <f t="shared" si="409"/>
        <v>0</v>
      </c>
      <c r="AM287" s="439">
        <f t="shared" si="409"/>
        <v>0</v>
      </c>
      <c r="AN287" s="440">
        <f t="shared" si="409"/>
        <v>0</v>
      </c>
    </row>
    <row r="288" spans="1:40" outlineLevel="2">
      <c r="A288" s="882">
        <f>ROW()</f>
        <v>288</v>
      </c>
      <c r="B288" s="453"/>
      <c r="D288" s="452" t="s">
        <v>35</v>
      </c>
      <c r="H288" s="458"/>
      <c r="I288" s="458"/>
      <c r="J288" s="459"/>
      <c r="K288" s="458"/>
      <c r="L288" s="458"/>
      <c r="M288" s="458"/>
      <c r="N288" s="458"/>
      <c r="O288" s="326">
        <f t="shared" ref="O288:AN288" si="410">O252+O270</f>
        <v>-4.8244644353198423</v>
      </c>
      <c r="P288" s="439">
        <f t="shared" si="410"/>
        <v>-4.8244644353198423</v>
      </c>
      <c r="Q288" s="439">
        <f t="shared" si="410"/>
        <v>-4.8244644353198423</v>
      </c>
      <c r="R288" s="439">
        <f t="shared" si="410"/>
        <v>-4.8244644353198423</v>
      </c>
      <c r="S288" s="440">
        <f t="shared" si="410"/>
        <v>-4.8244644353198423</v>
      </c>
      <c r="T288" s="439">
        <f t="shared" si="410"/>
        <v>0</v>
      </c>
      <c r="U288" s="439">
        <f t="shared" si="410"/>
        <v>0</v>
      </c>
      <c r="V288" s="439">
        <f t="shared" si="410"/>
        <v>0</v>
      </c>
      <c r="W288" s="439">
        <f t="shared" si="410"/>
        <v>0</v>
      </c>
      <c r="X288" s="440">
        <f t="shared" si="410"/>
        <v>0</v>
      </c>
      <c r="Y288" s="443">
        <f t="shared" si="410"/>
        <v>0</v>
      </c>
      <c r="Z288" s="439">
        <f t="shared" si="410"/>
        <v>0</v>
      </c>
      <c r="AA288" s="439">
        <f t="shared" si="410"/>
        <v>0</v>
      </c>
      <c r="AB288" s="439">
        <f t="shared" si="410"/>
        <v>0</v>
      </c>
      <c r="AC288" s="439">
        <f t="shared" si="410"/>
        <v>0</v>
      </c>
      <c r="AD288" s="440">
        <f t="shared" si="410"/>
        <v>0</v>
      </c>
      <c r="AE288" s="443">
        <f t="shared" si="410"/>
        <v>0</v>
      </c>
      <c r="AF288" s="439">
        <f t="shared" si="410"/>
        <v>0</v>
      </c>
      <c r="AG288" s="439">
        <f t="shared" si="410"/>
        <v>0</v>
      </c>
      <c r="AH288" s="439">
        <f t="shared" si="410"/>
        <v>0</v>
      </c>
      <c r="AI288" s="440">
        <f t="shared" si="410"/>
        <v>0</v>
      </c>
      <c r="AJ288" s="443">
        <f t="shared" si="410"/>
        <v>0</v>
      </c>
      <c r="AK288" s="439">
        <f t="shared" si="410"/>
        <v>0</v>
      </c>
      <c r="AL288" s="439">
        <f t="shared" si="410"/>
        <v>0</v>
      </c>
      <c r="AM288" s="439">
        <f t="shared" si="410"/>
        <v>0</v>
      </c>
      <c r="AN288" s="440">
        <f t="shared" si="410"/>
        <v>0</v>
      </c>
    </row>
    <row r="289" spans="1:40" outlineLevel="2">
      <c r="A289" s="882">
        <f>ROW()</f>
        <v>289</v>
      </c>
      <c r="B289" s="453"/>
      <c r="D289" s="452" t="s">
        <v>302</v>
      </c>
      <c r="H289" s="458"/>
      <c r="I289" s="458"/>
      <c r="J289" s="459"/>
      <c r="K289" s="458"/>
      <c r="L289" s="458"/>
      <c r="M289" s="458"/>
      <c r="N289" s="458"/>
      <c r="O289" s="326">
        <f t="shared" ref="O289:AN289" si="411">O253+O271</f>
        <v>0</v>
      </c>
      <c r="P289" s="439">
        <f t="shared" si="411"/>
        <v>0</v>
      </c>
      <c r="Q289" s="439">
        <f t="shared" si="411"/>
        <v>0</v>
      </c>
      <c r="R289" s="439">
        <f t="shared" si="411"/>
        <v>0</v>
      </c>
      <c r="S289" s="440">
        <f t="shared" si="411"/>
        <v>0</v>
      </c>
      <c r="T289" s="439">
        <f t="shared" si="411"/>
        <v>0</v>
      </c>
      <c r="U289" s="439">
        <f t="shared" si="411"/>
        <v>0</v>
      </c>
      <c r="V289" s="439">
        <f t="shared" si="411"/>
        <v>0</v>
      </c>
      <c r="W289" s="439">
        <f t="shared" si="411"/>
        <v>0</v>
      </c>
      <c r="X289" s="440">
        <f t="shared" si="411"/>
        <v>0</v>
      </c>
      <c r="Y289" s="443">
        <f t="shared" si="411"/>
        <v>0</v>
      </c>
      <c r="Z289" s="439">
        <f t="shared" si="411"/>
        <v>0</v>
      </c>
      <c r="AA289" s="439">
        <f t="shared" si="411"/>
        <v>0</v>
      </c>
      <c r="AB289" s="439">
        <f t="shared" si="411"/>
        <v>0</v>
      </c>
      <c r="AC289" s="439">
        <f t="shared" si="411"/>
        <v>0</v>
      </c>
      <c r="AD289" s="440">
        <f t="shared" si="411"/>
        <v>0</v>
      </c>
      <c r="AE289" s="443">
        <f t="shared" si="411"/>
        <v>0</v>
      </c>
      <c r="AF289" s="439">
        <f t="shared" si="411"/>
        <v>0</v>
      </c>
      <c r="AG289" s="439">
        <f t="shared" si="411"/>
        <v>0</v>
      </c>
      <c r="AH289" s="439">
        <f t="shared" si="411"/>
        <v>0</v>
      </c>
      <c r="AI289" s="440">
        <f t="shared" si="411"/>
        <v>0</v>
      </c>
      <c r="AJ289" s="443">
        <f t="shared" si="411"/>
        <v>0</v>
      </c>
      <c r="AK289" s="439">
        <f t="shared" si="411"/>
        <v>0</v>
      </c>
      <c r="AL289" s="439">
        <f t="shared" si="411"/>
        <v>0</v>
      </c>
      <c r="AM289" s="439">
        <f t="shared" si="411"/>
        <v>0</v>
      </c>
      <c r="AN289" s="440">
        <f t="shared" si="411"/>
        <v>0</v>
      </c>
    </row>
    <row r="290" spans="1:40" outlineLevel="2">
      <c r="A290" s="882">
        <f>ROW()</f>
        <v>290</v>
      </c>
      <c r="B290" s="453"/>
      <c r="D290" s="452" t="s">
        <v>36</v>
      </c>
      <c r="H290" s="458"/>
      <c r="I290" s="458"/>
      <c r="J290" s="459"/>
      <c r="K290" s="458"/>
      <c r="L290" s="458"/>
      <c r="M290" s="458"/>
      <c r="N290" s="458"/>
      <c r="O290" s="326">
        <f t="shared" ref="O290:AN290" si="412">O254+O272</f>
        <v>0</v>
      </c>
      <c r="P290" s="439">
        <f t="shared" si="412"/>
        <v>0</v>
      </c>
      <c r="Q290" s="439">
        <f t="shared" si="412"/>
        <v>0</v>
      </c>
      <c r="R290" s="439">
        <f t="shared" si="412"/>
        <v>0</v>
      </c>
      <c r="S290" s="440">
        <f t="shared" si="412"/>
        <v>0</v>
      </c>
      <c r="T290" s="439">
        <f t="shared" si="412"/>
        <v>0</v>
      </c>
      <c r="U290" s="439">
        <f t="shared" si="412"/>
        <v>0</v>
      </c>
      <c r="V290" s="439">
        <f t="shared" si="412"/>
        <v>0</v>
      </c>
      <c r="W290" s="439">
        <f t="shared" si="412"/>
        <v>0</v>
      </c>
      <c r="X290" s="440">
        <f t="shared" si="412"/>
        <v>0</v>
      </c>
      <c r="Y290" s="443">
        <f t="shared" si="412"/>
        <v>0</v>
      </c>
      <c r="Z290" s="439">
        <f t="shared" si="412"/>
        <v>0</v>
      </c>
      <c r="AA290" s="439">
        <f t="shared" si="412"/>
        <v>0</v>
      </c>
      <c r="AB290" s="439">
        <f t="shared" si="412"/>
        <v>0</v>
      </c>
      <c r="AC290" s="439">
        <f t="shared" si="412"/>
        <v>0</v>
      </c>
      <c r="AD290" s="440">
        <f t="shared" si="412"/>
        <v>0</v>
      </c>
      <c r="AE290" s="443">
        <f t="shared" si="412"/>
        <v>0</v>
      </c>
      <c r="AF290" s="439">
        <f t="shared" si="412"/>
        <v>0</v>
      </c>
      <c r="AG290" s="439">
        <f t="shared" si="412"/>
        <v>0</v>
      </c>
      <c r="AH290" s="439">
        <f t="shared" si="412"/>
        <v>0</v>
      </c>
      <c r="AI290" s="440">
        <f t="shared" si="412"/>
        <v>0</v>
      </c>
      <c r="AJ290" s="443">
        <f t="shared" si="412"/>
        <v>0</v>
      </c>
      <c r="AK290" s="439">
        <f t="shared" si="412"/>
        <v>0</v>
      </c>
      <c r="AL290" s="439">
        <f t="shared" si="412"/>
        <v>0</v>
      </c>
      <c r="AM290" s="439">
        <f t="shared" si="412"/>
        <v>0</v>
      </c>
      <c r="AN290" s="440">
        <f t="shared" si="412"/>
        <v>0</v>
      </c>
    </row>
    <row r="291" spans="1:40" outlineLevel="2">
      <c r="A291" s="882">
        <f>ROW()</f>
        <v>291</v>
      </c>
      <c r="B291" s="453"/>
      <c r="D291" s="452" t="s">
        <v>583</v>
      </c>
      <c r="H291" s="458"/>
      <c r="I291" s="458"/>
      <c r="J291" s="459"/>
      <c r="K291" s="458"/>
      <c r="L291" s="458"/>
      <c r="M291" s="458"/>
      <c r="N291" s="458"/>
      <c r="O291" s="326">
        <f t="shared" ref="O291:AN291" si="413">O255+O273</f>
        <v>0</v>
      </c>
      <c r="P291" s="439">
        <f t="shared" si="413"/>
        <v>0</v>
      </c>
      <c r="Q291" s="439">
        <f t="shared" si="413"/>
        <v>0</v>
      </c>
      <c r="R291" s="439">
        <f t="shared" si="413"/>
        <v>0</v>
      </c>
      <c r="S291" s="440">
        <f t="shared" si="413"/>
        <v>0</v>
      </c>
      <c r="T291" s="439">
        <f t="shared" si="413"/>
        <v>0</v>
      </c>
      <c r="U291" s="439">
        <f t="shared" si="413"/>
        <v>0</v>
      </c>
      <c r="V291" s="439">
        <f t="shared" si="413"/>
        <v>0</v>
      </c>
      <c r="W291" s="439">
        <f t="shared" si="413"/>
        <v>0</v>
      </c>
      <c r="X291" s="440">
        <f t="shared" si="413"/>
        <v>0</v>
      </c>
      <c r="Y291" s="443">
        <f t="shared" si="413"/>
        <v>0</v>
      </c>
      <c r="Z291" s="439">
        <f t="shared" si="413"/>
        <v>0</v>
      </c>
      <c r="AA291" s="439">
        <f t="shared" si="413"/>
        <v>0</v>
      </c>
      <c r="AB291" s="439">
        <f t="shared" si="413"/>
        <v>0</v>
      </c>
      <c r="AC291" s="439">
        <f t="shared" si="413"/>
        <v>0</v>
      </c>
      <c r="AD291" s="440">
        <f t="shared" si="413"/>
        <v>0</v>
      </c>
      <c r="AE291" s="443">
        <f t="shared" si="413"/>
        <v>0</v>
      </c>
      <c r="AF291" s="439">
        <f t="shared" si="413"/>
        <v>0</v>
      </c>
      <c r="AG291" s="439">
        <f t="shared" si="413"/>
        <v>0</v>
      </c>
      <c r="AH291" s="439">
        <f t="shared" si="413"/>
        <v>0</v>
      </c>
      <c r="AI291" s="440">
        <f t="shared" si="413"/>
        <v>0</v>
      </c>
      <c r="AJ291" s="443">
        <f t="shared" si="413"/>
        <v>0</v>
      </c>
      <c r="AK291" s="439">
        <f t="shared" si="413"/>
        <v>0</v>
      </c>
      <c r="AL291" s="439">
        <f t="shared" si="413"/>
        <v>0</v>
      </c>
      <c r="AM291" s="439">
        <f t="shared" si="413"/>
        <v>0</v>
      </c>
      <c r="AN291" s="440">
        <f t="shared" si="413"/>
        <v>0</v>
      </c>
    </row>
    <row r="292" spans="1:40" outlineLevel="2">
      <c r="A292" s="882">
        <f>ROW()</f>
        <v>292</v>
      </c>
      <c r="B292" s="453"/>
      <c r="D292" s="452" t="s">
        <v>81</v>
      </c>
      <c r="H292" s="458"/>
      <c r="I292" s="458"/>
      <c r="J292" s="459"/>
      <c r="K292" s="458"/>
      <c r="L292" s="458"/>
      <c r="M292" s="458"/>
      <c r="N292" s="458"/>
      <c r="O292" s="326">
        <f t="shared" ref="O292:AN292" si="414">O256+O274</f>
        <v>0</v>
      </c>
      <c r="P292" s="439">
        <f t="shared" si="414"/>
        <v>0</v>
      </c>
      <c r="Q292" s="439">
        <f t="shared" si="414"/>
        <v>0</v>
      </c>
      <c r="R292" s="439">
        <f t="shared" si="414"/>
        <v>0</v>
      </c>
      <c r="S292" s="440">
        <f t="shared" si="414"/>
        <v>0</v>
      </c>
      <c r="T292" s="439">
        <f t="shared" si="414"/>
        <v>0</v>
      </c>
      <c r="U292" s="439">
        <f t="shared" si="414"/>
        <v>0</v>
      </c>
      <c r="V292" s="439">
        <f t="shared" si="414"/>
        <v>0</v>
      </c>
      <c r="W292" s="439">
        <f t="shared" si="414"/>
        <v>0</v>
      </c>
      <c r="X292" s="440">
        <f t="shared" si="414"/>
        <v>0</v>
      </c>
      <c r="Y292" s="443">
        <f t="shared" si="414"/>
        <v>0</v>
      </c>
      <c r="Z292" s="439">
        <f t="shared" si="414"/>
        <v>0</v>
      </c>
      <c r="AA292" s="439">
        <f t="shared" si="414"/>
        <v>0</v>
      </c>
      <c r="AB292" s="439">
        <f t="shared" si="414"/>
        <v>0</v>
      </c>
      <c r="AC292" s="439">
        <f t="shared" si="414"/>
        <v>0</v>
      </c>
      <c r="AD292" s="440">
        <f t="shared" si="414"/>
        <v>0</v>
      </c>
      <c r="AE292" s="443">
        <f t="shared" si="414"/>
        <v>0</v>
      </c>
      <c r="AF292" s="439">
        <f t="shared" si="414"/>
        <v>0</v>
      </c>
      <c r="AG292" s="439">
        <f t="shared" si="414"/>
        <v>0</v>
      </c>
      <c r="AH292" s="439">
        <f t="shared" si="414"/>
        <v>0</v>
      </c>
      <c r="AI292" s="440">
        <f t="shared" si="414"/>
        <v>0</v>
      </c>
      <c r="AJ292" s="443">
        <f t="shared" si="414"/>
        <v>0</v>
      </c>
      <c r="AK292" s="439">
        <f t="shared" si="414"/>
        <v>0</v>
      </c>
      <c r="AL292" s="439">
        <f t="shared" si="414"/>
        <v>0</v>
      </c>
      <c r="AM292" s="439">
        <f t="shared" si="414"/>
        <v>0</v>
      </c>
      <c r="AN292" s="440">
        <f t="shared" si="414"/>
        <v>0</v>
      </c>
    </row>
    <row r="293" spans="1:40" outlineLevel="2">
      <c r="A293" s="882">
        <f>ROW()</f>
        <v>293</v>
      </c>
      <c r="B293" s="453"/>
      <c r="D293" s="452" t="s">
        <v>28</v>
      </c>
      <c r="H293" s="458"/>
      <c r="I293" s="458"/>
      <c r="J293" s="459"/>
      <c r="K293" s="458"/>
      <c r="L293" s="458"/>
      <c r="M293" s="458"/>
      <c r="N293" s="458"/>
      <c r="O293" s="326">
        <f t="shared" ref="O293:AN293" si="415">O257+O275</f>
        <v>8.8088697650518295</v>
      </c>
      <c r="P293" s="439">
        <f t="shared" si="415"/>
        <v>8.8088697650518295</v>
      </c>
      <c r="Q293" s="439">
        <f t="shared" si="415"/>
        <v>8.8088697650518295</v>
      </c>
      <c r="R293" s="439">
        <f t="shared" si="415"/>
        <v>8.8088697650518295</v>
      </c>
      <c r="S293" s="440">
        <f t="shared" si="415"/>
        <v>8.8088697650518295</v>
      </c>
      <c r="T293" s="439">
        <f t="shared" si="415"/>
        <v>3.9301523050063727</v>
      </c>
      <c r="U293" s="439">
        <f t="shared" si="415"/>
        <v>3.9301523050063727</v>
      </c>
      <c r="V293" s="439">
        <f t="shared" si="415"/>
        <v>3.9301523050063727</v>
      </c>
      <c r="W293" s="439">
        <f t="shared" si="415"/>
        <v>3.9301523050063727</v>
      </c>
      <c r="X293" s="440">
        <f t="shared" si="415"/>
        <v>3.9301523050063727</v>
      </c>
      <c r="Y293" s="443">
        <f t="shared" si="415"/>
        <v>3.9301523050063727</v>
      </c>
      <c r="Z293" s="439">
        <f t="shared" si="415"/>
        <v>3.9301523050063727</v>
      </c>
      <c r="AA293" s="439">
        <f t="shared" si="415"/>
        <v>3.9301523050063727</v>
      </c>
      <c r="AB293" s="439">
        <f t="shared" si="415"/>
        <v>3.9301523050063727</v>
      </c>
      <c r="AC293" s="439">
        <f t="shared" si="415"/>
        <v>3.9301523050063727</v>
      </c>
      <c r="AD293" s="440">
        <f t="shared" si="415"/>
        <v>3.9301523050063727</v>
      </c>
      <c r="AE293" s="443">
        <f t="shared" si="415"/>
        <v>3.9301523050063727</v>
      </c>
      <c r="AF293" s="439">
        <f t="shared" si="415"/>
        <v>3.9301523050063727</v>
      </c>
      <c r="AG293" s="439">
        <f t="shared" si="415"/>
        <v>3.9301523050063727</v>
      </c>
      <c r="AH293" s="439">
        <f t="shared" si="415"/>
        <v>3.9301523050063727</v>
      </c>
      <c r="AI293" s="440">
        <f t="shared" si="415"/>
        <v>3.9301523050063727</v>
      </c>
      <c r="AJ293" s="443">
        <f t="shared" si="415"/>
        <v>3.9301523050063727</v>
      </c>
      <c r="AK293" s="439">
        <f t="shared" si="415"/>
        <v>3.9301523050063727</v>
      </c>
      <c r="AL293" s="439">
        <f t="shared" si="415"/>
        <v>3.9301523050063727</v>
      </c>
      <c r="AM293" s="439">
        <f t="shared" si="415"/>
        <v>3.9301523050063727</v>
      </c>
      <c r="AN293" s="440">
        <f t="shared" si="415"/>
        <v>3.9301523050063727</v>
      </c>
    </row>
    <row r="294" spans="1:40" outlineLevel="2">
      <c r="A294" s="882">
        <f>ROW()</f>
        <v>294</v>
      </c>
      <c r="B294" s="453"/>
      <c r="D294" s="456" t="s">
        <v>443</v>
      </c>
      <c r="E294" s="456"/>
      <c r="F294" s="456"/>
      <c r="G294" s="456"/>
      <c r="H294" s="460"/>
      <c r="I294" s="460"/>
      <c r="J294" s="461"/>
      <c r="K294" s="460"/>
      <c r="L294" s="460"/>
      <c r="M294" s="460"/>
      <c r="N294" s="460"/>
      <c r="O294" s="327">
        <f t="shared" ref="O294:AN294" si="416">O258+O276</f>
        <v>0</v>
      </c>
      <c r="P294" s="441">
        <f t="shared" si="416"/>
        <v>0</v>
      </c>
      <c r="Q294" s="441">
        <f t="shared" si="416"/>
        <v>0</v>
      </c>
      <c r="R294" s="441">
        <f t="shared" si="416"/>
        <v>0</v>
      </c>
      <c r="S294" s="442">
        <f t="shared" si="416"/>
        <v>0</v>
      </c>
      <c r="T294" s="441">
        <f t="shared" si="416"/>
        <v>0</v>
      </c>
      <c r="U294" s="441">
        <f t="shared" si="416"/>
        <v>0</v>
      </c>
      <c r="V294" s="441">
        <f t="shared" si="416"/>
        <v>0</v>
      </c>
      <c r="W294" s="441">
        <f t="shared" si="416"/>
        <v>0</v>
      </c>
      <c r="X294" s="442">
        <f t="shared" si="416"/>
        <v>0</v>
      </c>
      <c r="Y294" s="462">
        <f t="shared" si="416"/>
        <v>0</v>
      </c>
      <c r="Z294" s="441">
        <f t="shared" si="416"/>
        <v>0</v>
      </c>
      <c r="AA294" s="441">
        <f t="shared" si="416"/>
        <v>0</v>
      </c>
      <c r="AB294" s="441">
        <f t="shared" si="416"/>
        <v>0</v>
      </c>
      <c r="AC294" s="441">
        <f t="shared" si="416"/>
        <v>0</v>
      </c>
      <c r="AD294" s="442">
        <f t="shared" si="416"/>
        <v>0</v>
      </c>
      <c r="AE294" s="462">
        <f t="shared" si="416"/>
        <v>0</v>
      </c>
      <c r="AF294" s="441">
        <f t="shared" si="416"/>
        <v>0</v>
      </c>
      <c r="AG294" s="441">
        <f t="shared" si="416"/>
        <v>0</v>
      </c>
      <c r="AH294" s="441">
        <f t="shared" si="416"/>
        <v>0</v>
      </c>
      <c r="AI294" s="442">
        <f t="shared" si="416"/>
        <v>0</v>
      </c>
      <c r="AJ294" s="462">
        <f t="shared" si="416"/>
        <v>0</v>
      </c>
      <c r="AK294" s="441">
        <f t="shared" si="416"/>
        <v>0</v>
      </c>
      <c r="AL294" s="441">
        <f t="shared" si="416"/>
        <v>0</v>
      </c>
      <c r="AM294" s="441">
        <f t="shared" si="416"/>
        <v>0</v>
      </c>
      <c r="AN294" s="442">
        <f t="shared" si="416"/>
        <v>0</v>
      </c>
    </row>
    <row r="295" spans="1:40" outlineLevel="2">
      <c r="A295" s="882">
        <f>ROW()</f>
        <v>295</v>
      </c>
      <c r="B295" s="453"/>
      <c r="D295" s="452" t="s">
        <v>24</v>
      </c>
      <c r="H295" s="458"/>
      <c r="I295" s="458"/>
      <c r="J295" s="459"/>
      <c r="K295" s="458"/>
      <c r="L295" s="458"/>
      <c r="M295" s="458"/>
      <c r="N295" s="458"/>
      <c r="O295" s="443">
        <f t="shared" ref="O295:AN295" si="417">SUM(O279:O294)</f>
        <v>890.88303459390681</v>
      </c>
      <c r="P295" s="439">
        <f t="shared" si="417"/>
        <v>861.72690043198952</v>
      </c>
      <c r="Q295" s="439">
        <f t="shared" si="417"/>
        <v>832.57076627007245</v>
      </c>
      <c r="R295" s="439">
        <f t="shared" si="417"/>
        <v>803.41463210815539</v>
      </c>
      <c r="S295" s="440">
        <f t="shared" si="417"/>
        <v>774.25849794623798</v>
      </c>
      <c r="T295" s="439">
        <f t="shared" si="417"/>
        <v>743.56514004974485</v>
      </c>
      <c r="U295" s="439">
        <f t="shared" si="417"/>
        <v>735.00677401600365</v>
      </c>
      <c r="V295" s="439">
        <f t="shared" si="417"/>
        <v>717.890041948521</v>
      </c>
      <c r="W295" s="439">
        <f t="shared" si="417"/>
        <v>700.77330988103824</v>
      </c>
      <c r="X295" s="440">
        <f t="shared" si="417"/>
        <v>683.65657781355537</v>
      </c>
      <c r="Y295" s="443">
        <f t="shared" si="417"/>
        <v>666.53984574607273</v>
      </c>
      <c r="Z295" s="439">
        <f t="shared" si="417"/>
        <v>657.98147971233118</v>
      </c>
      <c r="AA295" s="439">
        <f t="shared" si="417"/>
        <v>640.86474764484865</v>
      </c>
      <c r="AB295" s="439">
        <f t="shared" si="417"/>
        <v>623.748015577366</v>
      </c>
      <c r="AC295" s="439">
        <f t="shared" si="417"/>
        <v>606.63128350988325</v>
      </c>
      <c r="AD295" s="440">
        <f t="shared" si="417"/>
        <v>589.51455144240049</v>
      </c>
      <c r="AE295" s="443">
        <f t="shared" si="417"/>
        <v>572.39781937491784</v>
      </c>
      <c r="AF295" s="439">
        <f t="shared" si="417"/>
        <v>555.39078575304143</v>
      </c>
      <c r="AG295" s="439">
        <f t="shared" si="417"/>
        <v>538.38375213116512</v>
      </c>
      <c r="AH295" s="439">
        <f t="shared" si="417"/>
        <v>521.37671850928882</v>
      </c>
      <c r="AI295" s="440">
        <f t="shared" si="417"/>
        <v>504.40392142830962</v>
      </c>
      <c r="AJ295" s="443">
        <f t="shared" si="417"/>
        <v>487.58781371110649</v>
      </c>
      <c r="AK295" s="439">
        <f t="shared" si="417"/>
        <v>462.99909117665112</v>
      </c>
      <c r="AL295" s="439">
        <f t="shared" si="417"/>
        <v>438.41507383690146</v>
      </c>
      <c r="AM295" s="439">
        <f t="shared" si="417"/>
        <v>414.56612112229021</v>
      </c>
      <c r="AN295" s="440">
        <f t="shared" si="417"/>
        <v>390.71716840767897</v>
      </c>
    </row>
    <row r="296" spans="1:40" outlineLevel="1">
      <c r="A296" s="732" t="s">
        <v>930</v>
      </c>
      <c r="B296" s="733"/>
      <c r="C296" s="881"/>
      <c r="D296" s="733"/>
      <c r="E296" s="733"/>
      <c r="F296" s="733"/>
      <c r="G296" s="730"/>
      <c r="H296" s="733"/>
      <c r="I296" s="730"/>
      <c r="J296" s="729"/>
      <c r="K296" s="730"/>
      <c r="L296" s="730"/>
      <c r="M296" s="730"/>
      <c r="N296" s="730"/>
      <c r="O296" s="729"/>
      <c r="P296" s="730"/>
      <c r="Q296" s="730"/>
      <c r="R296" s="730"/>
      <c r="S296" s="731"/>
      <c r="T296" s="730"/>
      <c r="U296" s="730"/>
      <c r="V296" s="730"/>
      <c r="W296" s="730"/>
      <c r="X296" s="731"/>
      <c r="Y296" s="729"/>
      <c r="Z296" s="730"/>
      <c r="AA296" s="730"/>
      <c r="AB296" s="730"/>
      <c r="AC296" s="730"/>
      <c r="AD296" s="731"/>
      <c r="AE296" s="729"/>
      <c r="AF296" s="730"/>
      <c r="AG296" s="730"/>
      <c r="AH296" s="730"/>
      <c r="AI296" s="731"/>
      <c r="AJ296" s="729"/>
      <c r="AK296" s="730"/>
      <c r="AL296" s="730"/>
      <c r="AM296" s="730"/>
      <c r="AN296" s="731"/>
    </row>
    <row r="297" spans="1:40" outlineLevel="2">
      <c r="A297" s="882">
        <f>ROW()</f>
        <v>297</v>
      </c>
      <c r="B297" s="453"/>
      <c r="D297" s="452" t="s">
        <v>300</v>
      </c>
      <c r="H297" s="458"/>
      <c r="I297" s="458"/>
      <c r="J297" s="459"/>
      <c r="K297" s="458"/>
      <c r="L297" s="458"/>
      <c r="M297" s="458"/>
      <c r="N297" s="458"/>
      <c r="O297" s="332">
        <f>Input!O209</f>
        <v>0</v>
      </c>
      <c r="P297" s="160">
        <f>Input!P209</f>
        <v>0</v>
      </c>
      <c r="Q297" s="160">
        <f>Input!Q209</f>
        <v>0</v>
      </c>
      <c r="R297" s="160">
        <f>Input!R209</f>
        <v>0</v>
      </c>
      <c r="S297" s="335">
        <f>Input!S209</f>
        <v>0</v>
      </c>
      <c r="T297" s="160">
        <f>Input!T209</f>
        <v>0</v>
      </c>
      <c r="U297" s="160">
        <f>Input!U209</f>
        <v>0</v>
      </c>
      <c r="V297" s="160">
        <f>Input!V209</f>
        <v>0</v>
      </c>
      <c r="W297" s="160">
        <f>Input!W209</f>
        <v>0</v>
      </c>
      <c r="X297" s="335">
        <f>Input!X209</f>
        <v>0</v>
      </c>
      <c r="Y297" s="332">
        <f>Input!Y209</f>
        <v>0</v>
      </c>
      <c r="Z297" s="160">
        <f>Input!Z209</f>
        <v>0</v>
      </c>
      <c r="AA297" s="160">
        <f>Input!AA209</f>
        <v>0</v>
      </c>
      <c r="AB297" s="160">
        <f>Input!AB209</f>
        <v>0</v>
      </c>
      <c r="AC297" s="160">
        <f>Input!AC209</f>
        <v>0</v>
      </c>
      <c r="AD297" s="335">
        <f>Input!AD209</f>
        <v>0</v>
      </c>
      <c r="AE297" s="332">
        <f>Input!AE209</f>
        <v>0</v>
      </c>
      <c r="AF297" s="160">
        <f>Input!AF209</f>
        <v>0</v>
      </c>
      <c r="AG297" s="160">
        <f>Input!AG209</f>
        <v>0</v>
      </c>
      <c r="AH297" s="160">
        <f>Input!AH209</f>
        <v>0</v>
      </c>
      <c r="AI297" s="335">
        <f>Input!AI209</f>
        <v>0</v>
      </c>
      <c r="AJ297" s="332">
        <f>Input!AJ$209</f>
        <v>-7.62</v>
      </c>
      <c r="AK297" s="160">
        <f>Input!AK$209</f>
        <v>-7.62</v>
      </c>
      <c r="AL297" s="160">
        <f>Input!AL$209</f>
        <v>-7.62</v>
      </c>
      <c r="AM297" s="160">
        <f>Input!AM$209</f>
        <v>-7.62</v>
      </c>
      <c r="AN297" s="335">
        <f>Input!AN$209</f>
        <v>-7.62</v>
      </c>
    </row>
    <row r="298" spans="1:40" outlineLevel="2">
      <c r="A298" s="882">
        <f>ROW()</f>
        <v>298</v>
      </c>
      <c r="B298" s="453"/>
      <c r="D298" s="452" t="s">
        <v>301</v>
      </c>
      <c r="H298" s="458"/>
      <c r="I298" s="458"/>
      <c r="J298" s="459"/>
      <c r="K298" s="458"/>
      <c r="L298" s="458"/>
      <c r="M298" s="458"/>
      <c r="N298" s="458"/>
      <c r="O298" s="332">
        <f>Input!O210</f>
        <v>0</v>
      </c>
      <c r="P298" s="160">
        <f>Input!P210</f>
        <v>0</v>
      </c>
      <c r="Q298" s="160">
        <f>Input!Q210</f>
        <v>0</v>
      </c>
      <c r="R298" s="160">
        <f>Input!R210</f>
        <v>0</v>
      </c>
      <c r="S298" s="335">
        <f>Input!S210</f>
        <v>0</v>
      </c>
      <c r="T298" s="160">
        <f>Input!T210</f>
        <v>0</v>
      </c>
      <c r="U298" s="160">
        <f>Input!U210</f>
        <v>0</v>
      </c>
      <c r="V298" s="160">
        <f>Input!V210</f>
        <v>0</v>
      </c>
      <c r="W298" s="160">
        <f>Input!W210</f>
        <v>0</v>
      </c>
      <c r="X298" s="335">
        <f>Input!X210</f>
        <v>0</v>
      </c>
      <c r="Y298" s="332">
        <f>Input!Y210</f>
        <v>0</v>
      </c>
      <c r="Z298" s="160">
        <f>Input!Z210</f>
        <v>0</v>
      </c>
      <c r="AA298" s="160">
        <f>Input!AA210</f>
        <v>0</v>
      </c>
      <c r="AB298" s="160">
        <f>Input!AB210</f>
        <v>0</v>
      </c>
      <c r="AC298" s="160">
        <f>Input!AC210</f>
        <v>0</v>
      </c>
      <c r="AD298" s="335">
        <f>Input!AD210</f>
        <v>0</v>
      </c>
      <c r="AE298" s="332">
        <f>Input!AE210</f>
        <v>0</v>
      </c>
      <c r="AF298" s="160">
        <f>Input!AF210</f>
        <v>0</v>
      </c>
      <c r="AG298" s="160">
        <f>Input!AG210</f>
        <v>0</v>
      </c>
      <c r="AH298" s="160">
        <f>Input!AH210</f>
        <v>0</v>
      </c>
      <c r="AI298" s="335">
        <f>Input!AI210</f>
        <v>0</v>
      </c>
      <c r="AJ298" s="332">
        <f>Input!AJ210</f>
        <v>0</v>
      </c>
      <c r="AK298" s="160">
        <f>Input!AK210</f>
        <v>0</v>
      </c>
      <c r="AL298" s="160">
        <f>Input!AL210</f>
        <v>0</v>
      </c>
      <c r="AM298" s="160">
        <f>Input!AM210</f>
        <v>0</v>
      </c>
      <c r="AN298" s="335">
        <f>Input!AN210</f>
        <v>0</v>
      </c>
    </row>
    <row r="299" spans="1:40" outlineLevel="2">
      <c r="A299" s="882">
        <f>ROW()</f>
        <v>299</v>
      </c>
      <c r="B299" s="453"/>
      <c r="D299" s="452" t="s">
        <v>29</v>
      </c>
      <c r="H299" s="458"/>
      <c r="I299" s="458"/>
      <c r="J299" s="459"/>
      <c r="K299" s="458"/>
      <c r="L299" s="458"/>
      <c r="M299" s="458"/>
      <c r="N299" s="458"/>
      <c r="O299" s="332">
        <f>Input!O211</f>
        <v>0</v>
      </c>
      <c r="P299" s="160">
        <f>Input!P211</f>
        <v>0</v>
      </c>
      <c r="Q299" s="160">
        <f>Input!Q211</f>
        <v>0</v>
      </c>
      <c r="R299" s="160">
        <f>Input!R211</f>
        <v>0</v>
      </c>
      <c r="S299" s="335">
        <f>Input!S211</f>
        <v>0</v>
      </c>
      <c r="T299" s="160">
        <f>Input!T211</f>
        <v>0</v>
      </c>
      <c r="U299" s="160">
        <f>Input!U211</f>
        <v>0</v>
      </c>
      <c r="V299" s="160">
        <f>Input!V211</f>
        <v>0</v>
      </c>
      <c r="W299" s="160">
        <f>Input!W211</f>
        <v>0</v>
      </c>
      <c r="X299" s="335">
        <f>Input!X211</f>
        <v>0</v>
      </c>
      <c r="Y299" s="332">
        <f>Input!Y211</f>
        <v>0</v>
      </c>
      <c r="Z299" s="160">
        <f>Input!Z211</f>
        <v>0</v>
      </c>
      <c r="AA299" s="160">
        <f>Input!AA211</f>
        <v>0</v>
      </c>
      <c r="AB299" s="160">
        <f>Input!AB211</f>
        <v>0</v>
      </c>
      <c r="AC299" s="160">
        <f>Input!AC211</f>
        <v>0</v>
      </c>
      <c r="AD299" s="335">
        <f>Input!AD211</f>
        <v>0</v>
      </c>
      <c r="AE299" s="332">
        <f>Input!AE211</f>
        <v>0</v>
      </c>
      <c r="AF299" s="160">
        <f>Input!AF211</f>
        <v>0</v>
      </c>
      <c r="AG299" s="160">
        <f>Input!AG211</f>
        <v>0</v>
      </c>
      <c r="AH299" s="160">
        <f>Input!AH211</f>
        <v>0</v>
      </c>
      <c r="AI299" s="335">
        <f>Input!AI211</f>
        <v>0</v>
      </c>
      <c r="AJ299" s="332">
        <f>Input!AJ211</f>
        <v>0</v>
      </c>
      <c r="AK299" s="160">
        <f>Input!AK211</f>
        <v>0</v>
      </c>
      <c r="AL299" s="160">
        <f>Input!AL211</f>
        <v>0</v>
      </c>
      <c r="AM299" s="160">
        <f>Input!AM211</f>
        <v>0</v>
      </c>
      <c r="AN299" s="335">
        <f>Input!AN211</f>
        <v>0</v>
      </c>
    </row>
    <row r="300" spans="1:40" outlineLevel="2">
      <c r="A300" s="882">
        <f>ROW()</f>
        <v>300</v>
      </c>
      <c r="B300" s="453"/>
      <c r="D300" s="452" t="s">
        <v>30</v>
      </c>
      <c r="H300" s="458"/>
      <c r="I300" s="458"/>
      <c r="J300" s="459"/>
      <c r="K300" s="458"/>
      <c r="L300" s="458"/>
      <c r="M300" s="458"/>
      <c r="N300" s="458"/>
      <c r="O300" s="332">
        <f>Input!O212</f>
        <v>0</v>
      </c>
      <c r="P300" s="160">
        <f>Input!P212</f>
        <v>0</v>
      </c>
      <c r="Q300" s="160">
        <f>Input!Q212</f>
        <v>0</v>
      </c>
      <c r="R300" s="160">
        <f>Input!R212</f>
        <v>0</v>
      </c>
      <c r="S300" s="335">
        <f>Input!S212</f>
        <v>0</v>
      </c>
      <c r="T300" s="160">
        <f>Input!T212</f>
        <v>0</v>
      </c>
      <c r="U300" s="160">
        <f>Input!U212</f>
        <v>0</v>
      </c>
      <c r="V300" s="160">
        <f>Input!V212</f>
        <v>0</v>
      </c>
      <c r="W300" s="160">
        <f>Input!W212</f>
        <v>0</v>
      </c>
      <c r="X300" s="335">
        <f>Input!X212</f>
        <v>0</v>
      </c>
      <c r="Y300" s="332">
        <f>Input!Y212</f>
        <v>0</v>
      </c>
      <c r="Z300" s="160">
        <f>Input!Z212</f>
        <v>0</v>
      </c>
      <c r="AA300" s="160">
        <f>Input!AA212</f>
        <v>0</v>
      </c>
      <c r="AB300" s="160">
        <f>Input!AB212</f>
        <v>0</v>
      </c>
      <c r="AC300" s="160">
        <f>Input!AC212</f>
        <v>0</v>
      </c>
      <c r="AD300" s="335">
        <f>Input!AD212</f>
        <v>0</v>
      </c>
      <c r="AE300" s="332">
        <f>Input!AE212</f>
        <v>0</v>
      </c>
      <c r="AF300" s="160">
        <f>Input!AF212</f>
        <v>0</v>
      </c>
      <c r="AG300" s="160">
        <f>Input!AG212</f>
        <v>0</v>
      </c>
      <c r="AH300" s="160">
        <f>Input!AH212</f>
        <v>0</v>
      </c>
      <c r="AI300" s="335">
        <f>Input!AI212</f>
        <v>0</v>
      </c>
      <c r="AJ300" s="332">
        <f>Input!AJ212</f>
        <v>0</v>
      </c>
      <c r="AK300" s="160">
        <f>Input!AK212</f>
        <v>0</v>
      </c>
      <c r="AL300" s="160">
        <f>Input!AL212</f>
        <v>0</v>
      </c>
      <c r="AM300" s="160">
        <f>Input!AM212</f>
        <v>0</v>
      </c>
      <c r="AN300" s="335">
        <f>Input!AN212</f>
        <v>0</v>
      </c>
    </row>
    <row r="301" spans="1:40" outlineLevel="2">
      <c r="A301" s="882">
        <f>ROW()</f>
        <v>301</v>
      </c>
      <c r="B301" s="453"/>
      <c r="D301" s="452" t="s">
        <v>31</v>
      </c>
      <c r="H301" s="458"/>
      <c r="I301" s="458"/>
      <c r="J301" s="459"/>
      <c r="K301" s="458"/>
      <c r="L301" s="458"/>
      <c r="M301" s="458"/>
      <c r="N301" s="458"/>
      <c r="O301" s="332">
        <f>Input!O213</f>
        <v>0</v>
      </c>
      <c r="P301" s="160">
        <f>Input!P213</f>
        <v>0</v>
      </c>
      <c r="Q301" s="160">
        <f>Input!Q213</f>
        <v>0</v>
      </c>
      <c r="R301" s="160">
        <f>Input!R213</f>
        <v>0</v>
      </c>
      <c r="S301" s="335">
        <f>Input!S213</f>
        <v>0</v>
      </c>
      <c r="T301" s="160">
        <f>Input!T213</f>
        <v>0</v>
      </c>
      <c r="U301" s="160">
        <f>Input!U213</f>
        <v>0</v>
      </c>
      <c r="V301" s="160">
        <f>Input!V213</f>
        <v>0</v>
      </c>
      <c r="W301" s="160">
        <f>Input!W213</f>
        <v>0</v>
      </c>
      <c r="X301" s="335">
        <f>Input!X213</f>
        <v>0</v>
      </c>
      <c r="Y301" s="332">
        <f>Input!Y213</f>
        <v>0</v>
      </c>
      <c r="Z301" s="160">
        <f>Input!Z213</f>
        <v>0</v>
      </c>
      <c r="AA301" s="160">
        <f>Input!AA213</f>
        <v>0</v>
      </c>
      <c r="AB301" s="160">
        <f>Input!AB213</f>
        <v>0</v>
      </c>
      <c r="AC301" s="160">
        <f>Input!AC213</f>
        <v>0</v>
      </c>
      <c r="AD301" s="335">
        <f>Input!AD213</f>
        <v>0</v>
      </c>
      <c r="AE301" s="332">
        <f>Input!AE213</f>
        <v>0</v>
      </c>
      <c r="AF301" s="160">
        <f>Input!AF213</f>
        <v>0</v>
      </c>
      <c r="AG301" s="160">
        <f>Input!AG213</f>
        <v>0</v>
      </c>
      <c r="AH301" s="160">
        <f>Input!AH213</f>
        <v>0</v>
      </c>
      <c r="AI301" s="335">
        <f>Input!AI213</f>
        <v>0</v>
      </c>
      <c r="AJ301" s="332">
        <f>Input!AJ213</f>
        <v>0</v>
      </c>
      <c r="AK301" s="160">
        <f>Input!AK213</f>
        <v>0</v>
      </c>
      <c r="AL301" s="160">
        <f>Input!AL213</f>
        <v>0</v>
      </c>
      <c r="AM301" s="160">
        <f>Input!AM213</f>
        <v>0</v>
      </c>
      <c r="AN301" s="335">
        <f>Input!AN213</f>
        <v>0</v>
      </c>
    </row>
    <row r="302" spans="1:40" outlineLevel="2">
      <c r="A302" s="882">
        <f>ROW()</f>
        <v>302</v>
      </c>
      <c r="B302" s="453"/>
      <c r="D302" s="452" t="s">
        <v>32</v>
      </c>
      <c r="H302" s="458"/>
      <c r="I302" s="458"/>
      <c r="J302" s="459"/>
      <c r="K302" s="458"/>
      <c r="L302" s="458"/>
      <c r="M302" s="458"/>
      <c r="N302" s="458"/>
      <c r="O302" s="332">
        <f>Input!O214</f>
        <v>0</v>
      </c>
      <c r="P302" s="160">
        <f>Input!P214</f>
        <v>0</v>
      </c>
      <c r="Q302" s="160">
        <f>Input!Q214</f>
        <v>0</v>
      </c>
      <c r="R302" s="160">
        <f>Input!R214</f>
        <v>0</v>
      </c>
      <c r="S302" s="335">
        <f>Input!S214</f>
        <v>0</v>
      </c>
      <c r="T302" s="160">
        <f>Input!T214</f>
        <v>0</v>
      </c>
      <c r="U302" s="160">
        <f>Input!U214</f>
        <v>0</v>
      </c>
      <c r="V302" s="160">
        <f>Input!V214</f>
        <v>0</v>
      </c>
      <c r="W302" s="160">
        <f>Input!W214</f>
        <v>0</v>
      </c>
      <c r="X302" s="335">
        <f>Input!X214</f>
        <v>0</v>
      </c>
      <c r="Y302" s="332">
        <f>Input!Y214</f>
        <v>0</v>
      </c>
      <c r="Z302" s="160">
        <f>Input!Z214</f>
        <v>0</v>
      </c>
      <c r="AA302" s="160">
        <f>Input!AA214</f>
        <v>0</v>
      </c>
      <c r="AB302" s="160">
        <f>Input!AB214</f>
        <v>0</v>
      </c>
      <c r="AC302" s="160">
        <f>Input!AC214</f>
        <v>0</v>
      </c>
      <c r="AD302" s="335">
        <f>Input!AD214</f>
        <v>0</v>
      </c>
      <c r="AE302" s="332">
        <f>Input!AE214</f>
        <v>0</v>
      </c>
      <c r="AF302" s="160">
        <f>Input!AF214</f>
        <v>0</v>
      </c>
      <c r="AG302" s="160">
        <f>Input!AG214</f>
        <v>0</v>
      </c>
      <c r="AH302" s="160">
        <f>Input!AH214</f>
        <v>0</v>
      </c>
      <c r="AI302" s="335">
        <f>Input!AI214</f>
        <v>0</v>
      </c>
      <c r="AJ302" s="332">
        <f>Input!AJ214</f>
        <v>0</v>
      </c>
      <c r="AK302" s="160">
        <f>Input!AK214</f>
        <v>0</v>
      </c>
      <c r="AL302" s="160">
        <f>Input!AL214</f>
        <v>0</v>
      </c>
      <c r="AM302" s="160">
        <f>Input!AM214</f>
        <v>0</v>
      </c>
      <c r="AN302" s="335">
        <f>Input!AN214</f>
        <v>0</v>
      </c>
    </row>
    <row r="303" spans="1:40" outlineLevel="2">
      <c r="A303" s="882">
        <f>ROW()</f>
        <v>303</v>
      </c>
      <c r="B303" s="453"/>
      <c r="D303" s="452" t="s">
        <v>33</v>
      </c>
      <c r="H303" s="458"/>
      <c r="I303" s="458"/>
      <c r="J303" s="459"/>
      <c r="K303" s="458"/>
      <c r="L303" s="458"/>
      <c r="M303" s="458"/>
      <c r="N303" s="458"/>
      <c r="O303" s="332">
        <f>Input!O215</f>
        <v>0</v>
      </c>
      <c r="P303" s="160">
        <f>Input!P215</f>
        <v>0</v>
      </c>
      <c r="Q303" s="160">
        <f>Input!Q215</f>
        <v>0</v>
      </c>
      <c r="R303" s="160">
        <f>Input!R215</f>
        <v>0</v>
      </c>
      <c r="S303" s="335">
        <f>Input!S215</f>
        <v>0</v>
      </c>
      <c r="T303" s="160">
        <f>Input!T215</f>
        <v>0</v>
      </c>
      <c r="U303" s="160">
        <f>Input!U215</f>
        <v>0</v>
      </c>
      <c r="V303" s="160">
        <f>Input!V215</f>
        <v>0</v>
      </c>
      <c r="W303" s="160">
        <f>Input!W215</f>
        <v>0</v>
      </c>
      <c r="X303" s="335">
        <f>Input!X215</f>
        <v>0</v>
      </c>
      <c r="Y303" s="332">
        <f>Input!Y215</f>
        <v>0</v>
      </c>
      <c r="Z303" s="160">
        <f>Input!Z215</f>
        <v>0</v>
      </c>
      <c r="AA303" s="160">
        <f>Input!AA215</f>
        <v>0</v>
      </c>
      <c r="AB303" s="160">
        <f>Input!AB215</f>
        <v>0</v>
      </c>
      <c r="AC303" s="160">
        <f>Input!AC215</f>
        <v>0</v>
      </c>
      <c r="AD303" s="335">
        <f>Input!AD215</f>
        <v>0</v>
      </c>
      <c r="AE303" s="332">
        <f>Input!AE215</f>
        <v>0</v>
      </c>
      <c r="AF303" s="160">
        <f>Input!AF215</f>
        <v>0</v>
      </c>
      <c r="AG303" s="160">
        <f>Input!AG215</f>
        <v>0</v>
      </c>
      <c r="AH303" s="160">
        <f>Input!AH215</f>
        <v>0</v>
      </c>
      <c r="AI303" s="335">
        <f>Input!AI215</f>
        <v>0</v>
      </c>
      <c r="AJ303" s="332">
        <f>Input!AJ215</f>
        <v>0</v>
      </c>
      <c r="AK303" s="160">
        <f>Input!AK215</f>
        <v>0</v>
      </c>
      <c r="AL303" s="160">
        <f>Input!AL215</f>
        <v>0</v>
      </c>
      <c r="AM303" s="160">
        <f>Input!AM215</f>
        <v>0</v>
      </c>
      <c r="AN303" s="335">
        <f>Input!AN215</f>
        <v>0</v>
      </c>
    </row>
    <row r="304" spans="1:40" outlineLevel="2">
      <c r="A304" s="882">
        <f>ROW()</f>
        <v>304</v>
      </c>
      <c r="B304" s="453"/>
      <c r="D304" s="452" t="s">
        <v>27</v>
      </c>
      <c r="H304" s="458"/>
      <c r="I304" s="458"/>
      <c r="J304" s="459"/>
      <c r="K304" s="458"/>
      <c r="L304" s="458"/>
      <c r="M304" s="458"/>
      <c r="N304" s="458"/>
      <c r="O304" s="332">
        <f>Input!O216</f>
        <v>0</v>
      </c>
      <c r="P304" s="160">
        <f>Input!P216</f>
        <v>0</v>
      </c>
      <c r="Q304" s="160">
        <f>Input!Q216</f>
        <v>0</v>
      </c>
      <c r="R304" s="160">
        <f>Input!R216</f>
        <v>0</v>
      </c>
      <c r="S304" s="335">
        <f>Input!S216</f>
        <v>-1.4829707098504572</v>
      </c>
      <c r="T304" s="160">
        <f>Input!T216</f>
        <v>0</v>
      </c>
      <c r="U304" s="160">
        <f>Input!U216</f>
        <v>0</v>
      </c>
      <c r="V304" s="160">
        <f>Input!V216</f>
        <v>0</v>
      </c>
      <c r="W304" s="160">
        <f>Input!W216</f>
        <v>0</v>
      </c>
      <c r="X304" s="335">
        <f>Input!X216</f>
        <v>0</v>
      </c>
      <c r="Y304" s="332">
        <f>Input!Y216</f>
        <v>0</v>
      </c>
      <c r="Z304" s="160">
        <f>Input!Z216</f>
        <v>0</v>
      </c>
      <c r="AA304" s="160">
        <f>Input!AA216</f>
        <v>0</v>
      </c>
      <c r="AB304" s="160">
        <f>Input!AB216</f>
        <v>0</v>
      </c>
      <c r="AC304" s="160">
        <f>Input!AC216</f>
        <v>0</v>
      </c>
      <c r="AD304" s="335">
        <f>Input!AD216</f>
        <v>0</v>
      </c>
      <c r="AE304" s="332">
        <f>Input!AE216</f>
        <v>0</v>
      </c>
      <c r="AF304" s="160">
        <f>Input!AF216</f>
        <v>0</v>
      </c>
      <c r="AG304" s="160">
        <f>Input!AG216</f>
        <v>0</v>
      </c>
      <c r="AH304" s="160">
        <f>Input!AH216</f>
        <v>0</v>
      </c>
      <c r="AI304" s="335">
        <f>Input!AI216</f>
        <v>0</v>
      </c>
      <c r="AJ304" s="332">
        <f>Input!AJ216</f>
        <v>0</v>
      </c>
      <c r="AK304" s="160">
        <f>Input!AK216</f>
        <v>0</v>
      </c>
      <c r="AL304" s="160">
        <f>Input!AL216</f>
        <v>0</v>
      </c>
      <c r="AM304" s="160">
        <f>Input!AM216</f>
        <v>0</v>
      </c>
      <c r="AN304" s="335">
        <f>Input!AN216</f>
        <v>0</v>
      </c>
    </row>
    <row r="305" spans="1:40" outlineLevel="2">
      <c r="A305" s="882">
        <f>ROW()</f>
        <v>305</v>
      </c>
      <c r="B305" s="453"/>
      <c r="D305" s="452" t="s">
        <v>34</v>
      </c>
      <c r="H305" s="458"/>
      <c r="I305" s="458"/>
      <c r="J305" s="459"/>
      <c r="K305" s="458"/>
      <c r="L305" s="458"/>
      <c r="M305" s="458"/>
      <c r="N305" s="458"/>
      <c r="O305" s="332">
        <f>Input!O217</f>
        <v>0</v>
      </c>
      <c r="P305" s="160">
        <f>Input!P217</f>
        <v>0</v>
      </c>
      <c r="Q305" s="160">
        <f>Input!Q217</f>
        <v>0</v>
      </c>
      <c r="R305" s="160">
        <f>Input!R217</f>
        <v>0</v>
      </c>
      <c r="S305" s="335">
        <f>Input!S217</f>
        <v>0</v>
      </c>
      <c r="T305" s="160">
        <f>Input!T217</f>
        <v>0</v>
      </c>
      <c r="U305" s="160">
        <f>Input!U217</f>
        <v>0</v>
      </c>
      <c r="V305" s="160">
        <f>Input!V217</f>
        <v>0</v>
      </c>
      <c r="W305" s="160">
        <f>Input!W217</f>
        <v>0</v>
      </c>
      <c r="X305" s="335">
        <f>Input!X217</f>
        <v>0</v>
      </c>
      <c r="Y305" s="332">
        <f>Input!Y217</f>
        <v>0</v>
      </c>
      <c r="Z305" s="160">
        <f>Input!Z217</f>
        <v>0</v>
      </c>
      <c r="AA305" s="160">
        <f>Input!AA217</f>
        <v>0</v>
      </c>
      <c r="AB305" s="160">
        <f>Input!AB217</f>
        <v>0</v>
      </c>
      <c r="AC305" s="160">
        <f>Input!AC217</f>
        <v>0</v>
      </c>
      <c r="AD305" s="335">
        <f>Input!AD217</f>
        <v>0</v>
      </c>
      <c r="AE305" s="332">
        <f>Input!AE217</f>
        <v>0</v>
      </c>
      <c r="AF305" s="160">
        <f>Input!AF217</f>
        <v>0</v>
      </c>
      <c r="AG305" s="160">
        <f>Input!AG217</f>
        <v>0</v>
      </c>
      <c r="AH305" s="160">
        <f>Input!AH217</f>
        <v>0</v>
      </c>
      <c r="AI305" s="335">
        <f>Input!AI217</f>
        <v>0</v>
      </c>
      <c r="AJ305" s="332">
        <f>Input!AJ217</f>
        <v>0</v>
      </c>
      <c r="AK305" s="160">
        <f>Input!AK217</f>
        <v>0</v>
      </c>
      <c r="AL305" s="160">
        <f>Input!AL217</f>
        <v>0</v>
      </c>
      <c r="AM305" s="160">
        <f>Input!AM217</f>
        <v>0</v>
      </c>
      <c r="AN305" s="335">
        <f>Input!AN217</f>
        <v>0</v>
      </c>
    </row>
    <row r="306" spans="1:40" outlineLevel="2">
      <c r="A306" s="882">
        <f>ROW()</f>
        <v>306</v>
      </c>
      <c r="B306" s="453"/>
      <c r="D306" s="452" t="s">
        <v>35</v>
      </c>
      <c r="H306" s="458"/>
      <c r="I306" s="458"/>
      <c r="J306" s="459"/>
      <c r="K306" s="458"/>
      <c r="L306" s="458"/>
      <c r="M306" s="458"/>
      <c r="N306" s="458"/>
      <c r="O306" s="332">
        <f>Input!O218</f>
        <v>0</v>
      </c>
      <c r="P306" s="160">
        <f>Input!P218</f>
        <v>0</v>
      </c>
      <c r="Q306" s="160">
        <f>Input!Q218</f>
        <v>0</v>
      </c>
      <c r="R306" s="160">
        <f>Input!R218</f>
        <v>0</v>
      </c>
      <c r="S306" s="335">
        <f>Input!S218</f>
        <v>0</v>
      </c>
      <c r="T306" s="160">
        <f>Input!T218</f>
        <v>0</v>
      </c>
      <c r="U306" s="160">
        <f>Input!U218</f>
        <v>0</v>
      </c>
      <c r="V306" s="160">
        <f>Input!V218</f>
        <v>0</v>
      </c>
      <c r="W306" s="160">
        <f>Input!W218</f>
        <v>0</v>
      </c>
      <c r="X306" s="335">
        <f>Input!X218</f>
        <v>0</v>
      </c>
      <c r="Y306" s="332">
        <f>Input!Y218</f>
        <v>0</v>
      </c>
      <c r="Z306" s="160">
        <f>Input!Z218</f>
        <v>0</v>
      </c>
      <c r="AA306" s="160">
        <f>Input!AA218</f>
        <v>0</v>
      </c>
      <c r="AB306" s="160">
        <f>Input!AB218</f>
        <v>0</v>
      </c>
      <c r="AC306" s="160">
        <f>Input!AC218</f>
        <v>0</v>
      </c>
      <c r="AD306" s="335">
        <f>Input!AD218</f>
        <v>0</v>
      </c>
      <c r="AE306" s="332">
        <f>Input!AE218</f>
        <v>0</v>
      </c>
      <c r="AF306" s="160">
        <f>Input!AF218</f>
        <v>0</v>
      </c>
      <c r="AG306" s="160">
        <f>Input!AG218</f>
        <v>0</v>
      </c>
      <c r="AH306" s="160">
        <f>Input!AH218</f>
        <v>0</v>
      </c>
      <c r="AI306" s="335">
        <f>Input!AI218</f>
        <v>0</v>
      </c>
      <c r="AJ306" s="332">
        <f>Input!AJ218</f>
        <v>0</v>
      </c>
      <c r="AK306" s="160">
        <f>Input!AK218</f>
        <v>0</v>
      </c>
      <c r="AL306" s="160">
        <f>Input!AL218</f>
        <v>0</v>
      </c>
      <c r="AM306" s="160">
        <f>Input!AM218</f>
        <v>0</v>
      </c>
      <c r="AN306" s="335">
        <f>Input!AN218</f>
        <v>0</v>
      </c>
    </row>
    <row r="307" spans="1:40" outlineLevel="2">
      <c r="A307" s="882">
        <f>ROW()</f>
        <v>307</v>
      </c>
      <c r="B307" s="453"/>
      <c r="D307" s="452" t="s">
        <v>302</v>
      </c>
      <c r="H307" s="458"/>
      <c r="I307" s="458"/>
      <c r="J307" s="459"/>
      <c r="K307" s="458"/>
      <c r="L307" s="458"/>
      <c r="M307" s="458"/>
      <c r="N307" s="458"/>
      <c r="O307" s="332">
        <f>Input!O219</f>
        <v>0</v>
      </c>
      <c r="P307" s="160">
        <f>Input!P219</f>
        <v>0</v>
      </c>
      <c r="Q307" s="160">
        <f>Input!Q219</f>
        <v>0</v>
      </c>
      <c r="R307" s="160">
        <f>Input!R219</f>
        <v>0</v>
      </c>
      <c r="S307" s="335">
        <f>Input!S219</f>
        <v>0</v>
      </c>
      <c r="T307" s="160">
        <f>Input!T219</f>
        <v>0</v>
      </c>
      <c r="U307" s="160">
        <f>Input!U219</f>
        <v>0</v>
      </c>
      <c r="V307" s="160">
        <f>Input!V219</f>
        <v>0</v>
      </c>
      <c r="W307" s="160">
        <f>Input!W219</f>
        <v>0</v>
      </c>
      <c r="X307" s="335">
        <f>Input!X219</f>
        <v>0</v>
      </c>
      <c r="Y307" s="332">
        <f>Input!Y219</f>
        <v>0</v>
      </c>
      <c r="Z307" s="160">
        <f>Input!Z219</f>
        <v>0</v>
      </c>
      <c r="AA307" s="160">
        <f>Input!AA219</f>
        <v>0</v>
      </c>
      <c r="AB307" s="160">
        <f>Input!AB219</f>
        <v>0</v>
      </c>
      <c r="AC307" s="160">
        <f>Input!AC219</f>
        <v>0</v>
      </c>
      <c r="AD307" s="335">
        <f>Input!AD219</f>
        <v>0</v>
      </c>
      <c r="AE307" s="332">
        <f>Input!AE219</f>
        <v>0</v>
      </c>
      <c r="AF307" s="160">
        <f>Input!AF219</f>
        <v>0</v>
      </c>
      <c r="AG307" s="160">
        <f>Input!AG219</f>
        <v>0</v>
      </c>
      <c r="AH307" s="160">
        <f>Input!AH219</f>
        <v>0</v>
      </c>
      <c r="AI307" s="335">
        <f>Input!AI219</f>
        <v>0</v>
      </c>
      <c r="AJ307" s="332">
        <f>Input!AJ219</f>
        <v>0</v>
      </c>
      <c r="AK307" s="160">
        <f>Input!AK219</f>
        <v>0</v>
      </c>
      <c r="AL307" s="160">
        <f>Input!AL219</f>
        <v>0</v>
      </c>
      <c r="AM307" s="160">
        <f>Input!AM219</f>
        <v>0</v>
      </c>
      <c r="AN307" s="335">
        <f>Input!AN219</f>
        <v>0</v>
      </c>
    </row>
    <row r="308" spans="1:40" outlineLevel="2">
      <c r="A308" s="882">
        <f>ROW()</f>
        <v>308</v>
      </c>
      <c r="B308" s="453"/>
      <c r="D308" s="452" t="s">
        <v>36</v>
      </c>
      <c r="H308" s="458"/>
      <c r="I308" s="458"/>
      <c r="J308" s="459"/>
      <c r="K308" s="458"/>
      <c r="L308" s="458"/>
      <c r="M308" s="458"/>
      <c r="N308" s="458"/>
      <c r="O308" s="332">
        <f>Input!O220</f>
        <v>0</v>
      </c>
      <c r="P308" s="160">
        <f>Input!P220</f>
        <v>0</v>
      </c>
      <c r="Q308" s="160">
        <f>Input!Q220</f>
        <v>0</v>
      </c>
      <c r="R308" s="160">
        <f>Input!R220</f>
        <v>0</v>
      </c>
      <c r="S308" s="335">
        <f>Input!S220</f>
        <v>0</v>
      </c>
      <c r="T308" s="160">
        <f>Input!T220</f>
        <v>0</v>
      </c>
      <c r="U308" s="160">
        <f>Input!U220</f>
        <v>0</v>
      </c>
      <c r="V308" s="160">
        <f>Input!V220</f>
        <v>0</v>
      </c>
      <c r="W308" s="160">
        <f>Input!W220</f>
        <v>0</v>
      </c>
      <c r="X308" s="335">
        <f>Input!X220</f>
        <v>0</v>
      </c>
      <c r="Y308" s="332">
        <f>Input!Y220</f>
        <v>0</v>
      </c>
      <c r="Z308" s="160">
        <f>Input!Z220</f>
        <v>0</v>
      </c>
      <c r="AA308" s="160">
        <f>Input!AA220</f>
        <v>0</v>
      </c>
      <c r="AB308" s="160">
        <f>Input!AB220</f>
        <v>0</v>
      </c>
      <c r="AC308" s="160">
        <f>Input!AC220</f>
        <v>0</v>
      </c>
      <c r="AD308" s="335">
        <f>Input!AD220</f>
        <v>0</v>
      </c>
      <c r="AE308" s="332">
        <f>Input!AE220</f>
        <v>0</v>
      </c>
      <c r="AF308" s="160">
        <f>Input!AF220</f>
        <v>0</v>
      </c>
      <c r="AG308" s="160">
        <f>Input!AG220</f>
        <v>0</v>
      </c>
      <c r="AH308" s="160">
        <f>Input!AH220</f>
        <v>0</v>
      </c>
      <c r="AI308" s="335">
        <f>Input!AI220</f>
        <v>0</v>
      </c>
      <c r="AJ308" s="332">
        <f>Input!AJ220</f>
        <v>0</v>
      </c>
      <c r="AK308" s="160">
        <f>Input!AK220</f>
        <v>0</v>
      </c>
      <c r="AL308" s="160">
        <f>Input!AL220</f>
        <v>0</v>
      </c>
      <c r="AM308" s="160">
        <f>Input!AM220</f>
        <v>0</v>
      </c>
      <c r="AN308" s="335">
        <f>Input!AN220</f>
        <v>0</v>
      </c>
    </row>
    <row r="309" spans="1:40" outlineLevel="2">
      <c r="A309" s="882">
        <f>ROW()</f>
        <v>309</v>
      </c>
      <c r="B309" s="453"/>
      <c r="D309" s="452" t="s">
        <v>583</v>
      </c>
      <c r="H309" s="458"/>
      <c r="I309" s="458"/>
      <c r="J309" s="459"/>
      <c r="K309" s="458"/>
      <c r="L309" s="458"/>
      <c r="M309" s="458"/>
      <c r="N309" s="458"/>
      <c r="O309" s="332">
        <f>Input!O221</f>
        <v>0</v>
      </c>
      <c r="P309" s="160">
        <f>Input!P221</f>
        <v>0</v>
      </c>
      <c r="Q309" s="160">
        <f>Input!Q221</f>
        <v>0</v>
      </c>
      <c r="R309" s="160">
        <f>Input!R221</f>
        <v>0</v>
      </c>
      <c r="S309" s="335">
        <f>Input!S221</f>
        <v>0</v>
      </c>
      <c r="T309" s="160">
        <f>Input!T221</f>
        <v>0</v>
      </c>
      <c r="U309" s="160">
        <f>Input!U221</f>
        <v>0</v>
      </c>
      <c r="V309" s="160">
        <f>Input!V221</f>
        <v>0</v>
      </c>
      <c r="W309" s="160">
        <f>Input!W221</f>
        <v>0</v>
      </c>
      <c r="X309" s="335">
        <f>Input!X221</f>
        <v>0</v>
      </c>
      <c r="Y309" s="332">
        <f>Input!Y221</f>
        <v>0</v>
      </c>
      <c r="Z309" s="160">
        <f>Input!Z221</f>
        <v>0</v>
      </c>
      <c r="AA309" s="160">
        <f>Input!AA221</f>
        <v>0</v>
      </c>
      <c r="AB309" s="160">
        <f>Input!AB221</f>
        <v>0</v>
      </c>
      <c r="AC309" s="160">
        <f>Input!AC221</f>
        <v>0</v>
      </c>
      <c r="AD309" s="335">
        <f>Input!AD221</f>
        <v>0</v>
      </c>
      <c r="AE309" s="332">
        <f>Input!AE221</f>
        <v>0</v>
      </c>
      <c r="AF309" s="160">
        <f>Input!AF221</f>
        <v>0</v>
      </c>
      <c r="AG309" s="160">
        <f>Input!AG221</f>
        <v>0</v>
      </c>
      <c r="AH309" s="160">
        <f>Input!AH221</f>
        <v>0</v>
      </c>
      <c r="AI309" s="335">
        <f>Input!AI221</f>
        <v>0</v>
      </c>
      <c r="AJ309" s="332">
        <f>Input!AJ221</f>
        <v>0</v>
      </c>
      <c r="AK309" s="160">
        <f>Input!AK221</f>
        <v>0</v>
      </c>
      <c r="AL309" s="160">
        <f>Input!AL221</f>
        <v>0</v>
      </c>
      <c r="AM309" s="160">
        <f>Input!AM221</f>
        <v>0</v>
      </c>
      <c r="AN309" s="335">
        <f>Input!AN221</f>
        <v>0</v>
      </c>
    </row>
    <row r="310" spans="1:40" outlineLevel="2">
      <c r="A310" s="882">
        <f>ROW()</f>
        <v>310</v>
      </c>
      <c r="B310" s="453"/>
      <c r="D310" s="452" t="s">
        <v>81</v>
      </c>
      <c r="H310" s="458"/>
      <c r="I310" s="458"/>
      <c r="J310" s="459"/>
      <c r="K310" s="458"/>
      <c r="L310" s="458"/>
      <c r="M310" s="458"/>
      <c r="N310" s="458"/>
      <c r="O310" s="332">
        <f>Input!O222</f>
        <v>0</v>
      </c>
      <c r="P310" s="160">
        <f>Input!P222</f>
        <v>0</v>
      </c>
      <c r="Q310" s="160">
        <f>Input!Q222</f>
        <v>0</v>
      </c>
      <c r="R310" s="160">
        <f>Input!R222</f>
        <v>0</v>
      </c>
      <c r="S310" s="335">
        <f>Input!S222</f>
        <v>0</v>
      </c>
      <c r="T310" s="160">
        <f>Input!T222</f>
        <v>0</v>
      </c>
      <c r="U310" s="160">
        <f>Input!U222</f>
        <v>0</v>
      </c>
      <c r="V310" s="160">
        <f>Input!V222</f>
        <v>0</v>
      </c>
      <c r="W310" s="160">
        <f>Input!W222</f>
        <v>0</v>
      </c>
      <c r="X310" s="335">
        <f>Input!X222</f>
        <v>0</v>
      </c>
      <c r="Y310" s="332">
        <f>Input!Y222</f>
        <v>0</v>
      </c>
      <c r="Z310" s="160">
        <f>Input!Z222</f>
        <v>0</v>
      </c>
      <c r="AA310" s="160">
        <f>Input!AA222</f>
        <v>0</v>
      </c>
      <c r="AB310" s="160">
        <f>Input!AB222</f>
        <v>0</v>
      </c>
      <c r="AC310" s="160">
        <f>Input!AC222</f>
        <v>0</v>
      </c>
      <c r="AD310" s="335">
        <f>Input!AD222</f>
        <v>0</v>
      </c>
      <c r="AE310" s="332">
        <f>Input!AE222</f>
        <v>0</v>
      </c>
      <c r="AF310" s="160">
        <f>Input!AF222</f>
        <v>0</v>
      </c>
      <c r="AG310" s="160">
        <f>Input!AG222</f>
        <v>0</v>
      </c>
      <c r="AH310" s="160">
        <f>Input!AH222</f>
        <v>0</v>
      </c>
      <c r="AI310" s="335">
        <f>Input!AI222</f>
        <v>0</v>
      </c>
      <c r="AJ310" s="332">
        <f>Input!AJ222</f>
        <v>0</v>
      </c>
      <c r="AK310" s="160">
        <f>Input!AK222</f>
        <v>0</v>
      </c>
      <c r="AL310" s="160">
        <f>Input!AL222</f>
        <v>0</v>
      </c>
      <c r="AM310" s="160">
        <f>Input!AM222</f>
        <v>0</v>
      </c>
      <c r="AN310" s="335">
        <f>Input!AN222</f>
        <v>0</v>
      </c>
    </row>
    <row r="311" spans="1:40" outlineLevel="2">
      <c r="A311" s="882">
        <f>ROW()</f>
        <v>311</v>
      </c>
      <c r="B311" s="453"/>
      <c r="D311" s="452" t="s">
        <v>28</v>
      </c>
      <c r="H311" s="458"/>
      <c r="I311" s="458"/>
      <c r="J311" s="459"/>
      <c r="K311" s="458"/>
      <c r="L311" s="458"/>
      <c r="M311" s="458"/>
      <c r="N311" s="458"/>
      <c r="O311" s="332">
        <f>Input!O223</f>
        <v>0</v>
      </c>
      <c r="P311" s="160">
        <f>Input!P223</f>
        <v>0</v>
      </c>
      <c r="Q311" s="160">
        <f>Input!Q223</f>
        <v>0</v>
      </c>
      <c r="R311" s="160">
        <f>Input!R223</f>
        <v>0</v>
      </c>
      <c r="S311" s="335">
        <f>Input!S223</f>
        <v>-4.8787174600454568</v>
      </c>
      <c r="T311" s="160">
        <f>Input!T223</f>
        <v>0</v>
      </c>
      <c r="U311" s="160">
        <f>Input!U223</f>
        <v>0</v>
      </c>
      <c r="V311" s="160">
        <f>Input!V223</f>
        <v>0</v>
      </c>
      <c r="W311" s="160">
        <f>Input!W223</f>
        <v>0</v>
      </c>
      <c r="X311" s="335">
        <f>Input!X223</f>
        <v>0</v>
      </c>
      <c r="Y311" s="332">
        <f>Input!Y223</f>
        <v>0</v>
      </c>
      <c r="Z311" s="160">
        <f>Input!Z223</f>
        <v>0</v>
      </c>
      <c r="AA311" s="160">
        <f>Input!AA223</f>
        <v>0</v>
      </c>
      <c r="AB311" s="160">
        <f>Input!AB223</f>
        <v>0</v>
      </c>
      <c r="AC311" s="160">
        <f>Input!AC223</f>
        <v>0</v>
      </c>
      <c r="AD311" s="335">
        <f>Input!AD223</f>
        <v>0</v>
      </c>
      <c r="AE311" s="332">
        <f>Input!AE223</f>
        <v>0</v>
      </c>
      <c r="AF311" s="160">
        <f>Input!AF223</f>
        <v>0</v>
      </c>
      <c r="AG311" s="160">
        <f>Input!AG223</f>
        <v>0</v>
      </c>
      <c r="AH311" s="160">
        <f>Input!AH223</f>
        <v>0</v>
      </c>
      <c r="AI311" s="335">
        <f>Input!AI223</f>
        <v>0</v>
      </c>
      <c r="AJ311" s="332">
        <f>Input!AJ223</f>
        <v>0</v>
      </c>
      <c r="AK311" s="160">
        <f>Input!AK223</f>
        <v>0</v>
      </c>
      <c r="AL311" s="160">
        <f>Input!AL223</f>
        <v>0</v>
      </c>
      <c r="AM311" s="160">
        <f>Input!AM223</f>
        <v>0</v>
      </c>
      <c r="AN311" s="335">
        <f>Input!AN223</f>
        <v>0</v>
      </c>
    </row>
    <row r="312" spans="1:40" outlineLevel="2">
      <c r="A312" s="882">
        <f>ROW()</f>
        <v>312</v>
      </c>
      <c r="B312" s="453"/>
      <c r="D312" s="456" t="s">
        <v>443</v>
      </c>
      <c r="E312" s="456"/>
      <c r="F312" s="456"/>
      <c r="G312" s="456"/>
      <c r="H312" s="460"/>
      <c r="I312" s="460"/>
      <c r="J312" s="461"/>
      <c r="K312" s="460"/>
      <c r="L312" s="460"/>
      <c r="M312" s="460"/>
      <c r="N312" s="460"/>
      <c r="O312" s="333">
        <f>Input!O224</f>
        <v>0</v>
      </c>
      <c r="P312" s="161">
        <f>Input!P224</f>
        <v>0</v>
      </c>
      <c r="Q312" s="161">
        <f>Input!Q224</f>
        <v>0</v>
      </c>
      <c r="R312" s="161">
        <f>Input!R224</f>
        <v>0</v>
      </c>
      <c r="S312" s="336">
        <f>Input!S224</f>
        <v>0</v>
      </c>
      <c r="T312" s="161">
        <f>Input!T224</f>
        <v>0</v>
      </c>
      <c r="U312" s="161">
        <f>Input!U224</f>
        <v>0</v>
      </c>
      <c r="V312" s="161">
        <f>Input!V224</f>
        <v>0</v>
      </c>
      <c r="W312" s="161">
        <f>Input!W224</f>
        <v>0</v>
      </c>
      <c r="X312" s="336">
        <f>Input!X224</f>
        <v>0</v>
      </c>
      <c r="Y312" s="333">
        <f>Input!Y224</f>
        <v>0</v>
      </c>
      <c r="Z312" s="161">
        <f>Input!Z224</f>
        <v>0</v>
      </c>
      <c r="AA312" s="161">
        <f>Input!AA224</f>
        <v>0</v>
      </c>
      <c r="AB312" s="161">
        <f>Input!AB224</f>
        <v>0</v>
      </c>
      <c r="AC312" s="161">
        <f>Input!AC224</f>
        <v>0</v>
      </c>
      <c r="AD312" s="336">
        <f>Input!AD224</f>
        <v>0</v>
      </c>
      <c r="AE312" s="333">
        <f>Input!AE224</f>
        <v>0</v>
      </c>
      <c r="AF312" s="161">
        <f>Input!AF224</f>
        <v>0</v>
      </c>
      <c r="AG312" s="161">
        <f>Input!AG224</f>
        <v>0</v>
      </c>
      <c r="AH312" s="161">
        <f>Input!AH224</f>
        <v>0</v>
      </c>
      <c r="AI312" s="336">
        <f>Input!AI224</f>
        <v>0</v>
      </c>
      <c r="AJ312" s="333">
        <f>Input!AJ224</f>
        <v>0</v>
      </c>
      <c r="AK312" s="161">
        <f>Input!AK224</f>
        <v>0</v>
      </c>
      <c r="AL312" s="161">
        <f>Input!AL224</f>
        <v>0</v>
      </c>
      <c r="AM312" s="161">
        <f>Input!AM224</f>
        <v>0</v>
      </c>
      <c r="AN312" s="336">
        <f>Input!AN224</f>
        <v>0</v>
      </c>
    </row>
    <row r="313" spans="1:40" outlineLevel="2">
      <c r="A313" s="882">
        <f>ROW()</f>
        <v>313</v>
      </c>
      <c r="B313" s="453"/>
      <c r="D313" s="452" t="s">
        <v>24</v>
      </c>
      <c r="H313" s="458"/>
      <c r="I313" s="458"/>
      <c r="J313" s="459"/>
      <c r="K313" s="458"/>
      <c r="L313" s="458"/>
      <c r="M313" s="458"/>
      <c r="N313" s="458"/>
      <c r="O313" s="443">
        <f t="shared" ref="O313:AN313" si="418">SUM(O297:O312)</f>
        <v>0</v>
      </c>
      <c r="P313" s="439">
        <f t="shared" si="418"/>
        <v>0</v>
      </c>
      <c r="Q313" s="439">
        <f t="shared" si="418"/>
        <v>0</v>
      </c>
      <c r="R313" s="439">
        <f t="shared" si="418"/>
        <v>0</v>
      </c>
      <c r="S313" s="440">
        <f t="shared" si="418"/>
        <v>-6.3616881698959142</v>
      </c>
      <c r="T313" s="439">
        <f t="shared" si="418"/>
        <v>0</v>
      </c>
      <c r="U313" s="439">
        <f t="shared" si="418"/>
        <v>0</v>
      </c>
      <c r="V313" s="439">
        <f t="shared" si="418"/>
        <v>0</v>
      </c>
      <c r="W313" s="439">
        <f t="shared" si="418"/>
        <v>0</v>
      </c>
      <c r="X313" s="440">
        <f t="shared" si="418"/>
        <v>0</v>
      </c>
      <c r="Y313" s="443">
        <f t="shared" si="418"/>
        <v>0</v>
      </c>
      <c r="Z313" s="439">
        <f t="shared" si="418"/>
        <v>0</v>
      </c>
      <c r="AA313" s="439">
        <f t="shared" si="418"/>
        <v>0</v>
      </c>
      <c r="AB313" s="439">
        <f t="shared" si="418"/>
        <v>0</v>
      </c>
      <c r="AC313" s="439">
        <f t="shared" si="418"/>
        <v>0</v>
      </c>
      <c r="AD313" s="440">
        <f t="shared" si="418"/>
        <v>0</v>
      </c>
      <c r="AE313" s="443">
        <f t="shared" si="418"/>
        <v>0</v>
      </c>
      <c r="AF313" s="439">
        <f t="shared" si="418"/>
        <v>0</v>
      </c>
      <c r="AG313" s="439">
        <f t="shared" si="418"/>
        <v>0</v>
      </c>
      <c r="AH313" s="439">
        <f t="shared" si="418"/>
        <v>0</v>
      </c>
      <c r="AI313" s="440">
        <f t="shared" si="418"/>
        <v>0</v>
      </c>
      <c r="AJ313" s="443">
        <f t="shared" si="418"/>
        <v>-7.62</v>
      </c>
      <c r="AK313" s="439">
        <f t="shared" si="418"/>
        <v>-7.62</v>
      </c>
      <c r="AL313" s="439">
        <f t="shared" si="418"/>
        <v>-7.62</v>
      </c>
      <c r="AM313" s="439">
        <f t="shared" si="418"/>
        <v>-7.62</v>
      </c>
      <c r="AN313" s="440">
        <f t="shared" si="418"/>
        <v>-7.62</v>
      </c>
    </row>
    <row r="314" spans="1:40" outlineLevel="1">
      <c r="A314" s="732" t="s">
        <v>21</v>
      </c>
      <c r="B314" s="733"/>
      <c r="C314" s="881"/>
      <c r="D314" s="733"/>
      <c r="E314" s="733"/>
      <c r="F314" s="733"/>
      <c r="G314" s="730"/>
      <c r="H314" s="733"/>
      <c r="I314" s="730"/>
      <c r="J314" s="729"/>
      <c r="K314" s="730"/>
      <c r="L314" s="730"/>
      <c r="M314" s="730"/>
      <c r="N314" s="730"/>
      <c r="O314" s="729"/>
      <c r="P314" s="730"/>
      <c r="Q314" s="730"/>
      <c r="R314" s="730"/>
      <c r="S314" s="731"/>
      <c r="T314" s="730"/>
      <c r="U314" s="730"/>
      <c r="V314" s="730"/>
      <c r="W314" s="730"/>
      <c r="X314" s="731"/>
      <c r="Y314" s="729"/>
      <c r="Z314" s="730"/>
      <c r="AA314" s="730"/>
      <c r="AB314" s="730"/>
      <c r="AC314" s="730"/>
      <c r="AD314" s="731"/>
      <c r="AE314" s="729"/>
      <c r="AF314" s="730"/>
      <c r="AG314" s="730"/>
      <c r="AH314" s="730"/>
      <c r="AI314" s="731"/>
      <c r="AJ314" s="729"/>
      <c r="AK314" s="730"/>
      <c r="AL314" s="730"/>
      <c r="AM314" s="730"/>
      <c r="AN314" s="731"/>
    </row>
    <row r="315" spans="1:40" outlineLevel="2">
      <c r="A315" s="882">
        <f>ROW()</f>
        <v>315</v>
      </c>
      <c r="B315" s="453"/>
      <c r="D315" s="452" t="s">
        <v>300</v>
      </c>
      <c r="H315" s="458"/>
      <c r="I315" s="458"/>
      <c r="J315" s="459"/>
      <c r="K315" s="458"/>
      <c r="L315" s="458"/>
      <c r="M315" s="458"/>
      <c r="N315" s="458"/>
      <c r="O315" s="324">
        <f>-Input!O398</f>
        <v>-2.8004800364238966</v>
      </c>
      <c r="P315" s="157">
        <f>-Input!P398</f>
        <v>-2.8004800364238971</v>
      </c>
      <c r="Q315" s="157">
        <f>-Input!Q398</f>
        <v>-2.8004800364238971</v>
      </c>
      <c r="R315" s="157">
        <f>-Input!R398</f>
        <v>-2.8004800364238975</v>
      </c>
      <c r="S315" s="320">
        <f>-Input!S398</f>
        <v>-2.8004800364238975</v>
      </c>
      <c r="T315" s="157">
        <f>-Input!T398</f>
        <v>-1.4002400182119488</v>
      </c>
      <c r="U315" s="27">
        <f>-Input!U398</f>
        <v>-2.8004800364238975</v>
      </c>
      <c r="V315" s="27">
        <f>-Input!V398</f>
        <v>-2.8004800364238975</v>
      </c>
      <c r="W315" s="27">
        <f>-Input!W398</f>
        <v>-2.8004800364238975</v>
      </c>
      <c r="X315" s="313">
        <f>-Input!X398</f>
        <v>-2.8004800364238975</v>
      </c>
      <c r="Y315" s="326">
        <f>-Input!Y398</f>
        <v>-1.4002400182119488</v>
      </c>
      <c r="Z315" s="27">
        <f>-Input!Z398</f>
        <v>-2.8004800364238975</v>
      </c>
      <c r="AA315" s="27">
        <f>-Input!AA398</f>
        <v>-2.8004800364238975</v>
      </c>
      <c r="AB315" s="27">
        <f>-Input!AB398</f>
        <v>-2.8004800364238975</v>
      </c>
      <c r="AC315" s="27">
        <f>-Input!AC398</f>
        <v>-2.8004800364238984</v>
      </c>
      <c r="AD315" s="313">
        <f>-Input!AD398</f>
        <v>-2.8004800364238984</v>
      </c>
      <c r="AE315" s="324">
        <f>-Input!AE398</f>
        <v>-2.7825322000181902</v>
      </c>
      <c r="AF315" s="157">
        <f>-Input!AF398</f>
        <v>-2.7825322000181902</v>
      </c>
      <c r="AG315" s="157">
        <f>-Input!AG398</f>
        <v>-2.7825322000181902</v>
      </c>
      <c r="AH315" s="157">
        <f>-Input!AH398</f>
        <v>-2.7825322000181902</v>
      </c>
      <c r="AI315" s="320">
        <f>-Input!AI398</f>
        <v>-2.7825322000181902</v>
      </c>
      <c r="AJ315" s="326">
        <f t="shared" ref="AJ315:AN324" si="419">-IF($D315="Land",0,IF(AJ243&lt;0,AJ243,IF(AJ225&lt;1,AJ243,MAX(MIN(IF(AJ225&gt;0,(AJ243/AJ225)*AJ$9,0),AJ243*AJ$9),0))))</f>
        <v>-2.8016017761992549</v>
      </c>
      <c r="AK315" s="27">
        <f>-IF($D315="Land",0,IF(AK243&lt;0,AK243,IF(AK225&lt;1,AK243,MAX(MIN(IF(AK225&gt;0,(AK243/AK225)*AK$9,0),AK243*AK$9),0))))+SUM($AJ$297:AJ297)/AK225</f>
        <v>-2.8016017761992553</v>
      </c>
      <c r="AL315" s="27">
        <f>-IF($D315="Land",0,IF(AL243&lt;0,AL243,IF(AL225&lt;1,AL243,MAX(MIN(IF(AL225&gt;0,(AL243/AL225)*AL$9,0),AL243*AL$9),0))))+SUM($AJ$297:AK297)/AL225</f>
        <v>-2.8016017761992553</v>
      </c>
      <c r="AM315" s="27">
        <f>-IF($D315="Land",0,IF(AM243&lt;0,AM243,IF(AM225&lt;1,AM243,MAX(MIN(IF(AM225&gt;0,(AM243/AM225)*AM$9,0),AM243*AM$9),0))))+SUM($AJ$297:AL297)/AM225</f>
        <v>-2.8016017761992549</v>
      </c>
      <c r="AN315" s="313">
        <f>-IF($D315="Land",0,IF(AN243&lt;0,AN243,IF(AN225&lt;1,AN243,MAX(MIN(IF(AN225&gt;0,(AN243/AN225)*AN$9,0),AN243*AN$9),0))))+SUM($AJ$297:AM297)/AN225</f>
        <v>-2.8016017761992553</v>
      </c>
    </row>
    <row r="316" spans="1:40" outlineLevel="2">
      <c r="A316" s="882">
        <f>ROW()</f>
        <v>316</v>
      </c>
      <c r="B316" s="453"/>
      <c r="D316" s="452" t="s">
        <v>301</v>
      </c>
      <c r="H316" s="458"/>
      <c r="I316" s="458"/>
      <c r="J316" s="459"/>
      <c r="K316" s="458"/>
      <c r="L316" s="458"/>
      <c r="M316" s="458"/>
      <c r="N316" s="458"/>
      <c r="O316" s="324">
        <f>-Input!O399</f>
        <v>0</v>
      </c>
      <c r="P316" s="157">
        <f>-Input!P399</f>
        <v>0</v>
      </c>
      <c r="Q316" s="157">
        <f>-Input!Q399</f>
        <v>0</v>
      </c>
      <c r="R316" s="157">
        <f>-Input!R399</f>
        <v>0</v>
      </c>
      <c r="S316" s="320">
        <f>-Input!S399</f>
        <v>0</v>
      </c>
      <c r="T316" s="157">
        <f>-Input!T399</f>
        <v>0</v>
      </c>
      <c r="U316" s="27">
        <f>-Input!U399</f>
        <v>0</v>
      </c>
      <c r="V316" s="27">
        <f>-Input!V399</f>
        <v>0</v>
      </c>
      <c r="W316" s="27">
        <f>-Input!W399</f>
        <v>0</v>
      </c>
      <c r="X316" s="313">
        <f>-Input!X399</f>
        <v>0</v>
      </c>
      <c r="Y316" s="326">
        <f>-Input!Y399</f>
        <v>0</v>
      </c>
      <c r="Z316" s="27">
        <f>-Input!Z399</f>
        <v>0</v>
      </c>
      <c r="AA316" s="27">
        <f>-Input!AA399</f>
        <v>0</v>
      </c>
      <c r="AB316" s="27">
        <f>-Input!AB399</f>
        <v>0</v>
      </c>
      <c r="AC316" s="27">
        <f>-Input!AC399</f>
        <v>0</v>
      </c>
      <c r="AD316" s="313">
        <f>-Input!AD399</f>
        <v>0</v>
      </c>
      <c r="AE316" s="324">
        <f>-Input!AE399</f>
        <v>0</v>
      </c>
      <c r="AF316" s="157">
        <f>-Input!AF399</f>
        <v>0</v>
      </c>
      <c r="AG316" s="157">
        <f>-Input!AG399</f>
        <v>0</v>
      </c>
      <c r="AH316" s="157">
        <f>-Input!AH399</f>
        <v>0</v>
      </c>
      <c r="AI316" s="320">
        <f>-Input!AI399</f>
        <v>0</v>
      </c>
      <c r="AJ316" s="326">
        <f t="shared" si="419"/>
        <v>0</v>
      </c>
      <c r="AK316" s="27">
        <f t="shared" si="419"/>
        <v>0</v>
      </c>
      <c r="AL316" s="27">
        <f t="shared" si="419"/>
        <v>0</v>
      </c>
      <c r="AM316" s="27">
        <f t="shared" si="419"/>
        <v>0</v>
      </c>
      <c r="AN316" s="313">
        <f t="shared" si="419"/>
        <v>0</v>
      </c>
    </row>
    <row r="317" spans="1:40" outlineLevel="2">
      <c r="A317" s="882">
        <f>ROW()</f>
        <v>317</v>
      </c>
      <c r="B317" s="453"/>
      <c r="D317" s="452" t="s">
        <v>29</v>
      </c>
      <c r="H317" s="458"/>
      <c r="I317" s="458"/>
      <c r="J317" s="459"/>
      <c r="K317" s="458"/>
      <c r="L317" s="458"/>
      <c r="M317" s="458"/>
      <c r="N317" s="458"/>
      <c r="O317" s="324">
        <f>-Input!O400</f>
        <v>-6.9994950307574531</v>
      </c>
      <c r="P317" s="157">
        <f>-Input!P400</f>
        <v>-6.9994950307574513</v>
      </c>
      <c r="Q317" s="157">
        <f>-Input!Q400</f>
        <v>-6.9994950307574513</v>
      </c>
      <c r="R317" s="157">
        <f>-Input!R400</f>
        <v>-6.9994950307574513</v>
      </c>
      <c r="S317" s="320">
        <f>-Input!S400</f>
        <v>-6.9994950307574513</v>
      </c>
      <c r="T317" s="157">
        <f>-Input!T400</f>
        <v>-3.4997475153787274</v>
      </c>
      <c r="U317" s="27">
        <f>-Input!U400</f>
        <v>-6.9994950307574548</v>
      </c>
      <c r="V317" s="27">
        <f>-Input!V400</f>
        <v>-6.9994950307574539</v>
      </c>
      <c r="W317" s="27">
        <f>-Input!W400</f>
        <v>-6.9994950307574539</v>
      </c>
      <c r="X317" s="313">
        <f>-Input!X400</f>
        <v>-6.9994950307574539</v>
      </c>
      <c r="Y317" s="326">
        <f>-Input!Y400</f>
        <v>-3.4997475153787252</v>
      </c>
      <c r="Z317" s="27">
        <f>-Input!Z400</f>
        <v>-6.9994950307574513</v>
      </c>
      <c r="AA317" s="27">
        <f>-Input!AA400</f>
        <v>-6.9994950307574513</v>
      </c>
      <c r="AB317" s="27">
        <f>-Input!AB400</f>
        <v>-6.9994950307574504</v>
      </c>
      <c r="AC317" s="27">
        <f>-Input!AC400</f>
        <v>-6.9994950307574504</v>
      </c>
      <c r="AD317" s="313">
        <f>-Input!AD400</f>
        <v>-6.9994950307574504</v>
      </c>
      <c r="AE317" s="324">
        <f>-Input!AE400</f>
        <v>-6.9546363672066844</v>
      </c>
      <c r="AF317" s="157">
        <f>-Input!AF400</f>
        <v>-6.9546363672066844</v>
      </c>
      <c r="AG317" s="157">
        <f>-Input!AG400</f>
        <v>-6.9546363672066844</v>
      </c>
      <c r="AH317" s="157">
        <f>-Input!AH400</f>
        <v>-6.9546363672066844</v>
      </c>
      <c r="AI317" s="320">
        <f>-Input!AI400</f>
        <v>-6.9546363672066844</v>
      </c>
      <c r="AJ317" s="326">
        <f t="shared" si="419"/>
        <v>-7.0084667634676112</v>
      </c>
      <c r="AK317" s="27">
        <f t="shared" si="419"/>
        <v>-7.0084667634676103</v>
      </c>
      <c r="AL317" s="27">
        <f t="shared" si="419"/>
        <v>-7.0084667634676103</v>
      </c>
      <c r="AM317" s="27">
        <f t="shared" si="419"/>
        <v>-7.0084667634676094</v>
      </c>
      <c r="AN317" s="313">
        <f t="shared" si="419"/>
        <v>-7.0084667634676086</v>
      </c>
    </row>
    <row r="318" spans="1:40" outlineLevel="2">
      <c r="A318" s="882">
        <f>ROW()</f>
        <v>318</v>
      </c>
      <c r="B318" s="453"/>
      <c r="D318" s="452" t="s">
        <v>30</v>
      </c>
      <c r="H318" s="458"/>
      <c r="I318" s="458"/>
      <c r="J318" s="459"/>
      <c r="K318" s="458"/>
      <c r="L318" s="458"/>
      <c r="M318" s="458"/>
      <c r="N318" s="458"/>
      <c r="O318" s="324">
        <f>-Input!O401</f>
        <v>-4.7287513777783579</v>
      </c>
      <c r="P318" s="157">
        <f>-Input!P401</f>
        <v>-4.7287513777783579</v>
      </c>
      <c r="Q318" s="157">
        <f>-Input!Q401</f>
        <v>-4.7287513777783579</v>
      </c>
      <c r="R318" s="157">
        <f>-Input!R401</f>
        <v>-4.7287513777783579</v>
      </c>
      <c r="S318" s="320">
        <f>-Input!S401</f>
        <v>-4.7287513777783579</v>
      </c>
      <c r="T318" s="157">
        <f>-Input!T401</f>
        <v>-2.3643756888891798</v>
      </c>
      <c r="U318" s="27">
        <f>-Input!U401</f>
        <v>-4.7287513777783596</v>
      </c>
      <c r="V318" s="27">
        <f>-Input!V401</f>
        <v>-4.7287513777783596</v>
      </c>
      <c r="W318" s="27">
        <f>-Input!W401</f>
        <v>-4.7287513777783605</v>
      </c>
      <c r="X318" s="313">
        <f>-Input!X401</f>
        <v>-4.7287513777783605</v>
      </c>
      <c r="Y318" s="326">
        <f>-Input!Y401</f>
        <v>-2.3643756888891789</v>
      </c>
      <c r="Z318" s="27">
        <f>-Input!Z401</f>
        <v>-4.7287513777783579</v>
      </c>
      <c r="AA318" s="27">
        <f>-Input!AA401</f>
        <v>-4.7287513777783579</v>
      </c>
      <c r="AB318" s="27">
        <f>-Input!AB401</f>
        <v>-4.7287513777783579</v>
      </c>
      <c r="AC318" s="27">
        <f>-Input!AC401</f>
        <v>-4.7287513777783579</v>
      </c>
      <c r="AD318" s="313">
        <f>-Input!AD401</f>
        <v>-4.7287513777783579</v>
      </c>
      <c r="AE318" s="324">
        <f>-Input!AE401</f>
        <v>-4.6984455534097656</v>
      </c>
      <c r="AF318" s="157">
        <f>-Input!AF401</f>
        <v>-4.6984455534097656</v>
      </c>
      <c r="AG318" s="157">
        <f>-Input!AG401</f>
        <v>-4.6984455534097656</v>
      </c>
      <c r="AH318" s="157">
        <f>-Input!AH401</f>
        <v>-4.6984455534097656</v>
      </c>
      <c r="AI318" s="320">
        <f>-Input!AI401</f>
        <v>-4.6984455534097656</v>
      </c>
      <c r="AJ318" s="326">
        <f t="shared" si="419"/>
        <v>-4.7388533192345514</v>
      </c>
      <c r="AK318" s="27">
        <f t="shared" si="419"/>
        <v>-4.7388533192345514</v>
      </c>
      <c r="AL318" s="27">
        <f t="shared" si="419"/>
        <v>-4.7388533192345514</v>
      </c>
      <c r="AM318" s="27">
        <f t="shared" si="419"/>
        <v>-4.7388533192345514</v>
      </c>
      <c r="AN318" s="313">
        <f t="shared" si="419"/>
        <v>-4.7388533192345514</v>
      </c>
    </row>
    <row r="319" spans="1:40" outlineLevel="2">
      <c r="A319" s="882">
        <f>ROW()</f>
        <v>319</v>
      </c>
      <c r="B319" s="453"/>
      <c r="D319" s="452" t="s">
        <v>31</v>
      </c>
      <c r="H319" s="458"/>
      <c r="I319" s="458"/>
      <c r="J319" s="459"/>
      <c r="K319" s="458"/>
      <c r="L319" s="458"/>
      <c r="M319" s="458"/>
      <c r="N319" s="458"/>
      <c r="O319" s="324">
        <f>-Input!O402</f>
        <v>-1.6723751489351244</v>
      </c>
      <c r="P319" s="157">
        <f>-Input!P402</f>
        <v>-1.6723751489351244</v>
      </c>
      <c r="Q319" s="157">
        <f>-Input!Q402</f>
        <v>-1.6723751489351244</v>
      </c>
      <c r="R319" s="157">
        <f>-Input!R402</f>
        <v>-1.6723751489351244</v>
      </c>
      <c r="S319" s="320">
        <f>-Input!S402</f>
        <v>-1.6723751489351244</v>
      </c>
      <c r="T319" s="157">
        <f>-Input!T402</f>
        <v>-0.83618757446756209</v>
      </c>
      <c r="U319" s="27">
        <f>-Input!U402</f>
        <v>-1.6723751489351242</v>
      </c>
      <c r="V319" s="27">
        <f>-Input!V402</f>
        <v>-1.6723751489351242</v>
      </c>
      <c r="W319" s="27">
        <f>-Input!W402</f>
        <v>-1.6723751489351242</v>
      </c>
      <c r="X319" s="313">
        <f>-Input!X402</f>
        <v>-1.6723751489351242</v>
      </c>
      <c r="Y319" s="326">
        <f>-Input!Y402</f>
        <v>-0.83618757446756198</v>
      </c>
      <c r="Z319" s="27">
        <f>-Input!Z402</f>
        <v>-1.672375148935124</v>
      </c>
      <c r="AA319" s="27">
        <f>-Input!AA402</f>
        <v>-1.672375148935124</v>
      </c>
      <c r="AB319" s="27">
        <f>-Input!AB402</f>
        <v>-1.672375148935124</v>
      </c>
      <c r="AC319" s="27">
        <f>-Input!AC402</f>
        <v>-1.6723751489351242</v>
      </c>
      <c r="AD319" s="313">
        <f>-Input!AD402</f>
        <v>-1.6723751489351246</v>
      </c>
      <c r="AE319" s="324">
        <f>-Input!AE402</f>
        <v>-1.6616571594505827</v>
      </c>
      <c r="AF319" s="157">
        <f>-Input!AF402</f>
        <v>-1.6616571594505827</v>
      </c>
      <c r="AG319" s="157">
        <f>-Input!AG402</f>
        <v>-1.6616571594505827</v>
      </c>
      <c r="AH319" s="157">
        <f>-Input!AH402</f>
        <v>-1.6616571594505827</v>
      </c>
      <c r="AI319" s="320">
        <f>-Input!AI402</f>
        <v>-1.6616571594505827</v>
      </c>
      <c r="AJ319" s="326">
        <f t="shared" si="419"/>
        <v>-1.6800308557097972</v>
      </c>
      <c r="AK319" s="27">
        <f t="shared" si="419"/>
        <v>-1.6800308557097974</v>
      </c>
      <c r="AL319" s="27">
        <f t="shared" si="419"/>
        <v>-1.6800308557097974</v>
      </c>
      <c r="AM319" s="27">
        <f t="shared" si="419"/>
        <v>-1.6800308557097974</v>
      </c>
      <c r="AN319" s="313">
        <f t="shared" si="419"/>
        <v>-1.6800308557097974</v>
      </c>
    </row>
    <row r="320" spans="1:40" outlineLevel="2">
      <c r="A320" s="882">
        <f>ROW()</f>
        <v>320</v>
      </c>
      <c r="B320" s="453"/>
      <c r="D320" s="452" t="s">
        <v>32</v>
      </c>
      <c r="H320" s="458"/>
      <c r="I320" s="458"/>
      <c r="J320" s="459"/>
      <c r="K320" s="458"/>
      <c r="L320" s="458"/>
      <c r="M320" s="458"/>
      <c r="N320" s="458"/>
      <c r="O320" s="324">
        <f>-Input!O403</f>
        <v>-0.72347306226659092</v>
      </c>
      <c r="P320" s="157">
        <f>-Input!P403</f>
        <v>-0.72347306226659103</v>
      </c>
      <c r="Q320" s="157">
        <f>-Input!Q403</f>
        <v>-0.72347306226659103</v>
      </c>
      <c r="R320" s="157">
        <f>-Input!R403</f>
        <v>-0.72347306226659103</v>
      </c>
      <c r="S320" s="320">
        <f>-Input!S403</f>
        <v>-0.72347306226659103</v>
      </c>
      <c r="T320" s="157">
        <f>-Input!T403</f>
        <v>-0.36173653113329546</v>
      </c>
      <c r="U320" s="27">
        <f>-Input!U403</f>
        <v>-0.72347306226659092</v>
      </c>
      <c r="V320" s="27">
        <f>-Input!V403</f>
        <v>-0.72347306226659092</v>
      </c>
      <c r="W320" s="27">
        <f>-Input!W403</f>
        <v>-0.72347306226659092</v>
      </c>
      <c r="X320" s="313">
        <f>-Input!X403</f>
        <v>-0.72347306226659092</v>
      </c>
      <c r="Y320" s="326">
        <f>-Input!Y403</f>
        <v>-0.36173653113329546</v>
      </c>
      <c r="Z320" s="27">
        <f>-Input!Z403</f>
        <v>-0.72347306226659092</v>
      </c>
      <c r="AA320" s="27">
        <f>-Input!AA403</f>
        <v>-0.72347306226659092</v>
      </c>
      <c r="AB320" s="27">
        <f>-Input!AB403</f>
        <v>-0.72347306226659092</v>
      </c>
      <c r="AC320" s="27">
        <f>-Input!AC403</f>
        <v>-0.72347306226659092</v>
      </c>
      <c r="AD320" s="313">
        <f>-Input!AD403</f>
        <v>-0.72347306226659092</v>
      </c>
      <c r="AE320" s="324">
        <f>-Input!AE403</f>
        <v>-0.71883643711782763</v>
      </c>
      <c r="AF320" s="157">
        <f>-Input!AF403</f>
        <v>-0.71883643711782763</v>
      </c>
      <c r="AG320" s="157">
        <f>-Input!AG403</f>
        <v>-0.71883643711782763</v>
      </c>
      <c r="AH320" s="157">
        <f>-Input!AH403</f>
        <v>-0.71883643711782763</v>
      </c>
      <c r="AI320" s="320">
        <f>-Input!AI403</f>
        <v>-0.71883643711782763</v>
      </c>
      <c r="AJ320" s="326">
        <f t="shared" si="419"/>
        <v>-0.7350646251385009</v>
      </c>
      <c r="AK320" s="27">
        <f t="shared" si="419"/>
        <v>-0.7350646251385009</v>
      </c>
      <c r="AL320" s="27">
        <f t="shared" si="419"/>
        <v>0</v>
      </c>
      <c r="AM320" s="27">
        <f t="shared" si="419"/>
        <v>0</v>
      </c>
      <c r="AN320" s="313">
        <f t="shared" si="419"/>
        <v>0</v>
      </c>
    </row>
    <row r="321" spans="1:40" outlineLevel="2">
      <c r="A321" s="882">
        <f>ROW()</f>
        <v>321</v>
      </c>
      <c r="B321" s="453"/>
      <c r="D321" s="452" t="s">
        <v>33</v>
      </c>
      <c r="H321" s="458"/>
      <c r="I321" s="458"/>
      <c r="J321" s="459"/>
      <c r="K321" s="458"/>
      <c r="L321" s="458"/>
      <c r="M321" s="458"/>
      <c r="N321" s="458"/>
      <c r="O321" s="324">
        <f>-Input!O404</f>
        <v>-0.15770003853784617</v>
      </c>
      <c r="P321" s="157">
        <f>-Input!P404</f>
        <v>-0.15770003853784617</v>
      </c>
      <c r="Q321" s="157">
        <f>-Input!Q404</f>
        <v>-0.15770003853784617</v>
      </c>
      <c r="R321" s="157">
        <f>-Input!R404</f>
        <v>-0.15770003853784617</v>
      </c>
      <c r="S321" s="320">
        <f>-Input!S404</f>
        <v>-0.15770003853784617</v>
      </c>
      <c r="T321" s="157">
        <f>-Input!T404</f>
        <v>-7.8850019268923086E-2</v>
      </c>
      <c r="U321" s="27">
        <f>-Input!U404</f>
        <v>-0.15770003853784617</v>
      </c>
      <c r="V321" s="27">
        <f>-Input!V404</f>
        <v>-0.15770003853784617</v>
      </c>
      <c r="W321" s="27">
        <f>-Input!W404</f>
        <v>-0.15770003853784617</v>
      </c>
      <c r="X321" s="313">
        <f>-Input!X404</f>
        <v>-0.15770003853784617</v>
      </c>
      <c r="Y321" s="326">
        <f>-Input!Y404</f>
        <v>-7.8850019268923141E-2</v>
      </c>
      <c r="Z321" s="27">
        <f>-Input!Z404</f>
        <v>-0.15770003853784631</v>
      </c>
      <c r="AA321" s="27">
        <f>-Input!AA404</f>
        <v>-0.15770003853784631</v>
      </c>
      <c r="AB321" s="27">
        <f>-Input!AB404</f>
        <v>-0.15770003853784631</v>
      </c>
      <c r="AC321" s="27">
        <f>-Input!AC404</f>
        <v>-0.15770003853784628</v>
      </c>
      <c r="AD321" s="313">
        <f>-Input!AD404</f>
        <v>-0.15770003853784628</v>
      </c>
      <c r="AE321" s="324">
        <f>-Input!AE404</f>
        <v>-0.15668936377636353</v>
      </c>
      <c r="AF321" s="157">
        <f>-Input!AF404</f>
        <v>-0.15668936377636353</v>
      </c>
      <c r="AG321" s="157">
        <f>-Input!AG404</f>
        <v>-0.15668936377636353</v>
      </c>
      <c r="AH321" s="157">
        <f>-Input!AH404</f>
        <v>-0.15668936377636353</v>
      </c>
      <c r="AI321" s="320">
        <f>-Input!AI404</f>
        <v>0</v>
      </c>
      <c r="AJ321" s="326">
        <f t="shared" si="419"/>
        <v>-4.0426990459305201E-3</v>
      </c>
      <c r="AK321" s="27">
        <f t="shared" si="419"/>
        <v>0</v>
      </c>
      <c r="AL321" s="27">
        <f t="shared" si="419"/>
        <v>0</v>
      </c>
      <c r="AM321" s="27">
        <f t="shared" si="419"/>
        <v>0</v>
      </c>
      <c r="AN321" s="313">
        <f t="shared" si="419"/>
        <v>0</v>
      </c>
    </row>
    <row r="322" spans="1:40" outlineLevel="2">
      <c r="A322" s="882">
        <f>ROW()</f>
        <v>322</v>
      </c>
      <c r="B322" s="453"/>
      <c r="D322" s="452" t="s">
        <v>27</v>
      </c>
      <c r="H322" s="458"/>
      <c r="I322" s="458"/>
      <c r="J322" s="459"/>
      <c r="K322" s="458"/>
      <c r="L322" s="458"/>
      <c r="M322" s="458"/>
      <c r="N322" s="458"/>
      <c r="O322" s="324">
        <f>-Input!O405</f>
        <v>-0.14853204277193938</v>
      </c>
      <c r="P322" s="157">
        <f>-Input!P405</f>
        <v>-0.14853204277193938</v>
      </c>
      <c r="Q322" s="157">
        <f>-Input!Q405</f>
        <v>-0.14853204277193938</v>
      </c>
      <c r="R322" s="157">
        <f>-Input!R405</f>
        <v>-0.14853204277193938</v>
      </c>
      <c r="S322" s="320">
        <f>-Input!S405</f>
        <v>-0.14853204277193938</v>
      </c>
      <c r="T322" s="157">
        <f>-Input!T405</f>
        <v>-1.7228686391721343E-2</v>
      </c>
      <c r="U322" s="27">
        <f>-Input!U405</f>
        <v>-3.4457372783442679E-2</v>
      </c>
      <c r="V322" s="27">
        <f>-Input!V405</f>
        <v>-3.4457372783442679E-2</v>
      </c>
      <c r="W322" s="27">
        <f>-Input!W405</f>
        <v>-3.4457372783442679E-2</v>
      </c>
      <c r="X322" s="313">
        <f>-Input!X405</f>
        <v>-3.4457372783442679E-2</v>
      </c>
      <c r="Y322" s="326">
        <f>-Input!Y405</f>
        <v>-1.722868639172136E-2</v>
      </c>
      <c r="Z322" s="27">
        <f>-Input!Z405</f>
        <v>-3.445737278344272E-2</v>
      </c>
      <c r="AA322" s="27">
        <f>-Input!AA405</f>
        <v>-3.445737278344272E-2</v>
      </c>
      <c r="AB322" s="27">
        <f>-Input!AB405</f>
        <v>-3.445737278344272E-2</v>
      </c>
      <c r="AC322" s="27">
        <f>-Input!AC405</f>
        <v>-3.4457372783442713E-2</v>
      </c>
      <c r="AD322" s="313">
        <f>-Input!AD405</f>
        <v>-3.4457372783442713E-2</v>
      </c>
      <c r="AE322" s="324">
        <f>-Input!AE405</f>
        <v>-3.4236540896893049E-2</v>
      </c>
      <c r="AF322" s="157">
        <f>-Input!AF405</f>
        <v>-3.4236540896893049E-2</v>
      </c>
      <c r="AG322" s="157">
        <f>-Input!AG405</f>
        <v>-3.4236540896893049E-2</v>
      </c>
      <c r="AH322" s="157">
        <f>-Input!AH405</f>
        <v>0</v>
      </c>
      <c r="AI322" s="320">
        <f>-Input!AI405</f>
        <v>0</v>
      </c>
      <c r="AJ322" s="326">
        <f t="shared" si="419"/>
        <v>-6.6249565964922319E-4</v>
      </c>
      <c r="AK322" s="27">
        <f t="shared" si="419"/>
        <v>0</v>
      </c>
      <c r="AL322" s="27">
        <f t="shared" si="419"/>
        <v>0</v>
      </c>
      <c r="AM322" s="27">
        <f t="shared" si="419"/>
        <v>0</v>
      </c>
      <c r="AN322" s="313">
        <f t="shared" si="419"/>
        <v>0</v>
      </c>
    </row>
    <row r="323" spans="1:40" outlineLevel="2">
      <c r="A323" s="882">
        <f>ROW()</f>
        <v>323</v>
      </c>
      <c r="B323" s="453"/>
      <c r="D323" s="452" t="s">
        <v>34</v>
      </c>
      <c r="H323" s="458"/>
      <c r="I323" s="458"/>
      <c r="J323" s="459"/>
      <c r="K323" s="458"/>
      <c r="L323" s="458"/>
      <c r="M323" s="458"/>
      <c r="N323" s="458"/>
      <c r="O323" s="324">
        <f>-Input!O406</f>
        <v>-11.925327424446012</v>
      </c>
      <c r="P323" s="157">
        <f>-Input!P406</f>
        <v>-11.925327424446012</v>
      </c>
      <c r="Q323" s="157">
        <f>-Input!Q406</f>
        <v>-11.925327424446012</v>
      </c>
      <c r="R323" s="157">
        <f>-Input!R406</f>
        <v>-11.925327424446012</v>
      </c>
      <c r="S323" s="320">
        <f>-Input!S406</f>
        <v>-11.925327424446012</v>
      </c>
      <c r="T323" s="157">
        <f>-Input!T406</f>
        <v>0</v>
      </c>
      <c r="U323" s="27">
        <f>-Input!U406</f>
        <v>0</v>
      </c>
      <c r="V323" s="27">
        <f>-Input!V406</f>
        <v>0</v>
      </c>
      <c r="W323" s="27">
        <f>-Input!W406</f>
        <v>0</v>
      </c>
      <c r="X323" s="313">
        <f>-Input!X406</f>
        <v>0</v>
      </c>
      <c r="Y323" s="326">
        <f>-Input!Y406</f>
        <v>0</v>
      </c>
      <c r="Z323" s="27">
        <f>-Input!Z406</f>
        <v>0</v>
      </c>
      <c r="AA323" s="27">
        <f>-Input!AA406</f>
        <v>0</v>
      </c>
      <c r="AB323" s="27">
        <f>-Input!AB406</f>
        <v>0</v>
      </c>
      <c r="AC323" s="27">
        <f>-Input!AC406</f>
        <v>0</v>
      </c>
      <c r="AD323" s="313">
        <f>-Input!AD406</f>
        <v>0</v>
      </c>
      <c r="AE323" s="324">
        <f>-Input!AE406</f>
        <v>0</v>
      </c>
      <c r="AF323" s="157">
        <f>-Input!AF406</f>
        <v>0</v>
      </c>
      <c r="AG323" s="157">
        <f>-Input!AG406</f>
        <v>0</v>
      </c>
      <c r="AH323" s="157">
        <f>-Input!AH406</f>
        <v>0</v>
      </c>
      <c r="AI323" s="320">
        <f>-Input!AI406</f>
        <v>0</v>
      </c>
      <c r="AJ323" s="326">
        <f t="shared" si="419"/>
        <v>-3.5527136788005009E-15</v>
      </c>
      <c r="AK323" s="27">
        <f t="shared" si="419"/>
        <v>0</v>
      </c>
      <c r="AL323" s="27">
        <f t="shared" si="419"/>
        <v>0</v>
      </c>
      <c r="AM323" s="27">
        <f t="shared" si="419"/>
        <v>0</v>
      </c>
      <c r="AN323" s="313">
        <f t="shared" si="419"/>
        <v>0</v>
      </c>
    </row>
    <row r="324" spans="1:40" outlineLevel="2">
      <c r="A324" s="882">
        <f>ROW()</f>
        <v>324</v>
      </c>
      <c r="B324" s="453"/>
      <c r="D324" s="452" t="s">
        <v>35</v>
      </c>
      <c r="H324" s="458"/>
      <c r="I324" s="458"/>
      <c r="J324" s="459"/>
      <c r="K324" s="458"/>
      <c r="L324" s="458"/>
      <c r="M324" s="458"/>
      <c r="N324" s="458"/>
      <c r="O324" s="324">
        <f>-Input!O407</f>
        <v>0</v>
      </c>
      <c r="P324" s="157">
        <f>-Input!P407</f>
        <v>0</v>
      </c>
      <c r="Q324" s="157">
        <f>-Input!Q407</f>
        <v>0</v>
      </c>
      <c r="R324" s="157">
        <f>-Input!R407</f>
        <v>0</v>
      </c>
      <c r="S324" s="320">
        <f>-Input!S407</f>
        <v>0</v>
      </c>
      <c r="T324" s="157">
        <f>-Input!T407</f>
        <v>0</v>
      </c>
      <c r="U324" s="27">
        <f>-Input!U407</f>
        <v>0</v>
      </c>
      <c r="V324" s="27">
        <f>-Input!V407</f>
        <v>0</v>
      </c>
      <c r="W324" s="27">
        <f>-Input!W407</f>
        <v>0</v>
      </c>
      <c r="X324" s="313">
        <f>-Input!X407</f>
        <v>0</v>
      </c>
      <c r="Y324" s="326">
        <f>-Input!Y407</f>
        <v>0</v>
      </c>
      <c r="Z324" s="27">
        <f>-Input!Z407</f>
        <v>0</v>
      </c>
      <c r="AA324" s="27">
        <f>-Input!AA407</f>
        <v>0</v>
      </c>
      <c r="AB324" s="27">
        <f>-Input!AB407</f>
        <v>0</v>
      </c>
      <c r="AC324" s="27">
        <f>-Input!AC407</f>
        <v>0</v>
      </c>
      <c r="AD324" s="313">
        <f>-Input!AD407</f>
        <v>0</v>
      </c>
      <c r="AE324" s="324">
        <f>-Input!AE407</f>
        <v>0</v>
      </c>
      <c r="AF324" s="157">
        <f>-Input!AF407</f>
        <v>0</v>
      </c>
      <c r="AG324" s="157">
        <f>-Input!AG407</f>
        <v>0</v>
      </c>
      <c r="AH324" s="157">
        <f>-Input!AH407</f>
        <v>0</v>
      </c>
      <c r="AI324" s="320">
        <f>-Input!AI407</f>
        <v>0</v>
      </c>
      <c r="AJ324" s="326">
        <f t="shared" si="419"/>
        <v>0</v>
      </c>
      <c r="AK324" s="27">
        <f t="shared" si="419"/>
        <v>0</v>
      </c>
      <c r="AL324" s="27">
        <f t="shared" si="419"/>
        <v>0</v>
      </c>
      <c r="AM324" s="27">
        <f t="shared" si="419"/>
        <v>0</v>
      </c>
      <c r="AN324" s="313">
        <f t="shared" si="419"/>
        <v>0</v>
      </c>
    </row>
    <row r="325" spans="1:40" outlineLevel="2">
      <c r="A325" s="882">
        <f>ROW()</f>
        <v>325</v>
      </c>
      <c r="B325" s="453"/>
      <c r="D325" s="452" t="s">
        <v>302</v>
      </c>
      <c r="H325" s="458"/>
      <c r="I325" s="458"/>
      <c r="J325" s="459"/>
      <c r="K325" s="458"/>
      <c r="L325" s="458"/>
      <c r="M325" s="458"/>
      <c r="N325" s="458"/>
      <c r="O325" s="324">
        <f>-Input!O408</f>
        <v>0</v>
      </c>
      <c r="P325" s="157">
        <f>-Input!P408</f>
        <v>0</v>
      </c>
      <c r="Q325" s="157">
        <f>-Input!Q408</f>
        <v>0</v>
      </c>
      <c r="R325" s="157">
        <f>-Input!R408</f>
        <v>0</v>
      </c>
      <c r="S325" s="320">
        <f>-Input!S408</f>
        <v>0</v>
      </c>
      <c r="T325" s="157">
        <f>-Input!T408</f>
        <v>0</v>
      </c>
      <c r="U325" s="27">
        <f>-Input!U408</f>
        <v>0</v>
      </c>
      <c r="V325" s="27">
        <f>-Input!V408</f>
        <v>0</v>
      </c>
      <c r="W325" s="27">
        <f>-Input!W408</f>
        <v>0</v>
      </c>
      <c r="X325" s="313">
        <f>-Input!X408</f>
        <v>0</v>
      </c>
      <c r="Y325" s="326">
        <f>-Input!Y408</f>
        <v>0</v>
      </c>
      <c r="Z325" s="27">
        <f>-Input!Z408</f>
        <v>0</v>
      </c>
      <c r="AA325" s="27">
        <f>-Input!AA408</f>
        <v>0</v>
      </c>
      <c r="AB325" s="27">
        <f>-Input!AB408</f>
        <v>0</v>
      </c>
      <c r="AC325" s="27">
        <f>-Input!AC408</f>
        <v>0</v>
      </c>
      <c r="AD325" s="313">
        <f>-Input!AD408</f>
        <v>0</v>
      </c>
      <c r="AE325" s="324">
        <f>-Input!AE408</f>
        <v>0</v>
      </c>
      <c r="AF325" s="157">
        <f>-Input!AF408</f>
        <v>0</v>
      </c>
      <c r="AG325" s="157">
        <f>-Input!AG408</f>
        <v>0</v>
      </c>
      <c r="AH325" s="157">
        <f>-Input!AH408</f>
        <v>0</v>
      </c>
      <c r="AI325" s="320">
        <f>-Input!AI408</f>
        <v>0</v>
      </c>
      <c r="AJ325" s="326">
        <f t="shared" ref="AJ325:AN330" si="420">-IF($D325="Land",0,IF(AJ253&lt;0,AJ253,IF(AJ235&lt;1,AJ253,MAX(MIN(IF(AJ235&gt;0,(AJ253/AJ235)*AJ$9,0),AJ253*AJ$9),0))))</f>
        <v>0</v>
      </c>
      <c r="AK325" s="27">
        <f t="shared" si="420"/>
        <v>0</v>
      </c>
      <c r="AL325" s="27">
        <f t="shared" si="420"/>
        <v>0</v>
      </c>
      <c r="AM325" s="27">
        <f t="shared" si="420"/>
        <v>0</v>
      </c>
      <c r="AN325" s="313">
        <f t="shared" si="420"/>
        <v>0</v>
      </c>
    </row>
    <row r="326" spans="1:40" outlineLevel="2">
      <c r="A326" s="882">
        <f>ROW()</f>
        <v>326</v>
      </c>
      <c r="B326" s="453"/>
      <c r="D326" s="452" t="s">
        <v>36</v>
      </c>
      <c r="H326" s="458"/>
      <c r="I326" s="458"/>
      <c r="J326" s="459"/>
      <c r="K326" s="458"/>
      <c r="L326" s="458"/>
      <c r="M326" s="458"/>
      <c r="N326" s="458"/>
      <c r="O326" s="324">
        <f>-Input!O409</f>
        <v>0</v>
      </c>
      <c r="P326" s="157">
        <f>-Input!P409</f>
        <v>0</v>
      </c>
      <c r="Q326" s="157">
        <f>-Input!Q409</f>
        <v>0</v>
      </c>
      <c r="R326" s="157">
        <f>-Input!R409</f>
        <v>0</v>
      </c>
      <c r="S326" s="320">
        <f>-Input!S409</f>
        <v>0</v>
      </c>
      <c r="T326" s="157">
        <f>-Input!T409</f>
        <v>0</v>
      </c>
      <c r="U326" s="27">
        <f>-Input!U409</f>
        <v>0</v>
      </c>
      <c r="V326" s="27">
        <f>-Input!V409</f>
        <v>0</v>
      </c>
      <c r="W326" s="27">
        <f>-Input!W409</f>
        <v>0</v>
      </c>
      <c r="X326" s="313">
        <f>-Input!X409</f>
        <v>0</v>
      </c>
      <c r="Y326" s="326">
        <f>-Input!Y409</f>
        <v>0</v>
      </c>
      <c r="Z326" s="27">
        <f>-Input!Z409</f>
        <v>0</v>
      </c>
      <c r="AA326" s="27">
        <f>-Input!AA409</f>
        <v>0</v>
      </c>
      <c r="AB326" s="27">
        <f>-Input!AB409</f>
        <v>0</v>
      </c>
      <c r="AC326" s="27">
        <f>-Input!AC409</f>
        <v>0</v>
      </c>
      <c r="AD326" s="313">
        <f>-Input!AD409</f>
        <v>0</v>
      </c>
      <c r="AE326" s="324">
        <f>-Input!AE409</f>
        <v>0</v>
      </c>
      <c r="AF326" s="157">
        <f>-Input!AF409</f>
        <v>0</v>
      </c>
      <c r="AG326" s="157">
        <f>-Input!AG409</f>
        <v>0</v>
      </c>
      <c r="AH326" s="157">
        <f>-Input!AH409</f>
        <v>0</v>
      </c>
      <c r="AI326" s="320">
        <f>-Input!AI409</f>
        <v>0</v>
      </c>
      <c r="AJ326" s="326">
        <f t="shared" si="420"/>
        <v>0</v>
      </c>
      <c r="AK326" s="27">
        <f t="shared" si="420"/>
        <v>0</v>
      </c>
      <c r="AL326" s="27">
        <f t="shared" si="420"/>
        <v>0</v>
      </c>
      <c r="AM326" s="27">
        <f t="shared" si="420"/>
        <v>0</v>
      </c>
      <c r="AN326" s="313">
        <f t="shared" si="420"/>
        <v>0</v>
      </c>
    </row>
    <row r="327" spans="1:40" outlineLevel="2">
      <c r="A327" s="882">
        <f>ROW()</f>
        <v>327</v>
      </c>
      <c r="B327" s="453"/>
      <c r="D327" s="452" t="s">
        <v>583</v>
      </c>
      <c r="H327" s="458"/>
      <c r="I327" s="458"/>
      <c r="J327" s="459"/>
      <c r="K327" s="458"/>
      <c r="L327" s="458"/>
      <c r="M327" s="458"/>
      <c r="N327" s="458"/>
      <c r="O327" s="324">
        <f>-Input!O410</f>
        <v>0</v>
      </c>
      <c r="P327" s="157">
        <f>-Input!P410</f>
        <v>0</v>
      </c>
      <c r="Q327" s="157">
        <f>-Input!Q410</f>
        <v>0</v>
      </c>
      <c r="R327" s="157">
        <f>-Input!R410</f>
        <v>0</v>
      </c>
      <c r="S327" s="320">
        <f>-Input!S410</f>
        <v>0</v>
      </c>
      <c r="T327" s="157">
        <f>-Input!T410</f>
        <v>0</v>
      </c>
      <c r="U327" s="27">
        <f>-Input!U410</f>
        <v>0</v>
      </c>
      <c r="V327" s="27">
        <f>-Input!V410</f>
        <v>0</v>
      </c>
      <c r="W327" s="27">
        <f>-Input!W410</f>
        <v>0</v>
      </c>
      <c r="X327" s="313">
        <f>-Input!X410</f>
        <v>0</v>
      </c>
      <c r="Y327" s="326">
        <f>-Input!Y410</f>
        <v>0</v>
      </c>
      <c r="Z327" s="27">
        <f>-Input!Z410</f>
        <v>0</v>
      </c>
      <c r="AA327" s="27">
        <f>-Input!AA410</f>
        <v>0</v>
      </c>
      <c r="AB327" s="27">
        <f>-Input!AB410</f>
        <v>0</v>
      </c>
      <c r="AC327" s="27">
        <f>-Input!AC410</f>
        <v>0</v>
      </c>
      <c r="AD327" s="313">
        <f>-Input!AD410</f>
        <v>0</v>
      </c>
      <c r="AE327" s="324">
        <f>-Input!AE410</f>
        <v>0</v>
      </c>
      <c r="AF327" s="157">
        <f>-Input!AF410</f>
        <v>0</v>
      </c>
      <c r="AG327" s="157">
        <f>-Input!AG410</f>
        <v>0</v>
      </c>
      <c r="AH327" s="157">
        <f>-Input!AH410</f>
        <v>0</v>
      </c>
      <c r="AI327" s="320">
        <f>-Input!AI410</f>
        <v>0</v>
      </c>
      <c r="AJ327" s="326">
        <f t="shared" si="420"/>
        <v>0</v>
      </c>
      <c r="AK327" s="27">
        <f t="shared" si="420"/>
        <v>0</v>
      </c>
      <c r="AL327" s="27">
        <f t="shared" si="420"/>
        <v>0</v>
      </c>
      <c r="AM327" s="27">
        <f t="shared" si="420"/>
        <v>0</v>
      </c>
      <c r="AN327" s="313">
        <f t="shared" si="420"/>
        <v>0</v>
      </c>
    </row>
    <row r="328" spans="1:40" outlineLevel="2">
      <c r="A328" s="882">
        <f>ROW()</f>
        <v>328</v>
      </c>
      <c r="B328" s="453"/>
      <c r="D328" s="452" t="s">
        <v>81</v>
      </c>
      <c r="H328" s="458"/>
      <c r="I328" s="458"/>
      <c r="J328" s="459"/>
      <c r="K328" s="458"/>
      <c r="L328" s="458"/>
      <c r="M328" s="458"/>
      <c r="N328" s="458"/>
      <c r="O328" s="324">
        <f>-Input!O411</f>
        <v>0</v>
      </c>
      <c r="P328" s="157">
        <f>-Input!P411</f>
        <v>0</v>
      </c>
      <c r="Q328" s="157">
        <f>-Input!Q411</f>
        <v>0</v>
      </c>
      <c r="R328" s="157">
        <f>-Input!R411</f>
        <v>0</v>
      </c>
      <c r="S328" s="320">
        <f>-Input!S411</f>
        <v>0</v>
      </c>
      <c r="T328" s="157">
        <f>-Input!T411</f>
        <v>0</v>
      </c>
      <c r="U328" s="27">
        <f>-Input!U411</f>
        <v>0</v>
      </c>
      <c r="V328" s="27">
        <f>-Input!V411</f>
        <v>0</v>
      </c>
      <c r="W328" s="27">
        <f>-Input!W411</f>
        <v>0</v>
      </c>
      <c r="X328" s="313">
        <f>-Input!X411</f>
        <v>0</v>
      </c>
      <c r="Y328" s="326">
        <f>-Input!Y411</f>
        <v>0</v>
      </c>
      <c r="Z328" s="27">
        <f>-Input!Z411</f>
        <v>0</v>
      </c>
      <c r="AA328" s="27">
        <f>-Input!AA411</f>
        <v>0</v>
      </c>
      <c r="AB328" s="27">
        <f>-Input!AB411</f>
        <v>0</v>
      </c>
      <c r="AC328" s="27">
        <f>-Input!AC411</f>
        <v>0</v>
      </c>
      <c r="AD328" s="313">
        <f>-Input!AD411</f>
        <v>0</v>
      </c>
      <c r="AE328" s="324">
        <f>-Input!AE411</f>
        <v>0</v>
      </c>
      <c r="AF328" s="157">
        <f>-Input!AF411</f>
        <v>0</v>
      </c>
      <c r="AG328" s="157">
        <f>-Input!AG411</f>
        <v>0</v>
      </c>
      <c r="AH328" s="157">
        <f>-Input!AH411</f>
        <v>0</v>
      </c>
      <c r="AI328" s="320">
        <f>-Input!AI411</f>
        <v>0</v>
      </c>
      <c r="AJ328" s="326">
        <f t="shared" si="420"/>
        <v>0</v>
      </c>
      <c r="AK328" s="27">
        <f t="shared" si="420"/>
        <v>0</v>
      </c>
      <c r="AL328" s="27">
        <f t="shared" si="420"/>
        <v>0</v>
      </c>
      <c r="AM328" s="27">
        <f t="shared" si="420"/>
        <v>0</v>
      </c>
      <c r="AN328" s="313">
        <f t="shared" si="420"/>
        <v>0</v>
      </c>
    </row>
    <row r="329" spans="1:40" outlineLevel="2">
      <c r="A329" s="882">
        <f>ROW()</f>
        <v>329</v>
      </c>
      <c r="B329" s="453"/>
      <c r="D329" s="452" t="s">
        <v>28</v>
      </c>
      <c r="H329" s="458"/>
      <c r="I329" s="458"/>
      <c r="J329" s="459"/>
      <c r="K329" s="458"/>
      <c r="L329" s="458"/>
      <c r="M329" s="458"/>
      <c r="N329" s="458"/>
      <c r="O329" s="324">
        <f>-Input!O412</f>
        <v>0</v>
      </c>
      <c r="P329" s="157">
        <f>-Input!P412</f>
        <v>0</v>
      </c>
      <c r="Q329" s="157">
        <f>-Input!Q412</f>
        <v>0</v>
      </c>
      <c r="R329" s="157">
        <f>-Input!R412</f>
        <v>0</v>
      </c>
      <c r="S329" s="320">
        <f>-Input!S412</f>
        <v>0</v>
      </c>
      <c r="T329" s="157">
        <f>-Input!T412</f>
        <v>0</v>
      </c>
      <c r="U329" s="27">
        <f>-Input!U412</f>
        <v>0</v>
      </c>
      <c r="V329" s="27">
        <f>-Input!V412</f>
        <v>0</v>
      </c>
      <c r="W329" s="27">
        <f>-Input!W412</f>
        <v>0</v>
      </c>
      <c r="X329" s="313">
        <f>-Input!X412</f>
        <v>0</v>
      </c>
      <c r="Y329" s="326">
        <f>-Input!Y412</f>
        <v>0</v>
      </c>
      <c r="Z329" s="27">
        <f>-Input!Z412</f>
        <v>0</v>
      </c>
      <c r="AA329" s="27">
        <f>-Input!AA412</f>
        <v>0</v>
      </c>
      <c r="AB329" s="27">
        <f>-Input!AB412</f>
        <v>0</v>
      </c>
      <c r="AC329" s="27">
        <f>-Input!AC412</f>
        <v>0</v>
      </c>
      <c r="AD329" s="313">
        <f>-Input!AD412</f>
        <v>0</v>
      </c>
      <c r="AE329" s="324">
        <f>-Input!AE412</f>
        <v>0</v>
      </c>
      <c r="AF329" s="157">
        <f>-Input!AF412</f>
        <v>0</v>
      </c>
      <c r="AG329" s="157">
        <f>-Input!AG412</f>
        <v>0</v>
      </c>
      <c r="AH329" s="157">
        <f>-Input!AH412</f>
        <v>0</v>
      </c>
      <c r="AI329" s="320">
        <f>-Input!AI412</f>
        <v>0</v>
      </c>
      <c r="AJ329" s="326">
        <f t="shared" si="420"/>
        <v>0</v>
      </c>
      <c r="AK329" s="27">
        <f t="shared" si="420"/>
        <v>0</v>
      </c>
      <c r="AL329" s="27">
        <f t="shared" si="420"/>
        <v>0</v>
      </c>
      <c r="AM329" s="27">
        <f t="shared" si="420"/>
        <v>0</v>
      </c>
      <c r="AN329" s="313">
        <f t="shared" si="420"/>
        <v>0</v>
      </c>
    </row>
    <row r="330" spans="1:40" outlineLevel="2">
      <c r="A330" s="882">
        <f>ROW()</f>
        <v>330</v>
      </c>
      <c r="B330" s="453"/>
      <c r="D330" s="456" t="s">
        <v>443</v>
      </c>
      <c r="E330" s="456"/>
      <c r="F330" s="456"/>
      <c r="G330" s="456"/>
      <c r="H330" s="460"/>
      <c r="I330" s="460"/>
      <c r="J330" s="461"/>
      <c r="K330" s="460"/>
      <c r="L330" s="460"/>
      <c r="M330" s="460"/>
      <c r="N330" s="460"/>
      <c r="O330" s="325">
        <f>-Input!O413</f>
        <v>0</v>
      </c>
      <c r="P330" s="158">
        <f>-Input!P413</f>
        <v>0</v>
      </c>
      <c r="Q330" s="158">
        <f>-Input!Q413</f>
        <v>0</v>
      </c>
      <c r="R330" s="158">
        <f>-Input!R413</f>
        <v>0</v>
      </c>
      <c r="S330" s="321">
        <f>-Input!S413</f>
        <v>0</v>
      </c>
      <c r="T330" s="158">
        <f>-Input!T413</f>
        <v>0</v>
      </c>
      <c r="U330" s="159">
        <f>-Input!U413</f>
        <v>0</v>
      </c>
      <c r="V330" s="159">
        <f>-Input!V413</f>
        <v>0</v>
      </c>
      <c r="W330" s="159">
        <f>-Input!W413</f>
        <v>0</v>
      </c>
      <c r="X330" s="339">
        <f>-Input!X413</f>
        <v>0</v>
      </c>
      <c r="Y330" s="341">
        <f>-Input!Y413</f>
        <v>0</v>
      </c>
      <c r="Z330" s="159">
        <f>-Input!Z413</f>
        <v>0</v>
      </c>
      <c r="AA330" s="159">
        <f>-Input!AA413</f>
        <v>0</v>
      </c>
      <c r="AB330" s="159">
        <f>-Input!AB413</f>
        <v>0</v>
      </c>
      <c r="AC330" s="159">
        <f>-Input!AC413</f>
        <v>0</v>
      </c>
      <c r="AD330" s="339">
        <f>-Input!AD413</f>
        <v>0</v>
      </c>
      <c r="AE330" s="238">
        <f>-Input!AE413</f>
        <v>0</v>
      </c>
      <c r="AF330" s="146">
        <f>-Input!AF413</f>
        <v>0</v>
      </c>
      <c r="AG330" s="146">
        <f>-Input!AG413</f>
        <v>0</v>
      </c>
      <c r="AH330" s="146">
        <f>-Input!AH413</f>
        <v>0</v>
      </c>
      <c r="AI330" s="239">
        <f>-Input!AI413</f>
        <v>0</v>
      </c>
      <c r="AJ330" s="341">
        <f t="shared" si="420"/>
        <v>0</v>
      </c>
      <c r="AK330" s="159">
        <f t="shared" si="420"/>
        <v>0</v>
      </c>
      <c r="AL330" s="159">
        <f t="shared" si="420"/>
        <v>0</v>
      </c>
      <c r="AM330" s="159">
        <f t="shared" si="420"/>
        <v>0</v>
      </c>
      <c r="AN330" s="339">
        <f t="shared" si="420"/>
        <v>0</v>
      </c>
    </row>
    <row r="331" spans="1:40" outlineLevel="2">
      <c r="A331" s="882">
        <f>ROW()</f>
        <v>331</v>
      </c>
      <c r="B331" s="453"/>
      <c r="D331" s="452" t="s">
        <v>24</v>
      </c>
      <c r="F331" s="454"/>
      <c r="G331" s="454"/>
      <c r="H331" s="448"/>
      <c r="I331" s="448"/>
      <c r="J331" s="464"/>
      <c r="K331" s="448"/>
      <c r="L331" s="448"/>
      <c r="M331" s="448"/>
      <c r="N331" s="448"/>
      <c r="O331" s="443">
        <f t="shared" ref="O331:AN331" si="421">SUM(O315:O330)</f>
        <v>-29.156134161917223</v>
      </c>
      <c r="P331" s="439">
        <f t="shared" si="421"/>
        <v>-29.156134161917223</v>
      </c>
      <c r="Q331" s="439">
        <f t="shared" si="421"/>
        <v>-29.156134161917223</v>
      </c>
      <c r="R331" s="439">
        <f t="shared" si="421"/>
        <v>-29.156134161917223</v>
      </c>
      <c r="S331" s="440">
        <f t="shared" si="421"/>
        <v>-29.156134161917223</v>
      </c>
      <c r="T331" s="439">
        <f t="shared" si="421"/>
        <v>-8.5583660337413594</v>
      </c>
      <c r="U331" s="439">
        <f t="shared" si="421"/>
        <v>-17.116732067482719</v>
      </c>
      <c r="V331" s="439">
        <f t="shared" si="421"/>
        <v>-17.116732067482719</v>
      </c>
      <c r="W331" s="439">
        <f t="shared" si="421"/>
        <v>-17.116732067482719</v>
      </c>
      <c r="X331" s="440">
        <f t="shared" si="421"/>
        <v>-17.116732067482719</v>
      </c>
      <c r="Y331" s="443">
        <f t="shared" si="421"/>
        <v>-8.5583660337413558</v>
      </c>
      <c r="Z331" s="439">
        <f t="shared" si="421"/>
        <v>-17.116732067482712</v>
      </c>
      <c r="AA331" s="439">
        <f t="shared" si="421"/>
        <v>-17.116732067482712</v>
      </c>
      <c r="AB331" s="439">
        <f t="shared" si="421"/>
        <v>-17.116732067482712</v>
      </c>
      <c r="AC331" s="439">
        <f t="shared" si="421"/>
        <v>-17.116732067482712</v>
      </c>
      <c r="AD331" s="440">
        <f t="shared" si="421"/>
        <v>-17.116732067482712</v>
      </c>
      <c r="AE331" s="443">
        <f t="shared" si="421"/>
        <v>-17.007033621876303</v>
      </c>
      <c r="AF331" s="439">
        <f t="shared" si="421"/>
        <v>-17.007033621876303</v>
      </c>
      <c r="AG331" s="439">
        <f t="shared" si="421"/>
        <v>-17.007033621876303</v>
      </c>
      <c r="AH331" s="439">
        <f t="shared" si="421"/>
        <v>-16.972797080979412</v>
      </c>
      <c r="AI331" s="440">
        <f t="shared" si="421"/>
        <v>-16.81610771720305</v>
      </c>
      <c r="AJ331" s="443">
        <f t="shared" si="421"/>
        <v>-16.968722534455299</v>
      </c>
      <c r="AK331" s="439">
        <f t="shared" si="421"/>
        <v>-16.964017339749716</v>
      </c>
      <c r="AL331" s="439">
        <f t="shared" si="421"/>
        <v>-16.228952714611214</v>
      </c>
      <c r="AM331" s="439">
        <f t="shared" si="421"/>
        <v>-16.228952714611214</v>
      </c>
      <c r="AN331" s="440">
        <f t="shared" si="421"/>
        <v>-16.228952714611214</v>
      </c>
    </row>
    <row r="332" spans="1:40" outlineLevel="1">
      <c r="A332" s="732" t="s">
        <v>68</v>
      </c>
      <c r="B332" s="733"/>
      <c r="C332" s="881"/>
      <c r="D332" s="733"/>
      <c r="E332" s="733"/>
      <c r="F332" s="733"/>
      <c r="G332" s="730"/>
      <c r="H332" s="733"/>
      <c r="I332" s="730"/>
      <c r="J332" s="729"/>
      <c r="K332" s="730"/>
      <c r="L332" s="730"/>
      <c r="M332" s="730"/>
      <c r="N332" s="730"/>
      <c r="O332" s="729"/>
      <c r="P332" s="730"/>
      <c r="Q332" s="730"/>
      <c r="R332" s="730"/>
      <c r="S332" s="731"/>
      <c r="T332" s="730"/>
      <c r="U332" s="730"/>
      <c r="V332" s="730"/>
      <c r="W332" s="730"/>
      <c r="X332" s="731"/>
      <c r="Y332" s="729"/>
      <c r="Z332" s="730"/>
      <c r="AA332" s="730"/>
      <c r="AB332" s="730"/>
      <c r="AC332" s="730"/>
      <c r="AD332" s="731"/>
      <c r="AE332" s="729"/>
      <c r="AF332" s="730"/>
      <c r="AG332" s="730"/>
      <c r="AH332" s="730"/>
      <c r="AI332" s="731"/>
      <c r="AJ332" s="729"/>
      <c r="AK332" s="730"/>
      <c r="AL332" s="730"/>
      <c r="AM332" s="730"/>
      <c r="AN332" s="731"/>
    </row>
    <row r="333" spans="1:40" outlineLevel="2">
      <c r="A333" s="882">
        <f>ROW()</f>
        <v>333</v>
      </c>
      <c r="B333" s="453"/>
      <c r="D333" s="452" t="s">
        <v>300</v>
      </c>
      <c r="E333" s="438"/>
      <c r="F333" s="438"/>
      <c r="G333" s="438"/>
      <c r="H333" s="439"/>
      <c r="I333" s="439"/>
      <c r="J333" s="443"/>
      <c r="K333" s="439"/>
      <c r="L333" s="439"/>
      <c r="M333" s="439"/>
      <c r="N333" s="439"/>
      <c r="O333" s="443"/>
      <c r="P333" s="439"/>
      <c r="Q333" s="439"/>
      <c r="R333" s="439"/>
      <c r="S333" s="440">
        <f t="shared" ref="S333:S348" si="422">-(R243+R315+R297)*(R243+R315+R297&lt;0)</f>
        <v>0</v>
      </c>
      <c r="T333" s="439"/>
      <c r="U333" s="439"/>
      <c r="V333" s="439"/>
      <c r="W333" s="439"/>
      <c r="X333" s="440">
        <f t="shared" ref="X333:X348" si="423">-(W243+W315+W297)*(W243+W315+W297&lt;0)</f>
        <v>0</v>
      </c>
      <c r="Y333" s="443"/>
      <c r="Z333" s="439"/>
      <c r="AA333" s="439"/>
      <c r="AB333" s="439"/>
      <c r="AC333" s="439"/>
      <c r="AD333" s="440"/>
      <c r="AE333" s="443"/>
      <c r="AF333" s="439"/>
      <c r="AG333" s="439"/>
      <c r="AH333" s="439"/>
      <c r="AI333" s="440"/>
      <c r="AJ333" s="443"/>
      <c r="AK333" s="439"/>
      <c r="AL333" s="439"/>
      <c r="AM333" s="439"/>
      <c r="AN333" s="440"/>
    </row>
    <row r="334" spans="1:40" outlineLevel="2">
      <c r="A334" s="882">
        <f>ROW()</f>
        <v>334</v>
      </c>
      <c r="B334" s="453"/>
      <c r="D334" s="452" t="s">
        <v>301</v>
      </c>
      <c r="E334" s="438"/>
      <c r="F334" s="438"/>
      <c r="G334" s="438"/>
      <c r="H334" s="439"/>
      <c r="I334" s="439"/>
      <c r="J334" s="443"/>
      <c r="K334" s="439"/>
      <c r="L334" s="439"/>
      <c r="M334" s="439"/>
      <c r="N334" s="439"/>
      <c r="O334" s="443"/>
      <c r="P334" s="439"/>
      <c r="Q334" s="439"/>
      <c r="R334" s="439"/>
      <c r="S334" s="440">
        <f t="shared" si="422"/>
        <v>0</v>
      </c>
      <c r="T334" s="439"/>
      <c r="U334" s="439"/>
      <c r="V334" s="439"/>
      <c r="W334" s="439"/>
      <c r="X334" s="440">
        <f t="shared" si="423"/>
        <v>0</v>
      </c>
      <c r="Y334" s="443"/>
      <c r="Z334" s="439"/>
      <c r="AA334" s="439"/>
      <c r="AB334" s="439"/>
      <c r="AC334" s="439"/>
      <c r="AD334" s="440"/>
      <c r="AE334" s="443"/>
      <c r="AF334" s="439"/>
      <c r="AG334" s="439"/>
      <c r="AH334" s="439"/>
      <c r="AI334" s="440"/>
      <c r="AJ334" s="443"/>
      <c r="AK334" s="439"/>
      <c r="AL334" s="439"/>
      <c r="AM334" s="439"/>
      <c r="AN334" s="440"/>
    </row>
    <row r="335" spans="1:40" outlineLevel="2">
      <c r="A335" s="882">
        <f>ROW()</f>
        <v>335</v>
      </c>
      <c r="B335" s="453"/>
      <c r="D335" s="452" t="s">
        <v>29</v>
      </c>
      <c r="E335" s="438"/>
      <c r="F335" s="438"/>
      <c r="G335" s="438"/>
      <c r="H335" s="439"/>
      <c r="I335" s="439"/>
      <c r="J335" s="443"/>
      <c r="K335" s="439"/>
      <c r="L335" s="439"/>
      <c r="M335" s="439"/>
      <c r="N335" s="439"/>
      <c r="O335" s="443"/>
      <c r="P335" s="439"/>
      <c r="Q335" s="439"/>
      <c r="R335" s="439"/>
      <c r="S335" s="440">
        <f t="shared" si="422"/>
        <v>0</v>
      </c>
      <c r="T335" s="439"/>
      <c r="U335" s="439"/>
      <c r="V335" s="439"/>
      <c r="W335" s="439"/>
      <c r="X335" s="440">
        <f t="shared" si="423"/>
        <v>0</v>
      </c>
      <c r="Y335" s="443"/>
      <c r="Z335" s="439"/>
      <c r="AA335" s="439"/>
      <c r="AB335" s="439"/>
      <c r="AC335" s="439"/>
      <c r="AD335" s="440"/>
      <c r="AE335" s="443"/>
      <c r="AF335" s="439"/>
      <c r="AG335" s="439"/>
      <c r="AH335" s="439"/>
      <c r="AI335" s="440"/>
      <c r="AJ335" s="443"/>
      <c r="AK335" s="439"/>
      <c r="AL335" s="439"/>
      <c r="AM335" s="439"/>
      <c r="AN335" s="440"/>
    </row>
    <row r="336" spans="1:40" outlineLevel="2">
      <c r="A336" s="882">
        <f>ROW()</f>
        <v>336</v>
      </c>
      <c r="B336" s="453"/>
      <c r="D336" s="452" t="s">
        <v>30</v>
      </c>
      <c r="E336" s="438"/>
      <c r="F336" s="438"/>
      <c r="G336" s="438"/>
      <c r="H336" s="439"/>
      <c r="I336" s="439"/>
      <c r="J336" s="443"/>
      <c r="K336" s="439"/>
      <c r="L336" s="439"/>
      <c r="M336" s="439"/>
      <c r="N336" s="439"/>
      <c r="O336" s="443"/>
      <c r="P336" s="439"/>
      <c r="Q336" s="439"/>
      <c r="R336" s="439"/>
      <c r="S336" s="440">
        <f t="shared" si="422"/>
        <v>0</v>
      </c>
      <c r="T336" s="439"/>
      <c r="U336" s="439"/>
      <c r="V336" s="439"/>
      <c r="W336" s="439"/>
      <c r="X336" s="440">
        <f t="shared" si="423"/>
        <v>0</v>
      </c>
      <c r="Y336" s="443"/>
      <c r="Z336" s="439"/>
      <c r="AA336" s="439"/>
      <c r="AB336" s="439"/>
      <c r="AC336" s="439"/>
      <c r="AD336" s="440"/>
      <c r="AE336" s="443"/>
      <c r="AF336" s="439"/>
      <c r="AG336" s="439"/>
      <c r="AH336" s="439"/>
      <c r="AI336" s="440"/>
      <c r="AJ336" s="443"/>
      <c r="AK336" s="439"/>
      <c r="AL336" s="439"/>
      <c r="AM336" s="439"/>
      <c r="AN336" s="440"/>
    </row>
    <row r="337" spans="1:40" outlineLevel="2">
      <c r="A337" s="882">
        <f>ROW()</f>
        <v>337</v>
      </c>
      <c r="B337" s="453"/>
      <c r="D337" s="452" t="s">
        <v>31</v>
      </c>
      <c r="E337" s="438"/>
      <c r="F337" s="438"/>
      <c r="G337" s="438"/>
      <c r="H337" s="439"/>
      <c r="I337" s="439"/>
      <c r="J337" s="443"/>
      <c r="K337" s="439"/>
      <c r="L337" s="439"/>
      <c r="M337" s="439"/>
      <c r="N337" s="439"/>
      <c r="O337" s="443"/>
      <c r="P337" s="439"/>
      <c r="Q337" s="439"/>
      <c r="R337" s="439"/>
      <c r="S337" s="440">
        <f t="shared" si="422"/>
        <v>0</v>
      </c>
      <c r="T337" s="439"/>
      <c r="U337" s="439"/>
      <c r="V337" s="439"/>
      <c r="W337" s="439"/>
      <c r="X337" s="440">
        <f t="shared" si="423"/>
        <v>0</v>
      </c>
      <c r="Y337" s="443"/>
      <c r="Z337" s="439"/>
      <c r="AA337" s="439"/>
      <c r="AB337" s="439"/>
      <c r="AC337" s="439"/>
      <c r="AD337" s="440"/>
      <c r="AE337" s="443"/>
      <c r="AF337" s="439"/>
      <c r="AG337" s="439"/>
      <c r="AH337" s="439"/>
      <c r="AI337" s="440"/>
      <c r="AJ337" s="443"/>
      <c r="AK337" s="439"/>
      <c r="AL337" s="439"/>
      <c r="AM337" s="439"/>
      <c r="AN337" s="440"/>
    </row>
    <row r="338" spans="1:40" outlineLevel="2">
      <c r="A338" s="882">
        <f>ROW()</f>
        <v>338</v>
      </c>
      <c r="B338" s="453"/>
      <c r="D338" s="452" t="s">
        <v>32</v>
      </c>
      <c r="E338" s="438"/>
      <c r="F338" s="438"/>
      <c r="G338" s="438"/>
      <c r="H338" s="439"/>
      <c r="I338" s="439"/>
      <c r="J338" s="443"/>
      <c r="K338" s="439"/>
      <c r="L338" s="439"/>
      <c r="M338" s="439"/>
      <c r="N338" s="439"/>
      <c r="O338" s="443"/>
      <c r="P338" s="439"/>
      <c r="Q338" s="439"/>
      <c r="R338" s="439"/>
      <c r="S338" s="440">
        <f t="shared" si="422"/>
        <v>0</v>
      </c>
      <c r="T338" s="439"/>
      <c r="U338" s="439"/>
      <c r="V338" s="439"/>
      <c r="W338" s="439"/>
      <c r="X338" s="440">
        <f t="shared" si="423"/>
        <v>0</v>
      </c>
      <c r="Y338" s="443"/>
      <c r="Z338" s="439"/>
      <c r="AA338" s="439"/>
      <c r="AB338" s="439"/>
      <c r="AC338" s="439"/>
      <c r="AD338" s="440"/>
      <c r="AE338" s="443"/>
      <c r="AF338" s="439"/>
      <c r="AG338" s="439"/>
      <c r="AH338" s="439"/>
      <c r="AI338" s="440"/>
      <c r="AJ338" s="443"/>
      <c r="AK338" s="439"/>
      <c r="AL338" s="439"/>
      <c r="AM338" s="439"/>
      <c r="AN338" s="440"/>
    </row>
    <row r="339" spans="1:40" outlineLevel="2">
      <c r="A339" s="882">
        <f>ROW()</f>
        <v>339</v>
      </c>
      <c r="B339" s="453"/>
      <c r="D339" s="452" t="s">
        <v>33</v>
      </c>
      <c r="E339" s="438"/>
      <c r="F339" s="438"/>
      <c r="G339" s="438"/>
      <c r="H339" s="439"/>
      <c r="I339" s="439"/>
      <c r="J339" s="443"/>
      <c r="K339" s="439"/>
      <c r="L339" s="439"/>
      <c r="M339" s="439"/>
      <c r="N339" s="439"/>
      <c r="O339" s="443"/>
      <c r="P339" s="439"/>
      <c r="Q339" s="439"/>
      <c r="R339" s="439"/>
      <c r="S339" s="440">
        <f t="shared" si="422"/>
        <v>0</v>
      </c>
      <c r="T339" s="439"/>
      <c r="U339" s="439"/>
      <c r="V339" s="439"/>
      <c r="W339" s="439"/>
      <c r="X339" s="440">
        <f t="shared" si="423"/>
        <v>0</v>
      </c>
      <c r="Y339" s="443"/>
      <c r="Z339" s="439"/>
      <c r="AA339" s="439"/>
      <c r="AB339" s="439"/>
      <c r="AC339" s="439"/>
      <c r="AD339" s="440"/>
      <c r="AE339" s="443"/>
      <c r="AF339" s="439"/>
      <c r="AG339" s="439"/>
      <c r="AH339" s="439"/>
      <c r="AI339" s="440"/>
      <c r="AJ339" s="443"/>
      <c r="AK339" s="439"/>
      <c r="AL339" s="439"/>
      <c r="AM339" s="439"/>
      <c r="AN339" s="440"/>
    </row>
    <row r="340" spans="1:40" outlineLevel="2">
      <c r="A340" s="882">
        <f>ROW()</f>
        <v>340</v>
      </c>
      <c r="B340" s="453"/>
      <c r="D340" s="452" t="s">
        <v>27</v>
      </c>
      <c r="E340" s="438"/>
      <c r="F340" s="438"/>
      <c r="G340" s="438"/>
      <c r="H340" s="439"/>
      <c r="I340" s="439"/>
      <c r="J340" s="443"/>
      <c r="K340" s="439"/>
      <c r="L340" s="439"/>
      <c r="M340" s="439"/>
      <c r="N340" s="439"/>
      <c r="O340" s="443"/>
      <c r="P340" s="439"/>
      <c r="Q340" s="439"/>
      <c r="R340" s="439"/>
      <c r="S340" s="440">
        <f t="shared" si="422"/>
        <v>0</v>
      </c>
      <c r="T340" s="439"/>
      <c r="U340" s="439"/>
      <c r="V340" s="439"/>
      <c r="W340" s="439"/>
      <c r="X340" s="440">
        <f t="shared" si="423"/>
        <v>0</v>
      </c>
      <c r="Y340" s="443"/>
      <c r="Z340" s="439"/>
      <c r="AA340" s="439"/>
      <c r="AB340" s="439"/>
      <c r="AC340" s="439"/>
      <c r="AD340" s="440"/>
      <c r="AE340" s="443"/>
      <c r="AF340" s="439"/>
      <c r="AG340" s="439"/>
      <c r="AH340" s="439"/>
      <c r="AI340" s="440"/>
      <c r="AJ340" s="443"/>
      <c r="AK340" s="439"/>
      <c r="AL340" s="439"/>
      <c r="AM340" s="439"/>
      <c r="AN340" s="440"/>
    </row>
    <row r="341" spans="1:40" outlineLevel="2">
      <c r="A341" s="882">
        <f>ROW()</f>
        <v>341</v>
      </c>
      <c r="B341" s="453"/>
      <c r="D341" s="452" t="s">
        <v>34</v>
      </c>
      <c r="E341" s="438"/>
      <c r="F341" s="438"/>
      <c r="G341" s="438"/>
      <c r="H341" s="439"/>
      <c r="I341" s="439"/>
      <c r="J341" s="443"/>
      <c r="K341" s="439"/>
      <c r="L341" s="439"/>
      <c r="M341" s="439"/>
      <c r="N341" s="439"/>
      <c r="O341" s="443"/>
      <c r="P341" s="439"/>
      <c r="Q341" s="439"/>
      <c r="R341" s="439"/>
      <c r="S341" s="440">
        <f t="shared" si="422"/>
        <v>0</v>
      </c>
      <c r="T341" s="439"/>
      <c r="U341" s="439"/>
      <c r="V341" s="439"/>
      <c r="W341" s="439"/>
      <c r="X341" s="440">
        <f t="shared" si="423"/>
        <v>0</v>
      </c>
      <c r="Y341" s="443"/>
      <c r="Z341" s="439"/>
      <c r="AA341" s="439"/>
      <c r="AB341" s="439"/>
      <c r="AC341" s="439"/>
      <c r="AD341" s="440"/>
      <c r="AE341" s="443"/>
      <c r="AF341" s="439"/>
      <c r="AG341" s="439"/>
      <c r="AH341" s="439"/>
      <c r="AI341" s="440"/>
      <c r="AJ341" s="443"/>
      <c r="AK341" s="439"/>
      <c r="AL341" s="439"/>
      <c r="AM341" s="439"/>
      <c r="AN341" s="440"/>
    </row>
    <row r="342" spans="1:40" outlineLevel="2">
      <c r="A342" s="882">
        <f>ROW()</f>
        <v>342</v>
      </c>
      <c r="B342" s="453"/>
      <c r="D342" s="452" t="s">
        <v>35</v>
      </c>
      <c r="E342" s="438"/>
      <c r="F342" s="438"/>
      <c r="G342" s="438"/>
      <c r="H342" s="439"/>
      <c r="I342" s="439"/>
      <c r="J342" s="443"/>
      <c r="K342" s="439"/>
      <c r="L342" s="439"/>
      <c r="M342" s="439"/>
      <c r="N342" s="439"/>
      <c r="O342" s="443"/>
      <c r="P342" s="439"/>
      <c r="Q342" s="439"/>
      <c r="R342" s="439"/>
      <c r="S342" s="440">
        <f t="shared" si="422"/>
        <v>4.8244644353198423</v>
      </c>
      <c r="T342" s="439"/>
      <c r="U342" s="439"/>
      <c r="V342" s="439"/>
      <c r="W342" s="439"/>
      <c r="X342" s="440">
        <f t="shared" si="423"/>
        <v>0</v>
      </c>
      <c r="Y342" s="443"/>
      <c r="Z342" s="439"/>
      <c r="AA342" s="439"/>
      <c r="AB342" s="439"/>
      <c r="AC342" s="439"/>
      <c r="AD342" s="440"/>
      <c r="AE342" s="443"/>
      <c r="AF342" s="439"/>
      <c r="AG342" s="439"/>
      <c r="AH342" s="439"/>
      <c r="AI342" s="440"/>
      <c r="AJ342" s="443"/>
      <c r="AK342" s="439"/>
      <c r="AL342" s="439"/>
      <c r="AM342" s="439"/>
      <c r="AN342" s="440"/>
    </row>
    <row r="343" spans="1:40" outlineLevel="2">
      <c r="A343" s="882">
        <f>ROW()</f>
        <v>343</v>
      </c>
      <c r="B343" s="453"/>
      <c r="D343" s="452" t="s">
        <v>302</v>
      </c>
      <c r="E343" s="438"/>
      <c r="F343" s="438"/>
      <c r="G343" s="438"/>
      <c r="H343" s="439"/>
      <c r="I343" s="439"/>
      <c r="J343" s="443"/>
      <c r="K343" s="439"/>
      <c r="L343" s="439"/>
      <c r="M343" s="439"/>
      <c r="N343" s="439"/>
      <c r="O343" s="443"/>
      <c r="P343" s="439"/>
      <c r="Q343" s="439"/>
      <c r="R343" s="439"/>
      <c r="S343" s="440">
        <f t="shared" si="422"/>
        <v>0</v>
      </c>
      <c r="T343" s="439"/>
      <c r="U343" s="439"/>
      <c r="V343" s="439"/>
      <c r="W343" s="439"/>
      <c r="X343" s="440">
        <f t="shared" si="423"/>
        <v>0</v>
      </c>
      <c r="Y343" s="443"/>
      <c r="Z343" s="439"/>
      <c r="AA343" s="439"/>
      <c r="AB343" s="439"/>
      <c r="AC343" s="439"/>
      <c r="AD343" s="440"/>
      <c r="AE343" s="443"/>
      <c r="AF343" s="439"/>
      <c r="AG343" s="439"/>
      <c r="AH343" s="439"/>
      <c r="AI343" s="440"/>
      <c r="AJ343" s="443"/>
      <c r="AK343" s="439"/>
      <c r="AL343" s="439"/>
      <c r="AM343" s="439"/>
      <c r="AN343" s="440"/>
    </row>
    <row r="344" spans="1:40" outlineLevel="2">
      <c r="A344" s="882">
        <f>ROW()</f>
        <v>344</v>
      </c>
      <c r="B344" s="453"/>
      <c r="D344" s="452" t="s">
        <v>36</v>
      </c>
      <c r="E344" s="438"/>
      <c r="F344" s="438"/>
      <c r="G344" s="438"/>
      <c r="H344" s="439"/>
      <c r="I344" s="439"/>
      <c r="J344" s="443"/>
      <c r="K344" s="439"/>
      <c r="L344" s="439"/>
      <c r="M344" s="439"/>
      <c r="N344" s="439"/>
      <c r="O344" s="443"/>
      <c r="P344" s="439"/>
      <c r="Q344" s="439"/>
      <c r="R344" s="439"/>
      <c r="S344" s="440">
        <f t="shared" si="422"/>
        <v>0</v>
      </c>
      <c r="T344" s="439"/>
      <c r="U344" s="439"/>
      <c r="V344" s="439"/>
      <c r="W344" s="439"/>
      <c r="X344" s="440">
        <f t="shared" si="423"/>
        <v>0</v>
      </c>
      <c r="Y344" s="443"/>
      <c r="Z344" s="439"/>
      <c r="AA344" s="439"/>
      <c r="AB344" s="439"/>
      <c r="AC344" s="439"/>
      <c r="AD344" s="440"/>
      <c r="AE344" s="443"/>
      <c r="AF344" s="439"/>
      <c r="AG344" s="439"/>
      <c r="AH344" s="439"/>
      <c r="AI344" s="440"/>
      <c r="AJ344" s="443"/>
      <c r="AK344" s="439"/>
      <c r="AL344" s="439"/>
      <c r="AM344" s="439"/>
      <c r="AN344" s="440"/>
    </row>
    <row r="345" spans="1:40" outlineLevel="2">
      <c r="A345" s="882">
        <f>ROW()</f>
        <v>345</v>
      </c>
      <c r="B345" s="453"/>
      <c r="D345" s="452" t="s">
        <v>583</v>
      </c>
      <c r="E345" s="438"/>
      <c r="F345" s="438"/>
      <c r="G345" s="438"/>
      <c r="H345" s="439"/>
      <c r="I345" s="439"/>
      <c r="J345" s="443"/>
      <c r="K345" s="439"/>
      <c r="L345" s="439"/>
      <c r="M345" s="439"/>
      <c r="N345" s="439"/>
      <c r="O345" s="443"/>
      <c r="P345" s="439"/>
      <c r="Q345" s="439"/>
      <c r="R345" s="439"/>
      <c r="S345" s="440">
        <f t="shared" si="422"/>
        <v>0</v>
      </c>
      <c r="T345" s="439"/>
      <c r="U345" s="439"/>
      <c r="V345" s="439"/>
      <c r="W345" s="439"/>
      <c r="X345" s="440">
        <f t="shared" si="423"/>
        <v>0</v>
      </c>
      <c r="Y345" s="443"/>
      <c r="Z345" s="439"/>
      <c r="AA345" s="439"/>
      <c r="AB345" s="439"/>
      <c r="AC345" s="439"/>
      <c r="AD345" s="440"/>
      <c r="AE345" s="443"/>
      <c r="AF345" s="439"/>
      <c r="AG345" s="439"/>
      <c r="AH345" s="439"/>
      <c r="AI345" s="440"/>
      <c r="AJ345" s="443"/>
      <c r="AK345" s="439"/>
      <c r="AL345" s="439"/>
      <c r="AM345" s="439"/>
      <c r="AN345" s="440"/>
    </row>
    <row r="346" spans="1:40" outlineLevel="2">
      <c r="A346" s="882">
        <f>ROW()</f>
        <v>346</v>
      </c>
      <c r="B346" s="453"/>
      <c r="D346" s="452" t="s">
        <v>81</v>
      </c>
      <c r="E346" s="438"/>
      <c r="F346" s="438"/>
      <c r="G346" s="438"/>
      <c r="H346" s="439"/>
      <c r="I346" s="439"/>
      <c r="J346" s="443"/>
      <c r="K346" s="439"/>
      <c r="L346" s="439"/>
      <c r="M346" s="439"/>
      <c r="N346" s="439"/>
      <c r="O346" s="443"/>
      <c r="P346" s="439"/>
      <c r="Q346" s="439"/>
      <c r="R346" s="439"/>
      <c r="S346" s="440">
        <f t="shared" si="422"/>
        <v>0</v>
      </c>
      <c r="T346" s="439"/>
      <c r="U346" s="439"/>
      <c r="V346" s="439"/>
      <c r="W346" s="439"/>
      <c r="X346" s="440">
        <f t="shared" si="423"/>
        <v>0</v>
      </c>
      <c r="Y346" s="443"/>
      <c r="Z346" s="439"/>
      <c r="AA346" s="439"/>
      <c r="AB346" s="439"/>
      <c r="AC346" s="439"/>
      <c r="AD346" s="440"/>
      <c r="AE346" s="443"/>
      <c r="AF346" s="439"/>
      <c r="AG346" s="439"/>
      <c r="AH346" s="439"/>
      <c r="AI346" s="440"/>
      <c r="AJ346" s="443"/>
      <c r="AK346" s="439"/>
      <c r="AL346" s="439"/>
      <c r="AM346" s="439"/>
      <c r="AN346" s="440"/>
    </row>
    <row r="347" spans="1:40" outlineLevel="2">
      <c r="A347" s="882">
        <f>ROW()</f>
        <v>347</v>
      </c>
      <c r="B347" s="453"/>
      <c r="D347" s="452" t="s">
        <v>28</v>
      </c>
      <c r="E347" s="438"/>
      <c r="F347" s="438"/>
      <c r="G347" s="438"/>
      <c r="H347" s="439"/>
      <c r="I347" s="439"/>
      <c r="J347" s="443"/>
      <c r="K347" s="439"/>
      <c r="L347" s="439"/>
      <c r="M347" s="439"/>
      <c r="N347" s="439"/>
      <c r="O347" s="443"/>
      <c r="P347" s="439"/>
      <c r="Q347" s="439"/>
      <c r="R347" s="439"/>
      <c r="S347" s="440">
        <f t="shared" si="422"/>
        <v>0</v>
      </c>
      <c r="T347" s="439"/>
      <c r="U347" s="439"/>
      <c r="V347" s="439"/>
      <c r="W347" s="439"/>
      <c r="X347" s="440">
        <f t="shared" si="423"/>
        <v>0</v>
      </c>
      <c r="Y347" s="443"/>
      <c r="Z347" s="439"/>
      <c r="AA347" s="439"/>
      <c r="AB347" s="439"/>
      <c r="AC347" s="439"/>
      <c r="AD347" s="440"/>
      <c r="AE347" s="443"/>
      <c r="AF347" s="439"/>
      <c r="AG347" s="439"/>
      <c r="AH347" s="439"/>
      <c r="AI347" s="440"/>
      <c r="AJ347" s="443"/>
      <c r="AK347" s="439"/>
      <c r="AL347" s="439"/>
      <c r="AM347" s="439"/>
      <c r="AN347" s="440"/>
    </row>
    <row r="348" spans="1:40" outlineLevel="2">
      <c r="A348" s="882">
        <f>ROW()</f>
        <v>348</v>
      </c>
      <c r="B348" s="453"/>
      <c r="D348" s="456" t="s">
        <v>443</v>
      </c>
      <c r="E348" s="457"/>
      <c r="F348" s="457"/>
      <c r="G348" s="457"/>
      <c r="H348" s="441"/>
      <c r="I348" s="441"/>
      <c r="J348" s="462"/>
      <c r="K348" s="441"/>
      <c r="L348" s="441"/>
      <c r="M348" s="441"/>
      <c r="N348" s="441"/>
      <c r="O348" s="462"/>
      <c r="P348" s="441"/>
      <c r="Q348" s="441"/>
      <c r="R348" s="441"/>
      <c r="S348" s="442">
        <f t="shared" si="422"/>
        <v>0</v>
      </c>
      <c r="T348" s="441"/>
      <c r="U348" s="441"/>
      <c r="V348" s="441"/>
      <c r="W348" s="441"/>
      <c r="X348" s="442">
        <f t="shared" si="423"/>
        <v>0</v>
      </c>
      <c r="Y348" s="462"/>
      <c r="Z348" s="441"/>
      <c r="AA348" s="441"/>
      <c r="AB348" s="441"/>
      <c r="AC348" s="441"/>
      <c r="AD348" s="442"/>
      <c r="AE348" s="462"/>
      <c r="AF348" s="441"/>
      <c r="AG348" s="441"/>
      <c r="AH348" s="441"/>
      <c r="AI348" s="442"/>
      <c r="AJ348" s="462"/>
      <c r="AK348" s="441"/>
      <c r="AL348" s="441"/>
      <c r="AM348" s="441"/>
      <c r="AN348" s="442"/>
    </row>
    <row r="349" spans="1:40" outlineLevel="2">
      <c r="A349" s="882">
        <f>ROW()</f>
        <v>349</v>
      </c>
      <c r="B349" s="453"/>
      <c r="D349" s="452" t="s">
        <v>24</v>
      </c>
      <c r="E349" s="438"/>
      <c r="F349" s="438"/>
      <c r="G349" s="438"/>
      <c r="H349" s="439"/>
      <c r="I349" s="439"/>
      <c r="J349" s="443"/>
      <c r="K349" s="439"/>
      <c r="L349" s="439"/>
      <c r="M349" s="439"/>
      <c r="N349" s="439"/>
      <c r="O349" s="443"/>
      <c r="P349" s="439"/>
      <c r="Q349" s="439"/>
      <c r="R349" s="439"/>
      <c r="S349" s="440">
        <f>SUM(S333:S348)</f>
        <v>4.8244644353198423</v>
      </c>
      <c r="T349" s="439"/>
      <c r="U349" s="439"/>
      <c r="V349" s="439"/>
      <c r="W349" s="439"/>
      <c r="X349" s="440">
        <f>SUM(X333:X348)</f>
        <v>0</v>
      </c>
      <c r="Y349" s="443"/>
      <c r="Z349" s="439"/>
      <c r="AA349" s="439"/>
      <c r="AB349" s="439"/>
      <c r="AC349" s="439"/>
      <c r="AD349" s="440"/>
      <c r="AE349" s="443"/>
      <c r="AF349" s="439"/>
      <c r="AG349" s="439"/>
      <c r="AH349" s="439"/>
      <c r="AI349" s="440"/>
      <c r="AJ349" s="443"/>
      <c r="AK349" s="439"/>
      <c r="AL349" s="439"/>
      <c r="AM349" s="439"/>
      <c r="AN349" s="440"/>
    </row>
    <row r="350" spans="1:40" outlineLevel="1">
      <c r="A350" s="732" t="s">
        <v>22</v>
      </c>
      <c r="B350" s="733"/>
      <c r="C350" s="881"/>
      <c r="D350" s="733"/>
      <c r="E350" s="733"/>
      <c r="F350" s="733"/>
      <c r="G350" s="730"/>
      <c r="H350" s="733"/>
      <c r="I350" s="730"/>
      <c r="J350" s="729"/>
      <c r="K350" s="730"/>
      <c r="L350" s="730"/>
      <c r="M350" s="730"/>
      <c r="N350" s="730"/>
      <c r="O350" s="729"/>
      <c r="P350" s="730"/>
      <c r="Q350" s="730"/>
      <c r="R350" s="730"/>
      <c r="S350" s="731"/>
      <c r="T350" s="730"/>
      <c r="U350" s="730"/>
      <c r="V350" s="730"/>
      <c r="W350" s="730"/>
      <c r="X350" s="731"/>
      <c r="Y350" s="729"/>
      <c r="Z350" s="730"/>
      <c r="AA350" s="730"/>
      <c r="AB350" s="730"/>
      <c r="AC350" s="730"/>
      <c r="AD350" s="731"/>
      <c r="AE350" s="729"/>
      <c r="AF350" s="730"/>
      <c r="AG350" s="730"/>
      <c r="AH350" s="730"/>
      <c r="AI350" s="731"/>
      <c r="AJ350" s="729"/>
      <c r="AK350" s="730"/>
      <c r="AL350" s="730"/>
      <c r="AM350" s="730"/>
      <c r="AN350" s="731"/>
    </row>
    <row r="351" spans="1:40" outlineLevel="2">
      <c r="A351" s="882">
        <f>ROW()</f>
        <v>351</v>
      </c>
      <c r="B351" s="453"/>
      <c r="D351" s="452" t="s">
        <v>300</v>
      </c>
      <c r="H351" s="458"/>
      <c r="I351" s="458"/>
      <c r="J351" s="459"/>
      <c r="K351" s="458"/>
      <c r="L351" s="458"/>
      <c r="M351" s="458"/>
      <c r="N351" s="157">
        <f>Input!X76</f>
        <v>280.04800364238969</v>
      </c>
      <c r="O351" s="326">
        <f t="shared" ref="O351:AJ351" si="424">O279+O315+O297+O333</f>
        <v>277.2475236059658</v>
      </c>
      <c r="P351" s="27">
        <f t="shared" si="424"/>
        <v>274.4470435695419</v>
      </c>
      <c r="Q351" s="27">
        <f t="shared" si="424"/>
        <v>271.64656353311801</v>
      </c>
      <c r="R351" s="27">
        <f t="shared" si="424"/>
        <v>268.84608349669412</v>
      </c>
      <c r="S351" s="313">
        <f t="shared" si="424"/>
        <v>266.04560346027023</v>
      </c>
      <c r="T351" s="27">
        <f t="shared" si="424"/>
        <v>264.64536344205828</v>
      </c>
      <c r="U351" s="27">
        <f t="shared" si="424"/>
        <v>261.84488340563439</v>
      </c>
      <c r="V351" s="27">
        <f t="shared" si="424"/>
        <v>259.0444033692105</v>
      </c>
      <c r="W351" s="27">
        <f t="shared" si="424"/>
        <v>256.24392333278661</v>
      </c>
      <c r="X351" s="313">
        <f t="shared" si="424"/>
        <v>253.44344329636272</v>
      </c>
      <c r="Y351" s="326">
        <f t="shared" si="424"/>
        <v>252.04320327815077</v>
      </c>
      <c r="Z351" s="27">
        <f t="shared" si="424"/>
        <v>249.24272324172688</v>
      </c>
      <c r="AA351" s="27">
        <f t="shared" si="424"/>
        <v>246.44224320530299</v>
      </c>
      <c r="AB351" s="27">
        <f t="shared" si="424"/>
        <v>243.64176316887909</v>
      </c>
      <c r="AC351" s="27">
        <f t="shared" si="424"/>
        <v>240.8412831324552</v>
      </c>
      <c r="AD351" s="313">
        <f t="shared" si="424"/>
        <v>238.04080309603131</v>
      </c>
      <c r="AE351" s="326">
        <f t="shared" si="424"/>
        <v>235.25827089601313</v>
      </c>
      <c r="AF351" s="27">
        <f t="shared" si="424"/>
        <v>232.47573869599495</v>
      </c>
      <c r="AG351" s="27">
        <f t="shared" si="424"/>
        <v>229.69320649597677</v>
      </c>
      <c r="AH351" s="27">
        <f t="shared" si="424"/>
        <v>226.91067429595859</v>
      </c>
      <c r="AI351" s="313">
        <f t="shared" si="424"/>
        <v>224.1281420959404</v>
      </c>
      <c r="AJ351" s="326">
        <f t="shared" si="424"/>
        <v>213.70654031974115</v>
      </c>
      <c r="AK351" s="27">
        <f t="shared" ref="AK351:AN351" si="425">AK279+AK315+AK297+AK333</f>
        <v>203.2849385435419</v>
      </c>
      <c r="AL351" s="27">
        <f t="shared" si="425"/>
        <v>192.86333676734264</v>
      </c>
      <c r="AM351" s="27">
        <f t="shared" si="425"/>
        <v>182.44173499114339</v>
      </c>
      <c r="AN351" s="313">
        <f t="shared" si="425"/>
        <v>172.02013321494414</v>
      </c>
    </row>
    <row r="352" spans="1:40" outlineLevel="2">
      <c r="A352" s="882">
        <f>ROW()</f>
        <v>352</v>
      </c>
      <c r="B352" s="453"/>
      <c r="D352" s="452" t="s">
        <v>301</v>
      </c>
      <c r="H352" s="458"/>
      <c r="I352" s="458"/>
      <c r="J352" s="459"/>
      <c r="K352" s="458"/>
      <c r="L352" s="458"/>
      <c r="M352" s="458"/>
      <c r="N352" s="157">
        <f>Input!X77</f>
        <v>0</v>
      </c>
      <c r="O352" s="326">
        <f t="shared" ref="O352:AJ352" si="426">O280+O316+O298+O334</f>
        <v>0</v>
      </c>
      <c r="P352" s="27">
        <f t="shared" si="426"/>
        <v>0</v>
      </c>
      <c r="Q352" s="27">
        <f t="shared" si="426"/>
        <v>0</v>
      </c>
      <c r="R352" s="27">
        <f t="shared" si="426"/>
        <v>0</v>
      </c>
      <c r="S352" s="313">
        <f t="shared" si="426"/>
        <v>0</v>
      </c>
      <c r="T352" s="27">
        <f t="shared" si="426"/>
        <v>0</v>
      </c>
      <c r="U352" s="27">
        <f t="shared" si="426"/>
        <v>0</v>
      </c>
      <c r="V352" s="27">
        <f t="shared" si="426"/>
        <v>0</v>
      </c>
      <c r="W352" s="27">
        <f t="shared" si="426"/>
        <v>0</v>
      </c>
      <c r="X352" s="313">
        <f t="shared" si="426"/>
        <v>0</v>
      </c>
      <c r="Y352" s="326">
        <f t="shared" si="426"/>
        <v>0</v>
      </c>
      <c r="Z352" s="27">
        <f t="shared" si="426"/>
        <v>0</v>
      </c>
      <c r="AA352" s="27">
        <f t="shared" si="426"/>
        <v>0</v>
      </c>
      <c r="AB352" s="27">
        <f t="shared" si="426"/>
        <v>0</v>
      </c>
      <c r="AC352" s="27">
        <f t="shared" si="426"/>
        <v>0</v>
      </c>
      <c r="AD352" s="313">
        <f t="shared" si="426"/>
        <v>0</v>
      </c>
      <c r="AE352" s="326">
        <f t="shared" si="426"/>
        <v>0</v>
      </c>
      <c r="AF352" s="27">
        <f t="shared" si="426"/>
        <v>0</v>
      </c>
      <c r="AG352" s="27">
        <f t="shared" si="426"/>
        <v>0</v>
      </c>
      <c r="AH352" s="27">
        <f t="shared" si="426"/>
        <v>0</v>
      </c>
      <c r="AI352" s="313">
        <f t="shared" si="426"/>
        <v>0</v>
      </c>
      <c r="AJ352" s="326">
        <f t="shared" si="426"/>
        <v>0</v>
      </c>
      <c r="AK352" s="27">
        <f t="shared" ref="AK352:AN366" si="427">AK280+AK316+AK298+AK334</f>
        <v>0</v>
      </c>
      <c r="AL352" s="27">
        <f t="shared" si="427"/>
        <v>0</v>
      </c>
      <c r="AM352" s="27">
        <f t="shared" si="427"/>
        <v>0</v>
      </c>
      <c r="AN352" s="313">
        <f t="shared" si="427"/>
        <v>0</v>
      </c>
    </row>
    <row r="353" spans="1:40" outlineLevel="2">
      <c r="A353" s="882">
        <f>ROW()</f>
        <v>353</v>
      </c>
      <c r="B353" s="453"/>
      <c r="D353" s="452" t="s">
        <v>29</v>
      </c>
      <c r="H353" s="458"/>
      <c r="I353" s="458"/>
      <c r="J353" s="459"/>
      <c r="K353" s="458"/>
      <c r="L353" s="458"/>
      <c r="M353" s="458"/>
      <c r="N353" s="157">
        <f>Input!X78</f>
        <v>314.97727638408537</v>
      </c>
      <c r="O353" s="326">
        <f t="shared" ref="O353:AJ353" si="428">O281+O317+O299+O335</f>
        <v>307.97778135332794</v>
      </c>
      <c r="P353" s="27">
        <f t="shared" si="428"/>
        <v>300.97828632257051</v>
      </c>
      <c r="Q353" s="27">
        <f t="shared" si="428"/>
        <v>293.97879129181308</v>
      </c>
      <c r="R353" s="27">
        <f t="shared" si="428"/>
        <v>286.97929626105565</v>
      </c>
      <c r="S353" s="313">
        <f t="shared" si="428"/>
        <v>279.97980123029822</v>
      </c>
      <c r="T353" s="27">
        <f t="shared" si="428"/>
        <v>276.48005371491951</v>
      </c>
      <c r="U353" s="27">
        <f t="shared" si="428"/>
        <v>269.48055868416208</v>
      </c>
      <c r="V353" s="27">
        <f t="shared" si="428"/>
        <v>262.48106365340465</v>
      </c>
      <c r="W353" s="27">
        <f t="shared" si="428"/>
        <v>255.48156862264719</v>
      </c>
      <c r="X353" s="313">
        <f t="shared" si="428"/>
        <v>248.48207359188973</v>
      </c>
      <c r="Y353" s="326">
        <f t="shared" si="428"/>
        <v>244.98232607651101</v>
      </c>
      <c r="Z353" s="27">
        <f t="shared" si="428"/>
        <v>237.98283104575356</v>
      </c>
      <c r="AA353" s="27">
        <f t="shared" si="428"/>
        <v>230.9833360149961</v>
      </c>
      <c r="AB353" s="27">
        <f t="shared" si="428"/>
        <v>223.98384098423864</v>
      </c>
      <c r="AC353" s="27">
        <f t="shared" si="428"/>
        <v>216.98434595348118</v>
      </c>
      <c r="AD353" s="313">
        <f t="shared" si="428"/>
        <v>209.98485092272372</v>
      </c>
      <c r="AE353" s="326">
        <f t="shared" si="428"/>
        <v>203.03021455551703</v>
      </c>
      <c r="AF353" s="27">
        <f t="shared" si="428"/>
        <v>196.07557818831035</v>
      </c>
      <c r="AG353" s="27">
        <f t="shared" si="428"/>
        <v>189.12094182110366</v>
      </c>
      <c r="AH353" s="27">
        <f t="shared" si="428"/>
        <v>182.16630545389697</v>
      </c>
      <c r="AI353" s="313">
        <f t="shared" si="428"/>
        <v>175.21166908669028</v>
      </c>
      <c r="AJ353" s="326">
        <f t="shared" si="428"/>
        <v>168.20320232322265</v>
      </c>
      <c r="AK353" s="27">
        <f t="shared" si="427"/>
        <v>161.19473555975503</v>
      </c>
      <c r="AL353" s="27">
        <f t="shared" si="427"/>
        <v>154.18626879628741</v>
      </c>
      <c r="AM353" s="27">
        <f t="shared" si="427"/>
        <v>147.17780203281978</v>
      </c>
      <c r="AN353" s="313">
        <f t="shared" si="427"/>
        <v>140.16933526935219</v>
      </c>
    </row>
    <row r="354" spans="1:40" outlineLevel="2">
      <c r="A354" s="882">
        <f>ROW()</f>
        <v>354</v>
      </c>
      <c r="B354" s="453"/>
      <c r="D354" s="452" t="s">
        <v>30</v>
      </c>
      <c r="H354" s="458"/>
      <c r="I354" s="458"/>
      <c r="J354" s="459"/>
      <c r="K354" s="458"/>
      <c r="L354" s="458"/>
      <c r="M354" s="458"/>
      <c r="N354" s="157">
        <f>Input!X79</f>
        <v>165.50629822224252</v>
      </c>
      <c r="O354" s="326">
        <f t="shared" ref="O354:AJ354" si="429">O282+O318+O300+O336</f>
        <v>160.77754684446415</v>
      </c>
      <c r="P354" s="27">
        <f t="shared" si="429"/>
        <v>156.04879546668579</v>
      </c>
      <c r="Q354" s="27">
        <f t="shared" si="429"/>
        <v>151.32004408890742</v>
      </c>
      <c r="R354" s="27">
        <f t="shared" si="429"/>
        <v>146.59129271112906</v>
      </c>
      <c r="S354" s="313">
        <f t="shared" si="429"/>
        <v>141.86254133335069</v>
      </c>
      <c r="T354" s="27">
        <f t="shared" si="429"/>
        <v>139.49816564446152</v>
      </c>
      <c r="U354" s="27">
        <f t="shared" si="429"/>
        <v>134.76941426668316</v>
      </c>
      <c r="V354" s="27">
        <f t="shared" si="429"/>
        <v>130.04066288890479</v>
      </c>
      <c r="W354" s="27">
        <f t="shared" si="429"/>
        <v>125.31191151112643</v>
      </c>
      <c r="X354" s="313">
        <f t="shared" si="429"/>
        <v>120.58316013334806</v>
      </c>
      <c r="Y354" s="326">
        <f t="shared" si="429"/>
        <v>118.21878444445888</v>
      </c>
      <c r="Z354" s="27">
        <f t="shared" si="429"/>
        <v>113.49003306668052</v>
      </c>
      <c r="AA354" s="27">
        <f t="shared" si="429"/>
        <v>108.76128168890217</v>
      </c>
      <c r="AB354" s="27">
        <f t="shared" si="429"/>
        <v>104.03253031112382</v>
      </c>
      <c r="AC354" s="27">
        <f t="shared" si="429"/>
        <v>99.30377893334547</v>
      </c>
      <c r="AD354" s="313">
        <f t="shared" si="429"/>
        <v>94.575027555567118</v>
      </c>
      <c r="AE354" s="326">
        <f t="shared" si="429"/>
        <v>89.876582002157349</v>
      </c>
      <c r="AF354" s="27">
        <f t="shared" si="429"/>
        <v>85.17813644874758</v>
      </c>
      <c r="AG354" s="27">
        <f t="shared" si="429"/>
        <v>80.479690895337811</v>
      </c>
      <c r="AH354" s="27">
        <f t="shared" si="429"/>
        <v>75.781245341928042</v>
      </c>
      <c r="AI354" s="313">
        <f t="shared" si="429"/>
        <v>71.082799788518273</v>
      </c>
      <c r="AJ354" s="326">
        <f t="shared" si="429"/>
        <v>66.343946469283722</v>
      </c>
      <c r="AK354" s="27">
        <f t="shared" si="427"/>
        <v>61.605093150049171</v>
      </c>
      <c r="AL354" s="27">
        <f t="shared" si="427"/>
        <v>56.866239830814621</v>
      </c>
      <c r="AM354" s="27">
        <f t="shared" si="427"/>
        <v>52.12738651158007</v>
      </c>
      <c r="AN354" s="313">
        <f t="shared" si="427"/>
        <v>47.38853319234552</v>
      </c>
    </row>
    <row r="355" spans="1:40" outlineLevel="2">
      <c r="A355" s="882">
        <f>ROW()</f>
        <v>355</v>
      </c>
      <c r="B355" s="453"/>
      <c r="D355" s="452" t="s">
        <v>31</v>
      </c>
      <c r="H355" s="458"/>
      <c r="I355" s="458"/>
      <c r="J355" s="459"/>
      <c r="K355" s="458"/>
      <c r="L355" s="458"/>
      <c r="M355" s="458"/>
      <c r="N355" s="157">
        <f>Input!X80</f>
        <v>46.140867352367458</v>
      </c>
      <c r="O355" s="326">
        <f t="shared" ref="O355:AJ355" si="430">O283+O319+O301+O337</f>
        <v>43.481753872313234</v>
      </c>
      <c r="P355" s="27">
        <f t="shared" si="430"/>
        <v>41.80937872337811</v>
      </c>
      <c r="Q355" s="27">
        <f t="shared" si="430"/>
        <v>40.137003574442986</v>
      </c>
      <c r="R355" s="27">
        <f t="shared" si="430"/>
        <v>38.464628425507861</v>
      </c>
      <c r="S355" s="313">
        <f t="shared" si="430"/>
        <v>36.792253276572737</v>
      </c>
      <c r="T355" s="27">
        <f t="shared" si="430"/>
        <v>35.956065702105178</v>
      </c>
      <c r="U355" s="27">
        <f t="shared" si="430"/>
        <v>34.283690553170054</v>
      </c>
      <c r="V355" s="27">
        <f t="shared" si="430"/>
        <v>32.611315404234929</v>
      </c>
      <c r="W355" s="27">
        <f t="shared" si="430"/>
        <v>30.938940255299805</v>
      </c>
      <c r="X355" s="313">
        <f t="shared" si="430"/>
        <v>29.266565106364681</v>
      </c>
      <c r="Y355" s="326">
        <f t="shared" si="430"/>
        <v>28.430377531897118</v>
      </c>
      <c r="Z355" s="27">
        <f t="shared" si="430"/>
        <v>26.758002382961994</v>
      </c>
      <c r="AA355" s="27">
        <f t="shared" si="430"/>
        <v>25.08562723402687</v>
      </c>
      <c r="AB355" s="27">
        <f t="shared" si="430"/>
        <v>23.413252085091745</v>
      </c>
      <c r="AC355" s="27">
        <f t="shared" si="430"/>
        <v>21.740876936156621</v>
      </c>
      <c r="AD355" s="313">
        <f t="shared" si="430"/>
        <v>20.068501787221496</v>
      </c>
      <c r="AE355" s="326">
        <f t="shared" si="430"/>
        <v>18.406844627770912</v>
      </c>
      <c r="AF355" s="27">
        <f t="shared" si="430"/>
        <v>16.745187468320328</v>
      </c>
      <c r="AG355" s="27">
        <f t="shared" si="430"/>
        <v>15.083530308869745</v>
      </c>
      <c r="AH355" s="27">
        <f t="shared" si="430"/>
        <v>13.421873149419163</v>
      </c>
      <c r="AI355" s="313">
        <f t="shared" si="430"/>
        <v>11.760215989968581</v>
      </c>
      <c r="AJ355" s="326">
        <f t="shared" si="430"/>
        <v>10.080185134258784</v>
      </c>
      <c r="AK355" s="27">
        <f t="shared" si="427"/>
        <v>8.4001542785489871</v>
      </c>
      <c r="AL355" s="27">
        <f t="shared" si="427"/>
        <v>6.7201234228391895</v>
      </c>
      <c r="AM355" s="27">
        <f t="shared" si="427"/>
        <v>5.0400925671293919</v>
      </c>
      <c r="AN355" s="313">
        <f t="shared" si="427"/>
        <v>3.3600617114195943</v>
      </c>
    </row>
    <row r="356" spans="1:40" outlineLevel="2">
      <c r="A356" s="882">
        <f>ROW()</f>
        <v>356</v>
      </c>
      <c r="B356" s="453"/>
      <c r="D356" s="452" t="s">
        <v>32</v>
      </c>
      <c r="H356" s="458"/>
      <c r="I356" s="458"/>
      <c r="J356" s="459"/>
      <c r="K356" s="458"/>
      <c r="L356" s="458"/>
      <c r="M356" s="458"/>
      <c r="N356" s="157">
        <f>Input!X81</f>
        <v>15.916407369865002</v>
      </c>
      <c r="O356" s="326">
        <f t="shared" ref="O356:AJ356" si="431">O284+O320+O302+O338</f>
        <v>15.192934307598412</v>
      </c>
      <c r="P356" s="27">
        <f t="shared" si="431"/>
        <v>14.469461245331821</v>
      </c>
      <c r="Q356" s="27">
        <f t="shared" si="431"/>
        <v>13.745988183065231</v>
      </c>
      <c r="R356" s="27">
        <f t="shared" si="431"/>
        <v>13.022515120798641</v>
      </c>
      <c r="S356" s="313">
        <f t="shared" si="431"/>
        <v>12.29904205853205</v>
      </c>
      <c r="T356" s="27">
        <f t="shared" si="431"/>
        <v>11.937305527398754</v>
      </c>
      <c r="U356" s="27">
        <f t="shared" si="431"/>
        <v>11.213832465132164</v>
      </c>
      <c r="V356" s="27">
        <f t="shared" si="431"/>
        <v>10.490359402865574</v>
      </c>
      <c r="W356" s="27">
        <f t="shared" si="431"/>
        <v>9.7668863405989832</v>
      </c>
      <c r="X356" s="313">
        <f t="shared" si="431"/>
        <v>9.0434132783323928</v>
      </c>
      <c r="Y356" s="326">
        <f t="shared" si="431"/>
        <v>8.6816767471990968</v>
      </c>
      <c r="Z356" s="27">
        <f t="shared" si="431"/>
        <v>7.9582036849325055</v>
      </c>
      <c r="AA356" s="27">
        <f t="shared" si="431"/>
        <v>7.2347306226659143</v>
      </c>
      <c r="AB356" s="27">
        <f t="shared" si="431"/>
        <v>6.511257560399323</v>
      </c>
      <c r="AC356" s="27">
        <f t="shared" si="431"/>
        <v>5.7877844981327318</v>
      </c>
      <c r="AD356" s="313">
        <f t="shared" si="431"/>
        <v>5.0643114358661405</v>
      </c>
      <c r="AE356" s="326">
        <f t="shared" si="431"/>
        <v>4.3454749987483128</v>
      </c>
      <c r="AF356" s="27">
        <f t="shared" si="431"/>
        <v>3.626638561630485</v>
      </c>
      <c r="AG356" s="27">
        <f t="shared" si="431"/>
        <v>2.9078021245126573</v>
      </c>
      <c r="AH356" s="27">
        <f t="shared" si="431"/>
        <v>2.1889656873948296</v>
      </c>
      <c r="AI356" s="313">
        <f t="shared" si="431"/>
        <v>1.4701292502770018</v>
      </c>
      <c r="AJ356" s="326">
        <f t="shared" si="431"/>
        <v>0.7350646251385009</v>
      </c>
      <c r="AK356" s="27">
        <f t="shared" si="427"/>
        <v>0</v>
      </c>
      <c r="AL356" s="27">
        <f t="shared" si="427"/>
        <v>0</v>
      </c>
      <c r="AM356" s="27">
        <f t="shared" si="427"/>
        <v>0</v>
      </c>
      <c r="AN356" s="313">
        <f t="shared" si="427"/>
        <v>0</v>
      </c>
    </row>
    <row r="357" spans="1:40" outlineLevel="2">
      <c r="A357" s="882">
        <f>ROW()</f>
        <v>357</v>
      </c>
      <c r="B357" s="453"/>
      <c r="D357" s="452" t="s">
        <v>33</v>
      </c>
      <c r="H357" s="458"/>
      <c r="I357" s="458"/>
      <c r="J357" s="459"/>
      <c r="K357" s="458"/>
      <c r="L357" s="458"/>
      <c r="M357" s="458"/>
      <c r="N357" s="157">
        <f>Input!X82</f>
        <v>3.066557769193627</v>
      </c>
      <c r="O357" s="326">
        <f t="shared" ref="O357:AJ357" si="432">O285+O321+O303+O339</f>
        <v>2.8386006936812311</v>
      </c>
      <c r="P357" s="27">
        <f t="shared" si="432"/>
        <v>2.6809006551433852</v>
      </c>
      <c r="Q357" s="27">
        <f t="shared" si="432"/>
        <v>2.5232006166055392</v>
      </c>
      <c r="R357" s="27">
        <f t="shared" si="432"/>
        <v>2.3655005780676932</v>
      </c>
      <c r="S357" s="313">
        <f t="shared" si="432"/>
        <v>2.2078005395298472</v>
      </c>
      <c r="T357" s="27">
        <f t="shared" si="432"/>
        <v>2.1289505202609242</v>
      </c>
      <c r="U357" s="27">
        <f t="shared" si="432"/>
        <v>1.971250481723078</v>
      </c>
      <c r="V357" s="27">
        <f t="shared" si="432"/>
        <v>1.8135504431852318</v>
      </c>
      <c r="W357" s="27">
        <f t="shared" si="432"/>
        <v>1.6558504046473856</v>
      </c>
      <c r="X357" s="313">
        <f t="shared" si="432"/>
        <v>1.4981503661095394</v>
      </c>
      <c r="Y357" s="326">
        <f t="shared" si="432"/>
        <v>1.4193003468406162</v>
      </c>
      <c r="Z357" s="27">
        <f t="shared" si="432"/>
        <v>1.26160030830277</v>
      </c>
      <c r="AA357" s="27">
        <f t="shared" si="432"/>
        <v>1.1039002697649236</v>
      </c>
      <c r="AB357" s="27">
        <f t="shared" si="432"/>
        <v>0.9462002312270773</v>
      </c>
      <c r="AC357" s="27">
        <f t="shared" si="432"/>
        <v>0.78850019268923099</v>
      </c>
      <c r="AD357" s="313">
        <f t="shared" si="432"/>
        <v>0.63080015415138468</v>
      </c>
      <c r="AE357" s="326">
        <f t="shared" si="432"/>
        <v>0.47411079037502113</v>
      </c>
      <c r="AF357" s="27">
        <f t="shared" si="432"/>
        <v>0.31742142659865757</v>
      </c>
      <c r="AG357" s="27">
        <f t="shared" si="432"/>
        <v>0.16073206282229405</v>
      </c>
      <c r="AH357" s="27">
        <f t="shared" si="432"/>
        <v>4.0426990459305201E-3</v>
      </c>
      <c r="AI357" s="313">
        <f t="shared" si="432"/>
        <v>4.0426990459305201E-3</v>
      </c>
      <c r="AJ357" s="326">
        <f t="shared" si="432"/>
        <v>0</v>
      </c>
      <c r="AK357" s="27">
        <f t="shared" si="427"/>
        <v>0</v>
      </c>
      <c r="AL357" s="27">
        <f t="shared" si="427"/>
        <v>0</v>
      </c>
      <c r="AM357" s="27">
        <f t="shared" si="427"/>
        <v>0</v>
      </c>
      <c r="AN357" s="313">
        <f t="shared" si="427"/>
        <v>0</v>
      </c>
    </row>
    <row r="358" spans="1:40" outlineLevel="2">
      <c r="A358" s="882">
        <f>ROW()</f>
        <v>358</v>
      </c>
      <c r="B358" s="453"/>
      <c r="D358" s="452" t="s">
        <v>27</v>
      </c>
      <c r="H358" s="458"/>
      <c r="I358" s="458"/>
      <c r="J358" s="459"/>
      <c r="K358" s="458"/>
      <c r="L358" s="458"/>
      <c r="M358" s="458"/>
      <c r="N358" s="157">
        <f>Input!X83</f>
        <v>2.6735767698949089</v>
      </c>
      <c r="O358" s="326">
        <f t="shared" ref="O358:AJ358" si="433">O286+O322+O304+O340</f>
        <v>2.5250447271229697</v>
      </c>
      <c r="P358" s="27">
        <f t="shared" si="433"/>
        <v>2.3765126843510305</v>
      </c>
      <c r="Q358" s="27">
        <f t="shared" si="433"/>
        <v>2.2279806415790913</v>
      </c>
      <c r="R358" s="27">
        <f t="shared" si="433"/>
        <v>2.079448598807152</v>
      </c>
      <c r="S358" s="313">
        <f t="shared" si="433"/>
        <v>0.44794584618475541</v>
      </c>
      <c r="T358" s="27">
        <f t="shared" si="433"/>
        <v>0.43071715979303404</v>
      </c>
      <c r="U358" s="27">
        <f t="shared" si="433"/>
        <v>0.39625978700959136</v>
      </c>
      <c r="V358" s="27">
        <f t="shared" si="433"/>
        <v>0.36180241422614867</v>
      </c>
      <c r="W358" s="27">
        <f t="shared" si="433"/>
        <v>0.32734504144270599</v>
      </c>
      <c r="X358" s="313">
        <f t="shared" si="433"/>
        <v>0.2928876686592633</v>
      </c>
      <c r="Y358" s="326">
        <f t="shared" si="433"/>
        <v>0.27565898226754193</v>
      </c>
      <c r="Z358" s="27">
        <f t="shared" si="433"/>
        <v>0.24120160948409922</v>
      </c>
      <c r="AA358" s="27">
        <f t="shared" si="433"/>
        <v>0.2067442367006565</v>
      </c>
      <c r="AB358" s="27">
        <f t="shared" si="433"/>
        <v>0.17228686391721379</v>
      </c>
      <c r="AC358" s="27">
        <f t="shared" si="433"/>
        <v>0.13782949113377108</v>
      </c>
      <c r="AD358" s="313">
        <f t="shared" si="433"/>
        <v>0.10337211835032836</v>
      </c>
      <c r="AE358" s="326">
        <f t="shared" si="433"/>
        <v>6.9135577453435321E-2</v>
      </c>
      <c r="AF358" s="27">
        <f t="shared" si="433"/>
        <v>3.4899036556542272E-2</v>
      </c>
      <c r="AG358" s="27">
        <f t="shared" si="433"/>
        <v>6.6249565964922319E-4</v>
      </c>
      <c r="AH358" s="27">
        <f t="shared" si="433"/>
        <v>6.6249565964922319E-4</v>
      </c>
      <c r="AI358" s="313">
        <f t="shared" si="433"/>
        <v>6.6249565964922319E-4</v>
      </c>
      <c r="AJ358" s="326">
        <f t="shared" si="433"/>
        <v>0</v>
      </c>
      <c r="AK358" s="27">
        <f t="shared" si="427"/>
        <v>0</v>
      </c>
      <c r="AL358" s="27">
        <f t="shared" si="427"/>
        <v>0</v>
      </c>
      <c r="AM358" s="27">
        <f t="shared" si="427"/>
        <v>0</v>
      </c>
      <c r="AN358" s="313">
        <f t="shared" si="427"/>
        <v>0</v>
      </c>
    </row>
    <row r="359" spans="1:40" outlineLevel="2">
      <c r="A359" s="882">
        <f>ROW()</f>
        <v>359</v>
      </c>
      <c r="B359" s="453"/>
      <c r="D359" s="452" t="s">
        <v>34</v>
      </c>
      <c r="H359" s="458"/>
      <c r="I359" s="458"/>
      <c r="J359" s="459"/>
      <c r="K359" s="458"/>
      <c r="L359" s="458"/>
      <c r="M359" s="458"/>
      <c r="N359" s="157">
        <f>Input!X84</f>
        <v>59.626637122230058</v>
      </c>
      <c r="O359" s="326">
        <f t="shared" ref="O359:AJ359" si="434">O287+O323+O305+O341</f>
        <v>47.701309697784048</v>
      </c>
      <c r="P359" s="27">
        <f t="shared" si="434"/>
        <v>35.775982273338037</v>
      </c>
      <c r="Q359" s="27">
        <f t="shared" si="434"/>
        <v>23.850654848892027</v>
      </c>
      <c r="R359" s="27">
        <f t="shared" si="434"/>
        <v>11.925327424446015</v>
      </c>
      <c r="S359" s="313">
        <f t="shared" si="434"/>
        <v>3.5527136788005009E-15</v>
      </c>
      <c r="T359" s="27">
        <f t="shared" si="434"/>
        <v>3.5527136788005009E-15</v>
      </c>
      <c r="U359" s="27">
        <f t="shared" si="434"/>
        <v>3.5527136788005009E-15</v>
      </c>
      <c r="V359" s="27">
        <f t="shared" si="434"/>
        <v>3.5527136788005009E-15</v>
      </c>
      <c r="W359" s="27">
        <f t="shared" si="434"/>
        <v>3.5527136788005009E-15</v>
      </c>
      <c r="X359" s="313">
        <f t="shared" si="434"/>
        <v>3.5527136788005009E-15</v>
      </c>
      <c r="Y359" s="326">
        <f t="shared" si="434"/>
        <v>3.5527136788005009E-15</v>
      </c>
      <c r="Z359" s="27">
        <f t="shared" si="434"/>
        <v>3.5527136788005009E-15</v>
      </c>
      <c r="AA359" s="27">
        <f t="shared" si="434"/>
        <v>3.5527136788005009E-15</v>
      </c>
      <c r="AB359" s="27">
        <f t="shared" si="434"/>
        <v>3.5527136788005009E-15</v>
      </c>
      <c r="AC359" s="27">
        <f t="shared" si="434"/>
        <v>3.5527136788005009E-15</v>
      </c>
      <c r="AD359" s="313">
        <f t="shared" si="434"/>
        <v>3.5527136788005009E-15</v>
      </c>
      <c r="AE359" s="326">
        <f t="shared" si="434"/>
        <v>3.5527136788005009E-15</v>
      </c>
      <c r="AF359" s="27">
        <f t="shared" si="434"/>
        <v>3.5527136788005009E-15</v>
      </c>
      <c r="AG359" s="27">
        <f t="shared" si="434"/>
        <v>3.5527136788005009E-15</v>
      </c>
      <c r="AH359" s="27">
        <f t="shared" si="434"/>
        <v>3.5527136788005009E-15</v>
      </c>
      <c r="AI359" s="313">
        <f t="shared" si="434"/>
        <v>3.5527136788005009E-15</v>
      </c>
      <c r="AJ359" s="326">
        <f t="shared" si="434"/>
        <v>0</v>
      </c>
      <c r="AK359" s="27">
        <f t="shared" si="427"/>
        <v>0</v>
      </c>
      <c r="AL359" s="27">
        <f t="shared" si="427"/>
        <v>0</v>
      </c>
      <c r="AM359" s="27">
        <f t="shared" si="427"/>
        <v>0</v>
      </c>
      <c r="AN359" s="313">
        <f t="shared" si="427"/>
        <v>0</v>
      </c>
    </row>
    <row r="360" spans="1:40" outlineLevel="2">
      <c r="A360" s="882">
        <f>ROW()</f>
        <v>360</v>
      </c>
      <c r="B360" s="453"/>
      <c r="D360" s="452" t="s">
        <v>35</v>
      </c>
      <c r="H360" s="458"/>
      <c r="I360" s="458"/>
      <c r="J360" s="459"/>
      <c r="K360" s="458"/>
      <c r="L360" s="458"/>
      <c r="M360" s="458"/>
      <c r="N360" s="157">
        <f>Input!X85</f>
        <v>4.1634900674118631</v>
      </c>
      <c r="O360" s="326">
        <f t="shared" ref="O360:AJ360" si="435">O288+O324+O306+O342</f>
        <v>-4.8244644353198423</v>
      </c>
      <c r="P360" s="27">
        <f t="shared" si="435"/>
        <v>-4.8244644353198423</v>
      </c>
      <c r="Q360" s="27">
        <f t="shared" si="435"/>
        <v>-4.8244644353198423</v>
      </c>
      <c r="R360" s="27">
        <f t="shared" si="435"/>
        <v>-4.8244644353198423</v>
      </c>
      <c r="S360" s="313">
        <f t="shared" si="435"/>
        <v>0</v>
      </c>
      <c r="T360" s="27">
        <f t="shared" si="435"/>
        <v>0</v>
      </c>
      <c r="U360" s="27">
        <f t="shared" si="435"/>
        <v>0</v>
      </c>
      <c r="V360" s="27">
        <f t="shared" si="435"/>
        <v>0</v>
      </c>
      <c r="W360" s="27">
        <f t="shared" si="435"/>
        <v>0</v>
      </c>
      <c r="X360" s="313">
        <f t="shared" si="435"/>
        <v>0</v>
      </c>
      <c r="Y360" s="326">
        <f t="shared" si="435"/>
        <v>0</v>
      </c>
      <c r="Z360" s="27">
        <f t="shared" si="435"/>
        <v>0</v>
      </c>
      <c r="AA360" s="27">
        <f t="shared" si="435"/>
        <v>0</v>
      </c>
      <c r="AB360" s="27">
        <f t="shared" si="435"/>
        <v>0</v>
      </c>
      <c r="AC360" s="27">
        <f t="shared" si="435"/>
        <v>0</v>
      </c>
      <c r="AD360" s="313">
        <f t="shared" si="435"/>
        <v>0</v>
      </c>
      <c r="AE360" s="326">
        <f t="shared" si="435"/>
        <v>0</v>
      </c>
      <c r="AF360" s="27">
        <f t="shared" si="435"/>
        <v>0</v>
      </c>
      <c r="AG360" s="27">
        <f t="shared" si="435"/>
        <v>0</v>
      </c>
      <c r="AH360" s="27">
        <f t="shared" si="435"/>
        <v>0</v>
      </c>
      <c r="AI360" s="313">
        <f t="shared" si="435"/>
        <v>0</v>
      </c>
      <c r="AJ360" s="326">
        <f t="shared" si="435"/>
        <v>0</v>
      </c>
      <c r="AK360" s="27">
        <f t="shared" si="427"/>
        <v>0</v>
      </c>
      <c r="AL360" s="27">
        <f t="shared" si="427"/>
        <v>0</v>
      </c>
      <c r="AM360" s="27">
        <f t="shared" si="427"/>
        <v>0</v>
      </c>
      <c r="AN360" s="313">
        <f t="shared" si="427"/>
        <v>0</v>
      </c>
    </row>
    <row r="361" spans="1:40" outlineLevel="2">
      <c r="A361" s="882">
        <f>ROW()</f>
        <v>361</v>
      </c>
      <c r="B361" s="453"/>
      <c r="D361" s="452" t="s">
        <v>302</v>
      </c>
      <c r="H361" s="458"/>
      <c r="I361" s="458"/>
      <c r="J361" s="459"/>
      <c r="K361" s="458"/>
      <c r="L361" s="458"/>
      <c r="M361" s="458"/>
      <c r="N361" s="157">
        <f>Input!X86</f>
        <v>0</v>
      </c>
      <c r="O361" s="326">
        <f t="shared" ref="O361:AJ361" si="436">O289+O325+O307+O343</f>
        <v>0</v>
      </c>
      <c r="P361" s="27">
        <f t="shared" si="436"/>
        <v>0</v>
      </c>
      <c r="Q361" s="27">
        <f t="shared" si="436"/>
        <v>0</v>
      </c>
      <c r="R361" s="27">
        <f t="shared" si="436"/>
        <v>0</v>
      </c>
      <c r="S361" s="313">
        <f t="shared" si="436"/>
        <v>0</v>
      </c>
      <c r="T361" s="27">
        <f t="shared" si="436"/>
        <v>0</v>
      </c>
      <c r="U361" s="27">
        <f t="shared" si="436"/>
        <v>0</v>
      </c>
      <c r="V361" s="27">
        <f t="shared" si="436"/>
        <v>0</v>
      </c>
      <c r="W361" s="27">
        <f t="shared" si="436"/>
        <v>0</v>
      </c>
      <c r="X361" s="313">
        <f t="shared" si="436"/>
        <v>0</v>
      </c>
      <c r="Y361" s="326">
        <f t="shared" si="436"/>
        <v>0</v>
      </c>
      <c r="Z361" s="27">
        <f t="shared" si="436"/>
        <v>0</v>
      </c>
      <c r="AA361" s="27">
        <f t="shared" si="436"/>
        <v>0</v>
      </c>
      <c r="AB361" s="27">
        <f t="shared" si="436"/>
        <v>0</v>
      </c>
      <c r="AC361" s="27">
        <f t="shared" si="436"/>
        <v>0</v>
      </c>
      <c r="AD361" s="313">
        <f t="shared" si="436"/>
        <v>0</v>
      </c>
      <c r="AE361" s="326">
        <f t="shared" si="436"/>
        <v>0</v>
      </c>
      <c r="AF361" s="27">
        <f t="shared" si="436"/>
        <v>0</v>
      </c>
      <c r="AG361" s="27">
        <f t="shared" si="436"/>
        <v>0</v>
      </c>
      <c r="AH361" s="27">
        <f t="shared" si="436"/>
        <v>0</v>
      </c>
      <c r="AI361" s="313">
        <f t="shared" si="436"/>
        <v>0</v>
      </c>
      <c r="AJ361" s="326">
        <f t="shared" si="436"/>
        <v>0</v>
      </c>
      <c r="AK361" s="27">
        <f t="shared" si="427"/>
        <v>0</v>
      </c>
      <c r="AL361" s="27">
        <f t="shared" si="427"/>
        <v>0</v>
      </c>
      <c r="AM361" s="27">
        <f t="shared" si="427"/>
        <v>0</v>
      </c>
      <c r="AN361" s="313">
        <f t="shared" si="427"/>
        <v>0</v>
      </c>
    </row>
    <row r="362" spans="1:40" outlineLevel="2">
      <c r="A362" s="882">
        <f>ROW()</f>
        <v>362</v>
      </c>
      <c r="B362" s="453"/>
      <c r="D362" s="452" t="s">
        <v>36</v>
      </c>
      <c r="H362" s="458"/>
      <c r="I362" s="458"/>
      <c r="J362" s="459"/>
      <c r="K362" s="458"/>
      <c r="L362" s="458"/>
      <c r="M362" s="458"/>
      <c r="N362" s="157">
        <f>Input!X87</f>
        <v>0</v>
      </c>
      <c r="O362" s="326">
        <f t="shared" ref="O362:AJ362" si="437">O290+O326+O308+O344</f>
        <v>0</v>
      </c>
      <c r="P362" s="27">
        <f t="shared" si="437"/>
        <v>0</v>
      </c>
      <c r="Q362" s="27">
        <f t="shared" si="437"/>
        <v>0</v>
      </c>
      <c r="R362" s="27">
        <f t="shared" si="437"/>
        <v>0</v>
      </c>
      <c r="S362" s="313">
        <f t="shared" si="437"/>
        <v>0</v>
      </c>
      <c r="T362" s="27">
        <f t="shared" si="437"/>
        <v>0</v>
      </c>
      <c r="U362" s="27">
        <f t="shared" si="437"/>
        <v>0</v>
      </c>
      <c r="V362" s="27">
        <f t="shared" si="437"/>
        <v>0</v>
      </c>
      <c r="W362" s="27">
        <f t="shared" si="437"/>
        <v>0</v>
      </c>
      <c r="X362" s="313">
        <f t="shared" si="437"/>
        <v>0</v>
      </c>
      <c r="Y362" s="326">
        <f t="shared" si="437"/>
        <v>0</v>
      </c>
      <c r="Z362" s="27">
        <f t="shared" si="437"/>
        <v>0</v>
      </c>
      <c r="AA362" s="27">
        <f t="shared" si="437"/>
        <v>0</v>
      </c>
      <c r="AB362" s="27">
        <f t="shared" si="437"/>
        <v>0</v>
      </c>
      <c r="AC362" s="27">
        <f t="shared" si="437"/>
        <v>0</v>
      </c>
      <c r="AD362" s="313">
        <f t="shared" si="437"/>
        <v>0</v>
      </c>
      <c r="AE362" s="326">
        <f t="shared" si="437"/>
        <v>0</v>
      </c>
      <c r="AF362" s="27">
        <f t="shared" si="437"/>
        <v>0</v>
      </c>
      <c r="AG362" s="27">
        <f t="shared" si="437"/>
        <v>0</v>
      </c>
      <c r="AH362" s="27">
        <f t="shared" si="437"/>
        <v>0</v>
      </c>
      <c r="AI362" s="313">
        <f t="shared" si="437"/>
        <v>0</v>
      </c>
      <c r="AJ362" s="326">
        <f t="shared" si="437"/>
        <v>0</v>
      </c>
      <c r="AK362" s="27">
        <f t="shared" si="427"/>
        <v>0</v>
      </c>
      <c r="AL362" s="27">
        <f t="shared" si="427"/>
        <v>0</v>
      </c>
      <c r="AM362" s="27">
        <f t="shared" si="427"/>
        <v>0</v>
      </c>
      <c r="AN362" s="313">
        <f t="shared" si="427"/>
        <v>0</v>
      </c>
    </row>
    <row r="363" spans="1:40" outlineLevel="2">
      <c r="A363" s="882">
        <f>ROW()</f>
        <v>363</v>
      </c>
      <c r="B363" s="453"/>
      <c r="D363" s="452" t="s">
        <v>583</v>
      </c>
      <c r="H363" s="458"/>
      <c r="I363" s="458"/>
      <c r="J363" s="459"/>
      <c r="K363" s="458"/>
      <c r="L363" s="458"/>
      <c r="M363" s="458"/>
      <c r="N363" s="157">
        <f>Input!X88</f>
        <v>0</v>
      </c>
      <c r="O363" s="326">
        <f t="shared" ref="O363:AJ363" si="438">O291+O327+O309+O345</f>
        <v>0</v>
      </c>
      <c r="P363" s="27">
        <f t="shared" si="438"/>
        <v>0</v>
      </c>
      <c r="Q363" s="27">
        <f t="shared" si="438"/>
        <v>0</v>
      </c>
      <c r="R363" s="27">
        <f t="shared" si="438"/>
        <v>0</v>
      </c>
      <c r="S363" s="313">
        <f t="shared" si="438"/>
        <v>0</v>
      </c>
      <c r="T363" s="27">
        <f t="shared" si="438"/>
        <v>0</v>
      </c>
      <c r="U363" s="27">
        <f t="shared" si="438"/>
        <v>0</v>
      </c>
      <c r="V363" s="27">
        <f t="shared" si="438"/>
        <v>0</v>
      </c>
      <c r="W363" s="27">
        <f t="shared" si="438"/>
        <v>0</v>
      </c>
      <c r="X363" s="313">
        <f t="shared" si="438"/>
        <v>0</v>
      </c>
      <c r="Y363" s="326">
        <f t="shared" si="438"/>
        <v>0</v>
      </c>
      <c r="Z363" s="27">
        <f t="shared" si="438"/>
        <v>0</v>
      </c>
      <c r="AA363" s="27">
        <f t="shared" si="438"/>
        <v>0</v>
      </c>
      <c r="AB363" s="27">
        <f t="shared" si="438"/>
        <v>0</v>
      </c>
      <c r="AC363" s="27">
        <f t="shared" si="438"/>
        <v>0</v>
      </c>
      <c r="AD363" s="313">
        <f t="shared" si="438"/>
        <v>0</v>
      </c>
      <c r="AE363" s="326">
        <f t="shared" si="438"/>
        <v>0</v>
      </c>
      <c r="AF363" s="27">
        <f t="shared" si="438"/>
        <v>0</v>
      </c>
      <c r="AG363" s="27">
        <f t="shared" si="438"/>
        <v>0</v>
      </c>
      <c r="AH363" s="27">
        <f t="shared" si="438"/>
        <v>0</v>
      </c>
      <c r="AI363" s="313">
        <f t="shared" si="438"/>
        <v>0</v>
      </c>
      <c r="AJ363" s="326">
        <f t="shared" si="438"/>
        <v>0</v>
      </c>
      <c r="AK363" s="27">
        <f t="shared" si="427"/>
        <v>0</v>
      </c>
      <c r="AL363" s="27">
        <f t="shared" si="427"/>
        <v>0</v>
      </c>
      <c r="AM363" s="27">
        <f t="shared" si="427"/>
        <v>0</v>
      </c>
      <c r="AN363" s="313">
        <f t="shared" si="427"/>
        <v>0</v>
      </c>
    </row>
    <row r="364" spans="1:40" outlineLevel="2">
      <c r="A364" s="882">
        <f>ROW()</f>
        <v>364</v>
      </c>
      <c r="B364" s="453"/>
      <c r="D364" s="452" t="s">
        <v>81</v>
      </c>
      <c r="H364" s="458"/>
      <c r="I364" s="458"/>
      <c r="J364" s="459"/>
      <c r="K364" s="458"/>
      <c r="L364" s="458"/>
      <c r="M364" s="458"/>
      <c r="N364" s="157">
        <f>Input!X89</f>
        <v>0</v>
      </c>
      <c r="O364" s="326">
        <f t="shared" ref="O364:AJ364" si="439">O292+O328+O310+O346</f>
        <v>0</v>
      </c>
      <c r="P364" s="27">
        <f t="shared" si="439"/>
        <v>0</v>
      </c>
      <c r="Q364" s="27">
        <f t="shared" si="439"/>
        <v>0</v>
      </c>
      <c r="R364" s="27">
        <f t="shared" si="439"/>
        <v>0</v>
      </c>
      <c r="S364" s="313">
        <f t="shared" si="439"/>
        <v>0</v>
      </c>
      <c r="T364" s="27">
        <f t="shared" si="439"/>
        <v>0</v>
      </c>
      <c r="U364" s="27">
        <f t="shared" si="439"/>
        <v>0</v>
      </c>
      <c r="V364" s="27">
        <f t="shared" si="439"/>
        <v>0</v>
      </c>
      <c r="W364" s="27">
        <f t="shared" si="439"/>
        <v>0</v>
      </c>
      <c r="X364" s="313">
        <f t="shared" si="439"/>
        <v>0</v>
      </c>
      <c r="Y364" s="326">
        <f t="shared" si="439"/>
        <v>0</v>
      </c>
      <c r="Z364" s="27">
        <f t="shared" si="439"/>
        <v>0</v>
      </c>
      <c r="AA364" s="27">
        <f t="shared" si="439"/>
        <v>0</v>
      </c>
      <c r="AB364" s="27">
        <f t="shared" si="439"/>
        <v>0</v>
      </c>
      <c r="AC364" s="27">
        <f t="shared" si="439"/>
        <v>0</v>
      </c>
      <c r="AD364" s="313">
        <f t="shared" si="439"/>
        <v>0</v>
      </c>
      <c r="AE364" s="326">
        <f t="shared" si="439"/>
        <v>0</v>
      </c>
      <c r="AF364" s="27">
        <f t="shared" si="439"/>
        <v>0</v>
      </c>
      <c r="AG364" s="27">
        <f t="shared" si="439"/>
        <v>0</v>
      </c>
      <c r="AH364" s="27">
        <f t="shared" si="439"/>
        <v>0</v>
      </c>
      <c r="AI364" s="313">
        <f t="shared" si="439"/>
        <v>0</v>
      </c>
      <c r="AJ364" s="326">
        <f t="shared" si="439"/>
        <v>0</v>
      </c>
      <c r="AK364" s="27">
        <f t="shared" si="427"/>
        <v>0</v>
      </c>
      <c r="AL364" s="27">
        <f t="shared" si="427"/>
        <v>0</v>
      </c>
      <c r="AM364" s="27">
        <f t="shared" si="427"/>
        <v>0</v>
      </c>
      <c r="AN364" s="313">
        <f t="shared" si="427"/>
        <v>0</v>
      </c>
    </row>
    <row r="365" spans="1:40" outlineLevel="2">
      <c r="A365" s="882">
        <f>ROW()</f>
        <v>365</v>
      </c>
      <c r="B365" s="453"/>
      <c r="D365" s="452" t="s">
        <v>28</v>
      </c>
      <c r="H365" s="458"/>
      <c r="I365" s="458"/>
      <c r="J365" s="459"/>
      <c r="K365" s="458"/>
      <c r="L365" s="458"/>
      <c r="M365" s="458"/>
      <c r="N365" s="157">
        <f>Input!X90</f>
        <v>8.8088697650518295</v>
      </c>
      <c r="O365" s="326">
        <f t="shared" ref="O365:AJ365" si="440">O293+O329+O311+O347</f>
        <v>8.8088697650518295</v>
      </c>
      <c r="P365" s="27">
        <f t="shared" si="440"/>
        <v>8.8088697650518295</v>
      </c>
      <c r="Q365" s="27">
        <f t="shared" si="440"/>
        <v>8.8088697650518295</v>
      </c>
      <c r="R365" s="27">
        <f t="shared" si="440"/>
        <v>8.8088697650518295</v>
      </c>
      <c r="S365" s="313">
        <f t="shared" si="440"/>
        <v>3.9301523050063727</v>
      </c>
      <c r="T365" s="27">
        <f t="shared" si="440"/>
        <v>3.9301523050063727</v>
      </c>
      <c r="U365" s="27">
        <f t="shared" si="440"/>
        <v>3.9301523050063727</v>
      </c>
      <c r="V365" s="27">
        <f t="shared" si="440"/>
        <v>3.9301523050063727</v>
      </c>
      <c r="W365" s="27">
        <f t="shared" si="440"/>
        <v>3.9301523050063727</v>
      </c>
      <c r="X365" s="313">
        <f t="shared" si="440"/>
        <v>3.9301523050063727</v>
      </c>
      <c r="Y365" s="326">
        <f t="shared" si="440"/>
        <v>3.9301523050063727</v>
      </c>
      <c r="Z365" s="27">
        <f t="shared" si="440"/>
        <v>3.9301523050063727</v>
      </c>
      <c r="AA365" s="27">
        <f t="shared" si="440"/>
        <v>3.9301523050063727</v>
      </c>
      <c r="AB365" s="27">
        <f t="shared" si="440"/>
        <v>3.9301523050063727</v>
      </c>
      <c r="AC365" s="27">
        <f t="shared" si="440"/>
        <v>3.9301523050063727</v>
      </c>
      <c r="AD365" s="313">
        <f t="shared" si="440"/>
        <v>3.9301523050063727</v>
      </c>
      <c r="AE365" s="326">
        <f t="shared" si="440"/>
        <v>3.9301523050063727</v>
      </c>
      <c r="AF365" s="27">
        <f t="shared" si="440"/>
        <v>3.9301523050063727</v>
      </c>
      <c r="AG365" s="27">
        <f t="shared" si="440"/>
        <v>3.9301523050063727</v>
      </c>
      <c r="AH365" s="27">
        <f t="shared" si="440"/>
        <v>3.9301523050063727</v>
      </c>
      <c r="AI365" s="313">
        <f t="shared" si="440"/>
        <v>3.9301523050063727</v>
      </c>
      <c r="AJ365" s="326">
        <f t="shared" si="440"/>
        <v>3.9301523050063727</v>
      </c>
      <c r="AK365" s="27">
        <f t="shared" si="427"/>
        <v>3.9301523050063727</v>
      </c>
      <c r="AL365" s="27">
        <f t="shared" si="427"/>
        <v>3.9301523050063727</v>
      </c>
      <c r="AM365" s="27">
        <f t="shared" si="427"/>
        <v>3.9301523050063727</v>
      </c>
      <c r="AN365" s="313">
        <f t="shared" si="427"/>
        <v>3.9301523050063727</v>
      </c>
    </row>
    <row r="366" spans="1:40" outlineLevel="2">
      <c r="A366" s="882">
        <f>ROW()</f>
        <v>366</v>
      </c>
      <c r="B366" s="453"/>
      <c r="D366" s="456" t="s">
        <v>443</v>
      </c>
      <c r="E366" s="456"/>
      <c r="F366" s="456"/>
      <c r="G366" s="456"/>
      <c r="H366" s="460"/>
      <c r="I366" s="460"/>
      <c r="J366" s="461"/>
      <c r="K366" s="460"/>
      <c r="L366" s="460"/>
      <c r="M366" s="460"/>
      <c r="N366" s="158">
        <f>Input!X91</f>
        <v>0</v>
      </c>
      <c r="O366" s="327">
        <f t="shared" ref="O366:AJ366" si="441">O294+O330+O312+O348</f>
        <v>0</v>
      </c>
      <c r="P366" s="30">
        <f t="shared" si="441"/>
        <v>0</v>
      </c>
      <c r="Q366" s="30">
        <f t="shared" si="441"/>
        <v>0</v>
      </c>
      <c r="R366" s="30">
        <f t="shared" si="441"/>
        <v>0</v>
      </c>
      <c r="S366" s="319">
        <f t="shared" si="441"/>
        <v>0</v>
      </c>
      <c r="T366" s="30">
        <f t="shared" si="441"/>
        <v>0</v>
      </c>
      <c r="U366" s="30">
        <f t="shared" si="441"/>
        <v>0</v>
      </c>
      <c r="V366" s="30">
        <f t="shared" si="441"/>
        <v>0</v>
      </c>
      <c r="W366" s="30">
        <f t="shared" si="441"/>
        <v>0</v>
      </c>
      <c r="X366" s="319">
        <f t="shared" si="441"/>
        <v>0</v>
      </c>
      <c r="Y366" s="327">
        <f t="shared" si="441"/>
        <v>0</v>
      </c>
      <c r="Z366" s="30">
        <f t="shared" si="441"/>
        <v>0</v>
      </c>
      <c r="AA366" s="30">
        <f t="shared" si="441"/>
        <v>0</v>
      </c>
      <c r="AB366" s="30">
        <f t="shared" si="441"/>
        <v>0</v>
      </c>
      <c r="AC366" s="30">
        <f t="shared" si="441"/>
        <v>0</v>
      </c>
      <c r="AD366" s="319">
        <f t="shared" si="441"/>
        <v>0</v>
      </c>
      <c r="AE366" s="327">
        <f t="shared" si="441"/>
        <v>0</v>
      </c>
      <c r="AF366" s="30">
        <f t="shared" si="441"/>
        <v>0</v>
      </c>
      <c r="AG366" s="30">
        <f t="shared" si="441"/>
        <v>0</v>
      </c>
      <c r="AH366" s="30">
        <f t="shared" si="441"/>
        <v>0</v>
      </c>
      <c r="AI366" s="319">
        <f t="shared" si="441"/>
        <v>0</v>
      </c>
      <c r="AJ366" s="327">
        <f t="shared" si="441"/>
        <v>0</v>
      </c>
      <c r="AK366" s="30">
        <f t="shared" si="427"/>
        <v>0</v>
      </c>
      <c r="AL366" s="30">
        <f t="shared" si="427"/>
        <v>0</v>
      </c>
      <c r="AM366" s="30">
        <f t="shared" si="427"/>
        <v>0</v>
      </c>
      <c r="AN366" s="319">
        <f t="shared" si="427"/>
        <v>0</v>
      </c>
    </row>
    <row r="367" spans="1:40" outlineLevel="2">
      <c r="A367" s="882">
        <f>ROW()</f>
        <v>367</v>
      </c>
      <c r="B367" s="453"/>
      <c r="D367" s="452" t="s">
        <v>24</v>
      </c>
      <c r="H367" s="458"/>
      <c r="I367" s="458"/>
      <c r="J367" s="459"/>
      <c r="K367" s="458"/>
      <c r="L367" s="458"/>
      <c r="M367" s="458"/>
      <c r="N367" s="439">
        <f t="shared" ref="N367:AN367" si="442">SUM(N351:N366)</f>
        <v>900.92798446473228</v>
      </c>
      <c r="O367" s="443">
        <f t="shared" si="442"/>
        <v>861.72690043198952</v>
      </c>
      <c r="P367" s="439">
        <f t="shared" si="442"/>
        <v>832.57076627007245</v>
      </c>
      <c r="Q367" s="439">
        <f t="shared" si="442"/>
        <v>803.41463210815539</v>
      </c>
      <c r="R367" s="439">
        <f t="shared" si="442"/>
        <v>774.25849794623798</v>
      </c>
      <c r="S367" s="440">
        <f t="shared" si="442"/>
        <v>743.56514004974485</v>
      </c>
      <c r="T367" s="439">
        <f t="shared" si="442"/>
        <v>735.00677401600365</v>
      </c>
      <c r="U367" s="439">
        <f t="shared" si="442"/>
        <v>717.890041948521</v>
      </c>
      <c r="V367" s="439">
        <f t="shared" si="442"/>
        <v>700.77330988103824</v>
      </c>
      <c r="W367" s="439">
        <f t="shared" si="442"/>
        <v>683.65657781355537</v>
      </c>
      <c r="X367" s="440">
        <f t="shared" si="442"/>
        <v>666.53984574607273</v>
      </c>
      <c r="Y367" s="443">
        <f t="shared" si="442"/>
        <v>657.98147971233118</v>
      </c>
      <c r="Z367" s="439">
        <f t="shared" si="442"/>
        <v>640.86474764484865</v>
      </c>
      <c r="AA367" s="439">
        <f t="shared" si="442"/>
        <v>623.748015577366</v>
      </c>
      <c r="AB367" s="439">
        <f t="shared" si="442"/>
        <v>606.63128350988325</v>
      </c>
      <c r="AC367" s="439">
        <f t="shared" si="442"/>
        <v>589.51455144240049</v>
      </c>
      <c r="AD367" s="440">
        <f t="shared" si="442"/>
        <v>572.39781937491784</v>
      </c>
      <c r="AE367" s="443">
        <f t="shared" si="442"/>
        <v>555.39078575304143</v>
      </c>
      <c r="AF367" s="439">
        <f t="shared" si="442"/>
        <v>538.38375213116512</v>
      </c>
      <c r="AG367" s="439">
        <f t="shared" si="442"/>
        <v>521.37671850928882</v>
      </c>
      <c r="AH367" s="439">
        <f t="shared" si="442"/>
        <v>504.40392142830962</v>
      </c>
      <c r="AI367" s="440">
        <f t="shared" si="442"/>
        <v>487.58781371110649</v>
      </c>
      <c r="AJ367" s="443">
        <f t="shared" si="442"/>
        <v>462.99909117665112</v>
      </c>
      <c r="AK367" s="439">
        <f t="shared" si="442"/>
        <v>438.41507383690146</v>
      </c>
      <c r="AL367" s="439">
        <f t="shared" si="442"/>
        <v>414.56612112229021</v>
      </c>
      <c r="AM367" s="439">
        <f t="shared" si="442"/>
        <v>390.71716840767897</v>
      </c>
      <c r="AN367" s="440">
        <f t="shared" si="442"/>
        <v>366.86821569306773</v>
      </c>
    </row>
    <row r="368" spans="1:40">
      <c r="A368" s="884" t="str">
        <f>"Vines Account [m$"&amp;Input!$G$43&amp;"]"</f>
        <v>Vines Account [m$31/12/2023]</v>
      </c>
      <c r="B368" s="885"/>
      <c r="C368" s="886"/>
      <c r="D368" s="885"/>
      <c r="E368" s="885"/>
      <c r="F368" s="885"/>
      <c r="G368" s="885"/>
      <c r="H368" s="885"/>
      <c r="I368" s="25"/>
      <c r="J368" s="323"/>
      <c r="K368" s="25"/>
      <c r="L368" s="25"/>
      <c r="M368" s="25"/>
      <c r="N368" s="25"/>
      <c r="O368" s="323"/>
      <c r="P368" s="25"/>
      <c r="Q368" s="25"/>
      <c r="R368" s="25"/>
      <c r="S368" s="318"/>
      <c r="T368" s="25"/>
      <c r="U368" s="25"/>
      <c r="V368" s="25"/>
      <c r="W368" s="25"/>
      <c r="X368" s="318"/>
      <c r="Y368" s="323"/>
      <c r="Z368" s="25"/>
      <c r="AA368" s="25"/>
      <c r="AB368" s="25"/>
      <c r="AC368" s="25"/>
      <c r="AD368" s="318"/>
      <c r="AE368" s="323"/>
      <c r="AF368" s="25"/>
      <c r="AG368" s="25"/>
      <c r="AH368" s="25"/>
      <c r="AI368" s="318"/>
      <c r="AJ368" s="323"/>
      <c r="AK368" s="25"/>
      <c r="AL368" s="25"/>
      <c r="AM368" s="25"/>
      <c r="AN368" s="318"/>
    </row>
    <row r="369" spans="1:40" outlineLevel="1">
      <c r="A369" s="732" t="s">
        <v>237</v>
      </c>
      <c r="B369" s="733"/>
      <c r="C369" s="881"/>
      <c r="D369" s="733"/>
      <c r="E369" s="733"/>
      <c r="F369" s="733"/>
      <c r="G369" s="733"/>
      <c r="H369" s="733"/>
      <c r="I369" s="730"/>
      <c r="J369" s="729"/>
      <c r="K369" s="730"/>
      <c r="L369" s="730"/>
      <c r="M369" s="730"/>
      <c r="N369" s="730"/>
      <c r="O369" s="729"/>
      <c r="P369" s="730"/>
      <c r="Q369" s="730"/>
      <c r="R369" s="730"/>
      <c r="S369" s="731"/>
      <c r="T369" s="730"/>
      <c r="U369" s="730"/>
      <c r="V369" s="730"/>
      <c r="W369" s="730"/>
      <c r="X369" s="731"/>
      <c r="Y369" s="729"/>
      <c r="Z369" s="730"/>
      <c r="AA369" s="730"/>
      <c r="AB369" s="730"/>
      <c r="AC369" s="730"/>
      <c r="AD369" s="731"/>
      <c r="AE369" s="729"/>
      <c r="AF369" s="730"/>
      <c r="AG369" s="730"/>
      <c r="AH369" s="730"/>
      <c r="AI369" s="731"/>
      <c r="AJ369" s="729"/>
      <c r="AK369" s="730"/>
      <c r="AL369" s="730"/>
      <c r="AM369" s="730"/>
      <c r="AN369" s="731"/>
    </row>
    <row r="370" spans="1:40" outlineLevel="2">
      <c r="A370" s="882">
        <f>ROW()</f>
        <v>370</v>
      </c>
      <c r="B370" s="453"/>
      <c r="D370" s="452" t="s">
        <v>300</v>
      </c>
      <c r="H370" s="458"/>
      <c r="I370" s="458"/>
      <c r="J370" s="459"/>
      <c r="K370" s="458"/>
      <c r="L370" s="458"/>
      <c r="M370" s="458"/>
      <c r="N370" s="458"/>
      <c r="O370" s="459"/>
      <c r="P370" s="458"/>
      <c r="Q370" s="458"/>
      <c r="R370" s="458"/>
      <c r="S370" s="463"/>
      <c r="T370" s="352">
        <f>Input!P96</f>
        <v>0</v>
      </c>
      <c r="U370" s="444">
        <f t="shared" ref="U370:AI370" si="443">(T370-T$9)*(T370&gt;U$9)</f>
        <v>0</v>
      </c>
      <c r="V370" s="444">
        <f t="shared" si="443"/>
        <v>0</v>
      </c>
      <c r="W370" s="444">
        <f t="shared" si="443"/>
        <v>0</v>
      </c>
      <c r="X370" s="445">
        <f t="shared" si="443"/>
        <v>0</v>
      </c>
      <c r="Y370" s="350">
        <f>IF(X370=0,0,MAX(Input!Y$58-(Input!J$58-X370)-1,0))</f>
        <v>0</v>
      </c>
      <c r="Z370" s="444">
        <f t="shared" si="443"/>
        <v>0</v>
      </c>
      <c r="AA370" s="444">
        <f t="shared" si="443"/>
        <v>0</v>
      </c>
      <c r="AB370" s="444">
        <f t="shared" si="443"/>
        <v>0</v>
      </c>
      <c r="AC370" s="444">
        <f t="shared" si="443"/>
        <v>0</v>
      </c>
      <c r="AD370" s="445">
        <f t="shared" si="443"/>
        <v>0</v>
      </c>
      <c r="AE370" s="466">
        <f t="shared" si="443"/>
        <v>0</v>
      </c>
      <c r="AF370" s="444">
        <f t="shared" si="443"/>
        <v>0</v>
      </c>
      <c r="AG370" s="444">
        <f t="shared" si="443"/>
        <v>0</v>
      </c>
      <c r="AH370" s="444">
        <f t="shared" si="443"/>
        <v>0</v>
      </c>
      <c r="AI370" s="445">
        <f t="shared" si="443"/>
        <v>0</v>
      </c>
      <c r="AJ370" s="466">
        <f t="shared" ref="AJ370:AJ385" si="444">(AI370-AI$9)*(AI370&gt;AJ$9)</f>
        <v>0</v>
      </c>
      <c r="AK370" s="444">
        <f t="shared" ref="AK370:AK385" si="445">(AJ370-AJ$9)*(AJ370&gt;AK$9)</f>
        <v>0</v>
      </c>
      <c r="AL370" s="444">
        <f t="shared" ref="AL370:AL385" si="446">(AK370-AK$9)*(AK370&gt;AL$9)</f>
        <v>0</v>
      </c>
      <c r="AM370" s="444">
        <f t="shared" ref="AM370:AM385" si="447">(AL370-AL$9)*(AL370&gt;AM$9)</f>
        <v>0</v>
      </c>
      <c r="AN370" s="445">
        <f t="shared" ref="AN370:AN385" si="448">(AM370-AM$9)*(AM370&gt;AN$9)</f>
        <v>0</v>
      </c>
    </row>
    <row r="371" spans="1:40" outlineLevel="2">
      <c r="A371" s="882">
        <f>ROW()</f>
        <v>371</v>
      </c>
      <c r="B371" s="453"/>
      <c r="D371" s="452" t="s">
        <v>301</v>
      </c>
      <c r="H371" s="458"/>
      <c r="I371" s="458"/>
      <c r="J371" s="459"/>
      <c r="K371" s="458"/>
      <c r="L371" s="458"/>
      <c r="M371" s="458"/>
      <c r="N371" s="458"/>
      <c r="O371" s="459"/>
      <c r="P371" s="458"/>
      <c r="Q371" s="458"/>
      <c r="R371" s="458"/>
      <c r="S371" s="463"/>
      <c r="T371" s="352">
        <f>Input!P97</f>
        <v>0</v>
      </c>
      <c r="U371" s="444">
        <f t="shared" ref="U371:AI371" si="449">(T371-T$9)*(T371&gt;U$9)</f>
        <v>0</v>
      </c>
      <c r="V371" s="444">
        <f t="shared" si="449"/>
        <v>0</v>
      </c>
      <c r="W371" s="444">
        <f t="shared" si="449"/>
        <v>0</v>
      </c>
      <c r="X371" s="445">
        <f t="shared" si="449"/>
        <v>0</v>
      </c>
      <c r="Y371" s="350">
        <f>IF(X371=0,0,MAX(Input!Y$59-(Input!J$59-X371)-1,0))</f>
        <v>0</v>
      </c>
      <c r="Z371" s="444">
        <f t="shared" si="449"/>
        <v>0</v>
      </c>
      <c r="AA371" s="444">
        <f t="shared" si="449"/>
        <v>0</v>
      </c>
      <c r="AB371" s="444">
        <f t="shared" si="449"/>
        <v>0</v>
      </c>
      <c r="AC371" s="444">
        <f t="shared" si="449"/>
        <v>0</v>
      </c>
      <c r="AD371" s="445">
        <f t="shared" si="449"/>
        <v>0</v>
      </c>
      <c r="AE371" s="466">
        <f t="shared" si="449"/>
        <v>0</v>
      </c>
      <c r="AF371" s="444">
        <f t="shared" si="449"/>
        <v>0</v>
      </c>
      <c r="AG371" s="444">
        <f t="shared" si="449"/>
        <v>0</v>
      </c>
      <c r="AH371" s="444">
        <f t="shared" si="449"/>
        <v>0</v>
      </c>
      <c r="AI371" s="445">
        <f t="shared" si="449"/>
        <v>0</v>
      </c>
      <c r="AJ371" s="466">
        <f t="shared" si="444"/>
        <v>0</v>
      </c>
      <c r="AK371" s="444">
        <f t="shared" si="445"/>
        <v>0</v>
      </c>
      <c r="AL371" s="444">
        <f t="shared" si="446"/>
        <v>0</v>
      </c>
      <c r="AM371" s="444">
        <f t="shared" si="447"/>
        <v>0</v>
      </c>
      <c r="AN371" s="445">
        <f t="shared" si="448"/>
        <v>0</v>
      </c>
    </row>
    <row r="372" spans="1:40" outlineLevel="2">
      <c r="A372" s="882">
        <f>ROW()</f>
        <v>372</v>
      </c>
      <c r="B372" s="453"/>
      <c r="D372" s="452" t="s">
        <v>29</v>
      </c>
      <c r="H372" s="458"/>
      <c r="I372" s="458"/>
      <c r="J372" s="459"/>
      <c r="K372" s="458"/>
      <c r="L372" s="458"/>
      <c r="M372" s="458"/>
      <c r="N372" s="458"/>
      <c r="O372" s="459"/>
      <c r="P372" s="458"/>
      <c r="Q372" s="458"/>
      <c r="R372" s="458"/>
      <c r="S372" s="463"/>
      <c r="T372" s="352">
        <f>Input!P98</f>
        <v>0</v>
      </c>
      <c r="U372" s="444">
        <f t="shared" ref="U372:AI372" si="450">(T372-T$9)*(T372&gt;U$9)</f>
        <v>0</v>
      </c>
      <c r="V372" s="444">
        <f t="shared" si="450"/>
        <v>0</v>
      </c>
      <c r="W372" s="444">
        <f t="shared" si="450"/>
        <v>0</v>
      </c>
      <c r="X372" s="445">
        <f t="shared" si="450"/>
        <v>0</v>
      </c>
      <c r="Y372" s="350">
        <f>IF(X372=0,0,MAX(Input!Y$60-(Input!J$60-X372)-1,0))</f>
        <v>0</v>
      </c>
      <c r="Z372" s="444">
        <f t="shared" si="450"/>
        <v>0</v>
      </c>
      <c r="AA372" s="444">
        <f t="shared" si="450"/>
        <v>0</v>
      </c>
      <c r="AB372" s="444">
        <f t="shared" si="450"/>
        <v>0</v>
      </c>
      <c r="AC372" s="444">
        <f t="shared" si="450"/>
        <v>0</v>
      </c>
      <c r="AD372" s="445">
        <f t="shared" si="450"/>
        <v>0</v>
      </c>
      <c r="AE372" s="466">
        <f t="shared" si="450"/>
        <v>0</v>
      </c>
      <c r="AF372" s="444">
        <f t="shared" si="450"/>
        <v>0</v>
      </c>
      <c r="AG372" s="444">
        <f t="shared" si="450"/>
        <v>0</v>
      </c>
      <c r="AH372" s="444">
        <f t="shared" si="450"/>
        <v>0</v>
      </c>
      <c r="AI372" s="445">
        <f t="shared" si="450"/>
        <v>0</v>
      </c>
      <c r="AJ372" s="466">
        <f t="shared" si="444"/>
        <v>0</v>
      </c>
      <c r="AK372" s="444">
        <f t="shared" si="445"/>
        <v>0</v>
      </c>
      <c r="AL372" s="444">
        <f t="shared" si="446"/>
        <v>0</v>
      </c>
      <c r="AM372" s="444">
        <f t="shared" si="447"/>
        <v>0</v>
      </c>
      <c r="AN372" s="445">
        <f t="shared" si="448"/>
        <v>0</v>
      </c>
    </row>
    <row r="373" spans="1:40" outlineLevel="2">
      <c r="A373" s="882">
        <f>ROW()</f>
        <v>373</v>
      </c>
      <c r="B373" s="453"/>
      <c r="D373" s="452" t="s">
        <v>30</v>
      </c>
      <c r="H373" s="458"/>
      <c r="I373" s="458"/>
      <c r="J373" s="459"/>
      <c r="K373" s="458"/>
      <c r="L373" s="458"/>
      <c r="M373" s="458"/>
      <c r="N373" s="458"/>
      <c r="O373" s="459"/>
      <c r="P373" s="458"/>
      <c r="Q373" s="458"/>
      <c r="R373" s="458"/>
      <c r="S373" s="463"/>
      <c r="T373" s="352">
        <f>Input!P99</f>
        <v>50.34</v>
      </c>
      <c r="U373" s="444">
        <f t="shared" ref="U373:AI373" si="451">(T373-T$9)*(T373&gt;U$9)</f>
        <v>49.84</v>
      </c>
      <c r="V373" s="444">
        <f t="shared" si="451"/>
        <v>48.84</v>
      </c>
      <c r="W373" s="444">
        <f t="shared" si="451"/>
        <v>47.84</v>
      </c>
      <c r="X373" s="445">
        <f t="shared" si="451"/>
        <v>46.84</v>
      </c>
      <c r="Y373" s="350">
        <f>IF(X373=0,0,MAX(Input!Y$61-(Input!J$61-X373)-1,0))</f>
        <v>45.84</v>
      </c>
      <c r="Z373" s="444">
        <f t="shared" si="451"/>
        <v>45.34</v>
      </c>
      <c r="AA373" s="444">
        <f t="shared" si="451"/>
        <v>44.34</v>
      </c>
      <c r="AB373" s="444">
        <f t="shared" si="451"/>
        <v>43.34</v>
      </c>
      <c r="AC373" s="444">
        <f t="shared" si="451"/>
        <v>42.34</v>
      </c>
      <c r="AD373" s="445">
        <f t="shared" si="451"/>
        <v>41.34</v>
      </c>
      <c r="AE373" s="466">
        <f t="shared" si="451"/>
        <v>40.340000000000003</v>
      </c>
      <c r="AF373" s="444">
        <f t="shared" si="451"/>
        <v>39.340000000000003</v>
      </c>
      <c r="AG373" s="444">
        <f t="shared" si="451"/>
        <v>38.340000000000003</v>
      </c>
      <c r="AH373" s="444">
        <f t="shared" si="451"/>
        <v>37.340000000000003</v>
      </c>
      <c r="AI373" s="445">
        <f t="shared" si="451"/>
        <v>36.340000000000003</v>
      </c>
      <c r="AJ373" s="466">
        <f t="shared" si="444"/>
        <v>35.340000000000003</v>
      </c>
      <c r="AK373" s="444">
        <f t="shared" si="445"/>
        <v>34.340000000000003</v>
      </c>
      <c r="AL373" s="444">
        <f t="shared" si="446"/>
        <v>33.340000000000003</v>
      </c>
      <c r="AM373" s="444">
        <f t="shared" si="447"/>
        <v>32.340000000000003</v>
      </c>
      <c r="AN373" s="445">
        <f t="shared" si="448"/>
        <v>31.340000000000003</v>
      </c>
    </row>
    <row r="374" spans="1:40" outlineLevel="2">
      <c r="A374" s="882">
        <f>ROW()</f>
        <v>374</v>
      </c>
      <c r="B374" s="453"/>
      <c r="D374" s="452" t="s">
        <v>31</v>
      </c>
      <c r="H374" s="458"/>
      <c r="I374" s="458"/>
      <c r="J374" s="459"/>
      <c r="K374" s="458"/>
      <c r="L374" s="458"/>
      <c r="M374" s="458"/>
      <c r="N374" s="458"/>
      <c r="O374" s="459"/>
      <c r="P374" s="458"/>
      <c r="Q374" s="458"/>
      <c r="R374" s="458"/>
      <c r="S374" s="463"/>
      <c r="T374" s="352">
        <f>Input!P100</f>
        <v>0</v>
      </c>
      <c r="U374" s="444">
        <f t="shared" ref="U374:AI374" si="452">(T374-T$9)*(T374&gt;U$9)</f>
        <v>0</v>
      </c>
      <c r="V374" s="444">
        <f t="shared" si="452"/>
        <v>0</v>
      </c>
      <c r="W374" s="444">
        <f t="shared" si="452"/>
        <v>0</v>
      </c>
      <c r="X374" s="445">
        <f t="shared" si="452"/>
        <v>0</v>
      </c>
      <c r="Y374" s="350">
        <f>IF(X374=0,0,MAX(Input!Y$62-(Input!J$62-X374)-1,0))</f>
        <v>0</v>
      </c>
      <c r="Z374" s="444">
        <f t="shared" si="452"/>
        <v>0</v>
      </c>
      <c r="AA374" s="444">
        <f t="shared" si="452"/>
        <v>0</v>
      </c>
      <c r="AB374" s="444">
        <f t="shared" si="452"/>
        <v>0</v>
      </c>
      <c r="AC374" s="444">
        <f t="shared" si="452"/>
        <v>0</v>
      </c>
      <c r="AD374" s="445">
        <f t="shared" si="452"/>
        <v>0</v>
      </c>
      <c r="AE374" s="466">
        <f t="shared" si="452"/>
        <v>0</v>
      </c>
      <c r="AF374" s="444">
        <f t="shared" si="452"/>
        <v>0</v>
      </c>
      <c r="AG374" s="444">
        <f t="shared" si="452"/>
        <v>0</v>
      </c>
      <c r="AH374" s="444">
        <f t="shared" si="452"/>
        <v>0</v>
      </c>
      <c r="AI374" s="445">
        <f t="shared" si="452"/>
        <v>0</v>
      </c>
      <c r="AJ374" s="466">
        <f t="shared" si="444"/>
        <v>0</v>
      </c>
      <c r="AK374" s="444">
        <f t="shared" si="445"/>
        <v>0</v>
      </c>
      <c r="AL374" s="444">
        <f t="shared" si="446"/>
        <v>0</v>
      </c>
      <c r="AM374" s="444">
        <f t="shared" si="447"/>
        <v>0</v>
      </c>
      <c r="AN374" s="445">
        <f t="shared" si="448"/>
        <v>0</v>
      </c>
    </row>
    <row r="375" spans="1:40" outlineLevel="2">
      <c r="A375" s="882">
        <f>ROW()</f>
        <v>375</v>
      </c>
      <c r="B375" s="453"/>
      <c r="D375" s="452" t="s">
        <v>32</v>
      </c>
      <c r="H375" s="458"/>
      <c r="I375" s="458"/>
      <c r="J375" s="459"/>
      <c r="K375" s="458"/>
      <c r="L375" s="458"/>
      <c r="M375" s="458"/>
      <c r="N375" s="458"/>
      <c r="O375" s="459"/>
      <c r="P375" s="458"/>
      <c r="Q375" s="458"/>
      <c r="R375" s="458"/>
      <c r="S375" s="463"/>
      <c r="T375" s="352">
        <f>Input!P101</f>
        <v>0</v>
      </c>
      <c r="U375" s="444">
        <f t="shared" ref="U375:AI375" si="453">(T375-T$9)*(T375&gt;U$9)</f>
        <v>0</v>
      </c>
      <c r="V375" s="444">
        <f t="shared" si="453"/>
        <v>0</v>
      </c>
      <c r="W375" s="444">
        <f t="shared" si="453"/>
        <v>0</v>
      </c>
      <c r="X375" s="445">
        <f t="shared" si="453"/>
        <v>0</v>
      </c>
      <c r="Y375" s="350">
        <f>IF(X375=0,0,MAX(Input!Y$63-(Input!J$63-X375)-1,0))</f>
        <v>0</v>
      </c>
      <c r="Z375" s="444">
        <f t="shared" si="453"/>
        <v>0</v>
      </c>
      <c r="AA375" s="444">
        <f t="shared" si="453"/>
        <v>0</v>
      </c>
      <c r="AB375" s="444">
        <f t="shared" si="453"/>
        <v>0</v>
      </c>
      <c r="AC375" s="444">
        <f t="shared" si="453"/>
        <v>0</v>
      </c>
      <c r="AD375" s="445">
        <f t="shared" si="453"/>
        <v>0</v>
      </c>
      <c r="AE375" s="466">
        <f t="shared" si="453"/>
        <v>0</v>
      </c>
      <c r="AF375" s="444">
        <f t="shared" si="453"/>
        <v>0</v>
      </c>
      <c r="AG375" s="444">
        <f t="shared" si="453"/>
        <v>0</v>
      </c>
      <c r="AH375" s="444">
        <f t="shared" si="453"/>
        <v>0</v>
      </c>
      <c r="AI375" s="445">
        <f t="shared" si="453"/>
        <v>0</v>
      </c>
      <c r="AJ375" s="466">
        <f t="shared" si="444"/>
        <v>0</v>
      </c>
      <c r="AK375" s="444">
        <f t="shared" si="445"/>
        <v>0</v>
      </c>
      <c r="AL375" s="444">
        <f t="shared" si="446"/>
        <v>0</v>
      </c>
      <c r="AM375" s="444">
        <f t="shared" si="447"/>
        <v>0</v>
      </c>
      <c r="AN375" s="445">
        <f t="shared" si="448"/>
        <v>0</v>
      </c>
    </row>
    <row r="376" spans="1:40" outlineLevel="2">
      <c r="A376" s="882">
        <f>ROW()</f>
        <v>376</v>
      </c>
      <c r="B376" s="453"/>
      <c r="D376" s="452" t="s">
        <v>33</v>
      </c>
      <c r="H376" s="458"/>
      <c r="I376" s="458"/>
      <c r="J376" s="459"/>
      <c r="K376" s="458"/>
      <c r="L376" s="458"/>
      <c r="M376" s="458"/>
      <c r="N376" s="458"/>
      <c r="O376" s="459"/>
      <c r="P376" s="458"/>
      <c r="Q376" s="458"/>
      <c r="R376" s="458"/>
      <c r="S376" s="463"/>
      <c r="T376" s="352">
        <f>Input!P102</f>
        <v>0</v>
      </c>
      <c r="U376" s="444">
        <f t="shared" ref="U376:AI376" si="454">(T376-T$9)*(T376&gt;U$9)</f>
        <v>0</v>
      </c>
      <c r="V376" s="444">
        <f t="shared" si="454"/>
        <v>0</v>
      </c>
      <c r="W376" s="444">
        <f t="shared" si="454"/>
        <v>0</v>
      </c>
      <c r="X376" s="445">
        <f t="shared" si="454"/>
        <v>0</v>
      </c>
      <c r="Y376" s="350">
        <f>IF(X376=0,0,MAX(Input!Y$64-(Input!J$64-X376)-1,0))</f>
        <v>0</v>
      </c>
      <c r="Z376" s="444">
        <f t="shared" si="454"/>
        <v>0</v>
      </c>
      <c r="AA376" s="444">
        <f t="shared" si="454"/>
        <v>0</v>
      </c>
      <c r="AB376" s="444">
        <f t="shared" si="454"/>
        <v>0</v>
      </c>
      <c r="AC376" s="444">
        <f t="shared" si="454"/>
        <v>0</v>
      </c>
      <c r="AD376" s="445">
        <f t="shared" si="454"/>
        <v>0</v>
      </c>
      <c r="AE376" s="466">
        <f t="shared" si="454"/>
        <v>0</v>
      </c>
      <c r="AF376" s="444">
        <f t="shared" si="454"/>
        <v>0</v>
      </c>
      <c r="AG376" s="444">
        <f t="shared" si="454"/>
        <v>0</v>
      </c>
      <c r="AH376" s="444">
        <f t="shared" si="454"/>
        <v>0</v>
      </c>
      <c r="AI376" s="445">
        <f t="shared" si="454"/>
        <v>0</v>
      </c>
      <c r="AJ376" s="466">
        <f t="shared" si="444"/>
        <v>0</v>
      </c>
      <c r="AK376" s="444">
        <f t="shared" si="445"/>
        <v>0</v>
      </c>
      <c r="AL376" s="444">
        <f t="shared" si="446"/>
        <v>0</v>
      </c>
      <c r="AM376" s="444">
        <f t="shared" si="447"/>
        <v>0</v>
      </c>
      <c r="AN376" s="445">
        <f t="shared" si="448"/>
        <v>0</v>
      </c>
    </row>
    <row r="377" spans="1:40" outlineLevel="2">
      <c r="A377" s="882">
        <f>ROW()</f>
        <v>377</v>
      </c>
      <c r="B377" s="453"/>
      <c r="D377" s="452" t="s">
        <v>27</v>
      </c>
      <c r="H377" s="458"/>
      <c r="I377" s="458"/>
      <c r="J377" s="459"/>
      <c r="K377" s="458"/>
      <c r="L377" s="458"/>
      <c r="M377" s="458"/>
      <c r="N377" s="458"/>
      <c r="O377" s="459"/>
      <c r="P377" s="458"/>
      <c r="Q377" s="458"/>
      <c r="R377" s="458"/>
      <c r="S377" s="463"/>
      <c r="T377" s="352">
        <f>Input!P103</f>
        <v>0</v>
      </c>
      <c r="U377" s="444">
        <f t="shared" ref="U377:AI377" si="455">(T377-T$9)*(T377&gt;U$9)</f>
        <v>0</v>
      </c>
      <c r="V377" s="444">
        <f t="shared" si="455"/>
        <v>0</v>
      </c>
      <c r="W377" s="444">
        <f t="shared" si="455"/>
        <v>0</v>
      </c>
      <c r="X377" s="445">
        <f t="shared" si="455"/>
        <v>0</v>
      </c>
      <c r="Y377" s="350">
        <f>IF(X377=0,0,MAX(Input!Y$65-(Input!J$65-X377)-1,0))</f>
        <v>0</v>
      </c>
      <c r="Z377" s="444">
        <f t="shared" si="455"/>
        <v>0</v>
      </c>
      <c r="AA377" s="444">
        <f t="shared" si="455"/>
        <v>0</v>
      </c>
      <c r="AB377" s="444">
        <f t="shared" si="455"/>
        <v>0</v>
      </c>
      <c r="AC377" s="444">
        <f t="shared" si="455"/>
        <v>0</v>
      </c>
      <c r="AD377" s="445">
        <f t="shared" si="455"/>
        <v>0</v>
      </c>
      <c r="AE377" s="466">
        <f t="shared" si="455"/>
        <v>0</v>
      </c>
      <c r="AF377" s="444">
        <f t="shared" si="455"/>
        <v>0</v>
      </c>
      <c r="AG377" s="444">
        <f t="shared" si="455"/>
        <v>0</v>
      </c>
      <c r="AH377" s="444">
        <f t="shared" si="455"/>
        <v>0</v>
      </c>
      <c r="AI377" s="445">
        <f t="shared" si="455"/>
        <v>0</v>
      </c>
      <c r="AJ377" s="466">
        <f t="shared" si="444"/>
        <v>0</v>
      </c>
      <c r="AK377" s="444">
        <f t="shared" si="445"/>
        <v>0</v>
      </c>
      <c r="AL377" s="444">
        <f t="shared" si="446"/>
        <v>0</v>
      </c>
      <c r="AM377" s="444">
        <f t="shared" si="447"/>
        <v>0</v>
      </c>
      <c r="AN377" s="445">
        <f t="shared" si="448"/>
        <v>0</v>
      </c>
    </row>
    <row r="378" spans="1:40" outlineLevel="2">
      <c r="A378" s="882">
        <f>ROW()</f>
        <v>378</v>
      </c>
      <c r="B378" s="453"/>
      <c r="D378" s="452" t="s">
        <v>34</v>
      </c>
      <c r="H378" s="458"/>
      <c r="I378" s="458"/>
      <c r="J378" s="459"/>
      <c r="K378" s="458"/>
      <c r="L378" s="458"/>
      <c r="M378" s="458"/>
      <c r="N378" s="458"/>
      <c r="O378" s="459"/>
      <c r="P378" s="458"/>
      <c r="Q378" s="458"/>
      <c r="R378" s="458"/>
      <c r="S378" s="463"/>
      <c r="T378" s="352">
        <f>Input!P104</f>
        <v>15.34</v>
      </c>
      <c r="U378" s="444">
        <f t="shared" ref="U378:AI378" si="456">(T378-T$9)*(T378&gt;U$9)</f>
        <v>14.84</v>
      </c>
      <c r="V378" s="444">
        <f t="shared" si="456"/>
        <v>13.84</v>
      </c>
      <c r="W378" s="444">
        <f t="shared" si="456"/>
        <v>12.84</v>
      </c>
      <c r="X378" s="445">
        <f t="shared" si="456"/>
        <v>11.84</v>
      </c>
      <c r="Y378" s="350">
        <f>IF(X378=0,0,MAX(Input!Y$66-(Input!J$66-X378)-1,0))</f>
        <v>10.84</v>
      </c>
      <c r="Z378" s="444">
        <f t="shared" si="456"/>
        <v>10.34</v>
      </c>
      <c r="AA378" s="444">
        <f t="shared" si="456"/>
        <v>9.34</v>
      </c>
      <c r="AB378" s="444">
        <f t="shared" si="456"/>
        <v>8.34</v>
      </c>
      <c r="AC378" s="444">
        <f t="shared" si="456"/>
        <v>7.34</v>
      </c>
      <c r="AD378" s="445">
        <f t="shared" si="456"/>
        <v>6.34</v>
      </c>
      <c r="AE378" s="466">
        <f t="shared" si="456"/>
        <v>5.34</v>
      </c>
      <c r="AF378" s="444">
        <f t="shared" si="456"/>
        <v>4.34</v>
      </c>
      <c r="AG378" s="444">
        <f t="shared" si="456"/>
        <v>3.34</v>
      </c>
      <c r="AH378" s="444">
        <f t="shared" si="456"/>
        <v>2.34</v>
      </c>
      <c r="AI378" s="445">
        <f t="shared" si="456"/>
        <v>1.3399999999999999</v>
      </c>
      <c r="AJ378" s="466">
        <f t="shared" si="444"/>
        <v>0.33999999999999986</v>
      </c>
      <c r="AK378" s="444">
        <f t="shared" si="445"/>
        <v>0</v>
      </c>
      <c r="AL378" s="444">
        <f t="shared" si="446"/>
        <v>0</v>
      </c>
      <c r="AM378" s="444">
        <f t="shared" si="447"/>
        <v>0</v>
      </c>
      <c r="AN378" s="445">
        <f t="shared" si="448"/>
        <v>0</v>
      </c>
    </row>
    <row r="379" spans="1:40" outlineLevel="2">
      <c r="A379" s="882">
        <f>ROW()</f>
        <v>379</v>
      </c>
      <c r="B379" s="453"/>
      <c r="D379" s="452" t="s">
        <v>35</v>
      </c>
      <c r="H379" s="458"/>
      <c r="I379" s="458"/>
      <c r="J379" s="459"/>
      <c r="K379" s="458"/>
      <c r="L379" s="458"/>
      <c r="M379" s="458"/>
      <c r="N379" s="458"/>
      <c r="O379" s="459"/>
      <c r="P379" s="458"/>
      <c r="Q379" s="458"/>
      <c r="R379" s="458"/>
      <c r="S379" s="463"/>
      <c r="T379" s="352">
        <f>Input!P105</f>
        <v>0</v>
      </c>
      <c r="U379" s="444">
        <f t="shared" ref="U379:AI379" si="457">(T379-T$9)*(T379&gt;U$9)</f>
        <v>0</v>
      </c>
      <c r="V379" s="444">
        <f t="shared" si="457"/>
        <v>0</v>
      </c>
      <c r="W379" s="444">
        <f t="shared" si="457"/>
        <v>0</v>
      </c>
      <c r="X379" s="445">
        <f t="shared" si="457"/>
        <v>0</v>
      </c>
      <c r="Y379" s="350">
        <f>IF(X379=0,0,MAX(Input!Y$67-(Input!J$67-X379)-1,0))</f>
        <v>0</v>
      </c>
      <c r="Z379" s="444">
        <f t="shared" si="457"/>
        <v>0</v>
      </c>
      <c r="AA379" s="444">
        <f t="shared" si="457"/>
        <v>0</v>
      </c>
      <c r="AB379" s="444">
        <f t="shared" si="457"/>
        <v>0</v>
      </c>
      <c r="AC379" s="444">
        <f t="shared" si="457"/>
        <v>0</v>
      </c>
      <c r="AD379" s="445">
        <f t="shared" si="457"/>
        <v>0</v>
      </c>
      <c r="AE379" s="466">
        <f t="shared" si="457"/>
        <v>0</v>
      </c>
      <c r="AF379" s="444">
        <f t="shared" si="457"/>
        <v>0</v>
      </c>
      <c r="AG379" s="444">
        <f t="shared" si="457"/>
        <v>0</v>
      </c>
      <c r="AH379" s="444">
        <f t="shared" si="457"/>
        <v>0</v>
      </c>
      <c r="AI379" s="445">
        <f t="shared" si="457"/>
        <v>0</v>
      </c>
      <c r="AJ379" s="466">
        <f t="shared" si="444"/>
        <v>0</v>
      </c>
      <c r="AK379" s="444">
        <f t="shared" si="445"/>
        <v>0</v>
      </c>
      <c r="AL379" s="444">
        <f t="shared" si="446"/>
        <v>0</v>
      </c>
      <c r="AM379" s="444">
        <f t="shared" si="447"/>
        <v>0</v>
      </c>
      <c r="AN379" s="445">
        <f t="shared" si="448"/>
        <v>0</v>
      </c>
    </row>
    <row r="380" spans="1:40" outlineLevel="2">
      <c r="A380" s="882">
        <f>ROW()</f>
        <v>380</v>
      </c>
      <c r="B380" s="453"/>
      <c r="D380" s="452" t="s">
        <v>302</v>
      </c>
      <c r="H380" s="458"/>
      <c r="I380" s="458"/>
      <c r="J380" s="459"/>
      <c r="K380" s="458"/>
      <c r="L380" s="458"/>
      <c r="M380" s="458"/>
      <c r="N380" s="458"/>
      <c r="O380" s="459"/>
      <c r="P380" s="458"/>
      <c r="Q380" s="458"/>
      <c r="R380" s="458"/>
      <c r="S380" s="463"/>
      <c r="T380" s="352">
        <f>Input!P106</f>
        <v>0</v>
      </c>
      <c r="U380" s="444">
        <f t="shared" ref="U380:AI380" si="458">(T380-T$9)*(T380&gt;U$9)</f>
        <v>0</v>
      </c>
      <c r="V380" s="444">
        <f t="shared" si="458"/>
        <v>0</v>
      </c>
      <c r="W380" s="444">
        <f t="shared" si="458"/>
        <v>0</v>
      </c>
      <c r="X380" s="445">
        <f t="shared" si="458"/>
        <v>0</v>
      </c>
      <c r="Y380" s="350">
        <f>IF(X380=0,0,MAX(Input!Y$68-(Input!J$68-X380)-1,0))</f>
        <v>0</v>
      </c>
      <c r="Z380" s="444">
        <f t="shared" si="458"/>
        <v>0</v>
      </c>
      <c r="AA380" s="444">
        <f t="shared" si="458"/>
        <v>0</v>
      </c>
      <c r="AB380" s="444">
        <f t="shared" si="458"/>
        <v>0</v>
      </c>
      <c r="AC380" s="444">
        <f t="shared" si="458"/>
        <v>0</v>
      </c>
      <c r="AD380" s="445">
        <f t="shared" si="458"/>
        <v>0</v>
      </c>
      <c r="AE380" s="466">
        <f t="shared" si="458"/>
        <v>0</v>
      </c>
      <c r="AF380" s="444">
        <f t="shared" si="458"/>
        <v>0</v>
      </c>
      <c r="AG380" s="444">
        <f t="shared" si="458"/>
        <v>0</v>
      </c>
      <c r="AH380" s="444">
        <f t="shared" si="458"/>
        <v>0</v>
      </c>
      <c r="AI380" s="445">
        <f t="shared" si="458"/>
        <v>0</v>
      </c>
      <c r="AJ380" s="466">
        <f t="shared" si="444"/>
        <v>0</v>
      </c>
      <c r="AK380" s="444">
        <f t="shared" si="445"/>
        <v>0</v>
      </c>
      <c r="AL380" s="444">
        <f t="shared" si="446"/>
        <v>0</v>
      </c>
      <c r="AM380" s="444">
        <f t="shared" si="447"/>
        <v>0</v>
      </c>
      <c r="AN380" s="445">
        <f t="shared" si="448"/>
        <v>0</v>
      </c>
    </row>
    <row r="381" spans="1:40" outlineLevel="2">
      <c r="A381" s="882">
        <f>ROW()</f>
        <v>381</v>
      </c>
      <c r="B381" s="453"/>
      <c r="D381" s="452" t="s">
        <v>36</v>
      </c>
      <c r="H381" s="458"/>
      <c r="I381" s="458"/>
      <c r="J381" s="459"/>
      <c r="K381" s="458"/>
      <c r="L381" s="458"/>
      <c r="M381" s="458"/>
      <c r="N381" s="458"/>
      <c r="O381" s="459"/>
      <c r="P381" s="458"/>
      <c r="Q381" s="458"/>
      <c r="R381" s="458"/>
      <c r="S381" s="463"/>
      <c r="T381" s="352">
        <f>Input!P107</f>
        <v>0</v>
      </c>
      <c r="U381" s="444">
        <f t="shared" ref="U381:AI381" si="459">(T381-T$9)*(T381&gt;U$9)</f>
        <v>0</v>
      </c>
      <c r="V381" s="444">
        <f t="shared" si="459"/>
        <v>0</v>
      </c>
      <c r="W381" s="444">
        <f t="shared" si="459"/>
        <v>0</v>
      </c>
      <c r="X381" s="445">
        <f t="shared" si="459"/>
        <v>0</v>
      </c>
      <c r="Y381" s="350">
        <f>IF(X381=0,0,MAX(Input!Y$69-(Input!J$69-X381)-1,0))</f>
        <v>0</v>
      </c>
      <c r="Z381" s="444">
        <f t="shared" si="459"/>
        <v>0</v>
      </c>
      <c r="AA381" s="444">
        <f t="shared" si="459"/>
        <v>0</v>
      </c>
      <c r="AB381" s="444">
        <f t="shared" si="459"/>
        <v>0</v>
      </c>
      <c r="AC381" s="444">
        <f t="shared" si="459"/>
        <v>0</v>
      </c>
      <c r="AD381" s="445">
        <f t="shared" si="459"/>
        <v>0</v>
      </c>
      <c r="AE381" s="466">
        <f t="shared" si="459"/>
        <v>0</v>
      </c>
      <c r="AF381" s="444">
        <f t="shared" si="459"/>
        <v>0</v>
      </c>
      <c r="AG381" s="444">
        <f t="shared" si="459"/>
        <v>0</v>
      </c>
      <c r="AH381" s="444">
        <f t="shared" si="459"/>
        <v>0</v>
      </c>
      <c r="AI381" s="445">
        <f t="shared" si="459"/>
        <v>0</v>
      </c>
      <c r="AJ381" s="466">
        <f t="shared" si="444"/>
        <v>0</v>
      </c>
      <c r="AK381" s="444">
        <f t="shared" si="445"/>
        <v>0</v>
      </c>
      <c r="AL381" s="444">
        <f t="shared" si="446"/>
        <v>0</v>
      </c>
      <c r="AM381" s="444">
        <f t="shared" si="447"/>
        <v>0</v>
      </c>
      <c r="AN381" s="445">
        <f t="shared" si="448"/>
        <v>0</v>
      </c>
    </row>
    <row r="382" spans="1:40" outlineLevel="2">
      <c r="A382" s="882">
        <f>ROW()</f>
        <v>382</v>
      </c>
      <c r="B382" s="453"/>
      <c r="D382" s="452" t="s">
        <v>583</v>
      </c>
      <c r="H382" s="458"/>
      <c r="I382" s="458"/>
      <c r="J382" s="459"/>
      <c r="K382" s="458"/>
      <c r="L382" s="458"/>
      <c r="M382" s="458"/>
      <c r="N382" s="458"/>
      <c r="O382" s="459"/>
      <c r="P382" s="458"/>
      <c r="Q382" s="458"/>
      <c r="R382" s="458"/>
      <c r="S382" s="463"/>
      <c r="T382" s="352">
        <f>Input!P108</f>
        <v>0</v>
      </c>
      <c r="U382" s="444">
        <f t="shared" ref="U382:AI382" si="460">(T382-T$9)*(T382&gt;U$9)</f>
        <v>0</v>
      </c>
      <c r="V382" s="444">
        <f t="shared" si="460"/>
        <v>0</v>
      </c>
      <c r="W382" s="444">
        <f t="shared" si="460"/>
        <v>0</v>
      </c>
      <c r="X382" s="445">
        <f t="shared" si="460"/>
        <v>0</v>
      </c>
      <c r="Y382" s="350">
        <f>IF(X382=0,0,MAX(Input!Y$70(Input!J$70-X382)-1,0))</f>
        <v>0</v>
      </c>
      <c r="Z382" s="444">
        <f t="shared" si="460"/>
        <v>0</v>
      </c>
      <c r="AA382" s="444">
        <f t="shared" si="460"/>
        <v>0</v>
      </c>
      <c r="AB382" s="444">
        <f t="shared" si="460"/>
        <v>0</v>
      </c>
      <c r="AC382" s="444">
        <f t="shared" si="460"/>
        <v>0</v>
      </c>
      <c r="AD382" s="445">
        <f t="shared" si="460"/>
        <v>0</v>
      </c>
      <c r="AE382" s="466">
        <f t="shared" si="460"/>
        <v>0</v>
      </c>
      <c r="AF382" s="444">
        <f t="shared" si="460"/>
        <v>0</v>
      </c>
      <c r="AG382" s="444">
        <f t="shared" si="460"/>
        <v>0</v>
      </c>
      <c r="AH382" s="444">
        <f t="shared" si="460"/>
        <v>0</v>
      </c>
      <c r="AI382" s="445">
        <f t="shared" si="460"/>
        <v>0</v>
      </c>
      <c r="AJ382" s="466">
        <f t="shared" si="444"/>
        <v>0</v>
      </c>
      <c r="AK382" s="444">
        <f t="shared" si="445"/>
        <v>0</v>
      </c>
      <c r="AL382" s="444">
        <f t="shared" si="446"/>
        <v>0</v>
      </c>
      <c r="AM382" s="444">
        <f t="shared" si="447"/>
        <v>0</v>
      </c>
      <c r="AN382" s="445">
        <f t="shared" si="448"/>
        <v>0</v>
      </c>
    </row>
    <row r="383" spans="1:40" outlineLevel="2">
      <c r="A383" s="882">
        <f>ROW()</f>
        <v>383</v>
      </c>
      <c r="B383" s="453"/>
      <c r="D383" s="452" t="s">
        <v>81</v>
      </c>
      <c r="H383" s="458"/>
      <c r="I383" s="458"/>
      <c r="J383" s="459"/>
      <c r="K383" s="458"/>
      <c r="L383" s="458"/>
      <c r="M383" s="458"/>
      <c r="N383" s="458"/>
      <c r="O383" s="459"/>
      <c r="P383" s="458"/>
      <c r="Q383" s="458"/>
      <c r="R383" s="458"/>
      <c r="S383" s="463"/>
      <c r="T383" s="352">
        <f>Input!P109</f>
        <v>0</v>
      </c>
      <c r="U383" s="444">
        <f t="shared" ref="U383:AI383" si="461">(T383-T$9)*(T383&gt;U$9)</f>
        <v>0</v>
      </c>
      <c r="V383" s="444">
        <f t="shared" si="461"/>
        <v>0</v>
      </c>
      <c r="W383" s="444">
        <f t="shared" si="461"/>
        <v>0</v>
      </c>
      <c r="X383" s="445">
        <f t="shared" si="461"/>
        <v>0</v>
      </c>
      <c r="Y383" s="350">
        <f>IF(X383=0,0,MAX(Input!Y$71-(Input!J$71-X383)-1,0))</f>
        <v>0</v>
      </c>
      <c r="Z383" s="444">
        <f t="shared" si="461"/>
        <v>0</v>
      </c>
      <c r="AA383" s="444">
        <f t="shared" si="461"/>
        <v>0</v>
      </c>
      <c r="AB383" s="444">
        <f t="shared" si="461"/>
        <v>0</v>
      </c>
      <c r="AC383" s="444">
        <f t="shared" si="461"/>
        <v>0</v>
      </c>
      <c r="AD383" s="445">
        <f t="shared" si="461"/>
        <v>0</v>
      </c>
      <c r="AE383" s="466">
        <f t="shared" si="461"/>
        <v>0</v>
      </c>
      <c r="AF383" s="444">
        <f t="shared" si="461"/>
        <v>0</v>
      </c>
      <c r="AG383" s="444">
        <f t="shared" si="461"/>
        <v>0</v>
      </c>
      <c r="AH383" s="444">
        <f t="shared" si="461"/>
        <v>0</v>
      </c>
      <c r="AI383" s="445">
        <f t="shared" si="461"/>
        <v>0</v>
      </c>
      <c r="AJ383" s="466">
        <f t="shared" si="444"/>
        <v>0</v>
      </c>
      <c r="AK383" s="444">
        <f t="shared" si="445"/>
        <v>0</v>
      </c>
      <c r="AL383" s="444">
        <f t="shared" si="446"/>
        <v>0</v>
      </c>
      <c r="AM383" s="444">
        <f t="shared" si="447"/>
        <v>0</v>
      </c>
      <c r="AN383" s="445">
        <f t="shared" si="448"/>
        <v>0</v>
      </c>
    </row>
    <row r="384" spans="1:40" outlineLevel="2">
      <c r="A384" s="882">
        <f>ROW()</f>
        <v>384</v>
      </c>
      <c r="B384" s="453"/>
      <c r="D384" s="452" t="s">
        <v>28</v>
      </c>
      <c r="H384" s="458"/>
      <c r="I384" s="458"/>
      <c r="J384" s="459"/>
      <c r="K384" s="458"/>
      <c r="L384" s="458"/>
      <c r="M384" s="458"/>
      <c r="N384" s="458"/>
      <c r="O384" s="459"/>
      <c r="P384" s="458"/>
      <c r="Q384" s="458"/>
      <c r="R384" s="458"/>
      <c r="S384" s="463"/>
      <c r="T384" s="352">
        <f>Input!P110</f>
        <v>0</v>
      </c>
      <c r="U384" s="444">
        <f t="shared" ref="U384:AI384" si="462">(T384-T$9)*(T384&gt;U$9)</f>
        <v>0</v>
      </c>
      <c r="V384" s="444">
        <f t="shared" si="462"/>
        <v>0</v>
      </c>
      <c r="W384" s="444">
        <f t="shared" si="462"/>
        <v>0</v>
      </c>
      <c r="X384" s="445">
        <f t="shared" si="462"/>
        <v>0</v>
      </c>
      <c r="Y384" s="350">
        <f>IF(X384=0,0,MAX(Input!Y$72-(Input!J$72-X384)-1,0))</f>
        <v>0</v>
      </c>
      <c r="Z384" s="444">
        <f t="shared" si="462"/>
        <v>0</v>
      </c>
      <c r="AA384" s="444">
        <f t="shared" si="462"/>
        <v>0</v>
      </c>
      <c r="AB384" s="444">
        <f t="shared" si="462"/>
        <v>0</v>
      </c>
      <c r="AC384" s="444">
        <f t="shared" si="462"/>
        <v>0</v>
      </c>
      <c r="AD384" s="445">
        <f t="shared" si="462"/>
        <v>0</v>
      </c>
      <c r="AE384" s="466">
        <f t="shared" si="462"/>
        <v>0</v>
      </c>
      <c r="AF384" s="444">
        <f t="shared" si="462"/>
        <v>0</v>
      </c>
      <c r="AG384" s="444">
        <f t="shared" si="462"/>
        <v>0</v>
      </c>
      <c r="AH384" s="444">
        <f t="shared" si="462"/>
        <v>0</v>
      </c>
      <c r="AI384" s="445">
        <f t="shared" si="462"/>
        <v>0</v>
      </c>
      <c r="AJ384" s="466">
        <f t="shared" si="444"/>
        <v>0</v>
      </c>
      <c r="AK384" s="444">
        <f t="shared" si="445"/>
        <v>0</v>
      </c>
      <c r="AL384" s="444">
        <f t="shared" si="446"/>
        <v>0</v>
      </c>
      <c r="AM384" s="444">
        <f t="shared" si="447"/>
        <v>0</v>
      </c>
      <c r="AN384" s="445">
        <f t="shared" si="448"/>
        <v>0</v>
      </c>
    </row>
    <row r="385" spans="1:40" outlineLevel="2">
      <c r="A385" s="882">
        <f>ROW()</f>
        <v>385</v>
      </c>
      <c r="B385" s="453"/>
      <c r="D385" s="456" t="s">
        <v>443</v>
      </c>
      <c r="E385" s="456"/>
      <c r="F385" s="456"/>
      <c r="G385" s="456"/>
      <c r="H385" s="460"/>
      <c r="I385" s="460"/>
      <c r="J385" s="461"/>
      <c r="K385" s="460"/>
      <c r="L385" s="460"/>
      <c r="M385" s="460"/>
      <c r="N385" s="460"/>
      <c r="O385" s="461"/>
      <c r="P385" s="460"/>
      <c r="Q385" s="460"/>
      <c r="R385" s="460"/>
      <c r="S385" s="465"/>
      <c r="T385" s="353">
        <f>Input!P111</f>
        <v>0</v>
      </c>
      <c r="U385" s="446">
        <f t="shared" ref="U385:AI385" si="463">(T385-T$9)*(T385&gt;U$9)</f>
        <v>0</v>
      </c>
      <c r="V385" s="446">
        <f t="shared" si="463"/>
        <v>0</v>
      </c>
      <c r="W385" s="446">
        <f t="shared" si="463"/>
        <v>0</v>
      </c>
      <c r="X385" s="447">
        <f t="shared" si="463"/>
        <v>0</v>
      </c>
      <c r="Y385" s="351">
        <f>IF(X385=0,0,MAX(Input!Y$73-(Input!J$73-X385)-1,0))</f>
        <v>0</v>
      </c>
      <c r="Z385" s="446">
        <f t="shared" si="463"/>
        <v>0</v>
      </c>
      <c r="AA385" s="446">
        <f t="shared" si="463"/>
        <v>0</v>
      </c>
      <c r="AB385" s="446">
        <f t="shared" si="463"/>
        <v>0</v>
      </c>
      <c r="AC385" s="446">
        <f t="shared" si="463"/>
        <v>0</v>
      </c>
      <c r="AD385" s="447">
        <f t="shared" si="463"/>
        <v>0</v>
      </c>
      <c r="AE385" s="1219">
        <f t="shared" si="463"/>
        <v>0</v>
      </c>
      <c r="AF385" s="446">
        <f t="shared" si="463"/>
        <v>0</v>
      </c>
      <c r="AG385" s="446">
        <f t="shared" si="463"/>
        <v>0</v>
      </c>
      <c r="AH385" s="446">
        <f t="shared" si="463"/>
        <v>0</v>
      </c>
      <c r="AI385" s="447">
        <f t="shared" si="463"/>
        <v>0</v>
      </c>
      <c r="AJ385" s="1219">
        <f t="shared" si="444"/>
        <v>0</v>
      </c>
      <c r="AK385" s="446">
        <f t="shared" si="445"/>
        <v>0</v>
      </c>
      <c r="AL385" s="446">
        <f t="shared" si="446"/>
        <v>0</v>
      </c>
      <c r="AM385" s="446">
        <f t="shared" si="447"/>
        <v>0</v>
      </c>
      <c r="AN385" s="447">
        <f t="shared" si="448"/>
        <v>0</v>
      </c>
    </row>
    <row r="386" spans="1:40" outlineLevel="2">
      <c r="A386" s="882">
        <f>ROW()</f>
        <v>386</v>
      </c>
      <c r="B386" s="453"/>
      <c r="H386" s="458"/>
      <c r="I386" s="458"/>
      <c r="J386" s="459"/>
      <c r="K386" s="458"/>
      <c r="L386" s="458"/>
      <c r="M386" s="458"/>
      <c r="N386" s="458"/>
      <c r="O386" s="459"/>
      <c r="P386" s="458"/>
      <c r="Q386" s="458"/>
      <c r="R386" s="458"/>
      <c r="S386" s="463"/>
      <c r="T386" s="444"/>
      <c r="U386" s="444"/>
      <c r="V386" s="444"/>
      <c r="W386" s="444"/>
      <c r="X386" s="445"/>
      <c r="Y386" s="466"/>
      <c r="Z386" s="444"/>
      <c r="AA386" s="444"/>
      <c r="AB386" s="444"/>
      <c r="AC386" s="444"/>
      <c r="AD386" s="445"/>
      <c r="AE386" s="466"/>
      <c r="AF386" s="444"/>
      <c r="AG386" s="444"/>
      <c r="AH386" s="444"/>
      <c r="AI386" s="445"/>
      <c r="AJ386" s="466"/>
      <c r="AK386" s="444"/>
      <c r="AL386" s="444"/>
      <c r="AM386" s="444"/>
      <c r="AN386" s="445"/>
    </row>
    <row r="387" spans="1:40" outlineLevel="1">
      <c r="A387" s="732" t="s">
        <v>20</v>
      </c>
      <c r="B387" s="733"/>
      <c r="C387" s="881"/>
      <c r="D387" s="733"/>
      <c r="E387" s="733"/>
      <c r="F387" s="733"/>
      <c r="G387" s="730"/>
      <c r="H387" s="733"/>
      <c r="I387" s="730"/>
      <c r="J387" s="729"/>
      <c r="K387" s="730"/>
      <c r="L387" s="730"/>
      <c r="M387" s="730"/>
      <c r="N387" s="730"/>
      <c r="O387" s="729"/>
      <c r="P387" s="730"/>
      <c r="Q387" s="730"/>
      <c r="R387" s="730"/>
      <c r="S387" s="731"/>
      <c r="T387" s="730"/>
      <c r="U387" s="730"/>
      <c r="V387" s="730"/>
      <c r="W387" s="730"/>
      <c r="X387" s="731"/>
      <c r="Y387" s="729"/>
      <c r="Z387" s="730"/>
      <c r="AA387" s="730"/>
      <c r="AB387" s="730"/>
      <c r="AC387" s="730"/>
      <c r="AD387" s="731"/>
      <c r="AE387" s="729"/>
      <c r="AF387" s="730"/>
      <c r="AG387" s="730"/>
      <c r="AH387" s="730"/>
      <c r="AI387" s="731"/>
      <c r="AJ387" s="729"/>
      <c r="AK387" s="730"/>
      <c r="AL387" s="730"/>
      <c r="AM387" s="730"/>
      <c r="AN387" s="731"/>
    </row>
    <row r="388" spans="1:40" outlineLevel="2">
      <c r="A388" s="882">
        <f>ROW()</f>
        <v>388</v>
      </c>
      <c r="B388" s="453"/>
      <c r="D388" s="452" t="s">
        <v>300</v>
      </c>
      <c r="H388" s="458"/>
      <c r="I388" s="458"/>
      <c r="J388" s="459"/>
      <c r="K388" s="458"/>
      <c r="L388" s="458"/>
      <c r="M388" s="458"/>
      <c r="N388" s="458"/>
      <c r="O388" s="459"/>
      <c r="P388" s="458"/>
      <c r="Q388" s="458"/>
      <c r="R388" s="458"/>
      <c r="S388" s="463"/>
      <c r="T388" s="439">
        <f t="shared" ref="T388:AD388" si="464">S478</f>
        <v>0</v>
      </c>
      <c r="U388" s="439">
        <f t="shared" si="464"/>
        <v>0</v>
      </c>
      <c r="V388" s="439">
        <f t="shared" si="464"/>
        <v>0</v>
      </c>
      <c r="W388" s="439">
        <f t="shared" si="464"/>
        <v>0</v>
      </c>
      <c r="X388" s="440">
        <f t="shared" si="464"/>
        <v>0</v>
      </c>
      <c r="Y388" s="443">
        <f t="shared" si="464"/>
        <v>0</v>
      </c>
      <c r="Z388" s="439">
        <f t="shared" si="464"/>
        <v>0</v>
      </c>
      <c r="AA388" s="439">
        <f t="shared" si="464"/>
        <v>0</v>
      </c>
      <c r="AB388" s="439">
        <f t="shared" si="464"/>
        <v>0</v>
      </c>
      <c r="AC388" s="439">
        <f t="shared" si="464"/>
        <v>0</v>
      </c>
      <c r="AD388" s="440">
        <f t="shared" si="464"/>
        <v>0</v>
      </c>
      <c r="AE388" s="443">
        <f t="shared" ref="AE388:AI399" si="465">AD478</f>
        <v>0</v>
      </c>
      <c r="AF388" s="439">
        <f t="shared" si="465"/>
        <v>0</v>
      </c>
      <c r="AG388" s="439">
        <f t="shared" si="465"/>
        <v>0</v>
      </c>
      <c r="AH388" s="439">
        <f t="shared" si="465"/>
        <v>0</v>
      </c>
      <c r="AI388" s="440">
        <f t="shared" si="465"/>
        <v>0</v>
      </c>
      <c r="AJ388" s="443">
        <f t="shared" ref="AJ388:AJ399" si="466">AI478</f>
        <v>0</v>
      </c>
      <c r="AK388" s="439">
        <f t="shared" ref="AK388:AK399" si="467">AJ478</f>
        <v>0</v>
      </c>
      <c r="AL388" s="439">
        <f t="shared" ref="AL388:AL399" si="468">AK478</f>
        <v>0</v>
      </c>
      <c r="AM388" s="439">
        <f t="shared" ref="AM388:AM399" si="469">AL478</f>
        <v>0</v>
      </c>
      <c r="AN388" s="440">
        <f t="shared" ref="AN388:AN399" si="470">AM478</f>
        <v>0</v>
      </c>
    </row>
    <row r="389" spans="1:40" outlineLevel="2">
      <c r="A389" s="882">
        <f>ROW()</f>
        <v>389</v>
      </c>
      <c r="B389" s="453"/>
      <c r="D389" s="452" t="s">
        <v>301</v>
      </c>
      <c r="H389" s="458"/>
      <c r="I389" s="458"/>
      <c r="J389" s="459"/>
      <c r="K389" s="458"/>
      <c r="L389" s="458"/>
      <c r="M389" s="458"/>
      <c r="N389" s="458"/>
      <c r="O389" s="459"/>
      <c r="P389" s="458"/>
      <c r="Q389" s="458"/>
      <c r="R389" s="458"/>
      <c r="S389" s="463"/>
      <c r="T389" s="439">
        <f t="shared" ref="T389" si="471">S479</f>
        <v>0</v>
      </c>
      <c r="U389" s="439">
        <f t="shared" ref="U389" si="472">T479</f>
        <v>0</v>
      </c>
      <c r="V389" s="439">
        <f t="shared" ref="V389" si="473">U479</f>
        <v>0</v>
      </c>
      <c r="W389" s="439">
        <f t="shared" ref="W389" si="474">V479</f>
        <v>0</v>
      </c>
      <c r="X389" s="440">
        <f t="shared" ref="X389" si="475">W479</f>
        <v>0</v>
      </c>
      <c r="Y389" s="443">
        <f t="shared" ref="Y389" si="476">X479</f>
        <v>0</v>
      </c>
      <c r="Z389" s="439">
        <f t="shared" ref="Z389" si="477">Y479</f>
        <v>0</v>
      </c>
      <c r="AA389" s="439">
        <f t="shared" ref="AA389" si="478">Z479</f>
        <v>0</v>
      </c>
      <c r="AB389" s="439">
        <f t="shared" ref="AB389" si="479">AA479</f>
        <v>0</v>
      </c>
      <c r="AC389" s="439">
        <f t="shared" ref="AC389" si="480">AB479</f>
        <v>0</v>
      </c>
      <c r="AD389" s="440">
        <f t="shared" ref="AD389" si="481">AC479</f>
        <v>0</v>
      </c>
      <c r="AE389" s="443">
        <f t="shared" si="465"/>
        <v>0</v>
      </c>
      <c r="AF389" s="439">
        <f t="shared" si="465"/>
        <v>0</v>
      </c>
      <c r="AG389" s="439">
        <f t="shared" si="465"/>
        <v>0</v>
      </c>
      <c r="AH389" s="439">
        <f t="shared" si="465"/>
        <v>0</v>
      </c>
      <c r="AI389" s="440">
        <f t="shared" si="465"/>
        <v>0</v>
      </c>
      <c r="AJ389" s="443">
        <f t="shared" si="466"/>
        <v>0</v>
      </c>
      <c r="AK389" s="439">
        <f t="shared" si="467"/>
        <v>0</v>
      </c>
      <c r="AL389" s="439">
        <f t="shared" si="468"/>
        <v>0</v>
      </c>
      <c r="AM389" s="439">
        <f t="shared" si="469"/>
        <v>0</v>
      </c>
      <c r="AN389" s="440">
        <f t="shared" si="470"/>
        <v>0</v>
      </c>
    </row>
    <row r="390" spans="1:40" outlineLevel="2">
      <c r="A390" s="882">
        <f>ROW()</f>
        <v>390</v>
      </c>
      <c r="B390" s="453"/>
      <c r="D390" s="452" t="s">
        <v>29</v>
      </c>
      <c r="H390" s="458"/>
      <c r="I390" s="458"/>
      <c r="J390" s="459"/>
      <c r="K390" s="458"/>
      <c r="L390" s="458"/>
      <c r="M390" s="458"/>
      <c r="N390" s="458"/>
      <c r="O390" s="459"/>
      <c r="P390" s="458"/>
      <c r="Q390" s="458"/>
      <c r="R390" s="458"/>
      <c r="S390" s="463"/>
      <c r="T390" s="439">
        <f t="shared" ref="T390:AD390" si="482">S480</f>
        <v>0</v>
      </c>
      <c r="U390" s="439">
        <f t="shared" si="482"/>
        <v>0</v>
      </c>
      <c r="V390" s="439">
        <f t="shared" si="482"/>
        <v>0</v>
      </c>
      <c r="W390" s="439">
        <f t="shared" si="482"/>
        <v>0</v>
      </c>
      <c r="X390" s="440">
        <f t="shared" si="482"/>
        <v>0</v>
      </c>
      <c r="Y390" s="443">
        <f t="shared" si="482"/>
        <v>0</v>
      </c>
      <c r="Z390" s="439">
        <f t="shared" si="482"/>
        <v>0</v>
      </c>
      <c r="AA390" s="439">
        <f t="shared" si="482"/>
        <v>0</v>
      </c>
      <c r="AB390" s="439">
        <f t="shared" si="482"/>
        <v>0</v>
      </c>
      <c r="AC390" s="439">
        <f t="shared" si="482"/>
        <v>0</v>
      </c>
      <c r="AD390" s="440">
        <f t="shared" si="482"/>
        <v>0</v>
      </c>
      <c r="AE390" s="443">
        <f t="shared" si="465"/>
        <v>0</v>
      </c>
      <c r="AF390" s="439">
        <f t="shared" si="465"/>
        <v>0</v>
      </c>
      <c r="AG390" s="439">
        <f t="shared" si="465"/>
        <v>0</v>
      </c>
      <c r="AH390" s="439">
        <f t="shared" si="465"/>
        <v>0</v>
      </c>
      <c r="AI390" s="440">
        <f t="shared" si="465"/>
        <v>0</v>
      </c>
      <c r="AJ390" s="443">
        <f t="shared" si="466"/>
        <v>0</v>
      </c>
      <c r="AK390" s="439">
        <f t="shared" si="467"/>
        <v>0</v>
      </c>
      <c r="AL390" s="439">
        <f t="shared" si="468"/>
        <v>0</v>
      </c>
      <c r="AM390" s="439">
        <f t="shared" si="469"/>
        <v>0</v>
      </c>
      <c r="AN390" s="440">
        <f t="shared" si="470"/>
        <v>0</v>
      </c>
    </row>
    <row r="391" spans="1:40" outlineLevel="2">
      <c r="A391" s="882">
        <f>ROW()</f>
        <v>391</v>
      </c>
      <c r="B391" s="453"/>
      <c r="D391" s="452" t="s">
        <v>30</v>
      </c>
      <c r="H391" s="458"/>
      <c r="I391" s="458"/>
      <c r="J391" s="459"/>
      <c r="K391" s="458"/>
      <c r="L391" s="458"/>
      <c r="M391" s="458"/>
      <c r="N391" s="458"/>
      <c r="O391" s="459"/>
      <c r="P391" s="458"/>
      <c r="Q391" s="458"/>
      <c r="R391" s="458"/>
      <c r="S391" s="463"/>
      <c r="T391" s="439">
        <f t="shared" ref="T391:AD391" si="483">S481</f>
        <v>0.61604149232215677</v>
      </c>
      <c r="U391" s="439">
        <f t="shared" si="483"/>
        <v>0.60992268528677585</v>
      </c>
      <c r="V391" s="439">
        <f t="shared" si="483"/>
        <v>0.59768507121601389</v>
      </c>
      <c r="W391" s="439">
        <f t="shared" si="483"/>
        <v>0.58544745714525193</v>
      </c>
      <c r="X391" s="440">
        <f t="shared" si="483"/>
        <v>0.57320984307448997</v>
      </c>
      <c r="Y391" s="443">
        <f t="shared" si="483"/>
        <v>0.56097222900372801</v>
      </c>
      <c r="Z391" s="439">
        <f t="shared" si="483"/>
        <v>0.55485342196834708</v>
      </c>
      <c r="AA391" s="439">
        <f t="shared" si="483"/>
        <v>0.54261580789758512</v>
      </c>
      <c r="AB391" s="439">
        <f t="shared" si="483"/>
        <v>0.53037819382682316</v>
      </c>
      <c r="AC391" s="439">
        <f t="shared" si="483"/>
        <v>0.5181405797560612</v>
      </c>
      <c r="AD391" s="440">
        <f t="shared" si="483"/>
        <v>0.50590296568529924</v>
      </c>
      <c r="AE391" s="443">
        <f t="shared" si="465"/>
        <v>0.49366535161453728</v>
      </c>
      <c r="AF391" s="439">
        <f t="shared" si="465"/>
        <v>0.48150616648898525</v>
      </c>
      <c r="AG391" s="439">
        <f t="shared" si="465"/>
        <v>0.46934698136343322</v>
      </c>
      <c r="AH391" s="439">
        <f t="shared" si="465"/>
        <v>0.45718779623788119</v>
      </c>
      <c r="AI391" s="440">
        <f t="shared" si="465"/>
        <v>0.44502861111232916</v>
      </c>
      <c r="AJ391" s="443">
        <f t="shared" si="466"/>
        <v>0.43286942598677713</v>
      </c>
      <c r="AK391" s="439">
        <f t="shared" si="467"/>
        <v>0.4206207155740217</v>
      </c>
      <c r="AL391" s="439">
        <f t="shared" si="468"/>
        <v>0.40837200516126626</v>
      </c>
      <c r="AM391" s="439">
        <f t="shared" si="469"/>
        <v>0.39612329474851082</v>
      </c>
      <c r="AN391" s="440">
        <f t="shared" si="470"/>
        <v>0.38387458433575539</v>
      </c>
    </row>
    <row r="392" spans="1:40" outlineLevel="2">
      <c r="A392" s="882">
        <f>ROW()</f>
        <v>392</v>
      </c>
      <c r="B392" s="453"/>
      <c r="D392" s="452" t="s">
        <v>31</v>
      </c>
      <c r="H392" s="458"/>
      <c r="I392" s="458"/>
      <c r="J392" s="459"/>
      <c r="K392" s="458"/>
      <c r="L392" s="458"/>
      <c r="M392" s="458"/>
      <c r="N392" s="458"/>
      <c r="O392" s="459"/>
      <c r="P392" s="458"/>
      <c r="Q392" s="458"/>
      <c r="R392" s="458"/>
      <c r="S392" s="463"/>
      <c r="T392" s="439">
        <f t="shared" ref="T392:AD392" si="484">S482</f>
        <v>0</v>
      </c>
      <c r="U392" s="439">
        <f t="shared" si="484"/>
        <v>0</v>
      </c>
      <c r="V392" s="439">
        <f t="shared" si="484"/>
        <v>0</v>
      </c>
      <c r="W392" s="439">
        <f t="shared" si="484"/>
        <v>0</v>
      </c>
      <c r="X392" s="440">
        <f t="shared" si="484"/>
        <v>0</v>
      </c>
      <c r="Y392" s="443">
        <f t="shared" si="484"/>
        <v>0</v>
      </c>
      <c r="Z392" s="439">
        <f t="shared" si="484"/>
        <v>0</v>
      </c>
      <c r="AA392" s="439">
        <f t="shared" si="484"/>
        <v>0</v>
      </c>
      <c r="AB392" s="439">
        <f t="shared" si="484"/>
        <v>0</v>
      </c>
      <c r="AC392" s="439">
        <f t="shared" si="484"/>
        <v>0</v>
      </c>
      <c r="AD392" s="440">
        <f t="shared" si="484"/>
        <v>0</v>
      </c>
      <c r="AE392" s="443">
        <f t="shared" si="465"/>
        <v>0</v>
      </c>
      <c r="AF392" s="439">
        <f t="shared" si="465"/>
        <v>0</v>
      </c>
      <c r="AG392" s="439">
        <f t="shared" si="465"/>
        <v>0</v>
      </c>
      <c r="AH392" s="439">
        <f t="shared" si="465"/>
        <v>0</v>
      </c>
      <c r="AI392" s="440">
        <f t="shared" si="465"/>
        <v>0</v>
      </c>
      <c r="AJ392" s="443">
        <f t="shared" si="466"/>
        <v>0</v>
      </c>
      <c r="AK392" s="439">
        <f t="shared" si="467"/>
        <v>0</v>
      </c>
      <c r="AL392" s="439">
        <f t="shared" si="468"/>
        <v>0</v>
      </c>
      <c r="AM392" s="439">
        <f t="shared" si="469"/>
        <v>0</v>
      </c>
      <c r="AN392" s="440">
        <f t="shared" si="470"/>
        <v>0</v>
      </c>
    </row>
    <row r="393" spans="1:40" outlineLevel="2">
      <c r="A393" s="882">
        <f>ROW()</f>
        <v>393</v>
      </c>
      <c r="B393" s="453"/>
      <c r="D393" s="452" t="s">
        <v>32</v>
      </c>
      <c r="H393" s="458"/>
      <c r="I393" s="458"/>
      <c r="J393" s="459"/>
      <c r="K393" s="458"/>
      <c r="L393" s="458"/>
      <c r="M393" s="458"/>
      <c r="N393" s="458"/>
      <c r="O393" s="459"/>
      <c r="P393" s="458"/>
      <c r="Q393" s="458"/>
      <c r="R393" s="458"/>
      <c r="S393" s="463"/>
      <c r="T393" s="439">
        <f t="shared" ref="T393:AD393" si="485">S483</f>
        <v>0</v>
      </c>
      <c r="U393" s="439">
        <f t="shared" si="485"/>
        <v>0</v>
      </c>
      <c r="V393" s="439">
        <f t="shared" si="485"/>
        <v>0</v>
      </c>
      <c r="W393" s="439">
        <f t="shared" si="485"/>
        <v>0</v>
      </c>
      <c r="X393" s="440">
        <f t="shared" si="485"/>
        <v>0</v>
      </c>
      <c r="Y393" s="443">
        <f t="shared" si="485"/>
        <v>0</v>
      </c>
      <c r="Z393" s="439">
        <f t="shared" si="485"/>
        <v>0</v>
      </c>
      <c r="AA393" s="439">
        <f t="shared" si="485"/>
        <v>0</v>
      </c>
      <c r="AB393" s="439">
        <f t="shared" si="485"/>
        <v>0</v>
      </c>
      <c r="AC393" s="439">
        <f t="shared" si="485"/>
        <v>0</v>
      </c>
      <c r="AD393" s="440">
        <f t="shared" si="485"/>
        <v>0</v>
      </c>
      <c r="AE393" s="443">
        <f t="shared" si="465"/>
        <v>0</v>
      </c>
      <c r="AF393" s="439">
        <f t="shared" si="465"/>
        <v>0</v>
      </c>
      <c r="AG393" s="439">
        <f t="shared" si="465"/>
        <v>0</v>
      </c>
      <c r="AH393" s="439">
        <f t="shared" si="465"/>
        <v>0</v>
      </c>
      <c r="AI393" s="440">
        <f t="shared" si="465"/>
        <v>0</v>
      </c>
      <c r="AJ393" s="443">
        <f t="shared" si="466"/>
        <v>0</v>
      </c>
      <c r="AK393" s="439">
        <f t="shared" si="467"/>
        <v>0</v>
      </c>
      <c r="AL393" s="439">
        <f t="shared" si="468"/>
        <v>0</v>
      </c>
      <c r="AM393" s="439">
        <f t="shared" si="469"/>
        <v>0</v>
      </c>
      <c r="AN393" s="440">
        <f t="shared" si="470"/>
        <v>0</v>
      </c>
    </row>
    <row r="394" spans="1:40" outlineLevel="2">
      <c r="A394" s="882">
        <f>ROW()</f>
        <v>394</v>
      </c>
      <c r="B394" s="453"/>
      <c r="D394" s="452" t="s">
        <v>33</v>
      </c>
      <c r="H394" s="458"/>
      <c r="I394" s="458"/>
      <c r="J394" s="459"/>
      <c r="K394" s="458"/>
      <c r="L394" s="458"/>
      <c r="M394" s="458"/>
      <c r="N394" s="458"/>
      <c r="O394" s="459"/>
      <c r="P394" s="458"/>
      <c r="Q394" s="458"/>
      <c r="R394" s="458"/>
      <c r="S394" s="463"/>
      <c r="T394" s="439">
        <f t="shared" ref="T394:AD394" si="486">S484</f>
        <v>0</v>
      </c>
      <c r="U394" s="439">
        <f t="shared" si="486"/>
        <v>0</v>
      </c>
      <c r="V394" s="439">
        <f t="shared" si="486"/>
        <v>0</v>
      </c>
      <c r="W394" s="439">
        <f t="shared" si="486"/>
        <v>0</v>
      </c>
      <c r="X394" s="440">
        <f t="shared" si="486"/>
        <v>0</v>
      </c>
      <c r="Y394" s="443">
        <f t="shared" si="486"/>
        <v>0</v>
      </c>
      <c r="Z394" s="439">
        <f t="shared" si="486"/>
        <v>0</v>
      </c>
      <c r="AA394" s="439">
        <f t="shared" si="486"/>
        <v>0</v>
      </c>
      <c r="AB394" s="439">
        <f t="shared" si="486"/>
        <v>0</v>
      </c>
      <c r="AC394" s="439">
        <f t="shared" si="486"/>
        <v>0</v>
      </c>
      <c r="AD394" s="440">
        <f t="shared" si="486"/>
        <v>0</v>
      </c>
      <c r="AE394" s="443">
        <f t="shared" si="465"/>
        <v>0</v>
      </c>
      <c r="AF394" s="439">
        <f t="shared" si="465"/>
        <v>0</v>
      </c>
      <c r="AG394" s="439">
        <f t="shared" si="465"/>
        <v>0</v>
      </c>
      <c r="AH394" s="439">
        <f t="shared" si="465"/>
        <v>0</v>
      </c>
      <c r="AI394" s="440">
        <f t="shared" si="465"/>
        <v>0</v>
      </c>
      <c r="AJ394" s="443">
        <f t="shared" si="466"/>
        <v>0</v>
      </c>
      <c r="AK394" s="439">
        <f t="shared" si="467"/>
        <v>0</v>
      </c>
      <c r="AL394" s="439">
        <f t="shared" si="468"/>
        <v>0</v>
      </c>
      <c r="AM394" s="439">
        <f t="shared" si="469"/>
        <v>0</v>
      </c>
      <c r="AN394" s="440">
        <f t="shared" si="470"/>
        <v>0</v>
      </c>
    </row>
    <row r="395" spans="1:40" outlineLevel="2">
      <c r="A395" s="882">
        <f>ROW()</f>
        <v>395</v>
      </c>
      <c r="B395" s="453"/>
      <c r="D395" s="452" t="s">
        <v>27</v>
      </c>
      <c r="H395" s="458"/>
      <c r="I395" s="458"/>
      <c r="J395" s="459"/>
      <c r="K395" s="458"/>
      <c r="L395" s="458"/>
      <c r="M395" s="458"/>
      <c r="N395" s="458"/>
      <c r="O395" s="459"/>
      <c r="P395" s="458"/>
      <c r="Q395" s="458"/>
      <c r="R395" s="458"/>
      <c r="S395" s="463"/>
      <c r="T395" s="439">
        <f t="shared" ref="T395:AD395" si="487">S485</f>
        <v>0</v>
      </c>
      <c r="U395" s="439">
        <f t="shared" si="487"/>
        <v>0</v>
      </c>
      <c r="V395" s="439">
        <f t="shared" si="487"/>
        <v>0</v>
      </c>
      <c r="W395" s="439">
        <f t="shared" si="487"/>
        <v>0</v>
      </c>
      <c r="X395" s="440">
        <f t="shared" si="487"/>
        <v>0</v>
      </c>
      <c r="Y395" s="443">
        <f t="shared" si="487"/>
        <v>0</v>
      </c>
      <c r="Z395" s="439">
        <f t="shared" si="487"/>
        <v>0</v>
      </c>
      <c r="AA395" s="439">
        <f t="shared" si="487"/>
        <v>0</v>
      </c>
      <c r="AB395" s="439">
        <f t="shared" si="487"/>
        <v>0</v>
      </c>
      <c r="AC395" s="439">
        <f t="shared" si="487"/>
        <v>0</v>
      </c>
      <c r="AD395" s="440">
        <f t="shared" si="487"/>
        <v>0</v>
      </c>
      <c r="AE395" s="443">
        <f t="shared" si="465"/>
        <v>0</v>
      </c>
      <c r="AF395" s="439">
        <f t="shared" si="465"/>
        <v>0</v>
      </c>
      <c r="AG395" s="439">
        <f t="shared" si="465"/>
        <v>0</v>
      </c>
      <c r="AH395" s="439">
        <f t="shared" si="465"/>
        <v>0</v>
      </c>
      <c r="AI395" s="440">
        <f t="shared" si="465"/>
        <v>0</v>
      </c>
      <c r="AJ395" s="443">
        <f t="shared" si="466"/>
        <v>0</v>
      </c>
      <c r="AK395" s="439">
        <f t="shared" si="467"/>
        <v>0</v>
      </c>
      <c r="AL395" s="439">
        <f t="shared" si="468"/>
        <v>0</v>
      </c>
      <c r="AM395" s="439">
        <f t="shared" si="469"/>
        <v>0</v>
      </c>
      <c r="AN395" s="440">
        <f t="shared" si="470"/>
        <v>0</v>
      </c>
    </row>
    <row r="396" spans="1:40" outlineLevel="2">
      <c r="A396" s="882">
        <f>ROW()</f>
        <v>396</v>
      </c>
      <c r="B396" s="453"/>
      <c r="D396" s="452" t="s">
        <v>34</v>
      </c>
      <c r="H396" s="458"/>
      <c r="I396" s="458"/>
      <c r="J396" s="459"/>
      <c r="K396" s="458"/>
      <c r="L396" s="458"/>
      <c r="M396" s="458"/>
      <c r="N396" s="458"/>
      <c r="O396" s="459"/>
      <c r="P396" s="458"/>
      <c r="Q396" s="458"/>
      <c r="R396" s="458"/>
      <c r="S396" s="463"/>
      <c r="T396" s="439">
        <f t="shared" ref="T396:AD396" si="488">S486</f>
        <v>0.2204984492754645</v>
      </c>
      <c r="U396" s="439">
        <f t="shared" si="488"/>
        <v>0.21331140725214429</v>
      </c>
      <c r="V396" s="439">
        <f t="shared" si="488"/>
        <v>0.19893732320550384</v>
      </c>
      <c r="W396" s="439">
        <f t="shared" si="488"/>
        <v>0.18456323915886338</v>
      </c>
      <c r="X396" s="440">
        <f t="shared" si="488"/>
        <v>0.17018915511222293</v>
      </c>
      <c r="Y396" s="443">
        <f t="shared" si="488"/>
        <v>0.15581507106558248</v>
      </c>
      <c r="Z396" s="439">
        <f t="shared" si="488"/>
        <v>0.14862802904226227</v>
      </c>
      <c r="AA396" s="439">
        <f t="shared" si="488"/>
        <v>0.13425394499562182</v>
      </c>
      <c r="AB396" s="439">
        <f t="shared" si="488"/>
        <v>0.11987986094898137</v>
      </c>
      <c r="AC396" s="439">
        <f t="shared" si="488"/>
        <v>0.10550577690234092</v>
      </c>
      <c r="AD396" s="440">
        <f t="shared" si="488"/>
        <v>9.1131692855700469E-2</v>
      </c>
      <c r="AE396" s="443">
        <f t="shared" si="465"/>
        <v>7.6757608809060018E-2</v>
      </c>
      <c r="AF396" s="439">
        <f t="shared" si="465"/>
        <v>6.2475646007918682E-2</v>
      </c>
      <c r="AG396" s="439">
        <f t="shared" si="465"/>
        <v>4.8193683206777346E-2</v>
      </c>
      <c r="AH396" s="439">
        <f t="shared" si="465"/>
        <v>3.391172040563601E-2</v>
      </c>
      <c r="AI396" s="440">
        <f t="shared" si="465"/>
        <v>1.9629757604494674E-2</v>
      </c>
      <c r="AJ396" s="443">
        <f t="shared" si="466"/>
        <v>5.3477948033533382E-3</v>
      </c>
      <c r="AK396" s="439">
        <f t="shared" si="467"/>
        <v>0</v>
      </c>
      <c r="AL396" s="439">
        <f t="shared" si="468"/>
        <v>0</v>
      </c>
      <c r="AM396" s="439">
        <f t="shared" si="469"/>
        <v>0</v>
      </c>
      <c r="AN396" s="440">
        <f t="shared" si="470"/>
        <v>0</v>
      </c>
    </row>
    <row r="397" spans="1:40" outlineLevel="2">
      <c r="A397" s="882">
        <f>ROW()</f>
        <v>397</v>
      </c>
      <c r="B397" s="453"/>
      <c r="D397" s="452" t="s">
        <v>35</v>
      </c>
      <c r="H397" s="458"/>
      <c r="I397" s="458"/>
      <c r="J397" s="459"/>
      <c r="K397" s="458"/>
      <c r="L397" s="458"/>
      <c r="M397" s="458"/>
      <c r="N397" s="458"/>
      <c r="O397" s="459"/>
      <c r="P397" s="458"/>
      <c r="Q397" s="458"/>
      <c r="R397" s="458"/>
      <c r="S397" s="463"/>
      <c r="T397" s="439">
        <f t="shared" ref="T397:AD397" si="489">S487</f>
        <v>0</v>
      </c>
      <c r="U397" s="439">
        <f t="shared" si="489"/>
        <v>0</v>
      </c>
      <c r="V397" s="439">
        <f t="shared" si="489"/>
        <v>0</v>
      </c>
      <c r="W397" s="439">
        <f t="shared" si="489"/>
        <v>0</v>
      </c>
      <c r="X397" s="440">
        <f t="shared" si="489"/>
        <v>0</v>
      </c>
      <c r="Y397" s="443">
        <f t="shared" si="489"/>
        <v>0</v>
      </c>
      <c r="Z397" s="439">
        <f t="shared" si="489"/>
        <v>0</v>
      </c>
      <c r="AA397" s="439">
        <f t="shared" si="489"/>
        <v>0</v>
      </c>
      <c r="AB397" s="439">
        <f t="shared" si="489"/>
        <v>0</v>
      </c>
      <c r="AC397" s="439">
        <f t="shared" si="489"/>
        <v>0</v>
      </c>
      <c r="AD397" s="440">
        <f t="shared" si="489"/>
        <v>0</v>
      </c>
      <c r="AE397" s="443">
        <f t="shared" si="465"/>
        <v>0</v>
      </c>
      <c r="AF397" s="439">
        <f t="shared" si="465"/>
        <v>0</v>
      </c>
      <c r="AG397" s="439">
        <f t="shared" si="465"/>
        <v>0</v>
      </c>
      <c r="AH397" s="439">
        <f t="shared" si="465"/>
        <v>0</v>
      </c>
      <c r="AI397" s="440">
        <f t="shared" si="465"/>
        <v>0</v>
      </c>
      <c r="AJ397" s="443">
        <f t="shared" si="466"/>
        <v>0</v>
      </c>
      <c r="AK397" s="439">
        <f t="shared" si="467"/>
        <v>0</v>
      </c>
      <c r="AL397" s="439">
        <f t="shared" si="468"/>
        <v>0</v>
      </c>
      <c r="AM397" s="439">
        <f t="shared" si="469"/>
        <v>0</v>
      </c>
      <c r="AN397" s="440">
        <f t="shared" si="470"/>
        <v>0</v>
      </c>
    </row>
    <row r="398" spans="1:40" outlineLevel="2">
      <c r="A398" s="882">
        <f>ROW()</f>
        <v>398</v>
      </c>
      <c r="B398" s="453"/>
      <c r="D398" s="452" t="s">
        <v>302</v>
      </c>
      <c r="H398" s="458"/>
      <c r="I398" s="458"/>
      <c r="J398" s="459"/>
      <c r="K398" s="458"/>
      <c r="L398" s="458"/>
      <c r="M398" s="458"/>
      <c r="N398" s="458"/>
      <c r="O398" s="459"/>
      <c r="P398" s="458"/>
      <c r="Q398" s="458"/>
      <c r="R398" s="458"/>
      <c r="S398" s="463"/>
      <c r="T398" s="439">
        <f t="shared" ref="T398" si="490">S488</f>
        <v>0</v>
      </c>
      <c r="U398" s="439">
        <f t="shared" ref="U398" si="491">T488</f>
        <v>0</v>
      </c>
      <c r="V398" s="439">
        <f t="shared" ref="V398" si="492">U488</f>
        <v>0</v>
      </c>
      <c r="W398" s="439">
        <f t="shared" ref="W398" si="493">V488</f>
        <v>0</v>
      </c>
      <c r="X398" s="440">
        <f t="shared" ref="X398" si="494">W488</f>
        <v>0</v>
      </c>
      <c r="Y398" s="443">
        <f t="shared" ref="Y398" si="495">X488</f>
        <v>0</v>
      </c>
      <c r="Z398" s="439">
        <f t="shared" ref="Z398" si="496">Y488</f>
        <v>0</v>
      </c>
      <c r="AA398" s="439">
        <f t="shared" ref="AA398" si="497">Z488</f>
        <v>0</v>
      </c>
      <c r="AB398" s="439">
        <f t="shared" ref="AB398" si="498">AA488</f>
        <v>0</v>
      </c>
      <c r="AC398" s="439">
        <f t="shared" ref="AC398" si="499">AB488</f>
        <v>0</v>
      </c>
      <c r="AD398" s="440">
        <f t="shared" ref="AD398" si="500">AC488</f>
        <v>0</v>
      </c>
      <c r="AE398" s="443">
        <f t="shared" si="465"/>
        <v>0</v>
      </c>
      <c r="AF398" s="439">
        <f t="shared" si="465"/>
        <v>0</v>
      </c>
      <c r="AG398" s="439">
        <f t="shared" si="465"/>
        <v>0</v>
      </c>
      <c r="AH398" s="439">
        <f t="shared" si="465"/>
        <v>0</v>
      </c>
      <c r="AI398" s="440">
        <f t="shared" si="465"/>
        <v>0</v>
      </c>
      <c r="AJ398" s="443">
        <f t="shared" si="466"/>
        <v>0</v>
      </c>
      <c r="AK398" s="439">
        <f t="shared" si="467"/>
        <v>0</v>
      </c>
      <c r="AL398" s="439">
        <f t="shared" si="468"/>
        <v>0</v>
      </c>
      <c r="AM398" s="439">
        <f t="shared" si="469"/>
        <v>0</v>
      </c>
      <c r="AN398" s="440">
        <f t="shared" si="470"/>
        <v>0</v>
      </c>
    </row>
    <row r="399" spans="1:40" outlineLevel="2">
      <c r="A399" s="882">
        <f>ROW()</f>
        <v>399</v>
      </c>
      <c r="B399" s="453"/>
      <c r="D399" s="452" t="s">
        <v>36</v>
      </c>
      <c r="H399" s="458"/>
      <c r="I399" s="458"/>
      <c r="J399" s="459"/>
      <c r="K399" s="458"/>
      <c r="L399" s="458"/>
      <c r="M399" s="458"/>
      <c r="N399" s="458"/>
      <c r="O399" s="459"/>
      <c r="P399" s="458"/>
      <c r="Q399" s="458"/>
      <c r="R399" s="458"/>
      <c r="S399" s="463"/>
      <c r="T399" s="439">
        <f t="shared" ref="T399:AD399" si="501">S489</f>
        <v>0</v>
      </c>
      <c r="U399" s="439">
        <f t="shared" si="501"/>
        <v>0</v>
      </c>
      <c r="V399" s="439">
        <f t="shared" si="501"/>
        <v>0</v>
      </c>
      <c r="W399" s="439">
        <f t="shared" si="501"/>
        <v>0</v>
      </c>
      <c r="X399" s="440">
        <f t="shared" si="501"/>
        <v>0</v>
      </c>
      <c r="Y399" s="443">
        <f t="shared" si="501"/>
        <v>0</v>
      </c>
      <c r="Z399" s="439">
        <f t="shared" si="501"/>
        <v>0</v>
      </c>
      <c r="AA399" s="439">
        <f t="shared" si="501"/>
        <v>0</v>
      </c>
      <c r="AB399" s="439">
        <f t="shared" si="501"/>
        <v>0</v>
      </c>
      <c r="AC399" s="439">
        <f t="shared" si="501"/>
        <v>0</v>
      </c>
      <c r="AD399" s="440">
        <f t="shared" si="501"/>
        <v>0</v>
      </c>
      <c r="AE399" s="443">
        <f t="shared" si="465"/>
        <v>0</v>
      </c>
      <c r="AF399" s="439">
        <f t="shared" si="465"/>
        <v>0</v>
      </c>
      <c r="AG399" s="439">
        <f t="shared" si="465"/>
        <v>0</v>
      </c>
      <c r="AH399" s="439">
        <f t="shared" si="465"/>
        <v>0</v>
      </c>
      <c r="AI399" s="440">
        <f t="shared" si="465"/>
        <v>0</v>
      </c>
      <c r="AJ399" s="443">
        <f t="shared" si="466"/>
        <v>0</v>
      </c>
      <c r="AK399" s="439">
        <f t="shared" si="467"/>
        <v>0</v>
      </c>
      <c r="AL399" s="439">
        <f t="shared" si="468"/>
        <v>0</v>
      </c>
      <c r="AM399" s="439">
        <f t="shared" si="469"/>
        <v>0</v>
      </c>
      <c r="AN399" s="440">
        <f t="shared" si="470"/>
        <v>0</v>
      </c>
    </row>
    <row r="400" spans="1:40" outlineLevel="2">
      <c r="A400" s="882">
        <f>ROW()</f>
        <v>400</v>
      </c>
      <c r="B400" s="453"/>
      <c r="D400" s="452" t="s">
        <v>583</v>
      </c>
      <c r="H400" s="458"/>
      <c r="I400" s="458"/>
      <c r="J400" s="459"/>
      <c r="K400" s="458"/>
      <c r="L400" s="458"/>
      <c r="M400" s="458"/>
      <c r="N400" s="458"/>
      <c r="O400" s="459"/>
      <c r="P400" s="458"/>
      <c r="Q400" s="458"/>
      <c r="R400" s="458"/>
      <c r="S400" s="463"/>
      <c r="T400" s="439">
        <f t="shared" ref="T400" si="502">S490</f>
        <v>0</v>
      </c>
      <c r="U400" s="439">
        <f t="shared" ref="U400" si="503">T490</f>
        <v>0</v>
      </c>
      <c r="V400" s="439">
        <f t="shared" ref="V400" si="504">U490</f>
        <v>0</v>
      </c>
      <c r="W400" s="439">
        <f t="shared" ref="W400" si="505">V490</f>
        <v>0</v>
      </c>
      <c r="X400" s="440">
        <f t="shared" ref="X400" si="506">W490</f>
        <v>0</v>
      </c>
      <c r="Y400" s="443">
        <f t="shared" ref="Y400" si="507">X490</f>
        <v>0</v>
      </c>
      <c r="Z400" s="439">
        <f t="shared" ref="Z400" si="508">Y490</f>
        <v>0</v>
      </c>
      <c r="AA400" s="439">
        <f t="shared" ref="AA400" si="509">Z490</f>
        <v>0</v>
      </c>
      <c r="AB400" s="439">
        <f t="shared" ref="AB400" si="510">AA490</f>
        <v>0</v>
      </c>
      <c r="AC400" s="439">
        <f t="shared" ref="AC400" si="511">AB490</f>
        <v>0</v>
      </c>
      <c r="AD400" s="440">
        <f t="shared" ref="AD400" si="512">AC490</f>
        <v>0</v>
      </c>
      <c r="AE400" s="443">
        <f t="shared" ref="AE400:AN400" si="513">AD490</f>
        <v>0</v>
      </c>
      <c r="AF400" s="439">
        <f t="shared" si="513"/>
        <v>0</v>
      </c>
      <c r="AG400" s="439">
        <f t="shared" si="513"/>
        <v>0</v>
      </c>
      <c r="AH400" s="439">
        <f t="shared" si="513"/>
        <v>0</v>
      </c>
      <c r="AI400" s="440">
        <f t="shared" si="513"/>
        <v>0</v>
      </c>
      <c r="AJ400" s="443">
        <f t="shared" si="513"/>
        <v>0</v>
      </c>
      <c r="AK400" s="439">
        <f t="shared" si="513"/>
        <v>0</v>
      </c>
      <c r="AL400" s="439">
        <f t="shared" si="513"/>
        <v>0</v>
      </c>
      <c r="AM400" s="439">
        <f t="shared" si="513"/>
        <v>0</v>
      </c>
      <c r="AN400" s="440">
        <f t="shared" si="513"/>
        <v>0</v>
      </c>
    </row>
    <row r="401" spans="1:40" outlineLevel="2">
      <c r="A401" s="882">
        <f>ROW()</f>
        <v>401</v>
      </c>
      <c r="B401" s="453"/>
      <c r="D401" s="452" t="s">
        <v>81</v>
      </c>
      <c r="H401" s="458"/>
      <c r="I401" s="458"/>
      <c r="J401" s="459"/>
      <c r="K401" s="458"/>
      <c r="L401" s="458"/>
      <c r="M401" s="458"/>
      <c r="N401" s="458"/>
      <c r="O401" s="459"/>
      <c r="P401" s="458"/>
      <c r="Q401" s="458"/>
      <c r="R401" s="458"/>
      <c r="S401" s="463"/>
      <c r="T401" s="439">
        <f t="shared" ref="T401:AD402" si="514">S491</f>
        <v>0</v>
      </c>
      <c r="U401" s="439">
        <f t="shared" si="514"/>
        <v>0</v>
      </c>
      <c r="V401" s="439">
        <f t="shared" si="514"/>
        <v>0</v>
      </c>
      <c r="W401" s="439">
        <f t="shared" si="514"/>
        <v>0</v>
      </c>
      <c r="X401" s="440">
        <f t="shared" si="514"/>
        <v>0</v>
      </c>
      <c r="Y401" s="443">
        <f t="shared" si="514"/>
        <v>0</v>
      </c>
      <c r="Z401" s="439">
        <f t="shared" si="514"/>
        <v>0</v>
      </c>
      <c r="AA401" s="439">
        <f t="shared" si="514"/>
        <v>0</v>
      </c>
      <c r="AB401" s="439">
        <f t="shared" si="514"/>
        <v>0</v>
      </c>
      <c r="AC401" s="439">
        <f t="shared" si="514"/>
        <v>0</v>
      </c>
      <c r="AD401" s="440">
        <f t="shared" si="514"/>
        <v>0</v>
      </c>
      <c r="AE401" s="443">
        <f t="shared" ref="AE401:AE403" si="515">AD491</f>
        <v>0</v>
      </c>
      <c r="AF401" s="439">
        <f t="shared" ref="AF401:AF403" si="516">AE491</f>
        <v>0</v>
      </c>
      <c r="AG401" s="439">
        <f t="shared" ref="AG401:AG403" si="517">AF491</f>
        <v>0</v>
      </c>
      <c r="AH401" s="439">
        <f t="shared" ref="AH401:AH403" si="518">AG491</f>
        <v>0</v>
      </c>
      <c r="AI401" s="440">
        <f t="shared" ref="AI401:AI403" si="519">AH491</f>
        <v>0</v>
      </c>
      <c r="AJ401" s="443">
        <f t="shared" ref="AJ401:AJ403" si="520">AI491</f>
        <v>0</v>
      </c>
      <c r="AK401" s="439">
        <f t="shared" ref="AK401:AK403" si="521">AJ491</f>
        <v>0</v>
      </c>
      <c r="AL401" s="439">
        <f t="shared" ref="AL401:AL403" si="522">AK491</f>
        <v>0</v>
      </c>
      <c r="AM401" s="439">
        <f t="shared" ref="AM401:AM403" si="523">AL491</f>
        <v>0</v>
      </c>
      <c r="AN401" s="440">
        <f t="shared" ref="AN401:AN403" si="524">AM491</f>
        <v>0</v>
      </c>
    </row>
    <row r="402" spans="1:40" outlineLevel="2">
      <c r="A402" s="882">
        <f>ROW()</f>
        <v>402</v>
      </c>
      <c r="B402" s="453"/>
      <c r="D402" s="452" t="s">
        <v>28</v>
      </c>
      <c r="H402" s="458"/>
      <c r="I402" s="458"/>
      <c r="J402" s="459"/>
      <c r="K402" s="458"/>
      <c r="L402" s="458"/>
      <c r="M402" s="458"/>
      <c r="N402" s="458"/>
      <c r="O402" s="459"/>
      <c r="P402" s="458"/>
      <c r="Q402" s="458"/>
      <c r="R402" s="458"/>
      <c r="S402" s="463"/>
      <c r="T402" s="439">
        <f t="shared" si="514"/>
        <v>0</v>
      </c>
      <c r="U402" s="439">
        <f t="shared" si="514"/>
        <v>0</v>
      </c>
      <c r="V402" s="439">
        <f t="shared" si="514"/>
        <v>0</v>
      </c>
      <c r="W402" s="439">
        <f t="shared" si="514"/>
        <v>0</v>
      </c>
      <c r="X402" s="440">
        <f t="shared" si="514"/>
        <v>0</v>
      </c>
      <c r="Y402" s="443">
        <f t="shared" si="514"/>
        <v>0</v>
      </c>
      <c r="Z402" s="439">
        <f t="shared" si="514"/>
        <v>0</v>
      </c>
      <c r="AA402" s="439">
        <f t="shared" si="514"/>
        <v>0</v>
      </c>
      <c r="AB402" s="439">
        <f t="shared" si="514"/>
        <v>0</v>
      </c>
      <c r="AC402" s="439">
        <f t="shared" si="514"/>
        <v>0</v>
      </c>
      <c r="AD402" s="440">
        <f t="shared" si="514"/>
        <v>0</v>
      </c>
      <c r="AE402" s="443">
        <f t="shared" si="515"/>
        <v>0</v>
      </c>
      <c r="AF402" s="439">
        <f t="shared" si="516"/>
        <v>0</v>
      </c>
      <c r="AG402" s="439">
        <f t="shared" si="517"/>
        <v>0</v>
      </c>
      <c r="AH402" s="439">
        <f t="shared" si="518"/>
        <v>0</v>
      </c>
      <c r="AI402" s="440">
        <f t="shared" si="519"/>
        <v>0</v>
      </c>
      <c r="AJ402" s="443">
        <f t="shared" si="520"/>
        <v>0</v>
      </c>
      <c r="AK402" s="439">
        <f t="shared" si="521"/>
        <v>0</v>
      </c>
      <c r="AL402" s="439">
        <f t="shared" si="522"/>
        <v>0</v>
      </c>
      <c r="AM402" s="439">
        <f t="shared" si="523"/>
        <v>0</v>
      </c>
      <c r="AN402" s="440">
        <f t="shared" si="524"/>
        <v>0</v>
      </c>
    </row>
    <row r="403" spans="1:40" outlineLevel="2">
      <c r="A403" s="882">
        <f>ROW()</f>
        <v>403</v>
      </c>
      <c r="B403" s="453"/>
      <c r="D403" s="456" t="s">
        <v>443</v>
      </c>
      <c r="E403" s="456"/>
      <c r="F403" s="456"/>
      <c r="G403" s="456"/>
      <c r="H403" s="460"/>
      <c r="I403" s="460"/>
      <c r="J403" s="461"/>
      <c r="K403" s="460"/>
      <c r="L403" s="460"/>
      <c r="M403" s="460"/>
      <c r="N403" s="460"/>
      <c r="O403" s="461"/>
      <c r="P403" s="460"/>
      <c r="Q403" s="460"/>
      <c r="R403" s="460"/>
      <c r="S403" s="465"/>
      <c r="T403" s="441">
        <f t="shared" ref="T403:X403" si="525">S493</f>
        <v>0</v>
      </c>
      <c r="U403" s="441">
        <f t="shared" si="525"/>
        <v>0</v>
      </c>
      <c r="V403" s="441">
        <f t="shared" si="525"/>
        <v>0</v>
      </c>
      <c r="W403" s="441">
        <f t="shared" si="525"/>
        <v>0</v>
      </c>
      <c r="X403" s="442">
        <f t="shared" si="525"/>
        <v>0</v>
      </c>
      <c r="Y403" s="462">
        <f t="shared" ref="Y403:AD403" si="526">X493</f>
        <v>0</v>
      </c>
      <c r="Z403" s="441">
        <f t="shared" si="526"/>
        <v>0</v>
      </c>
      <c r="AA403" s="441">
        <f t="shared" si="526"/>
        <v>0</v>
      </c>
      <c r="AB403" s="441">
        <f t="shared" si="526"/>
        <v>0</v>
      </c>
      <c r="AC403" s="441">
        <f t="shared" si="526"/>
        <v>0</v>
      </c>
      <c r="AD403" s="442">
        <f t="shared" si="526"/>
        <v>0</v>
      </c>
      <c r="AE403" s="462">
        <f t="shared" si="515"/>
        <v>0</v>
      </c>
      <c r="AF403" s="441">
        <f t="shared" si="516"/>
        <v>0</v>
      </c>
      <c r="AG403" s="441">
        <f t="shared" si="517"/>
        <v>0</v>
      </c>
      <c r="AH403" s="441">
        <f t="shared" si="518"/>
        <v>0</v>
      </c>
      <c r="AI403" s="442">
        <f t="shared" si="519"/>
        <v>0</v>
      </c>
      <c r="AJ403" s="462">
        <f t="shared" si="520"/>
        <v>0</v>
      </c>
      <c r="AK403" s="441">
        <f t="shared" si="521"/>
        <v>0</v>
      </c>
      <c r="AL403" s="441">
        <f t="shared" si="522"/>
        <v>0</v>
      </c>
      <c r="AM403" s="441">
        <f t="shared" si="523"/>
        <v>0</v>
      </c>
      <c r="AN403" s="442">
        <f t="shared" si="524"/>
        <v>0</v>
      </c>
    </row>
    <row r="404" spans="1:40" outlineLevel="2">
      <c r="A404" s="882">
        <f>ROW()</f>
        <v>404</v>
      </c>
      <c r="B404" s="453"/>
      <c r="D404" s="452" t="s">
        <v>24</v>
      </c>
      <c r="H404" s="458"/>
      <c r="I404" s="458"/>
      <c r="J404" s="459"/>
      <c r="K404" s="458"/>
      <c r="L404" s="458"/>
      <c r="M404" s="458"/>
      <c r="N404" s="458"/>
      <c r="O404" s="459"/>
      <c r="P404" s="458"/>
      <c r="Q404" s="458"/>
      <c r="R404" s="458"/>
      <c r="S404" s="463"/>
      <c r="T404" s="439">
        <f t="shared" ref="T404:AN404" si="527">SUM(T388:T403)</f>
        <v>0.83653994159762124</v>
      </c>
      <c r="U404" s="439">
        <f t="shared" si="527"/>
        <v>0.8232340925389201</v>
      </c>
      <c r="V404" s="439">
        <f t="shared" si="527"/>
        <v>0.79662239442151772</v>
      </c>
      <c r="W404" s="439">
        <f t="shared" si="527"/>
        <v>0.77001069630411534</v>
      </c>
      <c r="X404" s="440">
        <f t="shared" si="527"/>
        <v>0.74339899818671284</v>
      </c>
      <c r="Y404" s="443">
        <f t="shared" si="527"/>
        <v>0.71678730006931046</v>
      </c>
      <c r="Z404" s="439">
        <f t="shared" si="527"/>
        <v>0.70348145101060933</v>
      </c>
      <c r="AA404" s="439">
        <f t="shared" si="527"/>
        <v>0.67686975289320694</v>
      </c>
      <c r="AB404" s="439">
        <f t="shared" si="527"/>
        <v>0.65025805477580456</v>
      </c>
      <c r="AC404" s="439">
        <f t="shared" si="527"/>
        <v>0.62364635665840207</v>
      </c>
      <c r="AD404" s="440">
        <f t="shared" si="527"/>
        <v>0.59703465854099969</v>
      </c>
      <c r="AE404" s="443">
        <f t="shared" si="527"/>
        <v>0.5704229604235973</v>
      </c>
      <c r="AF404" s="439">
        <f t="shared" si="527"/>
        <v>0.54398181249690392</v>
      </c>
      <c r="AG404" s="439">
        <f t="shared" si="527"/>
        <v>0.51754066457021053</v>
      </c>
      <c r="AH404" s="439">
        <f t="shared" si="527"/>
        <v>0.4910995166435172</v>
      </c>
      <c r="AI404" s="440">
        <f t="shared" si="527"/>
        <v>0.46465836871682387</v>
      </c>
      <c r="AJ404" s="443">
        <f t="shared" si="527"/>
        <v>0.43821722079013048</v>
      </c>
      <c r="AK404" s="439">
        <f t="shared" si="527"/>
        <v>0.4206207155740217</v>
      </c>
      <c r="AL404" s="439">
        <f t="shared" si="527"/>
        <v>0.40837200516126626</v>
      </c>
      <c r="AM404" s="439">
        <f t="shared" si="527"/>
        <v>0.39612329474851082</v>
      </c>
      <c r="AN404" s="440">
        <f t="shared" si="527"/>
        <v>0.38387458433575539</v>
      </c>
    </row>
    <row r="405" spans="1:40" outlineLevel="1">
      <c r="A405" s="732" t="s">
        <v>579</v>
      </c>
      <c r="B405" s="733"/>
      <c r="C405" s="881"/>
      <c r="D405" s="733"/>
      <c r="E405" s="733"/>
      <c r="F405" s="733"/>
      <c r="G405" s="730"/>
      <c r="H405" s="733"/>
      <c r="I405" s="730"/>
      <c r="J405" s="729"/>
      <c r="K405" s="730"/>
      <c r="L405" s="730"/>
      <c r="M405" s="730"/>
      <c r="N405" s="730"/>
      <c r="O405" s="729"/>
      <c r="P405" s="730"/>
      <c r="Q405" s="730"/>
      <c r="R405" s="730"/>
      <c r="S405" s="731"/>
      <c r="T405" s="730"/>
      <c r="U405" s="730"/>
      <c r="V405" s="730"/>
      <c r="W405" s="730"/>
      <c r="X405" s="731"/>
      <c r="Y405" s="729"/>
      <c r="Z405" s="730"/>
      <c r="AA405" s="730"/>
      <c r="AB405" s="730"/>
      <c r="AC405" s="730"/>
      <c r="AD405" s="731"/>
      <c r="AE405" s="729"/>
      <c r="AF405" s="730"/>
      <c r="AG405" s="730"/>
      <c r="AH405" s="730"/>
      <c r="AI405" s="731"/>
      <c r="AJ405" s="729"/>
      <c r="AK405" s="730"/>
      <c r="AL405" s="730"/>
      <c r="AM405" s="730"/>
      <c r="AN405" s="731"/>
    </row>
    <row r="406" spans="1:40" outlineLevel="2">
      <c r="A406" s="882">
        <f>ROW()</f>
        <v>406</v>
      </c>
      <c r="B406" s="453"/>
      <c r="D406" s="452" t="s">
        <v>300</v>
      </c>
      <c r="H406" s="458"/>
      <c r="I406" s="458"/>
      <c r="J406" s="459"/>
      <c r="K406" s="458"/>
      <c r="L406" s="458"/>
      <c r="M406" s="458"/>
      <c r="N406" s="458"/>
      <c r="O406" s="459"/>
      <c r="P406" s="458"/>
      <c r="Q406" s="458"/>
      <c r="R406" s="458"/>
      <c r="S406" s="320">
        <f>Input!$S96</f>
        <v>0</v>
      </c>
      <c r="T406" s="27"/>
      <c r="U406" s="439"/>
      <c r="V406" s="439"/>
      <c r="W406" s="439"/>
      <c r="X406" s="440"/>
      <c r="Y406" s="326"/>
      <c r="Z406" s="27"/>
      <c r="AA406" s="27"/>
      <c r="AB406" s="27"/>
      <c r="AC406" s="27"/>
      <c r="AD406" s="313"/>
      <c r="AE406" s="326"/>
      <c r="AF406" s="27"/>
      <c r="AG406" s="27"/>
      <c r="AH406" s="27"/>
      <c r="AI406" s="313"/>
      <c r="AJ406" s="326"/>
      <c r="AK406" s="27"/>
      <c r="AL406" s="27"/>
      <c r="AM406" s="27"/>
      <c r="AN406" s="313"/>
    </row>
    <row r="407" spans="1:40" outlineLevel="2">
      <c r="A407" s="882">
        <f>ROW()</f>
        <v>407</v>
      </c>
      <c r="B407" s="453"/>
      <c r="D407" s="452" t="s">
        <v>301</v>
      </c>
      <c r="H407" s="458"/>
      <c r="I407" s="458"/>
      <c r="J407" s="459"/>
      <c r="K407" s="458"/>
      <c r="L407" s="458"/>
      <c r="M407" s="458"/>
      <c r="N407" s="458"/>
      <c r="O407" s="459"/>
      <c r="P407" s="458"/>
      <c r="Q407" s="458"/>
      <c r="R407" s="458"/>
      <c r="S407" s="320">
        <f>Input!$S97</f>
        <v>0</v>
      </c>
      <c r="T407" s="27"/>
      <c r="U407" s="439"/>
      <c r="V407" s="439"/>
      <c r="W407" s="439"/>
      <c r="X407" s="440"/>
      <c r="Y407" s="326"/>
      <c r="Z407" s="27"/>
      <c r="AA407" s="27"/>
      <c r="AB407" s="27"/>
      <c r="AC407" s="27"/>
      <c r="AD407" s="313"/>
      <c r="AE407" s="326"/>
      <c r="AF407" s="27"/>
      <c r="AG407" s="27"/>
      <c r="AH407" s="27"/>
      <c r="AI407" s="313"/>
      <c r="AJ407" s="326"/>
      <c r="AK407" s="27"/>
      <c r="AL407" s="27"/>
      <c r="AM407" s="27"/>
      <c r="AN407" s="313"/>
    </row>
    <row r="408" spans="1:40" outlineLevel="2">
      <c r="A408" s="882">
        <f>ROW()</f>
        <v>408</v>
      </c>
      <c r="B408" s="453"/>
      <c r="D408" s="452" t="s">
        <v>29</v>
      </c>
      <c r="H408" s="458"/>
      <c r="I408" s="458"/>
      <c r="J408" s="459"/>
      <c r="K408" s="458"/>
      <c r="L408" s="458"/>
      <c r="M408" s="458"/>
      <c r="N408" s="458"/>
      <c r="O408" s="459"/>
      <c r="P408" s="458"/>
      <c r="Q408" s="458"/>
      <c r="R408" s="458"/>
      <c r="S408" s="320">
        <f>Input!$S98</f>
        <v>0</v>
      </c>
      <c r="T408" s="27"/>
      <c r="U408" s="439"/>
      <c r="V408" s="439"/>
      <c r="W408" s="439"/>
      <c r="X408" s="440"/>
      <c r="Y408" s="326"/>
      <c r="Z408" s="27"/>
      <c r="AA408" s="27"/>
      <c r="AB408" s="27"/>
      <c r="AC408" s="27"/>
      <c r="AD408" s="313"/>
      <c r="AE408" s="326"/>
      <c r="AF408" s="27"/>
      <c r="AG408" s="27"/>
      <c r="AH408" s="27"/>
      <c r="AI408" s="313"/>
      <c r="AJ408" s="326"/>
      <c r="AK408" s="27"/>
      <c r="AL408" s="27"/>
      <c r="AM408" s="27"/>
      <c r="AN408" s="313"/>
    </row>
    <row r="409" spans="1:40" outlineLevel="2">
      <c r="A409" s="882">
        <f>ROW()</f>
        <v>409</v>
      </c>
      <c r="B409" s="453"/>
      <c r="D409" s="452" t="s">
        <v>30</v>
      </c>
      <c r="H409" s="458"/>
      <c r="I409" s="458"/>
      <c r="J409" s="459"/>
      <c r="K409" s="458"/>
      <c r="L409" s="458"/>
      <c r="M409" s="458"/>
      <c r="N409" s="458"/>
      <c r="O409" s="459"/>
      <c r="P409" s="458"/>
      <c r="Q409" s="458"/>
      <c r="R409" s="439"/>
      <c r="S409" s="320">
        <f>Input!$S99</f>
        <v>0.61604149232215677</v>
      </c>
      <c r="T409" s="27"/>
      <c r="U409" s="439"/>
      <c r="V409" s="439"/>
      <c r="W409" s="439"/>
      <c r="X409" s="440"/>
      <c r="Y409" s="326"/>
      <c r="Z409" s="27"/>
      <c r="AA409" s="27"/>
      <c r="AB409" s="27"/>
      <c r="AC409" s="27"/>
      <c r="AD409" s="313"/>
      <c r="AE409" s="326"/>
      <c r="AF409" s="27"/>
      <c r="AG409" s="27"/>
      <c r="AH409" s="27"/>
      <c r="AI409" s="313"/>
      <c r="AJ409" s="326"/>
      <c r="AK409" s="27"/>
      <c r="AL409" s="27"/>
      <c r="AM409" s="27"/>
      <c r="AN409" s="313"/>
    </row>
    <row r="410" spans="1:40" outlineLevel="2">
      <c r="A410" s="882">
        <f>ROW()</f>
        <v>410</v>
      </c>
      <c r="B410" s="453"/>
      <c r="D410" s="452" t="s">
        <v>31</v>
      </c>
      <c r="H410" s="458"/>
      <c r="I410" s="458"/>
      <c r="J410" s="459"/>
      <c r="K410" s="458"/>
      <c r="L410" s="458"/>
      <c r="M410" s="458"/>
      <c r="N410" s="458"/>
      <c r="O410" s="459"/>
      <c r="P410" s="458"/>
      <c r="Q410" s="458"/>
      <c r="R410" s="458"/>
      <c r="S410" s="320">
        <f>Input!$S100</f>
        <v>0</v>
      </c>
      <c r="T410" s="27"/>
      <c r="U410" s="439"/>
      <c r="V410" s="439"/>
      <c r="W410" s="439"/>
      <c r="X410" s="440"/>
      <c r="Y410" s="326"/>
      <c r="Z410" s="27"/>
      <c r="AA410" s="27"/>
      <c r="AB410" s="27"/>
      <c r="AC410" s="27"/>
      <c r="AD410" s="313"/>
      <c r="AE410" s="326"/>
      <c r="AF410" s="27"/>
      <c r="AG410" s="27"/>
      <c r="AH410" s="27"/>
      <c r="AI410" s="313"/>
      <c r="AJ410" s="326"/>
      <c r="AK410" s="27"/>
      <c r="AL410" s="27"/>
      <c r="AM410" s="27"/>
      <c r="AN410" s="313"/>
    </row>
    <row r="411" spans="1:40" outlineLevel="2">
      <c r="A411" s="882">
        <f>ROW()</f>
        <v>411</v>
      </c>
      <c r="B411" s="453"/>
      <c r="D411" s="452" t="s">
        <v>32</v>
      </c>
      <c r="H411" s="458"/>
      <c r="I411" s="458"/>
      <c r="J411" s="459"/>
      <c r="K411" s="458"/>
      <c r="L411" s="458"/>
      <c r="M411" s="458"/>
      <c r="N411" s="458"/>
      <c r="O411" s="459"/>
      <c r="P411" s="458"/>
      <c r="Q411" s="458"/>
      <c r="R411" s="458"/>
      <c r="S411" s="320">
        <f>Input!$S101</f>
        <v>0</v>
      </c>
      <c r="T411" s="27"/>
      <c r="U411" s="439"/>
      <c r="V411" s="439"/>
      <c r="W411" s="439"/>
      <c r="X411" s="440"/>
      <c r="Y411" s="326"/>
      <c r="Z411" s="27"/>
      <c r="AA411" s="27"/>
      <c r="AB411" s="27"/>
      <c r="AC411" s="27"/>
      <c r="AD411" s="313"/>
      <c r="AE411" s="326"/>
      <c r="AF411" s="27"/>
      <c r="AG411" s="27"/>
      <c r="AH411" s="27"/>
      <c r="AI411" s="313"/>
      <c r="AJ411" s="326"/>
      <c r="AK411" s="27"/>
      <c r="AL411" s="27"/>
      <c r="AM411" s="27"/>
      <c r="AN411" s="313"/>
    </row>
    <row r="412" spans="1:40" outlineLevel="2">
      <c r="A412" s="882">
        <f>ROW()</f>
        <v>412</v>
      </c>
      <c r="B412" s="453"/>
      <c r="D412" s="452" t="s">
        <v>33</v>
      </c>
      <c r="H412" s="458"/>
      <c r="I412" s="458"/>
      <c r="J412" s="459"/>
      <c r="K412" s="458"/>
      <c r="L412" s="458"/>
      <c r="M412" s="458"/>
      <c r="N412" s="458"/>
      <c r="O412" s="459"/>
      <c r="P412" s="458"/>
      <c r="Q412" s="458"/>
      <c r="R412" s="458"/>
      <c r="S412" s="320">
        <f>Input!$S102</f>
        <v>0</v>
      </c>
      <c r="T412" s="27"/>
      <c r="U412" s="439"/>
      <c r="V412" s="439"/>
      <c r="W412" s="439"/>
      <c r="X412" s="440"/>
      <c r="Y412" s="326"/>
      <c r="Z412" s="27"/>
      <c r="AA412" s="27"/>
      <c r="AB412" s="27"/>
      <c r="AC412" s="27"/>
      <c r="AD412" s="313"/>
      <c r="AE412" s="326"/>
      <c r="AF412" s="27"/>
      <c r="AG412" s="27"/>
      <c r="AH412" s="27"/>
      <c r="AI412" s="313"/>
      <c r="AJ412" s="326"/>
      <c r="AK412" s="27"/>
      <c r="AL412" s="27"/>
      <c r="AM412" s="27"/>
      <c r="AN412" s="313"/>
    </row>
    <row r="413" spans="1:40" outlineLevel="2">
      <c r="A413" s="882">
        <f>ROW()</f>
        <v>413</v>
      </c>
      <c r="B413" s="453"/>
      <c r="D413" s="452" t="s">
        <v>27</v>
      </c>
      <c r="H413" s="458"/>
      <c r="I413" s="458"/>
      <c r="J413" s="459"/>
      <c r="K413" s="458"/>
      <c r="L413" s="458"/>
      <c r="M413" s="458"/>
      <c r="N413" s="458"/>
      <c r="O413" s="459"/>
      <c r="P413" s="458"/>
      <c r="Q413" s="458"/>
      <c r="R413" s="458"/>
      <c r="S413" s="320">
        <f>Input!$S103</f>
        <v>0</v>
      </c>
      <c r="T413" s="27"/>
      <c r="U413" s="439"/>
      <c r="V413" s="439"/>
      <c r="W413" s="439"/>
      <c r="X413" s="440"/>
      <c r="Y413" s="326"/>
      <c r="Z413" s="27"/>
      <c r="AA413" s="27"/>
      <c r="AB413" s="27"/>
      <c r="AC413" s="27"/>
      <c r="AD413" s="313"/>
      <c r="AE413" s="326"/>
      <c r="AF413" s="27"/>
      <c r="AG413" s="27"/>
      <c r="AH413" s="27"/>
      <c r="AI413" s="313"/>
      <c r="AJ413" s="326"/>
      <c r="AK413" s="27"/>
      <c r="AL413" s="27"/>
      <c r="AM413" s="27"/>
      <c r="AN413" s="313"/>
    </row>
    <row r="414" spans="1:40" outlineLevel="2">
      <c r="A414" s="882">
        <f>ROW()</f>
        <v>414</v>
      </c>
      <c r="B414" s="453"/>
      <c r="D414" s="452" t="s">
        <v>34</v>
      </c>
      <c r="H414" s="458"/>
      <c r="I414" s="458"/>
      <c r="J414" s="459"/>
      <c r="K414" s="458"/>
      <c r="L414" s="458"/>
      <c r="M414" s="458"/>
      <c r="N414" s="458"/>
      <c r="O414" s="459"/>
      <c r="P414" s="458"/>
      <c r="Q414" s="458"/>
      <c r="R414" s="439"/>
      <c r="S414" s="320">
        <f>Input!$S104</f>
        <v>0.2204984492754645</v>
      </c>
      <c r="T414" s="27"/>
      <c r="U414" s="439"/>
      <c r="V414" s="439"/>
      <c r="W414" s="439"/>
      <c r="X414" s="440"/>
      <c r="Y414" s="326"/>
      <c r="Z414" s="27"/>
      <c r="AA414" s="27"/>
      <c r="AB414" s="27"/>
      <c r="AC414" s="27"/>
      <c r="AD414" s="313"/>
      <c r="AE414" s="326"/>
      <c r="AF414" s="27"/>
      <c r="AG414" s="27"/>
      <c r="AH414" s="27"/>
      <c r="AI414" s="313"/>
      <c r="AJ414" s="326"/>
      <c r="AK414" s="27"/>
      <c r="AL414" s="27"/>
      <c r="AM414" s="27"/>
      <c r="AN414" s="313"/>
    </row>
    <row r="415" spans="1:40" outlineLevel="2">
      <c r="A415" s="882">
        <f>ROW()</f>
        <v>415</v>
      </c>
      <c r="B415" s="453"/>
      <c r="D415" s="452" t="s">
        <v>35</v>
      </c>
      <c r="H415" s="458"/>
      <c r="I415" s="458"/>
      <c r="J415" s="459"/>
      <c r="K415" s="458"/>
      <c r="L415" s="458"/>
      <c r="M415" s="458"/>
      <c r="N415" s="458"/>
      <c r="O415" s="459"/>
      <c r="P415" s="458"/>
      <c r="Q415" s="458"/>
      <c r="R415" s="458"/>
      <c r="S415" s="320">
        <f>Input!$S105</f>
        <v>0</v>
      </c>
      <c r="T415" s="27"/>
      <c r="U415" s="439"/>
      <c r="V415" s="439"/>
      <c r="W415" s="439"/>
      <c r="X415" s="440"/>
      <c r="Y415" s="326"/>
      <c r="Z415" s="27"/>
      <c r="AA415" s="27"/>
      <c r="AB415" s="27"/>
      <c r="AC415" s="27"/>
      <c r="AD415" s="313"/>
      <c r="AE415" s="326"/>
      <c r="AF415" s="27"/>
      <c r="AG415" s="27"/>
      <c r="AH415" s="27"/>
      <c r="AI415" s="313"/>
      <c r="AJ415" s="326"/>
      <c r="AK415" s="27"/>
      <c r="AL415" s="27"/>
      <c r="AM415" s="27"/>
      <c r="AN415" s="313"/>
    </row>
    <row r="416" spans="1:40" outlineLevel="2">
      <c r="A416" s="882">
        <f>ROW()</f>
        <v>416</v>
      </c>
      <c r="B416" s="453"/>
      <c r="D416" s="452" t="s">
        <v>302</v>
      </c>
      <c r="H416" s="458"/>
      <c r="I416" s="458"/>
      <c r="J416" s="459"/>
      <c r="K416" s="458"/>
      <c r="L416" s="458"/>
      <c r="M416" s="458"/>
      <c r="N416" s="458"/>
      <c r="O416" s="459"/>
      <c r="P416" s="458"/>
      <c r="Q416" s="458"/>
      <c r="R416" s="458"/>
      <c r="S416" s="320">
        <f>Input!$S106</f>
        <v>0</v>
      </c>
      <c r="T416" s="27"/>
      <c r="U416" s="439"/>
      <c r="V416" s="439"/>
      <c r="W416" s="439"/>
      <c r="X416" s="440"/>
      <c r="Y416" s="326"/>
      <c r="Z416" s="27"/>
      <c r="AA416" s="27"/>
      <c r="AB416" s="27"/>
      <c r="AC416" s="27"/>
      <c r="AD416" s="313"/>
      <c r="AE416" s="326"/>
      <c r="AF416" s="27"/>
      <c r="AG416" s="27"/>
      <c r="AH416" s="27"/>
      <c r="AI416" s="313"/>
      <c r="AJ416" s="326"/>
      <c r="AK416" s="27"/>
      <c r="AL416" s="27"/>
      <c r="AM416" s="27"/>
      <c r="AN416" s="313"/>
    </row>
    <row r="417" spans="1:40" outlineLevel="2">
      <c r="A417" s="882">
        <f>ROW()</f>
        <v>417</v>
      </c>
      <c r="B417" s="453"/>
      <c r="D417" s="452" t="s">
        <v>36</v>
      </c>
      <c r="H417" s="458"/>
      <c r="I417" s="458"/>
      <c r="J417" s="459"/>
      <c r="K417" s="458"/>
      <c r="L417" s="458"/>
      <c r="M417" s="458"/>
      <c r="N417" s="458"/>
      <c r="O417" s="459"/>
      <c r="P417" s="458"/>
      <c r="Q417" s="458"/>
      <c r="R417" s="458"/>
      <c r="S417" s="320">
        <f>Input!$S107</f>
        <v>0</v>
      </c>
      <c r="T417" s="27"/>
      <c r="U417" s="439"/>
      <c r="V417" s="439"/>
      <c r="W417" s="439"/>
      <c r="X417" s="440"/>
      <c r="Y417" s="326"/>
      <c r="Z417" s="27"/>
      <c r="AA417" s="27"/>
      <c r="AB417" s="27"/>
      <c r="AC417" s="27"/>
      <c r="AD417" s="313"/>
      <c r="AE417" s="326"/>
      <c r="AF417" s="27"/>
      <c r="AG417" s="27"/>
      <c r="AH417" s="27"/>
      <c r="AI417" s="313"/>
      <c r="AJ417" s="326"/>
      <c r="AK417" s="27"/>
      <c r="AL417" s="27"/>
      <c r="AM417" s="27"/>
      <c r="AN417" s="313"/>
    </row>
    <row r="418" spans="1:40" outlineLevel="2">
      <c r="A418" s="882">
        <f>ROW()</f>
        <v>418</v>
      </c>
      <c r="B418" s="453"/>
      <c r="D418" s="452" t="s">
        <v>583</v>
      </c>
      <c r="H418" s="458"/>
      <c r="I418" s="458"/>
      <c r="J418" s="459"/>
      <c r="K418" s="458"/>
      <c r="L418" s="458"/>
      <c r="M418" s="458"/>
      <c r="N418" s="458"/>
      <c r="O418" s="459"/>
      <c r="P418" s="458"/>
      <c r="Q418" s="458"/>
      <c r="R418" s="458"/>
      <c r="S418" s="320">
        <f>Input!$S108</f>
        <v>0</v>
      </c>
      <c r="T418" s="27"/>
      <c r="U418" s="439"/>
      <c r="V418" s="439"/>
      <c r="W418" s="439"/>
      <c r="X418" s="440"/>
      <c r="Y418" s="326"/>
      <c r="Z418" s="27"/>
      <c r="AA418" s="27"/>
      <c r="AB418" s="27"/>
      <c r="AC418" s="27"/>
      <c r="AD418" s="313"/>
      <c r="AE418" s="326"/>
      <c r="AF418" s="27"/>
      <c r="AG418" s="27"/>
      <c r="AH418" s="27"/>
      <c r="AI418" s="313"/>
      <c r="AJ418" s="326"/>
      <c r="AK418" s="27"/>
      <c r="AL418" s="27"/>
      <c r="AM418" s="27"/>
      <c r="AN418" s="313"/>
    </row>
    <row r="419" spans="1:40" outlineLevel="2">
      <c r="A419" s="882">
        <f>ROW()</f>
        <v>419</v>
      </c>
      <c r="B419" s="453"/>
      <c r="D419" s="452" t="s">
        <v>81</v>
      </c>
      <c r="H419" s="458"/>
      <c r="I419" s="458"/>
      <c r="J419" s="459"/>
      <c r="K419" s="458"/>
      <c r="L419" s="458"/>
      <c r="M419" s="458"/>
      <c r="N419" s="458"/>
      <c r="O419" s="459"/>
      <c r="P419" s="458"/>
      <c r="Q419" s="458"/>
      <c r="R419" s="458"/>
      <c r="S419" s="320">
        <f>Input!$S109</f>
        <v>0</v>
      </c>
      <c r="T419" s="27"/>
      <c r="U419" s="439"/>
      <c r="V419" s="439"/>
      <c r="W419" s="439"/>
      <c r="X419" s="440"/>
      <c r="Y419" s="326"/>
      <c r="Z419" s="27"/>
      <c r="AA419" s="27"/>
      <c r="AB419" s="27"/>
      <c r="AC419" s="27"/>
      <c r="AD419" s="313"/>
      <c r="AE419" s="326"/>
      <c r="AF419" s="27"/>
      <c r="AG419" s="27"/>
      <c r="AH419" s="27"/>
      <c r="AI419" s="313"/>
      <c r="AJ419" s="326"/>
      <c r="AK419" s="27"/>
      <c r="AL419" s="27"/>
      <c r="AM419" s="27"/>
      <c r="AN419" s="313"/>
    </row>
    <row r="420" spans="1:40" outlineLevel="2">
      <c r="A420" s="882">
        <f>ROW()</f>
        <v>420</v>
      </c>
      <c r="B420" s="453"/>
      <c r="D420" s="452" t="s">
        <v>28</v>
      </c>
      <c r="H420" s="458"/>
      <c r="I420" s="458"/>
      <c r="J420" s="459"/>
      <c r="K420" s="458"/>
      <c r="L420" s="458"/>
      <c r="M420" s="458"/>
      <c r="N420" s="458"/>
      <c r="O420" s="459"/>
      <c r="P420" s="458"/>
      <c r="Q420" s="458"/>
      <c r="R420" s="458"/>
      <c r="S420" s="320">
        <f>Input!$S110</f>
        <v>0</v>
      </c>
      <c r="T420" s="27"/>
      <c r="U420" s="439"/>
      <c r="V420" s="439"/>
      <c r="W420" s="439"/>
      <c r="X420" s="440"/>
      <c r="Y420" s="326"/>
      <c r="Z420" s="27"/>
      <c r="AA420" s="27"/>
      <c r="AB420" s="27"/>
      <c r="AC420" s="27"/>
      <c r="AD420" s="313"/>
      <c r="AE420" s="326"/>
      <c r="AF420" s="27"/>
      <c r="AG420" s="27"/>
      <c r="AH420" s="27"/>
      <c r="AI420" s="313"/>
      <c r="AJ420" s="326"/>
      <c r="AK420" s="27"/>
      <c r="AL420" s="27"/>
      <c r="AM420" s="27"/>
      <c r="AN420" s="313"/>
    </row>
    <row r="421" spans="1:40" outlineLevel="2">
      <c r="A421" s="882">
        <f>ROW()</f>
        <v>421</v>
      </c>
      <c r="B421" s="453"/>
      <c r="D421" s="456" t="s">
        <v>443</v>
      </c>
      <c r="E421" s="456"/>
      <c r="F421" s="456"/>
      <c r="G421" s="456"/>
      <c r="H421" s="460"/>
      <c r="I421" s="460"/>
      <c r="J421" s="461"/>
      <c r="K421" s="460"/>
      <c r="L421" s="460"/>
      <c r="M421" s="460"/>
      <c r="N421" s="460"/>
      <c r="O421" s="461"/>
      <c r="P421" s="460"/>
      <c r="Q421" s="460"/>
      <c r="R421" s="460"/>
      <c r="S421" s="321">
        <f>Input!$S111</f>
        <v>0</v>
      </c>
      <c r="T421" s="30"/>
      <c r="U421" s="441"/>
      <c r="V421" s="441"/>
      <c r="W421" s="441"/>
      <c r="X421" s="442"/>
      <c r="Y421" s="341"/>
      <c r="Z421" s="159"/>
      <c r="AA421" s="159"/>
      <c r="AB421" s="159"/>
      <c r="AC421" s="159"/>
      <c r="AD421" s="339"/>
      <c r="AE421" s="341"/>
      <c r="AF421" s="159"/>
      <c r="AG421" s="159"/>
      <c r="AH421" s="159"/>
      <c r="AI421" s="339"/>
      <c r="AJ421" s="341"/>
      <c r="AK421" s="159"/>
      <c r="AL421" s="159"/>
      <c r="AM421" s="159"/>
      <c r="AN421" s="339"/>
    </row>
    <row r="422" spans="1:40" outlineLevel="2">
      <c r="A422" s="882">
        <f>ROW()</f>
        <v>422</v>
      </c>
      <c r="B422" s="453"/>
      <c r="D422" s="452" t="s">
        <v>24</v>
      </c>
      <c r="F422" s="454"/>
      <c r="G422" s="454"/>
      <c r="H422" s="448"/>
      <c r="I422" s="448"/>
      <c r="J422" s="464"/>
      <c r="K422" s="448"/>
      <c r="L422" s="448"/>
      <c r="M422" s="448"/>
      <c r="N422" s="448"/>
      <c r="O422" s="464"/>
      <c r="P422" s="448"/>
      <c r="Q422" s="448"/>
      <c r="R422" s="448"/>
      <c r="S422" s="440">
        <f t="shared" ref="S422:AN422" si="528">SUM(S406:S421)</f>
        <v>0.83653994159762124</v>
      </c>
      <c r="T422" s="439">
        <f t="shared" si="528"/>
        <v>0</v>
      </c>
      <c r="U422" s="439">
        <f t="shared" si="528"/>
        <v>0</v>
      </c>
      <c r="V422" s="439">
        <f t="shared" si="528"/>
        <v>0</v>
      </c>
      <c r="W422" s="439">
        <f t="shared" si="528"/>
        <v>0</v>
      </c>
      <c r="X422" s="440">
        <f t="shared" si="528"/>
        <v>0</v>
      </c>
      <c r="Y422" s="443">
        <f t="shared" si="528"/>
        <v>0</v>
      </c>
      <c r="Z422" s="439">
        <f t="shared" si="528"/>
        <v>0</v>
      </c>
      <c r="AA422" s="439">
        <f t="shared" si="528"/>
        <v>0</v>
      </c>
      <c r="AB422" s="439">
        <f t="shared" si="528"/>
        <v>0</v>
      </c>
      <c r="AC422" s="439">
        <f t="shared" si="528"/>
        <v>0</v>
      </c>
      <c r="AD422" s="440">
        <f t="shared" si="528"/>
        <v>0</v>
      </c>
      <c r="AE422" s="443">
        <f t="shared" si="528"/>
        <v>0</v>
      </c>
      <c r="AF422" s="439">
        <f t="shared" si="528"/>
        <v>0</v>
      </c>
      <c r="AG422" s="439">
        <f t="shared" si="528"/>
        <v>0</v>
      </c>
      <c r="AH422" s="439">
        <f t="shared" si="528"/>
        <v>0</v>
      </c>
      <c r="AI422" s="440">
        <f t="shared" si="528"/>
        <v>0</v>
      </c>
      <c r="AJ422" s="443">
        <f t="shared" si="528"/>
        <v>0</v>
      </c>
      <c r="AK422" s="439">
        <f t="shared" si="528"/>
        <v>0</v>
      </c>
      <c r="AL422" s="439">
        <f t="shared" si="528"/>
        <v>0</v>
      </c>
      <c r="AM422" s="439">
        <f t="shared" si="528"/>
        <v>0</v>
      </c>
      <c r="AN422" s="440">
        <f t="shared" si="528"/>
        <v>0</v>
      </c>
    </row>
    <row r="423" spans="1:40" outlineLevel="1">
      <c r="A423" s="732" t="s">
        <v>238</v>
      </c>
      <c r="B423" s="733"/>
      <c r="C423" s="881"/>
      <c r="D423" s="733"/>
      <c r="E423" s="733"/>
      <c r="F423" s="733"/>
      <c r="G423" s="730"/>
      <c r="H423" s="733"/>
      <c r="I423" s="730"/>
      <c r="J423" s="729"/>
      <c r="K423" s="730"/>
      <c r="L423" s="730"/>
      <c r="M423" s="730"/>
      <c r="N423" s="730"/>
      <c r="O423" s="729"/>
      <c r="P423" s="730"/>
      <c r="Q423" s="730"/>
      <c r="R423" s="730"/>
      <c r="S423" s="731"/>
      <c r="T423" s="730"/>
      <c r="U423" s="730"/>
      <c r="V423" s="730"/>
      <c r="W423" s="730"/>
      <c r="X423" s="731"/>
      <c r="Y423" s="729"/>
      <c r="Z423" s="730"/>
      <c r="AA423" s="730"/>
      <c r="AB423" s="730"/>
      <c r="AC423" s="730"/>
      <c r="AD423" s="731"/>
      <c r="AE423" s="729"/>
      <c r="AF423" s="730"/>
      <c r="AG423" s="730"/>
      <c r="AH423" s="730"/>
      <c r="AI423" s="731"/>
      <c r="AJ423" s="729"/>
      <c r="AK423" s="730"/>
      <c r="AL423" s="730"/>
      <c r="AM423" s="730"/>
      <c r="AN423" s="731"/>
    </row>
    <row r="424" spans="1:40" outlineLevel="2">
      <c r="A424" s="882">
        <f>ROW()</f>
        <v>424</v>
      </c>
      <c r="B424" s="453"/>
      <c r="D424" s="452" t="s">
        <v>300</v>
      </c>
      <c r="H424" s="458"/>
      <c r="I424" s="458"/>
      <c r="J424" s="459"/>
      <c r="K424" s="458"/>
      <c r="L424" s="458"/>
      <c r="M424" s="458"/>
      <c r="N424" s="458"/>
      <c r="O424" s="459"/>
      <c r="P424" s="458"/>
      <c r="Q424" s="458"/>
      <c r="R424" s="458"/>
      <c r="S424" s="463"/>
      <c r="T424" s="160">
        <f>Input!T304</f>
        <v>0</v>
      </c>
      <c r="U424" s="160">
        <f>Input!U304</f>
        <v>0</v>
      </c>
      <c r="V424" s="160">
        <f>Input!V304</f>
        <v>0</v>
      </c>
      <c r="W424" s="160">
        <f>Input!W304</f>
        <v>0</v>
      </c>
      <c r="X424" s="335">
        <f>Input!X304</f>
        <v>0</v>
      </c>
      <c r="Y424" s="332">
        <f>Input!Y304</f>
        <v>0</v>
      </c>
      <c r="Z424" s="160">
        <f>Input!Z304</f>
        <v>0</v>
      </c>
      <c r="AA424" s="160">
        <f>Input!AA304</f>
        <v>0</v>
      </c>
      <c r="AB424" s="160">
        <f>Input!AB304</f>
        <v>0</v>
      </c>
      <c r="AC424" s="160">
        <f>Input!AC304</f>
        <v>0</v>
      </c>
      <c r="AD424" s="335">
        <f>Input!AD304</f>
        <v>0</v>
      </c>
      <c r="AE424" s="332">
        <f>Input!AE304</f>
        <v>0</v>
      </c>
      <c r="AF424" s="160">
        <f>Input!AF304</f>
        <v>0</v>
      </c>
      <c r="AG424" s="160">
        <f>Input!AG304</f>
        <v>0</v>
      </c>
      <c r="AH424" s="160">
        <f>Input!AH304</f>
        <v>0</v>
      </c>
      <c r="AI424" s="335">
        <f>Input!AI304</f>
        <v>0</v>
      </c>
      <c r="AJ424" s="332">
        <f>Input!AJ304</f>
        <v>0</v>
      </c>
      <c r="AK424" s="160">
        <f>Input!AK304</f>
        <v>0</v>
      </c>
      <c r="AL424" s="160">
        <f>Input!AL304</f>
        <v>0</v>
      </c>
      <c r="AM424" s="160">
        <f>Input!AM304</f>
        <v>0</v>
      </c>
      <c r="AN424" s="335">
        <f>Input!AN304</f>
        <v>0</v>
      </c>
    </row>
    <row r="425" spans="1:40" outlineLevel="2">
      <c r="A425" s="882">
        <f>ROW()</f>
        <v>425</v>
      </c>
      <c r="B425" s="453"/>
      <c r="D425" s="452" t="s">
        <v>301</v>
      </c>
      <c r="H425" s="458"/>
      <c r="I425" s="458"/>
      <c r="J425" s="459"/>
      <c r="K425" s="458"/>
      <c r="L425" s="458"/>
      <c r="M425" s="458"/>
      <c r="N425" s="458"/>
      <c r="O425" s="459"/>
      <c r="P425" s="458"/>
      <c r="Q425" s="458"/>
      <c r="R425" s="458"/>
      <c r="S425" s="463"/>
      <c r="T425" s="160">
        <f>Input!T305</f>
        <v>0</v>
      </c>
      <c r="U425" s="160">
        <f>Input!U305</f>
        <v>0</v>
      </c>
      <c r="V425" s="160">
        <f>Input!V305</f>
        <v>0</v>
      </c>
      <c r="W425" s="160">
        <f>Input!W305</f>
        <v>0</v>
      </c>
      <c r="X425" s="335">
        <f>Input!X305</f>
        <v>0</v>
      </c>
      <c r="Y425" s="332">
        <f>Input!Y305</f>
        <v>0</v>
      </c>
      <c r="Z425" s="160">
        <f>Input!Z305</f>
        <v>0</v>
      </c>
      <c r="AA425" s="160">
        <f>Input!AA305</f>
        <v>0</v>
      </c>
      <c r="AB425" s="160">
        <f>Input!AB305</f>
        <v>0</v>
      </c>
      <c r="AC425" s="160">
        <f>Input!AC305</f>
        <v>0</v>
      </c>
      <c r="AD425" s="335">
        <f>Input!AD305</f>
        <v>0</v>
      </c>
      <c r="AE425" s="332">
        <f>Input!AE305</f>
        <v>0</v>
      </c>
      <c r="AF425" s="160">
        <f>Input!AF305</f>
        <v>0</v>
      </c>
      <c r="AG425" s="160">
        <f>Input!AG305</f>
        <v>0</v>
      </c>
      <c r="AH425" s="160">
        <f>Input!AH305</f>
        <v>0</v>
      </c>
      <c r="AI425" s="335">
        <f>Input!AI305</f>
        <v>0</v>
      </c>
      <c r="AJ425" s="332">
        <f>Input!AJ305</f>
        <v>0</v>
      </c>
      <c r="AK425" s="160">
        <f>Input!AK305</f>
        <v>0</v>
      </c>
      <c r="AL425" s="160">
        <f>Input!AL305</f>
        <v>0</v>
      </c>
      <c r="AM425" s="160">
        <f>Input!AM305</f>
        <v>0</v>
      </c>
      <c r="AN425" s="335">
        <f>Input!AN305</f>
        <v>0</v>
      </c>
    </row>
    <row r="426" spans="1:40" outlineLevel="2">
      <c r="A426" s="882">
        <f>ROW()</f>
        <v>426</v>
      </c>
      <c r="B426" s="453"/>
      <c r="D426" s="452" t="s">
        <v>29</v>
      </c>
      <c r="H426" s="458"/>
      <c r="I426" s="458"/>
      <c r="J426" s="459"/>
      <c r="K426" s="458"/>
      <c r="L426" s="458"/>
      <c r="M426" s="458"/>
      <c r="N426" s="458"/>
      <c r="O426" s="459"/>
      <c r="P426" s="458"/>
      <c r="Q426" s="458"/>
      <c r="R426" s="458"/>
      <c r="S426" s="463"/>
      <c r="T426" s="160">
        <f>Input!T306</f>
        <v>0</v>
      </c>
      <c r="U426" s="160">
        <f>Input!U306</f>
        <v>0</v>
      </c>
      <c r="V426" s="160">
        <f>Input!V306</f>
        <v>0</v>
      </c>
      <c r="W426" s="160">
        <f>Input!W306</f>
        <v>0</v>
      </c>
      <c r="X426" s="335">
        <f>Input!X306</f>
        <v>0</v>
      </c>
      <c r="Y426" s="332">
        <f>Input!Y306</f>
        <v>0</v>
      </c>
      <c r="Z426" s="160">
        <f>Input!Z306</f>
        <v>0</v>
      </c>
      <c r="AA426" s="160">
        <f>Input!AA306</f>
        <v>0</v>
      </c>
      <c r="AB426" s="160">
        <f>Input!AB306</f>
        <v>0</v>
      </c>
      <c r="AC426" s="160">
        <f>Input!AC306</f>
        <v>0</v>
      </c>
      <c r="AD426" s="335">
        <f>Input!AD306</f>
        <v>0</v>
      </c>
      <c r="AE426" s="332">
        <f>Input!AE306</f>
        <v>0</v>
      </c>
      <c r="AF426" s="160">
        <f>Input!AF306</f>
        <v>0</v>
      </c>
      <c r="AG426" s="160">
        <f>Input!AG306</f>
        <v>0</v>
      </c>
      <c r="AH426" s="160">
        <f>Input!AH306</f>
        <v>0</v>
      </c>
      <c r="AI426" s="335">
        <f>Input!AI306</f>
        <v>0</v>
      </c>
      <c r="AJ426" s="332">
        <f>Input!AJ306</f>
        <v>0</v>
      </c>
      <c r="AK426" s="160">
        <f>Input!AK306</f>
        <v>0</v>
      </c>
      <c r="AL426" s="160">
        <f>Input!AL306</f>
        <v>0</v>
      </c>
      <c r="AM426" s="160">
        <f>Input!AM306</f>
        <v>0</v>
      </c>
      <c r="AN426" s="335">
        <f>Input!AN306</f>
        <v>0</v>
      </c>
    </row>
    <row r="427" spans="1:40" outlineLevel="2">
      <c r="A427" s="882">
        <f>ROW()</f>
        <v>427</v>
      </c>
      <c r="B427" s="453"/>
      <c r="D427" s="452" t="s">
        <v>30</v>
      </c>
      <c r="H427" s="458"/>
      <c r="I427" s="458"/>
      <c r="J427" s="459"/>
      <c r="K427" s="458"/>
      <c r="L427" s="458"/>
      <c r="M427" s="458"/>
      <c r="N427" s="458"/>
      <c r="O427" s="459"/>
      <c r="P427" s="458"/>
      <c r="Q427" s="458"/>
      <c r="R427" s="458"/>
      <c r="S427" s="463"/>
      <c r="T427" s="160">
        <f>Input!T307</f>
        <v>0</v>
      </c>
      <c r="U427" s="160">
        <f>Input!U307</f>
        <v>0</v>
      </c>
      <c r="V427" s="160">
        <f>Input!V307</f>
        <v>0</v>
      </c>
      <c r="W427" s="160">
        <f>Input!W307</f>
        <v>0</v>
      </c>
      <c r="X427" s="335">
        <f>Input!X307</f>
        <v>0</v>
      </c>
      <c r="Y427" s="332">
        <f>Input!Y307</f>
        <v>0</v>
      </c>
      <c r="Z427" s="160">
        <f>Input!Z307</f>
        <v>0</v>
      </c>
      <c r="AA427" s="160">
        <f>Input!AA307</f>
        <v>0</v>
      </c>
      <c r="AB427" s="160">
        <f>Input!AB307</f>
        <v>0</v>
      </c>
      <c r="AC427" s="160">
        <f>Input!AC307</f>
        <v>0</v>
      </c>
      <c r="AD427" s="335">
        <f>Input!AD307</f>
        <v>0</v>
      </c>
      <c r="AE427" s="332">
        <f>Input!AE307</f>
        <v>0</v>
      </c>
      <c r="AF427" s="160">
        <f>Input!AF307</f>
        <v>0</v>
      </c>
      <c r="AG427" s="160">
        <f>Input!AG307</f>
        <v>0</v>
      </c>
      <c r="AH427" s="160">
        <f>Input!AH307</f>
        <v>0</v>
      </c>
      <c r="AI427" s="335">
        <f>Input!AI307</f>
        <v>0</v>
      </c>
      <c r="AJ427" s="332">
        <f>Input!AJ307</f>
        <v>0</v>
      </c>
      <c r="AK427" s="160">
        <f>Input!AK307</f>
        <v>0</v>
      </c>
      <c r="AL427" s="160">
        <f>Input!AL307</f>
        <v>0</v>
      </c>
      <c r="AM427" s="160">
        <f>Input!AM307</f>
        <v>0</v>
      </c>
      <c r="AN427" s="335">
        <f>Input!AN307</f>
        <v>0</v>
      </c>
    </row>
    <row r="428" spans="1:40" outlineLevel="2">
      <c r="A428" s="882">
        <f>ROW()</f>
        <v>428</v>
      </c>
      <c r="B428" s="453"/>
      <c r="D428" s="452" t="s">
        <v>31</v>
      </c>
      <c r="H428" s="458"/>
      <c r="I428" s="458"/>
      <c r="J428" s="459"/>
      <c r="K428" s="458"/>
      <c r="L428" s="458"/>
      <c r="M428" s="458"/>
      <c r="N428" s="458"/>
      <c r="O428" s="459"/>
      <c r="P428" s="458"/>
      <c r="Q428" s="458"/>
      <c r="R428" s="458"/>
      <c r="S428" s="463"/>
      <c r="T428" s="160">
        <f>Input!T308</f>
        <v>0</v>
      </c>
      <c r="U428" s="160">
        <f>Input!U308</f>
        <v>0</v>
      </c>
      <c r="V428" s="160">
        <f>Input!V308</f>
        <v>0</v>
      </c>
      <c r="W428" s="160">
        <f>Input!W308</f>
        <v>0</v>
      </c>
      <c r="X428" s="335">
        <f>Input!X308</f>
        <v>0</v>
      </c>
      <c r="Y428" s="332">
        <f>Input!Y308</f>
        <v>0</v>
      </c>
      <c r="Z428" s="160">
        <f>Input!Z308</f>
        <v>0</v>
      </c>
      <c r="AA428" s="160">
        <f>Input!AA308</f>
        <v>0</v>
      </c>
      <c r="AB428" s="160">
        <f>Input!AB308</f>
        <v>0</v>
      </c>
      <c r="AC428" s="160">
        <f>Input!AC308</f>
        <v>0</v>
      </c>
      <c r="AD428" s="335">
        <f>Input!AD308</f>
        <v>0</v>
      </c>
      <c r="AE428" s="332">
        <f>Input!AE308</f>
        <v>0</v>
      </c>
      <c r="AF428" s="160">
        <f>Input!AF308</f>
        <v>0</v>
      </c>
      <c r="AG428" s="160">
        <f>Input!AG308</f>
        <v>0</v>
      </c>
      <c r="AH428" s="160">
        <f>Input!AH308</f>
        <v>0</v>
      </c>
      <c r="AI428" s="335">
        <f>Input!AI308</f>
        <v>0</v>
      </c>
      <c r="AJ428" s="332">
        <f>Input!AJ308</f>
        <v>0</v>
      </c>
      <c r="AK428" s="160">
        <f>Input!AK308</f>
        <v>0</v>
      </c>
      <c r="AL428" s="160">
        <f>Input!AL308</f>
        <v>0</v>
      </c>
      <c r="AM428" s="160">
        <f>Input!AM308</f>
        <v>0</v>
      </c>
      <c r="AN428" s="335">
        <f>Input!AN308</f>
        <v>0</v>
      </c>
    </row>
    <row r="429" spans="1:40" outlineLevel="2">
      <c r="A429" s="882">
        <f>ROW()</f>
        <v>429</v>
      </c>
      <c r="B429" s="453"/>
      <c r="D429" s="452" t="s">
        <v>32</v>
      </c>
      <c r="H429" s="458"/>
      <c r="I429" s="458"/>
      <c r="J429" s="459"/>
      <c r="K429" s="458"/>
      <c r="L429" s="458"/>
      <c r="M429" s="458"/>
      <c r="N429" s="458"/>
      <c r="O429" s="459"/>
      <c r="P429" s="458"/>
      <c r="Q429" s="458"/>
      <c r="R429" s="458"/>
      <c r="S429" s="463"/>
      <c r="T429" s="160">
        <f>Input!T309</f>
        <v>0</v>
      </c>
      <c r="U429" s="160">
        <f>Input!U309</f>
        <v>0</v>
      </c>
      <c r="V429" s="160">
        <f>Input!V309</f>
        <v>0</v>
      </c>
      <c r="W429" s="160">
        <f>Input!W309</f>
        <v>0</v>
      </c>
      <c r="X429" s="335">
        <f>Input!X309</f>
        <v>0</v>
      </c>
      <c r="Y429" s="332">
        <f>Input!Y309</f>
        <v>0</v>
      </c>
      <c r="Z429" s="160">
        <f>Input!Z309</f>
        <v>0</v>
      </c>
      <c r="AA429" s="160">
        <f>Input!AA309</f>
        <v>0</v>
      </c>
      <c r="AB429" s="160">
        <f>Input!AB309</f>
        <v>0</v>
      </c>
      <c r="AC429" s="160">
        <f>Input!AC309</f>
        <v>0</v>
      </c>
      <c r="AD429" s="335">
        <f>Input!AD309</f>
        <v>0</v>
      </c>
      <c r="AE429" s="332">
        <f>Input!AE309</f>
        <v>0</v>
      </c>
      <c r="AF429" s="160">
        <f>Input!AF309</f>
        <v>0</v>
      </c>
      <c r="AG429" s="160">
        <f>Input!AG309</f>
        <v>0</v>
      </c>
      <c r="AH429" s="160">
        <f>Input!AH309</f>
        <v>0</v>
      </c>
      <c r="AI429" s="335">
        <f>Input!AI309</f>
        <v>0</v>
      </c>
      <c r="AJ429" s="332">
        <f>Input!AJ309</f>
        <v>0</v>
      </c>
      <c r="AK429" s="160">
        <f>Input!AK309</f>
        <v>0</v>
      </c>
      <c r="AL429" s="160">
        <f>Input!AL309</f>
        <v>0</v>
      </c>
      <c r="AM429" s="160">
        <f>Input!AM309</f>
        <v>0</v>
      </c>
      <c r="AN429" s="335">
        <f>Input!AN309</f>
        <v>0</v>
      </c>
    </row>
    <row r="430" spans="1:40" outlineLevel="2">
      <c r="A430" s="882">
        <f>ROW()</f>
        <v>430</v>
      </c>
      <c r="B430" s="453"/>
      <c r="D430" s="452" t="s">
        <v>33</v>
      </c>
      <c r="H430" s="458"/>
      <c r="I430" s="458"/>
      <c r="J430" s="459"/>
      <c r="K430" s="458"/>
      <c r="L430" s="458"/>
      <c r="M430" s="458"/>
      <c r="N430" s="458"/>
      <c r="O430" s="459"/>
      <c r="P430" s="458"/>
      <c r="Q430" s="458"/>
      <c r="R430" s="458"/>
      <c r="S430" s="463"/>
      <c r="T430" s="160">
        <f>Input!T310</f>
        <v>0</v>
      </c>
      <c r="U430" s="160">
        <f>Input!U310</f>
        <v>0</v>
      </c>
      <c r="V430" s="160">
        <f>Input!V310</f>
        <v>0</v>
      </c>
      <c r="W430" s="160">
        <f>Input!W310</f>
        <v>0</v>
      </c>
      <c r="X430" s="335">
        <f>Input!X310</f>
        <v>0</v>
      </c>
      <c r="Y430" s="332">
        <f>Input!Y310</f>
        <v>0</v>
      </c>
      <c r="Z430" s="160">
        <f>Input!Z310</f>
        <v>0</v>
      </c>
      <c r="AA430" s="160">
        <f>Input!AA310</f>
        <v>0</v>
      </c>
      <c r="AB430" s="160">
        <f>Input!AB310</f>
        <v>0</v>
      </c>
      <c r="AC430" s="160">
        <f>Input!AC310</f>
        <v>0</v>
      </c>
      <c r="AD430" s="335">
        <f>Input!AD310</f>
        <v>0</v>
      </c>
      <c r="AE430" s="332">
        <f>Input!AE310</f>
        <v>0</v>
      </c>
      <c r="AF430" s="160">
        <f>Input!AF310</f>
        <v>0</v>
      </c>
      <c r="AG430" s="160">
        <f>Input!AG310</f>
        <v>0</v>
      </c>
      <c r="AH430" s="160">
        <f>Input!AH310</f>
        <v>0</v>
      </c>
      <c r="AI430" s="335">
        <f>Input!AI310</f>
        <v>0</v>
      </c>
      <c r="AJ430" s="332">
        <f>Input!AJ310</f>
        <v>0</v>
      </c>
      <c r="AK430" s="160">
        <f>Input!AK310</f>
        <v>0</v>
      </c>
      <c r="AL430" s="160">
        <f>Input!AL310</f>
        <v>0</v>
      </c>
      <c r="AM430" s="160">
        <f>Input!AM310</f>
        <v>0</v>
      </c>
      <c r="AN430" s="335">
        <f>Input!AN310</f>
        <v>0</v>
      </c>
    </row>
    <row r="431" spans="1:40" outlineLevel="2">
      <c r="A431" s="882">
        <f>ROW()</f>
        <v>431</v>
      </c>
      <c r="B431" s="453"/>
      <c r="D431" s="452" t="s">
        <v>27</v>
      </c>
      <c r="H431" s="458"/>
      <c r="I431" s="458"/>
      <c r="J431" s="459"/>
      <c r="K431" s="458"/>
      <c r="L431" s="458"/>
      <c r="M431" s="458"/>
      <c r="N431" s="458"/>
      <c r="O431" s="459"/>
      <c r="P431" s="458"/>
      <c r="Q431" s="458"/>
      <c r="R431" s="458"/>
      <c r="S431" s="463"/>
      <c r="T431" s="160">
        <f>Input!T311</f>
        <v>0</v>
      </c>
      <c r="U431" s="160">
        <f>Input!U311</f>
        <v>0</v>
      </c>
      <c r="V431" s="160">
        <f>Input!V311</f>
        <v>0</v>
      </c>
      <c r="W431" s="160">
        <f>Input!W311</f>
        <v>0</v>
      </c>
      <c r="X431" s="335">
        <f>Input!X311</f>
        <v>0</v>
      </c>
      <c r="Y431" s="332">
        <f>Input!Y311</f>
        <v>0</v>
      </c>
      <c r="Z431" s="160">
        <f>Input!Z311</f>
        <v>0</v>
      </c>
      <c r="AA431" s="160">
        <f>Input!AA311</f>
        <v>0</v>
      </c>
      <c r="AB431" s="160">
        <f>Input!AB311</f>
        <v>0</v>
      </c>
      <c r="AC431" s="160">
        <f>Input!AC311</f>
        <v>0</v>
      </c>
      <c r="AD431" s="335">
        <f>Input!AD311</f>
        <v>0</v>
      </c>
      <c r="AE431" s="332">
        <f>Input!AE311</f>
        <v>0</v>
      </c>
      <c r="AF431" s="160">
        <f>Input!AF311</f>
        <v>0</v>
      </c>
      <c r="AG431" s="160">
        <f>Input!AG311</f>
        <v>0</v>
      </c>
      <c r="AH431" s="160">
        <f>Input!AH311</f>
        <v>0</v>
      </c>
      <c r="AI431" s="335">
        <f>Input!AI311</f>
        <v>0</v>
      </c>
      <c r="AJ431" s="332">
        <f>Input!AJ311</f>
        <v>0</v>
      </c>
      <c r="AK431" s="160">
        <f>Input!AK311</f>
        <v>0</v>
      </c>
      <c r="AL431" s="160">
        <f>Input!AL311</f>
        <v>0</v>
      </c>
      <c r="AM431" s="160">
        <f>Input!AM311</f>
        <v>0</v>
      </c>
      <c r="AN431" s="335">
        <f>Input!AN311</f>
        <v>0</v>
      </c>
    </row>
    <row r="432" spans="1:40" outlineLevel="2">
      <c r="A432" s="882">
        <f>ROW()</f>
        <v>432</v>
      </c>
      <c r="B432" s="453"/>
      <c r="D432" s="452" t="s">
        <v>34</v>
      </c>
      <c r="H432" s="458"/>
      <c r="I432" s="458"/>
      <c r="J432" s="459"/>
      <c r="K432" s="458"/>
      <c r="L432" s="458"/>
      <c r="M432" s="458"/>
      <c r="N432" s="458"/>
      <c r="O432" s="459"/>
      <c r="P432" s="458"/>
      <c r="Q432" s="458"/>
      <c r="R432" s="458"/>
      <c r="S432" s="463"/>
      <c r="T432" s="160">
        <f>Input!T312</f>
        <v>0</v>
      </c>
      <c r="U432" s="160">
        <f>Input!U312</f>
        <v>0</v>
      </c>
      <c r="V432" s="160">
        <f>Input!V312</f>
        <v>0</v>
      </c>
      <c r="W432" s="160">
        <f>Input!W312</f>
        <v>0</v>
      </c>
      <c r="X432" s="335">
        <f>Input!X312</f>
        <v>0</v>
      </c>
      <c r="Y432" s="332">
        <f>Input!Y312</f>
        <v>0</v>
      </c>
      <c r="Z432" s="160">
        <f>Input!Z312</f>
        <v>0</v>
      </c>
      <c r="AA432" s="160">
        <f>Input!AA312</f>
        <v>0</v>
      </c>
      <c r="AB432" s="160">
        <f>Input!AB312</f>
        <v>0</v>
      </c>
      <c r="AC432" s="160">
        <f>Input!AC312</f>
        <v>0</v>
      </c>
      <c r="AD432" s="335">
        <f>Input!AD312</f>
        <v>0</v>
      </c>
      <c r="AE432" s="332">
        <f>Input!AE312</f>
        <v>0</v>
      </c>
      <c r="AF432" s="160">
        <f>Input!AF312</f>
        <v>0</v>
      </c>
      <c r="AG432" s="160">
        <f>Input!AG312</f>
        <v>0</v>
      </c>
      <c r="AH432" s="160">
        <f>Input!AH312</f>
        <v>0</v>
      </c>
      <c r="AI432" s="335">
        <f>Input!AI312</f>
        <v>0</v>
      </c>
      <c r="AJ432" s="332">
        <f>Input!AJ312</f>
        <v>0</v>
      </c>
      <c r="AK432" s="160">
        <f>Input!AK312</f>
        <v>0</v>
      </c>
      <c r="AL432" s="160">
        <f>Input!AL312</f>
        <v>0</v>
      </c>
      <c r="AM432" s="160">
        <f>Input!AM312</f>
        <v>0</v>
      </c>
      <c r="AN432" s="335">
        <f>Input!AN312</f>
        <v>0</v>
      </c>
    </row>
    <row r="433" spans="1:40" outlineLevel="2">
      <c r="A433" s="882">
        <f>ROW()</f>
        <v>433</v>
      </c>
      <c r="B433" s="453"/>
      <c r="D433" s="452" t="s">
        <v>35</v>
      </c>
      <c r="H433" s="458"/>
      <c r="I433" s="458"/>
      <c r="J433" s="459"/>
      <c r="K433" s="458"/>
      <c r="L433" s="458"/>
      <c r="M433" s="458"/>
      <c r="N433" s="458"/>
      <c r="O433" s="459"/>
      <c r="P433" s="458"/>
      <c r="Q433" s="458"/>
      <c r="R433" s="458"/>
      <c r="S433" s="463"/>
      <c r="T433" s="160">
        <f>Input!T313</f>
        <v>0</v>
      </c>
      <c r="U433" s="160">
        <f>Input!U313</f>
        <v>0</v>
      </c>
      <c r="V433" s="160">
        <f>Input!V313</f>
        <v>0</v>
      </c>
      <c r="W433" s="160">
        <f>Input!W313</f>
        <v>0</v>
      </c>
      <c r="X433" s="335">
        <f>Input!X313</f>
        <v>0</v>
      </c>
      <c r="Y433" s="332">
        <f>Input!Y313</f>
        <v>0</v>
      </c>
      <c r="Z433" s="160">
        <f>Input!Z313</f>
        <v>0</v>
      </c>
      <c r="AA433" s="160">
        <f>Input!AA313</f>
        <v>0</v>
      </c>
      <c r="AB433" s="160">
        <f>Input!AB313</f>
        <v>0</v>
      </c>
      <c r="AC433" s="160">
        <f>Input!AC313</f>
        <v>0</v>
      </c>
      <c r="AD433" s="335">
        <f>Input!AD313</f>
        <v>0</v>
      </c>
      <c r="AE433" s="332">
        <f>Input!AE313</f>
        <v>0</v>
      </c>
      <c r="AF433" s="160">
        <f>Input!AF313</f>
        <v>0</v>
      </c>
      <c r="AG433" s="160">
        <f>Input!AG313</f>
        <v>0</v>
      </c>
      <c r="AH433" s="160">
        <f>Input!AH313</f>
        <v>0</v>
      </c>
      <c r="AI433" s="335">
        <f>Input!AI313</f>
        <v>0</v>
      </c>
      <c r="AJ433" s="332">
        <f>Input!AJ313</f>
        <v>0</v>
      </c>
      <c r="AK433" s="160">
        <f>Input!AK313</f>
        <v>0</v>
      </c>
      <c r="AL433" s="160">
        <f>Input!AL313</f>
        <v>0</v>
      </c>
      <c r="AM433" s="160">
        <f>Input!AM313</f>
        <v>0</v>
      </c>
      <c r="AN433" s="335">
        <f>Input!AN313</f>
        <v>0</v>
      </c>
    </row>
    <row r="434" spans="1:40" outlineLevel="2">
      <c r="A434" s="882">
        <f>ROW()</f>
        <v>434</v>
      </c>
      <c r="B434" s="453"/>
      <c r="D434" s="452" t="s">
        <v>302</v>
      </c>
      <c r="H434" s="458"/>
      <c r="I434" s="458"/>
      <c r="J434" s="459"/>
      <c r="K434" s="458"/>
      <c r="L434" s="458"/>
      <c r="M434" s="458"/>
      <c r="N434" s="458"/>
      <c r="O434" s="459"/>
      <c r="P434" s="458"/>
      <c r="Q434" s="458"/>
      <c r="R434" s="458"/>
      <c r="S434" s="463"/>
      <c r="T434" s="160">
        <f>Input!T314</f>
        <v>0</v>
      </c>
      <c r="U434" s="160">
        <f>Input!U314</f>
        <v>0</v>
      </c>
      <c r="V434" s="160">
        <f>Input!V314</f>
        <v>0</v>
      </c>
      <c r="W434" s="160">
        <f>Input!W314</f>
        <v>0</v>
      </c>
      <c r="X434" s="335">
        <f>Input!X314</f>
        <v>0</v>
      </c>
      <c r="Y434" s="332">
        <f>Input!Y314</f>
        <v>0</v>
      </c>
      <c r="Z434" s="160">
        <f>Input!Z314</f>
        <v>0</v>
      </c>
      <c r="AA434" s="160">
        <f>Input!AA314</f>
        <v>0</v>
      </c>
      <c r="AB434" s="160">
        <f>Input!AB314</f>
        <v>0</v>
      </c>
      <c r="AC434" s="160">
        <f>Input!AC314</f>
        <v>0</v>
      </c>
      <c r="AD434" s="335">
        <f>Input!AD314</f>
        <v>0</v>
      </c>
      <c r="AE434" s="332">
        <f>Input!AE314</f>
        <v>0</v>
      </c>
      <c r="AF434" s="160">
        <f>Input!AF314</f>
        <v>0</v>
      </c>
      <c r="AG434" s="160">
        <f>Input!AG314</f>
        <v>0</v>
      </c>
      <c r="AH434" s="160">
        <f>Input!AH314</f>
        <v>0</v>
      </c>
      <c r="AI434" s="335">
        <f>Input!AI314</f>
        <v>0</v>
      </c>
      <c r="AJ434" s="332">
        <f>Input!AJ314</f>
        <v>0</v>
      </c>
      <c r="AK434" s="160">
        <f>Input!AK314</f>
        <v>0</v>
      </c>
      <c r="AL434" s="160">
        <f>Input!AL314</f>
        <v>0</v>
      </c>
      <c r="AM434" s="160">
        <f>Input!AM314</f>
        <v>0</v>
      </c>
      <c r="AN434" s="335">
        <f>Input!AN314</f>
        <v>0</v>
      </c>
    </row>
    <row r="435" spans="1:40" outlineLevel="2">
      <c r="A435" s="882">
        <f>ROW()</f>
        <v>435</v>
      </c>
      <c r="B435" s="453"/>
      <c r="D435" s="452" t="s">
        <v>36</v>
      </c>
      <c r="H435" s="458"/>
      <c r="I435" s="458"/>
      <c r="J435" s="459"/>
      <c r="K435" s="458"/>
      <c r="L435" s="458"/>
      <c r="M435" s="458"/>
      <c r="N435" s="458"/>
      <c r="O435" s="459"/>
      <c r="P435" s="458"/>
      <c r="Q435" s="458"/>
      <c r="R435" s="458"/>
      <c r="S435" s="463"/>
      <c r="T435" s="160">
        <f>Input!T315</f>
        <v>0</v>
      </c>
      <c r="U435" s="160">
        <f>Input!U315</f>
        <v>0</v>
      </c>
      <c r="V435" s="160">
        <f>Input!V315</f>
        <v>0</v>
      </c>
      <c r="W435" s="160">
        <f>Input!W315</f>
        <v>0</v>
      </c>
      <c r="X435" s="335">
        <f>Input!X315</f>
        <v>0</v>
      </c>
      <c r="Y435" s="332">
        <f>Input!Y315</f>
        <v>0</v>
      </c>
      <c r="Z435" s="160">
        <f>Input!Z315</f>
        <v>0</v>
      </c>
      <c r="AA435" s="160">
        <f>Input!AA315</f>
        <v>0</v>
      </c>
      <c r="AB435" s="160">
        <f>Input!AB315</f>
        <v>0</v>
      </c>
      <c r="AC435" s="160">
        <f>Input!AC315</f>
        <v>0</v>
      </c>
      <c r="AD435" s="335">
        <f>Input!AD315</f>
        <v>0</v>
      </c>
      <c r="AE435" s="332">
        <f>Input!AE315</f>
        <v>0</v>
      </c>
      <c r="AF435" s="160">
        <f>Input!AF315</f>
        <v>0</v>
      </c>
      <c r="AG435" s="160">
        <f>Input!AG315</f>
        <v>0</v>
      </c>
      <c r="AH435" s="160">
        <f>Input!AH315</f>
        <v>0</v>
      </c>
      <c r="AI435" s="335">
        <f>Input!AI315</f>
        <v>0</v>
      </c>
      <c r="AJ435" s="332">
        <f>Input!AJ315</f>
        <v>0</v>
      </c>
      <c r="AK435" s="160">
        <f>Input!AK315</f>
        <v>0</v>
      </c>
      <c r="AL435" s="160">
        <f>Input!AL315</f>
        <v>0</v>
      </c>
      <c r="AM435" s="160">
        <f>Input!AM315</f>
        <v>0</v>
      </c>
      <c r="AN435" s="335">
        <f>Input!AN315</f>
        <v>0</v>
      </c>
    </row>
    <row r="436" spans="1:40" outlineLevel="2">
      <c r="A436" s="882">
        <f>ROW()</f>
        <v>436</v>
      </c>
      <c r="B436" s="453"/>
      <c r="D436" s="452" t="s">
        <v>583</v>
      </c>
      <c r="H436" s="458"/>
      <c r="I436" s="458"/>
      <c r="J436" s="459"/>
      <c r="K436" s="458"/>
      <c r="L436" s="458"/>
      <c r="M436" s="458"/>
      <c r="N436" s="458"/>
      <c r="O436" s="459"/>
      <c r="P436" s="458"/>
      <c r="Q436" s="458"/>
      <c r="R436" s="458"/>
      <c r="S436" s="463"/>
      <c r="T436" s="160">
        <f>Input!T316</f>
        <v>0</v>
      </c>
      <c r="U436" s="160">
        <f>Input!U316</f>
        <v>0</v>
      </c>
      <c r="V436" s="160">
        <f>Input!V316</f>
        <v>0</v>
      </c>
      <c r="W436" s="160">
        <f>Input!W316</f>
        <v>0</v>
      </c>
      <c r="X436" s="335">
        <f>Input!X316</f>
        <v>0</v>
      </c>
      <c r="Y436" s="332">
        <f>Input!Y316</f>
        <v>0</v>
      </c>
      <c r="Z436" s="160">
        <f>Input!Z316</f>
        <v>0</v>
      </c>
      <c r="AA436" s="160">
        <f>Input!AA316</f>
        <v>0</v>
      </c>
      <c r="AB436" s="160">
        <f>Input!AB316</f>
        <v>0</v>
      </c>
      <c r="AC436" s="160">
        <f>Input!AC316</f>
        <v>0</v>
      </c>
      <c r="AD436" s="335">
        <f>Input!AD316</f>
        <v>0</v>
      </c>
      <c r="AE436" s="332">
        <f>Input!AE316</f>
        <v>0</v>
      </c>
      <c r="AF436" s="160">
        <f>Input!AF316</f>
        <v>0</v>
      </c>
      <c r="AG436" s="160">
        <f>Input!AG316</f>
        <v>0</v>
      </c>
      <c r="AH436" s="160">
        <f>Input!AH316</f>
        <v>0</v>
      </c>
      <c r="AI436" s="335">
        <f>Input!AI316</f>
        <v>0</v>
      </c>
      <c r="AJ436" s="332">
        <f>Input!AJ316</f>
        <v>0</v>
      </c>
      <c r="AK436" s="160">
        <f>Input!AK316</f>
        <v>0</v>
      </c>
      <c r="AL436" s="160">
        <f>Input!AL316</f>
        <v>0</v>
      </c>
      <c r="AM436" s="160">
        <f>Input!AM316</f>
        <v>0</v>
      </c>
      <c r="AN436" s="335">
        <f>Input!AN316</f>
        <v>0</v>
      </c>
    </row>
    <row r="437" spans="1:40" outlineLevel="2">
      <c r="A437" s="882">
        <f>ROW()</f>
        <v>437</v>
      </c>
      <c r="B437" s="453"/>
      <c r="D437" s="452" t="s">
        <v>81</v>
      </c>
      <c r="H437" s="458"/>
      <c r="I437" s="458"/>
      <c r="J437" s="459"/>
      <c r="K437" s="458"/>
      <c r="L437" s="458"/>
      <c r="M437" s="458"/>
      <c r="N437" s="458"/>
      <c r="O437" s="459"/>
      <c r="P437" s="458"/>
      <c r="Q437" s="458"/>
      <c r="R437" s="458"/>
      <c r="S437" s="463"/>
      <c r="T437" s="160">
        <f>Input!T317</f>
        <v>0</v>
      </c>
      <c r="U437" s="160">
        <f>Input!U317</f>
        <v>0</v>
      </c>
      <c r="V437" s="160">
        <f>Input!V317</f>
        <v>0</v>
      </c>
      <c r="W437" s="160">
        <f>Input!W317</f>
        <v>0</v>
      </c>
      <c r="X437" s="335">
        <f>Input!X317</f>
        <v>0</v>
      </c>
      <c r="Y437" s="332">
        <f>Input!Y317</f>
        <v>0</v>
      </c>
      <c r="Z437" s="160">
        <f>Input!Z317</f>
        <v>0</v>
      </c>
      <c r="AA437" s="160">
        <f>Input!AA317</f>
        <v>0</v>
      </c>
      <c r="AB437" s="160">
        <f>Input!AB317</f>
        <v>0</v>
      </c>
      <c r="AC437" s="160">
        <f>Input!AC317</f>
        <v>0</v>
      </c>
      <c r="AD437" s="335">
        <f>Input!AD317</f>
        <v>0</v>
      </c>
      <c r="AE437" s="332">
        <f>Input!AE317</f>
        <v>0</v>
      </c>
      <c r="AF437" s="160">
        <f>Input!AF317</f>
        <v>0</v>
      </c>
      <c r="AG437" s="160">
        <f>Input!AG317</f>
        <v>0</v>
      </c>
      <c r="AH437" s="160">
        <f>Input!AH317</f>
        <v>0</v>
      </c>
      <c r="AI437" s="335">
        <f>Input!AI317</f>
        <v>0</v>
      </c>
      <c r="AJ437" s="332">
        <f>Input!AJ317</f>
        <v>0</v>
      </c>
      <c r="AK437" s="160">
        <f>Input!AK317</f>
        <v>0</v>
      </c>
      <c r="AL437" s="160">
        <f>Input!AL317</f>
        <v>0</v>
      </c>
      <c r="AM437" s="160">
        <f>Input!AM317</f>
        <v>0</v>
      </c>
      <c r="AN437" s="335">
        <f>Input!AN317</f>
        <v>0</v>
      </c>
    </row>
    <row r="438" spans="1:40" outlineLevel="2">
      <c r="A438" s="882">
        <f>ROW()</f>
        <v>438</v>
      </c>
      <c r="B438" s="453"/>
      <c r="D438" s="452" t="s">
        <v>28</v>
      </c>
      <c r="H438" s="458"/>
      <c r="I438" s="458"/>
      <c r="J438" s="459"/>
      <c r="K438" s="458"/>
      <c r="L438" s="458"/>
      <c r="M438" s="458"/>
      <c r="N438" s="458"/>
      <c r="O438" s="459"/>
      <c r="P438" s="458"/>
      <c r="Q438" s="458"/>
      <c r="R438" s="458"/>
      <c r="S438" s="463"/>
      <c r="T438" s="160">
        <f>Input!T318</f>
        <v>0</v>
      </c>
      <c r="U438" s="160">
        <f>Input!U318</f>
        <v>0</v>
      </c>
      <c r="V438" s="160">
        <f>Input!V318</f>
        <v>0</v>
      </c>
      <c r="W438" s="160">
        <f>Input!W318</f>
        <v>0</v>
      </c>
      <c r="X438" s="335">
        <f>Input!X318</f>
        <v>0</v>
      </c>
      <c r="Y438" s="332">
        <f>Input!Y318</f>
        <v>0</v>
      </c>
      <c r="Z438" s="160">
        <f>Input!Z318</f>
        <v>0</v>
      </c>
      <c r="AA438" s="160">
        <f>Input!AA318</f>
        <v>0</v>
      </c>
      <c r="AB438" s="160">
        <f>Input!AB318</f>
        <v>0</v>
      </c>
      <c r="AC438" s="160">
        <f>Input!AC318</f>
        <v>0</v>
      </c>
      <c r="AD438" s="335">
        <f>Input!AD318</f>
        <v>0</v>
      </c>
      <c r="AE438" s="332">
        <f>Input!AE318</f>
        <v>0</v>
      </c>
      <c r="AF438" s="160">
        <f>Input!AF318</f>
        <v>0</v>
      </c>
      <c r="AG438" s="160">
        <f>Input!AG318</f>
        <v>0</v>
      </c>
      <c r="AH438" s="160">
        <f>Input!AH318</f>
        <v>0</v>
      </c>
      <c r="AI438" s="335">
        <f>Input!AI318</f>
        <v>0</v>
      </c>
      <c r="AJ438" s="332">
        <f>Input!AJ318</f>
        <v>0</v>
      </c>
      <c r="AK438" s="160">
        <f>Input!AK318</f>
        <v>0</v>
      </c>
      <c r="AL438" s="160">
        <f>Input!AL318</f>
        <v>0</v>
      </c>
      <c r="AM438" s="160">
        <f>Input!AM318</f>
        <v>0</v>
      </c>
      <c r="AN438" s="335">
        <f>Input!AN318</f>
        <v>0</v>
      </c>
    </row>
    <row r="439" spans="1:40" outlineLevel="2">
      <c r="A439" s="882">
        <f>ROW()</f>
        <v>439</v>
      </c>
      <c r="B439" s="453"/>
      <c r="D439" s="456" t="s">
        <v>443</v>
      </c>
      <c r="E439" s="456"/>
      <c r="F439" s="456"/>
      <c r="G439" s="456"/>
      <c r="H439" s="460"/>
      <c r="I439" s="460"/>
      <c r="J439" s="461"/>
      <c r="K439" s="460"/>
      <c r="L439" s="460"/>
      <c r="M439" s="460"/>
      <c r="N439" s="460"/>
      <c r="O439" s="461"/>
      <c r="P439" s="460"/>
      <c r="Q439" s="460"/>
      <c r="R439" s="460"/>
      <c r="S439" s="465"/>
      <c r="T439" s="161">
        <f>Input!T319</f>
        <v>0</v>
      </c>
      <c r="U439" s="161">
        <f>Input!U319</f>
        <v>0</v>
      </c>
      <c r="V439" s="161">
        <f>Input!V319</f>
        <v>0</v>
      </c>
      <c r="W439" s="161">
        <f>Input!W319</f>
        <v>0</v>
      </c>
      <c r="X439" s="336">
        <f>Input!X319</f>
        <v>0</v>
      </c>
      <c r="Y439" s="333">
        <f>Input!Y319</f>
        <v>0</v>
      </c>
      <c r="Z439" s="161">
        <f>Input!Z319</f>
        <v>0</v>
      </c>
      <c r="AA439" s="161">
        <f>Input!AA319</f>
        <v>0</v>
      </c>
      <c r="AB439" s="161">
        <f>Input!AB319</f>
        <v>0</v>
      </c>
      <c r="AC439" s="161">
        <f>Input!AC319</f>
        <v>0</v>
      </c>
      <c r="AD439" s="336">
        <f>Input!AD319</f>
        <v>0</v>
      </c>
      <c r="AE439" s="333">
        <f>Input!AE319</f>
        <v>0</v>
      </c>
      <c r="AF439" s="161">
        <f>Input!AF319</f>
        <v>0</v>
      </c>
      <c r="AG439" s="161">
        <f>Input!AG319</f>
        <v>0</v>
      </c>
      <c r="AH439" s="161">
        <f>Input!AH319</f>
        <v>0</v>
      </c>
      <c r="AI439" s="336">
        <f>Input!AI319</f>
        <v>0</v>
      </c>
      <c r="AJ439" s="333">
        <f>Input!AJ319</f>
        <v>0</v>
      </c>
      <c r="AK439" s="161">
        <f>Input!AK319</f>
        <v>0</v>
      </c>
      <c r="AL439" s="161">
        <f>Input!AL319</f>
        <v>0</v>
      </c>
      <c r="AM439" s="161">
        <f>Input!AM319</f>
        <v>0</v>
      </c>
      <c r="AN439" s="336">
        <f>Input!AN319</f>
        <v>0</v>
      </c>
    </row>
    <row r="440" spans="1:40" outlineLevel="2">
      <c r="A440" s="882">
        <f>ROW()</f>
        <v>440</v>
      </c>
      <c r="B440" s="453"/>
      <c r="D440" s="452" t="s">
        <v>24</v>
      </c>
      <c r="H440" s="458"/>
      <c r="I440" s="458"/>
      <c r="J440" s="459"/>
      <c r="K440" s="458"/>
      <c r="L440" s="458"/>
      <c r="M440" s="458"/>
      <c r="N440" s="458"/>
      <c r="O440" s="459"/>
      <c r="P440" s="458"/>
      <c r="Q440" s="458"/>
      <c r="R440" s="458"/>
      <c r="S440" s="463"/>
      <c r="T440" s="444">
        <f t="shared" ref="T440:AN440" si="529">SUM(T424:T439)</f>
        <v>0</v>
      </c>
      <c r="U440" s="444">
        <f t="shared" si="529"/>
        <v>0</v>
      </c>
      <c r="V440" s="444">
        <f t="shared" si="529"/>
        <v>0</v>
      </c>
      <c r="W440" s="444">
        <f t="shared" si="529"/>
        <v>0</v>
      </c>
      <c r="X440" s="445">
        <f t="shared" si="529"/>
        <v>0</v>
      </c>
      <c r="Y440" s="466">
        <f t="shared" si="529"/>
        <v>0</v>
      </c>
      <c r="Z440" s="444">
        <f t="shared" si="529"/>
        <v>0</v>
      </c>
      <c r="AA440" s="444">
        <f t="shared" si="529"/>
        <v>0</v>
      </c>
      <c r="AB440" s="444">
        <f t="shared" si="529"/>
        <v>0</v>
      </c>
      <c r="AC440" s="444">
        <f t="shared" si="529"/>
        <v>0</v>
      </c>
      <c r="AD440" s="445">
        <f t="shared" si="529"/>
        <v>0</v>
      </c>
      <c r="AE440" s="466">
        <f t="shared" si="529"/>
        <v>0</v>
      </c>
      <c r="AF440" s="444">
        <f t="shared" si="529"/>
        <v>0</v>
      </c>
      <c r="AG440" s="444">
        <f t="shared" si="529"/>
        <v>0</v>
      </c>
      <c r="AH440" s="444">
        <f t="shared" si="529"/>
        <v>0</v>
      </c>
      <c r="AI440" s="445">
        <f t="shared" si="529"/>
        <v>0</v>
      </c>
      <c r="AJ440" s="466">
        <f t="shared" si="529"/>
        <v>0</v>
      </c>
      <c r="AK440" s="444">
        <f t="shared" si="529"/>
        <v>0</v>
      </c>
      <c r="AL440" s="444">
        <f t="shared" si="529"/>
        <v>0</v>
      </c>
      <c r="AM440" s="444">
        <f t="shared" si="529"/>
        <v>0</v>
      </c>
      <c r="AN440" s="445">
        <f t="shared" si="529"/>
        <v>0</v>
      </c>
    </row>
    <row r="441" spans="1:40" outlineLevel="1">
      <c r="A441" s="732" t="s">
        <v>21</v>
      </c>
      <c r="B441" s="733"/>
      <c r="C441" s="881"/>
      <c r="D441" s="733"/>
      <c r="E441" s="733"/>
      <c r="F441" s="733"/>
      <c r="G441" s="730"/>
      <c r="H441" s="733"/>
      <c r="I441" s="730"/>
      <c r="J441" s="729"/>
      <c r="K441" s="730"/>
      <c r="L441" s="730"/>
      <c r="M441" s="730"/>
      <c r="N441" s="730"/>
      <c r="O441" s="729"/>
      <c r="P441" s="730"/>
      <c r="Q441" s="730"/>
      <c r="R441" s="730"/>
      <c r="S441" s="731"/>
      <c r="T441" s="730"/>
      <c r="U441" s="730"/>
      <c r="V441" s="730"/>
      <c r="W441" s="730"/>
      <c r="X441" s="731"/>
      <c r="Y441" s="729"/>
      <c r="Z441" s="730"/>
      <c r="AA441" s="730"/>
      <c r="AB441" s="730"/>
      <c r="AC441" s="730"/>
      <c r="AD441" s="731"/>
      <c r="AE441" s="729"/>
      <c r="AF441" s="730"/>
      <c r="AG441" s="730"/>
      <c r="AH441" s="730"/>
      <c r="AI441" s="731"/>
      <c r="AJ441" s="729"/>
      <c r="AK441" s="730"/>
      <c r="AL441" s="730"/>
      <c r="AM441" s="730"/>
      <c r="AN441" s="731"/>
    </row>
    <row r="442" spans="1:40" outlineLevel="2">
      <c r="A442" s="882">
        <f>ROW()</f>
        <v>442</v>
      </c>
      <c r="B442" s="453"/>
      <c r="D442" s="452" t="s">
        <v>300</v>
      </c>
      <c r="H442" s="458"/>
      <c r="I442" s="458"/>
      <c r="J442" s="459"/>
      <c r="K442" s="458"/>
      <c r="L442" s="458"/>
      <c r="M442" s="458"/>
      <c r="N442" s="458"/>
      <c r="O442" s="459"/>
      <c r="P442" s="458"/>
      <c r="Q442" s="458"/>
      <c r="R442" s="458"/>
      <c r="S442" s="463"/>
      <c r="T442" s="27">
        <f>-Input!T623</f>
        <v>0</v>
      </c>
      <c r="U442" s="439">
        <f>-Input!U623</f>
        <v>0</v>
      </c>
      <c r="V442" s="439">
        <f>-Input!V623</f>
        <v>0</v>
      </c>
      <c r="W442" s="439">
        <f>-Input!W623</f>
        <v>0</v>
      </c>
      <c r="X442" s="440">
        <f>-Input!X623</f>
        <v>0</v>
      </c>
      <c r="Y442" s="326">
        <f>-Input!Y623</f>
        <v>0</v>
      </c>
      <c r="Z442" s="27">
        <f>-Input!Z623</f>
        <v>0</v>
      </c>
      <c r="AA442" s="27">
        <f>-Input!AA623</f>
        <v>0</v>
      </c>
      <c r="AB442" s="27">
        <f>-Input!AB623</f>
        <v>0</v>
      </c>
      <c r="AC442" s="27">
        <f>-Input!AC623</f>
        <v>0</v>
      </c>
      <c r="AD442" s="313">
        <f>-Input!AD623</f>
        <v>0</v>
      </c>
      <c r="AE442" s="326">
        <f>-Input!AE623</f>
        <v>0</v>
      </c>
      <c r="AF442" s="27">
        <f>-Input!AF623</f>
        <v>0</v>
      </c>
      <c r="AG442" s="27">
        <f>-Input!AG623</f>
        <v>0</v>
      </c>
      <c r="AH442" s="27">
        <f>-Input!AH623</f>
        <v>0</v>
      </c>
      <c r="AI442" s="313">
        <f>-Input!AI623</f>
        <v>0</v>
      </c>
      <c r="AJ442" s="326">
        <f t="shared" ref="AJ442:AN451" si="530">-IF($D442="Land",0,IF(AJ388&lt;0,AJ388,IF(AJ370&lt;1,AJ388,MAX(MIN(IF(AJ370&gt;0,(AJ388/AJ370)*AJ$9,0),AJ388*AJ$9),0))))</f>
        <v>0</v>
      </c>
      <c r="AK442" s="27">
        <f t="shared" si="530"/>
        <v>0</v>
      </c>
      <c r="AL442" s="27">
        <f t="shared" si="530"/>
        <v>0</v>
      </c>
      <c r="AM442" s="27">
        <f t="shared" si="530"/>
        <v>0</v>
      </c>
      <c r="AN442" s="313">
        <f t="shared" si="530"/>
        <v>0</v>
      </c>
    </row>
    <row r="443" spans="1:40" outlineLevel="2">
      <c r="A443" s="882">
        <f>ROW()</f>
        <v>443</v>
      </c>
      <c r="B443" s="453"/>
      <c r="D443" s="452" t="s">
        <v>301</v>
      </c>
      <c r="H443" s="458"/>
      <c r="I443" s="458"/>
      <c r="J443" s="459"/>
      <c r="K443" s="458"/>
      <c r="L443" s="458"/>
      <c r="M443" s="458"/>
      <c r="N443" s="458"/>
      <c r="O443" s="459"/>
      <c r="P443" s="458"/>
      <c r="Q443" s="458"/>
      <c r="R443" s="458"/>
      <c r="S443" s="463"/>
      <c r="T443" s="27">
        <f>-Input!T624</f>
        <v>0</v>
      </c>
      <c r="U443" s="439">
        <f>-Input!U624</f>
        <v>0</v>
      </c>
      <c r="V443" s="439">
        <f>-Input!V624</f>
        <v>0</v>
      </c>
      <c r="W443" s="439">
        <f>-Input!W624</f>
        <v>0</v>
      </c>
      <c r="X443" s="440">
        <f>-Input!X624</f>
        <v>0</v>
      </c>
      <c r="Y443" s="326">
        <f>-Input!Y624</f>
        <v>0</v>
      </c>
      <c r="Z443" s="27">
        <f>-Input!Z624</f>
        <v>0</v>
      </c>
      <c r="AA443" s="27">
        <f>-Input!AA624</f>
        <v>0</v>
      </c>
      <c r="AB443" s="27">
        <f>-Input!AB624</f>
        <v>0</v>
      </c>
      <c r="AC443" s="27">
        <f>-Input!AC624</f>
        <v>0</v>
      </c>
      <c r="AD443" s="313">
        <f>-Input!AD624</f>
        <v>0</v>
      </c>
      <c r="AE443" s="326">
        <f>-Input!AE624</f>
        <v>0</v>
      </c>
      <c r="AF443" s="27">
        <f>-Input!AF624</f>
        <v>0</v>
      </c>
      <c r="AG443" s="27">
        <f>-Input!AG624</f>
        <v>0</v>
      </c>
      <c r="AH443" s="27">
        <f>-Input!AH624</f>
        <v>0</v>
      </c>
      <c r="AI443" s="313">
        <f>-Input!AI624</f>
        <v>0</v>
      </c>
      <c r="AJ443" s="326">
        <f t="shared" si="530"/>
        <v>0</v>
      </c>
      <c r="AK443" s="27">
        <f t="shared" si="530"/>
        <v>0</v>
      </c>
      <c r="AL443" s="27">
        <f t="shared" si="530"/>
        <v>0</v>
      </c>
      <c r="AM443" s="27">
        <f t="shared" si="530"/>
        <v>0</v>
      </c>
      <c r="AN443" s="313">
        <f t="shared" si="530"/>
        <v>0</v>
      </c>
    </row>
    <row r="444" spans="1:40" outlineLevel="2">
      <c r="A444" s="882">
        <f>ROW()</f>
        <v>444</v>
      </c>
      <c r="B444" s="453"/>
      <c r="D444" s="452" t="s">
        <v>29</v>
      </c>
      <c r="H444" s="458"/>
      <c r="I444" s="458"/>
      <c r="J444" s="459"/>
      <c r="K444" s="458"/>
      <c r="L444" s="458"/>
      <c r="M444" s="458"/>
      <c r="N444" s="458"/>
      <c r="O444" s="459"/>
      <c r="P444" s="458"/>
      <c r="Q444" s="458"/>
      <c r="R444" s="458"/>
      <c r="S444" s="463"/>
      <c r="T444" s="27">
        <f>-Input!T625</f>
        <v>0</v>
      </c>
      <c r="U444" s="439">
        <f>-Input!U625</f>
        <v>0</v>
      </c>
      <c r="V444" s="439">
        <f>-Input!V625</f>
        <v>0</v>
      </c>
      <c r="W444" s="439">
        <f>-Input!W625</f>
        <v>0</v>
      </c>
      <c r="X444" s="440">
        <f>-Input!X625</f>
        <v>0</v>
      </c>
      <c r="Y444" s="326">
        <f>-Input!Y625</f>
        <v>0</v>
      </c>
      <c r="Z444" s="27">
        <f>-Input!Z625</f>
        <v>0</v>
      </c>
      <c r="AA444" s="27">
        <f>-Input!AA625</f>
        <v>0</v>
      </c>
      <c r="AB444" s="27">
        <f>-Input!AB625</f>
        <v>0</v>
      </c>
      <c r="AC444" s="27">
        <f>-Input!AC625</f>
        <v>0</v>
      </c>
      <c r="AD444" s="313">
        <f>-Input!AD625</f>
        <v>0</v>
      </c>
      <c r="AE444" s="326">
        <f>-Input!AE625</f>
        <v>0</v>
      </c>
      <c r="AF444" s="27">
        <f>-Input!AF625</f>
        <v>0</v>
      </c>
      <c r="AG444" s="27">
        <f>-Input!AG625</f>
        <v>0</v>
      </c>
      <c r="AH444" s="27">
        <f>-Input!AH625</f>
        <v>0</v>
      </c>
      <c r="AI444" s="313">
        <f>-Input!AI625</f>
        <v>0</v>
      </c>
      <c r="AJ444" s="326">
        <f t="shared" si="530"/>
        <v>0</v>
      </c>
      <c r="AK444" s="27">
        <f t="shared" si="530"/>
        <v>0</v>
      </c>
      <c r="AL444" s="27">
        <f t="shared" si="530"/>
        <v>0</v>
      </c>
      <c r="AM444" s="27">
        <f t="shared" si="530"/>
        <v>0</v>
      </c>
      <c r="AN444" s="313">
        <f t="shared" si="530"/>
        <v>0</v>
      </c>
    </row>
    <row r="445" spans="1:40" outlineLevel="2">
      <c r="A445" s="882">
        <f>ROW()</f>
        <v>445</v>
      </c>
      <c r="B445" s="453"/>
      <c r="D445" s="452" t="s">
        <v>30</v>
      </c>
      <c r="H445" s="458"/>
      <c r="I445" s="458"/>
      <c r="J445" s="459"/>
      <c r="K445" s="458"/>
      <c r="L445" s="458"/>
      <c r="M445" s="458"/>
      <c r="N445" s="458"/>
      <c r="O445" s="459"/>
      <c r="P445" s="458"/>
      <c r="Q445" s="458"/>
      <c r="R445" s="439"/>
      <c r="S445" s="463"/>
      <c r="T445" s="27">
        <f>-Input!T626</f>
        <v>-6.1188070353809772E-3</v>
      </c>
      <c r="U445" s="439">
        <f>-Input!U626</f>
        <v>-1.2237614070761954E-2</v>
      </c>
      <c r="V445" s="439">
        <f>-Input!V626</f>
        <v>-1.2237614070761954E-2</v>
      </c>
      <c r="W445" s="439">
        <f>-Input!W626</f>
        <v>-1.2237614070761951E-2</v>
      </c>
      <c r="X445" s="440">
        <f>-Input!X626</f>
        <v>-1.2237614070761951E-2</v>
      </c>
      <c r="Y445" s="326">
        <f>-Input!Y626</f>
        <v>-6.1188070353809772E-3</v>
      </c>
      <c r="Z445" s="27">
        <f>-Input!Z626</f>
        <v>-1.2237614070761954E-2</v>
      </c>
      <c r="AA445" s="27">
        <f>-Input!AA626</f>
        <v>-1.2237614070761954E-2</v>
      </c>
      <c r="AB445" s="27">
        <f>-Input!AB626</f>
        <v>-1.2237614070761954E-2</v>
      </c>
      <c r="AC445" s="27">
        <f>-Input!AC626</f>
        <v>-1.2237614070761954E-2</v>
      </c>
      <c r="AD445" s="313">
        <f>-Input!AD626</f>
        <v>-1.2237614070761954E-2</v>
      </c>
      <c r="AE445" s="326">
        <f>-Input!AE626</f>
        <v>-1.2159185125552009E-2</v>
      </c>
      <c r="AF445" s="27">
        <f>-Input!AF626</f>
        <v>-1.2159185125552009E-2</v>
      </c>
      <c r="AG445" s="27">
        <f>-Input!AG626</f>
        <v>-1.2159185125552009E-2</v>
      </c>
      <c r="AH445" s="27">
        <f>-Input!AH626</f>
        <v>-1.2159185125552009E-2</v>
      </c>
      <c r="AI445" s="313">
        <f>-Input!AI626</f>
        <v>-1.2159185125552009E-2</v>
      </c>
      <c r="AJ445" s="326">
        <f t="shared" si="530"/>
        <v>-1.2248710412755435E-2</v>
      </c>
      <c r="AK445" s="27">
        <f t="shared" si="530"/>
        <v>-1.2248710412755435E-2</v>
      </c>
      <c r="AL445" s="27">
        <f t="shared" si="530"/>
        <v>-1.2248710412755435E-2</v>
      </c>
      <c r="AM445" s="27">
        <f t="shared" si="530"/>
        <v>-1.2248710412755435E-2</v>
      </c>
      <c r="AN445" s="313">
        <f t="shared" si="530"/>
        <v>-1.2248710412755435E-2</v>
      </c>
    </row>
    <row r="446" spans="1:40" outlineLevel="2">
      <c r="A446" s="882">
        <f>ROW()</f>
        <v>446</v>
      </c>
      <c r="B446" s="453"/>
      <c r="D446" s="452" t="s">
        <v>31</v>
      </c>
      <c r="H446" s="458"/>
      <c r="I446" s="458"/>
      <c r="J446" s="459"/>
      <c r="K446" s="458"/>
      <c r="L446" s="458"/>
      <c r="M446" s="458"/>
      <c r="N446" s="458"/>
      <c r="O446" s="459"/>
      <c r="P446" s="458"/>
      <c r="Q446" s="458"/>
      <c r="R446" s="458"/>
      <c r="S446" s="463"/>
      <c r="T446" s="27">
        <f>-Input!T627</f>
        <v>0</v>
      </c>
      <c r="U446" s="439">
        <f>-Input!U627</f>
        <v>0</v>
      </c>
      <c r="V446" s="439">
        <f>-Input!V627</f>
        <v>0</v>
      </c>
      <c r="W446" s="439">
        <f>-Input!W627</f>
        <v>0</v>
      </c>
      <c r="X446" s="440">
        <f>-Input!X627</f>
        <v>0</v>
      </c>
      <c r="Y446" s="326">
        <f>-Input!Y627</f>
        <v>0</v>
      </c>
      <c r="Z446" s="27">
        <f>-Input!Z627</f>
        <v>0</v>
      </c>
      <c r="AA446" s="27">
        <f>-Input!AA627</f>
        <v>0</v>
      </c>
      <c r="AB446" s="27">
        <f>-Input!AB627</f>
        <v>0</v>
      </c>
      <c r="AC446" s="27">
        <f>-Input!AC627</f>
        <v>0</v>
      </c>
      <c r="AD446" s="313">
        <f>-Input!AD627</f>
        <v>0</v>
      </c>
      <c r="AE446" s="326">
        <f>-Input!AE627</f>
        <v>0</v>
      </c>
      <c r="AF446" s="27">
        <f>-Input!AF627</f>
        <v>0</v>
      </c>
      <c r="AG446" s="27">
        <f>-Input!AG627</f>
        <v>0</v>
      </c>
      <c r="AH446" s="27">
        <f>-Input!AH627</f>
        <v>0</v>
      </c>
      <c r="AI446" s="313">
        <f>-Input!AI627</f>
        <v>0</v>
      </c>
      <c r="AJ446" s="326">
        <f t="shared" si="530"/>
        <v>0</v>
      </c>
      <c r="AK446" s="27">
        <f t="shared" si="530"/>
        <v>0</v>
      </c>
      <c r="AL446" s="27">
        <f t="shared" si="530"/>
        <v>0</v>
      </c>
      <c r="AM446" s="27">
        <f t="shared" si="530"/>
        <v>0</v>
      </c>
      <c r="AN446" s="313">
        <f t="shared" si="530"/>
        <v>0</v>
      </c>
    </row>
    <row r="447" spans="1:40" outlineLevel="2">
      <c r="A447" s="882">
        <f>ROW()</f>
        <v>447</v>
      </c>
      <c r="B447" s="453"/>
      <c r="D447" s="452" t="s">
        <v>32</v>
      </c>
      <c r="H447" s="458"/>
      <c r="I447" s="458"/>
      <c r="J447" s="459"/>
      <c r="K447" s="458"/>
      <c r="L447" s="458"/>
      <c r="M447" s="458"/>
      <c r="N447" s="458"/>
      <c r="O447" s="459"/>
      <c r="P447" s="458"/>
      <c r="Q447" s="458"/>
      <c r="R447" s="458"/>
      <c r="S447" s="463"/>
      <c r="T447" s="27">
        <f>-Input!T628</f>
        <v>0</v>
      </c>
      <c r="U447" s="439">
        <f>-Input!U628</f>
        <v>0</v>
      </c>
      <c r="V447" s="439">
        <f>-Input!V628</f>
        <v>0</v>
      </c>
      <c r="W447" s="439">
        <f>-Input!W628</f>
        <v>0</v>
      </c>
      <c r="X447" s="440">
        <f>-Input!X628</f>
        <v>0</v>
      </c>
      <c r="Y447" s="326">
        <f>-Input!Y628</f>
        <v>0</v>
      </c>
      <c r="Z447" s="27">
        <f>-Input!Z628</f>
        <v>0</v>
      </c>
      <c r="AA447" s="27">
        <f>-Input!AA628</f>
        <v>0</v>
      </c>
      <c r="AB447" s="27">
        <f>-Input!AB628</f>
        <v>0</v>
      </c>
      <c r="AC447" s="27">
        <f>-Input!AC628</f>
        <v>0</v>
      </c>
      <c r="AD447" s="313">
        <f>-Input!AD628</f>
        <v>0</v>
      </c>
      <c r="AE447" s="326">
        <f>-Input!AE628</f>
        <v>0</v>
      </c>
      <c r="AF447" s="27">
        <f>-Input!AF628</f>
        <v>0</v>
      </c>
      <c r="AG447" s="27">
        <f>-Input!AG628</f>
        <v>0</v>
      </c>
      <c r="AH447" s="27">
        <f>-Input!AH628</f>
        <v>0</v>
      </c>
      <c r="AI447" s="313">
        <f>-Input!AI628</f>
        <v>0</v>
      </c>
      <c r="AJ447" s="326">
        <f t="shared" si="530"/>
        <v>0</v>
      </c>
      <c r="AK447" s="27">
        <f t="shared" si="530"/>
        <v>0</v>
      </c>
      <c r="AL447" s="27">
        <f t="shared" si="530"/>
        <v>0</v>
      </c>
      <c r="AM447" s="27">
        <f t="shared" si="530"/>
        <v>0</v>
      </c>
      <c r="AN447" s="313">
        <f t="shared" si="530"/>
        <v>0</v>
      </c>
    </row>
    <row r="448" spans="1:40" outlineLevel="2">
      <c r="A448" s="882">
        <f>ROW()</f>
        <v>448</v>
      </c>
      <c r="B448" s="453"/>
      <c r="D448" s="452" t="s">
        <v>33</v>
      </c>
      <c r="H448" s="458"/>
      <c r="I448" s="458"/>
      <c r="J448" s="459"/>
      <c r="K448" s="458"/>
      <c r="L448" s="458"/>
      <c r="M448" s="458"/>
      <c r="N448" s="458"/>
      <c r="O448" s="459"/>
      <c r="P448" s="458"/>
      <c r="Q448" s="458"/>
      <c r="R448" s="458"/>
      <c r="S448" s="463"/>
      <c r="T448" s="27">
        <f>-Input!T629</f>
        <v>0</v>
      </c>
      <c r="U448" s="439">
        <f>-Input!U629</f>
        <v>0</v>
      </c>
      <c r="V448" s="439">
        <f>-Input!V629</f>
        <v>0</v>
      </c>
      <c r="W448" s="439">
        <f>-Input!W629</f>
        <v>0</v>
      </c>
      <c r="X448" s="440">
        <f>-Input!X629</f>
        <v>0</v>
      </c>
      <c r="Y448" s="326">
        <f>-Input!Y629</f>
        <v>0</v>
      </c>
      <c r="Z448" s="27">
        <f>-Input!Z629</f>
        <v>0</v>
      </c>
      <c r="AA448" s="27">
        <f>-Input!AA629</f>
        <v>0</v>
      </c>
      <c r="AB448" s="27">
        <f>-Input!AB629</f>
        <v>0</v>
      </c>
      <c r="AC448" s="27">
        <f>-Input!AC629</f>
        <v>0</v>
      </c>
      <c r="AD448" s="313">
        <f>-Input!AD629</f>
        <v>0</v>
      </c>
      <c r="AE448" s="326">
        <f>-Input!AE629</f>
        <v>0</v>
      </c>
      <c r="AF448" s="27">
        <f>-Input!AF629</f>
        <v>0</v>
      </c>
      <c r="AG448" s="27">
        <f>-Input!AG629</f>
        <v>0</v>
      </c>
      <c r="AH448" s="27">
        <f>-Input!AH629</f>
        <v>0</v>
      </c>
      <c r="AI448" s="313">
        <f>-Input!AI629</f>
        <v>0</v>
      </c>
      <c r="AJ448" s="326">
        <f t="shared" si="530"/>
        <v>0</v>
      </c>
      <c r="AK448" s="27">
        <f t="shared" si="530"/>
        <v>0</v>
      </c>
      <c r="AL448" s="27">
        <f t="shared" si="530"/>
        <v>0</v>
      </c>
      <c r="AM448" s="27">
        <f t="shared" si="530"/>
        <v>0</v>
      </c>
      <c r="AN448" s="313">
        <f t="shared" si="530"/>
        <v>0</v>
      </c>
    </row>
    <row r="449" spans="1:40" outlineLevel="2">
      <c r="A449" s="882">
        <f>ROW()</f>
        <v>449</v>
      </c>
      <c r="B449" s="453"/>
      <c r="D449" s="452" t="s">
        <v>27</v>
      </c>
      <c r="H449" s="458"/>
      <c r="I449" s="458"/>
      <c r="J449" s="459"/>
      <c r="K449" s="458"/>
      <c r="L449" s="458"/>
      <c r="M449" s="458"/>
      <c r="N449" s="458"/>
      <c r="O449" s="459"/>
      <c r="P449" s="458"/>
      <c r="Q449" s="458"/>
      <c r="R449" s="458"/>
      <c r="S449" s="463"/>
      <c r="T449" s="27">
        <f>-Input!T630</f>
        <v>0</v>
      </c>
      <c r="U449" s="439">
        <f>-Input!U630</f>
        <v>0</v>
      </c>
      <c r="V449" s="439">
        <f>-Input!V630</f>
        <v>0</v>
      </c>
      <c r="W449" s="439">
        <f>-Input!W630</f>
        <v>0</v>
      </c>
      <c r="X449" s="440">
        <f>-Input!X630</f>
        <v>0</v>
      </c>
      <c r="Y449" s="326">
        <f>-Input!Y630</f>
        <v>0</v>
      </c>
      <c r="Z449" s="27">
        <f>-Input!Z630</f>
        <v>0</v>
      </c>
      <c r="AA449" s="27">
        <f>-Input!AA630</f>
        <v>0</v>
      </c>
      <c r="AB449" s="27">
        <f>-Input!AB630</f>
        <v>0</v>
      </c>
      <c r="AC449" s="27">
        <f>-Input!AC630</f>
        <v>0</v>
      </c>
      <c r="AD449" s="313">
        <f>-Input!AD630</f>
        <v>0</v>
      </c>
      <c r="AE449" s="326">
        <f>-Input!AE630</f>
        <v>0</v>
      </c>
      <c r="AF449" s="27">
        <f>-Input!AF630</f>
        <v>0</v>
      </c>
      <c r="AG449" s="27">
        <f>-Input!AG630</f>
        <v>0</v>
      </c>
      <c r="AH449" s="27">
        <f>-Input!AH630</f>
        <v>0</v>
      </c>
      <c r="AI449" s="313">
        <f>-Input!AI630</f>
        <v>0</v>
      </c>
      <c r="AJ449" s="326">
        <f t="shared" si="530"/>
        <v>0</v>
      </c>
      <c r="AK449" s="27">
        <f t="shared" si="530"/>
        <v>0</v>
      </c>
      <c r="AL449" s="27">
        <f t="shared" si="530"/>
        <v>0</v>
      </c>
      <c r="AM449" s="27">
        <f t="shared" si="530"/>
        <v>0</v>
      </c>
      <c r="AN449" s="313">
        <f t="shared" si="530"/>
        <v>0</v>
      </c>
    </row>
    <row r="450" spans="1:40" outlineLevel="2">
      <c r="A450" s="882">
        <f>ROW()</f>
        <v>450</v>
      </c>
      <c r="B450" s="453"/>
      <c r="D450" s="452" t="s">
        <v>34</v>
      </c>
      <c r="H450" s="458"/>
      <c r="I450" s="458"/>
      <c r="J450" s="459"/>
      <c r="K450" s="458"/>
      <c r="L450" s="458"/>
      <c r="M450" s="458"/>
      <c r="N450" s="458"/>
      <c r="O450" s="459"/>
      <c r="P450" s="458"/>
      <c r="Q450" s="458"/>
      <c r="R450" s="439"/>
      <c r="S450" s="440"/>
      <c r="T450" s="27">
        <f>-Input!T631</f>
        <v>-7.1870420233202245E-3</v>
      </c>
      <c r="U450" s="439">
        <f>-Input!U631</f>
        <v>-1.4374084046640449E-2</v>
      </c>
      <c r="V450" s="439">
        <f>-Input!V631</f>
        <v>-1.4374084046640449E-2</v>
      </c>
      <c r="W450" s="439">
        <f>-Input!W631</f>
        <v>-1.4374084046640449E-2</v>
      </c>
      <c r="X450" s="440">
        <f>-Input!X631</f>
        <v>-1.4374084046640449E-2</v>
      </c>
      <c r="Y450" s="326">
        <f>-Input!Y631</f>
        <v>-7.1870420233202236E-3</v>
      </c>
      <c r="Z450" s="27">
        <f>-Input!Z631</f>
        <v>-1.4374084046640445E-2</v>
      </c>
      <c r="AA450" s="27">
        <f>-Input!AA631</f>
        <v>-1.4374084046640447E-2</v>
      </c>
      <c r="AB450" s="27">
        <f>-Input!AB631</f>
        <v>-1.4374084046640447E-2</v>
      </c>
      <c r="AC450" s="27">
        <f>-Input!AC631</f>
        <v>-1.4374084046640447E-2</v>
      </c>
      <c r="AD450" s="313">
        <f>-Input!AD631</f>
        <v>-1.4374084046640447E-2</v>
      </c>
      <c r="AE450" s="326">
        <f>-Input!AE631</f>
        <v>-1.4281962801141336E-2</v>
      </c>
      <c r="AF450" s="27">
        <f>-Input!AF631</f>
        <v>-1.4281962801141336E-2</v>
      </c>
      <c r="AG450" s="27">
        <f>-Input!AG631</f>
        <v>-1.4281962801141336E-2</v>
      </c>
      <c r="AH450" s="27">
        <f>-Input!AH631</f>
        <v>-1.4281962801141336E-2</v>
      </c>
      <c r="AI450" s="313">
        <f>-Input!AI631</f>
        <v>-1.4281962801141336E-2</v>
      </c>
      <c r="AJ450" s="326">
        <f t="shared" si="530"/>
        <v>-5.3477948033533382E-3</v>
      </c>
      <c r="AK450" s="27">
        <f t="shared" si="530"/>
        <v>0</v>
      </c>
      <c r="AL450" s="27">
        <f t="shared" si="530"/>
        <v>0</v>
      </c>
      <c r="AM450" s="27">
        <f t="shared" si="530"/>
        <v>0</v>
      </c>
      <c r="AN450" s="313">
        <f t="shared" si="530"/>
        <v>0</v>
      </c>
    </row>
    <row r="451" spans="1:40" outlineLevel="2">
      <c r="A451" s="882">
        <f>ROW()</f>
        <v>451</v>
      </c>
      <c r="B451" s="453"/>
      <c r="D451" s="452" t="s">
        <v>35</v>
      </c>
      <c r="H451" s="458"/>
      <c r="I451" s="458"/>
      <c r="J451" s="459"/>
      <c r="K451" s="458"/>
      <c r="L451" s="458"/>
      <c r="M451" s="458"/>
      <c r="N451" s="458"/>
      <c r="O451" s="459"/>
      <c r="P451" s="458"/>
      <c r="Q451" s="458"/>
      <c r="R451" s="458"/>
      <c r="S451" s="463"/>
      <c r="T451" s="27">
        <f>-Input!T632</f>
        <v>0</v>
      </c>
      <c r="U451" s="439">
        <f>-Input!U632</f>
        <v>0</v>
      </c>
      <c r="V451" s="439">
        <f>-Input!V632</f>
        <v>0</v>
      </c>
      <c r="W451" s="439">
        <f>-Input!W632</f>
        <v>0</v>
      </c>
      <c r="X451" s="440">
        <f>-Input!X632</f>
        <v>0</v>
      </c>
      <c r="Y451" s="326">
        <f>-Input!Y632</f>
        <v>0</v>
      </c>
      <c r="Z451" s="27">
        <f>-Input!Z632</f>
        <v>0</v>
      </c>
      <c r="AA451" s="27">
        <f>-Input!AA632</f>
        <v>0</v>
      </c>
      <c r="AB451" s="27">
        <f>-Input!AB632</f>
        <v>0</v>
      </c>
      <c r="AC451" s="27">
        <f>-Input!AC632</f>
        <v>0</v>
      </c>
      <c r="AD451" s="313">
        <f>-Input!AD632</f>
        <v>0</v>
      </c>
      <c r="AE451" s="326">
        <f>-Input!AE632</f>
        <v>0</v>
      </c>
      <c r="AF451" s="27">
        <f>-Input!AF632</f>
        <v>0</v>
      </c>
      <c r="AG451" s="27">
        <f>-Input!AG632</f>
        <v>0</v>
      </c>
      <c r="AH451" s="27">
        <f>-Input!AH632</f>
        <v>0</v>
      </c>
      <c r="AI451" s="313">
        <f>-Input!AI632</f>
        <v>0</v>
      </c>
      <c r="AJ451" s="326">
        <f t="shared" si="530"/>
        <v>0</v>
      </c>
      <c r="AK451" s="27">
        <f t="shared" si="530"/>
        <v>0</v>
      </c>
      <c r="AL451" s="27">
        <f t="shared" si="530"/>
        <v>0</v>
      </c>
      <c r="AM451" s="27">
        <f t="shared" si="530"/>
        <v>0</v>
      </c>
      <c r="AN451" s="313">
        <f t="shared" si="530"/>
        <v>0</v>
      </c>
    </row>
    <row r="452" spans="1:40" outlineLevel="2">
      <c r="A452" s="882">
        <f>ROW()</f>
        <v>452</v>
      </c>
      <c r="B452" s="453"/>
      <c r="D452" s="452" t="s">
        <v>302</v>
      </c>
      <c r="H452" s="458"/>
      <c r="I452" s="458"/>
      <c r="J452" s="459"/>
      <c r="K452" s="458"/>
      <c r="L452" s="458"/>
      <c r="M452" s="458"/>
      <c r="N452" s="458"/>
      <c r="O452" s="459"/>
      <c r="P452" s="458"/>
      <c r="Q452" s="458"/>
      <c r="R452" s="458"/>
      <c r="S452" s="463"/>
      <c r="T452" s="27">
        <f>-Input!T633</f>
        <v>0</v>
      </c>
      <c r="U452" s="439">
        <f>-Input!U633</f>
        <v>0</v>
      </c>
      <c r="V452" s="439">
        <f>-Input!V633</f>
        <v>0</v>
      </c>
      <c r="W452" s="439">
        <f>-Input!W633</f>
        <v>0</v>
      </c>
      <c r="X452" s="440">
        <f>-Input!X633</f>
        <v>0</v>
      </c>
      <c r="Y452" s="326">
        <f>-Input!Y633</f>
        <v>0</v>
      </c>
      <c r="Z452" s="27">
        <f>-Input!Z633</f>
        <v>0</v>
      </c>
      <c r="AA452" s="27">
        <f>-Input!AA633</f>
        <v>0</v>
      </c>
      <c r="AB452" s="27">
        <f>-Input!AB633</f>
        <v>0</v>
      </c>
      <c r="AC452" s="27">
        <f>-Input!AC633</f>
        <v>0</v>
      </c>
      <c r="AD452" s="313">
        <f>-Input!AD633</f>
        <v>0</v>
      </c>
      <c r="AE452" s="326">
        <f>-Input!AE633</f>
        <v>0</v>
      </c>
      <c r="AF452" s="27">
        <f>-Input!AF633</f>
        <v>0</v>
      </c>
      <c r="AG452" s="27">
        <f>-Input!AG633</f>
        <v>0</v>
      </c>
      <c r="AH452" s="27">
        <f>-Input!AH633</f>
        <v>0</v>
      </c>
      <c r="AI452" s="313">
        <f>-Input!AI633</f>
        <v>0</v>
      </c>
      <c r="AJ452" s="326">
        <f t="shared" ref="AJ452:AN457" si="531">-IF($D452="Land",0,IF(AJ398&lt;0,AJ398,IF(AJ380&lt;1,AJ398,MAX(MIN(IF(AJ380&gt;0,(AJ398/AJ380)*AJ$9,0),AJ398*AJ$9),0))))</f>
        <v>0</v>
      </c>
      <c r="AK452" s="27">
        <f t="shared" si="531"/>
        <v>0</v>
      </c>
      <c r="AL452" s="27">
        <f t="shared" si="531"/>
        <v>0</v>
      </c>
      <c r="AM452" s="27">
        <f t="shared" si="531"/>
        <v>0</v>
      </c>
      <c r="AN452" s="313">
        <f t="shared" si="531"/>
        <v>0</v>
      </c>
    </row>
    <row r="453" spans="1:40" outlineLevel="2">
      <c r="A453" s="882">
        <f>ROW()</f>
        <v>453</v>
      </c>
      <c r="B453" s="453"/>
      <c r="D453" s="452" t="s">
        <v>36</v>
      </c>
      <c r="H453" s="458"/>
      <c r="I453" s="458"/>
      <c r="J453" s="459"/>
      <c r="K453" s="458"/>
      <c r="L453" s="458"/>
      <c r="M453" s="458"/>
      <c r="N453" s="458"/>
      <c r="O453" s="459"/>
      <c r="P453" s="458"/>
      <c r="Q453" s="458"/>
      <c r="R453" s="458"/>
      <c r="S453" s="463"/>
      <c r="T453" s="27">
        <f>-Input!T634</f>
        <v>0</v>
      </c>
      <c r="U453" s="439">
        <f>-Input!U634</f>
        <v>0</v>
      </c>
      <c r="V453" s="439">
        <f>-Input!V634</f>
        <v>0</v>
      </c>
      <c r="W453" s="439">
        <f>-Input!W634</f>
        <v>0</v>
      </c>
      <c r="X453" s="440">
        <f>-Input!X634</f>
        <v>0</v>
      </c>
      <c r="Y453" s="326">
        <f>-Input!Y634</f>
        <v>0</v>
      </c>
      <c r="Z453" s="27">
        <f>-Input!Z634</f>
        <v>0</v>
      </c>
      <c r="AA453" s="27">
        <f>-Input!AA634</f>
        <v>0</v>
      </c>
      <c r="AB453" s="27">
        <f>-Input!AB634</f>
        <v>0</v>
      </c>
      <c r="AC453" s="27">
        <f>-Input!AC634</f>
        <v>0</v>
      </c>
      <c r="AD453" s="313">
        <f>-Input!AD634</f>
        <v>0</v>
      </c>
      <c r="AE453" s="326">
        <f>-Input!AE634</f>
        <v>0</v>
      </c>
      <c r="AF453" s="27">
        <f>-Input!AF634</f>
        <v>0</v>
      </c>
      <c r="AG453" s="27">
        <f>-Input!AG634</f>
        <v>0</v>
      </c>
      <c r="AH453" s="27">
        <f>-Input!AH634</f>
        <v>0</v>
      </c>
      <c r="AI453" s="313">
        <f>-Input!AI634</f>
        <v>0</v>
      </c>
      <c r="AJ453" s="326">
        <f t="shared" si="531"/>
        <v>0</v>
      </c>
      <c r="AK453" s="27">
        <f t="shared" si="531"/>
        <v>0</v>
      </c>
      <c r="AL453" s="27">
        <f t="shared" si="531"/>
        <v>0</v>
      </c>
      <c r="AM453" s="27">
        <f t="shared" si="531"/>
        <v>0</v>
      </c>
      <c r="AN453" s="313">
        <f t="shared" si="531"/>
        <v>0</v>
      </c>
    </row>
    <row r="454" spans="1:40" outlineLevel="2">
      <c r="A454" s="882">
        <f>ROW()</f>
        <v>454</v>
      </c>
      <c r="B454" s="453"/>
      <c r="D454" s="452" t="s">
        <v>583</v>
      </c>
      <c r="H454" s="458"/>
      <c r="I454" s="458"/>
      <c r="J454" s="459"/>
      <c r="K454" s="458"/>
      <c r="L454" s="458"/>
      <c r="M454" s="458"/>
      <c r="N454" s="458"/>
      <c r="O454" s="459"/>
      <c r="P454" s="458"/>
      <c r="Q454" s="458"/>
      <c r="R454" s="458"/>
      <c r="S454" s="463"/>
      <c r="T454" s="27">
        <f>-Input!T635</f>
        <v>0</v>
      </c>
      <c r="U454" s="439">
        <f>-Input!U635</f>
        <v>0</v>
      </c>
      <c r="V454" s="439">
        <f>-Input!V635</f>
        <v>0</v>
      </c>
      <c r="W454" s="439">
        <f>-Input!W635</f>
        <v>0</v>
      </c>
      <c r="X454" s="440">
        <f>-Input!X635</f>
        <v>0</v>
      </c>
      <c r="Y454" s="326">
        <f>-Input!Y635</f>
        <v>0</v>
      </c>
      <c r="Z454" s="27">
        <f>-Input!Z635</f>
        <v>0</v>
      </c>
      <c r="AA454" s="27">
        <f>-Input!AA635</f>
        <v>0</v>
      </c>
      <c r="AB454" s="27">
        <f>-Input!AB635</f>
        <v>0</v>
      </c>
      <c r="AC454" s="27">
        <f>-Input!AC635</f>
        <v>0</v>
      </c>
      <c r="AD454" s="313">
        <f>-Input!AD635</f>
        <v>0</v>
      </c>
      <c r="AE454" s="326">
        <f>-Input!AE635</f>
        <v>0</v>
      </c>
      <c r="AF454" s="27">
        <f>-Input!AF635</f>
        <v>0</v>
      </c>
      <c r="AG454" s="27">
        <f>-Input!AG635</f>
        <v>0</v>
      </c>
      <c r="AH454" s="27">
        <f>-Input!AH635</f>
        <v>0</v>
      </c>
      <c r="AI454" s="313">
        <f>-Input!AI635</f>
        <v>0</v>
      </c>
      <c r="AJ454" s="326">
        <f t="shared" si="531"/>
        <v>0</v>
      </c>
      <c r="AK454" s="27">
        <f t="shared" si="531"/>
        <v>0</v>
      </c>
      <c r="AL454" s="27">
        <f t="shared" si="531"/>
        <v>0</v>
      </c>
      <c r="AM454" s="27">
        <f t="shared" si="531"/>
        <v>0</v>
      </c>
      <c r="AN454" s="313">
        <f t="shared" si="531"/>
        <v>0</v>
      </c>
    </row>
    <row r="455" spans="1:40" outlineLevel="2">
      <c r="A455" s="882">
        <f>ROW()</f>
        <v>455</v>
      </c>
      <c r="B455" s="453"/>
      <c r="D455" s="452" t="s">
        <v>81</v>
      </c>
      <c r="H455" s="458"/>
      <c r="I455" s="458"/>
      <c r="J455" s="459"/>
      <c r="K455" s="458"/>
      <c r="L455" s="458"/>
      <c r="M455" s="458"/>
      <c r="N455" s="458"/>
      <c r="O455" s="459"/>
      <c r="P455" s="458"/>
      <c r="Q455" s="458"/>
      <c r="R455" s="458"/>
      <c r="S455" s="463"/>
      <c r="T455" s="27">
        <f>-Input!T636</f>
        <v>0</v>
      </c>
      <c r="U455" s="439">
        <f>-Input!U636</f>
        <v>0</v>
      </c>
      <c r="V455" s="439">
        <f>-Input!V636</f>
        <v>0</v>
      </c>
      <c r="W455" s="439">
        <f>-Input!W636</f>
        <v>0</v>
      </c>
      <c r="X455" s="440">
        <f>-Input!X636</f>
        <v>0</v>
      </c>
      <c r="Y455" s="326">
        <f>-Input!Y636</f>
        <v>0</v>
      </c>
      <c r="Z455" s="27">
        <f>-Input!Z636</f>
        <v>0</v>
      </c>
      <c r="AA455" s="27">
        <f>-Input!AA636</f>
        <v>0</v>
      </c>
      <c r="AB455" s="27">
        <f>-Input!AB636</f>
        <v>0</v>
      </c>
      <c r="AC455" s="27">
        <f>-Input!AC636</f>
        <v>0</v>
      </c>
      <c r="AD455" s="313">
        <f>-Input!AD636</f>
        <v>0</v>
      </c>
      <c r="AE455" s="326">
        <f>-Input!AE636</f>
        <v>0</v>
      </c>
      <c r="AF455" s="27">
        <f>-Input!AF636</f>
        <v>0</v>
      </c>
      <c r="AG455" s="27">
        <f>-Input!AG636</f>
        <v>0</v>
      </c>
      <c r="AH455" s="27">
        <f>-Input!AH636</f>
        <v>0</v>
      </c>
      <c r="AI455" s="313">
        <f>-Input!AI636</f>
        <v>0</v>
      </c>
      <c r="AJ455" s="326">
        <f t="shared" si="531"/>
        <v>0</v>
      </c>
      <c r="AK455" s="27">
        <f t="shared" si="531"/>
        <v>0</v>
      </c>
      <c r="AL455" s="27">
        <f t="shared" si="531"/>
        <v>0</v>
      </c>
      <c r="AM455" s="27">
        <f t="shared" si="531"/>
        <v>0</v>
      </c>
      <c r="AN455" s="313">
        <f t="shared" si="531"/>
        <v>0</v>
      </c>
    </row>
    <row r="456" spans="1:40" outlineLevel="2">
      <c r="A456" s="882">
        <f>ROW()</f>
        <v>456</v>
      </c>
      <c r="B456" s="453"/>
      <c r="D456" s="452" t="s">
        <v>28</v>
      </c>
      <c r="H456" s="458"/>
      <c r="I456" s="458"/>
      <c r="J456" s="459"/>
      <c r="K456" s="458"/>
      <c r="L456" s="458"/>
      <c r="M456" s="458"/>
      <c r="N456" s="458"/>
      <c r="O456" s="459"/>
      <c r="P456" s="458"/>
      <c r="Q456" s="458"/>
      <c r="R456" s="458"/>
      <c r="S456" s="463"/>
      <c r="T456" s="27">
        <f>-Input!T637</f>
        <v>0</v>
      </c>
      <c r="U456" s="439">
        <f>-Input!U637</f>
        <v>0</v>
      </c>
      <c r="V456" s="439">
        <f>-Input!V637</f>
        <v>0</v>
      </c>
      <c r="W456" s="439">
        <f>-Input!W637</f>
        <v>0</v>
      </c>
      <c r="X456" s="440">
        <f>-Input!X637</f>
        <v>0</v>
      </c>
      <c r="Y456" s="326">
        <f>-Input!Y637</f>
        <v>0</v>
      </c>
      <c r="Z456" s="27">
        <f>-Input!Z637</f>
        <v>0</v>
      </c>
      <c r="AA456" s="27">
        <f>-Input!AA637</f>
        <v>0</v>
      </c>
      <c r="AB456" s="27">
        <f>-Input!AB637</f>
        <v>0</v>
      </c>
      <c r="AC456" s="27">
        <f>-Input!AC637</f>
        <v>0</v>
      </c>
      <c r="AD456" s="313">
        <f>-Input!AD637</f>
        <v>0</v>
      </c>
      <c r="AE456" s="326">
        <f>-Input!AE637</f>
        <v>0</v>
      </c>
      <c r="AF456" s="27">
        <f>-Input!AF637</f>
        <v>0</v>
      </c>
      <c r="AG456" s="27">
        <f>-Input!AG637</f>
        <v>0</v>
      </c>
      <c r="AH456" s="27">
        <f>-Input!AH637</f>
        <v>0</v>
      </c>
      <c r="AI456" s="313">
        <f>-Input!AI637</f>
        <v>0</v>
      </c>
      <c r="AJ456" s="326">
        <f t="shared" si="531"/>
        <v>0</v>
      </c>
      <c r="AK456" s="27">
        <f t="shared" si="531"/>
        <v>0</v>
      </c>
      <c r="AL456" s="27">
        <f t="shared" si="531"/>
        <v>0</v>
      </c>
      <c r="AM456" s="27">
        <f t="shared" si="531"/>
        <v>0</v>
      </c>
      <c r="AN456" s="313">
        <f t="shared" si="531"/>
        <v>0</v>
      </c>
    </row>
    <row r="457" spans="1:40" outlineLevel="2">
      <c r="A457" s="882">
        <f>ROW()</f>
        <v>457</v>
      </c>
      <c r="B457" s="453"/>
      <c r="D457" s="456" t="s">
        <v>443</v>
      </c>
      <c r="E457" s="456"/>
      <c r="F457" s="456"/>
      <c r="G457" s="456"/>
      <c r="H457" s="460"/>
      <c r="I457" s="460"/>
      <c r="J457" s="461"/>
      <c r="K457" s="460"/>
      <c r="L457" s="460"/>
      <c r="M457" s="460"/>
      <c r="N457" s="460"/>
      <c r="O457" s="461"/>
      <c r="P457" s="460"/>
      <c r="Q457" s="460"/>
      <c r="R457" s="460"/>
      <c r="S457" s="465"/>
      <c r="T457" s="30">
        <f>-Input!T638</f>
        <v>0</v>
      </c>
      <c r="U457" s="441">
        <f>-Input!U638</f>
        <v>0</v>
      </c>
      <c r="V457" s="441">
        <f>-Input!V638</f>
        <v>0</v>
      </c>
      <c r="W457" s="441">
        <f>-Input!W638</f>
        <v>0</v>
      </c>
      <c r="X457" s="442">
        <f>-Input!X638</f>
        <v>0</v>
      </c>
      <c r="Y457" s="341">
        <f>-Input!Y638</f>
        <v>0</v>
      </c>
      <c r="Z457" s="159">
        <f>-Input!Z638</f>
        <v>0</v>
      </c>
      <c r="AA457" s="159">
        <f>-Input!AA638</f>
        <v>0</v>
      </c>
      <c r="AB457" s="159">
        <f>-Input!AB638</f>
        <v>0</v>
      </c>
      <c r="AC457" s="159">
        <f>-Input!AC638</f>
        <v>0</v>
      </c>
      <c r="AD457" s="339">
        <f>-Input!AD638</f>
        <v>0</v>
      </c>
      <c r="AE457" s="341">
        <f>-Input!AE638</f>
        <v>0</v>
      </c>
      <c r="AF457" s="159">
        <f>-Input!AF638</f>
        <v>0</v>
      </c>
      <c r="AG457" s="159">
        <f>-Input!AG638</f>
        <v>0</v>
      </c>
      <c r="AH457" s="159">
        <f>-Input!AH638</f>
        <v>0</v>
      </c>
      <c r="AI457" s="339">
        <f>-Input!AI638</f>
        <v>0</v>
      </c>
      <c r="AJ457" s="341">
        <f t="shared" si="531"/>
        <v>0</v>
      </c>
      <c r="AK457" s="159">
        <f t="shared" si="531"/>
        <v>0</v>
      </c>
      <c r="AL457" s="159">
        <f t="shared" si="531"/>
        <v>0</v>
      </c>
      <c r="AM457" s="159">
        <f t="shared" si="531"/>
        <v>0</v>
      </c>
      <c r="AN457" s="339">
        <f t="shared" si="531"/>
        <v>0</v>
      </c>
    </row>
    <row r="458" spans="1:40" outlineLevel="2">
      <c r="A458" s="882">
        <f>ROW()</f>
        <v>458</v>
      </c>
      <c r="B458" s="453"/>
      <c r="D458" s="452" t="s">
        <v>24</v>
      </c>
      <c r="F458" s="454"/>
      <c r="G458" s="454"/>
      <c r="H458" s="448"/>
      <c r="I458" s="448"/>
      <c r="J458" s="464"/>
      <c r="K458" s="448"/>
      <c r="L458" s="448"/>
      <c r="M458" s="448"/>
      <c r="N458" s="448"/>
      <c r="O458" s="464"/>
      <c r="P458" s="448"/>
      <c r="Q458" s="448"/>
      <c r="R458" s="448"/>
      <c r="S458" s="449"/>
      <c r="T458" s="439">
        <f t="shared" ref="T458:AN458" si="532">SUM(T442:T457)</f>
        <v>-1.3305849058701202E-2</v>
      </c>
      <c r="U458" s="439">
        <f t="shared" si="532"/>
        <v>-2.6611698117402403E-2</v>
      </c>
      <c r="V458" s="439">
        <f t="shared" si="532"/>
        <v>-2.6611698117402403E-2</v>
      </c>
      <c r="W458" s="439">
        <f t="shared" si="532"/>
        <v>-2.66116981174024E-2</v>
      </c>
      <c r="X458" s="440">
        <f t="shared" si="532"/>
        <v>-2.66116981174024E-2</v>
      </c>
      <c r="Y458" s="443">
        <f t="shared" si="532"/>
        <v>-1.3305849058701202E-2</v>
      </c>
      <c r="Z458" s="439">
        <f t="shared" si="532"/>
        <v>-2.66116981174024E-2</v>
      </c>
      <c r="AA458" s="439">
        <f t="shared" si="532"/>
        <v>-2.6611698117402403E-2</v>
      </c>
      <c r="AB458" s="439">
        <f t="shared" si="532"/>
        <v>-2.6611698117402403E-2</v>
      </c>
      <c r="AC458" s="439">
        <f t="shared" si="532"/>
        <v>-2.6611698117402403E-2</v>
      </c>
      <c r="AD458" s="440">
        <f t="shared" si="532"/>
        <v>-2.6611698117402403E-2</v>
      </c>
      <c r="AE458" s="443">
        <f t="shared" si="532"/>
        <v>-2.6441147926693345E-2</v>
      </c>
      <c r="AF458" s="439">
        <f t="shared" si="532"/>
        <v>-2.6441147926693345E-2</v>
      </c>
      <c r="AG458" s="439">
        <f t="shared" si="532"/>
        <v>-2.6441147926693345E-2</v>
      </c>
      <c r="AH458" s="439">
        <f t="shared" si="532"/>
        <v>-2.6441147926693345E-2</v>
      </c>
      <c r="AI458" s="440">
        <f t="shared" si="532"/>
        <v>-2.6441147926693345E-2</v>
      </c>
      <c r="AJ458" s="443">
        <f t="shared" si="532"/>
        <v>-1.7596505216108775E-2</v>
      </c>
      <c r="AK458" s="439">
        <f t="shared" si="532"/>
        <v>-1.2248710412755435E-2</v>
      </c>
      <c r="AL458" s="439">
        <f t="shared" si="532"/>
        <v>-1.2248710412755435E-2</v>
      </c>
      <c r="AM458" s="439">
        <f t="shared" si="532"/>
        <v>-1.2248710412755435E-2</v>
      </c>
      <c r="AN458" s="440">
        <f t="shared" si="532"/>
        <v>-1.2248710412755435E-2</v>
      </c>
    </row>
    <row r="459" spans="1:40" outlineLevel="1">
      <c r="A459" s="732" t="s">
        <v>299</v>
      </c>
      <c r="B459" s="733"/>
      <c r="C459" s="881"/>
      <c r="D459" s="733"/>
      <c r="E459" s="733"/>
      <c r="F459" s="733"/>
      <c r="G459" s="730"/>
      <c r="H459" s="733"/>
      <c r="I459" s="730"/>
      <c r="J459" s="729"/>
      <c r="K459" s="730"/>
      <c r="L459" s="730"/>
      <c r="M459" s="730"/>
      <c r="N459" s="730"/>
      <c r="O459" s="729"/>
      <c r="P459" s="730"/>
      <c r="Q459" s="730"/>
      <c r="R459" s="730"/>
      <c r="S459" s="731"/>
      <c r="T459" s="730"/>
      <c r="U459" s="730"/>
      <c r="V459" s="730"/>
      <c r="W459" s="730"/>
      <c r="X459" s="731"/>
      <c r="Y459" s="729"/>
      <c r="Z459" s="730"/>
      <c r="AA459" s="730"/>
      <c r="AB459" s="730"/>
      <c r="AC459" s="730"/>
      <c r="AD459" s="731"/>
      <c r="AE459" s="729"/>
      <c r="AF459" s="730"/>
      <c r="AG459" s="730"/>
      <c r="AH459" s="730"/>
      <c r="AI459" s="731"/>
      <c r="AJ459" s="729"/>
      <c r="AK459" s="730"/>
      <c r="AL459" s="730"/>
      <c r="AM459" s="730"/>
      <c r="AN459" s="731"/>
    </row>
    <row r="460" spans="1:40" outlineLevel="2">
      <c r="A460" s="882">
        <f>ROW()</f>
        <v>460</v>
      </c>
      <c r="B460" s="453"/>
      <c r="D460" s="452" t="s">
        <v>300</v>
      </c>
      <c r="H460" s="458"/>
      <c r="I460" s="458"/>
      <c r="J460" s="459"/>
      <c r="K460" s="458"/>
      <c r="L460" s="458"/>
      <c r="M460" s="458"/>
      <c r="N460" s="458"/>
      <c r="O460" s="324"/>
      <c r="P460" s="157"/>
      <c r="Q460" s="157"/>
      <c r="R460" s="157"/>
      <c r="S460" s="320"/>
      <c r="T460" s="157"/>
      <c r="U460" s="27"/>
      <c r="V460" s="27"/>
      <c r="W460" s="27"/>
      <c r="X460" s="313"/>
      <c r="Y460" s="326"/>
      <c r="Z460" s="27"/>
      <c r="AA460" s="27"/>
      <c r="AB460" s="27"/>
      <c r="AC460" s="27"/>
      <c r="AD460" s="313"/>
      <c r="AE460" s="326"/>
      <c r="AF460" s="27"/>
      <c r="AG460" s="27"/>
      <c r="AH460" s="27"/>
      <c r="AI460" s="313"/>
      <c r="AJ460" s="326"/>
      <c r="AK460" s="27"/>
      <c r="AL460" s="27"/>
      <c r="AM460" s="27"/>
      <c r="AN460" s="313"/>
    </row>
    <row r="461" spans="1:40" outlineLevel="2">
      <c r="A461" s="882">
        <f>ROW()</f>
        <v>461</v>
      </c>
      <c r="B461" s="453"/>
      <c r="D461" s="452" t="s">
        <v>301</v>
      </c>
      <c r="H461" s="458"/>
      <c r="I461" s="458"/>
      <c r="J461" s="459"/>
      <c r="K461" s="458"/>
      <c r="L461" s="458"/>
      <c r="M461" s="458"/>
      <c r="N461" s="458"/>
      <c r="O461" s="324"/>
      <c r="P461" s="157"/>
      <c r="Q461" s="157"/>
      <c r="R461" s="157"/>
      <c r="S461" s="320"/>
      <c r="T461" s="157"/>
      <c r="U461" s="27"/>
      <c r="V461" s="27"/>
      <c r="W461" s="27"/>
      <c r="X461" s="313"/>
      <c r="Y461" s="326"/>
      <c r="Z461" s="27"/>
      <c r="AA461" s="27"/>
      <c r="AB461" s="27"/>
      <c r="AC461" s="27"/>
      <c r="AD461" s="313"/>
      <c r="AE461" s="326"/>
      <c r="AF461" s="27"/>
      <c r="AG461" s="27"/>
      <c r="AH461" s="27"/>
      <c r="AI461" s="313"/>
      <c r="AJ461" s="326"/>
      <c r="AK461" s="27"/>
      <c r="AL461" s="27"/>
      <c r="AM461" s="27"/>
      <c r="AN461" s="313"/>
    </row>
    <row r="462" spans="1:40" outlineLevel="2">
      <c r="A462" s="882">
        <f>ROW()</f>
        <v>462</v>
      </c>
      <c r="B462" s="453"/>
      <c r="D462" s="452" t="s">
        <v>29</v>
      </c>
      <c r="H462" s="458"/>
      <c r="I462" s="458"/>
      <c r="J462" s="459"/>
      <c r="K462" s="458"/>
      <c r="L462" s="458"/>
      <c r="M462" s="458"/>
      <c r="N462" s="458"/>
      <c r="O462" s="324"/>
      <c r="P462" s="157"/>
      <c r="Q462" s="157"/>
      <c r="R462" s="157"/>
      <c r="S462" s="320"/>
      <c r="T462" s="157"/>
      <c r="U462" s="27"/>
      <c r="V462" s="27"/>
      <c r="W462" s="27"/>
      <c r="X462" s="313"/>
      <c r="Y462" s="326"/>
      <c r="Z462" s="27"/>
      <c r="AA462" s="27"/>
      <c r="AB462" s="27"/>
      <c r="AC462" s="27"/>
      <c r="AD462" s="313"/>
      <c r="AE462" s="326"/>
      <c r="AF462" s="27"/>
      <c r="AG462" s="27"/>
      <c r="AH462" s="27"/>
      <c r="AI462" s="313"/>
      <c r="AJ462" s="326"/>
      <c r="AK462" s="27"/>
      <c r="AL462" s="27"/>
      <c r="AM462" s="27"/>
      <c r="AN462" s="313"/>
    </row>
    <row r="463" spans="1:40" outlineLevel="2">
      <c r="A463" s="882">
        <f>ROW()</f>
        <v>463</v>
      </c>
      <c r="B463" s="453"/>
      <c r="D463" s="452" t="s">
        <v>30</v>
      </c>
      <c r="H463" s="458"/>
      <c r="I463" s="458"/>
      <c r="J463" s="459"/>
      <c r="K463" s="458"/>
      <c r="L463" s="458"/>
      <c r="M463" s="458"/>
      <c r="N463" s="458"/>
      <c r="O463" s="324"/>
      <c r="P463" s="157"/>
      <c r="Q463" s="157"/>
      <c r="R463" s="157"/>
      <c r="S463" s="320"/>
      <c r="T463" s="157"/>
      <c r="U463" s="27"/>
      <c r="V463" s="27"/>
      <c r="W463" s="27"/>
      <c r="X463" s="313"/>
      <c r="Y463" s="326"/>
      <c r="Z463" s="27"/>
      <c r="AA463" s="27"/>
      <c r="AB463" s="27"/>
      <c r="AC463" s="27"/>
      <c r="AD463" s="313"/>
      <c r="AE463" s="326"/>
      <c r="AF463" s="27"/>
      <c r="AG463" s="27"/>
      <c r="AH463" s="27"/>
      <c r="AI463" s="313"/>
      <c r="AJ463" s="326"/>
      <c r="AK463" s="27"/>
      <c r="AL463" s="27"/>
      <c r="AM463" s="27"/>
      <c r="AN463" s="313"/>
    </row>
    <row r="464" spans="1:40" outlineLevel="2">
      <c r="A464" s="882">
        <f>ROW()</f>
        <v>464</v>
      </c>
      <c r="B464" s="453"/>
      <c r="D464" s="452" t="s">
        <v>31</v>
      </c>
      <c r="H464" s="458"/>
      <c r="I464" s="458"/>
      <c r="J464" s="459"/>
      <c r="K464" s="458"/>
      <c r="L464" s="458"/>
      <c r="M464" s="458"/>
      <c r="N464" s="458"/>
      <c r="O464" s="324"/>
      <c r="P464" s="157"/>
      <c r="Q464" s="157"/>
      <c r="R464" s="157"/>
      <c r="S464" s="320"/>
      <c r="T464" s="157"/>
      <c r="U464" s="27"/>
      <c r="V464" s="27"/>
      <c r="W464" s="27"/>
      <c r="X464" s="313"/>
      <c r="Y464" s="326"/>
      <c r="Z464" s="27"/>
      <c r="AA464" s="27"/>
      <c r="AB464" s="27"/>
      <c r="AC464" s="27"/>
      <c r="AD464" s="313"/>
      <c r="AE464" s="326"/>
      <c r="AF464" s="27"/>
      <c r="AG464" s="27"/>
      <c r="AH464" s="27"/>
      <c r="AI464" s="313"/>
      <c r="AJ464" s="326"/>
      <c r="AK464" s="27"/>
      <c r="AL464" s="27"/>
      <c r="AM464" s="27"/>
      <c r="AN464" s="313"/>
    </row>
    <row r="465" spans="1:40" outlineLevel="2">
      <c r="A465" s="882">
        <f>ROW()</f>
        <v>465</v>
      </c>
      <c r="B465" s="453"/>
      <c r="D465" s="452" t="s">
        <v>32</v>
      </c>
      <c r="H465" s="458"/>
      <c r="I465" s="458"/>
      <c r="J465" s="459"/>
      <c r="K465" s="458"/>
      <c r="L465" s="458"/>
      <c r="M465" s="458"/>
      <c r="N465" s="458"/>
      <c r="O465" s="324"/>
      <c r="P465" s="157"/>
      <c r="Q465" s="157"/>
      <c r="R465" s="157"/>
      <c r="S465" s="320"/>
      <c r="T465" s="157"/>
      <c r="U465" s="27"/>
      <c r="V465" s="27"/>
      <c r="W465" s="27"/>
      <c r="X465" s="313"/>
      <c r="Y465" s="326"/>
      <c r="Z465" s="27"/>
      <c r="AA465" s="27"/>
      <c r="AB465" s="27"/>
      <c r="AC465" s="27"/>
      <c r="AD465" s="313"/>
      <c r="AE465" s="326"/>
      <c r="AF465" s="27"/>
      <c r="AG465" s="27"/>
      <c r="AH465" s="27"/>
      <c r="AI465" s="313"/>
      <c r="AJ465" s="326"/>
      <c r="AK465" s="27"/>
      <c r="AL465" s="27"/>
      <c r="AM465" s="27"/>
      <c r="AN465" s="313"/>
    </row>
    <row r="466" spans="1:40" outlineLevel="2">
      <c r="A466" s="882">
        <f>ROW()</f>
        <v>466</v>
      </c>
      <c r="B466" s="453"/>
      <c r="D466" s="452" t="s">
        <v>33</v>
      </c>
      <c r="H466" s="458"/>
      <c r="I466" s="458"/>
      <c r="J466" s="459"/>
      <c r="K466" s="458"/>
      <c r="L466" s="458"/>
      <c r="M466" s="458"/>
      <c r="N466" s="458"/>
      <c r="O466" s="324"/>
      <c r="P466" s="157"/>
      <c r="Q466" s="157"/>
      <c r="R466" s="157"/>
      <c r="S466" s="320"/>
      <c r="T466" s="157"/>
      <c r="U466" s="27"/>
      <c r="V466" s="27"/>
      <c r="W466" s="27"/>
      <c r="X466" s="313"/>
      <c r="Y466" s="326"/>
      <c r="Z466" s="27"/>
      <c r="AA466" s="27"/>
      <c r="AB466" s="27"/>
      <c r="AC466" s="27"/>
      <c r="AD466" s="313"/>
      <c r="AE466" s="326"/>
      <c r="AF466" s="27"/>
      <c r="AG466" s="27"/>
      <c r="AH466" s="27"/>
      <c r="AI466" s="313"/>
      <c r="AJ466" s="326"/>
      <c r="AK466" s="27"/>
      <c r="AL466" s="27"/>
      <c r="AM466" s="27"/>
      <c r="AN466" s="313"/>
    </row>
    <row r="467" spans="1:40" outlineLevel="2">
      <c r="A467" s="882">
        <f>ROW()</f>
        <v>467</v>
      </c>
      <c r="B467" s="453"/>
      <c r="D467" s="452" t="s">
        <v>27</v>
      </c>
      <c r="H467" s="458"/>
      <c r="I467" s="458"/>
      <c r="J467" s="459"/>
      <c r="K467" s="458"/>
      <c r="L467" s="458"/>
      <c r="M467" s="458"/>
      <c r="N467" s="458"/>
      <c r="O467" s="324"/>
      <c r="P467" s="157"/>
      <c r="Q467" s="157"/>
      <c r="R467" s="157"/>
      <c r="S467" s="320"/>
      <c r="T467" s="157"/>
      <c r="U467" s="27"/>
      <c r="V467" s="27"/>
      <c r="W467" s="27"/>
      <c r="X467" s="313"/>
      <c r="Y467" s="326"/>
      <c r="Z467" s="27"/>
      <c r="AA467" s="27"/>
      <c r="AB467" s="27"/>
      <c r="AC467" s="27"/>
      <c r="AD467" s="313"/>
      <c r="AE467" s="326"/>
      <c r="AF467" s="27"/>
      <c r="AG467" s="27"/>
      <c r="AH467" s="27"/>
      <c r="AI467" s="313"/>
      <c r="AJ467" s="326"/>
      <c r="AK467" s="27"/>
      <c r="AL467" s="27"/>
      <c r="AM467" s="27"/>
      <c r="AN467" s="313"/>
    </row>
    <row r="468" spans="1:40" outlineLevel="2">
      <c r="A468" s="882">
        <f>ROW()</f>
        <v>468</v>
      </c>
      <c r="B468" s="453"/>
      <c r="D468" s="452" t="s">
        <v>34</v>
      </c>
      <c r="H468" s="458"/>
      <c r="I468" s="458"/>
      <c r="J468" s="459"/>
      <c r="K468" s="458"/>
      <c r="L468" s="458"/>
      <c r="M468" s="458"/>
      <c r="N468" s="458"/>
      <c r="O468" s="324"/>
      <c r="P468" s="157"/>
      <c r="Q468" s="157"/>
      <c r="R468" s="157"/>
      <c r="S468" s="320"/>
      <c r="T468" s="157"/>
      <c r="U468" s="27"/>
      <c r="V468" s="27"/>
      <c r="W468" s="27"/>
      <c r="X468" s="313"/>
      <c r="Y468" s="326"/>
      <c r="Z468" s="27"/>
      <c r="AA468" s="27"/>
      <c r="AB468" s="27"/>
      <c r="AC468" s="27"/>
      <c r="AD468" s="313"/>
      <c r="AE468" s="326"/>
      <c r="AF468" s="27"/>
      <c r="AG468" s="27"/>
      <c r="AH468" s="27"/>
      <c r="AI468" s="313"/>
      <c r="AJ468" s="326"/>
      <c r="AK468" s="27"/>
      <c r="AL468" s="27"/>
      <c r="AM468" s="27"/>
      <c r="AN468" s="313"/>
    </row>
    <row r="469" spans="1:40" outlineLevel="2">
      <c r="A469" s="882">
        <f>ROW()</f>
        <v>469</v>
      </c>
      <c r="B469" s="453"/>
      <c r="D469" s="452" t="s">
        <v>35</v>
      </c>
      <c r="H469" s="458"/>
      <c r="I469" s="458"/>
      <c r="J469" s="459"/>
      <c r="K469" s="458"/>
      <c r="L469" s="458"/>
      <c r="M469" s="458"/>
      <c r="N469" s="458"/>
      <c r="O469" s="324"/>
      <c r="P469" s="157"/>
      <c r="Q469" s="157"/>
      <c r="R469" s="157"/>
      <c r="S469" s="320"/>
      <c r="T469" s="157"/>
      <c r="U469" s="27"/>
      <c r="V469" s="27"/>
      <c r="W469" s="27"/>
      <c r="X469" s="313"/>
      <c r="Y469" s="326"/>
      <c r="Z469" s="27"/>
      <c r="AA469" s="27"/>
      <c r="AB469" s="27"/>
      <c r="AC469" s="27"/>
      <c r="AD469" s="313"/>
      <c r="AE469" s="326"/>
      <c r="AF469" s="27"/>
      <c r="AG469" s="27"/>
      <c r="AH469" s="27"/>
      <c r="AI469" s="313"/>
      <c r="AJ469" s="326"/>
      <c r="AK469" s="27"/>
      <c r="AL469" s="27"/>
      <c r="AM469" s="27"/>
      <c r="AN469" s="313"/>
    </row>
    <row r="470" spans="1:40" outlineLevel="2">
      <c r="A470" s="882">
        <f>ROW()</f>
        <v>470</v>
      </c>
      <c r="B470" s="453"/>
      <c r="D470" s="452" t="s">
        <v>302</v>
      </c>
      <c r="H470" s="458"/>
      <c r="I470" s="458"/>
      <c r="J470" s="459"/>
      <c r="K470" s="458"/>
      <c r="L470" s="458"/>
      <c r="M470" s="458"/>
      <c r="N470" s="458"/>
      <c r="O470" s="324"/>
      <c r="P470" s="157"/>
      <c r="Q470" s="157"/>
      <c r="R470" s="157"/>
      <c r="S470" s="320"/>
      <c r="T470" s="157"/>
      <c r="U470" s="27"/>
      <c r="V470" s="27"/>
      <c r="W470" s="27"/>
      <c r="X470" s="313"/>
      <c r="Y470" s="326"/>
      <c r="Z470" s="27"/>
      <c r="AA470" s="27"/>
      <c r="AB470" s="27"/>
      <c r="AC470" s="27"/>
      <c r="AD470" s="313"/>
      <c r="AE470" s="326"/>
      <c r="AF470" s="27"/>
      <c r="AG470" s="27"/>
      <c r="AH470" s="27"/>
      <c r="AI470" s="313"/>
      <c r="AJ470" s="326"/>
      <c r="AK470" s="27"/>
      <c r="AL470" s="27"/>
      <c r="AM470" s="27"/>
      <c r="AN470" s="313"/>
    </row>
    <row r="471" spans="1:40" outlineLevel="2">
      <c r="A471" s="882">
        <f>ROW()</f>
        <v>471</v>
      </c>
      <c r="B471" s="453"/>
      <c r="D471" s="452" t="s">
        <v>36</v>
      </c>
      <c r="H471" s="458"/>
      <c r="I471" s="458"/>
      <c r="J471" s="459"/>
      <c r="K471" s="458"/>
      <c r="L471" s="458"/>
      <c r="M471" s="458"/>
      <c r="N471" s="458"/>
      <c r="O471" s="324"/>
      <c r="P471" s="157"/>
      <c r="Q471" s="157"/>
      <c r="R471" s="157"/>
      <c r="S471" s="320"/>
      <c r="T471" s="157"/>
      <c r="U471" s="27"/>
      <c r="V471" s="27"/>
      <c r="W471" s="27"/>
      <c r="X471" s="313"/>
      <c r="Y471" s="326"/>
      <c r="Z471" s="27"/>
      <c r="AA471" s="27"/>
      <c r="AB471" s="27"/>
      <c r="AC471" s="27"/>
      <c r="AD471" s="313"/>
      <c r="AE471" s="326"/>
      <c r="AF471" s="27"/>
      <c r="AG471" s="27"/>
      <c r="AH471" s="27"/>
      <c r="AI471" s="313"/>
      <c r="AJ471" s="326"/>
      <c r="AK471" s="27"/>
      <c r="AL471" s="27"/>
      <c r="AM471" s="27"/>
      <c r="AN471" s="313"/>
    </row>
    <row r="472" spans="1:40" outlineLevel="2">
      <c r="A472" s="882">
        <f>ROW()</f>
        <v>472</v>
      </c>
      <c r="B472" s="453"/>
      <c r="D472" s="452" t="s">
        <v>583</v>
      </c>
      <c r="H472" s="458"/>
      <c r="I472" s="458"/>
      <c r="J472" s="459"/>
      <c r="K472" s="458"/>
      <c r="L472" s="458"/>
      <c r="M472" s="458"/>
      <c r="N472" s="458"/>
      <c r="O472" s="324"/>
      <c r="P472" s="157"/>
      <c r="Q472" s="157"/>
      <c r="R472" s="157"/>
      <c r="S472" s="320"/>
      <c r="T472" s="157"/>
      <c r="U472" s="27"/>
      <c r="V472" s="27"/>
      <c r="W472" s="27"/>
      <c r="X472" s="313"/>
      <c r="Y472" s="326"/>
      <c r="Z472" s="27"/>
      <c r="AA472" s="27"/>
      <c r="AB472" s="27"/>
      <c r="AC472" s="27"/>
      <c r="AD472" s="313"/>
      <c r="AE472" s="326"/>
      <c r="AF472" s="27"/>
      <c r="AG472" s="27"/>
      <c r="AH472" s="27"/>
      <c r="AI472" s="313"/>
      <c r="AJ472" s="326"/>
      <c r="AK472" s="27"/>
      <c r="AL472" s="27"/>
      <c r="AM472" s="27"/>
      <c r="AN472" s="313"/>
    </row>
    <row r="473" spans="1:40" outlineLevel="2">
      <c r="A473" s="882">
        <f>ROW()</f>
        <v>473</v>
      </c>
      <c r="B473" s="453"/>
      <c r="D473" s="452" t="s">
        <v>81</v>
      </c>
      <c r="H473" s="458"/>
      <c r="I473" s="458"/>
      <c r="J473" s="459"/>
      <c r="K473" s="458"/>
      <c r="L473" s="458"/>
      <c r="M473" s="458"/>
      <c r="N473" s="458"/>
      <c r="O473" s="324"/>
      <c r="P473" s="157"/>
      <c r="Q473" s="157"/>
      <c r="R473" s="157"/>
      <c r="S473" s="320"/>
      <c r="T473" s="157"/>
      <c r="U473" s="27"/>
      <c r="V473" s="27"/>
      <c r="W473" s="27"/>
      <c r="X473" s="313"/>
      <c r="Y473" s="326"/>
      <c r="Z473" s="27"/>
      <c r="AA473" s="27"/>
      <c r="AB473" s="27"/>
      <c r="AC473" s="27"/>
      <c r="AD473" s="313"/>
      <c r="AE473" s="326"/>
      <c r="AF473" s="27"/>
      <c r="AG473" s="27"/>
      <c r="AH473" s="27"/>
      <c r="AI473" s="313"/>
      <c r="AJ473" s="326"/>
      <c r="AK473" s="27"/>
      <c r="AL473" s="27"/>
      <c r="AM473" s="27"/>
      <c r="AN473" s="313"/>
    </row>
    <row r="474" spans="1:40" outlineLevel="2">
      <c r="A474" s="882">
        <f>ROW()</f>
        <v>474</v>
      </c>
      <c r="B474" s="453"/>
      <c r="D474" s="452" t="s">
        <v>28</v>
      </c>
      <c r="H474" s="458"/>
      <c r="I474" s="458"/>
      <c r="J474" s="459"/>
      <c r="K474" s="458"/>
      <c r="L474" s="458"/>
      <c r="M474" s="458"/>
      <c r="N474" s="458"/>
      <c r="O474" s="324"/>
      <c r="P474" s="157"/>
      <c r="Q474" s="157"/>
      <c r="R474" s="157"/>
      <c r="S474" s="320"/>
      <c r="T474" s="157"/>
      <c r="U474" s="27"/>
      <c r="V474" s="27"/>
      <c r="W474" s="27"/>
      <c r="X474" s="313"/>
      <c r="Y474" s="326"/>
      <c r="Z474" s="27"/>
      <c r="AA474" s="27"/>
      <c r="AB474" s="27"/>
      <c r="AC474" s="27"/>
      <c r="AD474" s="313"/>
      <c r="AE474" s="326"/>
      <c r="AF474" s="27"/>
      <c r="AG474" s="27"/>
      <c r="AH474" s="27"/>
      <c r="AI474" s="313"/>
      <c r="AJ474" s="326"/>
      <c r="AK474" s="27"/>
      <c r="AL474" s="27"/>
      <c r="AM474" s="27"/>
      <c r="AN474" s="313"/>
    </row>
    <row r="475" spans="1:40" outlineLevel="2">
      <c r="A475" s="882">
        <f>ROW()</f>
        <v>475</v>
      </c>
      <c r="B475" s="453"/>
      <c r="D475" s="456" t="s">
        <v>443</v>
      </c>
      <c r="E475" s="456"/>
      <c r="F475" s="456"/>
      <c r="G475" s="456"/>
      <c r="H475" s="460"/>
      <c r="I475" s="460"/>
      <c r="J475" s="461"/>
      <c r="K475" s="460"/>
      <c r="L475" s="460"/>
      <c r="M475" s="460"/>
      <c r="N475" s="460"/>
      <c r="O475" s="325"/>
      <c r="P475" s="158"/>
      <c r="Q475" s="158"/>
      <c r="R475" s="158"/>
      <c r="S475" s="321"/>
      <c r="T475" s="158"/>
      <c r="U475" s="159"/>
      <c r="V475" s="159"/>
      <c r="W475" s="159"/>
      <c r="X475" s="339"/>
      <c r="Y475" s="341"/>
      <c r="Z475" s="159"/>
      <c r="AA475" s="159"/>
      <c r="AB475" s="159"/>
      <c r="AC475" s="159"/>
      <c r="AD475" s="339"/>
      <c r="AE475" s="341"/>
      <c r="AF475" s="159"/>
      <c r="AG475" s="159"/>
      <c r="AH475" s="159"/>
      <c r="AI475" s="339"/>
      <c r="AJ475" s="341"/>
      <c r="AK475" s="159"/>
      <c r="AL475" s="159"/>
      <c r="AM475" s="159"/>
      <c r="AN475" s="339"/>
    </row>
    <row r="476" spans="1:40" outlineLevel="2">
      <c r="A476" s="882">
        <f>ROW()</f>
        <v>476</v>
      </c>
      <c r="B476" s="453"/>
      <c r="D476" s="452" t="s">
        <v>24</v>
      </c>
      <c r="F476" s="454"/>
      <c r="G476" s="454"/>
      <c r="H476" s="448"/>
      <c r="I476" s="448"/>
      <c r="J476" s="464"/>
      <c r="K476" s="448"/>
      <c r="L476" s="448"/>
      <c r="M476" s="448"/>
      <c r="N476" s="448"/>
      <c r="O476" s="443"/>
      <c r="P476" s="439"/>
      <c r="Q476" s="439"/>
      <c r="R476" s="439"/>
      <c r="S476" s="440"/>
      <c r="T476" s="439"/>
      <c r="U476" s="439"/>
      <c r="V476" s="439"/>
      <c r="W476" s="439"/>
      <c r="X476" s="440"/>
      <c r="Y476" s="443"/>
      <c r="Z476" s="439"/>
      <c r="AA476" s="439"/>
      <c r="AB476" s="439"/>
      <c r="AC476" s="439"/>
      <c r="AD476" s="440"/>
      <c r="AE476" s="443"/>
      <c r="AF476" s="439"/>
      <c r="AG476" s="439"/>
      <c r="AH476" s="439"/>
      <c r="AI476" s="440"/>
      <c r="AJ476" s="443"/>
      <c r="AK476" s="439"/>
      <c r="AL476" s="439"/>
      <c r="AM476" s="439"/>
      <c r="AN476" s="440"/>
    </row>
    <row r="477" spans="1:40" outlineLevel="1">
      <c r="A477" s="732" t="s">
        <v>22</v>
      </c>
      <c r="B477" s="733"/>
      <c r="C477" s="881"/>
      <c r="D477" s="733"/>
      <c r="E477" s="733"/>
      <c r="F477" s="733"/>
      <c r="G477" s="730"/>
      <c r="H477" s="733"/>
      <c r="I477" s="730"/>
      <c r="J477" s="729"/>
      <c r="K477" s="730"/>
      <c r="L477" s="730"/>
      <c r="M477" s="730"/>
      <c r="N477" s="730"/>
      <c r="O477" s="729"/>
      <c r="P477" s="730"/>
      <c r="Q477" s="730"/>
      <c r="R477" s="730"/>
      <c r="S477" s="731"/>
      <c r="T477" s="730"/>
      <c r="U477" s="730"/>
      <c r="V477" s="730"/>
      <c r="W477" s="730"/>
      <c r="X477" s="731"/>
      <c r="Y477" s="729"/>
      <c r="Z477" s="730"/>
      <c r="AA477" s="730"/>
      <c r="AB477" s="730"/>
      <c r="AC477" s="730"/>
      <c r="AD477" s="731"/>
      <c r="AE477" s="729"/>
      <c r="AF477" s="730"/>
      <c r="AG477" s="730"/>
      <c r="AH477" s="730"/>
      <c r="AI477" s="731"/>
      <c r="AJ477" s="729"/>
      <c r="AK477" s="730"/>
      <c r="AL477" s="730"/>
      <c r="AM477" s="730"/>
      <c r="AN477" s="731"/>
    </row>
    <row r="478" spans="1:40" outlineLevel="2">
      <c r="A478" s="882">
        <f>ROW()</f>
        <v>478</v>
      </c>
      <c r="B478" s="453"/>
      <c r="D478" s="452" t="s">
        <v>300</v>
      </c>
      <c r="H478" s="458"/>
      <c r="I478" s="458"/>
      <c r="J478" s="459"/>
      <c r="K478" s="458"/>
      <c r="L478" s="458"/>
      <c r="M478" s="458"/>
      <c r="N478" s="458"/>
      <c r="O478" s="459"/>
      <c r="P478" s="458"/>
      <c r="Q478" s="458"/>
      <c r="R478" s="458"/>
      <c r="S478" s="313">
        <f t="shared" ref="S478:AN478" si="533">S388+S406+S442+S424+S460</f>
        <v>0</v>
      </c>
      <c r="T478" s="439">
        <f t="shared" si="533"/>
        <v>0</v>
      </c>
      <c r="U478" s="439">
        <f t="shared" si="533"/>
        <v>0</v>
      </c>
      <c r="V478" s="439">
        <f t="shared" si="533"/>
        <v>0</v>
      </c>
      <c r="W478" s="439">
        <f t="shared" si="533"/>
        <v>0</v>
      </c>
      <c r="X478" s="440">
        <f t="shared" si="533"/>
        <v>0</v>
      </c>
      <c r="Y478" s="443">
        <f t="shared" si="533"/>
        <v>0</v>
      </c>
      <c r="Z478" s="439">
        <f t="shared" si="533"/>
        <v>0</v>
      </c>
      <c r="AA478" s="439">
        <f t="shared" si="533"/>
        <v>0</v>
      </c>
      <c r="AB478" s="439">
        <f t="shared" si="533"/>
        <v>0</v>
      </c>
      <c r="AC478" s="439">
        <f t="shared" si="533"/>
        <v>0</v>
      </c>
      <c r="AD478" s="440">
        <f t="shared" si="533"/>
        <v>0</v>
      </c>
      <c r="AE478" s="443">
        <f t="shared" si="533"/>
        <v>0</v>
      </c>
      <c r="AF478" s="439">
        <f t="shared" si="533"/>
        <v>0</v>
      </c>
      <c r="AG478" s="439">
        <f t="shared" si="533"/>
        <v>0</v>
      </c>
      <c r="AH478" s="439">
        <f t="shared" si="533"/>
        <v>0</v>
      </c>
      <c r="AI478" s="440">
        <f t="shared" si="533"/>
        <v>0</v>
      </c>
      <c r="AJ478" s="443">
        <f t="shared" si="533"/>
        <v>0</v>
      </c>
      <c r="AK478" s="439">
        <f t="shared" si="533"/>
        <v>0</v>
      </c>
      <c r="AL478" s="439">
        <f t="shared" si="533"/>
        <v>0</v>
      </c>
      <c r="AM478" s="439">
        <f t="shared" si="533"/>
        <v>0</v>
      </c>
      <c r="AN478" s="440">
        <f t="shared" si="533"/>
        <v>0</v>
      </c>
    </row>
    <row r="479" spans="1:40" outlineLevel="2">
      <c r="A479" s="882">
        <f>ROW()</f>
        <v>479</v>
      </c>
      <c r="B479" s="453"/>
      <c r="D479" s="452" t="s">
        <v>301</v>
      </c>
      <c r="H479" s="458"/>
      <c r="I479" s="458"/>
      <c r="J479" s="459"/>
      <c r="K479" s="458"/>
      <c r="L479" s="458"/>
      <c r="M479" s="458"/>
      <c r="N479" s="458"/>
      <c r="O479" s="459"/>
      <c r="P479" s="458"/>
      <c r="Q479" s="458"/>
      <c r="R479" s="458"/>
      <c r="S479" s="313">
        <f t="shared" ref="S479:AN479" si="534">S389+S407+S443+S425+S461</f>
        <v>0</v>
      </c>
      <c r="T479" s="439">
        <f t="shared" si="534"/>
        <v>0</v>
      </c>
      <c r="U479" s="439">
        <f t="shared" si="534"/>
        <v>0</v>
      </c>
      <c r="V479" s="439">
        <f t="shared" si="534"/>
        <v>0</v>
      </c>
      <c r="W479" s="439">
        <f t="shared" si="534"/>
        <v>0</v>
      </c>
      <c r="X479" s="440">
        <f t="shared" si="534"/>
        <v>0</v>
      </c>
      <c r="Y479" s="443">
        <f t="shared" si="534"/>
        <v>0</v>
      </c>
      <c r="Z479" s="439">
        <f t="shared" si="534"/>
        <v>0</v>
      </c>
      <c r="AA479" s="439">
        <f t="shared" si="534"/>
        <v>0</v>
      </c>
      <c r="AB479" s="439">
        <f t="shared" si="534"/>
        <v>0</v>
      </c>
      <c r="AC479" s="439">
        <f t="shared" si="534"/>
        <v>0</v>
      </c>
      <c r="AD479" s="440">
        <f t="shared" si="534"/>
        <v>0</v>
      </c>
      <c r="AE479" s="443">
        <f t="shared" si="534"/>
        <v>0</v>
      </c>
      <c r="AF479" s="439">
        <f t="shared" si="534"/>
        <v>0</v>
      </c>
      <c r="AG479" s="439">
        <f t="shared" si="534"/>
        <v>0</v>
      </c>
      <c r="AH479" s="439">
        <f t="shared" si="534"/>
        <v>0</v>
      </c>
      <c r="AI479" s="440">
        <f t="shared" si="534"/>
        <v>0</v>
      </c>
      <c r="AJ479" s="443">
        <f t="shared" si="534"/>
        <v>0</v>
      </c>
      <c r="AK479" s="439">
        <f t="shared" si="534"/>
        <v>0</v>
      </c>
      <c r="AL479" s="439">
        <f t="shared" si="534"/>
        <v>0</v>
      </c>
      <c r="AM479" s="439">
        <f t="shared" si="534"/>
        <v>0</v>
      </c>
      <c r="AN479" s="440">
        <f t="shared" si="534"/>
        <v>0</v>
      </c>
    </row>
    <row r="480" spans="1:40" outlineLevel="2">
      <c r="A480" s="882">
        <f>ROW()</f>
        <v>480</v>
      </c>
      <c r="B480" s="453"/>
      <c r="D480" s="452" t="s">
        <v>29</v>
      </c>
      <c r="H480" s="458"/>
      <c r="I480" s="458"/>
      <c r="J480" s="459"/>
      <c r="K480" s="458"/>
      <c r="L480" s="458"/>
      <c r="M480" s="458"/>
      <c r="N480" s="458"/>
      <c r="O480" s="459"/>
      <c r="P480" s="458"/>
      <c r="Q480" s="458"/>
      <c r="R480" s="458"/>
      <c r="S480" s="313">
        <f t="shared" ref="S480:AN480" si="535">S390+S408+S444+S426+S462</f>
        <v>0</v>
      </c>
      <c r="T480" s="439">
        <f t="shared" si="535"/>
        <v>0</v>
      </c>
      <c r="U480" s="439">
        <f t="shared" si="535"/>
        <v>0</v>
      </c>
      <c r="V480" s="439">
        <f t="shared" si="535"/>
        <v>0</v>
      </c>
      <c r="W480" s="439">
        <f t="shared" si="535"/>
        <v>0</v>
      </c>
      <c r="X480" s="440">
        <f t="shared" si="535"/>
        <v>0</v>
      </c>
      <c r="Y480" s="443">
        <f t="shared" si="535"/>
        <v>0</v>
      </c>
      <c r="Z480" s="439">
        <f t="shared" si="535"/>
        <v>0</v>
      </c>
      <c r="AA480" s="439">
        <f t="shared" si="535"/>
        <v>0</v>
      </c>
      <c r="AB480" s="439">
        <f t="shared" si="535"/>
        <v>0</v>
      </c>
      <c r="AC480" s="439">
        <f t="shared" si="535"/>
        <v>0</v>
      </c>
      <c r="AD480" s="440">
        <f t="shared" si="535"/>
        <v>0</v>
      </c>
      <c r="AE480" s="443">
        <f t="shared" si="535"/>
        <v>0</v>
      </c>
      <c r="AF480" s="439">
        <f t="shared" si="535"/>
        <v>0</v>
      </c>
      <c r="AG480" s="439">
        <f t="shared" si="535"/>
        <v>0</v>
      </c>
      <c r="AH480" s="439">
        <f t="shared" si="535"/>
        <v>0</v>
      </c>
      <c r="AI480" s="440">
        <f t="shared" si="535"/>
        <v>0</v>
      </c>
      <c r="AJ480" s="443">
        <f t="shared" si="535"/>
        <v>0</v>
      </c>
      <c r="AK480" s="439">
        <f t="shared" si="535"/>
        <v>0</v>
      </c>
      <c r="AL480" s="439">
        <f t="shared" si="535"/>
        <v>0</v>
      </c>
      <c r="AM480" s="439">
        <f t="shared" si="535"/>
        <v>0</v>
      </c>
      <c r="AN480" s="440">
        <f t="shared" si="535"/>
        <v>0</v>
      </c>
    </row>
    <row r="481" spans="1:40" outlineLevel="2">
      <c r="A481" s="882">
        <f>ROW()</f>
        <v>481</v>
      </c>
      <c r="B481" s="453"/>
      <c r="D481" s="452" t="s">
        <v>30</v>
      </c>
      <c r="H481" s="458"/>
      <c r="I481" s="458"/>
      <c r="J481" s="459"/>
      <c r="K481" s="458"/>
      <c r="L481" s="458"/>
      <c r="M481" s="458"/>
      <c r="N481" s="458"/>
      <c r="O481" s="459"/>
      <c r="P481" s="458"/>
      <c r="Q481" s="458"/>
      <c r="R481" s="458"/>
      <c r="S481" s="313">
        <f t="shared" ref="S481:AN481" si="536">S391+S409+S445+S427+S463</f>
        <v>0.61604149232215677</v>
      </c>
      <c r="T481" s="439">
        <f t="shared" si="536"/>
        <v>0.60992268528677585</v>
      </c>
      <c r="U481" s="439">
        <f t="shared" si="536"/>
        <v>0.59768507121601389</v>
      </c>
      <c r="V481" s="439">
        <f t="shared" si="536"/>
        <v>0.58544745714525193</v>
      </c>
      <c r="W481" s="439">
        <f t="shared" si="536"/>
        <v>0.57320984307448997</v>
      </c>
      <c r="X481" s="440">
        <f t="shared" si="536"/>
        <v>0.56097222900372801</v>
      </c>
      <c r="Y481" s="443">
        <f t="shared" si="536"/>
        <v>0.55485342196834708</v>
      </c>
      <c r="Z481" s="439">
        <f t="shared" si="536"/>
        <v>0.54261580789758512</v>
      </c>
      <c r="AA481" s="439">
        <f t="shared" si="536"/>
        <v>0.53037819382682316</v>
      </c>
      <c r="AB481" s="439">
        <f t="shared" si="536"/>
        <v>0.5181405797560612</v>
      </c>
      <c r="AC481" s="439">
        <f t="shared" si="536"/>
        <v>0.50590296568529924</v>
      </c>
      <c r="AD481" s="440">
        <f t="shared" si="536"/>
        <v>0.49366535161453728</v>
      </c>
      <c r="AE481" s="443">
        <f t="shared" si="536"/>
        <v>0.48150616648898525</v>
      </c>
      <c r="AF481" s="439">
        <f t="shared" si="536"/>
        <v>0.46934698136343322</v>
      </c>
      <c r="AG481" s="439">
        <f t="shared" si="536"/>
        <v>0.45718779623788119</v>
      </c>
      <c r="AH481" s="439">
        <f t="shared" si="536"/>
        <v>0.44502861111232916</v>
      </c>
      <c r="AI481" s="440">
        <f t="shared" si="536"/>
        <v>0.43286942598677713</v>
      </c>
      <c r="AJ481" s="443">
        <f t="shared" si="536"/>
        <v>0.4206207155740217</v>
      </c>
      <c r="AK481" s="439">
        <f t="shared" si="536"/>
        <v>0.40837200516126626</v>
      </c>
      <c r="AL481" s="439">
        <f t="shared" si="536"/>
        <v>0.39612329474851082</v>
      </c>
      <c r="AM481" s="439">
        <f t="shared" si="536"/>
        <v>0.38387458433575539</v>
      </c>
      <c r="AN481" s="440">
        <f t="shared" si="536"/>
        <v>0.37162587392299995</v>
      </c>
    </row>
    <row r="482" spans="1:40" outlineLevel="2">
      <c r="A482" s="882">
        <f>ROW()</f>
        <v>482</v>
      </c>
      <c r="B482" s="453"/>
      <c r="D482" s="452" t="s">
        <v>31</v>
      </c>
      <c r="H482" s="458"/>
      <c r="I482" s="458"/>
      <c r="J482" s="459"/>
      <c r="K482" s="458"/>
      <c r="L482" s="458"/>
      <c r="M482" s="458"/>
      <c r="N482" s="458"/>
      <c r="O482" s="459"/>
      <c r="P482" s="458"/>
      <c r="Q482" s="458"/>
      <c r="R482" s="458"/>
      <c r="S482" s="313">
        <f t="shared" ref="S482:AN482" si="537">S392+S410+S446+S428+S464</f>
        <v>0</v>
      </c>
      <c r="T482" s="439">
        <f t="shared" si="537"/>
        <v>0</v>
      </c>
      <c r="U482" s="439">
        <f t="shared" si="537"/>
        <v>0</v>
      </c>
      <c r="V482" s="439">
        <f t="shared" si="537"/>
        <v>0</v>
      </c>
      <c r="W482" s="439">
        <f t="shared" si="537"/>
        <v>0</v>
      </c>
      <c r="X482" s="440">
        <f t="shared" si="537"/>
        <v>0</v>
      </c>
      <c r="Y482" s="443">
        <f t="shared" si="537"/>
        <v>0</v>
      </c>
      <c r="Z482" s="439">
        <f t="shared" si="537"/>
        <v>0</v>
      </c>
      <c r="AA482" s="439">
        <f t="shared" si="537"/>
        <v>0</v>
      </c>
      <c r="AB482" s="439">
        <f t="shared" si="537"/>
        <v>0</v>
      </c>
      <c r="AC482" s="439">
        <f t="shared" si="537"/>
        <v>0</v>
      </c>
      <c r="AD482" s="440">
        <f t="shared" si="537"/>
        <v>0</v>
      </c>
      <c r="AE482" s="443">
        <f t="shared" si="537"/>
        <v>0</v>
      </c>
      <c r="AF482" s="439">
        <f t="shared" si="537"/>
        <v>0</v>
      </c>
      <c r="AG482" s="439">
        <f t="shared" si="537"/>
        <v>0</v>
      </c>
      <c r="AH482" s="439">
        <f t="shared" si="537"/>
        <v>0</v>
      </c>
      <c r="AI482" s="440">
        <f t="shared" si="537"/>
        <v>0</v>
      </c>
      <c r="AJ482" s="443">
        <f t="shared" si="537"/>
        <v>0</v>
      </c>
      <c r="AK482" s="439">
        <f t="shared" si="537"/>
        <v>0</v>
      </c>
      <c r="AL482" s="439">
        <f t="shared" si="537"/>
        <v>0</v>
      </c>
      <c r="AM482" s="439">
        <f t="shared" si="537"/>
        <v>0</v>
      </c>
      <c r="AN482" s="440">
        <f t="shared" si="537"/>
        <v>0</v>
      </c>
    </row>
    <row r="483" spans="1:40" outlineLevel="2">
      <c r="A483" s="882">
        <f>ROW()</f>
        <v>483</v>
      </c>
      <c r="B483" s="453"/>
      <c r="D483" s="452" t="s">
        <v>32</v>
      </c>
      <c r="H483" s="458"/>
      <c r="I483" s="458"/>
      <c r="J483" s="459"/>
      <c r="K483" s="458"/>
      <c r="L483" s="458"/>
      <c r="M483" s="458"/>
      <c r="N483" s="458"/>
      <c r="O483" s="459"/>
      <c r="P483" s="458"/>
      <c r="Q483" s="458"/>
      <c r="R483" s="458"/>
      <c r="S483" s="313">
        <f t="shared" ref="S483:AN483" si="538">S393+S411+S447+S429+S465</f>
        <v>0</v>
      </c>
      <c r="T483" s="439">
        <f t="shared" si="538"/>
        <v>0</v>
      </c>
      <c r="U483" s="439">
        <f t="shared" si="538"/>
        <v>0</v>
      </c>
      <c r="V483" s="439">
        <f t="shared" si="538"/>
        <v>0</v>
      </c>
      <c r="W483" s="439">
        <f t="shared" si="538"/>
        <v>0</v>
      </c>
      <c r="X483" s="440">
        <f t="shared" si="538"/>
        <v>0</v>
      </c>
      <c r="Y483" s="443">
        <f t="shared" si="538"/>
        <v>0</v>
      </c>
      <c r="Z483" s="439">
        <f t="shared" si="538"/>
        <v>0</v>
      </c>
      <c r="AA483" s="439">
        <f t="shared" si="538"/>
        <v>0</v>
      </c>
      <c r="AB483" s="439">
        <f t="shared" si="538"/>
        <v>0</v>
      </c>
      <c r="AC483" s="439">
        <f t="shared" si="538"/>
        <v>0</v>
      </c>
      <c r="AD483" s="440">
        <f t="shared" si="538"/>
        <v>0</v>
      </c>
      <c r="AE483" s="443">
        <f t="shared" si="538"/>
        <v>0</v>
      </c>
      <c r="AF483" s="439">
        <f t="shared" si="538"/>
        <v>0</v>
      </c>
      <c r="AG483" s="439">
        <f t="shared" si="538"/>
        <v>0</v>
      </c>
      <c r="AH483" s="439">
        <f t="shared" si="538"/>
        <v>0</v>
      </c>
      <c r="AI483" s="440">
        <f t="shared" si="538"/>
        <v>0</v>
      </c>
      <c r="AJ483" s="443">
        <f t="shared" si="538"/>
        <v>0</v>
      </c>
      <c r="AK483" s="439">
        <f t="shared" si="538"/>
        <v>0</v>
      </c>
      <c r="AL483" s="439">
        <f t="shared" si="538"/>
        <v>0</v>
      </c>
      <c r="AM483" s="439">
        <f t="shared" si="538"/>
        <v>0</v>
      </c>
      <c r="AN483" s="440">
        <f t="shared" si="538"/>
        <v>0</v>
      </c>
    </row>
    <row r="484" spans="1:40" outlineLevel="2">
      <c r="A484" s="882">
        <f>ROW()</f>
        <v>484</v>
      </c>
      <c r="B484" s="453"/>
      <c r="D484" s="452" t="s">
        <v>33</v>
      </c>
      <c r="H484" s="458"/>
      <c r="I484" s="458"/>
      <c r="J484" s="459"/>
      <c r="K484" s="458"/>
      <c r="L484" s="458"/>
      <c r="M484" s="458"/>
      <c r="N484" s="458"/>
      <c r="O484" s="459"/>
      <c r="P484" s="458"/>
      <c r="Q484" s="458"/>
      <c r="R484" s="458"/>
      <c r="S484" s="313">
        <f t="shared" ref="S484:AN484" si="539">S394+S412+S448+S430+S466</f>
        <v>0</v>
      </c>
      <c r="T484" s="439">
        <f t="shared" si="539"/>
        <v>0</v>
      </c>
      <c r="U484" s="439">
        <f t="shared" si="539"/>
        <v>0</v>
      </c>
      <c r="V484" s="439">
        <f t="shared" si="539"/>
        <v>0</v>
      </c>
      <c r="W484" s="439">
        <f t="shared" si="539"/>
        <v>0</v>
      </c>
      <c r="X484" s="440">
        <f t="shared" si="539"/>
        <v>0</v>
      </c>
      <c r="Y484" s="443">
        <f t="shared" si="539"/>
        <v>0</v>
      </c>
      <c r="Z484" s="439">
        <f t="shared" si="539"/>
        <v>0</v>
      </c>
      <c r="AA484" s="439">
        <f t="shared" si="539"/>
        <v>0</v>
      </c>
      <c r="AB484" s="439">
        <f t="shared" si="539"/>
        <v>0</v>
      </c>
      <c r="AC484" s="439">
        <f t="shared" si="539"/>
        <v>0</v>
      </c>
      <c r="AD484" s="440">
        <f t="shared" si="539"/>
        <v>0</v>
      </c>
      <c r="AE484" s="443">
        <f t="shared" si="539"/>
        <v>0</v>
      </c>
      <c r="AF484" s="439">
        <f t="shared" si="539"/>
        <v>0</v>
      </c>
      <c r="AG484" s="439">
        <f t="shared" si="539"/>
        <v>0</v>
      </c>
      <c r="AH484" s="439">
        <f t="shared" si="539"/>
        <v>0</v>
      </c>
      <c r="AI484" s="440">
        <f t="shared" si="539"/>
        <v>0</v>
      </c>
      <c r="AJ484" s="443">
        <f t="shared" si="539"/>
        <v>0</v>
      </c>
      <c r="AK484" s="439">
        <f t="shared" si="539"/>
        <v>0</v>
      </c>
      <c r="AL484" s="439">
        <f t="shared" si="539"/>
        <v>0</v>
      </c>
      <c r="AM484" s="439">
        <f t="shared" si="539"/>
        <v>0</v>
      </c>
      <c r="AN484" s="440">
        <f t="shared" si="539"/>
        <v>0</v>
      </c>
    </row>
    <row r="485" spans="1:40" outlineLevel="2">
      <c r="A485" s="882">
        <f>ROW()</f>
        <v>485</v>
      </c>
      <c r="B485" s="453"/>
      <c r="D485" s="452" t="s">
        <v>27</v>
      </c>
      <c r="H485" s="458"/>
      <c r="I485" s="458"/>
      <c r="J485" s="459"/>
      <c r="K485" s="458"/>
      <c r="L485" s="458"/>
      <c r="M485" s="458"/>
      <c r="N485" s="458"/>
      <c r="O485" s="459"/>
      <c r="P485" s="458"/>
      <c r="Q485" s="458"/>
      <c r="R485" s="458"/>
      <c r="S485" s="313">
        <f t="shared" ref="S485:AN485" si="540">S395+S413+S449+S431+S467</f>
        <v>0</v>
      </c>
      <c r="T485" s="439">
        <f t="shared" si="540"/>
        <v>0</v>
      </c>
      <c r="U485" s="439">
        <f t="shared" si="540"/>
        <v>0</v>
      </c>
      <c r="V485" s="439">
        <f t="shared" si="540"/>
        <v>0</v>
      </c>
      <c r="W485" s="439">
        <f t="shared" si="540"/>
        <v>0</v>
      </c>
      <c r="X485" s="440">
        <f t="shared" si="540"/>
        <v>0</v>
      </c>
      <c r="Y485" s="443">
        <f t="shared" si="540"/>
        <v>0</v>
      </c>
      <c r="Z485" s="439">
        <f t="shared" si="540"/>
        <v>0</v>
      </c>
      <c r="AA485" s="439">
        <f t="shared" si="540"/>
        <v>0</v>
      </c>
      <c r="AB485" s="439">
        <f t="shared" si="540"/>
        <v>0</v>
      </c>
      <c r="AC485" s="439">
        <f t="shared" si="540"/>
        <v>0</v>
      </c>
      <c r="AD485" s="440">
        <f t="shared" si="540"/>
        <v>0</v>
      </c>
      <c r="AE485" s="443">
        <f t="shared" si="540"/>
        <v>0</v>
      </c>
      <c r="AF485" s="439">
        <f t="shared" si="540"/>
        <v>0</v>
      </c>
      <c r="AG485" s="439">
        <f t="shared" si="540"/>
        <v>0</v>
      </c>
      <c r="AH485" s="439">
        <f t="shared" si="540"/>
        <v>0</v>
      </c>
      <c r="AI485" s="440">
        <f t="shared" si="540"/>
        <v>0</v>
      </c>
      <c r="AJ485" s="443">
        <f t="shared" si="540"/>
        <v>0</v>
      </c>
      <c r="AK485" s="439">
        <f t="shared" si="540"/>
        <v>0</v>
      </c>
      <c r="AL485" s="439">
        <f t="shared" si="540"/>
        <v>0</v>
      </c>
      <c r="AM485" s="439">
        <f t="shared" si="540"/>
        <v>0</v>
      </c>
      <c r="AN485" s="440">
        <f t="shared" si="540"/>
        <v>0</v>
      </c>
    </row>
    <row r="486" spans="1:40" outlineLevel="2">
      <c r="A486" s="882">
        <f>ROW()</f>
        <v>486</v>
      </c>
      <c r="B486" s="453"/>
      <c r="D486" s="452" t="s">
        <v>34</v>
      </c>
      <c r="H486" s="458"/>
      <c r="I486" s="458"/>
      <c r="J486" s="459"/>
      <c r="K486" s="458"/>
      <c r="L486" s="458"/>
      <c r="M486" s="458"/>
      <c r="N486" s="458"/>
      <c r="O486" s="459"/>
      <c r="P486" s="458"/>
      <c r="Q486" s="458"/>
      <c r="R486" s="458"/>
      <c r="S486" s="313">
        <f t="shared" ref="S486:AN486" si="541">S396+S414+S450+S432+S468</f>
        <v>0.2204984492754645</v>
      </c>
      <c r="T486" s="439">
        <f t="shared" si="541"/>
        <v>0.21331140725214429</v>
      </c>
      <c r="U486" s="439">
        <f t="shared" si="541"/>
        <v>0.19893732320550384</v>
      </c>
      <c r="V486" s="439">
        <f t="shared" si="541"/>
        <v>0.18456323915886338</v>
      </c>
      <c r="W486" s="439">
        <f t="shared" si="541"/>
        <v>0.17018915511222293</v>
      </c>
      <c r="X486" s="440">
        <f t="shared" si="541"/>
        <v>0.15581507106558248</v>
      </c>
      <c r="Y486" s="443">
        <f t="shared" si="541"/>
        <v>0.14862802904226227</v>
      </c>
      <c r="Z486" s="439">
        <f t="shared" si="541"/>
        <v>0.13425394499562182</v>
      </c>
      <c r="AA486" s="439">
        <f t="shared" si="541"/>
        <v>0.11987986094898137</v>
      </c>
      <c r="AB486" s="439">
        <f t="shared" si="541"/>
        <v>0.10550577690234092</v>
      </c>
      <c r="AC486" s="439">
        <f t="shared" si="541"/>
        <v>9.1131692855700469E-2</v>
      </c>
      <c r="AD486" s="440">
        <f t="shared" si="541"/>
        <v>7.6757608809060018E-2</v>
      </c>
      <c r="AE486" s="443">
        <f t="shared" si="541"/>
        <v>6.2475646007918682E-2</v>
      </c>
      <c r="AF486" s="439">
        <f t="shared" si="541"/>
        <v>4.8193683206777346E-2</v>
      </c>
      <c r="AG486" s="439">
        <f t="shared" si="541"/>
        <v>3.391172040563601E-2</v>
      </c>
      <c r="AH486" s="439">
        <f t="shared" si="541"/>
        <v>1.9629757604494674E-2</v>
      </c>
      <c r="AI486" s="440">
        <f t="shared" si="541"/>
        <v>5.3477948033533382E-3</v>
      </c>
      <c r="AJ486" s="443">
        <f t="shared" si="541"/>
        <v>0</v>
      </c>
      <c r="AK486" s="439">
        <f t="shared" si="541"/>
        <v>0</v>
      </c>
      <c r="AL486" s="439">
        <f t="shared" si="541"/>
        <v>0</v>
      </c>
      <c r="AM486" s="439">
        <f t="shared" si="541"/>
        <v>0</v>
      </c>
      <c r="AN486" s="440">
        <f t="shared" si="541"/>
        <v>0</v>
      </c>
    </row>
    <row r="487" spans="1:40" outlineLevel="2">
      <c r="A487" s="882">
        <f>ROW()</f>
        <v>487</v>
      </c>
      <c r="B487" s="453"/>
      <c r="D487" s="452" t="s">
        <v>35</v>
      </c>
      <c r="H487" s="458"/>
      <c r="I487" s="458"/>
      <c r="J487" s="459"/>
      <c r="K487" s="458"/>
      <c r="L487" s="458"/>
      <c r="M487" s="458"/>
      <c r="N487" s="458"/>
      <c r="O487" s="459"/>
      <c r="P487" s="458"/>
      <c r="Q487" s="458"/>
      <c r="R487" s="458"/>
      <c r="S487" s="313">
        <f t="shared" ref="S487:AN487" si="542">S397+S415+S451+S433+S469</f>
        <v>0</v>
      </c>
      <c r="T487" s="439">
        <f t="shared" si="542"/>
        <v>0</v>
      </c>
      <c r="U487" s="439">
        <f t="shared" si="542"/>
        <v>0</v>
      </c>
      <c r="V487" s="439">
        <f t="shared" si="542"/>
        <v>0</v>
      </c>
      <c r="W487" s="439">
        <f t="shared" si="542"/>
        <v>0</v>
      </c>
      <c r="X487" s="440">
        <f t="shared" si="542"/>
        <v>0</v>
      </c>
      <c r="Y487" s="443">
        <f t="shared" si="542"/>
        <v>0</v>
      </c>
      <c r="Z487" s="439">
        <f t="shared" si="542"/>
        <v>0</v>
      </c>
      <c r="AA487" s="439">
        <f t="shared" si="542"/>
        <v>0</v>
      </c>
      <c r="AB487" s="439">
        <f t="shared" si="542"/>
        <v>0</v>
      </c>
      <c r="AC487" s="439">
        <f t="shared" si="542"/>
        <v>0</v>
      </c>
      <c r="AD487" s="440">
        <f t="shared" si="542"/>
        <v>0</v>
      </c>
      <c r="AE487" s="443">
        <f t="shared" si="542"/>
        <v>0</v>
      </c>
      <c r="AF487" s="439">
        <f t="shared" si="542"/>
        <v>0</v>
      </c>
      <c r="AG487" s="439">
        <f t="shared" si="542"/>
        <v>0</v>
      </c>
      <c r="AH487" s="439">
        <f t="shared" si="542"/>
        <v>0</v>
      </c>
      <c r="AI487" s="440">
        <f t="shared" si="542"/>
        <v>0</v>
      </c>
      <c r="AJ487" s="443">
        <f t="shared" si="542"/>
        <v>0</v>
      </c>
      <c r="AK487" s="439">
        <f t="shared" si="542"/>
        <v>0</v>
      </c>
      <c r="AL487" s="439">
        <f t="shared" si="542"/>
        <v>0</v>
      </c>
      <c r="AM487" s="439">
        <f t="shared" si="542"/>
        <v>0</v>
      </c>
      <c r="AN487" s="440">
        <f t="shared" si="542"/>
        <v>0</v>
      </c>
    </row>
    <row r="488" spans="1:40" outlineLevel="2">
      <c r="A488" s="882">
        <f>ROW()</f>
        <v>488</v>
      </c>
      <c r="B488" s="453"/>
      <c r="D488" s="452" t="s">
        <v>302</v>
      </c>
      <c r="H488" s="458"/>
      <c r="I488" s="458"/>
      <c r="J488" s="459"/>
      <c r="K488" s="458"/>
      <c r="L488" s="458"/>
      <c r="M488" s="458"/>
      <c r="N488" s="458"/>
      <c r="O488" s="459"/>
      <c r="P488" s="458"/>
      <c r="Q488" s="458"/>
      <c r="R488" s="458"/>
      <c r="S488" s="313">
        <f t="shared" ref="S488:AN488" si="543">S398+S416+S452+S434+S470</f>
        <v>0</v>
      </c>
      <c r="T488" s="439">
        <f t="shared" si="543"/>
        <v>0</v>
      </c>
      <c r="U488" s="439">
        <f t="shared" si="543"/>
        <v>0</v>
      </c>
      <c r="V488" s="439">
        <f t="shared" si="543"/>
        <v>0</v>
      </c>
      <c r="W488" s="439">
        <f t="shared" si="543"/>
        <v>0</v>
      </c>
      <c r="X488" s="440">
        <f t="shared" si="543"/>
        <v>0</v>
      </c>
      <c r="Y488" s="443">
        <f t="shared" si="543"/>
        <v>0</v>
      </c>
      <c r="Z488" s="439">
        <f t="shared" si="543"/>
        <v>0</v>
      </c>
      <c r="AA488" s="439">
        <f t="shared" si="543"/>
        <v>0</v>
      </c>
      <c r="AB488" s="439">
        <f t="shared" si="543"/>
        <v>0</v>
      </c>
      <c r="AC488" s="439">
        <f t="shared" si="543"/>
        <v>0</v>
      </c>
      <c r="AD488" s="440">
        <f t="shared" si="543"/>
        <v>0</v>
      </c>
      <c r="AE488" s="443">
        <f t="shared" si="543"/>
        <v>0</v>
      </c>
      <c r="AF488" s="439">
        <f t="shared" si="543"/>
        <v>0</v>
      </c>
      <c r="AG488" s="439">
        <f t="shared" si="543"/>
        <v>0</v>
      </c>
      <c r="AH488" s="439">
        <f t="shared" si="543"/>
        <v>0</v>
      </c>
      <c r="AI488" s="440">
        <f t="shared" si="543"/>
        <v>0</v>
      </c>
      <c r="AJ488" s="443">
        <f t="shared" si="543"/>
        <v>0</v>
      </c>
      <c r="AK488" s="439">
        <f t="shared" si="543"/>
        <v>0</v>
      </c>
      <c r="AL488" s="439">
        <f t="shared" si="543"/>
        <v>0</v>
      </c>
      <c r="AM488" s="439">
        <f t="shared" si="543"/>
        <v>0</v>
      </c>
      <c r="AN488" s="440">
        <f t="shared" si="543"/>
        <v>0</v>
      </c>
    </row>
    <row r="489" spans="1:40" outlineLevel="2">
      <c r="A489" s="882">
        <f>ROW()</f>
        <v>489</v>
      </c>
      <c r="B489" s="453"/>
      <c r="D489" s="452" t="s">
        <v>36</v>
      </c>
      <c r="H489" s="458"/>
      <c r="I489" s="458"/>
      <c r="J489" s="459"/>
      <c r="K489" s="458"/>
      <c r="L489" s="458"/>
      <c r="M489" s="458"/>
      <c r="N489" s="458"/>
      <c r="O489" s="459"/>
      <c r="P489" s="458"/>
      <c r="Q489" s="458"/>
      <c r="R489" s="458"/>
      <c r="S489" s="313">
        <f t="shared" ref="S489:AN489" si="544">S399+S417+S453+S435+S471</f>
        <v>0</v>
      </c>
      <c r="T489" s="439">
        <f t="shared" si="544"/>
        <v>0</v>
      </c>
      <c r="U489" s="439">
        <f t="shared" si="544"/>
        <v>0</v>
      </c>
      <c r="V489" s="439">
        <f t="shared" si="544"/>
        <v>0</v>
      </c>
      <c r="W489" s="439">
        <f t="shared" si="544"/>
        <v>0</v>
      </c>
      <c r="X489" s="440">
        <f t="shared" si="544"/>
        <v>0</v>
      </c>
      <c r="Y489" s="443">
        <f t="shared" si="544"/>
        <v>0</v>
      </c>
      <c r="Z489" s="439">
        <f t="shared" si="544"/>
        <v>0</v>
      </c>
      <c r="AA489" s="439">
        <f t="shared" si="544"/>
        <v>0</v>
      </c>
      <c r="AB489" s="439">
        <f t="shared" si="544"/>
        <v>0</v>
      </c>
      <c r="AC489" s="439">
        <f t="shared" si="544"/>
        <v>0</v>
      </c>
      <c r="AD489" s="440">
        <f t="shared" si="544"/>
        <v>0</v>
      </c>
      <c r="AE489" s="443">
        <f t="shared" si="544"/>
        <v>0</v>
      </c>
      <c r="AF489" s="439">
        <f t="shared" si="544"/>
        <v>0</v>
      </c>
      <c r="AG489" s="439">
        <f t="shared" si="544"/>
        <v>0</v>
      </c>
      <c r="AH489" s="439">
        <f t="shared" si="544"/>
        <v>0</v>
      </c>
      <c r="AI489" s="440">
        <f t="shared" si="544"/>
        <v>0</v>
      </c>
      <c r="AJ489" s="443">
        <f t="shared" si="544"/>
        <v>0</v>
      </c>
      <c r="AK489" s="439">
        <f t="shared" si="544"/>
        <v>0</v>
      </c>
      <c r="AL489" s="439">
        <f t="shared" si="544"/>
        <v>0</v>
      </c>
      <c r="AM489" s="439">
        <f t="shared" si="544"/>
        <v>0</v>
      </c>
      <c r="AN489" s="440">
        <f t="shared" si="544"/>
        <v>0</v>
      </c>
    </row>
    <row r="490" spans="1:40" outlineLevel="2">
      <c r="A490" s="882">
        <f>ROW()</f>
        <v>490</v>
      </c>
      <c r="B490" s="453"/>
      <c r="D490" s="452" t="s">
        <v>583</v>
      </c>
      <c r="H490" s="458"/>
      <c r="I490" s="458"/>
      <c r="J490" s="459"/>
      <c r="K490" s="458"/>
      <c r="L490" s="458"/>
      <c r="M490" s="458"/>
      <c r="N490" s="458"/>
      <c r="O490" s="459"/>
      <c r="P490" s="458"/>
      <c r="Q490" s="458"/>
      <c r="R490" s="458"/>
      <c r="S490" s="313">
        <f t="shared" ref="S490:AN490" si="545">S400+S418+S454+S436+S472</f>
        <v>0</v>
      </c>
      <c r="T490" s="439">
        <f t="shared" si="545"/>
        <v>0</v>
      </c>
      <c r="U490" s="439">
        <f t="shared" si="545"/>
        <v>0</v>
      </c>
      <c r="V490" s="439">
        <f t="shared" si="545"/>
        <v>0</v>
      </c>
      <c r="W490" s="439">
        <f t="shared" si="545"/>
        <v>0</v>
      </c>
      <c r="X490" s="440">
        <f t="shared" si="545"/>
        <v>0</v>
      </c>
      <c r="Y490" s="443">
        <f t="shared" si="545"/>
        <v>0</v>
      </c>
      <c r="Z490" s="439">
        <f t="shared" si="545"/>
        <v>0</v>
      </c>
      <c r="AA490" s="439">
        <f t="shared" si="545"/>
        <v>0</v>
      </c>
      <c r="AB490" s="439">
        <f t="shared" si="545"/>
        <v>0</v>
      </c>
      <c r="AC490" s="439">
        <f t="shared" si="545"/>
        <v>0</v>
      </c>
      <c r="AD490" s="440">
        <f t="shared" si="545"/>
        <v>0</v>
      </c>
      <c r="AE490" s="443">
        <f t="shared" si="545"/>
        <v>0</v>
      </c>
      <c r="AF490" s="439">
        <f t="shared" si="545"/>
        <v>0</v>
      </c>
      <c r="AG490" s="439">
        <f t="shared" si="545"/>
        <v>0</v>
      </c>
      <c r="AH490" s="439">
        <f t="shared" si="545"/>
        <v>0</v>
      </c>
      <c r="AI490" s="440">
        <f t="shared" si="545"/>
        <v>0</v>
      </c>
      <c r="AJ490" s="443">
        <f t="shared" si="545"/>
        <v>0</v>
      </c>
      <c r="AK490" s="439">
        <f t="shared" si="545"/>
        <v>0</v>
      </c>
      <c r="AL490" s="439">
        <f t="shared" si="545"/>
        <v>0</v>
      </c>
      <c r="AM490" s="439">
        <f t="shared" si="545"/>
        <v>0</v>
      </c>
      <c r="AN490" s="440">
        <f t="shared" si="545"/>
        <v>0</v>
      </c>
    </row>
    <row r="491" spans="1:40" outlineLevel="2">
      <c r="A491" s="882">
        <f>ROW()</f>
        <v>491</v>
      </c>
      <c r="B491" s="453"/>
      <c r="D491" s="452" t="s">
        <v>81</v>
      </c>
      <c r="H491" s="458"/>
      <c r="I491" s="458"/>
      <c r="J491" s="459"/>
      <c r="K491" s="458"/>
      <c r="L491" s="458"/>
      <c r="M491" s="458"/>
      <c r="N491" s="458"/>
      <c r="O491" s="459"/>
      <c r="P491" s="458"/>
      <c r="Q491" s="458"/>
      <c r="R491" s="458"/>
      <c r="S491" s="313">
        <f t="shared" ref="S491:AN491" si="546">S401+S419+S455+S437+S473</f>
        <v>0</v>
      </c>
      <c r="T491" s="439">
        <f t="shared" si="546"/>
        <v>0</v>
      </c>
      <c r="U491" s="439">
        <f t="shared" si="546"/>
        <v>0</v>
      </c>
      <c r="V491" s="439">
        <f t="shared" si="546"/>
        <v>0</v>
      </c>
      <c r="W491" s="439">
        <f t="shared" si="546"/>
        <v>0</v>
      </c>
      <c r="X491" s="440">
        <f t="shared" si="546"/>
        <v>0</v>
      </c>
      <c r="Y491" s="443">
        <f t="shared" si="546"/>
        <v>0</v>
      </c>
      <c r="Z491" s="439">
        <f t="shared" si="546"/>
        <v>0</v>
      </c>
      <c r="AA491" s="439">
        <f t="shared" si="546"/>
        <v>0</v>
      </c>
      <c r="AB491" s="439">
        <f t="shared" si="546"/>
        <v>0</v>
      </c>
      <c r="AC491" s="439">
        <f t="shared" si="546"/>
        <v>0</v>
      </c>
      <c r="AD491" s="440">
        <f t="shared" si="546"/>
        <v>0</v>
      </c>
      <c r="AE491" s="443">
        <f t="shared" si="546"/>
        <v>0</v>
      </c>
      <c r="AF491" s="439">
        <f t="shared" si="546"/>
        <v>0</v>
      </c>
      <c r="AG491" s="439">
        <f t="shared" si="546"/>
        <v>0</v>
      </c>
      <c r="AH491" s="439">
        <f t="shared" si="546"/>
        <v>0</v>
      </c>
      <c r="AI491" s="440">
        <f t="shared" si="546"/>
        <v>0</v>
      </c>
      <c r="AJ491" s="443">
        <f t="shared" si="546"/>
        <v>0</v>
      </c>
      <c r="AK491" s="439">
        <f t="shared" si="546"/>
        <v>0</v>
      </c>
      <c r="AL491" s="439">
        <f t="shared" si="546"/>
        <v>0</v>
      </c>
      <c r="AM491" s="439">
        <f t="shared" si="546"/>
        <v>0</v>
      </c>
      <c r="AN491" s="440">
        <f t="shared" si="546"/>
        <v>0</v>
      </c>
    </row>
    <row r="492" spans="1:40" outlineLevel="2">
      <c r="A492" s="882">
        <f>ROW()</f>
        <v>492</v>
      </c>
      <c r="B492" s="453"/>
      <c r="D492" s="452" t="s">
        <v>28</v>
      </c>
      <c r="H492" s="458"/>
      <c r="I492" s="458"/>
      <c r="J492" s="459"/>
      <c r="K492" s="458"/>
      <c r="L492" s="458"/>
      <c r="M492" s="458"/>
      <c r="N492" s="458"/>
      <c r="O492" s="459"/>
      <c r="P492" s="458"/>
      <c r="Q492" s="458"/>
      <c r="R492" s="458"/>
      <c r="S492" s="313">
        <f t="shared" ref="S492:AN492" si="547">S402+S420+S456+S438+S474</f>
        <v>0</v>
      </c>
      <c r="T492" s="439">
        <f t="shared" si="547"/>
        <v>0</v>
      </c>
      <c r="U492" s="439">
        <f t="shared" si="547"/>
        <v>0</v>
      </c>
      <c r="V492" s="439">
        <f t="shared" si="547"/>
        <v>0</v>
      </c>
      <c r="W492" s="439">
        <f t="shared" si="547"/>
        <v>0</v>
      </c>
      <c r="X492" s="440">
        <f t="shared" si="547"/>
        <v>0</v>
      </c>
      <c r="Y492" s="443">
        <f t="shared" si="547"/>
        <v>0</v>
      </c>
      <c r="Z492" s="439">
        <f t="shared" si="547"/>
        <v>0</v>
      </c>
      <c r="AA492" s="439">
        <f t="shared" si="547"/>
        <v>0</v>
      </c>
      <c r="AB492" s="439">
        <f t="shared" si="547"/>
        <v>0</v>
      </c>
      <c r="AC492" s="439">
        <f t="shared" si="547"/>
        <v>0</v>
      </c>
      <c r="AD492" s="440">
        <f t="shared" si="547"/>
        <v>0</v>
      </c>
      <c r="AE492" s="443">
        <f t="shared" si="547"/>
        <v>0</v>
      </c>
      <c r="AF492" s="439">
        <f t="shared" si="547"/>
        <v>0</v>
      </c>
      <c r="AG492" s="439">
        <f t="shared" si="547"/>
        <v>0</v>
      </c>
      <c r="AH492" s="439">
        <f t="shared" si="547"/>
        <v>0</v>
      </c>
      <c r="AI492" s="440">
        <f t="shared" si="547"/>
        <v>0</v>
      </c>
      <c r="AJ492" s="443">
        <f t="shared" si="547"/>
        <v>0</v>
      </c>
      <c r="AK492" s="439">
        <f t="shared" si="547"/>
        <v>0</v>
      </c>
      <c r="AL492" s="439">
        <f t="shared" si="547"/>
        <v>0</v>
      </c>
      <c r="AM492" s="439">
        <f t="shared" si="547"/>
        <v>0</v>
      </c>
      <c r="AN492" s="440">
        <f t="shared" si="547"/>
        <v>0</v>
      </c>
    </row>
    <row r="493" spans="1:40" outlineLevel="2">
      <c r="A493" s="882">
        <f>ROW()</f>
        <v>493</v>
      </c>
      <c r="B493" s="453"/>
      <c r="D493" s="456" t="s">
        <v>443</v>
      </c>
      <c r="E493" s="456"/>
      <c r="F493" s="456"/>
      <c r="G493" s="456"/>
      <c r="H493" s="460"/>
      <c r="I493" s="460"/>
      <c r="J493" s="461"/>
      <c r="K493" s="460"/>
      <c r="L493" s="460"/>
      <c r="M493" s="460"/>
      <c r="N493" s="460"/>
      <c r="O493" s="461"/>
      <c r="P493" s="460"/>
      <c r="Q493" s="460"/>
      <c r="R493" s="460"/>
      <c r="S493" s="319">
        <f t="shared" ref="S493:AN493" si="548">S403+S421+S457+S439+S475</f>
        <v>0</v>
      </c>
      <c r="T493" s="441">
        <f t="shared" si="548"/>
        <v>0</v>
      </c>
      <c r="U493" s="441">
        <f t="shared" si="548"/>
        <v>0</v>
      </c>
      <c r="V493" s="441">
        <f t="shared" si="548"/>
        <v>0</v>
      </c>
      <c r="W493" s="441">
        <f t="shared" si="548"/>
        <v>0</v>
      </c>
      <c r="X493" s="442">
        <f t="shared" si="548"/>
        <v>0</v>
      </c>
      <c r="Y493" s="462">
        <f t="shared" si="548"/>
        <v>0</v>
      </c>
      <c r="Z493" s="441">
        <f t="shared" si="548"/>
        <v>0</v>
      </c>
      <c r="AA493" s="441">
        <f t="shared" si="548"/>
        <v>0</v>
      </c>
      <c r="AB493" s="441">
        <f t="shared" si="548"/>
        <v>0</v>
      </c>
      <c r="AC493" s="441">
        <f t="shared" si="548"/>
        <v>0</v>
      </c>
      <c r="AD493" s="442">
        <f t="shared" si="548"/>
        <v>0</v>
      </c>
      <c r="AE493" s="462">
        <f t="shared" si="548"/>
        <v>0</v>
      </c>
      <c r="AF493" s="441">
        <f t="shared" si="548"/>
        <v>0</v>
      </c>
      <c r="AG493" s="441">
        <f t="shared" si="548"/>
        <v>0</v>
      </c>
      <c r="AH493" s="441">
        <f t="shared" si="548"/>
        <v>0</v>
      </c>
      <c r="AI493" s="442">
        <f t="shared" si="548"/>
        <v>0</v>
      </c>
      <c r="AJ493" s="462">
        <f t="shared" si="548"/>
        <v>0</v>
      </c>
      <c r="AK493" s="441">
        <f t="shared" si="548"/>
        <v>0</v>
      </c>
      <c r="AL493" s="441">
        <f t="shared" si="548"/>
        <v>0</v>
      </c>
      <c r="AM493" s="441">
        <f t="shared" si="548"/>
        <v>0</v>
      </c>
      <c r="AN493" s="442">
        <f t="shared" si="548"/>
        <v>0</v>
      </c>
    </row>
    <row r="494" spans="1:40" outlineLevel="2">
      <c r="A494" s="882">
        <f>ROW()</f>
        <v>494</v>
      </c>
      <c r="B494" s="453"/>
      <c r="D494" s="4" t="s">
        <v>239</v>
      </c>
      <c r="H494" s="458"/>
      <c r="I494" s="458"/>
      <c r="J494" s="459"/>
      <c r="K494" s="458"/>
      <c r="L494" s="458"/>
      <c r="M494" s="458"/>
      <c r="N494" s="458"/>
      <c r="O494" s="459"/>
      <c r="P494" s="458"/>
      <c r="Q494" s="458"/>
      <c r="R494" s="458"/>
      <c r="S494" s="440">
        <f t="shared" ref="S494:AN494" si="549">SUM(S478:S493)</f>
        <v>0.83653994159762124</v>
      </c>
      <c r="T494" s="439">
        <f t="shared" si="549"/>
        <v>0.8232340925389201</v>
      </c>
      <c r="U494" s="439">
        <f t="shared" si="549"/>
        <v>0.79662239442151772</v>
      </c>
      <c r="V494" s="439">
        <f t="shared" si="549"/>
        <v>0.77001069630411534</v>
      </c>
      <c r="W494" s="439">
        <f t="shared" si="549"/>
        <v>0.74339899818671284</v>
      </c>
      <c r="X494" s="440">
        <f t="shared" si="549"/>
        <v>0.71678730006931046</v>
      </c>
      <c r="Y494" s="443">
        <f t="shared" si="549"/>
        <v>0.70348145101060933</v>
      </c>
      <c r="Z494" s="439">
        <f t="shared" si="549"/>
        <v>0.67686975289320694</v>
      </c>
      <c r="AA494" s="439">
        <f t="shared" si="549"/>
        <v>0.65025805477580456</v>
      </c>
      <c r="AB494" s="439">
        <f t="shared" si="549"/>
        <v>0.62364635665840207</v>
      </c>
      <c r="AC494" s="439">
        <f t="shared" si="549"/>
        <v>0.59703465854099969</v>
      </c>
      <c r="AD494" s="440">
        <f t="shared" si="549"/>
        <v>0.5704229604235973</v>
      </c>
      <c r="AE494" s="443">
        <f t="shared" si="549"/>
        <v>0.54398181249690392</v>
      </c>
      <c r="AF494" s="439">
        <f t="shared" si="549"/>
        <v>0.51754066457021053</v>
      </c>
      <c r="AG494" s="439">
        <f t="shared" si="549"/>
        <v>0.4910995166435172</v>
      </c>
      <c r="AH494" s="439">
        <f t="shared" si="549"/>
        <v>0.46465836871682387</v>
      </c>
      <c r="AI494" s="440">
        <f t="shared" si="549"/>
        <v>0.43821722079013048</v>
      </c>
      <c r="AJ494" s="443">
        <f t="shared" si="549"/>
        <v>0.4206207155740217</v>
      </c>
      <c r="AK494" s="439">
        <f t="shared" si="549"/>
        <v>0.40837200516126626</v>
      </c>
      <c r="AL494" s="439">
        <f t="shared" si="549"/>
        <v>0.39612329474851082</v>
      </c>
      <c r="AM494" s="439">
        <f t="shared" si="549"/>
        <v>0.38387458433575539</v>
      </c>
      <c r="AN494" s="440">
        <f t="shared" si="549"/>
        <v>0.37162587392299995</v>
      </c>
    </row>
    <row r="495" spans="1:40">
      <c r="A495" s="884" t="str">
        <f>"West Net [m$"&amp;Input!$G$43&amp;"]"</f>
        <v>West Net [m$31/12/2023]</v>
      </c>
      <c r="B495" s="885"/>
      <c r="C495" s="886"/>
      <c r="D495" s="885"/>
      <c r="E495" s="885"/>
      <c r="F495" s="885"/>
      <c r="G495" s="885"/>
      <c r="H495" s="885"/>
      <c r="I495" s="25"/>
      <c r="J495" s="323"/>
      <c r="K495" s="25"/>
      <c r="L495" s="25"/>
      <c r="M495" s="25"/>
      <c r="N495" s="25"/>
      <c r="O495" s="323"/>
      <c r="P495" s="25"/>
      <c r="Q495" s="25"/>
      <c r="R495" s="25"/>
      <c r="S495" s="318"/>
      <c r="T495" s="25"/>
      <c r="U495" s="25"/>
      <c r="V495" s="25"/>
      <c r="W495" s="25"/>
      <c r="X495" s="318"/>
      <c r="Y495" s="323"/>
      <c r="Z495" s="25"/>
      <c r="AA495" s="25"/>
      <c r="AB495" s="25"/>
      <c r="AC495" s="25"/>
      <c r="AD495" s="318"/>
      <c r="AE495" s="323"/>
      <c r="AF495" s="25"/>
      <c r="AG495" s="25"/>
      <c r="AH495" s="25"/>
      <c r="AI495" s="318"/>
      <c r="AJ495" s="323"/>
      <c r="AK495" s="25"/>
      <c r="AL495" s="25"/>
      <c r="AM495" s="25"/>
      <c r="AN495" s="318"/>
    </row>
    <row r="496" spans="1:40" outlineLevel="1">
      <c r="A496" s="732" t="s">
        <v>237</v>
      </c>
      <c r="B496" s="733"/>
      <c r="C496" s="881"/>
      <c r="D496" s="733"/>
      <c r="E496" s="733"/>
      <c r="F496" s="733"/>
      <c r="G496" s="733"/>
      <c r="H496" s="733"/>
      <c r="I496" s="730"/>
      <c r="J496" s="729"/>
      <c r="K496" s="730"/>
      <c r="L496" s="730"/>
      <c r="M496" s="730"/>
      <c r="N496" s="730"/>
      <c r="O496" s="729"/>
      <c r="P496" s="730"/>
      <c r="Q496" s="730"/>
      <c r="R496" s="730"/>
      <c r="S496" s="731"/>
      <c r="T496" s="730"/>
      <c r="U496" s="730"/>
      <c r="V496" s="730"/>
      <c r="W496" s="730"/>
      <c r="X496" s="731"/>
      <c r="Y496" s="729"/>
      <c r="Z496" s="730"/>
      <c r="AA496" s="730"/>
      <c r="AB496" s="730"/>
      <c r="AC496" s="730"/>
      <c r="AD496" s="731"/>
      <c r="AE496" s="729"/>
      <c r="AF496" s="730"/>
      <c r="AG496" s="730"/>
      <c r="AH496" s="730"/>
      <c r="AI496" s="731"/>
      <c r="AJ496" s="729"/>
      <c r="AK496" s="730"/>
      <c r="AL496" s="730"/>
      <c r="AM496" s="730"/>
      <c r="AN496" s="731"/>
    </row>
    <row r="497" spans="1:40" outlineLevel="2">
      <c r="A497" s="882">
        <f>ROW()</f>
        <v>497</v>
      </c>
      <c r="B497" s="453"/>
      <c r="D497" s="452" t="s">
        <v>300</v>
      </c>
      <c r="H497" s="458"/>
      <c r="I497" s="458"/>
      <c r="J497" s="459"/>
      <c r="K497" s="458"/>
      <c r="L497" s="458"/>
      <c r="M497" s="458"/>
      <c r="N497" s="458"/>
      <c r="O497" s="459"/>
      <c r="P497" s="458"/>
      <c r="Q497" s="458"/>
      <c r="R497" s="458"/>
      <c r="S497" s="463"/>
      <c r="T497" s="458"/>
      <c r="U497" s="352">
        <f>Input!R115</f>
        <v>0</v>
      </c>
      <c r="V497" s="444">
        <f t="shared" ref="V497:X497" si="550">(U497-U$9)*(U497&gt;V$9)</f>
        <v>0</v>
      </c>
      <c r="W497" s="444">
        <f t="shared" si="550"/>
        <v>0</v>
      </c>
      <c r="X497" s="445">
        <f t="shared" si="550"/>
        <v>0</v>
      </c>
      <c r="Y497" s="350">
        <f>IF(X497=0,0,MAX(Input!Y$58-(Input!J$58-X497)-1,0))</f>
        <v>0</v>
      </c>
      <c r="Z497" s="444">
        <f t="shared" ref="Z497:AI497" si="551">(Y497-Y$9)*(Y497&gt;Z$9)</f>
        <v>0</v>
      </c>
      <c r="AA497" s="444">
        <f t="shared" si="551"/>
        <v>0</v>
      </c>
      <c r="AB497" s="444">
        <f t="shared" si="551"/>
        <v>0</v>
      </c>
      <c r="AC497" s="444">
        <f t="shared" si="551"/>
        <v>0</v>
      </c>
      <c r="AD497" s="445">
        <f t="shared" si="551"/>
        <v>0</v>
      </c>
      <c r="AE497" s="466">
        <f t="shared" si="551"/>
        <v>0</v>
      </c>
      <c r="AF497" s="444">
        <f t="shared" si="551"/>
        <v>0</v>
      </c>
      <c r="AG497" s="444">
        <f t="shared" si="551"/>
        <v>0</v>
      </c>
      <c r="AH497" s="444">
        <f t="shared" si="551"/>
        <v>0</v>
      </c>
      <c r="AI497" s="445">
        <f t="shared" si="551"/>
        <v>0</v>
      </c>
      <c r="AJ497" s="466">
        <f t="shared" ref="AJ497:AJ512" si="552">(AI497-AI$9)*(AI497&gt;AJ$9)</f>
        <v>0</v>
      </c>
      <c r="AK497" s="444">
        <f t="shared" ref="AK497:AK512" si="553">(AJ497-AJ$9)*(AJ497&gt;AK$9)</f>
        <v>0</v>
      </c>
      <c r="AL497" s="444">
        <f t="shared" ref="AL497:AL512" si="554">(AK497-AK$9)*(AK497&gt;AL$9)</f>
        <v>0</v>
      </c>
      <c r="AM497" s="444">
        <f t="shared" ref="AM497:AM512" si="555">(AL497-AL$9)*(AL497&gt;AM$9)</f>
        <v>0</v>
      </c>
      <c r="AN497" s="445">
        <f t="shared" ref="AN497:AN512" si="556">(AM497-AM$9)*(AM497&gt;AN$9)</f>
        <v>0</v>
      </c>
    </row>
    <row r="498" spans="1:40" outlineLevel="2">
      <c r="A498" s="882">
        <f>ROW()</f>
        <v>498</v>
      </c>
      <c r="B498" s="453"/>
      <c r="D498" s="452" t="s">
        <v>301</v>
      </c>
      <c r="H498" s="458"/>
      <c r="I498" s="458"/>
      <c r="J498" s="459"/>
      <c r="K498" s="458"/>
      <c r="L498" s="458"/>
      <c r="M498" s="458"/>
      <c r="N498" s="458"/>
      <c r="O498" s="459"/>
      <c r="P498" s="458"/>
      <c r="Q498" s="458"/>
      <c r="R498" s="458"/>
      <c r="S498" s="463"/>
      <c r="T498" s="458"/>
      <c r="U498" s="352">
        <f>Input!R116</f>
        <v>0</v>
      </c>
      <c r="V498" s="444">
        <f t="shared" ref="V498:X498" si="557">(U498-U$9)*(U498&gt;V$9)</f>
        <v>0</v>
      </c>
      <c r="W498" s="444">
        <f t="shared" si="557"/>
        <v>0</v>
      </c>
      <c r="X498" s="445">
        <f t="shared" si="557"/>
        <v>0</v>
      </c>
      <c r="Y498" s="350">
        <f>IF(X498=0,0,MAX(Input!Y$59-(Input!J$59-X498)-1,0))</f>
        <v>0</v>
      </c>
      <c r="Z498" s="444">
        <f t="shared" ref="Z498:AI498" si="558">(Y498-Y$9)*(Y498&gt;Z$9)</f>
        <v>0</v>
      </c>
      <c r="AA498" s="444">
        <f t="shared" si="558"/>
        <v>0</v>
      </c>
      <c r="AB498" s="444">
        <f t="shared" si="558"/>
        <v>0</v>
      </c>
      <c r="AC498" s="444">
        <f t="shared" si="558"/>
        <v>0</v>
      </c>
      <c r="AD498" s="445">
        <f t="shared" si="558"/>
        <v>0</v>
      </c>
      <c r="AE498" s="466">
        <f t="shared" si="558"/>
        <v>0</v>
      </c>
      <c r="AF498" s="444">
        <f t="shared" si="558"/>
        <v>0</v>
      </c>
      <c r="AG498" s="444">
        <f t="shared" si="558"/>
        <v>0</v>
      </c>
      <c r="AH498" s="444">
        <f t="shared" si="558"/>
        <v>0</v>
      </c>
      <c r="AI498" s="445">
        <f t="shared" si="558"/>
        <v>0</v>
      </c>
      <c r="AJ498" s="466">
        <f t="shared" si="552"/>
        <v>0</v>
      </c>
      <c r="AK498" s="444">
        <f t="shared" si="553"/>
        <v>0</v>
      </c>
      <c r="AL498" s="444">
        <f t="shared" si="554"/>
        <v>0</v>
      </c>
      <c r="AM498" s="444">
        <f t="shared" si="555"/>
        <v>0</v>
      </c>
      <c r="AN498" s="445">
        <f t="shared" si="556"/>
        <v>0</v>
      </c>
    </row>
    <row r="499" spans="1:40" outlineLevel="2">
      <c r="A499" s="882">
        <f>ROW()</f>
        <v>499</v>
      </c>
      <c r="B499" s="453"/>
      <c r="D499" s="452" t="s">
        <v>29</v>
      </c>
      <c r="H499" s="458"/>
      <c r="I499" s="458"/>
      <c r="J499" s="459"/>
      <c r="K499" s="458"/>
      <c r="L499" s="458"/>
      <c r="M499" s="458"/>
      <c r="N499" s="458"/>
      <c r="O499" s="459"/>
      <c r="P499" s="458"/>
      <c r="Q499" s="458"/>
      <c r="R499" s="458"/>
      <c r="S499" s="463"/>
      <c r="T499" s="458"/>
      <c r="U499" s="352">
        <f>Input!R117</f>
        <v>0</v>
      </c>
      <c r="V499" s="444">
        <f t="shared" ref="V499:X499" si="559">(U499-U$9)*(U499&gt;V$9)</f>
        <v>0</v>
      </c>
      <c r="W499" s="444">
        <f t="shared" si="559"/>
        <v>0</v>
      </c>
      <c r="X499" s="445">
        <f t="shared" si="559"/>
        <v>0</v>
      </c>
      <c r="Y499" s="350">
        <f>IF(X499=0,0,MAX(Input!Y$60-(Input!J$60-X499)-1,0))</f>
        <v>0</v>
      </c>
      <c r="Z499" s="444">
        <f t="shared" ref="Z499:AI499" si="560">(Y499-Y$9)*(Y499&gt;Z$9)</f>
        <v>0</v>
      </c>
      <c r="AA499" s="444">
        <f t="shared" si="560"/>
        <v>0</v>
      </c>
      <c r="AB499" s="444">
        <f t="shared" si="560"/>
        <v>0</v>
      </c>
      <c r="AC499" s="444">
        <f t="shared" si="560"/>
        <v>0</v>
      </c>
      <c r="AD499" s="445">
        <f t="shared" si="560"/>
        <v>0</v>
      </c>
      <c r="AE499" s="466">
        <f t="shared" si="560"/>
        <v>0</v>
      </c>
      <c r="AF499" s="444">
        <f t="shared" si="560"/>
        <v>0</v>
      </c>
      <c r="AG499" s="444">
        <f t="shared" si="560"/>
        <v>0</v>
      </c>
      <c r="AH499" s="444">
        <f t="shared" si="560"/>
        <v>0</v>
      </c>
      <c r="AI499" s="445">
        <f t="shared" si="560"/>
        <v>0</v>
      </c>
      <c r="AJ499" s="466">
        <f t="shared" si="552"/>
        <v>0</v>
      </c>
      <c r="AK499" s="444">
        <f t="shared" si="553"/>
        <v>0</v>
      </c>
      <c r="AL499" s="444">
        <f t="shared" si="554"/>
        <v>0</v>
      </c>
      <c r="AM499" s="444">
        <f t="shared" si="555"/>
        <v>0</v>
      </c>
      <c r="AN499" s="445">
        <f t="shared" si="556"/>
        <v>0</v>
      </c>
    </row>
    <row r="500" spans="1:40" outlineLevel="2">
      <c r="A500" s="882">
        <f>ROW()</f>
        <v>500</v>
      </c>
      <c r="B500" s="453"/>
      <c r="D500" s="452" t="s">
        <v>30</v>
      </c>
      <c r="H500" s="458"/>
      <c r="I500" s="458"/>
      <c r="J500" s="459"/>
      <c r="K500" s="458"/>
      <c r="L500" s="458"/>
      <c r="M500" s="458"/>
      <c r="N500" s="458"/>
      <c r="O500" s="459"/>
      <c r="P500" s="458"/>
      <c r="Q500" s="458"/>
      <c r="R500" s="458"/>
      <c r="S500" s="463"/>
      <c r="T500" s="458"/>
      <c r="U500" s="352">
        <f>Input!R118</f>
        <v>0</v>
      </c>
      <c r="V500" s="444">
        <f t="shared" ref="V500:X500" si="561">(U500-U$9)*(U500&gt;V$9)</f>
        <v>0</v>
      </c>
      <c r="W500" s="444">
        <f t="shared" si="561"/>
        <v>0</v>
      </c>
      <c r="X500" s="445">
        <f t="shared" si="561"/>
        <v>0</v>
      </c>
      <c r="Y500" s="350">
        <f>IF(X500=0,0,MAX(Input!Y$61-(Input!J$61-X500)-1,0))</f>
        <v>0</v>
      </c>
      <c r="Z500" s="444">
        <f t="shared" ref="Z500:AI500" si="562">(Y500-Y$9)*(Y500&gt;Z$9)</f>
        <v>0</v>
      </c>
      <c r="AA500" s="444">
        <f t="shared" si="562"/>
        <v>0</v>
      </c>
      <c r="AB500" s="444">
        <f t="shared" si="562"/>
        <v>0</v>
      </c>
      <c r="AC500" s="444">
        <f t="shared" si="562"/>
        <v>0</v>
      </c>
      <c r="AD500" s="445">
        <f t="shared" si="562"/>
        <v>0</v>
      </c>
      <c r="AE500" s="466">
        <f t="shared" si="562"/>
        <v>0</v>
      </c>
      <c r="AF500" s="444">
        <f t="shared" si="562"/>
        <v>0</v>
      </c>
      <c r="AG500" s="444">
        <f t="shared" si="562"/>
        <v>0</v>
      </c>
      <c r="AH500" s="444">
        <f t="shared" si="562"/>
        <v>0</v>
      </c>
      <c r="AI500" s="445">
        <f t="shared" si="562"/>
        <v>0</v>
      </c>
      <c r="AJ500" s="466">
        <f t="shared" si="552"/>
        <v>0</v>
      </c>
      <c r="AK500" s="444">
        <f t="shared" si="553"/>
        <v>0</v>
      </c>
      <c r="AL500" s="444">
        <f t="shared" si="554"/>
        <v>0</v>
      </c>
      <c r="AM500" s="444">
        <f t="shared" si="555"/>
        <v>0</v>
      </c>
      <c r="AN500" s="445">
        <f t="shared" si="556"/>
        <v>0</v>
      </c>
    </row>
    <row r="501" spans="1:40" outlineLevel="2">
      <c r="A501" s="882">
        <f>ROW()</f>
        <v>501</v>
      </c>
      <c r="B501" s="453"/>
      <c r="D501" s="452" t="s">
        <v>31</v>
      </c>
      <c r="H501" s="458"/>
      <c r="I501" s="458"/>
      <c r="J501" s="459"/>
      <c r="K501" s="458"/>
      <c r="L501" s="458"/>
      <c r="M501" s="458"/>
      <c r="N501" s="458"/>
      <c r="O501" s="459"/>
      <c r="P501" s="458"/>
      <c r="Q501" s="458"/>
      <c r="R501" s="458"/>
      <c r="S501" s="463"/>
      <c r="T501" s="458"/>
      <c r="U501" s="352">
        <f>Input!R119</f>
        <v>0</v>
      </c>
      <c r="V501" s="444">
        <f t="shared" ref="V501:X501" si="563">(U501-U$9)*(U501&gt;V$9)</f>
        <v>0</v>
      </c>
      <c r="W501" s="444">
        <f t="shared" si="563"/>
        <v>0</v>
      </c>
      <c r="X501" s="445">
        <f t="shared" si="563"/>
        <v>0</v>
      </c>
      <c r="Y501" s="350">
        <f>IF(X501=0,0,MAX(Input!Y$62-(Input!J$62-X501)-1,0))</f>
        <v>0</v>
      </c>
      <c r="Z501" s="444">
        <f t="shared" ref="Z501:AI501" si="564">(Y501-Y$9)*(Y501&gt;Z$9)</f>
        <v>0</v>
      </c>
      <c r="AA501" s="444">
        <f t="shared" si="564"/>
        <v>0</v>
      </c>
      <c r="AB501" s="444">
        <f t="shared" si="564"/>
        <v>0</v>
      </c>
      <c r="AC501" s="444">
        <f t="shared" si="564"/>
        <v>0</v>
      </c>
      <c r="AD501" s="445">
        <f t="shared" si="564"/>
        <v>0</v>
      </c>
      <c r="AE501" s="466">
        <f t="shared" si="564"/>
        <v>0</v>
      </c>
      <c r="AF501" s="444">
        <f t="shared" si="564"/>
        <v>0</v>
      </c>
      <c r="AG501" s="444">
        <f t="shared" si="564"/>
        <v>0</v>
      </c>
      <c r="AH501" s="444">
        <f t="shared" si="564"/>
        <v>0</v>
      </c>
      <c r="AI501" s="445">
        <f t="shared" si="564"/>
        <v>0</v>
      </c>
      <c r="AJ501" s="466">
        <f t="shared" si="552"/>
        <v>0</v>
      </c>
      <c r="AK501" s="444">
        <f t="shared" si="553"/>
        <v>0</v>
      </c>
      <c r="AL501" s="444">
        <f t="shared" si="554"/>
        <v>0</v>
      </c>
      <c r="AM501" s="444">
        <f t="shared" si="555"/>
        <v>0</v>
      </c>
      <c r="AN501" s="445">
        <f t="shared" si="556"/>
        <v>0</v>
      </c>
    </row>
    <row r="502" spans="1:40" outlineLevel="2">
      <c r="A502" s="882">
        <f>ROW()</f>
        <v>502</v>
      </c>
      <c r="B502" s="453"/>
      <c r="D502" s="452" t="s">
        <v>32</v>
      </c>
      <c r="H502" s="458"/>
      <c r="I502" s="458"/>
      <c r="J502" s="459"/>
      <c r="K502" s="458"/>
      <c r="L502" s="458"/>
      <c r="M502" s="458"/>
      <c r="N502" s="458"/>
      <c r="O502" s="459"/>
      <c r="P502" s="458"/>
      <c r="Q502" s="458"/>
      <c r="R502" s="458"/>
      <c r="S502" s="463"/>
      <c r="T502" s="458"/>
      <c r="U502" s="352">
        <f>Input!R120</f>
        <v>0</v>
      </c>
      <c r="V502" s="444">
        <f t="shared" ref="V502:X502" si="565">(U502-U$9)*(U502&gt;V$9)</f>
        <v>0</v>
      </c>
      <c r="W502" s="444">
        <f t="shared" si="565"/>
        <v>0</v>
      </c>
      <c r="X502" s="445">
        <f t="shared" si="565"/>
        <v>0</v>
      </c>
      <c r="Y502" s="350">
        <f>IF(X502=0,0,MAX(Input!Y$63-(Input!J$63-X502)-1,0))</f>
        <v>0</v>
      </c>
      <c r="Z502" s="444">
        <f t="shared" ref="Z502:AI502" si="566">(Y502-Y$9)*(Y502&gt;Z$9)</f>
        <v>0</v>
      </c>
      <c r="AA502" s="444">
        <f t="shared" si="566"/>
        <v>0</v>
      </c>
      <c r="AB502" s="444">
        <f t="shared" si="566"/>
        <v>0</v>
      </c>
      <c r="AC502" s="444">
        <f t="shared" si="566"/>
        <v>0</v>
      </c>
      <c r="AD502" s="445">
        <f t="shared" si="566"/>
        <v>0</v>
      </c>
      <c r="AE502" s="466">
        <f t="shared" si="566"/>
        <v>0</v>
      </c>
      <c r="AF502" s="444">
        <f t="shared" si="566"/>
        <v>0</v>
      </c>
      <c r="AG502" s="444">
        <f t="shared" si="566"/>
        <v>0</v>
      </c>
      <c r="AH502" s="444">
        <f t="shared" si="566"/>
        <v>0</v>
      </c>
      <c r="AI502" s="445">
        <f t="shared" si="566"/>
        <v>0</v>
      </c>
      <c r="AJ502" s="466">
        <f t="shared" si="552"/>
        <v>0</v>
      </c>
      <c r="AK502" s="444">
        <f t="shared" si="553"/>
        <v>0</v>
      </c>
      <c r="AL502" s="444">
        <f t="shared" si="554"/>
        <v>0</v>
      </c>
      <c r="AM502" s="444">
        <f t="shared" si="555"/>
        <v>0</v>
      </c>
      <c r="AN502" s="445">
        <f t="shared" si="556"/>
        <v>0</v>
      </c>
    </row>
    <row r="503" spans="1:40" outlineLevel="2">
      <c r="A503" s="882">
        <f>ROW()</f>
        <v>503</v>
      </c>
      <c r="B503" s="453"/>
      <c r="D503" s="452" t="s">
        <v>33</v>
      </c>
      <c r="H503" s="458"/>
      <c r="I503" s="458"/>
      <c r="J503" s="459"/>
      <c r="K503" s="458"/>
      <c r="L503" s="458"/>
      <c r="M503" s="458"/>
      <c r="N503" s="458"/>
      <c r="O503" s="459"/>
      <c r="P503" s="458"/>
      <c r="Q503" s="458"/>
      <c r="R503" s="458"/>
      <c r="S503" s="463"/>
      <c r="T503" s="458"/>
      <c r="U503" s="352">
        <f>Input!R121</f>
        <v>0</v>
      </c>
      <c r="V503" s="444">
        <f t="shared" ref="V503:X503" si="567">(U503-U$9)*(U503&gt;V$9)</f>
        <v>0</v>
      </c>
      <c r="W503" s="444">
        <f t="shared" si="567"/>
        <v>0</v>
      </c>
      <c r="X503" s="445">
        <f t="shared" si="567"/>
        <v>0</v>
      </c>
      <c r="Y503" s="350">
        <f>IF(X503=0,0,MAX(Input!Y$64-(Input!J$64-X503)-1,0))</f>
        <v>0</v>
      </c>
      <c r="Z503" s="444">
        <f t="shared" ref="Z503:AI503" si="568">(Y503-Y$9)*(Y503&gt;Z$9)</f>
        <v>0</v>
      </c>
      <c r="AA503" s="444">
        <f t="shared" si="568"/>
        <v>0</v>
      </c>
      <c r="AB503" s="444">
        <f t="shared" si="568"/>
        <v>0</v>
      </c>
      <c r="AC503" s="444">
        <f t="shared" si="568"/>
        <v>0</v>
      </c>
      <c r="AD503" s="445">
        <f t="shared" si="568"/>
        <v>0</v>
      </c>
      <c r="AE503" s="466">
        <f t="shared" si="568"/>
        <v>0</v>
      </c>
      <c r="AF503" s="444">
        <f t="shared" si="568"/>
        <v>0</v>
      </c>
      <c r="AG503" s="444">
        <f t="shared" si="568"/>
        <v>0</v>
      </c>
      <c r="AH503" s="444">
        <f t="shared" si="568"/>
        <v>0</v>
      </c>
      <c r="AI503" s="445">
        <f t="shared" si="568"/>
        <v>0</v>
      </c>
      <c r="AJ503" s="466">
        <f t="shared" si="552"/>
        <v>0</v>
      </c>
      <c r="AK503" s="444">
        <f t="shared" si="553"/>
        <v>0</v>
      </c>
      <c r="AL503" s="444">
        <f t="shared" si="554"/>
        <v>0</v>
      </c>
      <c r="AM503" s="444">
        <f t="shared" si="555"/>
        <v>0</v>
      </c>
      <c r="AN503" s="445">
        <f t="shared" si="556"/>
        <v>0</v>
      </c>
    </row>
    <row r="504" spans="1:40" outlineLevel="2">
      <c r="A504" s="882">
        <f>ROW()</f>
        <v>504</v>
      </c>
      <c r="B504" s="453"/>
      <c r="D504" s="452" t="s">
        <v>27</v>
      </c>
      <c r="H504" s="458"/>
      <c r="I504" s="458"/>
      <c r="J504" s="459"/>
      <c r="K504" s="458"/>
      <c r="L504" s="458"/>
      <c r="M504" s="458"/>
      <c r="N504" s="458"/>
      <c r="O504" s="459"/>
      <c r="P504" s="458"/>
      <c r="Q504" s="458"/>
      <c r="R504" s="458"/>
      <c r="S504" s="463"/>
      <c r="T504" s="458"/>
      <c r="U504" s="352">
        <f>Input!R122</f>
        <v>35.098812785388127</v>
      </c>
      <c r="V504" s="444">
        <f t="shared" ref="V504:X504" si="569">(U504-U$9)*(U504&gt;V$9)</f>
        <v>34.098812785388127</v>
      </c>
      <c r="W504" s="444">
        <f t="shared" si="569"/>
        <v>33.098812785388127</v>
      </c>
      <c r="X504" s="445">
        <f t="shared" si="569"/>
        <v>32.098812785388127</v>
      </c>
      <c r="Y504" s="350">
        <f>IF(X504=0,0,MAX(Input!Y$65-(Input!J$65-X504)-1,0))</f>
        <v>31.098812785388127</v>
      </c>
      <c r="Z504" s="444">
        <f t="shared" ref="Z504:AI504" si="570">(Y504-Y$9)*(Y504&gt;Z$9)</f>
        <v>30.598812785388127</v>
      </c>
      <c r="AA504" s="444">
        <f t="shared" si="570"/>
        <v>29.598812785388127</v>
      </c>
      <c r="AB504" s="444">
        <f t="shared" si="570"/>
        <v>28.598812785388127</v>
      </c>
      <c r="AC504" s="444">
        <f t="shared" si="570"/>
        <v>27.598812785388127</v>
      </c>
      <c r="AD504" s="445">
        <f t="shared" si="570"/>
        <v>26.598812785388127</v>
      </c>
      <c r="AE504" s="466">
        <f t="shared" si="570"/>
        <v>25.598812785388127</v>
      </c>
      <c r="AF504" s="444">
        <f t="shared" si="570"/>
        <v>24.598812785388127</v>
      </c>
      <c r="AG504" s="444">
        <f t="shared" si="570"/>
        <v>23.598812785388127</v>
      </c>
      <c r="AH504" s="444">
        <f t="shared" si="570"/>
        <v>22.598812785388127</v>
      </c>
      <c r="AI504" s="445">
        <f t="shared" si="570"/>
        <v>21.598812785388127</v>
      </c>
      <c r="AJ504" s="466">
        <f t="shared" si="552"/>
        <v>20.598812785388127</v>
      </c>
      <c r="AK504" s="444">
        <f t="shared" si="553"/>
        <v>19.598812785388127</v>
      </c>
      <c r="AL504" s="444">
        <f t="shared" si="554"/>
        <v>18.598812785388127</v>
      </c>
      <c r="AM504" s="444">
        <f t="shared" si="555"/>
        <v>17.598812785388127</v>
      </c>
      <c r="AN504" s="445">
        <f t="shared" si="556"/>
        <v>16.598812785388127</v>
      </c>
    </row>
    <row r="505" spans="1:40" outlineLevel="2">
      <c r="A505" s="882">
        <f>ROW()</f>
        <v>505</v>
      </c>
      <c r="B505" s="453"/>
      <c r="D505" s="452" t="s">
        <v>34</v>
      </c>
      <c r="H505" s="458"/>
      <c r="I505" s="458"/>
      <c r="J505" s="459"/>
      <c r="K505" s="458"/>
      <c r="L505" s="458"/>
      <c r="M505" s="458"/>
      <c r="N505" s="458"/>
      <c r="O505" s="459"/>
      <c r="P505" s="458"/>
      <c r="Q505" s="458"/>
      <c r="R505" s="458"/>
      <c r="S505" s="463"/>
      <c r="T505" s="458"/>
      <c r="U505" s="352">
        <f>Input!R123</f>
        <v>0</v>
      </c>
      <c r="V505" s="444">
        <f t="shared" ref="V505:X505" si="571">(U505-U$9)*(U505&gt;V$9)</f>
        <v>0</v>
      </c>
      <c r="W505" s="444">
        <f t="shared" si="571"/>
        <v>0</v>
      </c>
      <c r="X505" s="445">
        <f t="shared" si="571"/>
        <v>0</v>
      </c>
      <c r="Y505" s="350">
        <f>IF(X505=0,0,MAX(Input!Y$66-(Input!J$66-X505)-1,0))</f>
        <v>0</v>
      </c>
      <c r="Z505" s="444">
        <f t="shared" ref="Z505:AI505" si="572">(Y505-Y$9)*(Y505&gt;Z$9)</f>
        <v>0</v>
      </c>
      <c r="AA505" s="444">
        <f t="shared" si="572"/>
        <v>0</v>
      </c>
      <c r="AB505" s="444">
        <f t="shared" si="572"/>
        <v>0</v>
      </c>
      <c r="AC505" s="444">
        <f t="shared" si="572"/>
        <v>0</v>
      </c>
      <c r="AD505" s="445">
        <f t="shared" si="572"/>
        <v>0</v>
      </c>
      <c r="AE505" s="466">
        <f t="shared" si="572"/>
        <v>0</v>
      </c>
      <c r="AF505" s="444">
        <f t="shared" si="572"/>
        <v>0</v>
      </c>
      <c r="AG505" s="444">
        <f t="shared" si="572"/>
        <v>0</v>
      </c>
      <c r="AH505" s="444">
        <f t="shared" si="572"/>
        <v>0</v>
      </c>
      <c r="AI505" s="445">
        <f t="shared" si="572"/>
        <v>0</v>
      </c>
      <c r="AJ505" s="466">
        <f t="shared" si="552"/>
        <v>0</v>
      </c>
      <c r="AK505" s="444">
        <f t="shared" si="553"/>
        <v>0</v>
      </c>
      <c r="AL505" s="444">
        <f t="shared" si="554"/>
        <v>0</v>
      </c>
      <c r="AM505" s="444">
        <f t="shared" si="555"/>
        <v>0</v>
      </c>
      <c r="AN505" s="445">
        <f t="shared" si="556"/>
        <v>0</v>
      </c>
    </row>
    <row r="506" spans="1:40" outlineLevel="2">
      <c r="A506" s="882">
        <f>ROW()</f>
        <v>506</v>
      </c>
      <c r="B506" s="453"/>
      <c r="D506" s="452" t="s">
        <v>35</v>
      </c>
      <c r="H506" s="458"/>
      <c r="I506" s="458"/>
      <c r="J506" s="459"/>
      <c r="K506" s="458"/>
      <c r="L506" s="458"/>
      <c r="M506" s="458"/>
      <c r="N506" s="458"/>
      <c r="O506" s="459"/>
      <c r="P506" s="458"/>
      <c r="Q506" s="458"/>
      <c r="R506" s="458"/>
      <c r="S506" s="463"/>
      <c r="T506" s="458"/>
      <c r="U506" s="352">
        <f>Input!R124</f>
        <v>6.536661453899292</v>
      </c>
      <c r="V506" s="444">
        <f t="shared" ref="V506:X506" si="573">(U506-U$9)*(U506&gt;V$9)</f>
        <v>5.536661453899292</v>
      </c>
      <c r="W506" s="444">
        <f t="shared" si="573"/>
        <v>4.536661453899292</v>
      </c>
      <c r="X506" s="445">
        <f t="shared" si="573"/>
        <v>3.536661453899292</v>
      </c>
      <c r="Y506" s="350">
        <f>IF(X506=0,0,MAX(Input!Y$67-(Input!J$67-X506)-1,0))</f>
        <v>2.536661453899292</v>
      </c>
      <c r="Z506" s="444">
        <f t="shared" ref="Z506:AI506" si="574">(Y506-Y$9)*(Y506&gt;Z$9)</f>
        <v>2.036661453899292</v>
      </c>
      <c r="AA506" s="444">
        <f t="shared" si="574"/>
        <v>1.036661453899292</v>
      </c>
      <c r="AB506" s="444">
        <f t="shared" si="574"/>
        <v>3.6661453899291985E-2</v>
      </c>
      <c r="AC506" s="444">
        <f t="shared" si="574"/>
        <v>0</v>
      </c>
      <c r="AD506" s="445">
        <f t="shared" si="574"/>
        <v>0</v>
      </c>
      <c r="AE506" s="466">
        <f t="shared" si="574"/>
        <v>0</v>
      </c>
      <c r="AF506" s="444">
        <f t="shared" si="574"/>
        <v>0</v>
      </c>
      <c r="AG506" s="444">
        <f t="shared" si="574"/>
        <v>0</v>
      </c>
      <c r="AH506" s="444">
        <f t="shared" si="574"/>
        <v>0</v>
      </c>
      <c r="AI506" s="445">
        <f t="shared" si="574"/>
        <v>0</v>
      </c>
      <c r="AJ506" s="466">
        <f t="shared" si="552"/>
        <v>0</v>
      </c>
      <c r="AK506" s="444">
        <f t="shared" si="553"/>
        <v>0</v>
      </c>
      <c r="AL506" s="444">
        <f t="shared" si="554"/>
        <v>0</v>
      </c>
      <c r="AM506" s="444">
        <f t="shared" si="555"/>
        <v>0</v>
      </c>
      <c r="AN506" s="445">
        <f t="shared" si="556"/>
        <v>0</v>
      </c>
    </row>
    <row r="507" spans="1:40" outlineLevel="2">
      <c r="A507" s="882">
        <f>ROW()</f>
        <v>507</v>
      </c>
      <c r="B507" s="453"/>
      <c r="D507" s="452" t="s">
        <v>302</v>
      </c>
      <c r="H507" s="458"/>
      <c r="I507" s="458"/>
      <c r="J507" s="459"/>
      <c r="K507" s="458"/>
      <c r="L507" s="458"/>
      <c r="M507" s="458"/>
      <c r="N507" s="458"/>
      <c r="O507" s="459"/>
      <c r="P507" s="458"/>
      <c r="Q507" s="458"/>
      <c r="R507" s="458"/>
      <c r="S507" s="463"/>
      <c r="T507" s="458"/>
      <c r="U507" s="352">
        <f>Input!R125</f>
        <v>0</v>
      </c>
      <c r="V507" s="444">
        <f t="shared" ref="V507:X507" si="575">(U507-U$9)*(U507&gt;V$9)</f>
        <v>0</v>
      </c>
      <c r="W507" s="444">
        <f t="shared" si="575"/>
        <v>0</v>
      </c>
      <c r="X507" s="445">
        <f t="shared" si="575"/>
        <v>0</v>
      </c>
      <c r="Y507" s="350">
        <f>IF(X507=0,0,MAX(Input!Y$68-(Input!J$68-X507)-1,0))</f>
        <v>0</v>
      </c>
      <c r="Z507" s="444">
        <f t="shared" ref="Z507:AI507" si="576">(Y507-Y$9)*(Y507&gt;Z$9)</f>
        <v>0</v>
      </c>
      <c r="AA507" s="444">
        <f t="shared" si="576"/>
        <v>0</v>
      </c>
      <c r="AB507" s="444">
        <f t="shared" si="576"/>
        <v>0</v>
      </c>
      <c r="AC507" s="444">
        <f t="shared" si="576"/>
        <v>0</v>
      </c>
      <c r="AD507" s="445">
        <f t="shared" si="576"/>
        <v>0</v>
      </c>
      <c r="AE507" s="466">
        <f t="shared" si="576"/>
        <v>0</v>
      </c>
      <c r="AF507" s="444">
        <f t="shared" si="576"/>
        <v>0</v>
      </c>
      <c r="AG507" s="444">
        <f t="shared" si="576"/>
        <v>0</v>
      </c>
      <c r="AH507" s="444">
        <f t="shared" si="576"/>
        <v>0</v>
      </c>
      <c r="AI507" s="445">
        <f t="shared" si="576"/>
        <v>0</v>
      </c>
      <c r="AJ507" s="466">
        <f t="shared" si="552"/>
        <v>0</v>
      </c>
      <c r="AK507" s="444">
        <f t="shared" si="553"/>
        <v>0</v>
      </c>
      <c r="AL507" s="444">
        <f t="shared" si="554"/>
        <v>0</v>
      </c>
      <c r="AM507" s="444">
        <f t="shared" si="555"/>
        <v>0</v>
      </c>
      <c r="AN507" s="445">
        <f t="shared" si="556"/>
        <v>0</v>
      </c>
    </row>
    <row r="508" spans="1:40" outlineLevel="2">
      <c r="A508" s="882">
        <f>ROW()</f>
        <v>508</v>
      </c>
      <c r="B508" s="453"/>
      <c r="D508" s="452" t="s">
        <v>36</v>
      </c>
      <c r="H508" s="458"/>
      <c r="I508" s="458"/>
      <c r="J508" s="459"/>
      <c r="K508" s="458"/>
      <c r="L508" s="458"/>
      <c r="M508" s="458"/>
      <c r="N508" s="458"/>
      <c r="O508" s="459"/>
      <c r="P508" s="458"/>
      <c r="Q508" s="458"/>
      <c r="R508" s="458"/>
      <c r="S508" s="463"/>
      <c r="T508" s="458"/>
      <c r="U508" s="352">
        <f>Input!R126</f>
        <v>4.0219203272162298</v>
      </c>
      <c r="V508" s="444">
        <f t="shared" ref="V508:X508" si="577">(U508-U$9)*(U508&gt;V$9)</f>
        <v>3.0219203272162298</v>
      </c>
      <c r="W508" s="444">
        <f t="shared" si="577"/>
        <v>2.0219203272162298</v>
      </c>
      <c r="X508" s="445">
        <f t="shared" si="577"/>
        <v>1.0219203272162298</v>
      </c>
      <c r="Y508" s="350">
        <f>IF(X508=0,0,MAX(Input!Y$69-(Input!J$69-X508)-1,0))</f>
        <v>2.1920327216229829E-2</v>
      </c>
      <c r="Z508" s="444">
        <f t="shared" ref="Z508:AI508" si="578">(Y508-Y$9)*(Y508&gt;Z$9)</f>
        <v>0</v>
      </c>
      <c r="AA508" s="444">
        <f t="shared" si="578"/>
        <v>0</v>
      </c>
      <c r="AB508" s="444">
        <f t="shared" si="578"/>
        <v>0</v>
      </c>
      <c r="AC508" s="444">
        <f t="shared" si="578"/>
        <v>0</v>
      </c>
      <c r="AD508" s="445">
        <f t="shared" si="578"/>
        <v>0</v>
      </c>
      <c r="AE508" s="466">
        <f t="shared" si="578"/>
        <v>0</v>
      </c>
      <c r="AF508" s="444">
        <f t="shared" si="578"/>
        <v>0</v>
      </c>
      <c r="AG508" s="444">
        <f t="shared" si="578"/>
        <v>0</v>
      </c>
      <c r="AH508" s="444">
        <f t="shared" si="578"/>
        <v>0</v>
      </c>
      <c r="AI508" s="445">
        <f t="shared" si="578"/>
        <v>0</v>
      </c>
      <c r="AJ508" s="466">
        <f t="shared" si="552"/>
        <v>0</v>
      </c>
      <c r="AK508" s="444">
        <f t="shared" si="553"/>
        <v>0</v>
      </c>
      <c r="AL508" s="444">
        <f t="shared" si="554"/>
        <v>0</v>
      </c>
      <c r="AM508" s="444">
        <f t="shared" si="555"/>
        <v>0</v>
      </c>
      <c r="AN508" s="445">
        <f t="shared" si="556"/>
        <v>0</v>
      </c>
    </row>
    <row r="509" spans="1:40" outlineLevel="2">
      <c r="A509" s="882">
        <f>ROW()</f>
        <v>509</v>
      </c>
      <c r="B509" s="453"/>
      <c r="D509" s="452" t="s">
        <v>583</v>
      </c>
      <c r="H509" s="458"/>
      <c r="I509" s="458"/>
      <c r="J509" s="459"/>
      <c r="K509" s="458"/>
      <c r="L509" s="458"/>
      <c r="M509" s="458"/>
      <c r="N509" s="458"/>
      <c r="O509" s="459"/>
      <c r="P509" s="458"/>
      <c r="Q509" s="458"/>
      <c r="R509" s="458"/>
      <c r="S509" s="463"/>
      <c r="T509" s="458"/>
      <c r="U509" s="352">
        <f>Input!R127</f>
        <v>0</v>
      </c>
      <c r="V509" s="444">
        <f t="shared" ref="V509:X509" si="579">(U509-U$9)*(U509&gt;V$9)</f>
        <v>0</v>
      </c>
      <c r="W509" s="444">
        <f t="shared" si="579"/>
        <v>0</v>
      </c>
      <c r="X509" s="445">
        <f t="shared" si="579"/>
        <v>0</v>
      </c>
      <c r="Y509" s="350">
        <f>IF(X509=0,0,MAX(Input!Y$70(Input!J$70-X509)-1,0))</f>
        <v>0</v>
      </c>
      <c r="Z509" s="444">
        <f t="shared" ref="Z509:AI509" si="580">(Y509-Y$9)*(Y509&gt;Z$9)</f>
        <v>0</v>
      </c>
      <c r="AA509" s="444">
        <f t="shared" si="580"/>
        <v>0</v>
      </c>
      <c r="AB509" s="444">
        <f t="shared" si="580"/>
        <v>0</v>
      </c>
      <c r="AC509" s="444">
        <f t="shared" si="580"/>
        <v>0</v>
      </c>
      <c r="AD509" s="445">
        <f t="shared" si="580"/>
        <v>0</v>
      </c>
      <c r="AE509" s="466">
        <f t="shared" si="580"/>
        <v>0</v>
      </c>
      <c r="AF509" s="444">
        <f t="shared" si="580"/>
        <v>0</v>
      </c>
      <c r="AG509" s="444">
        <f t="shared" si="580"/>
        <v>0</v>
      </c>
      <c r="AH509" s="444">
        <f t="shared" si="580"/>
        <v>0</v>
      </c>
      <c r="AI509" s="445">
        <f t="shared" si="580"/>
        <v>0</v>
      </c>
      <c r="AJ509" s="466">
        <f t="shared" si="552"/>
        <v>0</v>
      </c>
      <c r="AK509" s="444">
        <f t="shared" si="553"/>
        <v>0</v>
      </c>
      <c r="AL509" s="444">
        <f t="shared" si="554"/>
        <v>0</v>
      </c>
      <c r="AM509" s="444">
        <f t="shared" si="555"/>
        <v>0</v>
      </c>
      <c r="AN509" s="445">
        <f t="shared" si="556"/>
        <v>0</v>
      </c>
    </row>
    <row r="510" spans="1:40" outlineLevel="2">
      <c r="A510" s="882">
        <f>ROW()</f>
        <v>510</v>
      </c>
      <c r="B510" s="453"/>
      <c r="D510" s="452" t="s">
        <v>81</v>
      </c>
      <c r="H510" s="458"/>
      <c r="I510" s="458"/>
      <c r="J510" s="459"/>
      <c r="K510" s="458"/>
      <c r="L510" s="458"/>
      <c r="M510" s="458"/>
      <c r="N510" s="458"/>
      <c r="O510" s="459"/>
      <c r="P510" s="458"/>
      <c r="Q510" s="458"/>
      <c r="R510" s="458"/>
      <c r="S510" s="463"/>
      <c r="T510" s="458"/>
      <c r="U510" s="352">
        <f>Input!R128</f>
        <v>0</v>
      </c>
      <c r="V510" s="444">
        <f t="shared" ref="V510:X510" si="581">(U510-U$9)*(U510&gt;V$9)</f>
        <v>0</v>
      </c>
      <c r="W510" s="444">
        <f t="shared" si="581"/>
        <v>0</v>
      </c>
      <c r="X510" s="445">
        <f t="shared" si="581"/>
        <v>0</v>
      </c>
      <c r="Y510" s="350">
        <f>IF(X510=0,0,MAX(Input!Y$71-(Input!J$71-X510)-1,0))</f>
        <v>0</v>
      </c>
      <c r="Z510" s="444">
        <f t="shared" ref="Z510:AI510" si="582">(Y510-Y$9)*(Y510&gt;Z$9)</f>
        <v>0</v>
      </c>
      <c r="AA510" s="444">
        <f t="shared" si="582"/>
        <v>0</v>
      </c>
      <c r="AB510" s="444">
        <f t="shared" si="582"/>
        <v>0</v>
      </c>
      <c r="AC510" s="444">
        <f t="shared" si="582"/>
        <v>0</v>
      </c>
      <c r="AD510" s="445">
        <f t="shared" si="582"/>
        <v>0</v>
      </c>
      <c r="AE510" s="466">
        <f t="shared" si="582"/>
        <v>0</v>
      </c>
      <c r="AF510" s="444">
        <f t="shared" si="582"/>
        <v>0</v>
      </c>
      <c r="AG510" s="444">
        <f t="shared" si="582"/>
        <v>0</v>
      </c>
      <c r="AH510" s="444">
        <f t="shared" si="582"/>
        <v>0</v>
      </c>
      <c r="AI510" s="445">
        <f t="shared" si="582"/>
        <v>0</v>
      </c>
      <c r="AJ510" s="466">
        <f t="shared" si="552"/>
        <v>0</v>
      </c>
      <c r="AK510" s="444">
        <f t="shared" si="553"/>
        <v>0</v>
      </c>
      <c r="AL510" s="444">
        <f t="shared" si="554"/>
        <v>0</v>
      </c>
      <c r="AM510" s="444">
        <f t="shared" si="555"/>
        <v>0</v>
      </c>
      <c r="AN510" s="445">
        <f t="shared" si="556"/>
        <v>0</v>
      </c>
    </row>
    <row r="511" spans="1:40" outlineLevel="2">
      <c r="A511" s="882">
        <f>ROW()</f>
        <v>511</v>
      </c>
      <c r="B511" s="453"/>
      <c r="D511" s="452" t="s">
        <v>28</v>
      </c>
      <c r="H511" s="458"/>
      <c r="I511" s="458"/>
      <c r="J511" s="459"/>
      <c r="K511" s="458"/>
      <c r="L511" s="458"/>
      <c r="M511" s="458"/>
      <c r="N511" s="458"/>
      <c r="O511" s="459"/>
      <c r="P511" s="458"/>
      <c r="Q511" s="458"/>
      <c r="R511" s="458"/>
      <c r="S511" s="463"/>
      <c r="T511" s="458"/>
      <c r="U511" s="352">
        <f>Input!R129</f>
        <v>0</v>
      </c>
      <c r="V511" s="444">
        <f t="shared" ref="V511:X511" si="583">(U511-U$9)*(U511&gt;V$9)</f>
        <v>0</v>
      </c>
      <c r="W511" s="444">
        <f t="shared" si="583"/>
        <v>0</v>
      </c>
      <c r="X511" s="445">
        <f t="shared" si="583"/>
        <v>0</v>
      </c>
      <c r="Y511" s="350">
        <f>IF(X511=0,0,MAX(Input!Y$72-(Input!J$72-X511)-1,0))</f>
        <v>0</v>
      </c>
      <c r="Z511" s="444">
        <f t="shared" ref="Z511:AI511" si="584">(Y511-Y$9)*(Y511&gt;Z$9)</f>
        <v>0</v>
      </c>
      <c r="AA511" s="444">
        <f t="shared" si="584"/>
        <v>0</v>
      </c>
      <c r="AB511" s="444">
        <f t="shared" si="584"/>
        <v>0</v>
      </c>
      <c r="AC511" s="444">
        <f t="shared" si="584"/>
        <v>0</v>
      </c>
      <c r="AD511" s="445">
        <f t="shared" si="584"/>
        <v>0</v>
      </c>
      <c r="AE511" s="466">
        <f t="shared" si="584"/>
        <v>0</v>
      </c>
      <c r="AF511" s="444">
        <f t="shared" si="584"/>
        <v>0</v>
      </c>
      <c r="AG511" s="444">
        <f t="shared" si="584"/>
        <v>0</v>
      </c>
      <c r="AH511" s="444">
        <f t="shared" si="584"/>
        <v>0</v>
      </c>
      <c r="AI511" s="445">
        <f t="shared" si="584"/>
        <v>0</v>
      </c>
      <c r="AJ511" s="466">
        <f t="shared" si="552"/>
        <v>0</v>
      </c>
      <c r="AK511" s="444">
        <f t="shared" si="553"/>
        <v>0</v>
      </c>
      <c r="AL511" s="444">
        <f t="shared" si="554"/>
        <v>0</v>
      </c>
      <c r="AM511" s="444">
        <f t="shared" si="555"/>
        <v>0</v>
      </c>
      <c r="AN511" s="445">
        <f t="shared" si="556"/>
        <v>0</v>
      </c>
    </row>
    <row r="512" spans="1:40" outlineLevel="2">
      <c r="A512" s="882">
        <f>ROW()</f>
        <v>512</v>
      </c>
      <c r="B512" s="453"/>
      <c r="D512" s="456" t="s">
        <v>443</v>
      </c>
      <c r="E512" s="456"/>
      <c r="F512" s="456"/>
      <c r="G512" s="456"/>
      <c r="H512" s="460"/>
      <c r="I512" s="460"/>
      <c r="J512" s="461"/>
      <c r="K512" s="460"/>
      <c r="L512" s="460"/>
      <c r="M512" s="460"/>
      <c r="N512" s="460"/>
      <c r="O512" s="461"/>
      <c r="P512" s="460"/>
      <c r="Q512" s="460"/>
      <c r="R512" s="460"/>
      <c r="S512" s="465"/>
      <c r="T512" s="460"/>
      <c r="U512" s="353">
        <f>Input!R130</f>
        <v>0</v>
      </c>
      <c r="V512" s="446">
        <f t="shared" ref="V512:X512" si="585">(U512-U$9)*(U512&gt;V$9)</f>
        <v>0</v>
      </c>
      <c r="W512" s="446">
        <f t="shared" si="585"/>
        <v>0</v>
      </c>
      <c r="X512" s="447">
        <f t="shared" si="585"/>
        <v>0</v>
      </c>
      <c r="Y512" s="351">
        <f>IF(X512=0,0,MAX(Input!Y$73-(Input!J$73-X512)-1,0))</f>
        <v>0</v>
      </c>
      <c r="Z512" s="446">
        <f t="shared" ref="Z512:AI512" si="586">(Y512-Y$9)*(Y512&gt;Z$9)</f>
        <v>0</v>
      </c>
      <c r="AA512" s="446">
        <f t="shared" si="586"/>
        <v>0</v>
      </c>
      <c r="AB512" s="446">
        <f t="shared" si="586"/>
        <v>0</v>
      </c>
      <c r="AC512" s="446">
        <f t="shared" si="586"/>
        <v>0</v>
      </c>
      <c r="AD512" s="447">
        <f t="shared" si="586"/>
        <v>0</v>
      </c>
      <c r="AE512" s="1219">
        <f t="shared" si="586"/>
        <v>0</v>
      </c>
      <c r="AF512" s="446">
        <f t="shared" si="586"/>
        <v>0</v>
      </c>
      <c r="AG512" s="446">
        <f t="shared" si="586"/>
        <v>0</v>
      </c>
      <c r="AH512" s="446">
        <f t="shared" si="586"/>
        <v>0</v>
      </c>
      <c r="AI512" s="447">
        <f t="shared" si="586"/>
        <v>0</v>
      </c>
      <c r="AJ512" s="1219">
        <f t="shared" si="552"/>
        <v>0</v>
      </c>
      <c r="AK512" s="446">
        <f t="shared" si="553"/>
        <v>0</v>
      </c>
      <c r="AL512" s="446">
        <f t="shared" si="554"/>
        <v>0</v>
      </c>
      <c r="AM512" s="446">
        <f t="shared" si="555"/>
        <v>0</v>
      </c>
      <c r="AN512" s="447">
        <f t="shared" si="556"/>
        <v>0</v>
      </c>
    </row>
    <row r="513" spans="1:40" outlineLevel="2">
      <c r="A513" s="882">
        <f>ROW()</f>
        <v>513</v>
      </c>
      <c r="B513" s="453"/>
      <c r="H513" s="458"/>
      <c r="I513" s="458"/>
      <c r="J513" s="459"/>
      <c r="K513" s="458"/>
      <c r="L513" s="458"/>
      <c r="M513" s="458"/>
      <c r="N513" s="458"/>
      <c r="O513" s="459"/>
      <c r="P513" s="458"/>
      <c r="Q513" s="458"/>
      <c r="R513" s="458"/>
      <c r="S513" s="463"/>
      <c r="T513" s="444"/>
      <c r="U513" s="444"/>
      <c r="V513" s="444"/>
      <c r="W513" s="444"/>
      <c r="X513" s="445"/>
      <c r="Y513" s="466"/>
      <c r="Z513" s="444"/>
      <c r="AA513" s="444"/>
      <c r="AB513" s="444"/>
      <c r="AC513" s="444"/>
      <c r="AD513" s="445"/>
      <c r="AE513" s="466"/>
      <c r="AF513" s="444"/>
      <c r="AG513" s="444"/>
      <c r="AH513" s="444"/>
      <c r="AI513" s="445"/>
      <c r="AJ513" s="466"/>
      <c r="AK513" s="444"/>
      <c r="AL513" s="444"/>
      <c r="AM513" s="444"/>
      <c r="AN513" s="445"/>
    </row>
    <row r="514" spans="1:40" outlineLevel="1">
      <c r="A514" s="732" t="s">
        <v>20</v>
      </c>
      <c r="B514" s="733"/>
      <c r="C514" s="881"/>
      <c r="D514" s="733"/>
      <c r="E514" s="733"/>
      <c r="F514" s="733"/>
      <c r="G514" s="730"/>
      <c r="H514" s="733"/>
      <c r="I514" s="730"/>
      <c r="J514" s="729"/>
      <c r="K514" s="730"/>
      <c r="L514" s="730"/>
      <c r="M514" s="730"/>
      <c r="N514" s="730"/>
      <c r="O514" s="729"/>
      <c r="P514" s="730"/>
      <c r="Q514" s="730"/>
      <c r="R514" s="730"/>
      <c r="S514" s="731"/>
      <c r="T514" s="730"/>
      <c r="U514" s="730"/>
      <c r="V514" s="730"/>
      <c r="W514" s="730"/>
      <c r="X514" s="731"/>
      <c r="Y514" s="729"/>
      <c r="Z514" s="730"/>
      <c r="AA514" s="730"/>
      <c r="AB514" s="730"/>
      <c r="AC514" s="730"/>
      <c r="AD514" s="731"/>
      <c r="AE514" s="729"/>
      <c r="AF514" s="730"/>
      <c r="AG514" s="730"/>
      <c r="AH514" s="730"/>
      <c r="AI514" s="731"/>
      <c r="AJ514" s="729"/>
      <c r="AK514" s="730"/>
      <c r="AL514" s="730"/>
      <c r="AM514" s="730"/>
      <c r="AN514" s="731"/>
    </row>
    <row r="515" spans="1:40" outlineLevel="2">
      <c r="A515" s="882">
        <f>ROW()</f>
        <v>515</v>
      </c>
      <c r="B515" s="453"/>
      <c r="D515" s="452" t="s">
        <v>300</v>
      </c>
      <c r="H515" s="458"/>
      <c r="I515" s="458"/>
      <c r="J515" s="459"/>
      <c r="K515" s="458"/>
      <c r="L515" s="458"/>
      <c r="M515" s="458"/>
      <c r="N515" s="458"/>
      <c r="O515" s="459"/>
      <c r="P515" s="458"/>
      <c r="Q515" s="458"/>
      <c r="R515" s="458"/>
      <c r="S515" s="463"/>
      <c r="T515" s="458"/>
      <c r="U515" s="439">
        <f t="shared" ref="U515:AD515" si="587">T605</f>
        <v>0</v>
      </c>
      <c r="V515" s="439">
        <f t="shared" si="587"/>
        <v>0</v>
      </c>
      <c r="W515" s="439">
        <f t="shared" si="587"/>
        <v>0</v>
      </c>
      <c r="X515" s="440">
        <f t="shared" si="587"/>
        <v>0</v>
      </c>
      <c r="Y515" s="443">
        <f t="shared" si="587"/>
        <v>0</v>
      </c>
      <c r="Z515" s="439">
        <f t="shared" si="587"/>
        <v>0</v>
      </c>
      <c r="AA515" s="439">
        <f t="shared" si="587"/>
        <v>0</v>
      </c>
      <c r="AB515" s="439">
        <f t="shared" si="587"/>
        <v>0</v>
      </c>
      <c r="AC515" s="439">
        <f t="shared" si="587"/>
        <v>0</v>
      </c>
      <c r="AD515" s="440">
        <f t="shared" si="587"/>
        <v>0</v>
      </c>
      <c r="AE515" s="443">
        <f t="shared" ref="AE515:AI526" si="588">AD605</f>
        <v>0</v>
      </c>
      <c r="AF515" s="439">
        <f t="shared" si="588"/>
        <v>0</v>
      </c>
      <c r="AG515" s="439">
        <f t="shared" si="588"/>
        <v>0</v>
      </c>
      <c r="AH515" s="439">
        <f t="shared" si="588"/>
        <v>0</v>
      </c>
      <c r="AI515" s="440">
        <f t="shared" si="588"/>
        <v>0</v>
      </c>
      <c r="AJ515" s="443">
        <f t="shared" ref="AJ515:AJ526" si="589">AI605</f>
        <v>0</v>
      </c>
      <c r="AK515" s="439">
        <f t="shared" ref="AK515:AK526" si="590">AJ605</f>
        <v>0</v>
      </c>
      <c r="AL515" s="439">
        <f t="shared" ref="AL515:AL526" si="591">AK605</f>
        <v>0</v>
      </c>
      <c r="AM515" s="439">
        <f t="shared" ref="AM515:AM526" si="592">AL605</f>
        <v>0</v>
      </c>
      <c r="AN515" s="440">
        <f t="shared" ref="AN515:AN526" si="593">AM605</f>
        <v>0</v>
      </c>
    </row>
    <row r="516" spans="1:40" outlineLevel="2">
      <c r="A516" s="882">
        <f>ROW()</f>
        <v>516</v>
      </c>
      <c r="B516" s="453"/>
      <c r="D516" s="452" t="s">
        <v>301</v>
      </c>
      <c r="H516" s="458"/>
      <c r="I516" s="458"/>
      <c r="J516" s="459"/>
      <c r="K516" s="458"/>
      <c r="L516" s="458"/>
      <c r="M516" s="458"/>
      <c r="N516" s="458"/>
      <c r="O516" s="459"/>
      <c r="P516" s="458"/>
      <c r="Q516" s="458"/>
      <c r="R516" s="458"/>
      <c r="S516" s="463"/>
      <c r="T516" s="458"/>
      <c r="U516" s="439">
        <f t="shared" ref="U516" si="594">T606</f>
        <v>0</v>
      </c>
      <c r="V516" s="439">
        <f t="shared" ref="V516" si="595">U606</f>
        <v>0</v>
      </c>
      <c r="W516" s="439">
        <f t="shared" ref="W516" si="596">V606</f>
        <v>0</v>
      </c>
      <c r="X516" s="440">
        <f t="shared" ref="X516" si="597">W606</f>
        <v>0</v>
      </c>
      <c r="Y516" s="443">
        <f t="shared" ref="Y516" si="598">X606</f>
        <v>0</v>
      </c>
      <c r="Z516" s="439">
        <f t="shared" ref="Z516" si="599">Y606</f>
        <v>0</v>
      </c>
      <c r="AA516" s="439">
        <f t="shared" ref="AA516" si="600">Z606</f>
        <v>0</v>
      </c>
      <c r="AB516" s="439">
        <f t="shared" ref="AB516" si="601">AA606</f>
        <v>0</v>
      </c>
      <c r="AC516" s="439">
        <f t="shared" ref="AC516" si="602">AB606</f>
        <v>0</v>
      </c>
      <c r="AD516" s="440">
        <f t="shared" ref="AD516" si="603">AC606</f>
        <v>0</v>
      </c>
      <c r="AE516" s="443">
        <f t="shared" si="588"/>
        <v>0</v>
      </c>
      <c r="AF516" s="439">
        <f t="shared" si="588"/>
        <v>0</v>
      </c>
      <c r="AG516" s="439">
        <f t="shared" si="588"/>
        <v>0</v>
      </c>
      <c r="AH516" s="439">
        <f t="shared" si="588"/>
        <v>0</v>
      </c>
      <c r="AI516" s="440">
        <f t="shared" si="588"/>
        <v>0</v>
      </c>
      <c r="AJ516" s="443">
        <f t="shared" si="589"/>
        <v>0</v>
      </c>
      <c r="AK516" s="439">
        <f t="shared" si="590"/>
        <v>0</v>
      </c>
      <c r="AL516" s="439">
        <f t="shared" si="591"/>
        <v>0</v>
      </c>
      <c r="AM516" s="439">
        <f t="shared" si="592"/>
        <v>0</v>
      </c>
      <c r="AN516" s="440">
        <f t="shared" si="593"/>
        <v>0</v>
      </c>
    </row>
    <row r="517" spans="1:40" outlineLevel="2">
      <c r="A517" s="882">
        <f>ROW()</f>
        <v>517</v>
      </c>
      <c r="B517" s="453"/>
      <c r="D517" s="452" t="s">
        <v>29</v>
      </c>
      <c r="H517" s="458"/>
      <c r="I517" s="458"/>
      <c r="J517" s="459"/>
      <c r="K517" s="458"/>
      <c r="L517" s="458"/>
      <c r="M517" s="458"/>
      <c r="N517" s="458"/>
      <c r="O517" s="459"/>
      <c r="P517" s="458"/>
      <c r="Q517" s="458"/>
      <c r="R517" s="458"/>
      <c r="S517" s="463"/>
      <c r="T517" s="458"/>
      <c r="U517" s="439">
        <f t="shared" ref="U517:AD517" si="604">T607</f>
        <v>0</v>
      </c>
      <c r="V517" s="439">
        <f t="shared" si="604"/>
        <v>0</v>
      </c>
      <c r="W517" s="439">
        <f t="shared" si="604"/>
        <v>0</v>
      </c>
      <c r="X517" s="440">
        <f t="shared" si="604"/>
        <v>0</v>
      </c>
      <c r="Y517" s="443">
        <f t="shared" si="604"/>
        <v>0</v>
      </c>
      <c r="Z517" s="439">
        <f t="shared" si="604"/>
        <v>0</v>
      </c>
      <c r="AA517" s="439">
        <f t="shared" si="604"/>
        <v>0</v>
      </c>
      <c r="AB517" s="439">
        <f t="shared" si="604"/>
        <v>0</v>
      </c>
      <c r="AC517" s="439">
        <f t="shared" si="604"/>
        <v>0</v>
      </c>
      <c r="AD517" s="440">
        <f t="shared" si="604"/>
        <v>0</v>
      </c>
      <c r="AE517" s="443">
        <f t="shared" si="588"/>
        <v>0</v>
      </c>
      <c r="AF517" s="439">
        <f t="shared" si="588"/>
        <v>0</v>
      </c>
      <c r="AG517" s="439">
        <f t="shared" si="588"/>
        <v>0</v>
      </c>
      <c r="AH517" s="439">
        <f t="shared" si="588"/>
        <v>0</v>
      </c>
      <c r="AI517" s="440">
        <f t="shared" si="588"/>
        <v>0</v>
      </c>
      <c r="AJ517" s="443">
        <f t="shared" si="589"/>
        <v>0</v>
      </c>
      <c r="AK517" s="439">
        <f t="shared" si="590"/>
        <v>0</v>
      </c>
      <c r="AL517" s="439">
        <f t="shared" si="591"/>
        <v>0</v>
      </c>
      <c r="AM517" s="439">
        <f t="shared" si="592"/>
        <v>0</v>
      </c>
      <c r="AN517" s="440">
        <f t="shared" si="593"/>
        <v>0</v>
      </c>
    </row>
    <row r="518" spans="1:40" outlineLevel="2">
      <c r="A518" s="882">
        <f>ROW()</f>
        <v>518</v>
      </c>
      <c r="B518" s="453"/>
      <c r="D518" s="452" t="s">
        <v>30</v>
      </c>
      <c r="H518" s="458"/>
      <c r="I518" s="458"/>
      <c r="J518" s="459"/>
      <c r="K518" s="458"/>
      <c r="L518" s="458"/>
      <c r="M518" s="458"/>
      <c r="N518" s="458"/>
      <c r="O518" s="459"/>
      <c r="P518" s="458"/>
      <c r="Q518" s="458"/>
      <c r="R518" s="458"/>
      <c r="S518" s="463"/>
      <c r="T518" s="458"/>
      <c r="U518" s="439">
        <f t="shared" ref="U518:AD518" si="605">T608</f>
        <v>0</v>
      </c>
      <c r="V518" s="439">
        <f t="shared" si="605"/>
        <v>0</v>
      </c>
      <c r="W518" s="439">
        <f t="shared" si="605"/>
        <v>0</v>
      </c>
      <c r="X518" s="440">
        <f t="shared" si="605"/>
        <v>0</v>
      </c>
      <c r="Y518" s="443">
        <f t="shared" si="605"/>
        <v>0</v>
      </c>
      <c r="Z518" s="439">
        <f t="shared" si="605"/>
        <v>0</v>
      </c>
      <c r="AA518" s="439">
        <f t="shared" si="605"/>
        <v>0</v>
      </c>
      <c r="AB518" s="439">
        <f t="shared" si="605"/>
        <v>0</v>
      </c>
      <c r="AC518" s="439">
        <f t="shared" si="605"/>
        <v>0</v>
      </c>
      <c r="AD518" s="440">
        <f t="shared" si="605"/>
        <v>0</v>
      </c>
      <c r="AE518" s="443">
        <f t="shared" si="588"/>
        <v>0</v>
      </c>
      <c r="AF518" s="439">
        <f t="shared" si="588"/>
        <v>0</v>
      </c>
      <c r="AG518" s="439">
        <f t="shared" si="588"/>
        <v>0</v>
      </c>
      <c r="AH518" s="439">
        <f t="shared" si="588"/>
        <v>0</v>
      </c>
      <c r="AI518" s="440">
        <f t="shared" si="588"/>
        <v>0</v>
      </c>
      <c r="AJ518" s="443">
        <f t="shared" si="589"/>
        <v>0</v>
      </c>
      <c r="AK518" s="439">
        <f t="shared" si="590"/>
        <v>0</v>
      </c>
      <c r="AL518" s="439">
        <f t="shared" si="591"/>
        <v>0</v>
      </c>
      <c r="AM518" s="439">
        <f t="shared" si="592"/>
        <v>0</v>
      </c>
      <c r="AN518" s="440">
        <f t="shared" si="593"/>
        <v>0</v>
      </c>
    </row>
    <row r="519" spans="1:40" outlineLevel="2">
      <c r="A519" s="882">
        <f>ROW()</f>
        <v>519</v>
      </c>
      <c r="B519" s="453"/>
      <c r="D519" s="452" t="s">
        <v>31</v>
      </c>
      <c r="H519" s="458"/>
      <c r="I519" s="458"/>
      <c r="J519" s="459"/>
      <c r="K519" s="458"/>
      <c r="L519" s="458"/>
      <c r="M519" s="458"/>
      <c r="N519" s="458"/>
      <c r="O519" s="459"/>
      <c r="P519" s="458"/>
      <c r="Q519" s="458"/>
      <c r="R519" s="458"/>
      <c r="S519" s="463"/>
      <c r="T519" s="458"/>
      <c r="U519" s="439">
        <f t="shared" ref="U519:AD519" si="606">T609</f>
        <v>0</v>
      </c>
      <c r="V519" s="439">
        <f t="shared" si="606"/>
        <v>0</v>
      </c>
      <c r="W519" s="439">
        <f t="shared" si="606"/>
        <v>0</v>
      </c>
      <c r="X519" s="440">
        <f t="shared" si="606"/>
        <v>0</v>
      </c>
      <c r="Y519" s="443">
        <f t="shared" si="606"/>
        <v>0</v>
      </c>
      <c r="Z519" s="439">
        <f t="shared" si="606"/>
        <v>0</v>
      </c>
      <c r="AA519" s="439">
        <f t="shared" si="606"/>
        <v>0</v>
      </c>
      <c r="AB519" s="439">
        <f t="shared" si="606"/>
        <v>0</v>
      </c>
      <c r="AC519" s="439">
        <f t="shared" si="606"/>
        <v>0</v>
      </c>
      <c r="AD519" s="440">
        <f t="shared" si="606"/>
        <v>0</v>
      </c>
      <c r="AE519" s="443">
        <f t="shared" si="588"/>
        <v>0</v>
      </c>
      <c r="AF519" s="439">
        <f t="shared" si="588"/>
        <v>0</v>
      </c>
      <c r="AG519" s="439">
        <f t="shared" si="588"/>
        <v>0</v>
      </c>
      <c r="AH519" s="439">
        <f t="shared" si="588"/>
        <v>0</v>
      </c>
      <c r="AI519" s="440">
        <f t="shared" si="588"/>
        <v>0</v>
      </c>
      <c r="AJ519" s="443">
        <f t="shared" si="589"/>
        <v>0</v>
      </c>
      <c r="AK519" s="439">
        <f t="shared" si="590"/>
        <v>0</v>
      </c>
      <c r="AL519" s="439">
        <f t="shared" si="591"/>
        <v>0</v>
      </c>
      <c r="AM519" s="439">
        <f t="shared" si="592"/>
        <v>0</v>
      </c>
      <c r="AN519" s="440">
        <f t="shared" si="593"/>
        <v>0</v>
      </c>
    </row>
    <row r="520" spans="1:40" outlineLevel="2">
      <c r="A520" s="882">
        <f>ROW()</f>
        <v>520</v>
      </c>
      <c r="B520" s="453"/>
      <c r="D520" s="452" t="s">
        <v>32</v>
      </c>
      <c r="H520" s="458"/>
      <c r="I520" s="458"/>
      <c r="J520" s="459"/>
      <c r="K520" s="458"/>
      <c r="L520" s="458"/>
      <c r="M520" s="458"/>
      <c r="N520" s="458"/>
      <c r="O520" s="459"/>
      <c r="P520" s="458"/>
      <c r="Q520" s="458"/>
      <c r="R520" s="458"/>
      <c r="S520" s="463"/>
      <c r="T520" s="458"/>
      <c r="U520" s="439">
        <f t="shared" ref="U520:AD520" si="607">T610</f>
        <v>0</v>
      </c>
      <c r="V520" s="439">
        <f t="shared" si="607"/>
        <v>0</v>
      </c>
      <c r="W520" s="439">
        <f t="shared" si="607"/>
        <v>0</v>
      </c>
      <c r="X520" s="440">
        <f t="shared" si="607"/>
        <v>0</v>
      </c>
      <c r="Y520" s="443">
        <f t="shared" si="607"/>
        <v>0</v>
      </c>
      <c r="Z520" s="439">
        <f t="shared" si="607"/>
        <v>0</v>
      </c>
      <c r="AA520" s="439">
        <f t="shared" si="607"/>
        <v>0</v>
      </c>
      <c r="AB520" s="439">
        <f t="shared" si="607"/>
        <v>0</v>
      </c>
      <c r="AC520" s="439">
        <f t="shared" si="607"/>
        <v>0</v>
      </c>
      <c r="AD520" s="440">
        <f t="shared" si="607"/>
        <v>0</v>
      </c>
      <c r="AE520" s="443">
        <f t="shared" si="588"/>
        <v>0</v>
      </c>
      <c r="AF520" s="439">
        <f t="shared" si="588"/>
        <v>0</v>
      </c>
      <c r="AG520" s="439">
        <f t="shared" si="588"/>
        <v>0</v>
      </c>
      <c r="AH520" s="439">
        <f t="shared" si="588"/>
        <v>0</v>
      </c>
      <c r="AI520" s="440">
        <f t="shared" si="588"/>
        <v>0</v>
      </c>
      <c r="AJ520" s="443">
        <f t="shared" si="589"/>
        <v>0</v>
      </c>
      <c r="AK520" s="439">
        <f t="shared" si="590"/>
        <v>0</v>
      </c>
      <c r="AL520" s="439">
        <f t="shared" si="591"/>
        <v>0</v>
      </c>
      <c r="AM520" s="439">
        <f t="shared" si="592"/>
        <v>0</v>
      </c>
      <c r="AN520" s="440">
        <f t="shared" si="593"/>
        <v>0</v>
      </c>
    </row>
    <row r="521" spans="1:40" outlineLevel="2">
      <c r="A521" s="882">
        <f>ROW()</f>
        <v>521</v>
      </c>
      <c r="B521" s="453"/>
      <c r="D521" s="452" t="s">
        <v>33</v>
      </c>
      <c r="H521" s="458"/>
      <c r="I521" s="458"/>
      <c r="J521" s="459"/>
      <c r="K521" s="458"/>
      <c r="L521" s="458"/>
      <c r="M521" s="458"/>
      <c r="N521" s="458"/>
      <c r="O521" s="459"/>
      <c r="P521" s="458"/>
      <c r="Q521" s="458"/>
      <c r="R521" s="458"/>
      <c r="S521" s="463"/>
      <c r="T521" s="458"/>
      <c r="U521" s="439">
        <f t="shared" ref="U521:AD521" si="608">T611</f>
        <v>0</v>
      </c>
      <c r="V521" s="439">
        <f t="shared" si="608"/>
        <v>0</v>
      </c>
      <c r="W521" s="439">
        <f t="shared" si="608"/>
        <v>0</v>
      </c>
      <c r="X521" s="440">
        <f t="shared" si="608"/>
        <v>0</v>
      </c>
      <c r="Y521" s="443">
        <f t="shared" si="608"/>
        <v>0</v>
      </c>
      <c r="Z521" s="439">
        <f t="shared" si="608"/>
        <v>0</v>
      </c>
      <c r="AA521" s="439">
        <f t="shared" si="608"/>
        <v>0</v>
      </c>
      <c r="AB521" s="439">
        <f t="shared" si="608"/>
        <v>0</v>
      </c>
      <c r="AC521" s="439">
        <f t="shared" si="608"/>
        <v>0</v>
      </c>
      <c r="AD521" s="440">
        <f t="shared" si="608"/>
        <v>0</v>
      </c>
      <c r="AE521" s="443">
        <f t="shared" si="588"/>
        <v>0</v>
      </c>
      <c r="AF521" s="439">
        <f t="shared" si="588"/>
        <v>0</v>
      </c>
      <c r="AG521" s="439">
        <f t="shared" si="588"/>
        <v>0</v>
      </c>
      <c r="AH521" s="439">
        <f t="shared" si="588"/>
        <v>0</v>
      </c>
      <c r="AI521" s="440">
        <f t="shared" si="588"/>
        <v>0</v>
      </c>
      <c r="AJ521" s="443">
        <f t="shared" si="589"/>
        <v>0</v>
      </c>
      <c r="AK521" s="439">
        <f t="shared" si="590"/>
        <v>0</v>
      </c>
      <c r="AL521" s="439">
        <f t="shared" si="591"/>
        <v>0</v>
      </c>
      <c r="AM521" s="439">
        <f t="shared" si="592"/>
        <v>0</v>
      </c>
      <c r="AN521" s="440">
        <f t="shared" si="593"/>
        <v>0</v>
      </c>
    </row>
    <row r="522" spans="1:40" outlineLevel="2">
      <c r="A522" s="882">
        <f>ROW()</f>
        <v>522</v>
      </c>
      <c r="B522" s="453"/>
      <c r="D522" s="452" t="s">
        <v>27</v>
      </c>
      <c r="H522" s="458"/>
      <c r="I522" s="458"/>
      <c r="J522" s="459"/>
      <c r="K522" s="458"/>
      <c r="L522" s="458"/>
      <c r="M522" s="458"/>
      <c r="N522" s="458"/>
      <c r="O522" s="459"/>
      <c r="P522" s="458"/>
      <c r="Q522" s="458"/>
      <c r="R522" s="458"/>
      <c r="S522" s="463"/>
      <c r="T522" s="458"/>
      <c r="U522" s="439">
        <f t="shared" ref="U522:AD522" si="609">T612</f>
        <v>1.8546597039565706E-2</v>
      </c>
      <c r="V522" s="439">
        <f t="shared" si="609"/>
        <v>8.3289493829406189E-3</v>
      </c>
      <c r="W522" s="439">
        <f t="shared" si="609"/>
        <v>-1.8886982736844686E-3</v>
      </c>
      <c r="X522" s="440">
        <f t="shared" si="609"/>
        <v>-1.2106345930309554E-2</v>
      </c>
      <c r="Y522" s="443">
        <f t="shared" si="609"/>
        <v>-2.232399358693464E-2</v>
      </c>
      <c r="Z522" s="439">
        <f t="shared" si="609"/>
        <v>0</v>
      </c>
      <c r="AA522" s="439">
        <f t="shared" si="609"/>
        <v>0</v>
      </c>
      <c r="AB522" s="439">
        <f t="shared" si="609"/>
        <v>0</v>
      </c>
      <c r="AC522" s="439">
        <f t="shared" si="609"/>
        <v>0</v>
      </c>
      <c r="AD522" s="440">
        <f t="shared" si="609"/>
        <v>0</v>
      </c>
      <c r="AE522" s="443">
        <f t="shared" si="588"/>
        <v>0</v>
      </c>
      <c r="AF522" s="439">
        <f t="shared" si="588"/>
        <v>0</v>
      </c>
      <c r="AG522" s="439">
        <f t="shared" si="588"/>
        <v>0</v>
      </c>
      <c r="AH522" s="439">
        <f t="shared" si="588"/>
        <v>0</v>
      </c>
      <c r="AI522" s="440">
        <f t="shared" si="588"/>
        <v>0</v>
      </c>
      <c r="AJ522" s="443">
        <f t="shared" si="589"/>
        <v>0</v>
      </c>
      <c r="AK522" s="439">
        <f t="shared" si="590"/>
        <v>0</v>
      </c>
      <c r="AL522" s="439">
        <f t="shared" si="591"/>
        <v>0</v>
      </c>
      <c r="AM522" s="439">
        <f t="shared" si="592"/>
        <v>0</v>
      </c>
      <c r="AN522" s="440">
        <f t="shared" si="593"/>
        <v>0</v>
      </c>
    </row>
    <row r="523" spans="1:40" outlineLevel="2">
      <c r="A523" s="882">
        <f>ROW()</f>
        <v>523</v>
      </c>
      <c r="B523" s="453"/>
      <c r="D523" s="452" t="s">
        <v>34</v>
      </c>
      <c r="H523" s="458"/>
      <c r="I523" s="458"/>
      <c r="J523" s="459"/>
      <c r="K523" s="458"/>
      <c r="L523" s="458"/>
      <c r="M523" s="458"/>
      <c r="N523" s="458"/>
      <c r="O523" s="459"/>
      <c r="P523" s="458"/>
      <c r="Q523" s="458"/>
      <c r="R523" s="458"/>
      <c r="S523" s="463"/>
      <c r="T523" s="458"/>
      <c r="U523" s="439">
        <f t="shared" ref="U523:AD523" si="610">T613</f>
        <v>0</v>
      </c>
      <c r="V523" s="439">
        <f t="shared" si="610"/>
        <v>0</v>
      </c>
      <c r="W523" s="439">
        <f t="shared" si="610"/>
        <v>0</v>
      </c>
      <c r="X523" s="440">
        <f t="shared" si="610"/>
        <v>0</v>
      </c>
      <c r="Y523" s="443">
        <f t="shared" si="610"/>
        <v>0</v>
      </c>
      <c r="Z523" s="439">
        <f t="shared" si="610"/>
        <v>0</v>
      </c>
      <c r="AA523" s="439">
        <f t="shared" si="610"/>
        <v>0</v>
      </c>
      <c r="AB523" s="439">
        <f t="shared" si="610"/>
        <v>0</v>
      </c>
      <c r="AC523" s="439">
        <f t="shared" si="610"/>
        <v>0</v>
      </c>
      <c r="AD523" s="440">
        <f t="shared" si="610"/>
        <v>0</v>
      </c>
      <c r="AE523" s="443">
        <f t="shared" si="588"/>
        <v>0</v>
      </c>
      <c r="AF523" s="439">
        <f t="shared" si="588"/>
        <v>0</v>
      </c>
      <c r="AG523" s="439">
        <f t="shared" si="588"/>
        <v>0</v>
      </c>
      <c r="AH523" s="439">
        <f t="shared" si="588"/>
        <v>0</v>
      </c>
      <c r="AI523" s="440">
        <f t="shared" si="588"/>
        <v>0</v>
      </c>
      <c r="AJ523" s="443">
        <f t="shared" si="589"/>
        <v>0</v>
      </c>
      <c r="AK523" s="439">
        <f t="shared" si="590"/>
        <v>0</v>
      </c>
      <c r="AL523" s="439">
        <f t="shared" si="591"/>
        <v>0</v>
      </c>
      <c r="AM523" s="439">
        <f t="shared" si="592"/>
        <v>0</v>
      </c>
      <c r="AN523" s="440">
        <f t="shared" si="593"/>
        <v>0</v>
      </c>
    </row>
    <row r="524" spans="1:40" outlineLevel="2">
      <c r="A524" s="882">
        <f>ROW()</f>
        <v>524</v>
      </c>
      <c r="B524" s="453"/>
      <c r="D524" s="452" t="s">
        <v>35</v>
      </c>
      <c r="H524" s="458"/>
      <c r="I524" s="458"/>
      <c r="J524" s="459"/>
      <c r="K524" s="458"/>
      <c r="L524" s="458"/>
      <c r="M524" s="458"/>
      <c r="N524" s="458"/>
      <c r="O524" s="459"/>
      <c r="P524" s="458"/>
      <c r="Q524" s="458"/>
      <c r="R524" s="458"/>
      <c r="S524" s="463"/>
      <c r="T524" s="458"/>
      <c r="U524" s="439">
        <f t="shared" ref="U524:AD524" si="611">T614</f>
        <v>4.09891675548909</v>
      </c>
      <c r="V524" s="439">
        <f t="shared" si="611"/>
        <v>3.2551704378958148</v>
      </c>
      <c r="W524" s="439">
        <f t="shared" si="611"/>
        <v>2.4114241203025397</v>
      </c>
      <c r="X524" s="440">
        <f t="shared" si="611"/>
        <v>1.5676778027092646</v>
      </c>
      <c r="Y524" s="443">
        <f t="shared" si="611"/>
        <v>0.72393148511598948</v>
      </c>
      <c r="Z524" s="439">
        <f t="shared" si="611"/>
        <v>0.58123773226947151</v>
      </c>
      <c r="AA524" s="439">
        <f t="shared" si="611"/>
        <v>0.29585022657643556</v>
      </c>
      <c r="AB524" s="439">
        <f t="shared" si="611"/>
        <v>1.0462720883399612E-2</v>
      </c>
      <c r="AC524" s="439">
        <f t="shared" si="611"/>
        <v>4.4582393332603942E-16</v>
      </c>
      <c r="AD524" s="440">
        <f t="shared" si="611"/>
        <v>4.4582393332603942E-16</v>
      </c>
      <c r="AE524" s="443">
        <f t="shared" si="588"/>
        <v>4.4582393332603942E-16</v>
      </c>
      <c r="AF524" s="439">
        <f t="shared" si="588"/>
        <v>4.4582393332603942E-16</v>
      </c>
      <c r="AG524" s="439">
        <f t="shared" si="588"/>
        <v>4.4582393332603942E-16</v>
      </c>
      <c r="AH524" s="439">
        <f t="shared" si="588"/>
        <v>4.4582393332603942E-16</v>
      </c>
      <c r="AI524" s="440">
        <f t="shared" si="588"/>
        <v>4.4582393332603942E-16</v>
      </c>
      <c r="AJ524" s="443">
        <f t="shared" si="589"/>
        <v>4.4582393332603942E-16</v>
      </c>
      <c r="AK524" s="439">
        <f t="shared" si="590"/>
        <v>0</v>
      </c>
      <c r="AL524" s="439">
        <f t="shared" si="591"/>
        <v>0</v>
      </c>
      <c r="AM524" s="439">
        <f t="shared" si="592"/>
        <v>0</v>
      </c>
      <c r="AN524" s="440">
        <f t="shared" si="593"/>
        <v>0</v>
      </c>
    </row>
    <row r="525" spans="1:40" outlineLevel="2">
      <c r="A525" s="882">
        <f>ROW()</f>
        <v>525</v>
      </c>
      <c r="B525" s="453"/>
      <c r="D525" s="452" t="s">
        <v>302</v>
      </c>
      <c r="H525" s="458"/>
      <c r="I525" s="458"/>
      <c r="J525" s="459"/>
      <c r="K525" s="458"/>
      <c r="L525" s="458"/>
      <c r="M525" s="458"/>
      <c r="N525" s="458"/>
      <c r="O525" s="459"/>
      <c r="P525" s="458"/>
      <c r="Q525" s="458"/>
      <c r="R525" s="458"/>
      <c r="S525" s="463"/>
      <c r="T525" s="458"/>
      <c r="U525" s="439">
        <f t="shared" ref="U525" si="612">T615</f>
        <v>0</v>
      </c>
      <c r="V525" s="439">
        <f t="shared" ref="V525" si="613">U615</f>
        <v>0</v>
      </c>
      <c r="W525" s="439">
        <f t="shared" ref="W525" si="614">V615</f>
        <v>0</v>
      </c>
      <c r="X525" s="440">
        <f t="shared" ref="X525" si="615">W615</f>
        <v>0</v>
      </c>
      <c r="Y525" s="443">
        <f t="shared" ref="Y525" si="616">X615</f>
        <v>0</v>
      </c>
      <c r="Z525" s="439">
        <f t="shared" ref="Z525" si="617">Y615</f>
        <v>0</v>
      </c>
      <c r="AA525" s="439">
        <f t="shared" ref="AA525" si="618">Z615</f>
        <v>0</v>
      </c>
      <c r="AB525" s="439">
        <f t="shared" ref="AB525" si="619">AA615</f>
        <v>0</v>
      </c>
      <c r="AC525" s="439">
        <f t="shared" ref="AC525" si="620">AB615</f>
        <v>0</v>
      </c>
      <c r="AD525" s="440">
        <f t="shared" ref="AD525" si="621">AC615</f>
        <v>0</v>
      </c>
      <c r="AE525" s="443">
        <f t="shared" si="588"/>
        <v>0</v>
      </c>
      <c r="AF525" s="439">
        <f t="shared" si="588"/>
        <v>0</v>
      </c>
      <c r="AG525" s="439">
        <f t="shared" si="588"/>
        <v>0</v>
      </c>
      <c r="AH525" s="439">
        <f t="shared" si="588"/>
        <v>0</v>
      </c>
      <c r="AI525" s="440">
        <f t="shared" si="588"/>
        <v>0</v>
      </c>
      <c r="AJ525" s="443">
        <f t="shared" si="589"/>
        <v>0</v>
      </c>
      <c r="AK525" s="439">
        <f t="shared" si="590"/>
        <v>0</v>
      </c>
      <c r="AL525" s="439">
        <f t="shared" si="591"/>
        <v>0</v>
      </c>
      <c r="AM525" s="439">
        <f t="shared" si="592"/>
        <v>0</v>
      </c>
      <c r="AN525" s="440">
        <f t="shared" si="593"/>
        <v>0</v>
      </c>
    </row>
    <row r="526" spans="1:40" outlineLevel="2">
      <c r="A526" s="882">
        <f>ROW()</f>
        <v>526</v>
      </c>
      <c r="B526" s="453"/>
      <c r="D526" s="452" t="s">
        <v>36</v>
      </c>
      <c r="H526" s="458"/>
      <c r="I526" s="458"/>
      <c r="J526" s="459"/>
      <c r="K526" s="458"/>
      <c r="L526" s="458"/>
      <c r="M526" s="458"/>
      <c r="N526" s="458"/>
      <c r="O526" s="459"/>
      <c r="P526" s="458"/>
      <c r="Q526" s="458"/>
      <c r="R526" s="458"/>
      <c r="S526" s="463"/>
      <c r="T526" s="458"/>
      <c r="U526" s="439">
        <f t="shared" ref="U526:AD526" si="622">T616</f>
        <v>0.14789478956143087</v>
      </c>
      <c r="V526" s="439">
        <f t="shared" si="622"/>
        <v>0.132905371910298</v>
      </c>
      <c r="W526" s="439">
        <f t="shared" si="622"/>
        <v>0.11791595425916512</v>
      </c>
      <c r="X526" s="440">
        <f t="shared" si="622"/>
        <v>0.10292653660803225</v>
      </c>
      <c r="Y526" s="443">
        <f t="shared" si="622"/>
        <v>8.7937118956899374E-2</v>
      </c>
      <c r="Z526" s="439">
        <f t="shared" si="622"/>
        <v>0</v>
      </c>
      <c r="AA526" s="439">
        <f t="shared" si="622"/>
        <v>0</v>
      </c>
      <c r="AB526" s="439">
        <f t="shared" si="622"/>
        <v>0</v>
      </c>
      <c r="AC526" s="439">
        <f t="shared" si="622"/>
        <v>0</v>
      </c>
      <c r="AD526" s="440">
        <f t="shared" si="622"/>
        <v>0</v>
      </c>
      <c r="AE526" s="443">
        <f t="shared" si="588"/>
        <v>0</v>
      </c>
      <c r="AF526" s="439">
        <f t="shared" si="588"/>
        <v>0</v>
      </c>
      <c r="AG526" s="439">
        <f t="shared" si="588"/>
        <v>0</v>
      </c>
      <c r="AH526" s="439">
        <f t="shared" si="588"/>
        <v>0</v>
      </c>
      <c r="AI526" s="440">
        <f t="shared" si="588"/>
        <v>0</v>
      </c>
      <c r="AJ526" s="443">
        <f t="shared" si="589"/>
        <v>0</v>
      </c>
      <c r="AK526" s="439">
        <f t="shared" si="590"/>
        <v>0</v>
      </c>
      <c r="AL526" s="439">
        <f t="shared" si="591"/>
        <v>0</v>
      </c>
      <c r="AM526" s="439">
        <f t="shared" si="592"/>
        <v>0</v>
      </c>
      <c r="AN526" s="440">
        <f t="shared" si="593"/>
        <v>0</v>
      </c>
    </row>
    <row r="527" spans="1:40" outlineLevel="2">
      <c r="A527" s="882">
        <f>ROW()</f>
        <v>527</v>
      </c>
      <c r="B527" s="453"/>
      <c r="D527" s="452" t="s">
        <v>583</v>
      </c>
      <c r="H527" s="458"/>
      <c r="I527" s="458"/>
      <c r="J527" s="459"/>
      <c r="K527" s="458"/>
      <c r="L527" s="458"/>
      <c r="M527" s="458"/>
      <c r="N527" s="458"/>
      <c r="O527" s="459"/>
      <c r="P527" s="458"/>
      <c r="Q527" s="458"/>
      <c r="R527" s="458"/>
      <c r="S527" s="463"/>
      <c r="T527" s="458"/>
      <c r="U527" s="439">
        <f t="shared" ref="U527" si="623">T617</f>
        <v>0</v>
      </c>
      <c r="V527" s="439">
        <f t="shared" ref="V527" si="624">U617</f>
        <v>0</v>
      </c>
      <c r="W527" s="439">
        <f t="shared" ref="W527" si="625">V617</f>
        <v>0</v>
      </c>
      <c r="X527" s="440">
        <f t="shared" ref="X527" si="626">W617</f>
        <v>0</v>
      </c>
      <c r="Y527" s="443">
        <f t="shared" ref="Y527" si="627">X617</f>
        <v>0</v>
      </c>
      <c r="Z527" s="439">
        <f t="shared" ref="Z527" si="628">Y617</f>
        <v>0</v>
      </c>
      <c r="AA527" s="439">
        <f t="shared" ref="AA527" si="629">Z617</f>
        <v>0</v>
      </c>
      <c r="AB527" s="439">
        <f t="shared" ref="AB527" si="630">AA617</f>
        <v>0</v>
      </c>
      <c r="AC527" s="439">
        <f t="shared" ref="AC527" si="631">AB617</f>
        <v>0</v>
      </c>
      <c r="AD527" s="440">
        <f t="shared" ref="AD527" si="632">AC617</f>
        <v>0</v>
      </c>
      <c r="AE527" s="443">
        <f t="shared" ref="AE527:AN527" si="633">AD617</f>
        <v>0</v>
      </c>
      <c r="AF527" s="439">
        <f t="shared" si="633"/>
        <v>0</v>
      </c>
      <c r="AG527" s="439">
        <f t="shared" si="633"/>
        <v>0</v>
      </c>
      <c r="AH527" s="439">
        <f t="shared" si="633"/>
        <v>0</v>
      </c>
      <c r="AI527" s="440">
        <f t="shared" si="633"/>
        <v>0</v>
      </c>
      <c r="AJ527" s="443">
        <f t="shared" si="633"/>
        <v>0</v>
      </c>
      <c r="AK527" s="439">
        <f t="shared" si="633"/>
        <v>0</v>
      </c>
      <c r="AL527" s="439">
        <f t="shared" si="633"/>
        <v>0</v>
      </c>
      <c r="AM527" s="439">
        <f t="shared" si="633"/>
        <v>0</v>
      </c>
      <c r="AN527" s="440">
        <f t="shared" si="633"/>
        <v>0</v>
      </c>
    </row>
    <row r="528" spans="1:40" outlineLevel="2">
      <c r="A528" s="882">
        <f>ROW()</f>
        <v>528</v>
      </c>
      <c r="B528" s="453"/>
      <c r="D528" s="452" t="s">
        <v>81</v>
      </c>
      <c r="H528" s="458"/>
      <c r="I528" s="458"/>
      <c r="J528" s="459"/>
      <c r="K528" s="458"/>
      <c r="L528" s="458"/>
      <c r="M528" s="458"/>
      <c r="N528" s="458"/>
      <c r="O528" s="459"/>
      <c r="P528" s="458"/>
      <c r="Q528" s="458"/>
      <c r="R528" s="458"/>
      <c r="S528" s="463"/>
      <c r="T528" s="458"/>
      <c r="U528" s="439">
        <f t="shared" ref="U528:AD529" si="634">T618</f>
        <v>0</v>
      </c>
      <c r="V528" s="439">
        <f t="shared" si="634"/>
        <v>0</v>
      </c>
      <c r="W528" s="439">
        <f t="shared" si="634"/>
        <v>0</v>
      </c>
      <c r="X528" s="440">
        <f t="shared" si="634"/>
        <v>0</v>
      </c>
      <c r="Y528" s="443">
        <f t="shared" si="634"/>
        <v>0</v>
      </c>
      <c r="Z528" s="439">
        <f t="shared" si="634"/>
        <v>0</v>
      </c>
      <c r="AA528" s="439">
        <f t="shared" si="634"/>
        <v>0</v>
      </c>
      <c r="AB528" s="439">
        <f t="shared" si="634"/>
        <v>0</v>
      </c>
      <c r="AC528" s="439">
        <f t="shared" si="634"/>
        <v>0</v>
      </c>
      <c r="AD528" s="440">
        <f t="shared" si="634"/>
        <v>0</v>
      </c>
      <c r="AE528" s="443">
        <f t="shared" ref="AE528:AE530" si="635">AD618</f>
        <v>0</v>
      </c>
      <c r="AF528" s="439">
        <f t="shared" ref="AF528:AF530" si="636">AE618</f>
        <v>0</v>
      </c>
      <c r="AG528" s="439">
        <f t="shared" ref="AG528:AG530" si="637">AF618</f>
        <v>0</v>
      </c>
      <c r="AH528" s="439">
        <f t="shared" ref="AH528:AH530" si="638">AG618</f>
        <v>0</v>
      </c>
      <c r="AI528" s="440">
        <f t="shared" ref="AI528:AI530" si="639">AH618</f>
        <v>0</v>
      </c>
      <c r="AJ528" s="443">
        <f t="shared" ref="AJ528:AJ530" si="640">AI618</f>
        <v>0</v>
      </c>
      <c r="AK528" s="439">
        <f t="shared" ref="AK528:AK530" si="641">AJ618</f>
        <v>0</v>
      </c>
      <c r="AL528" s="439">
        <f t="shared" ref="AL528:AL530" si="642">AK618</f>
        <v>0</v>
      </c>
      <c r="AM528" s="439">
        <f t="shared" ref="AM528:AM530" si="643">AL618</f>
        <v>0</v>
      </c>
      <c r="AN528" s="440">
        <f t="shared" ref="AN528:AN530" si="644">AM618</f>
        <v>0</v>
      </c>
    </row>
    <row r="529" spans="1:40" outlineLevel="2">
      <c r="A529" s="882">
        <f>ROW()</f>
        <v>529</v>
      </c>
      <c r="B529" s="453"/>
      <c r="D529" s="452" t="s">
        <v>28</v>
      </c>
      <c r="H529" s="458"/>
      <c r="I529" s="458"/>
      <c r="J529" s="459"/>
      <c r="K529" s="458"/>
      <c r="L529" s="458"/>
      <c r="M529" s="458"/>
      <c r="N529" s="458"/>
      <c r="O529" s="459"/>
      <c r="P529" s="458"/>
      <c r="Q529" s="458"/>
      <c r="R529" s="458"/>
      <c r="S529" s="463"/>
      <c r="T529" s="458"/>
      <c r="U529" s="439">
        <f t="shared" si="634"/>
        <v>0</v>
      </c>
      <c r="V529" s="439">
        <f t="shared" si="634"/>
        <v>0</v>
      </c>
      <c r="W529" s="439">
        <f t="shared" si="634"/>
        <v>0</v>
      </c>
      <c r="X529" s="440">
        <f t="shared" si="634"/>
        <v>0</v>
      </c>
      <c r="Y529" s="443">
        <f t="shared" si="634"/>
        <v>0</v>
      </c>
      <c r="Z529" s="439">
        <f t="shared" si="634"/>
        <v>0</v>
      </c>
      <c r="AA529" s="439">
        <f t="shared" si="634"/>
        <v>0</v>
      </c>
      <c r="AB529" s="439">
        <f t="shared" si="634"/>
        <v>0</v>
      </c>
      <c r="AC529" s="439">
        <f t="shared" si="634"/>
        <v>0</v>
      </c>
      <c r="AD529" s="440">
        <f t="shared" si="634"/>
        <v>0</v>
      </c>
      <c r="AE529" s="443">
        <f t="shared" si="635"/>
        <v>0</v>
      </c>
      <c r="AF529" s="439">
        <f t="shared" si="636"/>
        <v>0</v>
      </c>
      <c r="AG529" s="439">
        <f t="shared" si="637"/>
        <v>0</v>
      </c>
      <c r="AH529" s="439">
        <f t="shared" si="638"/>
        <v>0</v>
      </c>
      <c r="AI529" s="440">
        <f t="shared" si="639"/>
        <v>0</v>
      </c>
      <c r="AJ529" s="443">
        <f t="shared" si="640"/>
        <v>0</v>
      </c>
      <c r="AK529" s="439">
        <f t="shared" si="641"/>
        <v>0</v>
      </c>
      <c r="AL529" s="439">
        <f t="shared" si="642"/>
        <v>0</v>
      </c>
      <c r="AM529" s="439">
        <f t="shared" si="643"/>
        <v>0</v>
      </c>
      <c r="AN529" s="440">
        <f t="shared" si="644"/>
        <v>0</v>
      </c>
    </row>
    <row r="530" spans="1:40" outlineLevel="2">
      <c r="A530" s="882">
        <f>ROW()</f>
        <v>530</v>
      </c>
      <c r="B530" s="453"/>
      <c r="D530" s="456" t="s">
        <v>443</v>
      </c>
      <c r="E530" s="456"/>
      <c r="F530" s="456"/>
      <c r="G530" s="456"/>
      <c r="H530" s="460"/>
      <c r="I530" s="460"/>
      <c r="J530" s="461"/>
      <c r="K530" s="460"/>
      <c r="L530" s="460"/>
      <c r="M530" s="460"/>
      <c r="N530" s="460"/>
      <c r="O530" s="461"/>
      <c r="P530" s="460"/>
      <c r="Q530" s="460"/>
      <c r="R530" s="460"/>
      <c r="S530" s="465"/>
      <c r="T530" s="460"/>
      <c r="U530" s="441">
        <f t="shared" ref="U530:X530" si="645">T620</f>
        <v>0</v>
      </c>
      <c r="V530" s="441">
        <f t="shared" si="645"/>
        <v>0</v>
      </c>
      <c r="W530" s="441">
        <f t="shared" si="645"/>
        <v>0</v>
      </c>
      <c r="X530" s="442">
        <f t="shared" si="645"/>
        <v>0</v>
      </c>
      <c r="Y530" s="462">
        <f t="shared" ref="Y530:AD530" si="646">X620</f>
        <v>0</v>
      </c>
      <c r="Z530" s="441">
        <f t="shared" si="646"/>
        <v>0</v>
      </c>
      <c r="AA530" s="441">
        <f t="shared" si="646"/>
        <v>0</v>
      </c>
      <c r="AB530" s="441">
        <f t="shared" si="646"/>
        <v>0</v>
      </c>
      <c r="AC530" s="441">
        <f t="shared" si="646"/>
        <v>0</v>
      </c>
      <c r="AD530" s="442">
        <f t="shared" si="646"/>
        <v>0</v>
      </c>
      <c r="AE530" s="462">
        <f t="shared" si="635"/>
        <v>0</v>
      </c>
      <c r="AF530" s="441">
        <f t="shared" si="636"/>
        <v>0</v>
      </c>
      <c r="AG530" s="441">
        <f t="shared" si="637"/>
        <v>0</v>
      </c>
      <c r="AH530" s="441">
        <f t="shared" si="638"/>
        <v>0</v>
      </c>
      <c r="AI530" s="442">
        <f t="shared" si="639"/>
        <v>0</v>
      </c>
      <c r="AJ530" s="462">
        <f t="shared" si="640"/>
        <v>0</v>
      </c>
      <c r="AK530" s="441">
        <f t="shared" si="641"/>
        <v>0</v>
      </c>
      <c r="AL530" s="441">
        <f t="shared" si="642"/>
        <v>0</v>
      </c>
      <c r="AM530" s="441">
        <f t="shared" si="643"/>
        <v>0</v>
      </c>
      <c r="AN530" s="442">
        <f t="shared" si="644"/>
        <v>0</v>
      </c>
    </row>
    <row r="531" spans="1:40" outlineLevel="2">
      <c r="A531" s="882">
        <f>ROW()</f>
        <v>531</v>
      </c>
      <c r="B531" s="453"/>
      <c r="D531" s="452" t="s">
        <v>24</v>
      </c>
      <c r="H531" s="458"/>
      <c r="I531" s="458"/>
      <c r="J531" s="459"/>
      <c r="K531" s="458"/>
      <c r="L531" s="458"/>
      <c r="M531" s="458"/>
      <c r="N531" s="458"/>
      <c r="O531" s="459"/>
      <c r="P531" s="458"/>
      <c r="Q531" s="458"/>
      <c r="R531" s="458"/>
      <c r="S531" s="463"/>
      <c r="T531" s="458"/>
      <c r="U531" s="439">
        <f t="shared" ref="U531:AN531" si="647">SUM(U515:U530)</f>
        <v>4.2653581420900863</v>
      </c>
      <c r="V531" s="439">
        <f t="shared" si="647"/>
        <v>3.3964047591890538</v>
      </c>
      <c r="W531" s="439">
        <f t="shared" si="647"/>
        <v>2.5274513762880204</v>
      </c>
      <c r="X531" s="440">
        <f t="shared" si="647"/>
        <v>1.6584979933869874</v>
      </c>
      <c r="Y531" s="443">
        <f t="shared" si="647"/>
        <v>0.78954461048595426</v>
      </c>
      <c r="Z531" s="439">
        <f t="shared" si="647"/>
        <v>0.58123773226947151</v>
      </c>
      <c r="AA531" s="439">
        <f t="shared" si="647"/>
        <v>0.29585022657643556</v>
      </c>
      <c r="AB531" s="439">
        <f t="shared" si="647"/>
        <v>1.0462720883399612E-2</v>
      </c>
      <c r="AC531" s="439">
        <f t="shared" si="647"/>
        <v>4.4582393332603942E-16</v>
      </c>
      <c r="AD531" s="440">
        <f t="shared" si="647"/>
        <v>4.4582393332603942E-16</v>
      </c>
      <c r="AE531" s="443">
        <f t="shared" si="647"/>
        <v>4.4582393332603942E-16</v>
      </c>
      <c r="AF531" s="439">
        <f t="shared" si="647"/>
        <v>4.4582393332603942E-16</v>
      </c>
      <c r="AG531" s="439">
        <f t="shared" si="647"/>
        <v>4.4582393332603942E-16</v>
      </c>
      <c r="AH531" s="439">
        <f t="shared" si="647"/>
        <v>4.4582393332603942E-16</v>
      </c>
      <c r="AI531" s="440">
        <f t="shared" si="647"/>
        <v>4.4582393332603942E-16</v>
      </c>
      <c r="AJ531" s="443">
        <f t="shared" si="647"/>
        <v>4.4582393332603942E-16</v>
      </c>
      <c r="AK531" s="439">
        <f t="shared" si="647"/>
        <v>0</v>
      </c>
      <c r="AL531" s="439">
        <f t="shared" si="647"/>
        <v>0</v>
      </c>
      <c r="AM531" s="439">
        <f t="shared" si="647"/>
        <v>0</v>
      </c>
      <c r="AN531" s="440">
        <f t="shared" si="647"/>
        <v>0</v>
      </c>
    </row>
    <row r="532" spans="1:40" outlineLevel="1">
      <c r="A532" s="732" t="s">
        <v>579</v>
      </c>
      <c r="B532" s="733"/>
      <c r="C532" s="881"/>
      <c r="D532" s="733"/>
      <c r="E532" s="733"/>
      <c r="F532" s="733"/>
      <c r="G532" s="730"/>
      <c r="H532" s="733"/>
      <c r="I532" s="730"/>
      <c r="J532" s="729"/>
      <c r="K532" s="730"/>
      <c r="L532" s="730"/>
      <c r="M532" s="730"/>
      <c r="N532" s="730"/>
      <c r="O532" s="729"/>
      <c r="P532" s="730"/>
      <c r="Q532" s="730"/>
      <c r="R532" s="730"/>
      <c r="S532" s="731"/>
      <c r="T532" s="730"/>
      <c r="U532" s="730"/>
      <c r="V532" s="730"/>
      <c r="W532" s="730"/>
      <c r="X532" s="731"/>
      <c r="Y532" s="729"/>
      <c r="Z532" s="730"/>
      <c r="AA532" s="730"/>
      <c r="AB532" s="730"/>
      <c r="AC532" s="730"/>
      <c r="AD532" s="731"/>
      <c r="AE532" s="729"/>
      <c r="AF532" s="730"/>
      <c r="AG532" s="730"/>
      <c r="AH532" s="730"/>
      <c r="AI532" s="731"/>
      <c r="AJ532" s="729"/>
      <c r="AK532" s="730"/>
      <c r="AL532" s="730"/>
      <c r="AM532" s="730"/>
      <c r="AN532" s="731"/>
    </row>
    <row r="533" spans="1:40" outlineLevel="2">
      <c r="A533" s="882">
        <f>ROW()</f>
        <v>533</v>
      </c>
      <c r="B533" s="453"/>
      <c r="D533" s="452" t="s">
        <v>300</v>
      </c>
      <c r="H533" s="458"/>
      <c r="I533" s="458"/>
      <c r="J533" s="459"/>
      <c r="K533" s="458"/>
      <c r="L533" s="458"/>
      <c r="M533" s="458"/>
      <c r="N533" s="458"/>
      <c r="O533" s="459"/>
      <c r="P533" s="458"/>
      <c r="Q533" s="458"/>
      <c r="R533" s="458"/>
      <c r="S533" s="463"/>
      <c r="T533" s="157">
        <f>Input!$U115</f>
        <v>0</v>
      </c>
      <c r="U533" s="439"/>
      <c r="V533" s="439"/>
      <c r="W533" s="439"/>
      <c r="X533" s="440"/>
      <c r="Y533" s="326"/>
      <c r="Z533" s="27"/>
      <c r="AA533" s="27"/>
      <c r="AB533" s="27"/>
      <c r="AC533" s="27"/>
      <c r="AD533" s="313"/>
      <c r="AE533" s="326"/>
      <c r="AF533" s="27"/>
      <c r="AG533" s="27"/>
      <c r="AH533" s="27"/>
      <c r="AI533" s="313"/>
      <c r="AJ533" s="326"/>
      <c r="AK533" s="27"/>
      <c r="AL533" s="27"/>
      <c r="AM533" s="27"/>
      <c r="AN533" s="313"/>
    </row>
    <row r="534" spans="1:40" outlineLevel="2">
      <c r="A534" s="882">
        <f>ROW()</f>
        <v>534</v>
      </c>
      <c r="B534" s="453"/>
      <c r="D534" s="452" t="s">
        <v>301</v>
      </c>
      <c r="H534" s="458"/>
      <c r="I534" s="458"/>
      <c r="J534" s="459"/>
      <c r="K534" s="458"/>
      <c r="L534" s="458"/>
      <c r="M534" s="458"/>
      <c r="N534" s="458"/>
      <c r="O534" s="459"/>
      <c r="P534" s="458"/>
      <c r="Q534" s="458"/>
      <c r="R534" s="458"/>
      <c r="S534" s="463"/>
      <c r="T534" s="157">
        <f>Input!$U116</f>
        <v>0</v>
      </c>
      <c r="U534" s="439"/>
      <c r="V534" s="439"/>
      <c r="W534" s="439"/>
      <c r="X534" s="440"/>
      <c r="Y534" s="326"/>
      <c r="Z534" s="27"/>
      <c r="AA534" s="27"/>
      <c r="AB534" s="27"/>
      <c r="AC534" s="27"/>
      <c r="AD534" s="313"/>
      <c r="AE534" s="326"/>
      <c r="AF534" s="27"/>
      <c r="AG534" s="27"/>
      <c r="AH534" s="27"/>
      <c r="AI534" s="313"/>
      <c r="AJ534" s="326"/>
      <c r="AK534" s="27"/>
      <c r="AL534" s="27"/>
      <c r="AM534" s="27"/>
      <c r="AN534" s="313"/>
    </row>
    <row r="535" spans="1:40" outlineLevel="2">
      <c r="A535" s="882">
        <f>ROW()</f>
        <v>535</v>
      </c>
      <c r="B535" s="453"/>
      <c r="D535" s="452" t="s">
        <v>29</v>
      </c>
      <c r="H535" s="458"/>
      <c r="I535" s="458"/>
      <c r="J535" s="459"/>
      <c r="K535" s="458"/>
      <c r="L535" s="458"/>
      <c r="M535" s="458"/>
      <c r="N535" s="458"/>
      <c r="O535" s="459"/>
      <c r="P535" s="458"/>
      <c r="Q535" s="458"/>
      <c r="R535" s="458"/>
      <c r="S535" s="463"/>
      <c r="T535" s="157">
        <f>Input!$U117</f>
        <v>0</v>
      </c>
      <c r="U535" s="439"/>
      <c r="V535" s="439"/>
      <c r="W535" s="439"/>
      <c r="X535" s="440"/>
      <c r="Y535" s="326"/>
      <c r="Z535" s="27"/>
      <c r="AA535" s="27"/>
      <c r="AB535" s="27"/>
      <c r="AC535" s="27"/>
      <c r="AD535" s="313"/>
      <c r="AE535" s="326"/>
      <c r="AF535" s="27"/>
      <c r="AG535" s="27"/>
      <c r="AH535" s="27"/>
      <c r="AI535" s="313"/>
      <c r="AJ535" s="326"/>
      <c r="AK535" s="27"/>
      <c r="AL535" s="27"/>
      <c r="AM535" s="27"/>
      <c r="AN535" s="313"/>
    </row>
    <row r="536" spans="1:40" outlineLevel="2">
      <c r="A536" s="882">
        <f>ROW()</f>
        <v>536</v>
      </c>
      <c r="B536" s="453"/>
      <c r="D536" s="452" t="s">
        <v>30</v>
      </c>
      <c r="H536" s="458"/>
      <c r="I536" s="458"/>
      <c r="J536" s="459"/>
      <c r="K536" s="458"/>
      <c r="L536" s="458"/>
      <c r="M536" s="458"/>
      <c r="N536" s="458"/>
      <c r="O536" s="459"/>
      <c r="P536" s="458"/>
      <c r="Q536" s="458"/>
      <c r="R536" s="458"/>
      <c r="S536" s="463"/>
      <c r="T536" s="157">
        <f>Input!$U118</f>
        <v>0</v>
      </c>
      <c r="U536" s="439"/>
      <c r="V536" s="439"/>
      <c r="W536" s="439"/>
      <c r="X536" s="440"/>
      <c r="Y536" s="326"/>
      <c r="Z536" s="27"/>
      <c r="AA536" s="27"/>
      <c r="AB536" s="27"/>
      <c r="AC536" s="27"/>
      <c r="AD536" s="313"/>
      <c r="AE536" s="326"/>
      <c r="AF536" s="27"/>
      <c r="AG536" s="27"/>
      <c r="AH536" s="27"/>
      <c r="AI536" s="313"/>
      <c r="AJ536" s="326"/>
      <c r="AK536" s="27"/>
      <c r="AL536" s="27"/>
      <c r="AM536" s="27"/>
      <c r="AN536" s="313"/>
    </row>
    <row r="537" spans="1:40" outlineLevel="2">
      <c r="A537" s="882">
        <f>ROW()</f>
        <v>537</v>
      </c>
      <c r="B537" s="453"/>
      <c r="D537" s="452" t="s">
        <v>31</v>
      </c>
      <c r="H537" s="458"/>
      <c r="I537" s="458"/>
      <c r="J537" s="459"/>
      <c r="K537" s="458"/>
      <c r="L537" s="458"/>
      <c r="M537" s="458"/>
      <c r="N537" s="458"/>
      <c r="O537" s="459"/>
      <c r="P537" s="458"/>
      <c r="Q537" s="458"/>
      <c r="R537" s="458"/>
      <c r="S537" s="463"/>
      <c r="T537" s="157">
        <f>Input!$U119</f>
        <v>0</v>
      </c>
      <c r="U537" s="439"/>
      <c r="V537" s="439"/>
      <c r="W537" s="439"/>
      <c r="X537" s="440"/>
      <c r="Y537" s="326"/>
      <c r="Z537" s="27"/>
      <c r="AA537" s="27"/>
      <c r="AB537" s="27"/>
      <c r="AC537" s="27"/>
      <c r="AD537" s="313"/>
      <c r="AE537" s="326"/>
      <c r="AF537" s="27"/>
      <c r="AG537" s="27"/>
      <c r="AH537" s="27"/>
      <c r="AI537" s="313"/>
      <c r="AJ537" s="326"/>
      <c r="AK537" s="27"/>
      <c r="AL537" s="27"/>
      <c r="AM537" s="27"/>
      <c r="AN537" s="313"/>
    </row>
    <row r="538" spans="1:40" outlineLevel="2">
      <c r="A538" s="882">
        <f>ROW()</f>
        <v>538</v>
      </c>
      <c r="B538" s="453"/>
      <c r="D538" s="452" t="s">
        <v>32</v>
      </c>
      <c r="H538" s="458"/>
      <c r="I538" s="458"/>
      <c r="J538" s="459"/>
      <c r="K538" s="458"/>
      <c r="L538" s="458"/>
      <c r="M538" s="458"/>
      <c r="N538" s="458"/>
      <c r="O538" s="459"/>
      <c r="P538" s="458"/>
      <c r="Q538" s="458"/>
      <c r="R538" s="458"/>
      <c r="S538" s="463"/>
      <c r="T538" s="157">
        <f>Input!$U120</f>
        <v>0</v>
      </c>
      <c r="U538" s="439"/>
      <c r="V538" s="439"/>
      <c r="W538" s="439"/>
      <c r="X538" s="440"/>
      <c r="Y538" s="326"/>
      <c r="Z538" s="27"/>
      <c r="AA538" s="27"/>
      <c r="AB538" s="27"/>
      <c r="AC538" s="27"/>
      <c r="AD538" s="313"/>
      <c r="AE538" s="326"/>
      <c r="AF538" s="27"/>
      <c r="AG538" s="27"/>
      <c r="AH538" s="27"/>
      <c r="AI538" s="313"/>
      <c r="AJ538" s="326"/>
      <c r="AK538" s="27"/>
      <c r="AL538" s="27"/>
      <c r="AM538" s="27"/>
      <c r="AN538" s="313"/>
    </row>
    <row r="539" spans="1:40" outlineLevel="2">
      <c r="A539" s="882">
        <f>ROW()</f>
        <v>539</v>
      </c>
      <c r="B539" s="453"/>
      <c r="D539" s="452" t="s">
        <v>33</v>
      </c>
      <c r="H539" s="458"/>
      <c r="I539" s="458"/>
      <c r="J539" s="459"/>
      <c r="K539" s="458"/>
      <c r="L539" s="458"/>
      <c r="M539" s="458"/>
      <c r="N539" s="458"/>
      <c r="O539" s="459"/>
      <c r="P539" s="458"/>
      <c r="Q539" s="458"/>
      <c r="R539" s="458"/>
      <c r="S539" s="463"/>
      <c r="T539" s="157">
        <f>Input!$U121</f>
        <v>0</v>
      </c>
      <c r="U539" s="439"/>
      <c r="V539" s="439"/>
      <c r="W539" s="439"/>
      <c r="X539" s="440"/>
      <c r="Y539" s="326"/>
      <c r="Z539" s="27"/>
      <c r="AA539" s="27"/>
      <c r="AB539" s="27"/>
      <c r="AC539" s="27"/>
      <c r="AD539" s="313"/>
      <c r="AE539" s="326"/>
      <c r="AF539" s="27"/>
      <c r="AG539" s="27"/>
      <c r="AH539" s="27"/>
      <c r="AI539" s="313"/>
      <c r="AJ539" s="326"/>
      <c r="AK539" s="27"/>
      <c r="AL539" s="27"/>
      <c r="AM539" s="27"/>
      <c r="AN539" s="313"/>
    </row>
    <row r="540" spans="1:40" outlineLevel="2">
      <c r="A540" s="882">
        <f>ROW()</f>
        <v>540</v>
      </c>
      <c r="B540" s="453"/>
      <c r="D540" s="452" t="s">
        <v>27</v>
      </c>
      <c r="H540" s="458"/>
      <c r="I540" s="458"/>
      <c r="J540" s="459"/>
      <c r="K540" s="458"/>
      <c r="L540" s="458"/>
      <c r="M540" s="458"/>
      <c r="N540" s="458"/>
      <c r="O540" s="459"/>
      <c r="P540" s="458"/>
      <c r="Q540" s="458"/>
      <c r="R540" s="458"/>
      <c r="S540" s="463"/>
      <c r="T540" s="157">
        <f>Input!$U122</f>
        <v>1.8546597039565706E-2</v>
      </c>
      <c r="U540" s="439"/>
      <c r="V540" s="439"/>
      <c r="W540" s="439"/>
      <c r="X540" s="440"/>
      <c r="Y540" s="326"/>
      <c r="Z540" s="27"/>
      <c r="AA540" s="27"/>
      <c r="AB540" s="27"/>
      <c r="AC540" s="27"/>
      <c r="AD540" s="313"/>
      <c r="AE540" s="326"/>
      <c r="AF540" s="27"/>
      <c r="AG540" s="27"/>
      <c r="AH540" s="27"/>
      <c r="AI540" s="313"/>
      <c r="AJ540" s="326"/>
      <c r="AK540" s="27"/>
      <c r="AL540" s="27"/>
      <c r="AM540" s="27"/>
      <c r="AN540" s="313"/>
    </row>
    <row r="541" spans="1:40" outlineLevel="2">
      <c r="A541" s="882">
        <f>ROW()</f>
        <v>541</v>
      </c>
      <c r="B541" s="453"/>
      <c r="D541" s="452" t="s">
        <v>34</v>
      </c>
      <c r="H541" s="458"/>
      <c r="I541" s="458"/>
      <c r="J541" s="459"/>
      <c r="K541" s="458"/>
      <c r="L541" s="458"/>
      <c r="M541" s="458"/>
      <c r="N541" s="458"/>
      <c r="O541" s="459"/>
      <c r="P541" s="458"/>
      <c r="Q541" s="458"/>
      <c r="R541" s="458"/>
      <c r="S541" s="463"/>
      <c r="T541" s="157">
        <f>Input!$U123</f>
        <v>0</v>
      </c>
      <c r="U541" s="439"/>
      <c r="V541" s="439"/>
      <c r="W541" s="439"/>
      <c r="X541" s="440"/>
      <c r="Y541" s="326"/>
      <c r="Z541" s="27"/>
      <c r="AA541" s="27"/>
      <c r="AB541" s="27"/>
      <c r="AC541" s="27"/>
      <c r="AD541" s="313"/>
      <c r="AE541" s="326"/>
      <c r="AF541" s="27"/>
      <c r="AG541" s="27"/>
      <c r="AH541" s="27"/>
      <c r="AI541" s="313"/>
      <c r="AJ541" s="326"/>
      <c r="AK541" s="27"/>
      <c r="AL541" s="27"/>
      <c r="AM541" s="27"/>
      <c r="AN541" s="313"/>
    </row>
    <row r="542" spans="1:40" outlineLevel="2">
      <c r="A542" s="882">
        <f>ROW()</f>
        <v>542</v>
      </c>
      <c r="B542" s="453"/>
      <c r="D542" s="452" t="s">
        <v>35</v>
      </c>
      <c r="H542" s="458"/>
      <c r="I542" s="458"/>
      <c r="J542" s="459"/>
      <c r="K542" s="458"/>
      <c r="L542" s="458"/>
      <c r="M542" s="458"/>
      <c r="N542" s="458"/>
      <c r="O542" s="459"/>
      <c r="P542" s="458"/>
      <c r="Q542" s="458"/>
      <c r="R542" s="458"/>
      <c r="S542" s="463"/>
      <c r="T542" s="157">
        <f>Input!$U124</f>
        <v>4.09891675548909</v>
      </c>
      <c r="U542" s="439"/>
      <c r="V542" s="439"/>
      <c r="W542" s="439"/>
      <c r="X542" s="440"/>
      <c r="Y542" s="326"/>
      <c r="Z542" s="27"/>
      <c r="AA542" s="27"/>
      <c r="AB542" s="27"/>
      <c r="AC542" s="27"/>
      <c r="AD542" s="313"/>
      <c r="AE542" s="326"/>
      <c r="AF542" s="27"/>
      <c r="AG542" s="27"/>
      <c r="AH542" s="27"/>
      <c r="AI542" s="313"/>
      <c r="AJ542" s="326"/>
      <c r="AK542" s="27"/>
      <c r="AL542" s="27"/>
      <c r="AM542" s="27"/>
      <c r="AN542" s="313"/>
    </row>
    <row r="543" spans="1:40" outlineLevel="2">
      <c r="A543" s="882">
        <f>ROW()</f>
        <v>543</v>
      </c>
      <c r="B543" s="453"/>
      <c r="D543" s="452" t="s">
        <v>302</v>
      </c>
      <c r="H543" s="458"/>
      <c r="I543" s="458"/>
      <c r="J543" s="459"/>
      <c r="K543" s="458"/>
      <c r="L543" s="458"/>
      <c r="M543" s="458"/>
      <c r="N543" s="458"/>
      <c r="O543" s="459"/>
      <c r="P543" s="458"/>
      <c r="Q543" s="458"/>
      <c r="R543" s="458"/>
      <c r="S543" s="463"/>
      <c r="T543" s="157">
        <f>Input!$U125</f>
        <v>0</v>
      </c>
      <c r="U543" s="439"/>
      <c r="V543" s="439"/>
      <c r="W543" s="439"/>
      <c r="X543" s="440"/>
      <c r="Y543" s="326"/>
      <c r="Z543" s="27"/>
      <c r="AA543" s="27"/>
      <c r="AB543" s="27"/>
      <c r="AC543" s="27"/>
      <c r="AD543" s="313"/>
      <c r="AE543" s="326"/>
      <c r="AF543" s="27"/>
      <c r="AG543" s="27"/>
      <c r="AH543" s="27"/>
      <c r="AI543" s="313"/>
      <c r="AJ543" s="326"/>
      <c r="AK543" s="27"/>
      <c r="AL543" s="27"/>
      <c r="AM543" s="27"/>
      <c r="AN543" s="313"/>
    </row>
    <row r="544" spans="1:40" outlineLevel="2">
      <c r="A544" s="882">
        <f>ROW()</f>
        <v>544</v>
      </c>
      <c r="B544" s="453"/>
      <c r="D544" s="452" t="s">
        <v>36</v>
      </c>
      <c r="H544" s="458"/>
      <c r="I544" s="458"/>
      <c r="J544" s="459"/>
      <c r="K544" s="458"/>
      <c r="L544" s="458"/>
      <c r="M544" s="458"/>
      <c r="N544" s="458"/>
      <c r="O544" s="459"/>
      <c r="P544" s="458"/>
      <c r="Q544" s="458"/>
      <c r="R544" s="458"/>
      <c r="S544" s="463"/>
      <c r="T544" s="157">
        <f>Input!$U126</f>
        <v>0.14789478956143087</v>
      </c>
      <c r="U544" s="439"/>
      <c r="V544" s="439"/>
      <c r="W544" s="439"/>
      <c r="X544" s="440"/>
      <c r="Y544" s="326"/>
      <c r="Z544" s="27"/>
      <c r="AA544" s="27"/>
      <c r="AB544" s="27"/>
      <c r="AC544" s="27"/>
      <c r="AD544" s="313"/>
      <c r="AE544" s="326"/>
      <c r="AF544" s="27"/>
      <c r="AG544" s="27"/>
      <c r="AH544" s="27"/>
      <c r="AI544" s="313"/>
      <c r="AJ544" s="326"/>
      <c r="AK544" s="27"/>
      <c r="AL544" s="27"/>
      <c r="AM544" s="27"/>
      <c r="AN544" s="313"/>
    </row>
    <row r="545" spans="1:40" outlineLevel="2">
      <c r="A545" s="882">
        <f>ROW()</f>
        <v>545</v>
      </c>
      <c r="B545" s="453"/>
      <c r="D545" s="452" t="s">
        <v>583</v>
      </c>
      <c r="H545" s="458"/>
      <c r="I545" s="458"/>
      <c r="J545" s="459"/>
      <c r="K545" s="458"/>
      <c r="L545" s="458"/>
      <c r="M545" s="458"/>
      <c r="N545" s="458"/>
      <c r="O545" s="459"/>
      <c r="P545" s="458"/>
      <c r="Q545" s="458"/>
      <c r="R545" s="458"/>
      <c r="S545" s="463"/>
      <c r="T545" s="157">
        <f>Input!$U127</f>
        <v>0</v>
      </c>
      <c r="U545" s="439"/>
      <c r="V545" s="439"/>
      <c r="W545" s="439"/>
      <c r="X545" s="440"/>
      <c r="Y545" s="326"/>
      <c r="Z545" s="27"/>
      <c r="AA545" s="27"/>
      <c r="AB545" s="27"/>
      <c r="AC545" s="27"/>
      <c r="AD545" s="313"/>
      <c r="AE545" s="326"/>
      <c r="AF545" s="27"/>
      <c r="AG545" s="27"/>
      <c r="AH545" s="27"/>
      <c r="AI545" s="313"/>
      <c r="AJ545" s="326"/>
      <c r="AK545" s="27"/>
      <c r="AL545" s="27"/>
      <c r="AM545" s="27"/>
      <c r="AN545" s="313"/>
    </row>
    <row r="546" spans="1:40" outlineLevel="2">
      <c r="A546" s="882">
        <f>ROW()</f>
        <v>546</v>
      </c>
      <c r="B546" s="453"/>
      <c r="D546" s="452" t="s">
        <v>81</v>
      </c>
      <c r="H546" s="458"/>
      <c r="I546" s="458"/>
      <c r="J546" s="459"/>
      <c r="K546" s="458"/>
      <c r="L546" s="458"/>
      <c r="M546" s="458"/>
      <c r="N546" s="458"/>
      <c r="O546" s="459"/>
      <c r="P546" s="458"/>
      <c r="Q546" s="458"/>
      <c r="R546" s="458"/>
      <c r="S546" s="463"/>
      <c r="T546" s="157">
        <f>Input!$U128</f>
        <v>0</v>
      </c>
      <c r="U546" s="439"/>
      <c r="V546" s="439"/>
      <c r="W546" s="439"/>
      <c r="X546" s="440"/>
      <c r="Y546" s="326"/>
      <c r="Z546" s="27"/>
      <c r="AA546" s="27"/>
      <c r="AB546" s="27"/>
      <c r="AC546" s="27"/>
      <c r="AD546" s="313"/>
      <c r="AE546" s="326"/>
      <c r="AF546" s="27"/>
      <c r="AG546" s="27"/>
      <c r="AH546" s="27"/>
      <c r="AI546" s="313"/>
      <c r="AJ546" s="326"/>
      <c r="AK546" s="27"/>
      <c r="AL546" s="27"/>
      <c r="AM546" s="27"/>
      <c r="AN546" s="313"/>
    </row>
    <row r="547" spans="1:40" outlineLevel="2">
      <c r="A547" s="882">
        <f>ROW()</f>
        <v>547</v>
      </c>
      <c r="B547" s="453"/>
      <c r="D547" s="452" t="s">
        <v>28</v>
      </c>
      <c r="H547" s="458"/>
      <c r="I547" s="458"/>
      <c r="J547" s="459"/>
      <c r="K547" s="458"/>
      <c r="L547" s="458"/>
      <c r="M547" s="458"/>
      <c r="N547" s="458"/>
      <c r="O547" s="459"/>
      <c r="P547" s="458"/>
      <c r="Q547" s="458"/>
      <c r="R547" s="458"/>
      <c r="S547" s="463"/>
      <c r="T547" s="157">
        <f>Input!$U129</f>
        <v>0</v>
      </c>
      <c r="U547" s="439"/>
      <c r="V547" s="439"/>
      <c r="W547" s="439"/>
      <c r="X547" s="440"/>
      <c r="Y547" s="326"/>
      <c r="Z547" s="27"/>
      <c r="AA547" s="27"/>
      <c r="AB547" s="27"/>
      <c r="AC547" s="27"/>
      <c r="AD547" s="313"/>
      <c r="AE547" s="326"/>
      <c r="AF547" s="27"/>
      <c r="AG547" s="27"/>
      <c r="AH547" s="27"/>
      <c r="AI547" s="313"/>
      <c r="AJ547" s="326"/>
      <c r="AK547" s="27"/>
      <c r="AL547" s="27"/>
      <c r="AM547" s="27"/>
      <c r="AN547" s="313"/>
    </row>
    <row r="548" spans="1:40" outlineLevel="2">
      <c r="A548" s="882">
        <f>ROW()</f>
        <v>548</v>
      </c>
      <c r="B548" s="453"/>
      <c r="D548" s="456" t="s">
        <v>443</v>
      </c>
      <c r="E548" s="456"/>
      <c r="F548" s="456"/>
      <c r="G548" s="456"/>
      <c r="H548" s="460"/>
      <c r="I548" s="460"/>
      <c r="J548" s="461"/>
      <c r="K548" s="460"/>
      <c r="L548" s="460"/>
      <c r="M548" s="460"/>
      <c r="N548" s="460"/>
      <c r="O548" s="461"/>
      <c r="P548" s="460"/>
      <c r="Q548" s="460"/>
      <c r="R548" s="460"/>
      <c r="S548" s="465"/>
      <c r="T548" s="158">
        <f>Input!$U130</f>
        <v>0</v>
      </c>
      <c r="U548" s="441"/>
      <c r="V548" s="441"/>
      <c r="W548" s="441"/>
      <c r="X548" s="442"/>
      <c r="Y548" s="341"/>
      <c r="Z548" s="159"/>
      <c r="AA548" s="159"/>
      <c r="AB548" s="159"/>
      <c r="AC548" s="159"/>
      <c r="AD548" s="339"/>
      <c r="AE548" s="341"/>
      <c r="AF548" s="159"/>
      <c r="AG548" s="159"/>
      <c r="AH548" s="159"/>
      <c r="AI548" s="339"/>
      <c r="AJ548" s="341"/>
      <c r="AK548" s="159"/>
      <c r="AL548" s="159"/>
      <c r="AM548" s="159"/>
      <c r="AN548" s="339"/>
    </row>
    <row r="549" spans="1:40" outlineLevel="2">
      <c r="A549" s="882">
        <f>ROW()</f>
        <v>549</v>
      </c>
      <c r="B549" s="453"/>
      <c r="D549" s="452" t="s">
        <v>24</v>
      </c>
      <c r="F549" s="454"/>
      <c r="G549" s="454"/>
      <c r="H549" s="448"/>
      <c r="I549" s="448"/>
      <c r="J549" s="464"/>
      <c r="K549" s="448"/>
      <c r="L549" s="448"/>
      <c r="M549" s="448"/>
      <c r="N549" s="448"/>
      <c r="O549" s="464"/>
      <c r="P549" s="448"/>
      <c r="Q549" s="448"/>
      <c r="R549" s="448"/>
      <c r="S549" s="449"/>
      <c r="T549" s="439">
        <f>SUM(T533:T548)</f>
        <v>4.2653581420900863</v>
      </c>
      <c r="U549" s="439"/>
      <c r="V549" s="439"/>
      <c r="W549" s="439"/>
      <c r="X549" s="440"/>
      <c r="Y549" s="443"/>
      <c r="Z549" s="439"/>
      <c r="AA549" s="439"/>
      <c r="AB549" s="439"/>
      <c r="AC549" s="439"/>
      <c r="AD549" s="440"/>
      <c r="AE549" s="443"/>
      <c r="AF549" s="439"/>
      <c r="AG549" s="439"/>
      <c r="AH549" s="439"/>
      <c r="AI549" s="440"/>
      <c r="AJ549" s="443"/>
      <c r="AK549" s="439"/>
      <c r="AL549" s="439"/>
      <c r="AM549" s="439"/>
      <c r="AN549" s="440"/>
    </row>
    <row r="550" spans="1:40" outlineLevel="1">
      <c r="A550" s="732" t="s">
        <v>238</v>
      </c>
      <c r="B550" s="733"/>
      <c r="C550" s="881"/>
      <c r="D550" s="733"/>
      <c r="E550" s="733"/>
      <c r="F550" s="733"/>
      <c r="G550" s="730"/>
      <c r="H550" s="733"/>
      <c r="I550" s="730"/>
      <c r="J550" s="729"/>
      <c r="K550" s="730"/>
      <c r="L550" s="730"/>
      <c r="M550" s="730"/>
      <c r="N550" s="730"/>
      <c r="O550" s="729"/>
      <c r="P550" s="730"/>
      <c r="Q550" s="730"/>
      <c r="R550" s="730"/>
      <c r="S550" s="731"/>
      <c r="T550" s="730"/>
      <c r="U550" s="730"/>
      <c r="V550" s="730"/>
      <c r="W550" s="730"/>
      <c r="X550" s="731"/>
      <c r="Y550" s="729"/>
      <c r="Z550" s="730"/>
      <c r="AA550" s="730"/>
      <c r="AB550" s="730"/>
      <c r="AC550" s="730"/>
      <c r="AD550" s="731"/>
      <c r="AE550" s="729"/>
      <c r="AF550" s="730"/>
      <c r="AG550" s="730"/>
      <c r="AH550" s="730"/>
      <c r="AI550" s="731"/>
      <c r="AJ550" s="729"/>
      <c r="AK550" s="730"/>
      <c r="AL550" s="730"/>
      <c r="AM550" s="730"/>
      <c r="AN550" s="731"/>
    </row>
    <row r="551" spans="1:40" outlineLevel="2">
      <c r="A551" s="882">
        <f>ROW()</f>
        <v>551</v>
      </c>
      <c r="B551" s="453"/>
      <c r="D551" s="452" t="s">
        <v>300</v>
      </c>
      <c r="H551" s="458"/>
      <c r="I551" s="458"/>
      <c r="J551" s="459"/>
      <c r="K551" s="458"/>
      <c r="L551" s="458"/>
      <c r="M551" s="458"/>
      <c r="N551" s="458"/>
      <c r="O551" s="459"/>
      <c r="P551" s="458"/>
      <c r="Q551" s="458"/>
      <c r="R551" s="458"/>
      <c r="S551" s="463"/>
      <c r="T551" s="458"/>
      <c r="U551" s="160">
        <f>Input!U361</f>
        <v>0</v>
      </c>
      <c r="V551" s="160">
        <f>Input!V361</f>
        <v>0</v>
      </c>
      <c r="W551" s="160">
        <f>Input!W361</f>
        <v>0</v>
      </c>
      <c r="X551" s="335">
        <f>Input!X361</f>
        <v>0</v>
      </c>
      <c r="Y551" s="332">
        <f>Input!Y361</f>
        <v>0</v>
      </c>
      <c r="Z551" s="160">
        <f>Input!Z361</f>
        <v>0</v>
      </c>
      <c r="AA551" s="160">
        <f>Input!AA361</f>
        <v>0</v>
      </c>
      <c r="AB551" s="160">
        <f>Input!AB361</f>
        <v>0</v>
      </c>
      <c r="AC551" s="160">
        <f>Input!AC361</f>
        <v>0</v>
      </c>
      <c r="AD551" s="335">
        <f>Input!AD361</f>
        <v>0</v>
      </c>
      <c r="AE551" s="332">
        <f>Input!AE361</f>
        <v>0</v>
      </c>
      <c r="AF551" s="160">
        <f>Input!AF361</f>
        <v>0</v>
      </c>
      <c r="AG551" s="160">
        <f>Input!AG361</f>
        <v>0</v>
      </c>
      <c r="AH551" s="160">
        <f>Input!AH361</f>
        <v>0</v>
      </c>
      <c r="AI551" s="335">
        <f>Input!AI361</f>
        <v>0</v>
      </c>
      <c r="AJ551" s="332">
        <f>Input!AJ361</f>
        <v>0</v>
      </c>
      <c r="AK551" s="160">
        <f>Input!AK361</f>
        <v>0</v>
      </c>
      <c r="AL551" s="160">
        <f>Input!AL361</f>
        <v>0</v>
      </c>
      <c r="AM551" s="160">
        <f>Input!AM361</f>
        <v>0</v>
      </c>
      <c r="AN551" s="335">
        <f>Input!AN361</f>
        <v>0</v>
      </c>
    </row>
    <row r="552" spans="1:40" outlineLevel="2">
      <c r="A552" s="882">
        <f>ROW()</f>
        <v>552</v>
      </c>
      <c r="B552" s="453"/>
      <c r="D552" s="452" t="s">
        <v>301</v>
      </c>
      <c r="H552" s="458"/>
      <c r="I552" s="458"/>
      <c r="J552" s="459"/>
      <c r="K552" s="458"/>
      <c r="L552" s="458"/>
      <c r="M552" s="458"/>
      <c r="N552" s="458"/>
      <c r="O552" s="459"/>
      <c r="P552" s="458"/>
      <c r="Q552" s="458"/>
      <c r="R552" s="458"/>
      <c r="S552" s="463"/>
      <c r="T552" s="458"/>
      <c r="U552" s="160">
        <f>Input!U362</f>
        <v>0</v>
      </c>
      <c r="V552" s="160">
        <f>Input!V362</f>
        <v>0</v>
      </c>
      <c r="W552" s="160">
        <f>Input!W362</f>
        <v>0</v>
      </c>
      <c r="X552" s="335">
        <f>Input!X362</f>
        <v>0</v>
      </c>
      <c r="Y552" s="332">
        <f>Input!Y362</f>
        <v>0</v>
      </c>
      <c r="Z552" s="160">
        <f>Input!Z362</f>
        <v>0</v>
      </c>
      <c r="AA552" s="160">
        <f>Input!AA362</f>
        <v>0</v>
      </c>
      <c r="AB552" s="160">
        <f>Input!AB362</f>
        <v>0</v>
      </c>
      <c r="AC552" s="160">
        <f>Input!AC362</f>
        <v>0</v>
      </c>
      <c r="AD552" s="335">
        <f>Input!AD362</f>
        <v>0</v>
      </c>
      <c r="AE552" s="332">
        <f>Input!AE362</f>
        <v>0</v>
      </c>
      <c r="AF552" s="160">
        <f>Input!AF362</f>
        <v>0</v>
      </c>
      <c r="AG552" s="160">
        <f>Input!AG362</f>
        <v>0</v>
      </c>
      <c r="AH552" s="160">
        <f>Input!AH362</f>
        <v>0</v>
      </c>
      <c r="AI552" s="335">
        <f>Input!AI362</f>
        <v>0</v>
      </c>
      <c r="AJ552" s="332">
        <f>Input!AJ362</f>
        <v>0</v>
      </c>
      <c r="AK552" s="160">
        <f>Input!AK362</f>
        <v>0</v>
      </c>
      <c r="AL552" s="160">
        <f>Input!AL362</f>
        <v>0</v>
      </c>
      <c r="AM552" s="160">
        <f>Input!AM362</f>
        <v>0</v>
      </c>
      <c r="AN552" s="335">
        <f>Input!AN362</f>
        <v>0</v>
      </c>
    </row>
    <row r="553" spans="1:40" outlineLevel="2">
      <c r="A553" s="882">
        <f>ROW()</f>
        <v>553</v>
      </c>
      <c r="B553" s="453"/>
      <c r="D553" s="452" t="s">
        <v>29</v>
      </c>
      <c r="H553" s="458"/>
      <c r="I553" s="458"/>
      <c r="J553" s="459"/>
      <c r="K553" s="458"/>
      <c r="L553" s="458"/>
      <c r="M553" s="458"/>
      <c r="N553" s="458"/>
      <c r="O553" s="459"/>
      <c r="P553" s="458"/>
      <c r="Q553" s="458"/>
      <c r="R553" s="458"/>
      <c r="S553" s="463"/>
      <c r="T553" s="458"/>
      <c r="U553" s="160">
        <f>Input!U363</f>
        <v>0</v>
      </c>
      <c r="V553" s="160">
        <f>Input!V363</f>
        <v>0</v>
      </c>
      <c r="W553" s="160">
        <f>Input!W363</f>
        <v>0</v>
      </c>
      <c r="X553" s="335">
        <f>Input!X363</f>
        <v>0</v>
      </c>
      <c r="Y553" s="332">
        <f>Input!Y363</f>
        <v>0</v>
      </c>
      <c r="Z553" s="160">
        <f>Input!Z363</f>
        <v>0</v>
      </c>
      <c r="AA553" s="160">
        <f>Input!AA363</f>
        <v>0</v>
      </c>
      <c r="AB553" s="160">
        <f>Input!AB363</f>
        <v>0</v>
      </c>
      <c r="AC553" s="160">
        <f>Input!AC363</f>
        <v>0</v>
      </c>
      <c r="AD553" s="335">
        <f>Input!AD363</f>
        <v>0</v>
      </c>
      <c r="AE553" s="332">
        <f>Input!AE363</f>
        <v>0</v>
      </c>
      <c r="AF553" s="160">
        <f>Input!AF363</f>
        <v>0</v>
      </c>
      <c r="AG553" s="160">
        <f>Input!AG363</f>
        <v>0</v>
      </c>
      <c r="AH553" s="160">
        <f>Input!AH363</f>
        <v>0</v>
      </c>
      <c r="AI553" s="335">
        <f>Input!AI363</f>
        <v>0</v>
      </c>
      <c r="AJ553" s="332">
        <f>Input!AJ363</f>
        <v>0</v>
      </c>
      <c r="AK553" s="160">
        <f>Input!AK363</f>
        <v>0</v>
      </c>
      <c r="AL553" s="160">
        <f>Input!AL363</f>
        <v>0</v>
      </c>
      <c r="AM553" s="160">
        <f>Input!AM363</f>
        <v>0</v>
      </c>
      <c r="AN553" s="335">
        <f>Input!AN363</f>
        <v>0</v>
      </c>
    </row>
    <row r="554" spans="1:40" outlineLevel="2">
      <c r="A554" s="882">
        <f>ROW()</f>
        <v>554</v>
      </c>
      <c r="B554" s="453"/>
      <c r="D554" s="452" t="s">
        <v>30</v>
      </c>
      <c r="H554" s="458"/>
      <c r="I554" s="458"/>
      <c r="J554" s="459"/>
      <c r="K554" s="458"/>
      <c r="L554" s="458"/>
      <c r="M554" s="458"/>
      <c r="N554" s="458"/>
      <c r="O554" s="459"/>
      <c r="P554" s="458"/>
      <c r="Q554" s="458"/>
      <c r="R554" s="458"/>
      <c r="S554" s="463"/>
      <c r="T554" s="458"/>
      <c r="U554" s="160">
        <f>Input!U364</f>
        <v>0</v>
      </c>
      <c r="V554" s="160">
        <f>Input!V364</f>
        <v>0</v>
      </c>
      <c r="W554" s="160">
        <f>Input!W364</f>
        <v>0</v>
      </c>
      <c r="X554" s="335">
        <f>Input!X364</f>
        <v>0</v>
      </c>
      <c r="Y554" s="332">
        <f>Input!Y364</f>
        <v>0</v>
      </c>
      <c r="Z554" s="160">
        <f>Input!Z364</f>
        <v>0</v>
      </c>
      <c r="AA554" s="160">
        <f>Input!AA364</f>
        <v>0</v>
      </c>
      <c r="AB554" s="160">
        <f>Input!AB364</f>
        <v>0</v>
      </c>
      <c r="AC554" s="160">
        <f>Input!AC364</f>
        <v>0</v>
      </c>
      <c r="AD554" s="335">
        <f>Input!AD364</f>
        <v>0</v>
      </c>
      <c r="AE554" s="332">
        <f>Input!AE364</f>
        <v>0</v>
      </c>
      <c r="AF554" s="160">
        <f>Input!AF364</f>
        <v>0</v>
      </c>
      <c r="AG554" s="160">
        <f>Input!AG364</f>
        <v>0</v>
      </c>
      <c r="AH554" s="160">
        <f>Input!AH364</f>
        <v>0</v>
      </c>
      <c r="AI554" s="335">
        <f>Input!AI364</f>
        <v>0</v>
      </c>
      <c r="AJ554" s="332">
        <f>Input!AJ364</f>
        <v>0</v>
      </c>
      <c r="AK554" s="160">
        <f>Input!AK364</f>
        <v>0</v>
      </c>
      <c r="AL554" s="160">
        <f>Input!AL364</f>
        <v>0</v>
      </c>
      <c r="AM554" s="160">
        <f>Input!AM364</f>
        <v>0</v>
      </c>
      <c r="AN554" s="335">
        <f>Input!AN364</f>
        <v>0</v>
      </c>
    </row>
    <row r="555" spans="1:40" outlineLevel="2">
      <c r="A555" s="882">
        <f>ROW()</f>
        <v>555</v>
      </c>
      <c r="B555" s="453"/>
      <c r="D555" s="452" t="s">
        <v>31</v>
      </c>
      <c r="H555" s="458"/>
      <c r="I555" s="458"/>
      <c r="J555" s="459"/>
      <c r="K555" s="458"/>
      <c r="L555" s="458"/>
      <c r="M555" s="458"/>
      <c r="N555" s="458"/>
      <c r="O555" s="459"/>
      <c r="P555" s="458"/>
      <c r="Q555" s="458"/>
      <c r="R555" s="458"/>
      <c r="S555" s="463"/>
      <c r="T555" s="458"/>
      <c r="U555" s="160">
        <f>Input!U365</f>
        <v>0</v>
      </c>
      <c r="V555" s="160">
        <f>Input!V365</f>
        <v>0</v>
      </c>
      <c r="W555" s="160">
        <f>Input!W365</f>
        <v>0</v>
      </c>
      <c r="X555" s="335">
        <f>Input!X365</f>
        <v>0</v>
      </c>
      <c r="Y555" s="332">
        <f>Input!Y365</f>
        <v>0</v>
      </c>
      <c r="Z555" s="160">
        <f>Input!Z365</f>
        <v>0</v>
      </c>
      <c r="AA555" s="160">
        <f>Input!AA365</f>
        <v>0</v>
      </c>
      <c r="AB555" s="160">
        <f>Input!AB365</f>
        <v>0</v>
      </c>
      <c r="AC555" s="160">
        <f>Input!AC365</f>
        <v>0</v>
      </c>
      <c r="AD555" s="335">
        <f>Input!AD365</f>
        <v>0</v>
      </c>
      <c r="AE555" s="332">
        <f>Input!AE365</f>
        <v>0</v>
      </c>
      <c r="AF555" s="160">
        <f>Input!AF365</f>
        <v>0</v>
      </c>
      <c r="AG555" s="160">
        <f>Input!AG365</f>
        <v>0</v>
      </c>
      <c r="AH555" s="160">
        <f>Input!AH365</f>
        <v>0</v>
      </c>
      <c r="AI555" s="335">
        <f>Input!AI365</f>
        <v>0</v>
      </c>
      <c r="AJ555" s="332">
        <f>Input!AJ365</f>
        <v>0</v>
      </c>
      <c r="AK555" s="160">
        <f>Input!AK365</f>
        <v>0</v>
      </c>
      <c r="AL555" s="160">
        <f>Input!AL365</f>
        <v>0</v>
      </c>
      <c r="AM555" s="160">
        <f>Input!AM365</f>
        <v>0</v>
      </c>
      <c r="AN555" s="335">
        <f>Input!AN365</f>
        <v>0</v>
      </c>
    </row>
    <row r="556" spans="1:40" outlineLevel="2">
      <c r="A556" s="882">
        <f>ROW()</f>
        <v>556</v>
      </c>
      <c r="B556" s="453"/>
      <c r="D556" s="452" t="s">
        <v>32</v>
      </c>
      <c r="H556" s="458"/>
      <c r="I556" s="458"/>
      <c r="J556" s="459"/>
      <c r="K556" s="458"/>
      <c r="L556" s="458"/>
      <c r="M556" s="458"/>
      <c r="N556" s="458"/>
      <c r="O556" s="459"/>
      <c r="P556" s="458"/>
      <c r="Q556" s="458"/>
      <c r="R556" s="458"/>
      <c r="S556" s="463"/>
      <c r="T556" s="458"/>
      <c r="U556" s="160">
        <f>Input!U366</f>
        <v>0</v>
      </c>
      <c r="V556" s="160">
        <f>Input!V366</f>
        <v>0</v>
      </c>
      <c r="W556" s="160">
        <f>Input!W366</f>
        <v>0</v>
      </c>
      <c r="X556" s="335">
        <f>Input!X366</f>
        <v>0</v>
      </c>
      <c r="Y556" s="332">
        <f>Input!Y366</f>
        <v>0</v>
      </c>
      <c r="Z556" s="160">
        <f>Input!Z366</f>
        <v>0</v>
      </c>
      <c r="AA556" s="160">
        <f>Input!AA366</f>
        <v>0</v>
      </c>
      <c r="AB556" s="160">
        <f>Input!AB366</f>
        <v>0</v>
      </c>
      <c r="AC556" s="160">
        <f>Input!AC366</f>
        <v>0</v>
      </c>
      <c r="AD556" s="335">
        <f>Input!AD366</f>
        <v>0</v>
      </c>
      <c r="AE556" s="332">
        <f>Input!AE366</f>
        <v>0</v>
      </c>
      <c r="AF556" s="160">
        <f>Input!AF366</f>
        <v>0</v>
      </c>
      <c r="AG556" s="160">
        <f>Input!AG366</f>
        <v>0</v>
      </c>
      <c r="AH556" s="160">
        <f>Input!AH366</f>
        <v>0</v>
      </c>
      <c r="AI556" s="335">
        <f>Input!AI366</f>
        <v>0</v>
      </c>
      <c r="AJ556" s="332">
        <f>Input!AJ366</f>
        <v>0</v>
      </c>
      <c r="AK556" s="160">
        <f>Input!AK366</f>
        <v>0</v>
      </c>
      <c r="AL556" s="160">
        <f>Input!AL366</f>
        <v>0</v>
      </c>
      <c r="AM556" s="160">
        <f>Input!AM366</f>
        <v>0</v>
      </c>
      <c r="AN556" s="335">
        <f>Input!AN366</f>
        <v>0</v>
      </c>
    </row>
    <row r="557" spans="1:40" outlineLevel="2">
      <c r="A557" s="882">
        <f>ROW()</f>
        <v>557</v>
      </c>
      <c r="B557" s="453"/>
      <c r="D557" s="452" t="s">
        <v>33</v>
      </c>
      <c r="H557" s="458"/>
      <c r="I557" s="458"/>
      <c r="J557" s="459"/>
      <c r="K557" s="458"/>
      <c r="L557" s="458"/>
      <c r="M557" s="458"/>
      <c r="N557" s="458"/>
      <c r="O557" s="459"/>
      <c r="P557" s="458"/>
      <c r="Q557" s="458"/>
      <c r="R557" s="458"/>
      <c r="S557" s="463"/>
      <c r="T557" s="458"/>
      <c r="U557" s="160">
        <f>Input!U367</f>
        <v>0</v>
      </c>
      <c r="V557" s="160">
        <f>Input!V367</f>
        <v>0</v>
      </c>
      <c r="W557" s="160">
        <f>Input!W367</f>
        <v>0</v>
      </c>
      <c r="X557" s="335">
        <f>Input!X367</f>
        <v>0</v>
      </c>
      <c r="Y557" s="332">
        <f>Input!Y367</f>
        <v>0</v>
      </c>
      <c r="Z557" s="160">
        <f>Input!Z367</f>
        <v>0</v>
      </c>
      <c r="AA557" s="160">
        <f>Input!AA367</f>
        <v>0</v>
      </c>
      <c r="AB557" s="160">
        <f>Input!AB367</f>
        <v>0</v>
      </c>
      <c r="AC557" s="160">
        <f>Input!AC367</f>
        <v>0</v>
      </c>
      <c r="AD557" s="335">
        <f>Input!AD367</f>
        <v>0</v>
      </c>
      <c r="AE557" s="332">
        <f>Input!AE367</f>
        <v>0</v>
      </c>
      <c r="AF557" s="160">
        <f>Input!AF367</f>
        <v>0</v>
      </c>
      <c r="AG557" s="160">
        <f>Input!AG367</f>
        <v>0</v>
      </c>
      <c r="AH557" s="160">
        <f>Input!AH367</f>
        <v>0</v>
      </c>
      <c r="AI557" s="335">
        <f>Input!AI367</f>
        <v>0</v>
      </c>
      <c r="AJ557" s="332">
        <f>Input!AJ367</f>
        <v>0</v>
      </c>
      <c r="AK557" s="160">
        <f>Input!AK367</f>
        <v>0</v>
      </c>
      <c r="AL557" s="160">
        <f>Input!AL367</f>
        <v>0</v>
      </c>
      <c r="AM557" s="160">
        <f>Input!AM367</f>
        <v>0</v>
      </c>
      <c r="AN557" s="335">
        <f>Input!AN367</f>
        <v>0</v>
      </c>
    </row>
    <row r="558" spans="1:40" outlineLevel="2">
      <c r="A558" s="882">
        <f>ROW()</f>
        <v>558</v>
      </c>
      <c r="B558" s="453"/>
      <c r="D558" s="452" t="s">
        <v>27</v>
      </c>
      <c r="H558" s="458"/>
      <c r="I558" s="458"/>
      <c r="J558" s="459"/>
      <c r="K558" s="458"/>
      <c r="L558" s="458"/>
      <c r="M558" s="458"/>
      <c r="N558" s="458"/>
      <c r="O558" s="459"/>
      <c r="P558" s="458"/>
      <c r="Q558" s="458"/>
      <c r="R558" s="458"/>
      <c r="S558" s="463"/>
      <c r="T558" s="458"/>
      <c r="U558" s="160">
        <f>Input!U368</f>
        <v>0</v>
      </c>
      <c r="V558" s="160">
        <f>Input!V368</f>
        <v>0</v>
      </c>
      <c r="W558" s="160">
        <f>Input!W368</f>
        <v>0</v>
      </c>
      <c r="X558" s="335">
        <f>Input!X368</f>
        <v>0</v>
      </c>
      <c r="Y558" s="332">
        <f>Input!Y368</f>
        <v>0</v>
      </c>
      <c r="Z558" s="160">
        <f>Input!Z368</f>
        <v>0</v>
      </c>
      <c r="AA558" s="160">
        <f>Input!AA368</f>
        <v>0</v>
      </c>
      <c r="AB558" s="160">
        <f>Input!AB368</f>
        <v>0</v>
      </c>
      <c r="AC558" s="160">
        <f>Input!AC368</f>
        <v>0</v>
      </c>
      <c r="AD558" s="335">
        <f>Input!AD368</f>
        <v>0</v>
      </c>
      <c r="AE558" s="332">
        <f>Input!AE368</f>
        <v>0</v>
      </c>
      <c r="AF558" s="160">
        <f>Input!AF368</f>
        <v>0</v>
      </c>
      <c r="AG558" s="160">
        <f>Input!AG368</f>
        <v>0</v>
      </c>
      <c r="AH558" s="160">
        <f>Input!AH368</f>
        <v>0</v>
      </c>
      <c r="AI558" s="335">
        <f>Input!AI368</f>
        <v>0</v>
      </c>
      <c r="AJ558" s="332">
        <f>Input!AJ368</f>
        <v>0</v>
      </c>
      <c r="AK558" s="160">
        <f>Input!AK368</f>
        <v>0</v>
      </c>
      <c r="AL558" s="160">
        <f>Input!AL368</f>
        <v>0</v>
      </c>
      <c r="AM558" s="160">
        <f>Input!AM368</f>
        <v>0</v>
      </c>
      <c r="AN558" s="335">
        <f>Input!AN368</f>
        <v>0</v>
      </c>
    </row>
    <row r="559" spans="1:40" outlineLevel="2">
      <c r="A559" s="882">
        <f>ROW()</f>
        <v>559</v>
      </c>
      <c r="B559" s="453"/>
      <c r="D559" s="452" t="s">
        <v>34</v>
      </c>
      <c r="H559" s="458"/>
      <c r="I559" s="458"/>
      <c r="J559" s="459"/>
      <c r="K559" s="458"/>
      <c r="L559" s="458"/>
      <c r="M559" s="458"/>
      <c r="N559" s="458"/>
      <c r="O559" s="459"/>
      <c r="P559" s="458"/>
      <c r="Q559" s="458"/>
      <c r="R559" s="458"/>
      <c r="S559" s="463"/>
      <c r="T559" s="458"/>
      <c r="U559" s="160">
        <f>Input!U369</f>
        <v>0</v>
      </c>
      <c r="V559" s="160">
        <f>Input!V369</f>
        <v>0</v>
      </c>
      <c r="W559" s="160">
        <f>Input!W369</f>
        <v>0</v>
      </c>
      <c r="X559" s="335">
        <f>Input!X369</f>
        <v>0</v>
      </c>
      <c r="Y559" s="332">
        <f>Input!Y369</f>
        <v>0</v>
      </c>
      <c r="Z559" s="160">
        <f>Input!Z369</f>
        <v>0</v>
      </c>
      <c r="AA559" s="160">
        <f>Input!AA369</f>
        <v>0</v>
      </c>
      <c r="AB559" s="160">
        <f>Input!AB369</f>
        <v>0</v>
      </c>
      <c r="AC559" s="160">
        <f>Input!AC369</f>
        <v>0</v>
      </c>
      <c r="AD559" s="335">
        <f>Input!AD369</f>
        <v>0</v>
      </c>
      <c r="AE559" s="332">
        <f>Input!AE369</f>
        <v>0</v>
      </c>
      <c r="AF559" s="160">
        <f>Input!AF369</f>
        <v>0</v>
      </c>
      <c r="AG559" s="160">
        <f>Input!AG369</f>
        <v>0</v>
      </c>
      <c r="AH559" s="160">
        <f>Input!AH369</f>
        <v>0</v>
      </c>
      <c r="AI559" s="335">
        <f>Input!AI369</f>
        <v>0</v>
      </c>
      <c r="AJ559" s="332">
        <f>Input!AJ369</f>
        <v>0</v>
      </c>
      <c r="AK559" s="160">
        <f>Input!AK369</f>
        <v>0</v>
      </c>
      <c r="AL559" s="160">
        <f>Input!AL369</f>
        <v>0</v>
      </c>
      <c r="AM559" s="160">
        <f>Input!AM369</f>
        <v>0</v>
      </c>
      <c r="AN559" s="335">
        <f>Input!AN369</f>
        <v>0</v>
      </c>
    </row>
    <row r="560" spans="1:40" outlineLevel="2">
      <c r="A560" s="882">
        <f>ROW()</f>
        <v>560</v>
      </c>
      <c r="B560" s="453"/>
      <c r="D560" s="452" t="s">
        <v>35</v>
      </c>
      <c r="H560" s="458"/>
      <c r="I560" s="458"/>
      <c r="J560" s="459"/>
      <c r="K560" s="458"/>
      <c r="L560" s="458"/>
      <c r="M560" s="458"/>
      <c r="N560" s="458"/>
      <c r="O560" s="459"/>
      <c r="P560" s="458"/>
      <c r="Q560" s="458"/>
      <c r="R560" s="458"/>
      <c r="S560" s="463"/>
      <c r="T560" s="458"/>
      <c r="U560" s="160">
        <f>Input!U370</f>
        <v>0</v>
      </c>
      <c r="V560" s="160">
        <f>Input!V370</f>
        <v>0</v>
      </c>
      <c r="W560" s="160">
        <f>Input!W370</f>
        <v>0</v>
      </c>
      <c r="X560" s="335">
        <f>Input!X370</f>
        <v>0</v>
      </c>
      <c r="Y560" s="332">
        <f>Input!Y370</f>
        <v>0</v>
      </c>
      <c r="Z560" s="160">
        <f>Input!Z370</f>
        <v>0</v>
      </c>
      <c r="AA560" s="160">
        <f>Input!AA370</f>
        <v>0</v>
      </c>
      <c r="AB560" s="160">
        <f>Input!AB370</f>
        <v>0</v>
      </c>
      <c r="AC560" s="160">
        <f>Input!AC370</f>
        <v>0</v>
      </c>
      <c r="AD560" s="335">
        <f>Input!AD370</f>
        <v>0</v>
      </c>
      <c r="AE560" s="332">
        <f>Input!AE370</f>
        <v>0</v>
      </c>
      <c r="AF560" s="160">
        <f>Input!AF370</f>
        <v>0</v>
      </c>
      <c r="AG560" s="160">
        <f>Input!AG370</f>
        <v>0</v>
      </c>
      <c r="AH560" s="160">
        <f>Input!AH370</f>
        <v>0</v>
      </c>
      <c r="AI560" s="335">
        <f>Input!AI370</f>
        <v>0</v>
      </c>
      <c r="AJ560" s="332">
        <f>Input!AJ370</f>
        <v>0</v>
      </c>
      <c r="AK560" s="160">
        <f>Input!AK370</f>
        <v>0</v>
      </c>
      <c r="AL560" s="160">
        <f>Input!AL370</f>
        <v>0</v>
      </c>
      <c r="AM560" s="160">
        <f>Input!AM370</f>
        <v>0</v>
      </c>
      <c r="AN560" s="335">
        <f>Input!AN370</f>
        <v>0</v>
      </c>
    </row>
    <row r="561" spans="1:40" outlineLevel="2">
      <c r="A561" s="882">
        <f>ROW()</f>
        <v>561</v>
      </c>
      <c r="B561" s="453"/>
      <c r="D561" s="452" t="s">
        <v>302</v>
      </c>
      <c r="H561" s="458"/>
      <c r="I561" s="458"/>
      <c r="J561" s="459"/>
      <c r="K561" s="458"/>
      <c r="L561" s="458"/>
      <c r="M561" s="458"/>
      <c r="N561" s="458"/>
      <c r="O561" s="459"/>
      <c r="P561" s="458"/>
      <c r="Q561" s="458"/>
      <c r="R561" s="458"/>
      <c r="S561" s="463"/>
      <c r="T561" s="458"/>
      <c r="U561" s="160">
        <f>Input!U371</f>
        <v>0</v>
      </c>
      <c r="V561" s="160">
        <f>Input!V371</f>
        <v>0</v>
      </c>
      <c r="W561" s="160">
        <f>Input!W371</f>
        <v>0</v>
      </c>
      <c r="X561" s="335">
        <f>Input!X371</f>
        <v>0</v>
      </c>
      <c r="Y561" s="332">
        <f>Input!Y371</f>
        <v>0</v>
      </c>
      <c r="Z561" s="160">
        <f>Input!Z371</f>
        <v>0</v>
      </c>
      <c r="AA561" s="160">
        <f>Input!AA371</f>
        <v>0</v>
      </c>
      <c r="AB561" s="160">
        <f>Input!AB371</f>
        <v>0</v>
      </c>
      <c r="AC561" s="160">
        <f>Input!AC371</f>
        <v>0</v>
      </c>
      <c r="AD561" s="335">
        <f>Input!AD371</f>
        <v>0</v>
      </c>
      <c r="AE561" s="332">
        <f>Input!AE371</f>
        <v>0</v>
      </c>
      <c r="AF561" s="160">
        <f>Input!AF371</f>
        <v>0</v>
      </c>
      <c r="AG561" s="160">
        <f>Input!AG371</f>
        <v>0</v>
      </c>
      <c r="AH561" s="160">
        <f>Input!AH371</f>
        <v>0</v>
      </c>
      <c r="AI561" s="335">
        <f>Input!AI371</f>
        <v>0</v>
      </c>
      <c r="AJ561" s="332">
        <f>Input!AJ371</f>
        <v>0</v>
      </c>
      <c r="AK561" s="160">
        <f>Input!AK371</f>
        <v>0</v>
      </c>
      <c r="AL561" s="160">
        <f>Input!AL371</f>
        <v>0</v>
      </c>
      <c r="AM561" s="160">
        <f>Input!AM371</f>
        <v>0</v>
      </c>
      <c r="AN561" s="335">
        <f>Input!AN371</f>
        <v>0</v>
      </c>
    </row>
    <row r="562" spans="1:40" outlineLevel="2">
      <c r="A562" s="882">
        <f>ROW()</f>
        <v>562</v>
      </c>
      <c r="B562" s="453"/>
      <c r="D562" s="452" t="s">
        <v>36</v>
      </c>
      <c r="H562" s="458"/>
      <c r="I562" s="458"/>
      <c r="J562" s="459"/>
      <c r="K562" s="458"/>
      <c r="L562" s="458"/>
      <c r="M562" s="458"/>
      <c r="N562" s="458"/>
      <c r="O562" s="459"/>
      <c r="P562" s="458"/>
      <c r="Q562" s="458"/>
      <c r="R562" s="458"/>
      <c r="S562" s="463"/>
      <c r="T562" s="458"/>
      <c r="U562" s="160">
        <f>Input!U372</f>
        <v>0</v>
      </c>
      <c r="V562" s="160">
        <f>Input!V372</f>
        <v>0</v>
      </c>
      <c r="W562" s="160">
        <f>Input!W372</f>
        <v>0</v>
      </c>
      <c r="X562" s="335">
        <f>Input!X372</f>
        <v>0</v>
      </c>
      <c r="Y562" s="332">
        <f>Input!Y372</f>
        <v>0</v>
      </c>
      <c r="Z562" s="160">
        <f>Input!Z372</f>
        <v>0</v>
      </c>
      <c r="AA562" s="160">
        <f>Input!AA372</f>
        <v>0</v>
      </c>
      <c r="AB562" s="160">
        <f>Input!AB372</f>
        <v>0</v>
      </c>
      <c r="AC562" s="160">
        <f>Input!AC372</f>
        <v>0</v>
      </c>
      <c r="AD562" s="335">
        <f>Input!AD372</f>
        <v>0</v>
      </c>
      <c r="AE562" s="332">
        <f>Input!AE372</f>
        <v>0</v>
      </c>
      <c r="AF562" s="160">
        <f>Input!AF372</f>
        <v>0</v>
      </c>
      <c r="AG562" s="160">
        <f>Input!AG372</f>
        <v>0</v>
      </c>
      <c r="AH562" s="160">
        <f>Input!AH372</f>
        <v>0</v>
      </c>
      <c r="AI562" s="335">
        <f>Input!AI372</f>
        <v>0</v>
      </c>
      <c r="AJ562" s="332">
        <f>Input!AJ372</f>
        <v>0</v>
      </c>
      <c r="AK562" s="160">
        <f>Input!AK372</f>
        <v>0</v>
      </c>
      <c r="AL562" s="160">
        <f>Input!AL372</f>
        <v>0</v>
      </c>
      <c r="AM562" s="160">
        <f>Input!AM372</f>
        <v>0</v>
      </c>
      <c r="AN562" s="335">
        <f>Input!AN372</f>
        <v>0</v>
      </c>
    </row>
    <row r="563" spans="1:40" outlineLevel="2">
      <c r="A563" s="882">
        <f>ROW()</f>
        <v>563</v>
      </c>
      <c r="B563" s="453"/>
      <c r="D563" s="452" t="s">
        <v>583</v>
      </c>
      <c r="H563" s="458"/>
      <c r="I563" s="458"/>
      <c r="J563" s="459"/>
      <c r="K563" s="458"/>
      <c r="L563" s="458"/>
      <c r="M563" s="458"/>
      <c r="N563" s="458"/>
      <c r="O563" s="459"/>
      <c r="P563" s="458"/>
      <c r="Q563" s="458"/>
      <c r="R563" s="458"/>
      <c r="S563" s="463"/>
      <c r="T563" s="458"/>
      <c r="U563" s="160">
        <f>Input!U373</f>
        <v>0</v>
      </c>
      <c r="V563" s="160">
        <f>Input!V373</f>
        <v>0</v>
      </c>
      <c r="W563" s="160">
        <f>Input!W373</f>
        <v>0</v>
      </c>
      <c r="X563" s="335">
        <f>Input!X373</f>
        <v>0</v>
      </c>
      <c r="Y563" s="332">
        <f>Input!Y373</f>
        <v>0</v>
      </c>
      <c r="Z563" s="160">
        <f>Input!Z373</f>
        <v>0</v>
      </c>
      <c r="AA563" s="160">
        <f>Input!AA373</f>
        <v>0</v>
      </c>
      <c r="AB563" s="160">
        <f>Input!AB373</f>
        <v>0</v>
      </c>
      <c r="AC563" s="160">
        <f>Input!AC373</f>
        <v>0</v>
      </c>
      <c r="AD563" s="335">
        <f>Input!AD373</f>
        <v>0</v>
      </c>
      <c r="AE563" s="332">
        <f>Input!AE373</f>
        <v>0</v>
      </c>
      <c r="AF563" s="160">
        <f>Input!AF373</f>
        <v>0</v>
      </c>
      <c r="AG563" s="160">
        <f>Input!AG373</f>
        <v>0</v>
      </c>
      <c r="AH563" s="160">
        <f>Input!AH373</f>
        <v>0</v>
      </c>
      <c r="AI563" s="335">
        <f>Input!AI373</f>
        <v>0</v>
      </c>
      <c r="AJ563" s="332">
        <f>Input!AJ373</f>
        <v>0</v>
      </c>
      <c r="AK563" s="160">
        <f>Input!AK373</f>
        <v>0</v>
      </c>
      <c r="AL563" s="160">
        <f>Input!AL373</f>
        <v>0</v>
      </c>
      <c r="AM563" s="160">
        <f>Input!AM373</f>
        <v>0</v>
      </c>
      <c r="AN563" s="335">
        <f>Input!AN373</f>
        <v>0</v>
      </c>
    </row>
    <row r="564" spans="1:40" outlineLevel="2">
      <c r="A564" s="882">
        <f>ROW()</f>
        <v>564</v>
      </c>
      <c r="B564" s="453"/>
      <c r="D564" s="452" t="s">
        <v>81</v>
      </c>
      <c r="H564" s="458"/>
      <c r="I564" s="458"/>
      <c r="J564" s="459"/>
      <c r="K564" s="458"/>
      <c r="L564" s="458"/>
      <c r="M564" s="458"/>
      <c r="N564" s="458"/>
      <c r="O564" s="459"/>
      <c r="P564" s="458"/>
      <c r="Q564" s="458"/>
      <c r="R564" s="458"/>
      <c r="S564" s="463"/>
      <c r="T564" s="458"/>
      <c r="U564" s="160">
        <f>Input!U374</f>
        <v>0</v>
      </c>
      <c r="V564" s="160">
        <f>Input!V374</f>
        <v>0</v>
      </c>
      <c r="W564" s="160">
        <f>Input!W374</f>
        <v>0</v>
      </c>
      <c r="X564" s="335">
        <f>Input!X374</f>
        <v>0</v>
      </c>
      <c r="Y564" s="332">
        <f>Input!Y374</f>
        <v>0</v>
      </c>
      <c r="Z564" s="160">
        <f>Input!Z374</f>
        <v>0</v>
      </c>
      <c r="AA564" s="160">
        <f>Input!AA374</f>
        <v>0</v>
      </c>
      <c r="AB564" s="160">
        <f>Input!AB374</f>
        <v>0</v>
      </c>
      <c r="AC564" s="160">
        <f>Input!AC374</f>
        <v>0</v>
      </c>
      <c r="AD564" s="335">
        <f>Input!AD374</f>
        <v>0</v>
      </c>
      <c r="AE564" s="332">
        <f>Input!AE374</f>
        <v>0</v>
      </c>
      <c r="AF564" s="160">
        <f>Input!AF374</f>
        <v>0</v>
      </c>
      <c r="AG564" s="160">
        <f>Input!AG374</f>
        <v>0</v>
      </c>
      <c r="AH564" s="160">
        <f>Input!AH374</f>
        <v>0</v>
      </c>
      <c r="AI564" s="335">
        <f>Input!AI374</f>
        <v>0</v>
      </c>
      <c r="AJ564" s="332">
        <f>Input!AJ374</f>
        <v>0</v>
      </c>
      <c r="AK564" s="160">
        <f>Input!AK374</f>
        <v>0</v>
      </c>
      <c r="AL564" s="160">
        <f>Input!AL374</f>
        <v>0</v>
      </c>
      <c r="AM564" s="160">
        <f>Input!AM374</f>
        <v>0</v>
      </c>
      <c r="AN564" s="335">
        <f>Input!AN374</f>
        <v>0</v>
      </c>
    </row>
    <row r="565" spans="1:40" outlineLevel="2">
      <c r="A565" s="882">
        <f>ROW()</f>
        <v>565</v>
      </c>
      <c r="B565" s="453"/>
      <c r="D565" s="452" t="s">
        <v>28</v>
      </c>
      <c r="H565" s="458"/>
      <c r="I565" s="458"/>
      <c r="J565" s="459"/>
      <c r="K565" s="458"/>
      <c r="L565" s="458"/>
      <c r="M565" s="458"/>
      <c r="N565" s="458"/>
      <c r="O565" s="459"/>
      <c r="P565" s="458"/>
      <c r="Q565" s="458"/>
      <c r="R565" s="458"/>
      <c r="S565" s="463"/>
      <c r="T565" s="458"/>
      <c r="U565" s="160">
        <f>Input!U375</f>
        <v>0</v>
      </c>
      <c r="V565" s="160">
        <f>Input!V375</f>
        <v>0</v>
      </c>
      <c r="W565" s="160">
        <f>Input!W375</f>
        <v>0</v>
      </c>
      <c r="X565" s="335">
        <f>Input!X375</f>
        <v>0</v>
      </c>
      <c r="Y565" s="332">
        <f>Input!Y375</f>
        <v>0</v>
      </c>
      <c r="Z565" s="160">
        <f>Input!Z375</f>
        <v>0</v>
      </c>
      <c r="AA565" s="160">
        <f>Input!AA375</f>
        <v>0</v>
      </c>
      <c r="AB565" s="160">
        <f>Input!AB375</f>
        <v>0</v>
      </c>
      <c r="AC565" s="160">
        <f>Input!AC375</f>
        <v>0</v>
      </c>
      <c r="AD565" s="335">
        <f>Input!AD375</f>
        <v>0</v>
      </c>
      <c r="AE565" s="332">
        <f>Input!AE375</f>
        <v>0</v>
      </c>
      <c r="AF565" s="160">
        <f>Input!AF375</f>
        <v>0</v>
      </c>
      <c r="AG565" s="160">
        <f>Input!AG375</f>
        <v>0</v>
      </c>
      <c r="AH565" s="160">
        <f>Input!AH375</f>
        <v>0</v>
      </c>
      <c r="AI565" s="335">
        <f>Input!AI375</f>
        <v>0</v>
      </c>
      <c r="AJ565" s="332">
        <f>Input!AJ375</f>
        <v>0</v>
      </c>
      <c r="AK565" s="160">
        <f>Input!AK375</f>
        <v>0</v>
      </c>
      <c r="AL565" s="160">
        <f>Input!AL375</f>
        <v>0</v>
      </c>
      <c r="AM565" s="160">
        <f>Input!AM375</f>
        <v>0</v>
      </c>
      <c r="AN565" s="335">
        <f>Input!AN375</f>
        <v>0</v>
      </c>
    </row>
    <row r="566" spans="1:40" outlineLevel="2">
      <c r="A566" s="882">
        <f>ROW()</f>
        <v>566</v>
      </c>
      <c r="B566" s="453"/>
      <c r="D566" s="456" t="s">
        <v>443</v>
      </c>
      <c r="E566" s="456"/>
      <c r="F566" s="456"/>
      <c r="G566" s="456"/>
      <c r="H566" s="460"/>
      <c r="I566" s="460"/>
      <c r="J566" s="461"/>
      <c r="K566" s="460"/>
      <c r="L566" s="460"/>
      <c r="M566" s="460"/>
      <c r="N566" s="460"/>
      <c r="O566" s="461"/>
      <c r="P566" s="460"/>
      <c r="Q566" s="460"/>
      <c r="R566" s="460"/>
      <c r="S566" s="465"/>
      <c r="T566" s="460"/>
      <c r="U566" s="161">
        <f>Input!U376</f>
        <v>0</v>
      </c>
      <c r="V566" s="161">
        <f>Input!V376</f>
        <v>0</v>
      </c>
      <c r="W566" s="161">
        <f>Input!W376</f>
        <v>0</v>
      </c>
      <c r="X566" s="336">
        <f>Input!X376</f>
        <v>0</v>
      </c>
      <c r="Y566" s="333">
        <f>Input!Y376</f>
        <v>0</v>
      </c>
      <c r="Z566" s="161">
        <f>Input!Z376</f>
        <v>0</v>
      </c>
      <c r="AA566" s="161">
        <f>Input!AA376</f>
        <v>0</v>
      </c>
      <c r="AB566" s="161">
        <f>Input!AB376</f>
        <v>0</v>
      </c>
      <c r="AC566" s="161">
        <f>Input!AC376</f>
        <v>0</v>
      </c>
      <c r="AD566" s="336">
        <f>Input!AD376</f>
        <v>0</v>
      </c>
      <c r="AE566" s="333">
        <f>Input!AE376</f>
        <v>0</v>
      </c>
      <c r="AF566" s="161">
        <f>Input!AF376</f>
        <v>0</v>
      </c>
      <c r="AG566" s="161">
        <f>Input!AG376</f>
        <v>0</v>
      </c>
      <c r="AH566" s="161">
        <f>Input!AH376</f>
        <v>0</v>
      </c>
      <c r="AI566" s="336">
        <f>Input!AI376</f>
        <v>0</v>
      </c>
      <c r="AJ566" s="333">
        <f>Input!AJ376</f>
        <v>0</v>
      </c>
      <c r="AK566" s="161">
        <f>Input!AK376</f>
        <v>0</v>
      </c>
      <c r="AL566" s="161">
        <f>Input!AL376</f>
        <v>0</v>
      </c>
      <c r="AM566" s="161">
        <f>Input!AM376</f>
        <v>0</v>
      </c>
      <c r="AN566" s="336">
        <f>Input!AN376</f>
        <v>0</v>
      </c>
    </row>
    <row r="567" spans="1:40" outlineLevel="2">
      <c r="A567" s="882">
        <f>ROW()</f>
        <v>567</v>
      </c>
      <c r="B567" s="453"/>
      <c r="D567" s="452" t="s">
        <v>24</v>
      </c>
      <c r="H567" s="458"/>
      <c r="I567" s="458"/>
      <c r="J567" s="459"/>
      <c r="K567" s="458"/>
      <c r="L567" s="458"/>
      <c r="M567" s="458"/>
      <c r="N567" s="458"/>
      <c r="O567" s="459"/>
      <c r="P567" s="458"/>
      <c r="Q567" s="458"/>
      <c r="R567" s="458"/>
      <c r="S567" s="463"/>
      <c r="T567" s="458"/>
      <c r="U567" s="444">
        <f t="shared" ref="U567:AN567" si="648">SUM(U551:U566)</f>
        <v>0</v>
      </c>
      <c r="V567" s="444">
        <f t="shared" si="648"/>
        <v>0</v>
      </c>
      <c r="W567" s="444">
        <f t="shared" si="648"/>
        <v>0</v>
      </c>
      <c r="X567" s="445">
        <f t="shared" si="648"/>
        <v>0</v>
      </c>
      <c r="Y567" s="466">
        <f t="shared" si="648"/>
        <v>0</v>
      </c>
      <c r="Z567" s="444">
        <f t="shared" si="648"/>
        <v>0</v>
      </c>
      <c r="AA567" s="444">
        <f t="shared" si="648"/>
        <v>0</v>
      </c>
      <c r="AB567" s="444">
        <f t="shared" si="648"/>
        <v>0</v>
      </c>
      <c r="AC567" s="444">
        <f t="shared" si="648"/>
        <v>0</v>
      </c>
      <c r="AD567" s="445">
        <f t="shared" si="648"/>
        <v>0</v>
      </c>
      <c r="AE567" s="466">
        <f t="shared" si="648"/>
        <v>0</v>
      </c>
      <c r="AF567" s="444">
        <f t="shared" si="648"/>
        <v>0</v>
      </c>
      <c r="AG567" s="444">
        <f t="shared" si="648"/>
        <v>0</v>
      </c>
      <c r="AH567" s="444">
        <f t="shared" si="648"/>
        <v>0</v>
      </c>
      <c r="AI567" s="445">
        <f t="shared" si="648"/>
        <v>0</v>
      </c>
      <c r="AJ567" s="466">
        <f t="shared" si="648"/>
        <v>0</v>
      </c>
      <c r="AK567" s="444">
        <f t="shared" si="648"/>
        <v>0</v>
      </c>
      <c r="AL567" s="444">
        <f t="shared" si="648"/>
        <v>0</v>
      </c>
      <c r="AM567" s="444">
        <f t="shared" si="648"/>
        <v>0</v>
      </c>
      <c r="AN567" s="445">
        <f t="shared" si="648"/>
        <v>0</v>
      </c>
    </row>
    <row r="568" spans="1:40" outlineLevel="1">
      <c r="A568" s="732" t="s">
        <v>21</v>
      </c>
      <c r="B568" s="733"/>
      <c r="C568" s="881"/>
      <c r="D568" s="733"/>
      <c r="E568" s="733"/>
      <c r="F568" s="733"/>
      <c r="G568" s="730"/>
      <c r="H568" s="733"/>
      <c r="I568" s="730"/>
      <c r="J568" s="729"/>
      <c r="K568" s="730"/>
      <c r="L568" s="730"/>
      <c r="M568" s="730"/>
      <c r="N568" s="730"/>
      <c r="O568" s="729"/>
      <c r="P568" s="730"/>
      <c r="Q568" s="730"/>
      <c r="R568" s="730"/>
      <c r="S568" s="731"/>
      <c r="T568" s="730"/>
      <c r="U568" s="730"/>
      <c r="V568" s="730"/>
      <c r="W568" s="730"/>
      <c r="X568" s="731"/>
      <c r="Y568" s="729"/>
      <c r="Z568" s="730"/>
      <c r="AA568" s="730"/>
      <c r="AB568" s="730"/>
      <c r="AC568" s="730"/>
      <c r="AD568" s="731"/>
      <c r="AE568" s="729"/>
      <c r="AF568" s="730"/>
      <c r="AG568" s="730"/>
      <c r="AH568" s="730"/>
      <c r="AI568" s="731"/>
      <c r="AJ568" s="729"/>
      <c r="AK568" s="730"/>
      <c r="AL568" s="730"/>
      <c r="AM568" s="730"/>
      <c r="AN568" s="731"/>
    </row>
    <row r="569" spans="1:40" outlineLevel="2">
      <c r="A569" s="882">
        <f>ROW()</f>
        <v>569</v>
      </c>
      <c r="B569" s="453"/>
      <c r="D569" s="452" t="s">
        <v>300</v>
      </c>
      <c r="H569" s="458"/>
      <c r="I569" s="458"/>
      <c r="J569" s="459"/>
      <c r="K569" s="458"/>
      <c r="L569" s="458"/>
      <c r="M569" s="458"/>
      <c r="N569" s="458"/>
      <c r="O569" s="459"/>
      <c r="P569" s="458"/>
      <c r="Q569" s="458"/>
      <c r="R569" s="458"/>
      <c r="S569" s="463"/>
      <c r="T569" s="458"/>
      <c r="U569" s="439">
        <f>-Input!U659</f>
        <v>0</v>
      </c>
      <c r="V569" s="439">
        <f>-Input!V659</f>
        <v>0</v>
      </c>
      <c r="W569" s="439">
        <f>-Input!W659</f>
        <v>0</v>
      </c>
      <c r="X569" s="440">
        <f>-Input!X659</f>
        <v>0</v>
      </c>
      <c r="Y569" s="326">
        <f>-Input!Y659</f>
        <v>0</v>
      </c>
      <c r="Z569" s="27">
        <f>-Input!Z659</f>
        <v>0</v>
      </c>
      <c r="AA569" s="27">
        <f>-Input!AA659</f>
        <v>0</v>
      </c>
      <c r="AB569" s="27">
        <f>-Input!AB659</f>
        <v>0</v>
      </c>
      <c r="AC569" s="27">
        <f>-Input!AC659</f>
        <v>0</v>
      </c>
      <c r="AD569" s="313">
        <f>-Input!AD659</f>
        <v>0</v>
      </c>
      <c r="AE569" s="326">
        <f>-Input!AE659</f>
        <v>0</v>
      </c>
      <c r="AF569" s="27">
        <f>-Input!AF659</f>
        <v>0</v>
      </c>
      <c r="AG569" s="27">
        <f>-Input!AG659</f>
        <v>0</v>
      </c>
      <c r="AH569" s="27">
        <f>-Input!AH659</f>
        <v>0</v>
      </c>
      <c r="AI569" s="313">
        <f>-Input!AI659</f>
        <v>0</v>
      </c>
      <c r="AJ569" s="326">
        <f t="shared" ref="AJ569:AN578" si="649">-IF($D569="Land",0,IF(AJ515&lt;0,AJ515,IF(AJ497&lt;1,AJ515,MAX(MIN(IF(AJ497&gt;0,(AJ515/AJ497)*AJ$9,0),AJ515*AJ$9),0))))</f>
        <v>0</v>
      </c>
      <c r="AK569" s="27">
        <f t="shared" si="649"/>
        <v>0</v>
      </c>
      <c r="AL569" s="27">
        <f t="shared" si="649"/>
        <v>0</v>
      </c>
      <c r="AM569" s="27">
        <f t="shared" si="649"/>
        <v>0</v>
      </c>
      <c r="AN569" s="313">
        <f t="shared" si="649"/>
        <v>0</v>
      </c>
    </row>
    <row r="570" spans="1:40" outlineLevel="2">
      <c r="A570" s="882">
        <f>ROW()</f>
        <v>570</v>
      </c>
      <c r="B570" s="453"/>
      <c r="D570" s="452" t="s">
        <v>301</v>
      </c>
      <c r="H570" s="458"/>
      <c r="I570" s="458"/>
      <c r="J570" s="459"/>
      <c r="K570" s="458"/>
      <c r="L570" s="458"/>
      <c r="M570" s="458"/>
      <c r="N570" s="458"/>
      <c r="O570" s="459"/>
      <c r="P570" s="458"/>
      <c r="Q570" s="458"/>
      <c r="R570" s="458"/>
      <c r="S570" s="463"/>
      <c r="T570" s="458"/>
      <c r="U570" s="439">
        <f>-Input!U660</f>
        <v>0</v>
      </c>
      <c r="V570" s="439">
        <f>-Input!V660</f>
        <v>0</v>
      </c>
      <c r="W570" s="439">
        <f>-Input!W660</f>
        <v>0</v>
      </c>
      <c r="X570" s="440">
        <f>-Input!X660</f>
        <v>0</v>
      </c>
      <c r="Y570" s="326">
        <f>-Input!Y660</f>
        <v>0</v>
      </c>
      <c r="Z570" s="27">
        <f>-Input!Z660</f>
        <v>0</v>
      </c>
      <c r="AA570" s="27">
        <f>-Input!AA660</f>
        <v>0</v>
      </c>
      <c r="AB570" s="27">
        <f>-Input!AB660</f>
        <v>0</v>
      </c>
      <c r="AC570" s="27">
        <f>-Input!AC660</f>
        <v>0</v>
      </c>
      <c r="AD570" s="313">
        <f>-Input!AD660</f>
        <v>0</v>
      </c>
      <c r="AE570" s="326">
        <f>-Input!AE660</f>
        <v>0</v>
      </c>
      <c r="AF570" s="27">
        <f>-Input!AF660</f>
        <v>0</v>
      </c>
      <c r="AG570" s="27">
        <f>-Input!AG660</f>
        <v>0</v>
      </c>
      <c r="AH570" s="27">
        <f>-Input!AH660</f>
        <v>0</v>
      </c>
      <c r="AI570" s="313">
        <f>-Input!AI660</f>
        <v>0</v>
      </c>
      <c r="AJ570" s="326">
        <f t="shared" si="649"/>
        <v>0</v>
      </c>
      <c r="AK570" s="27">
        <f t="shared" si="649"/>
        <v>0</v>
      </c>
      <c r="AL570" s="27">
        <f t="shared" si="649"/>
        <v>0</v>
      </c>
      <c r="AM570" s="27">
        <f t="shared" si="649"/>
        <v>0</v>
      </c>
      <c r="AN570" s="313">
        <f t="shared" si="649"/>
        <v>0</v>
      </c>
    </row>
    <row r="571" spans="1:40" outlineLevel="2">
      <c r="A571" s="882">
        <f>ROW()</f>
        <v>571</v>
      </c>
      <c r="B571" s="453"/>
      <c r="D571" s="452" t="s">
        <v>29</v>
      </c>
      <c r="H571" s="458"/>
      <c r="I571" s="458"/>
      <c r="J571" s="459"/>
      <c r="K571" s="458"/>
      <c r="L571" s="458"/>
      <c r="M571" s="458"/>
      <c r="N571" s="458"/>
      <c r="O571" s="459"/>
      <c r="P571" s="458"/>
      <c r="Q571" s="458"/>
      <c r="R571" s="458"/>
      <c r="S571" s="463"/>
      <c r="T571" s="458"/>
      <c r="U571" s="439">
        <f>-Input!U661</f>
        <v>0</v>
      </c>
      <c r="V571" s="439">
        <f>-Input!V661</f>
        <v>0</v>
      </c>
      <c r="W571" s="439">
        <f>-Input!W661</f>
        <v>0</v>
      </c>
      <c r="X571" s="440">
        <f>-Input!X661</f>
        <v>0</v>
      </c>
      <c r="Y571" s="326">
        <f>-Input!Y661</f>
        <v>0</v>
      </c>
      <c r="Z571" s="27">
        <f>-Input!Z661</f>
        <v>0</v>
      </c>
      <c r="AA571" s="27">
        <f>-Input!AA661</f>
        <v>0</v>
      </c>
      <c r="AB571" s="27">
        <f>-Input!AB661</f>
        <v>0</v>
      </c>
      <c r="AC571" s="27">
        <f>-Input!AC661</f>
        <v>0</v>
      </c>
      <c r="AD571" s="313">
        <f>-Input!AD661</f>
        <v>0</v>
      </c>
      <c r="AE571" s="326">
        <f>-Input!AE661</f>
        <v>0</v>
      </c>
      <c r="AF571" s="27">
        <f>-Input!AF661</f>
        <v>0</v>
      </c>
      <c r="AG571" s="27">
        <f>-Input!AG661</f>
        <v>0</v>
      </c>
      <c r="AH571" s="27">
        <f>-Input!AH661</f>
        <v>0</v>
      </c>
      <c r="AI571" s="313">
        <f>-Input!AI661</f>
        <v>0</v>
      </c>
      <c r="AJ571" s="326">
        <f t="shared" si="649"/>
        <v>0</v>
      </c>
      <c r="AK571" s="27">
        <f t="shared" si="649"/>
        <v>0</v>
      </c>
      <c r="AL571" s="27">
        <f t="shared" si="649"/>
        <v>0</v>
      </c>
      <c r="AM571" s="27">
        <f t="shared" si="649"/>
        <v>0</v>
      </c>
      <c r="AN571" s="313">
        <f t="shared" si="649"/>
        <v>0</v>
      </c>
    </row>
    <row r="572" spans="1:40" outlineLevel="2">
      <c r="A572" s="882">
        <f>ROW()</f>
        <v>572</v>
      </c>
      <c r="B572" s="453"/>
      <c r="D572" s="452" t="s">
        <v>30</v>
      </c>
      <c r="H572" s="458"/>
      <c r="I572" s="458"/>
      <c r="J572" s="459"/>
      <c r="K572" s="458"/>
      <c r="L572" s="458"/>
      <c r="M572" s="458"/>
      <c r="N572" s="458"/>
      <c r="O572" s="459"/>
      <c r="P572" s="458"/>
      <c r="Q572" s="458"/>
      <c r="R572" s="458"/>
      <c r="S572" s="463"/>
      <c r="T572" s="458"/>
      <c r="U572" s="439">
        <f>-Input!U662</f>
        <v>0</v>
      </c>
      <c r="V572" s="439">
        <f>-Input!V662</f>
        <v>0</v>
      </c>
      <c r="W572" s="439">
        <f>-Input!W662</f>
        <v>0</v>
      </c>
      <c r="X572" s="440">
        <f>-Input!X662</f>
        <v>0</v>
      </c>
      <c r="Y572" s="326">
        <f>-Input!Y662</f>
        <v>0</v>
      </c>
      <c r="Z572" s="27">
        <f>-Input!Z662</f>
        <v>0</v>
      </c>
      <c r="AA572" s="27">
        <f>-Input!AA662</f>
        <v>0</v>
      </c>
      <c r="AB572" s="27">
        <f>-Input!AB662</f>
        <v>0</v>
      </c>
      <c r="AC572" s="27">
        <f>-Input!AC662</f>
        <v>0</v>
      </c>
      <c r="AD572" s="313">
        <f>-Input!AD662</f>
        <v>0</v>
      </c>
      <c r="AE572" s="326">
        <f>-Input!AE662</f>
        <v>0</v>
      </c>
      <c r="AF572" s="27">
        <f>-Input!AF662</f>
        <v>0</v>
      </c>
      <c r="AG572" s="27">
        <f>-Input!AG662</f>
        <v>0</v>
      </c>
      <c r="AH572" s="27">
        <f>-Input!AH662</f>
        <v>0</v>
      </c>
      <c r="AI572" s="313">
        <f>-Input!AI662</f>
        <v>0</v>
      </c>
      <c r="AJ572" s="326">
        <f t="shared" si="649"/>
        <v>0</v>
      </c>
      <c r="AK572" s="27">
        <f t="shared" si="649"/>
        <v>0</v>
      </c>
      <c r="AL572" s="27">
        <f t="shared" si="649"/>
        <v>0</v>
      </c>
      <c r="AM572" s="27">
        <f t="shared" si="649"/>
        <v>0</v>
      </c>
      <c r="AN572" s="313">
        <f t="shared" si="649"/>
        <v>0</v>
      </c>
    </row>
    <row r="573" spans="1:40" outlineLevel="2">
      <c r="A573" s="882">
        <f>ROW()</f>
        <v>573</v>
      </c>
      <c r="B573" s="453"/>
      <c r="D573" s="452" t="s">
        <v>31</v>
      </c>
      <c r="H573" s="458"/>
      <c r="I573" s="458"/>
      <c r="J573" s="459"/>
      <c r="K573" s="458"/>
      <c r="L573" s="458"/>
      <c r="M573" s="458"/>
      <c r="N573" s="458"/>
      <c r="O573" s="459"/>
      <c r="P573" s="458"/>
      <c r="Q573" s="458"/>
      <c r="R573" s="458"/>
      <c r="S573" s="463"/>
      <c r="T573" s="458"/>
      <c r="U573" s="439">
        <f>-Input!U663</f>
        <v>0</v>
      </c>
      <c r="V573" s="439">
        <f>-Input!V663</f>
        <v>0</v>
      </c>
      <c r="W573" s="439">
        <f>-Input!W663</f>
        <v>0</v>
      </c>
      <c r="X573" s="440">
        <f>-Input!X663</f>
        <v>0</v>
      </c>
      <c r="Y573" s="326">
        <f>-Input!Y663</f>
        <v>0</v>
      </c>
      <c r="Z573" s="27">
        <f>-Input!Z663</f>
        <v>0</v>
      </c>
      <c r="AA573" s="27">
        <f>-Input!AA663</f>
        <v>0</v>
      </c>
      <c r="AB573" s="27">
        <f>-Input!AB663</f>
        <v>0</v>
      </c>
      <c r="AC573" s="27">
        <f>-Input!AC663</f>
        <v>0</v>
      </c>
      <c r="AD573" s="313">
        <f>-Input!AD663</f>
        <v>0</v>
      </c>
      <c r="AE573" s="326">
        <f>-Input!AE663</f>
        <v>0</v>
      </c>
      <c r="AF573" s="27">
        <f>-Input!AF663</f>
        <v>0</v>
      </c>
      <c r="AG573" s="27">
        <f>-Input!AG663</f>
        <v>0</v>
      </c>
      <c r="AH573" s="27">
        <f>-Input!AH663</f>
        <v>0</v>
      </c>
      <c r="AI573" s="313">
        <f>-Input!AI663</f>
        <v>0</v>
      </c>
      <c r="AJ573" s="326">
        <f t="shared" si="649"/>
        <v>0</v>
      </c>
      <c r="AK573" s="27">
        <f t="shared" si="649"/>
        <v>0</v>
      </c>
      <c r="AL573" s="27">
        <f t="shared" si="649"/>
        <v>0</v>
      </c>
      <c r="AM573" s="27">
        <f t="shared" si="649"/>
        <v>0</v>
      </c>
      <c r="AN573" s="313">
        <f t="shared" si="649"/>
        <v>0</v>
      </c>
    </row>
    <row r="574" spans="1:40" outlineLevel="2">
      <c r="A574" s="882">
        <f>ROW()</f>
        <v>574</v>
      </c>
      <c r="B574" s="453"/>
      <c r="D574" s="452" t="s">
        <v>32</v>
      </c>
      <c r="H574" s="458"/>
      <c r="I574" s="458"/>
      <c r="J574" s="459"/>
      <c r="K574" s="458"/>
      <c r="L574" s="458"/>
      <c r="M574" s="458"/>
      <c r="N574" s="458"/>
      <c r="O574" s="459"/>
      <c r="P574" s="458"/>
      <c r="Q574" s="458"/>
      <c r="R574" s="458"/>
      <c r="S574" s="463"/>
      <c r="T574" s="458"/>
      <c r="U574" s="439">
        <f>-Input!U664</f>
        <v>0</v>
      </c>
      <c r="V574" s="439">
        <f>-Input!V664</f>
        <v>0</v>
      </c>
      <c r="W574" s="439">
        <f>-Input!W664</f>
        <v>0</v>
      </c>
      <c r="X574" s="440">
        <f>-Input!X664</f>
        <v>0</v>
      </c>
      <c r="Y574" s="326">
        <f>-Input!Y664</f>
        <v>0</v>
      </c>
      <c r="Z574" s="27">
        <f>-Input!Z664</f>
        <v>0</v>
      </c>
      <c r="AA574" s="27">
        <f>-Input!AA664</f>
        <v>0</v>
      </c>
      <c r="AB574" s="27">
        <f>-Input!AB664</f>
        <v>0</v>
      </c>
      <c r="AC574" s="27">
        <f>-Input!AC664</f>
        <v>0</v>
      </c>
      <c r="AD574" s="313">
        <f>-Input!AD664</f>
        <v>0</v>
      </c>
      <c r="AE574" s="326">
        <f>-Input!AE664</f>
        <v>0</v>
      </c>
      <c r="AF574" s="27">
        <f>-Input!AF664</f>
        <v>0</v>
      </c>
      <c r="AG574" s="27">
        <f>-Input!AG664</f>
        <v>0</v>
      </c>
      <c r="AH574" s="27">
        <f>-Input!AH664</f>
        <v>0</v>
      </c>
      <c r="AI574" s="313">
        <f>-Input!AI664</f>
        <v>0</v>
      </c>
      <c r="AJ574" s="326">
        <f t="shared" si="649"/>
        <v>0</v>
      </c>
      <c r="AK574" s="27">
        <f t="shared" si="649"/>
        <v>0</v>
      </c>
      <c r="AL574" s="27">
        <f t="shared" si="649"/>
        <v>0</v>
      </c>
      <c r="AM574" s="27">
        <f t="shared" si="649"/>
        <v>0</v>
      </c>
      <c r="AN574" s="313">
        <f t="shared" si="649"/>
        <v>0</v>
      </c>
    </row>
    <row r="575" spans="1:40" outlineLevel="2">
      <c r="A575" s="882">
        <f>ROW()</f>
        <v>575</v>
      </c>
      <c r="B575" s="453"/>
      <c r="D575" s="452" t="s">
        <v>33</v>
      </c>
      <c r="H575" s="458"/>
      <c r="I575" s="458"/>
      <c r="J575" s="459"/>
      <c r="K575" s="458"/>
      <c r="L575" s="458"/>
      <c r="M575" s="458"/>
      <c r="N575" s="458"/>
      <c r="O575" s="459"/>
      <c r="P575" s="458"/>
      <c r="Q575" s="458"/>
      <c r="R575" s="458"/>
      <c r="S575" s="463"/>
      <c r="T575" s="458"/>
      <c r="U575" s="439">
        <f>-Input!U665</f>
        <v>0</v>
      </c>
      <c r="V575" s="439">
        <f>-Input!V665</f>
        <v>0</v>
      </c>
      <c r="W575" s="439">
        <f>-Input!W665</f>
        <v>0</v>
      </c>
      <c r="X575" s="440">
        <f>-Input!X665</f>
        <v>0</v>
      </c>
      <c r="Y575" s="326">
        <f>-Input!Y665</f>
        <v>0</v>
      </c>
      <c r="Z575" s="27">
        <f>-Input!Z665</f>
        <v>0</v>
      </c>
      <c r="AA575" s="27">
        <f>-Input!AA665</f>
        <v>0</v>
      </c>
      <c r="AB575" s="27">
        <f>-Input!AB665</f>
        <v>0</v>
      </c>
      <c r="AC575" s="27">
        <f>-Input!AC665</f>
        <v>0</v>
      </c>
      <c r="AD575" s="313">
        <f>-Input!AD665</f>
        <v>0</v>
      </c>
      <c r="AE575" s="326">
        <f>-Input!AE665</f>
        <v>0</v>
      </c>
      <c r="AF575" s="27">
        <f>-Input!AF665</f>
        <v>0</v>
      </c>
      <c r="AG575" s="27">
        <f>-Input!AG665</f>
        <v>0</v>
      </c>
      <c r="AH575" s="27">
        <f>-Input!AH665</f>
        <v>0</v>
      </c>
      <c r="AI575" s="313">
        <f>-Input!AI665</f>
        <v>0</v>
      </c>
      <c r="AJ575" s="326">
        <f t="shared" si="649"/>
        <v>0</v>
      </c>
      <c r="AK575" s="27">
        <f t="shared" si="649"/>
        <v>0</v>
      </c>
      <c r="AL575" s="27">
        <f t="shared" si="649"/>
        <v>0</v>
      </c>
      <c r="AM575" s="27">
        <f t="shared" si="649"/>
        <v>0</v>
      </c>
      <c r="AN575" s="313">
        <f t="shared" si="649"/>
        <v>0</v>
      </c>
    </row>
    <row r="576" spans="1:40" outlineLevel="2">
      <c r="A576" s="882">
        <f>ROW()</f>
        <v>576</v>
      </c>
      <c r="B576" s="453"/>
      <c r="D576" s="452" t="s">
        <v>27</v>
      </c>
      <c r="H576" s="458"/>
      <c r="I576" s="458"/>
      <c r="J576" s="459"/>
      <c r="K576" s="458"/>
      <c r="L576" s="458"/>
      <c r="M576" s="458"/>
      <c r="N576" s="458"/>
      <c r="O576" s="459"/>
      <c r="P576" s="458"/>
      <c r="Q576" s="458"/>
      <c r="R576" s="458"/>
      <c r="S576" s="463"/>
      <c r="T576" s="458"/>
      <c r="U576" s="439">
        <f>-Input!U666</f>
        <v>-1.0217647656625087E-2</v>
      </c>
      <c r="V576" s="439">
        <f>-Input!V666</f>
        <v>-1.0217647656625087E-2</v>
      </c>
      <c r="W576" s="439">
        <f>-Input!W666</f>
        <v>-1.0217647656625086E-2</v>
      </c>
      <c r="X576" s="440">
        <f>-Input!X666</f>
        <v>-1.0217647656625086E-2</v>
      </c>
      <c r="Y576" s="326">
        <f>-Input!Y666</f>
        <v>2.232399358693464E-2</v>
      </c>
      <c r="Z576" s="27">
        <f>-Input!Z666</f>
        <v>0</v>
      </c>
      <c r="AA576" s="27">
        <f>-Input!AA666</f>
        <v>0</v>
      </c>
      <c r="AB576" s="27">
        <f>-Input!AB666</f>
        <v>0</v>
      </c>
      <c r="AC576" s="27">
        <f>-Input!AC666</f>
        <v>0</v>
      </c>
      <c r="AD576" s="313">
        <f>-Input!AD666</f>
        <v>0</v>
      </c>
      <c r="AE576" s="326">
        <f>-Input!AE666</f>
        <v>0</v>
      </c>
      <c r="AF576" s="27">
        <f>-Input!AF666</f>
        <v>0</v>
      </c>
      <c r="AG576" s="27">
        <f>-Input!AG666</f>
        <v>0</v>
      </c>
      <c r="AH576" s="27">
        <f>-Input!AH666</f>
        <v>0</v>
      </c>
      <c r="AI576" s="313">
        <f>-Input!AI666</f>
        <v>0</v>
      </c>
      <c r="AJ576" s="326">
        <f t="shared" si="649"/>
        <v>0</v>
      </c>
      <c r="AK576" s="27">
        <f t="shared" si="649"/>
        <v>0</v>
      </c>
      <c r="AL576" s="27">
        <f t="shared" si="649"/>
        <v>0</v>
      </c>
      <c r="AM576" s="27">
        <f t="shared" si="649"/>
        <v>0</v>
      </c>
      <c r="AN576" s="313">
        <f t="shared" si="649"/>
        <v>0</v>
      </c>
    </row>
    <row r="577" spans="1:40" outlineLevel="2">
      <c r="A577" s="882">
        <f>ROW()</f>
        <v>577</v>
      </c>
      <c r="B577" s="453"/>
      <c r="D577" s="452" t="s">
        <v>34</v>
      </c>
      <c r="H577" s="458"/>
      <c r="I577" s="458"/>
      <c r="J577" s="459"/>
      <c r="K577" s="458"/>
      <c r="L577" s="458"/>
      <c r="M577" s="458"/>
      <c r="N577" s="458"/>
      <c r="O577" s="459"/>
      <c r="P577" s="458"/>
      <c r="Q577" s="458"/>
      <c r="R577" s="458"/>
      <c r="S577" s="463"/>
      <c r="T577" s="458"/>
      <c r="U577" s="439">
        <f>-Input!U667</f>
        <v>0</v>
      </c>
      <c r="V577" s="439">
        <f>-Input!V667</f>
        <v>0</v>
      </c>
      <c r="W577" s="439">
        <f>-Input!W667</f>
        <v>0</v>
      </c>
      <c r="X577" s="440">
        <f>-Input!X667</f>
        <v>0</v>
      </c>
      <c r="Y577" s="326">
        <f>-Input!Y667</f>
        <v>0</v>
      </c>
      <c r="Z577" s="27">
        <f>-Input!Z667</f>
        <v>0</v>
      </c>
      <c r="AA577" s="27">
        <f>-Input!AA667</f>
        <v>0</v>
      </c>
      <c r="AB577" s="27">
        <f>-Input!AB667</f>
        <v>0</v>
      </c>
      <c r="AC577" s="27">
        <f>-Input!AC667</f>
        <v>0</v>
      </c>
      <c r="AD577" s="313">
        <f>-Input!AD667</f>
        <v>0</v>
      </c>
      <c r="AE577" s="326">
        <f>-Input!AE667</f>
        <v>0</v>
      </c>
      <c r="AF577" s="27">
        <f>-Input!AF667</f>
        <v>0</v>
      </c>
      <c r="AG577" s="27">
        <f>-Input!AG667</f>
        <v>0</v>
      </c>
      <c r="AH577" s="27">
        <f>-Input!AH667</f>
        <v>0</v>
      </c>
      <c r="AI577" s="313">
        <f>-Input!AI667</f>
        <v>0</v>
      </c>
      <c r="AJ577" s="326">
        <f t="shared" si="649"/>
        <v>0</v>
      </c>
      <c r="AK577" s="27">
        <f t="shared" si="649"/>
        <v>0</v>
      </c>
      <c r="AL577" s="27">
        <f t="shared" si="649"/>
        <v>0</v>
      </c>
      <c r="AM577" s="27">
        <f t="shared" si="649"/>
        <v>0</v>
      </c>
      <c r="AN577" s="313">
        <f t="shared" si="649"/>
        <v>0</v>
      </c>
    </row>
    <row r="578" spans="1:40" outlineLevel="2">
      <c r="A578" s="882">
        <f>ROW()</f>
        <v>578</v>
      </c>
      <c r="B578" s="453"/>
      <c r="D578" s="452" t="s">
        <v>35</v>
      </c>
      <c r="H578" s="458"/>
      <c r="I578" s="458"/>
      <c r="J578" s="459"/>
      <c r="K578" s="458"/>
      <c r="L578" s="458"/>
      <c r="M578" s="458"/>
      <c r="N578" s="458"/>
      <c r="O578" s="459"/>
      <c r="P578" s="458"/>
      <c r="Q578" s="458"/>
      <c r="R578" s="458"/>
      <c r="S578" s="463"/>
      <c r="T578" s="458"/>
      <c r="U578" s="439">
        <f>-Input!U668</f>
        <v>-0.84374631759327512</v>
      </c>
      <c r="V578" s="439">
        <f>-Input!V668</f>
        <v>-0.84374631759327512</v>
      </c>
      <c r="W578" s="439">
        <f>-Input!W668</f>
        <v>-0.84374631759327512</v>
      </c>
      <c r="X578" s="440">
        <f>-Input!X668</f>
        <v>-0.84374631759327512</v>
      </c>
      <c r="Y578" s="326">
        <f>-Input!Y668</f>
        <v>-0.14269375284651797</v>
      </c>
      <c r="Z578" s="27">
        <f>-Input!Z668</f>
        <v>-0.28538750569303595</v>
      </c>
      <c r="AA578" s="27">
        <f>-Input!AA668</f>
        <v>-0.28538750569303595</v>
      </c>
      <c r="AB578" s="27">
        <f>-Input!AB668</f>
        <v>-1.0462720883399166E-2</v>
      </c>
      <c r="AC578" s="27">
        <f>-Input!AC668</f>
        <v>0</v>
      </c>
      <c r="AD578" s="313">
        <f>-Input!AD668</f>
        <v>0</v>
      </c>
      <c r="AE578" s="326">
        <f>-Input!AE668</f>
        <v>0</v>
      </c>
      <c r="AF578" s="27">
        <f>-Input!AF668</f>
        <v>0</v>
      </c>
      <c r="AG578" s="27">
        <f>-Input!AG668</f>
        <v>0</v>
      </c>
      <c r="AH578" s="27">
        <f>-Input!AH668</f>
        <v>0</v>
      </c>
      <c r="AI578" s="313">
        <f>-Input!AI668</f>
        <v>0</v>
      </c>
      <c r="AJ578" s="326">
        <f t="shared" si="649"/>
        <v>-4.4582393332603942E-16</v>
      </c>
      <c r="AK578" s="27">
        <f t="shared" si="649"/>
        <v>0</v>
      </c>
      <c r="AL578" s="27">
        <f t="shared" si="649"/>
        <v>0</v>
      </c>
      <c r="AM578" s="27">
        <f t="shared" si="649"/>
        <v>0</v>
      </c>
      <c r="AN578" s="313">
        <f t="shared" si="649"/>
        <v>0</v>
      </c>
    </row>
    <row r="579" spans="1:40" outlineLevel="2">
      <c r="A579" s="882">
        <f>ROW()</f>
        <v>579</v>
      </c>
      <c r="B579" s="453"/>
      <c r="D579" s="452" t="s">
        <v>302</v>
      </c>
      <c r="H579" s="458"/>
      <c r="I579" s="458"/>
      <c r="J579" s="459"/>
      <c r="K579" s="458"/>
      <c r="L579" s="458"/>
      <c r="M579" s="458"/>
      <c r="N579" s="458"/>
      <c r="O579" s="459"/>
      <c r="P579" s="458"/>
      <c r="Q579" s="458"/>
      <c r="R579" s="458"/>
      <c r="S579" s="463"/>
      <c r="T579" s="458"/>
      <c r="U579" s="439">
        <f>-Input!U669</f>
        <v>0</v>
      </c>
      <c r="V579" s="439">
        <f>-Input!V669</f>
        <v>0</v>
      </c>
      <c r="W579" s="439">
        <f>-Input!W669</f>
        <v>0</v>
      </c>
      <c r="X579" s="440">
        <f>-Input!X669</f>
        <v>0</v>
      </c>
      <c r="Y579" s="326">
        <f>-Input!Y669</f>
        <v>0</v>
      </c>
      <c r="Z579" s="27">
        <f>-Input!Z669</f>
        <v>0</v>
      </c>
      <c r="AA579" s="27">
        <f>-Input!AA669</f>
        <v>0</v>
      </c>
      <c r="AB579" s="27">
        <f>-Input!AB669</f>
        <v>0</v>
      </c>
      <c r="AC579" s="27">
        <f>-Input!AC669</f>
        <v>0</v>
      </c>
      <c r="AD579" s="313">
        <f>-Input!AD669</f>
        <v>0</v>
      </c>
      <c r="AE579" s="326">
        <f>-Input!AE669</f>
        <v>0</v>
      </c>
      <c r="AF579" s="27">
        <f>-Input!AF669</f>
        <v>0</v>
      </c>
      <c r="AG579" s="27">
        <f>-Input!AG669</f>
        <v>0</v>
      </c>
      <c r="AH579" s="27">
        <f>-Input!AH669</f>
        <v>0</v>
      </c>
      <c r="AI579" s="313">
        <f>-Input!AI669</f>
        <v>0</v>
      </c>
      <c r="AJ579" s="326">
        <f t="shared" ref="AJ579:AN584" si="650">-IF($D579="Land",0,IF(AJ525&lt;0,AJ525,IF(AJ507&lt;1,AJ525,MAX(MIN(IF(AJ507&gt;0,(AJ525/AJ507)*AJ$9,0),AJ525*AJ$9),0))))</f>
        <v>0</v>
      </c>
      <c r="AK579" s="27">
        <f t="shared" si="650"/>
        <v>0</v>
      </c>
      <c r="AL579" s="27">
        <f t="shared" si="650"/>
        <v>0</v>
      </c>
      <c r="AM579" s="27">
        <f t="shared" si="650"/>
        <v>0</v>
      </c>
      <c r="AN579" s="313">
        <f t="shared" si="650"/>
        <v>0</v>
      </c>
    </row>
    <row r="580" spans="1:40" outlineLevel="2">
      <c r="A580" s="882">
        <f>ROW()</f>
        <v>580</v>
      </c>
      <c r="B580" s="453"/>
      <c r="D580" s="452" t="s">
        <v>36</v>
      </c>
      <c r="H580" s="458"/>
      <c r="I580" s="458"/>
      <c r="J580" s="459"/>
      <c r="K580" s="458"/>
      <c r="L580" s="458"/>
      <c r="M580" s="458"/>
      <c r="N580" s="458"/>
      <c r="O580" s="459"/>
      <c r="P580" s="458"/>
      <c r="Q580" s="458"/>
      <c r="R580" s="458"/>
      <c r="S580" s="463"/>
      <c r="T580" s="458"/>
      <c r="U580" s="439">
        <f>-Input!U670</f>
        <v>-1.4989417651132871E-2</v>
      </c>
      <c r="V580" s="439">
        <f>-Input!V670</f>
        <v>-1.4989417651132875E-2</v>
      </c>
      <c r="W580" s="439">
        <f>-Input!W670</f>
        <v>-1.4989417651132875E-2</v>
      </c>
      <c r="X580" s="440">
        <f>-Input!X670</f>
        <v>-1.4989417651132871E-2</v>
      </c>
      <c r="Y580" s="326">
        <f>-Input!Y670</f>
        <v>-8.7937118956899374E-2</v>
      </c>
      <c r="Z580" s="27">
        <f>-Input!Z670</f>
        <v>0</v>
      </c>
      <c r="AA580" s="27">
        <f>-Input!AA670</f>
        <v>0</v>
      </c>
      <c r="AB580" s="27">
        <f>-Input!AB670</f>
        <v>0</v>
      </c>
      <c r="AC580" s="27">
        <f>-Input!AC670</f>
        <v>0</v>
      </c>
      <c r="AD580" s="313">
        <f>-Input!AD670</f>
        <v>0</v>
      </c>
      <c r="AE580" s="326">
        <f>-Input!AE670</f>
        <v>0</v>
      </c>
      <c r="AF580" s="27">
        <f>-Input!AF670</f>
        <v>0</v>
      </c>
      <c r="AG580" s="27">
        <f>-Input!AG670</f>
        <v>0</v>
      </c>
      <c r="AH580" s="27">
        <f>-Input!AH670</f>
        <v>0</v>
      </c>
      <c r="AI580" s="313">
        <f>-Input!AI670</f>
        <v>0</v>
      </c>
      <c r="AJ580" s="326">
        <f t="shared" si="650"/>
        <v>0</v>
      </c>
      <c r="AK580" s="27">
        <f t="shared" si="650"/>
        <v>0</v>
      </c>
      <c r="AL580" s="27">
        <f t="shared" si="650"/>
        <v>0</v>
      </c>
      <c r="AM580" s="27">
        <f t="shared" si="650"/>
        <v>0</v>
      </c>
      <c r="AN580" s="313">
        <f t="shared" si="650"/>
        <v>0</v>
      </c>
    </row>
    <row r="581" spans="1:40" outlineLevel="2">
      <c r="A581" s="882">
        <f>ROW()</f>
        <v>581</v>
      </c>
      <c r="B581" s="453"/>
      <c r="D581" s="452" t="s">
        <v>583</v>
      </c>
      <c r="H581" s="458"/>
      <c r="I581" s="458"/>
      <c r="J581" s="459"/>
      <c r="K581" s="458"/>
      <c r="L581" s="458"/>
      <c r="M581" s="458"/>
      <c r="N581" s="458"/>
      <c r="O581" s="459"/>
      <c r="P581" s="458"/>
      <c r="Q581" s="458"/>
      <c r="R581" s="458"/>
      <c r="S581" s="463"/>
      <c r="T581" s="458"/>
      <c r="U581" s="439">
        <f>-Input!U671</f>
        <v>0</v>
      </c>
      <c r="V581" s="439">
        <f>-Input!V671</f>
        <v>0</v>
      </c>
      <c r="W581" s="439">
        <f>-Input!W671</f>
        <v>0</v>
      </c>
      <c r="X581" s="440">
        <f>-Input!X671</f>
        <v>0</v>
      </c>
      <c r="Y581" s="326">
        <f>-Input!Y671</f>
        <v>0</v>
      </c>
      <c r="Z581" s="27">
        <f>-Input!Z671</f>
        <v>0</v>
      </c>
      <c r="AA581" s="27">
        <f>-Input!AA671</f>
        <v>0</v>
      </c>
      <c r="AB581" s="27">
        <f>-Input!AB671</f>
        <v>0</v>
      </c>
      <c r="AC581" s="27">
        <f>-Input!AC671</f>
        <v>0</v>
      </c>
      <c r="AD581" s="313">
        <f>-Input!AD671</f>
        <v>0</v>
      </c>
      <c r="AE581" s="326">
        <f>-Input!AE671</f>
        <v>0</v>
      </c>
      <c r="AF581" s="27">
        <f>-Input!AF671</f>
        <v>0</v>
      </c>
      <c r="AG581" s="27">
        <f>-Input!AG671</f>
        <v>0</v>
      </c>
      <c r="AH581" s="27">
        <f>-Input!AH671</f>
        <v>0</v>
      </c>
      <c r="AI581" s="313">
        <f>-Input!AI671</f>
        <v>0</v>
      </c>
      <c r="AJ581" s="326">
        <f t="shared" si="650"/>
        <v>0</v>
      </c>
      <c r="AK581" s="27">
        <f t="shared" si="650"/>
        <v>0</v>
      </c>
      <c r="AL581" s="27">
        <f t="shared" si="650"/>
        <v>0</v>
      </c>
      <c r="AM581" s="27">
        <f t="shared" si="650"/>
        <v>0</v>
      </c>
      <c r="AN581" s="313">
        <f t="shared" si="650"/>
        <v>0</v>
      </c>
    </row>
    <row r="582" spans="1:40" outlineLevel="2">
      <c r="A582" s="882">
        <f>ROW()</f>
        <v>582</v>
      </c>
      <c r="B582" s="453"/>
      <c r="D582" s="452" t="s">
        <v>81</v>
      </c>
      <c r="H582" s="458"/>
      <c r="I582" s="458"/>
      <c r="J582" s="459"/>
      <c r="K582" s="458"/>
      <c r="L582" s="458"/>
      <c r="M582" s="458"/>
      <c r="N582" s="458"/>
      <c r="O582" s="459"/>
      <c r="P582" s="458"/>
      <c r="Q582" s="458"/>
      <c r="R582" s="458"/>
      <c r="S582" s="463"/>
      <c r="T582" s="458"/>
      <c r="U582" s="439">
        <f>-Input!U672</f>
        <v>0</v>
      </c>
      <c r="V582" s="439">
        <f>-Input!V672</f>
        <v>0</v>
      </c>
      <c r="W582" s="439">
        <f>-Input!W672</f>
        <v>0</v>
      </c>
      <c r="X582" s="440">
        <f>-Input!X672</f>
        <v>0</v>
      </c>
      <c r="Y582" s="326">
        <f>-Input!Y672</f>
        <v>0</v>
      </c>
      <c r="Z582" s="27">
        <f>-Input!Z672</f>
        <v>0</v>
      </c>
      <c r="AA582" s="27">
        <f>-Input!AA672</f>
        <v>0</v>
      </c>
      <c r="AB582" s="27">
        <f>-Input!AB672</f>
        <v>0</v>
      </c>
      <c r="AC582" s="27">
        <f>-Input!AC672</f>
        <v>0</v>
      </c>
      <c r="AD582" s="313">
        <f>-Input!AD672</f>
        <v>0</v>
      </c>
      <c r="AE582" s="326">
        <f>-Input!AE672</f>
        <v>0</v>
      </c>
      <c r="AF582" s="27">
        <f>-Input!AF672</f>
        <v>0</v>
      </c>
      <c r="AG582" s="27">
        <f>-Input!AG672</f>
        <v>0</v>
      </c>
      <c r="AH582" s="27">
        <f>-Input!AH672</f>
        <v>0</v>
      </c>
      <c r="AI582" s="313">
        <f>-Input!AI672</f>
        <v>0</v>
      </c>
      <c r="AJ582" s="326">
        <f t="shared" si="650"/>
        <v>0</v>
      </c>
      <c r="AK582" s="27">
        <f t="shared" si="650"/>
        <v>0</v>
      </c>
      <c r="AL582" s="27">
        <f t="shared" si="650"/>
        <v>0</v>
      </c>
      <c r="AM582" s="27">
        <f t="shared" si="650"/>
        <v>0</v>
      </c>
      <c r="AN582" s="313">
        <f t="shared" si="650"/>
        <v>0</v>
      </c>
    </row>
    <row r="583" spans="1:40" outlineLevel="2">
      <c r="A583" s="882">
        <f>ROW()</f>
        <v>583</v>
      </c>
      <c r="B583" s="453"/>
      <c r="D583" s="452" t="s">
        <v>28</v>
      </c>
      <c r="H583" s="458"/>
      <c r="I583" s="458"/>
      <c r="J583" s="459"/>
      <c r="K583" s="458"/>
      <c r="L583" s="458"/>
      <c r="M583" s="458"/>
      <c r="N583" s="458"/>
      <c r="O583" s="459"/>
      <c r="P583" s="458"/>
      <c r="Q583" s="458"/>
      <c r="R583" s="458"/>
      <c r="S583" s="463"/>
      <c r="T583" s="458"/>
      <c r="U583" s="439">
        <f>-Input!U673</f>
        <v>0</v>
      </c>
      <c r="V583" s="439">
        <f>-Input!V673</f>
        <v>0</v>
      </c>
      <c r="W583" s="439">
        <f>-Input!W673</f>
        <v>0</v>
      </c>
      <c r="X583" s="440">
        <f>-Input!X673</f>
        <v>0</v>
      </c>
      <c r="Y583" s="326">
        <f>-Input!Y673</f>
        <v>0</v>
      </c>
      <c r="Z583" s="27">
        <f>-Input!Z673</f>
        <v>0</v>
      </c>
      <c r="AA583" s="27">
        <f>-Input!AA673</f>
        <v>0</v>
      </c>
      <c r="AB583" s="27">
        <f>-Input!AB673</f>
        <v>0</v>
      </c>
      <c r="AC583" s="27">
        <f>-Input!AC673</f>
        <v>0</v>
      </c>
      <c r="AD583" s="313">
        <f>-Input!AD673</f>
        <v>0</v>
      </c>
      <c r="AE583" s="326">
        <f>-Input!AE673</f>
        <v>0</v>
      </c>
      <c r="AF583" s="27">
        <f>-Input!AF673</f>
        <v>0</v>
      </c>
      <c r="AG583" s="27">
        <f>-Input!AG673</f>
        <v>0</v>
      </c>
      <c r="AH583" s="27">
        <f>-Input!AH673</f>
        <v>0</v>
      </c>
      <c r="AI583" s="313">
        <f>-Input!AI673</f>
        <v>0</v>
      </c>
      <c r="AJ583" s="326">
        <f t="shared" si="650"/>
        <v>0</v>
      </c>
      <c r="AK583" s="27">
        <f t="shared" si="650"/>
        <v>0</v>
      </c>
      <c r="AL583" s="27">
        <f t="shared" si="650"/>
        <v>0</v>
      </c>
      <c r="AM583" s="27">
        <f t="shared" si="650"/>
        <v>0</v>
      </c>
      <c r="AN583" s="313">
        <f t="shared" si="650"/>
        <v>0</v>
      </c>
    </row>
    <row r="584" spans="1:40" outlineLevel="2">
      <c r="A584" s="882">
        <f>ROW()</f>
        <v>584</v>
      </c>
      <c r="B584" s="453"/>
      <c r="D584" s="456" t="s">
        <v>443</v>
      </c>
      <c r="E584" s="456"/>
      <c r="F584" s="456"/>
      <c r="G584" s="456"/>
      <c r="H584" s="460"/>
      <c r="I584" s="460"/>
      <c r="J584" s="461"/>
      <c r="K584" s="460"/>
      <c r="L584" s="460"/>
      <c r="M584" s="460"/>
      <c r="N584" s="460"/>
      <c r="O584" s="461"/>
      <c r="P584" s="460"/>
      <c r="Q584" s="460"/>
      <c r="R584" s="460"/>
      <c r="S584" s="465"/>
      <c r="T584" s="460"/>
      <c r="U584" s="441">
        <f>-Input!U674</f>
        <v>0</v>
      </c>
      <c r="V584" s="441">
        <f>-Input!V674</f>
        <v>0</v>
      </c>
      <c r="W584" s="441">
        <f>-Input!W674</f>
        <v>0</v>
      </c>
      <c r="X584" s="442">
        <f>-Input!X674</f>
        <v>0</v>
      </c>
      <c r="Y584" s="341">
        <f>-Input!Y674</f>
        <v>0</v>
      </c>
      <c r="Z584" s="159">
        <f>-Input!Z674</f>
        <v>0</v>
      </c>
      <c r="AA584" s="159">
        <f>-Input!AA674</f>
        <v>0</v>
      </c>
      <c r="AB584" s="159">
        <f>-Input!AB674</f>
        <v>0</v>
      </c>
      <c r="AC584" s="159">
        <f>-Input!AC674</f>
        <v>0</v>
      </c>
      <c r="AD584" s="339">
        <f>-Input!AD674</f>
        <v>0</v>
      </c>
      <c r="AE584" s="341">
        <f>-Input!AE674</f>
        <v>0</v>
      </c>
      <c r="AF584" s="159">
        <f>-Input!AF674</f>
        <v>0</v>
      </c>
      <c r="AG584" s="159">
        <f>-Input!AG674</f>
        <v>0</v>
      </c>
      <c r="AH584" s="159">
        <f>-Input!AH674</f>
        <v>0</v>
      </c>
      <c r="AI584" s="339">
        <f>-Input!AI674</f>
        <v>0</v>
      </c>
      <c r="AJ584" s="341">
        <f t="shared" si="650"/>
        <v>0</v>
      </c>
      <c r="AK584" s="159">
        <f t="shared" si="650"/>
        <v>0</v>
      </c>
      <c r="AL584" s="159">
        <f t="shared" si="650"/>
        <v>0</v>
      </c>
      <c r="AM584" s="159">
        <f t="shared" si="650"/>
        <v>0</v>
      </c>
      <c r="AN584" s="339">
        <f t="shared" si="650"/>
        <v>0</v>
      </c>
    </row>
    <row r="585" spans="1:40" outlineLevel="2">
      <c r="A585" s="882">
        <f>ROW()</f>
        <v>585</v>
      </c>
      <c r="B585" s="453"/>
      <c r="D585" s="452" t="s">
        <v>24</v>
      </c>
      <c r="F585" s="454"/>
      <c r="G585" s="454"/>
      <c r="H585" s="448"/>
      <c r="I585" s="448"/>
      <c r="J585" s="464"/>
      <c r="K585" s="448"/>
      <c r="L585" s="448"/>
      <c r="M585" s="448"/>
      <c r="N585" s="448"/>
      <c r="O585" s="464"/>
      <c r="P585" s="448"/>
      <c r="Q585" s="448"/>
      <c r="R585" s="448"/>
      <c r="S585" s="449"/>
      <c r="T585" s="448"/>
      <c r="U585" s="439">
        <f t="shared" ref="U585:AN585" si="651">SUM(U569:U584)</f>
        <v>-0.86895338290103308</v>
      </c>
      <c r="V585" s="439">
        <f t="shared" si="651"/>
        <v>-0.86895338290103319</v>
      </c>
      <c r="W585" s="439">
        <f t="shared" si="651"/>
        <v>-0.86895338290103319</v>
      </c>
      <c r="X585" s="440">
        <f t="shared" si="651"/>
        <v>-0.86895338290103308</v>
      </c>
      <c r="Y585" s="443">
        <f t="shared" si="651"/>
        <v>-0.20830687821648269</v>
      </c>
      <c r="Z585" s="439">
        <f t="shared" si="651"/>
        <v>-0.28538750569303595</v>
      </c>
      <c r="AA585" s="439">
        <f t="shared" si="651"/>
        <v>-0.28538750569303595</v>
      </c>
      <c r="AB585" s="439">
        <f t="shared" si="651"/>
        <v>-1.0462720883399166E-2</v>
      </c>
      <c r="AC585" s="439">
        <f t="shared" si="651"/>
        <v>0</v>
      </c>
      <c r="AD585" s="440">
        <f t="shared" si="651"/>
        <v>0</v>
      </c>
      <c r="AE585" s="443">
        <f t="shared" si="651"/>
        <v>0</v>
      </c>
      <c r="AF585" s="439">
        <f t="shared" si="651"/>
        <v>0</v>
      </c>
      <c r="AG585" s="439">
        <f t="shared" si="651"/>
        <v>0</v>
      </c>
      <c r="AH585" s="439">
        <f t="shared" si="651"/>
        <v>0</v>
      </c>
      <c r="AI585" s="440">
        <f t="shared" si="651"/>
        <v>0</v>
      </c>
      <c r="AJ585" s="443">
        <f t="shared" si="651"/>
        <v>-4.4582393332603942E-16</v>
      </c>
      <c r="AK585" s="439">
        <f t="shared" si="651"/>
        <v>0</v>
      </c>
      <c r="AL585" s="439">
        <f t="shared" si="651"/>
        <v>0</v>
      </c>
      <c r="AM585" s="439">
        <f t="shared" si="651"/>
        <v>0</v>
      </c>
      <c r="AN585" s="440">
        <f t="shared" si="651"/>
        <v>0</v>
      </c>
    </row>
    <row r="586" spans="1:40" outlineLevel="1">
      <c r="A586" s="732" t="s">
        <v>299</v>
      </c>
      <c r="B586" s="733"/>
      <c r="C586" s="881"/>
      <c r="D586" s="733"/>
      <c r="E586" s="733"/>
      <c r="F586" s="733"/>
      <c r="G586" s="730"/>
      <c r="H586" s="733"/>
      <c r="I586" s="730"/>
      <c r="J586" s="729"/>
      <c r="K586" s="730"/>
      <c r="L586" s="730"/>
      <c r="M586" s="730"/>
      <c r="N586" s="730"/>
      <c r="O586" s="729"/>
      <c r="P586" s="730"/>
      <c r="Q586" s="730"/>
      <c r="R586" s="730"/>
      <c r="S586" s="731"/>
      <c r="T586" s="730"/>
      <c r="U586" s="730"/>
      <c r="V586" s="730"/>
      <c r="W586" s="730"/>
      <c r="X586" s="731"/>
      <c r="Y586" s="729"/>
      <c r="Z586" s="730"/>
      <c r="AA586" s="730"/>
      <c r="AB586" s="730"/>
      <c r="AC586" s="730"/>
      <c r="AD586" s="731"/>
      <c r="AE586" s="729"/>
      <c r="AF586" s="730"/>
      <c r="AG586" s="730"/>
      <c r="AH586" s="730"/>
      <c r="AI586" s="731"/>
      <c r="AJ586" s="729"/>
      <c r="AK586" s="730"/>
      <c r="AL586" s="730"/>
      <c r="AM586" s="730"/>
      <c r="AN586" s="731"/>
    </row>
    <row r="587" spans="1:40" outlineLevel="2">
      <c r="A587" s="882">
        <f>ROW()</f>
        <v>587</v>
      </c>
      <c r="B587" s="453"/>
      <c r="D587" s="452" t="s">
        <v>300</v>
      </c>
      <c r="H587" s="458"/>
      <c r="I587" s="458"/>
      <c r="J587" s="459"/>
      <c r="K587" s="458"/>
      <c r="L587" s="458"/>
      <c r="M587" s="458"/>
      <c r="N587" s="458"/>
      <c r="O587" s="324"/>
      <c r="P587" s="157"/>
      <c r="Q587" s="157"/>
      <c r="R587" s="157"/>
      <c r="S587" s="320"/>
      <c r="T587" s="157"/>
      <c r="U587" s="27"/>
      <c r="V587" s="27"/>
      <c r="W587" s="27"/>
      <c r="X587" s="313"/>
      <c r="Y587" s="326"/>
      <c r="Z587" s="27"/>
      <c r="AA587" s="27"/>
      <c r="AB587" s="27"/>
      <c r="AC587" s="27"/>
      <c r="AD587" s="313"/>
      <c r="AE587" s="326"/>
      <c r="AF587" s="27"/>
      <c r="AG587" s="27"/>
      <c r="AH587" s="27"/>
      <c r="AI587" s="313"/>
      <c r="AJ587" s="326"/>
      <c r="AK587" s="27"/>
      <c r="AL587" s="27"/>
      <c r="AM587" s="27"/>
      <c r="AN587" s="313"/>
    </row>
    <row r="588" spans="1:40" outlineLevel="2">
      <c r="A588" s="882">
        <f>ROW()</f>
        <v>588</v>
      </c>
      <c r="B588" s="453"/>
      <c r="D588" s="452" t="s">
        <v>301</v>
      </c>
      <c r="H588" s="458"/>
      <c r="I588" s="458"/>
      <c r="J588" s="459"/>
      <c r="K588" s="458"/>
      <c r="L588" s="458"/>
      <c r="M588" s="458"/>
      <c r="N588" s="458"/>
      <c r="O588" s="324"/>
      <c r="P588" s="157"/>
      <c r="Q588" s="157"/>
      <c r="R588" s="157"/>
      <c r="S588" s="320"/>
      <c r="T588" s="157"/>
      <c r="U588" s="27"/>
      <c r="V588" s="27"/>
      <c r="W588" s="27"/>
      <c r="X588" s="313"/>
      <c r="Y588" s="326"/>
      <c r="Z588" s="27"/>
      <c r="AA588" s="27"/>
      <c r="AB588" s="27"/>
      <c r="AC588" s="27"/>
      <c r="AD588" s="313"/>
      <c r="AE588" s="326"/>
      <c r="AF588" s="27"/>
      <c r="AG588" s="27"/>
      <c r="AH588" s="27"/>
      <c r="AI588" s="313"/>
      <c r="AJ588" s="326"/>
      <c r="AK588" s="27"/>
      <c r="AL588" s="27"/>
      <c r="AM588" s="27"/>
      <c r="AN588" s="313"/>
    </row>
    <row r="589" spans="1:40" outlineLevel="2">
      <c r="A589" s="882">
        <f>ROW()</f>
        <v>589</v>
      </c>
      <c r="B589" s="453"/>
      <c r="D589" s="452" t="s">
        <v>29</v>
      </c>
      <c r="H589" s="458"/>
      <c r="I589" s="458"/>
      <c r="J589" s="459"/>
      <c r="K589" s="458"/>
      <c r="L589" s="458"/>
      <c r="M589" s="458"/>
      <c r="N589" s="458"/>
      <c r="O589" s="324"/>
      <c r="P589" s="157"/>
      <c r="Q589" s="157"/>
      <c r="R589" s="157"/>
      <c r="S589" s="320"/>
      <c r="T589" s="157"/>
      <c r="U589" s="27"/>
      <c r="V589" s="27"/>
      <c r="W589" s="27"/>
      <c r="X589" s="313"/>
      <c r="Y589" s="326"/>
      <c r="Z589" s="27"/>
      <c r="AA589" s="27"/>
      <c r="AB589" s="27"/>
      <c r="AC589" s="27"/>
      <c r="AD589" s="313"/>
      <c r="AE589" s="326"/>
      <c r="AF589" s="27"/>
      <c r="AG589" s="27"/>
      <c r="AH589" s="27"/>
      <c r="AI589" s="313"/>
      <c r="AJ589" s="326"/>
      <c r="AK589" s="27"/>
      <c r="AL589" s="27"/>
      <c r="AM589" s="27"/>
      <c r="AN589" s="313"/>
    </row>
    <row r="590" spans="1:40" outlineLevel="2">
      <c r="A590" s="882">
        <f>ROW()</f>
        <v>590</v>
      </c>
      <c r="B590" s="453"/>
      <c r="D590" s="452" t="s">
        <v>30</v>
      </c>
      <c r="H590" s="458"/>
      <c r="I590" s="458"/>
      <c r="J590" s="459"/>
      <c r="K590" s="458"/>
      <c r="L590" s="458"/>
      <c r="M590" s="458"/>
      <c r="N590" s="458"/>
      <c r="O590" s="324"/>
      <c r="P590" s="157"/>
      <c r="Q590" s="157"/>
      <c r="R590" s="157"/>
      <c r="S590" s="320"/>
      <c r="T590" s="157"/>
      <c r="U590" s="27"/>
      <c r="V590" s="27"/>
      <c r="W590" s="27"/>
      <c r="X590" s="313"/>
      <c r="Y590" s="326"/>
      <c r="Z590" s="27"/>
      <c r="AA590" s="27"/>
      <c r="AB590" s="27"/>
      <c r="AC590" s="27"/>
      <c r="AD590" s="313"/>
      <c r="AE590" s="326"/>
      <c r="AF590" s="27"/>
      <c r="AG590" s="27"/>
      <c r="AH590" s="27"/>
      <c r="AI590" s="313"/>
      <c r="AJ590" s="326"/>
      <c r="AK590" s="27"/>
      <c r="AL590" s="27"/>
      <c r="AM590" s="27"/>
      <c r="AN590" s="313"/>
    </row>
    <row r="591" spans="1:40" outlineLevel="2">
      <c r="A591" s="882">
        <f>ROW()</f>
        <v>591</v>
      </c>
      <c r="B591" s="453"/>
      <c r="D591" s="452" t="s">
        <v>31</v>
      </c>
      <c r="H591" s="458"/>
      <c r="I591" s="458"/>
      <c r="J591" s="459"/>
      <c r="K591" s="458"/>
      <c r="L591" s="458"/>
      <c r="M591" s="458"/>
      <c r="N591" s="458"/>
      <c r="O591" s="324"/>
      <c r="P591" s="157"/>
      <c r="Q591" s="157"/>
      <c r="R591" s="157"/>
      <c r="S591" s="320"/>
      <c r="T591" s="157"/>
      <c r="U591" s="27"/>
      <c r="V591" s="27"/>
      <c r="W591" s="27"/>
      <c r="X591" s="313"/>
      <c r="Y591" s="326"/>
      <c r="Z591" s="27"/>
      <c r="AA591" s="27"/>
      <c r="AB591" s="27"/>
      <c r="AC591" s="27"/>
      <c r="AD591" s="313"/>
      <c r="AE591" s="326"/>
      <c r="AF591" s="27"/>
      <c r="AG591" s="27"/>
      <c r="AH591" s="27"/>
      <c r="AI591" s="313"/>
      <c r="AJ591" s="326"/>
      <c r="AK591" s="27"/>
      <c r="AL591" s="27"/>
      <c r="AM591" s="27"/>
      <c r="AN591" s="313"/>
    </row>
    <row r="592" spans="1:40" outlineLevel="2">
      <c r="A592" s="882">
        <f>ROW()</f>
        <v>592</v>
      </c>
      <c r="B592" s="453"/>
      <c r="D592" s="452" t="s">
        <v>32</v>
      </c>
      <c r="H592" s="458"/>
      <c r="I592" s="458"/>
      <c r="J592" s="459"/>
      <c r="K592" s="458"/>
      <c r="L592" s="458"/>
      <c r="M592" s="458"/>
      <c r="N592" s="458"/>
      <c r="O592" s="324"/>
      <c r="P592" s="157"/>
      <c r="Q592" s="157"/>
      <c r="R592" s="157"/>
      <c r="S592" s="320"/>
      <c r="T592" s="157"/>
      <c r="U592" s="27"/>
      <c r="V592" s="27"/>
      <c r="W592" s="27"/>
      <c r="X592" s="313"/>
      <c r="Y592" s="326"/>
      <c r="Z592" s="27"/>
      <c r="AA592" s="27"/>
      <c r="AB592" s="27"/>
      <c r="AC592" s="27"/>
      <c r="AD592" s="313"/>
      <c r="AE592" s="326"/>
      <c r="AF592" s="27"/>
      <c r="AG592" s="27"/>
      <c r="AH592" s="27"/>
      <c r="AI592" s="313"/>
      <c r="AJ592" s="326"/>
      <c r="AK592" s="27"/>
      <c r="AL592" s="27"/>
      <c r="AM592" s="27"/>
      <c r="AN592" s="313"/>
    </row>
    <row r="593" spans="1:40" outlineLevel="2">
      <c r="A593" s="882">
        <f>ROW()</f>
        <v>593</v>
      </c>
      <c r="B593" s="453"/>
      <c r="D593" s="452" t="s">
        <v>33</v>
      </c>
      <c r="H593" s="458"/>
      <c r="I593" s="458"/>
      <c r="J593" s="459"/>
      <c r="K593" s="458"/>
      <c r="L593" s="458"/>
      <c r="M593" s="458"/>
      <c r="N593" s="458"/>
      <c r="O593" s="324"/>
      <c r="P593" s="157"/>
      <c r="Q593" s="157"/>
      <c r="R593" s="157"/>
      <c r="S593" s="320"/>
      <c r="T593" s="157"/>
      <c r="U593" s="27"/>
      <c r="V593" s="27"/>
      <c r="W593" s="27"/>
      <c r="X593" s="313"/>
      <c r="Y593" s="326"/>
      <c r="Z593" s="27"/>
      <c r="AA593" s="27"/>
      <c r="AB593" s="27"/>
      <c r="AC593" s="27"/>
      <c r="AD593" s="313"/>
      <c r="AE593" s="326"/>
      <c r="AF593" s="27"/>
      <c r="AG593" s="27"/>
      <c r="AH593" s="27"/>
      <c r="AI593" s="313"/>
      <c r="AJ593" s="326"/>
      <c r="AK593" s="27"/>
      <c r="AL593" s="27"/>
      <c r="AM593" s="27"/>
      <c r="AN593" s="313"/>
    </row>
    <row r="594" spans="1:40" outlineLevel="2">
      <c r="A594" s="882">
        <f>ROW()</f>
        <v>594</v>
      </c>
      <c r="B594" s="453"/>
      <c r="D594" s="452" t="s">
        <v>27</v>
      </c>
      <c r="H594" s="458"/>
      <c r="I594" s="458"/>
      <c r="J594" s="459"/>
      <c r="K594" s="458"/>
      <c r="L594" s="458"/>
      <c r="M594" s="458"/>
      <c r="N594" s="458"/>
      <c r="O594" s="324"/>
      <c r="P594" s="157"/>
      <c r="Q594" s="157"/>
      <c r="R594" s="157"/>
      <c r="S594" s="320"/>
      <c r="T594" s="157"/>
      <c r="U594" s="27"/>
      <c r="V594" s="27"/>
      <c r="W594" s="27"/>
      <c r="X594" s="313"/>
      <c r="Y594" s="326"/>
      <c r="Z594" s="27"/>
      <c r="AA594" s="27"/>
      <c r="AB594" s="27"/>
      <c r="AC594" s="27"/>
      <c r="AD594" s="313"/>
      <c r="AE594" s="326"/>
      <c r="AF594" s="27"/>
      <c r="AG594" s="27"/>
      <c r="AH594" s="27"/>
      <c r="AI594" s="313"/>
      <c r="AJ594" s="326"/>
      <c r="AK594" s="27"/>
      <c r="AL594" s="27"/>
      <c r="AM594" s="27"/>
      <c r="AN594" s="313"/>
    </row>
    <row r="595" spans="1:40" outlineLevel="2">
      <c r="A595" s="882">
        <f>ROW()</f>
        <v>595</v>
      </c>
      <c r="B595" s="453"/>
      <c r="D595" s="452" t="s">
        <v>34</v>
      </c>
      <c r="H595" s="458"/>
      <c r="I595" s="458"/>
      <c r="J595" s="459"/>
      <c r="K595" s="458"/>
      <c r="L595" s="458"/>
      <c r="M595" s="458"/>
      <c r="N595" s="458"/>
      <c r="O595" s="324"/>
      <c r="P595" s="157"/>
      <c r="Q595" s="157"/>
      <c r="R595" s="157"/>
      <c r="S595" s="320"/>
      <c r="T595" s="157"/>
      <c r="U595" s="27"/>
      <c r="V595" s="27"/>
      <c r="W595" s="27"/>
      <c r="X595" s="313"/>
      <c r="Y595" s="326"/>
      <c r="Z595" s="27"/>
      <c r="AA595" s="27"/>
      <c r="AB595" s="27"/>
      <c r="AC595" s="27"/>
      <c r="AD595" s="313"/>
      <c r="AE595" s="326"/>
      <c r="AF595" s="27"/>
      <c r="AG595" s="27"/>
      <c r="AH595" s="27"/>
      <c r="AI595" s="313"/>
      <c r="AJ595" s="326"/>
      <c r="AK595" s="27"/>
      <c r="AL595" s="27"/>
      <c r="AM595" s="27"/>
      <c r="AN595" s="313"/>
    </row>
    <row r="596" spans="1:40" outlineLevel="2">
      <c r="A596" s="882">
        <f>ROW()</f>
        <v>596</v>
      </c>
      <c r="B596" s="453"/>
      <c r="D596" s="452" t="s">
        <v>35</v>
      </c>
      <c r="H596" s="458"/>
      <c r="I596" s="458"/>
      <c r="J596" s="459"/>
      <c r="K596" s="458"/>
      <c r="L596" s="458"/>
      <c r="M596" s="458"/>
      <c r="N596" s="458"/>
      <c r="O596" s="324"/>
      <c r="P596" s="157"/>
      <c r="Q596" s="157"/>
      <c r="R596" s="157"/>
      <c r="S596" s="320"/>
      <c r="T596" s="157"/>
      <c r="U596" s="27"/>
      <c r="V596" s="27"/>
      <c r="W596" s="27"/>
      <c r="X596" s="313"/>
      <c r="Y596" s="326"/>
      <c r="Z596" s="27"/>
      <c r="AA596" s="27"/>
      <c r="AB596" s="27"/>
      <c r="AC596" s="27"/>
      <c r="AD596" s="313"/>
      <c r="AE596" s="326"/>
      <c r="AF596" s="27"/>
      <c r="AG596" s="27"/>
      <c r="AH596" s="27"/>
      <c r="AI596" s="313"/>
      <c r="AJ596" s="326"/>
      <c r="AK596" s="27"/>
      <c r="AL596" s="27"/>
      <c r="AM596" s="27"/>
      <c r="AN596" s="313"/>
    </row>
    <row r="597" spans="1:40" outlineLevel="2">
      <c r="A597" s="882">
        <f>ROW()</f>
        <v>597</v>
      </c>
      <c r="B597" s="453"/>
      <c r="D597" s="452" t="s">
        <v>302</v>
      </c>
      <c r="H597" s="458"/>
      <c r="I597" s="458"/>
      <c r="J597" s="459"/>
      <c r="K597" s="458"/>
      <c r="L597" s="458"/>
      <c r="M597" s="458"/>
      <c r="N597" s="458"/>
      <c r="O597" s="324"/>
      <c r="P597" s="157"/>
      <c r="Q597" s="157"/>
      <c r="R597" s="157"/>
      <c r="S597" s="320"/>
      <c r="T597" s="157"/>
      <c r="U597" s="27"/>
      <c r="V597" s="27"/>
      <c r="W597" s="27"/>
      <c r="X597" s="313"/>
      <c r="Y597" s="326"/>
      <c r="Z597" s="27"/>
      <c r="AA597" s="27"/>
      <c r="AB597" s="27"/>
      <c r="AC597" s="27"/>
      <c r="AD597" s="313"/>
      <c r="AE597" s="326"/>
      <c r="AF597" s="27"/>
      <c r="AG597" s="27"/>
      <c r="AH597" s="27"/>
      <c r="AI597" s="313"/>
      <c r="AJ597" s="326"/>
      <c r="AK597" s="27"/>
      <c r="AL597" s="27"/>
      <c r="AM597" s="27"/>
      <c r="AN597" s="313"/>
    </row>
    <row r="598" spans="1:40" outlineLevel="2">
      <c r="A598" s="882">
        <f>ROW()</f>
        <v>598</v>
      </c>
      <c r="B598" s="453"/>
      <c r="D598" s="452" t="s">
        <v>36</v>
      </c>
      <c r="H598" s="458"/>
      <c r="I598" s="458"/>
      <c r="J598" s="459"/>
      <c r="K598" s="458"/>
      <c r="L598" s="458"/>
      <c r="M598" s="458"/>
      <c r="N598" s="458"/>
      <c r="O598" s="324"/>
      <c r="P598" s="157"/>
      <c r="Q598" s="157"/>
      <c r="R598" s="157"/>
      <c r="S598" s="320"/>
      <c r="T598" s="157"/>
      <c r="U598" s="27"/>
      <c r="V598" s="27"/>
      <c r="W598" s="27"/>
      <c r="X598" s="313"/>
      <c r="Y598" s="326"/>
      <c r="Z598" s="27"/>
      <c r="AA598" s="27"/>
      <c r="AB598" s="27"/>
      <c r="AC598" s="27"/>
      <c r="AD598" s="313"/>
      <c r="AE598" s="326"/>
      <c r="AF598" s="27"/>
      <c r="AG598" s="27"/>
      <c r="AH598" s="27"/>
      <c r="AI598" s="313"/>
      <c r="AJ598" s="326"/>
      <c r="AK598" s="27"/>
      <c r="AL598" s="27"/>
      <c r="AM598" s="27"/>
      <c r="AN598" s="313"/>
    </row>
    <row r="599" spans="1:40" outlineLevel="2">
      <c r="A599" s="882">
        <f>ROW()</f>
        <v>599</v>
      </c>
      <c r="B599" s="453"/>
      <c r="D599" s="452" t="s">
        <v>583</v>
      </c>
      <c r="H599" s="458"/>
      <c r="I599" s="458"/>
      <c r="J599" s="459"/>
      <c r="K599" s="458"/>
      <c r="L599" s="458"/>
      <c r="M599" s="458"/>
      <c r="N599" s="458"/>
      <c r="O599" s="324"/>
      <c r="P599" s="157"/>
      <c r="Q599" s="157"/>
      <c r="R599" s="157"/>
      <c r="S599" s="320"/>
      <c r="T599" s="157"/>
      <c r="U599" s="27"/>
      <c r="V599" s="27"/>
      <c r="W599" s="27"/>
      <c r="X599" s="313"/>
      <c r="Y599" s="326"/>
      <c r="Z599" s="27"/>
      <c r="AA599" s="27"/>
      <c r="AB599" s="27"/>
      <c r="AC599" s="27"/>
      <c r="AD599" s="313"/>
      <c r="AE599" s="326"/>
      <c r="AF599" s="27"/>
      <c r="AG599" s="27"/>
      <c r="AH599" s="27"/>
      <c r="AI599" s="313"/>
      <c r="AJ599" s="326"/>
      <c r="AK599" s="27"/>
      <c r="AL599" s="27"/>
      <c r="AM599" s="27"/>
      <c r="AN599" s="313"/>
    </row>
    <row r="600" spans="1:40" outlineLevel="2">
      <c r="A600" s="882">
        <f>ROW()</f>
        <v>600</v>
      </c>
      <c r="B600" s="453"/>
      <c r="D600" s="452" t="s">
        <v>81</v>
      </c>
      <c r="H600" s="458"/>
      <c r="I600" s="458"/>
      <c r="J600" s="459"/>
      <c r="K600" s="458"/>
      <c r="L600" s="458"/>
      <c r="M600" s="458"/>
      <c r="N600" s="458"/>
      <c r="O600" s="324"/>
      <c r="P600" s="157"/>
      <c r="Q600" s="157"/>
      <c r="R600" s="157"/>
      <c r="S600" s="320"/>
      <c r="T600" s="157"/>
      <c r="U600" s="27"/>
      <c r="V600" s="27"/>
      <c r="W600" s="27"/>
      <c r="X600" s="313"/>
      <c r="Y600" s="326"/>
      <c r="Z600" s="27"/>
      <c r="AA600" s="27"/>
      <c r="AB600" s="27"/>
      <c r="AC600" s="27"/>
      <c r="AD600" s="313"/>
      <c r="AE600" s="326"/>
      <c r="AF600" s="27"/>
      <c r="AG600" s="27"/>
      <c r="AH600" s="27"/>
      <c r="AI600" s="313"/>
      <c r="AJ600" s="326"/>
      <c r="AK600" s="27"/>
      <c r="AL600" s="27"/>
      <c r="AM600" s="27"/>
      <c r="AN600" s="313"/>
    </row>
    <row r="601" spans="1:40" outlineLevel="2">
      <c r="A601" s="882">
        <f>ROW()</f>
        <v>601</v>
      </c>
      <c r="B601" s="453"/>
      <c r="D601" s="452" t="s">
        <v>28</v>
      </c>
      <c r="H601" s="458"/>
      <c r="I601" s="458"/>
      <c r="J601" s="459"/>
      <c r="K601" s="458"/>
      <c r="L601" s="458"/>
      <c r="M601" s="458"/>
      <c r="N601" s="458"/>
      <c r="O601" s="324"/>
      <c r="P601" s="157"/>
      <c r="Q601" s="157"/>
      <c r="R601" s="157"/>
      <c r="S601" s="320"/>
      <c r="T601" s="157"/>
      <c r="U601" s="27"/>
      <c r="V601" s="27"/>
      <c r="W601" s="27"/>
      <c r="X601" s="313"/>
      <c r="Y601" s="326"/>
      <c r="Z601" s="27"/>
      <c r="AA601" s="27"/>
      <c r="AB601" s="27"/>
      <c r="AC601" s="27"/>
      <c r="AD601" s="313"/>
      <c r="AE601" s="326"/>
      <c r="AF601" s="27"/>
      <c r="AG601" s="27"/>
      <c r="AH601" s="27"/>
      <c r="AI601" s="313"/>
      <c r="AJ601" s="326"/>
      <c r="AK601" s="27"/>
      <c r="AL601" s="27"/>
      <c r="AM601" s="27"/>
      <c r="AN601" s="313"/>
    </row>
    <row r="602" spans="1:40" outlineLevel="2">
      <c r="A602" s="882">
        <f>ROW()</f>
        <v>602</v>
      </c>
      <c r="B602" s="453"/>
      <c r="D602" s="456" t="s">
        <v>443</v>
      </c>
      <c r="E602" s="456"/>
      <c r="F602" s="456"/>
      <c r="G602" s="456"/>
      <c r="H602" s="460"/>
      <c r="I602" s="460"/>
      <c r="J602" s="461"/>
      <c r="K602" s="460"/>
      <c r="L602" s="460"/>
      <c r="M602" s="460"/>
      <c r="N602" s="460"/>
      <c r="O602" s="325"/>
      <c r="P602" s="158"/>
      <c r="Q602" s="158"/>
      <c r="R602" s="158"/>
      <c r="S602" s="321"/>
      <c r="T602" s="158"/>
      <c r="U602" s="159"/>
      <c r="V602" s="159"/>
      <c r="W602" s="159"/>
      <c r="X602" s="339"/>
      <c r="Y602" s="341"/>
      <c r="Z602" s="159"/>
      <c r="AA602" s="159"/>
      <c r="AB602" s="159"/>
      <c r="AC602" s="159"/>
      <c r="AD602" s="339"/>
      <c r="AE602" s="341"/>
      <c r="AF602" s="159"/>
      <c r="AG602" s="159"/>
      <c r="AH602" s="159"/>
      <c r="AI602" s="339"/>
      <c r="AJ602" s="341"/>
      <c r="AK602" s="159"/>
      <c r="AL602" s="159"/>
      <c r="AM602" s="159"/>
      <c r="AN602" s="339"/>
    </row>
    <row r="603" spans="1:40" outlineLevel="2">
      <c r="A603" s="882">
        <f>ROW()</f>
        <v>603</v>
      </c>
      <c r="B603" s="453"/>
      <c r="D603" s="452" t="s">
        <v>24</v>
      </c>
      <c r="F603" s="454"/>
      <c r="G603" s="454"/>
      <c r="H603" s="448"/>
      <c r="I603" s="448"/>
      <c r="J603" s="464"/>
      <c r="K603" s="448"/>
      <c r="L603" s="448"/>
      <c r="M603" s="448"/>
      <c r="N603" s="448"/>
      <c r="O603" s="443"/>
      <c r="P603" s="439"/>
      <c r="Q603" s="439"/>
      <c r="R603" s="439"/>
      <c r="S603" s="440"/>
      <c r="T603" s="439"/>
      <c r="U603" s="439"/>
      <c r="V603" s="439"/>
      <c r="W603" s="439"/>
      <c r="X603" s="440"/>
      <c r="Y603" s="443"/>
      <c r="Z603" s="439"/>
      <c r="AA603" s="439"/>
      <c r="AB603" s="439"/>
      <c r="AC603" s="439"/>
      <c r="AD603" s="440"/>
      <c r="AE603" s="443"/>
      <c r="AF603" s="439"/>
      <c r="AG603" s="439"/>
      <c r="AH603" s="439"/>
      <c r="AI603" s="440"/>
      <c r="AJ603" s="443"/>
      <c r="AK603" s="439"/>
      <c r="AL603" s="439"/>
      <c r="AM603" s="439"/>
      <c r="AN603" s="440"/>
    </row>
    <row r="604" spans="1:40" outlineLevel="1">
      <c r="A604" s="732" t="s">
        <v>22</v>
      </c>
      <c r="B604" s="733"/>
      <c r="C604" s="881"/>
      <c r="D604" s="733"/>
      <c r="E604" s="733"/>
      <c r="F604" s="733"/>
      <c r="G604" s="730"/>
      <c r="H604" s="733"/>
      <c r="I604" s="730"/>
      <c r="J604" s="729"/>
      <c r="K604" s="730"/>
      <c r="L604" s="730"/>
      <c r="M604" s="730"/>
      <c r="N604" s="730"/>
      <c r="O604" s="729"/>
      <c r="P604" s="730"/>
      <c r="Q604" s="730"/>
      <c r="R604" s="730"/>
      <c r="S604" s="731"/>
      <c r="T604" s="730"/>
      <c r="U604" s="730"/>
      <c r="V604" s="730"/>
      <c r="W604" s="730"/>
      <c r="X604" s="731"/>
      <c r="Y604" s="729"/>
      <c r="Z604" s="730"/>
      <c r="AA604" s="730"/>
      <c r="AB604" s="730"/>
      <c r="AC604" s="730"/>
      <c r="AD604" s="731"/>
      <c r="AE604" s="729"/>
      <c r="AF604" s="730"/>
      <c r="AG604" s="730"/>
      <c r="AH604" s="730"/>
      <c r="AI604" s="731"/>
      <c r="AJ604" s="729"/>
      <c r="AK604" s="730"/>
      <c r="AL604" s="730"/>
      <c r="AM604" s="730"/>
      <c r="AN604" s="731"/>
    </row>
    <row r="605" spans="1:40" outlineLevel="2">
      <c r="A605" s="882">
        <f>ROW()</f>
        <v>605</v>
      </c>
      <c r="B605" s="453"/>
      <c r="D605" s="452" t="s">
        <v>300</v>
      </c>
      <c r="H605" s="458"/>
      <c r="I605" s="458"/>
      <c r="J605" s="459"/>
      <c r="K605" s="458"/>
      <c r="L605" s="458"/>
      <c r="M605" s="458"/>
      <c r="N605" s="458"/>
      <c r="O605" s="459"/>
      <c r="P605" s="458"/>
      <c r="Q605" s="458"/>
      <c r="R605" s="458"/>
      <c r="S605" s="463"/>
      <c r="T605" s="27">
        <f t="shared" ref="T605:AN605" si="652">T515+T533+T569+T551+T587</f>
        <v>0</v>
      </c>
      <c r="U605" s="439">
        <f t="shared" si="652"/>
        <v>0</v>
      </c>
      <c r="V605" s="439">
        <f t="shared" si="652"/>
        <v>0</v>
      </c>
      <c r="W605" s="439">
        <f t="shared" si="652"/>
        <v>0</v>
      </c>
      <c r="X605" s="440">
        <f t="shared" si="652"/>
        <v>0</v>
      </c>
      <c r="Y605" s="443">
        <f t="shared" si="652"/>
        <v>0</v>
      </c>
      <c r="Z605" s="439">
        <f t="shared" si="652"/>
        <v>0</v>
      </c>
      <c r="AA605" s="439">
        <f t="shared" si="652"/>
        <v>0</v>
      </c>
      <c r="AB605" s="439">
        <f t="shared" si="652"/>
        <v>0</v>
      </c>
      <c r="AC605" s="439">
        <f t="shared" si="652"/>
        <v>0</v>
      </c>
      <c r="AD605" s="440">
        <f t="shared" si="652"/>
        <v>0</v>
      </c>
      <c r="AE605" s="443">
        <f t="shared" si="652"/>
        <v>0</v>
      </c>
      <c r="AF605" s="439">
        <f t="shared" si="652"/>
        <v>0</v>
      </c>
      <c r="AG605" s="439">
        <f t="shared" si="652"/>
        <v>0</v>
      </c>
      <c r="AH605" s="439">
        <f t="shared" si="652"/>
        <v>0</v>
      </c>
      <c r="AI605" s="440">
        <f t="shared" si="652"/>
        <v>0</v>
      </c>
      <c r="AJ605" s="443">
        <f t="shared" si="652"/>
        <v>0</v>
      </c>
      <c r="AK605" s="439">
        <f t="shared" si="652"/>
        <v>0</v>
      </c>
      <c r="AL605" s="439">
        <f t="shared" si="652"/>
        <v>0</v>
      </c>
      <c r="AM605" s="439">
        <f t="shared" si="652"/>
        <v>0</v>
      </c>
      <c r="AN605" s="440">
        <f t="shared" si="652"/>
        <v>0</v>
      </c>
    </row>
    <row r="606" spans="1:40" outlineLevel="2">
      <c r="A606" s="882">
        <f>ROW()</f>
        <v>606</v>
      </c>
      <c r="B606" s="453"/>
      <c r="D606" s="452" t="s">
        <v>301</v>
      </c>
      <c r="H606" s="458"/>
      <c r="I606" s="458"/>
      <c r="J606" s="459"/>
      <c r="K606" s="458"/>
      <c r="L606" s="458"/>
      <c r="M606" s="458"/>
      <c r="N606" s="458"/>
      <c r="O606" s="459"/>
      <c r="P606" s="458"/>
      <c r="Q606" s="458"/>
      <c r="R606" s="458"/>
      <c r="S606" s="463"/>
      <c r="T606" s="27">
        <f t="shared" ref="T606:AN606" si="653">T516+T534+T570+T552+T588</f>
        <v>0</v>
      </c>
      <c r="U606" s="439">
        <f t="shared" si="653"/>
        <v>0</v>
      </c>
      <c r="V606" s="439">
        <f t="shared" si="653"/>
        <v>0</v>
      </c>
      <c r="W606" s="439">
        <f t="shared" si="653"/>
        <v>0</v>
      </c>
      <c r="X606" s="440">
        <f t="shared" si="653"/>
        <v>0</v>
      </c>
      <c r="Y606" s="443">
        <f t="shared" si="653"/>
        <v>0</v>
      </c>
      <c r="Z606" s="439">
        <f t="shared" si="653"/>
        <v>0</v>
      </c>
      <c r="AA606" s="439">
        <f t="shared" si="653"/>
        <v>0</v>
      </c>
      <c r="AB606" s="439">
        <f t="shared" si="653"/>
        <v>0</v>
      </c>
      <c r="AC606" s="439">
        <f t="shared" si="653"/>
        <v>0</v>
      </c>
      <c r="AD606" s="440">
        <f t="shared" si="653"/>
        <v>0</v>
      </c>
      <c r="AE606" s="443">
        <f t="shared" si="653"/>
        <v>0</v>
      </c>
      <c r="AF606" s="439">
        <f t="shared" si="653"/>
        <v>0</v>
      </c>
      <c r="AG606" s="439">
        <f t="shared" si="653"/>
        <v>0</v>
      </c>
      <c r="AH606" s="439">
        <f t="shared" si="653"/>
        <v>0</v>
      </c>
      <c r="AI606" s="440">
        <f t="shared" si="653"/>
        <v>0</v>
      </c>
      <c r="AJ606" s="443">
        <f t="shared" si="653"/>
        <v>0</v>
      </c>
      <c r="AK606" s="439">
        <f t="shared" si="653"/>
        <v>0</v>
      </c>
      <c r="AL606" s="439">
        <f t="shared" si="653"/>
        <v>0</v>
      </c>
      <c r="AM606" s="439">
        <f t="shared" si="653"/>
        <v>0</v>
      </c>
      <c r="AN606" s="440">
        <f t="shared" si="653"/>
        <v>0</v>
      </c>
    </row>
    <row r="607" spans="1:40" outlineLevel="2">
      <c r="A607" s="882">
        <f>ROW()</f>
        <v>607</v>
      </c>
      <c r="B607" s="453"/>
      <c r="D607" s="452" t="s">
        <v>29</v>
      </c>
      <c r="H607" s="458"/>
      <c r="I607" s="458"/>
      <c r="J607" s="459"/>
      <c r="K607" s="458"/>
      <c r="L607" s="458"/>
      <c r="M607" s="458"/>
      <c r="N607" s="458"/>
      <c r="O607" s="459"/>
      <c r="P607" s="458"/>
      <c r="Q607" s="458"/>
      <c r="R607" s="458"/>
      <c r="S607" s="463"/>
      <c r="T607" s="27">
        <f t="shared" ref="T607:AN607" si="654">T517+T535+T571+T553+T589</f>
        <v>0</v>
      </c>
      <c r="U607" s="439">
        <f t="shared" si="654"/>
        <v>0</v>
      </c>
      <c r="V607" s="439">
        <f t="shared" si="654"/>
        <v>0</v>
      </c>
      <c r="W607" s="439">
        <f t="shared" si="654"/>
        <v>0</v>
      </c>
      <c r="X607" s="440">
        <f t="shared" si="654"/>
        <v>0</v>
      </c>
      <c r="Y607" s="443">
        <f t="shared" si="654"/>
        <v>0</v>
      </c>
      <c r="Z607" s="439">
        <f t="shared" si="654"/>
        <v>0</v>
      </c>
      <c r="AA607" s="439">
        <f t="shared" si="654"/>
        <v>0</v>
      </c>
      <c r="AB607" s="439">
        <f t="shared" si="654"/>
        <v>0</v>
      </c>
      <c r="AC607" s="439">
        <f t="shared" si="654"/>
        <v>0</v>
      </c>
      <c r="AD607" s="440">
        <f t="shared" si="654"/>
        <v>0</v>
      </c>
      <c r="AE607" s="443">
        <f t="shared" si="654"/>
        <v>0</v>
      </c>
      <c r="AF607" s="439">
        <f t="shared" si="654"/>
        <v>0</v>
      </c>
      <c r="AG607" s="439">
        <f t="shared" si="654"/>
        <v>0</v>
      </c>
      <c r="AH607" s="439">
        <f t="shared" si="654"/>
        <v>0</v>
      </c>
      <c r="AI607" s="440">
        <f t="shared" si="654"/>
        <v>0</v>
      </c>
      <c r="AJ607" s="443">
        <f t="shared" si="654"/>
        <v>0</v>
      </c>
      <c r="AK607" s="439">
        <f t="shared" si="654"/>
        <v>0</v>
      </c>
      <c r="AL607" s="439">
        <f t="shared" si="654"/>
        <v>0</v>
      </c>
      <c r="AM607" s="439">
        <f t="shared" si="654"/>
        <v>0</v>
      </c>
      <c r="AN607" s="440">
        <f t="shared" si="654"/>
        <v>0</v>
      </c>
    </row>
    <row r="608" spans="1:40" outlineLevel="2">
      <c r="A608" s="882">
        <f>ROW()</f>
        <v>608</v>
      </c>
      <c r="B608" s="453"/>
      <c r="D608" s="452" t="s">
        <v>30</v>
      </c>
      <c r="H608" s="458"/>
      <c r="I608" s="458"/>
      <c r="J608" s="459"/>
      <c r="K608" s="458"/>
      <c r="L608" s="458"/>
      <c r="M608" s="458"/>
      <c r="N608" s="458"/>
      <c r="O608" s="459"/>
      <c r="P608" s="458"/>
      <c r="Q608" s="458"/>
      <c r="R608" s="458"/>
      <c r="S608" s="463"/>
      <c r="T608" s="27">
        <f t="shared" ref="T608:AN608" si="655">T518+T536+T572+T554+T590</f>
        <v>0</v>
      </c>
      <c r="U608" s="439">
        <f t="shared" si="655"/>
        <v>0</v>
      </c>
      <c r="V608" s="439">
        <f t="shared" si="655"/>
        <v>0</v>
      </c>
      <c r="W608" s="439">
        <f t="shared" si="655"/>
        <v>0</v>
      </c>
      <c r="X608" s="440">
        <f t="shared" si="655"/>
        <v>0</v>
      </c>
      <c r="Y608" s="443">
        <f t="shared" si="655"/>
        <v>0</v>
      </c>
      <c r="Z608" s="439">
        <f t="shared" si="655"/>
        <v>0</v>
      </c>
      <c r="AA608" s="439">
        <f t="shared" si="655"/>
        <v>0</v>
      </c>
      <c r="AB608" s="439">
        <f t="shared" si="655"/>
        <v>0</v>
      </c>
      <c r="AC608" s="439">
        <f t="shared" si="655"/>
        <v>0</v>
      </c>
      <c r="AD608" s="440">
        <f t="shared" si="655"/>
        <v>0</v>
      </c>
      <c r="AE608" s="443">
        <f t="shared" si="655"/>
        <v>0</v>
      </c>
      <c r="AF608" s="439">
        <f t="shared" si="655"/>
        <v>0</v>
      </c>
      <c r="AG608" s="439">
        <f t="shared" si="655"/>
        <v>0</v>
      </c>
      <c r="AH608" s="439">
        <f t="shared" si="655"/>
        <v>0</v>
      </c>
      <c r="AI608" s="440">
        <f t="shared" si="655"/>
        <v>0</v>
      </c>
      <c r="AJ608" s="443">
        <f t="shared" si="655"/>
        <v>0</v>
      </c>
      <c r="AK608" s="439">
        <f t="shared" si="655"/>
        <v>0</v>
      </c>
      <c r="AL608" s="439">
        <f t="shared" si="655"/>
        <v>0</v>
      </c>
      <c r="AM608" s="439">
        <f t="shared" si="655"/>
        <v>0</v>
      </c>
      <c r="AN608" s="440">
        <f t="shared" si="655"/>
        <v>0</v>
      </c>
    </row>
    <row r="609" spans="1:40" outlineLevel="2">
      <c r="A609" s="882">
        <f>ROW()</f>
        <v>609</v>
      </c>
      <c r="B609" s="453"/>
      <c r="D609" s="452" t="s">
        <v>31</v>
      </c>
      <c r="H609" s="458"/>
      <c r="I609" s="458"/>
      <c r="J609" s="459"/>
      <c r="K609" s="458"/>
      <c r="L609" s="458"/>
      <c r="M609" s="458"/>
      <c r="N609" s="458"/>
      <c r="O609" s="459"/>
      <c r="P609" s="458"/>
      <c r="Q609" s="458"/>
      <c r="R609" s="458"/>
      <c r="S609" s="463"/>
      <c r="T609" s="27">
        <f t="shared" ref="T609:AN609" si="656">T519+T537+T573+T555+T591</f>
        <v>0</v>
      </c>
      <c r="U609" s="439">
        <f t="shared" si="656"/>
        <v>0</v>
      </c>
      <c r="V609" s="439">
        <f t="shared" si="656"/>
        <v>0</v>
      </c>
      <c r="W609" s="439">
        <f t="shared" si="656"/>
        <v>0</v>
      </c>
      <c r="X609" s="440">
        <f t="shared" si="656"/>
        <v>0</v>
      </c>
      <c r="Y609" s="443">
        <f t="shared" si="656"/>
        <v>0</v>
      </c>
      <c r="Z609" s="439">
        <f t="shared" si="656"/>
        <v>0</v>
      </c>
      <c r="AA609" s="439">
        <f t="shared" si="656"/>
        <v>0</v>
      </c>
      <c r="AB609" s="439">
        <f t="shared" si="656"/>
        <v>0</v>
      </c>
      <c r="AC609" s="439">
        <f t="shared" si="656"/>
        <v>0</v>
      </c>
      <c r="AD609" s="440">
        <f t="shared" si="656"/>
        <v>0</v>
      </c>
      <c r="AE609" s="443">
        <f t="shared" si="656"/>
        <v>0</v>
      </c>
      <c r="AF609" s="439">
        <f t="shared" si="656"/>
        <v>0</v>
      </c>
      <c r="AG609" s="439">
        <f t="shared" si="656"/>
        <v>0</v>
      </c>
      <c r="AH609" s="439">
        <f t="shared" si="656"/>
        <v>0</v>
      </c>
      <c r="AI609" s="440">
        <f t="shared" si="656"/>
        <v>0</v>
      </c>
      <c r="AJ609" s="443">
        <f t="shared" si="656"/>
        <v>0</v>
      </c>
      <c r="AK609" s="439">
        <f t="shared" si="656"/>
        <v>0</v>
      </c>
      <c r="AL609" s="439">
        <f t="shared" si="656"/>
        <v>0</v>
      </c>
      <c r="AM609" s="439">
        <f t="shared" si="656"/>
        <v>0</v>
      </c>
      <c r="AN609" s="440">
        <f t="shared" si="656"/>
        <v>0</v>
      </c>
    </row>
    <row r="610" spans="1:40" outlineLevel="2">
      <c r="A610" s="882">
        <f>ROW()</f>
        <v>610</v>
      </c>
      <c r="B610" s="453"/>
      <c r="D610" s="452" t="s">
        <v>32</v>
      </c>
      <c r="H610" s="458"/>
      <c r="I610" s="458"/>
      <c r="J610" s="459"/>
      <c r="K610" s="458"/>
      <c r="L610" s="458"/>
      <c r="M610" s="458"/>
      <c r="N610" s="458"/>
      <c r="O610" s="459"/>
      <c r="P610" s="458"/>
      <c r="Q610" s="458"/>
      <c r="R610" s="458"/>
      <c r="S610" s="463"/>
      <c r="T610" s="27">
        <f t="shared" ref="T610:AN610" si="657">T520+T538+T574+T556+T592</f>
        <v>0</v>
      </c>
      <c r="U610" s="439">
        <f t="shared" si="657"/>
        <v>0</v>
      </c>
      <c r="V610" s="439">
        <f t="shared" si="657"/>
        <v>0</v>
      </c>
      <c r="W610" s="439">
        <f t="shared" si="657"/>
        <v>0</v>
      </c>
      <c r="X610" s="440">
        <f t="shared" si="657"/>
        <v>0</v>
      </c>
      <c r="Y610" s="443">
        <f t="shared" si="657"/>
        <v>0</v>
      </c>
      <c r="Z610" s="439">
        <f t="shared" si="657"/>
        <v>0</v>
      </c>
      <c r="AA610" s="439">
        <f t="shared" si="657"/>
        <v>0</v>
      </c>
      <c r="AB610" s="439">
        <f t="shared" si="657"/>
        <v>0</v>
      </c>
      <c r="AC610" s="439">
        <f t="shared" si="657"/>
        <v>0</v>
      </c>
      <c r="AD610" s="440">
        <f t="shared" si="657"/>
        <v>0</v>
      </c>
      <c r="AE610" s="443">
        <f t="shared" si="657"/>
        <v>0</v>
      </c>
      <c r="AF610" s="439">
        <f t="shared" si="657"/>
        <v>0</v>
      </c>
      <c r="AG610" s="439">
        <f t="shared" si="657"/>
        <v>0</v>
      </c>
      <c r="AH610" s="439">
        <f t="shared" si="657"/>
        <v>0</v>
      </c>
      <c r="AI610" s="440">
        <f t="shared" si="657"/>
        <v>0</v>
      </c>
      <c r="AJ610" s="443">
        <f t="shared" si="657"/>
        <v>0</v>
      </c>
      <c r="AK610" s="439">
        <f t="shared" si="657"/>
        <v>0</v>
      </c>
      <c r="AL610" s="439">
        <f t="shared" si="657"/>
        <v>0</v>
      </c>
      <c r="AM610" s="439">
        <f t="shared" si="657"/>
        <v>0</v>
      </c>
      <c r="AN610" s="440">
        <f t="shared" si="657"/>
        <v>0</v>
      </c>
    </row>
    <row r="611" spans="1:40" outlineLevel="2">
      <c r="A611" s="882">
        <f>ROW()</f>
        <v>611</v>
      </c>
      <c r="B611" s="453"/>
      <c r="D611" s="452" t="s">
        <v>33</v>
      </c>
      <c r="H611" s="458"/>
      <c r="I611" s="458"/>
      <c r="J611" s="459"/>
      <c r="K611" s="458"/>
      <c r="L611" s="458"/>
      <c r="M611" s="458"/>
      <c r="N611" s="458"/>
      <c r="O611" s="459"/>
      <c r="P611" s="458"/>
      <c r="Q611" s="458"/>
      <c r="R611" s="458"/>
      <c r="S611" s="463"/>
      <c r="T611" s="27">
        <f t="shared" ref="T611:AN611" si="658">T521+T539+T575+T557+T593</f>
        <v>0</v>
      </c>
      <c r="U611" s="439">
        <f t="shared" si="658"/>
        <v>0</v>
      </c>
      <c r="V611" s="439">
        <f t="shared" si="658"/>
        <v>0</v>
      </c>
      <c r="W611" s="439">
        <f t="shared" si="658"/>
        <v>0</v>
      </c>
      <c r="X611" s="440">
        <f t="shared" si="658"/>
        <v>0</v>
      </c>
      <c r="Y611" s="443">
        <f t="shared" si="658"/>
        <v>0</v>
      </c>
      <c r="Z611" s="439">
        <f t="shared" si="658"/>
        <v>0</v>
      </c>
      <c r="AA611" s="439">
        <f t="shared" si="658"/>
        <v>0</v>
      </c>
      <c r="AB611" s="439">
        <f t="shared" si="658"/>
        <v>0</v>
      </c>
      <c r="AC611" s="439">
        <f t="shared" si="658"/>
        <v>0</v>
      </c>
      <c r="AD611" s="440">
        <f t="shared" si="658"/>
        <v>0</v>
      </c>
      <c r="AE611" s="443">
        <f t="shared" si="658"/>
        <v>0</v>
      </c>
      <c r="AF611" s="439">
        <f t="shared" si="658"/>
        <v>0</v>
      </c>
      <c r="AG611" s="439">
        <f t="shared" si="658"/>
        <v>0</v>
      </c>
      <c r="AH611" s="439">
        <f t="shared" si="658"/>
        <v>0</v>
      </c>
      <c r="AI611" s="440">
        <f t="shared" si="658"/>
        <v>0</v>
      </c>
      <c r="AJ611" s="443">
        <f t="shared" si="658"/>
        <v>0</v>
      </c>
      <c r="AK611" s="439">
        <f t="shared" si="658"/>
        <v>0</v>
      </c>
      <c r="AL611" s="439">
        <f t="shared" si="658"/>
        <v>0</v>
      </c>
      <c r="AM611" s="439">
        <f t="shared" si="658"/>
        <v>0</v>
      </c>
      <c r="AN611" s="440">
        <f t="shared" si="658"/>
        <v>0</v>
      </c>
    </row>
    <row r="612" spans="1:40" outlineLevel="2">
      <c r="A612" s="882">
        <f>ROW()</f>
        <v>612</v>
      </c>
      <c r="B612" s="453"/>
      <c r="D612" s="452" t="s">
        <v>27</v>
      </c>
      <c r="H612" s="458"/>
      <c r="I612" s="458"/>
      <c r="J612" s="459"/>
      <c r="K612" s="458"/>
      <c r="L612" s="458"/>
      <c r="M612" s="458"/>
      <c r="N612" s="458"/>
      <c r="O612" s="459"/>
      <c r="P612" s="458"/>
      <c r="Q612" s="458"/>
      <c r="R612" s="458"/>
      <c r="S612" s="463"/>
      <c r="T612" s="27">
        <f t="shared" ref="T612:AN612" si="659">T522+T540+T576+T558+T594</f>
        <v>1.8546597039565706E-2</v>
      </c>
      <c r="U612" s="439">
        <f t="shared" si="659"/>
        <v>8.3289493829406189E-3</v>
      </c>
      <c r="V612" s="439">
        <f t="shared" si="659"/>
        <v>-1.8886982736844686E-3</v>
      </c>
      <c r="W612" s="439">
        <f t="shared" si="659"/>
        <v>-1.2106345930309554E-2</v>
      </c>
      <c r="X612" s="440">
        <f t="shared" si="659"/>
        <v>-2.232399358693464E-2</v>
      </c>
      <c r="Y612" s="443">
        <f t="shared" si="659"/>
        <v>0</v>
      </c>
      <c r="Z612" s="439">
        <f t="shared" si="659"/>
        <v>0</v>
      </c>
      <c r="AA612" s="439">
        <f t="shared" si="659"/>
        <v>0</v>
      </c>
      <c r="AB612" s="439">
        <f t="shared" si="659"/>
        <v>0</v>
      </c>
      <c r="AC612" s="439">
        <f t="shared" si="659"/>
        <v>0</v>
      </c>
      <c r="AD612" s="440">
        <f t="shared" si="659"/>
        <v>0</v>
      </c>
      <c r="AE612" s="443">
        <f t="shared" si="659"/>
        <v>0</v>
      </c>
      <c r="AF612" s="439">
        <f t="shared" si="659"/>
        <v>0</v>
      </c>
      <c r="AG612" s="439">
        <f t="shared" si="659"/>
        <v>0</v>
      </c>
      <c r="AH612" s="439">
        <f t="shared" si="659"/>
        <v>0</v>
      </c>
      <c r="AI612" s="440">
        <f t="shared" si="659"/>
        <v>0</v>
      </c>
      <c r="AJ612" s="443">
        <f t="shared" si="659"/>
        <v>0</v>
      </c>
      <c r="AK612" s="439">
        <f t="shared" si="659"/>
        <v>0</v>
      </c>
      <c r="AL612" s="439">
        <f t="shared" si="659"/>
        <v>0</v>
      </c>
      <c r="AM612" s="439">
        <f t="shared" si="659"/>
        <v>0</v>
      </c>
      <c r="AN612" s="440">
        <f t="shared" si="659"/>
        <v>0</v>
      </c>
    </row>
    <row r="613" spans="1:40" outlineLevel="2">
      <c r="A613" s="882">
        <f>ROW()</f>
        <v>613</v>
      </c>
      <c r="B613" s="453"/>
      <c r="D613" s="452" t="s">
        <v>34</v>
      </c>
      <c r="H613" s="458"/>
      <c r="I613" s="458"/>
      <c r="J613" s="459"/>
      <c r="K613" s="458"/>
      <c r="L613" s="458"/>
      <c r="M613" s="458"/>
      <c r="N613" s="458"/>
      <c r="O613" s="459"/>
      <c r="P613" s="458"/>
      <c r="Q613" s="458"/>
      <c r="R613" s="458"/>
      <c r="S613" s="463"/>
      <c r="T613" s="27">
        <f t="shared" ref="T613:AN613" si="660">T523+T541+T577+T559+T595</f>
        <v>0</v>
      </c>
      <c r="U613" s="439">
        <f t="shared" si="660"/>
        <v>0</v>
      </c>
      <c r="V613" s="439">
        <f t="shared" si="660"/>
        <v>0</v>
      </c>
      <c r="W613" s="439">
        <f t="shared" si="660"/>
        <v>0</v>
      </c>
      <c r="X613" s="440">
        <f t="shared" si="660"/>
        <v>0</v>
      </c>
      <c r="Y613" s="443">
        <f t="shared" si="660"/>
        <v>0</v>
      </c>
      <c r="Z613" s="439">
        <f t="shared" si="660"/>
        <v>0</v>
      </c>
      <c r="AA613" s="439">
        <f t="shared" si="660"/>
        <v>0</v>
      </c>
      <c r="AB613" s="439">
        <f t="shared" si="660"/>
        <v>0</v>
      </c>
      <c r="AC613" s="439">
        <f t="shared" si="660"/>
        <v>0</v>
      </c>
      <c r="AD613" s="440">
        <f t="shared" si="660"/>
        <v>0</v>
      </c>
      <c r="AE613" s="443">
        <f t="shared" si="660"/>
        <v>0</v>
      </c>
      <c r="AF613" s="439">
        <f t="shared" si="660"/>
        <v>0</v>
      </c>
      <c r="AG613" s="439">
        <f t="shared" si="660"/>
        <v>0</v>
      </c>
      <c r="AH613" s="439">
        <f t="shared" si="660"/>
        <v>0</v>
      </c>
      <c r="AI613" s="440">
        <f t="shared" si="660"/>
        <v>0</v>
      </c>
      <c r="AJ613" s="443">
        <f t="shared" si="660"/>
        <v>0</v>
      </c>
      <c r="AK613" s="439">
        <f t="shared" si="660"/>
        <v>0</v>
      </c>
      <c r="AL613" s="439">
        <f t="shared" si="660"/>
        <v>0</v>
      </c>
      <c r="AM613" s="439">
        <f t="shared" si="660"/>
        <v>0</v>
      </c>
      <c r="AN613" s="440">
        <f t="shared" si="660"/>
        <v>0</v>
      </c>
    </row>
    <row r="614" spans="1:40" outlineLevel="2">
      <c r="A614" s="882">
        <f>ROW()</f>
        <v>614</v>
      </c>
      <c r="B614" s="453"/>
      <c r="D614" s="452" t="s">
        <v>35</v>
      </c>
      <c r="H614" s="458"/>
      <c r="I614" s="458"/>
      <c r="J614" s="459"/>
      <c r="K614" s="458"/>
      <c r="L614" s="458"/>
      <c r="M614" s="458"/>
      <c r="N614" s="458"/>
      <c r="O614" s="459"/>
      <c r="P614" s="458"/>
      <c r="Q614" s="458"/>
      <c r="R614" s="458"/>
      <c r="S614" s="463"/>
      <c r="T614" s="27">
        <f t="shared" ref="T614:AN614" si="661">T524+T542+T578+T560+T596</f>
        <v>4.09891675548909</v>
      </c>
      <c r="U614" s="439">
        <f t="shared" si="661"/>
        <v>3.2551704378958148</v>
      </c>
      <c r="V614" s="439">
        <f t="shared" si="661"/>
        <v>2.4114241203025397</v>
      </c>
      <c r="W614" s="439">
        <f t="shared" si="661"/>
        <v>1.5676778027092646</v>
      </c>
      <c r="X614" s="440">
        <f t="shared" si="661"/>
        <v>0.72393148511598948</v>
      </c>
      <c r="Y614" s="443">
        <f t="shared" si="661"/>
        <v>0.58123773226947151</v>
      </c>
      <c r="Z614" s="439">
        <f t="shared" si="661"/>
        <v>0.29585022657643556</v>
      </c>
      <c r="AA614" s="439">
        <f t="shared" si="661"/>
        <v>1.0462720883399612E-2</v>
      </c>
      <c r="AB614" s="439">
        <f t="shared" si="661"/>
        <v>4.4582393332603942E-16</v>
      </c>
      <c r="AC614" s="439">
        <f t="shared" si="661"/>
        <v>4.4582393332603942E-16</v>
      </c>
      <c r="AD614" s="440">
        <f t="shared" si="661"/>
        <v>4.4582393332603942E-16</v>
      </c>
      <c r="AE614" s="443">
        <f t="shared" si="661"/>
        <v>4.4582393332603942E-16</v>
      </c>
      <c r="AF614" s="439">
        <f t="shared" si="661"/>
        <v>4.4582393332603942E-16</v>
      </c>
      <c r="AG614" s="439">
        <f t="shared" si="661"/>
        <v>4.4582393332603942E-16</v>
      </c>
      <c r="AH614" s="439">
        <f t="shared" si="661"/>
        <v>4.4582393332603942E-16</v>
      </c>
      <c r="AI614" s="440">
        <f t="shared" si="661"/>
        <v>4.4582393332603942E-16</v>
      </c>
      <c r="AJ614" s="443">
        <f t="shared" si="661"/>
        <v>0</v>
      </c>
      <c r="AK614" s="439">
        <f t="shared" si="661"/>
        <v>0</v>
      </c>
      <c r="AL614" s="439">
        <f t="shared" si="661"/>
        <v>0</v>
      </c>
      <c r="AM614" s="439">
        <f t="shared" si="661"/>
        <v>0</v>
      </c>
      <c r="AN614" s="440">
        <f t="shared" si="661"/>
        <v>0</v>
      </c>
    </row>
    <row r="615" spans="1:40" outlineLevel="2">
      <c r="A615" s="882">
        <f>ROW()</f>
        <v>615</v>
      </c>
      <c r="B615" s="453"/>
      <c r="D615" s="452" t="s">
        <v>302</v>
      </c>
      <c r="H615" s="458"/>
      <c r="I615" s="458"/>
      <c r="J615" s="459"/>
      <c r="K615" s="458"/>
      <c r="L615" s="458"/>
      <c r="M615" s="458"/>
      <c r="N615" s="458"/>
      <c r="O615" s="459"/>
      <c r="P615" s="458"/>
      <c r="Q615" s="458"/>
      <c r="R615" s="458"/>
      <c r="S615" s="463"/>
      <c r="T615" s="27">
        <f t="shared" ref="T615:AN615" si="662">T525+T543+T579+T561+T597</f>
        <v>0</v>
      </c>
      <c r="U615" s="439">
        <f t="shared" si="662"/>
        <v>0</v>
      </c>
      <c r="V615" s="439">
        <f t="shared" si="662"/>
        <v>0</v>
      </c>
      <c r="W615" s="439">
        <f t="shared" si="662"/>
        <v>0</v>
      </c>
      <c r="X615" s="440">
        <f t="shared" si="662"/>
        <v>0</v>
      </c>
      <c r="Y615" s="443">
        <f t="shared" si="662"/>
        <v>0</v>
      </c>
      <c r="Z615" s="439">
        <f t="shared" si="662"/>
        <v>0</v>
      </c>
      <c r="AA615" s="439">
        <f t="shared" si="662"/>
        <v>0</v>
      </c>
      <c r="AB615" s="439">
        <f t="shared" si="662"/>
        <v>0</v>
      </c>
      <c r="AC615" s="439">
        <f t="shared" si="662"/>
        <v>0</v>
      </c>
      <c r="AD615" s="440">
        <f t="shared" si="662"/>
        <v>0</v>
      </c>
      <c r="AE615" s="443">
        <f t="shared" si="662"/>
        <v>0</v>
      </c>
      <c r="AF615" s="439">
        <f t="shared" si="662"/>
        <v>0</v>
      </c>
      <c r="AG615" s="439">
        <f t="shared" si="662"/>
        <v>0</v>
      </c>
      <c r="AH615" s="439">
        <f t="shared" si="662"/>
        <v>0</v>
      </c>
      <c r="AI615" s="440">
        <f t="shared" si="662"/>
        <v>0</v>
      </c>
      <c r="AJ615" s="443">
        <f t="shared" si="662"/>
        <v>0</v>
      </c>
      <c r="AK615" s="439">
        <f t="shared" si="662"/>
        <v>0</v>
      </c>
      <c r="AL615" s="439">
        <f t="shared" si="662"/>
        <v>0</v>
      </c>
      <c r="AM615" s="439">
        <f t="shared" si="662"/>
        <v>0</v>
      </c>
      <c r="AN615" s="440">
        <f t="shared" si="662"/>
        <v>0</v>
      </c>
    </row>
    <row r="616" spans="1:40" outlineLevel="2">
      <c r="A616" s="882">
        <f>ROW()</f>
        <v>616</v>
      </c>
      <c r="B616" s="453"/>
      <c r="D616" s="452" t="s">
        <v>36</v>
      </c>
      <c r="H616" s="458"/>
      <c r="I616" s="458"/>
      <c r="J616" s="459"/>
      <c r="K616" s="458"/>
      <c r="L616" s="458"/>
      <c r="M616" s="458"/>
      <c r="N616" s="458"/>
      <c r="O616" s="459"/>
      <c r="P616" s="458"/>
      <c r="Q616" s="458"/>
      <c r="R616" s="458"/>
      <c r="S616" s="463"/>
      <c r="T616" s="27">
        <f t="shared" ref="T616:AN616" si="663">T526+T544+T580+T562+T598</f>
        <v>0.14789478956143087</v>
      </c>
      <c r="U616" s="439">
        <f t="shared" si="663"/>
        <v>0.132905371910298</v>
      </c>
      <c r="V616" s="439">
        <f t="shared" si="663"/>
        <v>0.11791595425916512</v>
      </c>
      <c r="W616" s="439">
        <f t="shared" si="663"/>
        <v>0.10292653660803225</v>
      </c>
      <c r="X616" s="440">
        <f t="shared" si="663"/>
        <v>8.7937118956899374E-2</v>
      </c>
      <c r="Y616" s="443">
        <f t="shared" si="663"/>
        <v>0</v>
      </c>
      <c r="Z616" s="439">
        <f t="shared" si="663"/>
        <v>0</v>
      </c>
      <c r="AA616" s="439">
        <f t="shared" si="663"/>
        <v>0</v>
      </c>
      <c r="AB616" s="439">
        <f t="shared" si="663"/>
        <v>0</v>
      </c>
      <c r="AC616" s="439">
        <f t="shared" si="663"/>
        <v>0</v>
      </c>
      <c r="AD616" s="440">
        <f t="shared" si="663"/>
        <v>0</v>
      </c>
      <c r="AE616" s="443">
        <f t="shared" si="663"/>
        <v>0</v>
      </c>
      <c r="AF616" s="439">
        <f t="shared" si="663"/>
        <v>0</v>
      </c>
      <c r="AG616" s="439">
        <f t="shared" si="663"/>
        <v>0</v>
      </c>
      <c r="AH616" s="439">
        <f t="shared" si="663"/>
        <v>0</v>
      </c>
      <c r="AI616" s="440">
        <f t="shared" si="663"/>
        <v>0</v>
      </c>
      <c r="AJ616" s="443">
        <f t="shared" si="663"/>
        <v>0</v>
      </c>
      <c r="AK616" s="439">
        <f t="shared" si="663"/>
        <v>0</v>
      </c>
      <c r="AL616" s="439">
        <f t="shared" si="663"/>
        <v>0</v>
      </c>
      <c r="AM616" s="439">
        <f t="shared" si="663"/>
        <v>0</v>
      </c>
      <c r="AN616" s="440">
        <f t="shared" si="663"/>
        <v>0</v>
      </c>
    </row>
    <row r="617" spans="1:40" outlineLevel="2">
      <c r="A617" s="882">
        <f>ROW()</f>
        <v>617</v>
      </c>
      <c r="B617" s="453"/>
      <c r="D617" s="452" t="s">
        <v>583</v>
      </c>
      <c r="H617" s="458"/>
      <c r="I617" s="458"/>
      <c r="J617" s="459"/>
      <c r="K617" s="458"/>
      <c r="L617" s="458"/>
      <c r="M617" s="458"/>
      <c r="N617" s="458"/>
      <c r="O617" s="459"/>
      <c r="P617" s="458"/>
      <c r="Q617" s="458"/>
      <c r="R617" s="458"/>
      <c r="S617" s="463"/>
      <c r="T617" s="27">
        <f t="shared" ref="T617:AN617" si="664">T527+T545+T581+T563+T599</f>
        <v>0</v>
      </c>
      <c r="U617" s="439">
        <f t="shared" si="664"/>
        <v>0</v>
      </c>
      <c r="V617" s="439">
        <f t="shared" si="664"/>
        <v>0</v>
      </c>
      <c r="W617" s="439">
        <f t="shared" si="664"/>
        <v>0</v>
      </c>
      <c r="X617" s="440">
        <f t="shared" si="664"/>
        <v>0</v>
      </c>
      <c r="Y617" s="443">
        <f t="shared" si="664"/>
        <v>0</v>
      </c>
      <c r="Z617" s="439">
        <f t="shared" si="664"/>
        <v>0</v>
      </c>
      <c r="AA617" s="439">
        <f t="shared" si="664"/>
        <v>0</v>
      </c>
      <c r="AB617" s="439">
        <f t="shared" si="664"/>
        <v>0</v>
      </c>
      <c r="AC617" s="439">
        <f t="shared" si="664"/>
        <v>0</v>
      </c>
      <c r="AD617" s="440">
        <f t="shared" si="664"/>
        <v>0</v>
      </c>
      <c r="AE617" s="443">
        <f t="shared" si="664"/>
        <v>0</v>
      </c>
      <c r="AF617" s="439">
        <f t="shared" si="664"/>
        <v>0</v>
      </c>
      <c r="AG617" s="439">
        <f t="shared" si="664"/>
        <v>0</v>
      </c>
      <c r="AH617" s="439">
        <f t="shared" si="664"/>
        <v>0</v>
      </c>
      <c r="AI617" s="440">
        <f t="shared" si="664"/>
        <v>0</v>
      </c>
      <c r="AJ617" s="443">
        <f t="shared" si="664"/>
        <v>0</v>
      </c>
      <c r="AK617" s="439">
        <f t="shared" si="664"/>
        <v>0</v>
      </c>
      <c r="AL617" s="439">
        <f t="shared" si="664"/>
        <v>0</v>
      </c>
      <c r="AM617" s="439">
        <f t="shared" si="664"/>
        <v>0</v>
      </c>
      <c r="AN617" s="440">
        <f t="shared" si="664"/>
        <v>0</v>
      </c>
    </row>
    <row r="618" spans="1:40" outlineLevel="2">
      <c r="A618" s="882">
        <f>ROW()</f>
        <v>618</v>
      </c>
      <c r="B618" s="453"/>
      <c r="D618" s="452" t="s">
        <v>81</v>
      </c>
      <c r="H618" s="458"/>
      <c r="I618" s="458"/>
      <c r="J618" s="459"/>
      <c r="K618" s="458"/>
      <c r="L618" s="458"/>
      <c r="M618" s="458"/>
      <c r="N618" s="458"/>
      <c r="O618" s="459"/>
      <c r="P618" s="458"/>
      <c r="Q618" s="458"/>
      <c r="R618" s="458"/>
      <c r="S618" s="463"/>
      <c r="T618" s="27">
        <f t="shared" ref="T618:AN618" si="665">T528+T546+T582+T564+T600</f>
        <v>0</v>
      </c>
      <c r="U618" s="439">
        <f t="shared" si="665"/>
        <v>0</v>
      </c>
      <c r="V618" s="439">
        <f t="shared" si="665"/>
        <v>0</v>
      </c>
      <c r="W618" s="439">
        <f t="shared" si="665"/>
        <v>0</v>
      </c>
      <c r="X618" s="440">
        <f t="shared" si="665"/>
        <v>0</v>
      </c>
      <c r="Y618" s="443">
        <f t="shared" si="665"/>
        <v>0</v>
      </c>
      <c r="Z618" s="439">
        <f t="shared" si="665"/>
        <v>0</v>
      </c>
      <c r="AA618" s="439">
        <f t="shared" si="665"/>
        <v>0</v>
      </c>
      <c r="AB618" s="439">
        <f t="shared" si="665"/>
        <v>0</v>
      </c>
      <c r="AC618" s="439">
        <f t="shared" si="665"/>
        <v>0</v>
      </c>
      <c r="AD618" s="440">
        <f t="shared" si="665"/>
        <v>0</v>
      </c>
      <c r="AE618" s="443">
        <f t="shared" si="665"/>
        <v>0</v>
      </c>
      <c r="AF618" s="439">
        <f t="shared" si="665"/>
        <v>0</v>
      </c>
      <c r="AG618" s="439">
        <f t="shared" si="665"/>
        <v>0</v>
      </c>
      <c r="AH618" s="439">
        <f t="shared" si="665"/>
        <v>0</v>
      </c>
      <c r="AI618" s="440">
        <f t="shared" si="665"/>
        <v>0</v>
      </c>
      <c r="AJ618" s="443">
        <f t="shared" si="665"/>
        <v>0</v>
      </c>
      <c r="AK618" s="439">
        <f t="shared" si="665"/>
        <v>0</v>
      </c>
      <c r="AL618" s="439">
        <f t="shared" si="665"/>
        <v>0</v>
      </c>
      <c r="AM618" s="439">
        <f t="shared" si="665"/>
        <v>0</v>
      </c>
      <c r="AN618" s="440">
        <f t="shared" si="665"/>
        <v>0</v>
      </c>
    </row>
    <row r="619" spans="1:40" outlineLevel="2">
      <c r="A619" s="882">
        <f>ROW()</f>
        <v>619</v>
      </c>
      <c r="B619" s="453"/>
      <c r="D619" s="452" t="s">
        <v>28</v>
      </c>
      <c r="H619" s="458"/>
      <c r="I619" s="458"/>
      <c r="J619" s="459"/>
      <c r="K619" s="458"/>
      <c r="L619" s="458"/>
      <c r="M619" s="458"/>
      <c r="N619" s="458"/>
      <c r="O619" s="459"/>
      <c r="P619" s="458"/>
      <c r="Q619" s="458"/>
      <c r="R619" s="458"/>
      <c r="S619" s="463"/>
      <c r="T619" s="27">
        <f t="shared" ref="T619:AN619" si="666">T529+T547+T583+T565+T601</f>
        <v>0</v>
      </c>
      <c r="U619" s="439">
        <f t="shared" si="666"/>
        <v>0</v>
      </c>
      <c r="V619" s="439">
        <f t="shared" si="666"/>
        <v>0</v>
      </c>
      <c r="W619" s="439">
        <f t="shared" si="666"/>
        <v>0</v>
      </c>
      <c r="X619" s="440">
        <f t="shared" si="666"/>
        <v>0</v>
      </c>
      <c r="Y619" s="443">
        <f t="shared" si="666"/>
        <v>0</v>
      </c>
      <c r="Z619" s="439">
        <f t="shared" si="666"/>
        <v>0</v>
      </c>
      <c r="AA619" s="439">
        <f t="shared" si="666"/>
        <v>0</v>
      </c>
      <c r="AB619" s="439">
        <f t="shared" si="666"/>
        <v>0</v>
      </c>
      <c r="AC619" s="439">
        <f t="shared" si="666"/>
        <v>0</v>
      </c>
      <c r="AD619" s="440">
        <f t="shared" si="666"/>
        <v>0</v>
      </c>
      <c r="AE619" s="443">
        <f t="shared" si="666"/>
        <v>0</v>
      </c>
      <c r="AF619" s="439">
        <f t="shared" si="666"/>
        <v>0</v>
      </c>
      <c r="AG619" s="439">
        <f t="shared" si="666"/>
        <v>0</v>
      </c>
      <c r="AH619" s="439">
        <f t="shared" si="666"/>
        <v>0</v>
      </c>
      <c r="AI619" s="440">
        <f t="shared" si="666"/>
        <v>0</v>
      </c>
      <c r="AJ619" s="443">
        <f t="shared" si="666"/>
        <v>0</v>
      </c>
      <c r="AK619" s="439">
        <f t="shared" si="666"/>
        <v>0</v>
      </c>
      <c r="AL619" s="439">
        <f t="shared" si="666"/>
        <v>0</v>
      </c>
      <c r="AM619" s="439">
        <f t="shared" si="666"/>
        <v>0</v>
      </c>
      <c r="AN619" s="440">
        <f t="shared" si="666"/>
        <v>0</v>
      </c>
    </row>
    <row r="620" spans="1:40" outlineLevel="2">
      <c r="A620" s="882">
        <f>ROW()</f>
        <v>620</v>
      </c>
      <c r="B620" s="453"/>
      <c r="D620" s="456" t="s">
        <v>443</v>
      </c>
      <c r="E620" s="456"/>
      <c r="F620" s="456"/>
      <c r="G620" s="456"/>
      <c r="H620" s="460"/>
      <c r="I620" s="460"/>
      <c r="J620" s="461"/>
      <c r="K620" s="460"/>
      <c r="L620" s="460"/>
      <c r="M620" s="460"/>
      <c r="N620" s="460"/>
      <c r="O620" s="461"/>
      <c r="P620" s="460"/>
      <c r="Q620" s="460"/>
      <c r="R620" s="460"/>
      <c r="S620" s="465"/>
      <c r="T620" s="30">
        <f t="shared" ref="T620:AN620" si="667">T530+T548+T584+T566+T602</f>
        <v>0</v>
      </c>
      <c r="U620" s="441">
        <f t="shared" si="667"/>
        <v>0</v>
      </c>
      <c r="V620" s="441">
        <f t="shared" si="667"/>
        <v>0</v>
      </c>
      <c r="W620" s="441">
        <f t="shared" si="667"/>
        <v>0</v>
      </c>
      <c r="X620" s="442">
        <f t="shared" si="667"/>
        <v>0</v>
      </c>
      <c r="Y620" s="462">
        <f t="shared" si="667"/>
        <v>0</v>
      </c>
      <c r="Z620" s="441">
        <f t="shared" si="667"/>
        <v>0</v>
      </c>
      <c r="AA620" s="441">
        <f t="shared" si="667"/>
        <v>0</v>
      </c>
      <c r="AB620" s="441">
        <f t="shared" si="667"/>
        <v>0</v>
      </c>
      <c r="AC620" s="441">
        <f t="shared" si="667"/>
        <v>0</v>
      </c>
      <c r="AD620" s="442">
        <f t="shared" si="667"/>
        <v>0</v>
      </c>
      <c r="AE620" s="462">
        <f t="shared" si="667"/>
        <v>0</v>
      </c>
      <c r="AF620" s="441">
        <f t="shared" si="667"/>
        <v>0</v>
      </c>
      <c r="AG620" s="441">
        <f t="shared" si="667"/>
        <v>0</v>
      </c>
      <c r="AH620" s="441">
        <f t="shared" si="667"/>
        <v>0</v>
      </c>
      <c r="AI620" s="442">
        <f t="shared" si="667"/>
        <v>0</v>
      </c>
      <c r="AJ620" s="462">
        <f t="shared" si="667"/>
        <v>0</v>
      </c>
      <c r="AK620" s="441">
        <f t="shared" si="667"/>
        <v>0</v>
      </c>
      <c r="AL620" s="441">
        <f t="shared" si="667"/>
        <v>0</v>
      </c>
      <c r="AM620" s="441">
        <f t="shared" si="667"/>
        <v>0</v>
      </c>
      <c r="AN620" s="442">
        <f t="shared" si="667"/>
        <v>0</v>
      </c>
    </row>
    <row r="621" spans="1:40" outlineLevel="2">
      <c r="A621" s="882">
        <f>ROW()</f>
        <v>621</v>
      </c>
      <c r="B621" s="453"/>
      <c r="D621" s="4" t="s">
        <v>240</v>
      </c>
      <c r="H621" s="458"/>
      <c r="I621" s="458"/>
      <c r="J621" s="459"/>
      <c r="K621" s="458"/>
      <c r="L621" s="458"/>
      <c r="M621" s="458"/>
      <c r="N621" s="458"/>
      <c r="O621" s="459"/>
      <c r="P621" s="458"/>
      <c r="Q621" s="458"/>
      <c r="R621" s="458"/>
      <c r="S621" s="463"/>
      <c r="T621" s="439">
        <f t="shared" ref="T621:AN621" si="668">SUM(T605:T620)</f>
        <v>4.2653581420900863</v>
      </c>
      <c r="U621" s="439">
        <f t="shared" si="668"/>
        <v>3.3964047591890538</v>
      </c>
      <c r="V621" s="439">
        <f t="shared" si="668"/>
        <v>2.5274513762880204</v>
      </c>
      <c r="W621" s="439">
        <f t="shared" si="668"/>
        <v>1.6584979933869874</v>
      </c>
      <c r="X621" s="440">
        <f t="shared" si="668"/>
        <v>0.78954461048595426</v>
      </c>
      <c r="Y621" s="443">
        <f t="shared" si="668"/>
        <v>0.58123773226947151</v>
      </c>
      <c r="Z621" s="439">
        <f t="shared" si="668"/>
        <v>0.29585022657643556</v>
      </c>
      <c r="AA621" s="439">
        <f t="shared" si="668"/>
        <v>1.0462720883399612E-2</v>
      </c>
      <c r="AB621" s="439">
        <f t="shared" si="668"/>
        <v>4.4582393332603942E-16</v>
      </c>
      <c r="AC621" s="439">
        <f t="shared" si="668"/>
        <v>4.4582393332603942E-16</v>
      </c>
      <c r="AD621" s="440">
        <f t="shared" si="668"/>
        <v>4.4582393332603942E-16</v>
      </c>
      <c r="AE621" s="443">
        <f t="shared" si="668"/>
        <v>4.4582393332603942E-16</v>
      </c>
      <c r="AF621" s="439">
        <f t="shared" si="668"/>
        <v>4.4582393332603942E-16</v>
      </c>
      <c r="AG621" s="439">
        <f t="shared" si="668"/>
        <v>4.4582393332603942E-16</v>
      </c>
      <c r="AH621" s="439">
        <f t="shared" si="668"/>
        <v>4.4582393332603942E-16</v>
      </c>
      <c r="AI621" s="440">
        <f t="shared" si="668"/>
        <v>4.4582393332603942E-16</v>
      </c>
      <c r="AJ621" s="443">
        <f t="shared" si="668"/>
        <v>0</v>
      </c>
      <c r="AK621" s="439">
        <f t="shared" si="668"/>
        <v>0</v>
      </c>
      <c r="AL621" s="439">
        <f t="shared" si="668"/>
        <v>0</v>
      </c>
      <c r="AM621" s="439">
        <f t="shared" si="668"/>
        <v>0</v>
      </c>
      <c r="AN621" s="440">
        <f t="shared" si="668"/>
        <v>0</v>
      </c>
    </row>
    <row r="622" spans="1:40">
      <c r="A622" s="884" t="str">
        <f>"Capex Account [m$"&amp;Input!$G$43&amp;"]"</f>
        <v>Capex Account [m$31/12/2023]</v>
      </c>
      <c r="B622" s="885"/>
      <c r="C622" s="886"/>
      <c r="D622" s="885"/>
      <c r="E622" s="885"/>
      <c r="F622" s="885"/>
      <c r="G622" s="25"/>
      <c r="H622" s="885"/>
      <c r="I622" s="25"/>
      <c r="J622" s="323"/>
      <c r="K622" s="25"/>
      <c r="L622" s="25"/>
      <c r="M622" s="25"/>
      <c r="N622" s="25"/>
      <c r="O622" s="323"/>
      <c r="P622" s="25"/>
      <c r="Q622" s="25"/>
      <c r="R622" s="25"/>
      <c r="S622" s="318"/>
      <c r="T622" s="25"/>
      <c r="U622" s="25"/>
      <c r="V622" s="25"/>
      <c r="W622" s="25"/>
      <c r="X622" s="318"/>
      <c r="Y622" s="323"/>
      <c r="Z622" s="25"/>
      <c r="AA622" s="25"/>
      <c r="AB622" s="25"/>
      <c r="AC622" s="25"/>
      <c r="AD622" s="318"/>
      <c r="AE622" s="323"/>
      <c r="AF622" s="25"/>
      <c r="AG622" s="25"/>
      <c r="AH622" s="25"/>
      <c r="AI622" s="318"/>
      <c r="AJ622" s="323"/>
      <c r="AK622" s="25"/>
      <c r="AL622" s="25"/>
      <c r="AM622" s="25"/>
      <c r="AN622" s="318"/>
    </row>
    <row r="623" spans="1:40" outlineLevel="1">
      <c r="A623" s="732" t="s">
        <v>697</v>
      </c>
      <c r="B623" s="733"/>
      <c r="C623" s="881"/>
      <c r="D623" s="733"/>
      <c r="E623" s="733"/>
      <c r="F623" s="733"/>
      <c r="G623" s="730"/>
      <c r="H623" s="733"/>
      <c r="I623" s="730"/>
      <c r="J623" s="729"/>
      <c r="K623" s="730"/>
      <c r="L623" s="730"/>
      <c r="M623" s="730"/>
      <c r="N623" s="730"/>
      <c r="O623" s="729"/>
      <c r="P623" s="730"/>
      <c r="Q623" s="730"/>
      <c r="R623" s="730"/>
      <c r="S623" s="731"/>
      <c r="T623" s="730"/>
      <c r="U623" s="730"/>
      <c r="V623" s="730"/>
      <c r="W623" s="730"/>
      <c r="X623" s="731"/>
      <c r="Y623" s="729"/>
      <c r="Z623" s="730"/>
      <c r="AA623" s="730"/>
      <c r="AB623" s="730"/>
      <c r="AC623" s="730"/>
      <c r="AD623" s="731"/>
      <c r="AE623" s="729"/>
      <c r="AF623" s="730"/>
      <c r="AG623" s="730"/>
      <c r="AH623" s="730"/>
      <c r="AI623" s="731"/>
      <c r="AJ623" s="729"/>
      <c r="AK623" s="730"/>
      <c r="AL623" s="730"/>
      <c r="AM623" s="730"/>
      <c r="AN623" s="731"/>
    </row>
    <row r="624" spans="1:40" outlineLevel="2">
      <c r="A624" s="882">
        <f>ROW()</f>
        <v>624</v>
      </c>
      <c r="B624" s="453"/>
      <c r="D624" s="452" t="s">
        <v>300</v>
      </c>
      <c r="H624" s="458"/>
      <c r="I624" s="458"/>
      <c r="J624" s="464"/>
      <c r="K624" s="1193">
        <f t="shared" ref="K624:AN624" si="669">IF(K696=0,0,-K642/K696*K$9)</f>
        <v>13.193162493095919</v>
      </c>
      <c r="L624" s="1193">
        <f t="shared" si="669"/>
        <v>24.049781841044926</v>
      </c>
      <c r="M624" s="1193">
        <f t="shared" si="669"/>
        <v>19.233341429126753</v>
      </c>
      <c r="N624" s="1194">
        <f t="shared" si="669"/>
        <v>16.037295856415255</v>
      </c>
      <c r="O624" s="1193">
        <f t="shared" si="669"/>
        <v>97.015462372717266</v>
      </c>
      <c r="P624" s="1193">
        <f t="shared" si="669"/>
        <v>93.667547494593478</v>
      </c>
      <c r="Q624" s="1193">
        <f t="shared" si="669"/>
        <v>110.36797369597265</v>
      </c>
      <c r="R624" s="1193">
        <f t="shared" si="669"/>
        <v>123.06259387139706</v>
      </c>
      <c r="S624" s="1193">
        <f t="shared" si="669"/>
        <v>162.14433288959862</v>
      </c>
      <c r="T624" s="1195">
        <f t="shared" si="669"/>
        <v>118.02599348108836</v>
      </c>
      <c r="U624" s="1193">
        <f t="shared" si="669"/>
        <v>111.59105251946207</v>
      </c>
      <c r="V624" s="1193">
        <f t="shared" si="669"/>
        <v>108.36228485017608</v>
      </c>
      <c r="W624" s="1193">
        <f t="shared" si="669"/>
        <v>96.706332326210273</v>
      </c>
      <c r="X624" s="1194">
        <f t="shared" si="669"/>
        <v>118.55296090520208</v>
      </c>
      <c r="Y624" s="1195">
        <f t="shared" si="669"/>
        <v>76.471440044062874</v>
      </c>
      <c r="Z624" s="1193">
        <f t="shared" si="669"/>
        <v>76.134064403563031</v>
      </c>
      <c r="AA624" s="1193">
        <f t="shared" si="669"/>
        <v>69.874592991682988</v>
      </c>
      <c r="AB624" s="1193">
        <f t="shared" si="669"/>
        <v>58.684779981595995</v>
      </c>
      <c r="AC624" s="1193">
        <f t="shared" si="669"/>
        <v>61.881473885319629</v>
      </c>
      <c r="AD624" s="1194">
        <f t="shared" si="669"/>
        <v>64.581845597539782</v>
      </c>
      <c r="AE624" s="1195">
        <f t="shared" si="669"/>
        <v>72.678349903940216</v>
      </c>
      <c r="AF624" s="1193">
        <f t="shared" si="669"/>
        <v>72.852509928279659</v>
      </c>
      <c r="AG624" s="1193">
        <f t="shared" si="669"/>
        <v>73.165572275547433</v>
      </c>
      <c r="AH624" s="1193">
        <f t="shared" si="669"/>
        <v>72.294863287378107</v>
      </c>
      <c r="AI624" s="1194">
        <f t="shared" si="669"/>
        <v>70.60676479851513</v>
      </c>
      <c r="AJ624" s="1195">
        <f t="shared" si="669"/>
        <v>68.95257976098128</v>
      </c>
      <c r="AK624" s="1193">
        <f t="shared" si="669"/>
        <v>68.18284757789614</v>
      </c>
      <c r="AL624" s="1193">
        <f t="shared" si="669"/>
        <v>67.4801231838956</v>
      </c>
      <c r="AM624" s="1193">
        <f t="shared" si="669"/>
        <v>67.1109446786311</v>
      </c>
      <c r="AN624" s="1194">
        <f t="shared" si="669"/>
        <v>66.585667410642628</v>
      </c>
    </row>
    <row r="625" spans="1:40" outlineLevel="2">
      <c r="A625" s="882">
        <f>ROW()</f>
        <v>625</v>
      </c>
      <c r="B625" s="453"/>
      <c r="D625" s="452" t="s">
        <v>301</v>
      </c>
      <c r="H625" s="458"/>
      <c r="I625" s="458"/>
      <c r="J625" s="464"/>
      <c r="K625" s="1193">
        <f t="shared" ref="K625:AN625" si="670">IF(K697=0,0,-K643/K697*K$9)</f>
        <v>0</v>
      </c>
      <c r="L625" s="1193">
        <f t="shared" si="670"/>
        <v>0</v>
      </c>
      <c r="M625" s="1193">
        <f t="shared" si="670"/>
        <v>0</v>
      </c>
      <c r="N625" s="1194">
        <f t="shared" si="670"/>
        <v>0</v>
      </c>
      <c r="O625" s="1193">
        <f t="shared" si="670"/>
        <v>0</v>
      </c>
      <c r="P625" s="1193">
        <f t="shared" si="670"/>
        <v>0</v>
      </c>
      <c r="Q625" s="1193">
        <f t="shared" si="670"/>
        <v>0</v>
      </c>
      <c r="R625" s="1193">
        <f t="shared" si="670"/>
        <v>0</v>
      </c>
      <c r="S625" s="1193">
        <f t="shared" si="670"/>
        <v>0</v>
      </c>
      <c r="T625" s="1195">
        <f t="shared" si="670"/>
        <v>0</v>
      </c>
      <c r="U625" s="1193">
        <f t="shared" si="670"/>
        <v>0</v>
      </c>
      <c r="V625" s="1193">
        <f t="shared" si="670"/>
        <v>0</v>
      </c>
      <c r="W625" s="1193">
        <f t="shared" si="670"/>
        <v>0</v>
      </c>
      <c r="X625" s="1194">
        <f t="shared" si="670"/>
        <v>0</v>
      </c>
      <c r="Y625" s="1195">
        <f t="shared" si="670"/>
        <v>0</v>
      </c>
      <c r="Z625" s="1193">
        <f t="shared" si="670"/>
        <v>54.24771433612208</v>
      </c>
      <c r="AA625" s="1193">
        <f t="shared" si="670"/>
        <v>60.010949585302484</v>
      </c>
      <c r="AB625" s="1193">
        <f t="shared" si="670"/>
        <v>76.020673489407756</v>
      </c>
      <c r="AC625" s="1193">
        <f t="shared" si="670"/>
        <v>85.389877239114512</v>
      </c>
      <c r="AD625" s="1194">
        <f t="shared" si="670"/>
        <v>94.664229183593932</v>
      </c>
      <c r="AE625" s="1195">
        <f t="shared" si="670"/>
        <v>56.090308807352045</v>
      </c>
      <c r="AF625" s="1193">
        <f t="shared" si="670"/>
        <v>63.19946716967663</v>
      </c>
      <c r="AG625" s="1193">
        <f t="shared" si="670"/>
        <v>60.080687940770858</v>
      </c>
      <c r="AH625" s="1193">
        <f t="shared" si="670"/>
        <v>59.093457266263748</v>
      </c>
      <c r="AI625" s="1194">
        <f t="shared" si="670"/>
        <v>58.093457266263748</v>
      </c>
      <c r="AJ625" s="1195">
        <f t="shared" si="670"/>
        <v>-32.661956214617199</v>
      </c>
      <c r="AK625" s="1193">
        <f t="shared" si="670"/>
        <v>51.073083776304131</v>
      </c>
      <c r="AL625" s="1193">
        <f t="shared" si="670"/>
        <v>50.073083776304131</v>
      </c>
      <c r="AM625" s="1193">
        <f t="shared" si="670"/>
        <v>49.073083776304124</v>
      </c>
      <c r="AN625" s="1194">
        <f t="shared" si="670"/>
        <v>48.073083776304117</v>
      </c>
    </row>
    <row r="626" spans="1:40" outlineLevel="2">
      <c r="A626" s="882">
        <f>ROW()</f>
        <v>626</v>
      </c>
      <c r="B626" s="453"/>
      <c r="D626" s="452" t="s">
        <v>29</v>
      </c>
      <c r="H626" s="458"/>
      <c r="I626" s="458"/>
      <c r="J626" s="464"/>
      <c r="K626" s="1193">
        <f t="shared" ref="K626:AN626" si="671">IF(K698=0,0,-K644/K698*K$9)</f>
        <v>20.29647699596952</v>
      </c>
      <c r="L626" s="1193">
        <f t="shared" si="671"/>
        <v>27.50713459447767</v>
      </c>
      <c r="M626" s="1193">
        <f t="shared" si="671"/>
        <v>35.97893889407711</v>
      </c>
      <c r="N626" s="1194">
        <f t="shared" si="671"/>
        <v>50.602676803215488</v>
      </c>
      <c r="O626" s="1193">
        <f t="shared" si="671"/>
        <v>56.917944013389487</v>
      </c>
      <c r="P626" s="1193">
        <f t="shared" si="671"/>
        <v>47.197781139975255</v>
      </c>
      <c r="Q626" s="1193">
        <f t="shared" si="671"/>
        <v>40.326558163437817</v>
      </c>
      <c r="R626" s="1193">
        <f t="shared" si="671"/>
        <v>35.52065725879811</v>
      </c>
      <c r="S626" s="1193">
        <f t="shared" si="671"/>
        <v>31.112989504516872</v>
      </c>
      <c r="T626" s="1196">
        <f t="shared" si="671"/>
        <v>0</v>
      </c>
      <c r="U626" s="1197">
        <f t="shared" si="671"/>
        <v>0</v>
      </c>
      <c r="V626" s="1197">
        <f t="shared" si="671"/>
        <v>0</v>
      </c>
      <c r="W626" s="1197">
        <f t="shared" si="671"/>
        <v>0</v>
      </c>
      <c r="X626" s="1198">
        <f t="shared" si="671"/>
        <v>0</v>
      </c>
      <c r="Y626" s="1196">
        <f t="shared" si="671"/>
        <v>0</v>
      </c>
      <c r="Z626" s="1197">
        <f t="shared" si="671"/>
        <v>0</v>
      </c>
      <c r="AA626" s="1197">
        <f t="shared" si="671"/>
        <v>0</v>
      </c>
      <c r="AB626" s="1197">
        <f t="shared" si="671"/>
        <v>0</v>
      </c>
      <c r="AC626" s="1197">
        <f t="shared" si="671"/>
        <v>0</v>
      </c>
      <c r="AD626" s="1198">
        <f t="shared" si="671"/>
        <v>0</v>
      </c>
      <c r="AE626" s="1196">
        <f t="shared" si="671"/>
        <v>0</v>
      </c>
      <c r="AF626" s="1197">
        <f t="shared" si="671"/>
        <v>0</v>
      </c>
      <c r="AG626" s="1197">
        <f t="shared" si="671"/>
        <v>0</v>
      </c>
      <c r="AH626" s="1197">
        <f t="shared" si="671"/>
        <v>0</v>
      </c>
      <c r="AI626" s="1198">
        <f t="shared" si="671"/>
        <v>0</v>
      </c>
      <c r="AJ626" s="1196">
        <f t="shared" si="671"/>
        <v>0</v>
      </c>
      <c r="AK626" s="1197">
        <f t="shared" si="671"/>
        <v>0</v>
      </c>
      <c r="AL626" s="1197">
        <f t="shared" si="671"/>
        <v>0</v>
      </c>
      <c r="AM626" s="1197">
        <f t="shared" si="671"/>
        <v>0</v>
      </c>
      <c r="AN626" s="1198">
        <f t="shared" si="671"/>
        <v>0</v>
      </c>
    </row>
    <row r="627" spans="1:40" outlineLevel="2">
      <c r="A627" s="882">
        <f>ROW()</f>
        <v>627</v>
      </c>
      <c r="B627" s="453"/>
      <c r="D627" s="452" t="s">
        <v>30</v>
      </c>
      <c r="H627" s="458"/>
      <c r="I627" s="458"/>
      <c r="J627" s="464"/>
      <c r="K627" s="1193">
        <f t="shared" ref="K627:AN627" si="672">IF(K699=0,0,-K645/K699*K$9)</f>
        <v>880.73123735308229</v>
      </c>
      <c r="L627" s="1193">
        <f t="shared" si="672"/>
        <v>1356.6272723376203</v>
      </c>
      <c r="M627" s="1193">
        <f t="shared" si="672"/>
        <v>1326.7369015463214</v>
      </c>
      <c r="N627" s="1194">
        <f t="shared" si="672"/>
        <v>1277.9888419833062</v>
      </c>
      <c r="O627" s="1193">
        <f t="shared" si="672"/>
        <v>59.804749669482895</v>
      </c>
      <c r="P627" s="1193">
        <f t="shared" si="672"/>
        <v>116.40276331065125</v>
      </c>
      <c r="Q627" s="1193">
        <f t="shared" si="672"/>
        <v>150.32821459446208</v>
      </c>
      <c r="R627" s="1193">
        <f t="shared" si="672"/>
        <v>195.45859865504795</v>
      </c>
      <c r="S627" s="1193">
        <f t="shared" si="672"/>
        <v>212.73157596499874</v>
      </c>
      <c r="T627" s="1195">
        <f t="shared" si="672"/>
        <v>55.976830309807568</v>
      </c>
      <c r="U627" s="1193">
        <f t="shared" si="672"/>
        <v>55.20933250749426</v>
      </c>
      <c r="V627" s="1193">
        <f t="shared" si="672"/>
        <v>53.526910595034394</v>
      </c>
      <c r="W627" s="1193">
        <f t="shared" si="672"/>
        <v>52.240493622136675</v>
      </c>
      <c r="X627" s="1194">
        <f t="shared" si="672"/>
        <v>55.794200249006458</v>
      </c>
      <c r="Y627" s="1195">
        <f t="shared" si="672"/>
        <v>54.280039625552845</v>
      </c>
      <c r="Z627" s="1193">
        <f t="shared" si="672"/>
        <v>54.213718577105482</v>
      </c>
      <c r="AA627" s="1193">
        <f t="shared" si="672"/>
        <v>54.657888628362585</v>
      </c>
      <c r="AB627" s="1193">
        <f t="shared" si="672"/>
        <v>54.762880124767349</v>
      </c>
      <c r="AC627" s="1193">
        <f t="shared" si="672"/>
        <v>55.024042572552332</v>
      </c>
      <c r="AD627" s="1194">
        <f t="shared" si="672"/>
        <v>55.541121627645452</v>
      </c>
      <c r="AE627" s="1195">
        <f t="shared" si="672"/>
        <v>53.570499006595597</v>
      </c>
      <c r="AF627" s="1193">
        <f t="shared" si="672"/>
        <v>51.214182939392686</v>
      </c>
      <c r="AG627" s="1193">
        <f t="shared" si="672"/>
        <v>50.794922927784853</v>
      </c>
      <c r="AH627" s="1193">
        <f t="shared" si="672"/>
        <v>50.53951779166826</v>
      </c>
      <c r="AI627" s="1194">
        <f t="shared" si="672"/>
        <v>49.980437392220097</v>
      </c>
      <c r="AJ627" s="1195">
        <f t="shared" si="672"/>
        <v>51.087070729929671</v>
      </c>
      <c r="AK627" s="1193">
        <f t="shared" si="672"/>
        <v>50.697999133501483</v>
      </c>
      <c r="AL627" s="1193">
        <f t="shared" si="672"/>
        <v>50.303839910242807</v>
      </c>
      <c r="AM627" s="1193">
        <f t="shared" si="672"/>
        <v>49.930628041652476</v>
      </c>
      <c r="AN627" s="1194">
        <f t="shared" si="672"/>
        <v>49.528099361929222</v>
      </c>
    </row>
    <row r="628" spans="1:40" outlineLevel="2">
      <c r="A628" s="882">
        <f>ROW()</f>
        <v>628</v>
      </c>
      <c r="B628" s="453"/>
      <c r="D628" s="452" t="s">
        <v>31</v>
      </c>
      <c r="H628" s="458"/>
      <c r="I628" s="458"/>
      <c r="J628" s="464"/>
      <c r="K628" s="1193">
        <f t="shared" ref="K628:AN628" si="673">IF(K700=0,0,-K646/K700*K$9)</f>
        <v>-0.34872704186416709</v>
      </c>
      <c r="L628" s="1193">
        <f t="shared" si="673"/>
        <v>-0.80870569874338083</v>
      </c>
      <c r="M628" s="1193">
        <f t="shared" si="673"/>
        <v>-1.2840319668671794</v>
      </c>
      <c r="N628" s="1194">
        <f t="shared" si="673"/>
        <v>-1.7583438642195284</v>
      </c>
      <c r="O628" s="1197">
        <f t="shared" si="673"/>
        <v>0</v>
      </c>
      <c r="P628" s="1193">
        <f t="shared" si="673"/>
        <v>0</v>
      </c>
      <c r="Q628" s="1193">
        <f t="shared" si="673"/>
        <v>0</v>
      </c>
      <c r="R628" s="1193">
        <f t="shared" si="673"/>
        <v>0</v>
      </c>
      <c r="S628" s="1193">
        <f t="shared" si="673"/>
        <v>0</v>
      </c>
      <c r="T628" s="1196">
        <f t="shared" si="673"/>
        <v>0</v>
      </c>
      <c r="U628" s="1197">
        <f t="shared" si="673"/>
        <v>0</v>
      </c>
      <c r="V628" s="1197">
        <f t="shared" si="673"/>
        <v>0</v>
      </c>
      <c r="W628" s="1197">
        <f t="shared" si="673"/>
        <v>0</v>
      </c>
      <c r="X628" s="1198">
        <f t="shared" si="673"/>
        <v>0</v>
      </c>
      <c r="Y628" s="1196">
        <f t="shared" si="673"/>
        <v>0</v>
      </c>
      <c r="Z628" s="1197">
        <f t="shared" si="673"/>
        <v>0</v>
      </c>
      <c r="AA628" s="1197">
        <f t="shared" si="673"/>
        <v>0</v>
      </c>
      <c r="AB628" s="1197">
        <f t="shared" si="673"/>
        <v>0</v>
      </c>
      <c r="AC628" s="1197">
        <f t="shared" si="673"/>
        <v>0</v>
      </c>
      <c r="AD628" s="1198">
        <f t="shared" si="673"/>
        <v>0</v>
      </c>
      <c r="AE628" s="1196">
        <f t="shared" si="673"/>
        <v>0</v>
      </c>
      <c r="AF628" s="1197">
        <f t="shared" si="673"/>
        <v>0</v>
      </c>
      <c r="AG628" s="1197">
        <f t="shared" si="673"/>
        <v>0</v>
      </c>
      <c r="AH628" s="1197">
        <f t="shared" si="673"/>
        <v>0</v>
      </c>
      <c r="AI628" s="1198">
        <f t="shared" si="673"/>
        <v>0</v>
      </c>
      <c r="AJ628" s="1196">
        <f t="shared" si="673"/>
        <v>0</v>
      </c>
      <c r="AK628" s="1197">
        <f t="shared" si="673"/>
        <v>0</v>
      </c>
      <c r="AL628" s="1197">
        <f t="shared" si="673"/>
        <v>0</v>
      </c>
      <c r="AM628" s="1197">
        <f t="shared" si="673"/>
        <v>0</v>
      </c>
      <c r="AN628" s="1198">
        <f t="shared" si="673"/>
        <v>0</v>
      </c>
    </row>
    <row r="629" spans="1:40" outlineLevel="2">
      <c r="A629" s="882">
        <f>ROW()</f>
        <v>629</v>
      </c>
      <c r="B629" s="453"/>
      <c r="D629" s="452" t="s">
        <v>32</v>
      </c>
      <c r="H629" s="458"/>
      <c r="I629" s="458"/>
      <c r="J629" s="464"/>
      <c r="K629" s="1193">
        <f t="shared" ref="K629:AN629" si="674">IF(K701=0,0,-K647/K701*K$9)</f>
        <v>3.7114399346880167</v>
      </c>
      <c r="L629" s="1193">
        <f t="shared" si="674"/>
        <v>5.6783759858792555</v>
      </c>
      <c r="M629" s="1193">
        <f t="shared" si="674"/>
        <v>4.3332775396844312</v>
      </c>
      <c r="N629" s="1194">
        <f t="shared" si="674"/>
        <v>3.1325050174117668</v>
      </c>
      <c r="O629" s="1193">
        <f t="shared" si="674"/>
        <v>14.382905770972815</v>
      </c>
      <c r="P629" s="1193">
        <f t="shared" si="674"/>
        <v>19.807007556981674</v>
      </c>
      <c r="Q629" s="1193">
        <f t="shared" si="674"/>
        <v>69.042927751064425</v>
      </c>
      <c r="R629" s="1193">
        <f t="shared" si="674"/>
        <v>98.298875459462408</v>
      </c>
      <c r="S629" s="1193">
        <f t="shared" si="674"/>
        <v>94.45957181796922</v>
      </c>
      <c r="T629" s="1195">
        <f t="shared" si="674"/>
        <v>37.831412043353062</v>
      </c>
      <c r="U629" s="1193">
        <f t="shared" si="674"/>
        <v>32.88723218297072</v>
      </c>
      <c r="V629" s="1193">
        <f t="shared" si="674"/>
        <v>31.987140279468907</v>
      </c>
      <c r="W629" s="1193">
        <f t="shared" si="674"/>
        <v>33.373492015333227</v>
      </c>
      <c r="X629" s="1194">
        <f t="shared" si="674"/>
        <v>40.897044485312328</v>
      </c>
      <c r="Y629" s="1195">
        <f t="shared" si="674"/>
        <v>35.891964272875384</v>
      </c>
      <c r="Z629" s="1193">
        <f t="shared" si="674"/>
        <v>36.196907389908958</v>
      </c>
      <c r="AA629" s="1193">
        <f t="shared" si="674"/>
        <v>35.362024817313838</v>
      </c>
      <c r="AB629" s="1193">
        <f t="shared" si="674"/>
        <v>42.890223280410808</v>
      </c>
      <c r="AC629" s="1193">
        <f t="shared" si="674"/>
        <v>50.77493736276368</v>
      </c>
      <c r="AD629" s="1194">
        <f t="shared" si="674"/>
        <v>48.511922439496054</v>
      </c>
      <c r="AE629" s="1195">
        <f t="shared" si="674"/>
        <v>34.938216328940818</v>
      </c>
      <c r="AF629" s="1193">
        <f t="shared" si="674"/>
        <v>34.783576091823704</v>
      </c>
      <c r="AG629" s="1193">
        <f t="shared" si="674"/>
        <v>34.467079556184643</v>
      </c>
      <c r="AH629" s="1193">
        <f t="shared" si="674"/>
        <v>34.485072164990861</v>
      </c>
      <c r="AI629" s="1194">
        <f t="shared" si="674"/>
        <v>34.663787298145934</v>
      </c>
      <c r="AJ629" s="1195">
        <f t="shared" si="674"/>
        <v>32.104314472975204</v>
      </c>
      <c r="AK629" s="1193">
        <f t="shared" si="674"/>
        <v>31.813567711805423</v>
      </c>
      <c r="AL629" s="1193">
        <f t="shared" si="674"/>
        <v>31.330780844136822</v>
      </c>
      <c r="AM629" s="1193">
        <f t="shared" si="674"/>
        <v>30.842491578592917</v>
      </c>
      <c r="AN629" s="1194">
        <f t="shared" si="674"/>
        <v>30.357515749805746</v>
      </c>
    </row>
    <row r="630" spans="1:40" outlineLevel="2">
      <c r="A630" s="882">
        <f>ROW()</f>
        <v>630</v>
      </c>
      <c r="B630" s="453"/>
      <c r="D630" s="452" t="s">
        <v>33</v>
      </c>
      <c r="H630" s="458"/>
      <c r="I630" s="458"/>
      <c r="J630" s="464"/>
      <c r="K630" s="1193">
        <f t="shared" ref="K630:AN630" si="675">IF(K702=0,0,-K648/K702*K$9)</f>
        <v>0.87993600646156966</v>
      </c>
      <c r="L630" s="1193">
        <f t="shared" si="675"/>
        <v>0.62329122271023929</v>
      </c>
      <c r="M630" s="1193">
        <f t="shared" si="675"/>
        <v>-0.37670871825910546</v>
      </c>
      <c r="N630" s="1194">
        <f t="shared" si="675"/>
        <v>-1.3767085077892052</v>
      </c>
      <c r="O630" s="1197">
        <f t="shared" si="675"/>
        <v>0</v>
      </c>
      <c r="P630" s="1193">
        <f t="shared" si="675"/>
        <v>0</v>
      </c>
      <c r="Q630" s="1193">
        <f t="shared" si="675"/>
        <v>-0.50464683208109273</v>
      </c>
      <c r="R630" s="1193">
        <f t="shared" si="675"/>
        <v>-1.0274881166198799</v>
      </c>
      <c r="S630" s="1193">
        <f t="shared" si="675"/>
        <v>12.661267893718335</v>
      </c>
      <c r="T630" s="1195">
        <f t="shared" si="675"/>
        <v>39.992438592122909</v>
      </c>
      <c r="U630" s="1193">
        <f t="shared" si="675"/>
        <v>36.008137704251247</v>
      </c>
      <c r="V630" s="1193">
        <f t="shared" si="675"/>
        <v>33.051232441403457</v>
      </c>
      <c r="W630" s="1193">
        <f t="shared" si="675"/>
        <v>34.180439904616783</v>
      </c>
      <c r="X630" s="1194">
        <f t="shared" si="675"/>
        <v>33.215375873468169</v>
      </c>
      <c r="Y630" s="1195">
        <f t="shared" si="675"/>
        <v>35.938750608462769</v>
      </c>
      <c r="Z630" s="1193">
        <f t="shared" si="675"/>
        <v>35.447104463420715</v>
      </c>
      <c r="AA630" s="1193">
        <f t="shared" si="675"/>
        <v>34.643686426125299</v>
      </c>
      <c r="AB630" s="1193">
        <f t="shared" si="675"/>
        <v>29.703137863609694</v>
      </c>
      <c r="AC630" s="1193">
        <f t="shared" si="675"/>
        <v>11.170080647011348</v>
      </c>
      <c r="AD630" s="1194">
        <f t="shared" si="675"/>
        <v>9.2246661301385871</v>
      </c>
      <c r="AE630" s="1195">
        <f t="shared" si="675"/>
        <v>-87.925616041710384</v>
      </c>
      <c r="AF630" s="1193">
        <f t="shared" si="675"/>
        <v>12.808744501820454</v>
      </c>
      <c r="AG630" s="1193">
        <f t="shared" si="675"/>
        <v>11.730798785836194</v>
      </c>
      <c r="AH630" s="1193">
        <f t="shared" si="675"/>
        <v>10.783006907013069</v>
      </c>
      <c r="AI630" s="1194">
        <f t="shared" si="675"/>
        <v>10.32017547169567</v>
      </c>
      <c r="AJ630" s="1195">
        <f t="shared" si="675"/>
        <v>-2.3708773721001166</v>
      </c>
      <c r="AK630" s="1193">
        <f t="shared" si="675"/>
        <v>26.344304632105352</v>
      </c>
      <c r="AL630" s="1193">
        <f t="shared" si="675"/>
        <v>25.344304632105356</v>
      </c>
      <c r="AM630" s="1193">
        <f t="shared" si="675"/>
        <v>24.344304632105356</v>
      </c>
      <c r="AN630" s="1194">
        <f t="shared" si="675"/>
        <v>23.344304632105359</v>
      </c>
    </row>
    <row r="631" spans="1:40" outlineLevel="2">
      <c r="A631" s="882">
        <f>ROW()</f>
        <v>631</v>
      </c>
      <c r="B631" s="453"/>
      <c r="D631" s="452" t="s">
        <v>27</v>
      </c>
      <c r="H631" s="458"/>
      <c r="I631" s="458"/>
      <c r="J631" s="464"/>
      <c r="K631" s="1193">
        <f t="shared" ref="K631:AN631" si="676">IF(K703=0,0,-K649/K703*K$9)</f>
        <v>-0.33387666693913687</v>
      </c>
      <c r="L631" s="1193">
        <f t="shared" si="676"/>
        <v>7.684772842540605</v>
      </c>
      <c r="M631" s="1193">
        <f t="shared" si="676"/>
        <v>4.7861639821914377</v>
      </c>
      <c r="N631" s="1194">
        <f t="shared" si="676"/>
        <v>2.951865099420536</v>
      </c>
      <c r="O631" s="1193">
        <f t="shared" si="676"/>
        <v>16.480161285883554</v>
      </c>
      <c r="P631" s="1193">
        <f t="shared" si="676"/>
        <v>12.871034609146186</v>
      </c>
      <c r="Q631" s="1193">
        <f t="shared" si="676"/>
        <v>10.185860422056491</v>
      </c>
      <c r="R631" s="1193">
        <f t="shared" si="676"/>
        <v>22.397301413713013</v>
      </c>
      <c r="S631" s="1193">
        <f t="shared" si="676"/>
        <v>53.599766604691887</v>
      </c>
      <c r="T631" s="1195">
        <f t="shared" si="676"/>
        <v>38.110112980036654</v>
      </c>
      <c r="U631" s="1193">
        <f t="shared" si="676"/>
        <v>22.074771321510138</v>
      </c>
      <c r="V631" s="1193">
        <f t="shared" si="676"/>
        <v>20.536858618439084</v>
      </c>
      <c r="W631" s="1193">
        <f t="shared" si="676"/>
        <v>8.793609798496437</v>
      </c>
      <c r="X631" s="1194">
        <f t="shared" si="676"/>
        <v>24.299871672563977</v>
      </c>
      <c r="Y631" s="1195">
        <f t="shared" si="676"/>
        <v>39.277698169701097</v>
      </c>
      <c r="Z631" s="1193">
        <f t="shared" si="676"/>
        <v>38.692269071133289</v>
      </c>
      <c r="AA631" s="1193">
        <f t="shared" si="676"/>
        <v>22.274981766193271</v>
      </c>
      <c r="AB631" s="1193">
        <f t="shared" si="676"/>
        <v>21.674175772849036</v>
      </c>
      <c r="AC631" s="1193">
        <f t="shared" si="676"/>
        <v>22.165724952806755</v>
      </c>
      <c r="AD631" s="1194">
        <f t="shared" si="676"/>
        <v>32.920063971256482</v>
      </c>
      <c r="AE631" s="1195">
        <f t="shared" si="676"/>
        <v>-519.96860938081716</v>
      </c>
      <c r="AF631" s="1193">
        <f t="shared" si="676"/>
        <v>32.056941959745636</v>
      </c>
      <c r="AG631" s="1193">
        <f t="shared" si="676"/>
        <v>31.071794793015918</v>
      </c>
      <c r="AH631" s="1193">
        <f t="shared" si="676"/>
        <v>30.181919356976017</v>
      </c>
      <c r="AI631" s="1194">
        <f t="shared" si="676"/>
        <v>29.743377165690244</v>
      </c>
      <c r="AJ631" s="1195">
        <f t="shared" si="676"/>
        <v>31.504055937883173</v>
      </c>
      <c r="AK631" s="1193">
        <f t="shared" si="676"/>
        <v>30.717172335548206</v>
      </c>
      <c r="AL631" s="1193">
        <f t="shared" si="676"/>
        <v>30.544950372930799</v>
      </c>
      <c r="AM631" s="1193">
        <f t="shared" si="676"/>
        <v>29.654467798669874</v>
      </c>
      <c r="AN631" s="1194">
        <f t="shared" si="676"/>
        <v>28.767485372348638</v>
      </c>
    </row>
    <row r="632" spans="1:40" outlineLevel="2">
      <c r="A632" s="882">
        <f>ROW()</f>
        <v>632</v>
      </c>
      <c r="B632" s="453"/>
      <c r="D632" s="452" t="s">
        <v>34</v>
      </c>
      <c r="H632" s="458"/>
      <c r="I632" s="458"/>
      <c r="J632" s="464"/>
      <c r="K632" s="1193">
        <f t="shared" ref="K632:AN632" si="677">IF(K704=0,0,-K650/K704*K$9)</f>
        <v>13.43922956038567</v>
      </c>
      <c r="L632" s="1193">
        <f t="shared" si="677"/>
        <v>17.274437465678542</v>
      </c>
      <c r="M632" s="1193">
        <f t="shared" si="677"/>
        <v>24.51477535385682</v>
      </c>
      <c r="N632" s="1194">
        <f t="shared" si="677"/>
        <v>28.796194996024873</v>
      </c>
      <c r="O632" s="1193">
        <f t="shared" si="677"/>
        <v>22.908408273200816</v>
      </c>
      <c r="P632" s="1193">
        <f t="shared" si="677"/>
        <v>21.600584999180771</v>
      </c>
      <c r="Q632" s="1193">
        <f t="shared" si="677"/>
        <v>21.303050560349703</v>
      </c>
      <c r="R632" s="1193">
        <f t="shared" si="677"/>
        <v>21.200619567628415</v>
      </c>
      <c r="S632" s="1193">
        <f t="shared" si="677"/>
        <v>20.404952140731016</v>
      </c>
      <c r="T632" s="1195">
        <f t="shared" si="677"/>
        <v>20.674526298188319</v>
      </c>
      <c r="U632" s="1193">
        <f t="shared" si="677"/>
        <v>20.32181562921156</v>
      </c>
      <c r="V632" s="1193">
        <f t="shared" si="677"/>
        <v>19.543580565661905</v>
      </c>
      <c r="W632" s="1193">
        <f t="shared" si="677"/>
        <v>18.379662308711758</v>
      </c>
      <c r="X632" s="1194">
        <f t="shared" si="677"/>
        <v>17.5419191744048</v>
      </c>
      <c r="Y632" s="1195">
        <f t="shared" si="677"/>
        <v>18.504444672927779</v>
      </c>
      <c r="Z632" s="1193">
        <f t="shared" si="677"/>
        <v>18.358609092590903</v>
      </c>
      <c r="AA632" s="1193">
        <f t="shared" si="677"/>
        <v>17.768561604083498</v>
      </c>
      <c r="AB632" s="1193">
        <f t="shared" si="677"/>
        <v>17.221844987545449</v>
      </c>
      <c r="AC632" s="1193">
        <f t="shared" si="677"/>
        <v>16.550597504002699</v>
      </c>
      <c r="AD632" s="1194">
        <f t="shared" si="677"/>
        <v>15.7892894198578</v>
      </c>
      <c r="AE632" s="1195">
        <f t="shared" si="677"/>
        <v>16.120644821647183</v>
      </c>
      <c r="AF632" s="1193">
        <f t="shared" si="677"/>
        <v>15.325181084506225</v>
      </c>
      <c r="AG632" s="1193">
        <f t="shared" si="677"/>
        <v>14.644948332660734</v>
      </c>
      <c r="AH632" s="1193">
        <f t="shared" si="677"/>
        <v>13.92527527581648</v>
      </c>
      <c r="AI632" s="1194">
        <f t="shared" si="677"/>
        <v>13.293366767269594</v>
      </c>
      <c r="AJ632" s="1195">
        <f t="shared" si="677"/>
        <v>13.31859002307022</v>
      </c>
      <c r="AK632" s="1193">
        <f t="shared" si="677"/>
        <v>13.260391134003763</v>
      </c>
      <c r="AL632" s="1193">
        <f t="shared" si="677"/>
        <v>13.16009737074042</v>
      </c>
      <c r="AM632" s="1193">
        <f t="shared" si="677"/>
        <v>13.33537150755312</v>
      </c>
      <c r="AN632" s="1194">
        <f t="shared" si="677"/>
        <v>13.473759030128306</v>
      </c>
    </row>
    <row r="633" spans="1:40" outlineLevel="2">
      <c r="A633" s="882">
        <f>ROW()</f>
        <v>633</v>
      </c>
      <c r="B633" s="453"/>
      <c r="D633" s="452" t="s">
        <v>35</v>
      </c>
      <c r="H633" s="458"/>
      <c r="I633" s="458"/>
      <c r="J633" s="464"/>
      <c r="K633" s="1193">
        <f t="shared" ref="K633:AN633" si="678">IF(K705=0,0,-K651/K705*K$9)</f>
        <v>0.42713529340694667</v>
      </c>
      <c r="L633" s="1193">
        <f t="shared" si="678"/>
        <v>-0.30573066384632441</v>
      </c>
      <c r="M633" s="1193">
        <f t="shared" si="678"/>
        <v>-1.1147635315756221</v>
      </c>
      <c r="N633" s="1194">
        <f t="shared" si="678"/>
        <v>-1.7661349669313453</v>
      </c>
      <c r="O633" s="1197">
        <f t="shared" si="678"/>
        <v>0</v>
      </c>
      <c r="P633" s="1193">
        <f t="shared" si="678"/>
        <v>0</v>
      </c>
      <c r="Q633" s="1193">
        <f t="shared" si="678"/>
        <v>0</v>
      </c>
      <c r="R633" s="1193">
        <f t="shared" si="678"/>
        <v>0</v>
      </c>
      <c r="S633" s="1193">
        <f t="shared" si="678"/>
        <v>0</v>
      </c>
      <c r="T633" s="1195">
        <f t="shared" si="678"/>
        <v>0</v>
      </c>
      <c r="U633" s="1193">
        <f t="shared" si="678"/>
        <v>0</v>
      </c>
      <c r="V633" s="1193">
        <f t="shared" si="678"/>
        <v>10.061590442183522</v>
      </c>
      <c r="W633" s="1193">
        <f t="shared" si="678"/>
        <v>25.579426905809726</v>
      </c>
      <c r="X633" s="1194">
        <f t="shared" si="678"/>
        <v>80.885568697727749</v>
      </c>
      <c r="Y633" s="1195">
        <f t="shared" si="678"/>
        <v>9.1793401814692803</v>
      </c>
      <c r="Z633" s="1193">
        <f t="shared" si="678"/>
        <v>8.8733715062223979</v>
      </c>
      <c r="AA633" s="1193">
        <f t="shared" si="678"/>
        <v>7.768669499930275</v>
      </c>
      <c r="AB633" s="1193">
        <f t="shared" si="678"/>
        <v>6.6647392210606133</v>
      </c>
      <c r="AC633" s="1193">
        <f t="shared" si="678"/>
        <v>5.8234872582250743</v>
      </c>
      <c r="AD633" s="1194">
        <f t="shared" si="678"/>
        <v>5.3937342160964645</v>
      </c>
      <c r="AE633" s="1195">
        <f t="shared" si="678"/>
        <v>4.7649822721740547</v>
      </c>
      <c r="AF633" s="1193">
        <f t="shared" si="678"/>
        <v>4.2832213700999375</v>
      </c>
      <c r="AG633" s="1193">
        <f t="shared" si="678"/>
        <v>3.7427640322455584</v>
      </c>
      <c r="AH633" s="1193">
        <f t="shared" si="678"/>
        <v>3.6447214624101263</v>
      </c>
      <c r="AI633" s="1194">
        <f t="shared" si="678"/>
        <v>4.1684458099520247</v>
      </c>
      <c r="AJ633" s="1195">
        <f t="shared" si="678"/>
        <v>5.3932425636339891</v>
      </c>
      <c r="AK633" s="1193">
        <f t="shared" si="678"/>
        <v>5.2959977451298466</v>
      </c>
      <c r="AL633" s="1193">
        <f t="shared" si="678"/>
        <v>5.0929587459099679</v>
      </c>
      <c r="AM633" s="1193">
        <f t="shared" si="678"/>
        <v>5.1000424469571799</v>
      </c>
      <c r="AN633" s="1194">
        <f t="shared" si="678"/>
        <v>5.5789631355299658</v>
      </c>
    </row>
    <row r="634" spans="1:40" outlineLevel="2">
      <c r="A634" s="882">
        <f>ROW()</f>
        <v>634</v>
      </c>
      <c r="B634" s="453"/>
      <c r="D634" s="452" t="s">
        <v>302</v>
      </c>
      <c r="H634" s="458"/>
      <c r="I634" s="458"/>
      <c r="J634" s="464"/>
      <c r="K634" s="1193">
        <f t="shared" ref="K634:AN634" si="679">IF(K706=0,0,-K652/K706*K$9)</f>
        <v>0</v>
      </c>
      <c r="L634" s="1193">
        <f t="shared" si="679"/>
        <v>0</v>
      </c>
      <c r="M634" s="1193">
        <f t="shared" si="679"/>
        <v>0</v>
      </c>
      <c r="N634" s="1194">
        <f t="shared" si="679"/>
        <v>0</v>
      </c>
      <c r="O634" s="1197">
        <f t="shared" si="679"/>
        <v>0</v>
      </c>
      <c r="P634" s="1193">
        <f t="shared" si="679"/>
        <v>0</v>
      </c>
      <c r="Q634" s="1193">
        <f t="shared" si="679"/>
        <v>0</v>
      </c>
      <c r="R634" s="1193">
        <f t="shared" si="679"/>
        <v>0</v>
      </c>
      <c r="S634" s="1193">
        <f t="shared" si="679"/>
        <v>0</v>
      </c>
      <c r="T634" s="1195">
        <f t="shared" si="679"/>
        <v>0</v>
      </c>
      <c r="U634" s="1193">
        <f t="shared" si="679"/>
        <v>0</v>
      </c>
      <c r="V634" s="1193">
        <f t="shared" si="679"/>
        <v>0</v>
      </c>
      <c r="W634" s="1193">
        <f t="shared" si="679"/>
        <v>0</v>
      </c>
      <c r="X634" s="1194">
        <f t="shared" si="679"/>
        <v>0</v>
      </c>
      <c r="Y634" s="1195">
        <f t="shared" si="679"/>
        <v>0</v>
      </c>
      <c r="Z634" s="1193">
        <f t="shared" si="679"/>
        <v>4.2658836133617291</v>
      </c>
      <c r="AA634" s="1193">
        <f t="shared" si="679"/>
        <v>2.7556257323151732</v>
      </c>
      <c r="AB634" s="1193">
        <f t="shared" si="679"/>
        <v>3.4809254576462756</v>
      </c>
      <c r="AC634" s="1193">
        <f t="shared" si="679"/>
        <v>3.3015851694531975</v>
      </c>
      <c r="AD634" s="1194">
        <f t="shared" si="679"/>
        <v>2.5810566552239855</v>
      </c>
      <c r="AE634" s="1195">
        <f t="shared" si="679"/>
        <v>-33.439966825174835</v>
      </c>
      <c r="AF634" s="1193">
        <f t="shared" si="679"/>
        <v>6.3899259193371423</v>
      </c>
      <c r="AG634" s="1193">
        <f t="shared" si="679"/>
        <v>4.9254727151449957</v>
      </c>
      <c r="AH634" s="1193">
        <f t="shared" si="679"/>
        <v>4.0901748634696959</v>
      </c>
      <c r="AI634" s="1194">
        <f t="shared" si="679"/>
        <v>3.1256289232761869</v>
      </c>
      <c r="AJ634" s="1195">
        <f t="shared" si="679"/>
        <v>5.6472302799089</v>
      </c>
      <c r="AK634" s="1193">
        <f t="shared" si="679"/>
        <v>5.6032717202126801</v>
      </c>
      <c r="AL634" s="1193">
        <f t="shared" si="679"/>
        <v>6.0075094699094622</v>
      </c>
      <c r="AM634" s="1193">
        <f t="shared" si="679"/>
        <v>5.9450875775382546</v>
      </c>
      <c r="AN634" s="1194">
        <f t="shared" si="679"/>
        <v>6.3461160379257988</v>
      </c>
    </row>
    <row r="635" spans="1:40" outlineLevel="2">
      <c r="A635" s="882">
        <f>ROW()</f>
        <v>635</v>
      </c>
      <c r="B635" s="453"/>
      <c r="D635" s="452" t="s">
        <v>36</v>
      </c>
      <c r="H635" s="458"/>
      <c r="I635" s="458"/>
      <c r="J635" s="464"/>
      <c r="K635" s="1193">
        <f t="shared" ref="K635:AN635" si="680">IF(K707=0,0,-K653/K707*K$9)</f>
        <v>0</v>
      </c>
      <c r="L635" s="1193">
        <f t="shared" si="680"/>
        <v>0</v>
      </c>
      <c r="M635" s="1193">
        <f t="shared" si="680"/>
        <v>0</v>
      </c>
      <c r="N635" s="1194">
        <f t="shared" si="680"/>
        <v>0</v>
      </c>
      <c r="O635" s="1193">
        <f t="shared" si="680"/>
        <v>5.0000000000000009</v>
      </c>
      <c r="P635" s="1193">
        <f t="shared" si="680"/>
        <v>2.7683852728119644</v>
      </c>
      <c r="Q635" s="1193">
        <f t="shared" si="680"/>
        <v>1.3517605945071036</v>
      </c>
      <c r="R635" s="1193">
        <f t="shared" si="680"/>
        <v>0.29363854893362468</v>
      </c>
      <c r="S635" s="1193">
        <f t="shared" si="680"/>
        <v>5.635803265891335E-2</v>
      </c>
      <c r="T635" s="1195">
        <f t="shared" si="680"/>
        <v>4.4552488081424926</v>
      </c>
      <c r="U635" s="1193">
        <f t="shared" si="680"/>
        <v>3.4421886256141101</v>
      </c>
      <c r="V635" s="1193">
        <f t="shared" si="680"/>
        <v>3.1240024837187117</v>
      </c>
      <c r="W635" s="1193">
        <f t="shared" si="680"/>
        <v>2.5961662384299204</v>
      </c>
      <c r="X635" s="1194">
        <f t="shared" si="680"/>
        <v>2.485635175692074</v>
      </c>
      <c r="Y635" s="1195">
        <f t="shared" si="680"/>
        <v>6.1764437135445691</v>
      </c>
      <c r="Z635" s="1193">
        <f t="shared" si="680"/>
        <v>3.5828764636089843</v>
      </c>
      <c r="AA635" s="1193">
        <f t="shared" si="680"/>
        <v>2.5859888513481111</v>
      </c>
      <c r="AB635" s="1193">
        <f t="shared" si="680"/>
        <v>2.923811304708853</v>
      </c>
      <c r="AC635" s="1193">
        <f t="shared" si="680"/>
        <v>3.1352155349215458</v>
      </c>
      <c r="AD635" s="1194">
        <f t="shared" si="680"/>
        <v>2.5445581933276258</v>
      </c>
      <c r="AE635" s="1195">
        <f t="shared" si="680"/>
        <v>4.5340160122877862</v>
      </c>
      <c r="AF635" s="1193">
        <f t="shared" si="680"/>
        <v>1.5852854428910181</v>
      </c>
      <c r="AG635" s="1193">
        <f t="shared" si="680"/>
        <v>1.8131717670357708</v>
      </c>
      <c r="AH635" s="1193">
        <f t="shared" si="680"/>
        <v>2.1094993990234823</v>
      </c>
      <c r="AI635" s="1194">
        <f t="shared" si="680"/>
        <v>2.0462128396467358</v>
      </c>
      <c r="AJ635" s="1195">
        <f t="shared" si="680"/>
        <v>-70.374749545266468</v>
      </c>
      <c r="AK635" s="1193">
        <f t="shared" si="680"/>
        <v>3.4998371170048697</v>
      </c>
      <c r="AL635" s="1193">
        <f t="shared" si="680"/>
        <v>3.7114559628081594</v>
      </c>
      <c r="AM635" s="1193">
        <f t="shared" si="680"/>
        <v>3.323244512718071</v>
      </c>
      <c r="AN635" s="1194">
        <f t="shared" si="680"/>
        <v>2.8071475980043754</v>
      </c>
    </row>
    <row r="636" spans="1:40" outlineLevel="2">
      <c r="A636" s="882">
        <f>ROW()</f>
        <v>636</v>
      </c>
      <c r="B636" s="453"/>
      <c r="D636" s="452" t="s">
        <v>583</v>
      </c>
      <c r="H636" s="458"/>
      <c r="I636" s="458"/>
      <c r="J636" s="464"/>
      <c r="K636" s="1193">
        <f t="shared" ref="K636:AN636" si="681">IF(K708=0,0,-K654/K708*K$9)</f>
        <v>0</v>
      </c>
      <c r="L636" s="1193">
        <f t="shared" si="681"/>
        <v>0</v>
      </c>
      <c r="M636" s="1193">
        <f t="shared" si="681"/>
        <v>0</v>
      </c>
      <c r="N636" s="1194">
        <f t="shared" si="681"/>
        <v>0</v>
      </c>
      <c r="O636" s="1193">
        <f t="shared" si="681"/>
        <v>0</v>
      </c>
      <c r="P636" s="1193">
        <f t="shared" si="681"/>
        <v>0</v>
      </c>
      <c r="Q636" s="1193">
        <f t="shared" si="681"/>
        <v>0</v>
      </c>
      <c r="R636" s="1193">
        <f t="shared" si="681"/>
        <v>0</v>
      </c>
      <c r="S636" s="1193">
        <f t="shared" si="681"/>
        <v>0</v>
      </c>
      <c r="T636" s="1195">
        <f t="shared" si="681"/>
        <v>0</v>
      </c>
      <c r="U636" s="1193">
        <f t="shared" si="681"/>
        <v>0</v>
      </c>
      <c r="V636" s="1193">
        <f t="shared" si="681"/>
        <v>0</v>
      </c>
      <c r="W636" s="1193">
        <f t="shared" si="681"/>
        <v>0</v>
      </c>
      <c r="X636" s="1194">
        <f t="shared" si="681"/>
        <v>0</v>
      </c>
      <c r="Y636" s="1195">
        <f t="shared" si="681"/>
        <v>0</v>
      </c>
      <c r="Z636" s="1193">
        <f t="shared" si="681"/>
        <v>0</v>
      </c>
      <c r="AA636" s="1193">
        <f t="shared" si="681"/>
        <v>0</v>
      </c>
      <c r="AB636" s="1193">
        <f t="shared" si="681"/>
        <v>0</v>
      </c>
      <c r="AC636" s="1193">
        <f t="shared" si="681"/>
        <v>0</v>
      </c>
      <c r="AD636" s="1194">
        <f t="shared" si="681"/>
        <v>0</v>
      </c>
      <c r="AE636" s="1195">
        <f t="shared" si="681"/>
        <v>11.733294894102341</v>
      </c>
      <c r="AF636" s="1193">
        <f t="shared" si="681"/>
        <v>8.5411542820757926</v>
      </c>
      <c r="AG636" s="1193">
        <f t="shared" si="681"/>
        <v>6.2804645237100862</v>
      </c>
      <c r="AH636" s="1193">
        <f t="shared" si="681"/>
        <v>5.3006413879953378</v>
      </c>
      <c r="AI636" s="1194">
        <f t="shared" si="681"/>
        <v>4.3183432840531033</v>
      </c>
      <c r="AJ636" s="1195">
        <f t="shared" si="681"/>
        <v>6.413294648251731</v>
      </c>
      <c r="AK636" s="1193">
        <f t="shared" si="681"/>
        <v>6.1940083188780664</v>
      </c>
      <c r="AL636" s="1193">
        <f t="shared" si="681"/>
        <v>6.7342373238494506</v>
      </c>
      <c r="AM636" s="1193">
        <f t="shared" si="681"/>
        <v>6.3621017017744341</v>
      </c>
      <c r="AN636" s="1194">
        <f t="shared" si="681"/>
        <v>6.4810593669394949</v>
      </c>
    </row>
    <row r="637" spans="1:40" outlineLevel="2">
      <c r="A637" s="882">
        <f>ROW()</f>
        <v>637</v>
      </c>
      <c r="B637" s="453"/>
      <c r="D637" s="452" t="s">
        <v>81</v>
      </c>
      <c r="H637" s="458"/>
      <c r="I637" s="458"/>
      <c r="J637" s="464"/>
      <c r="K637" s="1193">
        <f t="shared" ref="K637:AN637" si="682">IF(K709=0,0,-K655/K709*K$9)</f>
        <v>0</v>
      </c>
      <c r="L637" s="1193">
        <f t="shared" si="682"/>
        <v>0</v>
      </c>
      <c r="M637" s="1193">
        <f t="shared" si="682"/>
        <v>0</v>
      </c>
      <c r="N637" s="1194">
        <f t="shared" si="682"/>
        <v>0</v>
      </c>
      <c r="O637" s="1193">
        <f t="shared" si="682"/>
        <v>5.0000000000000009</v>
      </c>
      <c r="P637" s="1193">
        <f t="shared" si="682"/>
        <v>4.0000000000000009</v>
      </c>
      <c r="Q637" s="1193">
        <f t="shared" si="682"/>
        <v>3.0000000000000004</v>
      </c>
      <c r="R637" s="1193">
        <f t="shared" si="682"/>
        <v>2.0000000000000004</v>
      </c>
      <c r="S637" s="1193">
        <f t="shared" si="682"/>
        <v>1.0000000000000007</v>
      </c>
      <c r="T637" s="1195">
        <f t="shared" si="682"/>
        <v>0</v>
      </c>
      <c r="U637" s="1193">
        <f t="shared" si="682"/>
        <v>0</v>
      </c>
      <c r="V637" s="1193">
        <f t="shared" si="682"/>
        <v>0</v>
      </c>
      <c r="W637" s="1193">
        <f t="shared" si="682"/>
        <v>0</v>
      </c>
      <c r="X637" s="1194">
        <f t="shared" si="682"/>
        <v>0</v>
      </c>
      <c r="Y637" s="1195">
        <f t="shared" si="682"/>
        <v>0</v>
      </c>
      <c r="Z637" s="1193">
        <f t="shared" si="682"/>
        <v>0</v>
      </c>
      <c r="AA637" s="1193">
        <f t="shared" si="682"/>
        <v>0</v>
      </c>
      <c r="AB637" s="1193">
        <f t="shared" si="682"/>
        <v>0</v>
      </c>
      <c r="AC637" s="1193">
        <f t="shared" si="682"/>
        <v>0</v>
      </c>
      <c r="AD637" s="1194">
        <f t="shared" si="682"/>
        <v>0</v>
      </c>
      <c r="AE637" s="1195">
        <f t="shared" si="682"/>
        <v>0</v>
      </c>
      <c r="AF637" s="1193">
        <f t="shared" si="682"/>
        <v>0</v>
      </c>
      <c r="AG637" s="1193">
        <f t="shared" si="682"/>
        <v>0</v>
      </c>
      <c r="AH637" s="1193">
        <f t="shared" si="682"/>
        <v>0</v>
      </c>
      <c r="AI637" s="1194">
        <f t="shared" si="682"/>
        <v>0</v>
      </c>
      <c r="AJ637" s="1195">
        <f t="shared" si="682"/>
        <v>2.0025146177414825</v>
      </c>
      <c r="AK637" s="1193">
        <f t="shared" si="682"/>
        <v>0</v>
      </c>
      <c r="AL637" s="1193">
        <f t="shared" si="682"/>
        <v>0</v>
      </c>
      <c r="AM637" s="1193">
        <f t="shared" si="682"/>
        <v>0</v>
      </c>
      <c r="AN637" s="1194">
        <f t="shared" si="682"/>
        <v>0</v>
      </c>
    </row>
    <row r="638" spans="1:40" outlineLevel="2">
      <c r="A638" s="882">
        <f>ROW()</f>
        <v>638</v>
      </c>
      <c r="B638" s="453"/>
      <c r="D638" s="452" t="s">
        <v>28</v>
      </c>
      <c r="H638" s="458"/>
      <c r="I638" s="458"/>
      <c r="J638" s="464"/>
      <c r="K638" s="1193">
        <f t="shared" ref="K638:AN638" si="683">IF(K710=0,0,-K656/K710*K$9)</f>
        <v>0</v>
      </c>
      <c r="L638" s="1193">
        <f t="shared" si="683"/>
        <v>0</v>
      </c>
      <c r="M638" s="1193">
        <f t="shared" si="683"/>
        <v>0</v>
      </c>
      <c r="N638" s="1194">
        <f t="shared" si="683"/>
        <v>0</v>
      </c>
      <c r="O638" s="1193">
        <f t="shared" si="683"/>
        <v>0</v>
      </c>
      <c r="P638" s="1193">
        <f t="shared" si="683"/>
        <v>0</v>
      </c>
      <c r="Q638" s="1193">
        <f t="shared" si="683"/>
        <v>0</v>
      </c>
      <c r="R638" s="1193">
        <f t="shared" si="683"/>
        <v>0</v>
      </c>
      <c r="S638" s="1193">
        <f t="shared" si="683"/>
        <v>0</v>
      </c>
      <c r="T638" s="1195">
        <f t="shared" si="683"/>
        <v>0</v>
      </c>
      <c r="U638" s="1193">
        <f t="shared" si="683"/>
        <v>0</v>
      </c>
      <c r="V638" s="1193">
        <f t="shared" si="683"/>
        <v>0</v>
      </c>
      <c r="W638" s="1193">
        <f t="shared" si="683"/>
        <v>0</v>
      </c>
      <c r="X638" s="1194">
        <f t="shared" si="683"/>
        <v>0</v>
      </c>
      <c r="Y638" s="1195">
        <f t="shared" si="683"/>
        <v>0</v>
      </c>
      <c r="Z638" s="1193">
        <f t="shared" si="683"/>
        <v>0</v>
      </c>
      <c r="AA638" s="1193">
        <f t="shared" si="683"/>
        <v>0</v>
      </c>
      <c r="AB638" s="1193">
        <f t="shared" si="683"/>
        <v>0</v>
      </c>
      <c r="AC638" s="1193">
        <f t="shared" si="683"/>
        <v>0</v>
      </c>
      <c r="AD638" s="1194">
        <f t="shared" si="683"/>
        <v>0</v>
      </c>
      <c r="AE638" s="1195">
        <f t="shared" si="683"/>
        <v>0</v>
      </c>
      <c r="AF638" s="1193">
        <f t="shared" si="683"/>
        <v>0</v>
      </c>
      <c r="AG638" s="1193">
        <f t="shared" si="683"/>
        <v>0</v>
      </c>
      <c r="AH638" s="1193">
        <f t="shared" si="683"/>
        <v>0</v>
      </c>
      <c r="AI638" s="1194">
        <f t="shared" si="683"/>
        <v>0</v>
      </c>
      <c r="AJ638" s="1195">
        <f t="shared" si="683"/>
        <v>0</v>
      </c>
      <c r="AK638" s="1193">
        <f t="shared" si="683"/>
        <v>0</v>
      </c>
      <c r="AL638" s="1193">
        <f t="shared" si="683"/>
        <v>0</v>
      </c>
      <c r="AM638" s="1193">
        <f t="shared" si="683"/>
        <v>0</v>
      </c>
      <c r="AN638" s="1194">
        <f t="shared" si="683"/>
        <v>0</v>
      </c>
    </row>
    <row r="639" spans="1:40" outlineLevel="2">
      <c r="A639" s="882">
        <f>ROW()</f>
        <v>639</v>
      </c>
      <c r="B639" s="453"/>
      <c r="D639" s="456" t="s">
        <v>443</v>
      </c>
      <c r="E639" s="456"/>
      <c r="F639" s="456"/>
      <c r="G639" s="456"/>
      <c r="H639" s="460"/>
      <c r="I639" s="460"/>
      <c r="J639" s="474"/>
      <c r="K639" s="1199">
        <f t="shared" ref="K639:AN639" si="684">IF(K711=0,0,-K657/K711*K$9)</f>
        <v>0</v>
      </c>
      <c r="L639" s="1199">
        <f t="shared" si="684"/>
        <v>0</v>
      </c>
      <c r="M639" s="1199">
        <f t="shared" si="684"/>
        <v>0</v>
      </c>
      <c r="N639" s="1200">
        <f t="shared" si="684"/>
        <v>0</v>
      </c>
      <c r="O639" s="1199">
        <f t="shared" si="684"/>
        <v>0</v>
      </c>
      <c r="P639" s="1199">
        <f t="shared" si="684"/>
        <v>0</v>
      </c>
      <c r="Q639" s="1199">
        <f t="shared" si="684"/>
        <v>0</v>
      </c>
      <c r="R639" s="1199">
        <f t="shared" si="684"/>
        <v>0</v>
      </c>
      <c r="S639" s="1199">
        <f t="shared" si="684"/>
        <v>0</v>
      </c>
      <c r="T639" s="1201">
        <f t="shared" si="684"/>
        <v>0</v>
      </c>
      <c r="U639" s="1199">
        <f t="shared" si="684"/>
        <v>0</v>
      </c>
      <c r="V639" s="1199">
        <f t="shared" si="684"/>
        <v>0</v>
      </c>
      <c r="W639" s="1199">
        <f t="shared" si="684"/>
        <v>0</v>
      </c>
      <c r="X639" s="1200">
        <f t="shared" si="684"/>
        <v>0</v>
      </c>
      <c r="Y639" s="1201">
        <f t="shared" si="684"/>
        <v>0</v>
      </c>
      <c r="Z639" s="1199">
        <f t="shared" si="684"/>
        <v>0</v>
      </c>
      <c r="AA639" s="1199">
        <f t="shared" si="684"/>
        <v>0</v>
      </c>
      <c r="AB639" s="1199">
        <f t="shared" si="684"/>
        <v>0</v>
      </c>
      <c r="AC639" s="1199">
        <f t="shared" si="684"/>
        <v>0</v>
      </c>
      <c r="AD639" s="1200">
        <f t="shared" si="684"/>
        <v>60.490644687417479</v>
      </c>
      <c r="AE639" s="1201">
        <f t="shared" si="684"/>
        <v>65.698395784525914</v>
      </c>
      <c r="AF639" s="1199">
        <f t="shared" si="684"/>
        <v>64.698395784525914</v>
      </c>
      <c r="AG639" s="1199">
        <f t="shared" si="684"/>
        <v>63.698395784525914</v>
      </c>
      <c r="AH639" s="1199">
        <f t="shared" si="684"/>
        <v>62.698395784525921</v>
      </c>
      <c r="AI639" s="1200">
        <f t="shared" si="684"/>
        <v>61.698395784525921</v>
      </c>
      <c r="AJ639" s="1201">
        <f t="shared" si="684"/>
        <v>60.547055285912265</v>
      </c>
      <c r="AK639" s="1199">
        <f t="shared" si="684"/>
        <v>59.547055285912258</v>
      </c>
      <c r="AL639" s="1199">
        <f t="shared" si="684"/>
        <v>58.547055285912251</v>
      </c>
      <c r="AM639" s="1199">
        <f t="shared" si="684"/>
        <v>57.547055285912258</v>
      </c>
      <c r="AN639" s="1200">
        <f t="shared" si="684"/>
        <v>56.547055285912258</v>
      </c>
    </row>
    <row r="640" spans="1:40" outlineLevel="2">
      <c r="A640" s="882">
        <f>ROW()</f>
        <v>640</v>
      </c>
      <c r="B640" s="453"/>
      <c r="D640" s="452" t="s">
        <v>24</v>
      </c>
      <c r="H640" s="458"/>
      <c r="I640" s="458"/>
      <c r="J640" s="443"/>
      <c r="K640" s="439"/>
      <c r="L640" s="439"/>
      <c r="M640" s="439"/>
      <c r="N640" s="439"/>
      <c r="O640" s="443"/>
      <c r="P640" s="439"/>
      <c r="Q640" s="439"/>
      <c r="R640" s="439"/>
      <c r="S640" s="440"/>
      <c r="T640" s="439"/>
      <c r="U640" s="439"/>
      <c r="V640" s="439"/>
      <c r="W640" s="439"/>
      <c r="X640" s="440"/>
      <c r="Y640" s="443"/>
      <c r="Z640" s="439"/>
      <c r="AA640" s="439"/>
      <c r="AB640" s="439"/>
      <c r="AC640" s="439"/>
      <c r="AD640" s="440"/>
      <c r="AE640" s="443"/>
      <c r="AF640" s="439"/>
      <c r="AG640" s="439"/>
      <c r="AH640" s="439"/>
      <c r="AI640" s="440"/>
      <c r="AJ640" s="443"/>
      <c r="AK640" s="439"/>
      <c r="AL640" s="439"/>
      <c r="AM640" s="439"/>
      <c r="AN640" s="440"/>
    </row>
    <row r="641" spans="1:40" outlineLevel="1">
      <c r="A641" s="732" t="s">
        <v>20</v>
      </c>
      <c r="B641" s="733"/>
      <c r="C641" s="881"/>
      <c r="D641" s="733"/>
      <c r="E641" s="733"/>
      <c r="F641" s="733"/>
      <c r="G641" s="730"/>
      <c r="H641" s="733"/>
      <c r="I641" s="730"/>
      <c r="J641" s="729"/>
      <c r="K641" s="730"/>
      <c r="L641" s="730"/>
      <c r="M641" s="730"/>
      <c r="N641" s="730"/>
      <c r="O641" s="729"/>
      <c r="P641" s="730"/>
      <c r="Q641" s="730"/>
      <c r="R641" s="730"/>
      <c r="S641" s="731"/>
      <c r="T641" s="730"/>
      <c r="U641" s="730"/>
      <c r="V641" s="730"/>
      <c r="W641" s="730"/>
      <c r="X641" s="731"/>
      <c r="Y641" s="729"/>
      <c r="Z641" s="730"/>
      <c r="AA641" s="730"/>
      <c r="AB641" s="730"/>
      <c r="AC641" s="730"/>
      <c r="AD641" s="731"/>
      <c r="AE641" s="729"/>
      <c r="AF641" s="730"/>
      <c r="AG641" s="730"/>
      <c r="AH641" s="730"/>
      <c r="AI641" s="731"/>
      <c r="AJ641" s="729"/>
      <c r="AK641" s="730"/>
      <c r="AL641" s="730"/>
      <c r="AM641" s="730"/>
      <c r="AN641" s="731"/>
    </row>
    <row r="642" spans="1:40" outlineLevel="2">
      <c r="A642" s="882">
        <f>ROW()</f>
        <v>642</v>
      </c>
      <c r="B642" s="453"/>
      <c r="D642" s="452" t="s">
        <v>300</v>
      </c>
      <c r="H642" s="458"/>
      <c r="I642" s="458"/>
      <c r="J642" s="443">
        <f t="shared" ref="J642:AD642" si="685">I750</f>
        <v>0</v>
      </c>
      <c r="K642" s="439">
        <f t="shared" si="685"/>
        <v>2.1648016566685024</v>
      </c>
      <c r="L642" s="439">
        <f t="shared" si="685"/>
        <v>5.1301878382195003</v>
      </c>
      <c r="M642" s="439">
        <f t="shared" si="685"/>
        <v>4.9168724795968295</v>
      </c>
      <c r="N642" s="439">
        <f t="shared" si="685"/>
        <v>4.6612293040355217</v>
      </c>
      <c r="O642" s="443">
        <f t="shared" si="685"/>
        <v>4.3705799735144453</v>
      </c>
      <c r="P642" s="439">
        <f t="shared" si="685"/>
        <v>5.0751547122271186</v>
      </c>
      <c r="Q642" s="439">
        <f t="shared" si="685"/>
        <v>7.2534446955560217</v>
      </c>
      <c r="R642" s="439">
        <f t="shared" si="685"/>
        <v>9.5076285705311179</v>
      </c>
      <c r="S642" s="440">
        <f t="shared" si="685"/>
        <v>14.2061042443364</v>
      </c>
      <c r="T642" s="439">
        <f t="shared" si="685"/>
        <v>29.343510598316708</v>
      </c>
      <c r="U642" s="439">
        <f t="shared" si="685"/>
        <v>40.592737912960843</v>
      </c>
      <c r="V642" s="439">
        <f t="shared" si="685"/>
        <v>44.847902141830126</v>
      </c>
      <c r="W642" s="439">
        <f t="shared" si="685"/>
        <v>48.172472896607715</v>
      </c>
      <c r="X642" s="440">
        <f t="shared" si="685"/>
        <v>74.253119008774917</v>
      </c>
      <c r="Y642" s="443">
        <f t="shared" si="685"/>
        <v>79.728799775905856</v>
      </c>
      <c r="Z642" s="439">
        <f t="shared" si="685"/>
        <v>80.087112879904808</v>
      </c>
      <c r="AA642" s="439">
        <f t="shared" si="685"/>
        <v>79.659867194785548</v>
      </c>
      <c r="AB642" s="439">
        <f t="shared" si="685"/>
        <v>81.322053268910636</v>
      </c>
      <c r="AC642" s="439">
        <f t="shared" si="685"/>
        <v>87.510606594058927</v>
      </c>
      <c r="AD642" s="440">
        <f t="shared" si="685"/>
        <v>92.43482844303449</v>
      </c>
      <c r="AE642" s="443">
        <f t="shared" ref="AE642:AE643" si="686">AD750</f>
        <v>93.740157602866333</v>
      </c>
      <c r="AF642" s="439">
        <f t="shared" ref="AF642:AF643" si="687">AE750</f>
        <v>96.847231515729121</v>
      </c>
      <c r="AG642" s="439">
        <f t="shared" ref="AG642:AG643" si="688">AF750</f>
        <v>100.24345767822098</v>
      </c>
      <c r="AH642" s="439">
        <f t="shared" ref="AH642:AH643" si="689">AG750</f>
        <v>103.52380464355842</v>
      </c>
      <c r="AI642" s="440">
        <f t="shared" ref="AI642:AI643" si="690">AH750</f>
        <v>103.81944236847274</v>
      </c>
      <c r="AJ642" s="443">
        <f t="shared" ref="AJ642:AJ643" si="691">AI750</f>
        <v>105.20970280108905</v>
      </c>
      <c r="AK642" s="439">
        <f t="shared" ref="AK642:AK643" si="692">AJ750</f>
        <v>106.06244440105195</v>
      </c>
      <c r="AL642" s="439">
        <f t="shared" ref="AL642:AL643" si="693">AK750</f>
        <v>107.46173715072447</v>
      </c>
      <c r="AM642" s="439">
        <f t="shared" ref="AM642:AM643" si="694">AL750</f>
        <v>112.1044853130997</v>
      </c>
      <c r="AN642" s="440">
        <f t="shared" ref="AN642:AN643" si="695">AM750</f>
        <v>115.16328169379125</v>
      </c>
    </row>
    <row r="643" spans="1:40" outlineLevel="2">
      <c r="A643" s="882">
        <f>ROW()</f>
        <v>643</v>
      </c>
      <c r="B643" s="453"/>
      <c r="D643" s="452" t="s">
        <v>301</v>
      </c>
      <c r="H643" s="458"/>
      <c r="I643" s="458"/>
      <c r="J643" s="443">
        <f t="shared" ref="J643" si="696">I751</f>
        <v>0</v>
      </c>
      <c r="K643" s="439">
        <f t="shared" ref="K643" si="697">J751</f>
        <v>0</v>
      </c>
      <c r="L643" s="439">
        <f t="shared" ref="L643" si="698">K751</f>
        <v>0</v>
      </c>
      <c r="M643" s="439">
        <f t="shared" ref="M643" si="699">L751</f>
        <v>0</v>
      </c>
      <c r="N643" s="439">
        <f t="shared" ref="N643" si="700">M751</f>
        <v>0</v>
      </c>
      <c r="O643" s="443">
        <f t="shared" ref="O643" si="701">N751</f>
        <v>0</v>
      </c>
      <c r="P643" s="439">
        <f t="shared" ref="P643" si="702">O751</f>
        <v>0</v>
      </c>
      <c r="Q643" s="439">
        <f t="shared" ref="Q643" si="703">P751</f>
        <v>0</v>
      </c>
      <c r="R643" s="439">
        <f t="shared" ref="R643" si="704">Q751</f>
        <v>0</v>
      </c>
      <c r="S643" s="440">
        <f t="shared" ref="S643" si="705">R751</f>
        <v>0</v>
      </c>
      <c r="T643" s="439">
        <f t="shared" ref="T643" si="706">S751</f>
        <v>0</v>
      </c>
      <c r="U643" s="439">
        <f t="shared" ref="U643" si="707">T751</f>
        <v>0</v>
      </c>
      <c r="V643" s="439">
        <f t="shared" ref="V643" si="708">U751</f>
        <v>0</v>
      </c>
      <c r="W643" s="439">
        <f t="shared" ref="W643" si="709">V751</f>
        <v>0</v>
      </c>
      <c r="X643" s="440">
        <f t="shared" ref="X643" si="710">W751</f>
        <v>0</v>
      </c>
      <c r="Y643" s="443">
        <f t="shared" ref="Y643" si="711">X751</f>
        <v>0</v>
      </c>
      <c r="Z643" s="439">
        <f t="shared" ref="Z643" si="712">Y751</f>
        <v>1.3789041628056549</v>
      </c>
      <c r="AA643" s="439">
        <f t="shared" ref="AA643" si="713">Z751</f>
        <v>3.0028098970296928</v>
      </c>
      <c r="AB643" s="439">
        <f t="shared" ref="AB643" si="714">AA751</f>
        <v>3.8038996601507584</v>
      </c>
      <c r="AC643" s="439">
        <f t="shared" ref="AC643" si="715">AB751</f>
        <v>4.2727130673926519</v>
      </c>
      <c r="AD643" s="440">
        <f t="shared" ref="AD643" si="716">AC751</f>
        <v>4.878228380863983</v>
      </c>
      <c r="AE643" s="443">
        <f t="shared" si="686"/>
        <v>4.7603845682847234</v>
      </c>
      <c r="AF643" s="439">
        <f t="shared" si="687"/>
        <v>5.3637388460751563</v>
      </c>
      <c r="AG643" s="439">
        <f t="shared" si="688"/>
        <v>5.0990480495926107</v>
      </c>
      <c r="AH643" s="439">
        <f t="shared" si="689"/>
        <v>5.0152617811945843</v>
      </c>
      <c r="AI643" s="440">
        <f t="shared" si="690"/>
        <v>4.9303917801283621</v>
      </c>
      <c r="AJ643" s="443">
        <f t="shared" si="691"/>
        <v>4.8455217790621399</v>
      </c>
      <c r="AK643" s="439">
        <f t="shared" si="692"/>
        <v>4.9938754706543671</v>
      </c>
      <c r="AL643" s="439">
        <f t="shared" si="693"/>
        <v>4.8960964625857111</v>
      </c>
      <c r="AM643" s="439">
        <f t="shared" si="694"/>
        <v>4.798317454517055</v>
      </c>
      <c r="AN643" s="440">
        <f t="shared" si="695"/>
        <v>4.700538446448399</v>
      </c>
    </row>
    <row r="644" spans="1:40" outlineLevel="2">
      <c r="A644" s="882">
        <f>ROW()</f>
        <v>644</v>
      </c>
      <c r="B644" s="453"/>
      <c r="D644" s="452" t="s">
        <v>29</v>
      </c>
      <c r="H644" s="458"/>
      <c r="I644" s="458"/>
      <c r="J644" s="443">
        <f t="shared" ref="J644:S644" si="717">I752</f>
        <v>0</v>
      </c>
      <c r="K644" s="439">
        <f t="shared" si="717"/>
        <v>9.0683128321097559</v>
      </c>
      <c r="L644" s="439">
        <f t="shared" si="717"/>
        <v>15.141548710479869</v>
      </c>
      <c r="M644" s="439">
        <f t="shared" si="717"/>
        <v>22.041422469453824</v>
      </c>
      <c r="N644" s="439">
        <f t="shared" si="717"/>
        <v>33.142360536749564</v>
      </c>
      <c r="O644" s="443">
        <f t="shared" si="717"/>
        <v>47.711035686150787</v>
      </c>
      <c r="P644" s="439">
        <f t="shared" si="717"/>
        <v>46.872793256400918</v>
      </c>
      <c r="Q644" s="439">
        <f t="shared" si="717"/>
        <v>45.879678916610466</v>
      </c>
      <c r="R644" s="439">
        <f t="shared" si="717"/>
        <v>44.741975105373548</v>
      </c>
      <c r="S644" s="440">
        <f t="shared" si="717"/>
        <v>43.482370735460279</v>
      </c>
      <c r="T644" s="608">
        <v>0</v>
      </c>
      <c r="U644" s="608">
        <v>0</v>
      </c>
      <c r="V644" s="608">
        <v>0</v>
      </c>
      <c r="W644" s="608">
        <v>0</v>
      </c>
      <c r="X644" s="609">
        <v>0</v>
      </c>
      <c r="Y644" s="643">
        <v>0</v>
      </c>
      <c r="Z644" s="608">
        <v>0</v>
      </c>
      <c r="AA644" s="608">
        <v>0</v>
      </c>
      <c r="AB644" s="608">
        <v>0</v>
      </c>
      <c r="AC644" s="608">
        <v>0</v>
      </c>
      <c r="AD644" s="609">
        <v>0</v>
      </c>
      <c r="AE644" s="643">
        <v>0</v>
      </c>
      <c r="AF644" s="608">
        <v>0</v>
      </c>
      <c r="AG644" s="608">
        <v>0</v>
      </c>
      <c r="AH644" s="608">
        <v>0</v>
      </c>
      <c r="AI644" s="609">
        <v>0</v>
      </c>
      <c r="AJ644" s="643">
        <v>0</v>
      </c>
      <c r="AK644" s="608">
        <v>0</v>
      </c>
      <c r="AL644" s="608">
        <v>0</v>
      </c>
      <c r="AM644" s="608">
        <v>0</v>
      </c>
      <c r="AN644" s="609">
        <v>0</v>
      </c>
    </row>
    <row r="645" spans="1:40" outlineLevel="2">
      <c r="A645" s="882">
        <f>ROW()</f>
        <v>645</v>
      </c>
      <c r="B645" s="453"/>
      <c r="D645" s="452" t="s">
        <v>30</v>
      </c>
      <c r="H645" s="458"/>
      <c r="I645" s="458"/>
      <c r="J645" s="443">
        <f t="shared" ref="J645:S645" si="718">I753</f>
        <v>0</v>
      </c>
      <c r="K645" s="439">
        <f t="shared" si="718"/>
        <v>3.5993383540685726</v>
      </c>
      <c r="L645" s="439">
        <f t="shared" si="718"/>
        <v>5.7249035086151823</v>
      </c>
      <c r="M645" s="439">
        <f t="shared" si="718"/>
        <v>5.8617887925106373</v>
      </c>
      <c r="N645" s="439">
        <f t="shared" si="718"/>
        <v>5.8573705926507564</v>
      </c>
      <c r="O645" s="443">
        <f t="shared" si="718"/>
        <v>5.9120259126661843</v>
      </c>
      <c r="P645" s="439">
        <f t="shared" si="718"/>
        <v>17.197291790486663</v>
      </c>
      <c r="Q645" s="439">
        <f t="shared" si="718"/>
        <v>29.936221399087806</v>
      </c>
      <c r="R645" s="439">
        <f t="shared" si="718"/>
        <v>48.729626980441047</v>
      </c>
      <c r="S645" s="440">
        <f t="shared" si="718"/>
        <v>65.233350777131477</v>
      </c>
      <c r="T645" s="439">
        <f>S752+S753+S754</f>
        <v>120.88783043142386</v>
      </c>
      <c r="U645" s="439">
        <f t="shared" ref="U645:AD645" si="719">T753</f>
        <v>126.43375098824897</v>
      </c>
      <c r="V645" s="439">
        <f t="shared" si="719"/>
        <v>137.43868053052196</v>
      </c>
      <c r="W645" s="439">
        <f t="shared" si="719"/>
        <v>149.35227445948547</v>
      </c>
      <c r="X645" s="440">
        <f t="shared" si="719"/>
        <v>175.68890862188988</v>
      </c>
      <c r="Y645" s="443">
        <f t="shared" si="719"/>
        <v>194.23056785812986</v>
      </c>
      <c r="Z645" s="439">
        <f t="shared" si="719"/>
        <v>208.49556332106079</v>
      </c>
      <c r="AA645" s="439">
        <f t="shared" si="719"/>
        <v>242.42578619407314</v>
      </c>
      <c r="AB645" s="439">
        <f t="shared" si="719"/>
        <v>274.55415060971723</v>
      </c>
      <c r="AC645" s="439">
        <f t="shared" si="719"/>
        <v>305.77565238993185</v>
      </c>
      <c r="AD645" s="440">
        <f t="shared" si="719"/>
        <v>338.93985927705234</v>
      </c>
      <c r="AE645" s="443">
        <f t="shared" ref="AE645" si="720">AD753</f>
        <v>365.57165941623265</v>
      </c>
      <c r="AF645" s="439">
        <f t="shared" ref="AF645" si="721">AE753</f>
        <v>390.17776649441862</v>
      </c>
      <c r="AG645" s="439">
        <f t="shared" ref="AG645" si="722">AF753</f>
        <v>419.93975797408137</v>
      </c>
      <c r="AH645" s="439">
        <f t="shared" ref="AH645" si="723">AG753</f>
        <v>450.5464214735008</v>
      </c>
      <c r="AI645" s="440">
        <f t="shared" ref="AI645" si="724">AH753</f>
        <v>478.84985462968757</v>
      </c>
      <c r="AJ645" s="443">
        <f t="shared" ref="AJ645" si="725">AI753</f>
        <v>504.47039378012801</v>
      </c>
      <c r="AK645" s="439">
        <f t="shared" ref="AK645" si="726">AJ753</f>
        <v>533.50824255164878</v>
      </c>
      <c r="AL645" s="439">
        <f t="shared" ref="AL645" si="727">AK753</f>
        <v>562.43618856576882</v>
      </c>
      <c r="AM645" s="439">
        <f t="shared" ref="AM645" si="728">AL753</f>
        <v>593.01360616482168</v>
      </c>
      <c r="AN645" s="440">
        <f t="shared" ref="AN645" si="729">AM753</f>
        <v>621.79433324062859</v>
      </c>
    </row>
    <row r="646" spans="1:40" outlineLevel="2">
      <c r="A646" s="882">
        <f>ROW()</f>
        <v>646</v>
      </c>
      <c r="B646" s="453"/>
      <c r="D646" s="452" t="s">
        <v>31</v>
      </c>
      <c r="H646" s="458"/>
      <c r="I646" s="458"/>
      <c r="J646" s="443">
        <f t="shared" ref="J646:N652" si="730">I754</f>
        <v>0</v>
      </c>
      <c r="K646" s="439">
        <f t="shared" si="730"/>
        <v>-4.0880407758729642E-2</v>
      </c>
      <c r="L646" s="439">
        <f t="shared" si="730"/>
        <v>-0.15810793201437082</v>
      </c>
      <c r="M646" s="439">
        <f t="shared" si="730"/>
        <v>-0.35361531159639814</v>
      </c>
      <c r="N646" s="439">
        <f t="shared" si="730"/>
        <v>-0.629009788308033</v>
      </c>
      <c r="O646" s="334">
        <v>0</v>
      </c>
      <c r="P646" s="439">
        <f t="shared" ref="P646:S652" si="731">O754</f>
        <v>0</v>
      </c>
      <c r="Q646" s="439">
        <f t="shared" si="731"/>
        <v>0</v>
      </c>
      <c r="R646" s="439">
        <f t="shared" si="731"/>
        <v>0</v>
      </c>
      <c r="S646" s="440">
        <f t="shared" si="731"/>
        <v>0</v>
      </c>
      <c r="T646" s="162">
        <v>0</v>
      </c>
      <c r="U646" s="162">
        <v>0</v>
      </c>
      <c r="V646" s="162">
        <v>0</v>
      </c>
      <c r="W646" s="162">
        <v>0</v>
      </c>
      <c r="X646" s="340">
        <v>0</v>
      </c>
      <c r="Y646" s="334">
        <v>0</v>
      </c>
      <c r="Z646" s="162">
        <v>0</v>
      </c>
      <c r="AA646" s="162">
        <v>0</v>
      </c>
      <c r="AB646" s="162">
        <v>0</v>
      </c>
      <c r="AC646" s="162">
        <v>0</v>
      </c>
      <c r="AD646" s="340">
        <v>0</v>
      </c>
      <c r="AE646" s="334">
        <v>0</v>
      </c>
      <c r="AF646" s="162">
        <v>0</v>
      </c>
      <c r="AG646" s="162">
        <v>0</v>
      </c>
      <c r="AH646" s="162">
        <v>0</v>
      </c>
      <c r="AI646" s="340">
        <v>0</v>
      </c>
      <c r="AJ646" s="334">
        <v>0</v>
      </c>
      <c r="AK646" s="162">
        <v>0</v>
      </c>
      <c r="AL646" s="162">
        <v>0</v>
      </c>
      <c r="AM646" s="162">
        <v>0</v>
      </c>
      <c r="AN646" s="340">
        <v>0</v>
      </c>
    </row>
    <row r="647" spans="1:40" outlineLevel="2">
      <c r="A647" s="882">
        <f>ROW()</f>
        <v>647</v>
      </c>
      <c r="B647" s="453"/>
      <c r="D647" s="452" t="s">
        <v>32</v>
      </c>
      <c r="H647" s="458"/>
      <c r="I647" s="458"/>
      <c r="J647" s="443">
        <f t="shared" si="730"/>
        <v>0</v>
      </c>
      <c r="K647" s="439">
        <f t="shared" si="730"/>
        <v>0.2496703221173526</v>
      </c>
      <c r="L647" s="439">
        <f t="shared" si="730"/>
        <v>0.46256901716400867</v>
      </c>
      <c r="M647" s="439">
        <f t="shared" si="730"/>
        <v>0.40611350998197443</v>
      </c>
      <c r="N647" s="439">
        <f t="shared" si="730"/>
        <v>0.31239380099431757</v>
      </c>
      <c r="O647" s="443">
        <f>N755</f>
        <v>0.22316526677243159</v>
      </c>
      <c r="P647" s="439">
        <f t="shared" si="731"/>
        <v>0.36962459150279103</v>
      </c>
      <c r="Q647" s="439">
        <f t="shared" si="731"/>
        <v>1.5015923255667685</v>
      </c>
      <c r="R647" s="439">
        <f t="shared" si="731"/>
        <v>2.4223878093530868</v>
      </c>
      <c r="S647" s="440">
        <f t="shared" si="731"/>
        <v>2.6646727515615698</v>
      </c>
      <c r="T647" s="439">
        <f t="shared" ref="T647:AD647" si="732">S755</f>
        <v>3.7369519139969936</v>
      </c>
      <c r="U647" s="439">
        <f t="shared" si="732"/>
        <v>4.041105790298273</v>
      </c>
      <c r="V647" s="439">
        <f t="shared" si="732"/>
        <v>4.2316470907602666</v>
      </c>
      <c r="W647" s="439">
        <f t="shared" si="732"/>
        <v>4.6909585298912564</v>
      </c>
      <c r="X647" s="440">
        <f t="shared" si="732"/>
        <v>6.1421383768843931</v>
      </c>
      <c r="Y647" s="443">
        <f t="shared" si="732"/>
        <v>6.8257501069446596</v>
      </c>
      <c r="Z647" s="439">
        <f t="shared" si="732"/>
        <v>8.5098874351894374</v>
      </c>
      <c r="AA647" s="439">
        <f t="shared" si="732"/>
        <v>11.334663184033989</v>
      </c>
      <c r="AB647" s="439">
        <f t="shared" si="732"/>
        <v>15.762051951896346</v>
      </c>
      <c r="AC647" s="439">
        <f t="shared" si="732"/>
        <v>20.996473544635943</v>
      </c>
      <c r="AD647" s="440">
        <f t="shared" si="732"/>
        <v>22.300711329137279</v>
      </c>
      <c r="AE647" s="443">
        <f t="shared" ref="AE647:AI653" si="733">AD755</f>
        <v>22.365903529157205</v>
      </c>
      <c r="AF647" s="439">
        <f t="shared" si="733"/>
        <v>23.360569116778048</v>
      </c>
      <c r="AG647" s="439">
        <f t="shared" si="733"/>
        <v>23.906956667186105</v>
      </c>
      <c r="AH647" s="439">
        <f t="shared" si="733"/>
        <v>24.889998508193244</v>
      </c>
      <c r="AI647" s="440">
        <f t="shared" si="733"/>
        <v>25.72935362644672</v>
      </c>
      <c r="AJ647" s="443">
        <f t="shared" ref="AJ647:AJ653" si="734">AI755</f>
        <v>26.927357727663537</v>
      </c>
      <c r="AK647" s="439">
        <f t="shared" ref="AK647:AK653" si="735">AJ755</f>
        <v>28.995290370369993</v>
      </c>
      <c r="AL647" s="439">
        <f t="shared" ref="AL647:AL653" si="736">AK755</f>
        <v>30.258904582441666</v>
      </c>
      <c r="AM647" s="439">
        <f t="shared" ref="AM647:AM653" si="737">AL755</f>
        <v>31.451800696482373</v>
      </c>
      <c r="AN647" s="440">
        <f t="shared" ref="AN647:AN653" si="738">AM755</f>
        <v>32.610731601550171</v>
      </c>
    </row>
    <row r="648" spans="1:40" outlineLevel="2">
      <c r="A648" s="882">
        <f>ROW()</f>
        <v>648</v>
      </c>
      <c r="B648" s="453"/>
      <c r="D648" s="452" t="s">
        <v>33</v>
      </c>
      <c r="H648" s="458"/>
      <c r="I648" s="458"/>
      <c r="J648" s="443">
        <f t="shared" si="730"/>
        <v>0</v>
      </c>
      <c r="K648" s="439">
        <f t="shared" si="730"/>
        <v>2.6011463866993146E-2</v>
      </c>
      <c r="L648" s="439">
        <f t="shared" si="730"/>
        <v>1.8424884995217619E-2</v>
      </c>
      <c r="M648" s="439">
        <f t="shared" si="730"/>
        <v>-1.1135751066848554E-2</v>
      </c>
      <c r="N648" s="439">
        <f t="shared" si="730"/>
        <v>-4.0696391761097711E-2</v>
      </c>
      <c r="O648" s="334">
        <v>0</v>
      </c>
      <c r="P648" s="439">
        <f t="shared" si="731"/>
        <v>0</v>
      </c>
      <c r="Q648" s="439">
        <f t="shared" si="731"/>
        <v>-3.1808634946715441E-4</v>
      </c>
      <c r="R648" s="439">
        <f t="shared" si="731"/>
        <v>-9.4840111465731899E-4</v>
      </c>
      <c r="S648" s="440">
        <f t="shared" si="731"/>
        <v>1.625351524404595E-2</v>
      </c>
      <c r="T648" s="439">
        <f t="shared" ref="T648:AD648" si="739">S756</f>
        <v>2.4091153881449388</v>
      </c>
      <c r="U648" s="439">
        <f t="shared" si="739"/>
        <v>4.7742286916942849</v>
      </c>
      <c r="V648" s="439">
        <f t="shared" si="739"/>
        <v>4.8875920028525712</v>
      </c>
      <c r="W648" s="439">
        <f t="shared" si="739"/>
        <v>5.054578373982535</v>
      </c>
      <c r="X648" s="440">
        <f t="shared" si="739"/>
        <v>4.9118654131498305</v>
      </c>
      <c r="Y648" s="443">
        <f t="shared" si="739"/>
        <v>4.7647656053282157</v>
      </c>
      <c r="Z648" s="439">
        <f t="shared" si="739"/>
        <v>4.7083444055124435</v>
      </c>
      <c r="AA648" s="439">
        <f t="shared" si="739"/>
        <v>4.6017325672763638</v>
      </c>
      <c r="AB648" s="439">
        <f t="shared" si="739"/>
        <v>4.4689022295728646</v>
      </c>
      <c r="AC648" s="439">
        <f t="shared" si="739"/>
        <v>4.5433891458904414</v>
      </c>
      <c r="AD648" s="440">
        <f t="shared" si="739"/>
        <v>4.9184584293322686</v>
      </c>
      <c r="AE648" s="443">
        <f t="shared" si="733"/>
        <v>3.6947054040456337</v>
      </c>
      <c r="AF648" s="439">
        <f t="shared" si="733"/>
        <v>3.8199848874077809</v>
      </c>
      <c r="AG648" s="439">
        <f t="shared" si="733"/>
        <v>3.5217523099006831</v>
      </c>
      <c r="AH648" s="439">
        <f t="shared" si="733"/>
        <v>3.2583949837607915</v>
      </c>
      <c r="AI648" s="440">
        <f t="shared" si="733"/>
        <v>3.1392663061248296</v>
      </c>
      <c r="AJ648" s="443">
        <f t="shared" si="734"/>
        <v>3.0126372957367828</v>
      </c>
      <c r="AK648" s="439">
        <f t="shared" si="735"/>
        <v>4.2833218664314696</v>
      </c>
      <c r="AL648" s="439">
        <f t="shared" si="736"/>
        <v>4.1207318141887752</v>
      </c>
      <c r="AM648" s="439">
        <f t="shared" si="737"/>
        <v>3.9581417619460808</v>
      </c>
      <c r="AN648" s="440">
        <f t="shared" si="738"/>
        <v>3.7955517097033864</v>
      </c>
    </row>
    <row r="649" spans="1:40" outlineLevel="2">
      <c r="A649" s="882">
        <f>ROW()</f>
        <v>649</v>
      </c>
      <c r="B649" s="453"/>
      <c r="D649" s="452" t="s">
        <v>27</v>
      </c>
      <c r="H649" s="458"/>
      <c r="I649" s="458"/>
      <c r="J649" s="443">
        <f t="shared" si="730"/>
        <v>0</v>
      </c>
      <c r="K649" s="439">
        <f t="shared" si="730"/>
        <v>-2.5126576381919508E-3</v>
      </c>
      <c r="L649" s="439">
        <f t="shared" si="730"/>
        <v>9.6169556491974437E-2</v>
      </c>
      <c r="M649" s="439">
        <f t="shared" si="730"/>
        <v>8.3655256009387821E-2</v>
      </c>
      <c r="N649" s="439">
        <f t="shared" si="730"/>
        <v>6.6176695659041315E-2</v>
      </c>
      <c r="O649" s="443">
        <f>N757</f>
        <v>4.3758091342728858E-2</v>
      </c>
      <c r="P649" s="439">
        <f t="shared" si="731"/>
        <v>4.1102893339283901E-2</v>
      </c>
      <c r="Q649" s="439">
        <f t="shared" si="731"/>
        <v>3.7909452051349199E-2</v>
      </c>
      <c r="R649" s="439">
        <f t="shared" si="731"/>
        <v>9.4451261548735607E-2</v>
      </c>
      <c r="S649" s="440">
        <f t="shared" si="731"/>
        <v>0.2587484474582239</v>
      </c>
      <c r="T649" s="439">
        <f t="shared" ref="T649:AD649" si="740">S757</f>
        <v>0.5171345903043445</v>
      </c>
      <c r="U649" s="439">
        <f t="shared" si="740"/>
        <v>0.66072743167111492</v>
      </c>
      <c r="V649" s="439">
        <f t="shared" si="740"/>
        <v>2.1383273318201526</v>
      </c>
      <c r="W649" s="439">
        <f t="shared" si="740"/>
        <v>3.0376686474499666</v>
      </c>
      <c r="X649" s="440">
        <f t="shared" si="740"/>
        <v>8.3941589413515167</v>
      </c>
      <c r="Y649" s="443">
        <f t="shared" si="740"/>
        <v>20.334591938301106</v>
      </c>
      <c r="Z649" s="439">
        <f t="shared" si="740"/>
        <v>20.270243212639436</v>
      </c>
      <c r="AA649" s="439">
        <f t="shared" si="740"/>
        <v>20.274552391089781</v>
      </c>
      <c r="AB649" s="439">
        <f t="shared" si="740"/>
        <v>20.161645007083919</v>
      </c>
      <c r="AC649" s="439">
        <f t="shared" si="740"/>
        <v>20.918322148504764</v>
      </c>
      <c r="AD649" s="440">
        <f t="shared" si="740"/>
        <v>31.087805901702893</v>
      </c>
      <c r="AE649" s="443">
        <f t="shared" si="733"/>
        <v>31.773654781587197</v>
      </c>
      <c r="AF649" s="439">
        <f t="shared" si="733"/>
        <v>32.21822772256963</v>
      </c>
      <c r="AG649" s="439">
        <f t="shared" si="733"/>
        <v>31.546639464388758</v>
      </c>
      <c r="AH649" s="439">
        <f t="shared" si="733"/>
        <v>30.910218607546895</v>
      </c>
      <c r="AI649" s="440">
        <f t="shared" si="733"/>
        <v>30.550864041580009</v>
      </c>
      <c r="AJ649" s="443">
        <f t="shared" si="734"/>
        <v>29.802909804759114</v>
      </c>
      <c r="AK649" s="439">
        <f t="shared" si="735"/>
        <v>30.588390069376374</v>
      </c>
      <c r="AL649" s="439">
        <f t="shared" si="736"/>
        <v>33.079851702547536</v>
      </c>
      <c r="AM649" s="439">
        <f t="shared" si="737"/>
        <v>32.455441859695561</v>
      </c>
      <c r="AN649" s="440">
        <f t="shared" si="738"/>
        <v>31.801468342783178</v>
      </c>
    </row>
    <row r="650" spans="1:40" outlineLevel="2">
      <c r="A650" s="882">
        <f>ROW()</f>
        <v>650</v>
      </c>
      <c r="B650" s="453"/>
      <c r="D650" s="452" t="s">
        <v>34</v>
      </c>
      <c r="H650" s="458"/>
      <c r="I650" s="458"/>
      <c r="J650" s="443">
        <f t="shared" si="730"/>
        <v>0</v>
      </c>
      <c r="K650" s="439">
        <f t="shared" si="730"/>
        <v>21.726293291748437</v>
      </c>
      <c r="L650" s="439">
        <f t="shared" si="730"/>
        <v>38.11649819939106</v>
      </c>
      <c r="M650" s="439">
        <f t="shared" si="730"/>
        <v>68.095409384918213</v>
      </c>
      <c r="N650" s="439">
        <f t="shared" si="730"/>
        <v>95.766081397943637</v>
      </c>
      <c r="O650" s="443">
        <f>N758</f>
        <v>119.63263457690417</v>
      </c>
      <c r="P650" s="439">
        <f t="shared" si="731"/>
        <v>141.22964663390829</v>
      </c>
      <c r="Q650" s="439">
        <f t="shared" si="731"/>
        <v>166.27267793764403</v>
      </c>
      <c r="R650" s="439">
        <f t="shared" si="731"/>
        <v>186.44481988254327</v>
      </c>
      <c r="S650" s="440">
        <f t="shared" si="731"/>
        <v>203.14255166416717</v>
      </c>
      <c r="T650" s="439">
        <f t="shared" ref="T650:AD650" si="741">S758</f>
        <v>220.63641998900783</v>
      </c>
      <c r="U650" s="439">
        <f t="shared" si="741"/>
        <v>227.56219501585468</v>
      </c>
      <c r="V650" s="439">
        <f t="shared" si="741"/>
        <v>243.12420364513571</v>
      </c>
      <c r="W650" s="439">
        <f t="shared" si="741"/>
        <v>254.56858095781166</v>
      </c>
      <c r="X650" s="440">
        <f t="shared" si="741"/>
        <v>267.58676529371178</v>
      </c>
      <c r="Y650" s="443">
        <f t="shared" si="741"/>
        <v>291.01174955549152</v>
      </c>
      <c r="Z650" s="439">
        <f t="shared" si="741"/>
        <v>304.2306783415882</v>
      </c>
      <c r="AA650" s="439">
        <f t="shared" si="741"/>
        <v>322.72974590180689</v>
      </c>
      <c r="AB650" s="439">
        <f t="shared" si="741"/>
        <v>339.93046029439489</v>
      </c>
      <c r="AC650" s="439">
        <f t="shared" si="741"/>
        <v>353.41635073563344</v>
      </c>
      <c r="AD650" s="440">
        <f t="shared" si="741"/>
        <v>363.14526337574227</v>
      </c>
      <c r="AE650" s="443">
        <f t="shared" si="733"/>
        <v>373.82580310134733</v>
      </c>
      <c r="AF650" s="439">
        <f t="shared" si="733"/>
        <v>375.52263433427186</v>
      </c>
      <c r="AG650" s="439">
        <f t="shared" si="733"/>
        <v>378.53318402737824</v>
      </c>
      <c r="AH650" s="439">
        <f t="shared" si="733"/>
        <v>380.12258670289373</v>
      </c>
      <c r="AI650" s="440">
        <f t="shared" si="733"/>
        <v>382.73767400088354</v>
      </c>
      <c r="AJ650" s="443">
        <f t="shared" si="734"/>
        <v>381.578681210318</v>
      </c>
      <c r="AK650" s="439">
        <f t="shared" si="735"/>
        <v>386.35152037050153</v>
      </c>
      <c r="AL650" s="439">
        <f t="shared" si="736"/>
        <v>392.76350838015179</v>
      </c>
      <c r="AM650" s="439">
        <f t="shared" si="737"/>
        <v>399.6141362143872</v>
      </c>
      <c r="AN650" s="440">
        <f t="shared" si="738"/>
        <v>407.64320964392766</v>
      </c>
    </row>
    <row r="651" spans="1:40" outlineLevel="2">
      <c r="A651" s="882">
        <f>ROW()</f>
        <v>651</v>
      </c>
      <c r="B651" s="453"/>
      <c r="D651" s="452" t="s">
        <v>35</v>
      </c>
      <c r="H651" s="458"/>
      <c r="I651" s="458"/>
      <c r="J651" s="443">
        <f t="shared" si="730"/>
        <v>0</v>
      </c>
      <c r="K651" s="439">
        <f t="shared" si="730"/>
        <v>0.8927220876132822</v>
      </c>
      <c r="L651" s="439">
        <f t="shared" si="730"/>
        <v>-0.75781869360927301</v>
      </c>
      <c r="M651" s="439">
        <f t="shared" si="730"/>
        <v>-3.2276013835251662</v>
      </c>
      <c r="N651" s="439">
        <f t="shared" si="730"/>
        <v>-5.8217854698810063</v>
      </c>
      <c r="O651" s="334">
        <v>0</v>
      </c>
      <c r="P651" s="439">
        <f t="shared" si="731"/>
        <v>0</v>
      </c>
      <c r="Q651" s="439">
        <f t="shared" si="731"/>
        <v>-6.2547121528021637E-16</v>
      </c>
      <c r="R651" s="439">
        <f t="shared" si="731"/>
        <v>-6.2547121528021637E-16</v>
      </c>
      <c r="S651" s="440">
        <f t="shared" si="731"/>
        <v>-6.2547121528021637E-16</v>
      </c>
      <c r="T651" s="439">
        <f t="shared" ref="T651:AD651" si="742">S759</f>
        <v>0</v>
      </c>
      <c r="U651" s="439">
        <f t="shared" si="742"/>
        <v>5.1278474836349105E-15</v>
      </c>
      <c r="V651" s="439">
        <f t="shared" si="742"/>
        <v>0.94210946165568399</v>
      </c>
      <c r="W651" s="439">
        <f t="shared" si="742"/>
        <v>2.3951104201835851</v>
      </c>
      <c r="X651" s="440">
        <f t="shared" si="742"/>
        <v>7.5736594546769167</v>
      </c>
      <c r="Y651" s="443">
        <f t="shared" si="742"/>
        <v>14.046870583549861</v>
      </c>
      <c r="Z651" s="439">
        <f t="shared" si="742"/>
        <v>13.711682418284679</v>
      </c>
      <c r="AA651" s="439">
        <f t="shared" si="742"/>
        <v>13.597099846869057</v>
      </c>
      <c r="AB651" s="439">
        <f t="shared" si="742"/>
        <v>12.85611022369565</v>
      </c>
      <c r="AC651" s="439">
        <f t="shared" si="742"/>
        <v>12.153600093972235</v>
      </c>
      <c r="AD651" s="440">
        <f t="shared" si="742"/>
        <v>11.928463147079212</v>
      </c>
      <c r="AE651" s="443">
        <f t="shared" si="733"/>
        <v>10.404299051365516</v>
      </c>
      <c r="AF651" s="439">
        <f t="shared" si="733"/>
        <v>9.2788702724376453</v>
      </c>
      <c r="AG651" s="439">
        <f t="shared" si="733"/>
        <v>7.9183179088043332</v>
      </c>
      <c r="AH651" s="439">
        <f t="shared" si="733"/>
        <v>6.6737613540094367</v>
      </c>
      <c r="AI651" s="440">
        <f t="shared" si="733"/>
        <v>5.4878261066858727</v>
      </c>
      <c r="AJ651" s="443">
        <f t="shared" si="734"/>
        <v>5.348319580662567</v>
      </c>
      <c r="AK651" s="439">
        <f t="shared" si="735"/>
        <v>5.3457952992859274</v>
      </c>
      <c r="AL651" s="439">
        <f t="shared" si="736"/>
        <v>5.2631074655519434</v>
      </c>
      <c r="AM651" s="439">
        <f t="shared" si="737"/>
        <v>5.1564138779970881</v>
      </c>
      <c r="AN651" s="440">
        <f t="shared" si="738"/>
        <v>5.0720757799227787</v>
      </c>
    </row>
    <row r="652" spans="1:40" outlineLevel="2">
      <c r="A652" s="882">
        <f>ROW()</f>
        <v>652</v>
      </c>
      <c r="B652" s="453"/>
      <c r="D652" s="452" t="s">
        <v>302</v>
      </c>
      <c r="H652" s="458"/>
      <c r="I652" s="458"/>
      <c r="J652" s="443">
        <f t="shared" si="730"/>
        <v>0</v>
      </c>
      <c r="K652" s="439">
        <f t="shared" si="730"/>
        <v>0</v>
      </c>
      <c r="L652" s="439">
        <f t="shared" si="730"/>
        <v>0</v>
      </c>
      <c r="M652" s="439">
        <f t="shared" si="730"/>
        <v>0</v>
      </c>
      <c r="N652" s="439">
        <f t="shared" si="730"/>
        <v>0</v>
      </c>
      <c r="O652" s="443">
        <f t="shared" ref="O652" si="743">N760</f>
        <v>0</v>
      </c>
      <c r="P652" s="439">
        <f t="shared" si="731"/>
        <v>0</v>
      </c>
      <c r="Q652" s="439">
        <f t="shared" si="731"/>
        <v>0</v>
      </c>
      <c r="R652" s="439">
        <f t="shared" si="731"/>
        <v>0</v>
      </c>
      <c r="S652" s="440">
        <f t="shared" si="731"/>
        <v>0</v>
      </c>
      <c r="T652" s="439">
        <f t="shared" ref="T652" si="744">S760</f>
        <v>0</v>
      </c>
      <c r="U652" s="439">
        <f t="shared" ref="U652" si="745">T760</f>
        <v>0</v>
      </c>
      <c r="V652" s="439">
        <f t="shared" ref="V652" si="746">U760</f>
        <v>0</v>
      </c>
      <c r="W652" s="439">
        <f t="shared" ref="W652" si="747">V760</f>
        <v>0</v>
      </c>
      <c r="X652" s="440">
        <f t="shared" ref="X652" si="748">W760</f>
        <v>0</v>
      </c>
      <c r="Y652" s="443">
        <f t="shared" ref="Y652" si="749">X760</f>
        <v>0</v>
      </c>
      <c r="Z652" s="439">
        <f t="shared" ref="Z652" si="750">Y760</f>
        <v>1.809195340112115</v>
      </c>
      <c r="AA652" s="439">
        <f t="shared" ref="AA652" si="751">Z760</f>
        <v>2.9602149655001431</v>
      </c>
      <c r="AB652" s="439">
        <f t="shared" ref="AB652" si="752">AA760</f>
        <v>4.4219452777502806</v>
      </c>
      <c r="AC652" s="439">
        <f t="shared" ref="AC652" si="753">AB760</f>
        <v>5.3213283223891841</v>
      </c>
      <c r="AD652" s="440">
        <f t="shared" ref="AD652" si="754">AC760</f>
        <v>7.0601002738109813</v>
      </c>
      <c r="AE652" s="443">
        <f t="shared" si="733"/>
        <v>6.8413552899992434</v>
      </c>
      <c r="AF652" s="439">
        <f t="shared" si="733"/>
        <v>9.6562454003625788</v>
      </c>
      <c r="AG652" s="439">
        <f t="shared" si="733"/>
        <v>10.144434811738972</v>
      </c>
      <c r="AH652" s="439">
        <f t="shared" si="733"/>
        <v>9.3196518301726599</v>
      </c>
      <c r="AI652" s="440">
        <f t="shared" si="733"/>
        <v>8.2088812541515388</v>
      </c>
      <c r="AJ652" s="443">
        <f t="shared" si="734"/>
        <v>8.5360141125923459</v>
      </c>
      <c r="AK652" s="439">
        <f t="shared" si="735"/>
        <v>10.420405182148809</v>
      </c>
      <c r="AL652" s="439">
        <f t="shared" si="736"/>
        <v>10.847833505161407</v>
      </c>
      <c r="AM652" s="439">
        <f t="shared" si="737"/>
        <v>10.45884539811134</v>
      </c>
      <c r="AN652" s="440">
        <f t="shared" si="738"/>
        <v>11.113239877582352</v>
      </c>
    </row>
    <row r="653" spans="1:40" outlineLevel="2">
      <c r="A653" s="882">
        <f>ROW()</f>
        <v>653</v>
      </c>
      <c r="B653" s="453"/>
      <c r="D653" s="452" t="s">
        <v>36</v>
      </c>
      <c r="H653" s="458"/>
      <c r="I653" s="458"/>
      <c r="J653" s="443">
        <f t="shared" ref="J653:AD653" si="755">I761</f>
        <v>0</v>
      </c>
      <c r="K653" s="439">
        <f t="shared" si="755"/>
        <v>5.9481067960211353</v>
      </c>
      <c r="L653" s="439">
        <f t="shared" si="755"/>
        <v>7.0669522995417333</v>
      </c>
      <c r="M653" s="439">
        <f t="shared" si="755"/>
        <v>7.697460510568936</v>
      </c>
      <c r="N653" s="439">
        <f t="shared" si="755"/>
        <v>8.2789716803272704</v>
      </c>
      <c r="O653" s="443">
        <f t="shared" si="755"/>
        <v>9.9261731718104294</v>
      </c>
      <c r="P653" s="439">
        <f t="shared" si="755"/>
        <v>8.542450052107359</v>
      </c>
      <c r="Q653" s="439">
        <f t="shared" si="755"/>
        <v>5.4583968883919347</v>
      </c>
      <c r="R653" s="439">
        <f t="shared" si="755"/>
        <v>1.4204060558641931</v>
      </c>
      <c r="S653" s="440">
        <f t="shared" si="755"/>
        <v>0.33764961819697525</v>
      </c>
      <c r="T653" s="439">
        <f t="shared" si="755"/>
        <v>5.3172746740507346</v>
      </c>
      <c r="U653" s="439">
        <f t="shared" si="755"/>
        <v>7.1485605565373254</v>
      </c>
      <c r="V653" s="439">
        <f t="shared" si="755"/>
        <v>10.617407297897875</v>
      </c>
      <c r="W653" s="439">
        <f t="shared" si="755"/>
        <v>11.412805578376391</v>
      </c>
      <c r="X653" s="440">
        <f t="shared" si="755"/>
        <v>13.707046928717681</v>
      </c>
      <c r="Y653" s="443">
        <f t="shared" si="755"/>
        <v>12.350942437465367</v>
      </c>
      <c r="Z653" s="439">
        <f t="shared" si="755"/>
        <v>17.570656958343974</v>
      </c>
      <c r="AA653" s="439">
        <f t="shared" si="755"/>
        <v>16.561763290285928</v>
      </c>
      <c r="AB653" s="439">
        <f t="shared" si="755"/>
        <v>21.591395789813753</v>
      </c>
      <c r="AC653" s="439">
        <f t="shared" si="755"/>
        <v>24.1318864829707</v>
      </c>
      <c r="AD653" s="440">
        <f t="shared" si="755"/>
        <v>19.596107442493441</v>
      </c>
      <c r="AE653" s="443">
        <f t="shared" si="733"/>
        <v>13.121377947750128</v>
      </c>
      <c r="AF653" s="439">
        <f t="shared" si="733"/>
        <v>13.075130990071443</v>
      </c>
      <c r="AG653" s="439">
        <f t="shared" si="733"/>
        <v>13.00813481189938</v>
      </c>
      <c r="AH653" s="439">
        <f t="shared" si="733"/>
        <v>13.428776985645937</v>
      </c>
      <c r="AI653" s="440">
        <f t="shared" si="733"/>
        <v>14.388748294525929</v>
      </c>
      <c r="AJ653" s="443">
        <f t="shared" si="734"/>
        <v>12.753560711265589</v>
      </c>
      <c r="AK653" s="439">
        <f t="shared" si="735"/>
        <v>29.983320416539875</v>
      </c>
      <c r="AL653" s="439">
        <f t="shared" si="736"/>
        <v>46.226120937122985</v>
      </c>
      <c r="AM653" s="439">
        <f t="shared" si="737"/>
        <v>41.940403827441536</v>
      </c>
      <c r="AN653" s="440">
        <f t="shared" si="738"/>
        <v>33.417012804851026</v>
      </c>
    </row>
    <row r="654" spans="1:40" outlineLevel="2">
      <c r="A654" s="882">
        <f>ROW()</f>
        <v>654</v>
      </c>
      <c r="B654" s="453"/>
      <c r="D654" s="452" t="s">
        <v>583</v>
      </c>
      <c r="H654" s="458"/>
      <c r="I654" s="458"/>
      <c r="J654" s="443">
        <f t="shared" ref="J654" si="756">I762</f>
        <v>0</v>
      </c>
      <c r="K654" s="439">
        <f t="shared" ref="K654" si="757">J762</f>
        <v>0</v>
      </c>
      <c r="L654" s="439">
        <f t="shared" ref="L654" si="758">K762</f>
        <v>0</v>
      </c>
      <c r="M654" s="439">
        <f t="shared" ref="M654" si="759">L762</f>
        <v>0</v>
      </c>
      <c r="N654" s="439">
        <f t="shared" ref="N654" si="760">M762</f>
        <v>0</v>
      </c>
      <c r="O654" s="443">
        <f t="shared" ref="O654" si="761">N762</f>
        <v>0</v>
      </c>
      <c r="P654" s="439">
        <f t="shared" ref="P654" si="762">O762</f>
        <v>0</v>
      </c>
      <c r="Q654" s="439">
        <f t="shared" ref="Q654" si="763">P762</f>
        <v>0</v>
      </c>
      <c r="R654" s="439">
        <f t="shared" ref="R654" si="764">Q762</f>
        <v>0</v>
      </c>
      <c r="S654" s="440">
        <f t="shared" ref="S654" si="765">R762</f>
        <v>0</v>
      </c>
      <c r="T654" s="439">
        <f t="shared" ref="T654" si="766">S762</f>
        <v>0</v>
      </c>
      <c r="U654" s="439">
        <f t="shared" ref="U654" si="767">T762</f>
        <v>0</v>
      </c>
      <c r="V654" s="439">
        <f t="shared" ref="V654" si="768">U762</f>
        <v>0</v>
      </c>
      <c r="W654" s="439">
        <f t="shared" ref="W654" si="769">V762</f>
        <v>0</v>
      </c>
      <c r="X654" s="440">
        <f t="shared" ref="X654" si="770">W762</f>
        <v>0</v>
      </c>
      <c r="Y654" s="443">
        <f t="shared" ref="Y654" si="771">X762</f>
        <v>0</v>
      </c>
      <c r="Z654" s="439">
        <f t="shared" ref="Z654" si="772">Y762</f>
        <v>0</v>
      </c>
      <c r="AA654" s="439">
        <f t="shared" ref="AA654" si="773">Z762</f>
        <v>0</v>
      </c>
      <c r="AB654" s="439">
        <f t="shared" ref="AB654" si="774">AA762</f>
        <v>0</v>
      </c>
      <c r="AC654" s="439">
        <f t="shared" ref="AC654" si="775">AB762</f>
        <v>0</v>
      </c>
      <c r="AD654" s="440">
        <f t="shared" ref="AD654" si="776">AC762</f>
        <v>0.94950524895473587</v>
      </c>
      <c r="AE654" s="443">
        <f t="shared" ref="AE654:AN654" si="777">AD762</f>
        <v>2.0424834812961037</v>
      </c>
      <c r="AF654" s="439">
        <f t="shared" si="777"/>
        <v>2.6815018780470639</v>
      </c>
      <c r="AG654" s="439">
        <f t="shared" si="777"/>
        <v>3.4293423816105273</v>
      </c>
      <c r="AH654" s="439">
        <f t="shared" si="777"/>
        <v>3.7921553509728394</v>
      </c>
      <c r="AI654" s="440">
        <f t="shared" si="777"/>
        <v>3.8140723583796166</v>
      </c>
      <c r="AJ654" s="443">
        <f t="shared" si="777"/>
        <v>3.4265244723915695</v>
      </c>
      <c r="AK654" s="439">
        <f t="shared" si="777"/>
        <v>3.9882046572465804</v>
      </c>
      <c r="AL654" s="439">
        <f t="shared" si="777"/>
        <v>6.3810546328236484</v>
      </c>
      <c r="AM654" s="439">
        <f t="shared" si="777"/>
        <v>7.0688829274760074</v>
      </c>
      <c r="AN654" s="440">
        <f t="shared" si="777"/>
        <v>7.5322195377819838</v>
      </c>
    </row>
    <row r="655" spans="1:40" outlineLevel="2">
      <c r="A655" s="882">
        <f>ROW()</f>
        <v>655</v>
      </c>
      <c r="B655" s="453"/>
      <c r="D655" s="452" t="s">
        <v>81</v>
      </c>
      <c r="H655" s="458"/>
      <c r="I655" s="458"/>
      <c r="J655" s="443">
        <f t="shared" ref="J655:AD656" si="778">I763</f>
        <v>0</v>
      </c>
      <c r="K655" s="439">
        <f t="shared" si="778"/>
        <v>2.0301247106016145E-4</v>
      </c>
      <c r="L655" s="439">
        <f t="shared" si="778"/>
        <v>7.6856931898394007E-3</v>
      </c>
      <c r="M655" s="439">
        <f t="shared" si="778"/>
        <v>3.0059502612202262</v>
      </c>
      <c r="N655" s="439">
        <f t="shared" si="778"/>
        <v>8.2433201729821413</v>
      </c>
      <c r="O655" s="443">
        <f t="shared" si="778"/>
        <v>19.933664196261038</v>
      </c>
      <c r="P655" s="439">
        <f t="shared" si="778"/>
        <v>15.946931357008831</v>
      </c>
      <c r="Q655" s="439">
        <f t="shared" si="778"/>
        <v>11.960198517756623</v>
      </c>
      <c r="R655" s="439">
        <f t="shared" si="778"/>
        <v>7.9734656785044162</v>
      </c>
      <c r="S655" s="440">
        <f t="shared" si="778"/>
        <v>3.986732839252209</v>
      </c>
      <c r="T655" s="439">
        <f t="shared" si="778"/>
        <v>2.2232649748987754E-15</v>
      </c>
      <c r="U655" s="439">
        <f t="shared" si="778"/>
        <v>2.2232649748987754E-15</v>
      </c>
      <c r="V655" s="439">
        <f t="shared" si="778"/>
        <v>2.2232649748987754E-15</v>
      </c>
      <c r="W655" s="439">
        <f t="shared" si="778"/>
        <v>2.2232649748987754E-15</v>
      </c>
      <c r="X655" s="440">
        <f t="shared" si="778"/>
        <v>2.2232649748987754E-15</v>
      </c>
      <c r="Y655" s="443">
        <f t="shared" si="778"/>
        <v>2.2232649748987754E-15</v>
      </c>
      <c r="Z655" s="439">
        <f t="shared" si="778"/>
        <v>2.2232649748987754E-15</v>
      </c>
      <c r="AA655" s="439">
        <f t="shared" si="778"/>
        <v>2.2232649748987754E-15</v>
      </c>
      <c r="AB655" s="439">
        <f t="shared" si="778"/>
        <v>2.2232649748987754E-15</v>
      </c>
      <c r="AC655" s="439">
        <f t="shared" si="778"/>
        <v>2.2232649748987754E-15</v>
      </c>
      <c r="AD655" s="440">
        <f t="shared" si="778"/>
        <v>2.2232649748987754E-15</v>
      </c>
      <c r="AE655" s="443">
        <f t="shared" ref="AE655:AE657" si="779">AD763</f>
        <v>2.2232649748987754E-15</v>
      </c>
      <c r="AF655" s="439">
        <f t="shared" ref="AF655:AF657" si="780">AE763</f>
        <v>2.2232649748987754E-15</v>
      </c>
      <c r="AG655" s="439">
        <f t="shared" ref="AG655:AG657" si="781">AF763</f>
        <v>2.2232649748987754E-15</v>
      </c>
      <c r="AH655" s="439">
        <f t="shared" ref="AH655:AH657" si="782">AG763</f>
        <v>2.2232649748987754E-15</v>
      </c>
      <c r="AI655" s="440">
        <f t="shared" ref="AI655:AI657" si="783">AH763</f>
        <v>2.2232649748987754E-15</v>
      </c>
      <c r="AJ655" s="443">
        <f t="shared" ref="AJ655:AJ657" si="784">AI763</f>
        <v>2.2232649748987754E-15</v>
      </c>
      <c r="AK655" s="439">
        <f t="shared" ref="AK655:AK657" si="785">AJ763</f>
        <v>1.1130283977464628E-15</v>
      </c>
      <c r="AL655" s="439">
        <f t="shared" ref="AL655:AL657" si="786">AK763</f>
        <v>1.1130283977464628E-15</v>
      </c>
      <c r="AM655" s="439">
        <f t="shared" ref="AM655:AM657" si="787">AL763</f>
        <v>1.1130283977464628E-15</v>
      </c>
      <c r="AN655" s="440">
        <f t="shared" ref="AN655:AN657" si="788">AM763</f>
        <v>1.1130283977464628E-15</v>
      </c>
    </row>
    <row r="656" spans="1:40" outlineLevel="2">
      <c r="A656" s="882">
        <f>ROW()</f>
        <v>656</v>
      </c>
      <c r="B656" s="453"/>
      <c r="D656" s="452" t="s">
        <v>28</v>
      </c>
      <c r="H656" s="458"/>
      <c r="I656" s="458"/>
      <c r="J656" s="443">
        <f t="shared" si="778"/>
        <v>0</v>
      </c>
      <c r="K656" s="439">
        <f t="shared" si="778"/>
        <v>0.44676715078364304</v>
      </c>
      <c r="L656" s="439">
        <f t="shared" si="778"/>
        <v>0.77820910845504776</v>
      </c>
      <c r="M656" s="439">
        <f t="shared" si="778"/>
        <v>0.77820910845504776</v>
      </c>
      <c r="N656" s="439">
        <f t="shared" si="778"/>
        <v>0.77820910845504776</v>
      </c>
      <c r="O656" s="443">
        <f t="shared" si="778"/>
        <v>0.77820910845504776</v>
      </c>
      <c r="P656" s="439">
        <f t="shared" si="778"/>
        <v>0.77820910845504776</v>
      </c>
      <c r="Q656" s="439">
        <f t="shared" si="778"/>
        <v>0.77820910845504776</v>
      </c>
      <c r="R656" s="439">
        <f t="shared" si="778"/>
        <v>0.77820910845504776</v>
      </c>
      <c r="S656" s="440">
        <f t="shared" si="778"/>
        <v>0.77820910845504776</v>
      </c>
      <c r="T656" s="439">
        <f t="shared" si="778"/>
        <v>0.77820910845504776</v>
      </c>
      <c r="U656" s="439">
        <f t="shared" si="778"/>
        <v>0.77820910845504776</v>
      </c>
      <c r="V656" s="439">
        <f t="shared" si="778"/>
        <v>0.77820910845504776</v>
      </c>
      <c r="W656" s="439">
        <f t="shared" si="778"/>
        <v>0.77820910845504776</v>
      </c>
      <c r="X656" s="440">
        <f t="shared" si="778"/>
        <v>0.77820910845504776</v>
      </c>
      <c r="Y656" s="443">
        <f t="shared" si="778"/>
        <v>0.77820910845504776</v>
      </c>
      <c r="Z656" s="439">
        <f t="shared" si="778"/>
        <v>0.77820910845504776</v>
      </c>
      <c r="AA656" s="439">
        <f t="shared" si="778"/>
        <v>1.8077478538425016</v>
      </c>
      <c r="AB656" s="439">
        <f t="shared" si="778"/>
        <v>4.5932732464606829</v>
      </c>
      <c r="AC656" s="439">
        <f t="shared" si="778"/>
        <v>5.0899636767729044</v>
      </c>
      <c r="AD656" s="440">
        <f t="shared" si="778"/>
        <v>5.0979643409183906</v>
      </c>
      <c r="AE656" s="443">
        <f t="shared" si="779"/>
        <v>7.4969226447393176</v>
      </c>
      <c r="AF656" s="439">
        <f t="shared" si="780"/>
        <v>7.4969226447393176</v>
      </c>
      <c r="AG656" s="439">
        <f t="shared" si="781"/>
        <v>7.4969226447393176</v>
      </c>
      <c r="AH656" s="439">
        <f t="shared" si="782"/>
        <v>7.4969226447393176</v>
      </c>
      <c r="AI656" s="440">
        <f t="shared" si="783"/>
        <v>7.4969226447393176</v>
      </c>
      <c r="AJ656" s="443">
        <f t="shared" si="784"/>
        <v>7.4969226447393176</v>
      </c>
      <c r="AK656" s="439">
        <f t="shared" si="785"/>
        <v>7.4969226447393176</v>
      </c>
      <c r="AL656" s="439">
        <f t="shared" si="786"/>
        <v>7.4969226447393176</v>
      </c>
      <c r="AM656" s="439">
        <f t="shared" si="787"/>
        <v>7.4969226447393176</v>
      </c>
      <c r="AN656" s="440">
        <f t="shared" si="788"/>
        <v>7.4969226447393176</v>
      </c>
    </row>
    <row r="657" spans="1:40" outlineLevel="2">
      <c r="A657" s="882">
        <f>ROW()</f>
        <v>657</v>
      </c>
      <c r="B657" s="453"/>
      <c r="D657" s="456" t="s">
        <v>443</v>
      </c>
      <c r="E657" s="456"/>
      <c r="F657" s="456"/>
      <c r="G657" s="456"/>
      <c r="H657" s="460"/>
      <c r="I657" s="460"/>
      <c r="J657" s="462">
        <f t="shared" ref="J657:Y657" si="789">I765</f>
        <v>0</v>
      </c>
      <c r="K657" s="441">
        <f t="shared" si="789"/>
        <v>0</v>
      </c>
      <c r="L657" s="441">
        <f t="shared" si="789"/>
        <v>0</v>
      </c>
      <c r="M657" s="441">
        <f t="shared" si="789"/>
        <v>0</v>
      </c>
      <c r="N657" s="441">
        <f t="shared" si="789"/>
        <v>0</v>
      </c>
      <c r="O657" s="462">
        <f t="shared" si="789"/>
        <v>0</v>
      </c>
      <c r="P657" s="441">
        <f t="shared" si="789"/>
        <v>0</v>
      </c>
      <c r="Q657" s="441">
        <f t="shared" si="789"/>
        <v>0</v>
      </c>
      <c r="R657" s="441">
        <f t="shared" si="789"/>
        <v>0</v>
      </c>
      <c r="S657" s="442">
        <f t="shared" si="789"/>
        <v>0</v>
      </c>
      <c r="T657" s="441">
        <f t="shared" si="789"/>
        <v>0</v>
      </c>
      <c r="U657" s="441">
        <f t="shared" si="789"/>
        <v>0</v>
      </c>
      <c r="V657" s="441">
        <f t="shared" si="789"/>
        <v>0</v>
      </c>
      <c r="W657" s="441">
        <f t="shared" si="789"/>
        <v>0</v>
      </c>
      <c r="X657" s="442">
        <f t="shared" si="789"/>
        <v>0</v>
      </c>
      <c r="Y657" s="462">
        <f t="shared" si="789"/>
        <v>0</v>
      </c>
      <c r="Z657" s="441">
        <f t="shared" ref="Z657:AD657" si="790">Y765</f>
        <v>0</v>
      </c>
      <c r="AA657" s="441">
        <f t="shared" si="790"/>
        <v>0</v>
      </c>
      <c r="AB657" s="441">
        <f t="shared" si="790"/>
        <v>0</v>
      </c>
      <c r="AC657" s="441">
        <f t="shared" si="790"/>
        <v>0</v>
      </c>
      <c r="AD657" s="442">
        <f t="shared" si="790"/>
        <v>0.33433709981011112</v>
      </c>
      <c r="AE657" s="462">
        <f t="shared" si="779"/>
        <v>1.1243602447556214</v>
      </c>
      <c r="AF657" s="441">
        <f t="shared" si="780"/>
        <v>1.1072462767305384</v>
      </c>
      <c r="AG657" s="441">
        <f t="shared" si="781"/>
        <v>1.0901323087054555</v>
      </c>
      <c r="AH657" s="441">
        <f t="shared" si="782"/>
        <v>1.0730183406803726</v>
      </c>
      <c r="AI657" s="442">
        <f t="shared" si="783"/>
        <v>1.0559043726552897</v>
      </c>
      <c r="AJ657" s="462">
        <f t="shared" si="784"/>
        <v>1.0387904046302068</v>
      </c>
      <c r="AK657" s="441">
        <f t="shared" si="785"/>
        <v>1.021633659356223</v>
      </c>
      <c r="AL657" s="441">
        <f t="shared" si="786"/>
        <v>1.0044769140822392</v>
      </c>
      <c r="AM657" s="441">
        <f t="shared" si="787"/>
        <v>0.98732016880825546</v>
      </c>
      <c r="AN657" s="442">
        <f t="shared" si="788"/>
        <v>0.97016342353427176</v>
      </c>
    </row>
    <row r="658" spans="1:40" outlineLevel="2">
      <c r="A658" s="882">
        <f>ROW()</f>
        <v>658</v>
      </c>
      <c r="B658" s="453"/>
      <c r="D658" s="452" t="s">
        <v>24</v>
      </c>
      <c r="H658" s="458"/>
      <c r="I658" s="458"/>
      <c r="J658" s="443">
        <f t="shared" ref="J658:AN658" si="791">SUM(J642:J657)</f>
        <v>0</v>
      </c>
      <c r="K658" s="439">
        <f t="shared" si="791"/>
        <v>44.078833902071814</v>
      </c>
      <c r="L658" s="439">
        <f t="shared" si="791"/>
        <v>71.627222190919781</v>
      </c>
      <c r="M658" s="439">
        <f t="shared" si="791"/>
        <v>109.29452932652666</v>
      </c>
      <c r="N658" s="439">
        <f t="shared" si="791"/>
        <v>150.61462163984717</v>
      </c>
      <c r="O658" s="443">
        <f t="shared" si="791"/>
        <v>208.53124598387728</v>
      </c>
      <c r="P658" s="439">
        <f t="shared" si="791"/>
        <v>236.0532043954363</v>
      </c>
      <c r="Q658" s="439">
        <f t="shared" si="791"/>
        <v>269.07801115477054</v>
      </c>
      <c r="R658" s="439">
        <f t="shared" si="791"/>
        <v>302.11202205149976</v>
      </c>
      <c r="S658" s="440">
        <f t="shared" si="791"/>
        <v>334.10664370126341</v>
      </c>
      <c r="T658" s="439">
        <f t="shared" si="791"/>
        <v>383.62644669370047</v>
      </c>
      <c r="U658" s="439">
        <f t="shared" si="791"/>
        <v>411.99151549572053</v>
      </c>
      <c r="V658" s="439">
        <f t="shared" si="791"/>
        <v>449.00607861092942</v>
      </c>
      <c r="W658" s="439">
        <f t="shared" si="791"/>
        <v>479.46265897224362</v>
      </c>
      <c r="X658" s="440">
        <f t="shared" si="791"/>
        <v>559.03587114761194</v>
      </c>
      <c r="Y658" s="443">
        <f t="shared" si="791"/>
        <v>624.07224696957155</v>
      </c>
      <c r="Z658" s="439">
        <f t="shared" si="791"/>
        <v>661.55047758389662</v>
      </c>
      <c r="AA658" s="439">
        <f t="shared" si="791"/>
        <v>718.95598328659321</v>
      </c>
      <c r="AB658" s="439">
        <f t="shared" si="791"/>
        <v>783.46588755944686</v>
      </c>
      <c r="AC658" s="439">
        <f t="shared" si="791"/>
        <v>844.130286202153</v>
      </c>
      <c r="AD658" s="440">
        <f t="shared" si="791"/>
        <v>902.67163268993249</v>
      </c>
      <c r="AE658" s="443">
        <f t="shared" si="791"/>
        <v>936.76306706342712</v>
      </c>
      <c r="AF658" s="439">
        <f t="shared" si="791"/>
        <v>970.60607037963871</v>
      </c>
      <c r="AG658" s="439">
        <f t="shared" si="791"/>
        <v>1005.8780810382468</v>
      </c>
      <c r="AH658" s="439">
        <f t="shared" si="791"/>
        <v>1040.050973206869</v>
      </c>
      <c r="AI658" s="440">
        <f t="shared" si="791"/>
        <v>1070.2092017844611</v>
      </c>
      <c r="AJ658" s="443">
        <f t="shared" si="791"/>
        <v>1094.4473363250381</v>
      </c>
      <c r="AK658" s="439">
        <f t="shared" si="791"/>
        <v>1153.0393669593514</v>
      </c>
      <c r="AL658" s="439">
        <f t="shared" si="791"/>
        <v>1212.23653475789</v>
      </c>
      <c r="AM658" s="439">
        <f t="shared" si="791"/>
        <v>1250.504718309523</v>
      </c>
      <c r="AN658" s="440">
        <f t="shared" si="791"/>
        <v>1283.1107487472443</v>
      </c>
    </row>
    <row r="659" spans="1:40" outlineLevel="1">
      <c r="A659" s="732" t="s">
        <v>59</v>
      </c>
      <c r="B659" s="733"/>
      <c r="C659" s="881"/>
      <c r="D659" s="733"/>
      <c r="E659" s="733"/>
      <c r="F659" s="733"/>
      <c r="G659" s="730"/>
      <c r="H659" s="733"/>
      <c r="I659" s="730"/>
      <c r="J659" s="729"/>
      <c r="K659" s="730"/>
      <c r="L659" s="730"/>
      <c r="M659" s="730"/>
      <c r="N659" s="730"/>
      <c r="O659" s="729"/>
      <c r="P659" s="730"/>
      <c r="Q659" s="730"/>
      <c r="R659" s="730"/>
      <c r="S659" s="731"/>
      <c r="T659" s="730"/>
      <c r="U659" s="730"/>
      <c r="V659" s="730"/>
      <c r="W659" s="730"/>
      <c r="X659" s="731"/>
      <c r="Y659" s="729"/>
      <c r="Z659" s="730"/>
      <c r="AA659" s="730"/>
      <c r="AB659" s="730"/>
      <c r="AC659" s="730"/>
      <c r="AD659" s="731"/>
      <c r="AE659" s="729"/>
      <c r="AF659" s="730"/>
      <c r="AG659" s="730"/>
      <c r="AH659" s="730"/>
      <c r="AI659" s="731"/>
      <c r="AJ659" s="729"/>
      <c r="AK659" s="730"/>
      <c r="AL659" s="730"/>
      <c r="AM659" s="730"/>
      <c r="AN659" s="731"/>
    </row>
    <row r="660" spans="1:40" outlineLevel="2">
      <c r="A660" s="882">
        <f>ROW()</f>
        <v>660</v>
      </c>
      <c r="B660" s="453"/>
      <c r="D660" s="452" t="s">
        <v>300</v>
      </c>
      <c r="H660" s="458"/>
      <c r="I660" s="458"/>
      <c r="J660" s="324">
        <f>Input!J509</f>
        <v>2.2765700031236067</v>
      </c>
      <c r="K660" s="157">
        <f>Input!K509</f>
        <v>3.1294713019913294</v>
      </c>
      <c r="L660" s="157">
        <f>Input!L509</f>
        <v>0</v>
      </c>
      <c r="M660" s="157">
        <f>Input!M509</f>
        <v>0</v>
      </c>
      <c r="N660" s="157">
        <f>Input!N509</f>
        <v>0</v>
      </c>
      <c r="O660" s="324">
        <f>Input!O509</f>
        <v>0.74962508292196406</v>
      </c>
      <c r="P660" s="157">
        <f>Input!P509</f>
        <v>2.2324726201970253</v>
      </c>
      <c r="Q660" s="157">
        <f>Input!Q509</f>
        <v>2.3199044318781055</v>
      </c>
      <c r="R660" s="157">
        <f>Input!R509</f>
        <v>4.7757341507431796</v>
      </c>
      <c r="S660" s="320">
        <f>Input!S509</f>
        <v>14.957667793008957</v>
      </c>
      <c r="T660" s="157">
        <f>Input!T509</f>
        <v>11.373536840591987</v>
      </c>
      <c r="U660" s="157">
        <f>Input!U509</f>
        <v>4.6189276041262817</v>
      </c>
      <c r="V660" s="157">
        <f>Input!V509</f>
        <v>3.7384407853314601</v>
      </c>
      <c r="W660" s="157">
        <f>Input!W509</f>
        <v>26.578777638178462</v>
      </c>
      <c r="X660" s="320">
        <f>Input!X509</f>
        <v>6.1020094428706324</v>
      </c>
      <c r="Y660" s="324">
        <f>Input!Y509</f>
        <v>0.87961098808460914</v>
      </c>
      <c r="Z660" s="157">
        <f>Input!Z509</f>
        <v>0.62467651957729675</v>
      </c>
      <c r="AA660" s="157">
        <f>Input!AA509</f>
        <v>2.8022265922039233</v>
      </c>
      <c r="AB660" s="157">
        <f>Input!AB509</f>
        <v>7.5742968398110913</v>
      </c>
      <c r="AC660" s="157">
        <f>Input!AC509</f>
        <v>6.3383867209408935</v>
      </c>
      <c r="AD660" s="320">
        <f>Input!AD509</f>
        <v>2.7703035531841658</v>
      </c>
      <c r="AE660" s="324">
        <f>Input!AE509</f>
        <v>4.3968687104436865</v>
      </c>
      <c r="AF660" s="157">
        <f>Input!AF509</f>
        <v>4.7255864221599344</v>
      </c>
      <c r="AG660" s="157">
        <f>Input!AG509</f>
        <v>4.6504374950840974</v>
      </c>
      <c r="AH660" s="157">
        <f>Input!AH509</f>
        <v>1.72760398</v>
      </c>
      <c r="AI660" s="320">
        <f>Input!AI509</f>
        <v>2.8606498870083081</v>
      </c>
      <c r="AJ660" s="324">
        <f>Input!AJ509</f>
        <v>2.3785685257398694</v>
      </c>
      <c r="AK660" s="157">
        <f>Input!AK509</f>
        <v>2.9548517820212412</v>
      </c>
      <c r="AL660" s="157">
        <f>Input!AL509</f>
        <v>6.235242841999205</v>
      </c>
      <c r="AM660" s="157">
        <f>Input!AM509</f>
        <v>4.7292315958405116</v>
      </c>
      <c r="AN660" s="320">
        <f>Input!AN509</f>
        <v>5.3816081433885916</v>
      </c>
    </row>
    <row r="661" spans="1:40" outlineLevel="2">
      <c r="A661" s="882">
        <f>ROW()</f>
        <v>661</v>
      </c>
      <c r="B661" s="453"/>
      <c r="D661" s="452" t="s">
        <v>301</v>
      </c>
      <c r="H661" s="458"/>
      <c r="I661" s="458"/>
      <c r="J661" s="324">
        <f>Input!J510</f>
        <v>0</v>
      </c>
      <c r="K661" s="157">
        <f>Input!K510</f>
        <v>0</v>
      </c>
      <c r="L661" s="157">
        <f>Input!L510</f>
        <v>0</v>
      </c>
      <c r="M661" s="157">
        <f>Input!M510</f>
        <v>0</v>
      </c>
      <c r="N661" s="157">
        <f>Input!N510</f>
        <v>0</v>
      </c>
      <c r="O661" s="324">
        <f>Input!O510</f>
        <v>0</v>
      </c>
      <c r="P661" s="157">
        <f>Input!P510</f>
        <v>0</v>
      </c>
      <c r="Q661" s="157">
        <f>Input!Q510</f>
        <v>0</v>
      </c>
      <c r="R661" s="157">
        <f>Input!R510</f>
        <v>0</v>
      </c>
      <c r="S661" s="320">
        <f>Input!S510</f>
        <v>0</v>
      </c>
      <c r="T661" s="157">
        <f>Input!T510</f>
        <v>0</v>
      </c>
      <c r="U661" s="157">
        <f>Input!U510</f>
        <v>0</v>
      </c>
      <c r="V661" s="157">
        <f>Input!V510</f>
        <v>0</v>
      </c>
      <c r="W661" s="157">
        <f>Input!W510</f>
        <v>0</v>
      </c>
      <c r="X661" s="320">
        <f>Input!X510</f>
        <v>0</v>
      </c>
      <c r="Y661" s="324">
        <f>Input!Y510</f>
        <v>1.3789041628056549</v>
      </c>
      <c r="Z661" s="157">
        <f>Input!Z510</f>
        <v>1.6493243934188178</v>
      </c>
      <c r="AA661" s="157">
        <f>Input!AA510</f>
        <v>0.85112746320380372</v>
      </c>
      <c r="AB661" s="157">
        <f>Input!AB510</f>
        <v>0.51885110732463136</v>
      </c>
      <c r="AC661" s="157">
        <f>Input!AC510</f>
        <v>0.65555301355406914</v>
      </c>
      <c r="AD661" s="320">
        <f>Input!AD510</f>
        <v>-5.7497237022375199E-2</v>
      </c>
      <c r="AE661" s="324">
        <f>Input!AE510</f>
        <v>0.68822427885665538</v>
      </c>
      <c r="AF661" s="157">
        <f>Input!AF510</f>
        <v>-0.17982079541632318</v>
      </c>
      <c r="AG661" s="157">
        <f>Input!AG510</f>
        <v>1.0837326681957184E-3</v>
      </c>
      <c r="AH661" s="157">
        <f>Input!AH510</f>
        <v>0</v>
      </c>
      <c r="AI661" s="320">
        <f>Input!AI510</f>
        <v>0</v>
      </c>
      <c r="AJ661" s="324">
        <f>Input!AJ510</f>
        <v>0</v>
      </c>
      <c r="AK661" s="157">
        <f>Input!AK510</f>
        <v>0</v>
      </c>
      <c r="AL661" s="157">
        <f>Input!AL510</f>
        <v>0</v>
      </c>
      <c r="AM661" s="157">
        <f>Input!AM510</f>
        <v>0</v>
      </c>
      <c r="AN661" s="320">
        <f>Input!AN510</f>
        <v>0</v>
      </c>
    </row>
    <row r="662" spans="1:40" outlineLevel="2">
      <c r="A662" s="882">
        <f>ROW()</f>
        <v>662</v>
      </c>
      <c r="B662" s="453"/>
      <c r="D662" s="452" t="s">
        <v>29</v>
      </c>
      <c r="H662" s="458"/>
      <c r="I662" s="458"/>
      <c r="J662" s="324">
        <f>Input!J511</f>
        <v>9.3869986618643448</v>
      </c>
      <c r="K662" s="157">
        <f>Input!K511</f>
        <v>6.5200283356970923</v>
      </c>
      <c r="L662" s="157">
        <f>Input!L511</f>
        <v>7.4503327193020015</v>
      </c>
      <c r="M662" s="157">
        <f>Input!M511</f>
        <v>11.713558204158153</v>
      </c>
      <c r="N662" s="157">
        <f>Input!N511</f>
        <v>15.223627863970734</v>
      </c>
      <c r="O662" s="324">
        <f>Input!O511</f>
        <v>0</v>
      </c>
      <c r="P662" s="157">
        <f>Input!P511</f>
        <v>0</v>
      </c>
      <c r="Q662" s="157">
        <f>Input!Q511</f>
        <v>0</v>
      </c>
      <c r="R662" s="157">
        <f>Input!R511</f>
        <v>0</v>
      </c>
      <c r="S662" s="320">
        <f>Input!S511</f>
        <v>0</v>
      </c>
      <c r="T662" s="157">
        <f>Input!T511</f>
        <v>0</v>
      </c>
      <c r="U662" s="157">
        <f>Input!U511</f>
        <v>0</v>
      </c>
      <c r="V662" s="157">
        <f>Input!V511</f>
        <v>0</v>
      </c>
      <c r="W662" s="157">
        <f>Input!W511</f>
        <v>0</v>
      </c>
      <c r="X662" s="320">
        <f>Input!X511</f>
        <v>0</v>
      </c>
      <c r="Y662" s="324">
        <f>Input!Y511</f>
        <v>0</v>
      </c>
      <c r="Z662" s="157">
        <f>Input!Z511</f>
        <v>0</v>
      </c>
      <c r="AA662" s="157">
        <f>Input!AA511</f>
        <v>0</v>
      </c>
      <c r="AB662" s="157">
        <f>Input!AB511</f>
        <v>0</v>
      </c>
      <c r="AC662" s="157">
        <f>Input!AC511</f>
        <v>0</v>
      </c>
      <c r="AD662" s="320">
        <f>Input!AD511</f>
        <v>0</v>
      </c>
      <c r="AE662" s="324">
        <f>Input!AE511</f>
        <v>0</v>
      </c>
      <c r="AF662" s="157">
        <f>Input!AF511</f>
        <v>0</v>
      </c>
      <c r="AG662" s="157">
        <f>Input!AG511</f>
        <v>0</v>
      </c>
      <c r="AH662" s="157">
        <f>Input!AH511</f>
        <v>0</v>
      </c>
      <c r="AI662" s="320">
        <f>Input!AI511</f>
        <v>0</v>
      </c>
      <c r="AJ662" s="324">
        <f>Input!AJ511</f>
        <v>0</v>
      </c>
      <c r="AK662" s="157">
        <f>Input!AK511</f>
        <v>0</v>
      </c>
      <c r="AL662" s="157">
        <f>Input!AL511</f>
        <v>0</v>
      </c>
      <c r="AM662" s="157">
        <f>Input!AM511</f>
        <v>0</v>
      </c>
      <c r="AN662" s="320">
        <f>Input!AN511</f>
        <v>0</v>
      </c>
    </row>
    <row r="663" spans="1:40" outlineLevel="2">
      <c r="A663" s="882">
        <f>ROW()</f>
        <v>663</v>
      </c>
      <c r="B663" s="453"/>
      <c r="D663" s="452" t="s">
        <v>30</v>
      </c>
      <c r="H663" s="458"/>
      <c r="I663" s="458"/>
      <c r="J663" s="324">
        <f>Input!J512</f>
        <v>3.6013317284907571</v>
      </c>
      <c r="K663" s="157">
        <f>Input!K512</f>
        <v>2.129651915866539</v>
      </c>
      <c r="L663" s="157">
        <f>Input!L512</f>
        <v>0.14110523702875083</v>
      </c>
      <c r="M663" s="157">
        <f>Input!M512</f>
        <v>0</v>
      </c>
      <c r="N663" s="157">
        <f>Input!N512</f>
        <v>5.9238592106881524E-2</v>
      </c>
      <c r="O663" s="324">
        <f>Input!O512</f>
        <v>11.384121335712026</v>
      </c>
      <c r="P663" s="157">
        <f>Input!P512</f>
        <v>12.886669157915719</v>
      </c>
      <c r="Q663" s="157">
        <f>Input!Q512</f>
        <v>18.992544655011812</v>
      </c>
      <c r="R663" s="157">
        <f>Input!R512</f>
        <v>16.753032997287125</v>
      </c>
      <c r="S663" s="320">
        <f>Input!S512</f>
        <v>12.440905923975064</v>
      </c>
      <c r="T663" s="157">
        <f>Input!T512</f>
        <v>6.6257229479426636</v>
      </c>
      <c r="U663" s="157">
        <f>Input!U512</f>
        <v>13.295008868464572</v>
      </c>
      <c r="V663" s="157">
        <f>Input!V512</f>
        <v>14.481249693188994</v>
      </c>
      <c r="W663" s="157">
        <f>Input!W512</f>
        <v>29.195571054153049</v>
      </c>
      <c r="X663" s="320">
        <f>Input!X512</f>
        <v>21.690533274003776</v>
      </c>
      <c r="Y663" s="324">
        <f>Input!Y512</f>
        <v>16.054148245408754</v>
      </c>
      <c r="Z663" s="157">
        <f>Input!Z512</f>
        <v>37.776031070517348</v>
      </c>
      <c r="AA663" s="157">
        <f>Input!AA512</f>
        <v>36.563694653926952</v>
      </c>
      <c r="AB663" s="157">
        <f>Input!AB512</f>
        <v>36.235010017622805</v>
      </c>
      <c r="AC663" s="157">
        <f>Input!AC512</f>
        <v>38.721334973206609</v>
      </c>
      <c r="AD663" s="320">
        <f>Input!AD512</f>
        <v>32.544706388832338</v>
      </c>
      <c r="AE663" s="324">
        <f>Input!AE512</f>
        <v>31.430229798626286</v>
      </c>
      <c r="AF663" s="157">
        <f>Input!AF512</f>
        <v>37.380540563149211</v>
      </c>
      <c r="AG663" s="157">
        <f>Input!AG512</f>
        <v>38.874020427416156</v>
      </c>
      <c r="AH663" s="157">
        <f>Input!AH512</f>
        <v>37.218168420000005</v>
      </c>
      <c r="AI663" s="320">
        <f>Input!AI512</f>
        <v>35.201284730394569</v>
      </c>
      <c r="AJ663" s="324">
        <f>Input!AJ512</f>
        <v>38.912566318882099</v>
      </c>
      <c r="AK663" s="157">
        <f>Input!AK512</f>
        <v>39.451206333462729</v>
      </c>
      <c r="AL663" s="157">
        <f>Input!AL512</f>
        <v>41.758198023953391</v>
      </c>
      <c r="AM663" s="157">
        <f>Input!AM512</f>
        <v>40.657477467773212</v>
      </c>
      <c r="AN663" s="320">
        <f>Input!AN512</f>
        <v>40.267657776205972</v>
      </c>
    </row>
    <row r="664" spans="1:40" outlineLevel="2">
      <c r="A664" s="882">
        <f>ROW()</f>
        <v>664</v>
      </c>
      <c r="B664" s="453"/>
      <c r="D664" s="452" t="s">
        <v>31</v>
      </c>
      <c r="H664" s="458"/>
      <c r="I664" s="458"/>
      <c r="J664" s="324">
        <f>Input!J513</f>
        <v>0</v>
      </c>
      <c r="K664" s="157">
        <f>Input!K513</f>
        <v>0</v>
      </c>
      <c r="L664" s="157">
        <f>Input!L513</f>
        <v>0</v>
      </c>
      <c r="M664" s="157">
        <f>Input!M513</f>
        <v>0</v>
      </c>
      <c r="N664" s="157">
        <f>Input!N513</f>
        <v>0</v>
      </c>
      <c r="O664" s="324">
        <f>Input!O513</f>
        <v>0</v>
      </c>
      <c r="P664" s="157">
        <f>Input!P513</f>
        <v>0</v>
      </c>
      <c r="Q664" s="157">
        <f>Input!Q513</f>
        <v>0</v>
      </c>
      <c r="R664" s="157">
        <f>Input!R513</f>
        <v>0</v>
      </c>
      <c r="S664" s="320">
        <f>Input!S513</f>
        <v>0</v>
      </c>
      <c r="T664" s="157">
        <f>Input!T513</f>
        <v>0</v>
      </c>
      <c r="U664" s="157">
        <f>Input!U513</f>
        <v>0</v>
      </c>
      <c r="V664" s="157">
        <f>Input!V513</f>
        <v>0</v>
      </c>
      <c r="W664" s="157">
        <f>Input!W513</f>
        <v>0</v>
      </c>
      <c r="X664" s="320">
        <f>Input!X513</f>
        <v>0</v>
      </c>
      <c r="Y664" s="324">
        <f>Input!Y513</f>
        <v>0</v>
      </c>
      <c r="Z664" s="157">
        <f>Input!Z513</f>
        <v>0</v>
      </c>
      <c r="AA664" s="157">
        <f>Input!AA513</f>
        <v>0</v>
      </c>
      <c r="AB664" s="157">
        <f>Input!AB513</f>
        <v>0</v>
      </c>
      <c r="AC664" s="157">
        <f>Input!AC513</f>
        <v>0</v>
      </c>
      <c r="AD664" s="320">
        <f>Input!AD513</f>
        <v>0</v>
      </c>
      <c r="AE664" s="324">
        <f>Input!AE513</f>
        <v>0</v>
      </c>
      <c r="AF664" s="157">
        <f>Input!AF513</f>
        <v>0</v>
      </c>
      <c r="AG664" s="157">
        <f>Input!AG513</f>
        <v>0</v>
      </c>
      <c r="AH664" s="157">
        <f>Input!AH513</f>
        <v>0</v>
      </c>
      <c r="AI664" s="320">
        <f>Input!AI513</f>
        <v>0</v>
      </c>
      <c r="AJ664" s="324">
        <f>Input!AJ513</f>
        <v>0</v>
      </c>
      <c r="AK664" s="157">
        <f>Input!AK513</f>
        <v>0</v>
      </c>
      <c r="AL664" s="157">
        <f>Input!AL513</f>
        <v>0</v>
      </c>
      <c r="AM664" s="157">
        <f>Input!AM513</f>
        <v>0</v>
      </c>
      <c r="AN664" s="320">
        <f>Input!AN513</f>
        <v>0</v>
      </c>
    </row>
    <row r="665" spans="1:40" outlineLevel="2">
      <c r="A665" s="882">
        <f>ROW()</f>
        <v>665</v>
      </c>
      <c r="B665" s="453"/>
      <c r="D665" s="452" t="s">
        <v>32</v>
      </c>
      <c r="H665" s="458"/>
      <c r="I665" s="458"/>
      <c r="J665" s="324">
        <f>Input!J514</f>
        <v>0.3049671420566607</v>
      </c>
      <c r="K665" s="157">
        <f>Input!K514</f>
        <v>0.2801691686393642</v>
      </c>
      <c r="L665" s="157">
        <f>Input!L514</f>
        <v>2.5005991372183692E-2</v>
      </c>
      <c r="M665" s="157">
        <f>Input!M514</f>
        <v>0</v>
      </c>
      <c r="N665" s="157">
        <f>Input!N514</f>
        <v>1.0497978348054956E-2</v>
      </c>
      <c r="O665" s="324">
        <f>Input!O514</f>
        <v>0.16197533174076598</v>
      </c>
      <c r="P665" s="157">
        <f>Input!P514</f>
        <v>1.1506290381726085</v>
      </c>
      <c r="Q665" s="157">
        <f>Input!Q514</f>
        <v>0.9425441606526993</v>
      </c>
      <c r="R665" s="157">
        <f>Input!R514</f>
        <v>0.26692802991452752</v>
      </c>
      <c r="S665" s="320">
        <f>Input!S514</f>
        <v>1.048098346562045</v>
      </c>
      <c r="T665" s="157">
        <f>Input!T514</f>
        <v>0.35354341415033758</v>
      </c>
      <c r="U665" s="157">
        <f>Input!U514</f>
        <v>0.31341894999526149</v>
      </c>
      <c r="V665" s="157">
        <f>Input!V514</f>
        <v>0.59160357446377465</v>
      </c>
      <c r="W665" s="157">
        <f>Input!W514</f>
        <v>1.5917392624638349</v>
      </c>
      <c r="X665" s="320">
        <f>Input!X514</f>
        <v>0.8525969206421149</v>
      </c>
      <c r="Y665" s="324">
        <f>Input!Y514</f>
        <v>1.7792247697546741</v>
      </c>
      <c r="Z665" s="157">
        <f>Input!Z514</f>
        <v>3.0598755971139595</v>
      </c>
      <c r="AA665" s="157">
        <f>Input!AA514</f>
        <v>4.7479208426683304</v>
      </c>
      <c r="AB665" s="157">
        <f>Input!AB514</f>
        <v>5.6019191422124965</v>
      </c>
      <c r="AC665" s="157">
        <f>Input!AC514</f>
        <v>1.7177582068826711</v>
      </c>
      <c r="AD665" s="320">
        <f>Input!AD514</f>
        <v>0.57037494267642053</v>
      </c>
      <c r="AE665" s="324">
        <f>Input!AE514</f>
        <v>1.6348214364078495</v>
      </c>
      <c r="AF665" s="157">
        <f>Input!AF514</f>
        <v>1.2179852336108823</v>
      </c>
      <c r="AG665" s="157">
        <f>Input!AG514</f>
        <v>1.6766589671177368</v>
      </c>
      <c r="AH665" s="157">
        <f>Input!AH514</f>
        <v>1.5611166500000002</v>
      </c>
      <c r="AI665" s="320">
        <f>Input!AI514</f>
        <v>1.9402586449903101</v>
      </c>
      <c r="AJ665" s="324">
        <f>Input!AJ514</f>
        <v>2.9066784053774013</v>
      </c>
      <c r="AK665" s="157">
        <f>Input!AK514</f>
        <v>2.1750269348770552</v>
      </c>
      <c r="AL665" s="157">
        <f>Input!AL514</f>
        <v>2.158684510218019</v>
      </c>
      <c r="AM665" s="157">
        <f>Input!AM514</f>
        <v>2.1786864140005622</v>
      </c>
      <c r="AN665" s="320">
        <f>Input!AN514</f>
        <v>2.1807477029633233</v>
      </c>
    </row>
    <row r="666" spans="1:40" outlineLevel="2">
      <c r="A666" s="882">
        <f>ROW()</f>
        <v>666</v>
      </c>
      <c r="B666" s="453"/>
      <c r="D666" s="452" t="s">
        <v>33</v>
      </c>
      <c r="H666" s="458"/>
      <c r="I666" s="458"/>
      <c r="J666" s="324">
        <f>Input!J515</f>
        <v>4.0791783332419583E-2</v>
      </c>
      <c r="K666" s="157">
        <f>Input!K515</f>
        <v>2.1974052442303074E-2</v>
      </c>
      <c r="L666" s="157">
        <f>Input!L515</f>
        <v>0</v>
      </c>
      <c r="M666" s="157">
        <f>Input!M515</f>
        <v>0</v>
      </c>
      <c r="N666" s="157">
        <f>Input!N515</f>
        <v>0</v>
      </c>
      <c r="O666" s="324">
        <f>Input!O515</f>
        <v>0</v>
      </c>
      <c r="P666" s="157">
        <f>Input!P515</f>
        <v>0</v>
      </c>
      <c r="Q666" s="157">
        <f>Input!Q515</f>
        <v>0</v>
      </c>
      <c r="R666" s="157">
        <f>Input!R515</f>
        <v>1.812494515029384E-2</v>
      </c>
      <c r="S666" s="320">
        <f>Input!S515</f>
        <v>2.391351133604656</v>
      </c>
      <c r="T666" s="157">
        <f>Input!T515</f>
        <v>2.3952329395724847</v>
      </c>
      <c r="U666" s="157">
        <f>Input!U515</f>
        <v>0.24595080376639764</v>
      </c>
      <c r="V666" s="157">
        <f>Input!V515</f>
        <v>0.3148656374029471</v>
      </c>
      <c r="W666" s="157">
        <f>Input!W515</f>
        <v>5.1663054402791694E-3</v>
      </c>
      <c r="X666" s="320">
        <f>Input!X515</f>
        <v>7.7945845136921622E-4</v>
      </c>
      <c r="Y666" s="324">
        <f>Input!Y515</f>
        <v>9.8688843504565627E-3</v>
      </c>
      <c r="Z666" s="157">
        <f>Input!Z515</f>
        <v>2.6215496373752679E-2</v>
      </c>
      <c r="AA666" s="157">
        <f>Input!AA515</f>
        <v>0</v>
      </c>
      <c r="AB666" s="157">
        <f>Input!AB515</f>
        <v>0.22493910928429572</v>
      </c>
      <c r="AC666" s="157">
        <f>Input!AC515</f>
        <v>0.78181559884162299</v>
      </c>
      <c r="AD666" s="320">
        <f>Input!AD515</f>
        <v>0.18239409876075735</v>
      </c>
      <c r="AE666" s="324">
        <f>Input!AE515</f>
        <v>8.3258675656996586E-2</v>
      </c>
      <c r="AF666" s="157">
        <f>Input!AF515</f>
        <v>0</v>
      </c>
      <c r="AG666" s="157">
        <f>Input!AG515</f>
        <v>3.6856868493883782E-2</v>
      </c>
      <c r="AH666" s="157">
        <f>Input!AH515</f>
        <v>0.18305001999999998</v>
      </c>
      <c r="AI666" s="320">
        <f>Input!AI515</f>
        <v>0.17755828901734108</v>
      </c>
      <c r="AJ666" s="324">
        <f>Input!AJ515</f>
        <v>0</v>
      </c>
      <c r="AK666" s="157">
        <f>Input!AK515</f>
        <v>0</v>
      </c>
      <c r="AL666" s="157">
        <f>Input!AL515</f>
        <v>0</v>
      </c>
      <c r="AM666" s="157">
        <f>Input!AM515</f>
        <v>0</v>
      </c>
      <c r="AN666" s="320">
        <f>Input!AN515</f>
        <v>0</v>
      </c>
    </row>
    <row r="667" spans="1:40" outlineLevel="2">
      <c r="A667" s="882">
        <f>ROW()</f>
        <v>667</v>
      </c>
      <c r="B667" s="453"/>
      <c r="D667" s="452" t="s">
        <v>27</v>
      </c>
      <c r="H667" s="458"/>
      <c r="I667" s="458"/>
      <c r="J667" s="324">
        <f>Input!J516</f>
        <v>0</v>
      </c>
      <c r="K667" s="157">
        <f>Input!K516</f>
        <v>0.1062079201377982</v>
      </c>
      <c r="L667" s="157">
        <f>Input!L516</f>
        <v>0</v>
      </c>
      <c r="M667" s="157">
        <f>Input!M516</f>
        <v>0</v>
      </c>
      <c r="N667" s="157">
        <f>Input!N516</f>
        <v>0</v>
      </c>
      <c r="O667" s="324">
        <f>Input!O516</f>
        <v>0</v>
      </c>
      <c r="P667" s="157">
        <f>Input!P516</f>
        <v>0</v>
      </c>
      <c r="Q667" s="157">
        <f>Input!Q516</f>
        <v>6.0263581687515777E-2</v>
      </c>
      <c r="R667" s="157">
        <f>Input!R516</f>
        <v>0.16851426812863929</v>
      </c>
      <c r="S667" s="320">
        <f>Input!S516</f>
        <v>0.21707795911252892</v>
      </c>
      <c r="T667" s="157">
        <f>Input!T516</f>
        <v>0.15037758365519185</v>
      </c>
      <c r="U667" s="157">
        <f>Input!U516</f>
        <v>1.5075312376948669</v>
      </c>
      <c r="V667" s="157">
        <f>Input!V516</f>
        <v>1.0034627575479198</v>
      </c>
      <c r="W667" s="157">
        <f>Input!W516</f>
        <v>5.701930757722149</v>
      </c>
      <c r="X667" s="320">
        <f>Input!X516</f>
        <v>12.285873460770189</v>
      </c>
      <c r="Y667" s="324">
        <f>Input!Y516</f>
        <v>0.19450799056498494</v>
      </c>
      <c r="Z667" s="157">
        <f>Input!Z516</f>
        <v>0.52819272674713458</v>
      </c>
      <c r="AA667" s="157">
        <f>Input!AA516</f>
        <v>0.7972865099285652</v>
      </c>
      <c r="AB667" s="157">
        <f>Input!AB516</f>
        <v>1.6868922148050935</v>
      </c>
      <c r="AC667" s="157">
        <f>Input!AC516</f>
        <v>11.113207551677181</v>
      </c>
      <c r="AD667" s="320">
        <f>Input!AD516</f>
        <v>1.8605126251141937</v>
      </c>
      <c r="AE667" s="324">
        <f>Input!AE516</f>
        <v>0.3834660698976109</v>
      </c>
      <c r="AF667" s="157">
        <f>Input!AF516</f>
        <v>0.33344296915910965</v>
      </c>
      <c r="AG667" s="157">
        <f>Input!AG516</f>
        <v>0.37886132027522934</v>
      </c>
      <c r="AH667" s="157">
        <f>Input!AH516</f>
        <v>0.66477575</v>
      </c>
      <c r="AI667" s="320">
        <f>Input!AI516</f>
        <v>0.27919422286448303</v>
      </c>
      <c r="AJ667" s="324">
        <f>Input!AJ516</f>
        <v>1.7314825782089369</v>
      </c>
      <c r="AK667" s="157">
        <f>Input!AK516</f>
        <v>3.4872691162049225</v>
      </c>
      <c r="AL667" s="157">
        <f>Input!AL516</f>
        <v>0.45857936808690114</v>
      </c>
      <c r="AM667" s="157">
        <f>Input!AM516</f>
        <v>0.44048017822866498</v>
      </c>
      <c r="AN667" s="320">
        <f>Input!AN516</f>
        <v>0.47056351607381797</v>
      </c>
    </row>
    <row r="668" spans="1:40" outlineLevel="2">
      <c r="A668" s="882">
        <f>ROW()</f>
        <v>668</v>
      </c>
      <c r="B668" s="453"/>
      <c r="D668" s="452" t="s">
        <v>34</v>
      </c>
      <c r="H668" s="458"/>
      <c r="I668" s="458"/>
      <c r="J668" s="324">
        <f>Input!J517</f>
        <v>22.722496760862104</v>
      </c>
      <c r="K668" s="157">
        <f>Input!K517</f>
        <v>18.006837259529089</v>
      </c>
      <c r="L668" s="157">
        <f>Input!L517</f>
        <v>32.185437347384649</v>
      </c>
      <c r="M668" s="157">
        <f>Input!M517</f>
        <v>30.448401296773678</v>
      </c>
      <c r="N668" s="157">
        <f>Input!N517</f>
        <v>27.192203717552989</v>
      </c>
      <c r="O668" s="324">
        <f>Input!O517</f>
        <v>26.819227112288207</v>
      </c>
      <c r="P668" s="157">
        <f>Input!P517</f>
        <v>31.581263793238435</v>
      </c>
      <c r="Q668" s="157">
        <f>Input!Q517</f>
        <v>27.97725311743331</v>
      </c>
      <c r="R668" s="157">
        <f>Input!R517</f>
        <v>25.492041744490713</v>
      </c>
      <c r="S668" s="320">
        <f>Input!S517</f>
        <v>27.449419813671021</v>
      </c>
      <c r="T668" s="157">
        <f>Input!T517</f>
        <v>12.261723643196573</v>
      </c>
      <c r="U668" s="157">
        <f>Input!U517</f>
        <v>26.759934994125391</v>
      </c>
      <c r="V668" s="157">
        <f>Input!V517</f>
        <v>23.884482790190422</v>
      </c>
      <c r="W668" s="157">
        <f>Input!W517</f>
        <v>26.868742451820911</v>
      </c>
      <c r="X668" s="320">
        <f>Input!X517</f>
        <v>38.679117098290845</v>
      </c>
      <c r="Y668" s="324">
        <f>Input!Y517</f>
        <v>21.082222029942173</v>
      </c>
      <c r="Z668" s="157">
        <f>Input!Z517</f>
        <v>35.070621364061559</v>
      </c>
      <c r="AA668" s="157">
        <f>Input!AA517</f>
        <v>35.363678457593608</v>
      </c>
      <c r="AB668" s="157">
        <f>Input!AB517</f>
        <v>33.224220483125862</v>
      </c>
      <c r="AC668" s="157">
        <f>Input!AC517</f>
        <v>31.082603988723992</v>
      </c>
      <c r="AD668" s="320">
        <f>Input!AD517</f>
        <v>34.087352441267676</v>
      </c>
      <c r="AE668" s="324">
        <f>Input!AE517</f>
        <v>24.886089928046058</v>
      </c>
      <c r="AF668" s="157">
        <f>Input!AF517</f>
        <v>27.514184088260471</v>
      </c>
      <c r="AG668" s="157">
        <f>Input!AG517</f>
        <v>27.436758052194065</v>
      </c>
      <c r="AH668" s="157">
        <f>Input!AH517</f>
        <v>29.912399499999825</v>
      </c>
      <c r="AI668" s="320">
        <f>Input!AI517</f>
        <v>27.632635447906338</v>
      </c>
      <c r="AJ668" s="324">
        <f>Input!AJ517</f>
        <v>33.42292002830505</v>
      </c>
      <c r="AK668" s="157">
        <f>Input!AK517</f>
        <v>35.547743996498653</v>
      </c>
      <c r="AL668" s="157">
        <f>Input!AL517</f>
        <v>36.695658407748127</v>
      </c>
      <c r="AM668" s="157">
        <f>Input!AM517</f>
        <v>37.995552877679359</v>
      </c>
      <c r="AN668" s="320">
        <f>Input!AN517</f>
        <v>38.182878980121103</v>
      </c>
    </row>
    <row r="669" spans="1:40" outlineLevel="2">
      <c r="A669" s="882">
        <f>ROW()</f>
        <v>669</v>
      </c>
      <c r="B669" s="453"/>
      <c r="D669" s="452" t="s">
        <v>35</v>
      </c>
      <c r="H669" s="458"/>
      <c r="I669" s="458"/>
      <c r="J669" s="324">
        <f>Input!J518</f>
        <v>2.0502727289223275</v>
      </c>
      <c r="K669" s="157">
        <f>Input!K518</f>
        <v>0.43948104884606148</v>
      </c>
      <c r="L669" s="157">
        <f>Input!L518</f>
        <v>8.9307112043513198E-3</v>
      </c>
      <c r="M669" s="157">
        <f>Input!M518</f>
        <v>0.30113971291056568</v>
      </c>
      <c r="N669" s="157">
        <f>Input!N518</f>
        <v>0.13017330727993279</v>
      </c>
      <c r="O669" s="324">
        <f>Input!O518</f>
        <v>0</v>
      </c>
      <c r="P669" s="157">
        <f>Input!P518</f>
        <v>0</v>
      </c>
      <c r="Q669" s="157">
        <f>Input!Q518</f>
        <v>0</v>
      </c>
      <c r="R669" s="157">
        <f>Input!R518</f>
        <v>0</v>
      </c>
      <c r="S669" s="320">
        <f>Input!S518</f>
        <v>0</v>
      </c>
      <c r="T669" s="157">
        <f>Input!T518</f>
        <v>5.1278474836349105E-15</v>
      </c>
      <c r="U669" s="157">
        <f>Input!U518</f>
        <v>0.94210946165567888</v>
      </c>
      <c r="V669" s="157">
        <f>Input!V518</f>
        <v>1.5466352072154506</v>
      </c>
      <c r="W669" s="157">
        <f>Input!W518</f>
        <v>5.2721832831808815</v>
      </c>
      <c r="X669" s="320">
        <f>Input!X518</f>
        <v>6.5668453775604938</v>
      </c>
      <c r="Y669" s="324">
        <f>Input!Y518</f>
        <v>0.47530590556438962</v>
      </c>
      <c r="Z669" s="157">
        <f>Input!Z518</f>
        <v>1.4489114881937195</v>
      </c>
      <c r="AA669" s="157">
        <f>Input!AA518</f>
        <v>1.2484008015915169</v>
      </c>
      <c r="AB669" s="157">
        <f>Input!AB518</f>
        <v>1.2339142361927369</v>
      </c>
      <c r="AC669" s="157">
        <f>Input!AC518</f>
        <v>1.8618599941248408</v>
      </c>
      <c r="AD669" s="320">
        <f>Input!AD518</f>
        <v>0.68052110026310131</v>
      </c>
      <c r="AE669" s="324">
        <f>Input!AE518</f>
        <v>1.0751915073573681</v>
      </c>
      <c r="AF669" s="157">
        <f>Input!AF518</f>
        <v>0.80577747801602162</v>
      </c>
      <c r="AG669" s="157">
        <f>Input!AG518</f>
        <v>0.88300987820417765</v>
      </c>
      <c r="AH669" s="157">
        <f>Input!AH518</f>
        <v>0.64514057639557254</v>
      </c>
      <c r="AI669" s="320">
        <f>Input!AI518</f>
        <v>1.1770095945854533</v>
      </c>
      <c r="AJ669" s="324">
        <f>Input!AJ518</f>
        <v>0.98914622436431654</v>
      </c>
      <c r="AK669" s="157">
        <f>Input!AK518</f>
        <v>0.92671503170376601</v>
      </c>
      <c r="AL669" s="157">
        <f>Input!AL518</f>
        <v>0.92671503170376601</v>
      </c>
      <c r="AM669" s="157">
        <f>Input!AM518</f>
        <v>0.92671503170376601</v>
      </c>
      <c r="AN669" s="320">
        <f>Input!AN518</f>
        <v>0.92671503170376601</v>
      </c>
    </row>
    <row r="670" spans="1:40" outlineLevel="2">
      <c r="A670" s="882">
        <f>ROW()</f>
        <v>670</v>
      </c>
      <c r="B670" s="453"/>
      <c r="D670" s="452" t="s">
        <v>302</v>
      </c>
      <c r="H670" s="458"/>
      <c r="I670" s="458"/>
      <c r="J670" s="324">
        <f>Input!J519</f>
        <v>0</v>
      </c>
      <c r="K670" s="157">
        <f>Input!K519</f>
        <v>0</v>
      </c>
      <c r="L670" s="157">
        <f>Input!L519</f>
        <v>0</v>
      </c>
      <c r="M670" s="157">
        <f>Input!M519</f>
        <v>0</v>
      </c>
      <c r="N670" s="157">
        <f>Input!N519</f>
        <v>0</v>
      </c>
      <c r="O670" s="324">
        <f>Input!O519</f>
        <v>0</v>
      </c>
      <c r="P670" s="157">
        <f>Input!P519</f>
        <v>0</v>
      </c>
      <c r="Q670" s="157">
        <f>Input!Q519</f>
        <v>0</v>
      </c>
      <c r="R670" s="157">
        <f>Input!R519</f>
        <v>0</v>
      </c>
      <c r="S670" s="320">
        <f>Input!S519</f>
        <v>0</v>
      </c>
      <c r="T670" s="157">
        <f>Input!T519</f>
        <v>0</v>
      </c>
      <c r="U670" s="157">
        <f>Input!U519</f>
        <v>0</v>
      </c>
      <c r="V670" s="157">
        <f>Input!V519</f>
        <v>0</v>
      </c>
      <c r="W670" s="157">
        <f>Input!W519</f>
        <v>0</v>
      </c>
      <c r="X670" s="320">
        <f>Input!X519</f>
        <v>0</v>
      </c>
      <c r="Y670" s="324">
        <f>Input!Y519</f>
        <v>1.809195340112115</v>
      </c>
      <c r="Z670" s="157">
        <f>Input!Z519</f>
        <v>1.5751276189688417</v>
      </c>
      <c r="AA670" s="157">
        <f>Input!AA519</f>
        <v>2.53597451413349</v>
      </c>
      <c r="AB670" s="157">
        <f>Input!AB519</f>
        <v>2.412593251216169</v>
      </c>
      <c r="AC670" s="157">
        <f>Input!AC519</f>
        <v>3.9583519564802945</v>
      </c>
      <c r="AD670" s="320">
        <f>Input!AD519</f>
        <v>3.760103745412354</v>
      </c>
      <c r="AE670" s="324">
        <f>Input!AE519</f>
        <v>3.2792216048195773</v>
      </c>
      <c r="AF670" s="157">
        <f>Input!AF519</f>
        <v>2.5651049479714598</v>
      </c>
      <c r="AG670" s="157">
        <f>Input!AG519</f>
        <v>1.6491405955334169</v>
      </c>
      <c r="AH670" s="157">
        <f>Input!AH519</f>
        <v>1.4958261464977798</v>
      </c>
      <c r="AI670" s="320">
        <f>Input!AI519</f>
        <v>2.9534462998800568</v>
      </c>
      <c r="AJ670" s="324">
        <f>Input!AJ519</f>
        <v>3.3959310085174859</v>
      </c>
      <c r="AK670" s="157">
        <f>Input!AK519</f>
        <v>2.2871284593738772</v>
      </c>
      <c r="AL670" s="157">
        <f>Input!AL519</f>
        <v>1.4167241534958814</v>
      </c>
      <c r="AM670" s="157">
        <f>Input!AM519</f>
        <v>2.4136360821728773</v>
      </c>
      <c r="AN670" s="320">
        <f>Input!AN519</f>
        <v>2.8349993521859416</v>
      </c>
    </row>
    <row r="671" spans="1:40" outlineLevel="2">
      <c r="A671" s="882">
        <f>ROW()</f>
        <v>671</v>
      </c>
      <c r="B671" s="453"/>
      <c r="D671" s="452" t="s">
        <v>36</v>
      </c>
      <c r="H671" s="458"/>
      <c r="I671" s="458"/>
      <c r="J671" s="324">
        <f>Input!J520</f>
        <v>5.9481067960211353</v>
      </c>
      <c r="K671" s="157">
        <f>Input!K520</f>
        <v>1.1188455035205982</v>
      </c>
      <c r="L671" s="157">
        <f>Input!L520</f>
        <v>0.630508211027203</v>
      </c>
      <c r="M671" s="157">
        <f>Input!M520</f>
        <v>0.58151116975833372</v>
      </c>
      <c r="N671" s="157">
        <f>Input!N520</f>
        <v>1.6472014914831581</v>
      </c>
      <c r="O671" s="324">
        <f>Input!O520</f>
        <v>0.60151151465901687</v>
      </c>
      <c r="P671" s="157">
        <f>Input!P520</f>
        <v>1.662591241773997E-3</v>
      </c>
      <c r="Q671" s="157">
        <f>Input!Q520</f>
        <v>0</v>
      </c>
      <c r="R671" s="157">
        <f>Input!R520</f>
        <v>3.7545037280110551</v>
      </c>
      <c r="S671" s="320">
        <f>Input!S520</f>
        <v>2.7166641664364275</v>
      </c>
      <c r="T671" s="157">
        <f>Input!T520</f>
        <v>2.4280286125820219</v>
      </c>
      <c r="U671" s="157">
        <f>Input!U520</f>
        <v>5.5455953841697374</v>
      </c>
      <c r="V671" s="157">
        <f>Input!V520</f>
        <v>4.1940534842539154</v>
      </c>
      <c r="W671" s="157">
        <f>Input!W520</f>
        <v>6.6902639969028197</v>
      </c>
      <c r="X671" s="320">
        <f>Input!X520</f>
        <v>4.1584002368605857</v>
      </c>
      <c r="Y671" s="324">
        <f>Input!Y520</f>
        <v>6.2239775346331756</v>
      </c>
      <c r="Z671" s="157">
        <f>Input!Z520</f>
        <v>3.895170744100136</v>
      </c>
      <c r="AA671" s="157">
        <f>Input!AA520</f>
        <v>11.434054267105072</v>
      </c>
      <c r="AB671" s="157">
        <f>Input!AB520</f>
        <v>9.9251655369269258</v>
      </c>
      <c r="AC671" s="157">
        <f>Input!AC520</f>
        <v>3.1612632247763064</v>
      </c>
      <c r="AD671" s="320">
        <f>Input!AD520</f>
        <v>1.4089997238534306</v>
      </c>
      <c r="AE671" s="324">
        <f>Input!AE520</f>
        <v>2.8477388403841033</v>
      </c>
      <c r="AF671" s="157">
        <f>Input!AF520</f>
        <v>8.1808124727588858</v>
      </c>
      <c r="AG671" s="157">
        <f>Input!AG520</f>
        <v>7.5948851486222813</v>
      </c>
      <c r="AH671" s="157">
        <f>Input!AH520</f>
        <v>7.3258309018537133</v>
      </c>
      <c r="AI671" s="320">
        <f>Input!AI520</f>
        <v>5.3967047085552284</v>
      </c>
      <c r="AJ671" s="324">
        <f>Input!AJ520</f>
        <v>17.048536172776139</v>
      </c>
      <c r="AK671" s="157">
        <f>Input!AK520</f>
        <v>24.809862190641439</v>
      </c>
      <c r="AL671" s="157">
        <f>Input!AL520</f>
        <v>8.1692658943866885</v>
      </c>
      <c r="AM671" s="157">
        <f>Input!AM520</f>
        <v>4.0969273641353077</v>
      </c>
      <c r="AN671" s="320">
        <f>Input!AN520</f>
        <v>1.6142027430181629</v>
      </c>
    </row>
    <row r="672" spans="1:40" outlineLevel="2">
      <c r="A672" s="882">
        <f>ROW()</f>
        <v>672</v>
      </c>
      <c r="B672" s="453"/>
      <c r="D672" s="452" t="s">
        <v>583</v>
      </c>
      <c r="H672" s="458"/>
      <c r="I672" s="458"/>
      <c r="J672" s="324">
        <f>Input!J521</f>
        <v>0</v>
      </c>
      <c r="K672" s="157">
        <f>Input!K521</f>
        <v>0</v>
      </c>
      <c r="L672" s="157">
        <f>Input!L521</f>
        <v>0</v>
      </c>
      <c r="M672" s="157">
        <f>Input!M521</f>
        <v>0</v>
      </c>
      <c r="N672" s="157">
        <f>Input!N521</f>
        <v>0</v>
      </c>
      <c r="O672" s="324">
        <f>Input!O521</f>
        <v>0</v>
      </c>
      <c r="P672" s="157">
        <f>Input!P521</f>
        <v>0</v>
      </c>
      <c r="Q672" s="157">
        <f>Input!Q521</f>
        <v>0</v>
      </c>
      <c r="R672" s="157">
        <f>Input!R521</f>
        <v>0</v>
      </c>
      <c r="S672" s="320">
        <f>Input!S521</f>
        <v>0</v>
      </c>
      <c r="T672" s="157">
        <f>Input!T521</f>
        <v>0</v>
      </c>
      <c r="U672" s="157">
        <f>Input!U521</f>
        <v>0</v>
      </c>
      <c r="V672" s="157">
        <f>Input!V521</f>
        <v>0</v>
      </c>
      <c r="W672" s="157">
        <f>Input!W521</f>
        <v>0</v>
      </c>
      <c r="X672" s="320">
        <f>Input!X521</f>
        <v>0</v>
      </c>
      <c r="Y672" s="324">
        <f>Input!Y521</f>
        <v>0</v>
      </c>
      <c r="Z672" s="157">
        <f>Input!Z521</f>
        <v>0</v>
      </c>
      <c r="AA672" s="157">
        <f>Input!AA521</f>
        <v>0</v>
      </c>
      <c r="AB672" s="157">
        <f>Input!AB521</f>
        <v>0</v>
      </c>
      <c r="AC672" s="157">
        <f>Input!AC521</f>
        <v>0.94950524895473587</v>
      </c>
      <c r="AD672" s="320">
        <f>Input!AD521</f>
        <v>1.0397456011531847</v>
      </c>
      <c r="AE672" s="324">
        <f>Input!AE521</f>
        <v>0.81309426373720128</v>
      </c>
      <c r="AF672" s="157">
        <f>Input!AF521</f>
        <v>1.0617912635531741</v>
      </c>
      <c r="AG672" s="157">
        <f>Input!AG521</f>
        <v>0.90884620761467882</v>
      </c>
      <c r="AH672" s="157">
        <f>Input!AH521</f>
        <v>0.73733143999999984</v>
      </c>
      <c r="AI672" s="320">
        <f>Input!AI521</f>
        <v>0.49567795028678763</v>
      </c>
      <c r="AJ672" s="324">
        <f>Input!AJ521</f>
        <v>1.0959647702865636</v>
      </c>
      <c r="AK672" s="157">
        <f>Input!AK521</f>
        <v>3.036731038037277</v>
      </c>
      <c r="AL672" s="157">
        <f>Input!AL521</f>
        <v>1.6353824609162959</v>
      </c>
      <c r="AM672" s="157">
        <f>Input!AM521</f>
        <v>1.5744290226615425</v>
      </c>
      <c r="AN672" s="320">
        <f>Input!AN521</f>
        <v>1.6018815517000486</v>
      </c>
    </row>
    <row r="673" spans="1:40" outlineLevel="2">
      <c r="A673" s="882">
        <f>ROW()</f>
        <v>673</v>
      </c>
      <c r="B673" s="453"/>
      <c r="D673" s="452" t="s">
        <v>81</v>
      </c>
      <c r="H673" s="458"/>
      <c r="I673" s="458"/>
      <c r="J673" s="324">
        <f>Input!J522</f>
        <v>2.0301247106016145E-4</v>
      </c>
      <c r="K673" s="157">
        <f>Input!K522</f>
        <v>7.4826807187792395E-3</v>
      </c>
      <c r="L673" s="157">
        <f>Input!L522</f>
        <v>2.998264568030387</v>
      </c>
      <c r="M673" s="157">
        <f>Input!M522</f>
        <v>5.2373699117619141</v>
      </c>
      <c r="N673" s="157">
        <f>Input!N522</f>
        <v>11.690344023278897</v>
      </c>
      <c r="O673" s="324">
        <f>Input!O522</f>
        <v>0</v>
      </c>
      <c r="P673" s="157">
        <f>Input!P522</f>
        <v>0</v>
      </c>
      <c r="Q673" s="157">
        <f>Input!Q522</f>
        <v>0</v>
      </c>
      <c r="R673" s="157">
        <f>Input!R522</f>
        <v>0</v>
      </c>
      <c r="S673" s="320">
        <f>Input!S522</f>
        <v>0</v>
      </c>
      <c r="T673" s="157">
        <f>Input!T522</f>
        <v>0</v>
      </c>
      <c r="U673" s="157">
        <f>Input!U522</f>
        <v>0</v>
      </c>
      <c r="V673" s="157">
        <f>Input!V522</f>
        <v>0</v>
      </c>
      <c r="W673" s="157">
        <f>Input!W522</f>
        <v>0</v>
      </c>
      <c r="X673" s="320">
        <f>Input!X522</f>
        <v>0</v>
      </c>
      <c r="Y673" s="324">
        <f>Input!Y522</f>
        <v>0</v>
      </c>
      <c r="Z673" s="157">
        <f>Input!Z522</f>
        <v>0</v>
      </c>
      <c r="AA673" s="157">
        <f>Input!AA522</f>
        <v>0</v>
      </c>
      <c r="AB673" s="157">
        <f>Input!AB522</f>
        <v>0</v>
      </c>
      <c r="AC673" s="157">
        <f>Input!AC522</f>
        <v>0</v>
      </c>
      <c r="AD673" s="320">
        <f>Input!AD522</f>
        <v>0</v>
      </c>
      <c r="AE673" s="324">
        <f>Input!AE522</f>
        <v>0</v>
      </c>
      <c r="AF673" s="157">
        <f>Input!AF522</f>
        <v>0</v>
      </c>
      <c r="AG673" s="157">
        <f>Input!AG522</f>
        <v>0</v>
      </c>
      <c r="AH673" s="157">
        <f>Input!AH522</f>
        <v>0</v>
      </c>
      <c r="AI673" s="320">
        <f>Input!AI522</f>
        <v>0</v>
      </c>
      <c r="AJ673" s="324">
        <f>Input!AJ522</f>
        <v>0</v>
      </c>
      <c r="AK673" s="157">
        <f>Input!AK522</f>
        <v>0</v>
      </c>
      <c r="AL673" s="157">
        <f>Input!AL522</f>
        <v>0</v>
      </c>
      <c r="AM673" s="157">
        <f>Input!AM522</f>
        <v>0</v>
      </c>
      <c r="AN673" s="320">
        <f>Input!AN522</f>
        <v>0</v>
      </c>
    </row>
    <row r="674" spans="1:40" outlineLevel="2">
      <c r="A674" s="882">
        <f>ROW()</f>
        <v>674</v>
      </c>
      <c r="B674" s="453"/>
      <c r="D674" s="452" t="s">
        <v>28</v>
      </c>
      <c r="H674" s="458"/>
      <c r="I674" s="458"/>
      <c r="J674" s="324">
        <f>Input!J523</f>
        <v>0.44676715078364304</v>
      </c>
      <c r="K674" s="157">
        <f>Input!K523</f>
        <v>0.33144195767140466</v>
      </c>
      <c r="L674" s="157">
        <f>Input!L523</f>
        <v>0</v>
      </c>
      <c r="M674" s="157">
        <f>Input!M523</f>
        <v>0</v>
      </c>
      <c r="N674" s="157">
        <f>Input!N523</f>
        <v>0</v>
      </c>
      <c r="O674" s="324">
        <f>Input!O523</f>
        <v>0</v>
      </c>
      <c r="P674" s="157">
        <f>Input!P523</f>
        <v>0</v>
      </c>
      <c r="Q674" s="157">
        <f>Input!Q523</f>
        <v>0</v>
      </c>
      <c r="R674" s="157">
        <f>Input!R523</f>
        <v>0</v>
      </c>
      <c r="S674" s="320">
        <f>Input!S523</f>
        <v>0</v>
      </c>
      <c r="T674" s="157">
        <f>Input!T523</f>
        <v>0</v>
      </c>
      <c r="U674" s="157">
        <f>Input!U523</f>
        <v>0</v>
      </c>
      <c r="V674" s="157">
        <f>Input!V523</f>
        <v>0</v>
      </c>
      <c r="W674" s="157">
        <f>Input!W523</f>
        <v>0</v>
      </c>
      <c r="X674" s="320">
        <f>Input!X523</f>
        <v>0</v>
      </c>
      <c r="Y674" s="324">
        <f>Input!Y523</f>
        <v>0</v>
      </c>
      <c r="Z674" s="157">
        <f>Input!Z523</f>
        <v>1.0295387453874538</v>
      </c>
      <c r="AA674" s="157">
        <f>Input!AA523</f>
        <v>2.7855253926181818</v>
      </c>
      <c r="AB674" s="157">
        <f>Input!AB523</f>
        <v>0.49669043031222132</v>
      </c>
      <c r="AC674" s="157">
        <f>Input!AC523</f>
        <v>8.0006641454864139E-3</v>
      </c>
      <c r="AD674" s="320">
        <f>Input!AD523</f>
        <v>2.3950353042857144</v>
      </c>
      <c r="AE674" s="324">
        <f>Input!AE523</f>
        <v>0</v>
      </c>
      <c r="AF674" s="157">
        <f>Input!AF523</f>
        <v>0</v>
      </c>
      <c r="AG674" s="157">
        <f>Input!AG523</f>
        <v>0</v>
      </c>
      <c r="AH674" s="157">
        <f>Input!AH523</f>
        <v>0</v>
      </c>
      <c r="AI674" s="320">
        <f>Input!AI523</f>
        <v>0</v>
      </c>
      <c r="AJ674" s="324">
        <f>Input!AJ523</f>
        <v>0</v>
      </c>
      <c r="AK674" s="157">
        <f>Input!AK523</f>
        <v>0</v>
      </c>
      <c r="AL674" s="157">
        <f>Input!AL523</f>
        <v>0</v>
      </c>
      <c r="AM674" s="157">
        <f>Input!AM523</f>
        <v>0</v>
      </c>
      <c r="AN674" s="320">
        <f>Input!AN523</f>
        <v>0</v>
      </c>
    </row>
    <row r="675" spans="1:40" outlineLevel="2">
      <c r="A675" s="882">
        <f>ROW()</f>
        <v>675</v>
      </c>
      <c r="B675" s="453"/>
      <c r="D675" s="456" t="s">
        <v>443</v>
      </c>
      <c r="E675" s="456"/>
      <c r="F675" s="456"/>
      <c r="G675" s="456"/>
      <c r="H675" s="460"/>
      <c r="I675" s="460"/>
      <c r="J675" s="325">
        <f>Input!J524</f>
        <v>0</v>
      </c>
      <c r="K675" s="158">
        <f>Input!K524</f>
        <v>0</v>
      </c>
      <c r="L675" s="158">
        <f>Input!L524</f>
        <v>0</v>
      </c>
      <c r="M675" s="158">
        <f>Input!M524</f>
        <v>0</v>
      </c>
      <c r="N675" s="158">
        <f>Input!N524</f>
        <v>0</v>
      </c>
      <c r="O675" s="325">
        <f>Input!O524</f>
        <v>0</v>
      </c>
      <c r="P675" s="158">
        <f>Input!P524</f>
        <v>0</v>
      </c>
      <c r="Q675" s="158">
        <f>Input!Q524</f>
        <v>0</v>
      </c>
      <c r="R675" s="158">
        <f>Input!R524</f>
        <v>0</v>
      </c>
      <c r="S675" s="321">
        <f>Input!S524</f>
        <v>0</v>
      </c>
      <c r="T675" s="158">
        <f>Input!T524</f>
        <v>0</v>
      </c>
      <c r="U675" s="158">
        <f>Input!U524</f>
        <v>0</v>
      </c>
      <c r="V675" s="158">
        <f>Input!V524</f>
        <v>0</v>
      </c>
      <c r="W675" s="158">
        <f>Input!W524</f>
        <v>0</v>
      </c>
      <c r="X675" s="321">
        <f>Input!X524</f>
        <v>0</v>
      </c>
      <c r="Y675" s="325">
        <f>Input!Y524</f>
        <v>0</v>
      </c>
      <c r="Z675" s="158">
        <f>Input!Z524</f>
        <v>0</v>
      </c>
      <c r="AA675" s="158">
        <f>Input!AA524</f>
        <v>0</v>
      </c>
      <c r="AB675" s="158">
        <f>Input!AB524</f>
        <v>0</v>
      </c>
      <c r="AC675" s="158">
        <f>Input!AC524</f>
        <v>0.33433709981011112</v>
      </c>
      <c r="AD675" s="321">
        <f>Input!AD524</f>
        <v>0.79548273120260693</v>
      </c>
      <c r="AE675" s="325">
        <f>Input!AE524</f>
        <v>0</v>
      </c>
      <c r="AF675" s="158">
        <f>Input!AF524</f>
        <v>0</v>
      </c>
      <c r="AG675" s="158">
        <f>Input!AG524</f>
        <v>0</v>
      </c>
      <c r="AH675" s="158">
        <f>Input!AH524</f>
        <v>0</v>
      </c>
      <c r="AI675" s="321">
        <f>Input!AI524</f>
        <v>0</v>
      </c>
      <c r="AJ675" s="325">
        <f>Input!AJ524</f>
        <v>0</v>
      </c>
      <c r="AK675" s="158">
        <f>Input!AK524</f>
        <v>0</v>
      </c>
      <c r="AL675" s="158">
        <f>Input!AL524</f>
        <v>0</v>
      </c>
      <c r="AM675" s="158">
        <f>Input!AM524</f>
        <v>0</v>
      </c>
      <c r="AN675" s="321">
        <f>Input!AN524</f>
        <v>0</v>
      </c>
    </row>
    <row r="676" spans="1:40" outlineLevel="2">
      <c r="A676" s="882">
        <f>ROW()</f>
        <v>676</v>
      </c>
      <c r="B676" s="453"/>
      <c r="D676" s="452" t="s">
        <v>24</v>
      </c>
      <c r="H676" s="458"/>
      <c r="I676" s="458"/>
      <c r="J676" s="443">
        <f t="shared" ref="J676:AN676" si="792">SUM(J660:J675)</f>
        <v>46.778505767928067</v>
      </c>
      <c r="K676" s="439">
        <f t="shared" si="792"/>
        <v>32.091591145060363</v>
      </c>
      <c r="L676" s="439">
        <f t="shared" si="792"/>
        <v>43.439584785349524</v>
      </c>
      <c r="M676" s="439">
        <f t="shared" si="792"/>
        <v>48.281980295362651</v>
      </c>
      <c r="N676" s="439">
        <f t="shared" si="792"/>
        <v>55.953286974020642</v>
      </c>
      <c r="O676" s="443">
        <f t="shared" si="792"/>
        <v>39.71646037732198</v>
      </c>
      <c r="P676" s="439">
        <f t="shared" si="792"/>
        <v>47.852697200765562</v>
      </c>
      <c r="Q676" s="439">
        <f t="shared" si="792"/>
        <v>50.292509946663444</v>
      </c>
      <c r="R676" s="439">
        <f t="shared" si="792"/>
        <v>51.228879863725531</v>
      </c>
      <c r="S676" s="440">
        <f t="shared" si="792"/>
        <v>61.221185136370707</v>
      </c>
      <c r="T676" s="439">
        <f t="shared" si="792"/>
        <v>35.588165981691262</v>
      </c>
      <c r="U676" s="439">
        <f t="shared" si="792"/>
        <v>53.228477303998183</v>
      </c>
      <c r="V676" s="439">
        <f t="shared" si="792"/>
        <v>49.754793929594882</v>
      </c>
      <c r="W676" s="439">
        <f t="shared" si="792"/>
        <v>101.90437474986237</v>
      </c>
      <c r="X676" s="440">
        <f t="shared" si="792"/>
        <v>90.336155269450018</v>
      </c>
      <c r="Y676" s="443">
        <f t="shared" si="792"/>
        <v>49.886965851220985</v>
      </c>
      <c r="Z676" s="439">
        <f t="shared" si="792"/>
        <v>86.683685764460023</v>
      </c>
      <c r="AA676" s="439">
        <f t="shared" si="792"/>
        <v>99.129889494973426</v>
      </c>
      <c r="AB676" s="439">
        <f t="shared" si="792"/>
        <v>99.134492368834316</v>
      </c>
      <c r="AC676" s="439">
        <f t="shared" si="792"/>
        <v>100.68397824211883</v>
      </c>
      <c r="AD676" s="440">
        <f t="shared" si="792"/>
        <v>82.038035018983578</v>
      </c>
      <c r="AE676" s="443">
        <f t="shared" si="792"/>
        <v>71.518205114233396</v>
      </c>
      <c r="AF676" s="439">
        <f t="shared" si="792"/>
        <v>83.60540464322284</v>
      </c>
      <c r="AG676" s="439">
        <f t="shared" si="792"/>
        <v>84.090558693223912</v>
      </c>
      <c r="AH676" s="439">
        <f t="shared" si="792"/>
        <v>81.471243384746899</v>
      </c>
      <c r="AI676" s="440">
        <f t="shared" si="792"/>
        <v>78.114419775488884</v>
      </c>
      <c r="AJ676" s="443">
        <f t="shared" si="792"/>
        <v>101.88179403245786</v>
      </c>
      <c r="AK676" s="439">
        <f t="shared" si="792"/>
        <v>114.67653488282096</v>
      </c>
      <c r="AL676" s="439">
        <f t="shared" si="792"/>
        <v>99.45445069250826</v>
      </c>
      <c r="AM676" s="439">
        <f t="shared" si="792"/>
        <v>95.013136034195796</v>
      </c>
      <c r="AN676" s="440">
        <f t="shared" si="792"/>
        <v>93.461254797360724</v>
      </c>
    </row>
    <row r="677" spans="1:40" outlineLevel="1">
      <c r="A677" s="732" t="s">
        <v>241</v>
      </c>
      <c r="B677" s="733"/>
      <c r="C677" s="881"/>
      <c r="D677" s="733"/>
      <c r="E677" s="733"/>
      <c r="F677" s="733"/>
      <c r="G677" s="730"/>
      <c r="H677" s="733"/>
      <c r="I677" s="730"/>
      <c r="J677" s="729"/>
      <c r="K677" s="730"/>
      <c r="L677" s="730"/>
      <c r="M677" s="730"/>
      <c r="N677" s="730"/>
      <c r="O677" s="729"/>
      <c r="P677" s="730"/>
      <c r="Q677" s="730"/>
      <c r="R677" s="730"/>
      <c r="S677" s="731"/>
      <c r="T677" s="730"/>
      <c r="U677" s="730"/>
      <c r="V677" s="730"/>
      <c r="W677" s="730"/>
      <c r="X677" s="731"/>
      <c r="Y677" s="729"/>
      <c r="Z677" s="730"/>
      <c r="AA677" s="730"/>
      <c r="AB677" s="730"/>
      <c r="AC677" s="730"/>
      <c r="AD677" s="731"/>
      <c r="AE677" s="729"/>
      <c r="AF677" s="730"/>
      <c r="AG677" s="730"/>
      <c r="AH677" s="730"/>
      <c r="AI677" s="731"/>
      <c r="AJ677" s="729"/>
      <c r="AK677" s="730"/>
      <c r="AL677" s="730"/>
      <c r="AM677" s="730"/>
      <c r="AN677" s="731"/>
    </row>
    <row r="678" spans="1:40" outlineLevel="2">
      <c r="A678" s="882">
        <f>ROW()</f>
        <v>678</v>
      </c>
      <c r="B678" s="453"/>
      <c r="D678" s="452" t="s">
        <v>300</v>
      </c>
      <c r="H678" s="458"/>
      <c r="I678" s="458"/>
      <c r="J678" s="324">
        <f>Input!J586</f>
        <v>0</v>
      </c>
      <c r="K678" s="157">
        <f>Input!K586</f>
        <v>0</v>
      </c>
      <c r="L678" s="157">
        <f>Input!L586</f>
        <v>0</v>
      </c>
      <c r="M678" s="157">
        <f>Input!M586</f>
        <v>0</v>
      </c>
      <c r="N678" s="157">
        <f>Input!N586</f>
        <v>0</v>
      </c>
      <c r="O678" s="324">
        <f>Input!O586</f>
        <v>0</v>
      </c>
      <c r="P678" s="157">
        <f>Input!P586</f>
        <v>0</v>
      </c>
      <c r="Q678" s="157">
        <f>Input!Q586</f>
        <v>0</v>
      </c>
      <c r="R678" s="157">
        <f>Input!R586</f>
        <v>0</v>
      </c>
      <c r="S678" s="320">
        <f>Input!S586</f>
        <v>0</v>
      </c>
      <c r="T678" s="157">
        <f>Input!T586</f>
        <v>0</v>
      </c>
      <c r="U678" s="157">
        <f>Input!U586</f>
        <v>0</v>
      </c>
      <c r="V678" s="157">
        <f>Input!V586</f>
        <v>0</v>
      </c>
      <c r="W678" s="157">
        <f>Input!W586</f>
        <v>0</v>
      </c>
      <c r="X678" s="320">
        <f>Input!X586</f>
        <v>0</v>
      </c>
      <c r="Y678" s="324">
        <f>Input!Y586</f>
        <v>0</v>
      </c>
      <c r="Z678" s="157">
        <f>Input!Z586</f>
        <v>0</v>
      </c>
      <c r="AA678" s="157">
        <f>Input!AA586</f>
        <v>0</v>
      </c>
      <c r="AB678" s="157">
        <f>Input!AB586</f>
        <v>0</v>
      </c>
      <c r="AC678" s="157">
        <f>Input!AC586</f>
        <v>0</v>
      </c>
      <c r="AD678" s="320">
        <f>Input!AD586</f>
        <v>0</v>
      </c>
      <c r="AE678" s="324">
        <f>Input!AE586</f>
        <v>0</v>
      </c>
      <c r="AF678" s="157">
        <f>Input!AF586</f>
        <v>0</v>
      </c>
      <c r="AG678" s="157">
        <f>Input!AG586</f>
        <v>0</v>
      </c>
      <c r="AH678" s="157">
        <f>Input!AH586</f>
        <v>0</v>
      </c>
      <c r="AI678" s="320">
        <f>Input!AI586</f>
        <v>0</v>
      </c>
      <c r="AJ678" s="324">
        <f>Input!AJ586</f>
        <v>0</v>
      </c>
      <c r="AK678" s="157">
        <f>Input!AK586</f>
        <v>0</v>
      </c>
      <c r="AL678" s="157">
        <f>Input!AL586</f>
        <v>0</v>
      </c>
      <c r="AM678" s="157">
        <f>Input!AM586</f>
        <v>0</v>
      </c>
      <c r="AN678" s="320">
        <f>Input!AN586</f>
        <v>0</v>
      </c>
    </row>
    <row r="679" spans="1:40" outlineLevel="2">
      <c r="A679" s="882">
        <f>ROW()</f>
        <v>679</v>
      </c>
      <c r="B679" s="453"/>
      <c r="D679" s="452" t="s">
        <v>301</v>
      </c>
      <c r="H679" s="458"/>
      <c r="I679" s="458"/>
      <c r="J679" s="324">
        <f>Input!J587</f>
        <v>0</v>
      </c>
      <c r="K679" s="157">
        <f>Input!K587</f>
        <v>0</v>
      </c>
      <c r="L679" s="157">
        <f>Input!L587</f>
        <v>0</v>
      </c>
      <c r="M679" s="157">
        <f>Input!M587</f>
        <v>0</v>
      </c>
      <c r="N679" s="157">
        <f>Input!N587</f>
        <v>0</v>
      </c>
      <c r="O679" s="324">
        <f>Input!O587</f>
        <v>0</v>
      </c>
      <c r="P679" s="157">
        <f>Input!P587</f>
        <v>0</v>
      </c>
      <c r="Q679" s="157">
        <f>Input!Q587</f>
        <v>0</v>
      </c>
      <c r="R679" s="157">
        <f>Input!R587</f>
        <v>0</v>
      </c>
      <c r="S679" s="320">
        <f>Input!S587</f>
        <v>0</v>
      </c>
      <c r="T679" s="157">
        <f>Input!T587</f>
        <v>0</v>
      </c>
      <c r="U679" s="157">
        <f>Input!U587</f>
        <v>0</v>
      </c>
      <c r="V679" s="157">
        <f>Input!V587</f>
        <v>0</v>
      </c>
      <c r="W679" s="157">
        <f>Input!W587</f>
        <v>0</v>
      </c>
      <c r="X679" s="320">
        <f>Input!X587</f>
        <v>0</v>
      </c>
      <c r="Y679" s="324">
        <f>Input!Y587</f>
        <v>0</v>
      </c>
      <c r="Z679" s="157">
        <f>Input!Z587</f>
        <v>0</v>
      </c>
      <c r="AA679" s="157">
        <f>Input!AA587</f>
        <v>0</v>
      </c>
      <c r="AB679" s="157">
        <f>Input!AB587</f>
        <v>0</v>
      </c>
      <c r="AC679" s="157">
        <f>Input!AC587</f>
        <v>0</v>
      </c>
      <c r="AD679" s="320">
        <f>Input!AD587</f>
        <v>0</v>
      </c>
      <c r="AE679" s="324">
        <f>Input!AE587</f>
        <v>0</v>
      </c>
      <c r="AF679" s="157">
        <f>Input!AF587</f>
        <v>0</v>
      </c>
      <c r="AG679" s="157">
        <f>Input!AG587</f>
        <v>0</v>
      </c>
      <c r="AH679" s="157">
        <f>Input!AH587</f>
        <v>0</v>
      </c>
      <c r="AI679" s="320">
        <f>Input!AI587</f>
        <v>0</v>
      </c>
      <c r="AJ679" s="324">
        <f>Input!AJ587</f>
        <v>0</v>
      </c>
      <c r="AK679" s="157">
        <f>Input!AK587</f>
        <v>0</v>
      </c>
      <c r="AL679" s="157">
        <f>Input!AL587</f>
        <v>0</v>
      </c>
      <c r="AM679" s="157">
        <f>Input!AM587</f>
        <v>0</v>
      </c>
      <c r="AN679" s="320">
        <f>Input!AN587</f>
        <v>0</v>
      </c>
    </row>
    <row r="680" spans="1:40" outlineLevel="2">
      <c r="A680" s="882">
        <f>ROW()</f>
        <v>680</v>
      </c>
      <c r="B680" s="453"/>
      <c r="D680" s="452" t="s">
        <v>29</v>
      </c>
      <c r="H680" s="458"/>
      <c r="I680" s="458"/>
      <c r="J680" s="324">
        <f>Input!J588</f>
        <v>0</v>
      </c>
      <c r="K680" s="157">
        <f>Input!K588</f>
        <v>0</v>
      </c>
      <c r="L680" s="157">
        <f>Input!L588</f>
        <v>0</v>
      </c>
      <c r="M680" s="157">
        <f>Input!M588</f>
        <v>0</v>
      </c>
      <c r="N680" s="157">
        <f>Input!N588</f>
        <v>0</v>
      </c>
      <c r="O680" s="324">
        <f>Input!O588</f>
        <v>0</v>
      </c>
      <c r="P680" s="157">
        <f>Input!P588</f>
        <v>0</v>
      </c>
      <c r="Q680" s="157">
        <f>Input!Q588</f>
        <v>0</v>
      </c>
      <c r="R680" s="157">
        <f>Input!R588</f>
        <v>0</v>
      </c>
      <c r="S680" s="320">
        <f>Input!S588</f>
        <v>0</v>
      </c>
      <c r="T680" s="157">
        <f>Input!T588</f>
        <v>0</v>
      </c>
      <c r="U680" s="157">
        <f>Input!U588</f>
        <v>0</v>
      </c>
      <c r="V680" s="157">
        <f>Input!V588</f>
        <v>0</v>
      </c>
      <c r="W680" s="157">
        <f>Input!W588</f>
        <v>0</v>
      </c>
      <c r="X680" s="320">
        <f>Input!X588</f>
        <v>0</v>
      </c>
      <c r="Y680" s="324">
        <f>Input!Y588</f>
        <v>0</v>
      </c>
      <c r="Z680" s="157">
        <f>Input!Z588</f>
        <v>0</v>
      </c>
      <c r="AA680" s="157">
        <f>Input!AA588</f>
        <v>0</v>
      </c>
      <c r="AB680" s="157">
        <f>Input!AB588</f>
        <v>0</v>
      </c>
      <c r="AC680" s="157">
        <f>Input!AC588</f>
        <v>0</v>
      </c>
      <c r="AD680" s="320">
        <f>Input!AD588</f>
        <v>0</v>
      </c>
      <c r="AE680" s="324">
        <f>Input!AE588</f>
        <v>0</v>
      </c>
      <c r="AF680" s="157">
        <f>Input!AF588</f>
        <v>0</v>
      </c>
      <c r="AG680" s="157">
        <f>Input!AG588</f>
        <v>0</v>
      </c>
      <c r="AH680" s="157">
        <f>Input!AH588</f>
        <v>0</v>
      </c>
      <c r="AI680" s="320">
        <f>Input!AI588</f>
        <v>0</v>
      </c>
      <c r="AJ680" s="324">
        <f>Input!AJ588</f>
        <v>0</v>
      </c>
      <c r="AK680" s="157">
        <f>Input!AK588</f>
        <v>0</v>
      </c>
      <c r="AL680" s="157">
        <f>Input!AL588</f>
        <v>0</v>
      </c>
      <c r="AM680" s="157">
        <f>Input!AM588</f>
        <v>0</v>
      </c>
      <c r="AN680" s="320">
        <f>Input!AN588</f>
        <v>0</v>
      </c>
    </row>
    <row r="681" spans="1:40" outlineLevel="2">
      <c r="A681" s="882">
        <f>ROW()</f>
        <v>681</v>
      </c>
      <c r="B681" s="453"/>
      <c r="D681" s="452" t="s">
        <v>30</v>
      </c>
      <c r="H681" s="458"/>
      <c r="I681" s="458"/>
      <c r="J681" s="324">
        <f>Input!J589</f>
        <v>0</v>
      </c>
      <c r="K681" s="157">
        <f>Input!K589</f>
        <v>0</v>
      </c>
      <c r="L681" s="157">
        <f>Input!L589</f>
        <v>0</v>
      </c>
      <c r="M681" s="157">
        <f>Input!M589</f>
        <v>0</v>
      </c>
      <c r="N681" s="157">
        <f>Input!N589</f>
        <v>0</v>
      </c>
      <c r="O681" s="324">
        <f>Input!O589</f>
        <v>0</v>
      </c>
      <c r="P681" s="157">
        <f>Input!P589</f>
        <v>0</v>
      </c>
      <c r="Q681" s="157">
        <f>Input!Q589</f>
        <v>0</v>
      </c>
      <c r="R681" s="157">
        <f>Input!R589</f>
        <v>0</v>
      </c>
      <c r="S681" s="320">
        <f>Input!S589</f>
        <v>0</v>
      </c>
      <c r="T681" s="157">
        <f>Input!T589</f>
        <v>0</v>
      </c>
      <c r="U681" s="157">
        <f>Input!U589</f>
        <v>0</v>
      </c>
      <c r="V681" s="157">
        <f>Input!V589</f>
        <v>0</v>
      </c>
      <c r="W681" s="157">
        <f>Input!W589</f>
        <v>0</v>
      </c>
      <c r="X681" s="320">
        <f>Input!X589</f>
        <v>0</v>
      </c>
      <c r="Y681" s="324">
        <f>Input!Y589</f>
        <v>0</v>
      </c>
      <c r="Z681" s="157">
        <f>Input!Z589</f>
        <v>0</v>
      </c>
      <c r="AA681" s="157">
        <f>Input!AA589</f>
        <v>0</v>
      </c>
      <c r="AB681" s="157">
        <f>Input!AB589</f>
        <v>0</v>
      </c>
      <c r="AC681" s="157">
        <f>Input!AC589</f>
        <v>0</v>
      </c>
      <c r="AD681" s="320">
        <f>Input!AD589</f>
        <v>0</v>
      </c>
      <c r="AE681" s="324">
        <f>Input!AE589</f>
        <v>0</v>
      </c>
      <c r="AF681" s="157">
        <f>Input!AF589</f>
        <v>0</v>
      </c>
      <c r="AG681" s="157">
        <f>Input!AG589</f>
        <v>0</v>
      </c>
      <c r="AH681" s="157">
        <f>Input!AH589</f>
        <v>0</v>
      </c>
      <c r="AI681" s="320">
        <f>Input!AI589</f>
        <v>0</v>
      </c>
      <c r="AJ681" s="324">
        <f>Input!AJ589</f>
        <v>0</v>
      </c>
      <c r="AK681" s="157">
        <f>Input!AK589</f>
        <v>0</v>
      </c>
      <c r="AL681" s="157">
        <f>Input!AL589</f>
        <v>0</v>
      </c>
      <c r="AM681" s="157">
        <f>Input!AM589</f>
        <v>0</v>
      </c>
      <c r="AN681" s="320">
        <f>Input!AN589</f>
        <v>0</v>
      </c>
    </row>
    <row r="682" spans="1:40" outlineLevel="2">
      <c r="A682" s="882">
        <f>ROW()</f>
        <v>682</v>
      </c>
      <c r="B682" s="453"/>
      <c r="D682" s="452" t="s">
        <v>31</v>
      </c>
      <c r="H682" s="458"/>
      <c r="I682" s="458"/>
      <c r="J682" s="324">
        <f>Input!J590</f>
        <v>0</v>
      </c>
      <c r="K682" s="157">
        <f>Input!K590</f>
        <v>0</v>
      </c>
      <c r="L682" s="157">
        <f>Input!L590</f>
        <v>0</v>
      </c>
      <c r="M682" s="157">
        <f>Input!M590</f>
        <v>0</v>
      </c>
      <c r="N682" s="157">
        <f>Input!N590</f>
        <v>0</v>
      </c>
      <c r="O682" s="324">
        <f>Input!O590</f>
        <v>0</v>
      </c>
      <c r="P682" s="157">
        <f>Input!P590</f>
        <v>0</v>
      </c>
      <c r="Q682" s="157">
        <f>Input!Q590</f>
        <v>0</v>
      </c>
      <c r="R682" s="157">
        <f>Input!R590</f>
        <v>0</v>
      </c>
      <c r="S682" s="320">
        <f>Input!S590</f>
        <v>0</v>
      </c>
      <c r="T682" s="157">
        <f>Input!T590</f>
        <v>0</v>
      </c>
      <c r="U682" s="157">
        <f>Input!U590</f>
        <v>0</v>
      </c>
      <c r="V682" s="157">
        <f>Input!V590</f>
        <v>0</v>
      </c>
      <c r="W682" s="157">
        <f>Input!W590</f>
        <v>0</v>
      </c>
      <c r="X682" s="320">
        <f>Input!X590</f>
        <v>0</v>
      </c>
      <c r="Y682" s="324">
        <f>Input!Y590</f>
        <v>0</v>
      </c>
      <c r="Z682" s="157">
        <f>Input!Z590</f>
        <v>0</v>
      </c>
      <c r="AA682" s="157">
        <f>Input!AA590</f>
        <v>0</v>
      </c>
      <c r="AB682" s="157">
        <f>Input!AB590</f>
        <v>0</v>
      </c>
      <c r="AC682" s="157">
        <f>Input!AC590</f>
        <v>0</v>
      </c>
      <c r="AD682" s="320">
        <f>Input!AD590</f>
        <v>0</v>
      </c>
      <c r="AE682" s="324">
        <f>Input!AE590</f>
        <v>0</v>
      </c>
      <c r="AF682" s="157">
        <f>Input!AF590</f>
        <v>0</v>
      </c>
      <c r="AG682" s="157">
        <f>Input!AG590</f>
        <v>0</v>
      </c>
      <c r="AH682" s="157">
        <f>Input!AH590</f>
        <v>0</v>
      </c>
      <c r="AI682" s="320">
        <f>Input!AI590</f>
        <v>0</v>
      </c>
      <c r="AJ682" s="324">
        <f>Input!AJ590</f>
        <v>0</v>
      </c>
      <c r="AK682" s="157">
        <f>Input!AK590</f>
        <v>0</v>
      </c>
      <c r="AL682" s="157">
        <f>Input!AL590</f>
        <v>0</v>
      </c>
      <c r="AM682" s="157">
        <f>Input!AM590</f>
        <v>0</v>
      </c>
      <c r="AN682" s="320">
        <f>Input!AN590</f>
        <v>0</v>
      </c>
    </row>
    <row r="683" spans="1:40" outlineLevel="2">
      <c r="A683" s="882">
        <f>ROW()</f>
        <v>683</v>
      </c>
      <c r="B683" s="453"/>
      <c r="D683" s="452" t="s">
        <v>32</v>
      </c>
      <c r="H683" s="458"/>
      <c r="I683" s="458"/>
      <c r="J683" s="324">
        <f>Input!J591</f>
        <v>0</v>
      </c>
      <c r="K683" s="157">
        <f>Input!K591</f>
        <v>0</v>
      </c>
      <c r="L683" s="157">
        <f>Input!L591</f>
        <v>0</v>
      </c>
      <c r="M683" s="157">
        <f>Input!M591</f>
        <v>0</v>
      </c>
      <c r="N683" s="157">
        <f>Input!N591</f>
        <v>0</v>
      </c>
      <c r="O683" s="324">
        <f>Input!O591</f>
        <v>0</v>
      </c>
      <c r="P683" s="157">
        <f>Input!P591</f>
        <v>0</v>
      </c>
      <c r="Q683" s="157">
        <f>Input!Q591</f>
        <v>0</v>
      </c>
      <c r="R683" s="157">
        <f>Input!R591</f>
        <v>0</v>
      </c>
      <c r="S683" s="320">
        <f>Input!S591</f>
        <v>0</v>
      </c>
      <c r="T683" s="157">
        <f>Input!T591</f>
        <v>0</v>
      </c>
      <c r="U683" s="157">
        <f>Input!U591</f>
        <v>0</v>
      </c>
      <c r="V683" s="157">
        <f>Input!V591</f>
        <v>0</v>
      </c>
      <c r="W683" s="157">
        <f>Input!W591</f>
        <v>0</v>
      </c>
      <c r="X683" s="320">
        <f>Input!X591</f>
        <v>0</v>
      </c>
      <c r="Y683" s="324">
        <f>Input!Y591</f>
        <v>0</v>
      </c>
      <c r="Z683" s="157">
        <f>Input!Z591</f>
        <v>0</v>
      </c>
      <c r="AA683" s="157">
        <f>Input!AA591</f>
        <v>0</v>
      </c>
      <c r="AB683" s="157">
        <f>Input!AB591</f>
        <v>0</v>
      </c>
      <c r="AC683" s="157">
        <f>Input!AC591</f>
        <v>0</v>
      </c>
      <c r="AD683" s="320">
        <f>Input!AD591</f>
        <v>0</v>
      </c>
      <c r="AE683" s="324">
        <f>Input!AE591</f>
        <v>0</v>
      </c>
      <c r="AF683" s="157">
        <f>Input!AF591</f>
        <v>0</v>
      </c>
      <c r="AG683" s="157">
        <f>Input!AG591</f>
        <v>0</v>
      </c>
      <c r="AH683" s="157">
        <f>Input!AH591</f>
        <v>0</v>
      </c>
      <c r="AI683" s="320">
        <f>Input!AI591</f>
        <v>0</v>
      </c>
      <c r="AJ683" s="324">
        <f>Input!AJ591</f>
        <v>0</v>
      </c>
      <c r="AK683" s="157">
        <f>Input!AK591</f>
        <v>0</v>
      </c>
      <c r="AL683" s="157">
        <f>Input!AL591</f>
        <v>0</v>
      </c>
      <c r="AM683" s="157">
        <f>Input!AM591</f>
        <v>0</v>
      </c>
      <c r="AN683" s="320">
        <f>Input!AN591</f>
        <v>0</v>
      </c>
    </row>
    <row r="684" spans="1:40" outlineLevel="2">
      <c r="A684" s="882">
        <f>ROW()</f>
        <v>684</v>
      </c>
      <c r="B684" s="453"/>
      <c r="D684" s="452" t="s">
        <v>33</v>
      </c>
      <c r="H684" s="458"/>
      <c r="I684" s="458"/>
      <c r="J684" s="324">
        <f>Input!J592</f>
        <v>0</v>
      </c>
      <c r="K684" s="157">
        <f>Input!K592</f>
        <v>0</v>
      </c>
      <c r="L684" s="157">
        <f>Input!L592</f>
        <v>0</v>
      </c>
      <c r="M684" s="157">
        <f>Input!M592</f>
        <v>0</v>
      </c>
      <c r="N684" s="157">
        <f>Input!N592</f>
        <v>0</v>
      </c>
      <c r="O684" s="324">
        <f>Input!O592</f>
        <v>0</v>
      </c>
      <c r="P684" s="157">
        <f>Input!P592</f>
        <v>0</v>
      </c>
      <c r="Q684" s="157">
        <f>Input!Q592</f>
        <v>0</v>
      </c>
      <c r="R684" s="157">
        <f>Input!R592</f>
        <v>0</v>
      </c>
      <c r="S684" s="320">
        <f>Input!S592</f>
        <v>0</v>
      </c>
      <c r="T684" s="157">
        <f>Input!T592</f>
        <v>0</v>
      </c>
      <c r="U684" s="157">
        <f>Input!U592</f>
        <v>0</v>
      </c>
      <c r="V684" s="157">
        <f>Input!V592</f>
        <v>0</v>
      </c>
      <c r="W684" s="157">
        <f>Input!W592</f>
        <v>0</v>
      </c>
      <c r="X684" s="320">
        <f>Input!X592</f>
        <v>0</v>
      </c>
      <c r="Y684" s="324">
        <f>Input!Y592</f>
        <v>0</v>
      </c>
      <c r="Z684" s="157">
        <f>Input!Z592</f>
        <v>0</v>
      </c>
      <c r="AA684" s="157">
        <f>Input!AA592</f>
        <v>0</v>
      </c>
      <c r="AB684" s="157">
        <f>Input!AB592</f>
        <v>0</v>
      </c>
      <c r="AC684" s="157">
        <f>Input!AC592</f>
        <v>0</v>
      </c>
      <c r="AD684" s="320">
        <f>Input!AD592</f>
        <v>0</v>
      </c>
      <c r="AE684" s="324">
        <f>Input!AE592</f>
        <v>0</v>
      </c>
      <c r="AF684" s="157">
        <f>Input!AF592</f>
        <v>0</v>
      </c>
      <c r="AG684" s="157">
        <f>Input!AG592</f>
        <v>0</v>
      </c>
      <c r="AH684" s="157">
        <f>Input!AH592</f>
        <v>0</v>
      </c>
      <c r="AI684" s="320">
        <f>Input!AI592</f>
        <v>0</v>
      </c>
      <c r="AJ684" s="324">
        <f>Input!AJ592</f>
        <v>0</v>
      </c>
      <c r="AK684" s="157">
        <f>Input!AK592</f>
        <v>0</v>
      </c>
      <c r="AL684" s="157">
        <f>Input!AL592</f>
        <v>0</v>
      </c>
      <c r="AM684" s="157">
        <f>Input!AM592</f>
        <v>0</v>
      </c>
      <c r="AN684" s="320">
        <f>Input!AN592</f>
        <v>0</v>
      </c>
    </row>
    <row r="685" spans="1:40" outlineLevel="2">
      <c r="A685" s="882">
        <f>ROW()</f>
        <v>685</v>
      </c>
      <c r="B685" s="453"/>
      <c r="D685" s="452" t="s">
        <v>27</v>
      </c>
      <c r="H685" s="458"/>
      <c r="I685" s="458"/>
      <c r="J685" s="324">
        <f>Input!J593</f>
        <v>0</v>
      </c>
      <c r="K685" s="157">
        <f>Input!K593</f>
        <v>0</v>
      </c>
      <c r="L685" s="157">
        <f>Input!L593</f>
        <v>0</v>
      </c>
      <c r="M685" s="157">
        <f>Input!M593</f>
        <v>0</v>
      </c>
      <c r="N685" s="157">
        <f>Input!N593</f>
        <v>0</v>
      </c>
      <c r="O685" s="324">
        <f>Input!O593</f>
        <v>0</v>
      </c>
      <c r="P685" s="157">
        <f>Input!P593</f>
        <v>0</v>
      </c>
      <c r="Q685" s="157">
        <f>Input!Q593</f>
        <v>0</v>
      </c>
      <c r="R685" s="157">
        <f>Input!R593</f>
        <v>0</v>
      </c>
      <c r="S685" s="320">
        <f>Input!S593</f>
        <v>0</v>
      </c>
      <c r="T685" s="157">
        <f>Input!T593</f>
        <v>0</v>
      </c>
      <c r="U685" s="157">
        <f>Input!U593</f>
        <v>0</v>
      </c>
      <c r="V685" s="157">
        <f>Input!V593</f>
        <v>0</v>
      </c>
      <c r="W685" s="157">
        <f>Input!W593</f>
        <v>0</v>
      </c>
      <c r="X685" s="320">
        <f>Input!X593</f>
        <v>0</v>
      </c>
      <c r="Y685" s="324">
        <f>Input!Y593</f>
        <v>0</v>
      </c>
      <c r="Z685" s="157">
        <f>Input!Z593</f>
        <v>0</v>
      </c>
      <c r="AA685" s="157">
        <f>Input!AA593</f>
        <v>0</v>
      </c>
      <c r="AB685" s="157">
        <f>Input!AB593</f>
        <v>0</v>
      </c>
      <c r="AC685" s="157">
        <f>Input!AC593</f>
        <v>0</v>
      </c>
      <c r="AD685" s="320">
        <f>Input!AD593</f>
        <v>0</v>
      </c>
      <c r="AE685" s="324">
        <f>Input!AE593</f>
        <v>0</v>
      </c>
      <c r="AF685" s="157">
        <f>Input!AF593</f>
        <v>0</v>
      </c>
      <c r="AG685" s="157">
        <f>Input!AG593</f>
        <v>0</v>
      </c>
      <c r="AH685" s="157">
        <f>Input!AH593</f>
        <v>0</v>
      </c>
      <c r="AI685" s="320">
        <f>Input!AI593</f>
        <v>0</v>
      </c>
      <c r="AJ685" s="324">
        <f>Input!AJ593</f>
        <v>0</v>
      </c>
      <c r="AK685" s="157">
        <f>Input!AK593</f>
        <v>0</v>
      </c>
      <c r="AL685" s="157">
        <f>Input!AL593</f>
        <v>0</v>
      </c>
      <c r="AM685" s="157">
        <f>Input!AM593</f>
        <v>0</v>
      </c>
      <c r="AN685" s="320">
        <f>Input!AN593</f>
        <v>0</v>
      </c>
    </row>
    <row r="686" spans="1:40" outlineLevel="2">
      <c r="A686" s="882">
        <f>ROW()</f>
        <v>686</v>
      </c>
      <c r="B686" s="453"/>
      <c r="D686" s="452" t="s">
        <v>34</v>
      </c>
      <c r="H686" s="458"/>
      <c r="I686" s="458"/>
      <c r="J686" s="324">
        <f>Input!J594</f>
        <v>0</v>
      </c>
      <c r="K686" s="157">
        <f>Input!K594</f>
        <v>0</v>
      </c>
      <c r="L686" s="157">
        <f>Input!L594</f>
        <v>0</v>
      </c>
      <c r="M686" s="157">
        <f>Input!M594</f>
        <v>0</v>
      </c>
      <c r="N686" s="157">
        <f>Input!N594</f>
        <v>0</v>
      </c>
      <c r="O686" s="324">
        <f>Input!O594</f>
        <v>0</v>
      </c>
      <c r="P686" s="157">
        <f>Input!P594</f>
        <v>0</v>
      </c>
      <c r="Q686" s="157">
        <f>Input!Q594</f>
        <v>0</v>
      </c>
      <c r="R686" s="157">
        <f>Input!R594</f>
        <v>0</v>
      </c>
      <c r="S686" s="320">
        <f>Input!S594</f>
        <v>0</v>
      </c>
      <c r="T686" s="157">
        <f>Input!T594</f>
        <v>0</v>
      </c>
      <c r="U686" s="157">
        <f>Input!U594</f>
        <v>0</v>
      </c>
      <c r="V686" s="157">
        <f>Input!V594</f>
        <v>0</v>
      </c>
      <c r="W686" s="157">
        <f>Input!W594</f>
        <v>0</v>
      </c>
      <c r="X686" s="320">
        <f>Input!X594</f>
        <v>0</v>
      </c>
      <c r="Y686" s="324">
        <f>Input!Y594</f>
        <v>0</v>
      </c>
      <c r="Z686" s="157">
        <f>Input!Z594</f>
        <v>0</v>
      </c>
      <c r="AA686" s="157">
        <f>Input!AA594</f>
        <v>0</v>
      </c>
      <c r="AB686" s="157">
        <f>Input!AB594</f>
        <v>0</v>
      </c>
      <c r="AC686" s="157">
        <f>Input!AC594</f>
        <v>0</v>
      </c>
      <c r="AD686" s="320">
        <f>Input!AD594</f>
        <v>0</v>
      </c>
      <c r="AE686" s="324">
        <f>Input!AE594</f>
        <v>0</v>
      </c>
      <c r="AF686" s="157">
        <f>Input!AF594</f>
        <v>0</v>
      </c>
      <c r="AG686" s="157">
        <f>Input!AG594</f>
        <v>0</v>
      </c>
      <c r="AH686" s="157">
        <f>Input!AH594</f>
        <v>0</v>
      </c>
      <c r="AI686" s="320">
        <f>Input!AI594</f>
        <v>0</v>
      </c>
      <c r="AJ686" s="324">
        <f>Input!AJ594</f>
        <v>0</v>
      </c>
      <c r="AK686" s="157">
        <f>Input!AK594</f>
        <v>0</v>
      </c>
      <c r="AL686" s="157">
        <f>Input!AL594</f>
        <v>0</v>
      </c>
      <c r="AM686" s="157">
        <f>Input!AM594</f>
        <v>0</v>
      </c>
      <c r="AN686" s="320">
        <f>Input!AN594</f>
        <v>0</v>
      </c>
    </row>
    <row r="687" spans="1:40" outlineLevel="2">
      <c r="A687" s="882">
        <f>ROW()</f>
        <v>687</v>
      </c>
      <c r="B687" s="453"/>
      <c r="D687" s="452" t="s">
        <v>35</v>
      </c>
      <c r="H687" s="458"/>
      <c r="I687" s="458"/>
      <c r="J687" s="324">
        <f>Input!J595</f>
        <v>0</v>
      </c>
      <c r="K687" s="157">
        <f>Input!K595</f>
        <v>0</v>
      </c>
      <c r="L687" s="157">
        <f>Input!L595</f>
        <v>0</v>
      </c>
      <c r="M687" s="157">
        <f>Input!M595</f>
        <v>0</v>
      </c>
      <c r="N687" s="157">
        <f>Input!N595</f>
        <v>0</v>
      </c>
      <c r="O687" s="324">
        <f>Input!O595</f>
        <v>0</v>
      </c>
      <c r="P687" s="157">
        <f>Input!P595</f>
        <v>0</v>
      </c>
      <c r="Q687" s="157">
        <f>Input!Q595</f>
        <v>0</v>
      </c>
      <c r="R687" s="157">
        <f>Input!R595</f>
        <v>0</v>
      </c>
      <c r="S687" s="320">
        <f>Input!S595</f>
        <v>0</v>
      </c>
      <c r="T687" s="157">
        <f>Input!T595</f>
        <v>0</v>
      </c>
      <c r="U687" s="157">
        <f>Input!U595</f>
        <v>0</v>
      </c>
      <c r="V687" s="157">
        <f>Input!V595</f>
        <v>0</v>
      </c>
      <c r="W687" s="157">
        <f>Input!W595</f>
        <v>0</v>
      </c>
      <c r="X687" s="320">
        <f>Input!X595</f>
        <v>0</v>
      </c>
      <c r="Y687" s="324">
        <f>Input!Y595</f>
        <v>-4.5358979098965829E-2</v>
      </c>
      <c r="Z687" s="157">
        <f>Input!Z595</f>
        <v>-1.823221537466397E-2</v>
      </c>
      <c r="AA687" s="157">
        <f>Input!AA595</f>
        <v>-0.23914221984500875</v>
      </c>
      <c r="AB687" s="157">
        <f>Input!AB595</f>
        <v>-7.4501334255129342E-3</v>
      </c>
      <c r="AC687" s="157">
        <f>Input!AC595</f>
        <v>0</v>
      </c>
      <c r="AD687" s="320">
        <f>Input!AD595</f>
        <v>-8.8881381669535294E-3</v>
      </c>
      <c r="AE687" s="324">
        <f>Input!AE595</f>
        <v>-1.7128626279863481E-2</v>
      </c>
      <c r="AF687" s="157">
        <f>Input!AF595</f>
        <v>0</v>
      </c>
      <c r="AG687" s="157">
        <f>Input!AG595</f>
        <v>-1.1932681957186544E-2</v>
      </c>
      <c r="AH687" s="157">
        <f>Input!AH595</f>
        <v>0</v>
      </c>
      <c r="AI687" s="320">
        <f>Input!AI595</f>
        <v>0</v>
      </c>
      <c r="AJ687" s="324">
        <f>Input!AJ595</f>
        <v>0</v>
      </c>
      <c r="AK687" s="157">
        <f>Input!AK595</f>
        <v>0</v>
      </c>
      <c r="AL687" s="157">
        <f>Input!AL595</f>
        <v>0</v>
      </c>
      <c r="AM687" s="157">
        <f>Input!AM595</f>
        <v>0</v>
      </c>
      <c r="AN687" s="320">
        <f>Input!AN595</f>
        <v>0</v>
      </c>
    </row>
    <row r="688" spans="1:40" outlineLevel="2">
      <c r="A688" s="882">
        <f>ROW()</f>
        <v>688</v>
      </c>
      <c r="B688" s="453"/>
      <c r="D688" s="452" t="s">
        <v>302</v>
      </c>
      <c r="H688" s="458"/>
      <c r="I688" s="458"/>
      <c r="J688" s="324">
        <f>Input!J596</f>
        <v>0</v>
      </c>
      <c r="K688" s="157">
        <f>Input!K596</f>
        <v>0</v>
      </c>
      <c r="L688" s="157">
        <f>Input!L596</f>
        <v>0</v>
      </c>
      <c r="M688" s="157">
        <f>Input!M596</f>
        <v>0</v>
      </c>
      <c r="N688" s="157">
        <f>Input!N596</f>
        <v>0</v>
      </c>
      <c r="O688" s="324">
        <f>Input!O596</f>
        <v>0</v>
      </c>
      <c r="P688" s="157">
        <f>Input!P596</f>
        <v>0</v>
      </c>
      <c r="Q688" s="157">
        <f>Input!Q596</f>
        <v>0</v>
      </c>
      <c r="R688" s="157">
        <f>Input!R596</f>
        <v>0</v>
      </c>
      <c r="S688" s="320">
        <f>Input!S596</f>
        <v>0</v>
      </c>
      <c r="T688" s="157">
        <f>Input!T596</f>
        <v>0</v>
      </c>
      <c r="U688" s="157">
        <f>Input!U596</f>
        <v>0</v>
      </c>
      <c r="V688" s="157">
        <f>Input!V596</f>
        <v>0</v>
      </c>
      <c r="W688" s="157">
        <f>Input!W596</f>
        <v>0</v>
      </c>
      <c r="X688" s="320">
        <f>Input!X596</f>
        <v>0</v>
      </c>
      <c r="Y688" s="324">
        <f>Input!Y596</f>
        <v>0</v>
      </c>
      <c r="Z688" s="157">
        <f>Input!Z596</f>
        <v>0</v>
      </c>
      <c r="AA688" s="157">
        <f>Input!AA596</f>
        <v>0</v>
      </c>
      <c r="AB688" s="157">
        <f>Input!AB596</f>
        <v>-0.24287410442462093</v>
      </c>
      <c r="AC688" s="157">
        <f>Input!AC596</f>
        <v>-0.60783048194366762</v>
      </c>
      <c r="AD688" s="320">
        <f>Input!AD596</f>
        <v>-1.0239716580034424</v>
      </c>
      <c r="AE688" s="324">
        <f>Input!AE596</f>
        <v>-0.6689176809726961</v>
      </c>
      <c r="AF688" s="157">
        <f>Input!AF596</f>
        <v>-0.56574850238252272</v>
      </c>
      <c r="AG688" s="157">
        <f>Input!AG596</f>
        <v>-0.41433754375382259</v>
      </c>
      <c r="AH688" s="157">
        <f>Input!AH596</f>
        <v>-0.32805066000000005</v>
      </c>
      <c r="AI688" s="320">
        <f>Input!AI596</f>
        <v>0</v>
      </c>
      <c r="AJ688" s="324">
        <f>Input!AJ596</f>
        <v>0</v>
      </c>
      <c r="AK688" s="157">
        <f>Input!AK596</f>
        <v>0</v>
      </c>
      <c r="AL688" s="157">
        <f>Input!AL596</f>
        <v>0</v>
      </c>
      <c r="AM688" s="157">
        <f>Input!AM596</f>
        <v>0</v>
      </c>
      <c r="AN688" s="320">
        <f>Input!AN596</f>
        <v>0</v>
      </c>
    </row>
    <row r="689" spans="1:40" outlineLevel="2">
      <c r="A689" s="882">
        <f>ROW()</f>
        <v>689</v>
      </c>
      <c r="B689" s="453"/>
      <c r="D689" s="452" t="s">
        <v>36</v>
      </c>
      <c r="H689" s="458"/>
      <c r="I689" s="458"/>
      <c r="J689" s="324">
        <f>Input!J597</f>
        <v>0</v>
      </c>
      <c r="K689" s="157">
        <f>Input!K597</f>
        <v>0</v>
      </c>
      <c r="L689" s="157">
        <f>Input!L597</f>
        <v>0</v>
      </c>
      <c r="M689" s="157">
        <f>Input!M597</f>
        <v>0</v>
      </c>
      <c r="N689" s="157">
        <f>Input!N597</f>
        <v>0</v>
      </c>
      <c r="O689" s="324">
        <f>Input!O597</f>
        <v>0</v>
      </c>
      <c r="P689" s="157">
        <f>Input!P597</f>
        <v>0</v>
      </c>
      <c r="Q689" s="157">
        <f>Input!Q597</f>
        <v>0</v>
      </c>
      <c r="R689" s="157">
        <f>Input!R597</f>
        <v>0</v>
      </c>
      <c r="S689" s="320">
        <f>Input!S597</f>
        <v>0</v>
      </c>
      <c r="T689" s="157">
        <f>Input!T597</f>
        <v>0</v>
      </c>
      <c r="U689" s="157">
        <f>Input!U597</f>
        <v>0</v>
      </c>
      <c r="V689" s="157">
        <f>Input!V597</f>
        <v>0</v>
      </c>
      <c r="W689" s="157">
        <f>Input!W597</f>
        <v>0</v>
      </c>
      <c r="X689" s="320">
        <f>Input!X597</f>
        <v>0</v>
      </c>
      <c r="Y689" s="324">
        <f>Input!Y597</f>
        <v>-4.420465980638234E-3</v>
      </c>
      <c r="Z689" s="157">
        <f>Input!Z597</f>
        <v>0</v>
      </c>
      <c r="AA689" s="157">
        <f>Input!AA597</f>
        <v>0</v>
      </c>
      <c r="AB689" s="157">
        <f>Input!AB597</f>
        <v>0</v>
      </c>
      <c r="AC689" s="157">
        <f>Input!AC597</f>
        <v>0</v>
      </c>
      <c r="AD689" s="320">
        <f>Input!AD597</f>
        <v>0</v>
      </c>
      <c r="AE689" s="324">
        <f>Input!AE597</f>
        <v>0</v>
      </c>
      <c r="AF689" s="157">
        <f>Input!AF597</f>
        <v>0</v>
      </c>
      <c r="AG689" s="157">
        <f>Input!AG597</f>
        <v>0</v>
      </c>
      <c r="AH689" s="157">
        <f>Input!AH597</f>
        <v>0</v>
      </c>
      <c r="AI689" s="320">
        <f>Input!AI597</f>
        <v>0</v>
      </c>
      <c r="AJ689" s="324">
        <f>Input!AJ597</f>
        <v>0</v>
      </c>
      <c r="AK689" s="157">
        <f>Input!AK597</f>
        <v>0</v>
      </c>
      <c r="AL689" s="157">
        <f>Input!AL597</f>
        <v>0</v>
      </c>
      <c r="AM689" s="157">
        <f>Input!AM597</f>
        <v>0</v>
      </c>
      <c r="AN689" s="320">
        <f>Input!AN597</f>
        <v>0</v>
      </c>
    </row>
    <row r="690" spans="1:40" outlineLevel="2">
      <c r="A690" s="882">
        <f>ROW()</f>
        <v>690</v>
      </c>
      <c r="B690" s="453"/>
      <c r="D690" s="452" t="s">
        <v>583</v>
      </c>
      <c r="H690" s="458"/>
      <c r="I690" s="458"/>
      <c r="J690" s="324">
        <f>Input!J598</f>
        <v>0</v>
      </c>
      <c r="K690" s="157">
        <f>Input!K598</f>
        <v>0</v>
      </c>
      <c r="L690" s="157">
        <f>Input!L598</f>
        <v>0</v>
      </c>
      <c r="M690" s="157">
        <f>Input!M598</f>
        <v>0</v>
      </c>
      <c r="N690" s="157">
        <f>Input!N598</f>
        <v>0</v>
      </c>
      <c r="O690" s="324">
        <f>Input!O598</f>
        <v>0</v>
      </c>
      <c r="P690" s="157">
        <f>Input!P598</f>
        <v>0</v>
      </c>
      <c r="Q690" s="157">
        <f>Input!Q598</f>
        <v>0</v>
      </c>
      <c r="R690" s="157">
        <f>Input!R598</f>
        <v>0</v>
      </c>
      <c r="S690" s="320">
        <f>Input!S598</f>
        <v>0</v>
      </c>
      <c r="T690" s="157">
        <f>Input!T598</f>
        <v>0</v>
      </c>
      <c r="U690" s="157">
        <f>Input!U598</f>
        <v>0</v>
      </c>
      <c r="V690" s="157">
        <f>Input!V598</f>
        <v>0</v>
      </c>
      <c r="W690" s="157">
        <f>Input!W598</f>
        <v>0</v>
      </c>
      <c r="X690" s="320">
        <f>Input!X598</f>
        <v>0</v>
      </c>
      <c r="Y690" s="324">
        <f>Input!Y598</f>
        <v>0</v>
      </c>
      <c r="Z690" s="157">
        <f>Input!Z598</f>
        <v>0</v>
      </c>
      <c r="AA690" s="157">
        <f>Input!AA598</f>
        <v>0</v>
      </c>
      <c r="AB690" s="157">
        <f>Input!AB598</f>
        <v>0</v>
      </c>
      <c r="AC690" s="157">
        <f>Input!AC598</f>
        <v>0</v>
      </c>
      <c r="AD690" s="320">
        <f>Input!AD598</f>
        <v>0</v>
      </c>
      <c r="AE690" s="324">
        <f>Input!AE598</f>
        <v>0</v>
      </c>
      <c r="AF690" s="157">
        <f>Input!AF598</f>
        <v>0</v>
      </c>
      <c r="AG690" s="157">
        <f>Input!AG598</f>
        <v>0</v>
      </c>
      <c r="AH690" s="157">
        <f>Input!AH598</f>
        <v>0</v>
      </c>
      <c r="AI690" s="320">
        <f>Input!AI598</f>
        <v>0</v>
      </c>
      <c r="AJ690" s="324">
        <f>Input!AJ598</f>
        <v>0</v>
      </c>
      <c r="AK690" s="157">
        <f>Input!AK598</f>
        <v>0</v>
      </c>
      <c r="AL690" s="157">
        <f>Input!AL598</f>
        <v>0</v>
      </c>
      <c r="AM690" s="157">
        <f>Input!AM598</f>
        <v>0</v>
      </c>
      <c r="AN690" s="320">
        <f>Input!AN598</f>
        <v>0</v>
      </c>
    </row>
    <row r="691" spans="1:40" outlineLevel="2">
      <c r="A691" s="882">
        <f>ROW()</f>
        <v>691</v>
      </c>
      <c r="B691" s="453"/>
      <c r="D691" s="452" t="s">
        <v>81</v>
      </c>
      <c r="H691" s="458"/>
      <c r="I691" s="458"/>
      <c r="J691" s="324">
        <f>Input!J599</f>
        <v>0</v>
      </c>
      <c r="K691" s="157">
        <f>Input!K599</f>
        <v>0</v>
      </c>
      <c r="L691" s="157">
        <f>Input!L599</f>
        <v>0</v>
      </c>
      <c r="M691" s="157">
        <f>Input!M599</f>
        <v>0</v>
      </c>
      <c r="N691" s="157">
        <f>Input!N599</f>
        <v>0</v>
      </c>
      <c r="O691" s="324">
        <f>Input!O599</f>
        <v>0</v>
      </c>
      <c r="P691" s="157">
        <f>Input!P599</f>
        <v>0</v>
      </c>
      <c r="Q691" s="157">
        <f>Input!Q599</f>
        <v>0</v>
      </c>
      <c r="R691" s="157">
        <f>Input!R599</f>
        <v>0</v>
      </c>
      <c r="S691" s="320">
        <f>Input!S599</f>
        <v>0</v>
      </c>
      <c r="T691" s="157">
        <f>Input!T599</f>
        <v>0</v>
      </c>
      <c r="U691" s="157">
        <f>Input!U599</f>
        <v>0</v>
      </c>
      <c r="V691" s="157">
        <f>Input!V599</f>
        <v>0</v>
      </c>
      <c r="W691" s="157">
        <f>Input!W599</f>
        <v>0</v>
      </c>
      <c r="X691" s="320">
        <f>Input!X599</f>
        <v>0</v>
      </c>
      <c r="Y691" s="324">
        <f>Input!Y599</f>
        <v>0</v>
      </c>
      <c r="Z691" s="157">
        <f>Input!Z599</f>
        <v>0</v>
      </c>
      <c r="AA691" s="157">
        <f>Input!AA599</f>
        <v>0</v>
      </c>
      <c r="AB691" s="157">
        <f>Input!AB599</f>
        <v>0</v>
      </c>
      <c r="AC691" s="157">
        <f>Input!AC599</f>
        <v>0</v>
      </c>
      <c r="AD691" s="320">
        <f>Input!AD599</f>
        <v>0</v>
      </c>
      <c r="AE691" s="324">
        <f>Input!AE599</f>
        <v>0</v>
      </c>
      <c r="AF691" s="157">
        <f>Input!AF599</f>
        <v>0</v>
      </c>
      <c r="AG691" s="157">
        <f>Input!AG599</f>
        <v>0</v>
      </c>
      <c r="AH691" s="157">
        <f>Input!AH599</f>
        <v>0</v>
      </c>
      <c r="AI691" s="320">
        <f>Input!AI599</f>
        <v>0</v>
      </c>
      <c r="AJ691" s="324">
        <f>Input!AJ599</f>
        <v>0</v>
      </c>
      <c r="AK691" s="157">
        <f>Input!AK599</f>
        <v>0</v>
      </c>
      <c r="AL691" s="157">
        <f>Input!AL599</f>
        <v>0</v>
      </c>
      <c r="AM691" s="157">
        <f>Input!AM599</f>
        <v>0</v>
      </c>
      <c r="AN691" s="320">
        <f>Input!AN599</f>
        <v>0</v>
      </c>
    </row>
    <row r="692" spans="1:40" outlineLevel="2">
      <c r="A692" s="882">
        <f>ROW()</f>
        <v>692</v>
      </c>
      <c r="B692" s="453"/>
      <c r="D692" s="452" t="s">
        <v>28</v>
      </c>
      <c r="H692" s="458"/>
      <c r="I692" s="458"/>
      <c r="J692" s="324">
        <f>Input!J600</f>
        <v>0</v>
      </c>
      <c r="K692" s="157">
        <f>Input!K600</f>
        <v>0</v>
      </c>
      <c r="L692" s="157">
        <f>Input!L600</f>
        <v>0</v>
      </c>
      <c r="M692" s="157">
        <f>Input!M600</f>
        <v>0</v>
      </c>
      <c r="N692" s="157">
        <f>Input!N600</f>
        <v>0</v>
      </c>
      <c r="O692" s="324">
        <f>Input!O600</f>
        <v>0</v>
      </c>
      <c r="P692" s="157">
        <f>Input!P600</f>
        <v>0</v>
      </c>
      <c r="Q692" s="157">
        <f>Input!Q600</f>
        <v>0</v>
      </c>
      <c r="R692" s="157">
        <f>Input!R600</f>
        <v>0</v>
      </c>
      <c r="S692" s="320">
        <f>Input!S600</f>
        <v>0</v>
      </c>
      <c r="T692" s="157">
        <f>Input!T600</f>
        <v>0</v>
      </c>
      <c r="U692" s="157">
        <f>Input!U600</f>
        <v>0</v>
      </c>
      <c r="V692" s="157">
        <f>Input!V600</f>
        <v>0</v>
      </c>
      <c r="W692" s="157">
        <f>Input!W600</f>
        <v>0</v>
      </c>
      <c r="X692" s="320">
        <f>Input!X600</f>
        <v>0</v>
      </c>
      <c r="Y692" s="324">
        <f>Input!Y600</f>
        <v>0</v>
      </c>
      <c r="Z692" s="157">
        <f>Input!Z600</f>
        <v>0</v>
      </c>
      <c r="AA692" s="157">
        <f>Input!AA600</f>
        <v>0</v>
      </c>
      <c r="AB692" s="157">
        <f>Input!AB600</f>
        <v>0</v>
      </c>
      <c r="AC692" s="157">
        <f>Input!AC600</f>
        <v>0</v>
      </c>
      <c r="AD692" s="320">
        <f>Input!AD600</f>
        <v>0</v>
      </c>
      <c r="AE692" s="324">
        <f>Input!AE600</f>
        <v>0</v>
      </c>
      <c r="AF692" s="157">
        <f>Input!AF600</f>
        <v>0</v>
      </c>
      <c r="AG692" s="157">
        <f>Input!AG600</f>
        <v>0</v>
      </c>
      <c r="AH692" s="157">
        <f>Input!AH600</f>
        <v>0</v>
      </c>
      <c r="AI692" s="320">
        <f>Input!AI600</f>
        <v>0</v>
      </c>
      <c r="AJ692" s="324">
        <f>Input!AJ600</f>
        <v>0</v>
      </c>
      <c r="AK692" s="157">
        <f>Input!AK600</f>
        <v>0</v>
      </c>
      <c r="AL692" s="157">
        <f>Input!AL600</f>
        <v>0</v>
      </c>
      <c r="AM692" s="157">
        <f>Input!AM600</f>
        <v>0</v>
      </c>
      <c r="AN692" s="320">
        <f>Input!AN600</f>
        <v>0</v>
      </c>
    </row>
    <row r="693" spans="1:40" outlineLevel="2">
      <c r="A693" s="882">
        <f>ROW()</f>
        <v>693</v>
      </c>
      <c r="B693" s="453"/>
      <c r="D693" s="456" t="s">
        <v>443</v>
      </c>
      <c r="E693" s="456"/>
      <c r="F693" s="456"/>
      <c r="G693" s="456"/>
      <c r="H693" s="460"/>
      <c r="I693" s="460"/>
      <c r="J693" s="325">
        <f>Input!J601</f>
        <v>0</v>
      </c>
      <c r="K693" s="158">
        <f>Input!K601</f>
        <v>0</v>
      </c>
      <c r="L693" s="158">
        <f>Input!L601</f>
        <v>0</v>
      </c>
      <c r="M693" s="158">
        <f>Input!M601</f>
        <v>0</v>
      </c>
      <c r="N693" s="158">
        <f>Input!N601</f>
        <v>0</v>
      </c>
      <c r="O693" s="325">
        <f>Input!O601</f>
        <v>0</v>
      </c>
      <c r="P693" s="158">
        <f>Input!P601</f>
        <v>0</v>
      </c>
      <c r="Q693" s="158">
        <f>Input!Q601</f>
        <v>0</v>
      </c>
      <c r="R693" s="158">
        <f>Input!R601</f>
        <v>0</v>
      </c>
      <c r="S693" s="321">
        <f>Input!S601</f>
        <v>0</v>
      </c>
      <c r="T693" s="158">
        <f>Input!T601</f>
        <v>0</v>
      </c>
      <c r="U693" s="158">
        <f>Input!U601</f>
        <v>0</v>
      </c>
      <c r="V693" s="158">
        <f>Input!V601</f>
        <v>0</v>
      </c>
      <c r="W693" s="158">
        <f>Input!W601</f>
        <v>0</v>
      </c>
      <c r="X693" s="321">
        <f>Input!X601</f>
        <v>0</v>
      </c>
      <c r="Y693" s="325">
        <f>Input!Y601</f>
        <v>0</v>
      </c>
      <c r="Z693" s="158">
        <f>Input!Z601</f>
        <v>0</v>
      </c>
      <c r="AA693" s="158">
        <f>Input!AA601</f>
        <v>0</v>
      </c>
      <c r="AB693" s="158">
        <f>Input!AB601</f>
        <v>0</v>
      </c>
      <c r="AC693" s="158">
        <f>Input!AC601</f>
        <v>0</v>
      </c>
      <c r="AD693" s="321">
        <f>Input!AD601</f>
        <v>0</v>
      </c>
      <c r="AE693" s="325">
        <f>Input!AE601</f>
        <v>0</v>
      </c>
      <c r="AF693" s="158">
        <f>Input!AF601</f>
        <v>0</v>
      </c>
      <c r="AG693" s="158">
        <f>Input!AG601</f>
        <v>0</v>
      </c>
      <c r="AH693" s="158">
        <f>Input!AH601</f>
        <v>0</v>
      </c>
      <c r="AI693" s="321">
        <f>Input!AI601</f>
        <v>0</v>
      </c>
      <c r="AJ693" s="325">
        <f>Input!AJ601</f>
        <v>0</v>
      </c>
      <c r="AK693" s="158">
        <f>Input!AK601</f>
        <v>0</v>
      </c>
      <c r="AL693" s="158">
        <f>Input!AL601</f>
        <v>0</v>
      </c>
      <c r="AM693" s="158">
        <f>Input!AM601</f>
        <v>0</v>
      </c>
      <c r="AN693" s="321">
        <f>Input!AN601</f>
        <v>0</v>
      </c>
    </row>
    <row r="694" spans="1:40" outlineLevel="2">
      <c r="A694" s="882">
        <f>ROW()</f>
        <v>694</v>
      </c>
      <c r="B694" s="453"/>
      <c r="D694" s="452" t="s">
        <v>24</v>
      </c>
      <c r="H694" s="458"/>
      <c r="I694" s="458"/>
      <c r="J694" s="443">
        <f t="shared" ref="J694:AN694" si="793">SUM(J678:J693)</f>
        <v>0</v>
      </c>
      <c r="K694" s="439">
        <f t="shared" si="793"/>
        <v>0</v>
      </c>
      <c r="L694" s="439">
        <f t="shared" si="793"/>
        <v>0</v>
      </c>
      <c r="M694" s="439">
        <f t="shared" si="793"/>
        <v>0</v>
      </c>
      <c r="N694" s="439">
        <f t="shared" si="793"/>
        <v>0</v>
      </c>
      <c r="O694" s="443">
        <f t="shared" si="793"/>
        <v>0</v>
      </c>
      <c r="P694" s="439">
        <f t="shared" si="793"/>
        <v>0</v>
      </c>
      <c r="Q694" s="439">
        <f t="shared" si="793"/>
        <v>0</v>
      </c>
      <c r="R694" s="439">
        <f t="shared" si="793"/>
        <v>0</v>
      </c>
      <c r="S694" s="440">
        <f t="shared" si="793"/>
        <v>0</v>
      </c>
      <c r="T694" s="439">
        <f t="shared" si="793"/>
        <v>0</v>
      </c>
      <c r="U694" s="439">
        <f t="shared" si="793"/>
        <v>0</v>
      </c>
      <c r="V694" s="439">
        <f t="shared" si="793"/>
        <v>0</v>
      </c>
      <c r="W694" s="439">
        <f t="shared" si="793"/>
        <v>0</v>
      </c>
      <c r="X694" s="440">
        <f t="shared" si="793"/>
        <v>0</v>
      </c>
      <c r="Y694" s="443">
        <f t="shared" si="793"/>
        <v>-4.9779445079604065E-2</v>
      </c>
      <c r="Z694" s="439">
        <f t="shared" si="793"/>
        <v>-1.823221537466397E-2</v>
      </c>
      <c r="AA694" s="439">
        <f t="shared" si="793"/>
        <v>-0.23914221984500875</v>
      </c>
      <c r="AB694" s="439">
        <f t="shared" si="793"/>
        <v>-0.25032423785013386</v>
      </c>
      <c r="AC694" s="439">
        <f t="shared" si="793"/>
        <v>-0.60783048194366762</v>
      </c>
      <c r="AD694" s="440">
        <f t="shared" si="793"/>
        <v>-1.0328597961703958</v>
      </c>
      <c r="AE694" s="443">
        <f t="shared" si="793"/>
        <v>-0.68604630725255955</v>
      </c>
      <c r="AF694" s="439">
        <f t="shared" si="793"/>
        <v>-0.56574850238252272</v>
      </c>
      <c r="AG694" s="439">
        <f t="shared" si="793"/>
        <v>-0.42627022571100914</v>
      </c>
      <c r="AH694" s="439">
        <f t="shared" si="793"/>
        <v>-0.32805066000000005</v>
      </c>
      <c r="AI694" s="440">
        <f t="shared" si="793"/>
        <v>0</v>
      </c>
      <c r="AJ694" s="443">
        <f t="shared" si="793"/>
        <v>0</v>
      </c>
      <c r="AK694" s="439">
        <f t="shared" si="793"/>
        <v>0</v>
      </c>
      <c r="AL694" s="439">
        <f t="shared" si="793"/>
        <v>0</v>
      </c>
      <c r="AM694" s="439">
        <f t="shared" si="793"/>
        <v>0</v>
      </c>
      <c r="AN694" s="440">
        <f t="shared" si="793"/>
        <v>0</v>
      </c>
    </row>
    <row r="695" spans="1:40" outlineLevel="1">
      <c r="A695" s="732" t="s">
        <v>21</v>
      </c>
      <c r="B695" s="733"/>
      <c r="C695" s="881"/>
      <c r="D695" s="733"/>
      <c r="E695" s="733"/>
      <c r="F695" s="733"/>
      <c r="G695" s="733"/>
      <c r="H695" s="733"/>
      <c r="I695" s="730"/>
      <c r="J695" s="729"/>
      <c r="K695" s="730"/>
      <c r="L695" s="730"/>
      <c r="M695" s="730"/>
      <c r="N695" s="730"/>
      <c r="O695" s="729"/>
      <c r="P695" s="730"/>
      <c r="Q695" s="730"/>
      <c r="R695" s="730"/>
      <c r="S695" s="731"/>
      <c r="T695" s="730"/>
      <c r="U695" s="730"/>
      <c r="V695" s="730"/>
      <c r="W695" s="730"/>
      <c r="X695" s="731"/>
      <c r="Y695" s="729"/>
      <c r="Z695" s="730"/>
      <c r="AA695" s="730"/>
      <c r="AB695" s="730"/>
      <c r="AC695" s="730"/>
      <c r="AD695" s="731"/>
      <c r="AE695" s="729"/>
      <c r="AF695" s="730"/>
      <c r="AG695" s="730"/>
      <c r="AH695" s="730"/>
      <c r="AI695" s="731"/>
      <c r="AJ695" s="729"/>
      <c r="AK695" s="730"/>
      <c r="AL695" s="730"/>
      <c r="AM695" s="730"/>
      <c r="AN695" s="731"/>
    </row>
    <row r="696" spans="1:40" outlineLevel="2">
      <c r="A696" s="882">
        <f>ROW()</f>
        <v>696</v>
      </c>
      <c r="B696" s="453"/>
      <c r="D696" s="452" t="s">
        <v>300</v>
      </c>
      <c r="H696" s="458"/>
      <c r="I696" s="458"/>
      <c r="J696" s="443">
        <f t="shared" ref="J696:AI696" si="794">J844+J989+J1134+J1279+J1424+J1569+J1714+J1859+J2004+J2149+J2294+J2421+J2548+J2675+J2802+J2929+J3056+J3183+J3310+J3437+J3564+J3691+J3818+J3945+J4072+J4199</f>
        <v>-0.11176834645510411</v>
      </c>
      <c r="K696" s="439">
        <f t="shared" si="794"/>
        <v>-0.16408512044033108</v>
      </c>
      <c r="L696" s="439">
        <f t="shared" si="794"/>
        <v>-0.21331535862267104</v>
      </c>
      <c r="M696" s="439">
        <f t="shared" si="794"/>
        <v>-0.255643175561308</v>
      </c>
      <c r="N696" s="439">
        <f t="shared" si="794"/>
        <v>-0.29064933052107611</v>
      </c>
      <c r="O696" s="443">
        <f t="shared" si="794"/>
        <v>-4.5050344209291132E-2</v>
      </c>
      <c r="P696" s="439">
        <f t="shared" si="794"/>
        <v>-5.4182636868121886E-2</v>
      </c>
      <c r="Q696" s="439">
        <f t="shared" si="794"/>
        <v>-6.5720556903009458E-2</v>
      </c>
      <c r="R696" s="439">
        <f t="shared" si="794"/>
        <v>-7.725847693789703E-2</v>
      </c>
      <c r="S696" s="440">
        <f t="shared" si="794"/>
        <v>-8.7613942412708937E-2</v>
      </c>
      <c r="T696" s="27">
        <f t="shared" si="794"/>
        <v>-0.12430952594785191</v>
      </c>
      <c r="U696" s="439">
        <f t="shared" si="794"/>
        <v>-0.36376337525700148</v>
      </c>
      <c r="V696" s="439">
        <f t="shared" si="794"/>
        <v>-0.41387003055387539</v>
      </c>
      <c r="W696" s="439">
        <f t="shared" si="794"/>
        <v>-0.4981315260112657</v>
      </c>
      <c r="X696" s="440">
        <f t="shared" si="794"/>
        <v>-0.62632867573969386</v>
      </c>
      <c r="Y696" s="326">
        <f t="shared" si="794"/>
        <v>-0.52129788408565403</v>
      </c>
      <c r="Z696" s="27">
        <f t="shared" si="794"/>
        <v>-1.0519222046965455</v>
      </c>
      <c r="AA696" s="27">
        <f t="shared" si="794"/>
        <v>-1.1400405180788284</v>
      </c>
      <c r="AB696" s="27">
        <f t="shared" si="794"/>
        <v>-1.3857435146628114</v>
      </c>
      <c r="AC696" s="27">
        <f t="shared" si="794"/>
        <v>-1.4141648719653297</v>
      </c>
      <c r="AD696" s="313">
        <f t="shared" si="794"/>
        <v>-1.4312819274176296</v>
      </c>
      <c r="AE696" s="326">
        <f t="shared" si="794"/>
        <v>-1.2897947975808992</v>
      </c>
      <c r="AF696" s="27">
        <f t="shared" si="794"/>
        <v>-1.3293602596680787</v>
      </c>
      <c r="AG696" s="27">
        <f t="shared" si="794"/>
        <v>-1.3700905297466417</v>
      </c>
      <c r="AH696" s="27">
        <f t="shared" si="794"/>
        <v>-1.4319662550856853</v>
      </c>
      <c r="AI696" s="313">
        <f t="shared" si="794"/>
        <v>-1.4703894543919971</v>
      </c>
      <c r="AJ696" s="326">
        <f t="shared" ref="AJ696:AN705" si="795">AJ844+AJ989+AJ1134+AJ1279+AJ1424+AJ1569+AJ1714+AJ1859+AJ2004+AJ2149+AJ2294+AJ2421+AJ2548+AJ2675+AJ2802+AJ2929+(AJ3056+AJ3183+AJ3310+AJ3437+AJ3564)+(AJ3691+AJ3818+AJ3945+AJ4072+AJ4199)+(AJ4326+AJ4453+AJ4580+AJ4707+AJ4834)</f>
        <v>-1.5258269257769652</v>
      </c>
      <c r="AK696" s="27">
        <f t="shared" si="795"/>
        <v>-1.5555590323487136</v>
      </c>
      <c r="AL696" s="27">
        <f t="shared" si="795"/>
        <v>-1.5924946796239792</v>
      </c>
      <c r="AM696" s="27">
        <f t="shared" si="795"/>
        <v>-1.670435215148969</v>
      </c>
      <c r="AN696" s="313">
        <f t="shared" si="795"/>
        <v>-1.7295506100969753</v>
      </c>
    </row>
    <row r="697" spans="1:40" outlineLevel="2">
      <c r="A697" s="882">
        <f>ROW()</f>
        <v>697</v>
      </c>
      <c r="B697" s="453"/>
      <c r="D697" s="452" t="s">
        <v>301</v>
      </c>
      <c r="H697" s="458"/>
      <c r="I697" s="458"/>
      <c r="J697" s="443">
        <f t="shared" ref="J697:AI697" si="796">J845+J990+J1135+J1280+J1425+J1570+J1715+J1860+J2005+J2150+J2295+J2422+J2549+J2676+J2803+J2930+J3057+J3184+J3311+J3438+J3565+J3692+J3819+J3946+J4073+J4200</f>
        <v>0</v>
      </c>
      <c r="K697" s="439">
        <f t="shared" si="796"/>
        <v>0</v>
      </c>
      <c r="L697" s="439">
        <f t="shared" si="796"/>
        <v>0</v>
      </c>
      <c r="M697" s="439">
        <f t="shared" si="796"/>
        <v>0</v>
      </c>
      <c r="N697" s="439">
        <f t="shared" si="796"/>
        <v>0</v>
      </c>
      <c r="O697" s="443">
        <f t="shared" si="796"/>
        <v>0</v>
      </c>
      <c r="P697" s="439">
        <f t="shared" si="796"/>
        <v>0</v>
      </c>
      <c r="Q697" s="439">
        <f t="shared" si="796"/>
        <v>0</v>
      </c>
      <c r="R697" s="439">
        <f t="shared" si="796"/>
        <v>0</v>
      </c>
      <c r="S697" s="440">
        <f t="shared" si="796"/>
        <v>0</v>
      </c>
      <c r="T697" s="27">
        <f t="shared" si="796"/>
        <v>0</v>
      </c>
      <c r="U697" s="439">
        <f t="shared" si="796"/>
        <v>0</v>
      </c>
      <c r="V697" s="439">
        <f t="shared" si="796"/>
        <v>0</v>
      </c>
      <c r="W697" s="439">
        <f t="shared" si="796"/>
        <v>0</v>
      </c>
      <c r="X697" s="440">
        <f t="shared" si="796"/>
        <v>0</v>
      </c>
      <c r="Y697" s="326">
        <f t="shared" si="796"/>
        <v>0</v>
      </c>
      <c r="Z697" s="27">
        <f t="shared" si="796"/>
        <v>-2.5418659194779751E-2</v>
      </c>
      <c r="AA697" s="27">
        <f t="shared" si="796"/>
        <v>-5.0037700082738279E-2</v>
      </c>
      <c r="AB697" s="27">
        <f t="shared" si="796"/>
        <v>-5.0037700082738279E-2</v>
      </c>
      <c r="AC697" s="27">
        <f t="shared" si="796"/>
        <v>-5.0037700082738279E-2</v>
      </c>
      <c r="AD697" s="313">
        <f t="shared" si="796"/>
        <v>-5.1531908334699873E-2</v>
      </c>
      <c r="AE697" s="326">
        <f t="shared" si="796"/>
        <v>-8.4870001066222611E-2</v>
      </c>
      <c r="AF697" s="27">
        <f t="shared" si="796"/>
        <v>-8.4870001066222611E-2</v>
      </c>
      <c r="AG697" s="27">
        <f t="shared" si="796"/>
        <v>-8.4870001066222611E-2</v>
      </c>
      <c r="AH697" s="27">
        <f t="shared" si="796"/>
        <v>-8.4870001066222611E-2</v>
      </c>
      <c r="AI697" s="313">
        <f t="shared" si="796"/>
        <v>-8.4870001066222611E-2</v>
      </c>
      <c r="AJ697" s="326">
        <f t="shared" si="795"/>
        <v>0.14835369159222694</v>
      </c>
      <c r="AK697" s="27">
        <f t="shared" si="795"/>
        <v>-9.7779008068655637E-2</v>
      </c>
      <c r="AL697" s="27">
        <f t="shared" si="795"/>
        <v>-9.7779008068655637E-2</v>
      </c>
      <c r="AM697" s="27">
        <f t="shared" si="795"/>
        <v>-9.7779008068655637E-2</v>
      </c>
      <c r="AN697" s="313">
        <f t="shared" si="795"/>
        <v>-9.7779008068655651E-2</v>
      </c>
    </row>
    <row r="698" spans="1:40" outlineLevel="2">
      <c r="A698" s="882">
        <f>ROW()</f>
        <v>698</v>
      </c>
      <c r="B698" s="453"/>
      <c r="D698" s="452" t="s">
        <v>29</v>
      </c>
      <c r="H698" s="458"/>
      <c r="I698" s="458"/>
      <c r="J698" s="443">
        <f t="shared" ref="J698:AI698" si="797">J846+J991+J1136+J1281+J1426+J1571+J1716+J1861+J2006+J2151+J2296+J2423+J2550+J2677+J2804+J2931+J3058+J3185+J3312+J3439+J3566+J3693+J3820+J3947+J4074+J4201</f>
        <v>-0.31868582975458976</v>
      </c>
      <c r="K698" s="439">
        <f t="shared" si="797"/>
        <v>-0.44679245732698064</v>
      </c>
      <c r="L698" s="439">
        <f t="shared" si="797"/>
        <v>-0.55045896032804831</v>
      </c>
      <c r="M698" s="439">
        <f t="shared" si="797"/>
        <v>-0.61262013686241057</v>
      </c>
      <c r="N698" s="439">
        <f t="shared" si="797"/>
        <v>-0.6549527145695101</v>
      </c>
      <c r="O698" s="443">
        <f t="shared" si="797"/>
        <v>-0.83824242974987206</v>
      </c>
      <c r="P698" s="439">
        <f t="shared" si="797"/>
        <v>-0.99311433979045505</v>
      </c>
      <c r="Q698" s="439">
        <f t="shared" si="797"/>
        <v>-1.1377038112369184</v>
      </c>
      <c r="R698" s="439">
        <f t="shared" si="797"/>
        <v>-1.2596043699132682</v>
      </c>
      <c r="S698" s="440">
        <f t="shared" si="797"/>
        <v>-1.3975632502028668</v>
      </c>
      <c r="T698" s="608">
        <f t="shared" si="797"/>
        <v>0</v>
      </c>
      <c r="U698" s="608">
        <f t="shared" si="797"/>
        <v>0</v>
      </c>
      <c r="V698" s="608">
        <f t="shared" si="797"/>
        <v>0</v>
      </c>
      <c r="W698" s="608">
        <f t="shared" si="797"/>
        <v>0</v>
      </c>
      <c r="X698" s="609">
        <f t="shared" si="797"/>
        <v>0</v>
      </c>
      <c r="Y698" s="643">
        <f t="shared" si="797"/>
        <v>0</v>
      </c>
      <c r="Z698" s="608">
        <f t="shared" si="797"/>
        <v>0</v>
      </c>
      <c r="AA698" s="608">
        <f t="shared" si="797"/>
        <v>0</v>
      </c>
      <c r="AB698" s="608">
        <f t="shared" si="797"/>
        <v>0</v>
      </c>
      <c r="AC698" s="608">
        <f t="shared" si="797"/>
        <v>0</v>
      </c>
      <c r="AD698" s="609">
        <f t="shared" si="797"/>
        <v>0</v>
      </c>
      <c r="AE698" s="643">
        <f t="shared" si="797"/>
        <v>0</v>
      </c>
      <c r="AF698" s="608">
        <f t="shared" si="797"/>
        <v>0</v>
      </c>
      <c r="AG698" s="608">
        <f t="shared" si="797"/>
        <v>0</v>
      </c>
      <c r="AH698" s="608">
        <f t="shared" si="797"/>
        <v>0</v>
      </c>
      <c r="AI698" s="609">
        <f t="shared" si="797"/>
        <v>0</v>
      </c>
      <c r="AJ698" s="643">
        <f t="shared" si="795"/>
        <v>0</v>
      </c>
      <c r="AK698" s="608">
        <f t="shared" si="795"/>
        <v>0</v>
      </c>
      <c r="AL698" s="608">
        <f t="shared" si="795"/>
        <v>0</v>
      </c>
      <c r="AM698" s="608">
        <f t="shared" si="795"/>
        <v>0</v>
      </c>
      <c r="AN698" s="609">
        <f t="shared" si="795"/>
        <v>0</v>
      </c>
    </row>
    <row r="699" spans="1:40" outlineLevel="2">
      <c r="A699" s="882">
        <f>ROW()</f>
        <v>699</v>
      </c>
      <c r="B699" s="453"/>
      <c r="D699" s="452" t="s">
        <v>30</v>
      </c>
      <c r="H699" s="458"/>
      <c r="I699" s="458"/>
      <c r="J699" s="443">
        <f t="shared" ref="J699:AI699" si="798">J847+J992+J1137+J1282+J1427+J1572+J1717+J1862+J2007+J2152+J2297+J2424+J2551+J2678+J2805+J2932+J3059+J3186+J3313+J3440+J3567+J3694+J3821+J3948+J4075+J4202</f>
        <v>-1.9933744221845E-3</v>
      </c>
      <c r="K699" s="439">
        <f t="shared" si="798"/>
        <v>-4.0867613199298955E-3</v>
      </c>
      <c r="L699" s="439">
        <f t="shared" si="798"/>
        <v>-4.2199531332954366E-3</v>
      </c>
      <c r="M699" s="439">
        <f t="shared" si="798"/>
        <v>-4.4181998598807953E-3</v>
      </c>
      <c r="N699" s="439">
        <f t="shared" si="798"/>
        <v>-4.5832720914532592E-3</v>
      </c>
      <c r="O699" s="443">
        <f t="shared" si="798"/>
        <v>-9.8855457891548815E-2</v>
      </c>
      <c r="P699" s="439">
        <f t="shared" si="798"/>
        <v>-0.14773954931457414</v>
      </c>
      <c r="Q699" s="439">
        <f t="shared" si="798"/>
        <v>-0.19913907365856937</v>
      </c>
      <c r="R699" s="439">
        <f t="shared" si="798"/>
        <v>-0.24930920059669909</v>
      </c>
      <c r="S699" s="440">
        <f t="shared" si="798"/>
        <v>-0.30664630053727654</v>
      </c>
      <c r="T699" s="439">
        <f t="shared" si="798"/>
        <v>-1.0798023911175567</v>
      </c>
      <c r="U699" s="439">
        <f t="shared" si="798"/>
        <v>-2.2900793261915733</v>
      </c>
      <c r="V699" s="439">
        <f t="shared" si="798"/>
        <v>-2.5676557642254796</v>
      </c>
      <c r="W699" s="439">
        <f t="shared" si="798"/>
        <v>-2.8589368917486282</v>
      </c>
      <c r="X699" s="440">
        <f t="shared" si="798"/>
        <v>-3.1488740377637803</v>
      </c>
      <c r="Y699" s="326">
        <f t="shared" si="798"/>
        <v>-1.7891527824778335</v>
      </c>
      <c r="Z699" s="27">
        <f t="shared" si="798"/>
        <v>-3.8458081975049891</v>
      </c>
      <c r="AA699" s="27">
        <f t="shared" si="798"/>
        <v>-4.4353302382828543</v>
      </c>
      <c r="AB699" s="27">
        <f t="shared" si="798"/>
        <v>-5.0135082374081694</v>
      </c>
      <c r="AC699" s="27">
        <f t="shared" si="798"/>
        <v>-5.5571280860861734</v>
      </c>
      <c r="AD699" s="313">
        <f t="shared" si="798"/>
        <v>-6.1025029625679341</v>
      </c>
      <c r="AE699" s="326">
        <f t="shared" si="798"/>
        <v>-6.8241227204402835</v>
      </c>
      <c r="AF699" s="27">
        <f t="shared" si="798"/>
        <v>-7.6185490834864709</v>
      </c>
      <c r="AG699" s="27">
        <f t="shared" si="798"/>
        <v>-8.2673569279967172</v>
      </c>
      <c r="AH699" s="27">
        <f t="shared" si="798"/>
        <v>-8.9147352638132222</v>
      </c>
      <c r="AI699" s="313">
        <f t="shared" si="798"/>
        <v>-9.5807455799541454</v>
      </c>
      <c r="AJ699" s="326">
        <f t="shared" si="795"/>
        <v>-9.8747175473613709</v>
      </c>
      <c r="AK699" s="27">
        <f t="shared" si="795"/>
        <v>-10.523260319342739</v>
      </c>
      <c r="AL699" s="27">
        <f t="shared" si="795"/>
        <v>-11.180780424900451</v>
      </c>
      <c r="AM699" s="27">
        <f t="shared" si="795"/>
        <v>-11.876750391966342</v>
      </c>
      <c r="AN699" s="313">
        <f t="shared" si="795"/>
        <v>-12.554375016429228</v>
      </c>
    </row>
    <row r="700" spans="1:40" outlineLevel="2">
      <c r="A700" s="882">
        <f>ROW()</f>
        <v>700</v>
      </c>
      <c r="B700" s="453"/>
      <c r="D700" s="452" t="s">
        <v>31</v>
      </c>
      <c r="H700" s="458"/>
      <c r="I700" s="458"/>
      <c r="J700" s="443">
        <f t="shared" ref="J700:AI700" si="799">J848+J993+J1138+J1283+J1428+J1573+J1718+J1863+J2008+J2153+J2298+J2425+J2552+J2679+J2806+J2933+J3060+J3187+J3314+J3441+J3568+J3695+J3822+J3949+J4076+J4203</f>
        <v>-4.0880407758729642E-2</v>
      </c>
      <c r="K700" s="439">
        <f t="shared" si="799"/>
        <v>-0.11722752425564117</v>
      </c>
      <c r="L700" s="439">
        <f t="shared" si="799"/>
        <v>-0.19550737958202735</v>
      </c>
      <c r="M700" s="439">
        <f t="shared" si="799"/>
        <v>-0.27539447671163486</v>
      </c>
      <c r="N700" s="439">
        <f t="shared" si="799"/>
        <v>-0.35772854281106725</v>
      </c>
      <c r="O700" s="443">
        <f t="shared" si="799"/>
        <v>0</v>
      </c>
      <c r="P700" s="439">
        <f t="shared" si="799"/>
        <v>0</v>
      </c>
      <c r="Q700" s="439">
        <f t="shared" si="799"/>
        <v>0</v>
      </c>
      <c r="R700" s="439">
        <f t="shared" si="799"/>
        <v>0</v>
      </c>
      <c r="S700" s="440">
        <f t="shared" si="799"/>
        <v>0</v>
      </c>
      <c r="T700" s="608">
        <f t="shared" si="799"/>
        <v>0</v>
      </c>
      <c r="U700" s="608">
        <f t="shared" si="799"/>
        <v>0</v>
      </c>
      <c r="V700" s="608">
        <f t="shared" si="799"/>
        <v>0</v>
      </c>
      <c r="W700" s="608">
        <f t="shared" si="799"/>
        <v>0</v>
      </c>
      <c r="X700" s="609">
        <f t="shared" si="799"/>
        <v>0</v>
      </c>
      <c r="Y700" s="643">
        <f t="shared" si="799"/>
        <v>0</v>
      </c>
      <c r="Z700" s="608">
        <f t="shared" si="799"/>
        <v>0</v>
      </c>
      <c r="AA700" s="608">
        <f t="shared" si="799"/>
        <v>0</v>
      </c>
      <c r="AB700" s="608">
        <f t="shared" si="799"/>
        <v>0</v>
      </c>
      <c r="AC700" s="608">
        <f t="shared" si="799"/>
        <v>0</v>
      </c>
      <c r="AD700" s="609">
        <f t="shared" si="799"/>
        <v>0</v>
      </c>
      <c r="AE700" s="643">
        <f t="shared" si="799"/>
        <v>-3.7973082791112809E-5</v>
      </c>
      <c r="AF700" s="608">
        <f t="shared" si="799"/>
        <v>-3.7973082791112809E-5</v>
      </c>
      <c r="AG700" s="608">
        <f t="shared" si="799"/>
        <v>-3.7973082791112809E-5</v>
      </c>
      <c r="AH700" s="608">
        <f t="shared" si="799"/>
        <v>-3.7973082791112809E-5</v>
      </c>
      <c r="AI700" s="609">
        <f t="shared" si="799"/>
        <v>-3.7973082791112809E-5</v>
      </c>
      <c r="AJ700" s="326">
        <f t="shared" si="795"/>
        <v>1.8986541395556405E-4</v>
      </c>
      <c r="AK700" s="27">
        <f t="shared" si="795"/>
        <v>0</v>
      </c>
      <c r="AL700" s="27">
        <f t="shared" si="795"/>
        <v>0</v>
      </c>
      <c r="AM700" s="27">
        <f t="shared" si="795"/>
        <v>0</v>
      </c>
      <c r="AN700" s="313">
        <f t="shared" si="795"/>
        <v>0</v>
      </c>
    </row>
    <row r="701" spans="1:40" outlineLevel="2">
      <c r="A701" s="882">
        <f>ROW()</f>
        <v>701</v>
      </c>
      <c r="B701" s="453"/>
      <c r="D701" s="452" t="s">
        <v>32</v>
      </c>
      <c r="H701" s="458"/>
      <c r="I701" s="458"/>
      <c r="J701" s="443">
        <f t="shared" ref="J701:AI701" si="800">J849+J994+J1139+J1284+J1429+J1574+J1719+J1864+J2009+J2154+J2299+J2426+J2553+J2680+J2807+J2934+J3061+J3188+J3315+J3442+J3569+J3696+J3823+J3950+J4077+J4204</f>
        <v>-5.5296819939308094E-2</v>
      </c>
      <c r="K701" s="439">
        <f t="shared" si="800"/>
        <v>-6.727047359270813E-2</v>
      </c>
      <c r="L701" s="439">
        <f t="shared" si="800"/>
        <v>-8.1461498554217915E-2</v>
      </c>
      <c r="M701" s="439">
        <f t="shared" si="800"/>
        <v>-9.371970898765683E-2</v>
      </c>
      <c r="N701" s="439">
        <f t="shared" si="800"/>
        <v>-9.9726512569940917E-2</v>
      </c>
      <c r="O701" s="443">
        <f t="shared" si="800"/>
        <v>-1.5516007010406589E-2</v>
      </c>
      <c r="P701" s="439">
        <f t="shared" si="800"/>
        <v>-1.8661304108631184E-2</v>
      </c>
      <c r="Q701" s="439">
        <f t="shared" si="800"/>
        <v>-2.1748676866380694E-2</v>
      </c>
      <c r="R701" s="439">
        <f t="shared" si="800"/>
        <v>-2.4643087706044595E-2</v>
      </c>
      <c r="S701" s="440">
        <f t="shared" si="800"/>
        <v>-2.8209663671740933E-2</v>
      </c>
      <c r="T701" s="27">
        <f t="shared" si="800"/>
        <v>-4.9389537849058057E-2</v>
      </c>
      <c r="U701" s="439">
        <f t="shared" si="800"/>
        <v>-0.12287764953326753</v>
      </c>
      <c r="V701" s="439">
        <f t="shared" si="800"/>
        <v>-0.13229213533278461</v>
      </c>
      <c r="W701" s="439">
        <f t="shared" si="800"/>
        <v>-0.14055941547069833</v>
      </c>
      <c r="X701" s="440">
        <f t="shared" si="800"/>
        <v>-0.15018538513437729</v>
      </c>
      <c r="Y701" s="326">
        <f t="shared" si="800"/>
        <v>-9.5087441509896412E-2</v>
      </c>
      <c r="Z701" s="27">
        <f t="shared" si="800"/>
        <v>-0.2350998482694088</v>
      </c>
      <c r="AA701" s="27">
        <f t="shared" si="800"/>
        <v>-0.32053207480597512</v>
      </c>
      <c r="AB701" s="27">
        <f t="shared" si="800"/>
        <v>-0.36749754947289648</v>
      </c>
      <c r="AC701" s="27">
        <f t="shared" si="800"/>
        <v>-0.41352042238133657</v>
      </c>
      <c r="AD701" s="313">
        <f t="shared" si="800"/>
        <v>-0.45969547706444058</v>
      </c>
      <c r="AE701" s="326">
        <f t="shared" si="800"/>
        <v>-0.64015584878700782</v>
      </c>
      <c r="AF701" s="27">
        <f t="shared" si="800"/>
        <v>-0.6715976832028272</v>
      </c>
      <c r="AG701" s="27">
        <f t="shared" si="800"/>
        <v>-0.693617126110597</v>
      </c>
      <c r="AH701" s="27">
        <f t="shared" si="800"/>
        <v>-0.72176153174652469</v>
      </c>
      <c r="AI701" s="313">
        <f t="shared" si="800"/>
        <v>-0.74225454377349331</v>
      </c>
      <c r="AJ701" s="326">
        <f t="shared" si="795"/>
        <v>-0.8387457626709478</v>
      </c>
      <c r="AK701" s="27">
        <f t="shared" si="795"/>
        <v>-0.91141272280538288</v>
      </c>
      <c r="AL701" s="27">
        <f t="shared" si="795"/>
        <v>-0.96578839617730927</v>
      </c>
      <c r="AM701" s="27">
        <f t="shared" si="795"/>
        <v>-1.0197555089327597</v>
      </c>
      <c r="AN701" s="313">
        <f t="shared" si="795"/>
        <v>-1.0742226692827737</v>
      </c>
    </row>
    <row r="702" spans="1:40" outlineLevel="2">
      <c r="A702" s="882">
        <f>ROW()</f>
        <v>702</v>
      </c>
      <c r="B702" s="453"/>
      <c r="D702" s="452" t="s">
        <v>33</v>
      </c>
      <c r="H702" s="458"/>
      <c r="I702" s="458"/>
      <c r="J702" s="443">
        <f t="shared" ref="J702:AI702" si="801">J850+J995+J1140+J1285+J1430+J1575+J1720+J1865+J2010+J2155+J2300+J2427+J2554+J2681+J2808+J2935+J3062+J3189+J3316+J3443+J3570+J3697+J3824+J3951+J4078+J4205</f>
        <v>-1.4780319465426437E-2</v>
      </c>
      <c r="K702" s="439">
        <f t="shared" si="801"/>
        <v>-2.95606313140786E-2</v>
      </c>
      <c r="L702" s="439">
        <f t="shared" si="801"/>
        <v>-2.9560636062066173E-2</v>
      </c>
      <c r="M702" s="439">
        <f t="shared" si="801"/>
        <v>-2.9560640694249157E-2</v>
      </c>
      <c r="N702" s="439">
        <f t="shared" si="801"/>
        <v>-2.9560645213452072E-2</v>
      </c>
      <c r="O702" s="443">
        <f t="shared" si="801"/>
        <v>0</v>
      </c>
      <c r="P702" s="439">
        <f t="shared" si="801"/>
        <v>-3.1808634946715441E-4</v>
      </c>
      <c r="Q702" s="439">
        <f t="shared" si="801"/>
        <v>-6.3031476519016458E-4</v>
      </c>
      <c r="R702" s="439">
        <f t="shared" si="801"/>
        <v>-9.2302879159057054E-4</v>
      </c>
      <c r="S702" s="440">
        <f t="shared" si="801"/>
        <v>-1.2837194016019394E-3</v>
      </c>
      <c r="T702" s="27">
        <f t="shared" si="801"/>
        <v>-3.0119636023138746E-2</v>
      </c>
      <c r="U702" s="439">
        <f t="shared" si="801"/>
        <v>-0.13258749260811181</v>
      </c>
      <c r="V702" s="439">
        <f t="shared" si="801"/>
        <v>-0.14787926627298348</v>
      </c>
      <c r="W702" s="439">
        <f t="shared" si="801"/>
        <v>-0.14787926627298348</v>
      </c>
      <c r="X702" s="440">
        <f t="shared" si="801"/>
        <v>-0.14787926627298348</v>
      </c>
      <c r="Y702" s="326">
        <f t="shared" si="801"/>
        <v>-6.6290084166228919E-2</v>
      </c>
      <c r="Z702" s="27">
        <f t="shared" si="801"/>
        <v>-0.13282733460983173</v>
      </c>
      <c r="AA702" s="27">
        <f t="shared" si="801"/>
        <v>-0.13283033770349947</v>
      </c>
      <c r="AB702" s="27">
        <f t="shared" si="801"/>
        <v>-0.15045219296671905</v>
      </c>
      <c r="AC702" s="27">
        <f t="shared" si="801"/>
        <v>-0.40674631539979655</v>
      </c>
      <c r="AD702" s="313">
        <f t="shared" si="801"/>
        <v>-0.53318552237493022</v>
      </c>
      <c r="AE702" s="326">
        <f t="shared" si="801"/>
        <v>4.2020807705150792E-2</v>
      </c>
      <c r="AF702" s="27">
        <f t="shared" si="801"/>
        <v>-0.29823257750709775</v>
      </c>
      <c r="AG702" s="27">
        <f t="shared" si="801"/>
        <v>-0.30021419463377536</v>
      </c>
      <c r="AH702" s="27">
        <f t="shared" si="801"/>
        <v>-0.30217869763596195</v>
      </c>
      <c r="AI702" s="313">
        <f t="shared" si="801"/>
        <v>-0.30418729940538775</v>
      </c>
      <c r="AJ702" s="326">
        <f t="shared" si="795"/>
        <v>1.2706845706946863</v>
      </c>
      <c r="AK702" s="27">
        <f t="shared" si="795"/>
        <v>-0.16259005224269457</v>
      </c>
      <c r="AL702" s="27">
        <f t="shared" si="795"/>
        <v>-0.16259005224269454</v>
      </c>
      <c r="AM702" s="27">
        <f t="shared" si="795"/>
        <v>-0.16259005224269454</v>
      </c>
      <c r="AN702" s="313">
        <f t="shared" si="795"/>
        <v>-0.16259005224269454</v>
      </c>
    </row>
    <row r="703" spans="1:40" outlineLevel="2">
      <c r="A703" s="882">
        <f>ROW()</f>
        <v>703</v>
      </c>
      <c r="B703" s="453"/>
      <c r="D703" s="452" t="s">
        <v>27</v>
      </c>
      <c r="H703" s="458"/>
      <c r="I703" s="458"/>
      <c r="J703" s="443">
        <f t="shared" ref="J703:AI703" si="802">J851+J996+J1141+J1286+J1431+J1576+J1721+J1866+J2011+J2156+J2301+J2428+J2555+J2682+J2809+J2936+J3063+J3190+J3317+J3444+J3571+J3698+J3825+J3952+J4079+J4206</f>
        <v>-2.5126576381919508E-3</v>
      </c>
      <c r="K703" s="439">
        <f t="shared" si="802"/>
        <v>-7.5257060076318206E-3</v>
      </c>
      <c r="L703" s="439">
        <f t="shared" si="802"/>
        <v>-1.2514300482586619E-2</v>
      </c>
      <c r="M703" s="439">
        <f t="shared" si="802"/>
        <v>-1.7478560350346509E-2</v>
      </c>
      <c r="N703" s="439">
        <f t="shared" si="802"/>
        <v>-2.2418604316312454E-2</v>
      </c>
      <c r="O703" s="443">
        <f t="shared" si="802"/>
        <v>-2.6551980034449549E-3</v>
      </c>
      <c r="P703" s="439">
        <f t="shared" si="802"/>
        <v>-3.1934412879347004E-3</v>
      </c>
      <c r="Q703" s="439">
        <f t="shared" si="802"/>
        <v>-3.7217721901293644E-3</v>
      </c>
      <c r="R703" s="439">
        <f t="shared" si="802"/>
        <v>-4.2170822191510407E-3</v>
      </c>
      <c r="S703" s="440">
        <f t="shared" si="802"/>
        <v>-4.8274174282612308E-3</v>
      </c>
      <c r="T703" s="27">
        <f t="shared" si="802"/>
        <v>-6.7847422884214064E-3</v>
      </c>
      <c r="U703" s="439">
        <f t="shared" si="802"/>
        <v>-2.9931337545829422E-2</v>
      </c>
      <c r="V703" s="439">
        <f t="shared" si="802"/>
        <v>-0.10412144191810566</v>
      </c>
      <c r="W703" s="439">
        <f t="shared" si="802"/>
        <v>-0.34544046382059823</v>
      </c>
      <c r="X703" s="440">
        <f t="shared" si="802"/>
        <v>-0.34544046382059823</v>
      </c>
      <c r="Y703" s="326">
        <f t="shared" si="802"/>
        <v>-0.25885671622665574</v>
      </c>
      <c r="Z703" s="27">
        <f t="shared" si="802"/>
        <v>-0.52388354829678963</v>
      </c>
      <c r="AA703" s="27">
        <f t="shared" si="802"/>
        <v>-0.91019389393442551</v>
      </c>
      <c r="AB703" s="27">
        <f t="shared" si="802"/>
        <v>-0.93021507338425091</v>
      </c>
      <c r="AC703" s="27">
        <f t="shared" si="802"/>
        <v>-0.94372379847905508</v>
      </c>
      <c r="AD703" s="313">
        <f t="shared" si="802"/>
        <v>-0.94434220810890912</v>
      </c>
      <c r="AE703" s="326">
        <f t="shared" si="802"/>
        <v>6.1106871084820921E-2</v>
      </c>
      <c r="AF703" s="27">
        <f t="shared" si="802"/>
        <v>-1.0050312273399791</v>
      </c>
      <c r="AG703" s="27">
        <f t="shared" si="802"/>
        <v>-1.015282177117093</v>
      </c>
      <c r="AH703" s="27">
        <f t="shared" si="802"/>
        <v>-1.0241303159668851</v>
      </c>
      <c r="AI703" s="313">
        <f t="shared" si="802"/>
        <v>-1.027148459685379</v>
      </c>
      <c r="AJ703" s="326">
        <f t="shared" si="795"/>
        <v>-0.94600231359167775</v>
      </c>
      <c r="AK703" s="27">
        <f t="shared" si="795"/>
        <v>-0.99580748303375577</v>
      </c>
      <c r="AL703" s="27">
        <f t="shared" si="795"/>
        <v>-1.0829892109388788</v>
      </c>
      <c r="AM703" s="27">
        <f t="shared" si="795"/>
        <v>-1.0944536951410513</v>
      </c>
      <c r="AN703" s="313">
        <f t="shared" si="795"/>
        <v>-1.105465699596768</v>
      </c>
    </row>
    <row r="704" spans="1:40" outlineLevel="2">
      <c r="A704" s="882">
        <f>ROW()</f>
        <v>704</v>
      </c>
      <c r="B704" s="453"/>
      <c r="D704" s="452" t="s">
        <v>34</v>
      </c>
      <c r="H704" s="458"/>
      <c r="I704" s="458"/>
      <c r="J704" s="443">
        <f t="shared" ref="J704:AI704" si="803">J852+J997+J1142+J1287+J1432+J1577+J1722+J1867+J2012+J2157+J2302+J2429+J2556+J2683+J2810+J2937+J3064+J3191+J3318+J3445+J3572+J3699+J3826+J3953+J4080+J4207</f>
        <v>-0.99620346911366808</v>
      </c>
      <c r="K704" s="439">
        <f t="shared" si="803"/>
        <v>-1.6166323518864687</v>
      </c>
      <c r="L704" s="439">
        <f t="shared" si="803"/>
        <v>-2.2065261618574992</v>
      </c>
      <c r="M704" s="439">
        <f t="shared" si="803"/>
        <v>-2.7777292837482603</v>
      </c>
      <c r="N704" s="439">
        <f t="shared" si="803"/>
        <v>-3.3256505385924604</v>
      </c>
      <c r="O704" s="443">
        <f t="shared" si="803"/>
        <v>-5.2222150552841011</v>
      </c>
      <c r="P704" s="439">
        <f t="shared" si="803"/>
        <v>-6.538232489502696</v>
      </c>
      <c r="Q704" s="439">
        <f t="shared" si="803"/>
        <v>-7.8051111725340876</v>
      </c>
      <c r="R704" s="439">
        <f t="shared" si="803"/>
        <v>-8.7943099628667945</v>
      </c>
      <c r="S704" s="440">
        <f t="shared" si="803"/>
        <v>-9.9555514888303733</v>
      </c>
      <c r="T704" s="27">
        <f t="shared" si="803"/>
        <v>-5.3359486163497225</v>
      </c>
      <c r="U704" s="439">
        <f t="shared" si="803"/>
        <v>-11.197926364844378</v>
      </c>
      <c r="V704" s="439">
        <f t="shared" si="803"/>
        <v>-12.440105477514454</v>
      </c>
      <c r="W704" s="439">
        <f t="shared" si="803"/>
        <v>-13.850558115920823</v>
      </c>
      <c r="X704" s="440">
        <f t="shared" si="803"/>
        <v>-15.25413283651109</v>
      </c>
      <c r="Y704" s="326">
        <f t="shared" si="803"/>
        <v>-7.8632932438454954</v>
      </c>
      <c r="Z704" s="27">
        <f t="shared" si="803"/>
        <v>-16.571553803842821</v>
      </c>
      <c r="AA704" s="27">
        <f t="shared" si="803"/>
        <v>-18.162964065005603</v>
      </c>
      <c r="AB704" s="27">
        <f t="shared" si="803"/>
        <v>-19.73833004188732</v>
      </c>
      <c r="AC704" s="27">
        <f t="shared" si="803"/>
        <v>-21.353691348615122</v>
      </c>
      <c r="AD704" s="313">
        <f t="shared" si="803"/>
        <v>-22.999468419333894</v>
      </c>
      <c r="AE704" s="326">
        <f t="shared" si="803"/>
        <v>-23.189258695121499</v>
      </c>
      <c r="AF704" s="27">
        <f t="shared" si="803"/>
        <v>-24.503634395154108</v>
      </c>
      <c r="AG704" s="27">
        <f t="shared" si="803"/>
        <v>-25.847355376678568</v>
      </c>
      <c r="AH704" s="27">
        <f t="shared" si="803"/>
        <v>-27.297312202010026</v>
      </c>
      <c r="AI704" s="313">
        <f t="shared" si="803"/>
        <v>-28.79162823847193</v>
      </c>
      <c r="AJ704" s="326">
        <f t="shared" si="795"/>
        <v>-28.650080868121499</v>
      </c>
      <c r="AK704" s="27">
        <f t="shared" si="795"/>
        <v>-29.135755986848398</v>
      </c>
      <c r="AL704" s="27">
        <f t="shared" si="795"/>
        <v>-29.845030573512688</v>
      </c>
      <c r="AM704" s="27">
        <f t="shared" si="795"/>
        <v>-29.96647944813887</v>
      </c>
      <c r="AN704" s="313">
        <f t="shared" si="795"/>
        <v>-30.254601461433872</v>
      </c>
    </row>
    <row r="705" spans="1:40" outlineLevel="2">
      <c r="A705" s="882">
        <f>ROW()</f>
        <v>705</v>
      </c>
      <c r="B705" s="453"/>
      <c r="D705" s="452" t="s">
        <v>35</v>
      </c>
      <c r="H705" s="458"/>
      <c r="I705" s="458"/>
      <c r="J705" s="443">
        <f t="shared" ref="J705:AI705" si="804">J853+J998+J1143+J1288+J1433+J1578+J1723+J1868+J2013+J2158+J2303+J2430+J2557+J2684+J2811+J2938+J3065+J3192+J3319+J3446+J3573+J3700+J3827+J3954+J4081+J4208</f>
        <v>-1.1575506413090453</v>
      </c>
      <c r="K705" s="439">
        <f t="shared" si="804"/>
        <v>-2.0900218300686166</v>
      </c>
      <c r="L705" s="439">
        <f t="shared" si="804"/>
        <v>-2.4787134011202445</v>
      </c>
      <c r="M705" s="439">
        <f t="shared" si="804"/>
        <v>-2.8953237992664058</v>
      </c>
      <c r="N705" s="439">
        <f t="shared" si="804"/>
        <v>-3.2963423401306313</v>
      </c>
      <c r="O705" s="443">
        <f t="shared" si="804"/>
        <v>0</v>
      </c>
      <c r="P705" s="439">
        <f t="shared" si="804"/>
        <v>-6.2547121528021637E-16</v>
      </c>
      <c r="Q705" s="439">
        <f t="shared" si="804"/>
        <v>0</v>
      </c>
      <c r="R705" s="439">
        <f t="shared" si="804"/>
        <v>0</v>
      </c>
      <c r="S705" s="440">
        <f t="shared" si="804"/>
        <v>0</v>
      </c>
      <c r="T705" s="27">
        <f t="shared" si="804"/>
        <v>0</v>
      </c>
      <c r="U705" s="439">
        <f t="shared" si="804"/>
        <v>0</v>
      </c>
      <c r="V705" s="439">
        <f t="shared" si="804"/>
        <v>-9.363424868754959E-2</v>
      </c>
      <c r="W705" s="439">
        <f t="shared" si="804"/>
        <v>-9.363424868754959E-2</v>
      </c>
      <c r="X705" s="440">
        <f t="shared" si="804"/>
        <v>-9.363424868754959E-2</v>
      </c>
      <c r="Y705" s="326">
        <f t="shared" si="804"/>
        <v>-0.76513509173060545</v>
      </c>
      <c r="Z705" s="27">
        <f t="shared" si="804"/>
        <v>-1.5452618442346795</v>
      </c>
      <c r="AA705" s="27">
        <f t="shared" si="804"/>
        <v>-1.7502482049199148</v>
      </c>
      <c r="AB705" s="27">
        <f t="shared" si="804"/>
        <v>-1.928974232490638</v>
      </c>
      <c r="AC705" s="27">
        <f t="shared" si="804"/>
        <v>-2.0869969410178637</v>
      </c>
      <c r="AD705" s="313">
        <f t="shared" si="804"/>
        <v>-2.2115407747532729</v>
      </c>
      <c r="AE705" s="326">
        <f t="shared" si="804"/>
        <v>-2.1834916600053762</v>
      </c>
      <c r="AF705" s="27">
        <f t="shared" si="804"/>
        <v>-2.1663298416493348</v>
      </c>
      <c r="AG705" s="27">
        <f t="shared" si="804"/>
        <v>-2.1156337510418881</v>
      </c>
      <c r="AH705" s="27">
        <f t="shared" si="804"/>
        <v>-1.8310758237191362</v>
      </c>
      <c r="AI705" s="313">
        <f t="shared" si="804"/>
        <v>-1.3165161206087581</v>
      </c>
      <c r="AJ705" s="326">
        <f t="shared" si="795"/>
        <v>-0.99167050574095583</v>
      </c>
      <c r="AK705" s="27">
        <f t="shared" si="795"/>
        <v>-1.0094028654377496</v>
      </c>
      <c r="AL705" s="27">
        <f t="shared" si="795"/>
        <v>-1.033408619258622</v>
      </c>
      <c r="AM705" s="27">
        <f t="shared" si="795"/>
        <v>-1.0110531297780749</v>
      </c>
      <c r="AN705" s="313">
        <f t="shared" si="795"/>
        <v>-0.90914308926347909</v>
      </c>
    </row>
    <row r="706" spans="1:40" outlineLevel="2">
      <c r="A706" s="882">
        <f>ROW()</f>
        <v>706</v>
      </c>
      <c r="B706" s="453"/>
      <c r="D706" s="452" t="s">
        <v>302</v>
      </c>
      <c r="H706" s="458"/>
      <c r="I706" s="458"/>
      <c r="J706" s="443">
        <f t="shared" ref="J706:AI706" si="805">J854+J999+J1144+J1289+J1434+J1579+J1724+J1869+J2014+J2159+J2304+J2431+J2558+J2685+J2812+J2939+J3066+J3193+J3320+J3447+J3574+J3701+J3828+J3955+J4082+J4209</f>
        <v>0</v>
      </c>
      <c r="K706" s="439">
        <f t="shared" si="805"/>
        <v>0</v>
      </c>
      <c r="L706" s="439">
        <f t="shared" si="805"/>
        <v>0</v>
      </c>
      <c r="M706" s="439">
        <f t="shared" si="805"/>
        <v>0</v>
      </c>
      <c r="N706" s="439">
        <f t="shared" si="805"/>
        <v>0</v>
      </c>
      <c r="O706" s="443">
        <f t="shared" si="805"/>
        <v>0</v>
      </c>
      <c r="P706" s="439">
        <f t="shared" si="805"/>
        <v>0</v>
      </c>
      <c r="Q706" s="439">
        <f t="shared" si="805"/>
        <v>0</v>
      </c>
      <c r="R706" s="439">
        <f t="shared" si="805"/>
        <v>0</v>
      </c>
      <c r="S706" s="440">
        <f t="shared" si="805"/>
        <v>0</v>
      </c>
      <c r="T706" s="27">
        <f t="shared" si="805"/>
        <v>0</v>
      </c>
      <c r="U706" s="439">
        <f t="shared" si="805"/>
        <v>0</v>
      </c>
      <c r="V706" s="439">
        <f t="shared" si="805"/>
        <v>0</v>
      </c>
      <c r="W706" s="439">
        <f t="shared" si="805"/>
        <v>0</v>
      </c>
      <c r="X706" s="440">
        <f t="shared" si="805"/>
        <v>0</v>
      </c>
      <c r="Y706" s="326">
        <f t="shared" si="805"/>
        <v>0</v>
      </c>
      <c r="Z706" s="27">
        <f t="shared" si="805"/>
        <v>-0.42410799358081386</v>
      </c>
      <c r="AA706" s="27">
        <f t="shared" si="805"/>
        <v>-1.0742442018833529</v>
      </c>
      <c r="AB706" s="27">
        <f t="shared" si="805"/>
        <v>-1.2703361021526447</v>
      </c>
      <c r="AC706" s="27">
        <f t="shared" si="805"/>
        <v>-1.6117495231148293</v>
      </c>
      <c r="AD706" s="313">
        <f t="shared" si="805"/>
        <v>-2.7353526934488395</v>
      </c>
      <c r="AE706" s="326">
        <f t="shared" si="805"/>
        <v>0.20458618651645372</v>
      </c>
      <c r="AF706" s="27">
        <f t="shared" si="805"/>
        <v>-1.5111670342125449</v>
      </c>
      <c r="AG706" s="27">
        <f t="shared" si="805"/>
        <v>-2.059586033345906</v>
      </c>
      <c r="AH706" s="27">
        <f t="shared" si="805"/>
        <v>-2.2785460625189011</v>
      </c>
      <c r="AI706" s="313">
        <f t="shared" si="805"/>
        <v>-2.6263134414392497</v>
      </c>
      <c r="AJ706" s="326">
        <f t="shared" ref="AJ706:AN711" si="806">AJ854+AJ999+AJ1144+AJ1289+AJ1434+AJ1579+AJ1724+AJ1869+AJ2014+AJ2159+AJ2304+AJ2431+AJ2558+AJ2685+AJ2812+AJ2939+(AJ3066+AJ3193+AJ3320+AJ3447+AJ3574)+(AJ3701+AJ3828+AJ3955+AJ4082+AJ4209)+(AJ4336+AJ4463+AJ4590+AJ4717+AJ4844)</f>
        <v>-1.511539938961024</v>
      </c>
      <c r="AK706" s="27">
        <f t="shared" si="806"/>
        <v>-1.8597001363612771</v>
      </c>
      <c r="AL706" s="27">
        <f t="shared" si="806"/>
        <v>-1.8057122605459484</v>
      </c>
      <c r="AM706" s="27">
        <f t="shared" si="806"/>
        <v>-1.7592416027018638</v>
      </c>
      <c r="AN706" s="313">
        <f t="shared" si="806"/>
        <v>-1.7511876258119394</v>
      </c>
    </row>
    <row r="707" spans="1:40" outlineLevel="2">
      <c r="A707" s="882">
        <f>ROW()</f>
        <v>707</v>
      </c>
      <c r="B707" s="453"/>
      <c r="D707" s="452" t="s">
        <v>36</v>
      </c>
      <c r="H707" s="458"/>
      <c r="I707" s="458"/>
      <c r="J707" s="443">
        <f t="shared" ref="J707:AI707" si="807">J855+J1000+J1145+J1290+J1435+J1580+J1725+J1870+J2015+J2160+J2305+J2432+J2559+J2686+J2813+J2940+J3067+J3194+J3321+J3448+J3575+J3702+J3829+J3956+J4083+J4210</f>
        <v>0</v>
      </c>
      <c r="K707" s="439">
        <f t="shared" si="807"/>
        <v>0</v>
      </c>
      <c r="L707" s="439">
        <f t="shared" si="807"/>
        <v>0</v>
      </c>
      <c r="M707" s="439">
        <f t="shared" si="807"/>
        <v>0</v>
      </c>
      <c r="N707" s="439">
        <f t="shared" si="807"/>
        <v>0</v>
      </c>
      <c r="O707" s="443">
        <f t="shared" si="807"/>
        <v>-1.9852346343620857</v>
      </c>
      <c r="P707" s="439">
        <f t="shared" si="807"/>
        <v>-3.0857157549571976</v>
      </c>
      <c r="Q707" s="439">
        <f t="shared" si="807"/>
        <v>-4.0379908325277416</v>
      </c>
      <c r="R707" s="439">
        <f t="shared" si="807"/>
        <v>-4.8372601656782734</v>
      </c>
      <c r="S707" s="440">
        <f t="shared" si="807"/>
        <v>-5.9911533860750197</v>
      </c>
      <c r="T707" s="27">
        <f t="shared" si="807"/>
        <v>-0.59674273009543133</v>
      </c>
      <c r="U707" s="439">
        <f t="shared" si="807"/>
        <v>-2.0767486428091875</v>
      </c>
      <c r="V707" s="439">
        <f t="shared" si="807"/>
        <v>-3.3986552037754003</v>
      </c>
      <c r="W707" s="439">
        <f t="shared" si="807"/>
        <v>-4.39602264656153</v>
      </c>
      <c r="X707" s="440">
        <f t="shared" si="807"/>
        <v>-5.5145047281128994</v>
      </c>
      <c r="Y707" s="326">
        <f t="shared" si="807"/>
        <v>-0.99984254777393133</v>
      </c>
      <c r="Z707" s="27">
        <f t="shared" si="807"/>
        <v>-4.9040644121581805</v>
      </c>
      <c r="AA707" s="27">
        <f t="shared" si="807"/>
        <v>-6.4044217675772481</v>
      </c>
      <c r="AB707" s="27">
        <f t="shared" si="807"/>
        <v>-7.3846748437699805</v>
      </c>
      <c r="AC707" s="27">
        <f t="shared" si="807"/>
        <v>-7.6970422652535646</v>
      </c>
      <c r="AD707" s="313">
        <f t="shared" si="807"/>
        <v>-7.7011826626243467</v>
      </c>
      <c r="AE707" s="326">
        <f t="shared" si="807"/>
        <v>-2.8939857980627881</v>
      </c>
      <c r="AF707" s="27">
        <f t="shared" si="807"/>
        <v>-8.2478086509309509</v>
      </c>
      <c r="AG707" s="27">
        <f t="shared" si="807"/>
        <v>-7.1742429748757228</v>
      </c>
      <c r="AH707" s="27">
        <f t="shared" si="807"/>
        <v>-6.3658595929737229</v>
      </c>
      <c r="AI707" s="313">
        <f t="shared" si="807"/>
        <v>-7.0318922918155691</v>
      </c>
      <c r="AJ707" s="326">
        <f t="shared" si="806"/>
        <v>0.18122353249814749</v>
      </c>
      <c r="AK707" s="27">
        <f t="shared" si="806"/>
        <v>-8.5670616700583313</v>
      </c>
      <c r="AL707" s="27">
        <f t="shared" si="806"/>
        <v>-12.454983004068142</v>
      </c>
      <c r="AM707" s="27">
        <f t="shared" si="806"/>
        <v>-12.620318386725813</v>
      </c>
      <c r="AN707" s="313">
        <f t="shared" si="806"/>
        <v>-11.904259266098961</v>
      </c>
    </row>
    <row r="708" spans="1:40" outlineLevel="2">
      <c r="A708" s="882">
        <f>ROW()</f>
        <v>708</v>
      </c>
      <c r="B708" s="453"/>
      <c r="D708" s="452" t="s">
        <v>583</v>
      </c>
      <c r="H708" s="458"/>
      <c r="I708" s="458"/>
      <c r="J708" s="443">
        <f t="shared" ref="J708:AI708" si="808">J856+J1001+J1146+J1291+J1436+J1581+J1726+J1871+J2016+J2161+J2306+J2433+J2560+J2687+J2814+J2941+J3068+J3195+J3322+J3449+J3576+J3703+J3830+J3957+J4084+J4211</f>
        <v>0</v>
      </c>
      <c r="K708" s="439">
        <f t="shared" si="808"/>
        <v>0</v>
      </c>
      <c r="L708" s="439">
        <f t="shared" si="808"/>
        <v>0</v>
      </c>
      <c r="M708" s="439">
        <f t="shared" si="808"/>
        <v>0</v>
      </c>
      <c r="N708" s="439">
        <f t="shared" si="808"/>
        <v>0</v>
      </c>
      <c r="O708" s="443">
        <f t="shared" si="808"/>
        <v>0</v>
      </c>
      <c r="P708" s="439">
        <f t="shared" si="808"/>
        <v>0</v>
      </c>
      <c r="Q708" s="439">
        <f t="shared" si="808"/>
        <v>0</v>
      </c>
      <c r="R708" s="439">
        <f t="shared" si="808"/>
        <v>0</v>
      </c>
      <c r="S708" s="440">
        <f t="shared" si="808"/>
        <v>0</v>
      </c>
      <c r="T708" s="27">
        <f t="shared" si="808"/>
        <v>0</v>
      </c>
      <c r="U708" s="439">
        <f t="shared" si="808"/>
        <v>0</v>
      </c>
      <c r="V708" s="439">
        <f t="shared" si="808"/>
        <v>0</v>
      </c>
      <c r="W708" s="439">
        <f t="shared" si="808"/>
        <v>0</v>
      </c>
      <c r="X708" s="440">
        <f t="shared" si="808"/>
        <v>0</v>
      </c>
      <c r="Y708" s="326">
        <f t="shared" si="808"/>
        <v>0</v>
      </c>
      <c r="Z708" s="27">
        <f t="shared" si="808"/>
        <v>0</v>
      </c>
      <c r="AA708" s="27">
        <f t="shared" si="808"/>
        <v>0</v>
      </c>
      <c r="AB708" s="27">
        <f t="shared" si="808"/>
        <v>0</v>
      </c>
      <c r="AC708" s="27">
        <f t="shared" si="808"/>
        <v>0</v>
      </c>
      <c r="AD708" s="313">
        <f t="shared" si="808"/>
        <v>0</v>
      </c>
      <c r="AE708" s="326">
        <f t="shared" si="808"/>
        <v>-0.17407586698624133</v>
      </c>
      <c r="AF708" s="27">
        <f t="shared" si="808"/>
        <v>-0.31395075998971034</v>
      </c>
      <c r="AG708" s="27">
        <f t="shared" si="808"/>
        <v>-0.54603323825236683</v>
      </c>
      <c r="AH708" s="27">
        <f t="shared" si="808"/>
        <v>-0.71541443259322313</v>
      </c>
      <c r="AI708" s="313">
        <f t="shared" si="808"/>
        <v>-0.88322583627483431</v>
      </c>
      <c r="AJ708" s="326">
        <f t="shared" si="806"/>
        <v>-0.53428458543155233</v>
      </c>
      <c r="AK708" s="27">
        <f t="shared" si="806"/>
        <v>-0.64388106246020871</v>
      </c>
      <c r="AL708" s="27">
        <f t="shared" si="806"/>
        <v>-0.9475541662639364</v>
      </c>
      <c r="AM708" s="27">
        <f t="shared" si="806"/>
        <v>-1.1110924123555659</v>
      </c>
      <c r="AN708" s="313">
        <f t="shared" si="806"/>
        <v>-1.1621895605839623</v>
      </c>
    </row>
    <row r="709" spans="1:40" outlineLevel="2">
      <c r="A709" s="882">
        <f>ROW()</f>
        <v>709</v>
      </c>
      <c r="B709" s="453"/>
      <c r="D709" s="452" t="s">
        <v>81</v>
      </c>
      <c r="H709" s="458"/>
      <c r="I709" s="458"/>
      <c r="J709" s="443">
        <f t="shared" ref="J709:AI709" si="809">J857+J1002+J1147+J1292+J1437+J1582+J1727+J1872+J2017+J2162+J2307+J2434+J2561+J2688+J2815+J2942+J3069+J3196+J3323+J3450+J3577+J3704+J3831+J3958+J4085+J4212</f>
        <v>0</v>
      </c>
      <c r="K709" s="439">
        <f t="shared" si="809"/>
        <v>0</v>
      </c>
      <c r="L709" s="439">
        <f t="shared" si="809"/>
        <v>0</v>
      </c>
      <c r="M709" s="439">
        <f t="shared" si="809"/>
        <v>0</v>
      </c>
      <c r="N709" s="439">
        <f t="shared" si="809"/>
        <v>0</v>
      </c>
      <c r="O709" s="443">
        <f t="shared" si="809"/>
        <v>-3.9867328392522072</v>
      </c>
      <c r="P709" s="439">
        <f t="shared" si="809"/>
        <v>-3.9867328392522072</v>
      </c>
      <c r="Q709" s="439">
        <f t="shared" si="809"/>
        <v>-3.9867328392522072</v>
      </c>
      <c r="R709" s="439">
        <f t="shared" si="809"/>
        <v>-3.9867328392522072</v>
      </c>
      <c r="S709" s="440">
        <f t="shared" si="809"/>
        <v>-3.9867328392522068</v>
      </c>
      <c r="T709" s="27">
        <f t="shared" si="809"/>
        <v>0</v>
      </c>
      <c r="U709" s="439">
        <f t="shared" si="809"/>
        <v>0</v>
      </c>
      <c r="V709" s="439">
        <f t="shared" si="809"/>
        <v>0</v>
      </c>
      <c r="W709" s="439">
        <f t="shared" si="809"/>
        <v>0</v>
      </c>
      <c r="X709" s="440">
        <f t="shared" si="809"/>
        <v>0</v>
      </c>
      <c r="Y709" s="326">
        <f t="shared" si="809"/>
        <v>0</v>
      </c>
      <c r="Z709" s="27">
        <f t="shared" si="809"/>
        <v>0</v>
      </c>
      <c r="AA709" s="27">
        <f t="shared" si="809"/>
        <v>0</v>
      </c>
      <c r="AB709" s="27">
        <f t="shared" si="809"/>
        <v>0</v>
      </c>
      <c r="AC709" s="27">
        <f t="shared" si="809"/>
        <v>0</v>
      </c>
      <c r="AD709" s="313">
        <f t="shared" si="809"/>
        <v>0</v>
      </c>
      <c r="AE709" s="326">
        <f t="shared" si="809"/>
        <v>0</v>
      </c>
      <c r="AF709" s="27">
        <f t="shared" si="809"/>
        <v>0</v>
      </c>
      <c r="AG709" s="27">
        <f t="shared" si="809"/>
        <v>0</v>
      </c>
      <c r="AH709" s="27">
        <f t="shared" si="809"/>
        <v>0</v>
      </c>
      <c r="AI709" s="313">
        <f t="shared" si="809"/>
        <v>0</v>
      </c>
      <c r="AJ709" s="326">
        <f t="shared" si="806"/>
        <v>-1.1102365771523126E-15</v>
      </c>
      <c r="AK709" s="27">
        <f t="shared" si="806"/>
        <v>0</v>
      </c>
      <c r="AL709" s="27">
        <f t="shared" si="806"/>
        <v>0</v>
      </c>
      <c r="AM709" s="27">
        <f t="shared" si="806"/>
        <v>0</v>
      </c>
      <c r="AN709" s="313">
        <f t="shared" si="806"/>
        <v>0</v>
      </c>
    </row>
    <row r="710" spans="1:40" outlineLevel="2">
      <c r="A710" s="882">
        <f>ROW()</f>
        <v>710</v>
      </c>
      <c r="B710" s="453"/>
      <c r="D710" s="452" t="s">
        <v>28</v>
      </c>
      <c r="H710" s="458"/>
      <c r="I710" s="458"/>
      <c r="J710" s="443">
        <f t="shared" ref="J710:AI710" si="810">J858+J1003+J1148+J1293+J1438+J1583+J1728+J1873+J2018+J2163+J2308+J2435+J2562+J2689+J2816+J2943+J3070+J3197+J3324+J3451+J3578+J3705+J3832+J3959+J4086+J4213</f>
        <v>0</v>
      </c>
      <c r="K710" s="439">
        <f t="shared" si="810"/>
        <v>0</v>
      </c>
      <c r="L710" s="439">
        <f t="shared" si="810"/>
        <v>0</v>
      </c>
      <c r="M710" s="439">
        <f t="shared" si="810"/>
        <v>0</v>
      </c>
      <c r="N710" s="439">
        <f t="shared" si="810"/>
        <v>0</v>
      </c>
      <c r="O710" s="443">
        <f t="shared" si="810"/>
        <v>0</v>
      </c>
      <c r="P710" s="439">
        <f t="shared" si="810"/>
        <v>0</v>
      </c>
      <c r="Q710" s="439">
        <f t="shared" si="810"/>
        <v>0</v>
      </c>
      <c r="R710" s="439">
        <f t="shared" si="810"/>
        <v>0</v>
      </c>
      <c r="S710" s="440">
        <f t="shared" si="810"/>
        <v>0</v>
      </c>
      <c r="T710" s="27">
        <f t="shared" si="810"/>
        <v>0</v>
      </c>
      <c r="U710" s="439">
        <f t="shared" si="810"/>
        <v>0</v>
      </c>
      <c r="V710" s="439">
        <f t="shared" si="810"/>
        <v>0</v>
      </c>
      <c r="W710" s="439">
        <f t="shared" si="810"/>
        <v>0</v>
      </c>
      <c r="X710" s="440">
        <f t="shared" si="810"/>
        <v>0</v>
      </c>
      <c r="Y710" s="326">
        <f t="shared" si="810"/>
        <v>0</v>
      </c>
      <c r="Z710" s="27">
        <f t="shared" si="810"/>
        <v>0</v>
      </c>
      <c r="AA710" s="27">
        <f t="shared" si="810"/>
        <v>0</v>
      </c>
      <c r="AB710" s="27">
        <f t="shared" si="810"/>
        <v>0</v>
      </c>
      <c r="AC710" s="27">
        <f t="shared" si="810"/>
        <v>0</v>
      </c>
      <c r="AD710" s="313">
        <f t="shared" si="810"/>
        <v>0</v>
      </c>
      <c r="AE710" s="326">
        <f t="shared" si="810"/>
        <v>0</v>
      </c>
      <c r="AF710" s="27">
        <f t="shared" si="810"/>
        <v>0</v>
      </c>
      <c r="AG710" s="27">
        <f t="shared" si="810"/>
        <v>0</v>
      </c>
      <c r="AH710" s="27">
        <f t="shared" si="810"/>
        <v>0</v>
      </c>
      <c r="AI710" s="313">
        <f t="shared" si="810"/>
        <v>0</v>
      </c>
      <c r="AJ710" s="326">
        <f t="shared" si="806"/>
        <v>0</v>
      </c>
      <c r="AK710" s="27">
        <f t="shared" si="806"/>
        <v>0</v>
      </c>
      <c r="AL710" s="27">
        <f t="shared" si="806"/>
        <v>0</v>
      </c>
      <c r="AM710" s="27">
        <f t="shared" si="806"/>
        <v>0</v>
      </c>
      <c r="AN710" s="313">
        <f t="shared" si="806"/>
        <v>0</v>
      </c>
    </row>
    <row r="711" spans="1:40" outlineLevel="2">
      <c r="A711" s="882">
        <f>ROW()</f>
        <v>711</v>
      </c>
      <c r="B711" s="453"/>
      <c r="D711" s="456" t="s">
        <v>443</v>
      </c>
      <c r="E711" s="456"/>
      <c r="F711" s="456"/>
      <c r="G711" s="456"/>
      <c r="H711" s="460"/>
      <c r="I711" s="460"/>
      <c r="J711" s="462">
        <f t="shared" ref="J711:AI711" si="811">J859+J1004+J1149+J1294+J1439+J1584+J1729+J1874+J2019+J2164+J2309+J2436+J2563+J2690+J2817+J2944+J3071+J3198+J3325+J3452+J3579+J3706+J3833+J3960+J4087+J4214</f>
        <v>0</v>
      </c>
      <c r="K711" s="441">
        <f t="shared" si="811"/>
        <v>0</v>
      </c>
      <c r="L711" s="441">
        <f t="shared" si="811"/>
        <v>0</v>
      </c>
      <c r="M711" s="441">
        <f t="shared" si="811"/>
        <v>0</v>
      </c>
      <c r="N711" s="441">
        <f t="shared" si="811"/>
        <v>0</v>
      </c>
      <c r="O711" s="462">
        <f t="shared" si="811"/>
        <v>0</v>
      </c>
      <c r="P711" s="441">
        <f t="shared" si="811"/>
        <v>0</v>
      </c>
      <c r="Q711" s="441">
        <f t="shared" si="811"/>
        <v>0</v>
      </c>
      <c r="R711" s="441">
        <f t="shared" si="811"/>
        <v>0</v>
      </c>
      <c r="S711" s="442">
        <f t="shared" si="811"/>
        <v>0</v>
      </c>
      <c r="T711" s="30">
        <f t="shared" si="811"/>
        <v>0</v>
      </c>
      <c r="U711" s="441">
        <f t="shared" si="811"/>
        <v>0</v>
      </c>
      <c r="V711" s="441">
        <f t="shared" si="811"/>
        <v>0</v>
      </c>
      <c r="W711" s="441">
        <f t="shared" si="811"/>
        <v>0</v>
      </c>
      <c r="X711" s="442">
        <f t="shared" si="811"/>
        <v>0</v>
      </c>
      <c r="Y711" s="327">
        <f t="shared" si="811"/>
        <v>0</v>
      </c>
      <c r="Z711" s="30">
        <f t="shared" si="811"/>
        <v>0</v>
      </c>
      <c r="AA711" s="30">
        <f t="shared" si="811"/>
        <v>0</v>
      </c>
      <c r="AB711" s="30">
        <f t="shared" si="811"/>
        <v>0</v>
      </c>
      <c r="AC711" s="30">
        <f t="shared" si="811"/>
        <v>0</v>
      </c>
      <c r="AD711" s="319">
        <f t="shared" si="811"/>
        <v>-5.5270877263382152E-3</v>
      </c>
      <c r="AE711" s="327">
        <f t="shared" si="811"/>
        <v>-1.7113968025082957E-2</v>
      </c>
      <c r="AF711" s="30">
        <f t="shared" si="811"/>
        <v>-1.7113968025082957E-2</v>
      </c>
      <c r="AG711" s="30">
        <f t="shared" si="811"/>
        <v>-1.7113968025082957E-2</v>
      </c>
      <c r="AH711" s="30">
        <f t="shared" si="811"/>
        <v>-1.7113968025082957E-2</v>
      </c>
      <c r="AI711" s="319">
        <f t="shared" si="811"/>
        <v>-1.7113968025082957E-2</v>
      </c>
      <c r="AJ711" s="327">
        <f t="shared" si="806"/>
        <v>-1.7156745273983729E-2</v>
      </c>
      <c r="AK711" s="30">
        <f t="shared" si="806"/>
        <v>-1.7156745273983729E-2</v>
      </c>
      <c r="AL711" s="30">
        <f t="shared" si="806"/>
        <v>-1.7156745273983729E-2</v>
      </c>
      <c r="AM711" s="30">
        <f t="shared" si="806"/>
        <v>-1.7156745273983729E-2</v>
      </c>
      <c r="AN711" s="319">
        <f t="shared" si="806"/>
        <v>-1.7156745273983729E-2</v>
      </c>
    </row>
    <row r="712" spans="1:40" outlineLevel="2">
      <c r="A712" s="882">
        <f>ROW()</f>
        <v>712</v>
      </c>
      <c r="B712" s="453"/>
      <c r="D712" s="452" t="s">
        <v>24</v>
      </c>
      <c r="F712" s="454"/>
      <c r="G712" s="454"/>
      <c r="H712" s="448"/>
      <c r="I712" s="448"/>
      <c r="J712" s="443">
        <f t="shared" ref="J712:AN712" si="812">SUM(J696:J711)</f>
        <v>-2.6996718658562475</v>
      </c>
      <c r="K712" s="439">
        <f t="shared" si="812"/>
        <v>-4.5432028562123872</v>
      </c>
      <c r="L712" s="439">
        <f t="shared" si="812"/>
        <v>-5.7722776497426569</v>
      </c>
      <c r="M712" s="439">
        <f t="shared" si="812"/>
        <v>-6.9618879820421533</v>
      </c>
      <c r="N712" s="439">
        <f t="shared" si="812"/>
        <v>-8.0816125008159041</v>
      </c>
      <c r="O712" s="443">
        <f t="shared" si="812"/>
        <v>-12.194501965762958</v>
      </c>
      <c r="P712" s="439">
        <f t="shared" si="812"/>
        <v>-14.827890441431284</v>
      </c>
      <c r="Q712" s="439">
        <f t="shared" si="812"/>
        <v>-17.258499049934233</v>
      </c>
      <c r="R712" s="439">
        <f t="shared" si="812"/>
        <v>-19.234258213961926</v>
      </c>
      <c r="S712" s="440">
        <f t="shared" si="812"/>
        <v>-21.759582007812057</v>
      </c>
      <c r="T712" s="439">
        <f t="shared" si="812"/>
        <v>-7.2230971796711803</v>
      </c>
      <c r="U712" s="439">
        <f t="shared" si="812"/>
        <v>-16.213914188789346</v>
      </c>
      <c r="V712" s="439">
        <f t="shared" si="812"/>
        <v>-19.298213568280634</v>
      </c>
      <c r="W712" s="439">
        <f t="shared" si="812"/>
        <v>-22.331162574494076</v>
      </c>
      <c r="X712" s="440">
        <f t="shared" si="812"/>
        <v>-25.280979642042976</v>
      </c>
      <c r="Y712" s="443">
        <f t="shared" si="812"/>
        <v>-12.358955791816301</v>
      </c>
      <c r="Z712" s="439">
        <f t="shared" si="812"/>
        <v>-29.259947846388844</v>
      </c>
      <c r="AA712" s="439">
        <f t="shared" si="812"/>
        <v>-34.380843002274439</v>
      </c>
      <c r="AB712" s="439">
        <f t="shared" si="812"/>
        <v>-38.219769488278168</v>
      </c>
      <c r="AC712" s="439">
        <f t="shared" si="812"/>
        <v>-41.534801272395811</v>
      </c>
      <c r="AD712" s="440">
        <f t="shared" si="812"/>
        <v>-45.175611643755232</v>
      </c>
      <c r="AE712" s="443">
        <f t="shared" si="812"/>
        <v>-36.98919346385177</v>
      </c>
      <c r="AF712" s="439">
        <f t="shared" si="812"/>
        <v>-47.767683455315208</v>
      </c>
      <c r="AG712" s="439">
        <f t="shared" si="812"/>
        <v>-49.49143427197339</v>
      </c>
      <c r="AH712" s="439">
        <f t="shared" si="812"/>
        <v>-50.98500212023739</v>
      </c>
      <c r="AI712" s="440">
        <f t="shared" si="812"/>
        <v>-53.876323207994844</v>
      </c>
      <c r="AJ712" s="443">
        <f t="shared" si="812"/>
        <v>-43.289573532730955</v>
      </c>
      <c r="AK712" s="439">
        <f t="shared" si="812"/>
        <v>-55.47936708428189</v>
      </c>
      <c r="AL712" s="439">
        <f t="shared" si="812"/>
        <v>-61.186267140875287</v>
      </c>
      <c r="AM712" s="439">
        <f t="shared" si="812"/>
        <v>-62.407105596474651</v>
      </c>
      <c r="AN712" s="440">
        <f t="shared" si="812"/>
        <v>-62.72252080418329</v>
      </c>
    </row>
    <row r="713" spans="1:40" outlineLevel="1">
      <c r="A713" s="732" t="s">
        <v>299</v>
      </c>
      <c r="B713" s="733"/>
      <c r="C713" s="881"/>
      <c r="D713" s="733"/>
      <c r="E713" s="733"/>
      <c r="F713" s="733"/>
      <c r="G713" s="730"/>
      <c r="H713" s="733"/>
      <c r="I713" s="730"/>
      <c r="J713" s="729"/>
      <c r="K713" s="730"/>
      <c r="L713" s="730"/>
      <c r="M713" s="730"/>
      <c r="N713" s="730"/>
      <c r="O713" s="729"/>
      <c r="P713" s="730"/>
      <c r="Q713" s="730"/>
      <c r="R713" s="730"/>
      <c r="S713" s="731"/>
      <c r="T713" s="730"/>
      <c r="U713" s="730"/>
      <c r="V713" s="730"/>
      <c r="W713" s="730"/>
      <c r="X713" s="731"/>
      <c r="Y713" s="729"/>
      <c r="Z713" s="730"/>
      <c r="AA713" s="730"/>
      <c r="AB713" s="730"/>
      <c r="AC713" s="730"/>
      <c r="AD713" s="731"/>
      <c r="AE713" s="729"/>
      <c r="AF713" s="730"/>
      <c r="AG713" s="730"/>
      <c r="AH713" s="730"/>
      <c r="AI713" s="731"/>
      <c r="AJ713" s="729"/>
      <c r="AK713" s="730"/>
      <c r="AL713" s="730"/>
      <c r="AM713" s="730"/>
      <c r="AN713" s="731"/>
    </row>
    <row r="714" spans="1:40" outlineLevel="2">
      <c r="A714" s="882">
        <f>ROW()</f>
        <v>714</v>
      </c>
      <c r="B714" s="453"/>
      <c r="D714" s="452" t="s">
        <v>300</v>
      </c>
      <c r="H714" s="458"/>
      <c r="I714" s="458"/>
      <c r="J714" s="459"/>
      <c r="K714" s="458"/>
      <c r="L714" s="458"/>
      <c r="M714" s="458"/>
      <c r="N714" s="458"/>
      <c r="O714" s="324"/>
      <c r="P714" s="157"/>
      <c r="Q714" s="157"/>
      <c r="R714" s="157"/>
      <c r="S714" s="320"/>
      <c r="T714" s="157">
        <f>-Input!T696</f>
        <v>0</v>
      </c>
      <c r="U714" s="157">
        <f>-Input!U696</f>
        <v>0</v>
      </c>
      <c r="V714" s="157">
        <f>-Input!V696</f>
        <v>0</v>
      </c>
      <c r="W714" s="157">
        <f>-Input!W696</f>
        <v>0</v>
      </c>
      <c r="X714" s="320">
        <f>-Input!X696</f>
        <v>0</v>
      </c>
      <c r="Y714" s="324">
        <f>-Input!Y696</f>
        <v>0</v>
      </c>
      <c r="Z714" s="157">
        <f>-Input!Z696</f>
        <v>0</v>
      </c>
      <c r="AA714" s="157">
        <f>-Input!AA696</f>
        <v>0</v>
      </c>
      <c r="AB714" s="157">
        <f>-Input!AB696</f>
        <v>0</v>
      </c>
      <c r="AC714" s="157">
        <f>-Input!AC696</f>
        <v>0</v>
      </c>
      <c r="AD714" s="320">
        <f>-Input!AD696</f>
        <v>-3.36924659346933E-2</v>
      </c>
      <c r="AE714" s="324">
        <f>-Input!AE696</f>
        <v>0</v>
      </c>
      <c r="AF714" s="157">
        <f>-Input!AF696</f>
        <v>0</v>
      </c>
      <c r="AG714" s="157">
        <f>-Input!AG696</f>
        <v>0</v>
      </c>
      <c r="AH714" s="157">
        <f>-Input!AH696</f>
        <v>0</v>
      </c>
      <c r="AI714" s="320">
        <f>-Input!AI696</f>
        <v>0</v>
      </c>
      <c r="AJ714" s="324">
        <f>-Input!AJ696</f>
        <v>0</v>
      </c>
      <c r="AK714" s="157">
        <f>-Input!AK696</f>
        <v>0</v>
      </c>
      <c r="AL714" s="157">
        <f>-Input!AL696</f>
        <v>0</v>
      </c>
      <c r="AM714" s="157">
        <f>-Input!AM696</f>
        <v>0</v>
      </c>
      <c r="AN714" s="320">
        <f>-Input!AN696</f>
        <v>0</v>
      </c>
    </row>
    <row r="715" spans="1:40" outlineLevel="2">
      <c r="A715" s="882">
        <f>ROW()</f>
        <v>715</v>
      </c>
      <c r="B715" s="453"/>
      <c r="D715" s="452" t="s">
        <v>301</v>
      </c>
      <c r="H715" s="458"/>
      <c r="I715" s="458"/>
      <c r="J715" s="459"/>
      <c r="K715" s="458"/>
      <c r="L715" s="458"/>
      <c r="M715" s="458"/>
      <c r="N715" s="458"/>
      <c r="O715" s="324"/>
      <c r="P715" s="157"/>
      <c r="Q715" s="157"/>
      <c r="R715" s="157"/>
      <c r="S715" s="320"/>
      <c r="T715" s="157">
        <f>-Input!T697</f>
        <v>0</v>
      </c>
      <c r="U715" s="157">
        <f>-Input!U697</f>
        <v>0</v>
      </c>
      <c r="V715" s="157">
        <f>-Input!V697</f>
        <v>0</v>
      </c>
      <c r="W715" s="157">
        <f>-Input!W697</f>
        <v>0</v>
      </c>
      <c r="X715" s="320">
        <f>-Input!X697</f>
        <v>0</v>
      </c>
      <c r="Y715" s="324">
        <f>-Input!Y697</f>
        <v>0</v>
      </c>
      <c r="Z715" s="157">
        <f>-Input!Z697</f>
        <v>0</v>
      </c>
      <c r="AA715" s="157">
        <f>-Input!AA697</f>
        <v>0</v>
      </c>
      <c r="AB715" s="157">
        <f>-Input!AB697</f>
        <v>0</v>
      </c>
      <c r="AC715" s="157">
        <f>-Input!AC697</f>
        <v>0</v>
      </c>
      <c r="AD715" s="320">
        <f>-Input!AD697</f>
        <v>-8.8146672221842363E-3</v>
      </c>
      <c r="AE715" s="324">
        <f>-Input!AE697</f>
        <v>0</v>
      </c>
      <c r="AF715" s="157">
        <f>-Input!AF697</f>
        <v>0</v>
      </c>
      <c r="AG715" s="157">
        <f>-Input!AG697</f>
        <v>0</v>
      </c>
      <c r="AH715" s="157">
        <f>-Input!AH697</f>
        <v>0</v>
      </c>
      <c r="AI715" s="320">
        <f>-Input!AI697</f>
        <v>0</v>
      </c>
      <c r="AJ715" s="324">
        <f>-Input!AJ697</f>
        <v>0</v>
      </c>
      <c r="AK715" s="157">
        <f>-Input!AK697</f>
        <v>0</v>
      </c>
      <c r="AL715" s="157">
        <f>-Input!AL697</f>
        <v>0</v>
      </c>
      <c r="AM715" s="157">
        <f>-Input!AM697</f>
        <v>0</v>
      </c>
      <c r="AN715" s="320">
        <f>-Input!AN697</f>
        <v>0</v>
      </c>
    </row>
    <row r="716" spans="1:40" outlineLevel="2">
      <c r="A716" s="882">
        <f>ROW()</f>
        <v>716</v>
      </c>
      <c r="B716" s="453"/>
      <c r="D716" s="452" t="s">
        <v>29</v>
      </c>
      <c r="H716" s="458"/>
      <c r="I716" s="458"/>
      <c r="J716" s="459"/>
      <c r="K716" s="458"/>
      <c r="L716" s="458"/>
      <c r="M716" s="458"/>
      <c r="N716" s="458"/>
      <c r="O716" s="324"/>
      <c r="P716" s="157"/>
      <c r="Q716" s="157"/>
      <c r="R716" s="157"/>
      <c r="S716" s="320"/>
      <c r="T716" s="157">
        <f>-Input!T698</f>
        <v>0</v>
      </c>
      <c r="U716" s="157">
        <f>-Input!U698</f>
        <v>0</v>
      </c>
      <c r="V716" s="157">
        <f>-Input!V698</f>
        <v>0</v>
      </c>
      <c r="W716" s="157">
        <f>-Input!W698</f>
        <v>0</v>
      </c>
      <c r="X716" s="320">
        <f>-Input!X698</f>
        <v>0</v>
      </c>
      <c r="Y716" s="324">
        <f>-Input!Y698</f>
        <v>0</v>
      </c>
      <c r="Z716" s="157">
        <f>-Input!Z698</f>
        <v>0</v>
      </c>
      <c r="AA716" s="157">
        <f>-Input!AA698</f>
        <v>0</v>
      </c>
      <c r="AB716" s="157">
        <f>-Input!AB698</f>
        <v>0</v>
      </c>
      <c r="AC716" s="157">
        <f>-Input!AC698</f>
        <v>0</v>
      </c>
      <c r="AD716" s="320">
        <f>-Input!AD698</f>
        <v>0</v>
      </c>
      <c r="AE716" s="324">
        <f>-Input!AE698</f>
        <v>0</v>
      </c>
      <c r="AF716" s="157">
        <f>-Input!AF698</f>
        <v>0</v>
      </c>
      <c r="AG716" s="157">
        <f>-Input!AG698</f>
        <v>0</v>
      </c>
      <c r="AH716" s="157">
        <f>-Input!AH698</f>
        <v>0</v>
      </c>
      <c r="AI716" s="320">
        <f>-Input!AI698</f>
        <v>0</v>
      </c>
      <c r="AJ716" s="324">
        <f>-Input!AJ698</f>
        <v>0</v>
      </c>
      <c r="AK716" s="157">
        <f>-Input!AK698</f>
        <v>0</v>
      </c>
      <c r="AL716" s="157">
        <f>-Input!AL698</f>
        <v>0</v>
      </c>
      <c r="AM716" s="157">
        <f>-Input!AM698</f>
        <v>0</v>
      </c>
      <c r="AN716" s="320">
        <f>-Input!AN698</f>
        <v>0</v>
      </c>
    </row>
    <row r="717" spans="1:40" outlineLevel="2">
      <c r="A717" s="882">
        <f>ROW()</f>
        <v>717</v>
      </c>
      <c r="B717" s="453"/>
      <c r="D717" s="452" t="s">
        <v>30</v>
      </c>
      <c r="H717" s="458"/>
      <c r="I717" s="458"/>
      <c r="J717" s="459"/>
      <c r="K717" s="458"/>
      <c r="L717" s="458"/>
      <c r="M717" s="458"/>
      <c r="N717" s="458"/>
      <c r="O717" s="324"/>
      <c r="P717" s="157"/>
      <c r="Q717" s="157"/>
      <c r="R717" s="157"/>
      <c r="S717" s="320"/>
      <c r="T717" s="157">
        <f>-Input!T699</f>
        <v>0</v>
      </c>
      <c r="U717" s="157">
        <f>-Input!U699</f>
        <v>0</v>
      </c>
      <c r="V717" s="157">
        <f>-Input!V699</f>
        <v>0</v>
      </c>
      <c r="W717" s="157">
        <f>-Input!W699</f>
        <v>0</v>
      </c>
      <c r="X717" s="320">
        <f>-Input!X699</f>
        <v>0</v>
      </c>
      <c r="Y717" s="324">
        <f>-Input!Y699</f>
        <v>0</v>
      </c>
      <c r="Z717" s="157">
        <f>-Input!Z699</f>
        <v>0</v>
      </c>
      <c r="AA717" s="157">
        <f>-Input!AA699</f>
        <v>0</v>
      </c>
      <c r="AB717" s="157">
        <f>-Input!AB699</f>
        <v>0</v>
      </c>
      <c r="AC717" s="157">
        <f>-Input!AC699</f>
        <v>0</v>
      </c>
      <c r="AD717" s="320">
        <f>-Input!AD699</f>
        <v>0.18959671291586769</v>
      </c>
      <c r="AE717" s="324">
        <f>-Input!AE699</f>
        <v>0</v>
      </c>
      <c r="AF717" s="157">
        <f>-Input!AF699</f>
        <v>0</v>
      </c>
      <c r="AG717" s="157">
        <f>-Input!AG699</f>
        <v>0</v>
      </c>
      <c r="AH717" s="157">
        <f>-Input!AH699</f>
        <v>0</v>
      </c>
      <c r="AI717" s="320">
        <f>-Input!AI699</f>
        <v>0</v>
      </c>
      <c r="AJ717" s="324">
        <f>-Input!AJ699</f>
        <v>0</v>
      </c>
      <c r="AK717" s="157">
        <f>-Input!AK699</f>
        <v>0</v>
      </c>
      <c r="AL717" s="157">
        <f>-Input!AL699</f>
        <v>0</v>
      </c>
      <c r="AM717" s="157">
        <f>-Input!AM699</f>
        <v>0</v>
      </c>
      <c r="AN717" s="320">
        <f>-Input!AN699</f>
        <v>0</v>
      </c>
    </row>
    <row r="718" spans="1:40" outlineLevel="2">
      <c r="A718" s="882">
        <f>ROW()</f>
        <v>718</v>
      </c>
      <c r="B718" s="453"/>
      <c r="D718" s="452" t="s">
        <v>31</v>
      </c>
      <c r="H718" s="458"/>
      <c r="I718" s="458"/>
      <c r="J718" s="459"/>
      <c r="K718" s="458"/>
      <c r="L718" s="458"/>
      <c r="M718" s="458"/>
      <c r="N718" s="458"/>
      <c r="O718" s="324"/>
      <c r="P718" s="157"/>
      <c r="Q718" s="157"/>
      <c r="R718" s="157"/>
      <c r="S718" s="320"/>
      <c r="T718" s="157">
        <f>-Input!T700</f>
        <v>0</v>
      </c>
      <c r="U718" s="157">
        <f>-Input!U700</f>
        <v>0</v>
      </c>
      <c r="V718" s="157">
        <f>-Input!V700</f>
        <v>0</v>
      </c>
      <c r="W718" s="157">
        <f>-Input!W700</f>
        <v>0</v>
      </c>
      <c r="X718" s="320">
        <f>-Input!X700</f>
        <v>0</v>
      </c>
      <c r="Y718" s="324">
        <f>-Input!Y700</f>
        <v>0</v>
      </c>
      <c r="Z718" s="157">
        <f>-Input!Z700</f>
        <v>0</v>
      </c>
      <c r="AA718" s="157">
        <f>-Input!AA700</f>
        <v>0</v>
      </c>
      <c r="AB718" s="157">
        <f>-Input!AB700</f>
        <v>0</v>
      </c>
      <c r="AC718" s="157">
        <f>-Input!AC700</f>
        <v>0</v>
      </c>
      <c r="AD718" s="320">
        <f>-Input!AD700</f>
        <v>0</v>
      </c>
      <c r="AE718" s="324">
        <f>-Input!AE700</f>
        <v>0</v>
      </c>
      <c r="AF718" s="157">
        <f>-Input!AF700</f>
        <v>0</v>
      </c>
      <c r="AG718" s="157">
        <f>-Input!AG700</f>
        <v>0</v>
      </c>
      <c r="AH718" s="157">
        <f>-Input!AH700</f>
        <v>0</v>
      </c>
      <c r="AI718" s="320">
        <f>-Input!AI700</f>
        <v>0</v>
      </c>
      <c r="AJ718" s="324">
        <f>-Input!AJ700</f>
        <v>0</v>
      </c>
      <c r="AK718" s="157">
        <f>-Input!AK700</f>
        <v>0</v>
      </c>
      <c r="AL718" s="157">
        <f>-Input!AL700</f>
        <v>0</v>
      </c>
      <c r="AM718" s="157">
        <f>-Input!AM700</f>
        <v>0</v>
      </c>
      <c r="AN718" s="320">
        <f>-Input!AN700</f>
        <v>0</v>
      </c>
    </row>
    <row r="719" spans="1:40" outlineLevel="2">
      <c r="A719" s="882">
        <f>ROW()</f>
        <v>719</v>
      </c>
      <c r="B719" s="453"/>
      <c r="D719" s="452" t="s">
        <v>32</v>
      </c>
      <c r="H719" s="458"/>
      <c r="I719" s="458"/>
      <c r="J719" s="459"/>
      <c r="K719" s="458"/>
      <c r="L719" s="458"/>
      <c r="M719" s="458"/>
      <c r="N719" s="458"/>
      <c r="O719" s="324"/>
      <c r="P719" s="157"/>
      <c r="Q719" s="157"/>
      <c r="R719" s="157"/>
      <c r="S719" s="320"/>
      <c r="T719" s="157">
        <f>-Input!T701</f>
        <v>0</v>
      </c>
      <c r="U719" s="157">
        <f>-Input!U701</f>
        <v>0</v>
      </c>
      <c r="V719" s="157">
        <f>-Input!V701</f>
        <v>0</v>
      </c>
      <c r="W719" s="157">
        <f>-Input!W701</f>
        <v>0</v>
      </c>
      <c r="X719" s="320">
        <f>-Input!X701</f>
        <v>-1.8799805447470792E-2</v>
      </c>
      <c r="Y719" s="324">
        <f>-Input!Y701</f>
        <v>0</v>
      </c>
      <c r="Z719" s="157">
        <f>-Input!Z701</f>
        <v>0</v>
      </c>
      <c r="AA719" s="157">
        <f>-Input!AA701</f>
        <v>0</v>
      </c>
      <c r="AB719" s="157">
        <f>-Input!AB701</f>
        <v>0</v>
      </c>
      <c r="AC719" s="157">
        <f>-Input!AC701</f>
        <v>0</v>
      </c>
      <c r="AD719" s="320">
        <f>-Input!AD701</f>
        <v>-4.5487265592056333E-2</v>
      </c>
      <c r="AE719" s="324">
        <f>-Input!AE701</f>
        <v>0</v>
      </c>
      <c r="AF719" s="157">
        <f>-Input!AF701</f>
        <v>0</v>
      </c>
      <c r="AG719" s="157">
        <f>-Input!AG701</f>
        <v>0</v>
      </c>
      <c r="AH719" s="157">
        <f>-Input!AH701</f>
        <v>0</v>
      </c>
      <c r="AI719" s="320">
        <f>-Input!AI701</f>
        <v>0</v>
      </c>
      <c r="AJ719" s="324">
        <f>-Input!AJ701</f>
        <v>0</v>
      </c>
      <c r="AK719" s="157">
        <f>-Input!AK701</f>
        <v>0</v>
      </c>
      <c r="AL719" s="157">
        <f>-Input!AL701</f>
        <v>0</v>
      </c>
      <c r="AM719" s="157">
        <f>-Input!AM701</f>
        <v>0</v>
      </c>
      <c r="AN719" s="320">
        <f>-Input!AN701</f>
        <v>0</v>
      </c>
    </row>
    <row r="720" spans="1:40" outlineLevel="2">
      <c r="A720" s="882">
        <f>ROW()</f>
        <v>720</v>
      </c>
      <c r="B720" s="453"/>
      <c r="D720" s="452" t="s">
        <v>33</v>
      </c>
      <c r="H720" s="458"/>
      <c r="I720" s="458"/>
      <c r="J720" s="459"/>
      <c r="K720" s="458"/>
      <c r="L720" s="458"/>
      <c r="M720" s="458"/>
      <c r="N720" s="458"/>
      <c r="O720" s="324"/>
      <c r="P720" s="157"/>
      <c r="Q720" s="157"/>
      <c r="R720" s="157"/>
      <c r="S720" s="320"/>
      <c r="T720" s="157">
        <f>-Input!T702</f>
        <v>0</v>
      </c>
      <c r="U720" s="157">
        <f>-Input!U702</f>
        <v>0</v>
      </c>
      <c r="V720" s="157">
        <f>-Input!V702</f>
        <v>0</v>
      </c>
      <c r="W720" s="157">
        <f>-Input!W702</f>
        <v>0</v>
      </c>
      <c r="X720" s="320">
        <f>-Input!X702</f>
        <v>0</v>
      </c>
      <c r="Y720" s="324">
        <f>-Input!Y702</f>
        <v>0</v>
      </c>
      <c r="Z720" s="157">
        <f>-Input!Z702</f>
        <v>0</v>
      </c>
      <c r="AA720" s="157">
        <f>-Input!AA702</f>
        <v>0</v>
      </c>
      <c r="AB720" s="157">
        <f>-Input!AB702</f>
        <v>0</v>
      </c>
      <c r="AC720" s="157">
        <f>-Input!AC702</f>
        <v>0</v>
      </c>
      <c r="AD720" s="320">
        <f>-Input!AD702</f>
        <v>-0.87296160167246173</v>
      </c>
      <c r="AE720" s="324">
        <f>-Input!AE702</f>
        <v>0</v>
      </c>
      <c r="AF720" s="157">
        <f>-Input!AF702</f>
        <v>0</v>
      </c>
      <c r="AG720" s="157">
        <f>-Input!AG702</f>
        <v>0</v>
      </c>
      <c r="AH720" s="157">
        <f>-Input!AH702</f>
        <v>0</v>
      </c>
      <c r="AI720" s="320">
        <f>-Input!AI702</f>
        <v>0</v>
      </c>
      <c r="AJ720" s="324">
        <f>-Input!AJ702</f>
        <v>0</v>
      </c>
      <c r="AK720" s="157">
        <f>-Input!AK702</f>
        <v>0</v>
      </c>
      <c r="AL720" s="157">
        <f>-Input!AL702</f>
        <v>0</v>
      </c>
      <c r="AM720" s="157">
        <f>-Input!AM702</f>
        <v>0</v>
      </c>
      <c r="AN720" s="320">
        <f>-Input!AN702</f>
        <v>0</v>
      </c>
    </row>
    <row r="721" spans="1:40" outlineLevel="2">
      <c r="A721" s="882">
        <f>ROW()</f>
        <v>721</v>
      </c>
      <c r="B721" s="453"/>
      <c r="D721" s="452" t="s">
        <v>27</v>
      </c>
      <c r="H721" s="458"/>
      <c r="I721" s="458"/>
      <c r="J721" s="459"/>
      <c r="K721" s="458"/>
      <c r="L721" s="458"/>
      <c r="M721" s="458"/>
      <c r="N721" s="458"/>
      <c r="O721" s="324"/>
      <c r="P721" s="157"/>
      <c r="Q721" s="157"/>
      <c r="R721" s="157"/>
      <c r="S721" s="320"/>
      <c r="T721" s="157">
        <f>-Input!T703</f>
        <v>0</v>
      </c>
      <c r="U721" s="157">
        <f>-Input!U703</f>
        <v>0</v>
      </c>
      <c r="V721" s="157">
        <f>-Input!V703</f>
        <v>0</v>
      </c>
      <c r="W721" s="157">
        <f>-Input!W703</f>
        <v>0</v>
      </c>
      <c r="X721" s="320">
        <f>-Input!X703</f>
        <v>0</v>
      </c>
      <c r="Y721" s="324">
        <f>-Input!Y703</f>
        <v>0</v>
      </c>
      <c r="Z721" s="157">
        <f>-Input!Z703</f>
        <v>0</v>
      </c>
      <c r="AA721" s="157">
        <f>-Input!AA703</f>
        <v>0</v>
      </c>
      <c r="AB721" s="157">
        <f>-Input!AB703</f>
        <v>0</v>
      </c>
      <c r="AC721" s="157">
        <f>-Input!AC703</f>
        <v>0</v>
      </c>
      <c r="AD721" s="320">
        <f>-Input!AD703</f>
        <v>-0.23032153712098666</v>
      </c>
      <c r="AE721" s="324">
        <f>-Input!AE703</f>
        <v>0</v>
      </c>
      <c r="AF721" s="157">
        <f>-Input!AF703</f>
        <v>0</v>
      </c>
      <c r="AG721" s="157">
        <f>-Input!AG703</f>
        <v>0</v>
      </c>
      <c r="AH721" s="157">
        <f>-Input!AH703</f>
        <v>0</v>
      </c>
      <c r="AI721" s="320">
        <f>-Input!AI703</f>
        <v>0</v>
      </c>
      <c r="AJ721" s="324">
        <f>-Input!AJ703</f>
        <v>0</v>
      </c>
      <c r="AK721" s="157">
        <f>-Input!AK703</f>
        <v>0</v>
      </c>
      <c r="AL721" s="157">
        <f>-Input!AL703</f>
        <v>0</v>
      </c>
      <c r="AM721" s="157">
        <f>-Input!AM703</f>
        <v>0</v>
      </c>
      <c r="AN721" s="320">
        <f>-Input!AN703</f>
        <v>0</v>
      </c>
    </row>
    <row r="722" spans="1:40" outlineLevel="2">
      <c r="A722" s="882">
        <f>ROW()</f>
        <v>722</v>
      </c>
      <c r="B722" s="453"/>
      <c r="D722" s="452" t="s">
        <v>34</v>
      </c>
      <c r="H722" s="458"/>
      <c r="I722" s="458"/>
      <c r="J722" s="459"/>
      <c r="K722" s="458"/>
      <c r="L722" s="458"/>
      <c r="M722" s="458"/>
      <c r="N722" s="458"/>
      <c r="O722" s="324"/>
      <c r="P722" s="157"/>
      <c r="Q722" s="157"/>
      <c r="R722" s="157"/>
      <c r="S722" s="320"/>
      <c r="T722" s="157">
        <f>-Input!T704</f>
        <v>0</v>
      </c>
      <c r="U722" s="157">
        <f>-Input!U704</f>
        <v>0</v>
      </c>
      <c r="V722" s="157">
        <f>-Input!V704</f>
        <v>0</v>
      </c>
      <c r="W722" s="157">
        <f>-Input!W704</f>
        <v>0</v>
      </c>
      <c r="X722" s="320">
        <f>-Input!X704</f>
        <v>0</v>
      </c>
      <c r="Y722" s="324">
        <f>-Input!Y704</f>
        <v>0</v>
      </c>
      <c r="Z722" s="157">
        <f>-Input!Z704</f>
        <v>0</v>
      </c>
      <c r="AA722" s="157">
        <f>-Input!AA704</f>
        <v>0</v>
      </c>
      <c r="AB722" s="157">
        <f>-Input!AB704</f>
        <v>0</v>
      </c>
      <c r="AC722" s="157">
        <f>-Input!AC704</f>
        <v>0</v>
      </c>
      <c r="AD722" s="320">
        <f>-Input!AD704</f>
        <v>-0.40734429632874553</v>
      </c>
      <c r="AE722" s="324">
        <f>-Input!AE704</f>
        <v>0</v>
      </c>
      <c r="AF722" s="157">
        <f>-Input!AF704</f>
        <v>0</v>
      </c>
      <c r="AG722" s="157">
        <f>-Input!AG704</f>
        <v>0</v>
      </c>
      <c r="AH722" s="157">
        <f>-Input!AH704</f>
        <v>0</v>
      </c>
      <c r="AI722" s="320">
        <f>-Input!AI704</f>
        <v>0</v>
      </c>
      <c r="AJ722" s="324">
        <f>-Input!AJ704</f>
        <v>0</v>
      </c>
      <c r="AK722" s="157">
        <f>-Input!AK704</f>
        <v>0</v>
      </c>
      <c r="AL722" s="157">
        <f>-Input!AL704</f>
        <v>0</v>
      </c>
      <c r="AM722" s="157">
        <f>-Input!AM704</f>
        <v>0</v>
      </c>
      <c r="AN722" s="320">
        <f>-Input!AN704</f>
        <v>0</v>
      </c>
    </row>
    <row r="723" spans="1:40" outlineLevel="2">
      <c r="A723" s="882">
        <f>ROW()</f>
        <v>723</v>
      </c>
      <c r="B723" s="453"/>
      <c r="D723" s="452" t="s">
        <v>35</v>
      </c>
      <c r="H723" s="458"/>
      <c r="I723" s="458"/>
      <c r="J723" s="459"/>
      <c r="K723" s="458"/>
      <c r="L723" s="458"/>
      <c r="M723" s="458"/>
      <c r="N723" s="458"/>
      <c r="O723" s="324"/>
      <c r="P723" s="157"/>
      <c r="Q723" s="157"/>
      <c r="R723" s="157"/>
      <c r="S723" s="320"/>
      <c r="T723" s="157">
        <f>-Input!T705</f>
        <v>0</v>
      </c>
      <c r="U723" s="157">
        <f>-Input!U705</f>
        <v>0</v>
      </c>
      <c r="V723" s="157">
        <f>-Input!V705</f>
        <v>0</v>
      </c>
      <c r="W723" s="157">
        <f>-Input!W705</f>
        <v>0</v>
      </c>
      <c r="X723" s="320">
        <f>-Input!X705</f>
        <v>0</v>
      </c>
      <c r="Y723" s="324">
        <f>-Input!Y705</f>
        <v>0</v>
      </c>
      <c r="Z723" s="157">
        <f>-Input!Z705</f>
        <v>0</v>
      </c>
      <c r="AA723" s="157">
        <f>-Input!AA705</f>
        <v>0</v>
      </c>
      <c r="AB723" s="157">
        <f>-Input!AB705</f>
        <v>0</v>
      </c>
      <c r="AC723" s="157">
        <f>-Input!AC705</f>
        <v>0</v>
      </c>
      <c r="AD723" s="320">
        <f>-Input!AD705</f>
        <v>1.5743716943429898E-2</v>
      </c>
      <c r="AE723" s="324">
        <f>-Input!AE705</f>
        <v>0</v>
      </c>
      <c r="AF723" s="157">
        <f>-Input!AF705</f>
        <v>0</v>
      </c>
      <c r="AG723" s="157">
        <f>-Input!AG705</f>
        <v>0</v>
      </c>
      <c r="AH723" s="157">
        <f>-Input!AH705</f>
        <v>0</v>
      </c>
      <c r="AI723" s="320">
        <f>-Input!AI705</f>
        <v>0</v>
      </c>
      <c r="AJ723" s="324">
        <f>-Input!AJ705</f>
        <v>0</v>
      </c>
      <c r="AK723" s="157">
        <f>-Input!AK705</f>
        <v>0</v>
      </c>
      <c r="AL723" s="157">
        <f>-Input!AL705</f>
        <v>0</v>
      </c>
      <c r="AM723" s="157">
        <f>-Input!AM705</f>
        <v>0</v>
      </c>
      <c r="AN723" s="320">
        <f>-Input!AN705</f>
        <v>0</v>
      </c>
    </row>
    <row r="724" spans="1:40" outlineLevel="2">
      <c r="A724" s="882">
        <f>ROW()</f>
        <v>724</v>
      </c>
      <c r="B724" s="453"/>
      <c r="D724" s="452" t="s">
        <v>302</v>
      </c>
      <c r="H724" s="458"/>
      <c r="I724" s="458"/>
      <c r="J724" s="459"/>
      <c r="K724" s="458"/>
      <c r="L724" s="458"/>
      <c r="M724" s="458"/>
      <c r="N724" s="458"/>
      <c r="O724" s="324"/>
      <c r="P724" s="157"/>
      <c r="Q724" s="157"/>
      <c r="R724" s="157"/>
      <c r="S724" s="320"/>
      <c r="T724" s="157">
        <f>-Input!T706</f>
        <v>0</v>
      </c>
      <c r="U724" s="157">
        <f>-Input!U706</f>
        <v>0</v>
      </c>
      <c r="V724" s="157">
        <f>-Input!V706</f>
        <v>0</v>
      </c>
      <c r="W724" s="157">
        <f>-Input!W706</f>
        <v>0</v>
      </c>
      <c r="X724" s="320">
        <f>-Input!X706</f>
        <v>0</v>
      </c>
      <c r="Y724" s="324">
        <f>-Input!Y706</f>
        <v>0</v>
      </c>
      <c r="Z724" s="157">
        <f>-Input!Z706</f>
        <v>0</v>
      </c>
      <c r="AA724" s="157">
        <f>-Input!AA706</f>
        <v>0</v>
      </c>
      <c r="AB724" s="157">
        <f>-Input!AB706</f>
        <v>0</v>
      </c>
      <c r="AC724" s="157">
        <f>-Input!AC706</f>
        <v>0</v>
      </c>
      <c r="AD724" s="320">
        <f>-Input!AD706</f>
        <v>-0.21952437777180989</v>
      </c>
      <c r="AE724" s="324">
        <f>-Input!AE706</f>
        <v>0</v>
      </c>
      <c r="AF724" s="157">
        <f>-Input!AF706</f>
        <v>0</v>
      </c>
      <c r="AG724" s="157">
        <f>-Input!AG706</f>
        <v>0</v>
      </c>
      <c r="AH724" s="157">
        <f>-Input!AH706</f>
        <v>0</v>
      </c>
      <c r="AI724" s="320">
        <f>-Input!AI706</f>
        <v>0</v>
      </c>
      <c r="AJ724" s="324">
        <f>-Input!AJ706</f>
        <v>0</v>
      </c>
      <c r="AK724" s="157">
        <f>-Input!AK706</f>
        <v>0</v>
      </c>
      <c r="AL724" s="157">
        <f>-Input!AL706</f>
        <v>0</v>
      </c>
      <c r="AM724" s="157">
        <f>-Input!AM706</f>
        <v>0</v>
      </c>
      <c r="AN724" s="320">
        <f>-Input!AN706</f>
        <v>0</v>
      </c>
    </row>
    <row r="725" spans="1:40" outlineLevel="2">
      <c r="A725" s="882">
        <f>ROW()</f>
        <v>725</v>
      </c>
      <c r="B725" s="453"/>
      <c r="D725" s="452" t="s">
        <v>36</v>
      </c>
      <c r="H725" s="458"/>
      <c r="I725" s="458"/>
      <c r="J725" s="459"/>
      <c r="K725" s="458"/>
      <c r="L725" s="458"/>
      <c r="M725" s="458"/>
      <c r="N725" s="458"/>
      <c r="O725" s="324"/>
      <c r="P725" s="157"/>
      <c r="Q725" s="157"/>
      <c r="R725" s="157"/>
      <c r="S725" s="320"/>
      <c r="T725" s="157">
        <f>-Input!T707</f>
        <v>0</v>
      </c>
      <c r="U725" s="157">
        <f>-Input!U707</f>
        <v>0</v>
      </c>
      <c r="V725" s="157">
        <f>-Input!V707</f>
        <v>0</v>
      </c>
      <c r="W725" s="157">
        <f>-Input!W707</f>
        <v>0</v>
      </c>
      <c r="X725" s="320">
        <f>-Input!X707</f>
        <v>0</v>
      </c>
      <c r="Y725" s="324">
        <f>-Input!Y707</f>
        <v>0</v>
      </c>
      <c r="Z725" s="157">
        <f>-Input!Z707</f>
        <v>0</v>
      </c>
      <c r="AA725" s="157">
        <f>-Input!AA707</f>
        <v>0</v>
      </c>
      <c r="AB725" s="157">
        <f>-Input!AB707</f>
        <v>0</v>
      </c>
      <c r="AC725" s="157">
        <f>-Input!AC707</f>
        <v>0</v>
      </c>
      <c r="AD725" s="320">
        <f>-Input!AD707</f>
        <v>-0.18254655597239516</v>
      </c>
      <c r="AE725" s="324">
        <f>-Input!AE707</f>
        <v>0</v>
      </c>
      <c r="AF725" s="157">
        <f>-Input!AF707</f>
        <v>0</v>
      </c>
      <c r="AG725" s="157">
        <f>-Input!AG707</f>
        <v>0</v>
      </c>
      <c r="AH725" s="157">
        <f>-Input!AH707</f>
        <v>0</v>
      </c>
      <c r="AI725" s="320">
        <f>-Input!AI707</f>
        <v>0</v>
      </c>
      <c r="AJ725" s="324">
        <f>-Input!AJ707</f>
        <v>0</v>
      </c>
      <c r="AK725" s="157">
        <f>-Input!AK707</f>
        <v>0</v>
      </c>
      <c r="AL725" s="157">
        <f>-Input!AL707</f>
        <v>0</v>
      </c>
      <c r="AM725" s="157">
        <f>-Input!AM707</f>
        <v>0</v>
      </c>
      <c r="AN725" s="320">
        <f>-Input!AN707</f>
        <v>0</v>
      </c>
    </row>
    <row r="726" spans="1:40" outlineLevel="2">
      <c r="A726" s="882">
        <f>ROW()</f>
        <v>726</v>
      </c>
      <c r="B726" s="453"/>
      <c r="D726" s="452" t="s">
        <v>583</v>
      </c>
      <c r="H726" s="458"/>
      <c r="I726" s="458"/>
      <c r="J726" s="459"/>
      <c r="K726" s="458"/>
      <c r="L726" s="458"/>
      <c r="M726" s="458"/>
      <c r="N726" s="458"/>
      <c r="O726" s="324"/>
      <c r="P726" s="157"/>
      <c r="Q726" s="157"/>
      <c r="R726" s="157"/>
      <c r="S726" s="320"/>
      <c r="T726" s="157">
        <f>-Input!T708</f>
        <v>0</v>
      </c>
      <c r="U726" s="157">
        <f>-Input!U708</f>
        <v>0</v>
      </c>
      <c r="V726" s="157">
        <f>-Input!V708</f>
        <v>0</v>
      </c>
      <c r="W726" s="157">
        <f>-Input!W708</f>
        <v>0</v>
      </c>
      <c r="X726" s="320">
        <f>-Input!X708</f>
        <v>0</v>
      </c>
      <c r="Y726" s="324">
        <f>-Input!Y708</f>
        <v>0</v>
      </c>
      <c r="Z726" s="157">
        <f>-Input!Z708</f>
        <v>0</v>
      </c>
      <c r="AA726" s="157">
        <f>-Input!AA708</f>
        <v>0</v>
      </c>
      <c r="AB726" s="157">
        <f>-Input!AB708</f>
        <v>0</v>
      </c>
      <c r="AC726" s="157">
        <f>-Input!AC708</f>
        <v>0</v>
      </c>
      <c r="AD726" s="320">
        <f>-Input!AD708</f>
        <v>5.3232631188182784E-2</v>
      </c>
      <c r="AE726" s="324">
        <f>-Input!AE708</f>
        <v>0</v>
      </c>
      <c r="AF726" s="157">
        <f>-Input!AF708</f>
        <v>0</v>
      </c>
      <c r="AG726" s="157">
        <f>-Input!AG708</f>
        <v>0</v>
      </c>
      <c r="AH726" s="157">
        <f>-Input!AH708</f>
        <v>0</v>
      </c>
      <c r="AI726" s="320">
        <f>-Input!AI708</f>
        <v>0</v>
      </c>
      <c r="AJ726" s="324">
        <f>-Input!AJ708</f>
        <v>0</v>
      </c>
      <c r="AK726" s="157">
        <f>-Input!AK708</f>
        <v>0</v>
      </c>
      <c r="AL726" s="157">
        <f>-Input!AL708</f>
        <v>0</v>
      </c>
      <c r="AM726" s="157">
        <f>-Input!AM708</f>
        <v>0</v>
      </c>
      <c r="AN726" s="320">
        <f>-Input!AN708</f>
        <v>0</v>
      </c>
    </row>
    <row r="727" spans="1:40" outlineLevel="2">
      <c r="A727" s="882">
        <f>ROW()</f>
        <v>727</v>
      </c>
      <c r="B727" s="453"/>
      <c r="D727" s="452" t="s">
        <v>81</v>
      </c>
      <c r="H727" s="458"/>
      <c r="I727" s="458"/>
      <c r="J727" s="459"/>
      <c r="K727" s="458"/>
      <c r="L727" s="458"/>
      <c r="M727" s="458"/>
      <c r="N727" s="458"/>
      <c r="O727" s="324"/>
      <c r="P727" s="157"/>
      <c r="Q727" s="157"/>
      <c r="R727" s="157"/>
      <c r="S727" s="320"/>
      <c r="T727" s="157">
        <f>-Input!T709</f>
        <v>0</v>
      </c>
      <c r="U727" s="157">
        <f>-Input!U709</f>
        <v>0</v>
      </c>
      <c r="V727" s="157">
        <f>-Input!V709</f>
        <v>0</v>
      </c>
      <c r="W727" s="157">
        <f>-Input!W709</f>
        <v>0</v>
      </c>
      <c r="X727" s="320">
        <f>-Input!X709</f>
        <v>0</v>
      </c>
      <c r="Y727" s="324">
        <f>-Input!Y709</f>
        <v>0</v>
      </c>
      <c r="Z727" s="157">
        <f>-Input!Z709</f>
        <v>0</v>
      </c>
      <c r="AA727" s="157">
        <f>-Input!AA709</f>
        <v>0</v>
      </c>
      <c r="AB727" s="157">
        <f>-Input!AB709</f>
        <v>0</v>
      </c>
      <c r="AC727" s="157">
        <f>-Input!AC709</f>
        <v>0</v>
      </c>
      <c r="AD727" s="320">
        <f>-Input!AD709</f>
        <v>0</v>
      </c>
      <c r="AE727" s="324">
        <f>-Input!AE709</f>
        <v>0</v>
      </c>
      <c r="AF727" s="157">
        <f>-Input!AF709</f>
        <v>0</v>
      </c>
      <c r="AG727" s="157">
        <f>-Input!AG709</f>
        <v>0</v>
      </c>
      <c r="AH727" s="157">
        <f>-Input!AH709</f>
        <v>0</v>
      </c>
      <c r="AI727" s="320">
        <f>-Input!AI709</f>
        <v>0</v>
      </c>
      <c r="AJ727" s="324">
        <f>-Input!AJ709</f>
        <v>0</v>
      </c>
      <c r="AK727" s="157">
        <f>-Input!AK709</f>
        <v>0</v>
      </c>
      <c r="AL727" s="157">
        <f>-Input!AL709</f>
        <v>0</v>
      </c>
      <c r="AM727" s="157">
        <f>-Input!AM709</f>
        <v>0</v>
      </c>
      <c r="AN727" s="320">
        <f>-Input!AN709</f>
        <v>0</v>
      </c>
    </row>
    <row r="728" spans="1:40" outlineLevel="2">
      <c r="A728" s="882">
        <f>ROW()</f>
        <v>728</v>
      </c>
      <c r="B728" s="453"/>
      <c r="D728" s="452" t="s">
        <v>28</v>
      </c>
      <c r="H728" s="458"/>
      <c r="I728" s="458"/>
      <c r="J728" s="459"/>
      <c r="K728" s="458"/>
      <c r="L728" s="458"/>
      <c r="M728" s="458"/>
      <c r="N728" s="458"/>
      <c r="O728" s="324"/>
      <c r="P728" s="157"/>
      <c r="Q728" s="157"/>
      <c r="R728" s="157"/>
      <c r="S728" s="320"/>
      <c r="T728" s="157">
        <f>-Input!T710</f>
        <v>0</v>
      </c>
      <c r="U728" s="157">
        <f>-Input!U710</f>
        <v>0</v>
      </c>
      <c r="V728" s="157">
        <f>-Input!V710</f>
        <v>0</v>
      </c>
      <c r="W728" s="157">
        <f>-Input!W710</f>
        <v>0</v>
      </c>
      <c r="X728" s="320">
        <f>-Input!X710</f>
        <v>0</v>
      </c>
      <c r="Y728" s="324">
        <f>-Input!Y710</f>
        <v>0</v>
      </c>
      <c r="Z728" s="157">
        <f>-Input!Z710</f>
        <v>0</v>
      </c>
      <c r="AA728" s="157">
        <f>-Input!AA710</f>
        <v>0</v>
      </c>
      <c r="AB728" s="157">
        <f>-Input!AB710</f>
        <v>0</v>
      </c>
      <c r="AC728" s="157">
        <f>-Input!AC710</f>
        <v>0</v>
      </c>
      <c r="AD728" s="320">
        <f>-Input!AD710</f>
        <v>3.9229995352128219E-3</v>
      </c>
      <c r="AE728" s="324">
        <f>-Input!AE710</f>
        <v>0</v>
      </c>
      <c r="AF728" s="157">
        <f>-Input!AF710</f>
        <v>0</v>
      </c>
      <c r="AG728" s="157">
        <f>-Input!AG710</f>
        <v>0</v>
      </c>
      <c r="AH728" s="157">
        <f>-Input!AH710</f>
        <v>0</v>
      </c>
      <c r="AI728" s="320">
        <f>-Input!AI710</f>
        <v>0</v>
      </c>
      <c r="AJ728" s="324">
        <f>-Input!AJ710</f>
        <v>0</v>
      </c>
      <c r="AK728" s="157">
        <f>-Input!AK710</f>
        <v>0</v>
      </c>
      <c r="AL728" s="157">
        <f>-Input!AL710</f>
        <v>0</v>
      </c>
      <c r="AM728" s="157">
        <f>-Input!AM710</f>
        <v>0</v>
      </c>
      <c r="AN728" s="320">
        <f>-Input!AN710</f>
        <v>0</v>
      </c>
    </row>
    <row r="729" spans="1:40" outlineLevel="2">
      <c r="A729" s="882">
        <f>ROW()</f>
        <v>729</v>
      </c>
      <c r="B729" s="453"/>
      <c r="D729" s="456" t="s">
        <v>443</v>
      </c>
      <c r="E729" s="456"/>
      <c r="F729" s="456"/>
      <c r="G729" s="456"/>
      <c r="H729" s="460"/>
      <c r="I729" s="460"/>
      <c r="J729" s="461"/>
      <c r="K729" s="460"/>
      <c r="L729" s="460"/>
      <c r="M729" s="460"/>
      <c r="N729" s="460"/>
      <c r="O729" s="325"/>
      <c r="P729" s="158"/>
      <c r="Q729" s="158"/>
      <c r="R729" s="158"/>
      <c r="S729" s="321"/>
      <c r="T729" s="158">
        <f>-Input!T711</f>
        <v>0</v>
      </c>
      <c r="U729" s="158">
        <f>-Input!U711</f>
        <v>0</v>
      </c>
      <c r="V729" s="158">
        <f>-Input!V711</f>
        <v>0</v>
      </c>
      <c r="W729" s="158">
        <f>-Input!W711</f>
        <v>0</v>
      </c>
      <c r="X729" s="321">
        <f>-Input!X711</f>
        <v>0</v>
      </c>
      <c r="Y729" s="325">
        <f>-Input!Y711</f>
        <v>0</v>
      </c>
      <c r="Z729" s="158">
        <f>-Input!Z711</f>
        <v>0</v>
      </c>
      <c r="AA729" s="158">
        <f>-Input!AA711</f>
        <v>0</v>
      </c>
      <c r="AB729" s="158">
        <f>-Input!AB711</f>
        <v>0</v>
      </c>
      <c r="AC729" s="158">
        <f>-Input!AC711</f>
        <v>0</v>
      </c>
      <c r="AD729" s="321">
        <f>-Input!AD711</f>
        <v>6.7501469241434923E-5</v>
      </c>
      <c r="AE729" s="325">
        <f>-Input!AE711</f>
        <v>0</v>
      </c>
      <c r="AF729" s="158">
        <f>-Input!AF711</f>
        <v>0</v>
      </c>
      <c r="AG729" s="158">
        <f>-Input!AG711</f>
        <v>0</v>
      </c>
      <c r="AH729" s="158">
        <f>-Input!AH711</f>
        <v>0</v>
      </c>
      <c r="AI729" s="321">
        <f>-Input!AI711</f>
        <v>0</v>
      </c>
      <c r="AJ729" s="325">
        <f>-Input!AJ711</f>
        <v>0</v>
      </c>
      <c r="AK729" s="158">
        <f>-Input!AK711</f>
        <v>0</v>
      </c>
      <c r="AL729" s="158">
        <f>-Input!AL711</f>
        <v>0</v>
      </c>
      <c r="AM729" s="158">
        <f>-Input!AM711</f>
        <v>0</v>
      </c>
      <c r="AN729" s="321">
        <f>-Input!AN711</f>
        <v>0</v>
      </c>
    </row>
    <row r="730" spans="1:40" outlineLevel="2">
      <c r="A730" s="882">
        <f>ROW()</f>
        <v>730</v>
      </c>
      <c r="B730" s="453"/>
      <c r="D730" s="452" t="s">
        <v>24</v>
      </c>
      <c r="F730" s="454"/>
      <c r="G730" s="454"/>
      <c r="H730" s="448"/>
      <c r="I730" s="448"/>
      <c r="J730" s="464"/>
      <c r="K730" s="448"/>
      <c r="L730" s="448"/>
      <c r="M730" s="448"/>
      <c r="N730" s="448"/>
      <c r="O730" s="443"/>
      <c r="P730" s="439"/>
      <c r="Q730" s="439"/>
      <c r="R730" s="439"/>
      <c r="S730" s="440"/>
      <c r="T730" s="439">
        <f t="shared" ref="T730:AN730" si="813">SUM(T714:T729)</f>
        <v>0</v>
      </c>
      <c r="U730" s="439">
        <f t="shared" si="813"/>
        <v>0</v>
      </c>
      <c r="V730" s="439">
        <f t="shared" si="813"/>
        <v>0</v>
      </c>
      <c r="W730" s="439">
        <f t="shared" si="813"/>
        <v>0</v>
      </c>
      <c r="X730" s="440">
        <f t="shared" si="813"/>
        <v>-1.8799805447470792E-2</v>
      </c>
      <c r="Y730" s="443">
        <f t="shared" si="813"/>
        <v>0</v>
      </c>
      <c r="Z730" s="439">
        <f t="shared" si="813"/>
        <v>0</v>
      </c>
      <c r="AA730" s="439">
        <f t="shared" si="813"/>
        <v>0</v>
      </c>
      <c r="AB730" s="439">
        <f t="shared" si="813"/>
        <v>0</v>
      </c>
      <c r="AC730" s="439">
        <f t="shared" si="813"/>
        <v>0</v>
      </c>
      <c r="AD730" s="440">
        <f t="shared" si="813"/>
        <v>-1.7381292055633981</v>
      </c>
      <c r="AE730" s="443">
        <f t="shared" si="813"/>
        <v>0</v>
      </c>
      <c r="AF730" s="439">
        <f t="shared" si="813"/>
        <v>0</v>
      </c>
      <c r="AG730" s="439">
        <f t="shared" si="813"/>
        <v>0</v>
      </c>
      <c r="AH730" s="439">
        <f t="shared" si="813"/>
        <v>0</v>
      </c>
      <c r="AI730" s="440">
        <f t="shared" si="813"/>
        <v>0</v>
      </c>
      <c r="AJ730" s="443">
        <f t="shared" si="813"/>
        <v>0</v>
      </c>
      <c r="AK730" s="439">
        <f t="shared" si="813"/>
        <v>0</v>
      </c>
      <c r="AL730" s="439">
        <f t="shared" si="813"/>
        <v>0</v>
      </c>
      <c r="AM730" s="439">
        <f t="shared" si="813"/>
        <v>0</v>
      </c>
      <c r="AN730" s="440">
        <f t="shared" si="813"/>
        <v>0</v>
      </c>
    </row>
    <row r="731" spans="1:40" outlineLevel="1">
      <c r="A731" s="732" t="s">
        <v>68</v>
      </c>
      <c r="B731" s="733"/>
      <c r="C731" s="881"/>
      <c r="D731" s="733"/>
      <c r="E731" s="733"/>
      <c r="F731" s="733"/>
      <c r="G731" s="730"/>
      <c r="H731" s="733"/>
      <c r="I731" s="730"/>
      <c r="J731" s="729"/>
      <c r="K731" s="730"/>
      <c r="L731" s="730"/>
      <c r="M731" s="730"/>
      <c r="N731" s="730"/>
      <c r="O731" s="729"/>
      <c r="P731" s="730"/>
      <c r="Q731" s="730"/>
      <c r="R731" s="730"/>
      <c r="S731" s="731"/>
      <c r="T731" s="730"/>
      <c r="U731" s="730"/>
      <c r="V731" s="730"/>
      <c r="W731" s="730"/>
      <c r="X731" s="731"/>
      <c r="Y731" s="729"/>
      <c r="Z731" s="730"/>
      <c r="AA731" s="730"/>
      <c r="AB731" s="730"/>
      <c r="AC731" s="730"/>
      <c r="AD731" s="731"/>
      <c r="AE731" s="729"/>
      <c r="AF731" s="730"/>
      <c r="AG731" s="730"/>
      <c r="AH731" s="730"/>
      <c r="AI731" s="731"/>
      <c r="AJ731" s="729"/>
      <c r="AK731" s="730"/>
      <c r="AL731" s="730"/>
      <c r="AM731" s="730"/>
      <c r="AN731" s="731"/>
    </row>
    <row r="732" spans="1:40" outlineLevel="2">
      <c r="A732" s="882">
        <f>ROW()</f>
        <v>732</v>
      </c>
      <c r="B732" s="453"/>
      <c r="D732" s="452" t="s">
        <v>300</v>
      </c>
      <c r="E732" s="438"/>
      <c r="F732" s="438"/>
      <c r="G732" s="438"/>
      <c r="H732" s="439"/>
      <c r="I732" s="439"/>
      <c r="J732" s="443"/>
      <c r="K732" s="439"/>
      <c r="L732" s="439"/>
      <c r="M732" s="439"/>
      <c r="N732" s="439">
        <f t="shared" ref="N732:N747" si="814">N880+N1025+N1170+N1315+N1460+N1605+N1750+N1895+N2040+N2185</f>
        <v>0</v>
      </c>
      <c r="O732" s="443"/>
      <c r="P732" s="439"/>
      <c r="Q732" s="439"/>
      <c r="R732" s="458"/>
      <c r="S732" s="440">
        <f t="shared" ref="S732:S747" si="815">S880+S1025+S1170+S1315+S1460+S1605+S1750+S1895+S2040+S2185</f>
        <v>0.26735250338406191</v>
      </c>
      <c r="T732" s="439"/>
      <c r="U732" s="439"/>
      <c r="V732" s="439"/>
      <c r="W732" s="439"/>
      <c r="X732" s="440">
        <f t="shared" ref="X732:X743" si="816">X880+X1025+X1170+X1315+X1460+X1605+X1750+X1895+X2040+X2185</f>
        <v>0</v>
      </c>
      <c r="Y732" s="443"/>
      <c r="Z732" s="439"/>
      <c r="AA732" s="439"/>
      <c r="AB732" s="439"/>
      <c r="AC732" s="439"/>
      <c r="AD732" s="440"/>
      <c r="AE732" s="443"/>
      <c r="AF732" s="439"/>
      <c r="AG732" s="439"/>
      <c r="AH732" s="439"/>
      <c r="AI732" s="440"/>
      <c r="AJ732" s="443"/>
      <c r="AK732" s="439"/>
      <c r="AL732" s="439"/>
      <c r="AM732" s="439"/>
      <c r="AN732" s="440"/>
    </row>
    <row r="733" spans="1:40" outlineLevel="2">
      <c r="A733" s="882">
        <f>ROW()</f>
        <v>733</v>
      </c>
      <c r="B733" s="453"/>
      <c r="D733" s="452" t="s">
        <v>301</v>
      </c>
      <c r="E733" s="438"/>
      <c r="F733" s="438"/>
      <c r="G733" s="438"/>
      <c r="H733" s="439"/>
      <c r="I733" s="439"/>
      <c r="J733" s="443"/>
      <c r="K733" s="439"/>
      <c r="L733" s="439"/>
      <c r="M733" s="439"/>
      <c r="N733" s="439">
        <f t="shared" si="814"/>
        <v>0</v>
      </c>
      <c r="O733" s="443"/>
      <c r="P733" s="439"/>
      <c r="Q733" s="439"/>
      <c r="R733" s="458"/>
      <c r="S733" s="440">
        <f t="shared" si="815"/>
        <v>0</v>
      </c>
      <c r="T733" s="439"/>
      <c r="U733" s="439"/>
      <c r="V733" s="439"/>
      <c r="W733" s="439"/>
      <c r="X733" s="440">
        <f t="shared" si="816"/>
        <v>0</v>
      </c>
      <c r="Y733" s="443"/>
      <c r="Z733" s="439"/>
      <c r="AA733" s="439"/>
      <c r="AB733" s="439"/>
      <c r="AC733" s="439"/>
      <c r="AD733" s="440"/>
      <c r="AE733" s="443"/>
      <c r="AF733" s="439"/>
      <c r="AG733" s="439"/>
      <c r="AH733" s="439"/>
      <c r="AI733" s="440"/>
      <c r="AJ733" s="443"/>
      <c r="AK733" s="439"/>
      <c r="AL733" s="439"/>
      <c r="AM733" s="439"/>
      <c r="AN733" s="440"/>
    </row>
    <row r="734" spans="1:40" outlineLevel="2">
      <c r="A734" s="882">
        <f>ROW()</f>
        <v>734</v>
      </c>
      <c r="B734" s="453"/>
      <c r="D734" s="452" t="s">
        <v>29</v>
      </c>
      <c r="E734" s="438"/>
      <c r="F734" s="438"/>
      <c r="G734" s="438"/>
      <c r="H734" s="439"/>
      <c r="I734" s="439"/>
      <c r="J734" s="443"/>
      <c r="K734" s="439"/>
      <c r="L734" s="439"/>
      <c r="M734" s="439"/>
      <c r="N734" s="439">
        <f t="shared" si="814"/>
        <v>0</v>
      </c>
      <c r="O734" s="443"/>
      <c r="P734" s="439"/>
      <c r="Q734" s="439"/>
      <c r="R734" s="458"/>
      <c r="S734" s="440">
        <f t="shared" si="815"/>
        <v>1.4350160521440205</v>
      </c>
      <c r="T734" s="439"/>
      <c r="U734" s="439"/>
      <c r="V734" s="439"/>
      <c r="W734" s="439"/>
      <c r="X734" s="440">
        <f t="shared" si="816"/>
        <v>0</v>
      </c>
      <c r="Y734" s="443"/>
      <c r="Z734" s="439"/>
      <c r="AA734" s="439"/>
      <c r="AB734" s="439"/>
      <c r="AC734" s="439"/>
      <c r="AD734" s="440"/>
      <c r="AE734" s="443"/>
      <c r="AF734" s="439"/>
      <c r="AG734" s="439"/>
      <c r="AH734" s="439"/>
      <c r="AI734" s="440"/>
      <c r="AJ734" s="443"/>
      <c r="AK734" s="439"/>
      <c r="AL734" s="439"/>
      <c r="AM734" s="439"/>
      <c r="AN734" s="440"/>
    </row>
    <row r="735" spans="1:40" outlineLevel="2">
      <c r="A735" s="882">
        <f>ROW()</f>
        <v>735</v>
      </c>
      <c r="B735" s="453"/>
      <c r="D735" s="452" t="s">
        <v>30</v>
      </c>
      <c r="E735" s="438"/>
      <c r="F735" s="438"/>
      <c r="G735" s="438"/>
      <c r="H735" s="439"/>
      <c r="I735" s="439"/>
      <c r="J735" s="443"/>
      <c r="K735" s="439"/>
      <c r="L735" s="439"/>
      <c r="M735" s="439"/>
      <c r="N735" s="439">
        <f t="shared" si="814"/>
        <v>0</v>
      </c>
      <c r="O735" s="443"/>
      <c r="P735" s="439"/>
      <c r="Q735" s="439"/>
      <c r="R735" s="458"/>
      <c r="S735" s="440">
        <f t="shared" si="815"/>
        <v>3.9649345317071719E-4</v>
      </c>
      <c r="T735" s="439"/>
      <c r="U735" s="439"/>
      <c r="V735" s="439"/>
      <c r="W735" s="439"/>
      <c r="X735" s="440">
        <f t="shared" si="816"/>
        <v>0</v>
      </c>
      <c r="Y735" s="443"/>
      <c r="Z735" s="439"/>
      <c r="AA735" s="439"/>
      <c r="AB735" s="439"/>
      <c r="AC735" s="439"/>
      <c r="AD735" s="440"/>
      <c r="AE735" s="443"/>
      <c r="AF735" s="439"/>
      <c r="AG735" s="439"/>
      <c r="AH735" s="439"/>
      <c r="AI735" s="440"/>
      <c r="AJ735" s="443"/>
      <c r="AK735" s="439"/>
      <c r="AL735" s="439"/>
      <c r="AM735" s="439"/>
      <c r="AN735" s="440"/>
    </row>
    <row r="736" spans="1:40" outlineLevel="2">
      <c r="A736" s="882">
        <f>ROW()</f>
        <v>736</v>
      </c>
      <c r="B736" s="453"/>
      <c r="D736" s="452" t="s">
        <v>31</v>
      </c>
      <c r="E736" s="438"/>
      <c r="F736" s="438"/>
      <c r="G736" s="438"/>
      <c r="H736" s="439"/>
      <c r="I736" s="439"/>
      <c r="J736" s="443"/>
      <c r="K736" s="439"/>
      <c r="L736" s="439"/>
      <c r="M736" s="439"/>
      <c r="N736" s="1759">
        <f t="shared" si="814"/>
        <v>0.98673833111910048</v>
      </c>
      <c r="O736" s="443"/>
      <c r="P736" s="439"/>
      <c r="Q736" s="439"/>
      <c r="R736" s="458"/>
      <c r="S736" s="440">
        <f t="shared" si="815"/>
        <v>0</v>
      </c>
      <c r="T736" s="439"/>
      <c r="U736" s="439"/>
      <c r="V736" s="439"/>
      <c r="W736" s="439"/>
      <c r="X736" s="440">
        <f t="shared" si="816"/>
        <v>0</v>
      </c>
      <c r="Y736" s="443"/>
      <c r="Z736" s="439"/>
      <c r="AA736" s="439"/>
      <c r="AB736" s="439"/>
      <c r="AC736" s="439"/>
      <c r="AD736" s="440"/>
      <c r="AE736" s="443"/>
      <c r="AF736" s="439"/>
      <c r="AG736" s="439"/>
      <c r="AH736" s="439"/>
      <c r="AI736" s="440"/>
      <c r="AJ736" s="443"/>
      <c r="AK736" s="439"/>
      <c r="AL736" s="439"/>
      <c r="AM736" s="439"/>
      <c r="AN736" s="440"/>
    </row>
    <row r="737" spans="1:40" outlineLevel="2">
      <c r="A737" s="882">
        <f>ROW()</f>
        <v>737</v>
      </c>
      <c r="B737" s="453"/>
      <c r="D737" s="452" t="s">
        <v>32</v>
      </c>
      <c r="E737" s="438"/>
      <c r="F737" s="438"/>
      <c r="G737" s="438"/>
      <c r="H737" s="439"/>
      <c r="I737" s="439"/>
      <c r="J737" s="443"/>
      <c r="K737" s="439"/>
      <c r="L737" s="439"/>
      <c r="M737" s="439"/>
      <c r="N737" s="439">
        <f t="shared" si="814"/>
        <v>0</v>
      </c>
      <c r="O737" s="443"/>
      <c r="P737" s="439"/>
      <c r="Q737" s="439"/>
      <c r="R737" s="458"/>
      <c r="S737" s="440">
        <f t="shared" si="815"/>
        <v>5.2390479545119759E-2</v>
      </c>
      <c r="T737" s="439"/>
      <c r="U737" s="439"/>
      <c r="V737" s="439"/>
      <c r="W737" s="439"/>
      <c r="X737" s="440">
        <f t="shared" si="816"/>
        <v>0</v>
      </c>
      <c r="Y737" s="443"/>
      <c r="Z737" s="439"/>
      <c r="AA737" s="439"/>
      <c r="AB737" s="439"/>
      <c r="AC737" s="439"/>
      <c r="AD737" s="440"/>
      <c r="AE737" s="443"/>
      <c r="AF737" s="439"/>
      <c r="AG737" s="439"/>
      <c r="AH737" s="439"/>
      <c r="AI737" s="440"/>
      <c r="AJ737" s="443"/>
      <c r="AK737" s="439"/>
      <c r="AL737" s="439"/>
      <c r="AM737" s="439"/>
      <c r="AN737" s="440"/>
    </row>
    <row r="738" spans="1:40" outlineLevel="2">
      <c r="A738" s="882">
        <f>ROW()</f>
        <v>738</v>
      </c>
      <c r="B738" s="453"/>
      <c r="D738" s="452" t="s">
        <v>33</v>
      </c>
      <c r="E738" s="438"/>
      <c r="F738" s="438"/>
      <c r="G738" s="438"/>
      <c r="H738" s="439"/>
      <c r="I738" s="439"/>
      <c r="J738" s="443"/>
      <c r="K738" s="439"/>
      <c r="L738" s="439"/>
      <c r="M738" s="439"/>
      <c r="N738" s="1759">
        <f t="shared" si="814"/>
        <v>7.0257036974549797E-2</v>
      </c>
      <c r="O738" s="443"/>
      <c r="P738" s="439"/>
      <c r="Q738" s="439"/>
      <c r="R738" s="458"/>
      <c r="S738" s="440">
        <f t="shared" si="815"/>
        <v>2.7944586978384603E-3</v>
      </c>
      <c r="T738" s="439"/>
      <c r="U738" s="439"/>
      <c r="V738" s="439"/>
      <c r="W738" s="439"/>
      <c r="X738" s="440">
        <f t="shared" si="816"/>
        <v>0</v>
      </c>
      <c r="Y738" s="443"/>
      <c r="Z738" s="439"/>
      <c r="AA738" s="439"/>
      <c r="AB738" s="439"/>
      <c r="AC738" s="439"/>
      <c r="AD738" s="440"/>
      <c r="AE738" s="443"/>
      <c r="AF738" s="439"/>
      <c r="AG738" s="439"/>
      <c r="AH738" s="439"/>
      <c r="AI738" s="440"/>
      <c r="AJ738" s="443"/>
      <c r="AK738" s="439"/>
      <c r="AL738" s="439"/>
      <c r="AM738" s="439"/>
      <c r="AN738" s="440"/>
    </row>
    <row r="739" spans="1:40" outlineLevel="2">
      <c r="A739" s="882">
        <f>ROW()</f>
        <v>739</v>
      </c>
      <c r="B739" s="453"/>
      <c r="D739" s="452" t="s">
        <v>27</v>
      </c>
      <c r="E739" s="438"/>
      <c r="F739" s="438"/>
      <c r="G739" s="438"/>
      <c r="H739" s="439"/>
      <c r="I739" s="439"/>
      <c r="J739" s="459"/>
      <c r="K739" s="458"/>
      <c r="L739" s="439"/>
      <c r="M739" s="439"/>
      <c r="N739" s="439">
        <f t="shared" si="814"/>
        <v>0</v>
      </c>
      <c r="O739" s="443"/>
      <c r="P739" s="439"/>
      <c r="Q739" s="439"/>
      <c r="R739" s="458"/>
      <c r="S739" s="440">
        <f t="shared" si="815"/>
        <v>4.6135601161852849E-2</v>
      </c>
      <c r="T739" s="439"/>
      <c r="U739" s="439"/>
      <c r="V739" s="439"/>
      <c r="W739" s="439"/>
      <c r="X739" s="440">
        <f t="shared" si="816"/>
        <v>0</v>
      </c>
      <c r="Y739" s="443"/>
      <c r="Z739" s="439"/>
      <c r="AA739" s="439"/>
      <c r="AB739" s="439"/>
      <c r="AC739" s="439"/>
      <c r="AD739" s="440"/>
      <c r="AE739" s="443"/>
      <c r="AF739" s="439"/>
      <c r="AG739" s="439"/>
      <c r="AH739" s="439"/>
      <c r="AI739" s="440"/>
      <c r="AJ739" s="443"/>
      <c r="AK739" s="439"/>
      <c r="AL739" s="439"/>
      <c r="AM739" s="439"/>
      <c r="AN739" s="440"/>
    </row>
    <row r="740" spans="1:40" outlineLevel="2">
      <c r="A740" s="882">
        <f>ROW()</f>
        <v>740</v>
      </c>
      <c r="B740" s="453"/>
      <c r="D740" s="452" t="s">
        <v>34</v>
      </c>
      <c r="E740" s="438"/>
      <c r="F740" s="438"/>
      <c r="G740" s="438"/>
      <c r="H740" s="439"/>
      <c r="I740" s="439"/>
      <c r="J740" s="328"/>
      <c r="K740" s="458"/>
      <c r="L740" s="439"/>
      <c r="M740" s="439"/>
      <c r="N740" s="439">
        <f t="shared" si="814"/>
        <v>0</v>
      </c>
      <c r="O740" s="443"/>
      <c r="P740" s="439"/>
      <c r="Q740" s="439"/>
      <c r="R740" s="458"/>
      <c r="S740" s="440">
        <f t="shared" si="815"/>
        <v>0</v>
      </c>
      <c r="T740" s="439"/>
      <c r="U740" s="439"/>
      <c r="V740" s="439"/>
      <c r="W740" s="439"/>
      <c r="X740" s="440">
        <f t="shared" si="816"/>
        <v>0</v>
      </c>
      <c r="Y740" s="443"/>
      <c r="Z740" s="439"/>
      <c r="AA740" s="439"/>
      <c r="AB740" s="439"/>
      <c r="AC740" s="439"/>
      <c r="AD740" s="440"/>
      <c r="AE740" s="443"/>
      <c r="AF740" s="439"/>
      <c r="AG740" s="439"/>
      <c r="AH740" s="439"/>
      <c r="AI740" s="440"/>
      <c r="AJ740" s="443"/>
      <c r="AK740" s="439"/>
      <c r="AL740" s="439"/>
      <c r="AM740" s="439"/>
      <c r="AN740" s="440"/>
    </row>
    <row r="741" spans="1:40" outlineLevel="2">
      <c r="A741" s="882">
        <f>ROW()</f>
        <v>741</v>
      </c>
      <c r="B741" s="453"/>
      <c r="D741" s="452" t="s">
        <v>35</v>
      </c>
      <c r="E741" s="438"/>
      <c r="F741" s="438"/>
      <c r="G741" s="438"/>
      <c r="H741" s="439"/>
      <c r="I741" s="439"/>
      <c r="J741" s="443"/>
      <c r="K741" s="439"/>
      <c r="L741" s="439"/>
      <c r="M741" s="439"/>
      <c r="N741" s="1759">
        <f t="shared" si="814"/>
        <v>8.9879545027317072</v>
      </c>
      <c r="O741" s="443"/>
      <c r="P741" s="439"/>
      <c r="Q741" s="439"/>
      <c r="R741" s="458"/>
      <c r="S741" s="440">
        <f t="shared" si="815"/>
        <v>6.2547121528021637E-16</v>
      </c>
      <c r="T741" s="439"/>
      <c r="U741" s="439"/>
      <c r="V741" s="439"/>
      <c r="W741" s="439"/>
      <c r="X741" s="440">
        <f t="shared" si="816"/>
        <v>0</v>
      </c>
      <c r="Y741" s="443"/>
      <c r="Z741" s="439"/>
      <c r="AA741" s="439"/>
      <c r="AB741" s="439"/>
      <c r="AC741" s="439"/>
      <c r="AD741" s="440"/>
      <c r="AE741" s="443"/>
      <c r="AF741" s="439"/>
      <c r="AG741" s="439"/>
      <c r="AH741" s="439"/>
      <c r="AI741" s="440"/>
      <c r="AJ741" s="443"/>
      <c r="AK741" s="439"/>
      <c r="AL741" s="439"/>
      <c r="AM741" s="439"/>
      <c r="AN741" s="440"/>
    </row>
    <row r="742" spans="1:40" outlineLevel="2">
      <c r="A742" s="882">
        <f>ROW()</f>
        <v>742</v>
      </c>
      <c r="B742" s="453"/>
      <c r="D742" s="452" t="s">
        <v>302</v>
      </c>
      <c r="E742" s="438"/>
      <c r="F742" s="438"/>
      <c r="G742" s="438"/>
      <c r="H742" s="439"/>
      <c r="I742" s="439"/>
      <c r="J742" s="443"/>
      <c r="K742" s="439"/>
      <c r="L742" s="439"/>
      <c r="M742" s="439"/>
      <c r="N742" s="439">
        <f t="shared" si="814"/>
        <v>0</v>
      </c>
      <c r="O742" s="443"/>
      <c r="P742" s="439"/>
      <c r="Q742" s="439"/>
      <c r="R742" s="458"/>
      <c r="S742" s="440">
        <f t="shared" si="815"/>
        <v>0</v>
      </c>
      <c r="T742" s="439"/>
      <c r="U742" s="439"/>
      <c r="V742" s="439"/>
      <c r="W742" s="439"/>
      <c r="X742" s="440">
        <f t="shared" si="816"/>
        <v>0</v>
      </c>
      <c r="Y742" s="443"/>
      <c r="Z742" s="439"/>
      <c r="AA742" s="439"/>
      <c r="AB742" s="439"/>
      <c r="AC742" s="439"/>
      <c r="AD742" s="440"/>
      <c r="AE742" s="443"/>
      <c r="AF742" s="439"/>
      <c r="AG742" s="439"/>
      <c r="AH742" s="439"/>
      <c r="AI742" s="440"/>
      <c r="AJ742" s="443"/>
      <c r="AK742" s="439"/>
      <c r="AL742" s="439"/>
      <c r="AM742" s="439"/>
      <c r="AN742" s="440"/>
    </row>
    <row r="743" spans="1:40" outlineLevel="2">
      <c r="A743" s="882">
        <f>ROW()</f>
        <v>743</v>
      </c>
      <c r="B743" s="453"/>
      <c r="D743" s="452" t="s">
        <v>36</v>
      </c>
      <c r="E743" s="438"/>
      <c r="F743" s="438"/>
      <c r="G743" s="438"/>
      <c r="H743" s="439"/>
      <c r="I743" s="439"/>
      <c r="J743" s="443"/>
      <c r="K743" s="439"/>
      <c r="L743" s="439"/>
      <c r="M743" s="439"/>
      <c r="N743" s="439">
        <f t="shared" si="814"/>
        <v>0</v>
      </c>
      <c r="O743" s="443"/>
      <c r="P743" s="439"/>
      <c r="Q743" s="439"/>
      <c r="R743" s="458"/>
      <c r="S743" s="440">
        <f t="shared" si="815"/>
        <v>8.254114275492352</v>
      </c>
      <c r="T743" s="439"/>
      <c r="U743" s="439"/>
      <c r="V743" s="439"/>
      <c r="W743" s="439"/>
      <c r="X743" s="440">
        <f t="shared" si="816"/>
        <v>0</v>
      </c>
      <c r="Y743" s="443"/>
      <c r="Z743" s="439"/>
      <c r="AA743" s="439"/>
      <c r="AB743" s="439"/>
      <c r="AC743" s="439"/>
      <c r="AD743" s="440"/>
      <c r="AE743" s="443"/>
      <c r="AF743" s="439"/>
      <c r="AG743" s="439"/>
      <c r="AH743" s="439"/>
      <c r="AI743" s="440"/>
      <c r="AJ743" s="443"/>
      <c r="AK743" s="439"/>
      <c r="AL743" s="439"/>
      <c r="AM743" s="439"/>
      <c r="AN743" s="440"/>
    </row>
    <row r="744" spans="1:40" outlineLevel="2">
      <c r="A744" s="882">
        <f>ROW()</f>
        <v>744</v>
      </c>
      <c r="B744" s="453"/>
      <c r="D744" s="452" t="s">
        <v>583</v>
      </c>
      <c r="E744" s="438"/>
      <c r="F744" s="438"/>
      <c r="G744" s="438"/>
      <c r="H744" s="439"/>
      <c r="I744" s="439"/>
      <c r="J744" s="443"/>
      <c r="K744" s="439"/>
      <c r="L744" s="439"/>
      <c r="M744" s="439"/>
      <c r="N744" s="439">
        <f t="shared" si="814"/>
        <v>0</v>
      </c>
      <c r="O744" s="443"/>
      <c r="P744" s="439"/>
      <c r="Q744" s="439"/>
      <c r="R744" s="458"/>
      <c r="S744" s="440">
        <f t="shared" si="815"/>
        <v>0</v>
      </c>
      <c r="T744" s="439"/>
      <c r="U744" s="439"/>
      <c r="V744" s="439"/>
      <c r="W744" s="439"/>
      <c r="X744" s="440"/>
      <c r="Y744" s="443"/>
      <c r="Z744" s="439"/>
      <c r="AA744" s="439"/>
      <c r="AB744" s="439"/>
      <c r="AC744" s="439"/>
      <c r="AD744" s="440"/>
      <c r="AE744" s="443"/>
      <c r="AF744" s="439"/>
      <c r="AG744" s="439"/>
      <c r="AH744" s="439"/>
      <c r="AI744" s="440"/>
      <c r="AJ744" s="443"/>
      <c r="AK744" s="439"/>
      <c r="AL744" s="439"/>
      <c r="AM744" s="439"/>
      <c r="AN744" s="440"/>
    </row>
    <row r="745" spans="1:40" outlineLevel="2">
      <c r="A745" s="882">
        <f>ROW()</f>
        <v>745</v>
      </c>
      <c r="B745" s="453"/>
      <c r="D745" s="452" t="s">
        <v>81</v>
      </c>
      <c r="E745" s="438"/>
      <c r="F745" s="438"/>
      <c r="G745" s="438"/>
      <c r="H745" s="439"/>
      <c r="I745" s="439"/>
      <c r="J745" s="443"/>
      <c r="K745" s="439"/>
      <c r="L745" s="439"/>
      <c r="M745" s="439"/>
      <c r="N745" s="439">
        <f t="shared" si="814"/>
        <v>0</v>
      </c>
      <c r="O745" s="443"/>
      <c r="P745" s="439"/>
      <c r="Q745" s="439"/>
      <c r="R745" s="458"/>
      <c r="S745" s="440">
        <f t="shared" si="815"/>
        <v>2.8189256484623115E-18</v>
      </c>
      <c r="T745" s="439"/>
      <c r="U745" s="439"/>
      <c r="V745" s="439"/>
      <c r="W745" s="439"/>
      <c r="X745" s="440">
        <f>X893+X1038+X1183+X1328+X1473+X1618+X1763+X1908+X2053+X2198</f>
        <v>0</v>
      </c>
      <c r="Y745" s="443"/>
      <c r="Z745" s="439"/>
      <c r="AA745" s="439"/>
      <c r="AB745" s="439"/>
      <c r="AC745" s="439"/>
      <c r="AD745" s="440"/>
      <c r="AE745" s="443"/>
      <c r="AF745" s="439"/>
      <c r="AG745" s="439"/>
      <c r="AH745" s="439"/>
      <c r="AI745" s="440"/>
      <c r="AJ745" s="443"/>
      <c r="AK745" s="439"/>
      <c r="AL745" s="439"/>
      <c r="AM745" s="439"/>
      <c r="AN745" s="440"/>
    </row>
    <row r="746" spans="1:40" outlineLevel="2">
      <c r="A746" s="882">
        <f>ROW()</f>
        <v>746</v>
      </c>
      <c r="B746" s="453"/>
      <c r="D746" s="452" t="s">
        <v>28</v>
      </c>
      <c r="E746" s="438"/>
      <c r="F746" s="438"/>
      <c r="G746" s="438"/>
      <c r="H746" s="439"/>
      <c r="I746" s="439"/>
      <c r="J746" s="443"/>
      <c r="K746" s="439"/>
      <c r="L746" s="439"/>
      <c r="M746" s="439"/>
      <c r="N746" s="439">
        <f t="shared" si="814"/>
        <v>0</v>
      </c>
      <c r="O746" s="443"/>
      <c r="P746" s="439"/>
      <c r="Q746" s="439"/>
      <c r="R746" s="458"/>
      <c r="S746" s="440">
        <f t="shared" si="815"/>
        <v>0</v>
      </c>
      <c r="T746" s="439"/>
      <c r="U746" s="439"/>
      <c r="V746" s="439"/>
      <c r="W746" s="439"/>
      <c r="X746" s="440">
        <f>X894+X1039+X1184+X1329+X1474+X1619+X1764+X1909+X2054+X2199</f>
        <v>0</v>
      </c>
      <c r="Y746" s="443"/>
      <c r="Z746" s="439"/>
      <c r="AA746" s="439"/>
      <c r="AB746" s="439"/>
      <c r="AC746" s="439"/>
      <c r="AD746" s="440"/>
      <c r="AE746" s="443"/>
      <c r="AF746" s="439"/>
      <c r="AG746" s="439"/>
      <c r="AH746" s="439"/>
      <c r="AI746" s="440"/>
      <c r="AJ746" s="443"/>
      <c r="AK746" s="439"/>
      <c r="AL746" s="439"/>
      <c r="AM746" s="439"/>
      <c r="AN746" s="440"/>
    </row>
    <row r="747" spans="1:40" outlineLevel="2">
      <c r="A747" s="882">
        <f>ROW()</f>
        <v>747</v>
      </c>
      <c r="B747" s="453"/>
      <c r="D747" s="456" t="s">
        <v>443</v>
      </c>
      <c r="E747" s="457"/>
      <c r="F747" s="457"/>
      <c r="G747" s="457"/>
      <c r="H747" s="441"/>
      <c r="I747" s="441"/>
      <c r="J747" s="462"/>
      <c r="K747" s="441"/>
      <c r="L747" s="441"/>
      <c r="M747" s="441"/>
      <c r="N747" s="441">
        <f t="shared" si="814"/>
        <v>0</v>
      </c>
      <c r="O747" s="462"/>
      <c r="P747" s="441"/>
      <c r="Q747" s="441"/>
      <c r="R747" s="460"/>
      <c r="S747" s="442">
        <f t="shared" si="815"/>
        <v>0</v>
      </c>
      <c r="T747" s="441"/>
      <c r="U747" s="441"/>
      <c r="V747" s="441"/>
      <c r="W747" s="441"/>
      <c r="X747" s="442">
        <f>X895+X1040+X1185+X1330+X1475+X1620+X1765+X1910+X2055+X2200</f>
        <v>0</v>
      </c>
      <c r="Y747" s="462"/>
      <c r="Z747" s="441"/>
      <c r="AA747" s="441"/>
      <c r="AB747" s="441"/>
      <c r="AC747" s="441"/>
      <c r="AD747" s="442"/>
      <c r="AE747" s="462"/>
      <c r="AF747" s="441"/>
      <c r="AG747" s="441"/>
      <c r="AH747" s="441"/>
      <c r="AI747" s="442"/>
      <c r="AJ747" s="462"/>
      <c r="AK747" s="441"/>
      <c r="AL747" s="441"/>
      <c r="AM747" s="441"/>
      <c r="AN747" s="442"/>
    </row>
    <row r="748" spans="1:40" outlineLevel="2">
      <c r="A748" s="882">
        <f>ROW()</f>
        <v>748</v>
      </c>
      <c r="B748" s="453"/>
      <c r="D748" s="452" t="s">
        <v>24</v>
      </c>
      <c r="E748" s="438"/>
      <c r="F748" s="438"/>
      <c r="G748" s="438"/>
      <c r="H748" s="439"/>
      <c r="I748" s="439"/>
      <c r="J748" s="443"/>
      <c r="K748" s="439"/>
      <c r="L748" s="439"/>
      <c r="M748" s="439"/>
      <c r="N748" s="439">
        <f>SUM(N732:N747)</f>
        <v>10.044949870825358</v>
      </c>
      <c r="O748" s="443"/>
      <c r="P748" s="439"/>
      <c r="Q748" s="439"/>
      <c r="R748" s="458"/>
      <c r="S748" s="440">
        <f>SUM(S732:S747)</f>
        <v>10.058199863878418</v>
      </c>
      <c r="T748" s="439"/>
      <c r="U748" s="439"/>
      <c r="V748" s="439"/>
      <c r="W748" s="439"/>
      <c r="X748" s="440">
        <f>SUM(X732:X747)</f>
        <v>0</v>
      </c>
      <c r="Y748" s="443"/>
      <c r="Z748" s="439"/>
      <c r="AA748" s="439"/>
      <c r="AB748" s="439"/>
      <c r="AC748" s="439"/>
      <c r="AD748" s="440"/>
      <c r="AE748" s="443"/>
      <c r="AF748" s="439"/>
      <c r="AG748" s="439"/>
      <c r="AH748" s="439"/>
      <c r="AI748" s="440"/>
      <c r="AJ748" s="443"/>
      <c r="AK748" s="439"/>
      <c r="AL748" s="439"/>
      <c r="AM748" s="439"/>
      <c r="AN748" s="440"/>
    </row>
    <row r="749" spans="1:40" outlineLevel="1">
      <c r="A749" s="732" t="s">
        <v>22</v>
      </c>
      <c r="B749" s="733"/>
      <c r="C749" s="881"/>
      <c r="D749" s="733"/>
      <c r="E749" s="733"/>
      <c r="F749" s="733"/>
      <c r="G749" s="730"/>
      <c r="H749" s="733"/>
      <c r="I749" s="730"/>
      <c r="J749" s="729"/>
      <c r="K749" s="730"/>
      <c r="L749" s="730"/>
      <c r="M749" s="730"/>
      <c r="N749" s="731"/>
      <c r="O749" s="729"/>
      <c r="P749" s="730"/>
      <c r="Q749" s="730"/>
      <c r="R749" s="730"/>
      <c r="S749" s="731"/>
      <c r="T749" s="730"/>
      <c r="U749" s="730"/>
      <c r="V749" s="730"/>
      <c r="W749" s="730"/>
      <c r="X749" s="731"/>
      <c r="Y749" s="729"/>
      <c r="Z749" s="730"/>
      <c r="AA749" s="730"/>
      <c r="AB749" s="730"/>
      <c r="AC749" s="730"/>
      <c r="AD749" s="731"/>
      <c r="AE749" s="729"/>
      <c r="AF749" s="730"/>
      <c r="AG749" s="730"/>
      <c r="AH749" s="730"/>
      <c r="AI749" s="731"/>
      <c r="AJ749" s="729"/>
      <c r="AK749" s="730"/>
      <c r="AL749" s="730"/>
      <c r="AM749" s="730"/>
      <c r="AN749" s="731"/>
    </row>
    <row r="750" spans="1:40" outlineLevel="2">
      <c r="A750" s="882">
        <f>ROW()</f>
        <v>750</v>
      </c>
      <c r="B750" s="453"/>
      <c r="D750" s="452" t="s">
        <v>300</v>
      </c>
      <c r="H750" s="458"/>
      <c r="I750" s="458"/>
      <c r="J750" s="326">
        <f t="shared" ref="J750:AN750" si="817">J642+J660+J678+J696+J714+J732</f>
        <v>2.1648016566685024</v>
      </c>
      <c r="K750" s="27">
        <f t="shared" si="817"/>
        <v>5.1301878382195003</v>
      </c>
      <c r="L750" s="27">
        <f t="shared" si="817"/>
        <v>4.9168724795968295</v>
      </c>
      <c r="M750" s="27">
        <f t="shared" si="817"/>
        <v>4.6612293040355217</v>
      </c>
      <c r="N750" s="27">
        <f t="shared" si="817"/>
        <v>4.3705799735144453</v>
      </c>
      <c r="O750" s="326">
        <f t="shared" si="817"/>
        <v>5.0751547122271186</v>
      </c>
      <c r="P750" s="27">
        <f t="shared" si="817"/>
        <v>7.2534446955560217</v>
      </c>
      <c r="Q750" s="27">
        <f t="shared" si="817"/>
        <v>9.5076285705311179</v>
      </c>
      <c r="R750" s="27">
        <f t="shared" si="817"/>
        <v>14.2061042443364</v>
      </c>
      <c r="S750" s="313">
        <f t="shared" si="817"/>
        <v>29.343510598316708</v>
      </c>
      <c r="T750" s="439">
        <f t="shared" si="817"/>
        <v>40.592737912960843</v>
      </c>
      <c r="U750" s="439">
        <f t="shared" si="817"/>
        <v>44.847902141830126</v>
      </c>
      <c r="V750" s="439">
        <f t="shared" si="817"/>
        <v>48.172472896607715</v>
      </c>
      <c r="W750" s="439">
        <f t="shared" si="817"/>
        <v>74.253119008774917</v>
      </c>
      <c r="X750" s="440">
        <f t="shared" si="817"/>
        <v>79.728799775905856</v>
      </c>
      <c r="Y750" s="443">
        <f t="shared" si="817"/>
        <v>80.087112879904808</v>
      </c>
      <c r="Z750" s="439">
        <f t="shared" si="817"/>
        <v>79.659867194785548</v>
      </c>
      <c r="AA750" s="439">
        <f t="shared" si="817"/>
        <v>81.322053268910636</v>
      </c>
      <c r="AB750" s="439">
        <f t="shared" si="817"/>
        <v>87.510606594058927</v>
      </c>
      <c r="AC750" s="439">
        <f t="shared" si="817"/>
        <v>92.43482844303449</v>
      </c>
      <c r="AD750" s="440">
        <f t="shared" si="817"/>
        <v>93.740157602866333</v>
      </c>
      <c r="AE750" s="443">
        <f t="shared" si="817"/>
        <v>96.847231515729121</v>
      </c>
      <c r="AF750" s="439">
        <f t="shared" si="817"/>
        <v>100.24345767822098</v>
      </c>
      <c r="AG750" s="439">
        <f t="shared" si="817"/>
        <v>103.52380464355842</v>
      </c>
      <c r="AH750" s="439">
        <f t="shared" si="817"/>
        <v>103.81944236847274</v>
      </c>
      <c r="AI750" s="440">
        <f t="shared" si="817"/>
        <v>105.20970280108905</v>
      </c>
      <c r="AJ750" s="443">
        <f t="shared" si="817"/>
        <v>106.06244440105195</v>
      </c>
      <c r="AK750" s="439">
        <f t="shared" si="817"/>
        <v>107.46173715072447</v>
      </c>
      <c r="AL750" s="439">
        <f t="shared" si="817"/>
        <v>112.1044853130997</v>
      </c>
      <c r="AM750" s="439">
        <f t="shared" si="817"/>
        <v>115.16328169379125</v>
      </c>
      <c r="AN750" s="440">
        <f t="shared" si="817"/>
        <v>118.81533922708286</v>
      </c>
    </row>
    <row r="751" spans="1:40" outlineLevel="2">
      <c r="A751" s="882">
        <f>ROW()</f>
        <v>751</v>
      </c>
      <c r="B751" s="453"/>
      <c r="D751" s="452" t="s">
        <v>301</v>
      </c>
      <c r="H751" s="458"/>
      <c r="I751" s="458"/>
      <c r="J751" s="326">
        <f t="shared" ref="J751:AN751" si="818">J643+J661+J679+J697+J715+J733</f>
        <v>0</v>
      </c>
      <c r="K751" s="27">
        <f t="shared" si="818"/>
        <v>0</v>
      </c>
      <c r="L751" s="27">
        <f t="shared" si="818"/>
        <v>0</v>
      </c>
      <c r="M751" s="27">
        <f t="shared" si="818"/>
        <v>0</v>
      </c>
      <c r="N751" s="27">
        <f t="shared" si="818"/>
        <v>0</v>
      </c>
      <c r="O751" s="326">
        <f t="shared" si="818"/>
        <v>0</v>
      </c>
      <c r="P751" s="27">
        <f t="shared" si="818"/>
        <v>0</v>
      </c>
      <c r="Q751" s="27">
        <f t="shared" si="818"/>
        <v>0</v>
      </c>
      <c r="R751" s="27">
        <f t="shared" si="818"/>
        <v>0</v>
      </c>
      <c r="S751" s="313">
        <f t="shared" si="818"/>
        <v>0</v>
      </c>
      <c r="T751" s="439">
        <f t="shared" si="818"/>
        <v>0</v>
      </c>
      <c r="U751" s="439">
        <f t="shared" si="818"/>
        <v>0</v>
      </c>
      <c r="V751" s="439">
        <f t="shared" si="818"/>
        <v>0</v>
      </c>
      <c r="W751" s="439">
        <f t="shared" si="818"/>
        <v>0</v>
      </c>
      <c r="X751" s="440">
        <f t="shared" si="818"/>
        <v>0</v>
      </c>
      <c r="Y751" s="443">
        <f t="shared" si="818"/>
        <v>1.3789041628056549</v>
      </c>
      <c r="Z751" s="439">
        <f t="shared" si="818"/>
        <v>3.0028098970296928</v>
      </c>
      <c r="AA751" s="439">
        <f t="shared" si="818"/>
        <v>3.8038996601507584</v>
      </c>
      <c r="AB751" s="439">
        <f t="shared" si="818"/>
        <v>4.2727130673926519</v>
      </c>
      <c r="AC751" s="439">
        <f t="shared" si="818"/>
        <v>4.878228380863983</v>
      </c>
      <c r="AD751" s="440">
        <f t="shared" si="818"/>
        <v>4.7603845682847234</v>
      </c>
      <c r="AE751" s="443">
        <f t="shared" si="818"/>
        <v>5.3637388460751563</v>
      </c>
      <c r="AF751" s="439">
        <f t="shared" si="818"/>
        <v>5.0990480495926107</v>
      </c>
      <c r="AG751" s="439">
        <f t="shared" si="818"/>
        <v>5.0152617811945843</v>
      </c>
      <c r="AH751" s="439">
        <f t="shared" si="818"/>
        <v>4.9303917801283621</v>
      </c>
      <c r="AI751" s="440">
        <f t="shared" si="818"/>
        <v>4.8455217790621399</v>
      </c>
      <c r="AJ751" s="443">
        <f t="shared" si="818"/>
        <v>4.9938754706543671</v>
      </c>
      <c r="AK751" s="439">
        <f t="shared" si="818"/>
        <v>4.8960964625857111</v>
      </c>
      <c r="AL751" s="439">
        <f t="shared" si="818"/>
        <v>4.798317454517055</v>
      </c>
      <c r="AM751" s="439">
        <f t="shared" si="818"/>
        <v>4.700538446448399</v>
      </c>
      <c r="AN751" s="440">
        <f t="shared" si="818"/>
        <v>4.602759438379743</v>
      </c>
    </row>
    <row r="752" spans="1:40" outlineLevel="2">
      <c r="A752" s="882">
        <f>ROW()</f>
        <v>752</v>
      </c>
      <c r="B752" s="453"/>
      <c r="D752" s="452" t="s">
        <v>29</v>
      </c>
      <c r="H752" s="458"/>
      <c r="I752" s="458"/>
      <c r="J752" s="326">
        <f t="shared" ref="J752:AN752" si="819">J644+J662+J680+J698+J716+J734</f>
        <v>9.0683128321097559</v>
      </c>
      <c r="K752" s="27">
        <f t="shared" si="819"/>
        <v>15.141548710479869</v>
      </c>
      <c r="L752" s="27">
        <f t="shared" si="819"/>
        <v>22.041422469453824</v>
      </c>
      <c r="M752" s="27">
        <f t="shared" si="819"/>
        <v>33.142360536749564</v>
      </c>
      <c r="N752" s="27">
        <f t="shared" si="819"/>
        <v>47.711035686150787</v>
      </c>
      <c r="O752" s="326">
        <f t="shared" si="819"/>
        <v>46.872793256400918</v>
      </c>
      <c r="P752" s="27">
        <f t="shared" si="819"/>
        <v>45.879678916610466</v>
      </c>
      <c r="Q752" s="27">
        <f t="shared" si="819"/>
        <v>44.741975105373548</v>
      </c>
      <c r="R752" s="27">
        <f t="shared" si="819"/>
        <v>43.482370735460279</v>
      </c>
      <c r="S752" s="313">
        <f t="shared" si="819"/>
        <v>43.519823537401436</v>
      </c>
      <c r="T752" s="439">
        <f t="shared" si="819"/>
        <v>0</v>
      </c>
      <c r="U752" s="439">
        <f t="shared" si="819"/>
        <v>0</v>
      </c>
      <c r="V752" s="439">
        <f t="shared" si="819"/>
        <v>0</v>
      </c>
      <c r="W752" s="439">
        <f t="shared" si="819"/>
        <v>0</v>
      </c>
      <c r="X752" s="440">
        <f t="shared" si="819"/>
        <v>0</v>
      </c>
      <c r="Y752" s="443">
        <f t="shared" si="819"/>
        <v>0</v>
      </c>
      <c r="Z752" s="439">
        <f t="shared" si="819"/>
        <v>0</v>
      </c>
      <c r="AA752" s="439">
        <f t="shared" si="819"/>
        <v>0</v>
      </c>
      <c r="AB752" s="439">
        <f t="shared" si="819"/>
        <v>0</v>
      </c>
      <c r="AC752" s="439">
        <f t="shared" si="819"/>
        <v>0</v>
      </c>
      <c r="AD752" s="440">
        <f t="shared" si="819"/>
        <v>0</v>
      </c>
      <c r="AE752" s="443">
        <f t="shared" si="819"/>
        <v>0</v>
      </c>
      <c r="AF752" s="439">
        <f t="shared" si="819"/>
        <v>0</v>
      </c>
      <c r="AG752" s="439">
        <f t="shared" si="819"/>
        <v>0</v>
      </c>
      <c r="AH752" s="439">
        <f t="shared" si="819"/>
        <v>0</v>
      </c>
      <c r="AI752" s="440">
        <f t="shared" si="819"/>
        <v>0</v>
      </c>
      <c r="AJ752" s="443">
        <f t="shared" si="819"/>
        <v>0</v>
      </c>
      <c r="AK752" s="439">
        <f t="shared" si="819"/>
        <v>0</v>
      </c>
      <c r="AL752" s="439">
        <f t="shared" si="819"/>
        <v>0</v>
      </c>
      <c r="AM752" s="439">
        <f t="shared" si="819"/>
        <v>0</v>
      </c>
      <c r="AN752" s="440">
        <f t="shared" si="819"/>
        <v>0</v>
      </c>
    </row>
    <row r="753" spans="1:40" outlineLevel="2">
      <c r="A753" s="882">
        <f>ROW()</f>
        <v>753</v>
      </c>
      <c r="B753" s="453"/>
      <c r="D753" s="452" t="s">
        <v>30</v>
      </c>
      <c r="H753" s="458"/>
      <c r="I753" s="458"/>
      <c r="J753" s="326">
        <f t="shared" ref="J753:AN753" si="820">J645+J663+J681+J699+J717+J735</f>
        <v>3.5993383540685726</v>
      </c>
      <c r="K753" s="27">
        <f t="shared" si="820"/>
        <v>5.7249035086151823</v>
      </c>
      <c r="L753" s="27">
        <f t="shared" si="820"/>
        <v>5.8617887925106373</v>
      </c>
      <c r="M753" s="27">
        <f t="shared" si="820"/>
        <v>5.8573705926507564</v>
      </c>
      <c r="N753" s="27">
        <f t="shared" si="820"/>
        <v>5.9120259126661843</v>
      </c>
      <c r="O753" s="326">
        <f t="shared" si="820"/>
        <v>17.197291790486663</v>
      </c>
      <c r="P753" s="27">
        <f t="shared" si="820"/>
        <v>29.936221399087806</v>
      </c>
      <c r="Q753" s="27">
        <f t="shared" si="820"/>
        <v>48.729626980441047</v>
      </c>
      <c r="R753" s="27">
        <f t="shared" si="820"/>
        <v>65.233350777131477</v>
      </c>
      <c r="S753" s="313">
        <f t="shared" si="820"/>
        <v>77.368006894022429</v>
      </c>
      <c r="T753" s="439">
        <f t="shared" si="820"/>
        <v>126.43375098824897</v>
      </c>
      <c r="U753" s="439">
        <f t="shared" si="820"/>
        <v>137.43868053052196</v>
      </c>
      <c r="V753" s="439">
        <f t="shared" si="820"/>
        <v>149.35227445948547</v>
      </c>
      <c r="W753" s="439">
        <f t="shared" si="820"/>
        <v>175.68890862188988</v>
      </c>
      <c r="X753" s="440">
        <f t="shared" si="820"/>
        <v>194.23056785812986</v>
      </c>
      <c r="Y753" s="443">
        <f t="shared" si="820"/>
        <v>208.49556332106079</v>
      </c>
      <c r="Z753" s="439">
        <f t="shared" si="820"/>
        <v>242.42578619407314</v>
      </c>
      <c r="AA753" s="439">
        <f t="shared" si="820"/>
        <v>274.55415060971723</v>
      </c>
      <c r="AB753" s="439">
        <f t="shared" si="820"/>
        <v>305.77565238993185</v>
      </c>
      <c r="AC753" s="439">
        <f t="shared" si="820"/>
        <v>338.93985927705234</v>
      </c>
      <c r="AD753" s="440">
        <f t="shared" si="820"/>
        <v>365.57165941623265</v>
      </c>
      <c r="AE753" s="443">
        <f t="shared" si="820"/>
        <v>390.17776649441862</v>
      </c>
      <c r="AF753" s="439">
        <f t="shared" si="820"/>
        <v>419.93975797408137</v>
      </c>
      <c r="AG753" s="439">
        <f t="shared" si="820"/>
        <v>450.5464214735008</v>
      </c>
      <c r="AH753" s="439">
        <f t="shared" si="820"/>
        <v>478.84985462968757</v>
      </c>
      <c r="AI753" s="440">
        <f t="shared" si="820"/>
        <v>504.47039378012801</v>
      </c>
      <c r="AJ753" s="443">
        <f t="shared" si="820"/>
        <v>533.50824255164878</v>
      </c>
      <c r="AK753" s="439">
        <f t="shared" si="820"/>
        <v>562.43618856576882</v>
      </c>
      <c r="AL753" s="439">
        <f t="shared" si="820"/>
        <v>593.01360616482168</v>
      </c>
      <c r="AM753" s="439">
        <f t="shared" si="820"/>
        <v>621.79433324062859</v>
      </c>
      <c r="AN753" s="440">
        <f t="shared" si="820"/>
        <v>649.50761600040528</v>
      </c>
    </row>
    <row r="754" spans="1:40" outlineLevel="2">
      <c r="A754" s="882">
        <f>ROW()</f>
        <v>754</v>
      </c>
      <c r="B754" s="453"/>
      <c r="D754" s="452" t="s">
        <v>31</v>
      </c>
      <c r="H754" s="458"/>
      <c r="I754" s="458"/>
      <c r="J754" s="326">
        <f t="shared" ref="J754:AN754" si="821">J646+J664+J682+J700+J718+J736</f>
        <v>-4.0880407758729642E-2</v>
      </c>
      <c r="K754" s="27">
        <f t="shared" si="821"/>
        <v>-0.15810793201437082</v>
      </c>
      <c r="L754" s="27">
        <f t="shared" si="821"/>
        <v>-0.35361531159639814</v>
      </c>
      <c r="M754" s="27">
        <f t="shared" si="821"/>
        <v>-0.629009788308033</v>
      </c>
      <c r="N754" s="1760">
        <f t="shared" si="821"/>
        <v>0</v>
      </c>
      <c r="O754" s="326">
        <f t="shared" si="821"/>
        <v>0</v>
      </c>
      <c r="P754" s="27">
        <f t="shared" si="821"/>
        <v>0</v>
      </c>
      <c r="Q754" s="27">
        <f t="shared" si="821"/>
        <v>0</v>
      </c>
      <c r="R754" s="27">
        <f t="shared" si="821"/>
        <v>0</v>
      </c>
      <c r="S754" s="313">
        <f t="shared" si="821"/>
        <v>0</v>
      </c>
      <c r="T754" s="439">
        <f t="shared" si="821"/>
        <v>0</v>
      </c>
      <c r="U754" s="439">
        <f t="shared" si="821"/>
        <v>0</v>
      </c>
      <c r="V754" s="439">
        <f t="shared" si="821"/>
        <v>0</v>
      </c>
      <c r="W754" s="439">
        <f t="shared" si="821"/>
        <v>0</v>
      </c>
      <c r="X754" s="440">
        <f t="shared" si="821"/>
        <v>0</v>
      </c>
      <c r="Y754" s="443">
        <f t="shared" si="821"/>
        <v>0</v>
      </c>
      <c r="Z754" s="439">
        <f t="shared" si="821"/>
        <v>0</v>
      </c>
      <c r="AA754" s="439">
        <f t="shared" si="821"/>
        <v>0</v>
      </c>
      <c r="AB754" s="439">
        <f t="shared" si="821"/>
        <v>0</v>
      </c>
      <c r="AC754" s="439">
        <f t="shared" si="821"/>
        <v>0</v>
      </c>
      <c r="AD754" s="440">
        <f t="shared" si="821"/>
        <v>0</v>
      </c>
      <c r="AE754" s="443">
        <f t="shared" si="821"/>
        <v>-3.7973082791112809E-5</v>
      </c>
      <c r="AF754" s="439">
        <f t="shared" si="821"/>
        <v>-3.7973082791112809E-5</v>
      </c>
      <c r="AG754" s="439">
        <f t="shared" si="821"/>
        <v>-3.7973082791112809E-5</v>
      </c>
      <c r="AH754" s="439">
        <f t="shared" si="821"/>
        <v>-3.7973082791112809E-5</v>
      </c>
      <c r="AI754" s="440">
        <f t="shared" si="821"/>
        <v>-3.7973082791112809E-5</v>
      </c>
      <c r="AJ754" s="443">
        <f t="shared" si="821"/>
        <v>1.8986541395556405E-4</v>
      </c>
      <c r="AK754" s="439">
        <f t="shared" si="821"/>
        <v>0</v>
      </c>
      <c r="AL754" s="439">
        <f t="shared" si="821"/>
        <v>0</v>
      </c>
      <c r="AM754" s="439">
        <f t="shared" si="821"/>
        <v>0</v>
      </c>
      <c r="AN754" s="440">
        <f t="shared" si="821"/>
        <v>0</v>
      </c>
    </row>
    <row r="755" spans="1:40" outlineLevel="2">
      <c r="A755" s="882">
        <f>ROW()</f>
        <v>755</v>
      </c>
      <c r="B755" s="453"/>
      <c r="D755" s="452" t="s">
        <v>32</v>
      </c>
      <c r="H755" s="458"/>
      <c r="I755" s="458"/>
      <c r="J755" s="326">
        <f t="shared" ref="J755:AN755" si="822">J647+J665+J683+J701+J719+J737</f>
        <v>0.2496703221173526</v>
      </c>
      <c r="K755" s="27">
        <f t="shared" si="822"/>
        <v>0.46256901716400867</v>
      </c>
      <c r="L755" s="27">
        <f t="shared" si="822"/>
        <v>0.40611350998197443</v>
      </c>
      <c r="M755" s="27">
        <f t="shared" si="822"/>
        <v>0.31239380099431757</v>
      </c>
      <c r="N755" s="27">
        <f t="shared" si="822"/>
        <v>0.22316526677243159</v>
      </c>
      <c r="O755" s="326">
        <f t="shared" si="822"/>
        <v>0.36962459150279103</v>
      </c>
      <c r="P755" s="27">
        <f t="shared" si="822"/>
        <v>1.5015923255667685</v>
      </c>
      <c r="Q755" s="27">
        <f t="shared" si="822"/>
        <v>2.4223878093530868</v>
      </c>
      <c r="R755" s="27">
        <f t="shared" si="822"/>
        <v>2.6646727515615698</v>
      </c>
      <c r="S755" s="313">
        <f t="shared" si="822"/>
        <v>3.7369519139969936</v>
      </c>
      <c r="T755" s="439">
        <f t="shared" si="822"/>
        <v>4.041105790298273</v>
      </c>
      <c r="U755" s="439">
        <f t="shared" si="822"/>
        <v>4.2316470907602666</v>
      </c>
      <c r="V755" s="439">
        <f t="shared" si="822"/>
        <v>4.6909585298912564</v>
      </c>
      <c r="W755" s="439">
        <f t="shared" si="822"/>
        <v>6.1421383768843931</v>
      </c>
      <c r="X755" s="440">
        <f t="shared" si="822"/>
        <v>6.8257501069446596</v>
      </c>
      <c r="Y755" s="443">
        <f t="shared" si="822"/>
        <v>8.5098874351894374</v>
      </c>
      <c r="Z755" s="439">
        <f t="shared" si="822"/>
        <v>11.334663184033989</v>
      </c>
      <c r="AA755" s="439">
        <f t="shared" si="822"/>
        <v>15.762051951896346</v>
      </c>
      <c r="AB755" s="439">
        <f t="shared" si="822"/>
        <v>20.996473544635943</v>
      </c>
      <c r="AC755" s="439">
        <f t="shared" si="822"/>
        <v>22.300711329137279</v>
      </c>
      <c r="AD755" s="440">
        <f t="shared" si="822"/>
        <v>22.365903529157205</v>
      </c>
      <c r="AE755" s="443">
        <f t="shared" si="822"/>
        <v>23.360569116778048</v>
      </c>
      <c r="AF755" s="439">
        <f t="shared" si="822"/>
        <v>23.906956667186105</v>
      </c>
      <c r="AG755" s="439">
        <f t="shared" si="822"/>
        <v>24.889998508193244</v>
      </c>
      <c r="AH755" s="439">
        <f t="shared" si="822"/>
        <v>25.72935362644672</v>
      </c>
      <c r="AI755" s="440">
        <f t="shared" si="822"/>
        <v>26.927357727663537</v>
      </c>
      <c r="AJ755" s="443">
        <f t="shared" si="822"/>
        <v>28.995290370369993</v>
      </c>
      <c r="AK755" s="439">
        <f t="shared" si="822"/>
        <v>30.258904582441666</v>
      </c>
      <c r="AL755" s="439">
        <f t="shared" si="822"/>
        <v>31.451800696482373</v>
      </c>
      <c r="AM755" s="439">
        <f t="shared" si="822"/>
        <v>32.610731601550171</v>
      </c>
      <c r="AN755" s="440">
        <f t="shared" si="822"/>
        <v>33.717256635230719</v>
      </c>
    </row>
    <row r="756" spans="1:40" outlineLevel="2">
      <c r="A756" s="882">
        <f>ROW()</f>
        <v>756</v>
      </c>
      <c r="B756" s="453"/>
      <c r="D756" s="452" t="s">
        <v>33</v>
      </c>
      <c r="H756" s="458"/>
      <c r="I756" s="458"/>
      <c r="J756" s="326">
        <f t="shared" ref="J756:AN756" si="823">J648+J666+J684+J702+J720+J738</f>
        <v>2.6011463866993146E-2</v>
      </c>
      <c r="K756" s="27">
        <f t="shared" si="823"/>
        <v>1.8424884995217619E-2</v>
      </c>
      <c r="L756" s="27">
        <f t="shared" si="823"/>
        <v>-1.1135751066848554E-2</v>
      </c>
      <c r="M756" s="27">
        <f t="shared" si="823"/>
        <v>-4.0696391761097711E-2</v>
      </c>
      <c r="N756" s="1760">
        <f t="shared" si="823"/>
        <v>0</v>
      </c>
      <c r="O756" s="326">
        <f t="shared" si="823"/>
        <v>0</v>
      </c>
      <c r="P756" s="27">
        <f t="shared" si="823"/>
        <v>-3.1808634946715441E-4</v>
      </c>
      <c r="Q756" s="27">
        <f t="shared" si="823"/>
        <v>-9.4840111465731899E-4</v>
      </c>
      <c r="R756" s="27">
        <f t="shared" si="823"/>
        <v>1.625351524404595E-2</v>
      </c>
      <c r="S756" s="313">
        <f t="shared" si="823"/>
        <v>2.4091153881449388</v>
      </c>
      <c r="T756" s="439">
        <f t="shared" si="823"/>
        <v>4.7742286916942849</v>
      </c>
      <c r="U756" s="439">
        <f t="shared" si="823"/>
        <v>4.8875920028525712</v>
      </c>
      <c r="V756" s="439">
        <f t="shared" si="823"/>
        <v>5.054578373982535</v>
      </c>
      <c r="W756" s="439">
        <f t="shared" si="823"/>
        <v>4.9118654131498305</v>
      </c>
      <c r="X756" s="440">
        <f t="shared" si="823"/>
        <v>4.7647656053282157</v>
      </c>
      <c r="Y756" s="443">
        <f t="shared" si="823"/>
        <v>4.7083444055124435</v>
      </c>
      <c r="Z756" s="439">
        <f t="shared" si="823"/>
        <v>4.6017325672763638</v>
      </c>
      <c r="AA756" s="439">
        <f t="shared" si="823"/>
        <v>4.4689022295728646</v>
      </c>
      <c r="AB756" s="439">
        <f t="shared" si="823"/>
        <v>4.5433891458904414</v>
      </c>
      <c r="AC756" s="439">
        <f t="shared" si="823"/>
        <v>4.9184584293322686</v>
      </c>
      <c r="AD756" s="440">
        <f t="shared" si="823"/>
        <v>3.6947054040456337</v>
      </c>
      <c r="AE756" s="443">
        <f t="shared" si="823"/>
        <v>3.8199848874077809</v>
      </c>
      <c r="AF756" s="439">
        <f t="shared" si="823"/>
        <v>3.5217523099006831</v>
      </c>
      <c r="AG756" s="439">
        <f t="shared" si="823"/>
        <v>3.2583949837607915</v>
      </c>
      <c r="AH756" s="439">
        <f t="shared" si="823"/>
        <v>3.1392663061248296</v>
      </c>
      <c r="AI756" s="440">
        <f t="shared" si="823"/>
        <v>3.0126372957367828</v>
      </c>
      <c r="AJ756" s="443">
        <f t="shared" si="823"/>
        <v>4.2833218664314696</v>
      </c>
      <c r="AK756" s="439">
        <f t="shared" si="823"/>
        <v>4.1207318141887752</v>
      </c>
      <c r="AL756" s="439">
        <f t="shared" si="823"/>
        <v>3.9581417619460808</v>
      </c>
      <c r="AM756" s="439">
        <f t="shared" si="823"/>
        <v>3.7955517097033864</v>
      </c>
      <c r="AN756" s="440">
        <f t="shared" si="823"/>
        <v>3.632961657460692</v>
      </c>
    </row>
    <row r="757" spans="1:40" outlineLevel="2">
      <c r="A757" s="882">
        <f>ROW()</f>
        <v>757</v>
      </c>
      <c r="B757" s="453"/>
      <c r="D757" s="452" t="s">
        <v>27</v>
      </c>
      <c r="H757" s="458"/>
      <c r="I757" s="458"/>
      <c r="J757" s="326">
        <f t="shared" ref="J757:AN757" si="824">J649+J667+J685+J703+J721+J739</f>
        <v>-2.5126576381919508E-3</v>
      </c>
      <c r="K757" s="27">
        <f t="shared" si="824"/>
        <v>9.6169556491974437E-2</v>
      </c>
      <c r="L757" s="27">
        <f t="shared" si="824"/>
        <v>8.3655256009387821E-2</v>
      </c>
      <c r="M757" s="27">
        <f t="shared" si="824"/>
        <v>6.6176695659041315E-2</v>
      </c>
      <c r="N757" s="27">
        <f t="shared" si="824"/>
        <v>4.3758091342728858E-2</v>
      </c>
      <c r="O757" s="326">
        <f t="shared" si="824"/>
        <v>4.1102893339283901E-2</v>
      </c>
      <c r="P757" s="27">
        <f t="shared" si="824"/>
        <v>3.7909452051349199E-2</v>
      </c>
      <c r="Q757" s="27">
        <f t="shared" si="824"/>
        <v>9.4451261548735607E-2</v>
      </c>
      <c r="R757" s="27">
        <f t="shared" si="824"/>
        <v>0.2587484474582239</v>
      </c>
      <c r="S757" s="313">
        <f t="shared" si="824"/>
        <v>0.5171345903043445</v>
      </c>
      <c r="T757" s="439">
        <f t="shared" si="824"/>
        <v>0.66072743167111492</v>
      </c>
      <c r="U757" s="439">
        <f t="shared" si="824"/>
        <v>2.1383273318201526</v>
      </c>
      <c r="V757" s="439">
        <f t="shared" si="824"/>
        <v>3.0376686474499666</v>
      </c>
      <c r="W757" s="439">
        <f t="shared" si="824"/>
        <v>8.3941589413515167</v>
      </c>
      <c r="X757" s="440">
        <f t="shared" si="824"/>
        <v>20.334591938301106</v>
      </c>
      <c r="Y757" s="443">
        <f t="shared" si="824"/>
        <v>20.270243212639436</v>
      </c>
      <c r="Z757" s="439">
        <f t="shared" si="824"/>
        <v>20.274552391089781</v>
      </c>
      <c r="AA757" s="439">
        <f t="shared" si="824"/>
        <v>20.161645007083919</v>
      </c>
      <c r="AB757" s="439">
        <f t="shared" si="824"/>
        <v>20.918322148504764</v>
      </c>
      <c r="AC757" s="439">
        <f t="shared" si="824"/>
        <v>31.087805901702893</v>
      </c>
      <c r="AD757" s="440">
        <f t="shared" si="824"/>
        <v>31.773654781587197</v>
      </c>
      <c r="AE757" s="443">
        <f t="shared" si="824"/>
        <v>32.21822772256963</v>
      </c>
      <c r="AF757" s="439">
        <f t="shared" si="824"/>
        <v>31.546639464388758</v>
      </c>
      <c r="AG757" s="439">
        <f t="shared" si="824"/>
        <v>30.910218607546895</v>
      </c>
      <c r="AH757" s="439">
        <f t="shared" si="824"/>
        <v>30.550864041580009</v>
      </c>
      <c r="AI757" s="440">
        <f t="shared" si="824"/>
        <v>29.802909804759114</v>
      </c>
      <c r="AJ757" s="443">
        <f t="shared" si="824"/>
        <v>30.588390069376374</v>
      </c>
      <c r="AK757" s="439">
        <f t="shared" si="824"/>
        <v>33.079851702547536</v>
      </c>
      <c r="AL757" s="439">
        <f t="shared" si="824"/>
        <v>32.455441859695561</v>
      </c>
      <c r="AM757" s="439">
        <f t="shared" si="824"/>
        <v>31.801468342783178</v>
      </c>
      <c r="AN757" s="440">
        <f t="shared" si="824"/>
        <v>31.166566159260231</v>
      </c>
    </row>
    <row r="758" spans="1:40" outlineLevel="2">
      <c r="A758" s="882">
        <f>ROW()</f>
        <v>758</v>
      </c>
      <c r="B758" s="453"/>
      <c r="D758" s="452" t="s">
        <v>34</v>
      </c>
      <c r="H758" s="458"/>
      <c r="I758" s="458"/>
      <c r="J758" s="326">
        <f t="shared" ref="J758:AN758" si="825">J650+J668+J686+J704+J722+J740</f>
        <v>21.726293291748437</v>
      </c>
      <c r="K758" s="27">
        <f t="shared" si="825"/>
        <v>38.11649819939106</v>
      </c>
      <c r="L758" s="27">
        <f t="shared" si="825"/>
        <v>68.095409384918213</v>
      </c>
      <c r="M758" s="27">
        <f t="shared" si="825"/>
        <v>95.766081397943637</v>
      </c>
      <c r="N758" s="27">
        <f t="shared" si="825"/>
        <v>119.63263457690417</v>
      </c>
      <c r="O758" s="326">
        <f t="shared" si="825"/>
        <v>141.22964663390829</v>
      </c>
      <c r="P758" s="27">
        <f t="shared" si="825"/>
        <v>166.27267793764403</v>
      </c>
      <c r="Q758" s="27">
        <f t="shared" si="825"/>
        <v>186.44481988254327</v>
      </c>
      <c r="R758" s="27">
        <f t="shared" si="825"/>
        <v>203.14255166416717</v>
      </c>
      <c r="S758" s="313">
        <f t="shared" si="825"/>
        <v>220.63641998900783</v>
      </c>
      <c r="T758" s="439">
        <f t="shared" si="825"/>
        <v>227.56219501585468</v>
      </c>
      <c r="U758" s="439">
        <f t="shared" si="825"/>
        <v>243.12420364513571</v>
      </c>
      <c r="V758" s="439">
        <f t="shared" si="825"/>
        <v>254.56858095781166</v>
      </c>
      <c r="W758" s="439">
        <f t="shared" si="825"/>
        <v>267.58676529371178</v>
      </c>
      <c r="X758" s="440">
        <f t="shared" si="825"/>
        <v>291.01174955549152</v>
      </c>
      <c r="Y758" s="443">
        <f t="shared" si="825"/>
        <v>304.2306783415882</v>
      </c>
      <c r="Z758" s="439">
        <f t="shared" si="825"/>
        <v>322.72974590180689</v>
      </c>
      <c r="AA758" s="439">
        <f t="shared" si="825"/>
        <v>339.93046029439489</v>
      </c>
      <c r="AB758" s="439">
        <f t="shared" si="825"/>
        <v>353.41635073563344</v>
      </c>
      <c r="AC758" s="439">
        <f t="shared" si="825"/>
        <v>363.14526337574227</v>
      </c>
      <c r="AD758" s="440">
        <f t="shared" si="825"/>
        <v>373.82580310134733</v>
      </c>
      <c r="AE758" s="443">
        <f t="shared" si="825"/>
        <v>375.52263433427186</v>
      </c>
      <c r="AF758" s="439">
        <f t="shared" si="825"/>
        <v>378.53318402737824</v>
      </c>
      <c r="AG758" s="439">
        <f t="shared" si="825"/>
        <v>380.12258670289373</v>
      </c>
      <c r="AH758" s="439">
        <f t="shared" si="825"/>
        <v>382.73767400088354</v>
      </c>
      <c r="AI758" s="440">
        <f t="shared" si="825"/>
        <v>381.578681210318</v>
      </c>
      <c r="AJ758" s="443">
        <f t="shared" si="825"/>
        <v>386.35152037050153</v>
      </c>
      <c r="AK758" s="439">
        <f t="shared" si="825"/>
        <v>392.76350838015179</v>
      </c>
      <c r="AL758" s="439">
        <f t="shared" si="825"/>
        <v>399.6141362143872</v>
      </c>
      <c r="AM758" s="439">
        <f t="shared" si="825"/>
        <v>407.64320964392766</v>
      </c>
      <c r="AN758" s="440">
        <f t="shared" si="825"/>
        <v>415.57148716261491</v>
      </c>
    </row>
    <row r="759" spans="1:40" outlineLevel="2">
      <c r="A759" s="882">
        <f>ROW()</f>
        <v>759</v>
      </c>
      <c r="B759" s="453"/>
      <c r="D759" s="452" t="s">
        <v>35</v>
      </c>
      <c r="H759" s="458"/>
      <c r="I759" s="458"/>
      <c r="J759" s="326">
        <f t="shared" ref="J759:AN759" si="826">J651+J669+J687+J705+J723+J741</f>
        <v>0.8927220876132822</v>
      </c>
      <c r="K759" s="27">
        <f t="shared" si="826"/>
        <v>-0.75781869360927301</v>
      </c>
      <c r="L759" s="27">
        <f t="shared" si="826"/>
        <v>-3.2276013835251662</v>
      </c>
      <c r="M759" s="27">
        <f t="shared" si="826"/>
        <v>-5.8217854698810063</v>
      </c>
      <c r="N759" s="1760">
        <f t="shared" si="826"/>
        <v>0</v>
      </c>
      <c r="O759" s="326">
        <f t="shared" si="826"/>
        <v>0</v>
      </c>
      <c r="P759" s="27">
        <f t="shared" si="826"/>
        <v>-6.2547121528021637E-16</v>
      </c>
      <c r="Q759" s="27">
        <f t="shared" si="826"/>
        <v>-6.2547121528021637E-16</v>
      </c>
      <c r="R759" s="27">
        <f t="shared" si="826"/>
        <v>-6.2547121528021637E-16</v>
      </c>
      <c r="S759" s="313">
        <f t="shared" si="826"/>
        <v>0</v>
      </c>
      <c r="T759" s="439">
        <f t="shared" si="826"/>
        <v>5.1278474836349105E-15</v>
      </c>
      <c r="U759" s="439">
        <f t="shared" si="826"/>
        <v>0.94210946165568399</v>
      </c>
      <c r="V759" s="439">
        <f t="shared" si="826"/>
        <v>2.3951104201835851</v>
      </c>
      <c r="W759" s="439">
        <f t="shared" si="826"/>
        <v>7.5736594546769167</v>
      </c>
      <c r="X759" s="440">
        <f t="shared" si="826"/>
        <v>14.046870583549861</v>
      </c>
      <c r="Y759" s="443">
        <f t="shared" si="826"/>
        <v>13.711682418284679</v>
      </c>
      <c r="Z759" s="439">
        <f t="shared" si="826"/>
        <v>13.597099846869057</v>
      </c>
      <c r="AA759" s="439">
        <f t="shared" si="826"/>
        <v>12.85611022369565</v>
      </c>
      <c r="AB759" s="439">
        <f t="shared" si="826"/>
        <v>12.153600093972235</v>
      </c>
      <c r="AC759" s="439">
        <f t="shared" si="826"/>
        <v>11.928463147079212</v>
      </c>
      <c r="AD759" s="440">
        <f t="shared" si="826"/>
        <v>10.404299051365516</v>
      </c>
      <c r="AE759" s="443">
        <f t="shared" si="826"/>
        <v>9.2788702724376453</v>
      </c>
      <c r="AF759" s="439">
        <f t="shared" si="826"/>
        <v>7.9183179088043332</v>
      </c>
      <c r="AG759" s="439">
        <f t="shared" si="826"/>
        <v>6.6737613540094367</v>
      </c>
      <c r="AH759" s="439">
        <f t="shared" si="826"/>
        <v>5.4878261066858727</v>
      </c>
      <c r="AI759" s="440">
        <f t="shared" si="826"/>
        <v>5.348319580662567</v>
      </c>
      <c r="AJ759" s="443">
        <f t="shared" si="826"/>
        <v>5.3457952992859274</v>
      </c>
      <c r="AK759" s="439">
        <f t="shared" si="826"/>
        <v>5.2631074655519434</v>
      </c>
      <c r="AL759" s="439">
        <f t="shared" si="826"/>
        <v>5.1564138779970881</v>
      </c>
      <c r="AM759" s="439">
        <f t="shared" si="826"/>
        <v>5.0720757799227787</v>
      </c>
      <c r="AN759" s="440">
        <f t="shared" si="826"/>
        <v>5.0896477223630665</v>
      </c>
    </row>
    <row r="760" spans="1:40" outlineLevel="2">
      <c r="A760" s="882">
        <f>ROW()</f>
        <v>760</v>
      </c>
      <c r="B760" s="453"/>
      <c r="D760" s="452" t="s">
        <v>302</v>
      </c>
      <c r="H760" s="458"/>
      <c r="I760" s="458"/>
      <c r="J760" s="326">
        <f t="shared" ref="J760:AN760" si="827">J652+J670+J688+J706+J724+J742</f>
        <v>0</v>
      </c>
      <c r="K760" s="27">
        <f t="shared" si="827"/>
        <v>0</v>
      </c>
      <c r="L760" s="27">
        <f t="shared" si="827"/>
        <v>0</v>
      </c>
      <c r="M760" s="27">
        <f t="shared" si="827"/>
        <v>0</v>
      </c>
      <c r="N760" s="27">
        <f t="shared" si="827"/>
        <v>0</v>
      </c>
      <c r="O760" s="326">
        <f t="shared" si="827"/>
        <v>0</v>
      </c>
      <c r="P760" s="27">
        <f t="shared" si="827"/>
        <v>0</v>
      </c>
      <c r="Q760" s="27">
        <f t="shared" si="827"/>
        <v>0</v>
      </c>
      <c r="R760" s="27">
        <f t="shared" si="827"/>
        <v>0</v>
      </c>
      <c r="S760" s="313">
        <f t="shared" si="827"/>
        <v>0</v>
      </c>
      <c r="T760" s="439">
        <f t="shared" si="827"/>
        <v>0</v>
      </c>
      <c r="U760" s="439">
        <f t="shared" si="827"/>
        <v>0</v>
      </c>
      <c r="V760" s="439">
        <f t="shared" si="827"/>
        <v>0</v>
      </c>
      <c r="W760" s="439">
        <f t="shared" si="827"/>
        <v>0</v>
      </c>
      <c r="X760" s="440">
        <f t="shared" si="827"/>
        <v>0</v>
      </c>
      <c r="Y760" s="443">
        <f t="shared" si="827"/>
        <v>1.809195340112115</v>
      </c>
      <c r="Z760" s="439">
        <f t="shared" si="827"/>
        <v>2.9602149655001431</v>
      </c>
      <c r="AA760" s="439">
        <f t="shared" si="827"/>
        <v>4.4219452777502806</v>
      </c>
      <c r="AB760" s="439">
        <f t="shared" si="827"/>
        <v>5.3213283223891841</v>
      </c>
      <c r="AC760" s="439">
        <f t="shared" si="827"/>
        <v>7.0601002738109813</v>
      </c>
      <c r="AD760" s="440">
        <f t="shared" si="827"/>
        <v>6.8413552899992434</v>
      </c>
      <c r="AE760" s="443">
        <f t="shared" si="827"/>
        <v>9.6562454003625788</v>
      </c>
      <c r="AF760" s="439">
        <f t="shared" si="827"/>
        <v>10.144434811738972</v>
      </c>
      <c r="AG760" s="439">
        <f t="shared" si="827"/>
        <v>9.3196518301726599</v>
      </c>
      <c r="AH760" s="439">
        <f t="shared" si="827"/>
        <v>8.2088812541515388</v>
      </c>
      <c r="AI760" s="440">
        <f t="shared" si="827"/>
        <v>8.5360141125923459</v>
      </c>
      <c r="AJ760" s="443">
        <f t="shared" si="827"/>
        <v>10.420405182148809</v>
      </c>
      <c r="AK760" s="439">
        <f t="shared" si="827"/>
        <v>10.847833505161407</v>
      </c>
      <c r="AL760" s="439">
        <f t="shared" si="827"/>
        <v>10.45884539811134</v>
      </c>
      <c r="AM760" s="439">
        <f t="shared" si="827"/>
        <v>11.113239877582352</v>
      </c>
      <c r="AN760" s="440">
        <f t="shared" si="827"/>
        <v>12.197051603956355</v>
      </c>
    </row>
    <row r="761" spans="1:40" outlineLevel="2">
      <c r="A761" s="882">
        <f>ROW()</f>
        <v>761</v>
      </c>
      <c r="B761" s="453"/>
      <c r="D761" s="452" t="s">
        <v>36</v>
      </c>
      <c r="H761" s="458"/>
      <c r="I761" s="458"/>
      <c r="J761" s="326">
        <f t="shared" ref="J761:AN761" si="828">J653+J671+J689+J707+J725+J743</f>
        <v>5.9481067960211353</v>
      </c>
      <c r="K761" s="27">
        <f t="shared" si="828"/>
        <v>7.0669522995417333</v>
      </c>
      <c r="L761" s="27">
        <f t="shared" si="828"/>
        <v>7.697460510568936</v>
      </c>
      <c r="M761" s="27">
        <f t="shared" si="828"/>
        <v>8.2789716803272704</v>
      </c>
      <c r="N761" s="27">
        <f t="shared" si="828"/>
        <v>9.9261731718104294</v>
      </c>
      <c r="O761" s="326">
        <f t="shared" si="828"/>
        <v>8.542450052107359</v>
      </c>
      <c r="P761" s="27">
        <f t="shared" si="828"/>
        <v>5.4583968883919347</v>
      </c>
      <c r="Q761" s="27">
        <f t="shared" si="828"/>
        <v>1.4204060558641931</v>
      </c>
      <c r="R761" s="27">
        <f t="shared" si="828"/>
        <v>0.33764961819697525</v>
      </c>
      <c r="S761" s="313">
        <f t="shared" si="828"/>
        <v>5.3172746740507346</v>
      </c>
      <c r="T761" s="439">
        <f t="shared" si="828"/>
        <v>7.1485605565373254</v>
      </c>
      <c r="U761" s="439">
        <f t="shared" si="828"/>
        <v>10.617407297897875</v>
      </c>
      <c r="V761" s="439">
        <f t="shared" si="828"/>
        <v>11.412805578376391</v>
      </c>
      <c r="W761" s="439">
        <f t="shared" si="828"/>
        <v>13.707046928717681</v>
      </c>
      <c r="X761" s="440">
        <f t="shared" si="828"/>
        <v>12.350942437465367</v>
      </c>
      <c r="Y761" s="443">
        <f t="shared" si="828"/>
        <v>17.570656958343974</v>
      </c>
      <c r="Z761" s="439">
        <f t="shared" si="828"/>
        <v>16.561763290285928</v>
      </c>
      <c r="AA761" s="439">
        <f t="shared" si="828"/>
        <v>21.591395789813753</v>
      </c>
      <c r="AB761" s="439">
        <f t="shared" si="828"/>
        <v>24.1318864829707</v>
      </c>
      <c r="AC761" s="439">
        <f t="shared" si="828"/>
        <v>19.596107442493441</v>
      </c>
      <c r="AD761" s="440">
        <f t="shared" si="828"/>
        <v>13.121377947750128</v>
      </c>
      <c r="AE761" s="443">
        <f t="shared" si="828"/>
        <v>13.075130990071443</v>
      </c>
      <c r="AF761" s="439">
        <f t="shared" si="828"/>
        <v>13.00813481189938</v>
      </c>
      <c r="AG761" s="439">
        <f t="shared" si="828"/>
        <v>13.428776985645937</v>
      </c>
      <c r="AH761" s="439">
        <f t="shared" si="828"/>
        <v>14.388748294525929</v>
      </c>
      <c r="AI761" s="440">
        <f t="shared" si="828"/>
        <v>12.753560711265589</v>
      </c>
      <c r="AJ761" s="443">
        <f t="shared" si="828"/>
        <v>29.983320416539875</v>
      </c>
      <c r="AK761" s="439">
        <f t="shared" si="828"/>
        <v>46.226120937122985</v>
      </c>
      <c r="AL761" s="439">
        <f t="shared" si="828"/>
        <v>41.940403827441536</v>
      </c>
      <c r="AM761" s="439">
        <f t="shared" si="828"/>
        <v>33.417012804851026</v>
      </c>
      <c r="AN761" s="440">
        <f t="shared" si="828"/>
        <v>23.126956281770227</v>
      </c>
    </row>
    <row r="762" spans="1:40" outlineLevel="2">
      <c r="A762" s="882">
        <f>ROW()</f>
        <v>762</v>
      </c>
      <c r="B762" s="453"/>
      <c r="D762" s="452" t="s">
        <v>583</v>
      </c>
      <c r="H762" s="458"/>
      <c r="I762" s="458"/>
      <c r="J762" s="326">
        <f t="shared" ref="J762:AN762" si="829">J654+J672+J690+J708+J726+J744</f>
        <v>0</v>
      </c>
      <c r="K762" s="27">
        <f t="shared" si="829"/>
        <v>0</v>
      </c>
      <c r="L762" s="27">
        <f t="shared" si="829"/>
        <v>0</v>
      </c>
      <c r="M762" s="27">
        <f t="shared" si="829"/>
        <v>0</v>
      </c>
      <c r="N762" s="27">
        <f t="shared" si="829"/>
        <v>0</v>
      </c>
      <c r="O762" s="326">
        <f t="shared" si="829"/>
        <v>0</v>
      </c>
      <c r="P762" s="27">
        <f t="shared" si="829"/>
        <v>0</v>
      </c>
      <c r="Q762" s="27">
        <f t="shared" si="829"/>
        <v>0</v>
      </c>
      <c r="R762" s="27">
        <f t="shared" si="829"/>
        <v>0</v>
      </c>
      <c r="S762" s="313">
        <f t="shared" si="829"/>
        <v>0</v>
      </c>
      <c r="T762" s="439">
        <f t="shared" si="829"/>
        <v>0</v>
      </c>
      <c r="U762" s="439">
        <f t="shared" si="829"/>
        <v>0</v>
      </c>
      <c r="V762" s="439">
        <f t="shared" si="829"/>
        <v>0</v>
      </c>
      <c r="W762" s="439">
        <f t="shared" si="829"/>
        <v>0</v>
      </c>
      <c r="X762" s="440">
        <f t="shared" si="829"/>
        <v>0</v>
      </c>
      <c r="Y762" s="443">
        <f t="shared" si="829"/>
        <v>0</v>
      </c>
      <c r="Z762" s="439">
        <f t="shared" si="829"/>
        <v>0</v>
      </c>
      <c r="AA762" s="439">
        <f t="shared" si="829"/>
        <v>0</v>
      </c>
      <c r="AB762" s="439">
        <f t="shared" si="829"/>
        <v>0</v>
      </c>
      <c r="AC762" s="439">
        <f t="shared" si="829"/>
        <v>0.94950524895473587</v>
      </c>
      <c r="AD762" s="440">
        <f t="shared" si="829"/>
        <v>2.0424834812961037</v>
      </c>
      <c r="AE762" s="443">
        <f t="shared" si="829"/>
        <v>2.6815018780470639</v>
      </c>
      <c r="AF762" s="439">
        <f t="shared" si="829"/>
        <v>3.4293423816105273</v>
      </c>
      <c r="AG762" s="439">
        <f t="shared" si="829"/>
        <v>3.7921553509728394</v>
      </c>
      <c r="AH762" s="439">
        <f t="shared" si="829"/>
        <v>3.8140723583796166</v>
      </c>
      <c r="AI762" s="440">
        <f t="shared" si="829"/>
        <v>3.4265244723915695</v>
      </c>
      <c r="AJ762" s="443">
        <f t="shared" si="829"/>
        <v>3.9882046572465804</v>
      </c>
      <c r="AK762" s="439">
        <f t="shared" si="829"/>
        <v>6.3810546328236484</v>
      </c>
      <c r="AL762" s="439">
        <f t="shared" si="829"/>
        <v>7.0688829274760074</v>
      </c>
      <c r="AM762" s="439">
        <f t="shared" si="829"/>
        <v>7.5322195377819838</v>
      </c>
      <c r="AN762" s="440">
        <f t="shared" si="829"/>
        <v>7.9719115288980698</v>
      </c>
    </row>
    <row r="763" spans="1:40" outlineLevel="2">
      <c r="A763" s="882">
        <f>ROW()</f>
        <v>763</v>
      </c>
      <c r="B763" s="453"/>
      <c r="D763" s="452" t="s">
        <v>81</v>
      </c>
      <c r="H763" s="458"/>
      <c r="I763" s="458"/>
      <c r="J763" s="326">
        <f t="shared" ref="J763:AN763" si="830">J655+J673+J691+J709+J727+J745</f>
        <v>2.0301247106016145E-4</v>
      </c>
      <c r="K763" s="27">
        <f t="shared" si="830"/>
        <v>7.6856931898394007E-3</v>
      </c>
      <c r="L763" s="27">
        <f t="shared" si="830"/>
        <v>3.0059502612202262</v>
      </c>
      <c r="M763" s="27">
        <f t="shared" si="830"/>
        <v>8.2433201729821413</v>
      </c>
      <c r="N763" s="27">
        <f t="shared" si="830"/>
        <v>19.933664196261038</v>
      </c>
      <c r="O763" s="326">
        <f t="shared" si="830"/>
        <v>15.946931357008831</v>
      </c>
      <c r="P763" s="27">
        <f t="shared" si="830"/>
        <v>11.960198517756623</v>
      </c>
      <c r="Q763" s="27">
        <f t="shared" si="830"/>
        <v>7.9734656785044162</v>
      </c>
      <c r="R763" s="27">
        <f t="shared" si="830"/>
        <v>3.986732839252209</v>
      </c>
      <c r="S763" s="313">
        <f t="shared" si="830"/>
        <v>2.2232649748987754E-15</v>
      </c>
      <c r="T763" s="439">
        <f t="shared" si="830"/>
        <v>2.2232649748987754E-15</v>
      </c>
      <c r="U763" s="439">
        <f t="shared" si="830"/>
        <v>2.2232649748987754E-15</v>
      </c>
      <c r="V763" s="439">
        <f t="shared" si="830"/>
        <v>2.2232649748987754E-15</v>
      </c>
      <c r="W763" s="439">
        <f t="shared" si="830"/>
        <v>2.2232649748987754E-15</v>
      </c>
      <c r="X763" s="440">
        <f t="shared" si="830"/>
        <v>2.2232649748987754E-15</v>
      </c>
      <c r="Y763" s="443">
        <f t="shared" si="830"/>
        <v>2.2232649748987754E-15</v>
      </c>
      <c r="Z763" s="439">
        <f t="shared" si="830"/>
        <v>2.2232649748987754E-15</v>
      </c>
      <c r="AA763" s="439">
        <f t="shared" si="830"/>
        <v>2.2232649748987754E-15</v>
      </c>
      <c r="AB763" s="439">
        <f t="shared" si="830"/>
        <v>2.2232649748987754E-15</v>
      </c>
      <c r="AC763" s="439">
        <f t="shared" si="830"/>
        <v>2.2232649748987754E-15</v>
      </c>
      <c r="AD763" s="440">
        <f t="shared" si="830"/>
        <v>2.2232649748987754E-15</v>
      </c>
      <c r="AE763" s="443">
        <f t="shared" si="830"/>
        <v>2.2232649748987754E-15</v>
      </c>
      <c r="AF763" s="439">
        <f t="shared" si="830"/>
        <v>2.2232649748987754E-15</v>
      </c>
      <c r="AG763" s="439">
        <f t="shared" si="830"/>
        <v>2.2232649748987754E-15</v>
      </c>
      <c r="AH763" s="439">
        <f t="shared" si="830"/>
        <v>2.2232649748987754E-15</v>
      </c>
      <c r="AI763" s="440">
        <f t="shared" si="830"/>
        <v>2.2232649748987754E-15</v>
      </c>
      <c r="AJ763" s="443">
        <f t="shared" si="830"/>
        <v>1.1130283977464628E-15</v>
      </c>
      <c r="AK763" s="439">
        <f t="shared" si="830"/>
        <v>1.1130283977464628E-15</v>
      </c>
      <c r="AL763" s="439">
        <f t="shared" si="830"/>
        <v>1.1130283977464628E-15</v>
      </c>
      <c r="AM763" s="439">
        <f t="shared" si="830"/>
        <v>1.1130283977464628E-15</v>
      </c>
      <c r="AN763" s="440">
        <f t="shared" si="830"/>
        <v>1.1130283977464628E-15</v>
      </c>
    </row>
    <row r="764" spans="1:40" outlineLevel="2">
      <c r="A764" s="882">
        <f>ROW()</f>
        <v>764</v>
      </c>
      <c r="B764" s="453"/>
      <c r="D764" s="452" t="s">
        <v>28</v>
      </c>
      <c r="H764" s="458"/>
      <c r="I764" s="458"/>
      <c r="J764" s="326">
        <f t="shared" ref="J764:AN764" si="831">J656+J674+J692+J710+J728+J746</f>
        <v>0.44676715078364304</v>
      </c>
      <c r="K764" s="27">
        <f t="shared" si="831"/>
        <v>0.77820910845504776</v>
      </c>
      <c r="L764" s="27">
        <f t="shared" si="831"/>
        <v>0.77820910845504776</v>
      </c>
      <c r="M764" s="27">
        <f t="shared" si="831"/>
        <v>0.77820910845504776</v>
      </c>
      <c r="N764" s="27">
        <f t="shared" si="831"/>
        <v>0.77820910845504776</v>
      </c>
      <c r="O764" s="326">
        <f t="shared" si="831"/>
        <v>0.77820910845504776</v>
      </c>
      <c r="P764" s="27">
        <f t="shared" si="831"/>
        <v>0.77820910845504776</v>
      </c>
      <c r="Q764" s="27">
        <f t="shared" si="831"/>
        <v>0.77820910845504776</v>
      </c>
      <c r="R764" s="27">
        <f t="shared" si="831"/>
        <v>0.77820910845504776</v>
      </c>
      <c r="S764" s="313">
        <f t="shared" si="831"/>
        <v>0.77820910845504776</v>
      </c>
      <c r="T764" s="439">
        <f t="shared" si="831"/>
        <v>0.77820910845504776</v>
      </c>
      <c r="U764" s="439">
        <f t="shared" si="831"/>
        <v>0.77820910845504776</v>
      </c>
      <c r="V764" s="439">
        <f t="shared" si="831"/>
        <v>0.77820910845504776</v>
      </c>
      <c r="W764" s="439">
        <f t="shared" si="831"/>
        <v>0.77820910845504776</v>
      </c>
      <c r="X764" s="440">
        <f t="shared" si="831"/>
        <v>0.77820910845504776</v>
      </c>
      <c r="Y764" s="443">
        <f t="shared" si="831"/>
        <v>0.77820910845504776</v>
      </c>
      <c r="Z764" s="439">
        <f t="shared" si="831"/>
        <v>1.8077478538425016</v>
      </c>
      <c r="AA764" s="439">
        <f t="shared" si="831"/>
        <v>4.5932732464606829</v>
      </c>
      <c r="AB764" s="439">
        <f t="shared" si="831"/>
        <v>5.0899636767729044</v>
      </c>
      <c r="AC764" s="439">
        <f t="shared" si="831"/>
        <v>5.0979643409183906</v>
      </c>
      <c r="AD764" s="440">
        <f t="shared" si="831"/>
        <v>7.4969226447393176</v>
      </c>
      <c r="AE764" s="443">
        <f t="shared" si="831"/>
        <v>7.4969226447393176</v>
      </c>
      <c r="AF764" s="439">
        <f t="shared" si="831"/>
        <v>7.4969226447393176</v>
      </c>
      <c r="AG764" s="439">
        <f t="shared" si="831"/>
        <v>7.4969226447393176</v>
      </c>
      <c r="AH764" s="439">
        <f t="shared" si="831"/>
        <v>7.4969226447393176</v>
      </c>
      <c r="AI764" s="440">
        <f t="shared" si="831"/>
        <v>7.4969226447393176</v>
      </c>
      <c r="AJ764" s="443">
        <f t="shared" si="831"/>
        <v>7.4969226447393176</v>
      </c>
      <c r="AK764" s="439">
        <f t="shared" si="831"/>
        <v>7.4969226447393176</v>
      </c>
      <c r="AL764" s="439">
        <f t="shared" si="831"/>
        <v>7.4969226447393176</v>
      </c>
      <c r="AM764" s="439">
        <f t="shared" si="831"/>
        <v>7.4969226447393176</v>
      </c>
      <c r="AN764" s="440">
        <f t="shared" si="831"/>
        <v>7.4969226447393176</v>
      </c>
    </row>
    <row r="765" spans="1:40" outlineLevel="2">
      <c r="A765" s="882">
        <f>ROW()</f>
        <v>765</v>
      </c>
      <c r="B765" s="453"/>
      <c r="D765" s="456" t="s">
        <v>443</v>
      </c>
      <c r="E765" s="456"/>
      <c r="F765" s="456"/>
      <c r="G765" s="456"/>
      <c r="H765" s="460"/>
      <c r="I765" s="460"/>
      <c r="J765" s="327">
        <f t="shared" ref="J765:AN765" si="832">J657+J675+J693+J711+J729+J747</f>
        <v>0</v>
      </c>
      <c r="K765" s="30">
        <f t="shared" si="832"/>
        <v>0</v>
      </c>
      <c r="L765" s="30">
        <f t="shared" si="832"/>
        <v>0</v>
      </c>
      <c r="M765" s="30">
        <f t="shared" si="832"/>
        <v>0</v>
      </c>
      <c r="N765" s="30">
        <f t="shared" si="832"/>
        <v>0</v>
      </c>
      <c r="O765" s="327">
        <f t="shared" si="832"/>
        <v>0</v>
      </c>
      <c r="P765" s="30">
        <f t="shared" si="832"/>
        <v>0</v>
      </c>
      <c r="Q765" s="30">
        <f t="shared" si="832"/>
        <v>0</v>
      </c>
      <c r="R765" s="30">
        <f t="shared" si="832"/>
        <v>0</v>
      </c>
      <c r="S765" s="319">
        <f t="shared" si="832"/>
        <v>0</v>
      </c>
      <c r="T765" s="441">
        <f t="shared" si="832"/>
        <v>0</v>
      </c>
      <c r="U765" s="441">
        <f t="shared" si="832"/>
        <v>0</v>
      </c>
      <c r="V765" s="441">
        <f t="shared" si="832"/>
        <v>0</v>
      </c>
      <c r="W765" s="441">
        <f t="shared" si="832"/>
        <v>0</v>
      </c>
      <c r="X765" s="442">
        <f t="shared" si="832"/>
        <v>0</v>
      </c>
      <c r="Y765" s="462">
        <f t="shared" si="832"/>
        <v>0</v>
      </c>
      <c r="Z765" s="441">
        <f t="shared" si="832"/>
        <v>0</v>
      </c>
      <c r="AA765" s="441">
        <f t="shared" si="832"/>
        <v>0</v>
      </c>
      <c r="AB765" s="441">
        <f t="shared" si="832"/>
        <v>0</v>
      </c>
      <c r="AC765" s="441">
        <f t="shared" si="832"/>
        <v>0.33433709981011112</v>
      </c>
      <c r="AD765" s="442">
        <f t="shared" si="832"/>
        <v>1.1243602447556214</v>
      </c>
      <c r="AE765" s="462">
        <f t="shared" si="832"/>
        <v>1.1072462767305384</v>
      </c>
      <c r="AF765" s="441">
        <f t="shared" si="832"/>
        <v>1.0901323087054555</v>
      </c>
      <c r="AG765" s="441">
        <f t="shared" si="832"/>
        <v>1.0730183406803726</v>
      </c>
      <c r="AH765" s="441">
        <f t="shared" si="832"/>
        <v>1.0559043726552897</v>
      </c>
      <c r="AI765" s="442">
        <f t="shared" si="832"/>
        <v>1.0387904046302068</v>
      </c>
      <c r="AJ765" s="462">
        <f t="shared" si="832"/>
        <v>1.021633659356223</v>
      </c>
      <c r="AK765" s="441">
        <f t="shared" si="832"/>
        <v>1.0044769140822392</v>
      </c>
      <c r="AL765" s="441">
        <f t="shared" si="832"/>
        <v>0.98732016880825546</v>
      </c>
      <c r="AM765" s="441">
        <f t="shared" si="832"/>
        <v>0.97016342353427176</v>
      </c>
      <c r="AN765" s="442">
        <f t="shared" si="832"/>
        <v>0.95300667826028806</v>
      </c>
    </row>
    <row r="766" spans="1:40" outlineLevel="2">
      <c r="A766" s="882">
        <f>ROW()</f>
        <v>766</v>
      </c>
      <c r="B766" s="453"/>
      <c r="D766" s="452" t="s">
        <v>24</v>
      </c>
      <c r="H766" s="458"/>
      <c r="I766" s="458"/>
      <c r="J766" s="443">
        <f t="shared" ref="J766:AN766" si="833">SUM(J750:J765)</f>
        <v>44.078833902071814</v>
      </c>
      <c r="K766" s="439">
        <f t="shared" si="833"/>
        <v>71.627222190919781</v>
      </c>
      <c r="L766" s="439">
        <f t="shared" si="833"/>
        <v>109.29452932652666</v>
      </c>
      <c r="M766" s="439">
        <f t="shared" si="833"/>
        <v>150.61462163984717</v>
      </c>
      <c r="N766" s="439">
        <f t="shared" si="833"/>
        <v>208.53124598387728</v>
      </c>
      <c r="O766" s="443">
        <f t="shared" si="833"/>
        <v>236.0532043954363</v>
      </c>
      <c r="P766" s="439">
        <f t="shared" si="833"/>
        <v>269.07801115477054</v>
      </c>
      <c r="Q766" s="439">
        <f t="shared" si="833"/>
        <v>302.11202205149976</v>
      </c>
      <c r="R766" s="439">
        <f t="shared" si="833"/>
        <v>334.10664370126341</v>
      </c>
      <c r="S766" s="440">
        <f t="shared" si="833"/>
        <v>383.62644669370047</v>
      </c>
      <c r="T766" s="439">
        <f t="shared" si="833"/>
        <v>411.99151549572053</v>
      </c>
      <c r="U766" s="439">
        <f t="shared" si="833"/>
        <v>449.00607861092942</v>
      </c>
      <c r="V766" s="439">
        <f t="shared" si="833"/>
        <v>479.46265897224362</v>
      </c>
      <c r="W766" s="439">
        <f t="shared" si="833"/>
        <v>559.03587114761194</v>
      </c>
      <c r="X766" s="440">
        <f t="shared" si="833"/>
        <v>624.07224696957155</v>
      </c>
      <c r="Y766" s="443">
        <f t="shared" si="833"/>
        <v>661.55047758389662</v>
      </c>
      <c r="Z766" s="439">
        <f t="shared" si="833"/>
        <v>718.95598328659321</v>
      </c>
      <c r="AA766" s="439">
        <f t="shared" si="833"/>
        <v>783.46588755944686</v>
      </c>
      <c r="AB766" s="439">
        <f t="shared" si="833"/>
        <v>844.130286202153</v>
      </c>
      <c r="AC766" s="439">
        <f t="shared" si="833"/>
        <v>902.67163268993249</v>
      </c>
      <c r="AD766" s="440">
        <f t="shared" si="833"/>
        <v>936.76306706342712</v>
      </c>
      <c r="AE766" s="443">
        <f t="shared" si="833"/>
        <v>970.60603240655598</v>
      </c>
      <c r="AF766" s="439">
        <f t="shared" si="833"/>
        <v>1005.8780430651639</v>
      </c>
      <c r="AG766" s="439">
        <f t="shared" si="833"/>
        <v>1040.050935233786</v>
      </c>
      <c r="AH766" s="439">
        <f t="shared" si="833"/>
        <v>1070.2091638113782</v>
      </c>
      <c r="AI766" s="440">
        <f t="shared" si="833"/>
        <v>1094.4472983519552</v>
      </c>
      <c r="AJ766" s="443">
        <f t="shared" si="833"/>
        <v>1153.0395568247654</v>
      </c>
      <c r="AK766" s="439">
        <f t="shared" si="833"/>
        <v>1212.23653475789</v>
      </c>
      <c r="AL766" s="439">
        <f t="shared" si="833"/>
        <v>1250.504718309523</v>
      </c>
      <c r="AM766" s="439">
        <f t="shared" si="833"/>
        <v>1283.1107487472443</v>
      </c>
      <c r="AN766" s="440">
        <f t="shared" si="833"/>
        <v>1313.8494827404215</v>
      </c>
    </row>
    <row r="767" spans="1:40">
      <c r="A767" s="882">
        <f>ROW()</f>
        <v>767</v>
      </c>
      <c r="B767" s="453"/>
      <c r="C767" s="761"/>
      <c r="H767" s="458"/>
      <c r="I767" s="458"/>
      <c r="J767" s="459"/>
      <c r="K767" s="458"/>
      <c r="L767" s="458"/>
      <c r="M767" s="458"/>
      <c r="N767" s="458"/>
      <c r="O767" s="459"/>
      <c r="P767" s="458"/>
      <c r="Q767" s="458"/>
      <c r="R767" s="458"/>
      <c r="S767" s="463"/>
      <c r="T767" s="458"/>
      <c r="U767" s="458"/>
      <c r="V767" s="458"/>
      <c r="W767" s="458"/>
      <c r="X767" s="463"/>
      <c r="Y767" s="459"/>
      <c r="Z767" s="458"/>
      <c r="AA767" s="458"/>
      <c r="AB767" s="458"/>
      <c r="AC767" s="458"/>
      <c r="AD767" s="463"/>
      <c r="AE767" s="459"/>
      <c r="AF767" s="458"/>
      <c r="AG767" s="458"/>
      <c r="AH767" s="458"/>
      <c r="AI767" s="463"/>
      <c r="AJ767" s="459"/>
      <c r="AK767" s="458"/>
      <c r="AL767" s="458"/>
      <c r="AM767" s="458"/>
      <c r="AN767" s="463"/>
    </row>
    <row r="768" spans="1:40" outlineLevel="2">
      <c r="A768" s="882">
        <f>ROW()</f>
        <v>768</v>
      </c>
      <c r="B768" s="453"/>
      <c r="C768" s="761" t="s">
        <v>69</v>
      </c>
      <c r="H768" s="458"/>
      <c r="I768" s="458"/>
      <c r="J768" s="459"/>
      <c r="K768" s="458"/>
      <c r="L768" s="458"/>
      <c r="M768" s="458"/>
      <c r="N768" s="458"/>
      <c r="O768" s="459"/>
      <c r="P768" s="458"/>
      <c r="Q768" s="458"/>
      <c r="R768" s="458"/>
      <c r="S768" s="463"/>
      <c r="T768" s="458"/>
      <c r="U768" s="458"/>
      <c r="V768" s="458"/>
      <c r="W768" s="458"/>
      <c r="X768" s="463"/>
      <c r="Y768" s="459"/>
      <c r="Z768" s="458"/>
      <c r="AA768" s="458"/>
      <c r="AB768" s="458"/>
      <c r="AC768" s="458"/>
      <c r="AD768" s="463"/>
      <c r="AE768" s="459"/>
      <c r="AF768" s="458"/>
      <c r="AG768" s="458"/>
      <c r="AH768" s="458"/>
      <c r="AI768" s="463"/>
      <c r="AJ768" s="459"/>
      <c r="AK768" s="458"/>
      <c r="AL768" s="458"/>
      <c r="AM768" s="458"/>
      <c r="AN768" s="463"/>
    </row>
    <row r="769" spans="1:40" outlineLevel="2">
      <c r="A769" s="882">
        <f>ROW()</f>
        <v>769</v>
      </c>
      <c r="D769" s="4" t="s">
        <v>68</v>
      </c>
      <c r="H769" s="458"/>
      <c r="I769" s="163" t="s">
        <v>392</v>
      </c>
      <c r="J769" s="459"/>
      <c r="K769" s="458"/>
      <c r="L769" s="458"/>
      <c r="M769" s="458"/>
      <c r="N769" s="1759">
        <f>N736+N738+N741</f>
        <v>10.044949870825358</v>
      </c>
      <c r="O769" s="443"/>
      <c r="P769" s="439"/>
      <c r="Q769" s="439"/>
      <c r="R769" s="439"/>
      <c r="S769" s="440">
        <f>S748</f>
        <v>10.058199863878418</v>
      </c>
      <c r="T769" s="458"/>
      <c r="U769" s="458"/>
      <c r="V769" s="458"/>
      <c r="W769" s="458"/>
      <c r="X769" s="440">
        <f>X748</f>
        <v>0</v>
      </c>
      <c r="Y769" s="459"/>
      <c r="Z769" s="458"/>
      <c r="AA769" s="458"/>
      <c r="AB769" s="458"/>
      <c r="AC769" s="458"/>
      <c r="AD769" s="463"/>
      <c r="AE769" s="459"/>
      <c r="AF769" s="458"/>
      <c r="AG769" s="458"/>
      <c r="AH769" s="458"/>
      <c r="AI769" s="463"/>
      <c r="AJ769" s="459"/>
      <c r="AK769" s="458"/>
      <c r="AL769" s="458"/>
      <c r="AM769" s="458"/>
      <c r="AN769" s="463"/>
    </row>
    <row r="770" spans="1:40">
      <c r="A770" s="884" t="str">
        <f>"2000 Capex Account [m$"&amp;Input!$G$43&amp;"]"</f>
        <v>2000 Capex Account [m$31/12/2023]</v>
      </c>
      <c r="B770" s="885"/>
      <c r="C770" s="886"/>
      <c r="D770" s="885"/>
      <c r="E770" s="885"/>
      <c r="F770" s="885"/>
      <c r="G770" s="25"/>
      <c r="H770" s="885"/>
      <c r="I770" s="25"/>
      <c r="J770" s="323"/>
      <c r="K770" s="25"/>
      <c r="L770" s="25"/>
      <c r="M770" s="25"/>
      <c r="N770" s="25"/>
      <c r="O770" s="323"/>
      <c r="P770" s="25"/>
      <c r="Q770" s="25"/>
      <c r="R770" s="25"/>
      <c r="S770" s="318"/>
      <c r="T770" s="25"/>
      <c r="U770" s="25"/>
      <c r="V770" s="25"/>
      <c r="W770" s="25"/>
      <c r="X770" s="318"/>
      <c r="Y770" s="323"/>
      <c r="Z770" s="25"/>
      <c r="AA770" s="25"/>
      <c r="AB770" s="25"/>
      <c r="AC770" s="25"/>
      <c r="AD770" s="318"/>
      <c r="AE770" s="323"/>
      <c r="AF770" s="25"/>
      <c r="AG770" s="25"/>
      <c r="AH770" s="25"/>
      <c r="AI770" s="318"/>
      <c r="AJ770" s="323"/>
      <c r="AK770" s="25"/>
      <c r="AL770" s="25"/>
      <c r="AM770" s="25"/>
      <c r="AN770" s="318"/>
    </row>
    <row r="771" spans="1:40" outlineLevel="1">
      <c r="A771" s="732" t="s">
        <v>26</v>
      </c>
      <c r="B771" s="733"/>
      <c r="C771" s="881"/>
      <c r="D771" s="733"/>
      <c r="E771" s="733"/>
      <c r="F771" s="733"/>
      <c r="G771" s="730"/>
      <c r="H771" s="733"/>
      <c r="I771" s="730"/>
      <c r="J771" s="729"/>
      <c r="K771" s="730"/>
      <c r="L771" s="730"/>
      <c r="M771" s="730"/>
      <c r="N771" s="730"/>
      <c r="O771" s="729"/>
      <c r="P771" s="730"/>
      <c r="Q771" s="730"/>
      <c r="R771" s="730"/>
      <c r="S771" s="731"/>
      <c r="T771" s="730"/>
      <c r="U771" s="730"/>
      <c r="V771" s="730"/>
      <c r="W771" s="730"/>
      <c r="X771" s="731"/>
      <c r="Y771" s="729"/>
      <c r="Z771" s="730"/>
      <c r="AA771" s="730"/>
      <c r="AB771" s="730"/>
      <c r="AC771" s="730"/>
      <c r="AD771" s="731"/>
      <c r="AE771" s="729"/>
      <c r="AF771" s="730"/>
      <c r="AG771" s="730"/>
      <c r="AH771" s="730"/>
      <c r="AI771" s="731"/>
      <c r="AJ771" s="729"/>
      <c r="AK771" s="730"/>
      <c r="AL771" s="730"/>
      <c r="AM771" s="730"/>
      <c r="AN771" s="731"/>
    </row>
    <row r="772" spans="1:40" outlineLevel="2">
      <c r="A772" s="882">
        <f>ROW()</f>
        <v>772</v>
      </c>
      <c r="B772" s="453"/>
      <c r="D772" s="452" t="s">
        <v>300</v>
      </c>
      <c r="H772" s="458"/>
      <c r="I772" s="458"/>
      <c r="J772" s="459"/>
      <c r="K772" s="169">
        <f>Input!$J$58</f>
        <v>120</v>
      </c>
      <c r="L772" s="26">
        <f t="shared" ref="L772:X772" si="834">(K772-K$9)*(K772&gt;L$9)</f>
        <v>119</v>
      </c>
      <c r="M772" s="26">
        <f t="shared" si="834"/>
        <v>118</v>
      </c>
      <c r="N772" s="26">
        <f t="shared" si="834"/>
        <v>117</v>
      </c>
      <c r="O772" s="330">
        <f t="shared" si="834"/>
        <v>116</v>
      </c>
      <c r="P772" s="26">
        <f t="shared" si="834"/>
        <v>115</v>
      </c>
      <c r="Q772" s="26">
        <f t="shared" si="834"/>
        <v>114</v>
      </c>
      <c r="R772" s="26">
        <f t="shared" si="834"/>
        <v>113</v>
      </c>
      <c r="S772" s="311">
        <f t="shared" si="834"/>
        <v>112</v>
      </c>
      <c r="T772" s="26">
        <f t="shared" si="834"/>
        <v>111</v>
      </c>
      <c r="U772" s="26">
        <f t="shared" si="834"/>
        <v>110.5</v>
      </c>
      <c r="V772" s="448">
        <f t="shared" si="834"/>
        <v>109.5</v>
      </c>
      <c r="W772" s="448">
        <f t="shared" si="834"/>
        <v>108.5</v>
      </c>
      <c r="X772" s="449">
        <f t="shared" si="834"/>
        <v>107.5</v>
      </c>
      <c r="Y772" s="342">
        <f>IF(X772=0,0,MAX(Input!Y$58-(Input!J$58-X772)-1,0))</f>
        <v>66.5</v>
      </c>
      <c r="Z772" s="448">
        <f t="shared" ref="Z772:AI772" si="835">(Y772-Y$9)*(Y772&gt;Z$9)</f>
        <v>66</v>
      </c>
      <c r="AA772" s="448">
        <f t="shared" si="835"/>
        <v>65</v>
      </c>
      <c r="AB772" s="448">
        <f t="shared" si="835"/>
        <v>64</v>
      </c>
      <c r="AC772" s="448">
        <f t="shared" si="835"/>
        <v>63</v>
      </c>
      <c r="AD772" s="449">
        <f t="shared" si="835"/>
        <v>62</v>
      </c>
      <c r="AE772" s="464">
        <f t="shared" si="835"/>
        <v>61</v>
      </c>
      <c r="AF772" s="448">
        <f t="shared" si="835"/>
        <v>60</v>
      </c>
      <c r="AG772" s="448">
        <f t="shared" si="835"/>
        <v>59</v>
      </c>
      <c r="AH772" s="448">
        <f t="shared" si="835"/>
        <v>58</v>
      </c>
      <c r="AI772" s="449">
        <f t="shared" si="835"/>
        <v>57</v>
      </c>
      <c r="AJ772" s="464">
        <f t="shared" ref="AJ772:AJ787" si="836">(AI772-AI$9)*(AI772&gt;AJ$9)</f>
        <v>56</v>
      </c>
      <c r="AK772" s="448">
        <f t="shared" ref="AK772:AK787" si="837">(AJ772-AJ$9)*(AJ772&gt;AK$9)</f>
        <v>55</v>
      </c>
      <c r="AL772" s="448">
        <f t="shared" ref="AL772:AL787" si="838">(AK772-AK$9)*(AK772&gt;AL$9)</f>
        <v>54</v>
      </c>
      <c r="AM772" s="448">
        <f t="shared" ref="AM772:AM787" si="839">(AL772-AL$9)*(AL772&gt;AM$9)</f>
        <v>53</v>
      </c>
      <c r="AN772" s="449">
        <f t="shared" ref="AN772:AN787" si="840">(AM772-AM$9)*(AM772&gt;AN$9)</f>
        <v>52</v>
      </c>
    </row>
    <row r="773" spans="1:40" outlineLevel="2">
      <c r="A773" s="882">
        <f>ROW()</f>
        <v>773</v>
      </c>
      <c r="B773" s="453"/>
      <c r="D773" s="452" t="s">
        <v>301</v>
      </c>
      <c r="H773" s="458"/>
      <c r="I773" s="458"/>
      <c r="J773" s="459"/>
      <c r="K773" s="169">
        <f>Input!$J$59</f>
        <v>120</v>
      </c>
      <c r="L773" s="26">
        <f t="shared" ref="L773:X773" si="841">(K773-K$9)*(K773&gt;L$9)</f>
        <v>119</v>
      </c>
      <c r="M773" s="26">
        <f t="shared" si="841"/>
        <v>118</v>
      </c>
      <c r="N773" s="26">
        <f t="shared" si="841"/>
        <v>117</v>
      </c>
      <c r="O773" s="330">
        <f t="shared" si="841"/>
        <v>116</v>
      </c>
      <c r="P773" s="26">
        <f t="shared" si="841"/>
        <v>115</v>
      </c>
      <c r="Q773" s="26">
        <f t="shared" si="841"/>
        <v>114</v>
      </c>
      <c r="R773" s="26">
        <f t="shared" si="841"/>
        <v>113</v>
      </c>
      <c r="S773" s="311">
        <f t="shared" si="841"/>
        <v>112</v>
      </c>
      <c r="T773" s="26">
        <f t="shared" si="841"/>
        <v>111</v>
      </c>
      <c r="U773" s="26">
        <f t="shared" si="841"/>
        <v>110.5</v>
      </c>
      <c r="V773" s="448">
        <f t="shared" si="841"/>
        <v>109.5</v>
      </c>
      <c r="W773" s="448">
        <f t="shared" si="841"/>
        <v>108.5</v>
      </c>
      <c r="X773" s="449">
        <f t="shared" si="841"/>
        <v>107.5</v>
      </c>
      <c r="Y773" s="342">
        <f>IF(X773=0,0,MAX(Input!Y$59-(Input!J$59-X773)-1,0))</f>
        <v>46.5</v>
      </c>
      <c r="Z773" s="448">
        <f t="shared" ref="Z773:AI773" si="842">(Y773-Y$9)*(Y773&gt;Z$9)</f>
        <v>46</v>
      </c>
      <c r="AA773" s="448">
        <f t="shared" si="842"/>
        <v>45</v>
      </c>
      <c r="AB773" s="448">
        <f t="shared" si="842"/>
        <v>44</v>
      </c>
      <c r="AC773" s="448">
        <f t="shared" si="842"/>
        <v>43</v>
      </c>
      <c r="AD773" s="449">
        <f t="shared" si="842"/>
        <v>42</v>
      </c>
      <c r="AE773" s="464">
        <f t="shared" si="842"/>
        <v>41</v>
      </c>
      <c r="AF773" s="448">
        <f t="shared" si="842"/>
        <v>40</v>
      </c>
      <c r="AG773" s="448">
        <f t="shared" si="842"/>
        <v>39</v>
      </c>
      <c r="AH773" s="448">
        <f t="shared" si="842"/>
        <v>38</v>
      </c>
      <c r="AI773" s="449">
        <f t="shared" si="842"/>
        <v>37</v>
      </c>
      <c r="AJ773" s="464">
        <f t="shared" si="836"/>
        <v>36</v>
      </c>
      <c r="AK773" s="448">
        <f t="shared" si="837"/>
        <v>35</v>
      </c>
      <c r="AL773" s="448">
        <f t="shared" si="838"/>
        <v>34</v>
      </c>
      <c r="AM773" s="448">
        <f t="shared" si="839"/>
        <v>33</v>
      </c>
      <c r="AN773" s="449">
        <f t="shared" si="840"/>
        <v>32</v>
      </c>
    </row>
    <row r="774" spans="1:40" outlineLevel="2">
      <c r="A774" s="882">
        <f>ROW()</f>
        <v>774</v>
      </c>
      <c r="B774" s="453"/>
      <c r="D774" s="452" t="s">
        <v>29</v>
      </c>
      <c r="H774" s="458"/>
      <c r="I774" s="458"/>
      <c r="J774" s="459"/>
      <c r="K774" s="169">
        <f>Input!$J$60</f>
        <v>60</v>
      </c>
      <c r="L774" s="26">
        <f t="shared" ref="L774:X774" si="843">(K774-K$9)*(K774&gt;L$9)</f>
        <v>59</v>
      </c>
      <c r="M774" s="26">
        <f t="shared" si="843"/>
        <v>58</v>
      </c>
      <c r="N774" s="26">
        <f t="shared" si="843"/>
        <v>57</v>
      </c>
      <c r="O774" s="330">
        <f t="shared" si="843"/>
        <v>56</v>
      </c>
      <c r="P774" s="26">
        <f t="shared" si="843"/>
        <v>55</v>
      </c>
      <c r="Q774" s="26">
        <f t="shared" si="843"/>
        <v>54</v>
      </c>
      <c r="R774" s="26">
        <f t="shared" si="843"/>
        <v>53</v>
      </c>
      <c r="S774" s="311">
        <f t="shared" si="843"/>
        <v>52</v>
      </c>
      <c r="T774" s="26">
        <f t="shared" si="843"/>
        <v>51</v>
      </c>
      <c r="U774" s="26">
        <f t="shared" si="843"/>
        <v>50.5</v>
      </c>
      <c r="V774" s="448">
        <f t="shared" si="843"/>
        <v>49.5</v>
      </c>
      <c r="W774" s="448">
        <f t="shared" si="843"/>
        <v>48.5</v>
      </c>
      <c r="X774" s="449">
        <f t="shared" si="843"/>
        <v>47.5</v>
      </c>
      <c r="Y774" s="342">
        <f>IF(X774=0,0,MAX(Input!Y$60-(Input!J$60-X774)-1,0))</f>
        <v>46.5</v>
      </c>
      <c r="Z774" s="448">
        <f t="shared" ref="Z774:AI774" si="844">(Y774-Y$9)*(Y774&gt;Z$9)</f>
        <v>46</v>
      </c>
      <c r="AA774" s="448">
        <f t="shared" si="844"/>
        <v>45</v>
      </c>
      <c r="AB774" s="448">
        <f t="shared" si="844"/>
        <v>44</v>
      </c>
      <c r="AC774" s="448">
        <f t="shared" si="844"/>
        <v>43</v>
      </c>
      <c r="AD774" s="449">
        <f t="shared" si="844"/>
        <v>42</v>
      </c>
      <c r="AE774" s="464">
        <f t="shared" si="844"/>
        <v>41</v>
      </c>
      <c r="AF774" s="448">
        <f t="shared" si="844"/>
        <v>40</v>
      </c>
      <c r="AG774" s="448">
        <f t="shared" si="844"/>
        <v>39</v>
      </c>
      <c r="AH774" s="448">
        <f t="shared" si="844"/>
        <v>38</v>
      </c>
      <c r="AI774" s="449">
        <f t="shared" si="844"/>
        <v>37</v>
      </c>
      <c r="AJ774" s="464">
        <f t="shared" si="836"/>
        <v>36</v>
      </c>
      <c r="AK774" s="448">
        <f t="shared" si="837"/>
        <v>35</v>
      </c>
      <c r="AL774" s="448">
        <f t="shared" si="838"/>
        <v>34</v>
      </c>
      <c r="AM774" s="448">
        <f t="shared" si="839"/>
        <v>33</v>
      </c>
      <c r="AN774" s="449">
        <f t="shared" si="840"/>
        <v>32</v>
      </c>
    </row>
    <row r="775" spans="1:40" outlineLevel="2">
      <c r="A775" s="882">
        <f>ROW()</f>
        <v>775</v>
      </c>
      <c r="B775" s="453"/>
      <c r="D775" s="452" t="s">
        <v>30</v>
      </c>
      <c r="H775" s="458"/>
      <c r="I775" s="458"/>
      <c r="J775" s="459"/>
      <c r="K775" s="169">
        <f>Input!$J$61</f>
        <v>60</v>
      </c>
      <c r="L775" s="26">
        <f t="shared" ref="L775:X775" si="845">(K775-K$9)*(K775&gt;L$9)</f>
        <v>59</v>
      </c>
      <c r="M775" s="26">
        <f t="shared" si="845"/>
        <v>58</v>
      </c>
      <c r="N775" s="26">
        <f t="shared" si="845"/>
        <v>57</v>
      </c>
      <c r="O775" s="330">
        <f t="shared" si="845"/>
        <v>56</v>
      </c>
      <c r="P775" s="26">
        <f t="shared" si="845"/>
        <v>55</v>
      </c>
      <c r="Q775" s="26">
        <f t="shared" si="845"/>
        <v>54</v>
      </c>
      <c r="R775" s="26">
        <f t="shared" si="845"/>
        <v>53</v>
      </c>
      <c r="S775" s="311">
        <f t="shared" si="845"/>
        <v>52</v>
      </c>
      <c r="T775" s="26">
        <f t="shared" si="845"/>
        <v>51</v>
      </c>
      <c r="U775" s="26">
        <f t="shared" si="845"/>
        <v>50.5</v>
      </c>
      <c r="V775" s="448">
        <f t="shared" si="845"/>
        <v>49.5</v>
      </c>
      <c r="W775" s="448">
        <f t="shared" si="845"/>
        <v>48.5</v>
      </c>
      <c r="X775" s="449">
        <f t="shared" si="845"/>
        <v>47.5</v>
      </c>
      <c r="Y775" s="342">
        <f>IF(X775=0,0,MAX(Input!Y$61-(Input!J$61-X775)-1,0))</f>
        <v>46.5</v>
      </c>
      <c r="Z775" s="448">
        <f t="shared" ref="Z775:AI775" si="846">(Y775-Y$9)*(Y775&gt;Z$9)</f>
        <v>46</v>
      </c>
      <c r="AA775" s="448">
        <f t="shared" si="846"/>
        <v>45</v>
      </c>
      <c r="AB775" s="448">
        <f t="shared" si="846"/>
        <v>44</v>
      </c>
      <c r="AC775" s="448">
        <f t="shared" si="846"/>
        <v>43</v>
      </c>
      <c r="AD775" s="449">
        <f t="shared" si="846"/>
        <v>42</v>
      </c>
      <c r="AE775" s="464">
        <f t="shared" si="846"/>
        <v>41</v>
      </c>
      <c r="AF775" s="448">
        <f t="shared" si="846"/>
        <v>40</v>
      </c>
      <c r="AG775" s="448">
        <f t="shared" si="846"/>
        <v>39</v>
      </c>
      <c r="AH775" s="448">
        <f t="shared" si="846"/>
        <v>38</v>
      </c>
      <c r="AI775" s="449">
        <f t="shared" si="846"/>
        <v>37</v>
      </c>
      <c r="AJ775" s="464">
        <f t="shared" si="836"/>
        <v>36</v>
      </c>
      <c r="AK775" s="448">
        <f t="shared" si="837"/>
        <v>35</v>
      </c>
      <c r="AL775" s="448">
        <f t="shared" si="838"/>
        <v>34</v>
      </c>
      <c r="AM775" s="448">
        <f t="shared" si="839"/>
        <v>33</v>
      </c>
      <c r="AN775" s="449">
        <f t="shared" si="840"/>
        <v>32</v>
      </c>
    </row>
    <row r="776" spans="1:40" outlineLevel="2">
      <c r="A776" s="882">
        <f>ROW()</f>
        <v>776</v>
      </c>
      <c r="B776" s="453"/>
      <c r="D776" s="452" t="s">
        <v>31</v>
      </c>
      <c r="H776" s="458"/>
      <c r="I776" s="458"/>
      <c r="J776" s="459"/>
      <c r="K776" s="169">
        <f>Input!$J$62</f>
        <v>60</v>
      </c>
      <c r="L776" s="26">
        <f t="shared" ref="L776:X776" si="847">(K776-K$9)*(K776&gt;L$9)</f>
        <v>59</v>
      </c>
      <c r="M776" s="26">
        <f t="shared" si="847"/>
        <v>58</v>
      </c>
      <c r="N776" s="26">
        <f t="shared" si="847"/>
        <v>57</v>
      </c>
      <c r="O776" s="330">
        <f t="shared" si="847"/>
        <v>56</v>
      </c>
      <c r="P776" s="26">
        <f t="shared" si="847"/>
        <v>55</v>
      </c>
      <c r="Q776" s="26">
        <f t="shared" si="847"/>
        <v>54</v>
      </c>
      <c r="R776" s="26">
        <f t="shared" si="847"/>
        <v>53</v>
      </c>
      <c r="S776" s="311">
        <f t="shared" si="847"/>
        <v>52</v>
      </c>
      <c r="T776" s="26">
        <f t="shared" si="847"/>
        <v>51</v>
      </c>
      <c r="U776" s="26">
        <f t="shared" si="847"/>
        <v>50.5</v>
      </c>
      <c r="V776" s="448">
        <f t="shared" si="847"/>
        <v>49.5</v>
      </c>
      <c r="W776" s="448">
        <f t="shared" si="847"/>
        <v>48.5</v>
      </c>
      <c r="X776" s="449">
        <f t="shared" si="847"/>
        <v>47.5</v>
      </c>
      <c r="Y776" s="342">
        <f>IF(X776=0,0,MAX(Input!Y$62-(Input!J$62-X776)-1,0))</f>
        <v>46.5</v>
      </c>
      <c r="Z776" s="448">
        <f t="shared" ref="Z776:AI776" si="848">(Y776-Y$9)*(Y776&gt;Z$9)</f>
        <v>46</v>
      </c>
      <c r="AA776" s="448">
        <f t="shared" si="848"/>
        <v>45</v>
      </c>
      <c r="AB776" s="448">
        <f t="shared" si="848"/>
        <v>44</v>
      </c>
      <c r="AC776" s="448">
        <f t="shared" si="848"/>
        <v>43</v>
      </c>
      <c r="AD776" s="449">
        <f t="shared" si="848"/>
        <v>42</v>
      </c>
      <c r="AE776" s="464">
        <f t="shared" si="848"/>
        <v>41</v>
      </c>
      <c r="AF776" s="448">
        <f t="shared" si="848"/>
        <v>40</v>
      </c>
      <c r="AG776" s="448">
        <f t="shared" si="848"/>
        <v>39</v>
      </c>
      <c r="AH776" s="448">
        <f t="shared" si="848"/>
        <v>38</v>
      </c>
      <c r="AI776" s="449">
        <f t="shared" si="848"/>
        <v>37</v>
      </c>
      <c r="AJ776" s="464">
        <f t="shared" si="836"/>
        <v>36</v>
      </c>
      <c r="AK776" s="448">
        <f t="shared" si="837"/>
        <v>35</v>
      </c>
      <c r="AL776" s="448">
        <f t="shared" si="838"/>
        <v>34</v>
      </c>
      <c r="AM776" s="448">
        <f t="shared" si="839"/>
        <v>33</v>
      </c>
      <c r="AN776" s="449">
        <f t="shared" si="840"/>
        <v>32</v>
      </c>
    </row>
    <row r="777" spans="1:40" outlineLevel="2">
      <c r="A777" s="882">
        <f>ROW()</f>
        <v>777</v>
      </c>
      <c r="B777" s="453"/>
      <c r="D777" s="452" t="s">
        <v>32</v>
      </c>
      <c r="H777" s="458"/>
      <c r="I777" s="458"/>
      <c r="J777" s="459"/>
      <c r="K777" s="169">
        <f>Input!$J$63</f>
        <v>40</v>
      </c>
      <c r="L777" s="26">
        <f t="shared" ref="L777:X777" si="849">(K777-K$9)*(K777&gt;L$9)</f>
        <v>39</v>
      </c>
      <c r="M777" s="26">
        <f t="shared" si="849"/>
        <v>38</v>
      </c>
      <c r="N777" s="26">
        <f t="shared" si="849"/>
        <v>37</v>
      </c>
      <c r="O777" s="330">
        <f t="shared" si="849"/>
        <v>36</v>
      </c>
      <c r="P777" s="26">
        <f t="shared" si="849"/>
        <v>35</v>
      </c>
      <c r="Q777" s="26">
        <f t="shared" si="849"/>
        <v>34</v>
      </c>
      <c r="R777" s="26">
        <f t="shared" si="849"/>
        <v>33</v>
      </c>
      <c r="S777" s="311">
        <f t="shared" si="849"/>
        <v>32</v>
      </c>
      <c r="T777" s="26">
        <f t="shared" si="849"/>
        <v>31</v>
      </c>
      <c r="U777" s="26">
        <f t="shared" si="849"/>
        <v>30.5</v>
      </c>
      <c r="V777" s="448">
        <f t="shared" si="849"/>
        <v>29.5</v>
      </c>
      <c r="W777" s="448">
        <f t="shared" si="849"/>
        <v>28.5</v>
      </c>
      <c r="X777" s="449">
        <f t="shared" si="849"/>
        <v>27.5</v>
      </c>
      <c r="Y777" s="342">
        <f>IF(X777=0,0,MAX(Input!Y$63-(Input!J$63-X777)-1,0))</f>
        <v>26.5</v>
      </c>
      <c r="Z777" s="448">
        <f t="shared" ref="Z777:AI777" si="850">(Y777-Y$9)*(Y777&gt;Z$9)</f>
        <v>26</v>
      </c>
      <c r="AA777" s="448">
        <f t="shared" si="850"/>
        <v>25</v>
      </c>
      <c r="AB777" s="448">
        <f t="shared" si="850"/>
        <v>24</v>
      </c>
      <c r="AC777" s="448">
        <f t="shared" si="850"/>
        <v>23</v>
      </c>
      <c r="AD777" s="449">
        <f t="shared" si="850"/>
        <v>22</v>
      </c>
      <c r="AE777" s="464">
        <f t="shared" si="850"/>
        <v>21</v>
      </c>
      <c r="AF777" s="448">
        <f t="shared" si="850"/>
        <v>20</v>
      </c>
      <c r="AG777" s="448">
        <f t="shared" si="850"/>
        <v>19</v>
      </c>
      <c r="AH777" s="448">
        <f t="shared" si="850"/>
        <v>18</v>
      </c>
      <c r="AI777" s="449">
        <f t="shared" si="850"/>
        <v>17</v>
      </c>
      <c r="AJ777" s="464">
        <f t="shared" si="836"/>
        <v>16</v>
      </c>
      <c r="AK777" s="448">
        <f t="shared" si="837"/>
        <v>15</v>
      </c>
      <c r="AL777" s="448">
        <f t="shared" si="838"/>
        <v>14</v>
      </c>
      <c r="AM777" s="448">
        <f t="shared" si="839"/>
        <v>13</v>
      </c>
      <c r="AN777" s="449">
        <f t="shared" si="840"/>
        <v>12</v>
      </c>
    </row>
    <row r="778" spans="1:40" outlineLevel="2">
      <c r="A778" s="882">
        <f>ROW()</f>
        <v>778</v>
      </c>
      <c r="B778" s="453"/>
      <c r="D778" s="452" t="s">
        <v>33</v>
      </c>
      <c r="H778" s="458"/>
      <c r="I778" s="458"/>
      <c r="J778" s="459"/>
      <c r="K778" s="169">
        <f>Input!$J$64</f>
        <v>40</v>
      </c>
      <c r="L778" s="26">
        <f t="shared" ref="L778:X778" si="851">(K778-K$9)*(K778&gt;L$9)</f>
        <v>39</v>
      </c>
      <c r="M778" s="26">
        <f t="shared" si="851"/>
        <v>38</v>
      </c>
      <c r="N778" s="26">
        <f t="shared" si="851"/>
        <v>37</v>
      </c>
      <c r="O778" s="330">
        <f t="shared" si="851"/>
        <v>36</v>
      </c>
      <c r="P778" s="26">
        <f t="shared" si="851"/>
        <v>35</v>
      </c>
      <c r="Q778" s="26">
        <f t="shared" si="851"/>
        <v>34</v>
      </c>
      <c r="R778" s="26">
        <f t="shared" si="851"/>
        <v>33</v>
      </c>
      <c r="S778" s="311">
        <f t="shared" si="851"/>
        <v>32</v>
      </c>
      <c r="T778" s="26">
        <f t="shared" si="851"/>
        <v>31</v>
      </c>
      <c r="U778" s="26">
        <f t="shared" si="851"/>
        <v>30.5</v>
      </c>
      <c r="V778" s="448">
        <f t="shared" si="851"/>
        <v>29.5</v>
      </c>
      <c r="W778" s="448">
        <f t="shared" si="851"/>
        <v>28.5</v>
      </c>
      <c r="X778" s="449">
        <f t="shared" si="851"/>
        <v>27.5</v>
      </c>
      <c r="Y778" s="342">
        <f>IF(X778=0,0,MAX(Input!Y$64-(Input!J$64-X778)-1,0))</f>
        <v>26.5</v>
      </c>
      <c r="Z778" s="448">
        <f t="shared" ref="Z778:AI778" si="852">(Y778-Y$9)*(Y778&gt;Z$9)</f>
        <v>26</v>
      </c>
      <c r="AA778" s="448">
        <f t="shared" si="852"/>
        <v>25</v>
      </c>
      <c r="AB778" s="448">
        <f t="shared" si="852"/>
        <v>24</v>
      </c>
      <c r="AC778" s="448">
        <f t="shared" si="852"/>
        <v>23</v>
      </c>
      <c r="AD778" s="449">
        <f t="shared" si="852"/>
        <v>22</v>
      </c>
      <c r="AE778" s="464">
        <f t="shared" si="852"/>
        <v>21</v>
      </c>
      <c r="AF778" s="448">
        <f t="shared" si="852"/>
        <v>20</v>
      </c>
      <c r="AG778" s="448">
        <f t="shared" si="852"/>
        <v>19</v>
      </c>
      <c r="AH778" s="448">
        <f t="shared" si="852"/>
        <v>18</v>
      </c>
      <c r="AI778" s="449">
        <f t="shared" si="852"/>
        <v>17</v>
      </c>
      <c r="AJ778" s="464">
        <f t="shared" si="836"/>
        <v>16</v>
      </c>
      <c r="AK778" s="448">
        <f t="shared" si="837"/>
        <v>15</v>
      </c>
      <c r="AL778" s="448">
        <f t="shared" si="838"/>
        <v>14</v>
      </c>
      <c r="AM778" s="448">
        <f t="shared" si="839"/>
        <v>13</v>
      </c>
      <c r="AN778" s="449">
        <f t="shared" si="840"/>
        <v>12</v>
      </c>
    </row>
    <row r="779" spans="1:40" outlineLevel="2">
      <c r="A779" s="882">
        <f>ROW()</f>
        <v>779</v>
      </c>
      <c r="B779" s="453"/>
      <c r="D779" s="452" t="s">
        <v>27</v>
      </c>
      <c r="H779" s="458"/>
      <c r="I779" s="458"/>
      <c r="J779" s="459"/>
      <c r="K779" s="169">
        <f>Input!$J$65</f>
        <v>40</v>
      </c>
      <c r="L779" s="26">
        <f t="shared" ref="L779:X779" si="853">(K779-K$9)*(K779&gt;L$9)</f>
        <v>39</v>
      </c>
      <c r="M779" s="26">
        <f t="shared" si="853"/>
        <v>38</v>
      </c>
      <c r="N779" s="26">
        <f t="shared" si="853"/>
        <v>37</v>
      </c>
      <c r="O779" s="330">
        <f t="shared" si="853"/>
        <v>36</v>
      </c>
      <c r="P779" s="26">
        <f t="shared" si="853"/>
        <v>35</v>
      </c>
      <c r="Q779" s="26">
        <f t="shared" si="853"/>
        <v>34</v>
      </c>
      <c r="R779" s="26">
        <f t="shared" si="853"/>
        <v>33</v>
      </c>
      <c r="S779" s="311">
        <f t="shared" si="853"/>
        <v>32</v>
      </c>
      <c r="T779" s="26">
        <f t="shared" si="853"/>
        <v>31</v>
      </c>
      <c r="U779" s="26">
        <f t="shared" si="853"/>
        <v>30.5</v>
      </c>
      <c r="V779" s="448">
        <f t="shared" si="853"/>
        <v>29.5</v>
      </c>
      <c r="W779" s="448">
        <f t="shared" si="853"/>
        <v>28.5</v>
      </c>
      <c r="X779" s="449">
        <f t="shared" si="853"/>
        <v>27.5</v>
      </c>
      <c r="Y779" s="342">
        <f>IF(X779=0,0,MAX(Input!Y$65-(Input!J$65-X779)-1,0))</f>
        <v>26.5</v>
      </c>
      <c r="Z779" s="448">
        <f t="shared" ref="Z779:AI779" si="854">(Y779-Y$9)*(Y779&gt;Z$9)</f>
        <v>26</v>
      </c>
      <c r="AA779" s="448">
        <f t="shared" si="854"/>
        <v>25</v>
      </c>
      <c r="AB779" s="448">
        <f t="shared" si="854"/>
        <v>24</v>
      </c>
      <c r="AC779" s="448">
        <f t="shared" si="854"/>
        <v>23</v>
      </c>
      <c r="AD779" s="449">
        <f t="shared" si="854"/>
        <v>22</v>
      </c>
      <c r="AE779" s="464">
        <f t="shared" si="854"/>
        <v>21</v>
      </c>
      <c r="AF779" s="448">
        <f t="shared" si="854"/>
        <v>20</v>
      </c>
      <c r="AG779" s="448">
        <f t="shared" si="854"/>
        <v>19</v>
      </c>
      <c r="AH779" s="448">
        <f t="shared" si="854"/>
        <v>18</v>
      </c>
      <c r="AI779" s="449">
        <f t="shared" si="854"/>
        <v>17</v>
      </c>
      <c r="AJ779" s="464">
        <f t="shared" si="836"/>
        <v>16</v>
      </c>
      <c r="AK779" s="448">
        <f t="shared" si="837"/>
        <v>15</v>
      </c>
      <c r="AL779" s="448">
        <f t="shared" si="838"/>
        <v>14</v>
      </c>
      <c r="AM779" s="448">
        <f t="shared" si="839"/>
        <v>13</v>
      </c>
      <c r="AN779" s="449">
        <f t="shared" si="840"/>
        <v>12</v>
      </c>
    </row>
    <row r="780" spans="1:40" outlineLevel="2">
      <c r="A780" s="882">
        <f>ROW()</f>
        <v>780</v>
      </c>
      <c r="B780" s="453"/>
      <c r="D780" s="452" t="s">
        <v>34</v>
      </c>
      <c r="H780" s="458"/>
      <c r="I780" s="458"/>
      <c r="J780" s="459"/>
      <c r="K780" s="169">
        <f>Input!$J$66</f>
        <v>25</v>
      </c>
      <c r="L780" s="26">
        <f t="shared" ref="L780:X780" si="855">(K780-K$9)*(K780&gt;L$9)</f>
        <v>24</v>
      </c>
      <c r="M780" s="26">
        <f t="shared" si="855"/>
        <v>23</v>
      </c>
      <c r="N780" s="26">
        <f t="shared" si="855"/>
        <v>22</v>
      </c>
      <c r="O780" s="330">
        <f t="shared" si="855"/>
        <v>21</v>
      </c>
      <c r="P780" s="26">
        <f t="shared" si="855"/>
        <v>20</v>
      </c>
      <c r="Q780" s="26">
        <f t="shared" si="855"/>
        <v>19</v>
      </c>
      <c r="R780" s="26">
        <f t="shared" si="855"/>
        <v>18</v>
      </c>
      <c r="S780" s="311">
        <f t="shared" si="855"/>
        <v>17</v>
      </c>
      <c r="T780" s="26">
        <f t="shared" si="855"/>
        <v>16</v>
      </c>
      <c r="U780" s="26">
        <f t="shared" si="855"/>
        <v>15.5</v>
      </c>
      <c r="V780" s="448">
        <f t="shared" si="855"/>
        <v>14.5</v>
      </c>
      <c r="W780" s="448">
        <f t="shared" si="855"/>
        <v>13.5</v>
      </c>
      <c r="X780" s="449">
        <f t="shared" si="855"/>
        <v>12.5</v>
      </c>
      <c r="Y780" s="342">
        <f>IF(X780=0,0,MAX(Input!Y$66-(Input!J$66-X780)-1,0))</f>
        <v>11.5</v>
      </c>
      <c r="Z780" s="448">
        <f t="shared" ref="Z780:AI780" si="856">(Y780-Y$9)*(Y780&gt;Z$9)</f>
        <v>11</v>
      </c>
      <c r="AA780" s="448">
        <f t="shared" si="856"/>
        <v>10</v>
      </c>
      <c r="AB780" s="448">
        <f t="shared" si="856"/>
        <v>9</v>
      </c>
      <c r="AC780" s="448">
        <f t="shared" si="856"/>
        <v>8</v>
      </c>
      <c r="AD780" s="449">
        <f t="shared" si="856"/>
        <v>7</v>
      </c>
      <c r="AE780" s="464">
        <f t="shared" si="856"/>
        <v>6</v>
      </c>
      <c r="AF780" s="448">
        <f t="shared" si="856"/>
        <v>5</v>
      </c>
      <c r="AG780" s="448">
        <f t="shared" si="856"/>
        <v>4</v>
      </c>
      <c r="AH780" s="448">
        <f t="shared" si="856"/>
        <v>3</v>
      </c>
      <c r="AI780" s="449">
        <f t="shared" si="856"/>
        <v>2</v>
      </c>
      <c r="AJ780" s="464">
        <f t="shared" si="836"/>
        <v>1</v>
      </c>
      <c r="AK780" s="448">
        <f t="shared" si="837"/>
        <v>0</v>
      </c>
      <c r="AL780" s="448">
        <f t="shared" si="838"/>
        <v>0</v>
      </c>
      <c r="AM780" s="448">
        <f t="shared" si="839"/>
        <v>0</v>
      </c>
      <c r="AN780" s="449">
        <f t="shared" si="840"/>
        <v>0</v>
      </c>
    </row>
    <row r="781" spans="1:40" outlineLevel="2">
      <c r="A781" s="882">
        <f>ROW()</f>
        <v>781</v>
      </c>
      <c r="B781" s="453"/>
      <c r="D781" s="452" t="s">
        <v>35</v>
      </c>
      <c r="H781" s="458"/>
      <c r="I781" s="458"/>
      <c r="J781" s="459"/>
      <c r="K781" s="169">
        <f>Input!$J$67</f>
        <v>10</v>
      </c>
      <c r="L781" s="26">
        <f t="shared" ref="L781:X781" si="857">(K781-K$9)*(K781&gt;L$9)</f>
        <v>9</v>
      </c>
      <c r="M781" s="26">
        <f t="shared" si="857"/>
        <v>8</v>
      </c>
      <c r="N781" s="26">
        <f t="shared" si="857"/>
        <v>7</v>
      </c>
      <c r="O781" s="330">
        <f t="shared" si="857"/>
        <v>6</v>
      </c>
      <c r="P781" s="26">
        <f t="shared" si="857"/>
        <v>5</v>
      </c>
      <c r="Q781" s="26">
        <f t="shared" si="857"/>
        <v>4</v>
      </c>
      <c r="R781" s="26">
        <f t="shared" si="857"/>
        <v>3</v>
      </c>
      <c r="S781" s="311">
        <f t="shared" si="857"/>
        <v>2</v>
      </c>
      <c r="T781" s="26">
        <f t="shared" si="857"/>
        <v>1</v>
      </c>
      <c r="U781" s="26">
        <f t="shared" si="857"/>
        <v>0</v>
      </c>
      <c r="V781" s="448">
        <f t="shared" si="857"/>
        <v>0</v>
      </c>
      <c r="W781" s="448">
        <f t="shared" si="857"/>
        <v>0</v>
      </c>
      <c r="X781" s="449">
        <f t="shared" si="857"/>
        <v>0</v>
      </c>
      <c r="Y781" s="342">
        <f>IF(X781=0,0,MAX(Input!Y$67-(Input!J$67-X781)-1,0))</f>
        <v>0</v>
      </c>
      <c r="Z781" s="448">
        <f t="shared" ref="Z781:AI781" si="858">(Y781-Y$9)*(Y781&gt;Z$9)</f>
        <v>0</v>
      </c>
      <c r="AA781" s="448">
        <f t="shared" si="858"/>
        <v>0</v>
      </c>
      <c r="AB781" s="448">
        <f t="shared" si="858"/>
        <v>0</v>
      </c>
      <c r="AC781" s="448">
        <f t="shared" si="858"/>
        <v>0</v>
      </c>
      <c r="AD781" s="449">
        <f t="shared" si="858"/>
        <v>0</v>
      </c>
      <c r="AE781" s="464">
        <f t="shared" si="858"/>
        <v>0</v>
      </c>
      <c r="AF781" s="448">
        <f t="shared" si="858"/>
        <v>0</v>
      </c>
      <c r="AG781" s="448">
        <f t="shared" si="858"/>
        <v>0</v>
      </c>
      <c r="AH781" s="448">
        <f t="shared" si="858"/>
        <v>0</v>
      </c>
      <c r="AI781" s="449">
        <f t="shared" si="858"/>
        <v>0</v>
      </c>
      <c r="AJ781" s="464">
        <f t="shared" si="836"/>
        <v>0</v>
      </c>
      <c r="AK781" s="448">
        <f t="shared" si="837"/>
        <v>0</v>
      </c>
      <c r="AL781" s="448">
        <f t="shared" si="838"/>
        <v>0</v>
      </c>
      <c r="AM781" s="448">
        <f t="shared" si="839"/>
        <v>0</v>
      </c>
      <c r="AN781" s="449">
        <f t="shared" si="840"/>
        <v>0</v>
      </c>
    </row>
    <row r="782" spans="1:40" outlineLevel="2">
      <c r="A782" s="882">
        <f>ROW()</f>
        <v>782</v>
      </c>
      <c r="B782" s="453"/>
      <c r="D782" s="452" t="s">
        <v>302</v>
      </c>
      <c r="H782" s="458"/>
      <c r="I782" s="458"/>
      <c r="J782" s="459"/>
      <c r="K782" s="169">
        <f>Input!$J$68</f>
        <v>10</v>
      </c>
      <c r="L782" s="26">
        <f t="shared" ref="L782:X782" si="859">(K782-K$9)*(K782&gt;L$9)</f>
        <v>9</v>
      </c>
      <c r="M782" s="26">
        <f t="shared" si="859"/>
        <v>8</v>
      </c>
      <c r="N782" s="26">
        <f t="shared" si="859"/>
        <v>7</v>
      </c>
      <c r="O782" s="330">
        <f t="shared" si="859"/>
        <v>6</v>
      </c>
      <c r="P782" s="26">
        <f t="shared" si="859"/>
        <v>5</v>
      </c>
      <c r="Q782" s="26">
        <f t="shared" si="859"/>
        <v>4</v>
      </c>
      <c r="R782" s="26">
        <f t="shared" si="859"/>
        <v>3</v>
      </c>
      <c r="S782" s="311">
        <f t="shared" si="859"/>
        <v>2</v>
      </c>
      <c r="T782" s="26">
        <f t="shared" si="859"/>
        <v>1</v>
      </c>
      <c r="U782" s="26">
        <f t="shared" si="859"/>
        <v>0</v>
      </c>
      <c r="V782" s="448">
        <f t="shared" si="859"/>
        <v>0</v>
      </c>
      <c r="W782" s="448">
        <f t="shared" si="859"/>
        <v>0</v>
      </c>
      <c r="X782" s="449">
        <f t="shared" si="859"/>
        <v>0</v>
      </c>
      <c r="Y782" s="342">
        <f>IF(X782=0,0,MAX(Input!Y$68-(Input!J$68-X782)-1,0))</f>
        <v>0</v>
      </c>
      <c r="Z782" s="448">
        <f t="shared" ref="Z782:AI782" si="860">(Y782-Y$9)*(Y782&gt;Z$9)</f>
        <v>0</v>
      </c>
      <c r="AA782" s="448">
        <f t="shared" si="860"/>
        <v>0</v>
      </c>
      <c r="AB782" s="448">
        <f t="shared" si="860"/>
        <v>0</v>
      </c>
      <c r="AC782" s="448">
        <f t="shared" si="860"/>
        <v>0</v>
      </c>
      <c r="AD782" s="449">
        <f t="shared" si="860"/>
        <v>0</v>
      </c>
      <c r="AE782" s="464">
        <f t="shared" si="860"/>
        <v>0</v>
      </c>
      <c r="AF782" s="448">
        <f t="shared" si="860"/>
        <v>0</v>
      </c>
      <c r="AG782" s="448">
        <f t="shared" si="860"/>
        <v>0</v>
      </c>
      <c r="AH782" s="448">
        <f t="shared" si="860"/>
        <v>0</v>
      </c>
      <c r="AI782" s="449">
        <f t="shared" si="860"/>
        <v>0</v>
      </c>
      <c r="AJ782" s="464">
        <f t="shared" si="836"/>
        <v>0</v>
      </c>
      <c r="AK782" s="448">
        <f t="shared" si="837"/>
        <v>0</v>
      </c>
      <c r="AL782" s="448">
        <f t="shared" si="838"/>
        <v>0</v>
      </c>
      <c r="AM782" s="448">
        <f t="shared" si="839"/>
        <v>0</v>
      </c>
      <c r="AN782" s="449">
        <f t="shared" si="840"/>
        <v>0</v>
      </c>
    </row>
    <row r="783" spans="1:40" outlineLevel="2">
      <c r="A783" s="882">
        <f>ROW()</f>
        <v>783</v>
      </c>
      <c r="B783" s="453"/>
      <c r="D783" s="452" t="s">
        <v>36</v>
      </c>
      <c r="H783" s="458"/>
      <c r="I783" s="458"/>
      <c r="J783" s="459"/>
      <c r="K783" s="169">
        <f>Input!$J$69</f>
        <v>5</v>
      </c>
      <c r="L783" s="26">
        <f t="shared" ref="L783:X783" si="861">(K783-K$9)*(K783&gt;L$9)</f>
        <v>4</v>
      </c>
      <c r="M783" s="26">
        <f t="shared" si="861"/>
        <v>3</v>
      </c>
      <c r="N783" s="26">
        <f t="shared" si="861"/>
        <v>2</v>
      </c>
      <c r="O783" s="330">
        <f t="shared" si="861"/>
        <v>1</v>
      </c>
      <c r="P783" s="26">
        <f t="shared" si="861"/>
        <v>0</v>
      </c>
      <c r="Q783" s="26">
        <f t="shared" si="861"/>
        <v>0</v>
      </c>
      <c r="R783" s="26">
        <f t="shared" si="861"/>
        <v>0</v>
      </c>
      <c r="S783" s="311">
        <f t="shared" si="861"/>
        <v>0</v>
      </c>
      <c r="T783" s="26">
        <f t="shared" si="861"/>
        <v>0</v>
      </c>
      <c r="U783" s="26">
        <f t="shared" si="861"/>
        <v>0</v>
      </c>
      <c r="V783" s="448">
        <f t="shared" si="861"/>
        <v>0</v>
      </c>
      <c r="W783" s="448">
        <f t="shared" si="861"/>
        <v>0</v>
      </c>
      <c r="X783" s="449">
        <f t="shared" si="861"/>
        <v>0</v>
      </c>
      <c r="Y783" s="342">
        <f>IF(X783=0,0,MAX(Input!Y$69-(Input!J$69-X783)-1,0))</f>
        <v>0</v>
      </c>
      <c r="Z783" s="448">
        <f t="shared" ref="Z783:AI783" si="862">(Y783-Y$9)*(Y783&gt;Z$9)</f>
        <v>0</v>
      </c>
      <c r="AA783" s="448">
        <f t="shared" si="862"/>
        <v>0</v>
      </c>
      <c r="AB783" s="448">
        <f t="shared" si="862"/>
        <v>0</v>
      </c>
      <c r="AC783" s="448">
        <f t="shared" si="862"/>
        <v>0</v>
      </c>
      <c r="AD783" s="449">
        <f t="shared" si="862"/>
        <v>0</v>
      </c>
      <c r="AE783" s="464">
        <f t="shared" si="862"/>
        <v>0</v>
      </c>
      <c r="AF783" s="448">
        <f t="shared" si="862"/>
        <v>0</v>
      </c>
      <c r="AG783" s="448">
        <f t="shared" si="862"/>
        <v>0</v>
      </c>
      <c r="AH783" s="448">
        <f t="shared" si="862"/>
        <v>0</v>
      </c>
      <c r="AI783" s="449">
        <f t="shared" si="862"/>
        <v>0</v>
      </c>
      <c r="AJ783" s="464">
        <f t="shared" si="836"/>
        <v>0</v>
      </c>
      <c r="AK783" s="448">
        <f t="shared" si="837"/>
        <v>0</v>
      </c>
      <c r="AL783" s="448">
        <f t="shared" si="838"/>
        <v>0</v>
      </c>
      <c r="AM783" s="448">
        <f t="shared" si="839"/>
        <v>0</v>
      </c>
      <c r="AN783" s="449">
        <f t="shared" si="840"/>
        <v>0</v>
      </c>
    </row>
    <row r="784" spans="1:40" outlineLevel="2">
      <c r="A784" s="882">
        <f>ROW()</f>
        <v>784</v>
      </c>
      <c r="B784" s="453"/>
      <c r="D784" s="452" t="s">
        <v>583</v>
      </c>
      <c r="H784" s="458"/>
      <c r="I784" s="458"/>
      <c r="J784" s="459"/>
      <c r="K784" s="169">
        <f>Input!$J$70</f>
        <v>10</v>
      </c>
      <c r="L784" s="26">
        <f t="shared" ref="L784:X784" si="863">(K784-K$9)*(K784&gt;L$9)</f>
        <v>9</v>
      </c>
      <c r="M784" s="26">
        <f t="shared" si="863"/>
        <v>8</v>
      </c>
      <c r="N784" s="26">
        <f t="shared" si="863"/>
        <v>7</v>
      </c>
      <c r="O784" s="330">
        <f t="shared" si="863"/>
        <v>6</v>
      </c>
      <c r="P784" s="26">
        <f t="shared" si="863"/>
        <v>5</v>
      </c>
      <c r="Q784" s="26">
        <f t="shared" si="863"/>
        <v>4</v>
      </c>
      <c r="R784" s="26">
        <f t="shared" si="863"/>
        <v>3</v>
      </c>
      <c r="S784" s="311">
        <f t="shared" si="863"/>
        <v>2</v>
      </c>
      <c r="T784" s="26">
        <f t="shared" si="863"/>
        <v>1</v>
      </c>
      <c r="U784" s="26">
        <f t="shared" si="863"/>
        <v>0</v>
      </c>
      <c r="V784" s="448">
        <f t="shared" si="863"/>
        <v>0</v>
      </c>
      <c r="W784" s="448">
        <f t="shared" si="863"/>
        <v>0</v>
      </c>
      <c r="X784" s="449">
        <f t="shared" si="863"/>
        <v>0</v>
      </c>
      <c r="Y784" s="342">
        <f>IF(X784=0,0,MAX(Input!Y$70-(Input!J$70-X784)-1,0))</f>
        <v>0</v>
      </c>
      <c r="Z784" s="448">
        <f t="shared" ref="Z784:AI784" si="864">(Y784-Y$9)*(Y784&gt;Z$9)</f>
        <v>0</v>
      </c>
      <c r="AA784" s="448">
        <f t="shared" si="864"/>
        <v>0</v>
      </c>
      <c r="AB784" s="448">
        <f t="shared" si="864"/>
        <v>0</v>
      </c>
      <c r="AC784" s="448">
        <f t="shared" si="864"/>
        <v>0</v>
      </c>
      <c r="AD784" s="449">
        <f t="shared" si="864"/>
        <v>0</v>
      </c>
      <c r="AE784" s="464">
        <f t="shared" si="864"/>
        <v>0</v>
      </c>
      <c r="AF784" s="448">
        <f t="shared" si="864"/>
        <v>0</v>
      </c>
      <c r="AG784" s="448">
        <f t="shared" si="864"/>
        <v>0</v>
      </c>
      <c r="AH784" s="448">
        <f t="shared" si="864"/>
        <v>0</v>
      </c>
      <c r="AI784" s="449">
        <f t="shared" si="864"/>
        <v>0</v>
      </c>
      <c r="AJ784" s="464">
        <f t="shared" si="836"/>
        <v>0</v>
      </c>
      <c r="AK784" s="448">
        <f t="shared" si="837"/>
        <v>0</v>
      </c>
      <c r="AL784" s="448">
        <f t="shared" si="838"/>
        <v>0</v>
      </c>
      <c r="AM784" s="448">
        <f t="shared" si="839"/>
        <v>0</v>
      </c>
      <c r="AN784" s="449">
        <f t="shared" si="840"/>
        <v>0</v>
      </c>
    </row>
    <row r="785" spans="1:40" outlineLevel="2">
      <c r="A785" s="882">
        <f>ROW()</f>
        <v>785</v>
      </c>
      <c r="B785" s="453"/>
      <c r="D785" s="452" t="s">
        <v>81</v>
      </c>
      <c r="H785" s="458"/>
      <c r="I785" s="458"/>
      <c r="J785" s="459"/>
      <c r="K785" s="169">
        <f>Input!$J$71</f>
        <v>5</v>
      </c>
      <c r="L785" s="26">
        <f t="shared" ref="L785:X785" si="865">(K785-K$9)*(K785&gt;L$9)</f>
        <v>4</v>
      </c>
      <c r="M785" s="26">
        <f t="shared" si="865"/>
        <v>3</v>
      </c>
      <c r="N785" s="26">
        <f t="shared" si="865"/>
        <v>2</v>
      </c>
      <c r="O785" s="330">
        <f t="shared" si="865"/>
        <v>1</v>
      </c>
      <c r="P785" s="26">
        <f t="shared" si="865"/>
        <v>0</v>
      </c>
      <c r="Q785" s="26">
        <f t="shared" si="865"/>
        <v>0</v>
      </c>
      <c r="R785" s="26">
        <f t="shared" si="865"/>
        <v>0</v>
      </c>
      <c r="S785" s="311">
        <f t="shared" si="865"/>
        <v>0</v>
      </c>
      <c r="T785" s="26">
        <f t="shared" si="865"/>
        <v>0</v>
      </c>
      <c r="U785" s="26">
        <f t="shared" si="865"/>
        <v>0</v>
      </c>
      <c r="V785" s="448">
        <f t="shared" si="865"/>
        <v>0</v>
      </c>
      <c r="W785" s="448">
        <f t="shared" si="865"/>
        <v>0</v>
      </c>
      <c r="X785" s="449">
        <f t="shared" si="865"/>
        <v>0</v>
      </c>
      <c r="Y785" s="342">
        <f>IF(X785=0,0,MAX(Input!Y$71-(Input!J$71-X785)-1,0))</f>
        <v>0</v>
      </c>
      <c r="Z785" s="448">
        <f t="shared" ref="Z785:AI785" si="866">(Y785-Y$9)*(Y785&gt;Z$9)</f>
        <v>0</v>
      </c>
      <c r="AA785" s="448">
        <f t="shared" si="866"/>
        <v>0</v>
      </c>
      <c r="AB785" s="448">
        <f t="shared" si="866"/>
        <v>0</v>
      </c>
      <c r="AC785" s="448">
        <f t="shared" si="866"/>
        <v>0</v>
      </c>
      <c r="AD785" s="449">
        <f t="shared" si="866"/>
        <v>0</v>
      </c>
      <c r="AE785" s="464">
        <f t="shared" si="866"/>
        <v>0</v>
      </c>
      <c r="AF785" s="448">
        <f t="shared" si="866"/>
        <v>0</v>
      </c>
      <c r="AG785" s="448">
        <f t="shared" si="866"/>
        <v>0</v>
      </c>
      <c r="AH785" s="448">
        <f t="shared" si="866"/>
        <v>0</v>
      </c>
      <c r="AI785" s="449">
        <f t="shared" si="866"/>
        <v>0</v>
      </c>
      <c r="AJ785" s="464">
        <f t="shared" si="836"/>
        <v>0</v>
      </c>
      <c r="AK785" s="448">
        <f t="shared" si="837"/>
        <v>0</v>
      </c>
      <c r="AL785" s="448">
        <f t="shared" si="838"/>
        <v>0</v>
      </c>
      <c r="AM785" s="448">
        <f t="shared" si="839"/>
        <v>0</v>
      </c>
      <c r="AN785" s="449">
        <f t="shared" si="840"/>
        <v>0</v>
      </c>
    </row>
    <row r="786" spans="1:40" outlineLevel="2">
      <c r="A786" s="882">
        <f>ROW()</f>
        <v>786</v>
      </c>
      <c r="B786" s="453"/>
      <c r="D786" s="452" t="s">
        <v>28</v>
      </c>
      <c r="H786" s="458"/>
      <c r="I786" s="458"/>
      <c r="J786" s="459"/>
      <c r="K786" s="169">
        <f>Input!$J$72</f>
        <v>0</v>
      </c>
      <c r="L786" s="26">
        <f t="shared" ref="L786:X786" si="867">(K786-K$9)*(K786&gt;L$9)</f>
        <v>0</v>
      </c>
      <c r="M786" s="26">
        <f t="shared" si="867"/>
        <v>0</v>
      </c>
      <c r="N786" s="26">
        <f t="shared" si="867"/>
        <v>0</v>
      </c>
      <c r="O786" s="330">
        <f t="shared" si="867"/>
        <v>0</v>
      </c>
      <c r="P786" s="26">
        <f t="shared" si="867"/>
        <v>0</v>
      </c>
      <c r="Q786" s="26">
        <f t="shared" si="867"/>
        <v>0</v>
      </c>
      <c r="R786" s="26">
        <f t="shared" si="867"/>
        <v>0</v>
      </c>
      <c r="S786" s="311">
        <f t="shared" si="867"/>
        <v>0</v>
      </c>
      <c r="T786" s="26">
        <f t="shared" si="867"/>
        <v>0</v>
      </c>
      <c r="U786" s="26">
        <f t="shared" si="867"/>
        <v>0</v>
      </c>
      <c r="V786" s="448">
        <f t="shared" si="867"/>
        <v>0</v>
      </c>
      <c r="W786" s="448">
        <f t="shared" si="867"/>
        <v>0</v>
      </c>
      <c r="X786" s="449">
        <f t="shared" si="867"/>
        <v>0</v>
      </c>
      <c r="Y786" s="342">
        <f>IF(X786=0,0,MAX(Input!Y$72-(Input!J$72-X786)-1,0))</f>
        <v>0</v>
      </c>
      <c r="Z786" s="448">
        <f t="shared" ref="Z786:AI786" si="868">(Y786-Y$9)*(Y786&gt;Z$9)</f>
        <v>0</v>
      </c>
      <c r="AA786" s="448">
        <f t="shared" si="868"/>
        <v>0</v>
      </c>
      <c r="AB786" s="448">
        <f t="shared" si="868"/>
        <v>0</v>
      </c>
      <c r="AC786" s="448">
        <f t="shared" si="868"/>
        <v>0</v>
      </c>
      <c r="AD786" s="449">
        <f t="shared" si="868"/>
        <v>0</v>
      </c>
      <c r="AE786" s="464">
        <f t="shared" si="868"/>
        <v>0</v>
      </c>
      <c r="AF786" s="448">
        <f t="shared" si="868"/>
        <v>0</v>
      </c>
      <c r="AG786" s="448">
        <f t="shared" si="868"/>
        <v>0</v>
      </c>
      <c r="AH786" s="448">
        <f t="shared" si="868"/>
        <v>0</v>
      </c>
      <c r="AI786" s="449">
        <f t="shared" si="868"/>
        <v>0</v>
      </c>
      <c r="AJ786" s="464">
        <f t="shared" si="836"/>
        <v>0</v>
      </c>
      <c r="AK786" s="448">
        <f t="shared" si="837"/>
        <v>0</v>
      </c>
      <c r="AL786" s="448">
        <f t="shared" si="838"/>
        <v>0</v>
      </c>
      <c r="AM786" s="448">
        <f t="shared" si="839"/>
        <v>0</v>
      </c>
      <c r="AN786" s="449">
        <f t="shared" si="840"/>
        <v>0</v>
      </c>
    </row>
    <row r="787" spans="1:40" outlineLevel="2">
      <c r="A787" s="882">
        <f>ROW()</f>
        <v>787</v>
      </c>
      <c r="B787" s="453"/>
      <c r="D787" s="456" t="s">
        <v>443</v>
      </c>
      <c r="E787" s="456"/>
      <c r="F787" s="456"/>
      <c r="G787" s="456"/>
      <c r="H787" s="460"/>
      <c r="I787" s="460"/>
      <c r="J787" s="461"/>
      <c r="K787" s="170">
        <f>Input!$J$73</f>
        <v>65.842774465500923</v>
      </c>
      <c r="L787" s="29">
        <f t="shared" ref="L787:X787" si="869">(K787-K$9)*(K787&gt;L$9)</f>
        <v>64.842774465500923</v>
      </c>
      <c r="M787" s="29">
        <f t="shared" si="869"/>
        <v>63.842774465500923</v>
      </c>
      <c r="N787" s="29">
        <f t="shared" si="869"/>
        <v>62.842774465500923</v>
      </c>
      <c r="O787" s="331">
        <f t="shared" si="869"/>
        <v>61.842774465500923</v>
      </c>
      <c r="P787" s="29">
        <f t="shared" si="869"/>
        <v>60.842774465500923</v>
      </c>
      <c r="Q787" s="29">
        <f t="shared" si="869"/>
        <v>59.842774465500923</v>
      </c>
      <c r="R787" s="29">
        <f t="shared" si="869"/>
        <v>58.842774465500923</v>
      </c>
      <c r="S787" s="312">
        <f t="shared" si="869"/>
        <v>57.842774465500923</v>
      </c>
      <c r="T787" s="29">
        <f t="shared" si="869"/>
        <v>56.842774465500923</v>
      </c>
      <c r="U787" s="29">
        <f t="shared" si="869"/>
        <v>56.342774465500923</v>
      </c>
      <c r="V787" s="450">
        <f t="shared" si="869"/>
        <v>55.342774465500923</v>
      </c>
      <c r="W787" s="450">
        <f t="shared" si="869"/>
        <v>54.342774465500923</v>
      </c>
      <c r="X787" s="451">
        <f t="shared" si="869"/>
        <v>53.342774465500923</v>
      </c>
      <c r="Y787" s="343">
        <f>IF(X787=0,0,MAX(Input!Y$73-(Input!J$73-X787)-1,0))</f>
        <v>52.342774465500923</v>
      </c>
      <c r="Z787" s="450">
        <f t="shared" ref="Z787:AI787" si="870">(Y787-Y$9)*(Y787&gt;Z$9)</f>
        <v>51.842774465500923</v>
      </c>
      <c r="AA787" s="450">
        <f t="shared" si="870"/>
        <v>50.842774465500923</v>
      </c>
      <c r="AB787" s="450">
        <f t="shared" si="870"/>
        <v>49.842774465500923</v>
      </c>
      <c r="AC787" s="450">
        <f t="shared" si="870"/>
        <v>48.842774465500923</v>
      </c>
      <c r="AD787" s="451">
        <f t="shared" si="870"/>
        <v>47.842774465500923</v>
      </c>
      <c r="AE787" s="474">
        <f t="shared" si="870"/>
        <v>46.842774465500923</v>
      </c>
      <c r="AF787" s="450">
        <f t="shared" si="870"/>
        <v>45.842774465500923</v>
      </c>
      <c r="AG787" s="450">
        <f t="shared" si="870"/>
        <v>44.842774465500923</v>
      </c>
      <c r="AH787" s="450">
        <f t="shared" si="870"/>
        <v>43.842774465500923</v>
      </c>
      <c r="AI787" s="451">
        <f t="shared" si="870"/>
        <v>42.842774465500923</v>
      </c>
      <c r="AJ787" s="474">
        <f t="shared" si="836"/>
        <v>41.842774465500923</v>
      </c>
      <c r="AK787" s="450">
        <f t="shared" si="837"/>
        <v>40.842774465500923</v>
      </c>
      <c r="AL787" s="450">
        <f t="shared" si="838"/>
        <v>39.842774465500923</v>
      </c>
      <c r="AM787" s="450">
        <f t="shared" si="839"/>
        <v>38.842774465500923</v>
      </c>
      <c r="AN787" s="451">
        <f t="shared" si="840"/>
        <v>37.842774465500923</v>
      </c>
    </row>
    <row r="788" spans="1:40" outlineLevel="2">
      <c r="A788" s="882">
        <f>ROW()</f>
        <v>788</v>
      </c>
      <c r="B788" s="453"/>
      <c r="H788" s="458"/>
      <c r="I788" s="458"/>
      <c r="J788" s="459"/>
      <c r="K788" s="458"/>
      <c r="L788" s="439"/>
      <c r="M788" s="439"/>
      <c r="N788" s="439"/>
      <c r="O788" s="443"/>
      <c r="P788" s="439"/>
      <c r="Q788" s="439"/>
      <c r="R788" s="439"/>
      <c r="S788" s="440"/>
      <c r="T788" s="439"/>
      <c r="U788" s="439"/>
      <c r="V788" s="439"/>
      <c r="W788" s="439"/>
      <c r="X788" s="440"/>
      <c r="Y788" s="443"/>
      <c r="Z788" s="439"/>
      <c r="AA788" s="439"/>
      <c r="AB788" s="439"/>
      <c r="AC788" s="439"/>
      <c r="AD788" s="440"/>
      <c r="AE788" s="443"/>
      <c r="AF788" s="439"/>
      <c r="AG788" s="439"/>
      <c r="AH788" s="439"/>
      <c r="AI788" s="440"/>
      <c r="AJ788" s="443"/>
      <c r="AK788" s="439"/>
      <c r="AL788" s="439"/>
      <c r="AM788" s="439"/>
      <c r="AN788" s="440"/>
    </row>
    <row r="789" spans="1:40" outlineLevel="1">
      <c r="A789" s="732" t="s">
        <v>20</v>
      </c>
      <c r="B789" s="733"/>
      <c r="C789" s="881"/>
      <c r="D789" s="733"/>
      <c r="E789" s="733"/>
      <c r="F789" s="733"/>
      <c r="G789" s="730"/>
      <c r="H789" s="733"/>
      <c r="I789" s="730"/>
      <c r="J789" s="729"/>
      <c r="K789" s="730"/>
      <c r="L789" s="730"/>
      <c r="M789" s="730"/>
      <c r="N789" s="730"/>
      <c r="O789" s="729"/>
      <c r="P789" s="730"/>
      <c r="Q789" s="730"/>
      <c r="R789" s="730"/>
      <c r="S789" s="731"/>
      <c r="T789" s="730"/>
      <c r="U789" s="730"/>
      <c r="V789" s="730"/>
      <c r="W789" s="730"/>
      <c r="X789" s="731"/>
      <c r="Y789" s="729"/>
      <c r="Z789" s="730"/>
      <c r="AA789" s="730"/>
      <c r="AB789" s="730"/>
      <c r="AC789" s="730"/>
      <c r="AD789" s="731"/>
      <c r="AE789" s="729"/>
      <c r="AF789" s="730"/>
      <c r="AG789" s="730"/>
      <c r="AH789" s="730"/>
      <c r="AI789" s="731"/>
      <c r="AJ789" s="729"/>
      <c r="AK789" s="730"/>
      <c r="AL789" s="730"/>
      <c r="AM789" s="730"/>
      <c r="AN789" s="731"/>
    </row>
    <row r="790" spans="1:40" outlineLevel="2">
      <c r="A790" s="882">
        <f>ROW()</f>
        <v>790</v>
      </c>
      <c r="B790" s="453"/>
      <c r="D790" s="452" t="s">
        <v>300</v>
      </c>
      <c r="H790" s="458"/>
      <c r="I790" s="458"/>
      <c r="J790" s="443">
        <f t="shared" ref="J790:AD790" si="871">I898</f>
        <v>0</v>
      </c>
      <c r="K790" s="439">
        <f t="shared" si="871"/>
        <v>2.1648016566685024</v>
      </c>
      <c r="L790" s="439">
        <f t="shared" si="871"/>
        <v>2.0530333102133982</v>
      </c>
      <c r="M790" s="439">
        <f t="shared" si="871"/>
        <v>1.9412649637582942</v>
      </c>
      <c r="N790" s="439">
        <f t="shared" si="871"/>
        <v>1.8294966173031901</v>
      </c>
      <c r="O790" s="443">
        <f t="shared" si="871"/>
        <v>1.7177282708480861</v>
      </c>
      <c r="P790" s="439">
        <f t="shared" si="871"/>
        <v>1.6987568541553895</v>
      </c>
      <c r="Q790" s="439">
        <f t="shared" si="871"/>
        <v>1.6797854374626928</v>
      </c>
      <c r="R790" s="439">
        <f t="shared" si="871"/>
        <v>1.6608140207699962</v>
      </c>
      <c r="S790" s="440">
        <f t="shared" si="871"/>
        <v>1.6418426040772995</v>
      </c>
      <c r="T790" s="439">
        <f t="shared" si="871"/>
        <v>1.6228711873846029</v>
      </c>
      <c r="U790" s="439">
        <f t="shared" si="871"/>
        <v>1.6155609568107985</v>
      </c>
      <c r="V790" s="439">
        <f t="shared" si="871"/>
        <v>1.6009404956631894</v>
      </c>
      <c r="W790" s="439">
        <f t="shared" si="871"/>
        <v>1.5863200345155803</v>
      </c>
      <c r="X790" s="440">
        <f t="shared" si="871"/>
        <v>1.5716995733679713</v>
      </c>
      <c r="Y790" s="443">
        <f t="shared" si="871"/>
        <v>1.5570791122203622</v>
      </c>
      <c r="Z790" s="439">
        <f t="shared" si="871"/>
        <v>1.5453717504743445</v>
      </c>
      <c r="AA790" s="439">
        <f t="shared" si="871"/>
        <v>1.5219570269823091</v>
      </c>
      <c r="AB790" s="439">
        <f t="shared" si="871"/>
        <v>1.4985423034902736</v>
      </c>
      <c r="AC790" s="439">
        <f t="shared" si="871"/>
        <v>1.4751275799982382</v>
      </c>
      <c r="AD790" s="440">
        <f t="shared" si="871"/>
        <v>1.4517128565062027</v>
      </c>
      <c r="AE790" s="443">
        <f t="shared" ref="AE790:AE792" si="872">AD898</f>
        <v>1.4282981330141673</v>
      </c>
      <c r="AF790" s="439">
        <f t="shared" ref="AF790:AF792" si="873">AE898</f>
        <v>1.405033470804931</v>
      </c>
      <c r="AG790" s="439">
        <f t="shared" ref="AG790:AG792" si="874">AF898</f>
        <v>1.3817688085956947</v>
      </c>
      <c r="AH790" s="439">
        <f t="shared" ref="AH790:AH792" si="875">AG898</f>
        <v>1.3585041463864584</v>
      </c>
      <c r="AI790" s="440">
        <f t="shared" ref="AI790:AI792" si="876">AH898</f>
        <v>1.3352394841772222</v>
      </c>
      <c r="AJ790" s="443">
        <f t="shared" ref="AJ790:AJ792" si="877">AI898</f>
        <v>1.3119748219679859</v>
      </c>
      <c r="AK790" s="439">
        <f t="shared" ref="AK790:AK792" si="878">AJ898</f>
        <v>1.2885467001471289</v>
      </c>
      <c r="AL790" s="439">
        <f t="shared" ref="AL790:AL792" si="879">AK898</f>
        <v>1.2651185783262719</v>
      </c>
      <c r="AM790" s="439">
        <f t="shared" ref="AM790:AM792" si="880">AL898</f>
        <v>1.241690456505415</v>
      </c>
      <c r="AN790" s="440">
        <f t="shared" ref="AN790:AN792" si="881">AM898</f>
        <v>1.218262334684558</v>
      </c>
    </row>
    <row r="791" spans="1:40" outlineLevel="2">
      <c r="A791" s="882">
        <f>ROW()</f>
        <v>791</v>
      </c>
      <c r="B791" s="453"/>
      <c r="D791" s="452" t="s">
        <v>301</v>
      </c>
      <c r="H791" s="458"/>
      <c r="I791" s="458"/>
      <c r="J791" s="443">
        <f t="shared" ref="J791" si="882">I899</f>
        <v>0</v>
      </c>
      <c r="K791" s="439">
        <f t="shared" ref="K791" si="883">J899</f>
        <v>0</v>
      </c>
      <c r="L791" s="439">
        <f t="shared" ref="L791" si="884">K899</f>
        <v>0</v>
      </c>
      <c r="M791" s="439">
        <f t="shared" ref="M791" si="885">L899</f>
        <v>0</v>
      </c>
      <c r="N791" s="439">
        <f t="shared" ref="N791" si="886">M899</f>
        <v>0</v>
      </c>
      <c r="O791" s="443">
        <f t="shared" ref="O791" si="887">N899</f>
        <v>0</v>
      </c>
      <c r="P791" s="439">
        <f t="shared" ref="P791" si="888">O899</f>
        <v>0</v>
      </c>
      <c r="Q791" s="439">
        <f t="shared" ref="Q791" si="889">P899</f>
        <v>0</v>
      </c>
      <c r="R791" s="439">
        <f t="shared" ref="R791" si="890">Q899</f>
        <v>0</v>
      </c>
      <c r="S791" s="440">
        <f t="shared" ref="S791" si="891">R899</f>
        <v>0</v>
      </c>
      <c r="T791" s="439">
        <f t="shared" ref="T791" si="892">S899</f>
        <v>0</v>
      </c>
      <c r="U791" s="439">
        <f t="shared" ref="U791" si="893">T899</f>
        <v>0</v>
      </c>
      <c r="V791" s="439">
        <f t="shared" ref="V791" si="894">U899</f>
        <v>0</v>
      </c>
      <c r="W791" s="439">
        <f t="shared" ref="W791" si="895">V899</f>
        <v>0</v>
      </c>
      <c r="X791" s="440">
        <f t="shared" ref="X791" si="896">W899</f>
        <v>0</v>
      </c>
      <c r="Y791" s="443">
        <f t="shared" ref="Y791" si="897">X899</f>
        <v>0</v>
      </c>
      <c r="Z791" s="439">
        <f t="shared" ref="Z791" si="898">Y899</f>
        <v>0</v>
      </c>
      <c r="AA791" s="439">
        <f t="shared" ref="AA791" si="899">Z899</f>
        <v>0</v>
      </c>
      <c r="AB791" s="439">
        <f t="shared" ref="AB791" si="900">AA899</f>
        <v>0</v>
      </c>
      <c r="AC791" s="439">
        <f t="shared" ref="AC791" si="901">AB899</f>
        <v>0</v>
      </c>
      <c r="AD791" s="440">
        <f t="shared" ref="AD791" si="902">AC899</f>
        <v>0</v>
      </c>
      <c r="AE791" s="443">
        <f t="shared" si="872"/>
        <v>0</v>
      </c>
      <c r="AF791" s="439">
        <f t="shared" si="873"/>
        <v>0</v>
      </c>
      <c r="AG791" s="439">
        <f t="shared" si="874"/>
        <v>0</v>
      </c>
      <c r="AH791" s="439">
        <f t="shared" si="875"/>
        <v>0</v>
      </c>
      <c r="AI791" s="440">
        <f t="shared" si="876"/>
        <v>0</v>
      </c>
      <c r="AJ791" s="443">
        <f t="shared" si="877"/>
        <v>0</v>
      </c>
      <c r="AK791" s="439">
        <f t="shared" si="878"/>
        <v>0</v>
      </c>
      <c r="AL791" s="439">
        <f t="shared" si="879"/>
        <v>0</v>
      </c>
      <c r="AM791" s="439">
        <f t="shared" si="880"/>
        <v>0</v>
      </c>
      <c r="AN791" s="440">
        <f t="shared" si="881"/>
        <v>0</v>
      </c>
    </row>
    <row r="792" spans="1:40" outlineLevel="2">
      <c r="A792" s="882">
        <f>ROW()</f>
        <v>792</v>
      </c>
      <c r="B792" s="453"/>
      <c r="D792" s="452" t="s">
        <v>29</v>
      </c>
      <c r="H792" s="458"/>
      <c r="I792" s="458"/>
      <c r="J792" s="443">
        <f t="shared" ref="J792:S792" si="903">I900</f>
        <v>0</v>
      </c>
      <c r="K792" s="439">
        <f t="shared" si="903"/>
        <v>9.0683128321097559</v>
      </c>
      <c r="L792" s="439">
        <f t="shared" si="903"/>
        <v>8.749627002355167</v>
      </c>
      <c r="M792" s="439">
        <f t="shared" si="903"/>
        <v>8.4309411726005781</v>
      </c>
      <c r="N792" s="439">
        <f t="shared" si="903"/>
        <v>8.1122553428459891</v>
      </c>
      <c r="O792" s="443">
        <f t="shared" si="903"/>
        <v>7.7935695130913993</v>
      </c>
      <c r="P792" s="439">
        <f t="shared" si="903"/>
        <v>7.6371195353936603</v>
      </c>
      <c r="Q792" s="439">
        <f t="shared" si="903"/>
        <v>7.4806695576959212</v>
      </c>
      <c r="R792" s="439">
        <f t="shared" si="903"/>
        <v>7.3242195799981822</v>
      </c>
      <c r="S792" s="440">
        <f t="shared" si="903"/>
        <v>7.1677696023004431</v>
      </c>
      <c r="T792" s="162">
        <v>0</v>
      </c>
      <c r="U792" s="439">
        <f t="shared" ref="U792:AD792" si="904">T900</f>
        <v>0</v>
      </c>
      <c r="V792" s="439">
        <f t="shared" si="904"/>
        <v>0</v>
      </c>
      <c r="W792" s="439">
        <f t="shared" si="904"/>
        <v>0</v>
      </c>
      <c r="X792" s="440">
        <f t="shared" si="904"/>
        <v>0</v>
      </c>
      <c r="Y792" s="443">
        <f t="shared" si="904"/>
        <v>0</v>
      </c>
      <c r="Z792" s="439">
        <f t="shared" si="904"/>
        <v>0</v>
      </c>
      <c r="AA792" s="439">
        <f t="shared" si="904"/>
        <v>0</v>
      </c>
      <c r="AB792" s="439">
        <f t="shared" si="904"/>
        <v>0</v>
      </c>
      <c r="AC792" s="439">
        <f t="shared" si="904"/>
        <v>0</v>
      </c>
      <c r="AD792" s="440">
        <f t="shared" si="904"/>
        <v>0</v>
      </c>
      <c r="AE792" s="443">
        <f t="shared" si="872"/>
        <v>0</v>
      </c>
      <c r="AF792" s="439">
        <f t="shared" si="873"/>
        <v>0</v>
      </c>
      <c r="AG792" s="439">
        <f t="shared" si="874"/>
        <v>0</v>
      </c>
      <c r="AH792" s="439">
        <f t="shared" si="875"/>
        <v>0</v>
      </c>
      <c r="AI792" s="440">
        <f t="shared" si="876"/>
        <v>0</v>
      </c>
      <c r="AJ792" s="443">
        <f t="shared" si="877"/>
        <v>0</v>
      </c>
      <c r="AK792" s="439">
        <f t="shared" si="878"/>
        <v>0</v>
      </c>
      <c r="AL792" s="439">
        <f t="shared" si="879"/>
        <v>0</v>
      </c>
      <c r="AM792" s="439">
        <f t="shared" si="880"/>
        <v>0</v>
      </c>
      <c r="AN792" s="440">
        <f t="shared" si="881"/>
        <v>0</v>
      </c>
    </row>
    <row r="793" spans="1:40" outlineLevel="2">
      <c r="A793" s="882">
        <f>ROW()</f>
        <v>793</v>
      </c>
      <c r="B793" s="453"/>
      <c r="D793" s="452" t="s">
        <v>30</v>
      </c>
      <c r="H793" s="458"/>
      <c r="I793" s="458"/>
      <c r="J793" s="443">
        <f t="shared" ref="J793:S793" si="905">I901</f>
        <v>0</v>
      </c>
      <c r="K793" s="439">
        <f t="shared" si="905"/>
        <v>3.5993383540685726</v>
      </c>
      <c r="L793" s="439">
        <f t="shared" si="905"/>
        <v>3.5973449796463881</v>
      </c>
      <c r="M793" s="439">
        <f t="shared" si="905"/>
        <v>3.5953516052242036</v>
      </c>
      <c r="N793" s="439">
        <f t="shared" si="905"/>
        <v>3.5933582308020191</v>
      </c>
      <c r="O793" s="443">
        <f t="shared" si="905"/>
        <v>3.5913648563798346</v>
      </c>
      <c r="P793" s="439">
        <f t="shared" si="905"/>
        <v>3.5313426609049885</v>
      </c>
      <c r="Q793" s="439">
        <f t="shared" si="905"/>
        <v>3.4713204654301424</v>
      </c>
      <c r="R793" s="439">
        <f t="shared" si="905"/>
        <v>3.4112982699552963</v>
      </c>
      <c r="S793" s="440">
        <f t="shared" si="905"/>
        <v>3.3512760744804502</v>
      </c>
      <c r="T793" s="439">
        <f t="shared" ref="T793:AD793" si="906">SUM(S900:S902)</f>
        <v>10.302573503608308</v>
      </c>
      <c r="U793" s="439">
        <f t="shared" si="906"/>
        <v>10.201567881023912</v>
      </c>
      <c r="V793" s="439">
        <f t="shared" si="906"/>
        <v>9.9995566358551216</v>
      </c>
      <c r="W793" s="439">
        <f t="shared" si="906"/>
        <v>9.7975453906863308</v>
      </c>
      <c r="X793" s="440">
        <f t="shared" si="906"/>
        <v>9.59553414551754</v>
      </c>
      <c r="Y793" s="443">
        <f t="shared" si="906"/>
        <v>9.3935229003487493</v>
      </c>
      <c r="Z793" s="439">
        <f t="shared" si="906"/>
        <v>9.2925172777643539</v>
      </c>
      <c r="AA793" s="439">
        <f t="shared" si="906"/>
        <v>9.0905060325955631</v>
      </c>
      <c r="AB793" s="439">
        <f t="shared" si="906"/>
        <v>8.8884947874267723</v>
      </c>
      <c r="AC793" s="439">
        <f t="shared" si="906"/>
        <v>8.6864835422579816</v>
      </c>
      <c r="AD793" s="440">
        <f t="shared" si="906"/>
        <v>8.4844722970891908</v>
      </c>
      <c r="AE793" s="443">
        <f t="shared" ref="AE793" si="907">SUM(AD900:AD902)</f>
        <v>8.2824610519204001</v>
      </c>
      <c r="AF793" s="439">
        <f t="shared" ref="AF793" si="908">SUM(AE900:AE902)</f>
        <v>8.081328501158735</v>
      </c>
      <c r="AG793" s="439">
        <f t="shared" ref="AG793" si="909">SUM(AF900:AF902)</f>
        <v>7.8801612867376267</v>
      </c>
      <c r="AH793" s="439">
        <f t="shared" ref="AH793" si="910">SUM(AG900:AG902)</f>
        <v>7.6789594086570752</v>
      </c>
      <c r="AI793" s="440">
        <f t="shared" ref="AI793" si="911">SUM(AH900:AH902)</f>
        <v>7.4777228669170803</v>
      </c>
      <c r="AJ793" s="443">
        <f t="shared" ref="AJ793" si="912">SUM(AI900:AI902)</f>
        <v>7.2764516615176422</v>
      </c>
      <c r="AK793" s="439">
        <f t="shared" ref="AK793" si="913">SUM(AJ900:AJ902)</f>
        <v>7.074328004253263</v>
      </c>
      <c r="AL793" s="439">
        <f t="shared" ref="AL793" si="914">SUM(AK900:AK902)</f>
        <v>6.8722043469888838</v>
      </c>
      <c r="AM793" s="439">
        <f t="shared" ref="AM793" si="915">SUM(AL900:AL902)</f>
        <v>6.6700806897245046</v>
      </c>
      <c r="AN793" s="440">
        <f t="shared" ref="AN793" si="916">SUM(AM900:AM902)</f>
        <v>6.4679570324601254</v>
      </c>
    </row>
    <row r="794" spans="1:40" outlineLevel="2">
      <c r="A794" s="882">
        <f>ROW()</f>
        <v>794</v>
      </c>
      <c r="B794" s="453"/>
      <c r="D794" s="452" t="s">
        <v>31</v>
      </c>
      <c r="H794" s="458"/>
      <c r="I794" s="458"/>
      <c r="J794" s="443">
        <f t="shared" ref="J794:S794" si="917">I902</f>
        <v>0</v>
      </c>
      <c r="K794" s="439">
        <f t="shared" si="917"/>
        <v>-4.0880407758729642E-2</v>
      </c>
      <c r="L794" s="439">
        <f t="shared" si="917"/>
        <v>-8.1760815517459284E-2</v>
      </c>
      <c r="M794" s="439">
        <f t="shared" si="917"/>
        <v>-0.12264122327618893</v>
      </c>
      <c r="N794" s="439">
        <f t="shared" si="917"/>
        <v>-0.16352163103491857</v>
      </c>
      <c r="O794" s="443">
        <f t="shared" si="917"/>
        <v>0</v>
      </c>
      <c r="P794" s="439">
        <f t="shared" si="917"/>
        <v>0</v>
      </c>
      <c r="Q794" s="439">
        <f t="shared" si="917"/>
        <v>0</v>
      </c>
      <c r="R794" s="439">
        <f t="shared" si="917"/>
        <v>0</v>
      </c>
      <c r="S794" s="440">
        <f t="shared" si="917"/>
        <v>0</v>
      </c>
      <c r="T794" s="439">
        <f t="shared" ref="T794:AD794" si="918">S902</f>
        <v>0</v>
      </c>
      <c r="U794" s="439">
        <f t="shared" si="918"/>
        <v>0</v>
      </c>
      <c r="V794" s="439">
        <f t="shared" si="918"/>
        <v>0</v>
      </c>
      <c r="W794" s="439">
        <f t="shared" si="918"/>
        <v>0</v>
      </c>
      <c r="X794" s="440">
        <f t="shared" si="918"/>
        <v>0</v>
      </c>
      <c r="Y794" s="443">
        <f t="shared" si="918"/>
        <v>0</v>
      </c>
      <c r="Z794" s="439">
        <f t="shared" si="918"/>
        <v>0</v>
      </c>
      <c r="AA794" s="439">
        <f t="shared" si="918"/>
        <v>0</v>
      </c>
      <c r="AB794" s="439">
        <f t="shared" si="918"/>
        <v>0</v>
      </c>
      <c r="AC794" s="439">
        <f t="shared" si="918"/>
        <v>0</v>
      </c>
      <c r="AD794" s="440">
        <f t="shared" si="918"/>
        <v>0</v>
      </c>
      <c r="AE794" s="443">
        <f t="shared" ref="AE794:AI801" si="919">AD902</f>
        <v>0</v>
      </c>
      <c r="AF794" s="439">
        <f t="shared" si="919"/>
        <v>0</v>
      </c>
      <c r="AG794" s="439">
        <f t="shared" si="919"/>
        <v>0</v>
      </c>
      <c r="AH794" s="439">
        <f t="shared" si="919"/>
        <v>0</v>
      </c>
      <c r="AI794" s="440">
        <f t="shared" si="919"/>
        <v>0</v>
      </c>
      <c r="AJ794" s="443">
        <f t="shared" ref="AJ794:AJ801" si="920">AI902</f>
        <v>0</v>
      </c>
      <c r="AK794" s="439">
        <f t="shared" ref="AK794:AK801" si="921">AJ902</f>
        <v>0</v>
      </c>
      <c r="AL794" s="439">
        <f t="shared" ref="AL794:AL801" si="922">AK902</f>
        <v>0</v>
      </c>
      <c r="AM794" s="439">
        <f t="shared" ref="AM794:AM801" si="923">AL902</f>
        <v>0</v>
      </c>
      <c r="AN794" s="440">
        <f t="shared" ref="AN794:AN801" si="924">AM902</f>
        <v>0</v>
      </c>
    </row>
    <row r="795" spans="1:40" outlineLevel="2">
      <c r="A795" s="882">
        <f>ROW()</f>
        <v>795</v>
      </c>
      <c r="B795" s="453"/>
      <c r="D795" s="452" t="s">
        <v>32</v>
      </c>
      <c r="H795" s="458"/>
      <c r="I795" s="458"/>
      <c r="J795" s="443">
        <f t="shared" ref="J795:S795" si="925">I903</f>
        <v>0</v>
      </c>
      <c r="K795" s="439">
        <f t="shared" si="925"/>
        <v>0.2496703221173526</v>
      </c>
      <c r="L795" s="439">
        <f t="shared" si="925"/>
        <v>0.1943735021780445</v>
      </c>
      <c r="M795" s="439">
        <f t="shared" si="925"/>
        <v>0.1390766822387364</v>
      </c>
      <c r="N795" s="439">
        <f t="shared" si="925"/>
        <v>8.3779862299428298E-2</v>
      </c>
      <c r="O795" s="443">
        <f t="shared" si="925"/>
        <v>2.8483042360120205E-2</v>
      </c>
      <c r="P795" s="439">
        <f t="shared" si="925"/>
        <v>2.0725038854916909E-2</v>
      </c>
      <c r="Q795" s="439">
        <f t="shared" si="925"/>
        <v>1.2967035349713614E-2</v>
      </c>
      <c r="R795" s="439">
        <f t="shared" si="925"/>
        <v>5.2090318445103196E-3</v>
      </c>
      <c r="S795" s="440">
        <f t="shared" si="925"/>
        <v>-2.5489716606929749E-3</v>
      </c>
      <c r="T795" s="439">
        <f t="shared" ref="T795:AD795" si="926">S903</f>
        <v>0</v>
      </c>
      <c r="U795" s="439">
        <f t="shared" si="926"/>
        <v>0</v>
      </c>
      <c r="V795" s="439">
        <f t="shared" si="926"/>
        <v>0</v>
      </c>
      <c r="W795" s="439">
        <f t="shared" si="926"/>
        <v>0</v>
      </c>
      <c r="X795" s="440">
        <f t="shared" si="926"/>
        <v>0</v>
      </c>
      <c r="Y795" s="443">
        <f t="shared" si="926"/>
        <v>0</v>
      </c>
      <c r="Z795" s="439">
        <f t="shared" si="926"/>
        <v>0</v>
      </c>
      <c r="AA795" s="439">
        <f t="shared" si="926"/>
        <v>0</v>
      </c>
      <c r="AB795" s="439">
        <f t="shared" si="926"/>
        <v>0</v>
      </c>
      <c r="AC795" s="439">
        <f t="shared" si="926"/>
        <v>0</v>
      </c>
      <c r="AD795" s="440">
        <f t="shared" si="926"/>
        <v>0</v>
      </c>
      <c r="AE795" s="443">
        <f t="shared" si="919"/>
        <v>0</v>
      </c>
      <c r="AF795" s="439">
        <f t="shared" si="919"/>
        <v>0</v>
      </c>
      <c r="AG795" s="439">
        <f t="shared" si="919"/>
        <v>0</v>
      </c>
      <c r="AH795" s="439">
        <f t="shared" si="919"/>
        <v>0</v>
      </c>
      <c r="AI795" s="440">
        <f t="shared" si="919"/>
        <v>0</v>
      </c>
      <c r="AJ795" s="443">
        <f t="shared" si="920"/>
        <v>0</v>
      </c>
      <c r="AK795" s="439">
        <f t="shared" si="921"/>
        <v>0</v>
      </c>
      <c r="AL795" s="439">
        <f t="shared" si="922"/>
        <v>0</v>
      </c>
      <c r="AM795" s="439">
        <f t="shared" si="923"/>
        <v>0</v>
      </c>
      <c r="AN795" s="440">
        <f t="shared" si="924"/>
        <v>0</v>
      </c>
    </row>
    <row r="796" spans="1:40" outlineLevel="2">
      <c r="A796" s="882">
        <f>ROW()</f>
        <v>796</v>
      </c>
      <c r="B796" s="453"/>
      <c r="D796" s="452" t="s">
        <v>33</v>
      </c>
      <c r="H796" s="458"/>
      <c r="I796" s="458"/>
      <c r="J796" s="443">
        <f t="shared" ref="J796:S796" si="927">I904</f>
        <v>0</v>
      </c>
      <c r="K796" s="439">
        <f t="shared" si="927"/>
        <v>2.6011463866993146E-2</v>
      </c>
      <c r="L796" s="439">
        <f t="shared" si="927"/>
        <v>1.1231144401566709E-2</v>
      </c>
      <c r="M796" s="439">
        <f t="shared" si="927"/>
        <v>-3.5491750638597282E-3</v>
      </c>
      <c r="N796" s="439">
        <f t="shared" si="927"/>
        <v>-1.8329494529286165E-2</v>
      </c>
      <c r="O796" s="443">
        <f t="shared" si="927"/>
        <v>0</v>
      </c>
      <c r="P796" s="439">
        <f t="shared" si="927"/>
        <v>0</v>
      </c>
      <c r="Q796" s="439">
        <f t="shared" si="927"/>
        <v>-5.7914001414834843E-18</v>
      </c>
      <c r="R796" s="439">
        <f t="shared" si="927"/>
        <v>-5.7914001414834843E-18</v>
      </c>
      <c r="S796" s="440">
        <f t="shared" si="927"/>
        <v>-5.7914001414834843E-18</v>
      </c>
      <c r="T796" s="439">
        <f t="shared" ref="T796:AD796" si="928">S904</f>
        <v>0</v>
      </c>
      <c r="U796" s="439">
        <f t="shared" si="928"/>
        <v>0</v>
      </c>
      <c r="V796" s="439">
        <f t="shared" si="928"/>
        <v>0</v>
      </c>
      <c r="W796" s="439">
        <f t="shared" si="928"/>
        <v>0</v>
      </c>
      <c r="X796" s="440">
        <f t="shared" si="928"/>
        <v>0</v>
      </c>
      <c r="Y796" s="443">
        <f t="shared" si="928"/>
        <v>0</v>
      </c>
      <c r="Z796" s="439">
        <f t="shared" si="928"/>
        <v>0</v>
      </c>
      <c r="AA796" s="439">
        <f t="shared" si="928"/>
        <v>0</v>
      </c>
      <c r="AB796" s="439">
        <f t="shared" si="928"/>
        <v>0</v>
      </c>
      <c r="AC796" s="439">
        <f t="shared" si="928"/>
        <v>0</v>
      </c>
      <c r="AD796" s="440">
        <f t="shared" si="928"/>
        <v>0</v>
      </c>
      <c r="AE796" s="443">
        <f t="shared" si="919"/>
        <v>0</v>
      </c>
      <c r="AF796" s="439">
        <f t="shared" si="919"/>
        <v>0</v>
      </c>
      <c r="AG796" s="439">
        <f t="shared" si="919"/>
        <v>0</v>
      </c>
      <c r="AH796" s="439">
        <f t="shared" si="919"/>
        <v>0</v>
      </c>
      <c r="AI796" s="440">
        <f t="shared" si="919"/>
        <v>0</v>
      </c>
      <c r="AJ796" s="443">
        <f t="shared" si="920"/>
        <v>0</v>
      </c>
      <c r="AK796" s="439">
        <f t="shared" si="921"/>
        <v>0</v>
      </c>
      <c r="AL796" s="439">
        <f t="shared" si="922"/>
        <v>0</v>
      </c>
      <c r="AM796" s="439">
        <f t="shared" si="923"/>
        <v>0</v>
      </c>
      <c r="AN796" s="440">
        <f t="shared" si="924"/>
        <v>0</v>
      </c>
    </row>
    <row r="797" spans="1:40" outlineLevel="2">
      <c r="A797" s="882">
        <f>ROW()</f>
        <v>797</v>
      </c>
      <c r="B797" s="453"/>
      <c r="D797" s="452" t="s">
        <v>27</v>
      </c>
      <c r="H797" s="458"/>
      <c r="I797" s="458"/>
      <c r="J797" s="443">
        <f t="shared" ref="J797:S797" si="929">I905</f>
        <v>0</v>
      </c>
      <c r="K797" s="439">
        <f t="shared" si="929"/>
        <v>-2.5126576381919508E-3</v>
      </c>
      <c r="L797" s="439">
        <f t="shared" si="929"/>
        <v>-5.0253152763839017E-3</v>
      </c>
      <c r="M797" s="439">
        <f t="shared" si="929"/>
        <v>-7.537972914575853E-3</v>
      </c>
      <c r="N797" s="439">
        <f t="shared" si="929"/>
        <v>-1.0050630552767803E-2</v>
      </c>
      <c r="O797" s="443">
        <f t="shared" si="929"/>
        <v>-1.2563288190959754E-2</v>
      </c>
      <c r="P797" s="439">
        <f t="shared" si="929"/>
        <v>-1.2563288190959754E-2</v>
      </c>
      <c r="Q797" s="439">
        <f t="shared" si="929"/>
        <v>-1.2563288190959754E-2</v>
      </c>
      <c r="R797" s="439">
        <f t="shared" si="929"/>
        <v>-1.2563288190959754E-2</v>
      </c>
      <c r="S797" s="440">
        <f t="shared" si="929"/>
        <v>-1.2563288190959754E-2</v>
      </c>
      <c r="T797" s="439">
        <f t="shared" ref="T797:AD797" si="930">S905</f>
        <v>0</v>
      </c>
      <c r="U797" s="439">
        <f t="shared" si="930"/>
        <v>0</v>
      </c>
      <c r="V797" s="439">
        <f t="shared" si="930"/>
        <v>0</v>
      </c>
      <c r="W797" s="439">
        <f t="shared" si="930"/>
        <v>0</v>
      </c>
      <c r="X797" s="440">
        <f t="shared" si="930"/>
        <v>0</v>
      </c>
      <c r="Y797" s="443">
        <f t="shared" si="930"/>
        <v>0</v>
      </c>
      <c r="Z797" s="439">
        <f t="shared" si="930"/>
        <v>0</v>
      </c>
      <c r="AA797" s="439">
        <f t="shared" si="930"/>
        <v>0</v>
      </c>
      <c r="AB797" s="439">
        <f t="shared" si="930"/>
        <v>0</v>
      </c>
      <c r="AC797" s="439">
        <f t="shared" si="930"/>
        <v>0</v>
      </c>
      <c r="AD797" s="440">
        <f t="shared" si="930"/>
        <v>0</v>
      </c>
      <c r="AE797" s="443">
        <f t="shared" si="919"/>
        <v>0</v>
      </c>
      <c r="AF797" s="439">
        <f t="shared" si="919"/>
        <v>0</v>
      </c>
      <c r="AG797" s="439">
        <f t="shared" si="919"/>
        <v>0</v>
      </c>
      <c r="AH797" s="439">
        <f t="shared" si="919"/>
        <v>0</v>
      </c>
      <c r="AI797" s="440">
        <f t="shared" si="919"/>
        <v>0</v>
      </c>
      <c r="AJ797" s="443">
        <f t="shared" si="920"/>
        <v>0</v>
      </c>
      <c r="AK797" s="439">
        <f t="shared" si="921"/>
        <v>0</v>
      </c>
      <c r="AL797" s="439">
        <f t="shared" si="922"/>
        <v>0</v>
      </c>
      <c r="AM797" s="439">
        <f t="shared" si="923"/>
        <v>0</v>
      </c>
      <c r="AN797" s="440">
        <f t="shared" si="924"/>
        <v>0</v>
      </c>
    </row>
    <row r="798" spans="1:40" outlineLevel="2">
      <c r="A798" s="882">
        <f>ROW()</f>
        <v>798</v>
      </c>
      <c r="B798" s="453"/>
      <c r="D798" s="452" t="s">
        <v>34</v>
      </c>
      <c r="H798" s="458"/>
      <c r="I798" s="458"/>
      <c r="J798" s="443">
        <f t="shared" ref="J798:S798" si="931">I906</f>
        <v>0</v>
      </c>
      <c r="K798" s="439">
        <f t="shared" si="931"/>
        <v>21.726293291748437</v>
      </c>
      <c r="L798" s="439">
        <f t="shared" si="931"/>
        <v>20.730089822634771</v>
      </c>
      <c r="M798" s="439">
        <f t="shared" si="931"/>
        <v>19.733886353521104</v>
      </c>
      <c r="N798" s="439">
        <f t="shared" si="931"/>
        <v>18.737682884407437</v>
      </c>
      <c r="O798" s="443">
        <f t="shared" si="931"/>
        <v>17.741479415293771</v>
      </c>
      <c r="P798" s="439">
        <f t="shared" si="931"/>
        <v>16.832579544859286</v>
      </c>
      <c r="Q798" s="439">
        <f t="shared" si="931"/>
        <v>15.923679674424802</v>
      </c>
      <c r="R798" s="439">
        <f t="shared" si="931"/>
        <v>15.014779803990319</v>
      </c>
      <c r="S798" s="440">
        <f t="shared" si="931"/>
        <v>14.105879933555835</v>
      </c>
      <c r="T798" s="439">
        <f t="shared" ref="T798:AD798" si="932">S906</f>
        <v>13.196980063121352</v>
      </c>
      <c r="U798" s="439">
        <f t="shared" si="932"/>
        <v>12.784574436148811</v>
      </c>
      <c r="V798" s="439">
        <f t="shared" si="932"/>
        <v>11.959763182203726</v>
      </c>
      <c r="W798" s="439">
        <f t="shared" si="932"/>
        <v>11.134951928258642</v>
      </c>
      <c r="X798" s="440">
        <f t="shared" si="932"/>
        <v>10.310140674313558</v>
      </c>
      <c r="Y798" s="443">
        <f t="shared" si="932"/>
        <v>9.4853294203684744</v>
      </c>
      <c r="Z798" s="439">
        <f t="shared" si="932"/>
        <v>9.0729237933959315</v>
      </c>
      <c r="AA798" s="439">
        <f t="shared" si="932"/>
        <v>8.2481125394508474</v>
      </c>
      <c r="AB798" s="439">
        <f t="shared" si="932"/>
        <v>7.4233012855057625</v>
      </c>
      <c r="AC798" s="439">
        <f t="shared" si="932"/>
        <v>6.5984900315606776</v>
      </c>
      <c r="AD798" s="440">
        <f t="shared" si="932"/>
        <v>5.7736787776155927</v>
      </c>
      <c r="AE798" s="443">
        <f t="shared" si="919"/>
        <v>4.9488675236705078</v>
      </c>
      <c r="AF798" s="439">
        <f t="shared" si="919"/>
        <v>4.1293423554174664</v>
      </c>
      <c r="AG798" s="439">
        <f t="shared" si="919"/>
        <v>3.3098171871644251</v>
      </c>
      <c r="AH798" s="439">
        <f t="shared" si="919"/>
        <v>2.4902920189113837</v>
      </c>
      <c r="AI798" s="440">
        <f t="shared" si="919"/>
        <v>1.6707668506583424</v>
      </c>
      <c r="AJ798" s="443">
        <f t="shared" si="920"/>
        <v>0.85124168240530096</v>
      </c>
      <c r="AK798" s="439">
        <f t="shared" si="921"/>
        <v>0</v>
      </c>
      <c r="AL798" s="439">
        <f t="shared" si="922"/>
        <v>0</v>
      </c>
      <c r="AM798" s="439">
        <f t="shared" si="923"/>
        <v>0</v>
      </c>
      <c r="AN798" s="440">
        <f t="shared" si="924"/>
        <v>0</v>
      </c>
    </row>
    <row r="799" spans="1:40" outlineLevel="2">
      <c r="A799" s="882">
        <f>ROW()</f>
        <v>799</v>
      </c>
      <c r="B799" s="453"/>
      <c r="D799" s="452" t="s">
        <v>35</v>
      </c>
      <c r="H799" s="458"/>
      <c r="I799" s="458"/>
      <c r="J799" s="443">
        <f t="shared" ref="J799:S800" si="933">I907</f>
        <v>0</v>
      </c>
      <c r="K799" s="439">
        <f t="shared" si="933"/>
        <v>0.8927220876132822</v>
      </c>
      <c r="L799" s="439">
        <f t="shared" si="933"/>
        <v>-0.26482855369576308</v>
      </c>
      <c r="M799" s="439">
        <f t="shared" si="933"/>
        <v>-1.4223791950048084</v>
      </c>
      <c r="N799" s="439">
        <f t="shared" si="933"/>
        <v>-2.5799298363138536</v>
      </c>
      <c r="O799" s="443">
        <f t="shared" si="933"/>
        <v>0</v>
      </c>
      <c r="P799" s="439">
        <f t="shared" si="933"/>
        <v>0</v>
      </c>
      <c r="Q799" s="439">
        <f t="shared" si="933"/>
        <v>0</v>
      </c>
      <c r="R799" s="439">
        <f t="shared" si="933"/>
        <v>0</v>
      </c>
      <c r="S799" s="440">
        <f t="shared" si="933"/>
        <v>0</v>
      </c>
      <c r="T799" s="439">
        <f t="shared" ref="T799:AD799" si="934">S907</f>
        <v>0</v>
      </c>
      <c r="U799" s="439">
        <f t="shared" si="934"/>
        <v>0</v>
      </c>
      <c r="V799" s="439">
        <f t="shared" si="934"/>
        <v>0</v>
      </c>
      <c r="W799" s="439">
        <f t="shared" si="934"/>
        <v>0</v>
      </c>
      <c r="X799" s="440">
        <f t="shared" si="934"/>
        <v>0</v>
      </c>
      <c r="Y799" s="443">
        <f t="shared" si="934"/>
        <v>0</v>
      </c>
      <c r="Z799" s="439">
        <f t="shared" si="934"/>
        <v>0</v>
      </c>
      <c r="AA799" s="439">
        <f t="shared" si="934"/>
        <v>0</v>
      </c>
      <c r="AB799" s="439">
        <f t="shared" si="934"/>
        <v>0</v>
      </c>
      <c r="AC799" s="439">
        <f t="shared" si="934"/>
        <v>0</v>
      </c>
      <c r="AD799" s="440">
        <f t="shared" si="934"/>
        <v>0</v>
      </c>
      <c r="AE799" s="443">
        <f t="shared" si="919"/>
        <v>0</v>
      </c>
      <c r="AF799" s="439">
        <f t="shared" si="919"/>
        <v>-2.5986750425353443E-2</v>
      </c>
      <c r="AG799" s="439">
        <f t="shared" si="919"/>
        <v>-2.5986750425353443E-2</v>
      </c>
      <c r="AH799" s="439">
        <f t="shared" si="919"/>
        <v>-2.5986750425353443E-2</v>
      </c>
      <c r="AI799" s="440">
        <f t="shared" si="919"/>
        <v>-2.5986750425353443E-2</v>
      </c>
      <c r="AJ799" s="443">
        <f t="shared" si="920"/>
        <v>-2.5986750425353443E-2</v>
      </c>
      <c r="AK799" s="439">
        <f t="shared" si="921"/>
        <v>0</v>
      </c>
      <c r="AL799" s="439">
        <f t="shared" si="922"/>
        <v>0</v>
      </c>
      <c r="AM799" s="439">
        <f t="shared" si="923"/>
        <v>0</v>
      </c>
      <c r="AN799" s="440">
        <f t="shared" si="924"/>
        <v>0</v>
      </c>
    </row>
    <row r="800" spans="1:40" outlineLevel="2">
      <c r="A800" s="882">
        <f>ROW()</f>
        <v>800</v>
      </c>
      <c r="B800" s="453"/>
      <c r="D800" s="452" t="s">
        <v>302</v>
      </c>
      <c r="H800" s="458"/>
      <c r="I800" s="458"/>
      <c r="J800" s="443">
        <f t="shared" si="933"/>
        <v>0</v>
      </c>
      <c r="K800" s="439">
        <f t="shared" si="933"/>
        <v>0</v>
      </c>
      <c r="L800" s="439">
        <f t="shared" si="933"/>
        <v>0</v>
      </c>
      <c r="M800" s="439">
        <f t="shared" si="933"/>
        <v>0</v>
      </c>
      <c r="N800" s="439">
        <f t="shared" si="933"/>
        <v>0</v>
      </c>
      <c r="O800" s="443">
        <f t="shared" si="933"/>
        <v>0</v>
      </c>
      <c r="P800" s="439">
        <f t="shared" si="933"/>
        <v>0</v>
      </c>
      <c r="Q800" s="439">
        <f t="shared" si="933"/>
        <v>0</v>
      </c>
      <c r="R800" s="439">
        <f t="shared" si="933"/>
        <v>0</v>
      </c>
      <c r="S800" s="440">
        <f t="shared" si="933"/>
        <v>0</v>
      </c>
      <c r="T800" s="439">
        <f t="shared" ref="T800" si="935">S908</f>
        <v>0</v>
      </c>
      <c r="U800" s="439">
        <f t="shared" ref="U800" si="936">T908</f>
        <v>0</v>
      </c>
      <c r="V800" s="439">
        <f t="shared" ref="V800" si="937">U908</f>
        <v>0</v>
      </c>
      <c r="W800" s="439">
        <f t="shared" ref="W800" si="938">V908</f>
        <v>0</v>
      </c>
      <c r="X800" s="440">
        <f t="shared" ref="X800" si="939">W908</f>
        <v>0</v>
      </c>
      <c r="Y800" s="443">
        <f t="shared" ref="Y800" si="940">X908</f>
        <v>0</v>
      </c>
      <c r="Z800" s="439">
        <f t="shared" ref="Z800" si="941">Y908</f>
        <v>0</v>
      </c>
      <c r="AA800" s="439">
        <f t="shared" ref="AA800" si="942">Z908</f>
        <v>0</v>
      </c>
      <c r="AB800" s="439">
        <f t="shared" ref="AB800" si="943">AA908</f>
        <v>0</v>
      </c>
      <c r="AC800" s="439">
        <f t="shared" ref="AC800" si="944">AB908</f>
        <v>0</v>
      </c>
      <c r="AD800" s="440">
        <f t="shared" ref="AD800" si="945">AC908</f>
        <v>0</v>
      </c>
      <c r="AE800" s="443">
        <f t="shared" si="919"/>
        <v>0</v>
      </c>
      <c r="AF800" s="439">
        <f t="shared" si="919"/>
        <v>0</v>
      </c>
      <c r="AG800" s="439">
        <f t="shared" si="919"/>
        <v>0</v>
      </c>
      <c r="AH800" s="439">
        <f t="shared" si="919"/>
        <v>0</v>
      </c>
      <c r="AI800" s="440">
        <f t="shared" si="919"/>
        <v>0</v>
      </c>
      <c r="AJ800" s="443">
        <f t="shared" si="920"/>
        <v>0</v>
      </c>
      <c r="AK800" s="439">
        <f t="shared" si="921"/>
        <v>0</v>
      </c>
      <c r="AL800" s="439">
        <f t="shared" si="922"/>
        <v>0</v>
      </c>
      <c r="AM800" s="439">
        <f t="shared" si="923"/>
        <v>0</v>
      </c>
      <c r="AN800" s="440">
        <f t="shared" si="924"/>
        <v>0</v>
      </c>
    </row>
    <row r="801" spans="1:40" outlineLevel="2">
      <c r="A801" s="882">
        <f>ROW()</f>
        <v>801</v>
      </c>
      <c r="B801" s="453"/>
      <c r="D801" s="452" t="s">
        <v>36</v>
      </c>
      <c r="H801" s="458"/>
      <c r="I801" s="458"/>
      <c r="J801" s="443">
        <f t="shared" ref="J801:AD801" si="946">I909</f>
        <v>0</v>
      </c>
      <c r="K801" s="439">
        <f t="shared" si="946"/>
        <v>5.9481067960211353</v>
      </c>
      <c r="L801" s="439">
        <f t="shared" si="946"/>
        <v>5.9481067960211353</v>
      </c>
      <c r="M801" s="439">
        <f t="shared" si="946"/>
        <v>5.9481067960211353</v>
      </c>
      <c r="N801" s="439">
        <f t="shared" si="946"/>
        <v>5.9481067960211353</v>
      </c>
      <c r="O801" s="443">
        <f t="shared" si="946"/>
        <v>5.9481067960211353</v>
      </c>
      <c r="P801" s="439">
        <f t="shared" si="946"/>
        <v>4.7584854368169083</v>
      </c>
      <c r="Q801" s="439">
        <f t="shared" si="946"/>
        <v>3.5688640776126812</v>
      </c>
      <c r="R801" s="439">
        <f t="shared" si="946"/>
        <v>2.3792427184084541</v>
      </c>
      <c r="S801" s="440">
        <f t="shared" si="946"/>
        <v>1.1896213592042271</v>
      </c>
      <c r="T801" s="439">
        <f t="shared" si="946"/>
        <v>0</v>
      </c>
      <c r="U801" s="439">
        <f t="shared" si="946"/>
        <v>0</v>
      </c>
      <c r="V801" s="439">
        <f t="shared" si="946"/>
        <v>0</v>
      </c>
      <c r="W801" s="439">
        <f t="shared" si="946"/>
        <v>0</v>
      </c>
      <c r="X801" s="440">
        <f t="shared" si="946"/>
        <v>0</v>
      </c>
      <c r="Y801" s="443">
        <f t="shared" si="946"/>
        <v>0</v>
      </c>
      <c r="Z801" s="439">
        <f t="shared" si="946"/>
        <v>0</v>
      </c>
      <c r="AA801" s="439">
        <f t="shared" si="946"/>
        <v>0</v>
      </c>
      <c r="AB801" s="439">
        <f t="shared" si="946"/>
        <v>0</v>
      </c>
      <c r="AC801" s="439">
        <f t="shared" si="946"/>
        <v>0</v>
      </c>
      <c r="AD801" s="440">
        <f t="shared" si="946"/>
        <v>0</v>
      </c>
      <c r="AE801" s="443">
        <f t="shared" si="919"/>
        <v>0</v>
      </c>
      <c r="AF801" s="439">
        <f t="shared" si="919"/>
        <v>0</v>
      </c>
      <c r="AG801" s="439">
        <f t="shared" si="919"/>
        <v>0</v>
      </c>
      <c r="AH801" s="439">
        <f t="shared" si="919"/>
        <v>0</v>
      </c>
      <c r="AI801" s="440">
        <f t="shared" si="919"/>
        <v>0</v>
      </c>
      <c r="AJ801" s="443">
        <f t="shared" si="920"/>
        <v>0</v>
      </c>
      <c r="AK801" s="439">
        <f t="shared" si="921"/>
        <v>0</v>
      </c>
      <c r="AL801" s="439">
        <f t="shared" si="922"/>
        <v>0</v>
      </c>
      <c r="AM801" s="439">
        <f t="shared" si="923"/>
        <v>0</v>
      </c>
      <c r="AN801" s="440">
        <f t="shared" si="924"/>
        <v>0</v>
      </c>
    </row>
    <row r="802" spans="1:40" outlineLevel="2">
      <c r="A802" s="882">
        <f>ROW()</f>
        <v>802</v>
      </c>
      <c r="B802" s="453"/>
      <c r="D802" s="452" t="s">
        <v>583</v>
      </c>
      <c r="H802" s="458"/>
      <c r="I802" s="458"/>
      <c r="J802" s="443">
        <f t="shared" ref="J802" si="947">I910</f>
        <v>0</v>
      </c>
      <c r="K802" s="439">
        <f t="shared" ref="K802" si="948">J910</f>
        <v>0</v>
      </c>
      <c r="L802" s="439">
        <f t="shared" ref="L802" si="949">K910</f>
        <v>0</v>
      </c>
      <c r="M802" s="439">
        <f t="shared" ref="M802" si="950">L910</f>
        <v>0</v>
      </c>
      <c r="N802" s="439">
        <f t="shared" ref="N802" si="951">M910</f>
        <v>0</v>
      </c>
      <c r="O802" s="443">
        <f t="shared" ref="O802" si="952">N910</f>
        <v>0</v>
      </c>
      <c r="P802" s="439">
        <f t="shared" ref="P802" si="953">O910</f>
        <v>0</v>
      </c>
      <c r="Q802" s="439">
        <f t="shared" ref="Q802" si="954">P910</f>
        <v>0</v>
      </c>
      <c r="R802" s="439">
        <f t="shared" ref="R802" si="955">Q910</f>
        <v>0</v>
      </c>
      <c r="S802" s="440">
        <f t="shared" ref="S802" si="956">R910</f>
        <v>0</v>
      </c>
      <c r="T802" s="439">
        <f t="shared" ref="T802" si="957">S910</f>
        <v>0</v>
      </c>
      <c r="U802" s="439">
        <f t="shared" ref="U802" si="958">T910</f>
        <v>0</v>
      </c>
      <c r="V802" s="439">
        <f t="shared" ref="V802" si="959">U910</f>
        <v>0</v>
      </c>
      <c r="W802" s="439">
        <f t="shared" ref="W802" si="960">V910</f>
        <v>0</v>
      </c>
      <c r="X802" s="440">
        <f t="shared" ref="X802" si="961">W910</f>
        <v>0</v>
      </c>
      <c r="Y802" s="443">
        <f t="shared" ref="Y802" si="962">X910</f>
        <v>0</v>
      </c>
      <c r="Z802" s="439">
        <f t="shared" ref="Z802" si="963">Y910</f>
        <v>0</v>
      </c>
      <c r="AA802" s="439">
        <f t="shared" ref="AA802" si="964">Z910</f>
        <v>0</v>
      </c>
      <c r="AB802" s="439">
        <f t="shared" ref="AB802" si="965">AA910</f>
        <v>0</v>
      </c>
      <c r="AC802" s="439">
        <f t="shared" ref="AC802" si="966">AB910</f>
        <v>0</v>
      </c>
      <c r="AD802" s="440">
        <f t="shared" ref="AD802" si="967">AC910</f>
        <v>0</v>
      </c>
      <c r="AE802" s="443">
        <f t="shared" ref="AE802:AN802" si="968">AD910</f>
        <v>0</v>
      </c>
      <c r="AF802" s="439">
        <f t="shared" si="968"/>
        <v>0</v>
      </c>
      <c r="AG802" s="439">
        <f t="shared" si="968"/>
        <v>0</v>
      </c>
      <c r="AH802" s="439">
        <f t="shared" si="968"/>
        <v>0</v>
      </c>
      <c r="AI802" s="440">
        <f t="shared" si="968"/>
        <v>0</v>
      </c>
      <c r="AJ802" s="443">
        <f t="shared" si="968"/>
        <v>0</v>
      </c>
      <c r="AK802" s="439">
        <f t="shared" si="968"/>
        <v>0</v>
      </c>
      <c r="AL802" s="439">
        <f t="shared" si="968"/>
        <v>0</v>
      </c>
      <c r="AM802" s="439">
        <f t="shared" si="968"/>
        <v>0</v>
      </c>
      <c r="AN802" s="440">
        <f t="shared" si="968"/>
        <v>0</v>
      </c>
    </row>
    <row r="803" spans="1:40" outlineLevel="2">
      <c r="A803" s="882">
        <f>ROW()</f>
        <v>803</v>
      </c>
      <c r="B803" s="453"/>
      <c r="D803" s="452" t="s">
        <v>81</v>
      </c>
      <c r="H803" s="458"/>
      <c r="I803" s="458"/>
      <c r="J803" s="443">
        <f t="shared" ref="J803:AD804" si="969">I911</f>
        <v>0</v>
      </c>
      <c r="K803" s="439">
        <f t="shared" si="969"/>
        <v>2.0301247106016145E-4</v>
      </c>
      <c r="L803" s="439">
        <f t="shared" si="969"/>
        <v>2.0301247106016145E-4</v>
      </c>
      <c r="M803" s="439">
        <f t="shared" si="969"/>
        <v>2.0301247106016145E-4</v>
      </c>
      <c r="N803" s="439">
        <f t="shared" si="969"/>
        <v>2.0301247106016145E-4</v>
      </c>
      <c r="O803" s="443">
        <f t="shared" si="969"/>
        <v>2.0301247106016145E-4</v>
      </c>
      <c r="P803" s="439">
        <f t="shared" si="969"/>
        <v>1.6240997684812916E-4</v>
      </c>
      <c r="Q803" s="439">
        <f t="shared" si="969"/>
        <v>1.2180748263609687E-4</v>
      </c>
      <c r="R803" s="439">
        <f t="shared" si="969"/>
        <v>8.1204988424064578E-5</v>
      </c>
      <c r="S803" s="440">
        <f t="shared" si="969"/>
        <v>4.0602494212032296E-5</v>
      </c>
      <c r="T803" s="439">
        <f t="shared" si="969"/>
        <v>1.3552527156068805E-20</v>
      </c>
      <c r="U803" s="439">
        <f t="shared" si="969"/>
        <v>1.3552527156068805E-20</v>
      </c>
      <c r="V803" s="439">
        <f t="shared" si="969"/>
        <v>1.3552527156068805E-20</v>
      </c>
      <c r="W803" s="439">
        <f t="shared" si="969"/>
        <v>1.3552527156068805E-20</v>
      </c>
      <c r="X803" s="440">
        <f t="shared" si="969"/>
        <v>1.3552527156068805E-20</v>
      </c>
      <c r="Y803" s="443">
        <f t="shared" si="969"/>
        <v>1.3552527156068805E-20</v>
      </c>
      <c r="Z803" s="439">
        <f t="shared" si="969"/>
        <v>1.3552527156068805E-20</v>
      </c>
      <c r="AA803" s="439">
        <f t="shared" si="969"/>
        <v>1.3552527156068805E-20</v>
      </c>
      <c r="AB803" s="439">
        <f t="shared" si="969"/>
        <v>1.3552527156068805E-20</v>
      </c>
      <c r="AC803" s="439">
        <f t="shared" si="969"/>
        <v>1.3552527156068805E-20</v>
      </c>
      <c r="AD803" s="440">
        <f t="shared" si="969"/>
        <v>1.3552527156068805E-20</v>
      </c>
      <c r="AE803" s="443">
        <f t="shared" ref="AE803:AE805" si="970">AD911</f>
        <v>1.3552527156068805E-20</v>
      </c>
      <c r="AF803" s="439">
        <f t="shared" ref="AF803:AF805" si="971">AE911</f>
        <v>1.3552527156068805E-20</v>
      </c>
      <c r="AG803" s="439">
        <f t="shared" ref="AG803:AG805" si="972">AF911</f>
        <v>1.3552527156068805E-20</v>
      </c>
      <c r="AH803" s="439">
        <f t="shared" ref="AH803:AH805" si="973">AG911</f>
        <v>1.3552527156068805E-20</v>
      </c>
      <c r="AI803" s="440">
        <f t="shared" ref="AI803:AI805" si="974">AH911</f>
        <v>1.3552527156068805E-20</v>
      </c>
      <c r="AJ803" s="443">
        <f t="shared" ref="AJ803:AJ805" si="975">AI911</f>
        <v>1.3552527156068805E-20</v>
      </c>
      <c r="AK803" s="439">
        <f t="shared" ref="AK803:AK805" si="976">AJ911</f>
        <v>0</v>
      </c>
      <c r="AL803" s="439">
        <f t="shared" ref="AL803:AL805" si="977">AK911</f>
        <v>0</v>
      </c>
      <c r="AM803" s="439">
        <f t="shared" ref="AM803:AM805" si="978">AL911</f>
        <v>0</v>
      </c>
      <c r="AN803" s="440">
        <f t="shared" ref="AN803:AN805" si="979">AM911</f>
        <v>0</v>
      </c>
    </row>
    <row r="804" spans="1:40" outlineLevel="2">
      <c r="A804" s="882">
        <f>ROW()</f>
        <v>804</v>
      </c>
      <c r="B804" s="453"/>
      <c r="D804" s="452" t="s">
        <v>28</v>
      </c>
      <c r="H804" s="458"/>
      <c r="I804" s="458"/>
      <c r="J804" s="443">
        <f t="shared" si="969"/>
        <v>0</v>
      </c>
      <c r="K804" s="439">
        <f t="shared" si="969"/>
        <v>0.44676715078364304</v>
      </c>
      <c r="L804" s="439">
        <f t="shared" si="969"/>
        <v>0.44676715078364304</v>
      </c>
      <c r="M804" s="439">
        <f t="shared" si="969"/>
        <v>0.44676715078364304</v>
      </c>
      <c r="N804" s="439">
        <f t="shared" si="969"/>
        <v>0.44676715078364304</v>
      </c>
      <c r="O804" s="443">
        <f t="shared" si="969"/>
        <v>0.44676715078364304</v>
      </c>
      <c r="P804" s="439">
        <f t="shared" si="969"/>
        <v>0.44676715078364304</v>
      </c>
      <c r="Q804" s="439">
        <f t="shared" si="969"/>
        <v>0.44676715078364304</v>
      </c>
      <c r="R804" s="439">
        <f t="shared" si="969"/>
        <v>0.44676715078364304</v>
      </c>
      <c r="S804" s="440">
        <f t="shared" si="969"/>
        <v>0.44676715078364304</v>
      </c>
      <c r="T804" s="439">
        <f t="shared" si="969"/>
        <v>0.44676715078364304</v>
      </c>
      <c r="U804" s="439">
        <f t="shared" si="969"/>
        <v>0.44676715078364304</v>
      </c>
      <c r="V804" s="439">
        <f t="shared" si="969"/>
        <v>0.44676715078364304</v>
      </c>
      <c r="W804" s="439">
        <f t="shared" si="969"/>
        <v>0.44676715078364304</v>
      </c>
      <c r="X804" s="440">
        <f t="shared" si="969"/>
        <v>0.44676715078364304</v>
      </c>
      <c r="Y804" s="443">
        <f t="shared" si="969"/>
        <v>0.44676715078364304</v>
      </c>
      <c r="Z804" s="439">
        <f t="shared" si="969"/>
        <v>0.44676715078364304</v>
      </c>
      <c r="AA804" s="439">
        <f t="shared" si="969"/>
        <v>0.44676715078364304</v>
      </c>
      <c r="AB804" s="439">
        <f t="shared" si="969"/>
        <v>0.44676715078364304</v>
      </c>
      <c r="AC804" s="439">
        <f t="shared" si="969"/>
        <v>0.44676715078364304</v>
      </c>
      <c r="AD804" s="440">
        <f t="shared" si="969"/>
        <v>0.44676715078364304</v>
      </c>
      <c r="AE804" s="443">
        <f t="shared" si="970"/>
        <v>0.44676715078364304</v>
      </c>
      <c r="AF804" s="439">
        <f t="shared" si="971"/>
        <v>0.44676715078364304</v>
      </c>
      <c r="AG804" s="439">
        <f t="shared" si="972"/>
        <v>0.44676715078364304</v>
      </c>
      <c r="AH804" s="439">
        <f t="shared" si="973"/>
        <v>0.44676715078364304</v>
      </c>
      <c r="AI804" s="440">
        <f t="shared" si="974"/>
        <v>0.44676715078364304</v>
      </c>
      <c r="AJ804" s="443">
        <f t="shared" si="975"/>
        <v>0.44676715078364304</v>
      </c>
      <c r="AK804" s="439">
        <f t="shared" si="976"/>
        <v>0.44676715078364304</v>
      </c>
      <c r="AL804" s="439">
        <f t="shared" si="977"/>
        <v>0.44676715078364304</v>
      </c>
      <c r="AM804" s="439">
        <f t="shared" si="978"/>
        <v>0.44676715078364304</v>
      </c>
      <c r="AN804" s="440">
        <f t="shared" si="979"/>
        <v>0.44676715078364304</v>
      </c>
    </row>
    <row r="805" spans="1:40" outlineLevel="2">
      <c r="A805" s="882">
        <f>ROW()</f>
        <v>805</v>
      </c>
      <c r="B805" s="453"/>
      <c r="D805" s="456" t="s">
        <v>443</v>
      </c>
      <c r="E805" s="456"/>
      <c r="F805" s="456"/>
      <c r="G805" s="456"/>
      <c r="H805" s="460"/>
      <c r="I805" s="460"/>
      <c r="J805" s="462">
        <f t="shared" ref="J805:Y805" si="980">I913</f>
        <v>0</v>
      </c>
      <c r="K805" s="441">
        <f t="shared" si="980"/>
        <v>0</v>
      </c>
      <c r="L805" s="441">
        <f t="shared" si="980"/>
        <v>0</v>
      </c>
      <c r="M805" s="441">
        <f t="shared" si="980"/>
        <v>0</v>
      </c>
      <c r="N805" s="441">
        <f t="shared" si="980"/>
        <v>0</v>
      </c>
      <c r="O805" s="462">
        <f t="shared" si="980"/>
        <v>0</v>
      </c>
      <c r="P805" s="441">
        <f t="shared" si="980"/>
        <v>0</v>
      </c>
      <c r="Q805" s="441">
        <f t="shared" si="980"/>
        <v>0</v>
      </c>
      <c r="R805" s="441">
        <f t="shared" si="980"/>
        <v>0</v>
      </c>
      <c r="S805" s="442">
        <f t="shared" si="980"/>
        <v>0</v>
      </c>
      <c r="T805" s="441">
        <f t="shared" si="980"/>
        <v>0</v>
      </c>
      <c r="U805" s="441">
        <f t="shared" si="980"/>
        <v>0</v>
      </c>
      <c r="V805" s="441">
        <f t="shared" si="980"/>
        <v>0</v>
      </c>
      <c r="W805" s="441">
        <f t="shared" si="980"/>
        <v>0</v>
      </c>
      <c r="X805" s="442">
        <f t="shared" si="980"/>
        <v>0</v>
      </c>
      <c r="Y805" s="462">
        <f t="shared" si="980"/>
        <v>0</v>
      </c>
      <c r="Z805" s="441">
        <f t="shared" ref="Z805:AD805" si="981">Y913</f>
        <v>0</v>
      </c>
      <c r="AA805" s="441">
        <f t="shared" si="981"/>
        <v>0</v>
      </c>
      <c r="AB805" s="441">
        <f t="shared" si="981"/>
        <v>0</v>
      </c>
      <c r="AC805" s="441">
        <f t="shared" si="981"/>
        <v>0</v>
      </c>
      <c r="AD805" s="442">
        <f t="shared" si="981"/>
        <v>0</v>
      </c>
      <c r="AE805" s="462">
        <f t="shared" si="970"/>
        <v>0</v>
      </c>
      <c r="AF805" s="441">
        <f t="shared" si="971"/>
        <v>0</v>
      </c>
      <c r="AG805" s="441">
        <f t="shared" si="972"/>
        <v>0</v>
      </c>
      <c r="AH805" s="441">
        <f t="shared" si="973"/>
        <v>0</v>
      </c>
      <c r="AI805" s="442">
        <f t="shared" si="974"/>
        <v>0</v>
      </c>
      <c r="AJ805" s="462">
        <f t="shared" si="975"/>
        <v>0</v>
      </c>
      <c r="AK805" s="441">
        <f t="shared" si="976"/>
        <v>0</v>
      </c>
      <c r="AL805" s="441">
        <f t="shared" si="977"/>
        <v>0</v>
      </c>
      <c r="AM805" s="441">
        <f t="shared" si="978"/>
        <v>0</v>
      </c>
      <c r="AN805" s="442">
        <f t="shared" si="979"/>
        <v>0</v>
      </c>
    </row>
    <row r="806" spans="1:40" outlineLevel="2">
      <c r="A806" s="882">
        <f>ROW()</f>
        <v>806</v>
      </c>
      <c r="B806" s="453"/>
      <c r="D806" s="452" t="s">
        <v>24</v>
      </c>
      <c r="H806" s="458"/>
      <c r="I806" s="458"/>
      <c r="J806" s="443">
        <f t="shared" ref="J806:AN806" si="982">SUM(J790:J805)</f>
        <v>0</v>
      </c>
      <c r="K806" s="439">
        <f t="shared" si="982"/>
        <v>44.078833902071814</v>
      </c>
      <c r="L806" s="439">
        <f t="shared" si="982"/>
        <v>41.379162036215568</v>
      </c>
      <c r="M806" s="439">
        <f t="shared" si="982"/>
        <v>38.679490170359323</v>
      </c>
      <c r="N806" s="439">
        <f t="shared" si="982"/>
        <v>35.979818304503084</v>
      </c>
      <c r="O806" s="443">
        <f t="shared" si="982"/>
        <v>37.255138769058092</v>
      </c>
      <c r="P806" s="439">
        <f t="shared" si="982"/>
        <v>34.913375343554677</v>
      </c>
      <c r="Q806" s="439">
        <f t="shared" si="982"/>
        <v>32.571611918051275</v>
      </c>
      <c r="R806" s="439">
        <f t="shared" si="982"/>
        <v>30.229848492547863</v>
      </c>
      <c r="S806" s="440">
        <f t="shared" si="982"/>
        <v>27.888085067044461</v>
      </c>
      <c r="T806" s="439">
        <f t="shared" si="982"/>
        <v>25.569191904897906</v>
      </c>
      <c r="U806" s="439">
        <f t="shared" si="982"/>
        <v>25.048470424767164</v>
      </c>
      <c r="V806" s="439">
        <f t="shared" si="982"/>
        <v>24.007027464505683</v>
      </c>
      <c r="W806" s="439">
        <f t="shared" si="982"/>
        <v>22.965584504244198</v>
      </c>
      <c r="X806" s="440">
        <f t="shared" si="982"/>
        <v>21.924141543982714</v>
      </c>
      <c r="Y806" s="443">
        <f t="shared" si="982"/>
        <v>20.882698583721229</v>
      </c>
      <c r="Z806" s="439">
        <f t="shared" si="982"/>
        <v>20.357579972418272</v>
      </c>
      <c r="AA806" s="439">
        <f t="shared" si="982"/>
        <v>19.307342749812364</v>
      </c>
      <c r="AB806" s="439">
        <f t="shared" si="982"/>
        <v>18.257105527206452</v>
      </c>
      <c r="AC806" s="439">
        <f t="shared" si="982"/>
        <v>17.20686830460054</v>
      </c>
      <c r="AD806" s="440">
        <f t="shared" si="982"/>
        <v>16.156631081994629</v>
      </c>
      <c r="AE806" s="443">
        <f t="shared" si="982"/>
        <v>15.106393859388717</v>
      </c>
      <c r="AF806" s="439">
        <f t="shared" si="982"/>
        <v>14.03648472773942</v>
      </c>
      <c r="AG806" s="439">
        <f t="shared" si="982"/>
        <v>12.992527682856036</v>
      </c>
      <c r="AH806" s="439">
        <f t="shared" si="982"/>
        <v>11.948535974313206</v>
      </c>
      <c r="AI806" s="440">
        <f t="shared" si="982"/>
        <v>10.904509602110934</v>
      </c>
      <c r="AJ806" s="443">
        <f t="shared" si="982"/>
        <v>9.8604485662492181</v>
      </c>
      <c r="AK806" s="439">
        <f t="shared" si="982"/>
        <v>8.8096418551840348</v>
      </c>
      <c r="AL806" s="439">
        <f t="shared" si="982"/>
        <v>8.5840900760987981</v>
      </c>
      <c r="AM806" s="439">
        <f t="shared" si="982"/>
        <v>8.3585382970135633</v>
      </c>
      <c r="AN806" s="440">
        <f t="shared" si="982"/>
        <v>8.1329865179283267</v>
      </c>
    </row>
    <row r="807" spans="1:40" outlineLevel="1">
      <c r="A807" s="732" t="s">
        <v>59</v>
      </c>
      <c r="B807" s="733"/>
      <c r="C807" s="881"/>
      <c r="D807" s="733"/>
      <c r="E807" s="733"/>
      <c r="F807" s="733"/>
      <c r="G807" s="730"/>
      <c r="H807" s="733"/>
      <c r="I807" s="730"/>
      <c r="J807" s="729"/>
      <c r="K807" s="730"/>
      <c r="L807" s="730"/>
      <c r="M807" s="730"/>
      <c r="N807" s="730"/>
      <c r="O807" s="729"/>
      <c r="P807" s="730"/>
      <c r="Q807" s="730"/>
      <c r="R807" s="730"/>
      <c r="S807" s="731"/>
      <c r="T807" s="730"/>
      <c r="U807" s="730"/>
      <c r="V807" s="730"/>
      <c r="W807" s="730"/>
      <c r="X807" s="731"/>
      <c r="Y807" s="729"/>
      <c r="Z807" s="730"/>
      <c r="AA807" s="730"/>
      <c r="AB807" s="730"/>
      <c r="AC807" s="730"/>
      <c r="AD807" s="731"/>
      <c r="AE807" s="729"/>
      <c r="AF807" s="730"/>
      <c r="AG807" s="730"/>
      <c r="AH807" s="730"/>
      <c r="AI807" s="731"/>
      <c r="AJ807" s="729"/>
      <c r="AK807" s="730"/>
      <c r="AL807" s="730"/>
      <c r="AM807" s="730"/>
      <c r="AN807" s="731"/>
    </row>
    <row r="808" spans="1:40" outlineLevel="2">
      <c r="A808" s="882">
        <f>ROW()</f>
        <v>808</v>
      </c>
      <c r="B808" s="453"/>
      <c r="D808" s="452" t="s">
        <v>300</v>
      </c>
      <c r="H808" s="458"/>
      <c r="I808" s="458"/>
      <c r="J808" s="326">
        <f>J$660</f>
        <v>2.2765700031236067</v>
      </c>
      <c r="K808" s="458"/>
      <c r="L808" s="458"/>
      <c r="M808" s="458"/>
      <c r="N808" s="458"/>
      <c r="O808" s="443"/>
      <c r="P808" s="439"/>
      <c r="Q808" s="439"/>
      <c r="R808" s="439"/>
      <c r="S808" s="440"/>
      <c r="T808" s="439"/>
      <c r="U808" s="439"/>
      <c r="V808" s="439"/>
      <c r="W808" s="439"/>
      <c r="X808" s="440"/>
      <c r="Y808" s="443"/>
      <c r="Z808" s="439"/>
      <c r="AA808" s="439"/>
      <c r="AB808" s="439"/>
      <c r="AC808" s="439"/>
      <c r="AD808" s="440"/>
      <c r="AE808" s="443"/>
      <c r="AF808" s="439"/>
      <c r="AG808" s="439"/>
      <c r="AH808" s="439"/>
      <c r="AI808" s="440"/>
      <c r="AJ808" s="443"/>
      <c r="AK808" s="439"/>
      <c r="AL808" s="439"/>
      <c r="AM808" s="439"/>
      <c r="AN808" s="440"/>
    </row>
    <row r="809" spans="1:40" outlineLevel="2">
      <c r="A809" s="882">
        <f>ROW()</f>
        <v>809</v>
      </c>
      <c r="B809" s="453"/>
      <c r="D809" s="452" t="s">
        <v>301</v>
      </c>
      <c r="H809" s="458"/>
      <c r="I809" s="458"/>
      <c r="J809" s="326">
        <f>J$661</f>
        <v>0</v>
      </c>
      <c r="K809" s="458"/>
      <c r="L809" s="458"/>
      <c r="M809" s="458"/>
      <c r="N809" s="458"/>
      <c r="O809" s="443"/>
      <c r="P809" s="439"/>
      <c r="Q809" s="439"/>
      <c r="R809" s="439"/>
      <c r="S809" s="440"/>
      <c r="T809" s="439"/>
      <c r="U809" s="439"/>
      <c r="V809" s="439"/>
      <c r="W809" s="439"/>
      <c r="X809" s="440"/>
      <c r="Y809" s="443"/>
      <c r="Z809" s="439"/>
      <c r="AA809" s="439"/>
      <c r="AB809" s="439"/>
      <c r="AC809" s="439"/>
      <c r="AD809" s="440"/>
      <c r="AE809" s="443"/>
      <c r="AF809" s="439"/>
      <c r="AG809" s="439"/>
      <c r="AH809" s="439"/>
      <c r="AI809" s="440"/>
      <c r="AJ809" s="443"/>
      <c r="AK809" s="439"/>
      <c r="AL809" s="439"/>
      <c r="AM809" s="439"/>
      <c r="AN809" s="440"/>
    </row>
    <row r="810" spans="1:40" outlineLevel="2">
      <c r="A810" s="882">
        <f>ROW()</f>
        <v>810</v>
      </c>
      <c r="B810" s="453"/>
      <c r="D810" s="452" t="s">
        <v>29</v>
      </c>
      <c r="H810" s="458"/>
      <c r="I810" s="458"/>
      <c r="J810" s="326">
        <f>J$662</f>
        <v>9.3869986618643448</v>
      </c>
      <c r="K810" s="458"/>
      <c r="L810" s="458"/>
      <c r="M810" s="458"/>
      <c r="N810" s="458"/>
      <c r="O810" s="443"/>
      <c r="P810" s="439"/>
      <c r="Q810" s="439"/>
      <c r="R810" s="439"/>
      <c r="S810" s="440"/>
      <c r="T810" s="439"/>
      <c r="U810" s="439"/>
      <c r="V810" s="439"/>
      <c r="W810" s="439"/>
      <c r="X810" s="440"/>
      <c r="Y810" s="443"/>
      <c r="Z810" s="439"/>
      <c r="AA810" s="439"/>
      <c r="AB810" s="439"/>
      <c r="AC810" s="439"/>
      <c r="AD810" s="440"/>
      <c r="AE810" s="443"/>
      <c r="AF810" s="439"/>
      <c r="AG810" s="439"/>
      <c r="AH810" s="439"/>
      <c r="AI810" s="440"/>
      <c r="AJ810" s="443"/>
      <c r="AK810" s="439"/>
      <c r="AL810" s="439"/>
      <c r="AM810" s="439"/>
      <c r="AN810" s="440"/>
    </row>
    <row r="811" spans="1:40" outlineLevel="2">
      <c r="A811" s="882">
        <f>ROW()</f>
        <v>811</v>
      </c>
      <c r="B811" s="453"/>
      <c r="D811" s="452" t="s">
        <v>30</v>
      </c>
      <c r="H811" s="458"/>
      <c r="I811" s="458"/>
      <c r="J811" s="326">
        <f>J$663</f>
        <v>3.6013317284907571</v>
      </c>
      <c r="K811" s="458"/>
      <c r="L811" s="458"/>
      <c r="M811" s="458"/>
      <c r="N811" s="458"/>
      <c r="O811" s="443"/>
      <c r="P811" s="439"/>
      <c r="Q811" s="439"/>
      <c r="R811" s="439"/>
      <c r="S811" s="440"/>
      <c r="T811" s="439"/>
      <c r="U811" s="439"/>
      <c r="V811" s="439"/>
      <c r="W811" s="439"/>
      <c r="X811" s="440"/>
      <c r="Y811" s="443"/>
      <c r="Z811" s="439"/>
      <c r="AA811" s="439"/>
      <c r="AB811" s="439"/>
      <c r="AC811" s="439"/>
      <c r="AD811" s="440"/>
      <c r="AE811" s="443"/>
      <c r="AF811" s="439"/>
      <c r="AG811" s="439"/>
      <c r="AH811" s="439"/>
      <c r="AI811" s="440"/>
      <c r="AJ811" s="443"/>
      <c r="AK811" s="439"/>
      <c r="AL811" s="439"/>
      <c r="AM811" s="439"/>
      <c r="AN811" s="440"/>
    </row>
    <row r="812" spans="1:40" outlineLevel="2">
      <c r="A812" s="882">
        <f>ROW()</f>
        <v>812</v>
      </c>
      <c r="B812" s="453"/>
      <c r="D812" s="452" t="s">
        <v>31</v>
      </c>
      <c r="H812" s="458"/>
      <c r="I812" s="458"/>
      <c r="J812" s="326">
        <f>J$664</f>
        <v>0</v>
      </c>
      <c r="K812" s="458"/>
      <c r="L812" s="458"/>
      <c r="M812" s="458"/>
      <c r="N812" s="458"/>
      <c r="O812" s="443"/>
      <c r="P812" s="439"/>
      <c r="Q812" s="439"/>
      <c r="R812" s="439"/>
      <c r="S812" s="440"/>
      <c r="T812" s="439"/>
      <c r="U812" s="439"/>
      <c r="V812" s="439"/>
      <c r="W812" s="439"/>
      <c r="X812" s="440"/>
      <c r="Y812" s="443"/>
      <c r="Z812" s="439"/>
      <c r="AA812" s="439"/>
      <c r="AB812" s="439"/>
      <c r="AC812" s="439"/>
      <c r="AD812" s="440"/>
      <c r="AE812" s="443"/>
      <c r="AF812" s="439"/>
      <c r="AG812" s="439"/>
      <c r="AH812" s="439"/>
      <c r="AI812" s="440"/>
      <c r="AJ812" s="443"/>
      <c r="AK812" s="439"/>
      <c r="AL812" s="439"/>
      <c r="AM812" s="439"/>
      <c r="AN812" s="440"/>
    </row>
    <row r="813" spans="1:40" outlineLevel="2">
      <c r="A813" s="882">
        <f>ROW()</f>
        <v>813</v>
      </c>
      <c r="B813" s="453"/>
      <c r="D813" s="452" t="s">
        <v>32</v>
      </c>
      <c r="H813" s="458"/>
      <c r="I813" s="458"/>
      <c r="J813" s="326">
        <f>J$665</f>
        <v>0.3049671420566607</v>
      </c>
      <c r="K813" s="458"/>
      <c r="L813" s="458"/>
      <c r="M813" s="458"/>
      <c r="N813" s="458"/>
      <c r="O813" s="443"/>
      <c r="P813" s="439"/>
      <c r="Q813" s="439"/>
      <c r="R813" s="439"/>
      <c r="S813" s="440"/>
      <c r="T813" s="439"/>
      <c r="U813" s="439"/>
      <c r="V813" s="439"/>
      <c r="W813" s="439"/>
      <c r="X813" s="440"/>
      <c r="Y813" s="443"/>
      <c r="Z813" s="439"/>
      <c r="AA813" s="439"/>
      <c r="AB813" s="439"/>
      <c r="AC813" s="439"/>
      <c r="AD813" s="440"/>
      <c r="AE813" s="443"/>
      <c r="AF813" s="439"/>
      <c r="AG813" s="439"/>
      <c r="AH813" s="439"/>
      <c r="AI813" s="440"/>
      <c r="AJ813" s="443"/>
      <c r="AK813" s="439"/>
      <c r="AL813" s="439"/>
      <c r="AM813" s="439"/>
      <c r="AN813" s="440"/>
    </row>
    <row r="814" spans="1:40" outlineLevel="2">
      <c r="A814" s="882">
        <f>ROW()</f>
        <v>814</v>
      </c>
      <c r="B814" s="453"/>
      <c r="D814" s="452" t="s">
        <v>33</v>
      </c>
      <c r="H814" s="458"/>
      <c r="I814" s="458"/>
      <c r="J814" s="326">
        <f>J$666</f>
        <v>4.0791783332419583E-2</v>
      </c>
      <c r="K814" s="458"/>
      <c r="L814" s="458"/>
      <c r="M814" s="458"/>
      <c r="N814" s="458"/>
      <c r="O814" s="443"/>
      <c r="P814" s="439"/>
      <c r="Q814" s="439"/>
      <c r="R814" s="439"/>
      <c r="S814" s="440"/>
      <c r="T814" s="439"/>
      <c r="U814" s="439"/>
      <c r="V814" s="439"/>
      <c r="W814" s="439"/>
      <c r="X814" s="440"/>
      <c r="Y814" s="443"/>
      <c r="Z814" s="439"/>
      <c r="AA814" s="439"/>
      <c r="AB814" s="439"/>
      <c r="AC814" s="439"/>
      <c r="AD814" s="440"/>
      <c r="AE814" s="443"/>
      <c r="AF814" s="439"/>
      <c r="AG814" s="439"/>
      <c r="AH814" s="439"/>
      <c r="AI814" s="440"/>
      <c r="AJ814" s="443"/>
      <c r="AK814" s="439"/>
      <c r="AL814" s="439"/>
      <c r="AM814" s="439"/>
      <c r="AN814" s="440"/>
    </row>
    <row r="815" spans="1:40" outlineLevel="2">
      <c r="A815" s="882">
        <f>ROW()</f>
        <v>815</v>
      </c>
      <c r="B815" s="453"/>
      <c r="D815" s="452" t="s">
        <v>27</v>
      </c>
      <c r="H815" s="458"/>
      <c r="I815" s="458"/>
      <c r="J815" s="326">
        <f>J$667</f>
        <v>0</v>
      </c>
      <c r="K815" s="458"/>
      <c r="L815" s="458"/>
      <c r="M815" s="458"/>
      <c r="N815" s="458"/>
      <c r="O815" s="443"/>
      <c r="P815" s="439"/>
      <c r="Q815" s="439"/>
      <c r="R815" s="439"/>
      <c r="S815" s="440"/>
      <c r="T815" s="439"/>
      <c r="U815" s="439"/>
      <c r="V815" s="439"/>
      <c r="W815" s="439"/>
      <c r="X815" s="440"/>
      <c r="Y815" s="443"/>
      <c r="Z815" s="439"/>
      <c r="AA815" s="439"/>
      <c r="AB815" s="439"/>
      <c r="AC815" s="439"/>
      <c r="AD815" s="440"/>
      <c r="AE815" s="443"/>
      <c r="AF815" s="439"/>
      <c r="AG815" s="439"/>
      <c r="AH815" s="439"/>
      <c r="AI815" s="440"/>
      <c r="AJ815" s="443"/>
      <c r="AK815" s="439"/>
      <c r="AL815" s="439"/>
      <c r="AM815" s="439"/>
      <c r="AN815" s="440"/>
    </row>
    <row r="816" spans="1:40" outlineLevel="2">
      <c r="A816" s="882">
        <f>ROW()</f>
        <v>816</v>
      </c>
      <c r="B816" s="453"/>
      <c r="D816" s="452" t="s">
        <v>34</v>
      </c>
      <c r="H816" s="458"/>
      <c r="I816" s="458"/>
      <c r="J816" s="326">
        <f>J$668</f>
        <v>22.722496760862104</v>
      </c>
      <c r="K816" s="458"/>
      <c r="L816" s="458"/>
      <c r="M816" s="458"/>
      <c r="N816" s="458"/>
      <c r="O816" s="443"/>
      <c r="P816" s="439"/>
      <c r="Q816" s="439"/>
      <c r="R816" s="439"/>
      <c r="S816" s="440"/>
      <c r="T816" s="439"/>
      <c r="U816" s="439"/>
      <c r="V816" s="439"/>
      <c r="W816" s="439"/>
      <c r="X816" s="440"/>
      <c r="Y816" s="443"/>
      <c r="Z816" s="439"/>
      <c r="AA816" s="439"/>
      <c r="AB816" s="439"/>
      <c r="AC816" s="439"/>
      <c r="AD816" s="440"/>
      <c r="AE816" s="443"/>
      <c r="AF816" s="439"/>
      <c r="AG816" s="439"/>
      <c r="AH816" s="439"/>
      <c r="AI816" s="440"/>
      <c r="AJ816" s="443"/>
      <c r="AK816" s="439"/>
      <c r="AL816" s="439"/>
      <c r="AM816" s="439"/>
      <c r="AN816" s="440"/>
    </row>
    <row r="817" spans="1:40" outlineLevel="2">
      <c r="A817" s="882">
        <f>ROW()</f>
        <v>817</v>
      </c>
      <c r="B817" s="453"/>
      <c r="D817" s="452" t="s">
        <v>35</v>
      </c>
      <c r="H817" s="458"/>
      <c r="I817" s="458"/>
      <c r="J817" s="326">
        <f>J$669</f>
        <v>2.0502727289223275</v>
      </c>
      <c r="K817" s="458"/>
      <c r="L817" s="458"/>
      <c r="M817" s="458"/>
      <c r="N817" s="458"/>
      <c r="O817" s="443"/>
      <c r="P817" s="439"/>
      <c r="Q817" s="439"/>
      <c r="R817" s="439"/>
      <c r="S817" s="440"/>
      <c r="T817" s="439"/>
      <c r="U817" s="439"/>
      <c r="V817" s="439"/>
      <c r="W817" s="439"/>
      <c r="X817" s="440"/>
      <c r="Y817" s="443"/>
      <c r="Z817" s="439"/>
      <c r="AA817" s="439"/>
      <c r="AB817" s="439"/>
      <c r="AC817" s="439"/>
      <c r="AD817" s="440"/>
      <c r="AE817" s="443"/>
      <c r="AF817" s="439"/>
      <c r="AG817" s="439"/>
      <c r="AH817" s="439"/>
      <c r="AI817" s="440"/>
      <c r="AJ817" s="443"/>
      <c r="AK817" s="439"/>
      <c r="AL817" s="439"/>
      <c r="AM817" s="439"/>
      <c r="AN817" s="440"/>
    </row>
    <row r="818" spans="1:40" outlineLevel="2">
      <c r="A818" s="882">
        <f>ROW()</f>
        <v>818</v>
      </c>
      <c r="B818" s="453"/>
      <c r="D818" s="452" t="s">
        <v>302</v>
      </c>
      <c r="H818" s="458"/>
      <c r="I818" s="458"/>
      <c r="J818" s="326">
        <f>J$670</f>
        <v>0</v>
      </c>
      <c r="K818" s="458"/>
      <c r="L818" s="458"/>
      <c r="M818" s="458"/>
      <c r="N818" s="458"/>
      <c r="O818" s="443"/>
      <c r="P818" s="439"/>
      <c r="Q818" s="439"/>
      <c r="R818" s="439"/>
      <c r="S818" s="440"/>
      <c r="T818" s="439"/>
      <c r="U818" s="439"/>
      <c r="V818" s="439"/>
      <c r="W818" s="439"/>
      <c r="X818" s="440"/>
      <c r="Y818" s="443"/>
      <c r="Z818" s="439"/>
      <c r="AA818" s="439"/>
      <c r="AB818" s="439"/>
      <c r="AC818" s="439"/>
      <c r="AD818" s="440"/>
      <c r="AE818" s="443"/>
      <c r="AF818" s="439"/>
      <c r="AG818" s="439"/>
      <c r="AH818" s="439"/>
      <c r="AI818" s="440"/>
      <c r="AJ818" s="443"/>
      <c r="AK818" s="439"/>
      <c r="AL818" s="439"/>
      <c r="AM818" s="439"/>
      <c r="AN818" s="440"/>
    </row>
    <row r="819" spans="1:40" outlineLevel="2">
      <c r="A819" s="882">
        <f>ROW()</f>
        <v>819</v>
      </c>
      <c r="B819" s="453"/>
      <c r="D819" s="452" t="s">
        <v>36</v>
      </c>
      <c r="H819" s="458"/>
      <c r="I819" s="458"/>
      <c r="J819" s="326">
        <f>J$671</f>
        <v>5.9481067960211353</v>
      </c>
      <c r="K819" s="458"/>
      <c r="L819" s="458"/>
      <c r="M819" s="458"/>
      <c r="N819" s="458"/>
      <c r="O819" s="443"/>
      <c r="P819" s="439"/>
      <c r="Q819" s="439"/>
      <c r="R819" s="439"/>
      <c r="S819" s="440"/>
      <c r="T819" s="439"/>
      <c r="U819" s="439"/>
      <c r="V819" s="439"/>
      <c r="W819" s="439"/>
      <c r="X819" s="440"/>
      <c r="Y819" s="443"/>
      <c r="Z819" s="439"/>
      <c r="AA819" s="439"/>
      <c r="AB819" s="439"/>
      <c r="AC819" s="439"/>
      <c r="AD819" s="440"/>
      <c r="AE819" s="443"/>
      <c r="AF819" s="439"/>
      <c r="AG819" s="439"/>
      <c r="AH819" s="439"/>
      <c r="AI819" s="440"/>
      <c r="AJ819" s="443"/>
      <c r="AK819" s="439"/>
      <c r="AL819" s="439"/>
      <c r="AM819" s="439"/>
      <c r="AN819" s="440"/>
    </row>
    <row r="820" spans="1:40" outlineLevel="2">
      <c r="A820" s="882">
        <f>ROW()</f>
        <v>820</v>
      </c>
      <c r="B820" s="453"/>
      <c r="D820" s="452" t="s">
        <v>583</v>
      </c>
      <c r="H820" s="458"/>
      <c r="I820" s="458"/>
      <c r="J820" s="326">
        <f>J$672</f>
        <v>0</v>
      </c>
      <c r="K820" s="458"/>
      <c r="L820" s="458"/>
      <c r="M820" s="458"/>
      <c r="N820" s="458"/>
      <c r="O820" s="443"/>
      <c r="P820" s="439"/>
      <c r="Q820" s="439"/>
      <c r="R820" s="439"/>
      <c r="S820" s="440"/>
      <c r="T820" s="439"/>
      <c r="U820" s="439"/>
      <c r="V820" s="439"/>
      <c r="W820" s="439"/>
      <c r="X820" s="440"/>
      <c r="Y820" s="443"/>
      <c r="Z820" s="439"/>
      <c r="AA820" s="439"/>
      <c r="AB820" s="439"/>
      <c r="AC820" s="439"/>
      <c r="AD820" s="440"/>
      <c r="AE820" s="443"/>
      <c r="AF820" s="439"/>
      <c r="AG820" s="439"/>
      <c r="AH820" s="439"/>
      <c r="AI820" s="440"/>
      <c r="AJ820" s="443"/>
      <c r="AK820" s="439"/>
      <c r="AL820" s="439"/>
      <c r="AM820" s="439"/>
      <c r="AN820" s="440"/>
    </row>
    <row r="821" spans="1:40" outlineLevel="2">
      <c r="A821" s="882">
        <f>ROW()</f>
        <v>821</v>
      </c>
      <c r="B821" s="453"/>
      <c r="D821" s="452" t="s">
        <v>81</v>
      </c>
      <c r="H821" s="458"/>
      <c r="I821" s="458"/>
      <c r="J821" s="326">
        <f>J$673</f>
        <v>2.0301247106016145E-4</v>
      </c>
      <c r="K821" s="458"/>
      <c r="L821" s="458"/>
      <c r="M821" s="458"/>
      <c r="N821" s="458"/>
      <c r="O821" s="443"/>
      <c r="P821" s="439"/>
      <c r="Q821" s="439"/>
      <c r="R821" s="439"/>
      <c r="S821" s="440"/>
      <c r="T821" s="439"/>
      <c r="U821" s="439"/>
      <c r="V821" s="439"/>
      <c r="W821" s="439"/>
      <c r="X821" s="440"/>
      <c r="Y821" s="443"/>
      <c r="Z821" s="439"/>
      <c r="AA821" s="439"/>
      <c r="AB821" s="439"/>
      <c r="AC821" s="439"/>
      <c r="AD821" s="440"/>
      <c r="AE821" s="443"/>
      <c r="AF821" s="439"/>
      <c r="AG821" s="439"/>
      <c r="AH821" s="439"/>
      <c r="AI821" s="440"/>
      <c r="AJ821" s="443"/>
      <c r="AK821" s="439"/>
      <c r="AL821" s="439"/>
      <c r="AM821" s="439"/>
      <c r="AN821" s="440"/>
    </row>
    <row r="822" spans="1:40" outlineLevel="2">
      <c r="A822" s="882">
        <f>ROW()</f>
        <v>822</v>
      </c>
      <c r="B822" s="453"/>
      <c r="D822" s="452" t="s">
        <v>28</v>
      </c>
      <c r="H822" s="458"/>
      <c r="I822" s="458"/>
      <c r="J822" s="326">
        <f>J$674</f>
        <v>0.44676715078364304</v>
      </c>
      <c r="K822" s="458"/>
      <c r="L822" s="458"/>
      <c r="M822" s="458"/>
      <c r="N822" s="458"/>
      <c r="O822" s="443"/>
      <c r="P822" s="439"/>
      <c r="Q822" s="439"/>
      <c r="R822" s="439"/>
      <c r="S822" s="440"/>
      <c r="T822" s="439"/>
      <c r="U822" s="439"/>
      <c r="V822" s="439"/>
      <c r="W822" s="439"/>
      <c r="X822" s="440"/>
      <c r="Y822" s="443"/>
      <c r="Z822" s="439"/>
      <c r="AA822" s="439"/>
      <c r="AB822" s="439"/>
      <c r="AC822" s="439"/>
      <c r="AD822" s="440"/>
      <c r="AE822" s="443"/>
      <c r="AF822" s="439"/>
      <c r="AG822" s="439"/>
      <c r="AH822" s="439"/>
      <c r="AI822" s="440"/>
      <c r="AJ822" s="443"/>
      <c r="AK822" s="439"/>
      <c r="AL822" s="439"/>
      <c r="AM822" s="439"/>
      <c r="AN822" s="440"/>
    </row>
    <row r="823" spans="1:40" outlineLevel="2">
      <c r="A823" s="882">
        <f>ROW()</f>
        <v>823</v>
      </c>
      <c r="B823" s="453"/>
      <c r="D823" s="456" t="s">
        <v>443</v>
      </c>
      <c r="E823" s="456"/>
      <c r="F823" s="456"/>
      <c r="G823" s="456"/>
      <c r="H823" s="460"/>
      <c r="I823" s="460"/>
      <c r="J823" s="327">
        <f>J$675</f>
        <v>0</v>
      </c>
      <c r="K823" s="460"/>
      <c r="L823" s="460"/>
      <c r="M823" s="460"/>
      <c r="N823" s="460"/>
      <c r="O823" s="462"/>
      <c r="P823" s="441"/>
      <c r="Q823" s="441"/>
      <c r="R823" s="441"/>
      <c r="S823" s="442"/>
      <c r="T823" s="441"/>
      <c r="U823" s="441"/>
      <c r="V823" s="441"/>
      <c r="W823" s="441"/>
      <c r="X823" s="442"/>
      <c r="Y823" s="462"/>
      <c r="Z823" s="441"/>
      <c r="AA823" s="441"/>
      <c r="AB823" s="441"/>
      <c r="AC823" s="441"/>
      <c r="AD823" s="442"/>
      <c r="AE823" s="462"/>
      <c r="AF823" s="441"/>
      <c r="AG823" s="441"/>
      <c r="AH823" s="441"/>
      <c r="AI823" s="442"/>
      <c r="AJ823" s="462"/>
      <c r="AK823" s="441"/>
      <c r="AL823" s="441"/>
      <c r="AM823" s="441"/>
      <c r="AN823" s="442"/>
    </row>
    <row r="824" spans="1:40" outlineLevel="2">
      <c r="A824" s="882">
        <f>ROW()</f>
        <v>824</v>
      </c>
      <c r="B824" s="453"/>
      <c r="D824" s="452" t="s">
        <v>24</v>
      </c>
      <c r="H824" s="458"/>
      <c r="I824" s="458"/>
      <c r="J824" s="443">
        <f>SUM(J808:J823)</f>
        <v>46.778505767928067</v>
      </c>
      <c r="K824" s="458"/>
      <c r="L824" s="458"/>
      <c r="M824" s="458"/>
      <c r="N824" s="458"/>
      <c r="O824" s="443"/>
      <c r="P824" s="439"/>
      <c r="Q824" s="439"/>
      <c r="R824" s="439"/>
      <c r="S824" s="440"/>
      <c r="T824" s="439"/>
      <c r="U824" s="439"/>
      <c r="V824" s="439"/>
      <c r="W824" s="439"/>
      <c r="X824" s="440"/>
      <c r="Y824" s="443"/>
      <c r="Z824" s="439"/>
      <c r="AA824" s="439"/>
      <c r="AB824" s="439"/>
      <c r="AC824" s="439"/>
      <c r="AD824" s="440"/>
      <c r="AE824" s="443"/>
      <c r="AF824" s="439"/>
      <c r="AG824" s="439"/>
      <c r="AH824" s="439"/>
      <c r="AI824" s="440"/>
      <c r="AJ824" s="443"/>
      <c r="AK824" s="439"/>
      <c r="AL824" s="439"/>
      <c r="AM824" s="439"/>
      <c r="AN824" s="440"/>
    </row>
    <row r="825" spans="1:40" outlineLevel="1">
      <c r="A825" s="732" t="s">
        <v>238</v>
      </c>
      <c r="B825" s="733"/>
      <c r="C825" s="881"/>
      <c r="D825" s="733"/>
      <c r="E825" s="733"/>
      <c r="F825" s="733"/>
      <c r="G825" s="730"/>
      <c r="H825" s="733"/>
      <c r="I825" s="730"/>
      <c r="J825" s="729"/>
      <c r="K825" s="730"/>
      <c r="L825" s="730"/>
      <c r="M825" s="730"/>
      <c r="N825" s="730"/>
      <c r="O825" s="729"/>
      <c r="P825" s="730"/>
      <c r="Q825" s="730"/>
      <c r="R825" s="730"/>
      <c r="S825" s="731"/>
      <c r="T825" s="730"/>
      <c r="U825" s="730"/>
      <c r="V825" s="730"/>
      <c r="W825" s="730"/>
      <c r="X825" s="731"/>
      <c r="Y825" s="729"/>
      <c r="Z825" s="730"/>
      <c r="AA825" s="730"/>
      <c r="AB825" s="730"/>
      <c r="AC825" s="730"/>
      <c r="AD825" s="731"/>
      <c r="AE825" s="729"/>
      <c r="AF825" s="730"/>
      <c r="AG825" s="730"/>
      <c r="AH825" s="730"/>
      <c r="AI825" s="731"/>
      <c r="AJ825" s="729"/>
      <c r="AK825" s="730"/>
      <c r="AL825" s="730"/>
      <c r="AM825" s="730"/>
      <c r="AN825" s="731"/>
    </row>
    <row r="826" spans="1:40" outlineLevel="2">
      <c r="A826" s="882">
        <f>ROW()</f>
        <v>826</v>
      </c>
      <c r="B826" s="453"/>
      <c r="D826" s="1205" t="s">
        <v>300</v>
      </c>
      <c r="E826" s="1205"/>
      <c r="F826" s="1205"/>
      <c r="G826" s="1205"/>
      <c r="H826" s="4"/>
      <c r="I826" s="4"/>
      <c r="J826" s="329"/>
      <c r="K826" s="4"/>
      <c r="L826" s="4"/>
      <c r="M826" s="4"/>
      <c r="N826" s="4"/>
      <c r="O826" s="329"/>
      <c r="P826" s="4"/>
      <c r="Q826" s="4"/>
      <c r="R826" s="4"/>
      <c r="S826" s="316"/>
      <c r="T826" s="53"/>
      <c r="U826" s="53"/>
      <c r="V826" s="53"/>
      <c r="W826" s="53"/>
      <c r="X826" s="44"/>
      <c r="Y826" s="252"/>
      <c r="Z826" s="53"/>
      <c r="AA826" s="53"/>
      <c r="AB826" s="53"/>
      <c r="AC826" s="53"/>
      <c r="AD826" s="44"/>
      <c r="AE826" s="252"/>
      <c r="AF826" s="53"/>
      <c r="AG826" s="53"/>
      <c r="AH826" s="53"/>
      <c r="AI826" s="44"/>
      <c r="AJ826" s="252"/>
      <c r="AK826" s="53"/>
      <c r="AL826" s="53"/>
      <c r="AM826" s="53"/>
      <c r="AN826" s="44"/>
    </row>
    <row r="827" spans="1:40" outlineLevel="2">
      <c r="A827" s="882">
        <f>ROW()</f>
        <v>827</v>
      </c>
      <c r="B827" s="453"/>
      <c r="D827" s="1205" t="s">
        <v>301</v>
      </c>
      <c r="E827" s="1205"/>
      <c r="F827" s="1205"/>
      <c r="G827" s="1205"/>
      <c r="H827" s="4"/>
      <c r="I827" s="4"/>
      <c r="J827" s="329"/>
      <c r="K827" s="4"/>
      <c r="L827" s="4"/>
      <c r="M827" s="4"/>
      <c r="N827" s="4"/>
      <c r="O827" s="329"/>
      <c r="P827" s="4"/>
      <c r="Q827" s="4"/>
      <c r="R827" s="4"/>
      <c r="S827" s="316"/>
      <c r="T827" s="53"/>
      <c r="U827" s="53"/>
      <c r="V827" s="53"/>
      <c r="W827" s="53"/>
      <c r="X827" s="44"/>
      <c r="Y827" s="252"/>
      <c r="Z827" s="53"/>
      <c r="AA827" s="53"/>
      <c r="AB827" s="53"/>
      <c r="AC827" s="53"/>
      <c r="AD827" s="44"/>
      <c r="AE827" s="252"/>
      <c r="AF827" s="53"/>
      <c r="AG827" s="53"/>
      <c r="AH827" s="53"/>
      <c r="AI827" s="44"/>
      <c r="AJ827" s="252"/>
      <c r="AK827" s="53"/>
      <c r="AL827" s="53"/>
      <c r="AM827" s="53"/>
      <c r="AN827" s="44"/>
    </row>
    <row r="828" spans="1:40" outlineLevel="2">
      <c r="A828" s="882">
        <f>ROW()</f>
        <v>828</v>
      </c>
      <c r="B828" s="453"/>
      <c r="D828" s="1205" t="s">
        <v>29</v>
      </c>
      <c r="E828" s="1205"/>
      <c r="F828" s="1205"/>
      <c r="G828" s="1205"/>
      <c r="H828" s="4"/>
      <c r="I828" s="4"/>
      <c r="J828" s="329"/>
      <c r="K828" s="4"/>
      <c r="L828" s="4"/>
      <c r="M828" s="4"/>
      <c r="N828" s="4"/>
      <c r="O828" s="329"/>
      <c r="P828" s="4"/>
      <c r="Q828" s="4"/>
      <c r="R828" s="4"/>
      <c r="S828" s="316"/>
      <c r="T828" s="53"/>
      <c r="U828" s="53"/>
      <c r="V828" s="53"/>
      <c r="W828" s="53"/>
      <c r="X828" s="44"/>
      <c r="Y828" s="252"/>
      <c r="Z828" s="53"/>
      <c r="AA828" s="53"/>
      <c r="AB828" s="53"/>
      <c r="AC828" s="53"/>
      <c r="AD828" s="44"/>
      <c r="AE828" s="252"/>
      <c r="AF828" s="53"/>
      <c r="AG828" s="53"/>
      <c r="AH828" s="53"/>
      <c r="AI828" s="44"/>
      <c r="AJ828" s="252"/>
      <c r="AK828" s="53"/>
      <c r="AL828" s="53"/>
      <c r="AM828" s="53"/>
      <c r="AN828" s="44"/>
    </row>
    <row r="829" spans="1:40" outlineLevel="2">
      <c r="A829" s="882">
        <f>ROW()</f>
        <v>829</v>
      </c>
      <c r="B829" s="453"/>
      <c r="D829" s="1205" t="s">
        <v>30</v>
      </c>
      <c r="E829" s="1205"/>
      <c r="F829" s="1205"/>
      <c r="G829" s="1205"/>
      <c r="H829" s="4"/>
      <c r="I829" s="4"/>
      <c r="J829" s="329"/>
      <c r="K829" s="4"/>
      <c r="L829" s="4"/>
      <c r="M829" s="4"/>
      <c r="N829" s="4"/>
      <c r="O829" s="329"/>
      <c r="P829" s="4"/>
      <c r="Q829" s="4"/>
      <c r="R829" s="4"/>
      <c r="S829" s="316"/>
      <c r="T829" s="53"/>
      <c r="U829" s="53"/>
      <c r="V829" s="53"/>
      <c r="W829" s="53"/>
      <c r="X829" s="44"/>
      <c r="Y829" s="252"/>
      <c r="Z829" s="53"/>
      <c r="AA829" s="53"/>
      <c r="AB829" s="53"/>
      <c r="AC829" s="53"/>
      <c r="AD829" s="44"/>
      <c r="AE829" s="252"/>
      <c r="AF829" s="53"/>
      <c r="AG829" s="53"/>
      <c r="AH829" s="53"/>
      <c r="AI829" s="44"/>
      <c r="AJ829" s="252"/>
      <c r="AK829" s="53"/>
      <c r="AL829" s="53"/>
      <c r="AM829" s="53"/>
      <c r="AN829" s="44"/>
    </row>
    <row r="830" spans="1:40" outlineLevel="2">
      <c r="A830" s="882">
        <f>ROW()</f>
        <v>830</v>
      </c>
      <c r="B830" s="453"/>
      <c r="D830" s="1205" t="s">
        <v>31</v>
      </c>
      <c r="E830" s="1205"/>
      <c r="F830" s="1205"/>
      <c r="G830" s="1205"/>
      <c r="H830" s="4"/>
      <c r="I830" s="4"/>
      <c r="J830" s="329"/>
      <c r="K830" s="4"/>
      <c r="L830" s="4"/>
      <c r="M830" s="4"/>
      <c r="N830" s="4"/>
      <c r="O830" s="329"/>
      <c r="P830" s="4"/>
      <c r="Q830" s="4"/>
      <c r="R830" s="4"/>
      <c r="S830" s="316"/>
      <c r="T830" s="53"/>
      <c r="U830" s="53"/>
      <c r="V830" s="53"/>
      <c r="W830" s="53"/>
      <c r="X830" s="44"/>
      <c r="Y830" s="252"/>
      <c r="Z830" s="53"/>
      <c r="AA830" s="53"/>
      <c r="AB830" s="53"/>
      <c r="AC830" s="53"/>
      <c r="AD830" s="44"/>
      <c r="AE830" s="252"/>
      <c r="AF830" s="53"/>
      <c r="AG830" s="53"/>
      <c r="AH830" s="53"/>
      <c r="AI830" s="44"/>
      <c r="AJ830" s="252"/>
      <c r="AK830" s="53"/>
      <c r="AL830" s="53"/>
      <c r="AM830" s="53"/>
      <c r="AN830" s="44"/>
    </row>
    <row r="831" spans="1:40" outlineLevel="2">
      <c r="A831" s="882">
        <f>ROW()</f>
        <v>831</v>
      </c>
      <c r="B831" s="453"/>
      <c r="D831" s="1205" t="s">
        <v>32</v>
      </c>
      <c r="E831" s="1205"/>
      <c r="F831" s="1205"/>
      <c r="G831" s="1205"/>
      <c r="H831" s="4"/>
      <c r="I831" s="4"/>
      <c r="J831" s="329"/>
      <c r="K831" s="4"/>
      <c r="L831" s="4"/>
      <c r="M831" s="4"/>
      <c r="N831" s="4"/>
      <c r="O831" s="329"/>
      <c r="P831" s="4"/>
      <c r="Q831" s="4"/>
      <c r="R831" s="4"/>
      <c r="S831" s="316"/>
      <c r="T831" s="53"/>
      <c r="U831" s="53"/>
      <c r="V831" s="53"/>
      <c r="W831" s="53"/>
      <c r="X831" s="44"/>
      <c r="Y831" s="252"/>
      <c r="Z831" s="53"/>
      <c r="AA831" s="53"/>
      <c r="AB831" s="53"/>
      <c r="AC831" s="53"/>
      <c r="AD831" s="44"/>
      <c r="AE831" s="252"/>
      <c r="AF831" s="53"/>
      <c r="AG831" s="53"/>
      <c r="AH831" s="53"/>
      <c r="AI831" s="44"/>
      <c r="AJ831" s="252"/>
      <c r="AK831" s="53"/>
      <c r="AL831" s="53"/>
      <c r="AM831" s="53"/>
      <c r="AN831" s="44"/>
    </row>
    <row r="832" spans="1:40" outlineLevel="2">
      <c r="A832" s="882">
        <f>ROW()</f>
        <v>832</v>
      </c>
      <c r="B832" s="453"/>
      <c r="D832" s="1205" t="s">
        <v>33</v>
      </c>
      <c r="E832" s="1205"/>
      <c r="F832" s="1205"/>
      <c r="G832" s="1205"/>
      <c r="H832" s="4"/>
      <c r="I832" s="4"/>
      <c r="J832" s="329"/>
      <c r="K832" s="4"/>
      <c r="L832" s="4"/>
      <c r="M832" s="4"/>
      <c r="N832" s="4"/>
      <c r="O832" s="329"/>
      <c r="P832" s="4"/>
      <c r="Q832" s="4"/>
      <c r="R832" s="4"/>
      <c r="S832" s="316"/>
      <c r="T832" s="53"/>
      <c r="U832" s="53"/>
      <c r="V832" s="53"/>
      <c r="W832" s="53"/>
      <c r="X832" s="44"/>
      <c r="Y832" s="252"/>
      <c r="Z832" s="53"/>
      <c r="AA832" s="53"/>
      <c r="AB832" s="53"/>
      <c r="AC832" s="53"/>
      <c r="AD832" s="44"/>
      <c r="AE832" s="252"/>
      <c r="AF832" s="53"/>
      <c r="AG832" s="53"/>
      <c r="AH832" s="53"/>
      <c r="AI832" s="44"/>
      <c r="AJ832" s="252"/>
      <c r="AK832" s="53"/>
      <c r="AL832" s="53"/>
      <c r="AM832" s="53"/>
      <c r="AN832" s="44"/>
    </row>
    <row r="833" spans="1:40" outlineLevel="2">
      <c r="A833" s="882">
        <f>ROW()</f>
        <v>833</v>
      </c>
      <c r="B833" s="453"/>
      <c r="D833" s="1205" t="s">
        <v>27</v>
      </c>
      <c r="E833" s="1205"/>
      <c r="F833" s="1205"/>
      <c r="G833" s="1205"/>
      <c r="H833" s="4"/>
      <c r="I833" s="4"/>
      <c r="J833" s="329"/>
      <c r="K833" s="4"/>
      <c r="L833" s="4"/>
      <c r="M833" s="4"/>
      <c r="N833" s="4"/>
      <c r="O833" s="329"/>
      <c r="P833" s="4"/>
      <c r="Q833" s="4"/>
      <c r="R833" s="4"/>
      <c r="S833" s="316"/>
      <c r="T833" s="53"/>
      <c r="U833" s="53"/>
      <c r="V833" s="53"/>
      <c r="W833" s="53"/>
      <c r="X833" s="44"/>
      <c r="Y833" s="252"/>
      <c r="Z833" s="53"/>
      <c r="AA833" s="53"/>
      <c r="AB833" s="53"/>
      <c r="AC833" s="53"/>
      <c r="AD833" s="44"/>
      <c r="AE833" s="252"/>
      <c r="AF833" s="53"/>
      <c r="AG833" s="53"/>
      <c r="AH833" s="53"/>
      <c r="AI833" s="44"/>
      <c r="AJ833" s="252"/>
      <c r="AK833" s="53"/>
      <c r="AL833" s="53"/>
      <c r="AM833" s="53"/>
      <c r="AN833" s="44"/>
    </row>
    <row r="834" spans="1:40" outlineLevel="2">
      <c r="A834" s="882">
        <f>ROW()</f>
        <v>834</v>
      </c>
      <c r="B834" s="453"/>
      <c r="D834" s="1205" t="s">
        <v>34</v>
      </c>
      <c r="E834" s="1205"/>
      <c r="F834" s="1205"/>
      <c r="G834" s="1205"/>
      <c r="H834" s="4"/>
      <c r="I834" s="4"/>
      <c r="J834" s="329"/>
      <c r="K834" s="4"/>
      <c r="L834" s="4"/>
      <c r="M834" s="4"/>
      <c r="N834" s="4"/>
      <c r="O834" s="329"/>
      <c r="P834" s="4"/>
      <c r="Q834" s="4"/>
      <c r="R834" s="4"/>
      <c r="S834" s="316"/>
      <c r="T834" s="53"/>
      <c r="U834" s="53"/>
      <c r="V834" s="53"/>
      <c r="W834" s="53"/>
      <c r="X834" s="44"/>
      <c r="Y834" s="252"/>
      <c r="Z834" s="53"/>
      <c r="AA834" s="53"/>
      <c r="AB834" s="53"/>
      <c r="AC834" s="53"/>
      <c r="AD834" s="44"/>
      <c r="AE834" s="252"/>
      <c r="AF834" s="53"/>
      <c r="AG834" s="53"/>
      <c r="AH834" s="53"/>
      <c r="AI834" s="44"/>
      <c r="AJ834" s="252"/>
      <c r="AK834" s="53"/>
      <c r="AL834" s="53"/>
      <c r="AM834" s="53"/>
      <c r="AN834" s="44"/>
    </row>
    <row r="835" spans="1:40" outlineLevel="2">
      <c r="A835" s="882">
        <f>ROW()</f>
        <v>835</v>
      </c>
      <c r="B835" s="453"/>
      <c r="D835" s="1205" t="s">
        <v>35</v>
      </c>
      <c r="E835" s="1205"/>
      <c r="F835" s="1205"/>
      <c r="G835" s="1205"/>
      <c r="H835" s="4"/>
      <c r="I835" s="4"/>
      <c r="J835" s="329"/>
      <c r="K835" s="4"/>
      <c r="L835" s="4"/>
      <c r="M835" s="4"/>
      <c r="N835" s="4"/>
      <c r="O835" s="329"/>
      <c r="P835" s="4"/>
      <c r="Q835" s="4"/>
      <c r="R835" s="4"/>
      <c r="S835" s="316"/>
      <c r="T835" s="53"/>
      <c r="U835" s="53"/>
      <c r="V835" s="53"/>
      <c r="W835" s="53"/>
      <c r="X835" s="44"/>
      <c r="Y835" s="252"/>
      <c r="Z835" s="53"/>
      <c r="AA835" s="53"/>
      <c r="AB835" s="53"/>
      <c r="AC835" s="53"/>
      <c r="AD835" s="44"/>
      <c r="AE835" s="252"/>
      <c r="AF835" s="53"/>
      <c r="AG835" s="53"/>
      <c r="AH835" s="53"/>
      <c r="AI835" s="44"/>
      <c r="AJ835" s="252"/>
      <c r="AK835" s="53"/>
      <c r="AL835" s="53"/>
      <c r="AM835" s="53"/>
      <c r="AN835" s="44"/>
    </row>
    <row r="836" spans="1:40" outlineLevel="2">
      <c r="A836" s="882">
        <f>ROW()</f>
        <v>836</v>
      </c>
      <c r="B836" s="453"/>
      <c r="D836" s="1205" t="s">
        <v>302</v>
      </c>
      <c r="E836" s="1205"/>
      <c r="F836" s="1205"/>
      <c r="G836" s="1205"/>
      <c r="H836" s="4"/>
      <c r="I836" s="4"/>
      <c r="J836" s="329"/>
      <c r="K836" s="4"/>
      <c r="L836" s="4"/>
      <c r="M836" s="4"/>
      <c r="N836" s="4"/>
      <c r="O836" s="329"/>
      <c r="P836" s="4"/>
      <c r="Q836" s="4"/>
      <c r="R836" s="4"/>
      <c r="S836" s="316"/>
      <c r="T836" s="53"/>
      <c r="U836" s="53"/>
      <c r="V836" s="53"/>
      <c r="W836" s="53"/>
      <c r="X836" s="44"/>
      <c r="Y836" s="252"/>
      <c r="Z836" s="53"/>
      <c r="AA836" s="53"/>
      <c r="AB836" s="53"/>
      <c r="AC836" s="53"/>
      <c r="AD836" s="44"/>
      <c r="AE836" s="252"/>
      <c r="AF836" s="53"/>
      <c r="AG836" s="53"/>
      <c r="AH836" s="53"/>
      <c r="AI836" s="44"/>
      <c r="AJ836" s="252"/>
      <c r="AK836" s="53"/>
      <c r="AL836" s="53"/>
      <c r="AM836" s="53"/>
      <c r="AN836" s="44"/>
    </row>
    <row r="837" spans="1:40" outlineLevel="2">
      <c r="A837" s="882">
        <f>ROW()</f>
        <v>837</v>
      </c>
      <c r="B837" s="453"/>
      <c r="D837" s="1205" t="s">
        <v>36</v>
      </c>
      <c r="E837" s="1205"/>
      <c r="F837" s="1205"/>
      <c r="G837" s="1205"/>
      <c r="H837" s="4"/>
      <c r="I837" s="4"/>
      <c r="J837" s="329"/>
      <c r="K837" s="4"/>
      <c r="L837" s="4"/>
      <c r="M837" s="4"/>
      <c r="N837" s="4"/>
      <c r="O837" s="329"/>
      <c r="P837" s="4"/>
      <c r="Q837" s="4"/>
      <c r="R837" s="4"/>
      <c r="S837" s="316"/>
      <c r="T837" s="53"/>
      <c r="U837" s="53"/>
      <c r="V837" s="53"/>
      <c r="W837" s="53"/>
      <c r="X837" s="44"/>
      <c r="Y837" s="252"/>
      <c r="Z837" s="53"/>
      <c r="AA837" s="53"/>
      <c r="AB837" s="53"/>
      <c r="AC837" s="53"/>
      <c r="AD837" s="44"/>
      <c r="AE837" s="252"/>
      <c r="AF837" s="53"/>
      <c r="AG837" s="53"/>
      <c r="AH837" s="53"/>
      <c r="AI837" s="44"/>
      <c r="AJ837" s="252"/>
      <c r="AK837" s="53"/>
      <c r="AL837" s="53"/>
      <c r="AM837" s="53"/>
      <c r="AN837" s="44"/>
    </row>
    <row r="838" spans="1:40" outlineLevel="2">
      <c r="A838" s="882">
        <f>ROW()</f>
        <v>838</v>
      </c>
      <c r="B838" s="453"/>
      <c r="D838" s="1205" t="s">
        <v>583</v>
      </c>
      <c r="E838" s="1205"/>
      <c r="F838" s="1205"/>
      <c r="G838" s="1205"/>
      <c r="H838" s="4"/>
      <c r="I838" s="4"/>
      <c r="J838" s="329"/>
      <c r="K838" s="4"/>
      <c r="L838" s="4"/>
      <c r="M838" s="4"/>
      <c r="N838" s="4"/>
      <c r="O838" s="329"/>
      <c r="P838" s="4"/>
      <c r="Q838" s="4"/>
      <c r="R838" s="4"/>
      <c r="S838" s="316"/>
      <c r="T838" s="53"/>
      <c r="U838" s="53"/>
      <c r="V838" s="53"/>
      <c r="W838" s="53"/>
      <c r="X838" s="44"/>
      <c r="Y838" s="252"/>
      <c r="Z838" s="53"/>
      <c r="AA838" s="53"/>
      <c r="AB838" s="53"/>
      <c r="AC838" s="53"/>
      <c r="AD838" s="44"/>
      <c r="AE838" s="252"/>
      <c r="AF838" s="53"/>
      <c r="AG838" s="53"/>
      <c r="AH838" s="53"/>
      <c r="AI838" s="44"/>
      <c r="AJ838" s="252"/>
      <c r="AK838" s="53"/>
      <c r="AL838" s="53"/>
      <c r="AM838" s="53"/>
      <c r="AN838" s="44"/>
    </row>
    <row r="839" spans="1:40" outlineLevel="2">
      <c r="A839" s="882">
        <f>ROW()</f>
        <v>839</v>
      </c>
      <c r="B839" s="453"/>
      <c r="D839" s="1205" t="s">
        <v>81</v>
      </c>
      <c r="E839" s="1205"/>
      <c r="F839" s="1205"/>
      <c r="G839" s="1205"/>
      <c r="H839" s="4"/>
      <c r="I839" s="4"/>
      <c r="J839" s="329"/>
      <c r="K839" s="4"/>
      <c r="L839" s="4"/>
      <c r="M839" s="4"/>
      <c r="N839" s="4"/>
      <c r="O839" s="329"/>
      <c r="P839" s="4"/>
      <c r="Q839" s="4"/>
      <c r="R839" s="4"/>
      <c r="S839" s="316"/>
      <c r="T839" s="53"/>
      <c r="U839" s="53"/>
      <c r="V839" s="53"/>
      <c r="W839" s="53"/>
      <c r="X839" s="44"/>
      <c r="Y839" s="252"/>
      <c r="Z839" s="53"/>
      <c r="AA839" s="53"/>
      <c r="AB839" s="53"/>
      <c r="AC839" s="53"/>
      <c r="AD839" s="44"/>
      <c r="AE839" s="252"/>
      <c r="AF839" s="53"/>
      <c r="AG839" s="53"/>
      <c r="AH839" s="53"/>
      <c r="AI839" s="44"/>
      <c r="AJ839" s="252"/>
      <c r="AK839" s="53"/>
      <c r="AL839" s="53"/>
      <c r="AM839" s="53"/>
      <c r="AN839" s="44"/>
    </row>
    <row r="840" spans="1:40" outlineLevel="2">
      <c r="A840" s="882">
        <f>ROW()</f>
        <v>840</v>
      </c>
      <c r="B840" s="453"/>
      <c r="D840" s="1205" t="s">
        <v>28</v>
      </c>
      <c r="E840" s="1205"/>
      <c r="F840" s="1205"/>
      <c r="G840" s="1205"/>
      <c r="H840" s="4"/>
      <c r="I840" s="4"/>
      <c r="J840" s="329"/>
      <c r="K840" s="4"/>
      <c r="L840" s="4"/>
      <c r="M840" s="4"/>
      <c r="N840" s="4"/>
      <c r="O840" s="329"/>
      <c r="P840" s="4"/>
      <c r="Q840" s="4"/>
      <c r="R840" s="4"/>
      <c r="S840" s="316"/>
      <c r="T840" s="53"/>
      <c r="U840" s="53"/>
      <c r="V840" s="53"/>
      <c r="W840" s="53"/>
      <c r="X840" s="44"/>
      <c r="Y840" s="252"/>
      <c r="Z840" s="53"/>
      <c r="AA840" s="53"/>
      <c r="AB840" s="53"/>
      <c r="AC840" s="53"/>
      <c r="AD840" s="44"/>
      <c r="AE840" s="252"/>
      <c r="AF840" s="53"/>
      <c r="AG840" s="53"/>
      <c r="AH840" s="53"/>
      <c r="AI840" s="44"/>
      <c r="AJ840" s="252"/>
      <c r="AK840" s="53"/>
      <c r="AL840" s="53"/>
      <c r="AM840" s="53"/>
      <c r="AN840" s="44"/>
    </row>
    <row r="841" spans="1:40" outlineLevel="2">
      <c r="A841" s="882">
        <f>ROW()</f>
        <v>841</v>
      </c>
      <c r="B841" s="453"/>
      <c r="D841" s="1206" t="s">
        <v>443</v>
      </c>
      <c r="E841" s="1206"/>
      <c r="F841" s="1206"/>
      <c r="G841" s="1206"/>
      <c r="H841" s="28"/>
      <c r="I841" s="28"/>
      <c r="J841" s="1207"/>
      <c r="K841" s="28"/>
      <c r="L841" s="28"/>
      <c r="M841" s="28"/>
      <c r="N841" s="28"/>
      <c r="O841" s="1207"/>
      <c r="P841" s="28"/>
      <c r="Q841" s="28"/>
      <c r="R841" s="28"/>
      <c r="S841" s="317"/>
      <c r="T841" s="54"/>
      <c r="U841" s="54"/>
      <c r="V841" s="54"/>
      <c r="W841" s="54"/>
      <c r="X841" s="46"/>
      <c r="Y841" s="253"/>
      <c r="Z841" s="54"/>
      <c r="AA841" s="54"/>
      <c r="AB841" s="54"/>
      <c r="AC841" s="54"/>
      <c r="AD841" s="46"/>
      <c r="AE841" s="253"/>
      <c r="AF841" s="54"/>
      <c r="AG841" s="54"/>
      <c r="AH841" s="54"/>
      <c r="AI841" s="46"/>
      <c r="AJ841" s="253"/>
      <c r="AK841" s="54"/>
      <c r="AL841" s="54"/>
      <c r="AM841" s="54"/>
      <c r="AN841" s="46"/>
    </row>
    <row r="842" spans="1:40" outlineLevel="2">
      <c r="A842" s="882">
        <f>ROW()</f>
        <v>842</v>
      </c>
      <c r="B842" s="453"/>
      <c r="D842" s="452" t="s">
        <v>24</v>
      </c>
      <c r="H842" s="458"/>
      <c r="I842" s="458"/>
      <c r="J842" s="459"/>
      <c r="K842" s="458"/>
      <c r="L842" s="458"/>
      <c r="M842" s="458"/>
      <c r="N842" s="458"/>
      <c r="O842" s="459"/>
      <c r="P842" s="458"/>
      <c r="Q842" s="458"/>
      <c r="R842" s="458"/>
      <c r="S842" s="463"/>
      <c r="T842" s="444">
        <f t="shared" ref="T842:AN842" si="983">SUM(T826:T841)</f>
        <v>0</v>
      </c>
      <c r="U842" s="444">
        <f t="shared" si="983"/>
        <v>0</v>
      </c>
      <c r="V842" s="444">
        <f t="shared" si="983"/>
        <v>0</v>
      </c>
      <c r="W842" s="444">
        <f t="shared" si="983"/>
        <v>0</v>
      </c>
      <c r="X842" s="445">
        <f t="shared" si="983"/>
        <v>0</v>
      </c>
      <c r="Y842" s="466">
        <f t="shared" si="983"/>
        <v>0</v>
      </c>
      <c r="Z842" s="444">
        <f t="shared" si="983"/>
        <v>0</v>
      </c>
      <c r="AA842" s="444">
        <f t="shared" si="983"/>
        <v>0</v>
      </c>
      <c r="AB842" s="444">
        <f t="shared" si="983"/>
        <v>0</v>
      </c>
      <c r="AC842" s="444">
        <f t="shared" si="983"/>
        <v>0</v>
      </c>
      <c r="AD842" s="445">
        <f t="shared" si="983"/>
        <v>0</v>
      </c>
      <c r="AE842" s="466">
        <f t="shared" si="983"/>
        <v>0</v>
      </c>
      <c r="AF842" s="444">
        <f t="shared" si="983"/>
        <v>0</v>
      </c>
      <c r="AG842" s="444">
        <f t="shared" si="983"/>
        <v>0</v>
      </c>
      <c r="AH842" s="444">
        <f t="shared" si="983"/>
        <v>0</v>
      </c>
      <c r="AI842" s="445">
        <f t="shared" si="983"/>
        <v>0</v>
      </c>
      <c r="AJ842" s="466">
        <f t="shared" si="983"/>
        <v>0</v>
      </c>
      <c r="AK842" s="444">
        <f t="shared" si="983"/>
        <v>0</v>
      </c>
      <c r="AL842" s="444">
        <f t="shared" si="983"/>
        <v>0</v>
      </c>
      <c r="AM842" s="444">
        <f t="shared" si="983"/>
        <v>0</v>
      </c>
      <c r="AN842" s="445">
        <f t="shared" si="983"/>
        <v>0</v>
      </c>
    </row>
    <row r="843" spans="1:40" outlineLevel="1">
      <c r="A843" s="732" t="s">
        <v>21</v>
      </c>
      <c r="B843" s="733"/>
      <c r="C843" s="881"/>
      <c r="D843" s="733"/>
      <c r="E843" s="733"/>
      <c r="F843" s="733"/>
      <c r="G843" s="733"/>
      <c r="H843" s="733"/>
      <c r="I843" s="730"/>
      <c r="J843" s="729"/>
      <c r="K843" s="730"/>
      <c r="L843" s="730"/>
      <c r="M843" s="730"/>
      <c r="N843" s="730"/>
      <c r="O843" s="729"/>
      <c r="P843" s="730"/>
      <c r="Q843" s="730"/>
      <c r="R843" s="730"/>
      <c r="S843" s="731"/>
      <c r="T843" s="730"/>
      <c r="U843" s="730"/>
      <c r="V843" s="730"/>
      <c r="W843" s="730"/>
      <c r="X843" s="731"/>
      <c r="Y843" s="729"/>
      <c r="Z843" s="730"/>
      <c r="AA843" s="730"/>
      <c r="AB843" s="730"/>
      <c r="AC843" s="730"/>
      <c r="AD843" s="731"/>
      <c r="AE843" s="729"/>
      <c r="AF843" s="730"/>
      <c r="AG843" s="730"/>
      <c r="AH843" s="730"/>
      <c r="AI843" s="731"/>
      <c r="AJ843" s="729"/>
      <c r="AK843" s="730"/>
      <c r="AL843" s="730"/>
      <c r="AM843" s="730"/>
      <c r="AN843" s="731"/>
    </row>
    <row r="844" spans="1:40" outlineLevel="2">
      <c r="A844" s="882">
        <f>ROW()</f>
        <v>844</v>
      </c>
      <c r="B844" s="453"/>
      <c r="D844" s="452" t="s">
        <v>300</v>
      </c>
      <c r="H844" s="458"/>
      <c r="I844" s="458"/>
      <c r="J844" s="324">
        <f>-Input!J732</f>
        <v>-0.11176834645510411</v>
      </c>
      <c r="K844" s="157">
        <f>-Input!K732</f>
        <v>-0.11176834645510411</v>
      </c>
      <c r="L844" s="157">
        <f>-Input!L732</f>
        <v>-0.11176834645510411</v>
      </c>
      <c r="M844" s="157">
        <f>-Input!M732</f>
        <v>-0.11176834645510411</v>
      </c>
      <c r="N844" s="157">
        <f>-Input!N732</f>
        <v>-0.11176834645510411</v>
      </c>
      <c r="O844" s="324">
        <f>-Input!O732</f>
        <v>-1.8971416692696724E-2</v>
      </c>
      <c r="P844" s="157">
        <f>-Input!P732</f>
        <v>-1.8971416692696724E-2</v>
      </c>
      <c r="Q844" s="157">
        <f>-Input!Q732</f>
        <v>-1.8971416692696724E-2</v>
      </c>
      <c r="R844" s="157">
        <f>-Input!R732</f>
        <v>-1.8971416692696724E-2</v>
      </c>
      <c r="S844" s="320">
        <f>-Input!S732</f>
        <v>-1.8971416692696724E-2</v>
      </c>
      <c r="T844" s="324">
        <f>-Input!T732</f>
        <v>-7.3102305738045187E-3</v>
      </c>
      <c r="U844" s="157">
        <f>-Input!U732</f>
        <v>-1.4620461147609037E-2</v>
      </c>
      <c r="V844" s="157">
        <f>-Input!V732</f>
        <v>-1.4620461147609036E-2</v>
      </c>
      <c r="W844" s="157">
        <f>-Input!W732</f>
        <v>-1.4620461147609036E-2</v>
      </c>
      <c r="X844" s="320">
        <f>-Input!X732</f>
        <v>-1.4620461147609036E-2</v>
      </c>
      <c r="Y844" s="326">
        <f>-Input!Y732</f>
        <v>-1.1707361746017754E-2</v>
      </c>
      <c r="Z844" s="27">
        <f>-Input!Z732</f>
        <v>-2.3414723492035511E-2</v>
      </c>
      <c r="AA844" s="27">
        <f>-Input!AA732</f>
        <v>-2.3414723492035511E-2</v>
      </c>
      <c r="AB844" s="27">
        <f>-Input!AB732</f>
        <v>-2.3414723492035511E-2</v>
      </c>
      <c r="AC844" s="27">
        <f>-Input!AC732</f>
        <v>-2.3414723492035511E-2</v>
      </c>
      <c r="AD844" s="313">
        <f>-Input!AD732</f>
        <v>-2.3414723492035511E-2</v>
      </c>
      <c r="AE844" s="324">
        <f>-Input!AE732</f>
        <v>-2.3264662209236186E-2</v>
      </c>
      <c r="AF844" s="157">
        <f>-Input!AF732</f>
        <v>-2.3264662209236186E-2</v>
      </c>
      <c r="AG844" s="157">
        <f>-Input!AG732</f>
        <v>-2.3264662209236186E-2</v>
      </c>
      <c r="AH844" s="157">
        <f>-Input!AH732</f>
        <v>-2.3264662209236186E-2</v>
      </c>
      <c r="AI844" s="320">
        <f>-Input!AI732</f>
        <v>-2.3264662209236186E-2</v>
      </c>
      <c r="AJ844" s="326">
        <f t="shared" ref="AJ844:AN853" si="984">-IF($D844="Land",0,IF(AJ790&lt;0,AJ790,IF(AJ772&lt;1,AJ790,MAX(MIN(IF(AJ790&gt;0,(AJ790/AJ772),0),AJ790),0)*AJ$9)))</f>
        <v>-2.3428121820856889E-2</v>
      </c>
      <c r="AK844" s="27">
        <f t="shared" si="984"/>
        <v>-2.3428121820856889E-2</v>
      </c>
      <c r="AL844" s="27">
        <f t="shared" si="984"/>
        <v>-2.3428121820856889E-2</v>
      </c>
      <c r="AM844" s="27">
        <f t="shared" si="984"/>
        <v>-2.3428121820856886E-2</v>
      </c>
      <c r="AN844" s="313">
        <f t="shared" si="984"/>
        <v>-2.3428121820856886E-2</v>
      </c>
    </row>
    <row r="845" spans="1:40" outlineLevel="2">
      <c r="A845" s="882">
        <f>ROW()</f>
        <v>845</v>
      </c>
      <c r="B845" s="453"/>
      <c r="D845" s="452" t="s">
        <v>301</v>
      </c>
      <c r="H845" s="458"/>
      <c r="I845" s="458"/>
      <c r="J845" s="324">
        <f>-Input!J733</f>
        <v>0</v>
      </c>
      <c r="K845" s="157">
        <f>-Input!K733</f>
        <v>0</v>
      </c>
      <c r="L845" s="157">
        <f>-Input!L733</f>
        <v>0</v>
      </c>
      <c r="M845" s="157">
        <f>-Input!M733</f>
        <v>0</v>
      </c>
      <c r="N845" s="157">
        <f>-Input!N733</f>
        <v>0</v>
      </c>
      <c r="O845" s="324">
        <f>-Input!O733</f>
        <v>0</v>
      </c>
      <c r="P845" s="157">
        <f>-Input!P733</f>
        <v>0</v>
      </c>
      <c r="Q845" s="157">
        <f>-Input!Q733</f>
        <v>0</v>
      </c>
      <c r="R845" s="157">
        <f>-Input!R733</f>
        <v>0</v>
      </c>
      <c r="S845" s="320">
        <f>-Input!S733</f>
        <v>0</v>
      </c>
      <c r="T845" s="324">
        <f>-Input!T733</f>
        <v>0</v>
      </c>
      <c r="U845" s="157">
        <f>-Input!U733</f>
        <v>0</v>
      </c>
      <c r="V845" s="157">
        <f>-Input!V733</f>
        <v>0</v>
      </c>
      <c r="W845" s="157">
        <f>-Input!W733</f>
        <v>0</v>
      </c>
      <c r="X845" s="320">
        <f>-Input!X733</f>
        <v>0</v>
      </c>
      <c r="Y845" s="326">
        <f>-Input!Y733</f>
        <v>0</v>
      </c>
      <c r="Z845" s="27">
        <f>-Input!Z733</f>
        <v>0</v>
      </c>
      <c r="AA845" s="27">
        <f>-Input!AA733</f>
        <v>0</v>
      </c>
      <c r="AB845" s="27">
        <f>-Input!AB733</f>
        <v>0</v>
      </c>
      <c r="AC845" s="27">
        <f>-Input!AC733</f>
        <v>0</v>
      </c>
      <c r="AD845" s="313">
        <f>-Input!AD733</f>
        <v>0</v>
      </c>
      <c r="AE845" s="324">
        <f>-Input!AE733</f>
        <v>0</v>
      </c>
      <c r="AF845" s="157">
        <f>-Input!AF733</f>
        <v>0</v>
      </c>
      <c r="AG845" s="157">
        <f>-Input!AG733</f>
        <v>0</v>
      </c>
      <c r="AH845" s="157">
        <f>-Input!AH733</f>
        <v>0</v>
      </c>
      <c r="AI845" s="320">
        <f>-Input!AI733</f>
        <v>0</v>
      </c>
      <c r="AJ845" s="326">
        <f t="shared" si="984"/>
        <v>0</v>
      </c>
      <c r="AK845" s="27">
        <f t="shared" si="984"/>
        <v>0</v>
      </c>
      <c r="AL845" s="27">
        <f t="shared" si="984"/>
        <v>0</v>
      </c>
      <c r="AM845" s="27">
        <f t="shared" si="984"/>
        <v>0</v>
      </c>
      <c r="AN845" s="313">
        <f t="shared" si="984"/>
        <v>0</v>
      </c>
    </row>
    <row r="846" spans="1:40" outlineLevel="2">
      <c r="A846" s="882">
        <f>ROW()</f>
        <v>846</v>
      </c>
      <c r="B846" s="453"/>
      <c r="D846" s="452" t="s">
        <v>29</v>
      </c>
      <c r="H846" s="458"/>
      <c r="I846" s="458"/>
      <c r="J846" s="324">
        <f>-Input!J734</f>
        <v>-0.31868582975458976</v>
      </c>
      <c r="K846" s="157">
        <f>-Input!K734</f>
        <v>-0.31868582975458976</v>
      </c>
      <c r="L846" s="157">
        <f>-Input!L734</f>
        <v>-0.31868582975458976</v>
      </c>
      <c r="M846" s="157">
        <f>-Input!M734</f>
        <v>-0.31868582975458976</v>
      </c>
      <c r="N846" s="157">
        <f>-Input!N734</f>
        <v>-0.31868582975458976</v>
      </c>
      <c r="O846" s="324">
        <f>-Input!O734</f>
        <v>-0.15644997769773908</v>
      </c>
      <c r="P846" s="157">
        <f>-Input!P734</f>
        <v>-0.15644997769773908</v>
      </c>
      <c r="Q846" s="157">
        <f>-Input!Q734</f>
        <v>-0.15644997769773908</v>
      </c>
      <c r="R846" s="157">
        <f>-Input!R734</f>
        <v>-0.15644997769773908</v>
      </c>
      <c r="S846" s="320">
        <f>-Input!S734</f>
        <v>-0.15644997769773908</v>
      </c>
      <c r="T846" s="324">
        <f>-Input!T734</f>
        <v>0</v>
      </c>
      <c r="U846" s="157">
        <f>-Input!U734</f>
        <v>0</v>
      </c>
      <c r="V846" s="157">
        <f>-Input!V734</f>
        <v>0</v>
      </c>
      <c r="W846" s="157">
        <f>-Input!W734</f>
        <v>0</v>
      </c>
      <c r="X846" s="320">
        <f>-Input!X734</f>
        <v>0</v>
      </c>
      <c r="Y846" s="326">
        <f>-Input!Y734</f>
        <v>0</v>
      </c>
      <c r="Z846" s="27">
        <f>-Input!Z734</f>
        <v>0</v>
      </c>
      <c r="AA846" s="27">
        <f>-Input!AA734</f>
        <v>0</v>
      </c>
      <c r="AB846" s="27">
        <f>-Input!AB734</f>
        <v>0</v>
      </c>
      <c r="AC846" s="27">
        <f>-Input!AC734</f>
        <v>0</v>
      </c>
      <c r="AD846" s="313">
        <f>-Input!AD734</f>
        <v>0</v>
      </c>
      <c r="AE846" s="324">
        <f>-Input!AE734</f>
        <v>0</v>
      </c>
      <c r="AF846" s="157">
        <f>-Input!AF734</f>
        <v>0</v>
      </c>
      <c r="AG846" s="157">
        <f>-Input!AG734</f>
        <v>0</v>
      </c>
      <c r="AH846" s="157">
        <f>-Input!AH734</f>
        <v>0</v>
      </c>
      <c r="AI846" s="320">
        <f>-Input!AI734</f>
        <v>0</v>
      </c>
      <c r="AJ846" s="326">
        <f t="shared" si="984"/>
        <v>0</v>
      </c>
      <c r="AK846" s="27">
        <f t="shared" si="984"/>
        <v>0</v>
      </c>
      <c r="AL846" s="27">
        <f t="shared" si="984"/>
        <v>0</v>
      </c>
      <c r="AM846" s="27">
        <f t="shared" si="984"/>
        <v>0</v>
      </c>
      <c r="AN846" s="313">
        <f t="shared" si="984"/>
        <v>0</v>
      </c>
    </row>
    <row r="847" spans="1:40" outlineLevel="2">
      <c r="A847" s="882">
        <f>ROW()</f>
        <v>847</v>
      </c>
      <c r="B847" s="453"/>
      <c r="D847" s="452" t="s">
        <v>30</v>
      </c>
      <c r="H847" s="458"/>
      <c r="I847" s="458"/>
      <c r="J847" s="324">
        <f>-Input!J735</f>
        <v>-1.9933744221845E-3</v>
      </c>
      <c r="K847" s="157">
        <f>-Input!K735</f>
        <v>-1.9933744221845E-3</v>
      </c>
      <c r="L847" s="157">
        <f>-Input!L735</f>
        <v>-1.9933744221845E-3</v>
      </c>
      <c r="M847" s="157">
        <f>-Input!M735</f>
        <v>-1.9933744221845E-3</v>
      </c>
      <c r="N847" s="157">
        <f>-Input!N735</f>
        <v>-1.9933744221845E-3</v>
      </c>
      <c r="O847" s="324">
        <f>-Input!O735</f>
        <v>-6.0022195474845948E-2</v>
      </c>
      <c r="P847" s="157">
        <f>-Input!P735</f>
        <v>-6.0022195474845948E-2</v>
      </c>
      <c r="Q847" s="157">
        <f>-Input!Q735</f>
        <v>-6.0022195474845948E-2</v>
      </c>
      <c r="R847" s="157">
        <f>-Input!R735</f>
        <v>-6.0022195474845948E-2</v>
      </c>
      <c r="S847" s="320">
        <f>-Input!S735</f>
        <v>-6.0022195474845948E-2</v>
      </c>
      <c r="T847" s="324">
        <f>-Input!T735</f>
        <v>-0.10100562258439522</v>
      </c>
      <c r="U847" s="157">
        <f>-Input!U735</f>
        <v>-0.20201124516879043</v>
      </c>
      <c r="V847" s="157">
        <f>-Input!V735</f>
        <v>-0.2020112451687904</v>
      </c>
      <c r="W847" s="157">
        <f>-Input!W735</f>
        <v>-0.2020112451687904</v>
      </c>
      <c r="X847" s="320">
        <f>-Input!X735</f>
        <v>-0.2020112451687904</v>
      </c>
      <c r="Y847" s="326">
        <f>-Input!Y735</f>
        <v>-0.10100562258439517</v>
      </c>
      <c r="Z847" s="27">
        <f>-Input!Z735</f>
        <v>-0.20201124516879035</v>
      </c>
      <c r="AA847" s="27">
        <f>-Input!AA735</f>
        <v>-0.20201124516879035</v>
      </c>
      <c r="AB847" s="27">
        <f>-Input!AB735</f>
        <v>-0.20201124516879035</v>
      </c>
      <c r="AC847" s="27">
        <f>-Input!AC735</f>
        <v>-0.20201124516879035</v>
      </c>
      <c r="AD847" s="313">
        <f>-Input!AD735</f>
        <v>-0.20201124516879038</v>
      </c>
      <c r="AE847" s="324">
        <f>-Input!AE735</f>
        <v>-0.20113255076166456</v>
      </c>
      <c r="AF847" s="157">
        <f>-Input!AF735</f>
        <v>-0.20116721442110802</v>
      </c>
      <c r="AG847" s="157">
        <f>-Input!AG735</f>
        <v>-0.20120187808055146</v>
      </c>
      <c r="AH847" s="157">
        <f>-Input!AH735</f>
        <v>-0.20123654173999492</v>
      </c>
      <c r="AI847" s="320">
        <f>-Input!AI735</f>
        <v>-0.20127120539943835</v>
      </c>
      <c r="AJ847" s="326">
        <f t="shared" si="984"/>
        <v>-0.20212365726437895</v>
      </c>
      <c r="AK847" s="27">
        <f t="shared" si="984"/>
        <v>-0.20212365726437895</v>
      </c>
      <c r="AL847" s="27">
        <f t="shared" si="984"/>
        <v>-0.20212365726437895</v>
      </c>
      <c r="AM847" s="27">
        <f t="shared" si="984"/>
        <v>-0.20212365726437892</v>
      </c>
      <c r="AN847" s="313">
        <f t="shared" si="984"/>
        <v>-0.20212365726437892</v>
      </c>
    </row>
    <row r="848" spans="1:40" outlineLevel="2">
      <c r="A848" s="882">
        <f>ROW()</f>
        <v>848</v>
      </c>
      <c r="B848" s="453"/>
      <c r="D848" s="452" t="s">
        <v>31</v>
      </c>
      <c r="H848" s="458"/>
      <c r="I848" s="458"/>
      <c r="J848" s="324">
        <f>-Input!J736</f>
        <v>-4.0880407758729642E-2</v>
      </c>
      <c r="K848" s="157">
        <f>-Input!K736</f>
        <v>-4.0880407758729642E-2</v>
      </c>
      <c r="L848" s="157">
        <f>-Input!L736</f>
        <v>-4.0880407758729642E-2</v>
      </c>
      <c r="M848" s="157">
        <f>-Input!M736</f>
        <v>-4.0880407758729642E-2</v>
      </c>
      <c r="N848" s="157">
        <f>-Input!N736</f>
        <v>-4.0880407758729642E-2</v>
      </c>
      <c r="O848" s="324">
        <f>-Input!O736</f>
        <v>0</v>
      </c>
      <c r="P848" s="157">
        <f>-Input!P736</f>
        <v>0</v>
      </c>
      <c r="Q848" s="157">
        <f>-Input!Q736</f>
        <v>0</v>
      </c>
      <c r="R848" s="157">
        <f>-Input!R736</f>
        <v>0</v>
      </c>
      <c r="S848" s="320">
        <f>-Input!S736</f>
        <v>0</v>
      </c>
      <c r="T848" s="324">
        <f>-Input!T736</f>
        <v>0</v>
      </c>
      <c r="U848" s="157">
        <f>-Input!U736</f>
        <v>0</v>
      </c>
      <c r="V848" s="157">
        <f>-Input!V736</f>
        <v>0</v>
      </c>
      <c r="W848" s="157">
        <f>-Input!W736</f>
        <v>0</v>
      </c>
      <c r="X848" s="320">
        <f>-Input!X736</f>
        <v>0</v>
      </c>
      <c r="Y848" s="326">
        <f>-Input!Y736</f>
        <v>0</v>
      </c>
      <c r="Z848" s="27">
        <f>-Input!Z736</f>
        <v>0</v>
      </c>
      <c r="AA848" s="27">
        <f>-Input!AA736</f>
        <v>0</v>
      </c>
      <c r="AB848" s="27">
        <f>-Input!AB736</f>
        <v>0</v>
      </c>
      <c r="AC848" s="27">
        <f>-Input!AC736</f>
        <v>0</v>
      </c>
      <c r="AD848" s="313">
        <f>-Input!AD736</f>
        <v>0</v>
      </c>
      <c r="AE848" s="324">
        <f>-Input!AE736</f>
        <v>0</v>
      </c>
      <c r="AF848" s="157">
        <f>-Input!AF736</f>
        <v>0</v>
      </c>
      <c r="AG848" s="157">
        <f>-Input!AG736</f>
        <v>0</v>
      </c>
      <c r="AH848" s="157">
        <f>-Input!AH736</f>
        <v>0</v>
      </c>
      <c r="AI848" s="320">
        <f>-Input!AI736</f>
        <v>0</v>
      </c>
      <c r="AJ848" s="326">
        <f t="shared" si="984"/>
        <v>0</v>
      </c>
      <c r="AK848" s="27">
        <f t="shared" si="984"/>
        <v>0</v>
      </c>
      <c r="AL848" s="27">
        <f t="shared" si="984"/>
        <v>0</v>
      </c>
      <c r="AM848" s="27">
        <f t="shared" si="984"/>
        <v>0</v>
      </c>
      <c r="AN848" s="313">
        <f t="shared" si="984"/>
        <v>0</v>
      </c>
    </row>
    <row r="849" spans="1:40" outlineLevel="2">
      <c r="A849" s="882">
        <f>ROW()</f>
        <v>849</v>
      </c>
      <c r="B849" s="453"/>
      <c r="D849" s="452" t="s">
        <v>32</v>
      </c>
      <c r="H849" s="458"/>
      <c r="I849" s="458"/>
      <c r="J849" s="324">
        <f>-Input!J737</f>
        <v>-5.5296819939308094E-2</v>
      </c>
      <c r="K849" s="157">
        <f>-Input!K737</f>
        <v>-5.5296819939308094E-2</v>
      </c>
      <c r="L849" s="157">
        <f>-Input!L737</f>
        <v>-5.5296819939308094E-2</v>
      </c>
      <c r="M849" s="157">
        <f>-Input!M737</f>
        <v>-5.5296819939308094E-2</v>
      </c>
      <c r="N849" s="157">
        <f>-Input!N737</f>
        <v>-5.5296819939308094E-2</v>
      </c>
      <c r="O849" s="324">
        <f>-Input!O737</f>
        <v>-7.7580035052032944E-3</v>
      </c>
      <c r="P849" s="157">
        <f>-Input!P737</f>
        <v>-7.7580035052032944E-3</v>
      </c>
      <c r="Q849" s="157">
        <f>-Input!Q737</f>
        <v>-7.7580035052032944E-3</v>
      </c>
      <c r="R849" s="157">
        <f>-Input!R737</f>
        <v>-7.7580035052032944E-3</v>
      </c>
      <c r="S849" s="320">
        <f>-Input!S737</f>
        <v>-7.7580035052032944E-3</v>
      </c>
      <c r="T849" s="324">
        <f>-Input!T737</f>
        <v>0</v>
      </c>
      <c r="U849" s="157">
        <f>-Input!U737</f>
        <v>0</v>
      </c>
      <c r="V849" s="157">
        <f>-Input!V737</f>
        <v>0</v>
      </c>
      <c r="W849" s="157">
        <f>-Input!W737</f>
        <v>0</v>
      </c>
      <c r="X849" s="320">
        <f>-Input!X737</f>
        <v>0</v>
      </c>
      <c r="Y849" s="326">
        <f>-Input!Y737</f>
        <v>0</v>
      </c>
      <c r="Z849" s="27">
        <f>-Input!Z737</f>
        <v>0</v>
      </c>
      <c r="AA849" s="27">
        <f>-Input!AA737</f>
        <v>0</v>
      </c>
      <c r="AB849" s="27">
        <f>-Input!AB737</f>
        <v>0</v>
      </c>
      <c r="AC849" s="27">
        <f>-Input!AC737</f>
        <v>0</v>
      </c>
      <c r="AD849" s="313">
        <f>-Input!AD737</f>
        <v>0</v>
      </c>
      <c r="AE849" s="324">
        <f>-Input!AE737</f>
        <v>0</v>
      </c>
      <c r="AF849" s="157">
        <f>-Input!AF737</f>
        <v>0</v>
      </c>
      <c r="AG849" s="157">
        <f>-Input!AG737</f>
        <v>0</v>
      </c>
      <c r="AH849" s="157">
        <f>-Input!AH737</f>
        <v>0</v>
      </c>
      <c r="AI849" s="320">
        <f>-Input!AI737</f>
        <v>0</v>
      </c>
      <c r="AJ849" s="326">
        <f t="shared" si="984"/>
        <v>0</v>
      </c>
      <c r="AK849" s="27">
        <f t="shared" si="984"/>
        <v>0</v>
      </c>
      <c r="AL849" s="27">
        <f t="shared" si="984"/>
        <v>0</v>
      </c>
      <c r="AM849" s="27">
        <f t="shared" si="984"/>
        <v>0</v>
      </c>
      <c r="AN849" s="313">
        <f t="shared" si="984"/>
        <v>0</v>
      </c>
    </row>
    <row r="850" spans="1:40" outlineLevel="2">
      <c r="A850" s="882">
        <f>ROW()</f>
        <v>850</v>
      </c>
      <c r="B850" s="453"/>
      <c r="D850" s="452" t="s">
        <v>33</v>
      </c>
      <c r="H850" s="458"/>
      <c r="I850" s="458"/>
      <c r="J850" s="324">
        <f>-Input!J738</f>
        <v>-1.4780319465426437E-2</v>
      </c>
      <c r="K850" s="157">
        <f>-Input!K738</f>
        <v>-1.4780319465426437E-2</v>
      </c>
      <c r="L850" s="157">
        <f>-Input!L738</f>
        <v>-1.4780319465426437E-2</v>
      </c>
      <c r="M850" s="157">
        <f>-Input!M738</f>
        <v>-1.4780319465426437E-2</v>
      </c>
      <c r="N850" s="157">
        <f>-Input!N738</f>
        <v>-1.4780319465426437E-2</v>
      </c>
      <c r="O850" s="324">
        <f>-Input!O738</f>
        <v>0</v>
      </c>
      <c r="P850" s="157">
        <f>-Input!P738</f>
        <v>-5.7914001414834843E-18</v>
      </c>
      <c r="Q850" s="157">
        <f>-Input!Q738</f>
        <v>0</v>
      </c>
      <c r="R850" s="157">
        <f>-Input!R738</f>
        <v>0</v>
      </c>
      <c r="S850" s="320">
        <f>-Input!S738</f>
        <v>0</v>
      </c>
      <c r="T850" s="324">
        <f>-Input!T738</f>
        <v>0</v>
      </c>
      <c r="U850" s="157">
        <f>-Input!U738</f>
        <v>0</v>
      </c>
      <c r="V850" s="157">
        <f>-Input!V738</f>
        <v>0</v>
      </c>
      <c r="W850" s="157">
        <f>-Input!W738</f>
        <v>0</v>
      </c>
      <c r="X850" s="320">
        <f>-Input!X738</f>
        <v>0</v>
      </c>
      <c r="Y850" s="326">
        <f>-Input!Y738</f>
        <v>0</v>
      </c>
      <c r="Z850" s="27">
        <f>-Input!Z738</f>
        <v>0</v>
      </c>
      <c r="AA850" s="27">
        <f>-Input!AA738</f>
        <v>0</v>
      </c>
      <c r="AB850" s="27">
        <f>-Input!AB738</f>
        <v>0</v>
      </c>
      <c r="AC850" s="27">
        <f>-Input!AC738</f>
        <v>0</v>
      </c>
      <c r="AD850" s="313">
        <f>-Input!AD738</f>
        <v>0</v>
      </c>
      <c r="AE850" s="324">
        <f>-Input!AE738</f>
        <v>0</v>
      </c>
      <c r="AF850" s="157">
        <f>-Input!AF738</f>
        <v>0</v>
      </c>
      <c r="AG850" s="157">
        <f>-Input!AG738</f>
        <v>0</v>
      </c>
      <c r="AH850" s="157">
        <f>-Input!AH738</f>
        <v>0</v>
      </c>
      <c r="AI850" s="320">
        <f>-Input!AI738</f>
        <v>0</v>
      </c>
      <c r="AJ850" s="326">
        <f t="shared" si="984"/>
        <v>0</v>
      </c>
      <c r="AK850" s="27">
        <f t="shared" si="984"/>
        <v>0</v>
      </c>
      <c r="AL850" s="27">
        <f t="shared" si="984"/>
        <v>0</v>
      </c>
      <c r="AM850" s="27">
        <f t="shared" si="984"/>
        <v>0</v>
      </c>
      <c r="AN850" s="313">
        <f t="shared" si="984"/>
        <v>0</v>
      </c>
    </row>
    <row r="851" spans="1:40" outlineLevel="2">
      <c r="A851" s="882">
        <f>ROW()</f>
        <v>851</v>
      </c>
      <c r="B851" s="453"/>
      <c r="D851" s="452" t="s">
        <v>27</v>
      </c>
      <c r="H851" s="458"/>
      <c r="I851" s="458"/>
      <c r="J851" s="324">
        <f>-Input!J739</f>
        <v>-2.5126576381919508E-3</v>
      </c>
      <c r="K851" s="157">
        <f>-Input!K739</f>
        <v>-2.5126576381919508E-3</v>
      </c>
      <c r="L851" s="157">
        <f>-Input!L739</f>
        <v>-2.5126576381919508E-3</v>
      </c>
      <c r="M851" s="157">
        <f>-Input!M739</f>
        <v>-2.5126576381919508E-3</v>
      </c>
      <c r="N851" s="157">
        <f>-Input!N739</f>
        <v>-2.5126576381919508E-3</v>
      </c>
      <c r="O851" s="324">
        <f>-Input!O739</f>
        <v>0</v>
      </c>
      <c r="P851" s="157">
        <f>-Input!P739</f>
        <v>0</v>
      </c>
      <c r="Q851" s="157">
        <f>-Input!Q739</f>
        <v>0</v>
      </c>
      <c r="R851" s="157">
        <f>-Input!R739</f>
        <v>0</v>
      </c>
      <c r="S851" s="320">
        <f>-Input!S739</f>
        <v>0</v>
      </c>
      <c r="T851" s="324">
        <f>-Input!T739</f>
        <v>0</v>
      </c>
      <c r="U851" s="157">
        <f>-Input!U739</f>
        <v>0</v>
      </c>
      <c r="V851" s="157">
        <f>-Input!V739</f>
        <v>0</v>
      </c>
      <c r="W851" s="157">
        <f>-Input!W739</f>
        <v>0</v>
      </c>
      <c r="X851" s="320">
        <f>-Input!X739</f>
        <v>0</v>
      </c>
      <c r="Y851" s="326">
        <f>-Input!Y739</f>
        <v>0</v>
      </c>
      <c r="Z851" s="27">
        <f>-Input!Z739</f>
        <v>0</v>
      </c>
      <c r="AA851" s="27">
        <f>-Input!AA739</f>
        <v>0</v>
      </c>
      <c r="AB851" s="27">
        <f>-Input!AB739</f>
        <v>0</v>
      </c>
      <c r="AC851" s="27">
        <f>-Input!AC739</f>
        <v>0</v>
      </c>
      <c r="AD851" s="313">
        <f>-Input!AD739</f>
        <v>0</v>
      </c>
      <c r="AE851" s="324">
        <f>-Input!AE739</f>
        <v>0</v>
      </c>
      <c r="AF851" s="157">
        <f>-Input!AF739</f>
        <v>0</v>
      </c>
      <c r="AG851" s="157">
        <f>-Input!AG739</f>
        <v>0</v>
      </c>
      <c r="AH851" s="157">
        <f>-Input!AH739</f>
        <v>0</v>
      </c>
      <c r="AI851" s="320">
        <f>-Input!AI739</f>
        <v>0</v>
      </c>
      <c r="AJ851" s="326">
        <f t="shared" si="984"/>
        <v>0</v>
      </c>
      <c r="AK851" s="27">
        <f t="shared" si="984"/>
        <v>0</v>
      </c>
      <c r="AL851" s="27">
        <f t="shared" si="984"/>
        <v>0</v>
      </c>
      <c r="AM851" s="27">
        <f t="shared" si="984"/>
        <v>0</v>
      </c>
      <c r="AN851" s="313">
        <f t="shared" si="984"/>
        <v>0</v>
      </c>
    </row>
    <row r="852" spans="1:40" outlineLevel="2">
      <c r="A852" s="882">
        <f>ROW()</f>
        <v>852</v>
      </c>
      <c r="B852" s="453"/>
      <c r="D852" s="452" t="s">
        <v>34</v>
      </c>
      <c r="H852" s="458"/>
      <c r="I852" s="458"/>
      <c r="J852" s="324">
        <f>-Input!J740</f>
        <v>-0.99620346911366808</v>
      </c>
      <c r="K852" s="157">
        <f>-Input!K740</f>
        <v>-0.99620346911366808</v>
      </c>
      <c r="L852" s="157">
        <f>-Input!L740</f>
        <v>-0.99620346911366808</v>
      </c>
      <c r="M852" s="157">
        <f>-Input!M740</f>
        <v>-0.99620346911366808</v>
      </c>
      <c r="N852" s="157">
        <f>-Input!N740</f>
        <v>-0.99620346911366808</v>
      </c>
      <c r="O852" s="324">
        <f>-Input!O740</f>
        <v>-0.90889987043448417</v>
      </c>
      <c r="P852" s="157">
        <f>-Input!P740</f>
        <v>-0.90889987043448417</v>
      </c>
      <c r="Q852" s="157">
        <f>-Input!Q740</f>
        <v>-0.90889987043448417</v>
      </c>
      <c r="R852" s="157">
        <f>-Input!R740</f>
        <v>-0.90889987043448417</v>
      </c>
      <c r="S852" s="320">
        <f>-Input!S740</f>
        <v>-0.90889987043448417</v>
      </c>
      <c r="T852" s="324">
        <f>-Input!T740</f>
        <v>-0.41240562697254196</v>
      </c>
      <c r="U852" s="157">
        <f>-Input!U740</f>
        <v>-0.82481125394508392</v>
      </c>
      <c r="V852" s="157">
        <f>-Input!V740</f>
        <v>-0.82481125394508381</v>
      </c>
      <c r="W852" s="157">
        <f>-Input!W740</f>
        <v>-0.82481125394508381</v>
      </c>
      <c r="X852" s="320">
        <f>-Input!X740</f>
        <v>-0.82481125394508381</v>
      </c>
      <c r="Y852" s="326">
        <f>-Input!Y740</f>
        <v>-0.41240562697254229</v>
      </c>
      <c r="Z852" s="27">
        <f>-Input!Z740</f>
        <v>-0.82481125394508459</v>
      </c>
      <c r="AA852" s="27">
        <f>-Input!AA740</f>
        <v>-0.82481125394508459</v>
      </c>
      <c r="AB852" s="27">
        <f>-Input!AB740</f>
        <v>-0.8248112539450847</v>
      </c>
      <c r="AC852" s="27">
        <f>-Input!AC740</f>
        <v>-0.8248112539450847</v>
      </c>
      <c r="AD852" s="313">
        <f>-Input!AD740</f>
        <v>-0.8248112539450847</v>
      </c>
      <c r="AE852" s="324">
        <f>-Input!AE740</f>
        <v>-0.81952516825304145</v>
      </c>
      <c r="AF852" s="157">
        <f>-Input!AF740</f>
        <v>-0.81952516825304145</v>
      </c>
      <c r="AG852" s="157">
        <f>-Input!AG740</f>
        <v>-0.81952516825304145</v>
      </c>
      <c r="AH852" s="157">
        <f>-Input!AH740</f>
        <v>-0.81952516825304145</v>
      </c>
      <c r="AI852" s="320">
        <f>-Input!AI740</f>
        <v>-0.81952516825304145</v>
      </c>
      <c r="AJ852" s="326">
        <f t="shared" si="984"/>
        <v>-0.85124168240530096</v>
      </c>
      <c r="AK852" s="27">
        <f t="shared" si="984"/>
        <v>0</v>
      </c>
      <c r="AL852" s="27">
        <f t="shared" si="984"/>
        <v>0</v>
      </c>
      <c r="AM852" s="27">
        <f t="shared" si="984"/>
        <v>0</v>
      </c>
      <c r="AN852" s="313">
        <f t="shared" si="984"/>
        <v>0</v>
      </c>
    </row>
    <row r="853" spans="1:40" outlineLevel="2">
      <c r="A853" s="882">
        <f>ROW()</f>
        <v>853</v>
      </c>
      <c r="B853" s="453"/>
      <c r="D853" s="452" t="s">
        <v>35</v>
      </c>
      <c r="H853" s="458"/>
      <c r="I853" s="458"/>
      <c r="J853" s="324">
        <f>-Input!J741</f>
        <v>-1.1575506413090453</v>
      </c>
      <c r="K853" s="157">
        <f>-Input!K741</f>
        <v>-1.1575506413090453</v>
      </c>
      <c r="L853" s="157">
        <f>-Input!L741</f>
        <v>-1.1575506413090453</v>
      </c>
      <c r="M853" s="157">
        <f>-Input!M741</f>
        <v>-1.1575506413090453</v>
      </c>
      <c r="N853" s="157">
        <f>-Input!N741</f>
        <v>-1.1575506413090453</v>
      </c>
      <c r="O853" s="324">
        <f>-Input!O741</f>
        <v>0</v>
      </c>
      <c r="P853" s="157">
        <f>-Input!P741</f>
        <v>0</v>
      </c>
      <c r="Q853" s="157">
        <f>-Input!Q741</f>
        <v>0</v>
      </c>
      <c r="R853" s="157">
        <f>-Input!R741</f>
        <v>0</v>
      </c>
      <c r="S853" s="320">
        <f>-Input!S741</f>
        <v>0</v>
      </c>
      <c r="T853" s="324">
        <f>-Input!T741</f>
        <v>0</v>
      </c>
      <c r="U853" s="157">
        <f>-Input!U741</f>
        <v>0</v>
      </c>
      <c r="V853" s="157">
        <f>-Input!V741</f>
        <v>0</v>
      </c>
      <c r="W853" s="157">
        <f>-Input!W741</f>
        <v>0</v>
      </c>
      <c r="X853" s="320">
        <f>-Input!X741</f>
        <v>0</v>
      </c>
      <c r="Y853" s="326">
        <f>-Input!Y741</f>
        <v>0</v>
      </c>
      <c r="Z853" s="27">
        <f>-Input!Z741</f>
        <v>0</v>
      </c>
      <c r="AA853" s="27">
        <f>-Input!AA741</f>
        <v>0</v>
      </c>
      <c r="AB853" s="27">
        <f>-Input!AB741</f>
        <v>0</v>
      </c>
      <c r="AC853" s="27">
        <f>-Input!AC741</f>
        <v>0</v>
      </c>
      <c r="AD853" s="313">
        <f>-Input!AD741</f>
        <v>0</v>
      </c>
      <c r="AE853" s="324">
        <f>-Input!AE741</f>
        <v>-2.5986750425353443E-2</v>
      </c>
      <c r="AF853" s="157">
        <f>-Input!AF741</f>
        <v>0</v>
      </c>
      <c r="AG853" s="157">
        <f>-Input!AG741</f>
        <v>0</v>
      </c>
      <c r="AH853" s="157">
        <f>-Input!AH741</f>
        <v>0</v>
      </c>
      <c r="AI853" s="320">
        <f>-Input!AI741</f>
        <v>0</v>
      </c>
      <c r="AJ853" s="326">
        <f t="shared" si="984"/>
        <v>2.5986750425353443E-2</v>
      </c>
      <c r="AK853" s="27">
        <f t="shared" si="984"/>
        <v>0</v>
      </c>
      <c r="AL853" s="27">
        <f t="shared" si="984"/>
        <v>0</v>
      </c>
      <c r="AM853" s="27">
        <f t="shared" si="984"/>
        <v>0</v>
      </c>
      <c r="AN853" s="313">
        <f t="shared" si="984"/>
        <v>0</v>
      </c>
    </row>
    <row r="854" spans="1:40" outlineLevel="2">
      <c r="A854" s="882">
        <f>ROW()</f>
        <v>854</v>
      </c>
      <c r="B854" s="453"/>
      <c r="D854" s="452" t="s">
        <v>302</v>
      </c>
      <c r="H854" s="458"/>
      <c r="I854" s="458"/>
      <c r="J854" s="324">
        <f>-Input!J742</f>
        <v>0</v>
      </c>
      <c r="K854" s="157">
        <f>-Input!K742</f>
        <v>0</v>
      </c>
      <c r="L854" s="157">
        <f>-Input!L742</f>
        <v>0</v>
      </c>
      <c r="M854" s="157">
        <f>-Input!M742</f>
        <v>0</v>
      </c>
      <c r="N854" s="157">
        <f>-Input!N742</f>
        <v>0</v>
      </c>
      <c r="O854" s="324">
        <f>-Input!O742</f>
        <v>0</v>
      </c>
      <c r="P854" s="157">
        <f>-Input!P742</f>
        <v>0</v>
      </c>
      <c r="Q854" s="157">
        <f>-Input!Q742</f>
        <v>0</v>
      </c>
      <c r="R854" s="157">
        <f>-Input!R742</f>
        <v>0</v>
      </c>
      <c r="S854" s="320">
        <f>-Input!S742</f>
        <v>0</v>
      </c>
      <c r="T854" s="324">
        <f>-Input!T742</f>
        <v>0</v>
      </c>
      <c r="U854" s="157">
        <f>-Input!U742</f>
        <v>0</v>
      </c>
      <c r="V854" s="157">
        <f>-Input!V742</f>
        <v>0</v>
      </c>
      <c r="W854" s="157">
        <f>-Input!W742</f>
        <v>0</v>
      </c>
      <c r="X854" s="320">
        <f>-Input!X742</f>
        <v>0</v>
      </c>
      <c r="Y854" s="326">
        <f>-Input!Y742</f>
        <v>0</v>
      </c>
      <c r="Z854" s="27">
        <f>-Input!Z742</f>
        <v>0</v>
      </c>
      <c r="AA854" s="27">
        <f>-Input!AA742</f>
        <v>0</v>
      </c>
      <c r="AB854" s="27">
        <f>-Input!AB742</f>
        <v>0</v>
      </c>
      <c r="AC854" s="27">
        <f>-Input!AC742</f>
        <v>0</v>
      </c>
      <c r="AD854" s="313">
        <f>-Input!AD742</f>
        <v>0</v>
      </c>
      <c r="AE854" s="324">
        <f>-Input!AE742</f>
        <v>0</v>
      </c>
      <c r="AF854" s="157">
        <f>-Input!AF742</f>
        <v>0</v>
      </c>
      <c r="AG854" s="157">
        <f>-Input!AG742</f>
        <v>0</v>
      </c>
      <c r="AH854" s="157">
        <f>-Input!AH742</f>
        <v>0</v>
      </c>
      <c r="AI854" s="320">
        <f>-Input!AI742</f>
        <v>0</v>
      </c>
      <c r="AJ854" s="326">
        <f t="shared" ref="AJ854:AN859" si="985">-IF($D854="Land",0,IF(AJ800&lt;0,AJ800,IF(AJ782&lt;1,AJ800,MAX(MIN(IF(AJ800&gt;0,(AJ800/AJ782),0),AJ800),0)*AJ$9)))</f>
        <v>0</v>
      </c>
      <c r="AK854" s="27">
        <f t="shared" si="985"/>
        <v>0</v>
      </c>
      <c r="AL854" s="27">
        <f t="shared" si="985"/>
        <v>0</v>
      </c>
      <c r="AM854" s="27">
        <f t="shared" si="985"/>
        <v>0</v>
      </c>
      <c r="AN854" s="313">
        <f t="shared" si="985"/>
        <v>0</v>
      </c>
    </row>
    <row r="855" spans="1:40" outlineLevel="2">
      <c r="A855" s="882">
        <f>ROW()</f>
        <v>855</v>
      </c>
      <c r="B855" s="453"/>
      <c r="D855" s="452" t="s">
        <v>36</v>
      </c>
      <c r="H855" s="458"/>
      <c r="I855" s="458"/>
      <c r="J855" s="324">
        <f>-Input!J743</f>
        <v>0</v>
      </c>
      <c r="K855" s="157">
        <f>-Input!K743</f>
        <v>0</v>
      </c>
      <c r="L855" s="157">
        <f>-Input!L743</f>
        <v>0</v>
      </c>
      <c r="M855" s="157">
        <f>-Input!M743</f>
        <v>0</v>
      </c>
      <c r="N855" s="157">
        <f>-Input!N743</f>
        <v>0</v>
      </c>
      <c r="O855" s="324">
        <f>-Input!O743</f>
        <v>-1.1896213592042271</v>
      </c>
      <c r="P855" s="157">
        <f>-Input!P743</f>
        <v>-1.1896213592042271</v>
      </c>
      <c r="Q855" s="157">
        <f>-Input!Q743</f>
        <v>-1.1896213592042271</v>
      </c>
      <c r="R855" s="157">
        <f>-Input!R743</f>
        <v>-1.1896213592042271</v>
      </c>
      <c r="S855" s="320">
        <f>-Input!S743</f>
        <v>-1.1896213592042271</v>
      </c>
      <c r="T855" s="324">
        <f>-Input!T743</f>
        <v>0</v>
      </c>
      <c r="U855" s="157">
        <f>-Input!U743</f>
        <v>0</v>
      </c>
      <c r="V855" s="157">
        <f>-Input!V743</f>
        <v>0</v>
      </c>
      <c r="W855" s="157">
        <f>-Input!W743</f>
        <v>0</v>
      </c>
      <c r="X855" s="320">
        <f>-Input!X743</f>
        <v>0</v>
      </c>
      <c r="Y855" s="326">
        <f>-Input!Y743</f>
        <v>0</v>
      </c>
      <c r="Z855" s="27">
        <f>-Input!Z743</f>
        <v>0</v>
      </c>
      <c r="AA855" s="27">
        <f>-Input!AA743</f>
        <v>0</v>
      </c>
      <c r="AB855" s="27">
        <f>-Input!AB743</f>
        <v>0</v>
      </c>
      <c r="AC855" s="27">
        <f>-Input!AC743</f>
        <v>0</v>
      </c>
      <c r="AD855" s="313">
        <f>-Input!AD743</f>
        <v>0</v>
      </c>
      <c r="AE855" s="324">
        <f>-Input!AE743</f>
        <v>0</v>
      </c>
      <c r="AF855" s="157">
        <f>-Input!AF743</f>
        <v>0</v>
      </c>
      <c r="AG855" s="157">
        <f>-Input!AG743</f>
        <v>0</v>
      </c>
      <c r="AH855" s="157">
        <f>-Input!AH743</f>
        <v>0</v>
      </c>
      <c r="AI855" s="320">
        <f>-Input!AI743</f>
        <v>0</v>
      </c>
      <c r="AJ855" s="326">
        <f t="shared" si="985"/>
        <v>0</v>
      </c>
      <c r="AK855" s="27">
        <f t="shared" si="985"/>
        <v>0</v>
      </c>
      <c r="AL855" s="27">
        <f t="shared" si="985"/>
        <v>0</v>
      </c>
      <c r="AM855" s="27">
        <f t="shared" si="985"/>
        <v>0</v>
      </c>
      <c r="AN855" s="313">
        <f t="shared" si="985"/>
        <v>0</v>
      </c>
    </row>
    <row r="856" spans="1:40" outlineLevel="2">
      <c r="A856" s="882">
        <f>ROW()</f>
        <v>856</v>
      </c>
      <c r="B856" s="453"/>
      <c r="D856" s="452" t="s">
        <v>583</v>
      </c>
      <c r="H856" s="458"/>
      <c r="I856" s="458"/>
      <c r="J856" s="324">
        <f>-Input!J744</f>
        <v>0</v>
      </c>
      <c r="K856" s="157">
        <f>-Input!K744</f>
        <v>0</v>
      </c>
      <c r="L856" s="157">
        <f>-Input!L744</f>
        <v>0</v>
      </c>
      <c r="M856" s="157">
        <f>-Input!M744</f>
        <v>0</v>
      </c>
      <c r="N856" s="157">
        <f>-Input!N744</f>
        <v>0</v>
      </c>
      <c r="O856" s="324">
        <f>-Input!O744</f>
        <v>0</v>
      </c>
      <c r="P856" s="157">
        <f>-Input!P744</f>
        <v>0</v>
      </c>
      <c r="Q856" s="157">
        <f>-Input!Q744</f>
        <v>0</v>
      </c>
      <c r="R856" s="157">
        <f>-Input!R744</f>
        <v>0</v>
      </c>
      <c r="S856" s="320">
        <f>-Input!S744</f>
        <v>0</v>
      </c>
      <c r="T856" s="324">
        <f>-Input!T744</f>
        <v>0</v>
      </c>
      <c r="U856" s="157">
        <f>-Input!U744</f>
        <v>0</v>
      </c>
      <c r="V856" s="157">
        <f>-Input!V744</f>
        <v>0</v>
      </c>
      <c r="W856" s="157">
        <f>-Input!W744</f>
        <v>0</v>
      </c>
      <c r="X856" s="320">
        <f>-Input!X744</f>
        <v>0</v>
      </c>
      <c r="Y856" s="326">
        <f>-Input!Y744</f>
        <v>0</v>
      </c>
      <c r="Z856" s="27">
        <f>-Input!Z744</f>
        <v>0</v>
      </c>
      <c r="AA856" s="27">
        <f>-Input!AA744</f>
        <v>0</v>
      </c>
      <c r="AB856" s="27">
        <f>-Input!AB744</f>
        <v>0</v>
      </c>
      <c r="AC856" s="27">
        <f>-Input!AC744</f>
        <v>0</v>
      </c>
      <c r="AD856" s="313">
        <f>-Input!AD744</f>
        <v>0</v>
      </c>
      <c r="AE856" s="324">
        <f>-Input!AE744</f>
        <v>0</v>
      </c>
      <c r="AF856" s="157">
        <f>-Input!AF744</f>
        <v>0</v>
      </c>
      <c r="AG856" s="157">
        <f>-Input!AG744</f>
        <v>0</v>
      </c>
      <c r="AH856" s="157">
        <f>-Input!AH744</f>
        <v>0</v>
      </c>
      <c r="AI856" s="320">
        <f>-Input!AI744</f>
        <v>0</v>
      </c>
      <c r="AJ856" s="326">
        <f t="shared" si="985"/>
        <v>0</v>
      </c>
      <c r="AK856" s="27">
        <f t="shared" si="985"/>
        <v>0</v>
      </c>
      <c r="AL856" s="27">
        <f t="shared" si="985"/>
        <v>0</v>
      </c>
      <c r="AM856" s="27">
        <f t="shared" si="985"/>
        <v>0</v>
      </c>
      <c r="AN856" s="313">
        <f t="shared" si="985"/>
        <v>0</v>
      </c>
    </row>
    <row r="857" spans="1:40" outlineLevel="2">
      <c r="A857" s="882">
        <f>ROW()</f>
        <v>857</v>
      </c>
      <c r="B857" s="453"/>
      <c r="D857" s="452" t="s">
        <v>81</v>
      </c>
      <c r="H857" s="458"/>
      <c r="I857" s="458"/>
      <c r="J857" s="324">
        <f>-Input!J745</f>
        <v>0</v>
      </c>
      <c r="K857" s="157">
        <f>-Input!K745</f>
        <v>0</v>
      </c>
      <c r="L857" s="157">
        <f>-Input!L745</f>
        <v>0</v>
      </c>
      <c r="M857" s="157">
        <f>-Input!M745</f>
        <v>0</v>
      </c>
      <c r="N857" s="157">
        <f>-Input!N745</f>
        <v>0</v>
      </c>
      <c r="O857" s="324">
        <f>-Input!O745</f>
        <v>-4.0602494212032282E-5</v>
      </c>
      <c r="P857" s="157">
        <f>-Input!P745</f>
        <v>-4.0602494212032282E-5</v>
      </c>
      <c r="Q857" s="157">
        <f>-Input!Q745</f>
        <v>-4.0602494212032282E-5</v>
      </c>
      <c r="R857" s="157">
        <f>-Input!R745</f>
        <v>-4.0602494212032282E-5</v>
      </c>
      <c r="S857" s="320">
        <f>-Input!S745</f>
        <v>-4.0602494212032282E-5</v>
      </c>
      <c r="T857" s="324">
        <f>-Input!T745</f>
        <v>0</v>
      </c>
      <c r="U857" s="157">
        <f>-Input!U745</f>
        <v>0</v>
      </c>
      <c r="V857" s="157">
        <f>-Input!V745</f>
        <v>0</v>
      </c>
      <c r="W857" s="157">
        <f>-Input!W745</f>
        <v>0</v>
      </c>
      <c r="X857" s="320">
        <f>-Input!X745</f>
        <v>0</v>
      </c>
      <c r="Y857" s="326">
        <f>-Input!Y745</f>
        <v>0</v>
      </c>
      <c r="Z857" s="27">
        <f>-Input!Z745</f>
        <v>0</v>
      </c>
      <c r="AA857" s="27">
        <f>-Input!AA745</f>
        <v>0</v>
      </c>
      <c r="AB857" s="27">
        <f>-Input!AB745</f>
        <v>0</v>
      </c>
      <c r="AC857" s="27">
        <f>-Input!AC745</f>
        <v>0</v>
      </c>
      <c r="AD857" s="313">
        <f>-Input!AD745</f>
        <v>0</v>
      </c>
      <c r="AE857" s="324">
        <f>-Input!AE745</f>
        <v>0</v>
      </c>
      <c r="AF857" s="157">
        <f>-Input!AF745</f>
        <v>0</v>
      </c>
      <c r="AG857" s="157">
        <f>-Input!AG745</f>
        <v>0</v>
      </c>
      <c r="AH857" s="157">
        <f>-Input!AH745</f>
        <v>0</v>
      </c>
      <c r="AI857" s="320">
        <f>-Input!AI745</f>
        <v>0</v>
      </c>
      <c r="AJ857" s="326">
        <f t="shared" si="985"/>
        <v>-1.3552527156068805E-20</v>
      </c>
      <c r="AK857" s="27">
        <f t="shared" si="985"/>
        <v>0</v>
      </c>
      <c r="AL857" s="27">
        <f t="shared" si="985"/>
        <v>0</v>
      </c>
      <c r="AM857" s="27">
        <f t="shared" si="985"/>
        <v>0</v>
      </c>
      <c r="AN857" s="313">
        <f t="shared" si="985"/>
        <v>0</v>
      </c>
    </row>
    <row r="858" spans="1:40" outlineLevel="2">
      <c r="A858" s="882">
        <f>ROW()</f>
        <v>858</v>
      </c>
      <c r="B858" s="453"/>
      <c r="D858" s="452" t="s">
        <v>28</v>
      </c>
      <c r="H858" s="458"/>
      <c r="I858" s="458"/>
      <c r="J858" s="324">
        <f>-Input!J746</f>
        <v>0</v>
      </c>
      <c r="K858" s="157">
        <f>-Input!K746</f>
        <v>0</v>
      </c>
      <c r="L858" s="157">
        <f>-Input!L746</f>
        <v>0</v>
      </c>
      <c r="M858" s="157">
        <f>-Input!M746</f>
        <v>0</v>
      </c>
      <c r="N858" s="157">
        <f>-Input!N746</f>
        <v>0</v>
      </c>
      <c r="O858" s="324">
        <f>-Input!O746</f>
        <v>0</v>
      </c>
      <c r="P858" s="157">
        <f>-Input!P746</f>
        <v>0</v>
      </c>
      <c r="Q858" s="157">
        <f>-Input!Q746</f>
        <v>0</v>
      </c>
      <c r="R858" s="157">
        <f>-Input!R746</f>
        <v>0</v>
      </c>
      <c r="S858" s="320">
        <f>-Input!S746</f>
        <v>0</v>
      </c>
      <c r="T858" s="324">
        <f>-Input!T746</f>
        <v>0</v>
      </c>
      <c r="U858" s="157">
        <f>-Input!U746</f>
        <v>0</v>
      </c>
      <c r="V858" s="157">
        <f>-Input!V746</f>
        <v>0</v>
      </c>
      <c r="W858" s="157">
        <f>-Input!W746</f>
        <v>0</v>
      </c>
      <c r="X858" s="320">
        <f>-Input!X746</f>
        <v>0</v>
      </c>
      <c r="Y858" s="326">
        <f>-Input!Y746</f>
        <v>0</v>
      </c>
      <c r="Z858" s="27">
        <f>-Input!Z746</f>
        <v>0</v>
      </c>
      <c r="AA858" s="27">
        <f>-Input!AA746</f>
        <v>0</v>
      </c>
      <c r="AB858" s="27">
        <f>-Input!AB746</f>
        <v>0</v>
      </c>
      <c r="AC858" s="27">
        <f>-Input!AC746</f>
        <v>0</v>
      </c>
      <c r="AD858" s="313">
        <f>-Input!AD746</f>
        <v>0</v>
      </c>
      <c r="AE858" s="324">
        <f>-Input!AE746</f>
        <v>0</v>
      </c>
      <c r="AF858" s="157">
        <f>-Input!AF746</f>
        <v>0</v>
      </c>
      <c r="AG858" s="157">
        <f>-Input!AG746</f>
        <v>0</v>
      </c>
      <c r="AH858" s="157">
        <f>-Input!AH746</f>
        <v>0</v>
      </c>
      <c r="AI858" s="320">
        <f>-Input!AI746</f>
        <v>0</v>
      </c>
      <c r="AJ858" s="326">
        <f t="shared" si="985"/>
        <v>0</v>
      </c>
      <c r="AK858" s="27">
        <f t="shared" si="985"/>
        <v>0</v>
      </c>
      <c r="AL858" s="27">
        <f t="shared" si="985"/>
        <v>0</v>
      </c>
      <c r="AM858" s="27">
        <f t="shared" si="985"/>
        <v>0</v>
      </c>
      <c r="AN858" s="313">
        <f t="shared" si="985"/>
        <v>0</v>
      </c>
    </row>
    <row r="859" spans="1:40" outlineLevel="2">
      <c r="A859" s="882">
        <f>ROW()</f>
        <v>859</v>
      </c>
      <c r="B859" s="453"/>
      <c r="D859" s="456" t="s">
        <v>443</v>
      </c>
      <c r="E859" s="456"/>
      <c r="F859" s="456"/>
      <c r="G859" s="456"/>
      <c r="H859" s="460"/>
      <c r="I859" s="460"/>
      <c r="J859" s="325">
        <f>-Input!J747</f>
        <v>0</v>
      </c>
      <c r="K859" s="158">
        <f>-Input!K747</f>
        <v>0</v>
      </c>
      <c r="L859" s="158">
        <f>-Input!L747</f>
        <v>0</v>
      </c>
      <c r="M859" s="158">
        <f>-Input!M747</f>
        <v>0</v>
      </c>
      <c r="N859" s="158">
        <f>-Input!N747</f>
        <v>0</v>
      </c>
      <c r="O859" s="325">
        <f>-Input!O747</f>
        <v>0</v>
      </c>
      <c r="P859" s="158">
        <f>-Input!P747</f>
        <v>0</v>
      </c>
      <c r="Q859" s="158">
        <f>-Input!Q747</f>
        <v>0</v>
      </c>
      <c r="R859" s="158">
        <f>-Input!R747</f>
        <v>0</v>
      </c>
      <c r="S859" s="321">
        <f>-Input!S747</f>
        <v>0</v>
      </c>
      <c r="T859" s="325">
        <f>-Input!T747</f>
        <v>0</v>
      </c>
      <c r="U859" s="158">
        <f>-Input!U747</f>
        <v>0</v>
      </c>
      <c r="V859" s="158">
        <f>-Input!V747</f>
        <v>0</v>
      </c>
      <c r="W859" s="158">
        <f>-Input!W747</f>
        <v>0</v>
      </c>
      <c r="X859" s="321">
        <f>-Input!X747</f>
        <v>0</v>
      </c>
      <c r="Y859" s="325">
        <f>-Input!Y747</f>
        <v>0</v>
      </c>
      <c r="Z859" s="158">
        <f>-Input!Z747</f>
        <v>0</v>
      </c>
      <c r="AA859" s="158">
        <f>-Input!AA747</f>
        <v>0</v>
      </c>
      <c r="AB859" s="158">
        <f>-Input!AB747</f>
        <v>0</v>
      </c>
      <c r="AC859" s="158">
        <f>-Input!AC747</f>
        <v>0</v>
      </c>
      <c r="AD859" s="321">
        <f>-Input!AD747</f>
        <v>0</v>
      </c>
      <c r="AE859" s="325">
        <f>-Input!AE747</f>
        <v>0</v>
      </c>
      <c r="AF859" s="158">
        <f>-Input!AF747</f>
        <v>0</v>
      </c>
      <c r="AG859" s="158">
        <f>-Input!AG747</f>
        <v>0</v>
      </c>
      <c r="AH859" s="158">
        <f>-Input!AH747</f>
        <v>0</v>
      </c>
      <c r="AI859" s="321">
        <f>-Input!AI747</f>
        <v>0</v>
      </c>
      <c r="AJ859" s="325">
        <f t="shared" si="985"/>
        <v>0</v>
      </c>
      <c r="AK859" s="158">
        <f t="shared" si="985"/>
        <v>0</v>
      </c>
      <c r="AL859" s="158">
        <f t="shared" si="985"/>
        <v>0</v>
      </c>
      <c r="AM859" s="158">
        <f t="shared" si="985"/>
        <v>0</v>
      </c>
      <c r="AN859" s="321">
        <f t="shared" si="985"/>
        <v>0</v>
      </c>
    </row>
    <row r="860" spans="1:40" outlineLevel="2">
      <c r="A860" s="882">
        <f>ROW()</f>
        <v>860</v>
      </c>
      <c r="B860" s="453"/>
      <c r="D860" s="452" t="s">
        <v>24</v>
      </c>
      <c r="F860" s="454"/>
      <c r="G860" s="454"/>
      <c r="H860" s="448"/>
      <c r="I860" s="448"/>
      <c r="J860" s="443">
        <f t="shared" ref="J860:AN860" si="986">SUM(J844:J859)</f>
        <v>-2.6996718658562475</v>
      </c>
      <c r="K860" s="439">
        <f t="shared" si="986"/>
        <v>-2.6996718658562475</v>
      </c>
      <c r="L860" s="439">
        <f t="shared" si="986"/>
        <v>-2.6996718658562475</v>
      </c>
      <c r="M860" s="439">
        <f t="shared" si="986"/>
        <v>-2.6996718658562475</v>
      </c>
      <c r="N860" s="439">
        <f t="shared" si="986"/>
        <v>-2.6996718658562475</v>
      </c>
      <c r="O860" s="443">
        <f t="shared" si="986"/>
        <v>-2.3417634255034083</v>
      </c>
      <c r="P860" s="439">
        <f t="shared" si="986"/>
        <v>-2.3417634255034083</v>
      </c>
      <c r="Q860" s="439">
        <f t="shared" si="986"/>
        <v>-2.3417634255034083</v>
      </c>
      <c r="R860" s="439">
        <f t="shared" si="986"/>
        <v>-2.3417634255034083</v>
      </c>
      <c r="S860" s="440">
        <f t="shared" si="986"/>
        <v>-2.3417634255034083</v>
      </c>
      <c r="T860" s="439">
        <f t="shared" si="986"/>
        <v>-0.52072148013074171</v>
      </c>
      <c r="U860" s="439">
        <f t="shared" si="986"/>
        <v>-1.0414429602614834</v>
      </c>
      <c r="V860" s="439">
        <f t="shared" si="986"/>
        <v>-1.0414429602614832</v>
      </c>
      <c r="W860" s="439">
        <f t="shared" si="986"/>
        <v>-1.0414429602614832</v>
      </c>
      <c r="X860" s="440">
        <f t="shared" si="986"/>
        <v>-1.0414429602614832</v>
      </c>
      <c r="Y860" s="443">
        <f t="shared" si="986"/>
        <v>-0.52511861130295523</v>
      </c>
      <c r="Z860" s="439">
        <f t="shared" si="986"/>
        <v>-1.0502372226059105</v>
      </c>
      <c r="AA860" s="439">
        <f t="shared" si="986"/>
        <v>-1.0502372226059105</v>
      </c>
      <c r="AB860" s="439">
        <f t="shared" si="986"/>
        <v>-1.0502372226059107</v>
      </c>
      <c r="AC860" s="439">
        <f t="shared" si="986"/>
        <v>-1.0502372226059107</v>
      </c>
      <c r="AD860" s="440">
        <f t="shared" si="986"/>
        <v>-1.0502372226059107</v>
      </c>
      <c r="AE860" s="443">
        <f t="shared" si="986"/>
        <v>-1.0699091316492957</v>
      </c>
      <c r="AF860" s="439">
        <f t="shared" si="986"/>
        <v>-1.0439570448833857</v>
      </c>
      <c r="AG860" s="439">
        <f t="shared" si="986"/>
        <v>-1.043991708542829</v>
      </c>
      <c r="AH860" s="439">
        <f t="shared" si="986"/>
        <v>-1.0440263722022725</v>
      </c>
      <c r="AI860" s="440">
        <f t="shared" si="986"/>
        <v>-1.0440610358617159</v>
      </c>
      <c r="AJ860" s="443">
        <f t="shared" si="986"/>
        <v>-1.0508067110651833</v>
      </c>
      <c r="AK860" s="439">
        <f t="shared" si="986"/>
        <v>-0.22555177908523583</v>
      </c>
      <c r="AL860" s="439">
        <f t="shared" si="986"/>
        <v>-0.22555177908523583</v>
      </c>
      <c r="AM860" s="439">
        <f t="shared" si="986"/>
        <v>-0.2255517790852358</v>
      </c>
      <c r="AN860" s="440">
        <f t="shared" si="986"/>
        <v>-0.2255517790852358</v>
      </c>
    </row>
    <row r="861" spans="1:40" outlineLevel="1">
      <c r="A861" s="732" t="s">
        <v>299</v>
      </c>
      <c r="B861" s="733"/>
      <c r="C861" s="881"/>
      <c r="D861" s="733"/>
      <c r="E861" s="733"/>
      <c r="F861" s="733"/>
      <c r="G861" s="730"/>
      <c r="H861" s="733"/>
      <c r="I861" s="730"/>
      <c r="J861" s="729"/>
      <c r="K861" s="730"/>
      <c r="L861" s="730"/>
      <c r="M861" s="730"/>
      <c r="N861" s="730"/>
      <c r="O861" s="729"/>
      <c r="P861" s="730"/>
      <c r="Q861" s="730"/>
      <c r="R861" s="730"/>
      <c r="S861" s="731"/>
      <c r="T861" s="730"/>
      <c r="U861" s="730"/>
      <c r="V861" s="730"/>
      <c r="W861" s="730"/>
      <c r="X861" s="731"/>
      <c r="Y861" s="729"/>
      <c r="Z861" s="730"/>
      <c r="AA861" s="730"/>
      <c r="AB861" s="730"/>
      <c r="AC861" s="730"/>
      <c r="AD861" s="731"/>
      <c r="AE861" s="729"/>
      <c r="AF861" s="730"/>
      <c r="AG861" s="730"/>
      <c r="AH861" s="730"/>
      <c r="AI861" s="731"/>
      <c r="AJ861" s="729"/>
      <c r="AK861" s="730"/>
      <c r="AL861" s="730"/>
      <c r="AM861" s="730"/>
      <c r="AN861" s="731"/>
    </row>
    <row r="862" spans="1:40" outlineLevel="2">
      <c r="A862" s="882">
        <f>ROW()</f>
        <v>862</v>
      </c>
      <c r="B862" s="453"/>
      <c r="D862" s="452" t="s">
        <v>300</v>
      </c>
      <c r="H862" s="458"/>
      <c r="I862" s="458"/>
      <c r="J862" s="459"/>
      <c r="K862" s="458"/>
      <c r="L862" s="458"/>
      <c r="M862" s="458"/>
      <c r="N862" s="458"/>
      <c r="O862" s="324"/>
      <c r="P862" s="157"/>
      <c r="Q862" s="157"/>
      <c r="R862" s="157"/>
      <c r="S862" s="320"/>
      <c r="T862" s="157"/>
      <c r="U862" s="27"/>
      <c r="V862" s="27"/>
      <c r="W862" s="27"/>
      <c r="X862" s="313"/>
      <c r="Y862" s="326"/>
      <c r="Z862" s="27"/>
      <c r="AA862" s="27"/>
      <c r="AB862" s="27"/>
      <c r="AC862" s="27"/>
      <c r="AD862" s="313"/>
      <c r="AE862" s="326"/>
      <c r="AF862" s="27"/>
      <c r="AG862" s="27"/>
      <c r="AH862" s="27"/>
      <c r="AI862" s="313"/>
      <c r="AJ862" s="326"/>
      <c r="AK862" s="27"/>
      <c r="AL862" s="27"/>
      <c r="AM862" s="27"/>
      <c r="AN862" s="313"/>
    </row>
    <row r="863" spans="1:40" outlineLevel="2">
      <c r="A863" s="882">
        <f>ROW()</f>
        <v>863</v>
      </c>
      <c r="B863" s="453"/>
      <c r="D863" s="452" t="s">
        <v>301</v>
      </c>
      <c r="H863" s="458"/>
      <c r="I863" s="458"/>
      <c r="J863" s="459"/>
      <c r="K863" s="458"/>
      <c r="L863" s="458"/>
      <c r="M863" s="458"/>
      <c r="N863" s="458"/>
      <c r="O863" s="324"/>
      <c r="P863" s="157"/>
      <c r="Q863" s="157"/>
      <c r="R863" s="157"/>
      <c r="S863" s="320"/>
      <c r="T863" s="157"/>
      <c r="U863" s="27"/>
      <c r="V863" s="27"/>
      <c r="W863" s="27"/>
      <c r="X863" s="313"/>
      <c r="Y863" s="326"/>
      <c r="Z863" s="27"/>
      <c r="AA863" s="27"/>
      <c r="AB863" s="27"/>
      <c r="AC863" s="27"/>
      <c r="AD863" s="313"/>
      <c r="AE863" s="326"/>
      <c r="AF863" s="27"/>
      <c r="AG863" s="27"/>
      <c r="AH863" s="27"/>
      <c r="AI863" s="313"/>
      <c r="AJ863" s="326"/>
      <c r="AK863" s="27"/>
      <c r="AL863" s="27"/>
      <c r="AM863" s="27"/>
      <c r="AN863" s="313"/>
    </row>
    <row r="864" spans="1:40" outlineLevel="2">
      <c r="A864" s="882">
        <f>ROW()</f>
        <v>864</v>
      </c>
      <c r="B864" s="453"/>
      <c r="D864" s="452" t="s">
        <v>29</v>
      </c>
      <c r="H864" s="458"/>
      <c r="I864" s="458"/>
      <c r="J864" s="459"/>
      <c r="K864" s="458"/>
      <c r="L864" s="458"/>
      <c r="M864" s="458"/>
      <c r="N864" s="458"/>
      <c r="O864" s="324"/>
      <c r="P864" s="157"/>
      <c r="Q864" s="157"/>
      <c r="R864" s="157"/>
      <c r="S864" s="320"/>
      <c r="T864" s="157"/>
      <c r="U864" s="27"/>
      <c r="V864" s="27"/>
      <c r="W864" s="27"/>
      <c r="X864" s="313"/>
      <c r="Y864" s="326"/>
      <c r="Z864" s="27"/>
      <c r="AA864" s="27"/>
      <c r="AB864" s="27"/>
      <c r="AC864" s="27"/>
      <c r="AD864" s="313"/>
      <c r="AE864" s="326"/>
      <c r="AF864" s="27"/>
      <c r="AG864" s="27"/>
      <c r="AH864" s="27"/>
      <c r="AI864" s="313"/>
      <c r="AJ864" s="326"/>
      <c r="AK864" s="27"/>
      <c r="AL864" s="27"/>
      <c r="AM864" s="27"/>
      <c r="AN864" s="313"/>
    </row>
    <row r="865" spans="1:40" outlineLevel="2">
      <c r="A865" s="882">
        <f>ROW()</f>
        <v>865</v>
      </c>
      <c r="B865" s="453"/>
      <c r="D865" s="452" t="s">
        <v>30</v>
      </c>
      <c r="H865" s="458"/>
      <c r="I865" s="458"/>
      <c r="J865" s="459"/>
      <c r="K865" s="458"/>
      <c r="L865" s="458"/>
      <c r="M865" s="458"/>
      <c r="N865" s="458"/>
      <c r="O865" s="324"/>
      <c r="P865" s="157"/>
      <c r="Q865" s="157"/>
      <c r="R865" s="157"/>
      <c r="S865" s="320"/>
      <c r="T865" s="157"/>
      <c r="U865" s="27"/>
      <c r="V865" s="27"/>
      <c r="W865" s="27"/>
      <c r="X865" s="313"/>
      <c r="Y865" s="326"/>
      <c r="Z865" s="27"/>
      <c r="AA865" s="27"/>
      <c r="AB865" s="27"/>
      <c r="AC865" s="27"/>
      <c r="AD865" s="313"/>
      <c r="AE865" s="326"/>
      <c r="AF865" s="27"/>
      <c r="AG865" s="27"/>
      <c r="AH865" s="27"/>
      <c r="AI865" s="313"/>
      <c r="AJ865" s="326"/>
      <c r="AK865" s="27"/>
      <c r="AL865" s="27"/>
      <c r="AM865" s="27"/>
      <c r="AN865" s="313"/>
    </row>
    <row r="866" spans="1:40" outlineLevel="2">
      <c r="A866" s="882">
        <f>ROW()</f>
        <v>866</v>
      </c>
      <c r="B866" s="453"/>
      <c r="D866" s="452" t="s">
        <v>31</v>
      </c>
      <c r="H866" s="458"/>
      <c r="I866" s="458"/>
      <c r="J866" s="459"/>
      <c r="K866" s="458"/>
      <c r="L866" s="458"/>
      <c r="M866" s="458"/>
      <c r="N866" s="458"/>
      <c r="O866" s="324"/>
      <c r="P866" s="157"/>
      <c r="Q866" s="157"/>
      <c r="R866" s="157"/>
      <c r="S866" s="320"/>
      <c r="T866" s="157"/>
      <c r="U866" s="27"/>
      <c r="V866" s="27"/>
      <c r="W866" s="27"/>
      <c r="X866" s="313"/>
      <c r="Y866" s="326"/>
      <c r="Z866" s="27"/>
      <c r="AA866" s="27"/>
      <c r="AB866" s="27"/>
      <c r="AC866" s="27"/>
      <c r="AD866" s="313"/>
      <c r="AE866" s="326"/>
      <c r="AF866" s="27"/>
      <c r="AG866" s="27"/>
      <c r="AH866" s="27"/>
      <c r="AI866" s="313"/>
      <c r="AJ866" s="326"/>
      <c r="AK866" s="27"/>
      <c r="AL866" s="27"/>
      <c r="AM866" s="27"/>
      <c r="AN866" s="313"/>
    </row>
    <row r="867" spans="1:40" outlineLevel="2">
      <c r="A867" s="882">
        <f>ROW()</f>
        <v>867</v>
      </c>
      <c r="B867" s="453"/>
      <c r="D867" s="452" t="s">
        <v>32</v>
      </c>
      <c r="H867" s="458"/>
      <c r="I867" s="458"/>
      <c r="J867" s="459"/>
      <c r="K867" s="458"/>
      <c r="L867" s="458"/>
      <c r="M867" s="458"/>
      <c r="N867" s="458"/>
      <c r="O867" s="324"/>
      <c r="P867" s="157"/>
      <c r="Q867" s="157"/>
      <c r="R867" s="157"/>
      <c r="S867" s="320"/>
      <c r="T867" s="157"/>
      <c r="U867" s="27"/>
      <c r="V867" s="27"/>
      <c r="W867" s="27"/>
      <c r="X867" s="313"/>
      <c r="Y867" s="326"/>
      <c r="Z867" s="27"/>
      <c r="AA867" s="27"/>
      <c r="AB867" s="27"/>
      <c r="AC867" s="27"/>
      <c r="AD867" s="313"/>
      <c r="AE867" s="326"/>
      <c r="AF867" s="27"/>
      <c r="AG867" s="27"/>
      <c r="AH867" s="27"/>
      <c r="AI867" s="313"/>
      <c r="AJ867" s="326"/>
      <c r="AK867" s="27"/>
      <c r="AL867" s="27"/>
      <c r="AM867" s="27"/>
      <c r="AN867" s="313"/>
    </row>
    <row r="868" spans="1:40" outlineLevel="2">
      <c r="A868" s="882">
        <f>ROW()</f>
        <v>868</v>
      </c>
      <c r="B868" s="453"/>
      <c r="D868" s="452" t="s">
        <v>33</v>
      </c>
      <c r="H868" s="458"/>
      <c r="I868" s="458"/>
      <c r="J868" s="459"/>
      <c r="K868" s="458"/>
      <c r="L868" s="458"/>
      <c r="M868" s="458"/>
      <c r="N868" s="458"/>
      <c r="O868" s="324"/>
      <c r="P868" s="157"/>
      <c r="Q868" s="157"/>
      <c r="R868" s="157"/>
      <c r="S868" s="320"/>
      <c r="T868" s="157"/>
      <c r="U868" s="27"/>
      <c r="V868" s="27"/>
      <c r="W868" s="27"/>
      <c r="X868" s="313"/>
      <c r="Y868" s="326"/>
      <c r="Z868" s="27"/>
      <c r="AA868" s="27"/>
      <c r="AB868" s="27"/>
      <c r="AC868" s="27"/>
      <c r="AD868" s="313"/>
      <c r="AE868" s="326"/>
      <c r="AF868" s="27"/>
      <c r="AG868" s="27"/>
      <c r="AH868" s="27"/>
      <c r="AI868" s="313"/>
      <c r="AJ868" s="326"/>
      <c r="AK868" s="27"/>
      <c r="AL868" s="27"/>
      <c r="AM868" s="27"/>
      <c r="AN868" s="313"/>
    </row>
    <row r="869" spans="1:40" outlineLevel="2">
      <c r="A869" s="882">
        <f>ROW()</f>
        <v>869</v>
      </c>
      <c r="B869" s="453"/>
      <c r="D869" s="452" t="s">
        <v>27</v>
      </c>
      <c r="H869" s="458"/>
      <c r="I869" s="458"/>
      <c r="J869" s="459"/>
      <c r="K869" s="458"/>
      <c r="L869" s="458"/>
      <c r="M869" s="458"/>
      <c r="N869" s="458"/>
      <c r="O869" s="324"/>
      <c r="P869" s="157"/>
      <c r="Q869" s="157"/>
      <c r="R869" s="157"/>
      <c r="S869" s="320"/>
      <c r="T869" s="157"/>
      <c r="U869" s="27"/>
      <c r="V869" s="27"/>
      <c r="W869" s="27"/>
      <c r="X869" s="313"/>
      <c r="Y869" s="326"/>
      <c r="Z869" s="27"/>
      <c r="AA869" s="27"/>
      <c r="AB869" s="27"/>
      <c r="AC869" s="27"/>
      <c r="AD869" s="313"/>
      <c r="AE869" s="326"/>
      <c r="AF869" s="27"/>
      <c r="AG869" s="27"/>
      <c r="AH869" s="27"/>
      <c r="AI869" s="313"/>
      <c r="AJ869" s="326"/>
      <c r="AK869" s="27"/>
      <c r="AL869" s="27"/>
      <c r="AM869" s="27"/>
      <c r="AN869" s="313"/>
    </row>
    <row r="870" spans="1:40" outlineLevel="2">
      <c r="A870" s="882">
        <f>ROW()</f>
        <v>870</v>
      </c>
      <c r="B870" s="453"/>
      <c r="D870" s="452" t="s">
        <v>34</v>
      </c>
      <c r="H870" s="458"/>
      <c r="I870" s="458"/>
      <c r="J870" s="459"/>
      <c r="K870" s="458"/>
      <c r="L870" s="458"/>
      <c r="M870" s="458"/>
      <c r="N870" s="458"/>
      <c r="O870" s="324"/>
      <c r="P870" s="157"/>
      <c r="Q870" s="157"/>
      <c r="R870" s="157"/>
      <c r="S870" s="320"/>
      <c r="T870" s="157"/>
      <c r="U870" s="27"/>
      <c r="V870" s="27"/>
      <c r="W870" s="27"/>
      <c r="X870" s="313"/>
      <c r="Y870" s="326"/>
      <c r="Z870" s="27"/>
      <c r="AA870" s="27"/>
      <c r="AB870" s="27"/>
      <c r="AC870" s="27"/>
      <c r="AD870" s="313"/>
      <c r="AE870" s="326"/>
      <c r="AF870" s="27"/>
      <c r="AG870" s="27"/>
      <c r="AH870" s="27"/>
      <c r="AI870" s="313"/>
      <c r="AJ870" s="326"/>
      <c r="AK870" s="27"/>
      <c r="AL870" s="27"/>
      <c r="AM870" s="27"/>
      <c r="AN870" s="313"/>
    </row>
    <row r="871" spans="1:40" outlineLevel="2">
      <c r="A871" s="882">
        <f>ROW()</f>
        <v>871</v>
      </c>
      <c r="B871" s="453"/>
      <c r="D871" s="452" t="s">
        <v>35</v>
      </c>
      <c r="H871" s="458"/>
      <c r="I871" s="458"/>
      <c r="J871" s="459"/>
      <c r="K871" s="458"/>
      <c r="L871" s="458"/>
      <c r="M871" s="458"/>
      <c r="N871" s="458"/>
      <c r="O871" s="324"/>
      <c r="P871" s="157"/>
      <c r="Q871" s="157"/>
      <c r="R871" s="157"/>
      <c r="S871" s="320"/>
      <c r="T871" s="157"/>
      <c r="U871" s="27"/>
      <c r="V871" s="27"/>
      <c r="W871" s="27"/>
      <c r="X871" s="313"/>
      <c r="Y871" s="326"/>
      <c r="Z871" s="27"/>
      <c r="AA871" s="27"/>
      <c r="AB871" s="27"/>
      <c r="AC871" s="27"/>
      <c r="AD871" s="313"/>
      <c r="AE871" s="326"/>
      <c r="AF871" s="27"/>
      <c r="AG871" s="27"/>
      <c r="AH871" s="27"/>
      <c r="AI871" s="313"/>
      <c r="AJ871" s="326"/>
      <c r="AK871" s="27"/>
      <c r="AL871" s="27"/>
      <c r="AM871" s="27"/>
      <c r="AN871" s="313"/>
    </row>
    <row r="872" spans="1:40" outlineLevel="2">
      <c r="A872" s="882">
        <f>ROW()</f>
        <v>872</v>
      </c>
      <c r="B872" s="453"/>
      <c r="D872" s="452" t="s">
        <v>302</v>
      </c>
      <c r="H872" s="458"/>
      <c r="I872" s="458"/>
      <c r="J872" s="459"/>
      <c r="K872" s="458"/>
      <c r="L872" s="458"/>
      <c r="M872" s="458"/>
      <c r="N872" s="458"/>
      <c r="O872" s="324"/>
      <c r="P872" s="157"/>
      <c r="Q872" s="157"/>
      <c r="R872" s="157"/>
      <c r="S872" s="320"/>
      <c r="T872" s="157"/>
      <c r="U872" s="27"/>
      <c r="V872" s="27"/>
      <c r="W872" s="27"/>
      <c r="X872" s="313"/>
      <c r="Y872" s="326"/>
      <c r="Z872" s="27"/>
      <c r="AA872" s="27"/>
      <c r="AB872" s="27"/>
      <c r="AC872" s="27"/>
      <c r="AD872" s="313"/>
      <c r="AE872" s="326"/>
      <c r="AF872" s="27"/>
      <c r="AG872" s="27"/>
      <c r="AH872" s="27"/>
      <c r="AI872" s="313"/>
      <c r="AJ872" s="326"/>
      <c r="AK872" s="27"/>
      <c r="AL872" s="27"/>
      <c r="AM872" s="27"/>
      <c r="AN872" s="313"/>
    </row>
    <row r="873" spans="1:40" outlineLevel="2">
      <c r="A873" s="882">
        <f>ROW()</f>
        <v>873</v>
      </c>
      <c r="B873" s="453"/>
      <c r="D873" s="452" t="s">
        <v>36</v>
      </c>
      <c r="H873" s="458"/>
      <c r="I873" s="458"/>
      <c r="J873" s="459"/>
      <c r="K873" s="458"/>
      <c r="L873" s="458"/>
      <c r="M873" s="458"/>
      <c r="N873" s="458"/>
      <c r="O873" s="324"/>
      <c r="P873" s="157"/>
      <c r="Q873" s="157"/>
      <c r="R873" s="157"/>
      <c r="S873" s="320"/>
      <c r="T873" s="157"/>
      <c r="U873" s="27"/>
      <c r="V873" s="27"/>
      <c r="W873" s="27"/>
      <c r="X873" s="313"/>
      <c r="Y873" s="326"/>
      <c r="Z873" s="27"/>
      <c r="AA873" s="27"/>
      <c r="AB873" s="27"/>
      <c r="AC873" s="27"/>
      <c r="AD873" s="313"/>
      <c r="AE873" s="326"/>
      <c r="AF873" s="27"/>
      <c r="AG873" s="27"/>
      <c r="AH873" s="27"/>
      <c r="AI873" s="313"/>
      <c r="AJ873" s="326"/>
      <c r="AK873" s="27"/>
      <c r="AL873" s="27"/>
      <c r="AM873" s="27"/>
      <c r="AN873" s="313"/>
    </row>
    <row r="874" spans="1:40" outlineLevel="2">
      <c r="A874" s="882">
        <f>ROW()</f>
        <v>874</v>
      </c>
      <c r="B874" s="453"/>
      <c r="D874" s="452" t="s">
        <v>583</v>
      </c>
      <c r="H874" s="458"/>
      <c r="I874" s="458"/>
      <c r="J874" s="459"/>
      <c r="K874" s="458"/>
      <c r="L874" s="458"/>
      <c r="M874" s="458"/>
      <c r="N874" s="458"/>
      <c r="O874" s="324"/>
      <c r="P874" s="157"/>
      <c r="Q874" s="157"/>
      <c r="R874" s="157"/>
      <c r="S874" s="320"/>
      <c r="T874" s="157"/>
      <c r="U874" s="27"/>
      <c r="V874" s="27"/>
      <c r="W874" s="27"/>
      <c r="X874" s="313"/>
      <c r="Y874" s="326"/>
      <c r="Z874" s="27"/>
      <c r="AA874" s="27"/>
      <c r="AB874" s="27"/>
      <c r="AC874" s="27"/>
      <c r="AD874" s="313"/>
      <c r="AE874" s="326"/>
      <c r="AF874" s="27"/>
      <c r="AG874" s="27"/>
      <c r="AH874" s="27"/>
      <c r="AI874" s="313"/>
      <c r="AJ874" s="326"/>
      <c r="AK874" s="27"/>
      <c r="AL874" s="27"/>
      <c r="AM874" s="27"/>
      <c r="AN874" s="313"/>
    </row>
    <row r="875" spans="1:40" outlineLevel="2">
      <c r="A875" s="882">
        <f>ROW()</f>
        <v>875</v>
      </c>
      <c r="B875" s="453"/>
      <c r="D875" s="452" t="s">
        <v>81</v>
      </c>
      <c r="H875" s="458"/>
      <c r="I875" s="458"/>
      <c r="J875" s="459"/>
      <c r="K875" s="458"/>
      <c r="L875" s="458"/>
      <c r="M875" s="458"/>
      <c r="N875" s="458"/>
      <c r="O875" s="324"/>
      <c r="P875" s="157"/>
      <c r="Q875" s="157"/>
      <c r="R875" s="157"/>
      <c r="S875" s="320"/>
      <c r="T875" s="157"/>
      <c r="U875" s="27"/>
      <c r="V875" s="27"/>
      <c r="W875" s="27"/>
      <c r="X875" s="313"/>
      <c r="Y875" s="326"/>
      <c r="Z875" s="27"/>
      <c r="AA875" s="27"/>
      <c r="AB875" s="27"/>
      <c r="AC875" s="27"/>
      <c r="AD875" s="313"/>
      <c r="AE875" s="326"/>
      <c r="AF875" s="27"/>
      <c r="AG875" s="27"/>
      <c r="AH875" s="27"/>
      <c r="AI875" s="313"/>
      <c r="AJ875" s="326"/>
      <c r="AK875" s="27"/>
      <c r="AL875" s="27"/>
      <c r="AM875" s="27"/>
      <c r="AN875" s="313"/>
    </row>
    <row r="876" spans="1:40" outlineLevel="2">
      <c r="A876" s="882">
        <f>ROW()</f>
        <v>876</v>
      </c>
      <c r="B876" s="453"/>
      <c r="D876" s="452" t="s">
        <v>28</v>
      </c>
      <c r="H876" s="458"/>
      <c r="I876" s="458"/>
      <c r="J876" s="459"/>
      <c r="K876" s="458"/>
      <c r="L876" s="458"/>
      <c r="M876" s="458"/>
      <c r="N876" s="458"/>
      <c r="O876" s="324"/>
      <c r="P876" s="157"/>
      <c r="Q876" s="157"/>
      <c r="R876" s="157"/>
      <c r="S876" s="320"/>
      <c r="T876" s="157"/>
      <c r="U876" s="27"/>
      <c r="V876" s="27"/>
      <c r="W876" s="27"/>
      <c r="X876" s="313"/>
      <c r="Y876" s="326"/>
      <c r="Z876" s="27"/>
      <c r="AA876" s="27"/>
      <c r="AB876" s="27"/>
      <c r="AC876" s="27"/>
      <c r="AD876" s="313"/>
      <c r="AE876" s="326"/>
      <c r="AF876" s="27"/>
      <c r="AG876" s="27"/>
      <c r="AH876" s="27"/>
      <c r="AI876" s="313"/>
      <c r="AJ876" s="326"/>
      <c r="AK876" s="27"/>
      <c r="AL876" s="27"/>
      <c r="AM876" s="27"/>
      <c r="AN876" s="313"/>
    </row>
    <row r="877" spans="1:40" outlineLevel="2">
      <c r="A877" s="882">
        <f>ROW()</f>
        <v>877</v>
      </c>
      <c r="B877" s="453"/>
      <c r="D877" s="456" t="s">
        <v>443</v>
      </c>
      <c r="E877" s="456"/>
      <c r="F877" s="456"/>
      <c r="G877" s="456"/>
      <c r="H877" s="460"/>
      <c r="I877" s="460"/>
      <c r="J877" s="461"/>
      <c r="K877" s="460"/>
      <c r="L877" s="460"/>
      <c r="M877" s="460"/>
      <c r="N877" s="460"/>
      <c r="O877" s="325"/>
      <c r="P877" s="158"/>
      <c r="Q877" s="158"/>
      <c r="R877" s="158"/>
      <c r="S877" s="321"/>
      <c r="T877" s="158"/>
      <c r="U877" s="159"/>
      <c r="V877" s="159"/>
      <c r="W877" s="159"/>
      <c r="X877" s="339"/>
      <c r="Y877" s="341"/>
      <c r="Z877" s="159"/>
      <c r="AA877" s="159"/>
      <c r="AB877" s="159"/>
      <c r="AC877" s="159"/>
      <c r="AD877" s="339"/>
      <c r="AE877" s="341"/>
      <c r="AF877" s="159"/>
      <c r="AG877" s="159"/>
      <c r="AH877" s="159"/>
      <c r="AI877" s="339"/>
      <c r="AJ877" s="341"/>
      <c r="AK877" s="159"/>
      <c r="AL877" s="159"/>
      <c r="AM877" s="159"/>
      <c r="AN877" s="339"/>
    </row>
    <row r="878" spans="1:40" outlineLevel="2">
      <c r="A878" s="882">
        <f>ROW()</f>
        <v>878</v>
      </c>
      <c r="B878" s="453"/>
      <c r="D878" s="452" t="s">
        <v>24</v>
      </c>
      <c r="F878" s="454"/>
      <c r="G878" s="454"/>
      <c r="H878" s="448"/>
      <c r="I878" s="448"/>
      <c r="J878" s="464"/>
      <c r="K878" s="448"/>
      <c r="L878" s="448"/>
      <c r="M878" s="448"/>
      <c r="N878" s="448"/>
      <c r="O878" s="443"/>
      <c r="P878" s="439"/>
      <c r="Q878" s="439"/>
      <c r="R878" s="439"/>
      <c r="S878" s="440"/>
      <c r="T878" s="439"/>
      <c r="U878" s="439"/>
      <c r="V878" s="439"/>
      <c r="W878" s="439"/>
      <c r="X878" s="440"/>
      <c r="Y878" s="443"/>
      <c r="Z878" s="439"/>
      <c r="AA878" s="439"/>
      <c r="AB878" s="439"/>
      <c r="AC878" s="439"/>
      <c r="AD878" s="440"/>
      <c r="AE878" s="443"/>
      <c r="AF878" s="439"/>
      <c r="AG878" s="439"/>
      <c r="AH878" s="439"/>
      <c r="AI878" s="440"/>
      <c r="AJ878" s="443"/>
      <c r="AK878" s="439"/>
      <c r="AL878" s="439"/>
      <c r="AM878" s="439"/>
      <c r="AN878" s="440"/>
    </row>
    <row r="879" spans="1:40" outlineLevel="1">
      <c r="A879" s="732" t="s">
        <v>68</v>
      </c>
      <c r="B879" s="733"/>
      <c r="C879" s="881"/>
      <c r="D879" s="733"/>
      <c r="E879" s="733"/>
      <c r="F879" s="733"/>
      <c r="G879" s="730"/>
      <c r="H879" s="733"/>
      <c r="I879" s="730"/>
      <c r="J879" s="729"/>
      <c r="K879" s="730"/>
      <c r="L879" s="730"/>
      <c r="M879" s="730"/>
      <c r="N879" s="731"/>
      <c r="O879" s="729"/>
      <c r="P879" s="730"/>
      <c r="Q879" s="730"/>
      <c r="R879" s="730"/>
      <c r="S879" s="731"/>
      <c r="T879" s="730"/>
      <c r="U879" s="730"/>
      <c r="V879" s="730"/>
      <c r="W879" s="730"/>
      <c r="X879" s="731"/>
      <c r="Y879" s="729"/>
      <c r="Z879" s="730"/>
      <c r="AA879" s="730"/>
      <c r="AB879" s="730"/>
      <c r="AC879" s="730"/>
      <c r="AD879" s="731"/>
      <c r="AE879" s="729"/>
      <c r="AF879" s="730"/>
      <c r="AG879" s="730"/>
      <c r="AH879" s="730"/>
      <c r="AI879" s="731"/>
      <c r="AJ879" s="729"/>
      <c r="AK879" s="730"/>
      <c r="AL879" s="730"/>
      <c r="AM879" s="730"/>
      <c r="AN879" s="731"/>
    </row>
    <row r="880" spans="1:40" outlineLevel="2">
      <c r="A880" s="882">
        <f>ROW()</f>
        <v>880</v>
      </c>
      <c r="B880" s="453"/>
      <c r="D880" s="452" t="s">
        <v>300</v>
      </c>
      <c r="E880" s="438"/>
      <c r="F880" s="438"/>
      <c r="G880" s="438"/>
      <c r="H880" s="439"/>
      <c r="I880" s="439"/>
      <c r="J880" s="443"/>
      <c r="K880" s="439"/>
      <c r="L880" s="439"/>
      <c r="M880" s="439"/>
      <c r="N880" s="157">
        <f>-Input!$J247</f>
        <v>0</v>
      </c>
      <c r="O880" s="443"/>
      <c r="P880" s="439"/>
      <c r="Q880" s="439"/>
      <c r="R880" s="439"/>
      <c r="S880" s="440">
        <f t="shared" ref="S880:S895" si="987">-(S790+S808+S844)*(S790+S808+S844&lt;0)</f>
        <v>0</v>
      </c>
      <c r="T880" s="439"/>
      <c r="U880" s="439"/>
      <c r="V880" s="439"/>
      <c r="W880" s="439"/>
      <c r="X880" s="439">
        <f t="shared" ref="X880:X895" si="988">-(X790+X808+X844)*(X790+X808+X844&lt;0)</f>
        <v>0</v>
      </c>
      <c r="Y880" s="443"/>
      <c r="Z880" s="439"/>
      <c r="AA880" s="439"/>
      <c r="AB880" s="439"/>
      <c r="AC880" s="439"/>
      <c r="AD880" s="440"/>
      <c r="AE880" s="443"/>
      <c r="AF880" s="439"/>
      <c r="AG880" s="439"/>
      <c r="AH880" s="439"/>
      <c r="AI880" s="440"/>
      <c r="AJ880" s="443"/>
      <c r="AK880" s="439"/>
      <c r="AL880" s="439"/>
      <c r="AM880" s="439"/>
      <c r="AN880" s="440"/>
    </row>
    <row r="881" spans="1:40" outlineLevel="2">
      <c r="A881" s="882">
        <f>ROW()</f>
        <v>881</v>
      </c>
      <c r="B881" s="453"/>
      <c r="D881" s="452" t="s">
        <v>301</v>
      </c>
      <c r="E881" s="438"/>
      <c r="F881" s="438"/>
      <c r="G881" s="438"/>
      <c r="H881" s="439"/>
      <c r="I881" s="439"/>
      <c r="J881" s="443"/>
      <c r="K881" s="439"/>
      <c r="L881" s="439"/>
      <c r="M881" s="439"/>
      <c r="N881" s="157">
        <f>-Input!$J248</f>
        <v>0</v>
      </c>
      <c r="O881" s="443"/>
      <c r="P881" s="439"/>
      <c r="Q881" s="439"/>
      <c r="R881" s="439"/>
      <c r="S881" s="440">
        <f t="shared" si="987"/>
        <v>0</v>
      </c>
      <c r="T881" s="439"/>
      <c r="U881" s="439"/>
      <c r="V881" s="439"/>
      <c r="W881" s="439"/>
      <c r="X881" s="439">
        <f t="shared" si="988"/>
        <v>0</v>
      </c>
      <c r="Y881" s="443"/>
      <c r="Z881" s="439"/>
      <c r="AA881" s="439"/>
      <c r="AB881" s="439"/>
      <c r="AC881" s="439"/>
      <c r="AD881" s="440"/>
      <c r="AE881" s="443"/>
      <c r="AF881" s="439"/>
      <c r="AG881" s="439"/>
      <c r="AH881" s="439"/>
      <c r="AI881" s="440"/>
      <c r="AJ881" s="443"/>
      <c r="AK881" s="439"/>
      <c r="AL881" s="439"/>
      <c r="AM881" s="439"/>
      <c r="AN881" s="440"/>
    </row>
    <row r="882" spans="1:40" outlineLevel="2">
      <c r="A882" s="882">
        <f>ROW()</f>
        <v>882</v>
      </c>
      <c r="B882" s="453"/>
      <c r="D882" s="452" t="s">
        <v>29</v>
      </c>
      <c r="E882" s="438"/>
      <c r="F882" s="438"/>
      <c r="G882" s="438"/>
      <c r="H882" s="439"/>
      <c r="I882" s="439"/>
      <c r="J882" s="443"/>
      <c r="K882" s="439"/>
      <c r="L882" s="439"/>
      <c r="M882" s="439"/>
      <c r="N882" s="157">
        <f>-Input!$J249</f>
        <v>0</v>
      </c>
      <c r="O882" s="443"/>
      <c r="P882" s="439"/>
      <c r="Q882" s="439"/>
      <c r="R882" s="439"/>
      <c r="S882" s="440">
        <f t="shared" si="987"/>
        <v>0</v>
      </c>
      <c r="T882" s="439"/>
      <c r="U882" s="439"/>
      <c r="V882" s="439"/>
      <c r="W882" s="439"/>
      <c r="X882" s="439">
        <f t="shared" si="988"/>
        <v>0</v>
      </c>
      <c r="Y882" s="443"/>
      <c r="Z882" s="439"/>
      <c r="AA882" s="439"/>
      <c r="AB882" s="439"/>
      <c r="AC882" s="439"/>
      <c r="AD882" s="440"/>
      <c r="AE882" s="443"/>
      <c r="AF882" s="439"/>
      <c r="AG882" s="439"/>
      <c r="AH882" s="439"/>
      <c r="AI882" s="440"/>
      <c r="AJ882" s="443"/>
      <c r="AK882" s="439"/>
      <c r="AL882" s="439"/>
      <c r="AM882" s="439"/>
      <c r="AN882" s="440"/>
    </row>
    <row r="883" spans="1:40" outlineLevel="2">
      <c r="A883" s="882">
        <f>ROW()</f>
        <v>883</v>
      </c>
      <c r="B883" s="453"/>
      <c r="D883" s="452" t="s">
        <v>30</v>
      </c>
      <c r="E883" s="438"/>
      <c r="F883" s="438"/>
      <c r="G883" s="438"/>
      <c r="H883" s="439"/>
      <c r="I883" s="439"/>
      <c r="J883" s="443"/>
      <c r="K883" s="439"/>
      <c r="L883" s="439"/>
      <c r="M883" s="439"/>
      <c r="N883" s="157">
        <f>-Input!$J250</f>
        <v>0</v>
      </c>
      <c r="O883" s="443"/>
      <c r="P883" s="439"/>
      <c r="Q883" s="439"/>
      <c r="R883" s="439"/>
      <c r="S883" s="440">
        <f t="shared" si="987"/>
        <v>0</v>
      </c>
      <c r="T883" s="439"/>
      <c r="U883" s="439"/>
      <c r="V883" s="439"/>
      <c r="W883" s="439"/>
      <c r="X883" s="439">
        <f t="shared" si="988"/>
        <v>0</v>
      </c>
      <c r="Y883" s="443"/>
      <c r="Z883" s="439"/>
      <c r="AA883" s="439"/>
      <c r="AB883" s="439"/>
      <c r="AC883" s="439"/>
      <c r="AD883" s="440"/>
      <c r="AE883" s="443"/>
      <c r="AF883" s="439"/>
      <c r="AG883" s="439"/>
      <c r="AH883" s="439"/>
      <c r="AI883" s="440"/>
      <c r="AJ883" s="443"/>
      <c r="AK883" s="439"/>
      <c r="AL883" s="439"/>
      <c r="AM883" s="439"/>
      <c r="AN883" s="440"/>
    </row>
    <row r="884" spans="1:40" outlineLevel="2">
      <c r="A884" s="882">
        <f>ROW()</f>
        <v>884</v>
      </c>
      <c r="B884" s="453"/>
      <c r="D884" s="452" t="s">
        <v>31</v>
      </c>
      <c r="E884" s="438"/>
      <c r="F884" s="438"/>
      <c r="G884" s="438"/>
      <c r="H884" s="439"/>
      <c r="I884" s="439"/>
      <c r="J884" s="443"/>
      <c r="K884" s="439"/>
      <c r="L884" s="439"/>
      <c r="M884" s="439"/>
      <c r="N884" s="157">
        <f>-Input!$J251</f>
        <v>0.20440203879364824</v>
      </c>
      <c r="O884" s="443"/>
      <c r="P884" s="439"/>
      <c r="Q884" s="439"/>
      <c r="R884" s="439"/>
      <c r="S884" s="440">
        <f t="shared" si="987"/>
        <v>0</v>
      </c>
      <c r="T884" s="439"/>
      <c r="U884" s="439"/>
      <c r="V884" s="439"/>
      <c r="W884" s="439"/>
      <c r="X884" s="439">
        <f t="shared" si="988"/>
        <v>0</v>
      </c>
      <c r="Y884" s="443"/>
      <c r="Z884" s="439"/>
      <c r="AA884" s="439"/>
      <c r="AB884" s="439"/>
      <c r="AC884" s="439"/>
      <c r="AD884" s="440"/>
      <c r="AE884" s="443"/>
      <c r="AF884" s="439"/>
      <c r="AG884" s="439"/>
      <c r="AH884" s="439"/>
      <c r="AI884" s="440"/>
      <c r="AJ884" s="443"/>
      <c r="AK884" s="439"/>
      <c r="AL884" s="439"/>
      <c r="AM884" s="439"/>
      <c r="AN884" s="440"/>
    </row>
    <row r="885" spans="1:40" outlineLevel="2">
      <c r="A885" s="882">
        <f>ROW()</f>
        <v>885</v>
      </c>
      <c r="B885" s="453"/>
      <c r="D885" s="452" t="s">
        <v>32</v>
      </c>
      <c r="E885" s="438"/>
      <c r="F885" s="438"/>
      <c r="G885" s="438"/>
      <c r="H885" s="439"/>
      <c r="I885" s="439"/>
      <c r="J885" s="443"/>
      <c r="K885" s="439"/>
      <c r="L885" s="439"/>
      <c r="M885" s="439"/>
      <c r="N885" s="157">
        <f>-Input!$J252</f>
        <v>0</v>
      </c>
      <c r="O885" s="443"/>
      <c r="P885" s="439"/>
      <c r="Q885" s="439"/>
      <c r="R885" s="439"/>
      <c r="S885" s="440">
        <f t="shared" si="987"/>
        <v>1.0306975165896268E-2</v>
      </c>
      <c r="T885" s="439"/>
      <c r="U885" s="439"/>
      <c r="V885" s="439"/>
      <c r="W885" s="439"/>
      <c r="X885" s="439">
        <f t="shared" si="988"/>
        <v>0</v>
      </c>
      <c r="Y885" s="443"/>
      <c r="Z885" s="439"/>
      <c r="AA885" s="439"/>
      <c r="AB885" s="439"/>
      <c r="AC885" s="439"/>
      <c r="AD885" s="440"/>
      <c r="AE885" s="443"/>
      <c r="AF885" s="439"/>
      <c r="AG885" s="439"/>
      <c r="AH885" s="439"/>
      <c r="AI885" s="440"/>
      <c r="AJ885" s="443"/>
      <c r="AK885" s="439"/>
      <c r="AL885" s="439"/>
      <c r="AM885" s="439"/>
      <c r="AN885" s="440"/>
    </row>
    <row r="886" spans="1:40" outlineLevel="2">
      <c r="A886" s="882">
        <f>ROW()</f>
        <v>886</v>
      </c>
      <c r="B886" s="453"/>
      <c r="D886" s="452" t="s">
        <v>33</v>
      </c>
      <c r="E886" s="438"/>
      <c r="F886" s="438"/>
      <c r="G886" s="438"/>
      <c r="H886" s="439"/>
      <c r="I886" s="439"/>
      <c r="J886" s="443"/>
      <c r="K886" s="439"/>
      <c r="L886" s="439"/>
      <c r="M886" s="439"/>
      <c r="N886" s="157">
        <f>-Input!$J253</f>
        <v>3.3109813994712613E-2</v>
      </c>
      <c r="O886" s="443"/>
      <c r="P886" s="439"/>
      <c r="Q886" s="439"/>
      <c r="R886" s="439"/>
      <c r="S886" s="440">
        <f t="shared" si="987"/>
        <v>5.7914001414834843E-18</v>
      </c>
      <c r="T886" s="439"/>
      <c r="U886" s="439"/>
      <c r="V886" s="439"/>
      <c r="W886" s="439"/>
      <c r="X886" s="439">
        <f t="shared" si="988"/>
        <v>0</v>
      </c>
      <c r="Y886" s="443"/>
      <c r="Z886" s="439"/>
      <c r="AA886" s="439"/>
      <c r="AB886" s="439"/>
      <c r="AC886" s="439"/>
      <c r="AD886" s="440"/>
      <c r="AE886" s="443"/>
      <c r="AF886" s="439"/>
      <c r="AG886" s="439"/>
      <c r="AH886" s="439"/>
      <c r="AI886" s="440"/>
      <c r="AJ886" s="443"/>
      <c r="AK886" s="439"/>
      <c r="AL886" s="439"/>
      <c r="AM886" s="439"/>
      <c r="AN886" s="440"/>
    </row>
    <row r="887" spans="1:40" outlineLevel="2">
      <c r="A887" s="882">
        <f>ROW()</f>
        <v>887</v>
      </c>
      <c r="B887" s="453"/>
      <c r="D887" s="452" t="s">
        <v>27</v>
      </c>
      <c r="E887" s="438"/>
      <c r="F887" s="438"/>
      <c r="G887" s="438"/>
      <c r="H887" s="439"/>
      <c r="I887" s="439"/>
      <c r="J887" s="443"/>
      <c r="K887" s="439"/>
      <c r="L887" s="439"/>
      <c r="M887" s="439"/>
      <c r="N887" s="157">
        <f>-Input!$J254</f>
        <v>0</v>
      </c>
      <c r="O887" s="443"/>
      <c r="P887" s="439"/>
      <c r="Q887" s="439"/>
      <c r="R887" s="439"/>
      <c r="S887" s="440">
        <f t="shared" si="987"/>
        <v>1.2563288190959754E-2</v>
      </c>
      <c r="T887" s="439"/>
      <c r="U887" s="439"/>
      <c r="V887" s="439"/>
      <c r="W887" s="439"/>
      <c r="X887" s="439">
        <f t="shared" si="988"/>
        <v>0</v>
      </c>
      <c r="Y887" s="443"/>
      <c r="Z887" s="439"/>
      <c r="AA887" s="439"/>
      <c r="AB887" s="439"/>
      <c r="AC887" s="439"/>
      <c r="AD887" s="440"/>
      <c r="AE887" s="443"/>
      <c r="AF887" s="439"/>
      <c r="AG887" s="439"/>
      <c r="AH887" s="439"/>
      <c r="AI887" s="440"/>
      <c r="AJ887" s="443"/>
      <c r="AK887" s="439"/>
      <c r="AL887" s="439"/>
      <c r="AM887" s="439"/>
      <c r="AN887" s="440"/>
    </row>
    <row r="888" spans="1:40" outlineLevel="2">
      <c r="A888" s="882">
        <f>ROW()</f>
        <v>888</v>
      </c>
      <c r="B888" s="453"/>
      <c r="D888" s="452" t="s">
        <v>34</v>
      </c>
      <c r="E888" s="438"/>
      <c r="F888" s="438"/>
      <c r="G888" s="438"/>
      <c r="H888" s="439"/>
      <c r="I888" s="439"/>
      <c r="J888" s="443"/>
      <c r="K888" s="439"/>
      <c r="L888" s="439"/>
      <c r="M888" s="439"/>
      <c r="N888" s="157">
        <f>-Input!$J255</f>
        <v>0</v>
      </c>
      <c r="O888" s="443"/>
      <c r="P888" s="439"/>
      <c r="Q888" s="439"/>
      <c r="R888" s="439"/>
      <c r="S888" s="440">
        <f t="shared" si="987"/>
        <v>0</v>
      </c>
      <c r="T888" s="439"/>
      <c r="U888" s="439"/>
      <c r="V888" s="439"/>
      <c r="W888" s="439"/>
      <c r="X888" s="439">
        <f t="shared" si="988"/>
        <v>0</v>
      </c>
      <c r="Y888" s="443"/>
      <c r="Z888" s="439"/>
      <c r="AA888" s="439"/>
      <c r="AB888" s="439"/>
      <c r="AC888" s="439"/>
      <c r="AD888" s="440"/>
      <c r="AE888" s="443"/>
      <c r="AF888" s="439"/>
      <c r="AG888" s="439"/>
      <c r="AH888" s="439"/>
      <c r="AI888" s="440"/>
      <c r="AJ888" s="443"/>
      <c r="AK888" s="439"/>
      <c r="AL888" s="439"/>
      <c r="AM888" s="439"/>
      <c r="AN888" s="440"/>
    </row>
    <row r="889" spans="1:40" outlineLevel="2">
      <c r="A889" s="882">
        <f>ROW()</f>
        <v>889</v>
      </c>
      <c r="B889" s="453"/>
      <c r="D889" s="452" t="s">
        <v>35</v>
      </c>
      <c r="E889" s="438"/>
      <c r="F889" s="438"/>
      <c r="G889" s="438"/>
      <c r="H889" s="439"/>
      <c r="I889" s="439"/>
      <c r="J889" s="443"/>
      <c r="K889" s="439"/>
      <c r="L889" s="439"/>
      <c r="M889" s="439"/>
      <c r="N889" s="157">
        <f>-Input!$J256</f>
        <v>3.7374804776229</v>
      </c>
      <c r="O889" s="443"/>
      <c r="P889" s="439"/>
      <c r="Q889" s="439"/>
      <c r="R889" s="439"/>
      <c r="S889" s="440">
        <f t="shared" si="987"/>
        <v>0</v>
      </c>
      <c r="T889" s="439"/>
      <c r="U889" s="439"/>
      <c r="V889" s="439"/>
      <c r="W889" s="439"/>
      <c r="X889" s="439">
        <f t="shared" si="988"/>
        <v>0</v>
      </c>
      <c r="Y889" s="443"/>
      <c r="Z889" s="439"/>
      <c r="AA889" s="439"/>
      <c r="AB889" s="439"/>
      <c r="AC889" s="439"/>
      <c r="AD889" s="440"/>
      <c r="AE889" s="443"/>
      <c r="AF889" s="439"/>
      <c r="AG889" s="439"/>
      <c r="AH889" s="439"/>
      <c r="AI889" s="440"/>
      <c r="AJ889" s="443"/>
      <c r="AK889" s="439"/>
      <c r="AL889" s="439"/>
      <c r="AM889" s="439"/>
      <c r="AN889" s="440"/>
    </row>
    <row r="890" spans="1:40" outlineLevel="2">
      <c r="A890" s="882">
        <f>ROW()</f>
        <v>890</v>
      </c>
      <c r="B890" s="453"/>
      <c r="D890" s="452" t="s">
        <v>302</v>
      </c>
      <c r="E890" s="438"/>
      <c r="F890" s="438"/>
      <c r="G890" s="438"/>
      <c r="H890" s="439"/>
      <c r="I890" s="439"/>
      <c r="J890" s="443"/>
      <c r="K890" s="439"/>
      <c r="L890" s="439"/>
      <c r="M890" s="439"/>
      <c r="N890" s="157">
        <f>-Input!$J257</f>
        <v>0</v>
      </c>
      <c r="O890" s="443"/>
      <c r="P890" s="439"/>
      <c r="Q890" s="439"/>
      <c r="R890" s="439"/>
      <c r="S890" s="440">
        <f t="shared" si="987"/>
        <v>0</v>
      </c>
      <c r="T890" s="439"/>
      <c r="U890" s="439"/>
      <c r="V890" s="439"/>
      <c r="W890" s="439"/>
      <c r="X890" s="439">
        <f t="shared" si="988"/>
        <v>0</v>
      </c>
      <c r="Y890" s="443"/>
      <c r="Z890" s="439"/>
      <c r="AA890" s="439"/>
      <c r="AB890" s="439"/>
      <c r="AC890" s="439"/>
      <c r="AD890" s="440"/>
      <c r="AE890" s="443"/>
      <c r="AF890" s="439"/>
      <c r="AG890" s="439"/>
      <c r="AH890" s="439"/>
      <c r="AI890" s="440"/>
      <c r="AJ890" s="443"/>
      <c r="AK890" s="439"/>
      <c r="AL890" s="439"/>
      <c r="AM890" s="439"/>
      <c r="AN890" s="440"/>
    </row>
    <row r="891" spans="1:40" outlineLevel="2">
      <c r="A891" s="882">
        <f>ROW()</f>
        <v>891</v>
      </c>
      <c r="B891" s="453"/>
      <c r="D891" s="452" t="s">
        <v>36</v>
      </c>
      <c r="E891" s="438"/>
      <c r="F891" s="438"/>
      <c r="G891" s="438"/>
      <c r="H891" s="439"/>
      <c r="I891" s="439"/>
      <c r="J891" s="443"/>
      <c r="K891" s="439"/>
      <c r="L891" s="439"/>
      <c r="M891" s="439"/>
      <c r="N891" s="157">
        <f>-Input!$J258</f>
        <v>0</v>
      </c>
      <c r="O891" s="443"/>
      <c r="P891" s="439"/>
      <c r="Q891" s="439"/>
      <c r="R891" s="439"/>
      <c r="S891" s="440">
        <f t="shared" si="987"/>
        <v>0</v>
      </c>
      <c r="T891" s="439"/>
      <c r="U891" s="439"/>
      <c r="V891" s="439"/>
      <c r="W891" s="439"/>
      <c r="X891" s="439">
        <f t="shared" si="988"/>
        <v>0</v>
      </c>
      <c r="Y891" s="443"/>
      <c r="Z891" s="439"/>
      <c r="AA891" s="439"/>
      <c r="AB891" s="439"/>
      <c r="AC891" s="439"/>
      <c r="AD891" s="440"/>
      <c r="AE891" s="443"/>
      <c r="AF891" s="439"/>
      <c r="AG891" s="439"/>
      <c r="AH891" s="439"/>
      <c r="AI891" s="440"/>
      <c r="AJ891" s="443"/>
      <c r="AK891" s="439"/>
      <c r="AL891" s="439"/>
      <c r="AM891" s="439"/>
      <c r="AN891" s="440"/>
    </row>
    <row r="892" spans="1:40" outlineLevel="2">
      <c r="A892" s="882">
        <f>ROW()</f>
        <v>892</v>
      </c>
      <c r="B892" s="453"/>
      <c r="D892" s="452" t="s">
        <v>583</v>
      </c>
      <c r="E892" s="438"/>
      <c r="F892" s="438"/>
      <c r="G892" s="438"/>
      <c r="H892" s="439"/>
      <c r="I892" s="439"/>
      <c r="J892" s="443"/>
      <c r="K892" s="439"/>
      <c r="L892" s="439"/>
      <c r="M892" s="439"/>
      <c r="N892" s="157">
        <f>-Input!$J259</f>
        <v>0</v>
      </c>
      <c r="O892" s="443"/>
      <c r="P892" s="439"/>
      <c r="Q892" s="439"/>
      <c r="R892" s="439"/>
      <c r="S892" s="440">
        <f t="shared" si="987"/>
        <v>0</v>
      </c>
      <c r="T892" s="439"/>
      <c r="U892" s="439"/>
      <c r="V892" s="439"/>
      <c r="W892" s="439"/>
      <c r="X892" s="439">
        <f t="shared" si="988"/>
        <v>0</v>
      </c>
      <c r="Y892" s="443"/>
      <c r="Z892" s="439"/>
      <c r="AA892" s="439"/>
      <c r="AB892" s="439"/>
      <c r="AC892" s="439"/>
      <c r="AD892" s="440"/>
      <c r="AE892" s="443"/>
      <c r="AF892" s="439"/>
      <c r="AG892" s="439"/>
      <c r="AH892" s="439"/>
      <c r="AI892" s="440"/>
      <c r="AJ892" s="443"/>
      <c r="AK892" s="439"/>
      <c r="AL892" s="439"/>
      <c r="AM892" s="439"/>
      <c r="AN892" s="440"/>
    </row>
    <row r="893" spans="1:40" outlineLevel="2">
      <c r="A893" s="882">
        <f>ROW()</f>
        <v>893</v>
      </c>
      <c r="B893" s="453"/>
      <c r="D893" s="452" t="s">
        <v>81</v>
      </c>
      <c r="E893" s="438"/>
      <c r="F893" s="438"/>
      <c r="G893" s="438"/>
      <c r="H893" s="439"/>
      <c r="I893" s="439"/>
      <c r="J893" s="443"/>
      <c r="K893" s="439"/>
      <c r="L893" s="439"/>
      <c r="M893" s="439"/>
      <c r="N893" s="157">
        <f>-Input!$J260</f>
        <v>0</v>
      </c>
      <c r="O893" s="443"/>
      <c r="P893" s="439"/>
      <c r="Q893" s="439"/>
      <c r="R893" s="439"/>
      <c r="S893" s="440">
        <f t="shared" si="987"/>
        <v>0</v>
      </c>
      <c r="T893" s="439"/>
      <c r="U893" s="439"/>
      <c r="V893" s="439"/>
      <c r="W893" s="439"/>
      <c r="X893" s="439">
        <f t="shared" si="988"/>
        <v>0</v>
      </c>
      <c r="Y893" s="443"/>
      <c r="Z893" s="439"/>
      <c r="AA893" s="439"/>
      <c r="AB893" s="439"/>
      <c r="AC893" s="439"/>
      <c r="AD893" s="440"/>
      <c r="AE893" s="443"/>
      <c r="AF893" s="439"/>
      <c r="AG893" s="439"/>
      <c r="AH893" s="439"/>
      <c r="AI893" s="440"/>
      <c r="AJ893" s="443"/>
      <c r="AK893" s="439"/>
      <c r="AL893" s="439"/>
      <c r="AM893" s="439"/>
      <c r="AN893" s="440"/>
    </row>
    <row r="894" spans="1:40" outlineLevel="2">
      <c r="A894" s="882">
        <f>ROW()</f>
        <v>894</v>
      </c>
      <c r="B894" s="453"/>
      <c r="D894" s="452" t="s">
        <v>28</v>
      </c>
      <c r="E894" s="438"/>
      <c r="F894" s="438"/>
      <c r="G894" s="438"/>
      <c r="H894" s="439"/>
      <c r="I894" s="439"/>
      <c r="J894" s="443"/>
      <c r="K894" s="439"/>
      <c r="L894" s="439"/>
      <c r="M894" s="439"/>
      <c r="N894" s="157">
        <f>-Input!$J261</f>
        <v>0</v>
      </c>
      <c r="O894" s="443"/>
      <c r="P894" s="439"/>
      <c r="Q894" s="439"/>
      <c r="R894" s="439"/>
      <c r="S894" s="440">
        <f t="shared" si="987"/>
        <v>0</v>
      </c>
      <c r="T894" s="439"/>
      <c r="U894" s="439"/>
      <c r="V894" s="439"/>
      <c r="W894" s="439"/>
      <c r="X894" s="439">
        <f t="shared" si="988"/>
        <v>0</v>
      </c>
      <c r="Y894" s="443"/>
      <c r="Z894" s="439"/>
      <c r="AA894" s="439"/>
      <c r="AB894" s="439"/>
      <c r="AC894" s="439"/>
      <c r="AD894" s="440"/>
      <c r="AE894" s="443"/>
      <c r="AF894" s="439"/>
      <c r="AG894" s="439"/>
      <c r="AH894" s="439"/>
      <c r="AI894" s="440"/>
      <c r="AJ894" s="443"/>
      <c r="AK894" s="439"/>
      <c r="AL894" s="439"/>
      <c r="AM894" s="439"/>
      <c r="AN894" s="440"/>
    </row>
    <row r="895" spans="1:40" outlineLevel="2">
      <c r="A895" s="882">
        <f>ROW()</f>
        <v>895</v>
      </c>
      <c r="B895" s="453"/>
      <c r="D895" s="456" t="s">
        <v>443</v>
      </c>
      <c r="E895" s="457"/>
      <c r="F895" s="457"/>
      <c r="G895" s="457"/>
      <c r="H895" s="441"/>
      <c r="I895" s="441"/>
      <c r="J895" s="462"/>
      <c r="K895" s="441"/>
      <c r="L895" s="441"/>
      <c r="M895" s="441"/>
      <c r="N895" s="158">
        <f>-Input!$J262</f>
        <v>0</v>
      </c>
      <c r="O895" s="462"/>
      <c r="P895" s="441"/>
      <c r="Q895" s="441"/>
      <c r="R895" s="441"/>
      <c r="S895" s="442">
        <f t="shared" si="987"/>
        <v>0</v>
      </c>
      <c r="T895" s="441"/>
      <c r="U895" s="441"/>
      <c r="V895" s="441"/>
      <c r="W895" s="441"/>
      <c r="X895" s="441">
        <f t="shared" si="988"/>
        <v>0</v>
      </c>
      <c r="Y895" s="462"/>
      <c r="Z895" s="441"/>
      <c r="AA895" s="441"/>
      <c r="AB895" s="441"/>
      <c r="AC895" s="441"/>
      <c r="AD895" s="442"/>
      <c r="AE895" s="462"/>
      <c r="AF895" s="441"/>
      <c r="AG895" s="441"/>
      <c r="AH895" s="441"/>
      <c r="AI895" s="442"/>
      <c r="AJ895" s="462"/>
      <c r="AK895" s="441"/>
      <c r="AL895" s="441"/>
      <c r="AM895" s="441"/>
      <c r="AN895" s="442"/>
    </row>
    <row r="896" spans="1:40" outlineLevel="2">
      <c r="A896" s="882">
        <f>ROW()</f>
        <v>896</v>
      </c>
      <c r="B896" s="453"/>
      <c r="D896" s="452" t="s">
        <v>24</v>
      </c>
      <c r="E896" s="438"/>
      <c r="F896" s="438"/>
      <c r="G896" s="438"/>
      <c r="H896" s="439"/>
      <c r="I896" s="439"/>
      <c r="J896" s="443"/>
      <c r="K896" s="439"/>
      <c r="L896" s="439"/>
      <c r="M896" s="439"/>
      <c r="N896" s="439">
        <f>SUM(N880:N895)</f>
        <v>3.9749923304112609</v>
      </c>
      <c r="O896" s="443"/>
      <c r="P896" s="439"/>
      <c r="Q896" s="439"/>
      <c r="R896" s="439"/>
      <c r="S896" s="440">
        <f>SUM(S880:S895)</f>
        <v>2.2870263356856026E-2</v>
      </c>
      <c r="T896" s="439"/>
      <c r="U896" s="439"/>
      <c r="V896" s="439"/>
      <c r="W896" s="439"/>
      <c r="X896" s="440">
        <f>SUM(X880:X895)</f>
        <v>0</v>
      </c>
      <c r="Y896" s="443"/>
      <c r="Z896" s="439"/>
      <c r="AA896" s="439"/>
      <c r="AB896" s="439"/>
      <c r="AC896" s="439"/>
      <c r="AD896" s="440"/>
      <c r="AE896" s="443"/>
      <c r="AF896" s="439"/>
      <c r="AG896" s="439"/>
      <c r="AH896" s="439"/>
      <c r="AI896" s="440"/>
      <c r="AJ896" s="443"/>
      <c r="AK896" s="439"/>
      <c r="AL896" s="439"/>
      <c r="AM896" s="439"/>
      <c r="AN896" s="440"/>
    </row>
    <row r="897" spans="1:40" outlineLevel="1">
      <c r="A897" s="732" t="s">
        <v>22</v>
      </c>
      <c r="B897" s="733"/>
      <c r="C897" s="881"/>
      <c r="D897" s="733"/>
      <c r="E897" s="733"/>
      <c r="F897" s="733"/>
      <c r="G897" s="730"/>
      <c r="H897" s="733"/>
      <c r="I897" s="730"/>
      <c r="J897" s="729"/>
      <c r="K897" s="730"/>
      <c r="L897" s="730"/>
      <c r="M897" s="730"/>
      <c r="N897" s="730"/>
      <c r="O897" s="729"/>
      <c r="P897" s="730"/>
      <c r="Q897" s="730"/>
      <c r="R897" s="730"/>
      <c r="S897" s="731"/>
      <c r="T897" s="730"/>
      <c r="U897" s="730"/>
      <c r="V897" s="730"/>
      <c r="W897" s="730"/>
      <c r="X897" s="731"/>
      <c r="Y897" s="729"/>
      <c r="Z897" s="730"/>
      <c r="AA897" s="730"/>
      <c r="AB897" s="730"/>
      <c r="AC897" s="730"/>
      <c r="AD897" s="731"/>
      <c r="AE897" s="729"/>
      <c r="AF897" s="730"/>
      <c r="AG897" s="730"/>
      <c r="AH897" s="730"/>
      <c r="AI897" s="731"/>
      <c r="AJ897" s="729"/>
      <c r="AK897" s="730"/>
      <c r="AL897" s="730"/>
      <c r="AM897" s="730"/>
      <c r="AN897" s="731"/>
    </row>
    <row r="898" spans="1:40" outlineLevel="2">
      <c r="A898" s="882">
        <f>ROW()</f>
        <v>898</v>
      </c>
      <c r="B898" s="453"/>
      <c r="D898" s="452" t="s">
        <v>300</v>
      </c>
      <c r="H898" s="458"/>
      <c r="I898" s="458"/>
      <c r="J898" s="326">
        <f t="shared" ref="J898:AN898" si="989">J790+J808+J826+J844+J862 + J880</f>
        <v>2.1648016566685024</v>
      </c>
      <c r="K898" s="27">
        <f t="shared" si="989"/>
        <v>2.0530333102133982</v>
      </c>
      <c r="L898" s="27">
        <f t="shared" si="989"/>
        <v>1.9412649637582942</v>
      </c>
      <c r="M898" s="27">
        <f t="shared" si="989"/>
        <v>1.8294966173031901</v>
      </c>
      <c r="N898" s="27">
        <f t="shared" si="989"/>
        <v>1.7177282708480861</v>
      </c>
      <c r="O898" s="326">
        <f t="shared" si="989"/>
        <v>1.6987568541553895</v>
      </c>
      <c r="P898" s="27">
        <f t="shared" si="989"/>
        <v>1.6797854374626928</v>
      </c>
      <c r="Q898" s="27">
        <f t="shared" si="989"/>
        <v>1.6608140207699962</v>
      </c>
      <c r="R898" s="27">
        <f t="shared" si="989"/>
        <v>1.6418426040772995</v>
      </c>
      <c r="S898" s="27">
        <f t="shared" si="989"/>
        <v>1.6228711873846029</v>
      </c>
      <c r="T898" s="326">
        <f t="shared" si="989"/>
        <v>1.6155609568107985</v>
      </c>
      <c r="U898" s="439">
        <f t="shared" si="989"/>
        <v>1.6009404956631894</v>
      </c>
      <c r="V898" s="439">
        <f t="shared" si="989"/>
        <v>1.5863200345155803</v>
      </c>
      <c r="W898" s="439">
        <f t="shared" si="989"/>
        <v>1.5716995733679713</v>
      </c>
      <c r="X898" s="27">
        <f t="shared" si="989"/>
        <v>1.5570791122203622</v>
      </c>
      <c r="Y898" s="443">
        <f t="shared" si="989"/>
        <v>1.5453717504743445</v>
      </c>
      <c r="Z898" s="439">
        <f t="shared" si="989"/>
        <v>1.5219570269823091</v>
      </c>
      <c r="AA898" s="439">
        <f t="shared" si="989"/>
        <v>1.4985423034902736</v>
      </c>
      <c r="AB898" s="439">
        <f t="shared" si="989"/>
        <v>1.4751275799982382</v>
      </c>
      <c r="AC898" s="439">
        <f t="shared" si="989"/>
        <v>1.4517128565062027</v>
      </c>
      <c r="AD898" s="440">
        <f t="shared" si="989"/>
        <v>1.4282981330141673</v>
      </c>
      <c r="AE898" s="443">
        <f t="shared" si="989"/>
        <v>1.405033470804931</v>
      </c>
      <c r="AF898" s="439">
        <f t="shared" si="989"/>
        <v>1.3817688085956947</v>
      </c>
      <c r="AG898" s="439">
        <f t="shared" si="989"/>
        <v>1.3585041463864584</v>
      </c>
      <c r="AH898" s="439">
        <f t="shared" si="989"/>
        <v>1.3352394841772222</v>
      </c>
      <c r="AI898" s="440">
        <f t="shared" si="989"/>
        <v>1.3119748219679859</v>
      </c>
      <c r="AJ898" s="443">
        <f t="shared" si="989"/>
        <v>1.2885467001471289</v>
      </c>
      <c r="AK898" s="439">
        <f t="shared" si="989"/>
        <v>1.2651185783262719</v>
      </c>
      <c r="AL898" s="439">
        <f t="shared" si="989"/>
        <v>1.241690456505415</v>
      </c>
      <c r="AM898" s="439">
        <f t="shared" si="989"/>
        <v>1.218262334684558</v>
      </c>
      <c r="AN898" s="440">
        <f t="shared" si="989"/>
        <v>1.1948342128637011</v>
      </c>
    </row>
    <row r="899" spans="1:40" outlineLevel="2">
      <c r="A899" s="882">
        <f>ROW()</f>
        <v>899</v>
      </c>
      <c r="B899" s="453"/>
      <c r="D899" s="452" t="s">
        <v>301</v>
      </c>
      <c r="H899" s="458"/>
      <c r="I899" s="458"/>
      <c r="J899" s="326">
        <f t="shared" ref="J899:AN899" si="990">J791+J809+J827+J845+J863 + J881</f>
        <v>0</v>
      </c>
      <c r="K899" s="27">
        <f t="shared" si="990"/>
        <v>0</v>
      </c>
      <c r="L899" s="27">
        <f t="shared" si="990"/>
        <v>0</v>
      </c>
      <c r="M899" s="27">
        <f t="shared" si="990"/>
        <v>0</v>
      </c>
      <c r="N899" s="27">
        <f t="shared" si="990"/>
        <v>0</v>
      </c>
      <c r="O899" s="326">
        <f t="shared" si="990"/>
        <v>0</v>
      </c>
      <c r="P899" s="27">
        <f t="shared" si="990"/>
        <v>0</v>
      </c>
      <c r="Q899" s="27">
        <f t="shared" si="990"/>
        <v>0</v>
      </c>
      <c r="R899" s="27">
        <f t="shared" si="990"/>
        <v>0</v>
      </c>
      <c r="S899" s="27">
        <f t="shared" si="990"/>
        <v>0</v>
      </c>
      <c r="T899" s="326">
        <f t="shared" si="990"/>
        <v>0</v>
      </c>
      <c r="U899" s="439">
        <f t="shared" si="990"/>
        <v>0</v>
      </c>
      <c r="V899" s="439">
        <f t="shared" si="990"/>
        <v>0</v>
      </c>
      <c r="W899" s="439">
        <f t="shared" si="990"/>
        <v>0</v>
      </c>
      <c r="X899" s="27">
        <f t="shared" si="990"/>
        <v>0</v>
      </c>
      <c r="Y899" s="443">
        <f t="shared" si="990"/>
        <v>0</v>
      </c>
      <c r="Z899" s="439">
        <f t="shared" si="990"/>
        <v>0</v>
      </c>
      <c r="AA899" s="439">
        <f t="shared" si="990"/>
        <v>0</v>
      </c>
      <c r="AB899" s="439">
        <f t="shared" si="990"/>
        <v>0</v>
      </c>
      <c r="AC899" s="439">
        <f t="shared" si="990"/>
        <v>0</v>
      </c>
      <c r="AD899" s="440">
        <f t="shared" si="990"/>
        <v>0</v>
      </c>
      <c r="AE899" s="443">
        <f t="shared" si="990"/>
        <v>0</v>
      </c>
      <c r="AF899" s="439">
        <f t="shared" si="990"/>
        <v>0</v>
      </c>
      <c r="AG899" s="439">
        <f t="shared" si="990"/>
        <v>0</v>
      </c>
      <c r="AH899" s="439">
        <f t="shared" si="990"/>
        <v>0</v>
      </c>
      <c r="AI899" s="440">
        <f t="shared" si="990"/>
        <v>0</v>
      </c>
      <c r="AJ899" s="443">
        <f t="shared" si="990"/>
        <v>0</v>
      </c>
      <c r="AK899" s="439">
        <f t="shared" si="990"/>
        <v>0</v>
      </c>
      <c r="AL899" s="439">
        <f t="shared" si="990"/>
        <v>0</v>
      </c>
      <c r="AM899" s="439">
        <f t="shared" si="990"/>
        <v>0</v>
      </c>
      <c r="AN899" s="440">
        <f t="shared" si="990"/>
        <v>0</v>
      </c>
    </row>
    <row r="900" spans="1:40" outlineLevel="2">
      <c r="A900" s="882">
        <f>ROW()</f>
        <v>900</v>
      </c>
      <c r="B900" s="453"/>
      <c r="D900" s="452" t="s">
        <v>29</v>
      </c>
      <c r="H900" s="458"/>
      <c r="I900" s="458"/>
      <c r="J900" s="326">
        <f t="shared" ref="J900:AN900" si="991">J792+J810+J828+J846+J864 + J882</f>
        <v>9.0683128321097559</v>
      </c>
      <c r="K900" s="27">
        <f t="shared" si="991"/>
        <v>8.749627002355167</v>
      </c>
      <c r="L900" s="27">
        <f t="shared" si="991"/>
        <v>8.4309411726005781</v>
      </c>
      <c r="M900" s="27">
        <f t="shared" si="991"/>
        <v>8.1122553428459891</v>
      </c>
      <c r="N900" s="27">
        <f t="shared" si="991"/>
        <v>7.7935695130913993</v>
      </c>
      <c r="O900" s="326">
        <f t="shared" si="991"/>
        <v>7.6371195353936603</v>
      </c>
      <c r="P900" s="27">
        <f t="shared" si="991"/>
        <v>7.4806695576959212</v>
      </c>
      <c r="Q900" s="27">
        <f t="shared" si="991"/>
        <v>7.3242195799981822</v>
      </c>
      <c r="R900" s="27">
        <f t="shared" si="991"/>
        <v>7.1677696023004431</v>
      </c>
      <c r="S900" s="27">
        <f t="shared" si="991"/>
        <v>7.0113196246027041</v>
      </c>
      <c r="T900" s="326">
        <f t="shared" si="991"/>
        <v>0</v>
      </c>
      <c r="U900" s="439">
        <f t="shared" si="991"/>
        <v>0</v>
      </c>
      <c r="V900" s="439">
        <f t="shared" si="991"/>
        <v>0</v>
      </c>
      <c r="W900" s="439">
        <f t="shared" si="991"/>
        <v>0</v>
      </c>
      <c r="X900" s="27">
        <f t="shared" si="991"/>
        <v>0</v>
      </c>
      <c r="Y900" s="443">
        <f t="shared" si="991"/>
        <v>0</v>
      </c>
      <c r="Z900" s="439">
        <f t="shared" si="991"/>
        <v>0</v>
      </c>
      <c r="AA900" s="439">
        <f t="shared" si="991"/>
        <v>0</v>
      </c>
      <c r="AB900" s="439">
        <f t="shared" si="991"/>
        <v>0</v>
      </c>
      <c r="AC900" s="439">
        <f t="shared" si="991"/>
        <v>0</v>
      </c>
      <c r="AD900" s="440">
        <f t="shared" si="991"/>
        <v>0</v>
      </c>
      <c r="AE900" s="443">
        <f t="shared" si="991"/>
        <v>0</v>
      </c>
      <c r="AF900" s="439">
        <f t="shared" si="991"/>
        <v>0</v>
      </c>
      <c r="AG900" s="439">
        <f t="shared" si="991"/>
        <v>0</v>
      </c>
      <c r="AH900" s="439">
        <f t="shared" si="991"/>
        <v>0</v>
      </c>
      <c r="AI900" s="440">
        <f t="shared" si="991"/>
        <v>0</v>
      </c>
      <c r="AJ900" s="443">
        <f t="shared" si="991"/>
        <v>0</v>
      </c>
      <c r="AK900" s="439">
        <f t="shared" si="991"/>
        <v>0</v>
      </c>
      <c r="AL900" s="439">
        <f t="shared" si="991"/>
        <v>0</v>
      </c>
      <c r="AM900" s="439">
        <f t="shared" si="991"/>
        <v>0</v>
      </c>
      <c r="AN900" s="440">
        <f t="shared" si="991"/>
        <v>0</v>
      </c>
    </row>
    <row r="901" spans="1:40" outlineLevel="2">
      <c r="A901" s="882">
        <f>ROW()</f>
        <v>901</v>
      </c>
      <c r="B901" s="453"/>
      <c r="D901" s="452" t="s">
        <v>30</v>
      </c>
      <c r="H901" s="458"/>
      <c r="I901" s="458"/>
      <c r="J901" s="326">
        <f t="shared" ref="J901:AN901" si="992">J793+J811+J829+J847+J865 + J883</f>
        <v>3.5993383540685726</v>
      </c>
      <c r="K901" s="27">
        <f t="shared" si="992"/>
        <v>3.5973449796463881</v>
      </c>
      <c r="L901" s="27">
        <f t="shared" si="992"/>
        <v>3.5953516052242036</v>
      </c>
      <c r="M901" s="27">
        <f t="shared" si="992"/>
        <v>3.5933582308020191</v>
      </c>
      <c r="N901" s="27">
        <f t="shared" si="992"/>
        <v>3.5913648563798346</v>
      </c>
      <c r="O901" s="326">
        <f t="shared" si="992"/>
        <v>3.5313426609049885</v>
      </c>
      <c r="P901" s="27">
        <f t="shared" si="992"/>
        <v>3.4713204654301424</v>
      </c>
      <c r="Q901" s="27">
        <f t="shared" si="992"/>
        <v>3.4112982699552963</v>
      </c>
      <c r="R901" s="27">
        <f t="shared" si="992"/>
        <v>3.3512760744804502</v>
      </c>
      <c r="S901" s="27">
        <f t="shared" si="992"/>
        <v>3.2912538790056041</v>
      </c>
      <c r="T901" s="326">
        <f t="shared" si="992"/>
        <v>10.201567881023912</v>
      </c>
      <c r="U901" s="439">
        <f t="shared" si="992"/>
        <v>9.9995566358551216</v>
      </c>
      <c r="V901" s="439">
        <f t="shared" si="992"/>
        <v>9.7975453906863308</v>
      </c>
      <c r="W901" s="439">
        <f t="shared" si="992"/>
        <v>9.59553414551754</v>
      </c>
      <c r="X901" s="27">
        <f t="shared" si="992"/>
        <v>9.3935229003487493</v>
      </c>
      <c r="Y901" s="443">
        <f t="shared" si="992"/>
        <v>9.2925172777643539</v>
      </c>
      <c r="Z901" s="439">
        <f t="shared" si="992"/>
        <v>9.0905060325955631</v>
      </c>
      <c r="AA901" s="439">
        <f t="shared" si="992"/>
        <v>8.8884947874267723</v>
      </c>
      <c r="AB901" s="439">
        <f t="shared" si="992"/>
        <v>8.6864835422579816</v>
      </c>
      <c r="AC901" s="439">
        <f t="shared" si="992"/>
        <v>8.4844722970891908</v>
      </c>
      <c r="AD901" s="440">
        <f t="shared" si="992"/>
        <v>8.2824610519204001</v>
      </c>
      <c r="AE901" s="443">
        <f t="shared" si="992"/>
        <v>8.081328501158735</v>
      </c>
      <c r="AF901" s="439">
        <f t="shared" si="992"/>
        <v>7.8801612867376267</v>
      </c>
      <c r="AG901" s="439">
        <f t="shared" si="992"/>
        <v>7.6789594086570752</v>
      </c>
      <c r="AH901" s="439">
        <f t="shared" si="992"/>
        <v>7.4777228669170803</v>
      </c>
      <c r="AI901" s="440">
        <f t="shared" si="992"/>
        <v>7.2764516615176422</v>
      </c>
      <c r="AJ901" s="443">
        <f t="shared" si="992"/>
        <v>7.074328004253263</v>
      </c>
      <c r="AK901" s="439">
        <f t="shared" si="992"/>
        <v>6.8722043469888838</v>
      </c>
      <c r="AL901" s="439">
        <f t="shared" si="992"/>
        <v>6.6700806897245046</v>
      </c>
      <c r="AM901" s="439">
        <f t="shared" si="992"/>
        <v>6.4679570324601254</v>
      </c>
      <c r="AN901" s="440">
        <f t="shared" si="992"/>
        <v>6.2658333751957462</v>
      </c>
    </row>
    <row r="902" spans="1:40" outlineLevel="2">
      <c r="A902" s="882">
        <f>ROW()</f>
        <v>902</v>
      </c>
      <c r="B902" s="453"/>
      <c r="D902" s="452" t="s">
        <v>31</v>
      </c>
      <c r="H902" s="458"/>
      <c r="I902" s="458"/>
      <c r="J902" s="326">
        <f t="shared" ref="J902:AN902" si="993">J794+J812+J830+J848+J866 + J884</f>
        <v>-4.0880407758729642E-2</v>
      </c>
      <c r="K902" s="27">
        <f t="shared" si="993"/>
        <v>-8.1760815517459284E-2</v>
      </c>
      <c r="L902" s="27">
        <f t="shared" si="993"/>
        <v>-0.12264122327618893</v>
      </c>
      <c r="M902" s="27">
        <f t="shared" si="993"/>
        <v>-0.16352163103491857</v>
      </c>
      <c r="N902" s="27">
        <f t="shared" si="993"/>
        <v>0</v>
      </c>
      <c r="O902" s="326">
        <f t="shared" si="993"/>
        <v>0</v>
      </c>
      <c r="P902" s="27">
        <f t="shared" si="993"/>
        <v>0</v>
      </c>
      <c r="Q902" s="27">
        <f t="shared" si="993"/>
        <v>0</v>
      </c>
      <c r="R902" s="27">
        <f t="shared" si="993"/>
        <v>0</v>
      </c>
      <c r="S902" s="27">
        <f t="shared" si="993"/>
        <v>0</v>
      </c>
      <c r="T902" s="326">
        <f t="shared" si="993"/>
        <v>0</v>
      </c>
      <c r="U902" s="439">
        <f t="shared" si="993"/>
        <v>0</v>
      </c>
      <c r="V902" s="439">
        <f t="shared" si="993"/>
        <v>0</v>
      </c>
      <c r="W902" s="439">
        <f t="shared" si="993"/>
        <v>0</v>
      </c>
      <c r="X902" s="27">
        <f t="shared" si="993"/>
        <v>0</v>
      </c>
      <c r="Y902" s="443">
        <f t="shared" si="993"/>
        <v>0</v>
      </c>
      <c r="Z902" s="439">
        <f t="shared" si="993"/>
        <v>0</v>
      </c>
      <c r="AA902" s="439">
        <f t="shared" si="993"/>
        <v>0</v>
      </c>
      <c r="AB902" s="439">
        <f t="shared" si="993"/>
        <v>0</v>
      </c>
      <c r="AC902" s="439">
        <f t="shared" si="993"/>
        <v>0</v>
      </c>
      <c r="AD902" s="440">
        <f t="shared" si="993"/>
        <v>0</v>
      </c>
      <c r="AE902" s="443">
        <f t="shared" si="993"/>
        <v>0</v>
      </c>
      <c r="AF902" s="439">
        <f t="shared" si="993"/>
        <v>0</v>
      </c>
      <c r="AG902" s="439">
        <f t="shared" si="993"/>
        <v>0</v>
      </c>
      <c r="AH902" s="439">
        <f t="shared" si="993"/>
        <v>0</v>
      </c>
      <c r="AI902" s="440">
        <f t="shared" si="993"/>
        <v>0</v>
      </c>
      <c r="AJ902" s="443">
        <f t="shared" si="993"/>
        <v>0</v>
      </c>
      <c r="AK902" s="439">
        <f t="shared" si="993"/>
        <v>0</v>
      </c>
      <c r="AL902" s="439">
        <f t="shared" si="993"/>
        <v>0</v>
      </c>
      <c r="AM902" s="439">
        <f t="shared" si="993"/>
        <v>0</v>
      </c>
      <c r="AN902" s="440">
        <f t="shared" si="993"/>
        <v>0</v>
      </c>
    </row>
    <row r="903" spans="1:40" outlineLevel="2">
      <c r="A903" s="882">
        <f>ROW()</f>
        <v>903</v>
      </c>
      <c r="B903" s="453"/>
      <c r="D903" s="452" t="s">
        <v>32</v>
      </c>
      <c r="H903" s="458"/>
      <c r="I903" s="458"/>
      <c r="J903" s="326">
        <f t="shared" ref="J903:AN903" si="994">J795+J813+J831+J849+J867 + J885</f>
        <v>0.2496703221173526</v>
      </c>
      <c r="K903" s="27">
        <f t="shared" si="994"/>
        <v>0.1943735021780445</v>
      </c>
      <c r="L903" s="27">
        <f t="shared" si="994"/>
        <v>0.1390766822387364</v>
      </c>
      <c r="M903" s="27">
        <f t="shared" si="994"/>
        <v>8.3779862299428298E-2</v>
      </c>
      <c r="N903" s="27">
        <f t="shared" si="994"/>
        <v>2.8483042360120205E-2</v>
      </c>
      <c r="O903" s="326">
        <f t="shared" si="994"/>
        <v>2.0725038854916909E-2</v>
      </c>
      <c r="P903" s="27">
        <f t="shared" si="994"/>
        <v>1.2967035349713614E-2</v>
      </c>
      <c r="Q903" s="27">
        <f t="shared" si="994"/>
        <v>5.2090318445103196E-3</v>
      </c>
      <c r="R903" s="27">
        <f t="shared" si="994"/>
        <v>-2.5489716606929749E-3</v>
      </c>
      <c r="S903" s="27">
        <f t="shared" si="994"/>
        <v>0</v>
      </c>
      <c r="T903" s="326">
        <f t="shared" si="994"/>
        <v>0</v>
      </c>
      <c r="U903" s="439">
        <f t="shared" si="994"/>
        <v>0</v>
      </c>
      <c r="V903" s="439">
        <f t="shared" si="994"/>
        <v>0</v>
      </c>
      <c r="W903" s="439">
        <f t="shared" si="994"/>
        <v>0</v>
      </c>
      <c r="X903" s="27">
        <f t="shared" si="994"/>
        <v>0</v>
      </c>
      <c r="Y903" s="443">
        <f t="shared" si="994"/>
        <v>0</v>
      </c>
      <c r="Z903" s="439">
        <f t="shared" si="994"/>
        <v>0</v>
      </c>
      <c r="AA903" s="439">
        <f t="shared" si="994"/>
        <v>0</v>
      </c>
      <c r="AB903" s="439">
        <f t="shared" si="994"/>
        <v>0</v>
      </c>
      <c r="AC903" s="439">
        <f t="shared" si="994"/>
        <v>0</v>
      </c>
      <c r="AD903" s="440">
        <f t="shared" si="994"/>
        <v>0</v>
      </c>
      <c r="AE903" s="443">
        <f t="shared" si="994"/>
        <v>0</v>
      </c>
      <c r="AF903" s="439">
        <f t="shared" si="994"/>
        <v>0</v>
      </c>
      <c r="AG903" s="439">
        <f t="shared" si="994"/>
        <v>0</v>
      </c>
      <c r="AH903" s="439">
        <f t="shared" si="994"/>
        <v>0</v>
      </c>
      <c r="AI903" s="440">
        <f t="shared" si="994"/>
        <v>0</v>
      </c>
      <c r="AJ903" s="443">
        <f t="shared" si="994"/>
        <v>0</v>
      </c>
      <c r="AK903" s="439">
        <f t="shared" si="994"/>
        <v>0</v>
      </c>
      <c r="AL903" s="439">
        <f t="shared" si="994"/>
        <v>0</v>
      </c>
      <c r="AM903" s="439">
        <f t="shared" si="994"/>
        <v>0</v>
      </c>
      <c r="AN903" s="440">
        <f t="shared" si="994"/>
        <v>0</v>
      </c>
    </row>
    <row r="904" spans="1:40" outlineLevel="2">
      <c r="A904" s="882">
        <f>ROW()</f>
        <v>904</v>
      </c>
      <c r="B904" s="453"/>
      <c r="D904" s="452" t="s">
        <v>33</v>
      </c>
      <c r="H904" s="458"/>
      <c r="I904" s="458"/>
      <c r="J904" s="326">
        <f t="shared" ref="J904:AN904" si="995">J796+J814+J832+J850+J868 + J886</f>
        <v>2.6011463866993146E-2</v>
      </c>
      <c r="K904" s="27">
        <f t="shared" si="995"/>
        <v>1.1231144401566709E-2</v>
      </c>
      <c r="L904" s="27">
        <f t="shared" si="995"/>
        <v>-3.5491750638597282E-3</v>
      </c>
      <c r="M904" s="27">
        <f t="shared" si="995"/>
        <v>-1.8329494529286165E-2</v>
      </c>
      <c r="N904" s="27">
        <f t="shared" si="995"/>
        <v>0</v>
      </c>
      <c r="O904" s="326">
        <f t="shared" si="995"/>
        <v>0</v>
      </c>
      <c r="P904" s="27">
        <f t="shared" si="995"/>
        <v>-5.7914001414834843E-18</v>
      </c>
      <c r="Q904" s="27">
        <f t="shared" si="995"/>
        <v>-5.7914001414834843E-18</v>
      </c>
      <c r="R904" s="27">
        <f t="shared" si="995"/>
        <v>-5.7914001414834843E-18</v>
      </c>
      <c r="S904" s="27">
        <f t="shared" si="995"/>
        <v>0</v>
      </c>
      <c r="T904" s="326">
        <f t="shared" si="995"/>
        <v>0</v>
      </c>
      <c r="U904" s="439">
        <f t="shared" si="995"/>
        <v>0</v>
      </c>
      <c r="V904" s="439">
        <f t="shared" si="995"/>
        <v>0</v>
      </c>
      <c r="W904" s="439">
        <f t="shared" si="995"/>
        <v>0</v>
      </c>
      <c r="X904" s="27">
        <f t="shared" si="995"/>
        <v>0</v>
      </c>
      <c r="Y904" s="443">
        <f t="shared" si="995"/>
        <v>0</v>
      </c>
      <c r="Z904" s="439">
        <f t="shared" si="995"/>
        <v>0</v>
      </c>
      <c r="AA904" s="439">
        <f t="shared" si="995"/>
        <v>0</v>
      </c>
      <c r="AB904" s="439">
        <f t="shared" si="995"/>
        <v>0</v>
      </c>
      <c r="AC904" s="439">
        <f t="shared" si="995"/>
        <v>0</v>
      </c>
      <c r="AD904" s="440">
        <f t="shared" si="995"/>
        <v>0</v>
      </c>
      <c r="AE904" s="443">
        <f t="shared" si="995"/>
        <v>0</v>
      </c>
      <c r="AF904" s="439">
        <f t="shared" si="995"/>
        <v>0</v>
      </c>
      <c r="AG904" s="439">
        <f t="shared" si="995"/>
        <v>0</v>
      </c>
      <c r="AH904" s="439">
        <f t="shared" si="995"/>
        <v>0</v>
      </c>
      <c r="AI904" s="440">
        <f t="shared" si="995"/>
        <v>0</v>
      </c>
      <c r="AJ904" s="443">
        <f t="shared" si="995"/>
        <v>0</v>
      </c>
      <c r="AK904" s="439">
        <f t="shared" si="995"/>
        <v>0</v>
      </c>
      <c r="AL904" s="439">
        <f t="shared" si="995"/>
        <v>0</v>
      </c>
      <c r="AM904" s="439">
        <f t="shared" si="995"/>
        <v>0</v>
      </c>
      <c r="AN904" s="440">
        <f t="shared" si="995"/>
        <v>0</v>
      </c>
    </row>
    <row r="905" spans="1:40" outlineLevel="2">
      <c r="A905" s="882">
        <f>ROW()</f>
        <v>905</v>
      </c>
      <c r="B905" s="453"/>
      <c r="D905" s="452" t="s">
        <v>27</v>
      </c>
      <c r="H905" s="458"/>
      <c r="I905" s="458"/>
      <c r="J905" s="326">
        <f t="shared" ref="J905:AN905" si="996">J797+J815+J833+J851+J869 + J887</f>
        <v>-2.5126576381919508E-3</v>
      </c>
      <c r="K905" s="27">
        <f t="shared" si="996"/>
        <v>-5.0253152763839017E-3</v>
      </c>
      <c r="L905" s="27">
        <f t="shared" si="996"/>
        <v>-7.537972914575853E-3</v>
      </c>
      <c r="M905" s="27">
        <f t="shared" si="996"/>
        <v>-1.0050630552767803E-2</v>
      </c>
      <c r="N905" s="27">
        <f t="shared" si="996"/>
        <v>-1.2563288190959754E-2</v>
      </c>
      <c r="O905" s="326">
        <f t="shared" si="996"/>
        <v>-1.2563288190959754E-2</v>
      </c>
      <c r="P905" s="27">
        <f t="shared" si="996"/>
        <v>-1.2563288190959754E-2</v>
      </c>
      <c r="Q905" s="27">
        <f t="shared" si="996"/>
        <v>-1.2563288190959754E-2</v>
      </c>
      <c r="R905" s="27">
        <f t="shared" si="996"/>
        <v>-1.2563288190959754E-2</v>
      </c>
      <c r="S905" s="27">
        <f t="shared" si="996"/>
        <v>0</v>
      </c>
      <c r="T905" s="326">
        <f t="shared" si="996"/>
        <v>0</v>
      </c>
      <c r="U905" s="439">
        <f t="shared" si="996"/>
        <v>0</v>
      </c>
      <c r="V905" s="439">
        <f t="shared" si="996"/>
        <v>0</v>
      </c>
      <c r="W905" s="439">
        <f t="shared" si="996"/>
        <v>0</v>
      </c>
      <c r="X905" s="27">
        <f t="shared" si="996"/>
        <v>0</v>
      </c>
      <c r="Y905" s="443">
        <f t="shared" si="996"/>
        <v>0</v>
      </c>
      <c r="Z905" s="439">
        <f t="shared" si="996"/>
        <v>0</v>
      </c>
      <c r="AA905" s="439">
        <f t="shared" si="996"/>
        <v>0</v>
      </c>
      <c r="AB905" s="439">
        <f t="shared" si="996"/>
        <v>0</v>
      </c>
      <c r="AC905" s="439">
        <f t="shared" si="996"/>
        <v>0</v>
      </c>
      <c r="AD905" s="440">
        <f t="shared" si="996"/>
        <v>0</v>
      </c>
      <c r="AE905" s="443">
        <f t="shared" si="996"/>
        <v>0</v>
      </c>
      <c r="AF905" s="439">
        <f t="shared" si="996"/>
        <v>0</v>
      </c>
      <c r="AG905" s="439">
        <f t="shared" si="996"/>
        <v>0</v>
      </c>
      <c r="AH905" s="439">
        <f t="shared" si="996"/>
        <v>0</v>
      </c>
      <c r="AI905" s="440">
        <f t="shared" si="996"/>
        <v>0</v>
      </c>
      <c r="AJ905" s="443">
        <f t="shared" si="996"/>
        <v>0</v>
      </c>
      <c r="AK905" s="439">
        <f t="shared" si="996"/>
        <v>0</v>
      </c>
      <c r="AL905" s="439">
        <f t="shared" si="996"/>
        <v>0</v>
      </c>
      <c r="AM905" s="439">
        <f t="shared" si="996"/>
        <v>0</v>
      </c>
      <c r="AN905" s="440">
        <f t="shared" si="996"/>
        <v>0</v>
      </c>
    </row>
    <row r="906" spans="1:40" outlineLevel="2">
      <c r="A906" s="882">
        <f>ROW()</f>
        <v>906</v>
      </c>
      <c r="B906" s="453"/>
      <c r="D906" s="452" t="s">
        <v>34</v>
      </c>
      <c r="H906" s="458"/>
      <c r="I906" s="458"/>
      <c r="J906" s="326">
        <f t="shared" ref="J906:AN906" si="997">J798+J816+J834+J852+J870 + J888</f>
        <v>21.726293291748437</v>
      </c>
      <c r="K906" s="27">
        <f t="shared" si="997"/>
        <v>20.730089822634771</v>
      </c>
      <c r="L906" s="27">
        <f t="shared" si="997"/>
        <v>19.733886353521104</v>
      </c>
      <c r="M906" s="27">
        <f t="shared" si="997"/>
        <v>18.737682884407437</v>
      </c>
      <c r="N906" s="27">
        <f t="shared" si="997"/>
        <v>17.741479415293771</v>
      </c>
      <c r="O906" s="326">
        <f t="shared" si="997"/>
        <v>16.832579544859286</v>
      </c>
      <c r="P906" s="27">
        <f t="shared" si="997"/>
        <v>15.923679674424802</v>
      </c>
      <c r="Q906" s="27">
        <f t="shared" si="997"/>
        <v>15.014779803990319</v>
      </c>
      <c r="R906" s="27">
        <f t="shared" si="997"/>
        <v>14.105879933555835</v>
      </c>
      <c r="S906" s="27">
        <f t="shared" si="997"/>
        <v>13.196980063121352</v>
      </c>
      <c r="T906" s="326">
        <f t="shared" si="997"/>
        <v>12.784574436148811</v>
      </c>
      <c r="U906" s="439">
        <f t="shared" si="997"/>
        <v>11.959763182203726</v>
      </c>
      <c r="V906" s="439">
        <f t="shared" si="997"/>
        <v>11.134951928258642</v>
      </c>
      <c r="W906" s="439">
        <f t="shared" si="997"/>
        <v>10.310140674313558</v>
      </c>
      <c r="X906" s="27">
        <f t="shared" si="997"/>
        <v>9.4853294203684744</v>
      </c>
      <c r="Y906" s="443">
        <f t="shared" si="997"/>
        <v>9.0729237933959315</v>
      </c>
      <c r="Z906" s="439">
        <f t="shared" si="997"/>
        <v>8.2481125394508474</v>
      </c>
      <c r="AA906" s="439">
        <f t="shared" si="997"/>
        <v>7.4233012855057625</v>
      </c>
      <c r="AB906" s="439">
        <f t="shared" si="997"/>
        <v>6.5984900315606776</v>
      </c>
      <c r="AC906" s="439">
        <f t="shared" si="997"/>
        <v>5.7736787776155927</v>
      </c>
      <c r="AD906" s="440">
        <f t="shared" si="997"/>
        <v>4.9488675236705078</v>
      </c>
      <c r="AE906" s="443">
        <f t="shared" si="997"/>
        <v>4.1293423554174664</v>
      </c>
      <c r="AF906" s="439">
        <f t="shared" si="997"/>
        <v>3.3098171871644251</v>
      </c>
      <c r="AG906" s="439">
        <f t="shared" si="997"/>
        <v>2.4902920189113837</v>
      </c>
      <c r="AH906" s="439">
        <f t="shared" si="997"/>
        <v>1.6707668506583424</v>
      </c>
      <c r="AI906" s="440">
        <f t="shared" si="997"/>
        <v>0.85124168240530096</v>
      </c>
      <c r="AJ906" s="443">
        <f t="shared" si="997"/>
        <v>0</v>
      </c>
      <c r="AK906" s="439">
        <f t="shared" si="997"/>
        <v>0</v>
      </c>
      <c r="AL906" s="439">
        <f t="shared" si="997"/>
        <v>0</v>
      </c>
      <c r="AM906" s="439">
        <f t="shared" si="997"/>
        <v>0</v>
      </c>
      <c r="AN906" s="440">
        <f t="shared" si="997"/>
        <v>0</v>
      </c>
    </row>
    <row r="907" spans="1:40" outlineLevel="2">
      <c r="A907" s="882">
        <f>ROW()</f>
        <v>907</v>
      </c>
      <c r="B907" s="453"/>
      <c r="D907" s="452" t="s">
        <v>35</v>
      </c>
      <c r="H907" s="458"/>
      <c r="I907" s="458"/>
      <c r="J907" s="326">
        <f t="shared" ref="J907:AN907" si="998">J799+J817+J835+J853+J871 + J889</f>
        <v>0.8927220876132822</v>
      </c>
      <c r="K907" s="27">
        <f t="shared" si="998"/>
        <v>-0.26482855369576308</v>
      </c>
      <c r="L907" s="27">
        <f t="shared" si="998"/>
        <v>-1.4223791950048084</v>
      </c>
      <c r="M907" s="27">
        <f t="shared" si="998"/>
        <v>-2.5799298363138536</v>
      </c>
      <c r="N907" s="27">
        <f t="shared" si="998"/>
        <v>0</v>
      </c>
      <c r="O907" s="326">
        <f t="shared" si="998"/>
        <v>0</v>
      </c>
      <c r="P907" s="27">
        <f t="shared" si="998"/>
        <v>0</v>
      </c>
      <c r="Q907" s="27">
        <f t="shared" si="998"/>
        <v>0</v>
      </c>
      <c r="R907" s="27">
        <f t="shared" si="998"/>
        <v>0</v>
      </c>
      <c r="S907" s="27">
        <f t="shared" si="998"/>
        <v>0</v>
      </c>
      <c r="T907" s="326">
        <f t="shared" si="998"/>
        <v>0</v>
      </c>
      <c r="U907" s="439">
        <f t="shared" si="998"/>
        <v>0</v>
      </c>
      <c r="V907" s="439">
        <f t="shared" si="998"/>
        <v>0</v>
      </c>
      <c r="W907" s="439">
        <f t="shared" si="998"/>
        <v>0</v>
      </c>
      <c r="X907" s="27">
        <f t="shared" si="998"/>
        <v>0</v>
      </c>
      <c r="Y907" s="443">
        <f t="shared" si="998"/>
        <v>0</v>
      </c>
      <c r="Z907" s="439">
        <f t="shared" si="998"/>
        <v>0</v>
      </c>
      <c r="AA907" s="439">
        <f t="shared" si="998"/>
        <v>0</v>
      </c>
      <c r="AB907" s="439">
        <f t="shared" si="998"/>
        <v>0</v>
      </c>
      <c r="AC907" s="439">
        <f t="shared" si="998"/>
        <v>0</v>
      </c>
      <c r="AD907" s="440">
        <f t="shared" si="998"/>
        <v>0</v>
      </c>
      <c r="AE907" s="443">
        <f t="shared" si="998"/>
        <v>-2.5986750425353443E-2</v>
      </c>
      <c r="AF907" s="439">
        <f t="shared" si="998"/>
        <v>-2.5986750425353443E-2</v>
      </c>
      <c r="AG907" s="439">
        <f t="shared" si="998"/>
        <v>-2.5986750425353443E-2</v>
      </c>
      <c r="AH907" s="439">
        <f t="shared" si="998"/>
        <v>-2.5986750425353443E-2</v>
      </c>
      <c r="AI907" s="440">
        <f t="shared" si="998"/>
        <v>-2.5986750425353443E-2</v>
      </c>
      <c r="AJ907" s="443">
        <f t="shared" si="998"/>
        <v>0</v>
      </c>
      <c r="AK907" s="439">
        <f t="shared" si="998"/>
        <v>0</v>
      </c>
      <c r="AL907" s="439">
        <f t="shared" si="998"/>
        <v>0</v>
      </c>
      <c r="AM907" s="439">
        <f t="shared" si="998"/>
        <v>0</v>
      </c>
      <c r="AN907" s="440">
        <f t="shared" si="998"/>
        <v>0</v>
      </c>
    </row>
    <row r="908" spans="1:40" outlineLevel="2">
      <c r="A908" s="882">
        <f>ROW()</f>
        <v>908</v>
      </c>
      <c r="B908" s="453"/>
      <c r="D908" s="452" t="s">
        <v>302</v>
      </c>
      <c r="H908" s="458"/>
      <c r="I908" s="458"/>
      <c r="J908" s="326">
        <f t="shared" ref="J908:AN908" si="999">J800+J818+J836+J854+J872 + J890</f>
        <v>0</v>
      </c>
      <c r="K908" s="27">
        <f t="shared" si="999"/>
        <v>0</v>
      </c>
      <c r="L908" s="27">
        <f t="shared" si="999"/>
        <v>0</v>
      </c>
      <c r="M908" s="27">
        <f t="shared" si="999"/>
        <v>0</v>
      </c>
      <c r="N908" s="27">
        <f t="shared" si="999"/>
        <v>0</v>
      </c>
      <c r="O908" s="326">
        <f t="shared" si="999"/>
        <v>0</v>
      </c>
      <c r="P908" s="27">
        <f t="shared" si="999"/>
        <v>0</v>
      </c>
      <c r="Q908" s="27">
        <f t="shared" si="999"/>
        <v>0</v>
      </c>
      <c r="R908" s="27">
        <f t="shared" si="999"/>
        <v>0</v>
      </c>
      <c r="S908" s="27">
        <f t="shared" si="999"/>
        <v>0</v>
      </c>
      <c r="T908" s="326">
        <f t="shared" si="999"/>
        <v>0</v>
      </c>
      <c r="U908" s="439">
        <f t="shared" si="999"/>
        <v>0</v>
      </c>
      <c r="V908" s="439">
        <f t="shared" si="999"/>
        <v>0</v>
      </c>
      <c r="W908" s="439">
        <f t="shared" si="999"/>
        <v>0</v>
      </c>
      <c r="X908" s="27">
        <f t="shared" si="999"/>
        <v>0</v>
      </c>
      <c r="Y908" s="443">
        <f t="shared" si="999"/>
        <v>0</v>
      </c>
      <c r="Z908" s="439">
        <f t="shared" si="999"/>
        <v>0</v>
      </c>
      <c r="AA908" s="439">
        <f t="shared" si="999"/>
        <v>0</v>
      </c>
      <c r="AB908" s="439">
        <f t="shared" si="999"/>
        <v>0</v>
      </c>
      <c r="AC908" s="439">
        <f t="shared" si="999"/>
        <v>0</v>
      </c>
      <c r="AD908" s="440">
        <f t="shared" si="999"/>
        <v>0</v>
      </c>
      <c r="AE908" s="443">
        <f t="shared" si="999"/>
        <v>0</v>
      </c>
      <c r="AF908" s="439">
        <f t="shared" si="999"/>
        <v>0</v>
      </c>
      <c r="AG908" s="439">
        <f t="shared" si="999"/>
        <v>0</v>
      </c>
      <c r="AH908" s="439">
        <f t="shared" si="999"/>
        <v>0</v>
      </c>
      <c r="AI908" s="440">
        <f t="shared" si="999"/>
        <v>0</v>
      </c>
      <c r="AJ908" s="443">
        <f t="shared" si="999"/>
        <v>0</v>
      </c>
      <c r="AK908" s="439">
        <f t="shared" si="999"/>
        <v>0</v>
      </c>
      <c r="AL908" s="439">
        <f t="shared" si="999"/>
        <v>0</v>
      </c>
      <c r="AM908" s="439">
        <f t="shared" si="999"/>
        <v>0</v>
      </c>
      <c r="AN908" s="440">
        <f t="shared" si="999"/>
        <v>0</v>
      </c>
    </row>
    <row r="909" spans="1:40" outlineLevel="2">
      <c r="A909" s="882">
        <f>ROW()</f>
        <v>909</v>
      </c>
      <c r="B909" s="453"/>
      <c r="D909" s="452" t="s">
        <v>36</v>
      </c>
      <c r="H909" s="458"/>
      <c r="I909" s="458"/>
      <c r="J909" s="326">
        <f t="shared" ref="J909:AN909" si="1000">J801+J819+J837+J855+J873 + J891</f>
        <v>5.9481067960211353</v>
      </c>
      <c r="K909" s="27">
        <f t="shared" si="1000"/>
        <v>5.9481067960211353</v>
      </c>
      <c r="L909" s="27">
        <f t="shared" si="1000"/>
        <v>5.9481067960211353</v>
      </c>
      <c r="M909" s="27">
        <f t="shared" si="1000"/>
        <v>5.9481067960211353</v>
      </c>
      <c r="N909" s="27">
        <f t="shared" si="1000"/>
        <v>5.9481067960211353</v>
      </c>
      <c r="O909" s="326">
        <f t="shared" si="1000"/>
        <v>4.7584854368169083</v>
      </c>
      <c r="P909" s="27">
        <f t="shared" si="1000"/>
        <v>3.5688640776126812</v>
      </c>
      <c r="Q909" s="27">
        <f t="shared" si="1000"/>
        <v>2.3792427184084541</v>
      </c>
      <c r="R909" s="27">
        <f t="shared" si="1000"/>
        <v>1.1896213592042271</v>
      </c>
      <c r="S909" s="27">
        <f t="shared" si="1000"/>
        <v>0</v>
      </c>
      <c r="T909" s="326">
        <f t="shared" si="1000"/>
        <v>0</v>
      </c>
      <c r="U909" s="439">
        <f t="shared" si="1000"/>
        <v>0</v>
      </c>
      <c r="V909" s="439">
        <f t="shared" si="1000"/>
        <v>0</v>
      </c>
      <c r="W909" s="439">
        <f t="shared" si="1000"/>
        <v>0</v>
      </c>
      <c r="X909" s="27">
        <f t="shared" si="1000"/>
        <v>0</v>
      </c>
      <c r="Y909" s="443">
        <f t="shared" si="1000"/>
        <v>0</v>
      </c>
      <c r="Z909" s="439">
        <f t="shared" si="1000"/>
        <v>0</v>
      </c>
      <c r="AA909" s="439">
        <f t="shared" si="1000"/>
        <v>0</v>
      </c>
      <c r="AB909" s="439">
        <f t="shared" si="1000"/>
        <v>0</v>
      </c>
      <c r="AC909" s="439">
        <f t="shared" si="1000"/>
        <v>0</v>
      </c>
      <c r="AD909" s="440">
        <f t="shared" si="1000"/>
        <v>0</v>
      </c>
      <c r="AE909" s="443">
        <f t="shared" si="1000"/>
        <v>0</v>
      </c>
      <c r="AF909" s="439">
        <f t="shared" si="1000"/>
        <v>0</v>
      </c>
      <c r="AG909" s="439">
        <f t="shared" si="1000"/>
        <v>0</v>
      </c>
      <c r="AH909" s="439">
        <f t="shared" si="1000"/>
        <v>0</v>
      </c>
      <c r="AI909" s="440">
        <f t="shared" si="1000"/>
        <v>0</v>
      </c>
      <c r="AJ909" s="443">
        <f t="shared" si="1000"/>
        <v>0</v>
      </c>
      <c r="AK909" s="439">
        <f t="shared" si="1000"/>
        <v>0</v>
      </c>
      <c r="AL909" s="439">
        <f t="shared" si="1000"/>
        <v>0</v>
      </c>
      <c r="AM909" s="439">
        <f t="shared" si="1000"/>
        <v>0</v>
      </c>
      <c r="AN909" s="440">
        <f t="shared" si="1000"/>
        <v>0</v>
      </c>
    </row>
    <row r="910" spans="1:40" outlineLevel="2">
      <c r="A910" s="882">
        <f>ROW()</f>
        <v>910</v>
      </c>
      <c r="B910" s="453"/>
      <c r="D910" s="452" t="s">
        <v>583</v>
      </c>
      <c r="H910" s="458"/>
      <c r="I910" s="458"/>
      <c r="J910" s="326">
        <f t="shared" ref="J910:AN910" si="1001">J802+J820+J838+J856+J874 + J892</f>
        <v>0</v>
      </c>
      <c r="K910" s="27">
        <f t="shared" si="1001"/>
        <v>0</v>
      </c>
      <c r="L910" s="27">
        <f t="shared" si="1001"/>
        <v>0</v>
      </c>
      <c r="M910" s="27">
        <f t="shared" si="1001"/>
        <v>0</v>
      </c>
      <c r="N910" s="27">
        <f t="shared" si="1001"/>
        <v>0</v>
      </c>
      <c r="O910" s="326">
        <f t="shared" si="1001"/>
        <v>0</v>
      </c>
      <c r="P910" s="27">
        <f t="shared" si="1001"/>
        <v>0</v>
      </c>
      <c r="Q910" s="27">
        <f t="shared" si="1001"/>
        <v>0</v>
      </c>
      <c r="R910" s="27">
        <f t="shared" si="1001"/>
        <v>0</v>
      </c>
      <c r="S910" s="27">
        <f t="shared" si="1001"/>
        <v>0</v>
      </c>
      <c r="T910" s="326">
        <f t="shared" si="1001"/>
        <v>0</v>
      </c>
      <c r="U910" s="439">
        <f t="shared" si="1001"/>
        <v>0</v>
      </c>
      <c r="V910" s="439">
        <f t="shared" si="1001"/>
        <v>0</v>
      </c>
      <c r="W910" s="439">
        <f t="shared" si="1001"/>
        <v>0</v>
      </c>
      <c r="X910" s="27">
        <f t="shared" si="1001"/>
        <v>0</v>
      </c>
      <c r="Y910" s="443">
        <f t="shared" si="1001"/>
        <v>0</v>
      </c>
      <c r="Z910" s="439">
        <f t="shared" si="1001"/>
        <v>0</v>
      </c>
      <c r="AA910" s="439">
        <f t="shared" si="1001"/>
        <v>0</v>
      </c>
      <c r="AB910" s="439">
        <f t="shared" si="1001"/>
        <v>0</v>
      </c>
      <c r="AC910" s="439">
        <f t="shared" si="1001"/>
        <v>0</v>
      </c>
      <c r="AD910" s="440">
        <f t="shared" si="1001"/>
        <v>0</v>
      </c>
      <c r="AE910" s="443">
        <f t="shared" si="1001"/>
        <v>0</v>
      </c>
      <c r="AF910" s="439">
        <f t="shared" si="1001"/>
        <v>0</v>
      </c>
      <c r="AG910" s="439">
        <f t="shared" si="1001"/>
        <v>0</v>
      </c>
      <c r="AH910" s="439">
        <f t="shared" si="1001"/>
        <v>0</v>
      </c>
      <c r="AI910" s="440">
        <f t="shared" si="1001"/>
        <v>0</v>
      </c>
      <c r="AJ910" s="443">
        <f t="shared" si="1001"/>
        <v>0</v>
      </c>
      <c r="AK910" s="439">
        <f t="shared" si="1001"/>
        <v>0</v>
      </c>
      <c r="AL910" s="439">
        <f t="shared" si="1001"/>
        <v>0</v>
      </c>
      <c r="AM910" s="439">
        <f t="shared" si="1001"/>
        <v>0</v>
      </c>
      <c r="AN910" s="440">
        <f t="shared" si="1001"/>
        <v>0</v>
      </c>
    </row>
    <row r="911" spans="1:40" outlineLevel="2">
      <c r="A911" s="882">
        <f>ROW()</f>
        <v>911</v>
      </c>
      <c r="B911" s="453"/>
      <c r="D911" s="452" t="s">
        <v>81</v>
      </c>
      <c r="H911" s="458"/>
      <c r="I911" s="458"/>
      <c r="J911" s="326">
        <f t="shared" ref="J911:AN911" si="1002">J803+J821+J839+J857+J875 + J893</f>
        <v>2.0301247106016145E-4</v>
      </c>
      <c r="K911" s="27">
        <f t="shared" si="1002"/>
        <v>2.0301247106016145E-4</v>
      </c>
      <c r="L911" s="27">
        <f t="shared" si="1002"/>
        <v>2.0301247106016145E-4</v>
      </c>
      <c r="M911" s="27">
        <f t="shared" si="1002"/>
        <v>2.0301247106016145E-4</v>
      </c>
      <c r="N911" s="27">
        <f t="shared" si="1002"/>
        <v>2.0301247106016145E-4</v>
      </c>
      <c r="O911" s="326">
        <f t="shared" si="1002"/>
        <v>1.6240997684812916E-4</v>
      </c>
      <c r="P911" s="27">
        <f t="shared" si="1002"/>
        <v>1.2180748263609687E-4</v>
      </c>
      <c r="Q911" s="27">
        <f t="shared" si="1002"/>
        <v>8.1204988424064578E-5</v>
      </c>
      <c r="R911" s="27">
        <f t="shared" si="1002"/>
        <v>4.0602494212032296E-5</v>
      </c>
      <c r="S911" s="27">
        <f t="shared" si="1002"/>
        <v>1.3552527156068805E-20</v>
      </c>
      <c r="T911" s="326">
        <f t="shared" si="1002"/>
        <v>1.3552527156068805E-20</v>
      </c>
      <c r="U911" s="439">
        <f t="shared" si="1002"/>
        <v>1.3552527156068805E-20</v>
      </c>
      <c r="V911" s="439">
        <f t="shared" si="1002"/>
        <v>1.3552527156068805E-20</v>
      </c>
      <c r="W911" s="439">
        <f t="shared" si="1002"/>
        <v>1.3552527156068805E-20</v>
      </c>
      <c r="X911" s="27">
        <f t="shared" si="1002"/>
        <v>1.3552527156068805E-20</v>
      </c>
      <c r="Y911" s="443">
        <f t="shared" si="1002"/>
        <v>1.3552527156068805E-20</v>
      </c>
      <c r="Z911" s="439">
        <f t="shared" si="1002"/>
        <v>1.3552527156068805E-20</v>
      </c>
      <c r="AA911" s="439">
        <f t="shared" si="1002"/>
        <v>1.3552527156068805E-20</v>
      </c>
      <c r="AB911" s="439">
        <f t="shared" si="1002"/>
        <v>1.3552527156068805E-20</v>
      </c>
      <c r="AC911" s="439">
        <f t="shared" si="1002"/>
        <v>1.3552527156068805E-20</v>
      </c>
      <c r="AD911" s="440">
        <f t="shared" si="1002"/>
        <v>1.3552527156068805E-20</v>
      </c>
      <c r="AE911" s="443">
        <f t="shared" si="1002"/>
        <v>1.3552527156068805E-20</v>
      </c>
      <c r="AF911" s="439">
        <f t="shared" si="1002"/>
        <v>1.3552527156068805E-20</v>
      </c>
      <c r="AG911" s="439">
        <f t="shared" si="1002"/>
        <v>1.3552527156068805E-20</v>
      </c>
      <c r="AH911" s="439">
        <f t="shared" si="1002"/>
        <v>1.3552527156068805E-20</v>
      </c>
      <c r="AI911" s="440">
        <f t="shared" si="1002"/>
        <v>1.3552527156068805E-20</v>
      </c>
      <c r="AJ911" s="443">
        <f t="shared" si="1002"/>
        <v>0</v>
      </c>
      <c r="AK911" s="439">
        <f t="shared" si="1002"/>
        <v>0</v>
      </c>
      <c r="AL911" s="439">
        <f t="shared" si="1002"/>
        <v>0</v>
      </c>
      <c r="AM911" s="439">
        <f t="shared" si="1002"/>
        <v>0</v>
      </c>
      <c r="AN911" s="440">
        <f t="shared" si="1002"/>
        <v>0</v>
      </c>
    </row>
    <row r="912" spans="1:40" outlineLevel="2">
      <c r="A912" s="882">
        <f>ROW()</f>
        <v>912</v>
      </c>
      <c r="B912" s="453"/>
      <c r="D912" s="452" t="s">
        <v>28</v>
      </c>
      <c r="H912" s="458"/>
      <c r="I912" s="458"/>
      <c r="J912" s="326">
        <f t="shared" ref="J912:AN912" si="1003">J804+J822+J840+J858+J876 + J894</f>
        <v>0.44676715078364304</v>
      </c>
      <c r="K912" s="27">
        <f t="shared" si="1003"/>
        <v>0.44676715078364304</v>
      </c>
      <c r="L912" s="27">
        <f t="shared" si="1003"/>
        <v>0.44676715078364304</v>
      </c>
      <c r="M912" s="27">
        <f t="shared" si="1003"/>
        <v>0.44676715078364304</v>
      </c>
      <c r="N912" s="27">
        <f t="shared" si="1003"/>
        <v>0.44676715078364304</v>
      </c>
      <c r="O912" s="326">
        <f t="shared" si="1003"/>
        <v>0.44676715078364304</v>
      </c>
      <c r="P912" s="27">
        <f t="shared" si="1003"/>
        <v>0.44676715078364304</v>
      </c>
      <c r="Q912" s="27">
        <f t="shared" si="1003"/>
        <v>0.44676715078364304</v>
      </c>
      <c r="R912" s="27">
        <f t="shared" si="1003"/>
        <v>0.44676715078364304</v>
      </c>
      <c r="S912" s="27">
        <f t="shared" si="1003"/>
        <v>0.44676715078364304</v>
      </c>
      <c r="T912" s="326">
        <f t="shared" si="1003"/>
        <v>0.44676715078364304</v>
      </c>
      <c r="U912" s="439">
        <f t="shared" si="1003"/>
        <v>0.44676715078364304</v>
      </c>
      <c r="V912" s="439">
        <f t="shared" si="1003"/>
        <v>0.44676715078364304</v>
      </c>
      <c r="W912" s="439">
        <f t="shared" si="1003"/>
        <v>0.44676715078364304</v>
      </c>
      <c r="X912" s="27">
        <f t="shared" si="1003"/>
        <v>0.44676715078364304</v>
      </c>
      <c r="Y912" s="443">
        <f t="shared" si="1003"/>
        <v>0.44676715078364304</v>
      </c>
      <c r="Z912" s="439">
        <f t="shared" si="1003"/>
        <v>0.44676715078364304</v>
      </c>
      <c r="AA912" s="439">
        <f t="shared" si="1003"/>
        <v>0.44676715078364304</v>
      </c>
      <c r="AB912" s="439">
        <f t="shared" si="1003"/>
        <v>0.44676715078364304</v>
      </c>
      <c r="AC912" s="439">
        <f t="shared" si="1003"/>
        <v>0.44676715078364304</v>
      </c>
      <c r="AD912" s="440">
        <f t="shared" si="1003"/>
        <v>0.44676715078364304</v>
      </c>
      <c r="AE912" s="443">
        <f t="shared" si="1003"/>
        <v>0.44676715078364304</v>
      </c>
      <c r="AF912" s="439">
        <f t="shared" si="1003"/>
        <v>0.44676715078364304</v>
      </c>
      <c r="AG912" s="439">
        <f t="shared" si="1003"/>
        <v>0.44676715078364304</v>
      </c>
      <c r="AH912" s="439">
        <f t="shared" si="1003"/>
        <v>0.44676715078364304</v>
      </c>
      <c r="AI912" s="440">
        <f t="shared" si="1003"/>
        <v>0.44676715078364304</v>
      </c>
      <c r="AJ912" s="443">
        <f t="shared" si="1003"/>
        <v>0.44676715078364304</v>
      </c>
      <c r="AK912" s="439">
        <f t="shared" si="1003"/>
        <v>0.44676715078364304</v>
      </c>
      <c r="AL912" s="439">
        <f t="shared" si="1003"/>
        <v>0.44676715078364304</v>
      </c>
      <c r="AM912" s="439">
        <f t="shared" si="1003"/>
        <v>0.44676715078364304</v>
      </c>
      <c r="AN912" s="440">
        <f t="shared" si="1003"/>
        <v>0.44676715078364304</v>
      </c>
    </row>
    <row r="913" spans="1:40" outlineLevel="2">
      <c r="A913" s="882">
        <f>ROW()</f>
        <v>913</v>
      </c>
      <c r="B913" s="453"/>
      <c r="D913" s="456" t="s">
        <v>443</v>
      </c>
      <c r="E913" s="456"/>
      <c r="F913" s="456"/>
      <c r="G913" s="456"/>
      <c r="H913" s="460"/>
      <c r="I913" s="460"/>
      <c r="J913" s="327">
        <f t="shared" ref="J913:AN913" si="1004">J805+J823+J841+J859+J877 + J895</f>
        <v>0</v>
      </c>
      <c r="K913" s="30">
        <f t="shared" si="1004"/>
        <v>0</v>
      </c>
      <c r="L913" s="30">
        <f t="shared" si="1004"/>
        <v>0</v>
      </c>
      <c r="M913" s="30">
        <f t="shared" si="1004"/>
        <v>0</v>
      </c>
      <c r="N913" s="319">
        <f t="shared" si="1004"/>
        <v>0</v>
      </c>
      <c r="O913" s="327">
        <f t="shared" si="1004"/>
        <v>0</v>
      </c>
      <c r="P913" s="30">
        <f t="shared" si="1004"/>
        <v>0</v>
      </c>
      <c r="Q913" s="30">
        <f t="shared" si="1004"/>
        <v>0</v>
      </c>
      <c r="R913" s="30">
        <f t="shared" si="1004"/>
        <v>0</v>
      </c>
      <c r="S913" s="319">
        <f t="shared" si="1004"/>
        <v>0</v>
      </c>
      <c r="T913" s="327">
        <f t="shared" si="1004"/>
        <v>0</v>
      </c>
      <c r="U913" s="441">
        <f t="shared" si="1004"/>
        <v>0</v>
      </c>
      <c r="V913" s="441">
        <f t="shared" si="1004"/>
        <v>0</v>
      </c>
      <c r="W913" s="441">
        <f t="shared" si="1004"/>
        <v>0</v>
      </c>
      <c r="X913" s="30">
        <f t="shared" si="1004"/>
        <v>0</v>
      </c>
      <c r="Y913" s="462">
        <f t="shared" si="1004"/>
        <v>0</v>
      </c>
      <c r="Z913" s="441">
        <f t="shared" si="1004"/>
        <v>0</v>
      </c>
      <c r="AA913" s="441">
        <f t="shared" si="1004"/>
        <v>0</v>
      </c>
      <c r="AB913" s="441">
        <f t="shared" si="1004"/>
        <v>0</v>
      </c>
      <c r="AC913" s="441">
        <f t="shared" si="1004"/>
        <v>0</v>
      </c>
      <c r="AD913" s="442">
        <f t="shared" si="1004"/>
        <v>0</v>
      </c>
      <c r="AE913" s="462">
        <f t="shared" si="1004"/>
        <v>0</v>
      </c>
      <c r="AF913" s="441">
        <f t="shared" si="1004"/>
        <v>0</v>
      </c>
      <c r="AG913" s="441">
        <f t="shared" si="1004"/>
        <v>0</v>
      </c>
      <c r="AH913" s="441">
        <f t="shared" si="1004"/>
        <v>0</v>
      </c>
      <c r="AI913" s="442">
        <f t="shared" si="1004"/>
        <v>0</v>
      </c>
      <c r="AJ913" s="462">
        <f t="shared" si="1004"/>
        <v>0</v>
      </c>
      <c r="AK913" s="441">
        <f t="shared" si="1004"/>
        <v>0</v>
      </c>
      <c r="AL913" s="441">
        <f t="shared" si="1004"/>
        <v>0</v>
      </c>
      <c r="AM913" s="441">
        <f t="shared" si="1004"/>
        <v>0</v>
      </c>
      <c r="AN913" s="442">
        <f t="shared" si="1004"/>
        <v>0</v>
      </c>
    </row>
    <row r="914" spans="1:40" outlineLevel="2">
      <c r="A914" s="882">
        <f>ROW()</f>
        <v>914</v>
      </c>
      <c r="B914" s="453"/>
      <c r="D914" s="452" t="s">
        <v>24</v>
      </c>
      <c r="H914" s="458"/>
      <c r="I914" s="458"/>
      <c r="J914" s="443">
        <f t="shared" ref="J914:AN914" si="1005">SUM(J898:J913)</f>
        <v>44.078833902071814</v>
      </c>
      <c r="K914" s="439">
        <f t="shared" si="1005"/>
        <v>41.379162036215568</v>
      </c>
      <c r="L914" s="439">
        <f t="shared" si="1005"/>
        <v>38.679490170359323</v>
      </c>
      <c r="M914" s="439">
        <f t="shared" si="1005"/>
        <v>35.979818304503084</v>
      </c>
      <c r="N914" s="439">
        <f t="shared" si="1005"/>
        <v>37.255138769058092</v>
      </c>
      <c r="O914" s="443">
        <f t="shared" si="1005"/>
        <v>34.913375343554677</v>
      </c>
      <c r="P914" s="439">
        <f t="shared" si="1005"/>
        <v>32.571611918051275</v>
      </c>
      <c r="Q914" s="439">
        <f t="shared" si="1005"/>
        <v>30.229848492547863</v>
      </c>
      <c r="R914" s="439">
        <f t="shared" si="1005"/>
        <v>27.888085067044461</v>
      </c>
      <c r="S914" s="440">
        <f t="shared" si="1005"/>
        <v>25.569191904897906</v>
      </c>
      <c r="T914" s="439">
        <f t="shared" si="1005"/>
        <v>25.048470424767164</v>
      </c>
      <c r="U914" s="439">
        <f t="shared" si="1005"/>
        <v>24.007027464505683</v>
      </c>
      <c r="V914" s="439">
        <f t="shared" si="1005"/>
        <v>22.965584504244198</v>
      </c>
      <c r="W914" s="439">
        <f t="shared" si="1005"/>
        <v>21.924141543982714</v>
      </c>
      <c r="X914" s="440">
        <f t="shared" si="1005"/>
        <v>20.882698583721229</v>
      </c>
      <c r="Y914" s="443">
        <f t="shared" si="1005"/>
        <v>20.357579972418272</v>
      </c>
      <c r="Z914" s="439">
        <f t="shared" si="1005"/>
        <v>19.307342749812364</v>
      </c>
      <c r="AA914" s="439">
        <f t="shared" si="1005"/>
        <v>18.257105527206452</v>
      </c>
      <c r="AB914" s="439">
        <f t="shared" si="1005"/>
        <v>17.20686830460054</v>
      </c>
      <c r="AC914" s="439">
        <f t="shared" si="1005"/>
        <v>16.156631081994629</v>
      </c>
      <c r="AD914" s="440">
        <f t="shared" si="1005"/>
        <v>15.106393859388717</v>
      </c>
      <c r="AE914" s="443">
        <f t="shared" si="1005"/>
        <v>14.03648472773942</v>
      </c>
      <c r="AF914" s="439">
        <f t="shared" si="1005"/>
        <v>12.992527682856036</v>
      </c>
      <c r="AG914" s="439">
        <f t="shared" si="1005"/>
        <v>11.948535974313206</v>
      </c>
      <c r="AH914" s="439">
        <f t="shared" si="1005"/>
        <v>10.904509602110934</v>
      </c>
      <c r="AI914" s="440">
        <f t="shared" si="1005"/>
        <v>9.8604485662492181</v>
      </c>
      <c r="AJ914" s="443">
        <f t="shared" si="1005"/>
        <v>8.8096418551840348</v>
      </c>
      <c r="AK914" s="439">
        <f t="shared" si="1005"/>
        <v>8.5840900760987981</v>
      </c>
      <c r="AL914" s="439">
        <f t="shared" si="1005"/>
        <v>8.3585382970135633</v>
      </c>
      <c r="AM914" s="439">
        <f t="shared" si="1005"/>
        <v>8.1329865179283267</v>
      </c>
      <c r="AN914" s="440">
        <f t="shared" si="1005"/>
        <v>7.9074347388430901</v>
      </c>
    </row>
    <row r="915" spans="1:40">
      <c r="A915" s="884" t="str">
        <f>"2001 Capex Account [m$"&amp;Input!$G$43&amp;"]"</f>
        <v>2001 Capex Account [m$31/12/2023]</v>
      </c>
      <c r="B915" s="885"/>
      <c r="C915" s="886"/>
      <c r="D915" s="885"/>
      <c r="E915" s="885"/>
      <c r="F915" s="885"/>
      <c r="G915" s="25"/>
      <c r="H915" s="885"/>
      <c r="I915" s="25"/>
      <c r="J915" s="323"/>
      <c r="K915" s="25"/>
      <c r="L915" s="25"/>
      <c r="M915" s="25"/>
      <c r="N915" s="25"/>
      <c r="O915" s="323"/>
      <c r="P915" s="25"/>
      <c r="Q915" s="25"/>
      <c r="R915" s="25"/>
      <c r="S915" s="318"/>
      <c r="T915" s="25"/>
      <c r="U915" s="25"/>
      <c r="V915" s="25"/>
      <c r="W915" s="25"/>
      <c r="X915" s="318"/>
      <c r="Y915" s="323"/>
      <c r="Z915" s="25"/>
      <c r="AA915" s="25"/>
      <c r="AB915" s="25"/>
      <c r="AC915" s="25"/>
      <c r="AD915" s="318"/>
      <c r="AE915" s="323"/>
      <c r="AF915" s="25"/>
      <c r="AG915" s="25"/>
      <c r="AH915" s="25"/>
      <c r="AI915" s="318"/>
      <c r="AJ915" s="323"/>
      <c r="AK915" s="25"/>
      <c r="AL915" s="25"/>
      <c r="AM915" s="25"/>
      <c r="AN915" s="318"/>
    </row>
    <row r="916" spans="1:40" outlineLevel="1">
      <c r="A916" s="732" t="s">
        <v>26</v>
      </c>
      <c r="B916" s="733"/>
      <c r="C916" s="881"/>
      <c r="D916" s="733"/>
      <c r="E916" s="733"/>
      <c r="F916" s="733"/>
      <c r="G916" s="730"/>
      <c r="H916" s="733"/>
      <c r="I916" s="730"/>
      <c r="J916" s="729"/>
      <c r="K916" s="730"/>
      <c r="L916" s="730"/>
      <c r="M916" s="730"/>
      <c r="N916" s="730"/>
      <c r="O916" s="729"/>
      <c r="P916" s="730"/>
      <c r="Q916" s="730"/>
      <c r="R916" s="730"/>
      <c r="S916" s="731"/>
      <c r="T916" s="730"/>
      <c r="U916" s="730"/>
      <c r="V916" s="730"/>
      <c r="W916" s="730"/>
      <c r="X916" s="731"/>
      <c r="Y916" s="729"/>
      <c r="Z916" s="730"/>
      <c r="AA916" s="730"/>
      <c r="AB916" s="730"/>
      <c r="AC916" s="730"/>
      <c r="AD916" s="731"/>
      <c r="AE916" s="729"/>
      <c r="AF916" s="730"/>
      <c r="AG916" s="730"/>
      <c r="AH916" s="730"/>
      <c r="AI916" s="731"/>
      <c r="AJ916" s="729"/>
      <c r="AK916" s="730"/>
      <c r="AL916" s="730"/>
      <c r="AM916" s="730"/>
      <c r="AN916" s="731"/>
    </row>
    <row r="917" spans="1:40" outlineLevel="2">
      <c r="A917" s="882">
        <f>ROW()</f>
        <v>917</v>
      </c>
      <c r="B917" s="453"/>
      <c r="D917" s="452" t="s">
        <v>300</v>
      </c>
      <c r="H917" s="458"/>
      <c r="I917" s="458"/>
      <c r="J917" s="459"/>
      <c r="K917" s="458"/>
      <c r="L917" s="169">
        <f>Input!$J$58</f>
        <v>120</v>
      </c>
      <c r="M917" s="26">
        <f t="shared" ref="M917:X917" si="1006">(L917-L$9)*(L917&gt;M$9)</f>
        <v>119</v>
      </c>
      <c r="N917" s="26">
        <f t="shared" si="1006"/>
        <v>118</v>
      </c>
      <c r="O917" s="330">
        <f t="shared" si="1006"/>
        <v>117</v>
      </c>
      <c r="P917" s="26">
        <f t="shared" si="1006"/>
        <v>116</v>
      </c>
      <c r="Q917" s="26">
        <f t="shared" si="1006"/>
        <v>115</v>
      </c>
      <c r="R917" s="26">
        <f t="shared" si="1006"/>
        <v>114</v>
      </c>
      <c r="S917" s="311">
        <f t="shared" si="1006"/>
        <v>113</v>
      </c>
      <c r="T917" s="26">
        <f t="shared" si="1006"/>
        <v>112</v>
      </c>
      <c r="U917" s="26">
        <f t="shared" si="1006"/>
        <v>111.5</v>
      </c>
      <c r="V917" s="448">
        <f t="shared" si="1006"/>
        <v>110.5</v>
      </c>
      <c r="W917" s="448">
        <f t="shared" si="1006"/>
        <v>109.5</v>
      </c>
      <c r="X917" s="449">
        <f t="shared" si="1006"/>
        <v>108.5</v>
      </c>
      <c r="Y917" s="342">
        <f>IF(X917=0,0,MAX(Input!Y$58-(Input!J$58-X917)-1,0))</f>
        <v>67.5</v>
      </c>
      <c r="Z917" s="448">
        <f t="shared" ref="Z917:AI917" si="1007">(Y917-Y$9)*(Y917&gt;Z$9)</f>
        <v>67</v>
      </c>
      <c r="AA917" s="448">
        <f t="shared" si="1007"/>
        <v>66</v>
      </c>
      <c r="AB917" s="448">
        <f t="shared" si="1007"/>
        <v>65</v>
      </c>
      <c r="AC917" s="448">
        <f t="shared" si="1007"/>
        <v>64</v>
      </c>
      <c r="AD917" s="449">
        <f t="shared" si="1007"/>
        <v>63</v>
      </c>
      <c r="AE917" s="464">
        <f t="shared" si="1007"/>
        <v>62</v>
      </c>
      <c r="AF917" s="448">
        <f t="shared" si="1007"/>
        <v>61</v>
      </c>
      <c r="AG917" s="448">
        <f t="shared" si="1007"/>
        <v>60</v>
      </c>
      <c r="AH917" s="448">
        <f t="shared" si="1007"/>
        <v>59</v>
      </c>
      <c r="AI917" s="449">
        <f t="shared" si="1007"/>
        <v>58</v>
      </c>
      <c r="AJ917" s="464">
        <f t="shared" ref="AJ917:AJ932" si="1008">(AI917-AI$9)*(AI917&gt;AJ$9)</f>
        <v>57</v>
      </c>
      <c r="AK917" s="448">
        <f t="shared" ref="AK917:AK932" si="1009">(AJ917-AJ$9)*(AJ917&gt;AK$9)</f>
        <v>56</v>
      </c>
      <c r="AL917" s="448">
        <f t="shared" ref="AL917:AL932" si="1010">(AK917-AK$9)*(AK917&gt;AL$9)</f>
        <v>55</v>
      </c>
      <c r="AM917" s="448">
        <f t="shared" ref="AM917:AM932" si="1011">(AL917-AL$9)*(AL917&gt;AM$9)</f>
        <v>54</v>
      </c>
      <c r="AN917" s="449">
        <f t="shared" ref="AN917:AN932" si="1012">(AM917-AM$9)*(AM917&gt;AN$9)</f>
        <v>53</v>
      </c>
    </row>
    <row r="918" spans="1:40" outlineLevel="2">
      <c r="A918" s="882">
        <f>ROW()</f>
        <v>918</v>
      </c>
      <c r="B918" s="453"/>
      <c r="D918" s="452" t="s">
        <v>301</v>
      </c>
      <c r="H918" s="458"/>
      <c r="I918" s="458"/>
      <c r="J918" s="459"/>
      <c r="K918" s="458"/>
      <c r="L918" s="169">
        <f>Input!$J$59</f>
        <v>120</v>
      </c>
      <c r="M918" s="26">
        <f t="shared" ref="M918:X918" si="1013">(L918-L$9)*(L918&gt;M$9)</f>
        <v>119</v>
      </c>
      <c r="N918" s="26">
        <f t="shared" si="1013"/>
        <v>118</v>
      </c>
      <c r="O918" s="330">
        <f t="shared" si="1013"/>
        <v>117</v>
      </c>
      <c r="P918" s="26">
        <f t="shared" si="1013"/>
        <v>116</v>
      </c>
      <c r="Q918" s="26">
        <f t="shared" si="1013"/>
        <v>115</v>
      </c>
      <c r="R918" s="26">
        <f t="shared" si="1013"/>
        <v>114</v>
      </c>
      <c r="S918" s="311">
        <f t="shared" si="1013"/>
        <v>113</v>
      </c>
      <c r="T918" s="26">
        <f t="shared" si="1013"/>
        <v>112</v>
      </c>
      <c r="U918" s="26">
        <f t="shared" si="1013"/>
        <v>111.5</v>
      </c>
      <c r="V918" s="448">
        <f t="shared" si="1013"/>
        <v>110.5</v>
      </c>
      <c r="W918" s="448">
        <f t="shared" si="1013"/>
        <v>109.5</v>
      </c>
      <c r="X918" s="449">
        <f t="shared" si="1013"/>
        <v>108.5</v>
      </c>
      <c r="Y918" s="342">
        <f>IF(X918=0,0,MAX(Input!Y$59-(Input!J$59-X918)-1,0))</f>
        <v>47.5</v>
      </c>
      <c r="Z918" s="448">
        <f t="shared" ref="Z918:AI918" si="1014">(Y918-Y$9)*(Y918&gt;Z$9)</f>
        <v>47</v>
      </c>
      <c r="AA918" s="448">
        <f t="shared" si="1014"/>
        <v>46</v>
      </c>
      <c r="AB918" s="448">
        <f t="shared" si="1014"/>
        <v>45</v>
      </c>
      <c r="AC918" s="448">
        <f t="shared" si="1014"/>
        <v>44</v>
      </c>
      <c r="AD918" s="449">
        <f t="shared" si="1014"/>
        <v>43</v>
      </c>
      <c r="AE918" s="464">
        <f t="shared" si="1014"/>
        <v>42</v>
      </c>
      <c r="AF918" s="448">
        <f t="shared" si="1014"/>
        <v>41</v>
      </c>
      <c r="AG918" s="448">
        <f t="shared" si="1014"/>
        <v>40</v>
      </c>
      <c r="AH918" s="448">
        <f t="shared" si="1014"/>
        <v>39</v>
      </c>
      <c r="AI918" s="449">
        <f t="shared" si="1014"/>
        <v>38</v>
      </c>
      <c r="AJ918" s="464">
        <f t="shared" si="1008"/>
        <v>37</v>
      </c>
      <c r="AK918" s="448">
        <f t="shared" si="1009"/>
        <v>36</v>
      </c>
      <c r="AL918" s="448">
        <f t="shared" si="1010"/>
        <v>35</v>
      </c>
      <c r="AM918" s="448">
        <f t="shared" si="1011"/>
        <v>34</v>
      </c>
      <c r="AN918" s="449">
        <f t="shared" si="1012"/>
        <v>33</v>
      </c>
    </row>
    <row r="919" spans="1:40" outlineLevel="2">
      <c r="A919" s="882">
        <f>ROW()</f>
        <v>919</v>
      </c>
      <c r="B919" s="453"/>
      <c r="D919" s="452" t="s">
        <v>29</v>
      </c>
      <c r="H919" s="458"/>
      <c r="I919" s="458"/>
      <c r="J919" s="459"/>
      <c r="K919" s="458"/>
      <c r="L919" s="169">
        <f>Input!$J$60</f>
        <v>60</v>
      </c>
      <c r="M919" s="26">
        <f t="shared" ref="M919:X919" si="1015">(L919-L$9)*(L919&gt;M$9)</f>
        <v>59</v>
      </c>
      <c r="N919" s="26">
        <f t="shared" si="1015"/>
        <v>58</v>
      </c>
      <c r="O919" s="330">
        <f t="shared" si="1015"/>
        <v>57</v>
      </c>
      <c r="P919" s="26">
        <f t="shared" si="1015"/>
        <v>56</v>
      </c>
      <c r="Q919" s="26">
        <f t="shared" si="1015"/>
        <v>55</v>
      </c>
      <c r="R919" s="26">
        <f t="shared" si="1015"/>
        <v>54</v>
      </c>
      <c r="S919" s="311">
        <f t="shared" si="1015"/>
        <v>53</v>
      </c>
      <c r="T919" s="26">
        <f t="shared" si="1015"/>
        <v>52</v>
      </c>
      <c r="U919" s="26">
        <f t="shared" si="1015"/>
        <v>51.5</v>
      </c>
      <c r="V919" s="448">
        <f t="shared" si="1015"/>
        <v>50.5</v>
      </c>
      <c r="W919" s="448">
        <f t="shared" si="1015"/>
        <v>49.5</v>
      </c>
      <c r="X919" s="449">
        <f t="shared" si="1015"/>
        <v>48.5</v>
      </c>
      <c r="Y919" s="342">
        <f>IF(X919=0,0,MAX(Input!Y$60-(Input!J$60-X919)-1,0))</f>
        <v>47.5</v>
      </c>
      <c r="Z919" s="448">
        <f t="shared" ref="Z919:AI919" si="1016">(Y919-Y$9)*(Y919&gt;Z$9)</f>
        <v>47</v>
      </c>
      <c r="AA919" s="448">
        <f t="shared" si="1016"/>
        <v>46</v>
      </c>
      <c r="AB919" s="448">
        <f t="shared" si="1016"/>
        <v>45</v>
      </c>
      <c r="AC919" s="448">
        <f t="shared" si="1016"/>
        <v>44</v>
      </c>
      <c r="AD919" s="449">
        <f t="shared" si="1016"/>
        <v>43</v>
      </c>
      <c r="AE919" s="464">
        <f t="shared" si="1016"/>
        <v>42</v>
      </c>
      <c r="AF919" s="448">
        <f t="shared" si="1016"/>
        <v>41</v>
      </c>
      <c r="AG919" s="448">
        <f t="shared" si="1016"/>
        <v>40</v>
      </c>
      <c r="AH919" s="448">
        <f t="shared" si="1016"/>
        <v>39</v>
      </c>
      <c r="AI919" s="449">
        <f t="shared" si="1016"/>
        <v>38</v>
      </c>
      <c r="AJ919" s="464">
        <f t="shared" si="1008"/>
        <v>37</v>
      </c>
      <c r="AK919" s="448">
        <f t="shared" si="1009"/>
        <v>36</v>
      </c>
      <c r="AL919" s="448">
        <f t="shared" si="1010"/>
        <v>35</v>
      </c>
      <c r="AM919" s="448">
        <f t="shared" si="1011"/>
        <v>34</v>
      </c>
      <c r="AN919" s="449">
        <f t="shared" si="1012"/>
        <v>33</v>
      </c>
    </row>
    <row r="920" spans="1:40" outlineLevel="2">
      <c r="A920" s="882">
        <f>ROW()</f>
        <v>920</v>
      </c>
      <c r="B920" s="453"/>
      <c r="D920" s="452" t="s">
        <v>30</v>
      </c>
      <c r="H920" s="458"/>
      <c r="I920" s="458"/>
      <c r="J920" s="459"/>
      <c r="K920" s="458"/>
      <c r="L920" s="169">
        <f>Input!$J$61</f>
        <v>60</v>
      </c>
      <c r="M920" s="26">
        <f t="shared" ref="M920:X920" si="1017">(L920-L$9)*(L920&gt;M$9)</f>
        <v>59</v>
      </c>
      <c r="N920" s="26">
        <f t="shared" si="1017"/>
        <v>58</v>
      </c>
      <c r="O920" s="330">
        <f t="shared" si="1017"/>
        <v>57</v>
      </c>
      <c r="P920" s="26">
        <f t="shared" si="1017"/>
        <v>56</v>
      </c>
      <c r="Q920" s="26">
        <f t="shared" si="1017"/>
        <v>55</v>
      </c>
      <c r="R920" s="26">
        <f t="shared" si="1017"/>
        <v>54</v>
      </c>
      <c r="S920" s="311">
        <f t="shared" si="1017"/>
        <v>53</v>
      </c>
      <c r="T920" s="26">
        <f t="shared" si="1017"/>
        <v>52</v>
      </c>
      <c r="U920" s="26">
        <f t="shared" si="1017"/>
        <v>51.5</v>
      </c>
      <c r="V920" s="448">
        <f t="shared" si="1017"/>
        <v>50.5</v>
      </c>
      <c r="W920" s="448">
        <f t="shared" si="1017"/>
        <v>49.5</v>
      </c>
      <c r="X920" s="449">
        <f t="shared" si="1017"/>
        <v>48.5</v>
      </c>
      <c r="Y920" s="342">
        <f>IF(X920=0,0,MAX(Input!Y$61-(Input!J$61-X920)-1,0))</f>
        <v>47.5</v>
      </c>
      <c r="Z920" s="448">
        <f t="shared" ref="Z920:AI920" si="1018">(Y920-Y$9)*(Y920&gt;Z$9)</f>
        <v>47</v>
      </c>
      <c r="AA920" s="448">
        <f t="shared" si="1018"/>
        <v>46</v>
      </c>
      <c r="AB920" s="448">
        <f t="shared" si="1018"/>
        <v>45</v>
      </c>
      <c r="AC920" s="448">
        <f t="shared" si="1018"/>
        <v>44</v>
      </c>
      <c r="AD920" s="449">
        <f t="shared" si="1018"/>
        <v>43</v>
      </c>
      <c r="AE920" s="464">
        <f t="shared" si="1018"/>
        <v>42</v>
      </c>
      <c r="AF920" s="448">
        <f t="shared" si="1018"/>
        <v>41</v>
      </c>
      <c r="AG920" s="448">
        <f t="shared" si="1018"/>
        <v>40</v>
      </c>
      <c r="AH920" s="448">
        <f t="shared" si="1018"/>
        <v>39</v>
      </c>
      <c r="AI920" s="449">
        <f t="shared" si="1018"/>
        <v>38</v>
      </c>
      <c r="AJ920" s="464">
        <f t="shared" si="1008"/>
        <v>37</v>
      </c>
      <c r="AK920" s="448">
        <f t="shared" si="1009"/>
        <v>36</v>
      </c>
      <c r="AL920" s="448">
        <f t="shared" si="1010"/>
        <v>35</v>
      </c>
      <c r="AM920" s="448">
        <f t="shared" si="1011"/>
        <v>34</v>
      </c>
      <c r="AN920" s="449">
        <f t="shared" si="1012"/>
        <v>33</v>
      </c>
    </row>
    <row r="921" spans="1:40" outlineLevel="2">
      <c r="A921" s="882">
        <f>ROW()</f>
        <v>921</v>
      </c>
      <c r="B921" s="453"/>
      <c r="D921" s="452" t="s">
        <v>31</v>
      </c>
      <c r="H921" s="458"/>
      <c r="I921" s="458"/>
      <c r="J921" s="459"/>
      <c r="K921" s="458"/>
      <c r="L921" s="169">
        <f>Input!$J$62</f>
        <v>60</v>
      </c>
      <c r="M921" s="26">
        <f t="shared" ref="M921:X921" si="1019">(L921-L$9)*(L921&gt;M$9)</f>
        <v>59</v>
      </c>
      <c r="N921" s="26">
        <f t="shared" si="1019"/>
        <v>58</v>
      </c>
      <c r="O921" s="330">
        <f t="shared" si="1019"/>
        <v>57</v>
      </c>
      <c r="P921" s="26">
        <f t="shared" si="1019"/>
        <v>56</v>
      </c>
      <c r="Q921" s="26">
        <f t="shared" si="1019"/>
        <v>55</v>
      </c>
      <c r="R921" s="26">
        <f t="shared" si="1019"/>
        <v>54</v>
      </c>
      <c r="S921" s="311">
        <f t="shared" si="1019"/>
        <v>53</v>
      </c>
      <c r="T921" s="26">
        <f t="shared" si="1019"/>
        <v>52</v>
      </c>
      <c r="U921" s="26">
        <f t="shared" si="1019"/>
        <v>51.5</v>
      </c>
      <c r="V921" s="448">
        <f t="shared" si="1019"/>
        <v>50.5</v>
      </c>
      <c r="W921" s="448">
        <f t="shared" si="1019"/>
        <v>49.5</v>
      </c>
      <c r="X921" s="449">
        <f t="shared" si="1019"/>
        <v>48.5</v>
      </c>
      <c r="Y921" s="342">
        <f>IF(X921=0,0,MAX(Input!Y$62-(Input!J$62-X921)-1,0))</f>
        <v>47.5</v>
      </c>
      <c r="Z921" s="448">
        <f t="shared" ref="Z921:AI921" si="1020">(Y921-Y$9)*(Y921&gt;Z$9)</f>
        <v>47</v>
      </c>
      <c r="AA921" s="448">
        <f t="shared" si="1020"/>
        <v>46</v>
      </c>
      <c r="AB921" s="448">
        <f t="shared" si="1020"/>
        <v>45</v>
      </c>
      <c r="AC921" s="448">
        <f t="shared" si="1020"/>
        <v>44</v>
      </c>
      <c r="AD921" s="449">
        <f t="shared" si="1020"/>
        <v>43</v>
      </c>
      <c r="AE921" s="464">
        <f t="shared" si="1020"/>
        <v>42</v>
      </c>
      <c r="AF921" s="448">
        <f t="shared" si="1020"/>
        <v>41</v>
      </c>
      <c r="AG921" s="448">
        <f t="shared" si="1020"/>
        <v>40</v>
      </c>
      <c r="AH921" s="448">
        <f t="shared" si="1020"/>
        <v>39</v>
      </c>
      <c r="AI921" s="449">
        <f t="shared" si="1020"/>
        <v>38</v>
      </c>
      <c r="AJ921" s="464">
        <f t="shared" si="1008"/>
        <v>37</v>
      </c>
      <c r="AK921" s="448">
        <f t="shared" si="1009"/>
        <v>36</v>
      </c>
      <c r="AL921" s="448">
        <f t="shared" si="1010"/>
        <v>35</v>
      </c>
      <c r="AM921" s="448">
        <f t="shared" si="1011"/>
        <v>34</v>
      </c>
      <c r="AN921" s="449">
        <f t="shared" si="1012"/>
        <v>33</v>
      </c>
    </row>
    <row r="922" spans="1:40" outlineLevel="2">
      <c r="A922" s="882">
        <f>ROW()</f>
        <v>922</v>
      </c>
      <c r="B922" s="453"/>
      <c r="D922" s="452" t="s">
        <v>32</v>
      </c>
      <c r="H922" s="458"/>
      <c r="I922" s="458"/>
      <c r="J922" s="459"/>
      <c r="K922" s="458"/>
      <c r="L922" s="169">
        <f>Input!$J$63</f>
        <v>40</v>
      </c>
      <c r="M922" s="26">
        <f t="shared" ref="M922:X922" si="1021">(L922-L$9)*(L922&gt;M$9)</f>
        <v>39</v>
      </c>
      <c r="N922" s="26">
        <f t="shared" si="1021"/>
        <v>38</v>
      </c>
      <c r="O922" s="330">
        <f t="shared" si="1021"/>
        <v>37</v>
      </c>
      <c r="P922" s="26">
        <f t="shared" si="1021"/>
        <v>36</v>
      </c>
      <c r="Q922" s="26">
        <f t="shared" si="1021"/>
        <v>35</v>
      </c>
      <c r="R922" s="26">
        <f t="shared" si="1021"/>
        <v>34</v>
      </c>
      <c r="S922" s="311">
        <f t="shared" si="1021"/>
        <v>33</v>
      </c>
      <c r="T922" s="26">
        <f t="shared" si="1021"/>
        <v>32</v>
      </c>
      <c r="U922" s="26">
        <f t="shared" si="1021"/>
        <v>31.5</v>
      </c>
      <c r="V922" s="448">
        <f t="shared" si="1021"/>
        <v>30.5</v>
      </c>
      <c r="W922" s="448">
        <f t="shared" si="1021"/>
        <v>29.5</v>
      </c>
      <c r="X922" s="449">
        <f t="shared" si="1021"/>
        <v>28.5</v>
      </c>
      <c r="Y922" s="342">
        <f>IF(X922=0,0,MAX(Input!Y$63-(Input!J$63-X922)-1,0))</f>
        <v>27.5</v>
      </c>
      <c r="Z922" s="448">
        <f t="shared" ref="Z922:AI922" si="1022">(Y922-Y$9)*(Y922&gt;Z$9)</f>
        <v>27</v>
      </c>
      <c r="AA922" s="448">
        <f t="shared" si="1022"/>
        <v>26</v>
      </c>
      <c r="AB922" s="448">
        <f t="shared" si="1022"/>
        <v>25</v>
      </c>
      <c r="AC922" s="448">
        <f t="shared" si="1022"/>
        <v>24</v>
      </c>
      <c r="AD922" s="449">
        <f t="shared" si="1022"/>
        <v>23</v>
      </c>
      <c r="AE922" s="464">
        <f t="shared" si="1022"/>
        <v>22</v>
      </c>
      <c r="AF922" s="448">
        <f t="shared" si="1022"/>
        <v>21</v>
      </c>
      <c r="AG922" s="448">
        <f t="shared" si="1022"/>
        <v>20</v>
      </c>
      <c r="AH922" s="448">
        <f t="shared" si="1022"/>
        <v>19</v>
      </c>
      <c r="AI922" s="449">
        <f t="shared" si="1022"/>
        <v>18</v>
      </c>
      <c r="AJ922" s="464">
        <f t="shared" si="1008"/>
        <v>17</v>
      </c>
      <c r="AK922" s="448">
        <f t="shared" si="1009"/>
        <v>16</v>
      </c>
      <c r="AL922" s="448">
        <f t="shared" si="1010"/>
        <v>15</v>
      </c>
      <c r="AM922" s="448">
        <f t="shared" si="1011"/>
        <v>14</v>
      </c>
      <c r="AN922" s="449">
        <f t="shared" si="1012"/>
        <v>13</v>
      </c>
    </row>
    <row r="923" spans="1:40" outlineLevel="2">
      <c r="A923" s="882">
        <f>ROW()</f>
        <v>923</v>
      </c>
      <c r="B923" s="453"/>
      <c r="D923" s="452" t="s">
        <v>33</v>
      </c>
      <c r="H923" s="458"/>
      <c r="I923" s="458"/>
      <c r="J923" s="459"/>
      <c r="K923" s="458"/>
      <c r="L923" s="169">
        <f>Input!$J$64</f>
        <v>40</v>
      </c>
      <c r="M923" s="26">
        <f t="shared" ref="M923:X923" si="1023">(L923-L$9)*(L923&gt;M$9)</f>
        <v>39</v>
      </c>
      <c r="N923" s="26">
        <f t="shared" si="1023"/>
        <v>38</v>
      </c>
      <c r="O923" s="330">
        <f t="shared" si="1023"/>
        <v>37</v>
      </c>
      <c r="P923" s="26">
        <f t="shared" si="1023"/>
        <v>36</v>
      </c>
      <c r="Q923" s="26">
        <f t="shared" si="1023"/>
        <v>35</v>
      </c>
      <c r="R923" s="26">
        <f t="shared" si="1023"/>
        <v>34</v>
      </c>
      <c r="S923" s="311">
        <f t="shared" si="1023"/>
        <v>33</v>
      </c>
      <c r="T923" s="26">
        <f t="shared" si="1023"/>
        <v>32</v>
      </c>
      <c r="U923" s="26">
        <f t="shared" si="1023"/>
        <v>31.5</v>
      </c>
      <c r="V923" s="448">
        <f t="shared" si="1023"/>
        <v>30.5</v>
      </c>
      <c r="W923" s="448">
        <f t="shared" si="1023"/>
        <v>29.5</v>
      </c>
      <c r="X923" s="449">
        <f t="shared" si="1023"/>
        <v>28.5</v>
      </c>
      <c r="Y923" s="342">
        <f>IF(X923=0,0,MAX(Input!Y$64-(Input!J$64-X923)-1,0))</f>
        <v>27.5</v>
      </c>
      <c r="Z923" s="448">
        <f t="shared" ref="Z923:AI923" si="1024">(Y923-Y$9)*(Y923&gt;Z$9)</f>
        <v>27</v>
      </c>
      <c r="AA923" s="448">
        <f t="shared" si="1024"/>
        <v>26</v>
      </c>
      <c r="AB923" s="448">
        <f t="shared" si="1024"/>
        <v>25</v>
      </c>
      <c r="AC923" s="448">
        <f t="shared" si="1024"/>
        <v>24</v>
      </c>
      <c r="AD923" s="449">
        <f t="shared" si="1024"/>
        <v>23</v>
      </c>
      <c r="AE923" s="464">
        <f t="shared" si="1024"/>
        <v>22</v>
      </c>
      <c r="AF923" s="448">
        <f t="shared" si="1024"/>
        <v>21</v>
      </c>
      <c r="AG923" s="448">
        <f t="shared" si="1024"/>
        <v>20</v>
      </c>
      <c r="AH923" s="448">
        <f t="shared" si="1024"/>
        <v>19</v>
      </c>
      <c r="AI923" s="449">
        <f t="shared" si="1024"/>
        <v>18</v>
      </c>
      <c r="AJ923" s="464">
        <f t="shared" si="1008"/>
        <v>17</v>
      </c>
      <c r="AK923" s="448">
        <f t="shared" si="1009"/>
        <v>16</v>
      </c>
      <c r="AL923" s="448">
        <f t="shared" si="1010"/>
        <v>15</v>
      </c>
      <c r="AM923" s="448">
        <f t="shared" si="1011"/>
        <v>14</v>
      </c>
      <c r="AN923" s="449">
        <f t="shared" si="1012"/>
        <v>13</v>
      </c>
    </row>
    <row r="924" spans="1:40" outlineLevel="2">
      <c r="A924" s="882">
        <f>ROW()</f>
        <v>924</v>
      </c>
      <c r="B924" s="453"/>
      <c r="D924" s="452" t="s">
        <v>27</v>
      </c>
      <c r="H924" s="458"/>
      <c r="I924" s="458"/>
      <c r="J924" s="459"/>
      <c r="K924" s="458"/>
      <c r="L924" s="169">
        <f>Input!$J$65</f>
        <v>40</v>
      </c>
      <c r="M924" s="26">
        <f t="shared" ref="M924:X924" si="1025">(L924-L$9)*(L924&gt;M$9)</f>
        <v>39</v>
      </c>
      <c r="N924" s="26">
        <f t="shared" si="1025"/>
        <v>38</v>
      </c>
      <c r="O924" s="330">
        <f t="shared" si="1025"/>
        <v>37</v>
      </c>
      <c r="P924" s="26">
        <f t="shared" si="1025"/>
        <v>36</v>
      </c>
      <c r="Q924" s="26">
        <f t="shared" si="1025"/>
        <v>35</v>
      </c>
      <c r="R924" s="26">
        <f t="shared" si="1025"/>
        <v>34</v>
      </c>
      <c r="S924" s="311">
        <f t="shared" si="1025"/>
        <v>33</v>
      </c>
      <c r="T924" s="26">
        <f t="shared" si="1025"/>
        <v>32</v>
      </c>
      <c r="U924" s="26">
        <f t="shared" si="1025"/>
        <v>31.5</v>
      </c>
      <c r="V924" s="448">
        <f t="shared" si="1025"/>
        <v>30.5</v>
      </c>
      <c r="W924" s="448">
        <f t="shared" si="1025"/>
        <v>29.5</v>
      </c>
      <c r="X924" s="449">
        <f t="shared" si="1025"/>
        <v>28.5</v>
      </c>
      <c r="Y924" s="342">
        <f>IF(X924=0,0,MAX(Input!Y$65-(Input!J$65-X924)-1,0))</f>
        <v>27.5</v>
      </c>
      <c r="Z924" s="448">
        <f t="shared" ref="Z924:AI924" si="1026">(Y924-Y$9)*(Y924&gt;Z$9)</f>
        <v>27</v>
      </c>
      <c r="AA924" s="448">
        <f t="shared" si="1026"/>
        <v>26</v>
      </c>
      <c r="AB924" s="448">
        <f t="shared" si="1026"/>
        <v>25</v>
      </c>
      <c r="AC924" s="448">
        <f t="shared" si="1026"/>
        <v>24</v>
      </c>
      <c r="AD924" s="449">
        <f t="shared" si="1026"/>
        <v>23</v>
      </c>
      <c r="AE924" s="464">
        <f t="shared" si="1026"/>
        <v>22</v>
      </c>
      <c r="AF924" s="448">
        <f t="shared" si="1026"/>
        <v>21</v>
      </c>
      <c r="AG924" s="448">
        <f t="shared" si="1026"/>
        <v>20</v>
      </c>
      <c r="AH924" s="448">
        <f t="shared" si="1026"/>
        <v>19</v>
      </c>
      <c r="AI924" s="449">
        <f t="shared" si="1026"/>
        <v>18</v>
      </c>
      <c r="AJ924" s="464">
        <f t="shared" si="1008"/>
        <v>17</v>
      </c>
      <c r="AK924" s="448">
        <f t="shared" si="1009"/>
        <v>16</v>
      </c>
      <c r="AL924" s="448">
        <f t="shared" si="1010"/>
        <v>15</v>
      </c>
      <c r="AM924" s="448">
        <f t="shared" si="1011"/>
        <v>14</v>
      </c>
      <c r="AN924" s="449">
        <f t="shared" si="1012"/>
        <v>13</v>
      </c>
    </row>
    <row r="925" spans="1:40" outlineLevel="2">
      <c r="A925" s="882">
        <f>ROW()</f>
        <v>925</v>
      </c>
      <c r="B925" s="453"/>
      <c r="D925" s="452" t="s">
        <v>34</v>
      </c>
      <c r="H925" s="458"/>
      <c r="I925" s="458"/>
      <c r="J925" s="459"/>
      <c r="K925" s="458"/>
      <c r="L925" s="169">
        <f>Input!$J$66</f>
        <v>25</v>
      </c>
      <c r="M925" s="26">
        <f t="shared" ref="M925:X925" si="1027">(L925-L$9)*(L925&gt;M$9)</f>
        <v>24</v>
      </c>
      <c r="N925" s="26">
        <f t="shared" si="1027"/>
        <v>23</v>
      </c>
      <c r="O925" s="330">
        <f t="shared" si="1027"/>
        <v>22</v>
      </c>
      <c r="P925" s="26">
        <f t="shared" si="1027"/>
        <v>21</v>
      </c>
      <c r="Q925" s="26">
        <f t="shared" si="1027"/>
        <v>20</v>
      </c>
      <c r="R925" s="26">
        <f t="shared" si="1027"/>
        <v>19</v>
      </c>
      <c r="S925" s="311">
        <f t="shared" si="1027"/>
        <v>18</v>
      </c>
      <c r="T925" s="26">
        <f t="shared" si="1027"/>
        <v>17</v>
      </c>
      <c r="U925" s="26">
        <f t="shared" si="1027"/>
        <v>16.5</v>
      </c>
      <c r="V925" s="448">
        <f t="shared" si="1027"/>
        <v>15.5</v>
      </c>
      <c r="W925" s="448">
        <f t="shared" si="1027"/>
        <v>14.5</v>
      </c>
      <c r="X925" s="449">
        <f t="shared" si="1027"/>
        <v>13.5</v>
      </c>
      <c r="Y925" s="342">
        <f>IF(X925=0,0,MAX(Input!Y$66-(Input!J$66-X925)-1,0))</f>
        <v>12.5</v>
      </c>
      <c r="Z925" s="448">
        <f t="shared" ref="Z925:AI925" si="1028">(Y925-Y$9)*(Y925&gt;Z$9)</f>
        <v>12</v>
      </c>
      <c r="AA925" s="448">
        <f t="shared" si="1028"/>
        <v>11</v>
      </c>
      <c r="AB925" s="448">
        <f t="shared" si="1028"/>
        <v>10</v>
      </c>
      <c r="AC925" s="448">
        <f t="shared" si="1028"/>
        <v>9</v>
      </c>
      <c r="AD925" s="449">
        <f t="shared" si="1028"/>
        <v>8</v>
      </c>
      <c r="AE925" s="464">
        <f t="shared" si="1028"/>
        <v>7</v>
      </c>
      <c r="AF925" s="448">
        <f t="shared" si="1028"/>
        <v>6</v>
      </c>
      <c r="AG925" s="448">
        <f t="shared" si="1028"/>
        <v>5</v>
      </c>
      <c r="AH925" s="448">
        <f t="shared" si="1028"/>
        <v>4</v>
      </c>
      <c r="AI925" s="449">
        <f t="shared" si="1028"/>
        <v>3</v>
      </c>
      <c r="AJ925" s="464">
        <f t="shared" si="1008"/>
        <v>2</v>
      </c>
      <c r="AK925" s="448">
        <f t="shared" si="1009"/>
        <v>1</v>
      </c>
      <c r="AL925" s="448">
        <f t="shared" si="1010"/>
        <v>0</v>
      </c>
      <c r="AM925" s="448">
        <f t="shared" si="1011"/>
        <v>0</v>
      </c>
      <c r="AN925" s="449">
        <f t="shared" si="1012"/>
        <v>0</v>
      </c>
    </row>
    <row r="926" spans="1:40" outlineLevel="2">
      <c r="A926" s="882">
        <f>ROW()</f>
        <v>926</v>
      </c>
      <c r="B926" s="453"/>
      <c r="D926" s="452" t="s">
        <v>35</v>
      </c>
      <c r="H926" s="458"/>
      <c r="I926" s="458"/>
      <c r="J926" s="459"/>
      <c r="K926" s="458"/>
      <c r="L926" s="169">
        <f>Input!$J$67</f>
        <v>10</v>
      </c>
      <c r="M926" s="26">
        <f t="shared" ref="M926:X926" si="1029">(L926-L$9)*(L926&gt;M$9)</f>
        <v>9</v>
      </c>
      <c r="N926" s="26">
        <f t="shared" si="1029"/>
        <v>8</v>
      </c>
      <c r="O926" s="330">
        <f t="shared" si="1029"/>
        <v>7</v>
      </c>
      <c r="P926" s="26">
        <f t="shared" si="1029"/>
        <v>6</v>
      </c>
      <c r="Q926" s="26">
        <f t="shared" si="1029"/>
        <v>5</v>
      </c>
      <c r="R926" s="26">
        <f t="shared" si="1029"/>
        <v>4</v>
      </c>
      <c r="S926" s="311">
        <f t="shared" si="1029"/>
        <v>3</v>
      </c>
      <c r="T926" s="26">
        <f t="shared" si="1029"/>
        <v>2</v>
      </c>
      <c r="U926" s="26">
        <f t="shared" si="1029"/>
        <v>1.5</v>
      </c>
      <c r="V926" s="448">
        <f t="shared" si="1029"/>
        <v>0.5</v>
      </c>
      <c r="W926" s="448">
        <f t="shared" si="1029"/>
        <v>0</v>
      </c>
      <c r="X926" s="449">
        <f t="shared" si="1029"/>
        <v>0</v>
      </c>
      <c r="Y926" s="342">
        <f>IF(X926=0,0,MAX(Input!Y$67-(Input!J$67-X926)-1,0))</f>
        <v>0</v>
      </c>
      <c r="Z926" s="448">
        <f t="shared" ref="Z926:AI926" si="1030">(Y926-Y$9)*(Y926&gt;Z$9)</f>
        <v>0</v>
      </c>
      <c r="AA926" s="448">
        <f t="shared" si="1030"/>
        <v>0</v>
      </c>
      <c r="AB926" s="448">
        <f t="shared" si="1030"/>
        <v>0</v>
      </c>
      <c r="AC926" s="448">
        <f t="shared" si="1030"/>
        <v>0</v>
      </c>
      <c r="AD926" s="449">
        <f t="shared" si="1030"/>
        <v>0</v>
      </c>
      <c r="AE926" s="464">
        <f t="shared" si="1030"/>
        <v>0</v>
      </c>
      <c r="AF926" s="448">
        <f t="shared" si="1030"/>
        <v>0</v>
      </c>
      <c r="AG926" s="448">
        <f t="shared" si="1030"/>
        <v>0</v>
      </c>
      <c r="AH926" s="448">
        <f t="shared" si="1030"/>
        <v>0</v>
      </c>
      <c r="AI926" s="449">
        <f t="shared" si="1030"/>
        <v>0</v>
      </c>
      <c r="AJ926" s="464">
        <f t="shared" si="1008"/>
        <v>0</v>
      </c>
      <c r="AK926" s="448">
        <f t="shared" si="1009"/>
        <v>0</v>
      </c>
      <c r="AL926" s="448">
        <f t="shared" si="1010"/>
        <v>0</v>
      </c>
      <c r="AM926" s="448">
        <f t="shared" si="1011"/>
        <v>0</v>
      </c>
      <c r="AN926" s="449">
        <f t="shared" si="1012"/>
        <v>0</v>
      </c>
    </row>
    <row r="927" spans="1:40" outlineLevel="2">
      <c r="A927" s="882">
        <f>ROW()</f>
        <v>927</v>
      </c>
      <c r="B927" s="453"/>
      <c r="D927" s="452" t="s">
        <v>302</v>
      </c>
      <c r="H927" s="458"/>
      <c r="I927" s="458"/>
      <c r="J927" s="459"/>
      <c r="K927" s="458"/>
      <c r="L927" s="169">
        <f>Input!$J$68</f>
        <v>10</v>
      </c>
      <c r="M927" s="26">
        <f t="shared" ref="M927:X927" si="1031">(L927-L$9)*(L927&gt;M$9)</f>
        <v>9</v>
      </c>
      <c r="N927" s="26">
        <f t="shared" si="1031"/>
        <v>8</v>
      </c>
      <c r="O927" s="330">
        <f t="shared" si="1031"/>
        <v>7</v>
      </c>
      <c r="P927" s="26">
        <f t="shared" si="1031"/>
        <v>6</v>
      </c>
      <c r="Q927" s="26">
        <f t="shared" si="1031"/>
        <v>5</v>
      </c>
      <c r="R927" s="26">
        <f t="shared" si="1031"/>
        <v>4</v>
      </c>
      <c r="S927" s="311">
        <f t="shared" si="1031"/>
        <v>3</v>
      </c>
      <c r="T927" s="26">
        <f t="shared" si="1031"/>
        <v>2</v>
      </c>
      <c r="U927" s="26">
        <f t="shared" si="1031"/>
        <v>1.5</v>
      </c>
      <c r="V927" s="448">
        <f t="shared" si="1031"/>
        <v>0.5</v>
      </c>
      <c r="W927" s="448">
        <f t="shared" si="1031"/>
        <v>0</v>
      </c>
      <c r="X927" s="449">
        <f t="shared" si="1031"/>
        <v>0</v>
      </c>
      <c r="Y927" s="342">
        <f>IF(X927=0,0,MAX(Input!Y$68-(Input!J$68-X927)-1,0))</f>
        <v>0</v>
      </c>
      <c r="Z927" s="448">
        <f t="shared" ref="Z927:AI927" si="1032">(Y927-Y$9)*(Y927&gt;Z$9)</f>
        <v>0</v>
      </c>
      <c r="AA927" s="448">
        <f t="shared" si="1032"/>
        <v>0</v>
      </c>
      <c r="AB927" s="448">
        <f t="shared" si="1032"/>
        <v>0</v>
      </c>
      <c r="AC927" s="448">
        <f t="shared" si="1032"/>
        <v>0</v>
      </c>
      <c r="AD927" s="449">
        <f t="shared" si="1032"/>
        <v>0</v>
      </c>
      <c r="AE927" s="464">
        <f t="shared" si="1032"/>
        <v>0</v>
      </c>
      <c r="AF927" s="448">
        <f t="shared" si="1032"/>
        <v>0</v>
      </c>
      <c r="AG927" s="448">
        <f t="shared" si="1032"/>
        <v>0</v>
      </c>
      <c r="AH927" s="448">
        <f t="shared" si="1032"/>
        <v>0</v>
      </c>
      <c r="AI927" s="449">
        <f t="shared" si="1032"/>
        <v>0</v>
      </c>
      <c r="AJ927" s="464">
        <f t="shared" si="1008"/>
        <v>0</v>
      </c>
      <c r="AK927" s="448">
        <f t="shared" si="1009"/>
        <v>0</v>
      </c>
      <c r="AL927" s="448">
        <f t="shared" si="1010"/>
        <v>0</v>
      </c>
      <c r="AM927" s="448">
        <f t="shared" si="1011"/>
        <v>0</v>
      </c>
      <c r="AN927" s="449">
        <f t="shared" si="1012"/>
        <v>0</v>
      </c>
    </row>
    <row r="928" spans="1:40" outlineLevel="2">
      <c r="A928" s="882">
        <f>ROW()</f>
        <v>928</v>
      </c>
      <c r="B928" s="453"/>
      <c r="D928" s="452" t="s">
        <v>36</v>
      </c>
      <c r="H928" s="458"/>
      <c r="I928" s="458"/>
      <c r="J928" s="459"/>
      <c r="K928" s="458"/>
      <c r="L928" s="169">
        <f>Input!$J$69</f>
        <v>5</v>
      </c>
      <c r="M928" s="26">
        <f t="shared" ref="M928:X928" si="1033">(L928-L$9)*(L928&gt;M$9)</f>
        <v>4</v>
      </c>
      <c r="N928" s="26">
        <f t="shared" si="1033"/>
        <v>3</v>
      </c>
      <c r="O928" s="330">
        <f t="shared" si="1033"/>
        <v>2</v>
      </c>
      <c r="P928" s="26">
        <f t="shared" si="1033"/>
        <v>1</v>
      </c>
      <c r="Q928" s="26">
        <f t="shared" si="1033"/>
        <v>0</v>
      </c>
      <c r="R928" s="26">
        <f t="shared" si="1033"/>
        <v>0</v>
      </c>
      <c r="S928" s="311">
        <f t="shared" si="1033"/>
        <v>0</v>
      </c>
      <c r="T928" s="26">
        <f t="shared" si="1033"/>
        <v>0</v>
      </c>
      <c r="U928" s="26">
        <f t="shared" si="1033"/>
        <v>0</v>
      </c>
      <c r="V928" s="448">
        <f t="shared" si="1033"/>
        <v>0</v>
      </c>
      <c r="W928" s="448">
        <f t="shared" si="1033"/>
        <v>0</v>
      </c>
      <c r="X928" s="449">
        <f t="shared" si="1033"/>
        <v>0</v>
      </c>
      <c r="Y928" s="342">
        <f>IF(X928=0,0,MAX(Input!Y$69-(Input!J$69-X928)-1,0))</f>
        <v>0</v>
      </c>
      <c r="Z928" s="448">
        <f t="shared" ref="Z928:AI928" si="1034">(Y928-Y$9)*(Y928&gt;Z$9)</f>
        <v>0</v>
      </c>
      <c r="AA928" s="448">
        <f t="shared" si="1034"/>
        <v>0</v>
      </c>
      <c r="AB928" s="448">
        <f t="shared" si="1034"/>
        <v>0</v>
      </c>
      <c r="AC928" s="448">
        <f t="shared" si="1034"/>
        <v>0</v>
      </c>
      <c r="AD928" s="449">
        <f t="shared" si="1034"/>
        <v>0</v>
      </c>
      <c r="AE928" s="464">
        <f t="shared" si="1034"/>
        <v>0</v>
      </c>
      <c r="AF928" s="448">
        <f t="shared" si="1034"/>
        <v>0</v>
      </c>
      <c r="AG928" s="448">
        <f t="shared" si="1034"/>
        <v>0</v>
      </c>
      <c r="AH928" s="448">
        <f t="shared" si="1034"/>
        <v>0</v>
      </c>
      <c r="AI928" s="449">
        <f t="shared" si="1034"/>
        <v>0</v>
      </c>
      <c r="AJ928" s="464">
        <f t="shared" si="1008"/>
        <v>0</v>
      </c>
      <c r="AK928" s="448">
        <f t="shared" si="1009"/>
        <v>0</v>
      </c>
      <c r="AL928" s="448">
        <f t="shared" si="1010"/>
        <v>0</v>
      </c>
      <c r="AM928" s="448">
        <f t="shared" si="1011"/>
        <v>0</v>
      </c>
      <c r="AN928" s="449">
        <f t="shared" si="1012"/>
        <v>0</v>
      </c>
    </row>
    <row r="929" spans="1:40" outlineLevel="2">
      <c r="A929" s="882">
        <f>ROW()</f>
        <v>929</v>
      </c>
      <c r="B929" s="453"/>
      <c r="D929" s="452" t="s">
        <v>583</v>
      </c>
      <c r="H929" s="458"/>
      <c r="I929" s="458"/>
      <c r="J929" s="459"/>
      <c r="K929" s="458"/>
      <c r="L929" s="169">
        <f>Input!$J$70</f>
        <v>10</v>
      </c>
      <c r="M929" s="26">
        <f t="shared" ref="M929:X929" si="1035">(L929-L$9)*(L929&gt;M$9)</f>
        <v>9</v>
      </c>
      <c r="N929" s="26">
        <f t="shared" si="1035"/>
        <v>8</v>
      </c>
      <c r="O929" s="330">
        <f t="shared" si="1035"/>
        <v>7</v>
      </c>
      <c r="P929" s="26">
        <f t="shared" si="1035"/>
        <v>6</v>
      </c>
      <c r="Q929" s="26">
        <f t="shared" si="1035"/>
        <v>5</v>
      </c>
      <c r="R929" s="26">
        <f t="shared" si="1035"/>
        <v>4</v>
      </c>
      <c r="S929" s="311">
        <f t="shared" si="1035"/>
        <v>3</v>
      </c>
      <c r="T929" s="26">
        <f t="shared" si="1035"/>
        <v>2</v>
      </c>
      <c r="U929" s="26">
        <f t="shared" si="1035"/>
        <v>1.5</v>
      </c>
      <c r="V929" s="448">
        <f t="shared" si="1035"/>
        <v>0.5</v>
      </c>
      <c r="W929" s="448">
        <f t="shared" si="1035"/>
        <v>0</v>
      </c>
      <c r="X929" s="449">
        <f t="shared" si="1035"/>
        <v>0</v>
      </c>
      <c r="Y929" s="342">
        <f>IF(X929=0,0,MAX(Input!Y$70-(Input!J$70-X929)-1,0))</f>
        <v>0</v>
      </c>
      <c r="Z929" s="448">
        <f t="shared" ref="Z929:AI929" si="1036">(Y929-Y$9)*(Y929&gt;Z$9)</f>
        <v>0</v>
      </c>
      <c r="AA929" s="448">
        <f t="shared" si="1036"/>
        <v>0</v>
      </c>
      <c r="AB929" s="448">
        <f t="shared" si="1036"/>
        <v>0</v>
      </c>
      <c r="AC929" s="448">
        <f t="shared" si="1036"/>
        <v>0</v>
      </c>
      <c r="AD929" s="449">
        <f t="shared" si="1036"/>
        <v>0</v>
      </c>
      <c r="AE929" s="464">
        <f t="shared" si="1036"/>
        <v>0</v>
      </c>
      <c r="AF929" s="448">
        <f t="shared" si="1036"/>
        <v>0</v>
      </c>
      <c r="AG929" s="448">
        <f t="shared" si="1036"/>
        <v>0</v>
      </c>
      <c r="AH929" s="448">
        <f t="shared" si="1036"/>
        <v>0</v>
      </c>
      <c r="AI929" s="449">
        <f t="shared" si="1036"/>
        <v>0</v>
      </c>
      <c r="AJ929" s="464">
        <f t="shared" si="1008"/>
        <v>0</v>
      </c>
      <c r="AK929" s="448">
        <f t="shared" si="1009"/>
        <v>0</v>
      </c>
      <c r="AL929" s="448">
        <f t="shared" si="1010"/>
        <v>0</v>
      </c>
      <c r="AM929" s="448">
        <f t="shared" si="1011"/>
        <v>0</v>
      </c>
      <c r="AN929" s="449">
        <f t="shared" si="1012"/>
        <v>0</v>
      </c>
    </row>
    <row r="930" spans="1:40" outlineLevel="2">
      <c r="A930" s="882">
        <f>ROW()</f>
        <v>930</v>
      </c>
      <c r="B930" s="453"/>
      <c r="D930" s="452" t="s">
        <v>81</v>
      </c>
      <c r="H930" s="458"/>
      <c r="I930" s="458"/>
      <c r="J930" s="459"/>
      <c r="K930" s="458"/>
      <c r="L930" s="169">
        <f>Input!$J$71</f>
        <v>5</v>
      </c>
      <c r="M930" s="26">
        <f t="shared" ref="M930:X930" si="1037">(L930-L$9)*(L930&gt;M$9)</f>
        <v>4</v>
      </c>
      <c r="N930" s="26">
        <f t="shared" si="1037"/>
        <v>3</v>
      </c>
      <c r="O930" s="330">
        <f t="shared" si="1037"/>
        <v>2</v>
      </c>
      <c r="P930" s="26">
        <f t="shared" si="1037"/>
        <v>1</v>
      </c>
      <c r="Q930" s="26">
        <f t="shared" si="1037"/>
        <v>0</v>
      </c>
      <c r="R930" s="26">
        <f t="shared" si="1037"/>
        <v>0</v>
      </c>
      <c r="S930" s="311">
        <f t="shared" si="1037"/>
        <v>0</v>
      </c>
      <c r="T930" s="26">
        <f t="shared" si="1037"/>
        <v>0</v>
      </c>
      <c r="U930" s="26">
        <f t="shared" si="1037"/>
        <v>0</v>
      </c>
      <c r="V930" s="448">
        <f t="shared" si="1037"/>
        <v>0</v>
      </c>
      <c r="W930" s="448">
        <f t="shared" si="1037"/>
        <v>0</v>
      </c>
      <c r="X930" s="449">
        <f t="shared" si="1037"/>
        <v>0</v>
      </c>
      <c r="Y930" s="342">
        <f>IF(X930=0,0,MAX(Input!Y$71-(Input!J$71-X930)-1,0))</f>
        <v>0</v>
      </c>
      <c r="Z930" s="448">
        <f t="shared" ref="Z930:AI930" si="1038">(Y930-Y$9)*(Y930&gt;Z$9)</f>
        <v>0</v>
      </c>
      <c r="AA930" s="448">
        <f t="shared" si="1038"/>
        <v>0</v>
      </c>
      <c r="AB930" s="448">
        <f t="shared" si="1038"/>
        <v>0</v>
      </c>
      <c r="AC930" s="448">
        <f t="shared" si="1038"/>
        <v>0</v>
      </c>
      <c r="AD930" s="449">
        <f t="shared" si="1038"/>
        <v>0</v>
      </c>
      <c r="AE930" s="464">
        <f t="shared" si="1038"/>
        <v>0</v>
      </c>
      <c r="AF930" s="448">
        <f t="shared" si="1038"/>
        <v>0</v>
      </c>
      <c r="AG930" s="448">
        <f t="shared" si="1038"/>
        <v>0</v>
      </c>
      <c r="AH930" s="448">
        <f t="shared" si="1038"/>
        <v>0</v>
      </c>
      <c r="AI930" s="449">
        <f t="shared" si="1038"/>
        <v>0</v>
      </c>
      <c r="AJ930" s="464">
        <f t="shared" si="1008"/>
        <v>0</v>
      </c>
      <c r="AK930" s="448">
        <f t="shared" si="1009"/>
        <v>0</v>
      </c>
      <c r="AL930" s="448">
        <f t="shared" si="1010"/>
        <v>0</v>
      </c>
      <c r="AM930" s="448">
        <f t="shared" si="1011"/>
        <v>0</v>
      </c>
      <c r="AN930" s="449">
        <f t="shared" si="1012"/>
        <v>0</v>
      </c>
    </row>
    <row r="931" spans="1:40" outlineLevel="2">
      <c r="A931" s="882">
        <f>ROW()</f>
        <v>931</v>
      </c>
      <c r="B931" s="453"/>
      <c r="D931" s="452" t="s">
        <v>28</v>
      </c>
      <c r="H931" s="458"/>
      <c r="I931" s="458"/>
      <c r="J931" s="459"/>
      <c r="K931" s="458"/>
      <c r="L931" s="169">
        <f>Input!$J$72</f>
        <v>0</v>
      </c>
      <c r="M931" s="26">
        <f t="shared" ref="M931:X931" si="1039">(L931-L$9)*(L931&gt;M$9)</f>
        <v>0</v>
      </c>
      <c r="N931" s="26">
        <f t="shared" si="1039"/>
        <v>0</v>
      </c>
      <c r="O931" s="330">
        <f t="shared" si="1039"/>
        <v>0</v>
      </c>
      <c r="P931" s="26">
        <f t="shared" si="1039"/>
        <v>0</v>
      </c>
      <c r="Q931" s="26">
        <f t="shared" si="1039"/>
        <v>0</v>
      </c>
      <c r="R931" s="26">
        <f t="shared" si="1039"/>
        <v>0</v>
      </c>
      <c r="S931" s="311">
        <f t="shared" si="1039"/>
        <v>0</v>
      </c>
      <c r="T931" s="26">
        <f t="shared" si="1039"/>
        <v>0</v>
      </c>
      <c r="U931" s="26">
        <f t="shared" si="1039"/>
        <v>0</v>
      </c>
      <c r="V931" s="448">
        <f t="shared" si="1039"/>
        <v>0</v>
      </c>
      <c r="W931" s="448">
        <f t="shared" si="1039"/>
        <v>0</v>
      </c>
      <c r="X931" s="449">
        <f t="shared" si="1039"/>
        <v>0</v>
      </c>
      <c r="Y931" s="342">
        <f>IF(X931=0,0,MAX(Input!Y$72-(Input!J$72-X931)-1,0))</f>
        <v>0</v>
      </c>
      <c r="Z931" s="448">
        <f t="shared" ref="Z931:AI931" si="1040">(Y931-Y$9)*(Y931&gt;Z$9)</f>
        <v>0</v>
      </c>
      <c r="AA931" s="448">
        <f t="shared" si="1040"/>
        <v>0</v>
      </c>
      <c r="AB931" s="448">
        <f t="shared" si="1040"/>
        <v>0</v>
      </c>
      <c r="AC931" s="448">
        <f t="shared" si="1040"/>
        <v>0</v>
      </c>
      <c r="AD931" s="449">
        <f t="shared" si="1040"/>
        <v>0</v>
      </c>
      <c r="AE931" s="464">
        <f t="shared" si="1040"/>
        <v>0</v>
      </c>
      <c r="AF931" s="448">
        <f t="shared" si="1040"/>
        <v>0</v>
      </c>
      <c r="AG931" s="448">
        <f t="shared" si="1040"/>
        <v>0</v>
      </c>
      <c r="AH931" s="448">
        <f t="shared" si="1040"/>
        <v>0</v>
      </c>
      <c r="AI931" s="449">
        <f t="shared" si="1040"/>
        <v>0</v>
      </c>
      <c r="AJ931" s="464">
        <f t="shared" si="1008"/>
        <v>0</v>
      </c>
      <c r="AK931" s="448">
        <f t="shared" si="1009"/>
        <v>0</v>
      </c>
      <c r="AL931" s="448">
        <f t="shared" si="1010"/>
        <v>0</v>
      </c>
      <c r="AM931" s="448">
        <f t="shared" si="1011"/>
        <v>0</v>
      </c>
      <c r="AN931" s="449">
        <f t="shared" si="1012"/>
        <v>0</v>
      </c>
    </row>
    <row r="932" spans="1:40" outlineLevel="2">
      <c r="A932" s="882">
        <f>ROW()</f>
        <v>932</v>
      </c>
      <c r="B932" s="453"/>
      <c r="D932" s="456" t="s">
        <v>443</v>
      </c>
      <c r="E932" s="456"/>
      <c r="F932" s="456"/>
      <c r="G932" s="456"/>
      <c r="H932" s="460"/>
      <c r="I932" s="460"/>
      <c r="J932" s="461"/>
      <c r="K932" s="460"/>
      <c r="L932" s="170">
        <f>Input!$J$73</f>
        <v>65.842774465500923</v>
      </c>
      <c r="M932" s="29">
        <f t="shared" ref="M932:X932" si="1041">(L932-L$9)*(L932&gt;M$9)</f>
        <v>64.842774465500923</v>
      </c>
      <c r="N932" s="29">
        <f t="shared" si="1041"/>
        <v>63.842774465500923</v>
      </c>
      <c r="O932" s="331">
        <f t="shared" si="1041"/>
        <v>62.842774465500923</v>
      </c>
      <c r="P932" s="29">
        <f t="shared" si="1041"/>
        <v>61.842774465500923</v>
      </c>
      <c r="Q932" s="29">
        <f t="shared" si="1041"/>
        <v>60.842774465500923</v>
      </c>
      <c r="R932" s="29">
        <f t="shared" si="1041"/>
        <v>59.842774465500923</v>
      </c>
      <c r="S932" s="312">
        <f t="shared" si="1041"/>
        <v>58.842774465500923</v>
      </c>
      <c r="T932" s="29">
        <f t="shared" si="1041"/>
        <v>57.842774465500923</v>
      </c>
      <c r="U932" s="29">
        <f t="shared" si="1041"/>
        <v>57.342774465500923</v>
      </c>
      <c r="V932" s="450">
        <f t="shared" si="1041"/>
        <v>56.342774465500923</v>
      </c>
      <c r="W932" s="450">
        <f t="shared" si="1041"/>
        <v>55.342774465500923</v>
      </c>
      <c r="X932" s="451">
        <f t="shared" si="1041"/>
        <v>54.342774465500923</v>
      </c>
      <c r="Y932" s="343">
        <f>IF(X932=0,0,MAX(Input!Y$73-(Input!J$73-X932)-1,0))</f>
        <v>53.342774465500923</v>
      </c>
      <c r="Z932" s="450">
        <f t="shared" ref="Z932:AI932" si="1042">(Y932-Y$9)*(Y932&gt;Z$9)</f>
        <v>52.842774465500923</v>
      </c>
      <c r="AA932" s="450">
        <f t="shared" si="1042"/>
        <v>51.842774465500923</v>
      </c>
      <c r="AB932" s="450">
        <f t="shared" si="1042"/>
        <v>50.842774465500923</v>
      </c>
      <c r="AC932" s="450">
        <f t="shared" si="1042"/>
        <v>49.842774465500923</v>
      </c>
      <c r="AD932" s="451">
        <f t="shared" si="1042"/>
        <v>48.842774465500923</v>
      </c>
      <c r="AE932" s="474">
        <f t="shared" si="1042"/>
        <v>47.842774465500923</v>
      </c>
      <c r="AF932" s="450">
        <f t="shared" si="1042"/>
        <v>46.842774465500923</v>
      </c>
      <c r="AG932" s="450">
        <f t="shared" si="1042"/>
        <v>45.842774465500923</v>
      </c>
      <c r="AH932" s="450">
        <f t="shared" si="1042"/>
        <v>44.842774465500923</v>
      </c>
      <c r="AI932" s="451">
        <f t="shared" si="1042"/>
        <v>43.842774465500923</v>
      </c>
      <c r="AJ932" s="474">
        <f t="shared" si="1008"/>
        <v>42.842774465500923</v>
      </c>
      <c r="AK932" s="450">
        <f t="shared" si="1009"/>
        <v>41.842774465500923</v>
      </c>
      <c r="AL932" s="450">
        <f t="shared" si="1010"/>
        <v>40.842774465500923</v>
      </c>
      <c r="AM932" s="450">
        <f t="shared" si="1011"/>
        <v>39.842774465500923</v>
      </c>
      <c r="AN932" s="451">
        <f t="shared" si="1012"/>
        <v>38.842774465500923</v>
      </c>
    </row>
    <row r="933" spans="1:40" outlineLevel="2">
      <c r="A933" s="882">
        <f>ROW()</f>
        <v>933</v>
      </c>
      <c r="B933" s="453"/>
      <c r="H933" s="458"/>
      <c r="I933" s="458"/>
      <c r="J933" s="459"/>
      <c r="K933" s="458"/>
      <c r="L933" s="439"/>
      <c r="M933" s="439"/>
      <c r="N933" s="439"/>
      <c r="O933" s="443"/>
      <c r="P933" s="439"/>
      <c r="Q933" s="439"/>
      <c r="R933" s="439"/>
      <c r="S933" s="440"/>
      <c r="T933" s="439"/>
      <c r="U933" s="439"/>
      <c r="V933" s="439"/>
      <c r="W933" s="439"/>
      <c r="X933" s="440"/>
      <c r="Y933" s="443"/>
      <c r="Z933" s="439"/>
      <c r="AA933" s="439"/>
      <c r="AB933" s="439"/>
      <c r="AC933" s="439"/>
      <c r="AD933" s="440"/>
      <c r="AE933" s="443"/>
      <c r="AF933" s="439"/>
      <c r="AG933" s="439"/>
      <c r="AH933" s="439"/>
      <c r="AI933" s="440"/>
      <c r="AJ933" s="443"/>
      <c r="AK933" s="439"/>
      <c r="AL933" s="439"/>
      <c r="AM933" s="439"/>
      <c r="AN933" s="440"/>
    </row>
    <row r="934" spans="1:40" outlineLevel="1">
      <c r="A934" s="732" t="s">
        <v>20</v>
      </c>
      <c r="B934" s="733"/>
      <c r="C934" s="881"/>
      <c r="D934" s="733"/>
      <c r="E934" s="733"/>
      <c r="F934" s="733"/>
      <c r="G934" s="730"/>
      <c r="H934" s="733"/>
      <c r="I934" s="730"/>
      <c r="J934" s="729"/>
      <c r="K934" s="730"/>
      <c r="L934" s="730"/>
      <c r="M934" s="730"/>
      <c r="N934" s="730"/>
      <c r="O934" s="729"/>
      <c r="P934" s="730"/>
      <c r="Q934" s="730"/>
      <c r="R934" s="730"/>
      <c r="S934" s="731"/>
      <c r="T934" s="730"/>
      <c r="U934" s="730"/>
      <c r="V934" s="730"/>
      <c r="W934" s="730"/>
      <c r="X934" s="731"/>
      <c r="Y934" s="729"/>
      <c r="Z934" s="730"/>
      <c r="AA934" s="730"/>
      <c r="AB934" s="730"/>
      <c r="AC934" s="730"/>
      <c r="AD934" s="731"/>
      <c r="AE934" s="729"/>
      <c r="AF934" s="730"/>
      <c r="AG934" s="730"/>
      <c r="AH934" s="730"/>
      <c r="AI934" s="731"/>
      <c r="AJ934" s="729"/>
      <c r="AK934" s="730"/>
      <c r="AL934" s="730"/>
      <c r="AM934" s="730"/>
      <c r="AN934" s="731"/>
    </row>
    <row r="935" spans="1:40" outlineLevel="2">
      <c r="A935" s="882">
        <f>ROW()</f>
        <v>935</v>
      </c>
      <c r="B935" s="453"/>
      <c r="D935" s="452" t="s">
        <v>300</v>
      </c>
      <c r="H935" s="458"/>
      <c r="I935" s="458"/>
      <c r="J935" s="459"/>
      <c r="K935" s="439">
        <f t="shared" ref="K935:AD935" si="1043">J1043</f>
        <v>0</v>
      </c>
      <c r="L935" s="439">
        <f t="shared" si="1043"/>
        <v>3.0771545280061026</v>
      </c>
      <c r="M935" s="439">
        <f t="shared" si="1043"/>
        <v>3.0248377540208757</v>
      </c>
      <c r="N935" s="439">
        <f t="shared" si="1043"/>
        <v>2.9725209800356489</v>
      </c>
      <c r="O935" s="443">
        <f t="shared" si="1043"/>
        <v>2.9202042060504221</v>
      </c>
      <c r="P935" s="439">
        <f t="shared" si="1043"/>
        <v>2.8941252785338278</v>
      </c>
      <c r="Q935" s="439">
        <f t="shared" si="1043"/>
        <v>2.8680463510172336</v>
      </c>
      <c r="R935" s="439">
        <f t="shared" si="1043"/>
        <v>2.8419674235006394</v>
      </c>
      <c r="S935" s="440">
        <f t="shared" si="1043"/>
        <v>2.8158884959840451</v>
      </c>
      <c r="T935" s="439">
        <f t="shared" si="1043"/>
        <v>2.7898095684674509</v>
      </c>
      <c r="U935" s="439">
        <f t="shared" si="1043"/>
        <v>2.7773550614653639</v>
      </c>
      <c r="V935" s="439">
        <f t="shared" si="1043"/>
        <v>2.7524460474611905</v>
      </c>
      <c r="W935" s="439">
        <f t="shared" si="1043"/>
        <v>2.727537033457017</v>
      </c>
      <c r="X935" s="440">
        <f t="shared" si="1043"/>
        <v>2.7026280194528436</v>
      </c>
      <c r="Y935" s="443">
        <f t="shared" si="1043"/>
        <v>2.6777190054486701</v>
      </c>
      <c r="Z935" s="439">
        <f t="shared" si="1043"/>
        <v>2.6578840498527541</v>
      </c>
      <c r="AA935" s="439">
        <f t="shared" si="1043"/>
        <v>2.6182141386609219</v>
      </c>
      <c r="AB935" s="439">
        <f t="shared" si="1043"/>
        <v>2.5785442274690897</v>
      </c>
      <c r="AC935" s="439">
        <f t="shared" si="1043"/>
        <v>2.5388743162772576</v>
      </c>
      <c r="AD935" s="440">
        <f t="shared" si="1043"/>
        <v>2.4992044050854254</v>
      </c>
      <c r="AE935" s="443">
        <f t="shared" ref="AE935:AI946" si="1044">AD1043</f>
        <v>2.4595344938935932</v>
      </c>
      <c r="AF935" s="439">
        <f t="shared" si="1044"/>
        <v>2.4201188209277222</v>
      </c>
      <c r="AG935" s="439">
        <f t="shared" si="1044"/>
        <v>2.3807031479618512</v>
      </c>
      <c r="AH935" s="439">
        <f t="shared" si="1044"/>
        <v>2.3412874749959802</v>
      </c>
      <c r="AI935" s="440">
        <f t="shared" si="1044"/>
        <v>2.3018718020301092</v>
      </c>
      <c r="AJ935" s="443">
        <f t="shared" ref="AJ935:AJ946" si="1045">AI1043</f>
        <v>2.2624561290642382</v>
      </c>
      <c r="AK935" s="439">
        <f t="shared" ref="AK935:AK946" si="1046">AJ1043</f>
        <v>2.2227639162736375</v>
      </c>
      <c r="AL935" s="439">
        <f t="shared" ref="AL935:AL946" si="1047">AK1043</f>
        <v>2.1830717034830367</v>
      </c>
      <c r="AM935" s="439">
        <f t="shared" ref="AM935:AM946" si="1048">AL1043</f>
        <v>2.1433794906924359</v>
      </c>
      <c r="AN935" s="440">
        <f t="shared" ref="AN935:AN946" si="1049">AM1043</f>
        <v>2.1036872779018352</v>
      </c>
    </row>
    <row r="936" spans="1:40" outlineLevel="2">
      <c r="A936" s="882">
        <f>ROW()</f>
        <v>936</v>
      </c>
      <c r="B936" s="453"/>
      <c r="D936" s="452" t="s">
        <v>301</v>
      </c>
      <c r="H936" s="458"/>
      <c r="I936" s="458"/>
      <c r="J936" s="459"/>
      <c r="K936" s="439">
        <f t="shared" ref="K936" si="1050">J1044</f>
        <v>0</v>
      </c>
      <c r="L936" s="439">
        <f t="shared" ref="L936" si="1051">K1044</f>
        <v>0</v>
      </c>
      <c r="M936" s="439">
        <f t="shared" ref="M936" si="1052">L1044</f>
        <v>0</v>
      </c>
      <c r="N936" s="439">
        <f t="shared" ref="N936" si="1053">M1044</f>
        <v>0</v>
      </c>
      <c r="O936" s="443">
        <f t="shared" ref="O936" si="1054">N1044</f>
        <v>0</v>
      </c>
      <c r="P936" s="439">
        <f t="shared" ref="P936" si="1055">O1044</f>
        <v>0</v>
      </c>
      <c r="Q936" s="439">
        <f t="shared" ref="Q936" si="1056">P1044</f>
        <v>0</v>
      </c>
      <c r="R936" s="439">
        <f t="shared" ref="R936" si="1057">Q1044</f>
        <v>0</v>
      </c>
      <c r="S936" s="440">
        <f t="shared" ref="S936" si="1058">R1044</f>
        <v>0</v>
      </c>
      <c r="T936" s="439">
        <f t="shared" ref="T936" si="1059">S1044</f>
        <v>0</v>
      </c>
      <c r="U936" s="439">
        <f t="shared" ref="U936" si="1060">T1044</f>
        <v>0</v>
      </c>
      <c r="V936" s="439">
        <f t="shared" ref="V936" si="1061">U1044</f>
        <v>0</v>
      </c>
      <c r="W936" s="439">
        <f t="shared" ref="W936" si="1062">V1044</f>
        <v>0</v>
      </c>
      <c r="X936" s="440">
        <f t="shared" ref="X936" si="1063">W1044</f>
        <v>0</v>
      </c>
      <c r="Y936" s="443">
        <f t="shared" ref="Y936" si="1064">X1044</f>
        <v>0</v>
      </c>
      <c r="Z936" s="439">
        <f t="shared" ref="Z936" si="1065">Y1044</f>
        <v>0</v>
      </c>
      <c r="AA936" s="439">
        <f t="shared" ref="AA936" si="1066">Z1044</f>
        <v>0</v>
      </c>
      <c r="AB936" s="439">
        <f t="shared" ref="AB936" si="1067">AA1044</f>
        <v>0</v>
      </c>
      <c r="AC936" s="439">
        <f t="shared" ref="AC936" si="1068">AB1044</f>
        <v>0</v>
      </c>
      <c r="AD936" s="440">
        <f t="shared" ref="AD936" si="1069">AC1044</f>
        <v>0</v>
      </c>
      <c r="AE936" s="443">
        <f t="shared" si="1044"/>
        <v>0</v>
      </c>
      <c r="AF936" s="439">
        <f t="shared" si="1044"/>
        <v>0</v>
      </c>
      <c r="AG936" s="439">
        <f t="shared" si="1044"/>
        <v>0</v>
      </c>
      <c r="AH936" s="439">
        <f t="shared" si="1044"/>
        <v>0</v>
      </c>
      <c r="AI936" s="440">
        <f t="shared" si="1044"/>
        <v>0</v>
      </c>
      <c r="AJ936" s="443">
        <f t="shared" si="1045"/>
        <v>0</v>
      </c>
      <c r="AK936" s="439">
        <f t="shared" si="1046"/>
        <v>0</v>
      </c>
      <c r="AL936" s="439">
        <f t="shared" si="1047"/>
        <v>0</v>
      </c>
      <c r="AM936" s="439">
        <f t="shared" si="1048"/>
        <v>0</v>
      </c>
      <c r="AN936" s="440">
        <f t="shared" si="1049"/>
        <v>0</v>
      </c>
    </row>
    <row r="937" spans="1:40" outlineLevel="2">
      <c r="A937" s="882">
        <f>ROW()</f>
        <v>937</v>
      </c>
      <c r="B937" s="453"/>
      <c r="D937" s="452" t="s">
        <v>29</v>
      </c>
      <c r="H937" s="458"/>
      <c r="I937" s="458"/>
      <c r="J937" s="459"/>
      <c r="K937" s="439">
        <f t="shared" ref="K937:S937" si="1070">J1045</f>
        <v>0</v>
      </c>
      <c r="L937" s="439">
        <f t="shared" si="1070"/>
        <v>6.3919217081247011</v>
      </c>
      <c r="M937" s="439">
        <f t="shared" si="1070"/>
        <v>6.2638150805523098</v>
      </c>
      <c r="N937" s="439">
        <f t="shared" si="1070"/>
        <v>6.1357084529799186</v>
      </c>
      <c r="O937" s="443">
        <f t="shared" si="1070"/>
        <v>6.0076018254075274</v>
      </c>
      <c r="P937" s="439">
        <f t="shared" si="1070"/>
        <v>5.8989346864792429</v>
      </c>
      <c r="Q937" s="439">
        <f t="shared" si="1070"/>
        <v>5.7902675475509584</v>
      </c>
      <c r="R937" s="439">
        <f t="shared" si="1070"/>
        <v>5.6816004086226739</v>
      </c>
      <c r="S937" s="440">
        <f t="shared" si="1070"/>
        <v>5.5729332696943894</v>
      </c>
      <c r="T937" s="162">
        <v>0</v>
      </c>
      <c r="U937" s="439">
        <f t="shared" ref="U937:AD937" si="1071">T1045</f>
        <v>0</v>
      </c>
      <c r="V937" s="439">
        <f t="shared" si="1071"/>
        <v>0</v>
      </c>
      <c r="W937" s="439">
        <f t="shared" si="1071"/>
        <v>0</v>
      </c>
      <c r="X937" s="440">
        <f t="shared" si="1071"/>
        <v>0</v>
      </c>
      <c r="Y937" s="443">
        <f t="shared" si="1071"/>
        <v>0</v>
      </c>
      <c r="Z937" s="439">
        <f t="shared" si="1071"/>
        <v>0</v>
      </c>
      <c r="AA937" s="439">
        <f t="shared" si="1071"/>
        <v>0</v>
      </c>
      <c r="AB937" s="439">
        <f t="shared" si="1071"/>
        <v>0</v>
      </c>
      <c r="AC937" s="439">
        <f t="shared" si="1071"/>
        <v>0</v>
      </c>
      <c r="AD937" s="440">
        <f t="shared" si="1071"/>
        <v>0</v>
      </c>
      <c r="AE937" s="443">
        <f t="shared" si="1044"/>
        <v>0</v>
      </c>
      <c r="AF937" s="439">
        <f t="shared" si="1044"/>
        <v>0</v>
      </c>
      <c r="AG937" s="439">
        <f t="shared" si="1044"/>
        <v>0</v>
      </c>
      <c r="AH937" s="439">
        <f t="shared" si="1044"/>
        <v>0</v>
      </c>
      <c r="AI937" s="440">
        <f t="shared" si="1044"/>
        <v>0</v>
      </c>
      <c r="AJ937" s="443">
        <f t="shared" si="1045"/>
        <v>0</v>
      </c>
      <c r="AK937" s="439">
        <f t="shared" si="1046"/>
        <v>0</v>
      </c>
      <c r="AL937" s="439">
        <f t="shared" si="1047"/>
        <v>0</v>
      </c>
      <c r="AM937" s="439">
        <f t="shared" si="1048"/>
        <v>0</v>
      </c>
      <c r="AN937" s="440">
        <f t="shared" si="1049"/>
        <v>0</v>
      </c>
    </row>
    <row r="938" spans="1:40" outlineLevel="2">
      <c r="A938" s="882">
        <f>ROW()</f>
        <v>938</v>
      </c>
      <c r="B938" s="453"/>
      <c r="D938" s="452" t="s">
        <v>30</v>
      </c>
      <c r="H938" s="458"/>
      <c r="I938" s="458"/>
      <c r="J938" s="459"/>
      <c r="K938" s="439">
        <f t="shared" ref="K938:S938" si="1072">J1046</f>
        <v>0</v>
      </c>
      <c r="L938" s="439">
        <f t="shared" si="1072"/>
        <v>2.1275585289687937</v>
      </c>
      <c r="M938" s="439">
        <f t="shared" si="1072"/>
        <v>2.1254651420710484</v>
      </c>
      <c r="N938" s="439">
        <f t="shared" si="1072"/>
        <v>2.1233717551733031</v>
      </c>
      <c r="O938" s="443">
        <f t="shared" si="1072"/>
        <v>2.1212783682755578</v>
      </c>
      <c r="P938" s="439">
        <f t="shared" si="1072"/>
        <v>2.0857841696777824</v>
      </c>
      <c r="Q938" s="439">
        <f t="shared" si="1072"/>
        <v>2.0502899710800069</v>
      </c>
      <c r="R938" s="439">
        <f t="shared" si="1072"/>
        <v>2.0147957724822314</v>
      </c>
      <c r="S938" s="440">
        <f t="shared" si="1072"/>
        <v>1.9793015738844557</v>
      </c>
      <c r="T938" s="439">
        <f>SUM(S1045:S1047)</f>
        <v>7.4080735060527854</v>
      </c>
      <c r="U938" s="439">
        <f t="shared" ref="U938:AD938" si="1073">T1046</f>
        <v>7.336842030033047</v>
      </c>
      <c r="V938" s="439">
        <f t="shared" si="1073"/>
        <v>7.1943790779935703</v>
      </c>
      <c r="W938" s="439">
        <f t="shared" si="1073"/>
        <v>7.0519161259540937</v>
      </c>
      <c r="X938" s="440">
        <f t="shared" si="1073"/>
        <v>6.909453173914617</v>
      </c>
      <c r="Y938" s="443">
        <f t="shared" si="1073"/>
        <v>6.7669902218751403</v>
      </c>
      <c r="Z938" s="439">
        <f t="shared" si="1073"/>
        <v>6.695758745855402</v>
      </c>
      <c r="AA938" s="439">
        <f t="shared" si="1073"/>
        <v>6.5532957938159253</v>
      </c>
      <c r="AB938" s="439">
        <f t="shared" si="1073"/>
        <v>6.4108328417764486</v>
      </c>
      <c r="AC938" s="439">
        <f t="shared" si="1073"/>
        <v>6.268369889736972</v>
      </c>
      <c r="AD938" s="440">
        <f t="shared" si="1073"/>
        <v>6.1259069376974953</v>
      </c>
      <c r="AE938" s="443">
        <f t="shared" si="1044"/>
        <v>5.9834439856580186</v>
      </c>
      <c r="AF938" s="439">
        <f t="shared" si="1044"/>
        <v>5.8418434998593458</v>
      </c>
      <c r="AG938" s="439">
        <f t="shared" si="1044"/>
        <v>5.700243014060673</v>
      </c>
      <c r="AH938" s="439">
        <f t="shared" si="1044"/>
        <v>5.5586425282620002</v>
      </c>
      <c r="AI938" s="440">
        <f t="shared" si="1044"/>
        <v>5.4170420424633274</v>
      </c>
      <c r="AJ938" s="443">
        <f t="shared" si="1045"/>
        <v>5.2754415566646546</v>
      </c>
      <c r="AK938" s="439">
        <f t="shared" si="1046"/>
        <v>5.1328620551331774</v>
      </c>
      <c r="AL938" s="439">
        <f t="shared" si="1047"/>
        <v>4.9902825536017001</v>
      </c>
      <c r="AM938" s="439">
        <f t="shared" si="1048"/>
        <v>4.8477030520702229</v>
      </c>
      <c r="AN938" s="440">
        <f t="shared" si="1049"/>
        <v>4.7051235505387456</v>
      </c>
    </row>
    <row r="939" spans="1:40" outlineLevel="2">
      <c r="A939" s="882">
        <f>ROW()</f>
        <v>939</v>
      </c>
      <c r="B939" s="453"/>
      <c r="D939" s="452" t="s">
        <v>31</v>
      </c>
      <c r="H939" s="458"/>
      <c r="I939" s="458"/>
      <c r="J939" s="459"/>
      <c r="K939" s="439">
        <f t="shared" ref="K939:S939" si="1074">J1047</f>
        <v>0</v>
      </c>
      <c r="L939" s="439">
        <f t="shared" si="1074"/>
        <v>-7.6347116496911532E-2</v>
      </c>
      <c r="M939" s="439">
        <f t="shared" si="1074"/>
        <v>-0.15269423299382306</v>
      </c>
      <c r="N939" s="439">
        <f t="shared" si="1074"/>
        <v>-0.2290413494907346</v>
      </c>
      <c r="O939" s="443">
        <f t="shared" si="1074"/>
        <v>0</v>
      </c>
      <c r="P939" s="439">
        <f t="shared" si="1074"/>
        <v>0</v>
      </c>
      <c r="Q939" s="439">
        <f t="shared" si="1074"/>
        <v>0</v>
      </c>
      <c r="R939" s="439">
        <f t="shared" si="1074"/>
        <v>0</v>
      </c>
      <c r="S939" s="440">
        <f t="shared" si="1074"/>
        <v>0</v>
      </c>
      <c r="T939" s="439">
        <f t="shared" ref="T939:T944" si="1075">S1047</f>
        <v>0</v>
      </c>
      <c r="U939" s="439">
        <f t="shared" ref="U939:AD939" si="1076">T1047</f>
        <v>0</v>
      </c>
      <c r="V939" s="439">
        <f t="shared" si="1076"/>
        <v>0</v>
      </c>
      <c r="W939" s="439">
        <f t="shared" si="1076"/>
        <v>0</v>
      </c>
      <c r="X939" s="440">
        <f t="shared" si="1076"/>
        <v>0</v>
      </c>
      <c r="Y939" s="443">
        <f t="shared" si="1076"/>
        <v>0</v>
      </c>
      <c r="Z939" s="439">
        <f t="shared" si="1076"/>
        <v>0</v>
      </c>
      <c r="AA939" s="439">
        <f t="shared" si="1076"/>
        <v>0</v>
      </c>
      <c r="AB939" s="439">
        <f t="shared" si="1076"/>
        <v>0</v>
      </c>
      <c r="AC939" s="439">
        <f t="shared" si="1076"/>
        <v>0</v>
      </c>
      <c r="AD939" s="440">
        <f t="shared" si="1076"/>
        <v>0</v>
      </c>
      <c r="AE939" s="443">
        <f t="shared" si="1044"/>
        <v>0</v>
      </c>
      <c r="AF939" s="439">
        <f t="shared" si="1044"/>
        <v>0</v>
      </c>
      <c r="AG939" s="439">
        <f t="shared" si="1044"/>
        <v>0</v>
      </c>
      <c r="AH939" s="439">
        <f t="shared" si="1044"/>
        <v>0</v>
      </c>
      <c r="AI939" s="440">
        <f t="shared" si="1044"/>
        <v>0</v>
      </c>
      <c r="AJ939" s="443">
        <f t="shared" si="1045"/>
        <v>0</v>
      </c>
      <c r="AK939" s="439">
        <f t="shared" si="1046"/>
        <v>0</v>
      </c>
      <c r="AL939" s="439">
        <f t="shared" si="1047"/>
        <v>0</v>
      </c>
      <c r="AM939" s="439">
        <f t="shared" si="1048"/>
        <v>0</v>
      </c>
      <c r="AN939" s="440">
        <f t="shared" si="1049"/>
        <v>0</v>
      </c>
    </row>
    <row r="940" spans="1:40" outlineLevel="2">
      <c r="A940" s="882">
        <f>ROW()</f>
        <v>940</v>
      </c>
      <c r="B940" s="453"/>
      <c r="D940" s="452" t="s">
        <v>32</v>
      </c>
      <c r="H940" s="458"/>
      <c r="I940" s="458"/>
      <c r="J940" s="459"/>
      <c r="K940" s="439">
        <f t="shared" ref="K940:S940" si="1077">J1048</f>
        <v>0</v>
      </c>
      <c r="L940" s="439">
        <f t="shared" si="1077"/>
        <v>0.26819551498596417</v>
      </c>
      <c r="M940" s="439">
        <f t="shared" si="1077"/>
        <v>0.25622186133256414</v>
      </c>
      <c r="N940" s="439">
        <f t="shared" si="1077"/>
        <v>0.24424820767916411</v>
      </c>
      <c r="O940" s="443">
        <f t="shared" si="1077"/>
        <v>0.23227455402576408</v>
      </c>
      <c r="P940" s="439">
        <f t="shared" si="1077"/>
        <v>0.2245165505205608</v>
      </c>
      <c r="Q940" s="439">
        <f t="shared" si="1077"/>
        <v>0.21675854701535752</v>
      </c>
      <c r="R940" s="439">
        <f t="shared" si="1077"/>
        <v>0.20900054351015424</v>
      </c>
      <c r="S940" s="440">
        <f t="shared" si="1077"/>
        <v>0.20124254000495095</v>
      </c>
      <c r="T940" s="439">
        <f t="shared" si="1075"/>
        <v>0.19348453649974767</v>
      </c>
      <c r="U940" s="439">
        <f t="shared" ref="U940:AD940" si="1078">T1048</f>
        <v>0.19046134061693912</v>
      </c>
      <c r="V940" s="439">
        <f t="shared" si="1078"/>
        <v>0.18441494885132201</v>
      </c>
      <c r="W940" s="439">
        <f t="shared" si="1078"/>
        <v>0.1783685570857049</v>
      </c>
      <c r="X940" s="440">
        <f t="shared" si="1078"/>
        <v>0.17232216532008779</v>
      </c>
      <c r="Y940" s="443">
        <f t="shared" si="1078"/>
        <v>0.16627577355447068</v>
      </c>
      <c r="Z940" s="439">
        <f t="shared" si="1078"/>
        <v>0.16325257767166212</v>
      </c>
      <c r="AA940" s="439">
        <f t="shared" si="1078"/>
        <v>0.15720618590604502</v>
      </c>
      <c r="AB940" s="439">
        <f t="shared" si="1078"/>
        <v>0.15115979414042791</v>
      </c>
      <c r="AC940" s="439">
        <f t="shared" si="1078"/>
        <v>0.1451134023748108</v>
      </c>
      <c r="AD940" s="440">
        <f t="shared" si="1078"/>
        <v>0.13906701060919369</v>
      </c>
      <c r="AE940" s="443">
        <f t="shared" si="1044"/>
        <v>0.13302061884357658</v>
      </c>
      <c r="AF940" s="439">
        <f t="shared" si="1044"/>
        <v>0.12701297745248191</v>
      </c>
      <c r="AG940" s="439">
        <f t="shared" si="1044"/>
        <v>0.12100533606138725</v>
      </c>
      <c r="AH940" s="439">
        <f t="shared" si="1044"/>
        <v>0.11499769467029258</v>
      </c>
      <c r="AI940" s="440">
        <f t="shared" si="1044"/>
        <v>0.10899005327919792</v>
      </c>
      <c r="AJ940" s="443">
        <f t="shared" si="1045"/>
        <v>0.10298241188810325</v>
      </c>
      <c r="AK940" s="439">
        <f t="shared" si="1046"/>
        <v>9.692462295350894E-2</v>
      </c>
      <c r="AL940" s="439">
        <f t="shared" si="1047"/>
        <v>9.0866834018914627E-2</v>
      </c>
      <c r="AM940" s="439">
        <f t="shared" si="1048"/>
        <v>8.4809045084320314E-2</v>
      </c>
      <c r="AN940" s="440">
        <f t="shared" si="1049"/>
        <v>7.8751256149726001E-2</v>
      </c>
    </row>
    <row r="941" spans="1:40" outlineLevel="2">
      <c r="A941" s="882">
        <f>ROW()</f>
        <v>941</v>
      </c>
      <c r="B941" s="453"/>
      <c r="D941" s="452" t="s">
        <v>33</v>
      </c>
      <c r="H941" s="458"/>
      <c r="I941" s="458"/>
      <c r="J941" s="459"/>
      <c r="K941" s="439">
        <f t="shared" ref="K941:S941" si="1079">J1049</f>
        <v>0</v>
      </c>
      <c r="L941" s="439">
        <f t="shared" si="1079"/>
        <v>7.193740593650912E-3</v>
      </c>
      <c r="M941" s="439">
        <f t="shared" si="1079"/>
        <v>-7.5865712550012496E-3</v>
      </c>
      <c r="N941" s="439">
        <f t="shared" si="1079"/>
        <v>-2.2366883103653409E-2</v>
      </c>
      <c r="O941" s="443">
        <f t="shared" si="1079"/>
        <v>0</v>
      </c>
      <c r="P941" s="439">
        <f t="shared" si="1079"/>
        <v>0</v>
      </c>
      <c r="Q941" s="439">
        <f t="shared" si="1079"/>
        <v>0</v>
      </c>
      <c r="R941" s="439">
        <f t="shared" si="1079"/>
        <v>0</v>
      </c>
      <c r="S941" s="440">
        <f t="shared" si="1079"/>
        <v>0</v>
      </c>
      <c r="T941" s="439">
        <f t="shared" si="1075"/>
        <v>0</v>
      </c>
      <c r="U941" s="439">
        <f t="shared" ref="U941:AD941" si="1080">T1049</f>
        <v>0</v>
      </c>
      <c r="V941" s="439">
        <f t="shared" si="1080"/>
        <v>0</v>
      </c>
      <c r="W941" s="439">
        <f t="shared" si="1080"/>
        <v>0</v>
      </c>
      <c r="X941" s="440">
        <f t="shared" si="1080"/>
        <v>0</v>
      </c>
      <c r="Y941" s="443">
        <f t="shared" si="1080"/>
        <v>0</v>
      </c>
      <c r="Z941" s="439">
        <f t="shared" si="1080"/>
        <v>0</v>
      </c>
      <c r="AA941" s="439">
        <f t="shared" si="1080"/>
        <v>0</v>
      </c>
      <c r="AB941" s="439">
        <f t="shared" si="1080"/>
        <v>0</v>
      </c>
      <c r="AC941" s="439">
        <f t="shared" si="1080"/>
        <v>0</v>
      </c>
      <c r="AD941" s="440">
        <f t="shared" si="1080"/>
        <v>0</v>
      </c>
      <c r="AE941" s="443">
        <f t="shared" si="1044"/>
        <v>0</v>
      </c>
      <c r="AF941" s="439">
        <f t="shared" si="1044"/>
        <v>0</v>
      </c>
      <c r="AG941" s="439">
        <f t="shared" si="1044"/>
        <v>0</v>
      </c>
      <c r="AH941" s="439">
        <f t="shared" si="1044"/>
        <v>0</v>
      </c>
      <c r="AI941" s="440">
        <f t="shared" si="1044"/>
        <v>0</v>
      </c>
      <c r="AJ941" s="443">
        <f t="shared" si="1045"/>
        <v>0</v>
      </c>
      <c r="AK941" s="439">
        <f t="shared" si="1046"/>
        <v>0</v>
      </c>
      <c r="AL941" s="439">
        <f t="shared" si="1047"/>
        <v>0</v>
      </c>
      <c r="AM941" s="439">
        <f t="shared" si="1048"/>
        <v>0</v>
      </c>
      <c r="AN941" s="440">
        <f t="shared" si="1049"/>
        <v>0</v>
      </c>
    </row>
    <row r="942" spans="1:40" outlineLevel="2">
      <c r="A942" s="882">
        <f>ROW()</f>
        <v>942</v>
      </c>
      <c r="B942" s="453"/>
      <c r="D942" s="452" t="s">
        <v>27</v>
      </c>
      <c r="H942" s="458"/>
      <c r="I942" s="458"/>
      <c r="J942" s="459"/>
      <c r="K942" s="439">
        <f t="shared" ref="K942:S942" si="1081">J1050</f>
        <v>0</v>
      </c>
      <c r="L942" s="439">
        <f t="shared" si="1081"/>
        <v>0.10119487176835833</v>
      </c>
      <c r="M942" s="439">
        <f t="shared" si="1081"/>
        <v>9.6181823398918453E-2</v>
      </c>
      <c r="N942" s="439">
        <f t="shared" si="1081"/>
        <v>9.116877502947858E-2</v>
      </c>
      <c r="O942" s="443">
        <f t="shared" si="1081"/>
        <v>8.6155726660038706E-2</v>
      </c>
      <c r="P942" s="439">
        <f t="shared" si="1081"/>
        <v>8.3500528656593756E-2</v>
      </c>
      <c r="Q942" s="439">
        <f t="shared" si="1081"/>
        <v>8.0845330653148806E-2</v>
      </c>
      <c r="R942" s="439">
        <f t="shared" si="1081"/>
        <v>7.8190132649703856E-2</v>
      </c>
      <c r="S942" s="440">
        <f t="shared" si="1081"/>
        <v>7.5534934646258906E-2</v>
      </c>
      <c r="T942" s="439">
        <f t="shared" si="1075"/>
        <v>7.2879736642813955E-2</v>
      </c>
      <c r="U942" s="439">
        <f t="shared" ref="U942:AD942" si="1082">T1050</f>
        <v>7.174099075776999E-2</v>
      </c>
      <c r="V942" s="439">
        <f t="shared" si="1082"/>
        <v>6.946349898768206E-2</v>
      </c>
      <c r="W942" s="439">
        <f t="shared" si="1082"/>
        <v>6.7186007217594129E-2</v>
      </c>
      <c r="X942" s="440">
        <f t="shared" si="1082"/>
        <v>6.4908515447506199E-2</v>
      </c>
      <c r="Y942" s="443">
        <f t="shared" si="1082"/>
        <v>6.2631023677418268E-2</v>
      </c>
      <c r="Z942" s="439">
        <f t="shared" si="1082"/>
        <v>6.1492277792374303E-2</v>
      </c>
      <c r="AA942" s="439">
        <f t="shared" si="1082"/>
        <v>5.9214786022286366E-2</v>
      </c>
      <c r="AB942" s="439">
        <f t="shared" si="1082"/>
        <v>5.6937294252198428E-2</v>
      </c>
      <c r="AC942" s="439">
        <f t="shared" si="1082"/>
        <v>5.4659802482110491E-2</v>
      </c>
      <c r="AD942" s="440">
        <f t="shared" si="1082"/>
        <v>5.2382310712022553E-2</v>
      </c>
      <c r="AE942" s="443">
        <f t="shared" si="1044"/>
        <v>5.0104818941934616E-2</v>
      </c>
      <c r="AF942" s="439">
        <f t="shared" si="1044"/>
        <v>4.7841923258650811E-2</v>
      </c>
      <c r="AG942" s="439">
        <f t="shared" si="1044"/>
        <v>4.5579027575367005E-2</v>
      </c>
      <c r="AH942" s="439">
        <f t="shared" si="1044"/>
        <v>4.33161318920832E-2</v>
      </c>
      <c r="AI942" s="440">
        <f t="shared" si="1044"/>
        <v>4.1053236208799394E-2</v>
      </c>
      <c r="AJ942" s="443">
        <f t="shared" si="1045"/>
        <v>3.8790340525515589E-2</v>
      </c>
      <c r="AK942" s="439">
        <f t="shared" si="1046"/>
        <v>3.6508555788720552E-2</v>
      </c>
      <c r="AL942" s="439">
        <f t="shared" si="1047"/>
        <v>3.4226771051925516E-2</v>
      </c>
      <c r="AM942" s="439">
        <f t="shared" si="1048"/>
        <v>3.1944986315130479E-2</v>
      </c>
      <c r="AN942" s="440">
        <f t="shared" si="1049"/>
        <v>2.9663201578335446E-2</v>
      </c>
    </row>
    <row r="943" spans="1:40" outlineLevel="2">
      <c r="A943" s="882">
        <f>ROW()</f>
        <v>943</v>
      </c>
      <c r="B943" s="453"/>
      <c r="D943" s="452" t="s">
        <v>34</v>
      </c>
      <c r="H943" s="458"/>
      <c r="I943" s="458"/>
      <c r="J943" s="459"/>
      <c r="K943" s="439">
        <f t="shared" ref="K943:S943" si="1083">J1051</f>
        <v>0</v>
      </c>
      <c r="L943" s="439">
        <f t="shared" si="1083"/>
        <v>17.38640837675629</v>
      </c>
      <c r="M943" s="439">
        <f t="shared" si="1083"/>
        <v>16.76597949398349</v>
      </c>
      <c r="N943" s="439">
        <f t="shared" si="1083"/>
        <v>16.145550611210691</v>
      </c>
      <c r="O943" s="443">
        <f t="shared" si="1083"/>
        <v>15.52512172843789</v>
      </c>
      <c r="P943" s="439">
        <f t="shared" si="1083"/>
        <v>14.804848238056726</v>
      </c>
      <c r="Q943" s="439">
        <f t="shared" si="1083"/>
        <v>14.084574747675562</v>
      </c>
      <c r="R943" s="439">
        <f t="shared" si="1083"/>
        <v>13.364301257294398</v>
      </c>
      <c r="S943" s="440">
        <f t="shared" si="1083"/>
        <v>12.644027766913235</v>
      </c>
      <c r="T943" s="439">
        <f t="shared" si="1075"/>
        <v>11.923754276532071</v>
      </c>
      <c r="U943" s="439">
        <f t="shared" ref="U943:AD943" si="1084">T1051</f>
        <v>11.573055621339952</v>
      </c>
      <c r="V943" s="439">
        <f t="shared" si="1084"/>
        <v>10.871658310955713</v>
      </c>
      <c r="W943" s="439">
        <f t="shared" si="1084"/>
        <v>10.170261000571474</v>
      </c>
      <c r="X943" s="440">
        <f t="shared" si="1084"/>
        <v>9.4688636901872343</v>
      </c>
      <c r="Y943" s="443">
        <f t="shared" si="1084"/>
        <v>8.767466379802995</v>
      </c>
      <c r="Z943" s="439">
        <f t="shared" si="1084"/>
        <v>8.4167677246108745</v>
      </c>
      <c r="AA943" s="439">
        <f t="shared" si="1084"/>
        <v>7.7153704142266353</v>
      </c>
      <c r="AB943" s="439">
        <f t="shared" si="1084"/>
        <v>7.013973103842396</v>
      </c>
      <c r="AC943" s="439">
        <f t="shared" si="1084"/>
        <v>6.3125757934581568</v>
      </c>
      <c r="AD943" s="440">
        <f t="shared" si="1084"/>
        <v>5.6111784830739175</v>
      </c>
      <c r="AE943" s="443">
        <f t="shared" si="1044"/>
        <v>4.9097811726896783</v>
      </c>
      <c r="AF943" s="439">
        <f t="shared" si="1044"/>
        <v>4.212879007430006</v>
      </c>
      <c r="AG943" s="439">
        <f t="shared" si="1044"/>
        <v>3.5159768421703332</v>
      </c>
      <c r="AH943" s="439">
        <f t="shared" si="1044"/>
        <v>2.8190746769106605</v>
      </c>
      <c r="AI943" s="440">
        <f t="shared" si="1044"/>
        <v>2.1221725116509877</v>
      </c>
      <c r="AJ943" s="443">
        <f t="shared" si="1045"/>
        <v>1.425270346391315</v>
      </c>
      <c r="AK943" s="439">
        <f t="shared" si="1046"/>
        <v>0.7126351731956575</v>
      </c>
      <c r="AL943" s="439">
        <f t="shared" si="1047"/>
        <v>0</v>
      </c>
      <c r="AM943" s="439">
        <f t="shared" si="1048"/>
        <v>0</v>
      </c>
      <c r="AN943" s="440">
        <f t="shared" si="1049"/>
        <v>0</v>
      </c>
    </row>
    <row r="944" spans="1:40" outlineLevel="2">
      <c r="A944" s="882">
        <f>ROW()</f>
        <v>944</v>
      </c>
      <c r="B944" s="453"/>
      <c r="D944" s="452" t="s">
        <v>35</v>
      </c>
      <c r="H944" s="458"/>
      <c r="I944" s="458"/>
      <c r="J944" s="459"/>
      <c r="K944" s="439">
        <f t="shared" ref="K944:S945" si="1085">J1052</f>
        <v>0</v>
      </c>
      <c r="L944" s="439">
        <f t="shared" si="1085"/>
        <v>-0.49299013991350987</v>
      </c>
      <c r="M944" s="439">
        <f t="shared" si="1085"/>
        <v>-1.4254613286730813</v>
      </c>
      <c r="N944" s="439">
        <f t="shared" si="1085"/>
        <v>-2.3579325174326526</v>
      </c>
      <c r="O944" s="443">
        <f t="shared" si="1085"/>
        <v>0</v>
      </c>
      <c r="P944" s="439">
        <f t="shared" si="1085"/>
        <v>0</v>
      </c>
      <c r="Q944" s="439">
        <f t="shared" si="1085"/>
        <v>-4.6331201131867878E-16</v>
      </c>
      <c r="R944" s="439">
        <f t="shared" si="1085"/>
        <v>-4.6331201131867878E-16</v>
      </c>
      <c r="S944" s="440">
        <f t="shared" si="1085"/>
        <v>-4.6331201131867878E-16</v>
      </c>
      <c r="T944" s="439">
        <f t="shared" si="1075"/>
        <v>0</v>
      </c>
      <c r="U944" s="439">
        <f t="shared" ref="U944:AD944" si="1086">T1052</f>
        <v>0</v>
      </c>
      <c r="V944" s="439">
        <f t="shared" si="1086"/>
        <v>0</v>
      </c>
      <c r="W944" s="439">
        <f t="shared" si="1086"/>
        <v>0</v>
      </c>
      <c r="X944" s="440">
        <f t="shared" si="1086"/>
        <v>0</v>
      </c>
      <c r="Y944" s="443">
        <f t="shared" si="1086"/>
        <v>0</v>
      </c>
      <c r="Z944" s="439">
        <f t="shared" si="1086"/>
        <v>0</v>
      </c>
      <c r="AA944" s="439">
        <f t="shared" si="1086"/>
        <v>0</v>
      </c>
      <c r="AB944" s="439">
        <f t="shared" si="1086"/>
        <v>0</v>
      </c>
      <c r="AC944" s="439">
        <f t="shared" si="1086"/>
        <v>0</v>
      </c>
      <c r="AD944" s="440">
        <f t="shared" si="1086"/>
        <v>0</v>
      </c>
      <c r="AE944" s="443">
        <f t="shared" si="1044"/>
        <v>0</v>
      </c>
      <c r="AF944" s="439">
        <f t="shared" si="1044"/>
        <v>-2.2878219812362547E-2</v>
      </c>
      <c r="AG944" s="439">
        <f t="shared" si="1044"/>
        <v>-2.2878219812362547E-2</v>
      </c>
      <c r="AH944" s="439">
        <f t="shared" si="1044"/>
        <v>-2.2878219812362547E-2</v>
      </c>
      <c r="AI944" s="440">
        <f t="shared" si="1044"/>
        <v>-2.2878219812362547E-2</v>
      </c>
      <c r="AJ944" s="443">
        <f t="shared" si="1045"/>
        <v>-2.2878219812362547E-2</v>
      </c>
      <c r="AK944" s="439">
        <f t="shared" si="1046"/>
        <v>0</v>
      </c>
      <c r="AL944" s="439">
        <f t="shared" si="1047"/>
        <v>0</v>
      </c>
      <c r="AM944" s="439">
        <f t="shared" si="1048"/>
        <v>0</v>
      </c>
      <c r="AN944" s="440">
        <f t="shared" si="1049"/>
        <v>0</v>
      </c>
    </row>
    <row r="945" spans="1:40" outlineLevel="2">
      <c r="A945" s="882">
        <f>ROW()</f>
        <v>945</v>
      </c>
      <c r="B945" s="453"/>
      <c r="D945" s="452" t="s">
        <v>302</v>
      </c>
      <c r="H945" s="458"/>
      <c r="I945" s="458"/>
      <c r="J945" s="459"/>
      <c r="K945" s="439">
        <f t="shared" si="1085"/>
        <v>0</v>
      </c>
      <c r="L945" s="439">
        <f t="shared" si="1085"/>
        <v>0</v>
      </c>
      <c r="M945" s="439">
        <f t="shared" si="1085"/>
        <v>0</v>
      </c>
      <c r="N945" s="439">
        <f t="shared" si="1085"/>
        <v>0</v>
      </c>
      <c r="O945" s="443">
        <f t="shared" si="1085"/>
        <v>0</v>
      </c>
      <c r="P945" s="439">
        <f t="shared" si="1085"/>
        <v>0</v>
      </c>
      <c r="Q945" s="439">
        <f t="shared" si="1085"/>
        <v>0</v>
      </c>
      <c r="R945" s="439">
        <f t="shared" si="1085"/>
        <v>0</v>
      </c>
      <c r="S945" s="440">
        <f t="shared" si="1085"/>
        <v>0</v>
      </c>
      <c r="T945" s="439">
        <f t="shared" ref="T945" si="1087">S1053</f>
        <v>0</v>
      </c>
      <c r="U945" s="439">
        <f t="shared" ref="U945" si="1088">T1053</f>
        <v>0</v>
      </c>
      <c r="V945" s="439">
        <f t="shared" ref="V945" si="1089">U1053</f>
        <v>0</v>
      </c>
      <c r="W945" s="439">
        <f t="shared" ref="W945" si="1090">V1053</f>
        <v>0</v>
      </c>
      <c r="X945" s="440">
        <f t="shared" ref="X945" si="1091">W1053</f>
        <v>0</v>
      </c>
      <c r="Y945" s="443">
        <f t="shared" ref="Y945" si="1092">X1053</f>
        <v>0</v>
      </c>
      <c r="Z945" s="439">
        <f t="shared" ref="Z945" si="1093">Y1053</f>
        <v>0</v>
      </c>
      <c r="AA945" s="439">
        <f t="shared" ref="AA945" si="1094">Z1053</f>
        <v>0</v>
      </c>
      <c r="AB945" s="439">
        <f t="shared" ref="AB945" si="1095">AA1053</f>
        <v>0</v>
      </c>
      <c r="AC945" s="439">
        <f t="shared" ref="AC945" si="1096">AB1053</f>
        <v>0</v>
      </c>
      <c r="AD945" s="440">
        <f t="shared" ref="AD945" si="1097">AC1053</f>
        <v>0</v>
      </c>
      <c r="AE945" s="443">
        <f t="shared" si="1044"/>
        <v>0</v>
      </c>
      <c r="AF945" s="439">
        <f t="shared" si="1044"/>
        <v>0</v>
      </c>
      <c r="AG945" s="439">
        <f t="shared" si="1044"/>
        <v>0</v>
      </c>
      <c r="AH945" s="439">
        <f t="shared" si="1044"/>
        <v>0</v>
      </c>
      <c r="AI945" s="440">
        <f t="shared" si="1044"/>
        <v>0</v>
      </c>
      <c r="AJ945" s="443">
        <f t="shared" si="1045"/>
        <v>0</v>
      </c>
      <c r="AK945" s="439">
        <f t="shared" si="1046"/>
        <v>0</v>
      </c>
      <c r="AL945" s="439">
        <f t="shared" si="1047"/>
        <v>0</v>
      </c>
      <c r="AM945" s="439">
        <f t="shared" si="1048"/>
        <v>0</v>
      </c>
      <c r="AN945" s="440">
        <f t="shared" si="1049"/>
        <v>0</v>
      </c>
    </row>
    <row r="946" spans="1:40" outlineLevel="2">
      <c r="A946" s="882">
        <f>ROW()</f>
        <v>946</v>
      </c>
      <c r="B946" s="453"/>
      <c r="D946" s="452" t="s">
        <v>36</v>
      </c>
      <c r="H946" s="458"/>
      <c r="I946" s="458"/>
      <c r="J946" s="459"/>
      <c r="K946" s="439">
        <f t="shared" ref="K946:AD946" si="1098">J1054</f>
        <v>0</v>
      </c>
      <c r="L946" s="439">
        <f t="shared" si="1098"/>
        <v>1.1188455035205982</v>
      </c>
      <c r="M946" s="439">
        <f t="shared" si="1098"/>
        <v>1.1188455035205982</v>
      </c>
      <c r="N946" s="439">
        <f t="shared" si="1098"/>
        <v>1.1188455035205982</v>
      </c>
      <c r="O946" s="443">
        <f t="shared" si="1098"/>
        <v>1.1188455035205982</v>
      </c>
      <c r="P946" s="439">
        <f t="shared" si="1098"/>
        <v>0.8950764028164786</v>
      </c>
      <c r="Q946" s="439">
        <f t="shared" si="1098"/>
        <v>0.67130730211235901</v>
      </c>
      <c r="R946" s="439">
        <f t="shared" si="1098"/>
        <v>0.44753820140823941</v>
      </c>
      <c r="S946" s="440">
        <f t="shared" si="1098"/>
        <v>0.22376910070411979</v>
      </c>
      <c r="T946" s="439">
        <f t="shared" si="1098"/>
        <v>1.6653345369377348E-16</v>
      </c>
      <c r="U946" s="439">
        <f t="shared" si="1098"/>
        <v>1.6653345369377348E-16</v>
      </c>
      <c r="V946" s="439">
        <f t="shared" si="1098"/>
        <v>1.6653345369377348E-16</v>
      </c>
      <c r="W946" s="439">
        <f t="shared" si="1098"/>
        <v>1.6653345369377348E-16</v>
      </c>
      <c r="X946" s="440">
        <f t="shared" si="1098"/>
        <v>1.6653345369377348E-16</v>
      </c>
      <c r="Y946" s="443">
        <f t="shared" si="1098"/>
        <v>1.6653345369377348E-16</v>
      </c>
      <c r="Z946" s="439">
        <f t="shared" si="1098"/>
        <v>1.6653345369377348E-16</v>
      </c>
      <c r="AA946" s="439">
        <f t="shared" si="1098"/>
        <v>1.6653345369377348E-16</v>
      </c>
      <c r="AB946" s="439">
        <f t="shared" si="1098"/>
        <v>1.6653345369377348E-16</v>
      </c>
      <c r="AC946" s="439">
        <f t="shared" si="1098"/>
        <v>1.6653345369377348E-16</v>
      </c>
      <c r="AD946" s="440">
        <f t="shared" si="1098"/>
        <v>1.6653345369377348E-16</v>
      </c>
      <c r="AE946" s="443">
        <f t="shared" si="1044"/>
        <v>1.6653345369377348E-16</v>
      </c>
      <c r="AF946" s="439">
        <f t="shared" si="1044"/>
        <v>1.6653345369377348E-16</v>
      </c>
      <c r="AG946" s="439">
        <f t="shared" si="1044"/>
        <v>1.6653345369377348E-16</v>
      </c>
      <c r="AH946" s="439">
        <f t="shared" si="1044"/>
        <v>1.6653345369377348E-16</v>
      </c>
      <c r="AI946" s="440">
        <f t="shared" si="1044"/>
        <v>1.6653345369377348E-16</v>
      </c>
      <c r="AJ946" s="443">
        <f t="shared" si="1045"/>
        <v>1.6653345369377348E-16</v>
      </c>
      <c r="AK946" s="439">
        <f t="shared" si="1046"/>
        <v>0</v>
      </c>
      <c r="AL946" s="439">
        <f t="shared" si="1047"/>
        <v>0</v>
      </c>
      <c r="AM946" s="439">
        <f t="shared" si="1048"/>
        <v>0</v>
      </c>
      <c r="AN946" s="440">
        <f t="shared" si="1049"/>
        <v>0</v>
      </c>
    </row>
    <row r="947" spans="1:40" outlineLevel="2">
      <c r="A947" s="882">
        <f>ROW()</f>
        <v>947</v>
      </c>
      <c r="B947" s="453"/>
      <c r="D947" s="452" t="s">
        <v>583</v>
      </c>
      <c r="H947" s="458"/>
      <c r="I947" s="458"/>
      <c r="J947" s="459"/>
      <c r="K947" s="439">
        <f t="shared" ref="K947" si="1099">J1055</f>
        <v>0</v>
      </c>
      <c r="L947" s="439">
        <f t="shared" ref="L947" si="1100">K1055</f>
        <v>0</v>
      </c>
      <c r="M947" s="439">
        <f t="shared" ref="M947" si="1101">L1055</f>
        <v>0</v>
      </c>
      <c r="N947" s="439">
        <f t="shared" ref="N947" si="1102">M1055</f>
        <v>0</v>
      </c>
      <c r="O947" s="443">
        <f t="shared" ref="O947" si="1103">N1055</f>
        <v>0</v>
      </c>
      <c r="P947" s="439">
        <f t="shared" ref="P947" si="1104">O1055</f>
        <v>0</v>
      </c>
      <c r="Q947" s="439">
        <f t="shared" ref="Q947" si="1105">P1055</f>
        <v>0</v>
      </c>
      <c r="R947" s="439">
        <f t="shared" ref="R947" si="1106">Q1055</f>
        <v>0</v>
      </c>
      <c r="S947" s="440">
        <f t="shared" ref="S947" si="1107">R1055</f>
        <v>0</v>
      </c>
      <c r="T947" s="439">
        <f t="shared" ref="T947" si="1108">S1055</f>
        <v>0</v>
      </c>
      <c r="U947" s="439">
        <f t="shared" ref="U947" si="1109">T1055</f>
        <v>0</v>
      </c>
      <c r="V947" s="439">
        <f t="shared" ref="V947" si="1110">U1055</f>
        <v>0</v>
      </c>
      <c r="W947" s="439">
        <f t="shared" ref="W947" si="1111">V1055</f>
        <v>0</v>
      </c>
      <c r="X947" s="440">
        <f t="shared" ref="X947" si="1112">W1055</f>
        <v>0</v>
      </c>
      <c r="Y947" s="443">
        <f t="shared" ref="Y947" si="1113">X1055</f>
        <v>0</v>
      </c>
      <c r="Z947" s="439">
        <f t="shared" ref="Z947" si="1114">Y1055</f>
        <v>0</v>
      </c>
      <c r="AA947" s="439">
        <f t="shared" ref="AA947" si="1115">Z1055</f>
        <v>0</v>
      </c>
      <c r="AB947" s="439">
        <f t="shared" ref="AB947" si="1116">AA1055</f>
        <v>0</v>
      </c>
      <c r="AC947" s="439">
        <f t="shared" ref="AC947" si="1117">AB1055</f>
        <v>0</v>
      </c>
      <c r="AD947" s="440">
        <f t="shared" ref="AD947" si="1118">AC1055</f>
        <v>0</v>
      </c>
      <c r="AE947" s="443">
        <f t="shared" ref="AE947:AI947" si="1119">AD1055</f>
        <v>0</v>
      </c>
      <c r="AF947" s="439">
        <f t="shared" si="1119"/>
        <v>0</v>
      </c>
      <c r="AG947" s="439">
        <f t="shared" si="1119"/>
        <v>0</v>
      </c>
      <c r="AH947" s="439">
        <f t="shared" si="1119"/>
        <v>0</v>
      </c>
      <c r="AI947" s="440">
        <f t="shared" si="1119"/>
        <v>0</v>
      </c>
      <c r="AJ947" s="443">
        <f t="shared" ref="AJ947:AN950" si="1120">AI1055</f>
        <v>0</v>
      </c>
      <c r="AK947" s="439">
        <f t="shared" si="1120"/>
        <v>0</v>
      </c>
      <c r="AL947" s="439">
        <f t="shared" si="1120"/>
        <v>0</v>
      </c>
      <c r="AM947" s="439">
        <f t="shared" si="1120"/>
        <v>0</v>
      </c>
      <c r="AN947" s="440">
        <f t="shared" si="1120"/>
        <v>0</v>
      </c>
    </row>
    <row r="948" spans="1:40" outlineLevel="2">
      <c r="A948" s="882">
        <f>ROW()</f>
        <v>948</v>
      </c>
      <c r="B948" s="453"/>
      <c r="D948" s="452" t="s">
        <v>81</v>
      </c>
      <c r="H948" s="458"/>
      <c r="I948" s="458"/>
      <c r="J948" s="459"/>
      <c r="K948" s="439">
        <f t="shared" ref="K948:AD949" si="1121">J1056</f>
        <v>0</v>
      </c>
      <c r="L948" s="439">
        <f t="shared" si="1121"/>
        <v>7.4826807187792395E-3</v>
      </c>
      <c r="M948" s="439">
        <f t="shared" si="1121"/>
        <v>7.4826807187792395E-3</v>
      </c>
      <c r="N948" s="439">
        <f t="shared" si="1121"/>
        <v>7.4826807187792395E-3</v>
      </c>
      <c r="O948" s="443">
        <f t="shared" si="1121"/>
        <v>7.4826807187792395E-3</v>
      </c>
      <c r="P948" s="439">
        <f t="shared" si="1121"/>
        <v>5.9861445750233914E-3</v>
      </c>
      <c r="Q948" s="439">
        <f t="shared" si="1121"/>
        <v>4.4896084312675433E-3</v>
      </c>
      <c r="R948" s="439">
        <f t="shared" si="1121"/>
        <v>2.9930722875116953E-3</v>
      </c>
      <c r="S948" s="440">
        <f t="shared" si="1121"/>
        <v>1.4965361437558474E-3</v>
      </c>
      <c r="T948" s="439">
        <f t="shared" si="1121"/>
        <v>0</v>
      </c>
      <c r="U948" s="439">
        <f t="shared" si="1121"/>
        <v>0</v>
      </c>
      <c r="V948" s="439">
        <f t="shared" si="1121"/>
        <v>0</v>
      </c>
      <c r="W948" s="439">
        <f t="shared" si="1121"/>
        <v>0</v>
      </c>
      <c r="X948" s="440">
        <f t="shared" si="1121"/>
        <v>0</v>
      </c>
      <c r="Y948" s="443">
        <f t="shared" si="1121"/>
        <v>0</v>
      </c>
      <c r="Z948" s="439">
        <f t="shared" si="1121"/>
        <v>0</v>
      </c>
      <c r="AA948" s="439">
        <f t="shared" si="1121"/>
        <v>0</v>
      </c>
      <c r="AB948" s="439">
        <f t="shared" si="1121"/>
        <v>0</v>
      </c>
      <c r="AC948" s="439">
        <f t="shared" si="1121"/>
        <v>0</v>
      </c>
      <c r="AD948" s="440">
        <f t="shared" si="1121"/>
        <v>0</v>
      </c>
      <c r="AE948" s="443">
        <f t="shared" ref="AE948:AE950" si="1122">AD1056</f>
        <v>0</v>
      </c>
      <c r="AF948" s="439">
        <f t="shared" ref="AF948:AF950" si="1123">AE1056</f>
        <v>0</v>
      </c>
      <c r="AG948" s="439">
        <f t="shared" ref="AG948:AG950" si="1124">AF1056</f>
        <v>0</v>
      </c>
      <c r="AH948" s="439">
        <f t="shared" ref="AH948:AH950" si="1125">AG1056</f>
        <v>0</v>
      </c>
      <c r="AI948" s="440">
        <f t="shared" ref="AI948:AI950" si="1126">AH1056</f>
        <v>0</v>
      </c>
      <c r="AJ948" s="443">
        <f t="shared" si="1120"/>
        <v>0</v>
      </c>
      <c r="AK948" s="439">
        <f t="shared" si="1120"/>
        <v>0</v>
      </c>
      <c r="AL948" s="439">
        <f t="shared" si="1120"/>
        <v>0</v>
      </c>
      <c r="AM948" s="439">
        <f t="shared" si="1120"/>
        <v>0</v>
      </c>
      <c r="AN948" s="440">
        <f t="shared" si="1120"/>
        <v>0</v>
      </c>
    </row>
    <row r="949" spans="1:40" outlineLevel="2">
      <c r="A949" s="882">
        <f>ROW()</f>
        <v>949</v>
      </c>
      <c r="B949" s="453"/>
      <c r="D949" s="452" t="s">
        <v>28</v>
      </c>
      <c r="H949" s="458"/>
      <c r="I949" s="458"/>
      <c r="J949" s="459"/>
      <c r="K949" s="439">
        <f t="shared" si="1121"/>
        <v>0</v>
      </c>
      <c r="L949" s="439">
        <f t="shared" si="1121"/>
        <v>0.33144195767140466</v>
      </c>
      <c r="M949" s="439">
        <f t="shared" si="1121"/>
        <v>0.33144195767140466</v>
      </c>
      <c r="N949" s="439">
        <f t="shared" si="1121"/>
        <v>0.33144195767140466</v>
      </c>
      <c r="O949" s="443">
        <f t="shared" si="1121"/>
        <v>0.33144195767140466</v>
      </c>
      <c r="P949" s="439">
        <f t="shared" si="1121"/>
        <v>0.33144195767140466</v>
      </c>
      <c r="Q949" s="439">
        <f t="shared" si="1121"/>
        <v>0.33144195767140466</v>
      </c>
      <c r="R949" s="439">
        <f t="shared" si="1121"/>
        <v>0.33144195767140466</v>
      </c>
      <c r="S949" s="440">
        <f t="shared" si="1121"/>
        <v>0.33144195767140466</v>
      </c>
      <c r="T949" s="439">
        <f t="shared" si="1121"/>
        <v>0.33144195767140466</v>
      </c>
      <c r="U949" s="439">
        <f t="shared" si="1121"/>
        <v>0.33144195767140466</v>
      </c>
      <c r="V949" s="439">
        <f t="shared" si="1121"/>
        <v>0.33144195767140466</v>
      </c>
      <c r="W949" s="439">
        <f t="shared" si="1121"/>
        <v>0.33144195767140466</v>
      </c>
      <c r="X949" s="440">
        <f t="shared" si="1121"/>
        <v>0.33144195767140466</v>
      </c>
      <c r="Y949" s="443">
        <f t="shared" si="1121"/>
        <v>0.33144195767140466</v>
      </c>
      <c r="Z949" s="439">
        <f t="shared" si="1121"/>
        <v>0.33144195767140466</v>
      </c>
      <c r="AA949" s="439">
        <f t="shared" si="1121"/>
        <v>0.33144195767140466</v>
      </c>
      <c r="AB949" s="439">
        <f t="shared" si="1121"/>
        <v>0.33144195767140466</v>
      </c>
      <c r="AC949" s="439">
        <f t="shared" si="1121"/>
        <v>0.33144195767140466</v>
      </c>
      <c r="AD949" s="440">
        <f t="shared" si="1121"/>
        <v>0.33144195767140466</v>
      </c>
      <c r="AE949" s="443">
        <f t="shared" si="1122"/>
        <v>0.33144195767140466</v>
      </c>
      <c r="AF949" s="439">
        <f t="shared" si="1123"/>
        <v>0.33144195767140466</v>
      </c>
      <c r="AG949" s="439">
        <f t="shared" si="1124"/>
        <v>0.33144195767140466</v>
      </c>
      <c r="AH949" s="439">
        <f t="shared" si="1125"/>
        <v>0.33144195767140466</v>
      </c>
      <c r="AI949" s="440">
        <f t="shared" si="1126"/>
        <v>0.33144195767140466</v>
      </c>
      <c r="AJ949" s="443">
        <f t="shared" si="1120"/>
        <v>0.33144195767140466</v>
      </c>
      <c r="AK949" s="439">
        <f t="shared" si="1120"/>
        <v>0.33144195767140466</v>
      </c>
      <c r="AL949" s="439">
        <f t="shared" si="1120"/>
        <v>0.33144195767140466</v>
      </c>
      <c r="AM949" s="439">
        <f t="shared" si="1120"/>
        <v>0.33144195767140466</v>
      </c>
      <c r="AN949" s="440">
        <f t="shared" si="1120"/>
        <v>0.33144195767140466</v>
      </c>
    </row>
    <row r="950" spans="1:40" outlineLevel="2">
      <c r="A950" s="882">
        <f>ROW()</f>
        <v>950</v>
      </c>
      <c r="B950" s="453"/>
      <c r="D950" s="456" t="s">
        <v>443</v>
      </c>
      <c r="E950" s="456"/>
      <c r="F950" s="456"/>
      <c r="G950" s="456"/>
      <c r="H950" s="460"/>
      <c r="I950" s="460"/>
      <c r="J950" s="461"/>
      <c r="K950" s="441">
        <f t="shared" ref="K950:Z950" si="1127">J1058</f>
        <v>0</v>
      </c>
      <c r="L950" s="441">
        <f t="shared" si="1127"/>
        <v>0</v>
      </c>
      <c r="M950" s="441">
        <f t="shared" si="1127"/>
        <v>0</v>
      </c>
      <c r="N950" s="441">
        <f t="shared" si="1127"/>
        <v>0</v>
      </c>
      <c r="O950" s="462">
        <f t="shared" si="1127"/>
        <v>0</v>
      </c>
      <c r="P950" s="441">
        <f t="shared" si="1127"/>
        <v>0</v>
      </c>
      <c r="Q950" s="441">
        <f t="shared" si="1127"/>
        <v>0</v>
      </c>
      <c r="R950" s="441">
        <f t="shared" si="1127"/>
        <v>0</v>
      </c>
      <c r="S950" s="442">
        <f t="shared" si="1127"/>
        <v>0</v>
      </c>
      <c r="T950" s="441">
        <f t="shared" si="1127"/>
        <v>0</v>
      </c>
      <c r="U950" s="441">
        <f t="shared" si="1127"/>
        <v>0</v>
      </c>
      <c r="V950" s="441">
        <f t="shared" si="1127"/>
        <v>0</v>
      </c>
      <c r="W950" s="441">
        <f t="shared" si="1127"/>
        <v>0</v>
      </c>
      <c r="X950" s="442">
        <f t="shared" si="1127"/>
        <v>0</v>
      </c>
      <c r="Y950" s="462">
        <f t="shared" si="1127"/>
        <v>0</v>
      </c>
      <c r="Z950" s="441">
        <f t="shared" si="1127"/>
        <v>0</v>
      </c>
      <c r="AA950" s="441">
        <f t="shared" ref="AA950:AD950" si="1128">Z1058</f>
        <v>0</v>
      </c>
      <c r="AB950" s="441">
        <f t="shared" si="1128"/>
        <v>0</v>
      </c>
      <c r="AC950" s="441">
        <f t="shared" si="1128"/>
        <v>0</v>
      </c>
      <c r="AD950" s="442">
        <f t="shared" si="1128"/>
        <v>0</v>
      </c>
      <c r="AE950" s="462">
        <f t="shared" si="1122"/>
        <v>0</v>
      </c>
      <c r="AF950" s="441">
        <f t="shared" si="1123"/>
        <v>0</v>
      </c>
      <c r="AG950" s="441">
        <f t="shared" si="1124"/>
        <v>0</v>
      </c>
      <c r="AH950" s="441">
        <f t="shared" si="1125"/>
        <v>0</v>
      </c>
      <c r="AI950" s="442">
        <f t="shared" si="1126"/>
        <v>0</v>
      </c>
      <c r="AJ950" s="462">
        <f t="shared" si="1120"/>
        <v>0</v>
      </c>
      <c r="AK950" s="441">
        <f t="shared" si="1120"/>
        <v>0</v>
      </c>
      <c r="AL950" s="441">
        <f t="shared" si="1120"/>
        <v>0</v>
      </c>
      <c r="AM950" s="441">
        <f t="shared" si="1120"/>
        <v>0</v>
      </c>
      <c r="AN950" s="442">
        <f t="shared" si="1120"/>
        <v>0</v>
      </c>
    </row>
    <row r="951" spans="1:40" outlineLevel="2">
      <c r="A951" s="882">
        <f>ROW()</f>
        <v>951</v>
      </c>
      <c r="B951" s="453"/>
      <c r="D951" s="452" t="s">
        <v>24</v>
      </c>
      <c r="H951" s="458"/>
      <c r="I951" s="458"/>
      <c r="J951" s="459"/>
      <c r="K951" s="439">
        <f t="shared" ref="K951:AN951" si="1129">SUM(K935:K950)</f>
        <v>0</v>
      </c>
      <c r="L951" s="439">
        <f t="shared" si="1129"/>
        <v>30.248060154704227</v>
      </c>
      <c r="M951" s="439">
        <f t="shared" si="1129"/>
        <v>28.404529164348087</v>
      </c>
      <c r="N951" s="439">
        <f t="shared" si="1129"/>
        <v>26.560998173991951</v>
      </c>
      <c r="O951" s="443">
        <f t="shared" si="1129"/>
        <v>28.350406550767985</v>
      </c>
      <c r="P951" s="439">
        <f t="shared" si="1129"/>
        <v>27.22421395698764</v>
      </c>
      <c r="Q951" s="439">
        <f t="shared" si="1129"/>
        <v>26.098021363207302</v>
      </c>
      <c r="R951" s="439">
        <f t="shared" si="1129"/>
        <v>24.971828769426956</v>
      </c>
      <c r="S951" s="440">
        <f t="shared" si="1129"/>
        <v>23.845636175646618</v>
      </c>
      <c r="T951" s="439">
        <f t="shared" si="1129"/>
        <v>22.719443581866276</v>
      </c>
      <c r="U951" s="439">
        <f t="shared" si="1129"/>
        <v>22.28089700188448</v>
      </c>
      <c r="V951" s="439">
        <f t="shared" si="1129"/>
        <v>21.403803841920883</v>
      </c>
      <c r="W951" s="439">
        <f t="shared" si="1129"/>
        <v>20.526710681957287</v>
      </c>
      <c r="X951" s="440">
        <f t="shared" si="1129"/>
        <v>19.649617521993694</v>
      </c>
      <c r="Y951" s="443">
        <f t="shared" si="1129"/>
        <v>18.772524362030101</v>
      </c>
      <c r="Z951" s="439">
        <f t="shared" si="1129"/>
        <v>18.326597333454469</v>
      </c>
      <c r="AA951" s="439">
        <f t="shared" si="1129"/>
        <v>17.43474327630322</v>
      </c>
      <c r="AB951" s="439">
        <f t="shared" si="1129"/>
        <v>16.542889219151967</v>
      </c>
      <c r="AC951" s="439">
        <f t="shared" si="1129"/>
        <v>15.651035162000712</v>
      </c>
      <c r="AD951" s="440">
        <f t="shared" si="1129"/>
        <v>14.759181104849461</v>
      </c>
      <c r="AE951" s="443">
        <f t="shared" si="1129"/>
        <v>13.867327047698208</v>
      </c>
      <c r="AF951" s="439">
        <f t="shared" si="1129"/>
        <v>12.958259966787249</v>
      </c>
      <c r="AG951" s="439">
        <f t="shared" si="1129"/>
        <v>12.072071105688655</v>
      </c>
      <c r="AH951" s="439">
        <f t="shared" si="1129"/>
        <v>11.185882244590058</v>
      </c>
      <c r="AI951" s="440">
        <f t="shared" si="1129"/>
        <v>10.299693383491464</v>
      </c>
      <c r="AJ951" s="443">
        <f t="shared" si="1129"/>
        <v>9.4135045223928699</v>
      </c>
      <c r="AK951" s="439">
        <f t="shared" si="1129"/>
        <v>8.5331362810161053</v>
      </c>
      <c r="AL951" s="439">
        <f t="shared" si="1129"/>
        <v>7.6298898198269818</v>
      </c>
      <c r="AM951" s="439">
        <f t="shared" si="1129"/>
        <v>7.4392785318335131</v>
      </c>
      <c r="AN951" s="440">
        <f t="shared" si="1129"/>
        <v>7.248667243840047</v>
      </c>
    </row>
    <row r="952" spans="1:40" outlineLevel="1">
      <c r="A952" s="732" t="s">
        <v>59</v>
      </c>
      <c r="B952" s="733"/>
      <c r="C952" s="881"/>
      <c r="D952" s="733"/>
      <c r="E952" s="733"/>
      <c r="F952" s="733"/>
      <c r="G952" s="730"/>
      <c r="H952" s="733"/>
      <c r="I952" s="730"/>
      <c r="J952" s="729"/>
      <c r="K952" s="730"/>
      <c r="L952" s="730"/>
      <c r="M952" s="730"/>
      <c r="N952" s="730"/>
      <c r="O952" s="729"/>
      <c r="P952" s="730"/>
      <c r="Q952" s="730"/>
      <c r="R952" s="730"/>
      <c r="S952" s="731"/>
      <c r="T952" s="730"/>
      <c r="U952" s="730"/>
      <c r="V952" s="730"/>
      <c r="W952" s="730"/>
      <c r="X952" s="731"/>
      <c r="Y952" s="729"/>
      <c r="Z952" s="730"/>
      <c r="AA952" s="730"/>
      <c r="AB952" s="730"/>
      <c r="AC952" s="730"/>
      <c r="AD952" s="731"/>
      <c r="AE952" s="729"/>
      <c r="AF952" s="730"/>
      <c r="AG952" s="730"/>
      <c r="AH952" s="730"/>
      <c r="AI952" s="731"/>
      <c r="AJ952" s="729"/>
      <c r="AK952" s="730"/>
      <c r="AL952" s="730"/>
      <c r="AM952" s="730"/>
      <c r="AN952" s="731"/>
    </row>
    <row r="953" spans="1:40" outlineLevel="2">
      <c r="A953" s="882">
        <f>ROW()</f>
        <v>953</v>
      </c>
      <c r="B953" s="453"/>
      <c r="D953" s="452" t="s">
        <v>300</v>
      </c>
      <c r="H953" s="458"/>
      <c r="I953" s="458"/>
      <c r="J953" s="459"/>
      <c r="K953" s="27">
        <f>K$660</f>
        <v>3.1294713019913294</v>
      </c>
      <c r="L953" s="439"/>
      <c r="M953" s="439"/>
      <c r="N953" s="439"/>
      <c r="O953" s="443"/>
      <c r="P953" s="439"/>
      <c r="Q953" s="439"/>
      <c r="R953" s="439"/>
      <c r="S953" s="440"/>
      <c r="T953" s="439"/>
      <c r="U953" s="439"/>
      <c r="V953" s="439"/>
      <c r="W953" s="439"/>
      <c r="X953" s="440"/>
      <c r="Y953" s="443"/>
      <c r="Z953" s="439"/>
      <c r="AA953" s="439"/>
      <c r="AB953" s="439"/>
      <c r="AC953" s="439"/>
      <c r="AD953" s="440"/>
      <c r="AE953" s="443"/>
      <c r="AF953" s="439"/>
      <c r="AG953" s="439"/>
      <c r="AH953" s="439"/>
      <c r="AI953" s="440"/>
      <c r="AJ953" s="443"/>
      <c r="AK953" s="439"/>
      <c r="AL953" s="439"/>
      <c r="AM953" s="439"/>
      <c r="AN953" s="440"/>
    </row>
    <row r="954" spans="1:40" outlineLevel="2">
      <c r="A954" s="882">
        <f>ROW()</f>
        <v>954</v>
      </c>
      <c r="B954" s="453"/>
      <c r="D954" s="452" t="s">
        <v>301</v>
      </c>
      <c r="H954" s="458"/>
      <c r="I954" s="458"/>
      <c r="J954" s="459"/>
      <c r="K954" s="27">
        <f>K$661</f>
        <v>0</v>
      </c>
      <c r="L954" s="439"/>
      <c r="M954" s="439"/>
      <c r="N954" s="439"/>
      <c r="O954" s="443"/>
      <c r="P954" s="439"/>
      <c r="Q954" s="439"/>
      <c r="R954" s="439"/>
      <c r="S954" s="440"/>
      <c r="T954" s="439"/>
      <c r="U954" s="439"/>
      <c r="V954" s="439"/>
      <c r="W954" s="439"/>
      <c r="X954" s="440"/>
      <c r="Y954" s="443"/>
      <c r="Z954" s="439"/>
      <c r="AA954" s="439"/>
      <c r="AB954" s="439"/>
      <c r="AC954" s="439"/>
      <c r="AD954" s="440"/>
      <c r="AE954" s="443"/>
      <c r="AF954" s="439"/>
      <c r="AG954" s="439"/>
      <c r="AH954" s="439"/>
      <c r="AI954" s="440"/>
      <c r="AJ954" s="443"/>
      <c r="AK954" s="439"/>
      <c r="AL954" s="439"/>
      <c r="AM954" s="439"/>
      <c r="AN954" s="440"/>
    </row>
    <row r="955" spans="1:40" outlineLevel="2">
      <c r="A955" s="882">
        <f>ROW()</f>
        <v>955</v>
      </c>
      <c r="B955" s="453"/>
      <c r="D955" s="452" t="s">
        <v>29</v>
      </c>
      <c r="H955" s="458"/>
      <c r="I955" s="458"/>
      <c r="J955" s="459"/>
      <c r="K955" s="27">
        <f>K$662</f>
        <v>6.5200283356970923</v>
      </c>
      <c r="L955" s="439"/>
      <c r="M955" s="439"/>
      <c r="N955" s="439"/>
      <c r="O955" s="443"/>
      <c r="P955" s="439"/>
      <c r="Q955" s="439"/>
      <c r="R955" s="439"/>
      <c r="S955" s="440"/>
      <c r="T955" s="439"/>
      <c r="U955" s="439"/>
      <c r="V955" s="439"/>
      <c r="W955" s="439"/>
      <c r="X955" s="440"/>
      <c r="Y955" s="443"/>
      <c r="Z955" s="439"/>
      <c r="AA955" s="439"/>
      <c r="AB955" s="439"/>
      <c r="AC955" s="439"/>
      <c r="AD955" s="440"/>
      <c r="AE955" s="443"/>
      <c r="AF955" s="439"/>
      <c r="AG955" s="439"/>
      <c r="AH955" s="439"/>
      <c r="AI955" s="440"/>
      <c r="AJ955" s="443"/>
      <c r="AK955" s="439"/>
      <c r="AL955" s="439"/>
      <c r="AM955" s="439"/>
      <c r="AN955" s="440"/>
    </row>
    <row r="956" spans="1:40" outlineLevel="2">
      <c r="A956" s="882">
        <f>ROW()</f>
        <v>956</v>
      </c>
      <c r="B956" s="453"/>
      <c r="D956" s="452" t="s">
        <v>30</v>
      </c>
      <c r="H956" s="458"/>
      <c r="I956" s="458"/>
      <c r="J956" s="459"/>
      <c r="K956" s="27">
        <f>K$663</f>
        <v>2.129651915866539</v>
      </c>
      <c r="L956" s="439"/>
      <c r="M956" s="439"/>
      <c r="N956" s="439"/>
      <c r="O956" s="443"/>
      <c r="P956" s="439"/>
      <c r="Q956" s="439"/>
      <c r="R956" s="439"/>
      <c r="S956" s="440"/>
      <c r="T956" s="439"/>
      <c r="U956" s="439"/>
      <c r="V956" s="439"/>
      <c r="W956" s="439"/>
      <c r="X956" s="440"/>
      <c r="Y956" s="443"/>
      <c r="Z956" s="439"/>
      <c r="AA956" s="439"/>
      <c r="AB956" s="439"/>
      <c r="AC956" s="439"/>
      <c r="AD956" s="440"/>
      <c r="AE956" s="443"/>
      <c r="AF956" s="439"/>
      <c r="AG956" s="439"/>
      <c r="AH956" s="439"/>
      <c r="AI956" s="440"/>
      <c r="AJ956" s="443"/>
      <c r="AK956" s="439"/>
      <c r="AL956" s="439"/>
      <c r="AM956" s="439"/>
      <c r="AN956" s="440"/>
    </row>
    <row r="957" spans="1:40" outlineLevel="2">
      <c r="A957" s="882">
        <f>ROW()</f>
        <v>957</v>
      </c>
      <c r="B957" s="453"/>
      <c r="D957" s="452" t="s">
        <v>31</v>
      </c>
      <c r="H957" s="458"/>
      <c r="I957" s="458"/>
      <c r="J957" s="459"/>
      <c r="K957" s="27">
        <f>K$664</f>
        <v>0</v>
      </c>
      <c r="L957" s="439"/>
      <c r="M957" s="439"/>
      <c r="N957" s="439"/>
      <c r="O957" s="443"/>
      <c r="P957" s="439"/>
      <c r="Q957" s="439"/>
      <c r="R957" s="439"/>
      <c r="S957" s="440"/>
      <c r="T957" s="439"/>
      <c r="U957" s="439"/>
      <c r="V957" s="439"/>
      <c r="W957" s="439"/>
      <c r="X957" s="440"/>
      <c r="Y957" s="443"/>
      <c r="Z957" s="439"/>
      <c r="AA957" s="439"/>
      <c r="AB957" s="439"/>
      <c r="AC957" s="439"/>
      <c r="AD957" s="440"/>
      <c r="AE957" s="443"/>
      <c r="AF957" s="439"/>
      <c r="AG957" s="439"/>
      <c r="AH957" s="439"/>
      <c r="AI957" s="440"/>
      <c r="AJ957" s="443"/>
      <c r="AK957" s="439"/>
      <c r="AL957" s="439"/>
      <c r="AM957" s="439"/>
      <c r="AN957" s="440"/>
    </row>
    <row r="958" spans="1:40" outlineLevel="2">
      <c r="A958" s="882">
        <f>ROW()</f>
        <v>958</v>
      </c>
      <c r="B958" s="453"/>
      <c r="D958" s="452" t="s">
        <v>32</v>
      </c>
      <c r="H958" s="458"/>
      <c r="I958" s="458"/>
      <c r="J958" s="459"/>
      <c r="K958" s="27">
        <f>K$665</f>
        <v>0.2801691686393642</v>
      </c>
      <c r="L958" s="439"/>
      <c r="M958" s="439"/>
      <c r="N958" s="439"/>
      <c r="O958" s="443"/>
      <c r="P958" s="439"/>
      <c r="Q958" s="439"/>
      <c r="R958" s="439"/>
      <c r="S958" s="440"/>
      <c r="T958" s="439"/>
      <c r="U958" s="439"/>
      <c r="V958" s="439"/>
      <c r="W958" s="439"/>
      <c r="X958" s="440"/>
      <c r="Y958" s="443"/>
      <c r="Z958" s="439"/>
      <c r="AA958" s="439"/>
      <c r="AB958" s="439"/>
      <c r="AC958" s="439"/>
      <c r="AD958" s="440"/>
      <c r="AE958" s="443"/>
      <c r="AF958" s="439"/>
      <c r="AG958" s="439"/>
      <c r="AH958" s="439"/>
      <c r="AI958" s="440"/>
      <c r="AJ958" s="443"/>
      <c r="AK958" s="439"/>
      <c r="AL958" s="439"/>
      <c r="AM958" s="439"/>
      <c r="AN958" s="440"/>
    </row>
    <row r="959" spans="1:40" outlineLevel="2">
      <c r="A959" s="882">
        <f>ROW()</f>
        <v>959</v>
      </c>
      <c r="B959" s="453"/>
      <c r="D959" s="452" t="s">
        <v>33</v>
      </c>
      <c r="H959" s="458"/>
      <c r="I959" s="458"/>
      <c r="J959" s="459"/>
      <c r="K959" s="27">
        <f>K$666</f>
        <v>2.1974052442303074E-2</v>
      </c>
      <c r="L959" s="439"/>
      <c r="M959" s="439"/>
      <c r="N959" s="439"/>
      <c r="O959" s="443"/>
      <c r="P959" s="439"/>
      <c r="Q959" s="439"/>
      <c r="R959" s="439"/>
      <c r="S959" s="440"/>
      <c r="T959" s="439"/>
      <c r="U959" s="439"/>
      <c r="V959" s="439"/>
      <c r="W959" s="439"/>
      <c r="X959" s="440"/>
      <c r="Y959" s="443"/>
      <c r="Z959" s="439"/>
      <c r="AA959" s="439"/>
      <c r="AB959" s="439"/>
      <c r="AC959" s="439"/>
      <c r="AD959" s="440"/>
      <c r="AE959" s="443"/>
      <c r="AF959" s="439"/>
      <c r="AG959" s="439"/>
      <c r="AH959" s="439"/>
      <c r="AI959" s="440"/>
      <c r="AJ959" s="443"/>
      <c r="AK959" s="439"/>
      <c r="AL959" s="439"/>
      <c r="AM959" s="439"/>
      <c r="AN959" s="440"/>
    </row>
    <row r="960" spans="1:40" outlineLevel="2">
      <c r="A960" s="882">
        <f>ROW()</f>
        <v>960</v>
      </c>
      <c r="B960" s="453"/>
      <c r="D960" s="452" t="s">
        <v>27</v>
      </c>
      <c r="H960" s="458"/>
      <c r="I960" s="458"/>
      <c r="J960" s="459"/>
      <c r="K960" s="27">
        <f>K$667</f>
        <v>0.1062079201377982</v>
      </c>
      <c r="L960" s="439"/>
      <c r="M960" s="439"/>
      <c r="N960" s="439"/>
      <c r="O960" s="443"/>
      <c r="P960" s="439"/>
      <c r="Q960" s="439"/>
      <c r="R960" s="439"/>
      <c r="S960" s="440"/>
      <c r="T960" s="439"/>
      <c r="U960" s="439"/>
      <c r="V960" s="439"/>
      <c r="W960" s="439"/>
      <c r="X960" s="440"/>
      <c r="Y960" s="443"/>
      <c r="Z960" s="439"/>
      <c r="AA960" s="439"/>
      <c r="AB960" s="439"/>
      <c r="AC960" s="439"/>
      <c r="AD960" s="440"/>
      <c r="AE960" s="443"/>
      <c r="AF960" s="439"/>
      <c r="AG960" s="439"/>
      <c r="AH960" s="439"/>
      <c r="AI960" s="440"/>
      <c r="AJ960" s="443"/>
      <c r="AK960" s="439"/>
      <c r="AL960" s="439"/>
      <c r="AM960" s="439"/>
      <c r="AN960" s="440"/>
    </row>
    <row r="961" spans="1:40" outlineLevel="2">
      <c r="A961" s="882">
        <f>ROW()</f>
        <v>961</v>
      </c>
      <c r="B961" s="453"/>
      <c r="D961" s="452" t="s">
        <v>34</v>
      </c>
      <c r="H961" s="458"/>
      <c r="I961" s="458"/>
      <c r="J961" s="459"/>
      <c r="K961" s="27">
        <f>K$668</f>
        <v>18.006837259529089</v>
      </c>
      <c r="L961" s="439"/>
      <c r="M961" s="439"/>
      <c r="N961" s="439"/>
      <c r="O961" s="443"/>
      <c r="P961" s="439"/>
      <c r="Q961" s="439"/>
      <c r="R961" s="439"/>
      <c r="S961" s="440"/>
      <c r="T961" s="439"/>
      <c r="U961" s="439"/>
      <c r="V961" s="439"/>
      <c r="W961" s="439"/>
      <c r="X961" s="440"/>
      <c r="Y961" s="443"/>
      <c r="Z961" s="439"/>
      <c r="AA961" s="439"/>
      <c r="AB961" s="439"/>
      <c r="AC961" s="439"/>
      <c r="AD961" s="440"/>
      <c r="AE961" s="443"/>
      <c r="AF961" s="439"/>
      <c r="AG961" s="439"/>
      <c r="AH961" s="439"/>
      <c r="AI961" s="440"/>
      <c r="AJ961" s="443"/>
      <c r="AK961" s="439"/>
      <c r="AL961" s="439"/>
      <c r="AM961" s="439"/>
      <c r="AN961" s="440"/>
    </row>
    <row r="962" spans="1:40" outlineLevel="2">
      <c r="A962" s="882">
        <f>ROW()</f>
        <v>962</v>
      </c>
      <c r="B962" s="453"/>
      <c r="D962" s="452" t="s">
        <v>35</v>
      </c>
      <c r="H962" s="458"/>
      <c r="I962" s="458"/>
      <c r="J962" s="459"/>
      <c r="K962" s="27">
        <f>K$669</f>
        <v>0.43948104884606148</v>
      </c>
      <c r="L962" s="439"/>
      <c r="M962" s="439"/>
      <c r="N962" s="439"/>
      <c r="O962" s="443"/>
      <c r="P962" s="439"/>
      <c r="Q962" s="439"/>
      <c r="R962" s="439"/>
      <c r="S962" s="440"/>
      <c r="T962" s="439"/>
      <c r="U962" s="439"/>
      <c r="V962" s="439"/>
      <c r="W962" s="439"/>
      <c r="X962" s="440"/>
      <c r="Y962" s="443"/>
      <c r="Z962" s="439"/>
      <c r="AA962" s="439"/>
      <c r="AB962" s="439"/>
      <c r="AC962" s="439"/>
      <c r="AD962" s="440"/>
      <c r="AE962" s="443"/>
      <c r="AF962" s="439"/>
      <c r="AG962" s="439"/>
      <c r="AH962" s="439"/>
      <c r="AI962" s="440"/>
      <c r="AJ962" s="443"/>
      <c r="AK962" s="439"/>
      <c r="AL962" s="439"/>
      <c r="AM962" s="439"/>
      <c r="AN962" s="440"/>
    </row>
    <row r="963" spans="1:40" outlineLevel="2">
      <c r="A963" s="882">
        <f>ROW()</f>
        <v>963</v>
      </c>
      <c r="B963" s="453"/>
      <c r="D963" s="452" t="s">
        <v>302</v>
      </c>
      <c r="H963" s="458"/>
      <c r="I963" s="458"/>
      <c r="J963" s="459"/>
      <c r="K963" s="27">
        <f>K$670</f>
        <v>0</v>
      </c>
      <c r="L963" s="439"/>
      <c r="M963" s="439"/>
      <c r="N963" s="439"/>
      <c r="O963" s="443"/>
      <c r="P963" s="439"/>
      <c r="Q963" s="439"/>
      <c r="R963" s="439"/>
      <c r="S963" s="440"/>
      <c r="T963" s="439"/>
      <c r="U963" s="439"/>
      <c r="V963" s="439"/>
      <c r="W963" s="439"/>
      <c r="X963" s="440"/>
      <c r="Y963" s="443"/>
      <c r="Z963" s="439"/>
      <c r="AA963" s="439"/>
      <c r="AB963" s="439"/>
      <c r="AC963" s="439"/>
      <c r="AD963" s="440"/>
      <c r="AE963" s="443"/>
      <c r="AF963" s="439"/>
      <c r="AG963" s="439"/>
      <c r="AH963" s="439"/>
      <c r="AI963" s="440"/>
      <c r="AJ963" s="443"/>
      <c r="AK963" s="439"/>
      <c r="AL963" s="439"/>
      <c r="AM963" s="439"/>
      <c r="AN963" s="440"/>
    </row>
    <row r="964" spans="1:40" outlineLevel="2">
      <c r="A964" s="882">
        <f>ROW()</f>
        <v>964</v>
      </c>
      <c r="B964" s="453"/>
      <c r="D964" s="452" t="s">
        <v>36</v>
      </c>
      <c r="H964" s="458"/>
      <c r="I964" s="458"/>
      <c r="J964" s="459"/>
      <c r="K964" s="27">
        <f>K$671</f>
        <v>1.1188455035205982</v>
      </c>
      <c r="L964" s="439"/>
      <c r="M964" s="439"/>
      <c r="N964" s="439"/>
      <c r="O964" s="443"/>
      <c r="P964" s="439"/>
      <c r="Q964" s="439"/>
      <c r="R964" s="439"/>
      <c r="S964" s="440"/>
      <c r="T964" s="439"/>
      <c r="U964" s="439"/>
      <c r="V964" s="439"/>
      <c r="W964" s="439"/>
      <c r="X964" s="440"/>
      <c r="Y964" s="443"/>
      <c r="Z964" s="439"/>
      <c r="AA964" s="439"/>
      <c r="AB964" s="439"/>
      <c r="AC964" s="439"/>
      <c r="AD964" s="440"/>
      <c r="AE964" s="443"/>
      <c r="AF964" s="439"/>
      <c r="AG964" s="439"/>
      <c r="AH964" s="439"/>
      <c r="AI964" s="440"/>
      <c r="AJ964" s="443"/>
      <c r="AK964" s="439"/>
      <c r="AL964" s="439"/>
      <c r="AM964" s="439"/>
      <c r="AN964" s="440"/>
    </row>
    <row r="965" spans="1:40" outlineLevel="2">
      <c r="A965" s="882">
        <f>ROW()</f>
        <v>965</v>
      </c>
      <c r="B965" s="453"/>
      <c r="D965" s="452" t="s">
        <v>583</v>
      </c>
      <c r="H965" s="458"/>
      <c r="I965" s="458"/>
      <c r="J965" s="459"/>
      <c r="K965" s="27">
        <f>K$672</f>
        <v>0</v>
      </c>
      <c r="L965" s="439"/>
      <c r="M965" s="439"/>
      <c r="N965" s="439"/>
      <c r="O965" s="443"/>
      <c r="P965" s="439"/>
      <c r="Q965" s="439"/>
      <c r="R965" s="439"/>
      <c r="S965" s="440"/>
      <c r="T965" s="439"/>
      <c r="U965" s="439"/>
      <c r="V965" s="439"/>
      <c r="W965" s="439"/>
      <c r="X965" s="440"/>
      <c r="Y965" s="443"/>
      <c r="Z965" s="439"/>
      <c r="AA965" s="439"/>
      <c r="AB965" s="439"/>
      <c r="AC965" s="439"/>
      <c r="AD965" s="440"/>
      <c r="AE965" s="443"/>
      <c r="AF965" s="439"/>
      <c r="AG965" s="439"/>
      <c r="AH965" s="439"/>
      <c r="AI965" s="440"/>
      <c r="AJ965" s="443"/>
      <c r="AK965" s="439"/>
      <c r="AL965" s="439"/>
      <c r="AM965" s="439"/>
      <c r="AN965" s="440"/>
    </row>
    <row r="966" spans="1:40" outlineLevel="2">
      <c r="A966" s="882">
        <f>ROW()</f>
        <v>966</v>
      </c>
      <c r="B966" s="453"/>
      <c r="D966" s="452" t="s">
        <v>81</v>
      </c>
      <c r="H966" s="458"/>
      <c r="I966" s="458"/>
      <c r="J966" s="459"/>
      <c r="K966" s="27">
        <f>K$673</f>
        <v>7.4826807187792395E-3</v>
      </c>
      <c r="L966" s="439"/>
      <c r="M966" s="439"/>
      <c r="N966" s="439"/>
      <c r="O966" s="443"/>
      <c r="P966" s="439"/>
      <c r="Q966" s="439"/>
      <c r="R966" s="439"/>
      <c r="S966" s="440"/>
      <c r="T966" s="439"/>
      <c r="U966" s="439"/>
      <c r="V966" s="439"/>
      <c r="W966" s="439"/>
      <c r="X966" s="440"/>
      <c r="Y966" s="443"/>
      <c r="Z966" s="439"/>
      <c r="AA966" s="439"/>
      <c r="AB966" s="439"/>
      <c r="AC966" s="439"/>
      <c r="AD966" s="440"/>
      <c r="AE966" s="443"/>
      <c r="AF966" s="439"/>
      <c r="AG966" s="439"/>
      <c r="AH966" s="439"/>
      <c r="AI966" s="440"/>
      <c r="AJ966" s="443"/>
      <c r="AK966" s="439"/>
      <c r="AL966" s="439"/>
      <c r="AM966" s="439"/>
      <c r="AN966" s="440"/>
    </row>
    <row r="967" spans="1:40" outlineLevel="2">
      <c r="A967" s="882">
        <f>ROW()</f>
        <v>967</v>
      </c>
      <c r="B967" s="453"/>
      <c r="D967" s="452" t="s">
        <v>28</v>
      </c>
      <c r="H967" s="458"/>
      <c r="I967" s="458"/>
      <c r="J967" s="459"/>
      <c r="K967" s="27">
        <f>K$674</f>
        <v>0.33144195767140466</v>
      </c>
      <c r="L967" s="439"/>
      <c r="M967" s="439"/>
      <c r="N967" s="439"/>
      <c r="O967" s="443"/>
      <c r="P967" s="439"/>
      <c r="Q967" s="439"/>
      <c r="R967" s="439"/>
      <c r="S967" s="440"/>
      <c r="T967" s="439"/>
      <c r="U967" s="439"/>
      <c r="V967" s="439"/>
      <c r="W967" s="439"/>
      <c r="X967" s="440"/>
      <c r="Y967" s="443"/>
      <c r="Z967" s="439"/>
      <c r="AA967" s="439"/>
      <c r="AB967" s="439"/>
      <c r="AC967" s="439"/>
      <c r="AD967" s="440"/>
      <c r="AE967" s="443"/>
      <c r="AF967" s="439"/>
      <c r="AG967" s="439"/>
      <c r="AH967" s="439"/>
      <c r="AI967" s="440"/>
      <c r="AJ967" s="443"/>
      <c r="AK967" s="439"/>
      <c r="AL967" s="439"/>
      <c r="AM967" s="439"/>
      <c r="AN967" s="440"/>
    </row>
    <row r="968" spans="1:40" outlineLevel="2">
      <c r="A968" s="882">
        <f>ROW()</f>
        <v>968</v>
      </c>
      <c r="B968" s="453"/>
      <c r="D968" s="456" t="s">
        <v>443</v>
      </c>
      <c r="E968" s="456"/>
      <c r="F968" s="456"/>
      <c r="G968" s="456"/>
      <c r="H968" s="460"/>
      <c r="I968" s="460"/>
      <c r="J968" s="461"/>
      <c r="K968" s="30">
        <f>K$675</f>
        <v>0</v>
      </c>
      <c r="L968" s="441"/>
      <c r="M968" s="441"/>
      <c r="N968" s="441"/>
      <c r="O968" s="462"/>
      <c r="P968" s="441"/>
      <c r="Q968" s="441"/>
      <c r="R968" s="441"/>
      <c r="S968" s="442"/>
      <c r="T968" s="441"/>
      <c r="U968" s="441"/>
      <c r="V968" s="441"/>
      <c r="W968" s="441"/>
      <c r="X968" s="442"/>
      <c r="Y968" s="462"/>
      <c r="Z968" s="441"/>
      <c r="AA968" s="441"/>
      <c r="AB968" s="441"/>
      <c r="AC968" s="441"/>
      <c r="AD968" s="442"/>
      <c r="AE968" s="462"/>
      <c r="AF968" s="441"/>
      <c r="AG968" s="441"/>
      <c r="AH968" s="441"/>
      <c r="AI968" s="442"/>
      <c r="AJ968" s="462"/>
      <c r="AK968" s="441"/>
      <c r="AL968" s="441"/>
      <c r="AM968" s="441"/>
      <c r="AN968" s="442"/>
    </row>
    <row r="969" spans="1:40" outlineLevel="2">
      <c r="A969" s="882">
        <f>ROW()</f>
        <v>969</v>
      </c>
      <c r="B969" s="453"/>
      <c r="D969" s="452" t="s">
        <v>24</v>
      </c>
      <c r="H969" s="458"/>
      <c r="I969" s="458"/>
      <c r="J969" s="459"/>
      <c r="K969" s="439">
        <f>SUM(K953:K968)</f>
        <v>32.091591145060363</v>
      </c>
      <c r="L969" s="439"/>
      <c r="M969" s="439"/>
      <c r="N969" s="439"/>
      <c r="O969" s="443"/>
      <c r="P969" s="439"/>
      <c r="Q969" s="439"/>
      <c r="R969" s="439"/>
      <c r="S969" s="440"/>
      <c r="T969" s="439"/>
      <c r="U969" s="439"/>
      <c r="V969" s="439"/>
      <c r="W969" s="439"/>
      <c r="X969" s="440"/>
      <c r="Y969" s="443"/>
      <c r="Z969" s="439"/>
      <c r="AA969" s="439"/>
      <c r="AB969" s="439"/>
      <c r="AC969" s="439"/>
      <c r="AD969" s="440"/>
      <c r="AE969" s="443"/>
      <c r="AF969" s="439"/>
      <c r="AG969" s="439"/>
      <c r="AH969" s="439"/>
      <c r="AI969" s="440"/>
      <c r="AJ969" s="443"/>
      <c r="AK969" s="439"/>
      <c r="AL969" s="439"/>
      <c r="AM969" s="439"/>
      <c r="AN969" s="440"/>
    </row>
    <row r="970" spans="1:40" outlineLevel="1">
      <c r="A970" s="732" t="s">
        <v>238</v>
      </c>
      <c r="B970" s="733"/>
      <c r="C970" s="881"/>
      <c r="D970" s="733"/>
      <c r="E970" s="733"/>
      <c r="F970" s="733"/>
      <c r="G970" s="730"/>
      <c r="H970" s="733"/>
      <c r="I970" s="730"/>
      <c r="J970" s="729"/>
      <c r="K970" s="730"/>
      <c r="L970" s="730"/>
      <c r="M970" s="730"/>
      <c r="N970" s="730"/>
      <c r="O970" s="729"/>
      <c r="P970" s="730"/>
      <c r="Q970" s="730"/>
      <c r="R970" s="730"/>
      <c r="S970" s="731"/>
      <c r="T970" s="730"/>
      <c r="U970" s="730"/>
      <c r="V970" s="730"/>
      <c r="W970" s="730"/>
      <c r="X970" s="731"/>
      <c r="Y970" s="729"/>
      <c r="Z970" s="730"/>
      <c r="AA970" s="730"/>
      <c r="AB970" s="730"/>
      <c r="AC970" s="730"/>
      <c r="AD970" s="731"/>
      <c r="AE970" s="729"/>
      <c r="AF970" s="730"/>
      <c r="AG970" s="730"/>
      <c r="AH970" s="730"/>
      <c r="AI970" s="731"/>
      <c r="AJ970" s="729"/>
      <c r="AK970" s="730"/>
      <c r="AL970" s="730"/>
      <c r="AM970" s="730"/>
      <c r="AN970" s="731"/>
    </row>
    <row r="971" spans="1:40" outlineLevel="2">
      <c r="A971" s="882">
        <f>ROW()</f>
        <v>971</v>
      </c>
      <c r="B971" s="453"/>
      <c r="D971" s="1205" t="s">
        <v>300</v>
      </c>
      <c r="E971" s="1205"/>
      <c r="F971" s="1205"/>
      <c r="G971" s="1205"/>
      <c r="H971" s="4"/>
      <c r="I971" s="4"/>
      <c r="J971" s="329"/>
      <c r="K971" s="4"/>
      <c r="L971" s="4"/>
      <c r="M971" s="4"/>
      <c r="N971" s="4"/>
      <c r="O971" s="329"/>
      <c r="P971" s="4"/>
      <c r="Q971" s="4"/>
      <c r="R971" s="4"/>
      <c r="S971" s="316"/>
      <c r="T971" s="53"/>
      <c r="U971" s="53"/>
      <c r="V971" s="53"/>
      <c r="W971" s="53"/>
      <c r="X971" s="44"/>
      <c r="Y971" s="252"/>
      <c r="Z971" s="53"/>
      <c r="AA971" s="53"/>
      <c r="AB971" s="53"/>
      <c r="AC971" s="53"/>
      <c r="AD971" s="44"/>
      <c r="AE971" s="252"/>
      <c r="AF971" s="53"/>
      <c r="AG971" s="53"/>
      <c r="AH971" s="53"/>
      <c r="AI971" s="44"/>
      <c r="AJ971" s="252"/>
      <c r="AK971" s="53"/>
      <c r="AL971" s="53"/>
      <c r="AM971" s="53"/>
      <c r="AN971" s="44"/>
    </row>
    <row r="972" spans="1:40" outlineLevel="2">
      <c r="A972" s="882">
        <f>ROW()</f>
        <v>972</v>
      </c>
      <c r="B972" s="453"/>
      <c r="D972" s="1205" t="s">
        <v>301</v>
      </c>
      <c r="E972" s="1205"/>
      <c r="F972" s="1205"/>
      <c r="G972" s="1205"/>
      <c r="H972" s="4"/>
      <c r="I972" s="4"/>
      <c r="J972" s="329"/>
      <c r="K972" s="4"/>
      <c r="L972" s="4"/>
      <c r="M972" s="4"/>
      <c r="N972" s="4"/>
      <c r="O972" s="329"/>
      <c r="P972" s="4"/>
      <c r="Q972" s="4"/>
      <c r="R972" s="4"/>
      <c r="S972" s="316"/>
      <c r="T972" s="53"/>
      <c r="U972" s="53"/>
      <c r="V972" s="53"/>
      <c r="W972" s="53"/>
      <c r="X972" s="44"/>
      <c r="Y972" s="252"/>
      <c r="Z972" s="53"/>
      <c r="AA972" s="53"/>
      <c r="AB972" s="53"/>
      <c r="AC972" s="53"/>
      <c r="AD972" s="44"/>
      <c r="AE972" s="252"/>
      <c r="AF972" s="53"/>
      <c r="AG972" s="53"/>
      <c r="AH972" s="53"/>
      <c r="AI972" s="44"/>
      <c r="AJ972" s="252"/>
      <c r="AK972" s="53"/>
      <c r="AL972" s="53"/>
      <c r="AM972" s="53"/>
      <c r="AN972" s="44"/>
    </row>
    <row r="973" spans="1:40" outlineLevel="2">
      <c r="A973" s="882">
        <f>ROW()</f>
        <v>973</v>
      </c>
      <c r="B973" s="453"/>
      <c r="D973" s="1205" t="s">
        <v>29</v>
      </c>
      <c r="E973" s="1205"/>
      <c r="F973" s="1205"/>
      <c r="G973" s="1205"/>
      <c r="H973" s="4"/>
      <c r="I973" s="4"/>
      <c r="J973" s="329"/>
      <c r="K973" s="4"/>
      <c r="L973" s="4"/>
      <c r="M973" s="4"/>
      <c r="N973" s="4"/>
      <c r="O973" s="329"/>
      <c r="P973" s="4"/>
      <c r="Q973" s="4"/>
      <c r="R973" s="4"/>
      <c r="S973" s="316"/>
      <c r="T973" s="53"/>
      <c r="U973" s="53"/>
      <c r="V973" s="53"/>
      <c r="W973" s="53"/>
      <c r="X973" s="44"/>
      <c r="Y973" s="252"/>
      <c r="Z973" s="53"/>
      <c r="AA973" s="53"/>
      <c r="AB973" s="53"/>
      <c r="AC973" s="53"/>
      <c r="AD973" s="44"/>
      <c r="AE973" s="252"/>
      <c r="AF973" s="53"/>
      <c r="AG973" s="53"/>
      <c r="AH973" s="53"/>
      <c r="AI973" s="44"/>
      <c r="AJ973" s="252"/>
      <c r="AK973" s="53"/>
      <c r="AL973" s="53"/>
      <c r="AM973" s="53"/>
      <c r="AN973" s="44"/>
    </row>
    <row r="974" spans="1:40" outlineLevel="2">
      <c r="A974" s="882">
        <f>ROW()</f>
        <v>974</v>
      </c>
      <c r="B974" s="453"/>
      <c r="D974" s="1205" t="s">
        <v>30</v>
      </c>
      <c r="E974" s="1205"/>
      <c r="F974" s="1205"/>
      <c r="G974" s="1205"/>
      <c r="H974" s="4"/>
      <c r="I974" s="4"/>
      <c r="J974" s="329"/>
      <c r="K974" s="4"/>
      <c r="L974" s="4"/>
      <c r="M974" s="4"/>
      <c r="N974" s="4"/>
      <c r="O974" s="329"/>
      <c r="P974" s="4"/>
      <c r="Q974" s="4"/>
      <c r="R974" s="4"/>
      <c r="S974" s="316"/>
      <c r="T974" s="53"/>
      <c r="U974" s="53"/>
      <c r="V974" s="53"/>
      <c r="W974" s="53"/>
      <c r="X974" s="44"/>
      <c r="Y974" s="252"/>
      <c r="Z974" s="53"/>
      <c r="AA974" s="53"/>
      <c r="AB974" s="53"/>
      <c r="AC974" s="53"/>
      <c r="AD974" s="44"/>
      <c r="AE974" s="252"/>
      <c r="AF974" s="53"/>
      <c r="AG974" s="53"/>
      <c r="AH974" s="53"/>
      <c r="AI974" s="44"/>
      <c r="AJ974" s="252"/>
      <c r="AK974" s="53"/>
      <c r="AL974" s="53"/>
      <c r="AM974" s="53"/>
      <c r="AN974" s="44"/>
    </row>
    <row r="975" spans="1:40" outlineLevel="2">
      <c r="A975" s="882">
        <f>ROW()</f>
        <v>975</v>
      </c>
      <c r="B975" s="453"/>
      <c r="D975" s="1205" t="s">
        <v>31</v>
      </c>
      <c r="E975" s="1205"/>
      <c r="F975" s="1205"/>
      <c r="G975" s="1205"/>
      <c r="H975" s="4"/>
      <c r="I975" s="4"/>
      <c r="J975" s="329"/>
      <c r="K975" s="4"/>
      <c r="L975" s="4"/>
      <c r="M975" s="4"/>
      <c r="N975" s="4"/>
      <c r="O975" s="329"/>
      <c r="P975" s="4"/>
      <c r="Q975" s="4"/>
      <c r="R975" s="4"/>
      <c r="S975" s="316"/>
      <c r="T975" s="53"/>
      <c r="U975" s="53"/>
      <c r="V975" s="53"/>
      <c r="W975" s="53"/>
      <c r="X975" s="44"/>
      <c r="Y975" s="252"/>
      <c r="Z975" s="53"/>
      <c r="AA975" s="53"/>
      <c r="AB975" s="53"/>
      <c r="AC975" s="53"/>
      <c r="AD975" s="44"/>
      <c r="AE975" s="252"/>
      <c r="AF975" s="53"/>
      <c r="AG975" s="53"/>
      <c r="AH975" s="53"/>
      <c r="AI975" s="44"/>
      <c r="AJ975" s="252"/>
      <c r="AK975" s="53"/>
      <c r="AL975" s="53"/>
      <c r="AM975" s="53"/>
      <c r="AN975" s="44"/>
    </row>
    <row r="976" spans="1:40" outlineLevel="2">
      <c r="A976" s="882">
        <f>ROW()</f>
        <v>976</v>
      </c>
      <c r="B976" s="453"/>
      <c r="D976" s="1205" t="s">
        <v>32</v>
      </c>
      <c r="E976" s="1205"/>
      <c r="F976" s="1205"/>
      <c r="G976" s="1205"/>
      <c r="H976" s="4"/>
      <c r="I976" s="4"/>
      <c r="J976" s="329"/>
      <c r="K976" s="4"/>
      <c r="L976" s="4"/>
      <c r="M976" s="4"/>
      <c r="N976" s="4"/>
      <c r="O976" s="329"/>
      <c r="P976" s="4"/>
      <c r="Q976" s="4"/>
      <c r="R976" s="4"/>
      <c r="S976" s="316"/>
      <c r="T976" s="53"/>
      <c r="U976" s="53"/>
      <c r="V976" s="53"/>
      <c r="W976" s="53"/>
      <c r="X976" s="44"/>
      <c r="Y976" s="252"/>
      <c r="Z976" s="53"/>
      <c r="AA976" s="53"/>
      <c r="AB976" s="53"/>
      <c r="AC976" s="53"/>
      <c r="AD976" s="44"/>
      <c r="AE976" s="252"/>
      <c r="AF976" s="53"/>
      <c r="AG976" s="53"/>
      <c r="AH976" s="53"/>
      <c r="AI976" s="44"/>
      <c r="AJ976" s="252"/>
      <c r="AK976" s="53"/>
      <c r="AL976" s="53"/>
      <c r="AM976" s="53"/>
      <c r="AN976" s="44"/>
    </row>
    <row r="977" spans="1:40" outlineLevel="2">
      <c r="A977" s="882">
        <f>ROW()</f>
        <v>977</v>
      </c>
      <c r="B977" s="453"/>
      <c r="D977" s="1205" t="s">
        <v>33</v>
      </c>
      <c r="E977" s="1205"/>
      <c r="F977" s="1205"/>
      <c r="G977" s="1205"/>
      <c r="H977" s="4"/>
      <c r="I977" s="4"/>
      <c r="J977" s="329"/>
      <c r="K977" s="4"/>
      <c r="L977" s="4"/>
      <c r="M977" s="4"/>
      <c r="N977" s="4"/>
      <c r="O977" s="329"/>
      <c r="P977" s="4"/>
      <c r="Q977" s="4"/>
      <c r="R977" s="4"/>
      <c r="S977" s="316"/>
      <c r="T977" s="53"/>
      <c r="U977" s="53"/>
      <c r="V977" s="53"/>
      <c r="W977" s="53"/>
      <c r="X977" s="44"/>
      <c r="Y977" s="252"/>
      <c r="Z977" s="53"/>
      <c r="AA977" s="53"/>
      <c r="AB977" s="53"/>
      <c r="AC977" s="53"/>
      <c r="AD977" s="44"/>
      <c r="AE977" s="252"/>
      <c r="AF977" s="53"/>
      <c r="AG977" s="53"/>
      <c r="AH977" s="53"/>
      <c r="AI977" s="44"/>
      <c r="AJ977" s="252"/>
      <c r="AK977" s="53"/>
      <c r="AL977" s="53"/>
      <c r="AM977" s="53"/>
      <c r="AN977" s="44"/>
    </row>
    <row r="978" spans="1:40" outlineLevel="2">
      <c r="A978" s="882">
        <f>ROW()</f>
        <v>978</v>
      </c>
      <c r="B978" s="453"/>
      <c r="D978" s="1205" t="s">
        <v>27</v>
      </c>
      <c r="E978" s="1205"/>
      <c r="F978" s="1205"/>
      <c r="G978" s="1205"/>
      <c r="H978" s="4"/>
      <c r="I978" s="4"/>
      <c r="J978" s="329"/>
      <c r="K978" s="4"/>
      <c r="L978" s="4"/>
      <c r="M978" s="4"/>
      <c r="N978" s="4"/>
      <c r="O978" s="329"/>
      <c r="P978" s="4"/>
      <c r="Q978" s="4"/>
      <c r="R978" s="4"/>
      <c r="S978" s="316"/>
      <c r="T978" s="53"/>
      <c r="U978" s="53"/>
      <c r="V978" s="53"/>
      <c r="W978" s="53"/>
      <c r="X978" s="44"/>
      <c r="Y978" s="252"/>
      <c r="Z978" s="53"/>
      <c r="AA978" s="53"/>
      <c r="AB978" s="53"/>
      <c r="AC978" s="53"/>
      <c r="AD978" s="44"/>
      <c r="AE978" s="252"/>
      <c r="AF978" s="53"/>
      <c r="AG978" s="53"/>
      <c r="AH978" s="53"/>
      <c r="AI978" s="44"/>
      <c r="AJ978" s="252"/>
      <c r="AK978" s="53"/>
      <c r="AL978" s="53"/>
      <c r="AM978" s="53"/>
      <c r="AN978" s="44"/>
    </row>
    <row r="979" spans="1:40" outlineLevel="2">
      <c r="A979" s="882">
        <f>ROW()</f>
        <v>979</v>
      </c>
      <c r="B979" s="453"/>
      <c r="D979" s="1205" t="s">
        <v>34</v>
      </c>
      <c r="E979" s="1205"/>
      <c r="F979" s="1205"/>
      <c r="G979" s="1205"/>
      <c r="H979" s="4"/>
      <c r="I979" s="4"/>
      <c r="J979" s="329"/>
      <c r="K979" s="4"/>
      <c r="L979" s="4"/>
      <c r="M979" s="4"/>
      <c r="N979" s="4"/>
      <c r="O979" s="329"/>
      <c r="P979" s="4"/>
      <c r="Q979" s="4"/>
      <c r="R979" s="4"/>
      <c r="S979" s="316"/>
      <c r="T979" s="53"/>
      <c r="U979" s="53"/>
      <c r="V979" s="53"/>
      <c r="W979" s="53"/>
      <c r="X979" s="44"/>
      <c r="Y979" s="252"/>
      <c r="Z979" s="53"/>
      <c r="AA979" s="53"/>
      <c r="AB979" s="53"/>
      <c r="AC979" s="53"/>
      <c r="AD979" s="44"/>
      <c r="AE979" s="252"/>
      <c r="AF979" s="53"/>
      <c r="AG979" s="53"/>
      <c r="AH979" s="53"/>
      <c r="AI979" s="44"/>
      <c r="AJ979" s="252"/>
      <c r="AK979" s="53"/>
      <c r="AL979" s="53"/>
      <c r="AM979" s="53"/>
      <c r="AN979" s="44"/>
    </row>
    <row r="980" spans="1:40" outlineLevel="2">
      <c r="A980" s="882">
        <f>ROW()</f>
        <v>980</v>
      </c>
      <c r="B980" s="453"/>
      <c r="D980" s="1205" t="s">
        <v>35</v>
      </c>
      <c r="E980" s="1205"/>
      <c r="F980" s="1205"/>
      <c r="G980" s="1205"/>
      <c r="H980" s="4"/>
      <c r="I980" s="4"/>
      <c r="J980" s="329"/>
      <c r="K980" s="4"/>
      <c r="L980" s="4"/>
      <c r="M980" s="4"/>
      <c r="N980" s="4"/>
      <c r="O980" s="329"/>
      <c r="P980" s="4"/>
      <c r="Q980" s="4"/>
      <c r="R980" s="4"/>
      <c r="S980" s="316"/>
      <c r="T980" s="53"/>
      <c r="U980" s="53"/>
      <c r="V980" s="53"/>
      <c r="W980" s="53"/>
      <c r="X980" s="44"/>
      <c r="Y980" s="252"/>
      <c r="Z980" s="53"/>
      <c r="AA980" s="53"/>
      <c r="AB980" s="53"/>
      <c r="AC980" s="53"/>
      <c r="AD980" s="44"/>
      <c r="AE980" s="252"/>
      <c r="AF980" s="53"/>
      <c r="AG980" s="53"/>
      <c r="AH980" s="53"/>
      <c r="AI980" s="44"/>
      <c r="AJ980" s="252"/>
      <c r="AK980" s="53"/>
      <c r="AL980" s="53"/>
      <c r="AM980" s="53"/>
      <c r="AN980" s="44"/>
    </row>
    <row r="981" spans="1:40" outlineLevel="2">
      <c r="A981" s="882">
        <f>ROW()</f>
        <v>981</v>
      </c>
      <c r="B981" s="453"/>
      <c r="D981" s="1205" t="s">
        <v>302</v>
      </c>
      <c r="E981" s="1205"/>
      <c r="F981" s="1205"/>
      <c r="G981" s="1205"/>
      <c r="H981" s="4"/>
      <c r="I981" s="4"/>
      <c r="J981" s="329"/>
      <c r="K981" s="4"/>
      <c r="L981" s="4"/>
      <c r="M981" s="4"/>
      <c r="N981" s="4"/>
      <c r="O981" s="329"/>
      <c r="P981" s="4"/>
      <c r="Q981" s="4"/>
      <c r="R981" s="4"/>
      <c r="S981" s="316"/>
      <c r="T981" s="53"/>
      <c r="U981" s="53"/>
      <c r="V981" s="53"/>
      <c r="W981" s="53"/>
      <c r="X981" s="44"/>
      <c r="Y981" s="252"/>
      <c r="Z981" s="53"/>
      <c r="AA981" s="53"/>
      <c r="AB981" s="53"/>
      <c r="AC981" s="53"/>
      <c r="AD981" s="44"/>
      <c r="AE981" s="252"/>
      <c r="AF981" s="53"/>
      <c r="AG981" s="53"/>
      <c r="AH981" s="53"/>
      <c r="AI981" s="44"/>
      <c r="AJ981" s="252"/>
      <c r="AK981" s="53"/>
      <c r="AL981" s="53"/>
      <c r="AM981" s="53"/>
      <c r="AN981" s="44"/>
    </row>
    <row r="982" spans="1:40" outlineLevel="2">
      <c r="A982" s="882">
        <f>ROW()</f>
        <v>982</v>
      </c>
      <c r="B982" s="453"/>
      <c r="D982" s="1205" t="s">
        <v>36</v>
      </c>
      <c r="E982" s="1205"/>
      <c r="F982" s="1205"/>
      <c r="G982" s="1205"/>
      <c r="H982" s="4"/>
      <c r="I982" s="4"/>
      <c r="J982" s="329"/>
      <c r="K982" s="4"/>
      <c r="L982" s="4"/>
      <c r="M982" s="4"/>
      <c r="N982" s="4"/>
      <c r="O982" s="329"/>
      <c r="P982" s="4"/>
      <c r="Q982" s="4"/>
      <c r="R982" s="4"/>
      <c r="S982" s="316"/>
      <c r="T982" s="53"/>
      <c r="U982" s="53"/>
      <c r="V982" s="53"/>
      <c r="W982" s="53"/>
      <c r="X982" s="44"/>
      <c r="Y982" s="252"/>
      <c r="Z982" s="53"/>
      <c r="AA982" s="53"/>
      <c r="AB982" s="53"/>
      <c r="AC982" s="53"/>
      <c r="AD982" s="44"/>
      <c r="AE982" s="252"/>
      <c r="AF982" s="53"/>
      <c r="AG982" s="53"/>
      <c r="AH982" s="53"/>
      <c r="AI982" s="44"/>
      <c r="AJ982" s="252"/>
      <c r="AK982" s="53"/>
      <c r="AL982" s="53"/>
      <c r="AM982" s="53"/>
      <c r="AN982" s="44"/>
    </row>
    <row r="983" spans="1:40" outlineLevel="2">
      <c r="A983" s="882">
        <f>ROW()</f>
        <v>983</v>
      </c>
      <c r="B983" s="453"/>
      <c r="D983" s="1205" t="s">
        <v>583</v>
      </c>
      <c r="E983" s="1205"/>
      <c r="F983" s="1205"/>
      <c r="G983" s="1205"/>
      <c r="H983" s="4"/>
      <c r="I983" s="4"/>
      <c r="J983" s="329"/>
      <c r="K983" s="4"/>
      <c r="L983" s="4"/>
      <c r="M983" s="4"/>
      <c r="N983" s="4"/>
      <c r="O983" s="329"/>
      <c r="P983" s="4"/>
      <c r="Q983" s="4"/>
      <c r="R983" s="4"/>
      <c r="S983" s="316"/>
      <c r="T983" s="53"/>
      <c r="U983" s="53"/>
      <c r="V983" s="53"/>
      <c r="W983" s="53"/>
      <c r="X983" s="44"/>
      <c r="Y983" s="252"/>
      <c r="Z983" s="53"/>
      <c r="AA983" s="53"/>
      <c r="AB983" s="53"/>
      <c r="AC983" s="53"/>
      <c r="AD983" s="44"/>
      <c r="AE983" s="252"/>
      <c r="AF983" s="53"/>
      <c r="AG983" s="53"/>
      <c r="AH983" s="53"/>
      <c r="AI983" s="44"/>
      <c r="AJ983" s="252"/>
      <c r="AK983" s="53"/>
      <c r="AL983" s="53"/>
      <c r="AM983" s="53"/>
      <c r="AN983" s="44"/>
    </row>
    <row r="984" spans="1:40" outlineLevel="2">
      <c r="A984" s="882">
        <f>ROW()</f>
        <v>984</v>
      </c>
      <c r="B984" s="453"/>
      <c r="D984" s="1205" t="s">
        <v>81</v>
      </c>
      <c r="E984" s="1205"/>
      <c r="F984" s="1205"/>
      <c r="G984" s="1205"/>
      <c r="H984" s="4"/>
      <c r="I984" s="4"/>
      <c r="J984" s="329"/>
      <c r="K984" s="4"/>
      <c r="L984" s="4"/>
      <c r="M984" s="4"/>
      <c r="N984" s="4"/>
      <c r="O984" s="329"/>
      <c r="P984" s="4"/>
      <c r="Q984" s="4"/>
      <c r="R984" s="4"/>
      <c r="S984" s="316"/>
      <c r="T984" s="53"/>
      <c r="U984" s="53"/>
      <c r="V984" s="53"/>
      <c r="W984" s="53"/>
      <c r="X984" s="44"/>
      <c r="Y984" s="252"/>
      <c r="Z984" s="53"/>
      <c r="AA984" s="53"/>
      <c r="AB984" s="53"/>
      <c r="AC984" s="53"/>
      <c r="AD984" s="44"/>
      <c r="AE984" s="252"/>
      <c r="AF984" s="53"/>
      <c r="AG984" s="53"/>
      <c r="AH984" s="53"/>
      <c r="AI984" s="44"/>
      <c r="AJ984" s="252"/>
      <c r="AK984" s="53"/>
      <c r="AL984" s="53"/>
      <c r="AM984" s="53"/>
      <c r="AN984" s="44"/>
    </row>
    <row r="985" spans="1:40" outlineLevel="2">
      <c r="A985" s="882">
        <f>ROW()</f>
        <v>985</v>
      </c>
      <c r="B985" s="453"/>
      <c r="D985" s="1205" t="s">
        <v>28</v>
      </c>
      <c r="E985" s="1205"/>
      <c r="F985" s="1205"/>
      <c r="G985" s="1205"/>
      <c r="H985" s="4"/>
      <c r="I985" s="4"/>
      <c r="J985" s="329"/>
      <c r="K985" s="4"/>
      <c r="L985" s="4"/>
      <c r="M985" s="4"/>
      <c r="N985" s="4"/>
      <c r="O985" s="329"/>
      <c r="P985" s="4"/>
      <c r="Q985" s="4"/>
      <c r="R985" s="4"/>
      <c r="S985" s="316"/>
      <c r="T985" s="53"/>
      <c r="U985" s="53"/>
      <c r="V985" s="53"/>
      <c r="W985" s="53"/>
      <c r="X985" s="44"/>
      <c r="Y985" s="252"/>
      <c r="Z985" s="53"/>
      <c r="AA985" s="53"/>
      <c r="AB985" s="53"/>
      <c r="AC985" s="53"/>
      <c r="AD985" s="44"/>
      <c r="AE985" s="252"/>
      <c r="AF985" s="53"/>
      <c r="AG985" s="53"/>
      <c r="AH985" s="53"/>
      <c r="AI985" s="44"/>
      <c r="AJ985" s="252"/>
      <c r="AK985" s="53"/>
      <c r="AL985" s="53"/>
      <c r="AM985" s="53"/>
      <c r="AN985" s="44"/>
    </row>
    <row r="986" spans="1:40" outlineLevel="2">
      <c r="A986" s="882">
        <f>ROW()</f>
        <v>986</v>
      </c>
      <c r="B986" s="453"/>
      <c r="D986" s="1206" t="s">
        <v>443</v>
      </c>
      <c r="E986" s="1206"/>
      <c r="F986" s="1206"/>
      <c r="G986" s="1206"/>
      <c r="H986" s="28"/>
      <c r="I986" s="28"/>
      <c r="J986" s="1207"/>
      <c r="K986" s="28"/>
      <c r="L986" s="28"/>
      <c r="M986" s="28"/>
      <c r="N986" s="28"/>
      <c r="O986" s="1207"/>
      <c r="P986" s="28"/>
      <c r="Q986" s="28"/>
      <c r="R986" s="28"/>
      <c r="S986" s="317"/>
      <c r="T986" s="54"/>
      <c r="U986" s="54"/>
      <c r="V986" s="54"/>
      <c r="W986" s="54"/>
      <c r="X986" s="46"/>
      <c r="Y986" s="253"/>
      <c r="Z986" s="54"/>
      <c r="AA986" s="54"/>
      <c r="AB986" s="54"/>
      <c r="AC986" s="54"/>
      <c r="AD986" s="46"/>
      <c r="AE986" s="253"/>
      <c r="AF986" s="54"/>
      <c r="AG986" s="54"/>
      <c r="AH986" s="54"/>
      <c r="AI986" s="46"/>
      <c r="AJ986" s="253"/>
      <c r="AK986" s="54"/>
      <c r="AL986" s="54"/>
      <c r="AM986" s="54"/>
      <c r="AN986" s="46"/>
    </row>
    <row r="987" spans="1:40" outlineLevel="2">
      <c r="A987" s="882">
        <f>ROW()</f>
        <v>987</v>
      </c>
      <c r="B987" s="453"/>
      <c r="D987" s="452" t="s">
        <v>24</v>
      </c>
      <c r="H987" s="458"/>
      <c r="I987" s="458"/>
      <c r="J987" s="459"/>
      <c r="K987" s="458"/>
      <c r="L987" s="458"/>
      <c r="M987" s="458"/>
      <c r="N987" s="458"/>
      <c r="O987" s="459"/>
      <c r="P987" s="458"/>
      <c r="Q987" s="458"/>
      <c r="R987" s="458"/>
      <c r="S987" s="463"/>
      <c r="T987" s="444">
        <f t="shared" ref="T987:AN987" si="1130">SUM(T971:T986)</f>
        <v>0</v>
      </c>
      <c r="U987" s="444">
        <f t="shared" si="1130"/>
        <v>0</v>
      </c>
      <c r="V987" s="444">
        <f t="shared" si="1130"/>
        <v>0</v>
      </c>
      <c r="W987" s="444">
        <f t="shared" si="1130"/>
        <v>0</v>
      </c>
      <c r="X987" s="445">
        <f t="shared" si="1130"/>
        <v>0</v>
      </c>
      <c r="Y987" s="466">
        <f t="shared" si="1130"/>
        <v>0</v>
      </c>
      <c r="Z987" s="444">
        <f t="shared" si="1130"/>
        <v>0</v>
      </c>
      <c r="AA987" s="444">
        <f t="shared" si="1130"/>
        <v>0</v>
      </c>
      <c r="AB987" s="444">
        <f t="shared" si="1130"/>
        <v>0</v>
      </c>
      <c r="AC987" s="444">
        <f t="shared" si="1130"/>
        <v>0</v>
      </c>
      <c r="AD987" s="445">
        <f t="shared" si="1130"/>
        <v>0</v>
      </c>
      <c r="AE987" s="466">
        <f t="shared" si="1130"/>
        <v>0</v>
      </c>
      <c r="AF987" s="444">
        <f t="shared" si="1130"/>
        <v>0</v>
      </c>
      <c r="AG987" s="444">
        <f t="shared" si="1130"/>
        <v>0</v>
      </c>
      <c r="AH987" s="444">
        <f t="shared" si="1130"/>
        <v>0</v>
      </c>
      <c r="AI987" s="445">
        <f t="shared" si="1130"/>
        <v>0</v>
      </c>
      <c r="AJ987" s="466">
        <f t="shared" si="1130"/>
        <v>0</v>
      </c>
      <c r="AK987" s="444">
        <f t="shared" si="1130"/>
        <v>0</v>
      </c>
      <c r="AL987" s="444">
        <f t="shared" si="1130"/>
        <v>0</v>
      </c>
      <c r="AM987" s="444">
        <f t="shared" si="1130"/>
        <v>0</v>
      </c>
      <c r="AN987" s="445">
        <f t="shared" si="1130"/>
        <v>0</v>
      </c>
    </row>
    <row r="988" spans="1:40" outlineLevel="1">
      <c r="A988" s="732" t="s">
        <v>21</v>
      </c>
      <c r="B988" s="733"/>
      <c r="C988" s="881"/>
      <c r="D988" s="733"/>
      <c r="E988" s="733"/>
      <c r="F988" s="733"/>
      <c r="G988" s="733"/>
      <c r="H988" s="733"/>
      <c r="I988" s="730"/>
      <c r="J988" s="729"/>
      <c r="K988" s="730"/>
      <c r="L988" s="730"/>
      <c r="M988" s="730"/>
      <c r="N988" s="730"/>
      <c r="O988" s="729"/>
      <c r="P988" s="730"/>
      <c r="Q988" s="730"/>
      <c r="R988" s="730"/>
      <c r="S988" s="731"/>
      <c r="T988" s="730"/>
      <c r="U988" s="730"/>
      <c r="V988" s="730"/>
      <c r="W988" s="730"/>
      <c r="X988" s="731"/>
      <c r="Y988" s="729"/>
      <c r="Z988" s="730"/>
      <c r="AA988" s="730"/>
      <c r="AB988" s="730"/>
      <c r="AC988" s="730"/>
      <c r="AD988" s="731"/>
      <c r="AE988" s="729"/>
      <c r="AF988" s="730"/>
      <c r="AG988" s="730"/>
      <c r="AH988" s="730"/>
      <c r="AI988" s="731"/>
      <c r="AJ988" s="729"/>
      <c r="AK988" s="730"/>
      <c r="AL988" s="730"/>
      <c r="AM988" s="730"/>
      <c r="AN988" s="731"/>
    </row>
    <row r="989" spans="1:40" outlineLevel="2">
      <c r="A989" s="882">
        <f>ROW()</f>
        <v>989</v>
      </c>
      <c r="B989" s="453"/>
      <c r="D989" s="452" t="s">
        <v>300</v>
      </c>
      <c r="H989" s="458"/>
      <c r="I989" s="458"/>
      <c r="J989" s="459"/>
      <c r="K989" s="157">
        <f>-Input!K768</f>
        <v>-5.2316773985226959E-2</v>
      </c>
      <c r="L989" s="157">
        <f>-Input!L768</f>
        <v>-5.2316773985226959E-2</v>
      </c>
      <c r="M989" s="157">
        <f>-Input!M768</f>
        <v>-5.2316773985226959E-2</v>
      </c>
      <c r="N989" s="157">
        <f>-Input!N768</f>
        <v>-5.2316773985226959E-2</v>
      </c>
      <c r="O989" s="324">
        <f>-Input!O768</f>
        <v>-2.6078927516594411E-2</v>
      </c>
      <c r="P989" s="157">
        <f>-Input!P768</f>
        <v>-2.6078927516594411E-2</v>
      </c>
      <c r="Q989" s="157">
        <f>-Input!Q768</f>
        <v>-2.6078927516594411E-2</v>
      </c>
      <c r="R989" s="157">
        <f>-Input!R768</f>
        <v>-2.6078927516594411E-2</v>
      </c>
      <c r="S989" s="320">
        <f>-Input!S768</f>
        <v>-2.6078927516594411E-2</v>
      </c>
      <c r="T989" s="324">
        <f>-Input!T768</f>
        <v>-1.2454507002086827E-2</v>
      </c>
      <c r="U989" s="157">
        <f>-Input!U768</f>
        <v>-2.4909014004173655E-2</v>
      </c>
      <c r="V989" s="157">
        <f>-Input!V768</f>
        <v>-2.4909014004173655E-2</v>
      </c>
      <c r="W989" s="157">
        <f>-Input!W768</f>
        <v>-2.4909014004173662E-2</v>
      </c>
      <c r="X989" s="320">
        <f>-Input!X768</f>
        <v>-2.4909014004173662E-2</v>
      </c>
      <c r="Y989" s="326">
        <f>-Input!Y768</f>
        <v>-1.9834955595916061E-2</v>
      </c>
      <c r="Z989" s="27">
        <f>-Input!Z768</f>
        <v>-3.9669911191832122E-2</v>
      </c>
      <c r="AA989" s="27">
        <f>-Input!AA768</f>
        <v>-3.9669911191832122E-2</v>
      </c>
      <c r="AB989" s="27">
        <f>-Input!AB768</f>
        <v>-3.9669911191832122E-2</v>
      </c>
      <c r="AC989" s="27">
        <f>-Input!AC768</f>
        <v>-3.9669911191832122E-2</v>
      </c>
      <c r="AD989" s="313">
        <f>-Input!AD768</f>
        <v>-3.9669911191832122E-2</v>
      </c>
      <c r="AE989" s="324">
        <f>-Input!AE768</f>
        <v>-3.9415672965871021E-2</v>
      </c>
      <c r="AF989" s="157">
        <f>-Input!AF768</f>
        <v>-3.9415672965871021E-2</v>
      </c>
      <c r="AG989" s="157">
        <f>-Input!AG768</f>
        <v>-3.9415672965871021E-2</v>
      </c>
      <c r="AH989" s="157">
        <f>-Input!AH768</f>
        <v>-3.9415672965871021E-2</v>
      </c>
      <c r="AI989" s="320">
        <f>-Input!AI768</f>
        <v>-3.9415672965871021E-2</v>
      </c>
      <c r="AJ989" s="326">
        <f t="shared" ref="AJ989:AN998" si="1131">-IF($D989="Land",0,IF(AJ935&lt;0,AJ935,IF(AJ917&lt;1,AJ935,MAX(MIN(IF(AJ935&gt;0,(AJ935/AJ917),0),AJ935),0)*AJ$9)))</f>
        <v>-3.9692212790600673E-2</v>
      </c>
      <c r="AK989" s="27">
        <f t="shared" si="1131"/>
        <v>-3.9692212790600666E-2</v>
      </c>
      <c r="AL989" s="27">
        <f t="shared" si="1131"/>
        <v>-3.9692212790600666E-2</v>
      </c>
      <c r="AM989" s="27">
        <f t="shared" si="1131"/>
        <v>-3.9692212790600666E-2</v>
      </c>
      <c r="AN989" s="313">
        <f t="shared" si="1131"/>
        <v>-3.9692212790600666E-2</v>
      </c>
    </row>
    <row r="990" spans="1:40" outlineLevel="2">
      <c r="A990" s="882">
        <f>ROW()</f>
        <v>990</v>
      </c>
      <c r="B990" s="453"/>
      <c r="D990" s="452" t="s">
        <v>301</v>
      </c>
      <c r="H990" s="458"/>
      <c r="I990" s="458"/>
      <c r="J990" s="459"/>
      <c r="K990" s="157">
        <f>-Input!K769</f>
        <v>0</v>
      </c>
      <c r="L990" s="157">
        <f>-Input!L769</f>
        <v>0</v>
      </c>
      <c r="M990" s="157">
        <f>-Input!M769</f>
        <v>0</v>
      </c>
      <c r="N990" s="157">
        <f>-Input!N769</f>
        <v>0</v>
      </c>
      <c r="O990" s="324">
        <f>-Input!O769</f>
        <v>0</v>
      </c>
      <c r="P990" s="157">
        <f>-Input!P769</f>
        <v>0</v>
      </c>
      <c r="Q990" s="157">
        <f>-Input!Q769</f>
        <v>0</v>
      </c>
      <c r="R990" s="157">
        <f>-Input!R769</f>
        <v>0</v>
      </c>
      <c r="S990" s="320">
        <f>-Input!S769</f>
        <v>0</v>
      </c>
      <c r="T990" s="324">
        <f>-Input!T769</f>
        <v>0</v>
      </c>
      <c r="U990" s="157">
        <f>-Input!U769</f>
        <v>0</v>
      </c>
      <c r="V990" s="157">
        <f>-Input!V769</f>
        <v>0</v>
      </c>
      <c r="W990" s="157">
        <f>-Input!W769</f>
        <v>0</v>
      </c>
      <c r="X990" s="320">
        <f>-Input!X769</f>
        <v>0</v>
      </c>
      <c r="Y990" s="326">
        <f>-Input!Y769</f>
        <v>0</v>
      </c>
      <c r="Z990" s="27">
        <f>-Input!Z769</f>
        <v>0</v>
      </c>
      <c r="AA990" s="27">
        <f>-Input!AA769</f>
        <v>0</v>
      </c>
      <c r="AB990" s="27">
        <f>-Input!AB769</f>
        <v>0</v>
      </c>
      <c r="AC990" s="27">
        <f>-Input!AC769</f>
        <v>0</v>
      </c>
      <c r="AD990" s="313">
        <f>-Input!AD769</f>
        <v>0</v>
      </c>
      <c r="AE990" s="324">
        <f>-Input!AE769</f>
        <v>0</v>
      </c>
      <c r="AF990" s="157">
        <f>-Input!AF769</f>
        <v>0</v>
      </c>
      <c r="AG990" s="157">
        <f>-Input!AG769</f>
        <v>0</v>
      </c>
      <c r="AH990" s="157">
        <f>-Input!AH769</f>
        <v>0</v>
      </c>
      <c r="AI990" s="320">
        <f>-Input!AI769</f>
        <v>0</v>
      </c>
      <c r="AJ990" s="326">
        <f t="shared" si="1131"/>
        <v>0</v>
      </c>
      <c r="AK990" s="27">
        <f t="shared" si="1131"/>
        <v>0</v>
      </c>
      <c r="AL990" s="27">
        <f t="shared" si="1131"/>
        <v>0</v>
      </c>
      <c r="AM990" s="27">
        <f t="shared" si="1131"/>
        <v>0</v>
      </c>
      <c r="AN990" s="313">
        <f t="shared" si="1131"/>
        <v>0</v>
      </c>
    </row>
    <row r="991" spans="1:40" outlineLevel="2">
      <c r="A991" s="882">
        <f>ROW()</f>
        <v>991</v>
      </c>
      <c r="B991" s="453"/>
      <c r="D991" s="452" t="s">
        <v>29</v>
      </c>
      <c r="H991" s="458"/>
      <c r="I991" s="458"/>
      <c r="J991" s="459"/>
      <c r="K991" s="157">
        <f>-Input!K770</f>
        <v>-0.12810662757239089</v>
      </c>
      <c r="L991" s="157">
        <f>-Input!L770</f>
        <v>-0.12810662757239089</v>
      </c>
      <c r="M991" s="157">
        <f>-Input!M770</f>
        <v>-0.12810662757239089</v>
      </c>
      <c r="N991" s="157">
        <f>-Input!N770</f>
        <v>-0.12810662757239089</v>
      </c>
      <c r="O991" s="324">
        <f>-Input!O770</f>
        <v>-0.10866713892828488</v>
      </c>
      <c r="P991" s="157">
        <f>-Input!P770</f>
        <v>-0.10866713892828488</v>
      </c>
      <c r="Q991" s="157">
        <f>-Input!Q770</f>
        <v>-0.10866713892828488</v>
      </c>
      <c r="R991" s="157">
        <f>-Input!R770</f>
        <v>-0.10866713892828488</v>
      </c>
      <c r="S991" s="320">
        <f>-Input!S770</f>
        <v>-0.10866713892828488</v>
      </c>
      <c r="T991" s="324">
        <f>-Input!T770</f>
        <v>0</v>
      </c>
      <c r="U991" s="157">
        <f>-Input!U770</f>
        <v>0</v>
      </c>
      <c r="V991" s="157">
        <f>-Input!V770</f>
        <v>0</v>
      </c>
      <c r="W991" s="157">
        <f>-Input!W770</f>
        <v>0</v>
      </c>
      <c r="X991" s="320">
        <f>-Input!X770</f>
        <v>0</v>
      </c>
      <c r="Y991" s="326">
        <f>-Input!Y770</f>
        <v>0</v>
      </c>
      <c r="Z991" s="27">
        <f>-Input!Z770</f>
        <v>0</v>
      </c>
      <c r="AA991" s="27">
        <f>-Input!AA770</f>
        <v>0</v>
      </c>
      <c r="AB991" s="27">
        <f>-Input!AB770</f>
        <v>0</v>
      </c>
      <c r="AC991" s="27">
        <f>-Input!AC770</f>
        <v>0</v>
      </c>
      <c r="AD991" s="313">
        <f>-Input!AD770</f>
        <v>0</v>
      </c>
      <c r="AE991" s="324">
        <f>-Input!AE770</f>
        <v>0</v>
      </c>
      <c r="AF991" s="157">
        <f>-Input!AF770</f>
        <v>0</v>
      </c>
      <c r="AG991" s="157">
        <f>-Input!AG770</f>
        <v>0</v>
      </c>
      <c r="AH991" s="157">
        <f>-Input!AH770</f>
        <v>0</v>
      </c>
      <c r="AI991" s="320">
        <f>-Input!AI770</f>
        <v>0</v>
      </c>
      <c r="AJ991" s="326">
        <f t="shared" si="1131"/>
        <v>0</v>
      </c>
      <c r="AK991" s="27">
        <f t="shared" si="1131"/>
        <v>0</v>
      </c>
      <c r="AL991" s="27">
        <f t="shared" si="1131"/>
        <v>0</v>
      </c>
      <c r="AM991" s="27">
        <f t="shared" si="1131"/>
        <v>0</v>
      </c>
      <c r="AN991" s="313">
        <f t="shared" si="1131"/>
        <v>0</v>
      </c>
    </row>
    <row r="992" spans="1:40" outlineLevel="2">
      <c r="A992" s="882">
        <f>ROW()</f>
        <v>992</v>
      </c>
      <c r="B992" s="453"/>
      <c r="D992" s="452" t="s">
        <v>30</v>
      </c>
      <c r="H992" s="458"/>
      <c r="I992" s="458"/>
      <c r="J992" s="459"/>
      <c r="K992" s="157">
        <f>-Input!K771</f>
        <v>-2.0933868977453954E-3</v>
      </c>
      <c r="L992" s="157">
        <f>-Input!L771</f>
        <v>-2.0933868977453954E-3</v>
      </c>
      <c r="M992" s="157">
        <f>-Input!M771</f>
        <v>-2.0933868977453954E-3</v>
      </c>
      <c r="N992" s="157">
        <f>-Input!N771</f>
        <v>-2.0933868977453954E-3</v>
      </c>
      <c r="O992" s="324">
        <f>-Input!O771</f>
        <v>-3.5494198597775653E-2</v>
      </c>
      <c r="P992" s="157">
        <f>-Input!P771</f>
        <v>-3.5494198597775653E-2</v>
      </c>
      <c r="Q992" s="157">
        <f>-Input!Q771</f>
        <v>-3.5494198597775653E-2</v>
      </c>
      <c r="R992" s="157">
        <f>-Input!R771</f>
        <v>-3.5494198597775653E-2</v>
      </c>
      <c r="S992" s="320">
        <f>-Input!S771</f>
        <v>-3.5494198597775653E-2</v>
      </c>
      <c r="T992" s="324">
        <f>-Input!T771</f>
        <v>-7.1231476019738296E-2</v>
      </c>
      <c r="U992" s="157">
        <f>-Input!U771</f>
        <v>-0.14246295203947656</v>
      </c>
      <c r="V992" s="157">
        <f>-Input!V771</f>
        <v>-0.14246295203947656</v>
      </c>
      <c r="W992" s="157">
        <f>-Input!W771</f>
        <v>-0.14246295203947656</v>
      </c>
      <c r="X992" s="320">
        <f>-Input!X771</f>
        <v>-0.14246295203947656</v>
      </c>
      <c r="Y992" s="326">
        <f>-Input!Y771</f>
        <v>-7.123147601973831E-2</v>
      </c>
      <c r="Z992" s="27">
        <f>-Input!Z771</f>
        <v>-0.14246295203947665</v>
      </c>
      <c r="AA992" s="27">
        <f>-Input!AA771</f>
        <v>-0.14246295203947665</v>
      </c>
      <c r="AB992" s="27">
        <f>-Input!AB771</f>
        <v>-0.14246295203947665</v>
      </c>
      <c r="AC992" s="27">
        <f>-Input!AC771</f>
        <v>-0.14246295203947665</v>
      </c>
      <c r="AD992" s="313">
        <f>-Input!AD771</f>
        <v>-0.14246295203947665</v>
      </c>
      <c r="AE992" s="324">
        <f>-Input!AE771</f>
        <v>-0.14160048579867282</v>
      </c>
      <c r="AF992" s="157">
        <f>-Input!AF771</f>
        <v>-0.14160048579867282</v>
      </c>
      <c r="AG992" s="157">
        <f>-Input!AG771</f>
        <v>-0.14160048579867282</v>
      </c>
      <c r="AH992" s="157">
        <f>-Input!AH771</f>
        <v>-0.14160048579867282</v>
      </c>
      <c r="AI992" s="320">
        <f>-Input!AI771</f>
        <v>-0.14160048579867282</v>
      </c>
      <c r="AJ992" s="326">
        <f t="shared" si="1131"/>
        <v>-0.14257950153147717</v>
      </c>
      <c r="AK992" s="27">
        <f t="shared" si="1131"/>
        <v>-0.14257950153147714</v>
      </c>
      <c r="AL992" s="27">
        <f t="shared" si="1131"/>
        <v>-0.14257950153147714</v>
      </c>
      <c r="AM992" s="27">
        <f t="shared" si="1131"/>
        <v>-0.14257950153147714</v>
      </c>
      <c r="AN992" s="313">
        <f t="shared" si="1131"/>
        <v>-0.14257950153147714</v>
      </c>
    </row>
    <row r="993" spans="1:40" outlineLevel="2">
      <c r="A993" s="882">
        <f>ROW()</f>
        <v>993</v>
      </c>
      <c r="B993" s="453"/>
      <c r="D993" s="452" t="s">
        <v>31</v>
      </c>
      <c r="H993" s="458"/>
      <c r="I993" s="458"/>
      <c r="J993" s="459"/>
      <c r="K993" s="157">
        <f>-Input!K772</f>
        <v>-7.6347116496911532E-2</v>
      </c>
      <c r="L993" s="157">
        <f>-Input!L772</f>
        <v>-7.6347116496911532E-2</v>
      </c>
      <c r="M993" s="157">
        <f>-Input!M772</f>
        <v>-7.6347116496911532E-2</v>
      </c>
      <c r="N993" s="157">
        <f>-Input!N772</f>
        <v>-7.6347116496911532E-2</v>
      </c>
      <c r="O993" s="324">
        <f>-Input!O772</f>
        <v>0</v>
      </c>
      <c r="P993" s="157">
        <f>-Input!P772</f>
        <v>0</v>
      </c>
      <c r="Q993" s="157">
        <f>-Input!Q772</f>
        <v>0</v>
      </c>
      <c r="R993" s="157">
        <f>-Input!R772</f>
        <v>0</v>
      </c>
      <c r="S993" s="320">
        <f>-Input!S772</f>
        <v>0</v>
      </c>
      <c r="T993" s="324">
        <f>-Input!T772</f>
        <v>0</v>
      </c>
      <c r="U993" s="157">
        <f>-Input!U772</f>
        <v>0</v>
      </c>
      <c r="V993" s="157">
        <f>-Input!V772</f>
        <v>0</v>
      </c>
      <c r="W993" s="157">
        <f>-Input!W772</f>
        <v>0</v>
      </c>
      <c r="X993" s="320">
        <f>-Input!X772</f>
        <v>0</v>
      </c>
      <c r="Y993" s="326">
        <f>-Input!Y772</f>
        <v>0</v>
      </c>
      <c r="Z993" s="27">
        <f>-Input!Z772</f>
        <v>0</v>
      </c>
      <c r="AA993" s="27">
        <f>-Input!AA772</f>
        <v>0</v>
      </c>
      <c r="AB993" s="27">
        <f>-Input!AB772</f>
        <v>0</v>
      </c>
      <c r="AC993" s="27">
        <f>-Input!AC772</f>
        <v>0</v>
      </c>
      <c r="AD993" s="313">
        <f>-Input!AD772</f>
        <v>0</v>
      </c>
      <c r="AE993" s="324">
        <f>-Input!AE772</f>
        <v>0</v>
      </c>
      <c r="AF993" s="157">
        <f>-Input!AF772</f>
        <v>0</v>
      </c>
      <c r="AG993" s="157">
        <f>-Input!AG772</f>
        <v>0</v>
      </c>
      <c r="AH993" s="157">
        <f>-Input!AH772</f>
        <v>0</v>
      </c>
      <c r="AI993" s="320">
        <f>-Input!AI772</f>
        <v>0</v>
      </c>
      <c r="AJ993" s="326">
        <f t="shared" si="1131"/>
        <v>0</v>
      </c>
      <c r="AK993" s="27">
        <f t="shared" si="1131"/>
        <v>0</v>
      </c>
      <c r="AL993" s="27">
        <f t="shared" si="1131"/>
        <v>0</v>
      </c>
      <c r="AM993" s="27">
        <f t="shared" si="1131"/>
        <v>0</v>
      </c>
      <c r="AN993" s="313">
        <f t="shared" si="1131"/>
        <v>0</v>
      </c>
    </row>
    <row r="994" spans="1:40" outlineLevel="2">
      <c r="A994" s="882">
        <f>ROW()</f>
        <v>994</v>
      </c>
      <c r="B994" s="453"/>
      <c r="D994" s="452" t="s">
        <v>32</v>
      </c>
      <c r="H994" s="458"/>
      <c r="I994" s="458"/>
      <c r="J994" s="459"/>
      <c r="K994" s="157">
        <f>-Input!K773</f>
        <v>-1.1973653653400029E-2</v>
      </c>
      <c r="L994" s="157">
        <f>-Input!L773</f>
        <v>-1.1973653653400029E-2</v>
      </c>
      <c r="M994" s="157">
        <f>-Input!M773</f>
        <v>-1.1973653653400029E-2</v>
      </c>
      <c r="N994" s="157">
        <f>-Input!N773</f>
        <v>-1.1973653653400029E-2</v>
      </c>
      <c r="O994" s="324">
        <f>-Input!O773</f>
        <v>-7.7580035052032944E-3</v>
      </c>
      <c r="P994" s="157">
        <f>-Input!P773</f>
        <v>-7.7580035052032944E-3</v>
      </c>
      <c r="Q994" s="157">
        <f>-Input!Q773</f>
        <v>-7.7580035052032944E-3</v>
      </c>
      <c r="R994" s="157">
        <f>-Input!R773</f>
        <v>-7.7580035052032944E-3</v>
      </c>
      <c r="S994" s="320">
        <f>-Input!S773</f>
        <v>-7.7580035052032944E-3</v>
      </c>
      <c r="T994" s="324">
        <f>-Input!T773</f>
        <v>-3.0231958828085556E-3</v>
      </c>
      <c r="U994" s="157">
        <f>-Input!U773</f>
        <v>-6.0463917656171113E-3</v>
      </c>
      <c r="V994" s="157">
        <f>-Input!V773</f>
        <v>-6.0463917656171113E-3</v>
      </c>
      <c r="W994" s="157">
        <f>-Input!W773</f>
        <v>-6.0463917656171113E-3</v>
      </c>
      <c r="X994" s="320">
        <f>-Input!X773</f>
        <v>-6.0463917656171113E-3</v>
      </c>
      <c r="Y994" s="326">
        <f>-Input!Y773</f>
        <v>-3.0231958828085582E-3</v>
      </c>
      <c r="Z994" s="27">
        <f>-Input!Z773</f>
        <v>-6.0463917656171165E-3</v>
      </c>
      <c r="AA994" s="27">
        <f>-Input!AA773</f>
        <v>-6.0463917656171165E-3</v>
      </c>
      <c r="AB994" s="27">
        <f>-Input!AB773</f>
        <v>-6.0463917656171165E-3</v>
      </c>
      <c r="AC994" s="27">
        <f>-Input!AC773</f>
        <v>-6.0463917656171165E-3</v>
      </c>
      <c r="AD994" s="313">
        <f>-Input!AD773</f>
        <v>-6.0463917656171165E-3</v>
      </c>
      <c r="AE994" s="324">
        <f>-Input!AE773</f>
        <v>-6.0076413910946621E-3</v>
      </c>
      <c r="AF994" s="157">
        <f>-Input!AF773</f>
        <v>-6.0076413910946621E-3</v>
      </c>
      <c r="AG994" s="157">
        <f>-Input!AG773</f>
        <v>-6.0076413910946621E-3</v>
      </c>
      <c r="AH994" s="157">
        <f>-Input!AH773</f>
        <v>-6.0076413910946621E-3</v>
      </c>
      <c r="AI994" s="320">
        <f>-Input!AI773</f>
        <v>-6.0076413910946621E-3</v>
      </c>
      <c r="AJ994" s="326">
        <f t="shared" si="1131"/>
        <v>-6.0577889345943088E-3</v>
      </c>
      <c r="AK994" s="27">
        <f t="shared" si="1131"/>
        <v>-6.0577889345943088E-3</v>
      </c>
      <c r="AL994" s="27">
        <f t="shared" si="1131"/>
        <v>-6.0577889345943088E-3</v>
      </c>
      <c r="AM994" s="27">
        <f t="shared" si="1131"/>
        <v>-6.0577889345943079E-3</v>
      </c>
      <c r="AN994" s="313">
        <f t="shared" si="1131"/>
        <v>-6.0577889345943079E-3</v>
      </c>
    </row>
    <row r="995" spans="1:40" outlineLevel="2">
      <c r="A995" s="882">
        <f>ROW()</f>
        <v>995</v>
      </c>
      <c r="B995" s="453"/>
      <c r="D995" s="452" t="s">
        <v>33</v>
      </c>
      <c r="H995" s="458"/>
      <c r="I995" s="458"/>
      <c r="J995" s="459"/>
      <c r="K995" s="157">
        <f>-Input!K774</f>
        <v>-1.4780311848652162E-2</v>
      </c>
      <c r="L995" s="157">
        <f>-Input!L774</f>
        <v>-1.4780311848652162E-2</v>
      </c>
      <c r="M995" s="157">
        <f>-Input!M774</f>
        <v>-1.4780311848652162E-2</v>
      </c>
      <c r="N995" s="157">
        <f>-Input!N774</f>
        <v>-1.4780311848652162E-2</v>
      </c>
      <c r="O995" s="324">
        <f>-Input!O774</f>
        <v>0</v>
      </c>
      <c r="P995" s="157">
        <f>-Input!P774</f>
        <v>0</v>
      </c>
      <c r="Q995" s="157">
        <f>-Input!Q774</f>
        <v>0</v>
      </c>
      <c r="R995" s="157">
        <f>-Input!R774</f>
        <v>0</v>
      </c>
      <c r="S995" s="320">
        <f>-Input!S774</f>
        <v>0</v>
      </c>
      <c r="T995" s="324">
        <f>-Input!T774</f>
        <v>0</v>
      </c>
      <c r="U995" s="157">
        <f>-Input!U774</f>
        <v>0</v>
      </c>
      <c r="V995" s="157">
        <f>-Input!V774</f>
        <v>0</v>
      </c>
      <c r="W995" s="157">
        <f>-Input!W774</f>
        <v>0</v>
      </c>
      <c r="X995" s="320">
        <f>-Input!X774</f>
        <v>0</v>
      </c>
      <c r="Y995" s="326">
        <f>-Input!Y774</f>
        <v>0</v>
      </c>
      <c r="Z995" s="27">
        <f>-Input!Z774</f>
        <v>0</v>
      </c>
      <c r="AA995" s="27">
        <f>-Input!AA774</f>
        <v>0</v>
      </c>
      <c r="AB995" s="27">
        <f>-Input!AB774</f>
        <v>0</v>
      </c>
      <c r="AC995" s="27">
        <f>-Input!AC774</f>
        <v>0</v>
      </c>
      <c r="AD995" s="313">
        <f>-Input!AD774</f>
        <v>0</v>
      </c>
      <c r="AE995" s="324">
        <f>-Input!AE774</f>
        <v>0</v>
      </c>
      <c r="AF995" s="157">
        <f>-Input!AF774</f>
        <v>0</v>
      </c>
      <c r="AG995" s="157">
        <f>-Input!AG774</f>
        <v>0</v>
      </c>
      <c r="AH995" s="157">
        <f>-Input!AH774</f>
        <v>0</v>
      </c>
      <c r="AI995" s="320">
        <f>-Input!AI774</f>
        <v>0</v>
      </c>
      <c r="AJ995" s="326">
        <f t="shared" si="1131"/>
        <v>0</v>
      </c>
      <c r="AK995" s="27">
        <f t="shared" si="1131"/>
        <v>0</v>
      </c>
      <c r="AL995" s="27">
        <f t="shared" si="1131"/>
        <v>0</v>
      </c>
      <c r="AM995" s="27">
        <f t="shared" si="1131"/>
        <v>0</v>
      </c>
      <c r="AN995" s="313">
        <f t="shared" si="1131"/>
        <v>0</v>
      </c>
    </row>
    <row r="996" spans="1:40" outlineLevel="2">
      <c r="A996" s="882">
        <f>ROW()</f>
        <v>996</v>
      </c>
      <c r="B996" s="453"/>
      <c r="D996" s="452" t="s">
        <v>27</v>
      </c>
      <c r="H996" s="458"/>
      <c r="I996" s="458"/>
      <c r="J996" s="459"/>
      <c r="K996" s="157">
        <f>-Input!K775</f>
        <v>-5.0130483694398693E-3</v>
      </c>
      <c r="L996" s="157">
        <f>-Input!L775</f>
        <v>-5.0130483694398693E-3</v>
      </c>
      <c r="M996" s="157">
        <f>-Input!M775</f>
        <v>-5.0130483694398693E-3</v>
      </c>
      <c r="N996" s="157">
        <f>-Input!N775</f>
        <v>-5.0130483694398693E-3</v>
      </c>
      <c r="O996" s="324">
        <f>-Input!O775</f>
        <v>-2.6551980034449549E-3</v>
      </c>
      <c r="P996" s="157">
        <f>-Input!P775</f>
        <v>-2.6551980034449549E-3</v>
      </c>
      <c r="Q996" s="157">
        <f>-Input!Q775</f>
        <v>-2.6551980034449549E-3</v>
      </c>
      <c r="R996" s="157">
        <f>-Input!R775</f>
        <v>-2.6551980034449549E-3</v>
      </c>
      <c r="S996" s="320">
        <f>-Input!S775</f>
        <v>-2.6551980034449549E-3</v>
      </c>
      <c r="T996" s="324">
        <f>-Input!T775</f>
        <v>-1.1387458850439681E-3</v>
      </c>
      <c r="U996" s="157">
        <f>-Input!U775</f>
        <v>-2.2774917700879361E-3</v>
      </c>
      <c r="V996" s="157">
        <f>-Input!V775</f>
        <v>-2.2774917700879365E-3</v>
      </c>
      <c r="W996" s="157">
        <f>-Input!W775</f>
        <v>-2.2774917700879365E-3</v>
      </c>
      <c r="X996" s="320">
        <f>-Input!X775</f>
        <v>-2.2774917700879365E-3</v>
      </c>
      <c r="Y996" s="326">
        <f>-Input!Y775</f>
        <v>-1.1387458850439678E-3</v>
      </c>
      <c r="Z996" s="27">
        <f>-Input!Z775</f>
        <v>-2.2774917700879357E-3</v>
      </c>
      <c r="AA996" s="27">
        <f>-Input!AA775</f>
        <v>-2.2774917700879357E-3</v>
      </c>
      <c r="AB996" s="27">
        <f>-Input!AB775</f>
        <v>-2.2774917700879357E-3</v>
      </c>
      <c r="AC996" s="27">
        <f>-Input!AC775</f>
        <v>-2.2774917700879357E-3</v>
      </c>
      <c r="AD996" s="313">
        <f>-Input!AD775</f>
        <v>-2.2774917700879357E-3</v>
      </c>
      <c r="AE996" s="324">
        <f>-Input!AE775</f>
        <v>-2.2628956832838071E-3</v>
      </c>
      <c r="AF996" s="157">
        <f>-Input!AF775</f>
        <v>-2.2628956832838071E-3</v>
      </c>
      <c r="AG996" s="157">
        <f>-Input!AG775</f>
        <v>-2.2628956832838071E-3</v>
      </c>
      <c r="AH996" s="157">
        <f>-Input!AH775</f>
        <v>-2.2628956832838071E-3</v>
      </c>
      <c r="AI996" s="320">
        <f>-Input!AI775</f>
        <v>-2.2628956832838071E-3</v>
      </c>
      <c r="AJ996" s="326">
        <f t="shared" si="1131"/>
        <v>-2.2817847367950345E-3</v>
      </c>
      <c r="AK996" s="27">
        <f t="shared" si="1131"/>
        <v>-2.2817847367950345E-3</v>
      </c>
      <c r="AL996" s="27">
        <f t="shared" si="1131"/>
        <v>-2.2817847367950345E-3</v>
      </c>
      <c r="AM996" s="27">
        <f t="shared" si="1131"/>
        <v>-2.2817847367950341E-3</v>
      </c>
      <c r="AN996" s="313">
        <f t="shared" si="1131"/>
        <v>-2.2817847367950341E-3</v>
      </c>
    </row>
    <row r="997" spans="1:40" outlineLevel="2">
      <c r="A997" s="882">
        <f>ROW()</f>
        <v>997</v>
      </c>
      <c r="B997" s="453"/>
      <c r="D997" s="452" t="s">
        <v>34</v>
      </c>
      <c r="H997" s="458"/>
      <c r="I997" s="458"/>
      <c r="J997" s="459"/>
      <c r="K997" s="157">
        <f>-Input!K776</f>
        <v>-0.62042888277280062</v>
      </c>
      <c r="L997" s="157">
        <f>-Input!L776</f>
        <v>-0.62042888277280062</v>
      </c>
      <c r="M997" s="157">
        <f>-Input!M776</f>
        <v>-0.62042888277280062</v>
      </c>
      <c r="N997" s="157">
        <f>-Input!N776</f>
        <v>-0.62042888277280062</v>
      </c>
      <c r="O997" s="324">
        <f>-Input!O776</f>
        <v>-0.72027349038116351</v>
      </c>
      <c r="P997" s="157">
        <f>-Input!P776</f>
        <v>-0.72027349038116351</v>
      </c>
      <c r="Q997" s="157">
        <f>-Input!Q776</f>
        <v>-0.72027349038116351</v>
      </c>
      <c r="R997" s="157">
        <f>-Input!R776</f>
        <v>-0.72027349038116351</v>
      </c>
      <c r="S997" s="320">
        <f>-Input!S776</f>
        <v>-0.72027349038116351</v>
      </c>
      <c r="T997" s="324">
        <f>-Input!T776</f>
        <v>-0.3506986551921194</v>
      </c>
      <c r="U997" s="157">
        <f>-Input!U776</f>
        <v>-0.70139731038423869</v>
      </c>
      <c r="V997" s="157">
        <f>-Input!V776</f>
        <v>-0.7013973103842388</v>
      </c>
      <c r="W997" s="157">
        <f>-Input!W776</f>
        <v>-0.7013973103842388</v>
      </c>
      <c r="X997" s="320">
        <f>-Input!X776</f>
        <v>-0.7013973103842388</v>
      </c>
      <c r="Y997" s="326">
        <f>-Input!Y776</f>
        <v>-0.35069865519211962</v>
      </c>
      <c r="Z997" s="27">
        <f>-Input!Z776</f>
        <v>-0.70139731038423925</v>
      </c>
      <c r="AA997" s="27">
        <f>-Input!AA776</f>
        <v>-0.70139731038423925</v>
      </c>
      <c r="AB997" s="27">
        <f>-Input!AB776</f>
        <v>-0.70139731038423914</v>
      </c>
      <c r="AC997" s="27">
        <f>-Input!AC776</f>
        <v>-0.70139731038423925</v>
      </c>
      <c r="AD997" s="313">
        <f>-Input!AD776</f>
        <v>-0.70139731038423925</v>
      </c>
      <c r="AE997" s="324">
        <f>-Input!AE776</f>
        <v>-0.69690216525967263</v>
      </c>
      <c r="AF997" s="157">
        <f>-Input!AF776</f>
        <v>-0.69690216525967263</v>
      </c>
      <c r="AG997" s="157">
        <f>-Input!AG776</f>
        <v>-0.69690216525967263</v>
      </c>
      <c r="AH997" s="157">
        <f>-Input!AH776</f>
        <v>-0.69690216525967263</v>
      </c>
      <c r="AI997" s="320">
        <f>-Input!AI776</f>
        <v>-0.69690216525967263</v>
      </c>
      <c r="AJ997" s="326">
        <f t="shared" si="1131"/>
        <v>-0.7126351731956575</v>
      </c>
      <c r="AK997" s="27">
        <f t="shared" si="1131"/>
        <v>-0.7126351731956575</v>
      </c>
      <c r="AL997" s="27">
        <f t="shared" si="1131"/>
        <v>0</v>
      </c>
      <c r="AM997" s="27">
        <f t="shared" si="1131"/>
        <v>0</v>
      </c>
      <c r="AN997" s="313">
        <f t="shared" si="1131"/>
        <v>0</v>
      </c>
    </row>
    <row r="998" spans="1:40" outlineLevel="2">
      <c r="A998" s="882">
        <f>ROW()</f>
        <v>998</v>
      </c>
      <c r="B998" s="453"/>
      <c r="D998" s="452" t="s">
        <v>35</v>
      </c>
      <c r="H998" s="458"/>
      <c r="I998" s="458"/>
      <c r="J998" s="459"/>
      <c r="K998" s="157">
        <f>-Input!K777</f>
        <v>-0.93247118875957136</v>
      </c>
      <c r="L998" s="157">
        <f>-Input!L777</f>
        <v>-0.93247118875957136</v>
      </c>
      <c r="M998" s="157">
        <f>-Input!M777</f>
        <v>-0.93247118875957136</v>
      </c>
      <c r="N998" s="157">
        <f>-Input!N777</f>
        <v>-0.93247118875957136</v>
      </c>
      <c r="O998" s="324">
        <f>-Input!O777</f>
        <v>0</v>
      </c>
      <c r="P998" s="157">
        <f>-Input!P777</f>
        <v>-4.6331201131867878E-16</v>
      </c>
      <c r="Q998" s="157">
        <f>-Input!Q777</f>
        <v>0</v>
      </c>
      <c r="R998" s="157">
        <f>-Input!R777</f>
        <v>0</v>
      </c>
      <c r="S998" s="320">
        <f>-Input!S777</f>
        <v>0</v>
      </c>
      <c r="T998" s="324">
        <f>-Input!T777</f>
        <v>0</v>
      </c>
      <c r="U998" s="157">
        <f>-Input!U777</f>
        <v>0</v>
      </c>
      <c r="V998" s="157">
        <f>-Input!V777</f>
        <v>0</v>
      </c>
      <c r="W998" s="157">
        <f>-Input!W777</f>
        <v>0</v>
      </c>
      <c r="X998" s="320">
        <f>-Input!X777</f>
        <v>0</v>
      </c>
      <c r="Y998" s="326">
        <f>-Input!Y777</f>
        <v>0</v>
      </c>
      <c r="Z998" s="27">
        <f>-Input!Z777</f>
        <v>0</v>
      </c>
      <c r="AA998" s="27">
        <f>-Input!AA777</f>
        <v>0</v>
      </c>
      <c r="AB998" s="27">
        <f>-Input!AB777</f>
        <v>0</v>
      </c>
      <c r="AC998" s="27">
        <f>-Input!AC777</f>
        <v>0</v>
      </c>
      <c r="AD998" s="313">
        <f>-Input!AD777</f>
        <v>0</v>
      </c>
      <c r="AE998" s="324">
        <f>-Input!AE777</f>
        <v>-2.2878219812362547E-2</v>
      </c>
      <c r="AF998" s="157">
        <f>-Input!AF777</f>
        <v>0</v>
      </c>
      <c r="AG998" s="157">
        <f>-Input!AG777</f>
        <v>0</v>
      </c>
      <c r="AH998" s="157">
        <f>-Input!AH777</f>
        <v>0</v>
      </c>
      <c r="AI998" s="320">
        <f>-Input!AI777</f>
        <v>0</v>
      </c>
      <c r="AJ998" s="326">
        <f t="shared" si="1131"/>
        <v>2.2878219812362547E-2</v>
      </c>
      <c r="AK998" s="27">
        <f t="shared" si="1131"/>
        <v>0</v>
      </c>
      <c r="AL998" s="27">
        <f t="shared" si="1131"/>
        <v>0</v>
      </c>
      <c r="AM998" s="27">
        <f t="shared" si="1131"/>
        <v>0</v>
      </c>
      <c r="AN998" s="313">
        <f t="shared" si="1131"/>
        <v>0</v>
      </c>
    </row>
    <row r="999" spans="1:40" outlineLevel="2">
      <c r="A999" s="882">
        <f>ROW()</f>
        <v>999</v>
      </c>
      <c r="B999" s="453"/>
      <c r="D999" s="452" t="s">
        <v>302</v>
      </c>
      <c r="H999" s="458"/>
      <c r="I999" s="458"/>
      <c r="J999" s="459"/>
      <c r="K999" s="157">
        <f>-Input!K778</f>
        <v>0</v>
      </c>
      <c r="L999" s="157">
        <f>-Input!L778</f>
        <v>0</v>
      </c>
      <c r="M999" s="157">
        <f>-Input!M778</f>
        <v>0</v>
      </c>
      <c r="N999" s="157">
        <f>-Input!N778</f>
        <v>0</v>
      </c>
      <c r="O999" s="324">
        <f>-Input!O778</f>
        <v>0</v>
      </c>
      <c r="P999" s="157">
        <f>-Input!P778</f>
        <v>0</v>
      </c>
      <c r="Q999" s="157">
        <f>-Input!Q778</f>
        <v>0</v>
      </c>
      <c r="R999" s="157">
        <f>-Input!R778</f>
        <v>0</v>
      </c>
      <c r="S999" s="320">
        <f>-Input!S778</f>
        <v>0</v>
      </c>
      <c r="T999" s="324">
        <f>-Input!T778</f>
        <v>0</v>
      </c>
      <c r="U999" s="157">
        <f>-Input!U778</f>
        <v>0</v>
      </c>
      <c r="V999" s="157">
        <f>-Input!V778</f>
        <v>0</v>
      </c>
      <c r="W999" s="157">
        <f>-Input!W778</f>
        <v>0</v>
      </c>
      <c r="X999" s="320">
        <f>-Input!X778</f>
        <v>0</v>
      </c>
      <c r="Y999" s="326">
        <f>-Input!Y778</f>
        <v>0</v>
      </c>
      <c r="Z999" s="27">
        <f>-Input!Z778</f>
        <v>0</v>
      </c>
      <c r="AA999" s="27">
        <f>-Input!AA778</f>
        <v>0</v>
      </c>
      <c r="AB999" s="27">
        <f>-Input!AB778</f>
        <v>0</v>
      </c>
      <c r="AC999" s="27">
        <f>-Input!AC778</f>
        <v>0</v>
      </c>
      <c r="AD999" s="313">
        <f>-Input!AD778</f>
        <v>0</v>
      </c>
      <c r="AE999" s="324">
        <f>-Input!AE778</f>
        <v>0</v>
      </c>
      <c r="AF999" s="157">
        <f>-Input!AF778</f>
        <v>0</v>
      </c>
      <c r="AG999" s="157">
        <f>-Input!AG778</f>
        <v>0</v>
      </c>
      <c r="AH999" s="157">
        <f>-Input!AH778</f>
        <v>0</v>
      </c>
      <c r="AI999" s="320">
        <f>-Input!AI778</f>
        <v>0</v>
      </c>
      <c r="AJ999" s="326">
        <f t="shared" ref="AJ999:AN1004" si="1132">-IF($D999="Land",0,IF(AJ945&lt;0,AJ945,IF(AJ927&lt;1,AJ945,MAX(MIN(IF(AJ945&gt;0,(AJ945/AJ927),0),AJ945),0)*AJ$9)))</f>
        <v>0</v>
      </c>
      <c r="AK999" s="27">
        <f t="shared" si="1132"/>
        <v>0</v>
      </c>
      <c r="AL999" s="27">
        <f t="shared" si="1132"/>
        <v>0</v>
      </c>
      <c r="AM999" s="27">
        <f t="shared" si="1132"/>
        <v>0</v>
      </c>
      <c r="AN999" s="313">
        <f t="shared" si="1132"/>
        <v>0</v>
      </c>
    </row>
    <row r="1000" spans="1:40" outlineLevel="2">
      <c r="A1000" s="882">
        <f>ROW()</f>
        <v>1000</v>
      </c>
      <c r="B1000" s="453"/>
      <c r="D1000" s="452" t="s">
        <v>36</v>
      </c>
      <c r="H1000" s="458"/>
      <c r="I1000" s="458"/>
      <c r="J1000" s="459"/>
      <c r="K1000" s="157">
        <f>-Input!K779</f>
        <v>0</v>
      </c>
      <c r="L1000" s="157">
        <f>-Input!L779</f>
        <v>0</v>
      </c>
      <c r="M1000" s="157">
        <f>-Input!M779</f>
        <v>0</v>
      </c>
      <c r="N1000" s="157">
        <f>-Input!N779</f>
        <v>0</v>
      </c>
      <c r="O1000" s="324">
        <f>-Input!O779</f>
        <v>-0.22376910070411962</v>
      </c>
      <c r="P1000" s="157">
        <f>-Input!P779</f>
        <v>-0.22376910070411962</v>
      </c>
      <c r="Q1000" s="157">
        <f>-Input!Q779</f>
        <v>-0.22376910070411962</v>
      </c>
      <c r="R1000" s="157">
        <f>-Input!R779</f>
        <v>-0.22376910070411962</v>
      </c>
      <c r="S1000" s="320">
        <f>-Input!S779</f>
        <v>-0.22376910070411962</v>
      </c>
      <c r="T1000" s="324">
        <f>-Input!T779</f>
        <v>0</v>
      </c>
      <c r="U1000" s="157">
        <f>-Input!U779</f>
        <v>0</v>
      </c>
      <c r="V1000" s="157">
        <f>-Input!V779</f>
        <v>0</v>
      </c>
      <c r="W1000" s="157">
        <f>-Input!W779</f>
        <v>0</v>
      </c>
      <c r="X1000" s="320">
        <f>-Input!X779</f>
        <v>0</v>
      </c>
      <c r="Y1000" s="326">
        <f>-Input!Y779</f>
        <v>0</v>
      </c>
      <c r="Z1000" s="27">
        <f>-Input!Z779</f>
        <v>0</v>
      </c>
      <c r="AA1000" s="27">
        <f>-Input!AA779</f>
        <v>0</v>
      </c>
      <c r="AB1000" s="27">
        <f>-Input!AB779</f>
        <v>0</v>
      </c>
      <c r="AC1000" s="27">
        <f>-Input!AC779</f>
        <v>0</v>
      </c>
      <c r="AD1000" s="313">
        <f>-Input!AD779</f>
        <v>0</v>
      </c>
      <c r="AE1000" s="324">
        <f>-Input!AE779</f>
        <v>0</v>
      </c>
      <c r="AF1000" s="157">
        <f>-Input!AF779</f>
        <v>0</v>
      </c>
      <c r="AG1000" s="157">
        <f>-Input!AG779</f>
        <v>0</v>
      </c>
      <c r="AH1000" s="157">
        <f>-Input!AH779</f>
        <v>0</v>
      </c>
      <c r="AI1000" s="320">
        <f>-Input!AI779</f>
        <v>0</v>
      </c>
      <c r="AJ1000" s="326">
        <f t="shared" si="1132"/>
        <v>-1.6653345369377348E-16</v>
      </c>
      <c r="AK1000" s="27">
        <f t="shared" si="1132"/>
        <v>0</v>
      </c>
      <c r="AL1000" s="27">
        <f t="shared" si="1132"/>
        <v>0</v>
      </c>
      <c r="AM1000" s="27">
        <f t="shared" si="1132"/>
        <v>0</v>
      </c>
      <c r="AN1000" s="313">
        <f t="shared" si="1132"/>
        <v>0</v>
      </c>
    </row>
    <row r="1001" spans="1:40" outlineLevel="2">
      <c r="A1001" s="882">
        <f>ROW()</f>
        <v>1001</v>
      </c>
      <c r="B1001" s="453"/>
      <c r="D1001" s="452" t="s">
        <v>583</v>
      </c>
      <c r="H1001" s="458"/>
      <c r="I1001" s="458"/>
      <c r="J1001" s="459"/>
      <c r="K1001" s="157">
        <f>-Input!K780</f>
        <v>0</v>
      </c>
      <c r="L1001" s="157">
        <f>-Input!L780</f>
        <v>0</v>
      </c>
      <c r="M1001" s="157">
        <f>-Input!M780</f>
        <v>0</v>
      </c>
      <c r="N1001" s="157">
        <f>-Input!N780</f>
        <v>0</v>
      </c>
      <c r="O1001" s="324">
        <f>-Input!O780</f>
        <v>0</v>
      </c>
      <c r="P1001" s="157">
        <f>-Input!P780</f>
        <v>0</v>
      </c>
      <c r="Q1001" s="157">
        <f>-Input!Q780</f>
        <v>0</v>
      </c>
      <c r="R1001" s="157">
        <f>-Input!R780</f>
        <v>0</v>
      </c>
      <c r="S1001" s="320">
        <f>-Input!S780</f>
        <v>0</v>
      </c>
      <c r="T1001" s="324">
        <f>-Input!T780</f>
        <v>0</v>
      </c>
      <c r="U1001" s="157">
        <f>-Input!U780</f>
        <v>0</v>
      </c>
      <c r="V1001" s="157">
        <f>-Input!V780</f>
        <v>0</v>
      </c>
      <c r="W1001" s="157">
        <f>-Input!W780</f>
        <v>0</v>
      </c>
      <c r="X1001" s="320">
        <f>-Input!X780</f>
        <v>0</v>
      </c>
      <c r="Y1001" s="326">
        <f>-Input!Y780</f>
        <v>0</v>
      </c>
      <c r="Z1001" s="27">
        <f>-Input!Z780</f>
        <v>0</v>
      </c>
      <c r="AA1001" s="27">
        <f>-Input!AA780</f>
        <v>0</v>
      </c>
      <c r="AB1001" s="27">
        <f>-Input!AB780</f>
        <v>0</v>
      </c>
      <c r="AC1001" s="27">
        <f>-Input!AC780</f>
        <v>0</v>
      </c>
      <c r="AD1001" s="313">
        <f>-Input!AD780</f>
        <v>0</v>
      </c>
      <c r="AE1001" s="324">
        <f>-Input!AE780</f>
        <v>0</v>
      </c>
      <c r="AF1001" s="157">
        <f>-Input!AF780</f>
        <v>0</v>
      </c>
      <c r="AG1001" s="157">
        <f>-Input!AG780</f>
        <v>0</v>
      </c>
      <c r="AH1001" s="157">
        <f>-Input!AH780</f>
        <v>0</v>
      </c>
      <c r="AI1001" s="320">
        <f>-Input!AI780</f>
        <v>0</v>
      </c>
      <c r="AJ1001" s="326">
        <f t="shared" si="1132"/>
        <v>0</v>
      </c>
      <c r="AK1001" s="27">
        <f t="shared" si="1132"/>
        <v>0</v>
      </c>
      <c r="AL1001" s="27">
        <f t="shared" si="1132"/>
        <v>0</v>
      </c>
      <c r="AM1001" s="27">
        <f t="shared" si="1132"/>
        <v>0</v>
      </c>
      <c r="AN1001" s="313">
        <f t="shared" si="1132"/>
        <v>0</v>
      </c>
    </row>
    <row r="1002" spans="1:40" outlineLevel="2">
      <c r="A1002" s="882">
        <f>ROW()</f>
        <v>1002</v>
      </c>
      <c r="B1002" s="453"/>
      <c r="D1002" s="452" t="s">
        <v>81</v>
      </c>
      <c r="H1002" s="458"/>
      <c r="I1002" s="458"/>
      <c r="J1002" s="459"/>
      <c r="K1002" s="157">
        <f>-Input!K781</f>
        <v>0</v>
      </c>
      <c r="L1002" s="157">
        <f>-Input!L781</f>
        <v>0</v>
      </c>
      <c r="M1002" s="157">
        <f>-Input!M781</f>
        <v>0</v>
      </c>
      <c r="N1002" s="157">
        <f>-Input!N781</f>
        <v>0</v>
      </c>
      <c r="O1002" s="324">
        <f>-Input!O781</f>
        <v>-1.4965361437558479E-3</v>
      </c>
      <c r="P1002" s="157">
        <f>-Input!P781</f>
        <v>-1.4965361437558479E-3</v>
      </c>
      <c r="Q1002" s="157">
        <f>-Input!Q781</f>
        <v>-1.4965361437558479E-3</v>
      </c>
      <c r="R1002" s="157">
        <f>-Input!R781</f>
        <v>-1.4965361437558479E-3</v>
      </c>
      <c r="S1002" s="320">
        <f>-Input!S781</f>
        <v>-1.4965361437558502E-3</v>
      </c>
      <c r="T1002" s="324">
        <f>-Input!T781</f>
        <v>0</v>
      </c>
      <c r="U1002" s="157">
        <f>-Input!U781</f>
        <v>0</v>
      </c>
      <c r="V1002" s="157">
        <f>-Input!V781</f>
        <v>0</v>
      </c>
      <c r="W1002" s="157">
        <f>-Input!W781</f>
        <v>0</v>
      </c>
      <c r="X1002" s="320">
        <f>-Input!X781</f>
        <v>0</v>
      </c>
      <c r="Y1002" s="326">
        <f>-Input!Y781</f>
        <v>0</v>
      </c>
      <c r="Z1002" s="27">
        <f>-Input!Z781</f>
        <v>0</v>
      </c>
      <c r="AA1002" s="27">
        <f>-Input!AA781</f>
        <v>0</v>
      </c>
      <c r="AB1002" s="27">
        <f>-Input!AB781</f>
        <v>0</v>
      </c>
      <c r="AC1002" s="27">
        <f>-Input!AC781</f>
        <v>0</v>
      </c>
      <c r="AD1002" s="313">
        <f>-Input!AD781</f>
        <v>0</v>
      </c>
      <c r="AE1002" s="324">
        <f>-Input!AE781</f>
        <v>0</v>
      </c>
      <c r="AF1002" s="157">
        <f>-Input!AF781</f>
        <v>0</v>
      </c>
      <c r="AG1002" s="157">
        <f>-Input!AG781</f>
        <v>0</v>
      </c>
      <c r="AH1002" s="157">
        <f>-Input!AH781</f>
        <v>0</v>
      </c>
      <c r="AI1002" s="320">
        <f>-Input!AI781</f>
        <v>0</v>
      </c>
      <c r="AJ1002" s="326">
        <f t="shared" si="1132"/>
        <v>0</v>
      </c>
      <c r="AK1002" s="27">
        <f t="shared" si="1132"/>
        <v>0</v>
      </c>
      <c r="AL1002" s="27">
        <f t="shared" si="1132"/>
        <v>0</v>
      </c>
      <c r="AM1002" s="27">
        <f t="shared" si="1132"/>
        <v>0</v>
      </c>
      <c r="AN1002" s="313">
        <f t="shared" si="1132"/>
        <v>0</v>
      </c>
    </row>
    <row r="1003" spans="1:40" outlineLevel="2">
      <c r="A1003" s="882">
        <f>ROW()</f>
        <v>1003</v>
      </c>
      <c r="B1003" s="453"/>
      <c r="D1003" s="452" t="s">
        <v>28</v>
      </c>
      <c r="H1003" s="458"/>
      <c r="I1003" s="458"/>
      <c r="J1003" s="459"/>
      <c r="K1003" s="157">
        <f>-Input!K782</f>
        <v>0</v>
      </c>
      <c r="L1003" s="157">
        <f>-Input!L782</f>
        <v>0</v>
      </c>
      <c r="M1003" s="157">
        <f>-Input!M782</f>
        <v>0</v>
      </c>
      <c r="N1003" s="157">
        <f>-Input!N782</f>
        <v>0</v>
      </c>
      <c r="O1003" s="324">
        <f>-Input!O782</f>
        <v>0</v>
      </c>
      <c r="P1003" s="157">
        <f>-Input!P782</f>
        <v>0</v>
      </c>
      <c r="Q1003" s="157">
        <f>-Input!Q782</f>
        <v>0</v>
      </c>
      <c r="R1003" s="157">
        <f>-Input!R782</f>
        <v>0</v>
      </c>
      <c r="S1003" s="320">
        <f>-Input!S782</f>
        <v>0</v>
      </c>
      <c r="T1003" s="324">
        <f>-Input!T782</f>
        <v>0</v>
      </c>
      <c r="U1003" s="157">
        <f>-Input!U782</f>
        <v>0</v>
      </c>
      <c r="V1003" s="157">
        <f>-Input!V782</f>
        <v>0</v>
      </c>
      <c r="W1003" s="157">
        <f>-Input!W782</f>
        <v>0</v>
      </c>
      <c r="X1003" s="320">
        <f>-Input!X782</f>
        <v>0</v>
      </c>
      <c r="Y1003" s="326">
        <f>-Input!Y782</f>
        <v>0</v>
      </c>
      <c r="Z1003" s="27">
        <f>-Input!Z782</f>
        <v>0</v>
      </c>
      <c r="AA1003" s="27">
        <f>-Input!AA782</f>
        <v>0</v>
      </c>
      <c r="AB1003" s="27">
        <f>-Input!AB782</f>
        <v>0</v>
      </c>
      <c r="AC1003" s="27">
        <f>-Input!AC782</f>
        <v>0</v>
      </c>
      <c r="AD1003" s="313">
        <f>-Input!AD782</f>
        <v>0</v>
      </c>
      <c r="AE1003" s="324">
        <f>-Input!AE782</f>
        <v>0</v>
      </c>
      <c r="AF1003" s="157">
        <f>-Input!AF782</f>
        <v>0</v>
      </c>
      <c r="AG1003" s="157">
        <f>-Input!AG782</f>
        <v>0</v>
      </c>
      <c r="AH1003" s="157">
        <f>-Input!AH782</f>
        <v>0</v>
      </c>
      <c r="AI1003" s="320">
        <f>-Input!AI782</f>
        <v>0</v>
      </c>
      <c r="AJ1003" s="326">
        <f t="shared" si="1132"/>
        <v>0</v>
      </c>
      <c r="AK1003" s="27">
        <f t="shared" si="1132"/>
        <v>0</v>
      </c>
      <c r="AL1003" s="27">
        <f t="shared" si="1132"/>
        <v>0</v>
      </c>
      <c r="AM1003" s="27">
        <f t="shared" si="1132"/>
        <v>0</v>
      </c>
      <c r="AN1003" s="313">
        <f t="shared" si="1132"/>
        <v>0</v>
      </c>
    </row>
    <row r="1004" spans="1:40" outlineLevel="2">
      <c r="A1004" s="882">
        <f>ROW()</f>
        <v>1004</v>
      </c>
      <c r="B1004" s="453"/>
      <c r="D1004" s="456" t="s">
        <v>443</v>
      </c>
      <c r="E1004" s="456"/>
      <c r="F1004" s="456"/>
      <c r="G1004" s="456"/>
      <c r="H1004" s="460"/>
      <c r="I1004" s="460"/>
      <c r="J1004" s="461"/>
      <c r="K1004" s="158">
        <f>-Input!K783</f>
        <v>0</v>
      </c>
      <c r="L1004" s="158">
        <f>-Input!L783</f>
        <v>0</v>
      </c>
      <c r="M1004" s="158">
        <f>-Input!M783</f>
        <v>0</v>
      </c>
      <c r="N1004" s="158">
        <f>-Input!N783</f>
        <v>0</v>
      </c>
      <c r="O1004" s="325">
        <f>-Input!O783</f>
        <v>0</v>
      </c>
      <c r="P1004" s="158">
        <f>-Input!P783</f>
        <v>0</v>
      </c>
      <c r="Q1004" s="158">
        <f>-Input!Q783</f>
        <v>0</v>
      </c>
      <c r="R1004" s="158">
        <f>-Input!R783</f>
        <v>0</v>
      </c>
      <c r="S1004" s="321">
        <f>-Input!S783</f>
        <v>0</v>
      </c>
      <c r="T1004" s="325">
        <f>-Input!T783</f>
        <v>0</v>
      </c>
      <c r="U1004" s="158">
        <f>-Input!U783</f>
        <v>0</v>
      </c>
      <c r="V1004" s="158">
        <f>-Input!V783</f>
        <v>0</v>
      </c>
      <c r="W1004" s="158">
        <f>-Input!W783</f>
        <v>0</v>
      </c>
      <c r="X1004" s="321">
        <f>-Input!X783</f>
        <v>0</v>
      </c>
      <c r="Y1004" s="325">
        <f>-Input!Y783</f>
        <v>0</v>
      </c>
      <c r="Z1004" s="158">
        <f>-Input!Z783</f>
        <v>0</v>
      </c>
      <c r="AA1004" s="158">
        <f>-Input!AA783</f>
        <v>0</v>
      </c>
      <c r="AB1004" s="158">
        <f>-Input!AB783</f>
        <v>0</v>
      </c>
      <c r="AC1004" s="158">
        <f>-Input!AC783</f>
        <v>0</v>
      </c>
      <c r="AD1004" s="321">
        <f>-Input!AD783</f>
        <v>0</v>
      </c>
      <c r="AE1004" s="325">
        <f>-Input!AE783</f>
        <v>0</v>
      </c>
      <c r="AF1004" s="158">
        <f>-Input!AF783</f>
        <v>0</v>
      </c>
      <c r="AG1004" s="158">
        <f>-Input!AG783</f>
        <v>0</v>
      </c>
      <c r="AH1004" s="158">
        <f>-Input!AH783</f>
        <v>0</v>
      </c>
      <c r="AI1004" s="321">
        <f>-Input!AI783</f>
        <v>0</v>
      </c>
      <c r="AJ1004" s="325">
        <f t="shared" si="1132"/>
        <v>0</v>
      </c>
      <c r="AK1004" s="158">
        <f t="shared" si="1132"/>
        <v>0</v>
      </c>
      <c r="AL1004" s="158">
        <f t="shared" si="1132"/>
        <v>0</v>
      </c>
      <c r="AM1004" s="158">
        <f t="shared" si="1132"/>
        <v>0</v>
      </c>
      <c r="AN1004" s="321">
        <f t="shared" si="1132"/>
        <v>0</v>
      </c>
    </row>
    <row r="1005" spans="1:40" outlineLevel="2">
      <c r="A1005" s="882">
        <f>ROW()</f>
        <v>1005</v>
      </c>
      <c r="B1005" s="453"/>
      <c r="D1005" s="452" t="s">
        <v>24</v>
      </c>
      <c r="F1005" s="454"/>
      <c r="G1005" s="454"/>
      <c r="H1005" s="448"/>
      <c r="I1005" s="448"/>
      <c r="J1005" s="464"/>
      <c r="K1005" s="439">
        <f t="shared" ref="K1005:AN1005" si="1133">SUM(K989:K1004)</f>
        <v>-1.8435309903561388</v>
      </c>
      <c r="L1005" s="439">
        <f t="shared" si="1133"/>
        <v>-1.8435309903561388</v>
      </c>
      <c r="M1005" s="439">
        <f t="shared" si="1133"/>
        <v>-1.8435309903561388</v>
      </c>
      <c r="N1005" s="439">
        <f t="shared" si="1133"/>
        <v>-1.8435309903561388</v>
      </c>
      <c r="O1005" s="443">
        <f t="shared" si="1133"/>
        <v>-1.1261925937803421</v>
      </c>
      <c r="P1005" s="439">
        <f t="shared" si="1133"/>
        <v>-1.1261925937803425</v>
      </c>
      <c r="Q1005" s="439">
        <f t="shared" si="1133"/>
        <v>-1.1261925937803421</v>
      </c>
      <c r="R1005" s="439">
        <f t="shared" si="1133"/>
        <v>-1.1261925937803421</v>
      </c>
      <c r="S1005" s="440">
        <f t="shared" si="1133"/>
        <v>-1.1261925937803421</v>
      </c>
      <c r="T1005" s="439">
        <f t="shared" si="1133"/>
        <v>-0.43854657998179702</v>
      </c>
      <c r="U1005" s="439">
        <f t="shared" si="1133"/>
        <v>-0.87709315996359394</v>
      </c>
      <c r="V1005" s="439">
        <f t="shared" si="1133"/>
        <v>-0.87709315996359405</v>
      </c>
      <c r="W1005" s="439">
        <f t="shared" si="1133"/>
        <v>-0.87709315996359405</v>
      </c>
      <c r="X1005" s="440">
        <f t="shared" si="1133"/>
        <v>-0.87709315996359405</v>
      </c>
      <c r="Y1005" s="443">
        <f t="shared" si="1133"/>
        <v>-0.44592702857562649</v>
      </c>
      <c r="Z1005" s="439">
        <f t="shared" si="1133"/>
        <v>-0.8918540571512531</v>
      </c>
      <c r="AA1005" s="439">
        <f t="shared" si="1133"/>
        <v>-0.8918540571512531</v>
      </c>
      <c r="AB1005" s="439">
        <f t="shared" si="1133"/>
        <v>-0.89185405715125299</v>
      </c>
      <c r="AC1005" s="439">
        <f t="shared" si="1133"/>
        <v>-0.8918540571512531</v>
      </c>
      <c r="AD1005" s="440">
        <f t="shared" si="1133"/>
        <v>-0.8918540571512531</v>
      </c>
      <c r="AE1005" s="443">
        <f t="shared" si="1133"/>
        <v>-0.90906708091095756</v>
      </c>
      <c r="AF1005" s="439">
        <f t="shared" si="1133"/>
        <v>-0.88618886109859496</v>
      </c>
      <c r="AG1005" s="439">
        <f t="shared" si="1133"/>
        <v>-0.88618886109859496</v>
      </c>
      <c r="AH1005" s="439">
        <f t="shared" si="1133"/>
        <v>-0.88618886109859496</v>
      </c>
      <c r="AI1005" s="440">
        <f t="shared" si="1133"/>
        <v>-0.88618886109859496</v>
      </c>
      <c r="AJ1005" s="443">
        <f t="shared" si="1133"/>
        <v>-0.88036824137676217</v>
      </c>
      <c r="AK1005" s="439">
        <f t="shared" si="1133"/>
        <v>-0.90324646118912466</v>
      </c>
      <c r="AL1005" s="439">
        <f t="shared" si="1133"/>
        <v>-0.19061128799346713</v>
      </c>
      <c r="AM1005" s="439">
        <f t="shared" si="1133"/>
        <v>-0.19061128799346713</v>
      </c>
      <c r="AN1005" s="440">
        <f t="shared" si="1133"/>
        <v>-0.19061128799346713</v>
      </c>
    </row>
    <row r="1006" spans="1:40" outlineLevel="1">
      <c r="A1006" s="732" t="s">
        <v>299</v>
      </c>
      <c r="B1006" s="733"/>
      <c r="C1006" s="881"/>
      <c r="D1006" s="733"/>
      <c r="E1006" s="733"/>
      <c r="F1006" s="733"/>
      <c r="G1006" s="730"/>
      <c r="H1006" s="733"/>
      <c r="I1006" s="730"/>
      <c r="J1006" s="729"/>
      <c r="K1006" s="730"/>
      <c r="L1006" s="730"/>
      <c r="M1006" s="730"/>
      <c r="N1006" s="730"/>
      <c r="O1006" s="729"/>
      <c r="P1006" s="730"/>
      <c r="Q1006" s="730"/>
      <c r="R1006" s="730"/>
      <c r="S1006" s="731"/>
      <c r="T1006" s="730"/>
      <c r="U1006" s="730"/>
      <c r="V1006" s="730"/>
      <c r="W1006" s="730"/>
      <c r="X1006" s="731"/>
      <c r="Y1006" s="729"/>
      <c r="Z1006" s="730"/>
      <c r="AA1006" s="730"/>
      <c r="AB1006" s="730"/>
      <c r="AC1006" s="730"/>
      <c r="AD1006" s="731"/>
      <c r="AE1006" s="729"/>
      <c r="AF1006" s="730"/>
      <c r="AG1006" s="730"/>
      <c r="AH1006" s="730"/>
      <c r="AI1006" s="731"/>
      <c r="AJ1006" s="729"/>
      <c r="AK1006" s="730"/>
      <c r="AL1006" s="730"/>
      <c r="AM1006" s="730"/>
      <c r="AN1006" s="731"/>
    </row>
    <row r="1007" spans="1:40" outlineLevel="2">
      <c r="A1007" s="882">
        <f>ROW()</f>
        <v>1007</v>
      </c>
      <c r="B1007" s="453"/>
      <c r="D1007" s="452" t="s">
        <v>300</v>
      </c>
      <c r="H1007" s="458"/>
      <c r="I1007" s="458"/>
      <c r="J1007" s="459"/>
      <c r="K1007" s="458"/>
      <c r="L1007" s="458"/>
      <c r="M1007" s="458"/>
      <c r="N1007" s="458"/>
      <c r="O1007" s="324"/>
      <c r="P1007" s="157"/>
      <c r="Q1007" s="157"/>
      <c r="R1007" s="157"/>
      <c r="S1007" s="320"/>
      <c r="T1007" s="157"/>
      <c r="U1007" s="27"/>
      <c r="V1007" s="27"/>
      <c r="W1007" s="27"/>
      <c r="X1007" s="313"/>
      <c r="Y1007" s="326"/>
      <c r="Z1007" s="27"/>
      <c r="AA1007" s="27"/>
      <c r="AB1007" s="27"/>
      <c r="AC1007" s="27"/>
      <c r="AD1007" s="313"/>
      <c r="AE1007" s="326"/>
      <c r="AF1007" s="27"/>
      <c r="AG1007" s="27"/>
      <c r="AH1007" s="27"/>
      <c r="AI1007" s="313"/>
      <c r="AJ1007" s="326"/>
      <c r="AK1007" s="27"/>
      <c r="AL1007" s="27"/>
      <c r="AM1007" s="27"/>
      <c r="AN1007" s="313"/>
    </row>
    <row r="1008" spans="1:40" outlineLevel="2">
      <c r="A1008" s="882">
        <f>ROW()</f>
        <v>1008</v>
      </c>
      <c r="B1008" s="453"/>
      <c r="D1008" s="452" t="s">
        <v>301</v>
      </c>
      <c r="H1008" s="458"/>
      <c r="I1008" s="458"/>
      <c r="J1008" s="459"/>
      <c r="K1008" s="458"/>
      <c r="L1008" s="458"/>
      <c r="M1008" s="458"/>
      <c r="N1008" s="458"/>
      <c r="O1008" s="324"/>
      <c r="P1008" s="157"/>
      <c r="Q1008" s="157"/>
      <c r="R1008" s="157"/>
      <c r="S1008" s="320"/>
      <c r="T1008" s="157"/>
      <c r="U1008" s="27"/>
      <c r="V1008" s="27"/>
      <c r="W1008" s="27"/>
      <c r="X1008" s="313"/>
      <c r="Y1008" s="326"/>
      <c r="Z1008" s="27"/>
      <c r="AA1008" s="27"/>
      <c r="AB1008" s="27"/>
      <c r="AC1008" s="27"/>
      <c r="AD1008" s="313"/>
      <c r="AE1008" s="326"/>
      <c r="AF1008" s="27"/>
      <c r="AG1008" s="27"/>
      <c r="AH1008" s="27"/>
      <c r="AI1008" s="313"/>
      <c r="AJ1008" s="326"/>
      <c r="AK1008" s="27"/>
      <c r="AL1008" s="27"/>
      <c r="AM1008" s="27"/>
      <c r="AN1008" s="313"/>
    </row>
    <row r="1009" spans="1:40" outlineLevel="2">
      <c r="A1009" s="882">
        <f>ROW()</f>
        <v>1009</v>
      </c>
      <c r="B1009" s="453"/>
      <c r="D1009" s="452" t="s">
        <v>29</v>
      </c>
      <c r="H1009" s="458"/>
      <c r="I1009" s="458"/>
      <c r="J1009" s="459"/>
      <c r="K1009" s="458"/>
      <c r="L1009" s="458"/>
      <c r="M1009" s="458"/>
      <c r="N1009" s="458"/>
      <c r="O1009" s="324"/>
      <c r="P1009" s="157"/>
      <c r="Q1009" s="157"/>
      <c r="R1009" s="157"/>
      <c r="S1009" s="320"/>
      <c r="T1009" s="157"/>
      <c r="U1009" s="27"/>
      <c r="V1009" s="27"/>
      <c r="W1009" s="27"/>
      <c r="X1009" s="313"/>
      <c r="Y1009" s="326"/>
      <c r="Z1009" s="27"/>
      <c r="AA1009" s="27"/>
      <c r="AB1009" s="27"/>
      <c r="AC1009" s="27"/>
      <c r="AD1009" s="313"/>
      <c r="AE1009" s="326"/>
      <c r="AF1009" s="27"/>
      <c r="AG1009" s="27"/>
      <c r="AH1009" s="27"/>
      <c r="AI1009" s="313"/>
      <c r="AJ1009" s="326"/>
      <c r="AK1009" s="27"/>
      <c r="AL1009" s="27"/>
      <c r="AM1009" s="27"/>
      <c r="AN1009" s="313"/>
    </row>
    <row r="1010" spans="1:40" outlineLevel="2">
      <c r="A1010" s="882">
        <f>ROW()</f>
        <v>1010</v>
      </c>
      <c r="B1010" s="453"/>
      <c r="D1010" s="452" t="s">
        <v>30</v>
      </c>
      <c r="H1010" s="458"/>
      <c r="I1010" s="458"/>
      <c r="J1010" s="459"/>
      <c r="K1010" s="458"/>
      <c r="L1010" s="458"/>
      <c r="M1010" s="458"/>
      <c r="N1010" s="458"/>
      <c r="O1010" s="324"/>
      <c r="P1010" s="157"/>
      <c r="Q1010" s="157"/>
      <c r="R1010" s="157"/>
      <c r="S1010" s="320"/>
      <c r="T1010" s="157"/>
      <c r="U1010" s="27"/>
      <c r="V1010" s="27"/>
      <c r="W1010" s="27"/>
      <c r="X1010" s="313"/>
      <c r="Y1010" s="326"/>
      <c r="Z1010" s="27"/>
      <c r="AA1010" s="27"/>
      <c r="AB1010" s="27"/>
      <c r="AC1010" s="27"/>
      <c r="AD1010" s="313"/>
      <c r="AE1010" s="326"/>
      <c r="AF1010" s="27"/>
      <c r="AG1010" s="27"/>
      <c r="AH1010" s="27"/>
      <c r="AI1010" s="313"/>
      <c r="AJ1010" s="326"/>
      <c r="AK1010" s="27"/>
      <c r="AL1010" s="27"/>
      <c r="AM1010" s="27"/>
      <c r="AN1010" s="313"/>
    </row>
    <row r="1011" spans="1:40" outlineLevel="2">
      <c r="A1011" s="882">
        <f>ROW()</f>
        <v>1011</v>
      </c>
      <c r="B1011" s="453"/>
      <c r="D1011" s="452" t="s">
        <v>31</v>
      </c>
      <c r="H1011" s="458"/>
      <c r="I1011" s="458"/>
      <c r="J1011" s="459"/>
      <c r="K1011" s="458"/>
      <c r="L1011" s="458"/>
      <c r="M1011" s="458"/>
      <c r="N1011" s="458"/>
      <c r="O1011" s="324"/>
      <c r="P1011" s="157"/>
      <c r="Q1011" s="157"/>
      <c r="R1011" s="157"/>
      <c r="S1011" s="320"/>
      <c r="T1011" s="157"/>
      <c r="U1011" s="27"/>
      <c r="V1011" s="27"/>
      <c r="W1011" s="27"/>
      <c r="X1011" s="313"/>
      <c r="Y1011" s="326"/>
      <c r="Z1011" s="27"/>
      <c r="AA1011" s="27"/>
      <c r="AB1011" s="27"/>
      <c r="AC1011" s="27"/>
      <c r="AD1011" s="313"/>
      <c r="AE1011" s="326"/>
      <c r="AF1011" s="27"/>
      <c r="AG1011" s="27"/>
      <c r="AH1011" s="27"/>
      <c r="AI1011" s="313"/>
      <c r="AJ1011" s="326"/>
      <c r="AK1011" s="27"/>
      <c r="AL1011" s="27"/>
      <c r="AM1011" s="27"/>
      <c r="AN1011" s="313"/>
    </row>
    <row r="1012" spans="1:40" outlineLevel="2">
      <c r="A1012" s="882">
        <f>ROW()</f>
        <v>1012</v>
      </c>
      <c r="B1012" s="453"/>
      <c r="D1012" s="452" t="s">
        <v>32</v>
      </c>
      <c r="H1012" s="458"/>
      <c r="I1012" s="458"/>
      <c r="J1012" s="459"/>
      <c r="K1012" s="458"/>
      <c r="L1012" s="458"/>
      <c r="M1012" s="458"/>
      <c r="N1012" s="458"/>
      <c r="O1012" s="324"/>
      <c r="P1012" s="157"/>
      <c r="Q1012" s="157"/>
      <c r="R1012" s="157"/>
      <c r="S1012" s="320"/>
      <c r="T1012" s="157"/>
      <c r="U1012" s="27"/>
      <c r="V1012" s="27"/>
      <c r="W1012" s="27"/>
      <c r="X1012" s="313"/>
      <c r="Y1012" s="326"/>
      <c r="Z1012" s="27"/>
      <c r="AA1012" s="27"/>
      <c r="AB1012" s="27"/>
      <c r="AC1012" s="27"/>
      <c r="AD1012" s="313"/>
      <c r="AE1012" s="326"/>
      <c r="AF1012" s="27"/>
      <c r="AG1012" s="27"/>
      <c r="AH1012" s="27"/>
      <c r="AI1012" s="313"/>
      <c r="AJ1012" s="326"/>
      <c r="AK1012" s="27"/>
      <c r="AL1012" s="27"/>
      <c r="AM1012" s="27"/>
      <c r="AN1012" s="313"/>
    </row>
    <row r="1013" spans="1:40" outlineLevel="2">
      <c r="A1013" s="882">
        <f>ROW()</f>
        <v>1013</v>
      </c>
      <c r="B1013" s="453"/>
      <c r="D1013" s="452" t="s">
        <v>33</v>
      </c>
      <c r="H1013" s="458"/>
      <c r="I1013" s="458"/>
      <c r="J1013" s="459"/>
      <c r="K1013" s="458"/>
      <c r="L1013" s="458"/>
      <c r="M1013" s="458"/>
      <c r="N1013" s="458"/>
      <c r="O1013" s="324"/>
      <c r="P1013" s="157"/>
      <c r="Q1013" s="157"/>
      <c r="R1013" s="157"/>
      <c r="S1013" s="320"/>
      <c r="T1013" s="157"/>
      <c r="U1013" s="27"/>
      <c r="V1013" s="27"/>
      <c r="W1013" s="27"/>
      <c r="X1013" s="313"/>
      <c r="Y1013" s="326"/>
      <c r="Z1013" s="27"/>
      <c r="AA1013" s="27"/>
      <c r="AB1013" s="27"/>
      <c r="AC1013" s="27"/>
      <c r="AD1013" s="313"/>
      <c r="AE1013" s="326"/>
      <c r="AF1013" s="27"/>
      <c r="AG1013" s="27"/>
      <c r="AH1013" s="27"/>
      <c r="AI1013" s="313"/>
      <c r="AJ1013" s="326"/>
      <c r="AK1013" s="27"/>
      <c r="AL1013" s="27"/>
      <c r="AM1013" s="27"/>
      <c r="AN1013" s="313"/>
    </row>
    <row r="1014" spans="1:40" outlineLevel="2">
      <c r="A1014" s="882">
        <f>ROW()</f>
        <v>1014</v>
      </c>
      <c r="B1014" s="453"/>
      <c r="D1014" s="452" t="s">
        <v>27</v>
      </c>
      <c r="H1014" s="458"/>
      <c r="I1014" s="458"/>
      <c r="J1014" s="459"/>
      <c r="K1014" s="458"/>
      <c r="L1014" s="458"/>
      <c r="M1014" s="458"/>
      <c r="N1014" s="458"/>
      <c r="O1014" s="324"/>
      <c r="P1014" s="157"/>
      <c r="Q1014" s="157"/>
      <c r="R1014" s="157"/>
      <c r="S1014" s="320"/>
      <c r="T1014" s="157"/>
      <c r="U1014" s="27"/>
      <c r="V1014" s="27"/>
      <c r="W1014" s="27"/>
      <c r="X1014" s="313"/>
      <c r="Y1014" s="326"/>
      <c r="Z1014" s="27"/>
      <c r="AA1014" s="27"/>
      <c r="AB1014" s="27"/>
      <c r="AC1014" s="27"/>
      <c r="AD1014" s="313"/>
      <c r="AE1014" s="326"/>
      <c r="AF1014" s="27"/>
      <c r="AG1014" s="27"/>
      <c r="AH1014" s="27"/>
      <c r="AI1014" s="313"/>
      <c r="AJ1014" s="326"/>
      <c r="AK1014" s="27"/>
      <c r="AL1014" s="27"/>
      <c r="AM1014" s="27"/>
      <c r="AN1014" s="313"/>
    </row>
    <row r="1015" spans="1:40" outlineLevel="2">
      <c r="A1015" s="882">
        <f>ROW()</f>
        <v>1015</v>
      </c>
      <c r="B1015" s="453"/>
      <c r="D1015" s="452" t="s">
        <v>34</v>
      </c>
      <c r="H1015" s="458"/>
      <c r="I1015" s="458"/>
      <c r="J1015" s="459"/>
      <c r="K1015" s="458"/>
      <c r="L1015" s="458"/>
      <c r="M1015" s="458"/>
      <c r="N1015" s="458"/>
      <c r="O1015" s="324"/>
      <c r="P1015" s="157"/>
      <c r="Q1015" s="157"/>
      <c r="R1015" s="157"/>
      <c r="S1015" s="320"/>
      <c r="T1015" s="157"/>
      <c r="U1015" s="27"/>
      <c r="V1015" s="27"/>
      <c r="W1015" s="27"/>
      <c r="X1015" s="313"/>
      <c r="Y1015" s="326"/>
      <c r="Z1015" s="27"/>
      <c r="AA1015" s="27"/>
      <c r="AB1015" s="27"/>
      <c r="AC1015" s="27"/>
      <c r="AD1015" s="313"/>
      <c r="AE1015" s="326"/>
      <c r="AF1015" s="27"/>
      <c r="AG1015" s="27"/>
      <c r="AH1015" s="27"/>
      <c r="AI1015" s="313"/>
      <c r="AJ1015" s="326"/>
      <c r="AK1015" s="27"/>
      <c r="AL1015" s="27"/>
      <c r="AM1015" s="27"/>
      <c r="AN1015" s="313"/>
    </row>
    <row r="1016" spans="1:40" outlineLevel="2">
      <c r="A1016" s="882">
        <f>ROW()</f>
        <v>1016</v>
      </c>
      <c r="B1016" s="453"/>
      <c r="D1016" s="452" t="s">
        <v>35</v>
      </c>
      <c r="H1016" s="458"/>
      <c r="I1016" s="458"/>
      <c r="J1016" s="459"/>
      <c r="K1016" s="458"/>
      <c r="L1016" s="458"/>
      <c r="M1016" s="458"/>
      <c r="N1016" s="458"/>
      <c r="O1016" s="324"/>
      <c r="P1016" s="157"/>
      <c r="Q1016" s="157"/>
      <c r="R1016" s="157"/>
      <c r="S1016" s="320"/>
      <c r="T1016" s="157"/>
      <c r="U1016" s="27"/>
      <c r="V1016" s="27"/>
      <c r="W1016" s="27"/>
      <c r="X1016" s="313"/>
      <c r="Y1016" s="326"/>
      <c r="Z1016" s="27"/>
      <c r="AA1016" s="27"/>
      <c r="AB1016" s="27"/>
      <c r="AC1016" s="27"/>
      <c r="AD1016" s="313"/>
      <c r="AE1016" s="326"/>
      <c r="AF1016" s="27"/>
      <c r="AG1016" s="27"/>
      <c r="AH1016" s="27"/>
      <c r="AI1016" s="313"/>
      <c r="AJ1016" s="326"/>
      <c r="AK1016" s="27"/>
      <c r="AL1016" s="27"/>
      <c r="AM1016" s="27"/>
      <c r="AN1016" s="313"/>
    </row>
    <row r="1017" spans="1:40" outlineLevel="2">
      <c r="A1017" s="882">
        <f>ROW()</f>
        <v>1017</v>
      </c>
      <c r="B1017" s="453"/>
      <c r="D1017" s="452" t="s">
        <v>302</v>
      </c>
      <c r="H1017" s="458"/>
      <c r="I1017" s="458"/>
      <c r="J1017" s="459"/>
      <c r="K1017" s="458"/>
      <c r="L1017" s="458"/>
      <c r="M1017" s="458"/>
      <c r="N1017" s="458"/>
      <c r="O1017" s="324"/>
      <c r="P1017" s="157"/>
      <c r="Q1017" s="157"/>
      <c r="R1017" s="157"/>
      <c r="S1017" s="320"/>
      <c r="T1017" s="157"/>
      <c r="U1017" s="27"/>
      <c r="V1017" s="27"/>
      <c r="W1017" s="27"/>
      <c r="X1017" s="313"/>
      <c r="Y1017" s="326"/>
      <c r="Z1017" s="27"/>
      <c r="AA1017" s="27"/>
      <c r="AB1017" s="27"/>
      <c r="AC1017" s="27"/>
      <c r="AD1017" s="313"/>
      <c r="AE1017" s="326"/>
      <c r="AF1017" s="27"/>
      <c r="AG1017" s="27"/>
      <c r="AH1017" s="27"/>
      <c r="AI1017" s="313"/>
      <c r="AJ1017" s="326"/>
      <c r="AK1017" s="27"/>
      <c r="AL1017" s="27"/>
      <c r="AM1017" s="27"/>
      <c r="AN1017" s="313"/>
    </row>
    <row r="1018" spans="1:40" outlineLevel="2">
      <c r="A1018" s="882">
        <f>ROW()</f>
        <v>1018</v>
      </c>
      <c r="B1018" s="453"/>
      <c r="D1018" s="452" t="s">
        <v>36</v>
      </c>
      <c r="H1018" s="458"/>
      <c r="I1018" s="458"/>
      <c r="J1018" s="459"/>
      <c r="K1018" s="458"/>
      <c r="L1018" s="458"/>
      <c r="M1018" s="458"/>
      <c r="N1018" s="458"/>
      <c r="O1018" s="324"/>
      <c r="P1018" s="157"/>
      <c r="Q1018" s="157"/>
      <c r="R1018" s="157"/>
      <c r="S1018" s="320"/>
      <c r="T1018" s="157"/>
      <c r="U1018" s="27"/>
      <c r="V1018" s="27"/>
      <c r="W1018" s="27"/>
      <c r="X1018" s="313"/>
      <c r="Y1018" s="326"/>
      <c r="Z1018" s="27"/>
      <c r="AA1018" s="27"/>
      <c r="AB1018" s="27"/>
      <c r="AC1018" s="27"/>
      <c r="AD1018" s="313"/>
      <c r="AE1018" s="326"/>
      <c r="AF1018" s="27"/>
      <c r="AG1018" s="27"/>
      <c r="AH1018" s="27"/>
      <c r="AI1018" s="313"/>
      <c r="AJ1018" s="326"/>
      <c r="AK1018" s="27"/>
      <c r="AL1018" s="27"/>
      <c r="AM1018" s="27"/>
      <c r="AN1018" s="313"/>
    </row>
    <row r="1019" spans="1:40" outlineLevel="2">
      <c r="A1019" s="882">
        <f>ROW()</f>
        <v>1019</v>
      </c>
      <c r="B1019" s="453"/>
      <c r="D1019" s="452" t="s">
        <v>583</v>
      </c>
      <c r="H1019" s="458"/>
      <c r="I1019" s="458"/>
      <c r="J1019" s="459"/>
      <c r="K1019" s="458"/>
      <c r="L1019" s="458"/>
      <c r="M1019" s="458"/>
      <c r="N1019" s="458"/>
      <c r="O1019" s="324"/>
      <c r="P1019" s="157"/>
      <c r="Q1019" s="157"/>
      <c r="R1019" s="157"/>
      <c r="S1019" s="320"/>
      <c r="T1019" s="157"/>
      <c r="U1019" s="27"/>
      <c r="V1019" s="27"/>
      <c r="W1019" s="27"/>
      <c r="X1019" s="313"/>
      <c r="Y1019" s="326"/>
      <c r="Z1019" s="27"/>
      <c r="AA1019" s="27"/>
      <c r="AB1019" s="27"/>
      <c r="AC1019" s="27"/>
      <c r="AD1019" s="313"/>
      <c r="AE1019" s="326"/>
      <c r="AF1019" s="27"/>
      <c r="AG1019" s="27"/>
      <c r="AH1019" s="27"/>
      <c r="AI1019" s="313"/>
      <c r="AJ1019" s="326"/>
      <c r="AK1019" s="27"/>
      <c r="AL1019" s="27"/>
      <c r="AM1019" s="27"/>
      <c r="AN1019" s="313"/>
    </row>
    <row r="1020" spans="1:40" outlineLevel="2">
      <c r="A1020" s="882">
        <f>ROW()</f>
        <v>1020</v>
      </c>
      <c r="B1020" s="453"/>
      <c r="D1020" s="452" t="s">
        <v>81</v>
      </c>
      <c r="H1020" s="458"/>
      <c r="I1020" s="458"/>
      <c r="J1020" s="459"/>
      <c r="K1020" s="458"/>
      <c r="L1020" s="458"/>
      <c r="M1020" s="458"/>
      <c r="N1020" s="458"/>
      <c r="O1020" s="324"/>
      <c r="P1020" s="157"/>
      <c r="Q1020" s="157"/>
      <c r="R1020" s="157"/>
      <c r="S1020" s="320"/>
      <c r="T1020" s="157"/>
      <c r="U1020" s="27"/>
      <c r="V1020" s="27"/>
      <c r="W1020" s="27"/>
      <c r="X1020" s="313"/>
      <c r="Y1020" s="326"/>
      <c r="Z1020" s="27"/>
      <c r="AA1020" s="27"/>
      <c r="AB1020" s="27"/>
      <c r="AC1020" s="27"/>
      <c r="AD1020" s="313"/>
      <c r="AE1020" s="326"/>
      <c r="AF1020" s="27"/>
      <c r="AG1020" s="27"/>
      <c r="AH1020" s="27"/>
      <c r="AI1020" s="313"/>
      <c r="AJ1020" s="326"/>
      <c r="AK1020" s="27"/>
      <c r="AL1020" s="27"/>
      <c r="AM1020" s="27"/>
      <c r="AN1020" s="313"/>
    </row>
    <row r="1021" spans="1:40" outlineLevel="2">
      <c r="A1021" s="882">
        <f>ROW()</f>
        <v>1021</v>
      </c>
      <c r="B1021" s="453"/>
      <c r="D1021" s="452" t="s">
        <v>28</v>
      </c>
      <c r="H1021" s="458"/>
      <c r="I1021" s="458"/>
      <c r="J1021" s="459"/>
      <c r="K1021" s="458"/>
      <c r="L1021" s="458"/>
      <c r="M1021" s="458"/>
      <c r="N1021" s="458"/>
      <c r="O1021" s="324"/>
      <c r="P1021" s="157"/>
      <c r="Q1021" s="157"/>
      <c r="R1021" s="157"/>
      <c r="S1021" s="320"/>
      <c r="T1021" s="157"/>
      <c r="U1021" s="27"/>
      <c r="V1021" s="27"/>
      <c r="W1021" s="27"/>
      <c r="X1021" s="313"/>
      <c r="Y1021" s="326"/>
      <c r="Z1021" s="27"/>
      <c r="AA1021" s="27"/>
      <c r="AB1021" s="27"/>
      <c r="AC1021" s="27"/>
      <c r="AD1021" s="313"/>
      <c r="AE1021" s="326"/>
      <c r="AF1021" s="27"/>
      <c r="AG1021" s="27"/>
      <c r="AH1021" s="27"/>
      <c r="AI1021" s="313"/>
      <c r="AJ1021" s="326"/>
      <c r="AK1021" s="27"/>
      <c r="AL1021" s="27"/>
      <c r="AM1021" s="27"/>
      <c r="AN1021" s="313"/>
    </row>
    <row r="1022" spans="1:40" outlineLevel="2">
      <c r="A1022" s="882">
        <f>ROW()</f>
        <v>1022</v>
      </c>
      <c r="B1022" s="453"/>
      <c r="D1022" s="456" t="s">
        <v>443</v>
      </c>
      <c r="E1022" s="456"/>
      <c r="F1022" s="456"/>
      <c r="G1022" s="456"/>
      <c r="H1022" s="460"/>
      <c r="I1022" s="460"/>
      <c r="J1022" s="461"/>
      <c r="K1022" s="460"/>
      <c r="L1022" s="460"/>
      <c r="M1022" s="460"/>
      <c r="N1022" s="460"/>
      <c r="O1022" s="325"/>
      <c r="P1022" s="158"/>
      <c r="Q1022" s="158"/>
      <c r="R1022" s="158"/>
      <c r="S1022" s="321"/>
      <c r="T1022" s="158"/>
      <c r="U1022" s="159"/>
      <c r="V1022" s="159"/>
      <c r="W1022" s="159"/>
      <c r="X1022" s="339"/>
      <c r="Y1022" s="341"/>
      <c r="Z1022" s="159"/>
      <c r="AA1022" s="159"/>
      <c r="AB1022" s="159"/>
      <c r="AC1022" s="159"/>
      <c r="AD1022" s="339"/>
      <c r="AE1022" s="341"/>
      <c r="AF1022" s="159"/>
      <c r="AG1022" s="159"/>
      <c r="AH1022" s="159"/>
      <c r="AI1022" s="339"/>
      <c r="AJ1022" s="341"/>
      <c r="AK1022" s="159"/>
      <c r="AL1022" s="159"/>
      <c r="AM1022" s="159"/>
      <c r="AN1022" s="339"/>
    </row>
    <row r="1023" spans="1:40" outlineLevel="2">
      <c r="A1023" s="882">
        <f>ROW()</f>
        <v>1023</v>
      </c>
      <c r="B1023" s="453"/>
      <c r="D1023" s="452" t="s">
        <v>24</v>
      </c>
      <c r="F1023" s="454"/>
      <c r="G1023" s="454"/>
      <c r="H1023" s="448"/>
      <c r="I1023" s="448"/>
      <c r="J1023" s="464"/>
      <c r="K1023" s="448"/>
      <c r="L1023" s="448"/>
      <c r="M1023" s="448"/>
      <c r="N1023" s="448"/>
      <c r="O1023" s="443"/>
      <c r="P1023" s="439"/>
      <c r="Q1023" s="439"/>
      <c r="R1023" s="439"/>
      <c r="S1023" s="440"/>
      <c r="T1023" s="439"/>
      <c r="U1023" s="439"/>
      <c r="V1023" s="439"/>
      <c r="W1023" s="439"/>
      <c r="X1023" s="440"/>
      <c r="Y1023" s="443"/>
      <c r="Z1023" s="439"/>
      <c r="AA1023" s="439"/>
      <c r="AB1023" s="439"/>
      <c r="AC1023" s="439"/>
      <c r="AD1023" s="440"/>
      <c r="AE1023" s="443"/>
      <c r="AF1023" s="439"/>
      <c r="AG1023" s="439"/>
      <c r="AH1023" s="439"/>
      <c r="AI1023" s="440"/>
      <c r="AJ1023" s="443"/>
      <c r="AK1023" s="439"/>
      <c r="AL1023" s="439"/>
      <c r="AM1023" s="439"/>
      <c r="AN1023" s="440"/>
    </row>
    <row r="1024" spans="1:40" outlineLevel="1">
      <c r="A1024" s="732" t="s">
        <v>68</v>
      </c>
      <c r="B1024" s="733"/>
      <c r="C1024" s="881"/>
      <c r="D1024" s="733"/>
      <c r="E1024" s="733"/>
      <c r="F1024" s="733"/>
      <c r="G1024" s="730"/>
      <c r="H1024" s="733"/>
      <c r="I1024" s="730"/>
      <c r="J1024" s="729"/>
      <c r="K1024" s="730"/>
      <c r="L1024" s="730"/>
      <c r="M1024" s="730"/>
      <c r="N1024" s="730"/>
      <c r="O1024" s="729"/>
      <c r="P1024" s="730"/>
      <c r="Q1024" s="730"/>
      <c r="R1024" s="730"/>
      <c r="S1024" s="731"/>
      <c r="T1024" s="730"/>
      <c r="U1024" s="730"/>
      <c r="V1024" s="730"/>
      <c r="W1024" s="730"/>
      <c r="X1024" s="731"/>
      <c r="Y1024" s="729"/>
      <c r="Z1024" s="730"/>
      <c r="AA1024" s="730"/>
      <c r="AB1024" s="730"/>
      <c r="AC1024" s="730"/>
      <c r="AD1024" s="731"/>
      <c r="AE1024" s="729"/>
      <c r="AF1024" s="730"/>
      <c r="AG1024" s="730"/>
      <c r="AH1024" s="730"/>
      <c r="AI1024" s="731"/>
      <c r="AJ1024" s="729"/>
      <c r="AK1024" s="730"/>
      <c r="AL1024" s="730"/>
      <c r="AM1024" s="730"/>
      <c r="AN1024" s="731"/>
    </row>
    <row r="1025" spans="1:40" outlineLevel="2">
      <c r="A1025" s="882">
        <f>ROW()</f>
        <v>1025</v>
      </c>
      <c r="B1025" s="453"/>
      <c r="D1025" s="452" t="s">
        <v>300</v>
      </c>
      <c r="E1025" s="438"/>
      <c r="F1025" s="438"/>
      <c r="G1025" s="438"/>
      <c r="H1025" s="439"/>
      <c r="I1025" s="439"/>
      <c r="J1025" s="443"/>
      <c r="K1025" s="439"/>
      <c r="L1025" s="439"/>
      <c r="M1025" s="439"/>
      <c r="N1025" s="157">
        <f>-Input!$K247</f>
        <v>0</v>
      </c>
      <c r="O1025" s="443"/>
      <c r="P1025" s="439"/>
      <c r="Q1025" s="439"/>
      <c r="R1025" s="439"/>
      <c r="S1025" s="313">
        <f t="shared" ref="S1025:S1040" si="1134">-(S935+S953+S989)*(S935+S953+S989&lt;0)</f>
        <v>0</v>
      </c>
      <c r="T1025" s="439"/>
      <c r="U1025" s="439"/>
      <c r="V1025" s="439"/>
      <c r="W1025" s="439"/>
      <c r="X1025" s="27">
        <f t="shared" ref="X1025:X1040" si="1135">-(X935+X953+X989)*(X935+X953+X989&lt;0)</f>
        <v>0</v>
      </c>
      <c r="Y1025" s="443"/>
      <c r="Z1025" s="439"/>
      <c r="AA1025" s="439"/>
      <c r="AB1025" s="439"/>
      <c r="AC1025" s="439"/>
      <c r="AD1025" s="440"/>
      <c r="AE1025" s="443"/>
      <c r="AF1025" s="439"/>
      <c r="AG1025" s="439"/>
      <c r="AH1025" s="439"/>
      <c r="AI1025" s="440"/>
      <c r="AJ1025" s="443"/>
      <c r="AK1025" s="439"/>
      <c r="AL1025" s="439"/>
      <c r="AM1025" s="439"/>
      <c r="AN1025" s="440"/>
    </row>
    <row r="1026" spans="1:40" outlineLevel="2">
      <c r="A1026" s="882">
        <f>ROW()</f>
        <v>1026</v>
      </c>
      <c r="B1026" s="453"/>
      <c r="D1026" s="452" t="s">
        <v>301</v>
      </c>
      <c r="E1026" s="438"/>
      <c r="F1026" s="438"/>
      <c r="G1026" s="438"/>
      <c r="H1026" s="439"/>
      <c r="I1026" s="439"/>
      <c r="J1026" s="443"/>
      <c r="K1026" s="439"/>
      <c r="L1026" s="439"/>
      <c r="M1026" s="439"/>
      <c r="N1026" s="157">
        <f>-Input!$K248</f>
        <v>0</v>
      </c>
      <c r="O1026" s="443"/>
      <c r="P1026" s="439"/>
      <c r="Q1026" s="439"/>
      <c r="R1026" s="439"/>
      <c r="S1026" s="313">
        <f t="shared" si="1134"/>
        <v>0</v>
      </c>
      <c r="T1026" s="439"/>
      <c r="U1026" s="439"/>
      <c r="V1026" s="439"/>
      <c r="W1026" s="439"/>
      <c r="X1026" s="27">
        <f t="shared" si="1135"/>
        <v>0</v>
      </c>
      <c r="Y1026" s="443"/>
      <c r="Z1026" s="439"/>
      <c r="AA1026" s="439"/>
      <c r="AB1026" s="439"/>
      <c r="AC1026" s="439"/>
      <c r="AD1026" s="440"/>
      <c r="AE1026" s="443"/>
      <c r="AF1026" s="439"/>
      <c r="AG1026" s="439"/>
      <c r="AH1026" s="439"/>
      <c r="AI1026" s="440"/>
      <c r="AJ1026" s="443"/>
      <c r="AK1026" s="439"/>
      <c r="AL1026" s="439"/>
      <c r="AM1026" s="439"/>
      <c r="AN1026" s="440"/>
    </row>
    <row r="1027" spans="1:40" outlineLevel="2">
      <c r="A1027" s="882">
        <f>ROW()</f>
        <v>1027</v>
      </c>
      <c r="B1027" s="453"/>
      <c r="D1027" s="452" t="s">
        <v>29</v>
      </c>
      <c r="E1027" s="438"/>
      <c r="F1027" s="438"/>
      <c r="G1027" s="438"/>
      <c r="H1027" s="439"/>
      <c r="I1027" s="439"/>
      <c r="J1027" s="443"/>
      <c r="K1027" s="439"/>
      <c r="L1027" s="439"/>
      <c r="M1027" s="439"/>
      <c r="N1027" s="157">
        <f>-Input!$K249</f>
        <v>0</v>
      </c>
      <c r="O1027" s="443"/>
      <c r="P1027" s="439"/>
      <c r="Q1027" s="439"/>
      <c r="R1027" s="439"/>
      <c r="S1027" s="313">
        <f t="shared" si="1134"/>
        <v>0</v>
      </c>
      <c r="T1027" s="439"/>
      <c r="U1027" s="439"/>
      <c r="V1027" s="439"/>
      <c r="W1027" s="439"/>
      <c r="X1027" s="27">
        <f t="shared" si="1135"/>
        <v>0</v>
      </c>
      <c r="Y1027" s="443"/>
      <c r="Z1027" s="439"/>
      <c r="AA1027" s="439"/>
      <c r="AB1027" s="439"/>
      <c r="AC1027" s="439"/>
      <c r="AD1027" s="440"/>
      <c r="AE1027" s="443"/>
      <c r="AF1027" s="439"/>
      <c r="AG1027" s="439"/>
      <c r="AH1027" s="439"/>
      <c r="AI1027" s="440"/>
      <c r="AJ1027" s="443"/>
      <c r="AK1027" s="439"/>
      <c r="AL1027" s="439"/>
      <c r="AM1027" s="439"/>
      <c r="AN1027" s="440"/>
    </row>
    <row r="1028" spans="1:40" outlineLevel="2">
      <c r="A1028" s="882">
        <f>ROW()</f>
        <v>1028</v>
      </c>
      <c r="B1028" s="453"/>
      <c r="D1028" s="452" t="s">
        <v>30</v>
      </c>
      <c r="E1028" s="438"/>
      <c r="F1028" s="438"/>
      <c r="G1028" s="438"/>
      <c r="H1028" s="439"/>
      <c r="I1028" s="439"/>
      <c r="J1028" s="443"/>
      <c r="K1028" s="439"/>
      <c r="L1028" s="439"/>
      <c r="M1028" s="439"/>
      <c r="N1028" s="157">
        <f>-Input!$K250</f>
        <v>0</v>
      </c>
      <c r="O1028" s="443"/>
      <c r="P1028" s="439"/>
      <c r="Q1028" s="439"/>
      <c r="R1028" s="439"/>
      <c r="S1028" s="313">
        <f t="shared" si="1134"/>
        <v>0</v>
      </c>
      <c r="T1028" s="439"/>
      <c r="U1028" s="439"/>
      <c r="V1028" s="439"/>
      <c r="W1028" s="439"/>
      <c r="X1028" s="27">
        <f t="shared" si="1135"/>
        <v>0</v>
      </c>
      <c r="Y1028" s="443"/>
      <c r="Z1028" s="439"/>
      <c r="AA1028" s="439"/>
      <c r="AB1028" s="439"/>
      <c r="AC1028" s="439"/>
      <c r="AD1028" s="440"/>
      <c r="AE1028" s="443"/>
      <c r="AF1028" s="439"/>
      <c r="AG1028" s="439"/>
      <c r="AH1028" s="439"/>
      <c r="AI1028" s="440"/>
      <c r="AJ1028" s="443"/>
      <c r="AK1028" s="439"/>
      <c r="AL1028" s="439"/>
      <c r="AM1028" s="439"/>
      <c r="AN1028" s="440"/>
    </row>
    <row r="1029" spans="1:40" outlineLevel="2">
      <c r="A1029" s="882">
        <f>ROW()</f>
        <v>1029</v>
      </c>
      <c r="B1029" s="453"/>
      <c r="D1029" s="452" t="s">
        <v>31</v>
      </c>
      <c r="E1029" s="438"/>
      <c r="F1029" s="438"/>
      <c r="G1029" s="438"/>
      <c r="H1029" s="439"/>
      <c r="I1029" s="439"/>
      <c r="J1029" s="443"/>
      <c r="K1029" s="439"/>
      <c r="L1029" s="439"/>
      <c r="M1029" s="439"/>
      <c r="N1029" s="157">
        <f>-Input!$K251</f>
        <v>0.30538846598764624</v>
      </c>
      <c r="O1029" s="443"/>
      <c r="P1029" s="439"/>
      <c r="Q1029" s="439"/>
      <c r="R1029" s="439"/>
      <c r="S1029" s="313">
        <f t="shared" si="1134"/>
        <v>0</v>
      </c>
      <c r="T1029" s="439"/>
      <c r="U1029" s="439"/>
      <c r="V1029" s="439"/>
      <c r="W1029" s="439"/>
      <c r="X1029" s="27">
        <f t="shared" si="1135"/>
        <v>0</v>
      </c>
      <c r="Y1029" s="443"/>
      <c r="Z1029" s="439"/>
      <c r="AA1029" s="439"/>
      <c r="AB1029" s="439"/>
      <c r="AC1029" s="439"/>
      <c r="AD1029" s="440"/>
      <c r="AE1029" s="443"/>
      <c r="AF1029" s="439"/>
      <c r="AG1029" s="439"/>
      <c r="AH1029" s="439"/>
      <c r="AI1029" s="440"/>
      <c r="AJ1029" s="443"/>
      <c r="AK1029" s="439"/>
      <c r="AL1029" s="439"/>
      <c r="AM1029" s="439"/>
      <c r="AN1029" s="440"/>
    </row>
    <row r="1030" spans="1:40" outlineLevel="2">
      <c r="A1030" s="882">
        <f>ROW()</f>
        <v>1030</v>
      </c>
      <c r="B1030" s="453"/>
      <c r="D1030" s="452" t="s">
        <v>32</v>
      </c>
      <c r="E1030" s="438"/>
      <c r="F1030" s="438"/>
      <c r="G1030" s="438"/>
      <c r="H1030" s="439"/>
      <c r="I1030" s="439"/>
      <c r="J1030" s="443"/>
      <c r="K1030" s="439"/>
      <c r="L1030" s="439"/>
      <c r="M1030" s="439"/>
      <c r="N1030" s="157">
        <f>-Input!$K252</f>
        <v>0</v>
      </c>
      <c r="O1030" s="443"/>
      <c r="P1030" s="439"/>
      <c r="Q1030" s="439"/>
      <c r="R1030" s="439"/>
      <c r="S1030" s="313">
        <f t="shared" si="1134"/>
        <v>0</v>
      </c>
      <c r="T1030" s="439"/>
      <c r="U1030" s="439"/>
      <c r="V1030" s="439"/>
      <c r="W1030" s="439"/>
      <c r="X1030" s="27">
        <f t="shared" si="1135"/>
        <v>0</v>
      </c>
      <c r="Y1030" s="443"/>
      <c r="Z1030" s="439"/>
      <c r="AA1030" s="439"/>
      <c r="AB1030" s="439"/>
      <c r="AC1030" s="439"/>
      <c r="AD1030" s="440"/>
      <c r="AE1030" s="443"/>
      <c r="AF1030" s="439"/>
      <c r="AG1030" s="439"/>
      <c r="AH1030" s="439"/>
      <c r="AI1030" s="440"/>
      <c r="AJ1030" s="443"/>
      <c r="AK1030" s="439"/>
      <c r="AL1030" s="439"/>
      <c r="AM1030" s="439"/>
      <c r="AN1030" s="440"/>
    </row>
    <row r="1031" spans="1:40" outlineLevel="2">
      <c r="A1031" s="882">
        <f>ROW()</f>
        <v>1031</v>
      </c>
      <c r="B1031" s="453"/>
      <c r="D1031" s="452" t="s">
        <v>33</v>
      </c>
      <c r="E1031" s="438"/>
      <c r="F1031" s="438"/>
      <c r="G1031" s="438"/>
      <c r="H1031" s="439"/>
      <c r="I1031" s="439"/>
      <c r="J1031" s="443"/>
      <c r="K1031" s="439"/>
      <c r="L1031" s="439"/>
      <c r="M1031" s="439"/>
      <c r="N1031" s="157">
        <f>-Input!$K253</f>
        <v>3.7147194952305583E-2</v>
      </c>
      <c r="O1031" s="443"/>
      <c r="P1031" s="439"/>
      <c r="Q1031" s="439"/>
      <c r="R1031" s="439"/>
      <c r="S1031" s="313">
        <f t="shared" si="1134"/>
        <v>0</v>
      </c>
      <c r="T1031" s="439"/>
      <c r="U1031" s="439"/>
      <c r="V1031" s="439"/>
      <c r="W1031" s="439"/>
      <c r="X1031" s="27">
        <f t="shared" si="1135"/>
        <v>0</v>
      </c>
      <c r="Y1031" s="443"/>
      <c r="Z1031" s="439"/>
      <c r="AA1031" s="439"/>
      <c r="AB1031" s="439"/>
      <c r="AC1031" s="439"/>
      <c r="AD1031" s="440"/>
      <c r="AE1031" s="443"/>
      <c r="AF1031" s="439"/>
      <c r="AG1031" s="439"/>
      <c r="AH1031" s="439"/>
      <c r="AI1031" s="440"/>
      <c r="AJ1031" s="443"/>
      <c r="AK1031" s="439"/>
      <c r="AL1031" s="439"/>
      <c r="AM1031" s="439"/>
      <c r="AN1031" s="440"/>
    </row>
    <row r="1032" spans="1:40" outlineLevel="2">
      <c r="A1032" s="882">
        <f>ROW()</f>
        <v>1032</v>
      </c>
      <c r="B1032" s="453"/>
      <c r="D1032" s="452" t="s">
        <v>27</v>
      </c>
      <c r="E1032" s="438"/>
      <c r="F1032" s="438"/>
      <c r="G1032" s="438"/>
      <c r="H1032" s="439"/>
      <c r="I1032" s="439"/>
      <c r="J1032" s="443"/>
      <c r="K1032" s="439"/>
      <c r="L1032" s="439"/>
      <c r="M1032" s="439"/>
      <c r="N1032" s="157">
        <f>-Input!$K254</f>
        <v>0</v>
      </c>
      <c r="O1032" s="443"/>
      <c r="P1032" s="439"/>
      <c r="Q1032" s="439"/>
      <c r="R1032" s="439"/>
      <c r="S1032" s="313">
        <f t="shared" si="1134"/>
        <v>0</v>
      </c>
      <c r="T1032" s="439"/>
      <c r="U1032" s="439"/>
      <c r="V1032" s="439"/>
      <c r="W1032" s="439"/>
      <c r="X1032" s="27">
        <f t="shared" si="1135"/>
        <v>0</v>
      </c>
      <c r="Y1032" s="443"/>
      <c r="Z1032" s="439"/>
      <c r="AA1032" s="439"/>
      <c r="AB1032" s="439"/>
      <c r="AC1032" s="439"/>
      <c r="AD1032" s="440"/>
      <c r="AE1032" s="443"/>
      <c r="AF1032" s="439"/>
      <c r="AG1032" s="439"/>
      <c r="AH1032" s="439"/>
      <c r="AI1032" s="440"/>
      <c r="AJ1032" s="443"/>
      <c r="AK1032" s="439"/>
      <c r="AL1032" s="439"/>
      <c r="AM1032" s="439"/>
      <c r="AN1032" s="440"/>
    </row>
    <row r="1033" spans="1:40" outlineLevel="2">
      <c r="A1033" s="882">
        <f>ROW()</f>
        <v>1033</v>
      </c>
      <c r="B1033" s="453"/>
      <c r="D1033" s="452" t="s">
        <v>34</v>
      </c>
      <c r="E1033" s="438"/>
      <c r="F1033" s="438"/>
      <c r="G1033" s="438"/>
      <c r="H1033" s="439"/>
      <c r="I1033" s="439"/>
      <c r="J1033" s="443"/>
      <c r="K1033" s="439"/>
      <c r="L1033" s="439"/>
      <c r="M1033" s="439"/>
      <c r="N1033" s="157">
        <f>-Input!$K255</f>
        <v>0</v>
      </c>
      <c r="O1033" s="443"/>
      <c r="P1033" s="439"/>
      <c r="Q1033" s="439"/>
      <c r="R1033" s="439"/>
      <c r="S1033" s="313">
        <f t="shared" si="1134"/>
        <v>0</v>
      </c>
      <c r="T1033" s="439"/>
      <c r="U1033" s="439"/>
      <c r="V1033" s="439"/>
      <c r="W1033" s="439"/>
      <c r="X1033" s="27">
        <f t="shared" si="1135"/>
        <v>0</v>
      </c>
      <c r="Y1033" s="443"/>
      <c r="Z1033" s="439"/>
      <c r="AA1033" s="439"/>
      <c r="AB1033" s="439"/>
      <c r="AC1033" s="439"/>
      <c r="AD1033" s="440"/>
      <c r="AE1033" s="443"/>
      <c r="AF1033" s="439"/>
      <c r="AG1033" s="439"/>
      <c r="AH1033" s="439"/>
      <c r="AI1033" s="440"/>
      <c r="AJ1033" s="443"/>
      <c r="AK1033" s="439"/>
      <c r="AL1033" s="439"/>
      <c r="AM1033" s="439"/>
      <c r="AN1033" s="440"/>
    </row>
    <row r="1034" spans="1:40" outlineLevel="2">
      <c r="A1034" s="882">
        <f>ROW()</f>
        <v>1034</v>
      </c>
      <c r="B1034" s="453"/>
      <c r="D1034" s="452" t="s">
        <v>35</v>
      </c>
      <c r="E1034" s="438"/>
      <c r="F1034" s="438"/>
      <c r="G1034" s="438"/>
      <c r="H1034" s="439"/>
      <c r="I1034" s="439"/>
      <c r="J1034" s="443"/>
      <c r="K1034" s="439"/>
      <c r="L1034" s="439"/>
      <c r="M1034" s="439"/>
      <c r="N1034" s="157">
        <f>-Input!$K256</f>
        <v>3.2904037061922247</v>
      </c>
      <c r="O1034" s="443"/>
      <c r="P1034" s="439"/>
      <c r="Q1034" s="439"/>
      <c r="R1034" s="439"/>
      <c r="S1034" s="313">
        <f t="shared" si="1134"/>
        <v>4.6331201131867878E-16</v>
      </c>
      <c r="T1034" s="439"/>
      <c r="U1034" s="439"/>
      <c r="V1034" s="439"/>
      <c r="W1034" s="439"/>
      <c r="X1034" s="27">
        <f t="shared" si="1135"/>
        <v>0</v>
      </c>
      <c r="Y1034" s="443"/>
      <c r="Z1034" s="439"/>
      <c r="AA1034" s="439"/>
      <c r="AB1034" s="439"/>
      <c r="AC1034" s="439"/>
      <c r="AD1034" s="440"/>
      <c r="AE1034" s="443"/>
      <c r="AF1034" s="439"/>
      <c r="AG1034" s="439"/>
      <c r="AH1034" s="439"/>
      <c r="AI1034" s="440"/>
      <c r="AJ1034" s="443"/>
      <c r="AK1034" s="439"/>
      <c r="AL1034" s="439"/>
      <c r="AM1034" s="439"/>
      <c r="AN1034" s="440"/>
    </row>
    <row r="1035" spans="1:40" outlineLevel="2">
      <c r="A1035" s="882">
        <f>ROW()</f>
        <v>1035</v>
      </c>
      <c r="B1035" s="453"/>
      <c r="D1035" s="452" t="s">
        <v>302</v>
      </c>
      <c r="E1035" s="438"/>
      <c r="F1035" s="438"/>
      <c r="G1035" s="438"/>
      <c r="H1035" s="439"/>
      <c r="I1035" s="439"/>
      <c r="J1035" s="443"/>
      <c r="K1035" s="439"/>
      <c r="L1035" s="439"/>
      <c r="M1035" s="439"/>
      <c r="N1035" s="157">
        <f>-Input!$K257</f>
        <v>0</v>
      </c>
      <c r="O1035" s="443"/>
      <c r="P1035" s="439"/>
      <c r="Q1035" s="439"/>
      <c r="R1035" s="439"/>
      <c r="S1035" s="313">
        <f t="shared" si="1134"/>
        <v>0</v>
      </c>
      <c r="T1035" s="439"/>
      <c r="U1035" s="439"/>
      <c r="V1035" s="439"/>
      <c r="W1035" s="439"/>
      <c r="X1035" s="27">
        <f t="shared" si="1135"/>
        <v>0</v>
      </c>
      <c r="Y1035" s="443"/>
      <c r="Z1035" s="439"/>
      <c r="AA1035" s="439"/>
      <c r="AB1035" s="439"/>
      <c r="AC1035" s="439"/>
      <c r="AD1035" s="440"/>
      <c r="AE1035" s="443"/>
      <c r="AF1035" s="439"/>
      <c r="AG1035" s="439"/>
      <c r="AH1035" s="439"/>
      <c r="AI1035" s="440"/>
      <c r="AJ1035" s="443"/>
      <c r="AK1035" s="439"/>
      <c r="AL1035" s="439"/>
      <c r="AM1035" s="439"/>
      <c r="AN1035" s="440"/>
    </row>
    <row r="1036" spans="1:40" outlineLevel="2">
      <c r="A1036" s="882">
        <f>ROW()</f>
        <v>1036</v>
      </c>
      <c r="B1036" s="453"/>
      <c r="D1036" s="452" t="s">
        <v>36</v>
      </c>
      <c r="E1036" s="438"/>
      <c r="F1036" s="438"/>
      <c r="G1036" s="438"/>
      <c r="H1036" s="439"/>
      <c r="I1036" s="439"/>
      <c r="J1036" s="443"/>
      <c r="K1036" s="439"/>
      <c r="L1036" s="439"/>
      <c r="M1036" s="439"/>
      <c r="N1036" s="157">
        <f>-Input!$K258</f>
        <v>0</v>
      </c>
      <c r="O1036" s="443"/>
      <c r="P1036" s="439"/>
      <c r="Q1036" s="439"/>
      <c r="R1036" s="439"/>
      <c r="S1036" s="313">
        <f t="shared" si="1134"/>
        <v>0</v>
      </c>
      <c r="T1036" s="439"/>
      <c r="U1036" s="439"/>
      <c r="V1036" s="439"/>
      <c r="W1036" s="439"/>
      <c r="X1036" s="27">
        <f t="shared" si="1135"/>
        <v>0</v>
      </c>
      <c r="Y1036" s="443"/>
      <c r="Z1036" s="439"/>
      <c r="AA1036" s="439"/>
      <c r="AB1036" s="439"/>
      <c r="AC1036" s="439"/>
      <c r="AD1036" s="440"/>
      <c r="AE1036" s="443"/>
      <c r="AF1036" s="439"/>
      <c r="AG1036" s="439"/>
      <c r="AH1036" s="439"/>
      <c r="AI1036" s="440"/>
      <c r="AJ1036" s="443"/>
      <c r="AK1036" s="439"/>
      <c r="AL1036" s="439"/>
      <c r="AM1036" s="439"/>
      <c r="AN1036" s="440"/>
    </row>
    <row r="1037" spans="1:40" outlineLevel="2">
      <c r="A1037" s="882">
        <f>ROW()</f>
        <v>1037</v>
      </c>
      <c r="B1037" s="453"/>
      <c r="D1037" s="452" t="s">
        <v>583</v>
      </c>
      <c r="E1037" s="438"/>
      <c r="F1037" s="438"/>
      <c r="G1037" s="438"/>
      <c r="H1037" s="439"/>
      <c r="I1037" s="439"/>
      <c r="J1037" s="443"/>
      <c r="K1037" s="439"/>
      <c r="L1037" s="439"/>
      <c r="M1037" s="439"/>
      <c r="N1037" s="157">
        <f>-Input!$K259</f>
        <v>0</v>
      </c>
      <c r="O1037" s="443"/>
      <c r="P1037" s="439"/>
      <c r="Q1037" s="439"/>
      <c r="R1037" s="439"/>
      <c r="S1037" s="313">
        <f t="shared" si="1134"/>
        <v>0</v>
      </c>
      <c r="T1037" s="439"/>
      <c r="U1037" s="439"/>
      <c r="V1037" s="439"/>
      <c r="W1037" s="439"/>
      <c r="X1037" s="27">
        <f t="shared" si="1135"/>
        <v>0</v>
      </c>
      <c r="Y1037" s="443"/>
      <c r="Z1037" s="439"/>
      <c r="AA1037" s="439"/>
      <c r="AB1037" s="439"/>
      <c r="AC1037" s="439"/>
      <c r="AD1037" s="440"/>
      <c r="AE1037" s="443"/>
      <c r="AF1037" s="439"/>
      <c r="AG1037" s="439"/>
      <c r="AH1037" s="439"/>
      <c r="AI1037" s="440"/>
      <c r="AJ1037" s="443"/>
      <c r="AK1037" s="439"/>
      <c r="AL1037" s="439"/>
      <c r="AM1037" s="439"/>
      <c r="AN1037" s="440"/>
    </row>
    <row r="1038" spans="1:40" outlineLevel="2">
      <c r="A1038" s="882">
        <f>ROW()</f>
        <v>1038</v>
      </c>
      <c r="B1038" s="453"/>
      <c r="D1038" s="452" t="s">
        <v>81</v>
      </c>
      <c r="E1038" s="438"/>
      <c r="F1038" s="438"/>
      <c r="G1038" s="438"/>
      <c r="H1038" s="439"/>
      <c r="I1038" s="439"/>
      <c r="J1038" s="443"/>
      <c r="K1038" s="439"/>
      <c r="L1038" s="439"/>
      <c r="M1038" s="439"/>
      <c r="N1038" s="157">
        <f>-Input!$K260</f>
        <v>0</v>
      </c>
      <c r="O1038" s="443"/>
      <c r="P1038" s="439"/>
      <c r="Q1038" s="439"/>
      <c r="R1038" s="439"/>
      <c r="S1038" s="313">
        <f t="shared" si="1134"/>
        <v>2.8189256484623115E-18</v>
      </c>
      <c r="T1038" s="439"/>
      <c r="U1038" s="439"/>
      <c r="V1038" s="439"/>
      <c r="W1038" s="439"/>
      <c r="X1038" s="27">
        <f t="shared" si="1135"/>
        <v>0</v>
      </c>
      <c r="Y1038" s="443"/>
      <c r="Z1038" s="439"/>
      <c r="AA1038" s="439"/>
      <c r="AB1038" s="439"/>
      <c r="AC1038" s="439"/>
      <c r="AD1038" s="440"/>
      <c r="AE1038" s="443"/>
      <c r="AF1038" s="439"/>
      <c r="AG1038" s="439"/>
      <c r="AH1038" s="439"/>
      <c r="AI1038" s="440"/>
      <c r="AJ1038" s="443"/>
      <c r="AK1038" s="439"/>
      <c r="AL1038" s="439"/>
      <c r="AM1038" s="439"/>
      <c r="AN1038" s="440"/>
    </row>
    <row r="1039" spans="1:40" outlineLevel="2">
      <c r="A1039" s="882">
        <f>ROW()</f>
        <v>1039</v>
      </c>
      <c r="B1039" s="453"/>
      <c r="D1039" s="452" t="s">
        <v>28</v>
      </c>
      <c r="E1039" s="438"/>
      <c r="F1039" s="438"/>
      <c r="G1039" s="438"/>
      <c r="H1039" s="439"/>
      <c r="I1039" s="439"/>
      <c r="J1039" s="443"/>
      <c r="K1039" s="439"/>
      <c r="L1039" s="439"/>
      <c r="M1039" s="439"/>
      <c r="N1039" s="157">
        <f>-Input!$K261</f>
        <v>0</v>
      </c>
      <c r="O1039" s="443"/>
      <c r="P1039" s="439"/>
      <c r="Q1039" s="439"/>
      <c r="R1039" s="439"/>
      <c r="S1039" s="313">
        <f t="shared" si="1134"/>
        <v>0</v>
      </c>
      <c r="T1039" s="439"/>
      <c r="U1039" s="439"/>
      <c r="V1039" s="439"/>
      <c r="W1039" s="439"/>
      <c r="X1039" s="27">
        <f t="shared" si="1135"/>
        <v>0</v>
      </c>
      <c r="Y1039" s="443"/>
      <c r="Z1039" s="439"/>
      <c r="AA1039" s="439"/>
      <c r="AB1039" s="439"/>
      <c r="AC1039" s="439"/>
      <c r="AD1039" s="440"/>
      <c r="AE1039" s="443"/>
      <c r="AF1039" s="439"/>
      <c r="AG1039" s="439"/>
      <c r="AH1039" s="439"/>
      <c r="AI1039" s="440"/>
      <c r="AJ1039" s="443"/>
      <c r="AK1039" s="439"/>
      <c r="AL1039" s="439"/>
      <c r="AM1039" s="439"/>
      <c r="AN1039" s="440"/>
    </row>
    <row r="1040" spans="1:40" outlineLevel="2">
      <c r="A1040" s="882">
        <f>ROW()</f>
        <v>1040</v>
      </c>
      <c r="B1040" s="453"/>
      <c r="D1040" s="456" t="s">
        <v>443</v>
      </c>
      <c r="E1040" s="457"/>
      <c r="F1040" s="457"/>
      <c r="G1040" s="457"/>
      <c r="H1040" s="441"/>
      <c r="I1040" s="441"/>
      <c r="J1040" s="462"/>
      <c r="K1040" s="441"/>
      <c r="L1040" s="441"/>
      <c r="M1040" s="441"/>
      <c r="N1040" s="158">
        <f>-Input!$K262</f>
        <v>0</v>
      </c>
      <c r="O1040" s="462"/>
      <c r="P1040" s="441"/>
      <c r="Q1040" s="441"/>
      <c r="R1040" s="441"/>
      <c r="S1040" s="319">
        <f t="shared" si="1134"/>
        <v>0</v>
      </c>
      <c r="T1040" s="441"/>
      <c r="U1040" s="441"/>
      <c r="V1040" s="441"/>
      <c r="W1040" s="441"/>
      <c r="X1040" s="30">
        <f t="shared" si="1135"/>
        <v>0</v>
      </c>
      <c r="Y1040" s="462"/>
      <c r="Z1040" s="441"/>
      <c r="AA1040" s="441"/>
      <c r="AB1040" s="441"/>
      <c r="AC1040" s="441"/>
      <c r="AD1040" s="442"/>
      <c r="AE1040" s="462"/>
      <c r="AF1040" s="441"/>
      <c r="AG1040" s="441"/>
      <c r="AH1040" s="441"/>
      <c r="AI1040" s="442"/>
      <c r="AJ1040" s="462"/>
      <c r="AK1040" s="441"/>
      <c r="AL1040" s="441"/>
      <c r="AM1040" s="441"/>
      <c r="AN1040" s="442"/>
    </row>
    <row r="1041" spans="1:40" outlineLevel="2">
      <c r="A1041" s="882">
        <f>ROW()</f>
        <v>1041</v>
      </c>
      <c r="B1041" s="453"/>
      <c r="D1041" s="452" t="s">
        <v>24</v>
      </c>
      <c r="E1041" s="438"/>
      <c r="F1041" s="438"/>
      <c r="G1041" s="438"/>
      <c r="H1041" s="439"/>
      <c r="I1041" s="439"/>
      <c r="J1041" s="443"/>
      <c r="K1041" s="439"/>
      <c r="L1041" s="439"/>
      <c r="M1041" s="439"/>
      <c r="N1041" s="27">
        <f>SUM(N1025:N1040)</f>
        <v>3.6329393671321766</v>
      </c>
      <c r="O1041" s="443"/>
      <c r="P1041" s="439"/>
      <c r="Q1041" s="439"/>
      <c r="R1041" s="439"/>
      <c r="S1041" s="440">
        <f>SUM(S1025:S1040)</f>
        <v>4.661309369671411E-16</v>
      </c>
      <c r="T1041" s="439"/>
      <c r="U1041" s="439"/>
      <c r="V1041" s="439"/>
      <c r="W1041" s="439"/>
      <c r="X1041" s="440">
        <f>SUM(X1025:X1040)</f>
        <v>0</v>
      </c>
      <c r="Y1041" s="443"/>
      <c r="Z1041" s="439"/>
      <c r="AA1041" s="439"/>
      <c r="AB1041" s="439"/>
      <c r="AC1041" s="439"/>
      <c r="AD1041" s="440"/>
      <c r="AE1041" s="443"/>
      <c r="AF1041" s="439"/>
      <c r="AG1041" s="439"/>
      <c r="AH1041" s="439"/>
      <c r="AI1041" s="440"/>
      <c r="AJ1041" s="443"/>
      <c r="AK1041" s="439"/>
      <c r="AL1041" s="439"/>
      <c r="AM1041" s="439"/>
      <c r="AN1041" s="440"/>
    </row>
    <row r="1042" spans="1:40" outlineLevel="1">
      <c r="A1042" s="732" t="s">
        <v>22</v>
      </c>
      <c r="B1042" s="733"/>
      <c r="C1042" s="881"/>
      <c r="D1042" s="733"/>
      <c r="E1042" s="733"/>
      <c r="F1042" s="733"/>
      <c r="G1042" s="730"/>
      <c r="H1042" s="733"/>
      <c r="I1042" s="730"/>
      <c r="J1042" s="729"/>
      <c r="K1042" s="730"/>
      <c r="L1042" s="730"/>
      <c r="M1042" s="730"/>
      <c r="N1042" s="730"/>
      <c r="O1042" s="729"/>
      <c r="P1042" s="730"/>
      <c r="Q1042" s="730"/>
      <c r="R1042" s="730"/>
      <c r="S1042" s="731"/>
      <c r="T1042" s="730"/>
      <c r="U1042" s="730"/>
      <c r="V1042" s="730"/>
      <c r="W1042" s="730"/>
      <c r="X1042" s="731"/>
      <c r="Y1042" s="729"/>
      <c r="Z1042" s="730"/>
      <c r="AA1042" s="730"/>
      <c r="AB1042" s="730"/>
      <c r="AC1042" s="730"/>
      <c r="AD1042" s="731"/>
      <c r="AE1042" s="729"/>
      <c r="AF1042" s="730"/>
      <c r="AG1042" s="730"/>
      <c r="AH1042" s="730"/>
      <c r="AI1042" s="731"/>
      <c r="AJ1042" s="729"/>
      <c r="AK1042" s="730"/>
      <c r="AL1042" s="730"/>
      <c r="AM1042" s="730"/>
      <c r="AN1042" s="731"/>
    </row>
    <row r="1043" spans="1:40" outlineLevel="2">
      <c r="A1043" s="882">
        <f>ROW()</f>
        <v>1043</v>
      </c>
      <c r="B1043" s="453"/>
      <c r="D1043" s="452" t="s">
        <v>300</v>
      </c>
      <c r="H1043" s="458"/>
      <c r="I1043" s="458"/>
      <c r="J1043" s="459"/>
      <c r="K1043" s="27">
        <f t="shared" ref="K1043:AN1043" si="1136">K935+K953+K971+K989+K1007 + K1025</f>
        <v>3.0771545280061026</v>
      </c>
      <c r="L1043" s="27">
        <f t="shared" si="1136"/>
        <v>3.0248377540208757</v>
      </c>
      <c r="M1043" s="27">
        <f t="shared" si="1136"/>
        <v>2.9725209800356489</v>
      </c>
      <c r="N1043" s="27">
        <f t="shared" si="1136"/>
        <v>2.9202042060504221</v>
      </c>
      <c r="O1043" s="326">
        <f t="shared" si="1136"/>
        <v>2.8941252785338278</v>
      </c>
      <c r="P1043" s="27">
        <f t="shared" si="1136"/>
        <v>2.8680463510172336</v>
      </c>
      <c r="Q1043" s="27">
        <f t="shared" si="1136"/>
        <v>2.8419674235006394</v>
      </c>
      <c r="R1043" s="27">
        <f t="shared" si="1136"/>
        <v>2.8158884959840451</v>
      </c>
      <c r="S1043" s="313">
        <f t="shared" si="1136"/>
        <v>2.7898095684674509</v>
      </c>
      <c r="T1043" s="439">
        <f t="shared" si="1136"/>
        <v>2.7773550614653639</v>
      </c>
      <c r="U1043" s="439">
        <f t="shared" si="1136"/>
        <v>2.7524460474611905</v>
      </c>
      <c r="V1043" s="439">
        <f t="shared" si="1136"/>
        <v>2.727537033457017</v>
      </c>
      <c r="W1043" s="439">
        <f t="shared" si="1136"/>
        <v>2.7026280194528436</v>
      </c>
      <c r="X1043" s="440">
        <f t="shared" si="1136"/>
        <v>2.6777190054486701</v>
      </c>
      <c r="Y1043" s="443">
        <f t="shared" si="1136"/>
        <v>2.6578840498527541</v>
      </c>
      <c r="Z1043" s="439">
        <f t="shared" si="1136"/>
        <v>2.6182141386609219</v>
      </c>
      <c r="AA1043" s="439">
        <f t="shared" si="1136"/>
        <v>2.5785442274690897</v>
      </c>
      <c r="AB1043" s="439">
        <f t="shared" si="1136"/>
        <v>2.5388743162772576</v>
      </c>
      <c r="AC1043" s="439">
        <f t="shared" si="1136"/>
        <v>2.4992044050854254</v>
      </c>
      <c r="AD1043" s="440">
        <f t="shared" si="1136"/>
        <v>2.4595344938935932</v>
      </c>
      <c r="AE1043" s="443">
        <f t="shared" si="1136"/>
        <v>2.4201188209277222</v>
      </c>
      <c r="AF1043" s="439">
        <f t="shared" si="1136"/>
        <v>2.3807031479618512</v>
      </c>
      <c r="AG1043" s="439">
        <f t="shared" si="1136"/>
        <v>2.3412874749959802</v>
      </c>
      <c r="AH1043" s="439">
        <f t="shared" si="1136"/>
        <v>2.3018718020301092</v>
      </c>
      <c r="AI1043" s="440">
        <f t="shared" si="1136"/>
        <v>2.2624561290642382</v>
      </c>
      <c r="AJ1043" s="443">
        <f t="shared" si="1136"/>
        <v>2.2227639162736375</v>
      </c>
      <c r="AK1043" s="439">
        <f t="shared" si="1136"/>
        <v>2.1830717034830367</v>
      </c>
      <c r="AL1043" s="439">
        <f t="shared" si="1136"/>
        <v>2.1433794906924359</v>
      </c>
      <c r="AM1043" s="439">
        <f t="shared" si="1136"/>
        <v>2.1036872779018352</v>
      </c>
      <c r="AN1043" s="440">
        <f t="shared" si="1136"/>
        <v>2.0639950651112344</v>
      </c>
    </row>
    <row r="1044" spans="1:40" outlineLevel="2">
      <c r="A1044" s="882">
        <f>ROW()</f>
        <v>1044</v>
      </c>
      <c r="B1044" s="453"/>
      <c r="D1044" s="452" t="s">
        <v>301</v>
      </c>
      <c r="H1044" s="458"/>
      <c r="I1044" s="458"/>
      <c r="J1044" s="459"/>
      <c r="K1044" s="27">
        <f t="shared" ref="K1044:AN1044" si="1137">K936+K954+K972+K990+K1008 + K1026</f>
        <v>0</v>
      </c>
      <c r="L1044" s="27">
        <f t="shared" si="1137"/>
        <v>0</v>
      </c>
      <c r="M1044" s="27">
        <f t="shared" si="1137"/>
        <v>0</v>
      </c>
      <c r="N1044" s="27">
        <f t="shared" si="1137"/>
        <v>0</v>
      </c>
      <c r="O1044" s="326">
        <f t="shared" si="1137"/>
        <v>0</v>
      </c>
      <c r="P1044" s="27">
        <f t="shared" si="1137"/>
        <v>0</v>
      </c>
      <c r="Q1044" s="27">
        <f t="shared" si="1137"/>
        <v>0</v>
      </c>
      <c r="R1044" s="27">
        <f t="shared" si="1137"/>
        <v>0</v>
      </c>
      <c r="S1044" s="313">
        <f t="shared" si="1137"/>
        <v>0</v>
      </c>
      <c r="T1044" s="439">
        <f t="shared" si="1137"/>
        <v>0</v>
      </c>
      <c r="U1044" s="439">
        <f t="shared" si="1137"/>
        <v>0</v>
      </c>
      <c r="V1044" s="439">
        <f t="shared" si="1137"/>
        <v>0</v>
      </c>
      <c r="W1044" s="439">
        <f t="shared" si="1137"/>
        <v>0</v>
      </c>
      <c r="X1044" s="440">
        <f t="shared" si="1137"/>
        <v>0</v>
      </c>
      <c r="Y1044" s="443">
        <f t="shared" si="1137"/>
        <v>0</v>
      </c>
      <c r="Z1044" s="439">
        <f t="shared" si="1137"/>
        <v>0</v>
      </c>
      <c r="AA1044" s="439">
        <f t="shared" si="1137"/>
        <v>0</v>
      </c>
      <c r="AB1044" s="439">
        <f t="shared" si="1137"/>
        <v>0</v>
      </c>
      <c r="AC1044" s="439">
        <f t="shared" si="1137"/>
        <v>0</v>
      </c>
      <c r="AD1044" s="440">
        <f t="shared" si="1137"/>
        <v>0</v>
      </c>
      <c r="AE1044" s="443">
        <f t="shared" si="1137"/>
        <v>0</v>
      </c>
      <c r="AF1044" s="439">
        <f t="shared" si="1137"/>
        <v>0</v>
      </c>
      <c r="AG1044" s="439">
        <f t="shared" si="1137"/>
        <v>0</v>
      </c>
      <c r="AH1044" s="439">
        <f t="shared" si="1137"/>
        <v>0</v>
      </c>
      <c r="AI1044" s="440">
        <f t="shared" si="1137"/>
        <v>0</v>
      </c>
      <c r="AJ1044" s="443">
        <f t="shared" si="1137"/>
        <v>0</v>
      </c>
      <c r="AK1044" s="439">
        <f t="shared" si="1137"/>
        <v>0</v>
      </c>
      <c r="AL1044" s="439">
        <f t="shared" si="1137"/>
        <v>0</v>
      </c>
      <c r="AM1044" s="439">
        <f t="shared" si="1137"/>
        <v>0</v>
      </c>
      <c r="AN1044" s="440">
        <f t="shared" si="1137"/>
        <v>0</v>
      </c>
    </row>
    <row r="1045" spans="1:40" outlineLevel="2">
      <c r="A1045" s="882">
        <f>ROW()</f>
        <v>1045</v>
      </c>
      <c r="B1045" s="453"/>
      <c r="D1045" s="452" t="s">
        <v>29</v>
      </c>
      <c r="H1045" s="458"/>
      <c r="I1045" s="458"/>
      <c r="J1045" s="459"/>
      <c r="K1045" s="27">
        <f t="shared" ref="K1045:AN1045" si="1138">K937+K955+K973+K991+K1009 + K1027</f>
        <v>6.3919217081247011</v>
      </c>
      <c r="L1045" s="27">
        <f t="shared" si="1138"/>
        <v>6.2638150805523098</v>
      </c>
      <c r="M1045" s="27">
        <f t="shared" si="1138"/>
        <v>6.1357084529799186</v>
      </c>
      <c r="N1045" s="27">
        <f t="shared" si="1138"/>
        <v>6.0076018254075274</v>
      </c>
      <c r="O1045" s="326">
        <f t="shared" si="1138"/>
        <v>5.8989346864792429</v>
      </c>
      <c r="P1045" s="27">
        <f t="shared" si="1138"/>
        <v>5.7902675475509584</v>
      </c>
      <c r="Q1045" s="27">
        <f t="shared" si="1138"/>
        <v>5.6816004086226739</v>
      </c>
      <c r="R1045" s="27">
        <f t="shared" si="1138"/>
        <v>5.5729332696943894</v>
      </c>
      <c r="S1045" s="313">
        <f t="shared" si="1138"/>
        <v>5.4642661307661049</v>
      </c>
      <c r="T1045" s="439">
        <f t="shared" si="1138"/>
        <v>0</v>
      </c>
      <c r="U1045" s="439">
        <f t="shared" si="1138"/>
        <v>0</v>
      </c>
      <c r="V1045" s="439">
        <f t="shared" si="1138"/>
        <v>0</v>
      </c>
      <c r="W1045" s="439">
        <f t="shared" si="1138"/>
        <v>0</v>
      </c>
      <c r="X1045" s="440">
        <f t="shared" si="1138"/>
        <v>0</v>
      </c>
      <c r="Y1045" s="443">
        <f t="shared" si="1138"/>
        <v>0</v>
      </c>
      <c r="Z1045" s="439">
        <f t="shared" si="1138"/>
        <v>0</v>
      </c>
      <c r="AA1045" s="439">
        <f t="shared" si="1138"/>
        <v>0</v>
      </c>
      <c r="AB1045" s="439">
        <f t="shared" si="1138"/>
        <v>0</v>
      </c>
      <c r="AC1045" s="439">
        <f t="shared" si="1138"/>
        <v>0</v>
      </c>
      <c r="AD1045" s="440">
        <f t="shared" si="1138"/>
        <v>0</v>
      </c>
      <c r="AE1045" s="443">
        <f t="shared" si="1138"/>
        <v>0</v>
      </c>
      <c r="AF1045" s="439">
        <f t="shared" si="1138"/>
        <v>0</v>
      </c>
      <c r="AG1045" s="439">
        <f t="shared" si="1138"/>
        <v>0</v>
      </c>
      <c r="AH1045" s="439">
        <f t="shared" si="1138"/>
        <v>0</v>
      </c>
      <c r="AI1045" s="440">
        <f t="shared" si="1138"/>
        <v>0</v>
      </c>
      <c r="AJ1045" s="443">
        <f t="shared" si="1138"/>
        <v>0</v>
      </c>
      <c r="AK1045" s="439">
        <f t="shared" si="1138"/>
        <v>0</v>
      </c>
      <c r="AL1045" s="439">
        <f t="shared" si="1138"/>
        <v>0</v>
      </c>
      <c r="AM1045" s="439">
        <f t="shared" si="1138"/>
        <v>0</v>
      </c>
      <c r="AN1045" s="440">
        <f t="shared" si="1138"/>
        <v>0</v>
      </c>
    </row>
    <row r="1046" spans="1:40" outlineLevel="2">
      <c r="A1046" s="882">
        <f>ROW()</f>
        <v>1046</v>
      </c>
      <c r="B1046" s="453"/>
      <c r="D1046" s="452" t="s">
        <v>30</v>
      </c>
      <c r="H1046" s="458"/>
      <c r="I1046" s="458"/>
      <c r="J1046" s="459"/>
      <c r="K1046" s="27">
        <f t="shared" ref="K1046:AN1046" si="1139">K938+K956+K974+K992+K1010 + K1028</f>
        <v>2.1275585289687937</v>
      </c>
      <c r="L1046" s="27">
        <f t="shared" si="1139"/>
        <v>2.1254651420710484</v>
      </c>
      <c r="M1046" s="27">
        <f t="shared" si="1139"/>
        <v>2.1233717551733031</v>
      </c>
      <c r="N1046" s="27">
        <f t="shared" si="1139"/>
        <v>2.1212783682755578</v>
      </c>
      <c r="O1046" s="326">
        <f t="shared" si="1139"/>
        <v>2.0857841696777824</v>
      </c>
      <c r="P1046" s="27">
        <f t="shared" si="1139"/>
        <v>2.0502899710800069</v>
      </c>
      <c r="Q1046" s="27">
        <f t="shared" si="1139"/>
        <v>2.0147957724822314</v>
      </c>
      <c r="R1046" s="27">
        <f t="shared" si="1139"/>
        <v>1.9793015738844557</v>
      </c>
      <c r="S1046" s="313">
        <f t="shared" si="1139"/>
        <v>1.94380737528668</v>
      </c>
      <c r="T1046" s="439">
        <f t="shared" si="1139"/>
        <v>7.336842030033047</v>
      </c>
      <c r="U1046" s="439">
        <f t="shared" si="1139"/>
        <v>7.1943790779935703</v>
      </c>
      <c r="V1046" s="439">
        <f t="shared" si="1139"/>
        <v>7.0519161259540937</v>
      </c>
      <c r="W1046" s="439">
        <f t="shared" si="1139"/>
        <v>6.909453173914617</v>
      </c>
      <c r="X1046" s="440">
        <f t="shared" si="1139"/>
        <v>6.7669902218751403</v>
      </c>
      <c r="Y1046" s="443">
        <f t="shared" si="1139"/>
        <v>6.695758745855402</v>
      </c>
      <c r="Z1046" s="439">
        <f t="shared" si="1139"/>
        <v>6.5532957938159253</v>
      </c>
      <c r="AA1046" s="439">
        <f t="shared" si="1139"/>
        <v>6.4108328417764486</v>
      </c>
      <c r="AB1046" s="439">
        <f t="shared" si="1139"/>
        <v>6.268369889736972</v>
      </c>
      <c r="AC1046" s="439">
        <f t="shared" si="1139"/>
        <v>6.1259069376974953</v>
      </c>
      <c r="AD1046" s="440">
        <f t="shared" si="1139"/>
        <v>5.9834439856580186</v>
      </c>
      <c r="AE1046" s="443">
        <f t="shared" si="1139"/>
        <v>5.8418434998593458</v>
      </c>
      <c r="AF1046" s="439">
        <f t="shared" si="1139"/>
        <v>5.700243014060673</v>
      </c>
      <c r="AG1046" s="439">
        <f t="shared" si="1139"/>
        <v>5.5586425282620002</v>
      </c>
      <c r="AH1046" s="439">
        <f t="shared" si="1139"/>
        <v>5.4170420424633274</v>
      </c>
      <c r="AI1046" s="440">
        <f t="shared" si="1139"/>
        <v>5.2754415566646546</v>
      </c>
      <c r="AJ1046" s="443">
        <f t="shared" si="1139"/>
        <v>5.1328620551331774</v>
      </c>
      <c r="AK1046" s="439">
        <f t="shared" si="1139"/>
        <v>4.9902825536017001</v>
      </c>
      <c r="AL1046" s="439">
        <f t="shared" si="1139"/>
        <v>4.8477030520702229</v>
      </c>
      <c r="AM1046" s="439">
        <f t="shared" si="1139"/>
        <v>4.7051235505387456</v>
      </c>
      <c r="AN1046" s="440">
        <f t="shared" si="1139"/>
        <v>4.5625440490072684</v>
      </c>
    </row>
    <row r="1047" spans="1:40" outlineLevel="2">
      <c r="A1047" s="882">
        <f>ROW()</f>
        <v>1047</v>
      </c>
      <c r="B1047" s="453"/>
      <c r="D1047" s="452" t="s">
        <v>31</v>
      </c>
      <c r="H1047" s="458"/>
      <c r="I1047" s="458"/>
      <c r="J1047" s="459"/>
      <c r="K1047" s="27">
        <f t="shared" ref="K1047:AN1047" si="1140">K939+K957+K975+K993+K1011 + K1029</f>
        <v>-7.6347116496911532E-2</v>
      </c>
      <c r="L1047" s="27">
        <f t="shared" si="1140"/>
        <v>-0.15269423299382306</v>
      </c>
      <c r="M1047" s="27">
        <f t="shared" si="1140"/>
        <v>-0.2290413494907346</v>
      </c>
      <c r="N1047" s="27">
        <f t="shared" si="1140"/>
        <v>0</v>
      </c>
      <c r="O1047" s="326">
        <f t="shared" si="1140"/>
        <v>0</v>
      </c>
      <c r="P1047" s="27">
        <f t="shared" si="1140"/>
        <v>0</v>
      </c>
      <c r="Q1047" s="27">
        <f t="shared" si="1140"/>
        <v>0</v>
      </c>
      <c r="R1047" s="27">
        <f t="shared" si="1140"/>
        <v>0</v>
      </c>
      <c r="S1047" s="313">
        <f t="shared" si="1140"/>
        <v>0</v>
      </c>
      <c r="T1047" s="439">
        <f t="shared" si="1140"/>
        <v>0</v>
      </c>
      <c r="U1047" s="439">
        <f t="shared" si="1140"/>
        <v>0</v>
      </c>
      <c r="V1047" s="439">
        <f t="shared" si="1140"/>
        <v>0</v>
      </c>
      <c r="W1047" s="439">
        <f t="shared" si="1140"/>
        <v>0</v>
      </c>
      <c r="X1047" s="440">
        <f t="shared" si="1140"/>
        <v>0</v>
      </c>
      <c r="Y1047" s="443">
        <f t="shared" si="1140"/>
        <v>0</v>
      </c>
      <c r="Z1047" s="439">
        <f t="shared" si="1140"/>
        <v>0</v>
      </c>
      <c r="AA1047" s="439">
        <f t="shared" si="1140"/>
        <v>0</v>
      </c>
      <c r="AB1047" s="439">
        <f t="shared" si="1140"/>
        <v>0</v>
      </c>
      <c r="AC1047" s="439">
        <f t="shared" si="1140"/>
        <v>0</v>
      </c>
      <c r="AD1047" s="440">
        <f t="shared" si="1140"/>
        <v>0</v>
      </c>
      <c r="AE1047" s="443">
        <f t="shared" si="1140"/>
        <v>0</v>
      </c>
      <c r="AF1047" s="439">
        <f t="shared" si="1140"/>
        <v>0</v>
      </c>
      <c r="AG1047" s="439">
        <f t="shared" si="1140"/>
        <v>0</v>
      </c>
      <c r="AH1047" s="439">
        <f t="shared" si="1140"/>
        <v>0</v>
      </c>
      <c r="AI1047" s="440">
        <f t="shared" si="1140"/>
        <v>0</v>
      </c>
      <c r="AJ1047" s="443">
        <f t="shared" si="1140"/>
        <v>0</v>
      </c>
      <c r="AK1047" s="439">
        <f t="shared" si="1140"/>
        <v>0</v>
      </c>
      <c r="AL1047" s="439">
        <f t="shared" si="1140"/>
        <v>0</v>
      </c>
      <c r="AM1047" s="439">
        <f t="shared" si="1140"/>
        <v>0</v>
      </c>
      <c r="AN1047" s="440">
        <f t="shared" si="1140"/>
        <v>0</v>
      </c>
    </row>
    <row r="1048" spans="1:40" outlineLevel="2">
      <c r="A1048" s="882">
        <f>ROW()</f>
        <v>1048</v>
      </c>
      <c r="B1048" s="453"/>
      <c r="D1048" s="452" t="s">
        <v>32</v>
      </c>
      <c r="H1048" s="458"/>
      <c r="I1048" s="458"/>
      <c r="J1048" s="459"/>
      <c r="K1048" s="27">
        <f t="shared" ref="K1048:AN1048" si="1141">K940+K958+K976+K994+K1012 + K1030</f>
        <v>0.26819551498596417</v>
      </c>
      <c r="L1048" s="27">
        <f t="shared" si="1141"/>
        <v>0.25622186133256414</v>
      </c>
      <c r="M1048" s="27">
        <f t="shared" si="1141"/>
        <v>0.24424820767916411</v>
      </c>
      <c r="N1048" s="27">
        <f t="shared" si="1141"/>
        <v>0.23227455402576408</v>
      </c>
      <c r="O1048" s="326">
        <f t="shared" si="1141"/>
        <v>0.2245165505205608</v>
      </c>
      <c r="P1048" s="27">
        <f t="shared" si="1141"/>
        <v>0.21675854701535752</v>
      </c>
      <c r="Q1048" s="27">
        <f t="shared" si="1141"/>
        <v>0.20900054351015424</v>
      </c>
      <c r="R1048" s="27">
        <f t="shared" si="1141"/>
        <v>0.20124254000495095</v>
      </c>
      <c r="S1048" s="313">
        <f t="shared" si="1141"/>
        <v>0.19348453649974767</v>
      </c>
      <c r="T1048" s="439">
        <f t="shared" si="1141"/>
        <v>0.19046134061693912</v>
      </c>
      <c r="U1048" s="439">
        <f t="shared" si="1141"/>
        <v>0.18441494885132201</v>
      </c>
      <c r="V1048" s="439">
        <f t="shared" si="1141"/>
        <v>0.1783685570857049</v>
      </c>
      <c r="W1048" s="439">
        <f t="shared" si="1141"/>
        <v>0.17232216532008779</v>
      </c>
      <c r="X1048" s="440">
        <f t="shared" si="1141"/>
        <v>0.16627577355447068</v>
      </c>
      <c r="Y1048" s="443">
        <f t="shared" si="1141"/>
        <v>0.16325257767166212</v>
      </c>
      <c r="Z1048" s="439">
        <f t="shared" si="1141"/>
        <v>0.15720618590604502</v>
      </c>
      <c r="AA1048" s="439">
        <f t="shared" si="1141"/>
        <v>0.15115979414042791</v>
      </c>
      <c r="AB1048" s="439">
        <f t="shared" si="1141"/>
        <v>0.1451134023748108</v>
      </c>
      <c r="AC1048" s="439">
        <f t="shared" si="1141"/>
        <v>0.13906701060919369</v>
      </c>
      <c r="AD1048" s="440">
        <f t="shared" si="1141"/>
        <v>0.13302061884357658</v>
      </c>
      <c r="AE1048" s="443">
        <f t="shared" si="1141"/>
        <v>0.12701297745248191</v>
      </c>
      <c r="AF1048" s="439">
        <f t="shared" si="1141"/>
        <v>0.12100533606138725</v>
      </c>
      <c r="AG1048" s="439">
        <f t="shared" si="1141"/>
        <v>0.11499769467029258</v>
      </c>
      <c r="AH1048" s="439">
        <f t="shared" si="1141"/>
        <v>0.10899005327919792</v>
      </c>
      <c r="AI1048" s="440">
        <f t="shared" si="1141"/>
        <v>0.10298241188810325</v>
      </c>
      <c r="AJ1048" s="443">
        <f t="shared" si="1141"/>
        <v>9.692462295350894E-2</v>
      </c>
      <c r="AK1048" s="439">
        <f t="shared" si="1141"/>
        <v>9.0866834018914627E-2</v>
      </c>
      <c r="AL1048" s="439">
        <f t="shared" si="1141"/>
        <v>8.4809045084320314E-2</v>
      </c>
      <c r="AM1048" s="439">
        <f t="shared" si="1141"/>
        <v>7.8751256149726001E-2</v>
      </c>
      <c r="AN1048" s="440">
        <f t="shared" si="1141"/>
        <v>7.2693467215131688E-2</v>
      </c>
    </row>
    <row r="1049" spans="1:40" outlineLevel="2">
      <c r="A1049" s="882">
        <f>ROW()</f>
        <v>1049</v>
      </c>
      <c r="B1049" s="453"/>
      <c r="D1049" s="452" t="s">
        <v>33</v>
      </c>
      <c r="H1049" s="458"/>
      <c r="I1049" s="458"/>
      <c r="J1049" s="459"/>
      <c r="K1049" s="27">
        <f t="shared" ref="K1049:AN1049" si="1142">K941+K959+K977+K995+K1013 + K1031</f>
        <v>7.193740593650912E-3</v>
      </c>
      <c r="L1049" s="27">
        <f t="shared" si="1142"/>
        <v>-7.5865712550012496E-3</v>
      </c>
      <c r="M1049" s="27">
        <f t="shared" si="1142"/>
        <v>-2.2366883103653409E-2</v>
      </c>
      <c r="N1049" s="27">
        <f t="shared" si="1142"/>
        <v>0</v>
      </c>
      <c r="O1049" s="326">
        <f t="shared" si="1142"/>
        <v>0</v>
      </c>
      <c r="P1049" s="27">
        <f t="shared" si="1142"/>
        <v>0</v>
      </c>
      <c r="Q1049" s="27">
        <f t="shared" si="1142"/>
        <v>0</v>
      </c>
      <c r="R1049" s="27">
        <f t="shared" si="1142"/>
        <v>0</v>
      </c>
      <c r="S1049" s="313">
        <f t="shared" si="1142"/>
        <v>0</v>
      </c>
      <c r="T1049" s="439">
        <f t="shared" si="1142"/>
        <v>0</v>
      </c>
      <c r="U1049" s="439">
        <f t="shared" si="1142"/>
        <v>0</v>
      </c>
      <c r="V1049" s="439">
        <f t="shared" si="1142"/>
        <v>0</v>
      </c>
      <c r="W1049" s="439">
        <f t="shared" si="1142"/>
        <v>0</v>
      </c>
      <c r="X1049" s="440">
        <f t="shared" si="1142"/>
        <v>0</v>
      </c>
      <c r="Y1049" s="443">
        <f t="shared" si="1142"/>
        <v>0</v>
      </c>
      <c r="Z1049" s="439">
        <f t="shared" si="1142"/>
        <v>0</v>
      </c>
      <c r="AA1049" s="439">
        <f t="shared" si="1142"/>
        <v>0</v>
      </c>
      <c r="AB1049" s="439">
        <f t="shared" si="1142"/>
        <v>0</v>
      </c>
      <c r="AC1049" s="439">
        <f t="shared" si="1142"/>
        <v>0</v>
      </c>
      <c r="AD1049" s="440">
        <f t="shared" si="1142"/>
        <v>0</v>
      </c>
      <c r="AE1049" s="443">
        <f t="shared" si="1142"/>
        <v>0</v>
      </c>
      <c r="AF1049" s="439">
        <f t="shared" si="1142"/>
        <v>0</v>
      </c>
      <c r="AG1049" s="439">
        <f t="shared" si="1142"/>
        <v>0</v>
      </c>
      <c r="AH1049" s="439">
        <f t="shared" si="1142"/>
        <v>0</v>
      </c>
      <c r="AI1049" s="440">
        <f t="shared" si="1142"/>
        <v>0</v>
      </c>
      <c r="AJ1049" s="443">
        <f t="shared" si="1142"/>
        <v>0</v>
      </c>
      <c r="AK1049" s="439">
        <f t="shared" si="1142"/>
        <v>0</v>
      </c>
      <c r="AL1049" s="439">
        <f t="shared" si="1142"/>
        <v>0</v>
      </c>
      <c r="AM1049" s="439">
        <f t="shared" si="1142"/>
        <v>0</v>
      </c>
      <c r="AN1049" s="440">
        <f t="shared" si="1142"/>
        <v>0</v>
      </c>
    </row>
    <row r="1050" spans="1:40" outlineLevel="2">
      <c r="A1050" s="882">
        <f>ROW()</f>
        <v>1050</v>
      </c>
      <c r="B1050" s="453"/>
      <c r="D1050" s="452" t="s">
        <v>27</v>
      </c>
      <c r="H1050" s="458"/>
      <c r="I1050" s="458"/>
      <c r="J1050" s="459"/>
      <c r="K1050" s="27">
        <f t="shared" ref="K1050:AN1050" si="1143">K942+K960+K978+K996+K1014 + K1032</f>
        <v>0.10119487176835833</v>
      </c>
      <c r="L1050" s="27">
        <f t="shared" si="1143"/>
        <v>9.6181823398918453E-2</v>
      </c>
      <c r="M1050" s="27">
        <f t="shared" si="1143"/>
        <v>9.116877502947858E-2</v>
      </c>
      <c r="N1050" s="27">
        <f t="shared" si="1143"/>
        <v>8.6155726660038706E-2</v>
      </c>
      <c r="O1050" s="326">
        <f t="shared" si="1143"/>
        <v>8.3500528656593756E-2</v>
      </c>
      <c r="P1050" s="27">
        <f t="shared" si="1143"/>
        <v>8.0845330653148806E-2</v>
      </c>
      <c r="Q1050" s="27">
        <f t="shared" si="1143"/>
        <v>7.8190132649703856E-2</v>
      </c>
      <c r="R1050" s="27">
        <f t="shared" si="1143"/>
        <v>7.5534934646258906E-2</v>
      </c>
      <c r="S1050" s="313">
        <f t="shared" si="1143"/>
        <v>7.2879736642813955E-2</v>
      </c>
      <c r="T1050" s="439">
        <f t="shared" si="1143"/>
        <v>7.174099075776999E-2</v>
      </c>
      <c r="U1050" s="439">
        <f t="shared" si="1143"/>
        <v>6.946349898768206E-2</v>
      </c>
      <c r="V1050" s="439">
        <f t="shared" si="1143"/>
        <v>6.7186007217594129E-2</v>
      </c>
      <c r="W1050" s="439">
        <f t="shared" si="1143"/>
        <v>6.4908515447506199E-2</v>
      </c>
      <c r="X1050" s="440">
        <f t="shared" si="1143"/>
        <v>6.2631023677418268E-2</v>
      </c>
      <c r="Y1050" s="443">
        <f t="shared" si="1143"/>
        <v>6.1492277792374303E-2</v>
      </c>
      <c r="Z1050" s="439">
        <f t="shared" si="1143"/>
        <v>5.9214786022286366E-2</v>
      </c>
      <c r="AA1050" s="439">
        <f t="shared" si="1143"/>
        <v>5.6937294252198428E-2</v>
      </c>
      <c r="AB1050" s="439">
        <f t="shared" si="1143"/>
        <v>5.4659802482110491E-2</v>
      </c>
      <c r="AC1050" s="439">
        <f t="shared" si="1143"/>
        <v>5.2382310712022553E-2</v>
      </c>
      <c r="AD1050" s="440">
        <f t="shared" si="1143"/>
        <v>5.0104818941934616E-2</v>
      </c>
      <c r="AE1050" s="443">
        <f t="shared" si="1143"/>
        <v>4.7841923258650811E-2</v>
      </c>
      <c r="AF1050" s="439">
        <f t="shared" si="1143"/>
        <v>4.5579027575367005E-2</v>
      </c>
      <c r="AG1050" s="439">
        <f t="shared" si="1143"/>
        <v>4.33161318920832E-2</v>
      </c>
      <c r="AH1050" s="439">
        <f t="shared" si="1143"/>
        <v>4.1053236208799394E-2</v>
      </c>
      <c r="AI1050" s="440">
        <f t="shared" si="1143"/>
        <v>3.8790340525515589E-2</v>
      </c>
      <c r="AJ1050" s="443">
        <f t="shared" si="1143"/>
        <v>3.6508555788720552E-2</v>
      </c>
      <c r="AK1050" s="439">
        <f t="shared" si="1143"/>
        <v>3.4226771051925516E-2</v>
      </c>
      <c r="AL1050" s="439">
        <f t="shared" si="1143"/>
        <v>3.1944986315130479E-2</v>
      </c>
      <c r="AM1050" s="439">
        <f t="shared" si="1143"/>
        <v>2.9663201578335446E-2</v>
      </c>
      <c r="AN1050" s="440">
        <f t="shared" si="1143"/>
        <v>2.7381416841540412E-2</v>
      </c>
    </row>
    <row r="1051" spans="1:40" outlineLevel="2">
      <c r="A1051" s="882">
        <f>ROW()</f>
        <v>1051</v>
      </c>
      <c r="B1051" s="453"/>
      <c r="D1051" s="452" t="s">
        <v>34</v>
      </c>
      <c r="H1051" s="458"/>
      <c r="I1051" s="458"/>
      <c r="J1051" s="459"/>
      <c r="K1051" s="27">
        <f t="shared" ref="K1051:AN1051" si="1144">K943+K961+K979+K997+K1015 + K1033</f>
        <v>17.38640837675629</v>
      </c>
      <c r="L1051" s="27">
        <f t="shared" si="1144"/>
        <v>16.76597949398349</v>
      </c>
      <c r="M1051" s="27">
        <f t="shared" si="1144"/>
        <v>16.145550611210691</v>
      </c>
      <c r="N1051" s="27">
        <f t="shared" si="1144"/>
        <v>15.52512172843789</v>
      </c>
      <c r="O1051" s="326">
        <f t="shared" si="1144"/>
        <v>14.804848238056726</v>
      </c>
      <c r="P1051" s="27">
        <f t="shared" si="1144"/>
        <v>14.084574747675562</v>
      </c>
      <c r="Q1051" s="27">
        <f t="shared" si="1144"/>
        <v>13.364301257294398</v>
      </c>
      <c r="R1051" s="27">
        <f t="shared" si="1144"/>
        <v>12.644027766913235</v>
      </c>
      <c r="S1051" s="313">
        <f t="shared" si="1144"/>
        <v>11.923754276532071</v>
      </c>
      <c r="T1051" s="439">
        <f t="shared" si="1144"/>
        <v>11.573055621339952</v>
      </c>
      <c r="U1051" s="439">
        <f t="shared" si="1144"/>
        <v>10.871658310955713</v>
      </c>
      <c r="V1051" s="439">
        <f t="shared" si="1144"/>
        <v>10.170261000571474</v>
      </c>
      <c r="W1051" s="439">
        <f t="shared" si="1144"/>
        <v>9.4688636901872343</v>
      </c>
      <c r="X1051" s="440">
        <f t="shared" si="1144"/>
        <v>8.767466379802995</v>
      </c>
      <c r="Y1051" s="443">
        <f t="shared" si="1144"/>
        <v>8.4167677246108745</v>
      </c>
      <c r="Z1051" s="439">
        <f t="shared" si="1144"/>
        <v>7.7153704142266353</v>
      </c>
      <c r="AA1051" s="439">
        <f t="shared" si="1144"/>
        <v>7.013973103842396</v>
      </c>
      <c r="AB1051" s="439">
        <f t="shared" si="1144"/>
        <v>6.3125757934581568</v>
      </c>
      <c r="AC1051" s="439">
        <f t="shared" si="1144"/>
        <v>5.6111784830739175</v>
      </c>
      <c r="AD1051" s="440">
        <f t="shared" si="1144"/>
        <v>4.9097811726896783</v>
      </c>
      <c r="AE1051" s="443">
        <f t="shared" si="1144"/>
        <v>4.212879007430006</v>
      </c>
      <c r="AF1051" s="439">
        <f t="shared" si="1144"/>
        <v>3.5159768421703332</v>
      </c>
      <c r="AG1051" s="439">
        <f t="shared" si="1144"/>
        <v>2.8190746769106605</v>
      </c>
      <c r="AH1051" s="439">
        <f t="shared" si="1144"/>
        <v>2.1221725116509877</v>
      </c>
      <c r="AI1051" s="440">
        <f t="shared" si="1144"/>
        <v>1.425270346391315</v>
      </c>
      <c r="AJ1051" s="443">
        <f t="shared" si="1144"/>
        <v>0.7126351731956575</v>
      </c>
      <c r="AK1051" s="439">
        <f t="shared" si="1144"/>
        <v>0</v>
      </c>
      <c r="AL1051" s="439">
        <f t="shared" si="1144"/>
        <v>0</v>
      </c>
      <c r="AM1051" s="439">
        <f t="shared" si="1144"/>
        <v>0</v>
      </c>
      <c r="AN1051" s="440">
        <f t="shared" si="1144"/>
        <v>0</v>
      </c>
    </row>
    <row r="1052" spans="1:40" outlineLevel="2">
      <c r="A1052" s="882">
        <f>ROW()</f>
        <v>1052</v>
      </c>
      <c r="B1052" s="453"/>
      <c r="D1052" s="452" t="s">
        <v>35</v>
      </c>
      <c r="H1052" s="458"/>
      <c r="I1052" s="458"/>
      <c r="J1052" s="459"/>
      <c r="K1052" s="27">
        <f t="shared" ref="K1052:AN1052" si="1145">K944+K962+K980+K998+K1016 + K1034</f>
        <v>-0.49299013991350987</v>
      </c>
      <c r="L1052" s="27">
        <f t="shared" si="1145"/>
        <v>-1.4254613286730813</v>
      </c>
      <c r="M1052" s="27">
        <f t="shared" si="1145"/>
        <v>-2.3579325174326526</v>
      </c>
      <c r="N1052" s="27">
        <f t="shared" si="1145"/>
        <v>0</v>
      </c>
      <c r="O1052" s="326">
        <f t="shared" si="1145"/>
        <v>0</v>
      </c>
      <c r="P1052" s="27">
        <f t="shared" si="1145"/>
        <v>-4.6331201131867878E-16</v>
      </c>
      <c r="Q1052" s="27">
        <f t="shared" si="1145"/>
        <v>-4.6331201131867878E-16</v>
      </c>
      <c r="R1052" s="27">
        <f t="shared" si="1145"/>
        <v>-4.6331201131867878E-16</v>
      </c>
      <c r="S1052" s="313">
        <f t="shared" si="1145"/>
        <v>0</v>
      </c>
      <c r="T1052" s="439">
        <f t="shared" si="1145"/>
        <v>0</v>
      </c>
      <c r="U1052" s="439">
        <f t="shared" si="1145"/>
        <v>0</v>
      </c>
      <c r="V1052" s="439">
        <f t="shared" si="1145"/>
        <v>0</v>
      </c>
      <c r="W1052" s="439">
        <f t="shared" si="1145"/>
        <v>0</v>
      </c>
      <c r="X1052" s="440">
        <f t="shared" si="1145"/>
        <v>0</v>
      </c>
      <c r="Y1052" s="443">
        <f t="shared" si="1145"/>
        <v>0</v>
      </c>
      <c r="Z1052" s="439">
        <f t="shared" si="1145"/>
        <v>0</v>
      </c>
      <c r="AA1052" s="439">
        <f t="shared" si="1145"/>
        <v>0</v>
      </c>
      <c r="AB1052" s="439">
        <f t="shared" si="1145"/>
        <v>0</v>
      </c>
      <c r="AC1052" s="439">
        <f t="shared" si="1145"/>
        <v>0</v>
      </c>
      <c r="AD1052" s="440">
        <f t="shared" si="1145"/>
        <v>0</v>
      </c>
      <c r="AE1052" s="443">
        <f t="shared" si="1145"/>
        <v>-2.2878219812362547E-2</v>
      </c>
      <c r="AF1052" s="439">
        <f t="shared" si="1145"/>
        <v>-2.2878219812362547E-2</v>
      </c>
      <c r="AG1052" s="439">
        <f t="shared" si="1145"/>
        <v>-2.2878219812362547E-2</v>
      </c>
      <c r="AH1052" s="439">
        <f t="shared" si="1145"/>
        <v>-2.2878219812362547E-2</v>
      </c>
      <c r="AI1052" s="440">
        <f t="shared" si="1145"/>
        <v>-2.2878219812362547E-2</v>
      </c>
      <c r="AJ1052" s="443">
        <f t="shared" si="1145"/>
        <v>0</v>
      </c>
      <c r="AK1052" s="439">
        <f t="shared" si="1145"/>
        <v>0</v>
      </c>
      <c r="AL1052" s="439">
        <f t="shared" si="1145"/>
        <v>0</v>
      </c>
      <c r="AM1052" s="439">
        <f t="shared" si="1145"/>
        <v>0</v>
      </c>
      <c r="AN1052" s="440">
        <f t="shared" si="1145"/>
        <v>0</v>
      </c>
    </row>
    <row r="1053" spans="1:40" outlineLevel="2">
      <c r="A1053" s="882">
        <f>ROW()</f>
        <v>1053</v>
      </c>
      <c r="B1053" s="453"/>
      <c r="D1053" s="452" t="s">
        <v>302</v>
      </c>
      <c r="H1053" s="458"/>
      <c r="I1053" s="458"/>
      <c r="J1053" s="459"/>
      <c r="K1053" s="27">
        <f t="shared" ref="K1053:AN1053" si="1146">K945+K963+K981+K999+K1017 + K1035</f>
        <v>0</v>
      </c>
      <c r="L1053" s="27">
        <f t="shared" si="1146"/>
        <v>0</v>
      </c>
      <c r="M1053" s="27">
        <f t="shared" si="1146"/>
        <v>0</v>
      </c>
      <c r="N1053" s="27">
        <f t="shared" si="1146"/>
        <v>0</v>
      </c>
      <c r="O1053" s="326">
        <f t="shared" si="1146"/>
        <v>0</v>
      </c>
      <c r="P1053" s="27">
        <f t="shared" si="1146"/>
        <v>0</v>
      </c>
      <c r="Q1053" s="27">
        <f t="shared" si="1146"/>
        <v>0</v>
      </c>
      <c r="R1053" s="27">
        <f t="shared" si="1146"/>
        <v>0</v>
      </c>
      <c r="S1053" s="313">
        <f t="shared" si="1146"/>
        <v>0</v>
      </c>
      <c r="T1053" s="439">
        <f t="shared" si="1146"/>
        <v>0</v>
      </c>
      <c r="U1053" s="439">
        <f t="shared" si="1146"/>
        <v>0</v>
      </c>
      <c r="V1053" s="439">
        <f t="shared" si="1146"/>
        <v>0</v>
      </c>
      <c r="W1053" s="439">
        <f t="shared" si="1146"/>
        <v>0</v>
      </c>
      <c r="X1053" s="440">
        <f t="shared" si="1146"/>
        <v>0</v>
      </c>
      <c r="Y1053" s="443">
        <f t="shared" si="1146"/>
        <v>0</v>
      </c>
      <c r="Z1053" s="439">
        <f t="shared" si="1146"/>
        <v>0</v>
      </c>
      <c r="AA1053" s="439">
        <f t="shared" si="1146"/>
        <v>0</v>
      </c>
      <c r="AB1053" s="439">
        <f t="shared" si="1146"/>
        <v>0</v>
      </c>
      <c r="AC1053" s="439">
        <f t="shared" si="1146"/>
        <v>0</v>
      </c>
      <c r="AD1053" s="440">
        <f t="shared" si="1146"/>
        <v>0</v>
      </c>
      <c r="AE1053" s="443">
        <f t="shared" si="1146"/>
        <v>0</v>
      </c>
      <c r="AF1053" s="439">
        <f t="shared" si="1146"/>
        <v>0</v>
      </c>
      <c r="AG1053" s="439">
        <f t="shared" si="1146"/>
        <v>0</v>
      </c>
      <c r="AH1053" s="439">
        <f t="shared" si="1146"/>
        <v>0</v>
      </c>
      <c r="AI1053" s="440">
        <f t="shared" si="1146"/>
        <v>0</v>
      </c>
      <c r="AJ1053" s="443">
        <f t="shared" si="1146"/>
        <v>0</v>
      </c>
      <c r="AK1053" s="439">
        <f t="shared" si="1146"/>
        <v>0</v>
      </c>
      <c r="AL1053" s="439">
        <f t="shared" si="1146"/>
        <v>0</v>
      </c>
      <c r="AM1053" s="439">
        <f t="shared" si="1146"/>
        <v>0</v>
      </c>
      <c r="AN1053" s="440">
        <f t="shared" si="1146"/>
        <v>0</v>
      </c>
    </row>
    <row r="1054" spans="1:40" outlineLevel="2">
      <c r="A1054" s="882">
        <f>ROW()</f>
        <v>1054</v>
      </c>
      <c r="B1054" s="453"/>
      <c r="D1054" s="452" t="s">
        <v>36</v>
      </c>
      <c r="H1054" s="458"/>
      <c r="I1054" s="458"/>
      <c r="J1054" s="459"/>
      <c r="K1054" s="27">
        <f t="shared" ref="K1054:AN1054" si="1147">K946+K964+K982+K1000+K1018 + K1036</f>
        <v>1.1188455035205982</v>
      </c>
      <c r="L1054" s="27">
        <f t="shared" si="1147"/>
        <v>1.1188455035205982</v>
      </c>
      <c r="M1054" s="27">
        <f t="shared" si="1147"/>
        <v>1.1188455035205982</v>
      </c>
      <c r="N1054" s="27">
        <f t="shared" si="1147"/>
        <v>1.1188455035205982</v>
      </c>
      <c r="O1054" s="326">
        <f t="shared" si="1147"/>
        <v>0.8950764028164786</v>
      </c>
      <c r="P1054" s="27">
        <f t="shared" si="1147"/>
        <v>0.67130730211235901</v>
      </c>
      <c r="Q1054" s="27">
        <f t="shared" si="1147"/>
        <v>0.44753820140823941</v>
      </c>
      <c r="R1054" s="27">
        <f t="shared" si="1147"/>
        <v>0.22376910070411979</v>
      </c>
      <c r="S1054" s="313">
        <f t="shared" si="1147"/>
        <v>1.6653345369377348E-16</v>
      </c>
      <c r="T1054" s="439">
        <f t="shared" si="1147"/>
        <v>1.6653345369377348E-16</v>
      </c>
      <c r="U1054" s="439">
        <f t="shared" si="1147"/>
        <v>1.6653345369377348E-16</v>
      </c>
      <c r="V1054" s="439">
        <f t="shared" si="1147"/>
        <v>1.6653345369377348E-16</v>
      </c>
      <c r="W1054" s="439">
        <f t="shared" si="1147"/>
        <v>1.6653345369377348E-16</v>
      </c>
      <c r="X1054" s="440">
        <f t="shared" si="1147"/>
        <v>1.6653345369377348E-16</v>
      </c>
      <c r="Y1054" s="443">
        <f t="shared" si="1147"/>
        <v>1.6653345369377348E-16</v>
      </c>
      <c r="Z1054" s="439">
        <f t="shared" si="1147"/>
        <v>1.6653345369377348E-16</v>
      </c>
      <c r="AA1054" s="439">
        <f t="shared" si="1147"/>
        <v>1.6653345369377348E-16</v>
      </c>
      <c r="AB1054" s="439">
        <f t="shared" si="1147"/>
        <v>1.6653345369377348E-16</v>
      </c>
      <c r="AC1054" s="439">
        <f t="shared" si="1147"/>
        <v>1.6653345369377348E-16</v>
      </c>
      <c r="AD1054" s="440">
        <f t="shared" si="1147"/>
        <v>1.6653345369377348E-16</v>
      </c>
      <c r="AE1054" s="443">
        <f t="shared" si="1147"/>
        <v>1.6653345369377348E-16</v>
      </c>
      <c r="AF1054" s="439">
        <f t="shared" si="1147"/>
        <v>1.6653345369377348E-16</v>
      </c>
      <c r="AG1054" s="439">
        <f t="shared" si="1147"/>
        <v>1.6653345369377348E-16</v>
      </c>
      <c r="AH1054" s="439">
        <f t="shared" si="1147"/>
        <v>1.6653345369377348E-16</v>
      </c>
      <c r="AI1054" s="440">
        <f t="shared" si="1147"/>
        <v>1.6653345369377348E-16</v>
      </c>
      <c r="AJ1054" s="443">
        <f t="shared" si="1147"/>
        <v>0</v>
      </c>
      <c r="AK1054" s="439">
        <f t="shared" si="1147"/>
        <v>0</v>
      </c>
      <c r="AL1054" s="439">
        <f t="shared" si="1147"/>
        <v>0</v>
      </c>
      <c r="AM1054" s="439">
        <f t="shared" si="1147"/>
        <v>0</v>
      </c>
      <c r="AN1054" s="440">
        <f t="shared" si="1147"/>
        <v>0</v>
      </c>
    </row>
    <row r="1055" spans="1:40" outlineLevel="2">
      <c r="A1055" s="882">
        <f>ROW()</f>
        <v>1055</v>
      </c>
      <c r="B1055" s="453"/>
      <c r="D1055" s="452" t="s">
        <v>583</v>
      </c>
      <c r="H1055" s="458"/>
      <c r="I1055" s="458"/>
      <c r="J1055" s="459"/>
      <c r="K1055" s="27">
        <f t="shared" ref="K1055:AN1055" si="1148">K947+K965+K983+K1001+K1019 + K1037</f>
        <v>0</v>
      </c>
      <c r="L1055" s="27">
        <f t="shared" si="1148"/>
        <v>0</v>
      </c>
      <c r="M1055" s="27">
        <f t="shared" si="1148"/>
        <v>0</v>
      </c>
      <c r="N1055" s="27">
        <f t="shared" si="1148"/>
        <v>0</v>
      </c>
      <c r="O1055" s="326">
        <f t="shared" si="1148"/>
        <v>0</v>
      </c>
      <c r="P1055" s="27">
        <f t="shared" si="1148"/>
        <v>0</v>
      </c>
      <c r="Q1055" s="27">
        <f t="shared" si="1148"/>
        <v>0</v>
      </c>
      <c r="R1055" s="27">
        <f t="shared" si="1148"/>
        <v>0</v>
      </c>
      <c r="S1055" s="313">
        <f t="shared" si="1148"/>
        <v>0</v>
      </c>
      <c r="T1055" s="439">
        <f t="shared" si="1148"/>
        <v>0</v>
      </c>
      <c r="U1055" s="439">
        <f t="shared" si="1148"/>
        <v>0</v>
      </c>
      <c r="V1055" s="439">
        <f t="shared" si="1148"/>
        <v>0</v>
      </c>
      <c r="W1055" s="439">
        <f t="shared" si="1148"/>
        <v>0</v>
      </c>
      <c r="X1055" s="440">
        <f t="shared" si="1148"/>
        <v>0</v>
      </c>
      <c r="Y1055" s="443">
        <f t="shared" si="1148"/>
        <v>0</v>
      </c>
      <c r="Z1055" s="439">
        <f t="shared" si="1148"/>
        <v>0</v>
      </c>
      <c r="AA1055" s="439">
        <f t="shared" si="1148"/>
        <v>0</v>
      </c>
      <c r="AB1055" s="439">
        <f t="shared" si="1148"/>
        <v>0</v>
      </c>
      <c r="AC1055" s="439">
        <f t="shared" si="1148"/>
        <v>0</v>
      </c>
      <c r="AD1055" s="440">
        <f t="shared" si="1148"/>
        <v>0</v>
      </c>
      <c r="AE1055" s="443">
        <f t="shared" si="1148"/>
        <v>0</v>
      </c>
      <c r="AF1055" s="439">
        <f t="shared" si="1148"/>
        <v>0</v>
      </c>
      <c r="AG1055" s="439">
        <f t="shared" si="1148"/>
        <v>0</v>
      </c>
      <c r="AH1055" s="439">
        <f t="shared" si="1148"/>
        <v>0</v>
      </c>
      <c r="AI1055" s="440">
        <f t="shared" si="1148"/>
        <v>0</v>
      </c>
      <c r="AJ1055" s="443">
        <f t="shared" si="1148"/>
        <v>0</v>
      </c>
      <c r="AK1055" s="439">
        <f t="shared" si="1148"/>
        <v>0</v>
      </c>
      <c r="AL1055" s="439">
        <f t="shared" si="1148"/>
        <v>0</v>
      </c>
      <c r="AM1055" s="439">
        <f t="shared" si="1148"/>
        <v>0</v>
      </c>
      <c r="AN1055" s="440">
        <f t="shared" si="1148"/>
        <v>0</v>
      </c>
    </row>
    <row r="1056" spans="1:40" outlineLevel="2">
      <c r="A1056" s="882">
        <f>ROW()</f>
        <v>1056</v>
      </c>
      <c r="B1056" s="453"/>
      <c r="D1056" s="452" t="s">
        <v>81</v>
      </c>
      <c r="H1056" s="458"/>
      <c r="I1056" s="458"/>
      <c r="J1056" s="459"/>
      <c r="K1056" s="27">
        <f t="shared" ref="K1056:AN1056" si="1149">K948+K966+K984+K1002+K1020 + K1038</f>
        <v>7.4826807187792395E-3</v>
      </c>
      <c r="L1056" s="27">
        <f t="shared" si="1149"/>
        <v>7.4826807187792395E-3</v>
      </c>
      <c r="M1056" s="27">
        <f t="shared" si="1149"/>
        <v>7.4826807187792395E-3</v>
      </c>
      <c r="N1056" s="27">
        <f t="shared" si="1149"/>
        <v>7.4826807187792395E-3</v>
      </c>
      <c r="O1056" s="326">
        <f t="shared" si="1149"/>
        <v>5.9861445750233914E-3</v>
      </c>
      <c r="P1056" s="27">
        <f t="shared" si="1149"/>
        <v>4.4896084312675433E-3</v>
      </c>
      <c r="Q1056" s="27">
        <f t="shared" si="1149"/>
        <v>2.9930722875116953E-3</v>
      </c>
      <c r="R1056" s="27">
        <f t="shared" si="1149"/>
        <v>1.4965361437558474E-3</v>
      </c>
      <c r="S1056" s="594">
        <f t="shared" si="1149"/>
        <v>0</v>
      </c>
      <c r="T1056" s="596">
        <f t="shared" si="1149"/>
        <v>0</v>
      </c>
      <c r="U1056" s="596">
        <f t="shared" si="1149"/>
        <v>0</v>
      </c>
      <c r="V1056" s="596">
        <f t="shared" si="1149"/>
        <v>0</v>
      </c>
      <c r="W1056" s="596">
        <f t="shared" si="1149"/>
        <v>0</v>
      </c>
      <c r="X1056" s="594">
        <f t="shared" si="1149"/>
        <v>0</v>
      </c>
      <c r="Y1056" s="443">
        <f t="shared" si="1149"/>
        <v>0</v>
      </c>
      <c r="Z1056" s="439">
        <f t="shared" si="1149"/>
        <v>0</v>
      </c>
      <c r="AA1056" s="439">
        <f t="shared" si="1149"/>
        <v>0</v>
      </c>
      <c r="AB1056" s="439">
        <f t="shared" si="1149"/>
        <v>0</v>
      </c>
      <c r="AC1056" s="439">
        <f t="shared" si="1149"/>
        <v>0</v>
      </c>
      <c r="AD1056" s="440">
        <f t="shared" si="1149"/>
        <v>0</v>
      </c>
      <c r="AE1056" s="443">
        <f t="shared" si="1149"/>
        <v>0</v>
      </c>
      <c r="AF1056" s="439">
        <f t="shared" si="1149"/>
        <v>0</v>
      </c>
      <c r="AG1056" s="439">
        <f t="shared" si="1149"/>
        <v>0</v>
      </c>
      <c r="AH1056" s="439">
        <f t="shared" si="1149"/>
        <v>0</v>
      </c>
      <c r="AI1056" s="440">
        <f t="shared" si="1149"/>
        <v>0</v>
      </c>
      <c r="AJ1056" s="443">
        <f t="shared" si="1149"/>
        <v>0</v>
      </c>
      <c r="AK1056" s="439">
        <f t="shared" si="1149"/>
        <v>0</v>
      </c>
      <c r="AL1056" s="439">
        <f t="shared" si="1149"/>
        <v>0</v>
      </c>
      <c r="AM1056" s="439">
        <f t="shared" si="1149"/>
        <v>0</v>
      </c>
      <c r="AN1056" s="440">
        <f t="shared" si="1149"/>
        <v>0</v>
      </c>
    </row>
    <row r="1057" spans="1:40" outlineLevel="2">
      <c r="A1057" s="882">
        <f>ROW()</f>
        <v>1057</v>
      </c>
      <c r="B1057" s="453"/>
      <c r="D1057" s="452" t="s">
        <v>28</v>
      </c>
      <c r="H1057" s="458"/>
      <c r="I1057" s="458"/>
      <c r="J1057" s="459"/>
      <c r="K1057" s="27">
        <f t="shared" ref="K1057:AN1057" si="1150">K949+K967+K985+K1003+K1021 + K1039</f>
        <v>0.33144195767140466</v>
      </c>
      <c r="L1057" s="27">
        <f t="shared" si="1150"/>
        <v>0.33144195767140466</v>
      </c>
      <c r="M1057" s="27">
        <f t="shared" si="1150"/>
        <v>0.33144195767140466</v>
      </c>
      <c r="N1057" s="27">
        <f t="shared" si="1150"/>
        <v>0.33144195767140466</v>
      </c>
      <c r="O1057" s="326">
        <f t="shared" si="1150"/>
        <v>0.33144195767140466</v>
      </c>
      <c r="P1057" s="27">
        <f t="shared" si="1150"/>
        <v>0.33144195767140466</v>
      </c>
      <c r="Q1057" s="27">
        <f t="shared" si="1150"/>
        <v>0.33144195767140466</v>
      </c>
      <c r="R1057" s="27">
        <f t="shared" si="1150"/>
        <v>0.33144195767140466</v>
      </c>
      <c r="S1057" s="313">
        <f t="shared" si="1150"/>
        <v>0.33144195767140466</v>
      </c>
      <c r="T1057" s="439">
        <f t="shared" si="1150"/>
        <v>0.33144195767140466</v>
      </c>
      <c r="U1057" s="439">
        <f t="shared" si="1150"/>
        <v>0.33144195767140466</v>
      </c>
      <c r="V1057" s="439">
        <f t="shared" si="1150"/>
        <v>0.33144195767140466</v>
      </c>
      <c r="W1057" s="439">
        <f t="shared" si="1150"/>
        <v>0.33144195767140466</v>
      </c>
      <c r="X1057" s="440">
        <f t="shared" si="1150"/>
        <v>0.33144195767140466</v>
      </c>
      <c r="Y1057" s="443">
        <f t="shared" si="1150"/>
        <v>0.33144195767140466</v>
      </c>
      <c r="Z1057" s="439">
        <f t="shared" si="1150"/>
        <v>0.33144195767140466</v>
      </c>
      <c r="AA1057" s="439">
        <f t="shared" si="1150"/>
        <v>0.33144195767140466</v>
      </c>
      <c r="AB1057" s="439">
        <f t="shared" si="1150"/>
        <v>0.33144195767140466</v>
      </c>
      <c r="AC1057" s="439">
        <f t="shared" si="1150"/>
        <v>0.33144195767140466</v>
      </c>
      <c r="AD1057" s="440">
        <f t="shared" si="1150"/>
        <v>0.33144195767140466</v>
      </c>
      <c r="AE1057" s="443">
        <f t="shared" si="1150"/>
        <v>0.33144195767140466</v>
      </c>
      <c r="AF1057" s="439">
        <f t="shared" si="1150"/>
        <v>0.33144195767140466</v>
      </c>
      <c r="AG1057" s="439">
        <f t="shared" si="1150"/>
        <v>0.33144195767140466</v>
      </c>
      <c r="AH1057" s="439">
        <f t="shared" si="1150"/>
        <v>0.33144195767140466</v>
      </c>
      <c r="AI1057" s="440">
        <f t="shared" si="1150"/>
        <v>0.33144195767140466</v>
      </c>
      <c r="AJ1057" s="443">
        <f t="shared" si="1150"/>
        <v>0.33144195767140466</v>
      </c>
      <c r="AK1057" s="439">
        <f t="shared" si="1150"/>
        <v>0.33144195767140466</v>
      </c>
      <c r="AL1057" s="439">
        <f t="shared" si="1150"/>
        <v>0.33144195767140466</v>
      </c>
      <c r="AM1057" s="439">
        <f t="shared" si="1150"/>
        <v>0.33144195767140466</v>
      </c>
      <c r="AN1057" s="440">
        <f t="shared" si="1150"/>
        <v>0.33144195767140466</v>
      </c>
    </row>
    <row r="1058" spans="1:40" outlineLevel="2">
      <c r="A1058" s="882">
        <f>ROW()</f>
        <v>1058</v>
      </c>
      <c r="B1058" s="453"/>
      <c r="D1058" s="456" t="s">
        <v>443</v>
      </c>
      <c r="E1058" s="456"/>
      <c r="F1058" s="456"/>
      <c r="G1058" s="456"/>
      <c r="H1058" s="460"/>
      <c r="I1058" s="460"/>
      <c r="J1058" s="461"/>
      <c r="K1058" s="30">
        <f t="shared" ref="K1058:AN1058" si="1151">K950+K968+K986+K1004+K1022 + K1040</f>
        <v>0</v>
      </c>
      <c r="L1058" s="30">
        <f t="shared" si="1151"/>
        <v>0</v>
      </c>
      <c r="M1058" s="30">
        <f t="shared" si="1151"/>
        <v>0</v>
      </c>
      <c r="N1058" s="30">
        <f t="shared" si="1151"/>
        <v>0</v>
      </c>
      <c r="O1058" s="327">
        <f t="shared" si="1151"/>
        <v>0</v>
      </c>
      <c r="P1058" s="30">
        <f t="shared" si="1151"/>
        <v>0</v>
      </c>
      <c r="Q1058" s="30">
        <f t="shared" si="1151"/>
        <v>0</v>
      </c>
      <c r="R1058" s="30">
        <f t="shared" si="1151"/>
        <v>0</v>
      </c>
      <c r="S1058" s="319">
        <f t="shared" si="1151"/>
        <v>0</v>
      </c>
      <c r="T1058" s="441">
        <f t="shared" si="1151"/>
        <v>0</v>
      </c>
      <c r="U1058" s="441">
        <f t="shared" si="1151"/>
        <v>0</v>
      </c>
      <c r="V1058" s="441">
        <f t="shared" si="1151"/>
        <v>0</v>
      </c>
      <c r="W1058" s="441">
        <f t="shared" si="1151"/>
        <v>0</v>
      </c>
      <c r="X1058" s="442">
        <f t="shared" si="1151"/>
        <v>0</v>
      </c>
      <c r="Y1058" s="462">
        <f t="shared" si="1151"/>
        <v>0</v>
      </c>
      <c r="Z1058" s="441">
        <f t="shared" si="1151"/>
        <v>0</v>
      </c>
      <c r="AA1058" s="441">
        <f t="shared" si="1151"/>
        <v>0</v>
      </c>
      <c r="AB1058" s="441">
        <f t="shared" si="1151"/>
        <v>0</v>
      </c>
      <c r="AC1058" s="441">
        <f t="shared" si="1151"/>
        <v>0</v>
      </c>
      <c r="AD1058" s="442">
        <f t="shared" si="1151"/>
        <v>0</v>
      </c>
      <c r="AE1058" s="462">
        <f t="shared" si="1151"/>
        <v>0</v>
      </c>
      <c r="AF1058" s="441">
        <f t="shared" si="1151"/>
        <v>0</v>
      </c>
      <c r="AG1058" s="441">
        <f t="shared" si="1151"/>
        <v>0</v>
      </c>
      <c r="AH1058" s="441">
        <f t="shared" si="1151"/>
        <v>0</v>
      </c>
      <c r="AI1058" s="442">
        <f t="shared" si="1151"/>
        <v>0</v>
      </c>
      <c r="AJ1058" s="462">
        <f t="shared" si="1151"/>
        <v>0</v>
      </c>
      <c r="AK1058" s="441">
        <f t="shared" si="1151"/>
        <v>0</v>
      </c>
      <c r="AL1058" s="441">
        <f t="shared" si="1151"/>
        <v>0</v>
      </c>
      <c r="AM1058" s="441">
        <f t="shared" si="1151"/>
        <v>0</v>
      </c>
      <c r="AN1058" s="442">
        <f t="shared" si="1151"/>
        <v>0</v>
      </c>
    </row>
    <row r="1059" spans="1:40" outlineLevel="2">
      <c r="A1059" s="882">
        <f>ROW()</f>
        <v>1059</v>
      </c>
      <c r="B1059" s="453"/>
      <c r="D1059" s="452" t="s">
        <v>24</v>
      </c>
      <c r="H1059" s="458"/>
      <c r="I1059" s="458"/>
      <c r="J1059" s="459"/>
      <c r="K1059" s="439">
        <f t="shared" ref="K1059:AN1059" si="1152">SUM(K1043:K1058)</f>
        <v>30.248060154704227</v>
      </c>
      <c r="L1059" s="439">
        <f t="shared" si="1152"/>
        <v>28.404529164348087</v>
      </c>
      <c r="M1059" s="439">
        <f t="shared" si="1152"/>
        <v>26.560998173991951</v>
      </c>
      <c r="N1059" s="27">
        <f t="shared" si="1152"/>
        <v>28.350406550767985</v>
      </c>
      <c r="O1059" s="443">
        <f t="shared" si="1152"/>
        <v>27.22421395698764</v>
      </c>
      <c r="P1059" s="439">
        <f t="shared" si="1152"/>
        <v>26.098021363207302</v>
      </c>
      <c r="Q1059" s="439">
        <f t="shared" si="1152"/>
        <v>24.971828769426956</v>
      </c>
      <c r="R1059" s="439">
        <f t="shared" si="1152"/>
        <v>23.845636175646618</v>
      </c>
      <c r="S1059" s="440">
        <f t="shared" si="1152"/>
        <v>22.719443581866276</v>
      </c>
      <c r="T1059" s="439">
        <f t="shared" si="1152"/>
        <v>22.28089700188448</v>
      </c>
      <c r="U1059" s="439">
        <f t="shared" si="1152"/>
        <v>21.403803841920883</v>
      </c>
      <c r="V1059" s="439">
        <f t="shared" si="1152"/>
        <v>20.526710681957287</v>
      </c>
      <c r="W1059" s="439">
        <f t="shared" si="1152"/>
        <v>19.649617521993694</v>
      </c>
      <c r="X1059" s="440">
        <f t="shared" si="1152"/>
        <v>18.772524362030101</v>
      </c>
      <c r="Y1059" s="443">
        <f t="shared" si="1152"/>
        <v>18.326597333454469</v>
      </c>
      <c r="Z1059" s="439">
        <f t="shared" si="1152"/>
        <v>17.43474327630322</v>
      </c>
      <c r="AA1059" s="439">
        <f t="shared" si="1152"/>
        <v>16.542889219151967</v>
      </c>
      <c r="AB1059" s="439">
        <f t="shared" si="1152"/>
        <v>15.651035162000712</v>
      </c>
      <c r="AC1059" s="439">
        <f t="shared" si="1152"/>
        <v>14.759181104849461</v>
      </c>
      <c r="AD1059" s="440">
        <f t="shared" si="1152"/>
        <v>13.867327047698208</v>
      </c>
      <c r="AE1059" s="443">
        <f t="shared" si="1152"/>
        <v>12.958259966787249</v>
      </c>
      <c r="AF1059" s="439">
        <f t="shared" si="1152"/>
        <v>12.072071105688655</v>
      </c>
      <c r="AG1059" s="439">
        <f t="shared" si="1152"/>
        <v>11.185882244590058</v>
      </c>
      <c r="AH1059" s="439">
        <f t="shared" si="1152"/>
        <v>10.299693383491464</v>
      </c>
      <c r="AI1059" s="440">
        <f t="shared" si="1152"/>
        <v>9.4135045223928699</v>
      </c>
      <c r="AJ1059" s="443">
        <f t="shared" si="1152"/>
        <v>8.5331362810161053</v>
      </c>
      <c r="AK1059" s="439">
        <f t="shared" si="1152"/>
        <v>7.6298898198269818</v>
      </c>
      <c r="AL1059" s="439">
        <f t="shared" si="1152"/>
        <v>7.4392785318335131</v>
      </c>
      <c r="AM1059" s="439">
        <f t="shared" si="1152"/>
        <v>7.248667243840047</v>
      </c>
      <c r="AN1059" s="440">
        <f t="shared" si="1152"/>
        <v>7.0580559558465783</v>
      </c>
    </row>
    <row r="1060" spans="1:40">
      <c r="A1060" s="884" t="str">
        <f>"2002 Capex Account [m$"&amp;Input!$G$43&amp;"]"</f>
        <v>2002 Capex Account [m$31/12/2023]</v>
      </c>
      <c r="B1060" s="885"/>
      <c r="C1060" s="886"/>
      <c r="D1060" s="885"/>
      <c r="E1060" s="885"/>
      <c r="F1060" s="885"/>
      <c r="G1060" s="25"/>
      <c r="H1060" s="885"/>
      <c r="I1060" s="25"/>
      <c r="J1060" s="323"/>
      <c r="K1060" s="25"/>
      <c r="L1060" s="25"/>
      <c r="M1060" s="25"/>
      <c r="N1060" s="25"/>
      <c r="O1060" s="323"/>
      <c r="P1060" s="25"/>
      <c r="Q1060" s="25"/>
      <c r="R1060" s="25"/>
      <c r="S1060" s="318"/>
      <c r="T1060" s="25"/>
      <c r="U1060" s="25"/>
      <c r="V1060" s="25"/>
      <c r="W1060" s="25"/>
      <c r="X1060" s="318"/>
      <c r="Y1060" s="323"/>
      <c r="Z1060" s="25"/>
      <c r="AA1060" s="25"/>
      <c r="AB1060" s="25"/>
      <c r="AC1060" s="25"/>
      <c r="AD1060" s="318"/>
      <c r="AE1060" s="323"/>
      <c r="AF1060" s="25"/>
      <c r="AG1060" s="25"/>
      <c r="AH1060" s="25"/>
      <c r="AI1060" s="318"/>
      <c r="AJ1060" s="323"/>
      <c r="AK1060" s="25"/>
      <c r="AL1060" s="25"/>
      <c r="AM1060" s="25"/>
      <c r="AN1060" s="318"/>
    </row>
    <row r="1061" spans="1:40" outlineLevel="1">
      <c r="A1061" s="732" t="s">
        <v>26</v>
      </c>
      <c r="B1061" s="733"/>
      <c r="C1061" s="881"/>
      <c r="D1061" s="733"/>
      <c r="E1061" s="733"/>
      <c r="F1061" s="733"/>
      <c r="G1061" s="730"/>
      <c r="H1061" s="733"/>
      <c r="I1061" s="730"/>
      <c r="J1061" s="729"/>
      <c r="K1061" s="730"/>
      <c r="L1061" s="730"/>
      <c r="M1061" s="730"/>
      <c r="N1061" s="730"/>
      <c r="O1061" s="729"/>
      <c r="P1061" s="730"/>
      <c r="Q1061" s="730"/>
      <c r="R1061" s="730"/>
      <c r="S1061" s="731"/>
      <c r="T1061" s="730"/>
      <c r="U1061" s="730"/>
      <c r="V1061" s="730"/>
      <c r="W1061" s="730"/>
      <c r="X1061" s="731"/>
      <c r="Y1061" s="729"/>
      <c r="Z1061" s="730"/>
      <c r="AA1061" s="730"/>
      <c r="AB1061" s="730"/>
      <c r="AC1061" s="730"/>
      <c r="AD1061" s="731"/>
      <c r="AE1061" s="729"/>
      <c r="AF1061" s="730"/>
      <c r="AG1061" s="730"/>
      <c r="AH1061" s="730"/>
      <c r="AI1061" s="731"/>
      <c r="AJ1061" s="729"/>
      <c r="AK1061" s="730"/>
      <c r="AL1061" s="730"/>
      <c r="AM1061" s="730"/>
      <c r="AN1061" s="731"/>
    </row>
    <row r="1062" spans="1:40" outlineLevel="2">
      <c r="A1062" s="882">
        <f>ROW()</f>
        <v>1062</v>
      </c>
      <c r="B1062" s="453"/>
      <c r="D1062" s="452" t="s">
        <v>300</v>
      </c>
      <c r="H1062" s="458"/>
      <c r="I1062" s="458"/>
      <c r="J1062" s="459"/>
      <c r="K1062" s="458"/>
      <c r="L1062" s="458"/>
      <c r="M1062" s="169">
        <f>Input!$J$58</f>
        <v>120</v>
      </c>
      <c r="N1062" s="26">
        <f t="shared" ref="N1062:X1062" si="1153">(M1062-M$9)*(M1062&gt;N$9)</f>
        <v>119</v>
      </c>
      <c r="O1062" s="330">
        <f t="shared" si="1153"/>
        <v>118</v>
      </c>
      <c r="P1062" s="26">
        <f t="shared" si="1153"/>
        <v>117</v>
      </c>
      <c r="Q1062" s="26">
        <f t="shared" si="1153"/>
        <v>116</v>
      </c>
      <c r="R1062" s="26">
        <f t="shared" si="1153"/>
        <v>115</v>
      </c>
      <c r="S1062" s="311">
        <f t="shared" si="1153"/>
        <v>114</v>
      </c>
      <c r="T1062" s="26">
        <f t="shared" si="1153"/>
        <v>113</v>
      </c>
      <c r="U1062" s="26">
        <f t="shared" si="1153"/>
        <v>112.5</v>
      </c>
      <c r="V1062" s="448">
        <f t="shared" si="1153"/>
        <v>111.5</v>
      </c>
      <c r="W1062" s="448">
        <f t="shared" si="1153"/>
        <v>110.5</v>
      </c>
      <c r="X1062" s="449">
        <f t="shared" si="1153"/>
        <v>109.5</v>
      </c>
      <c r="Y1062" s="342">
        <f>IF(X1062=0,0,MAX(Input!Y$58-(Input!J$58-X1062)-1,0))</f>
        <v>68.5</v>
      </c>
      <c r="Z1062" s="448">
        <f t="shared" ref="Z1062:AI1062" si="1154">(Y1062-Y$9)*(Y1062&gt;Z$9)</f>
        <v>68</v>
      </c>
      <c r="AA1062" s="448">
        <f t="shared" si="1154"/>
        <v>67</v>
      </c>
      <c r="AB1062" s="448">
        <f t="shared" si="1154"/>
        <v>66</v>
      </c>
      <c r="AC1062" s="448">
        <f t="shared" si="1154"/>
        <v>65</v>
      </c>
      <c r="AD1062" s="449">
        <f t="shared" si="1154"/>
        <v>64</v>
      </c>
      <c r="AE1062" s="464">
        <f t="shared" si="1154"/>
        <v>63</v>
      </c>
      <c r="AF1062" s="448">
        <f t="shared" si="1154"/>
        <v>62</v>
      </c>
      <c r="AG1062" s="448">
        <f t="shared" si="1154"/>
        <v>61</v>
      </c>
      <c r="AH1062" s="448">
        <f t="shared" si="1154"/>
        <v>60</v>
      </c>
      <c r="AI1062" s="449">
        <f t="shared" si="1154"/>
        <v>59</v>
      </c>
      <c r="AJ1062" s="464">
        <f t="shared" ref="AJ1062:AJ1077" si="1155">(AI1062-AI$9)*(AI1062&gt;AJ$9)</f>
        <v>58</v>
      </c>
      <c r="AK1062" s="448">
        <f t="shared" ref="AK1062:AK1077" si="1156">(AJ1062-AJ$9)*(AJ1062&gt;AK$9)</f>
        <v>57</v>
      </c>
      <c r="AL1062" s="448">
        <f t="shared" ref="AL1062:AL1077" si="1157">(AK1062-AK$9)*(AK1062&gt;AL$9)</f>
        <v>56</v>
      </c>
      <c r="AM1062" s="448">
        <f t="shared" ref="AM1062:AM1077" si="1158">(AL1062-AL$9)*(AL1062&gt;AM$9)</f>
        <v>55</v>
      </c>
      <c r="AN1062" s="449">
        <f t="shared" ref="AN1062:AN1077" si="1159">(AM1062-AM$9)*(AM1062&gt;AN$9)</f>
        <v>54</v>
      </c>
    </row>
    <row r="1063" spans="1:40" outlineLevel="2">
      <c r="A1063" s="882">
        <f>ROW()</f>
        <v>1063</v>
      </c>
      <c r="B1063" s="453"/>
      <c r="D1063" s="452" t="s">
        <v>301</v>
      </c>
      <c r="H1063" s="458"/>
      <c r="I1063" s="458"/>
      <c r="J1063" s="459"/>
      <c r="K1063" s="458"/>
      <c r="L1063" s="458"/>
      <c r="M1063" s="169">
        <f>Input!$J$59</f>
        <v>120</v>
      </c>
      <c r="N1063" s="26">
        <f t="shared" ref="N1063:X1063" si="1160">(M1063-M$9)*(M1063&gt;N$9)</f>
        <v>119</v>
      </c>
      <c r="O1063" s="330">
        <f t="shared" si="1160"/>
        <v>118</v>
      </c>
      <c r="P1063" s="26">
        <f t="shared" si="1160"/>
        <v>117</v>
      </c>
      <c r="Q1063" s="26">
        <f t="shared" si="1160"/>
        <v>116</v>
      </c>
      <c r="R1063" s="26">
        <f t="shared" si="1160"/>
        <v>115</v>
      </c>
      <c r="S1063" s="311">
        <f t="shared" si="1160"/>
        <v>114</v>
      </c>
      <c r="T1063" s="26">
        <f t="shared" si="1160"/>
        <v>113</v>
      </c>
      <c r="U1063" s="26">
        <f t="shared" si="1160"/>
        <v>112.5</v>
      </c>
      <c r="V1063" s="448">
        <f t="shared" si="1160"/>
        <v>111.5</v>
      </c>
      <c r="W1063" s="448">
        <f t="shared" si="1160"/>
        <v>110.5</v>
      </c>
      <c r="X1063" s="449">
        <f t="shared" si="1160"/>
        <v>109.5</v>
      </c>
      <c r="Y1063" s="342">
        <f>IF(X1063=0,0,MAX(Input!Y$59-(Input!J$59-X1063)-1,0))</f>
        <v>48.5</v>
      </c>
      <c r="Z1063" s="448">
        <f t="shared" ref="Z1063:AI1063" si="1161">(Y1063-Y$9)*(Y1063&gt;Z$9)</f>
        <v>48</v>
      </c>
      <c r="AA1063" s="448">
        <f t="shared" si="1161"/>
        <v>47</v>
      </c>
      <c r="AB1063" s="448">
        <f t="shared" si="1161"/>
        <v>46</v>
      </c>
      <c r="AC1063" s="448">
        <f t="shared" si="1161"/>
        <v>45</v>
      </c>
      <c r="AD1063" s="449">
        <f t="shared" si="1161"/>
        <v>44</v>
      </c>
      <c r="AE1063" s="464">
        <f t="shared" si="1161"/>
        <v>43</v>
      </c>
      <c r="AF1063" s="448">
        <f t="shared" si="1161"/>
        <v>42</v>
      </c>
      <c r="AG1063" s="448">
        <f t="shared" si="1161"/>
        <v>41</v>
      </c>
      <c r="AH1063" s="448">
        <f t="shared" si="1161"/>
        <v>40</v>
      </c>
      <c r="AI1063" s="449">
        <f t="shared" si="1161"/>
        <v>39</v>
      </c>
      <c r="AJ1063" s="464">
        <f t="shared" si="1155"/>
        <v>38</v>
      </c>
      <c r="AK1063" s="448">
        <f t="shared" si="1156"/>
        <v>37</v>
      </c>
      <c r="AL1063" s="448">
        <f t="shared" si="1157"/>
        <v>36</v>
      </c>
      <c r="AM1063" s="448">
        <f t="shared" si="1158"/>
        <v>35</v>
      </c>
      <c r="AN1063" s="449">
        <f t="shared" si="1159"/>
        <v>34</v>
      </c>
    </row>
    <row r="1064" spans="1:40" outlineLevel="2">
      <c r="A1064" s="882">
        <f>ROW()</f>
        <v>1064</v>
      </c>
      <c r="B1064" s="453"/>
      <c r="D1064" s="452" t="s">
        <v>29</v>
      </c>
      <c r="H1064" s="458"/>
      <c r="I1064" s="458"/>
      <c r="J1064" s="459"/>
      <c r="K1064" s="458"/>
      <c r="L1064" s="458"/>
      <c r="M1064" s="169">
        <f>Input!$J$60</f>
        <v>60</v>
      </c>
      <c r="N1064" s="26">
        <f t="shared" ref="N1064:X1064" si="1162">(M1064-M$9)*(M1064&gt;N$9)</f>
        <v>59</v>
      </c>
      <c r="O1064" s="330">
        <f t="shared" si="1162"/>
        <v>58</v>
      </c>
      <c r="P1064" s="26">
        <f t="shared" si="1162"/>
        <v>57</v>
      </c>
      <c r="Q1064" s="26">
        <f t="shared" si="1162"/>
        <v>56</v>
      </c>
      <c r="R1064" s="26">
        <f t="shared" si="1162"/>
        <v>55</v>
      </c>
      <c r="S1064" s="311">
        <f t="shared" si="1162"/>
        <v>54</v>
      </c>
      <c r="T1064" s="26">
        <f t="shared" si="1162"/>
        <v>53</v>
      </c>
      <c r="U1064" s="26">
        <f t="shared" si="1162"/>
        <v>52.5</v>
      </c>
      <c r="V1064" s="448">
        <f t="shared" si="1162"/>
        <v>51.5</v>
      </c>
      <c r="W1064" s="448">
        <f t="shared" si="1162"/>
        <v>50.5</v>
      </c>
      <c r="X1064" s="449">
        <f t="shared" si="1162"/>
        <v>49.5</v>
      </c>
      <c r="Y1064" s="342">
        <f>IF(X1064=0,0,MAX(Input!Y$60-(Input!J$60-X1064)-1,0))</f>
        <v>48.5</v>
      </c>
      <c r="Z1064" s="448">
        <f t="shared" ref="Z1064:AI1064" si="1163">(Y1064-Y$9)*(Y1064&gt;Z$9)</f>
        <v>48</v>
      </c>
      <c r="AA1064" s="448">
        <f t="shared" si="1163"/>
        <v>47</v>
      </c>
      <c r="AB1064" s="448">
        <f t="shared" si="1163"/>
        <v>46</v>
      </c>
      <c r="AC1064" s="448">
        <f t="shared" si="1163"/>
        <v>45</v>
      </c>
      <c r="AD1064" s="449">
        <f t="shared" si="1163"/>
        <v>44</v>
      </c>
      <c r="AE1064" s="464">
        <f t="shared" si="1163"/>
        <v>43</v>
      </c>
      <c r="AF1064" s="448">
        <f t="shared" si="1163"/>
        <v>42</v>
      </c>
      <c r="AG1064" s="448">
        <f t="shared" si="1163"/>
        <v>41</v>
      </c>
      <c r="AH1064" s="448">
        <f t="shared" si="1163"/>
        <v>40</v>
      </c>
      <c r="AI1064" s="449">
        <f t="shared" si="1163"/>
        <v>39</v>
      </c>
      <c r="AJ1064" s="464">
        <f t="shared" si="1155"/>
        <v>38</v>
      </c>
      <c r="AK1064" s="448">
        <f t="shared" si="1156"/>
        <v>37</v>
      </c>
      <c r="AL1064" s="448">
        <f t="shared" si="1157"/>
        <v>36</v>
      </c>
      <c r="AM1064" s="448">
        <f t="shared" si="1158"/>
        <v>35</v>
      </c>
      <c r="AN1064" s="449">
        <f t="shared" si="1159"/>
        <v>34</v>
      </c>
    </row>
    <row r="1065" spans="1:40" outlineLevel="2">
      <c r="A1065" s="882">
        <f>ROW()</f>
        <v>1065</v>
      </c>
      <c r="B1065" s="453"/>
      <c r="D1065" s="452" t="s">
        <v>30</v>
      </c>
      <c r="H1065" s="458"/>
      <c r="I1065" s="458"/>
      <c r="J1065" s="459"/>
      <c r="K1065" s="458"/>
      <c r="L1065" s="458"/>
      <c r="M1065" s="169">
        <f>Input!$J$61</f>
        <v>60</v>
      </c>
      <c r="N1065" s="26">
        <f t="shared" ref="N1065:X1065" si="1164">(M1065-M$9)*(M1065&gt;N$9)</f>
        <v>59</v>
      </c>
      <c r="O1065" s="330">
        <f t="shared" si="1164"/>
        <v>58</v>
      </c>
      <c r="P1065" s="26">
        <f t="shared" si="1164"/>
        <v>57</v>
      </c>
      <c r="Q1065" s="26">
        <f t="shared" si="1164"/>
        <v>56</v>
      </c>
      <c r="R1065" s="26">
        <f t="shared" si="1164"/>
        <v>55</v>
      </c>
      <c r="S1065" s="311">
        <f t="shared" si="1164"/>
        <v>54</v>
      </c>
      <c r="T1065" s="26">
        <f t="shared" si="1164"/>
        <v>53</v>
      </c>
      <c r="U1065" s="26">
        <f t="shared" si="1164"/>
        <v>52.5</v>
      </c>
      <c r="V1065" s="448">
        <f t="shared" si="1164"/>
        <v>51.5</v>
      </c>
      <c r="W1065" s="448">
        <f t="shared" si="1164"/>
        <v>50.5</v>
      </c>
      <c r="X1065" s="449">
        <f t="shared" si="1164"/>
        <v>49.5</v>
      </c>
      <c r="Y1065" s="342">
        <f>IF(X1065=0,0,MAX(Input!Y$61-(Input!J$61-X1065)-1,0))</f>
        <v>48.5</v>
      </c>
      <c r="Z1065" s="448">
        <f t="shared" ref="Z1065:AI1065" si="1165">(Y1065-Y$9)*(Y1065&gt;Z$9)</f>
        <v>48</v>
      </c>
      <c r="AA1065" s="448">
        <f t="shared" si="1165"/>
        <v>47</v>
      </c>
      <c r="AB1065" s="448">
        <f t="shared" si="1165"/>
        <v>46</v>
      </c>
      <c r="AC1065" s="448">
        <f t="shared" si="1165"/>
        <v>45</v>
      </c>
      <c r="AD1065" s="449">
        <f t="shared" si="1165"/>
        <v>44</v>
      </c>
      <c r="AE1065" s="464">
        <f t="shared" si="1165"/>
        <v>43</v>
      </c>
      <c r="AF1065" s="448">
        <f t="shared" si="1165"/>
        <v>42</v>
      </c>
      <c r="AG1065" s="448">
        <f t="shared" si="1165"/>
        <v>41</v>
      </c>
      <c r="AH1065" s="448">
        <f t="shared" si="1165"/>
        <v>40</v>
      </c>
      <c r="AI1065" s="449">
        <f t="shared" si="1165"/>
        <v>39</v>
      </c>
      <c r="AJ1065" s="464">
        <f t="shared" si="1155"/>
        <v>38</v>
      </c>
      <c r="AK1065" s="448">
        <f t="shared" si="1156"/>
        <v>37</v>
      </c>
      <c r="AL1065" s="448">
        <f t="shared" si="1157"/>
        <v>36</v>
      </c>
      <c r="AM1065" s="448">
        <f t="shared" si="1158"/>
        <v>35</v>
      </c>
      <c r="AN1065" s="449">
        <f t="shared" si="1159"/>
        <v>34</v>
      </c>
    </row>
    <row r="1066" spans="1:40" outlineLevel="2">
      <c r="A1066" s="882">
        <f>ROW()</f>
        <v>1066</v>
      </c>
      <c r="B1066" s="453"/>
      <c r="D1066" s="452" t="s">
        <v>31</v>
      </c>
      <c r="H1066" s="458"/>
      <c r="I1066" s="458"/>
      <c r="J1066" s="459"/>
      <c r="K1066" s="458"/>
      <c r="L1066" s="458"/>
      <c r="M1066" s="169">
        <f>Input!$J$62</f>
        <v>60</v>
      </c>
      <c r="N1066" s="26">
        <f t="shared" ref="N1066:X1066" si="1166">(M1066-M$9)*(M1066&gt;N$9)</f>
        <v>59</v>
      </c>
      <c r="O1066" s="330">
        <f t="shared" si="1166"/>
        <v>58</v>
      </c>
      <c r="P1066" s="26">
        <f t="shared" si="1166"/>
        <v>57</v>
      </c>
      <c r="Q1066" s="26">
        <f t="shared" si="1166"/>
        <v>56</v>
      </c>
      <c r="R1066" s="26">
        <f t="shared" si="1166"/>
        <v>55</v>
      </c>
      <c r="S1066" s="311">
        <f t="shared" si="1166"/>
        <v>54</v>
      </c>
      <c r="T1066" s="26">
        <f t="shared" si="1166"/>
        <v>53</v>
      </c>
      <c r="U1066" s="26">
        <f t="shared" si="1166"/>
        <v>52.5</v>
      </c>
      <c r="V1066" s="448">
        <f t="shared" si="1166"/>
        <v>51.5</v>
      </c>
      <c r="W1066" s="448">
        <f t="shared" si="1166"/>
        <v>50.5</v>
      </c>
      <c r="X1066" s="449">
        <f t="shared" si="1166"/>
        <v>49.5</v>
      </c>
      <c r="Y1066" s="342">
        <f>IF(X1066=0,0,MAX(Input!Y$62-(Input!J$62-X1066)-1,0))</f>
        <v>48.5</v>
      </c>
      <c r="Z1066" s="448">
        <f t="shared" ref="Z1066:AI1066" si="1167">(Y1066-Y$9)*(Y1066&gt;Z$9)</f>
        <v>48</v>
      </c>
      <c r="AA1066" s="448">
        <f t="shared" si="1167"/>
        <v>47</v>
      </c>
      <c r="AB1066" s="448">
        <f t="shared" si="1167"/>
        <v>46</v>
      </c>
      <c r="AC1066" s="448">
        <f t="shared" si="1167"/>
        <v>45</v>
      </c>
      <c r="AD1066" s="449">
        <f t="shared" si="1167"/>
        <v>44</v>
      </c>
      <c r="AE1066" s="464">
        <f t="shared" si="1167"/>
        <v>43</v>
      </c>
      <c r="AF1066" s="448">
        <f t="shared" si="1167"/>
        <v>42</v>
      </c>
      <c r="AG1066" s="448">
        <f t="shared" si="1167"/>
        <v>41</v>
      </c>
      <c r="AH1066" s="448">
        <f t="shared" si="1167"/>
        <v>40</v>
      </c>
      <c r="AI1066" s="449">
        <f t="shared" si="1167"/>
        <v>39</v>
      </c>
      <c r="AJ1066" s="464">
        <f t="shared" si="1155"/>
        <v>38</v>
      </c>
      <c r="AK1066" s="448">
        <f t="shared" si="1156"/>
        <v>37</v>
      </c>
      <c r="AL1066" s="448">
        <f t="shared" si="1157"/>
        <v>36</v>
      </c>
      <c r="AM1066" s="448">
        <f t="shared" si="1158"/>
        <v>35</v>
      </c>
      <c r="AN1066" s="449">
        <f t="shared" si="1159"/>
        <v>34</v>
      </c>
    </row>
    <row r="1067" spans="1:40" outlineLevel="2">
      <c r="A1067" s="882">
        <f>ROW()</f>
        <v>1067</v>
      </c>
      <c r="B1067" s="453"/>
      <c r="D1067" s="452" t="s">
        <v>32</v>
      </c>
      <c r="H1067" s="458"/>
      <c r="I1067" s="458"/>
      <c r="J1067" s="459"/>
      <c r="K1067" s="458"/>
      <c r="L1067" s="458"/>
      <c r="M1067" s="169">
        <f>Input!$J$63</f>
        <v>40</v>
      </c>
      <c r="N1067" s="26">
        <f t="shared" ref="N1067:X1067" si="1168">(M1067-M$9)*(M1067&gt;N$9)</f>
        <v>39</v>
      </c>
      <c r="O1067" s="330">
        <f t="shared" si="1168"/>
        <v>38</v>
      </c>
      <c r="P1067" s="26">
        <f t="shared" si="1168"/>
        <v>37</v>
      </c>
      <c r="Q1067" s="26">
        <f t="shared" si="1168"/>
        <v>36</v>
      </c>
      <c r="R1067" s="26">
        <f t="shared" si="1168"/>
        <v>35</v>
      </c>
      <c r="S1067" s="311">
        <f t="shared" si="1168"/>
        <v>34</v>
      </c>
      <c r="T1067" s="26">
        <f t="shared" si="1168"/>
        <v>33</v>
      </c>
      <c r="U1067" s="26">
        <f t="shared" si="1168"/>
        <v>32.5</v>
      </c>
      <c r="V1067" s="448">
        <f t="shared" si="1168"/>
        <v>31.5</v>
      </c>
      <c r="W1067" s="448">
        <f t="shared" si="1168"/>
        <v>30.5</v>
      </c>
      <c r="X1067" s="449">
        <f t="shared" si="1168"/>
        <v>29.5</v>
      </c>
      <c r="Y1067" s="342">
        <f>IF(X1067=0,0,MAX(Input!Y$63-(Input!J$63-X1067)-1,0))</f>
        <v>28.5</v>
      </c>
      <c r="Z1067" s="448">
        <f t="shared" ref="Z1067:AI1067" si="1169">(Y1067-Y$9)*(Y1067&gt;Z$9)</f>
        <v>28</v>
      </c>
      <c r="AA1067" s="448">
        <f t="shared" si="1169"/>
        <v>27</v>
      </c>
      <c r="AB1067" s="448">
        <f t="shared" si="1169"/>
        <v>26</v>
      </c>
      <c r="AC1067" s="448">
        <f t="shared" si="1169"/>
        <v>25</v>
      </c>
      <c r="AD1067" s="449">
        <f t="shared" si="1169"/>
        <v>24</v>
      </c>
      <c r="AE1067" s="464">
        <f t="shared" si="1169"/>
        <v>23</v>
      </c>
      <c r="AF1067" s="448">
        <f t="shared" si="1169"/>
        <v>22</v>
      </c>
      <c r="AG1067" s="448">
        <f t="shared" si="1169"/>
        <v>21</v>
      </c>
      <c r="AH1067" s="448">
        <f t="shared" si="1169"/>
        <v>20</v>
      </c>
      <c r="AI1067" s="449">
        <f t="shared" si="1169"/>
        <v>19</v>
      </c>
      <c r="AJ1067" s="464">
        <f t="shared" si="1155"/>
        <v>18</v>
      </c>
      <c r="AK1067" s="448">
        <f t="shared" si="1156"/>
        <v>17</v>
      </c>
      <c r="AL1067" s="448">
        <f t="shared" si="1157"/>
        <v>16</v>
      </c>
      <c r="AM1067" s="448">
        <f t="shared" si="1158"/>
        <v>15</v>
      </c>
      <c r="AN1067" s="449">
        <f t="shared" si="1159"/>
        <v>14</v>
      </c>
    </row>
    <row r="1068" spans="1:40" outlineLevel="2">
      <c r="A1068" s="882">
        <f>ROW()</f>
        <v>1068</v>
      </c>
      <c r="B1068" s="453"/>
      <c r="D1068" s="452" t="s">
        <v>33</v>
      </c>
      <c r="H1068" s="458"/>
      <c r="I1068" s="458"/>
      <c r="J1068" s="459"/>
      <c r="K1068" s="458"/>
      <c r="L1068" s="458"/>
      <c r="M1068" s="169">
        <f>Input!$J$64</f>
        <v>40</v>
      </c>
      <c r="N1068" s="26">
        <f t="shared" ref="N1068:X1068" si="1170">(M1068-M$9)*(M1068&gt;N$9)</f>
        <v>39</v>
      </c>
      <c r="O1068" s="330">
        <f t="shared" si="1170"/>
        <v>38</v>
      </c>
      <c r="P1068" s="26">
        <f t="shared" si="1170"/>
        <v>37</v>
      </c>
      <c r="Q1068" s="26">
        <f t="shared" si="1170"/>
        <v>36</v>
      </c>
      <c r="R1068" s="26">
        <f t="shared" si="1170"/>
        <v>35</v>
      </c>
      <c r="S1068" s="311">
        <f t="shared" si="1170"/>
        <v>34</v>
      </c>
      <c r="T1068" s="26">
        <f t="shared" si="1170"/>
        <v>33</v>
      </c>
      <c r="U1068" s="26">
        <f t="shared" si="1170"/>
        <v>32.5</v>
      </c>
      <c r="V1068" s="448">
        <f t="shared" si="1170"/>
        <v>31.5</v>
      </c>
      <c r="W1068" s="448">
        <f t="shared" si="1170"/>
        <v>30.5</v>
      </c>
      <c r="X1068" s="449">
        <f t="shared" si="1170"/>
        <v>29.5</v>
      </c>
      <c r="Y1068" s="342">
        <f>IF(X1068=0,0,MAX(Input!Y$64-(Input!J$64-X1068)-1,0))</f>
        <v>28.5</v>
      </c>
      <c r="Z1068" s="448">
        <f t="shared" ref="Z1068:AI1068" si="1171">(Y1068-Y$9)*(Y1068&gt;Z$9)</f>
        <v>28</v>
      </c>
      <c r="AA1068" s="448">
        <f t="shared" si="1171"/>
        <v>27</v>
      </c>
      <c r="AB1068" s="448">
        <f t="shared" si="1171"/>
        <v>26</v>
      </c>
      <c r="AC1068" s="448">
        <f t="shared" si="1171"/>
        <v>25</v>
      </c>
      <c r="AD1068" s="449">
        <f t="shared" si="1171"/>
        <v>24</v>
      </c>
      <c r="AE1068" s="464">
        <f t="shared" si="1171"/>
        <v>23</v>
      </c>
      <c r="AF1068" s="448">
        <f t="shared" si="1171"/>
        <v>22</v>
      </c>
      <c r="AG1068" s="448">
        <f t="shared" si="1171"/>
        <v>21</v>
      </c>
      <c r="AH1068" s="448">
        <f t="shared" si="1171"/>
        <v>20</v>
      </c>
      <c r="AI1068" s="449">
        <f t="shared" si="1171"/>
        <v>19</v>
      </c>
      <c r="AJ1068" s="464">
        <f t="shared" si="1155"/>
        <v>18</v>
      </c>
      <c r="AK1068" s="448">
        <f t="shared" si="1156"/>
        <v>17</v>
      </c>
      <c r="AL1068" s="448">
        <f t="shared" si="1157"/>
        <v>16</v>
      </c>
      <c r="AM1068" s="448">
        <f t="shared" si="1158"/>
        <v>15</v>
      </c>
      <c r="AN1068" s="449">
        <f t="shared" si="1159"/>
        <v>14</v>
      </c>
    </row>
    <row r="1069" spans="1:40" outlineLevel="2">
      <c r="A1069" s="882">
        <f>ROW()</f>
        <v>1069</v>
      </c>
      <c r="B1069" s="453"/>
      <c r="D1069" s="452" t="s">
        <v>27</v>
      </c>
      <c r="H1069" s="458"/>
      <c r="I1069" s="458"/>
      <c r="J1069" s="459"/>
      <c r="K1069" s="458"/>
      <c r="L1069" s="458"/>
      <c r="M1069" s="169">
        <f>Input!$J$65</f>
        <v>40</v>
      </c>
      <c r="N1069" s="26">
        <f t="shared" ref="N1069:X1069" si="1172">(M1069-M$9)*(M1069&gt;N$9)</f>
        <v>39</v>
      </c>
      <c r="O1069" s="330">
        <f t="shared" si="1172"/>
        <v>38</v>
      </c>
      <c r="P1069" s="26">
        <f t="shared" si="1172"/>
        <v>37</v>
      </c>
      <c r="Q1069" s="26">
        <f t="shared" si="1172"/>
        <v>36</v>
      </c>
      <c r="R1069" s="26">
        <f t="shared" si="1172"/>
        <v>35</v>
      </c>
      <c r="S1069" s="311">
        <f t="shared" si="1172"/>
        <v>34</v>
      </c>
      <c r="T1069" s="26">
        <f t="shared" si="1172"/>
        <v>33</v>
      </c>
      <c r="U1069" s="26">
        <f t="shared" si="1172"/>
        <v>32.5</v>
      </c>
      <c r="V1069" s="448">
        <f t="shared" si="1172"/>
        <v>31.5</v>
      </c>
      <c r="W1069" s="448">
        <f t="shared" si="1172"/>
        <v>30.5</v>
      </c>
      <c r="X1069" s="449">
        <f t="shared" si="1172"/>
        <v>29.5</v>
      </c>
      <c r="Y1069" s="342">
        <f>IF(X1069=0,0,MAX(Input!Y$65-(Input!J$65-X1069)-1,0))</f>
        <v>28.5</v>
      </c>
      <c r="Z1069" s="448">
        <f t="shared" ref="Z1069:AI1069" si="1173">(Y1069-Y$9)*(Y1069&gt;Z$9)</f>
        <v>28</v>
      </c>
      <c r="AA1069" s="448">
        <f t="shared" si="1173"/>
        <v>27</v>
      </c>
      <c r="AB1069" s="448">
        <f t="shared" si="1173"/>
        <v>26</v>
      </c>
      <c r="AC1069" s="448">
        <f t="shared" si="1173"/>
        <v>25</v>
      </c>
      <c r="AD1069" s="449">
        <f t="shared" si="1173"/>
        <v>24</v>
      </c>
      <c r="AE1069" s="464">
        <f t="shared" si="1173"/>
        <v>23</v>
      </c>
      <c r="AF1069" s="448">
        <f t="shared" si="1173"/>
        <v>22</v>
      </c>
      <c r="AG1069" s="448">
        <f t="shared" si="1173"/>
        <v>21</v>
      </c>
      <c r="AH1069" s="448">
        <f t="shared" si="1173"/>
        <v>20</v>
      </c>
      <c r="AI1069" s="449">
        <f t="shared" si="1173"/>
        <v>19</v>
      </c>
      <c r="AJ1069" s="464">
        <f t="shared" si="1155"/>
        <v>18</v>
      </c>
      <c r="AK1069" s="448">
        <f t="shared" si="1156"/>
        <v>17</v>
      </c>
      <c r="AL1069" s="448">
        <f t="shared" si="1157"/>
        <v>16</v>
      </c>
      <c r="AM1069" s="448">
        <f t="shared" si="1158"/>
        <v>15</v>
      </c>
      <c r="AN1069" s="449">
        <f t="shared" si="1159"/>
        <v>14</v>
      </c>
    </row>
    <row r="1070" spans="1:40" outlineLevel="2">
      <c r="A1070" s="882">
        <f>ROW()</f>
        <v>1070</v>
      </c>
      <c r="B1070" s="453"/>
      <c r="D1070" s="452" t="s">
        <v>34</v>
      </c>
      <c r="H1070" s="458"/>
      <c r="I1070" s="458"/>
      <c r="J1070" s="459"/>
      <c r="K1070" s="458"/>
      <c r="L1070" s="458"/>
      <c r="M1070" s="169">
        <f>Input!$J$66</f>
        <v>25</v>
      </c>
      <c r="N1070" s="26">
        <f t="shared" ref="N1070:X1070" si="1174">(M1070-M$9)*(M1070&gt;N$9)</f>
        <v>24</v>
      </c>
      <c r="O1070" s="330">
        <f t="shared" si="1174"/>
        <v>23</v>
      </c>
      <c r="P1070" s="26">
        <f t="shared" si="1174"/>
        <v>22</v>
      </c>
      <c r="Q1070" s="26">
        <f t="shared" si="1174"/>
        <v>21</v>
      </c>
      <c r="R1070" s="26">
        <f t="shared" si="1174"/>
        <v>20</v>
      </c>
      <c r="S1070" s="311">
        <f t="shared" si="1174"/>
        <v>19</v>
      </c>
      <c r="T1070" s="26">
        <f t="shared" si="1174"/>
        <v>18</v>
      </c>
      <c r="U1070" s="26">
        <f t="shared" si="1174"/>
        <v>17.5</v>
      </c>
      <c r="V1070" s="448">
        <f t="shared" si="1174"/>
        <v>16.5</v>
      </c>
      <c r="W1070" s="448">
        <f t="shared" si="1174"/>
        <v>15.5</v>
      </c>
      <c r="X1070" s="449">
        <f t="shared" si="1174"/>
        <v>14.5</v>
      </c>
      <c r="Y1070" s="342">
        <f>IF(X1070=0,0,MAX(Input!Y$66-(Input!J$66-X1070)-1,0))</f>
        <v>13.5</v>
      </c>
      <c r="Z1070" s="448">
        <f t="shared" ref="Z1070:AI1070" si="1175">(Y1070-Y$9)*(Y1070&gt;Z$9)</f>
        <v>13</v>
      </c>
      <c r="AA1070" s="448">
        <f t="shared" si="1175"/>
        <v>12</v>
      </c>
      <c r="AB1070" s="448">
        <f t="shared" si="1175"/>
        <v>11</v>
      </c>
      <c r="AC1070" s="448">
        <f t="shared" si="1175"/>
        <v>10</v>
      </c>
      <c r="AD1070" s="449">
        <f t="shared" si="1175"/>
        <v>9</v>
      </c>
      <c r="AE1070" s="464">
        <f t="shared" si="1175"/>
        <v>8</v>
      </c>
      <c r="AF1070" s="448">
        <f t="shared" si="1175"/>
        <v>7</v>
      </c>
      <c r="AG1070" s="448">
        <f t="shared" si="1175"/>
        <v>6</v>
      </c>
      <c r="AH1070" s="448">
        <f t="shared" si="1175"/>
        <v>5</v>
      </c>
      <c r="AI1070" s="449">
        <f t="shared" si="1175"/>
        <v>4</v>
      </c>
      <c r="AJ1070" s="464">
        <f t="shared" si="1155"/>
        <v>3</v>
      </c>
      <c r="AK1070" s="448">
        <f t="shared" si="1156"/>
        <v>2</v>
      </c>
      <c r="AL1070" s="448">
        <f t="shared" si="1157"/>
        <v>1</v>
      </c>
      <c r="AM1070" s="448">
        <f t="shared" si="1158"/>
        <v>0</v>
      </c>
      <c r="AN1070" s="449">
        <f t="shared" si="1159"/>
        <v>0</v>
      </c>
    </row>
    <row r="1071" spans="1:40" outlineLevel="2">
      <c r="A1071" s="882">
        <f>ROW()</f>
        <v>1071</v>
      </c>
      <c r="B1071" s="453"/>
      <c r="D1071" s="452" t="s">
        <v>35</v>
      </c>
      <c r="H1071" s="458"/>
      <c r="I1071" s="458"/>
      <c r="J1071" s="459"/>
      <c r="K1071" s="458"/>
      <c r="L1071" s="458"/>
      <c r="M1071" s="169">
        <f>Input!$J$67</f>
        <v>10</v>
      </c>
      <c r="N1071" s="26">
        <f t="shared" ref="N1071:X1071" si="1176">(M1071-M$9)*(M1071&gt;N$9)</f>
        <v>9</v>
      </c>
      <c r="O1071" s="330">
        <f t="shared" si="1176"/>
        <v>8</v>
      </c>
      <c r="P1071" s="26">
        <f t="shared" si="1176"/>
        <v>7</v>
      </c>
      <c r="Q1071" s="26">
        <f t="shared" si="1176"/>
        <v>6</v>
      </c>
      <c r="R1071" s="26">
        <f t="shared" si="1176"/>
        <v>5</v>
      </c>
      <c r="S1071" s="311">
        <f t="shared" si="1176"/>
        <v>4</v>
      </c>
      <c r="T1071" s="26">
        <f t="shared" si="1176"/>
        <v>3</v>
      </c>
      <c r="U1071" s="26">
        <f t="shared" si="1176"/>
        <v>2.5</v>
      </c>
      <c r="V1071" s="448">
        <f t="shared" si="1176"/>
        <v>1.5</v>
      </c>
      <c r="W1071" s="448">
        <f t="shared" si="1176"/>
        <v>0.5</v>
      </c>
      <c r="X1071" s="449">
        <f t="shared" si="1176"/>
        <v>0</v>
      </c>
      <c r="Y1071" s="342">
        <f>IF(X1071=0,0,MAX(Input!Y$67-(Input!J$67-X1071)-1,0))</f>
        <v>0</v>
      </c>
      <c r="Z1071" s="448">
        <f t="shared" ref="Z1071:AI1071" si="1177">(Y1071-Y$9)*(Y1071&gt;Z$9)</f>
        <v>0</v>
      </c>
      <c r="AA1071" s="448">
        <f t="shared" si="1177"/>
        <v>0</v>
      </c>
      <c r="AB1071" s="448">
        <f t="shared" si="1177"/>
        <v>0</v>
      </c>
      <c r="AC1071" s="448">
        <f t="shared" si="1177"/>
        <v>0</v>
      </c>
      <c r="AD1071" s="449">
        <f t="shared" si="1177"/>
        <v>0</v>
      </c>
      <c r="AE1071" s="464">
        <f t="shared" si="1177"/>
        <v>0</v>
      </c>
      <c r="AF1071" s="448">
        <f t="shared" si="1177"/>
        <v>0</v>
      </c>
      <c r="AG1071" s="448">
        <f t="shared" si="1177"/>
        <v>0</v>
      </c>
      <c r="AH1071" s="448">
        <f t="shared" si="1177"/>
        <v>0</v>
      </c>
      <c r="AI1071" s="449">
        <f t="shared" si="1177"/>
        <v>0</v>
      </c>
      <c r="AJ1071" s="464">
        <f t="shared" si="1155"/>
        <v>0</v>
      </c>
      <c r="AK1071" s="448">
        <f t="shared" si="1156"/>
        <v>0</v>
      </c>
      <c r="AL1071" s="448">
        <f t="shared" si="1157"/>
        <v>0</v>
      </c>
      <c r="AM1071" s="448">
        <f t="shared" si="1158"/>
        <v>0</v>
      </c>
      <c r="AN1071" s="449">
        <f t="shared" si="1159"/>
        <v>0</v>
      </c>
    </row>
    <row r="1072" spans="1:40" outlineLevel="2">
      <c r="A1072" s="882">
        <f>ROW()</f>
        <v>1072</v>
      </c>
      <c r="B1072" s="453"/>
      <c r="D1072" s="452" t="s">
        <v>302</v>
      </c>
      <c r="H1072" s="458"/>
      <c r="I1072" s="458"/>
      <c r="J1072" s="459"/>
      <c r="K1072" s="458"/>
      <c r="L1072" s="458"/>
      <c r="M1072" s="169">
        <f>Input!$J$68</f>
        <v>10</v>
      </c>
      <c r="N1072" s="26">
        <f t="shared" ref="N1072:X1072" si="1178">(M1072-M$9)*(M1072&gt;N$9)</f>
        <v>9</v>
      </c>
      <c r="O1072" s="330">
        <f t="shared" si="1178"/>
        <v>8</v>
      </c>
      <c r="P1072" s="26">
        <f t="shared" si="1178"/>
        <v>7</v>
      </c>
      <c r="Q1072" s="26">
        <f t="shared" si="1178"/>
        <v>6</v>
      </c>
      <c r="R1072" s="26">
        <f t="shared" si="1178"/>
        <v>5</v>
      </c>
      <c r="S1072" s="311">
        <f t="shared" si="1178"/>
        <v>4</v>
      </c>
      <c r="T1072" s="26">
        <f t="shared" si="1178"/>
        <v>3</v>
      </c>
      <c r="U1072" s="26">
        <f t="shared" si="1178"/>
        <v>2.5</v>
      </c>
      <c r="V1072" s="448">
        <f t="shared" si="1178"/>
        <v>1.5</v>
      </c>
      <c r="W1072" s="448">
        <f t="shared" si="1178"/>
        <v>0.5</v>
      </c>
      <c r="X1072" s="449">
        <f t="shared" si="1178"/>
        <v>0</v>
      </c>
      <c r="Y1072" s="342">
        <f>IF(X1072=0,0,MAX(Input!Y$68-(Input!J$68-X1072)-1,0))</f>
        <v>0</v>
      </c>
      <c r="Z1072" s="448">
        <f t="shared" ref="Z1072:AI1072" si="1179">(Y1072-Y$9)*(Y1072&gt;Z$9)</f>
        <v>0</v>
      </c>
      <c r="AA1072" s="448">
        <f t="shared" si="1179"/>
        <v>0</v>
      </c>
      <c r="AB1072" s="448">
        <f t="shared" si="1179"/>
        <v>0</v>
      </c>
      <c r="AC1072" s="448">
        <f t="shared" si="1179"/>
        <v>0</v>
      </c>
      <c r="AD1072" s="449">
        <f t="shared" si="1179"/>
        <v>0</v>
      </c>
      <c r="AE1072" s="464">
        <f t="shared" si="1179"/>
        <v>0</v>
      </c>
      <c r="AF1072" s="448">
        <f t="shared" si="1179"/>
        <v>0</v>
      </c>
      <c r="AG1072" s="448">
        <f t="shared" si="1179"/>
        <v>0</v>
      </c>
      <c r="AH1072" s="448">
        <f t="shared" si="1179"/>
        <v>0</v>
      </c>
      <c r="AI1072" s="449">
        <f t="shared" si="1179"/>
        <v>0</v>
      </c>
      <c r="AJ1072" s="464">
        <f t="shared" si="1155"/>
        <v>0</v>
      </c>
      <c r="AK1072" s="448">
        <f t="shared" si="1156"/>
        <v>0</v>
      </c>
      <c r="AL1072" s="448">
        <f t="shared" si="1157"/>
        <v>0</v>
      </c>
      <c r="AM1072" s="448">
        <f t="shared" si="1158"/>
        <v>0</v>
      </c>
      <c r="AN1072" s="449">
        <f t="shared" si="1159"/>
        <v>0</v>
      </c>
    </row>
    <row r="1073" spans="1:40" outlineLevel="2">
      <c r="A1073" s="882">
        <f>ROW()</f>
        <v>1073</v>
      </c>
      <c r="B1073" s="453"/>
      <c r="D1073" s="452" t="s">
        <v>36</v>
      </c>
      <c r="H1073" s="458"/>
      <c r="I1073" s="458"/>
      <c r="J1073" s="459"/>
      <c r="K1073" s="458"/>
      <c r="L1073" s="458"/>
      <c r="M1073" s="169">
        <f>Input!$J$69</f>
        <v>5</v>
      </c>
      <c r="N1073" s="26">
        <f t="shared" ref="N1073:X1073" si="1180">(M1073-M$9)*(M1073&gt;N$9)</f>
        <v>4</v>
      </c>
      <c r="O1073" s="330">
        <f t="shared" si="1180"/>
        <v>3</v>
      </c>
      <c r="P1073" s="26">
        <f t="shared" si="1180"/>
        <v>2</v>
      </c>
      <c r="Q1073" s="26">
        <f t="shared" si="1180"/>
        <v>1</v>
      </c>
      <c r="R1073" s="26">
        <f t="shared" si="1180"/>
        <v>0</v>
      </c>
      <c r="S1073" s="311">
        <f t="shared" si="1180"/>
        <v>0</v>
      </c>
      <c r="T1073" s="26">
        <f t="shared" si="1180"/>
        <v>0</v>
      </c>
      <c r="U1073" s="26">
        <f t="shared" si="1180"/>
        <v>0</v>
      </c>
      <c r="V1073" s="448">
        <f t="shared" si="1180"/>
        <v>0</v>
      </c>
      <c r="W1073" s="448">
        <f t="shared" si="1180"/>
        <v>0</v>
      </c>
      <c r="X1073" s="449">
        <f t="shared" si="1180"/>
        <v>0</v>
      </c>
      <c r="Y1073" s="342">
        <f>IF(X1073=0,0,MAX(Input!Y$69-(Input!J$69-X1073)-1,0))</f>
        <v>0</v>
      </c>
      <c r="Z1073" s="448">
        <f t="shared" ref="Z1073:AI1073" si="1181">(Y1073-Y$9)*(Y1073&gt;Z$9)</f>
        <v>0</v>
      </c>
      <c r="AA1073" s="448">
        <f t="shared" si="1181"/>
        <v>0</v>
      </c>
      <c r="AB1073" s="448">
        <f t="shared" si="1181"/>
        <v>0</v>
      </c>
      <c r="AC1073" s="448">
        <f t="shared" si="1181"/>
        <v>0</v>
      </c>
      <c r="AD1073" s="449">
        <f t="shared" si="1181"/>
        <v>0</v>
      </c>
      <c r="AE1073" s="464">
        <f t="shared" si="1181"/>
        <v>0</v>
      </c>
      <c r="AF1073" s="448">
        <f t="shared" si="1181"/>
        <v>0</v>
      </c>
      <c r="AG1073" s="448">
        <f t="shared" si="1181"/>
        <v>0</v>
      </c>
      <c r="AH1073" s="448">
        <f t="shared" si="1181"/>
        <v>0</v>
      </c>
      <c r="AI1073" s="449">
        <f t="shared" si="1181"/>
        <v>0</v>
      </c>
      <c r="AJ1073" s="464">
        <f t="shared" si="1155"/>
        <v>0</v>
      </c>
      <c r="AK1073" s="448">
        <f t="shared" si="1156"/>
        <v>0</v>
      </c>
      <c r="AL1073" s="448">
        <f t="shared" si="1157"/>
        <v>0</v>
      </c>
      <c r="AM1073" s="448">
        <f t="shared" si="1158"/>
        <v>0</v>
      </c>
      <c r="AN1073" s="449">
        <f t="shared" si="1159"/>
        <v>0</v>
      </c>
    </row>
    <row r="1074" spans="1:40" outlineLevel="2">
      <c r="A1074" s="882">
        <f>ROW()</f>
        <v>1074</v>
      </c>
      <c r="B1074" s="453"/>
      <c r="D1074" s="452" t="s">
        <v>583</v>
      </c>
      <c r="H1074" s="458"/>
      <c r="I1074" s="458"/>
      <c r="J1074" s="459"/>
      <c r="K1074" s="458"/>
      <c r="L1074" s="458"/>
      <c r="M1074" s="169">
        <f>Input!$J$70</f>
        <v>10</v>
      </c>
      <c r="N1074" s="26">
        <f t="shared" ref="N1074:X1074" si="1182">(M1074-M$9)*(M1074&gt;N$9)</f>
        <v>9</v>
      </c>
      <c r="O1074" s="330">
        <f t="shared" si="1182"/>
        <v>8</v>
      </c>
      <c r="P1074" s="26">
        <f t="shared" si="1182"/>
        <v>7</v>
      </c>
      <c r="Q1074" s="26">
        <f t="shared" si="1182"/>
        <v>6</v>
      </c>
      <c r="R1074" s="26">
        <f t="shared" si="1182"/>
        <v>5</v>
      </c>
      <c r="S1074" s="311">
        <f t="shared" si="1182"/>
        <v>4</v>
      </c>
      <c r="T1074" s="26">
        <f t="shared" si="1182"/>
        <v>3</v>
      </c>
      <c r="U1074" s="26">
        <f t="shared" si="1182"/>
        <v>2.5</v>
      </c>
      <c r="V1074" s="448">
        <f t="shared" si="1182"/>
        <v>1.5</v>
      </c>
      <c r="W1074" s="448">
        <f t="shared" si="1182"/>
        <v>0.5</v>
      </c>
      <c r="X1074" s="449">
        <f t="shared" si="1182"/>
        <v>0</v>
      </c>
      <c r="Y1074" s="342">
        <f>IF(X1074=0,0,MAX(Input!Y$70-(Input!J$70-X1074)-1,0))</f>
        <v>0</v>
      </c>
      <c r="Z1074" s="448">
        <f t="shared" ref="Z1074:AI1074" si="1183">(Y1074-Y$9)*(Y1074&gt;Z$9)</f>
        <v>0</v>
      </c>
      <c r="AA1074" s="448">
        <f t="shared" si="1183"/>
        <v>0</v>
      </c>
      <c r="AB1074" s="448">
        <f t="shared" si="1183"/>
        <v>0</v>
      </c>
      <c r="AC1074" s="448">
        <f t="shared" si="1183"/>
        <v>0</v>
      </c>
      <c r="AD1074" s="449">
        <f t="shared" si="1183"/>
        <v>0</v>
      </c>
      <c r="AE1074" s="464">
        <f t="shared" si="1183"/>
        <v>0</v>
      </c>
      <c r="AF1074" s="448">
        <f t="shared" si="1183"/>
        <v>0</v>
      </c>
      <c r="AG1074" s="448">
        <f t="shared" si="1183"/>
        <v>0</v>
      </c>
      <c r="AH1074" s="448">
        <f t="shared" si="1183"/>
        <v>0</v>
      </c>
      <c r="AI1074" s="449">
        <f t="shared" si="1183"/>
        <v>0</v>
      </c>
      <c r="AJ1074" s="464">
        <f t="shared" si="1155"/>
        <v>0</v>
      </c>
      <c r="AK1074" s="448">
        <f t="shared" si="1156"/>
        <v>0</v>
      </c>
      <c r="AL1074" s="448">
        <f t="shared" si="1157"/>
        <v>0</v>
      </c>
      <c r="AM1074" s="448">
        <f t="shared" si="1158"/>
        <v>0</v>
      </c>
      <c r="AN1074" s="449">
        <f t="shared" si="1159"/>
        <v>0</v>
      </c>
    </row>
    <row r="1075" spans="1:40" outlineLevel="2">
      <c r="A1075" s="882">
        <f>ROW()</f>
        <v>1075</v>
      </c>
      <c r="B1075" s="453"/>
      <c r="D1075" s="452" t="s">
        <v>81</v>
      </c>
      <c r="H1075" s="458"/>
      <c r="I1075" s="458"/>
      <c r="J1075" s="459"/>
      <c r="K1075" s="458"/>
      <c r="L1075" s="458"/>
      <c r="M1075" s="169">
        <f>Input!$J$71</f>
        <v>5</v>
      </c>
      <c r="N1075" s="26">
        <f t="shared" ref="N1075:X1075" si="1184">(M1075-M$9)*(M1075&gt;N$9)</f>
        <v>4</v>
      </c>
      <c r="O1075" s="330">
        <f t="shared" si="1184"/>
        <v>3</v>
      </c>
      <c r="P1075" s="26">
        <f t="shared" si="1184"/>
        <v>2</v>
      </c>
      <c r="Q1075" s="26">
        <f t="shared" si="1184"/>
        <v>1</v>
      </c>
      <c r="R1075" s="26">
        <f t="shared" si="1184"/>
        <v>0</v>
      </c>
      <c r="S1075" s="311">
        <f t="shared" si="1184"/>
        <v>0</v>
      </c>
      <c r="T1075" s="26">
        <f t="shared" si="1184"/>
        <v>0</v>
      </c>
      <c r="U1075" s="26">
        <f t="shared" si="1184"/>
        <v>0</v>
      </c>
      <c r="V1075" s="448">
        <f t="shared" si="1184"/>
        <v>0</v>
      </c>
      <c r="W1075" s="448">
        <f t="shared" si="1184"/>
        <v>0</v>
      </c>
      <c r="X1075" s="449">
        <f t="shared" si="1184"/>
        <v>0</v>
      </c>
      <c r="Y1075" s="342">
        <f>IF(X1075=0,0,MAX(Input!Y$71-(Input!J$71-X1075)-1,0))</f>
        <v>0</v>
      </c>
      <c r="Z1075" s="448">
        <f t="shared" ref="Z1075:AI1075" si="1185">(Y1075-Y$9)*(Y1075&gt;Z$9)</f>
        <v>0</v>
      </c>
      <c r="AA1075" s="448">
        <f t="shared" si="1185"/>
        <v>0</v>
      </c>
      <c r="AB1075" s="448">
        <f t="shared" si="1185"/>
        <v>0</v>
      </c>
      <c r="AC1075" s="448">
        <f t="shared" si="1185"/>
        <v>0</v>
      </c>
      <c r="AD1075" s="449">
        <f t="shared" si="1185"/>
        <v>0</v>
      </c>
      <c r="AE1075" s="464">
        <f t="shared" si="1185"/>
        <v>0</v>
      </c>
      <c r="AF1075" s="448">
        <f t="shared" si="1185"/>
        <v>0</v>
      </c>
      <c r="AG1075" s="448">
        <f t="shared" si="1185"/>
        <v>0</v>
      </c>
      <c r="AH1075" s="448">
        <f t="shared" si="1185"/>
        <v>0</v>
      </c>
      <c r="AI1075" s="449">
        <f t="shared" si="1185"/>
        <v>0</v>
      </c>
      <c r="AJ1075" s="464">
        <f t="shared" si="1155"/>
        <v>0</v>
      </c>
      <c r="AK1075" s="448">
        <f t="shared" si="1156"/>
        <v>0</v>
      </c>
      <c r="AL1075" s="448">
        <f t="shared" si="1157"/>
        <v>0</v>
      </c>
      <c r="AM1075" s="448">
        <f t="shared" si="1158"/>
        <v>0</v>
      </c>
      <c r="AN1075" s="449">
        <f t="shared" si="1159"/>
        <v>0</v>
      </c>
    </row>
    <row r="1076" spans="1:40" outlineLevel="2">
      <c r="A1076" s="882">
        <f>ROW()</f>
        <v>1076</v>
      </c>
      <c r="B1076" s="453"/>
      <c r="D1076" s="452" t="s">
        <v>28</v>
      </c>
      <c r="H1076" s="458"/>
      <c r="I1076" s="458"/>
      <c r="J1076" s="459"/>
      <c r="K1076" s="458"/>
      <c r="L1076" s="458"/>
      <c r="M1076" s="169">
        <f>Input!$J$72</f>
        <v>0</v>
      </c>
      <c r="N1076" s="26">
        <f t="shared" ref="N1076:X1076" si="1186">(M1076-M$9)*(M1076&gt;N$9)</f>
        <v>0</v>
      </c>
      <c r="O1076" s="330">
        <f t="shared" si="1186"/>
        <v>0</v>
      </c>
      <c r="P1076" s="26">
        <f t="shared" si="1186"/>
        <v>0</v>
      </c>
      <c r="Q1076" s="26">
        <f t="shared" si="1186"/>
        <v>0</v>
      </c>
      <c r="R1076" s="26">
        <f t="shared" si="1186"/>
        <v>0</v>
      </c>
      <c r="S1076" s="311">
        <f t="shared" si="1186"/>
        <v>0</v>
      </c>
      <c r="T1076" s="26">
        <f t="shared" si="1186"/>
        <v>0</v>
      </c>
      <c r="U1076" s="26">
        <f t="shared" si="1186"/>
        <v>0</v>
      </c>
      <c r="V1076" s="448">
        <f t="shared" si="1186"/>
        <v>0</v>
      </c>
      <c r="W1076" s="448">
        <f t="shared" si="1186"/>
        <v>0</v>
      </c>
      <c r="X1076" s="449">
        <f t="shared" si="1186"/>
        <v>0</v>
      </c>
      <c r="Y1076" s="342">
        <f>IF(X1076=0,0,MAX(Input!Y$72-(Input!J$72-X1076)-1,0))</f>
        <v>0</v>
      </c>
      <c r="Z1076" s="448">
        <f t="shared" ref="Z1076:AI1076" si="1187">(Y1076-Y$9)*(Y1076&gt;Z$9)</f>
        <v>0</v>
      </c>
      <c r="AA1076" s="448">
        <f t="shared" si="1187"/>
        <v>0</v>
      </c>
      <c r="AB1076" s="448">
        <f t="shared" si="1187"/>
        <v>0</v>
      </c>
      <c r="AC1076" s="448">
        <f t="shared" si="1187"/>
        <v>0</v>
      </c>
      <c r="AD1076" s="449">
        <f t="shared" si="1187"/>
        <v>0</v>
      </c>
      <c r="AE1076" s="464">
        <f t="shared" si="1187"/>
        <v>0</v>
      </c>
      <c r="AF1076" s="448">
        <f t="shared" si="1187"/>
        <v>0</v>
      </c>
      <c r="AG1076" s="448">
        <f t="shared" si="1187"/>
        <v>0</v>
      </c>
      <c r="AH1076" s="448">
        <f t="shared" si="1187"/>
        <v>0</v>
      </c>
      <c r="AI1076" s="449">
        <f t="shared" si="1187"/>
        <v>0</v>
      </c>
      <c r="AJ1076" s="464">
        <f t="shared" si="1155"/>
        <v>0</v>
      </c>
      <c r="AK1076" s="448">
        <f t="shared" si="1156"/>
        <v>0</v>
      </c>
      <c r="AL1076" s="448">
        <f t="shared" si="1157"/>
        <v>0</v>
      </c>
      <c r="AM1076" s="448">
        <f t="shared" si="1158"/>
        <v>0</v>
      </c>
      <c r="AN1076" s="449">
        <f t="shared" si="1159"/>
        <v>0</v>
      </c>
    </row>
    <row r="1077" spans="1:40" outlineLevel="2">
      <c r="A1077" s="882">
        <f>ROW()</f>
        <v>1077</v>
      </c>
      <c r="B1077" s="453"/>
      <c r="D1077" s="456" t="s">
        <v>443</v>
      </c>
      <c r="E1077" s="456"/>
      <c r="F1077" s="456"/>
      <c r="G1077" s="456"/>
      <c r="H1077" s="460"/>
      <c r="I1077" s="460"/>
      <c r="J1077" s="461"/>
      <c r="K1077" s="460"/>
      <c r="L1077" s="460"/>
      <c r="M1077" s="170">
        <f>Input!$J$73</f>
        <v>65.842774465500923</v>
      </c>
      <c r="N1077" s="29">
        <f t="shared" ref="N1077:X1077" si="1188">(M1077-M$9)*(M1077&gt;N$9)</f>
        <v>64.842774465500923</v>
      </c>
      <c r="O1077" s="331">
        <f t="shared" si="1188"/>
        <v>63.842774465500923</v>
      </c>
      <c r="P1077" s="29">
        <f t="shared" si="1188"/>
        <v>62.842774465500923</v>
      </c>
      <c r="Q1077" s="29">
        <f t="shared" si="1188"/>
        <v>61.842774465500923</v>
      </c>
      <c r="R1077" s="29">
        <f t="shared" si="1188"/>
        <v>60.842774465500923</v>
      </c>
      <c r="S1077" s="312">
        <f t="shared" si="1188"/>
        <v>59.842774465500923</v>
      </c>
      <c r="T1077" s="29">
        <f t="shared" si="1188"/>
        <v>58.842774465500923</v>
      </c>
      <c r="U1077" s="29">
        <f t="shared" si="1188"/>
        <v>58.342774465500923</v>
      </c>
      <c r="V1077" s="450">
        <f t="shared" si="1188"/>
        <v>57.342774465500923</v>
      </c>
      <c r="W1077" s="450">
        <f t="shared" si="1188"/>
        <v>56.342774465500923</v>
      </c>
      <c r="X1077" s="451">
        <f t="shared" si="1188"/>
        <v>55.342774465500923</v>
      </c>
      <c r="Y1077" s="343">
        <f>IF(X1077=0,0,MAX(Input!Y$73-(Input!J$73-X1077)-1,0))</f>
        <v>54.342774465500923</v>
      </c>
      <c r="Z1077" s="450">
        <f t="shared" ref="Z1077:AI1077" si="1189">(Y1077-Y$9)*(Y1077&gt;Z$9)</f>
        <v>53.842774465500923</v>
      </c>
      <c r="AA1077" s="450">
        <f t="shared" si="1189"/>
        <v>52.842774465500923</v>
      </c>
      <c r="AB1077" s="450">
        <f t="shared" si="1189"/>
        <v>51.842774465500923</v>
      </c>
      <c r="AC1077" s="450">
        <f t="shared" si="1189"/>
        <v>50.842774465500923</v>
      </c>
      <c r="AD1077" s="451">
        <f t="shared" si="1189"/>
        <v>49.842774465500923</v>
      </c>
      <c r="AE1077" s="474">
        <f t="shared" si="1189"/>
        <v>48.842774465500923</v>
      </c>
      <c r="AF1077" s="450">
        <f t="shared" si="1189"/>
        <v>47.842774465500923</v>
      </c>
      <c r="AG1077" s="450">
        <f t="shared" si="1189"/>
        <v>46.842774465500923</v>
      </c>
      <c r="AH1077" s="450">
        <f t="shared" si="1189"/>
        <v>45.842774465500923</v>
      </c>
      <c r="AI1077" s="451">
        <f t="shared" si="1189"/>
        <v>44.842774465500923</v>
      </c>
      <c r="AJ1077" s="474">
        <f t="shared" si="1155"/>
        <v>43.842774465500923</v>
      </c>
      <c r="AK1077" s="450">
        <f t="shared" si="1156"/>
        <v>42.842774465500923</v>
      </c>
      <c r="AL1077" s="450">
        <f t="shared" si="1157"/>
        <v>41.842774465500923</v>
      </c>
      <c r="AM1077" s="450">
        <f t="shared" si="1158"/>
        <v>40.842774465500923</v>
      </c>
      <c r="AN1077" s="451">
        <f t="shared" si="1159"/>
        <v>39.842774465500923</v>
      </c>
    </row>
    <row r="1078" spans="1:40" outlineLevel="2">
      <c r="A1078" s="882">
        <f>ROW()</f>
        <v>1078</v>
      </c>
      <c r="B1078" s="453"/>
      <c r="H1078" s="458"/>
      <c r="I1078" s="458"/>
      <c r="J1078" s="459"/>
      <c r="K1078" s="458"/>
      <c r="L1078" s="439"/>
      <c r="M1078" s="439"/>
      <c r="N1078" s="439"/>
      <c r="O1078" s="443"/>
      <c r="P1078" s="439"/>
      <c r="Q1078" s="439"/>
      <c r="R1078" s="439"/>
      <c r="S1078" s="440"/>
      <c r="T1078" s="439"/>
      <c r="U1078" s="439"/>
      <c r="V1078" s="439"/>
      <c r="W1078" s="439"/>
      <c r="X1078" s="440"/>
      <c r="Y1078" s="443"/>
      <c r="Z1078" s="439"/>
      <c r="AA1078" s="439"/>
      <c r="AB1078" s="439"/>
      <c r="AC1078" s="439"/>
      <c r="AD1078" s="440"/>
      <c r="AE1078" s="443"/>
      <c r="AF1078" s="439"/>
      <c r="AG1078" s="439"/>
      <c r="AH1078" s="439"/>
      <c r="AI1078" s="440"/>
      <c r="AJ1078" s="443"/>
      <c r="AK1078" s="439"/>
      <c r="AL1078" s="439"/>
      <c r="AM1078" s="439"/>
      <c r="AN1078" s="440"/>
    </row>
    <row r="1079" spans="1:40" outlineLevel="1">
      <c r="A1079" s="732" t="s">
        <v>20</v>
      </c>
      <c r="B1079" s="733"/>
      <c r="C1079" s="881"/>
      <c r="D1079" s="733"/>
      <c r="E1079" s="733"/>
      <c r="F1079" s="733"/>
      <c r="G1079" s="730"/>
      <c r="H1079" s="733"/>
      <c r="I1079" s="730"/>
      <c r="J1079" s="729"/>
      <c r="K1079" s="730"/>
      <c r="L1079" s="730"/>
      <c r="M1079" s="730"/>
      <c r="N1079" s="730"/>
      <c r="O1079" s="729"/>
      <c r="P1079" s="730"/>
      <c r="Q1079" s="730"/>
      <c r="R1079" s="730"/>
      <c r="S1079" s="731"/>
      <c r="T1079" s="730"/>
      <c r="U1079" s="730"/>
      <c r="V1079" s="730"/>
      <c r="W1079" s="730"/>
      <c r="X1079" s="731"/>
      <c r="Y1079" s="729"/>
      <c r="Z1079" s="730"/>
      <c r="AA1079" s="730"/>
      <c r="AB1079" s="730"/>
      <c r="AC1079" s="730"/>
      <c r="AD1079" s="731"/>
      <c r="AE1079" s="729"/>
      <c r="AF1079" s="730"/>
      <c r="AG1079" s="730"/>
      <c r="AH1079" s="730"/>
      <c r="AI1079" s="731"/>
      <c r="AJ1079" s="729"/>
      <c r="AK1079" s="730"/>
      <c r="AL1079" s="730"/>
      <c r="AM1079" s="730"/>
      <c r="AN1079" s="731"/>
    </row>
    <row r="1080" spans="1:40" outlineLevel="2">
      <c r="A1080" s="882">
        <f>ROW()</f>
        <v>1080</v>
      </c>
      <c r="B1080" s="453"/>
      <c r="D1080" s="452" t="s">
        <v>300</v>
      </c>
      <c r="H1080" s="458"/>
      <c r="I1080" s="458"/>
      <c r="J1080" s="459"/>
      <c r="K1080" s="458"/>
      <c r="L1080" s="439">
        <f t="shared" ref="L1080:AD1080" si="1190">K1188</f>
        <v>0</v>
      </c>
      <c r="M1080" s="439">
        <f t="shared" si="1190"/>
        <v>-4.9230238182339965E-2</v>
      </c>
      <c r="N1080" s="439">
        <f t="shared" si="1190"/>
        <v>-9.846047636467993E-2</v>
      </c>
      <c r="O1080" s="443">
        <f t="shared" si="1190"/>
        <v>-0.1476907145470199</v>
      </c>
      <c r="P1080" s="439">
        <f t="shared" si="1190"/>
        <v>-0.1476907145470199</v>
      </c>
      <c r="Q1080" s="439">
        <f t="shared" si="1190"/>
        <v>-0.1476907145470199</v>
      </c>
      <c r="R1080" s="439">
        <f t="shared" si="1190"/>
        <v>-0.1476907145470199</v>
      </c>
      <c r="S1080" s="440">
        <f t="shared" si="1190"/>
        <v>-0.1476907145470199</v>
      </c>
      <c r="T1080" s="439">
        <f t="shared" si="1190"/>
        <v>0</v>
      </c>
      <c r="U1080" s="439">
        <f t="shared" si="1190"/>
        <v>0</v>
      </c>
      <c r="V1080" s="439">
        <f t="shared" si="1190"/>
        <v>0</v>
      </c>
      <c r="W1080" s="439">
        <f t="shared" si="1190"/>
        <v>0</v>
      </c>
      <c r="X1080" s="440">
        <f t="shared" si="1190"/>
        <v>0</v>
      </c>
      <c r="Y1080" s="443">
        <f t="shared" si="1190"/>
        <v>0</v>
      </c>
      <c r="Z1080" s="439">
        <f t="shared" si="1190"/>
        <v>0</v>
      </c>
      <c r="AA1080" s="439">
        <f t="shared" si="1190"/>
        <v>0</v>
      </c>
      <c r="AB1080" s="439">
        <f t="shared" si="1190"/>
        <v>0</v>
      </c>
      <c r="AC1080" s="439">
        <f t="shared" si="1190"/>
        <v>0</v>
      </c>
      <c r="AD1080" s="440">
        <f t="shared" si="1190"/>
        <v>0</v>
      </c>
      <c r="AE1080" s="443">
        <f t="shared" ref="AE1080:AI1091" si="1191">AD1188</f>
        <v>0</v>
      </c>
      <c r="AF1080" s="439">
        <f t="shared" si="1191"/>
        <v>0</v>
      </c>
      <c r="AG1080" s="439">
        <f t="shared" si="1191"/>
        <v>0</v>
      </c>
      <c r="AH1080" s="439">
        <f t="shared" si="1191"/>
        <v>0</v>
      </c>
      <c r="AI1080" s="440">
        <f t="shared" si="1191"/>
        <v>0</v>
      </c>
      <c r="AJ1080" s="443">
        <f t="shared" ref="AJ1080:AJ1091" si="1192">AI1188</f>
        <v>0</v>
      </c>
      <c r="AK1080" s="439">
        <f t="shared" ref="AK1080:AK1091" si="1193">AJ1188</f>
        <v>0</v>
      </c>
      <c r="AL1080" s="439">
        <f t="shared" ref="AL1080:AL1091" si="1194">AK1188</f>
        <v>0</v>
      </c>
      <c r="AM1080" s="439">
        <f t="shared" ref="AM1080:AM1091" si="1195">AL1188</f>
        <v>0</v>
      </c>
      <c r="AN1080" s="440">
        <f t="shared" ref="AN1080:AN1091" si="1196">AM1188</f>
        <v>0</v>
      </c>
    </row>
    <row r="1081" spans="1:40" outlineLevel="2">
      <c r="A1081" s="882">
        <f>ROW()</f>
        <v>1081</v>
      </c>
      <c r="B1081" s="453"/>
      <c r="D1081" s="452" t="s">
        <v>301</v>
      </c>
      <c r="H1081" s="458"/>
      <c r="I1081" s="458"/>
      <c r="J1081" s="459"/>
      <c r="K1081" s="458"/>
      <c r="L1081" s="439">
        <f t="shared" ref="L1081" si="1197">K1189</f>
        <v>0</v>
      </c>
      <c r="M1081" s="439">
        <f t="shared" ref="M1081" si="1198">L1189</f>
        <v>0</v>
      </c>
      <c r="N1081" s="439">
        <f t="shared" ref="N1081" si="1199">M1189</f>
        <v>0</v>
      </c>
      <c r="O1081" s="443">
        <f t="shared" ref="O1081" si="1200">N1189</f>
        <v>0</v>
      </c>
      <c r="P1081" s="439">
        <f t="shared" ref="P1081" si="1201">O1189</f>
        <v>0</v>
      </c>
      <c r="Q1081" s="439">
        <f t="shared" ref="Q1081" si="1202">P1189</f>
        <v>0</v>
      </c>
      <c r="R1081" s="439">
        <f t="shared" ref="R1081" si="1203">Q1189</f>
        <v>0</v>
      </c>
      <c r="S1081" s="440">
        <f t="shared" ref="S1081" si="1204">R1189</f>
        <v>0</v>
      </c>
      <c r="T1081" s="439">
        <f t="shared" ref="T1081" si="1205">S1189</f>
        <v>0</v>
      </c>
      <c r="U1081" s="439">
        <f t="shared" ref="U1081" si="1206">T1189</f>
        <v>0</v>
      </c>
      <c r="V1081" s="439">
        <f t="shared" ref="V1081" si="1207">U1189</f>
        <v>0</v>
      </c>
      <c r="W1081" s="439">
        <f t="shared" ref="W1081" si="1208">V1189</f>
        <v>0</v>
      </c>
      <c r="X1081" s="440">
        <f t="shared" ref="X1081" si="1209">W1189</f>
        <v>0</v>
      </c>
      <c r="Y1081" s="443">
        <f t="shared" ref="Y1081" si="1210">X1189</f>
        <v>0</v>
      </c>
      <c r="Z1081" s="439">
        <f t="shared" ref="Z1081" si="1211">Y1189</f>
        <v>0</v>
      </c>
      <c r="AA1081" s="439">
        <f t="shared" ref="AA1081" si="1212">Z1189</f>
        <v>0</v>
      </c>
      <c r="AB1081" s="439">
        <f t="shared" ref="AB1081" si="1213">AA1189</f>
        <v>0</v>
      </c>
      <c r="AC1081" s="439">
        <f t="shared" ref="AC1081" si="1214">AB1189</f>
        <v>0</v>
      </c>
      <c r="AD1081" s="440">
        <f t="shared" ref="AD1081" si="1215">AC1189</f>
        <v>0</v>
      </c>
      <c r="AE1081" s="443">
        <f t="shared" si="1191"/>
        <v>0</v>
      </c>
      <c r="AF1081" s="439">
        <f t="shared" si="1191"/>
        <v>0</v>
      </c>
      <c r="AG1081" s="439">
        <f t="shared" si="1191"/>
        <v>0</v>
      </c>
      <c r="AH1081" s="439">
        <f t="shared" si="1191"/>
        <v>0</v>
      </c>
      <c r="AI1081" s="440">
        <f t="shared" si="1191"/>
        <v>0</v>
      </c>
      <c r="AJ1081" s="443">
        <f t="shared" si="1192"/>
        <v>0</v>
      </c>
      <c r="AK1081" s="439">
        <f t="shared" si="1193"/>
        <v>0</v>
      </c>
      <c r="AL1081" s="439">
        <f t="shared" si="1194"/>
        <v>0</v>
      </c>
      <c r="AM1081" s="439">
        <f t="shared" si="1195"/>
        <v>0</v>
      </c>
      <c r="AN1081" s="440">
        <f t="shared" si="1196"/>
        <v>0</v>
      </c>
    </row>
    <row r="1082" spans="1:40" outlineLevel="2">
      <c r="A1082" s="882">
        <f>ROW()</f>
        <v>1082</v>
      </c>
      <c r="B1082" s="453"/>
      <c r="D1082" s="452" t="s">
        <v>29</v>
      </c>
      <c r="H1082" s="458"/>
      <c r="I1082" s="458"/>
      <c r="J1082" s="459"/>
      <c r="K1082" s="458"/>
      <c r="L1082" s="439">
        <f t="shared" ref="L1082:S1090" si="1216">K1190</f>
        <v>0</v>
      </c>
      <c r="M1082" s="439">
        <f t="shared" si="1216"/>
        <v>7.3466662163009335</v>
      </c>
      <c r="N1082" s="439">
        <f t="shared" si="1216"/>
        <v>7.2429997132998656</v>
      </c>
      <c r="O1082" s="443">
        <f t="shared" si="1216"/>
        <v>7.1393332102987976</v>
      </c>
      <c r="P1082" s="439">
        <f t="shared" si="1216"/>
        <v>7.0151609983104306</v>
      </c>
      <c r="Q1082" s="439">
        <f t="shared" si="1216"/>
        <v>6.8909887863220636</v>
      </c>
      <c r="R1082" s="439">
        <f t="shared" si="1216"/>
        <v>6.7668165743336965</v>
      </c>
      <c r="S1082" s="440">
        <f t="shared" si="1216"/>
        <v>6.6426443623453295</v>
      </c>
      <c r="T1082" s="162">
        <v>0</v>
      </c>
      <c r="U1082" s="439">
        <f t="shared" ref="U1082:AD1082" si="1217">T1190</f>
        <v>0</v>
      </c>
      <c r="V1082" s="439">
        <f t="shared" si="1217"/>
        <v>0</v>
      </c>
      <c r="W1082" s="439">
        <f t="shared" si="1217"/>
        <v>0</v>
      </c>
      <c r="X1082" s="440">
        <f t="shared" si="1217"/>
        <v>0</v>
      </c>
      <c r="Y1082" s="443">
        <f t="shared" si="1217"/>
        <v>0</v>
      </c>
      <c r="Z1082" s="439">
        <f t="shared" si="1217"/>
        <v>0</v>
      </c>
      <c r="AA1082" s="439">
        <f t="shared" si="1217"/>
        <v>0</v>
      </c>
      <c r="AB1082" s="439">
        <f t="shared" si="1217"/>
        <v>0</v>
      </c>
      <c r="AC1082" s="439">
        <f t="shared" si="1217"/>
        <v>0</v>
      </c>
      <c r="AD1082" s="440">
        <f t="shared" si="1217"/>
        <v>0</v>
      </c>
      <c r="AE1082" s="443">
        <f t="shared" si="1191"/>
        <v>0</v>
      </c>
      <c r="AF1082" s="439">
        <f t="shared" si="1191"/>
        <v>0</v>
      </c>
      <c r="AG1082" s="439">
        <f t="shared" si="1191"/>
        <v>0</v>
      </c>
      <c r="AH1082" s="439">
        <f t="shared" si="1191"/>
        <v>0</v>
      </c>
      <c r="AI1082" s="440">
        <f t="shared" si="1191"/>
        <v>0</v>
      </c>
      <c r="AJ1082" s="443">
        <f t="shared" si="1192"/>
        <v>0</v>
      </c>
      <c r="AK1082" s="439">
        <f t="shared" si="1193"/>
        <v>0</v>
      </c>
      <c r="AL1082" s="439">
        <f t="shared" si="1194"/>
        <v>0</v>
      </c>
      <c r="AM1082" s="439">
        <f t="shared" si="1195"/>
        <v>0</v>
      </c>
      <c r="AN1082" s="440">
        <f t="shared" si="1196"/>
        <v>0</v>
      </c>
    </row>
    <row r="1083" spans="1:40" outlineLevel="2">
      <c r="A1083" s="882">
        <f>ROW()</f>
        <v>1083</v>
      </c>
      <c r="B1083" s="453"/>
      <c r="D1083" s="452" t="s">
        <v>30</v>
      </c>
      <c r="H1083" s="458"/>
      <c r="I1083" s="458"/>
      <c r="J1083" s="459"/>
      <c r="K1083" s="458"/>
      <c r="L1083" s="439">
        <f t="shared" si="1216"/>
        <v>0</v>
      </c>
      <c r="M1083" s="439">
        <f t="shared" si="1216"/>
        <v>0.14097204521538528</v>
      </c>
      <c r="N1083" s="439">
        <f t="shared" si="1216"/>
        <v>0.14083885340201974</v>
      </c>
      <c r="O1083" s="443">
        <f t="shared" si="1216"/>
        <v>0.14070566158865419</v>
      </c>
      <c r="P1083" s="439">
        <f t="shared" si="1216"/>
        <v>0.13835390763817501</v>
      </c>
      <c r="Q1083" s="439">
        <f t="shared" si="1216"/>
        <v>0.13600215368769583</v>
      </c>
      <c r="R1083" s="439">
        <f t="shared" si="1216"/>
        <v>0.13365039973721665</v>
      </c>
      <c r="S1083" s="440">
        <f t="shared" si="1216"/>
        <v>0.13129864578673747</v>
      </c>
      <c r="T1083" s="439">
        <f>SUM(S1190:S1192)</f>
        <v>6.6474190421932207</v>
      </c>
      <c r="U1083" s="439">
        <f t="shared" ref="U1083:AD1083" si="1218">T1191</f>
        <v>6.5847075417951713</v>
      </c>
      <c r="V1083" s="439">
        <f t="shared" si="1218"/>
        <v>6.4592845409990725</v>
      </c>
      <c r="W1083" s="439">
        <f t="shared" si="1218"/>
        <v>6.3338615402029737</v>
      </c>
      <c r="X1083" s="440">
        <f t="shared" si="1218"/>
        <v>6.2084385394068748</v>
      </c>
      <c r="Y1083" s="443">
        <f t="shared" si="1218"/>
        <v>6.083015538610776</v>
      </c>
      <c r="Z1083" s="439">
        <f t="shared" si="1218"/>
        <v>6.0203040382127266</v>
      </c>
      <c r="AA1083" s="439">
        <f t="shared" si="1218"/>
        <v>5.8948810374166278</v>
      </c>
      <c r="AB1083" s="439">
        <f t="shared" si="1218"/>
        <v>5.769458036620529</v>
      </c>
      <c r="AC1083" s="439">
        <f t="shared" si="1218"/>
        <v>5.6440350358244302</v>
      </c>
      <c r="AD1083" s="440">
        <f t="shared" si="1218"/>
        <v>5.5186120350283314</v>
      </c>
      <c r="AE1083" s="443">
        <f t="shared" si="1191"/>
        <v>5.3931890342322326</v>
      </c>
      <c r="AF1083" s="439">
        <f t="shared" si="1191"/>
        <v>5.2685318766528777</v>
      </c>
      <c r="AG1083" s="439">
        <f t="shared" si="1191"/>
        <v>5.1438747190735228</v>
      </c>
      <c r="AH1083" s="439">
        <f t="shared" si="1191"/>
        <v>5.0192175614941679</v>
      </c>
      <c r="AI1083" s="440">
        <f t="shared" si="1191"/>
        <v>4.894560403914813</v>
      </c>
      <c r="AJ1083" s="443">
        <f t="shared" si="1192"/>
        <v>4.7699032463354589</v>
      </c>
      <c r="AK1083" s="439">
        <f t="shared" si="1193"/>
        <v>4.6443794766950521</v>
      </c>
      <c r="AL1083" s="439">
        <f t="shared" si="1194"/>
        <v>4.5188557070546453</v>
      </c>
      <c r="AM1083" s="439">
        <f t="shared" si="1195"/>
        <v>4.3933319374142386</v>
      </c>
      <c r="AN1083" s="440">
        <f t="shared" si="1196"/>
        <v>4.2678081677738318</v>
      </c>
    </row>
    <row r="1084" spans="1:40" outlineLevel="2">
      <c r="A1084" s="882">
        <f>ROW()</f>
        <v>1084</v>
      </c>
      <c r="B1084" s="453"/>
      <c r="D1084" s="452" t="s">
        <v>31</v>
      </c>
      <c r="H1084" s="458"/>
      <c r="I1084" s="458"/>
      <c r="J1084" s="459"/>
      <c r="K1084" s="458"/>
      <c r="L1084" s="439">
        <f t="shared" si="1216"/>
        <v>0</v>
      </c>
      <c r="M1084" s="439">
        <f t="shared" si="1216"/>
        <v>-7.8279855326386191E-2</v>
      </c>
      <c r="N1084" s="439">
        <f t="shared" si="1216"/>
        <v>-0.15655971065277238</v>
      </c>
      <c r="O1084" s="443">
        <f t="shared" si="1216"/>
        <v>0</v>
      </c>
      <c r="P1084" s="439">
        <f t="shared" si="1216"/>
        <v>0</v>
      </c>
      <c r="Q1084" s="439">
        <f t="shared" si="1216"/>
        <v>0</v>
      </c>
      <c r="R1084" s="439">
        <f t="shared" si="1216"/>
        <v>0</v>
      </c>
      <c r="S1084" s="440">
        <f t="shared" si="1216"/>
        <v>0</v>
      </c>
      <c r="T1084" s="439">
        <f t="shared" ref="T1084:T1089" si="1219">S1192</f>
        <v>0</v>
      </c>
      <c r="U1084" s="439">
        <f t="shared" ref="U1084:AD1084" si="1220">T1192</f>
        <v>0</v>
      </c>
      <c r="V1084" s="439">
        <f t="shared" si="1220"/>
        <v>0</v>
      </c>
      <c r="W1084" s="439">
        <f t="shared" si="1220"/>
        <v>0</v>
      </c>
      <c r="X1084" s="440">
        <f t="shared" si="1220"/>
        <v>0</v>
      </c>
      <c r="Y1084" s="443">
        <f t="shared" si="1220"/>
        <v>0</v>
      </c>
      <c r="Z1084" s="439">
        <f t="shared" si="1220"/>
        <v>0</v>
      </c>
      <c r="AA1084" s="439">
        <f t="shared" si="1220"/>
        <v>0</v>
      </c>
      <c r="AB1084" s="439">
        <f t="shared" si="1220"/>
        <v>0</v>
      </c>
      <c r="AC1084" s="439">
        <f t="shared" si="1220"/>
        <v>0</v>
      </c>
      <c r="AD1084" s="440">
        <f t="shared" si="1220"/>
        <v>0</v>
      </c>
      <c r="AE1084" s="443">
        <f t="shared" si="1191"/>
        <v>0</v>
      </c>
      <c r="AF1084" s="439">
        <f t="shared" si="1191"/>
        <v>-3.7973082791112809E-5</v>
      </c>
      <c r="AG1084" s="439">
        <f t="shared" si="1191"/>
        <v>-7.5946165582225619E-5</v>
      </c>
      <c r="AH1084" s="439">
        <f t="shared" si="1191"/>
        <v>-1.1391924837333842E-4</v>
      </c>
      <c r="AI1084" s="440">
        <f t="shared" si="1191"/>
        <v>-1.5189233116445124E-4</v>
      </c>
      <c r="AJ1084" s="443">
        <f t="shared" si="1192"/>
        <v>-1.8986541395556405E-4</v>
      </c>
      <c r="AK1084" s="439">
        <f t="shared" si="1193"/>
        <v>0</v>
      </c>
      <c r="AL1084" s="439">
        <f t="shared" si="1194"/>
        <v>0</v>
      </c>
      <c r="AM1084" s="439">
        <f t="shared" si="1195"/>
        <v>0</v>
      </c>
      <c r="AN1084" s="440">
        <f t="shared" si="1196"/>
        <v>0</v>
      </c>
    </row>
    <row r="1085" spans="1:40" outlineLevel="2">
      <c r="A1085" s="882">
        <f>ROW()</f>
        <v>1085</v>
      </c>
      <c r="B1085" s="453"/>
      <c r="D1085" s="452" t="s">
        <v>32</v>
      </c>
      <c r="H1085" s="458"/>
      <c r="I1085" s="458"/>
      <c r="J1085" s="459"/>
      <c r="K1085" s="458"/>
      <c r="L1085" s="439">
        <f t="shared" si="1216"/>
        <v>0</v>
      </c>
      <c r="M1085" s="439">
        <f t="shared" si="1216"/>
        <v>1.0814966410673912E-2</v>
      </c>
      <c r="N1085" s="439">
        <f t="shared" si="1216"/>
        <v>-3.3760585508358677E-3</v>
      </c>
      <c r="O1085" s="443">
        <f t="shared" si="1216"/>
        <v>-1.7567083512345649E-2</v>
      </c>
      <c r="P1085" s="439">
        <f t="shared" si="1216"/>
        <v>-1.7567083512345649E-2</v>
      </c>
      <c r="Q1085" s="439">
        <f t="shared" si="1216"/>
        <v>-1.7567083512345649E-2</v>
      </c>
      <c r="R1085" s="439">
        <f t="shared" si="1216"/>
        <v>-1.7567083512345649E-2</v>
      </c>
      <c r="S1085" s="440">
        <f t="shared" si="1216"/>
        <v>-1.7567083512345649E-2</v>
      </c>
      <c r="T1085" s="439">
        <f t="shared" si="1219"/>
        <v>0</v>
      </c>
      <c r="U1085" s="439">
        <f t="shared" ref="U1085:AD1085" si="1221">T1193</f>
        <v>0</v>
      </c>
      <c r="V1085" s="439">
        <f t="shared" si="1221"/>
        <v>0</v>
      </c>
      <c r="W1085" s="439">
        <f t="shared" si="1221"/>
        <v>0</v>
      </c>
      <c r="X1085" s="440">
        <f t="shared" si="1221"/>
        <v>0</v>
      </c>
      <c r="Y1085" s="443">
        <f t="shared" si="1221"/>
        <v>0</v>
      </c>
      <c r="Z1085" s="439">
        <f t="shared" si="1221"/>
        <v>0</v>
      </c>
      <c r="AA1085" s="439">
        <f t="shared" si="1221"/>
        <v>0</v>
      </c>
      <c r="AB1085" s="439">
        <f t="shared" si="1221"/>
        <v>0</v>
      </c>
      <c r="AC1085" s="439">
        <f t="shared" si="1221"/>
        <v>0</v>
      </c>
      <c r="AD1085" s="440">
        <f t="shared" si="1221"/>
        <v>0</v>
      </c>
      <c r="AE1085" s="443">
        <f t="shared" si="1191"/>
        <v>0</v>
      </c>
      <c r="AF1085" s="439">
        <f t="shared" si="1191"/>
        <v>0</v>
      </c>
      <c r="AG1085" s="439">
        <f t="shared" si="1191"/>
        <v>0</v>
      </c>
      <c r="AH1085" s="439">
        <f t="shared" si="1191"/>
        <v>0</v>
      </c>
      <c r="AI1085" s="440">
        <f t="shared" si="1191"/>
        <v>0</v>
      </c>
      <c r="AJ1085" s="443">
        <f t="shared" si="1192"/>
        <v>0</v>
      </c>
      <c r="AK1085" s="439">
        <f t="shared" si="1193"/>
        <v>0</v>
      </c>
      <c r="AL1085" s="439">
        <f t="shared" si="1194"/>
        <v>0</v>
      </c>
      <c r="AM1085" s="439">
        <f t="shared" si="1195"/>
        <v>0</v>
      </c>
      <c r="AN1085" s="440">
        <f t="shared" si="1196"/>
        <v>0</v>
      </c>
    </row>
    <row r="1086" spans="1:40" outlineLevel="2">
      <c r="A1086" s="882">
        <f>ROW()</f>
        <v>1086</v>
      </c>
      <c r="B1086" s="453"/>
      <c r="D1086" s="452" t="s">
        <v>33</v>
      </c>
      <c r="H1086" s="458"/>
      <c r="I1086" s="458"/>
      <c r="J1086" s="459"/>
      <c r="K1086" s="458"/>
      <c r="L1086" s="439">
        <f t="shared" si="1216"/>
        <v>0</v>
      </c>
      <c r="M1086" s="439">
        <f t="shared" si="1216"/>
        <v>-4.7479875717631913E-9</v>
      </c>
      <c r="N1086" s="439">
        <f t="shared" si="1216"/>
        <v>-9.4959751435263826E-9</v>
      </c>
      <c r="O1086" s="443">
        <f t="shared" si="1216"/>
        <v>0</v>
      </c>
      <c r="P1086" s="439">
        <f t="shared" si="1216"/>
        <v>0</v>
      </c>
      <c r="Q1086" s="439">
        <f t="shared" si="1216"/>
        <v>0</v>
      </c>
      <c r="R1086" s="439">
        <f t="shared" si="1216"/>
        <v>0</v>
      </c>
      <c r="S1086" s="440">
        <f t="shared" si="1216"/>
        <v>0</v>
      </c>
      <c r="T1086" s="439">
        <f t="shared" si="1219"/>
        <v>0</v>
      </c>
      <c r="U1086" s="439">
        <f t="shared" ref="U1086:AD1086" si="1222">T1194</f>
        <v>0</v>
      </c>
      <c r="V1086" s="439">
        <f t="shared" si="1222"/>
        <v>0</v>
      </c>
      <c r="W1086" s="439">
        <f t="shared" si="1222"/>
        <v>0</v>
      </c>
      <c r="X1086" s="440">
        <f t="shared" si="1222"/>
        <v>0</v>
      </c>
      <c r="Y1086" s="443">
        <f t="shared" si="1222"/>
        <v>0</v>
      </c>
      <c r="Z1086" s="439">
        <f t="shared" si="1222"/>
        <v>0</v>
      </c>
      <c r="AA1086" s="439">
        <f t="shared" si="1222"/>
        <v>0</v>
      </c>
      <c r="AB1086" s="439">
        <f t="shared" si="1222"/>
        <v>0</v>
      </c>
      <c r="AC1086" s="439">
        <f t="shared" si="1222"/>
        <v>0</v>
      </c>
      <c r="AD1086" s="440">
        <f t="shared" si="1222"/>
        <v>0</v>
      </c>
      <c r="AE1086" s="443">
        <f t="shared" si="1191"/>
        <v>0</v>
      </c>
      <c r="AF1086" s="439">
        <f t="shared" si="1191"/>
        <v>0</v>
      </c>
      <c r="AG1086" s="439">
        <f t="shared" si="1191"/>
        <v>0</v>
      </c>
      <c r="AH1086" s="439">
        <f t="shared" si="1191"/>
        <v>0</v>
      </c>
      <c r="AI1086" s="440">
        <f t="shared" si="1191"/>
        <v>0</v>
      </c>
      <c r="AJ1086" s="443">
        <f t="shared" si="1192"/>
        <v>0</v>
      </c>
      <c r="AK1086" s="439">
        <f t="shared" si="1193"/>
        <v>0</v>
      </c>
      <c r="AL1086" s="439">
        <f t="shared" si="1194"/>
        <v>0</v>
      </c>
      <c r="AM1086" s="439">
        <f t="shared" si="1195"/>
        <v>0</v>
      </c>
      <c r="AN1086" s="440">
        <f t="shared" si="1196"/>
        <v>0</v>
      </c>
    </row>
    <row r="1087" spans="1:40" outlineLevel="2">
      <c r="A1087" s="882">
        <f>ROW()</f>
        <v>1087</v>
      </c>
      <c r="B1087" s="453"/>
      <c r="D1087" s="452" t="s">
        <v>27</v>
      </c>
      <c r="H1087" s="458"/>
      <c r="I1087" s="458"/>
      <c r="J1087" s="459"/>
      <c r="K1087" s="458"/>
      <c r="L1087" s="439">
        <f t="shared" si="1216"/>
        <v>0</v>
      </c>
      <c r="M1087" s="439">
        <f t="shared" si="1216"/>
        <v>-4.9885944749547984E-3</v>
      </c>
      <c r="N1087" s="439">
        <f t="shared" si="1216"/>
        <v>-9.9771889499095968E-3</v>
      </c>
      <c r="O1087" s="443">
        <f t="shared" si="1216"/>
        <v>-1.4965783424864395E-2</v>
      </c>
      <c r="P1087" s="439">
        <f t="shared" si="1216"/>
        <v>-1.4965783424864395E-2</v>
      </c>
      <c r="Q1087" s="439">
        <f t="shared" si="1216"/>
        <v>-1.4965783424864395E-2</v>
      </c>
      <c r="R1087" s="439">
        <f t="shared" si="1216"/>
        <v>-1.4965783424864395E-2</v>
      </c>
      <c r="S1087" s="440">
        <f t="shared" si="1216"/>
        <v>-1.4965783424864395E-2</v>
      </c>
      <c r="T1087" s="439">
        <f t="shared" si="1219"/>
        <v>0</v>
      </c>
      <c r="U1087" s="439">
        <f t="shared" ref="U1087:AD1087" si="1223">T1195</f>
        <v>0</v>
      </c>
      <c r="V1087" s="439">
        <f t="shared" si="1223"/>
        <v>0</v>
      </c>
      <c r="W1087" s="439">
        <f t="shared" si="1223"/>
        <v>0</v>
      </c>
      <c r="X1087" s="440">
        <f t="shared" si="1223"/>
        <v>0</v>
      </c>
      <c r="Y1087" s="443">
        <f t="shared" si="1223"/>
        <v>0</v>
      </c>
      <c r="Z1087" s="439">
        <f t="shared" si="1223"/>
        <v>0</v>
      </c>
      <c r="AA1087" s="439">
        <f t="shared" si="1223"/>
        <v>0</v>
      </c>
      <c r="AB1087" s="439">
        <f t="shared" si="1223"/>
        <v>0</v>
      </c>
      <c r="AC1087" s="439">
        <f t="shared" si="1223"/>
        <v>0</v>
      </c>
      <c r="AD1087" s="440">
        <f t="shared" si="1223"/>
        <v>0</v>
      </c>
      <c r="AE1087" s="443">
        <f t="shared" si="1191"/>
        <v>0</v>
      </c>
      <c r="AF1087" s="439">
        <f t="shared" si="1191"/>
        <v>0</v>
      </c>
      <c r="AG1087" s="439">
        <f t="shared" si="1191"/>
        <v>0</v>
      </c>
      <c r="AH1087" s="439">
        <f t="shared" si="1191"/>
        <v>0</v>
      </c>
      <c r="AI1087" s="440">
        <f t="shared" si="1191"/>
        <v>0</v>
      </c>
      <c r="AJ1087" s="443">
        <f t="shared" si="1192"/>
        <v>0</v>
      </c>
      <c r="AK1087" s="439">
        <f t="shared" si="1193"/>
        <v>0</v>
      </c>
      <c r="AL1087" s="439">
        <f t="shared" si="1194"/>
        <v>0</v>
      </c>
      <c r="AM1087" s="439">
        <f t="shared" si="1195"/>
        <v>0</v>
      </c>
      <c r="AN1087" s="440">
        <f t="shared" si="1196"/>
        <v>0</v>
      </c>
    </row>
    <row r="1088" spans="1:40" outlineLevel="2">
      <c r="A1088" s="882">
        <f>ROW()</f>
        <v>1088</v>
      </c>
      <c r="B1088" s="453"/>
      <c r="D1088" s="452" t="s">
        <v>34</v>
      </c>
      <c r="H1088" s="458"/>
      <c r="I1088" s="458"/>
      <c r="J1088" s="459"/>
      <c r="K1088" s="458"/>
      <c r="L1088" s="439">
        <f t="shared" si="1216"/>
        <v>0</v>
      </c>
      <c r="M1088" s="439">
        <f t="shared" si="1216"/>
        <v>31.595543537413619</v>
      </c>
      <c r="N1088" s="439">
        <f t="shared" si="1216"/>
        <v>31.005649727442588</v>
      </c>
      <c r="O1088" s="443">
        <f t="shared" si="1216"/>
        <v>30.415755917471557</v>
      </c>
      <c r="P1088" s="439">
        <f t="shared" si="1216"/>
        <v>29.128338423576171</v>
      </c>
      <c r="Q1088" s="439">
        <f t="shared" si="1216"/>
        <v>27.840920929680784</v>
      </c>
      <c r="R1088" s="439">
        <f t="shared" si="1216"/>
        <v>26.553503435785398</v>
      </c>
      <c r="S1088" s="440">
        <f t="shared" si="1216"/>
        <v>25.266085941890012</v>
      </c>
      <c r="T1088" s="439">
        <f t="shared" si="1219"/>
        <v>23.978668447994625</v>
      </c>
      <c r="U1088" s="439">
        <f t="shared" ref="U1088:AD1088" si="1224">T1196</f>
        <v>23.312594324439218</v>
      </c>
      <c r="V1088" s="439">
        <f t="shared" si="1224"/>
        <v>21.980446077328406</v>
      </c>
      <c r="W1088" s="439">
        <f t="shared" si="1224"/>
        <v>20.648297830217594</v>
      </c>
      <c r="X1088" s="440">
        <f t="shared" si="1224"/>
        <v>19.316149583106782</v>
      </c>
      <c r="Y1088" s="443">
        <f t="shared" si="1224"/>
        <v>17.98400133599597</v>
      </c>
      <c r="Z1088" s="439">
        <f t="shared" si="1224"/>
        <v>17.317927212440562</v>
      </c>
      <c r="AA1088" s="439">
        <f t="shared" si="1224"/>
        <v>15.985778965329748</v>
      </c>
      <c r="AB1088" s="439">
        <f t="shared" si="1224"/>
        <v>14.653630718218935</v>
      </c>
      <c r="AC1088" s="439">
        <f t="shared" si="1224"/>
        <v>13.321482471108121</v>
      </c>
      <c r="AD1088" s="440">
        <f t="shared" si="1224"/>
        <v>11.989334223997307</v>
      </c>
      <c r="AE1088" s="443">
        <f t="shared" si="1191"/>
        <v>10.657185976886494</v>
      </c>
      <c r="AF1088" s="439">
        <f t="shared" si="1191"/>
        <v>9.333575258519442</v>
      </c>
      <c r="AG1088" s="439">
        <f t="shared" si="1191"/>
        <v>8.0099645401523922</v>
      </c>
      <c r="AH1088" s="439">
        <f t="shared" si="1191"/>
        <v>6.6863538217853415</v>
      </c>
      <c r="AI1088" s="440">
        <f t="shared" si="1191"/>
        <v>5.3627431034182909</v>
      </c>
      <c r="AJ1088" s="443">
        <f t="shared" si="1192"/>
        <v>4.0391323850512402</v>
      </c>
      <c r="AK1088" s="439">
        <f t="shared" si="1193"/>
        <v>2.6927549233674934</v>
      </c>
      <c r="AL1088" s="439">
        <f t="shared" si="1194"/>
        <v>1.3463774616837467</v>
      </c>
      <c r="AM1088" s="439">
        <f t="shared" si="1195"/>
        <v>0</v>
      </c>
      <c r="AN1088" s="440">
        <f t="shared" si="1196"/>
        <v>0</v>
      </c>
    </row>
    <row r="1089" spans="1:40" outlineLevel="2">
      <c r="A1089" s="882">
        <f>ROW()</f>
        <v>1089</v>
      </c>
      <c r="B1089" s="453"/>
      <c r="D1089" s="452" t="s">
        <v>35</v>
      </c>
      <c r="H1089" s="458"/>
      <c r="I1089" s="458"/>
      <c r="J1089" s="459"/>
      <c r="K1089" s="458"/>
      <c r="L1089" s="439">
        <f t="shared" si="1216"/>
        <v>0</v>
      </c>
      <c r="M1089" s="439">
        <f t="shared" si="1216"/>
        <v>-0.3797608598472767</v>
      </c>
      <c r="N1089" s="439">
        <f t="shared" si="1216"/>
        <v>-0.76845243089890469</v>
      </c>
      <c r="O1089" s="443">
        <f t="shared" si="1216"/>
        <v>0</v>
      </c>
      <c r="P1089" s="439">
        <f t="shared" si="1216"/>
        <v>0</v>
      </c>
      <c r="Q1089" s="439">
        <f t="shared" si="1216"/>
        <v>0</v>
      </c>
      <c r="R1089" s="439">
        <f t="shared" si="1216"/>
        <v>0</v>
      </c>
      <c r="S1089" s="440">
        <f t="shared" si="1216"/>
        <v>0</v>
      </c>
      <c r="T1089" s="439">
        <f t="shared" si="1219"/>
        <v>0</v>
      </c>
      <c r="U1089" s="439">
        <f t="shared" ref="U1089:AD1089" si="1225">T1197</f>
        <v>0</v>
      </c>
      <c r="V1089" s="439">
        <f t="shared" si="1225"/>
        <v>0</v>
      </c>
      <c r="W1089" s="439">
        <f t="shared" si="1225"/>
        <v>0</v>
      </c>
      <c r="X1089" s="440">
        <f t="shared" si="1225"/>
        <v>0</v>
      </c>
      <c r="Y1089" s="443">
        <f t="shared" si="1225"/>
        <v>0</v>
      </c>
      <c r="Z1089" s="439">
        <f t="shared" si="1225"/>
        <v>0</v>
      </c>
      <c r="AA1089" s="439">
        <f t="shared" si="1225"/>
        <v>0</v>
      </c>
      <c r="AB1089" s="439">
        <f t="shared" si="1225"/>
        <v>0</v>
      </c>
      <c r="AC1089" s="439">
        <f t="shared" si="1225"/>
        <v>0</v>
      </c>
      <c r="AD1089" s="440">
        <f t="shared" si="1225"/>
        <v>0</v>
      </c>
      <c r="AE1089" s="443">
        <f t="shared" si="1191"/>
        <v>0</v>
      </c>
      <c r="AF1089" s="439">
        <f t="shared" si="1191"/>
        <v>-8.0456373123338025E-3</v>
      </c>
      <c r="AG1089" s="439">
        <f t="shared" si="1191"/>
        <v>-8.0456373123338025E-3</v>
      </c>
      <c r="AH1089" s="439">
        <f t="shared" si="1191"/>
        <v>-8.0456373123338025E-3</v>
      </c>
      <c r="AI1089" s="440">
        <f t="shared" si="1191"/>
        <v>-8.0456373123338025E-3</v>
      </c>
      <c r="AJ1089" s="443">
        <f t="shared" si="1192"/>
        <v>-8.0456373123338025E-3</v>
      </c>
      <c r="AK1089" s="439">
        <f t="shared" si="1193"/>
        <v>0</v>
      </c>
      <c r="AL1089" s="439">
        <f t="shared" si="1194"/>
        <v>0</v>
      </c>
      <c r="AM1089" s="439">
        <f t="shared" si="1195"/>
        <v>0</v>
      </c>
      <c r="AN1089" s="440">
        <f t="shared" si="1196"/>
        <v>0</v>
      </c>
    </row>
    <row r="1090" spans="1:40" outlineLevel="2">
      <c r="A1090" s="882">
        <f>ROW()</f>
        <v>1090</v>
      </c>
      <c r="B1090" s="453"/>
      <c r="D1090" s="452" t="s">
        <v>302</v>
      </c>
      <c r="H1090" s="458"/>
      <c r="I1090" s="458"/>
      <c r="J1090" s="459"/>
      <c r="K1090" s="458"/>
      <c r="L1090" s="439">
        <f t="shared" si="1216"/>
        <v>0</v>
      </c>
      <c r="M1090" s="439">
        <f t="shared" si="1216"/>
        <v>0</v>
      </c>
      <c r="N1090" s="439">
        <f t="shared" si="1216"/>
        <v>0</v>
      </c>
      <c r="O1090" s="443">
        <f t="shared" si="1216"/>
        <v>0</v>
      </c>
      <c r="P1090" s="439">
        <f t="shared" si="1216"/>
        <v>0</v>
      </c>
      <c r="Q1090" s="439">
        <f t="shared" si="1216"/>
        <v>0</v>
      </c>
      <c r="R1090" s="439">
        <f t="shared" si="1216"/>
        <v>0</v>
      </c>
      <c r="S1090" s="440">
        <f t="shared" si="1216"/>
        <v>0</v>
      </c>
      <c r="T1090" s="439">
        <f t="shared" ref="T1090" si="1226">S1198</f>
        <v>0</v>
      </c>
      <c r="U1090" s="439">
        <f t="shared" ref="U1090" si="1227">T1198</f>
        <v>0</v>
      </c>
      <c r="V1090" s="439">
        <f t="shared" ref="V1090" si="1228">U1198</f>
        <v>0</v>
      </c>
      <c r="W1090" s="439">
        <f t="shared" ref="W1090" si="1229">V1198</f>
        <v>0</v>
      </c>
      <c r="X1090" s="440">
        <f t="shared" ref="X1090" si="1230">W1198</f>
        <v>0</v>
      </c>
      <c r="Y1090" s="443">
        <f t="shared" ref="Y1090" si="1231">X1198</f>
        <v>0</v>
      </c>
      <c r="Z1090" s="439">
        <f t="shared" ref="Z1090" si="1232">Y1198</f>
        <v>0</v>
      </c>
      <c r="AA1090" s="439">
        <f t="shared" ref="AA1090" si="1233">Z1198</f>
        <v>0</v>
      </c>
      <c r="AB1090" s="439">
        <f t="shared" ref="AB1090" si="1234">AA1198</f>
        <v>0</v>
      </c>
      <c r="AC1090" s="439">
        <f t="shared" ref="AC1090" si="1235">AB1198</f>
        <v>0</v>
      </c>
      <c r="AD1090" s="440">
        <f t="shared" ref="AD1090" si="1236">AC1198</f>
        <v>0</v>
      </c>
      <c r="AE1090" s="443">
        <f t="shared" si="1191"/>
        <v>0</v>
      </c>
      <c r="AF1090" s="439">
        <f t="shared" si="1191"/>
        <v>0</v>
      </c>
      <c r="AG1090" s="439">
        <f t="shared" si="1191"/>
        <v>0</v>
      </c>
      <c r="AH1090" s="439">
        <f t="shared" si="1191"/>
        <v>0</v>
      </c>
      <c r="AI1090" s="440">
        <f t="shared" si="1191"/>
        <v>0</v>
      </c>
      <c r="AJ1090" s="443">
        <f t="shared" si="1192"/>
        <v>0</v>
      </c>
      <c r="AK1090" s="439">
        <f t="shared" si="1193"/>
        <v>0</v>
      </c>
      <c r="AL1090" s="439">
        <f t="shared" si="1194"/>
        <v>0</v>
      </c>
      <c r="AM1090" s="439">
        <f t="shared" si="1195"/>
        <v>0</v>
      </c>
      <c r="AN1090" s="440">
        <f t="shared" si="1196"/>
        <v>0</v>
      </c>
    </row>
    <row r="1091" spans="1:40" outlineLevel="2">
      <c r="A1091" s="882">
        <f>ROW()</f>
        <v>1091</v>
      </c>
      <c r="B1091" s="453"/>
      <c r="D1091" s="452" t="s">
        <v>36</v>
      </c>
      <c r="H1091" s="458"/>
      <c r="I1091" s="458"/>
      <c r="J1091" s="459"/>
      <c r="K1091" s="458"/>
      <c r="L1091" s="439">
        <f t="shared" ref="L1091:AD1091" si="1237">K1199</f>
        <v>0</v>
      </c>
      <c r="M1091" s="439">
        <f t="shared" si="1237"/>
        <v>0.630508211027203</v>
      </c>
      <c r="N1091" s="439">
        <f t="shared" si="1237"/>
        <v>0.630508211027203</v>
      </c>
      <c r="O1091" s="443">
        <f t="shared" si="1237"/>
        <v>0.630508211027203</v>
      </c>
      <c r="P1091" s="439">
        <f t="shared" si="1237"/>
        <v>0.50440656882176238</v>
      </c>
      <c r="Q1091" s="439">
        <f t="shared" si="1237"/>
        <v>0.37830492661632176</v>
      </c>
      <c r="R1091" s="439">
        <f t="shared" si="1237"/>
        <v>0.25220328441088113</v>
      </c>
      <c r="S1091" s="440">
        <f t="shared" si="1237"/>
        <v>0.12610164220544054</v>
      </c>
      <c r="T1091" s="439">
        <f t="shared" si="1237"/>
        <v>0</v>
      </c>
      <c r="U1091" s="439">
        <f t="shared" si="1237"/>
        <v>0</v>
      </c>
      <c r="V1091" s="439">
        <f t="shared" si="1237"/>
        <v>0</v>
      </c>
      <c r="W1091" s="439">
        <f t="shared" si="1237"/>
        <v>0</v>
      </c>
      <c r="X1091" s="440">
        <f t="shared" si="1237"/>
        <v>0</v>
      </c>
      <c r="Y1091" s="443">
        <f t="shared" si="1237"/>
        <v>0</v>
      </c>
      <c r="Z1091" s="439">
        <f t="shared" si="1237"/>
        <v>0</v>
      </c>
      <c r="AA1091" s="439">
        <f t="shared" si="1237"/>
        <v>0</v>
      </c>
      <c r="AB1091" s="439">
        <f t="shared" si="1237"/>
        <v>0</v>
      </c>
      <c r="AC1091" s="439">
        <f t="shared" si="1237"/>
        <v>0</v>
      </c>
      <c r="AD1091" s="440">
        <f t="shared" si="1237"/>
        <v>0</v>
      </c>
      <c r="AE1091" s="443">
        <f t="shared" si="1191"/>
        <v>0</v>
      </c>
      <c r="AF1091" s="439">
        <f t="shared" si="1191"/>
        <v>0</v>
      </c>
      <c r="AG1091" s="439">
        <f t="shared" si="1191"/>
        <v>0</v>
      </c>
      <c r="AH1091" s="439">
        <f t="shared" si="1191"/>
        <v>0</v>
      </c>
      <c r="AI1091" s="440">
        <f t="shared" si="1191"/>
        <v>0</v>
      </c>
      <c r="AJ1091" s="443">
        <f t="shared" si="1192"/>
        <v>0</v>
      </c>
      <c r="AK1091" s="439">
        <f t="shared" si="1193"/>
        <v>0</v>
      </c>
      <c r="AL1091" s="439">
        <f t="shared" si="1194"/>
        <v>0</v>
      </c>
      <c r="AM1091" s="439">
        <f t="shared" si="1195"/>
        <v>0</v>
      </c>
      <c r="AN1091" s="440">
        <f t="shared" si="1196"/>
        <v>0</v>
      </c>
    </row>
    <row r="1092" spans="1:40" outlineLevel="2">
      <c r="A1092" s="882">
        <f>ROW()</f>
        <v>1092</v>
      </c>
      <c r="B1092" s="453"/>
      <c r="D1092" s="452" t="s">
        <v>583</v>
      </c>
      <c r="H1092" s="458"/>
      <c r="I1092" s="458"/>
      <c r="J1092" s="459"/>
      <c r="K1092" s="458"/>
      <c r="L1092" s="439">
        <f t="shared" ref="L1092" si="1238">K1200</f>
        <v>0</v>
      </c>
      <c r="M1092" s="439">
        <f t="shared" ref="M1092" si="1239">L1200</f>
        <v>0</v>
      </c>
      <c r="N1092" s="439">
        <f t="shared" ref="N1092" si="1240">M1200</f>
        <v>0</v>
      </c>
      <c r="O1092" s="443">
        <f t="shared" ref="O1092" si="1241">N1200</f>
        <v>0</v>
      </c>
      <c r="P1092" s="439">
        <f t="shared" ref="P1092" si="1242">O1200</f>
        <v>0</v>
      </c>
      <c r="Q1092" s="439">
        <f t="shared" ref="Q1092" si="1243">P1200</f>
        <v>0</v>
      </c>
      <c r="R1092" s="439">
        <f t="shared" ref="R1092" si="1244">Q1200</f>
        <v>0</v>
      </c>
      <c r="S1092" s="440">
        <f t="shared" ref="S1092" si="1245">R1200</f>
        <v>0</v>
      </c>
      <c r="T1092" s="439">
        <f t="shared" ref="T1092" si="1246">S1200</f>
        <v>0</v>
      </c>
      <c r="U1092" s="439">
        <f t="shared" ref="U1092" si="1247">T1200</f>
        <v>0</v>
      </c>
      <c r="V1092" s="439">
        <f t="shared" ref="V1092" si="1248">U1200</f>
        <v>0</v>
      </c>
      <c r="W1092" s="439">
        <f t="shared" ref="W1092" si="1249">V1200</f>
        <v>0</v>
      </c>
      <c r="X1092" s="440">
        <f t="shared" ref="X1092" si="1250">W1200</f>
        <v>0</v>
      </c>
      <c r="Y1092" s="443">
        <f t="shared" ref="Y1092" si="1251">X1200</f>
        <v>0</v>
      </c>
      <c r="Z1092" s="439">
        <f t="shared" ref="Z1092" si="1252">Y1200</f>
        <v>0</v>
      </c>
      <c r="AA1092" s="439">
        <f t="shared" ref="AA1092" si="1253">Z1200</f>
        <v>0</v>
      </c>
      <c r="AB1092" s="439">
        <f t="shared" ref="AB1092" si="1254">AA1200</f>
        <v>0</v>
      </c>
      <c r="AC1092" s="439">
        <f t="shared" ref="AC1092" si="1255">AB1200</f>
        <v>0</v>
      </c>
      <c r="AD1092" s="440">
        <f t="shared" ref="AD1092" si="1256">AC1200</f>
        <v>0</v>
      </c>
      <c r="AE1092" s="443">
        <f t="shared" ref="AE1092:AN1092" si="1257">AD1200</f>
        <v>0</v>
      </c>
      <c r="AF1092" s="439">
        <f t="shared" si="1257"/>
        <v>0</v>
      </c>
      <c r="AG1092" s="439">
        <f t="shared" si="1257"/>
        <v>0</v>
      </c>
      <c r="AH1092" s="439">
        <f t="shared" si="1257"/>
        <v>0</v>
      </c>
      <c r="AI1092" s="440">
        <f t="shared" si="1257"/>
        <v>0</v>
      </c>
      <c r="AJ1092" s="443">
        <f t="shared" si="1257"/>
        <v>0</v>
      </c>
      <c r="AK1092" s="439">
        <f t="shared" si="1257"/>
        <v>0</v>
      </c>
      <c r="AL1092" s="439">
        <f t="shared" si="1257"/>
        <v>0</v>
      </c>
      <c r="AM1092" s="439">
        <f t="shared" si="1257"/>
        <v>0</v>
      </c>
      <c r="AN1092" s="440">
        <f t="shared" si="1257"/>
        <v>0</v>
      </c>
    </row>
    <row r="1093" spans="1:40" outlineLevel="2">
      <c r="A1093" s="882">
        <f>ROW()</f>
        <v>1093</v>
      </c>
      <c r="B1093" s="453"/>
      <c r="D1093" s="452" t="s">
        <v>81</v>
      </c>
      <c r="H1093" s="458"/>
      <c r="I1093" s="458"/>
      <c r="J1093" s="459"/>
      <c r="K1093" s="458"/>
      <c r="L1093" s="439">
        <f t="shared" ref="L1093:AD1094" si="1258">K1201</f>
        <v>0</v>
      </c>
      <c r="M1093" s="439">
        <f t="shared" si="1258"/>
        <v>2.998264568030387</v>
      </c>
      <c r="N1093" s="439">
        <f t="shared" si="1258"/>
        <v>2.998264568030387</v>
      </c>
      <c r="O1093" s="443">
        <f t="shared" si="1258"/>
        <v>2.998264568030387</v>
      </c>
      <c r="P1093" s="439">
        <f t="shared" si="1258"/>
        <v>2.3986116544243097</v>
      </c>
      <c r="Q1093" s="439">
        <f t="shared" si="1258"/>
        <v>1.7989587408182324</v>
      </c>
      <c r="R1093" s="439">
        <f t="shared" si="1258"/>
        <v>1.1993058272121551</v>
      </c>
      <c r="S1093" s="440">
        <f t="shared" si="1258"/>
        <v>0.59965291360607764</v>
      </c>
      <c r="T1093" s="439">
        <f t="shared" si="1258"/>
        <v>2.2204460492503131E-16</v>
      </c>
      <c r="U1093" s="439">
        <f t="shared" si="1258"/>
        <v>2.2204460492503131E-16</v>
      </c>
      <c r="V1093" s="439">
        <f t="shared" si="1258"/>
        <v>2.2204460492503131E-16</v>
      </c>
      <c r="W1093" s="439">
        <f t="shared" si="1258"/>
        <v>2.2204460492503131E-16</v>
      </c>
      <c r="X1093" s="440">
        <f t="shared" si="1258"/>
        <v>2.2204460492503131E-16</v>
      </c>
      <c r="Y1093" s="443">
        <f t="shared" si="1258"/>
        <v>2.2204460492503131E-16</v>
      </c>
      <c r="Z1093" s="439">
        <f t="shared" si="1258"/>
        <v>2.2204460492503131E-16</v>
      </c>
      <c r="AA1093" s="439">
        <f t="shared" si="1258"/>
        <v>2.2204460492503131E-16</v>
      </c>
      <c r="AB1093" s="439">
        <f t="shared" si="1258"/>
        <v>2.2204460492503131E-16</v>
      </c>
      <c r="AC1093" s="439">
        <f t="shared" si="1258"/>
        <v>2.2204460492503131E-16</v>
      </c>
      <c r="AD1093" s="440">
        <f t="shared" si="1258"/>
        <v>2.2204460492503131E-16</v>
      </c>
      <c r="AE1093" s="443">
        <f t="shared" ref="AE1093:AE1095" si="1259">AD1201</f>
        <v>2.2204460492503131E-16</v>
      </c>
      <c r="AF1093" s="439">
        <f t="shared" ref="AF1093:AF1095" si="1260">AE1201</f>
        <v>2.2204460492503131E-16</v>
      </c>
      <c r="AG1093" s="439">
        <f t="shared" ref="AG1093:AG1095" si="1261">AF1201</f>
        <v>2.2204460492503131E-16</v>
      </c>
      <c r="AH1093" s="439">
        <f t="shared" ref="AH1093:AH1095" si="1262">AG1201</f>
        <v>2.2204460492503131E-16</v>
      </c>
      <c r="AI1093" s="440">
        <f t="shared" ref="AI1093:AI1095" si="1263">AH1201</f>
        <v>2.2204460492503131E-16</v>
      </c>
      <c r="AJ1093" s="443">
        <f t="shared" ref="AJ1093:AJ1095" si="1264">AI1201</f>
        <v>2.2204460492503131E-16</v>
      </c>
      <c r="AK1093" s="439">
        <f t="shared" ref="AK1093:AK1095" si="1265">AJ1201</f>
        <v>0</v>
      </c>
      <c r="AL1093" s="439">
        <f t="shared" ref="AL1093:AL1095" si="1266">AK1201</f>
        <v>0</v>
      </c>
      <c r="AM1093" s="439">
        <f t="shared" ref="AM1093:AM1095" si="1267">AL1201</f>
        <v>0</v>
      </c>
      <c r="AN1093" s="440">
        <f t="shared" ref="AN1093:AN1095" si="1268">AM1201</f>
        <v>0</v>
      </c>
    </row>
    <row r="1094" spans="1:40" outlineLevel="2">
      <c r="A1094" s="882">
        <f>ROW()</f>
        <v>1094</v>
      </c>
      <c r="B1094" s="453"/>
      <c r="D1094" s="452" t="s">
        <v>28</v>
      </c>
      <c r="H1094" s="458"/>
      <c r="I1094" s="458"/>
      <c r="J1094" s="459"/>
      <c r="K1094" s="458"/>
      <c r="L1094" s="439">
        <f t="shared" si="1258"/>
        <v>0</v>
      </c>
      <c r="M1094" s="439">
        <f t="shared" si="1258"/>
        <v>0</v>
      </c>
      <c r="N1094" s="439">
        <f t="shared" si="1258"/>
        <v>0</v>
      </c>
      <c r="O1094" s="443">
        <f t="shared" si="1258"/>
        <v>0</v>
      </c>
      <c r="P1094" s="439">
        <f t="shared" si="1258"/>
        <v>0</v>
      </c>
      <c r="Q1094" s="439">
        <f t="shared" si="1258"/>
        <v>0</v>
      </c>
      <c r="R1094" s="439">
        <f t="shared" si="1258"/>
        <v>0</v>
      </c>
      <c r="S1094" s="440">
        <f t="shared" si="1258"/>
        <v>0</v>
      </c>
      <c r="T1094" s="439">
        <f t="shared" si="1258"/>
        <v>0</v>
      </c>
      <c r="U1094" s="439">
        <f t="shared" si="1258"/>
        <v>0</v>
      </c>
      <c r="V1094" s="439">
        <f t="shared" si="1258"/>
        <v>0</v>
      </c>
      <c r="W1094" s="439">
        <f t="shared" si="1258"/>
        <v>0</v>
      </c>
      <c r="X1094" s="440">
        <f t="shared" si="1258"/>
        <v>0</v>
      </c>
      <c r="Y1094" s="443">
        <f t="shared" si="1258"/>
        <v>0</v>
      </c>
      <c r="Z1094" s="439">
        <f t="shared" si="1258"/>
        <v>0</v>
      </c>
      <c r="AA1094" s="439">
        <f t="shared" si="1258"/>
        <v>0</v>
      </c>
      <c r="AB1094" s="439">
        <f t="shared" si="1258"/>
        <v>0</v>
      </c>
      <c r="AC1094" s="439">
        <f t="shared" si="1258"/>
        <v>0</v>
      </c>
      <c r="AD1094" s="440">
        <f t="shared" si="1258"/>
        <v>0</v>
      </c>
      <c r="AE1094" s="443">
        <f t="shared" si="1259"/>
        <v>0</v>
      </c>
      <c r="AF1094" s="439">
        <f t="shared" si="1260"/>
        <v>0</v>
      </c>
      <c r="AG1094" s="439">
        <f t="shared" si="1261"/>
        <v>0</v>
      </c>
      <c r="AH1094" s="439">
        <f t="shared" si="1262"/>
        <v>0</v>
      </c>
      <c r="AI1094" s="440">
        <f t="shared" si="1263"/>
        <v>0</v>
      </c>
      <c r="AJ1094" s="443">
        <f t="shared" si="1264"/>
        <v>0</v>
      </c>
      <c r="AK1094" s="439">
        <f t="shared" si="1265"/>
        <v>0</v>
      </c>
      <c r="AL1094" s="439">
        <f t="shared" si="1266"/>
        <v>0</v>
      </c>
      <c r="AM1094" s="439">
        <f t="shared" si="1267"/>
        <v>0</v>
      </c>
      <c r="AN1094" s="440">
        <f t="shared" si="1268"/>
        <v>0</v>
      </c>
    </row>
    <row r="1095" spans="1:40" outlineLevel="2">
      <c r="A1095" s="882">
        <f>ROW()</f>
        <v>1095</v>
      </c>
      <c r="B1095" s="453"/>
      <c r="D1095" s="456" t="s">
        <v>443</v>
      </c>
      <c r="E1095" s="456"/>
      <c r="F1095" s="456"/>
      <c r="G1095" s="456"/>
      <c r="H1095" s="460"/>
      <c r="I1095" s="460"/>
      <c r="J1095" s="461"/>
      <c r="K1095" s="460"/>
      <c r="L1095" s="441">
        <f t="shared" ref="L1095:AA1095" si="1269">K1203</f>
        <v>0</v>
      </c>
      <c r="M1095" s="441">
        <f t="shared" si="1269"/>
        <v>0</v>
      </c>
      <c r="N1095" s="441">
        <f t="shared" si="1269"/>
        <v>0</v>
      </c>
      <c r="O1095" s="462">
        <f t="shared" si="1269"/>
        <v>0</v>
      </c>
      <c r="P1095" s="441">
        <f t="shared" si="1269"/>
        <v>0</v>
      </c>
      <c r="Q1095" s="441">
        <f t="shared" si="1269"/>
        <v>0</v>
      </c>
      <c r="R1095" s="441">
        <f t="shared" si="1269"/>
        <v>0</v>
      </c>
      <c r="S1095" s="442">
        <f t="shared" si="1269"/>
        <v>0</v>
      </c>
      <c r="T1095" s="441">
        <f t="shared" si="1269"/>
        <v>0</v>
      </c>
      <c r="U1095" s="441">
        <f t="shared" si="1269"/>
        <v>0</v>
      </c>
      <c r="V1095" s="441">
        <f t="shared" si="1269"/>
        <v>0</v>
      </c>
      <c r="W1095" s="441">
        <f t="shared" si="1269"/>
        <v>0</v>
      </c>
      <c r="X1095" s="442">
        <f t="shared" si="1269"/>
        <v>0</v>
      </c>
      <c r="Y1095" s="462">
        <f t="shared" si="1269"/>
        <v>0</v>
      </c>
      <c r="Z1095" s="441">
        <f t="shared" si="1269"/>
        <v>0</v>
      </c>
      <c r="AA1095" s="441">
        <f t="shared" si="1269"/>
        <v>0</v>
      </c>
      <c r="AB1095" s="441">
        <f t="shared" ref="AB1095:AD1095" si="1270">AA1203</f>
        <v>0</v>
      </c>
      <c r="AC1095" s="441">
        <f t="shared" si="1270"/>
        <v>0</v>
      </c>
      <c r="AD1095" s="442">
        <f t="shared" si="1270"/>
        <v>0</v>
      </c>
      <c r="AE1095" s="462">
        <f t="shared" si="1259"/>
        <v>0</v>
      </c>
      <c r="AF1095" s="441">
        <f t="shared" si="1260"/>
        <v>0</v>
      </c>
      <c r="AG1095" s="441">
        <f t="shared" si="1261"/>
        <v>0</v>
      </c>
      <c r="AH1095" s="441">
        <f t="shared" si="1262"/>
        <v>0</v>
      </c>
      <c r="AI1095" s="442">
        <f t="shared" si="1263"/>
        <v>0</v>
      </c>
      <c r="AJ1095" s="462">
        <f t="shared" si="1264"/>
        <v>0</v>
      </c>
      <c r="AK1095" s="441">
        <f t="shared" si="1265"/>
        <v>0</v>
      </c>
      <c r="AL1095" s="441">
        <f t="shared" si="1266"/>
        <v>0</v>
      </c>
      <c r="AM1095" s="441">
        <f t="shared" si="1267"/>
        <v>0</v>
      </c>
      <c r="AN1095" s="442">
        <f t="shared" si="1268"/>
        <v>0</v>
      </c>
    </row>
    <row r="1096" spans="1:40" outlineLevel="2">
      <c r="A1096" s="882">
        <f>ROW()</f>
        <v>1096</v>
      </c>
      <c r="B1096" s="453"/>
      <c r="D1096" s="452" t="s">
        <v>24</v>
      </c>
      <c r="H1096" s="458"/>
      <c r="I1096" s="458"/>
      <c r="J1096" s="459"/>
      <c r="K1096" s="458"/>
      <c r="L1096" s="439">
        <f t="shared" ref="L1096:AN1096" si="1271">SUM(L1080:L1095)</f>
        <v>0</v>
      </c>
      <c r="M1096" s="439">
        <f t="shared" si="1271"/>
        <v>42.210509991819258</v>
      </c>
      <c r="N1096" s="439">
        <f t="shared" si="1271"/>
        <v>40.981435198288985</v>
      </c>
      <c r="O1096" s="443">
        <f t="shared" si="1271"/>
        <v>41.14434398693237</v>
      </c>
      <c r="P1096" s="439">
        <f t="shared" si="1271"/>
        <v>39.004647971286616</v>
      </c>
      <c r="Q1096" s="439">
        <f t="shared" si="1271"/>
        <v>36.864951955640876</v>
      </c>
      <c r="R1096" s="439">
        <f t="shared" si="1271"/>
        <v>34.725255939995122</v>
      </c>
      <c r="S1096" s="440">
        <f t="shared" si="1271"/>
        <v>32.585559924349369</v>
      </c>
      <c r="T1096" s="439">
        <f t="shared" si="1271"/>
        <v>30.626087490187846</v>
      </c>
      <c r="U1096" s="439">
        <f t="shared" si="1271"/>
        <v>29.89730186623439</v>
      </c>
      <c r="V1096" s="439">
        <f t="shared" si="1271"/>
        <v>28.439730618327477</v>
      </c>
      <c r="W1096" s="439">
        <f t="shared" si="1271"/>
        <v>26.982159370420568</v>
      </c>
      <c r="X1096" s="440">
        <f t="shared" si="1271"/>
        <v>25.524588122513656</v>
      </c>
      <c r="Y1096" s="443">
        <f t="shared" si="1271"/>
        <v>24.067016874606747</v>
      </c>
      <c r="Z1096" s="439">
        <f t="shared" si="1271"/>
        <v>23.338231250653287</v>
      </c>
      <c r="AA1096" s="439">
        <f t="shared" si="1271"/>
        <v>21.880660002746374</v>
      </c>
      <c r="AB1096" s="439">
        <f t="shared" si="1271"/>
        <v>20.423088754839462</v>
      </c>
      <c r="AC1096" s="439">
        <f t="shared" si="1271"/>
        <v>18.965517506932549</v>
      </c>
      <c r="AD1096" s="440">
        <f t="shared" si="1271"/>
        <v>17.507946259025637</v>
      </c>
      <c r="AE1096" s="443">
        <f t="shared" si="1271"/>
        <v>16.050375011118724</v>
      </c>
      <c r="AF1096" s="439">
        <f t="shared" si="1271"/>
        <v>14.594023524777194</v>
      </c>
      <c r="AG1096" s="439">
        <f t="shared" si="1271"/>
        <v>13.145717675747999</v>
      </c>
      <c r="AH1096" s="439">
        <f t="shared" si="1271"/>
        <v>11.697411826718803</v>
      </c>
      <c r="AI1096" s="440">
        <f t="shared" si="1271"/>
        <v>10.249105977689606</v>
      </c>
      <c r="AJ1096" s="443">
        <f t="shared" si="1271"/>
        <v>8.8008001286604109</v>
      </c>
      <c r="AK1096" s="439">
        <f t="shared" si="1271"/>
        <v>7.3371344000625456</v>
      </c>
      <c r="AL1096" s="439">
        <f t="shared" si="1271"/>
        <v>5.8652331687383921</v>
      </c>
      <c r="AM1096" s="439">
        <f t="shared" si="1271"/>
        <v>4.3933319374142386</v>
      </c>
      <c r="AN1096" s="440">
        <f t="shared" si="1271"/>
        <v>4.2678081677738318</v>
      </c>
    </row>
    <row r="1097" spans="1:40" outlineLevel="1">
      <c r="A1097" s="732" t="s">
        <v>59</v>
      </c>
      <c r="B1097" s="733"/>
      <c r="C1097" s="881"/>
      <c r="D1097" s="733"/>
      <c r="E1097" s="733"/>
      <c r="F1097" s="733"/>
      <c r="G1097" s="730"/>
      <c r="H1097" s="733"/>
      <c r="I1097" s="730"/>
      <c r="J1097" s="729"/>
      <c r="K1097" s="730"/>
      <c r="L1097" s="730"/>
      <c r="M1097" s="730"/>
      <c r="N1097" s="730"/>
      <c r="O1097" s="729"/>
      <c r="P1097" s="730"/>
      <c r="Q1097" s="730"/>
      <c r="R1097" s="730"/>
      <c r="S1097" s="731"/>
      <c r="T1097" s="730"/>
      <c r="U1097" s="730"/>
      <c r="V1097" s="730"/>
      <c r="W1097" s="730"/>
      <c r="X1097" s="731"/>
      <c r="Y1097" s="729"/>
      <c r="Z1097" s="730"/>
      <c r="AA1097" s="730"/>
      <c r="AB1097" s="730"/>
      <c r="AC1097" s="730"/>
      <c r="AD1097" s="731"/>
      <c r="AE1097" s="729"/>
      <c r="AF1097" s="730"/>
      <c r="AG1097" s="730"/>
      <c r="AH1097" s="730"/>
      <c r="AI1097" s="731"/>
      <c r="AJ1097" s="729"/>
      <c r="AK1097" s="730"/>
      <c r="AL1097" s="730"/>
      <c r="AM1097" s="730"/>
      <c r="AN1097" s="731"/>
    </row>
    <row r="1098" spans="1:40" outlineLevel="2">
      <c r="A1098" s="882">
        <f>ROW()</f>
        <v>1098</v>
      </c>
      <c r="B1098" s="453"/>
      <c r="D1098" s="452" t="s">
        <v>300</v>
      </c>
      <c r="H1098" s="458"/>
      <c r="I1098" s="458"/>
      <c r="J1098" s="443"/>
      <c r="K1098" s="439"/>
      <c r="L1098" s="27">
        <f>L$660</f>
        <v>0</v>
      </c>
      <c r="M1098" s="439"/>
      <c r="N1098" s="439"/>
      <c r="O1098" s="443"/>
      <c r="P1098" s="439"/>
      <c r="Q1098" s="439"/>
      <c r="R1098" s="439"/>
      <c r="S1098" s="440"/>
      <c r="T1098" s="439"/>
      <c r="U1098" s="439"/>
      <c r="V1098" s="439"/>
      <c r="W1098" s="439"/>
      <c r="X1098" s="440"/>
      <c r="Y1098" s="443"/>
      <c r="Z1098" s="439"/>
      <c r="AA1098" s="439"/>
      <c r="AB1098" s="439"/>
      <c r="AC1098" s="439"/>
      <c r="AD1098" s="440"/>
      <c r="AE1098" s="443"/>
      <c r="AF1098" s="439"/>
      <c r="AG1098" s="439"/>
      <c r="AH1098" s="439"/>
      <c r="AI1098" s="440"/>
      <c r="AJ1098" s="443"/>
      <c r="AK1098" s="439"/>
      <c r="AL1098" s="439"/>
      <c r="AM1098" s="439"/>
      <c r="AN1098" s="440"/>
    </row>
    <row r="1099" spans="1:40" outlineLevel="2">
      <c r="A1099" s="882">
        <f>ROW()</f>
        <v>1099</v>
      </c>
      <c r="B1099" s="453"/>
      <c r="D1099" s="452" t="s">
        <v>301</v>
      </c>
      <c r="H1099" s="458"/>
      <c r="I1099" s="458"/>
      <c r="J1099" s="443"/>
      <c r="K1099" s="439"/>
      <c r="L1099" s="27">
        <f>L$661</f>
        <v>0</v>
      </c>
      <c r="M1099" s="439"/>
      <c r="N1099" s="439"/>
      <c r="O1099" s="443"/>
      <c r="P1099" s="439"/>
      <c r="Q1099" s="439"/>
      <c r="R1099" s="439"/>
      <c r="S1099" s="440"/>
      <c r="T1099" s="439"/>
      <c r="U1099" s="439"/>
      <c r="V1099" s="439"/>
      <c r="W1099" s="439"/>
      <c r="X1099" s="440"/>
      <c r="Y1099" s="443"/>
      <c r="Z1099" s="439"/>
      <c r="AA1099" s="439"/>
      <c r="AB1099" s="439"/>
      <c r="AC1099" s="439"/>
      <c r="AD1099" s="440"/>
      <c r="AE1099" s="443"/>
      <c r="AF1099" s="439"/>
      <c r="AG1099" s="439"/>
      <c r="AH1099" s="439"/>
      <c r="AI1099" s="440"/>
      <c r="AJ1099" s="443"/>
      <c r="AK1099" s="439"/>
      <c r="AL1099" s="439"/>
      <c r="AM1099" s="439"/>
      <c r="AN1099" s="440"/>
    </row>
    <row r="1100" spans="1:40" outlineLevel="2">
      <c r="A1100" s="882">
        <f>ROW()</f>
        <v>1100</v>
      </c>
      <c r="B1100" s="453"/>
      <c r="D1100" s="452" t="s">
        <v>29</v>
      </c>
      <c r="H1100" s="458"/>
      <c r="I1100" s="458"/>
      <c r="J1100" s="443"/>
      <c r="K1100" s="439"/>
      <c r="L1100" s="27">
        <f>L$662</f>
        <v>7.4503327193020015</v>
      </c>
      <c r="M1100" s="439"/>
      <c r="N1100" s="439"/>
      <c r="O1100" s="443"/>
      <c r="P1100" s="439"/>
      <c r="Q1100" s="439"/>
      <c r="R1100" s="439"/>
      <c r="S1100" s="440"/>
      <c r="T1100" s="439"/>
      <c r="U1100" s="439"/>
      <c r="V1100" s="439"/>
      <c r="W1100" s="439"/>
      <c r="X1100" s="440"/>
      <c r="Y1100" s="443"/>
      <c r="Z1100" s="439"/>
      <c r="AA1100" s="439"/>
      <c r="AB1100" s="439"/>
      <c r="AC1100" s="439"/>
      <c r="AD1100" s="440"/>
      <c r="AE1100" s="443"/>
      <c r="AF1100" s="439"/>
      <c r="AG1100" s="439"/>
      <c r="AH1100" s="439"/>
      <c r="AI1100" s="440"/>
      <c r="AJ1100" s="443"/>
      <c r="AK1100" s="439"/>
      <c r="AL1100" s="439"/>
      <c r="AM1100" s="439"/>
      <c r="AN1100" s="440"/>
    </row>
    <row r="1101" spans="1:40" outlineLevel="2">
      <c r="A1101" s="882">
        <f>ROW()</f>
        <v>1101</v>
      </c>
      <c r="B1101" s="453"/>
      <c r="D1101" s="452" t="s">
        <v>30</v>
      </c>
      <c r="H1101" s="458"/>
      <c r="I1101" s="458"/>
      <c r="J1101" s="443"/>
      <c r="K1101" s="439"/>
      <c r="L1101" s="27">
        <f>L$663</f>
        <v>0.14110523702875083</v>
      </c>
      <c r="M1101" s="439"/>
      <c r="N1101" s="439"/>
      <c r="O1101" s="443"/>
      <c r="P1101" s="439"/>
      <c r="Q1101" s="439"/>
      <c r="R1101" s="439"/>
      <c r="S1101" s="440"/>
      <c r="T1101" s="439"/>
      <c r="U1101" s="439"/>
      <c r="V1101" s="439"/>
      <c r="W1101" s="439"/>
      <c r="X1101" s="440"/>
      <c r="Y1101" s="443"/>
      <c r="Z1101" s="439"/>
      <c r="AA1101" s="439"/>
      <c r="AB1101" s="439"/>
      <c r="AC1101" s="439"/>
      <c r="AD1101" s="440"/>
      <c r="AE1101" s="443"/>
      <c r="AF1101" s="439"/>
      <c r="AG1101" s="439"/>
      <c r="AH1101" s="439"/>
      <c r="AI1101" s="440"/>
      <c r="AJ1101" s="443"/>
      <c r="AK1101" s="439"/>
      <c r="AL1101" s="439"/>
      <c r="AM1101" s="439"/>
      <c r="AN1101" s="440"/>
    </row>
    <row r="1102" spans="1:40" outlineLevel="2">
      <c r="A1102" s="882">
        <f>ROW()</f>
        <v>1102</v>
      </c>
      <c r="B1102" s="453"/>
      <c r="D1102" s="452" t="s">
        <v>31</v>
      </c>
      <c r="H1102" s="458"/>
      <c r="I1102" s="458"/>
      <c r="J1102" s="443"/>
      <c r="K1102" s="439"/>
      <c r="L1102" s="27">
        <f>L$664</f>
        <v>0</v>
      </c>
      <c r="M1102" s="439"/>
      <c r="N1102" s="439"/>
      <c r="O1102" s="443"/>
      <c r="P1102" s="439"/>
      <c r="Q1102" s="439"/>
      <c r="R1102" s="439"/>
      <c r="S1102" s="440"/>
      <c r="T1102" s="439"/>
      <c r="U1102" s="439"/>
      <c r="V1102" s="439"/>
      <c r="W1102" s="439"/>
      <c r="X1102" s="440"/>
      <c r="Y1102" s="443"/>
      <c r="Z1102" s="439"/>
      <c r="AA1102" s="439"/>
      <c r="AB1102" s="439"/>
      <c r="AC1102" s="439"/>
      <c r="AD1102" s="440"/>
      <c r="AE1102" s="443"/>
      <c r="AF1102" s="439"/>
      <c r="AG1102" s="439"/>
      <c r="AH1102" s="439"/>
      <c r="AI1102" s="440"/>
      <c r="AJ1102" s="443"/>
      <c r="AK1102" s="439"/>
      <c r="AL1102" s="439"/>
      <c r="AM1102" s="439"/>
      <c r="AN1102" s="440"/>
    </row>
    <row r="1103" spans="1:40" outlineLevel="2">
      <c r="A1103" s="882">
        <f>ROW()</f>
        <v>1103</v>
      </c>
      <c r="B1103" s="453"/>
      <c r="D1103" s="452" t="s">
        <v>32</v>
      </c>
      <c r="H1103" s="458"/>
      <c r="I1103" s="458"/>
      <c r="J1103" s="443"/>
      <c r="K1103" s="439"/>
      <c r="L1103" s="27">
        <f>L$665</f>
        <v>2.5005991372183692E-2</v>
      </c>
      <c r="M1103" s="439"/>
      <c r="N1103" s="439"/>
      <c r="O1103" s="443"/>
      <c r="P1103" s="439"/>
      <c r="Q1103" s="439"/>
      <c r="R1103" s="439"/>
      <c r="S1103" s="440"/>
      <c r="T1103" s="439"/>
      <c r="U1103" s="439"/>
      <c r="V1103" s="439"/>
      <c r="W1103" s="439"/>
      <c r="X1103" s="440"/>
      <c r="Y1103" s="443"/>
      <c r="Z1103" s="439"/>
      <c r="AA1103" s="439"/>
      <c r="AB1103" s="439"/>
      <c r="AC1103" s="439"/>
      <c r="AD1103" s="440"/>
      <c r="AE1103" s="443"/>
      <c r="AF1103" s="439"/>
      <c r="AG1103" s="439"/>
      <c r="AH1103" s="439"/>
      <c r="AI1103" s="440"/>
      <c r="AJ1103" s="443"/>
      <c r="AK1103" s="439"/>
      <c r="AL1103" s="439"/>
      <c r="AM1103" s="439"/>
      <c r="AN1103" s="440"/>
    </row>
    <row r="1104" spans="1:40" outlineLevel="2">
      <c r="A1104" s="882">
        <f>ROW()</f>
        <v>1104</v>
      </c>
      <c r="B1104" s="453"/>
      <c r="D1104" s="452" t="s">
        <v>33</v>
      </c>
      <c r="H1104" s="458"/>
      <c r="I1104" s="458"/>
      <c r="J1104" s="443"/>
      <c r="K1104" s="439"/>
      <c r="L1104" s="27">
        <f>L$666</f>
        <v>0</v>
      </c>
      <c r="M1104" s="439"/>
      <c r="N1104" s="439"/>
      <c r="O1104" s="443"/>
      <c r="P1104" s="439"/>
      <c r="Q1104" s="439"/>
      <c r="R1104" s="439"/>
      <c r="S1104" s="440"/>
      <c r="T1104" s="439"/>
      <c r="U1104" s="439"/>
      <c r="V1104" s="439"/>
      <c r="W1104" s="439"/>
      <c r="X1104" s="440"/>
      <c r="Y1104" s="443"/>
      <c r="Z1104" s="439"/>
      <c r="AA1104" s="439"/>
      <c r="AB1104" s="439"/>
      <c r="AC1104" s="439"/>
      <c r="AD1104" s="440"/>
      <c r="AE1104" s="443"/>
      <c r="AF1104" s="439"/>
      <c r="AG1104" s="439"/>
      <c r="AH1104" s="439"/>
      <c r="AI1104" s="440"/>
      <c r="AJ1104" s="443"/>
      <c r="AK1104" s="439"/>
      <c r="AL1104" s="439"/>
      <c r="AM1104" s="439"/>
      <c r="AN1104" s="440"/>
    </row>
    <row r="1105" spans="1:40" outlineLevel="2">
      <c r="A1105" s="882">
        <f>ROW()</f>
        <v>1105</v>
      </c>
      <c r="B1105" s="453"/>
      <c r="D1105" s="452" t="s">
        <v>27</v>
      </c>
      <c r="H1105" s="458"/>
      <c r="I1105" s="458"/>
      <c r="J1105" s="443"/>
      <c r="K1105" s="439"/>
      <c r="L1105" s="27">
        <f>L$667</f>
        <v>0</v>
      </c>
      <c r="M1105" s="439"/>
      <c r="N1105" s="439"/>
      <c r="O1105" s="443"/>
      <c r="P1105" s="439"/>
      <c r="Q1105" s="439"/>
      <c r="R1105" s="439"/>
      <c r="S1105" s="440"/>
      <c r="T1105" s="439"/>
      <c r="U1105" s="439"/>
      <c r="V1105" s="439"/>
      <c r="W1105" s="439"/>
      <c r="X1105" s="440"/>
      <c r="Y1105" s="443"/>
      <c r="Z1105" s="439"/>
      <c r="AA1105" s="439"/>
      <c r="AB1105" s="439"/>
      <c r="AC1105" s="439"/>
      <c r="AD1105" s="440"/>
      <c r="AE1105" s="443"/>
      <c r="AF1105" s="439"/>
      <c r="AG1105" s="439"/>
      <c r="AH1105" s="439"/>
      <c r="AI1105" s="440"/>
      <c r="AJ1105" s="443"/>
      <c r="AK1105" s="439"/>
      <c r="AL1105" s="439"/>
      <c r="AM1105" s="439"/>
      <c r="AN1105" s="440"/>
    </row>
    <row r="1106" spans="1:40" outlineLevel="2">
      <c r="A1106" s="882">
        <f>ROW()</f>
        <v>1106</v>
      </c>
      <c r="B1106" s="453"/>
      <c r="D1106" s="452" t="s">
        <v>34</v>
      </c>
      <c r="H1106" s="458"/>
      <c r="I1106" s="458"/>
      <c r="J1106" s="443"/>
      <c r="K1106" s="439"/>
      <c r="L1106" s="27">
        <f>L$668</f>
        <v>32.185437347384649</v>
      </c>
      <c r="M1106" s="439"/>
      <c r="N1106" s="439"/>
      <c r="O1106" s="443"/>
      <c r="P1106" s="439"/>
      <c r="Q1106" s="439"/>
      <c r="R1106" s="439"/>
      <c r="S1106" s="440"/>
      <c r="T1106" s="439"/>
      <c r="U1106" s="439"/>
      <c r="V1106" s="439"/>
      <c r="W1106" s="439"/>
      <c r="X1106" s="440"/>
      <c r="Y1106" s="443"/>
      <c r="Z1106" s="439"/>
      <c r="AA1106" s="439"/>
      <c r="AB1106" s="439"/>
      <c r="AC1106" s="439"/>
      <c r="AD1106" s="440"/>
      <c r="AE1106" s="443"/>
      <c r="AF1106" s="439"/>
      <c r="AG1106" s="439"/>
      <c r="AH1106" s="439"/>
      <c r="AI1106" s="440"/>
      <c r="AJ1106" s="443"/>
      <c r="AK1106" s="439"/>
      <c r="AL1106" s="439"/>
      <c r="AM1106" s="439"/>
      <c r="AN1106" s="440"/>
    </row>
    <row r="1107" spans="1:40" outlineLevel="2">
      <c r="A1107" s="882">
        <f>ROW()</f>
        <v>1107</v>
      </c>
      <c r="B1107" s="453"/>
      <c r="D1107" s="452" t="s">
        <v>35</v>
      </c>
      <c r="H1107" s="458"/>
      <c r="I1107" s="458"/>
      <c r="J1107" s="443"/>
      <c r="K1107" s="439"/>
      <c r="L1107" s="27">
        <f>L$669</f>
        <v>8.9307112043513198E-3</v>
      </c>
      <c r="M1107" s="439"/>
      <c r="N1107" s="439"/>
      <c r="O1107" s="443"/>
      <c r="P1107" s="439"/>
      <c r="Q1107" s="439"/>
      <c r="R1107" s="439"/>
      <c r="S1107" s="440"/>
      <c r="T1107" s="439"/>
      <c r="U1107" s="439"/>
      <c r="V1107" s="439"/>
      <c r="W1107" s="439"/>
      <c r="X1107" s="440"/>
      <c r="Y1107" s="443"/>
      <c r="Z1107" s="439"/>
      <c r="AA1107" s="439"/>
      <c r="AB1107" s="439"/>
      <c r="AC1107" s="439"/>
      <c r="AD1107" s="440"/>
      <c r="AE1107" s="443"/>
      <c r="AF1107" s="439"/>
      <c r="AG1107" s="439"/>
      <c r="AH1107" s="439"/>
      <c r="AI1107" s="440"/>
      <c r="AJ1107" s="443"/>
      <c r="AK1107" s="439"/>
      <c r="AL1107" s="439"/>
      <c r="AM1107" s="439"/>
      <c r="AN1107" s="440"/>
    </row>
    <row r="1108" spans="1:40" outlineLevel="2">
      <c r="A1108" s="882">
        <f>ROW()</f>
        <v>1108</v>
      </c>
      <c r="B1108" s="453"/>
      <c r="D1108" s="452" t="s">
        <v>302</v>
      </c>
      <c r="H1108" s="458"/>
      <c r="I1108" s="458"/>
      <c r="J1108" s="443"/>
      <c r="K1108" s="439"/>
      <c r="L1108" s="27">
        <f>L$670</f>
        <v>0</v>
      </c>
      <c r="M1108" s="439"/>
      <c r="N1108" s="439"/>
      <c r="O1108" s="443"/>
      <c r="P1108" s="439"/>
      <c r="Q1108" s="439"/>
      <c r="R1108" s="439"/>
      <c r="S1108" s="440"/>
      <c r="T1108" s="439"/>
      <c r="U1108" s="439"/>
      <c r="V1108" s="439"/>
      <c r="W1108" s="439"/>
      <c r="X1108" s="440"/>
      <c r="Y1108" s="443"/>
      <c r="Z1108" s="439"/>
      <c r="AA1108" s="439"/>
      <c r="AB1108" s="439"/>
      <c r="AC1108" s="439"/>
      <c r="AD1108" s="440"/>
      <c r="AE1108" s="443"/>
      <c r="AF1108" s="439"/>
      <c r="AG1108" s="439"/>
      <c r="AH1108" s="439"/>
      <c r="AI1108" s="440"/>
      <c r="AJ1108" s="443"/>
      <c r="AK1108" s="439"/>
      <c r="AL1108" s="439"/>
      <c r="AM1108" s="439"/>
      <c r="AN1108" s="440"/>
    </row>
    <row r="1109" spans="1:40" outlineLevel="2">
      <c r="A1109" s="882">
        <f>ROW()</f>
        <v>1109</v>
      </c>
      <c r="B1109" s="453"/>
      <c r="D1109" s="452" t="s">
        <v>36</v>
      </c>
      <c r="H1109" s="458"/>
      <c r="I1109" s="458"/>
      <c r="J1109" s="443"/>
      <c r="K1109" s="439"/>
      <c r="L1109" s="27">
        <f>L$671</f>
        <v>0.630508211027203</v>
      </c>
      <c r="M1109" s="439"/>
      <c r="N1109" s="439"/>
      <c r="O1109" s="443"/>
      <c r="P1109" s="439"/>
      <c r="Q1109" s="439"/>
      <c r="R1109" s="439"/>
      <c r="S1109" s="440"/>
      <c r="T1109" s="439"/>
      <c r="U1109" s="439"/>
      <c r="V1109" s="439"/>
      <c r="W1109" s="439"/>
      <c r="X1109" s="440"/>
      <c r="Y1109" s="443"/>
      <c r="Z1109" s="439"/>
      <c r="AA1109" s="439"/>
      <c r="AB1109" s="439"/>
      <c r="AC1109" s="439"/>
      <c r="AD1109" s="440"/>
      <c r="AE1109" s="443"/>
      <c r="AF1109" s="439"/>
      <c r="AG1109" s="439"/>
      <c r="AH1109" s="439"/>
      <c r="AI1109" s="440"/>
      <c r="AJ1109" s="443"/>
      <c r="AK1109" s="439"/>
      <c r="AL1109" s="439"/>
      <c r="AM1109" s="439"/>
      <c r="AN1109" s="440"/>
    </row>
    <row r="1110" spans="1:40" outlineLevel="2">
      <c r="A1110" s="882">
        <f>ROW()</f>
        <v>1110</v>
      </c>
      <c r="B1110" s="453"/>
      <c r="D1110" s="452" t="s">
        <v>583</v>
      </c>
      <c r="H1110" s="458"/>
      <c r="I1110" s="458"/>
      <c r="J1110" s="443"/>
      <c r="K1110" s="439"/>
      <c r="L1110" s="27">
        <f>L$672</f>
        <v>0</v>
      </c>
      <c r="M1110" s="439"/>
      <c r="N1110" s="439"/>
      <c r="O1110" s="443"/>
      <c r="P1110" s="439"/>
      <c r="Q1110" s="439"/>
      <c r="R1110" s="439"/>
      <c r="S1110" s="440"/>
      <c r="T1110" s="439"/>
      <c r="U1110" s="439"/>
      <c r="V1110" s="439"/>
      <c r="W1110" s="439"/>
      <c r="X1110" s="440"/>
      <c r="Y1110" s="443"/>
      <c r="Z1110" s="439"/>
      <c r="AA1110" s="439"/>
      <c r="AB1110" s="439"/>
      <c r="AC1110" s="439"/>
      <c r="AD1110" s="440"/>
      <c r="AE1110" s="443"/>
      <c r="AF1110" s="439"/>
      <c r="AG1110" s="439"/>
      <c r="AH1110" s="439"/>
      <c r="AI1110" s="440"/>
      <c r="AJ1110" s="443"/>
      <c r="AK1110" s="439"/>
      <c r="AL1110" s="439"/>
      <c r="AM1110" s="439"/>
      <c r="AN1110" s="440"/>
    </row>
    <row r="1111" spans="1:40" outlineLevel="2">
      <c r="A1111" s="882">
        <f>ROW()</f>
        <v>1111</v>
      </c>
      <c r="B1111" s="453"/>
      <c r="D1111" s="452" t="s">
        <v>81</v>
      </c>
      <c r="H1111" s="458"/>
      <c r="I1111" s="458"/>
      <c r="J1111" s="443"/>
      <c r="K1111" s="439"/>
      <c r="L1111" s="27">
        <f>L$673</f>
        <v>2.998264568030387</v>
      </c>
      <c r="M1111" s="439"/>
      <c r="N1111" s="439"/>
      <c r="O1111" s="443"/>
      <c r="P1111" s="439"/>
      <c r="Q1111" s="439"/>
      <c r="R1111" s="439"/>
      <c r="S1111" s="440"/>
      <c r="T1111" s="439"/>
      <c r="U1111" s="439"/>
      <c r="V1111" s="439"/>
      <c r="W1111" s="439"/>
      <c r="X1111" s="440"/>
      <c r="Y1111" s="443"/>
      <c r="Z1111" s="439"/>
      <c r="AA1111" s="439"/>
      <c r="AB1111" s="439"/>
      <c r="AC1111" s="439"/>
      <c r="AD1111" s="440"/>
      <c r="AE1111" s="443"/>
      <c r="AF1111" s="439"/>
      <c r="AG1111" s="439"/>
      <c r="AH1111" s="439"/>
      <c r="AI1111" s="440"/>
      <c r="AJ1111" s="443"/>
      <c r="AK1111" s="439"/>
      <c r="AL1111" s="439"/>
      <c r="AM1111" s="439"/>
      <c r="AN1111" s="440"/>
    </row>
    <row r="1112" spans="1:40" outlineLevel="2">
      <c r="A1112" s="882">
        <f>ROW()</f>
        <v>1112</v>
      </c>
      <c r="B1112" s="453"/>
      <c r="D1112" s="452" t="s">
        <v>28</v>
      </c>
      <c r="H1112" s="458"/>
      <c r="I1112" s="458"/>
      <c r="J1112" s="443"/>
      <c r="K1112" s="439"/>
      <c r="L1112" s="27">
        <f>L$674</f>
        <v>0</v>
      </c>
      <c r="M1112" s="439"/>
      <c r="N1112" s="439"/>
      <c r="O1112" s="443"/>
      <c r="P1112" s="439"/>
      <c r="Q1112" s="439"/>
      <c r="R1112" s="439"/>
      <c r="S1112" s="440"/>
      <c r="T1112" s="439"/>
      <c r="U1112" s="439"/>
      <c r="V1112" s="439"/>
      <c r="W1112" s="439"/>
      <c r="X1112" s="440"/>
      <c r="Y1112" s="443"/>
      <c r="Z1112" s="439"/>
      <c r="AA1112" s="439"/>
      <c r="AB1112" s="439"/>
      <c r="AC1112" s="439"/>
      <c r="AD1112" s="440"/>
      <c r="AE1112" s="443"/>
      <c r="AF1112" s="439"/>
      <c r="AG1112" s="439"/>
      <c r="AH1112" s="439"/>
      <c r="AI1112" s="440"/>
      <c r="AJ1112" s="443"/>
      <c r="AK1112" s="439"/>
      <c r="AL1112" s="439"/>
      <c r="AM1112" s="439"/>
      <c r="AN1112" s="440"/>
    </row>
    <row r="1113" spans="1:40" outlineLevel="2">
      <c r="A1113" s="882">
        <f>ROW()</f>
        <v>1113</v>
      </c>
      <c r="B1113" s="453"/>
      <c r="D1113" s="456" t="s">
        <v>443</v>
      </c>
      <c r="E1113" s="456"/>
      <c r="F1113" s="456"/>
      <c r="G1113" s="456"/>
      <c r="H1113" s="460"/>
      <c r="I1113" s="460"/>
      <c r="J1113" s="462"/>
      <c r="K1113" s="441"/>
      <c r="L1113" s="30">
        <f>L$675</f>
        <v>0</v>
      </c>
      <c r="M1113" s="441"/>
      <c r="N1113" s="441"/>
      <c r="O1113" s="462"/>
      <c r="P1113" s="441"/>
      <c r="Q1113" s="441"/>
      <c r="R1113" s="441"/>
      <c r="S1113" s="442"/>
      <c r="T1113" s="441"/>
      <c r="U1113" s="441"/>
      <c r="V1113" s="441"/>
      <c r="W1113" s="441"/>
      <c r="X1113" s="442"/>
      <c r="Y1113" s="462"/>
      <c r="Z1113" s="441"/>
      <c r="AA1113" s="441"/>
      <c r="AB1113" s="441"/>
      <c r="AC1113" s="441"/>
      <c r="AD1113" s="442"/>
      <c r="AE1113" s="462"/>
      <c r="AF1113" s="441"/>
      <c r="AG1113" s="441"/>
      <c r="AH1113" s="441"/>
      <c r="AI1113" s="442"/>
      <c r="AJ1113" s="462"/>
      <c r="AK1113" s="441"/>
      <c r="AL1113" s="441"/>
      <c r="AM1113" s="441"/>
      <c r="AN1113" s="442"/>
    </row>
    <row r="1114" spans="1:40" outlineLevel="2">
      <c r="A1114" s="882">
        <f>ROW()</f>
        <v>1114</v>
      </c>
      <c r="B1114" s="453"/>
      <c r="D1114" s="452" t="s">
        <v>24</v>
      </c>
      <c r="H1114" s="458"/>
      <c r="I1114" s="458"/>
      <c r="J1114" s="443"/>
      <c r="K1114" s="439"/>
      <c r="L1114" s="439">
        <f>SUM(L1098:L1113)</f>
        <v>43.439584785349524</v>
      </c>
      <c r="M1114" s="439"/>
      <c r="N1114" s="439"/>
      <c r="O1114" s="443"/>
      <c r="P1114" s="439"/>
      <c r="Q1114" s="439"/>
      <c r="R1114" s="439"/>
      <c r="S1114" s="440"/>
      <c r="T1114" s="439"/>
      <c r="U1114" s="439"/>
      <c r="V1114" s="439"/>
      <c r="W1114" s="439"/>
      <c r="X1114" s="440"/>
      <c r="Y1114" s="443"/>
      <c r="Z1114" s="439"/>
      <c r="AA1114" s="439"/>
      <c r="AB1114" s="439"/>
      <c r="AC1114" s="439"/>
      <c r="AD1114" s="440"/>
      <c r="AE1114" s="443"/>
      <c r="AF1114" s="439"/>
      <c r="AG1114" s="439"/>
      <c r="AH1114" s="439"/>
      <c r="AI1114" s="440"/>
      <c r="AJ1114" s="443"/>
      <c r="AK1114" s="439"/>
      <c r="AL1114" s="439"/>
      <c r="AM1114" s="439"/>
      <c r="AN1114" s="440"/>
    </row>
    <row r="1115" spans="1:40" outlineLevel="1">
      <c r="A1115" s="732" t="s">
        <v>238</v>
      </c>
      <c r="B1115" s="733"/>
      <c r="C1115" s="881"/>
      <c r="D1115" s="733"/>
      <c r="E1115" s="733"/>
      <c r="F1115" s="733"/>
      <c r="G1115" s="730"/>
      <c r="H1115" s="733"/>
      <c r="I1115" s="730"/>
      <c r="J1115" s="729"/>
      <c r="K1115" s="730"/>
      <c r="L1115" s="730"/>
      <c r="M1115" s="730"/>
      <c r="N1115" s="730"/>
      <c r="O1115" s="729"/>
      <c r="P1115" s="730"/>
      <c r="Q1115" s="730"/>
      <c r="R1115" s="730"/>
      <c r="S1115" s="731"/>
      <c r="T1115" s="730"/>
      <c r="U1115" s="730"/>
      <c r="V1115" s="730"/>
      <c r="W1115" s="730"/>
      <c r="X1115" s="731"/>
      <c r="Y1115" s="729"/>
      <c r="Z1115" s="730"/>
      <c r="AA1115" s="730"/>
      <c r="AB1115" s="730"/>
      <c r="AC1115" s="730"/>
      <c r="AD1115" s="731"/>
      <c r="AE1115" s="729"/>
      <c r="AF1115" s="730"/>
      <c r="AG1115" s="730"/>
      <c r="AH1115" s="730"/>
      <c r="AI1115" s="731"/>
      <c r="AJ1115" s="729"/>
      <c r="AK1115" s="730"/>
      <c r="AL1115" s="730"/>
      <c r="AM1115" s="730"/>
      <c r="AN1115" s="731"/>
    </row>
    <row r="1116" spans="1:40" outlineLevel="2">
      <c r="A1116" s="882">
        <f>ROW()</f>
        <v>1116</v>
      </c>
      <c r="B1116" s="453"/>
      <c r="D1116" s="1205" t="s">
        <v>300</v>
      </c>
      <c r="E1116" s="1205"/>
      <c r="F1116" s="1205"/>
      <c r="G1116" s="1205"/>
      <c r="H1116" s="4"/>
      <c r="I1116" s="4"/>
      <c r="J1116" s="329"/>
      <c r="K1116" s="4"/>
      <c r="L1116" s="4"/>
      <c r="M1116" s="4"/>
      <c r="N1116" s="4"/>
      <c r="O1116" s="329"/>
      <c r="P1116" s="4"/>
      <c r="Q1116" s="4"/>
      <c r="R1116" s="4"/>
      <c r="S1116" s="316"/>
      <c r="T1116" s="53"/>
      <c r="U1116" s="53"/>
      <c r="V1116" s="53"/>
      <c r="W1116" s="53"/>
      <c r="X1116" s="44"/>
      <c r="Y1116" s="252"/>
      <c r="Z1116" s="53"/>
      <c r="AA1116" s="53"/>
      <c r="AB1116" s="53"/>
      <c r="AC1116" s="53"/>
      <c r="AD1116" s="44"/>
      <c r="AE1116" s="252"/>
      <c r="AF1116" s="53"/>
      <c r="AG1116" s="53"/>
      <c r="AH1116" s="53"/>
      <c r="AI1116" s="44"/>
      <c r="AJ1116" s="252"/>
      <c r="AK1116" s="53"/>
      <c r="AL1116" s="53"/>
      <c r="AM1116" s="53"/>
      <c r="AN1116" s="44"/>
    </row>
    <row r="1117" spans="1:40" outlineLevel="2">
      <c r="A1117" s="882">
        <f>ROW()</f>
        <v>1117</v>
      </c>
      <c r="B1117" s="453"/>
      <c r="D1117" s="1205" t="s">
        <v>301</v>
      </c>
      <c r="E1117" s="1205"/>
      <c r="F1117" s="1205"/>
      <c r="G1117" s="1205"/>
      <c r="H1117" s="4"/>
      <c r="I1117" s="4"/>
      <c r="J1117" s="329"/>
      <c r="K1117" s="4"/>
      <c r="L1117" s="4"/>
      <c r="M1117" s="4"/>
      <c r="N1117" s="4"/>
      <c r="O1117" s="329"/>
      <c r="P1117" s="4"/>
      <c r="Q1117" s="4"/>
      <c r="R1117" s="4"/>
      <c r="S1117" s="316"/>
      <c r="T1117" s="53"/>
      <c r="U1117" s="53"/>
      <c r="V1117" s="53"/>
      <c r="W1117" s="53"/>
      <c r="X1117" s="44"/>
      <c r="Y1117" s="252"/>
      <c r="Z1117" s="53"/>
      <c r="AA1117" s="53"/>
      <c r="AB1117" s="53"/>
      <c r="AC1117" s="53"/>
      <c r="AD1117" s="44"/>
      <c r="AE1117" s="252"/>
      <c r="AF1117" s="53"/>
      <c r="AG1117" s="53"/>
      <c r="AH1117" s="53"/>
      <c r="AI1117" s="44"/>
      <c r="AJ1117" s="252"/>
      <c r="AK1117" s="53"/>
      <c r="AL1117" s="53"/>
      <c r="AM1117" s="53"/>
      <c r="AN1117" s="44"/>
    </row>
    <row r="1118" spans="1:40" outlineLevel="2">
      <c r="A1118" s="882">
        <f>ROW()</f>
        <v>1118</v>
      </c>
      <c r="B1118" s="453"/>
      <c r="D1118" s="1205" t="s">
        <v>29</v>
      </c>
      <c r="E1118" s="1205"/>
      <c r="F1118" s="1205"/>
      <c r="G1118" s="1205"/>
      <c r="H1118" s="4"/>
      <c r="I1118" s="4"/>
      <c r="J1118" s="329"/>
      <c r="K1118" s="4"/>
      <c r="L1118" s="4"/>
      <c r="M1118" s="4"/>
      <c r="N1118" s="4"/>
      <c r="O1118" s="329"/>
      <c r="P1118" s="4"/>
      <c r="Q1118" s="4"/>
      <c r="R1118" s="4"/>
      <c r="S1118" s="316"/>
      <c r="T1118" s="53"/>
      <c r="U1118" s="53"/>
      <c r="V1118" s="53"/>
      <c r="W1118" s="53"/>
      <c r="X1118" s="44"/>
      <c r="Y1118" s="252"/>
      <c r="Z1118" s="53"/>
      <c r="AA1118" s="53"/>
      <c r="AB1118" s="53"/>
      <c r="AC1118" s="53"/>
      <c r="AD1118" s="44"/>
      <c r="AE1118" s="252"/>
      <c r="AF1118" s="53"/>
      <c r="AG1118" s="53"/>
      <c r="AH1118" s="53"/>
      <c r="AI1118" s="44"/>
      <c r="AJ1118" s="252"/>
      <c r="AK1118" s="53"/>
      <c r="AL1118" s="53"/>
      <c r="AM1118" s="53"/>
      <c r="AN1118" s="44"/>
    </row>
    <row r="1119" spans="1:40" outlineLevel="2">
      <c r="A1119" s="882">
        <f>ROW()</f>
        <v>1119</v>
      </c>
      <c r="B1119" s="453"/>
      <c r="D1119" s="1205" t="s">
        <v>30</v>
      </c>
      <c r="E1119" s="1205"/>
      <c r="F1119" s="1205"/>
      <c r="G1119" s="1205"/>
      <c r="H1119" s="4"/>
      <c r="I1119" s="4"/>
      <c r="J1119" s="329"/>
      <c r="K1119" s="4"/>
      <c r="L1119" s="4"/>
      <c r="M1119" s="4"/>
      <c r="N1119" s="4"/>
      <c r="O1119" s="329"/>
      <c r="P1119" s="4"/>
      <c r="Q1119" s="4"/>
      <c r="R1119" s="4"/>
      <c r="S1119" s="316"/>
      <c r="T1119" s="53"/>
      <c r="U1119" s="53"/>
      <c r="V1119" s="53"/>
      <c r="W1119" s="53"/>
      <c r="X1119" s="44"/>
      <c r="Y1119" s="252"/>
      <c r="Z1119" s="53"/>
      <c r="AA1119" s="53"/>
      <c r="AB1119" s="53"/>
      <c r="AC1119" s="53"/>
      <c r="AD1119" s="44"/>
      <c r="AE1119" s="252"/>
      <c r="AF1119" s="53"/>
      <c r="AG1119" s="53"/>
      <c r="AH1119" s="53"/>
      <c r="AI1119" s="44"/>
      <c r="AJ1119" s="252"/>
      <c r="AK1119" s="53"/>
      <c r="AL1119" s="53"/>
      <c r="AM1119" s="53"/>
      <c r="AN1119" s="44"/>
    </row>
    <row r="1120" spans="1:40" outlineLevel="2">
      <c r="A1120" s="882">
        <f>ROW()</f>
        <v>1120</v>
      </c>
      <c r="B1120" s="453"/>
      <c r="D1120" s="1205" t="s">
        <v>31</v>
      </c>
      <c r="E1120" s="1205"/>
      <c r="F1120" s="1205"/>
      <c r="G1120" s="1205"/>
      <c r="H1120" s="4"/>
      <c r="I1120" s="4"/>
      <c r="J1120" s="329"/>
      <c r="K1120" s="4"/>
      <c r="L1120" s="4"/>
      <c r="M1120" s="4"/>
      <c r="N1120" s="4"/>
      <c r="O1120" s="329"/>
      <c r="P1120" s="4"/>
      <c r="Q1120" s="4"/>
      <c r="R1120" s="4"/>
      <c r="S1120" s="316"/>
      <c r="T1120" s="53"/>
      <c r="U1120" s="53"/>
      <c r="V1120" s="53"/>
      <c r="W1120" s="53"/>
      <c r="X1120" s="44"/>
      <c r="Y1120" s="252"/>
      <c r="Z1120" s="53"/>
      <c r="AA1120" s="53"/>
      <c r="AB1120" s="53"/>
      <c r="AC1120" s="53"/>
      <c r="AD1120" s="44"/>
      <c r="AE1120" s="252"/>
      <c r="AF1120" s="53"/>
      <c r="AG1120" s="53"/>
      <c r="AH1120" s="53"/>
      <c r="AI1120" s="44"/>
      <c r="AJ1120" s="252"/>
      <c r="AK1120" s="53"/>
      <c r="AL1120" s="53"/>
      <c r="AM1120" s="53"/>
      <c r="AN1120" s="44"/>
    </row>
    <row r="1121" spans="1:40" outlineLevel="2">
      <c r="A1121" s="882">
        <f>ROW()</f>
        <v>1121</v>
      </c>
      <c r="B1121" s="453"/>
      <c r="D1121" s="1205" t="s">
        <v>32</v>
      </c>
      <c r="E1121" s="1205"/>
      <c r="F1121" s="1205"/>
      <c r="G1121" s="1205"/>
      <c r="H1121" s="4"/>
      <c r="I1121" s="4"/>
      <c r="J1121" s="329"/>
      <c r="K1121" s="4"/>
      <c r="L1121" s="4"/>
      <c r="M1121" s="4"/>
      <c r="N1121" s="4"/>
      <c r="O1121" s="329"/>
      <c r="P1121" s="4"/>
      <c r="Q1121" s="4"/>
      <c r="R1121" s="4"/>
      <c r="S1121" s="316"/>
      <c r="T1121" s="53"/>
      <c r="U1121" s="53"/>
      <c r="V1121" s="53"/>
      <c r="W1121" s="53"/>
      <c r="X1121" s="44"/>
      <c r="Y1121" s="252"/>
      <c r="Z1121" s="53"/>
      <c r="AA1121" s="53"/>
      <c r="AB1121" s="53"/>
      <c r="AC1121" s="53"/>
      <c r="AD1121" s="44"/>
      <c r="AE1121" s="252"/>
      <c r="AF1121" s="53"/>
      <c r="AG1121" s="53"/>
      <c r="AH1121" s="53"/>
      <c r="AI1121" s="44"/>
      <c r="AJ1121" s="252"/>
      <c r="AK1121" s="53"/>
      <c r="AL1121" s="53"/>
      <c r="AM1121" s="53"/>
      <c r="AN1121" s="44"/>
    </row>
    <row r="1122" spans="1:40" outlineLevel="2">
      <c r="A1122" s="882">
        <f>ROW()</f>
        <v>1122</v>
      </c>
      <c r="B1122" s="453"/>
      <c r="D1122" s="1205" t="s">
        <v>33</v>
      </c>
      <c r="E1122" s="1205"/>
      <c r="F1122" s="1205"/>
      <c r="G1122" s="1205"/>
      <c r="H1122" s="4"/>
      <c r="I1122" s="4"/>
      <c r="J1122" s="329"/>
      <c r="K1122" s="4"/>
      <c r="L1122" s="4"/>
      <c r="M1122" s="4"/>
      <c r="N1122" s="4"/>
      <c r="O1122" s="329"/>
      <c r="P1122" s="4"/>
      <c r="Q1122" s="4"/>
      <c r="R1122" s="4"/>
      <c r="S1122" s="316"/>
      <c r="T1122" s="53"/>
      <c r="U1122" s="53"/>
      <c r="V1122" s="53"/>
      <c r="W1122" s="53"/>
      <c r="X1122" s="44"/>
      <c r="Y1122" s="252"/>
      <c r="Z1122" s="53"/>
      <c r="AA1122" s="53"/>
      <c r="AB1122" s="53"/>
      <c r="AC1122" s="53"/>
      <c r="AD1122" s="44"/>
      <c r="AE1122" s="252"/>
      <c r="AF1122" s="53"/>
      <c r="AG1122" s="53"/>
      <c r="AH1122" s="53"/>
      <c r="AI1122" s="44"/>
      <c r="AJ1122" s="252"/>
      <c r="AK1122" s="53"/>
      <c r="AL1122" s="53"/>
      <c r="AM1122" s="53"/>
      <c r="AN1122" s="44"/>
    </row>
    <row r="1123" spans="1:40" outlineLevel="2">
      <c r="A1123" s="882">
        <f>ROW()</f>
        <v>1123</v>
      </c>
      <c r="B1123" s="453"/>
      <c r="D1123" s="1205" t="s">
        <v>27</v>
      </c>
      <c r="E1123" s="1205"/>
      <c r="F1123" s="1205"/>
      <c r="G1123" s="1205"/>
      <c r="H1123" s="4"/>
      <c r="I1123" s="4"/>
      <c r="J1123" s="329"/>
      <c r="K1123" s="4"/>
      <c r="L1123" s="4"/>
      <c r="M1123" s="4"/>
      <c r="N1123" s="4"/>
      <c r="O1123" s="329"/>
      <c r="P1123" s="4"/>
      <c r="Q1123" s="4"/>
      <c r="R1123" s="4"/>
      <c r="S1123" s="316"/>
      <c r="T1123" s="53"/>
      <c r="U1123" s="53"/>
      <c r="V1123" s="53"/>
      <c r="W1123" s="53"/>
      <c r="X1123" s="44"/>
      <c r="Y1123" s="252"/>
      <c r="Z1123" s="53"/>
      <c r="AA1123" s="53"/>
      <c r="AB1123" s="53"/>
      <c r="AC1123" s="53"/>
      <c r="AD1123" s="44"/>
      <c r="AE1123" s="252"/>
      <c r="AF1123" s="53"/>
      <c r="AG1123" s="53"/>
      <c r="AH1123" s="53"/>
      <c r="AI1123" s="44"/>
      <c r="AJ1123" s="252"/>
      <c r="AK1123" s="53"/>
      <c r="AL1123" s="53"/>
      <c r="AM1123" s="53"/>
      <c r="AN1123" s="44"/>
    </row>
    <row r="1124" spans="1:40" outlineLevel="2">
      <c r="A1124" s="882">
        <f>ROW()</f>
        <v>1124</v>
      </c>
      <c r="B1124" s="453"/>
      <c r="D1124" s="1205" t="s">
        <v>34</v>
      </c>
      <c r="E1124" s="1205"/>
      <c r="F1124" s="1205"/>
      <c r="G1124" s="1205"/>
      <c r="H1124" s="4"/>
      <c r="I1124" s="4"/>
      <c r="J1124" s="329"/>
      <c r="K1124" s="4"/>
      <c r="L1124" s="4"/>
      <c r="M1124" s="4"/>
      <c r="N1124" s="4"/>
      <c r="O1124" s="329"/>
      <c r="P1124" s="4"/>
      <c r="Q1124" s="4"/>
      <c r="R1124" s="4"/>
      <c r="S1124" s="316"/>
      <c r="T1124" s="53"/>
      <c r="U1124" s="53"/>
      <c r="V1124" s="53"/>
      <c r="W1124" s="53"/>
      <c r="X1124" s="44"/>
      <c r="Y1124" s="252"/>
      <c r="Z1124" s="53"/>
      <c r="AA1124" s="53"/>
      <c r="AB1124" s="53"/>
      <c r="AC1124" s="53"/>
      <c r="AD1124" s="44"/>
      <c r="AE1124" s="252"/>
      <c r="AF1124" s="53"/>
      <c r="AG1124" s="53"/>
      <c r="AH1124" s="53"/>
      <c r="AI1124" s="44"/>
      <c r="AJ1124" s="252"/>
      <c r="AK1124" s="53"/>
      <c r="AL1124" s="53"/>
      <c r="AM1124" s="53"/>
      <c r="AN1124" s="44"/>
    </row>
    <row r="1125" spans="1:40" outlineLevel="2">
      <c r="A1125" s="882">
        <f>ROW()</f>
        <v>1125</v>
      </c>
      <c r="B1125" s="453"/>
      <c r="D1125" s="1205" t="s">
        <v>35</v>
      </c>
      <c r="E1125" s="1205"/>
      <c r="F1125" s="1205"/>
      <c r="G1125" s="1205"/>
      <c r="H1125" s="4"/>
      <c r="I1125" s="4"/>
      <c r="J1125" s="329"/>
      <c r="K1125" s="4"/>
      <c r="L1125" s="4"/>
      <c r="M1125" s="4"/>
      <c r="N1125" s="4"/>
      <c r="O1125" s="329"/>
      <c r="P1125" s="4"/>
      <c r="Q1125" s="4"/>
      <c r="R1125" s="4"/>
      <c r="S1125" s="316"/>
      <c r="T1125" s="53"/>
      <c r="U1125" s="53"/>
      <c r="V1125" s="53"/>
      <c r="W1125" s="53"/>
      <c r="X1125" s="44"/>
      <c r="Y1125" s="252"/>
      <c r="Z1125" s="53"/>
      <c r="AA1125" s="53"/>
      <c r="AB1125" s="53"/>
      <c r="AC1125" s="53"/>
      <c r="AD1125" s="44"/>
      <c r="AE1125" s="252"/>
      <c r="AF1125" s="53"/>
      <c r="AG1125" s="53"/>
      <c r="AH1125" s="53"/>
      <c r="AI1125" s="44"/>
      <c r="AJ1125" s="252"/>
      <c r="AK1125" s="53"/>
      <c r="AL1125" s="53"/>
      <c r="AM1125" s="53"/>
      <c r="AN1125" s="44"/>
    </row>
    <row r="1126" spans="1:40" outlineLevel="2">
      <c r="A1126" s="882">
        <f>ROW()</f>
        <v>1126</v>
      </c>
      <c r="B1126" s="453"/>
      <c r="D1126" s="1205" t="s">
        <v>302</v>
      </c>
      <c r="E1126" s="1205"/>
      <c r="F1126" s="1205"/>
      <c r="G1126" s="1205"/>
      <c r="H1126" s="4"/>
      <c r="I1126" s="4"/>
      <c r="J1126" s="329"/>
      <c r="K1126" s="4"/>
      <c r="L1126" s="4"/>
      <c r="M1126" s="4"/>
      <c r="N1126" s="4"/>
      <c r="O1126" s="329"/>
      <c r="P1126" s="4"/>
      <c r="Q1126" s="4"/>
      <c r="R1126" s="4"/>
      <c r="S1126" s="316"/>
      <c r="T1126" s="53"/>
      <c r="U1126" s="53"/>
      <c r="V1126" s="53"/>
      <c r="W1126" s="53"/>
      <c r="X1126" s="44"/>
      <c r="Y1126" s="252"/>
      <c r="Z1126" s="53"/>
      <c r="AA1126" s="53"/>
      <c r="AB1126" s="53"/>
      <c r="AC1126" s="53"/>
      <c r="AD1126" s="44"/>
      <c r="AE1126" s="252"/>
      <c r="AF1126" s="53"/>
      <c r="AG1126" s="53"/>
      <c r="AH1126" s="53"/>
      <c r="AI1126" s="44"/>
      <c r="AJ1126" s="252"/>
      <c r="AK1126" s="53"/>
      <c r="AL1126" s="53"/>
      <c r="AM1126" s="53"/>
      <c r="AN1126" s="44"/>
    </row>
    <row r="1127" spans="1:40" outlineLevel="2">
      <c r="A1127" s="882">
        <f>ROW()</f>
        <v>1127</v>
      </c>
      <c r="B1127" s="453"/>
      <c r="D1127" s="1205" t="s">
        <v>36</v>
      </c>
      <c r="E1127" s="1205"/>
      <c r="F1127" s="1205"/>
      <c r="G1127" s="1205"/>
      <c r="H1127" s="4"/>
      <c r="I1127" s="4"/>
      <c r="J1127" s="329"/>
      <c r="K1127" s="4"/>
      <c r="L1127" s="4"/>
      <c r="M1127" s="4"/>
      <c r="N1127" s="4"/>
      <c r="O1127" s="329"/>
      <c r="P1127" s="4"/>
      <c r="Q1127" s="4"/>
      <c r="R1127" s="4"/>
      <c r="S1127" s="316"/>
      <c r="T1127" s="53"/>
      <c r="U1127" s="53"/>
      <c r="V1127" s="53"/>
      <c r="W1127" s="53"/>
      <c r="X1127" s="44"/>
      <c r="Y1127" s="252"/>
      <c r="Z1127" s="53"/>
      <c r="AA1127" s="53"/>
      <c r="AB1127" s="53"/>
      <c r="AC1127" s="53"/>
      <c r="AD1127" s="44"/>
      <c r="AE1127" s="252"/>
      <c r="AF1127" s="53"/>
      <c r="AG1127" s="53"/>
      <c r="AH1127" s="53"/>
      <c r="AI1127" s="44"/>
      <c r="AJ1127" s="252"/>
      <c r="AK1127" s="53"/>
      <c r="AL1127" s="53"/>
      <c r="AM1127" s="53"/>
      <c r="AN1127" s="44"/>
    </row>
    <row r="1128" spans="1:40" outlineLevel="2">
      <c r="A1128" s="882">
        <f>ROW()</f>
        <v>1128</v>
      </c>
      <c r="B1128" s="453"/>
      <c r="D1128" s="1205" t="s">
        <v>583</v>
      </c>
      <c r="E1128" s="1205"/>
      <c r="F1128" s="1205"/>
      <c r="G1128" s="1205"/>
      <c r="H1128" s="4"/>
      <c r="I1128" s="4"/>
      <c r="J1128" s="329"/>
      <c r="K1128" s="4"/>
      <c r="L1128" s="4"/>
      <c r="M1128" s="4"/>
      <c r="N1128" s="4"/>
      <c r="O1128" s="329"/>
      <c r="P1128" s="4"/>
      <c r="Q1128" s="4"/>
      <c r="R1128" s="4"/>
      <c r="S1128" s="316"/>
      <c r="T1128" s="53"/>
      <c r="U1128" s="53"/>
      <c r="V1128" s="53"/>
      <c r="W1128" s="53"/>
      <c r="X1128" s="44"/>
      <c r="Y1128" s="252"/>
      <c r="Z1128" s="53"/>
      <c r="AA1128" s="53"/>
      <c r="AB1128" s="53"/>
      <c r="AC1128" s="53"/>
      <c r="AD1128" s="44"/>
      <c r="AE1128" s="252"/>
      <c r="AF1128" s="53"/>
      <c r="AG1128" s="53"/>
      <c r="AH1128" s="53"/>
      <c r="AI1128" s="44"/>
      <c r="AJ1128" s="252"/>
      <c r="AK1128" s="53"/>
      <c r="AL1128" s="53"/>
      <c r="AM1128" s="53"/>
      <c r="AN1128" s="44"/>
    </row>
    <row r="1129" spans="1:40" outlineLevel="2">
      <c r="A1129" s="882">
        <f>ROW()</f>
        <v>1129</v>
      </c>
      <c r="B1129" s="453"/>
      <c r="D1129" s="1205" t="s">
        <v>81</v>
      </c>
      <c r="E1129" s="1205"/>
      <c r="F1129" s="1205"/>
      <c r="G1129" s="1205"/>
      <c r="H1129" s="4"/>
      <c r="I1129" s="4"/>
      <c r="J1129" s="329"/>
      <c r="K1129" s="4"/>
      <c r="L1129" s="4"/>
      <c r="M1129" s="4"/>
      <c r="N1129" s="4"/>
      <c r="O1129" s="329"/>
      <c r="P1129" s="4"/>
      <c r="Q1129" s="4"/>
      <c r="R1129" s="4"/>
      <c r="S1129" s="316"/>
      <c r="T1129" s="53"/>
      <c r="U1129" s="53"/>
      <c r="V1129" s="53"/>
      <c r="W1129" s="53"/>
      <c r="X1129" s="44"/>
      <c r="Y1129" s="252"/>
      <c r="Z1129" s="53"/>
      <c r="AA1129" s="53"/>
      <c r="AB1129" s="53"/>
      <c r="AC1129" s="53"/>
      <c r="AD1129" s="44"/>
      <c r="AE1129" s="252"/>
      <c r="AF1129" s="53"/>
      <c r="AG1129" s="53"/>
      <c r="AH1129" s="53"/>
      <c r="AI1129" s="44"/>
      <c r="AJ1129" s="252"/>
      <c r="AK1129" s="53"/>
      <c r="AL1129" s="53"/>
      <c r="AM1129" s="53"/>
      <c r="AN1129" s="44"/>
    </row>
    <row r="1130" spans="1:40" outlineLevel="2">
      <c r="A1130" s="882">
        <f>ROW()</f>
        <v>1130</v>
      </c>
      <c r="B1130" s="453"/>
      <c r="D1130" s="1205" t="s">
        <v>28</v>
      </c>
      <c r="E1130" s="1205"/>
      <c r="F1130" s="1205"/>
      <c r="G1130" s="1205"/>
      <c r="H1130" s="4"/>
      <c r="I1130" s="4"/>
      <c r="J1130" s="329"/>
      <c r="K1130" s="4"/>
      <c r="L1130" s="4"/>
      <c r="M1130" s="4"/>
      <c r="N1130" s="4"/>
      <c r="O1130" s="329"/>
      <c r="P1130" s="4"/>
      <c r="Q1130" s="4"/>
      <c r="R1130" s="4"/>
      <c r="S1130" s="316"/>
      <c r="T1130" s="53"/>
      <c r="U1130" s="53"/>
      <c r="V1130" s="53"/>
      <c r="W1130" s="53"/>
      <c r="X1130" s="44"/>
      <c r="Y1130" s="252"/>
      <c r="Z1130" s="53"/>
      <c r="AA1130" s="53"/>
      <c r="AB1130" s="53"/>
      <c r="AC1130" s="53"/>
      <c r="AD1130" s="44"/>
      <c r="AE1130" s="252"/>
      <c r="AF1130" s="53"/>
      <c r="AG1130" s="53"/>
      <c r="AH1130" s="53"/>
      <c r="AI1130" s="44"/>
      <c r="AJ1130" s="252"/>
      <c r="AK1130" s="53"/>
      <c r="AL1130" s="53"/>
      <c r="AM1130" s="53"/>
      <c r="AN1130" s="44"/>
    </row>
    <row r="1131" spans="1:40" outlineLevel="2">
      <c r="A1131" s="882">
        <f>ROW()</f>
        <v>1131</v>
      </c>
      <c r="B1131" s="453"/>
      <c r="D1131" s="1206" t="s">
        <v>443</v>
      </c>
      <c r="E1131" s="1206"/>
      <c r="F1131" s="1206"/>
      <c r="G1131" s="1206"/>
      <c r="H1131" s="28"/>
      <c r="I1131" s="28"/>
      <c r="J1131" s="1207"/>
      <c r="K1131" s="28"/>
      <c r="L1131" s="28"/>
      <c r="M1131" s="28"/>
      <c r="N1131" s="28"/>
      <c r="O1131" s="1207"/>
      <c r="P1131" s="28"/>
      <c r="Q1131" s="28"/>
      <c r="R1131" s="28"/>
      <c r="S1131" s="317"/>
      <c r="T1131" s="54"/>
      <c r="U1131" s="54"/>
      <c r="V1131" s="54"/>
      <c r="W1131" s="54"/>
      <c r="X1131" s="46"/>
      <c r="Y1131" s="253"/>
      <c r="Z1131" s="54"/>
      <c r="AA1131" s="54"/>
      <c r="AB1131" s="54"/>
      <c r="AC1131" s="54"/>
      <c r="AD1131" s="46"/>
      <c r="AE1131" s="253"/>
      <c r="AF1131" s="54"/>
      <c r="AG1131" s="54"/>
      <c r="AH1131" s="54"/>
      <c r="AI1131" s="46"/>
      <c r="AJ1131" s="253"/>
      <c r="AK1131" s="54"/>
      <c r="AL1131" s="54"/>
      <c r="AM1131" s="54"/>
      <c r="AN1131" s="46"/>
    </row>
    <row r="1132" spans="1:40" outlineLevel="2">
      <c r="A1132" s="882">
        <f>ROW()</f>
        <v>1132</v>
      </c>
      <c r="B1132" s="453"/>
      <c r="D1132" s="452" t="s">
        <v>24</v>
      </c>
      <c r="H1132" s="458"/>
      <c r="I1132" s="458"/>
      <c r="J1132" s="459"/>
      <c r="K1132" s="458"/>
      <c r="L1132" s="458"/>
      <c r="M1132" s="458"/>
      <c r="N1132" s="458"/>
      <c r="O1132" s="459"/>
      <c r="P1132" s="458"/>
      <c r="Q1132" s="458"/>
      <c r="R1132" s="458"/>
      <c r="S1132" s="463"/>
      <c r="T1132" s="444">
        <f t="shared" ref="T1132:AN1132" si="1272">SUM(T1116:T1131)</f>
        <v>0</v>
      </c>
      <c r="U1132" s="444">
        <f t="shared" si="1272"/>
        <v>0</v>
      </c>
      <c r="V1132" s="444">
        <f t="shared" si="1272"/>
        <v>0</v>
      </c>
      <c r="W1132" s="444">
        <f t="shared" si="1272"/>
        <v>0</v>
      </c>
      <c r="X1132" s="445">
        <f t="shared" si="1272"/>
        <v>0</v>
      </c>
      <c r="Y1132" s="466">
        <f t="shared" si="1272"/>
        <v>0</v>
      </c>
      <c r="Z1132" s="444">
        <f t="shared" si="1272"/>
        <v>0</v>
      </c>
      <c r="AA1132" s="444">
        <f t="shared" si="1272"/>
        <v>0</v>
      </c>
      <c r="AB1132" s="444">
        <f t="shared" si="1272"/>
        <v>0</v>
      </c>
      <c r="AC1132" s="444">
        <f t="shared" si="1272"/>
        <v>0</v>
      </c>
      <c r="AD1132" s="445">
        <f t="shared" si="1272"/>
        <v>0</v>
      </c>
      <c r="AE1132" s="466">
        <f t="shared" si="1272"/>
        <v>0</v>
      </c>
      <c r="AF1132" s="444">
        <f t="shared" si="1272"/>
        <v>0</v>
      </c>
      <c r="AG1132" s="444">
        <f t="shared" si="1272"/>
        <v>0</v>
      </c>
      <c r="AH1132" s="444">
        <f t="shared" si="1272"/>
        <v>0</v>
      </c>
      <c r="AI1132" s="445">
        <f t="shared" si="1272"/>
        <v>0</v>
      </c>
      <c r="AJ1132" s="466">
        <f t="shared" si="1272"/>
        <v>0</v>
      </c>
      <c r="AK1132" s="444">
        <f t="shared" si="1272"/>
        <v>0</v>
      </c>
      <c r="AL1132" s="444">
        <f t="shared" si="1272"/>
        <v>0</v>
      </c>
      <c r="AM1132" s="444">
        <f t="shared" si="1272"/>
        <v>0</v>
      </c>
      <c r="AN1132" s="445">
        <f t="shared" si="1272"/>
        <v>0</v>
      </c>
    </row>
    <row r="1133" spans="1:40" outlineLevel="1">
      <c r="A1133" s="732" t="s">
        <v>21</v>
      </c>
      <c r="B1133" s="733"/>
      <c r="C1133" s="881"/>
      <c r="D1133" s="733"/>
      <c r="E1133" s="733"/>
      <c r="F1133" s="733"/>
      <c r="G1133" s="733"/>
      <c r="H1133" s="733"/>
      <c r="I1133" s="730"/>
      <c r="J1133" s="729"/>
      <c r="K1133" s="730"/>
      <c r="L1133" s="730"/>
      <c r="M1133" s="730"/>
      <c r="N1133" s="730"/>
      <c r="O1133" s="729"/>
      <c r="P1133" s="730"/>
      <c r="Q1133" s="730"/>
      <c r="R1133" s="730"/>
      <c r="S1133" s="731"/>
      <c r="T1133" s="730"/>
      <c r="U1133" s="730"/>
      <c r="V1133" s="730"/>
      <c r="W1133" s="730"/>
      <c r="X1133" s="731"/>
      <c r="Y1133" s="729"/>
      <c r="Z1133" s="730"/>
      <c r="AA1133" s="730"/>
      <c r="AB1133" s="730"/>
      <c r="AC1133" s="730"/>
      <c r="AD1133" s="731"/>
      <c r="AE1133" s="729"/>
      <c r="AF1133" s="730"/>
      <c r="AG1133" s="730"/>
      <c r="AH1133" s="730"/>
      <c r="AI1133" s="731"/>
      <c r="AJ1133" s="729"/>
      <c r="AK1133" s="730"/>
      <c r="AL1133" s="730"/>
      <c r="AM1133" s="730"/>
      <c r="AN1133" s="731"/>
    </row>
    <row r="1134" spans="1:40" outlineLevel="2">
      <c r="A1134" s="882">
        <f>ROW()</f>
        <v>1134</v>
      </c>
      <c r="B1134" s="453"/>
      <c r="D1134" s="452" t="s">
        <v>300</v>
      </c>
      <c r="H1134" s="458"/>
      <c r="I1134" s="458"/>
      <c r="J1134" s="459"/>
      <c r="K1134" s="458"/>
      <c r="L1134" s="157">
        <f>-Input!L804</f>
        <v>-4.9230238182339965E-2</v>
      </c>
      <c r="M1134" s="157">
        <f>-Input!M804</f>
        <v>-4.9230238182339965E-2</v>
      </c>
      <c r="N1134" s="157">
        <f>-Input!N804</f>
        <v>-4.9230238182339965E-2</v>
      </c>
      <c r="O1134" s="324">
        <f>-Input!O804</f>
        <v>0</v>
      </c>
      <c r="P1134" s="157">
        <f>-Input!P804</f>
        <v>0</v>
      </c>
      <c r="Q1134" s="157">
        <f>-Input!Q804</f>
        <v>0</v>
      </c>
      <c r="R1134" s="157">
        <f>-Input!R804</f>
        <v>0</v>
      </c>
      <c r="S1134" s="320">
        <f>-Input!S804</f>
        <v>0</v>
      </c>
      <c r="T1134" s="324">
        <f>-Input!T804</f>
        <v>0</v>
      </c>
      <c r="U1134" s="157">
        <f>-Input!U804</f>
        <v>0</v>
      </c>
      <c r="V1134" s="157">
        <f>-Input!V804</f>
        <v>0</v>
      </c>
      <c r="W1134" s="157">
        <f>-Input!W804</f>
        <v>0</v>
      </c>
      <c r="X1134" s="320">
        <f>-Input!X804</f>
        <v>0</v>
      </c>
      <c r="Y1134" s="326">
        <f>-Input!Y804</f>
        <v>0</v>
      </c>
      <c r="Z1134" s="27">
        <f>-Input!Z804</f>
        <v>0</v>
      </c>
      <c r="AA1134" s="27">
        <f>-Input!AA804</f>
        <v>0</v>
      </c>
      <c r="AB1134" s="27">
        <f>-Input!AB804</f>
        <v>0</v>
      </c>
      <c r="AC1134" s="27">
        <f>-Input!AC804</f>
        <v>0</v>
      </c>
      <c r="AD1134" s="313">
        <f>-Input!AD804</f>
        <v>0</v>
      </c>
      <c r="AE1134" s="324">
        <f>-Input!AE804</f>
        <v>0</v>
      </c>
      <c r="AF1134" s="157">
        <f>-Input!AF804</f>
        <v>0</v>
      </c>
      <c r="AG1134" s="157">
        <f>-Input!AG804</f>
        <v>0</v>
      </c>
      <c r="AH1134" s="157">
        <f>-Input!AH804</f>
        <v>0</v>
      </c>
      <c r="AI1134" s="320">
        <f>-Input!AI804</f>
        <v>0</v>
      </c>
      <c r="AJ1134" s="326">
        <f t="shared" ref="AJ1134:AN1143" si="1273">-IF($D1134="Land",0,IF(AJ1080&lt;0,AJ1080,IF(AJ1062&lt;1,AJ1080,MAX(MIN(IF(AJ1080&gt;0,(AJ1080/AJ1062),0),AJ1080),0)*AJ$9)))</f>
        <v>0</v>
      </c>
      <c r="AK1134" s="27">
        <f t="shared" si="1273"/>
        <v>0</v>
      </c>
      <c r="AL1134" s="27">
        <f t="shared" si="1273"/>
        <v>0</v>
      </c>
      <c r="AM1134" s="27">
        <f t="shared" si="1273"/>
        <v>0</v>
      </c>
      <c r="AN1134" s="313">
        <f t="shared" si="1273"/>
        <v>0</v>
      </c>
    </row>
    <row r="1135" spans="1:40" outlineLevel="2">
      <c r="A1135" s="882">
        <f>ROW()</f>
        <v>1135</v>
      </c>
      <c r="B1135" s="453"/>
      <c r="D1135" s="452" t="s">
        <v>301</v>
      </c>
      <c r="H1135" s="458"/>
      <c r="I1135" s="458"/>
      <c r="J1135" s="459"/>
      <c r="K1135" s="458"/>
      <c r="L1135" s="157">
        <f>-Input!L805</f>
        <v>0</v>
      </c>
      <c r="M1135" s="157">
        <f>-Input!M805</f>
        <v>0</v>
      </c>
      <c r="N1135" s="157">
        <f>-Input!N805</f>
        <v>0</v>
      </c>
      <c r="O1135" s="324">
        <f>-Input!O805</f>
        <v>0</v>
      </c>
      <c r="P1135" s="157">
        <f>-Input!P805</f>
        <v>0</v>
      </c>
      <c r="Q1135" s="157">
        <f>-Input!Q805</f>
        <v>0</v>
      </c>
      <c r="R1135" s="157">
        <f>-Input!R805</f>
        <v>0</v>
      </c>
      <c r="S1135" s="320">
        <f>-Input!S805</f>
        <v>0</v>
      </c>
      <c r="T1135" s="324">
        <f>-Input!T805</f>
        <v>0</v>
      </c>
      <c r="U1135" s="157">
        <f>-Input!U805</f>
        <v>0</v>
      </c>
      <c r="V1135" s="157">
        <f>-Input!V805</f>
        <v>0</v>
      </c>
      <c r="W1135" s="157">
        <f>-Input!W805</f>
        <v>0</v>
      </c>
      <c r="X1135" s="320">
        <f>-Input!X805</f>
        <v>0</v>
      </c>
      <c r="Y1135" s="326">
        <f>-Input!Y805</f>
        <v>0</v>
      </c>
      <c r="Z1135" s="27">
        <f>-Input!Z805</f>
        <v>0</v>
      </c>
      <c r="AA1135" s="27">
        <f>-Input!AA805</f>
        <v>0</v>
      </c>
      <c r="AB1135" s="27">
        <f>-Input!AB805</f>
        <v>0</v>
      </c>
      <c r="AC1135" s="27">
        <f>-Input!AC805</f>
        <v>0</v>
      </c>
      <c r="AD1135" s="313">
        <f>-Input!AD805</f>
        <v>0</v>
      </c>
      <c r="AE1135" s="324">
        <f>-Input!AE805</f>
        <v>0</v>
      </c>
      <c r="AF1135" s="157">
        <f>-Input!AF805</f>
        <v>0</v>
      </c>
      <c r="AG1135" s="157">
        <f>-Input!AG805</f>
        <v>0</v>
      </c>
      <c r="AH1135" s="157">
        <f>-Input!AH805</f>
        <v>0</v>
      </c>
      <c r="AI1135" s="320">
        <f>-Input!AI805</f>
        <v>0</v>
      </c>
      <c r="AJ1135" s="326">
        <f t="shared" si="1273"/>
        <v>0</v>
      </c>
      <c r="AK1135" s="27">
        <f t="shared" si="1273"/>
        <v>0</v>
      </c>
      <c r="AL1135" s="27">
        <f t="shared" si="1273"/>
        <v>0</v>
      </c>
      <c r="AM1135" s="27">
        <f t="shared" si="1273"/>
        <v>0</v>
      </c>
      <c r="AN1135" s="313">
        <f t="shared" si="1273"/>
        <v>0</v>
      </c>
    </row>
    <row r="1136" spans="1:40" outlineLevel="2">
      <c r="A1136" s="882">
        <f>ROW()</f>
        <v>1136</v>
      </c>
      <c r="B1136" s="453"/>
      <c r="D1136" s="452" t="s">
        <v>29</v>
      </c>
      <c r="H1136" s="458"/>
      <c r="I1136" s="458"/>
      <c r="J1136" s="459"/>
      <c r="K1136" s="458"/>
      <c r="L1136" s="157">
        <f>-Input!L806</f>
        <v>-0.10366650300106769</v>
      </c>
      <c r="M1136" s="157">
        <f>-Input!M806</f>
        <v>-0.10366650300106769</v>
      </c>
      <c r="N1136" s="157">
        <f>-Input!N806</f>
        <v>-0.10366650300106769</v>
      </c>
      <c r="O1136" s="324">
        <f>-Input!O806</f>
        <v>-0.1241722119883667</v>
      </c>
      <c r="P1136" s="157">
        <f>-Input!P806</f>
        <v>-0.1241722119883667</v>
      </c>
      <c r="Q1136" s="157">
        <f>-Input!Q806</f>
        <v>-0.1241722119883667</v>
      </c>
      <c r="R1136" s="157">
        <f>-Input!R806</f>
        <v>-0.1241722119883667</v>
      </c>
      <c r="S1136" s="320">
        <f>-Input!S806</f>
        <v>-0.1241722119883667</v>
      </c>
      <c r="T1136" s="324">
        <f>-Input!T806</f>
        <v>0</v>
      </c>
      <c r="U1136" s="157">
        <f>-Input!U806</f>
        <v>0</v>
      </c>
      <c r="V1136" s="157">
        <f>-Input!V806</f>
        <v>0</v>
      </c>
      <c r="W1136" s="157">
        <f>-Input!W806</f>
        <v>0</v>
      </c>
      <c r="X1136" s="320">
        <f>-Input!X806</f>
        <v>0</v>
      </c>
      <c r="Y1136" s="326">
        <f>-Input!Y806</f>
        <v>0</v>
      </c>
      <c r="Z1136" s="27">
        <f>-Input!Z806</f>
        <v>0</v>
      </c>
      <c r="AA1136" s="27">
        <f>-Input!AA806</f>
        <v>0</v>
      </c>
      <c r="AB1136" s="27">
        <f>-Input!AB806</f>
        <v>0</v>
      </c>
      <c r="AC1136" s="27">
        <f>-Input!AC806</f>
        <v>0</v>
      </c>
      <c r="AD1136" s="313">
        <f>-Input!AD806</f>
        <v>0</v>
      </c>
      <c r="AE1136" s="324">
        <f>-Input!AE806</f>
        <v>0</v>
      </c>
      <c r="AF1136" s="157">
        <f>-Input!AF806</f>
        <v>0</v>
      </c>
      <c r="AG1136" s="157">
        <f>-Input!AG806</f>
        <v>0</v>
      </c>
      <c r="AH1136" s="157">
        <f>-Input!AH806</f>
        <v>0</v>
      </c>
      <c r="AI1136" s="320">
        <f>-Input!AI806</f>
        <v>0</v>
      </c>
      <c r="AJ1136" s="326">
        <f t="shared" si="1273"/>
        <v>0</v>
      </c>
      <c r="AK1136" s="27">
        <f t="shared" si="1273"/>
        <v>0</v>
      </c>
      <c r="AL1136" s="27">
        <f t="shared" si="1273"/>
        <v>0</v>
      </c>
      <c r="AM1136" s="27">
        <f t="shared" si="1273"/>
        <v>0</v>
      </c>
      <c r="AN1136" s="313">
        <f t="shared" si="1273"/>
        <v>0</v>
      </c>
    </row>
    <row r="1137" spans="1:40" outlineLevel="2">
      <c r="A1137" s="882">
        <f>ROW()</f>
        <v>1137</v>
      </c>
      <c r="B1137" s="453"/>
      <c r="D1137" s="452" t="s">
        <v>30</v>
      </c>
      <c r="H1137" s="458"/>
      <c r="I1137" s="458"/>
      <c r="J1137" s="459"/>
      <c r="K1137" s="458"/>
      <c r="L1137" s="157">
        <f>-Input!L807</f>
        <v>-1.3319181336554137E-4</v>
      </c>
      <c r="M1137" s="157">
        <f>-Input!M807</f>
        <v>-1.3319181336554137E-4</v>
      </c>
      <c r="N1137" s="157">
        <f>-Input!N807</f>
        <v>-1.3319181336554137E-4</v>
      </c>
      <c r="O1137" s="324">
        <f>-Input!O807</f>
        <v>-2.3517539504791804E-3</v>
      </c>
      <c r="P1137" s="157">
        <f>-Input!P807</f>
        <v>-2.3517539504791804E-3</v>
      </c>
      <c r="Q1137" s="157">
        <f>-Input!Q807</f>
        <v>-2.3517539504791804E-3</v>
      </c>
      <c r="R1137" s="157">
        <f>-Input!R807</f>
        <v>-2.3517539504791804E-3</v>
      </c>
      <c r="S1137" s="320">
        <f>-Input!S807</f>
        <v>-2.3517539504791804E-3</v>
      </c>
      <c r="T1137" s="324">
        <f>-Input!T807</f>
        <v>-6.2711500398049319E-2</v>
      </c>
      <c r="U1137" s="157">
        <f>-Input!U807</f>
        <v>-0.12542300079609864</v>
      </c>
      <c r="V1137" s="157">
        <f>-Input!V807</f>
        <v>-0.12542300079609864</v>
      </c>
      <c r="W1137" s="157">
        <f>-Input!W807</f>
        <v>-0.12542300079609861</v>
      </c>
      <c r="X1137" s="320">
        <f>-Input!X807</f>
        <v>-0.12542300079609861</v>
      </c>
      <c r="Y1137" s="326">
        <f>-Input!Y807</f>
        <v>-6.2711500398049264E-2</v>
      </c>
      <c r="Z1137" s="27">
        <f>-Input!Z807</f>
        <v>-0.12542300079609853</v>
      </c>
      <c r="AA1137" s="27">
        <f>-Input!AA807</f>
        <v>-0.12542300079609853</v>
      </c>
      <c r="AB1137" s="27">
        <f>-Input!AB807</f>
        <v>-0.12542300079609853</v>
      </c>
      <c r="AC1137" s="27">
        <f>-Input!AC807</f>
        <v>-0.12542300079609853</v>
      </c>
      <c r="AD1137" s="313">
        <f>-Input!AD807</f>
        <v>-0.12542300079609853</v>
      </c>
      <c r="AE1137" s="324">
        <f>-Input!AE807</f>
        <v>-0.1246571575793548</v>
      </c>
      <c r="AF1137" s="157">
        <f>-Input!AF807</f>
        <v>-0.1246571575793548</v>
      </c>
      <c r="AG1137" s="157">
        <f>-Input!AG807</f>
        <v>-0.1246571575793548</v>
      </c>
      <c r="AH1137" s="157">
        <f>-Input!AH807</f>
        <v>-0.1246571575793548</v>
      </c>
      <c r="AI1137" s="320">
        <f>-Input!AI807</f>
        <v>-0.12465715757935363</v>
      </c>
      <c r="AJ1137" s="326">
        <f t="shared" si="1273"/>
        <v>-0.12552376964040682</v>
      </c>
      <c r="AK1137" s="27">
        <f t="shared" si="1273"/>
        <v>-0.12552376964040682</v>
      </c>
      <c r="AL1137" s="27">
        <f t="shared" si="1273"/>
        <v>-0.12552376964040682</v>
      </c>
      <c r="AM1137" s="27">
        <f t="shared" si="1273"/>
        <v>-0.12552376964040682</v>
      </c>
      <c r="AN1137" s="313">
        <f t="shared" si="1273"/>
        <v>-0.12552376964040682</v>
      </c>
    </row>
    <row r="1138" spans="1:40" outlineLevel="2">
      <c r="A1138" s="882">
        <f>ROW()</f>
        <v>1138</v>
      </c>
      <c r="B1138" s="453"/>
      <c r="D1138" s="452" t="s">
        <v>31</v>
      </c>
      <c r="H1138" s="458"/>
      <c r="I1138" s="458"/>
      <c r="J1138" s="459"/>
      <c r="K1138" s="458"/>
      <c r="L1138" s="157">
        <f>-Input!L808</f>
        <v>-7.8279855326386191E-2</v>
      </c>
      <c r="M1138" s="157">
        <f>-Input!M808</f>
        <v>-7.8279855326386191E-2</v>
      </c>
      <c r="N1138" s="157">
        <f>-Input!N808</f>
        <v>-7.8279855326386191E-2</v>
      </c>
      <c r="O1138" s="324">
        <f>-Input!O808</f>
        <v>0</v>
      </c>
      <c r="P1138" s="157">
        <f>-Input!P808</f>
        <v>0</v>
      </c>
      <c r="Q1138" s="157">
        <f>-Input!Q808</f>
        <v>0</v>
      </c>
      <c r="R1138" s="157">
        <f>-Input!R808</f>
        <v>0</v>
      </c>
      <c r="S1138" s="320">
        <f>-Input!S808</f>
        <v>0</v>
      </c>
      <c r="T1138" s="324">
        <f>-Input!T808</f>
        <v>0</v>
      </c>
      <c r="U1138" s="157">
        <f>-Input!U808</f>
        <v>0</v>
      </c>
      <c r="V1138" s="157">
        <f>-Input!V808</f>
        <v>0</v>
      </c>
      <c r="W1138" s="157">
        <f>-Input!W808</f>
        <v>0</v>
      </c>
      <c r="X1138" s="320">
        <f>-Input!X808</f>
        <v>0</v>
      </c>
      <c r="Y1138" s="326">
        <f>-Input!Y808</f>
        <v>0</v>
      </c>
      <c r="Z1138" s="27">
        <f>-Input!Z808</f>
        <v>0</v>
      </c>
      <c r="AA1138" s="27">
        <f>-Input!AA808</f>
        <v>0</v>
      </c>
      <c r="AB1138" s="27">
        <f>-Input!AB808</f>
        <v>0</v>
      </c>
      <c r="AC1138" s="27">
        <f>-Input!AC808</f>
        <v>0</v>
      </c>
      <c r="AD1138" s="313">
        <f>-Input!AD808</f>
        <v>0</v>
      </c>
      <c r="AE1138" s="324">
        <f>-Input!AE808</f>
        <v>-3.7973082791112809E-5</v>
      </c>
      <c r="AF1138" s="157">
        <f>-Input!AF808</f>
        <v>-3.7973082791112809E-5</v>
      </c>
      <c r="AG1138" s="157">
        <f>-Input!AG808</f>
        <v>-3.7973082791112809E-5</v>
      </c>
      <c r="AH1138" s="157">
        <f>-Input!AH808</f>
        <v>-3.7973082791112809E-5</v>
      </c>
      <c r="AI1138" s="320">
        <f>-Input!AI808</f>
        <v>-3.7973082791112809E-5</v>
      </c>
      <c r="AJ1138" s="326">
        <f t="shared" si="1273"/>
        <v>1.8986541395556405E-4</v>
      </c>
      <c r="AK1138" s="27">
        <f t="shared" si="1273"/>
        <v>0</v>
      </c>
      <c r="AL1138" s="27">
        <f t="shared" si="1273"/>
        <v>0</v>
      </c>
      <c r="AM1138" s="27">
        <f t="shared" si="1273"/>
        <v>0</v>
      </c>
      <c r="AN1138" s="313">
        <f t="shared" si="1273"/>
        <v>0</v>
      </c>
    </row>
    <row r="1139" spans="1:40" outlineLevel="2">
      <c r="A1139" s="882">
        <f>ROW()</f>
        <v>1139</v>
      </c>
      <c r="B1139" s="453"/>
      <c r="D1139" s="452" t="s">
        <v>32</v>
      </c>
      <c r="H1139" s="458"/>
      <c r="I1139" s="458"/>
      <c r="J1139" s="459"/>
      <c r="K1139" s="458"/>
      <c r="L1139" s="157">
        <f>-Input!L809</f>
        <v>-1.419102496150978E-2</v>
      </c>
      <c r="M1139" s="157">
        <f>-Input!M809</f>
        <v>-1.419102496150978E-2</v>
      </c>
      <c r="N1139" s="157">
        <f>-Input!N809</f>
        <v>-1.419102496150978E-2</v>
      </c>
      <c r="O1139" s="324">
        <f>-Input!O809</f>
        <v>0</v>
      </c>
      <c r="P1139" s="157">
        <f>-Input!P809</f>
        <v>0</v>
      </c>
      <c r="Q1139" s="157">
        <f>-Input!Q809</f>
        <v>0</v>
      </c>
      <c r="R1139" s="157">
        <f>-Input!R809</f>
        <v>0</v>
      </c>
      <c r="S1139" s="320">
        <f>-Input!S809</f>
        <v>0</v>
      </c>
      <c r="T1139" s="324">
        <f>-Input!T809</f>
        <v>0</v>
      </c>
      <c r="U1139" s="157">
        <f>-Input!U809</f>
        <v>0</v>
      </c>
      <c r="V1139" s="157">
        <f>-Input!V809</f>
        <v>0</v>
      </c>
      <c r="W1139" s="157">
        <f>-Input!W809</f>
        <v>0</v>
      </c>
      <c r="X1139" s="320">
        <f>-Input!X809</f>
        <v>0</v>
      </c>
      <c r="Y1139" s="326">
        <f>-Input!Y809</f>
        <v>0</v>
      </c>
      <c r="Z1139" s="27">
        <f>-Input!Z809</f>
        <v>0</v>
      </c>
      <c r="AA1139" s="27">
        <f>-Input!AA809</f>
        <v>0</v>
      </c>
      <c r="AB1139" s="27">
        <f>-Input!AB809</f>
        <v>0</v>
      </c>
      <c r="AC1139" s="27">
        <f>-Input!AC809</f>
        <v>0</v>
      </c>
      <c r="AD1139" s="313">
        <f>-Input!AD809</f>
        <v>0</v>
      </c>
      <c r="AE1139" s="324">
        <f>-Input!AE809</f>
        <v>0</v>
      </c>
      <c r="AF1139" s="157">
        <f>-Input!AF809</f>
        <v>0</v>
      </c>
      <c r="AG1139" s="157">
        <f>-Input!AG809</f>
        <v>0</v>
      </c>
      <c r="AH1139" s="157">
        <f>-Input!AH809</f>
        <v>0</v>
      </c>
      <c r="AI1139" s="320">
        <f>-Input!AI809</f>
        <v>0</v>
      </c>
      <c r="AJ1139" s="326">
        <f t="shared" si="1273"/>
        <v>0</v>
      </c>
      <c r="AK1139" s="27">
        <f t="shared" si="1273"/>
        <v>0</v>
      </c>
      <c r="AL1139" s="27">
        <f t="shared" si="1273"/>
        <v>0</v>
      </c>
      <c r="AM1139" s="27">
        <f t="shared" si="1273"/>
        <v>0</v>
      </c>
      <c r="AN1139" s="313">
        <f t="shared" si="1273"/>
        <v>0</v>
      </c>
    </row>
    <row r="1140" spans="1:40" outlineLevel="2">
      <c r="A1140" s="882">
        <f>ROW()</f>
        <v>1140</v>
      </c>
      <c r="B1140" s="453"/>
      <c r="D1140" s="452" t="s">
        <v>33</v>
      </c>
      <c r="H1140" s="458"/>
      <c r="I1140" s="458"/>
      <c r="J1140" s="459"/>
      <c r="K1140" s="458"/>
      <c r="L1140" s="157">
        <f>-Input!L810</f>
        <v>-4.7479875717631913E-9</v>
      </c>
      <c r="M1140" s="157">
        <f>-Input!M810</f>
        <v>-4.7479875717631913E-9</v>
      </c>
      <c r="N1140" s="157">
        <f>-Input!N810</f>
        <v>-4.7479875717631913E-9</v>
      </c>
      <c r="O1140" s="324">
        <f>-Input!O810</f>
        <v>0</v>
      </c>
      <c r="P1140" s="157">
        <f>-Input!P810</f>
        <v>0</v>
      </c>
      <c r="Q1140" s="157">
        <f>-Input!Q810</f>
        <v>0</v>
      </c>
      <c r="R1140" s="157">
        <f>-Input!R810</f>
        <v>0</v>
      </c>
      <c r="S1140" s="320">
        <f>-Input!S810</f>
        <v>0</v>
      </c>
      <c r="T1140" s="324">
        <f>-Input!T810</f>
        <v>0</v>
      </c>
      <c r="U1140" s="157">
        <f>-Input!U810</f>
        <v>0</v>
      </c>
      <c r="V1140" s="157">
        <f>-Input!V810</f>
        <v>0</v>
      </c>
      <c r="W1140" s="157">
        <f>-Input!W810</f>
        <v>0</v>
      </c>
      <c r="X1140" s="320">
        <f>-Input!X810</f>
        <v>0</v>
      </c>
      <c r="Y1140" s="326">
        <f>-Input!Y810</f>
        <v>0</v>
      </c>
      <c r="Z1140" s="27">
        <f>-Input!Z810</f>
        <v>0</v>
      </c>
      <c r="AA1140" s="27">
        <f>-Input!AA810</f>
        <v>0</v>
      </c>
      <c r="AB1140" s="27">
        <f>-Input!AB810</f>
        <v>0</v>
      </c>
      <c r="AC1140" s="27">
        <f>-Input!AC810</f>
        <v>0</v>
      </c>
      <c r="AD1140" s="313">
        <f>-Input!AD810</f>
        <v>0</v>
      </c>
      <c r="AE1140" s="324">
        <f>-Input!AE810</f>
        <v>0</v>
      </c>
      <c r="AF1140" s="157">
        <f>-Input!AF810</f>
        <v>0</v>
      </c>
      <c r="AG1140" s="157">
        <f>-Input!AG810</f>
        <v>0</v>
      </c>
      <c r="AH1140" s="157">
        <f>-Input!AH810</f>
        <v>0</v>
      </c>
      <c r="AI1140" s="320">
        <f>-Input!AI810</f>
        <v>0</v>
      </c>
      <c r="AJ1140" s="326">
        <f t="shared" si="1273"/>
        <v>0</v>
      </c>
      <c r="AK1140" s="27">
        <f t="shared" si="1273"/>
        <v>0</v>
      </c>
      <c r="AL1140" s="27">
        <f t="shared" si="1273"/>
        <v>0</v>
      </c>
      <c r="AM1140" s="27">
        <f t="shared" si="1273"/>
        <v>0</v>
      </c>
      <c r="AN1140" s="313">
        <f t="shared" si="1273"/>
        <v>0</v>
      </c>
    </row>
    <row r="1141" spans="1:40" outlineLevel="2">
      <c r="A1141" s="882">
        <f>ROW()</f>
        <v>1141</v>
      </c>
      <c r="B1141" s="453"/>
      <c r="D1141" s="452" t="s">
        <v>27</v>
      </c>
      <c r="H1141" s="458"/>
      <c r="I1141" s="458"/>
      <c r="J1141" s="459"/>
      <c r="K1141" s="458"/>
      <c r="L1141" s="157">
        <f>-Input!L811</f>
        <v>-4.9885944749547984E-3</v>
      </c>
      <c r="M1141" s="157">
        <f>-Input!M811</f>
        <v>-4.9885944749547984E-3</v>
      </c>
      <c r="N1141" s="157">
        <f>-Input!N811</f>
        <v>-4.9885944749547984E-3</v>
      </c>
      <c r="O1141" s="324">
        <f>-Input!O811</f>
        <v>0</v>
      </c>
      <c r="P1141" s="157">
        <f>-Input!P811</f>
        <v>0</v>
      </c>
      <c r="Q1141" s="157">
        <f>-Input!Q811</f>
        <v>0</v>
      </c>
      <c r="R1141" s="157">
        <f>-Input!R811</f>
        <v>0</v>
      </c>
      <c r="S1141" s="320">
        <f>-Input!S811</f>
        <v>0</v>
      </c>
      <c r="T1141" s="324">
        <f>-Input!T811</f>
        <v>0</v>
      </c>
      <c r="U1141" s="157">
        <f>-Input!U811</f>
        <v>0</v>
      </c>
      <c r="V1141" s="157">
        <f>-Input!V811</f>
        <v>0</v>
      </c>
      <c r="W1141" s="157">
        <f>-Input!W811</f>
        <v>0</v>
      </c>
      <c r="X1141" s="320">
        <f>-Input!X811</f>
        <v>0</v>
      </c>
      <c r="Y1141" s="326">
        <f>-Input!Y811</f>
        <v>0</v>
      </c>
      <c r="Z1141" s="27">
        <f>-Input!Z811</f>
        <v>0</v>
      </c>
      <c r="AA1141" s="27">
        <f>-Input!AA811</f>
        <v>0</v>
      </c>
      <c r="AB1141" s="27">
        <f>-Input!AB811</f>
        <v>0</v>
      </c>
      <c r="AC1141" s="27">
        <f>-Input!AC811</f>
        <v>0</v>
      </c>
      <c r="AD1141" s="313">
        <f>-Input!AD811</f>
        <v>0</v>
      </c>
      <c r="AE1141" s="324">
        <f>-Input!AE811</f>
        <v>0</v>
      </c>
      <c r="AF1141" s="157">
        <f>-Input!AF811</f>
        <v>0</v>
      </c>
      <c r="AG1141" s="157">
        <f>-Input!AG811</f>
        <v>0</v>
      </c>
      <c r="AH1141" s="157">
        <f>-Input!AH811</f>
        <v>0</v>
      </c>
      <c r="AI1141" s="320">
        <f>-Input!AI811</f>
        <v>0</v>
      </c>
      <c r="AJ1141" s="326">
        <f t="shared" si="1273"/>
        <v>0</v>
      </c>
      <c r="AK1141" s="27">
        <f t="shared" si="1273"/>
        <v>0</v>
      </c>
      <c r="AL1141" s="27">
        <f t="shared" si="1273"/>
        <v>0</v>
      </c>
      <c r="AM1141" s="27">
        <f t="shared" si="1273"/>
        <v>0</v>
      </c>
      <c r="AN1141" s="313">
        <f t="shared" si="1273"/>
        <v>0</v>
      </c>
    </row>
    <row r="1142" spans="1:40" outlineLevel="2">
      <c r="A1142" s="882">
        <f>ROW()</f>
        <v>1142</v>
      </c>
      <c r="B1142" s="453"/>
      <c r="D1142" s="452" t="s">
        <v>34</v>
      </c>
      <c r="H1142" s="458"/>
      <c r="I1142" s="458"/>
      <c r="J1142" s="459"/>
      <c r="K1142" s="458"/>
      <c r="L1142" s="157">
        <f>-Input!L812</f>
        <v>-0.58989380997103069</v>
      </c>
      <c r="M1142" s="157">
        <f>-Input!M812</f>
        <v>-0.58989380997103069</v>
      </c>
      <c r="N1142" s="157">
        <f>-Input!N812</f>
        <v>-0.58989380997103069</v>
      </c>
      <c r="O1142" s="324">
        <f>-Input!O812</f>
        <v>-1.287417493895386</v>
      </c>
      <c r="P1142" s="157">
        <f>-Input!P812</f>
        <v>-1.287417493895386</v>
      </c>
      <c r="Q1142" s="157">
        <f>-Input!Q812</f>
        <v>-1.287417493895386</v>
      </c>
      <c r="R1142" s="157">
        <f>-Input!R812</f>
        <v>-1.287417493895386</v>
      </c>
      <c r="S1142" s="320">
        <f>-Input!S812</f>
        <v>-1.287417493895386</v>
      </c>
      <c r="T1142" s="324">
        <f>-Input!T812</f>
        <v>-0.66607412355540596</v>
      </c>
      <c r="U1142" s="157">
        <f>-Input!U812</f>
        <v>-1.3321482471108119</v>
      </c>
      <c r="V1142" s="157">
        <f>-Input!V812</f>
        <v>-1.3321482471108119</v>
      </c>
      <c r="W1142" s="157">
        <f>-Input!W812</f>
        <v>-1.3321482471108119</v>
      </c>
      <c r="X1142" s="320">
        <f>-Input!X812</f>
        <v>-1.3321482471108119</v>
      </c>
      <c r="Y1142" s="326">
        <f>-Input!Y812</f>
        <v>-0.66607412355540663</v>
      </c>
      <c r="Z1142" s="27">
        <f>-Input!Z812</f>
        <v>-1.3321482471108133</v>
      </c>
      <c r="AA1142" s="27">
        <f>-Input!AA812</f>
        <v>-1.3321482471108133</v>
      </c>
      <c r="AB1142" s="27">
        <f>-Input!AB812</f>
        <v>-1.332148247110813</v>
      </c>
      <c r="AC1142" s="27">
        <f>-Input!AC812</f>
        <v>-1.3321482471108133</v>
      </c>
      <c r="AD1142" s="313">
        <f>-Input!AD812</f>
        <v>-1.332148247110813</v>
      </c>
      <c r="AE1142" s="324">
        <f>-Input!AE812</f>
        <v>-1.3236107183670507</v>
      </c>
      <c r="AF1142" s="157">
        <f>-Input!AF812</f>
        <v>-1.3236107183670507</v>
      </c>
      <c r="AG1142" s="157">
        <f>-Input!AG812</f>
        <v>-1.3236107183670507</v>
      </c>
      <c r="AH1142" s="157">
        <f>-Input!AH812</f>
        <v>-1.3236107183670507</v>
      </c>
      <c r="AI1142" s="320">
        <f>-Input!AI812</f>
        <v>-1.3236107183670507</v>
      </c>
      <c r="AJ1142" s="326">
        <f t="shared" si="1273"/>
        <v>-1.3463774616837467</v>
      </c>
      <c r="AK1142" s="27">
        <f t="shared" si="1273"/>
        <v>-1.3463774616837467</v>
      </c>
      <c r="AL1142" s="27">
        <f t="shared" si="1273"/>
        <v>-1.3463774616837467</v>
      </c>
      <c r="AM1142" s="27">
        <f t="shared" si="1273"/>
        <v>0</v>
      </c>
      <c r="AN1142" s="313">
        <f t="shared" si="1273"/>
        <v>0</v>
      </c>
    </row>
    <row r="1143" spans="1:40" outlineLevel="2">
      <c r="A1143" s="882">
        <f>ROW()</f>
        <v>1143</v>
      </c>
      <c r="B1143" s="453"/>
      <c r="D1143" s="452" t="s">
        <v>35</v>
      </c>
      <c r="H1143" s="458"/>
      <c r="I1143" s="458"/>
      <c r="J1143" s="459"/>
      <c r="K1143" s="458"/>
      <c r="L1143" s="157">
        <f>-Input!L813</f>
        <v>-0.38869157105162799</v>
      </c>
      <c r="M1143" s="157">
        <f>-Input!M813</f>
        <v>-0.38869157105162799</v>
      </c>
      <c r="N1143" s="157">
        <f>-Input!N813</f>
        <v>-0.38869157105162799</v>
      </c>
      <c r="O1143" s="324">
        <f>-Input!O813</f>
        <v>0</v>
      </c>
      <c r="P1143" s="157">
        <f>-Input!P813</f>
        <v>0</v>
      </c>
      <c r="Q1143" s="157">
        <f>-Input!Q813</f>
        <v>0</v>
      </c>
      <c r="R1143" s="157">
        <f>-Input!R813</f>
        <v>0</v>
      </c>
      <c r="S1143" s="320">
        <f>-Input!S813</f>
        <v>0</v>
      </c>
      <c r="T1143" s="324">
        <f>-Input!T813</f>
        <v>0</v>
      </c>
      <c r="U1143" s="157">
        <f>-Input!U813</f>
        <v>0</v>
      </c>
      <c r="V1143" s="157">
        <f>-Input!V813</f>
        <v>0</v>
      </c>
      <c r="W1143" s="157">
        <f>-Input!W813</f>
        <v>0</v>
      </c>
      <c r="X1143" s="320">
        <f>-Input!X813</f>
        <v>0</v>
      </c>
      <c r="Y1143" s="326">
        <f>-Input!Y813</f>
        <v>0</v>
      </c>
      <c r="Z1143" s="27">
        <f>-Input!Z813</f>
        <v>0</v>
      </c>
      <c r="AA1143" s="27">
        <f>-Input!AA813</f>
        <v>0</v>
      </c>
      <c r="AB1143" s="27">
        <f>-Input!AB813</f>
        <v>0</v>
      </c>
      <c r="AC1143" s="27">
        <f>-Input!AC813</f>
        <v>0</v>
      </c>
      <c r="AD1143" s="313">
        <f>-Input!AD813</f>
        <v>0</v>
      </c>
      <c r="AE1143" s="324">
        <f>-Input!AE813</f>
        <v>-8.0456373123338025E-3</v>
      </c>
      <c r="AF1143" s="157">
        <f>-Input!AF813</f>
        <v>0</v>
      </c>
      <c r="AG1143" s="157">
        <f>-Input!AG813</f>
        <v>0</v>
      </c>
      <c r="AH1143" s="157">
        <f>-Input!AH813</f>
        <v>0</v>
      </c>
      <c r="AI1143" s="320">
        <f>-Input!AI813</f>
        <v>0</v>
      </c>
      <c r="AJ1143" s="326">
        <f t="shared" si="1273"/>
        <v>8.0456373123338025E-3</v>
      </c>
      <c r="AK1143" s="27">
        <f t="shared" si="1273"/>
        <v>0</v>
      </c>
      <c r="AL1143" s="27">
        <f t="shared" si="1273"/>
        <v>0</v>
      </c>
      <c r="AM1143" s="27">
        <f t="shared" si="1273"/>
        <v>0</v>
      </c>
      <c r="AN1143" s="313">
        <f t="shared" si="1273"/>
        <v>0</v>
      </c>
    </row>
    <row r="1144" spans="1:40" outlineLevel="2">
      <c r="A1144" s="882">
        <f>ROW()</f>
        <v>1144</v>
      </c>
      <c r="B1144" s="453"/>
      <c r="D1144" s="452" t="s">
        <v>302</v>
      </c>
      <c r="H1144" s="458"/>
      <c r="I1144" s="458"/>
      <c r="J1144" s="459"/>
      <c r="K1144" s="458"/>
      <c r="L1144" s="157">
        <f>-Input!L814</f>
        <v>0</v>
      </c>
      <c r="M1144" s="157">
        <f>-Input!M814</f>
        <v>0</v>
      </c>
      <c r="N1144" s="157">
        <f>-Input!N814</f>
        <v>0</v>
      </c>
      <c r="O1144" s="324">
        <f>-Input!O814</f>
        <v>0</v>
      </c>
      <c r="P1144" s="157">
        <f>-Input!P814</f>
        <v>0</v>
      </c>
      <c r="Q1144" s="157">
        <f>-Input!Q814</f>
        <v>0</v>
      </c>
      <c r="R1144" s="157">
        <f>-Input!R814</f>
        <v>0</v>
      </c>
      <c r="S1144" s="320">
        <f>-Input!S814</f>
        <v>0</v>
      </c>
      <c r="T1144" s="324">
        <f>-Input!T814</f>
        <v>0</v>
      </c>
      <c r="U1144" s="157">
        <f>-Input!U814</f>
        <v>0</v>
      </c>
      <c r="V1144" s="157">
        <f>-Input!V814</f>
        <v>0</v>
      </c>
      <c r="W1144" s="157">
        <f>-Input!W814</f>
        <v>0</v>
      </c>
      <c r="X1144" s="320">
        <f>-Input!X814</f>
        <v>0</v>
      </c>
      <c r="Y1144" s="326">
        <f>-Input!Y814</f>
        <v>0</v>
      </c>
      <c r="Z1144" s="27">
        <f>-Input!Z814</f>
        <v>0</v>
      </c>
      <c r="AA1144" s="27">
        <f>-Input!AA814</f>
        <v>0</v>
      </c>
      <c r="AB1144" s="27">
        <f>-Input!AB814</f>
        <v>0</v>
      </c>
      <c r="AC1144" s="27">
        <f>-Input!AC814</f>
        <v>0</v>
      </c>
      <c r="AD1144" s="313">
        <f>-Input!AD814</f>
        <v>0</v>
      </c>
      <c r="AE1144" s="324">
        <f>-Input!AE814</f>
        <v>0</v>
      </c>
      <c r="AF1144" s="157">
        <f>-Input!AF814</f>
        <v>0</v>
      </c>
      <c r="AG1144" s="157">
        <f>-Input!AG814</f>
        <v>0</v>
      </c>
      <c r="AH1144" s="157">
        <f>-Input!AH814</f>
        <v>0</v>
      </c>
      <c r="AI1144" s="320">
        <f>-Input!AI814</f>
        <v>0</v>
      </c>
      <c r="AJ1144" s="326">
        <f t="shared" ref="AJ1144:AN1149" si="1274">-IF($D1144="Land",0,IF(AJ1090&lt;0,AJ1090,IF(AJ1072&lt;1,AJ1090,MAX(MIN(IF(AJ1090&gt;0,(AJ1090/AJ1072),0),AJ1090),0)*AJ$9)))</f>
        <v>0</v>
      </c>
      <c r="AK1144" s="27">
        <f t="shared" si="1274"/>
        <v>0</v>
      </c>
      <c r="AL1144" s="27">
        <f t="shared" si="1274"/>
        <v>0</v>
      </c>
      <c r="AM1144" s="27">
        <f t="shared" si="1274"/>
        <v>0</v>
      </c>
      <c r="AN1144" s="313">
        <f t="shared" si="1274"/>
        <v>0</v>
      </c>
    </row>
    <row r="1145" spans="1:40" outlineLevel="2">
      <c r="A1145" s="882">
        <f>ROW()</f>
        <v>1145</v>
      </c>
      <c r="B1145" s="453"/>
      <c r="D1145" s="452" t="s">
        <v>36</v>
      </c>
      <c r="H1145" s="458"/>
      <c r="I1145" s="458"/>
      <c r="J1145" s="459"/>
      <c r="K1145" s="458"/>
      <c r="L1145" s="157">
        <f>-Input!L815</f>
        <v>0</v>
      </c>
      <c r="M1145" s="157">
        <f>-Input!M815</f>
        <v>0</v>
      </c>
      <c r="N1145" s="157">
        <f>-Input!N815</f>
        <v>0</v>
      </c>
      <c r="O1145" s="324">
        <f>-Input!O815</f>
        <v>-0.12610164220544059</v>
      </c>
      <c r="P1145" s="157">
        <f>-Input!P815</f>
        <v>-0.12610164220544059</v>
      </c>
      <c r="Q1145" s="157">
        <f>-Input!Q815</f>
        <v>-0.12610164220544059</v>
      </c>
      <c r="R1145" s="157">
        <f>-Input!R815</f>
        <v>-0.12610164220544059</v>
      </c>
      <c r="S1145" s="320">
        <f>-Input!S815</f>
        <v>-0.12610164220544059</v>
      </c>
      <c r="T1145" s="324">
        <f>-Input!T815</f>
        <v>0</v>
      </c>
      <c r="U1145" s="157">
        <f>-Input!U815</f>
        <v>0</v>
      </c>
      <c r="V1145" s="157">
        <f>-Input!V815</f>
        <v>0</v>
      </c>
      <c r="W1145" s="157">
        <f>-Input!W815</f>
        <v>0</v>
      </c>
      <c r="X1145" s="320">
        <f>-Input!X815</f>
        <v>0</v>
      </c>
      <c r="Y1145" s="326">
        <f>-Input!Y815</f>
        <v>0</v>
      </c>
      <c r="Z1145" s="27">
        <f>-Input!Z815</f>
        <v>0</v>
      </c>
      <c r="AA1145" s="27">
        <f>-Input!AA815</f>
        <v>0</v>
      </c>
      <c r="AB1145" s="27">
        <f>-Input!AB815</f>
        <v>0</v>
      </c>
      <c r="AC1145" s="27">
        <f>-Input!AC815</f>
        <v>0</v>
      </c>
      <c r="AD1145" s="313">
        <f>-Input!AD815</f>
        <v>0</v>
      </c>
      <c r="AE1145" s="324">
        <f>-Input!AE815</f>
        <v>0</v>
      </c>
      <c r="AF1145" s="157">
        <f>-Input!AF815</f>
        <v>0</v>
      </c>
      <c r="AG1145" s="157">
        <f>-Input!AG815</f>
        <v>0</v>
      </c>
      <c r="AH1145" s="157">
        <f>-Input!AH815</f>
        <v>0</v>
      </c>
      <c r="AI1145" s="320">
        <f>-Input!AI815</f>
        <v>0</v>
      </c>
      <c r="AJ1145" s="326">
        <f t="shared" si="1274"/>
        <v>0</v>
      </c>
      <c r="AK1145" s="27">
        <f t="shared" si="1274"/>
        <v>0</v>
      </c>
      <c r="AL1145" s="27">
        <f t="shared" si="1274"/>
        <v>0</v>
      </c>
      <c r="AM1145" s="27">
        <f t="shared" si="1274"/>
        <v>0</v>
      </c>
      <c r="AN1145" s="313">
        <f t="shared" si="1274"/>
        <v>0</v>
      </c>
    </row>
    <row r="1146" spans="1:40" outlineLevel="2">
      <c r="A1146" s="882">
        <f>ROW()</f>
        <v>1146</v>
      </c>
      <c r="B1146" s="453"/>
      <c r="D1146" s="452" t="s">
        <v>583</v>
      </c>
      <c r="H1146" s="458"/>
      <c r="I1146" s="458"/>
      <c r="J1146" s="459"/>
      <c r="K1146" s="458"/>
      <c r="L1146" s="157">
        <f>-Input!L816</f>
        <v>0</v>
      </c>
      <c r="M1146" s="157">
        <f>-Input!M816</f>
        <v>0</v>
      </c>
      <c r="N1146" s="157">
        <f>-Input!N816</f>
        <v>0</v>
      </c>
      <c r="O1146" s="324">
        <f>-Input!O816</f>
        <v>0</v>
      </c>
      <c r="P1146" s="157">
        <f>-Input!P816</f>
        <v>0</v>
      </c>
      <c r="Q1146" s="157">
        <f>-Input!Q816</f>
        <v>0</v>
      </c>
      <c r="R1146" s="157">
        <f>-Input!R816</f>
        <v>0</v>
      </c>
      <c r="S1146" s="320">
        <f>-Input!S816</f>
        <v>0</v>
      </c>
      <c r="T1146" s="324">
        <f>-Input!T816</f>
        <v>0</v>
      </c>
      <c r="U1146" s="157">
        <f>-Input!U816</f>
        <v>0</v>
      </c>
      <c r="V1146" s="157">
        <f>-Input!V816</f>
        <v>0</v>
      </c>
      <c r="W1146" s="157">
        <f>-Input!W816</f>
        <v>0</v>
      </c>
      <c r="X1146" s="320">
        <f>-Input!X816</f>
        <v>0</v>
      </c>
      <c r="Y1146" s="326">
        <f>-Input!Y816</f>
        <v>0</v>
      </c>
      <c r="Z1146" s="27">
        <f>-Input!Z816</f>
        <v>0</v>
      </c>
      <c r="AA1146" s="27">
        <f>-Input!AA816</f>
        <v>0</v>
      </c>
      <c r="AB1146" s="27">
        <f>-Input!AB816</f>
        <v>0</v>
      </c>
      <c r="AC1146" s="27">
        <f>-Input!AC816</f>
        <v>0</v>
      </c>
      <c r="AD1146" s="313">
        <f>-Input!AD816</f>
        <v>0</v>
      </c>
      <c r="AE1146" s="324">
        <f>-Input!AE816</f>
        <v>0</v>
      </c>
      <c r="AF1146" s="157">
        <f>-Input!AF816</f>
        <v>0</v>
      </c>
      <c r="AG1146" s="157">
        <f>-Input!AG816</f>
        <v>0</v>
      </c>
      <c r="AH1146" s="157">
        <f>-Input!AH816</f>
        <v>0</v>
      </c>
      <c r="AI1146" s="320">
        <f>-Input!AI816</f>
        <v>0</v>
      </c>
      <c r="AJ1146" s="326">
        <f t="shared" si="1274"/>
        <v>0</v>
      </c>
      <c r="AK1146" s="27">
        <f t="shared" si="1274"/>
        <v>0</v>
      </c>
      <c r="AL1146" s="27">
        <f t="shared" si="1274"/>
        <v>0</v>
      </c>
      <c r="AM1146" s="27">
        <f t="shared" si="1274"/>
        <v>0</v>
      </c>
      <c r="AN1146" s="313">
        <f t="shared" si="1274"/>
        <v>0</v>
      </c>
    </row>
    <row r="1147" spans="1:40" outlineLevel="2">
      <c r="A1147" s="882">
        <f>ROW()</f>
        <v>1147</v>
      </c>
      <c r="B1147" s="453"/>
      <c r="D1147" s="452" t="s">
        <v>81</v>
      </c>
      <c r="H1147" s="458"/>
      <c r="I1147" s="458"/>
      <c r="J1147" s="459"/>
      <c r="K1147" s="458"/>
      <c r="L1147" s="157">
        <f>-Input!L817</f>
        <v>0</v>
      </c>
      <c r="M1147" s="157">
        <f>-Input!M817</f>
        <v>0</v>
      </c>
      <c r="N1147" s="157">
        <f>-Input!N817</f>
        <v>0</v>
      </c>
      <c r="O1147" s="324">
        <f>-Input!O817</f>
        <v>-0.59965291360607742</v>
      </c>
      <c r="P1147" s="157">
        <f>-Input!P817</f>
        <v>-0.59965291360607742</v>
      </c>
      <c r="Q1147" s="157">
        <f>-Input!Q817</f>
        <v>-0.59965291360607742</v>
      </c>
      <c r="R1147" s="157">
        <f>-Input!R817</f>
        <v>-0.59965291360607742</v>
      </c>
      <c r="S1147" s="320">
        <f>-Input!S817</f>
        <v>-0.59965291360607742</v>
      </c>
      <c r="T1147" s="324">
        <f>-Input!T817</f>
        <v>0</v>
      </c>
      <c r="U1147" s="157">
        <f>-Input!U817</f>
        <v>0</v>
      </c>
      <c r="V1147" s="157">
        <f>-Input!V817</f>
        <v>0</v>
      </c>
      <c r="W1147" s="157">
        <f>-Input!W817</f>
        <v>0</v>
      </c>
      <c r="X1147" s="320">
        <f>-Input!X817</f>
        <v>0</v>
      </c>
      <c r="Y1147" s="326">
        <f>-Input!Y817</f>
        <v>0</v>
      </c>
      <c r="Z1147" s="27">
        <f>-Input!Z817</f>
        <v>0</v>
      </c>
      <c r="AA1147" s="27">
        <f>-Input!AA817</f>
        <v>0</v>
      </c>
      <c r="AB1147" s="27">
        <f>-Input!AB817</f>
        <v>0</v>
      </c>
      <c r="AC1147" s="27">
        <f>-Input!AC817</f>
        <v>0</v>
      </c>
      <c r="AD1147" s="313">
        <f>-Input!AD817</f>
        <v>0</v>
      </c>
      <c r="AE1147" s="324">
        <f>-Input!AE817</f>
        <v>0</v>
      </c>
      <c r="AF1147" s="157">
        <f>-Input!AF817</f>
        <v>0</v>
      </c>
      <c r="AG1147" s="157">
        <f>-Input!AG817</f>
        <v>0</v>
      </c>
      <c r="AH1147" s="157">
        <f>-Input!AH817</f>
        <v>0</v>
      </c>
      <c r="AI1147" s="320">
        <f>-Input!AI817</f>
        <v>0</v>
      </c>
      <c r="AJ1147" s="326">
        <f t="shared" si="1274"/>
        <v>-2.2204460492503131E-16</v>
      </c>
      <c r="AK1147" s="27">
        <f t="shared" si="1274"/>
        <v>0</v>
      </c>
      <c r="AL1147" s="27">
        <f t="shared" si="1274"/>
        <v>0</v>
      </c>
      <c r="AM1147" s="27">
        <f t="shared" si="1274"/>
        <v>0</v>
      </c>
      <c r="AN1147" s="313">
        <f t="shared" si="1274"/>
        <v>0</v>
      </c>
    </row>
    <row r="1148" spans="1:40" outlineLevel="2">
      <c r="A1148" s="882">
        <f>ROW()</f>
        <v>1148</v>
      </c>
      <c r="B1148" s="453"/>
      <c r="D1148" s="452" t="s">
        <v>28</v>
      </c>
      <c r="H1148" s="458"/>
      <c r="I1148" s="458"/>
      <c r="J1148" s="459"/>
      <c r="K1148" s="458"/>
      <c r="L1148" s="157">
        <f>-Input!L818</f>
        <v>0</v>
      </c>
      <c r="M1148" s="157">
        <f>-Input!M818</f>
        <v>0</v>
      </c>
      <c r="N1148" s="157">
        <f>-Input!N818</f>
        <v>0</v>
      </c>
      <c r="O1148" s="324">
        <f>-Input!O818</f>
        <v>0</v>
      </c>
      <c r="P1148" s="157">
        <f>-Input!P818</f>
        <v>0</v>
      </c>
      <c r="Q1148" s="157">
        <f>-Input!Q818</f>
        <v>0</v>
      </c>
      <c r="R1148" s="157">
        <f>-Input!R818</f>
        <v>0</v>
      </c>
      <c r="S1148" s="320">
        <f>-Input!S818</f>
        <v>0</v>
      </c>
      <c r="T1148" s="324">
        <f>-Input!T818</f>
        <v>0</v>
      </c>
      <c r="U1148" s="157">
        <f>-Input!U818</f>
        <v>0</v>
      </c>
      <c r="V1148" s="157">
        <f>-Input!V818</f>
        <v>0</v>
      </c>
      <c r="W1148" s="157">
        <f>-Input!W818</f>
        <v>0</v>
      </c>
      <c r="X1148" s="320">
        <f>-Input!X818</f>
        <v>0</v>
      </c>
      <c r="Y1148" s="326">
        <f>-Input!Y818</f>
        <v>0</v>
      </c>
      <c r="Z1148" s="27">
        <f>-Input!Z818</f>
        <v>0</v>
      </c>
      <c r="AA1148" s="27">
        <f>-Input!AA818</f>
        <v>0</v>
      </c>
      <c r="AB1148" s="27">
        <f>-Input!AB818</f>
        <v>0</v>
      </c>
      <c r="AC1148" s="27">
        <f>-Input!AC818</f>
        <v>0</v>
      </c>
      <c r="AD1148" s="313">
        <f>-Input!AD818</f>
        <v>0</v>
      </c>
      <c r="AE1148" s="324">
        <f>-Input!AE818</f>
        <v>0</v>
      </c>
      <c r="AF1148" s="157">
        <f>-Input!AF818</f>
        <v>0</v>
      </c>
      <c r="AG1148" s="157">
        <f>-Input!AG818</f>
        <v>0</v>
      </c>
      <c r="AH1148" s="157">
        <f>-Input!AH818</f>
        <v>0</v>
      </c>
      <c r="AI1148" s="320">
        <f>-Input!AI818</f>
        <v>0</v>
      </c>
      <c r="AJ1148" s="326">
        <f t="shared" si="1274"/>
        <v>0</v>
      </c>
      <c r="AK1148" s="27">
        <f t="shared" si="1274"/>
        <v>0</v>
      </c>
      <c r="AL1148" s="27">
        <f t="shared" si="1274"/>
        <v>0</v>
      </c>
      <c r="AM1148" s="27">
        <f t="shared" si="1274"/>
        <v>0</v>
      </c>
      <c r="AN1148" s="313">
        <f t="shared" si="1274"/>
        <v>0</v>
      </c>
    </row>
    <row r="1149" spans="1:40" outlineLevel="2">
      <c r="A1149" s="882">
        <f>ROW()</f>
        <v>1149</v>
      </c>
      <c r="B1149" s="453"/>
      <c r="D1149" s="456" t="s">
        <v>443</v>
      </c>
      <c r="E1149" s="456"/>
      <c r="F1149" s="456"/>
      <c r="G1149" s="456"/>
      <c r="H1149" s="460"/>
      <c r="I1149" s="460"/>
      <c r="J1149" s="461"/>
      <c r="K1149" s="460"/>
      <c r="L1149" s="158">
        <f>-Input!L819</f>
        <v>0</v>
      </c>
      <c r="M1149" s="158">
        <f>-Input!M819</f>
        <v>0</v>
      </c>
      <c r="N1149" s="158">
        <f>-Input!N819</f>
        <v>0</v>
      </c>
      <c r="O1149" s="325">
        <f>-Input!O819</f>
        <v>0</v>
      </c>
      <c r="P1149" s="158">
        <f>-Input!P819</f>
        <v>0</v>
      </c>
      <c r="Q1149" s="158">
        <f>-Input!Q819</f>
        <v>0</v>
      </c>
      <c r="R1149" s="158">
        <f>-Input!R819</f>
        <v>0</v>
      </c>
      <c r="S1149" s="321">
        <f>-Input!S819</f>
        <v>0</v>
      </c>
      <c r="T1149" s="325">
        <f>-Input!T819</f>
        <v>0</v>
      </c>
      <c r="U1149" s="158">
        <f>-Input!U819</f>
        <v>0</v>
      </c>
      <c r="V1149" s="158">
        <f>-Input!V819</f>
        <v>0</v>
      </c>
      <c r="W1149" s="158">
        <f>-Input!W819</f>
        <v>0</v>
      </c>
      <c r="X1149" s="321">
        <f>-Input!X819</f>
        <v>0</v>
      </c>
      <c r="Y1149" s="325">
        <f>-Input!Y819</f>
        <v>0</v>
      </c>
      <c r="Z1149" s="158">
        <f>-Input!Z819</f>
        <v>0</v>
      </c>
      <c r="AA1149" s="158">
        <f>-Input!AA819</f>
        <v>0</v>
      </c>
      <c r="AB1149" s="158">
        <f>-Input!AB819</f>
        <v>0</v>
      </c>
      <c r="AC1149" s="158">
        <f>-Input!AC819</f>
        <v>0</v>
      </c>
      <c r="AD1149" s="321">
        <f>-Input!AD819</f>
        <v>0</v>
      </c>
      <c r="AE1149" s="325">
        <f>-Input!AE819</f>
        <v>0</v>
      </c>
      <c r="AF1149" s="158">
        <f>-Input!AF819</f>
        <v>0</v>
      </c>
      <c r="AG1149" s="158">
        <f>-Input!AG819</f>
        <v>0</v>
      </c>
      <c r="AH1149" s="158">
        <f>-Input!AH819</f>
        <v>0</v>
      </c>
      <c r="AI1149" s="321">
        <f>-Input!AI819</f>
        <v>0</v>
      </c>
      <c r="AJ1149" s="325">
        <f t="shared" si="1274"/>
        <v>0</v>
      </c>
      <c r="AK1149" s="158">
        <f t="shared" si="1274"/>
        <v>0</v>
      </c>
      <c r="AL1149" s="158">
        <f t="shared" si="1274"/>
        <v>0</v>
      </c>
      <c r="AM1149" s="158">
        <f t="shared" si="1274"/>
        <v>0</v>
      </c>
      <c r="AN1149" s="321">
        <f t="shared" si="1274"/>
        <v>0</v>
      </c>
    </row>
    <row r="1150" spans="1:40" outlineLevel="2">
      <c r="A1150" s="882">
        <f>ROW()</f>
        <v>1150</v>
      </c>
      <c r="B1150" s="453"/>
      <c r="D1150" s="452" t="s">
        <v>24</v>
      </c>
      <c r="F1150" s="454"/>
      <c r="G1150" s="454"/>
      <c r="H1150" s="448"/>
      <c r="I1150" s="448"/>
      <c r="J1150" s="464"/>
      <c r="K1150" s="448"/>
      <c r="L1150" s="439">
        <f t="shared" ref="L1150:AN1150" si="1275">SUM(L1134:L1149)</f>
        <v>-1.2290747935302702</v>
      </c>
      <c r="M1150" s="439">
        <f t="shared" si="1275"/>
        <v>-1.2290747935302702</v>
      </c>
      <c r="N1150" s="439">
        <f t="shared" si="1275"/>
        <v>-1.2290747935302702</v>
      </c>
      <c r="O1150" s="443">
        <f t="shared" si="1275"/>
        <v>-2.1396960156457498</v>
      </c>
      <c r="P1150" s="439">
        <f t="shared" si="1275"/>
        <v>-2.1396960156457498</v>
      </c>
      <c r="Q1150" s="439">
        <f t="shared" si="1275"/>
        <v>-2.1396960156457498</v>
      </c>
      <c r="R1150" s="439">
        <f t="shared" si="1275"/>
        <v>-2.1396960156457498</v>
      </c>
      <c r="S1150" s="440">
        <f t="shared" si="1275"/>
        <v>-2.1396960156457498</v>
      </c>
      <c r="T1150" s="439">
        <f t="shared" si="1275"/>
        <v>-0.72878562395345525</v>
      </c>
      <c r="U1150" s="439">
        <f t="shared" si="1275"/>
        <v>-1.4575712479069105</v>
      </c>
      <c r="V1150" s="439">
        <f t="shared" si="1275"/>
        <v>-1.4575712479069105</v>
      </c>
      <c r="W1150" s="439">
        <f t="shared" si="1275"/>
        <v>-1.4575712479069105</v>
      </c>
      <c r="X1150" s="440">
        <f t="shared" si="1275"/>
        <v>-1.4575712479069105</v>
      </c>
      <c r="Y1150" s="443">
        <f t="shared" si="1275"/>
        <v>-0.72878562395345592</v>
      </c>
      <c r="Z1150" s="439">
        <f t="shared" si="1275"/>
        <v>-1.4575712479069118</v>
      </c>
      <c r="AA1150" s="439">
        <f t="shared" si="1275"/>
        <v>-1.4575712479069118</v>
      </c>
      <c r="AB1150" s="439">
        <f t="shared" si="1275"/>
        <v>-1.4575712479069116</v>
      </c>
      <c r="AC1150" s="439">
        <f t="shared" si="1275"/>
        <v>-1.4575712479069118</v>
      </c>
      <c r="AD1150" s="440">
        <f t="shared" si="1275"/>
        <v>-1.4575712479069116</v>
      </c>
      <c r="AE1150" s="443">
        <f t="shared" si="1275"/>
        <v>-1.4563514863415306</v>
      </c>
      <c r="AF1150" s="439">
        <f t="shared" si="1275"/>
        <v>-1.4483058490291967</v>
      </c>
      <c r="AG1150" s="439">
        <f t="shared" si="1275"/>
        <v>-1.4483058490291967</v>
      </c>
      <c r="AH1150" s="439">
        <f t="shared" si="1275"/>
        <v>-1.4483058490291967</v>
      </c>
      <c r="AI1150" s="440">
        <f t="shared" si="1275"/>
        <v>-1.4483058490291953</v>
      </c>
      <c r="AJ1150" s="443">
        <f t="shared" si="1275"/>
        <v>-1.4636657285978643</v>
      </c>
      <c r="AK1150" s="439">
        <f t="shared" si="1275"/>
        <v>-1.4719012313241535</v>
      </c>
      <c r="AL1150" s="439">
        <f t="shared" si="1275"/>
        <v>-1.4719012313241535</v>
      </c>
      <c r="AM1150" s="439">
        <f t="shared" si="1275"/>
        <v>-0.12552376964040682</v>
      </c>
      <c r="AN1150" s="440">
        <f t="shared" si="1275"/>
        <v>-0.12552376964040682</v>
      </c>
    </row>
    <row r="1151" spans="1:40" outlineLevel="1">
      <c r="A1151" s="732" t="s">
        <v>299</v>
      </c>
      <c r="B1151" s="733"/>
      <c r="C1151" s="881"/>
      <c r="D1151" s="733"/>
      <c r="E1151" s="733"/>
      <c r="F1151" s="733"/>
      <c r="G1151" s="730"/>
      <c r="H1151" s="733"/>
      <c r="I1151" s="730"/>
      <c r="J1151" s="729"/>
      <c r="K1151" s="730"/>
      <c r="L1151" s="730"/>
      <c r="M1151" s="730"/>
      <c r="N1151" s="730"/>
      <c r="O1151" s="729"/>
      <c r="P1151" s="730"/>
      <c r="Q1151" s="730"/>
      <c r="R1151" s="730"/>
      <c r="S1151" s="731"/>
      <c r="T1151" s="730"/>
      <c r="U1151" s="730"/>
      <c r="V1151" s="730"/>
      <c r="W1151" s="730"/>
      <c r="X1151" s="731"/>
      <c r="Y1151" s="729"/>
      <c r="Z1151" s="730"/>
      <c r="AA1151" s="730"/>
      <c r="AB1151" s="730"/>
      <c r="AC1151" s="730"/>
      <c r="AD1151" s="731"/>
      <c r="AE1151" s="729"/>
      <c r="AF1151" s="730"/>
      <c r="AG1151" s="730"/>
      <c r="AH1151" s="730"/>
      <c r="AI1151" s="731"/>
      <c r="AJ1151" s="729"/>
      <c r="AK1151" s="730"/>
      <c r="AL1151" s="730"/>
      <c r="AM1151" s="730"/>
      <c r="AN1151" s="731"/>
    </row>
    <row r="1152" spans="1:40" outlineLevel="2">
      <c r="A1152" s="882">
        <f>ROW()</f>
        <v>1152</v>
      </c>
      <c r="B1152" s="453"/>
      <c r="D1152" s="452" t="s">
        <v>300</v>
      </c>
      <c r="H1152" s="458"/>
      <c r="I1152" s="458"/>
      <c r="J1152" s="459"/>
      <c r="K1152" s="458"/>
      <c r="L1152" s="458"/>
      <c r="M1152" s="458"/>
      <c r="N1152" s="458"/>
      <c r="O1152" s="324"/>
      <c r="P1152" s="157"/>
      <c r="Q1152" s="157"/>
      <c r="R1152" s="157"/>
      <c r="S1152" s="320"/>
      <c r="T1152" s="157"/>
      <c r="U1152" s="27"/>
      <c r="V1152" s="27"/>
      <c r="W1152" s="27"/>
      <c r="X1152" s="313"/>
      <c r="Y1152" s="326"/>
      <c r="Z1152" s="27"/>
      <c r="AA1152" s="27"/>
      <c r="AB1152" s="27"/>
      <c r="AC1152" s="27"/>
      <c r="AD1152" s="313"/>
      <c r="AE1152" s="326"/>
      <c r="AF1152" s="27"/>
      <c r="AG1152" s="27"/>
      <c r="AH1152" s="27"/>
      <c r="AI1152" s="313"/>
      <c r="AJ1152" s="326"/>
      <c r="AK1152" s="27"/>
      <c r="AL1152" s="27"/>
      <c r="AM1152" s="27"/>
      <c r="AN1152" s="313"/>
    </row>
    <row r="1153" spans="1:40" outlineLevel="2">
      <c r="A1153" s="882">
        <f>ROW()</f>
        <v>1153</v>
      </c>
      <c r="B1153" s="453"/>
      <c r="D1153" s="452" t="s">
        <v>301</v>
      </c>
      <c r="H1153" s="458"/>
      <c r="I1153" s="458"/>
      <c r="J1153" s="459"/>
      <c r="K1153" s="458"/>
      <c r="L1153" s="458"/>
      <c r="M1153" s="458"/>
      <c r="N1153" s="458"/>
      <c r="O1153" s="324"/>
      <c r="P1153" s="157"/>
      <c r="Q1153" s="157"/>
      <c r="R1153" s="157"/>
      <c r="S1153" s="320"/>
      <c r="T1153" s="157"/>
      <c r="U1153" s="27"/>
      <c r="V1153" s="27"/>
      <c r="W1153" s="27"/>
      <c r="X1153" s="313"/>
      <c r="Y1153" s="326"/>
      <c r="Z1153" s="27"/>
      <c r="AA1153" s="27"/>
      <c r="AB1153" s="27"/>
      <c r="AC1153" s="27"/>
      <c r="AD1153" s="313"/>
      <c r="AE1153" s="326"/>
      <c r="AF1153" s="27"/>
      <c r="AG1153" s="27"/>
      <c r="AH1153" s="27"/>
      <c r="AI1153" s="313"/>
      <c r="AJ1153" s="326"/>
      <c r="AK1153" s="27"/>
      <c r="AL1153" s="27"/>
      <c r="AM1153" s="27"/>
      <c r="AN1153" s="313"/>
    </row>
    <row r="1154" spans="1:40" outlineLevel="2">
      <c r="A1154" s="882">
        <f>ROW()</f>
        <v>1154</v>
      </c>
      <c r="B1154" s="453"/>
      <c r="D1154" s="452" t="s">
        <v>29</v>
      </c>
      <c r="H1154" s="458"/>
      <c r="I1154" s="458"/>
      <c r="J1154" s="459"/>
      <c r="K1154" s="458"/>
      <c r="L1154" s="458"/>
      <c r="M1154" s="458"/>
      <c r="N1154" s="458"/>
      <c r="O1154" s="324"/>
      <c r="P1154" s="157"/>
      <c r="Q1154" s="157"/>
      <c r="R1154" s="157"/>
      <c r="S1154" s="320"/>
      <c r="T1154" s="157"/>
      <c r="U1154" s="27"/>
      <c r="V1154" s="27"/>
      <c r="W1154" s="27"/>
      <c r="X1154" s="313"/>
      <c r="Y1154" s="326"/>
      <c r="Z1154" s="27"/>
      <c r="AA1154" s="27"/>
      <c r="AB1154" s="27"/>
      <c r="AC1154" s="27"/>
      <c r="AD1154" s="313"/>
      <c r="AE1154" s="326"/>
      <c r="AF1154" s="27"/>
      <c r="AG1154" s="27"/>
      <c r="AH1154" s="27"/>
      <c r="AI1154" s="313"/>
      <c r="AJ1154" s="326"/>
      <c r="AK1154" s="27"/>
      <c r="AL1154" s="27"/>
      <c r="AM1154" s="27"/>
      <c r="AN1154" s="313"/>
    </row>
    <row r="1155" spans="1:40" outlineLevel="2">
      <c r="A1155" s="882">
        <f>ROW()</f>
        <v>1155</v>
      </c>
      <c r="B1155" s="453"/>
      <c r="D1155" s="452" t="s">
        <v>30</v>
      </c>
      <c r="H1155" s="458"/>
      <c r="I1155" s="458"/>
      <c r="J1155" s="459"/>
      <c r="K1155" s="458"/>
      <c r="L1155" s="458"/>
      <c r="M1155" s="458"/>
      <c r="N1155" s="458"/>
      <c r="O1155" s="324"/>
      <c r="P1155" s="157"/>
      <c r="Q1155" s="157"/>
      <c r="R1155" s="157"/>
      <c r="S1155" s="320"/>
      <c r="T1155" s="157"/>
      <c r="U1155" s="27"/>
      <c r="V1155" s="27"/>
      <c r="W1155" s="27"/>
      <c r="X1155" s="313"/>
      <c r="Y1155" s="326"/>
      <c r="Z1155" s="27"/>
      <c r="AA1155" s="27"/>
      <c r="AB1155" s="27"/>
      <c r="AC1155" s="27"/>
      <c r="AD1155" s="313"/>
      <c r="AE1155" s="326"/>
      <c r="AF1155" s="27"/>
      <c r="AG1155" s="27"/>
      <c r="AH1155" s="27"/>
      <c r="AI1155" s="313"/>
      <c r="AJ1155" s="326"/>
      <c r="AK1155" s="27"/>
      <c r="AL1155" s="27"/>
      <c r="AM1155" s="27"/>
      <c r="AN1155" s="313"/>
    </row>
    <row r="1156" spans="1:40" outlineLevel="2">
      <c r="A1156" s="882">
        <f>ROW()</f>
        <v>1156</v>
      </c>
      <c r="B1156" s="453"/>
      <c r="D1156" s="452" t="s">
        <v>31</v>
      </c>
      <c r="H1156" s="458"/>
      <c r="I1156" s="458"/>
      <c r="J1156" s="459"/>
      <c r="K1156" s="458"/>
      <c r="L1156" s="458"/>
      <c r="M1156" s="458"/>
      <c r="N1156" s="458"/>
      <c r="O1156" s="324"/>
      <c r="P1156" s="157"/>
      <c r="Q1156" s="157"/>
      <c r="R1156" s="157"/>
      <c r="S1156" s="320"/>
      <c r="T1156" s="157"/>
      <c r="U1156" s="27"/>
      <c r="V1156" s="27"/>
      <c r="W1156" s="27"/>
      <c r="X1156" s="313"/>
      <c r="Y1156" s="326"/>
      <c r="Z1156" s="27"/>
      <c r="AA1156" s="27"/>
      <c r="AB1156" s="27"/>
      <c r="AC1156" s="27"/>
      <c r="AD1156" s="313"/>
      <c r="AE1156" s="326"/>
      <c r="AF1156" s="27"/>
      <c r="AG1156" s="27"/>
      <c r="AH1156" s="27"/>
      <c r="AI1156" s="313"/>
      <c r="AJ1156" s="326"/>
      <c r="AK1156" s="27"/>
      <c r="AL1156" s="27"/>
      <c r="AM1156" s="27"/>
      <c r="AN1156" s="313"/>
    </row>
    <row r="1157" spans="1:40" outlineLevel="2">
      <c r="A1157" s="882">
        <f>ROW()</f>
        <v>1157</v>
      </c>
      <c r="B1157" s="453"/>
      <c r="D1157" s="452" t="s">
        <v>32</v>
      </c>
      <c r="H1157" s="458"/>
      <c r="I1157" s="458"/>
      <c r="J1157" s="459"/>
      <c r="K1157" s="458"/>
      <c r="L1157" s="458"/>
      <c r="M1157" s="458"/>
      <c r="N1157" s="458"/>
      <c r="O1157" s="324"/>
      <c r="P1157" s="157"/>
      <c r="Q1157" s="157"/>
      <c r="R1157" s="157"/>
      <c r="S1157" s="320"/>
      <c r="T1157" s="157"/>
      <c r="U1157" s="27"/>
      <c r="V1157" s="27"/>
      <c r="W1157" s="27"/>
      <c r="X1157" s="313"/>
      <c r="Y1157" s="326"/>
      <c r="Z1157" s="27"/>
      <c r="AA1157" s="27"/>
      <c r="AB1157" s="27"/>
      <c r="AC1157" s="27"/>
      <c r="AD1157" s="313"/>
      <c r="AE1157" s="326"/>
      <c r="AF1157" s="27"/>
      <c r="AG1157" s="27"/>
      <c r="AH1157" s="27"/>
      <c r="AI1157" s="313"/>
      <c r="AJ1157" s="326"/>
      <c r="AK1157" s="27"/>
      <c r="AL1157" s="27"/>
      <c r="AM1157" s="27"/>
      <c r="AN1157" s="313"/>
    </row>
    <row r="1158" spans="1:40" outlineLevel="2">
      <c r="A1158" s="882">
        <f>ROW()</f>
        <v>1158</v>
      </c>
      <c r="B1158" s="453"/>
      <c r="D1158" s="452" t="s">
        <v>33</v>
      </c>
      <c r="H1158" s="458"/>
      <c r="I1158" s="458"/>
      <c r="J1158" s="459"/>
      <c r="K1158" s="458"/>
      <c r="L1158" s="458"/>
      <c r="M1158" s="458"/>
      <c r="N1158" s="458"/>
      <c r="O1158" s="324"/>
      <c r="P1158" s="157"/>
      <c r="Q1158" s="157"/>
      <c r="R1158" s="157"/>
      <c r="S1158" s="320"/>
      <c r="T1158" s="157"/>
      <c r="U1158" s="27"/>
      <c r="V1158" s="27"/>
      <c r="W1158" s="27"/>
      <c r="X1158" s="313"/>
      <c r="Y1158" s="326"/>
      <c r="Z1158" s="27"/>
      <c r="AA1158" s="27"/>
      <c r="AB1158" s="27"/>
      <c r="AC1158" s="27"/>
      <c r="AD1158" s="313"/>
      <c r="AE1158" s="326"/>
      <c r="AF1158" s="27"/>
      <c r="AG1158" s="27"/>
      <c r="AH1158" s="27"/>
      <c r="AI1158" s="313"/>
      <c r="AJ1158" s="326"/>
      <c r="AK1158" s="27"/>
      <c r="AL1158" s="27"/>
      <c r="AM1158" s="27"/>
      <c r="AN1158" s="313"/>
    </row>
    <row r="1159" spans="1:40" outlineLevel="2">
      <c r="A1159" s="882">
        <f>ROW()</f>
        <v>1159</v>
      </c>
      <c r="B1159" s="453"/>
      <c r="D1159" s="452" t="s">
        <v>27</v>
      </c>
      <c r="H1159" s="458"/>
      <c r="I1159" s="458"/>
      <c r="J1159" s="459"/>
      <c r="K1159" s="458"/>
      <c r="L1159" s="458"/>
      <c r="M1159" s="458"/>
      <c r="N1159" s="458"/>
      <c r="O1159" s="324"/>
      <c r="P1159" s="157"/>
      <c r="Q1159" s="157"/>
      <c r="R1159" s="157"/>
      <c r="S1159" s="320"/>
      <c r="T1159" s="157"/>
      <c r="U1159" s="27"/>
      <c r="V1159" s="27"/>
      <c r="W1159" s="27"/>
      <c r="X1159" s="313"/>
      <c r="Y1159" s="326"/>
      <c r="Z1159" s="27"/>
      <c r="AA1159" s="27"/>
      <c r="AB1159" s="27"/>
      <c r="AC1159" s="27"/>
      <c r="AD1159" s="313"/>
      <c r="AE1159" s="326"/>
      <c r="AF1159" s="27"/>
      <c r="AG1159" s="27"/>
      <c r="AH1159" s="27"/>
      <c r="AI1159" s="313"/>
      <c r="AJ1159" s="326"/>
      <c r="AK1159" s="27"/>
      <c r="AL1159" s="27"/>
      <c r="AM1159" s="27"/>
      <c r="AN1159" s="313"/>
    </row>
    <row r="1160" spans="1:40" outlineLevel="2">
      <c r="A1160" s="882">
        <f>ROW()</f>
        <v>1160</v>
      </c>
      <c r="B1160" s="453"/>
      <c r="D1160" s="452" t="s">
        <v>34</v>
      </c>
      <c r="H1160" s="458"/>
      <c r="I1160" s="458"/>
      <c r="J1160" s="459"/>
      <c r="K1160" s="458"/>
      <c r="L1160" s="458"/>
      <c r="M1160" s="458"/>
      <c r="N1160" s="458"/>
      <c r="O1160" s="324"/>
      <c r="P1160" s="157"/>
      <c r="Q1160" s="157"/>
      <c r="R1160" s="157"/>
      <c r="S1160" s="320"/>
      <c r="T1160" s="157"/>
      <c r="U1160" s="27"/>
      <c r="V1160" s="27"/>
      <c r="W1160" s="27"/>
      <c r="X1160" s="313"/>
      <c r="Y1160" s="326"/>
      <c r="Z1160" s="27"/>
      <c r="AA1160" s="27"/>
      <c r="AB1160" s="27"/>
      <c r="AC1160" s="27"/>
      <c r="AD1160" s="313"/>
      <c r="AE1160" s="326"/>
      <c r="AF1160" s="27"/>
      <c r="AG1160" s="27"/>
      <c r="AH1160" s="27"/>
      <c r="AI1160" s="313"/>
      <c r="AJ1160" s="326"/>
      <c r="AK1160" s="27"/>
      <c r="AL1160" s="27"/>
      <c r="AM1160" s="27"/>
      <c r="AN1160" s="313"/>
    </row>
    <row r="1161" spans="1:40" outlineLevel="2">
      <c r="A1161" s="882">
        <f>ROW()</f>
        <v>1161</v>
      </c>
      <c r="B1161" s="453"/>
      <c r="D1161" s="452" t="s">
        <v>35</v>
      </c>
      <c r="H1161" s="458"/>
      <c r="I1161" s="458"/>
      <c r="J1161" s="459"/>
      <c r="K1161" s="458"/>
      <c r="L1161" s="458"/>
      <c r="M1161" s="458"/>
      <c r="N1161" s="458"/>
      <c r="O1161" s="324"/>
      <c r="P1161" s="157"/>
      <c r="Q1161" s="157"/>
      <c r="R1161" s="157"/>
      <c r="S1161" s="320"/>
      <c r="T1161" s="157"/>
      <c r="U1161" s="27"/>
      <c r="V1161" s="27"/>
      <c r="W1161" s="27"/>
      <c r="X1161" s="313"/>
      <c r="Y1161" s="326"/>
      <c r="Z1161" s="27"/>
      <c r="AA1161" s="27"/>
      <c r="AB1161" s="27"/>
      <c r="AC1161" s="27"/>
      <c r="AD1161" s="313"/>
      <c r="AE1161" s="326"/>
      <c r="AF1161" s="27"/>
      <c r="AG1161" s="27"/>
      <c r="AH1161" s="27"/>
      <c r="AI1161" s="313"/>
      <c r="AJ1161" s="326"/>
      <c r="AK1161" s="27"/>
      <c r="AL1161" s="27"/>
      <c r="AM1161" s="27"/>
      <c r="AN1161" s="313"/>
    </row>
    <row r="1162" spans="1:40" outlineLevel="2">
      <c r="A1162" s="882">
        <f>ROW()</f>
        <v>1162</v>
      </c>
      <c r="B1162" s="453"/>
      <c r="D1162" s="452" t="s">
        <v>302</v>
      </c>
      <c r="H1162" s="458"/>
      <c r="I1162" s="458"/>
      <c r="J1162" s="459"/>
      <c r="K1162" s="458"/>
      <c r="L1162" s="458"/>
      <c r="M1162" s="458"/>
      <c r="N1162" s="458"/>
      <c r="O1162" s="324"/>
      <c r="P1162" s="157"/>
      <c r="Q1162" s="157"/>
      <c r="R1162" s="157"/>
      <c r="S1162" s="320"/>
      <c r="T1162" s="157"/>
      <c r="U1162" s="27"/>
      <c r="V1162" s="27"/>
      <c r="W1162" s="27"/>
      <c r="X1162" s="313"/>
      <c r="Y1162" s="326"/>
      <c r="Z1162" s="27"/>
      <c r="AA1162" s="27"/>
      <c r="AB1162" s="27"/>
      <c r="AC1162" s="27"/>
      <c r="AD1162" s="313"/>
      <c r="AE1162" s="326"/>
      <c r="AF1162" s="27"/>
      <c r="AG1162" s="27"/>
      <c r="AH1162" s="27"/>
      <c r="AI1162" s="313"/>
      <c r="AJ1162" s="326"/>
      <c r="AK1162" s="27"/>
      <c r="AL1162" s="27"/>
      <c r="AM1162" s="27"/>
      <c r="AN1162" s="313"/>
    </row>
    <row r="1163" spans="1:40" outlineLevel="2">
      <c r="A1163" s="882">
        <f>ROW()</f>
        <v>1163</v>
      </c>
      <c r="B1163" s="453"/>
      <c r="D1163" s="452" t="s">
        <v>36</v>
      </c>
      <c r="H1163" s="458"/>
      <c r="I1163" s="458"/>
      <c r="J1163" s="459"/>
      <c r="K1163" s="458"/>
      <c r="L1163" s="458"/>
      <c r="M1163" s="458"/>
      <c r="N1163" s="458"/>
      <c r="O1163" s="324"/>
      <c r="P1163" s="157"/>
      <c r="Q1163" s="157"/>
      <c r="R1163" s="157"/>
      <c r="S1163" s="320"/>
      <c r="T1163" s="157"/>
      <c r="U1163" s="27"/>
      <c r="V1163" s="27"/>
      <c r="W1163" s="27"/>
      <c r="X1163" s="313"/>
      <c r="Y1163" s="326"/>
      <c r="Z1163" s="27"/>
      <c r="AA1163" s="27"/>
      <c r="AB1163" s="27"/>
      <c r="AC1163" s="27"/>
      <c r="AD1163" s="313"/>
      <c r="AE1163" s="326"/>
      <c r="AF1163" s="27"/>
      <c r="AG1163" s="27"/>
      <c r="AH1163" s="27"/>
      <c r="AI1163" s="313"/>
      <c r="AJ1163" s="326"/>
      <c r="AK1163" s="27"/>
      <c r="AL1163" s="27"/>
      <c r="AM1163" s="27"/>
      <c r="AN1163" s="313"/>
    </row>
    <row r="1164" spans="1:40" outlineLevel="2">
      <c r="A1164" s="882">
        <f>ROW()</f>
        <v>1164</v>
      </c>
      <c r="B1164" s="453"/>
      <c r="D1164" s="452" t="s">
        <v>583</v>
      </c>
      <c r="H1164" s="458"/>
      <c r="I1164" s="458"/>
      <c r="J1164" s="459"/>
      <c r="K1164" s="458"/>
      <c r="L1164" s="458"/>
      <c r="M1164" s="458"/>
      <c r="N1164" s="458"/>
      <c r="O1164" s="324"/>
      <c r="P1164" s="157"/>
      <c r="Q1164" s="157"/>
      <c r="R1164" s="157"/>
      <c r="S1164" s="320"/>
      <c r="T1164" s="157"/>
      <c r="U1164" s="27"/>
      <c r="V1164" s="27"/>
      <c r="W1164" s="27"/>
      <c r="X1164" s="313"/>
      <c r="Y1164" s="326"/>
      <c r="Z1164" s="27"/>
      <c r="AA1164" s="27"/>
      <c r="AB1164" s="27"/>
      <c r="AC1164" s="27"/>
      <c r="AD1164" s="313"/>
      <c r="AE1164" s="326"/>
      <c r="AF1164" s="27"/>
      <c r="AG1164" s="27"/>
      <c r="AH1164" s="27"/>
      <c r="AI1164" s="313"/>
      <c r="AJ1164" s="326"/>
      <c r="AK1164" s="27"/>
      <c r="AL1164" s="27"/>
      <c r="AM1164" s="27"/>
      <c r="AN1164" s="313"/>
    </row>
    <row r="1165" spans="1:40" outlineLevel="2">
      <c r="A1165" s="882">
        <f>ROW()</f>
        <v>1165</v>
      </c>
      <c r="B1165" s="453"/>
      <c r="D1165" s="452" t="s">
        <v>81</v>
      </c>
      <c r="H1165" s="458"/>
      <c r="I1165" s="458"/>
      <c r="J1165" s="459"/>
      <c r="K1165" s="458"/>
      <c r="L1165" s="458"/>
      <c r="M1165" s="458"/>
      <c r="N1165" s="458"/>
      <c r="O1165" s="324"/>
      <c r="P1165" s="157"/>
      <c r="Q1165" s="157"/>
      <c r="R1165" s="157"/>
      <c r="S1165" s="320"/>
      <c r="T1165" s="157"/>
      <c r="U1165" s="27"/>
      <c r="V1165" s="27"/>
      <c r="W1165" s="27"/>
      <c r="X1165" s="313"/>
      <c r="Y1165" s="326"/>
      <c r="Z1165" s="27"/>
      <c r="AA1165" s="27"/>
      <c r="AB1165" s="27"/>
      <c r="AC1165" s="27"/>
      <c r="AD1165" s="313"/>
      <c r="AE1165" s="326"/>
      <c r="AF1165" s="27"/>
      <c r="AG1165" s="27"/>
      <c r="AH1165" s="27"/>
      <c r="AI1165" s="313"/>
      <c r="AJ1165" s="326"/>
      <c r="AK1165" s="27"/>
      <c r="AL1165" s="27"/>
      <c r="AM1165" s="27"/>
      <c r="AN1165" s="313"/>
    </row>
    <row r="1166" spans="1:40" outlineLevel="2">
      <c r="A1166" s="882">
        <f>ROW()</f>
        <v>1166</v>
      </c>
      <c r="B1166" s="453"/>
      <c r="D1166" s="452" t="s">
        <v>28</v>
      </c>
      <c r="H1166" s="458"/>
      <c r="I1166" s="458"/>
      <c r="J1166" s="459"/>
      <c r="K1166" s="458"/>
      <c r="L1166" s="458"/>
      <c r="M1166" s="458"/>
      <c r="N1166" s="458"/>
      <c r="O1166" s="324"/>
      <c r="P1166" s="157"/>
      <c r="Q1166" s="157"/>
      <c r="R1166" s="157"/>
      <c r="S1166" s="320"/>
      <c r="T1166" s="157"/>
      <c r="U1166" s="27"/>
      <c r="V1166" s="27"/>
      <c r="W1166" s="27"/>
      <c r="X1166" s="313"/>
      <c r="Y1166" s="326"/>
      <c r="Z1166" s="27"/>
      <c r="AA1166" s="27"/>
      <c r="AB1166" s="27"/>
      <c r="AC1166" s="27"/>
      <c r="AD1166" s="313"/>
      <c r="AE1166" s="326"/>
      <c r="AF1166" s="27"/>
      <c r="AG1166" s="27"/>
      <c r="AH1166" s="27"/>
      <c r="AI1166" s="313"/>
      <c r="AJ1166" s="326"/>
      <c r="AK1166" s="27"/>
      <c r="AL1166" s="27"/>
      <c r="AM1166" s="27"/>
      <c r="AN1166" s="313"/>
    </row>
    <row r="1167" spans="1:40" outlineLevel="2">
      <c r="A1167" s="882">
        <f>ROW()</f>
        <v>1167</v>
      </c>
      <c r="B1167" s="453"/>
      <c r="D1167" s="456" t="s">
        <v>443</v>
      </c>
      <c r="E1167" s="456"/>
      <c r="F1167" s="456"/>
      <c r="G1167" s="456"/>
      <c r="H1167" s="460"/>
      <c r="I1167" s="460"/>
      <c r="J1167" s="461"/>
      <c r="K1167" s="460"/>
      <c r="L1167" s="460"/>
      <c r="M1167" s="460"/>
      <c r="N1167" s="460"/>
      <c r="O1167" s="325"/>
      <c r="P1167" s="158"/>
      <c r="Q1167" s="158"/>
      <c r="R1167" s="158"/>
      <c r="S1167" s="321"/>
      <c r="T1167" s="158"/>
      <c r="U1167" s="159"/>
      <c r="V1167" s="159"/>
      <c r="W1167" s="159"/>
      <c r="X1167" s="339"/>
      <c r="Y1167" s="341"/>
      <c r="Z1167" s="159"/>
      <c r="AA1167" s="159"/>
      <c r="AB1167" s="159"/>
      <c r="AC1167" s="159"/>
      <c r="AD1167" s="339"/>
      <c r="AE1167" s="341"/>
      <c r="AF1167" s="159"/>
      <c r="AG1167" s="159"/>
      <c r="AH1167" s="159"/>
      <c r="AI1167" s="339"/>
      <c r="AJ1167" s="341"/>
      <c r="AK1167" s="159"/>
      <c r="AL1167" s="159"/>
      <c r="AM1167" s="159"/>
      <c r="AN1167" s="339"/>
    </row>
    <row r="1168" spans="1:40" outlineLevel="2">
      <c r="A1168" s="882">
        <f>ROW()</f>
        <v>1168</v>
      </c>
      <c r="B1168" s="453"/>
      <c r="D1168" s="452" t="s">
        <v>24</v>
      </c>
      <c r="F1168" s="454"/>
      <c r="G1168" s="454"/>
      <c r="H1168" s="448"/>
      <c r="I1168" s="448"/>
      <c r="J1168" s="464"/>
      <c r="K1168" s="448"/>
      <c r="L1168" s="448"/>
      <c r="M1168" s="448"/>
      <c r="N1168" s="448"/>
      <c r="O1168" s="443"/>
      <c r="P1168" s="439"/>
      <c r="Q1168" s="439"/>
      <c r="R1168" s="439"/>
      <c r="S1168" s="440"/>
      <c r="T1168" s="439"/>
      <c r="U1168" s="439"/>
      <c r="V1168" s="439"/>
      <c r="W1168" s="439"/>
      <c r="X1168" s="440"/>
      <c r="Y1168" s="443"/>
      <c r="Z1168" s="439"/>
      <c r="AA1168" s="439"/>
      <c r="AB1168" s="439"/>
      <c r="AC1168" s="439"/>
      <c r="AD1168" s="440"/>
      <c r="AE1168" s="443"/>
      <c r="AF1168" s="439"/>
      <c r="AG1168" s="439"/>
      <c r="AH1168" s="439"/>
      <c r="AI1168" s="440"/>
      <c r="AJ1168" s="443"/>
      <c r="AK1168" s="439"/>
      <c r="AL1168" s="439"/>
      <c r="AM1168" s="439"/>
      <c r="AN1168" s="440"/>
    </row>
    <row r="1169" spans="1:40" outlineLevel="1">
      <c r="A1169" s="732" t="s">
        <v>68</v>
      </c>
      <c r="B1169" s="733"/>
      <c r="C1169" s="881"/>
      <c r="D1169" s="733"/>
      <c r="E1169" s="733"/>
      <c r="F1169" s="733"/>
      <c r="G1169" s="730"/>
      <c r="H1169" s="733"/>
      <c r="I1169" s="730"/>
      <c r="J1169" s="729"/>
      <c r="K1169" s="730"/>
      <c r="L1169" s="730"/>
      <c r="M1169" s="730"/>
      <c r="N1169" s="730"/>
      <c r="O1169" s="729"/>
      <c r="P1169" s="730"/>
      <c r="Q1169" s="730"/>
      <c r="R1169" s="730"/>
      <c r="S1169" s="731"/>
      <c r="T1169" s="730"/>
      <c r="U1169" s="730"/>
      <c r="V1169" s="730"/>
      <c r="W1169" s="730"/>
      <c r="X1169" s="731"/>
      <c r="Y1169" s="729"/>
      <c r="Z1169" s="730"/>
      <c r="AA1169" s="730"/>
      <c r="AB1169" s="730"/>
      <c r="AC1169" s="730"/>
      <c r="AD1169" s="731"/>
      <c r="AE1169" s="729"/>
      <c r="AF1169" s="730"/>
      <c r="AG1169" s="730"/>
      <c r="AH1169" s="730"/>
      <c r="AI1169" s="731"/>
      <c r="AJ1169" s="729"/>
      <c r="AK1169" s="730"/>
      <c r="AL1169" s="730"/>
      <c r="AM1169" s="730"/>
      <c r="AN1169" s="731"/>
    </row>
    <row r="1170" spans="1:40" outlineLevel="2">
      <c r="A1170" s="882">
        <f>ROW()</f>
        <v>1170</v>
      </c>
      <c r="B1170" s="453"/>
      <c r="D1170" s="452" t="s">
        <v>300</v>
      </c>
      <c r="E1170" s="438"/>
      <c r="F1170" s="438"/>
      <c r="G1170" s="438"/>
      <c r="H1170" s="439"/>
      <c r="I1170" s="439"/>
      <c r="J1170" s="443"/>
      <c r="K1170" s="439"/>
      <c r="L1170" s="439"/>
      <c r="M1170" s="439"/>
      <c r="N1170" s="157">
        <f>-Input!$L247</f>
        <v>0</v>
      </c>
      <c r="O1170" s="443"/>
      <c r="P1170" s="439"/>
      <c r="Q1170" s="439"/>
      <c r="R1170" s="439"/>
      <c r="S1170" s="313">
        <f t="shared" ref="S1170:S1185" si="1276">-(S1080+S1098+S1134)*(S1080+S1098+S1134&lt;0)</f>
        <v>0.1476907145470199</v>
      </c>
      <c r="T1170" s="439"/>
      <c r="U1170" s="439"/>
      <c r="V1170" s="439"/>
      <c r="W1170" s="439"/>
      <c r="X1170" s="27">
        <f t="shared" ref="X1170:X1185" si="1277">-(X1080+X1098+X1134)*(X1080+X1098+X1134&lt;0)</f>
        <v>0</v>
      </c>
      <c r="Y1170" s="443"/>
      <c r="Z1170" s="439"/>
      <c r="AA1170" s="439"/>
      <c r="AB1170" s="439"/>
      <c r="AC1170" s="439"/>
      <c r="AD1170" s="440"/>
      <c r="AE1170" s="443"/>
      <c r="AF1170" s="439"/>
      <c r="AG1170" s="439"/>
      <c r="AH1170" s="439"/>
      <c r="AI1170" s="440"/>
      <c r="AJ1170" s="443"/>
      <c r="AK1170" s="439"/>
      <c r="AL1170" s="439"/>
      <c r="AM1170" s="439"/>
      <c r="AN1170" s="440"/>
    </row>
    <row r="1171" spans="1:40" outlineLevel="2">
      <c r="A1171" s="882">
        <f>ROW()</f>
        <v>1171</v>
      </c>
      <c r="B1171" s="453"/>
      <c r="D1171" s="452" t="s">
        <v>301</v>
      </c>
      <c r="E1171" s="438"/>
      <c r="F1171" s="438"/>
      <c r="G1171" s="438"/>
      <c r="H1171" s="439"/>
      <c r="I1171" s="439"/>
      <c r="J1171" s="443"/>
      <c r="K1171" s="439"/>
      <c r="L1171" s="439"/>
      <c r="M1171" s="439"/>
      <c r="N1171" s="157">
        <f>-Input!$L248</f>
        <v>0</v>
      </c>
      <c r="O1171" s="443"/>
      <c r="P1171" s="439"/>
      <c r="Q1171" s="439"/>
      <c r="R1171" s="439"/>
      <c r="S1171" s="313">
        <f t="shared" si="1276"/>
        <v>0</v>
      </c>
      <c r="T1171" s="439"/>
      <c r="U1171" s="439"/>
      <c r="V1171" s="439"/>
      <c r="W1171" s="439"/>
      <c r="X1171" s="27">
        <f t="shared" si="1277"/>
        <v>0</v>
      </c>
      <c r="Y1171" s="443"/>
      <c r="Z1171" s="439"/>
      <c r="AA1171" s="439"/>
      <c r="AB1171" s="439"/>
      <c r="AC1171" s="439"/>
      <c r="AD1171" s="440"/>
      <c r="AE1171" s="443"/>
      <c r="AF1171" s="439"/>
      <c r="AG1171" s="439"/>
      <c r="AH1171" s="439"/>
      <c r="AI1171" s="440"/>
      <c r="AJ1171" s="443"/>
      <c r="AK1171" s="439"/>
      <c r="AL1171" s="439"/>
      <c r="AM1171" s="439"/>
      <c r="AN1171" s="440"/>
    </row>
    <row r="1172" spans="1:40" outlineLevel="2">
      <c r="A1172" s="882">
        <f>ROW()</f>
        <v>1172</v>
      </c>
      <c r="B1172" s="453"/>
      <c r="D1172" s="452" t="s">
        <v>29</v>
      </c>
      <c r="E1172" s="438"/>
      <c r="F1172" s="438"/>
      <c r="G1172" s="438"/>
      <c r="H1172" s="439"/>
      <c r="I1172" s="439"/>
      <c r="J1172" s="443"/>
      <c r="K1172" s="439"/>
      <c r="L1172" s="439"/>
      <c r="M1172" s="439"/>
      <c r="N1172" s="157">
        <f>-Input!$L249</f>
        <v>0</v>
      </c>
      <c r="O1172" s="443"/>
      <c r="P1172" s="439"/>
      <c r="Q1172" s="439"/>
      <c r="R1172" s="439"/>
      <c r="S1172" s="313">
        <f t="shared" si="1276"/>
        <v>0</v>
      </c>
      <c r="T1172" s="439"/>
      <c r="U1172" s="439"/>
      <c r="V1172" s="439"/>
      <c r="W1172" s="439"/>
      <c r="X1172" s="27">
        <f t="shared" si="1277"/>
        <v>0</v>
      </c>
      <c r="Y1172" s="443"/>
      <c r="Z1172" s="439"/>
      <c r="AA1172" s="439"/>
      <c r="AB1172" s="439"/>
      <c r="AC1172" s="439"/>
      <c r="AD1172" s="440"/>
      <c r="AE1172" s="443"/>
      <c r="AF1172" s="439"/>
      <c r="AG1172" s="439"/>
      <c r="AH1172" s="439"/>
      <c r="AI1172" s="440"/>
      <c r="AJ1172" s="443"/>
      <c r="AK1172" s="439"/>
      <c r="AL1172" s="439"/>
      <c r="AM1172" s="439"/>
      <c r="AN1172" s="440"/>
    </row>
    <row r="1173" spans="1:40" outlineLevel="2">
      <c r="A1173" s="882">
        <f>ROW()</f>
        <v>1173</v>
      </c>
      <c r="B1173" s="453"/>
      <c r="D1173" s="452" t="s">
        <v>30</v>
      </c>
      <c r="E1173" s="438"/>
      <c r="F1173" s="438"/>
      <c r="G1173" s="438"/>
      <c r="H1173" s="439"/>
      <c r="I1173" s="439"/>
      <c r="J1173" s="443"/>
      <c r="K1173" s="439"/>
      <c r="L1173" s="439"/>
      <c r="M1173" s="439"/>
      <c r="N1173" s="157">
        <f>-Input!$L250</f>
        <v>0</v>
      </c>
      <c r="O1173" s="443"/>
      <c r="P1173" s="439"/>
      <c r="Q1173" s="439"/>
      <c r="R1173" s="439"/>
      <c r="S1173" s="313">
        <f t="shared" si="1276"/>
        <v>0</v>
      </c>
      <c r="T1173" s="439"/>
      <c r="U1173" s="439"/>
      <c r="V1173" s="439"/>
      <c r="W1173" s="439"/>
      <c r="X1173" s="27">
        <f t="shared" si="1277"/>
        <v>0</v>
      </c>
      <c r="Y1173" s="443"/>
      <c r="Z1173" s="439"/>
      <c r="AA1173" s="439"/>
      <c r="AB1173" s="439"/>
      <c r="AC1173" s="439"/>
      <c r="AD1173" s="440"/>
      <c r="AE1173" s="443"/>
      <c r="AF1173" s="439"/>
      <c r="AG1173" s="439"/>
      <c r="AH1173" s="439"/>
      <c r="AI1173" s="440"/>
      <c r="AJ1173" s="443"/>
      <c r="AK1173" s="439"/>
      <c r="AL1173" s="439"/>
      <c r="AM1173" s="439"/>
      <c r="AN1173" s="440"/>
    </row>
    <row r="1174" spans="1:40" outlineLevel="2">
      <c r="A1174" s="882">
        <f>ROW()</f>
        <v>1174</v>
      </c>
      <c r="B1174" s="453"/>
      <c r="D1174" s="452" t="s">
        <v>31</v>
      </c>
      <c r="E1174" s="438"/>
      <c r="F1174" s="438"/>
      <c r="G1174" s="438"/>
      <c r="H1174" s="439"/>
      <c r="I1174" s="439"/>
      <c r="J1174" s="443"/>
      <c r="K1174" s="439"/>
      <c r="L1174" s="439"/>
      <c r="M1174" s="439"/>
      <c r="N1174" s="157">
        <f>-Input!$L251</f>
        <v>0.23483956597915856</v>
      </c>
      <c r="O1174" s="443"/>
      <c r="P1174" s="439"/>
      <c r="Q1174" s="439"/>
      <c r="R1174" s="439"/>
      <c r="S1174" s="313">
        <f t="shared" si="1276"/>
        <v>0</v>
      </c>
      <c r="T1174" s="439"/>
      <c r="U1174" s="439"/>
      <c r="V1174" s="439"/>
      <c r="W1174" s="439"/>
      <c r="X1174" s="27">
        <f t="shared" si="1277"/>
        <v>0</v>
      </c>
      <c r="Y1174" s="443"/>
      <c r="Z1174" s="439"/>
      <c r="AA1174" s="439"/>
      <c r="AB1174" s="439"/>
      <c r="AC1174" s="439"/>
      <c r="AD1174" s="440"/>
      <c r="AE1174" s="443"/>
      <c r="AF1174" s="439"/>
      <c r="AG1174" s="439"/>
      <c r="AH1174" s="439"/>
      <c r="AI1174" s="440"/>
      <c r="AJ1174" s="443"/>
      <c r="AK1174" s="439"/>
      <c r="AL1174" s="439"/>
      <c r="AM1174" s="439"/>
      <c r="AN1174" s="440"/>
    </row>
    <row r="1175" spans="1:40" outlineLevel="2">
      <c r="A1175" s="882">
        <f>ROW()</f>
        <v>1175</v>
      </c>
      <c r="B1175" s="453"/>
      <c r="D1175" s="452" t="s">
        <v>32</v>
      </c>
      <c r="E1175" s="438"/>
      <c r="F1175" s="438"/>
      <c r="G1175" s="438"/>
      <c r="H1175" s="439"/>
      <c r="I1175" s="439"/>
      <c r="J1175" s="443"/>
      <c r="K1175" s="439"/>
      <c r="L1175" s="439"/>
      <c r="M1175" s="439"/>
      <c r="N1175" s="157">
        <f>-Input!$L252</f>
        <v>0</v>
      </c>
      <c r="O1175" s="443"/>
      <c r="P1175" s="439"/>
      <c r="Q1175" s="439"/>
      <c r="R1175" s="439"/>
      <c r="S1175" s="313">
        <f t="shared" si="1276"/>
        <v>1.7567083512345649E-2</v>
      </c>
      <c r="T1175" s="439"/>
      <c r="U1175" s="439"/>
      <c r="V1175" s="439"/>
      <c r="W1175" s="439"/>
      <c r="X1175" s="27">
        <f t="shared" si="1277"/>
        <v>0</v>
      </c>
      <c r="Y1175" s="443"/>
      <c r="Z1175" s="439"/>
      <c r="AA1175" s="439"/>
      <c r="AB1175" s="439"/>
      <c r="AC1175" s="439"/>
      <c r="AD1175" s="440"/>
      <c r="AE1175" s="443"/>
      <c r="AF1175" s="439"/>
      <c r="AG1175" s="439"/>
      <c r="AH1175" s="439"/>
      <c r="AI1175" s="440"/>
      <c r="AJ1175" s="443"/>
      <c r="AK1175" s="439"/>
      <c r="AL1175" s="439"/>
      <c r="AM1175" s="439"/>
      <c r="AN1175" s="440"/>
    </row>
    <row r="1176" spans="1:40" outlineLevel="2">
      <c r="A1176" s="882">
        <f>ROW()</f>
        <v>1176</v>
      </c>
      <c r="B1176" s="453"/>
      <c r="D1176" s="452" t="s">
        <v>33</v>
      </c>
      <c r="E1176" s="438"/>
      <c r="F1176" s="438"/>
      <c r="G1176" s="438"/>
      <c r="H1176" s="439"/>
      <c r="I1176" s="439"/>
      <c r="J1176" s="443"/>
      <c r="K1176" s="439"/>
      <c r="L1176" s="439"/>
      <c r="M1176" s="439"/>
      <c r="N1176" s="157">
        <f>-Input!$L253</f>
        <v>1.4243962715289573E-8</v>
      </c>
      <c r="O1176" s="443"/>
      <c r="P1176" s="439"/>
      <c r="Q1176" s="439"/>
      <c r="R1176" s="439"/>
      <c r="S1176" s="313">
        <f t="shared" si="1276"/>
        <v>0</v>
      </c>
      <c r="T1176" s="439"/>
      <c r="U1176" s="439"/>
      <c r="V1176" s="439"/>
      <c r="W1176" s="439"/>
      <c r="X1176" s="27">
        <f t="shared" si="1277"/>
        <v>0</v>
      </c>
      <c r="Y1176" s="443"/>
      <c r="Z1176" s="439"/>
      <c r="AA1176" s="439"/>
      <c r="AB1176" s="439"/>
      <c r="AC1176" s="439"/>
      <c r="AD1176" s="440"/>
      <c r="AE1176" s="443"/>
      <c r="AF1176" s="439"/>
      <c r="AG1176" s="439"/>
      <c r="AH1176" s="439"/>
      <c r="AI1176" s="440"/>
      <c r="AJ1176" s="443"/>
      <c r="AK1176" s="439"/>
      <c r="AL1176" s="439"/>
      <c r="AM1176" s="439"/>
      <c r="AN1176" s="440"/>
    </row>
    <row r="1177" spans="1:40" outlineLevel="2">
      <c r="A1177" s="882">
        <f>ROW()</f>
        <v>1177</v>
      </c>
      <c r="B1177" s="453"/>
      <c r="D1177" s="452" t="s">
        <v>27</v>
      </c>
      <c r="E1177" s="438"/>
      <c r="F1177" s="438"/>
      <c r="G1177" s="438"/>
      <c r="H1177" s="439"/>
      <c r="I1177" s="439"/>
      <c r="J1177" s="443"/>
      <c r="K1177" s="439"/>
      <c r="L1177" s="439"/>
      <c r="M1177" s="439"/>
      <c r="N1177" s="157">
        <f>-Input!$L254</f>
        <v>0</v>
      </c>
      <c r="O1177" s="443"/>
      <c r="P1177" s="439"/>
      <c r="Q1177" s="439"/>
      <c r="R1177" s="439"/>
      <c r="S1177" s="313">
        <f t="shared" si="1276"/>
        <v>1.4965783424864395E-2</v>
      </c>
      <c r="T1177" s="439"/>
      <c r="U1177" s="439"/>
      <c r="V1177" s="439"/>
      <c r="W1177" s="439"/>
      <c r="X1177" s="27">
        <f t="shared" si="1277"/>
        <v>0</v>
      </c>
      <c r="Y1177" s="443"/>
      <c r="Z1177" s="439"/>
      <c r="AA1177" s="439"/>
      <c r="AB1177" s="439"/>
      <c r="AC1177" s="439"/>
      <c r="AD1177" s="440"/>
      <c r="AE1177" s="443"/>
      <c r="AF1177" s="439"/>
      <c r="AG1177" s="439"/>
      <c r="AH1177" s="439"/>
      <c r="AI1177" s="440"/>
      <c r="AJ1177" s="443"/>
      <c r="AK1177" s="439"/>
      <c r="AL1177" s="439"/>
      <c r="AM1177" s="439"/>
      <c r="AN1177" s="440"/>
    </row>
    <row r="1178" spans="1:40" outlineLevel="2">
      <c r="A1178" s="882">
        <f>ROW()</f>
        <v>1178</v>
      </c>
      <c r="B1178" s="453"/>
      <c r="D1178" s="452" t="s">
        <v>34</v>
      </c>
      <c r="E1178" s="438"/>
      <c r="F1178" s="438"/>
      <c r="G1178" s="438"/>
      <c r="H1178" s="439"/>
      <c r="I1178" s="439"/>
      <c r="J1178" s="443"/>
      <c r="K1178" s="439"/>
      <c r="L1178" s="439"/>
      <c r="M1178" s="439"/>
      <c r="N1178" s="157">
        <f>-Input!$L255</f>
        <v>0</v>
      </c>
      <c r="O1178" s="443"/>
      <c r="P1178" s="439"/>
      <c r="Q1178" s="439"/>
      <c r="R1178" s="439"/>
      <c r="S1178" s="313">
        <f t="shared" si="1276"/>
        <v>0</v>
      </c>
      <c r="T1178" s="439"/>
      <c r="U1178" s="439"/>
      <c r="V1178" s="439"/>
      <c r="W1178" s="439"/>
      <c r="X1178" s="27">
        <f t="shared" si="1277"/>
        <v>0</v>
      </c>
      <c r="Y1178" s="443"/>
      <c r="Z1178" s="439"/>
      <c r="AA1178" s="439"/>
      <c r="AB1178" s="439"/>
      <c r="AC1178" s="439"/>
      <c r="AD1178" s="440"/>
      <c r="AE1178" s="443"/>
      <c r="AF1178" s="439"/>
      <c r="AG1178" s="439"/>
      <c r="AH1178" s="439"/>
      <c r="AI1178" s="440"/>
      <c r="AJ1178" s="443"/>
      <c r="AK1178" s="439"/>
      <c r="AL1178" s="439"/>
      <c r="AM1178" s="439"/>
      <c r="AN1178" s="440"/>
    </row>
    <row r="1179" spans="1:40" outlineLevel="2">
      <c r="A1179" s="882">
        <f>ROW()</f>
        <v>1179</v>
      </c>
      <c r="B1179" s="453"/>
      <c r="D1179" s="452" t="s">
        <v>35</v>
      </c>
      <c r="E1179" s="438"/>
      <c r="F1179" s="438"/>
      <c r="G1179" s="438"/>
      <c r="H1179" s="439"/>
      <c r="I1179" s="439"/>
      <c r="J1179" s="443"/>
      <c r="K1179" s="439"/>
      <c r="L1179" s="439"/>
      <c r="M1179" s="439"/>
      <c r="N1179" s="157">
        <f>-Input!$L256</f>
        <v>1.1571440019505326</v>
      </c>
      <c r="O1179" s="443"/>
      <c r="P1179" s="439"/>
      <c r="Q1179" s="439"/>
      <c r="R1179" s="439"/>
      <c r="S1179" s="313">
        <f t="shared" si="1276"/>
        <v>0</v>
      </c>
      <c r="T1179" s="439"/>
      <c r="U1179" s="439"/>
      <c r="V1179" s="439"/>
      <c r="W1179" s="439"/>
      <c r="X1179" s="27">
        <f t="shared" si="1277"/>
        <v>0</v>
      </c>
      <c r="Y1179" s="443"/>
      <c r="Z1179" s="439"/>
      <c r="AA1179" s="439"/>
      <c r="AB1179" s="439"/>
      <c r="AC1179" s="439"/>
      <c r="AD1179" s="440"/>
      <c r="AE1179" s="443"/>
      <c r="AF1179" s="439"/>
      <c r="AG1179" s="439"/>
      <c r="AH1179" s="439"/>
      <c r="AI1179" s="440"/>
      <c r="AJ1179" s="443"/>
      <c r="AK1179" s="439"/>
      <c r="AL1179" s="439"/>
      <c r="AM1179" s="439"/>
      <c r="AN1179" s="440"/>
    </row>
    <row r="1180" spans="1:40" outlineLevel="2">
      <c r="A1180" s="882">
        <f>ROW()</f>
        <v>1180</v>
      </c>
      <c r="B1180" s="453"/>
      <c r="D1180" s="452" t="s">
        <v>302</v>
      </c>
      <c r="E1180" s="438"/>
      <c r="F1180" s="438"/>
      <c r="G1180" s="438"/>
      <c r="H1180" s="439"/>
      <c r="I1180" s="439"/>
      <c r="J1180" s="443"/>
      <c r="K1180" s="439"/>
      <c r="L1180" s="439"/>
      <c r="M1180" s="439"/>
      <c r="N1180" s="157">
        <f>-Input!$L257</f>
        <v>0</v>
      </c>
      <c r="O1180" s="443"/>
      <c r="P1180" s="439"/>
      <c r="Q1180" s="439"/>
      <c r="R1180" s="439"/>
      <c r="S1180" s="313">
        <f t="shared" si="1276"/>
        <v>0</v>
      </c>
      <c r="T1180" s="439"/>
      <c r="U1180" s="439"/>
      <c r="V1180" s="439"/>
      <c r="W1180" s="439"/>
      <c r="X1180" s="27">
        <f t="shared" si="1277"/>
        <v>0</v>
      </c>
      <c r="Y1180" s="443"/>
      <c r="Z1180" s="439"/>
      <c r="AA1180" s="439"/>
      <c r="AB1180" s="439"/>
      <c r="AC1180" s="439"/>
      <c r="AD1180" s="440"/>
      <c r="AE1180" s="443"/>
      <c r="AF1180" s="439"/>
      <c r="AG1180" s="439"/>
      <c r="AH1180" s="439"/>
      <c r="AI1180" s="440"/>
      <c r="AJ1180" s="443"/>
      <c r="AK1180" s="439"/>
      <c r="AL1180" s="439"/>
      <c r="AM1180" s="439"/>
      <c r="AN1180" s="440"/>
    </row>
    <row r="1181" spans="1:40" outlineLevel="2">
      <c r="A1181" s="882">
        <f>ROW()</f>
        <v>1181</v>
      </c>
      <c r="B1181" s="453"/>
      <c r="D1181" s="452" t="s">
        <v>36</v>
      </c>
      <c r="E1181" s="438"/>
      <c r="F1181" s="438"/>
      <c r="G1181" s="438"/>
      <c r="H1181" s="439"/>
      <c r="I1181" s="439"/>
      <c r="J1181" s="443"/>
      <c r="K1181" s="439"/>
      <c r="L1181" s="439"/>
      <c r="M1181" s="439"/>
      <c r="N1181" s="157">
        <f>-Input!$L258</f>
        <v>0</v>
      </c>
      <c r="O1181" s="443"/>
      <c r="P1181" s="439"/>
      <c r="Q1181" s="439"/>
      <c r="R1181" s="439"/>
      <c r="S1181" s="313">
        <f t="shared" si="1276"/>
        <v>5.5511151231257827E-17</v>
      </c>
      <c r="T1181" s="439"/>
      <c r="U1181" s="439"/>
      <c r="V1181" s="439"/>
      <c r="W1181" s="439"/>
      <c r="X1181" s="27">
        <f t="shared" si="1277"/>
        <v>0</v>
      </c>
      <c r="Y1181" s="443"/>
      <c r="Z1181" s="439"/>
      <c r="AA1181" s="439"/>
      <c r="AB1181" s="439"/>
      <c r="AC1181" s="439"/>
      <c r="AD1181" s="440"/>
      <c r="AE1181" s="443"/>
      <c r="AF1181" s="439"/>
      <c r="AG1181" s="439"/>
      <c r="AH1181" s="439"/>
      <c r="AI1181" s="440"/>
      <c r="AJ1181" s="443"/>
      <c r="AK1181" s="439"/>
      <c r="AL1181" s="439"/>
      <c r="AM1181" s="439"/>
      <c r="AN1181" s="440"/>
    </row>
    <row r="1182" spans="1:40" outlineLevel="2">
      <c r="A1182" s="882">
        <f>ROW()</f>
        <v>1182</v>
      </c>
      <c r="B1182" s="453"/>
      <c r="D1182" s="452" t="s">
        <v>583</v>
      </c>
      <c r="E1182" s="438"/>
      <c r="F1182" s="438"/>
      <c r="G1182" s="438"/>
      <c r="H1182" s="439"/>
      <c r="I1182" s="439"/>
      <c r="J1182" s="443"/>
      <c r="K1182" s="439"/>
      <c r="L1182" s="439"/>
      <c r="M1182" s="439"/>
      <c r="N1182" s="157">
        <f>-Input!$L259</f>
        <v>0</v>
      </c>
      <c r="O1182" s="443"/>
      <c r="P1182" s="439"/>
      <c r="Q1182" s="439"/>
      <c r="R1182" s="439"/>
      <c r="S1182" s="313">
        <f t="shared" si="1276"/>
        <v>0</v>
      </c>
      <c r="T1182" s="439"/>
      <c r="U1182" s="439"/>
      <c r="V1182" s="439"/>
      <c r="W1182" s="439"/>
      <c r="X1182" s="27">
        <f t="shared" si="1277"/>
        <v>0</v>
      </c>
      <c r="Y1182" s="443"/>
      <c r="Z1182" s="439"/>
      <c r="AA1182" s="439"/>
      <c r="AB1182" s="439"/>
      <c r="AC1182" s="439"/>
      <c r="AD1182" s="440"/>
      <c r="AE1182" s="443"/>
      <c r="AF1182" s="439"/>
      <c r="AG1182" s="439"/>
      <c r="AH1182" s="439"/>
      <c r="AI1182" s="440"/>
      <c r="AJ1182" s="443"/>
      <c r="AK1182" s="439"/>
      <c r="AL1182" s="439"/>
      <c r="AM1182" s="439"/>
      <c r="AN1182" s="440"/>
    </row>
    <row r="1183" spans="1:40" outlineLevel="2">
      <c r="A1183" s="882">
        <f>ROW()</f>
        <v>1183</v>
      </c>
      <c r="B1183" s="453"/>
      <c r="D1183" s="452" t="s">
        <v>81</v>
      </c>
      <c r="E1183" s="438"/>
      <c r="F1183" s="438"/>
      <c r="G1183" s="438"/>
      <c r="H1183" s="439"/>
      <c r="I1183" s="439"/>
      <c r="J1183" s="443"/>
      <c r="K1183" s="439"/>
      <c r="L1183" s="439"/>
      <c r="M1183" s="439"/>
      <c r="N1183" s="157">
        <f>-Input!$L260</f>
        <v>0</v>
      </c>
      <c r="O1183" s="443"/>
      <c r="P1183" s="439"/>
      <c r="Q1183" s="439"/>
      <c r="R1183" s="439"/>
      <c r="S1183" s="313">
        <f t="shared" si="1276"/>
        <v>0</v>
      </c>
      <c r="T1183" s="439"/>
      <c r="U1183" s="439"/>
      <c r="V1183" s="439"/>
      <c r="W1183" s="439"/>
      <c r="X1183" s="27">
        <f t="shared" si="1277"/>
        <v>0</v>
      </c>
      <c r="Y1183" s="443"/>
      <c r="Z1183" s="439"/>
      <c r="AA1183" s="439"/>
      <c r="AB1183" s="439"/>
      <c r="AC1183" s="439"/>
      <c r="AD1183" s="440"/>
      <c r="AE1183" s="443"/>
      <c r="AF1183" s="439"/>
      <c r="AG1183" s="439"/>
      <c r="AH1183" s="439"/>
      <c r="AI1183" s="440"/>
      <c r="AJ1183" s="443"/>
      <c r="AK1183" s="439"/>
      <c r="AL1183" s="439"/>
      <c r="AM1183" s="439"/>
      <c r="AN1183" s="440"/>
    </row>
    <row r="1184" spans="1:40" outlineLevel="2">
      <c r="A1184" s="882">
        <f>ROW()</f>
        <v>1184</v>
      </c>
      <c r="B1184" s="453"/>
      <c r="D1184" s="452" t="s">
        <v>28</v>
      </c>
      <c r="E1184" s="438"/>
      <c r="F1184" s="438"/>
      <c r="G1184" s="438"/>
      <c r="H1184" s="439"/>
      <c r="I1184" s="439"/>
      <c r="J1184" s="443"/>
      <c r="K1184" s="439"/>
      <c r="L1184" s="439"/>
      <c r="M1184" s="439"/>
      <c r="N1184" s="157">
        <f>-Input!$L261</f>
        <v>0</v>
      </c>
      <c r="O1184" s="443"/>
      <c r="P1184" s="439"/>
      <c r="Q1184" s="439"/>
      <c r="R1184" s="439"/>
      <c r="S1184" s="313">
        <f t="shared" si="1276"/>
        <v>0</v>
      </c>
      <c r="T1184" s="439"/>
      <c r="U1184" s="439"/>
      <c r="V1184" s="439"/>
      <c r="W1184" s="439"/>
      <c r="X1184" s="27">
        <f t="shared" si="1277"/>
        <v>0</v>
      </c>
      <c r="Y1184" s="443"/>
      <c r="Z1184" s="439"/>
      <c r="AA1184" s="439"/>
      <c r="AB1184" s="439"/>
      <c r="AC1184" s="439"/>
      <c r="AD1184" s="440"/>
      <c r="AE1184" s="443"/>
      <c r="AF1184" s="439"/>
      <c r="AG1184" s="439"/>
      <c r="AH1184" s="439"/>
      <c r="AI1184" s="440"/>
      <c r="AJ1184" s="443"/>
      <c r="AK1184" s="439"/>
      <c r="AL1184" s="439"/>
      <c r="AM1184" s="439"/>
      <c r="AN1184" s="440"/>
    </row>
    <row r="1185" spans="1:40" outlineLevel="2">
      <c r="A1185" s="882">
        <f>ROW()</f>
        <v>1185</v>
      </c>
      <c r="B1185" s="453"/>
      <c r="D1185" s="456" t="s">
        <v>443</v>
      </c>
      <c r="E1185" s="457"/>
      <c r="F1185" s="457"/>
      <c r="G1185" s="457"/>
      <c r="H1185" s="441"/>
      <c r="I1185" s="441"/>
      <c r="J1185" s="462"/>
      <c r="K1185" s="441"/>
      <c r="L1185" s="441"/>
      <c r="M1185" s="441"/>
      <c r="N1185" s="158">
        <f>-Input!$L262</f>
        <v>0</v>
      </c>
      <c r="O1185" s="462"/>
      <c r="P1185" s="441"/>
      <c r="Q1185" s="441"/>
      <c r="R1185" s="441"/>
      <c r="S1185" s="319">
        <f t="shared" si="1276"/>
        <v>0</v>
      </c>
      <c r="T1185" s="441"/>
      <c r="U1185" s="441"/>
      <c r="V1185" s="441"/>
      <c r="W1185" s="441"/>
      <c r="X1185" s="30">
        <f t="shared" si="1277"/>
        <v>0</v>
      </c>
      <c r="Y1185" s="462"/>
      <c r="Z1185" s="441"/>
      <c r="AA1185" s="441"/>
      <c r="AB1185" s="441"/>
      <c r="AC1185" s="441"/>
      <c r="AD1185" s="442"/>
      <c r="AE1185" s="462"/>
      <c r="AF1185" s="441"/>
      <c r="AG1185" s="441"/>
      <c r="AH1185" s="441"/>
      <c r="AI1185" s="442"/>
      <c r="AJ1185" s="462"/>
      <c r="AK1185" s="441"/>
      <c r="AL1185" s="441"/>
      <c r="AM1185" s="441"/>
      <c r="AN1185" s="442"/>
    </row>
    <row r="1186" spans="1:40" outlineLevel="2">
      <c r="A1186" s="882">
        <f>ROW()</f>
        <v>1186</v>
      </c>
      <c r="B1186" s="453"/>
      <c r="D1186" s="452" t="s">
        <v>24</v>
      </c>
      <c r="E1186" s="438"/>
      <c r="F1186" s="438"/>
      <c r="G1186" s="438"/>
      <c r="H1186" s="439"/>
      <c r="I1186" s="439"/>
      <c r="J1186" s="443"/>
      <c r="K1186" s="439"/>
      <c r="L1186" s="439"/>
      <c r="M1186" s="439"/>
      <c r="N1186" s="27">
        <f>SUM(N1170:N1185)</f>
        <v>1.3919835821736539</v>
      </c>
      <c r="O1186" s="443"/>
      <c r="P1186" s="439"/>
      <c r="Q1186" s="439"/>
      <c r="R1186" s="439"/>
      <c r="S1186" s="440">
        <f>SUM(S1170:S1185)</f>
        <v>0.18022358148423001</v>
      </c>
      <c r="T1186" s="439"/>
      <c r="U1186" s="439"/>
      <c r="V1186" s="439"/>
      <c r="W1186" s="439"/>
      <c r="X1186" s="440">
        <f>SUM(X1170:X1185)</f>
        <v>0</v>
      </c>
      <c r="Y1186" s="443"/>
      <c r="Z1186" s="439"/>
      <c r="AA1186" s="439"/>
      <c r="AB1186" s="439"/>
      <c r="AC1186" s="439"/>
      <c r="AD1186" s="440"/>
      <c r="AE1186" s="443"/>
      <c r="AF1186" s="439"/>
      <c r="AG1186" s="439"/>
      <c r="AH1186" s="439"/>
      <c r="AI1186" s="440"/>
      <c r="AJ1186" s="443"/>
      <c r="AK1186" s="439"/>
      <c r="AL1186" s="439"/>
      <c r="AM1186" s="439"/>
      <c r="AN1186" s="440"/>
    </row>
    <row r="1187" spans="1:40" outlineLevel="1">
      <c r="A1187" s="732" t="s">
        <v>22</v>
      </c>
      <c r="B1187" s="733"/>
      <c r="C1187" s="881"/>
      <c r="D1187" s="733"/>
      <c r="E1187" s="733"/>
      <c r="F1187" s="733"/>
      <c r="G1187" s="730"/>
      <c r="H1187" s="733"/>
      <c r="I1187" s="730"/>
      <c r="J1187" s="729"/>
      <c r="K1187" s="730"/>
      <c r="L1187" s="730"/>
      <c r="M1187" s="730"/>
      <c r="N1187" s="730"/>
      <c r="O1187" s="729"/>
      <c r="P1187" s="730"/>
      <c r="Q1187" s="730"/>
      <c r="R1187" s="730"/>
      <c r="S1187" s="731"/>
      <c r="T1187" s="730"/>
      <c r="U1187" s="730"/>
      <c r="V1187" s="730"/>
      <c r="W1187" s="730"/>
      <c r="X1187" s="731"/>
      <c r="Y1187" s="729"/>
      <c r="Z1187" s="730"/>
      <c r="AA1187" s="730"/>
      <c r="AB1187" s="730"/>
      <c r="AC1187" s="730"/>
      <c r="AD1187" s="731"/>
      <c r="AE1187" s="729"/>
      <c r="AF1187" s="730"/>
      <c r="AG1187" s="730"/>
      <c r="AH1187" s="730"/>
      <c r="AI1187" s="731"/>
      <c r="AJ1187" s="729"/>
      <c r="AK1187" s="730"/>
      <c r="AL1187" s="730"/>
      <c r="AM1187" s="730"/>
      <c r="AN1187" s="731"/>
    </row>
    <row r="1188" spans="1:40" outlineLevel="2">
      <c r="A1188" s="882">
        <f>ROW()</f>
        <v>1188</v>
      </c>
      <c r="B1188" s="453"/>
      <c r="D1188" s="452" t="s">
        <v>300</v>
      </c>
      <c r="H1188" s="458"/>
      <c r="I1188" s="458"/>
      <c r="J1188" s="459"/>
      <c r="K1188" s="458"/>
      <c r="L1188" s="27">
        <f t="shared" ref="L1188:AN1188" si="1278">L1080+L1098+L1116+L1134+L1152 + L1170</f>
        <v>-4.9230238182339965E-2</v>
      </c>
      <c r="M1188" s="27">
        <f t="shared" si="1278"/>
        <v>-9.846047636467993E-2</v>
      </c>
      <c r="N1188" s="27">
        <f t="shared" si="1278"/>
        <v>-0.1476907145470199</v>
      </c>
      <c r="O1188" s="326">
        <f t="shared" si="1278"/>
        <v>-0.1476907145470199</v>
      </c>
      <c r="P1188" s="27">
        <f t="shared" si="1278"/>
        <v>-0.1476907145470199</v>
      </c>
      <c r="Q1188" s="27">
        <f t="shared" si="1278"/>
        <v>-0.1476907145470199</v>
      </c>
      <c r="R1188" s="27">
        <f t="shared" si="1278"/>
        <v>-0.1476907145470199</v>
      </c>
      <c r="S1188" s="313">
        <f t="shared" si="1278"/>
        <v>0</v>
      </c>
      <c r="T1188" s="439">
        <f t="shared" si="1278"/>
        <v>0</v>
      </c>
      <c r="U1188" s="439">
        <f t="shared" si="1278"/>
        <v>0</v>
      </c>
      <c r="V1188" s="439">
        <f t="shared" si="1278"/>
        <v>0</v>
      </c>
      <c r="W1188" s="439">
        <f t="shared" si="1278"/>
        <v>0</v>
      </c>
      <c r="X1188" s="440">
        <f t="shared" si="1278"/>
        <v>0</v>
      </c>
      <c r="Y1188" s="443">
        <f t="shared" si="1278"/>
        <v>0</v>
      </c>
      <c r="Z1188" s="439">
        <f t="shared" si="1278"/>
        <v>0</v>
      </c>
      <c r="AA1188" s="439">
        <f t="shared" si="1278"/>
        <v>0</v>
      </c>
      <c r="AB1188" s="439">
        <f t="shared" si="1278"/>
        <v>0</v>
      </c>
      <c r="AC1188" s="439">
        <f t="shared" si="1278"/>
        <v>0</v>
      </c>
      <c r="AD1188" s="440">
        <f t="shared" si="1278"/>
        <v>0</v>
      </c>
      <c r="AE1188" s="443">
        <f t="shared" si="1278"/>
        <v>0</v>
      </c>
      <c r="AF1188" s="439">
        <f t="shared" si="1278"/>
        <v>0</v>
      </c>
      <c r="AG1188" s="439">
        <f t="shared" si="1278"/>
        <v>0</v>
      </c>
      <c r="AH1188" s="439">
        <f t="shared" si="1278"/>
        <v>0</v>
      </c>
      <c r="AI1188" s="440">
        <f t="shared" si="1278"/>
        <v>0</v>
      </c>
      <c r="AJ1188" s="443">
        <f t="shared" si="1278"/>
        <v>0</v>
      </c>
      <c r="AK1188" s="439">
        <f t="shared" si="1278"/>
        <v>0</v>
      </c>
      <c r="AL1188" s="439">
        <f t="shared" si="1278"/>
        <v>0</v>
      </c>
      <c r="AM1188" s="439">
        <f t="shared" si="1278"/>
        <v>0</v>
      </c>
      <c r="AN1188" s="440">
        <f t="shared" si="1278"/>
        <v>0</v>
      </c>
    </row>
    <row r="1189" spans="1:40" outlineLevel="2">
      <c r="A1189" s="882">
        <f>ROW()</f>
        <v>1189</v>
      </c>
      <c r="B1189" s="453"/>
      <c r="D1189" s="452" t="s">
        <v>301</v>
      </c>
      <c r="H1189" s="458"/>
      <c r="I1189" s="458"/>
      <c r="J1189" s="459"/>
      <c r="K1189" s="458"/>
      <c r="L1189" s="27">
        <f t="shared" ref="L1189:AN1189" si="1279">L1081+L1099+L1117+L1135+L1153 + L1171</f>
        <v>0</v>
      </c>
      <c r="M1189" s="27">
        <f t="shared" si="1279"/>
        <v>0</v>
      </c>
      <c r="N1189" s="27">
        <f t="shared" si="1279"/>
        <v>0</v>
      </c>
      <c r="O1189" s="326">
        <f t="shared" si="1279"/>
        <v>0</v>
      </c>
      <c r="P1189" s="27">
        <f t="shared" si="1279"/>
        <v>0</v>
      </c>
      <c r="Q1189" s="27">
        <f t="shared" si="1279"/>
        <v>0</v>
      </c>
      <c r="R1189" s="27">
        <f t="shared" si="1279"/>
        <v>0</v>
      </c>
      <c r="S1189" s="313">
        <f t="shared" si="1279"/>
        <v>0</v>
      </c>
      <c r="T1189" s="439">
        <f t="shared" si="1279"/>
        <v>0</v>
      </c>
      <c r="U1189" s="439">
        <f t="shared" si="1279"/>
        <v>0</v>
      </c>
      <c r="V1189" s="439">
        <f t="shared" si="1279"/>
        <v>0</v>
      </c>
      <c r="W1189" s="439">
        <f t="shared" si="1279"/>
        <v>0</v>
      </c>
      <c r="X1189" s="440">
        <f t="shared" si="1279"/>
        <v>0</v>
      </c>
      <c r="Y1189" s="443">
        <f t="shared" si="1279"/>
        <v>0</v>
      </c>
      <c r="Z1189" s="439">
        <f t="shared" si="1279"/>
        <v>0</v>
      </c>
      <c r="AA1189" s="439">
        <f t="shared" si="1279"/>
        <v>0</v>
      </c>
      <c r="AB1189" s="439">
        <f t="shared" si="1279"/>
        <v>0</v>
      </c>
      <c r="AC1189" s="439">
        <f t="shared" si="1279"/>
        <v>0</v>
      </c>
      <c r="AD1189" s="440">
        <f t="shared" si="1279"/>
        <v>0</v>
      </c>
      <c r="AE1189" s="443">
        <f t="shared" si="1279"/>
        <v>0</v>
      </c>
      <c r="AF1189" s="439">
        <f t="shared" si="1279"/>
        <v>0</v>
      </c>
      <c r="AG1189" s="439">
        <f t="shared" si="1279"/>
        <v>0</v>
      </c>
      <c r="AH1189" s="439">
        <f t="shared" si="1279"/>
        <v>0</v>
      </c>
      <c r="AI1189" s="440">
        <f t="shared" si="1279"/>
        <v>0</v>
      </c>
      <c r="AJ1189" s="443">
        <f t="shared" si="1279"/>
        <v>0</v>
      </c>
      <c r="AK1189" s="439">
        <f t="shared" si="1279"/>
        <v>0</v>
      </c>
      <c r="AL1189" s="439">
        <f t="shared" si="1279"/>
        <v>0</v>
      </c>
      <c r="AM1189" s="439">
        <f t="shared" si="1279"/>
        <v>0</v>
      </c>
      <c r="AN1189" s="440">
        <f t="shared" si="1279"/>
        <v>0</v>
      </c>
    </row>
    <row r="1190" spans="1:40" outlineLevel="2">
      <c r="A1190" s="882">
        <f>ROW()</f>
        <v>1190</v>
      </c>
      <c r="B1190" s="453"/>
      <c r="D1190" s="452" t="s">
        <v>29</v>
      </c>
      <c r="H1190" s="458"/>
      <c r="I1190" s="458"/>
      <c r="J1190" s="459"/>
      <c r="K1190" s="458"/>
      <c r="L1190" s="27">
        <f t="shared" ref="L1190:AN1190" si="1280">L1082+L1100+L1118+L1136+L1154 + L1172</f>
        <v>7.3466662163009335</v>
      </c>
      <c r="M1190" s="27">
        <f t="shared" si="1280"/>
        <v>7.2429997132998656</v>
      </c>
      <c r="N1190" s="27">
        <f t="shared" si="1280"/>
        <v>7.1393332102987976</v>
      </c>
      <c r="O1190" s="326">
        <f t="shared" si="1280"/>
        <v>7.0151609983104306</v>
      </c>
      <c r="P1190" s="27">
        <f t="shared" si="1280"/>
        <v>6.8909887863220636</v>
      </c>
      <c r="Q1190" s="27">
        <f t="shared" si="1280"/>
        <v>6.7668165743336965</v>
      </c>
      <c r="R1190" s="27">
        <f t="shared" si="1280"/>
        <v>6.6426443623453295</v>
      </c>
      <c r="S1190" s="313">
        <f t="shared" si="1280"/>
        <v>6.5184721503569625</v>
      </c>
      <c r="T1190" s="439">
        <f t="shared" si="1280"/>
        <v>0</v>
      </c>
      <c r="U1190" s="439">
        <f t="shared" si="1280"/>
        <v>0</v>
      </c>
      <c r="V1190" s="439">
        <f t="shared" si="1280"/>
        <v>0</v>
      </c>
      <c r="W1190" s="439">
        <f t="shared" si="1280"/>
        <v>0</v>
      </c>
      <c r="X1190" s="440">
        <f t="shared" si="1280"/>
        <v>0</v>
      </c>
      <c r="Y1190" s="443">
        <f t="shared" si="1280"/>
        <v>0</v>
      </c>
      <c r="Z1190" s="439">
        <f t="shared" si="1280"/>
        <v>0</v>
      </c>
      <c r="AA1190" s="439">
        <f t="shared" si="1280"/>
        <v>0</v>
      </c>
      <c r="AB1190" s="439">
        <f t="shared" si="1280"/>
        <v>0</v>
      </c>
      <c r="AC1190" s="439">
        <f t="shared" si="1280"/>
        <v>0</v>
      </c>
      <c r="AD1190" s="440">
        <f t="shared" si="1280"/>
        <v>0</v>
      </c>
      <c r="AE1190" s="443">
        <f t="shared" si="1280"/>
        <v>0</v>
      </c>
      <c r="AF1190" s="439">
        <f t="shared" si="1280"/>
        <v>0</v>
      </c>
      <c r="AG1190" s="439">
        <f t="shared" si="1280"/>
        <v>0</v>
      </c>
      <c r="AH1190" s="439">
        <f t="shared" si="1280"/>
        <v>0</v>
      </c>
      <c r="AI1190" s="440">
        <f t="shared" si="1280"/>
        <v>0</v>
      </c>
      <c r="AJ1190" s="443">
        <f t="shared" si="1280"/>
        <v>0</v>
      </c>
      <c r="AK1190" s="439">
        <f t="shared" si="1280"/>
        <v>0</v>
      </c>
      <c r="AL1190" s="439">
        <f t="shared" si="1280"/>
        <v>0</v>
      </c>
      <c r="AM1190" s="439">
        <f t="shared" si="1280"/>
        <v>0</v>
      </c>
      <c r="AN1190" s="440">
        <f t="shared" si="1280"/>
        <v>0</v>
      </c>
    </row>
    <row r="1191" spans="1:40" outlineLevel="2">
      <c r="A1191" s="882">
        <f>ROW()</f>
        <v>1191</v>
      </c>
      <c r="B1191" s="453"/>
      <c r="D1191" s="452" t="s">
        <v>30</v>
      </c>
      <c r="H1191" s="458"/>
      <c r="I1191" s="458"/>
      <c r="J1191" s="459"/>
      <c r="K1191" s="458"/>
      <c r="L1191" s="27">
        <f t="shared" ref="L1191:AN1191" si="1281">L1083+L1101+L1119+L1137+L1155 + L1173</f>
        <v>0.14097204521538528</v>
      </c>
      <c r="M1191" s="27">
        <f t="shared" si="1281"/>
        <v>0.14083885340201974</v>
      </c>
      <c r="N1191" s="27">
        <f t="shared" si="1281"/>
        <v>0.14070566158865419</v>
      </c>
      <c r="O1191" s="326">
        <f t="shared" si="1281"/>
        <v>0.13835390763817501</v>
      </c>
      <c r="P1191" s="27">
        <f t="shared" si="1281"/>
        <v>0.13600215368769583</v>
      </c>
      <c r="Q1191" s="27">
        <f t="shared" si="1281"/>
        <v>0.13365039973721665</v>
      </c>
      <c r="R1191" s="27">
        <f t="shared" si="1281"/>
        <v>0.13129864578673747</v>
      </c>
      <c r="S1191" s="313">
        <f t="shared" si="1281"/>
        <v>0.12894689183625829</v>
      </c>
      <c r="T1191" s="439">
        <f t="shared" si="1281"/>
        <v>6.5847075417951713</v>
      </c>
      <c r="U1191" s="439">
        <f t="shared" si="1281"/>
        <v>6.4592845409990725</v>
      </c>
      <c r="V1191" s="439">
        <f t="shared" si="1281"/>
        <v>6.3338615402029737</v>
      </c>
      <c r="W1191" s="439">
        <f t="shared" si="1281"/>
        <v>6.2084385394068748</v>
      </c>
      <c r="X1191" s="440">
        <f t="shared" si="1281"/>
        <v>6.083015538610776</v>
      </c>
      <c r="Y1191" s="443">
        <f t="shared" si="1281"/>
        <v>6.0203040382127266</v>
      </c>
      <c r="Z1191" s="439">
        <f t="shared" si="1281"/>
        <v>5.8948810374166278</v>
      </c>
      <c r="AA1191" s="439">
        <f t="shared" si="1281"/>
        <v>5.769458036620529</v>
      </c>
      <c r="AB1191" s="439">
        <f t="shared" si="1281"/>
        <v>5.6440350358244302</v>
      </c>
      <c r="AC1191" s="439">
        <f t="shared" si="1281"/>
        <v>5.5186120350283314</v>
      </c>
      <c r="AD1191" s="440">
        <f t="shared" si="1281"/>
        <v>5.3931890342322326</v>
      </c>
      <c r="AE1191" s="443">
        <f t="shared" si="1281"/>
        <v>5.2685318766528777</v>
      </c>
      <c r="AF1191" s="439">
        <f t="shared" si="1281"/>
        <v>5.1438747190735228</v>
      </c>
      <c r="AG1191" s="439">
        <f t="shared" si="1281"/>
        <v>5.0192175614941679</v>
      </c>
      <c r="AH1191" s="439">
        <f t="shared" si="1281"/>
        <v>4.894560403914813</v>
      </c>
      <c r="AI1191" s="440">
        <f t="shared" si="1281"/>
        <v>4.7699032463354589</v>
      </c>
      <c r="AJ1191" s="443">
        <f t="shared" si="1281"/>
        <v>4.6443794766950521</v>
      </c>
      <c r="AK1191" s="439">
        <f t="shared" si="1281"/>
        <v>4.5188557070546453</v>
      </c>
      <c r="AL1191" s="439">
        <f t="shared" si="1281"/>
        <v>4.3933319374142386</v>
      </c>
      <c r="AM1191" s="439">
        <f t="shared" si="1281"/>
        <v>4.2678081677738318</v>
      </c>
      <c r="AN1191" s="440">
        <f t="shared" si="1281"/>
        <v>4.142284398133425</v>
      </c>
    </row>
    <row r="1192" spans="1:40" outlineLevel="2">
      <c r="A1192" s="882">
        <f>ROW()</f>
        <v>1192</v>
      </c>
      <c r="B1192" s="453"/>
      <c r="D1192" s="452" t="s">
        <v>31</v>
      </c>
      <c r="H1192" s="458"/>
      <c r="I1192" s="458"/>
      <c r="J1192" s="459"/>
      <c r="K1192" s="458"/>
      <c r="L1192" s="27">
        <f t="shared" ref="L1192:AN1192" si="1282">L1084+L1102+L1120+L1138+L1156 + L1174</f>
        <v>-7.8279855326386191E-2</v>
      </c>
      <c r="M1192" s="27">
        <f t="shared" si="1282"/>
        <v>-0.15655971065277238</v>
      </c>
      <c r="N1192" s="27">
        <f t="shared" si="1282"/>
        <v>0</v>
      </c>
      <c r="O1192" s="326">
        <f t="shared" si="1282"/>
        <v>0</v>
      </c>
      <c r="P1192" s="27">
        <f t="shared" si="1282"/>
        <v>0</v>
      </c>
      <c r="Q1192" s="27">
        <f t="shared" si="1282"/>
        <v>0</v>
      </c>
      <c r="R1192" s="27">
        <f t="shared" si="1282"/>
        <v>0</v>
      </c>
      <c r="S1192" s="313">
        <f t="shared" si="1282"/>
        <v>0</v>
      </c>
      <c r="T1192" s="439">
        <f t="shared" si="1282"/>
        <v>0</v>
      </c>
      <c r="U1192" s="439">
        <f t="shared" si="1282"/>
        <v>0</v>
      </c>
      <c r="V1192" s="439">
        <f t="shared" si="1282"/>
        <v>0</v>
      </c>
      <c r="W1192" s="439">
        <f t="shared" si="1282"/>
        <v>0</v>
      </c>
      <c r="X1192" s="440">
        <f t="shared" si="1282"/>
        <v>0</v>
      </c>
      <c r="Y1192" s="443">
        <f t="shared" si="1282"/>
        <v>0</v>
      </c>
      <c r="Z1192" s="439">
        <f t="shared" si="1282"/>
        <v>0</v>
      </c>
      <c r="AA1192" s="439">
        <f t="shared" si="1282"/>
        <v>0</v>
      </c>
      <c r="AB1192" s="439">
        <f t="shared" si="1282"/>
        <v>0</v>
      </c>
      <c r="AC1192" s="439">
        <f t="shared" si="1282"/>
        <v>0</v>
      </c>
      <c r="AD1192" s="440">
        <f t="shared" si="1282"/>
        <v>0</v>
      </c>
      <c r="AE1192" s="443">
        <f t="shared" si="1282"/>
        <v>-3.7973082791112809E-5</v>
      </c>
      <c r="AF1192" s="439">
        <f t="shared" si="1282"/>
        <v>-7.5946165582225619E-5</v>
      </c>
      <c r="AG1192" s="439">
        <f t="shared" si="1282"/>
        <v>-1.1391924837333842E-4</v>
      </c>
      <c r="AH1192" s="439">
        <f t="shared" si="1282"/>
        <v>-1.5189233116445124E-4</v>
      </c>
      <c r="AI1192" s="440">
        <f t="shared" si="1282"/>
        <v>-1.8986541395556405E-4</v>
      </c>
      <c r="AJ1192" s="443">
        <f t="shared" si="1282"/>
        <v>0</v>
      </c>
      <c r="AK1192" s="439">
        <f t="shared" si="1282"/>
        <v>0</v>
      </c>
      <c r="AL1192" s="439">
        <f t="shared" si="1282"/>
        <v>0</v>
      </c>
      <c r="AM1192" s="439">
        <f t="shared" si="1282"/>
        <v>0</v>
      </c>
      <c r="AN1192" s="440">
        <f t="shared" si="1282"/>
        <v>0</v>
      </c>
    </row>
    <row r="1193" spans="1:40" outlineLevel="2">
      <c r="A1193" s="882">
        <f>ROW()</f>
        <v>1193</v>
      </c>
      <c r="B1193" s="453"/>
      <c r="D1193" s="452" t="s">
        <v>32</v>
      </c>
      <c r="H1193" s="458"/>
      <c r="I1193" s="458"/>
      <c r="J1193" s="459"/>
      <c r="K1193" s="458"/>
      <c r="L1193" s="27">
        <f t="shared" ref="L1193:AN1193" si="1283">L1085+L1103+L1121+L1139+L1157 + L1175</f>
        <v>1.0814966410673912E-2</v>
      </c>
      <c r="M1193" s="27">
        <f t="shared" si="1283"/>
        <v>-3.3760585508358677E-3</v>
      </c>
      <c r="N1193" s="27">
        <f t="shared" si="1283"/>
        <v>-1.7567083512345649E-2</v>
      </c>
      <c r="O1193" s="326">
        <f t="shared" si="1283"/>
        <v>-1.7567083512345649E-2</v>
      </c>
      <c r="P1193" s="27">
        <f t="shared" si="1283"/>
        <v>-1.7567083512345649E-2</v>
      </c>
      <c r="Q1193" s="27">
        <f t="shared" si="1283"/>
        <v>-1.7567083512345649E-2</v>
      </c>
      <c r="R1193" s="27">
        <f t="shared" si="1283"/>
        <v>-1.7567083512345649E-2</v>
      </c>
      <c r="S1193" s="313">
        <f t="shared" si="1283"/>
        <v>0</v>
      </c>
      <c r="T1193" s="439">
        <f t="shared" si="1283"/>
        <v>0</v>
      </c>
      <c r="U1193" s="439">
        <f t="shared" si="1283"/>
        <v>0</v>
      </c>
      <c r="V1193" s="439">
        <f t="shared" si="1283"/>
        <v>0</v>
      </c>
      <c r="W1193" s="439">
        <f t="shared" si="1283"/>
        <v>0</v>
      </c>
      <c r="X1193" s="440">
        <f t="shared" si="1283"/>
        <v>0</v>
      </c>
      <c r="Y1193" s="443">
        <f t="shared" si="1283"/>
        <v>0</v>
      </c>
      <c r="Z1193" s="439">
        <f t="shared" si="1283"/>
        <v>0</v>
      </c>
      <c r="AA1193" s="439">
        <f t="shared" si="1283"/>
        <v>0</v>
      </c>
      <c r="AB1193" s="439">
        <f t="shared" si="1283"/>
        <v>0</v>
      </c>
      <c r="AC1193" s="439">
        <f t="shared" si="1283"/>
        <v>0</v>
      </c>
      <c r="AD1193" s="440">
        <f t="shared" si="1283"/>
        <v>0</v>
      </c>
      <c r="AE1193" s="443">
        <f t="shared" si="1283"/>
        <v>0</v>
      </c>
      <c r="AF1193" s="439">
        <f t="shared" si="1283"/>
        <v>0</v>
      </c>
      <c r="AG1193" s="439">
        <f t="shared" si="1283"/>
        <v>0</v>
      </c>
      <c r="AH1193" s="439">
        <f t="shared" si="1283"/>
        <v>0</v>
      </c>
      <c r="AI1193" s="440">
        <f t="shared" si="1283"/>
        <v>0</v>
      </c>
      <c r="AJ1193" s="443">
        <f t="shared" si="1283"/>
        <v>0</v>
      </c>
      <c r="AK1193" s="439">
        <f t="shared" si="1283"/>
        <v>0</v>
      </c>
      <c r="AL1193" s="439">
        <f t="shared" si="1283"/>
        <v>0</v>
      </c>
      <c r="AM1193" s="439">
        <f t="shared" si="1283"/>
        <v>0</v>
      </c>
      <c r="AN1193" s="440">
        <f t="shared" si="1283"/>
        <v>0</v>
      </c>
    </row>
    <row r="1194" spans="1:40" outlineLevel="2">
      <c r="A1194" s="882">
        <f>ROW()</f>
        <v>1194</v>
      </c>
      <c r="B1194" s="453"/>
      <c r="D1194" s="452" t="s">
        <v>33</v>
      </c>
      <c r="H1194" s="458"/>
      <c r="I1194" s="458"/>
      <c r="J1194" s="459"/>
      <c r="K1194" s="458"/>
      <c r="L1194" s="27">
        <f t="shared" ref="L1194:AN1194" si="1284">L1086+L1104+L1122+L1140+L1158 + L1176</f>
        <v>-4.7479875717631913E-9</v>
      </c>
      <c r="M1194" s="27">
        <f t="shared" si="1284"/>
        <v>-9.4959751435263826E-9</v>
      </c>
      <c r="N1194" s="27">
        <f t="shared" si="1284"/>
        <v>0</v>
      </c>
      <c r="O1194" s="326">
        <f t="shared" si="1284"/>
        <v>0</v>
      </c>
      <c r="P1194" s="27">
        <f t="shared" si="1284"/>
        <v>0</v>
      </c>
      <c r="Q1194" s="27">
        <f t="shared" si="1284"/>
        <v>0</v>
      </c>
      <c r="R1194" s="27">
        <f t="shared" si="1284"/>
        <v>0</v>
      </c>
      <c r="S1194" s="313">
        <f t="shared" si="1284"/>
        <v>0</v>
      </c>
      <c r="T1194" s="439">
        <f t="shared" si="1284"/>
        <v>0</v>
      </c>
      <c r="U1194" s="439">
        <f t="shared" si="1284"/>
        <v>0</v>
      </c>
      <c r="V1194" s="439">
        <f t="shared" si="1284"/>
        <v>0</v>
      </c>
      <c r="W1194" s="439">
        <f t="shared" si="1284"/>
        <v>0</v>
      </c>
      <c r="X1194" s="440">
        <f t="shared" si="1284"/>
        <v>0</v>
      </c>
      <c r="Y1194" s="443">
        <f t="shared" si="1284"/>
        <v>0</v>
      </c>
      <c r="Z1194" s="439">
        <f t="shared" si="1284"/>
        <v>0</v>
      </c>
      <c r="AA1194" s="439">
        <f t="shared" si="1284"/>
        <v>0</v>
      </c>
      <c r="AB1194" s="439">
        <f t="shared" si="1284"/>
        <v>0</v>
      </c>
      <c r="AC1194" s="439">
        <f t="shared" si="1284"/>
        <v>0</v>
      </c>
      <c r="AD1194" s="440">
        <f t="shared" si="1284"/>
        <v>0</v>
      </c>
      <c r="AE1194" s="443">
        <f t="shared" si="1284"/>
        <v>0</v>
      </c>
      <c r="AF1194" s="439">
        <f t="shared" si="1284"/>
        <v>0</v>
      </c>
      <c r="AG1194" s="439">
        <f t="shared" si="1284"/>
        <v>0</v>
      </c>
      <c r="AH1194" s="439">
        <f t="shared" si="1284"/>
        <v>0</v>
      </c>
      <c r="AI1194" s="440">
        <f t="shared" si="1284"/>
        <v>0</v>
      </c>
      <c r="AJ1194" s="443">
        <f t="shared" si="1284"/>
        <v>0</v>
      </c>
      <c r="AK1194" s="439">
        <f t="shared" si="1284"/>
        <v>0</v>
      </c>
      <c r="AL1194" s="439">
        <f t="shared" si="1284"/>
        <v>0</v>
      </c>
      <c r="AM1194" s="439">
        <f t="shared" si="1284"/>
        <v>0</v>
      </c>
      <c r="AN1194" s="440">
        <f t="shared" si="1284"/>
        <v>0</v>
      </c>
    </row>
    <row r="1195" spans="1:40" outlineLevel="2">
      <c r="A1195" s="882">
        <f>ROW()</f>
        <v>1195</v>
      </c>
      <c r="B1195" s="453"/>
      <c r="D1195" s="452" t="s">
        <v>27</v>
      </c>
      <c r="H1195" s="458"/>
      <c r="I1195" s="458"/>
      <c r="J1195" s="459"/>
      <c r="K1195" s="458"/>
      <c r="L1195" s="27">
        <f t="shared" ref="L1195:AN1195" si="1285">L1087+L1105+L1123+L1141+L1159 + L1177</f>
        <v>-4.9885944749547984E-3</v>
      </c>
      <c r="M1195" s="27">
        <f t="shared" si="1285"/>
        <v>-9.9771889499095968E-3</v>
      </c>
      <c r="N1195" s="27">
        <f t="shared" si="1285"/>
        <v>-1.4965783424864395E-2</v>
      </c>
      <c r="O1195" s="326">
        <f t="shared" si="1285"/>
        <v>-1.4965783424864395E-2</v>
      </c>
      <c r="P1195" s="27">
        <f t="shared" si="1285"/>
        <v>-1.4965783424864395E-2</v>
      </c>
      <c r="Q1195" s="27">
        <f t="shared" si="1285"/>
        <v>-1.4965783424864395E-2</v>
      </c>
      <c r="R1195" s="27">
        <f t="shared" si="1285"/>
        <v>-1.4965783424864395E-2</v>
      </c>
      <c r="S1195" s="313">
        <f t="shared" si="1285"/>
        <v>0</v>
      </c>
      <c r="T1195" s="439">
        <f t="shared" si="1285"/>
        <v>0</v>
      </c>
      <c r="U1195" s="439">
        <f t="shared" si="1285"/>
        <v>0</v>
      </c>
      <c r="V1195" s="439">
        <f t="shared" si="1285"/>
        <v>0</v>
      </c>
      <c r="W1195" s="439">
        <f t="shared" si="1285"/>
        <v>0</v>
      </c>
      <c r="X1195" s="440">
        <f t="shared" si="1285"/>
        <v>0</v>
      </c>
      <c r="Y1195" s="443">
        <f t="shared" si="1285"/>
        <v>0</v>
      </c>
      <c r="Z1195" s="439">
        <f t="shared" si="1285"/>
        <v>0</v>
      </c>
      <c r="AA1195" s="439">
        <f t="shared" si="1285"/>
        <v>0</v>
      </c>
      <c r="AB1195" s="439">
        <f t="shared" si="1285"/>
        <v>0</v>
      </c>
      <c r="AC1195" s="439">
        <f t="shared" si="1285"/>
        <v>0</v>
      </c>
      <c r="AD1195" s="440">
        <f t="shared" si="1285"/>
        <v>0</v>
      </c>
      <c r="AE1195" s="443">
        <f t="shared" si="1285"/>
        <v>0</v>
      </c>
      <c r="AF1195" s="439">
        <f t="shared" si="1285"/>
        <v>0</v>
      </c>
      <c r="AG1195" s="439">
        <f t="shared" si="1285"/>
        <v>0</v>
      </c>
      <c r="AH1195" s="439">
        <f t="shared" si="1285"/>
        <v>0</v>
      </c>
      <c r="AI1195" s="440">
        <f t="shared" si="1285"/>
        <v>0</v>
      </c>
      <c r="AJ1195" s="443">
        <f t="shared" si="1285"/>
        <v>0</v>
      </c>
      <c r="AK1195" s="439">
        <f t="shared" si="1285"/>
        <v>0</v>
      </c>
      <c r="AL1195" s="439">
        <f t="shared" si="1285"/>
        <v>0</v>
      </c>
      <c r="AM1195" s="439">
        <f t="shared" si="1285"/>
        <v>0</v>
      </c>
      <c r="AN1195" s="440">
        <f t="shared" si="1285"/>
        <v>0</v>
      </c>
    </row>
    <row r="1196" spans="1:40" outlineLevel="2">
      <c r="A1196" s="882">
        <f>ROW()</f>
        <v>1196</v>
      </c>
      <c r="B1196" s="453"/>
      <c r="D1196" s="452" t="s">
        <v>34</v>
      </c>
      <c r="H1196" s="458"/>
      <c r="I1196" s="458"/>
      <c r="J1196" s="459"/>
      <c r="K1196" s="458"/>
      <c r="L1196" s="27">
        <f t="shared" ref="L1196:AN1196" si="1286">L1088+L1106+L1124+L1142+L1160 + L1178</f>
        <v>31.595543537413619</v>
      </c>
      <c r="M1196" s="27">
        <f t="shared" si="1286"/>
        <v>31.005649727442588</v>
      </c>
      <c r="N1196" s="27">
        <f t="shared" si="1286"/>
        <v>30.415755917471557</v>
      </c>
      <c r="O1196" s="326">
        <f t="shared" si="1286"/>
        <v>29.128338423576171</v>
      </c>
      <c r="P1196" s="27">
        <f t="shared" si="1286"/>
        <v>27.840920929680784</v>
      </c>
      <c r="Q1196" s="27">
        <f t="shared" si="1286"/>
        <v>26.553503435785398</v>
      </c>
      <c r="R1196" s="27">
        <f t="shared" si="1286"/>
        <v>25.266085941890012</v>
      </c>
      <c r="S1196" s="313">
        <f t="shared" si="1286"/>
        <v>23.978668447994625</v>
      </c>
      <c r="T1196" s="439">
        <f t="shared" si="1286"/>
        <v>23.312594324439218</v>
      </c>
      <c r="U1196" s="439">
        <f t="shared" si="1286"/>
        <v>21.980446077328406</v>
      </c>
      <c r="V1196" s="439">
        <f t="shared" si="1286"/>
        <v>20.648297830217594</v>
      </c>
      <c r="W1196" s="439">
        <f t="shared" si="1286"/>
        <v>19.316149583106782</v>
      </c>
      <c r="X1196" s="440">
        <f t="shared" si="1286"/>
        <v>17.98400133599597</v>
      </c>
      <c r="Y1196" s="443">
        <f t="shared" si="1286"/>
        <v>17.317927212440562</v>
      </c>
      <c r="Z1196" s="439">
        <f t="shared" si="1286"/>
        <v>15.985778965329748</v>
      </c>
      <c r="AA1196" s="439">
        <f t="shared" si="1286"/>
        <v>14.653630718218935</v>
      </c>
      <c r="AB1196" s="439">
        <f t="shared" si="1286"/>
        <v>13.321482471108121</v>
      </c>
      <c r="AC1196" s="439">
        <f t="shared" si="1286"/>
        <v>11.989334223997307</v>
      </c>
      <c r="AD1196" s="440">
        <f t="shared" si="1286"/>
        <v>10.657185976886494</v>
      </c>
      <c r="AE1196" s="443">
        <f t="shared" si="1286"/>
        <v>9.333575258519442</v>
      </c>
      <c r="AF1196" s="439">
        <f t="shared" si="1286"/>
        <v>8.0099645401523922</v>
      </c>
      <c r="AG1196" s="439">
        <f t="shared" si="1286"/>
        <v>6.6863538217853415</v>
      </c>
      <c r="AH1196" s="439">
        <f t="shared" si="1286"/>
        <v>5.3627431034182909</v>
      </c>
      <c r="AI1196" s="440">
        <f t="shared" si="1286"/>
        <v>4.0391323850512402</v>
      </c>
      <c r="AJ1196" s="443">
        <f t="shared" si="1286"/>
        <v>2.6927549233674934</v>
      </c>
      <c r="AK1196" s="439">
        <f t="shared" si="1286"/>
        <v>1.3463774616837467</v>
      </c>
      <c r="AL1196" s="439">
        <f t="shared" si="1286"/>
        <v>0</v>
      </c>
      <c r="AM1196" s="439">
        <f t="shared" si="1286"/>
        <v>0</v>
      </c>
      <c r="AN1196" s="440">
        <f t="shared" si="1286"/>
        <v>0</v>
      </c>
    </row>
    <row r="1197" spans="1:40" outlineLevel="2">
      <c r="A1197" s="882">
        <f>ROW()</f>
        <v>1197</v>
      </c>
      <c r="B1197" s="453"/>
      <c r="D1197" s="452" t="s">
        <v>35</v>
      </c>
      <c r="H1197" s="458"/>
      <c r="I1197" s="458"/>
      <c r="J1197" s="459"/>
      <c r="K1197" s="458"/>
      <c r="L1197" s="27">
        <f t="shared" ref="L1197:AN1197" si="1287">L1089+L1107+L1125+L1143+L1161 + L1179</f>
        <v>-0.3797608598472767</v>
      </c>
      <c r="M1197" s="27">
        <f t="shared" si="1287"/>
        <v>-0.76845243089890469</v>
      </c>
      <c r="N1197" s="27">
        <f t="shared" si="1287"/>
        <v>0</v>
      </c>
      <c r="O1197" s="326">
        <f t="shared" si="1287"/>
        <v>0</v>
      </c>
      <c r="P1197" s="27">
        <f t="shared" si="1287"/>
        <v>0</v>
      </c>
      <c r="Q1197" s="27">
        <f t="shared" si="1287"/>
        <v>0</v>
      </c>
      <c r="R1197" s="27">
        <f t="shared" si="1287"/>
        <v>0</v>
      </c>
      <c r="S1197" s="313">
        <f t="shared" si="1287"/>
        <v>0</v>
      </c>
      <c r="T1197" s="439">
        <f t="shared" si="1287"/>
        <v>0</v>
      </c>
      <c r="U1197" s="439">
        <f t="shared" si="1287"/>
        <v>0</v>
      </c>
      <c r="V1197" s="439">
        <f t="shared" si="1287"/>
        <v>0</v>
      </c>
      <c r="W1197" s="439">
        <f t="shared" si="1287"/>
        <v>0</v>
      </c>
      <c r="X1197" s="440">
        <f t="shared" si="1287"/>
        <v>0</v>
      </c>
      <c r="Y1197" s="443">
        <f t="shared" si="1287"/>
        <v>0</v>
      </c>
      <c r="Z1197" s="439">
        <f t="shared" si="1287"/>
        <v>0</v>
      </c>
      <c r="AA1197" s="439">
        <f t="shared" si="1287"/>
        <v>0</v>
      </c>
      <c r="AB1197" s="439">
        <f t="shared" si="1287"/>
        <v>0</v>
      </c>
      <c r="AC1197" s="439">
        <f t="shared" si="1287"/>
        <v>0</v>
      </c>
      <c r="AD1197" s="440">
        <f t="shared" si="1287"/>
        <v>0</v>
      </c>
      <c r="AE1197" s="443">
        <f t="shared" si="1287"/>
        <v>-8.0456373123338025E-3</v>
      </c>
      <c r="AF1197" s="439">
        <f t="shared" si="1287"/>
        <v>-8.0456373123338025E-3</v>
      </c>
      <c r="AG1197" s="439">
        <f t="shared" si="1287"/>
        <v>-8.0456373123338025E-3</v>
      </c>
      <c r="AH1197" s="439">
        <f t="shared" si="1287"/>
        <v>-8.0456373123338025E-3</v>
      </c>
      <c r="AI1197" s="440">
        <f t="shared" si="1287"/>
        <v>-8.0456373123338025E-3</v>
      </c>
      <c r="AJ1197" s="443">
        <f t="shared" si="1287"/>
        <v>0</v>
      </c>
      <c r="AK1197" s="439">
        <f t="shared" si="1287"/>
        <v>0</v>
      </c>
      <c r="AL1197" s="439">
        <f t="shared" si="1287"/>
        <v>0</v>
      </c>
      <c r="AM1197" s="439">
        <f t="shared" si="1287"/>
        <v>0</v>
      </c>
      <c r="AN1197" s="440">
        <f t="shared" si="1287"/>
        <v>0</v>
      </c>
    </row>
    <row r="1198" spans="1:40" outlineLevel="2">
      <c r="A1198" s="882">
        <f>ROW()</f>
        <v>1198</v>
      </c>
      <c r="B1198" s="453"/>
      <c r="D1198" s="452" t="s">
        <v>302</v>
      </c>
      <c r="H1198" s="458"/>
      <c r="I1198" s="458"/>
      <c r="J1198" s="459"/>
      <c r="K1198" s="458"/>
      <c r="L1198" s="27">
        <f t="shared" ref="L1198:AN1198" si="1288">L1090+L1108+L1126+L1144+L1162 + L1180</f>
        <v>0</v>
      </c>
      <c r="M1198" s="27">
        <f t="shared" si="1288"/>
        <v>0</v>
      </c>
      <c r="N1198" s="27">
        <f t="shared" si="1288"/>
        <v>0</v>
      </c>
      <c r="O1198" s="326">
        <f t="shared" si="1288"/>
        <v>0</v>
      </c>
      <c r="P1198" s="27">
        <f t="shared" si="1288"/>
        <v>0</v>
      </c>
      <c r="Q1198" s="27">
        <f t="shared" si="1288"/>
        <v>0</v>
      </c>
      <c r="R1198" s="27">
        <f t="shared" si="1288"/>
        <v>0</v>
      </c>
      <c r="S1198" s="313">
        <f t="shared" si="1288"/>
        <v>0</v>
      </c>
      <c r="T1198" s="439">
        <f t="shared" si="1288"/>
        <v>0</v>
      </c>
      <c r="U1198" s="439">
        <f t="shared" si="1288"/>
        <v>0</v>
      </c>
      <c r="V1198" s="439">
        <f t="shared" si="1288"/>
        <v>0</v>
      </c>
      <c r="W1198" s="439">
        <f t="shared" si="1288"/>
        <v>0</v>
      </c>
      <c r="X1198" s="440">
        <f t="shared" si="1288"/>
        <v>0</v>
      </c>
      <c r="Y1198" s="443">
        <f t="shared" si="1288"/>
        <v>0</v>
      </c>
      <c r="Z1198" s="439">
        <f t="shared" si="1288"/>
        <v>0</v>
      </c>
      <c r="AA1198" s="439">
        <f t="shared" si="1288"/>
        <v>0</v>
      </c>
      <c r="AB1198" s="439">
        <f t="shared" si="1288"/>
        <v>0</v>
      </c>
      <c r="AC1198" s="439">
        <f t="shared" si="1288"/>
        <v>0</v>
      </c>
      <c r="AD1198" s="440">
        <f t="shared" si="1288"/>
        <v>0</v>
      </c>
      <c r="AE1198" s="443">
        <f t="shared" si="1288"/>
        <v>0</v>
      </c>
      <c r="AF1198" s="439">
        <f t="shared" si="1288"/>
        <v>0</v>
      </c>
      <c r="AG1198" s="439">
        <f t="shared" si="1288"/>
        <v>0</v>
      </c>
      <c r="AH1198" s="439">
        <f t="shared" si="1288"/>
        <v>0</v>
      </c>
      <c r="AI1198" s="440">
        <f t="shared" si="1288"/>
        <v>0</v>
      </c>
      <c r="AJ1198" s="443">
        <f t="shared" si="1288"/>
        <v>0</v>
      </c>
      <c r="AK1198" s="439">
        <f t="shared" si="1288"/>
        <v>0</v>
      </c>
      <c r="AL1198" s="439">
        <f t="shared" si="1288"/>
        <v>0</v>
      </c>
      <c r="AM1198" s="439">
        <f t="shared" si="1288"/>
        <v>0</v>
      </c>
      <c r="AN1198" s="440">
        <f t="shared" si="1288"/>
        <v>0</v>
      </c>
    </row>
    <row r="1199" spans="1:40" outlineLevel="2">
      <c r="A1199" s="882">
        <f>ROW()</f>
        <v>1199</v>
      </c>
      <c r="B1199" s="453"/>
      <c r="D1199" s="452" t="s">
        <v>36</v>
      </c>
      <c r="H1199" s="458"/>
      <c r="I1199" s="458"/>
      <c r="J1199" s="459"/>
      <c r="K1199" s="458"/>
      <c r="L1199" s="27">
        <f t="shared" ref="L1199:AN1199" si="1289">L1091+L1109+L1127+L1145+L1163 + L1181</f>
        <v>0.630508211027203</v>
      </c>
      <c r="M1199" s="27">
        <f t="shared" si="1289"/>
        <v>0.630508211027203</v>
      </c>
      <c r="N1199" s="27">
        <f t="shared" si="1289"/>
        <v>0.630508211027203</v>
      </c>
      <c r="O1199" s="326">
        <f t="shared" si="1289"/>
        <v>0.50440656882176238</v>
      </c>
      <c r="P1199" s="27">
        <f t="shared" si="1289"/>
        <v>0.37830492661632176</v>
      </c>
      <c r="Q1199" s="27">
        <f t="shared" si="1289"/>
        <v>0.25220328441088113</v>
      </c>
      <c r="R1199" s="27">
        <f t="shared" si="1289"/>
        <v>0.12610164220544054</v>
      </c>
      <c r="S1199" s="313">
        <f t="shared" si="1289"/>
        <v>0</v>
      </c>
      <c r="T1199" s="596">
        <f t="shared" si="1289"/>
        <v>0</v>
      </c>
      <c r="U1199" s="596">
        <f t="shared" si="1289"/>
        <v>0</v>
      </c>
      <c r="V1199" s="596">
        <f t="shared" si="1289"/>
        <v>0</v>
      </c>
      <c r="W1199" s="596">
        <f t="shared" si="1289"/>
        <v>0</v>
      </c>
      <c r="X1199" s="594">
        <f t="shared" si="1289"/>
        <v>0</v>
      </c>
      <c r="Y1199" s="443">
        <f t="shared" si="1289"/>
        <v>0</v>
      </c>
      <c r="Z1199" s="439">
        <f t="shared" si="1289"/>
        <v>0</v>
      </c>
      <c r="AA1199" s="439">
        <f t="shared" si="1289"/>
        <v>0</v>
      </c>
      <c r="AB1199" s="439">
        <f t="shared" si="1289"/>
        <v>0</v>
      </c>
      <c r="AC1199" s="439">
        <f t="shared" si="1289"/>
        <v>0</v>
      </c>
      <c r="AD1199" s="440">
        <f t="shared" si="1289"/>
        <v>0</v>
      </c>
      <c r="AE1199" s="443">
        <f t="shared" si="1289"/>
        <v>0</v>
      </c>
      <c r="AF1199" s="439">
        <f t="shared" si="1289"/>
        <v>0</v>
      </c>
      <c r="AG1199" s="439">
        <f t="shared" si="1289"/>
        <v>0</v>
      </c>
      <c r="AH1199" s="439">
        <f t="shared" si="1289"/>
        <v>0</v>
      </c>
      <c r="AI1199" s="440">
        <f t="shared" si="1289"/>
        <v>0</v>
      </c>
      <c r="AJ1199" s="443">
        <f t="shared" si="1289"/>
        <v>0</v>
      </c>
      <c r="AK1199" s="439">
        <f t="shared" si="1289"/>
        <v>0</v>
      </c>
      <c r="AL1199" s="439">
        <f t="shared" si="1289"/>
        <v>0</v>
      </c>
      <c r="AM1199" s="439">
        <f t="shared" si="1289"/>
        <v>0</v>
      </c>
      <c r="AN1199" s="440">
        <f t="shared" si="1289"/>
        <v>0</v>
      </c>
    </row>
    <row r="1200" spans="1:40" outlineLevel="2">
      <c r="A1200" s="882">
        <f>ROW()</f>
        <v>1200</v>
      </c>
      <c r="B1200" s="453"/>
      <c r="D1200" s="452" t="s">
        <v>583</v>
      </c>
      <c r="H1200" s="458"/>
      <c r="I1200" s="458"/>
      <c r="J1200" s="459"/>
      <c r="K1200" s="458"/>
      <c r="L1200" s="27">
        <f t="shared" ref="L1200:AN1200" si="1290">L1092+L1110+L1128+L1146+L1164 + L1182</f>
        <v>0</v>
      </c>
      <c r="M1200" s="27">
        <f t="shared" si="1290"/>
        <v>0</v>
      </c>
      <c r="N1200" s="27">
        <f t="shared" si="1290"/>
        <v>0</v>
      </c>
      <c r="O1200" s="326">
        <f t="shared" si="1290"/>
        <v>0</v>
      </c>
      <c r="P1200" s="27">
        <f t="shared" si="1290"/>
        <v>0</v>
      </c>
      <c r="Q1200" s="27">
        <f t="shared" si="1290"/>
        <v>0</v>
      </c>
      <c r="R1200" s="27">
        <f t="shared" si="1290"/>
        <v>0</v>
      </c>
      <c r="S1200" s="313">
        <f t="shared" si="1290"/>
        <v>0</v>
      </c>
      <c r="T1200" s="596">
        <f t="shared" si="1290"/>
        <v>0</v>
      </c>
      <c r="U1200" s="596">
        <f t="shared" si="1290"/>
        <v>0</v>
      </c>
      <c r="V1200" s="596">
        <f t="shared" si="1290"/>
        <v>0</v>
      </c>
      <c r="W1200" s="596">
        <f t="shared" si="1290"/>
        <v>0</v>
      </c>
      <c r="X1200" s="594">
        <f t="shared" si="1290"/>
        <v>0</v>
      </c>
      <c r="Y1200" s="443">
        <f t="shared" si="1290"/>
        <v>0</v>
      </c>
      <c r="Z1200" s="439">
        <f t="shared" si="1290"/>
        <v>0</v>
      </c>
      <c r="AA1200" s="439">
        <f t="shared" si="1290"/>
        <v>0</v>
      </c>
      <c r="AB1200" s="439">
        <f t="shared" si="1290"/>
        <v>0</v>
      </c>
      <c r="AC1200" s="439">
        <f t="shared" si="1290"/>
        <v>0</v>
      </c>
      <c r="AD1200" s="440">
        <f t="shared" si="1290"/>
        <v>0</v>
      </c>
      <c r="AE1200" s="443">
        <f t="shared" si="1290"/>
        <v>0</v>
      </c>
      <c r="AF1200" s="439">
        <f t="shared" si="1290"/>
        <v>0</v>
      </c>
      <c r="AG1200" s="439">
        <f t="shared" si="1290"/>
        <v>0</v>
      </c>
      <c r="AH1200" s="439">
        <f t="shared" si="1290"/>
        <v>0</v>
      </c>
      <c r="AI1200" s="440">
        <f t="shared" si="1290"/>
        <v>0</v>
      </c>
      <c r="AJ1200" s="443">
        <f t="shared" si="1290"/>
        <v>0</v>
      </c>
      <c r="AK1200" s="439">
        <f t="shared" si="1290"/>
        <v>0</v>
      </c>
      <c r="AL1200" s="439">
        <f t="shared" si="1290"/>
        <v>0</v>
      </c>
      <c r="AM1200" s="439">
        <f t="shared" si="1290"/>
        <v>0</v>
      </c>
      <c r="AN1200" s="440">
        <f t="shared" si="1290"/>
        <v>0</v>
      </c>
    </row>
    <row r="1201" spans="1:40" outlineLevel="2">
      <c r="A1201" s="882">
        <f>ROW()</f>
        <v>1201</v>
      </c>
      <c r="B1201" s="453"/>
      <c r="D1201" s="452" t="s">
        <v>81</v>
      </c>
      <c r="H1201" s="458"/>
      <c r="I1201" s="458"/>
      <c r="J1201" s="459"/>
      <c r="K1201" s="458"/>
      <c r="L1201" s="27">
        <f t="shared" ref="L1201:AN1201" si="1291">L1093+L1111+L1129+L1147+L1165 + L1183</f>
        <v>2.998264568030387</v>
      </c>
      <c r="M1201" s="27">
        <f t="shared" si="1291"/>
        <v>2.998264568030387</v>
      </c>
      <c r="N1201" s="27">
        <f t="shared" si="1291"/>
        <v>2.998264568030387</v>
      </c>
      <c r="O1201" s="326">
        <f t="shared" si="1291"/>
        <v>2.3986116544243097</v>
      </c>
      <c r="P1201" s="27">
        <f t="shared" si="1291"/>
        <v>1.7989587408182324</v>
      </c>
      <c r="Q1201" s="27">
        <f t="shared" si="1291"/>
        <v>1.1993058272121551</v>
      </c>
      <c r="R1201" s="27">
        <f t="shared" si="1291"/>
        <v>0.59965291360607764</v>
      </c>
      <c r="S1201" s="313">
        <f t="shared" si="1291"/>
        <v>2.2204460492503131E-16</v>
      </c>
      <c r="T1201" s="596">
        <f t="shared" si="1291"/>
        <v>2.2204460492503131E-16</v>
      </c>
      <c r="U1201" s="596">
        <f t="shared" si="1291"/>
        <v>2.2204460492503131E-16</v>
      </c>
      <c r="V1201" s="596">
        <f t="shared" si="1291"/>
        <v>2.2204460492503131E-16</v>
      </c>
      <c r="W1201" s="596">
        <f t="shared" si="1291"/>
        <v>2.2204460492503131E-16</v>
      </c>
      <c r="X1201" s="594">
        <f t="shared" si="1291"/>
        <v>2.2204460492503131E-16</v>
      </c>
      <c r="Y1201" s="443">
        <f t="shared" si="1291"/>
        <v>2.2204460492503131E-16</v>
      </c>
      <c r="Z1201" s="439">
        <f t="shared" si="1291"/>
        <v>2.2204460492503131E-16</v>
      </c>
      <c r="AA1201" s="439">
        <f t="shared" si="1291"/>
        <v>2.2204460492503131E-16</v>
      </c>
      <c r="AB1201" s="439">
        <f t="shared" si="1291"/>
        <v>2.2204460492503131E-16</v>
      </c>
      <c r="AC1201" s="439">
        <f t="shared" si="1291"/>
        <v>2.2204460492503131E-16</v>
      </c>
      <c r="AD1201" s="440">
        <f t="shared" si="1291"/>
        <v>2.2204460492503131E-16</v>
      </c>
      <c r="AE1201" s="443">
        <f t="shared" si="1291"/>
        <v>2.2204460492503131E-16</v>
      </c>
      <c r="AF1201" s="439">
        <f t="shared" si="1291"/>
        <v>2.2204460492503131E-16</v>
      </c>
      <c r="AG1201" s="439">
        <f t="shared" si="1291"/>
        <v>2.2204460492503131E-16</v>
      </c>
      <c r="AH1201" s="439">
        <f t="shared" si="1291"/>
        <v>2.2204460492503131E-16</v>
      </c>
      <c r="AI1201" s="440">
        <f t="shared" si="1291"/>
        <v>2.2204460492503131E-16</v>
      </c>
      <c r="AJ1201" s="443">
        <f t="shared" si="1291"/>
        <v>0</v>
      </c>
      <c r="AK1201" s="439">
        <f t="shared" si="1291"/>
        <v>0</v>
      </c>
      <c r="AL1201" s="439">
        <f t="shared" si="1291"/>
        <v>0</v>
      </c>
      <c r="AM1201" s="439">
        <f t="shared" si="1291"/>
        <v>0</v>
      </c>
      <c r="AN1201" s="440">
        <f t="shared" si="1291"/>
        <v>0</v>
      </c>
    </row>
    <row r="1202" spans="1:40" outlineLevel="2">
      <c r="A1202" s="882">
        <f>ROW()</f>
        <v>1202</v>
      </c>
      <c r="B1202" s="453"/>
      <c r="D1202" s="452" t="s">
        <v>28</v>
      </c>
      <c r="H1202" s="458"/>
      <c r="I1202" s="458"/>
      <c r="J1202" s="459"/>
      <c r="K1202" s="458"/>
      <c r="L1202" s="27">
        <f t="shared" ref="L1202:AN1202" si="1292">L1094+L1112+L1130+L1148+L1166 + L1184</f>
        <v>0</v>
      </c>
      <c r="M1202" s="27">
        <f t="shared" si="1292"/>
        <v>0</v>
      </c>
      <c r="N1202" s="27">
        <f t="shared" si="1292"/>
        <v>0</v>
      </c>
      <c r="O1202" s="326">
        <f t="shared" si="1292"/>
        <v>0</v>
      </c>
      <c r="P1202" s="27">
        <f t="shared" si="1292"/>
        <v>0</v>
      </c>
      <c r="Q1202" s="27">
        <f t="shared" si="1292"/>
        <v>0</v>
      </c>
      <c r="R1202" s="27">
        <f t="shared" si="1292"/>
        <v>0</v>
      </c>
      <c r="S1202" s="313">
        <f t="shared" si="1292"/>
        <v>0</v>
      </c>
      <c r="T1202" s="439">
        <f t="shared" si="1292"/>
        <v>0</v>
      </c>
      <c r="U1202" s="439">
        <f t="shared" si="1292"/>
        <v>0</v>
      </c>
      <c r="V1202" s="439">
        <f t="shared" si="1292"/>
        <v>0</v>
      </c>
      <c r="W1202" s="439">
        <f t="shared" si="1292"/>
        <v>0</v>
      </c>
      <c r="X1202" s="440">
        <f t="shared" si="1292"/>
        <v>0</v>
      </c>
      <c r="Y1202" s="443">
        <f t="shared" si="1292"/>
        <v>0</v>
      </c>
      <c r="Z1202" s="439">
        <f t="shared" si="1292"/>
        <v>0</v>
      </c>
      <c r="AA1202" s="439">
        <f t="shared" si="1292"/>
        <v>0</v>
      </c>
      <c r="AB1202" s="439">
        <f t="shared" si="1292"/>
        <v>0</v>
      </c>
      <c r="AC1202" s="439">
        <f t="shared" si="1292"/>
        <v>0</v>
      </c>
      <c r="AD1202" s="440">
        <f t="shared" si="1292"/>
        <v>0</v>
      </c>
      <c r="AE1202" s="443">
        <f t="shared" si="1292"/>
        <v>0</v>
      </c>
      <c r="AF1202" s="439">
        <f t="shared" si="1292"/>
        <v>0</v>
      </c>
      <c r="AG1202" s="439">
        <f t="shared" si="1292"/>
        <v>0</v>
      </c>
      <c r="AH1202" s="439">
        <f t="shared" si="1292"/>
        <v>0</v>
      </c>
      <c r="AI1202" s="440">
        <f t="shared" si="1292"/>
        <v>0</v>
      </c>
      <c r="AJ1202" s="443">
        <f t="shared" si="1292"/>
        <v>0</v>
      </c>
      <c r="AK1202" s="439">
        <f t="shared" si="1292"/>
        <v>0</v>
      </c>
      <c r="AL1202" s="439">
        <f t="shared" si="1292"/>
        <v>0</v>
      </c>
      <c r="AM1202" s="439">
        <f t="shared" si="1292"/>
        <v>0</v>
      </c>
      <c r="AN1202" s="440">
        <f t="shared" si="1292"/>
        <v>0</v>
      </c>
    </row>
    <row r="1203" spans="1:40" outlineLevel="2">
      <c r="A1203" s="882">
        <f>ROW()</f>
        <v>1203</v>
      </c>
      <c r="B1203" s="453"/>
      <c r="D1203" s="456" t="s">
        <v>443</v>
      </c>
      <c r="E1203" s="456"/>
      <c r="F1203" s="456"/>
      <c r="G1203" s="456"/>
      <c r="H1203" s="460"/>
      <c r="I1203" s="460"/>
      <c r="J1203" s="461"/>
      <c r="K1203" s="460"/>
      <c r="L1203" s="30">
        <f t="shared" ref="L1203:AN1203" si="1293">L1095+L1113+L1131+L1149+L1167 + L1185</f>
        <v>0</v>
      </c>
      <c r="M1203" s="30">
        <f t="shared" si="1293"/>
        <v>0</v>
      </c>
      <c r="N1203" s="30">
        <f t="shared" si="1293"/>
        <v>0</v>
      </c>
      <c r="O1203" s="327">
        <f t="shared" si="1293"/>
        <v>0</v>
      </c>
      <c r="P1203" s="30">
        <f t="shared" si="1293"/>
        <v>0</v>
      </c>
      <c r="Q1203" s="30">
        <f t="shared" si="1293"/>
        <v>0</v>
      </c>
      <c r="R1203" s="30">
        <f t="shared" si="1293"/>
        <v>0</v>
      </c>
      <c r="S1203" s="319">
        <f t="shared" si="1293"/>
        <v>0</v>
      </c>
      <c r="T1203" s="441">
        <f t="shared" si="1293"/>
        <v>0</v>
      </c>
      <c r="U1203" s="441">
        <f t="shared" si="1293"/>
        <v>0</v>
      </c>
      <c r="V1203" s="441">
        <f t="shared" si="1293"/>
        <v>0</v>
      </c>
      <c r="W1203" s="441">
        <f t="shared" si="1293"/>
        <v>0</v>
      </c>
      <c r="X1203" s="442">
        <f t="shared" si="1293"/>
        <v>0</v>
      </c>
      <c r="Y1203" s="462">
        <f t="shared" si="1293"/>
        <v>0</v>
      </c>
      <c r="Z1203" s="441">
        <f t="shared" si="1293"/>
        <v>0</v>
      </c>
      <c r="AA1203" s="441">
        <f t="shared" si="1293"/>
        <v>0</v>
      </c>
      <c r="AB1203" s="441">
        <f t="shared" si="1293"/>
        <v>0</v>
      </c>
      <c r="AC1203" s="441">
        <f t="shared" si="1293"/>
        <v>0</v>
      </c>
      <c r="AD1203" s="442">
        <f t="shared" si="1293"/>
        <v>0</v>
      </c>
      <c r="AE1203" s="462">
        <f t="shared" si="1293"/>
        <v>0</v>
      </c>
      <c r="AF1203" s="441">
        <f t="shared" si="1293"/>
        <v>0</v>
      </c>
      <c r="AG1203" s="441">
        <f t="shared" si="1293"/>
        <v>0</v>
      </c>
      <c r="AH1203" s="441">
        <f t="shared" si="1293"/>
        <v>0</v>
      </c>
      <c r="AI1203" s="442">
        <f t="shared" si="1293"/>
        <v>0</v>
      </c>
      <c r="AJ1203" s="462">
        <f t="shared" si="1293"/>
        <v>0</v>
      </c>
      <c r="AK1203" s="441">
        <f t="shared" si="1293"/>
        <v>0</v>
      </c>
      <c r="AL1203" s="441">
        <f t="shared" si="1293"/>
        <v>0</v>
      </c>
      <c r="AM1203" s="441">
        <f t="shared" si="1293"/>
        <v>0</v>
      </c>
      <c r="AN1203" s="442">
        <f t="shared" si="1293"/>
        <v>0</v>
      </c>
    </row>
    <row r="1204" spans="1:40" outlineLevel="2">
      <c r="A1204" s="882">
        <f>ROW()</f>
        <v>1204</v>
      </c>
      <c r="B1204" s="453"/>
      <c r="D1204" s="452" t="s">
        <v>24</v>
      </c>
      <c r="H1204" s="458"/>
      <c r="I1204" s="458"/>
      <c r="J1204" s="459"/>
      <c r="K1204" s="458"/>
      <c r="L1204" s="439">
        <f t="shared" ref="L1204:AN1204" si="1294">SUM(L1188:L1203)</f>
        <v>42.210509991819258</v>
      </c>
      <c r="M1204" s="439">
        <f t="shared" si="1294"/>
        <v>40.981435198288985</v>
      </c>
      <c r="N1204" s="27">
        <f t="shared" si="1294"/>
        <v>41.14434398693237</v>
      </c>
      <c r="O1204" s="443">
        <f t="shared" si="1294"/>
        <v>39.004647971286616</v>
      </c>
      <c r="P1204" s="439">
        <f t="shared" si="1294"/>
        <v>36.864951955640876</v>
      </c>
      <c r="Q1204" s="439">
        <f t="shared" si="1294"/>
        <v>34.725255939995122</v>
      </c>
      <c r="R1204" s="439">
        <f t="shared" si="1294"/>
        <v>32.585559924349369</v>
      </c>
      <c r="S1204" s="440">
        <f t="shared" si="1294"/>
        <v>30.626087490187846</v>
      </c>
      <c r="T1204" s="439">
        <f t="shared" si="1294"/>
        <v>29.89730186623439</v>
      </c>
      <c r="U1204" s="439">
        <f t="shared" si="1294"/>
        <v>28.439730618327477</v>
      </c>
      <c r="V1204" s="439">
        <f t="shared" si="1294"/>
        <v>26.982159370420568</v>
      </c>
      <c r="W1204" s="439">
        <f t="shared" si="1294"/>
        <v>25.524588122513656</v>
      </c>
      <c r="X1204" s="440">
        <f t="shared" si="1294"/>
        <v>24.067016874606747</v>
      </c>
      <c r="Y1204" s="443">
        <f t="shared" si="1294"/>
        <v>23.338231250653287</v>
      </c>
      <c r="Z1204" s="439">
        <f t="shared" si="1294"/>
        <v>21.880660002746374</v>
      </c>
      <c r="AA1204" s="439">
        <f t="shared" si="1294"/>
        <v>20.423088754839462</v>
      </c>
      <c r="AB1204" s="439">
        <f t="shared" si="1294"/>
        <v>18.965517506932549</v>
      </c>
      <c r="AC1204" s="439">
        <f t="shared" si="1294"/>
        <v>17.507946259025637</v>
      </c>
      <c r="AD1204" s="440">
        <f t="shared" si="1294"/>
        <v>16.050375011118724</v>
      </c>
      <c r="AE1204" s="443">
        <f t="shared" si="1294"/>
        <v>14.594023524777194</v>
      </c>
      <c r="AF1204" s="439">
        <f t="shared" si="1294"/>
        <v>13.145717675747999</v>
      </c>
      <c r="AG1204" s="439">
        <f t="shared" si="1294"/>
        <v>11.697411826718803</v>
      </c>
      <c r="AH1204" s="439">
        <f t="shared" si="1294"/>
        <v>10.249105977689606</v>
      </c>
      <c r="AI1204" s="440">
        <f t="shared" si="1294"/>
        <v>8.8008001286604109</v>
      </c>
      <c r="AJ1204" s="443">
        <f t="shared" si="1294"/>
        <v>7.3371344000625456</v>
      </c>
      <c r="AK1204" s="439">
        <f t="shared" si="1294"/>
        <v>5.8652331687383921</v>
      </c>
      <c r="AL1204" s="439">
        <f t="shared" si="1294"/>
        <v>4.3933319374142386</v>
      </c>
      <c r="AM1204" s="439">
        <f t="shared" si="1294"/>
        <v>4.2678081677738318</v>
      </c>
      <c r="AN1204" s="440">
        <f t="shared" si="1294"/>
        <v>4.142284398133425</v>
      </c>
    </row>
    <row r="1205" spans="1:40">
      <c r="A1205" s="884" t="str">
        <f>"2003 Capex Account [m$"&amp;Input!$G$43&amp;"]"</f>
        <v>2003 Capex Account [m$31/12/2023]</v>
      </c>
      <c r="B1205" s="885"/>
      <c r="C1205" s="886"/>
      <c r="D1205" s="885"/>
      <c r="E1205" s="885"/>
      <c r="F1205" s="885"/>
      <c r="G1205" s="25"/>
      <c r="H1205" s="885"/>
      <c r="I1205" s="25"/>
      <c r="J1205" s="323"/>
      <c r="K1205" s="25"/>
      <c r="L1205" s="25"/>
      <c r="M1205" s="25"/>
      <c r="N1205" s="25"/>
      <c r="O1205" s="323"/>
      <c r="P1205" s="25"/>
      <c r="Q1205" s="25"/>
      <c r="R1205" s="25"/>
      <c r="S1205" s="318"/>
      <c r="T1205" s="25"/>
      <c r="U1205" s="25"/>
      <c r="V1205" s="25"/>
      <c r="W1205" s="25"/>
      <c r="X1205" s="318"/>
      <c r="Y1205" s="323"/>
      <c r="Z1205" s="25"/>
      <c r="AA1205" s="25"/>
      <c r="AB1205" s="25"/>
      <c r="AC1205" s="25"/>
      <c r="AD1205" s="318"/>
      <c r="AE1205" s="323"/>
      <c r="AF1205" s="25"/>
      <c r="AG1205" s="25"/>
      <c r="AH1205" s="25"/>
      <c r="AI1205" s="318"/>
      <c r="AJ1205" s="323"/>
      <c r="AK1205" s="25"/>
      <c r="AL1205" s="25"/>
      <c r="AM1205" s="25"/>
      <c r="AN1205" s="318"/>
    </row>
    <row r="1206" spans="1:40" outlineLevel="1">
      <c r="A1206" s="732" t="s">
        <v>26</v>
      </c>
      <c r="B1206" s="733"/>
      <c r="C1206" s="881"/>
      <c r="D1206" s="733"/>
      <c r="E1206" s="733"/>
      <c r="F1206" s="733"/>
      <c r="G1206" s="730"/>
      <c r="H1206" s="733"/>
      <c r="I1206" s="730"/>
      <c r="J1206" s="729"/>
      <c r="K1206" s="730"/>
      <c r="L1206" s="730"/>
      <c r="M1206" s="730"/>
      <c r="N1206" s="730"/>
      <c r="O1206" s="729"/>
      <c r="P1206" s="730"/>
      <c r="Q1206" s="730"/>
      <c r="R1206" s="730"/>
      <c r="S1206" s="731"/>
      <c r="T1206" s="730"/>
      <c r="U1206" s="730"/>
      <c r="V1206" s="730"/>
      <c r="W1206" s="730"/>
      <c r="X1206" s="731"/>
      <c r="Y1206" s="729"/>
      <c r="Z1206" s="730"/>
      <c r="AA1206" s="730"/>
      <c r="AB1206" s="730"/>
      <c r="AC1206" s="730"/>
      <c r="AD1206" s="731"/>
      <c r="AE1206" s="729"/>
      <c r="AF1206" s="730"/>
      <c r="AG1206" s="730"/>
      <c r="AH1206" s="730"/>
      <c r="AI1206" s="731"/>
      <c r="AJ1206" s="729"/>
      <c r="AK1206" s="730"/>
      <c r="AL1206" s="730"/>
      <c r="AM1206" s="730"/>
      <c r="AN1206" s="731"/>
    </row>
    <row r="1207" spans="1:40" outlineLevel="2">
      <c r="A1207" s="882">
        <f>ROW()</f>
        <v>1207</v>
      </c>
      <c r="B1207" s="453"/>
      <c r="D1207" s="452" t="s">
        <v>300</v>
      </c>
      <c r="H1207" s="458"/>
      <c r="I1207" s="458"/>
      <c r="J1207" s="459"/>
      <c r="K1207" s="458"/>
      <c r="L1207" s="458"/>
      <c r="M1207" s="458"/>
      <c r="N1207" s="169">
        <f>Input!$J$58</f>
        <v>120</v>
      </c>
      <c r="O1207" s="330">
        <f t="shared" ref="O1207:X1207" si="1295">(N1207-N$9)*(N1207&gt;O$9)</f>
        <v>119</v>
      </c>
      <c r="P1207" s="26">
        <f t="shared" si="1295"/>
        <v>118</v>
      </c>
      <c r="Q1207" s="26">
        <f t="shared" si="1295"/>
        <v>117</v>
      </c>
      <c r="R1207" s="26">
        <f t="shared" si="1295"/>
        <v>116</v>
      </c>
      <c r="S1207" s="311">
        <f t="shared" si="1295"/>
        <v>115</v>
      </c>
      <c r="T1207" s="26">
        <f t="shared" si="1295"/>
        <v>114</v>
      </c>
      <c r="U1207" s="26">
        <f t="shared" si="1295"/>
        <v>113.5</v>
      </c>
      <c r="V1207" s="448">
        <f t="shared" si="1295"/>
        <v>112.5</v>
      </c>
      <c r="W1207" s="448">
        <f t="shared" si="1295"/>
        <v>111.5</v>
      </c>
      <c r="X1207" s="449">
        <f t="shared" si="1295"/>
        <v>110.5</v>
      </c>
      <c r="Y1207" s="342">
        <f>IF(X1207=0,0,MAX(Input!Y$58-(Input!J$58-X1207)-1,0))</f>
        <v>69.5</v>
      </c>
      <c r="Z1207" s="448">
        <f t="shared" ref="Z1207:AI1207" si="1296">(Y1207-Y$9)*(Y1207&gt;Z$9)</f>
        <v>69</v>
      </c>
      <c r="AA1207" s="448">
        <f t="shared" si="1296"/>
        <v>68</v>
      </c>
      <c r="AB1207" s="448">
        <f t="shared" si="1296"/>
        <v>67</v>
      </c>
      <c r="AC1207" s="448">
        <f t="shared" si="1296"/>
        <v>66</v>
      </c>
      <c r="AD1207" s="449">
        <f t="shared" si="1296"/>
        <v>65</v>
      </c>
      <c r="AE1207" s="464">
        <f t="shared" si="1296"/>
        <v>64</v>
      </c>
      <c r="AF1207" s="448">
        <f t="shared" si="1296"/>
        <v>63</v>
      </c>
      <c r="AG1207" s="448">
        <f t="shared" si="1296"/>
        <v>62</v>
      </c>
      <c r="AH1207" s="448">
        <f t="shared" si="1296"/>
        <v>61</v>
      </c>
      <c r="AI1207" s="449">
        <f t="shared" si="1296"/>
        <v>60</v>
      </c>
      <c r="AJ1207" s="464">
        <f t="shared" ref="AJ1207:AJ1222" si="1297">(AI1207-AI$9)*(AI1207&gt;AJ$9)</f>
        <v>59</v>
      </c>
      <c r="AK1207" s="448">
        <f t="shared" ref="AK1207:AK1222" si="1298">(AJ1207-AJ$9)*(AJ1207&gt;AK$9)</f>
        <v>58</v>
      </c>
      <c r="AL1207" s="448">
        <f t="shared" ref="AL1207:AL1222" si="1299">(AK1207-AK$9)*(AK1207&gt;AL$9)</f>
        <v>57</v>
      </c>
      <c r="AM1207" s="448">
        <f t="shared" ref="AM1207:AM1222" si="1300">(AL1207-AL$9)*(AL1207&gt;AM$9)</f>
        <v>56</v>
      </c>
      <c r="AN1207" s="449">
        <f t="shared" ref="AN1207:AN1222" si="1301">(AM1207-AM$9)*(AM1207&gt;AN$9)</f>
        <v>55</v>
      </c>
    </row>
    <row r="1208" spans="1:40" outlineLevel="2">
      <c r="A1208" s="882">
        <f>ROW()</f>
        <v>1208</v>
      </c>
      <c r="B1208" s="453"/>
      <c r="D1208" s="452" t="s">
        <v>301</v>
      </c>
      <c r="H1208" s="458"/>
      <c r="I1208" s="458"/>
      <c r="J1208" s="459"/>
      <c r="K1208" s="458"/>
      <c r="L1208" s="458"/>
      <c r="M1208" s="458"/>
      <c r="N1208" s="169">
        <f>Input!$J$59</f>
        <v>120</v>
      </c>
      <c r="O1208" s="330">
        <f t="shared" ref="O1208:X1208" si="1302">(N1208-N$9)*(N1208&gt;O$9)</f>
        <v>119</v>
      </c>
      <c r="P1208" s="26">
        <f t="shared" si="1302"/>
        <v>118</v>
      </c>
      <c r="Q1208" s="26">
        <f t="shared" si="1302"/>
        <v>117</v>
      </c>
      <c r="R1208" s="26">
        <f t="shared" si="1302"/>
        <v>116</v>
      </c>
      <c r="S1208" s="311">
        <f t="shared" si="1302"/>
        <v>115</v>
      </c>
      <c r="T1208" s="26">
        <f t="shared" si="1302"/>
        <v>114</v>
      </c>
      <c r="U1208" s="26">
        <f t="shared" si="1302"/>
        <v>113.5</v>
      </c>
      <c r="V1208" s="448">
        <f t="shared" si="1302"/>
        <v>112.5</v>
      </c>
      <c r="W1208" s="448">
        <f t="shared" si="1302"/>
        <v>111.5</v>
      </c>
      <c r="X1208" s="449">
        <f t="shared" si="1302"/>
        <v>110.5</v>
      </c>
      <c r="Y1208" s="342">
        <f>IF(X1208=0,0,MAX(Input!Y$59-(Input!J$59-X1208)-1,0))</f>
        <v>49.5</v>
      </c>
      <c r="Z1208" s="448">
        <f t="shared" ref="Z1208:AI1208" si="1303">(Y1208-Y$9)*(Y1208&gt;Z$9)</f>
        <v>49</v>
      </c>
      <c r="AA1208" s="448">
        <f t="shared" si="1303"/>
        <v>48</v>
      </c>
      <c r="AB1208" s="448">
        <f t="shared" si="1303"/>
        <v>47</v>
      </c>
      <c r="AC1208" s="448">
        <f t="shared" si="1303"/>
        <v>46</v>
      </c>
      <c r="AD1208" s="449">
        <f t="shared" si="1303"/>
        <v>45</v>
      </c>
      <c r="AE1208" s="464">
        <f t="shared" si="1303"/>
        <v>44</v>
      </c>
      <c r="AF1208" s="448">
        <f t="shared" si="1303"/>
        <v>43</v>
      </c>
      <c r="AG1208" s="448">
        <f t="shared" si="1303"/>
        <v>42</v>
      </c>
      <c r="AH1208" s="448">
        <f t="shared" si="1303"/>
        <v>41</v>
      </c>
      <c r="AI1208" s="449">
        <f t="shared" si="1303"/>
        <v>40</v>
      </c>
      <c r="AJ1208" s="464">
        <f t="shared" si="1297"/>
        <v>39</v>
      </c>
      <c r="AK1208" s="448">
        <f t="shared" si="1298"/>
        <v>38</v>
      </c>
      <c r="AL1208" s="448">
        <f t="shared" si="1299"/>
        <v>37</v>
      </c>
      <c r="AM1208" s="448">
        <f t="shared" si="1300"/>
        <v>36</v>
      </c>
      <c r="AN1208" s="449">
        <f t="shared" si="1301"/>
        <v>35</v>
      </c>
    </row>
    <row r="1209" spans="1:40" outlineLevel="2">
      <c r="A1209" s="882">
        <f>ROW()</f>
        <v>1209</v>
      </c>
      <c r="B1209" s="453"/>
      <c r="D1209" s="452" t="s">
        <v>29</v>
      </c>
      <c r="H1209" s="458"/>
      <c r="I1209" s="458"/>
      <c r="J1209" s="459"/>
      <c r="K1209" s="458"/>
      <c r="L1209" s="458"/>
      <c r="M1209" s="458"/>
      <c r="N1209" s="169">
        <f>Input!$J$60</f>
        <v>60</v>
      </c>
      <c r="O1209" s="330">
        <f t="shared" ref="O1209:X1209" si="1304">(N1209-N$9)*(N1209&gt;O$9)</f>
        <v>59</v>
      </c>
      <c r="P1209" s="26">
        <f t="shared" si="1304"/>
        <v>58</v>
      </c>
      <c r="Q1209" s="26">
        <f t="shared" si="1304"/>
        <v>57</v>
      </c>
      <c r="R1209" s="26">
        <f t="shared" si="1304"/>
        <v>56</v>
      </c>
      <c r="S1209" s="311">
        <f t="shared" si="1304"/>
        <v>55</v>
      </c>
      <c r="T1209" s="26">
        <f t="shared" si="1304"/>
        <v>54</v>
      </c>
      <c r="U1209" s="26">
        <f t="shared" si="1304"/>
        <v>53.5</v>
      </c>
      <c r="V1209" s="448">
        <f t="shared" si="1304"/>
        <v>52.5</v>
      </c>
      <c r="W1209" s="448">
        <f t="shared" si="1304"/>
        <v>51.5</v>
      </c>
      <c r="X1209" s="449">
        <f t="shared" si="1304"/>
        <v>50.5</v>
      </c>
      <c r="Y1209" s="342">
        <f>IF(X1209=0,0,MAX(Input!Y$60-(Input!J$60-X1209)-1,0))</f>
        <v>49.5</v>
      </c>
      <c r="Z1209" s="448">
        <f t="shared" ref="Z1209:AI1209" si="1305">(Y1209-Y$9)*(Y1209&gt;Z$9)</f>
        <v>49</v>
      </c>
      <c r="AA1209" s="448">
        <f t="shared" si="1305"/>
        <v>48</v>
      </c>
      <c r="AB1209" s="448">
        <f t="shared" si="1305"/>
        <v>47</v>
      </c>
      <c r="AC1209" s="448">
        <f t="shared" si="1305"/>
        <v>46</v>
      </c>
      <c r="AD1209" s="449">
        <f t="shared" si="1305"/>
        <v>45</v>
      </c>
      <c r="AE1209" s="464">
        <f t="shared" si="1305"/>
        <v>44</v>
      </c>
      <c r="AF1209" s="448">
        <f t="shared" si="1305"/>
        <v>43</v>
      </c>
      <c r="AG1209" s="448">
        <f t="shared" si="1305"/>
        <v>42</v>
      </c>
      <c r="AH1209" s="448">
        <f t="shared" si="1305"/>
        <v>41</v>
      </c>
      <c r="AI1209" s="449">
        <f t="shared" si="1305"/>
        <v>40</v>
      </c>
      <c r="AJ1209" s="464">
        <f t="shared" si="1297"/>
        <v>39</v>
      </c>
      <c r="AK1209" s="448">
        <f t="shared" si="1298"/>
        <v>38</v>
      </c>
      <c r="AL1209" s="448">
        <f t="shared" si="1299"/>
        <v>37</v>
      </c>
      <c r="AM1209" s="448">
        <f t="shared" si="1300"/>
        <v>36</v>
      </c>
      <c r="AN1209" s="449">
        <f t="shared" si="1301"/>
        <v>35</v>
      </c>
    </row>
    <row r="1210" spans="1:40" outlineLevel="2">
      <c r="A1210" s="882">
        <f>ROW()</f>
        <v>1210</v>
      </c>
      <c r="B1210" s="453"/>
      <c r="D1210" s="452" t="s">
        <v>30</v>
      </c>
      <c r="H1210" s="458"/>
      <c r="I1210" s="458"/>
      <c r="J1210" s="459"/>
      <c r="K1210" s="458"/>
      <c r="L1210" s="458"/>
      <c r="M1210" s="458"/>
      <c r="N1210" s="169">
        <f>Input!$J$61</f>
        <v>60</v>
      </c>
      <c r="O1210" s="330">
        <f t="shared" ref="O1210:X1210" si="1306">(N1210-N$9)*(N1210&gt;O$9)</f>
        <v>59</v>
      </c>
      <c r="P1210" s="26">
        <f t="shared" si="1306"/>
        <v>58</v>
      </c>
      <c r="Q1210" s="26">
        <f t="shared" si="1306"/>
        <v>57</v>
      </c>
      <c r="R1210" s="26">
        <f t="shared" si="1306"/>
        <v>56</v>
      </c>
      <c r="S1210" s="311">
        <f t="shared" si="1306"/>
        <v>55</v>
      </c>
      <c r="T1210" s="26">
        <f t="shared" si="1306"/>
        <v>54</v>
      </c>
      <c r="U1210" s="26">
        <f t="shared" si="1306"/>
        <v>53.5</v>
      </c>
      <c r="V1210" s="448">
        <f t="shared" si="1306"/>
        <v>52.5</v>
      </c>
      <c r="W1210" s="448">
        <f t="shared" si="1306"/>
        <v>51.5</v>
      </c>
      <c r="X1210" s="449">
        <f t="shared" si="1306"/>
        <v>50.5</v>
      </c>
      <c r="Y1210" s="342">
        <f>IF(X1210=0,0,MAX(Input!Y$61-(Input!J$61-X1210)-1,0))</f>
        <v>49.5</v>
      </c>
      <c r="Z1210" s="448">
        <f t="shared" ref="Z1210:AI1210" si="1307">(Y1210-Y$9)*(Y1210&gt;Z$9)</f>
        <v>49</v>
      </c>
      <c r="AA1210" s="448">
        <f t="shared" si="1307"/>
        <v>48</v>
      </c>
      <c r="AB1210" s="448">
        <f t="shared" si="1307"/>
        <v>47</v>
      </c>
      <c r="AC1210" s="448">
        <f t="shared" si="1307"/>
        <v>46</v>
      </c>
      <c r="AD1210" s="449">
        <f t="shared" si="1307"/>
        <v>45</v>
      </c>
      <c r="AE1210" s="464">
        <f t="shared" si="1307"/>
        <v>44</v>
      </c>
      <c r="AF1210" s="448">
        <f t="shared" si="1307"/>
        <v>43</v>
      </c>
      <c r="AG1210" s="448">
        <f t="shared" si="1307"/>
        <v>42</v>
      </c>
      <c r="AH1210" s="448">
        <f t="shared" si="1307"/>
        <v>41</v>
      </c>
      <c r="AI1210" s="449">
        <f t="shared" si="1307"/>
        <v>40</v>
      </c>
      <c r="AJ1210" s="464">
        <f t="shared" si="1297"/>
        <v>39</v>
      </c>
      <c r="AK1210" s="448">
        <f t="shared" si="1298"/>
        <v>38</v>
      </c>
      <c r="AL1210" s="448">
        <f t="shared" si="1299"/>
        <v>37</v>
      </c>
      <c r="AM1210" s="448">
        <f t="shared" si="1300"/>
        <v>36</v>
      </c>
      <c r="AN1210" s="449">
        <f t="shared" si="1301"/>
        <v>35</v>
      </c>
    </row>
    <row r="1211" spans="1:40" outlineLevel="2">
      <c r="A1211" s="882">
        <f>ROW()</f>
        <v>1211</v>
      </c>
      <c r="B1211" s="453"/>
      <c r="D1211" s="452" t="s">
        <v>31</v>
      </c>
      <c r="H1211" s="458"/>
      <c r="I1211" s="458"/>
      <c r="J1211" s="459"/>
      <c r="K1211" s="458"/>
      <c r="L1211" s="458"/>
      <c r="M1211" s="458"/>
      <c r="N1211" s="169">
        <f>Input!$J$62</f>
        <v>60</v>
      </c>
      <c r="O1211" s="330">
        <f t="shared" ref="O1211:X1211" si="1308">(N1211-N$9)*(N1211&gt;O$9)</f>
        <v>59</v>
      </c>
      <c r="P1211" s="26">
        <f t="shared" si="1308"/>
        <v>58</v>
      </c>
      <c r="Q1211" s="26">
        <f t="shared" si="1308"/>
        <v>57</v>
      </c>
      <c r="R1211" s="26">
        <f t="shared" si="1308"/>
        <v>56</v>
      </c>
      <c r="S1211" s="311">
        <f t="shared" si="1308"/>
        <v>55</v>
      </c>
      <c r="T1211" s="26">
        <f t="shared" si="1308"/>
        <v>54</v>
      </c>
      <c r="U1211" s="26">
        <f t="shared" si="1308"/>
        <v>53.5</v>
      </c>
      <c r="V1211" s="448">
        <f t="shared" si="1308"/>
        <v>52.5</v>
      </c>
      <c r="W1211" s="448">
        <f t="shared" si="1308"/>
        <v>51.5</v>
      </c>
      <c r="X1211" s="449">
        <f t="shared" si="1308"/>
        <v>50.5</v>
      </c>
      <c r="Y1211" s="342">
        <f>IF(X1211=0,0,MAX(Input!Y$62-(Input!J$62-X1211)-1,0))</f>
        <v>49.5</v>
      </c>
      <c r="Z1211" s="448">
        <f t="shared" ref="Z1211:AI1211" si="1309">(Y1211-Y$9)*(Y1211&gt;Z$9)</f>
        <v>49</v>
      </c>
      <c r="AA1211" s="448">
        <f t="shared" si="1309"/>
        <v>48</v>
      </c>
      <c r="AB1211" s="448">
        <f t="shared" si="1309"/>
        <v>47</v>
      </c>
      <c r="AC1211" s="448">
        <f t="shared" si="1309"/>
        <v>46</v>
      </c>
      <c r="AD1211" s="449">
        <f t="shared" si="1309"/>
        <v>45</v>
      </c>
      <c r="AE1211" s="464">
        <f t="shared" si="1309"/>
        <v>44</v>
      </c>
      <c r="AF1211" s="448">
        <f t="shared" si="1309"/>
        <v>43</v>
      </c>
      <c r="AG1211" s="448">
        <f t="shared" si="1309"/>
        <v>42</v>
      </c>
      <c r="AH1211" s="448">
        <f t="shared" si="1309"/>
        <v>41</v>
      </c>
      <c r="AI1211" s="449">
        <f t="shared" si="1309"/>
        <v>40</v>
      </c>
      <c r="AJ1211" s="464">
        <f t="shared" si="1297"/>
        <v>39</v>
      </c>
      <c r="AK1211" s="448">
        <f t="shared" si="1298"/>
        <v>38</v>
      </c>
      <c r="AL1211" s="448">
        <f t="shared" si="1299"/>
        <v>37</v>
      </c>
      <c r="AM1211" s="448">
        <f t="shared" si="1300"/>
        <v>36</v>
      </c>
      <c r="AN1211" s="449">
        <f t="shared" si="1301"/>
        <v>35</v>
      </c>
    </row>
    <row r="1212" spans="1:40" outlineLevel="2">
      <c r="A1212" s="882">
        <f>ROW()</f>
        <v>1212</v>
      </c>
      <c r="B1212" s="453"/>
      <c r="D1212" s="452" t="s">
        <v>32</v>
      </c>
      <c r="H1212" s="458"/>
      <c r="I1212" s="458"/>
      <c r="J1212" s="459"/>
      <c r="K1212" s="458"/>
      <c r="L1212" s="458"/>
      <c r="M1212" s="458"/>
      <c r="N1212" s="169">
        <f>Input!$J$63</f>
        <v>40</v>
      </c>
      <c r="O1212" s="330">
        <f t="shared" ref="O1212:X1212" si="1310">(N1212-N$9)*(N1212&gt;O$9)</f>
        <v>39</v>
      </c>
      <c r="P1212" s="26">
        <f t="shared" si="1310"/>
        <v>38</v>
      </c>
      <c r="Q1212" s="26">
        <f t="shared" si="1310"/>
        <v>37</v>
      </c>
      <c r="R1212" s="26">
        <f t="shared" si="1310"/>
        <v>36</v>
      </c>
      <c r="S1212" s="311">
        <f t="shared" si="1310"/>
        <v>35</v>
      </c>
      <c r="T1212" s="26">
        <f t="shared" si="1310"/>
        <v>34</v>
      </c>
      <c r="U1212" s="26">
        <f t="shared" si="1310"/>
        <v>33.5</v>
      </c>
      <c r="V1212" s="448">
        <f t="shared" si="1310"/>
        <v>32.5</v>
      </c>
      <c r="W1212" s="448">
        <f t="shared" si="1310"/>
        <v>31.5</v>
      </c>
      <c r="X1212" s="449">
        <f t="shared" si="1310"/>
        <v>30.5</v>
      </c>
      <c r="Y1212" s="342">
        <f>IF(X1212=0,0,MAX(Input!Y$63-(Input!J$63-X1212)-1,0))</f>
        <v>29.5</v>
      </c>
      <c r="Z1212" s="448">
        <f t="shared" ref="Z1212:AI1212" si="1311">(Y1212-Y$9)*(Y1212&gt;Z$9)</f>
        <v>29</v>
      </c>
      <c r="AA1212" s="448">
        <f t="shared" si="1311"/>
        <v>28</v>
      </c>
      <c r="AB1212" s="448">
        <f t="shared" si="1311"/>
        <v>27</v>
      </c>
      <c r="AC1212" s="448">
        <f t="shared" si="1311"/>
        <v>26</v>
      </c>
      <c r="AD1212" s="449">
        <f t="shared" si="1311"/>
        <v>25</v>
      </c>
      <c r="AE1212" s="464">
        <f t="shared" si="1311"/>
        <v>24</v>
      </c>
      <c r="AF1212" s="448">
        <f t="shared" si="1311"/>
        <v>23</v>
      </c>
      <c r="AG1212" s="448">
        <f t="shared" si="1311"/>
        <v>22</v>
      </c>
      <c r="AH1212" s="448">
        <f t="shared" si="1311"/>
        <v>21</v>
      </c>
      <c r="AI1212" s="449">
        <f t="shared" si="1311"/>
        <v>20</v>
      </c>
      <c r="AJ1212" s="464">
        <f t="shared" si="1297"/>
        <v>19</v>
      </c>
      <c r="AK1212" s="448">
        <f t="shared" si="1298"/>
        <v>18</v>
      </c>
      <c r="AL1212" s="448">
        <f t="shared" si="1299"/>
        <v>17</v>
      </c>
      <c r="AM1212" s="448">
        <f t="shared" si="1300"/>
        <v>16</v>
      </c>
      <c r="AN1212" s="449">
        <f t="shared" si="1301"/>
        <v>15</v>
      </c>
    </row>
    <row r="1213" spans="1:40" outlineLevel="2">
      <c r="A1213" s="882">
        <f>ROW()</f>
        <v>1213</v>
      </c>
      <c r="B1213" s="453"/>
      <c r="D1213" s="452" t="s">
        <v>33</v>
      </c>
      <c r="H1213" s="458"/>
      <c r="I1213" s="458"/>
      <c r="J1213" s="459"/>
      <c r="K1213" s="458"/>
      <c r="L1213" s="458"/>
      <c r="M1213" s="458"/>
      <c r="N1213" s="169">
        <f>Input!$J$64</f>
        <v>40</v>
      </c>
      <c r="O1213" s="330">
        <f t="shared" ref="O1213:X1213" si="1312">(N1213-N$9)*(N1213&gt;O$9)</f>
        <v>39</v>
      </c>
      <c r="P1213" s="26">
        <f t="shared" si="1312"/>
        <v>38</v>
      </c>
      <c r="Q1213" s="26">
        <f t="shared" si="1312"/>
        <v>37</v>
      </c>
      <c r="R1213" s="26">
        <f t="shared" si="1312"/>
        <v>36</v>
      </c>
      <c r="S1213" s="311">
        <f t="shared" si="1312"/>
        <v>35</v>
      </c>
      <c r="T1213" s="26">
        <f t="shared" si="1312"/>
        <v>34</v>
      </c>
      <c r="U1213" s="26">
        <f t="shared" si="1312"/>
        <v>33.5</v>
      </c>
      <c r="V1213" s="448">
        <f t="shared" si="1312"/>
        <v>32.5</v>
      </c>
      <c r="W1213" s="448">
        <f t="shared" si="1312"/>
        <v>31.5</v>
      </c>
      <c r="X1213" s="449">
        <f t="shared" si="1312"/>
        <v>30.5</v>
      </c>
      <c r="Y1213" s="342">
        <f>IF(X1213=0,0,MAX(Input!Y$64-(Input!J$64-X1213)-1,0))</f>
        <v>29.5</v>
      </c>
      <c r="Z1213" s="448">
        <f t="shared" ref="Z1213:AI1213" si="1313">(Y1213-Y$9)*(Y1213&gt;Z$9)</f>
        <v>29</v>
      </c>
      <c r="AA1213" s="448">
        <f t="shared" si="1313"/>
        <v>28</v>
      </c>
      <c r="AB1213" s="448">
        <f t="shared" si="1313"/>
        <v>27</v>
      </c>
      <c r="AC1213" s="448">
        <f t="shared" si="1313"/>
        <v>26</v>
      </c>
      <c r="AD1213" s="449">
        <f t="shared" si="1313"/>
        <v>25</v>
      </c>
      <c r="AE1213" s="464">
        <f t="shared" si="1313"/>
        <v>24</v>
      </c>
      <c r="AF1213" s="448">
        <f t="shared" si="1313"/>
        <v>23</v>
      </c>
      <c r="AG1213" s="448">
        <f t="shared" si="1313"/>
        <v>22</v>
      </c>
      <c r="AH1213" s="448">
        <f t="shared" si="1313"/>
        <v>21</v>
      </c>
      <c r="AI1213" s="449">
        <f t="shared" si="1313"/>
        <v>20</v>
      </c>
      <c r="AJ1213" s="464">
        <f t="shared" si="1297"/>
        <v>19</v>
      </c>
      <c r="AK1213" s="448">
        <f t="shared" si="1298"/>
        <v>18</v>
      </c>
      <c r="AL1213" s="448">
        <f t="shared" si="1299"/>
        <v>17</v>
      </c>
      <c r="AM1213" s="448">
        <f t="shared" si="1300"/>
        <v>16</v>
      </c>
      <c r="AN1213" s="449">
        <f t="shared" si="1301"/>
        <v>15</v>
      </c>
    </row>
    <row r="1214" spans="1:40" outlineLevel="2">
      <c r="A1214" s="882">
        <f>ROW()</f>
        <v>1214</v>
      </c>
      <c r="B1214" s="453"/>
      <c r="D1214" s="452" t="s">
        <v>27</v>
      </c>
      <c r="H1214" s="458"/>
      <c r="I1214" s="458"/>
      <c r="J1214" s="459"/>
      <c r="K1214" s="458"/>
      <c r="L1214" s="458"/>
      <c r="M1214" s="458"/>
      <c r="N1214" s="169">
        <f>Input!$J$65</f>
        <v>40</v>
      </c>
      <c r="O1214" s="330">
        <f t="shared" ref="O1214:X1214" si="1314">(N1214-N$9)*(N1214&gt;O$9)</f>
        <v>39</v>
      </c>
      <c r="P1214" s="26">
        <f t="shared" si="1314"/>
        <v>38</v>
      </c>
      <c r="Q1214" s="26">
        <f t="shared" si="1314"/>
        <v>37</v>
      </c>
      <c r="R1214" s="26">
        <f t="shared" si="1314"/>
        <v>36</v>
      </c>
      <c r="S1214" s="311">
        <f t="shared" si="1314"/>
        <v>35</v>
      </c>
      <c r="T1214" s="26">
        <f t="shared" si="1314"/>
        <v>34</v>
      </c>
      <c r="U1214" s="26">
        <f t="shared" si="1314"/>
        <v>33.5</v>
      </c>
      <c r="V1214" s="448">
        <f t="shared" si="1314"/>
        <v>32.5</v>
      </c>
      <c r="W1214" s="448">
        <f t="shared" si="1314"/>
        <v>31.5</v>
      </c>
      <c r="X1214" s="449">
        <f t="shared" si="1314"/>
        <v>30.5</v>
      </c>
      <c r="Y1214" s="342">
        <f>IF(X1214=0,0,MAX(Input!Y$65-(Input!J$65-X1214)-1,0))</f>
        <v>29.5</v>
      </c>
      <c r="Z1214" s="448">
        <f t="shared" ref="Z1214:AI1214" si="1315">(Y1214-Y$9)*(Y1214&gt;Z$9)</f>
        <v>29</v>
      </c>
      <c r="AA1214" s="448">
        <f t="shared" si="1315"/>
        <v>28</v>
      </c>
      <c r="AB1214" s="448">
        <f t="shared" si="1315"/>
        <v>27</v>
      </c>
      <c r="AC1214" s="448">
        <f t="shared" si="1315"/>
        <v>26</v>
      </c>
      <c r="AD1214" s="449">
        <f t="shared" si="1315"/>
        <v>25</v>
      </c>
      <c r="AE1214" s="464">
        <f t="shared" si="1315"/>
        <v>24</v>
      </c>
      <c r="AF1214" s="448">
        <f t="shared" si="1315"/>
        <v>23</v>
      </c>
      <c r="AG1214" s="448">
        <f t="shared" si="1315"/>
        <v>22</v>
      </c>
      <c r="AH1214" s="448">
        <f t="shared" si="1315"/>
        <v>21</v>
      </c>
      <c r="AI1214" s="449">
        <f t="shared" si="1315"/>
        <v>20</v>
      </c>
      <c r="AJ1214" s="464">
        <f t="shared" si="1297"/>
        <v>19</v>
      </c>
      <c r="AK1214" s="448">
        <f t="shared" si="1298"/>
        <v>18</v>
      </c>
      <c r="AL1214" s="448">
        <f t="shared" si="1299"/>
        <v>17</v>
      </c>
      <c r="AM1214" s="448">
        <f t="shared" si="1300"/>
        <v>16</v>
      </c>
      <c r="AN1214" s="449">
        <f t="shared" si="1301"/>
        <v>15</v>
      </c>
    </row>
    <row r="1215" spans="1:40" outlineLevel="2">
      <c r="A1215" s="882">
        <f>ROW()</f>
        <v>1215</v>
      </c>
      <c r="B1215" s="453"/>
      <c r="D1215" s="452" t="s">
        <v>34</v>
      </c>
      <c r="H1215" s="458"/>
      <c r="I1215" s="458"/>
      <c r="J1215" s="459"/>
      <c r="K1215" s="458"/>
      <c r="L1215" s="458"/>
      <c r="M1215" s="458"/>
      <c r="N1215" s="169">
        <f>Input!$J$66</f>
        <v>25</v>
      </c>
      <c r="O1215" s="330">
        <f t="shared" ref="O1215:X1215" si="1316">(N1215-N$9)*(N1215&gt;O$9)</f>
        <v>24</v>
      </c>
      <c r="P1215" s="26">
        <f t="shared" si="1316"/>
        <v>23</v>
      </c>
      <c r="Q1215" s="26">
        <f t="shared" si="1316"/>
        <v>22</v>
      </c>
      <c r="R1215" s="26">
        <f t="shared" si="1316"/>
        <v>21</v>
      </c>
      <c r="S1215" s="311">
        <f t="shared" si="1316"/>
        <v>20</v>
      </c>
      <c r="T1215" s="26">
        <f t="shared" si="1316"/>
        <v>19</v>
      </c>
      <c r="U1215" s="26">
        <f t="shared" si="1316"/>
        <v>18.5</v>
      </c>
      <c r="V1215" s="448">
        <f t="shared" si="1316"/>
        <v>17.5</v>
      </c>
      <c r="W1215" s="448">
        <f t="shared" si="1316"/>
        <v>16.5</v>
      </c>
      <c r="X1215" s="449">
        <f t="shared" si="1316"/>
        <v>15.5</v>
      </c>
      <c r="Y1215" s="342">
        <f>IF(X1215=0,0,MAX(Input!Y$66-(Input!J$66-X1215)-1,0))</f>
        <v>14.5</v>
      </c>
      <c r="Z1215" s="448">
        <f t="shared" ref="Z1215:AI1215" si="1317">(Y1215-Y$9)*(Y1215&gt;Z$9)</f>
        <v>14</v>
      </c>
      <c r="AA1215" s="448">
        <f t="shared" si="1317"/>
        <v>13</v>
      </c>
      <c r="AB1215" s="448">
        <f t="shared" si="1317"/>
        <v>12</v>
      </c>
      <c r="AC1215" s="448">
        <f t="shared" si="1317"/>
        <v>11</v>
      </c>
      <c r="AD1215" s="449">
        <f t="shared" si="1317"/>
        <v>10</v>
      </c>
      <c r="AE1215" s="464">
        <f t="shared" si="1317"/>
        <v>9</v>
      </c>
      <c r="AF1215" s="448">
        <f t="shared" si="1317"/>
        <v>8</v>
      </c>
      <c r="AG1215" s="448">
        <f t="shared" si="1317"/>
        <v>7</v>
      </c>
      <c r="AH1215" s="448">
        <f t="shared" si="1317"/>
        <v>6</v>
      </c>
      <c r="AI1215" s="449">
        <f t="shared" si="1317"/>
        <v>5</v>
      </c>
      <c r="AJ1215" s="464">
        <f t="shared" si="1297"/>
        <v>4</v>
      </c>
      <c r="AK1215" s="448">
        <f t="shared" si="1298"/>
        <v>3</v>
      </c>
      <c r="AL1215" s="448">
        <f t="shared" si="1299"/>
        <v>2</v>
      </c>
      <c r="AM1215" s="448">
        <f t="shared" si="1300"/>
        <v>1</v>
      </c>
      <c r="AN1215" s="449">
        <f t="shared" si="1301"/>
        <v>0</v>
      </c>
    </row>
    <row r="1216" spans="1:40" outlineLevel="2">
      <c r="A1216" s="882">
        <f>ROW()</f>
        <v>1216</v>
      </c>
      <c r="B1216" s="453"/>
      <c r="D1216" s="452" t="s">
        <v>35</v>
      </c>
      <c r="H1216" s="458"/>
      <c r="I1216" s="458"/>
      <c r="J1216" s="459"/>
      <c r="K1216" s="458"/>
      <c r="L1216" s="458"/>
      <c r="M1216" s="458"/>
      <c r="N1216" s="169">
        <f>Input!$J$67</f>
        <v>10</v>
      </c>
      <c r="O1216" s="330">
        <f t="shared" ref="O1216:X1216" si="1318">(N1216-N$9)*(N1216&gt;O$9)</f>
        <v>9</v>
      </c>
      <c r="P1216" s="26">
        <f t="shared" si="1318"/>
        <v>8</v>
      </c>
      <c r="Q1216" s="26">
        <f t="shared" si="1318"/>
        <v>7</v>
      </c>
      <c r="R1216" s="26">
        <f t="shared" si="1318"/>
        <v>6</v>
      </c>
      <c r="S1216" s="311">
        <f t="shared" si="1318"/>
        <v>5</v>
      </c>
      <c r="T1216" s="26">
        <f t="shared" si="1318"/>
        <v>4</v>
      </c>
      <c r="U1216" s="26">
        <f t="shared" si="1318"/>
        <v>3.5</v>
      </c>
      <c r="V1216" s="448">
        <f t="shared" si="1318"/>
        <v>2.5</v>
      </c>
      <c r="W1216" s="448">
        <f t="shared" si="1318"/>
        <v>1.5</v>
      </c>
      <c r="X1216" s="449">
        <f t="shared" si="1318"/>
        <v>0.5</v>
      </c>
      <c r="Y1216" s="342">
        <f>IF(X1216=0,0,MAX(Input!Y$67-(Input!J$67-X1216)-1,0))</f>
        <v>0</v>
      </c>
      <c r="Z1216" s="448">
        <f t="shared" ref="Z1216:AI1216" si="1319">(Y1216-Y$9)*(Y1216&gt;Z$9)</f>
        <v>0</v>
      </c>
      <c r="AA1216" s="448">
        <f t="shared" si="1319"/>
        <v>0</v>
      </c>
      <c r="AB1216" s="448">
        <f t="shared" si="1319"/>
        <v>0</v>
      </c>
      <c r="AC1216" s="448">
        <f t="shared" si="1319"/>
        <v>0</v>
      </c>
      <c r="AD1216" s="449">
        <f t="shared" si="1319"/>
        <v>0</v>
      </c>
      <c r="AE1216" s="464">
        <f t="shared" si="1319"/>
        <v>0</v>
      </c>
      <c r="AF1216" s="448">
        <f t="shared" si="1319"/>
        <v>0</v>
      </c>
      <c r="AG1216" s="448">
        <f t="shared" si="1319"/>
        <v>0</v>
      </c>
      <c r="AH1216" s="448">
        <f t="shared" si="1319"/>
        <v>0</v>
      </c>
      <c r="AI1216" s="449">
        <f t="shared" si="1319"/>
        <v>0</v>
      </c>
      <c r="AJ1216" s="464">
        <f t="shared" si="1297"/>
        <v>0</v>
      </c>
      <c r="AK1216" s="448">
        <f t="shared" si="1298"/>
        <v>0</v>
      </c>
      <c r="AL1216" s="448">
        <f t="shared" si="1299"/>
        <v>0</v>
      </c>
      <c r="AM1216" s="448">
        <f t="shared" si="1300"/>
        <v>0</v>
      </c>
      <c r="AN1216" s="449">
        <f t="shared" si="1301"/>
        <v>0</v>
      </c>
    </row>
    <row r="1217" spans="1:40" outlineLevel="2">
      <c r="A1217" s="882">
        <f>ROW()</f>
        <v>1217</v>
      </c>
      <c r="B1217" s="453"/>
      <c r="D1217" s="452" t="s">
        <v>302</v>
      </c>
      <c r="H1217" s="458"/>
      <c r="I1217" s="458"/>
      <c r="J1217" s="459"/>
      <c r="K1217" s="458"/>
      <c r="L1217" s="458"/>
      <c r="M1217" s="458"/>
      <c r="N1217" s="169">
        <f>Input!$J$68</f>
        <v>10</v>
      </c>
      <c r="O1217" s="330">
        <f t="shared" ref="O1217:X1217" si="1320">(N1217-N$9)*(N1217&gt;O$9)</f>
        <v>9</v>
      </c>
      <c r="P1217" s="26">
        <f t="shared" si="1320"/>
        <v>8</v>
      </c>
      <c r="Q1217" s="26">
        <f t="shared" si="1320"/>
        <v>7</v>
      </c>
      <c r="R1217" s="26">
        <f t="shared" si="1320"/>
        <v>6</v>
      </c>
      <c r="S1217" s="311">
        <f t="shared" si="1320"/>
        <v>5</v>
      </c>
      <c r="T1217" s="26">
        <f t="shared" si="1320"/>
        <v>4</v>
      </c>
      <c r="U1217" s="26">
        <f t="shared" si="1320"/>
        <v>3.5</v>
      </c>
      <c r="V1217" s="448">
        <f t="shared" si="1320"/>
        <v>2.5</v>
      </c>
      <c r="W1217" s="448">
        <f t="shared" si="1320"/>
        <v>1.5</v>
      </c>
      <c r="X1217" s="449">
        <f t="shared" si="1320"/>
        <v>0.5</v>
      </c>
      <c r="Y1217" s="342">
        <f>IF(X1217=0,0,MAX(Input!Y$68-(Input!J$68-X1217)-1,0))</f>
        <v>0</v>
      </c>
      <c r="Z1217" s="448">
        <f t="shared" ref="Z1217:AI1217" si="1321">(Y1217-Y$9)*(Y1217&gt;Z$9)</f>
        <v>0</v>
      </c>
      <c r="AA1217" s="448">
        <f t="shared" si="1321"/>
        <v>0</v>
      </c>
      <c r="AB1217" s="448">
        <f t="shared" si="1321"/>
        <v>0</v>
      </c>
      <c r="AC1217" s="448">
        <f t="shared" si="1321"/>
        <v>0</v>
      </c>
      <c r="AD1217" s="449">
        <f t="shared" si="1321"/>
        <v>0</v>
      </c>
      <c r="AE1217" s="464">
        <f t="shared" si="1321"/>
        <v>0</v>
      </c>
      <c r="AF1217" s="448">
        <f t="shared" si="1321"/>
        <v>0</v>
      </c>
      <c r="AG1217" s="448">
        <f t="shared" si="1321"/>
        <v>0</v>
      </c>
      <c r="AH1217" s="448">
        <f t="shared" si="1321"/>
        <v>0</v>
      </c>
      <c r="AI1217" s="449">
        <f t="shared" si="1321"/>
        <v>0</v>
      </c>
      <c r="AJ1217" s="464">
        <f t="shared" si="1297"/>
        <v>0</v>
      </c>
      <c r="AK1217" s="448">
        <f t="shared" si="1298"/>
        <v>0</v>
      </c>
      <c r="AL1217" s="448">
        <f t="shared" si="1299"/>
        <v>0</v>
      </c>
      <c r="AM1217" s="448">
        <f t="shared" si="1300"/>
        <v>0</v>
      </c>
      <c r="AN1217" s="449">
        <f t="shared" si="1301"/>
        <v>0</v>
      </c>
    </row>
    <row r="1218" spans="1:40" outlineLevel="2">
      <c r="A1218" s="882">
        <f>ROW()</f>
        <v>1218</v>
      </c>
      <c r="B1218" s="453"/>
      <c r="D1218" s="452" t="s">
        <v>36</v>
      </c>
      <c r="H1218" s="458"/>
      <c r="I1218" s="458"/>
      <c r="J1218" s="459"/>
      <c r="K1218" s="458"/>
      <c r="L1218" s="458"/>
      <c r="M1218" s="458"/>
      <c r="N1218" s="169">
        <f>Input!$J$69</f>
        <v>5</v>
      </c>
      <c r="O1218" s="330">
        <f t="shared" ref="O1218:X1218" si="1322">(N1218-N$9)*(N1218&gt;O$9)</f>
        <v>4</v>
      </c>
      <c r="P1218" s="26">
        <f t="shared" si="1322"/>
        <v>3</v>
      </c>
      <c r="Q1218" s="26">
        <f t="shared" si="1322"/>
        <v>2</v>
      </c>
      <c r="R1218" s="26">
        <f t="shared" si="1322"/>
        <v>1</v>
      </c>
      <c r="S1218" s="311">
        <f t="shared" si="1322"/>
        <v>0</v>
      </c>
      <c r="T1218" s="26">
        <f t="shared" si="1322"/>
        <v>0</v>
      </c>
      <c r="U1218" s="26">
        <f t="shared" si="1322"/>
        <v>0</v>
      </c>
      <c r="V1218" s="448">
        <f t="shared" si="1322"/>
        <v>0</v>
      </c>
      <c r="W1218" s="448">
        <f t="shared" si="1322"/>
        <v>0</v>
      </c>
      <c r="X1218" s="449">
        <f t="shared" si="1322"/>
        <v>0</v>
      </c>
      <c r="Y1218" s="342">
        <f>IF(X1218=0,0,MAX(Input!Y$69-(Input!J$69-X1218)-1,0))</f>
        <v>0</v>
      </c>
      <c r="Z1218" s="448">
        <f t="shared" ref="Z1218:AI1218" si="1323">(Y1218-Y$9)*(Y1218&gt;Z$9)</f>
        <v>0</v>
      </c>
      <c r="AA1218" s="448">
        <f t="shared" si="1323"/>
        <v>0</v>
      </c>
      <c r="AB1218" s="448">
        <f t="shared" si="1323"/>
        <v>0</v>
      </c>
      <c r="AC1218" s="448">
        <f t="shared" si="1323"/>
        <v>0</v>
      </c>
      <c r="AD1218" s="449">
        <f t="shared" si="1323"/>
        <v>0</v>
      </c>
      <c r="AE1218" s="464">
        <f t="shared" si="1323"/>
        <v>0</v>
      </c>
      <c r="AF1218" s="448">
        <f t="shared" si="1323"/>
        <v>0</v>
      </c>
      <c r="AG1218" s="448">
        <f t="shared" si="1323"/>
        <v>0</v>
      </c>
      <c r="AH1218" s="448">
        <f t="shared" si="1323"/>
        <v>0</v>
      </c>
      <c r="AI1218" s="449">
        <f t="shared" si="1323"/>
        <v>0</v>
      </c>
      <c r="AJ1218" s="464">
        <f t="shared" si="1297"/>
        <v>0</v>
      </c>
      <c r="AK1218" s="448">
        <f t="shared" si="1298"/>
        <v>0</v>
      </c>
      <c r="AL1218" s="448">
        <f t="shared" si="1299"/>
        <v>0</v>
      </c>
      <c r="AM1218" s="448">
        <f t="shared" si="1300"/>
        <v>0</v>
      </c>
      <c r="AN1218" s="449">
        <f t="shared" si="1301"/>
        <v>0</v>
      </c>
    </row>
    <row r="1219" spans="1:40" outlineLevel="2">
      <c r="A1219" s="882">
        <f>ROW()</f>
        <v>1219</v>
      </c>
      <c r="B1219" s="453"/>
      <c r="D1219" s="452" t="s">
        <v>583</v>
      </c>
      <c r="H1219" s="458"/>
      <c r="I1219" s="458"/>
      <c r="J1219" s="459"/>
      <c r="K1219" s="458"/>
      <c r="L1219" s="458"/>
      <c r="M1219" s="458"/>
      <c r="N1219" s="169">
        <f>Input!$J$70</f>
        <v>10</v>
      </c>
      <c r="O1219" s="330">
        <f t="shared" ref="O1219:X1219" si="1324">(N1219-N$9)*(N1219&gt;O$9)</f>
        <v>9</v>
      </c>
      <c r="P1219" s="26">
        <f t="shared" si="1324"/>
        <v>8</v>
      </c>
      <c r="Q1219" s="26">
        <f t="shared" si="1324"/>
        <v>7</v>
      </c>
      <c r="R1219" s="26">
        <f t="shared" si="1324"/>
        <v>6</v>
      </c>
      <c r="S1219" s="311">
        <f t="shared" si="1324"/>
        <v>5</v>
      </c>
      <c r="T1219" s="26">
        <f t="shared" si="1324"/>
        <v>4</v>
      </c>
      <c r="U1219" s="26">
        <f t="shared" si="1324"/>
        <v>3.5</v>
      </c>
      <c r="V1219" s="448">
        <f t="shared" si="1324"/>
        <v>2.5</v>
      </c>
      <c r="W1219" s="448">
        <f t="shared" si="1324"/>
        <v>1.5</v>
      </c>
      <c r="X1219" s="449">
        <f t="shared" si="1324"/>
        <v>0.5</v>
      </c>
      <c r="Y1219" s="342">
        <f>IF(X1219=0,0,MAX(Input!Y$70-(Input!J$70-X1219)-1,0))</f>
        <v>0</v>
      </c>
      <c r="Z1219" s="448">
        <f t="shared" ref="Z1219:AI1219" si="1325">(Y1219-Y$9)*(Y1219&gt;Z$9)</f>
        <v>0</v>
      </c>
      <c r="AA1219" s="448">
        <f t="shared" si="1325"/>
        <v>0</v>
      </c>
      <c r="AB1219" s="448">
        <f t="shared" si="1325"/>
        <v>0</v>
      </c>
      <c r="AC1219" s="448">
        <f t="shared" si="1325"/>
        <v>0</v>
      </c>
      <c r="AD1219" s="449">
        <f t="shared" si="1325"/>
        <v>0</v>
      </c>
      <c r="AE1219" s="464">
        <f t="shared" si="1325"/>
        <v>0</v>
      </c>
      <c r="AF1219" s="448">
        <f t="shared" si="1325"/>
        <v>0</v>
      </c>
      <c r="AG1219" s="448">
        <f t="shared" si="1325"/>
        <v>0</v>
      </c>
      <c r="AH1219" s="448">
        <f t="shared" si="1325"/>
        <v>0</v>
      </c>
      <c r="AI1219" s="449">
        <f t="shared" si="1325"/>
        <v>0</v>
      </c>
      <c r="AJ1219" s="464">
        <f t="shared" si="1297"/>
        <v>0</v>
      </c>
      <c r="AK1219" s="448">
        <f t="shared" si="1298"/>
        <v>0</v>
      </c>
      <c r="AL1219" s="448">
        <f t="shared" si="1299"/>
        <v>0</v>
      </c>
      <c r="AM1219" s="448">
        <f t="shared" si="1300"/>
        <v>0</v>
      </c>
      <c r="AN1219" s="449">
        <f t="shared" si="1301"/>
        <v>0</v>
      </c>
    </row>
    <row r="1220" spans="1:40" outlineLevel="2">
      <c r="A1220" s="882">
        <f>ROW()</f>
        <v>1220</v>
      </c>
      <c r="B1220" s="453"/>
      <c r="D1220" s="452" t="s">
        <v>81</v>
      </c>
      <c r="H1220" s="458"/>
      <c r="I1220" s="458"/>
      <c r="J1220" s="459"/>
      <c r="K1220" s="458"/>
      <c r="L1220" s="458"/>
      <c r="M1220" s="458"/>
      <c r="N1220" s="169">
        <f>Input!$J$71</f>
        <v>5</v>
      </c>
      <c r="O1220" s="330">
        <f t="shared" ref="O1220:X1220" si="1326">(N1220-N$9)*(N1220&gt;O$9)</f>
        <v>4</v>
      </c>
      <c r="P1220" s="26">
        <f t="shared" si="1326"/>
        <v>3</v>
      </c>
      <c r="Q1220" s="26">
        <f t="shared" si="1326"/>
        <v>2</v>
      </c>
      <c r="R1220" s="26">
        <f t="shared" si="1326"/>
        <v>1</v>
      </c>
      <c r="S1220" s="311">
        <f t="shared" si="1326"/>
        <v>0</v>
      </c>
      <c r="T1220" s="26">
        <f t="shared" si="1326"/>
        <v>0</v>
      </c>
      <c r="U1220" s="26">
        <f t="shared" si="1326"/>
        <v>0</v>
      </c>
      <c r="V1220" s="448">
        <f t="shared" si="1326"/>
        <v>0</v>
      </c>
      <c r="W1220" s="448">
        <f t="shared" si="1326"/>
        <v>0</v>
      </c>
      <c r="X1220" s="449">
        <f t="shared" si="1326"/>
        <v>0</v>
      </c>
      <c r="Y1220" s="342">
        <f>IF(X1220=0,0,MAX(Input!Y$71-(Input!J$71-X1220)-1,0))</f>
        <v>0</v>
      </c>
      <c r="Z1220" s="448">
        <f t="shared" ref="Z1220:AI1220" si="1327">(Y1220-Y$9)*(Y1220&gt;Z$9)</f>
        <v>0</v>
      </c>
      <c r="AA1220" s="448">
        <f t="shared" si="1327"/>
        <v>0</v>
      </c>
      <c r="AB1220" s="448">
        <f t="shared" si="1327"/>
        <v>0</v>
      </c>
      <c r="AC1220" s="448">
        <f t="shared" si="1327"/>
        <v>0</v>
      </c>
      <c r="AD1220" s="449">
        <f t="shared" si="1327"/>
        <v>0</v>
      </c>
      <c r="AE1220" s="464">
        <f t="shared" si="1327"/>
        <v>0</v>
      </c>
      <c r="AF1220" s="448">
        <f t="shared" si="1327"/>
        <v>0</v>
      </c>
      <c r="AG1220" s="448">
        <f t="shared" si="1327"/>
        <v>0</v>
      </c>
      <c r="AH1220" s="448">
        <f t="shared" si="1327"/>
        <v>0</v>
      </c>
      <c r="AI1220" s="449">
        <f t="shared" si="1327"/>
        <v>0</v>
      </c>
      <c r="AJ1220" s="464">
        <f t="shared" si="1297"/>
        <v>0</v>
      </c>
      <c r="AK1220" s="448">
        <f t="shared" si="1298"/>
        <v>0</v>
      </c>
      <c r="AL1220" s="448">
        <f t="shared" si="1299"/>
        <v>0</v>
      </c>
      <c r="AM1220" s="448">
        <f t="shared" si="1300"/>
        <v>0</v>
      </c>
      <c r="AN1220" s="449">
        <f t="shared" si="1301"/>
        <v>0</v>
      </c>
    </row>
    <row r="1221" spans="1:40" outlineLevel="2">
      <c r="A1221" s="882">
        <f>ROW()</f>
        <v>1221</v>
      </c>
      <c r="B1221" s="453"/>
      <c r="D1221" s="452" t="s">
        <v>28</v>
      </c>
      <c r="H1221" s="458"/>
      <c r="I1221" s="458"/>
      <c r="J1221" s="459"/>
      <c r="K1221" s="458"/>
      <c r="L1221" s="458"/>
      <c r="M1221" s="458"/>
      <c r="N1221" s="169">
        <f>Input!$J$72</f>
        <v>0</v>
      </c>
      <c r="O1221" s="330">
        <f t="shared" ref="O1221:X1221" si="1328">(N1221-N$9)*(N1221&gt;O$9)</f>
        <v>0</v>
      </c>
      <c r="P1221" s="26">
        <f t="shared" si="1328"/>
        <v>0</v>
      </c>
      <c r="Q1221" s="26">
        <f t="shared" si="1328"/>
        <v>0</v>
      </c>
      <c r="R1221" s="26">
        <f t="shared" si="1328"/>
        <v>0</v>
      </c>
      <c r="S1221" s="311">
        <f t="shared" si="1328"/>
        <v>0</v>
      </c>
      <c r="T1221" s="26">
        <f t="shared" si="1328"/>
        <v>0</v>
      </c>
      <c r="U1221" s="26">
        <f t="shared" si="1328"/>
        <v>0</v>
      </c>
      <c r="V1221" s="448">
        <f t="shared" si="1328"/>
        <v>0</v>
      </c>
      <c r="W1221" s="448">
        <f t="shared" si="1328"/>
        <v>0</v>
      </c>
      <c r="X1221" s="449">
        <f t="shared" si="1328"/>
        <v>0</v>
      </c>
      <c r="Y1221" s="342">
        <f>IF(X1221=0,0,MAX(Input!Y$72-(Input!J$72-X1221)-1,0))</f>
        <v>0</v>
      </c>
      <c r="Z1221" s="448">
        <f t="shared" ref="Z1221:AI1221" si="1329">(Y1221-Y$9)*(Y1221&gt;Z$9)</f>
        <v>0</v>
      </c>
      <c r="AA1221" s="448">
        <f t="shared" si="1329"/>
        <v>0</v>
      </c>
      <c r="AB1221" s="448">
        <f t="shared" si="1329"/>
        <v>0</v>
      </c>
      <c r="AC1221" s="448">
        <f t="shared" si="1329"/>
        <v>0</v>
      </c>
      <c r="AD1221" s="449">
        <f t="shared" si="1329"/>
        <v>0</v>
      </c>
      <c r="AE1221" s="464">
        <f t="shared" si="1329"/>
        <v>0</v>
      </c>
      <c r="AF1221" s="448">
        <f t="shared" si="1329"/>
        <v>0</v>
      </c>
      <c r="AG1221" s="448">
        <f t="shared" si="1329"/>
        <v>0</v>
      </c>
      <c r="AH1221" s="448">
        <f t="shared" si="1329"/>
        <v>0</v>
      </c>
      <c r="AI1221" s="449">
        <f t="shared" si="1329"/>
        <v>0</v>
      </c>
      <c r="AJ1221" s="464">
        <f t="shared" si="1297"/>
        <v>0</v>
      </c>
      <c r="AK1221" s="448">
        <f t="shared" si="1298"/>
        <v>0</v>
      </c>
      <c r="AL1221" s="448">
        <f t="shared" si="1299"/>
        <v>0</v>
      </c>
      <c r="AM1221" s="448">
        <f t="shared" si="1300"/>
        <v>0</v>
      </c>
      <c r="AN1221" s="449">
        <f t="shared" si="1301"/>
        <v>0</v>
      </c>
    </row>
    <row r="1222" spans="1:40" outlineLevel="2">
      <c r="A1222" s="882">
        <f>ROW()</f>
        <v>1222</v>
      </c>
      <c r="B1222" s="453"/>
      <c r="D1222" s="456" t="s">
        <v>443</v>
      </c>
      <c r="E1222" s="456"/>
      <c r="F1222" s="456"/>
      <c r="G1222" s="456"/>
      <c r="H1222" s="460"/>
      <c r="I1222" s="460"/>
      <c r="J1222" s="461"/>
      <c r="K1222" s="460"/>
      <c r="L1222" s="460"/>
      <c r="M1222" s="460"/>
      <c r="N1222" s="170">
        <f>Input!$J$73</f>
        <v>65.842774465500923</v>
      </c>
      <c r="O1222" s="331">
        <f t="shared" ref="O1222:X1222" si="1330">(N1222-N$9)*(N1222&gt;O$9)</f>
        <v>64.842774465500923</v>
      </c>
      <c r="P1222" s="29">
        <f t="shared" si="1330"/>
        <v>63.842774465500923</v>
      </c>
      <c r="Q1222" s="29">
        <f t="shared" si="1330"/>
        <v>62.842774465500923</v>
      </c>
      <c r="R1222" s="29">
        <f t="shared" si="1330"/>
        <v>61.842774465500923</v>
      </c>
      <c r="S1222" s="312">
        <f t="shared" si="1330"/>
        <v>60.842774465500923</v>
      </c>
      <c r="T1222" s="29">
        <f t="shared" si="1330"/>
        <v>59.842774465500923</v>
      </c>
      <c r="U1222" s="29">
        <f t="shared" si="1330"/>
        <v>59.342774465500923</v>
      </c>
      <c r="V1222" s="450">
        <f t="shared" si="1330"/>
        <v>58.342774465500923</v>
      </c>
      <c r="W1222" s="450">
        <f t="shared" si="1330"/>
        <v>57.342774465500923</v>
      </c>
      <c r="X1222" s="451">
        <f t="shared" si="1330"/>
        <v>56.342774465500923</v>
      </c>
      <c r="Y1222" s="343">
        <f>IF(X1222=0,0,MAX(Input!Y$73-(Input!J$73-X1222)-1,0))</f>
        <v>55.342774465500923</v>
      </c>
      <c r="Z1222" s="450">
        <f t="shared" ref="Z1222:AI1222" si="1331">(Y1222-Y$9)*(Y1222&gt;Z$9)</f>
        <v>54.842774465500923</v>
      </c>
      <c r="AA1222" s="450">
        <f t="shared" si="1331"/>
        <v>53.842774465500923</v>
      </c>
      <c r="AB1222" s="450">
        <f t="shared" si="1331"/>
        <v>52.842774465500923</v>
      </c>
      <c r="AC1222" s="450">
        <f t="shared" si="1331"/>
        <v>51.842774465500923</v>
      </c>
      <c r="AD1222" s="451">
        <f t="shared" si="1331"/>
        <v>50.842774465500923</v>
      </c>
      <c r="AE1222" s="474">
        <f t="shared" si="1331"/>
        <v>49.842774465500923</v>
      </c>
      <c r="AF1222" s="450">
        <f t="shared" si="1331"/>
        <v>48.842774465500923</v>
      </c>
      <c r="AG1222" s="450">
        <f t="shared" si="1331"/>
        <v>47.842774465500923</v>
      </c>
      <c r="AH1222" s="450">
        <f t="shared" si="1331"/>
        <v>46.842774465500923</v>
      </c>
      <c r="AI1222" s="451">
        <f t="shared" si="1331"/>
        <v>45.842774465500923</v>
      </c>
      <c r="AJ1222" s="474">
        <f t="shared" si="1297"/>
        <v>44.842774465500923</v>
      </c>
      <c r="AK1222" s="450">
        <f t="shared" si="1298"/>
        <v>43.842774465500923</v>
      </c>
      <c r="AL1222" s="450">
        <f t="shared" si="1299"/>
        <v>42.842774465500923</v>
      </c>
      <c r="AM1222" s="450">
        <f t="shared" si="1300"/>
        <v>41.842774465500923</v>
      </c>
      <c r="AN1222" s="451">
        <f t="shared" si="1301"/>
        <v>40.842774465500923</v>
      </c>
    </row>
    <row r="1223" spans="1:40" outlineLevel="2">
      <c r="A1223" s="882">
        <f>ROW()</f>
        <v>1223</v>
      </c>
      <c r="B1223" s="453"/>
      <c r="H1223" s="458"/>
      <c r="I1223" s="458"/>
      <c r="J1223" s="459"/>
      <c r="K1223" s="458"/>
      <c r="L1223" s="458"/>
      <c r="M1223" s="458"/>
      <c r="N1223" s="439"/>
      <c r="O1223" s="443"/>
      <c r="P1223" s="439"/>
      <c r="Q1223" s="439"/>
      <c r="R1223" s="439"/>
      <c r="S1223" s="440"/>
      <c r="T1223" s="439"/>
      <c r="U1223" s="439"/>
      <c r="V1223" s="439"/>
      <c r="W1223" s="439"/>
      <c r="X1223" s="440"/>
      <c r="Y1223" s="443"/>
      <c r="Z1223" s="439"/>
      <c r="AA1223" s="439"/>
      <c r="AB1223" s="439"/>
      <c r="AC1223" s="439"/>
      <c r="AD1223" s="440"/>
      <c r="AE1223" s="443"/>
      <c r="AF1223" s="439"/>
      <c r="AG1223" s="439"/>
      <c r="AH1223" s="439"/>
      <c r="AI1223" s="440"/>
      <c r="AJ1223" s="443"/>
      <c r="AK1223" s="439"/>
      <c r="AL1223" s="439"/>
      <c r="AM1223" s="439"/>
      <c r="AN1223" s="440"/>
    </row>
    <row r="1224" spans="1:40" outlineLevel="1">
      <c r="A1224" s="732" t="s">
        <v>20</v>
      </c>
      <c r="B1224" s="733"/>
      <c r="C1224" s="881"/>
      <c r="D1224" s="733"/>
      <c r="E1224" s="733"/>
      <c r="F1224" s="733"/>
      <c r="G1224" s="730"/>
      <c r="H1224" s="733"/>
      <c r="I1224" s="730"/>
      <c r="J1224" s="729"/>
      <c r="K1224" s="730"/>
      <c r="L1224" s="730"/>
      <c r="M1224" s="730"/>
      <c r="N1224" s="730"/>
      <c r="O1224" s="729"/>
      <c r="P1224" s="730"/>
      <c r="Q1224" s="730"/>
      <c r="R1224" s="730"/>
      <c r="S1224" s="731"/>
      <c r="T1224" s="730"/>
      <c r="U1224" s="730"/>
      <c r="V1224" s="730"/>
      <c r="W1224" s="730"/>
      <c r="X1224" s="731"/>
      <c r="Y1224" s="729"/>
      <c r="Z1224" s="730"/>
      <c r="AA1224" s="730"/>
      <c r="AB1224" s="730"/>
      <c r="AC1224" s="730"/>
      <c r="AD1224" s="731"/>
      <c r="AE1224" s="729"/>
      <c r="AF1224" s="730"/>
      <c r="AG1224" s="730"/>
      <c r="AH1224" s="730"/>
      <c r="AI1224" s="731"/>
      <c r="AJ1224" s="729"/>
      <c r="AK1224" s="730"/>
      <c r="AL1224" s="730"/>
      <c r="AM1224" s="730"/>
      <c r="AN1224" s="731"/>
    </row>
    <row r="1225" spans="1:40" outlineLevel="2">
      <c r="A1225" s="882">
        <f>ROW()</f>
        <v>1225</v>
      </c>
      <c r="B1225" s="453"/>
      <c r="D1225" s="452" t="s">
        <v>300</v>
      </c>
      <c r="H1225" s="458"/>
      <c r="I1225" s="458"/>
      <c r="J1225" s="459"/>
      <c r="K1225" s="458"/>
      <c r="L1225" s="458"/>
      <c r="M1225" s="439">
        <f t="shared" ref="M1225:AD1226" si="1332">L1333</f>
        <v>0</v>
      </c>
      <c r="N1225" s="439">
        <f t="shared" si="1332"/>
        <v>-4.2327816938636943E-2</v>
      </c>
      <c r="O1225" s="443">
        <f t="shared" si="1332"/>
        <v>-8.4655633877273886E-2</v>
      </c>
      <c r="P1225" s="439">
        <f t="shared" si="1332"/>
        <v>-8.4655633877273886E-2</v>
      </c>
      <c r="Q1225" s="439">
        <f t="shared" si="1332"/>
        <v>-8.4655633877273886E-2</v>
      </c>
      <c r="R1225" s="439">
        <f t="shared" si="1332"/>
        <v>-8.4655633877273886E-2</v>
      </c>
      <c r="S1225" s="440">
        <f t="shared" si="1332"/>
        <v>-8.4655633877273886E-2</v>
      </c>
      <c r="T1225" s="439">
        <f t="shared" si="1332"/>
        <v>0</v>
      </c>
      <c r="U1225" s="439">
        <f t="shared" si="1332"/>
        <v>0</v>
      </c>
      <c r="V1225" s="439">
        <f t="shared" si="1332"/>
        <v>0</v>
      </c>
      <c r="W1225" s="439">
        <f t="shared" si="1332"/>
        <v>0</v>
      </c>
      <c r="X1225" s="440">
        <f t="shared" si="1332"/>
        <v>0</v>
      </c>
      <c r="Y1225" s="443">
        <f t="shared" si="1332"/>
        <v>0</v>
      </c>
      <c r="Z1225" s="439">
        <f t="shared" si="1332"/>
        <v>0</v>
      </c>
      <c r="AA1225" s="439">
        <f t="shared" si="1332"/>
        <v>0</v>
      </c>
      <c r="AB1225" s="439">
        <f t="shared" si="1332"/>
        <v>0</v>
      </c>
      <c r="AC1225" s="439">
        <f t="shared" si="1332"/>
        <v>0</v>
      </c>
      <c r="AD1225" s="440">
        <f t="shared" si="1332"/>
        <v>0</v>
      </c>
      <c r="AE1225" s="443">
        <f t="shared" ref="AE1225:AI1236" si="1333">AD1333</f>
        <v>0</v>
      </c>
      <c r="AF1225" s="439">
        <f t="shared" si="1333"/>
        <v>0</v>
      </c>
      <c r="AG1225" s="439">
        <f t="shared" si="1333"/>
        <v>0</v>
      </c>
      <c r="AH1225" s="439">
        <f t="shared" si="1333"/>
        <v>0</v>
      </c>
      <c r="AI1225" s="440">
        <f t="shared" si="1333"/>
        <v>0</v>
      </c>
      <c r="AJ1225" s="443">
        <f t="shared" ref="AJ1225:AJ1236" si="1334">AI1333</f>
        <v>0</v>
      </c>
      <c r="AK1225" s="439">
        <f t="shared" ref="AK1225:AK1236" si="1335">AJ1333</f>
        <v>0</v>
      </c>
      <c r="AL1225" s="439">
        <f t="shared" ref="AL1225:AL1236" si="1336">AK1333</f>
        <v>0</v>
      </c>
      <c r="AM1225" s="439">
        <f t="shared" ref="AM1225:AM1236" si="1337">AL1333</f>
        <v>0</v>
      </c>
      <c r="AN1225" s="440">
        <f t="shared" ref="AN1225:AN1236" si="1338">AM1333</f>
        <v>0</v>
      </c>
    </row>
    <row r="1226" spans="1:40" outlineLevel="2">
      <c r="A1226" s="882">
        <f>ROW()</f>
        <v>1226</v>
      </c>
      <c r="B1226" s="453"/>
      <c r="D1226" s="452" t="s">
        <v>301</v>
      </c>
      <c r="H1226" s="458"/>
      <c r="I1226" s="458"/>
      <c r="J1226" s="459"/>
      <c r="K1226" s="458"/>
      <c r="L1226" s="458"/>
      <c r="M1226" s="439">
        <f t="shared" si="1332"/>
        <v>0</v>
      </c>
      <c r="N1226" s="439">
        <f t="shared" si="1332"/>
        <v>0</v>
      </c>
      <c r="O1226" s="443">
        <f t="shared" si="1332"/>
        <v>0</v>
      </c>
      <c r="P1226" s="439">
        <f t="shared" si="1332"/>
        <v>0</v>
      </c>
      <c r="Q1226" s="439">
        <f t="shared" si="1332"/>
        <v>0</v>
      </c>
      <c r="R1226" s="439">
        <f t="shared" si="1332"/>
        <v>0</v>
      </c>
      <c r="S1226" s="440">
        <f t="shared" si="1332"/>
        <v>0</v>
      </c>
      <c r="T1226" s="439">
        <f t="shared" ref="T1226" si="1339">S1334</f>
        <v>0</v>
      </c>
      <c r="U1226" s="439">
        <f t="shared" ref="U1226" si="1340">T1334</f>
        <v>0</v>
      </c>
      <c r="V1226" s="439">
        <f t="shared" ref="V1226" si="1341">U1334</f>
        <v>0</v>
      </c>
      <c r="W1226" s="439">
        <f t="shared" ref="W1226" si="1342">V1334</f>
        <v>0</v>
      </c>
      <c r="X1226" s="440">
        <f t="shared" ref="X1226" si="1343">W1334</f>
        <v>0</v>
      </c>
      <c r="Y1226" s="443">
        <f t="shared" si="1332"/>
        <v>0</v>
      </c>
      <c r="Z1226" s="439">
        <f t="shared" si="1332"/>
        <v>0</v>
      </c>
      <c r="AA1226" s="439">
        <f t="shared" si="1332"/>
        <v>0</v>
      </c>
      <c r="AB1226" s="439">
        <f t="shared" si="1332"/>
        <v>0</v>
      </c>
      <c r="AC1226" s="439">
        <f t="shared" si="1332"/>
        <v>0</v>
      </c>
      <c r="AD1226" s="440">
        <f t="shared" si="1332"/>
        <v>0</v>
      </c>
      <c r="AE1226" s="443">
        <f t="shared" si="1333"/>
        <v>0</v>
      </c>
      <c r="AF1226" s="439">
        <f t="shared" si="1333"/>
        <v>0</v>
      </c>
      <c r="AG1226" s="439">
        <f t="shared" si="1333"/>
        <v>0</v>
      </c>
      <c r="AH1226" s="439">
        <f t="shared" si="1333"/>
        <v>0</v>
      </c>
      <c r="AI1226" s="440">
        <f t="shared" si="1333"/>
        <v>0</v>
      </c>
      <c r="AJ1226" s="443">
        <f t="shared" si="1334"/>
        <v>0</v>
      </c>
      <c r="AK1226" s="439">
        <f t="shared" si="1335"/>
        <v>0</v>
      </c>
      <c r="AL1226" s="439">
        <f t="shared" si="1336"/>
        <v>0</v>
      </c>
      <c r="AM1226" s="439">
        <f t="shared" si="1337"/>
        <v>0</v>
      </c>
      <c r="AN1226" s="440">
        <f t="shared" si="1338"/>
        <v>0</v>
      </c>
    </row>
    <row r="1227" spans="1:40" outlineLevel="2">
      <c r="A1227" s="882">
        <f>ROW()</f>
        <v>1227</v>
      </c>
      <c r="B1227" s="453"/>
      <c r="D1227" s="452" t="s">
        <v>29</v>
      </c>
      <c r="H1227" s="458"/>
      <c r="I1227" s="458"/>
      <c r="J1227" s="459"/>
      <c r="K1227" s="458"/>
      <c r="L1227" s="458"/>
      <c r="M1227" s="439">
        <f t="shared" ref="M1227:S1235" si="1344">L1335</f>
        <v>0</v>
      </c>
      <c r="N1227" s="439">
        <f t="shared" si="1344"/>
        <v>11.651397027623791</v>
      </c>
      <c r="O1227" s="443">
        <f t="shared" si="1344"/>
        <v>11.589235851089429</v>
      </c>
      <c r="P1227" s="439">
        <f t="shared" si="1344"/>
        <v>11.394009881020127</v>
      </c>
      <c r="Q1227" s="439">
        <f t="shared" si="1344"/>
        <v>11.198783910950825</v>
      </c>
      <c r="R1227" s="439">
        <f t="shared" si="1344"/>
        <v>11.003557940881523</v>
      </c>
      <c r="S1227" s="440">
        <f t="shared" si="1344"/>
        <v>10.808331970812221</v>
      </c>
      <c r="T1227" s="162">
        <v>0</v>
      </c>
      <c r="U1227" s="439">
        <f t="shared" ref="U1227:AD1227" si="1345">T1335</f>
        <v>0</v>
      </c>
      <c r="V1227" s="439">
        <f t="shared" si="1345"/>
        <v>0</v>
      </c>
      <c r="W1227" s="439">
        <f t="shared" si="1345"/>
        <v>0</v>
      </c>
      <c r="X1227" s="440">
        <f t="shared" si="1345"/>
        <v>0</v>
      </c>
      <c r="Y1227" s="443">
        <f t="shared" si="1345"/>
        <v>0</v>
      </c>
      <c r="Z1227" s="439">
        <f t="shared" si="1345"/>
        <v>0</v>
      </c>
      <c r="AA1227" s="439">
        <f t="shared" si="1345"/>
        <v>0</v>
      </c>
      <c r="AB1227" s="439">
        <f t="shared" si="1345"/>
        <v>0</v>
      </c>
      <c r="AC1227" s="439">
        <f t="shared" si="1345"/>
        <v>0</v>
      </c>
      <c r="AD1227" s="440">
        <f t="shared" si="1345"/>
        <v>0</v>
      </c>
      <c r="AE1227" s="443">
        <f t="shared" si="1333"/>
        <v>0</v>
      </c>
      <c r="AF1227" s="439">
        <f t="shared" si="1333"/>
        <v>0</v>
      </c>
      <c r="AG1227" s="439">
        <f t="shared" si="1333"/>
        <v>0</v>
      </c>
      <c r="AH1227" s="439">
        <f t="shared" si="1333"/>
        <v>0</v>
      </c>
      <c r="AI1227" s="440">
        <f t="shared" si="1333"/>
        <v>0</v>
      </c>
      <c r="AJ1227" s="443">
        <f t="shared" si="1334"/>
        <v>0</v>
      </c>
      <c r="AK1227" s="439">
        <f t="shared" si="1335"/>
        <v>0</v>
      </c>
      <c r="AL1227" s="439">
        <f t="shared" si="1336"/>
        <v>0</v>
      </c>
      <c r="AM1227" s="439">
        <f t="shared" si="1337"/>
        <v>0</v>
      </c>
      <c r="AN1227" s="440">
        <f t="shared" si="1338"/>
        <v>0</v>
      </c>
    </row>
    <row r="1228" spans="1:40" outlineLevel="2">
      <c r="A1228" s="882">
        <f>ROW()</f>
        <v>1228</v>
      </c>
      <c r="B1228" s="453"/>
      <c r="D1228" s="452" t="s">
        <v>30</v>
      </c>
      <c r="H1228" s="458"/>
      <c r="I1228" s="458"/>
      <c r="J1228" s="459"/>
      <c r="K1228" s="458"/>
      <c r="L1228" s="458"/>
      <c r="M1228" s="439">
        <f t="shared" si="1344"/>
        <v>0</v>
      </c>
      <c r="N1228" s="439">
        <f t="shared" si="1344"/>
        <v>-1.982467265853586E-4</v>
      </c>
      <c r="O1228" s="443">
        <f t="shared" si="1344"/>
        <v>-3.9649345317071719E-4</v>
      </c>
      <c r="P1228" s="439">
        <f t="shared" si="1344"/>
        <v>-3.9649345317071719E-4</v>
      </c>
      <c r="Q1228" s="439">
        <f t="shared" si="1344"/>
        <v>-3.9649345317071719E-4</v>
      </c>
      <c r="R1228" s="439">
        <f t="shared" si="1344"/>
        <v>-3.9649345317071719E-4</v>
      </c>
      <c r="S1228" s="440">
        <f t="shared" si="1344"/>
        <v>-3.9649345317071719E-4</v>
      </c>
      <c r="T1228" s="439">
        <f>SUM(S1335:S1337)</f>
        <v>10.613106000742919</v>
      </c>
      <c r="U1228" s="439">
        <f t="shared" ref="U1228:AD1228" si="1346">T1336</f>
        <v>10.51483650073604</v>
      </c>
      <c r="V1228" s="439">
        <f t="shared" si="1346"/>
        <v>10.318297500722283</v>
      </c>
      <c r="W1228" s="439">
        <f t="shared" si="1346"/>
        <v>10.121758500708525</v>
      </c>
      <c r="X1228" s="440">
        <f t="shared" si="1346"/>
        <v>9.9252195006947677</v>
      </c>
      <c r="Y1228" s="443">
        <f t="shared" si="1346"/>
        <v>9.7286805006810102</v>
      </c>
      <c r="Z1228" s="439">
        <f t="shared" si="1346"/>
        <v>9.6304110006741315</v>
      </c>
      <c r="AA1228" s="439">
        <f t="shared" si="1346"/>
        <v>9.433872000660374</v>
      </c>
      <c r="AB1228" s="439">
        <f t="shared" si="1346"/>
        <v>9.2373330006466166</v>
      </c>
      <c r="AC1228" s="439">
        <f t="shared" si="1346"/>
        <v>9.0407940006328591</v>
      </c>
      <c r="AD1228" s="440">
        <f t="shared" si="1346"/>
        <v>8.8442550006191016</v>
      </c>
      <c r="AE1228" s="443">
        <f t="shared" si="1333"/>
        <v>8.6477160006053442</v>
      </c>
      <c r="AF1228" s="439">
        <f t="shared" si="1333"/>
        <v>8.4524113401516949</v>
      </c>
      <c r="AG1228" s="439">
        <f t="shared" si="1333"/>
        <v>8.2571066796980457</v>
      </c>
      <c r="AH1228" s="439">
        <f t="shared" si="1333"/>
        <v>8.0618020192443964</v>
      </c>
      <c r="AI1228" s="440">
        <f t="shared" si="1333"/>
        <v>7.8664973587907472</v>
      </c>
      <c r="AJ1228" s="443">
        <f t="shared" si="1334"/>
        <v>7.6711926983370979</v>
      </c>
      <c r="AK1228" s="439">
        <f t="shared" si="1335"/>
        <v>7.4744954496617879</v>
      </c>
      <c r="AL1228" s="439">
        <f t="shared" si="1336"/>
        <v>7.2777982009864779</v>
      </c>
      <c r="AM1228" s="439">
        <f t="shared" si="1337"/>
        <v>7.0811009523111679</v>
      </c>
      <c r="AN1228" s="440">
        <f t="shared" si="1338"/>
        <v>6.8844037036358579</v>
      </c>
    </row>
    <row r="1229" spans="1:40" outlineLevel="2">
      <c r="A1229" s="882">
        <f>ROW()</f>
        <v>1229</v>
      </c>
      <c r="B1229" s="453"/>
      <c r="D1229" s="452" t="s">
        <v>31</v>
      </c>
      <c r="H1229" s="458"/>
      <c r="I1229" s="458"/>
      <c r="J1229" s="459"/>
      <c r="K1229" s="458"/>
      <c r="L1229" s="458"/>
      <c r="M1229" s="439">
        <f t="shared" si="1344"/>
        <v>0</v>
      </c>
      <c r="N1229" s="439">
        <f t="shared" si="1344"/>
        <v>-7.9887097129607509E-2</v>
      </c>
      <c r="O1229" s="443">
        <f t="shared" si="1344"/>
        <v>0</v>
      </c>
      <c r="P1229" s="439">
        <f t="shared" si="1344"/>
        <v>0</v>
      </c>
      <c r="Q1229" s="439">
        <f t="shared" si="1344"/>
        <v>0</v>
      </c>
      <c r="R1229" s="439">
        <f t="shared" si="1344"/>
        <v>0</v>
      </c>
      <c r="S1229" s="440">
        <f t="shared" si="1344"/>
        <v>0</v>
      </c>
      <c r="T1229" s="439">
        <f t="shared" ref="T1229:T1235" si="1347">S1337</f>
        <v>0</v>
      </c>
      <c r="U1229" s="439">
        <f t="shared" ref="U1229:AD1229" si="1348">T1337</f>
        <v>0</v>
      </c>
      <c r="V1229" s="439">
        <f t="shared" si="1348"/>
        <v>0</v>
      </c>
      <c r="W1229" s="439">
        <f t="shared" si="1348"/>
        <v>0</v>
      </c>
      <c r="X1229" s="440">
        <f t="shared" si="1348"/>
        <v>0</v>
      </c>
      <c r="Y1229" s="443">
        <f t="shared" si="1348"/>
        <v>0</v>
      </c>
      <c r="Z1229" s="439">
        <f t="shared" si="1348"/>
        <v>0</v>
      </c>
      <c r="AA1229" s="439">
        <f t="shared" si="1348"/>
        <v>0</v>
      </c>
      <c r="AB1229" s="439">
        <f t="shared" si="1348"/>
        <v>0</v>
      </c>
      <c r="AC1229" s="439">
        <f t="shared" si="1348"/>
        <v>0</v>
      </c>
      <c r="AD1229" s="440">
        <f t="shared" si="1348"/>
        <v>0</v>
      </c>
      <c r="AE1229" s="443">
        <f t="shared" si="1333"/>
        <v>0</v>
      </c>
      <c r="AF1229" s="439">
        <f t="shared" si="1333"/>
        <v>0</v>
      </c>
      <c r="AG1229" s="439">
        <f t="shared" si="1333"/>
        <v>0</v>
      </c>
      <c r="AH1229" s="439">
        <f t="shared" si="1333"/>
        <v>0</v>
      </c>
      <c r="AI1229" s="440">
        <f t="shared" si="1333"/>
        <v>0</v>
      </c>
      <c r="AJ1229" s="443">
        <f t="shared" si="1334"/>
        <v>0</v>
      </c>
      <c r="AK1229" s="439">
        <f t="shared" si="1335"/>
        <v>0</v>
      </c>
      <c r="AL1229" s="439">
        <f t="shared" si="1336"/>
        <v>0</v>
      </c>
      <c r="AM1229" s="439">
        <f t="shared" si="1337"/>
        <v>0</v>
      </c>
      <c r="AN1229" s="440">
        <f t="shared" si="1338"/>
        <v>0</v>
      </c>
    </row>
    <row r="1230" spans="1:40" outlineLevel="2">
      <c r="A1230" s="882">
        <f>ROW()</f>
        <v>1230</v>
      </c>
      <c r="B1230" s="453"/>
      <c r="D1230" s="452" t="s">
        <v>32</v>
      </c>
      <c r="H1230" s="458"/>
      <c r="I1230" s="458"/>
      <c r="J1230" s="459"/>
      <c r="K1230" s="458"/>
      <c r="L1230" s="458"/>
      <c r="M1230" s="439">
        <f t="shared" si="1344"/>
        <v>0</v>
      </c>
      <c r="N1230" s="439">
        <f t="shared" si="1344"/>
        <v>-1.225821043343892E-2</v>
      </c>
      <c r="O1230" s="443">
        <f t="shared" si="1344"/>
        <v>-2.4516420866877841E-2</v>
      </c>
      <c r="P1230" s="439">
        <f t="shared" si="1344"/>
        <v>-2.4516420866877841E-2</v>
      </c>
      <c r="Q1230" s="439">
        <f t="shared" si="1344"/>
        <v>-2.4516420866877841E-2</v>
      </c>
      <c r="R1230" s="439">
        <f t="shared" si="1344"/>
        <v>-2.4516420866877841E-2</v>
      </c>
      <c r="S1230" s="440">
        <f t="shared" si="1344"/>
        <v>-2.4516420866877841E-2</v>
      </c>
      <c r="T1230" s="439">
        <f t="shared" si="1347"/>
        <v>0</v>
      </c>
      <c r="U1230" s="439">
        <f t="shared" ref="U1230:AD1230" si="1349">T1338</f>
        <v>0</v>
      </c>
      <c r="V1230" s="439">
        <f t="shared" si="1349"/>
        <v>0</v>
      </c>
      <c r="W1230" s="439">
        <f t="shared" si="1349"/>
        <v>0</v>
      </c>
      <c r="X1230" s="440">
        <f t="shared" si="1349"/>
        <v>0</v>
      </c>
      <c r="Y1230" s="443">
        <f t="shared" si="1349"/>
        <v>0</v>
      </c>
      <c r="Z1230" s="439">
        <f t="shared" si="1349"/>
        <v>0</v>
      </c>
      <c r="AA1230" s="439">
        <f t="shared" si="1349"/>
        <v>0</v>
      </c>
      <c r="AB1230" s="439">
        <f t="shared" si="1349"/>
        <v>0</v>
      </c>
      <c r="AC1230" s="439">
        <f t="shared" si="1349"/>
        <v>0</v>
      </c>
      <c r="AD1230" s="440">
        <f t="shared" si="1349"/>
        <v>0</v>
      </c>
      <c r="AE1230" s="443">
        <f t="shared" si="1333"/>
        <v>0</v>
      </c>
      <c r="AF1230" s="439">
        <f t="shared" si="1333"/>
        <v>0</v>
      </c>
      <c r="AG1230" s="439">
        <f t="shared" si="1333"/>
        <v>0</v>
      </c>
      <c r="AH1230" s="439">
        <f t="shared" si="1333"/>
        <v>0</v>
      </c>
      <c r="AI1230" s="440">
        <f t="shared" si="1333"/>
        <v>0</v>
      </c>
      <c r="AJ1230" s="443">
        <f t="shared" si="1334"/>
        <v>0</v>
      </c>
      <c r="AK1230" s="439">
        <f t="shared" si="1335"/>
        <v>0</v>
      </c>
      <c r="AL1230" s="439">
        <f t="shared" si="1336"/>
        <v>0</v>
      </c>
      <c r="AM1230" s="439">
        <f t="shared" si="1337"/>
        <v>0</v>
      </c>
      <c r="AN1230" s="440">
        <f t="shared" si="1338"/>
        <v>0</v>
      </c>
    </row>
    <row r="1231" spans="1:40" outlineLevel="2">
      <c r="A1231" s="882">
        <f>ROW()</f>
        <v>1231</v>
      </c>
      <c r="B1231" s="453"/>
      <c r="D1231" s="452" t="s">
        <v>33</v>
      </c>
      <c r="H1231" s="458"/>
      <c r="I1231" s="458"/>
      <c r="J1231" s="459"/>
      <c r="K1231" s="458"/>
      <c r="L1231" s="458"/>
      <c r="M1231" s="439">
        <f t="shared" si="1344"/>
        <v>0</v>
      </c>
      <c r="N1231" s="439">
        <f t="shared" si="1344"/>
        <v>-4.6321829835642936E-9</v>
      </c>
      <c r="O1231" s="443">
        <f t="shared" si="1344"/>
        <v>0</v>
      </c>
      <c r="P1231" s="439">
        <f t="shared" si="1344"/>
        <v>0</v>
      </c>
      <c r="Q1231" s="439">
        <f t="shared" si="1344"/>
        <v>0</v>
      </c>
      <c r="R1231" s="439">
        <f t="shared" si="1344"/>
        <v>0</v>
      </c>
      <c r="S1231" s="440">
        <f t="shared" si="1344"/>
        <v>0</v>
      </c>
      <c r="T1231" s="439">
        <f t="shared" si="1347"/>
        <v>0</v>
      </c>
      <c r="U1231" s="439">
        <f t="shared" ref="U1231:AD1231" si="1350">T1339</f>
        <v>0</v>
      </c>
      <c r="V1231" s="439">
        <f t="shared" si="1350"/>
        <v>0</v>
      </c>
      <c r="W1231" s="439">
        <f t="shared" si="1350"/>
        <v>0</v>
      </c>
      <c r="X1231" s="440">
        <f t="shared" si="1350"/>
        <v>0</v>
      </c>
      <c r="Y1231" s="443">
        <f t="shared" si="1350"/>
        <v>0</v>
      </c>
      <c r="Z1231" s="439">
        <f t="shared" si="1350"/>
        <v>0</v>
      </c>
      <c r="AA1231" s="439">
        <f t="shared" si="1350"/>
        <v>0</v>
      </c>
      <c r="AB1231" s="439">
        <f t="shared" si="1350"/>
        <v>0</v>
      </c>
      <c r="AC1231" s="439">
        <f t="shared" si="1350"/>
        <v>0</v>
      </c>
      <c r="AD1231" s="440">
        <f t="shared" si="1350"/>
        <v>0</v>
      </c>
      <c r="AE1231" s="443">
        <f t="shared" si="1333"/>
        <v>0</v>
      </c>
      <c r="AF1231" s="439">
        <f t="shared" si="1333"/>
        <v>0</v>
      </c>
      <c r="AG1231" s="439">
        <f t="shared" si="1333"/>
        <v>0</v>
      </c>
      <c r="AH1231" s="439">
        <f t="shared" si="1333"/>
        <v>0</v>
      </c>
      <c r="AI1231" s="440">
        <f t="shared" si="1333"/>
        <v>0</v>
      </c>
      <c r="AJ1231" s="443">
        <f t="shared" si="1334"/>
        <v>0</v>
      </c>
      <c r="AK1231" s="439">
        <f t="shared" si="1335"/>
        <v>0</v>
      </c>
      <c r="AL1231" s="439">
        <f t="shared" si="1336"/>
        <v>0</v>
      </c>
      <c r="AM1231" s="439">
        <f t="shared" si="1337"/>
        <v>0</v>
      </c>
      <c r="AN1231" s="440">
        <f t="shared" si="1338"/>
        <v>0</v>
      </c>
    </row>
    <row r="1232" spans="1:40" outlineLevel="2">
      <c r="A1232" s="882">
        <f>ROW()</f>
        <v>1232</v>
      </c>
      <c r="B1232" s="453"/>
      <c r="D1232" s="452" t="s">
        <v>27</v>
      </c>
      <c r="H1232" s="458"/>
      <c r="I1232" s="458"/>
      <c r="J1232" s="459"/>
      <c r="K1232" s="458"/>
      <c r="L1232" s="458"/>
      <c r="M1232" s="439">
        <f t="shared" si="1344"/>
        <v>0</v>
      </c>
      <c r="N1232" s="439">
        <f t="shared" si="1344"/>
        <v>-4.9642598677598912E-3</v>
      </c>
      <c r="O1232" s="443">
        <f t="shared" si="1344"/>
        <v>-9.9285197355197825E-3</v>
      </c>
      <c r="P1232" s="439">
        <f t="shared" si="1344"/>
        <v>-9.9285197355197825E-3</v>
      </c>
      <c r="Q1232" s="439">
        <f t="shared" si="1344"/>
        <v>-9.9285197355197825E-3</v>
      </c>
      <c r="R1232" s="439">
        <f t="shared" si="1344"/>
        <v>-9.9285197355197825E-3</v>
      </c>
      <c r="S1232" s="440">
        <f t="shared" si="1344"/>
        <v>-9.9285197355197825E-3</v>
      </c>
      <c r="T1232" s="439">
        <f t="shared" si="1347"/>
        <v>0</v>
      </c>
      <c r="U1232" s="439">
        <f t="shared" ref="U1232:AD1232" si="1351">T1340</f>
        <v>0</v>
      </c>
      <c r="V1232" s="439">
        <f t="shared" si="1351"/>
        <v>0</v>
      </c>
      <c r="W1232" s="439">
        <f t="shared" si="1351"/>
        <v>0</v>
      </c>
      <c r="X1232" s="440">
        <f t="shared" si="1351"/>
        <v>0</v>
      </c>
      <c r="Y1232" s="443">
        <f t="shared" si="1351"/>
        <v>0</v>
      </c>
      <c r="Z1232" s="439">
        <f t="shared" si="1351"/>
        <v>0</v>
      </c>
      <c r="AA1232" s="439">
        <f t="shared" si="1351"/>
        <v>0</v>
      </c>
      <c r="AB1232" s="439">
        <f t="shared" si="1351"/>
        <v>0</v>
      </c>
      <c r="AC1232" s="439">
        <f t="shared" si="1351"/>
        <v>0</v>
      </c>
      <c r="AD1232" s="440">
        <f t="shared" si="1351"/>
        <v>0</v>
      </c>
      <c r="AE1232" s="443">
        <f t="shared" si="1333"/>
        <v>0</v>
      </c>
      <c r="AF1232" s="439">
        <f t="shared" si="1333"/>
        <v>0</v>
      </c>
      <c r="AG1232" s="439">
        <f t="shared" si="1333"/>
        <v>0</v>
      </c>
      <c r="AH1232" s="439">
        <f t="shared" si="1333"/>
        <v>0</v>
      </c>
      <c r="AI1232" s="440">
        <f t="shared" si="1333"/>
        <v>0</v>
      </c>
      <c r="AJ1232" s="443">
        <f t="shared" si="1334"/>
        <v>0</v>
      </c>
      <c r="AK1232" s="439">
        <f t="shared" si="1335"/>
        <v>0</v>
      </c>
      <c r="AL1232" s="439">
        <f t="shared" si="1336"/>
        <v>0</v>
      </c>
      <c r="AM1232" s="439">
        <f t="shared" si="1337"/>
        <v>0</v>
      </c>
      <c r="AN1232" s="440">
        <f t="shared" si="1338"/>
        <v>0</v>
      </c>
    </row>
    <row r="1233" spans="1:40" outlineLevel="2">
      <c r="A1233" s="882">
        <f>ROW()</f>
        <v>1233</v>
      </c>
      <c r="B1233" s="453"/>
      <c r="D1233" s="452" t="s">
        <v>34</v>
      </c>
      <c r="H1233" s="458"/>
      <c r="I1233" s="458"/>
      <c r="J1233" s="459"/>
      <c r="K1233" s="458"/>
      <c r="L1233" s="458"/>
      <c r="M1233" s="439">
        <f t="shared" si="1344"/>
        <v>0</v>
      </c>
      <c r="N1233" s="439">
        <f t="shared" si="1344"/>
        <v>29.877198174882917</v>
      </c>
      <c r="O1233" s="443">
        <f t="shared" si="1344"/>
        <v>29.305995052992156</v>
      </c>
      <c r="P1233" s="439">
        <f t="shared" si="1344"/>
        <v>28.088059001121209</v>
      </c>
      <c r="Q1233" s="439">
        <f t="shared" si="1344"/>
        <v>26.870122949250263</v>
      </c>
      <c r="R1233" s="439">
        <f t="shared" si="1344"/>
        <v>25.652186897379316</v>
      </c>
      <c r="S1233" s="440">
        <f t="shared" si="1344"/>
        <v>24.43425084550837</v>
      </c>
      <c r="T1233" s="439">
        <f t="shared" si="1347"/>
        <v>23.216314793637423</v>
      </c>
      <c r="U1233" s="439">
        <f t="shared" ref="U1233:AD1233" si="1352">T1341</f>
        <v>22.605359141173281</v>
      </c>
      <c r="V1233" s="439">
        <f t="shared" si="1352"/>
        <v>21.383447836244997</v>
      </c>
      <c r="W1233" s="439">
        <f t="shared" si="1352"/>
        <v>20.161536531316713</v>
      </c>
      <c r="X1233" s="440">
        <f t="shared" si="1352"/>
        <v>18.939625226388429</v>
      </c>
      <c r="Y1233" s="443">
        <f t="shared" si="1352"/>
        <v>17.717713921460145</v>
      </c>
      <c r="Z1233" s="439">
        <f t="shared" si="1352"/>
        <v>17.106758268996003</v>
      </c>
      <c r="AA1233" s="439">
        <f t="shared" si="1352"/>
        <v>15.884846964067718</v>
      </c>
      <c r="AB1233" s="439">
        <f t="shared" si="1352"/>
        <v>14.662935659139432</v>
      </c>
      <c r="AC1233" s="439">
        <f t="shared" si="1352"/>
        <v>13.441024354211146</v>
      </c>
      <c r="AD1233" s="440">
        <f t="shared" si="1352"/>
        <v>12.219113049282861</v>
      </c>
      <c r="AE1233" s="443">
        <f t="shared" si="1333"/>
        <v>10.997201744354575</v>
      </c>
      <c r="AF1233" s="439">
        <f t="shared" si="1333"/>
        <v>9.7831214769333954</v>
      </c>
      <c r="AG1233" s="439">
        <f t="shared" si="1333"/>
        <v>8.5690412095122159</v>
      </c>
      <c r="AH1233" s="439">
        <f t="shared" si="1333"/>
        <v>7.3549609420910373</v>
      </c>
      <c r="AI1233" s="440">
        <f t="shared" si="1333"/>
        <v>6.1408806746698588</v>
      </c>
      <c r="AJ1233" s="443">
        <f t="shared" si="1334"/>
        <v>4.9268004072486802</v>
      </c>
      <c r="AK1233" s="439">
        <f t="shared" si="1335"/>
        <v>3.6951003054365099</v>
      </c>
      <c r="AL1233" s="439">
        <f t="shared" si="1336"/>
        <v>2.4634002036243396</v>
      </c>
      <c r="AM1233" s="439">
        <f t="shared" si="1337"/>
        <v>1.2317001018121698</v>
      </c>
      <c r="AN1233" s="440">
        <f t="shared" si="1338"/>
        <v>0</v>
      </c>
    </row>
    <row r="1234" spans="1:40" outlineLevel="2">
      <c r="A1234" s="882">
        <f>ROW()</f>
        <v>1234</v>
      </c>
      <c r="B1234" s="453"/>
      <c r="D1234" s="452" t="s">
        <v>35</v>
      </c>
      <c r="H1234" s="458"/>
      <c r="I1234" s="458"/>
      <c r="J1234" s="459"/>
      <c r="K1234" s="458"/>
      <c r="L1234" s="458"/>
      <c r="M1234" s="439">
        <f t="shared" si="1344"/>
        <v>0</v>
      </c>
      <c r="N1234" s="439">
        <f t="shared" si="1344"/>
        <v>-0.11547068523559573</v>
      </c>
      <c r="O1234" s="443">
        <f t="shared" si="1344"/>
        <v>0</v>
      </c>
      <c r="P1234" s="439">
        <f t="shared" si="1344"/>
        <v>0</v>
      </c>
      <c r="Q1234" s="439">
        <f t="shared" si="1344"/>
        <v>0</v>
      </c>
      <c r="R1234" s="439">
        <f t="shared" si="1344"/>
        <v>0</v>
      </c>
      <c r="S1234" s="440">
        <f t="shared" si="1344"/>
        <v>0</v>
      </c>
      <c r="T1234" s="439">
        <f t="shared" si="1347"/>
        <v>0</v>
      </c>
      <c r="U1234" s="439">
        <f t="shared" ref="U1234:AD1235" si="1353">T1342</f>
        <v>0</v>
      </c>
      <c r="V1234" s="439">
        <f t="shared" si="1353"/>
        <v>0</v>
      </c>
      <c r="W1234" s="439">
        <f t="shared" si="1353"/>
        <v>0</v>
      </c>
      <c r="X1234" s="440">
        <f t="shared" si="1353"/>
        <v>0</v>
      </c>
      <c r="Y1234" s="443">
        <f t="shared" si="1353"/>
        <v>0</v>
      </c>
      <c r="Z1234" s="439">
        <f t="shared" si="1353"/>
        <v>0</v>
      </c>
      <c r="AA1234" s="439">
        <f t="shared" si="1353"/>
        <v>0</v>
      </c>
      <c r="AB1234" s="439">
        <f t="shared" si="1353"/>
        <v>0</v>
      </c>
      <c r="AC1234" s="439">
        <f t="shared" si="1353"/>
        <v>0</v>
      </c>
      <c r="AD1234" s="440">
        <f t="shared" si="1353"/>
        <v>0</v>
      </c>
      <c r="AE1234" s="443">
        <f t="shared" si="1333"/>
        <v>0</v>
      </c>
      <c r="AF1234" s="439">
        <f t="shared" si="1333"/>
        <v>-3.6995667007971478E-3</v>
      </c>
      <c r="AG1234" s="439">
        <f t="shared" si="1333"/>
        <v>-3.6995667007971478E-3</v>
      </c>
      <c r="AH1234" s="439">
        <f t="shared" si="1333"/>
        <v>-3.6995667007971478E-3</v>
      </c>
      <c r="AI1234" s="440">
        <f t="shared" si="1333"/>
        <v>-3.6995667007971478E-3</v>
      </c>
      <c r="AJ1234" s="443">
        <f t="shared" si="1334"/>
        <v>-3.6995667007971478E-3</v>
      </c>
      <c r="AK1234" s="439">
        <f t="shared" si="1335"/>
        <v>0</v>
      </c>
      <c r="AL1234" s="439">
        <f t="shared" si="1336"/>
        <v>0</v>
      </c>
      <c r="AM1234" s="439">
        <f t="shared" si="1337"/>
        <v>0</v>
      </c>
      <c r="AN1234" s="440">
        <f t="shared" si="1338"/>
        <v>0</v>
      </c>
    </row>
    <row r="1235" spans="1:40" outlineLevel="2">
      <c r="A1235" s="882">
        <f>ROW()</f>
        <v>1235</v>
      </c>
      <c r="B1235" s="453"/>
      <c r="D1235" s="452" t="s">
        <v>302</v>
      </c>
      <c r="H1235" s="458"/>
      <c r="I1235" s="458"/>
      <c r="J1235" s="459"/>
      <c r="K1235" s="458"/>
      <c r="L1235" s="458"/>
      <c r="M1235" s="439">
        <f t="shared" si="1344"/>
        <v>0</v>
      </c>
      <c r="N1235" s="439">
        <f t="shared" si="1344"/>
        <v>0</v>
      </c>
      <c r="O1235" s="443">
        <f t="shared" si="1344"/>
        <v>0</v>
      </c>
      <c r="P1235" s="439">
        <f t="shared" si="1344"/>
        <v>0</v>
      </c>
      <c r="Q1235" s="439">
        <f t="shared" si="1344"/>
        <v>0</v>
      </c>
      <c r="R1235" s="439">
        <f t="shared" si="1344"/>
        <v>0</v>
      </c>
      <c r="S1235" s="440">
        <f t="shared" si="1344"/>
        <v>0</v>
      </c>
      <c r="T1235" s="439">
        <f t="shared" si="1347"/>
        <v>0</v>
      </c>
      <c r="U1235" s="439">
        <f t="shared" si="1353"/>
        <v>0</v>
      </c>
      <c r="V1235" s="439">
        <f t="shared" si="1353"/>
        <v>0</v>
      </c>
      <c r="W1235" s="439">
        <f t="shared" si="1353"/>
        <v>0</v>
      </c>
      <c r="X1235" s="440">
        <f t="shared" si="1353"/>
        <v>0</v>
      </c>
      <c r="Y1235" s="443">
        <f t="shared" si="1353"/>
        <v>0</v>
      </c>
      <c r="Z1235" s="439">
        <f t="shared" si="1353"/>
        <v>0</v>
      </c>
      <c r="AA1235" s="439">
        <f t="shared" si="1353"/>
        <v>0</v>
      </c>
      <c r="AB1235" s="439">
        <f t="shared" si="1353"/>
        <v>0</v>
      </c>
      <c r="AC1235" s="439">
        <f t="shared" si="1353"/>
        <v>0</v>
      </c>
      <c r="AD1235" s="440">
        <f t="shared" si="1353"/>
        <v>0</v>
      </c>
      <c r="AE1235" s="443">
        <f t="shared" si="1333"/>
        <v>0</v>
      </c>
      <c r="AF1235" s="439">
        <f t="shared" si="1333"/>
        <v>0</v>
      </c>
      <c r="AG1235" s="439">
        <f t="shared" si="1333"/>
        <v>0</v>
      </c>
      <c r="AH1235" s="439">
        <f t="shared" si="1333"/>
        <v>0</v>
      </c>
      <c r="AI1235" s="440">
        <f t="shared" si="1333"/>
        <v>0</v>
      </c>
      <c r="AJ1235" s="443">
        <f t="shared" si="1334"/>
        <v>0</v>
      </c>
      <c r="AK1235" s="439">
        <f t="shared" si="1335"/>
        <v>0</v>
      </c>
      <c r="AL1235" s="439">
        <f t="shared" si="1336"/>
        <v>0</v>
      </c>
      <c r="AM1235" s="439">
        <f t="shared" si="1337"/>
        <v>0</v>
      </c>
      <c r="AN1235" s="440">
        <f t="shared" si="1338"/>
        <v>0</v>
      </c>
    </row>
    <row r="1236" spans="1:40" outlineLevel="2">
      <c r="A1236" s="882">
        <f>ROW()</f>
        <v>1236</v>
      </c>
      <c r="B1236" s="453"/>
      <c r="D1236" s="452" t="s">
        <v>36</v>
      </c>
      <c r="H1236" s="458"/>
      <c r="I1236" s="458"/>
      <c r="J1236" s="459"/>
      <c r="K1236" s="458"/>
      <c r="L1236" s="458"/>
      <c r="M1236" s="439">
        <f t="shared" ref="M1236:AD1236" si="1354">L1344</f>
        <v>0</v>
      </c>
      <c r="N1236" s="439">
        <f t="shared" si="1354"/>
        <v>0.58151116975833372</v>
      </c>
      <c r="O1236" s="443">
        <f t="shared" si="1354"/>
        <v>0.58151116975833372</v>
      </c>
      <c r="P1236" s="439">
        <f t="shared" si="1354"/>
        <v>0.46520893580666695</v>
      </c>
      <c r="Q1236" s="439">
        <f t="shared" si="1354"/>
        <v>0.34890670185500017</v>
      </c>
      <c r="R1236" s="439">
        <f t="shared" si="1354"/>
        <v>0.23260446790333339</v>
      </c>
      <c r="S1236" s="440">
        <f t="shared" si="1354"/>
        <v>0.11630223395166663</v>
      </c>
      <c r="T1236" s="439">
        <f t="shared" si="1354"/>
        <v>0</v>
      </c>
      <c r="U1236" s="439">
        <f t="shared" si="1354"/>
        <v>0</v>
      </c>
      <c r="V1236" s="439">
        <f t="shared" si="1354"/>
        <v>0</v>
      </c>
      <c r="W1236" s="439">
        <f t="shared" si="1354"/>
        <v>0</v>
      </c>
      <c r="X1236" s="440">
        <f t="shared" si="1354"/>
        <v>0</v>
      </c>
      <c r="Y1236" s="443">
        <f t="shared" si="1354"/>
        <v>0</v>
      </c>
      <c r="Z1236" s="439">
        <f t="shared" si="1354"/>
        <v>0</v>
      </c>
      <c r="AA1236" s="439">
        <f t="shared" si="1354"/>
        <v>0</v>
      </c>
      <c r="AB1236" s="439">
        <f t="shared" si="1354"/>
        <v>0</v>
      </c>
      <c r="AC1236" s="439">
        <f t="shared" si="1354"/>
        <v>0</v>
      </c>
      <c r="AD1236" s="440">
        <f t="shared" si="1354"/>
        <v>0</v>
      </c>
      <c r="AE1236" s="443">
        <f t="shared" si="1333"/>
        <v>0</v>
      </c>
      <c r="AF1236" s="439">
        <f t="shared" si="1333"/>
        <v>0</v>
      </c>
      <c r="AG1236" s="439">
        <f t="shared" si="1333"/>
        <v>0</v>
      </c>
      <c r="AH1236" s="439">
        <f t="shared" si="1333"/>
        <v>0</v>
      </c>
      <c r="AI1236" s="440">
        <f t="shared" si="1333"/>
        <v>0</v>
      </c>
      <c r="AJ1236" s="443">
        <f t="shared" si="1334"/>
        <v>0</v>
      </c>
      <c r="AK1236" s="439">
        <f t="shared" si="1335"/>
        <v>0</v>
      </c>
      <c r="AL1236" s="439">
        <f t="shared" si="1336"/>
        <v>0</v>
      </c>
      <c r="AM1236" s="439">
        <f t="shared" si="1337"/>
        <v>0</v>
      </c>
      <c r="AN1236" s="440">
        <f t="shared" si="1338"/>
        <v>0</v>
      </c>
    </row>
    <row r="1237" spans="1:40" outlineLevel="2">
      <c r="A1237" s="882">
        <f>ROW()</f>
        <v>1237</v>
      </c>
      <c r="B1237" s="453"/>
      <c r="D1237" s="452" t="s">
        <v>583</v>
      </c>
      <c r="H1237" s="458"/>
      <c r="I1237" s="458"/>
      <c r="J1237" s="459"/>
      <c r="K1237" s="458"/>
      <c r="L1237" s="458"/>
      <c r="M1237" s="439">
        <f t="shared" ref="M1237" si="1355">L1345</f>
        <v>0</v>
      </c>
      <c r="N1237" s="439">
        <f t="shared" ref="N1237" si="1356">M1345</f>
        <v>0</v>
      </c>
      <c r="O1237" s="443">
        <f t="shared" ref="O1237" si="1357">N1345</f>
        <v>0</v>
      </c>
      <c r="P1237" s="439">
        <f t="shared" ref="P1237" si="1358">O1345</f>
        <v>0</v>
      </c>
      <c r="Q1237" s="439">
        <f t="shared" ref="Q1237" si="1359">P1345</f>
        <v>0</v>
      </c>
      <c r="R1237" s="439">
        <f t="shared" ref="R1237" si="1360">Q1345</f>
        <v>0</v>
      </c>
      <c r="S1237" s="440">
        <f t="shared" ref="S1237" si="1361">R1345</f>
        <v>0</v>
      </c>
      <c r="T1237" s="439">
        <f t="shared" ref="T1237" si="1362">S1345</f>
        <v>0</v>
      </c>
      <c r="U1237" s="439">
        <f t="shared" ref="U1237" si="1363">T1345</f>
        <v>0</v>
      </c>
      <c r="V1237" s="439">
        <f t="shared" ref="V1237" si="1364">U1345</f>
        <v>0</v>
      </c>
      <c r="W1237" s="439">
        <f t="shared" ref="W1237" si="1365">V1345</f>
        <v>0</v>
      </c>
      <c r="X1237" s="440">
        <f t="shared" ref="X1237" si="1366">W1345</f>
        <v>0</v>
      </c>
      <c r="Y1237" s="443">
        <f t="shared" ref="Y1237" si="1367">X1345</f>
        <v>0</v>
      </c>
      <c r="Z1237" s="439">
        <f t="shared" ref="Z1237" si="1368">Y1345</f>
        <v>0</v>
      </c>
      <c r="AA1237" s="439">
        <f t="shared" ref="AA1237" si="1369">Z1345</f>
        <v>0</v>
      </c>
      <c r="AB1237" s="439">
        <f t="shared" ref="AB1237" si="1370">AA1345</f>
        <v>0</v>
      </c>
      <c r="AC1237" s="439">
        <f t="shared" ref="AC1237" si="1371">AB1345</f>
        <v>0</v>
      </c>
      <c r="AD1237" s="440">
        <f t="shared" ref="AD1237" si="1372">AC1345</f>
        <v>0</v>
      </c>
      <c r="AE1237" s="443">
        <f t="shared" ref="AE1237:AN1237" si="1373">AD1345</f>
        <v>0</v>
      </c>
      <c r="AF1237" s="439">
        <f t="shared" si="1373"/>
        <v>0</v>
      </c>
      <c r="AG1237" s="439">
        <f t="shared" si="1373"/>
        <v>0</v>
      </c>
      <c r="AH1237" s="439">
        <f t="shared" si="1373"/>
        <v>0</v>
      </c>
      <c r="AI1237" s="440">
        <f t="shared" si="1373"/>
        <v>0</v>
      </c>
      <c r="AJ1237" s="443">
        <f t="shared" si="1373"/>
        <v>0</v>
      </c>
      <c r="AK1237" s="439">
        <f t="shared" si="1373"/>
        <v>0</v>
      </c>
      <c r="AL1237" s="439">
        <f t="shared" si="1373"/>
        <v>0</v>
      </c>
      <c r="AM1237" s="439">
        <f t="shared" si="1373"/>
        <v>0</v>
      </c>
      <c r="AN1237" s="440">
        <f t="shared" si="1373"/>
        <v>0</v>
      </c>
    </row>
    <row r="1238" spans="1:40" outlineLevel="2">
      <c r="A1238" s="882">
        <f>ROW()</f>
        <v>1238</v>
      </c>
      <c r="B1238" s="453"/>
      <c r="D1238" s="452" t="s">
        <v>81</v>
      </c>
      <c r="H1238" s="458"/>
      <c r="I1238" s="458"/>
      <c r="J1238" s="459"/>
      <c r="K1238" s="458"/>
      <c r="L1238" s="458"/>
      <c r="M1238" s="439">
        <f t="shared" ref="M1238:AD1239" si="1374">L1346</f>
        <v>0</v>
      </c>
      <c r="N1238" s="439">
        <f t="shared" si="1374"/>
        <v>5.2373699117619141</v>
      </c>
      <c r="O1238" s="443">
        <f t="shared" si="1374"/>
        <v>5.2373699117619141</v>
      </c>
      <c r="P1238" s="439">
        <f t="shared" si="1374"/>
        <v>4.1898959294095315</v>
      </c>
      <c r="Q1238" s="439">
        <f t="shared" si="1374"/>
        <v>3.1424219470571488</v>
      </c>
      <c r="R1238" s="439">
        <f t="shared" si="1374"/>
        <v>2.0949479647047662</v>
      </c>
      <c r="S1238" s="440">
        <f t="shared" si="1374"/>
        <v>1.0474739823523833</v>
      </c>
      <c r="T1238" s="439">
        <f t="shared" si="1374"/>
        <v>8.8817841970012523E-16</v>
      </c>
      <c r="U1238" s="439">
        <f t="shared" si="1374"/>
        <v>8.8817841970012523E-16</v>
      </c>
      <c r="V1238" s="439">
        <f t="shared" si="1374"/>
        <v>8.8817841970012523E-16</v>
      </c>
      <c r="W1238" s="439">
        <f t="shared" si="1374"/>
        <v>8.8817841970012523E-16</v>
      </c>
      <c r="X1238" s="440">
        <f t="shared" si="1374"/>
        <v>8.8817841970012523E-16</v>
      </c>
      <c r="Y1238" s="443">
        <f t="shared" si="1374"/>
        <v>8.8817841970012523E-16</v>
      </c>
      <c r="Z1238" s="439">
        <f t="shared" si="1374"/>
        <v>8.8817841970012523E-16</v>
      </c>
      <c r="AA1238" s="439">
        <f t="shared" si="1374"/>
        <v>8.8817841970012523E-16</v>
      </c>
      <c r="AB1238" s="439">
        <f t="shared" si="1374"/>
        <v>8.8817841970012523E-16</v>
      </c>
      <c r="AC1238" s="439">
        <f t="shared" si="1374"/>
        <v>8.8817841970012523E-16</v>
      </c>
      <c r="AD1238" s="440">
        <f t="shared" si="1374"/>
        <v>8.8817841970012523E-16</v>
      </c>
      <c r="AE1238" s="443">
        <f t="shared" ref="AE1238:AE1240" si="1375">AD1346</f>
        <v>8.8817841970012523E-16</v>
      </c>
      <c r="AF1238" s="439">
        <f t="shared" ref="AF1238:AF1240" si="1376">AE1346</f>
        <v>8.8817841970012523E-16</v>
      </c>
      <c r="AG1238" s="439">
        <f t="shared" ref="AG1238:AG1240" si="1377">AF1346</f>
        <v>8.8817841970012523E-16</v>
      </c>
      <c r="AH1238" s="439">
        <f t="shared" ref="AH1238:AH1240" si="1378">AG1346</f>
        <v>8.8817841970012523E-16</v>
      </c>
      <c r="AI1238" s="440">
        <f t="shared" ref="AI1238:AI1240" si="1379">AH1346</f>
        <v>8.8817841970012523E-16</v>
      </c>
      <c r="AJ1238" s="443">
        <f t="shared" ref="AJ1238:AJ1240" si="1380">AI1346</f>
        <v>8.8817841970012523E-16</v>
      </c>
      <c r="AK1238" s="439">
        <f t="shared" ref="AK1238:AK1240" si="1381">AJ1346</f>
        <v>0</v>
      </c>
      <c r="AL1238" s="439">
        <f t="shared" ref="AL1238:AL1240" si="1382">AK1346</f>
        <v>0</v>
      </c>
      <c r="AM1238" s="439">
        <f t="shared" ref="AM1238:AM1240" si="1383">AL1346</f>
        <v>0</v>
      </c>
      <c r="AN1238" s="440">
        <f t="shared" ref="AN1238:AN1240" si="1384">AM1346</f>
        <v>0</v>
      </c>
    </row>
    <row r="1239" spans="1:40" outlineLevel="2">
      <c r="A1239" s="882">
        <f>ROW()</f>
        <v>1239</v>
      </c>
      <c r="B1239" s="453"/>
      <c r="D1239" s="452" t="s">
        <v>28</v>
      </c>
      <c r="H1239" s="458"/>
      <c r="I1239" s="458"/>
      <c r="J1239" s="459"/>
      <c r="K1239" s="458"/>
      <c r="L1239" s="458"/>
      <c r="M1239" s="439">
        <f t="shared" si="1374"/>
        <v>0</v>
      </c>
      <c r="N1239" s="439">
        <f t="shared" si="1374"/>
        <v>0</v>
      </c>
      <c r="O1239" s="443">
        <f t="shared" si="1374"/>
        <v>0</v>
      </c>
      <c r="P1239" s="439">
        <f t="shared" si="1374"/>
        <v>0</v>
      </c>
      <c r="Q1239" s="439">
        <f t="shared" si="1374"/>
        <v>0</v>
      </c>
      <c r="R1239" s="439">
        <f t="shared" si="1374"/>
        <v>0</v>
      </c>
      <c r="S1239" s="440">
        <f t="shared" si="1374"/>
        <v>0</v>
      </c>
      <c r="T1239" s="439">
        <f t="shared" si="1374"/>
        <v>0</v>
      </c>
      <c r="U1239" s="439">
        <f t="shared" si="1374"/>
        <v>0</v>
      </c>
      <c r="V1239" s="439">
        <f t="shared" si="1374"/>
        <v>0</v>
      </c>
      <c r="W1239" s="439">
        <f t="shared" si="1374"/>
        <v>0</v>
      </c>
      <c r="X1239" s="440">
        <f t="shared" si="1374"/>
        <v>0</v>
      </c>
      <c r="Y1239" s="443">
        <f t="shared" si="1374"/>
        <v>0</v>
      </c>
      <c r="Z1239" s="439">
        <f t="shared" si="1374"/>
        <v>0</v>
      </c>
      <c r="AA1239" s="439">
        <f t="shared" si="1374"/>
        <v>0</v>
      </c>
      <c r="AB1239" s="439">
        <f t="shared" si="1374"/>
        <v>0</v>
      </c>
      <c r="AC1239" s="439">
        <f t="shared" si="1374"/>
        <v>0</v>
      </c>
      <c r="AD1239" s="440">
        <f t="shared" si="1374"/>
        <v>0</v>
      </c>
      <c r="AE1239" s="443">
        <f t="shared" si="1375"/>
        <v>0</v>
      </c>
      <c r="AF1239" s="439">
        <f t="shared" si="1376"/>
        <v>0</v>
      </c>
      <c r="AG1239" s="439">
        <f t="shared" si="1377"/>
        <v>0</v>
      </c>
      <c r="AH1239" s="439">
        <f t="shared" si="1378"/>
        <v>0</v>
      </c>
      <c r="AI1239" s="440">
        <f t="shared" si="1379"/>
        <v>0</v>
      </c>
      <c r="AJ1239" s="443">
        <f t="shared" si="1380"/>
        <v>0</v>
      </c>
      <c r="AK1239" s="439">
        <f t="shared" si="1381"/>
        <v>0</v>
      </c>
      <c r="AL1239" s="439">
        <f t="shared" si="1382"/>
        <v>0</v>
      </c>
      <c r="AM1239" s="439">
        <f t="shared" si="1383"/>
        <v>0</v>
      </c>
      <c r="AN1239" s="440">
        <f t="shared" si="1384"/>
        <v>0</v>
      </c>
    </row>
    <row r="1240" spans="1:40" outlineLevel="2">
      <c r="A1240" s="882">
        <f>ROW()</f>
        <v>1240</v>
      </c>
      <c r="B1240" s="453"/>
      <c r="D1240" s="456" t="s">
        <v>443</v>
      </c>
      <c r="E1240" s="456"/>
      <c r="F1240" s="456"/>
      <c r="G1240" s="456"/>
      <c r="H1240" s="460"/>
      <c r="I1240" s="460"/>
      <c r="J1240" s="461"/>
      <c r="K1240" s="460"/>
      <c r="L1240" s="460"/>
      <c r="M1240" s="441">
        <f t="shared" ref="M1240:AA1240" si="1385">L1348</f>
        <v>0</v>
      </c>
      <c r="N1240" s="441">
        <f t="shared" si="1385"/>
        <v>0</v>
      </c>
      <c r="O1240" s="462">
        <f t="shared" si="1385"/>
        <v>0</v>
      </c>
      <c r="P1240" s="441">
        <f t="shared" si="1385"/>
        <v>0</v>
      </c>
      <c r="Q1240" s="441">
        <f t="shared" si="1385"/>
        <v>0</v>
      </c>
      <c r="R1240" s="441">
        <f t="shared" si="1385"/>
        <v>0</v>
      </c>
      <c r="S1240" s="442">
        <f t="shared" si="1385"/>
        <v>0</v>
      </c>
      <c r="T1240" s="441">
        <f t="shared" si="1385"/>
        <v>0</v>
      </c>
      <c r="U1240" s="441">
        <f t="shared" si="1385"/>
        <v>0</v>
      </c>
      <c r="V1240" s="441">
        <f t="shared" si="1385"/>
        <v>0</v>
      </c>
      <c r="W1240" s="441">
        <f t="shared" si="1385"/>
        <v>0</v>
      </c>
      <c r="X1240" s="442">
        <f t="shared" si="1385"/>
        <v>0</v>
      </c>
      <c r="Y1240" s="462">
        <f t="shared" si="1385"/>
        <v>0</v>
      </c>
      <c r="Z1240" s="441">
        <f t="shared" si="1385"/>
        <v>0</v>
      </c>
      <c r="AA1240" s="441">
        <f t="shared" si="1385"/>
        <v>0</v>
      </c>
      <c r="AB1240" s="441">
        <f t="shared" ref="AB1240:AD1240" si="1386">AA1348</f>
        <v>0</v>
      </c>
      <c r="AC1240" s="441">
        <f t="shared" si="1386"/>
        <v>0</v>
      </c>
      <c r="AD1240" s="442">
        <f t="shared" si="1386"/>
        <v>0</v>
      </c>
      <c r="AE1240" s="462">
        <f t="shared" si="1375"/>
        <v>0</v>
      </c>
      <c r="AF1240" s="441">
        <f t="shared" si="1376"/>
        <v>0</v>
      </c>
      <c r="AG1240" s="441">
        <f t="shared" si="1377"/>
        <v>0</v>
      </c>
      <c r="AH1240" s="441">
        <f t="shared" si="1378"/>
        <v>0</v>
      </c>
      <c r="AI1240" s="442">
        <f t="shared" si="1379"/>
        <v>0</v>
      </c>
      <c r="AJ1240" s="462">
        <f t="shared" si="1380"/>
        <v>0</v>
      </c>
      <c r="AK1240" s="441">
        <f t="shared" si="1381"/>
        <v>0</v>
      </c>
      <c r="AL1240" s="441">
        <f t="shared" si="1382"/>
        <v>0</v>
      </c>
      <c r="AM1240" s="441">
        <f t="shared" si="1383"/>
        <v>0</v>
      </c>
      <c r="AN1240" s="442">
        <f t="shared" si="1384"/>
        <v>0</v>
      </c>
    </row>
    <row r="1241" spans="1:40" outlineLevel="2">
      <c r="A1241" s="882">
        <f>ROW()</f>
        <v>1241</v>
      </c>
      <c r="B1241" s="453"/>
      <c r="D1241" s="452" t="s">
        <v>24</v>
      </c>
      <c r="H1241" s="458"/>
      <c r="I1241" s="458"/>
      <c r="J1241" s="459"/>
      <c r="K1241" s="458"/>
      <c r="L1241" s="458"/>
      <c r="M1241" s="439">
        <f t="shared" ref="M1241:AN1241" si="1387">SUM(M1225:M1240)</f>
        <v>0</v>
      </c>
      <c r="N1241" s="439">
        <f t="shared" si="1387"/>
        <v>47.092369963063156</v>
      </c>
      <c r="O1241" s="443">
        <f t="shared" si="1387"/>
        <v>46.594614917668999</v>
      </c>
      <c r="P1241" s="439">
        <f t="shared" si="1387"/>
        <v>44.017676679424689</v>
      </c>
      <c r="Q1241" s="439">
        <f t="shared" si="1387"/>
        <v>41.4407384411804</v>
      </c>
      <c r="R1241" s="439">
        <f t="shared" si="1387"/>
        <v>38.863800202936098</v>
      </c>
      <c r="S1241" s="440">
        <f t="shared" si="1387"/>
        <v>36.286861964691802</v>
      </c>
      <c r="T1241" s="439">
        <f t="shared" si="1387"/>
        <v>33.82942079438034</v>
      </c>
      <c r="U1241" s="439">
        <f t="shared" si="1387"/>
        <v>33.120195641909319</v>
      </c>
      <c r="V1241" s="439">
        <f t="shared" si="1387"/>
        <v>31.701745336967278</v>
      </c>
      <c r="W1241" s="439">
        <f t="shared" si="1387"/>
        <v>30.283295032025237</v>
      </c>
      <c r="X1241" s="440">
        <f t="shared" si="1387"/>
        <v>28.864844727083195</v>
      </c>
      <c r="Y1241" s="443">
        <f t="shared" si="1387"/>
        <v>27.446394422141154</v>
      </c>
      <c r="Z1241" s="439">
        <f t="shared" si="1387"/>
        <v>26.737169269670133</v>
      </c>
      <c r="AA1241" s="439">
        <f t="shared" si="1387"/>
        <v>25.318718964728092</v>
      </c>
      <c r="AB1241" s="439">
        <f t="shared" si="1387"/>
        <v>23.90026865978605</v>
      </c>
      <c r="AC1241" s="439">
        <f t="shared" si="1387"/>
        <v>22.481818354844005</v>
      </c>
      <c r="AD1241" s="440">
        <f t="shared" si="1387"/>
        <v>21.06336804990196</v>
      </c>
      <c r="AE1241" s="443">
        <f t="shared" si="1387"/>
        <v>19.644917744959919</v>
      </c>
      <c r="AF1241" s="439">
        <f t="shared" si="1387"/>
        <v>18.231833250384295</v>
      </c>
      <c r="AG1241" s="439">
        <f t="shared" si="1387"/>
        <v>16.822448322509466</v>
      </c>
      <c r="AH1241" s="439">
        <f t="shared" si="1387"/>
        <v>15.413063394634637</v>
      </c>
      <c r="AI1241" s="440">
        <f t="shared" si="1387"/>
        <v>14.003678466759808</v>
      </c>
      <c r="AJ1241" s="443">
        <f t="shared" si="1387"/>
        <v>12.594293538884983</v>
      </c>
      <c r="AK1241" s="439">
        <f t="shared" si="1387"/>
        <v>11.169595755098298</v>
      </c>
      <c r="AL1241" s="439">
        <f t="shared" si="1387"/>
        <v>9.7411984046108167</v>
      </c>
      <c r="AM1241" s="439">
        <f t="shared" si="1387"/>
        <v>8.3128010541233373</v>
      </c>
      <c r="AN1241" s="440">
        <f t="shared" si="1387"/>
        <v>6.8844037036358579</v>
      </c>
    </row>
    <row r="1242" spans="1:40" outlineLevel="1">
      <c r="A1242" s="732" t="s">
        <v>59</v>
      </c>
      <c r="B1242" s="733"/>
      <c r="C1242" s="881"/>
      <c r="D1242" s="733"/>
      <c r="E1242" s="733"/>
      <c r="F1242" s="733"/>
      <c r="G1242" s="730"/>
      <c r="H1242" s="733"/>
      <c r="I1242" s="730"/>
      <c r="J1242" s="729"/>
      <c r="K1242" s="730"/>
      <c r="L1242" s="730"/>
      <c r="M1242" s="730"/>
      <c r="N1242" s="730"/>
      <c r="O1242" s="729"/>
      <c r="P1242" s="730"/>
      <c r="Q1242" s="730"/>
      <c r="R1242" s="730"/>
      <c r="S1242" s="731"/>
      <c r="T1242" s="730"/>
      <c r="U1242" s="730"/>
      <c r="V1242" s="730"/>
      <c r="W1242" s="730"/>
      <c r="X1242" s="731"/>
      <c r="Y1242" s="729"/>
      <c r="Z1242" s="730"/>
      <c r="AA1242" s="730"/>
      <c r="AB1242" s="730"/>
      <c r="AC1242" s="730"/>
      <c r="AD1242" s="731"/>
      <c r="AE1242" s="729"/>
      <c r="AF1242" s="730"/>
      <c r="AG1242" s="730"/>
      <c r="AH1242" s="730"/>
      <c r="AI1242" s="731"/>
      <c r="AJ1242" s="729"/>
      <c r="AK1242" s="730"/>
      <c r="AL1242" s="730"/>
      <c r="AM1242" s="730"/>
      <c r="AN1242" s="731"/>
    </row>
    <row r="1243" spans="1:40" outlineLevel="2">
      <c r="A1243" s="882">
        <f>ROW()</f>
        <v>1243</v>
      </c>
      <c r="B1243" s="453"/>
      <c r="D1243" s="452" t="s">
        <v>300</v>
      </c>
      <c r="H1243" s="458"/>
      <c r="I1243" s="458"/>
      <c r="J1243" s="443"/>
      <c r="K1243" s="439"/>
      <c r="L1243" s="439"/>
      <c r="M1243" s="27">
        <f>M$660</f>
        <v>0</v>
      </c>
      <c r="N1243" s="439"/>
      <c r="O1243" s="443"/>
      <c r="P1243" s="439"/>
      <c r="Q1243" s="439"/>
      <c r="R1243" s="439"/>
      <c r="S1243" s="440"/>
      <c r="T1243" s="439"/>
      <c r="U1243" s="439"/>
      <c r="V1243" s="439"/>
      <c r="W1243" s="439"/>
      <c r="X1243" s="440"/>
      <c r="Y1243" s="443"/>
      <c r="Z1243" s="439"/>
      <c r="AA1243" s="439"/>
      <c r="AB1243" s="439"/>
      <c r="AC1243" s="439"/>
      <c r="AD1243" s="440"/>
      <c r="AE1243" s="443"/>
      <c r="AF1243" s="439"/>
      <c r="AG1243" s="439"/>
      <c r="AH1243" s="439"/>
      <c r="AI1243" s="440"/>
      <c r="AJ1243" s="443"/>
      <c r="AK1243" s="439"/>
      <c r="AL1243" s="439"/>
      <c r="AM1243" s="439"/>
      <c r="AN1243" s="440"/>
    </row>
    <row r="1244" spans="1:40" outlineLevel="2">
      <c r="A1244" s="882">
        <f>ROW()</f>
        <v>1244</v>
      </c>
      <c r="B1244" s="453"/>
      <c r="D1244" s="452" t="s">
        <v>301</v>
      </c>
      <c r="H1244" s="458"/>
      <c r="I1244" s="458"/>
      <c r="J1244" s="443"/>
      <c r="K1244" s="439"/>
      <c r="L1244" s="439"/>
      <c r="M1244" s="27">
        <f>M$661</f>
        <v>0</v>
      </c>
      <c r="N1244" s="439"/>
      <c r="O1244" s="443"/>
      <c r="P1244" s="439"/>
      <c r="Q1244" s="439"/>
      <c r="R1244" s="439"/>
      <c r="S1244" s="440"/>
      <c r="T1244" s="439"/>
      <c r="U1244" s="439"/>
      <c r="V1244" s="439"/>
      <c r="W1244" s="439"/>
      <c r="X1244" s="440"/>
      <c r="Y1244" s="443"/>
      <c r="Z1244" s="439"/>
      <c r="AA1244" s="439"/>
      <c r="AB1244" s="439"/>
      <c r="AC1244" s="439"/>
      <c r="AD1244" s="440"/>
      <c r="AE1244" s="443"/>
      <c r="AF1244" s="439"/>
      <c r="AG1244" s="439"/>
      <c r="AH1244" s="439"/>
      <c r="AI1244" s="440"/>
      <c r="AJ1244" s="443"/>
      <c r="AK1244" s="439"/>
      <c r="AL1244" s="439"/>
      <c r="AM1244" s="439"/>
      <c r="AN1244" s="440"/>
    </row>
    <row r="1245" spans="1:40" outlineLevel="2">
      <c r="A1245" s="882">
        <f>ROW()</f>
        <v>1245</v>
      </c>
      <c r="B1245" s="453"/>
      <c r="D1245" s="452" t="s">
        <v>29</v>
      </c>
      <c r="H1245" s="458"/>
      <c r="I1245" s="458"/>
      <c r="J1245" s="443"/>
      <c r="K1245" s="439"/>
      <c r="L1245" s="439"/>
      <c r="M1245" s="27">
        <f>M$662</f>
        <v>11.713558204158153</v>
      </c>
      <c r="N1245" s="439"/>
      <c r="O1245" s="443"/>
      <c r="P1245" s="439"/>
      <c r="Q1245" s="439"/>
      <c r="R1245" s="439"/>
      <c r="S1245" s="440"/>
      <c r="T1245" s="439"/>
      <c r="U1245" s="439"/>
      <c r="V1245" s="439"/>
      <c r="W1245" s="439"/>
      <c r="X1245" s="440"/>
      <c r="Y1245" s="443"/>
      <c r="Z1245" s="439"/>
      <c r="AA1245" s="439"/>
      <c r="AB1245" s="439"/>
      <c r="AC1245" s="439"/>
      <c r="AD1245" s="440"/>
      <c r="AE1245" s="443"/>
      <c r="AF1245" s="439"/>
      <c r="AG1245" s="439"/>
      <c r="AH1245" s="439"/>
      <c r="AI1245" s="440"/>
      <c r="AJ1245" s="443"/>
      <c r="AK1245" s="439"/>
      <c r="AL1245" s="439"/>
      <c r="AM1245" s="439"/>
      <c r="AN1245" s="440"/>
    </row>
    <row r="1246" spans="1:40" outlineLevel="2">
      <c r="A1246" s="882">
        <f>ROW()</f>
        <v>1246</v>
      </c>
      <c r="B1246" s="453"/>
      <c r="D1246" s="452" t="s">
        <v>30</v>
      </c>
      <c r="H1246" s="458"/>
      <c r="I1246" s="458"/>
      <c r="J1246" s="443"/>
      <c r="K1246" s="439"/>
      <c r="L1246" s="439"/>
      <c r="M1246" s="27">
        <f>M$663</f>
        <v>0</v>
      </c>
      <c r="N1246" s="439"/>
      <c r="O1246" s="443"/>
      <c r="P1246" s="439"/>
      <c r="Q1246" s="439"/>
      <c r="R1246" s="439"/>
      <c r="S1246" s="440"/>
      <c r="T1246" s="439"/>
      <c r="U1246" s="439"/>
      <c r="V1246" s="439"/>
      <c r="W1246" s="439"/>
      <c r="X1246" s="440"/>
      <c r="Y1246" s="443"/>
      <c r="Z1246" s="439"/>
      <c r="AA1246" s="439"/>
      <c r="AB1246" s="439"/>
      <c r="AC1246" s="439"/>
      <c r="AD1246" s="440"/>
      <c r="AE1246" s="443"/>
      <c r="AF1246" s="439"/>
      <c r="AG1246" s="439"/>
      <c r="AH1246" s="439"/>
      <c r="AI1246" s="440"/>
      <c r="AJ1246" s="443"/>
      <c r="AK1246" s="439"/>
      <c r="AL1246" s="439"/>
      <c r="AM1246" s="439"/>
      <c r="AN1246" s="440"/>
    </row>
    <row r="1247" spans="1:40" outlineLevel="2">
      <c r="A1247" s="882">
        <f>ROW()</f>
        <v>1247</v>
      </c>
      <c r="B1247" s="453"/>
      <c r="D1247" s="452" t="s">
        <v>31</v>
      </c>
      <c r="H1247" s="458"/>
      <c r="I1247" s="458"/>
      <c r="J1247" s="443"/>
      <c r="K1247" s="439"/>
      <c r="L1247" s="439"/>
      <c r="M1247" s="27">
        <f>M$664</f>
        <v>0</v>
      </c>
      <c r="N1247" s="439"/>
      <c r="O1247" s="443"/>
      <c r="P1247" s="439"/>
      <c r="Q1247" s="439"/>
      <c r="R1247" s="439"/>
      <c r="S1247" s="440"/>
      <c r="T1247" s="439"/>
      <c r="U1247" s="439"/>
      <c r="V1247" s="439"/>
      <c r="W1247" s="439"/>
      <c r="X1247" s="440"/>
      <c r="Y1247" s="443"/>
      <c r="Z1247" s="439"/>
      <c r="AA1247" s="439"/>
      <c r="AB1247" s="439"/>
      <c r="AC1247" s="439"/>
      <c r="AD1247" s="440"/>
      <c r="AE1247" s="443"/>
      <c r="AF1247" s="439"/>
      <c r="AG1247" s="439"/>
      <c r="AH1247" s="439"/>
      <c r="AI1247" s="440"/>
      <c r="AJ1247" s="443"/>
      <c r="AK1247" s="439"/>
      <c r="AL1247" s="439"/>
      <c r="AM1247" s="439"/>
      <c r="AN1247" s="440"/>
    </row>
    <row r="1248" spans="1:40" outlineLevel="2">
      <c r="A1248" s="882">
        <f>ROW()</f>
        <v>1248</v>
      </c>
      <c r="B1248" s="453"/>
      <c r="D1248" s="452" t="s">
        <v>32</v>
      </c>
      <c r="H1248" s="458"/>
      <c r="I1248" s="458"/>
      <c r="J1248" s="443"/>
      <c r="K1248" s="439"/>
      <c r="L1248" s="439"/>
      <c r="M1248" s="27">
        <f>M$665</f>
        <v>0</v>
      </c>
      <c r="N1248" s="439"/>
      <c r="O1248" s="443"/>
      <c r="P1248" s="439"/>
      <c r="Q1248" s="439"/>
      <c r="R1248" s="439"/>
      <c r="S1248" s="440"/>
      <c r="T1248" s="439"/>
      <c r="U1248" s="439"/>
      <c r="V1248" s="439"/>
      <c r="W1248" s="439"/>
      <c r="X1248" s="440"/>
      <c r="Y1248" s="443"/>
      <c r="Z1248" s="439"/>
      <c r="AA1248" s="439"/>
      <c r="AB1248" s="439"/>
      <c r="AC1248" s="439"/>
      <c r="AD1248" s="440"/>
      <c r="AE1248" s="443"/>
      <c r="AF1248" s="439"/>
      <c r="AG1248" s="439"/>
      <c r="AH1248" s="439"/>
      <c r="AI1248" s="440"/>
      <c r="AJ1248" s="443"/>
      <c r="AK1248" s="439"/>
      <c r="AL1248" s="439"/>
      <c r="AM1248" s="439"/>
      <c r="AN1248" s="440"/>
    </row>
    <row r="1249" spans="1:40" outlineLevel="2">
      <c r="A1249" s="882">
        <f>ROW()</f>
        <v>1249</v>
      </c>
      <c r="B1249" s="453"/>
      <c r="D1249" s="452" t="s">
        <v>33</v>
      </c>
      <c r="H1249" s="458"/>
      <c r="I1249" s="458"/>
      <c r="J1249" s="443"/>
      <c r="K1249" s="439"/>
      <c r="L1249" s="439"/>
      <c r="M1249" s="27">
        <f>M$666</f>
        <v>0</v>
      </c>
      <c r="N1249" s="439"/>
      <c r="O1249" s="443"/>
      <c r="P1249" s="439"/>
      <c r="Q1249" s="439"/>
      <c r="R1249" s="439"/>
      <c r="S1249" s="440"/>
      <c r="T1249" s="439"/>
      <c r="U1249" s="439"/>
      <c r="V1249" s="439"/>
      <c r="W1249" s="439"/>
      <c r="X1249" s="440"/>
      <c r="Y1249" s="443"/>
      <c r="Z1249" s="439"/>
      <c r="AA1249" s="439"/>
      <c r="AB1249" s="439"/>
      <c r="AC1249" s="439"/>
      <c r="AD1249" s="440"/>
      <c r="AE1249" s="443"/>
      <c r="AF1249" s="439"/>
      <c r="AG1249" s="439"/>
      <c r="AH1249" s="439"/>
      <c r="AI1249" s="440"/>
      <c r="AJ1249" s="443"/>
      <c r="AK1249" s="439"/>
      <c r="AL1249" s="439"/>
      <c r="AM1249" s="439"/>
      <c r="AN1249" s="440"/>
    </row>
    <row r="1250" spans="1:40" outlineLevel="2">
      <c r="A1250" s="882">
        <f>ROW()</f>
        <v>1250</v>
      </c>
      <c r="B1250" s="453"/>
      <c r="D1250" s="452" t="s">
        <v>27</v>
      </c>
      <c r="H1250" s="458"/>
      <c r="I1250" s="458"/>
      <c r="J1250" s="443"/>
      <c r="K1250" s="439"/>
      <c r="L1250" s="439"/>
      <c r="M1250" s="27">
        <f>M$667</f>
        <v>0</v>
      </c>
      <c r="N1250" s="439"/>
      <c r="O1250" s="443"/>
      <c r="P1250" s="439"/>
      <c r="Q1250" s="439"/>
      <c r="R1250" s="439"/>
      <c r="S1250" s="440"/>
      <c r="T1250" s="439"/>
      <c r="U1250" s="439"/>
      <c r="V1250" s="439"/>
      <c r="W1250" s="439"/>
      <c r="X1250" s="440"/>
      <c r="Y1250" s="443"/>
      <c r="Z1250" s="439"/>
      <c r="AA1250" s="439"/>
      <c r="AB1250" s="439"/>
      <c r="AC1250" s="439"/>
      <c r="AD1250" s="440"/>
      <c r="AE1250" s="443"/>
      <c r="AF1250" s="439"/>
      <c r="AG1250" s="439"/>
      <c r="AH1250" s="439"/>
      <c r="AI1250" s="440"/>
      <c r="AJ1250" s="443"/>
      <c r="AK1250" s="439"/>
      <c r="AL1250" s="439"/>
      <c r="AM1250" s="439"/>
      <c r="AN1250" s="440"/>
    </row>
    <row r="1251" spans="1:40" outlineLevel="2">
      <c r="A1251" s="882">
        <f>ROW()</f>
        <v>1251</v>
      </c>
      <c r="B1251" s="453"/>
      <c r="D1251" s="452" t="s">
        <v>34</v>
      </c>
      <c r="H1251" s="458"/>
      <c r="I1251" s="458"/>
      <c r="J1251" s="443"/>
      <c r="K1251" s="439"/>
      <c r="L1251" s="439"/>
      <c r="M1251" s="27">
        <f>M$668</f>
        <v>30.448401296773678</v>
      </c>
      <c r="N1251" s="439"/>
      <c r="O1251" s="443"/>
      <c r="P1251" s="439"/>
      <c r="Q1251" s="439"/>
      <c r="R1251" s="439"/>
      <c r="S1251" s="440"/>
      <c r="T1251" s="439"/>
      <c r="U1251" s="439"/>
      <c r="V1251" s="439"/>
      <c r="W1251" s="439"/>
      <c r="X1251" s="440"/>
      <c r="Y1251" s="443"/>
      <c r="Z1251" s="439"/>
      <c r="AA1251" s="439"/>
      <c r="AB1251" s="439"/>
      <c r="AC1251" s="439"/>
      <c r="AD1251" s="440"/>
      <c r="AE1251" s="443"/>
      <c r="AF1251" s="439"/>
      <c r="AG1251" s="439"/>
      <c r="AH1251" s="439"/>
      <c r="AI1251" s="440"/>
      <c r="AJ1251" s="443"/>
      <c r="AK1251" s="439"/>
      <c r="AL1251" s="439"/>
      <c r="AM1251" s="439"/>
      <c r="AN1251" s="440"/>
    </row>
    <row r="1252" spans="1:40" outlineLevel="2">
      <c r="A1252" s="882">
        <f>ROW()</f>
        <v>1252</v>
      </c>
      <c r="B1252" s="453"/>
      <c r="D1252" s="452" t="s">
        <v>35</v>
      </c>
      <c r="H1252" s="458"/>
      <c r="I1252" s="458"/>
      <c r="J1252" s="443"/>
      <c r="K1252" s="439"/>
      <c r="L1252" s="439"/>
      <c r="M1252" s="27">
        <f>M$669</f>
        <v>0.30113971291056568</v>
      </c>
      <c r="N1252" s="439"/>
      <c r="O1252" s="443"/>
      <c r="P1252" s="439"/>
      <c r="Q1252" s="439"/>
      <c r="R1252" s="439"/>
      <c r="S1252" s="440"/>
      <c r="T1252" s="439"/>
      <c r="U1252" s="439"/>
      <c r="V1252" s="439"/>
      <c r="W1252" s="439"/>
      <c r="X1252" s="440"/>
      <c r="Y1252" s="443"/>
      <c r="Z1252" s="439"/>
      <c r="AA1252" s="439"/>
      <c r="AB1252" s="439"/>
      <c r="AC1252" s="439"/>
      <c r="AD1252" s="440"/>
      <c r="AE1252" s="443"/>
      <c r="AF1252" s="439"/>
      <c r="AG1252" s="439"/>
      <c r="AH1252" s="439"/>
      <c r="AI1252" s="440"/>
      <c r="AJ1252" s="443"/>
      <c r="AK1252" s="439"/>
      <c r="AL1252" s="439"/>
      <c r="AM1252" s="439"/>
      <c r="AN1252" s="440"/>
    </row>
    <row r="1253" spans="1:40" outlineLevel="2">
      <c r="A1253" s="882">
        <f>ROW()</f>
        <v>1253</v>
      </c>
      <c r="B1253" s="453"/>
      <c r="D1253" s="452" t="s">
        <v>302</v>
      </c>
      <c r="H1253" s="458"/>
      <c r="I1253" s="458"/>
      <c r="J1253" s="443"/>
      <c r="K1253" s="439"/>
      <c r="L1253" s="439"/>
      <c r="M1253" s="27">
        <f>M$670</f>
        <v>0</v>
      </c>
      <c r="N1253" s="439"/>
      <c r="O1253" s="443"/>
      <c r="P1253" s="439"/>
      <c r="Q1253" s="439"/>
      <c r="R1253" s="439"/>
      <c r="S1253" s="440"/>
      <c r="T1253" s="439"/>
      <c r="U1253" s="439"/>
      <c r="V1253" s="439"/>
      <c r="W1253" s="439"/>
      <c r="X1253" s="440"/>
      <c r="Y1253" s="443"/>
      <c r="Z1253" s="439"/>
      <c r="AA1253" s="439"/>
      <c r="AB1253" s="439"/>
      <c r="AC1253" s="439"/>
      <c r="AD1253" s="440"/>
      <c r="AE1253" s="443"/>
      <c r="AF1253" s="439"/>
      <c r="AG1253" s="439"/>
      <c r="AH1253" s="439"/>
      <c r="AI1253" s="440"/>
      <c r="AJ1253" s="443"/>
      <c r="AK1253" s="439"/>
      <c r="AL1253" s="439"/>
      <c r="AM1253" s="439"/>
      <c r="AN1253" s="440"/>
    </row>
    <row r="1254" spans="1:40" outlineLevel="2">
      <c r="A1254" s="882">
        <f>ROW()</f>
        <v>1254</v>
      </c>
      <c r="B1254" s="453"/>
      <c r="D1254" s="452" t="s">
        <v>36</v>
      </c>
      <c r="H1254" s="458"/>
      <c r="I1254" s="458"/>
      <c r="J1254" s="443"/>
      <c r="K1254" s="439"/>
      <c r="L1254" s="439"/>
      <c r="M1254" s="27">
        <f>M$671</f>
        <v>0.58151116975833372</v>
      </c>
      <c r="N1254" s="439"/>
      <c r="O1254" s="443"/>
      <c r="P1254" s="439"/>
      <c r="Q1254" s="439"/>
      <c r="R1254" s="439"/>
      <c r="S1254" s="440"/>
      <c r="T1254" s="439"/>
      <c r="U1254" s="439"/>
      <c r="V1254" s="439"/>
      <c r="W1254" s="439"/>
      <c r="X1254" s="440"/>
      <c r="Y1254" s="443"/>
      <c r="Z1254" s="439"/>
      <c r="AA1254" s="439"/>
      <c r="AB1254" s="439"/>
      <c r="AC1254" s="439"/>
      <c r="AD1254" s="440"/>
      <c r="AE1254" s="443"/>
      <c r="AF1254" s="439"/>
      <c r="AG1254" s="439"/>
      <c r="AH1254" s="439"/>
      <c r="AI1254" s="440"/>
      <c r="AJ1254" s="443"/>
      <c r="AK1254" s="439"/>
      <c r="AL1254" s="439"/>
      <c r="AM1254" s="439"/>
      <c r="AN1254" s="440"/>
    </row>
    <row r="1255" spans="1:40" outlineLevel="2">
      <c r="A1255" s="882">
        <f>ROW()</f>
        <v>1255</v>
      </c>
      <c r="B1255" s="453"/>
      <c r="D1255" s="452" t="s">
        <v>583</v>
      </c>
      <c r="H1255" s="458"/>
      <c r="I1255" s="458"/>
      <c r="J1255" s="443"/>
      <c r="K1255" s="439"/>
      <c r="L1255" s="439"/>
      <c r="M1255" s="27">
        <f>M$672</f>
        <v>0</v>
      </c>
      <c r="N1255" s="439"/>
      <c r="O1255" s="443"/>
      <c r="P1255" s="439"/>
      <c r="Q1255" s="439"/>
      <c r="R1255" s="439"/>
      <c r="S1255" s="440"/>
      <c r="T1255" s="439"/>
      <c r="U1255" s="439"/>
      <c r="V1255" s="439"/>
      <c r="W1255" s="439"/>
      <c r="X1255" s="440"/>
      <c r="Y1255" s="443"/>
      <c r="Z1255" s="439"/>
      <c r="AA1255" s="439"/>
      <c r="AB1255" s="439"/>
      <c r="AC1255" s="439"/>
      <c r="AD1255" s="440"/>
      <c r="AE1255" s="443"/>
      <c r="AF1255" s="439"/>
      <c r="AG1255" s="439"/>
      <c r="AH1255" s="439"/>
      <c r="AI1255" s="440"/>
      <c r="AJ1255" s="443"/>
      <c r="AK1255" s="439"/>
      <c r="AL1255" s="439"/>
      <c r="AM1255" s="439"/>
      <c r="AN1255" s="440"/>
    </row>
    <row r="1256" spans="1:40" outlineLevel="2">
      <c r="A1256" s="882">
        <f>ROW()</f>
        <v>1256</v>
      </c>
      <c r="B1256" s="453"/>
      <c r="D1256" s="452" t="s">
        <v>81</v>
      </c>
      <c r="H1256" s="458"/>
      <c r="I1256" s="458"/>
      <c r="J1256" s="443"/>
      <c r="K1256" s="439"/>
      <c r="L1256" s="439"/>
      <c r="M1256" s="27">
        <f>M$673</f>
        <v>5.2373699117619141</v>
      </c>
      <c r="N1256" s="439"/>
      <c r="O1256" s="443"/>
      <c r="P1256" s="439"/>
      <c r="Q1256" s="439"/>
      <c r="R1256" s="439"/>
      <c r="S1256" s="440"/>
      <c r="T1256" s="439"/>
      <c r="U1256" s="439"/>
      <c r="V1256" s="439"/>
      <c r="W1256" s="439"/>
      <c r="X1256" s="440"/>
      <c r="Y1256" s="443"/>
      <c r="Z1256" s="439"/>
      <c r="AA1256" s="439"/>
      <c r="AB1256" s="439"/>
      <c r="AC1256" s="439"/>
      <c r="AD1256" s="440"/>
      <c r="AE1256" s="443"/>
      <c r="AF1256" s="439"/>
      <c r="AG1256" s="439"/>
      <c r="AH1256" s="439"/>
      <c r="AI1256" s="440"/>
      <c r="AJ1256" s="443"/>
      <c r="AK1256" s="439"/>
      <c r="AL1256" s="439"/>
      <c r="AM1256" s="439"/>
      <c r="AN1256" s="440"/>
    </row>
    <row r="1257" spans="1:40" outlineLevel="2">
      <c r="A1257" s="882">
        <f>ROW()</f>
        <v>1257</v>
      </c>
      <c r="B1257" s="453"/>
      <c r="D1257" s="452" t="s">
        <v>28</v>
      </c>
      <c r="H1257" s="458"/>
      <c r="I1257" s="458"/>
      <c r="J1257" s="443"/>
      <c r="K1257" s="439"/>
      <c r="L1257" s="439"/>
      <c r="M1257" s="27">
        <f>M$674</f>
        <v>0</v>
      </c>
      <c r="N1257" s="439"/>
      <c r="O1257" s="443"/>
      <c r="P1257" s="439"/>
      <c r="Q1257" s="439"/>
      <c r="R1257" s="439"/>
      <c r="S1257" s="440"/>
      <c r="T1257" s="439"/>
      <c r="U1257" s="439"/>
      <c r="V1257" s="439"/>
      <c r="W1257" s="439"/>
      <c r="X1257" s="440"/>
      <c r="Y1257" s="443"/>
      <c r="Z1257" s="439"/>
      <c r="AA1257" s="439"/>
      <c r="AB1257" s="439"/>
      <c r="AC1257" s="439"/>
      <c r="AD1257" s="440"/>
      <c r="AE1257" s="443"/>
      <c r="AF1257" s="439"/>
      <c r="AG1257" s="439"/>
      <c r="AH1257" s="439"/>
      <c r="AI1257" s="440"/>
      <c r="AJ1257" s="443"/>
      <c r="AK1257" s="439"/>
      <c r="AL1257" s="439"/>
      <c r="AM1257" s="439"/>
      <c r="AN1257" s="440"/>
    </row>
    <row r="1258" spans="1:40" outlineLevel="2">
      <c r="A1258" s="882">
        <f>ROW()</f>
        <v>1258</v>
      </c>
      <c r="B1258" s="453"/>
      <c r="D1258" s="456" t="s">
        <v>443</v>
      </c>
      <c r="E1258" s="456"/>
      <c r="F1258" s="456"/>
      <c r="G1258" s="456"/>
      <c r="H1258" s="460"/>
      <c r="I1258" s="460"/>
      <c r="J1258" s="462"/>
      <c r="K1258" s="441"/>
      <c r="L1258" s="441"/>
      <c r="M1258" s="30">
        <f>M$675</f>
        <v>0</v>
      </c>
      <c r="N1258" s="441"/>
      <c r="O1258" s="462"/>
      <c r="P1258" s="441"/>
      <c r="Q1258" s="441"/>
      <c r="R1258" s="441"/>
      <c r="S1258" s="442"/>
      <c r="T1258" s="441"/>
      <c r="U1258" s="441"/>
      <c r="V1258" s="441"/>
      <c r="W1258" s="441"/>
      <c r="X1258" s="442"/>
      <c r="Y1258" s="462"/>
      <c r="Z1258" s="441"/>
      <c r="AA1258" s="441"/>
      <c r="AB1258" s="441"/>
      <c r="AC1258" s="441"/>
      <c r="AD1258" s="442"/>
      <c r="AE1258" s="462"/>
      <c r="AF1258" s="441"/>
      <c r="AG1258" s="441"/>
      <c r="AH1258" s="441"/>
      <c r="AI1258" s="442"/>
      <c r="AJ1258" s="462"/>
      <c r="AK1258" s="441"/>
      <c r="AL1258" s="441"/>
      <c r="AM1258" s="441"/>
      <c r="AN1258" s="442"/>
    </row>
    <row r="1259" spans="1:40" outlineLevel="2">
      <c r="A1259" s="882">
        <f>ROW()</f>
        <v>1259</v>
      </c>
      <c r="B1259" s="453"/>
      <c r="D1259" s="452" t="s">
        <v>24</v>
      </c>
      <c r="H1259" s="458"/>
      <c r="I1259" s="458"/>
      <c r="J1259" s="443"/>
      <c r="K1259" s="439"/>
      <c r="L1259" s="439"/>
      <c r="M1259" s="439">
        <f>SUM(M1243:M1258)</f>
        <v>48.281980295362651</v>
      </c>
      <c r="N1259" s="439"/>
      <c r="O1259" s="443"/>
      <c r="P1259" s="439"/>
      <c r="Q1259" s="439"/>
      <c r="R1259" s="439"/>
      <c r="S1259" s="440"/>
      <c r="T1259" s="439"/>
      <c r="U1259" s="439"/>
      <c r="V1259" s="439"/>
      <c r="W1259" s="439"/>
      <c r="X1259" s="440"/>
      <c r="Y1259" s="443"/>
      <c r="Z1259" s="439"/>
      <c r="AA1259" s="439"/>
      <c r="AB1259" s="439"/>
      <c r="AC1259" s="439"/>
      <c r="AD1259" s="440"/>
      <c r="AE1259" s="443"/>
      <c r="AF1259" s="439"/>
      <c r="AG1259" s="439"/>
      <c r="AH1259" s="439"/>
      <c r="AI1259" s="440"/>
      <c r="AJ1259" s="443"/>
      <c r="AK1259" s="439"/>
      <c r="AL1259" s="439"/>
      <c r="AM1259" s="439"/>
      <c r="AN1259" s="440"/>
    </row>
    <row r="1260" spans="1:40" outlineLevel="1">
      <c r="A1260" s="732" t="s">
        <v>238</v>
      </c>
      <c r="B1260" s="733"/>
      <c r="C1260" s="881"/>
      <c r="D1260" s="733"/>
      <c r="E1260" s="733"/>
      <c r="F1260" s="733"/>
      <c r="G1260" s="730"/>
      <c r="H1260" s="733"/>
      <c r="I1260" s="730"/>
      <c r="J1260" s="729"/>
      <c r="K1260" s="730"/>
      <c r="L1260" s="730"/>
      <c r="M1260" s="730"/>
      <c r="N1260" s="730"/>
      <c r="O1260" s="729"/>
      <c r="P1260" s="730"/>
      <c r="Q1260" s="730"/>
      <c r="R1260" s="730"/>
      <c r="S1260" s="731"/>
      <c r="T1260" s="730"/>
      <c r="U1260" s="730"/>
      <c r="V1260" s="730"/>
      <c r="W1260" s="730"/>
      <c r="X1260" s="731"/>
      <c r="Y1260" s="729"/>
      <c r="Z1260" s="730"/>
      <c r="AA1260" s="730"/>
      <c r="AB1260" s="730"/>
      <c r="AC1260" s="730"/>
      <c r="AD1260" s="731"/>
      <c r="AE1260" s="729"/>
      <c r="AF1260" s="730"/>
      <c r="AG1260" s="730"/>
      <c r="AH1260" s="730"/>
      <c r="AI1260" s="731"/>
      <c r="AJ1260" s="729"/>
      <c r="AK1260" s="730"/>
      <c r="AL1260" s="730"/>
      <c r="AM1260" s="730"/>
      <c r="AN1260" s="731"/>
    </row>
    <row r="1261" spans="1:40" outlineLevel="2">
      <c r="A1261" s="882">
        <f>ROW()</f>
        <v>1261</v>
      </c>
      <c r="B1261" s="453"/>
      <c r="D1261" s="1205" t="s">
        <v>300</v>
      </c>
      <c r="E1261" s="1205"/>
      <c r="F1261" s="1205"/>
      <c r="G1261" s="1205"/>
      <c r="H1261" s="4"/>
      <c r="I1261" s="4"/>
      <c r="J1261" s="329"/>
      <c r="K1261" s="4"/>
      <c r="L1261" s="4"/>
      <c r="M1261" s="4"/>
      <c r="N1261" s="4"/>
      <c r="O1261" s="329"/>
      <c r="P1261" s="4"/>
      <c r="Q1261" s="4"/>
      <c r="R1261" s="4"/>
      <c r="S1261" s="316"/>
      <c r="T1261" s="53"/>
      <c r="U1261" s="53"/>
      <c r="V1261" s="53"/>
      <c r="W1261" s="53"/>
      <c r="X1261" s="44"/>
      <c r="Y1261" s="252"/>
      <c r="Z1261" s="53"/>
      <c r="AA1261" s="53"/>
      <c r="AB1261" s="53"/>
      <c r="AC1261" s="53"/>
      <c r="AD1261" s="44"/>
      <c r="AE1261" s="252"/>
      <c r="AF1261" s="53"/>
      <c r="AG1261" s="53"/>
      <c r="AH1261" s="53"/>
      <c r="AI1261" s="44"/>
      <c r="AJ1261" s="252"/>
      <c r="AK1261" s="53"/>
      <c r="AL1261" s="53"/>
      <c r="AM1261" s="53"/>
      <c r="AN1261" s="44"/>
    </row>
    <row r="1262" spans="1:40" outlineLevel="2">
      <c r="A1262" s="882">
        <f>ROW()</f>
        <v>1262</v>
      </c>
      <c r="B1262" s="453"/>
      <c r="D1262" s="1205" t="s">
        <v>301</v>
      </c>
      <c r="E1262" s="1205"/>
      <c r="F1262" s="1205"/>
      <c r="G1262" s="1205"/>
      <c r="H1262" s="4"/>
      <c r="I1262" s="4"/>
      <c r="J1262" s="329"/>
      <c r="K1262" s="4"/>
      <c r="L1262" s="4"/>
      <c r="M1262" s="4"/>
      <c r="N1262" s="4"/>
      <c r="O1262" s="329"/>
      <c r="P1262" s="4"/>
      <c r="Q1262" s="4"/>
      <c r="R1262" s="4"/>
      <c r="S1262" s="316"/>
      <c r="T1262" s="53"/>
      <c r="U1262" s="53"/>
      <c r="V1262" s="53"/>
      <c r="W1262" s="53"/>
      <c r="X1262" s="44"/>
      <c r="Y1262" s="252"/>
      <c r="Z1262" s="53"/>
      <c r="AA1262" s="53"/>
      <c r="AB1262" s="53"/>
      <c r="AC1262" s="53"/>
      <c r="AD1262" s="44"/>
      <c r="AE1262" s="252"/>
      <c r="AF1262" s="53"/>
      <c r="AG1262" s="53"/>
      <c r="AH1262" s="53"/>
      <c r="AI1262" s="44"/>
      <c r="AJ1262" s="252"/>
      <c r="AK1262" s="53"/>
      <c r="AL1262" s="53"/>
      <c r="AM1262" s="53"/>
      <c r="AN1262" s="44"/>
    </row>
    <row r="1263" spans="1:40" outlineLevel="2">
      <c r="A1263" s="882">
        <f>ROW()</f>
        <v>1263</v>
      </c>
      <c r="B1263" s="453"/>
      <c r="D1263" s="1205" t="s">
        <v>29</v>
      </c>
      <c r="E1263" s="1205"/>
      <c r="F1263" s="1205"/>
      <c r="G1263" s="1205"/>
      <c r="H1263" s="4"/>
      <c r="I1263" s="4"/>
      <c r="J1263" s="329"/>
      <c r="K1263" s="4"/>
      <c r="L1263" s="4"/>
      <c r="M1263" s="4"/>
      <c r="N1263" s="4"/>
      <c r="O1263" s="329"/>
      <c r="P1263" s="4"/>
      <c r="Q1263" s="4"/>
      <c r="R1263" s="4"/>
      <c r="S1263" s="316"/>
      <c r="T1263" s="53"/>
      <c r="U1263" s="53"/>
      <c r="V1263" s="53"/>
      <c r="W1263" s="53"/>
      <c r="X1263" s="44"/>
      <c r="Y1263" s="252"/>
      <c r="Z1263" s="53"/>
      <c r="AA1263" s="53"/>
      <c r="AB1263" s="53"/>
      <c r="AC1263" s="53"/>
      <c r="AD1263" s="44"/>
      <c r="AE1263" s="252"/>
      <c r="AF1263" s="53"/>
      <c r="AG1263" s="53"/>
      <c r="AH1263" s="53"/>
      <c r="AI1263" s="44"/>
      <c r="AJ1263" s="252"/>
      <c r="AK1263" s="53"/>
      <c r="AL1263" s="53"/>
      <c r="AM1263" s="53"/>
      <c r="AN1263" s="44"/>
    </row>
    <row r="1264" spans="1:40" outlineLevel="2">
      <c r="A1264" s="882">
        <f>ROW()</f>
        <v>1264</v>
      </c>
      <c r="B1264" s="453"/>
      <c r="D1264" s="1205" t="s">
        <v>30</v>
      </c>
      <c r="E1264" s="1205"/>
      <c r="F1264" s="1205"/>
      <c r="G1264" s="1205"/>
      <c r="H1264" s="4"/>
      <c r="I1264" s="4"/>
      <c r="J1264" s="329"/>
      <c r="K1264" s="4"/>
      <c r="L1264" s="4"/>
      <c r="M1264" s="4"/>
      <c r="N1264" s="4"/>
      <c r="O1264" s="329"/>
      <c r="P1264" s="4"/>
      <c r="Q1264" s="4"/>
      <c r="R1264" s="4"/>
      <c r="S1264" s="316"/>
      <c r="T1264" s="53"/>
      <c r="U1264" s="53"/>
      <c r="V1264" s="53"/>
      <c r="W1264" s="53"/>
      <c r="X1264" s="44"/>
      <c r="Y1264" s="252"/>
      <c r="Z1264" s="53"/>
      <c r="AA1264" s="53"/>
      <c r="AB1264" s="53"/>
      <c r="AC1264" s="53"/>
      <c r="AD1264" s="44"/>
      <c r="AE1264" s="252"/>
      <c r="AF1264" s="53"/>
      <c r="AG1264" s="53"/>
      <c r="AH1264" s="53"/>
      <c r="AI1264" s="44"/>
      <c r="AJ1264" s="252"/>
      <c r="AK1264" s="53"/>
      <c r="AL1264" s="53"/>
      <c r="AM1264" s="53"/>
      <c r="AN1264" s="44"/>
    </row>
    <row r="1265" spans="1:40" outlineLevel="2">
      <c r="A1265" s="882">
        <f>ROW()</f>
        <v>1265</v>
      </c>
      <c r="B1265" s="453"/>
      <c r="D1265" s="1205" t="s">
        <v>31</v>
      </c>
      <c r="E1265" s="1205"/>
      <c r="F1265" s="1205"/>
      <c r="G1265" s="1205"/>
      <c r="H1265" s="4"/>
      <c r="I1265" s="4"/>
      <c r="J1265" s="329"/>
      <c r="K1265" s="4"/>
      <c r="L1265" s="4"/>
      <c r="M1265" s="4"/>
      <c r="N1265" s="4"/>
      <c r="O1265" s="329"/>
      <c r="P1265" s="4"/>
      <c r="Q1265" s="4"/>
      <c r="R1265" s="4"/>
      <c r="S1265" s="316"/>
      <c r="T1265" s="53"/>
      <c r="U1265" s="53"/>
      <c r="V1265" s="53"/>
      <c r="W1265" s="53"/>
      <c r="X1265" s="44"/>
      <c r="Y1265" s="252"/>
      <c r="Z1265" s="53"/>
      <c r="AA1265" s="53"/>
      <c r="AB1265" s="53"/>
      <c r="AC1265" s="53"/>
      <c r="AD1265" s="44"/>
      <c r="AE1265" s="252"/>
      <c r="AF1265" s="53"/>
      <c r="AG1265" s="53"/>
      <c r="AH1265" s="53"/>
      <c r="AI1265" s="44"/>
      <c r="AJ1265" s="252"/>
      <c r="AK1265" s="53"/>
      <c r="AL1265" s="53"/>
      <c r="AM1265" s="53"/>
      <c r="AN1265" s="44"/>
    </row>
    <row r="1266" spans="1:40" outlineLevel="2">
      <c r="A1266" s="882">
        <f>ROW()</f>
        <v>1266</v>
      </c>
      <c r="B1266" s="453"/>
      <c r="D1266" s="1205" t="s">
        <v>32</v>
      </c>
      <c r="E1266" s="1205"/>
      <c r="F1266" s="1205"/>
      <c r="G1266" s="1205"/>
      <c r="H1266" s="4"/>
      <c r="I1266" s="4"/>
      <c r="J1266" s="329"/>
      <c r="K1266" s="4"/>
      <c r="L1266" s="4"/>
      <c r="M1266" s="4"/>
      <c r="N1266" s="4"/>
      <c r="O1266" s="329"/>
      <c r="P1266" s="4"/>
      <c r="Q1266" s="4"/>
      <c r="R1266" s="4"/>
      <c r="S1266" s="316"/>
      <c r="T1266" s="53"/>
      <c r="U1266" s="53"/>
      <c r="V1266" s="53"/>
      <c r="W1266" s="53"/>
      <c r="X1266" s="44"/>
      <c r="Y1266" s="252"/>
      <c r="Z1266" s="53"/>
      <c r="AA1266" s="53"/>
      <c r="AB1266" s="53"/>
      <c r="AC1266" s="53"/>
      <c r="AD1266" s="44"/>
      <c r="AE1266" s="252"/>
      <c r="AF1266" s="53"/>
      <c r="AG1266" s="53"/>
      <c r="AH1266" s="53"/>
      <c r="AI1266" s="44"/>
      <c r="AJ1266" s="252"/>
      <c r="AK1266" s="53"/>
      <c r="AL1266" s="53"/>
      <c r="AM1266" s="53"/>
      <c r="AN1266" s="44"/>
    </row>
    <row r="1267" spans="1:40" outlineLevel="2">
      <c r="A1267" s="882">
        <f>ROW()</f>
        <v>1267</v>
      </c>
      <c r="B1267" s="453"/>
      <c r="D1267" s="1205" t="s">
        <v>33</v>
      </c>
      <c r="E1267" s="1205"/>
      <c r="F1267" s="1205"/>
      <c r="G1267" s="1205"/>
      <c r="H1267" s="4"/>
      <c r="I1267" s="4"/>
      <c r="J1267" s="329"/>
      <c r="K1267" s="4"/>
      <c r="L1267" s="4"/>
      <c r="M1267" s="4"/>
      <c r="N1267" s="4"/>
      <c r="O1267" s="329"/>
      <c r="P1267" s="4"/>
      <c r="Q1267" s="4"/>
      <c r="R1267" s="4"/>
      <c r="S1267" s="316"/>
      <c r="T1267" s="53"/>
      <c r="U1267" s="53"/>
      <c r="V1267" s="53"/>
      <c r="W1267" s="53"/>
      <c r="X1267" s="44"/>
      <c r="Y1267" s="252"/>
      <c r="Z1267" s="53"/>
      <c r="AA1267" s="53"/>
      <c r="AB1267" s="53"/>
      <c r="AC1267" s="53"/>
      <c r="AD1267" s="44"/>
      <c r="AE1267" s="252"/>
      <c r="AF1267" s="53"/>
      <c r="AG1267" s="53"/>
      <c r="AH1267" s="53"/>
      <c r="AI1267" s="44"/>
      <c r="AJ1267" s="252"/>
      <c r="AK1267" s="53"/>
      <c r="AL1267" s="53"/>
      <c r="AM1267" s="53"/>
      <c r="AN1267" s="44"/>
    </row>
    <row r="1268" spans="1:40" outlineLevel="2">
      <c r="A1268" s="882">
        <f>ROW()</f>
        <v>1268</v>
      </c>
      <c r="B1268" s="453"/>
      <c r="D1268" s="1205" t="s">
        <v>27</v>
      </c>
      <c r="E1268" s="1205"/>
      <c r="F1268" s="1205"/>
      <c r="G1268" s="1205"/>
      <c r="H1268" s="4"/>
      <c r="I1268" s="4"/>
      <c r="J1268" s="329"/>
      <c r="K1268" s="4"/>
      <c r="L1268" s="4"/>
      <c r="M1268" s="4"/>
      <c r="N1268" s="4"/>
      <c r="O1268" s="329"/>
      <c r="P1268" s="4"/>
      <c r="Q1268" s="4"/>
      <c r="R1268" s="4"/>
      <c r="S1268" s="316"/>
      <c r="T1268" s="53"/>
      <c r="U1268" s="53"/>
      <c r="V1268" s="53"/>
      <c r="W1268" s="53"/>
      <c r="X1268" s="44"/>
      <c r="Y1268" s="252"/>
      <c r="Z1268" s="53"/>
      <c r="AA1268" s="53"/>
      <c r="AB1268" s="53"/>
      <c r="AC1268" s="53"/>
      <c r="AD1268" s="44"/>
      <c r="AE1268" s="252"/>
      <c r="AF1268" s="53"/>
      <c r="AG1268" s="53"/>
      <c r="AH1268" s="53"/>
      <c r="AI1268" s="44"/>
      <c r="AJ1268" s="252"/>
      <c r="AK1268" s="53"/>
      <c r="AL1268" s="53"/>
      <c r="AM1268" s="53"/>
      <c r="AN1268" s="44"/>
    </row>
    <row r="1269" spans="1:40" outlineLevel="2">
      <c r="A1269" s="882">
        <f>ROW()</f>
        <v>1269</v>
      </c>
      <c r="B1269" s="453"/>
      <c r="D1269" s="1205" t="s">
        <v>34</v>
      </c>
      <c r="E1269" s="1205"/>
      <c r="F1269" s="1205"/>
      <c r="G1269" s="1205"/>
      <c r="H1269" s="4"/>
      <c r="I1269" s="4"/>
      <c r="J1269" s="329"/>
      <c r="K1269" s="4"/>
      <c r="L1269" s="4"/>
      <c r="M1269" s="4"/>
      <c r="N1269" s="4"/>
      <c r="O1269" s="329"/>
      <c r="P1269" s="4"/>
      <c r="Q1269" s="4"/>
      <c r="R1269" s="4"/>
      <c r="S1269" s="316"/>
      <c r="T1269" s="53"/>
      <c r="U1269" s="53"/>
      <c r="V1269" s="53"/>
      <c r="W1269" s="53"/>
      <c r="X1269" s="44"/>
      <c r="Y1269" s="252"/>
      <c r="Z1269" s="53"/>
      <c r="AA1269" s="53"/>
      <c r="AB1269" s="53"/>
      <c r="AC1269" s="53"/>
      <c r="AD1269" s="44"/>
      <c r="AE1269" s="252"/>
      <c r="AF1269" s="53"/>
      <c r="AG1269" s="53"/>
      <c r="AH1269" s="53"/>
      <c r="AI1269" s="44"/>
      <c r="AJ1269" s="252"/>
      <c r="AK1269" s="53"/>
      <c r="AL1269" s="53"/>
      <c r="AM1269" s="53"/>
      <c r="AN1269" s="44"/>
    </row>
    <row r="1270" spans="1:40" outlineLevel="2">
      <c r="A1270" s="882">
        <f>ROW()</f>
        <v>1270</v>
      </c>
      <c r="B1270" s="453"/>
      <c r="D1270" s="1205" t="s">
        <v>35</v>
      </c>
      <c r="E1270" s="1205"/>
      <c r="F1270" s="1205"/>
      <c r="G1270" s="1205"/>
      <c r="H1270" s="4"/>
      <c r="I1270" s="4"/>
      <c r="J1270" s="329"/>
      <c r="K1270" s="4"/>
      <c r="L1270" s="4"/>
      <c r="M1270" s="4"/>
      <c r="N1270" s="4"/>
      <c r="O1270" s="329"/>
      <c r="P1270" s="4"/>
      <c r="Q1270" s="4"/>
      <c r="R1270" s="4"/>
      <c r="S1270" s="316"/>
      <c r="T1270" s="53"/>
      <c r="U1270" s="53"/>
      <c r="V1270" s="53"/>
      <c r="W1270" s="53"/>
      <c r="X1270" s="44"/>
      <c r="Y1270" s="252"/>
      <c r="Z1270" s="53"/>
      <c r="AA1270" s="53"/>
      <c r="AB1270" s="53"/>
      <c r="AC1270" s="53"/>
      <c r="AD1270" s="44"/>
      <c r="AE1270" s="252"/>
      <c r="AF1270" s="53"/>
      <c r="AG1270" s="53"/>
      <c r="AH1270" s="53"/>
      <c r="AI1270" s="44"/>
      <c r="AJ1270" s="252"/>
      <c r="AK1270" s="53"/>
      <c r="AL1270" s="53"/>
      <c r="AM1270" s="53"/>
      <c r="AN1270" s="44"/>
    </row>
    <row r="1271" spans="1:40" outlineLevel="2">
      <c r="A1271" s="882">
        <f>ROW()</f>
        <v>1271</v>
      </c>
      <c r="B1271" s="453"/>
      <c r="D1271" s="1205" t="s">
        <v>302</v>
      </c>
      <c r="E1271" s="1205"/>
      <c r="F1271" s="1205"/>
      <c r="G1271" s="1205"/>
      <c r="H1271" s="4"/>
      <c r="I1271" s="4"/>
      <c r="J1271" s="329"/>
      <c r="K1271" s="4"/>
      <c r="L1271" s="4"/>
      <c r="M1271" s="4"/>
      <c r="N1271" s="4"/>
      <c r="O1271" s="329"/>
      <c r="P1271" s="4"/>
      <c r="Q1271" s="4"/>
      <c r="R1271" s="4"/>
      <c r="S1271" s="316"/>
      <c r="T1271" s="53"/>
      <c r="U1271" s="53"/>
      <c r="V1271" s="53"/>
      <c r="W1271" s="53"/>
      <c r="X1271" s="44"/>
      <c r="Y1271" s="252"/>
      <c r="Z1271" s="53"/>
      <c r="AA1271" s="53"/>
      <c r="AB1271" s="53"/>
      <c r="AC1271" s="53"/>
      <c r="AD1271" s="44"/>
      <c r="AE1271" s="252"/>
      <c r="AF1271" s="53"/>
      <c r="AG1271" s="53"/>
      <c r="AH1271" s="53"/>
      <c r="AI1271" s="44"/>
      <c r="AJ1271" s="252"/>
      <c r="AK1271" s="53"/>
      <c r="AL1271" s="53"/>
      <c r="AM1271" s="53"/>
      <c r="AN1271" s="44"/>
    </row>
    <row r="1272" spans="1:40" outlineLevel="2">
      <c r="A1272" s="882">
        <f>ROW()</f>
        <v>1272</v>
      </c>
      <c r="B1272" s="453"/>
      <c r="D1272" s="1205" t="s">
        <v>36</v>
      </c>
      <c r="E1272" s="1205"/>
      <c r="F1272" s="1205"/>
      <c r="G1272" s="1205"/>
      <c r="H1272" s="4"/>
      <c r="I1272" s="4"/>
      <c r="J1272" s="329"/>
      <c r="K1272" s="4"/>
      <c r="L1272" s="4"/>
      <c r="M1272" s="4"/>
      <c r="N1272" s="4"/>
      <c r="O1272" s="329"/>
      <c r="P1272" s="4"/>
      <c r="Q1272" s="4"/>
      <c r="R1272" s="4"/>
      <c r="S1272" s="316"/>
      <c r="T1272" s="53"/>
      <c r="U1272" s="53"/>
      <c r="V1272" s="53"/>
      <c r="W1272" s="53"/>
      <c r="X1272" s="44"/>
      <c r="Y1272" s="252"/>
      <c r="Z1272" s="53"/>
      <c r="AA1272" s="53"/>
      <c r="AB1272" s="53"/>
      <c r="AC1272" s="53"/>
      <c r="AD1272" s="44"/>
      <c r="AE1272" s="252"/>
      <c r="AF1272" s="53"/>
      <c r="AG1272" s="53"/>
      <c r="AH1272" s="53"/>
      <c r="AI1272" s="44"/>
      <c r="AJ1272" s="252"/>
      <c r="AK1272" s="53"/>
      <c r="AL1272" s="53"/>
      <c r="AM1272" s="53"/>
      <c r="AN1272" s="44"/>
    </row>
    <row r="1273" spans="1:40" outlineLevel="2">
      <c r="A1273" s="882">
        <f>ROW()</f>
        <v>1273</v>
      </c>
      <c r="B1273" s="453"/>
      <c r="D1273" s="1205" t="s">
        <v>583</v>
      </c>
      <c r="E1273" s="1205"/>
      <c r="F1273" s="1205"/>
      <c r="G1273" s="1205"/>
      <c r="H1273" s="4"/>
      <c r="I1273" s="4"/>
      <c r="J1273" s="329"/>
      <c r="K1273" s="4"/>
      <c r="L1273" s="4"/>
      <c r="M1273" s="4"/>
      <c r="N1273" s="4"/>
      <c r="O1273" s="329"/>
      <c r="P1273" s="4"/>
      <c r="Q1273" s="4"/>
      <c r="R1273" s="4"/>
      <c r="S1273" s="316"/>
      <c r="T1273" s="53"/>
      <c r="U1273" s="53"/>
      <c r="V1273" s="53"/>
      <c r="W1273" s="53"/>
      <c r="X1273" s="44"/>
      <c r="Y1273" s="252"/>
      <c r="Z1273" s="53"/>
      <c r="AA1273" s="53"/>
      <c r="AB1273" s="53"/>
      <c r="AC1273" s="53"/>
      <c r="AD1273" s="44"/>
      <c r="AE1273" s="252"/>
      <c r="AF1273" s="53"/>
      <c r="AG1273" s="53"/>
      <c r="AH1273" s="53"/>
      <c r="AI1273" s="44"/>
      <c r="AJ1273" s="252"/>
      <c r="AK1273" s="53"/>
      <c r="AL1273" s="53"/>
      <c r="AM1273" s="53"/>
      <c r="AN1273" s="44"/>
    </row>
    <row r="1274" spans="1:40" outlineLevel="2">
      <c r="A1274" s="882">
        <f>ROW()</f>
        <v>1274</v>
      </c>
      <c r="B1274" s="453"/>
      <c r="D1274" s="1205" t="s">
        <v>81</v>
      </c>
      <c r="E1274" s="1205"/>
      <c r="F1274" s="1205"/>
      <c r="G1274" s="1205"/>
      <c r="H1274" s="4"/>
      <c r="I1274" s="4"/>
      <c r="J1274" s="329"/>
      <c r="K1274" s="4"/>
      <c r="L1274" s="4"/>
      <c r="M1274" s="4"/>
      <c r="N1274" s="4"/>
      <c r="O1274" s="329"/>
      <c r="P1274" s="4"/>
      <c r="Q1274" s="4"/>
      <c r="R1274" s="4"/>
      <c r="S1274" s="316"/>
      <c r="T1274" s="53"/>
      <c r="U1274" s="53"/>
      <c r="V1274" s="53"/>
      <c r="W1274" s="53"/>
      <c r="X1274" s="44"/>
      <c r="Y1274" s="252"/>
      <c r="Z1274" s="53"/>
      <c r="AA1274" s="53"/>
      <c r="AB1274" s="53"/>
      <c r="AC1274" s="53"/>
      <c r="AD1274" s="44"/>
      <c r="AE1274" s="252"/>
      <c r="AF1274" s="53"/>
      <c r="AG1274" s="53"/>
      <c r="AH1274" s="53"/>
      <c r="AI1274" s="44"/>
      <c r="AJ1274" s="252"/>
      <c r="AK1274" s="53"/>
      <c r="AL1274" s="53"/>
      <c r="AM1274" s="53"/>
      <c r="AN1274" s="44"/>
    </row>
    <row r="1275" spans="1:40" outlineLevel="2">
      <c r="A1275" s="882">
        <f>ROW()</f>
        <v>1275</v>
      </c>
      <c r="B1275" s="453"/>
      <c r="D1275" s="1205" t="s">
        <v>28</v>
      </c>
      <c r="E1275" s="1205"/>
      <c r="F1275" s="1205"/>
      <c r="G1275" s="1205"/>
      <c r="H1275" s="4"/>
      <c r="I1275" s="4"/>
      <c r="J1275" s="329"/>
      <c r="K1275" s="4"/>
      <c r="L1275" s="4"/>
      <c r="M1275" s="4"/>
      <c r="N1275" s="4"/>
      <c r="O1275" s="329"/>
      <c r="P1275" s="4"/>
      <c r="Q1275" s="4"/>
      <c r="R1275" s="4"/>
      <c r="S1275" s="316"/>
      <c r="T1275" s="53"/>
      <c r="U1275" s="53"/>
      <c r="V1275" s="53"/>
      <c r="W1275" s="53"/>
      <c r="X1275" s="44"/>
      <c r="Y1275" s="252"/>
      <c r="Z1275" s="53"/>
      <c r="AA1275" s="53"/>
      <c r="AB1275" s="53"/>
      <c r="AC1275" s="53"/>
      <c r="AD1275" s="44"/>
      <c r="AE1275" s="252"/>
      <c r="AF1275" s="53"/>
      <c r="AG1275" s="53"/>
      <c r="AH1275" s="53"/>
      <c r="AI1275" s="44"/>
      <c r="AJ1275" s="252"/>
      <c r="AK1275" s="53"/>
      <c r="AL1275" s="53"/>
      <c r="AM1275" s="53"/>
      <c r="AN1275" s="44"/>
    </row>
    <row r="1276" spans="1:40" outlineLevel="2">
      <c r="A1276" s="882">
        <f>ROW()</f>
        <v>1276</v>
      </c>
      <c r="B1276" s="453"/>
      <c r="D1276" s="1206" t="s">
        <v>443</v>
      </c>
      <c r="E1276" s="1206"/>
      <c r="F1276" s="1206"/>
      <c r="G1276" s="1206"/>
      <c r="H1276" s="28"/>
      <c r="I1276" s="28"/>
      <c r="J1276" s="1207"/>
      <c r="K1276" s="28"/>
      <c r="L1276" s="28"/>
      <c r="M1276" s="28"/>
      <c r="N1276" s="28"/>
      <c r="O1276" s="1207"/>
      <c r="P1276" s="28"/>
      <c r="Q1276" s="28"/>
      <c r="R1276" s="28"/>
      <c r="S1276" s="317"/>
      <c r="T1276" s="54"/>
      <c r="U1276" s="54"/>
      <c r="V1276" s="54"/>
      <c r="W1276" s="54"/>
      <c r="X1276" s="46"/>
      <c r="Y1276" s="253"/>
      <c r="Z1276" s="54"/>
      <c r="AA1276" s="54"/>
      <c r="AB1276" s="54"/>
      <c r="AC1276" s="54"/>
      <c r="AD1276" s="46"/>
      <c r="AE1276" s="253"/>
      <c r="AF1276" s="54"/>
      <c r="AG1276" s="54"/>
      <c r="AH1276" s="54"/>
      <c r="AI1276" s="46"/>
      <c r="AJ1276" s="253"/>
      <c r="AK1276" s="54"/>
      <c r="AL1276" s="54"/>
      <c r="AM1276" s="54"/>
      <c r="AN1276" s="46"/>
    </row>
    <row r="1277" spans="1:40" outlineLevel="2">
      <c r="A1277" s="882">
        <f>ROW()</f>
        <v>1277</v>
      </c>
      <c r="B1277" s="453"/>
      <c r="D1277" s="452" t="s">
        <v>24</v>
      </c>
      <c r="H1277" s="458"/>
      <c r="I1277" s="458"/>
      <c r="J1277" s="459"/>
      <c r="K1277" s="458"/>
      <c r="L1277" s="458"/>
      <c r="M1277" s="458"/>
      <c r="N1277" s="458"/>
      <c r="O1277" s="459"/>
      <c r="P1277" s="458"/>
      <c r="Q1277" s="458"/>
      <c r="R1277" s="458"/>
      <c r="S1277" s="463"/>
      <c r="T1277" s="444">
        <f t="shared" ref="T1277:AN1277" si="1388">SUM(T1261:T1276)</f>
        <v>0</v>
      </c>
      <c r="U1277" s="444">
        <f t="shared" si="1388"/>
        <v>0</v>
      </c>
      <c r="V1277" s="444">
        <f t="shared" si="1388"/>
        <v>0</v>
      </c>
      <c r="W1277" s="444">
        <f t="shared" si="1388"/>
        <v>0</v>
      </c>
      <c r="X1277" s="445">
        <f t="shared" si="1388"/>
        <v>0</v>
      </c>
      <c r="Y1277" s="466">
        <f t="shared" si="1388"/>
        <v>0</v>
      </c>
      <c r="Z1277" s="444">
        <f t="shared" si="1388"/>
        <v>0</v>
      </c>
      <c r="AA1277" s="444">
        <f t="shared" si="1388"/>
        <v>0</v>
      </c>
      <c r="AB1277" s="444">
        <f t="shared" si="1388"/>
        <v>0</v>
      </c>
      <c r="AC1277" s="444">
        <f t="shared" si="1388"/>
        <v>0</v>
      </c>
      <c r="AD1277" s="445">
        <f t="shared" si="1388"/>
        <v>0</v>
      </c>
      <c r="AE1277" s="466">
        <f t="shared" si="1388"/>
        <v>0</v>
      </c>
      <c r="AF1277" s="444">
        <f t="shared" si="1388"/>
        <v>0</v>
      </c>
      <c r="AG1277" s="444">
        <f t="shared" si="1388"/>
        <v>0</v>
      </c>
      <c r="AH1277" s="444">
        <f t="shared" si="1388"/>
        <v>0</v>
      </c>
      <c r="AI1277" s="445">
        <f t="shared" si="1388"/>
        <v>0</v>
      </c>
      <c r="AJ1277" s="466">
        <f t="shared" si="1388"/>
        <v>0</v>
      </c>
      <c r="AK1277" s="444">
        <f t="shared" si="1388"/>
        <v>0</v>
      </c>
      <c r="AL1277" s="444">
        <f t="shared" si="1388"/>
        <v>0</v>
      </c>
      <c r="AM1277" s="444">
        <f t="shared" si="1388"/>
        <v>0</v>
      </c>
      <c r="AN1277" s="445">
        <f t="shared" si="1388"/>
        <v>0</v>
      </c>
    </row>
    <row r="1278" spans="1:40" outlineLevel="1">
      <c r="A1278" s="732" t="s">
        <v>21</v>
      </c>
      <c r="B1278" s="733"/>
      <c r="C1278" s="881"/>
      <c r="D1278" s="733"/>
      <c r="E1278" s="733"/>
      <c r="F1278" s="733"/>
      <c r="G1278" s="733"/>
      <c r="H1278" s="733"/>
      <c r="I1278" s="730"/>
      <c r="J1278" s="729"/>
      <c r="K1278" s="730"/>
      <c r="L1278" s="730"/>
      <c r="M1278" s="730"/>
      <c r="N1278" s="730"/>
      <c r="O1278" s="729"/>
      <c r="P1278" s="730"/>
      <c r="Q1278" s="730"/>
      <c r="R1278" s="730"/>
      <c r="S1278" s="731"/>
      <c r="T1278" s="730"/>
      <c r="U1278" s="730"/>
      <c r="V1278" s="730"/>
      <c r="W1278" s="730"/>
      <c r="X1278" s="731"/>
      <c r="Y1278" s="729"/>
      <c r="Z1278" s="730"/>
      <c r="AA1278" s="730"/>
      <c r="AB1278" s="730"/>
      <c r="AC1278" s="730"/>
      <c r="AD1278" s="731"/>
      <c r="AE1278" s="729"/>
      <c r="AF1278" s="730"/>
      <c r="AG1278" s="730"/>
      <c r="AH1278" s="730"/>
      <c r="AI1278" s="731"/>
      <c r="AJ1278" s="729"/>
      <c r="AK1278" s="730"/>
      <c r="AL1278" s="730"/>
      <c r="AM1278" s="730"/>
      <c r="AN1278" s="731"/>
    </row>
    <row r="1279" spans="1:40" outlineLevel="2">
      <c r="A1279" s="882">
        <f>ROW()</f>
        <v>1279</v>
      </c>
      <c r="B1279" s="453"/>
      <c r="D1279" s="452" t="s">
        <v>300</v>
      </c>
      <c r="H1279" s="458"/>
      <c r="I1279" s="458"/>
      <c r="J1279" s="459"/>
      <c r="K1279" s="458"/>
      <c r="L1279" s="458"/>
      <c r="M1279" s="157">
        <f>-Input!M840</f>
        <v>-4.2327816938636943E-2</v>
      </c>
      <c r="N1279" s="157">
        <f>-Input!N840</f>
        <v>-4.2327816938636943E-2</v>
      </c>
      <c r="O1279" s="324">
        <f>-Input!O840</f>
        <v>0</v>
      </c>
      <c r="P1279" s="157">
        <f>-Input!P840</f>
        <v>0</v>
      </c>
      <c r="Q1279" s="157">
        <f>-Input!Q840</f>
        <v>0</v>
      </c>
      <c r="R1279" s="157">
        <f>-Input!R840</f>
        <v>0</v>
      </c>
      <c r="S1279" s="320">
        <f>-Input!S840</f>
        <v>0</v>
      </c>
      <c r="T1279" s="324">
        <f>-Input!T840</f>
        <v>0</v>
      </c>
      <c r="U1279" s="157">
        <f>-Input!U840</f>
        <v>0</v>
      </c>
      <c r="V1279" s="157">
        <f>-Input!V840</f>
        <v>0</v>
      </c>
      <c r="W1279" s="157">
        <f>-Input!W840</f>
        <v>0</v>
      </c>
      <c r="X1279" s="320">
        <f>-Input!X840</f>
        <v>0</v>
      </c>
      <c r="Y1279" s="326">
        <f>-Input!Y840</f>
        <v>0</v>
      </c>
      <c r="Z1279" s="27">
        <f>-Input!Z840</f>
        <v>0</v>
      </c>
      <c r="AA1279" s="27">
        <f>-Input!AA840</f>
        <v>0</v>
      </c>
      <c r="AB1279" s="27">
        <f>-Input!AB840</f>
        <v>0</v>
      </c>
      <c r="AC1279" s="27">
        <f>-Input!AC840</f>
        <v>0</v>
      </c>
      <c r="AD1279" s="313">
        <f>-Input!AD840</f>
        <v>0</v>
      </c>
      <c r="AE1279" s="326">
        <f>-Input!AE840</f>
        <v>0</v>
      </c>
      <c r="AF1279" s="27">
        <f>-Input!AF840</f>
        <v>0</v>
      </c>
      <c r="AG1279" s="27">
        <f>-Input!AG840</f>
        <v>0</v>
      </c>
      <c r="AH1279" s="27">
        <f>-Input!AH840</f>
        <v>0</v>
      </c>
      <c r="AI1279" s="313">
        <f>-Input!AI840</f>
        <v>0</v>
      </c>
      <c r="AJ1279" s="326">
        <f t="shared" ref="AJ1279:AN1288" si="1389">-IF($D1279="Land",0,IF(AJ1225&lt;0,AJ1225,IF(AJ1207&lt;1,AJ1225,MAX(MIN(IF(AJ1225&gt;0,(AJ1225/AJ1207),0),AJ1225),0)*AJ$9)))</f>
        <v>0</v>
      </c>
      <c r="AK1279" s="27">
        <f t="shared" si="1389"/>
        <v>0</v>
      </c>
      <c r="AL1279" s="27">
        <f t="shared" si="1389"/>
        <v>0</v>
      </c>
      <c r="AM1279" s="27">
        <f t="shared" si="1389"/>
        <v>0</v>
      </c>
      <c r="AN1279" s="313">
        <f t="shared" si="1389"/>
        <v>0</v>
      </c>
    </row>
    <row r="1280" spans="1:40" outlineLevel="2">
      <c r="A1280" s="882">
        <f>ROW()</f>
        <v>1280</v>
      </c>
      <c r="B1280" s="453"/>
      <c r="D1280" s="452" t="s">
        <v>301</v>
      </c>
      <c r="H1280" s="458"/>
      <c r="I1280" s="458"/>
      <c r="J1280" s="459"/>
      <c r="K1280" s="458"/>
      <c r="L1280" s="458"/>
      <c r="M1280" s="157">
        <f>-Input!M841</f>
        <v>0</v>
      </c>
      <c r="N1280" s="157">
        <f>-Input!N841</f>
        <v>0</v>
      </c>
      <c r="O1280" s="324">
        <f>-Input!O841</f>
        <v>0</v>
      </c>
      <c r="P1280" s="157">
        <f>-Input!P841</f>
        <v>0</v>
      </c>
      <c r="Q1280" s="157">
        <f>-Input!Q841</f>
        <v>0</v>
      </c>
      <c r="R1280" s="157">
        <f>-Input!R841</f>
        <v>0</v>
      </c>
      <c r="S1280" s="320">
        <f>-Input!S841</f>
        <v>0</v>
      </c>
      <c r="T1280" s="324">
        <f>-Input!T841</f>
        <v>0</v>
      </c>
      <c r="U1280" s="157">
        <f>-Input!U841</f>
        <v>0</v>
      </c>
      <c r="V1280" s="157">
        <f>-Input!V841</f>
        <v>0</v>
      </c>
      <c r="W1280" s="157">
        <f>-Input!W841</f>
        <v>0</v>
      </c>
      <c r="X1280" s="320">
        <f>-Input!X841</f>
        <v>0</v>
      </c>
      <c r="Y1280" s="326">
        <f>-Input!Y841</f>
        <v>0</v>
      </c>
      <c r="Z1280" s="27">
        <f>-Input!Z841</f>
        <v>0</v>
      </c>
      <c r="AA1280" s="27">
        <f>-Input!AA841</f>
        <v>0</v>
      </c>
      <c r="AB1280" s="27">
        <f>-Input!AB841</f>
        <v>0</v>
      </c>
      <c r="AC1280" s="27">
        <f>-Input!AC841</f>
        <v>0</v>
      </c>
      <c r="AD1280" s="313">
        <f>-Input!AD841</f>
        <v>0</v>
      </c>
      <c r="AE1280" s="326">
        <f>-Input!AE841</f>
        <v>0</v>
      </c>
      <c r="AF1280" s="27">
        <f>-Input!AF841</f>
        <v>0</v>
      </c>
      <c r="AG1280" s="27">
        <f>-Input!AG841</f>
        <v>0</v>
      </c>
      <c r="AH1280" s="27">
        <f>-Input!AH841</f>
        <v>0</v>
      </c>
      <c r="AI1280" s="313">
        <f>-Input!AI841</f>
        <v>0</v>
      </c>
      <c r="AJ1280" s="326">
        <f t="shared" si="1389"/>
        <v>0</v>
      </c>
      <c r="AK1280" s="27">
        <f t="shared" si="1389"/>
        <v>0</v>
      </c>
      <c r="AL1280" s="27">
        <f t="shared" si="1389"/>
        <v>0</v>
      </c>
      <c r="AM1280" s="27">
        <f t="shared" si="1389"/>
        <v>0</v>
      </c>
      <c r="AN1280" s="313">
        <f t="shared" si="1389"/>
        <v>0</v>
      </c>
    </row>
    <row r="1281" spans="1:40" outlineLevel="2">
      <c r="A1281" s="882">
        <f>ROW()</f>
        <v>1281</v>
      </c>
      <c r="B1281" s="453"/>
      <c r="D1281" s="452" t="s">
        <v>29</v>
      </c>
      <c r="H1281" s="458"/>
      <c r="I1281" s="458"/>
      <c r="J1281" s="459"/>
      <c r="K1281" s="458"/>
      <c r="L1281" s="458"/>
      <c r="M1281" s="157">
        <f>-Input!M842</f>
        <v>-6.2161176534362275E-2</v>
      </c>
      <c r="N1281" s="157">
        <f>-Input!N842</f>
        <v>-6.2161176534362275E-2</v>
      </c>
      <c r="O1281" s="324">
        <f>-Input!O842</f>
        <v>-0.19522597006930253</v>
      </c>
      <c r="P1281" s="157">
        <f>-Input!P842</f>
        <v>-0.19522597006930253</v>
      </c>
      <c r="Q1281" s="157">
        <f>-Input!Q842</f>
        <v>-0.19522597006930253</v>
      </c>
      <c r="R1281" s="157">
        <f>-Input!R842</f>
        <v>-0.19522597006930253</v>
      </c>
      <c r="S1281" s="320">
        <f>-Input!S842</f>
        <v>-0.19522597006930253</v>
      </c>
      <c r="T1281" s="324">
        <f>-Input!T842</f>
        <v>0</v>
      </c>
      <c r="U1281" s="157">
        <f>-Input!U842</f>
        <v>0</v>
      </c>
      <c r="V1281" s="157">
        <f>-Input!V842</f>
        <v>0</v>
      </c>
      <c r="W1281" s="157">
        <f>-Input!W842</f>
        <v>0</v>
      </c>
      <c r="X1281" s="320">
        <f>-Input!X842</f>
        <v>0</v>
      </c>
      <c r="Y1281" s="326">
        <f>-Input!Y842</f>
        <v>0</v>
      </c>
      <c r="Z1281" s="27">
        <f>-Input!Z842</f>
        <v>0</v>
      </c>
      <c r="AA1281" s="27">
        <f>-Input!AA842</f>
        <v>0</v>
      </c>
      <c r="AB1281" s="27">
        <f>-Input!AB842</f>
        <v>0</v>
      </c>
      <c r="AC1281" s="27">
        <f>-Input!AC842</f>
        <v>0</v>
      </c>
      <c r="AD1281" s="313">
        <f>-Input!AD842</f>
        <v>0</v>
      </c>
      <c r="AE1281" s="326">
        <f>-Input!AE842</f>
        <v>0</v>
      </c>
      <c r="AF1281" s="27">
        <f>-Input!AF842</f>
        <v>0</v>
      </c>
      <c r="AG1281" s="27">
        <f>-Input!AG842</f>
        <v>0</v>
      </c>
      <c r="AH1281" s="27">
        <f>-Input!AH842</f>
        <v>0</v>
      </c>
      <c r="AI1281" s="313">
        <f>-Input!AI842</f>
        <v>0</v>
      </c>
      <c r="AJ1281" s="326">
        <f t="shared" si="1389"/>
        <v>0</v>
      </c>
      <c r="AK1281" s="27">
        <f t="shared" si="1389"/>
        <v>0</v>
      </c>
      <c r="AL1281" s="27">
        <f t="shared" si="1389"/>
        <v>0</v>
      </c>
      <c r="AM1281" s="27">
        <f t="shared" si="1389"/>
        <v>0</v>
      </c>
      <c r="AN1281" s="313">
        <f t="shared" si="1389"/>
        <v>0</v>
      </c>
    </row>
    <row r="1282" spans="1:40" outlineLevel="2">
      <c r="A1282" s="882">
        <f>ROW()</f>
        <v>1282</v>
      </c>
      <c r="B1282" s="453"/>
      <c r="D1282" s="452" t="s">
        <v>30</v>
      </c>
      <c r="H1282" s="458"/>
      <c r="I1282" s="458"/>
      <c r="J1282" s="459"/>
      <c r="K1282" s="458"/>
      <c r="L1282" s="458"/>
      <c r="M1282" s="157">
        <f>-Input!M843</f>
        <v>-1.982467265853586E-4</v>
      </c>
      <c r="N1282" s="157">
        <f>-Input!N843</f>
        <v>-1.982467265853586E-4</v>
      </c>
      <c r="O1282" s="324">
        <f>-Input!O843</f>
        <v>0</v>
      </c>
      <c r="P1282" s="157">
        <f>-Input!P843</f>
        <v>0</v>
      </c>
      <c r="Q1282" s="157">
        <f>-Input!Q843</f>
        <v>0</v>
      </c>
      <c r="R1282" s="157">
        <f>-Input!R843</f>
        <v>0</v>
      </c>
      <c r="S1282" s="320">
        <f>-Input!S843</f>
        <v>0</v>
      </c>
      <c r="T1282" s="324">
        <f>-Input!T843</f>
        <v>-9.8269500006878882E-2</v>
      </c>
      <c r="U1282" s="157">
        <f>-Input!U843</f>
        <v>-0.19653900001375776</v>
      </c>
      <c r="V1282" s="157">
        <f>-Input!V843</f>
        <v>-0.19653900001375776</v>
      </c>
      <c r="W1282" s="157">
        <f>-Input!W843</f>
        <v>-0.19653900001375776</v>
      </c>
      <c r="X1282" s="320">
        <f>-Input!X843</f>
        <v>-0.19653900001375774</v>
      </c>
      <c r="Y1282" s="326">
        <f>-Input!Y843</f>
        <v>-9.8269500006878799E-2</v>
      </c>
      <c r="Z1282" s="27">
        <f>-Input!Z843</f>
        <v>-0.1965390000137576</v>
      </c>
      <c r="AA1282" s="27">
        <f>-Input!AA843</f>
        <v>-0.19653900001375763</v>
      </c>
      <c r="AB1282" s="27">
        <f>-Input!AB843</f>
        <v>-0.19653900001375763</v>
      </c>
      <c r="AC1282" s="27">
        <f>-Input!AC843</f>
        <v>-0.19653900001375763</v>
      </c>
      <c r="AD1282" s="313">
        <f>-Input!AD843</f>
        <v>-0.19653900001375765</v>
      </c>
      <c r="AE1282" s="326">
        <f>-Input!AE843</f>
        <v>-0.19530466045364922</v>
      </c>
      <c r="AF1282" s="27">
        <f>-Input!AF843</f>
        <v>-0.19530466045364922</v>
      </c>
      <c r="AG1282" s="27">
        <f>-Input!AG843</f>
        <v>-0.19530466045364922</v>
      </c>
      <c r="AH1282" s="27">
        <f>-Input!AH843</f>
        <v>-0.19530466045364922</v>
      </c>
      <c r="AI1282" s="313">
        <f>-Input!AI843</f>
        <v>-0.19530466045364922</v>
      </c>
      <c r="AJ1282" s="326">
        <f t="shared" si="1389"/>
        <v>-0.19669724867531022</v>
      </c>
      <c r="AK1282" s="27">
        <f t="shared" si="1389"/>
        <v>-0.19669724867531022</v>
      </c>
      <c r="AL1282" s="27">
        <f t="shared" si="1389"/>
        <v>-0.19669724867531022</v>
      </c>
      <c r="AM1282" s="27">
        <f t="shared" si="1389"/>
        <v>-0.19669724867531022</v>
      </c>
      <c r="AN1282" s="313">
        <f t="shared" si="1389"/>
        <v>-0.19669724867531022</v>
      </c>
    </row>
    <row r="1283" spans="1:40" outlineLevel="2">
      <c r="A1283" s="882">
        <f>ROW()</f>
        <v>1283</v>
      </c>
      <c r="B1283" s="453"/>
      <c r="D1283" s="452" t="s">
        <v>31</v>
      </c>
      <c r="H1283" s="458"/>
      <c r="I1283" s="458"/>
      <c r="J1283" s="459"/>
      <c r="K1283" s="458"/>
      <c r="L1283" s="458"/>
      <c r="M1283" s="157">
        <f>-Input!M844</f>
        <v>-7.9887097129607509E-2</v>
      </c>
      <c r="N1283" s="157">
        <f>-Input!N844</f>
        <v>-7.9887097129607509E-2</v>
      </c>
      <c r="O1283" s="324">
        <f>-Input!O844</f>
        <v>0</v>
      </c>
      <c r="P1283" s="157">
        <f>-Input!P844</f>
        <v>0</v>
      </c>
      <c r="Q1283" s="157">
        <f>-Input!Q844</f>
        <v>0</v>
      </c>
      <c r="R1283" s="157">
        <f>-Input!R844</f>
        <v>0</v>
      </c>
      <c r="S1283" s="320">
        <f>-Input!S844</f>
        <v>0</v>
      </c>
      <c r="T1283" s="324">
        <f>-Input!T844</f>
        <v>0</v>
      </c>
      <c r="U1283" s="157">
        <f>-Input!U844</f>
        <v>0</v>
      </c>
      <c r="V1283" s="157">
        <f>-Input!V844</f>
        <v>0</v>
      </c>
      <c r="W1283" s="157">
        <f>-Input!W844</f>
        <v>0</v>
      </c>
      <c r="X1283" s="320">
        <f>-Input!X844</f>
        <v>0</v>
      </c>
      <c r="Y1283" s="326">
        <f>-Input!Y844</f>
        <v>0</v>
      </c>
      <c r="Z1283" s="27">
        <f>-Input!Z844</f>
        <v>0</v>
      </c>
      <c r="AA1283" s="27">
        <f>-Input!AA844</f>
        <v>0</v>
      </c>
      <c r="AB1283" s="27">
        <f>-Input!AB844</f>
        <v>0</v>
      </c>
      <c r="AC1283" s="27">
        <f>-Input!AC844</f>
        <v>0</v>
      </c>
      <c r="AD1283" s="313">
        <f>-Input!AD844</f>
        <v>0</v>
      </c>
      <c r="AE1283" s="326">
        <f>-Input!AE844</f>
        <v>0</v>
      </c>
      <c r="AF1283" s="27">
        <f>-Input!AF844</f>
        <v>0</v>
      </c>
      <c r="AG1283" s="27">
        <f>-Input!AG844</f>
        <v>0</v>
      </c>
      <c r="AH1283" s="27">
        <f>-Input!AH844</f>
        <v>0</v>
      </c>
      <c r="AI1283" s="313">
        <f>-Input!AI844</f>
        <v>0</v>
      </c>
      <c r="AJ1283" s="326">
        <f t="shared" si="1389"/>
        <v>0</v>
      </c>
      <c r="AK1283" s="27">
        <f t="shared" si="1389"/>
        <v>0</v>
      </c>
      <c r="AL1283" s="27">
        <f t="shared" si="1389"/>
        <v>0</v>
      </c>
      <c r="AM1283" s="27">
        <f t="shared" si="1389"/>
        <v>0</v>
      </c>
      <c r="AN1283" s="313">
        <f t="shared" si="1389"/>
        <v>0</v>
      </c>
    </row>
    <row r="1284" spans="1:40" outlineLevel="2">
      <c r="A1284" s="882">
        <f>ROW()</f>
        <v>1284</v>
      </c>
      <c r="B1284" s="453"/>
      <c r="D1284" s="452" t="s">
        <v>32</v>
      </c>
      <c r="H1284" s="458"/>
      <c r="I1284" s="458"/>
      <c r="J1284" s="459"/>
      <c r="K1284" s="458"/>
      <c r="L1284" s="458"/>
      <c r="M1284" s="157">
        <f>-Input!M845</f>
        <v>-1.225821043343892E-2</v>
      </c>
      <c r="N1284" s="157">
        <f>-Input!N845</f>
        <v>-1.225821043343892E-2</v>
      </c>
      <c r="O1284" s="324">
        <f>-Input!O845</f>
        <v>0</v>
      </c>
      <c r="P1284" s="157">
        <f>-Input!P845</f>
        <v>0</v>
      </c>
      <c r="Q1284" s="157">
        <f>-Input!Q845</f>
        <v>0</v>
      </c>
      <c r="R1284" s="157">
        <f>-Input!R845</f>
        <v>0</v>
      </c>
      <c r="S1284" s="320">
        <f>-Input!S845</f>
        <v>0</v>
      </c>
      <c r="T1284" s="324">
        <f>-Input!T845</f>
        <v>0</v>
      </c>
      <c r="U1284" s="157">
        <f>-Input!U845</f>
        <v>0</v>
      </c>
      <c r="V1284" s="157">
        <f>-Input!V845</f>
        <v>0</v>
      </c>
      <c r="W1284" s="157">
        <f>-Input!W845</f>
        <v>0</v>
      </c>
      <c r="X1284" s="320">
        <f>-Input!X845</f>
        <v>0</v>
      </c>
      <c r="Y1284" s="326">
        <f>-Input!Y845</f>
        <v>0</v>
      </c>
      <c r="Z1284" s="27">
        <f>-Input!Z845</f>
        <v>0</v>
      </c>
      <c r="AA1284" s="27">
        <f>-Input!AA845</f>
        <v>0</v>
      </c>
      <c r="AB1284" s="27">
        <f>-Input!AB845</f>
        <v>0</v>
      </c>
      <c r="AC1284" s="27">
        <f>-Input!AC845</f>
        <v>0</v>
      </c>
      <c r="AD1284" s="313">
        <f>-Input!AD845</f>
        <v>0</v>
      </c>
      <c r="AE1284" s="326">
        <f>-Input!AE845</f>
        <v>0</v>
      </c>
      <c r="AF1284" s="27">
        <f>-Input!AF845</f>
        <v>0</v>
      </c>
      <c r="AG1284" s="27">
        <f>-Input!AG845</f>
        <v>0</v>
      </c>
      <c r="AH1284" s="27">
        <f>-Input!AH845</f>
        <v>0</v>
      </c>
      <c r="AI1284" s="313">
        <f>-Input!AI845</f>
        <v>0</v>
      </c>
      <c r="AJ1284" s="326">
        <f t="shared" si="1389"/>
        <v>0</v>
      </c>
      <c r="AK1284" s="27">
        <f t="shared" si="1389"/>
        <v>0</v>
      </c>
      <c r="AL1284" s="27">
        <f t="shared" si="1389"/>
        <v>0</v>
      </c>
      <c r="AM1284" s="27">
        <f t="shared" si="1389"/>
        <v>0</v>
      </c>
      <c r="AN1284" s="313">
        <f t="shared" si="1389"/>
        <v>0</v>
      </c>
    </row>
    <row r="1285" spans="1:40" outlineLevel="2">
      <c r="A1285" s="882">
        <f>ROW()</f>
        <v>1285</v>
      </c>
      <c r="B1285" s="453"/>
      <c r="D1285" s="452" t="s">
        <v>33</v>
      </c>
      <c r="H1285" s="458"/>
      <c r="I1285" s="458"/>
      <c r="J1285" s="459"/>
      <c r="K1285" s="458"/>
      <c r="L1285" s="458"/>
      <c r="M1285" s="157">
        <f>-Input!M846</f>
        <v>-4.6321829835642936E-9</v>
      </c>
      <c r="N1285" s="157">
        <f>-Input!N846</f>
        <v>-4.6321829835642936E-9</v>
      </c>
      <c r="O1285" s="324">
        <f>-Input!O846</f>
        <v>0</v>
      </c>
      <c r="P1285" s="157">
        <f>-Input!P846</f>
        <v>0</v>
      </c>
      <c r="Q1285" s="157">
        <f>-Input!Q846</f>
        <v>0</v>
      </c>
      <c r="R1285" s="157">
        <f>-Input!R846</f>
        <v>0</v>
      </c>
      <c r="S1285" s="320">
        <f>-Input!S846</f>
        <v>0</v>
      </c>
      <c r="T1285" s="324">
        <f>-Input!T846</f>
        <v>0</v>
      </c>
      <c r="U1285" s="157">
        <f>-Input!U846</f>
        <v>0</v>
      </c>
      <c r="V1285" s="157">
        <f>-Input!V846</f>
        <v>0</v>
      </c>
      <c r="W1285" s="157">
        <f>-Input!W846</f>
        <v>0</v>
      </c>
      <c r="X1285" s="320">
        <f>-Input!X846</f>
        <v>0</v>
      </c>
      <c r="Y1285" s="326">
        <f>-Input!Y846</f>
        <v>0</v>
      </c>
      <c r="Z1285" s="27">
        <f>-Input!Z846</f>
        <v>0</v>
      </c>
      <c r="AA1285" s="27">
        <f>-Input!AA846</f>
        <v>0</v>
      </c>
      <c r="AB1285" s="27">
        <f>-Input!AB846</f>
        <v>0</v>
      </c>
      <c r="AC1285" s="27">
        <f>-Input!AC846</f>
        <v>0</v>
      </c>
      <c r="AD1285" s="313">
        <f>-Input!AD846</f>
        <v>0</v>
      </c>
      <c r="AE1285" s="326">
        <f>-Input!AE846</f>
        <v>0</v>
      </c>
      <c r="AF1285" s="27">
        <f>-Input!AF846</f>
        <v>0</v>
      </c>
      <c r="AG1285" s="27">
        <f>-Input!AG846</f>
        <v>0</v>
      </c>
      <c r="AH1285" s="27">
        <f>-Input!AH846</f>
        <v>0</v>
      </c>
      <c r="AI1285" s="313">
        <f>-Input!AI846</f>
        <v>0</v>
      </c>
      <c r="AJ1285" s="326">
        <f t="shared" si="1389"/>
        <v>0</v>
      </c>
      <c r="AK1285" s="27">
        <f t="shared" si="1389"/>
        <v>0</v>
      </c>
      <c r="AL1285" s="27">
        <f t="shared" si="1389"/>
        <v>0</v>
      </c>
      <c r="AM1285" s="27">
        <f t="shared" si="1389"/>
        <v>0</v>
      </c>
      <c r="AN1285" s="313">
        <f t="shared" si="1389"/>
        <v>0</v>
      </c>
    </row>
    <row r="1286" spans="1:40" outlineLevel="2">
      <c r="A1286" s="882">
        <f>ROW()</f>
        <v>1286</v>
      </c>
      <c r="B1286" s="453"/>
      <c r="D1286" s="452" t="s">
        <v>27</v>
      </c>
      <c r="H1286" s="458"/>
      <c r="I1286" s="458"/>
      <c r="J1286" s="459"/>
      <c r="K1286" s="458"/>
      <c r="L1286" s="458"/>
      <c r="M1286" s="157">
        <f>-Input!M847</f>
        <v>-4.9642598677598912E-3</v>
      </c>
      <c r="N1286" s="157">
        <f>-Input!N847</f>
        <v>-4.9642598677598912E-3</v>
      </c>
      <c r="O1286" s="324">
        <f>-Input!O847</f>
        <v>0</v>
      </c>
      <c r="P1286" s="157">
        <f>-Input!P847</f>
        <v>0</v>
      </c>
      <c r="Q1286" s="157">
        <f>-Input!Q847</f>
        <v>0</v>
      </c>
      <c r="R1286" s="157">
        <f>-Input!R847</f>
        <v>0</v>
      </c>
      <c r="S1286" s="320">
        <f>-Input!S847</f>
        <v>0</v>
      </c>
      <c r="T1286" s="324">
        <f>-Input!T847</f>
        <v>0</v>
      </c>
      <c r="U1286" s="157">
        <f>-Input!U847</f>
        <v>0</v>
      </c>
      <c r="V1286" s="157">
        <f>-Input!V847</f>
        <v>0</v>
      </c>
      <c r="W1286" s="157">
        <f>-Input!W847</f>
        <v>0</v>
      </c>
      <c r="X1286" s="320">
        <f>-Input!X847</f>
        <v>0</v>
      </c>
      <c r="Y1286" s="326">
        <f>-Input!Y847</f>
        <v>0</v>
      </c>
      <c r="Z1286" s="27">
        <f>-Input!Z847</f>
        <v>0</v>
      </c>
      <c r="AA1286" s="27">
        <f>-Input!AA847</f>
        <v>0</v>
      </c>
      <c r="AB1286" s="27">
        <f>-Input!AB847</f>
        <v>0</v>
      </c>
      <c r="AC1286" s="27">
        <f>-Input!AC847</f>
        <v>0</v>
      </c>
      <c r="AD1286" s="313">
        <f>-Input!AD847</f>
        <v>0</v>
      </c>
      <c r="AE1286" s="326">
        <f>-Input!AE847</f>
        <v>0</v>
      </c>
      <c r="AF1286" s="27">
        <f>-Input!AF847</f>
        <v>0</v>
      </c>
      <c r="AG1286" s="27">
        <f>-Input!AG847</f>
        <v>0</v>
      </c>
      <c r="AH1286" s="27">
        <f>-Input!AH847</f>
        <v>0</v>
      </c>
      <c r="AI1286" s="313">
        <f>-Input!AI847</f>
        <v>0</v>
      </c>
      <c r="AJ1286" s="326">
        <f t="shared" si="1389"/>
        <v>0</v>
      </c>
      <c r="AK1286" s="27">
        <f t="shared" si="1389"/>
        <v>0</v>
      </c>
      <c r="AL1286" s="27">
        <f t="shared" si="1389"/>
        <v>0</v>
      </c>
      <c r="AM1286" s="27">
        <f t="shared" si="1389"/>
        <v>0</v>
      </c>
      <c r="AN1286" s="313">
        <f t="shared" si="1389"/>
        <v>0</v>
      </c>
    </row>
    <row r="1287" spans="1:40" outlineLevel="2">
      <c r="A1287" s="882">
        <f>ROW()</f>
        <v>1287</v>
      </c>
      <c r="B1287" s="453"/>
      <c r="D1287" s="452" t="s">
        <v>34</v>
      </c>
      <c r="H1287" s="458"/>
      <c r="I1287" s="458"/>
      <c r="J1287" s="459"/>
      <c r="K1287" s="458"/>
      <c r="L1287" s="458"/>
      <c r="M1287" s="157">
        <f>-Input!M848</f>
        <v>-0.57120312189076128</v>
      </c>
      <c r="N1287" s="157">
        <f>-Input!N848</f>
        <v>-0.57120312189076128</v>
      </c>
      <c r="O1287" s="324">
        <f>-Input!O848</f>
        <v>-1.2179360518709472</v>
      </c>
      <c r="P1287" s="157">
        <f>-Input!P848</f>
        <v>-1.2179360518709472</v>
      </c>
      <c r="Q1287" s="157">
        <f>-Input!Q848</f>
        <v>-1.2179360518709472</v>
      </c>
      <c r="R1287" s="157">
        <f>-Input!R848</f>
        <v>-1.2179360518709472</v>
      </c>
      <c r="S1287" s="320">
        <f>-Input!S848</f>
        <v>-1.2179360518709472</v>
      </c>
      <c r="T1287" s="324">
        <f>-Input!T848</f>
        <v>-0.61095565246414285</v>
      </c>
      <c r="U1287" s="157">
        <f>-Input!U848</f>
        <v>-1.2219113049282857</v>
      </c>
      <c r="V1287" s="157">
        <f>-Input!V848</f>
        <v>-1.2219113049282857</v>
      </c>
      <c r="W1287" s="157">
        <f>-Input!W848</f>
        <v>-1.2219113049282857</v>
      </c>
      <c r="X1287" s="320">
        <f>-Input!X848</f>
        <v>-1.2219113049282857</v>
      </c>
      <c r="Y1287" s="326">
        <f>-Input!Y848</f>
        <v>-0.61095565246414263</v>
      </c>
      <c r="Z1287" s="27">
        <f>-Input!Z848</f>
        <v>-1.2219113049282853</v>
      </c>
      <c r="AA1287" s="27">
        <f>-Input!AA848</f>
        <v>-1.2219113049282853</v>
      </c>
      <c r="AB1287" s="27">
        <f>-Input!AB848</f>
        <v>-1.2219113049282853</v>
      </c>
      <c r="AC1287" s="27">
        <f>-Input!AC848</f>
        <v>-1.2219113049282853</v>
      </c>
      <c r="AD1287" s="313">
        <f>-Input!AD848</f>
        <v>-1.2219113049282853</v>
      </c>
      <c r="AE1287" s="326">
        <f>-Input!AE848</f>
        <v>-1.2140802674211788</v>
      </c>
      <c r="AF1287" s="27">
        <f>-Input!AF848</f>
        <v>-1.2140802674211788</v>
      </c>
      <c r="AG1287" s="27">
        <f>-Input!AG848</f>
        <v>-1.2140802674211788</v>
      </c>
      <c r="AH1287" s="27">
        <f>-Input!AH848</f>
        <v>-1.2140802674211788</v>
      </c>
      <c r="AI1287" s="313">
        <f>-Input!AI848</f>
        <v>-1.2140802674211788</v>
      </c>
      <c r="AJ1287" s="326">
        <f t="shared" si="1389"/>
        <v>-1.23170010181217</v>
      </c>
      <c r="AK1287" s="27">
        <f t="shared" si="1389"/>
        <v>-1.23170010181217</v>
      </c>
      <c r="AL1287" s="27">
        <f t="shared" si="1389"/>
        <v>-1.2317001018121698</v>
      </c>
      <c r="AM1287" s="27">
        <f t="shared" si="1389"/>
        <v>-1.2317001018121698</v>
      </c>
      <c r="AN1287" s="313">
        <f t="shared" si="1389"/>
        <v>0</v>
      </c>
    </row>
    <row r="1288" spans="1:40" outlineLevel="2">
      <c r="A1288" s="882">
        <f>ROW()</f>
        <v>1288</v>
      </c>
      <c r="B1288" s="453"/>
      <c r="D1288" s="452" t="s">
        <v>35</v>
      </c>
      <c r="H1288" s="458"/>
      <c r="I1288" s="458"/>
      <c r="J1288" s="459"/>
      <c r="K1288" s="458"/>
      <c r="L1288" s="458"/>
      <c r="M1288" s="157">
        <f>-Input!M849</f>
        <v>-0.41661039814616141</v>
      </c>
      <c r="N1288" s="157">
        <f>-Input!N849</f>
        <v>-0.41661039814616141</v>
      </c>
      <c r="O1288" s="324">
        <f>-Input!O849</f>
        <v>0</v>
      </c>
      <c r="P1288" s="157">
        <f>-Input!P849</f>
        <v>0</v>
      </c>
      <c r="Q1288" s="157">
        <f>-Input!Q849</f>
        <v>0</v>
      </c>
      <c r="R1288" s="157">
        <f>-Input!R849</f>
        <v>0</v>
      </c>
      <c r="S1288" s="320">
        <f>-Input!S849</f>
        <v>0</v>
      </c>
      <c r="T1288" s="324">
        <f>-Input!T849</f>
        <v>0</v>
      </c>
      <c r="U1288" s="157">
        <f>-Input!U849</f>
        <v>0</v>
      </c>
      <c r="V1288" s="157">
        <f>-Input!V849</f>
        <v>0</v>
      </c>
      <c r="W1288" s="157">
        <f>-Input!W849</f>
        <v>0</v>
      </c>
      <c r="X1288" s="320">
        <f>-Input!X849</f>
        <v>0</v>
      </c>
      <c r="Y1288" s="326">
        <f>-Input!Y849</f>
        <v>0</v>
      </c>
      <c r="Z1288" s="27">
        <f>-Input!Z849</f>
        <v>0</v>
      </c>
      <c r="AA1288" s="27">
        <f>-Input!AA849</f>
        <v>0</v>
      </c>
      <c r="AB1288" s="27">
        <f>-Input!AB849</f>
        <v>0</v>
      </c>
      <c r="AC1288" s="27">
        <f>-Input!AC849</f>
        <v>0</v>
      </c>
      <c r="AD1288" s="313">
        <f>-Input!AD849</f>
        <v>0</v>
      </c>
      <c r="AE1288" s="326">
        <f>-Input!AE849</f>
        <v>-3.6995667007971478E-3</v>
      </c>
      <c r="AF1288" s="27">
        <f>-Input!AF849</f>
        <v>0</v>
      </c>
      <c r="AG1288" s="27">
        <f>-Input!AG849</f>
        <v>0</v>
      </c>
      <c r="AH1288" s="27">
        <f>-Input!AH849</f>
        <v>0</v>
      </c>
      <c r="AI1288" s="313">
        <f>-Input!AI849</f>
        <v>0</v>
      </c>
      <c r="AJ1288" s="326">
        <f t="shared" si="1389"/>
        <v>3.6995667007971478E-3</v>
      </c>
      <c r="AK1288" s="27">
        <f t="shared" si="1389"/>
        <v>0</v>
      </c>
      <c r="AL1288" s="27">
        <f t="shared" si="1389"/>
        <v>0</v>
      </c>
      <c r="AM1288" s="27">
        <f t="shared" si="1389"/>
        <v>0</v>
      </c>
      <c r="AN1288" s="313">
        <f t="shared" si="1389"/>
        <v>0</v>
      </c>
    </row>
    <row r="1289" spans="1:40" outlineLevel="2">
      <c r="A1289" s="882">
        <f>ROW()</f>
        <v>1289</v>
      </c>
      <c r="B1289" s="453"/>
      <c r="D1289" s="452" t="s">
        <v>302</v>
      </c>
      <c r="H1289" s="458"/>
      <c r="I1289" s="458"/>
      <c r="J1289" s="459"/>
      <c r="K1289" s="458"/>
      <c r="L1289" s="458"/>
      <c r="M1289" s="157">
        <f>-Input!M850</f>
        <v>0</v>
      </c>
      <c r="N1289" s="157">
        <f>-Input!N850</f>
        <v>0</v>
      </c>
      <c r="O1289" s="324">
        <f>-Input!O850</f>
        <v>0</v>
      </c>
      <c r="P1289" s="157">
        <f>-Input!P850</f>
        <v>0</v>
      </c>
      <c r="Q1289" s="157">
        <f>-Input!Q850</f>
        <v>0</v>
      </c>
      <c r="R1289" s="157">
        <f>-Input!R850</f>
        <v>0</v>
      </c>
      <c r="S1289" s="320">
        <f>-Input!S850</f>
        <v>0</v>
      </c>
      <c r="T1289" s="324">
        <f>-Input!T850</f>
        <v>0</v>
      </c>
      <c r="U1289" s="157">
        <f>-Input!U850</f>
        <v>0</v>
      </c>
      <c r="V1289" s="157">
        <f>-Input!V850</f>
        <v>0</v>
      </c>
      <c r="W1289" s="157">
        <f>-Input!W850</f>
        <v>0</v>
      </c>
      <c r="X1289" s="320">
        <f>-Input!X850</f>
        <v>0</v>
      </c>
      <c r="Y1289" s="326">
        <f>-Input!Y850</f>
        <v>0</v>
      </c>
      <c r="Z1289" s="27">
        <f>-Input!Z850</f>
        <v>0</v>
      </c>
      <c r="AA1289" s="27">
        <f>-Input!AA850</f>
        <v>0</v>
      </c>
      <c r="AB1289" s="27">
        <f>-Input!AB850</f>
        <v>0</v>
      </c>
      <c r="AC1289" s="27">
        <f>-Input!AC850</f>
        <v>0</v>
      </c>
      <c r="AD1289" s="313">
        <f>-Input!AD850</f>
        <v>0</v>
      </c>
      <c r="AE1289" s="326">
        <f>-Input!AE850</f>
        <v>0</v>
      </c>
      <c r="AF1289" s="27">
        <f>-Input!AF850</f>
        <v>0</v>
      </c>
      <c r="AG1289" s="27">
        <f>-Input!AG850</f>
        <v>0</v>
      </c>
      <c r="AH1289" s="27">
        <f>-Input!AH850</f>
        <v>0</v>
      </c>
      <c r="AI1289" s="313">
        <f>-Input!AI850</f>
        <v>0</v>
      </c>
      <c r="AJ1289" s="326">
        <f t="shared" ref="AJ1289:AN1294" si="1390">-IF($D1289="Land",0,IF(AJ1235&lt;0,AJ1235,IF(AJ1217&lt;1,AJ1235,MAX(MIN(IF(AJ1235&gt;0,(AJ1235/AJ1217),0),AJ1235),0)*AJ$9)))</f>
        <v>0</v>
      </c>
      <c r="AK1289" s="27">
        <f t="shared" si="1390"/>
        <v>0</v>
      </c>
      <c r="AL1289" s="27">
        <f t="shared" si="1390"/>
        <v>0</v>
      </c>
      <c r="AM1289" s="27">
        <f t="shared" si="1390"/>
        <v>0</v>
      </c>
      <c r="AN1289" s="313">
        <f t="shared" si="1390"/>
        <v>0</v>
      </c>
    </row>
    <row r="1290" spans="1:40" outlineLevel="2">
      <c r="A1290" s="882">
        <f>ROW()</f>
        <v>1290</v>
      </c>
      <c r="B1290" s="453"/>
      <c r="D1290" s="452" t="s">
        <v>36</v>
      </c>
      <c r="H1290" s="458"/>
      <c r="I1290" s="458"/>
      <c r="J1290" s="459"/>
      <c r="K1290" s="458"/>
      <c r="L1290" s="458"/>
      <c r="M1290" s="157">
        <f>-Input!M851</f>
        <v>0</v>
      </c>
      <c r="N1290" s="157">
        <f>-Input!N851</f>
        <v>0</v>
      </c>
      <c r="O1290" s="324">
        <f>-Input!O851</f>
        <v>-0.11630223395166676</v>
      </c>
      <c r="P1290" s="157">
        <f>-Input!P851</f>
        <v>-0.11630223395166676</v>
      </c>
      <c r="Q1290" s="157">
        <f>-Input!Q851</f>
        <v>-0.11630223395166676</v>
      </c>
      <c r="R1290" s="157">
        <f>-Input!R851</f>
        <v>-0.11630223395166676</v>
      </c>
      <c r="S1290" s="320">
        <f>-Input!S851</f>
        <v>-0.11630223395166674</v>
      </c>
      <c r="T1290" s="324">
        <f>-Input!T851</f>
        <v>0</v>
      </c>
      <c r="U1290" s="157">
        <f>-Input!U851</f>
        <v>0</v>
      </c>
      <c r="V1290" s="157">
        <f>-Input!V851</f>
        <v>0</v>
      </c>
      <c r="W1290" s="157">
        <f>-Input!W851</f>
        <v>0</v>
      </c>
      <c r="X1290" s="320">
        <f>-Input!X851</f>
        <v>0</v>
      </c>
      <c r="Y1290" s="326">
        <f>-Input!Y851</f>
        <v>0</v>
      </c>
      <c r="Z1290" s="27">
        <f>-Input!Z851</f>
        <v>0</v>
      </c>
      <c r="AA1290" s="27">
        <f>-Input!AA851</f>
        <v>0</v>
      </c>
      <c r="AB1290" s="27">
        <f>-Input!AB851</f>
        <v>0</v>
      </c>
      <c r="AC1290" s="27">
        <f>-Input!AC851</f>
        <v>0</v>
      </c>
      <c r="AD1290" s="313">
        <f>-Input!AD851</f>
        <v>0</v>
      </c>
      <c r="AE1290" s="326">
        <f>-Input!AE851</f>
        <v>0</v>
      </c>
      <c r="AF1290" s="27">
        <f>-Input!AF851</f>
        <v>0</v>
      </c>
      <c r="AG1290" s="27">
        <f>-Input!AG851</f>
        <v>0</v>
      </c>
      <c r="AH1290" s="27">
        <f>-Input!AH851</f>
        <v>0</v>
      </c>
      <c r="AI1290" s="313">
        <f>-Input!AI851</f>
        <v>0</v>
      </c>
      <c r="AJ1290" s="326">
        <f t="shared" si="1390"/>
        <v>0</v>
      </c>
      <c r="AK1290" s="27">
        <f t="shared" si="1390"/>
        <v>0</v>
      </c>
      <c r="AL1290" s="27">
        <f t="shared" si="1390"/>
        <v>0</v>
      </c>
      <c r="AM1290" s="27">
        <f t="shared" si="1390"/>
        <v>0</v>
      </c>
      <c r="AN1290" s="313">
        <f t="shared" si="1390"/>
        <v>0</v>
      </c>
    </row>
    <row r="1291" spans="1:40" outlineLevel="2">
      <c r="A1291" s="882">
        <f>ROW()</f>
        <v>1291</v>
      </c>
      <c r="B1291" s="453"/>
      <c r="D1291" s="452" t="s">
        <v>583</v>
      </c>
      <c r="H1291" s="458"/>
      <c r="I1291" s="458"/>
      <c r="J1291" s="459"/>
      <c r="K1291" s="458"/>
      <c r="L1291" s="458"/>
      <c r="M1291" s="157">
        <f>-Input!M852</f>
        <v>0</v>
      </c>
      <c r="N1291" s="157">
        <f>-Input!N852</f>
        <v>0</v>
      </c>
      <c r="O1291" s="324">
        <f>-Input!O852</f>
        <v>0</v>
      </c>
      <c r="P1291" s="157">
        <f>-Input!P852</f>
        <v>0</v>
      </c>
      <c r="Q1291" s="157">
        <f>-Input!Q852</f>
        <v>0</v>
      </c>
      <c r="R1291" s="157">
        <f>-Input!R852</f>
        <v>0</v>
      </c>
      <c r="S1291" s="320">
        <f>-Input!S852</f>
        <v>0</v>
      </c>
      <c r="T1291" s="324">
        <f>-Input!T852</f>
        <v>0</v>
      </c>
      <c r="U1291" s="157">
        <f>-Input!U852</f>
        <v>0</v>
      </c>
      <c r="V1291" s="157">
        <f>-Input!V852</f>
        <v>0</v>
      </c>
      <c r="W1291" s="157">
        <f>-Input!W852</f>
        <v>0</v>
      </c>
      <c r="X1291" s="320">
        <f>-Input!X852</f>
        <v>0</v>
      </c>
      <c r="Y1291" s="326">
        <f>-Input!Y852</f>
        <v>0</v>
      </c>
      <c r="Z1291" s="27">
        <f>-Input!Z852</f>
        <v>0</v>
      </c>
      <c r="AA1291" s="27">
        <f>-Input!AA852</f>
        <v>0</v>
      </c>
      <c r="AB1291" s="27">
        <f>-Input!AB852</f>
        <v>0</v>
      </c>
      <c r="AC1291" s="27">
        <f>-Input!AC852</f>
        <v>0</v>
      </c>
      <c r="AD1291" s="313">
        <f>-Input!AD852</f>
        <v>0</v>
      </c>
      <c r="AE1291" s="326">
        <f>-Input!AE852</f>
        <v>0</v>
      </c>
      <c r="AF1291" s="27">
        <f>-Input!AF852</f>
        <v>0</v>
      </c>
      <c r="AG1291" s="27">
        <f>-Input!AG852</f>
        <v>0</v>
      </c>
      <c r="AH1291" s="27">
        <f>-Input!AH852</f>
        <v>0</v>
      </c>
      <c r="AI1291" s="313">
        <f>-Input!AI852</f>
        <v>0</v>
      </c>
      <c r="AJ1291" s="326">
        <f t="shared" si="1390"/>
        <v>0</v>
      </c>
      <c r="AK1291" s="27">
        <f t="shared" si="1390"/>
        <v>0</v>
      </c>
      <c r="AL1291" s="27">
        <f t="shared" si="1390"/>
        <v>0</v>
      </c>
      <c r="AM1291" s="27">
        <f t="shared" si="1390"/>
        <v>0</v>
      </c>
      <c r="AN1291" s="313">
        <f t="shared" si="1390"/>
        <v>0</v>
      </c>
    </row>
    <row r="1292" spans="1:40" outlineLevel="2">
      <c r="A1292" s="882">
        <f>ROW()</f>
        <v>1292</v>
      </c>
      <c r="B1292" s="453"/>
      <c r="D1292" s="452" t="s">
        <v>81</v>
      </c>
      <c r="H1292" s="458"/>
      <c r="I1292" s="458"/>
      <c r="J1292" s="459"/>
      <c r="K1292" s="458"/>
      <c r="L1292" s="458"/>
      <c r="M1292" s="157">
        <f>-Input!M853</f>
        <v>0</v>
      </c>
      <c r="N1292" s="157">
        <f>-Input!N853</f>
        <v>0</v>
      </c>
      <c r="O1292" s="324">
        <f>-Input!O853</f>
        <v>-1.0474739823523829</v>
      </c>
      <c r="P1292" s="157">
        <f>-Input!P853</f>
        <v>-1.0474739823523829</v>
      </c>
      <c r="Q1292" s="157">
        <f>-Input!Q853</f>
        <v>-1.0474739823523829</v>
      </c>
      <c r="R1292" s="157">
        <f>-Input!R853</f>
        <v>-1.0474739823523829</v>
      </c>
      <c r="S1292" s="320">
        <f>-Input!S853</f>
        <v>-1.0474739823523824</v>
      </c>
      <c r="T1292" s="324">
        <f>-Input!T853</f>
        <v>0</v>
      </c>
      <c r="U1292" s="157">
        <f>-Input!U853</f>
        <v>0</v>
      </c>
      <c r="V1292" s="157">
        <f>-Input!V853</f>
        <v>0</v>
      </c>
      <c r="W1292" s="157">
        <f>-Input!W853</f>
        <v>0</v>
      </c>
      <c r="X1292" s="320">
        <f>-Input!X853</f>
        <v>0</v>
      </c>
      <c r="Y1292" s="326">
        <f>-Input!Y853</f>
        <v>0</v>
      </c>
      <c r="Z1292" s="27">
        <f>-Input!Z853</f>
        <v>0</v>
      </c>
      <c r="AA1292" s="27">
        <f>-Input!AA853</f>
        <v>0</v>
      </c>
      <c r="AB1292" s="27">
        <f>-Input!AB853</f>
        <v>0</v>
      </c>
      <c r="AC1292" s="27">
        <f>-Input!AC853</f>
        <v>0</v>
      </c>
      <c r="AD1292" s="313">
        <f>-Input!AD853</f>
        <v>0</v>
      </c>
      <c r="AE1292" s="326">
        <f>-Input!AE853</f>
        <v>0</v>
      </c>
      <c r="AF1292" s="27">
        <f>-Input!AF853</f>
        <v>0</v>
      </c>
      <c r="AG1292" s="27">
        <f>-Input!AG853</f>
        <v>0</v>
      </c>
      <c r="AH1292" s="27">
        <f>-Input!AH853</f>
        <v>0</v>
      </c>
      <c r="AI1292" s="313">
        <f>-Input!AI853</f>
        <v>0</v>
      </c>
      <c r="AJ1292" s="326">
        <f t="shared" si="1390"/>
        <v>-8.8817841970012523E-16</v>
      </c>
      <c r="AK1292" s="27">
        <f t="shared" si="1390"/>
        <v>0</v>
      </c>
      <c r="AL1292" s="27">
        <f t="shared" si="1390"/>
        <v>0</v>
      </c>
      <c r="AM1292" s="27">
        <f t="shared" si="1390"/>
        <v>0</v>
      </c>
      <c r="AN1292" s="313">
        <f t="shared" si="1390"/>
        <v>0</v>
      </c>
    </row>
    <row r="1293" spans="1:40" outlineLevel="2">
      <c r="A1293" s="882">
        <f>ROW()</f>
        <v>1293</v>
      </c>
      <c r="B1293" s="453"/>
      <c r="D1293" s="452" t="s">
        <v>28</v>
      </c>
      <c r="H1293" s="458"/>
      <c r="I1293" s="458"/>
      <c r="J1293" s="459"/>
      <c r="K1293" s="458"/>
      <c r="L1293" s="458"/>
      <c r="M1293" s="157">
        <f>-Input!M854</f>
        <v>0</v>
      </c>
      <c r="N1293" s="157">
        <f>-Input!N854</f>
        <v>0</v>
      </c>
      <c r="O1293" s="324">
        <f>-Input!O854</f>
        <v>0</v>
      </c>
      <c r="P1293" s="157">
        <f>-Input!P854</f>
        <v>0</v>
      </c>
      <c r="Q1293" s="157">
        <f>-Input!Q854</f>
        <v>0</v>
      </c>
      <c r="R1293" s="157">
        <f>-Input!R854</f>
        <v>0</v>
      </c>
      <c r="S1293" s="320">
        <f>-Input!S854</f>
        <v>0</v>
      </c>
      <c r="T1293" s="324">
        <f>-Input!T854</f>
        <v>0</v>
      </c>
      <c r="U1293" s="157">
        <f>-Input!U854</f>
        <v>0</v>
      </c>
      <c r="V1293" s="157">
        <f>-Input!V854</f>
        <v>0</v>
      </c>
      <c r="W1293" s="157">
        <f>-Input!W854</f>
        <v>0</v>
      </c>
      <c r="X1293" s="320">
        <f>-Input!X854</f>
        <v>0</v>
      </c>
      <c r="Y1293" s="326">
        <f>-Input!Y854</f>
        <v>0</v>
      </c>
      <c r="Z1293" s="27">
        <f>-Input!Z854</f>
        <v>0</v>
      </c>
      <c r="AA1293" s="27">
        <f>-Input!AA854</f>
        <v>0</v>
      </c>
      <c r="AB1293" s="27">
        <f>-Input!AB854</f>
        <v>0</v>
      </c>
      <c r="AC1293" s="27">
        <f>-Input!AC854</f>
        <v>0</v>
      </c>
      <c r="AD1293" s="313">
        <f>-Input!AD854</f>
        <v>0</v>
      </c>
      <c r="AE1293" s="326">
        <f>-Input!AE854</f>
        <v>0</v>
      </c>
      <c r="AF1293" s="27">
        <f>-Input!AF854</f>
        <v>0</v>
      </c>
      <c r="AG1293" s="27">
        <f>-Input!AG854</f>
        <v>0</v>
      </c>
      <c r="AH1293" s="27">
        <f>-Input!AH854</f>
        <v>0</v>
      </c>
      <c r="AI1293" s="313">
        <f>-Input!AI854</f>
        <v>0</v>
      </c>
      <c r="AJ1293" s="326">
        <f t="shared" si="1390"/>
        <v>0</v>
      </c>
      <c r="AK1293" s="27">
        <f t="shared" si="1390"/>
        <v>0</v>
      </c>
      <c r="AL1293" s="27">
        <f t="shared" si="1390"/>
        <v>0</v>
      </c>
      <c r="AM1293" s="27">
        <f t="shared" si="1390"/>
        <v>0</v>
      </c>
      <c r="AN1293" s="313">
        <f t="shared" si="1390"/>
        <v>0</v>
      </c>
    </row>
    <row r="1294" spans="1:40" outlineLevel="2">
      <c r="A1294" s="882">
        <f>ROW()</f>
        <v>1294</v>
      </c>
      <c r="B1294" s="453"/>
      <c r="D1294" s="456" t="s">
        <v>443</v>
      </c>
      <c r="E1294" s="456"/>
      <c r="F1294" s="456"/>
      <c r="G1294" s="456"/>
      <c r="H1294" s="460"/>
      <c r="I1294" s="460"/>
      <c r="J1294" s="461"/>
      <c r="K1294" s="460"/>
      <c r="L1294" s="460"/>
      <c r="M1294" s="158">
        <f>-Input!M855</f>
        <v>0</v>
      </c>
      <c r="N1294" s="158">
        <f>-Input!N855</f>
        <v>0</v>
      </c>
      <c r="O1294" s="325">
        <f>-Input!O855</f>
        <v>0</v>
      </c>
      <c r="P1294" s="158">
        <f>-Input!P855</f>
        <v>0</v>
      </c>
      <c r="Q1294" s="158">
        <f>-Input!Q855</f>
        <v>0</v>
      </c>
      <c r="R1294" s="158">
        <f>-Input!R855</f>
        <v>0</v>
      </c>
      <c r="S1294" s="321">
        <f>-Input!S855</f>
        <v>0</v>
      </c>
      <c r="T1294" s="325">
        <f>-Input!T855</f>
        <v>0</v>
      </c>
      <c r="U1294" s="158">
        <f>-Input!U855</f>
        <v>0</v>
      </c>
      <c r="V1294" s="158">
        <f>-Input!V855</f>
        <v>0</v>
      </c>
      <c r="W1294" s="158">
        <f>-Input!W855</f>
        <v>0</v>
      </c>
      <c r="X1294" s="321">
        <f>-Input!X855</f>
        <v>0</v>
      </c>
      <c r="Y1294" s="325">
        <f>-Input!Y855</f>
        <v>0</v>
      </c>
      <c r="Z1294" s="158">
        <f>-Input!Z855</f>
        <v>0</v>
      </c>
      <c r="AA1294" s="158">
        <f>-Input!AA855</f>
        <v>0</v>
      </c>
      <c r="AB1294" s="158">
        <f>-Input!AB855</f>
        <v>0</v>
      </c>
      <c r="AC1294" s="158">
        <f>-Input!AC855</f>
        <v>0</v>
      </c>
      <c r="AD1294" s="321">
        <f>-Input!AD855</f>
        <v>0</v>
      </c>
      <c r="AE1294" s="325">
        <f>-Input!AE855</f>
        <v>0</v>
      </c>
      <c r="AF1294" s="158">
        <f>-Input!AF855</f>
        <v>0</v>
      </c>
      <c r="AG1294" s="158">
        <f>-Input!AG855</f>
        <v>0</v>
      </c>
      <c r="AH1294" s="158">
        <f>-Input!AH855</f>
        <v>0</v>
      </c>
      <c r="AI1294" s="321">
        <f>-Input!AI855</f>
        <v>0</v>
      </c>
      <c r="AJ1294" s="325">
        <f t="shared" si="1390"/>
        <v>0</v>
      </c>
      <c r="AK1294" s="158">
        <f t="shared" si="1390"/>
        <v>0</v>
      </c>
      <c r="AL1294" s="158">
        <f t="shared" si="1390"/>
        <v>0</v>
      </c>
      <c r="AM1294" s="158">
        <f t="shared" si="1390"/>
        <v>0</v>
      </c>
      <c r="AN1294" s="321">
        <f t="shared" si="1390"/>
        <v>0</v>
      </c>
    </row>
    <row r="1295" spans="1:40" outlineLevel="2">
      <c r="A1295" s="882">
        <f>ROW()</f>
        <v>1295</v>
      </c>
      <c r="B1295" s="453"/>
      <c r="D1295" s="452" t="s">
        <v>24</v>
      </c>
      <c r="F1295" s="454"/>
      <c r="G1295" s="454"/>
      <c r="H1295" s="448"/>
      <c r="I1295" s="448"/>
      <c r="J1295" s="464"/>
      <c r="K1295" s="448"/>
      <c r="L1295" s="448"/>
      <c r="M1295" s="439">
        <f t="shared" ref="M1295:AN1295" si="1391">SUM(M1279:M1294)</f>
        <v>-1.1896103322994964</v>
      </c>
      <c r="N1295" s="439">
        <f t="shared" si="1391"/>
        <v>-1.1896103322994964</v>
      </c>
      <c r="O1295" s="443">
        <f t="shared" si="1391"/>
        <v>-2.5769382382442996</v>
      </c>
      <c r="P1295" s="439">
        <f t="shared" si="1391"/>
        <v>-2.5769382382442996</v>
      </c>
      <c r="Q1295" s="439">
        <f t="shared" si="1391"/>
        <v>-2.5769382382442996</v>
      </c>
      <c r="R1295" s="439">
        <f t="shared" si="1391"/>
        <v>-2.5769382382442996</v>
      </c>
      <c r="S1295" s="440">
        <f t="shared" si="1391"/>
        <v>-2.5769382382442991</v>
      </c>
      <c r="T1295" s="439">
        <f t="shared" si="1391"/>
        <v>-0.70922515247102169</v>
      </c>
      <c r="U1295" s="439">
        <f t="shared" si="1391"/>
        <v>-1.4184503049420434</v>
      </c>
      <c r="V1295" s="439">
        <f t="shared" si="1391"/>
        <v>-1.4184503049420434</v>
      </c>
      <c r="W1295" s="439">
        <f t="shared" si="1391"/>
        <v>-1.4184503049420434</v>
      </c>
      <c r="X1295" s="440">
        <f t="shared" si="1391"/>
        <v>-1.4184503049420434</v>
      </c>
      <c r="Y1295" s="443">
        <f t="shared" si="1391"/>
        <v>-0.70922515247102147</v>
      </c>
      <c r="Z1295" s="439">
        <f t="shared" si="1391"/>
        <v>-1.4184503049420429</v>
      </c>
      <c r="AA1295" s="439">
        <f t="shared" si="1391"/>
        <v>-1.4184503049420429</v>
      </c>
      <c r="AB1295" s="439">
        <f t="shared" si="1391"/>
        <v>-1.4184503049420429</v>
      </c>
      <c r="AC1295" s="439">
        <f t="shared" si="1391"/>
        <v>-1.4184503049420429</v>
      </c>
      <c r="AD1295" s="440">
        <f t="shared" si="1391"/>
        <v>-1.4184503049420429</v>
      </c>
      <c r="AE1295" s="443">
        <f t="shared" si="1391"/>
        <v>-1.4130844945756251</v>
      </c>
      <c r="AF1295" s="439">
        <f t="shared" si="1391"/>
        <v>-1.4093849278748281</v>
      </c>
      <c r="AG1295" s="439">
        <f t="shared" si="1391"/>
        <v>-1.4093849278748281</v>
      </c>
      <c r="AH1295" s="439">
        <f t="shared" si="1391"/>
        <v>-1.4093849278748281</v>
      </c>
      <c r="AI1295" s="440">
        <f t="shared" si="1391"/>
        <v>-1.4093849278748281</v>
      </c>
      <c r="AJ1295" s="443">
        <f t="shared" si="1391"/>
        <v>-1.4246977837866841</v>
      </c>
      <c r="AK1295" s="439">
        <f t="shared" si="1391"/>
        <v>-1.4283973504874803</v>
      </c>
      <c r="AL1295" s="439">
        <f t="shared" si="1391"/>
        <v>-1.4283973504874801</v>
      </c>
      <c r="AM1295" s="439">
        <f t="shared" si="1391"/>
        <v>-1.4283973504874801</v>
      </c>
      <c r="AN1295" s="440">
        <f t="shared" si="1391"/>
        <v>-0.19669724867531022</v>
      </c>
    </row>
    <row r="1296" spans="1:40" outlineLevel="1">
      <c r="A1296" s="732" t="s">
        <v>299</v>
      </c>
      <c r="B1296" s="733"/>
      <c r="C1296" s="881"/>
      <c r="D1296" s="733"/>
      <c r="E1296" s="733"/>
      <c r="F1296" s="733"/>
      <c r="G1296" s="730"/>
      <c r="H1296" s="733"/>
      <c r="I1296" s="730"/>
      <c r="J1296" s="729"/>
      <c r="K1296" s="730"/>
      <c r="L1296" s="730"/>
      <c r="M1296" s="730"/>
      <c r="N1296" s="730"/>
      <c r="O1296" s="729"/>
      <c r="P1296" s="730"/>
      <c r="Q1296" s="730"/>
      <c r="R1296" s="730"/>
      <c r="S1296" s="731"/>
      <c r="T1296" s="730"/>
      <c r="U1296" s="730"/>
      <c r="V1296" s="730"/>
      <c r="W1296" s="730"/>
      <c r="X1296" s="731"/>
      <c r="Y1296" s="729"/>
      <c r="Z1296" s="730"/>
      <c r="AA1296" s="730"/>
      <c r="AB1296" s="730"/>
      <c r="AC1296" s="730"/>
      <c r="AD1296" s="731"/>
      <c r="AE1296" s="729"/>
      <c r="AF1296" s="730"/>
      <c r="AG1296" s="730"/>
      <c r="AH1296" s="730"/>
      <c r="AI1296" s="731"/>
      <c r="AJ1296" s="729"/>
      <c r="AK1296" s="730"/>
      <c r="AL1296" s="730"/>
      <c r="AM1296" s="730"/>
      <c r="AN1296" s="731"/>
    </row>
    <row r="1297" spans="1:40" outlineLevel="2">
      <c r="A1297" s="882">
        <f>ROW()</f>
        <v>1297</v>
      </c>
      <c r="B1297" s="453"/>
      <c r="D1297" s="452" t="s">
        <v>300</v>
      </c>
      <c r="H1297" s="458"/>
      <c r="I1297" s="458"/>
      <c r="J1297" s="459"/>
      <c r="K1297" s="458"/>
      <c r="L1297" s="458"/>
      <c r="M1297" s="458"/>
      <c r="N1297" s="458"/>
      <c r="O1297" s="324"/>
      <c r="P1297" s="157"/>
      <c r="Q1297" s="157"/>
      <c r="R1297" s="157"/>
      <c r="S1297" s="320"/>
      <c r="T1297" s="157"/>
      <c r="U1297" s="27"/>
      <c r="V1297" s="27"/>
      <c r="W1297" s="27"/>
      <c r="X1297" s="313"/>
      <c r="Y1297" s="326"/>
      <c r="Z1297" s="27"/>
      <c r="AA1297" s="27"/>
      <c r="AB1297" s="27"/>
      <c r="AC1297" s="27"/>
      <c r="AD1297" s="313"/>
      <c r="AE1297" s="326"/>
      <c r="AF1297" s="27"/>
      <c r="AG1297" s="27"/>
      <c r="AH1297" s="27"/>
      <c r="AI1297" s="313"/>
      <c r="AJ1297" s="326"/>
      <c r="AK1297" s="27"/>
      <c r="AL1297" s="27"/>
      <c r="AM1297" s="27"/>
      <c r="AN1297" s="313"/>
    </row>
    <row r="1298" spans="1:40" outlineLevel="2">
      <c r="A1298" s="882">
        <f>ROW()</f>
        <v>1298</v>
      </c>
      <c r="B1298" s="453"/>
      <c r="D1298" s="452" t="s">
        <v>301</v>
      </c>
      <c r="H1298" s="458"/>
      <c r="I1298" s="458"/>
      <c r="J1298" s="459"/>
      <c r="K1298" s="458"/>
      <c r="L1298" s="458"/>
      <c r="M1298" s="458"/>
      <c r="N1298" s="458"/>
      <c r="O1298" s="324"/>
      <c r="P1298" s="157"/>
      <c r="Q1298" s="157"/>
      <c r="R1298" s="157"/>
      <c r="S1298" s="320"/>
      <c r="T1298" s="157"/>
      <c r="U1298" s="27"/>
      <c r="V1298" s="27"/>
      <c r="W1298" s="27"/>
      <c r="X1298" s="313"/>
      <c r="Y1298" s="326"/>
      <c r="Z1298" s="27"/>
      <c r="AA1298" s="27"/>
      <c r="AB1298" s="27"/>
      <c r="AC1298" s="27"/>
      <c r="AD1298" s="313"/>
      <c r="AE1298" s="326"/>
      <c r="AF1298" s="27"/>
      <c r="AG1298" s="27"/>
      <c r="AH1298" s="27"/>
      <c r="AI1298" s="313"/>
      <c r="AJ1298" s="326"/>
      <c r="AK1298" s="27"/>
      <c r="AL1298" s="27"/>
      <c r="AM1298" s="27"/>
      <c r="AN1298" s="313"/>
    </row>
    <row r="1299" spans="1:40" outlineLevel="2">
      <c r="A1299" s="882">
        <f>ROW()</f>
        <v>1299</v>
      </c>
      <c r="B1299" s="453"/>
      <c r="D1299" s="452" t="s">
        <v>29</v>
      </c>
      <c r="H1299" s="458"/>
      <c r="I1299" s="458"/>
      <c r="J1299" s="459"/>
      <c r="K1299" s="458"/>
      <c r="L1299" s="458"/>
      <c r="M1299" s="458"/>
      <c r="N1299" s="458"/>
      <c r="O1299" s="324"/>
      <c r="P1299" s="157"/>
      <c r="Q1299" s="157"/>
      <c r="R1299" s="157"/>
      <c r="S1299" s="320"/>
      <c r="T1299" s="157"/>
      <c r="U1299" s="27"/>
      <c r="V1299" s="27"/>
      <c r="W1299" s="27"/>
      <c r="X1299" s="313"/>
      <c r="Y1299" s="326"/>
      <c r="Z1299" s="27"/>
      <c r="AA1299" s="27"/>
      <c r="AB1299" s="27"/>
      <c r="AC1299" s="27"/>
      <c r="AD1299" s="313"/>
      <c r="AE1299" s="326"/>
      <c r="AF1299" s="27"/>
      <c r="AG1299" s="27"/>
      <c r="AH1299" s="27"/>
      <c r="AI1299" s="313"/>
      <c r="AJ1299" s="326"/>
      <c r="AK1299" s="27"/>
      <c r="AL1299" s="27"/>
      <c r="AM1299" s="27"/>
      <c r="AN1299" s="313"/>
    </row>
    <row r="1300" spans="1:40" outlineLevel="2">
      <c r="A1300" s="882">
        <f>ROW()</f>
        <v>1300</v>
      </c>
      <c r="B1300" s="453"/>
      <c r="D1300" s="452" t="s">
        <v>30</v>
      </c>
      <c r="H1300" s="458"/>
      <c r="I1300" s="458"/>
      <c r="J1300" s="459"/>
      <c r="K1300" s="458"/>
      <c r="L1300" s="458"/>
      <c r="M1300" s="458"/>
      <c r="N1300" s="458"/>
      <c r="O1300" s="324"/>
      <c r="P1300" s="157"/>
      <c r="Q1300" s="157"/>
      <c r="R1300" s="157"/>
      <c r="S1300" s="320"/>
      <c r="T1300" s="157"/>
      <c r="U1300" s="27"/>
      <c r="V1300" s="27"/>
      <c r="W1300" s="27"/>
      <c r="X1300" s="313"/>
      <c r="Y1300" s="326"/>
      <c r="Z1300" s="27"/>
      <c r="AA1300" s="27"/>
      <c r="AB1300" s="27"/>
      <c r="AC1300" s="27"/>
      <c r="AD1300" s="313"/>
      <c r="AE1300" s="326"/>
      <c r="AF1300" s="27"/>
      <c r="AG1300" s="27"/>
      <c r="AH1300" s="27"/>
      <c r="AI1300" s="313"/>
      <c r="AJ1300" s="326"/>
      <c r="AK1300" s="27"/>
      <c r="AL1300" s="27"/>
      <c r="AM1300" s="27"/>
      <c r="AN1300" s="313"/>
    </row>
    <row r="1301" spans="1:40" outlineLevel="2">
      <c r="A1301" s="882">
        <f>ROW()</f>
        <v>1301</v>
      </c>
      <c r="B1301" s="453"/>
      <c r="D1301" s="452" t="s">
        <v>31</v>
      </c>
      <c r="H1301" s="458"/>
      <c r="I1301" s="458"/>
      <c r="J1301" s="459"/>
      <c r="K1301" s="458"/>
      <c r="L1301" s="458"/>
      <c r="M1301" s="458"/>
      <c r="N1301" s="458"/>
      <c r="O1301" s="324"/>
      <c r="P1301" s="157"/>
      <c r="Q1301" s="157"/>
      <c r="R1301" s="157"/>
      <c r="S1301" s="320"/>
      <c r="T1301" s="157"/>
      <c r="U1301" s="27"/>
      <c r="V1301" s="27"/>
      <c r="W1301" s="27"/>
      <c r="X1301" s="313"/>
      <c r="Y1301" s="326"/>
      <c r="Z1301" s="27"/>
      <c r="AA1301" s="27"/>
      <c r="AB1301" s="27"/>
      <c r="AC1301" s="27"/>
      <c r="AD1301" s="313"/>
      <c r="AE1301" s="326"/>
      <c r="AF1301" s="27"/>
      <c r="AG1301" s="27"/>
      <c r="AH1301" s="27"/>
      <c r="AI1301" s="313"/>
      <c r="AJ1301" s="326"/>
      <c r="AK1301" s="27"/>
      <c r="AL1301" s="27"/>
      <c r="AM1301" s="27"/>
      <c r="AN1301" s="313"/>
    </row>
    <row r="1302" spans="1:40" outlineLevel="2">
      <c r="A1302" s="882">
        <f>ROW()</f>
        <v>1302</v>
      </c>
      <c r="B1302" s="453"/>
      <c r="D1302" s="452" t="s">
        <v>32</v>
      </c>
      <c r="H1302" s="458"/>
      <c r="I1302" s="458"/>
      <c r="J1302" s="459"/>
      <c r="K1302" s="458"/>
      <c r="L1302" s="458"/>
      <c r="M1302" s="458"/>
      <c r="N1302" s="458"/>
      <c r="O1302" s="324"/>
      <c r="P1302" s="157"/>
      <c r="Q1302" s="157"/>
      <c r="R1302" s="157"/>
      <c r="S1302" s="320"/>
      <c r="T1302" s="157"/>
      <c r="U1302" s="27"/>
      <c r="V1302" s="27"/>
      <c r="W1302" s="27"/>
      <c r="X1302" s="313"/>
      <c r="Y1302" s="326"/>
      <c r="Z1302" s="27"/>
      <c r="AA1302" s="27"/>
      <c r="AB1302" s="27"/>
      <c r="AC1302" s="27"/>
      <c r="AD1302" s="313"/>
      <c r="AE1302" s="326"/>
      <c r="AF1302" s="27"/>
      <c r="AG1302" s="27"/>
      <c r="AH1302" s="27"/>
      <c r="AI1302" s="313"/>
      <c r="AJ1302" s="326"/>
      <c r="AK1302" s="27"/>
      <c r="AL1302" s="27"/>
      <c r="AM1302" s="27"/>
      <c r="AN1302" s="313"/>
    </row>
    <row r="1303" spans="1:40" outlineLevel="2">
      <c r="A1303" s="882">
        <f>ROW()</f>
        <v>1303</v>
      </c>
      <c r="B1303" s="453"/>
      <c r="D1303" s="452" t="s">
        <v>33</v>
      </c>
      <c r="H1303" s="458"/>
      <c r="I1303" s="458"/>
      <c r="J1303" s="459"/>
      <c r="K1303" s="458"/>
      <c r="L1303" s="458"/>
      <c r="M1303" s="458"/>
      <c r="N1303" s="458"/>
      <c r="O1303" s="324"/>
      <c r="P1303" s="157"/>
      <c r="Q1303" s="157"/>
      <c r="R1303" s="157"/>
      <c r="S1303" s="320"/>
      <c r="T1303" s="157"/>
      <c r="U1303" s="27"/>
      <c r="V1303" s="27"/>
      <c r="W1303" s="27"/>
      <c r="X1303" s="313"/>
      <c r="Y1303" s="326"/>
      <c r="Z1303" s="27"/>
      <c r="AA1303" s="27"/>
      <c r="AB1303" s="27"/>
      <c r="AC1303" s="27"/>
      <c r="AD1303" s="313"/>
      <c r="AE1303" s="326"/>
      <c r="AF1303" s="27"/>
      <c r="AG1303" s="27"/>
      <c r="AH1303" s="27"/>
      <c r="AI1303" s="313"/>
      <c r="AJ1303" s="326"/>
      <c r="AK1303" s="27"/>
      <c r="AL1303" s="27"/>
      <c r="AM1303" s="27"/>
      <c r="AN1303" s="313"/>
    </row>
    <row r="1304" spans="1:40" outlineLevel="2">
      <c r="A1304" s="882">
        <f>ROW()</f>
        <v>1304</v>
      </c>
      <c r="B1304" s="453"/>
      <c r="D1304" s="452" t="s">
        <v>27</v>
      </c>
      <c r="H1304" s="458"/>
      <c r="I1304" s="458"/>
      <c r="J1304" s="459"/>
      <c r="K1304" s="458"/>
      <c r="L1304" s="458"/>
      <c r="M1304" s="458"/>
      <c r="N1304" s="458"/>
      <c r="O1304" s="324"/>
      <c r="P1304" s="157"/>
      <c r="Q1304" s="157"/>
      <c r="R1304" s="157"/>
      <c r="S1304" s="320"/>
      <c r="T1304" s="157"/>
      <c r="U1304" s="27"/>
      <c r="V1304" s="27"/>
      <c r="W1304" s="27"/>
      <c r="X1304" s="313"/>
      <c r="Y1304" s="326"/>
      <c r="Z1304" s="27"/>
      <c r="AA1304" s="27"/>
      <c r="AB1304" s="27"/>
      <c r="AC1304" s="27"/>
      <c r="AD1304" s="313"/>
      <c r="AE1304" s="326"/>
      <c r="AF1304" s="27"/>
      <c r="AG1304" s="27"/>
      <c r="AH1304" s="27"/>
      <c r="AI1304" s="313"/>
      <c r="AJ1304" s="326"/>
      <c r="AK1304" s="27"/>
      <c r="AL1304" s="27"/>
      <c r="AM1304" s="27"/>
      <c r="AN1304" s="313"/>
    </row>
    <row r="1305" spans="1:40" outlineLevel="2">
      <c r="A1305" s="882">
        <f>ROW()</f>
        <v>1305</v>
      </c>
      <c r="B1305" s="453"/>
      <c r="D1305" s="452" t="s">
        <v>34</v>
      </c>
      <c r="H1305" s="458"/>
      <c r="I1305" s="458"/>
      <c r="J1305" s="459"/>
      <c r="K1305" s="458"/>
      <c r="L1305" s="458"/>
      <c r="M1305" s="458"/>
      <c r="N1305" s="458"/>
      <c r="O1305" s="324"/>
      <c r="P1305" s="157"/>
      <c r="Q1305" s="157"/>
      <c r="R1305" s="157"/>
      <c r="S1305" s="320"/>
      <c r="T1305" s="157"/>
      <c r="U1305" s="27"/>
      <c r="V1305" s="27"/>
      <c r="W1305" s="27"/>
      <c r="X1305" s="313"/>
      <c r="Y1305" s="326"/>
      <c r="Z1305" s="27"/>
      <c r="AA1305" s="27"/>
      <c r="AB1305" s="27"/>
      <c r="AC1305" s="27"/>
      <c r="AD1305" s="313"/>
      <c r="AE1305" s="326"/>
      <c r="AF1305" s="27"/>
      <c r="AG1305" s="27"/>
      <c r="AH1305" s="27"/>
      <c r="AI1305" s="313"/>
      <c r="AJ1305" s="326"/>
      <c r="AK1305" s="27"/>
      <c r="AL1305" s="27"/>
      <c r="AM1305" s="27"/>
      <c r="AN1305" s="313"/>
    </row>
    <row r="1306" spans="1:40" outlineLevel="2">
      <c r="A1306" s="882">
        <f>ROW()</f>
        <v>1306</v>
      </c>
      <c r="B1306" s="453"/>
      <c r="D1306" s="452" t="s">
        <v>35</v>
      </c>
      <c r="H1306" s="458"/>
      <c r="I1306" s="458"/>
      <c r="J1306" s="459"/>
      <c r="K1306" s="458"/>
      <c r="L1306" s="458"/>
      <c r="M1306" s="458"/>
      <c r="N1306" s="458"/>
      <c r="O1306" s="324"/>
      <c r="P1306" s="157"/>
      <c r="Q1306" s="157"/>
      <c r="R1306" s="157"/>
      <c r="S1306" s="320"/>
      <c r="T1306" s="157"/>
      <c r="U1306" s="27"/>
      <c r="V1306" s="27"/>
      <c r="W1306" s="27"/>
      <c r="X1306" s="313"/>
      <c r="Y1306" s="326"/>
      <c r="Z1306" s="27"/>
      <c r="AA1306" s="27"/>
      <c r="AB1306" s="27"/>
      <c r="AC1306" s="27"/>
      <c r="AD1306" s="313"/>
      <c r="AE1306" s="326"/>
      <c r="AF1306" s="27"/>
      <c r="AG1306" s="27"/>
      <c r="AH1306" s="27"/>
      <c r="AI1306" s="313"/>
      <c r="AJ1306" s="326"/>
      <c r="AK1306" s="27"/>
      <c r="AL1306" s="27"/>
      <c r="AM1306" s="27"/>
      <c r="AN1306" s="313"/>
    </row>
    <row r="1307" spans="1:40" outlineLevel="2">
      <c r="A1307" s="882">
        <f>ROW()</f>
        <v>1307</v>
      </c>
      <c r="B1307" s="453"/>
      <c r="D1307" s="452" t="s">
        <v>302</v>
      </c>
      <c r="H1307" s="458"/>
      <c r="I1307" s="458"/>
      <c r="J1307" s="459"/>
      <c r="K1307" s="458"/>
      <c r="L1307" s="458"/>
      <c r="M1307" s="458"/>
      <c r="N1307" s="458"/>
      <c r="O1307" s="324"/>
      <c r="P1307" s="157"/>
      <c r="Q1307" s="157"/>
      <c r="R1307" s="157"/>
      <c r="S1307" s="320"/>
      <c r="T1307" s="157"/>
      <c r="U1307" s="27"/>
      <c r="V1307" s="27"/>
      <c r="W1307" s="27"/>
      <c r="X1307" s="313"/>
      <c r="Y1307" s="326"/>
      <c r="Z1307" s="27"/>
      <c r="AA1307" s="27"/>
      <c r="AB1307" s="27"/>
      <c r="AC1307" s="27"/>
      <c r="AD1307" s="313"/>
      <c r="AE1307" s="326"/>
      <c r="AF1307" s="27"/>
      <c r="AG1307" s="27"/>
      <c r="AH1307" s="27"/>
      <c r="AI1307" s="313"/>
      <c r="AJ1307" s="326"/>
      <c r="AK1307" s="27"/>
      <c r="AL1307" s="27"/>
      <c r="AM1307" s="27"/>
      <c r="AN1307" s="313"/>
    </row>
    <row r="1308" spans="1:40" outlineLevel="2">
      <c r="A1308" s="882">
        <f>ROW()</f>
        <v>1308</v>
      </c>
      <c r="B1308" s="453"/>
      <c r="D1308" s="452" t="s">
        <v>36</v>
      </c>
      <c r="H1308" s="458"/>
      <c r="I1308" s="458"/>
      <c r="J1308" s="459"/>
      <c r="K1308" s="458"/>
      <c r="L1308" s="458"/>
      <c r="M1308" s="458"/>
      <c r="N1308" s="458"/>
      <c r="O1308" s="324"/>
      <c r="P1308" s="157"/>
      <c r="Q1308" s="157"/>
      <c r="R1308" s="157"/>
      <c r="S1308" s="320"/>
      <c r="T1308" s="157"/>
      <c r="U1308" s="27"/>
      <c r="V1308" s="27"/>
      <c r="W1308" s="27"/>
      <c r="X1308" s="313"/>
      <c r="Y1308" s="326"/>
      <c r="Z1308" s="27"/>
      <c r="AA1308" s="27"/>
      <c r="AB1308" s="27"/>
      <c r="AC1308" s="27"/>
      <c r="AD1308" s="313"/>
      <c r="AE1308" s="326"/>
      <c r="AF1308" s="27"/>
      <c r="AG1308" s="27"/>
      <c r="AH1308" s="27"/>
      <c r="AI1308" s="313"/>
      <c r="AJ1308" s="326"/>
      <c r="AK1308" s="27"/>
      <c r="AL1308" s="27"/>
      <c r="AM1308" s="27"/>
      <c r="AN1308" s="313"/>
    </row>
    <row r="1309" spans="1:40" outlineLevel="2">
      <c r="A1309" s="882">
        <f>ROW()</f>
        <v>1309</v>
      </c>
      <c r="B1309" s="453"/>
      <c r="D1309" s="452" t="s">
        <v>583</v>
      </c>
      <c r="H1309" s="458"/>
      <c r="I1309" s="458"/>
      <c r="J1309" s="459"/>
      <c r="K1309" s="458"/>
      <c r="L1309" s="458"/>
      <c r="M1309" s="458"/>
      <c r="N1309" s="458"/>
      <c r="O1309" s="324"/>
      <c r="P1309" s="157"/>
      <c r="Q1309" s="157"/>
      <c r="R1309" s="157"/>
      <c r="S1309" s="320"/>
      <c r="T1309" s="157"/>
      <c r="U1309" s="27"/>
      <c r="V1309" s="27"/>
      <c r="W1309" s="27"/>
      <c r="X1309" s="313"/>
      <c r="Y1309" s="326"/>
      <c r="Z1309" s="27"/>
      <c r="AA1309" s="27"/>
      <c r="AB1309" s="27"/>
      <c r="AC1309" s="27"/>
      <c r="AD1309" s="313"/>
      <c r="AE1309" s="326"/>
      <c r="AF1309" s="27"/>
      <c r="AG1309" s="27"/>
      <c r="AH1309" s="27"/>
      <c r="AI1309" s="313"/>
      <c r="AJ1309" s="326"/>
      <c r="AK1309" s="27"/>
      <c r="AL1309" s="27"/>
      <c r="AM1309" s="27"/>
      <c r="AN1309" s="313"/>
    </row>
    <row r="1310" spans="1:40" outlineLevel="2">
      <c r="A1310" s="882">
        <f>ROW()</f>
        <v>1310</v>
      </c>
      <c r="B1310" s="453"/>
      <c r="D1310" s="452" t="s">
        <v>81</v>
      </c>
      <c r="H1310" s="458"/>
      <c r="I1310" s="458"/>
      <c r="J1310" s="459"/>
      <c r="K1310" s="458"/>
      <c r="L1310" s="458"/>
      <c r="M1310" s="458"/>
      <c r="N1310" s="458"/>
      <c r="O1310" s="324"/>
      <c r="P1310" s="157"/>
      <c r="Q1310" s="157"/>
      <c r="R1310" s="157"/>
      <c r="S1310" s="320"/>
      <c r="T1310" s="157"/>
      <c r="U1310" s="27"/>
      <c r="V1310" s="27"/>
      <c r="W1310" s="27"/>
      <c r="X1310" s="313"/>
      <c r="Y1310" s="326"/>
      <c r="Z1310" s="27"/>
      <c r="AA1310" s="27"/>
      <c r="AB1310" s="27"/>
      <c r="AC1310" s="27"/>
      <c r="AD1310" s="313"/>
      <c r="AE1310" s="326"/>
      <c r="AF1310" s="27"/>
      <c r="AG1310" s="27"/>
      <c r="AH1310" s="27"/>
      <c r="AI1310" s="313"/>
      <c r="AJ1310" s="326"/>
      <c r="AK1310" s="27"/>
      <c r="AL1310" s="27"/>
      <c r="AM1310" s="27"/>
      <c r="AN1310" s="313"/>
    </row>
    <row r="1311" spans="1:40" outlineLevel="2">
      <c r="A1311" s="882">
        <f>ROW()</f>
        <v>1311</v>
      </c>
      <c r="B1311" s="453"/>
      <c r="D1311" s="452" t="s">
        <v>28</v>
      </c>
      <c r="H1311" s="458"/>
      <c r="I1311" s="458"/>
      <c r="J1311" s="459"/>
      <c r="K1311" s="458"/>
      <c r="L1311" s="458"/>
      <c r="M1311" s="458"/>
      <c r="N1311" s="458"/>
      <c r="O1311" s="324"/>
      <c r="P1311" s="157"/>
      <c r="Q1311" s="157"/>
      <c r="R1311" s="157"/>
      <c r="S1311" s="320"/>
      <c r="T1311" s="157"/>
      <c r="U1311" s="27"/>
      <c r="V1311" s="27"/>
      <c r="W1311" s="27"/>
      <c r="X1311" s="313"/>
      <c r="Y1311" s="326"/>
      <c r="Z1311" s="27"/>
      <c r="AA1311" s="27"/>
      <c r="AB1311" s="27"/>
      <c r="AC1311" s="27"/>
      <c r="AD1311" s="313"/>
      <c r="AE1311" s="326"/>
      <c r="AF1311" s="27"/>
      <c r="AG1311" s="27"/>
      <c r="AH1311" s="27"/>
      <c r="AI1311" s="313"/>
      <c r="AJ1311" s="326"/>
      <c r="AK1311" s="27"/>
      <c r="AL1311" s="27"/>
      <c r="AM1311" s="27"/>
      <c r="AN1311" s="313"/>
    </row>
    <row r="1312" spans="1:40" outlineLevel="2">
      <c r="A1312" s="882">
        <f>ROW()</f>
        <v>1312</v>
      </c>
      <c r="B1312" s="453"/>
      <c r="D1312" s="456" t="s">
        <v>443</v>
      </c>
      <c r="E1312" s="456"/>
      <c r="F1312" s="456"/>
      <c r="G1312" s="456"/>
      <c r="H1312" s="460"/>
      <c r="I1312" s="460"/>
      <c r="J1312" s="461"/>
      <c r="K1312" s="460"/>
      <c r="L1312" s="460"/>
      <c r="M1312" s="460"/>
      <c r="N1312" s="460"/>
      <c r="O1312" s="325"/>
      <c r="P1312" s="158"/>
      <c r="Q1312" s="158"/>
      <c r="R1312" s="158"/>
      <c r="S1312" s="321"/>
      <c r="T1312" s="158"/>
      <c r="U1312" s="159"/>
      <c r="V1312" s="159"/>
      <c r="W1312" s="159"/>
      <c r="X1312" s="339"/>
      <c r="Y1312" s="341"/>
      <c r="Z1312" s="159"/>
      <c r="AA1312" s="159"/>
      <c r="AB1312" s="159"/>
      <c r="AC1312" s="159"/>
      <c r="AD1312" s="339"/>
      <c r="AE1312" s="341"/>
      <c r="AF1312" s="159"/>
      <c r="AG1312" s="159"/>
      <c r="AH1312" s="159"/>
      <c r="AI1312" s="339"/>
      <c r="AJ1312" s="341"/>
      <c r="AK1312" s="159"/>
      <c r="AL1312" s="159"/>
      <c r="AM1312" s="159"/>
      <c r="AN1312" s="339"/>
    </row>
    <row r="1313" spans="1:40" outlineLevel="2">
      <c r="A1313" s="882">
        <f>ROW()</f>
        <v>1313</v>
      </c>
      <c r="B1313" s="453"/>
      <c r="D1313" s="452" t="s">
        <v>24</v>
      </c>
      <c r="F1313" s="454"/>
      <c r="G1313" s="454"/>
      <c r="H1313" s="448"/>
      <c r="I1313" s="448"/>
      <c r="J1313" s="464"/>
      <c r="K1313" s="448"/>
      <c r="L1313" s="448"/>
      <c r="M1313" s="448"/>
      <c r="N1313" s="448"/>
      <c r="O1313" s="443"/>
      <c r="P1313" s="439"/>
      <c r="Q1313" s="439"/>
      <c r="R1313" s="439"/>
      <c r="S1313" s="440"/>
      <c r="T1313" s="439"/>
      <c r="U1313" s="439"/>
      <c r="V1313" s="439"/>
      <c r="W1313" s="439"/>
      <c r="X1313" s="440"/>
      <c r="Y1313" s="443"/>
      <c r="Z1313" s="439"/>
      <c r="AA1313" s="439"/>
      <c r="AB1313" s="439"/>
      <c r="AC1313" s="439"/>
      <c r="AD1313" s="440"/>
      <c r="AE1313" s="443"/>
      <c r="AF1313" s="439"/>
      <c r="AG1313" s="439"/>
      <c r="AH1313" s="439"/>
      <c r="AI1313" s="440"/>
      <c r="AJ1313" s="443"/>
      <c r="AK1313" s="439"/>
      <c r="AL1313" s="439"/>
      <c r="AM1313" s="439"/>
      <c r="AN1313" s="440"/>
    </row>
    <row r="1314" spans="1:40" outlineLevel="1">
      <c r="A1314" s="732" t="s">
        <v>68</v>
      </c>
      <c r="B1314" s="733"/>
      <c r="C1314" s="881"/>
      <c r="D1314" s="733"/>
      <c r="E1314" s="733"/>
      <c r="F1314" s="733"/>
      <c r="G1314" s="730"/>
      <c r="H1314" s="733"/>
      <c r="I1314" s="730"/>
      <c r="J1314" s="729"/>
      <c r="K1314" s="730"/>
      <c r="L1314" s="730"/>
      <c r="M1314" s="730"/>
      <c r="N1314" s="730"/>
      <c r="O1314" s="729"/>
      <c r="P1314" s="730"/>
      <c r="Q1314" s="730"/>
      <c r="R1314" s="730"/>
      <c r="S1314" s="731"/>
      <c r="T1314" s="730"/>
      <c r="U1314" s="730"/>
      <c r="V1314" s="730"/>
      <c r="W1314" s="730"/>
      <c r="X1314" s="731"/>
      <c r="Y1314" s="729"/>
      <c r="Z1314" s="730"/>
      <c r="AA1314" s="730"/>
      <c r="AB1314" s="730"/>
      <c r="AC1314" s="730"/>
      <c r="AD1314" s="731"/>
      <c r="AE1314" s="729"/>
      <c r="AF1314" s="730"/>
      <c r="AG1314" s="730"/>
      <c r="AH1314" s="730"/>
      <c r="AI1314" s="731"/>
      <c r="AJ1314" s="729"/>
      <c r="AK1314" s="730"/>
      <c r="AL1314" s="730"/>
      <c r="AM1314" s="730"/>
      <c r="AN1314" s="731"/>
    </row>
    <row r="1315" spans="1:40" outlineLevel="2">
      <c r="A1315" s="882">
        <f>ROW()</f>
        <v>1315</v>
      </c>
      <c r="B1315" s="453"/>
      <c r="D1315" s="452" t="s">
        <v>300</v>
      </c>
      <c r="E1315" s="438"/>
      <c r="F1315" s="438"/>
      <c r="G1315" s="438"/>
      <c r="H1315" s="439"/>
      <c r="I1315" s="439"/>
      <c r="J1315" s="443"/>
      <c r="K1315" s="439"/>
      <c r="L1315" s="439"/>
      <c r="M1315" s="439"/>
      <c r="N1315" s="157">
        <f>-Input!$M247</f>
        <v>0</v>
      </c>
      <c r="O1315" s="443"/>
      <c r="P1315" s="439"/>
      <c r="Q1315" s="439"/>
      <c r="R1315" s="439"/>
      <c r="S1315" s="313">
        <f t="shared" ref="S1315:S1330" si="1392">-(S1225+S1243+S1279)*(S1225+S1243+S1279&lt;0)</f>
        <v>8.4655633877273886E-2</v>
      </c>
      <c r="T1315" s="439"/>
      <c r="U1315" s="439"/>
      <c r="V1315" s="439"/>
      <c r="W1315" s="439"/>
      <c r="X1315" s="27">
        <f t="shared" ref="X1315:X1330" si="1393">-(X1225+X1243+X1279)*(X1225+X1243+X1279&lt;0)</f>
        <v>0</v>
      </c>
      <c r="Y1315" s="443"/>
      <c r="Z1315" s="439"/>
      <c r="AA1315" s="439"/>
      <c r="AB1315" s="439"/>
      <c r="AC1315" s="439"/>
      <c r="AD1315" s="440"/>
      <c r="AE1315" s="443"/>
      <c r="AF1315" s="439"/>
      <c r="AG1315" s="439"/>
      <c r="AH1315" s="439"/>
      <c r="AI1315" s="440"/>
      <c r="AJ1315" s="443"/>
      <c r="AK1315" s="439"/>
      <c r="AL1315" s="439"/>
      <c r="AM1315" s="439"/>
      <c r="AN1315" s="440"/>
    </row>
    <row r="1316" spans="1:40" outlineLevel="2">
      <c r="A1316" s="882">
        <f>ROW()</f>
        <v>1316</v>
      </c>
      <c r="B1316" s="453"/>
      <c r="D1316" s="452" t="s">
        <v>301</v>
      </c>
      <c r="E1316" s="438"/>
      <c r="F1316" s="438"/>
      <c r="G1316" s="438"/>
      <c r="H1316" s="439"/>
      <c r="I1316" s="439"/>
      <c r="J1316" s="443"/>
      <c r="K1316" s="439"/>
      <c r="L1316" s="439"/>
      <c r="M1316" s="439"/>
      <c r="N1316" s="157">
        <f>-Input!$M248</f>
        <v>0</v>
      </c>
      <c r="O1316" s="443"/>
      <c r="P1316" s="439"/>
      <c r="Q1316" s="439"/>
      <c r="R1316" s="439"/>
      <c r="S1316" s="313">
        <f t="shared" si="1392"/>
        <v>0</v>
      </c>
      <c r="T1316" s="439"/>
      <c r="U1316" s="439"/>
      <c r="V1316" s="439"/>
      <c r="W1316" s="439"/>
      <c r="X1316" s="27">
        <f t="shared" si="1393"/>
        <v>0</v>
      </c>
      <c r="Y1316" s="443"/>
      <c r="Z1316" s="439"/>
      <c r="AA1316" s="439"/>
      <c r="AB1316" s="439"/>
      <c r="AC1316" s="439"/>
      <c r="AD1316" s="440"/>
      <c r="AE1316" s="443"/>
      <c r="AF1316" s="439"/>
      <c r="AG1316" s="439"/>
      <c r="AH1316" s="439"/>
      <c r="AI1316" s="440"/>
      <c r="AJ1316" s="443"/>
      <c r="AK1316" s="439"/>
      <c r="AL1316" s="439"/>
      <c r="AM1316" s="439"/>
      <c r="AN1316" s="440"/>
    </row>
    <row r="1317" spans="1:40" outlineLevel="2">
      <c r="A1317" s="882">
        <f>ROW()</f>
        <v>1317</v>
      </c>
      <c r="B1317" s="453"/>
      <c r="D1317" s="452" t="s">
        <v>29</v>
      </c>
      <c r="E1317" s="438"/>
      <c r="F1317" s="438"/>
      <c r="G1317" s="438"/>
      <c r="H1317" s="439"/>
      <c r="I1317" s="439"/>
      <c r="J1317" s="443"/>
      <c r="K1317" s="439"/>
      <c r="L1317" s="439"/>
      <c r="M1317" s="439"/>
      <c r="N1317" s="157">
        <f>-Input!$M249</f>
        <v>0</v>
      </c>
      <c r="O1317" s="443"/>
      <c r="P1317" s="439"/>
      <c r="Q1317" s="439"/>
      <c r="R1317" s="439"/>
      <c r="S1317" s="313">
        <f t="shared" si="1392"/>
        <v>0</v>
      </c>
      <c r="T1317" s="439"/>
      <c r="U1317" s="439"/>
      <c r="V1317" s="439"/>
      <c r="W1317" s="439"/>
      <c r="X1317" s="27">
        <f t="shared" si="1393"/>
        <v>0</v>
      </c>
      <c r="Y1317" s="443"/>
      <c r="Z1317" s="439"/>
      <c r="AA1317" s="439"/>
      <c r="AB1317" s="439"/>
      <c r="AC1317" s="439"/>
      <c r="AD1317" s="440"/>
      <c r="AE1317" s="443"/>
      <c r="AF1317" s="439"/>
      <c r="AG1317" s="439"/>
      <c r="AH1317" s="439"/>
      <c r="AI1317" s="440"/>
      <c r="AJ1317" s="443"/>
      <c r="AK1317" s="439"/>
      <c r="AL1317" s="439"/>
      <c r="AM1317" s="439"/>
      <c r="AN1317" s="440"/>
    </row>
    <row r="1318" spans="1:40" outlineLevel="2">
      <c r="A1318" s="882">
        <f>ROW()</f>
        <v>1318</v>
      </c>
      <c r="B1318" s="453"/>
      <c r="D1318" s="452" t="s">
        <v>30</v>
      </c>
      <c r="E1318" s="438"/>
      <c r="F1318" s="438"/>
      <c r="G1318" s="438"/>
      <c r="H1318" s="439"/>
      <c r="I1318" s="439"/>
      <c r="J1318" s="443"/>
      <c r="K1318" s="439"/>
      <c r="L1318" s="439"/>
      <c r="M1318" s="439"/>
      <c r="N1318" s="157">
        <f>-Input!$M250</f>
        <v>0</v>
      </c>
      <c r="O1318" s="443"/>
      <c r="P1318" s="439"/>
      <c r="Q1318" s="439"/>
      <c r="R1318" s="439"/>
      <c r="S1318" s="313">
        <f t="shared" si="1392"/>
        <v>3.9649345317071719E-4</v>
      </c>
      <c r="T1318" s="439"/>
      <c r="U1318" s="439"/>
      <c r="V1318" s="439"/>
      <c r="W1318" s="439"/>
      <c r="X1318" s="27">
        <f t="shared" si="1393"/>
        <v>0</v>
      </c>
      <c r="Y1318" s="443"/>
      <c r="Z1318" s="439"/>
      <c r="AA1318" s="439"/>
      <c r="AB1318" s="439"/>
      <c r="AC1318" s="439"/>
      <c r="AD1318" s="440"/>
      <c r="AE1318" s="443"/>
      <c r="AF1318" s="439"/>
      <c r="AG1318" s="439"/>
      <c r="AH1318" s="439"/>
      <c r="AI1318" s="440"/>
      <c r="AJ1318" s="443"/>
      <c r="AK1318" s="439"/>
      <c r="AL1318" s="439"/>
      <c r="AM1318" s="439"/>
      <c r="AN1318" s="440"/>
    </row>
    <row r="1319" spans="1:40" outlineLevel="2">
      <c r="A1319" s="882">
        <f>ROW()</f>
        <v>1319</v>
      </c>
      <c r="B1319" s="453"/>
      <c r="D1319" s="452" t="s">
        <v>31</v>
      </c>
      <c r="E1319" s="438"/>
      <c r="F1319" s="438"/>
      <c r="G1319" s="438"/>
      <c r="H1319" s="439"/>
      <c r="I1319" s="439"/>
      <c r="J1319" s="443"/>
      <c r="K1319" s="439"/>
      <c r="L1319" s="439"/>
      <c r="M1319" s="439"/>
      <c r="N1319" s="157">
        <f>-Input!$M251</f>
        <v>0.15977419425921505</v>
      </c>
      <c r="O1319" s="443"/>
      <c r="P1319" s="439"/>
      <c r="Q1319" s="439"/>
      <c r="R1319" s="439"/>
      <c r="S1319" s="313">
        <f t="shared" si="1392"/>
        <v>0</v>
      </c>
      <c r="T1319" s="439"/>
      <c r="U1319" s="439"/>
      <c r="V1319" s="439"/>
      <c r="W1319" s="439"/>
      <c r="X1319" s="27">
        <f t="shared" si="1393"/>
        <v>0</v>
      </c>
      <c r="Y1319" s="443"/>
      <c r="Z1319" s="439"/>
      <c r="AA1319" s="439"/>
      <c r="AB1319" s="439"/>
      <c r="AC1319" s="439"/>
      <c r="AD1319" s="440"/>
      <c r="AE1319" s="443"/>
      <c r="AF1319" s="439"/>
      <c r="AG1319" s="439"/>
      <c r="AH1319" s="439"/>
      <c r="AI1319" s="440"/>
      <c r="AJ1319" s="443"/>
      <c r="AK1319" s="439"/>
      <c r="AL1319" s="439"/>
      <c r="AM1319" s="439"/>
      <c r="AN1319" s="440"/>
    </row>
    <row r="1320" spans="1:40" outlineLevel="2">
      <c r="A1320" s="882">
        <f>ROW()</f>
        <v>1320</v>
      </c>
      <c r="B1320" s="453"/>
      <c r="D1320" s="452" t="s">
        <v>32</v>
      </c>
      <c r="E1320" s="438"/>
      <c r="F1320" s="438"/>
      <c r="G1320" s="438"/>
      <c r="H1320" s="439"/>
      <c r="I1320" s="439"/>
      <c r="J1320" s="443"/>
      <c r="K1320" s="439"/>
      <c r="L1320" s="439"/>
      <c r="M1320" s="439"/>
      <c r="N1320" s="157">
        <f>-Input!$M252</f>
        <v>0</v>
      </c>
      <c r="O1320" s="443"/>
      <c r="P1320" s="439"/>
      <c r="Q1320" s="439"/>
      <c r="R1320" s="439"/>
      <c r="S1320" s="313">
        <f t="shared" si="1392"/>
        <v>2.4516420866877841E-2</v>
      </c>
      <c r="T1320" s="439"/>
      <c r="U1320" s="439"/>
      <c r="V1320" s="439"/>
      <c r="W1320" s="439"/>
      <c r="X1320" s="27">
        <f t="shared" si="1393"/>
        <v>0</v>
      </c>
      <c r="Y1320" s="443"/>
      <c r="Z1320" s="439"/>
      <c r="AA1320" s="439"/>
      <c r="AB1320" s="439"/>
      <c r="AC1320" s="439"/>
      <c r="AD1320" s="440"/>
      <c r="AE1320" s="443"/>
      <c r="AF1320" s="439"/>
      <c r="AG1320" s="439"/>
      <c r="AH1320" s="439"/>
      <c r="AI1320" s="440"/>
      <c r="AJ1320" s="443"/>
      <c r="AK1320" s="439"/>
      <c r="AL1320" s="439"/>
      <c r="AM1320" s="439"/>
      <c r="AN1320" s="440"/>
    </row>
    <row r="1321" spans="1:40" outlineLevel="2">
      <c r="A1321" s="882">
        <f>ROW()</f>
        <v>1321</v>
      </c>
      <c r="B1321" s="453"/>
      <c r="D1321" s="452" t="s">
        <v>33</v>
      </c>
      <c r="E1321" s="438"/>
      <c r="F1321" s="438"/>
      <c r="G1321" s="438"/>
      <c r="H1321" s="439"/>
      <c r="I1321" s="439"/>
      <c r="J1321" s="443"/>
      <c r="K1321" s="439"/>
      <c r="L1321" s="439"/>
      <c r="M1321" s="439"/>
      <c r="N1321" s="157">
        <f>-Input!$M253</f>
        <v>9.2643659671285889E-9</v>
      </c>
      <c r="O1321" s="443"/>
      <c r="P1321" s="439"/>
      <c r="Q1321" s="439"/>
      <c r="R1321" s="439"/>
      <c r="S1321" s="313">
        <f t="shared" si="1392"/>
        <v>0</v>
      </c>
      <c r="T1321" s="439"/>
      <c r="U1321" s="439"/>
      <c r="V1321" s="439"/>
      <c r="W1321" s="439"/>
      <c r="X1321" s="27">
        <f t="shared" si="1393"/>
        <v>0</v>
      </c>
      <c r="Y1321" s="443"/>
      <c r="Z1321" s="439"/>
      <c r="AA1321" s="439"/>
      <c r="AB1321" s="439"/>
      <c r="AC1321" s="439"/>
      <c r="AD1321" s="440"/>
      <c r="AE1321" s="443"/>
      <c r="AF1321" s="439"/>
      <c r="AG1321" s="439"/>
      <c r="AH1321" s="439"/>
      <c r="AI1321" s="440"/>
      <c r="AJ1321" s="443"/>
      <c r="AK1321" s="439"/>
      <c r="AL1321" s="439"/>
      <c r="AM1321" s="439"/>
      <c r="AN1321" s="440"/>
    </row>
    <row r="1322" spans="1:40" outlineLevel="2">
      <c r="A1322" s="882">
        <f>ROW()</f>
        <v>1322</v>
      </c>
      <c r="B1322" s="453"/>
      <c r="D1322" s="452" t="s">
        <v>27</v>
      </c>
      <c r="E1322" s="438"/>
      <c r="F1322" s="438"/>
      <c r="G1322" s="438"/>
      <c r="H1322" s="439"/>
      <c r="I1322" s="439"/>
      <c r="J1322" s="443"/>
      <c r="K1322" s="439"/>
      <c r="L1322" s="439"/>
      <c r="M1322" s="439"/>
      <c r="N1322" s="157">
        <f>-Input!$M254</f>
        <v>0</v>
      </c>
      <c r="O1322" s="443"/>
      <c r="P1322" s="439"/>
      <c r="Q1322" s="439"/>
      <c r="R1322" s="439"/>
      <c r="S1322" s="313">
        <f t="shared" si="1392"/>
        <v>9.9285197355197825E-3</v>
      </c>
      <c r="T1322" s="439"/>
      <c r="U1322" s="439"/>
      <c r="V1322" s="439"/>
      <c r="W1322" s="439"/>
      <c r="X1322" s="27">
        <f t="shared" si="1393"/>
        <v>0</v>
      </c>
      <c r="Y1322" s="443"/>
      <c r="Z1322" s="439"/>
      <c r="AA1322" s="439"/>
      <c r="AB1322" s="439"/>
      <c r="AC1322" s="439"/>
      <c r="AD1322" s="440"/>
      <c r="AE1322" s="443"/>
      <c r="AF1322" s="439"/>
      <c r="AG1322" s="439"/>
      <c r="AH1322" s="439"/>
      <c r="AI1322" s="440"/>
      <c r="AJ1322" s="443"/>
      <c r="AK1322" s="439"/>
      <c r="AL1322" s="439"/>
      <c r="AM1322" s="439"/>
      <c r="AN1322" s="440"/>
    </row>
    <row r="1323" spans="1:40" outlineLevel="2">
      <c r="A1323" s="882">
        <f>ROW()</f>
        <v>1323</v>
      </c>
      <c r="B1323" s="453"/>
      <c r="D1323" s="452" t="s">
        <v>34</v>
      </c>
      <c r="E1323" s="438"/>
      <c r="F1323" s="438"/>
      <c r="G1323" s="438"/>
      <c r="H1323" s="439"/>
      <c r="I1323" s="439"/>
      <c r="J1323" s="443"/>
      <c r="K1323" s="439"/>
      <c r="L1323" s="439"/>
      <c r="M1323" s="439"/>
      <c r="N1323" s="157">
        <f>-Input!$M255</f>
        <v>0</v>
      </c>
      <c r="O1323" s="443"/>
      <c r="P1323" s="439"/>
      <c r="Q1323" s="439"/>
      <c r="R1323" s="439"/>
      <c r="S1323" s="313">
        <f t="shared" si="1392"/>
        <v>0</v>
      </c>
      <c r="T1323" s="439"/>
      <c r="U1323" s="439"/>
      <c r="V1323" s="439"/>
      <c r="W1323" s="439"/>
      <c r="X1323" s="27">
        <f t="shared" si="1393"/>
        <v>0</v>
      </c>
      <c r="Y1323" s="443"/>
      <c r="Z1323" s="439"/>
      <c r="AA1323" s="439"/>
      <c r="AB1323" s="439"/>
      <c r="AC1323" s="439"/>
      <c r="AD1323" s="440"/>
      <c r="AE1323" s="443"/>
      <c r="AF1323" s="439"/>
      <c r="AG1323" s="439"/>
      <c r="AH1323" s="439"/>
      <c r="AI1323" s="440"/>
      <c r="AJ1323" s="443"/>
      <c r="AK1323" s="439"/>
      <c r="AL1323" s="439"/>
      <c r="AM1323" s="439"/>
      <c r="AN1323" s="440"/>
    </row>
    <row r="1324" spans="1:40" outlineLevel="2">
      <c r="A1324" s="882">
        <f>ROW()</f>
        <v>1324</v>
      </c>
      <c r="B1324" s="453"/>
      <c r="D1324" s="452" t="s">
        <v>35</v>
      </c>
      <c r="E1324" s="438"/>
      <c r="F1324" s="438"/>
      <c r="G1324" s="438"/>
      <c r="H1324" s="439"/>
      <c r="I1324" s="439"/>
      <c r="J1324" s="443"/>
      <c r="K1324" s="439"/>
      <c r="L1324" s="439"/>
      <c r="M1324" s="439"/>
      <c r="N1324" s="157">
        <f>-Input!$M256</f>
        <v>0.5320810833817573</v>
      </c>
      <c r="O1324" s="443"/>
      <c r="P1324" s="439"/>
      <c r="Q1324" s="439"/>
      <c r="R1324" s="439"/>
      <c r="S1324" s="313">
        <f t="shared" si="1392"/>
        <v>0</v>
      </c>
      <c r="T1324" s="439"/>
      <c r="U1324" s="439"/>
      <c r="V1324" s="439"/>
      <c r="W1324" s="439"/>
      <c r="X1324" s="27">
        <f t="shared" si="1393"/>
        <v>0</v>
      </c>
      <c r="Y1324" s="443"/>
      <c r="Z1324" s="439"/>
      <c r="AA1324" s="439"/>
      <c r="AB1324" s="439"/>
      <c r="AC1324" s="439"/>
      <c r="AD1324" s="440"/>
      <c r="AE1324" s="443"/>
      <c r="AF1324" s="439"/>
      <c r="AG1324" s="439"/>
      <c r="AH1324" s="439"/>
      <c r="AI1324" s="440"/>
      <c r="AJ1324" s="443"/>
      <c r="AK1324" s="439"/>
      <c r="AL1324" s="439"/>
      <c r="AM1324" s="439"/>
      <c r="AN1324" s="440"/>
    </row>
    <row r="1325" spans="1:40" outlineLevel="2">
      <c r="A1325" s="882">
        <f>ROW()</f>
        <v>1325</v>
      </c>
      <c r="B1325" s="453"/>
      <c r="D1325" s="452" t="s">
        <v>302</v>
      </c>
      <c r="E1325" s="438"/>
      <c r="F1325" s="438"/>
      <c r="G1325" s="438"/>
      <c r="H1325" s="439"/>
      <c r="I1325" s="439"/>
      <c r="J1325" s="443"/>
      <c r="K1325" s="439"/>
      <c r="L1325" s="439"/>
      <c r="M1325" s="439"/>
      <c r="N1325" s="157">
        <f>-Input!$M257</f>
        <v>0</v>
      </c>
      <c r="O1325" s="443"/>
      <c r="P1325" s="439"/>
      <c r="Q1325" s="439"/>
      <c r="R1325" s="439"/>
      <c r="S1325" s="313">
        <f t="shared" si="1392"/>
        <v>0</v>
      </c>
      <c r="T1325" s="439"/>
      <c r="U1325" s="439"/>
      <c r="V1325" s="439"/>
      <c r="W1325" s="439"/>
      <c r="X1325" s="27">
        <f t="shared" si="1393"/>
        <v>0</v>
      </c>
      <c r="Y1325" s="443"/>
      <c r="Z1325" s="439"/>
      <c r="AA1325" s="439"/>
      <c r="AB1325" s="439"/>
      <c r="AC1325" s="439"/>
      <c r="AD1325" s="440"/>
      <c r="AE1325" s="443"/>
      <c r="AF1325" s="439"/>
      <c r="AG1325" s="439"/>
      <c r="AH1325" s="439"/>
      <c r="AI1325" s="440"/>
      <c r="AJ1325" s="443"/>
      <c r="AK1325" s="439"/>
      <c r="AL1325" s="439"/>
      <c r="AM1325" s="439"/>
      <c r="AN1325" s="440"/>
    </row>
    <row r="1326" spans="1:40" outlineLevel="2">
      <c r="A1326" s="882">
        <f>ROW()</f>
        <v>1326</v>
      </c>
      <c r="B1326" s="453"/>
      <c r="D1326" s="452" t="s">
        <v>36</v>
      </c>
      <c r="E1326" s="438"/>
      <c r="F1326" s="438"/>
      <c r="G1326" s="438"/>
      <c r="H1326" s="439"/>
      <c r="I1326" s="439"/>
      <c r="J1326" s="443"/>
      <c r="K1326" s="439"/>
      <c r="L1326" s="439"/>
      <c r="M1326" s="439"/>
      <c r="N1326" s="157">
        <f>-Input!$M258</f>
        <v>0</v>
      </c>
      <c r="O1326" s="443"/>
      <c r="P1326" s="439"/>
      <c r="Q1326" s="439"/>
      <c r="R1326" s="439"/>
      <c r="S1326" s="313">
        <f t="shared" si="1392"/>
        <v>1.1102230246251565E-16</v>
      </c>
      <c r="T1326" s="439"/>
      <c r="U1326" s="439"/>
      <c r="V1326" s="439"/>
      <c r="W1326" s="439"/>
      <c r="X1326" s="27">
        <f t="shared" si="1393"/>
        <v>0</v>
      </c>
      <c r="Y1326" s="443"/>
      <c r="Z1326" s="439"/>
      <c r="AA1326" s="439"/>
      <c r="AB1326" s="439"/>
      <c r="AC1326" s="439"/>
      <c r="AD1326" s="440"/>
      <c r="AE1326" s="443"/>
      <c r="AF1326" s="439"/>
      <c r="AG1326" s="439"/>
      <c r="AH1326" s="439"/>
      <c r="AI1326" s="440"/>
      <c r="AJ1326" s="443"/>
      <c r="AK1326" s="439"/>
      <c r="AL1326" s="439"/>
      <c r="AM1326" s="439"/>
      <c r="AN1326" s="440"/>
    </row>
    <row r="1327" spans="1:40" outlineLevel="2">
      <c r="A1327" s="882">
        <f>ROW()</f>
        <v>1327</v>
      </c>
      <c r="B1327" s="453"/>
      <c r="D1327" s="452" t="s">
        <v>583</v>
      </c>
      <c r="E1327" s="438"/>
      <c r="F1327" s="438"/>
      <c r="G1327" s="438"/>
      <c r="H1327" s="439"/>
      <c r="I1327" s="439"/>
      <c r="J1327" s="443"/>
      <c r="K1327" s="439"/>
      <c r="L1327" s="439"/>
      <c r="M1327" s="439"/>
      <c r="N1327" s="157">
        <f>-Input!$M259</f>
        <v>0</v>
      </c>
      <c r="O1327" s="443"/>
      <c r="P1327" s="439"/>
      <c r="Q1327" s="439"/>
      <c r="R1327" s="439"/>
      <c r="S1327" s="313">
        <f t="shared" si="1392"/>
        <v>0</v>
      </c>
      <c r="T1327" s="439"/>
      <c r="U1327" s="439"/>
      <c r="V1327" s="439"/>
      <c r="W1327" s="439"/>
      <c r="X1327" s="27">
        <f t="shared" si="1393"/>
        <v>0</v>
      </c>
      <c r="Y1327" s="443"/>
      <c r="Z1327" s="439"/>
      <c r="AA1327" s="439"/>
      <c r="AB1327" s="439"/>
      <c r="AC1327" s="439"/>
      <c r="AD1327" s="440"/>
      <c r="AE1327" s="443"/>
      <c r="AF1327" s="439"/>
      <c r="AG1327" s="439"/>
      <c r="AH1327" s="439"/>
      <c r="AI1327" s="440"/>
      <c r="AJ1327" s="443"/>
      <c r="AK1327" s="439"/>
      <c r="AL1327" s="439"/>
      <c r="AM1327" s="439"/>
      <c r="AN1327" s="440"/>
    </row>
    <row r="1328" spans="1:40" outlineLevel="2">
      <c r="A1328" s="882">
        <f>ROW()</f>
        <v>1328</v>
      </c>
      <c r="B1328" s="453"/>
      <c r="D1328" s="452" t="s">
        <v>81</v>
      </c>
      <c r="E1328" s="438"/>
      <c r="F1328" s="438"/>
      <c r="G1328" s="438"/>
      <c r="H1328" s="439"/>
      <c r="I1328" s="439"/>
      <c r="J1328" s="443"/>
      <c r="K1328" s="439"/>
      <c r="L1328" s="439"/>
      <c r="M1328" s="439"/>
      <c r="N1328" s="157">
        <f>-Input!$M260</f>
        <v>0</v>
      </c>
      <c r="O1328" s="443"/>
      <c r="P1328" s="439"/>
      <c r="Q1328" s="439"/>
      <c r="R1328" s="439"/>
      <c r="S1328" s="313">
        <f t="shared" si="1392"/>
        <v>0</v>
      </c>
      <c r="T1328" s="439"/>
      <c r="U1328" s="439"/>
      <c r="V1328" s="439"/>
      <c r="W1328" s="439"/>
      <c r="X1328" s="27">
        <f t="shared" si="1393"/>
        <v>0</v>
      </c>
      <c r="Y1328" s="443"/>
      <c r="Z1328" s="439"/>
      <c r="AA1328" s="439"/>
      <c r="AB1328" s="439"/>
      <c r="AC1328" s="439"/>
      <c r="AD1328" s="440"/>
      <c r="AE1328" s="443"/>
      <c r="AF1328" s="439"/>
      <c r="AG1328" s="439"/>
      <c r="AH1328" s="439"/>
      <c r="AI1328" s="440"/>
      <c r="AJ1328" s="443"/>
      <c r="AK1328" s="439"/>
      <c r="AL1328" s="439"/>
      <c r="AM1328" s="439"/>
      <c r="AN1328" s="440"/>
    </row>
    <row r="1329" spans="1:40" outlineLevel="2">
      <c r="A1329" s="882">
        <f>ROW()</f>
        <v>1329</v>
      </c>
      <c r="B1329" s="453"/>
      <c r="D1329" s="452" t="s">
        <v>28</v>
      </c>
      <c r="E1329" s="438"/>
      <c r="F1329" s="438"/>
      <c r="G1329" s="438"/>
      <c r="H1329" s="439"/>
      <c r="I1329" s="439"/>
      <c r="J1329" s="443"/>
      <c r="K1329" s="439"/>
      <c r="L1329" s="439"/>
      <c r="M1329" s="439"/>
      <c r="N1329" s="157">
        <f>-Input!$M261</f>
        <v>0</v>
      </c>
      <c r="O1329" s="443"/>
      <c r="P1329" s="439"/>
      <c r="Q1329" s="439"/>
      <c r="R1329" s="439"/>
      <c r="S1329" s="313">
        <f t="shared" si="1392"/>
        <v>0</v>
      </c>
      <c r="T1329" s="439"/>
      <c r="U1329" s="439"/>
      <c r="V1329" s="439"/>
      <c r="W1329" s="439"/>
      <c r="X1329" s="27">
        <f t="shared" si="1393"/>
        <v>0</v>
      </c>
      <c r="Y1329" s="443"/>
      <c r="Z1329" s="439"/>
      <c r="AA1329" s="439"/>
      <c r="AB1329" s="439"/>
      <c r="AC1329" s="439"/>
      <c r="AD1329" s="440"/>
      <c r="AE1329" s="443"/>
      <c r="AF1329" s="439"/>
      <c r="AG1329" s="439"/>
      <c r="AH1329" s="439"/>
      <c r="AI1329" s="440"/>
      <c r="AJ1329" s="443"/>
      <c r="AK1329" s="439"/>
      <c r="AL1329" s="439"/>
      <c r="AM1329" s="439"/>
      <c r="AN1329" s="440"/>
    </row>
    <row r="1330" spans="1:40" outlineLevel="2">
      <c r="A1330" s="882">
        <f>ROW()</f>
        <v>1330</v>
      </c>
      <c r="B1330" s="453"/>
      <c r="D1330" s="456" t="s">
        <v>443</v>
      </c>
      <c r="E1330" s="457"/>
      <c r="F1330" s="457"/>
      <c r="G1330" s="457"/>
      <c r="H1330" s="441"/>
      <c r="I1330" s="441"/>
      <c r="J1330" s="462"/>
      <c r="K1330" s="441"/>
      <c r="L1330" s="441"/>
      <c r="M1330" s="441"/>
      <c r="N1330" s="158">
        <f>-Input!$M262</f>
        <v>0</v>
      </c>
      <c r="O1330" s="462"/>
      <c r="P1330" s="441"/>
      <c r="Q1330" s="441"/>
      <c r="R1330" s="441"/>
      <c r="S1330" s="319">
        <f t="shared" si="1392"/>
        <v>0</v>
      </c>
      <c r="T1330" s="441"/>
      <c r="U1330" s="441"/>
      <c r="V1330" s="441"/>
      <c r="W1330" s="441"/>
      <c r="X1330" s="30">
        <f t="shared" si="1393"/>
        <v>0</v>
      </c>
      <c r="Y1330" s="462"/>
      <c r="Z1330" s="441"/>
      <c r="AA1330" s="441"/>
      <c r="AB1330" s="441"/>
      <c r="AC1330" s="441"/>
      <c r="AD1330" s="442"/>
      <c r="AE1330" s="462"/>
      <c r="AF1330" s="441"/>
      <c r="AG1330" s="441"/>
      <c r="AH1330" s="441"/>
      <c r="AI1330" s="442"/>
      <c r="AJ1330" s="462"/>
      <c r="AK1330" s="441"/>
      <c r="AL1330" s="441"/>
      <c r="AM1330" s="441"/>
      <c r="AN1330" s="442"/>
    </row>
    <row r="1331" spans="1:40" outlineLevel="2">
      <c r="A1331" s="882">
        <f>ROW()</f>
        <v>1331</v>
      </c>
      <c r="B1331" s="453"/>
      <c r="D1331" s="452" t="s">
        <v>24</v>
      </c>
      <c r="E1331" s="438"/>
      <c r="F1331" s="438"/>
      <c r="G1331" s="438"/>
      <c r="H1331" s="439"/>
      <c r="I1331" s="439"/>
      <c r="J1331" s="443"/>
      <c r="K1331" s="439"/>
      <c r="L1331" s="439"/>
      <c r="M1331" s="439"/>
      <c r="N1331" s="27">
        <f>SUM(N1315:N1330)</f>
        <v>0.69185528690533826</v>
      </c>
      <c r="O1331" s="443"/>
      <c r="P1331" s="439"/>
      <c r="Q1331" s="439"/>
      <c r="R1331" s="439"/>
      <c r="S1331" s="440">
        <f>SUM(S1315:S1330)</f>
        <v>0.11949706793284234</v>
      </c>
      <c r="T1331" s="439"/>
      <c r="U1331" s="439"/>
      <c r="V1331" s="439"/>
      <c r="W1331" s="439"/>
      <c r="X1331" s="440">
        <f>SUM(X1315:X1330)</f>
        <v>0</v>
      </c>
      <c r="Y1331" s="443"/>
      <c r="Z1331" s="439"/>
      <c r="AA1331" s="439"/>
      <c r="AB1331" s="439"/>
      <c r="AC1331" s="439"/>
      <c r="AD1331" s="440"/>
      <c r="AE1331" s="443"/>
      <c r="AF1331" s="439"/>
      <c r="AG1331" s="439"/>
      <c r="AH1331" s="439"/>
      <c r="AI1331" s="440"/>
      <c r="AJ1331" s="443"/>
      <c r="AK1331" s="439"/>
      <c r="AL1331" s="439"/>
      <c r="AM1331" s="439"/>
      <c r="AN1331" s="440"/>
    </row>
    <row r="1332" spans="1:40" outlineLevel="1">
      <c r="A1332" s="732" t="s">
        <v>22</v>
      </c>
      <c r="B1332" s="733"/>
      <c r="C1332" s="881"/>
      <c r="D1332" s="733"/>
      <c r="E1332" s="733"/>
      <c r="F1332" s="733"/>
      <c r="G1332" s="730"/>
      <c r="H1332" s="733"/>
      <c r="I1332" s="730"/>
      <c r="J1332" s="729"/>
      <c r="K1332" s="730"/>
      <c r="L1332" s="730"/>
      <c r="M1332" s="730"/>
      <c r="N1332" s="730"/>
      <c r="O1332" s="729"/>
      <c r="P1332" s="730"/>
      <c r="Q1332" s="730"/>
      <c r="R1332" s="730"/>
      <c r="S1332" s="731"/>
      <c r="T1332" s="730"/>
      <c r="U1332" s="730"/>
      <c r="V1332" s="730"/>
      <c r="W1332" s="730"/>
      <c r="X1332" s="731"/>
      <c r="Y1332" s="729"/>
      <c r="Z1332" s="730"/>
      <c r="AA1332" s="730"/>
      <c r="AB1332" s="730"/>
      <c r="AC1332" s="730"/>
      <c r="AD1332" s="731"/>
      <c r="AE1332" s="729"/>
      <c r="AF1332" s="730"/>
      <c r="AG1332" s="730"/>
      <c r="AH1332" s="730"/>
      <c r="AI1332" s="731"/>
      <c r="AJ1332" s="729"/>
      <c r="AK1332" s="730"/>
      <c r="AL1332" s="730"/>
      <c r="AM1332" s="730"/>
      <c r="AN1332" s="731"/>
    </row>
    <row r="1333" spans="1:40" outlineLevel="2">
      <c r="A1333" s="882">
        <f>ROW()</f>
        <v>1333</v>
      </c>
      <c r="B1333" s="453"/>
      <c r="D1333" s="452" t="s">
        <v>300</v>
      </c>
      <c r="H1333" s="458"/>
      <c r="I1333" s="458"/>
      <c r="J1333" s="459"/>
      <c r="K1333" s="458"/>
      <c r="L1333" s="458"/>
      <c r="M1333" s="27">
        <f t="shared" ref="M1333:M1348" si="1394">M1225+M1243+M1279+M1297+M1315</f>
        <v>-4.2327816938636943E-2</v>
      </c>
      <c r="N1333" s="27">
        <f t="shared" ref="N1333:AN1333" si="1395">N1225+N1243+N1261+N1279+N1297 + N1315</f>
        <v>-8.4655633877273886E-2</v>
      </c>
      <c r="O1333" s="326">
        <f t="shared" si="1395"/>
        <v>-8.4655633877273886E-2</v>
      </c>
      <c r="P1333" s="27">
        <f t="shared" si="1395"/>
        <v>-8.4655633877273886E-2</v>
      </c>
      <c r="Q1333" s="27">
        <f t="shared" si="1395"/>
        <v>-8.4655633877273886E-2</v>
      </c>
      <c r="R1333" s="27">
        <f t="shared" si="1395"/>
        <v>-8.4655633877273886E-2</v>
      </c>
      <c r="S1333" s="313">
        <f t="shared" si="1395"/>
        <v>0</v>
      </c>
      <c r="T1333" s="439">
        <f t="shared" si="1395"/>
        <v>0</v>
      </c>
      <c r="U1333" s="439">
        <f t="shared" si="1395"/>
        <v>0</v>
      </c>
      <c r="V1333" s="439">
        <f t="shared" si="1395"/>
        <v>0</v>
      </c>
      <c r="W1333" s="439">
        <f t="shared" si="1395"/>
        <v>0</v>
      </c>
      <c r="X1333" s="440">
        <f t="shared" si="1395"/>
        <v>0</v>
      </c>
      <c r="Y1333" s="443">
        <f t="shared" si="1395"/>
        <v>0</v>
      </c>
      <c r="Z1333" s="439">
        <f t="shared" si="1395"/>
        <v>0</v>
      </c>
      <c r="AA1333" s="439">
        <f t="shared" si="1395"/>
        <v>0</v>
      </c>
      <c r="AB1333" s="439">
        <f t="shared" si="1395"/>
        <v>0</v>
      </c>
      <c r="AC1333" s="439">
        <f t="shared" si="1395"/>
        <v>0</v>
      </c>
      <c r="AD1333" s="440">
        <f t="shared" si="1395"/>
        <v>0</v>
      </c>
      <c r="AE1333" s="443">
        <f t="shared" si="1395"/>
        <v>0</v>
      </c>
      <c r="AF1333" s="439">
        <f t="shared" si="1395"/>
        <v>0</v>
      </c>
      <c r="AG1333" s="439">
        <f t="shared" si="1395"/>
        <v>0</v>
      </c>
      <c r="AH1333" s="439">
        <f t="shared" si="1395"/>
        <v>0</v>
      </c>
      <c r="AI1333" s="440">
        <f t="shared" si="1395"/>
        <v>0</v>
      </c>
      <c r="AJ1333" s="443">
        <f t="shared" si="1395"/>
        <v>0</v>
      </c>
      <c r="AK1333" s="439">
        <f t="shared" si="1395"/>
        <v>0</v>
      </c>
      <c r="AL1333" s="439">
        <f t="shared" si="1395"/>
        <v>0</v>
      </c>
      <c r="AM1333" s="439">
        <f t="shared" si="1395"/>
        <v>0</v>
      </c>
      <c r="AN1333" s="440">
        <f t="shared" si="1395"/>
        <v>0</v>
      </c>
    </row>
    <row r="1334" spans="1:40" outlineLevel="2">
      <c r="A1334" s="882">
        <f>ROW()</f>
        <v>1334</v>
      </c>
      <c r="B1334" s="453"/>
      <c r="D1334" s="452" t="s">
        <v>301</v>
      </c>
      <c r="H1334" s="458"/>
      <c r="I1334" s="458"/>
      <c r="J1334" s="459"/>
      <c r="K1334" s="458"/>
      <c r="L1334" s="458"/>
      <c r="M1334" s="27">
        <f t="shared" si="1394"/>
        <v>0</v>
      </c>
      <c r="N1334" s="27">
        <f t="shared" ref="N1334:AN1334" si="1396">N1226+N1244+N1262+N1280+N1298 + N1316</f>
        <v>0</v>
      </c>
      <c r="O1334" s="326">
        <f t="shared" si="1396"/>
        <v>0</v>
      </c>
      <c r="P1334" s="27">
        <f t="shared" si="1396"/>
        <v>0</v>
      </c>
      <c r="Q1334" s="27">
        <f t="shared" si="1396"/>
        <v>0</v>
      </c>
      <c r="R1334" s="27">
        <f t="shared" si="1396"/>
        <v>0</v>
      </c>
      <c r="S1334" s="313">
        <f t="shared" si="1396"/>
        <v>0</v>
      </c>
      <c r="T1334" s="439">
        <f t="shared" si="1396"/>
        <v>0</v>
      </c>
      <c r="U1334" s="439">
        <f t="shared" si="1396"/>
        <v>0</v>
      </c>
      <c r="V1334" s="439">
        <f t="shared" si="1396"/>
        <v>0</v>
      </c>
      <c r="W1334" s="439">
        <f t="shared" si="1396"/>
        <v>0</v>
      </c>
      <c r="X1334" s="440">
        <f t="shared" si="1396"/>
        <v>0</v>
      </c>
      <c r="Y1334" s="443">
        <f t="shared" si="1396"/>
        <v>0</v>
      </c>
      <c r="Z1334" s="439">
        <f t="shared" si="1396"/>
        <v>0</v>
      </c>
      <c r="AA1334" s="439">
        <f t="shared" si="1396"/>
        <v>0</v>
      </c>
      <c r="AB1334" s="439">
        <f t="shared" si="1396"/>
        <v>0</v>
      </c>
      <c r="AC1334" s="439">
        <f t="shared" si="1396"/>
        <v>0</v>
      </c>
      <c r="AD1334" s="440">
        <f t="shared" si="1396"/>
        <v>0</v>
      </c>
      <c r="AE1334" s="443">
        <f t="shared" si="1396"/>
        <v>0</v>
      </c>
      <c r="AF1334" s="439">
        <f t="shared" si="1396"/>
        <v>0</v>
      </c>
      <c r="AG1334" s="439">
        <f t="shared" si="1396"/>
        <v>0</v>
      </c>
      <c r="AH1334" s="439">
        <f t="shared" si="1396"/>
        <v>0</v>
      </c>
      <c r="AI1334" s="440">
        <f t="shared" si="1396"/>
        <v>0</v>
      </c>
      <c r="AJ1334" s="443">
        <f t="shared" si="1396"/>
        <v>0</v>
      </c>
      <c r="AK1334" s="439">
        <f t="shared" si="1396"/>
        <v>0</v>
      </c>
      <c r="AL1334" s="439">
        <f t="shared" si="1396"/>
        <v>0</v>
      </c>
      <c r="AM1334" s="439">
        <f t="shared" si="1396"/>
        <v>0</v>
      </c>
      <c r="AN1334" s="440">
        <f t="shared" si="1396"/>
        <v>0</v>
      </c>
    </row>
    <row r="1335" spans="1:40" outlineLevel="2">
      <c r="A1335" s="882">
        <f>ROW()</f>
        <v>1335</v>
      </c>
      <c r="B1335" s="453"/>
      <c r="D1335" s="452" t="s">
        <v>29</v>
      </c>
      <c r="H1335" s="458"/>
      <c r="I1335" s="458"/>
      <c r="J1335" s="459"/>
      <c r="K1335" s="458"/>
      <c r="L1335" s="458"/>
      <c r="M1335" s="27">
        <f t="shared" si="1394"/>
        <v>11.651397027623791</v>
      </c>
      <c r="N1335" s="27">
        <f t="shared" ref="N1335:AN1335" si="1397">N1227+N1245+N1263+N1281+N1299 + N1317</f>
        <v>11.589235851089429</v>
      </c>
      <c r="O1335" s="326">
        <f t="shared" si="1397"/>
        <v>11.394009881020127</v>
      </c>
      <c r="P1335" s="27">
        <f t="shared" si="1397"/>
        <v>11.198783910950825</v>
      </c>
      <c r="Q1335" s="27">
        <f t="shared" si="1397"/>
        <v>11.003557940881523</v>
      </c>
      <c r="R1335" s="27">
        <f t="shared" si="1397"/>
        <v>10.808331970812221</v>
      </c>
      <c r="S1335" s="313">
        <f t="shared" si="1397"/>
        <v>10.613106000742919</v>
      </c>
      <c r="T1335" s="439">
        <f t="shared" si="1397"/>
        <v>0</v>
      </c>
      <c r="U1335" s="439">
        <f t="shared" si="1397"/>
        <v>0</v>
      </c>
      <c r="V1335" s="439">
        <f t="shared" si="1397"/>
        <v>0</v>
      </c>
      <c r="W1335" s="439">
        <f t="shared" si="1397"/>
        <v>0</v>
      </c>
      <c r="X1335" s="440">
        <f t="shared" si="1397"/>
        <v>0</v>
      </c>
      <c r="Y1335" s="443">
        <f t="shared" si="1397"/>
        <v>0</v>
      </c>
      <c r="Z1335" s="439">
        <f t="shared" si="1397"/>
        <v>0</v>
      </c>
      <c r="AA1335" s="439">
        <f t="shared" si="1397"/>
        <v>0</v>
      </c>
      <c r="AB1335" s="439">
        <f t="shared" si="1397"/>
        <v>0</v>
      </c>
      <c r="AC1335" s="439">
        <f t="shared" si="1397"/>
        <v>0</v>
      </c>
      <c r="AD1335" s="440">
        <f t="shared" si="1397"/>
        <v>0</v>
      </c>
      <c r="AE1335" s="443">
        <f t="shared" si="1397"/>
        <v>0</v>
      </c>
      <c r="AF1335" s="439">
        <f t="shared" si="1397"/>
        <v>0</v>
      </c>
      <c r="AG1335" s="439">
        <f t="shared" si="1397"/>
        <v>0</v>
      </c>
      <c r="AH1335" s="439">
        <f t="shared" si="1397"/>
        <v>0</v>
      </c>
      <c r="AI1335" s="440">
        <f t="shared" si="1397"/>
        <v>0</v>
      </c>
      <c r="AJ1335" s="443">
        <f t="shared" si="1397"/>
        <v>0</v>
      </c>
      <c r="AK1335" s="439">
        <f t="shared" si="1397"/>
        <v>0</v>
      </c>
      <c r="AL1335" s="439">
        <f t="shared" si="1397"/>
        <v>0</v>
      </c>
      <c r="AM1335" s="439">
        <f t="shared" si="1397"/>
        <v>0</v>
      </c>
      <c r="AN1335" s="440">
        <f t="shared" si="1397"/>
        <v>0</v>
      </c>
    </row>
    <row r="1336" spans="1:40" outlineLevel="2">
      <c r="A1336" s="882">
        <f>ROW()</f>
        <v>1336</v>
      </c>
      <c r="B1336" s="453"/>
      <c r="D1336" s="452" t="s">
        <v>30</v>
      </c>
      <c r="H1336" s="458"/>
      <c r="I1336" s="458"/>
      <c r="J1336" s="459"/>
      <c r="K1336" s="458"/>
      <c r="L1336" s="458"/>
      <c r="M1336" s="27">
        <f t="shared" si="1394"/>
        <v>-1.982467265853586E-4</v>
      </c>
      <c r="N1336" s="27">
        <f t="shared" ref="N1336:AN1336" si="1398">N1228+N1246+N1264+N1282+N1300 + N1318</f>
        <v>-3.9649345317071719E-4</v>
      </c>
      <c r="O1336" s="326">
        <f t="shared" si="1398"/>
        <v>-3.9649345317071719E-4</v>
      </c>
      <c r="P1336" s="27">
        <f t="shared" si="1398"/>
        <v>-3.9649345317071719E-4</v>
      </c>
      <c r="Q1336" s="27">
        <f t="shared" si="1398"/>
        <v>-3.9649345317071719E-4</v>
      </c>
      <c r="R1336" s="27">
        <f t="shared" si="1398"/>
        <v>-3.9649345317071719E-4</v>
      </c>
      <c r="S1336" s="313">
        <f t="shared" si="1398"/>
        <v>0</v>
      </c>
      <c r="T1336" s="439">
        <f t="shared" si="1398"/>
        <v>10.51483650073604</v>
      </c>
      <c r="U1336" s="439">
        <f t="shared" si="1398"/>
        <v>10.318297500722283</v>
      </c>
      <c r="V1336" s="439">
        <f t="shared" si="1398"/>
        <v>10.121758500708525</v>
      </c>
      <c r="W1336" s="439">
        <f t="shared" si="1398"/>
        <v>9.9252195006947677</v>
      </c>
      <c r="X1336" s="440">
        <f t="shared" si="1398"/>
        <v>9.7286805006810102</v>
      </c>
      <c r="Y1336" s="443">
        <f t="shared" si="1398"/>
        <v>9.6304110006741315</v>
      </c>
      <c r="Z1336" s="439">
        <f t="shared" si="1398"/>
        <v>9.433872000660374</v>
      </c>
      <c r="AA1336" s="439">
        <f t="shared" si="1398"/>
        <v>9.2373330006466166</v>
      </c>
      <c r="AB1336" s="439">
        <f t="shared" si="1398"/>
        <v>9.0407940006328591</v>
      </c>
      <c r="AC1336" s="439">
        <f t="shared" si="1398"/>
        <v>8.8442550006191016</v>
      </c>
      <c r="AD1336" s="440">
        <f t="shared" si="1398"/>
        <v>8.6477160006053442</v>
      </c>
      <c r="AE1336" s="443">
        <f t="shared" si="1398"/>
        <v>8.4524113401516949</v>
      </c>
      <c r="AF1336" s="439">
        <f t="shared" si="1398"/>
        <v>8.2571066796980457</v>
      </c>
      <c r="AG1336" s="439">
        <f t="shared" si="1398"/>
        <v>8.0618020192443964</v>
      </c>
      <c r="AH1336" s="439">
        <f t="shared" si="1398"/>
        <v>7.8664973587907472</v>
      </c>
      <c r="AI1336" s="440">
        <f t="shared" si="1398"/>
        <v>7.6711926983370979</v>
      </c>
      <c r="AJ1336" s="443">
        <f t="shared" si="1398"/>
        <v>7.4744954496617879</v>
      </c>
      <c r="AK1336" s="439">
        <f t="shared" si="1398"/>
        <v>7.2777982009864779</v>
      </c>
      <c r="AL1336" s="439">
        <f t="shared" si="1398"/>
        <v>7.0811009523111679</v>
      </c>
      <c r="AM1336" s="439">
        <f t="shared" si="1398"/>
        <v>6.8844037036358579</v>
      </c>
      <c r="AN1336" s="440">
        <f t="shared" si="1398"/>
        <v>6.6877064549605478</v>
      </c>
    </row>
    <row r="1337" spans="1:40" outlineLevel="2">
      <c r="A1337" s="882">
        <f>ROW()</f>
        <v>1337</v>
      </c>
      <c r="B1337" s="453"/>
      <c r="D1337" s="452" t="s">
        <v>31</v>
      </c>
      <c r="H1337" s="458"/>
      <c r="I1337" s="458"/>
      <c r="J1337" s="459"/>
      <c r="K1337" s="458"/>
      <c r="L1337" s="458"/>
      <c r="M1337" s="27">
        <f t="shared" si="1394"/>
        <v>-7.9887097129607509E-2</v>
      </c>
      <c r="N1337" s="27">
        <f t="shared" ref="N1337:AN1337" si="1399">N1229+N1247+N1265+N1283+N1301 + N1319</f>
        <v>0</v>
      </c>
      <c r="O1337" s="326">
        <f t="shared" si="1399"/>
        <v>0</v>
      </c>
      <c r="P1337" s="27">
        <f t="shared" si="1399"/>
        <v>0</v>
      </c>
      <c r="Q1337" s="27">
        <f t="shared" si="1399"/>
        <v>0</v>
      </c>
      <c r="R1337" s="27">
        <f t="shared" si="1399"/>
        <v>0</v>
      </c>
      <c r="S1337" s="313">
        <f t="shared" si="1399"/>
        <v>0</v>
      </c>
      <c r="T1337" s="439">
        <f t="shared" si="1399"/>
        <v>0</v>
      </c>
      <c r="U1337" s="439">
        <f t="shared" si="1399"/>
        <v>0</v>
      </c>
      <c r="V1337" s="439">
        <f t="shared" si="1399"/>
        <v>0</v>
      </c>
      <c r="W1337" s="439">
        <f t="shared" si="1399"/>
        <v>0</v>
      </c>
      <c r="X1337" s="440">
        <f t="shared" si="1399"/>
        <v>0</v>
      </c>
      <c r="Y1337" s="443">
        <f t="shared" si="1399"/>
        <v>0</v>
      </c>
      <c r="Z1337" s="439">
        <f t="shared" si="1399"/>
        <v>0</v>
      </c>
      <c r="AA1337" s="439">
        <f t="shared" si="1399"/>
        <v>0</v>
      </c>
      <c r="AB1337" s="439">
        <f t="shared" si="1399"/>
        <v>0</v>
      </c>
      <c r="AC1337" s="439">
        <f t="shared" si="1399"/>
        <v>0</v>
      </c>
      <c r="AD1337" s="440">
        <f t="shared" si="1399"/>
        <v>0</v>
      </c>
      <c r="AE1337" s="443">
        <f t="shared" si="1399"/>
        <v>0</v>
      </c>
      <c r="AF1337" s="439">
        <f t="shared" si="1399"/>
        <v>0</v>
      </c>
      <c r="AG1337" s="439">
        <f t="shared" si="1399"/>
        <v>0</v>
      </c>
      <c r="AH1337" s="439">
        <f t="shared" si="1399"/>
        <v>0</v>
      </c>
      <c r="AI1337" s="440">
        <f t="shared" si="1399"/>
        <v>0</v>
      </c>
      <c r="AJ1337" s="443">
        <f t="shared" si="1399"/>
        <v>0</v>
      </c>
      <c r="AK1337" s="439">
        <f t="shared" si="1399"/>
        <v>0</v>
      </c>
      <c r="AL1337" s="439">
        <f t="shared" si="1399"/>
        <v>0</v>
      </c>
      <c r="AM1337" s="439">
        <f t="shared" si="1399"/>
        <v>0</v>
      </c>
      <c r="AN1337" s="440">
        <f t="shared" si="1399"/>
        <v>0</v>
      </c>
    </row>
    <row r="1338" spans="1:40" outlineLevel="2">
      <c r="A1338" s="882">
        <f>ROW()</f>
        <v>1338</v>
      </c>
      <c r="B1338" s="453"/>
      <c r="D1338" s="452" t="s">
        <v>32</v>
      </c>
      <c r="H1338" s="458"/>
      <c r="I1338" s="458"/>
      <c r="J1338" s="459"/>
      <c r="K1338" s="458"/>
      <c r="L1338" s="458"/>
      <c r="M1338" s="27">
        <f t="shared" si="1394"/>
        <v>-1.225821043343892E-2</v>
      </c>
      <c r="N1338" s="27">
        <f t="shared" ref="N1338:AN1338" si="1400">N1230+N1248+N1266+N1284+N1302 + N1320</f>
        <v>-2.4516420866877841E-2</v>
      </c>
      <c r="O1338" s="326">
        <f t="shared" si="1400"/>
        <v>-2.4516420866877841E-2</v>
      </c>
      <c r="P1338" s="27">
        <f t="shared" si="1400"/>
        <v>-2.4516420866877841E-2</v>
      </c>
      <c r="Q1338" s="27">
        <f t="shared" si="1400"/>
        <v>-2.4516420866877841E-2</v>
      </c>
      <c r="R1338" s="27">
        <f t="shared" si="1400"/>
        <v>-2.4516420866877841E-2</v>
      </c>
      <c r="S1338" s="313">
        <f t="shared" si="1400"/>
        <v>0</v>
      </c>
      <c r="T1338" s="439">
        <f t="shared" si="1400"/>
        <v>0</v>
      </c>
      <c r="U1338" s="439">
        <f t="shared" si="1400"/>
        <v>0</v>
      </c>
      <c r="V1338" s="439">
        <f t="shared" si="1400"/>
        <v>0</v>
      </c>
      <c r="W1338" s="439">
        <f t="shared" si="1400"/>
        <v>0</v>
      </c>
      <c r="X1338" s="440">
        <f t="shared" si="1400"/>
        <v>0</v>
      </c>
      <c r="Y1338" s="443">
        <f t="shared" si="1400"/>
        <v>0</v>
      </c>
      <c r="Z1338" s="439">
        <f t="shared" si="1400"/>
        <v>0</v>
      </c>
      <c r="AA1338" s="439">
        <f t="shared" si="1400"/>
        <v>0</v>
      </c>
      <c r="AB1338" s="439">
        <f t="shared" si="1400"/>
        <v>0</v>
      </c>
      <c r="AC1338" s="439">
        <f t="shared" si="1400"/>
        <v>0</v>
      </c>
      <c r="AD1338" s="440">
        <f t="shared" si="1400"/>
        <v>0</v>
      </c>
      <c r="AE1338" s="443">
        <f t="shared" si="1400"/>
        <v>0</v>
      </c>
      <c r="AF1338" s="439">
        <f t="shared" si="1400"/>
        <v>0</v>
      </c>
      <c r="AG1338" s="439">
        <f t="shared" si="1400"/>
        <v>0</v>
      </c>
      <c r="AH1338" s="439">
        <f t="shared" si="1400"/>
        <v>0</v>
      </c>
      <c r="AI1338" s="440">
        <f t="shared" si="1400"/>
        <v>0</v>
      </c>
      <c r="AJ1338" s="443">
        <f t="shared" si="1400"/>
        <v>0</v>
      </c>
      <c r="AK1338" s="439">
        <f t="shared" si="1400"/>
        <v>0</v>
      </c>
      <c r="AL1338" s="439">
        <f t="shared" si="1400"/>
        <v>0</v>
      </c>
      <c r="AM1338" s="439">
        <f t="shared" si="1400"/>
        <v>0</v>
      </c>
      <c r="AN1338" s="440">
        <f t="shared" si="1400"/>
        <v>0</v>
      </c>
    </row>
    <row r="1339" spans="1:40" outlineLevel="2">
      <c r="A1339" s="882">
        <f>ROW()</f>
        <v>1339</v>
      </c>
      <c r="B1339" s="453"/>
      <c r="D1339" s="452" t="s">
        <v>33</v>
      </c>
      <c r="H1339" s="458"/>
      <c r="I1339" s="458"/>
      <c r="J1339" s="459"/>
      <c r="K1339" s="458"/>
      <c r="L1339" s="458"/>
      <c r="M1339" s="27">
        <f t="shared" si="1394"/>
        <v>-4.6321829835642936E-9</v>
      </c>
      <c r="N1339" s="27">
        <f t="shared" ref="N1339:AN1339" si="1401">N1231+N1249+N1267+N1285+N1303 + N1321</f>
        <v>0</v>
      </c>
      <c r="O1339" s="326">
        <f t="shared" si="1401"/>
        <v>0</v>
      </c>
      <c r="P1339" s="27">
        <f t="shared" si="1401"/>
        <v>0</v>
      </c>
      <c r="Q1339" s="27">
        <f t="shared" si="1401"/>
        <v>0</v>
      </c>
      <c r="R1339" s="27">
        <f t="shared" si="1401"/>
        <v>0</v>
      </c>
      <c r="S1339" s="313">
        <f t="shared" si="1401"/>
        <v>0</v>
      </c>
      <c r="T1339" s="439">
        <f t="shared" si="1401"/>
        <v>0</v>
      </c>
      <c r="U1339" s="439">
        <f t="shared" si="1401"/>
        <v>0</v>
      </c>
      <c r="V1339" s="439">
        <f t="shared" si="1401"/>
        <v>0</v>
      </c>
      <c r="W1339" s="439">
        <f t="shared" si="1401"/>
        <v>0</v>
      </c>
      <c r="X1339" s="440">
        <f t="shared" si="1401"/>
        <v>0</v>
      </c>
      <c r="Y1339" s="443">
        <f t="shared" si="1401"/>
        <v>0</v>
      </c>
      <c r="Z1339" s="439">
        <f t="shared" si="1401"/>
        <v>0</v>
      </c>
      <c r="AA1339" s="439">
        <f t="shared" si="1401"/>
        <v>0</v>
      </c>
      <c r="AB1339" s="439">
        <f t="shared" si="1401"/>
        <v>0</v>
      </c>
      <c r="AC1339" s="439">
        <f t="shared" si="1401"/>
        <v>0</v>
      </c>
      <c r="AD1339" s="440">
        <f t="shared" si="1401"/>
        <v>0</v>
      </c>
      <c r="AE1339" s="443">
        <f t="shared" si="1401"/>
        <v>0</v>
      </c>
      <c r="AF1339" s="439">
        <f t="shared" si="1401"/>
        <v>0</v>
      </c>
      <c r="AG1339" s="439">
        <f t="shared" si="1401"/>
        <v>0</v>
      </c>
      <c r="AH1339" s="439">
        <f t="shared" si="1401"/>
        <v>0</v>
      </c>
      <c r="AI1339" s="440">
        <f t="shared" si="1401"/>
        <v>0</v>
      </c>
      <c r="AJ1339" s="443">
        <f t="shared" si="1401"/>
        <v>0</v>
      </c>
      <c r="AK1339" s="439">
        <f t="shared" si="1401"/>
        <v>0</v>
      </c>
      <c r="AL1339" s="439">
        <f t="shared" si="1401"/>
        <v>0</v>
      </c>
      <c r="AM1339" s="439">
        <f t="shared" si="1401"/>
        <v>0</v>
      </c>
      <c r="AN1339" s="440">
        <f t="shared" si="1401"/>
        <v>0</v>
      </c>
    </row>
    <row r="1340" spans="1:40" outlineLevel="2">
      <c r="A1340" s="882">
        <f>ROW()</f>
        <v>1340</v>
      </c>
      <c r="B1340" s="453"/>
      <c r="D1340" s="452" t="s">
        <v>27</v>
      </c>
      <c r="H1340" s="458"/>
      <c r="I1340" s="458"/>
      <c r="J1340" s="459"/>
      <c r="K1340" s="458"/>
      <c r="L1340" s="458"/>
      <c r="M1340" s="27">
        <f t="shared" si="1394"/>
        <v>-4.9642598677598912E-3</v>
      </c>
      <c r="N1340" s="27">
        <f t="shared" ref="N1340:AN1340" si="1402">N1232+N1250+N1268+N1286+N1304 + N1322</f>
        <v>-9.9285197355197825E-3</v>
      </c>
      <c r="O1340" s="326">
        <f t="shared" si="1402"/>
        <v>-9.9285197355197825E-3</v>
      </c>
      <c r="P1340" s="27">
        <f t="shared" si="1402"/>
        <v>-9.9285197355197825E-3</v>
      </c>
      <c r="Q1340" s="27">
        <f t="shared" si="1402"/>
        <v>-9.9285197355197825E-3</v>
      </c>
      <c r="R1340" s="27">
        <f t="shared" si="1402"/>
        <v>-9.9285197355197825E-3</v>
      </c>
      <c r="S1340" s="313">
        <f t="shared" si="1402"/>
        <v>0</v>
      </c>
      <c r="T1340" s="439">
        <f t="shared" si="1402"/>
        <v>0</v>
      </c>
      <c r="U1340" s="439">
        <f t="shared" si="1402"/>
        <v>0</v>
      </c>
      <c r="V1340" s="439">
        <f t="shared" si="1402"/>
        <v>0</v>
      </c>
      <c r="W1340" s="439">
        <f t="shared" si="1402"/>
        <v>0</v>
      </c>
      <c r="X1340" s="440">
        <f t="shared" si="1402"/>
        <v>0</v>
      </c>
      <c r="Y1340" s="443">
        <f t="shared" si="1402"/>
        <v>0</v>
      </c>
      <c r="Z1340" s="439">
        <f t="shared" si="1402"/>
        <v>0</v>
      </c>
      <c r="AA1340" s="439">
        <f t="shared" si="1402"/>
        <v>0</v>
      </c>
      <c r="AB1340" s="439">
        <f t="shared" si="1402"/>
        <v>0</v>
      </c>
      <c r="AC1340" s="439">
        <f t="shared" si="1402"/>
        <v>0</v>
      </c>
      <c r="AD1340" s="440">
        <f t="shared" si="1402"/>
        <v>0</v>
      </c>
      <c r="AE1340" s="443">
        <f t="shared" si="1402"/>
        <v>0</v>
      </c>
      <c r="AF1340" s="439">
        <f t="shared" si="1402"/>
        <v>0</v>
      </c>
      <c r="AG1340" s="439">
        <f t="shared" si="1402"/>
        <v>0</v>
      </c>
      <c r="AH1340" s="439">
        <f t="shared" si="1402"/>
        <v>0</v>
      </c>
      <c r="AI1340" s="440">
        <f t="shared" si="1402"/>
        <v>0</v>
      </c>
      <c r="AJ1340" s="443">
        <f t="shared" si="1402"/>
        <v>0</v>
      </c>
      <c r="AK1340" s="439">
        <f t="shared" si="1402"/>
        <v>0</v>
      </c>
      <c r="AL1340" s="439">
        <f t="shared" si="1402"/>
        <v>0</v>
      </c>
      <c r="AM1340" s="439">
        <f t="shared" si="1402"/>
        <v>0</v>
      </c>
      <c r="AN1340" s="440">
        <f t="shared" si="1402"/>
        <v>0</v>
      </c>
    </row>
    <row r="1341" spans="1:40" outlineLevel="2">
      <c r="A1341" s="882">
        <f>ROW()</f>
        <v>1341</v>
      </c>
      <c r="B1341" s="453"/>
      <c r="D1341" s="452" t="s">
        <v>34</v>
      </c>
      <c r="H1341" s="458"/>
      <c r="I1341" s="458"/>
      <c r="J1341" s="459"/>
      <c r="K1341" s="458"/>
      <c r="L1341" s="458"/>
      <c r="M1341" s="27">
        <f t="shared" si="1394"/>
        <v>29.877198174882917</v>
      </c>
      <c r="N1341" s="27">
        <f t="shared" ref="N1341:AN1341" si="1403">N1233+N1251+N1269+N1287+N1305 + N1323</f>
        <v>29.305995052992156</v>
      </c>
      <c r="O1341" s="326">
        <f t="shared" si="1403"/>
        <v>28.088059001121209</v>
      </c>
      <c r="P1341" s="27">
        <f t="shared" si="1403"/>
        <v>26.870122949250263</v>
      </c>
      <c r="Q1341" s="27">
        <f t="shared" si="1403"/>
        <v>25.652186897379316</v>
      </c>
      <c r="R1341" s="27">
        <f t="shared" si="1403"/>
        <v>24.43425084550837</v>
      </c>
      <c r="S1341" s="313">
        <f t="shared" si="1403"/>
        <v>23.216314793637423</v>
      </c>
      <c r="T1341" s="439">
        <f t="shared" si="1403"/>
        <v>22.605359141173281</v>
      </c>
      <c r="U1341" s="439">
        <f t="shared" si="1403"/>
        <v>21.383447836244997</v>
      </c>
      <c r="V1341" s="439">
        <f t="shared" si="1403"/>
        <v>20.161536531316713</v>
      </c>
      <c r="W1341" s="439">
        <f t="shared" si="1403"/>
        <v>18.939625226388429</v>
      </c>
      <c r="X1341" s="440">
        <f t="shared" si="1403"/>
        <v>17.717713921460145</v>
      </c>
      <c r="Y1341" s="443">
        <f t="shared" si="1403"/>
        <v>17.106758268996003</v>
      </c>
      <c r="Z1341" s="439">
        <f t="shared" si="1403"/>
        <v>15.884846964067718</v>
      </c>
      <c r="AA1341" s="439">
        <f t="shared" si="1403"/>
        <v>14.662935659139432</v>
      </c>
      <c r="AB1341" s="439">
        <f t="shared" si="1403"/>
        <v>13.441024354211146</v>
      </c>
      <c r="AC1341" s="439">
        <f t="shared" si="1403"/>
        <v>12.219113049282861</v>
      </c>
      <c r="AD1341" s="440">
        <f t="shared" si="1403"/>
        <v>10.997201744354575</v>
      </c>
      <c r="AE1341" s="443">
        <f t="shared" si="1403"/>
        <v>9.7831214769333954</v>
      </c>
      <c r="AF1341" s="439">
        <f t="shared" si="1403"/>
        <v>8.5690412095122159</v>
      </c>
      <c r="AG1341" s="439">
        <f t="shared" si="1403"/>
        <v>7.3549609420910373</v>
      </c>
      <c r="AH1341" s="439">
        <f t="shared" si="1403"/>
        <v>6.1408806746698588</v>
      </c>
      <c r="AI1341" s="440">
        <f t="shared" si="1403"/>
        <v>4.9268004072486802</v>
      </c>
      <c r="AJ1341" s="443">
        <f t="shared" si="1403"/>
        <v>3.6951003054365099</v>
      </c>
      <c r="AK1341" s="439">
        <f t="shared" si="1403"/>
        <v>2.4634002036243396</v>
      </c>
      <c r="AL1341" s="439">
        <f t="shared" si="1403"/>
        <v>1.2317001018121698</v>
      </c>
      <c r="AM1341" s="439">
        <f t="shared" si="1403"/>
        <v>0</v>
      </c>
      <c r="AN1341" s="440">
        <f t="shared" si="1403"/>
        <v>0</v>
      </c>
    </row>
    <row r="1342" spans="1:40" outlineLevel="2">
      <c r="A1342" s="882">
        <f>ROW()</f>
        <v>1342</v>
      </c>
      <c r="B1342" s="453"/>
      <c r="D1342" s="452" t="s">
        <v>35</v>
      </c>
      <c r="H1342" s="458"/>
      <c r="I1342" s="458"/>
      <c r="J1342" s="459"/>
      <c r="K1342" s="458"/>
      <c r="L1342" s="458"/>
      <c r="M1342" s="27">
        <f t="shared" si="1394"/>
        <v>-0.11547068523559573</v>
      </c>
      <c r="N1342" s="27">
        <f t="shared" ref="N1342:AN1342" si="1404">N1234+N1252+N1270+N1288+N1306 + N1324</f>
        <v>0</v>
      </c>
      <c r="O1342" s="326">
        <f t="shared" si="1404"/>
        <v>0</v>
      </c>
      <c r="P1342" s="27">
        <f t="shared" si="1404"/>
        <v>0</v>
      </c>
      <c r="Q1342" s="27">
        <f t="shared" si="1404"/>
        <v>0</v>
      </c>
      <c r="R1342" s="27">
        <f t="shared" si="1404"/>
        <v>0</v>
      </c>
      <c r="S1342" s="313">
        <f t="shared" si="1404"/>
        <v>0</v>
      </c>
      <c r="T1342" s="439">
        <f t="shared" si="1404"/>
        <v>0</v>
      </c>
      <c r="U1342" s="439">
        <f t="shared" si="1404"/>
        <v>0</v>
      </c>
      <c r="V1342" s="439">
        <f t="shared" si="1404"/>
        <v>0</v>
      </c>
      <c r="W1342" s="439">
        <f t="shared" si="1404"/>
        <v>0</v>
      </c>
      <c r="X1342" s="440">
        <f t="shared" si="1404"/>
        <v>0</v>
      </c>
      <c r="Y1342" s="443">
        <f t="shared" si="1404"/>
        <v>0</v>
      </c>
      <c r="Z1342" s="439">
        <f t="shared" si="1404"/>
        <v>0</v>
      </c>
      <c r="AA1342" s="439">
        <f t="shared" si="1404"/>
        <v>0</v>
      </c>
      <c r="AB1342" s="439">
        <f t="shared" si="1404"/>
        <v>0</v>
      </c>
      <c r="AC1342" s="439">
        <f t="shared" si="1404"/>
        <v>0</v>
      </c>
      <c r="AD1342" s="440">
        <f t="shared" si="1404"/>
        <v>0</v>
      </c>
      <c r="AE1342" s="443">
        <f t="shared" si="1404"/>
        <v>-3.6995667007971478E-3</v>
      </c>
      <c r="AF1342" s="439">
        <f t="shared" si="1404"/>
        <v>-3.6995667007971478E-3</v>
      </c>
      <c r="AG1342" s="439">
        <f t="shared" si="1404"/>
        <v>-3.6995667007971478E-3</v>
      </c>
      <c r="AH1342" s="439">
        <f t="shared" si="1404"/>
        <v>-3.6995667007971478E-3</v>
      </c>
      <c r="AI1342" s="440">
        <f t="shared" si="1404"/>
        <v>-3.6995667007971478E-3</v>
      </c>
      <c r="AJ1342" s="443">
        <f t="shared" si="1404"/>
        <v>0</v>
      </c>
      <c r="AK1342" s="439">
        <f t="shared" si="1404"/>
        <v>0</v>
      </c>
      <c r="AL1342" s="439">
        <f t="shared" si="1404"/>
        <v>0</v>
      </c>
      <c r="AM1342" s="439">
        <f t="shared" si="1404"/>
        <v>0</v>
      </c>
      <c r="AN1342" s="440">
        <f t="shared" si="1404"/>
        <v>0</v>
      </c>
    </row>
    <row r="1343" spans="1:40" outlineLevel="2">
      <c r="A1343" s="882">
        <f>ROW()</f>
        <v>1343</v>
      </c>
      <c r="B1343" s="453"/>
      <c r="D1343" s="452" t="s">
        <v>302</v>
      </c>
      <c r="H1343" s="458"/>
      <c r="I1343" s="458"/>
      <c r="J1343" s="459"/>
      <c r="K1343" s="458"/>
      <c r="L1343" s="458"/>
      <c r="M1343" s="27">
        <f t="shared" si="1394"/>
        <v>0</v>
      </c>
      <c r="N1343" s="27">
        <f t="shared" ref="N1343:AN1343" si="1405">N1235+N1253+N1271+N1289+N1307 + N1325</f>
        <v>0</v>
      </c>
      <c r="O1343" s="326">
        <f t="shared" si="1405"/>
        <v>0</v>
      </c>
      <c r="P1343" s="27">
        <f t="shared" si="1405"/>
        <v>0</v>
      </c>
      <c r="Q1343" s="27">
        <f t="shared" si="1405"/>
        <v>0</v>
      </c>
      <c r="R1343" s="27">
        <f t="shared" si="1405"/>
        <v>0</v>
      </c>
      <c r="S1343" s="313">
        <f t="shared" si="1405"/>
        <v>0</v>
      </c>
      <c r="T1343" s="439">
        <f t="shared" si="1405"/>
        <v>0</v>
      </c>
      <c r="U1343" s="439">
        <f t="shared" si="1405"/>
        <v>0</v>
      </c>
      <c r="V1343" s="439">
        <f t="shared" si="1405"/>
        <v>0</v>
      </c>
      <c r="W1343" s="439">
        <f t="shared" si="1405"/>
        <v>0</v>
      </c>
      <c r="X1343" s="440">
        <f t="shared" si="1405"/>
        <v>0</v>
      </c>
      <c r="Y1343" s="443">
        <f t="shared" si="1405"/>
        <v>0</v>
      </c>
      <c r="Z1343" s="439">
        <f t="shared" si="1405"/>
        <v>0</v>
      </c>
      <c r="AA1343" s="439">
        <f t="shared" si="1405"/>
        <v>0</v>
      </c>
      <c r="AB1343" s="439">
        <f t="shared" si="1405"/>
        <v>0</v>
      </c>
      <c r="AC1343" s="439">
        <f t="shared" si="1405"/>
        <v>0</v>
      </c>
      <c r="AD1343" s="440">
        <f t="shared" si="1405"/>
        <v>0</v>
      </c>
      <c r="AE1343" s="443">
        <f t="shared" si="1405"/>
        <v>0</v>
      </c>
      <c r="AF1343" s="439">
        <f t="shared" si="1405"/>
        <v>0</v>
      </c>
      <c r="AG1343" s="439">
        <f t="shared" si="1405"/>
        <v>0</v>
      </c>
      <c r="AH1343" s="439">
        <f t="shared" si="1405"/>
        <v>0</v>
      </c>
      <c r="AI1343" s="440">
        <f t="shared" si="1405"/>
        <v>0</v>
      </c>
      <c r="AJ1343" s="443">
        <f t="shared" si="1405"/>
        <v>0</v>
      </c>
      <c r="AK1343" s="439">
        <f t="shared" si="1405"/>
        <v>0</v>
      </c>
      <c r="AL1343" s="439">
        <f t="shared" si="1405"/>
        <v>0</v>
      </c>
      <c r="AM1343" s="439">
        <f t="shared" si="1405"/>
        <v>0</v>
      </c>
      <c r="AN1343" s="440">
        <f t="shared" si="1405"/>
        <v>0</v>
      </c>
    </row>
    <row r="1344" spans="1:40" outlineLevel="2">
      <c r="A1344" s="882">
        <f>ROW()</f>
        <v>1344</v>
      </c>
      <c r="B1344" s="453"/>
      <c r="D1344" s="452" t="s">
        <v>36</v>
      </c>
      <c r="H1344" s="458"/>
      <c r="I1344" s="458"/>
      <c r="J1344" s="459"/>
      <c r="K1344" s="458"/>
      <c r="L1344" s="458"/>
      <c r="M1344" s="27">
        <f t="shared" si="1394"/>
        <v>0.58151116975833372</v>
      </c>
      <c r="N1344" s="27">
        <f t="shared" ref="N1344:AN1344" si="1406">N1236+N1254+N1272+N1290+N1308 + N1326</f>
        <v>0.58151116975833372</v>
      </c>
      <c r="O1344" s="326">
        <f t="shared" si="1406"/>
        <v>0.46520893580666695</v>
      </c>
      <c r="P1344" s="27">
        <f t="shared" si="1406"/>
        <v>0.34890670185500017</v>
      </c>
      <c r="Q1344" s="27">
        <f t="shared" si="1406"/>
        <v>0.23260446790333339</v>
      </c>
      <c r="R1344" s="27">
        <f t="shared" si="1406"/>
        <v>0.11630223395166663</v>
      </c>
      <c r="S1344" s="313">
        <f t="shared" si="1406"/>
        <v>0</v>
      </c>
      <c r="T1344" s="439">
        <f t="shared" si="1406"/>
        <v>0</v>
      </c>
      <c r="U1344" s="439">
        <f t="shared" si="1406"/>
        <v>0</v>
      </c>
      <c r="V1344" s="439">
        <f t="shared" si="1406"/>
        <v>0</v>
      </c>
      <c r="W1344" s="439">
        <f t="shared" si="1406"/>
        <v>0</v>
      </c>
      <c r="X1344" s="440">
        <f t="shared" si="1406"/>
        <v>0</v>
      </c>
      <c r="Y1344" s="443">
        <f t="shared" si="1406"/>
        <v>0</v>
      </c>
      <c r="Z1344" s="439">
        <f t="shared" si="1406"/>
        <v>0</v>
      </c>
      <c r="AA1344" s="439">
        <f t="shared" si="1406"/>
        <v>0</v>
      </c>
      <c r="AB1344" s="439">
        <f t="shared" si="1406"/>
        <v>0</v>
      </c>
      <c r="AC1344" s="439">
        <f t="shared" si="1406"/>
        <v>0</v>
      </c>
      <c r="AD1344" s="440">
        <f t="shared" si="1406"/>
        <v>0</v>
      </c>
      <c r="AE1344" s="443">
        <f t="shared" si="1406"/>
        <v>0</v>
      </c>
      <c r="AF1344" s="439">
        <f t="shared" si="1406"/>
        <v>0</v>
      </c>
      <c r="AG1344" s="439">
        <f t="shared" si="1406"/>
        <v>0</v>
      </c>
      <c r="AH1344" s="439">
        <f t="shared" si="1406"/>
        <v>0</v>
      </c>
      <c r="AI1344" s="440">
        <f t="shared" si="1406"/>
        <v>0</v>
      </c>
      <c r="AJ1344" s="443">
        <f t="shared" si="1406"/>
        <v>0</v>
      </c>
      <c r="AK1344" s="439">
        <f t="shared" si="1406"/>
        <v>0</v>
      </c>
      <c r="AL1344" s="439">
        <f t="shared" si="1406"/>
        <v>0</v>
      </c>
      <c r="AM1344" s="439">
        <f t="shared" si="1406"/>
        <v>0</v>
      </c>
      <c r="AN1344" s="440">
        <f t="shared" si="1406"/>
        <v>0</v>
      </c>
    </row>
    <row r="1345" spans="1:40" outlineLevel="2">
      <c r="A1345" s="882">
        <f>ROW()</f>
        <v>1345</v>
      </c>
      <c r="B1345" s="453"/>
      <c r="D1345" s="452" t="s">
        <v>583</v>
      </c>
      <c r="H1345" s="458"/>
      <c r="I1345" s="458"/>
      <c r="J1345" s="459"/>
      <c r="K1345" s="458"/>
      <c r="L1345" s="458"/>
      <c r="M1345" s="27">
        <f t="shared" si="1394"/>
        <v>0</v>
      </c>
      <c r="N1345" s="27">
        <f t="shared" ref="N1345:AN1345" si="1407">N1237+N1255+N1273+N1291+N1309 + N1327</f>
        <v>0</v>
      </c>
      <c r="O1345" s="326">
        <f t="shared" si="1407"/>
        <v>0</v>
      </c>
      <c r="P1345" s="27">
        <f t="shared" si="1407"/>
        <v>0</v>
      </c>
      <c r="Q1345" s="27">
        <f t="shared" si="1407"/>
        <v>0</v>
      </c>
      <c r="R1345" s="27">
        <f t="shared" si="1407"/>
        <v>0</v>
      </c>
      <c r="S1345" s="313">
        <f t="shared" si="1407"/>
        <v>0</v>
      </c>
      <c r="T1345" s="439">
        <f t="shared" si="1407"/>
        <v>0</v>
      </c>
      <c r="U1345" s="439">
        <f t="shared" si="1407"/>
        <v>0</v>
      </c>
      <c r="V1345" s="439">
        <f t="shared" si="1407"/>
        <v>0</v>
      </c>
      <c r="W1345" s="439">
        <f t="shared" si="1407"/>
        <v>0</v>
      </c>
      <c r="X1345" s="440">
        <f t="shared" si="1407"/>
        <v>0</v>
      </c>
      <c r="Y1345" s="443">
        <f t="shared" si="1407"/>
        <v>0</v>
      </c>
      <c r="Z1345" s="439">
        <f t="shared" si="1407"/>
        <v>0</v>
      </c>
      <c r="AA1345" s="439">
        <f t="shared" si="1407"/>
        <v>0</v>
      </c>
      <c r="AB1345" s="439">
        <f t="shared" si="1407"/>
        <v>0</v>
      </c>
      <c r="AC1345" s="439">
        <f t="shared" si="1407"/>
        <v>0</v>
      </c>
      <c r="AD1345" s="440">
        <f t="shared" si="1407"/>
        <v>0</v>
      </c>
      <c r="AE1345" s="443">
        <f t="shared" si="1407"/>
        <v>0</v>
      </c>
      <c r="AF1345" s="439">
        <f t="shared" si="1407"/>
        <v>0</v>
      </c>
      <c r="AG1345" s="439">
        <f t="shared" si="1407"/>
        <v>0</v>
      </c>
      <c r="AH1345" s="439">
        <f t="shared" si="1407"/>
        <v>0</v>
      </c>
      <c r="AI1345" s="440">
        <f t="shared" si="1407"/>
        <v>0</v>
      </c>
      <c r="AJ1345" s="443">
        <f t="shared" si="1407"/>
        <v>0</v>
      </c>
      <c r="AK1345" s="439">
        <f t="shared" si="1407"/>
        <v>0</v>
      </c>
      <c r="AL1345" s="439">
        <f t="shared" si="1407"/>
        <v>0</v>
      </c>
      <c r="AM1345" s="439">
        <f t="shared" si="1407"/>
        <v>0</v>
      </c>
      <c r="AN1345" s="440">
        <f t="shared" si="1407"/>
        <v>0</v>
      </c>
    </row>
    <row r="1346" spans="1:40" outlineLevel="2">
      <c r="A1346" s="882">
        <f>ROW()</f>
        <v>1346</v>
      </c>
      <c r="B1346" s="453"/>
      <c r="D1346" s="452" t="s">
        <v>81</v>
      </c>
      <c r="H1346" s="458"/>
      <c r="I1346" s="458"/>
      <c r="J1346" s="459"/>
      <c r="K1346" s="458"/>
      <c r="L1346" s="458"/>
      <c r="M1346" s="27">
        <f t="shared" si="1394"/>
        <v>5.2373699117619141</v>
      </c>
      <c r="N1346" s="27">
        <f t="shared" ref="N1346:AN1346" si="1408">N1238+N1256+N1274+N1292+N1310 + N1328</f>
        <v>5.2373699117619141</v>
      </c>
      <c r="O1346" s="326">
        <f t="shared" si="1408"/>
        <v>4.1898959294095315</v>
      </c>
      <c r="P1346" s="27">
        <f t="shared" si="1408"/>
        <v>3.1424219470571488</v>
      </c>
      <c r="Q1346" s="27">
        <f t="shared" si="1408"/>
        <v>2.0949479647047662</v>
      </c>
      <c r="R1346" s="27">
        <f t="shared" si="1408"/>
        <v>1.0474739823523833</v>
      </c>
      <c r="S1346" s="313">
        <f t="shared" si="1408"/>
        <v>8.8817841970012523E-16</v>
      </c>
      <c r="T1346" s="439">
        <f t="shared" si="1408"/>
        <v>8.8817841970012523E-16</v>
      </c>
      <c r="U1346" s="439">
        <f t="shared" si="1408"/>
        <v>8.8817841970012523E-16</v>
      </c>
      <c r="V1346" s="439">
        <f t="shared" si="1408"/>
        <v>8.8817841970012523E-16</v>
      </c>
      <c r="W1346" s="439">
        <f t="shared" si="1408"/>
        <v>8.8817841970012523E-16</v>
      </c>
      <c r="X1346" s="440">
        <f t="shared" si="1408"/>
        <v>8.8817841970012523E-16</v>
      </c>
      <c r="Y1346" s="443">
        <f t="shared" si="1408"/>
        <v>8.8817841970012523E-16</v>
      </c>
      <c r="Z1346" s="439">
        <f t="shared" si="1408"/>
        <v>8.8817841970012523E-16</v>
      </c>
      <c r="AA1346" s="439">
        <f t="shared" si="1408"/>
        <v>8.8817841970012523E-16</v>
      </c>
      <c r="AB1346" s="439">
        <f t="shared" si="1408"/>
        <v>8.8817841970012523E-16</v>
      </c>
      <c r="AC1346" s="439">
        <f t="shared" si="1408"/>
        <v>8.8817841970012523E-16</v>
      </c>
      <c r="AD1346" s="440">
        <f t="shared" si="1408"/>
        <v>8.8817841970012523E-16</v>
      </c>
      <c r="AE1346" s="443">
        <f t="shared" si="1408"/>
        <v>8.8817841970012523E-16</v>
      </c>
      <c r="AF1346" s="439">
        <f t="shared" si="1408"/>
        <v>8.8817841970012523E-16</v>
      </c>
      <c r="AG1346" s="439">
        <f t="shared" si="1408"/>
        <v>8.8817841970012523E-16</v>
      </c>
      <c r="AH1346" s="439">
        <f t="shared" si="1408"/>
        <v>8.8817841970012523E-16</v>
      </c>
      <c r="AI1346" s="440">
        <f t="shared" si="1408"/>
        <v>8.8817841970012523E-16</v>
      </c>
      <c r="AJ1346" s="443">
        <f t="shared" si="1408"/>
        <v>0</v>
      </c>
      <c r="AK1346" s="439">
        <f t="shared" si="1408"/>
        <v>0</v>
      </c>
      <c r="AL1346" s="439">
        <f t="shared" si="1408"/>
        <v>0</v>
      </c>
      <c r="AM1346" s="439">
        <f t="shared" si="1408"/>
        <v>0</v>
      </c>
      <c r="AN1346" s="440">
        <f t="shared" si="1408"/>
        <v>0</v>
      </c>
    </row>
    <row r="1347" spans="1:40" outlineLevel="2">
      <c r="A1347" s="882">
        <f>ROW()</f>
        <v>1347</v>
      </c>
      <c r="B1347" s="453"/>
      <c r="D1347" s="452" t="s">
        <v>28</v>
      </c>
      <c r="H1347" s="458"/>
      <c r="I1347" s="458"/>
      <c r="J1347" s="459"/>
      <c r="K1347" s="458"/>
      <c r="L1347" s="458"/>
      <c r="M1347" s="27">
        <f t="shared" si="1394"/>
        <v>0</v>
      </c>
      <c r="N1347" s="27">
        <f t="shared" ref="N1347:AN1347" si="1409">N1239+N1257+N1275+N1293+N1311 + N1329</f>
        <v>0</v>
      </c>
      <c r="O1347" s="326">
        <f t="shared" si="1409"/>
        <v>0</v>
      </c>
      <c r="P1347" s="27">
        <f t="shared" si="1409"/>
        <v>0</v>
      </c>
      <c r="Q1347" s="27">
        <f t="shared" si="1409"/>
        <v>0</v>
      </c>
      <c r="R1347" s="27">
        <f t="shared" si="1409"/>
        <v>0</v>
      </c>
      <c r="S1347" s="313">
        <f t="shared" si="1409"/>
        <v>0</v>
      </c>
      <c r="T1347" s="439">
        <f t="shared" si="1409"/>
        <v>0</v>
      </c>
      <c r="U1347" s="439">
        <f t="shared" si="1409"/>
        <v>0</v>
      </c>
      <c r="V1347" s="439">
        <f t="shared" si="1409"/>
        <v>0</v>
      </c>
      <c r="W1347" s="439">
        <f t="shared" si="1409"/>
        <v>0</v>
      </c>
      <c r="X1347" s="440">
        <f t="shared" si="1409"/>
        <v>0</v>
      </c>
      <c r="Y1347" s="443">
        <f t="shared" si="1409"/>
        <v>0</v>
      </c>
      <c r="Z1347" s="439">
        <f t="shared" si="1409"/>
        <v>0</v>
      </c>
      <c r="AA1347" s="439">
        <f t="shared" si="1409"/>
        <v>0</v>
      </c>
      <c r="AB1347" s="439">
        <f t="shared" si="1409"/>
        <v>0</v>
      </c>
      <c r="AC1347" s="439">
        <f t="shared" si="1409"/>
        <v>0</v>
      </c>
      <c r="AD1347" s="440">
        <f t="shared" si="1409"/>
        <v>0</v>
      </c>
      <c r="AE1347" s="443">
        <f t="shared" si="1409"/>
        <v>0</v>
      </c>
      <c r="AF1347" s="439">
        <f t="shared" si="1409"/>
        <v>0</v>
      </c>
      <c r="AG1347" s="439">
        <f t="shared" si="1409"/>
        <v>0</v>
      </c>
      <c r="AH1347" s="439">
        <f t="shared" si="1409"/>
        <v>0</v>
      </c>
      <c r="AI1347" s="440">
        <f t="shared" si="1409"/>
        <v>0</v>
      </c>
      <c r="AJ1347" s="443">
        <f t="shared" si="1409"/>
        <v>0</v>
      </c>
      <c r="AK1347" s="439">
        <f t="shared" si="1409"/>
        <v>0</v>
      </c>
      <c r="AL1347" s="439">
        <f t="shared" si="1409"/>
        <v>0</v>
      </c>
      <c r="AM1347" s="439">
        <f t="shared" si="1409"/>
        <v>0</v>
      </c>
      <c r="AN1347" s="440">
        <f t="shared" si="1409"/>
        <v>0</v>
      </c>
    </row>
    <row r="1348" spans="1:40" outlineLevel="2">
      <c r="A1348" s="882">
        <f>ROW()</f>
        <v>1348</v>
      </c>
      <c r="B1348" s="453"/>
      <c r="D1348" s="456" t="s">
        <v>443</v>
      </c>
      <c r="E1348" s="456"/>
      <c r="F1348" s="456"/>
      <c r="G1348" s="456"/>
      <c r="H1348" s="460"/>
      <c r="I1348" s="460"/>
      <c r="J1348" s="461"/>
      <c r="K1348" s="460"/>
      <c r="L1348" s="460"/>
      <c r="M1348" s="30">
        <f t="shared" si="1394"/>
        <v>0</v>
      </c>
      <c r="N1348" s="30">
        <f t="shared" ref="N1348:AN1348" si="1410">N1240+N1258+N1276+N1294+N1312 + N1330</f>
        <v>0</v>
      </c>
      <c r="O1348" s="327">
        <f t="shared" si="1410"/>
        <v>0</v>
      </c>
      <c r="P1348" s="30">
        <f t="shared" si="1410"/>
        <v>0</v>
      </c>
      <c r="Q1348" s="30">
        <f t="shared" si="1410"/>
        <v>0</v>
      </c>
      <c r="R1348" s="30">
        <f t="shared" si="1410"/>
        <v>0</v>
      </c>
      <c r="S1348" s="319">
        <f t="shared" si="1410"/>
        <v>0</v>
      </c>
      <c r="T1348" s="441">
        <f t="shared" si="1410"/>
        <v>0</v>
      </c>
      <c r="U1348" s="441">
        <f t="shared" si="1410"/>
        <v>0</v>
      </c>
      <c r="V1348" s="441">
        <f t="shared" si="1410"/>
        <v>0</v>
      </c>
      <c r="W1348" s="441">
        <f t="shared" si="1410"/>
        <v>0</v>
      </c>
      <c r="X1348" s="442">
        <f t="shared" si="1410"/>
        <v>0</v>
      </c>
      <c r="Y1348" s="462">
        <f t="shared" si="1410"/>
        <v>0</v>
      </c>
      <c r="Z1348" s="441">
        <f t="shared" si="1410"/>
        <v>0</v>
      </c>
      <c r="AA1348" s="441">
        <f t="shared" si="1410"/>
        <v>0</v>
      </c>
      <c r="AB1348" s="441">
        <f t="shared" si="1410"/>
        <v>0</v>
      </c>
      <c r="AC1348" s="441">
        <f t="shared" si="1410"/>
        <v>0</v>
      </c>
      <c r="AD1348" s="442">
        <f t="shared" si="1410"/>
        <v>0</v>
      </c>
      <c r="AE1348" s="462">
        <f t="shared" si="1410"/>
        <v>0</v>
      </c>
      <c r="AF1348" s="441">
        <f t="shared" si="1410"/>
        <v>0</v>
      </c>
      <c r="AG1348" s="441">
        <f t="shared" si="1410"/>
        <v>0</v>
      </c>
      <c r="AH1348" s="441">
        <f t="shared" si="1410"/>
        <v>0</v>
      </c>
      <c r="AI1348" s="442">
        <f t="shared" si="1410"/>
        <v>0</v>
      </c>
      <c r="AJ1348" s="462">
        <f t="shared" si="1410"/>
        <v>0</v>
      </c>
      <c r="AK1348" s="441">
        <f t="shared" si="1410"/>
        <v>0</v>
      </c>
      <c r="AL1348" s="441">
        <f t="shared" si="1410"/>
        <v>0</v>
      </c>
      <c r="AM1348" s="441">
        <f t="shared" si="1410"/>
        <v>0</v>
      </c>
      <c r="AN1348" s="442">
        <f t="shared" si="1410"/>
        <v>0</v>
      </c>
    </row>
    <row r="1349" spans="1:40" outlineLevel="2">
      <c r="A1349" s="882">
        <f>ROW()</f>
        <v>1349</v>
      </c>
      <c r="B1349" s="453"/>
      <c r="D1349" s="452" t="s">
        <v>24</v>
      </c>
      <c r="H1349" s="458"/>
      <c r="I1349" s="458"/>
      <c r="J1349" s="459"/>
      <c r="K1349" s="458"/>
      <c r="L1349" s="458"/>
      <c r="M1349" s="439">
        <f t="shared" ref="M1349:AN1349" si="1411">SUM(M1333:M1348)</f>
        <v>47.092369963063156</v>
      </c>
      <c r="N1349" s="27">
        <f t="shared" si="1411"/>
        <v>46.594614917668999</v>
      </c>
      <c r="O1349" s="443">
        <f t="shared" si="1411"/>
        <v>44.017676679424689</v>
      </c>
      <c r="P1349" s="439">
        <f t="shared" si="1411"/>
        <v>41.4407384411804</v>
      </c>
      <c r="Q1349" s="439">
        <f t="shared" si="1411"/>
        <v>38.863800202936098</v>
      </c>
      <c r="R1349" s="439">
        <f t="shared" si="1411"/>
        <v>36.286861964691802</v>
      </c>
      <c r="S1349" s="440">
        <f t="shared" si="1411"/>
        <v>33.82942079438034</v>
      </c>
      <c r="T1349" s="439">
        <f t="shared" si="1411"/>
        <v>33.120195641909319</v>
      </c>
      <c r="U1349" s="439">
        <f t="shared" si="1411"/>
        <v>31.701745336967278</v>
      </c>
      <c r="V1349" s="439">
        <f t="shared" si="1411"/>
        <v>30.283295032025237</v>
      </c>
      <c r="W1349" s="439">
        <f t="shared" si="1411"/>
        <v>28.864844727083195</v>
      </c>
      <c r="X1349" s="440">
        <f t="shared" si="1411"/>
        <v>27.446394422141154</v>
      </c>
      <c r="Y1349" s="443">
        <f t="shared" si="1411"/>
        <v>26.737169269670133</v>
      </c>
      <c r="Z1349" s="439">
        <f t="shared" si="1411"/>
        <v>25.318718964728092</v>
      </c>
      <c r="AA1349" s="439">
        <f t="shared" si="1411"/>
        <v>23.90026865978605</v>
      </c>
      <c r="AB1349" s="439">
        <f t="shared" si="1411"/>
        <v>22.481818354844005</v>
      </c>
      <c r="AC1349" s="439">
        <f t="shared" si="1411"/>
        <v>21.06336804990196</v>
      </c>
      <c r="AD1349" s="440">
        <f t="shared" si="1411"/>
        <v>19.644917744959919</v>
      </c>
      <c r="AE1349" s="443">
        <f t="shared" si="1411"/>
        <v>18.231833250384295</v>
      </c>
      <c r="AF1349" s="439">
        <f t="shared" si="1411"/>
        <v>16.822448322509466</v>
      </c>
      <c r="AG1349" s="439">
        <f t="shared" si="1411"/>
        <v>15.413063394634637</v>
      </c>
      <c r="AH1349" s="439">
        <f t="shared" si="1411"/>
        <v>14.003678466759808</v>
      </c>
      <c r="AI1349" s="440">
        <f t="shared" si="1411"/>
        <v>12.594293538884983</v>
      </c>
      <c r="AJ1349" s="443">
        <f t="shared" si="1411"/>
        <v>11.169595755098298</v>
      </c>
      <c r="AK1349" s="439">
        <f t="shared" si="1411"/>
        <v>9.7411984046108167</v>
      </c>
      <c r="AL1349" s="439">
        <f t="shared" si="1411"/>
        <v>8.3128010541233373</v>
      </c>
      <c r="AM1349" s="439">
        <f t="shared" si="1411"/>
        <v>6.8844037036358579</v>
      </c>
      <c r="AN1349" s="440">
        <f t="shared" si="1411"/>
        <v>6.6877064549605478</v>
      </c>
    </row>
    <row r="1350" spans="1:40">
      <c r="A1350" s="884" t="str">
        <f>"2004 Capex Account [m$"&amp;Input!$G$43&amp;"]"</f>
        <v>2004 Capex Account [m$31/12/2023]</v>
      </c>
      <c r="B1350" s="885"/>
      <c r="C1350" s="886"/>
      <c r="D1350" s="885"/>
      <c r="E1350" s="885"/>
      <c r="F1350" s="885"/>
      <c r="G1350" s="25"/>
      <c r="H1350" s="885"/>
      <c r="I1350" s="25"/>
      <c r="J1350" s="323"/>
      <c r="K1350" s="25"/>
      <c r="L1350" s="25"/>
      <c r="M1350" s="25"/>
      <c r="N1350" s="25"/>
      <c r="O1350" s="323"/>
      <c r="P1350" s="25"/>
      <c r="Q1350" s="25"/>
      <c r="R1350" s="25"/>
      <c r="S1350" s="318"/>
      <c r="T1350" s="25"/>
      <c r="U1350" s="25"/>
      <c r="V1350" s="25"/>
      <c r="W1350" s="25"/>
      <c r="X1350" s="318"/>
      <c r="Y1350" s="323"/>
      <c r="Z1350" s="25"/>
      <c r="AA1350" s="25"/>
      <c r="AB1350" s="25"/>
      <c r="AC1350" s="25"/>
      <c r="AD1350" s="318"/>
      <c r="AE1350" s="323"/>
      <c r="AF1350" s="25"/>
      <c r="AG1350" s="25"/>
      <c r="AH1350" s="25"/>
      <c r="AI1350" s="318"/>
      <c r="AJ1350" s="323"/>
      <c r="AK1350" s="25"/>
      <c r="AL1350" s="25"/>
      <c r="AM1350" s="25"/>
      <c r="AN1350" s="318"/>
    </row>
    <row r="1351" spans="1:40" outlineLevel="1">
      <c r="A1351" s="732" t="s">
        <v>26</v>
      </c>
      <c r="B1351" s="733"/>
      <c r="C1351" s="881"/>
      <c r="D1351" s="733"/>
      <c r="E1351" s="733"/>
      <c r="F1351" s="733"/>
      <c r="G1351" s="730"/>
      <c r="H1351" s="733"/>
      <c r="I1351" s="730"/>
      <c r="J1351" s="729"/>
      <c r="K1351" s="730"/>
      <c r="L1351" s="730"/>
      <c r="M1351" s="730"/>
      <c r="N1351" s="730"/>
      <c r="O1351" s="729"/>
      <c r="P1351" s="730"/>
      <c r="Q1351" s="730"/>
      <c r="R1351" s="730"/>
      <c r="S1351" s="731"/>
      <c r="T1351" s="730"/>
      <c r="U1351" s="730"/>
      <c r="V1351" s="730"/>
      <c r="W1351" s="730"/>
      <c r="X1351" s="731"/>
      <c r="Y1351" s="729"/>
      <c r="Z1351" s="730"/>
      <c r="AA1351" s="730"/>
      <c r="AB1351" s="730"/>
      <c r="AC1351" s="730"/>
      <c r="AD1351" s="731"/>
      <c r="AE1351" s="729"/>
      <c r="AF1351" s="730"/>
      <c r="AG1351" s="730"/>
      <c r="AH1351" s="730"/>
      <c r="AI1351" s="731"/>
      <c r="AJ1351" s="729"/>
      <c r="AK1351" s="730"/>
      <c r="AL1351" s="730"/>
      <c r="AM1351" s="730"/>
      <c r="AN1351" s="731"/>
    </row>
    <row r="1352" spans="1:40" outlineLevel="2">
      <c r="A1352" s="882">
        <f>ROW()</f>
        <v>1352</v>
      </c>
      <c r="B1352" s="453"/>
      <c r="D1352" s="452" t="s">
        <v>300</v>
      </c>
      <c r="H1352" s="458"/>
      <c r="I1352" s="458"/>
      <c r="J1352" s="459"/>
      <c r="K1352" s="458"/>
      <c r="L1352" s="458"/>
      <c r="M1352" s="458"/>
      <c r="N1352" s="458"/>
      <c r="O1352" s="342">
        <f>Input!$J$58</f>
        <v>120</v>
      </c>
      <c r="P1352" s="26">
        <f t="shared" ref="P1352:X1352" si="1412">(O1352-O$9)*(O1352&gt;P$9)</f>
        <v>119</v>
      </c>
      <c r="Q1352" s="26">
        <f t="shared" si="1412"/>
        <v>118</v>
      </c>
      <c r="R1352" s="26">
        <f t="shared" si="1412"/>
        <v>117</v>
      </c>
      <c r="S1352" s="311">
        <f t="shared" si="1412"/>
        <v>116</v>
      </c>
      <c r="T1352" s="26">
        <f t="shared" si="1412"/>
        <v>115</v>
      </c>
      <c r="U1352" s="26">
        <f t="shared" si="1412"/>
        <v>114.5</v>
      </c>
      <c r="V1352" s="448">
        <f t="shared" si="1412"/>
        <v>113.5</v>
      </c>
      <c r="W1352" s="448">
        <f t="shared" si="1412"/>
        <v>112.5</v>
      </c>
      <c r="X1352" s="449">
        <f t="shared" si="1412"/>
        <v>111.5</v>
      </c>
      <c r="Y1352" s="342">
        <f>IF(X1352=0,0,MAX(Input!Y$58-(Input!J$58-X1352)-1,0))</f>
        <v>70.5</v>
      </c>
      <c r="Z1352" s="448">
        <f t="shared" ref="Z1352:AI1352" si="1413">(Y1352-Y$9)*(Y1352&gt;Z$9)</f>
        <v>70</v>
      </c>
      <c r="AA1352" s="448">
        <f t="shared" si="1413"/>
        <v>69</v>
      </c>
      <c r="AB1352" s="448">
        <f t="shared" si="1413"/>
        <v>68</v>
      </c>
      <c r="AC1352" s="448">
        <f t="shared" si="1413"/>
        <v>67</v>
      </c>
      <c r="AD1352" s="449">
        <f t="shared" si="1413"/>
        <v>66</v>
      </c>
      <c r="AE1352" s="464">
        <f t="shared" si="1413"/>
        <v>65</v>
      </c>
      <c r="AF1352" s="448">
        <f t="shared" si="1413"/>
        <v>64</v>
      </c>
      <c r="AG1352" s="448">
        <f t="shared" si="1413"/>
        <v>63</v>
      </c>
      <c r="AH1352" s="448">
        <f t="shared" si="1413"/>
        <v>62</v>
      </c>
      <c r="AI1352" s="449">
        <f t="shared" si="1413"/>
        <v>61</v>
      </c>
      <c r="AJ1352" s="464">
        <f t="shared" ref="AJ1352:AJ1367" si="1414">(AI1352-AI$9)*(AI1352&gt;AJ$9)</f>
        <v>60</v>
      </c>
      <c r="AK1352" s="448">
        <f t="shared" ref="AK1352:AK1367" si="1415">(AJ1352-AJ$9)*(AJ1352&gt;AK$9)</f>
        <v>59</v>
      </c>
      <c r="AL1352" s="448">
        <f t="shared" ref="AL1352:AL1367" si="1416">(AK1352-AK$9)*(AK1352&gt;AL$9)</f>
        <v>58</v>
      </c>
      <c r="AM1352" s="448">
        <f t="shared" ref="AM1352:AM1367" si="1417">(AL1352-AL$9)*(AL1352&gt;AM$9)</f>
        <v>57</v>
      </c>
      <c r="AN1352" s="449">
        <f t="shared" ref="AN1352:AN1367" si="1418">(AM1352-AM$9)*(AM1352&gt;AN$9)</f>
        <v>56</v>
      </c>
    </row>
    <row r="1353" spans="1:40" outlineLevel="2">
      <c r="A1353" s="882">
        <f>ROW()</f>
        <v>1353</v>
      </c>
      <c r="B1353" s="453"/>
      <c r="D1353" s="452" t="s">
        <v>301</v>
      </c>
      <c r="H1353" s="458"/>
      <c r="I1353" s="458"/>
      <c r="J1353" s="459"/>
      <c r="K1353" s="458"/>
      <c r="L1353" s="458"/>
      <c r="M1353" s="458"/>
      <c r="N1353" s="458"/>
      <c r="O1353" s="342">
        <f>Input!$J$59</f>
        <v>120</v>
      </c>
      <c r="P1353" s="26">
        <f t="shared" ref="P1353:X1353" si="1419">(O1353-O$9)*(O1353&gt;P$9)</f>
        <v>119</v>
      </c>
      <c r="Q1353" s="26">
        <f t="shared" si="1419"/>
        <v>118</v>
      </c>
      <c r="R1353" s="26">
        <f t="shared" si="1419"/>
        <v>117</v>
      </c>
      <c r="S1353" s="311">
        <f t="shared" si="1419"/>
        <v>116</v>
      </c>
      <c r="T1353" s="26">
        <f t="shared" si="1419"/>
        <v>115</v>
      </c>
      <c r="U1353" s="26">
        <f t="shared" si="1419"/>
        <v>114.5</v>
      </c>
      <c r="V1353" s="448">
        <f t="shared" si="1419"/>
        <v>113.5</v>
      </c>
      <c r="W1353" s="448">
        <f t="shared" si="1419"/>
        <v>112.5</v>
      </c>
      <c r="X1353" s="449">
        <f t="shared" si="1419"/>
        <v>111.5</v>
      </c>
      <c r="Y1353" s="342">
        <f>IF(X1353=0,0,MAX(Input!Y$59-(Input!J$59-X1353)-1,0))</f>
        <v>50.5</v>
      </c>
      <c r="Z1353" s="448">
        <f t="shared" ref="Z1353:AI1353" si="1420">(Y1353-Y$9)*(Y1353&gt;Z$9)</f>
        <v>50</v>
      </c>
      <c r="AA1353" s="448">
        <f t="shared" si="1420"/>
        <v>49</v>
      </c>
      <c r="AB1353" s="448">
        <f t="shared" si="1420"/>
        <v>48</v>
      </c>
      <c r="AC1353" s="448">
        <f t="shared" si="1420"/>
        <v>47</v>
      </c>
      <c r="AD1353" s="449">
        <f t="shared" si="1420"/>
        <v>46</v>
      </c>
      <c r="AE1353" s="464">
        <f t="shared" si="1420"/>
        <v>45</v>
      </c>
      <c r="AF1353" s="448">
        <f t="shared" si="1420"/>
        <v>44</v>
      </c>
      <c r="AG1353" s="448">
        <f t="shared" si="1420"/>
        <v>43</v>
      </c>
      <c r="AH1353" s="448">
        <f t="shared" si="1420"/>
        <v>42</v>
      </c>
      <c r="AI1353" s="449">
        <f t="shared" si="1420"/>
        <v>41</v>
      </c>
      <c r="AJ1353" s="464">
        <f t="shared" si="1414"/>
        <v>40</v>
      </c>
      <c r="AK1353" s="448">
        <f t="shared" si="1415"/>
        <v>39</v>
      </c>
      <c r="AL1353" s="448">
        <f t="shared" si="1416"/>
        <v>38</v>
      </c>
      <c r="AM1353" s="448">
        <f t="shared" si="1417"/>
        <v>37</v>
      </c>
      <c r="AN1353" s="449">
        <f t="shared" si="1418"/>
        <v>36</v>
      </c>
    </row>
    <row r="1354" spans="1:40" outlineLevel="2">
      <c r="A1354" s="882">
        <f>ROW()</f>
        <v>1354</v>
      </c>
      <c r="B1354" s="453"/>
      <c r="D1354" s="452" t="s">
        <v>29</v>
      </c>
      <c r="H1354" s="458"/>
      <c r="I1354" s="458"/>
      <c r="J1354" s="459"/>
      <c r="K1354" s="458"/>
      <c r="L1354" s="458"/>
      <c r="M1354" s="458"/>
      <c r="N1354" s="458"/>
      <c r="O1354" s="342">
        <f>Input!$J$60</f>
        <v>60</v>
      </c>
      <c r="P1354" s="26">
        <f t="shared" ref="P1354:X1354" si="1421">(O1354-O$9)*(O1354&gt;P$9)</f>
        <v>59</v>
      </c>
      <c r="Q1354" s="26">
        <f t="shared" si="1421"/>
        <v>58</v>
      </c>
      <c r="R1354" s="26">
        <f t="shared" si="1421"/>
        <v>57</v>
      </c>
      <c r="S1354" s="311">
        <f t="shared" si="1421"/>
        <v>56</v>
      </c>
      <c r="T1354" s="26">
        <f t="shared" si="1421"/>
        <v>55</v>
      </c>
      <c r="U1354" s="26">
        <f t="shared" si="1421"/>
        <v>54.5</v>
      </c>
      <c r="V1354" s="448">
        <f t="shared" si="1421"/>
        <v>53.5</v>
      </c>
      <c r="W1354" s="448">
        <f t="shared" si="1421"/>
        <v>52.5</v>
      </c>
      <c r="X1354" s="449">
        <f t="shared" si="1421"/>
        <v>51.5</v>
      </c>
      <c r="Y1354" s="342">
        <f>IF(X1354=0,0,MAX(Input!Y$60-(Input!J$60-X1354)-1,0))</f>
        <v>50.5</v>
      </c>
      <c r="Z1354" s="448">
        <f t="shared" ref="Z1354:AI1354" si="1422">(Y1354-Y$9)*(Y1354&gt;Z$9)</f>
        <v>50</v>
      </c>
      <c r="AA1354" s="448">
        <f t="shared" si="1422"/>
        <v>49</v>
      </c>
      <c r="AB1354" s="448">
        <f t="shared" si="1422"/>
        <v>48</v>
      </c>
      <c r="AC1354" s="448">
        <f t="shared" si="1422"/>
        <v>47</v>
      </c>
      <c r="AD1354" s="449">
        <f t="shared" si="1422"/>
        <v>46</v>
      </c>
      <c r="AE1354" s="464">
        <f t="shared" si="1422"/>
        <v>45</v>
      </c>
      <c r="AF1354" s="448">
        <f t="shared" si="1422"/>
        <v>44</v>
      </c>
      <c r="AG1354" s="448">
        <f t="shared" si="1422"/>
        <v>43</v>
      </c>
      <c r="AH1354" s="448">
        <f t="shared" si="1422"/>
        <v>42</v>
      </c>
      <c r="AI1354" s="449">
        <f t="shared" si="1422"/>
        <v>41</v>
      </c>
      <c r="AJ1354" s="464">
        <f t="shared" si="1414"/>
        <v>40</v>
      </c>
      <c r="AK1354" s="448">
        <f t="shared" si="1415"/>
        <v>39</v>
      </c>
      <c r="AL1354" s="448">
        <f t="shared" si="1416"/>
        <v>38</v>
      </c>
      <c r="AM1354" s="448">
        <f t="shared" si="1417"/>
        <v>37</v>
      </c>
      <c r="AN1354" s="449">
        <f t="shared" si="1418"/>
        <v>36</v>
      </c>
    </row>
    <row r="1355" spans="1:40" outlineLevel="2">
      <c r="A1355" s="882">
        <f>ROW()</f>
        <v>1355</v>
      </c>
      <c r="B1355" s="453"/>
      <c r="D1355" s="452" t="s">
        <v>30</v>
      </c>
      <c r="H1355" s="458"/>
      <c r="I1355" s="458"/>
      <c r="J1355" s="459"/>
      <c r="K1355" s="458"/>
      <c r="L1355" s="458"/>
      <c r="M1355" s="458"/>
      <c r="N1355" s="458"/>
      <c r="O1355" s="342">
        <f>Input!$J$61</f>
        <v>60</v>
      </c>
      <c r="P1355" s="26">
        <f t="shared" ref="P1355:X1355" si="1423">(O1355-O$9)*(O1355&gt;P$9)</f>
        <v>59</v>
      </c>
      <c r="Q1355" s="26">
        <f t="shared" si="1423"/>
        <v>58</v>
      </c>
      <c r="R1355" s="26">
        <f t="shared" si="1423"/>
        <v>57</v>
      </c>
      <c r="S1355" s="311">
        <f t="shared" si="1423"/>
        <v>56</v>
      </c>
      <c r="T1355" s="26">
        <f t="shared" si="1423"/>
        <v>55</v>
      </c>
      <c r="U1355" s="26">
        <f t="shared" si="1423"/>
        <v>54.5</v>
      </c>
      <c r="V1355" s="448">
        <f t="shared" si="1423"/>
        <v>53.5</v>
      </c>
      <c r="W1355" s="448">
        <f t="shared" si="1423"/>
        <v>52.5</v>
      </c>
      <c r="X1355" s="449">
        <f t="shared" si="1423"/>
        <v>51.5</v>
      </c>
      <c r="Y1355" s="342">
        <f>IF(X1355=0,0,MAX(Input!Y$61-(Input!J$61-X1355)-1,0))</f>
        <v>50.5</v>
      </c>
      <c r="Z1355" s="448">
        <f t="shared" ref="Z1355:AI1355" si="1424">(Y1355-Y$9)*(Y1355&gt;Z$9)</f>
        <v>50</v>
      </c>
      <c r="AA1355" s="448">
        <f t="shared" si="1424"/>
        <v>49</v>
      </c>
      <c r="AB1355" s="448">
        <f t="shared" si="1424"/>
        <v>48</v>
      </c>
      <c r="AC1355" s="448">
        <f t="shared" si="1424"/>
        <v>47</v>
      </c>
      <c r="AD1355" s="449">
        <f t="shared" si="1424"/>
        <v>46</v>
      </c>
      <c r="AE1355" s="464">
        <f t="shared" si="1424"/>
        <v>45</v>
      </c>
      <c r="AF1355" s="448">
        <f t="shared" si="1424"/>
        <v>44</v>
      </c>
      <c r="AG1355" s="448">
        <f t="shared" si="1424"/>
        <v>43</v>
      </c>
      <c r="AH1355" s="448">
        <f t="shared" si="1424"/>
        <v>42</v>
      </c>
      <c r="AI1355" s="449">
        <f t="shared" si="1424"/>
        <v>41</v>
      </c>
      <c r="AJ1355" s="464">
        <f t="shared" si="1414"/>
        <v>40</v>
      </c>
      <c r="AK1355" s="448">
        <f t="shared" si="1415"/>
        <v>39</v>
      </c>
      <c r="AL1355" s="448">
        <f t="shared" si="1416"/>
        <v>38</v>
      </c>
      <c r="AM1355" s="448">
        <f t="shared" si="1417"/>
        <v>37</v>
      </c>
      <c r="AN1355" s="449">
        <f t="shared" si="1418"/>
        <v>36</v>
      </c>
    </row>
    <row r="1356" spans="1:40" outlineLevel="2">
      <c r="A1356" s="882">
        <f>ROW()</f>
        <v>1356</v>
      </c>
      <c r="B1356" s="453"/>
      <c r="D1356" s="452" t="s">
        <v>31</v>
      </c>
      <c r="H1356" s="458"/>
      <c r="I1356" s="458"/>
      <c r="J1356" s="459"/>
      <c r="K1356" s="458"/>
      <c r="L1356" s="458"/>
      <c r="M1356" s="458"/>
      <c r="N1356" s="458"/>
      <c r="O1356" s="342">
        <f>Input!$J$62</f>
        <v>60</v>
      </c>
      <c r="P1356" s="26">
        <f t="shared" ref="P1356:X1356" si="1425">(O1356-O$9)*(O1356&gt;P$9)</f>
        <v>59</v>
      </c>
      <c r="Q1356" s="26">
        <f t="shared" si="1425"/>
        <v>58</v>
      </c>
      <c r="R1356" s="26">
        <f t="shared" si="1425"/>
        <v>57</v>
      </c>
      <c r="S1356" s="311">
        <f t="shared" si="1425"/>
        <v>56</v>
      </c>
      <c r="T1356" s="26">
        <f t="shared" si="1425"/>
        <v>55</v>
      </c>
      <c r="U1356" s="26">
        <f t="shared" si="1425"/>
        <v>54.5</v>
      </c>
      <c r="V1356" s="448">
        <f t="shared" si="1425"/>
        <v>53.5</v>
      </c>
      <c r="W1356" s="448">
        <f t="shared" si="1425"/>
        <v>52.5</v>
      </c>
      <c r="X1356" s="449">
        <f t="shared" si="1425"/>
        <v>51.5</v>
      </c>
      <c r="Y1356" s="342">
        <f>IF(X1356=0,0,MAX(Input!Y$62-(Input!J$62-X1356)-1,0))</f>
        <v>50.5</v>
      </c>
      <c r="Z1356" s="448">
        <f t="shared" ref="Z1356:AI1356" si="1426">(Y1356-Y$9)*(Y1356&gt;Z$9)</f>
        <v>50</v>
      </c>
      <c r="AA1356" s="448">
        <f t="shared" si="1426"/>
        <v>49</v>
      </c>
      <c r="AB1356" s="448">
        <f t="shared" si="1426"/>
        <v>48</v>
      </c>
      <c r="AC1356" s="448">
        <f t="shared" si="1426"/>
        <v>47</v>
      </c>
      <c r="AD1356" s="449">
        <f t="shared" si="1426"/>
        <v>46</v>
      </c>
      <c r="AE1356" s="464">
        <f t="shared" si="1426"/>
        <v>45</v>
      </c>
      <c r="AF1356" s="448">
        <f t="shared" si="1426"/>
        <v>44</v>
      </c>
      <c r="AG1356" s="448">
        <f t="shared" si="1426"/>
        <v>43</v>
      </c>
      <c r="AH1356" s="448">
        <f t="shared" si="1426"/>
        <v>42</v>
      </c>
      <c r="AI1356" s="449">
        <f t="shared" si="1426"/>
        <v>41</v>
      </c>
      <c r="AJ1356" s="464">
        <f t="shared" si="1414"/>
        <v>40</v>
      </c>
      <c r="AK1356" s="448">
        <f t="shared" si="1415"/>
        <v>39</v>
      </c>
      <c r="AL1356" s="448">
        <f t="shared" si="1416"/>
        <v>38</v>
      </c>
      <c r="AM1356" s="448">
        <f t="shared" si="1417"/>
        <v>37</v>
      </c>
      <c r="AN1356" s="449">
        <f t="shared" si="1418"/>
        <v>36</v>
      </c>
    </row>
    <row r="1357" spans="1:40" outlineLevel="2">
      <c r="A1357" s="882">
        <f>ROW()</f>
        <v>1357</v>
      </c>
      <c r="B1357" s="453"/>
      <c r="D1357" s="452" t="s">
        <v>32</v>
      </c>
      <c r="H1357" s="458"/>
      <c r="I1357" s="458"/>
      <c r="J1357" s="459"/>
      <c r="K1357" s="458"/>
      <c r="L1357" s="458"/>
      <c r="M1357" s="458"/>
      <c r="N1357" s="458"/>
      <c r="O1357" s="342">
        <f>Input!$J$63</f>
        <v>40</v>
      </c>
      <c r="P1357" s="26">
        <f t="shared" ref="P1357:X1357" si="1427">(O1357-O$9)*(O1357&gt;P$9)</f>
        <v>39</v>
      </c>
      <c r="Q1357" s="26">
        <f t="shared" si="1427"/>
        <v>38</v>
      </c>
      <c r="R1357" s="26">
        <f t="shared" si="1427"/>
        <v>37</v>
      </c>
      <c r="S1357" s="311">
        <f t="shared" si="1427"/>
        <v>36</v>
      </c>
      <c r="T1357" s="26">
        <f t="shared" si="1427"/>
        <v>35</v>
      </c>
      <c r="U1357" s="26">
        <f t="shared" si="1427"/>
        <v>34.5</v>
      </c>
      <c r="V1357" s="448">
        <f t="shared" si="1427"/>
        <v>33.5</v>
      </c>
      <c r="W1357" s="448">
        <f t="shared" si="1427"/>
        <v>32.5</v>
      </c>
      <c r="X1357" s="449">
        <f t="shared" si="1427"/>
        <v>31.5</v>
      </c>
      <c r="Y1357" s="342">
        <f>IF(X1357=0,0,MAX(Input!Y$63-(Input!J$63-X1357)-1,0))</f>
        <v>30.5</v>
      </c>
      <c r="Z1357" s="448">
        <f t="shared" ref="Z1357:AI1357" si="1428">(Y1357-Y$9)*(Y1357&gt;Z$9)</f>
        <v>30</v>
      </c>
      <c r="AA1357" s="448">
        <f t="shared" si="1428"/>
        <v>29</v>
      </c>
      <c r="AB1357" s="448">
        <f t="shared" si="1428"/>
        <v>28</v>
      </c>
      <c r="AC1357" s="448">
        <f t="shared" si="1428"/>
        <v>27</v>
      </c>
      <c r="AD1357" s="449">
        <f t="shared" si="1428"/>
        <v>26</v>
      </c>
      <c r="AE1357" s="464">
        <f t="shared" si="1428"/>
        <v>25</v>
      </c>
      <c r="AF1357" s="448">
        <f t="shared" si="1428"/>
        <v>24</v>
      </c>
      <c r="AG1357" s="448">
        <f t="shared" si="1428"/>
        <v>23</v>
      </c>
      <c r="AH1357" s="448">
        <f t="shared" si="1428"/>
        <v>22</v>
      </c>
      <c r="AI1357" s="449">
        <f t="shared" si="1428"/>
        <v>21</v>
      </c>
      <c r="AJ1357" s="464">
        <f t="shared" si="1414"/>
        <v>20</v>
      </c>
      <c r="AK1357" s="448">
        <f t="shared" si="1415"/>
        <v>19</v>
      </c>
      <c r="AL1357" s="448">
        <f t="shared" si="1416"/>
        <v>18</v>
      </c>
      <c r="AM1357" s="448">
        <f t="shared" si="1417"/>
        <v>17</v>
      </c>
      <c r="AN1357" s="449">
        <f t="shared" si="1418"/>
        <v>16</v>
      </c>
    </row>
    <row r="1358" spans="1:40" outlineLevel="2">
      <c r="A1358" s="882">
        <f>ROW()</f>
        <v>1358</v>
      </c>
      <c r="B1358" s="453"/>
      <c r="D1358" s="452" t="s">
        <v>33</v>
      </c>
      <c r="H1358" s="458"/>
      <c r="I1358" s="458"/>
      <c r="J1358" s="459"/>
      <c r="K1358" s="458"/>
      <c r="L1358" s="458"/>
      <c r="M1358" s="458"/>
      <c r="N1358" s="458"/>
      <c r="O1358" s="342">
        <f>Input!$J$64</f>
        <v>40</v>
      </c>
      <c r="P1358" s="26">
        <f t="shared" ref="P1358:X1358" si="1429">(O1358-O$9)*(O1358&gt;P$9)</f>
        <v>39</v>
      </c>
      <c r="Q1358" s="26">
        <f t="shared" si="1429"/>
        <v>38</v>
      </c>
      <c r="R1358" s="26">
        <f t="shared" si="1429"/>
        <v>37</v>
      </c>
      <c r="S1358" s="311">
        <f t="shared" si="1429"/>
        <v>36</v>
      </c>
      <c r="T1358" s="26">
        <f t="shared" si="1429"/>
        <v>35</v>
      </c>
      <c r="U1358" s="26">
        <f t="shared" si="1429"/>
        <v>34.5</v>
      </c>
      <c r="V1358" s="448">
        <f t="shared" si="1429"/>
        <v>33.5</v>
      </c>
      <c r="W1358" s="448">
        <f t="shared" si="1429"/>
        <v>32.5</v>
      </c>
      <c r="X1358" s="449">
        <f t="shared" si="1429"/>
        <v>31.5</v>
      </c>
      <c r="Y1358" s="342">
        <f>IF(X1358=0,0,MAX(Input!Y$64-(Input!J$64-X1358)-1,0))</f>
        <v>30.5</v>
      </c>
      <c r="Z1358" s="448">
        <f t="shared" ref="Z1358:AI1358" si="1430">(Y1358-Y$9)*(Y1358&gt;Z$9)</f>
        <v>30</v>
      </c>
      <c r="AA1358" s="448">
        <f t="shared" si="1430"/>
        <v>29</v>
      </c>
      <c r="AB1358" s="448">
        <f t="shared" si="1430"/>
        <v>28</v>
      </c>
      <c r="AC1358" s="448">
        <f t="shared" si="1430"/>
        <v>27</v>
      </c>
      <c r="AD1358" s="449">
        <f t="shared" si="1430"/>
        <v>26</v>
      </c>
      <c r="AE1358" s="464">
        <f t="shared" si="1430"/>
        <v>25</v>
      </c>
      <c r="AF1358" s="448">
        <f t="shared" si="1430"/>
        <v>24</v>
      </c>
      <c r="AG1358" s="448">
        <f t="shared" si="1430"/>
        <v>23</v>
      </c>
      <c r="AH1358" s="448">
        <f t="shared" si="1430"/>
        <v>22</v>
      </c>
      <c r="AI1358" s="449">
        <f t="shared" si="1430"/>
        <v>21</v>
      </c>
      <c r="AJ1358" s="464">
        <f t="shared" si="1414"/>
        <v>20</v>
      </c>
      <c r="AK1358" s="448">
        <f t="shared" si="1415"/>
        <v>19</v>
      </c>
      <c r="AL1358" s="448">
        <f t="shared" si="1416"/>
        <v>18</v>
      </c>
      <c r="AM1358" s="448">
        <f t="shared" si="1417"/>
        <v>17</v>
      </c>
      <c r="AN1358" s="449">
        <f t="shared" si="1418"/>
        <v>16</v>
      </c>
    </row>
    <row r="1359" spans="1:40" outlineLevel="2">
      <c r="A1359" s="882">
        <f>ROW()</f>
        <v>1359</v>
      </c>
      <c r="B1359" s="453"/>
      <c r="D1359" s="452" t="s">
        <v>27</v>
      </c>
      <c r="H1359" s="458"/>
      <c r="I1359" s="458"/>
      <c r="J1359" s="459"/>
      <c r="K1359" s="458"/>
      <c r="L1359" s="458"/>
      <c r="M1359" s="458"/>
      <c r="N1359" s="458"/>
      <c r="O1359" s="342">
        <f>Input!$J$65</f>
        <v>40</v>
      </c>
      <c r="P1359" s="26">
        <f t="shared" ref="P1359:X1359" si="1431">(O1359-O$9)*(O1359&gt;P$9)</f>
        <v>39</v>
      </c>
      <c r="Q1359" s="26">
        <f t="shared" si="1431"/>
        <v>38</v>
      </c>
      <c r="R1359" s="26">
        <f t="shared" si="1431"/>
        <v>37</v>
      </c>
      <c r="S1359" s="311">
        <f t="shared" si="1431"/>
        <v>36</v>
      </c>
      <c r="T1359" s="26">
        <f t="shared" si="1431"/>
        <v>35</v>
      </c>
      <c r="U1359" s="26">
        <f t="shared" si="1431"/>
        <v>34.5</v>
      </c>
      <c r="V1359" s="448">
        <f t="shared" si="1431"/>
        <v>33.5</v>
      </c>
      <c r="W1359" s="448">
        <f t="shared" si="1431"/>
        <v>32.5</v>
      </c>
      <c r="X1359" s="449">
        <f t="shared" si="1431"/>
        <v>31.5</v>
      </c>
      <c r="Y1359" s="342">
        <f>IF(X1359=0,0,MAX(Input!Y$65-(Input!J$65-X1359)-1,0))</f>
        <v>30.5</v>
      </c>
      <c r="Z1359" s="448">
        <f t="shared" ref="Z1359:AI1359" si="1432">(Y1359-Y$9)*(Y1359&gt;Z$9)</f>
        <v>30</v>
      </c>
      <c r="AA1359" s="448">
        <f t="shared" si="1432"/>
        <v>29</v>
      </c>
      <c r="AB1359" s="448">
        <f t="shared" si="1432"/>
        <v>28</v>
      </c>
      <c r="AC1359" s="448">
        <f t="shared" si="1432"/>
        <v>27</v>
      </c>
      <c r="AD1359" s="449">
        <f t="shared" si="1432"/>
        <v>26</v>
      </c>
      <c r="AE1359" s="464">
        <f t="shared" si="1432"/>
        <v>25</v>
      </c>
      <c r="AF1359" s="448">
        <f t="shared" si="1432"/>
        <v>24</v>
      </c>
      <c r="AG1359" s="448">
        <f t="shared" si="1432"/>
        <v>23</v>
      </c>
      <c r="AH1359" s="448">
        <f t="shared" si="1432"/>
        <v>22</v>
      </c>
      <c r="AI1359" s="449">
        <f t="shared" si="1432"/>
        <v>21</v>
      </c>
      <c r="AJ1359" s="464">
        <f t="shared" si="1414"/>
        <v>20</v>
      </c>
      <c r="AK1359" s="448">
        <f t="shared" si="1415"/>
        <v>19</v>
      </c>
      <c r="AL1359" s="448">
        <f t="shared" si="1416"/>
        <v>18</v>
      </c>
      <c r="AM1359" s="448">
        <f t="shared" si="1417"/>
        <v>17</v>
      </c>
      <c r="AN1359" s="449">
        <f t="shared" si="1418"/>
        <v>16</v>
      </c>
    </row>
    <row r="1360" spans="1:40" outlineLevel="2">
      <c r="A1360" s="882">
        <f>ROW()</f>
        <v>1360</v>
      </c>
      <c r="B1360" s="453"/>
      <c r="D1360" s="452" t="s">
        <v>34</v>
      </c>
      <c r="H1360" s="458"/>
      <c r="I1360" s="458"/>
      <c r="J1360" s="459"/>
      <c r="K1360" s="458"/>
      <c r="L1360" s="458"/>
      <c r="M1360" s="458"/>
      <c r="N1360" s="458"/>
      <c r="O1360" s="342">
        <f>Input!$J$66</f>
        <v>25</v>
      </c>
      <c r="P1360" s="26">
        <f t="shared" ref="P1360:X1360" si="1433">(O1360-O$9)*(O1360&gt;P$9)</f>
        <v>24</v>
      </c>
      <c r="Q1360" s="26">
        <f t="shared" si="1433"/>
        <v>23</v>
      </c>
      <c r="R1360" s="26">
        <f t="shared" si="1433"/>
        <v>22</v>
      </c>
      <c r="S1360" s="311">
        <f t="shared" si="1433"/>
        <v>21</v>
      </c>
      <c r="T1360" s="26">
        <f t="shared" si="1433"/>
        <v>20</v>
      </c>
      <c r="U1360" s="26">
        <f t="shared" si="1433"/>
        <v>19.5</v>
      </c>
      <c r="V1360" s="448">
        <f t="shared" si="1433"/>
        <v>18.5</v>
      </c>
      <c r="W1360" s="448">
        <f t="shared" si="1433"/>
        <v>17.5</v>
      </c>
      <c r="X1360" s="449">
        <f t="shared" si="1433"/>
        <v>16.5</v>
      </c>
      <c r="Y1360" s="342">
        <f>IF(X1360=0,0,MAX(Input!Y$66-(Input!J$66-X1360)-1,0))</f>
        <v>15.5</v>
      </c>
      <c r="Z1360" s="448">
        <f t="shared" ref="Z1360:AI1360" si="1434">(Y1360-Y$9)*(Y1360&gt;Z$9)</f>
        <v>15</v>
      </c>
      <c r="AA1360" s="448">
        <f t="shared" si="1434"/>
        <v>14</v>
      </c>
      <c r="AB1360" s="448">
        <f t="shared" si="1434"/>
        <v>13</v>
      </c>
      <c r="AC1360" s="448">
        <f t="shared" si="1434"/>
        <v>12</v>
      </c>
      <c r="AD1360" s="449">
        <f t="shared" si="1434"/>
        <v>11</v>
      </c>
      <c r="AE1360" s="464">
        <f t="shared" si="1434"/>
        <v>10</v>
      </c>
      <c r="AF1360" s="448">
        <f t="shared" si="1434"/>
        <v>9</v>
      </c>
      <c r="AG1360" s="448">
        <f t="shared" si="1434"/>
        <v>8</v>
      </c>
      <c r="AH1360" s="448">
        <f t="shared" si="1434"/>
        <v>7</v>
      </c>
      <c r="AI1360" s="449">
        <f t="shared" si="1434"/>
        <v>6</v>
      </c>
      <c r="AJ1360" s="464">
        <f t="shared" si="1414"/>
        <v>5</v>
      </c>
      <c r="AK1360" s="448">
        <f t="shared" si="1415"/>
        <v>4</v>
      </c>
      <c r="AL1360" s="448">
        <f t="shared" si="1416"/>
        <v>3</v>
      </c>
      <c r="AM1360" s="448">
        <f t="shared" si="1417"/>
        <v>2</v>
      </c>
      <c r="AN1360" s="449">
        <f t="shared" si="1418"/>
        <v>1</v>
      </c>
    </row>
    <row r="1361" spans="1:40" outlineLevel="2">
      <c r="A1361" s="882">
        <f>ROW()</f>
        <v>1361</v>
      </c>
      <c r="B1361" s="453"/>
      <c r="D1361" s="452" t="s">
        <v>35</v>
      </c>
      <c r="H1361" s="458"/>
      <c r="I1361" s="458"/>
      <c r="J1361" s="459"/>
      <c r="K1361" s="458"/>
      <c r="L1361" s="458"/>
      <c r="M1361" s="458"/>
      <c r="N1361" s="458"/>
      <c r="O1361" s="342">
        <f>Input!$J$67</f>
        <v>10</v>
      </c>
      <c r="P1361" s="26">
        <f t="shared" ref="P1361:X1361" si="1435">(O1361-O$9)*(O1361&gt;P$9)</f>
        <v>9</v>
      </c>
      <c r="Q1361" s="26">
        <f t="shared" si="1435"/>
        <v>8</v>
      </c>
      <c r="R1361" s="26">
        <f t="shared" si="1435"/>
        <v>7</v>
      </c>
      <c r="S1361" s="311">
        <f t="shared" si="1435"/>
        <v>6</v>
      </c>
      <c r="T1361" s="26">
        <f t="shared" si="1435"/>
        <v>5</v>
      </c>
      <c r="U1361" s="26">
        <f t="shared" si="1435"/>
        <v>4.5</v>
      </c>
      <c r="V1361" s="448">
        <f t="shared" si="1435"/>
        <v>3.5</v>
      </c>
      <c r="W1361" s="448">
        <f t="shared" si="1435"/>
        <v>2.5</v>
      </c>
      <c r="X1361" s="449">
        <f t="shared" si="1435"/>
        <v>1.5</v>
      </c>
      <c r="Y1361" s="342">
        <f>IF(X1361=0,0,MAX(Input!Y$67-(Input!J$67-X1361)-1,0))</f>
        <v>0.5</v>
      </c>
      <c r="Z1361" s="448">
        <f t="shared" ref="Z1361:AI1361" si="1436">(Y1361-Y$9)*(Y1361&gt;Z$9)</f>
        <v>0</v>
      </c>
      <c r="AA1361" s="448">
        <f t="shared" si="1436"/>
        <v>0</v>
      </c>
      <c r="AB1361" s="448">
        <f t="shared" si="1436"/>
        <v>0</v>
      </c>
      <c r="AC1361" s="448">
        <f t="shared" si="1436"/>
        <v>0</v>
      </c>
      <c r="AD1361" s="449">
        <f t="shared" si="1436"/>
        <v>0</v>
      </c>
      <c r="AE1361" s="464">
        <f t="shared" si="1436"/>
        <v>0</v>
      </c>
      <c r="AF1361" s="448">
        <f t="shared" si="1436"/>
        <v>0</v>
      </c>
      <c r="AG1361" s="448">
        <f t="shared" si="1436"/>
        <v>0</v>
      </c>
      <c r="AH1361" s="448">
        <f t="shared" si="1436"/>
        <v>0</v>
      </c>
      <c r="AI1361" s="449">
        <f t="shared" si="1436"/>
        <v>0</v>
      </c>
      <c r="AJ1361" s="464">
        <f t="shared" si="1414"/>
        <v>0</v>
      </c>
      <c r="AK1361" s="448">
        <f t="shared" si="1415"/>
        <v>0</v>
      </c>
      <c r="AL1361" s="448">
        <f t="shared" si="1416"/>
        <v>0</v>
      </c>
      <c r="AM1361" s="448">
        <f t="shared" si="1417"/>
        <v>0</v>
      </c>
      <c r="AN1361" s="449">
        <f t="shared" si="1418"/>
        <v>0</v>
      </c>
    </row>
    <row r="1362" spans="1:40" outlineLevel="2">
      <c r="A1362" s="882">
        <f>ROW()</f>
        <v>1362</v>
      </c>
      <c r="B1362" s="453"/>
      <c r="D1362" s="452" t="s">
        <v>302</v>
      </c>
      <c r="H1362" s="458"/>
      <c r="I1362" s="458"/>
      <c r="J1362" s="459"/>
      <c r="K1362" s="458"/>
      <c r="L1362" s="458"/>
      <c r="M1362" s="458"/>
      <c r="N1362" s="458"/>
      <c r="O1362" s="342">
        <f>Input!$J$68</f>
        <v>10</v>
      </c>
      <c r="P1362" s="26">
        <f t="shared" ref="P1362:X1362" si="1437">(O1362-O$9)*(O1362&gt;P$9)</f>
        <v>9</v>
      </c>
      <c r="Q1362" s="26">
        <f t="shared" si="1437"/>
        <v>8</v>
      </c>
      <c r="R1362" s="26">
        <f t="shared" si="1437"/>
        <v>7</v>
      </c>
      <c r="S1362" s="311">
        <f t="shared" si="1437"/>
        <v>6</v>
      </c>
      <c r="T1362" s="26">
        <f t="shared" si="1437"/>
        <v>5</v>
      </c>
      <c r="U1362" s="26">
        <f t="shared" si="1437"/>
        <v>4.5</v>
      </c>
      <c r="V1362" s="448">
        <f t="shared" si="1437"/>
        <v>3.5</v>
      </c>
      <c r="W1362" s="448">
        <f t="shared" si="1437"/>
        <v>2.5</v>
      </c>
      <c r="X1362" s="449">
        <f t="shared" si="1437"/>
        <v>1.5</v>
      </c>
      <c r="Y1362" s="342">
        <f>IF(X1362=0,0,MAX(Input!Y$68-(Input!J$68-X1362)-1,0))</f>
        <v>0.5</v>
      </c>
      <c r="Z1362" s="448">
        <f t="shared" ref="Z1362:AI1362" si="1438">(Y1362-Y$9)*(Y1362&gt;Z$9)</f>
        <v>0</v>
      </c>
      <c r="AA1362" s="448">
        <f t="shared" si="1438"/>
        <v>0</v>
      </c>
      <c r="AB1362" s="448">
        <f t="shared" si="1438"/>
        <v>0</v>
      </c>
      <c r="AC1362" s="448">
        <f t="shared" si="1438"/>
        <v>0</v>
      </c>
      <c r="AD1362" s="449">
        <f t="shared" si="1438"/>
        <v>0</v>
      </c>
      <c r="AE1362" s="464">
        <f t="shared" si="1438"/>
        <v>0</v>
      </c>
      <c r="AF1362" s="448">
        <f t="shared" si="1438"/>
        <v>0</v>
      </c>
      <c r="AG1362" s="448">
        <f t="shared" si="1438"/>
        <v>0</v>
      </c>
      <c r="AH1362" s="448">
        <f t="shared" si="1438"/>
        <v>0</v>
      </c>
      <c r="AI1362" s="449">
        <f t="shared" si="1438"/>
        <v>0</v>
      </c>
      <c r="AJ1362" s="464">
        <f t="shared" si="1414"/>
        <v>0</v>
      </c>
      <c r="AK1362" s="448">
        <f t="shared" si="1415"/>
        <v>0</v>
      </c>
      <c r="AL1362" s="448">
        <f t="shared" si="1416"/>
        <v>0</v>
      </c>
      <c r="AM1362" s="448">
        <f t="shared" si="1417"/>
        <v>0</v>
      </c>
      <c r="AN1362" s="449">
        <f t="shared" si="1418"/>
        <v>0</v>
      </c>
    </row>
    <row r="1363" spans="1:40" outlineLevel="2">
      <c r="A1363" s="882">
        <f>ROW()</f>
        <v>1363</v>
      </c>
      <c r="B1363" s="453"/>
      <c r="D1363" s="452" t="s">
        <v>36</v>
      </c>
      <c r="H1363" s="458"/>
      <c r="I1363" s="458"/>
      <c r="J1363" s="459"/>
      <c r="K1363" s="458"/>
      <c r="L1363" s="458"/>
      <c r="M1363" s="458"/>
      <c r="N1363" s="458"/>
      <c r="O1363" s="342">
        <f>Input!$J$69</f>
        <v>5</v>
      </c>
      <c r="P1363" s="26">
        <f t="shared" ref="P1363:X1363" si="1439">(O1363-O$9)*(O1363&gt;P$9)</f>
        <v>4</v>
      </c>
      <c r="Q1363" s="26">
        <f t="shared" si="1439"/>
        <v>3</v>
      </c>
      <c r="R1363" s="26">
        <f t="shared" si="1439"/>
        <v>2</v>
      </c>
      <c r="S1363" s="311">
        <f t="shared" si="1439"/>
        <v>1</v>
      </c>
      <c r="T1363" s="26">
        <f t="shared" si="1439"/>
        <v>0</v>
      </c>
      <c r="U1363" s="26">
        <f t="shared" si="1439"/>
        <v>0</v>
      </c>
      <c r="V1363" s="448">
        <f t="shared" si="1439"/>
        <v>0</v>
      </c>
      <c r="W1363" s="448">
        <f t="shared" si="1439"/>
        <v>0</v>
      </c>
      <c r="X1363" s="449">
        <f t="shared" si="1439"/>
        <v>0</v>
      </c>
      <c r="Y1363" s="342">
        <f>IF(X1363=0,0,MAX(Input!Y$69-(Input!J$69-X1363)-1,0))</f>
        <v>0</v>
      </c>
      <c r="Z1363" s="448">
        <f t="shared" ref="Z1363:AI1363" si="1440">(Y1363-Y$9)*(Y1363&gt;Z$9)</f>
        <v>0</v>
      </c>
      <c r="AA1363" s="448">
        <f t="shared" si="1440"/>
        <v>0</v>
      </c>
      <c r="AB1363" s="448">
        <f t="shared" si="1440"/>
        <v>0</v>
      </c>
      <c r="AC1363" s="448">
        <f t="shared" si="1440"/>
        <v>0</v>
      </c>
      <c r="AD1363" s="449">
        <f t="shared" si="1440"/>
        <v>0</v>
      </c>
      <c r="AE1363" s="464">
        <f t="shared" si="1440"/>
        <v>0</v>
      </c>
      <c r="AF1363" s="448">
        <f t="shared" si="1440"/>
        <v>0</v>
      </c>
      <c r="AG1363" s="448">
        <f t="shared" si="1440"/>
        <v>0</v>
      </c>
      <c r="AH1363" s="448">
        <f t="shared" si="1440"/>
        <v>0</v>
      </c>
      <c r="AI1363" s="449">
        <f t="shared" si="1440"/>
        <v>0</v>
      </c>
      <c r="AJ1363" s="464">
        <f t="shared" si="1414"/>
        <v>0</v>
      </c>
      <c r="AK1363" s="448">
        <f t="shared" si="1415"/>
        <v>0</v>
      </c>
      <c r="AL1363" s="448">
        <f t="shared" si="1416"/>
        <v>0</v>
      </c>
      <c r="AM1363" s="448">
        <f t="shared" si="1417"/>
        <v>0</v>
      </c>
      <c r="AN1363" s="449">
        <f t="shared" si="1418"/>
        <v>0</v>
      </c>
    </row>
    <row r="1364" spans="1:40" outlineLevel="2">
      <c r="A1364" s="882">
        <f>ROW()</f>
        <v>1364</v>
      </c>
      <c r="B1364" s="453"/>
      <c r="D1364" s="452" t="s">
        <v>583</v>
      </c>
      <c r="H1364" s="458"/>
      <c r="I1364" s="458"/>
      <c r="J1364" s="459"/>
      <c r="K1364" s="458"/>
      <c r="L1364" s="458"/>
      <c r="M1364" s="458"/>
      <c r="N1364" s="458"/>
      <c r="O1364" s="342">
        <f>Input!$J$70</f>
        <v>10</v>
      </c>
      <c r="P1364" s="26">
        <f t="shared" ref="P1364:X1364" si="1441">(O1364-O$9)*(O1364&gt;P$9)</f>
        <v>9</v>
      </c>
      <c r="Q1364" s="26">
        <f t="shared" si="1441"/>
        <v>8</v>
      </c>
      <c r="R1364" s="26">
        <f t="shared" si="1441"/>
        <v>7</v>
      </c>
      <c r="S1364" s="311">
        <f t="shared" si="1441"/>
        <v>6</v>
      </c>
      <c r="T1364" s="26">
        <f t="shared" si="1441"/>
        <v>5</v>
      </c>
      <c r="U1364" s="26">
        <f t="shared" si="1441"/>
        <v>4.5</v>
      </c>
      <c r="V1364" s="448">
        <f t="shared" si="1441"/>
        <v>3.5</v>
      </c>
      <c r="W1364" s="448">
        <f t="shared" si="1441"/>
        <v>2.5</v>
      </c>
      <c r="X1364" s="449">
        <f t="shared" si="1441"/>
        <v>1.5</v>
      </c>
      <c r="Y1364" s="342">
        <f>IF(X1364=0,0,MAX(Input!Y$70-(Input!J$70-X1364)-1,0))</f>
        <v>0.5</v>
      </c>
      <c r="Z1364" s="448">
        <f t="shared" ref="Z1364:AI1364" si="1442">(Y1364-Y$9)*(Y1364&gt;Z$9)</f>
        <v>0</v>
      </c>
      <c r="AA1364" s="448">
        <f t="shared" si="1442"/>
        <v>0</v>
      </c>
      <c r="AB1364" s="448">
        <f t="shared" si="1442"/>
        <v>0</v>
      </c>
      <c r="AC1364" s="448">
        <f t="shared" si="1442"/>
        <v>0</v>
      </c>
      <c r="AD1364" s="449">
        <f t="shared" si="1442"/>
        <v>0</v>
      </c>
      <c r="AE1364" s="464">
        <f t="shared" si="1442"/>
        <v>0</v>
      </c>
      <c r="AF1364" s="448">
        <f t="shared" si="1442"/>
        <v>0</v>
      </c>
      <c r="AG1364" s="448">
        <f t="shared" si="1442"/>
        <v>0</v>
      </c>
      <c r="AH1364" s="448">
        <f t="shared" si="1442"/>
        <v>0</v>
      </c>
      <c r="AI1364" s="449">
        <f t="shared" si="1442"/>
        <v>0</v>
      </c>
      <c r="AJ1364" s="464">
        <f t="shared" si="1414"/>
        <v>0</v>
      </c>
      <c r="AK1364" s="448">
        <f t="shared" si="1415"/>
        <v>0</v>
      </c>
      <c r="AL1364" s="448">
        <f t="shared" si="1416"/>
        <v>0</v>
      </c>
      <c r="AM1364" s="448">
        <f t="shared" si="1417"/>
        <v>0</v>
      </c>
      <c r="AN1364" s="449">
        <f t="shared" si="1418"/>
        <v>0</v>
      </c>
    </row>
    <row r="1365" spans="1:40" outlineLevel="2">
      <c r="A1365" s="882">
        <f>ROW()</f>
        <v>1365</v>
      </c>
      <c r="B1365" s="453"/>
      <c r="D1365" s="452" t="s">
        <v>81</v>
      </c>
      <c r="H1365" s="458"/>
      <c r="I1365" s="458"/>
      <c r="J1365" s="459"/>
      <c r="K1365" s="458"/>
      <c r="L1365" s="458"/>
      <c r="M1365" s="458"/>
      <c r="N1365" s="458"/>
      <c r="O1365" s="342">
        <f>Input!$J$71</f>
        <v>5</v>
      </c>
      <c r="P1365" s="26">
        <f t="shared" ref="P1365:X1365" si="1443">(O1365-O$9)*(O1365&gt;P$9)</f>
        <v>4</v>
      </c>
      <c r="Q1365" s="26">
        <f t="shared" si="1443"/>
        <v>3</v>
      </c>
      <c r="R1365" s="26">
        <f t="shared" si="1443"/>
        <v>2</v>
      </c>
      <c r="S1365" s="311">
        <f t="shared" si="1443"/>
        <v>1</v>
      </c>
      <c r="T1365" s="26">
        <f t="shared" si="1443"/>
        <v>0</v>
      </c>
      <c r="U1365" s="26">
        <f t="shared" si="1443"/>
        <v>0</v>
      </c>
      <c r="V1365" s="448">
        <f t="shared" si="1443"/>
        <v>0</v>
      </c>
      <c r="W1365" s="448">
        <f t="shared" si="1443"/>
        <v>0</v>
      </c>
      <c r="X1365" s="449">
        <f t="shared" si="1443"/>
        <v>0</v>
      </c>
      <c r="Y1365" s="342">
        <f>IF(X1365=0,0,MAX(Input!Y$71-(Input!J$71-X1365)-1,0))</f>
        <v>0</v>
      </c>
      <c r="Z1365" s="448">
        <f t="shared" ref="Z1365:AI1365" si="1444">(Y1365-Y$9)*(Y1365&gt;Z$9)</f>
        <v>0</v>
      </c>
      <c r="AA1365" s="448">
        <f t="shared" si="1444"/>
        <v>0</v>
      </c>
      <c r="AB1365" s="448">
        <f t="shared" si="1444"/>
        <v>0</v>
      </c>
      <c r="AC1365" s="448">
        <f t="shared" si="1444"/>
        <v>0</v>
      </c>
      <c r="AD1365" s="449">
        <f t="shared" si="1444"/>
        <v>0</v>
      </c>
      <c r="AE1365" s="464">
        <f t="shared" si="1444"/>
        <v>0</v>
      </c>
      <c r="AF1365" s="448">
        <f t="shared" si="1444"/>
        <v>0</v>
      </c>
      <c r="AG1365" s="448">
        <f t="shared" si="1444"/>
        <v>0</v>
      </c>
      <c r="AH1365" s="448">
        <f t="shared" si="1444"/>
        <v>0</v>
      </c>
      <c r="AI1365" s="449">
        <f t="shared" si="1444"/>
        <v>0</v>
      </c>
      <c r="AJ1365" s="464">
        <f t="shared" si="1414"/>
        <v>0</v>
      </c>
      <c r="AK1365" s="448">
        <f t="shared" si="1415"/>
        <v>0</v>
      </c>
      <c r="AL1365" s="448">
        <f t="shared" si="1416"/>
        <v>0</v>
      </c>
      <c r="AM1365" s="448">
        <f t="shared" si="1417"/>
        <v>0</v>
      </c>
      <c r="AN1365" s="449">
        <f t="shared" si="1418"/>
        <v>0</v>
      </c>
    </row>
    <row r="1366" spans="1:40" outlineLevel="2">
      <c r="A1366" s="882">
        <f>ROW()</f>
        <v>1366</v>
      </c>
      <c r="B1366" s="453"/>
      <c r="D1366" s="452" t="s">
        <v>28</v>
      </c>
      <c r="H1366" s="458"/>
      <c r="I1366" s="458"/>
      <c r="J1366" s="459"/>
      <c r="K1366" s="458"/>
      <c r="L1366" s="458"/>
      <c r="M1366" s="458"/>
      <c r="N1366" s="458"/>
      <c r="O1366" s="342">
        <f>Input!$J$72</f>
        <v>0</v>
      </c>
      <c r="P1366" s="26">
        <f t="shared" ref="P1366:X1366" si="1445">(O1366-O$9)*(O1366&gt;P$9)</f>
        <v>0</v>
      </c>
      <c r="Q1366" s="26">
        <f t="shared" si="1445"/>
        <v>0</v>
      </c>
      <c r="R1366" s="26">
        <f t="shared" si="1445"/>
        <v>0</v>
      </c>
      <c r="S1366" s="311">
        <f t="shared" si="1445"/>
        <v>0</v>
      </c>
      <c r="T1366" s="26">
        <f t="shared" si="1445"/>
        <v>0</v>
      </c>
      <c r="U1366" s="26">
        <f t="shared" si="1445"/>
        <v>0</v>
      </c>
      <c r="V1366" s="448">
        <f t="shared" si="1445"/>
        <v>0</v>
      </c>
      <c r="W1366" s="448">
        <f t="shared" si="1445"/>
        <v>0</v>
      </c>
      <c r="X1366" s="449">
        <f t="shared" si="1445"/>
        <v>0</v>
      </c>
      <c r="Y1366" s="342">
        <f>IF(X1366=0,0,MAX(Input!Y$72-(Input!J$72-X1366)-1,0))</f>
        <v>0</v>
      </c>
      <c r="Z1366" s="448">
        <f t="shared" ref="Z1366:AI1366" si="1446">(Y1366-Y$9)*(Y1366&gt;Z$9)</f>
        <v>0</v>
      </c>
      <c r="AA1366" s="448">
        <f t="shared" si="1446"/>
        <v>0</v>
      </c>
      <c r="AB1366" s="448">
        <f t="shared" si="1446"/>
        <v>0</v>
      </c>
      <c r="AC1366" s="448">
        <f t="shared" si="1446"/>
        <v>0</v>
      </c>
      <c r="AD1366" s="449">
        <f t="shared" si="1446"/>
        <v>0</v>
      </c>
      <c r="AE1366" s="464">
        <f t="shared" si="1446"/>
        <v>0</v>
      </c>
      <c r="AF1366" s="448">
        <f t="shared" si="1446"/>
        <v>0</v>
      </c>
      <c r="AG1366" s="448">
        <f t="shared" si="1446"/>
        <v>0</v>
      </c>
      <c r="AH1366" s="448">
        <f t="shared" si="1446"/>
        <v>0</v>
      </c>
      <c r="AI1366" s="449">
        <f t="shared" si="1446"/>
        <v>0</v>
      </c>
      <c r="AJ1366" s="464">
        <f t="shared" si="1414"/>
        <v>0</v>
      </c>
      <c r="AK1366" s="448">
        <f t="shared" si="1415"/>
        <v>0</v>
      </c>
      <c r="AL1366" s="448">
        <f t="shared" si="1416"/>
        <v>0</v>
      </c>
      <c r="AM1366" s="448">
        <f t="shared" si="1417"/>
        <v>0</v>
      </c>
      <c r="AN1366" s="449">
        <f t="shared" si="1418"/>
        <v>0</v>
      </c>
    </row>
    <row r="1367" spans="1:40" outlineLevel="2">
      <c r="A1367" s="882">
        <f>ROW()</f>
        <v>1367</v>
      </c>
      <c r="B1367" s="453"/>
      <c r="D1367" s="456" t="s">
        <v>443</v>
      </c>
      <c r="E1367" s="456"/>
      <c r="F1367" s="456"/>
      <c r="G1367" s="456"/>
      <c r="H1367" s="460"/>
      <c r="I1367" s="460"/>
      <c r="J1367" s="461"/>
      <c r="K1367" s="460"/>
      <c r="L1367" s="460"/>
      <c r="M1367" s="460"/>
      <c r="N1367" s="460"/>
      <c r="O1367" s="343">
        <f>Input!$J$73</f>
        <v>65.842774465500923</v>
      </c>
      <c r="P1367" s="29">
        <f t="shared" ref="P1367:X1367" si="1447">(O1367-O$9)*(O1367&gt;P$9)</f>
        <v>64.842774465500923</v>
      </c>
      <c r="Q1367" s="29">
        <f t="shared" si="1447"/>
        <v>63.842774465500923</v>
      </c>
      <c r="R1367" s="29">
        <f t="shared" si="1447"/>
        <v>62.842774465500923</v>
      </c>
      <c r="S1367" s="312">
        <f t="shared" si="1447"/>
        <v>61.842774465500923</v>
      </c>
      <c r="T1367" s="29">
        <f t="shared" si="1447"/>
        <v>60.842774465500923</v>
      </c>
      <c r="U1367" s="29">
        <f t="shared" si="1447"/>
        <v>60.342774465500923</v>
      </c>
      <c r="V1367" s="450">
        <f t="shared" si="1447"/>
        <v>59.342774465500923</v>
      </c>
      <c r="W1367" s="450">
        <f t="shared" si="1447"/>
        <v>58.342774465500923</v>
      </c>
      <c r="X1367" s="451">
        <f t="shared" si="1447"/>
        <v>57.342774465500923</v>
      </c>
      <c r="Y1367" s="343">
        <f>IF(X1367=0,0,MAX(Input!Y$73-(Input!J$73-X1367)-1,0))</f>
        <v>56.342774465500923</v>
      </c>
      <c r="Z1367" s="450">
        <f t="shared" ref="Z1367:AI1367" si="1448">(Y1367-Y$9)*(Y1367&gt;Z$9)</f>
        <v>55.842774465500923</v>
      </c>
      <c r="AA1367" s="450">
        <f t="shared" si="1448"/>
        <v>54.842774465500923</v>
      </c>
      <c r="AB1367" s="450">
        <f t="shared" si="1448"/>
        <v>53.842774465500923</v>
      </c>
      <c r="AC1367" s="450">
        <f t="shared" si="1448"/>
        <v>52.842774465500923</v>
      </c>
      <c r="AD1367" s="451">
        <f t="shared" si="1448"/>
        <v>51.842774465500923</v>
      </c>
      <c r="AE1367" s="474">
        <f t="shared" si="1448"/>
        <v>50.842774465500923</v>
      </c>
      <c r="AF1367" s="450">
        <f t="shared" si="1448"/>
        <v>49.842774465500923</v>
      </c>
      <c r="AG1367" s="450">
        <f t="shared" si="1448"/>
        <v>48.842774465500923</v>
      </c>
      <c r="AH1367" s="450">
        <f t="shared" si="1448"/>
        <v>47.842774465500923</v>
      </c>
      <c r="AI1367" s="451">
        <f t="shared" si="1448"/>
        <v>46.842774465500923</v>
      </c>
      <c r="AJ1367" s="474">
        <f t="shared" si="1414"/>
        <v>45.842774465500923</v>
      </c>
      <c r="AK1367" s="450">
        <f t="shared" si="1415"/>
        <v>44.842774465500923</v>
      </c>
      <c r="AL1367" s="450">
        <f t="shared" si="1416"/>
        <v>43.842774465500923</v>
      </c>
      <c r="AM1367" s="450">
        <f t="shared" si="1417"/>
        <v>42.842774465500923</v>
      </c>
      <c r="AN1367" s="451">
        <f t="shared" si="1418"/>
        <v>41.842774465500923</v>
      </c>
    </row>
    <row r="1368" spans="1:40" outlineLevel="2">
      <c r="A1368" s="882">
        <f>ROW()</f>
        <v>1368</v>
      </c>
      <c r="B1368" s="453"/>
      <c r="H1368" s="458"/>
      <c r="I1368" s="458"/>
      <c r="J1368" s="459"/>
      <c r="K1368" s="458"/>
      <c r="L1368" s="458"/>
      <c r="M1368" s="458"/>
      <c r="N1368" s="458"/>
      <c r="O1368" s="443"/>
      <c r="P1368" s="439"/>
      <c r="Q1368" s="439"/>
      <c r="R1368" s="439"/>
      <c r="S1368" s="440"/>
      <c r="T1368" s="439"/>
      <c r="U1368" s="439"/>
      <c r="V1368" s="439"/>
      <c r="W1368" s="439"/>
      <c r="X1368" s="440"/>
      <c r="Y1368" s="443"/>
      <c r="Z1368" s="439"/>
      <c r="AA1368" s="439"/>
      <c r="AB1368" s="439"/>
      <c r="AC1368" s="439"/>
      <c r="AD1368" s="440"/>
      <c r="AE1368" s="443"/>
      <c r="AF1368" s="439"/>
      <c r="AG1368" s="439"/>
      <c r="AH1368" s="439"/>
      <c r="AI1368" s="440"/>
      <c r="AJ1368" s="443"/>
      <c r="AK1368" s="439"/>
      <c r="AL1368" s="439"/>
      <c r="AM1368" s="439"/>
      <c r="AN1368" s="440"/>
    </row>
    <row r="1369" spans="1:40" outlineLevel="1">
      <c r="A1369" s="732" t="s">
        <v>20</v>
      </c>
      <c r="B1369" s="733"/>
      <c r="C1369" s="881"/>
      <c r="D1369" s="733"/>
      <c r="E1369" s="733"/>
      <c r="F1369" s="733"/>
      <c r="G1369" s="730"/>
      <c r="H1369" s="733"/>
      <c r="I1369" s="730"/>
      <c r="J1369" s="729"/>
      <c r="K1369" s="730"/>
      <c r="L1369" s="730"/>
      <c r="M1369" s="730"/>
      <c r="N1369" s="730"/>
      <c r="O1369" s="729"/>
      <c r="P1369" s="730"/>
      <c r="Q1369" s="730"/>
      <c r="R1369" s="730"/>
      <c r="S1369" s="731"/>
      <c r="T1369" s="730"/>
      <c r="U1369" s="730"/>
      <c r="V1369" s="730"/>
      <c r="W1369" s="730"/>
      <c r="X1369" s="731"/>
      <c r="Y1369" s="729"/>
      <c r="Z1369" s="730"/>
      <c r="AA1369" s="730"/>
      <c r="AB1369" s="730"/>
      <c r="AC1369" s="730"/>
      <c r="AD1369" s="731"/>
      <c r="AE1369" s="729"/>
      <c r="AF1369" s="730"/>
      <c r="AG1369" s="730"/>
      <c r="AH1369" s="730"/>
      <c r="AI1369" s="731"/>
      <c r="AJ1369" s="729"/>
      <c r="AK1369" s="730"/>
      <c r="AL1369" s="730"/>
      <c r="AM1369" s="730"/>
      <c r="AN1369" s="731"/>
    </row>
    <row r="1370" spans="1:40" outlineLevel="2">
      <c r="A1370" s="882">
        <f>ROW()</f>
        <v>1370</v>
      </c>
      <c r="B1370" s="453"/>
      <c r="D1370" s="452" t="s">
        <v>300</v>
      </c>
      <c r="H1370" s="458"/>
      <c r="I1370" s="458"/>
      <c r="J1370" s="459"/>
      <c r="K1370" s="458"/>
      <c r="L1370" s="458"/>
      <c r="M1370" s="458"/>
      <c r="N1370" s="439">
        <f t="shared" ref="N1370:AD1371" si="1449">M1478</f>
        <v>0</v>
      </c>
      <c r="O1370" s="443">
        <f t="shared" si="1449"/>
        <v>-3.5006154959768089E-2</v>
      </c>
      <c r="P1370" s="439">
        <f t="shared" si="1449"/>
        <v>-3.5006154959768089E-2</v>
      </c>
      <c r="Q1370" s="439">
        <f t="shared" si="1449"/>
        <v>-3.5006154959768089E-2</v>
      </c>
      <c r="R1370" s="439">
        <f t="shared" si="1449"/>
        <v>-3.5006154959768089E-2</v>
      </c>
      <c r="S1370" s="440">
        <f t="shared" si="1449"/>
        <v>-3.5006154959768089E-2</v>
      </c>
      <c r="T1370" s="439">
        <f t="shared" si="1449"/>
        <v>0</v>
      </c>
      <c r="U1370" s="439">
        <f t="shared" si="1449"/>
        <v>0</v>
      </c>
      <c r="V1370" s="439">
        <f t="shared" si="1449"/>
        <v>0</v>
      </c>
      <c r="W1370" s="439">
        <f t="shared" si="1449"/>
        <v>0</v>
      </c>
      <c r="X1370" s="440">
        <f t="shared" si="1449"/>
        <v>0</v>
      </c>
      <c r="Y1370" s="443">
        <f t="shared" si="1449"/>
        <v>0</v>
      </c>
      <c r="Z1370" s="439">
        <f t="shared" si="1449"/>
        <v>0</v>
      </c>
      <c r="AA1370" s="439">
        <f t="shared" si="1449"/>
        <v>0</v>
      </c>
      <c r="AB1370" s="439">
        <f t="shared" si="1449"/>
        <v>0</v>
      </c>
      <c r="AC1370" s="439">
        <f t="shared" si="1449"/>
        <v>0</v>
      </c>
      <c r="AD1370" s="440">
        <f t="shared" si="1449"/>
        <v>0</v>
      </c>
      <c r="AE1370" s="443">
        <f t="shared" ref="AE1370:AI1381" si="1450">AD1478</f>
        <v>0</v>
      </c>
      <c r="AF1370" s="439">
        <f t="shared" si="1450"/>
        <v>0</v>
      </c>
      <c r="AG1370" s="439">
        <f t="shared" si="1450"/>
        <v>0</v>
      </c>
      <c r="AH1370" s="439">
        <f t="shared" si="1450"/>
        <v>0</v>
      </c>
      <c r="AI1370" s="440">
        <f t="shared" si="1450"/>
        <v>0</v>
      </c>
      <c r="AJ1370" s="443">
        <f t="shared" ref="AJ1370:AJ1381" si="1451">AI1478</f>
        <v>0</v>
      </c>
      <c r="AK1370" s="439">
        <f t="shared" ref="AK1370:AK1381" si="1452">AJ1478</f>
        <v>0</v>
      </c>
      <c r="AL1370" s="439">
        <f t="shared" ref="AL1370:AL1381" si="1453">AK1478</f>
        <v>0</v>
      </c>
      <c r="AM1370" s="439">
        <f t="shared" ref="AM1370:AM1381" si="1454">AL1478</f>
        <v>0</v>
      </c>
      <c r="AN1370" s="440">
        <f t="shared" ref="AN1370:AN1381" si="1455">AM1478</f>
        <v>0</v>
      </c>
    </row>
    <row r="1371" spans="1:40" outlineLevel="2">
      <c r="A1371" s="882">
        <f>ROW()</f>
        <v>1371</v>
      </c>
      <c r="B1371" s="453"/>
      <c r="D1371" s="452" t="s">
        <v>301</v>
      </c>
      <c r="H1371" s="458"/>
      <c r="I1371" s="458"/>
      <c r="J1371" s="459"/>
      <c r="K1371" s="458"/>
      <c r="L1371" s="458"/>
      <c r="M1371" s="458"/>
      <c r="N1371" s="439">
        <f t="shared" si="1449"/>
        <v>0</v>
      </c>
      <c r="O1371" s="443">
        <f t="shared" si="1449"/>
        <v>0</v>
      </c>
      <c r="P1371" s="439">
        <f t="shared" si="1449"/>
        <v>0</v>
      </c>
      <c r="Q1371" s="439">
        <f t="shared" si="1449"/>
        <v>0</v>
      </c>
      <c r="R1371" s="439">
        <f t="shared" si="1449"/>
        <v>0</v>
      </c>
      <c r="S1371" s="440">
        <f t="shared" si="1449"/>
        <v>0</v>
      </c>
      <c r="T1371" s="162">
        <v>0</v>
      </c>
      <c r="U1371" s="439">
        <f t="shared" si="1449"/>
        <v>0</v>
      </c>
      <c r="V1371" s="439">
        <f t="shared" si="1449"/>
        <v>0</v>
      </c>
      <c r="W1371" s="439">
        <f t="shared" si="1449"/>
        <v>0</v>
      </c>
      <c r="X1371" s="440">
        <f t="shared" si="1449"/>
        <v>0</v>
      </c>
      <c r="Y1371" s="443">
        <f t="shared" ref="Y1371" si="1456">X1479</f>
        <v>0</v>
      </c>
      <c r="Z1371" s="439">
        <f t="shared" ref="Z1371" si="1457">Y1479</f>
        <v>0</v>
      </c>
      <c r="AA1371" s="439">
        <f t="shared" ref="AA1371" si="1458">Z1479</f>
        <v>0</v>
      </c>
      <c r="AB1371" s="439">
        <f t="shared" ref="AB1371" si="1459">AA1479</f>
        <v>0</v>
      </c>
      <c r="AC1371" s="439">
        <f t="shared" ref="AC1371" si="1460">AB1479</f>
        <v>0</v>
      </c>
      <c r="AD1371" s="440">
        <f t="shared" ref="AD1371" si="1461">AC1479</f>
        <v>0</v>
      </c>
      <c r="AE1371" s="443">
        <f t="shared" si="1450"/>
        <v>0</v>
      </c>
      <c r="AF1371" s="439">
        <f t="shared" si="1450"/>
        <v>0</v>
      </c>
      <c r="AG1371" s="439">
        <f t="shared" si="1450"/>
        <v>0</v>
      </c>
      <c r="AH1371" s="439">
        <f t="shared" si="1450"/>
        <v>0</v>
      </c>
      <c r="AI1371" s="440">
        <f t="shared" si="1450"/>
        <v>0</v>
      </c>
      <c r="AJ1371" s="443">
        <f t="shared" si="1451"/>
        <v>0</v>
      </c>
      <c r="AK1371" s="439">
        <f t="shared" si="1452"/>
        <v>0</v>
      </c>
      <c r="AL1371" s="439">
        <f t="shared" si="1453"/>
        <v>0</v>
      </c>
      <c r="AM1371" s="439">
        <f t="shared" si="1454"/>
        <v>0</v>
      </c>
      <c r="AN1371" s="440">
        <f t="shared" si="1455"/>
        <v>0</v>
      </c>
    </row>
    <row r="1372" spans="1:40" outlineLevel="2">
      <c r="A1372" s="882">
        <f>ROW()</f>
        <v>1372</v>
      </c>
      <c r="B1372" s="453"/>
      <c r="D1372" s="452" t="s">
        <v>29</v>
      </c>
      <c r="H1372" s="458"/>
      <c r="I1372" s="458"/>
      <c r="J1372" s="459"/>
      <c r="K1372" s="458"/>
      <c r="L1372" s="458"/>
      <c r="M1372" s="458"/>
      <c r="N1372" s="439">
        <f t="shared" ref="N1372:S1380" si="1462">M1480</f>
        <v>0</v>
      </c>
      <c r="O1372" s="443">
        <f t="shared" si="1462"/>
        <v>15.181295286263634</v>
      </c>
      <c r="P1372" s="439">
        <f t="shared" si="1462"/>
        <v>14.927568155197454</v>
      </c>
      <c r="Q1372" s="439">
        <f t="shared" si="1462"/>
        <v>14.673841024131274</v>
      </c>
      <c r="R1372" s="439">
        <f t="shared" si="1462"/>
        <v>14.420113893065095</v>
      </c>
      <c r="S1372" s="440">
        <f t="shared" si="1462"/>
        <v>14.166386761998915</v>
      </c>
      <c r="T1372" s="162">
        <v>0</v>
      </c>
      <c r="U1372" s="439">
        <f t="shared" ref="U1372:AD1372" si="1463">T1480</f>
        <v>0</v>
      </c>
      <c r="V1372" s="439">
        <f t="shared" si="1463"/>
        <v>0</v>
      </c>
      <c r="W1372" s="439">
        <f t="shared" si="1463"/>
        <v>0</v>
      </c>
      <c r="X1372" s="440">
        <f t="shared" si="1463"/>
        <v>0</v>
      </c>
      <c r="Y1372" s="443">
        <f t="shared" si="1463"/>
        <v>0</v>
      </c>
      <c r="Z1372" s="439">
        <f t="shared" si="1463"/>
        <v>0</v>
      </c>
      <c r="AA1372" s="439">
        <f t="shared" si="1463"/>
        <v>0</v>
      </c>
      <c r="AB1372" s="439">
        <f t="shared" si="1463"/>
        <v>0</v>
      </c>
      <c r="AC1372" s="439">
        <f t="shared" si="1463"/>
        <v>0</v>
      </c>
      <c r="AD1372" s="440">
        <f t="shared" si="1463"/>
        <v>0</v>
      </c>
      <c r="AE1372" s="443">
        <f t="shared" si="1450"/>
        <v>0</v>
      </c>
      <c r="AF1372" s="439">
        <f t="shared" si="1450"/>
        <v>0</v>
      </c>
      <c r="AG1372" s="439">
        <f t="shared" si="1450"/>
        <v>0</v>
      </c>
      <c r="AH1372" s="439">
        <f t="shared" si="1450"/>
        <v>0</v>
      </c>
      <c r="AI1372" s="440">
        <f t="shared" si="1450"/>
        <v>0</v>
      </c>
      <c r="AJ1372" s="443">
        <f t="shared" si="1451"/>
        <v>0</v>
      </c>
      <c r="AK1372" s="439">
        <f t="shared" si="1452"/>
        <v>0</v>
      </c>
      <c r="AL1372" s="439">
        <f t="shared" si="1453"/>
        <v>0</v>
      </c>
      <c r="AM1372" s="439">
        <f t="shared" si="1454"/>
        <v>0</v>
      </c>
      <c r="AN1372" s="440">
        <f t="shared" si="1455"/>
        <v>0</v>
      </c>
    </row>
    <row r="1373" spans="1:40" outlineLevel="2">
      <c r="A1373" s="882">
        <f>ROW()</f>
        <v>1373</v>
      </c>
      <c r="B1373" s="453"/>
      <c r="D1373" s="452" t="s">
        <v>30</v>
      </c>
      <c r="H1373" s="458"/>
      <c r="I1373" s="458"/>
      <c r="J1373" s="459"/>
      <c r="K1373" s="458"/>
      <c r="L1373" s="458"/>
      <c r="M1373" s="458"/>
      <c r="N1373" s="439">
        <f t="shared" si="1462"/>
        <v>0</v>
      </c>
      <c r="O1373" s="443">
        <f t="shared" si="1462"/>
        <v>5.9073519875309059E-2</v>
      </c>
      <c r="P1373" s="439">
        <f t="shared" si="1462"/>
        <v>5.8086210006861032E-2</v>
      </c>
      <c r="Q1373" s="439">
        <f t="shared" si="1462"/>
        <v>5.7098900138413004E-2</v>
      </c>
      <c r="R1373" s="439">
        <f t="shared" si="1462"/>
        <v>5.6111590269964977E-2</v>
      </c>
      <c r="S1373" s="440">
        <f t="shared" si="1462"/>
        <v>5.5124280401516949E-2</v>
      </c>
      <c r="T1373" s="439">
        <f>SUM(S1480:S1482)</f>
        <v>13.966796601465804</v>
      </c>
      <c r="U1373" s="439">
        <f t="shared" ref="U1373:AD1373" si="1464">T1481</f>
        <v>13.839825723270661</v>
      </c>
      <c r="V1373" s="439">
        <f t="shared" si="1464"/>
        <v>13.585883966880374</v>
      </c>
      <c r="W1373" s="439">
        <f t="shared" si="1464"/>
        <v>13.331942210490087</v>
      </c>
      <c r="X1373" s="440">
        <f t="shared" si="1464"/>
        <v>13.078000454099801</v>
      </c>
      <c r="Y1373" s="443">
        <f t="shared" si="1464"/>
        <v>12.824058697709514</v>
      </c>
      <c r="Z1373" s="439">
        <f t="shared" si="1464"/>
        <v>12.697087819514371</v>
      </c>
      <c r="AA1373" s="439">
        <f t="shared" si="1464"/>
        <v>12.443146063124084</v>
      </c>
      <c r="AB1373" s="439">
        <f t="shared" si="1464"/>
        <v>12.189204306733798</v>
      </c>
      <c r="AC1373" s="439">
        <f t="shared" si="1464"/>
        <v>11.935262550343511</v>
      </c>
      <c r="AD1373" s="440">
        <f t="shared" si="1464"/>
        <v>11.681320793953224</v>
      </c>
      <c r="AE1373" s="443">
        <f t="shared" si="1450"/>
        <v>11.427379037562938</v>
      </c>
      <c r="AF1373" s="439">
        <f t="shared" si="1450"/>
        <v>11.175052032425807</v>
      </c>
      <c r="AG1373" s="439">
        <f t="shared" si="1450"/>
        <v>10.922725027288676</v>
      </c>
      <c r="AH1373" s="439">
        <f t="shared" si="1450"/>
        <v>10.670398022151545</v>
      </c>
      <c r="AI1373" s="440">
        <f t="shared" si="1450"/>
        <v>10.418071017014414</v>
      </c>
      <c r="AJ1373" s="443">
        <f t="shared" si="1451"/>
        <v>10.165744011877283</v>
      </c>
      <c r="AK1373" s="439">
        <f t="shared" si="1452"/>
        <v>9.911600411580352</v>
      </c>
      <c r="AL1373" s="439">
        <f t="shared" si="1453"/>
        <v>9.6574568112834207</v>
      </c>
      <c r="AM1373" s="439">
        <f t="shared" si="1454"/>
        <v>9.4033132109864894</v>
      </c>
      <c r="AN1373" s="440">
        <f t="shared" si="1455"/>
        <v>9.1491696106895581</v>
      </c>
    </row>
    <row r="1374" spans="1:40" outlineLevel="2">
      <c r="A1374" s="882">
        <f>ROW()</f>
        <v>1374</v>
      </c>
      <c r="B1374" s="453"/>
      <c r="D1374" s="452" t="s">
        <v>31</v>
      </c>
      <c r="H1374" s="458"/>
      <c r="I1374" s="458"/>
      <c r="J1374" s="459"/>
      <c r="K1374" s="458"/>
      <c r="L1374" s="458"/>
      <c r="M1374" s="458"/>
      <c r="N1374" s="439">
        <f t="shared" si="1462"/>
        <v>0</v>
      </c>
      <c r="O1374" s="443">
        <f t="shared" si="1462"/>
        <v>0</v>
      </c>
      <c r="P1374" s="439">
        <f t="shared" si="1462"/>
        <v>0</v>
      </c>
      <c r="Q1374" s="439">
        <f t="shared" si="1462"/>
        <v>0</v>
      </c>
      <c r="R1374" s="439">
        <f t="shared" si="1462"/>
        <v>0</v>
      </c>
      <c r="S1374" s="440">
        <f t="shared" si="1462"/>
        <v>0</v>
      </c>
      <c r="T1374" s="439">
        <f t="shared" ref="T1374:T1380" si="1465">S1482</f>
        <v>0</v>
      </c>
      <c r="U1374" s="439">
        <f t="shared" ref="U1374:AD1374" si="1466">T1482</f>
        <v>0</v>
      </c>
      <c r="V1374" s="439">
        <f t="shared" si="1466"/>
        <v>0</v>
      </c>
      <c r="W1374" s="439">
        <f t="shared" si="1466"/>
        <v>0</v>
      </c>
      <c r="X1374" s="440">
        <f t="shared" si="1466"/>
        <v>0</v>
      </c>
      <c r="Y1374" s="443">
        <f t="shared" si="1466"/>
        <v>0</v>
      </c>
      <c r="Z1374" s="439">
        <f t="shared" si="1466"/>
        <v>0</v>
      </c>
      <c r="AA1374" s="439">
        <f t="shared" si="1466"/>
        <v>0</v>
      </c>
      <c r="AB1374" s="439">
        <f t="shared" si="1466"/>
        <v>0</v>
      </c>
      <c r="AC1374" s="439">
        <f t="shared" si="1466"/>
        <v>0</v>
      </c>
      <c r="AD1374" s="440">
        <f t="shared" si="1466"/>
        <v>0</v>
      </c>
      <c r="AE1374" s="443">
        <f t="shared" si="1450"/>
        <v>0</v>
      </c>
      <c r="AF1374" s="439">
        <f t="shared" si="1450"/>
        <v>0</v>
      </c>
      <c r="AG1374" s="439">
        <f t="shared" si="1450"/>
        <v>0</v>
      </c>
      <c r="AH1374" s="439">
        <f t="shared" si="1450"/>
        <v>0</v>
      </c>
      <c r="AI1374" s="440">
        <f t="shared" si="1450"/>
        <v>0</v>
      </c>
      <c r="AJ1374" s="443">
        <f t="shared" si="1451"/>
        <v>0</v>
      </c>
      <c r="AK1374" s="439">
        <f t="shared" si="1452"/>
        <v>0</v>
      </c>
      <c r="AL1374" s="439">
        <f t="shared" si="1453"/>
        <v>0</v>
      </c>
      <c r="AM1374" s="439">
        <f t="shared" si="1454"/>
        <v>0</v>
      </c>
      <c r="AN1374" s="440">
        <f t="shared" si="1455"/>
        <v>0</v>
      </c>
    </row>
    <row r="1375" spans="1:40" outlineLevel="2">
      <c r="A1375" s="882">
        <f>ROW()</f>
        <v>1375</v>
      </c>
      <c r="B1375" s="453"/>
      <c r="D1375" s="452" t="s">
        <v>32</v>
      </c>
      <c r="H1375" s="458"/>
      <c r="I1375" s="458"/>
      <c r="J1375" s="459"/>
      <c r="K1375" s="458"/>
      <c r="L1375" s="458"/>
      <c r="M1375" s="458"/>
      <c r="N1375" s="439">
        <f t="shared" si="1462"/>
        <v>0</v>
      </c>
      <c r="O1375" s="443">
        <f t="shared" si="1462"/>
        <v>4.49117476577087E-3</v>
      </c>
      <c r="P1375" s="439">
        <f t="shared" si="1462"/>
        <v>4.49117476577087E-3</v>
      </c>
      <c r="Q1375" s="439">
        <f t="shared" si="1462"/>
        <v>4.49117476577087E-3</v>
      </c>
      <c r="R1375" s="439">
        <f t="shared" si="1462"/>
        <v>4.49117476577087E-3</v>
      </c>
      <c r="S1375" s="440">
        <f t="shared" si="1462"/>
        <v>4.49117476577087E-3</v>
      </c>
      <c r="T1375" s="439">
        <f t="shared" si="1465"/>
        <v>4.49117476577087E-3</v>
      </c>
      <c r="U1375" s="439">
        <f t="shared" ref="U1375:AD1375" si="1467">T1483</f>
        <v>4.4270151262598579E-3</v>
      </c>
      <c r="V1375" s="439">
        <f t="shared" si="1467"/>
        <v>4.2986958472378328E-3</v>
      </c>
      <c r="W1375" s="439">
        <f t="shared" si="1467"/>
        <v>4.1703765682158077E-3</v>
      </c>
      <c r="X1375" s="440">
        <f t="shared" si="1467"/>
        <v>4.0420572891937826E-3</v>
      </c>
      <c r="Y1375" s="443">
        <f t="shared" si="1467"/>
        <v>3.9137380101717575E-3</v>
      </c>
      <c r="Z1375" s="439">
        <f t="shared" si="1467"/>
        <v>3.8495783706607449E-3</v>
      </c>
      <c r="AA1375" s="439">
        <f t="shared" si="1467"/>
        <v>3.7212590916387202E-3</v>
      </c>
      <c r="AB1375" s="439">
        <f t="shared" si="1467"/>
        <v>3.5929398126166956E-3</v>
      </c>
      <c r="AC1375" s="439">
        <f t="shared" si="1467"/>
        <v>3.4646205335946709E-3</v>
      </c>
      <c r="AD1375" s="440">
        <f t="shared" si="1467"/>
        <v>3.3363012545726462E-3</v>
      </c>
      <c r="AE1375" s="443">
        <f t="shared" si="1450"/>
        <v>3.2079819755506216E-3</v>
      </c>
      <c r="AF1375" s="439">
        <f t="shared" si="1450"/>
        <v>3.0804850746200779E-3</v>
      </c>
      <c r="AG1375" s="439">
        <f t="shared" si="1450"/>
        <v>2.9529881736895343E-3</v>
      </c>
      <c r="AH1375" s="439">
        <f t="shared" si="1450"/>
        <v>2.8254912727589906E-3</v>
      </c>
      <c r="AI1375" s="440">
        <f t="shared" si="1450"/>
        <v>2.6979943718284469E-3</v>
      </c>
      <c r="AJ1375" s="443">
        <f t="shared" si="1451"/>
        <v>2.5704974708979033E-3</v>
      </c>
      <c r="AK1375" s="439">
        <f t="shared" si="1452"/>
        <v>2.4419725973530079E-3</v>
      </c>
      <c r="AL1375" s="439">
        <f t="shared" si="1453"/>
        <v>2.313447723808113E-3</v>
      </c>
      <c r="AM1375" s="439">
        <f t="shared" si="1454"/>
        <v>2.1849228502632176E-3</v>
      </c>
      <c r="AN1375" s="440">
        <f t="shared" si="1455"/>
        <v>2.0563979767183223E-3</v>
      </c>
    </row>
    <row r="1376" spans="1:40" outlineLevel="2">
      <c r="A1376" s="882">
        <f>ROW()</f>
        <v>1376</v>
      </c>
      <c r="B1376" s="453"/>
      <c r="D1376" s="452" t="s">
        <v>33</v>
      </c>
      <c r="H1376" s="458"/>
      <c r="I1376" s="458"/>
      <c r="J1376" s="459"/>
      <c r="K1376" s="458"/>
      <c r="L1376" s="458"/>
      <c r="M1376" s="458"/>
      <c r="N1376" s="439">
        <f t="shared" si="1462"/>
        <v>0</v>
      </c>
      <c r="O1376" s="443">
        <f t="shared" si="1462"/>
        <v>0</v>
      </c>
      <c r="P1376" s="439">
        <f t="shared" si="1462"/>
        <v>0</v>
      </c>
      <c r="Q1376" s="439">
        <f t="shared" si="1462"/>
        <v>0</v>
      </c>
      <c r="R1376" s="439">
        <f t="shared" si="1462"/>
        <v>0</v>
      </c>
      <c r="S1376" s="440">
        <f t="shared" si="1462"/>
        <v>0</v>
      </c>
      <c r="T1376" s="439">
        <f t="shared" si="1465"/>
        <v>0</v>
      </c>
      <c r="U1376" s="439">
        <f t="shared" ref="U1376:AD1376" si="1468">T1484</f>
        <v>0</v>
      </c>
      <c r="V1376" s="439">
        <f t="shared" si="1468"/>
        <v>0</v>
      </c>
      <c r="W1376" s="439">
        <f t="shared" si="1468"/>
        <v>0</v>
      </c>
      <c r="X1376" s="440">
        <f t="shared" si="1468"/>
        <v>0</v>
      </c>
      <c r="Y1376" s="443">
        <f t="shared" si="1468"/>
        <v>0</v>
      </c>
      <c r="Z1376" s="439">
        <f t="shared" si="1468"/>
        <v>0</v>
      </c>
      <c r="AA1376" s="439">
        <f t="shared" si="1468"/>
        <v>0</v>
      </c>
      <c r="AB1376" s="439">
        <f t="shared" si="1468"/>
        <v>0</v>
      </c>
      <c r="AC1376" s="439">
        <f t="shared" si="1468"/>
        <v>0</v>
      </c>
      <c r="AD1376" s="440">
        <f t="shared" si="1468"/>
        <v>0</v>
      </c>
      <c r="AE1376" s="443">
        <f t="shared" si="1450"/>
        <v>0</v>
      </c>
      <c r="AF1376" s="439">
        <f t="shared" si="1450"/>
        <v>0</v>
      </c>
      <c r="AG1376" s="439">
        <f t="shared" si="1450"/>
        <v>0</v>
      </c>
      <c r="AH1376" s="439">
        <f t="shared" si="1450"/>
        <v>0</v>
      </c>
      <c r="AI1376" s="440">
        <f t="shared" si="1450"/>
        <v>0</v>
      </c>
      <c r="AJ1376" s="443">
        <f t="shared" si="1451"/>
        <v>0</v>
      </c>
      <c r="AK1376" s="439">
        <f t="shared" si="1452"/>
        <v>0</v>
      </c>
      <c r="AL1376" s="439">
        <f t="shared" si="1453"/>
        <v>0</v>
      </c>
      <c r="AM1376" s="439">
        <f t="shared" si="1454"/>
        <v>0</v>
      </c>
      <c r="AN1376" s="440">
        <f t="shared" si="1455"/>
        <v>0</v>
      </c>
    </row>
    <row r="1377" spans="1:40" outlineLevel="2">
      <c r="A1377" s="882">
        <f>ROW()</f>
        <v>1377</v>
      </c>
      <c r="B1377" s="453"/>
      <c r="D1377" s="452" t="s">
        <v>27</v>
      </c>
      <c r="H1377" s="458"/>
      <c r="I1377" s="458"/>
      <c r="J1377" s="459"/>
      <c r="K1377" s="458"/>
      <c r="L1377" s="458"/>
      <c r="M1377" s="458"/>
      <c r="N1377" s="439">
        <f t="shared" si="1462"/>
        <v>0</v>
      </c>
      <c r="O1377" s="443">
        <f t="shared" si="1462"/>
        <v>-4.9400439659659443E-3</v>
      </c>
      <c r="P1377" s="439">
        <f t="shared" si="1462"/>
        <v>-4.9400439659659443E-3</v>
      </c>
      <c r="Q1377" s="439">
        <f t="shared" si="1462"/>
        <v>-4.9400439659659443E-3</v>
      </c>
      <c r="R1377" s="439">
        <f t="shared" si="1462"/>
        <v>-4.9400439659659443E-3</v>
      </c>
      <c r="S1377" s="440">
        <f t="shared" si="1462"/>
        <v>-4.9400439659659443E-3</v>
      </c>
      <c r="T1377" s="439">
        <f t="shared" si="1465"/>
        <v>0</v>
      </c>
      <c r="U1377" s="439">
        <f t="shared" ref="U1377:AD1377" si="1469">T1485</f>
        <v>0</v>
      </c>
      <c r="V1377" s="439">
        <f t="shared" si="1469"/>
        <v>0</v>
      </c>
      <c r="W1377" s="439">
        <f t="shared" si="1469"/>
        <v>0</v>
      </c>
      <c r="X1377" s="440">
        <f t="shared" si="1469"/>
        <v>0</v>
      </c>
      <c r="Y1377" s="443">
        <f t="shared" si="1469"/>
        <v>0</v>
      </c>
      <c r="Z1377" s="439">
        <f t="shared" si="1469"/>
        <v>0</v>
      </c>
      <c r="AA1377" s="439">
        <f t="shared" si="1469"/>
        <v>0</v>
      </c>
      <c r="AB1377" s="439">
        <f t="shared" si="1469"/>
        <v>0</v>
      </c>
      <c r="AC1377" s="439">
        <f t="shared" si="1469"/>
        <v>0</v>
      </c>
      <c r="AD1377" s="440">
        <f t="shared" si="1469"/>
        <v>0</v>
      </c>
      <c r="AE1377" s="443">
        <f t="shared" si="1450"/>
        <v>0</v>
      </c>
      <c r="AF1377" s="439">
        <f t="shared" si="1450"/>
        <v>0</v>
      </c>
      <c r="AG1377" s="439">
        <f t="shared" si="1450"/>
        <v>0</v>
      </c>
      <c r="AH1377" s="439">
        <f t="shared" si="1450"/>
        <v>0</v>
      </c>
      <c r="AI1377" s="440">
        <f t="shared" si="1450"/>
        <v>0</v>
      </c>
      <c r="AJ1377" s="443">
        <f t="shared" si="1451"/>
        <v>0</v>
      </c>
      <c r="AK1377" s="439">
        <f t="shared" si="1452"/>
        <v>0</v>
      </c>
      <c r="AL1377" s="439">
        <f t="shared" si="1453"/>
        <v>0</v>
      </c>
      <c r="AM1377" s="439">
        <f t="shared" si="1454"/>
        <v>0</v>
      </c>
      <c r="AN1377" s="440">
        <f t="shared" si="1455"/>
        <v>0</v>
      </c>
    </row>
    <row r="1378" spans="1:40" outlineLevel="2">
      <c r="A1378" s="882">
        <f>ROW()</f>
        <v>1378</v>
      </c>
      <c r="B1378" s="453"/>
      <c r="D1378" s="452" t="s">
        <v>34</v>
      </c>
      <c r="H1378" s="458"/>
      <c r="I1378" s="458"/>
      <c r="J1378" s="459"/>
      <c r="K1378" s="458"/>
      <c r="L1378" s="458"/>
      <c r="M1378" s="458"/>
      <c r="N1378" s="439">
        <f t="shared" si="1462"/>
        <v>0</v>
      </c>
      <c r="O1378" s="443">
        <f t="shared" si="1462"/>
        <v>26.644282462708787</v>
      </c>
      <c r="P1378" s="439">
        <f t="shared" si="1462"/>
        <v>25.556594314006666</v>
      </c>
      <c r="Q1378" s="439">
        <f t="shared" si="1462"/>
        <v>24.468906165304546</v>
      </c>
      <c r="R1378" s="439">
        <f t="shared" si="1462"/>
        <v>23.381218016602425</v>
      </c>
      <c r="S1378" s="440">
        <f t="shared" si="1462"/>
        <v>22.293529867900304</v>
      </c>
      <c r="T1378" s="439">
        <f t="shared" si="1465"/>
        <v>21.205841719198183</v>
      </c>
      <c r="U1378" s="439">
        <f t="shared" ref="U1378:AD1378" si="1470">T1486</f>
        <v>20.675695676218229</v>
      </c>
      <c r="V1378" s="439">
        <f t="shared" si="1470"/>
        <v>19.615403590258321</v>
      </c>
      <c r="W1378" s="439">
        <f t="shared" si="1470"/>
        <v>18.555111504298413</v>
      </c>
      <c r="X1378" s="440">
        <f t="shared" si="1470"/>
        <v>17.494819418338505</v>
      </c>
      <c r="Y1378" s="443">
        <f t="shared" si="1470"/>
        <v>16.434527332378593</v>
      </c>
      <c r="Z1378" s="439">
        <f t="shared" si="1470"/>
        <v>15.904381289398637</v>
      </c>
      <c r="AA1378" s="439">
        <f t="shared" si="1470"/>
        <v>14.844089203438728</v>
      </c>
      <c r="AB1378" s="439">
        <f t="shared" si="1470"/>
        <v>13.783797117478818</v>
      </c>
      <c r="AC1378" s="439">
        <f t="shared" si="1470"/>
        <v>12.723505031518908</v>
      </c>
      <c r="AD1378" s="440">
        <f t="shared" si="1470"/>
        <v>11.663212945558998</v>
      </c>
      <c r="AE1378" s="443">
        <f t="shared" si="1450"/>
        <v>10.602920859599088</v>
      </c>
      <c r="AF1378" s="439">
        <f t="shared" si="1450"/>
        <v>9.5494240189733954</v>
      </c>
      <c r="AG1378" s="439">
        <f t="shared" si="1450"/>
        <v>8.4959271783477028</v>
      </c>
      <c r="AH1378" s="439">
        <f t="shared" si="1450"/>
        <v>7.4424303377220093</v>
      </c>
      <c r="AI1378" s="440">
        <f t="shared" si="1450"/>
        <v>6.3889334970963159</v>
      </c>
      <c r="AJ1378" s="443">
        <f t="shared" si="1451"/>
        <v>5.3354366564706224</v>
      </c>
      <c r="AK1378" s="439">
        <f t="shared" si="1452"/>
        <v>4.2683493251764979</v>
      </c>
      <c r="AL1378" s="439">
        <f t="shared" si="1453"/>
        <v>3.2012619938823734</v>
      </c>
      <c r="AM1378" s="439">
        <f t="shared" si="1454"/>
        <v>2.1341746625882489</v>
      </c>
      <c r="AN1378" s="440">
        <f t="shared" si="1455"/>
        <v>1.0670873312941245</v>
      </c>
    </row>
    <row r="1379" spans="1:40" outlineLevel="2">
      <c r="A1379" s="882">
        <f>ROW()</f>
        <v>1379</v>
      </c>
      <c r="B1379" s="453"/>
      <c r="D1379" s="452" t="s">
        <v>35</v>
      </c>
      <c r="H1379" s="458"/>
      <c r="I1379" s="458"/>
      <c r="J1379" s="459"/>
      <c r="K1379" s="458"/>
      <c r="L1379" s="458"/>
      <c r="M1379" s="458"/>
      <c r="N1379" s="439">
        <f t="shared" si="1462"/>
        <v>0</v>
      </c>
      <c r="O1379" s="443">
        <f t="shared" si="1462"/>
        <v>0</v>
      </c>
      <c r="P1379" s="439">
        <f t="shared" si="1462"/>
        <v>0</v>
      </c>
      <c r="Q1379" s="439">
        <f t="shared" si="1462"/>
        <v>-1.6215920396153756E-16</v>
      </c>
      <c r="R1379" s="439">
        <f t="shared" si="1462"/>
        <v>-1.6215920396153756E-16</v>
      </c>
      <c r="S1379" s="440">
        <f t="shared" si="1462"/>
        <v>-1.6215920396153756E-16</v>
      </c>
      <c r="T1379" s="439">
        <f t="shared" si="1465"/>
        <v>0</v>
      </c>
      <c r="U1379" s="439">
        <f t="shared" ref="U1379:AD1380" si="1471">T1487</f>
        <v>0</v>
      </c>
      <c r="V1379" s="439">
        <f t="shared" si="1471"/>
        <v>0</v>
      </c>
      <c r="W1379" s="439">
        <f t="shared" si="1471"/>
        <v>0</v>
      </c>
      <c r="X1379" s="440">
        <f t="shared" si="1471"/>
        <v>0</v>
      </c>
      <c r="Y1379" s="443">
        <f t="shared" si="1471"/>
        <v>0</v>
      </c>
      <c r="Z1379" s="439">
        <f t="shared" si="1471"/>
        <v>0</v>
      </c>
      <c r="AA1379" s="439">
        <f t="shared" si="1471"/>
        <v>0</v>
      </c>
      <c r="AB1379" s="439">
        <f t="shared" si="1471"/>
        <v>0</v>
      </c>
      <c r="AC1379" s="439">
        <f t="shared" si="1471"/>
        <v>0</v>
      </c>
      <c r="AD1379" s="440">
        <f t="shared" si="1471"/>
        <v>0</v>
      </c>
      <c r="AE1379" s="443">
        <f t="shared" si="1450"/>
        <v>0</v>
      </c>
      <c r="AF1379" s="439">
        <f t="shared" si="1450"/>
        <v>-1.8831904356935529E-3</v>
      </c>
      <c r="AG1379" s="439">
        <f t="shared" si="1450"/>
        <v>-1.8831904356935529E-3</v>
      </c>
      <c r="AH1379" s="439">
        <f t="shared" si="1450"/>
        <v>-1.8831904356935529E-3</v>
      </c>
      <c r="AI1379" s="440">
        <f t="shared" si="1450"/>
        <v>-1.8831904356935529E-3</v>
      </c>
      <c r="AJ1379" s="443">
        <f t="shared" si="1451"/>
        <v>-1.8831904356935529E-3</v>
      </c>
      <c r="AK1379" s="439">
        <f t="shared" si="1452"/>
        <v>0</v>
      </c>
      <c r="AL1379" s="439">
        <f t="shared" si="1453"/>
        <v>0</v>
      </c>
      <c r="AM1379" s="439">
        <f t="shared" si="1454"/>
        <v>0</v>
      </c>
      <c r="AN1379" s="440">
        <f t="shared" si="1455"/>
        <v>0</v>
      </c>
    </row>
    <row r="1380" spans="1:40" outlineLevel="2">
      <c r="A1380" s="882">
        <f>ROW()</f>
        <v>1380</v>
      </c>
      <c r="B1380" s="453"/>
      <c r="D1380" s="452" t="s">
        <v>302</v>
      </c>
      <c r="H1380" s="458"/>
      <c r="I1380" s="458"/>
      <c r="J1380" s="459"/>
      <c r="K1380" s="458"/>
      <c r="L1380" s="458"/>
      <c r="M1380" s="458"/>
      <c r="N1380" s="439">
        <f t="shared" si="1462"/>
        <v>0</v>
      </c>
      <c r="O1380" s="443">
        <f t="shared" si="1462"/>
        <v>0</v>
      </c>
      <c r="P1380" s="439">
        <f t="shared" si="1462"/>
        <v>0</v>
      </c>
      <c r="Q1380" s="439">
        <f t="shared" si="1462"/>
        <v>0</v>
      </c>
      <c r="R1380" s="439">
        <f t="shared" si="1462"/>
        <v>0</v>
      </c>
      <c r="S1380" s="440">
        <f t="shared" si="1462"/>
        <v>0</v>
      </c>
      <c r="T1380" s="439">
        <f t="shared" si="1465"/>
        <v>0</v>
      </c>
      <c r="U1380" s="439">
        <f t="shared" si="1471"/>
        <v>0</v>
      </c>
      <c r="V1380" s="439">
        <f t="shared" si="1471"/>
        <v>0</v>
      </c>
      <c r="W1380" s="439">
        <f t="shared" si="1471"/>
        <v>0</v>
      </c>
      <c r="X1380" s="440">
        <f t="shared" si="1471"/>
        <v>0</v>
      </c>
      <c r="Y1380" s="443">
        <f t="shared" ref="Y1380" si="1472">X1488</f>
        <v>0</v>
      </c>
      <c r="Z1380" s="439">
        <f t="shared" ref="Z1380" si="1473">Y1488</f>
        <v>0</v>
      </c>
      <c r="AA1380" s="439">
        <f t="shared" ref="AA1380" si="1474">Z1488</f>
        <v>0</v>
      </c>
      <c r="AB1380" s="439">
        <f t="shared" ref="AB1380" si="1475">AA1488</f>
        <v>0</v>
      </c>
      <c r="AC1380" s="439">
        <f t="shared" ref="AC1380" si="1476">AB1488</f>
        <v>0</v>
      </c>
      <c r="AD1380" s="440">
        <f t="shared" ref="AD1380" si="1477">AC1488</f>
        <v>0</v>
      </c>
      <c r="AE1380" s="443">
        <f t="shared" si="1450"/>
        <v>0</v>
      </c>
      <c r="AF1380" s="439">
        <f t="shared" si="1450"/>
        <v>0</v>
      </c>
      <c r="AG1380" s="439">
        <f t="shared" si="1450"/>
        <v>0</v>
      </c>
      <c r="AH1380" s="439">
        <f t="shared" si="1450"/>
        <v>0</v>
      </c>
      <c r="AI1380" s="440">
        <f t="shared" si="1450"/>
        <v>0</v>
      </c>
      <c r="AJ1380" s="443">
        <f t="shared" si="1451"/>
        <v>0</v>
      </c>
      <c r="AK1380" s="439">
        <f t="shared" si="1452"/>
        <v>0</v>
      </c>
      <c r="AL1380" s="439">
        <f t="shared" si="1453"/>
        <v>0</v>
      </c>
      <c r="AM1380" s="439">
        <f t="shared" si="1454"/>
        <v>0</v>
      </c>
      <c r="AN1380" s="440">
        <f t="shared" si="1455"/>
        <v>0</v>
      </c>
    </row>
    <row r="1381" spans="1:40" outlineLevel="2">
      <c r="A1381" s="882">
        <f>ROW()</f>
        <v>1381</v>
      </c>
      <c r="B1381" s="453"/>
      <c r="D1381" s="452" t="s">
        <v>36</v>
      </c>
      <c r="H1381" s="458"/>
      <c r="I1381" s="458"/>
      <c r="J1381" s="459"/>
      <c r="K1381" s="458"/>
      <c r="L1381" s="458"/>
      <c r="M1381" s="458"/>
      <c r="N1381" s="439">
        <f t="shared" ref="N1381:AD1381" si="1478">M1489</f>
        <v>0</v>
      </c>
      <c r="O1381" s="443">
        <f t="shared" si="1478"/>
        <v>1.6472014914831581</v>
      </c>
      <c r="P1381" s="439">
        <f t="shared" si="1478"/>
        <v>1.3177611931865265</v>
      </c>
      <c r="Q1381" s="439">
        <f t="shared" si="1478"/>
        <v>0.98832089488989494</v>
      </c>
      <c r="R1381" s="439">
        <f t="shared" si="1478"/>
        <v>0.65888059659326337</v>
      </c>
      <c r="S1381" s="440">
        <f t="shared" si="1478"/>
        <v>0.32944029829663174</v>
      </c>
      <c r="T1381" s="439">
        <f t="shared" si="1478"/>
        <v>1.1102230246251565E-16</v>
      </c>
      <c r="U1381" s="439">
        <f t="shared" si="1478"/>
        <v>1.1102230246251565E-16</v>
      </c>
      <c r="V1381" s="439">
        <f t="shared" si="1478"/>
        <v>1.1102230246251565E-16</v>
      </c>
      <c r="W1381" s="439">
        <f t="shared" si="1478"/>
        <v>1.1102230246251565E-16</v>
      </c>
      <c r="X1381" s="440">
        <f t="shared" si="1478"/>
        <v>1.1102230246251565E-16</v>
      </c>
      <c r="Y1381" s="443">
        <f t="shared" si="1478"/>
        <v>1.1102230246251565E-16</v>
      </c>
      <c r="Z1381" s="439">
        <f t="shared" si="1478"/>
        <v>1.1102230246251565E-16</v>
      </c>
      <c r="AA1381" s="439">
        <f t="shared" si="1478"/>
        <v>1.1102230246251565E-16</v>
      </c>
      <c r="AB1381" s="439">
        <f t="shared" si="1478"/>
        <v>1.1102230246251565E-16</v>
      </c>
      <c r="AC1381" s="439">
        <f t="shared" si="1478"/>
        <v>1.1102230246251565E-16</v>
      </c>
      <c r="AD1381" s="440">
        <f t="shared" si="1478"/>
        <v>1.1102230246251565E-16</v>
      </c>
      <c r="AE1381" s="443">
        <f t="shared" si="1450"/>
        <v>1.1102230246251565E-16</v>
      </c>
      <c r="AF1381" s="439">
        <f t="shared" si="1450"/>
        <v>1.1102230246251565E-16</v>
      </c>
      <c r="AG1381" s="439">
        <f t="shared" si="1450"/>
        <v>1.1102230246251565E-16</v>
      </c>
      <c r="AH1381" s="439">
        <f t="shared" si="1450"/>
        <v>1.1102230246251565E-16</v>
      </c>
      <c r="AI1381" s="440">
        <f t="shared" si="1450"/>
        <v>1.1102230246251565E-16</v>
      </c>
      <c r="AJ1381" s="443">
        <f t="shared" si="1451"/>
        <v>1.1102230246251565E-16</v>
      </c>
      <c r="AK1381" s="439">
        <f t="shared" si="1452"/>
        <v>0</v>
      </c>
      <c r="AL1381" s="439">
        <f t="shared" si="1453"/>
        <v>0</v>
      </c>
      <c r="AM1381" s="439">
        <f t="shared" si="1454"/>
        <v>0</v>
      </c>
      <c r="AN1381" s="440">
        <f t="shared" si="1455"/>
        <v>0</v>
      </c>
    </row>
    <row r="1382" spans="1:40" outlineLevel="2">
      <c r="A1382" s="882">
        <f>ROW()</f>
        <v>1382</v>
      </c>
      <c r="B1382" s="453"/>
      <c r="D1382" s="452" t="s">
        <v>583</v>
      </c>
      <c r="H1382" s="458"/>
      <c r="I1382" s="458"/>
      <c r="J1382" s="459"/>
      <c r="K1382" s="458"/>
      <c r="L1382" s="458"/>
      <c r="M1382" s="458"/>
      <c r="N1382" s="439">
        <f t="shared" ref="N1382" si="1479">M1490</f>
        <v>0</v>
      </c>
      <c r="O1382" s="443">
        <f t="shared" ref="O1382" si="1480">N1490</f>
        <v>0</v>
      </c>
      <c r="P1382" s="439">
        <f t="shared" ref="P1382" si="1481">O1490</f>
        <v>0</v>
      </c>
      <c r="Q1382" s="439">
        <f t="shared" ref="Q1382" si="1482">P1490</f>
        <v>0</v>
      </c>
      <c r="R1382" s="439">
        <f t="shared" ref="R1382" si="1483">Q1490</f>
        <v>0</v>
      </c>
      <c r="S1382" s="440">
        <f t="shared" ref="S1382" si="1484">R1490</f>
        <v>0</v>
      </c>
      <c r="T1382" s="439">
        <f t="shared" ref="T1382" si="1485">S1490</f>
        <v>0</v>
      </c>
      <c r="U1382" s="439">
        <f t="shared" ref="U1382" si="1486">T1490</f>
        <v>0</v>
      </c>
      <c r="V1382" s="439">
        <f t="shared" ref="V1382" si="1487">U1490</f>
        <v>0</v>
      </c>
      <c r="W1382" s="439">
        <f t="shared" ref="W1382" si="1488">V1490</f>
        <v>0</v>
      </c>
      <c r="X1382" s="440">
        <f t="shared" ref="X1382" si="1489">W1490</f>
        <v>0</v>
      </c>
      <c r="Y1382" s="443">
        <f t="shared" ref="Y1382" si="1490">X1490</f>
        <v>0</v>
      </c>
      <c r="Z1382" s="439">
        <f t="shared" ref="Z1382" si="1491">Y1490</f>
        <v>0</v>
      </c>
      <c r="AA1382" s="439">
        <f t="shared" ref="AA1382" si="1492">Z1490</f>
        <v>0</v>
      </c>
      <c r="AB1382" s="439">
        <f t="shared" ref="AB1382" si="1493">AA1490</f>
        <v>0</v>
      </c>
      <c r="AC1382" s="439">
        <f t="shared" ref="AC1382" si="1494">AB1490</f>
        <v>0</v>
      </c>
      <c r="AD1382" s="440">
        <f t="shared" ref="AD1382" si="1495">AC1490</f>
        <v>0</v>
      </c>
      <c r="AE1382" s="443">
        <f t="shared" ref="AE1382:AN1382" si="1496">AD1490</f>
        <v>0</v>
      </c>
      <c r="AF1382" s="439">
        <f t="shared" si="1496"/>
        <v>0</v>
      </c>
      <c r="AG1382" s="439">
        <f t="shared" si="1496"/>
        <v>0</v>
      </c>
      <c r="AH1382" s="439">
        <f t="shared" si="1496"/>
        <v>0</v>
      </c>
      <c r="AI1382" s="440">
        <f t="shared" si="1496"/>
        <v>0</v>
      </c>
      <c r="AJ1382" s="443">
        <f t="shared" si="1496"/>
        <v>0</v>
      </c>
      <c r="AK1382" s="439">
        <f t="shared" si="1496"/>
        <v>0</v>
      </c>
      <c r="AL1382" s="439">
        <f t="shared" si="1496"/>
        <v>0</v>
      </c>
      <c r="AM1382" s="439">
        <f t="shared" si="1496"/>
        <v>0</v>
      </c>
      <c r="AN1382" s="440">
        <f t="shared" si="1496"/>
        <v>0</v>
      </c>
    </row>
    <row r="1383" spans="1:40" outlineLevel="2">
      <c r="A1383" s="882">
        <f>ROW()</f>
        <v>1383</v>
      </c>
      <c r="B1383" s="453"/>
      <c r="D1383" s="452" t="s">
        <v>81</v>
      </c>
      <c r="H1383" s="458"/>
      <c r="I1383" s="458"/>
      <c r="J1383" s="459"/>
      <c r="K1383" s="458"/>
      <c r="L1383" s="458"/>
      <c r="M1383" s="458"/>
      <c r="N1383" s="439">
        <f t="shared" ref="N1383:AD1384" si="1497">M1491</f>
        <v>0</v>
      </c>
      <c r="O1383" s="443">
        <f t="shared" si="1497"/>
        <v>11.690344023278897</v>
      </c>
      <c r="P1383" s="439">
        <f t="shared" si="1497"/>
        <v>9.3522752186231166</v>
      </c>
      <c r="Q1383" s="439">
        <f t="shared" si="1497"/>
        <v>7.0142064139673375</v>
      </c>
      <c r="R1383" s="439">
        <f t="shared" si="1497"/>
        <v>4.6761376093115583</v>
      </c>
      <c r="S1383" s="440">
        <f t="shared" si="1497"/>
        <v>2.3380688046557792</v>
      </c>
      <c r="T1383" s="439">
        <f t="shared" si="1497"/>
        <v>0</v>
      </c>
      <c r="U1383" s="439">
        <f t="shared" si="1497"/>
        <v>0</v>
      </c>
      <c r="V1383" s="439">
        <f t="shared" si="1497"/>
        <v>0</v>
      </c>
      <c r="W1383" s="439">
        <f t="shared" si="1497"/>
        <v>0</v>
      </c>
      <c r="X1383" s="440">
        <f t="shared" si="1497"/>
        <v>0</v>
      </c>
      <c r="Y1383" s="443">
        <f t="shared" si="1497"/>
        <v>0</v>
      </c>
      <c r="Z1383" s="439">
        <f t="shared" si="1497"/>
        <v>0</v>
      </c>
      <c r="AA1383" s="439">
        <f t="shared" si="1497"/>
        <v>0</v>
      </c>
      <c r="AB1383" s="439">
        <f t="shared" si="1497"/>
        <v>0</v>
      </c>
      <c r="AC1383" s="439">
        <f t="shared" si="1497"/>
        <v>0</v>
      </c>
      <c r="AD1383" s="440">
        <f t="shared" si="1497"/>
        <v>0</v>
      </c>
      <c r="AE1383" s="443">
        <f t="shared" ref="AE1383:AE1385" si="1498">AD1491</f>
        <v>0</v>
      </c>
      <c r="AF1383" s="439">
        <f t="shared" ref="AF1383:AF1385" si="1499">AE1491</f>
        <v>0</v>
      </c>
      <c r="AG1383" s="439">
        <f t="shared" ref="AG1383:AG1385" si="1500">AF1491</f>
        <v>0</v>
      </c>
      <c r="AH1383" s="439">
        <f t="shared" ref="AH1383:AH1385" si="1501">AG1491</f>
        <v>0</v>
      </c>
      <c r="AI1383" s="440">
        <f t="shared" ref="AI1383:AI1385" si="1502">AH1491</f>
        <v>0</v>
      </c>
      <c r="AJ1383" s="443">
        <f t="shared" ref="AJ1383:AJ1385" si="1503">AI1491</f>
        <v>0</v>
      </c>
      <c r="AK1383" s="439">
        <f t="shared" ref="AK1383:AK1385" si="1504">AJ1491</f>
        <v>0</v>
      </c>
      <c r="AL1383" s="439">
        <f t="shared" ref="AL1383:AL1385" si="1505">AK1491</f>
        <v>0</v>
      </c>
      <c r="AM1383" s="439">
        <f t="shared" ref="AM1383:AM1385" si="1506">AL1491</f>
        <v>0</v>
      </c>
      <c r="AN1383" s="440">
        <f t="shared" ref="AN1383:AN1385" si="1507">AM1491</f>
        <v>0</v>
      </c>
    </row>
    <row r="1384" spans="1:40" outlineLevel="2">
      <c r="A1384" s="882">
        <f>ROW()</f>
        <v>1384</v>
      </c>
      <c r="B1384" s="453"/>
      <c r="D1384" s="452" t="s">
        <v>28</v>
      </c>
      <c r="H1384" s="458"/>
      <c r="I1384" s="458"/>
      <c r="J1384" s="459"/>
      <c r="K1384" s="458"/>
      <c r="L1384" s="458"/>
      <c r="M1384" s="458"/>
      <c r="N1384" s="439">
        <f t="shared" si="1497"/>
        <v>0</v>
      </c>
      <c r="O1384" s="443">
        <f t="shared" si="1497"/>
        <v>0</v>
      </c>
      <c r="P1384" s="439">
        <f t="shared" si="1497"/>
        <v>0</v>
      </c>
      <c r="Q1384" s="439">
        <f t="shared" si="1497"/>
        <v>0</v>
      </c>
      <c r="R1384" s="439">
        <f t="shared" si="1497"/>
        <v>0</v>
      </c>
      <c r="S1384" s="440">
        <f t="shared" si="1497"/>
        <v>0</v>
      </c>
      <c r="T1384" s="439">
        <f t="shared" si="1497"/>
        <v>0</v>
      </c>
      <c r="U1384" s="439">
        <f t="shared" si="1497"/>
        <v>0</v>
      </c>
      <c r="V1384" s="439">
        <f t="shared" si="1497"/>
        <v>0</v>
      </c>
      <c r="W1384" s="439">
        <f t="shared" si="1497"/>
        <v>0</v>
      </c>
      <c r="X1384" s="440">
        <f t="shared" si="1497"/>
        <v>0</v>
      </c>
      <c r="Y1384" s="443">
        <f t="shared" si="1497"/>
        <v>0</v>
      </c>
      <c r="Z1384" s="439">
        <f t="shared" si="1497"/>
        <v>0</v>
      </c>
      <c r="AA1384" s="439">
        <f t="shared" si="1497"/>
        <v>0</v>
      </c>
      <c r="AB1384" s="439">
        <f t="shared" si="1497"/>
        <v>0</v>
      </c>
      <c r="AC1384" s="439">
        <f t="shared" si="1497"/>
        <v>0</v>
      </c>
      <c r="AD1384" s="440">
        <f t="shared" si="1497"/>
        <v>0</v>
      </c>
      <c r="AE1384" s="443">
        <f t="shared" si="1498"/>
        <v>0</v>
      </c>
      <c r="AF1384" s="439">
        <f t="shared" si="1499"/>
        <v>0</v>
      </c>
      <c r="AG1384" s="439">
        <f t="shared" si="1500"/>
        <v>0</v>
      </c>
      <c r="AH1384" s="439">
        <f t="shared" si="1501"/>
        <v>0</v>
      </c>
      <c r="AI1384" s="440">
        <f t="shared" si="1502"/>
        <v>0</v>
      </c>
      <c r="AJ1384" s="443">
        <f t="shared" si="1503"/>
        <v>0</v>
      </c>
      <c r="AK1384" s="439">
        <f t="shared" si="1504"/>
        <v>0</v>
      </c>
      <c r="AL1384" s="439">
        <f t="shared" si="1505"/>
        <v>0</v>
      </c>
      <c r="AM1384" s="439">
        <f t="shared" si="1506"/>
        <v>0</v>
      </c>
      <c r="AN1384" s="440">
        <f t="shared" si="1507"/>
        <v>0</v>
      </c>
    </row>
    <row r="1385" spans="1:40" outlineLevel="2">
      <c r="A1385" s="882">
        <f>ROW()</f>
        <v>1385</v>
      </c>
      <c r="B1385" s="453"/>
      <c r="D1385" s="456" t="s">
        <v>443</v>
      </c>
      <c r="E1385" s="456"/>
      <c r="F1385" s="456"/>
      <c r="G1385" s="456"/>
      <c r="H1385" s="460"/>
      <c r="I1385" s="460"/>
      <c r="J1385" s="461"/>
      <c r="K1385" s="460"/>
      <c r="L1385" s="460"/>
      <c r="M1385" s="460"/>
      <c r="N1385" s="441">
        <f t="shared" ref="N1385:AA1385" si="1508">M1493</f>
        <v>0</v>
      </c>
      <c r="O1385" s="462">
        <f t="shared" si="1508"/>
        <v>0</v>
      </c>
      <c r="P1385" s="441">
        <f t="shared" si="1508"/>
        <v>0</v>
      </c>
      <c r="Q1385" s="441">
        <f t="shared" si="1508"/>
        <v>0</v>
      </c>
      <c r="R1385" s="441">
        <f t="shared" si="1508"/>
        <v>0</v>
      </c>
      <c r="S1385" s="442">
        <f t="shared" si="1508"/>
        <v>0</v>
      </c>
      <c r="T1385" s="441">
        <f t="shared" si="1508"/>
        <v>0</v>
      </c>
      <c r="U1385" s="441">
        <f t="shared" si="1508"/>
        <v>0</v>
      </c>
      <c r="V1385" s="441">
        <f t="shared" si="1508"/>
        <v>0</v>
      </c>
      <c r="W1385" s="441">
        <f t="shared" si="1508"/>
        <v>0</v>
      </c>
      <c r="X1385" s="442">
        <f t="shared" si="1508"/>
        <v>0</v>
      </c>
      <c r="Y1385" s="462">
        <f t="shared" si="1508"/>
        <v>0</v>
      </c>
      <c r="Z1385" s="441">
        <f t="shared" si="1508"/>
        <v>0</v>
      </c>
      <c r="AA1385" s="441">
        <f t="shared" si="1508"/>
        <v>0</v>
      </c>
      <c r="AB1385" s="441">
        <f t="shared" ref="AB1385:AD1385" si="1509">AA1493</f>
        <v>0</v>
      </c>
      <c r="AC1385" s="441">
        <f t="shared" si="1509"/>
        <v>0</v>
      </c>
      <c r="AD1385" s="442">
        <f t="shared" si="1509"/>
        <v>0</v>
      </c>
      <c r="AE1385" s="462">
        <f t="shared" si="1498"/>
        <v>0</v>
      </c>
      <c r="AF1385" s="441">
        <f t="shared" si="1499"/>
        <v>0</v>
      </c>
      <c r="AG1385" s="441">
        <f t="shared" si="1500"/>
        <v>0</v>
      </c>
      <c r="AH1385" s="441">
        <f t="shared" si="1501"/>
        <v>0</v>
      </c>
      <c r="AI1385" s="442">
        <f t="shared" si="1502"/>
        <v>0</v>
      </c>
      <c r="AJ1385" s="462">
        <f t="shared" si="1503"/>
        <v>0</v>
      </c>
      <c r="AK1385" s="441">
        <f t="shared" si="1504"/>
        <v>0</v>
      </c>
      <c r="AL1385" s="441">
        <f t="shared" si="1505"/>
        <v>0</v>
      </c>
      <c r="AM1385" s="441">
        <f t="shared" si="1506"/>
        <v>0</v>
      </c>
      <c r="AN1385" s="442">
        <f t="shared" si="1507"/>
        <v>0</v>
      </c>
    </row>
    <row r="1386" spans="1:40" outlineLevel="2">
      <c r="A1386" s="882">
        <f>ROW()</f>
        <v>1386</v>
      </c>
      <c r="B1386" s="453"/>
      <c r="D1386" s="452" t="s">
        <v>24</v>
      </c>
      <c r="H1386" s="458"/>
      <c r="I1386" s="458"/>
      <c r="J1386" s="459"/>
      <c r="K1386" s="458"/>
      <c r="L1386" s="458"/>
      <c r="M1386" s="458"/>
      <c r="N1386" s="439">
        <f t="shared" ref="N1386:AN1386" si="1510">SUM(N1370:N1385)</f>
        <v>0</v>
      </c>
      <c r="O1386" s="443">
        <f t="shared" si="1510"/>
        <v>55.186741759449824</v>
      </c>
      <c r="P1386" s="439">
        <f t="shared" si="1510"/>
        <v>51.17683006686066</v>
      </c>
      <c r="Q1386" s="439">
        <f t="shared" si="1510"/>
        <v>47.166918374271503</v>
      </c>
      <c r="R1386" s="439">
        <f t="shared" si="1510"/>
        <v>43.157006681682347</v>
      </c>
      <c r="S1386" s="440">
        <f t="shared" si="1510"/>
        <v>39.147094989093176</v>
      </c>
      <c r="T1386" s="439">
        <f t="shared" si="1510"/>
        <v>35.17712949542976</v>
      </c>
      <c r="U1386" s="439">
        <f t="shared" si="1510"/>
        <v>34.519948414615151</v>
      </c>
      <c r="V1386" s="439">
        <f t="shared" si="1510"/>
        <v>33.205586252985931</v>
      </c>
      <c r="W1386" s="439">
        <f t="shared" si="1510"/>
        <v>31.891224091356715</v>
      </c>
      <c r="X1386" s="440">
        <f t="shared" si="1510"/>
        <v>30.5768619297275</v>
      </c>
      <c r="Y1386" s="443">
        <f t="shared" si="1510"/>
        <v>29.26249976809828</v>
      </c>
      <c r="Z1386" s="439">
        <f t="shared" si="1510"/>
        <v>28.60531868728367</v>
      </c>
      <c r="AA1386" s="439">
        <f t="shared" si="1510"/>
        <v>27.290956525654451</v>
      </c>
      <c r="AB1386" s="439">
        <f t="shared" si="1510"/>
        <v>25.976594364025232</v>
      </c>
      <c r="AC1386" s="439">
        <f t="shared" si="1510"/>
        <v>24.662232202396012</v>
      </c>
      <c r="AD1386" s="440">
        <f t="shared" si="1510"/>
        <v>23.347870040766793</v>
      </c>
      <c r="AE1386" s="443">
        <f t="shared" si="1510"/>
        <v>22.033507879137577</v>
      </c>
      <c r="AF1386" s="439">
        <f t="shared" si="1510"/>
        <v>20.725673346038125</v>
      </c>
      <c r="AG1386" s="439">
        <f t="shared" si="1510"/>
        <v>19.419722003374371</v>
      </c>
      <c r="AH1386" s="439">
        <f t="shared" si="1510"/>
        <v>18.113770660710617</v>
      </c>
      <c r="AI1386" s="440">
        <f t="shared" si="1510"/>
        <v>16.807819318046864</v>
      </c>
      <c r="AJ1386" s="443">
        <f t="shared" si="1510"/>
        <v>15.501867975383112</v>
      </c>
      <c r="AK1386" s="439">
        <f t="shared" si="1510"/>
        <v>14.182391709354203</v>
      </c>
      <c r="AL1386" s="439">
        <f t="shared" si="1510"/>
        <v>12.861032252889601</v>
      </c>
      <c r="AM1386" s="439">
        <f t="shared" si="1510"/>
        <v>11.539672796425002</v>
      </c>
      <c r="AN1386" s="440">
        <f t="shared" si="1510"/>
        <v>10.2183133399604</v>
      </c>
    </row>
    <row r="1387" spans="1:40" outlineLevel="1">
      <c r="A1387" s="732" t="s">
        <v>59</v>
      </c>
      <c r="B1387" s="733"/>
      <c r="C1387" s="881"/>
      <c r="D1387" s="733"/>
      <c r="E1387" s="733"/>
      <c r="F1387" s="733"/>
      <c r="G1387" s="730"/>
      <c r="H1387" s="733"/>
      <c r="I1387" s="730"/>
      <c r="J1387" s="729"/>
      <c r="K1387" s="730"/>
      <c r="L1387" s="730"/>
      <c r="M1387" s="730"/>
      <c r="N1387" s="730"/>
      <c r="O1387" s="729"/>
      <c r="P1387" s="730"/>
      <c r="Q1387" s="730"/>
      <c r="R1387" s="730"/>
      <c r="S1387" s="731"/>
      <c r="T1387" s="730"/>
      <c r="U1387" s="730"/>
      <c r="V1387" s="730"/>
      <c r="W1387" s="730"/>
      <c r="X1387" s="731"/>
      <c r="Y1387" s="729"/>
      <c r="Z1387" s="730"/>
      <c r="AA1387" s="730"/>
      <c r="AB1387" s="730"/>
      <c r="AC1387" s="730"/>
      <c r="AD1387" s="731"/>
      <c r="AE1387" s="729"/>
      <c r="AF1387" s="730"/>
      <c r="AG1387" s="730"/>
      <c r="AH1387" s="730"/>
      <c r="AI1387" s="731"/>
      <c r="AJ1387" s="729"/>
      <c r="AK1387" s="730"/>
      <c r="AL1387" s="730"/>
      <c r="AM1387" s="730"/>
      <c r="AN1387" s="731"/>
    </row>
    <row r="1388" spans="1:40" outlineLevel="2">
      <c r="A1388" s="882">
        <f>ROW()</f>
        <v>1388</v>
      </c>
      <c r="B1388" s="453"/>
      <c r="D1388" s="452" t="s">
        <v>300</v>
      </c>
      <c r="H1388" s="458"/>
      <c r="I1388" s="458"/>
      <c r="J1388" s="443"/>
      <c r="K1388" s="439"/>
      <c r="L1388" s="439"/>
      <c r="M1388" s="439"/>
      <c r="N1388" s="27">
        <f>N$660</f>
        <v>0</v>
      </c>
      <c r="O1388" s="443"/>
      <c r="P1388" s="439"/>
      <c r="Q1388" s="439"/>
      <c r="R1388" s="439"/>
      <c r="S1388" s="440"/>
      <c r="T1388" s="439"/>
      <c r="U1388" s="439"/>
      <c r="V1388" s="439"/>
      <c r="W1388" s="439"/>
      <c r="X1388" s="440"/>
      <c r="Y1388" s="443"/>
      <c r="Z1388" s="439"/>
      <c r="AA1388" s="439"/>
      <c r="AB1388" s="439"/>
      <c r="AC1388" s="439"/>
      <c r="AD1388" s="440"/>
      <c r="AE1388" s="443"/>
      <c r="AF1388" s="439"/>
      <c r="AG1388" s="439"/>
      <c r="AH1388" s="439"/>
      <c r="AI1388" s="440"/>
      <c r="AJ1388" s="443"/>
      <c r="AK1388" s="439"/>
      <c r="AL1388" s="439"/>
      <c r="AM1388" s="439"/>
      <c r="AN1388" s="440"/>
    </row>
    <row r="1389" spans="1:40" outlineLevel="2">
      <c r="A1389" s="882">
        <f>ROW()</f>
        <v>1389</v>
      </c>
      <c r="B1389" s="453"/>
      <c r="D1389" s="452" t="s">
        <v>301</v>
      </c>
      <c r="H1389" s="458"/>
      <c r="I1389" s="458"/>
      <c r="J1389" s="443"/>
      <c r="K1389" s="439"/>
      <c r="L1389" s="439"/>
      <c r="M1389" s="439"/>
      <c r="N1389" s="27">
        <f>N$661</f>
        <v>0</v>
      </c>
      <c r="O1389" s="443"/>
      <c r="P1389" s="439"/>
      <c r="Q1389" s="439"/>
      <c r="R1389" s="439"/>
      <c r="S1389" s="440"/>
      <c r="T1389" s="439"/>
      <c r="U1389" s="439"/>
      <c r="V1389" s="439"/>
      <c r="W1389" s="439"/>
      <c r="X1389" s="440"/>
      <c r="Y1389" s="443"/>
      <c r="Z1389" s="439"/>
      <c r="AA1389" s="439"/>
      <c r="AB1389" s="439"/>
      <c r="AC1389" s="439"/>
      <c r="AD1389" s="440"/>
      <c r="AE1389" s="443"/>
      <c r="AF1389" s="439"/>
      <c r="AG1389" s="439"/>
      <c r="AH1389" s="439"/>
      <c r="AI1389" s="440"/>
      <c r="AJ1389" s="443"/>
      <c r="AK1389" s="439"/>
      <c r="AL1389" s="439"/>
      <c r="AM1389" s="439"/>
      <c r="AN1389" s="440"/>
    </row>
    <row r="1390" spans="1:40" outlineLevel="2">
      <c r="A1390" s="882">
        <f>ROW()</f>
        <v>1390</v>
      </c>
      <c r="B1390" s="453"/>
      <c r="D1390" s="452" t="s">
        <v>29</v>
      </c>
      <c r="H1390" s="458"/>
      <c r="I1390" s="458"/>
      <c r="J1390" s="443"/>
      <c r="K1390" s="439"/>
      <c r="L1390" s="439"/>
      <c r="M1390" s="439"/>
      <c r="N1390" s="27">
        <f>N$662</f>
        <v>15.223627863970734</v>
      </c>
      <c r="O1390" s="443"/>
      <c r="P1390" s="439"/>
      <c r="Q1390" s="439"/>
      <c r="R1390" s="439"/>
      <c r="S1390" s="440"/>
      <c r="T1390" s="439"/>
      <c r="U1390" s="439"/>
      <c r="V1390" s="439"/>
      <c r="W1390" s="439"/>
      <c r="X1390" s="440"/>
      <c r="Y1390" s="443"/>
      <c r="Z1390" s="439"/>
      <c r="AA1390" s="439"/>
      <c r="AB1390" s="439"/>
      <c r="AC1390" s="439"/>
      <c r="AD1390" s="440"/>
      <c r="AE1390" s="443"/>
      <c r="AF1390" s="439"/>
      <c r="AG1390" s="439"/>
      <c r="AH1390" s="439"/>
      <c r="AI1390" s="440"/>
      <c r="AJ1390" s="443"/>
      <c r="AK1390" s="439"/>
      <c r="AL1390" s="439"/>
      <c r="AM1390" s="439"/>
      <c r="AN1390" s="440"/>
    </row>
    <row r="1391" spans="1:40" outlineLevel="2">
      <c r="A1391" s="882">
        <f>ROW()</f>
        <v>1391</v>
      </c>
      <c r="B1391" s="453"/>
      <c r="D1391" s="452" t="s">
        <v>30</v>
      </c>
      <c r="H1391" s="458"/>
      <c r="I1391" s="458"/>
      <c r="J1391" s="443"/>
      <c r="K1391" s="439"/>
      <c r="L1391" s="439"/>
      <c r="M1391" s="439"/>
      <c r="N1391" s="27">
        <f>N$663</f>
        <v>5.9238592106881524E-2</v>
      </c>
      <c r="O1391" s="443"/>
      <c r="P1391" s="439"/>
      <c r="Q1391" s="439"/>
      <c r="R1391" s="439"/>
      <c r="S1391" s="440"/>
      <c r="T1391" s="439"/>
      <c r="U1391" s="439"/>
      <c r="V1391" s="439"/>
      <c r="W1391" s="439"/>
      <c r="X1391" s="440"/>
      <c r="Y1391" s="443"/>
      <c r="Z1391" s="439"/>
      <c r="AA1391" s="439"/>
      <c r="AB1391" s="439"/>
      <c r="AC1391" s="439"/>
      <c r="AD1391" s="440"/>
      <c r="AE1391" s="443"/>
      <c r="AF1391" s="439"/>
      <c r="AG1391" s="439"/>
      <c r="AH1391" s="439"/>
      <c r="AI1391" s="440"/>
      <c r="AJ1391" s="443"/>
      <c r="AK1391" s="439"/>
      <c r="AL1391" s="439"/>
      <c r="AM1391" s="439"/>
      <c r="AN1391" s="440"/>
    </row>
    <row r="1392" spans="1:40" outlineLevel="2">
      <c r="A1392" s="882">
        <f>ROW()</f>
        <v>1392</v>
      </c>
      <c r="B1392" s="453"/>
      <c r="D1392" s="452" t="s">
        <v>31</v>
      </c>
      <c r="H1392" s="458"/>
      <c r="I1392" s="458"/>
      <c r="J1392" s="443"/>
      <c r="K1392" s="439"/>
      <c r="L1392" s="439"/>
      <c r="M1392" s="439"/>
      <c r="N1392" s="27">
        <f>N$664</f>
        <v>0</v>
      </c>
      <c r="O1392" s="443"/>
      <c r="P1392" s="439"/>
      <c r="Q1392" s="439"/>
      <c r="R1392" s="439"/>
      <c r="S1392" s="440"/>
      <c r="T1392" s="439"/>
      <c r="U1392" s="439"/>
      <c r="V1392" s="439"/>
      <c r="W1392" s="439"/>
      <c r="X1392" s="440"/>
      <c r="Y1392" s="443"/>
      <c r="Z1392" s="439"/>
      <c r="AA1392" s="439"/>
      <c r="AB1392" s="439"/>
      <c r="AC1392" s="439"/>
      <c r="AD1392" s="440"/>
      <c r="AE1392" s="443"/>
      <c r="AF1392" s="439"/>
      <c r="AG1392" s="439"/>
      <c r="AH1392" s="439"/>
      <c r="AI1392" s="440"/>
      <c r="AJ1392" s="443"/>
      <c r="AK1392" s="439"/>
      <c r="AL1392" s="439"/>
      <c r="AM1392" s="439"/>
      <c r="AN1392" s="440"/>
    </row>
    <row r="1393" spans="1:40" outlineLevel="2">
      <c r="A1393" s="882">
        <f>ROW()</f>
        <v>1393</v>
      </c>
      <c r="B1393" s="453"/>
      <c r="D1393" s="452" t="s">
        <v>32</v>
      </c>
      <c r="H1393" s="458"/>
      <c r="I1393" s="458"/>
      <c r="J1393" s="443"/>
      <c r="K1393" s="439"/>
      <c r="L1393" s="439"/>
      <c r="M1393" s="439"/>
      <c r="N1393" s="27">
        <f>N$665</f>
        <v>1.0497978348054956E-2</v>
      </c>
      <c r="O1393" s="443"/>
      <c r="P1393" s="439"/>
      <c r="Q1393" s="439"/>
      <c r="R1393" s="439"/>
      <c r="S1393" s="440"/>
      <c r="T1393" s="439"/>
      <c r="U1393" s="439"/>
      <c r="V1393" s="439"/>
      <c r="W1393" s="439"/>
      <c r="X1393" s="440"/>
      <c r="Y1393" s="443"/>
      <c r="Z1393" s="439"/>
      <c r="AA1393" s="439"/>
      <c r="AB1393" s="439"/>
      <c r="AC1393" s="439"/>
      <c r="AD1393" s="440"/>
      <c r="AE1393" s="443"/>
      <c r="AF1393" s="439"/>
      <c r="AG1393" s="439"/>
      <c r="AH1393" s="439"/>
      <c r="AI1393" s="440"/>
      <c r="AJ1393" s="443"/>
      <c r="AK1393" s="439"/>
      <c r="AL1393" s="439"/>
      <c r="AM1393" s="439"/>
      <c r="AN1393" s="440"/>
    </row>
    <row r="1394" spans="1:40" outlineLevel="2">
      <c r="A1394" s="882">
        <f>ROW()</f>
        <v>1394</v>
      </c>
      <c r="B1394" s="453"/>
      <c r="D1394" s="452" t="s">
        <v>33</v>
      </c>
      <c r="H1394" s="458"/>
      <c r="I1394" s="458"/>
      <c r="J1394" s="443"/>
      <c r="K1394" s="439"/>
      <c r="L1394" s="439"/>
      <c r="M1394" s="439"/>
      <c r="N1394" s="27">
        <f>N$666</f>
        <v>0</v>
      </c>
      <c r="O1394" s="443"/>
      <c r="P1394" s="439"/>
      <c r="Q1394" s="439"/>
      <c r="R1394" s="439"/>
      <c r="S1394" s="440"/>
      <c r="T1394" s="439"/>
      <c r="U1394" s="439"/>
      <c r="V1394" s="439"/>
      <c r="W1394" s="439"/>
      <c r="X1394" s="440"/>
      <c r="Y1394" s="443"/>
      <c r="Z1394" s="439"/>
      <c r="AA1394" s="439"/>
      <c r="AB1394" s="439"/>
      <c r="AC1394" s="439"/>
      <c r="AD1394" s="440"/>
      <c r="AE1394" s="443"/>
      <c r="AF1394" s="439"/>
      <c r="AG1394" s="439"/>
      <c r="AH1394" s="439"/>
      <c r="AI1394" s="440"/>
      <c r="AJ1394" s="443"/>
      <c r="AK1394" s="439"/>
      <c r="AL1394" s="439"/>
      <c r="AM1394" s="439"/>
      <c r="AN1394" s="440"/>
    </row>
    <row r="1395" spans="1:40" outlineLevel="2">
      <c r="A1395" s="882">
        <f>ROW()</f>
        <v>1395</v>
      </c>
      <c r="B1395" s="453"/>
      <c r="D1395" s="452" t="s">
        <v>27</v>
      </c>
      <c r="H1395" s="458"/>
      <c r="I1395" s="458"/>
      <c r="J1395" s="443"/>
      <c r="K1395" s="439"/>
      <c r="L1395" s="439"/>
      <c r="M1395" s="439"/>
      <c r="N1395" s="27">
        <f>N$667</f>
        <v>0</v>
      </c>
      <c r="O1395" s="443"/>
      <c r="P1395" s="439"/>
      <c r="Q1395" s="439"/>
      <c r="R1395" s="439"/>
      <c r="S1395" s="440"/>
      <c r="T1395" s="439"/>
      <c r="U1395" s="439"/>
      <c r="V1395" s="439"/>
      <c r="W1395" s="439"/>
      <c r="X1395" s="440"/>
      <c r="Y1395" s="443"/>
      <c r="Z1395" s="439"/>
      <c r="AA1395" s="439"/>
      <c r="AB1395" s="439"/>
      <c r="AC1395" s="439"/>
      <c r="AD1395" s="440"/>
      <c r="AE1395" s="443"/>
      <c r="AF1395" s="439"/>
      <c r="AG1395" s="439"/>
      <c r="AH1395" s="439"/>
      <c r="AI1395" s="440"/>
      <c r="AJ1395" s="443"/>
      <c r="AK1395" s="439"/>
      <c r="AL1395" s="439"/>
      <c r="AM1395" s="439"/>
      <c r="AN1395" s="440"/>
    </row>
    <row r="1396" spans="1:40" outlineLevel="2">
      <c r="A1396" s="882">
        <f>ROW()</f>
        <v>1396</v>
      </c>
      <c r="B1396" s="453"/>
      <c r="D1396" s="452" t="s">
        <v>34</v>
      </c>
      <c r="H1396" s="458"/>
      <c r="I1396" s="458"/>
      <c r="J1396" s="443"/>
      <c r="K1396" s="439"/>
      <c r="L1396" s="439"/>
      <c r="M1396" s="439"/>
      <c r="N1396" s="27">
        <f>N$668</f>
        <v>27.192203717552989</v>
      </c>
      <c r="O1396" s="443"/>
      <c r="P1396" s="439"/>
      <c r="Q1396" s="439"/>
      <c r="R1396" s="439"/>
      <c r="S1396" s="440"/>
      <c r="T1396" s="439"/>
      <c r="U1396" s="439"/>
      <c r="V1396" s="439"/>
      <c r="W1396" s="439"/>
      <c r="X1396" s="440"/>
      <c r="Y1396" s="443"/>
      <c r="Z1396" s="439"/>
      <c r="AA1396" s="439"/>
      <c r="AB1396" s="439"/>
      <c r="AC1396" s="439"/>
      <c r="AD1396" s="440"/>
      <c r="AE1396" s="443"/>
      <c r="AF1396" s="439"/>
      <c r="AG1396" s="439"/>
      <c r="AH1396" s="439"/>
      <c r="AI1396" s="440"/>
      <c r="AJ1396" s="443"/>
      <c r="AK1396" s="439"/>
      <c r="AL1396" s="439"/>
      <c r="AM1396" s="439"/>
      <c r="AN1396" s="440"/>
    </row>
    <row r="1397" spans="1:40" outlineLevel="2">
      <c r="A1397" s="882">
        <f>ROW()</f>
        <v>1397</v>
      </c>
      <c r="B1397" s="453"/>
      <c r="D1397" s="452" t="s">
        <v>35</v>
      </c>
      <c r="H1397" s="458"/>
      <c r="I1397" s="458"/>
      <c r="J1397" s="443"/>
      <c r="K1397" s="439"/>
      <c r="L1397" s="439"/>
      <c r="M1397" s="439"/>
      <c r="N1397" s="27">
        <f>N$669</f>
        <v>0.13017330727993279</v>
      </c>
      <c r="O1397" s="443"/>
      <c r="P1397" s="439"/>
      <c r="Q1397" s="439"/>
      <c r="R1397" s="439"/>
      <c r="S1397" s="440"/>
      <c r="T1397" s="439"/>
      <c r="U1397" s="439"/>
      <c r="V1397" s="439"/>
      <c r="W1397" s="439"/>
      <c r="X1397" s="440"/>
      <c r="Y1397" s="443"/>
      <c r="Z1397" s="439"/>
      <c r="AA1397" s="439"/>
      <c r="AB1397" s="439"/>
      <c r="AC1397" s="439"/>
      <c r="AD1397" s="440"/>
      <c r="AE1397" s="443"/>
      <c r="AF1397" s="439"/>
      <c r="AG1397" s="439"/>
      <c r="AH1397" s="439"/>
      <c r="AI1397" s="440"/>
      <c r="AJ1397" s="443"/>
      <c r="AK1397" s="439"/>
      <c r="AL1397" s="439"/>
      <c r="AM1397" s="439"/>
      <c r="AN1397" s="440"/>
    </row>
    <row r="1398" spans="1:40" outlineLevel="2">
      <c r="A1398" s="882">
        <f>ROW()</f>
        <v>1398</v>
      </c>
      <c r="B1398" s="453"/>
      <c r="D1398" s="452" t="s">
        <v>302</v>
      </c>
      <c r="H1398" s="458"/>
      <c r="I1398" s="458"/>
      <c r="J1398" s="443"/>
      <c r="K1398" s="439"/>
      <c r="L1398" s="439"/>
      <c r="M1398" s="439"/>
      <c r="N1398" s="27">
        <f>N$670</f>
        <v>0</v>
      </c>
      <c r="O1398" s="443"/>
      <c r="P1398" s="439"/>
      <c r="Q1398" s="439"/>
      <c r="R1398" s="439"/>
      <c r="S1398" s="440"/>
      <c r="T1398" s="439"/>
      <c r="U1398" s="439"/>
      <c r="V1398" s="439"/>
      <c r="W1398" s="439"/>
      <c r="X1398" s="440"/>
      <c r="Y1398" s="443"/>
      <c r="Z1398" s="439"/>
      <c r="AA1398" s="439"/>
      <c r="AB1398" s="439"/>
      <c r="AC1398" s="439"/>
      <c r="AD1398" s="440"/>
      <c r="AE1398" s="443"/>
      <c r="AF1398" s="439"/>
      <c r="AG1398" s="439"/>
      <c r="AH1398" s="439"/>
      <c r="AI1398" s="440"/>
      <c r="AJ1398" s="443"/>
      <c r="AK1398" s="439"/>
      <c r="AL1398" s="439"/>
      <c r="AM1398" s="439"/>
      <c r="AN1398" s="440"/>
    </row>
    <row r="1399" spans="1:40" outlineLevel="2">
      <c r="A1399" s="882">
        <f>ROW()</f>
        <v>1399</v>
      </c>
      <c r="B1399" s="453"/>
      <c r="D1399" s="452" t="s">
        <v>36</v>
      </c>
      <c r="H1399" s="458"/>
      <c r="I1399" s="458"/>
      <c r="J1399" s="443"/>
      <c r="K1399" s="439"/>
      <c r="L1399" s="439"/>
      <c r="M1399" s="439"/>
      <c r="N1399" s="27">
        <f>N$671</f>
        <v>1.6472014914831581</v>
      </c>
      <c r="O1399" s="443"/>
      <c r="P1399" s="439"/>
      <c r="Q1399" s="439"/>
      <c r="R1399" s="439"/>
      <c r="S1399" s="440"/>
      <c r="T1399" s="439"/>
      <c r="U1399" s="439"/>
      <c r="V1399" s="439"/>
      <c r="W1399" s="439"/>
      <c r="X1399" s="440"/>
      <c r="Y1399" s="443"/>
      <c r="Z1399" s="439"/>
      <c r="AA1399" s="439"/>
      <c r="AB1399" s="439"/>
      <c r="AC1399" s="439"/>
      <c r="AD1399" s="440"/>
      <c r="AE1399" s="443"/>
      <c r="AF1399" s="439"/>
      <c r="AG1399" s="439"/>
      <c r="AH1399" s="439"/>
      <c r="AI1399" s="440"/>
      <c r="AJ1399" s="443"/>
      <c r="AK1399" s="439"/>
      <c r="AL1399" s="439"/>
      <c r="AM1399" s="439"/>
      <c r="AN1399" s="440"/>
    </row>
    <row r="1400" spans="1:40" outlineLevel="2">
      <c r="A1400" s="882">
        <f>ROW()</f>
        <v>1400</v>
      </c>
      <c r="B1400" s="453"/>
      <c r="D1400" s="452" t="s">
        <v>583</v>
      </c>
      <c r="H1400" s="458"/>
      <c r="I1400" s="458"/>
      <c r="J1400" s="443"/>
      <c r="K1400" s="439"/>
      <c r="L1400" s="439"/>
      <c r="M1400" s="439"/>
      <c r="N1400" s="27">
        <f>N$672</f>
        <v>0</v>
      </c>
      <c r="O1400" s="443"/>
      <c r="P1400" s="439"/>
      <c r="Q1400" s="439"/>
      <c r="R1400" s="439"/>
      <c r="S1400" s="440"/>
      <c r="T1400" s="439"/>
      <c r="U1400" s="439"/>
      <c r="V1400" s="439"/>
      <c r="W1400" s="439"/>
      <c r="X1400" s="440"/>
      <c r="Y1400" s="443"/>
      <c r="Z1400" s="439"/>
      <c r="AA1400" s="439"/>
      <c r="AB1400" s="439"/>
      <c r="AC1400" s="439"/>
      <c r="AD1400" s="440"/>
      <c r="AE1400" s="443"/>
      <c r="AF1400" s="439"/>
      <c r="AG1400" s="439"/>
      <c r="AH1400" s="439"/>
      <c r="AI1400" s="440"/>
      <c r="AJ1400" s="443"/>
      <c r="AK1400" s="439"/>
      <c r="AL1400" s="439"/>
      <c r="AM1400" s="439"/>
      <c r="AN1400" s="440"/>
    </row>
    <row r="1401" spans="1:40" outlineLevel="2">
      <c r="A1401" s="882">
        <f>ROW()</f>
        <v>1401</v>
      </c>
      <c r="B1401" s="453"/>
      <c r="D1401" s="452" t="s">
        <v>81</v>
      </c>
      <c r="H1401" s="458"/>
      <c r="I1401" s="458"/>
      <c r="J1401" s="443"/>
      <c r="K1401" s="439"/>
      <c r="L1401" s="439"/>
      <c r="M1401" s="439"/>
      <c r="N1401" s="27">
        <f>N$673</f>
        <v>11.690344023278897</v>
      </c>
      <c r="O1401" s="443"/>
      <c r="P1401" s="439"/>
      <c r="Q1401" s="439"/>
      <c r="R1401" s="439"/>
      <c r="S1401" s="440"/>
      <c r="T1401" s="439"/>
      <c r="U1401" s="439"/>
      <c r="V1401" s="439"/>
      <c r="W1401" s="439"/>
      <c r="X1401" s="440"/>
      <c r="Y1401" s="443"/>
      <c r="Z1401" s="439"/>
      <c r="AA1401" s="439"/>
      <c r="AB1401" s="439"/>
      <c r="AC1401" s="439"/>
      <c r="AD1401" s="440"/>
      <c r="AE1401" s="443"/>
      <c r="AF1401" s="439"/>
      <c r="AG1401" s="439"/>
      <c r="AH1401" s="439"/>
      <c r="AI1401" s="440"/>
      <c r="AJ1401" s="443"/>
      <c r="AK1401" s="439"/>
      <c r="AL1401" s="439"/>
      <c r="AM1401" s="439"/>
      <c r="AN1401" s="440"/>
    </row>
    <row r="1402" spans="1:40" outlineLevel="2">
      <c r="A1402" s="882">
        <f>ROW()</f>
        <v>1402</v>
      </c>
      <c r="B1402" s="453"/>
      <c r="D1402" s="452" t="s">
        <v>28</v>
      </c>
      <c r="H1402" s="458"/>
      <c r="I1402" s="458"/>
      <c r="J1402" s="443"/>
      <c r="K1402" s="439"/>
      <c r="L1402" s="439"/>
      <c r="M1402" s="439"/>
      <c r="N1402" s="27">
        <f>N$674</f>
        <v>0</v>
      </c>
      <c r="O1402" s="443"/>
      <c r="P1402" s="439"/>
      <c r="Q1402" s="439"/>
      <c r="R1402" s="439"/>
      <c r="S1402" s="440"/>
      <c r="T1402" s="439"/>
      <c r="U1402" s="439"/>
      <c r="V1402" s="439"/>
      <c r="W1402" s="439"/>
      <c r="X1402" s="440"/>
      <c r="Y1402" s="443"/>
      <c r="Z1402" s="439"/>
      <c r="AA1402" s="439"/>
      <c r="AB1402" s="439"/>
      <c r="AC1402" s="439"/>
      <c r="AD1402" s="440"/>
      <c r="AE1402" s="443"/>
      <c r="AF1402" s="439"/>
      <c r="AG1402" s="439"/>
      <c r="AH1402" s="439"/>
      <c r="AI1402" s="440"/>
      <c r="AJ1402" s="443"/>
      <c r="AK1402" s="439"/>
      <c r="AL1402" s="439"/>
      <c r="AM1402" s="439"/>
      <c r="AN1402" s="440"/>
    </row>
    <row r="1403" spans="1:40" outlineLevel="2">
      <c r="A1403" s="882">
        <f>ROW()</f>
        <v>1403</v>
      </c>
      <c r="B1403" s="453"/>
      <c r="D1403" s="456" t="s">
        <v>443</v>
      </c>
      <c r="E1403" s="456"/>
      <c r="F1403" s="456"/>
      <c r="G1403" s="456"/>
      <c r="H1403" s="460"/>
      <c r="I1403" s="460"/>
      <c r="J1403" s="462"/>
      <c r="K1403" s="441"/>
      <c r="L1403" s="441"/>
      <c r="M1403" s="441"/>
      <c r="N1403" s="30">
        <f>N$675</f>
        <v>0</v>
      </c>
      <c r="O1403" s="462"/>
      <c r="P1403" s="441"/>
      <c r="Q1403" s="441"/>
      <c r="R1403" s="441"/>
      <c r="S1403" s="442"/>
      <c r="T1403" s="441"/>
      <c r="U1403" s="441"/>
      <c r="V1403" s="441"/>
      <c r="W1403" s="441"/>
      <c r="X1403" s="442"/>
      <c r="Y1403" s="462"/>
      <c r="Z1403" s="441"/>
      <c r="AA1403" s="441"/>
      <c r="AB1403" s="441"/>
      <c r="AC1403" s="441"/>
      <c r="AD1403" s="442"/>
      <c r="AE1403" s="462"/>
      <c r="AF1403" s="441"/>
      <c r="AG1403" s="441"/>
      <c r="AH1403" s="441"/>
      <c r="AI1403" s="442"/>
      <c r="AJ1403" s="462"/>
      <c r="AK1403" s="441"/>
      <c r="AL1403" s="441"/>
      <c r="AM1403" s="441"/>
      <c r="AN1403" s="442"/>
    </row>
    <row r="1404" spans="1:40" outlineLevel="2">
      <c r="A1404" s="882">
        <f>ROW()</f>
        <v>1404</v>
      </c>
      <c r="B1404" s="453"/>
      <c r="D1404" s="452" t="s">
        <v>24</v>
      </c>
      <c r="H1404" s="458"/>
      <c r="I1404" s="458"/>
      <c r="J1404" s="443"/>
      <c r="K1404" s="439"/>
      <c r="L1404" s="439"/>
      <c r="M1404" s="439"/>
      <c r="N1404" s="439">
        <f>SUM(N1388:N1403)</f>
        <v>55.953286974020642</v>
      </c>
      <c r="O1404" s="443"/>
      <c r="P1404" s="439"/>
      <c r="Q1404" s="439"/>
      <c r="R1404" s="439"/>
      <c r="S1404" s="440"/>
      <c r="T1404" s="439"/>
      <c r="U1404" s="439"/>
      <c r="V1404" s="439"/>
      <c r="W1404" s="439"/>
      <c r="X1404" s="440"/>
      <c r="Y1404" s="443"/>
      <c r="Z1404" s="439"/>
      <c r="AA1404" s="439"/>
      <c r="AB1404" s="439"/>
      <c r="AC1404" s="439"/>
      <c r="AD1404" s="440"/>
      <c r="AE1404" s="443"/>
      <c r="AF1404" s="439"/>
      <c r="AG1404" s="439"/>
      <c r="AH1404" s="439"/>
      <c r="AI1404" s="440"/>
      <c r="AJ1404" s="443"/>
      <c r="AK1404" s="439"/>
      <c r="AL1404" s="439"/>
      <c r="AM1404" s="439"/>
      <c r="AN1404" s="440"/>
    </row>
    <row r="1405" spans="1:40" outlineLevel="1">
      <c r="A1405" s="732" t="s">
        <v>238</v>
      </c>
      <c r="B1405" s="733"/>
      <c r="C1405" s="881"/>
      <c r="D1405" s="733"/>
      <c r="E1405" s="733"/>
      <c r="F1405" s="733"/>
      <c r="G1405" s="730"/>
      <c r="H1405" s="733"/>
      <c r="I1405" s="730"/>
      <c r="J1405" s="729"/>
      <c r="K1405" s="730"/>
      <c r="L1405" s="730"/>
      <c r="M1405" s="730"/>
      <c r="N1405" s="730"/>
      <c r="O1405" s="729"/>
      <c r="P1405" s="730"/>
      <c r="Q1405" s="730"/>
      <c r="R1405" s="730"/>
      <c r="S1405" s="731"/>
      <c r="T1405" s="730"/>
      <c r="U1405" s="730"/>
      <c r="V1405" s="730"/>
      <c r="W1405" s="730"/>
      <c r="X1405" s="731"/>
      <c r="Y1405" s="729"/>
      <c r="Z1405" s="730"/>
      <c r="AA1405" s="730"/>
      <c r="AB1405" s="730"/>
      <c r="AC1405" s="730"/>
      <c r="AD1405" s="731"/>
      <c r="AE1405" s="729"/>
      <c r="AF1405" s="730"/>
      <c r="AG1405" s="730"/>
      <c r="AH1405" s="730"/>
      <c r="AI1405" s="731"/>
      <c r="AJ1405" s="729"/>
      <c r="AK1405" s="730"/>
      <c r="AL1405" s="730"/>
      <c r="AM1405" s="730"/>
      <c r="AN1405" s="731"/>
    </row>
    <row r="1406" spans="1:40" outlineLevel="2">
      <c r="A1406" s="882">
        <f>ROW()</f>
        <v>1406</v>
      </c>
      <c r="B1406" s="453"/>
      <c r="D1406" s="1205" t="s">
        <v>300</v>
      </c>
      <c r="E1406" s="1205"/>
      <c r="F1406" s="1205"/>
      <c r="G1406" s="1205"/>
      <c r="H1406" s="4"/>
      <c r="I1406" s="4"/>
      <c r="J1406" s="329"/>
      <c r="K1406" s="4"/>
      <c r="L1406" s="4"/>
      <c r="M1406" s="4"/>
      <c r="N1406" s="4"/>
      <c r="O1406" s="329"/>
      <c r="P1406" s="4"/>
      <c r="Q1406" s="4"/>
      <c r="R1406" s="4"/>
      <c r="S1406" s="316"/>
      <c r="T1406" s="53"/>
      <c r="U1406" s="53"/>
      <c r="V1406" s="53"/>
      <c r="W1406" s="53"/>
      <c r="X1406" s="44"/>
      <c r="Y1406" s="252"/>
      <c r="Z1406" s="53"/>
      <c r="AA1406" s="53"/>
      <c r="AB1406" s="53"/>
      <c r="AC1406" s="53"/>
      <c r="AD1406" s="44"/>
      <c r="AE1406" s="252"/>
      <c r="AF1406" s="53"/>
      <c r="AG1406" s="53"/>
      <c r="AH1406" s="53"/>
      <c r="AI1406" s="44"/>
      <c r="AJ1406" s="252"/>
      <c r="AK1406" s="53"/>
      <c r="AL1406" s="53"/>
      <c r="AM1406" s="53"/>
      <c r="AN1406" s="44"/>
    </row>
    <row r="1407" spans="1:40" outlineLevel="2">
      <c r="A1407" s="882">
        <f>ROW()</f>
        <v>1407</v>
      </c>
      <c r="B1407" s="453"/>
      <c r="D1407" s="1205" t="s">
        <v>301</v>
      </c>
      <c r="E1407" s="1205"/>
      <c r="F1407" s="1205"/>
      <c r="G1407" s="1205"/>
      <c r="H1407" s="4"/>
      <c r="I1407" s="4"/>
      <c r="J1407" s="329"/>
      <c r="K1407" s="4"/>
      <c r="L1407" s="4"/>
      <c r="M1407" s="4"/>
      <c r="N1407" s="4"/>
      <c r="O1407" s="329"/>
      <c r="P1407" s="4"/>
      <c r="Q1407" s="4"/>
      <c r="R1407" s="4"/>
      <c r="S1407" s="316"/>
      <c r="T1407" s="53"/>
      <c r="U1407" s="53"/>
      <c r="V1407" s="53"/>
      <c r="W1407" s="53"/>
      <c r="X1407" s="44"/>
      <c r="Y1407" s="252"/>
      <c r="Z1407" s="53"/>
      <c r="AA1407" s="53"/>
      <c r="AB1407" s="53"/>
      <c r="AC1407" s="53"/>
      <c r="AD1407" s="44"/>
      <c r="AE1407" s="252"/>
      <c r="AF1407" s="53"/>
      <c r="AG1407" s="53"/>
      <c r="AH1407" s="53"/>
      <c r="AI1407" s="44"/>
      <c r="AJ1407" s="252"/>
      <c r="AK1407" s="53"/>
      <c r="AL1407" s="53"/>
      <c r="AM1407" s="53"/>
      <c r="AN1407" s="44"/>
    </row>
    <row r="1408" spans="1:40" outlineLevel="2">
      <c r="A1408" s="882">
        <f>ROW()</f>
        <v>1408</v>
      </c>
      <c r="B1408" s="453"/>
      <c r="D1408" s="1205" t="s">
        <v>29</v>
      </c>
      <c r="E1408" s="1205"/>
      <c r="F1408" s="1205"/>
      <c r="G1408" s="1205"/>
      <c r="H1408" s="4"/>
      <c r="I1408" s="4"/>
      <c r="J1408" s="329"/>
      <c r="K1408" s="4"/>
      <c r="L1408" s="4"/>
      <c r="M1408" s="4"/>
      <c r="N1408" s="4"/>
      <c r="O1408" s="329"/>
      <c r="P1408" s="4"/>
      <c r="Q1408" s="4"/>
      <c r="R1408" s="4"/>
      <c r="S1408" s="316"/>
      <c r="T1408" s="53"/>
      <c r="U1408" s="53"/>
      <c r="V1408" s="53"/>
      <c r="W1408" s="53"/>
      <c r="X1408" s="44"/>
      <c r="Y1408" s="252"/>
      <c r="Z1408" s="53"/>
      <c r="AA1408" s="53"/>
      <c r="AB1408" s="53"/>
      <c r="AC1408" s="53"/>
      <c r="AD1408" s="44"/>
      <c r="AE1408" s="252"/>
      <c r="AF1408" s="53"/>
      <c r="AG1408" s="53"/>
      <c r="AH1408" s="53"/>
      <c r="AI1408" s="44"/>
      <c r="AJ1408" s="252"/>
      <c r="AK1408" s="53"/>
      <c r="AL1408" s="53"/>
      <c r="AM1408" s="53"/>
      <c r="AN1408" s="44"/>
    </row>
    <row r="1409" spans="1:40" outlineLevel="2">
      <c r="A1409" s="882">
        <f>ROW()</f>
        <v>1409</v>
      </c>
      <c r="B1409" s="453"/>
      <c r="D1409" s="1205" t="s">
        <v>30</v>
      </c>
      <c r="E1409" s="1205"/>
      <c r="F1409" s="1205"/>
      <c r="G1409" s="1205"/>
      <c r="H1409" s="4"/>
      <c r="I1409" s="4"/>
      <c r="J1409" s="329"/>
      <c r="K1409" s="4"/>
      <c r="L1409" s="4"/>
      <c r="M1409" s="4"/>
      <c r="N1409" s="4"/>
      <c r="O1409" s="329"/>
      <c r="P1409" s="4"/>
      <c r="Q1409" s="4"/>
      <c r="R1409" s="4"/>
      <c r="S1409" s="316"/>
      <c r="T1409" s="53"/>
      <c r="U1409" s="53"/>
      <c r="V1409" s="53"/>
      <c r="W1409" s="53"/>
      <c r="X1409" s="44"/>
      <c r="Y1409" s="252"/>
      <c r="Z1409" s="53"/>
      <c r="AA1409" s="53"/>
      <c r="AB1409" s="53"/>
      <c r="AC1409" s="53"/>
      <c r="AD1409" s="44"/>
      <c r="AE1409" s="252"/>
      <c r="AF1409" s="53"/>
      <c r="AG1409" s="53"/>
      <c r="AH1409" s="53"/>
      <c r="AI1409" s="44"/>
      <c r="AJ1409" s="252"/>
      <c r="AK1409" s="53"/>
      <c r="AL1409" s="53"/>
      <c r="AM1409" s="53"/>
      <c r="AN1409" s="44"/>
    </row>
    <row r="1410" spans="1:40" outlineLevel="2">
      <c r="A1410" s="882">
        <f>ROW()</f>
        <v>1410</v>
      </c>
      <c r="B1410" s="453"/>
      <c r="D1410" s="1205" t="s">
        <v>31</v>
      </c>
      <c r="E1410" s="1205"/>
      <c r="F1410" s="1205"/>
      <c r="G1410" s="1205"/>
      <c r="H1410" s="4"/>
      <c r="I1410" s="4"/>
      <c r="J1410" s="329"/>
      <c r="K1410" s="4"/>
      <c r="L1410" s="4"/>
      <c r="M1410" s="4"/>
      <c r="N1410" s="4"/>
      <c r="O1410" s="329"/>
      <c r="P1410" s="4"/>
      <c r="Q1410" s="4"/>
      <c r="R1410" s="4"/>
      <c r="S1410" s="316"/>
      <c r="T1410" s="53"/>
      <c r="U1410" s="53"/>
      <c r="V1410" s="53"/>
      <c r="W1410" s="53"/>
      <c r="X1410" s="44"/>
      <c r="Y1410" s="252"/>
      <c r="Z1410" s="53"/>
      <c r="AA1410" s="53"/>
      <c r="AB1410" s="53"/>
      <c r="AC1410" s="53"/>
      <c r="AD1410" s="44"/>
      <c r="AE1410" s="252"/>
      <c r="AF1410" s="53"/>
      <c r="AG1410" s="53"/>
      <c r="AH1410" s="53"/>
      <c r="AI1410" s="44"/>
      <c r="AJ1410" s="252"/>
      <c r="AK1410" s="53"/>
      <c r="AL1410" s="53"/>
      <c r="AM1410" s="53"/>
      <c r="AN1410" s="44"/>
    </row>
    <row r="1411" spans="1:40" outlineLevel="2">
      <c r="A1411" s="882">
        <f>ROW()</f>
        <v>1411</v>
      </c>
      <c r="B1411" s="453"/>
      <c r="D1411" s="1205" t="s">
        <v>32</v>
      </c>
      <c r="E1411" s="1205"/>
      <c r="F1411" s="1205"/>
      <c r="G1411" s="1205"/>
      <c r="H1411" s="4"/>
      <c r="I1411" s="4"/>
      <c r="J1411" s="329"/>
      <c r="K1411" s="4"/>
      <c r="L1411" s="4"/>
      <c r="M1411" s="4"/>
      <c r="N1411" s="4"/>
      <c r="O1411" s="329"/>
      <c r="P1411" s="4"/>
      <c r="Q1411" s="4"/>
      <c r="R1411" s="4"/>
      <c r="S1411" s="316"/>
      <c r="T1411" s="53"/>
      <c r="U1411" s="53"/>
      <c r="V1411" s="53"/>
      <c r="W1411" s="53"/>
      <c r="X1411" s="44"/>
      <c r="Y1411" s="252"/>
      <c r="Z1411" s="53"/>
      <c r="AA1411" s="53"/>
      <c r="AB1411" s="53"/>
      <c r="AC1411" s="53"/>
      <c r="AD1411" s="44"/>
      <c r="AE1411" s="252"/>
      <c r="AF1411" s="53"/>
      <c r="AG1411" s="53"/>
      <c r="AH1411" s="53"/>
      <c r="AI1411" s="44"/>
      <c r="AJ1411" s="252"/>
      <c r="AK1411" s="53"/>
      <c r="AL1411" s="53"/>
      <c r="AM1411" s="53"/>
      <c r="AN1411" s="44"/>
    </row>
    <row r="1412" spans="1:40" outlineLevel="2">
      <c r="A1412" s="882">
        <f>ROW()</f>
        <v>1412</v>
      </c>
      <c r="B1412" s="453"/>
      <c r="D1412" s="1205" t="s">
        <v>33</v>
      </c>
      <c r="E1412" s="1205"/>
      <c r="F1412" s="1205"/>
      <c r="G1412" s="1205"/>
      <c r="H1412" s="4"/>
      <c r="I1412" s="4"/>
      <c r="J1412" s="329"/>
      <c r="K1412" s="4"/>
      <c r="L1412" s="4"/>
      <c r="M1412" s="4"/>
      <c r="N1412" s="4"/>
      <c r="O1412" s="329"/>
      <c r="P1412" s="4"/>
      <c r="Q1412" s="4"/>
      <c r="R1412" s="4"/>
      <c r="S1412" s="316"/>
      <c r="T1412" s="53"/>
      <c r="U1412" s="53"/>
      <c r="V1412" s="53"/>
      <c r="W1412" s="53"/>
      <c r="X1412" s="44"/>
      <c r="Y1412" s="252"/>
      <c r="Z1412" s="53"/>
      <c r="AA1412" s="53"/>
      <c r="AB1412" s="53"/>
      <c r="AC1412" s="53"/>
      <c r="AD1412" s="44"/>
      <c r="AE1412" s="252"/>
      <c r="AF1412" s="53"/>
      <c r="AG1412" s="53"/>
      <c r="AH1412" s="53"/>
      <c r="AI1412" s="44"/>
      <c r="AJ1412" s="252"/>
      <c r="AK1412" s="53"/>
      <c r="AL1412" s="53"/>
      <c r="AM1412" s="53"/>
      <c r="AN1412" s="44"/>
    </row>
    <row r="1413" spans="1:40" outlineLevel="2">
      <c r="A1413" s="882">
        <f>ROW()</f>
        <v>1413</v>
      </c>
      <c r="B1413" s="453"/>
      <c r="D1413" s="1205" t="s">
        <v>27</v>
      </c>
      <c r="E1413" s="1205"/>
      <c r="F1413" s="1205"/>
      <c r="G1413" s="1205"/>
      <c r="H1413" s="4"/>
      <c r="I1413" s="4"/>
      <c r="J1413" s="329"/>
      <c r="K1413" s="4"/>
      <c r="L1413" s="4"/>
      <c r="M1413" s="4"/>
      <c r="N1413" s="4"/>
      <c r="O1413" s="329"/>
      <c r="P1413" s="4"/>
      <c r="Q1413" s="4"/>
      <c r="R1413" s="4"/>
      <c r="S1413" s="316"/>
      <c r="T1413" s="53"/>
      <c r="U1413" s="53"/>
      <c r="V1413" s="53"/>
      <c r="W1413" s="53"/>
      <c r="X1413" s="44"/>
      <c r="Y1413" s="252"/>
      <c r="Z1413" s="53"/>
      <c r="AA1413" s="53"/>
      <c r="AB1413" s="53"/>
      <c r="AC1413" s="53"/>
      <c r="AD1413" s="44"/>
      <c r="AE1413" s="252"/>
      <c r="AF1413" s="53"/>
      <c r="AG1413" s="53"/>
      <c r="AH1413" s="53"/>
      <c r="AI1413" s="44"/>
      <c r="AJ1413" s="252"/>
      <c r="AK1413" s="53"/>
      <c r="AL1413" s="53"/>
      <c r="AM1413" s="53"/>
      <c r="AN1413" s="44"/>
    </row>
    <row r="1414" spans="1:40" outlineLevel="2">
      <c r="A1414" s="882">
        <f>ROW()</f>
        <v>1414</v>
      </c>
      <c r="B1414" s="453"/>
      <c r="D1414" s="1205" t="s">
        <v>34</v>
      </c>
      <c r="E1414" s="1205"/>
      <c r="F1414" s="1205"/>
      <c r="G1414" s="1205"/>
      <c r="H1414" s="4"/>
      <c r="I1414" s="4"/>
      <c r="J1414" s="329"/>
      <c r="K1414" s="4"/>
      <c r="L1414" s="4"/>
      <c r="M1414" s="4"/>
      <c r="N1414" s="4"/>
      <c r="O1414" s="329"/>
      <c r="P1414" s="4"/>
      <c r="Q1414" s="4"/>
      <c r="R1414" s="4"/>
      <c r="S1414" s="316"/>
      <c r="T1414" s="53"/>
      <c r="U1414" s="53"/>
      <c r="V1414" s="53"/>
      <c r="W1414" s="53"/>
      <c r="X1414" s="44"/>
      <c r="Y1414" s="252"/>
      <c r="Z1414" s="53"/>
      <c r="AA1414" s="53"/>
      <c r="AB1414" s="53"/>
      <c r="AC1414" s="53"/>
      <c r="AD1414" s="44"/>
      <c r="AE1414" s="252"/>
      <c r="AF1414" s="53"/>
      <c r="AG1414" s="53"/>
      <c r="AH1414" s="53"/>
      <c r="AI1414" s="44"/>
      <c r="AJ1414" s="252"/>
      <c r="AK1414" s="53"/>
      <c r="AL1414" s="53"/>
      <c r="AM1414" s="53"/>
      <c r="AN1414" s="44"/>
    </row>
    <row r="1415" spans="1:40" outlineLevel="2">
      <c r="A1415" s="882">
        <f>ROW()</f>
        <v>1415</v>
      </c>
      <c r="B1415" s="453"/>
      <c r="D1415" s="1205" t="s">
        <v>35</v>
      </c>
      <c r="E1415" s="1205"/>
      <c r="F1415" s="1205"/>
      <c r="G1415" s="1205"/>
      <c r="H1415" s="4"/>
      <c r="I1415" s="4"/>
      <c r="J1415" s="329"/>
      <c r="K1415" s="4"/>
      <c r="L1415" s="4"/>
      <c r="M1415" s="4"/>
      <c r="N1415" s="4"/>
      <c r="O1415" s="329"/>
      <c r="P1415" s="4"/>
      <c r="Q1415" s="4"/>
      <c r="R1415" s="4"/>
      <c r="S1415" s="316"/>
      <c r="T1415" s="53"/>
      <c r="U1415" s="53"/>
      <c r="V1415" s="53"/>
      <c r="W1415" s="53"/>
      <c r="X1415" s="44"/>
      <c r="Y1415" s="252"/>
      <c r="Z1415" s="53"/>
      <c r="AA1415" s="53"/>
      <c r="AB1415" s="53"/>
      <c r="AC1415" s="53"/>
      <c r="AD1415" s="44"/>
      <c r="AE1415" s="252"/>
      <c r="AF1415" s="53"/>
      <c r="AG1415" s="53"/>
      <c r="AH1415" s="53"/>
      <c r="AI1415" s="44"/>
      <c r="AJ1415" s="252"/>
      <c r="AK1415" s="53"/>
      <c r="AL1415" s="53"/>
      <c r="AM1415" s="53"/>
      <c r="AN1415" s="44"/>
    </row>
    <row r="1416" spans="1:40" outlineLevel="2">
      <c r="A1416" s="882">
        <f>ROW()</f>
        <v>1416</v>
      </c>
      <c r="B1416" s="453"/>
      <c r="D1416" s="1205" t="s">
        <v>302</v>
      </c>
      <c r="E1416" s="1205"/>
      <c r="F1416" s="1205"/>
      <c r="G1416" s="1205"/>
      <c r="H1416" s="4"/>
      <c r="I1416" s="4"/>
      <c r="J1416" s="329"/>
      <c r="K1416" s="4"/>
      <c r="L1416" s="4"/>
      <c r="M1416" s="4"/>
      <c r="N1416" s="4"/>
      <c r="O1416" s="329"/>
      <c r="P1416" s="4"/>
      <c r="Q1416" s="4"/>
      <c r="R1416" s="4"/>
      <c r="S1416" s="316"/>
      <c r="T1416" s="53"/>
      <c r="U1416" s="53"/>
      <c r="V1416" s="53"/>
      <c r="W1416" s="53"/>
      <c r="X1416" s="44"/>
      <c r="Y1416" s="252"/>
      <c r="Z1416" s="53"/>
      <c r="AA1416" s="53"/>
      <c r="AB1416" s="53"/>
      <c r="AC1416" s="53"/>
      <c r="AD1416" s="44"/>
      <c r="AE1416" s="252"/>
      <c r="AF1416" s="53"/>
      <c r="AG1416" s="53"/>
      <c r="AH1416" s="53"/>
      <c r="AI1416" s="44"/>
      <c r="AJ1416" s="252"/>
      <c r="AK1416" s="53"/>
      <c r="AL1416" s="53"/>
      <c r="AM1416" s="53"/>
      <c r="AN1416" s="44"/>
    </row>
    <row r="1417" spans="1:40" outlineLevel="2">
      <c r="A1417" s="882">
        <f>ROW()</f>
        <v>1417</v>
      </c>
      <c r="B1417" s="453"/>
      <c r="D1417" s="1205" t="s">
        <v>36</v>
      </c>
      <c r="E1417" s="1205"/>
      <c r="F1417" s="1205"/>
      <c r="G1417" s="1205"/>
      <c r="H1417" s="4"/>
      <c r="I1417" s="4"/>
      <c r="J1417" s="329"/>
      <c r="K1417" s="4"/>
      <c r="L1417" s="4"/>
      <c r="M1417" s="4"/>
      <c r="N1417" s="4"/>
      <c r="O1417" s="329"/>
      <c r="P1417" s="4"/>
      <c r="Q1417" s="4"/>
      <c r="R1417" s="4"/>
      <c r="S1417" s="316"/>
      <c r="T1417" s="53"/>
      <c r="U1417" s="53"/>
      <c r="V1417" s="53"/>
      <c r="W1417" s="53"/>
      <c r="X1417" s="44"/>
      <c r="Y1417" s="252"/>
      <c r="Z1417" s="53"/>
      <c r="AA1417" s="53"/>
      <c r="AB1417" s="53"/>
      <c r="AC1417" s="53"/>
      <c r="AD1417" s="44"/>
      <c r="AE1417" s="252"/>
      <c r="AF1417" s="53"/>
      <c r="AG1417" s="53"/>
      <c r="AH1417" s="53"/>
      <c r="AI1417" s="44"/>
      <c r="AJ1417" s="252"/>
      <c r="AK1417" s="53"/>
      <c r="AL1417" s="53"/>
      <c r="AM1417" s="53"/>
      <c r="AN1417" s="44"/>
    </row>
    <row r="1418" spans="1:40" outlineLevel="2">
      <c r="A1418" s="882">
        <f>ROW()</f>
        <v>1418</v>
      </c>
      <c r="B1418" s="453"/>
      <c r="D1418" s="1205" t="s">
        <v>583</v>
      </c>
      <c r="E1418" s="1205"/>
      <c r="F1418" s="1205"/>
      <c r="G1418" s="1205"/>
      <c r="H1418" s="4"/>
      <c r="I1418" s="4"/>
      <c r="J1418" s="329"/>
      <c r="K1418" s="4"/>
      <c r="L1418" s="4"/>
      <c r="M1418" s="4"/>
      <c r="N1418" s="4"/>
      <c r="O1418" s="329"/>
      <c r="P1418" s="4"/>
      <c r="Q1418" s="4"/>
      <c r="R1418" s="4"/>
      <c r="S1418" s="316"/>
      <c r="T1418" s="53"/>
      <c r="U1418" s="53"/>
      <c r="V1418" s="53"/>
      <c r="W1418" s="53"/>
      <c r="X1418" s="44"/>
      <c r="Y1418" s="252"/>
      <c r="Z1418" s="53"/>
      <c r="AA1418" s="53"/>
      <c r="AB1418" s="53"/>
      <c r="AC1418" s="53"/>
      <c r="AD1418" s="44"/>
      <c r="AE1418" s="252"/>
      <c r="AF1418" s="53"/>
      <c r="AG1418" s="53"/>
      <c r="AH1418" s="53"/>
      <c r="AI1418" s="44"/>
      <c r="AJ1418" s="252"/>
      <c r="AK1418" s="53"/>
      <c r="AL1418" s="53"/>
      <c r="AM1418" s="53"/>
      <c r="AN1418" s="44"/>
    </row>
    <row r="1419" spans="1:40" outlineLevel="2">
      <c r="A1419" s="882">
        <f>ROW()</f>
        <v>1419</v>
      </c>
      <c r="B1419" s="453"/>
      <c r="D1419" s="1205" t="s">
        <v>81</v>
      </c>
      <c r="E1419" s="1205"/>
      <c r="F1419" s="1205"/>
      <c r="G1419" s="1205"/>
      <c r="H1419" s="4"/>
      <c r="I1419" s="4"/>
      <c r="J1419" s="329"/>
      <c r="K1419" s="4"/>
      <c r="L1419" s="4"/>
      <c r="M1419" s="4"/>
      <c r="N1419" s="4"/>
      <c r="O1419" s="329"/>
      <c r="P1419" s="4"/>
      <c r="Q1419" s="4"/>
      <c r="R1419" s="4"/>
      <c r="S1419" s="316"/>
      <c r="T1419" s="53"/>
      <c r="U1419" s="53"/>
      <c r="V1419" s="53"/>
      <c r="W1419" s="53"/>
      <c r="X1419" s="44"/>
      <c r="Y1419" s="252"/>
      <c r="Z1419" s="53"/>
      <c r="AA1419" s="53"/>
      <c r="AB1419" s="53"/>
      <c r="AC1419" s="53"/>
      <c r="AD1419" s="44"/>
      <c r="AE1419" s="252"/>
      <c r="AF1419" s="53"/>
      <c r="AG1419" s="53"/>
      <c r="AH1419" s="53"/>
      <c r="AI1419" s="44"/>
      <c r="AJ1419" s="252"/>
      <c r="AK1419" s="53"/>
      <c r="AL1419" s="53"/>
      <c r="AM1419" s="53"/>
      <c r="AN1419" s="44"/>
    </row>
    <row r="1420" spans="1:40" outlineLevel="2">
      <c r="A1420" s="882">
        <f>ROW()</f>
        <v>1420</v>
      </c>
      <c r="B1420" s="453"/>
      <c r="D1420" s="1205" t="s">
        <v>28</v>
      </c>
      <c r="E1420" s="1205"/>
      <c r="F1420" s="1205"/>
      <c r="G1420" s="1205"/>
      <c r="H1420" s="4"/>
      <c r="I1420" s="4"/>
      <c r="J1420" s="329"/>
      <c r="K1420" s="4"/>
      <c r="L1420" s="4"/>
      <c r="M1420" s="4"/>
      <c r="N1420" s="4"/>
      <c r="O1420" s="329"/>
      <c r="P1420" s="4"/>
      <c r="Q1420" s="4"/>
      <c r="R1420" s="4"/>
      <c r="S1420" s="316"/>
      <c r="T1420" s="53"/>
      <c r="U1420" s="53"/>
      <c r="V1420" s="53"/>
      <c r="W1420" s="53"/>
      <c r="X1420" s="44"/>
      <c r="Y1420" s="252"/>
      <c r="Z1420" s="53"/>
      <c r="AA1420" s="53"/>
      <c r="AB1420" s="53"/>
      <c r="AC1420" s="53"/>
      <c r="AD1420" s="44"/>
      <c r="AE1420" s="252"/>
      <c r="AF1420" s="53"/>
      <c r="AG1420" s="53"/>
      <c r="AH1420" s="53"/>
      <c r="AI1420" s="44"/>
      <c r="AJ1420" s="252"/>
      <c r="AK1420" s="53"/>
      <c r="AL1420" s="53"/>
      <c r="AM1420" s="53"/>
      <c r="AN1420" s="44"/>
    </row>
    <row r="1421" spans="1:40" outlineLevel="2">
      <c r="A1421" s="882">
        <f>ROW()</f>
        <v>1421</v>
      </c>
      <c r="B1421" s="453"/>
      <c r="D1421" s="1206" t="s">
        <v>443</v>
      </c>
      <c r="E1421" s="1206"/>
      <c r="F1421" s="1206"/>
      <c r="G1421" s="1206"/>
      <c r="H1421" s="28"/>
      <c r="I1421" s="28"/>
      <c r="J1421" s="1207"/>
      <c r="K1421" s="28"/>
      <c r="L1421" s="28"/>
      <c r="M1421" s="28"/>
      <c r="N1421" s="28"/>
      <c r="O1421" s="1207"/>
      <c r="P1421" s="28"/>
      <c r="Q1421" s="28"/>
      <c r="R1421" s="28"/>
      <c r="S1421" s="317"/>
      <c r="T1421" s="54"/>
      <c r="U1421" s="54"/>
      <c r="V1421" s="54"/>
      <c r="W1421" s="54"/>
      <c r="X1421" s="46"/>
      <c r="Y1421" s="253"/>
      <c r="Z1421" s="54"/>
      <c r="AA1421" s="54"/>
      <c r="AB1421" s="54"/>
      <c r="AC1421" s="54"/>
      <c r="AD1421" s="46"/>
      <c r="AE1421" s="253"/>
      <c r="AF1421" s="54"/>
      <c r="AG1421" s="54"/>
      <c r="AH1421" s="54"/>
      <c r="AI1421" s="46"/>
      <c r="AJ1421" s="253"/>
      <c r="AK1421" s="54"/>
      <c r="AL1421" s="54"/>
      <c r="AM1421" s="54"/>
      <c r="AN1421" s="46"/>
    </row>
    <row r="1422" spans="1:40" outlineLevel="2">
      <c r="A1422" s="882">
        <f>ROW()</f>
        <v>1422</v>
      </c>
      <c r="B1422" s="453"/>
      <c r="D1422" s="452" t="s">
        <v>24</v>
      </c>
      <c r="H1422" s="458"/>
      <c r="I1422" s="458"/>
      <c r="J1422" s="459"/>
      <c r="K1422" s="458"/>
      <c r="L1422" s="458"/>
      <c r="M1422" s="458"/>
      <c r="N1422" s="458"/>
      <c r="O1422" s="459"/>
      <c r="P1422" s="458"/>
      <c r="Q1422" s="458"/>
      <c r="R1422" s="458"/>
      <c r="S1422" s="463"/>
      <c r="T1422" s="444">
        <f t="shared" ref="T1422:AN1422" si="1511">SUM(T1406:T1421)</f>
        <v>0</v>
      </c>
      <c r="U1422" s="444">
        <f t="shared" si="1511"/>
        <v>0</v>
      </c>
      <c r="V1422" s="444">
        <f t="shared" si="1511"/>
        <v>0</v>
      </c>
      <c r="W1422" s="444">
        <f t="shared" si="1511"/>
        <v>0</v>
      </c>
      <c r="X1422" s="445">
        <f t="shared" si="1511"/>
        <v>0</v>
      </c>
      <c r="Y1422" s="466">
        <f t="shared" si="1511"/>
        <v>0</v>
      </c>
      <c r="Z1422" s="444">
        <f t="shared" si="1511"/>
        <v>0</v>
      </c>
      <c r="AA1422" s="444">
        <f t="shared" si="1511"/>
        <v>0</v>
      </c>
      <c r="AB1422" s="444">
        <f t="shared" si="1511"/>
        <v>0</v>
      </c>
      <c r="AC1422" s="444">
        <f t="shared" si="1511"/>
        <v>0</v>
      </c>
      <c r="AD1422" s="445">
        <f t="shared" si="1511"/>
        <v>0</v>
      </c>
      <c r="AE1422" s="466">
        <f t="shared" si="1511"/>
        <v>0</v>
      </c>
      <c r="AF1422" s="444">
        <f t="shared" si="1511"/>
        <v>0</v>
      </c>
      <c r="AG1422" s="444">
        <f t="shared" si="1511"/>
        <v>0</v>
      </c>
      <c r="AH1422" s="444">
        <f t="shared" si="1511"/>
        <v>0</v>
      </c>
      <c r="AI1422" s="445">
        <f t="shared" si="1511"/>
        <v>0</v>
      </c>
      <c r="AJ1422" s="466">
        <f t="shared" si="1511"/>
        <v>0</v>
      </c>
      <c r="AK1422" s="444">
        <f t="shared" si="1511"/>
        <v>0</v>
      </c>
      <c r="AL1422" s="444">
        <f t="shared" si="1511"/>
        <v>0</v>
      </c>
      <c r="AM1422" s="444">
        <f t="shared" si="1511"/>
        <v>0</v>
      </c>
      <c r="AN1422" s="445">
        <f t="shared" si="1511"/>
        <v>0</v>
      </c>
    </row>
    <row r="1423" spans="1:40" outlineLevel="1">
      <c r="A1423" s="732" t="s">
        <v>21</v>
      </c>
      <c r="B1423" s="733"/>
      <c r="C1423" s="881"/>
      <c r="D1423" s="733"/>
      <c r="E1423" s="733"/>
      <c r="F1423" s="733"/>
      <c r="G1423" s="733"/>
      <c r="H1423" s="733"/>
      <c r="I1423" s="730"/>
      <c r="J1423" s="729"/>
      <c r="K1423" s="730"/>
      <c r="L1423" s="730"/>
      <c r="M1423" s="730"/>
      <c r="N1423" s="730"/>
      <c r="O1423" s="729"/>
      <c r="P1423" s="730"/>
      <c r="Q1423" s="730"/>
      <c r="R1423" s="730"/>
      <c r="S1423" s="731"/>
      <c r="T1423" s="730"/>
      <c r="U1423" s="730"/>
      <c r="V1423" s="730"/>
      <c r="W1423" s="730"/>
      <c r="X1423" s="731"/>
      <c r="Y1423" s="729"/>
      <c r="Z1423" s="730"/>
      <c r="AA1423" s="730"/>
      <c r="AB1423" s="730"/>
      <c r="AC1423" s="730"/>
      <c r="AD1423" s="731"/>
      <c r="AE1423" s="729"/>
      <c r="AF1423" s="730"/>
      <c r="AG1423" s="730"/>
      <c r="AH1423" s="730"/>
      <c r="AI1423" s="731"/>
      <c r="AJ1423" s="729"/>
      <c r="AK1423" s="730"/>
      <c r="AL1423" s="730"/>
      <c r="AM1423" s="730"/>
      <c r="AN1423" s="731"/>
    </row>
    <row r="1424" spans="1:40" outlineLevel="2">
      <c r="A1424" s="882">
        <f>ROW()</f>
        <v>1424</v>
      </c>
      <c r="B1424" s="453"/>
      <c r="D1424" s="452" t="s">
        <v>300</v>
      </c>
      <c r="H1424" s="458"/>
      <c r="I1424" s="458"/>
      <c r="J1424" s="459"/>
      <c r="K1424" s="458"/>
      <c r="L1424" s="458"/>
      <c r="M1424" s="458"/>
      <c r="N1424" s="157">
        <f>-Input!N876</f>
        <v>-3.5006154959768089E-2</v>
      </c>
      <c r="O1424" s="324">
        <f>-Input!O876</f>
        <v>0</v>
      </c>
      <c r="P1424" s="157">
        <f>-Input!P876</f>
        <v>0</v>
      </c>
      <c r="Q1424" s="157">
        <f>-Input!Q876</f>
        <v>0</v>
      </c>
      <c r="R1424" s="157">
        <f>-Input!R876</f>
        <v>0</v>
      </c>
      <c r="S1424" s="320">
        <f>-Input!S876</f>
        <v>0</v>
      </c>
      <c r="T1424" s="324">
        <f>-Input!T876</f>
        <v>0</v>
      </c>
      <c r="U1424" s="157">
        <f>-Input!U876</f>
        <v>0</v>
      </c>
      <c r="V1424" s="157">
        <f>-Input!V876</f>
        <v>0</v>
      </c>
      <c r="W1424" s="157">
        <f>-Input!W876</f>
        <v>0</v>
      </c>
      <c r="X1424" s="320">
        <f>-Input!X876</f>
        <v>0</v>
      </c>
      <c r="Y1424" s="326">
        <f>-Input!Y876</f>
        <v>0</v>
      </c>
      <c r="Z1424" s="27">
        <f>-Input!Z876</f>
        <v>0</v>
      </c>
      <c r="AA1424" s="27">
        <f>-Input!AA876</f>
        <v>0</v>
      </c>
      <c r="AB1424" s="27">
        <f>-Input!AB876</f>
        <v>0</v>
      </c>
      <c r="AC1424" s="27">
        <f>-Input!AC876</f>
        <v>0</v>
      </c>
      <c r="AD1424" s="313">
        <f>-Input!AD876</f>
        <v>0</v>
      </c>
      <c r="AE1424" s="326">
        <f>-Input!AE876</f>
        <v>0</v>
      </c>
      <c r="AF1424" s="27">
        <f>-Input!AF876</f>
        <v>0</v>
      </c>
      <c r="AG1424" s="27">
        <f>-Input!AG876</f>
        <v>0</v>
      </c>
      <c r="AH1424" s="27">
        <f>-Input!AH876</f>
        <v>0</v>
      </c>
      <c r="AI1424" s="313">
        <f>-Input!AI876</f>
        <v>0</v>
      </c>
      <c r="AJ1424" s="326">
        <f t="shared" ref="AJ1424:AN1433" si="1512">-IF($D1424="Land",0,IF(AJ1370&lt;0,AJ1370,IF(AJ1352&lt;1,AJ1370,MAX(MIN(IF(AJ1370&gt;0,(AJ1370/AJ1352),0),AJ1370),0)*AJ$9)))</f>
        <v>0</v>
      </c>
      <c r="AK1424" s="27">
        <f t="shared" si="1512"/>
        <v>0</v>
      </c>
      <c r="AL1424" s="27">
        <f t="shared" si="1512"/>
        <v>0</v>
      </c>
      <c r="AM1424" s="27">
        <f t="shared" si="1512"/>
        <v>0</v>
      </c>
      <c r="AN1424" s="313">
        <f t="shared" si="1512"/>
        <v>0</v>
      </c>
    </row>
    <row r="1425" spans="1:40" outlineLevel="2">
      <c r="A1425" s="882">
        <f>ROW()</f>
        <v>1425</v>
      </c>
      <c r="B1425" s="453"/>
      <c r="D1425" s="452" t="s">
        <v>301</v>
      </c>
      <c r="H1425" s="458"/>
      <c r="I1425" s="458"/>
      <c r="J1425" s="459"/>
      <c r="K1425" s="458"/>
      <c r="L1425" s="458"/>
      <c r="M1425" s="458"/>
      <c r="N1425" s="157">
        <f>-Input!N877</f>
        <v>0</v>
      </c>
      <c r="O1425" s="324">
        <f>-Input!O877</f>
        <v>0</v>
      </c>
      <c r="P1425" s="157">
        <f>-Input!P877</f>
        <v>0</v>
      </c>
      <c r="Q1425" s="157">
        <f>-Input!Q877</f>
        <v>0</v>
      </c>
      <c r="R1425" s="157">
        <f>-Input!R877</f>
        <v>0</v>
      </c>
      <c r="S1425" s="320">
        <f>-Input!S877</f>
        <v>0</v>
      </c>
      <c r="T1425" s="324">
        <f>-Input!T877</f>
        <v>0</v>
      </c>
      <c r="U1425" s="157">
        <f>-Input!U877</f>
        <v>0</v>
      </c>
      <c r="V1425" s="157">
        <f>-Input!V877</f>
        <v>0</v>
      </c>
      <c r="W1425" s="157">
        <f>-Input!W877</f>
        <v>0</v>
      </c>
      <c r="X1425" s="320">
        <f>-Input!X877</f>
        <v>0</v>
      </c>
      <c r="Y1425" s="326">
        <f>-Input!Y877</f>
        <v>0</v>
      </c>
      <c r="Z1425" s="27">
        <f>-Input!Z877</f>
        <v>0</v>
      </c>
      <c r="AA1425" s="27">
        <f>-Input!AA877</f>
        <v>0</v>
      </c>
      <c r="AB1425" s="27">
        <f>-Input!AB877</f>
        <v>0</v>
      </c>
      <c r="AC1425" s="27">
        <f>-Input!AC877</f>
        <v>0</v>
      </c>
      <c r="AD1425" s="313">
        <f>-Input!AD877</f>
        <v>0</v>
      </c>
      <c r="AE1425" s="326">
        <f>-Input!AE877</f>
        <v>0</v>
      </c>
      <c r="AF1425" s="27">
        <f>-Input!AF877</f>
        <v>0</v>
      </c>
      <c r="AG1425" s="27">
        <f>-Input!AG877</f>
        <v>0</v>
      </c>
      <c r="AH1425" s="27">
        <f>-Input!AH877</f>
        <v>0</v>
      </c>
      <c r="AI1425" s="313">
        <f>-Input!AI877</f>
        <v>0</v>
      </c>
      <c r="AJ1425" s="326">
        <f t="shared" si="1512"/>
        <v>0</v>
      </c>
      <c r="AK1425" s="27">
        <f t="shared" si="1512"/>
        <v>0</v>
      </c>
      <c r="AL1425" s="27">
        <f t="shared" si="1512"/>
        <v>0</v>
      </c>
      <c r="AM1425" s="27">
        <f t="shared" si="1512"/>
        <v>0</v>
      </c>
      <c r="AN1425" s="313">
        <f t="shared" si="1512"/>
        <v>0</v>
      </c>
    </row>
    <row r="1426" spans="1:40" outlineLevel="2">
      <c r="A1426" s="882">
        <f>ROW()</f>
        <v>1426</v>
      </c>
      <c r="B1426" s="453"/>
      <c r="D1426" s="452" t="s">
        <v>29</v>
      </c>
      <c r="H1426" s="458"/>
      <c r="I1426" s="458"/>
      <c r="J1426" s="459"/>
      <c r="K1426" s="458"/>
      <c r="L1426" s="458"/>
      <c r="M1426" s="458"/>
      <c r="N1426" s="157">
        <f>-Input!N878</f>
        <v>-4.2332577707099514E-2</v>
      </c>
      <c r="O1426" s="324">
        <f>-Input!O878</f>
        <v>-0.25372713106617889</v>
      </c>
      <c r="P1426" s="157">
        <f>-Input!P878</f>
        <v>-0.25372713106617889</v>
      </c>
      <c r="Q1426" s="157">
        <f>-Input!Q878</f>
        <v>-0.25372713106617889</v>
      </c>
      <c r="R1426" s="157">
        <f>-Input!R878</f>
        <v>-0.25372713106617889</v>
      </c>
      <c r="S1426" s="320">
        <f>-Input!S878</f>
        <v>-0.25372713106617889</v>
      </c>
      <c r="T1426" s="324">
        <f>-Input!T878</f>
        <v>0</v>
      </c>
      <c r="U1426" s="157">
        <f>-Input!U878</f>
        <v>0</v>
      </c>
      <c r="V1426" s="157">
        <f>-Input!V878</f>
        <v>0</v>
      </c>
      <c r="W1426" s="157">
        <f>-Input!W878</f>
        <v>0</v>
      </c>
      <c r="X1426" s="320">
        <f>-Input!X878</f>
        <v>0</v>
      </c>
      <c r="Y1426" s="326">
        <f>-Input!Y878</f>
        <v>0</v>
      </c>
      <c r="Z1426" s="27">
        <f>-Input!Z878</f>
        <v>0</v>
      </c>
      <c r="AA1426" s="27">
        <f>-Input!AA878</f>
        <v>0</v>
      </c>
      <c r="AB1426" s="27">
        <f>-Input!AB878</f>
        <v>0</v>
      </c>
      <c r="AC1426" s="27">
        <f>-Input!AC878</f>
        <v>0</v>
      </c>
      <c r="AD1426" s="313">
        <f>-Input!AD878</f>
        <v>0</v>
      </c>
      <c r="AE1426" s="326">
        <f>-Input!AE878</f>
        <v>0</v>
      </c>
      <c r="AF1426" s="27">
        <f>-Input!AF878</f>
        <v>0</v>
      </c>
      <c r="AG1426" s="27">
        <f>-Input!AG878</f>
        <v>0</v>
      </c>
      <c r="AH1426" s="27">
        <f>-Input!AH878</f>
        <v>0</v>
      </c>
      <c r="AI1426" s="313">
        <f>-Input!AI878</f>
        <v>0</v>
      </c>
      <c r="AJ1426" s="326">
        <f t="shared" si="1512"/>
        <v>0</v>
      </c>
      <c r="AK1426" s="27">
        <f t="shared" si="1512"/>
        <v>0</v>
      </c>
      <c r="AL1426" s="27">
        <f t="shared" si="1512"/>
        <v>0</v>
      </c>
      <c r="AM1426" s="27">
        <f t="shared" si="1512"/>
        <v>0</v>
      </c>
      <c r="AN1426" s="313">
        <f t="shared" si="1512"/>
        <v>0</v>
      </c>
    </row>
    <row r="1427" spans="1:40" outlineLevel="2">
      <c r="A1427" s="882">
        <f>ROW()</f>
        <v>1427</v>
      </c>
      <c r="B1427" s="453"/>
      <c r="D1427" s="452" t="s">
        <v>30</v>
      </c>
      <c r="H1427" s="458"/>
      <c r="I1427" s="458"/>
      <c r="J1427" s="459"/>
      <c r="K1427" s="458"/>
      <c r="L1427" s="458"/>
      <c r="M1427" s="458"/>
      <c r="N1427" s="157">
        <f>-Input!N879</f>
        <v>-1.6507223157246422E-4</v>
      </c>
      <c r="O1427" s="324">
        <f>-Input!O879</f>
        <v>-9.8730986844802553E-4</v>
      </c>
      <c r="P1427" s="157">
        <f>-Input!P879</f>
        <v>-9.8730986844802553E-4</v>
      </c>
      <c r="Q1427" s="157">
        <f>-Input!Q879</f>
        <v>-9.8730986844802553E-4</v>
      </c>
      <c r="R1427" s="157">
        <f>-Input!R879</f>
        <v>-9.8730986844802553E-4</v>
      </c>
      <c r="S1427" s="320">
        <f>-Input!S879</f>
        <v>-9.8730986844802553E-4</v>
      </c>
      <c r="T1427" s="324">
        <f>-Input!T879</f>
        <v>-0.12697087819514372</v>
      </c>
      <c r="U1427" s="157">
        <f>-Input!U879</f>
        <v>-0.25394175639028743</v>
      </c>
      <c r="V1427" s="157">
        <f>-Input!V879</f>
        <v>-0.25394175639028743</v>
      </c>
      <c r="W1427" s="157">
        <f>-Input!W879</f>
        <v>-0.25394175639028738</v>
      </c>
      <c r="X1427" s="320">
        <f>-Input!X879</f>
        <v>-0.25394175639028738</v>
      </c>
      <c r="Y1427" s="326">
        <f>-Input!Y879</f>
        <v>-0.12697087819514366</v>
      </c>
      <c r="Z1427" s="27">
        <f>-Input!Z879</f>
        <v>-0.25394175639028732</v>
      </c>
      <c r="AA1427" s="27">
        <f>-Input!AA879</f>
        <v>-0.25394175639028732</v>
      </c>
      <c r="AB1427" s="27">
        <f>-Input!AB879</f>
        <v>-0.25394175639028727</v>
      </c>
      <c r="AC1427" s="27">
        <f>-Input!AC879</f>
        <v>-0.25394175639028732</v>
      </c>
      <c r="AD1427" s="313">
        <f>-Input!AD879</f>
        <v>-0.25394175639028727</v>
      </c>
      <c r="AE1427" s="326">
        <f>-Input!AE879</f>
        <v>-0.25232700513713041</v>
      </c>
      <c r="AF1427" s="27">
        <f>-Input!AF879</f>
        <v>-0.25232700513713041</v>
      </c>
      <c r="AG1427" s="27">
        <f>-Input!AG879</f>
        <v>-0.25232700513713041</v>
      </c>
      <c r="AH1427" s="27">
        <f>-Input!AH879</f>
        <v>-0.25232700513713041</v>
      </c>
      <c r="AI1427" s="313">
        <f>-Input!AI879</f>
        <v>-0.25232700513713041</v>
      </c>
      <c r="AJ1427" s="326">
        <f t="shared" si="1512"/>
        <v>-0.25414360029693206</v>
      </c>
      <c r="AK1427" s="27">
        <f t="shared" si="1512"/>
        <v>-0.25414360029693212</v>
      </c>
      <c r="AL1427" s="27">
        <f t="shared" si="1512"/>
        <v>-0.25414360029693212</v>
      </c>
      <c r="AM1427" s="27">
        <f t="shared" si="1512"/>
        <v>-0.25414360029693217</v>
      </c>
      <c r="AN1427" s="313">
        <f t="shared" si="1512"/>
        <v>-0.25414360029693217</v>
      </c>
    </row>
    <row r="1428" spans="1:40" outlineLevel="2">
      <c r="A1428" s="882">
        <f>ROW()</f>
        <v>1428</v>
      </c>
      <c r="B1428" s="453"/>
      <c r="D1428" s="452" t="s">
        <v>31</v>
      </c>
      <c r="H1428" s="458"/>
      <c r="I1428" s="458"/>
      <c r="J1428" s="459"/>
      <c r="K1428" s="458"/>
      <c r="L1428" s="458"/>
      <c r="M1428" s="458"/>
      <c r="N1428" s="157">
        <f>-Input!N880</f>
        <v>-8.2334066099432376E-2</v>
      </c>
      <c r="O1428" s="324">
        <f>-Input!O880</f>
        <v>0</v>
      </c>
      <c r="P1428" s="157">
        <f>-Input!P880</f>
        <v>0</v>
      </c>
      <c r="Q1428" s="157">
        <f>-Input!Q880</f>
        <v>0</v>
      </c>
      <c r="R1428" s="157">
        <f>-Input!R880</f>
        <v>0</v>
      </c>
      <c r="S1428" s="320">
        <f>-Input!S880</f>
        <v>0</v>
      </c>
      <c r="T1428" s="324">
        <f>-Input!T880</f>
        <v>0</v>
      </c>
      <c r="U1428" s="157">
        <f>-Input!U880</f>
        <v>0</v>
      </c>
      <c r="V1428" s="157">
        <f>-Input!V880</f>
        <v>0</v>
      </c>
      <c r="W1428" s="157">
        <f>-Input!W880</f>
        <v>0</v>
      </c>
      <c r="X1428" s="320">
        <f>-Input!X880</f>
        <v>0</v>
      </c>
      <c r="Y1428" s="326">
        <f>-Input!Y880</f>
        <v>0</v>
      </c>
      <c r="Z1428" s="27">
        <f>-Input!Z880</f>
        <v>0</v>
      </c>
      <c r="AA1428" s="27">
        <f>-Input!AA880</f>
        <v>0</v>
      </c>
      <c r="AB1428" s="27">
        <f>-Input!AB880</f>
        <v>0</v>
      </c>
      <c r="AC1428" s="27">
        <f>-Input!AC880</f>
        <v>0</v>
      </c>
      <c r="AD1428" s="313">
        <f>-Input!AD880</f>
        <v>0</v>
      </c>
      <c r="AE1428" s="326">
        <f>-Input!AE880</f>
        <v>0</v>
      </c>
      <c r="AF1428" s="27">
        <f>-Input!AF880</f>
        <v>0</v>
      </c>
      <c r="AG1428" s="27">
        <f>-Input!AG880</f>
        <v>0</v>
      </c>
      <c r="AH1428" s="27">
        <f>-Input!AH880</f>
        <v>0</v>
      </c>
      <c r="AI1428" s="313">
        <f>-Input!AI880</f>
        <v>0</v>
      </c>
      <c r="AJ1428" s="326">
        <f t="shared" si="1512"/>
        <v>0</v>
      </c>
      <c r="AK1428" s="27">
        <f t="shared" si="1512"/>
        <v>0</v>
      </c>
      <c r="AL1428" s="27">
        <f t="shared" si="1512"/>
        <v>0</v>
      </c>
      <c r="AM1428" s="27">
        <f t="shared" si="1512"/>
        <v>0</v>
      </c>
      <c r="AN1428" s="313">
        <f t="shared" si="1512"/>
        <v>0</v>
      </c>
    </row>
    <row r="1429" spans="1:40" outlineLevel="2">
      <c r="A1429" s="882">
        <f>ROW()</f>
        <v>1429</v>
      </c>
      <c r="B1429" s="453"/>
      <c r="D1429" s="452" t="s">
        <v>32</v>
      </c>
      <c r="H1429" s="458"/>
      <c r="I1429" s="458"/>
      <c r="J1429" s="459"/>
      <c r="K1429" s="458"/>
      <c r="L1429" s="458"/>
      <c r="M1429" s="458"/>
      <c r="N1429" s="157">
        <f>-Input!N881</f>
        <v>-6.0068035822840862E-3</v>
      </c>
      <c r="O1429" s="324">
        <f>-Input!O881</f>
        <v>0</v>
      </c>
      <c r="P1429" s="157">
        <f>-Input!P881</f>
        <v>0</v>
      </c>
      <c r="Q1429" s="157">
        <f>-Input!Q881</f>
        <v>0</v>
      </c>
      <c r="R1429" s="157">
        <f>-Input!R881</f>
        <v>0</v>
      </c>
      <c r="S1429" s="320">
        <f>-Input!S881</f>
        <v>0</v>
      </c>
      <c r="T1429" s="324">
        <f>-Input!T881</f>
        <v>-6.4159639511012444E-5</v>
      </c>
      <c r="U1429" s="157">
        <f>-Input!U881</f>
        <v>-1.2831927902202489E-4</v>
      </c>
      <c r="V1429" s="157">
        <f>-Input!V881</f>
        <v>-1.2831927902202489E-4</v>
      </c>
      <c r="W1429" s="157">
        <f>-Input!W881</f>
        <v>-1.2831927902202489E-4</v>
      </c>
      <c r="X1429" s="320">
        <f>-Input!X881</f>
        <v>-1.2831927902202489E-4</v>
      </c>
      <c r="Y1429" s="326">
        <f>-Input!Y881</f>
        <v>-6.4159639511012431E-5</v>
      </c>
      <c r="Z1429" s="27">
        <f>-Input!Z881</f>
        <v>-1.2831927902202486E-4</v>
      </c>
      <c r="AA1429" s="27">
        <f>-Input!AA881</f>
        <v>-1.2831927902202486E-4</v>
      </c>
      <c r="AB1429" s="27">
        <f>-Input!AB881</f>
        <v>-1.2831927902202486E-4</v>
      </c>
      <c r="AC1429" s="27">
        <f>-Input!AC881</f>
        <v>-1.2831927902202486E-4</v>
      </c>
      <c r="AD1429" s="313">
        <f>-Input!AD881</f>
        <v>-1.2831927902202486E-4</v>
      </c>
      <c r="AE1429" s="326">
        <f>-Input!AE881</f>
        <v>-1.2749690093054349E-4</v>
      </c>
      <c r="AF1429" s="27">
        <f>-Input!AF881</f>
        <v>-1.2749690093054349E-4</v>
      </c>
      <c r="AG1429" s="27">
        <f>-Input!AG881</f>
        <v>-1.2749690093054349E-4</v>
      </c>
      <c r="AH1429" s="27">
        <f>-Input!AH881</f>
        <v>-1.2749690093054349E-4</v>
      </c>
      <c r="AI1429" s="313">
        <f>-Input!AI881</f>
        <v>-1.2749690093054349E-4</v>
      </c>
      <c r="AJ1429" s="326">
        <f t="shared" si="1512"/>
        <v>-1.2852487354489517E-4</v>
      </c>
      <c r="AK1429" s="27">
        <f t="shared" si="1512"/>
        <v>-1.2852487354489514E-4</v>
      </c>
      <c r="AL1429" s="27">
        <f t="shared" si="1512"/>
        <v>-1.2852487354489517E-4</v>
      </c>
      <c r="AM1429" s="27">
        <f t="shared" si="1512"/>
        <v>-1.2852487354489514E-4</v>
      </c>
      <c r="AN1429" s="313">
        <f t="shared" si="1512"/>
        <v>-1.2852487354489514E-4</v>
      </c>
    </row>
    <row r="1430" spans="1:40" outlineLevel="2">
      <c r="A1430" s="882">
        <f>ROW()</f>
        <v>1430</v>
      </c>
      <c r="B1430" s="453"/>
      <c r="D1430" s="452" t="s">
        <v>33</v>
      </c>
      <c r="H1430" s="458"/>
      <c r="I1430" s="458"/>
      <c r="J1430" s="459"/>
      <c r="K1430" s="458"/>
      <c r="L1430" s="458"/>
      <c r="M1430" s="458"/>
      <c r="N1430" s="157">
        <f>-Input!N882</f>
        <v>-4.5192029133369986E-9</v>
      </c>
      <c r="O1430" s="324">
        <f>-Input!O882</f>
        <v>0</v>
      </c>
      <c r="P1430" s="157">
        <f>-Input!P882</f>
        <v>0</v>
      </c>
      <c r="Q1430" s="157">
        <f>-Input!Q882</f>
        <v>0</v>
      </c>
      <c r="R1430" s="157">
        <f>-Input!R882</f>
        <v>0</v>
      </c>
      <c r="S1430" s="320">
        <f>-Input!S882</f>
        <v>0</v>
      </c>
      <c r="T1430" s="324">
        <f>-Input!T882</f>
        <v>0</v>
      </c>
      <c r="U1430" s="157">
        <f>-Input!U882</f>
        <v>0</v>
      </c>
      <c r="V1430" s="157">
        <f>-Input!V882</f>
        <v>0</v>
      </c>
      <c r="W1430" s="157">
        <f>-Input!W882</f>
        <v>0</v>
      </c>
      <c r="X1430" s="320">
        <f>-Input!X882</f>
        <v>0</v>
      </c>
      <c r="Y1430" s="326">
        <f>-Input!Y882</f>
        <v>0</v>
      </c>
      <c r="Z1430" s="27">
        <f>-Input!Z882</f>
        <v>0</v>
      </c>
      <c r="AA1430" s="27">
        <f>-Input!AA882</f>
        <v>0</v>
      </c>
      <c r="AB1430" s="27">
        <f>-Input!AB882</f>
        <v>0</v>
      </c>
      <c r="AC1430" s="27">
        <f>-Input!AC882</f>
        <v>0</v>
      </c>
      <c r="AD1430" s="313">
        <f>-Input!AD882</f>
        <v>0</v>
      </c>
      <c r="AE1430" s="326">
        <f>-Input!AE882</f>
        <v>0</v>
      </c>
      <c r="AF1430" s="27">
        <f>-Input!AF882</f>
        <v>0</v>
      </c>
      <c r="AG1430" s="27">
        <f>-Input!AG882</f>
        <v>0</v>
      </c>
      <c r="AH1430" s="27">
        <f>-Input!AH882</f>
        <v>0</v>
      </c>
      <c r="AI1430" s="313">
        <f>-Input!AI882</f>
        <v>0</v>
      </c>
      <c r="AJ1430" s="326">
        <f t="shared" si="1512"/>
        <v>0</v>
      </c>
      <c r="AK1430" s="27">
        <f t="shared" si="1512"/>
        <v>0</v>
      </c>
      <c r="AL1430" s="27">
        <f t="shared" si="1512"/>
        <v>0</v>
      </c>
      <c r="AM1430" s="27">
        <f t="shared" si="1512"/>
        <v>0</v>
      </c>
      <c r="AN1430" s="313">
        <f t="shared" si="1512"/>
        <v>0</v>
      </c>
    </row>
    <row r="1431" spans="1:40" outlineLevel="2">
      <c r="A1431" s="882">
        <f>ROW()</f>
        <v>1431</v>
      </c>
      <c r="B1431" s="453"/>
      <c r="D1431" s="452" t="s">
        <v>27</v>
      </c>
      <c r="H1431" s="458"/>
      <c r="I1431" s="458"/>
      <c r="J1431" s="459"/>
      <c r="K1431" s="458"/>
      <c r="L1431" s="458"/>
      <c r="M1431" s="458"/>
      <c r="N1431" s="157">
        <f>-Input!N883</f>
        <v>-4.9400439659659443E-3</v>
      </c>
      <c r="O1431" s="324">
        <f>-Input!O883</f>
        <v>0</v>
      </c>
      <c r="P1431" s="157">
        <f>-Input!P883</f>
        <v>0</v>
      </c>
      <c r="Q1431" s="157">
        <f>-Input!Q883</f>
        <v>0</v>
      </c>
      <c r="R1431" s="157">
        <f>-Input!R883</f>
        <v>0</v>
      </c>
      <c r="S1431" s="320">
        <f>-Input!S883</f>
        <v>0</v>
      </c>
      <c r="T1431" s="324">
        <f>-Input!T883</f>
        <v>0</v>
      </c>
      <c r="U1431" s="157">
        <f>-Input!U883</f>
        <v>0</v>
      </c>
      <c r="V1431" s="157">
        <f>-Input!V883</f>
        <v>0</v>
      </c>
      <c r="W1431" s="157">
        <f>-Input!W883</f>
        <v>0</v>
      </c>
      <c r="X1431" s="320">
        <f>-Input!X883</f>
        <v>0</v>
      </c>
      <c r="Y1431" s="326">
        <f>-Input!Y883</f>
        <v>0</v>
      </c>
      <c r="Z1431" s="27">
        <f>-Input!Z883</f>
        <v>0</v>
      </c>
      <c r="AA1431" s="27">
        <f>-Input!AA883</f>
        <v>0</v>
      </c>
      <c r="AB1431" s="27">
        <f>-Input!AB883</f>
        <v>0</v>
      </c>
      <c r="AC1431" s="27">
        <f>-Input!AC883</f>
        <v>0</v>
      </c>
      <c r="AD1431" s="313">
        <f>-Input!AD883</f>
        <v>0</v>
      </c>
      <c r="AE1431" s="326">
        <f>-Input!AE883</f>
        <v>0</v>
      </c>
      <c r="AF1431" s="27">
        <f>-Input!AF883</f>
        <v>0</v>
      </c>
      <c r="AG1431" s="27">
        <f>-Input!AG883</f>
        <v>0</v>
      </c>
      <c r="AH1431" s="27">
        <f>-Input!AH883</f>
        <v>0</v>
      </c>
      <c r="AI1431" s="313">
        <f>-Input!AI883</f>
        <v>0</v>
      </c>
      <c r="AJ1431" s="326">
        <f t="shared" si="1512"/>
        <v>0</v>
      </c>
      <c r="AK1431" s="27">
        <f t="shared" si="1512"/>
        <v>0</v>
      </c>
      <c r="AL1431" s="27">
        <f t="shared" si="1512"/>
        <v>0</v>
      </c>
      <c r="AM1431" s="27">
        <f t="shared" si="1512"/>
        <v>0</v>
      </c>
      <c r="AN1431" s="313">
        <f t="shared" si="1512"/>
        <v>0</v>
      </c>
    </row>
    <row r="1432" spans="1:40" outlineLevel="2">
      <c r="A1432" s="882">
        <f>ROW()</f>
        <v>1432</v>
      </c>
      <c r="B1432" s="453"/>
      <c r="D1432" s="452" t="s">
        <v>34</v>
      </c>
      <c r="H1432" s="458"/>
      <c r="I1432" s="458"/>
      <c r="J1432" s="459"/>
      <c r="K1432" s="458"/>
      <c r="L1432" s="458"/>
      <c r="M1432" s="458"/>
      <c r="N1432" s="157">
        <f>-Input!N884</f>
        <v>-0.54792125484419996</v>
      </c>
      <c r="O1432" s="324">
        <f>-Input!O884</f>
        <v>-1.0876881487021195</v>
      </c>
      <c r="P1432" s="157">
        <f>-Input!P884</f>
        <v>-1.0876881487021195</v>
      </c>
      <c r="Q1432" s="157">
        <f>-Input!Q884</f>
        <v>-1.0876881487021195</v>
      </c>
      <c r="R1432" s="157">
        <f>-Input!R884</f>
        <v>-1.0876881487021195</v>
      </c>
      <c r="S1432" s="320">
        <f>-Input!S884</f>
        <v>-1.0876881487021195</v>
      </c>
      <c r="T1432" s="324">
        <f>-Input!T884</f>
        <v>-0.53014604297995482</v>
      </c>
      <c r="U1432" s="157">
        <f>-Input!U884</f>
        <v>-1.0602920859599096</v>
      </c>
      <c r="V1432" s="157">
        <f>-Input!V884</f>
        <v>-1.0602920859599096</v>
      </c>
      <c r="W1432" s="157">
        <f>-Input!W884</f>
        <v>-1.0602920859599096</v>
      </c>
      <c r="X1432" s="320">
        <f>-Input!X884</f>
        <v>-1.0602920859599099</v>
      </c>
      <c r="Y1432" s="326">
        <f>-Input!Y884</f>
        <v>-0.53014604297995516</v>
      </c>
      <c r="Z1432" s="27">
        <f>-Input!Z884</f>
        <v>-1.0602920859599103</v>
      </c>
      <c r="AA1432" s="27">
        <f>-Input!AA884</f>
        <v>-1.0602920859599103</v>
      </c>
      <c r="AB1432" s="27">
        <f>-Input!AB884</f>
        <v>-1.0602920859599103</v>
      </c>
      <c r="AC1432" s="27">
        <f>-Input!AC884</f>
        <v>-1.0602920859599101</v>
      </c>
      <c r="AD1432" s="313">
        <f>-Input!AD884</f>
        <v>-1.0602920859599101</v>
      </c>
      <c r="AE1432" s="326">
        <f>-Input!AE884</f>
        <v>-1.0534968406256933</v>
      </c>
      <c r="AF1432" s="27">
        <f>-Input!AF884</f>
        <v>-1.0534968406256933</v>
      </c>
      <c r="AG1432" s="27">
        <f>-Input!AG884</f>
        <v>-1.0534968406256933</v>
      </c>
      <c r="AH1432" s="27">
        <f>-Input!AH884</f>
        <v>-1.0534968406256933</v>
      </c>
      <c r="AI1432" s="313">
        <f>-Input!AI884</f>
        <v>-1.0534968406256933</v>
      </c>
      <c r="AJ1432" s="326">
        <f t="shared" si="1512"/>
        <v>-1.0670873312941245</v>
      </c>
      <c r="AK1432" s="27">
        <f t="shared" si="1512"/>
        <v>-1.0670873312941245</v>
      </c>
      <c r="AL1432" s="27">
        <f t="shared" si="1512"/>
        <v>-1.0670873312941245</v>
      </c>
      <c r="AM1432" s="27">
        <f t="shared" si="1512"/>
        <v>-1.0670873312941245</v>
      </c>
      <c r="AN1432" s="313">
        <f t="shared" si="1512"/>
        <v>-1.0670873312941245</v>
      </c>
    </row>
    <row r="1433" spans="1:40" outlineLevel="2">
      <c r="A1433" s="882">
        <f>ROW()</f>
        <v>1433</v>
      </c>
      <c r="B1433" s="453"/>
      <c r="D1433" s="452" t="s">
        <v>35</v>
      </c>
      <c r="H1433" s="458"/>
      <c r="I1433" s="458"/>
      <c r="J1433" s="459"/>
      <c r="K1433" s="458"/>
      <c r="L1433" s="458"/>
      <c r="M1433" s="458"/>
      <c r="N1433" s="157">
        <f>-Input!N885</f>
        <v>-0.40101854086422545</v>
      </c>
      <c r="O1433" s="324">
        <f>-Input!O885</f>
        <v>0</v>
      </c>
      <c r="P1433" s="157">
        <f>-Input!P885</f>
        <v>-1.6215920396153756E-16</v>
      </c>
      <c r="Q1433" s="157">
        <f>-Input!Q885</f>
        <v>0</v>
      </c>
      <c r="R1433" s="157">
        <f>-Input!R885</f>
        <v>0</v>
      </c>
      <c r="S1433" s="320">
        <f>-Input!S885</f>
        <v>0</v>
      </c>
      <c r="T1433" s="324">
        <f>-Input!T885</f>
        <v>0</v>
      </c>
      <c r="U1433" s="157">
        <f>-Input!U885</f>
        <v>0</v>
      </c>
      <c r="V1433" s="157">
        <f>-Input!V885</f>
        <v>0</v>
      </c>
      <c r="W1433" s="157">
        <f>-Input!W885</f>
        <v>0</v>
      </c>
      <c r="X1433" s="320">
        <f>-Input!X885</f>
        <v>0</v>
      </c>
      <c r="Y1433" s="326">
        <f>-Input!Y885</f>
        <v>0</v>
      </c>
      <c r="Z1433" s="27">
        <f>-Input!Z885</f>
        <v>0</v>
      </c>
      <c r="AA1433" s="27">
        <f>-Input!AA885</f>
        <v>0</v>
      </c>
      <c r="AB1433" s="27">
        <f>-Input!AB885</f>
        <v>0</v>
      </c>
      <c r="AC1433" s="27">
        <f>-Input!AC885</f>
        <v>0</v>
      </c>
      <c r="AD1433" s="313">
        <f>-Input!AD885</f>
        <v>0</v>
      </c>
      <c r="AE1433" s="326">
        <f>-Input!AE885</f>
        <v>-1.8831904356935529E-3</v>
      </c>
      <c r="AF1433" s="27">
        <f>-Input!AF885</f>
        <v>0</v>
      </c>
      <c r="AG1433" s="27">
        <f>-Input!AG885</f>
        <v>0</v>
      </c>
      <c r="AH1433" s="27">
        <f>-Input!AH885</f>
        <v>0</v>
      </c>
      <c r="AI1433" s="313">
        <f>-Input!AI885</f>
        <v>0</v>
      </c>
      <c r="AJ1433" s="326">
        <f t="shared" si="1512"/>
        <v>1.8831904356935529E-3</v>
      </c>
      <c r="AK1433" s="27">
        <f t="shared" si="1512"/>
        <v>0</v>
      </c>
      <c r="AL1433" s="27">
        <f t="shared" si="1512"/>
        <v>0</v>
      </c>
      <c r="AM1433" s="27">
        <f t="shared" si="1512"/>
        <v>0</v>
      </c>
      <c r="AN1433" s="313">
        <f t="shared" si="1512"/>
        <v>0</v>
      </c>
    </row>
    <row r="1434" spans="1:40" outlineLevel="2">
      <c r="A1434" s="882">
        <f>ROW()</f>
        <v>1434</v>
      </c>
      <c r="B1434" s="453"/>
      <c r="D1434" s="452" t="s">
        <v>302</v>
      </c>
      <c r="H1434" s="458"/>
      <c r="I1434" s="458"/>
      <c r="J1434" s="459"/>
      <c r="K1434" s="458"/>
      <c r="L1434" s="458"/>
      <c r="M1434" s="458"/>
      <c r="N1434" s="157">
        <f>-Input!N886</f>
        <v>0</v>
      </c>
      <c r="O1434" s="324">
        <f>-Input!O886</f>
        <v>0</v>
      </c>
      <c r="P1434" s="157">
        <f>-Input!P886</f>
        <v>0</v>
      </c>
      <c r="Q1434" s="157">
        <f>-Input!Q886</f>
        <v>0</v>
      </c>
      <c r="R1434" s="157">
        <f>-Input!R886</f>
        <v>0</v>
      </c>
      <c r="S1434" s="320">
        <f>-Input!S886</f>
        <v>0</v>
      </c>
      <c r="T1434" s="324">
        <f>-Input!T886</f>
        <v>0</v>
      </c>
      <c r="U1434" s="157">
        <f>-Input!U886</f>
        <v>0</v>
      </c>
      <c r="V1434" s="157">
        <f>-Input!V886</f>
        <v>0</v>
      </c>
      <c r="W1434" s="157">
        <f>-Input!W886</f>
        <v>0</v>
      </c>
      <c r="X1434" s="320">
        <f>-Input!X886</f>
        <v>0</v>
      </c>
      <c r="Y1434" s="326">
        <f>-Input!Y886</f>
        <v>0</v>
      </c>
      <c r="Z1434" s="27">
        <f>-Input!Z886</f>
        <v>0</v>
      </c>
      <c r="AA1434" s="27">
        <f>-Input!AA886</f>
        <v>0</v>
      </c>
      <c r="AB1434" s="27">
        <f>-Input!AB886</f>
        <v>0</v>
      </c>
      <c r="AC1434" s="27">
        <f>-Input!AC886</f>
        <v>0</v>
      </c>
      <c r="AD1434" s="313">
        <f>-Input!AD886</f>
        <v>0</v>
      </c>
      <c r="AE1434" s="326">
        <f>-Input!AE886</f>
        <v>0</v>
      </c>
      <c r="AF1434" s="27">
        <f>-Input!AF886</f>
        <v>0</v>
      </c>
      <c r="AG1434" s="27">
        <f>-Input!AG886</f>
        <v>0</v>
      </c>
      <c r="AH1434" s="27">
        <f>-Input!AH886</f>
        <v>0</v>
      </c>
      <c r="AI1434" s="313">
        <f>-Input!AI886</f>
        <v>0</v>
      </c>
      <c r="AJ1434" s="326">
        <f t="shared" ref="AJ1434:AN1439" si="1513">-IF($D1434="Land",0,IF(AJ1380&lt;0,AJ1380,IF(AJ1362&lt;1,AJ1380,MAX(MIN(IF(AJ1380&gt;0,(AJ1380/AJ1362),0),AJ1380),0)*AJ$9)))</f>
        <v>0</v>
      </c>
      <c r="AK1434" s="27">
        <f t="shared" si="1513"/>
        <v>0</v>
      </c>
      <c r="AL1434" s="27">
        <f t="shared" si="1513"/>
        <v>0</v>
      </c>
      <c r="AM1434" s="27">
        <f t="shared" si="1513"/>
        <v>0</v>
      </c>
      <c r="AN1434" s="313">
        <f t="shared" si="1513"/>
        <v>0</v>
      </c>
    </row>
    <row r="1435" spans="1:40" outlineLevel="2">
      <c r="A1435" s="882">
        <f>ROW()</f>
        <v>1435</v>
      </c>
      <c r="B1435" s="453"/>
      <c r="D1435" s="452" t="s">
        <v>36</v>
      </c>
      <c r="H1435" s="458"/>
      <c r="I1435" s="458"/>
      <c r="J1435" s="459"/>
      <c r="K1435" s="458"/>
      <c r="L1435" s="458"/>
      <c r="M1435" s="458"/>
      <c r="N1435" s="157">
        <f>-Input!N887</f>
        <v>0</v>
      </c>
      <c r="O1435" s="324">
        <f>-Input!O887</f>
        <v>-0.32944029829663163</v>
      </c>
      <c r="P1435" s="157">
        <f>-Input!P887</f>
        <v>-0.32944029829663163</v>
      </c>
      <c r="Q1435" s="157">
        <f>-Input!Q887</f>
        <v>-0.32944029829663163</v>
      </c>
      <c r="R1435" s="157">
        <f>-Input!R887</f>
        <v>-0.32944029829663163</v>
      </c>
      <c r="S1435" s="320">
        <f>-Input!S887</f>
        <v>-0.32944029829663163</v>
      </c>
      <c r="T1435" s="324">
        <f>-Input!T887</f>
        <v>0</v>
      </c>
      <c r="U1435" s="157">
        <f>-Input!U887</f>
        <v>0</v>
      </c>
      <c r="V1435" s="157">
        <f>-Input!V887</f>
        <v>0</v>
      </c>
      <c r="W1435" s="157">
        <f>-Input!W887</f>
        <v>0</v>
      </c>
      <c r="X1435" s="320">
        <f>-Input!X887</f>
        <v>0</v>
      </c>
      <c r="Y1435" s="326">
        <f>-Input!Y887</f>
        <v>0</v>
      </c>
      <c r="Z1435" s="27">
        <f>-Input!Z887</f>
        <v>0</v>
      </c>
      <c r="AA1435" s="27">
        <f>-Input!AA887</f>
        <v>0</v>
      </c>
      <c r="AB1435" s="27">
        <f>-Input!AB887</f>
        <v>0</v>
      </c>
      <c r="AC1435" s="27">
        <f>-Input!AC887</f>
        <v>0</v>
      </c>
      <c r="AD1435" s="313">
        <f>-Input!AD887</f>
        <v>0</v>
      </c>
      <c r="AE1435" s="326">
        <f>-Input!AE887</f>
        <v>0</v>
      </c>
      <c r="AF1435" s="27">
        <f>-Input!AF887</f>
        <v>0</v>
      </c>
      <c r="AG1435" s="27">
        <f>-Input!AG887</f>
        <v>0</v>
      </c>
      <c r="AH1435" s="27">
        <f>-Input!AH887</f>
        <v>0</v>
      </c>
      <c r="AI1435" s="313">
        <f>-Input!AI887</f>
        <v>0</v>
      </c>
      <c r="AJ1435" s="326">
        <f t="shared" si="1513"/>
        <v>-1.1102230246251565E-16</v>
      </c>
      <c r="AK1435" s="27">
        <f t="shared" si="1513"/>
        <v>0</v>
      </c>
      <c r="AL1435" s="27">
        <f t="shared" si="1513"/>
        <v>0</v>
      </c>
      <c r="AM1435" s="27">
        <f t="shared" si="1513"/>
        <v>0</v>
      </c>
      <c r="AN1435" s="313">
        <f t="shared" si="1513"/>
        <v>0</v>
      </c>
    </row>
    <row r="1436" spans="1:40" outlineLevel="2">
      <c r="A1436" s="882">
        <f>ROW()</f>
        <v>1436</v>
      </c>
      <c r="B1436" s="453"/>
      <c r="D1436" s="452" t="s">
        <v>583</v>
      </c>
      <c r="H1436" s="458"/>
      <c r="I1436" s="458"/>
      <c r="J1436" s="459"/>
      <c r="K1436" s="458"/>
      <c r="L1436" s="458"/>
      <c r="M1436" s="458"/>
      <c r="N1436" s="157">
        <f>-Input!N888</f>
        <v>0</v>
      </c>
      <c r="O1436" s="324">
        <f>-Input!O888</f>
        <v>0</v>
      </c>
      <c r="P1436" s="157">
        <f>-Input!P888</f>
        <v>0</v>
      </c>
      <c r="Q1436" s="157">
        <f>-Input!Q888</f>
        <v>0</v>
      </c>
      <c r="R1436" s="157">
        <f>-Input!R888</f>
        <v>0</v>
      </c>
      <c r="S1436" s="320">
        <f>-Input!S888</f>
        <v>0</v>
      </c>
      <c r="T1436" s="324">
        <f>-Input!T888</f>
        <v>0</v>
      </c>
      <c r="U1436" s="157">
        <f>-Input!U888</f>
        <v>0</v>
      </c>
      <c r="V1436" s="157">
        <f>-Input!V888</f>
        <v>0</v>
      </c>
      <c r="W1436" s="157">
        <f>-Input!W888</f>
        <v>0</v>
      </c>
      <c r="X1436" s="320">
        <f>-Input!X888</f>
        <v>0</v>
      </c>
      <c r="Y1436" s="326">
        <f>-Input!Y888</f>
        <v>0</v>
      </c>
      <c r="Z1436" s="27">
        <f>-Input!Z888</f>
        <v>0</v>
      </c>
      <c r="AA1436" s="27">
        <f>-Input!AA888</f>
        <v>0</v>
      </c>
      <c r="AB1436" s="27">
        <f>-Input!AB888</f>
        <v>0</v>
      </c>
      <c r="AC1436" s="27">
        <f>-Input!AC888</f>
        <v>0</v>
      </c>
      <c r="AD1436" s="313">
        <f>-Input!AD888</f>
        <v>0</v>
      </c>
      <c r="AE1436" s="326">
        <f>-Input!AE888</f>
        <v>0</v>
      </c>
      <c r="AF1436" s="27">
        <f>-Input!AF888</f>
        <v>0</v>
      </c>
      <c r="AG1436" s="27">
        <f>-Input!AG888</f>
        <v>0</v>
      </c>
      <c r="AH1436" s="27">
        <f>-Input!AH888</f>
        <v>0</v>
      </c>
      <c r="AI1436" s="313">
        <f>-Input!AI888</f>
        <v>0</v>
      </c>
      <c r="AJ1436" s="326">
        <f t="shared" si="1513"/>
        <v>0</v>
      </c>
      <c r="AK1436" s="27">
        <f t="shared" si="1513"/>
        <v>0</v>
      </c>
      <c r="AL1436" s="27">
        <f t="shared" si="1513"/>
        <v>0</v>
      </c>
      <c r="AM1436" s="27">
        <f t="shared" si="1513"/>
        <v>0</v>
      </c>
      <c r="AN1436" s="313">
        <f t="shared" si="1513"/>
        <v>0</v>
      </c>
    </row>
    <row r="1437" spans="1:40" outlineLevel="2">
      <c r="A1437" s="882">
        <f>ROW()</f>
        <v>1437</v>
      </c>
      <c r="B1437" s="453"/>
      <c r="D1437" s="452" t="s">
        <v>81</v>
      </c>
      <c r="H1437" s="458"/>
      <c r="I1437" s="458"/>
      <c r="J1437" s="459"/>
      <c r="K1437" s="458"/>
      <c r="L1437" s="458"/>
      <c r="M1437" s="458"/>
      <c r="N1437" s="157">
        <f>-Input!N889</f>
        <v>0</v>
      </c>
      <c r="O1437" s="324">
        <f>-Input!O889</f>
        <v>-2.3380688046557792</v>
      </c>
      <c r="P1437" s="157">
        <f>-Input!P889</f>
        <v>-2.3380688046557792</v>
      </c>
      <c r="Q1437" s="157">
        <f>-Input!Q889</f>
        <v>-2.3380688046557792</v>
      </c>
      <c r="R1437" s="157">
        <f>-Input!R889</f>
        <v>-2.3380688046557792</v>
      </c>
      <c r="S1437" s="320">
        <f>-Input!S889</f>
        <v>-2.3380688046557792</v>
      </c>
      <c r="T1437" s="324">
        <f>-Input!T889</f>
        <v>0</v>
      </c>
      <c r="U1437" s="157">
        <f>-Input!U889</f>
        <v>0</v>
      </c>
      <c r="V1437" s="157">
        <f>-Input!V889</f>
        <v>0</v>
      </c>
      <c r="W1437" s="157">
        <f>-Input!W889</f>
        <v>0</v>
      </c>
      <c r="X1437" s="320">
        <f>-Input!X889</f>
        <v>0</v>
      </c>
      <c r="Y1437" s="326">
        <f>-Input!Y889</f>
        <v>0</v>
      </c>
      <c r="Z1437" s="27">
        <f>-Input!Z889</f>
        <v>0</v>
      </c>
      <c r="AA1437" s="27">
        <f>-Input!AA889</f>
        <v>0</v>
      </c>
      <c r="AB1437" s="27">
        <f>-Input!AB889</f>
        <v>0</v>
      </c>
      <c r="AC1437" s="27">
        <f>-Input!AC889</f>
        <v>0</v>
      </c>
      <c r="AD1437" s="313">
        <f>-Input!AD889</f>
        <v>0</v>
      </c>
      <c r="AE1437" s="326">
        <f>-Input!AE889</f>
        <v>0</v>
      </c>
      <c r="AF1437" s="27">
        <f>-Input!AF889</f>
        <v>0</v>
      </c>
      <c r="AG1437" s="27">
        <f>-Input!AG889</f>
        <v>0</v>
      </c>
      <c r="AH1437" s="27">
        <f>-Input!AH889</f>
        <v>0</v>
      </c>
      <c r="AI1437" s="313">
        <f>-Input!AI889</f>
        <v>0</v>
      </c>
      <c r="AJ1437" s="326">
        <f t="shared" si="1513"/>
        <v>0</v>
      </c>
      <c r="AK1437" s="27">
        <f t="shared" si="1513"/>
        <v>0</v>
      </c>
      <c r="AL1437" s="27">
        <f t="shared" si="1513"/>
        <v>0</v>
      </c>
      <c r="AM1437" s="27">
        <f t="shared" si="1513"/>
        <v>0</v>
      </c>
      <c r="AN1437" s="313">
        <f t="shared" si="1513"/>
        <v>0</v>
      </c>
    </row>
    <row r="1438" spans="1:40" outlineLevel="2">
      <c r="A1438" s="882">
        <f>ROW()</f>
        <v>1438</v>
      </c>
      <c r="B1438" s="453"/>
      <c r="D1438" s="452" t="s">
        <v>28</v>
      </c>
      <c r="H1438" s="458"/>
      <c r="I1438" s="458"/>
      <c r="J1438" s="459"/>
      <c r="K1438" s="458"/>
      <c r="L1438" s="458"/>
      <c r="M1438" s="458"/>
      <c r="N1438" s="157">
        <f>-Input!N890</f>
        <v>0</v>
      </c>
      <c r="O1438" s="324">
        <f>-Input!O890</f>
        <v>0</v>
      </c>
      <c r="P1438" s="157">
        <f>-Input!P890</f>
        <v>0</v>
      </c>
      <c r="Q1438" s="157">
        <f>-Input!Q890</f>
        <v>0</v>
      </c>
      <c r="R1438" s="157">
        <f>-Input!R890</f>
        <v>0</v>
      </c>
      <c r="S1438" s="320">
        <f>-Input!S890</f>
        <v>0</v>
      </c>
      <c r="T1438" s="324">
        <f>-Input!T890</f>
        <v>0</v>
      </c>
      <c r="U1438" s="157">
        <f>-Input!U890</f>
        <v>0</v>
      </c>
      <c r="V1438" s="157">
        <f>-Input!V890</f>
        <v>0</v>
      </c>
      <c r="W1438" s="157">
        <f>-Input!W890</f>
        <v>0</v>
      </c>
      <c r="X1438" s="320">
        <f>-Input!X890</f>
        <v>0</v>
      </c>
      <c r="Y1438" s="326">
        <f>-Input!Y890</f>
        <v>0</v>
      </c>
      <c r="Z1438" s="27">
        <f>-Input!Z890</f>
        <v>0</v>
      </c>
      <c r="AA1438" s="27">
        <f>-Input!AA890</f>
        <v>0</v>
      </c>
      <c r="AB1438" s="27">
        <f>-Input!AB890</f>
        <v>0</v>
      </c>
      <c r="AC1438" s="27">
        <f>-Input!AC890</f>
        <v>0</v>
      </c>
      <c r="AD1438" s="313">
        <f>-Input!AD890</f>
        <v>0</v>
      </c>
      <c r="AE1438" s="326">
        <f>-Input!AE890</f>
        <v>0</v>
      </c>
      <c r="AF1438" s="27">
        <f>-Input!AF890</f>
        <v>0</v>
      </c>
      <c r="AG1438" s="27">
        <f>-Input!AG890</f>
        <v>0</v>
      </c>
      <c r="AH1438" s="27">
        <f>-Input!AH890</f>
        <v>0</v>
      </c>
      <c r="AI1438" s="313">
        <f>-Input!AI890</f>
        <v>0</v>
      </c>
      <c r="AJ1438" s="326">
        <f t="shared" si="1513"/>
        <v>0</v>
      </c>
      <c r="AK1438" s="27">
        <f t="shared" si="1513"/>
        <v>0</v>
      </c>
      <c r="AL1438" s="27">
        <f t="shared" si="1513"/>
        <v>0</v>
      </c>
      <c r="AM1438" s="27">
        <f t="shared" si="1513"/>
        <v>0</v>
      </c>
      <c r="AN1438" s="313">
        <f t="shared" si="1513"/>
        <v>0</v>
      </c>
    </row>
    <row r="1439" spans="1:40" outlineLevel="2">
      <c r="A1439" s="882">
        <f>ROW()</f>
        <v>1439</v>
      </c>
      <c r="B1439" s="453"/>
      <c r="D1439" s="456" t="s">
        <v>443</v>
      </c>
      <c r="E1439" s="456"/>
      <c r="F1439" s="456"/>
      <c r="G1439" s="456"/>
      <c r="H1439" s="460"/>
      <c r="I1439" s="460"/>
      <c r="J1439" s="461"/>
      <c r="K1439" s="460"/>
      <c r="L1439" s="460"/>
      <c r="M1439" s="460"/>
      <c r="N1439" s="158">
        <f>-Input!N891</f>
        <v>0</v>
      </c>
      <c r="O1439" s="325">
        <f>-Input!O891</f>
        <v>0</v>
      </c>
      <c r="P1439" s="158">
        <f>-Input!P891</f>
        <v>0</v>
      </c>
      <c r="Q1439" s="158">
        <f>-Input!Q891</f>
        <v>0</v>
      </c>
      <c r="R1439" s="158">
        <f>-Input!R891</f>
        <v>0</v>
      </c>
      <c r="S1439" s="321">
        <f>-Input!S891</f>
        <v>0</v>
      </c>
      <c r="T1439" s="325">
        <f>-Input!T891</f>
        <v>0</v>
      </c>
      <c r="U1439" s="158">
        <f>-Input!U891</f>
        <v>0</v>
      </c>
      <c r="V1439" s="158">
        <f>-Input!V891</f>
        <v>0</v>
      </c>
      <c r="W1439" s="158">
        <f>-Input!W891</f>
        <v>0</v>
      </c>
      <c r="X1439" s="321">
        <f>-Input!X891</f>
        <v>0</v>
      </c>
      <c r="Y1439" s="325">
        <f>-Input!Y891</f>
        <v>0</v>
      </c>
      <c r="Z1439" s="158">
        <f>-Input!Z891</f>
        <v>0</v>
      </c>
      <c r="AA1439" s="158">
        <f>-Input!AA891</f>
        <v>0</v>
      </c>
      <c r="AB1439" s="158">
        <f>-Input!AB891</f>
        <v>0</v>
      </c>
      <c r="AC1439" s="158">
        <f>-Input!AC891</f>
        <v>0</v>
      </c>
      <c r="AD1439" s="321">
        <f>-Input!AD891</f>
        <v>0</v>
      </c>
      <c r="AE1439" s="325">
        <f>-Input!AE891</f>
        <v>0</v>
      </c>
      <c r="AF1439" s="158">
        <f>-Input!AF891</f>
        <v>0</v>
      </c>
      <c r="AG1439" s="158">
        <f>-Input!AG891</f>
        <v>0</v>
      </c>
      <c r="AH1439" s="158">
        <f>-Input!AH891</f>
        <v>0</v>
      </c>
      <c r="AI1439" s="321">
        <f>-Input!AI891</f>
        <v>0</v>
      </c>
      <c r="AJ1439" s="325">
        <f t="shared" si="1513"/>
        <v>0</v>
      </c>
      <c r="AK1439" s="158">
        <f t="shared" si="1513"/>
        <v>0</v>
      </c>
      <c r="AL1439" s="158">
        <f t="shared" si="1513"/>
        <v>0</v>
      </c>
      <c r="AM1439" s="158">
        <f t="shared" si="1513"/>
        <v>0</v>
      </c>
      <c r="AN1439" s="321">
        <f t="shared" si="1513"/>
        <v>0</v>
      </c>
    </row>
    <row r="1440" spans="1:40" outlineLevel="2">
      <c r="A1440" s="882">
        <f>ROW()</f>
        <v>1440</v>
      </c>
      <c r="B1440" s="453"/>
      <c r="D1440" s="452" t="s">
        <v>24</v>
      </c>
      <c r="F1440" s="454"/>
      <c r="G1440" s="454"/>
      <c r="H1440" s="448"/>
      <c r="I1440" s="448"/>
      <c r="J1440" s="464"/>
      <c r="K1440" s="448"/>
      <c r="L1440" s="448"/>
      <c r="M1440" s="448"/>
      <c r="N1440" s="439">
        <f t="shared" ref="N1440:AN1440" si="1514">SUM(N1424:N1439)</f>
        <v>-1.1197245187737508</v>
      </c>
      <c r="O1440" s="443">
        <f t="shared" si="1514"/>
        <v>-4.0099116925891574</v>
      </c>
      <c r="P1440" s="439">
        <f t="shared" si="1514"/>
        <v>-4.0099116925891574</v>
      </c>
      <c r="Q1440" s="439">
        <f t="shared" si="1514"/>
        <v>-4.0099116925891574</v>
      </c>
      <c r="R1440" s="439">
        <f t="shared" si="1514"/>
        <v>-4.0099116925891574</v>
      </c>
      <c r="S1440" s="440">
        <f t="shared" si="1514"/>
        <v>-4.0099116925891574</v>
      </c>
      <c r="T1440" s="439">
        <f t="shared" si="1514"/>
        <v>-0.65718108081460958</v>
      </c>
      <c r="U1440" s="439">
        <f t="shared" si="1514"/>
        <v>-1.3143621616292192</v>
      </c>
      <c r="V1440" s="439">
        <f t="shared" si="1514"/>
        <v>-1.3143621616292192</v>
      </c>
      <c r="W1440" s="439">
        <f t="shared" si="1514"/>
        <v>-1.3143621616292189</v>
      </c>
      <c r="X1440" s="440">
        <f t="shared" si="1514"/>
        <v>-1.3143621616292194</v>
      </c>
      <c r="Y1440" s="443">
        <f t="shared" si="1514"/>
        <v>-0.6571810808146098</v>
      </c>
      <c r="Z1440" s="439">
        <f t="shared" si="1514"/>
        <v>-1.3143621616292196</v>
      </c>
      <c r="AA1440" s="439">
        <f t="shared" si="1514"/>
        <v>-1.3143621616292196</v>
      </c>
      <c r="AB1440" s="439">
        <f t="shared" si="1514"/>
        <v>-1.3143621616292196</v>
      </c>
      <c r="AC1440" s="439">
        <f t="shared" si="1514"/>
        <v>-1.3143621616292194</v>
      </c>
      <c r="AD1440" s="440">
        <f t="shared" si="1514"/>
        <v>-1.3143621616292194</v>
      </c>
      <c r="AE1440" s="443">
        <f t="shared" si="1514"/>
        <v>-1.3078345330994476</v>
      </c>
      <c r="AF1440" s="439">
        <f t="shared" si="1514"/>
        <v>-1.3059513426637541</v>
      </c>
      <c r="AG1440" s="439">
        <f t="shared" si="1514"/>
        <v>-1.3059513426637541</v>
      </c>
      <c r="AH1440" s="439">
        <f t="shared" si="1514"/>
        <v>-1.3059513426637541</v>
      </c>
      <c r="AI1440" s="440">
        <f t="shared" si="1514"/>
        <v>-1.3059513426637541</v>
      </c>
      <c r="AJ1440" s="443">
        <f t="shared" si="1514"/>
        <v>-1.3194762660289081</v>
      </c>
      <c r="AK1440" s="439">
        <f t="shared" si="1514"/>
        <v>-1.3213594564646014</v>
      </c>
      <c r="AL1440" s="439">
        <f t="shared" si="1514"/>
        <v>-1.3213594564646014</v>
      </c>
      <c r="AM1440" s="439">
        <f t="shared" si="1514"/>
        <v>-1.3213594564646016</v>
      </c>
      <c r="AN1440" s="440">
        <f t="shared" si="1514"/>
        <v>-1.3213594564646016</v>
      </c>
    </row>
    <row r="1441" spans="1:40" outlineLevel="1">
      <c r="A1441" s="732" t="s">
        <v>299</v>
      </c>
      <c r="B1441" s="733"/>
      <c r="C1441" s="881"/>
      <c r="D1441" s="733"/>
      <c r="E1441" s="733"/>
      <c r="F1441" s="733"/>
      <c r="G1441" s="730"/>
      <c r="H1441" s="733"/>
      <c r="I1441" s="730"/>
      <c r="J1441" s="729"/>
      <c r="K1441" s="730"/>
      <c r="L1441" s="730"/>
      <c r="M1441" s="730"/>
      <c r="N1441" s="730"/>
      <c r="O1441" s="729"/>
      <c r="P1441" s="730"/>
      <c r="Q1441" s="730"/>
      <c r="R1441" s="730"/>
      <c r="S1441" s="731"/>
      <c r="T1441" s="730"/>
      <c r="U1441" s="730"/>
      <c r="V1441" s="730"/>
      <c r="W1441" s="730"/>
      <c r="X1441" s="731"/>
      <c r="Y1441" s="729"/>
      <c r="Z1441" s="730"/>
      <c r="AA1441" s="730"/>
      <c r="AB1441" s="730"/>
      <c r="AC1441" s="730"/>
      <c r="AD1441" s="731"/>
      <c r="AE1441" s="729"/>
      <c r="AF1441" s="730"/>
      <c r="AG1441" s="730"/>
      <c r="AH1441" s="730"/>
      <c r="AI1441" s="731"/>
      <c r="AJ1441" s="729"/>
      <c r="AK1441" s="730"/>
      <c r="AL1441" s="730"/>
      <c r="AM1441" s="730"/>
      <c r="AN1441" s="731"/>
    </row>
    <row r="1442" spans="1:40" outlineLevel="2">
      <c r="A1442" s="882">
        <f>ROW()</f>
        <v>1442</v>
      </c>
      <c r="B1442" s="453"/>
      <c r="D1442" s="452" t="s">
        <v>300</v>
      </c>
      <c r="H1442" s="458"/>
      <c r="I1442" s="458"/>
      <c r="J1442" s="459"/>
      <c r="K1442" s="458"/>
      <c r="L1442" s="458"/>
      <c r="M1442" s="458"/>
      <c r="N1442" s="458"/>
      <c r="O1442" s="324"/>
      <c r="P1442" s="157"/>
      <c r="Q1442" s="157"/>
      <c r="R1442" s="157"/>
      <c r="S1442" s="320"/>
      <c r="T1442" s="157"/>
      <c r="U1442" s="27"/>
      <c r="V1442" s="27"/>
      <c r="W1442" s="27"/>
      <c r="X1442" s="313"/>
      <c r="Y1442" s="326"/>
      <c r="Z1442" s="27"/>
      <c r="AA1442" s="27"/>
      <c r="AB1442" s="27"/>
      <c r="AC1442" s="27"/>
      <c r="AD1442" s="313"/>
      <c r="AE1442" s="326"/>
      <c r="AF1442" s="27"/>
      <c r="AG1442" s="27"/>
      <c r="AH1442" s="27"/>
      <c r="AI1442" s="313"/>
      <c r="AJ1442" s="326"/>
      <c r="AK1442" s="27"/>
      <c r="AL1442" s="27"/>
      <c r="AM1442" s="27"/>
      <c r="AN1442" s="313"/>
    </row>
    <row r="1443" spans="1:40" outlineLevel="2">
      <c r="A1443" s="882">
        <f>ROW()</f>
        <v>1443</v>
      </c>
      <c r="B1443" s="453"/>
      <c r="D1443" s="452" t="s">
        <v>301</v>
      </c>
      <c r="H1443" s="458"/>
      <c r="I1443" s="458"/>
      <c r="J1443" s="459"/>
      <c r="K1443" s="458"/>
      <c r="L1443" s="458"/>
      <c r="M1443" s="458"/>
      <c r="N1443" s="458"/>
      <c r="O1443" s="324"/>
      <c r="P1443" s="157"/>
      <c r="Q1443" s="157"/>
      <c r="R1443" s="157"/>
      <c r="S1443" s="320"/>
      <c r="T1443" s="157"/>
      <c r="U1443" s="27"/>
      <c r="V1443" s="27"/>
      <c r="W1443" s="27"/>
      <c r="X1443" s="313"/>
      <c r="Y1443" s="326"/>
      <c r="Z1443" s="27"/>
      <c r="AA1443" s="27"/>
      <c r="AB1443" s="27"/>
      <c r="AC1443" s="27"/>
      <c r="AD1443" s="313"/>
      <c r="AE1443" s="326"/>
      <c r="AF1443" s="27"/>
      <c r="AG1443" s="27"/>
      <c r="AH1443" s="27"/>
      <c r="AI1443" s="313"/>
      <c r="AJ1443" s="326"/>
      <c r="AK1443" s="27"/>
      <c r="AL1443" s="27"/>
      <c r="AM1443" s="27"/>
      <c r="AN1443" s="313"/>
    </row>
    <row r="1444" spans="1:40" outlineLevel="2">
      <c r="A1444" s="882">
        <f>ROW()</f>
        <v>1444</v>
      </c>
      <c r="B1444" s="453"/>
      <c r="D1444" s="452" t="s">
        <v>29</v>
      </c>
      <c r="H1444" s="458"/>
      <c r="I1444" s="458"/>
      <c r="J1444" s="459"/>
      <c r="K1444" s="458"/>
      <c r="L1444" s="458"/>
      <c r="M1444" s="458"/>
      <c r="N1444" s="458"/>
      <c r="O1444" s="324"/>
      <c r="P1444" s="157"/>
      <c r="Q1444" s="157"/>
      <c r="R1444" s="157"/>
      <c r="S1444" s="320"/>
      <c r="T1444" s="157"/>
      <c r="U1444" s="27"/>
      <c r="V1444" s="27"/>
      <c r="W1444" s="27"/>
      <c r="X1444" s="313"/>
      <c r="Y1444" s="326"/>
      <c r="Z1444" s="27"/>
      <c r="AA1444" s="27"/>
      <c r="AB1444" s="27"/>
      <c r="AC1444" s="27"/>
      <c r="AD1444" s="313"/>
      <c r="AE1444" s="326"/>
      <c r="AF1444" s="27"/>
      <c r="AG1444" s="27"/>
      <c r="AH1444" s="27"/>
      <c r="AI1444" s="313"/>
      <c r="AJ1444" s="326"/>
      <c r="AK1444" s="27"/>
      <c r="AL1444" s="27"/>
      <c r="AM1444" s="27"/>
      <c r="AN1444" s="313"/>
    </row>
    <row r="1445" spans="1:40" outlineLevel="2">
      <c r="A1445" s="882">
        <f>ROW()</f>
        <v>1445</v>
      </c>
      <c r="B1445" s="453"/>
      <c r="D1445" s="452" t="s">
        <v>30</v>
      </c>
      <c r="H1445" s="458"/>
      <c r="I1445" s="458"/>
      <c r="J1445" s="459"/>
      <c r="K1445" s="458"/>
      <c r="L1445" s="458"/>
      <c r="M1445" s="458"/>
      <c r="N1445" s="458"/>
      <c r="O1445" s="324"/>
      <c r="P1445" s="157"/>
      <c r="Q1445" s="157"/>
      <c r="R1445" s="157"/>
      <c r="S1445" s="320"/>
      <c r="T1445" s="157"/>
      <c r="U1445" s="27"/>
      <c r="V1445" s="27"/>
      <c r="W1445" s="27"/>
      <c r="X1445" s="313"/>
      <c r="Y1445" s="326"/>
      <c r="Z1445" s="27"/>
      <c r="AA1445" s="27"/>
      <c r="AB1445" s="27"/>
      <c r="AC1445" s="27"/>
      <c r="AD1445" s="313"/>
      <c r="AE1445" s="326"/>
      <c r="AF1445" s="27"/>
      <c r="AG1445" s="27"/>
      <c r="AH1445" s="27"/>
      <c r="AI1445" s="313"/>
      <c r="AJ1445" s="326"/>
      <c r="AK1445" s="27"/>
      <c r="AL1445" s="27"/>
      <c r="AM1445" s="27"/>
      <c r="AN1445" s="313"/>
    </row>
    <row r="1446" spans="1:40" outlineLevel="2">
      <c r="A1446" s="882">
        <f>ROW()</f>
        <v>1446</v>
      </c>
      <c r="B1446" s="453"/>
      <c r="D1446" s="452" t="s">
        <v>31</v>
      </c>
      <c r="H1446" s="458"/>
      <c r="I1446" s="458"/>
      <c r="J1446" s="459"/>
      <c r="K1446" s="458"/>
      <c r="L1446" s="458"/>
      <c r="M1446" s="458"/>
      <c r="N1446" s="458"/>
      <c r="O1446" s="324"/>
      <c r="P1446" s="157"/>
      <c r="Q1446" s="157"/>
      <c r="R1446" s="157"/>
      <c r="S1446" s="320"/>
      <c r="T1446" s="157"/>
      <c r="U1446" s="27"/>
      <c r="V1446" s="27"/>
      <c r="W1446" s="27"/>
      <c r="X1446" s="313"/>
      <c r="Y1446" s="326"/>
      <c r="Z1446" s="27"/>
      <c r="AA1446" s="27"/>
      <c r="AB1446" s="27"/>
      <c r="AC1446" s="27"/>
      <c r="AD1446" s="313"/>
      <c r="AE1446" s="326"/>
      <c r="AF1446" s="27"/>
      <c r="AG1446" s="27"/>
      <c r="AH1446" s="27"/>
      <c r="AI1446" s="313"/>
      <c r="AJ1446" s="326"/>
      <c r="AK1446" s="27"/>
      <c r="AL1446" s="27"/>
      <c r="AM1446" s="27"/>
      <c r="AN1446" s="313"/>
    </row>
    <row r="1447" spans="1:40" outlineLevel="2">
      <c r="A1447" s="882">
        <f>ROW()</f>
        <v>1447</v>
      </c>
      <c r="B1447" s="453"/>
      <c r="D1447" s="452" t="s">
        <v>32</v>
      </c>
      <c r="H1447" s="458"/>
      <c r="I1447" s="458"/>
      <c r="J1447" s="459"/>
      <c r="K1447" s="458"/>
      <c r="L1447" s="458"/>
      <c r="M1447" s="458"/>
      <c r="N1447" s="458"/>
      <c r="O1447" s="324"/>
      <c r="P1447" s="157"/>
      <c r="Q1447" s="157"/>
      <c r="R1447" s="157"/>
      <c r="S1447" s="320"/>
      <c r="T1447" s="157"/>
      <c r="U1447" s="27"/>
      <c r="V1447" s="27"/>
      <c r="W1447" s="27"/>
      <c r="X1447" s="313"/>
      <c r="Y1447" s="326"/>
      <c r="Z1447" s="27"/>
      <c r="AA1447" s="27"/>
      <c r="AB1447" s="27"/>
      <c r="AC1447" s="27"/>
      <c r="AD1447" s="313"/>
      <c r="AE1447" s="326"/>
      <c r="AF1447" s="27"/>
      <c r="AG1447" s="27"/>
      <c r="AH1447" s="27"/>
      <c r="AI1447" s="313"/>
      <c r="AJ1447" s="326"/>
      <c r="AK1447" s="27"/>
      <c r="AL1447" s="27"/>
      <c r="AM1447" s="27"/>
      <c r="AN1447" s="313"/>
    </row>
    <row r="1448" spans="1:40" outlineLevel="2">
      <c r="A1448" s="882">
        <f>ROW()</f>
        <v>1448</v>
      </c>
      <c r="B1448" s="453"/>
      <c r="D1448" s="452" t="s">
        <v>33</v>
      </c>
      <c r="H1448" s="458"/>
      <c r="I1448" s="458"/>
      <c r="J1448" s="459"/>
      <c r="K1448" s="458"/>
      <c r="L1448" s="458"/>
      <c r="M1448" s="458"/>
      <c r="N1448" s="458"/>
      <c r="O1448" s="324"/>
      <c r="P1448" s="157"/>
      <c r="Q1448" s="157"/>
      <c r="R1448" s="157"/>
      <c r="S1448" s="320"/>
      <c r="T1448" s="157"/>
      <c r="U1448" s="27"/>
      <c r="V1448" s="27"/>
      <c r="W1448" s="27"/>
      <c r="X1448" s="313"/>
      <c r="Y1448" s="326"/>
      <c r="Z1448" s="27"/>
      <c r="AA1448" s="27"/>
      <c r="AB1448" s="27"/>
      <c r="AC1448" s="27"/>
      <c r="AD1448" s="313"/>
      <c r="AE1448" s="326"/>
      <c r="AF1448" s="27"/>
      <c r="AG1448" s="27"/>
      <c r="AH1448" s="27"/>
      <c r="AI1448" s="313"/>
      <c r="AJ1448" s="326"/>
      <c r="AK1448" s="27"/>
      <c r="AL1448" s="27"/>
      <c r="AM1448" s="27"/>
      <c r="AN1448" s="313"/>
    </row>
    <row r="1449" spans="1:40" outlineLevel="2">
      <c r="A1449" s="882">
        <f>ROW()</f>
        <v>1449</v>
      </c>
      <c r="B1449" s="453"/>
      <c r="D1449" s="452" t="s">
        <v>27</v>
      </c>
      <c r="H1449" s="458"/>
      <c r="I1449" s="458"/>
      <c r="J1449" s="459"/>
      <c r="K1449" s="458"/>
      <c r="L1449" s="458"/>
      <c r="M1449" s="458"/>
      <c r="N1449" s="458"/>
      <c r="O1449" s="324"/>
      <c r="P1449" s="157"/>
      <c r="Q1449" s="157"/>
      <c r="R1449" s="157"/>
      <c r="S1449" s="320"/>
      <c r="T1449" s="157"/>
      <c r="U1449" s="27"/>
      <c r="V1449" s="27"/>
      <c r="W1449" s="27"/>
      <c r="X1449" s="313"/>
      <c r="Y1449" s="326"/>
      <c r="Z1449" s="27"/>
      <c r="AA1449" s="27"/>
      <c r="AB1449" s="27"/>
      <c r="AC1449" s="27"/>
      <c r="AD1449" s="313"/>
      <c r="AE1449" s="326"/>
      <c r="AF1449" s="27"/>
      <c r="AG1449" s="27"/>
      <c r="AH1449" s="27"/>
      <c r="AI1449" s="313"/>
      <c r="AJ1449" s="326"/>
      <c r="AK1449" s="27"/>
      <c r="AL1449" s="27"/>
      <c r="AM1449" s="27"/>
      <c r="AN1449" s="313"/>
    </row>
    <row r="1450" spans="1:40" outlineLevel="2">
      <c r="A1450" s="882">
        <f>ROW()</f>
        <v>1450</v>
      </c>
      <c r="B1450" s="453"/>
      <c r="D1450" s="452" t="s">
        <v>34</v>
      </c>
      <c r="H1450" s="458"/>
      <c r="I1450" s="458"/>
      <c r="J1450" s="459"/>
      <c r="K1450" s="458"/>
      <c r="L1450" s="458"/>
      <c r="M1450" s="458"/>
      <c r="N1450" s="458"/>
      <c r="O1450" s="324"/>
      <c r="P1450" s="157"/>
      <c r="Q1450" s="157"/>
      <c r="R1450" s="157"/>
      <c r="S1450" s="320"/>
      <c r="T1450" s="157"/>
      <c r="U1450" s="27"/>
      <c r="V1450" s="27"/>
      <c r="W1450" s="27"/>
      <c r="X1450" s="313"/>
      <c r="Y1450" s="326"/>
      <c r="Z1450" s="27"/>
      <c r="AA1450" s="27"/>
      <c r="AB1450" s="27"/>
      <c r="AC1450" s="27"/>
      <c r="AD1450" s="313"/>
      <c r="AE1450" s="326"/>
      <c r="AF1450" s="27"/>
      <c r="AG1450" s="27"/>
      <c r="AH1450" s="27"/>
      <c r="AI1450" s="313"/>
      <c r="AJ1450" s="326"/>
      <c r="AK1450" s="27"/>
      <c r="AL1450" s="27"/>
      <c r="AM1450" s="27"/>
      <c r="AN1450" s="313"/>
    </row>
    <row r="1451" spans="1:40" outlineLevel="2">
      <c r="A1451" s="882">
        <f>ROW()</f>
        <v>1451</v>
      </c>
      <c r="B1451" s="453"/>
      <c r="D1451" s="452" t="s">
        <v>35</v>
      </c>
      <c r="H1451" s="458"/>
      <c r="I1451" s="458"/>
      <c r="J1451" s="459"/>
      <c r="K1451" s="458"/>
      <c r="L1451" s="458"/>
      <c r="M1451" s="458"/>
      <c r="N1451" s="458"/>
      <c r="O1451" s="324"/>
      <c r="P1451" s="157"/>
      <c r="Q1451" s="157"/>
      <c r="R1451" s="157"/>
      <c r="S1451" s="320"/>
      <c r="T1451" s="157"/>
      <c r="U1451" s="27"/>
      <c r="V1451" s="27"/>
      <c r="W1451" s="27"/>
      <c r="X1451" s="313"/>
      <c r="Y1451" s="326"/>
      <c r="Z1451" s="27"/>
      <c r="AA1451" s="27"/>
      <c r="AB1451" s="27"/>
      <c r="AC1451" s="27"/>
      <c r="AD1451" s="313"/>
      <c r="AE1451" s="326"/>
      <c r="AF1451" s="27"/>
      <c r="AG1451" s="27"/>
      <c r="AH1451" s="27"/>
      <c r="AI1451" s="313"/>
      <c r="AJ1451" s="326"/>
      <c r="AK1451" s="27"/>
      <c r="AL1451" s="27"/>
      <c r="AM1451" s="27"/>
      <c r="AN1451" s="313"/>
    </row>
    <row r="1452" spans="1:40" outlineLevel="2">
      <c r="A1452" s="882">
        <f>ROW()</f>
        <v>1452</v>
      </c>
      <c r="B1452" s="453"/>
      <c r="D1452" s="452" t="s">
        <v>302</v>
      </c>
      <c r="H1452" s="458"/>
      <c r="I1452" s="458"/>
      <c r="J1452" s="459"/>
      <c r="K1452" s="458"/>
      <c r="L1452" s="458"/>
      <c r="M1452" s="458"/>
      <c r="N1452" s="458"/>
      <c r="O1452" s="324"/>
      <c r="P1452" s="157"/>
      <c r="Q1452" s="157"/>
      <c r="R1452" s="157"/>
      <c r="S1452" s="320"/>
      <c r="T1452" s="157"/>
      <c r="U1452" s="27"/>
      <c r="V1452" s="27"/>
      <c r="W1452" s="27"/>
      <c r="X1452" s="313"/>
      <c r="Y1452" s="326"/>
      <c r="Z1452" s="27"/>
      <c r="AA1452" s="27"/>
      <c r="AB1452" s="27"/>
      <c r="AC1452" s="27"/>
      <c r="AD1452" s="313"/>
      <c r="AE1452" s="326"/>
      <c r="AF1452" s="27"/>
      <c r="AG1452" s="27"/>
      <c r="AH1452" s="27"/>
      <c r="AI1452" s="313"/>
      <c r="AJ1452" s="326"/>
      <c r="AK1452" s="27"/>
      <c r="AL1452" s="27"/>
      <c r="AM1452" s="27"/>
      <c r="AN1452" s="313"/>
    </row>
    <row r="1453" spans="1:40" outlineLevel="2">
      <c r="A1453" s="882">
        <f>ROW()</f>
        <v>1453</v>
      </c>
      <c r="B1453" s="453"/>
      <c r="D1453" s="452" t="s">
        <v>36</v>
      </c>
      <c r="H1453" s="458"/>
      <c r="I1453" s="458"/>
      <c r="J1453" s="459"/>
      <c r="K1453" s="458"/>
      <c r="L1453" s="458"/>
      <c r="M1453" s="458"/>
      <c r="N1453" s="458"/>
      <c r="O1453" s="324"/>
      <c r="P1453" s="157"/>
      <c r="Q1453" s="157"/>
      <c r="R1453" s="157"/>
      <c r="S1453" s="320"/>
      <c r="T1453" s="157"/>
      <c r="U1453" s="27"/>
      <c r="V1453" s="27"/>
      <c r="W1453" s="27"/>
      <c r="X1453" s="313"/>
      <c r="Y1453" s="326"/>
      <c r="Z1453" s="27"/>
      <c r="AA1453" s="27"/>
      <c r="AB1453" s="27"/>
      <c r="AC1453" s="27"/>
      <c r="AD1453" s="313"/>
      <c r="AE1453" s="326"/>
      <c r="AF1453" s="27"/>
      <c r="AG1453" s="27"/>
      <c r="AH1453" s="27"/>
      <c r="AI1453" s="313"/>
      <c r="AJ1453" s="326"/>
      <c r="AK1453" s="27"/>
      <c r="AL1453" s="27"/>
      <c r="AM1453" s="27"/>
      <c r="AN1453" s="313"/>
    </row>
    <row r="1454" spans="1:40" outlineLevel="2">
      <c r="A1454" s="882">
        <f>ROW()</f>
        <v>1454</v>
      </c>
      <c r="B1454" s="453"/>
      <c r="D1454" s="452" t="s">
        <v>583</v>
      </c>
      <c r="H1454" s="458"/>
      <c r="I1454" s="458"/>
      <c r="J1454" s="459"/>
      <c r="K1454" s="458"/>
      <c r="L1454" s="458"/>
      <c r="M1454" s="458"/>
      <c r="N1454" s="458"/>
      <c r="O1454" s="324"/>
      <c r="P1454" s="157"/>
      <c r="Q1454" s="157"/>
      <c r="R1454" s="157"/>
      <c r="S1454" s="320"/>
      <c r="T1454" s="157"/>
      <c r="U1454" s="27"/>
      <c r="V1454" s="27"/>
      <c r="W1454" s="27"/>
      <c r="X1454" s="313"/>
      <c r="Y1454" s="326"/>
      <c r="Z1454" s="27"/>
      <c r="AA1454" s="27"/>
      <c r="AB1454" s="27"/>
      <c r="AC1454" s="27"/>
      <c r="AD1454" s="313"/>
      <c r="AE1454" s="326"/>
      <c r="AF1454" s="27"/>
      <c r="AG1454" s="27"/>
      <c r="AH1454" s="27"/>
      <c r="AI1454" s="313"/>
      <c r="AJ1454" s="326"/>
      <c r="AK1454" s="27"/>
      <c r="AL1454" s="27"/>
      <c r="AM1454" s="27"/>
      <c r="AN1454" s="313"/>
    </row>
    <row r="1455" spans="1:40" outlineLevel="2">
      <c r="A1455" s="882">
        <f>ROW()</f>
        <v>1455</v>
      </c>
      <c r="B1455" s="453"/>
      <c r="D1455" s="452" t="s">
        <v>81</v>
      </c>
      <c r="H1455" s="458"/>
      <c r="I1455" s="458"/>
      <c r="J1455" s="459"/>
      <c r="K1455" s="458"/>
      <c r="L1455" s="458"/>
      <c r="M1455" s="458"/>
      <c r="N1455" s="458"/>
      <c r="O1455" s="324"/>
      <c r="P1455" s="157"/>
      <c r="Q1455" s="157"/>
      <c r="R1455" s="157"/>
      <c r="S1455" s="320"/>
      <c r="T1455" s="157"/>
      <c r="U1455" s="27"/>
      <c r="V1455" s="27"/>
      <c r="W1455" s="27"/>
      <c r="X1455" s="313"/>
      <c r="Y1455" s="326"/>
      <c r="Z1455" s="27"/>
      <c r="AA1455" s="27"/>
      <c r="AB1455" s="27"/>
      <c r="AC1455" s="27"/>
      <c r="AD1455" s="313"/>
      <c r="AE1455" s="326"/>
      <c r="AF1455" s="27"/>
      <c r="AG1455" s="27"/>
      <c r="AH1455" s="27"/>
      <c r="AI1455" s="313"/>
      <c r="AJ1455" s="326"/>
      <c r="AK1455" s="27"/>
      <c r="AL1455" s="27"/>
      <c r="AM1455" s="27"/>
      <c r="AN1455" s="313"/>
    </row>
    <row r="1456" spans="1:40" outlineLevel="2">
      <c r="A1456" s="882">
        <f>ROW()</f>
        <v>1456</v>
      </c>
      <c r="B1456" s="453"/>
      <c r="D1456" s="452" t="s">
        <v>28</v>
      </c>
      <c r="H1456" s="458"/>
      <c r="I1456" s="458"/>
      <c r="J1456" s="459"/>
      <c r="K1456" s="458"/>
      <c r="L1456" s="458"/>
      <c r="M1456" s="458"/>
      <c r="N1456" s="458"/>
      <c r="O1456" s="324"/>
      <c r="P1456" s="157"/>
      <c r="Q1456" s="157"/>
      <c r="R1456" s="157"/>
      <c r="S1456" s="320"/>
      <c r="T1456" s="157"/>
      <c r="U1456" s="27"/>
      <c r="V1456" s="27"/>
      <c r="W1456" s="27"/>
      <c r="X1456" s="313"/>
      <c r="Y1456" s="326"/>
      <c r="Z1456" s="27"/>
      <c r="AA1456" s="27"/>
      <c r="AB1456" s="27"/>
      <c r="AC1456" s="27"/>
      <c r="AD1456" s="313"/>
      <c r="AE1456" s="326"/>
      <c r="AF1456" s="27"/>
      <c r="AG1456" s="27"/>
      <c r="AH1456" s="27"/>
      <c r="AI1456" s="313"/>
      <c r="AJ1456" s="326"/>
      <c r="AK1456" s="27"/>
      <c r="AL1456" s="27"/>
      <c r="AM1456" s="27"/>
      <c r="AN1456" s="313"/>
    </row>
    <row r="1457" spans="1:40" outlineLevel="2">
      <c r="A1457" s="882">
        <f>ROW()</f>
        <v>1457</v>
      </c>
      <c r="B1457" s="453"/>
      <c r="D1457" s="456" t="s">
        <v>443</v>
      </c>
      <c r="E1457" s="456"/>
      <c r="F1457" s="456"/>
      <c r="G1457" s="456"/>
      <c r="H1457" s="460"/>
      <c r="I1457" s="460"/>
      <c r="J1457" s="461"/>
      <c r="K1457" s="460"/>
      <c r="L1457" s="460"/>
      <c r="M1457" s="460"/>
      <c r="N1457" s="460"/>
      <c r="O1457" s="325"/>
      <c r="P1457" s="158"/>
      <c r="Q1457" s="158"/>
      <c r="R1457" s="158"/>
      <c r="S1457" s="321"/>
      <c r="T1457" s="158"/>
      <c r="U1457" s="159"/>
      <c r="V1457" s="159"/>
      <c r="W1457" s="159"/>
      <c r="X1457" s="339"/>
      <c r="Y1457" s="341"/>
      <c r="Z1457" s="159"/>
      <c r="AA1457" s="159"/>
      <c r="AB1457" s="159"/>
      <c r="AC1457" s="159"/>
      <c r="AD1457" s="339"/>
      <c r="AE1457" s="341"/>
      <c r="AF1457" s="159"/>
      <c r="AG1457" s="159"/>
      <c r="AH1457" s="159"/>
      <c r="AI1457" s="339"/>
      <c r="AJ1457" s="341"/>
      <c r="AK1457" s="159"/>
      <c r="AL1457" s="159"/>
      <c r="AM1457" s="159"/>
      <c r="AN1457" s="339"/>
    </row>
    <row r="1458" spans="1:40" outlineLevel="2">
      <c r="A1458" s="882">
        <f>ROW()</f>
        <v>1458</v>
      </c>
      <c r="B1458" s="453"/>
      <c r="D1458" s="452" t="s">
        <v>24</v>
      </c>
      <c r="F1458" s="454"/>
      <c r="G1458" s="454"/>
      <c r="H1458" s="448"/>
      <c r="I1458" s="448"/>
      <c r="J1458" s="464"/>
      <c r="K1458" s="448"/>
      <c r="L1458" s="448"/>
      <c r="M1458" s="448"/>
      <c r="N1458" s="448"/>
      <c r="O1458" s="443"/>
      <c r="P1458" s="439"/>
      <c r="Q1458" s="439"/>
      <c r="R1458" s="439"/>
      <c r="S1458" s="440"/>
      <c r="T1458" s="439"/>
      <c r="U1458" s="439"/>
      <c r="V1458" s="439"/>
      <c r="W1458" s="439"/>
      <c r="X1458" s="440"/>
      <c r="Y1458" s="443"/>
      <c r="Z1458" s="439"/>
      <c r="AA1458" s="439"/>
      <c r="AB1458" s="439"/>
      <c r="AC1458" s="439"/>
      <c r="AD1458" s="440"/>
      <c r="AE1458" s="443"/>
      <c r="AF1458" s="439"/>
      <c r="AG1458" s="439"/>
      <c r="AH1458" s="439"/>
      <c r="AI1458" s="440"/>
      <c r="AJ1458" s="443"/>
      <c r="AK1458" s="439"/>
      <c r="AL1458" s="439"/>
      <c r="AM1458" s="439"/>
      <c r="AN1458" s="440"/>
    </row>
    <row r="1459" spans="1:40" outlineLevel="1">
      <c r="A1459" s="732" t="s">
        <v>68</v>
      </c>
      <c r="B1459" s="733"/>
      <c r="C1459" s="881"/>
      <c r="D1459" s="733"/>
      <c r="E1459" s="733"/>
      <c r="F1459" s="733"/>
      <c r="G1459" s="730"/>
      <c r="H1459" s="733"/>
      <c r="I1459" s="730"/>
      <c r="J1459" s="729"/>
      <c r="K1459" s="730"/>
      <c r="L1459" s="730"/>
      <c r="M1459" s="730"/>
      <c r="N1459" s="730"/>
      <c r="O1459" s="729"/>
      <c r="P1459" s="730"/>
      <c r="Q1459" s="730"/>
      <c r="R1459" s="730"/>
      <c r="S1459" s="731"/>
      <c r="T1459" s="730"/>
      <c r="U1459" s="730"/>
      <c r="V1459" s="730"/>
      <c r="W1459" s="730"/>
      <c r="X1459" s="731"/>
      <c r="Y1459" s="729"/>
      <c r="Z1459" s="730"/>
      <c r="AA1459" s="730"/>
      <c r="AB1459" s="730"/>
      <c r="AC1459" s="730"/>
      <c r="AD1459" s="731"/>
      <c r="AE1459" s="729"/>
      <c r="AF1459" s="730"/>
      <c r="AG1459" s="730"/>
      <c r="AH1459" s="730"/>
      <c r="AI1459" s="731"/>
      <c r="AJ1459" s="729"/>
      <c r="AK1459" s="730"/>
      <c r="AL1459" s="730"/>
      <c r="AM1459" s="730"/>
      <c r="AN1459" s="731"/>
    </row>
    <row r="1460" spans="1:40" outlineLevel="2">
      <c r="A1460" s="882">
        <f>ROW()</f>
        <v>1460</v>
      </c>
      <c r="B1460" s="453"/>
      <c r="D1460" s="452" t="s">
        <v>300</v>
      </c>
      <c r="E1460" s="438"/>
      <c r="F1460" s="438"/>
      <c r="G1460" s="438"/>
      <c r="H1460" s="439"/>
      <c r="I1460" s="439"/>
      <c r="J1460" s="443"/>
      <c r="K1460" s="439"/>
      <c r="L1460" s="439"/>
      <c r="M1460" s="439"/>
      <c r="N1460" s="157">
        <f>-Input!$N247</f>
        <v>0</v>
      </c>
      <c r="O1460" s="443"/>
      <c r="P1460" s="439"/>
      <c r="Q1460" s="439"/>
      <c r="R1460" s="439"/>
      <c r="S1460" s="313">
        <f t="shared" ref="S1460:S1475" si="1515">-(S1370+S1388+S1424)*(S1370+S1388+S1424&lt;0)</f>
        <v>3.5006154959768089E-2</v>
      </c>
      <c r="T1460" s="439"/>
      <c r="U1460" s="439"/>
      <c r="V1460" s="439"/>
      <c r="W1460" s="439"/>
      <c r="X1460" s="27">
        <f t="shared" ref="X1460:X1475" si="1516">-(X1370+X1388+X1424)*(X1370+X1388+X1424&lt;0)</f>
        <v>0</v>
      </c>
      <c r="Y1460" s="443"/>
      <c r="Z1460" s="439"/>
      <c r="AA1460" s="439"/>
      <c r="AB1460" s="439"/>
      <c r="AC1460" s="439"/>
      <c r="AD1460" s="440"/>
      <c r="AE1460" s="443"/>
      <c r="AF1460" s="439"/>
      <c r="AG1460" s="439"/>
      <c r="AH1460" s="439"/>
      <c r="AI1460" s="440"/>
      <c r="AJ1460" s="443"/>
      <c r="AK1460" s="439"/>
      <c r="AL1460" s="439"/>
      <c r="AM1460" s="439"/>
      <c r="AN1460" s="440"/>
    </row>
    <row r="1461" spans="1:40" outlineLevel="2">
      <c r="A1461" s="882">
        <f>ROW()</f>
        <v>1461</v>
      </c>
      <c r="B1461" s="453"/>
      <c r="D1461" s="452" t="s">
        <v>301</v>
      </c>
      <c r="E1461" s="438"/>
      <c r="F1461" s="438"/>
      <c r="G1461" s="438"/>
      <c r="H1461" s="439"/>
      <c r="I1461" s="439"/>
      <c r="J1461" s="443"/>
      <c r="K1461" s="439"/>
      <c r="L1461" s="439"/>
      <c r="M1461" s="439"/>
      <c r="N1461" s="157">
        <f>-Input!$N248</f>
        <v>0</v>
      </c>
      <c r="O1461" s="443"/>
      <c r="P1461" s="439"/>
      <c r="Q1461" s="439"/>
      <c r="R1461" s="439"/>
      <c r="S1461" s="313">
        <f t="shared" si="1515"/>
        <v>0</v>
      </c>
      <c r="T1461" s="439"/>
      <c r="U1461" s="439"/>
      <c r="V1461" s="439"/>
      <c r="W1461" s="439"/>
      <c r="X1461" s="27">
        <f t="shared" si="1516"/>
        <v>0</v>
      </c>
      <c r="Y1461" s="443"/>
      <c r="Z1461" s="439"/>
      <c r="AA1461" s="439"/>
      <c r="AB1461" s="439"/>
      <c r="AC1461" s="439"/>
      <c r="AD1461" s="440"/>
      <c r="AE1461" s="443"/>
      <c r="AF1461" s="439"/>
      <c r="AG1461" s="439"/>
      <c r="AH1461" s="439"/>
      <c r="AI1461" s="440"/>
      <c r="AJ1461" s="443"/>
      <c r="AK1461" s="439"/>
      <c r="AL1461" s="439"/>
      <c r="AM1461" s="439"/>
      <c r="AN1461" s="440"/>
    </row>
    <row r="1462" spans="1:40" outlineLevel="2">
      <c r="A1462" s="882">
        <f>ROW()</f>
        <v>1462</v>
      </c>
      <c r="B1462" s="453"/>
      <c r="D1462" s="452" t="s">
        <v>29</v>
      </c>
      <c r="E1462" s="438"/>
      <c r="F1462" s="438"/>
      <c r="G1462" s="438"/>
      <c r="H1462" s="439"/>
      <c r="I1462" s="439"/>
      <c r="J1462" s="443"/>
      <c r="K1462" s="439"/>
      <c r="L1462" s="439"/>
      <c r="M1462" s="439"/>
      <c r="N1462" s="157">
        <f>-Input!$N249</f>
        <v>0</v>
      </c>
      <c r="O1462" s="443"/>
      <c r="P1462" s="439"/>
      <c r="Q1462" s="439"/>
      <c r="R1462" s="439"/>
      <c r="S1462" s="313">
        <f t="shared" si="1515"/>
        <v>0</v>
      </c>
      <c r="T1462" s="439"/>
      <c r="U1462" s="439"/>
      <c r="V1462" s="439"/>
      <c r="W1462" s="439"/>
      <c r="X1462" s="27">
        <f t="shared" si="1516"/>
        <v>0</v>
      </c>
      <c r="Y1462" s="443"/>
      <c r="Z1462" s="439"/>
      <c r="AA1462" s="439"/>
      <c r="AB1462" s="439"/>
      <c r="AC1462" s="439"/>
      <c r="AD1462" s="440"/>
      <c r="AE1462" s="443"/>
      <c r="AF1462" s="439"/>
      <c r="AG1462" s="439"/>
      <c r="AH1462" s="439"/>
      <c r="AI1462" s="440"/>
      <c r="AJ1462" s="443"/>
      <c r="AK1462" s="439"/>
      <c r="AL1462" s="439"/>
      <c r="AM1462" s="439"/>
      <c r="AN1462" s="440"/>
    </row>
    <row r="1463" spans="1:40" outlineLevel="2">
      <c r="A1463" s="882">
        <f>ROW()</f>
        <v>1463</v>
      </c>
      <c r="B1463" s="453"/>
      <c r="D1463" s="452" t="s">
        <v>30</v>
      </c>
      <c r="E1463" s="438"/>
      <c r="F1463" s="438"/>
      <c r="G1463" s="438"/>
      <c r="H1463" s="439"/>
      <c r="I1463" s="439"/>
      <c r="J1463" s="443"/>
      <c r="K1463" s="439"/>
      <c r="L1463" s="439"/>
      <c r="M1463" s="439"/>
      <c r="N1463" s="157">
        <f>-Input!$N250</f>
        <v>0</v>
      </c>
      <c r="O1463" s="443"/>
      <c r="P1463" s="439"/>
      <c r="Q1463" s="439"/>
      <c r="R1463" s="439"/>
      <c r="S1463" s="313">
        <f t="shared" si="1515"/>
        <v>0</v>
      </c>
      <c r="T1463" s="439"/>
      <c r="U1463" s="439"/>
      <c r="V1463" s="439"/>
      <c r="W1463" s="439"/>
      <c r="X1463" s="27">
        <f t="shared" si="1516"/>
        <v>0</v>
      </c>
      <c r="Y1463" s="443"/>
      <c r="Z1463" s="439"/>
      <c r="AA1463" s="439"/>
      <c r="AB1463" s="439"/>
      <c r="AC1463" s="439"/>
      <c r="AD1463" s="440"/>
      <c r="AE1463" s="443"/>
      <c r="AF1463" s="439"/>
      <c r="AG1463" s="439"/>
      <c r="AH1463" s="439"/>
      <c r="AI1463" s="440"/>
      <c r="AJ1463" s="443"/>
      <c r="AK1463" s="439"/>
      <c r="AL1463" s="439"/>
      <c r="AM1463" s="439"/>
      <c r="AN1463" s="440"/>
    </row>
    <row r="1464" spans="1:40" outlineLevel="2">
      <c r="A1464" s="882">
        <f>ROW()</f>
        <v>1464</v>
      </c>
      <c r="B1464" s="453"/>
      <c r="D1464" s="452" t="s">
        <v>31</v>
      </c>
      <c r="E1464" s="438"/>
      <c r="F1464" s="438"/>
      <c r="G1464" s="438"/>
      <c r="H1464" s="439"/>
      <c r="I1464" s="439"/>
      <c r="J1464" s="443"/>
      <c r="K1464" s="439"/>
      <c r="L1464" s="439"/>
      <c r="M1464" s="439"/>
      <c r="N1464" s="157">
        <f>-Input!$N251</f>
        <v>8.233406609943239E-2</v>
      </c>
      <c r="O1464" s="443"/>
      <c r="P1464" s="439"/>
      <c r="Q1464" s="439"/>
      <c r="R1464" s="439"/>
      <c r="S1464" s="313">
        <f t="shared" si="1515"/>
        <v>0</v>
      </c>
      <c r="T1464" s="439"/>
      <c r="U1464" s="439"/>
      <c r="V1464" s="439"/>
      <c r="W1464" s="439"/>
      <c r="X1464" s="27">
        <f t="shared" si="1516"/>
        <v>0</v>
      </c>
      <c r="Y1464" s="443"/>
      <c r="Z1464" s="439"/>
      <c r="AA1464" s="439"/>
      <c r="AB1464" s="439"/>
      <c r="AC1464" s="439"/>
      <c r="AD1464" s="440"/>
      <c r="AE1464" s="443"/>
      <c r="AF1464" s="439"/>
      <c r="AG1464" s="439"/>
      <c r="AH1464" s="439"/>
      <c r="AI1464" s="440"/>
      <c r="AJ1464" s="443"/>
      <c r="AK1464" s="439"/>
      <c r="AL1464" s="439"/>
      <c r="AM1464" s="439"/>
      <c r="AN1464" s="440"/>
    </row>
    <row r="1465" spans="1:40" outlineLevel="2">
      <c r="A1465" s="882">
        <f>ROW()</f>
        <v>1465</v>
      </c>
      <c r="B1465" s="453"/>
      <c r="D1465" s="452" t="s">
        <v>32</v>
      </c>
      <c r="E1465" s="438"/>
      <c r="F1465" s="438"/>
      <c r="G1465" s="438"/>
      <c r="H1465" s="439"/>
      <c r="I1465" s="439"/>
      <c r="J1465" s="443"/>
      <c r="K1465" s="439"/>
      <c r="L1465" s="439"/>
      <c r="M1465" s="439"/>
      <c r="N1465" s="157">
        <f>-Input!$N252</f>
        <v>0</v>
      </c>
      <c r="O1465" s="443"/>
      <c r="P1465" s="439"/>
      <c r="Q1465" s="439"/>
      <c r="R1465" s="439"/>
      <c r="S1465" s="313">
        <f t="shared" si="1515"/>
        <v>0</v>
      </c>
      <c r="T1465" s="439"/>
      <c r="U1465" s="439"/>
      <c r="V1465" s="439"/>
      <c r="W1465" s="439"/>
      <c r="X1465" s="27">
        <f t="shared" si="1516"/>
        <v>0</v>
      </c>
      <c r="Y1465" s="443"/>
      <c r="Z1465" s="439"/>
      <c r="AA1465" s="439"/>
      <c r="AB1465" s="439"/>
      <c r="AC1465" s="439"/>
      <c r="AD1465" s="440"/>
      <c r="AE1465" s="443"/>
      <c r="AF1465" s="439"/>
      <c r="AG1465" s="439"/>
      <c r="AH1465" s="439"/>
      <c r="AI1465" s="440"/>
      <c r="AJ1465" s="443"/>
      <c r="AK1465" s="439"/>
      <c r="AL1465" s="439"/>
      <c r="AM1465" s="439"/>
      <c r="AN1465" s="440"/>
    </row>
    <row r="1466" spans="1:40" outlineLevel="2">
      <c r="A1466" s="882">
        <f>ROW()</f>
        <v>1466</v>
      </c>
      <c r="B1466" s="453"/>
      <c r="D1466" s="452" t="s">
        <v>33</v>
      </c>
      <c r="E1466" s="438"/>
      <c r="F1466" s="438"/>
      <c r="G1466" s="438"/>
      <c r="H1466" s="439"/>
      <c r="I1466" s="439"/>
      <c r="J1466" s="443"/>
      <c r="K1466" s="439"/>
      <c r="L1466" s="439"/>
      <c r="M1466" s="439"/>
      <c r="N1466" s="157">
        <f>-Input!$N253</f>
        <v>4.5192029133369994E-9</v>
      </c>
      <c r="O1466" s="443"/>
      <c r="P1466" s="439"/>
      <c r="Q1466" s="439"/>
      <c r="R1466" s="439"/>
      <c r="S1466" s="313">
        <f t="shared" si="1515"/>
        <v>0</v>
      </c>
      <c r="T1466" s="439"/>
      <c r="U1466" s="439"/>
      <c r="V1466" s="439"/>
      <c r="W1466" s="439"/>
      <c r="X1466" s="27">
        <f t="shared" si="1516"/>
        <v>0</v>
      </c>
      <c r="Y1466" s="443"/>
      <c r="Z1466" s="439"/>
      <c r="AA1466" s="439"/>
      <c r="AB1466" s="439"/>
      <c r="AC1466" s="439"/>
      <c r="AD1466" s="440"/>
      <c r="AE1466" s="443"/>
      <c r="AF1466" s="439"/>
      <c r="AG1466" s="439"/>
      <c r="AH1466" s="439"/>
      <c r="AI1466" s="440"/>
      <c r="AJ1466" s="443"/>
      <c r="AK1466" s="439"/>
      <c r="AL1466" s="439"/>
      <c r="AM1466" s="439"/>
      <c r="AN1466" s="440"/>
    </row>
    <row r="1467" spans="1:40" outlineLevel="2">
      <c r="A1467" s="882">
        <f>ROW()</f>
        <v>1467</v>
      </c>
      <c r="B1467" s="453"/>
      <c r="D1467" s="452" t="s">
        <v>27</v>
      </c>
      <c r="E1467" s="438"/>
      <c r="F1467" s="438"/>
      <c r="G1467" s="438"/>
      <c r="H1467" s="439"/>
      <c r="I1467" s="439"/>
      <c r="J1467" s="443"/>
      <c r="K1467" s="439"/>
      <c r="L1467" s="439"/>
      <c r="M1467" s="439"/>
      <c r="N1467" s="157">
        <f>-Input!$N254</f>
        <v>0</v>
      </c>
      <c r="O1467" s="443"/>
      <c r="P1467" s="439"/>
      <c r="Q1467" s="439"/>
      <c r="R1467" s="439"/>
      <c r="S1467" s="313">
        <f t="shared" si="1515"/>
        <v>4.9400439659659443E-3</v>
      </c>
      <c r="T1467" s="439"/>
      <c r="U1467" s="439"/>
      <c r="V1467" s="439"/>
      <c r="W1467" s="439"/>
      <c r="X1467" s="27">
        <f t="shared" si="1516"/>
        <v>0</v>
      </c>
      <c r="Y1467" s="443"/>
      <c r="Z1467" s="439"/>
      <c r="AA1467" s="439"/>
      <c r="AB1467" s="439"/>
      <c r="AC1467" s="439"/>
      <c r="AD1467" s="440"/>
      <c r="AE1467" s="443"/>
      <c r="AF1467" s="439"/>
      <c r="AG1467" s="439"/>
      <c r="AH1467" s="439"/>
      <c r="AI1467" s="440"/>
      <c r="AJ1467" s="443"/>
      <c r="AK1467" s="439"/>
      <c r="AL1467" s="439"/>
      <c r="AM1467" s="439"/>
      <c r="AN1467" s="440"/>
    </row>
    <row r="1468" spans="1:40" outlineLevel="2">
      <c r="A1468" s="882">
        <f>ROW()</f>
        <v>1468</v>
      </c>
      <c r="B1468" s="453"/>
      <c r="D1468" s="452" t="s">
        <v>34</v>
      </c>
      <c r="E1468" s="438"/>
      <c r="F1468" s="438"/>
      <c r="G1468" s="438"/>
      <c r="H1468" s="439"/>
      <c r="I1468" s="439"/>
      <c r="J1468" s="443"/>
      <c r="K1468" s="439"/>
      <c r="L1468" s="439"/>
      <c r="M1468" s="439"/>
      <c r="N1468" s="157">
        <f>-Input!$N255</f>
        <v>0</v>
      </c>
      <c r="O1468" s="443"/>
      <c r="P1468" s="439"/>
      <c r="Q1468" s="439"/>
      <c r="R1468" s="439"/>
      <c r="S1468" s="313">
        <f t="shared" si="1515"/>
        <v>0</v>
      </c>
      <c r="T1468" s="439"/>
      <c r="U1468" s="439"/>
      <c r="V1468" s="439"/>
      <c r="W1468" s="439"/>
      <c r="X1468" s="27">
        <f t="shared" si="1516"/>
        <v>0</v>
      </c>
      <c r="Y1468" s="443"/>
      <c r="Z1468" s="439"/>
      <c r="AA1468" s="439"/>
      <c r="AB1468" s="439"/>
      <c r="AC1468" s="439"/>
      <c r="AD1468" s="440"/>
      <c r="AE1468" s="443"/>
      <c r="AF1468" s="439"/>
      <c r="AG1468" s="439"/>
      <c r="AH1468" s="439"/>
      <c r="AI1468" s="440"/>
      <c r="AJ1468" s="443"/>
      <c r="AK1468" s="439"/>
      <c r="AL1468" s="439"/>
      <c r="AM1468" s="439"/>
      <c r="AN1468" s="440"/>
    </row>
    <row r="1469" spans="1:40" outlineLevel="2">
      <c r="A1469" s="882">
        <f>ROW()</f>
        <v>1469</v>
      </c>
      <c r="B1469" s="453"/>
      <c r="D1469" s="452" t="s">
        <v>35</v>
      </c>
      <c r="E1469" s="438"/>
      <c r="F1469" s="438"/>
      <c r="G1469" s="438"/>
      <c r="H1469" s="439"/>
      <c r="I1469" s="439"/>
      <c r="J1469" s="443"/>
      <c r="K1469" s="439"/>
      <c r="L1469" s="439"/>
      <c r="M1469" s="439"/>
      <c r="N1469" s="157">
        <f>-Input!$N256</f>
        <v>0.27084523358429274</v>
      </c>
      <c r="O1469" s="443"/>
      <c r="P1469" s="439"/>
      <c r="Q1469" s="439"/>
      <c r="R1469" s="439"/>
      <c r="S1469" s="313">
        <f t="shared" si="1515"/>
        <v>1.6215920396153756E-16</v>
      </c>
      <c r="T1469" s="439"/>
      <c r="U1469" s="439"/>
      <c r="V1469" s="439"/>
      <c r="W1469" s="439"/>
      <c r="X1469" s="27">
        <f t="shared" si="1516"/>
        <v>0</v>
      </c>
      <c r="Y1469" s="443"/>
      <c r="Z1469" s="439"/>
      <c r="AA1469" s="439"/>
      <c r="AB1469" s="439"/>
      <c r="AC1469" s="439"/>
      <c r="AD1469" s="440"/>
      <c r="AE1469" s="443"/>
      <c r="AF1469" s="439"/>
      <c r="AG1469" s="439"/>
      <c r="AH1469" s="439"/>
      <c r="AI1469" s="440"/>
      <c r="AJ1469" s="443"/>
      <c r="AK1469" s="439"/>
      <c r="AL1469" s="439"/>
      <c r="AM1469" s="439"/>
      <c r="AN1469" s="440"/>
    </row>
    <row r="1470" spans="1:40" outlineLevel="2">
      <c r="A1470" s="882">
        <f>ROW()</f>
        <v>1470</v>
      </c>
      <c r="B1470" s="453"/>
      <c r="D1470" s="452" t="s">
        <v>302</v>
      </c>
      <c r="E1470" s="438"/>
      <c r="F1470" s="438"/>
      <c r="G1470" s="438"/>
      <c r="H1470" s="439"/>
      <c r="I1470" s="439"/>
      <c r="J1470" s="443"/>
      <c r="K1470" s="439"/>
      <c r="L1470" s="439"/>
      <c r="M1470" s="439"/>
      <c r="N1470" s="157">
        <f>-Input!$N257</f>
        <v>0</v>
      </c>
      <c r="O1470" s="443"/>
      <c r="P1470" s="439"/>
      <c r="Q1470" s="439"/>
      <c r="R1470" s="439"/>
      <c r="S1470" s="313">
        <f t="shared" si="1515"/>
        <v>0</v>
      </c>
      <c r="T1470" s="439"/>
      <c r="U1470" s="439"/>
      <c r="V1470" s="439"/>
      <c r="W1470" s="439"/>
      <c r="X1470" s="27">
        <f t="shared" si="1516"/>
        <v>0</v>
      </c>
      <c r="Y1470" s="443"/>
      <c r="Z1470" s="439"/>
      <c r="AA1470" s="439"/>
      <c r="AB1470" s="439"/>
      <c r="AC1470" s="439"/>
      <c r="AD1470" s="440"/>
      <c r="AE1470" s="443"/>
      <c r="AF1470" s="439"/>
      <c r="AG1470" s="439"/>
      <c r="AH1470" s="439"/>
      <c r="AI1470" s="440"/>
      <c r="AJ1470" s="443"/>
      <c r="AK1470" s="439"/>
      <c r="AL1470" s="439"/>
      <c r="AM1470" s="439"/>
      <c r="AN1470" s="440"/>
    </row>
    <row r="1471" spans="1:40" outlineLevel="2">
      <c r="A1471" s="882">
        <f>ROW()</f>
        <v>1471</v>
      </c>
      <c r="B1471" s="453"/>
      <c r="D1471" s="452" t="s">
        <v>36</v>
      </c>
      <c r="E1471" s="438"/>
      <c r="F1471" s="438"/>
      <c r="G1471" s="438"/>
      <c r="H1471" s="439"/>
      <c r="I1471" s="439"/>
      <c r="J1471" s="443"/>
      <c r="K1471" s="439"/>
      <c r="L1471" s="439"/>
      <c r="M1471" s="439"/>
      <c r="N1471" s="157">
        <f>-Input!$N258</f>
        <v>0</v>
      </c>
      <c r="O1471" s="443"/>
      <c r="P1471" s="439"/>
      <c r="Q1471" s="439"/>
      <c r="R1471" s="439"/>
      <c r="S1471" s="313">
        <f t="shared" si="1515"/>
        <v>0</v>
      </c>
      <c r="T1471" s="439"/>
      <c r="U1471" s="439"/>
      <c r="V1471" s="439"/>
      <c r="W1471" s="439"/>
      <c r="X1471" s="27">
        <f t="shared" si="1516"/>
        <v>0</v>
      </c>
      <c r="Y1471" s="443"/>
      <c r="Z1471" s="439"/>
      <c r="AA1471" s="439"/>
      <c r="AB1471" s="439"/>
      <c r="AC1471" s="439"/>
      <c r="AD1471" s="440"/>
      <c r="AE1471" s="443"/>
      <c r="AF1471" s="439"/>
      <c r="AG1471" s="439"/>
      <c r="AH1471" s="439"/>
      <c r="AI1471" s="440"/>
      <c r="AJ1471" s="443"/>
      <c r="AK1471" s="439"/>
      <c r="AL1471" s="439"/>
      <c r="AM1471" s="439"/>
      <c r="AN1471" s="440"/>
    </row>
    <row r="1472" spans="1:40" outlineLevel="2">
      <c r="A1472" s="882">
        <f>ROW()</f>
        <v>1472</v>
      </c>
      <c r="B1472" s="453"/>
      <c r="D1472" s="452" t="s">
        <v>583</v>
      </c>
      <c r="E1472" s="438"/>
      <c r="F1472" s="438"/>
      <c r="G1472" s="438"/>
      <c r="H1472" s="439"/>
      <c r="I1472" s="439"/>
      <c r="J1472" s="443"/>
      <c r="K1472" s="439"/>
      <c r="L1472" s="439"/>
      <c r="M1472" s="439"/>
      <c r="N1472" s="157">
        <f>-Input!$N259</f>
        <v>0</v>
      </c>
      <c r="O1472" s="443"/>
      <c r="P1472" s="439"/>
      <c r="Q1472" s="439"/>
      <c r="R1472" s="439"/>
      <c r="S1472" s="313">
        <f t="shared" si="1515"/>
        <v>0</v>
      </c>
      <c r="T1472" s="439"/>
      <c r="U1472" s="439"/>
      <c r="V1472" s="439"/>
      <c r="W1472" s="439"/>
      <c r="X1472" s="27">
        <f t="shared" si="1516"/>
        <v>0</v>
      </c>
      <c r="Y1472" s="443"/>
      <c r="Z1472" s="439"/>
      <c r="AA1472" s="439"/>
      <c r="AB1472" s="439"/>
      <c r="AC1472" s="439"/>
      <c r="AD1472" s="440"/>
      <c r="AE1472" s="443"/>
      <c r="AF1472" s="439"/>
      <c r="AG1472" s="439"/>
      <c r="AH1472" s="439"/>
      <c r="AI1472" s="440"/>
      <c r="AJ1472" s="443"/>
      <c r="AK1472" s="439"/>
      <c r="AL1472" s="439"/>
      <c r="AM1472" s="439"/>
      <c r="AN1472" s="440"/>
    </row>
    <row r="1473" spans="1:40" outlineLevel="2">
      <c r="A1473" s="882">
        <f>ROW()</f>
        <v>1473</v>
      </c>
      <c r="B1473" s="453"/>
      <c r="D1473" s="452" t="s">
        <v>81</v>
      </c>
      <c r="E1473" s="438"/>
      <c r="F1473" s="438"/>
      <c r="G1473" s="438"/>
      <c r="H1473" s="439"/>
      <c r="I1473" s="439"/>
      <c r="J1473" s="443"/>
      <c r="K1473" s="439"/>
      <c r="L1473" s="439"/>
      <c r="M1473" s="439"/>
      <c r="N1473" s="157">
        <f>-Input!$N260</f>
        <v>0</v>
      </c>
      <c r="O1473" s="443"/>
      <c r="P1473" s="439"/>
      <c r="Q1473" s="439"/>
      <c r="R1473" s="439"/>
      <c r="S1473" s="313">
        <f t="shared" si="1515"/>
        <v>0</v>
      </c>
      <c r="T1473" s="439"/>
      <c r="U1473" s="439"/>
      <c r="V1473" s="439"/>
      <c r="W1473" s="439"/>
      <c r="X1473" s="27">
        <f t="shared" si="1516"/>
        <v>0</v>
      </c>
      <c r="Y1473" s="443"/>
      <c r="Z1473" s="439"/>
      <c r="AA1473" s="439"/>
      <c r="AB1473" s="439"/>
      <c r="AC1473" s="439"/>
      <c r="AD1473" s="440"/>
      <c r="AE1473" s="443"/>
      <c r="AF1473" s="439"/>
      <c r="AG1473" s="439"/>
      <c r="AH1473" s="439"/>
      <c r="AI1473" s="440"/>
      <c r="AJ1473" s="443"/>
      <c r="AK1473" s="439"/>
      <c r="AL1473" s="439"/>
      <c r="AM1473" s="439"/>
      <c r="AN1473" s="440"/>
    </row>
    <row r="1474" spans="1:40" outlineLevel="2">
      <c r="A1474" s="882">
        <f>ROW()</f>
        <v>1474</v>
      </c>
      <c r="B1474" s="453"/>
      <c r="D1474" s="452" t="s">
        <v>28</v>
      </c>
      <c r="E1474" s="438"/>
      <c r="F1474" s="438"/>
      <c r="G1474" s="438"/>
      <c r="H1474" s="439"/>
      <c r="I1474" s="439"/>
      <c r="J1474" s="443"/>
      <c r="K1474" s="439"/>
      <c r="L1474" s="439"/>
      <c r="M1474" s="439"/>
      <c r="N1474" s="157">
        <f>-Input!$N261</f>
        <v>0</v>
      </c>
      <c r="O1474" s="443"/>
      <c r="P1474" s="439"/>
      <c r="Q1474" s="439"/>
      <c r="R1474" s="439"/>
      <c r="S1474" s="313">
        <f t="shared" si="1515"/>
        <v>0</v>
      </c>
      <c r="T1474" s="439"/>
      <c r="U1474" s="439"/>
      <c r="V1474" s="439"/>
      <c r="W1474" s="439"/>
      <c r="X1474" s="27">
        <f t="shared" si="1516"/>
        <v>0</v>
      </c>
      <c r="Y1474" s="443"/>
      <c r="Z1474" s="439"/>
      <c r="AA1474" s="439"/>
      <c r="AB1474" s="439"/>
      <c r="AC1474" s="439"/>
      <c r="AD1474" s="440"/>
      <c r="AE1474" s="443"/>
      <c r="AF1474" s="439"/>
      <c r="AG1474" s="439"/>
      <c r="AH1474" s="439"/>
      <c r="AI1474" s="440"/>
      <c r="AJ1474" s="443"/>
      <c r="AK1474" s="439"/>
      <c r="AL1474" s="439"/>
      <c r="AM1474" s="439"/>
      <c r="AN1474" s="440"/>
    </row>
    <row r="1475" spans="1:40" outlineLevel="2">
      <c r="A1475" s="882">
        <f>ROW()</f>
        <v>1475</v>
      </c>
      <c r="B1475" s="453"/>
      <c r="D1475" s="456" t="s">
        <v>443</v>
      </c>
      <c r="E1475" s="457"/>
      <c r="F1475" s="457"/>
      <c r="G1475" s="457"/>
      <c r="H1475" s="441"/>
      <c r="I1475" s="441"/>
      <c r="J1475" s="462"/>
      <c r="K1475" s="441"/>
      <c r="L1475" s="441"/>
      <c r="M1475" s="441"/>
      <c r="N1475" s="158">
        <f>-Input!$N262</f>
        <v>0</v>
      </c>
      <c r="O1475" s="462"/>
      <c r="P1475" s="441"/>
      <c r="Q1475" s="441"/>
      <c r="R1475" s="441"/>
      <c r="S1475" s="319">
        <f t="shared" si="1515"/>
        <v>0</v>
      </c>
      <c r="T1475" s="441"/>
      <c r="U1475" s="441"/>
      <c r="V1475" s="441"/>
      <c r="W1475" s="441"/>
      <c r="X1475" s="30">
        <f t="shared" si="1516"/>
        <v>0</v>
      </c>
      <c r="Y1475" s="462"/>
      <c r="Z1475" s="441"/>
      <c r="AA1475" s="441"/>
      <c r="AB1475" s="441"/>
      <c r="AC1475" s="441"/>
      <c r="AD1475" s="442"/>
      <c r="AE1475" s="462"/>
      <c r="AF1475" s="441"/>
      <c r="AG1475" s="441"/>
      <c r="AH1475" s="441"/>
      <c r="AI1475" s="442"/>
      <c r="AJ1475" s="462"/>
      <c r="AK1475" s="441"/>
      <c r="AL1475" s="441"/>
      <c r="AM1475" s="441"/>
      <c r="AN1475" s="442"/>
    </row>
    <row r="1476" spans="1:40" outlineLevel="2">
      <c r="A1476" s="882">
        <f>ROW()</f>
        <v>1476</v>
      </c>
      <c r="B1476" s="453"/>
      <c r="D1476" s="452" t="s">
        <v>24</v>
      </c>
      <c r="E1476" s="438"/>
      <c r="F1476" s="438"/>
      <c r="G1476" s="438"/>
      <c r="H1476" s="439"/>
      <c r="I1476" s="439"/>
      <c r="J1476" s="443"/>
      <c r="K1476" s="439"/>
      <c r="L1476" s="439"/>
      <c r="M1476" s="439"/>
      <c r="N1476" s="27">
        <f>SUM(N1460:N1475)</f>
        <v>0.35317930420292803</v>
      </c>
      <c r="O1476" s="443"/>
      <c r="P1476" s="439"/>
      <c r="Q1476" s="439"/>
      <c r="R1476" s="439"/>
      <c r="S1476" s="440">
        <f>SUM(S1460:S1475)</f>
        <v>3.9946198925734193E-2</v>
      </c>
      <c r="T1476" s="439"/>
      <c r="U1476" s="439"/>
      <c r="V1476" s="439"/>
      <c r="W1476" s="439"/>
      <c r="X1476" s="440">
        <f>SUM(X1460:X1475)</f>
        <v>0</v>
      </c>
      <c r="Y1476" s="443"/>
      <c r="Z1476" s="439"/>
      <c r="AA1476" s="439"/>
      <c r="AB1476" s="439"/>
      <c r="AC1476" s="439"/>
      <c r="AD1476" s="440"/>
      <c r="AE1476" s="443"/>
      <c r="AF1476" s="439"/>
      <c r="AG1476" s="439"/>
      <c r="AH1476" s="439"/>
      <c r="AI1476" s="440"/>
      <c r="AJ1476" s="443"/>
      <c r="AK1476" s="439"/>
      <c r="AL1476" s="439"/>
      <c r="AM1476" s="439"/>
      <c r="AN1476" s="440"/>
    </row>
    <row r="1477" spans="1:40" outlineLevel="1">
      <c r="A1477" s="732" t="s">
        <v>22</v>
      </c>
      <c r="B1477" s="733"/>
      <c r="C1477" s="881"/>
      <c r="D1477" s="733"/>
      <c r="E1477" s="733"/>
      <c r="F1477" s="733"/>
      <c r="G1477" s="730"/>
      <c r="H1477" s="733"/>
      <c r="I1477" s="730"/>
      <c r="J1477" s="729"/>
      <c r="K1477" s="730"/>
      <c r="L1477" s="730"/>
      <c r="M1477" s="730"/>
      <c r="N1477" s="730"/>
      <c r="O1477" s="729"/>
      <c r="P1477" s="730"/>
      <c r="Q1477" s="730"/>
      <c r="R1477" s="730"/>
      <c r="S1477" s="731"/>
      <c r="T1477" s="730"/>
      <c r="U1477" s="730"/>
      <c r="V1477" s="730"/>
      <c r="W1477" s="730"/>
      <c r="X1477" s="731"/>
      <c r="Y1477" s="729"/>
      <c r="Z1477" s="730"/>
      <c r="AA1477" s="730"/>
      <c r="AB1477" s="730"/>
      <c r="AC1477" s="730"/>
      <c r="AD1477" s="731"/>
      <c r="AE1477" s="729"/>
      <c r="AF1477" s="730"/>
      <c r="AG1477" s="730"/>
      <c r="AH1477" s="730"/>
      <c r="AI1477" s="731"/>
      <c r="AJ1477" s="729"/>
      <c r="AK1477" s="730"/>
      <c r="AL1477" s="730"/>
      <c r="AM1477" s="730"/>
      <c r="AN1477" s="731"/>
    </row>
    <row r="1478" spans="1:40" outlineLevel="2">
      <c r="A1478" s="882">
        <f>ROW()</f>
        <v>1478</v>
      </c>
      <c r="B1478" s="453"/>
      <c r="D1478" s="452" t="s">
        <v>300</v>
      </c>
      <c r="H1478" s="458"/>
      <c r="I1478" s="458"/>
      <c r="J1478" s="459"/>
      <c r="K1478" s="458"/>
      <c r="L1478" s="458"/>
      <c r="M1478" s="458"/>
      <c r="N1478" s="27">
        <f t="shared" ref="N1478:AN1478" si="1517">N1370+N1388+N1406+N1424+N1442 + N1460</f>
        <v>-3.5006154959768089E-2</v>
      </c>
      <c r="O1478" s="326">
        <f t="shared" si="1517"/>
        <v>-3.5006154959768089E-2</v>
      </c>
      <c r="P1478" s="27">
        <f t="shared" si="1517"/>
        <v>-3.5006154959768089E-2</v>
      </c>
      <c r="Q1478" s="27">
        <f t="shared" si="1517"/>
        <v>-3.5006154959768089E-2</v>
      </c>
      <c r="R1478" s="27">
        <f t="shared" si="1517"/>
        <v>-3.5006154959768089E-2</v>
      </c>
      <c r="S1478" s="313">
        <f t="shared" si="1517"/>
        <v>0</v>
      </c>
      <c r="T1478" s="439">
        <f t="shared" si="1517"/>
        <v>0</v>
      </c>
      <c r="U1478" s="439">
        <f t="shared" si="1517"/>
        <v>0</v>
      </c>
      <c r="V1478" s="439">
        <f t="shared" si="1517"/>
        <v>0</v>
      </c>
      <c r="W1478" s="439">
        <f t="shared" si="1517"/>
        <v>0</v>
      </c>
      <c r="X1478" s="440">
        <f t="shared" si="1517"/>
        <v>0</v>
      </c>
      <c r="Y1478" s="443">
        <f t="shared" si="1517"/>
        <v>0</v>
      </c>
      <c r="Z1478" s="439">
        <f t="shared" si="1517"/>
        <v>0</v>
      </c>
      <c r="AA1478" s="439">
        <f t="shared" si="1517"/>
        <v>0</v>
      </c>
      <c r="AB1478" s="439">
        <f t="shared" si="1517"/>
        <v>0</v>
      </c>
      <c r="AC1478" s="439">
        <f t="shared" si="1517"/>
        <v>0</v>
      </c>
      <c r="AD1478" s="440">
        <f t="shared" si="1517"/>
        <v>0</v>
      </c>
      <c r="AE1478" s="443">
        <f t="shared" si="1517"/>
        <v>0</v>
      </c>
      <c r="AF1478" s="439">
        <f t="shared" si="1517"/>
        <v>0</v>
      </c>
      <c r="AG1478" s="439">
        <f t="shared" si="1517"/>
        <v>0</v>
      </c>
      <c r="AH1478" s="439">
        <f t="shared" si="1517"/>
        <v>0</v>
      </c>
      <c r="AI1478" s="440">
        <f t="shared" si="1517"/>
        <v>0</v>
      </c>
      <c r="AJ1478" s="443">
        <f t="shared" si="1517"/>
        <v>0</v>
      </c>
      <c r="AK1478" s="439">
        <f t="shared" si="1517"/>
        <v>0</v>
      </c>
      <c r="AL1478" s="439">
        <f t="shared" si="1517"/>
        <v>0</v>
      </c>
      <c r="AM1478" s="439">
        <f t="shared" si="1517"/>
        <v>0</v>
      </c>
      <c r="AN1478" s="440">
        <f t="shared" si="1517"/>
        <v>0</v>
      </c>
    </row>
    <row r="1479" spans="1:40" outlineLevel="2">
      <c r="A1479" s="882">
        <f>ROW()</f>
        <v>1479</v>
      </c>
      <c r="B1479" s="453"/>
      <c r="D1479" s="452" t="s">
        <v>301</v>
      </c>
      <c r="H1479" s="458"/>
      <c r="I1479" s="458"/>
      <c r="J1479" s="459"/>
      <c r="K1479" s="458"/>
      <c r="L1479" s="458"/>
      <c r="M1479" s="458"/>
      <c r="N1479" s="27">
        <f t="shared" ref="N1479:AN1479" si="1518">N1371+N1389+N1407+N1425+N1443 + N1461</f>
        <v>0</v>
      </c>
      <c r="O1479" s="326">
        <f t="shared" si="1518"/>
        <v>0</v>
      </c>
      <c r="P1479" s="27">
        <f t="shared" si="1518"/>
        <v>0</v>
      </c>
      <c r="Q1479" s="27">
        <f t="shared" si="1518"/>
        <v>0</v>
      </c>
      <c r="R1479" s="27">
        <f t="shared" si="1518"/>
        <v>0</v>
      </c>
      <c r="S1479" s="313">
        <f t="shared" si="1518"/>
        <v>0</v>
      </c>
      <c r="T1479" s="439">
        <f t="shared" si="1518"/>
        <v>0</v>
      </c>
      <c r="U1479" s="439">
        <f t="shared" si="1518"/>
        <v>0</v>
      </c>
      <c r="V1479" s="439">
        <f t="shared" si="1518"/>
        <v>0</v>
      </c>
      <c r="W1479" s="439">
        <f t="shared" si="1518"/>
        <v>0</v>
      </c>
      <c r="X1479" s="440">
        <f t="shared" si="1518"/>
        <v>0</v>
      </c>
      <c r="Y1479" s="443">
        <f t="shared" si="1518"/>
        <v>0</v>
      </c>
      <c r="Z1479" s="439">
        <f t="shared" si="1518"/>
        <v>0</v>
      </c>
      <c r="AA1479" s="439">
        <f t="shared" si="1518"/>
        <v>0</v>
      </c>
      <c r="AB1479" s="439">
        <f t="shared" si="1518"/>
        <v>0</v>
      </c>
      <c r="AC1479" s="439">
        <f t="shared" si="1518"/>
        <v>0</v>
      </c>
      <c r="AD1479" s="440">
        <f t="shared" si="1518"/>
        <v>0</v>
      </c>
      <c r="AE1479" s="443">
        <f t="shared" si="1518"/>
        <v>0</v>
      </c>
      <c r="AF1479" s="439">
        <f t="shared" si="1518"/>
        <v>0</v>
      </c>
      <c r="AG1479" s="439">
        <f t="shared" si="1518"/>
        <v>0</v>
      </c>
      <c r="AH1479" s="439">
        <f t="shared" si="1518"/>
        <v>0</v>
      </c>
      <c r="AI1479" s="440">
        <f t="shared" si="1518"/>
        <v>0</v>
      </c>
      <c r="AJ1479" s="443">
        <f t="shared" si="1518"/>
        <v>0</v>
      </c>
      <c r="AK1479" s="439">
        <f t="shared" si="1518"/>
        <v>0</v>
      </c>
      <c r="AL1479" s="439">
        <f t="shared" si="1518"/>
        <v>0</v>
      </c>
      <c r="AM1479" s="439">
        <f t="shared" si="1518"/>
        <v>0</v>
      </c>
      <c r="AN1479" s="440">
        <f t="shared" si="1518"/>
        <v>0</v>
      </c>
    </row>
    <row r="1480" spans="1:40" outlineLevel="2">
      <c r="A1480" s="882">
        <f>ROW()</f>
        <v>1480</v>
      </c>
      <c r="B1480" s="453"/>
      <c r="D1480" s="452" t="s">
        <v>29</v>
      </c>
      <c r="H1480" s="458"/>
      <c r="I1480" s="458"/>
      <c r="J1480" s="459"/>
      <c r="K1480" s="458"/>
      <c r="L1480" s="458"/>
      <c r="M1480" s="458"/>
      <c r="N1480" s="27">
        <f t="shared" ref="N1480:AN1480" si="1519">N1372+N1390+N1408+N1426+N1444 + N1462</f>
        <v>15.181295286263634</v>
      </c>
      <c r="O1480" s="326">
        <f t="shared" si="1519"/>
        <v>14.927568155197454</v>
      </c>
      <c r="P1480" s="27">
        <f t="shared" si="1519"/>
        <v>14.673841024131274</v>
      </c>
      <c r="Q1480" s="27">
        <f t="shared" si="1519"/>
        <v>14.420113893065095</v>
      </c>
      <c r="R1480" s="27">
        <f t="shared" si="1519"/>
        <v>14.166386761998915</v>
      </c>
      <c r="S1480" s="313">
        <f t="shared" si="1519"/>
        <v>13.912659630932735</v>
      </c>
      <c r="T1480" s="439">
        <f t="shared" si="1519"/>
        <v>0</v>
      </c>
      <c r="U1480" s="439">
        <f t="shared" si="1519"/>
        <v>0</v>
      </c>
      <c r="V1480" s="439">
        <f t="shared" si="1519"/>
        <v>0</v>
      </c>
      <c r="W1480" s="439">
        <f t="shared" si="1519"/>
        <v>0</v>
      </c>
      <c r="X1480" s="440">
        <f t="shared" si="1519"/>
        <v>0</v>
      </c>
      <c r="Y1480" s="443">
        <f t="shared" si="1519"/>
        <v>0</v>
      </c>
      <c r="Z1480" s="439">
        <f t="shared" si="1519"/>
        <v>0</v>
      </c>
      <c r="AA1480" s="439">
        <f t="shared" si="1519"/>
        <v>0</v>
      </c>
      <c r="AB1480" s="439">
        <f t="shared" si="1519"/>
        <v>0</v>
      </c>
      <c r="AC1480" s="439">
        <f t="shared" si="1519"/>
        <v>0</v>
      </c>
      <c r="AD1480" s="440">
        <f t="shared" si="1519"/>
        <v>0</v>
      </c>
      <c r="AE1480" s="443">
        <f t="shared" si="1519"/>
        <v>0</v>
      </c>
      <c r="AF1480" s="439">
        <f t="shared" si="1519"/>
        <v>0</v>
      </c>
      <c r="AG1480" s="439">
        <f t="shared" si="1519"/>
        <v>0</v>
      </c>
      <c r="AH1480" s="439">
        <f t="shared" si="1519"/>
        <v>0</v>
      </c>
      <c r="AI1480" s="440">
        <f t="shared" si="1519"/>
        <v>0</v>
      </c>
      <c r="AJ1480" s="443">
        <f t="shared" si="1519"/>
        <v>0</v>
      </c>
      <c r="AK1480" s="439">
        <f t="shared" si="1519"/>
        <v>0</v>
      </c>
      <c r="AL1480" s="439">
        <f t="shared" si="1519"/>
        <v>0</v>
      </c>
      <c r="AM1480" s="439">
        <f t="shared" si="1519"/>
        <v>0</v>
      </c>
      <c r="AN1480" s="440">
        <f t="shared" si="1519"/>
        <v>0</v>
      </c>
    </row>
    <row r="1481" spans="1:40" outlineLevel="2">
      <c r="A1481" s="882">
        <f>ROW()</f>
        <v>1481</v>
      </c>
      <c r="B1481" s="453"/>
      <c r="D1481" s="452" t="s">
        <v>30</v>
      </c>
      <c r="H1481" s="458"/>
      <c r="I1481" s="458"/>
      <c r="J1481" s="459"/>
      <c r="K1481" s="458"/>
      <c r="L1481" s="458"/>
      <c r="M1481" s="458"/>
      <c r="N1481" s="27">
        <f t="shared" ref="N1481:AN1481" si="1520">N1373+N1391+N1409+N1427+N1445 + N1463</f>
        <v>5.9073519875309059E-2</v>
      </c>
      <c r="O1481" s="326">
        <f t="shared" si="1520"/>
        <v>5.8086210006861032E-2</v>
      </c>
      <c r="P1481" s="27">
        <f t="shared" si="1520"/>
        <v>5.7098900138413004E-2</v>
      </c>
      <c r="Q1481" s="27">
        <f t="shared" si="1520"/>
        <v>5.6111590269964977E-2</v>
      </c>
      <c r="R1481" s="27">
        <f t="shared" si="1520"/>
        <v>5.5124280401516949E-2</v>
      </c>
      <c r="S1481" s="313">
        <f t="shared" si="1520"/>
        <v>5.4136970533068922E-2</v>
      </c>
      <c r="T1481" s="439">
        <f t="shared" si="1520"/>
        <v>13.839825723270661</v>
      </c>
      <c r="U1481" s="439">
        <f t="shared" si="1520"/>
        <v>13.585883966880374</v>
      </c>
      <c r="V1481" s="439">
        <f t="shared" si="1520"/>
        <v>13.331942210490087</v>
      </c>
      <c r="W1481" s="439">
        <f t="shared" si="1520"/>
        <v>13.078000454099801</v>
      </c>
      <c r="X1481" s="440">
        <f t="shared" si="1520"/>
        <v>12.824058697709514</v>
      </c>
      <c r="Y1481" s="443">
        <f t="shared" si="1520"/>
        <v>12.697087819514371</v>
      </c>
      <c r="Z1481" s="439">
        <f t="shared" si="1520"/>
        <v>12.443146063124084</v>
      </c>
      <c r="AA1481" s="439">
        <f t="shared" si="1520"/>
        <v>12.189204306733798</v>
      </c>
      <c r="AB1481" s="439">
        <f t="shared" si="1520"/>
        <v>11.935262550343511</v>
      </c>
      <c r="AC1481" s="439">
        <f t="shared" si="1520"/>
        <v>11.681320793953224</v>
      </c>
      <c r="AD1481" s="440">
        <f t="shared" si="1520"/>
        <v>11.427379037562938</v>
      </c>
      <c r="AE1481" s="443">
        <f t="shared" si="1520"/>
        <v>11.175052032425807</v>
      </c>
      <c r="AF1481" s="439">
        <f t="shared" si="1520"/>
        <v>10.922725027288676</v>
      </c>
      <c r="AG1481" s="439">
        <f t="shared" si="1520"/>
        <v>10.670398022151545</v>
      </c>
      <c r="AH1481" s="439">
        <f t="shared" si="1520"/>
        <v>10.418071017014414</v>
      </c>
      <c r="AI1481" s="440">
        <f t="shared" si="1520"/>
        <v>10.165744011877283</v>
      </c>
      <c r="AJ1481" s="443">
        <f t="shared" si="1520"/>
        <v>9.911600411580352</v>
      </c>
      <c r="AK1481" s="439">
        <f t="shared" si="1520"/>
        <v>9.6574568112834207</v>
      </c>
      <c r="AL1481" s="439">
        <f t="shared" si="1520"/>
        <v>9.4033132109864894</v>
      </c>
      <c r="AM1481" s="439">
        <f t="shared" si="1520"/>
        <v>9.1491696106895581</v>
      </c>
      <c r="AN1481" s="440">
        <f t="shared" si="1520"/>
        <v>8.8950260103926269</v>
      </c>
    </row>
    <row r="1482" spans="1:40" outlineLevel="2">
      <c r="A1482" s="882">
        <f>ROW()</f>
        <v>1482</v>
      </c>
      <c r="B1482" s="453"/>
      <c r="D1482" s="452" t="s">
        <v>31</v>
      </c>
      <c r="H1482" s="458"/>
      <c r="I1482" s="458"/>
      <c r="J1482" s="459"/>
      <c r="K1482" s="458"/>
      <c r="L1482" s="458"/>
      <c r="M1482" s="458"/>
      <c r="N1482" s="27">
        <f t="shared" ref="N1482:AN1482" si="1521">N1374+N1392+N1410+N1428+N1446 + N1464</f>
        <v>0</v>
      </c>
      <c r="O1482" s="326">
        <f t="shared" si="1521"/>
        <v>0</v>
      </c>
      <c r="P1482" s="27">
        <f t="shared" si="1521"/>
        <v>0</v>
      </c>
      <c r="Q1482" s="27">
        <f t="shared" si="1521"/>
        <v>0</v>
      </c>
      <c r="R1482" s="27">
        <f t="shared" si="1521"/>
        <v>0</v>
      </c>
      <c r="S1482" s="313">
        <f t="shared" si="1521"/>
        <v>0</v>
      </c>
      <c r="T1482" s="439">
        <f t="shared" si="1521"/>
        <v>0</v>
      </c>
      <c r="U1482" s="439">
        <f t="shared" si="1521"/>
        <v>0</v>
      </c>
      <c r="V1482" s="439">
        <f t="shared" si="1521"/>
        <v>0</v>
      </c>
      <c r="W1482" s="439">
        <f t="shared" si="1521"/>
        <v>0</v>
      </c>
      <c r="X1482" s="440">
        <f t="shared" si="1521"/>
        <v>0</v>
      </c>
      <c r="Y1482" s="443">
        <f t="shared" si="1521"/>
        <v>0</v>
      </c>
      <c r="Z1482" s="439">
        <f t="shared" si="1521"/>
        <v>0</v>
      </c>
      <c r="AA1482" s="439">
        <f t="shared" si="1521"/>
        <v>0</v>
      </c>
      <c r="AB1482" s="439">
        <f t="shared" si="1521"/>
        <v>0</v>
      </c>
      <c r="AC1482" s="439">
        <f t="shared" si="1521"/>
        <v>0</v>
      </c>
      <c r="AD1482" s="440">
        <f t="shared" si="1521"/>
        <v>0</v>
      </c>
      <c r="AE1482" s="443">
        <f t="shared" si="1521"/>
        <v>0</v>
      </c>
      <c r="AF1482" s="439">
        <f t="shared" si="1521"/>
        <v>0</v>
      </c>
      <c r="AG1482" s="439">
        <f t="shared" si="1521"/>
        <v>0</v>
      </c>
      <c r="AH1482" s="439">
        <f t="shared" si="1521"/>
        <v>0</v>
      </c>
      <c r="AI1482" s="440">
        <f t="shared" si="1521"/>
        <v>0</v>
      </c>
      <c r="AJ1482" s="443">
        <f t="shared" si="1521"/>
        <v>0</v>
      </c>
      <c r="AK1482" s="439">
        <f t="shared" si="1521"/>
        <v>0</v>
      </c>
      <c r="AL1482" s="439">
        <f t="shared" si="1521"/>
        <v>0</v>
      </c>
      <c r="AM1482" s="439">
        <f t="shared" si="1521"/>
        <v>0</v>
      </c>
      <c r="AN1482" s="440">
        <f t="shared" si="1521"/>
        <v>0</v>
      </c>
    </row>
    <row r="1483" spans="1:40" outlineLevel="2">
      <c r="A1483" s="882">
        <f>ROW()</f>
        <v>1483</v>
      </c>
      <c r="B1483" s="453"/>
      <c r="D1483" s="452" t="s">
        <v>32</v>
      </c>
      <c r="H1483" s="458"/>
      <c r="I1483" s="458"/>
      <c r="J1483" s="459"/>
      <c r="K1483" s="458"/>
      <c r="L1483" s="458"/>
      <c r="M1483" s="458"/>
      <c r="N1483" s="27">
        <f t="shared" ref="N1483:AN1483" si="1522">N1375+N1393+N1411+N1429+N1447 + N1465</f>
        <v>4.49117476577087E-3</v>
      </c>
      <c r="O1483" s="326">
        <f t="shared" si="1522"/>
        <v>4.49117476577087E-3</v>
      </c>
      <c r="P1483" s="27">
        <f t="shared" si="1522"/>
        <v>4.49117476577087E-3</v>
      </c>
      <c r="Q1483" s="27">
        <f t="shared" si="1522"/>
        <v>4.49117476577087E-3</v>
      </c>
      <c r="R1483" s="27">
        <f t="shared" si="1522"/>
        <v>4.49117476577087E-3</v>
      </c>
      <c r="S1483" s="313">
        <f t="shared" si="1522"/>
        <v>4.49117476577087E-3</v>
      </c>
      <c r="T1483" s="439">
        <f t="shared" si="1522"/>
        <v>4.4270151262598579E-3</v>
      </c>
      <c r="U1483" s="439">
        <f t="shared" si="1522"/>
        <v>4.2986958472378328E-3</v>
      </c>
      <c r="V1483" s="439">
        <f t="shared" si="1522"/>
        <v>4.1703765682158077E-3</v>
      </c>
      <c r="W1483" s="439">
        <f t="shared" si="1522"/>
        <v>4.0420572891937826E-3</v>
      </c>
      <c r="X1483" s="440">
        <f t="shared" si="1522"/>
        <v>3.9137380101717575E-3</v>
      </c>
      <c r="Y1483" s="443">
        <f t="shared" si="1522"/>
        <v>3.8495783706607449E-3</v>
      </c>
      <c r="Z1483" s="439">
        <f t="shared" si="1522"/>
        <v>3.7212590916387202E-3</v>
      </c>
      <c r="AA1483" s="439">
        <f t="shared" si="1522"/>
        <v>3.5929398126166956E-3</v>
      </c>
      <c r="AB1483" s="439">
        <f t="shared" si="1522"/>
        <v>3.4646205335946709E-3</v>
      </c>
      <c r="AC1483" s="439">
        <f t="shared" si="1522"/>
        <v>3.3363012545726462E-3</v>
      </c>
      <c r="AD1483" s="440">
        <f t="shared" si="1522"/>
        <v>3.2079819755506216E-3</v>
      </c>
      <c r="AE1483" s="443">
        <f t="shared" si="1522"/>
        <v>3.0804850746200779E-3</v>
      </c>
      <c r="AF1483" s="439">
        <f t="shared" si="1522"/>
        <v>2.9529881736895343E-3</v>
      </c>
      <c r="AG1483" s="439">
        <f t="shared" si="1522"/>
        <v>2.8254912727589906E-3</v>
      </c>
      <c r="AH1483" s="439">
        <f t="shared" si="1522"/>
        <v>2.6979943718284469E-3</v>
      </c>
      <c r="AI1483" s="440">
        <f t="shared" si="1522"/>
        <v>2.5704974708979033E-3</v>
      </c>
      <c r="AJ1483" s="443">
        <f t="shared" si="1522"/>
        <v>2.4419725973530079E-3</v>
      </c>
      <c r="AK1483" s="439">
        <f t="shared" si="1522"/>
        <v>2.313447723808113E-3</v>
      </c>
      <c r="AL1483" s="439">
        <f t="shared" si="1522"/>
        <v>2.1849228502632176E-3</v>
      </c>
      <c r="AM1483" s="439">
        <f t="shared" si="1522"/>
        <v>2.0563979767183223E-3</v>
      </c>
      <c r="AN1483" s="440">
        <f t="shared" si="1522"/>
        <v>1.9278731031734271E-3</v>
      </c>
    </row>
    <row r="1484" spans="1:40" outlineLevel="2">
      <c r="A1484" s="882">
        <f>ROW()</f>
        <v>1484</v>
      </c>
      <c r="B1484" s="453"/>
      <c r="D1484" s="452" t="s">
        <v>33</v>
      </c>
      <c r="H1484" s="458"/>
      <c r="I1484" s="458"/>
      <c r="J1484" s="459"/>
      <c r="K1484" s="458"/>
      <c r="L1484" s="458"/>
      <c r="M1484" s="458"/>
      <c r="N1484" s="27">
        <f t="shared" ref="N1484:AN1484" si="1523">N1376+N1394+N1412+N1430+N1448 + N1466</f>
        <v>0</v>
      </c>
      <c r="O1484" s="326">
        <f t="shared" si="1523"/>
        <v>0</v>
      </c>
      <c r="P1484" s="27">
        <f t="shared" si="1523"/>
        <v>0</v>
      </c>
      <c r="Q1484" s="27">
        <f t="shared" si="1523"/>
        <v>0</v>
      </c>
      <c r="R1484" s="27">
        <f t="shared" si="1523"/>
        <v>0</v>
      </c>
      <c r="S1484" s="313">
        <f t="shared" si="1523"/>
        <v>0</v>
      </c>
      <c r="T1484" s="439">
        <f t="shared" si="1523"/>
        <v>0</v>
      </c>
      <c r="U1484" s="439">
        <f t="shared" si="1523"/>
        <v>0</v>
      </c>
      <c r="V1484" s="439">
        <f t="shared" si="1523"/>
        <v>0</v>
      </c>
      <c r="W1484" s="439">
        <f t="shared" si="1523"/>
        <v>0</v>
      </c>
      <c r="X1484" s="440">
        <f t="shared" si="1523"/>
        <v>0</v>
      </c>
      <c r="Y1484" s="443">
        <f t="shared" si="1523"/>
        <v>0</v>
      </c>
      <c r="Z1484" s="439">
        <f t="shared" si="1523"/>
        <v>0</v>
      </c>
      <c r="AA1484" s="439">
        <f t="shared" si="1523"/>
        <v>0</v>
      </c>
      <c r="AB1484" s="439">
        <f t="shared" si="1523"/>
        <v>0</v>
      </c>
      <c r="AC1484" s="439">
        <f t="shared" si="1523"/>
        <v>0</v>
      </c>
      <c r="AD1484" s="440">
        <f t="shared" si="1523"/>
        <v>0</v>
      </c>
      <c r="AE1484" s="443">
        <f t="shared" si="1523"/>
        <v>0</v>
      </c>
      <c r="AF1484" s="439">
        <f t="shared" si="1523"/>
        <v>0</v>
      </c>
      <c r="AG1484" s="439">
        <f t="shared" si="1523"/>
        <v>0</v>
      </c>
      <c r="AH1484" s="439">
        <f t="shared" si="1523"/>
        <v>0</v>
      </c>
      <c r="AI1484" s="440">
        <f t="shared" si="1523"/>
        <v>0</v>
      </c>
      <c r="AJ1484" s="443">
        <f t="shared" si="1523"/>
        <v>0</v>
      </c>
      <c r="AK1484" s="439">
        <f t="shared" si="1523"/>
        <v>0</v>
      </c>
      <c r="AL1484" s="439">
        <f t="shared" si="1523"/>
        <v>0</v>
      </c>
      <c r="AM1484" s="439">
        <f t="shared" si="1523"/>
        <v>0</v>
      </c>
      <c r="AN1484" s="440">
        <f t="shared" si="1523"/>
        <v>0</v>
      </c>
    </row>
    <row r="1485" spans="1:40" outlineLevel="2">
      <c r="A1485" s="882">
        <f>ROW()</f>
        <v>1485</v>
      </c>
      <c r="B1485" s="453"/>
      <c r="D1485" s="452" t="s">
        <v>27</v>
      </c>
      <c r="H1485" s="458"/>
      <c r="I1485" s="458"/>
      <c r="J1485" s="459"/>
      <c r="K1485" s="458"/>
      <c r="L1485" s="458"/>
      <c r="M1485" s="458"/>
      <c r="N1485" s="27">
        <f t="shared" ref="N1485:AN1485" si="1524">N1377+N1395+N1413+N1431+N1449 + N1467</f>
        <v>-4.9400439659659443E-3</v>
      </c>
      <c r="O1485" s="326">
        <f t="shared" si="1524"/>
        <v>-4.9400439659659443E-3</v>
      </c>
      <c r="P1485" s="27">
        <f t="shared" si="1524"/>
        <v>-4.9400439659659443E-3</v>
      </c>
      <c r="Q1485" s="27">
        <f t="shared" si="1524"/>
        <v>-4.9400439659659443E-3</v>
      </c>
      <c r="R1485" s="27">
        <f t="shared" si="1524"/>
        <v>-4.9400439659659443E-3</v>
      </c>
      <c r="S1485" s="313">
        <f t="shared" si="1524"/>
        <v>0</v>
      </c>
      <c r="T1485" s="439">
        <f t="shared" si="1524"/>
        <v>0</v>
      </c>
      <c r="U1485" s="439">
        <f t="shared" si="1524"/>
        <v>0</v>
      </c>
      <c r="V1485" s="439">
        <f t="shared" si="1524"/>
        <v>0</v>
      </c>
      <c r="W1485" s="439">
        <f t="shared" si="1524"/>
        <v>0</v>
      </c>
      <c r="X1485" s="440">
        <f t="shared" si="1524"/>
        <v>0</v>
      </c>
      <c r="Y1485" s="443">
        <f t="shared" si="1524"/>
        <v>0</v>
      </c>
      <c r="Z1485" s="439">
        <f t="shared" si="1524"/>
        <v>0</v>
      </c>
      <c r="AA1485" s="439">
        <f t="shared" si="1524"/>
        <v>0</v>
      </c>
      <c r="AB1485" s="439">
        <f t="shared" si="1524"/>
        <v>0</v>
      </c>
      <c r="AC1485" s="439">
        <f t="shared" si="1524"/>
        <v>0</v>
      </c>
      <c r="AD1485" s="440">
        <f t="shared" si="1524"/>
        <v>0</v>
      </c>
      <c r="AE1485" s="443">
        <f t="shared" si="1524"/>
        <v>0</v>
      </c>
      <c r="AF1485" s="439">
        <f t="shared" si="1524"/>
        <v>0</v>
      </c>
      <c r="AG1485" s="439">
        <f t="shared" si="1524"/>
        <v>0</v>
      </c>
      <c r="AH1485" s="439">
        <f t="shared" si="1524"/>
        <v>0</v>
      </c>
      <c r="AI1485" s="440">
        <f t="shared" si="1524"/>
        <v>0</v>
      </c>
      <c r="AJ1485" s="443">
        <f t="shared" si="1524"/>
        <v>0</v>
      </c>
      <c r="AK1485" s="439">
        <f t="shared" si="1524"/>
        <v>0</v>
      </c>
      <c r="AL1485" s="439">
        <f t="shared" si="1524"/>
        <v>0</v>
      </c>
      <c r="AM1485" s="439">
        <f t="shared" si="1524"/>
        <v>0</v>
      </c>
      <c r="AN1485" s="440">
        <f t="shared" si="1524"/>
        <v>0</v>
      </c>
    </row>
    <row r="1486" spans="1:40" outlineLevel="2">
      <c r="A1486" s="882">
        <f>ROW()</f>
        <v>1486</v>
      </c>
      <c r="B1486" s="453"/>
      <c r="D1486" s="452" t="s">
        <v>34</v>
      </c>
      <c r="H1486" s="458"/>
      <c r="I1486" s="458"/>
      <c r="J1486" s="459"/>
      <c r="K1486" s="458"/>
      <c r="L1486" s="458"/>
      <c r="M1486" s="458"/>
      <c r="N1486" s="27">
        <f t="shared" ref="N1486:AN1486" si="1525">N1378+N1396+N1414+N1432+N1450 + N1468</f>
        <v>26.644282462708787</v>
      </c>
      <c r="O1486" s="326">
        <f t="shared" si="1525"/>
        <v>25.556594314006666</v>
      </c>
      <c r="P1486" s="27">
        <f t="shared" si="1525"/>
        <v>24.468906165304546</v>
      </c>
      <c r="Q1486" s="27">
        <f t="shared" si="1525"/>
        <v>23.381218016602425</v>
      </c>
      <c r="R1486" s="27">
        <f t="shared" si="1525"/>
        <v>22.293529867900304</v>
      </c>
      <c r="S1486" s="313">
        <f t="shared" si="1525"/>
        <v>21.205841719198183</v>
      </c>
      <c r="T1486" s="439">
        <f t="shared" si="1525"/>
        <v>20.675695676218229</v>
      </c>
      <c r="U1486" s="439">
        <f t="shared" si="1525"/>
        <v>19.615403590258321</v>
      </c>
      <c r="V1486" s="439">
        <f t="shared" si="1525"/>
        <v>18.555111504298413</v>
      </c>
      <c r="W1486" s="439">
        <f t="shared" si="1525"/>
        <v>17.494819418338505</v>
      </c>
      <c r="X1486" s="440">
        <f t="shared" si="1525"/>
        <v>16.434527332378593</v>
      </c>
      <c r="Y1486" s="443">
        <f t="shared" si="1525"/>
        <v>15.904381289398637</v>
      </c>
      <c r="Z1486" s="439">
        <f t="shared" si="1525"/>
        <v>14.844089203438728</v>
      </c>
      <c r="AA1486" s="439">
        <f t="shared" si="1525"/>
        <v>13.783797117478818</v>
      </c>
      <c r="AB1486" s="439">
        <f t="shared" si="1525"/>
        <v>12.723505031518908</v>
      </c>
      <c r="AC1486" s="439">
        <f t="shared" si="1525"/>
        <v>11.663212945558998</v>
      </c>
      <c r="AD1486" s="440">
        <f t="shared" si="1525"/>
        <v>10.602920859599088</v>
      </c>
      <c r="AE1486" s="443">
        <f t="shared" si="1525"/>
        <v>9.5494240189733954</v>
      </c>
      <c r="AF1486" s="439">
        <f t="shared" si="1525"/>
        <v>8.4959271783477028</v>
      </c>
      <c r="AG1486" s="439">
        <f t="shared" si="1525"/>
        <v>7.4424303377220093</v>
      </c>
      <c r="AH1486" s="439">
        <f t="shared" si="1525"/>
        <v>6.3889334970963159</v>
      </c>
      <c r="AI1486" s="440">
        <f t="shared" si="1525"/>
        <v>5.3354366564706224</v>
      </c>
      <c r="AJ1486" s="443">
        <f t="shared" si="1525"/>
        <v>4.2683493251764979</v>
      </c>
      <c r="AK1486" s="439">
        <f t="shared" si="1525"/>
        <v>3.2012619938823734</v>
      </c>
      <c r="AL1486" s="439">
        <f t="shared" si="1525"/>
        <v>2.1341746625882489</v>
      </c>
      <c r="AM1486" s="439">
        <f t="shared" si="1525"/>
        <v>1.0670873312941245</v>
      </c>
      <c r="AN1486" s="440">
        <f t="shared" si="1525"/>
        <v>0</v>
      </c>
    </row>
    <row r="1487" spans="1:40" outlineLevel="2">
      <c r="A1487" s="882">
        <f>ROW()</f>
        <v>1487</v>
      </c>
      <c r="B1487" s="453"/>
      <c r="D1487" s="452" t="s">
        <v>35</v>
      </c>
      <c r="H1487" s="458"/>
      <c r="I1487" s="458"/>
      <c r="J1487" s="459"/>
      <c r="K1487" s="458"/>
      <c r="L1487" s="458"/>
      <c r="M1487" s="458"/>
      <c r="N1487" s="27">
        <f t="shared" ref="N1487:AN1487" si="1526">N1379+N1397+N1415+N1433+N1451 + N1469</f>
        <v>0</v>
      </c>
      <c r="O1487" s="326">
        <f t="shared" si="1526"/>
        <v>0</v>
      </c>
      <c r="P1487" s="27">
        <f t="shared" si="1526"/>
        <v>-1.6215920396153756E-16</v>
      </c>
      <c r="Q1487" s="27">
        <f t="shared" si="1526"/>
        <v>-1.6215920396153756E-16</v>
      </c>
      <c r="R1487" s="27">
        <f t="shared" si="1526"/>
        <v>-1.6215920396153756E-16</v>
      </c>
      <c r="S1487" s="313">
        <f t="shared" si="1526"/>
        <v>0</v>
      </c>
      <c r="T1487" s="439">
        <f t="shared" si="1526"/>
        <v>0</v>
      </c>
      <c r="U1487" s="439">
        <f t="shared" si="1526"/>
        <v>0</v>
      </c>
      <c r="V1487" s="439">
        <f t="shared" si="1526"/>
        <v>0</v>
      </c>
      <c r="W1487" s="439">
        <f t="shared" si="1526"/>
        <v>0</v>
      </c>
      <c r="X1487" s="440">
        <f t="shared" si="1526"/>
        <v>0</v>
      </c>
      <c r="Y1487" s="443">
        <f t="shared" si="1526"/>
        <v>0</v>
      </c>
      <c r="Z1487" s="439">
        <f t="shared" si="1526"/>
        <v>0</v>
      </c>
      <c r="AA1487" s="439">
        <f t="shared" si="1526"/>
        <v>0</v>
      </c>
      <c r="AB1487" s="439">
        <f t="shared" si="1526"/>
        <v>0</v>
      </c>
      <c r="AC1487" s="439">
        <f t="shared" si="1526"/>
        <v>0</v>
      </c>
      <c r="AD1487" s="440">
        <f t="shared" si="1526"/>
        <v>0</v>
      </c>
      <c r="AE1487" s="443">
        <f t="shared" si="1526"/>
        <v>-1.8831904356935529E-3</v>
      </c>
      <c r="AF1487" s="439">
        <f t="shared" si="1526"/>
        <v>-1.8831904356935529E-3</v>
      </c>
      <c r="AG1487" s="439">
        <f t="shared" si="1526"/>
        <v>-1.8831904356935529E-3</v>
      </c>
      <c r="AH1487" s="439">
        <f t="shared" si="1526"/>
        <v>-1.8831904356935529E-3</v>
      </c>
      <c r="AI1487" s="440">
        <f t="shared" si="1526"/>
        <v>-1.8831904356935529E-3</v>
      </c>
      <c r="AJ1487" s="443">
        <f t="shared" si="1526"/>
        <v>0</v>
      </c>
      <c r="AK1487" s="439">
        <f t="shared" si="1526"/>
        <v>0</v>
      </c>
      <c r="AL1487" s="439">
        <f t="shared" si="1526"/>
        <v>0</v>
      </c>
      <c r="AM1487" s="439">
        <f t="shared" si="1526"/>
        <v>0</v>
      </c>
      <c r="AN1487" s="440">
        <f t="shared" si="1526"/>
        <v>0</v>
      </c>
    </row>
    <row r="1488" spans="1:40" outlineLevel="2">
      <c r="A1488" s="882">
        <f>ROW()</f>
        <v>1488</v>
      </c>
      <c r="B1488" s="453"/>
      <c r="D1488" s="452" t="s">
        <v>302</v>
      </c>
      <c r="H1488" s="458"/>
      <c r="I1488" s="458"/>
      <c r="J1488" s="459"/>
      <c r="K1488" s="458"/>
      <c r="L1488" s="458"/>
      <c r="M1488" s="458"/>
      <c r="N1488" s="27">
        <f t="shared" ref="N1488:AN1488" si="1527">N1380+N1398+N1416+N1434+N1452 + N1470</f>
        <v>0</v>
      </c>
      <c r="O1488" s="326">
        <f t="shared" si="1527"/>
        <v>0</v>
      </c>
      <c r="P1488" s="27">
        <f t="shared" si="1527"/>
        <v>0</v>
      </c>
      <c r="Q1488" s="27">
        <f t="shared" si="1527"/>
        <v>0</v>
      </c>
      <c r="R1488" s="27">
        <f t="shared" si="1527"/>
        <v>0</v>
      </c>
      <c r="S1488" s="313">
        <f t="shared" si="1527"/>
        <v>0</v>
      </c>
      <c r="T1488" s="439">
        <f t="shared" si="1527"/>
        <v>0</v>
      </c>
      <c r="U1488" s="439">
        <f t="shared" si="1527"/>
        <v>0</v>
      </c>
      <c r="V1488" s="439">
        <f t="shared" si="1527"/>
        <v>0</v>
      </c>
      <c r="W1488" s="439">
        <f t="shared" si="1527"/>
        <v>0</v>
      </c>
      <c r="X1488" s="440">
        <f t="shared" si="1527"/>
        <v>0</v>
      </c>
      <c r="Y1488" s="443">
        <f t="shared" si="1527"/>
        <v>0</v>
      </c>
      <c r="Z1488" s="439">
        <f t="shared" si="1527"/>
        <v>0</v>
      </c>
      <c r="AA1488" s="439">
        <f t="shared" si="1527"/>
        <v>0</v>
      </c>
      <c r="AB1488" s="439">
        <f t="shared" si="1527"/>
        <v>0</v>
      </c>
      <c r="AC1488" s="439">
        <f t="shared" si="1527"/>
        <v>0</v>
      </c>
      <c r="AD1488" s="440">
        <f t="shared" si="1527"/>
        <v>0</v>
      </c>
      <c r="AE1488" s="443">
        <f t="shared" si="1527"/>
        <v>0</v>
      </c>
      <c r="AF1488" s="439">
        <f t="shared" si="1527"/>
        <v>0</v>
      </c>
      <c r="AG1488" s="439">
        <f t="shared" si="1527"/>
        <v>0</v>
      </c>
      <c r="AH1488" s="439">
        <f t="shared" si="1527"/>
        <v>0</v>
      </c>
      <c r="AI1488" s="440">
        <f t="shared" si="1527"/>
        <v>0</v>
      </c>
      <c r="AJ1488" s="443">
        <f t="shared" si="1527"/>
        <v>0</v>
      </c>
      <c r="AK1488" s="439">
        <f t="shared" si="1527"/>
        <v>0</v>
      </c>
      <c r="AL1488" s="439">
        <f t="shared" si="1527"/>
        <v>0</v>
      </c>
      <c r="AM1488" s="439">
        <f t="shared" si="1527"/>
        <v>0</v>
      </c>
      <c r="AN1488" s="440">
        <f t="shared" si="1527"/>
        <v>0</v>
      </c>
    </row>
    <row r="1489" spans="1:40" outlineLevel="2">
      <c r="A1489" s="882">
        <f>ROW()</f>
        <v>1489</v>
      </c>
      <c r="B1489" s="453"/>
      <c r="D1489" s="452" t="s">
        <v>36</v>
      </c>
      <c r="H1489" s="458"/>
      <c r="I1489" s="458"/>
      <c r="J1489" s="459"/>
      <c r="K1489" s="458"/>
      <c r="L1489" s="458"/>
      <c r="M1489" s="458"/>
      <c r="N1489" s="27">
        <f t="shared" ref="N1489:AN1489" si="1528">N1381+N1399+N1417+N1435+N1453 + N1471</f>
        <v>1.6472014914831581</v>
      </c>
      <c r="O1489" s="326">
        <f t="shared" si="1528"/>
        <v>1.3177611931865265</v>
      </c>
      <c r="P1489" s="27">
        <f t="shared" si="1528"/>
        <v>0.98832089488989494</v>
      </c>
      <c r="Q1489" s="27">
        <f t="shared" si="1528"/>
        <v>0.65888059659326337</v>
      </c>
      <c r="R1489" s="27">
        <f t="shared" si="1528"/>
        <v>0.32944029829663174</v>
      </c>
      <c r="S1489" s="313">
        <f t="shared" si="1528"/>
        <v>1.1102230246251565E-16</v>
      </c>
      <c r="T1489" s="596">
        <f t="shared" si="1528"/>
        <v>1.1102230246251565E-16</v>
      </c>
      <c r="U1489" s="596">
        <f t="shared" si="1528"/>
        <v>1.1102230246251565E-16</v>
      </c>
      <c r="V1489" s="596">
        <f t="shared" si="1528"/>
        <v>1.1102230246251565E-16</v>
      </c>
      <c r="W1489" s="596">
        <f t="shared" si="1528"/>
        <v>1.1102230246251565E-16</v>
      </c>
      <c r="X1489" s="594">
        <f t="shared" si="1528"/>
        <v>1.1102230246251565E-16</v>
      </c>
      <c r="Y1489" s="443">
        <f t="shared" si="1528"/>
        <v>1.1102230246251565E-16</v>
      </c>
      <c r="Z1489" s="439">
        <f t="shared" si="1528"/>
        <v>1.1102230246251565E-16</v>
      </c>
      <c r="AA1489" s="439">
        <f t="shared" si="1528"/>
        <v>1.1102230246251565E-16</v>
      </c>
      <c r="AB1489" s="439">
        <f t="shared" si="1528"/>
        <v>1.1102230246251565E-16</v>
      </c>
      <c r="AC1489" s="439">
        <f t="shared" si="1528"/>
        <v>1.1102230246251565E-16</v>
      </c>
      <c r="AD1489" s="440">
        <f t="shared" si="1528"/>
        <v>1.1102230246251565E-16</v>
      </c>
      <c r="AE1489" s="443">
        <f t="shared" si="1528"/>
        <v>1.1102230246251565E-16</v>
      </c>
      <c r="AF1489" s="439">
        <f t="shared" si="1528"/>
        <v>1.1102230246251565E-16</v>
      </c>
      <c r="AG1489" s="439">
        <f t="shared" si="1528"/>
        <v>1.1102230246251565E-16</v>
      </c>
      <c r="AH1489" s="439">
        <f t="shared" si="1528"/>
        <v>1.1102230246251565E-16</v>
      </c>
      <c r="AI1489" s="440">
        <f t="shared" si="1528"/>
        <v>1.1102230246251565E-16</v>
      </c>
      <c r="AJ1489" s="443">
        <f t="shared" si="1528"/>
        <v>0</v>
      </c>
      <c r="AK1489" s="439">
        <f t="shared" si="1528"/>
        <v>0</v>
      </c>
      <c r="AL1489" s="439">
        <f t="shared" si="1528"/>
        <v>0</v>
      </c>
      <c r="AM1489" s="439">
        <f t="shared" si="1528"/>
        <v>0</v>
      </c>
      <c r="AN1489" s="440">
        <f t="shared" si="1528"/>
        <v>0</v>
      </c>
    </row>
    <row r="1490" spans="1:40" outlineLevel="2">
      <c r="A1490" s="882">
        <f>ROW()</f>
        <v>1490</v>
      </c>
      <c r="B1490" s="453"/>
      <c r="D1490" s="452" t="s">
        <v>583</v>
      </c>
      <c r="H1490" s="458"/>
      <c r="I1490" s="458"/>
      <c r="J1490" s="459"/>
      <c r="K1490" s="458"/>
      <c r="L1490" s="458"/>
      <c r="M1490" s="458"/>
      <c r="N1490" s="27">
        <f t="shared" ref="N1490:AN1490" si="1529">N1382+N1400+N1418+N1436+N1454 + N1472</f>
        <v>0</v>
      </c>
      <c r="O1490" s="326">
        <f t="shared" si="1529"/>
        <v>0</v>
      </c>
      <c r="P1490" s="27">
        <f t="shared" si="1529"/>
        <v>0</v>
      </c>
      <c r="Q1490" s="27">
        <f t="shared" si="1529"/>
        <v>0</v>
      </c>
      <c r="R1490" s="27">
        <f t="shared" si="1529"/>
        <v>0</v>
      </c>
      <c r="S1490" s="313">
        <f t="shared" si="1529"/>
        <v>0</v>
      </c>
      <c r="T1490" s="596">
        <f t="shared" si="1529"/>
        <v>0</v>
      </c>
      <c r="U1490" s="596">
        <f t="shared" si="1529"/>
        <v>0</v>
      </c>
      <c r="V1490" s="596">
        <f t="shared" si="1529"/>
        <v>0</v>
      </c>
      <c r="W1490" s="596">
        <f t="shared" si="1529"/>
        <v>0</v>
      </c>
      <c r="X1490" s="594">
        <f t="shared" si="1529"/>
        <v>0</v>
      </c>
      <c r="Y1490" s="443">
        <f t="shared" si="1529"/>
        <v>0</v>
      </c>
      <c r="Z1490" s="439">
        <f t="shared" si="1529"/>
        <v>0</v>
      </c>
      <c r="AA1490" s="439">
        <f t="shared" si="1529"/>
        <v>0</v>
      </c>
      <c r="AB1490" s="439">
        <f t="shared" si="1529"/>
        <v>0</v>
      </c>
      <c r="AC1490" s="439">
        <f t="shared" si="1529"/>
        <v>0</v>
      </c>
      <c r="AD1490" s="440">
        <f t="shared" si="1529"/>
        <v>0</v>
      </c>
      <c r="AE1490" s="443">
        <f t="shared" si="1529"/>
        <v>0</v>
      </c>
      <c r="AF1490" s="439">
        <f t="shared" si="1529"/>
        <v>0</v>
      </c>
      <c r="AG1490" s="439">
        <f t="shared" si="1529"/>
        <v>0</v>
      </c>
      <c r="AH1490" s="439">
        <f t="shared" si="1529"/>
        <v>0</v>
      </c>
      <c r="AI1490" s="440">
        <f t="shared" si="1529"/>
        <v>0</v>
      </c>
      <c r="AJ1490" s="443">
        <f t="shared" si="1529"/>
        <v>0</v>
      </c>
      <c r="AK1490" s="439">
        <f t="shared" si="1529"/>
        <v>0</v>
      </c>
      <c r="AL1490" s="439">
        <f t="shared" si="1529"/>
        <v>0</v>
      </c>
      <c r="AM1490" s="439">
        <f t="shared" si="1529"/>
        <v>0</v>
      </c>
      <c r="AN1490" s="440">
        <f t="shared" si="1529"/>
        <v>0</v>
      </c>
    </row>
    <row r="1491" spans="1:40" outlineLevel="2">
      <c r="A1491" s="882">
        <f>ROW()</f>
        <v>1491</v>
      </c>
      <c r="B1491" s="453"/>
      <c r="D1491" s="452" t="s">
        <v>81</v>
      </c>
      <c r="H1491" s="458"/>
      <c r="I1491" s="458"/>
      <c r="J1491" s="459"/>
      <c r="K1491" s="458"/>
      <c r="L1491" s="458"/>
      <c r="M1491" s="458"/>
      <c r="N1491" s="27">
        <f t="shared" ref="N1491:AN1491" si="1530">N1383+N1401+N1419+N1437+N1455 + N1473</f>
        <v>11.690344023278897</v>
      </c>
      <c r="O1491" s="326">
        <f t="shared" si="1530"/>
        <v>9.3522752186231166</v>
      </c>
      <c r="P1491" s="27">
        <f t="shared" si="1530"/>
        <v>7.0142064139673375</v>
      </c>
      <c r="Q1491" s="27">
        <f t="shared" si="1530"/>
        <v>4.6761376093115583</v>
      </c>
      <c r="R1491" s="27">
        <f t="shared" si="1530"/>
        <v>2.3380688046557792</v>
      </c>
      <c r="S1491" s="313">
        <f t="shared" si="1530"/>
        <v>0</v>
      </c>
      <c r="T1491" s="439">
        <f t="shared" si="1530"/>
        <v>0</v>
      </c>
      <c r="U1491" s="439">
        <f t="shared" si="1530"/>
        <v>0</v>
      </c>
      <c r="V1491" s="439">
        <f t="shared" si="1530"/>
        <v>0</v>
      </c>
      <c r="W1491" s="439">
        <f t="shared" si="1530"/>
        <v>0</v>
      </c>
      <c r="X1491" s="440">
        <f t="shared" si="1530"/>
        <v>0</v>
      </c>
      <c r="Y1491" s="443">
        <f t="shared" si="1530"/>
        <v>0</v>
      </c>
      <c r="Z1491" s="439">
        <f t="shared" si="1530"/>
        <v>0</v>
      </c>
      <c r="AA1491" s="439">
        <f t="shared" si="1530"/>
        <v>0</v>
      </c>
      <c r="AB1491" s="439">
        <f t="shared" si="1530"/>
        <v>0</v>
      </c>
      <c r="AC1491" s="439">
        <f t="shared" si="1530"/>
        <v>0</v>
      </c>
      <c r="AD1491" s="440">
        <f t="shared" si="1530"/>
        <v>0</v>
      </c>
      <c r="AE1491" s="443">
        <f t="shared" si="1530"/>
        <v>0</v>
      </c>
      <c r="AF1491" s="439">
        <f t="shared" si="1530"/>
        <v>0</v>
      </c>
      <c r="AG1491" s="439">
        <f t="shared" si="1530"/>
        <v>0</v>
      </c>
      <c r="AH1491" s="439">
        <f t="shared" si="1530"/>
        <v>0</v>
      </c>
      <c r="AI1491" s="440">
        <f t="shared" si="1530"/>
        <v>0</v>
      </c>
      <c r="AJ1491" s="443">
        <f t="shared" si="1530"/>
        <v>0</v>
      </c>
      <c r="AK1491" s="439">
        <f t="shared" si="1530"/>
        <v>0</v>
      </c>
      <c r="AL1491" s="439">
        <f t="shared" si="1530"/>
        <v>0</v>
      </c>
      <c r="AM1491" s="439">
        <f t="shared" si="1530"/>
        <v>0</v>
      </c>
      <c r="AN1491" s="440">
        <f t="shared" si="1530"/>
        <v>0</v>
      </c>
    </row>
    <row r="1492" spans="1:40" outlineLevel="2">
      <c r="A1492" s="882">
        <f>ROW()</f>
        <v>1492</v>
      </c>
      <c r="B1492" s="453"/>
      <c r="D1492" s="452" t="s">
        <v>28</v>
      </c>
      <c r="H1492" s="458"/>
      <c r="I1492" s="458"/>
      <c r="J1492" s="459"/>
      <c r="K1492" s="458"/>
      <c r="L1492" s="458"/>
      <c r="M1492" s="458"/>
      <c r="N1492" s="27">
        <f t="shared" ref="N1492:AN1492" si="1531">N1384+N1402+N1420+N1438+N1456 + N1474</f>
        <v>0</v>
      </c>
      <c r="O1492" s="326">
        <f t="shared" si="1531"/>
        <v>0</v>
      </c>
      <c r="P1492" s="27">
        <f t="shared" si="1531"/>
        <v>0</v>
      </c>
      <c r="Q1492" s="27">
        <f t="shared" si="1531"/>
        <v>0</v>
      </c>
      <c r="R1492" s="27">
        <f t="shared" si="1531"/>
        <v>0</v>
      </c>
      <c r="S1492" s="313">
        <f t="shared" si="1531"/>
        <v>0</v>
      </c>
      <c r="T1492" s="439">
        <f t="shared" si="1531"/>
        <v>0</v>
      </c>
      <c r="U1492" s="439">
        <f t="shared" si="1531"/>
        <v>0</v>
      </c>
      <c r="V1492" s="439">
        <f t="shared" si="1531"/>
        <v>0</v>
      </c>
      <c r="W1492" s="439">
        <f t="shared" si="1531"/>
        <v>0</v>
      </c>
      <c r="X1492" s="440">
        <f t="shared" si="1531"/>
        <v>0</v>
      </c>
      <c r="Y1492" s="443">
        <f t="shared" si="1531"/>
        <v>0</v>
      </c>
      <c r="Z1492" s="439">
        <f t="shared" si="1531"/>
        <v>0</v>
      </c>
      <c r="AA1492" s="439">
        <f t="shared" si="1531"/>
        <v>0</v>
      </c>
      <c r="AB1492" s="439">
        <f t="shared" si="1531"/>
        <v>0</v>
      </c>
      <c r="AC1492" s="439">
        <f t="shared" si="1531"/>
        <v>0</v>
      </c>
      <c r="AD1492" s="440">
        <f t="shared" si="1531"/>
        <v>0</v>
      </c>
      <c r="AE1492" s="443">
        <f t="shared" si="1531"/>
        <v>0</v>
      </c>
      <c r="AF1492" s="439">
        <f t="shared" si="1531"/>
        <v>0</v>
      </c>
      <c r="AG1492" s="439">
        <f t="shared" si="1531"/>
        <v>0</v>
      </c>
      <c r="AH1492" s="439">
        <f t="shared" si="1531"/>
        <v>0</v>
      </c>
      <c r="AI1492" s="440">
        <f t="shared" si="1531"/>
        <v>0</v>
      </c>
      <c r="AJ1492" s="443">
        <f t="shared" si="1531"/>
        <v>0</v>
      </c>
      <c r="AK1492" s="439">
        <f t="shared" si="1531"/>
        <v>0</v>
      </c>
      <c r="AL1492" s="439">
        <f t="shared" si="1531"/>
        <v>0</v>
      </c>
      <c r="AM1492" s="439">
        <f t="shared" si="1531"/>
        <v>0</v>
      </c>
      <c r="AN1492" s="440">
        <f t="shared" si="1531"/>
        <v>0</v>
      </c>
    </row>
    <row r="1493" spans="1:40" outlineLevel="2">
      <c r="A1493" s="882">
        <f>ROW()</f>
        <v>1493</v>
      </c>
      <c r="B1493" s="453"/>
      <c r="D1493" s="456" t="s">
        <v>443</v>
      </c>
      <c r="E1493" s="456"/>
      <c r="F1493" s="456"/>
      <c r="G1493" s="456"/>
      <c r="H1493" s="460"/>
      <c r="I1493" s="460"/>
      <c r="J1493" s="461"/>
      <c r="K1493" s="460"/>
      <c r="L1493" s="460"/>
      <c r="M1493" s="460"/>
      <c r="N1493" s="30">
        <f t="shared" ref="N1493:AN1493" si="1532">N1385+N1403+N1421+N1439+N1457 + N1475</f>
        <v>0</v>
      </c>
      <c r="O1493" s="327">
        <f t="shared" si="1532"/>
        <v>0</v>
      </c>
      <c r="P1493" s="30">
        <f t="shared" si="1532"/>
        <v>0</v>
      </c>
      <c r="Q1493" s="30">
        <f t="shared" si="1532"/>
        <v>0</v>
      </c>
      <c r="R1493" s="30">
        <f t="shared" si="1532"/>
        <v>0</v>
      </c>
      <c r="S1493" s="319">
        <f t="shared" si="1532"/>
        <v>0</v>
      </c>
      <c r="T1493" s="441">
        <f t="shared" si="1532"/>
        <v>0</v>
      </c>
      <c r="U1493" s="441">
        <f t="shared" si="1532"/>
        <v>0</v>
      </c>
      <c r="V1493" s="441">
        <f t="shared" si="1532"/>
        <v>0</v>
      </c>
      <c r="W1493" s="441">
        <f t="shared" si="1532"/>
        <v>0</v>
      </c>
      <c r="X1493" s="442">
        <f t="shared" si="1532"/>
        <v>0</v>
      </c>
      <c r="Y1493" s="462">
        <f t="shared" si="1532"/>
        <v>0</v>
      </c>
      <c r="Z1493" s="441">
        <f t="shared" si="1532"/>
        <v>0</v>
      </c>
      <c r="AA1493" s="441">
        <f t="shared" si="1532"/>
        <v>0</v>
      </c>
      <c r="AB1493" s="441">
        <f t="shared" si="1532"/>
        <v>0</v>
      </c>
      <c r="AC1493" s="441">
        <f t="shared" si="1532"/>
        <v>0</v>
      </c>
      <c r="AD1493" s="442">
        <f t="shared" si="1532"/>
        <v>0</v>
      </c>
      <c r="AE1493" s="462">
        <f t="shared" si="1532"/>
        <v>0</v>
      </c>
      <c r="AF1493" s="441">
        <f t="shared" si="1532"/>
        <v>0</v>
      </c>
      <c r="AG1493" s="441">
        <f t="shared" si="1532"/>
        <v>0</v>
      </c>
      <c r="AH1493" s="441">
        <f t="shared" si="1532"/>
        <v>0</v>
      </c>
      <c r="AI1493" s="442">
        <f t="shared" si="1532"/>
        <v>0</v>
      </c>
      <c r="AJ1493" s="462">
        <f t="shared" si="1532"/>
        <v>0</v>
      </c>
      <c r="AK1493" s="441">
        <f t="shared" si="1532"/>
        <v>0</v>
      </c>
      <c r="AL1493" s="441">
        <f t="shared" si="1532"/>
        <v>0</v>
      </c>
      <c r="AM1493" s="441">
        <f t="shared" si="1532"/>
        <v>0</v>
      </c>
      <c r="AN1493" s="442">
        <f t="shared" si="1532"/>
        <v>0</v>
      </c>
    </row>
    <row r="1494" spans="1:40" outlineLevel="2">
      <c r="A1494" s="882">
        <f>ROW()</f>
        <v>1494</v>
      </c>
      <c r="B1494" s="453"/>
      <c r="D1494" s="452" t="s">
        <v>24</v>
      </c>
      <c r="H1494" s="458"/>
      <c r="I1494" s="458"/>
      <c r="J1494" s="459"/>
      <c r="K1494" s="458"/>
      <c r="L1494" s="458"/>
      <c r="M1494" s="458"/>
      <c r="N1494" s="27">
        <f t="shared" ref="N1494:AN1494" si="1533">SUM(N1478:N1493)</f>
        <v>55.186741759449824</v>
      </c>
      <c r="O1494" s="443">
        <f t="shared" si="1533"/>
        <v>51.17683006686066</v>
      </c>
      <c r="P1494" s="439">
        <f t="shared" si="1533"/>
        <v>47.166918374271503</v>
      </c>
      <c r="Q1494" s="439">
        <f t="shared" si="1533"/>
        <v>43.157006681682347</v>
      </c>
      <c r="R1494" s="439">
        <f t="shared" si="1533"/>
        <v>39.147094989093176</v>
      </c>
      <c r="S1494" s="440">
        <f t="shared" si="1533"/>
        <v>35.17712949542976</v>
      </c>
      <c r="T1494" s="439">
        <f t="shared" si="1533"/>
        <v>34.519948414615151</v>
      </c>
      <c r="U1494" s="439">
        <f t="shared" si="1533"/>
        <v>33.205586252985931</v>
      </c>
      <c r="V1494" s="439">
        <f t="shared" si="1533"/>
        <v>31.891224091356715</v>
      </c>
      <c r="W1494" s="439">
        <f t="shared" si="1533"/>
        <v>30.5768619297275</v>
      </c>
      <c r="X1494" s="440">
        <f t="shared" si="1533"/>
        <v>29.26249976809828</v>
      </c>
      <c r="Y1494" s="443">
        <f t="shared" si="1533"/>
        <v>28.60531868728367</v>
      </c>
      <c r="Z1494" s="439">
        <f t="shared" si="1533"/>
        <v>27.290956525654451</v>
      </c>
      <c r="AA1494" s="439">
        <f t="shared" si="1533"/>
        <v>25.976594364025232</v>
      </c>
      <c r="AB1494" s="439">
        <f t="shared" si="1533"/>
        <v>24.662232202396012</v>
      </c>
      <c r="AC1494" s="439">
        <f t="shared" si="1533"/>
        <v>23.347870040766793</v>
      </c>
      <c r="AD1494" s="440">
        <f t="shared" si="1533"/>
        <v>22.033507879137577</v>
      </c>
      <c r="AE1494" s="443">
        <f t="shared" si="1533"/>
        <v>20.725673346038125</v>
      </c>
      <c r="AF1494" s="439">
        <f t="shared" si="1533"/>
        <v>19.419722003374371</v>
      </c>
      <c r="AG1494" s="439">
        <f t="shared" si="1533"/>
        <v>18.113770660710617</v>
      </c>
      <c r="AH1494" s="439">
        <f t="shared" si="1533"/>
        <v>16.807819318046864</v>
      </c>
      <c r="AI1494" s="440">
        <f t="shared" si="1533"/>
        <v>15.501867975383112</v>
      </c>
      <c r="AJ1494" s="443">
        <f t="shared" si="1533"/>
        <v>14.182391709354203</v>
      </c>
      <c r="AK1494" s="439">
        <f t="shared" si="1533"/>
        <v>12.861032252889601</v>
      </c>
      <c r="AL1494" s="439">
        <f t="shared" si="1533"/>
        <v>11.539672796425002</v>
      </c>
      <c r="AM1494" s="439">
        <f t="shared" si="1533"/>
        <v>10.2183133399604</v>
      </c>
      <c r="AN1494" s="440">
        <f t="shared" si="1533"/>
        <v>8.8969538834958009</v>
      </c>
    </row>
    <row r="1495" spans="1:40">
      <c r="A1495" s="884" t="str">
        <f>"2005 Capex Account [m$"&amp;Input!$G$43&amp;"]"</f>
        <v>2005 Capex Account [m$31/12/2023]</v>
      </c>
      <c r="B1495" s="885"/>
      <c r="C1495" s="886"/>
      <c r="D1495" s="885"/>
      <c r="E1495" s="885"/>
      <c r="F1495" s="885"/>
      <c r="G1495" s="25"/>
      <c r="H1495" s="885"/>
      <c r="I1495" s="25"/>
      <c r="J1495" s="323"/>
      <c r="K1495" s="25"/>
      <c r="L1495" s="25"/>
      <c r="M1495" s="25"/>
      <c r="N1495" s="25"/>
      <c r="O1495" s="323"/>
      <c r="P1495" s="25"/>
      <c r="Q1495" s="25"/>
      <c r="R1495" s="25"/>
      <c r="S1495" s="318"/>
      <c r="T1495" s="25"/>
      <c r="U1495" s="25"/>
      <c r="V1495" s="25"/>
      <c r="W1495" s="25"/>
      <c r="X1495" s="318"/>
      <c r="Y1495" s="323"/>
      <c r="Z1495" s="25"/>
      <c r="AA1495" s="25"/>
      <c r="AB1495" s="25"/>
      <c r="AC1495" s="25"/>
      <c r="AD1495" s="318"/>
      <c r="AE1495" s="323"/>
      <c r="AF1495" s="25"/>
      <c r="AG1495" s="25"/>
      <c r="AH1495" s="25"/>
      <c r="AI1495" s="318"/>
      <c r="AJ1495" s="323"/>
      <c r="AK1495" s="25"/>
      <c r="AL1495" s="25"/>
      <c r="AM1495" s="25"/>
      <c r="AN1495" s="318"/>
    </row>
    <row r="1496" spans="1:40" outlineLevel="1">
      <c r="A1496" s="732" t="s">
        <v>26</v>
      </c>
      <c r="B1496" s="733"/>
      <c r="C1496" s="881"/>
      <c r="D1496" s="733"/>
      <c r="E1496" s="733"/>
      <c r="F1496" s="733"/>
      <c r="G1496" s="730"/>
      <c r="H1496" s="733"/>
      <c r="I1496" s="730"/>
      <c r="J1496" s="729"/>
      <c r="K1496" s="730"/>
      <c r="L1496" s="730"/>
      <c r="M1496" s="730"/>
      <c r="N1496" s="730"/>
      <c r="O1496" s="729"/>
      <c r="P1496" s="730"/>
      <c r="Q1496" s="730"/>
      <c r="R1496" s="730"/>
      <c r="S1496" s="731"/>
      <c r="T1496" s="730"/>
      <c r="U1496" s="730"/>
      <c r="V1496" s="730"/>
      <c r="W1496" s="730"/>
      <c r="X1496" s="731"/>
      <c r="Y1496" s="729"/>
      <c r="Z1496" s="730"/>
      <c r="AA1496" s="730"/>
      <c r="AB1496" s="730"/>
      <c r="AC1496" s="730"/>
      <c r="AD1496" s="731"/>
      <c r="AE1496" s="729"/>
      <c r="AF1496" s="730"/>
      <c r="AG1496" s="730"/>
      <c r="AH1496" s="730"/>
      <c r="AI1496" s="731"/>
      <c r="AJ1496" s="729"/>
      <c r="AK1496" s="730"/>
      <c r="AL1496" s="730"/>
      <c r="AM1496" s="730"/>
      <c r="AN1496" s="731"/>
    </row>
    <row r="1497" spans="1:40" outlineLevel="2">
      <c r="A1497" s="882">
        <f>ROW()</f>
        <v>1497</v>
      </c>
      <c r="B1497" s="453"/>
      <c r="D1497" s="452" t="s">
        <v>300</v>
      </c>
      <c r="H1497" s="458"/>
      <c r="I1497" s="458"/>
      <c r="J1497" s="459"/>
      <c r="K1497" s="458"/>
      <c r="L1497" s="458"/>
      <c r="M1497" s="458"/>
      <c r="N1497" s="458"/>
      <c r="O1497" s="459"/>
      <c r="P1497" s="169">
        <f>Input!$J$58</f>
        <v>120</v>
      </c>
      <c r="Q1497" s="26">
        <f t="shared" ref="Q1497:X1497" si="1534">(P1497-P$9)*(P1497&gt;Q$9)</f>
        <v>119</v>
      </c>
      <c r="R1497" s="26">
        <f t="shared" si="1534"/>
        <v>118</v>
      </c>
      <c r="S1497" s="311">
        <f t="shared" si="1534"/>
        <v>117</v>
      </c>
      <c r="T1497" s="26">
        <f t="shared" si="1534"/>
        <v>116</v>
      </c>
      <c r="U1497" s="26">
        <f t="shared" si="1534"/>
        <v>115.5</v>
      </c>
      <c r="V1497" s="448">
        <f t="shared" si="1534"/>
        <v>114.5</v>
      </c>
      <c r="W1497" s="448">
        <f t="shared" si="1534"/>
        <v>113.5</v>
      </c>
      <c r="X1497" s="449">
        <f t="shared" si="1534"/>
        <v>112.5</v>
      </c>
      <c r="Y1497" s="342">
        <f>IF(X1497=0,0,MAX(Input!Y$58-(Input!J$58-X1497)-1,0))</f>
        <v>71.5</v>
      </c>
      <c r="Z1497" s="448">
        <f t="shared" ref="Z1497:AI1497" si="1535">(Y1497-Y$9)*(Y1497&gt;Z$9)</f>
        <v>71</v>
      </c>
      <c r="AA1497" s="448">
        <f t="shared" si="1535"/>
        <v>70</v>
      </c>
      <c r="AB1497" s="448">
        <f t="shared" si="1535"/>
        <v>69</v>
      </c>
      <c r="AC1497" s="448">
        <f t="shared" si="1535"/>
        <v>68</v>
      </c>
      <c r="AD1497" s="449">
        <f t="shared" si="1535"/>
        <v>67</v>
      </c>
      <c r="AE1497" s="464">
        <f t="shared" si="1535"/>
        <v>66</v>
      </c>
      <c r="AF1497" s="448">
        <f t="shared" si="1535"/>
        <v>65</v>
      </c>
      <c r="AG1497" s="448">
        <f t="shared" si="1535"/>
        <v>64</v>
      </c>
      <c r="AH1497" s="448">
        <f t="shared" si="1535"/>
        <v>63</v>
      </c>
      <c r="AI1497" s="449">
        <f t="shared" si="1535"/>
        <v>62</v>
      </c>
      <c r="AJ1497" s="464">
        <f t="shared" ref="AJ1497:AJ1512" si="1536">(AI1497-AI$9)*(AI1497&gt;AJ$9)</f>
        <v>61</v>
      </c>
      <c r="AK1497" s="448">
        <f t="shared" ref="AK1497:AK1512" si="1537">(AJ1497-AJ$9)*(AJ1497&gt;AK$9)</f>
        <v>60</v>
      </c>
      <c r="AL1497" s="448">
        <f t="shared" ref="AL1497:AL1512" si="1538">(AK1497-AK$9)*(AK1497&gt;AL$9)</f>
        <v>59</v>
      </c>
      <c r="AM1497" s="448">
        <f t="shared" ref="AM1497:AM1512" si="1539">(AL1497-AL$9)*(AL1497&gt;AM$9)</f>
        <v>58</v>
      </c>
      <c r="AN1497" s="449">
        <f t="shared" ref="AN1497:AN1512" si="1540">(AM1497-AM$9)*(AM1497&gt;AN$9)</f>
        <v>57</v>
      </c>
    </row>
    <row r="1498" spans="1:40" outlineLevel="2">
      <c r="A1498" s="882">
        <f>ROW()</f>
        <v>1498</v>
      </c>
      <c r="B1498" s="453"/>
      <c r="D1498" s="452" t="s">
        <v>301</v>
      </c>
      <c r="H1498" s="458"/>
      <c r="I1498" s="458"/>
      <c r="J1498" s="459"/>
      <c r="K1498" s="458"/>
      <c r="L1498" s="458"/>
      <c r="M1498" s="458"/>
      <c r="N1498" s="458"/>
      <c r="O1498" s="459"/>
      <c r="P1498" s="169">
        <f>Input!$J$59</f>
        <v>120</v>
      </c>
      <c r="Q1498" s="26">
        <f t="shared" ref="Q1498:X1498" si="1541">(P1498-P$9)*(P1498&gt;Q$9)</f>
        <v>119</v>
      </c>
      <c r="R1498" s="26">
        <f t="shared" si="1541"/>
        <v>118</v>
      </c>
      <c r="S1498" s="311">
        <f t="shared" si="1541"/>
        <v>117</v>
      </c>
      <c r="T1498" s="26">
        <f t="shared" si="1541"/>
        <v>116</v>
      </c>
      <c r="U1498" s="26">
        <f t="shared" si="1541"/>
        <v>115.5</v>
      </c>
      <c r="V1498" s="448">
        <f t="shared" si="1541"/>
        <v>114.5</v>
      </c>
      <c r="W1498" s="448">
        <f t="shared" si="1541"/>
        <v>113.5</v>
      </c>
      <c r="X1498" s="449">
        <f t="shared" si="1541"/>
        <v>112.5</v>
      </c>
      <c r="Y1498" s="342">
        <f>IF(X1498=0,0,MAX(Input!Y$59-(Input!J$59-X1498)-1,0))</f>
        <v>51.5</v>
      </c>
      <c r="Z1498" s="448">
        <f t="shared" ref="Z1498:AI1498" si="1542">(Y1498-Y$9)*(Y1498&gt;Z$9)</f>
        <v>51</v>
      </c>
      <c r="AA1498" s="448">
        <f t="shared" si="1542"/>
        <v>50</v>
      </c>
      <c r="AB1498" s="448">
        <f t="shared" si="1542"/>
        <v>49</v>
      </c>
      <c r="AC1498" s="448">
        <f t="shared" si="1542"/>
        <v>48</v>
      </c>
      <c r="AD1498" s="449">
        <f t="shared" si="1542"/>
        <v>47</v>
      </c>
      <c r="AE1498" s="464">
        <f t="shared" si="1542"/>
        <v>46</v>
      </c>
      <c r="AF1498" s="448">
        <f t="shared" si="1542"/>
        <v>45</v>
      </c>
      <c r="AG1498" s="448">
        <f t="shared" si="1542"/>
        <v>44</v>
      </c>
      <c r="AH1498" s="448">
        <f t="shared" si="1542"/>
        <v>43</v>
      </c>
      <c r="AI1498" s="449">
        <f t="shared" si="1542"/>
        <v>42</v>
      </c>
      <c r="AJ1498" s="464">
        <f t="shared" si="1536"/>
        <v>41</v>
      </c>
      <c r="AK1498" s="448">
        <f t="shared" si="1537"/>
        <v>40</v>
      </c>
      <c r="AL1498" s="448">
        <f t="shared" si="1538"/>
        <v>39</v>
      </c>
      <c r="AM1498" s="448">
        <f t="shared" si="1539"/>
        <v>38</v>
      </c>
      <c r="AN1498" s="449">
        <f t="shared" si="1540"/>
        <v>37</v>
      </c>
    </row>
    <row r="1499" spans="1:40" outlineLevel="2">
      <c r="A1499" s="882">
        <f>ROW()</f>
        <v>1499</v>
      </c>
      <c r="B1499" s="453"/>
      <c r="D1499" s="452" t="s">
        <v>29</v>
      </c>
      <c r="H1499" s="458"/>
      <c r="I1499" s="458"/>
      <c r="J1499" s="459"/>
      <c r="K1499" s="458"/>
      <c r="L1499" s="458"/>
      <c r="M1499" s="458"/>
      <c r="N1499" s="458"/>
      <c r="O1499" s="459"/>
      <c r="P1499" s="169">
        <f>Input!$J$60</f>
        <v>60</v>
      </c>
      <c r="Q1499" s="26">
        <f t="shared" ref="Q1499:X1499" si="1543">(P1499-P$9)*(P1499&gt;Q$9)</f>
        <v>59</v>
      </c>
      <c r="R1499" s="26">
        <f t="shared" si="1543"/>
        <v>58</v>
      </c>
      <c r="S1499" s="311">
        <f t="shared" si="1543"/>
        <v>57</v>
      </c>
      <c r="T1499" s="26">
        <f t="shared" si="1543"/>
        <v>56</v>
      </c>
      <c r="U1499" s="26">
        <f t="shared" si="1543"/>
        <v>55.5</v>
      </c>
      <c r="V1499" s="448">
        <f t="shared" si="1543"/>
        <v>54.5</v>
      </c>
      <c r="W1499" s="448">
        <f t="shared" si="1543"/>
        <v>53.5</v>
      </c>
      <c r="X1499" s="449">
        <f t="shared" si="1543"/>
        <v>52.5</v>
      </c>
      <c r="Y1499" s="342">
        <f>IF(X1499=0,0,MAX(Input!Y$60-(Input!J$60-X1499)-1,0))</f>
        <v>51.5</v>
      </c>
      <c r="Z1499" s="448">
        <f t="shared" ref="Z1499:AI1499" si="1544">(Y1499-Y$9)*(Y1499&gt;Z$9)</f>
        <v>51</v>
      </c>
      <c r="AA1499" s="448">
        <f t="shared" si="1544"/>
        <v>50</v>
      </c>
      <c r="AB1499" s="448">
        <f t="shared" si="1544"/>
        <v>49</v>
      </c>
      <c r="AC1499" s="448">
        <f t="shared" si="1544"/>
        <v>48</v>
      </c>
      <c r="AD1499" s="449">
        <f t="shared" si="1544"/>
        <v>47</v>
      </c>
      <c r="AE1499" s="464">
        <f t="shared" si="1544"/>
        <v>46</v>
      </c>
      <c r="AF1499" s="448">
        <f t="shared" si="1544"/>
        <v>45</v>
      </c>
      <c r="AG1499" s="448">
        <f t="shared" si="1544"/>
        <v>44</v>
      </c>
      <c r="AH1499" s="448">
        <f t="shared" si="1544"/>
        <v>43</v>
      </c>
      <c r="AI1499" s="449">
        <f t="shared" si="1544"/>
        <v>42</v>
      </c>
      <c r="AJ1499" s="464">
        <f t="shared" si="1536"/>
        <v>41</v>
      </c>
      <c r="AK1499" s="448">
        <f t="shared" si="1537"/>
        <v>40</v>
      </c>
      <c r="AL1499" s="448">
        <f t="shared" si="1538"/>
        <v>39</v>
      </c>
      <c r="AM1499" s="448">
        <f t="shared" si="1539"/>
        <v>38</v>
      </c>
      <c r="AN1499" s="449">
        <f t="shared" si="1540"/>
        <v>37</v>
      </c>
    </row>
    <row r="1500" spans="1:40" outlineLevel="2">
      <c r="A1500" s="882">
        <f>ROW()</f>
        <v>1500</v>
      </c>
      <c r="B1500" s="453"/>
      <c r="D1500" s="452" t="s">
        <v>30</v>
      </c>
      <c r="H1500" s="458"/>
      <c r="I1500" s="458"/>
      <c r="J1500" s="459"/>
      <c r="K1500" s="458"/>
      <c r="L1500" s="458"/>
      <c r="M1500" s="458"/>
      <c r="N1500" s="458"/>
      <c r="O1500" s="459"/>
      <c r="P1500" s="169">
        <f>Input!$J$61</f>
        <v>60</v>
      </c>
      <c r="Q1500" s="26">
        <f t="shared" ref="Q1500:X1500" si="1545">(P1500-P$9)*(P1500&gt;Q$9)</f>
        <v>59</v>
      </c>
      <c r="R1500" s="26">
        <f t="shared" si="1545"/>
        <v>58</v>
      </c>
      <c r="S1500" s="311">
        <f t="shared" si="1545"/>
        <v>57</v>
      </c>
      <c r="T1500" s="26">
        <f t="shared" si="1545"/>
        <v>56</v>
      </c>
      <c r="U1500" s="26">
        <f t="shared" si="1545"/>
        <v>55.5</v>
      </c>
      <c r="V1500" s="448">
        <f t="shared" si="1545"/>
        <v>54.5</v>
      </c>
      <c r="W1500" s="448">
        <f t="shared" si="1545"/>
        <v>53.5</v>
      </c>
      <c r="X1500" s="449">
        <f t="shared" si="1545"/>
        <v>52.5</v>
      </c>
      <c r="Y1500" s="342">
        <f>IF(X1500=0,0,MAX(Input!Y$61-(Input!J$61-X1500)-1,0))</f>
        <v>51.5</v>
      </c>
      <c r="Z1500" s="448">
        <f t="shared" ref="Z1500:AI1500" si="1546">(Y1500-Y$9)*(Y1500&gt;Z$9)</f>
        <v>51</v>
      </c>
      <c r="AA1500" s="448">
        <f t="shared" si="1546"/>
        <v>50</v>
      </c>
      <c r="AB1500" s="448">
        <f t="shared" si="1546"/>
        <v>49</v>
      </c>
      <c r="AC1500" s="448">
        <f t="shared" si="1546"/>
        <v>48</v>
      </c>
      <c r="AD1500" s="449">
        <f t="shared" si="1546"/>
        <v>47</v>
      </c>
      <c r="AE1500" s="464">
        <f t="shared" si="1546"/>
        <v>46</v>
      </c>
      <c r="AF1500" s="448">
        <f t="shared" si="1546"/>
        <v>45</v>
      </c>
      <c r="AG1500" s="448">
        <f t="shared" si="1546"/>
        <v>44</v>
      </c>
      <c r="AH1500" s="448">
        <f t="shared" si="1546"/>
        <v>43</v>
      </c>
      <c r="AI1500" s="449">
        <f t="shared" si="1546"/>
        <v>42</v>
      </c>
      <c r="AJ1500" s="464">
        <f t="shared" si="1536"/>
        <v>41</v>
      </c>
      <c r="AK1500" s="448">
        <f t="shared" si="1537"/>
        <v>40</v>
      </c>
      <c r="AL1500" s="448">
        <f t="shared" si="1538"/>
        <v>39</v>
      </c>
      <c r="AM1500" s="448">
        <f t="shared" si="1539"/>
        <v>38</v>
      </c>
      <c r="AN1500" s="449">
        <f t="shared" si="1540"/>
        <v>37</v>
      </c>
    </row>
    <row r="1501" spans="1:40" outlineLevel="2">
      <c r="A1501" s="882">
        <f>ROW()</f>
        <v>1501</v>
      </c>
      <c r="B1501" s="453"/>
      <c r="D1501" s="452" t="s">
        <v>31</v>
      </c>
      <c r="H1501" s="458"/>
      <c r="I1501" s="458"/>
      <c r="J1501" s="459"/>
      <c r="K1501" s="458"/>
      <c r="L1501" s="458"/>
      <c r="M1501" s="458"/>
      <c r="N1501" s="458"/>
      <c r="O1501" s="459"/>
      <c r="P1501" s="169">
        <f>Input!$J$62</f>
        <v>60</v>
      </c>
      <c r="Q1501" s="26">
        <f t="shared" ref="Q1501:X1501" si="1547">(P1501-P$9)*(P1501&gt;Q$9)</f>
        <v>59</v>
      </c>
      <c r="R1501" s="26">
        <f t="shared" si="1547"/>
        <v>58</v>
      </c>
      <c r="S1501" s="311">
        <f t="shared" si="1547"/>
        <v>57</v>
      </c>
      <c r="T1501" s="26">
        <f t="shared" si="1547"/>
        <v>56</v>
      </c>
      <c r="U1501" s="26">
        <f t="shared" si="1547"/>
        <v>55.5</v>
      </c>
      <c r="V1501" s="448">
        <f t="shared" si="1547"/>
        <v>54.5</v>
      </c>
      <c r="W1501" s="448">
        <f t="shared" si="1547"/>
        <v>53.5</v>
      </c>
      <c r="X1501" s="449">
        <f t="shared" si="1547"/>
        <v>52.5</v>
      </c>
      <c r="Y1501" s="342">
        <f>IF(X1501=0,0,MAX(Input!Y$62-(Input!J$62-X1501)-1,0))</f>
        <v>51.5</v>
      </c>
      <c r="Z1501" s="448">
        <f t="shared" ref="Z1501:AI1501" si="1548">(Y1501-Y$9)*(Y1501&gt;Z$9)</f>
        <v>51</v>
      </c>
      <c r="AA1501" s="448">
        <f t="shared" si="1548"/>
        <v>50</v>
      </c>
      <c r="AB1501" s="448">
        <f t="shared" si="1548"/>
        <v>49</v>
      </c>
      <c r="AC1501" s="448">
        <f t="shared" si="1548"/>
        <v>48</v>
      </c>
      <c r="AD1501" s="449">
        <f t="shared" si="1548"/>
        <v>47</v>
      </c>
      <c r="AE1501" s="464">
        <f t="shared" si="1548"/>
        <v>46</v>
      </c>
      <c r="AF1501" s="448">
        <f t="shared" si="1548"/>
        <v>45</v>
      </c>
      <c r="AG1501" s="448">
        <f t="shared" si="1548"/>
        <v>44</v>
      </c>
      <c r="AH1501" s="448">
        <f t="shared" si="1548"/>
        <v>43</v>
      </c>
      <c r="AI1501" s="449">
        <f t="shared" si="1548"/>
        <v>42</v>
      </c>
      <c r="AJ1501" s="464">
        <f t="shared" si="1536"/>
        <v>41</v>
      </c>
      <c r="AK1501" s="448">
        <f t="shared" si="1537"/>
        <v>40</v>
      </c>
      <c r="AL1501" s="448">
        <f t="shared" si="1538"/>
        <v>39</v>
      </c>
      <c r="AM1501" s="448">
        <f t="shared" si="1539"/>
        <v>38</v>
      </c>
      <c r="AN1501" s="449">
        <f t="shared" si="1540"/>
        <v>37</v>
      </c>
    </row>
    <row r="1502" spans="1:40" outlineLevel="2">
      <c r="A1502" s="882">
        <f>ROW()</f>
        <v>1502</v>
      </c>
      <c r="B1502" s="453"/>
      <c r="D1502" s="452" t="s">
        <v>32</v>
      </c>
      <c r="H1502" s="458"/>
      <c r="I1502" s="458"/>
      <c r="J1502" s="459"/>
      <c r="K1502" s="458"/>
      <c r="L1502" s="458"/>
      <c r="M1502" s="458"/>
      <c r="N1502" s="458"/>
      <c r="O1502" s="459"/>
      <c r="P1502" s="169">
        <f>Input!$J$63</f>
        <v>40</v>
      </c>
      <c r="Q1502" s="26">
        <f t="shared" ref="Q1502:X1502" si="1549">(P1502-P$9)*(P1502&gt;Q$9)</f>
        <v>39</v>
      </c>
      <c r="R1502" s="26">
        <f t="shared" si="1549"/>
        <v>38</v>
      </c>
      <c r="S1502" s="311">
        <f t="shared" si="1549"/>
        <v>37</v>
      </c>
      <c r="T1502" s="26">
        <f t="shared" si="1549"/>
        <v>36</v>
      </c>
      <c r="U1502" s="26">
        <f t="shared" si="1549"/>
        <v>35.5</v>
      </c>
      <c r="V1502" s="448">
        <f t="shared" si="1549"/>
        <v>34.5</v>
      </c>
      <c r="W1502" s="448">
        <f t="shared" si="1549"/>
        <v>33.5</v>
      </c>
      <c r="X1502" s="449">
        <f t="shared" si="1549"/>
        <v>32.5</v>
      </c>
      <c r="Y1502" s="342">
        <f>IF(X1502=0,0,MAX(Input!Y$63-(Input!J$63-X1502)-1,0))</f>
        <v>31.5</v>
      </c>
      <c r="Z1502" s="448">
        <f t="shared" ref="Z1502:AI1502" si="1550">(Y1502-Y$9)*(Y1502&gt;Z$9)</f>
        <v>31</v>
      </c>
      <c r="AA1502" s="448">
        <f t="shared" si="1550"/>
        <v>30</v>
      </c>
      <c r="AB1502" s="448">
        <f t="shared" si="1550"/>
        <v>29</v>
      </c>
      <c r="AC1502" s="448">
        <f t="shared" si="1550"/>
        <v>28</v>
      </c>
      <c r="AD1502" s="449">
        <f t="shared" si="1550"/>
        <v>27</v>
      </c>
      <c r="AE1502" s="464">
        <f t="shared" si="1550"/>
        <v>26</v>
      </c>
      <c r="AF1502" s="448">
        <f t="shared" si="1550"/>
        <v>25</v>
      </c>
      <c r="AG1502" s="448">
        <f t="shared" si="1550"/>
        <v>24</v>
      </c>
      <c r="AH1502" s="448">
        <f t="shared" si="1550"/>
        <v>23</v>
      </c>
      <c r="AI1502" s="449">
        <f t="shared" si="1550"/>
        <v>22</v>
      </c>
      <c r="AJ1502" s="464">
        <f t="shared" si="1536"/>
        <v>21</v>
      </c>
      <c r="AK1502" s="448">
        <f t="shared" si="1537"/>
        <v>20</v>
      </c>
      <c r="AL1502" s="448">
        <f t="shared" si="1538"/>
        <v>19</v>
      </c>
      <c r="AM1502" s="448">
        <f t="shared" si="1539"/>
        <v>18</v>
      </c>
      <c r="AN1502" s="449">
        <f t="shared" si="1540"/>
        <v>17</v>
      </c>
    </row>
    <row r="1503" spans="1:40" outlineLevel="2">
      <c r="A1503" s="882">
        <f>ROW()</f>
        <v>1503</v>
      </c>
      <c r="B1503" s="453"/>
      <c r="D1503" s="452" t="s">
        <v>33</v>
      </c>
      <c r="H1503" s="458"/>
      <c r="I1503" s="458"/>
      <c r="J1503" s="459"/>
      <c r="K1503" s="458"/>
      <c r="L1503" s="458"/>
      <c r="M1503" s="458"/>
      <c r="N1503" s="458"/>
      <c r="O1503" s="459"/>
      <c r="P1503" s="169">
        <f>Input!$J$64</f>
        <v>40</v>
      </c>
      <c r="Q1503" s="26">
        <f t="shared" ref="Q1503:X1503" si="1551">(P1503-P$9)*(P1503&gt;Q$9)</f>
        <v>39</v>
      </c>
      <c r="R1503" s="26">
        <f t="shared" si="1551"/>
        <v>38</v>
      </c>
      <c r="S1503" s="311">
        <f t="shared" si="1551"/>
        <v>37</v>
      </c>
      <c r="T1503" s="26">
        <f t="shared" si="1551"/>
        <v>36</v>
      </c>
      <c r="U1503" s="26">
        <f t="shared" si="1551"/>
        <v>35.5</v>
      </c>
      <c r="V1503" s="448">
        <f t="shared" si="1551"/>
        <v>34.5</v>
      </c>
      <c r="W1503" s="448">
        <f t="shared" si="1551"/>
        <v>33.5</v>
      </c>
      <c r="X1503" s="449">
        <f t="shared" si="1551"/>
        <v>32.5</v>
      </c>
      <c r="Y1503" s="342">
        <f>IF(X1503=0,0,MAX(Input!Y$64-(Input!J$64-X1503)-1,0))</f>
        <v>31.5</v>
      </c>
      <c r="Z1503" s="448">
        <f t="shared" ref="Z1503:AI1503" si="1552">(Y1503-Y$9)*(Y1503&gt;Z$9)</f>
        <v>31</v>
      </c>
      <c r="AA1503" s="448">
        <f t="shared" si="1552"/>
        <v>30</v>
      </c>
      <c r="AB1503" s="448">
        <f t="shared" si="1552"/>
        <v>29</v>
      </c>
      <c r="AC1503" s="448">
        <f t="shared" si="1552"/>
        <v>28</v>
      </c>
      <c r="AD1503" s="449">
        <f t="shared" si="1552"/>
        <v>27</v>
      </c>
      <c r="AE1503" s="464">
        <f t="shared" si="1552"/>
        <v>26</v>
      </c>
      <c r="AF1503" s="448">
        <f t="shared" si="1552"/>
        <v>25</v>
      </c>
      <c r="AG1503" s="448">
        <f t="shared" si="1552"/>
        <v>24</v>
      </c>
      <c r="AH1503" s="448">
        <f t="shared" si="1552"/>
        <v>23</v>
      </c>
      <c r="AI1503" s="449">
        <f t="shared" si="1552"/>
        <v>22</v>
      </c>
      <c r="AJ1503" s="464">
        <f t="shared" si="1536"/>
        <v>21</v>
      </c>
      <c r="AK1503" s="448">
        <f t="shared" si="1537"/>
        <v>20</v>
      </c>
      <c r="AL1503" s="448">
        <f t="shared" si="1538"/>
        <v>19</v>
      </c>
      <c r="AM1503" s="448">
        <f t="shared" si="1539"/>
        <v>18</v>
      </c>
      <c r="AN1503" s="449">
        <f t="shared" si="1540"/>
        <v>17</v>
      </c>
    </row>
    <row r="1504" spans="1:40" outlineLevel="2">
      <c r="A1504" s="882">
        <f>ROW()</f>
        <v>1504</v>
      </c>
      <c r="B1504" s="453"/>
      <c r="D1504" s="452" t="s">
        <v>27</v>
      </c>
      <c r="H1504" s="458"/>
      <c r="I1504" s="458"/>
      <c r="J1504" s="459"/>
      <c r="K1504" s="458"/>
      <c r="L1504" s="458"/>
      <c r="M1504" s="458"/>
      <c r="N1504" s="458"/>
      <c r="O1504" s="459"/>
      <c r="P1504" s="169">
        <f>Input!$J$65</f>
        <v>40</v>
      </c>
      <c r="Q1504" s="26">
        <f t="shared" ref="Q1504:X1504" si="1553">(P1504-P$9)*(P1504&gt;Q$9)</f>
        <v>39</v>
      </c>
      <c r="R1504" s="26">
        <f t="shared" si="1553"/>
        <v>38</v>
      </c>
      <c r="S1504" s="311">
        <f t="shared" si="1553"/>
        <v>37</v>
      </c>
      <c r="T1504" s="26">
        <f t="shared" si="1553"/>
        <v>36</v>
      </c>
      <c r="U1504" s="26">
        <f t="shared" si="1553"/>
        <v>35.5</v>
      </c>
      <c r="V1504" s="448">
        <f t="shared" si="1553"/>
        <v>34.5</v>
      </c>
      <c r="W1504" s="448">
        <f t="shared" si="1553"/>
        <v>33.5</v>
      </c>
      <c r="X1504" s="449">
        <f t="shared" si="1553"/>
        <v>32.5</v>
      </c>
      <c r="Y1504" s="342">
        <f>IF(X1504=0,0,MAX(Input!Y$65-(Input!J$65-X1504)-1,0))</f>
        <v>31.5</v>
      </c>
      <c r="Z1504" s="448">
        <f t="shared" ref="Z1504:AI1504" si="1554">(Y1504-Y$9)*(Y1504&gt;Z$9)</f>
        <v>31</v>
      </c>
      <c r="AA1504" s="448">
        <f t="shared" si="1554"/>
        <v>30</v>
      </c>
      <c r="AB1504" s="448">
        <f t="shared" si="1554"/>
        <v>29</v>
      </c>
      <c r="AC1504" s="448">
        <f t="shared" si="1554"/>
        <v>28</v>
      </c>
      <c r="AD1504" s="449">
        <f t="shared" si="1554"/>
        <v>27</v>
      </c>
      <c r="AE1504" s="464">
        <f t="shared" si="1554"/>
        <v>26</v>
      </c>
      <c r="AF1504" s="448">
        <f t="shared" si="1554"/>
        <v>25</v>
      </c>
      <c r="AG1504" s="448">
        <f t="shared" si="1554"/>
        <v>24</v>
      </c>
      <c r="AH1504" s="448">
        <f t="shared" si="1554"/>
        <v>23</v>
      </c>
      <c r="AI1504" s="449">
        <f t="shared" si="1554"/>
        <v>22</v>
      </c>
      <c r="AJ1504" s="464">
        <f t="shared" si="1536"/>
        <v>21</v>
      </c>
      <c r="AK1504" s="448">
        <f t="shared" si="1537"/>
        <v>20</v>
      </c>
      <c r="AL1504" s="448">
        <f t="shared" si="1538"/>
        <v>19</v>
      </c>
      <c r="AM1504" s="448">
        <f t="shared" si="1539"/>
        <v>18</v>
      </c>
      <c r="AN1504" s="449">
        <f t="shared" si="1540"/>
        <v>17</v>
      </c>
    </row>
    <row r="1505" spans="1:40" outlineLevel="2">
      <c r="A1505" s="882">
        <f>ROW()</f>
        <v>1505</v>
      </c>
      <c r="B1505" s="453"/>
      <c r="D1505" s="452" t="s">
        <v>34</v>
      </c>
      <c r="H1505" s="458"/>
      <c r="I1505" s="458"/>
      <c r="J1505" s="459"/>
      <c r="K1505" s="458"/>
      <c r="L1505" s="458"/>
      <c r="M1505" s="458"/>
      <c r="N1505" s="458"/>
      <c r="O1505" s="459"/>
      <c r="P1505" s="169">
        <f>Input!$J$66</f>
        <v>25</v>
      </c>
      <c r="Q1505" s="26">
        <f t="shared" ref="Q1505:X1505" si="1555">(P1505-P$9)*(P1505&gt;Q$9)</f>
        <v>24</v>
      </c>
      <c r="R1505" s="26">
        <f t="shared" si="1555"/>
        <v>23</v>
      </c>
      <c r="S1505" s="311">
        <f t="shared" si="1555"/>
        <v>22</v>
      </c>
      <c r="T1505" s="26">
        <f t="shared" si="1555"/>
        <v>21</v>
      </c>
      <c r="U1505" s="26">
        <f t="shared" si="1555"/>
        <v>20.5</v>
      </c>
      <c r="V1505" s="448">
        <f t="shared" si="1555"/>
        <v>19.5</v>
      </c>
      <c r="W1505" s="448">
        <f t="shared" si="1555"/>
        <v>18.5</v>
      </c>
      <c r="X1505" s="449">
        <f t="shared" si="1555"/>
        <v>17.5</v>
      </c>
      <c r="Y1505" s="342">
        <f>IF(X1505=0,0,MAX(Input!Y$66-(Input!J$66-X1505)-1,0))</f>
        <v>16.5</v>
      </c>
      <c r="Z1505" s="448">
        <f t="shared" ref="Z1505:AI1505" si="1556">(Y1505-Y$9)*(Y1505&gt;Z$9)</f>
        <v>16</v>
      </c>
      <c r="AA1505" s="448">
        <f t="shared" si="1556"/>
        <v>15</v>
      </c>
      <c r="AB1505" s="448">
        <f t="shared" si="1556"/>
        <v>14</v>
      </c>
      <c r="AC1505" s="448">
        <f t="shared" si="1556"/>
        <v>13</v>
      </c>
      <c r="AD1505" s="449">
        <f t="shared" si="1556"/>
        <v>12</v>
      </c>
      <c r="AE1505" s="464">
        <f t="shared" si="1556"/>
        <v>11</v>
      </c>
      <c r="AF1505" s="448">
        <f t="shared" si="1556"/>
        <v>10</v>
      </c>
      <c r="AG1505" s="448">
        <f t="shared" si="1556"/>
        <v>9</v>
      </c>
      <c r="AH1505" s="448">
        <f t="shared" si="1556"/>
        <v>8</v>
      </c>
      <c r="AI1505" s="449">
        <f t="shared" si="1556"/>
        <v>7</v>
      </c>
      <c r="AJ1505" s="464">
        <f t="shared" si="1536"/>
        <v>6</v>
      </c>
      <c r="AK1505" s="448">
        <f t="shared" si="1537"/>
        <v>5</v>
      </c>
      <c r="AL1505" s="448">
        <f t="shared" si="1538"/>
        <v>4</v>
      </c>
      <c r="AM1505" s="448">
        <f t="shared" si="1539"/>
        <v>3</v>
      </c>
      <c r="AN1505" s="449">
        <f t="shared" si="1540"/>
        <v>2</v>
      </c>
    </row>
    <row r="1506" spans="1:40" outlineLevel="2">
      <c r="A1506" s="882">
        <f>ROW()</f>
        <v>1506</v>
      </c>
      <c r="B1506" s="453"/>
      <c r="D1506" s="452" t="s">
        <v>35</v>
      </c>
      <c r="H1506" s="458"/>
      <c r="I1506" s="458"/>
      <c r="J1506" s="459"/>
      <c r="K1506" s="458"/>
      <c r="L1506" s="458"/>
      <c r="M1506" s="458"/>
      <c r="N1506" s="458"/>
      <c r="O1506" s="459"/>
      <c r="P1506" s="169">
        <f>Input!$J$67</f>
        <v>10</v>
      </c>
      <c r="Q1506" s="26">
        <f t="shared" ref="Q1506:X1506" si="1557">(P1506-P$9)*(P1506&gt;Q$9)</f>
        <v>9</v>
      </c>
      <c r="R1506" s="26">
        <f t="shared" si="1557"/>
        <v>8</v>
      </c>
      <c r="S1506" s="311">
        <f t="shared" si="1557"/>
        <v>7</v>
      </c>
      <c r="T1506" s="26">
        <f t="shared" si="1557"/>
        <v>6</v>
      </c>
      <c r="U1506" s="26">
        <f t="shared" si="1557"/>
        <v>5.5</v>
      </c>
      <c r="V1506" s="448">
        <f t="shared" si="1557"/>
        <v>4.5</v>
      </c>
      <c r="W1506" s="448">
        <f t="shared" si="1557"/>
        <v>3.5</v>
      </c>
      <c r="X1506" s="449">
        <f t="shared" si="1557"/>
        <v>2.5</v>
      </c>
      <c r="Y1506" s="342">
        <f>IF(X1506=0,0,MAX(Input!Y$67-(Input!J$67-X1506)-1,0))</f>
        <v>1.5</v>
      </c>
      <c r="Z1506" s="448">
        <f t="shared" ref="Z1506:AI1506" si="1558">(Y1506-Y$9)*(Y1506&gt;Z$9)</f>
        <v>1</v>
      </c>
      <c r="AA1506" s="448">
        <f t="shared" si="1558"/>
        <v>0</v>
      </c>
      <c r="AB1506" s="448">
        <f t="shared" si="1558"/>
        <v>0</v>
      </c>
      <c r="AC1506" s="448">
        <f t="shared" si="1558"/>
        <v>0</v>
      </c>
      <c r="AD1506" s="449">
        <f t="shared" si="1558"/>
        <v>0</v>
      </c>
      <c r="AE1506" s="464">
        <f t="shared" si="1558"/>
        <v>0</v>
      </c>
      <c r="AF1506" s="448">
        <f t="shared" si="1558"/>
        <v>0</v>
      </c>
      <c r="AG1506" s="448">
        <f t="shared" si="1558"/>
        <v>0</v>
      </c>
      <c r="AH1506" s="448">
        <f t="shared" si="1558"/>
        <v>0</v>
      </c>
      <c r="AI1506" s="449">
        <f t="shared" si="1558"/>
        <v>0</v>
      </c>
      <c r="AJ1506" s="464">
        <f t="shared" si="1536"/>
        <v>0</v>
      </c>
      <c r="AK1506" s="448">
        <f t="shared" si="1537"/>
        <v>0</v>
      </c>
      <c r="AL1506" s="448">
        <f t="shared" si="1538"/>
        <v>0</v>
      </c>
      <c r="AM1506" s="448">
        <f t="shared" si="1539"/>
        <v>0</v>
      </c>
      <c r="AN1506" s="449">
        <f t="shared" si="1540"/>
        <v>0</v>
      </c>
    </row>
    <row r="1507" spans="1:40" outlineLevel="2">
      <c r="A1507" s="882">
        <f>ROW()</f>
        <v>1507</v>
      </c>
      <c r="B1507" s="453"/>
      <c r="D1507" s="452" t="s">
        <v>302</v>
      </c>
      <c r="H1507" s="458"/>
      <c r="I1507" s="458"/>
      <c r="J1507" s="459"/>
      <c r="K1507" s="458"/>
      <c r="L1507" s="458"/>
      <c r="M1507" s="458"/>
      <c r="N1507" s="458"/>
      <c r="O1507" s="459"/>
      <c r="P1507" s="169">
        <f>Input!$J$68</f>
        <v>10</v>
      </c>
      <c r="Q1507" s="26">
        <f t="shared" ref="Q1507:X1507" si="1559">(P1507-P$9)*(P1507&gt;Q$9)</f>
        <v>9</v>
      </c>
      <c r="R1507" s="26">
        <f t="shared" si="1559"/>
        <v>8</v>
      </c>
      <c r="S1507" s="311">
        <f t="shared" si="1559"/>
        <v>7</v>
      </c>
      <c r="T1507" s="26">
        <f t="shared" si="1559"/>
        <v>6</v>
      </c>
      <c r="U1507" s="26">
        <f t="shared" si="1559"/>
        <v>5.5</v>
      </c>
      <c r="V1507" s="448">
        <f t="shared" si="1559"/>
        <v>4.5</v>
      </c>
      <c r="W1507" s="448">
        <f t="shared" si="1559"/>
        <v>3.5</v>
      </c>
      <c r="X1507" s="449">
        <f t="shared" si="1559"/>
        <v>2.5</v>
      </c>
      <c r="Y1507" s="342">
        <f>IF(X1507=0,0,MAX(Input!Y$68-(Input!J$68-X1507)-1,0))</f>
        <v>1.5</v>
      </c>
      <c r="Z1507" s="448">
        <f t="shared" ref="Z1507:AI1507" si="1560">(Y1507-Y$9)*(Y1507&gt;Z$9)</f>
        <v>1</v>
      </c>
      <c r="AA1507" s="448">
        <f t="shared" si="1560"/>
        <v>0</v>
      </c>
      <c r="AB1507" s="448">
        <f t="shared" si="1560"/>
        <v>0</v>
      </c>
      <c r="AC1507" s="448">
        <f t="shared" si="1560"/>
        <v>0</v>
      </c>
      <c r="AD1507" s="449">
        <f t="shared" si="1560"/>
        <v>0</v>
      </c>
      <c r="AE1507" s="464">
        <f t="shared" si="1560"/>
        <v>0</v>
      </c>
      <c r="AF1507" s="448">
        <f t="shared" si="1560"/>
        <v>0</v>
      </c>
      <c r="AG1507" s="448">
        <f t="shared" si="1560"/>
        <v>0</v>
      </c>
      <c r="AH1507" s="448">
        <f t="shared" si="1560"/>
        <v>0</v>
      </c>
      <c r="AI1507" s="449">
        <f t="shared" si="1560"/>
        <v>0</v>
      </c>
      <c r="AJ1507" s="464">
        <f t="shared" si="1536"/>
        <v>0</v>
      </c>
      <c r="AK1507" s="448">
        <f t="shared" si="1537"/>
        <v>0</v>
      </c>
      <c r="AL1507" s="448">
        <f t="shared" si="1538"/>
        <v>0</v>
      </c>
      <c r="AM1507" s="448">
        <f t="shared" si="1539"/>
        <v>0</v>
      </c>
      <c r="AN1507" s="449">
        <f t="shared" si="1540"/>
        <v>0</v>
      </c>
    </row>
    <row r="1508" spans="1:40" outlineLevel="2">
      <c r="A1508" s="882">
        <f>ROW()</f>
        <v>1508</v>
      </c>
      <c r="B1508" s="453"/>
      <c r="D1508" s="452" t="s">
        <v>36</v>
      </c>
      <c r="H1508" s="458"/>
      <c r="I1508" s="458"/>
      <c r="J1508" s="459"/>
      <c r="K1508" s="458"/>
      <c r="L1508" s="458"/>
      <c r="M1508" s="458"/>
      <c r="N1508" s="458"/>
      <c r="O1508" s="459"/>
      <c r="P1508" s="169">
        <f>Input!$J$69</f>
        <v>5</v>
      </c>
      <c r="Q1508" s="26">
        <f t="shared" ref="Q1508:X1508" si="1561">(P1508-P$9)*(P1508&gt;Q$9)</f>
        <v>4</v>
      </c>
      <c r="R1508" s="26">
        <f t="shared" si="1561"/>
        <v>3</v>
      </c>
      <c r="S1508" s="311">
        <f t="shared" si="1561"/>
        <v>2</v>
      </c>
      <c r="T1508" s="26">
        <f t="shared" si="1561"/>
        <v>1</v>
      </c>
      <c r="U1508" s="26">
        <f t="shared" si="1561"/>
        <v>0</v>
      </c>
      <c r="V1508" s="448">
        <f t="shared" si="1561"/>
        <v>0</v>
      </c>
      <c r="W1508" s="448">
        <f t="shared" si="1561"/>
        <v>0</v>
      </c>
      <c r="X1508" s="449">
        <f t="shared" si="1561"/>
        <v>0</v>
      </c>
      <c r="Y1508" s="342">
        <f>IF(X1508=0,0,MAX(Input!Y$69-(Input!J$69-X1508)-1,0))</f>
        <v>0</v>
      </c>
      <c r="Z1508" s="448">
        <f t="shared" ref="Z1508:AI1508" si="1562">(Y1508-Y$9)*(Y1508&gt;Z$9)</f>
        <v>0</v>
      </c>
      <c r="AA1508" s="448">
        <f t="shared" si="1562"/>
        <v>0</v>
      </c>
      <c r="AB1508" s="448">
        <f t="shared" si="1562"/>
        <v>0</v>
      </c>
      <c r="AC1508" s="448">
        <f t="shared" si="1562"/>
        <v>0</v>
      </c>
      <c r="AD1508" s="449">
        <f t="shared" si="1562"/>
        <v>0</v>
      </c>
      <c r="AE1508" s="464">
        <f t="shared" si="1562"/>
        <v>0</v>
      </c>
      <c r="AF1508" s="448">
        <f t="shared" si="1562"/>
        <v>0</v>
      </c>
      <c r="AG1508" s="448">
        <f t="shared" si="1562"/>
        <v>0</v>
      </c>
      <c r="AH1508" s="448">
        <f t="shared" si="1562"/>
        <v>0</v>
      </c>
      <c r="AI1508" s="449">
        <f t="shared" si="1562"/>
        <v>0</v>
      </c>
      <c r="AJ1508" s="464">
        <f t="shared" si="1536"/>
        <v>0</v>
      </c>
      <c r="AK1508" s="448">
        <f t="shared" si="1537"/>
        <v>0</v>
      </c>
      <c r="AL1508" s="448">
        <f t="shared" si="1538"/>
        <v>0</v>
      </c>
      <c r="AM1508" s="448">
        <f t="shared" si="1539"/>
        <v>0</v>
      </c>
      <c r="AN1508" s="449">
        <f t="shared" si="1540"/>
        <v>0</v>
      </c>
    </row>
    <row r="1509" spans="1:40" outlineLevel="2">
      <c r="A1509" s="882">
        <f>ROW()</f>
        <v>1509</v>
      </c>
      <c r="B1509" s="453"/>
      <c r="D1509" s="452" t="s">
        <v>583</v>
      </c>
      <c r="H1509" s="458"/>
      <c r="I1509" s="458"/>
      <c r="J1509" s="459"/>
      <c r="K1509" s="458"/>
      <c r="L1509" s="458"/>
      <c r="M1509" s="458"/>
      <c r="N1509" s="458"/>
      <c r="O1509" s="459"/>
      <c r="P1509" s="169">
        <f>Input!$J$70</f>
        <v>10</v>
      </c>
      <c r="Q1509" s="26">
        <f t="shared" ref="Q1509:X1509" si="1563">(P1509-P$9)*(P1509&gt;Q$9)</f>
        <v>9</v>
      </c>
      <c r="R1509" s="26">
        <f t="shared" si="1563"/>
        <v>8</v>
      </c>
      <c r="S1509" s="311">
        <f t="shared" si="1563"/>
        <v>7</v>
      </c>
      <c r="T1509" s="26">
        <f t="shared" si="1563"/>
        <v>6</v>
      </c>
      <c r="U1509" s="26">
        <f t="shared" si="1563"/>
        <v>5.5</v>
      </c>
      <c r="V1509" s="448">
        <f t="shared" si="1563"/>
        <v>4.5</v>
      </c>
      <c r="W1509" s="448">
        <f t="shared" si="1563"/>
        <v>3.5</v>
      </c>
      <c r="X1509" s="449">
        <f t="shared" si="1563"/>
        <v>2.5</v>
      </c>
      <c r="Y1509" s="342">
        <f>IF(X1509=0,0,MAX(Input!Y$70-(Input!J$70-X1509)-1,0))</f>
        <v>1.5</v>
      </c>
      <c r="Z1509" s="448">
        <f t="shared" ref="Z1509:AI1509" si="1564">(Y1509-Y$9)*(Y1509&gt;Z$9)</f>
        <v>1</v>
      </c>
      <c r="AA1509" s="448">
        <f t="shared" si="1564"/>
        <v>0</v>
      </c>
      <c r="AB1509" s="448">
        <f t="shared" si="1564"/>
        <v>0</v>
      </c>
      <c r="AC1509" s="448">
        <f t="shared" si="1564"/>
        <v>0</v>
      </c>
      <c r="AD1509" s="449">
        <f t="shared" si="1564"/>
        <v>0</v>
      </c>
      <c r="AE1509" s="464">
        <f t="shared" si="1564"/>
        <v>0</v>
      </c>
      <c r="AF1509" s="448">
        <f t="shared" si="1564"/>
        <v>0</v>
      </c>
      <c r="AG1509" s="448">
        <f t="shared" si="1564"/>
        <v>0</v>
      </c>
      <c r="AH1509" s="448">
        <f t="shared" si="1564"/>
        <v>0</v>
      </c>
      <c r="AI1509" s="449">
        <f t="shared" si="1564"/>
        <v>0</v>
      </c>
      <c r="AJ1509" s="464">
        <f t="shared" si="1536"/>
        <v>0</v>
      </c>
      <c r="AK1509" s="448">
        <f t="shared" si="1537"/>
        <v>0</v>
      </c>
      <c r="AL1509" s="448">
        <f t="shared" si="1538"/>
        <v>0</v>
      </c>
      <c r="AM1509" s="448">
        <f t="shared" si="1539"/>
        <v>0</v>
      </c>
      <c r="AN1509" s="449">
        <f t="shared" si="1540"/>
        <v>0</v>
      </c>
    </row>
    <row r="1510" spans="1:40" outlineLevel="2">
      <c r="A1510" s="882">
        <f>ROW()</f>
        <v>1510</v>
      </c>
      <c r="B1510" s="453"/>
      <c r="D1510" s="452" t="s">
        <v>81</v>
      </c>
      <c r="H1510" s="458"/>
      <c r="I1510" s="458"/>
      <c r="J1510" s="459"/>
      <c r="K1510" s="458"/>
      <c r="L1510" s="458"/>
      <c r="M1510" s="458"/>
      <c r="N1510" s="458"/>
      <c r="O1510" s="459"/>
      <c r="P1510" s="169">
        <f>Input!$J$71</f>
        <v>5</v>
      </c>
      <c r="Q1510" s="26">
        <f t="shared" ref="Q1510:X1510" si="1565">(P1510-P$9)*(P1510&gt;Q$9)</f>
        <v>4</v>
      </c>
      <c r="R1510" s="26">
        <f t="shared" si="1565"/>
        <v>3</v>
      </c>
      <c r="S1510" s="311">
        <f t="shared" si="1565"/>
        <v>2</v>
      </c>
      <c r="T1510" s="26">
        <f t="shared" si="1565"/>
        <v>1</v>
      </c>
      <c r="U1510" s="26">
        <f t="shared" si="1565"/>
        <v>0</v>
      </c>
      <c r="V1510" s="448">
        <f t="shared" si="1565"/>
        <v>0</v>
      </c>
      <c r="W1510" s="448">
        <f t="shared" si="1565"/>
        <v>0</v>
      </c>
      <c r="X1510" s="449">
        <f t="shared" si="1565"/>
        <v>0</v>
      </c>
      <c r="Y1510" s="342">
        <f>IF(X1510=0,0,MAX(Input!Y$71-(Input!J$71-X1510)-1,0))</f>
        <v>0</v>
      </c>
      <c r="Z1510" s="448">
        <f t="shared" ref="Z1510:AI1510" si="1566">(Y1510-Y$9)*(Y1510&gt;Z$9)</f>
        <v>0</v>
      </c>
      <c r="AA1510" s="448">
        <f t="shared" si="1566"/>
        <v>0</v>
      </c>
      <c r="AB1510" s="448">
        <f t="shared" si="1566"/>
        <v>0</v>
      </c>
      <c r="AC1510" s="448">
        <f t="shared" si="1566"/>
        <v>0</v>
      </c>
      <c r="AD1510" s="449">
        <f t="shared" si="1566"/>
        <v>0</v>
      </c>
      <c r="AE1510" s="464">
        <f t="shared" si="1566"/>
        <v>0</v>
      </c>
      <c r="AF1510" s="448">
        <f t="shared" si="1566"/>
        <v>0</v>
      </c>
      <c r="AG1510" s="448">
        <f t="shared" si="1566"/>
        <v>0</v>
      </c>
      <c r="AH1510" s="448">
        <f t="shared" si="1566"/>
        <v>0</v>
      </c>
      <c r="AI1510" s="449">
        <f t="shared" si="1566"/>
        <v>0</v>
      </c>
      <c r="AJ1510" s="464">
        <f t="shared" si="1536"/>
        <v>0</v>
      </c>
      <c r="AK1510" s="448">
        <f t="shared" si="1537"/>
        <v>0</v>
      </c>
      <c r="AL1510" s="448">
        <f t="shared" si="1538"/>
        <v>0</v>
      </c>
      <c r="AM1510" s="448">
        <f t="shared" si="1539"/>
        <v>0</v>
      </c>
      <c r="AN1510" s="449">
        <f t="shared" si="1540"/>
        <v>0</v>
      </c>
    </row>
    <row r="1511" spans="1:40" outlineLevel="2">
      <c r="A1511" s="882">
        <f>ROW()</f>
        <v>1511</v>
      </c>
      <c r="B1511" s="453"/>
      <c r="D1511" s="452" t="s">
        <v>28</v>
      </c>
      <c r="H1511" s="458"/>
      <c r="I1511" s="458"/>
      <c r="J1511" s="459"/>
      <c r="K1511" s="458"/>
      <c r="L1511" s="458"/>
      <c r="M1511" s="458"/>
      <c r="N1511" s="458"/>
      <c r="O1511" s="459"/>
      <c r="P1511" s="169">
        <f>Input!$J$72</f>
        <v>0</v>
      </c>
      <c r="Q1511" s="26">
        <f t="shared" ref="Q1511:X1511" si="1567">(P1511-P$9)*(P1511&gt;Q$9)</f>
        <v>0</v>
      </c>
      <c r="R1511" s="26">
        <f t="shared" si="1567"/>
        <v>0</v>
      </c>
      <c r="S1511" s="311">
        <f t="shared" si="1567"/>
        <v>0</v>
      </c>
      <c r="T1511" s="26">
        <f t="shared" si="1567"/>
        <v>0</v>
      </c>
      <c r="U1511" s="26">
        <f t="shared" si="1567"/>
        <v>0</v>
      </c>
      <c r="V1511" s="448">
        <f t="shared" si="1567"/>
        <v>0</v>
      </c>
      <c r="W1511" s="448">
        <f t="shared" si="1567"/>
        <v>0</v>
      </c>
      <c r="X1511" s="449">
        <f t="shared" si="1567"/>
        <v>0</v>
      </c>
      <c r="Y1511" s="342">
        <f>IF(X1511=0,0,MAX(Input!Y$72-(Input!J$72-X1511)-1,0))</f>
        <v>0</v>
      </c>
      <c r="Z1511" s="448">
        <f t="shared" ref="Z1511:AI1511" si="1568">(Y1511-Y$9)*(Y1511&gt;Z$9)</f>
        <v>0</v>
      </c>
      <c r="AA1511" s="448">
        <f t="shared" si="1568"/>
        <v>0</v>
      </c>
      <c r="AB1511" s="448">
        <f t="shared" si="1568"/>
        <v>0</v>
      </c>
      <c r="AC1511" s="448">
        <f t="shared" si="1568"/>
        <v>0</v>
      </c>
      <c r="AD1511" s="449">
        <f t="shared" si="1568"/>
        <v>0</v>
      </c>
      <c r="AE1511" s="464">
        <f t="shared" si="1568"/>
        <v>0</v>
      </c>
      <c r="AF1511" s="448">
        <f t="shared" si="1568"/>
        <v>0</v>
      </c>
      <c r="AG1511" s="448">
        <f t="shared" si="1568"/>
        <v>0</v>
      </c>
      <c r="AH1511" s="448">
        <f t="shared" si="1568"/>
        <v>0</v>
      </c>
      <c r="AI1511" s="449">
        <f t="shared" si="1568"/>
        <v>0</v>
      </c>
      <c r="AJ1511" s="464">
        <f t="shared" si="1536"/>
        <v>0</v>
      </c>
      <c r="AK1511" s="448">
        <f t="shared" si="1537"/>
        <v>0</v>
      </c>
      <c r="AL1511" s="448">
        <f t="shared" si="1538"/>
        <v>0</v>
      </c>
      <c r="AM1511" s="448">
        <f t="shared" si="1539"/>
        <v>0</v>
      </c>
      <c r="AN1511" s="449">
        <f t="shared" si="1540"/>
        <v>0</v>
      </c>
    </row>
    <row r="1512" spans="1:40" outlineLevel="2">
      <c r="A1512" s="882">
        <f>ROW()</f>
        <v>1512</v>
      </c>
      <c r="B1512" s="453"/>
      <c r="D1512" s="456" t="s">
        <v>443</v>
      </c>
      <c r="E1512" s="456"/>
      <c r="F1512" s="456"/>
      <c r="G1512" s="456"/>
      <c r="H1512" s="460"/>
      <c r="I1512" s="460"/>
      <c r="J1512" s="461"/>
      <c r="K1512" s="460"/>
      <c r="L1512" s="460"/>
      <c r="M1512" s="460"/>
      <c r="N1512" s="460"/>
      <c r="O1512" s="461"/>
      <c r="P1512" s="170">
        <f>Input!$J$73</f>
        <v>65.842774465500923</v>
      </c>
      <c r="Q1512" s="29">
        <f t="shared" ref="Q1512:X1512" si="1569">(P1512-P$9)*(P1512&gt;Q$9)</f>
        <v>64.842774465500923</v>
      </c>
      <c r="R1512" s="29">
        <f t="shared" si="1569"/>
        <v>63.842774465500923</v>
      </c>
      <c r="S1512" s="312">
        <f t="shared" si="1569"/>
        <v>62.842774465500923</v>
      </c>
      <c r="T1512" s="29">
        <f t="shared" si="1569"/>
        <v>61.842774465500923</v>
      </c>
      <c r="U1512" s="29">
        <f t="shared" si="1569"/>
        <v>61.342774465500923</v>
      </c>
      <c r="V1512" s="450">
        <f t="shared" si="1569"/>
        <v>60.342774465500923</v>
      </c>
      <c r="W1512" s="450">
        <f t="shared" si="1569"/>
        <v>59.342774465500923</v>
      </c>
      <c r="X1512" s="451">
        <f t="shared" si="1569"/>
        <v>58.342774465500923</v>
      </c>
      <c r="Y1512" s="343">
        <f>IF(X1512=0,0,MAX(Input!Y$73-(Input!J$73-X1512)-1,0))</f>
        <v>57.342774465500923</v>
      </c>
      <c r="Z1512" s="450">
        <f t="shared" ref="Z1512:AI1512" si="1570">(Y1512-Y$9)*(Y1512&gt;Z$9)</f>
        <v>56.842774465500923</v>
      </c>
      <c r="AA1512" s="450">
        <f t="shared" si="1570"/>
        <v>55.842774465500923</v>
      </c>
      <c r="AB1512" s="450">
        <f t="shared" si="1570"/>
        <v>54.842774465500923</v>
      </c>
      <c r="AC1512" s="450">
        <f t="shared" si="1570"/>
        <v>53.842774465500923</v>
      </c>
      <c r="AD1512" s="451">
        <f t="shared" si="1570"/>
        <v>52.842774465500923</v>
      </c>
      <c r="AE1512" s="474">
        <f t="shared" si="1570"/>
        <v>51.842774465500923</v>
      </c>
      <c r="AF1512" s="450">
        <f t="shared" si="1570"/>
        <v>50.842774465500923</v>
      </c>
      <c r="AG1512" s="450">
        <f t="shared" si="1570"/>
        <v>49.842774465500923</v>
      </c>
      <c r="AH1512" s="450">
        <f t="shared" si="1570"/>
        <v>48.842774465500923</v>
      </c>
      <c r="AI1512" s="451">
        <f t="shared" si="1570"/>
        <v>47.842774465500923</v>
      </c>
      <c r="AJ1512" s="474">
        <f t="shared" si="1536"/>
        <v>46.842774465500923</v>
      </c>
      <c r="AK1512" s="450">
        <f t="shared" si="1537"/>
        <v>45.842774465500923</v>
      </c>
      <c r="AL1512" s="450">
        <f t="shared" si="1538"/>
        <v>44.842774465500923</v>
      </c>
      <c r="AM1512" s="450">
        <f t="shared" si="1539"/>
        <v>43.842774465500923</v>
      </c>
      <c r="AN1512" s="451">
        <f t="shared" si="1540"/>
        <v>42.842774465500923</v>
      </c>
    </row>
    <row r="1513" spans="1:40" outlineLevel="2">
      <c r="A1513" s="882">
        <f>ROW()</f>
        <v>1513</v>
      </c>
      <c r="B1513" s="453"/>
      <c r="H1513" s="458"/>
      <c r="I1513" s="458"/>
      <c r="J1513" s="459"/>
      <c r="K1513" s="458"/>
      <c r="L1513" s="458"/>
      <c r="M1513" s="458"/>
      <c r="N1513" s="458"/>
      <c r="O1513" s="459"/>
      <c r="P1513" s="439"/>
      <c r="Q1513" s="439"/>
      <c r="R1513" s="439"/>
      <c r="S1513" s="440"/>
      <c r="T1513" s="439"/>
      <c r="U1513" s="439"/>
      <c r="V1513" s="439"/>
      <c r="W1513" s="439"/>
      <c r="X1513" s="440"/>
      <c r="Y1513" s="443"/>
      <c r="Z1513" s="439"/>
      <c r="AA1513" s="439"/>
      <c r="AB1513" s="439"/>
      <c r="AC1513" s="439"/>
      <c r="AD1513" s="440"/>
      <c r="AE1513" s="443"/>
      <c r="AF1513" s="439"/>
      <c r="AG1513" s="439"/>
      <c r="AH1513" s="439"/>
      <c r="AI1513" s="440"/>
      <c r="AJ1513" s="443"/>
      <c r="AK1513" s="439"/>
      <c r="AL1513" s="439"/>
      <c r="AM1513" s="439"/>
      <c r="AN1513" s="440"/>
    </row>
    <row r="1514" spans="1:40" outlineLevel="1">
      <c r="A1514" s="732" t="s">
        <v>20</v>
      </c>
      <c r="B1514" s="733"/>
      <c r="C1514" s="881"/>
      <c r="D1514" s="733"/>
      <c r="E1514" s="733"/>
      <c r="F1514" s="733"/>
      <c r="G1514" s="730"/>
      <c r="H1514" s="733"/>
      <c r="I1514" s="730"/>
      <c r="J1514" s="729"/>
      <c r="K1514" s="730"/>
      <c r="L1514" s="730"/>
      <c r="M1514" s="730"/>
      <c r="N1514" s="730"/>
      <c r="O1514" s="729"/>
      <c r="P1514" s="730"/>
      <c r="Q1514" s="730"/>
      <c r="R1514" s="730"/>
      <c r="S1514" s="731"/>
      <c r="T1514" s="730"/>
      <c r="U1514" s="730"/>
      <c r="V1514" s="730"/>
      <c r="W1514" s="730"/>
      <c r="X1514" s="731"/>
      <c r="Y1514" s="729"/>
      <c r="Z1514" s="730"/>
      <c r="AA1514" s="730"/>
      <c r="AB1514" s="730"/>
      <c r="AC1514" s="730"/>
      <c r="AD1514" s="731"/>
      <c r="AE1514" s="729"/>
      <c r="AF1514" s="730"/>
      <c r="AG1514" s="730"/>
      <c r="AH1514" s="730"/>
      <c r="AI1514" s="731"/>
      <c r="AJ1514" s="729"/>
      <c r="AK1514" s="730"/>
      <c r="AL1514" s="730"/>
      <c r="AM1514" s="730"/>
      <c r="AN1514" s="731"/>
    </row>
    <row r="1515" spans="1:40" outlineLevel="2">
      <c r="A1515" s="882">
        <f>ROW()</f>
        <v>1515</v>
      </c>
      <c r="B1515" s="453"/>
      <c r="D1515" s="452" t="s">
        <v>300</v>
      </c>
      <c r="H1515" s="458"/>
      <c r="I1515" s="458"/>
      <c r="J1515" s="459"/>
      <c r="K1515" s="458"/>
      <c r="L1515" s="458"/>
      <c r="M1515" s="458"/>
      <c r="N1515" s="458"/>
      <c r="O1515" s="443">
        <f t="shared" ref="O1515:AD1516" si="1571">N1623</f>
        <v>0</v>
      </c>
      <c r="P1515" s="439">
        <f t="shared" si="1571"/>
        <v>0.74962508292196406</v>
      </c>
      <c r="Q1515" s="439">
        <f t="shared" si="1571"/>
        <v>0.7404927902631333</v>
      </c>
      <c r="R1515" s="439">
        <f t="shared" si="1571"/>
        <v>0.73136049760430255</v>
      </c>
      <c r="S1515" s="440">
        <f t="shared" si="1571"/>
        <v>0.7222282049454718</v>
      </c>
      <c r="T1515" s="439">
        <f t="shared" si="1571"/>
        <v>0.71309591228664104</v>
      </c>
      <c r="U1515" s="439">
        <f t="shared" si="1571"/>
        <v>0.71002222300954343</v>
      </c>
      <c r="V1515" s="439">
        <f t="shared" si="1571"/>
        <v>0.7038748444553482</v>
      </c>
      <c r="W1515" s="439">
        <f t="shared" si="1571"/>
        <v>0.69772746590115298</v>
      </c>
      <c r="X1515" s="440">
        <f t="shared" si="1571"/>
        <v>0.69158008734695775</v>
      </c>
      <c r="Y1515" s="443">
        <f t="shared" si="1571"/>
        <v>0.68543270879276252</v>
      </c>
      <c r="Z1515" s="439">
        <f t="shared" si="1571"/>
        <v>0.68063947306693906</v>
      </c>
      <c r="AA1515" s="439">
        <f t="shared" si="1571"/>
        <v>0.67105300161529202</v>
      </c>
      <c r="AB1515" s="439">
        <f t="shared" si="1571"/>
        <v>0.66146653016364498</v>
      </c>
      <c r="AC1515" s="439">
        <f t="shared" si="1571"/>
        <v>0.65188005871199795</v>
      </c>
      <c r="AD1515" s="440">
        <f t="shared" si="1571"/>
        <v>0.64229358726035091</v>
      </c>
      <c r="AE1515" s="443">
        <f t="shared" ref="AE1515:AI1526" si="1572">AD1623</f>
        <v>0.63270711580870387</v>
      </c>
      <c r="AF1515" s="439">
        <f t="shared" si="1572"/>
        <v>0.62318208254589746</v>
      </c>
      <c r="AG1515" s="439">
        <f t="shared" si="1572"/>
        <v>0.61365704928309106</v>
      </c>
      <c r="AH1515" s="439">
        <f t="shared" si="1572"/>
        <v>0.60413201602028466</v>
      </c>
      <c r="AI1515" s="440">
        <f t="shared" si="1572"/>
        <v>0.59460698275747825</v>
      </c>
      <c r="AJ1515" s="443">
        <f t="shared" ref="AJ1515:AJ1526" si="1573">AI1623</f>
        <v>0.58508194949467185</v>
      </c>
      <c r="AK1515" s="439">
        <f t="shared" ref="AK1515:AK1526" si="1574">AJ1623</f>
        <v>0.57549044212590672</v>
      </c>
      <c r="AL1515" s="439">
        <f t="shared" ref="AL1515:AL1526" si="1575">AK1623</f>
        <v>0.56589893475714159</v>
      </c>
      <c r="AM1515" s="439">
        <f t="shared" ref="AM1515:AM1526" si="1576">AL1623</f>
        <v>0.55630742738837646</v>
      </c>
      <c r="AN1515" s="440">
        <f t="shared" ref="AN1515:AN1526" si="1577">AM1623</f>
        <v>0.54671592001961133</v>
      </c>
    </row>
    <row r="1516" spans="1:40" outlineLevel="2">
      <c r="A1516" s="882">
        <f>ROW()</f>
        <v>1516</v>
      </c>
      <c r="B1516" s="453"/>
      <c r="D1516" s="452" t="s">
        <v>301</v>
      </c>
      <c r="H1516" s="458"/>
      <c r="I1516" s="458"/>
      <c r="J1516" s="459"/>
      <c r="K1516" s="458"/>
      <c r="L1516" s="458"/>
      <c r="M1516" s="458"/>
      <c r="N1516" s="458"/>
      <c r="O1516" s="443">
        <f t="shared" si="1571"/>
        <v>0</v>
      </c>
      <c r="P1516" s="439">
        <f t="shared" si="1571"/>
        <v>0</v>
      </c>
      <c r="Q1516" s="439">
        <f t="shared" si="1571"/>
        <v>0</v>
      </c>
      <c r="R1516" s="439">
        <f t="shared" si="1571"/>
        <v>0</v>
      </c>
      <c r="S1516" s="440">
        <f t="shared" si="1571"/>
        <v>0</v>
      </c>
      <c r="T1516" s="439">
        <f t="shared" si="1571"/>
        <v>0</v>
      </c>
      <c r="U1516" s="439">
        <f t="shared" si="1571"/>
        <v>0</v>
      </c>
      <c r="V1516" s="439">
        <f t="shared" si="1571"/>
        <v>0</v>
      </c>
      <c r="W1516" s="439">
        <f t="shared" si="1571"/>
        <v>0</v>
      </c>
      <c r="X1516" s="440">
        <f t="shared" si="1571"/>
        <v>0</v>
      </c>
      <c r="Y1516" s="443">
        <f t="shared" ref="Y1516" si="1578">X1624</f>
        <v>0</v>
      </c>
      <c r="Z1516" s="439">
        <f t="shared" ref="Z1516" si="1579">Y1624</f>
        <v>0</v>
      </c>
      <c r="AA1516" s="439">
        <f t="shared" ref="AA1516" si="1580">Z1624</f>
        <v>0</v>
      </c>
      <c r="AB1516" s="439">
        <f t="shared" ref="AB1516" si="1581">AA1624</f>
        <v>0</v>
      </c>
      <c r="AC1516" s="439">
        <f t="shared" ref="AC1516" si="1582">AB1624</f>
        <v>0</v>
      </c>
      <c r="AD1516" s="440">
        <f t="shared" ref="AD1516" si="1583">AC1624</f>
        <v>0</v>
      </c>
      <c r="AE1516" s="443">
        <f t="shared" si="1572"/>
        <v>0</v>
      </c>
      <c r="AF1516" s="439">
        <f t="shared" si="1572"/>
        <v>0</v>
      </c>
      <c r="AG1516" s="439">
        <f t="shared" si="1572"/>
        <v>0</v>
      </c>
      <c r="AH1516" s="439">
        <f t="shared" si="1572"/>
        <v>0</v>
      </c>
      <c r="AI1516" s="440">
        <f t="shared" si="1572"/>
        <v>0</v>
      </c>
      <c r="AJ1516" s="443">
        <f t="shared" si="1573"/>
        <v>0</v>
      </c>
      <c r="AK1516" s="439">
        <f t="shared" si="1574"/>
        <v>0</v>
      </c>
      <c r="AL1516" s="439">
        <f t="shared" si="1575"/>
        <v>0</v>
      </c>
      <c r="AM1516" s="439">
        <f t="shared" si="1576"/>
        <v>0</v>
      </c>
      <c r="AN1516" s="440">
        <f t="shared" si="1577"/>
        <v>0</v>
      </c>
    </row>
    <row r="1517" spans="1:40" outlineLevel="2">
      <c r="A1517" s="882">
        <f>ROW()</f>
        <v>1517</v>
      </c>
      <c r="B1517" s="453"/>
      <c r="D1517" s="452" t="s">
        <v>29</v>
      </c>
      <c r="H1517" s="458"/>
      <c r="I1517" s="458"/>
      <c r="J1517" s="459"/>
      <c r="K1517" s="458"/>
      <c r="L1517" s="458"/>
      <c r="M1517" s="458"/>
      <c r="N1517" s="458"/>
      <c r="O1517" s="443">
        <f t="shared" ref="O1517:AD1517" si="1584">N1625</f>
        <v>0</v>
      </c>
      <c r="P1517" s="439">
        <f t="shared" si="1584"/>
        <v>0</v>
      </c>
      <c r="Q1517" s="439">
        <f t="shared" si="1584"/>
        <v>-0.15487191004058298</v>
      </c>
      <c r="R1517" s="439">
        <f t="shared" si="1584"/>
        <v>-0.30974382008116597</v>
      </c>
      <c r="S1517" s="440">
        <f t="shared" si="1584"/>
        <v>-0.46461573012174895</v>
      </c>
      <c r="T1517" s="439">
        <f t="shared" si="1584"/>
        <v>0</v>
      </c>
      <c r="U1517" s="439">
        <f t="shared" si="1584"/>
        <v>0</v>
      </c>
      <c r="V1517" s="439">
        <f t="shared" si="1584"/>
        <v>0</v>
      </c>
      <c r="W1517" s="439">
        <f t="shared" si="1584"/>
        <v>0</v>
      </c>
      <c r="X1517" s="440">
        <f t="shared" si="1584"/>
        <v>0</v>
      </c>
      <c r="Y1517" s="443">
        <f t="shared" si="1584"/>
        <v>0</v>
      </c>
      <c r="Z1517" s="439">
        <f t="shared" si="1584"/>
        <v>0</v>
      </c>
      <c r="AA1517" s="439">
        <f t="shared" si="1584"/>
        <v>0</v>
      </c>
      <c r="AB1517" s="439">
        <f t="shared" si="1584"/>
        <v>0</v>
      </c>
      <c r="AC1517" s="439">
        <f t="shared" si="1584"/>
        <v>0</v>
      </c>
      <c r="AD1517" s="440">
        <f t="shared" si="1584"/>
        <v>0</v>
      </c>
      <c r="AE1517" s="443">
        <f t="shared" si="1572"/>
        <v>0</v>
      </c>
      <c r="AF1517" s="439">
        <f t="shared" si="1572"/>
        <v>0</v>
      </c>
      <c r="AG1517" s="439">
        <f t="shared" si="1572"/>
        <v>0</v>
      </c>
      <c r="AH1517" s="439">
        <f t="shared" si="1572"/>
        <v>0</v>
      </c>
      <c r="AI1517" s="440">
        <f t="shared" si="1572"/>
        <v>0</v>
      </c>
      <c r="AJ1517" s="443">
        <f t="shared" si="1573"/>
        <v>0</v>
      </c>
      <c r="AK1517" s="439">
        <f t="shared" si="1574"/>
        <v>0</v>
      </c>
      <c r="AL1517" s="439">
        <f t="shared" si="1575"/>
        <v>0</v>
      </c>
      <c r="AM1517" s="439">
        <f t="shared" si="1576"/>
        <v>0</v>
      </c>
      <c r="AN1517" s="440">
        <f t="shared" si="1577"/>
        <v>0</v>
      </c>
    </row>
    <row r="1518" spans="1:40" outlineLevel="2">
      <c r="A1518" s="882">
        <f>ROW()</f>
        <v>1518</v>
      </c>
      <c r="B1518" s="453"/>
      <c r="D1518" s="452" t="s">
        <v>30</v>
      </c>
      <c r="H1518" s="458"/>
      <c r="I1518" s="458"/>
      <c r="J1518" s="459"/>
      <c r="K1518" s="458"/>
      <c r="L1518" s="458"/>
      <c r="M1518" s="458"/>
      <c r="N1518" s="458"/>
      <c r="O1518" s="443">
        <f t="shared" ref="O1518:AD1518" si="1585">N1626</f>
        <v>0</v>
      </c>
      <c r="P1518" s="439">
        <f t="shared" si="1585"/>
        <v>11.384121335712026</v>
      </c>
      <c r="Q1518" s="439">
        <f t="shared" si="1585"/>
        <v>11.335237244289001</v>
      </c>
      <c r="R1518" s="439">
        <f t="shared" si="1585"/>
        <v>11.286353152865976</v>
      </c>
      <c r="S1518" s="440">
        <f t="shared" si="1585"/>
        <v>11.237469061442951</v>
      </c>
      <c r="T1518" s="439">
        <f t="shared" si="1585"/>
        <v>11.188584970019926</v>
      </c>
      <c r="U1518" s="439">
        <f t="shared" si="1585"/>
        <v>11.088686889930463</v>
      </c>
      <c r="V1518" s="439">
        <f t="shared" si="1585"/>
        <v>10.888890729751536</v>
      </c>
      <c r="W1518" s="439">
        <f t="shared" si="1585"/>
        <v>10.689094569572609</v>
      </c>
      <c r="X1518" s="440">
        <f t="shared" si="1585"/>
        <v>10.489298409393681</v>
      </c>
      <c r="Y1518" s="443">
        <f t="shared" si="1585"/>
        <v>10.289502249214754</v>
      </c>
      <c r="Z1518" s="439">
        <f t="shared" si="1585"/>
        <v>10.189604169125291</v>
      </c>
      <c r="AA1518" s="439">
        <f t="shared" si="1585"/>
        <v>9.9898080089463637</v>
      </c>
      <c r="AB1518" s="439">
        <f t="shared" si="1585"/>
        <v>9.7900118487674366</v>
      </c>
      <c r="AC1518" s="439">
        <f t="shared" si="1585"/>
        <v>9.5902156885885095</v>
      </c>
      <c r="AD1518" s="440">
        <f t="shared" si="1585"/>
        <v>9.3904195284095824</v>
      </c>
      <c r="AE1518" s="443">
        <f t="shared" si="1572"/>
        <v>9.1906233682306553</v>
      </c>
      <c r="AF1518" s="439">
        <f t="shared" si="1572"/>
        <v>8.9921076702406157</v>
      </c>
      <c r="AG1518" s="439">
        <f t="shared" si="1572"/>
        <v>8.7935919722505762</v>
      </c>
      <c r="AH1518" s="439">
        <f t="shared" si="1572"/>
        <v>8.5950762742605367</v>
      </c>
      <c r="AI1518" s="440">
        <f t="shared" si="1572"/>
        <v>8.3965605762704971</v>
      </c>
      <c r="AJ1518" s="443">
        <f t="shared" si="1573"/>
        <v>8.1980448782804576</v>
      </c>
      <c r="AK1518" s="439">
        <f t="shared" si="1574"/>
        <v>7.9980925641760559</v>
      </c>
      <c r="AL1518" s="439">
        <f t="shared" si="1575"/>
        <v>7.7981402500716541</v>
      </c>
      <c r="AM1518" s="439">
        <f t="shared" si="1576"/>
        <v>7.5981879359672524</v>
      </c>
      <c r="AN1518" s="440">
        <f t="shared" si="1577"/>
        <v>7.3982356218628507</v>
      </c>
    </row>
    <row r="1519" spans="1:40" outlineLevel="2">
      <c r="A1519" s="882">
        <f>ROW()</f>
        <v>1519</v>
      </c>
      <c r="B1519" s="453"/>
      <c r="D1519" s="452" t="s">
        <v>31</v>
      </c>
      <c r="H1519" s="458"/>
      <c r="I1519" s="458"/>
      <c r="J1519" s="459"/>
      <c r="K1519" s="458"/>
      <c r="L1519" s="458"/>
      <c r="M1519" s="458"/>
      <c r="N1519" s="458"/>
      <c r="O1519" s="443">
        <f t="shared" ref="O1519:AD1519" si="1586">N1627</f>
        <v>0</v>
      </c>
      <c r="P1519" s="439">
        <f t="shared" si="1586"/>
        <v>0</v>
      </c>
      <c r="Q1519" s="439">
        <f t="shared" si="1586"/>
        <v>0</v>
      </c>
      <c r="R1519" s="439">
        <f t="shared" si="1586"/>
        <v>0</v>
      </c>
      <c r="S1519" s="440">
        <f t="shared" si="1586"/>
        <v>0</v>
      </c>
      <c r="T1519" s="439">
        <f t="shared" si="1586"/>
        <v>0</v>
      </c>
      <c r="U1519" s="439">
        <f t="shared" si="1586"/>
        <v>0</v>
      </c>
      <c r="V1519" s="439">
        <f t="shared" si="1586"/>
        <v>0</v>
      </c>
      <c r="W1519" s="439">
        <f t="shared" si="1586"/>
        <v>0</v>
      </c>
      <c r="X1519" s="440">
        <f t="shared" si="1586"/>
        <v>0</v>
      </c>
      <c r="Y1519" s="443">
        <f t="shared" si="1586"/>
        <v>0</v>
      </c>
      <c r="Z1519" s="439">
        <f t="shared" si="1586"/>
        <v>0</v>
      </c>
      <c r="AA1519" s="439">
        <f t="shared" si="1586"/>
        <v>0</v>
      </c>
      <c r="AB1519" s="439">
        <f t="shared" si="1586"/>
        <v>0</v>
      </c>
      <c r="AC1519" s="439">
        <f t="shared" si="1586"/>
        <v>0</v>
      </c>
      <c r="AD1519" s="440">
        <f t="shared" si="1586"/>
        <v>0</v>
      </c>
      <c r="AE1519" s="443">
        <f t="shared" si="1572"/>
        <v>0</v>
      </c>
      <c r="AF1519" s="439">
        <f t="shared" si="1572"/>
        <v>0</v>
      </c>
      <c r="AG1519" s="439">
        <f t="shared" si="1572"/>
        <v>0</v>
      </c>
      <c r="AH1519" s="439">
        <f t="shared" si="1572"/>
        <v>0</v>
      </c>
      <c r="AI1519" s="440">
        <f t="shared" si="1572"/>
        <v>0</v>
      </c>
      <c r="AJ1519" s="443">
        <f t="shared" si="1573"/>
        <v>0</v>
      </c>
      <c r="AK1519" s="439">
        <f t="shared" si="1574"/>
        <v>0</v>
      </c>
      <c r="AL1519" s="439">
        <f t="shared" si="1575"/>
        <v>0</v>
      </c>
      <c r="AM1519" s="439">
        <f t="shared" si="1576"/>
        <v>0</v>
      </c>
      <c r="AN1519" s="440">
        <f t="shared" si="1577"/>
        <v>0</v>
      </c>
    </row>
    <row r="1520" spans="1:40" outlineLevel="2">
      <c r="A1520" s="882">
        <f>ROW()</f>
        <v>1520</v>
      </c>
      <c r="B1520" s="453"/>
      <c r="D1520" s="452" t="s">
        <v>32</v>
      </c>
      <c r="H1520" s="458"/>
      <c r="I1520" s="458"/>
      <c r="J1520" s="459"/>
      <c r="K1520" s="458"/>
      <c r="L1520" s="458"/>
      <c r="M1520" s="458"/>
      <c r="N1520" s="458"/>
      <c r="O1520" s="443">
        <f t="shared" ref="O1520:AD1520" si="1587">N1628</f>
        <v>0</v>
      </c>
      <c r="P1520" s="439">
        <f t="shared" si="1587"/>
        <v>0.16197533174076598</v>
      </c>
      <c r="Q1520" s="439">
        <f t="shared" si="1587"/>
        <v>0.15883003464254139</v>
      </c>
      <c r="R1520" s="439">
        <f t="shared" si="1587"/>
        <v>0.1556847375443168</v>
      </c>
      <c r="S1520" s="440">
        <f t="shared" si="1587"/>
        <v>0.15253944044609222</v>
      </c>
      <c r="T1520" s="439">
        <f t="shared" si="1587"/>
        <v>0.14939414334786763</v>
      </c>
      <c r="U1520" s="439">
        <f t="shared" si="1587"/>
        <v>0.14731922469025835</v>
      </c>
      <c r="V1520" s="439">
        <f t="shared" si="1587"/>
        <v>0.14316938737503981</v>
      </c>
      <c r="W1520" s="439">
        <f t="shared" si="1587"/>
        <v>0.13901955005982128</v>
      </c>
      <c r="X1520" s="440">
        <f t="shared" si="1587"/>
        <v>0.13486971274460274</v>
      </c>
      <c r="Y1520" s="443">
        <f t="shared" si="1587"/>
        <v>0.13071987542938421</v>
      </c>
      <c r="Z1520" s="439">
        <f t="shared" si="1587"/>
        <v>0.12864495677177493</v>
      </c>
      <c r="AA1520" s="439">
        <f t="shared" si="1587"/>
        <v>0.12449511945655638</v>
      </c>
      <c r="AB1520" s="439">
        <f t="shared" si="1587"/>
        <v>0.12034528214133783</v>
      </c>
      <c r="AC1520" s="439">
        <f t="shared" si="1587"/>
        <v>0.11619544482611928</v>
      </c>
      <c r="AD1520" s="440">
        <f t="shared" si="1587"/>
        <v>0.11204560751090073</v>
      </c>
      <c r="AE1520" s="443">
        <f t="shared" si="1572"/>
        <v>0.10789577019568218</v>
      </c>
      <c r="AF1520" s="439">
        <f t="shared" si="1572"/>
        <v>0.10377252853559245</v>
      </c>
      <c r="AG1520" s="439">
        <f t="shared" si="1572"/>
        <v>9.9649286875502716E-2</v>
      </c>
      <c r="AH1520" s="439">
        <f t="shared" si="1572"/>
        <v>9.5526045215412983E-2</v>
      </c>
      <c r="AI1520" s="440">
        <f t="shared" si="1572"/>
        <v>9.140280355532325E-2</v>
      </c>
      <c r="AJ1520" s="443">
        <f t="shared" si="1573"/>
        <v>8.7279561895233518E-2</v>
      </c>
      <c r="AK1520" s="439">
        <f t="shared" si="1574"/>
        <v>8.3123392281174782E-2</v>
      </c>
      <c r="AL1520" s="439">
        <f t="shared" si="1575"/>
        <v>7.8967222667116047E-2</v>
      </c>
      <c r="AM1520" s="439">
        <f t="shared" si="1576"/>
        <v>7.4811053053057311E-2</v>
      </c>
      <c r="AN1520" s="440">
        <f t="shared" si="1577"/>
        <v>7.0654883438998575E-2</v>
      </c>
    </row>
    <row r="1521" spans="1:40" outlineLevel="2">
      <c r="A1521" s="882">
        <f>ROW()</f>
        <v>1521</v>
      </c>
      <c r="B1521" s="453"/>
      <c r="D1521" s="452" t="s">
        <v>33</v>
      </c>
      <c r="H1521" s="458"/>
      <c r="I1521" s="458"/>
      <c r="J1521" s="459"/>
      <c r="K1521" s="458"/>
      <c r="L1521" s="458"/>
      <c r="M1521" s="458"/>
      <c r="N1521" s="458"/>
      <c r="O1521" s="443">
        <f t="shared" ref="O1521:AD1521" si="1588">N1629</f>
        <v>0</v>
      </c>
      <c r="P1521" s="439">
        <f t="shared" si="1588"/>
        <v>0</v>
      </c>
      <c r="Q1521" s="439">
        <f t="shared" si="1588"/>
        <v>-3.1808634946714861E-4</v>
      </c>
      <c r="R1521" s="439">
        <f t="shared" si="1588"/>
        <v>-6.3617269893429722E-4</v>
      </c>
      <c r="S1521" s="440">
        <f t="shared" si="1588"/>
        <v>-9.5425904840144588E-4</v>
      </c>
      <c r="T1521" s="439">
        <f t="shared" si="1588"/>
        <v>0</v>
      </c>
      <c r="U1521" s="439">
        <f t="shared" si="1588"/>
        <v>0</v>
      </c>
      <c r="V1521" s="439">
        <f t="shared" si="1588"/>
        <v>0</v>
      </c>
      <c r="W1521" s="439">
        <f t="shared" si="1588"/>
        <v>0</v>
      </c>
      <c r="X1521" s="440">
        <f t="shared" si="1588"/>
        <v>0</v>
      </c>
      <c r="Y1521" s="443">
        <f t="shared" si="1588"/>
        <v>0</v>
      </c>
      <c r="Z1521" s="439">
        <f t="shared" si="1588"/>
        <v>0</v>
      </c>
      <c r="AA1521" s="439">
        <f t="shared" si="1588"/>
        <v>0</v>
      </c>
      <c r="AB1521" s="439">
        <f t="shared" si="1588"/>
        <v>0</v>
      </c>
      <c r="AC1521" s="439">
        <f t="shared" si="1588"/>
        <v>0</v>
      </c>
      <c r="AD1521" s="440">
        <f t="shared" si="1588"/>
        <v>0</v>
      </c>
      <c r="AE1521" s="443">
        <f t="shared" si="1572"/>
        <v>0</v>
      </c>
      <c r="AF1521" s="439">
        <f t="shared" si="1572"/>
        <v>0</v>
      </c>
      <c r="AG1521" s="439">
        <f t="shared" si="1572"/>
        <v>0</v>
      </c>
      <c r="AH1521" s="439">
        <f t="shared" si="1572"/>
        <v>0</v>
      </c>
      <c r="AI1521" s="440">
        <f t="shared" si="1572"/>
        <v>0</v>
      </c>
      <c r="AJ1521" s="443">
        <f t="shared" si="1573"/>
        <v>0</v>
      </c>
      <c r="AK1521" s="439">
        <f t="shared" si="1574"/>
        <v>0</v>
      </c>
      <c r="AL1521" s="439">
        <f t="shared" si="1575"/>
        <v>0</v>
      </c>
      <c r="AM1521" s="439">
        <f t="shared" si="1576"/>
        <v>0</v>
      </c>
      <c r="AN1521" s="440">
        <f t="shared" si="1577"/>
        <v>0</v>
      </c>
    </row>
    <row r="1522" spans="1:40" outlineLevel="2">
      <c r="A1522" s="882">
        <f>ROW()</f>
        <v>1522</v>
      </c>
      <c r="B1522" s="453"/>
      <c r="D1522" s="452" t="s">
        <v>27</v>
      </c>
      <c r="H1522" s="458"/>
      <c r="I1522" s="458"/>
      <c r="J1522" s="459"/>
      <c r="K1522" s="458"/>
      <c r="L1522" s="458"/>
      <c r="M1522" s="458"/>
      <c r="N1522" s="458"/>
      <c r="O1522" s="443">
        <f t="shared" ref="O1522:AD1522" si="1589">N1630</f>
        <v>0</v>
      </c>
      <c r="P1522" s="439">
        <f t="shared" si="1589"/>
        <v>0</v>
      </c>
      <c r="Q1522" s="439">
        <f t="shared" si="1589"/>
        <v>-5.3824328448974534E-4</v>
      </c>
      <c r="R1522" s="439">
        <f t="shared" si="1589"/>
        <v>-1.0764865689794907E-3</v>
      </c>
      <c r="S1522" s="440">
        <f t="shared" si="1589"/>
        <v>-1.6147298534692359E-3</v>
      </c>
      <c r="T1522" s="439">
        <f t="shared" si="1589"/>
        <v>0</v>
      </c>
      <c r="U1522" s="439">
        <f t="shared" si="1589"/>
        <v>0</v>
      </c>
      <c r="V1522" s="439">
        <f t="shared" si="1589"/>
        <v>0</v>
      </c>
      <c r="W1522" s="439">
        <f t="shared" si="1589"/>
        <v>0</v>
      </c>
      <c r="X1522" s="440">
        <f t="shared" si="1589"/>
        <v>0</v>
      </c>
      <c r="Y1522" s="443">
        <f t="shared" si="1589"/>
        <v>0</v>
      </c>
      <c r="Z1522" s="439">
        <f t="shared" si="1589"/>
        <v>0</v>
      </c>
      <c r="AA1522" s="439">
        <f t="shared" si="1589"/>
        <v>0</v>
      </c>
      <c r="AB1522" s="439">
        <f t="shared" si="1589"/>
        <v>0</v>
      </c>
      <c r="AC1522" s="439">
        <f t="shared" si="1589"/>
        <v>0</v>
      </c>
      <c r="AD1522" s="440">
        <f t="shared" si="1589"/>
        <v>0</v>
      </c>
      <c r="AE1522" s="443">
        <f t="shared" si="1572"/>
        <v>0</v>
      </c>
      <c r="AF1522" s="439">
        <f t="shared" si="1572"/>
        <v>0</v>
      </c>
      <c r="AG1522" s="439">
        <f t="shared" si="1572"/>
        <v>0</v>
      </c>
      <c r="AH1522" s="439">
        <f t="shared" si="1572"/>
        <v>0</v>
      </c>
      <c r="AI1522" s="440">
        <f t="shared" si="1572"/>
        <v>0</v>
      </c>
      <c r="AJ1522" s="443">
        <f t="shared" si="1573"/>
        <v>0</v>
      </c>
      <c r="AK1522" s="439">
        <f t="shared" si="1574"/>
        <v>0</v>
      </c>
      <c r="AL1522" s="439">
        <f t="shared" si="1575"/>
        <v>0</v>
      </c>
      <c r="AM1522" s="439">
        <f t="shared" si="1576"/>
        <v>0</v>
      </c>
      <c r="AN1522" s="440">
        <f t="shared" si="1577"/>
        <v>0</v>
      </c>
    </row>
    <row r="1523" spans="1:40" outlineLevel="2">
      <c r="A1523" s="882">
        <f>ROW()</f>
        <v>1523</v>
      </c>
      <c r="B1523" s="453"/>
      <c r="D1523" s="452" t="s">
        <v>34</v>
      </c>
      <c r="H1523" s="458"/>
      <c r="I1523" s="458"/>
      <c r="J1523" s="459"/>
      <c r="K1523" s="458"/>
      <c r="L1523" s="458"/>
      <c r="M1523" s="458"/>
      <c r="N1523" s="458"/>
      <c r="O1523" s="443">
        <f t="shared" ref="O1523:AD1523" si="1590">N1631</f>
        <v>0</v>
      </c>
      <c r="P1523" s="439">
        <f t="shared" si="1590"/>
        <v>26.819227112288207</v>
      </c>
      <c r="Q1523" s="439">
        <f t="shared" si="1590"/>
        <v>25.503209678069613</v>
      </c>
      <c r="R1523" s="439">
        <f t="shared" si="1590"/>
        <v>24.187192243851019</v>
      </c>
      <c r="S1523" s="440">
        <f t="shared" si="1590"/>
        <v>22.871174809632425</v>
      </c>
      <c r="T1523" s="439">
        <f t="shared" si="1590"/>
        <v>21.555157375413831</v>
      </c>
      <c r="U1523" s="439">
        <f t="shared" si="1590"/>
        <v>21.041939342665884</v>
      </c>
      <c r="V1523" s="439">
        <f t="shared" si="1590"/>
        <v>20.015503277169987</v>
      </c>
      <c r="W1523" s="439">
        <f t="shared" si="1590"/>
        <v>18.98906721167409</v>
      </c>
      <c r="X1523" s="440">
        <f t="shared" si="1590"/>
        <v>17.962631146178193</v>
      </c>
      <c r="Y1523" s="443">
        <f t="shared" si="1590"/>
        <v>16.936195080682296</v>
      </c>
      <c r="Z1523" s="439">
        <f t="shared" si="1590"/>
        <v>16.422977047934349</v>
      </c>
      <c r="AA1523" s="439">
        <f t="shared" si="1590"/>
        <v>15.396540982438452</v>
      </c>
      <c r="AB1523" s="439">
        <f t="shared" si="1590"/>
        <v>14.370104916942555</v>
      </c>
      <c r="AC1523" s="439">
        <f t="shared" si="1590"/>
        <v>13.343668851446658</v>
      </c>
      <c r="AD1523" s="440">
        <f t="shared" si="1590"/>
        <v>12.317232785950761</v>
      </c>
      <c r="AE1523" s="443">
        <f t="shared" si="1572"/>
        <v>11.290796720454866</v>
      </c>
      <c r="AF1523" s="439">
        <f t="shared" si="1572"/>
        <v>10.270938922379134</v>
      </c>
      <c r="AG1523" s="439">
        <f t="shared" si="1572"/>
        <v>9.2510811243034041</v>
      </c>
      <c r="AH1523" s="439">
        <f t="shared" si="1572"/>
        <v>8.2312233262276742</v>
      </c>
      <c r="AI1523" s="440">
        <f t="shared" si="1572"/>
        <v>7.2113655281519433</v>
      </c>
      <c r="AJ1523" s="443">
        <f t="shared" si="1573"/>
        <v>6.1915077300762125</v>
      </c>
      <c r="AK1523" s="439">
        <f t="shared" si="1574"/>
        <v>5.1595897750635107</v>
      </c>
      <c r="AL1523" s="439">
        <f t="shared" si="1575"/>
        <v>4.1276718200508089</v>
      </c>
      <c r="AM1523" s="439">
        <f t="shared" si="1576"/>
        <v>3.0957538650381067</v>
      </c>
      <c r="AN1523" s="440">
        <f t="shared" si="1577"/>
        <v>2.0638359100254045</v>
      </c>
    </row>
    <row r="1524" spans="1:40" outlineLevel="2">
      <c r="A1524" s="882">
        <f>ROW()</f>
        <v>1524</v>
      </c>
      <c r="B1524" s="453"/>
      <c r="D1524" s="452" t="s">
        <v>35</v>
      </c>
      <c r="H1524" s="458"/>
      <c r="I1524" s="458"/>
      <c r="J1524" s="459"/>
      <c r="K1524" s="458"/>
      <c r="L1524" s="458"/>
      <c r="M1524" s="458"/>
      <c r="N1524" s="458"/>
      <c r="O1524" s="443">
        <f t="shared" ref="O1524:AD1525" si="1591">N1632</f>
        <v>0</v>
      </c>
      <c r="P1524" s="439">
        <f t="shared" si="1591"/>
        <v>0</v>
      </c>
      <c r="Q1524" s="439">
        <f t="shared" si="1591"/>
        <v>0</v>
      </c>
      <c r="R1524" s="439">
        <f t="shared" si="1591"/>
        <v>0</v>
      </c>
      <c r="S1524" s="440">
        <f t="shared" si="1591"/>
        <v>0</v>
      </c>
      <c r="T1524" s="439">
        <f t="shared" si="1591"/>
        <v>0</v>
      </c>
      <c r="U1524" s="439">
        <f t="shared" si="1591"/>
        <v>0</v>
      </c>
      <c r="V1524" s="439">
        <f t="shared" si="1591"/>
        <v>0</v>
      </c>
      <c r="W1524" s="439">
        <f t="shared" si="1591"/>
        <v>0</v>
      </c>
      <c r="X1524" s="440">
        <f t="shared" si="1591"/>
        <v>0</v>
      </c>
      <c r="Y1524" s="443">
        <f t="shared" si="1591"/>
        <v>0</v>
      </c>
      <c r="Z1524" s="439">
        <f t="shared" si="1591"/>
        <v>0</v>
      </c>
      <c r="AA1524" s="439">
        <f t="shared" si="1591"/>
        <v>0</v>
      </c>
      <c r="AB1524" s="439">
        <f t="shared" si="1591"/>
        <v>0</v>
      </c>
      <c r="AC1524" s="439">
        <f t="shared" si="1591"/>
        <v>0</v>
      </c>
      <c r="AD1524" s="440">
        <f t="shared" si="1591"/>
        <v>0</v>
      </c>
      <c r="AE1524" s="443">
        <f t="shared" si="1572"/>
        <v>0</v>
      </c>
      <c r="AF1524" s="439">
        <f t="shared" si="1572"/>
        <v>0</v>
      </c>
      <c r="AG1524" s="439">
        <f t="shared" si="1572"/>
        <v>0</v>
      </c>
      <c r="AH1524" s="439">
        <f t="shared" si="1572"/>
        <v>0</v>
      </c>
      <c r="AI1524" s="440">
        <f t="shared" si="1572"/>
        <v>0</v>
      </c>
      <c r="AJ1524" s="443">
        <f t="shared" si="1573"/>
        <v>0</v>
      </c>
      <c r="AK1524" s="439">
        <f t="shared" si="1574"/>
        <v>0</v>
      </c>
      <c r="AL1524" s="439">
        <f t="shared" si="1575"/>
        <v>0</v>
      </c>
      <c r="AM1524" s="439">
        <f t="shared" si="1576"/>
        <v>0</v>
      </c>
      <c r="AN1524" s="440">
        <f t="shared" si="1577"/>
        <v>0</v>
      </c>
    </row>
    <row r="1525" spans="1:40" outlineLevel="2">
      <c r="A1525" s="882">
        <f>ROW()</f>
        <v>1525</v>
      </c>
      <c r="B1525" s="453"/>
      <c r="D1525" s="452" t="s">
        <v>302</v>
      </c>
      <c r="H1525" s="458"/>
      <c r="I1525" s="458"/>
      <c r="J1525" s="459"/>
      <c r="K1525" s="458"/>
      <c r="L1525" s="458"/>
      <c r="M1525" s="458"/>
      <c r="N1525" s="458"/>
      <c r="O1525" s="443">
        <f t="shared" si="1591"/>
        <v>0</v>
      </c>
      <c r="P1525" s="439">
        <f t="shared" si="1591"/>
        <v>0</v>
      </c>
      <c r="Q1525" s="439">
        <f t="shared" si="1591"/>
        <v>0</v>
      </c>
      <c r="R1525" s="439">
        <f t="shared" si="1591"/>
        <v>0</v>
      </c>
      <c r="S1525" s="440">
        <f t="shared" si="1591"/>
        <v>0</v>
      </c>
      <c r="T1525" s="439">
        <f t="shared" si="1591"/>
        <v>0</v>
      </c>
      <c r="U1525" s="439">
        <f t="shared" si="1591"/>
        <v>0</v>
      </c>
      <c r="V1525" s="439">
        <f t="shared" si="1591"/>
        <v>0</v>
      </c>
      <c r="W1525" s="439">
        <f t="shared" si="1591"/>
        <v>0</v>
      </c>
      <c r="X1525" s="440">
        <f t="shared" si="1591"/>
        <v>0</v>
      </c>
      <c r="Y1525" s="443">
        <f t="shared" ref="Y1525" si="1592">X1633</f>
        <v>0</v>
      </c>
      <c r="Z1525" s="439">
        <f t="shared" ref="Z1525" si="1593">Y1633</f>
        <v>0</v>
      </c>
      <c r="AA1525" s="439">
        <f t="shared" ref="AA1525" si="1594">Z1633</f>
        <v>0</v>
      </c>
      <c r="AB1525" s="439">
        <f t="shared" ref="AB1525" si="1595">AA1633</f>
        <v>0</v>
      </c>
      <c r="AC1525" s="439">
        <f t="shared" ref="AC1525" si="1596">AB1633</f>
        <v>0</v>
      </c>
      <c r="AD1525" s="440">
        <f t="shared" ref="AD1525" si="1597">AC1633</f>
        <v>0</v>
      </c>
      <c r="AE1525" s="443">
        <f t="shared" si="1572"/>
        <v>0</v>
      </c>
      <c r="AF1525" s="439">
        <f t="shared" si="1572"/>
        <v>0</v>
      </c>
      <c r="AG1525" s="439">
        <f t="shared" si="1572"/>
        <v>0</v>
      </c>
      <c r="AH1525" s="439">
        <f t="shared" si="1572"/>
        <v>0</v>
      </c>
      <c r="AI1525" s="440">
        <f t="shared" si="1572"/>
        <v>0</v>
      </c>
      <c r="AJ1525" s="443">
        <f t="shared" si="1573"/>
        <v>0</v>
      </c>
      <c r="AK1525" s="439">
        <f t="shared" si="1574"/>
        <v>0</v>
      </c>
      <c r="AL1525" s="439">
        <f t="shared" si="1575"/>
        <v>0</v>
      </c>
      <c r="AM1525" s="439">
        <f t="shared" si="1576"/>
        <v>0</v>
      </c>
      <c r="AN1525" s="440">
        <f t="shared" si="1577"/>
        <v>0</v>
      </c>
    </row>
    <row r="1526" spans="1:40" outlineLevel="2">
      <c r="A1526" s="882">
        <f>ROW()</f>
        <v>1526</v>
      </c>
      <c r="B1526" s="453"/>
      <c r="D1526" s="452" t="s">
        <v>36</v>
      </c>
      <c r="H1526" s="458"/>
      <c r="I1526" s="458"/>
      <c r="J1526" s="459"/>
      <c r="K1526" s="458"/>
      <c r="L1526" s="458"/>
      <c r="M1526" s="458"/>
      <c r="N1526" s="458"/>
      <c r="O1526" s="443">
        <f t="shared" ref="O1526:AD1526" si="1598">N1634</f>
        <v>0</v>
      </c>
      <c r="P1526" s="439">
        <f t="shared" si="1598"/>
        <v>0.60151151465901687</v>
      </c>
      <c r="Q1526" s="439">
        <f t="shared" si="1598"/>
        <v>-0.49896960593609507</v>
      </c>
      <c r="R1526" s="439">
        <f t="shared" si="1598"/>
        <v>-1.599450726531207</v>
      </c>
      <c r="S1526" s="440">
        <f t="shared" si="1598"/>
        <v>-2.6999318471263187</v>
      </c>
      <c r="T1526" s="439">
        <f t="shared" si="1598"/>
        <v>0</v>
      </c>
      <c r="U1526" s="439">
        <f t="shared" si="1598"/>
        <v>0</v>
      </c>
      <c r="V1526" s="439">
        <f t="shared" si="1598"/>
        <v>0</v>
      </c>
      <c r="W1526" s="439">
        <f t="shared" si="1598"/>
        <v>0</v>
      </c>
      <c r="X1526" s="440">
        <f t="shared" si="1598"/>
        <v>0</v>
      </c>
      <c r="Y1526" s="443">
        <f t="shared" si="1598"/>
        <v>0</v>
      </c>
      <c r="Z1526" s="439">
        <f t="shared" si="1598"/>
        <v>0</v>
      </c>
      <c r="AA1526" s="439">
        <f t="shared" si="1598"/>
        <v>0</v>
      </c>
      <c r="AB1526" s="439">
        <f t="shared" si="1598"/>
        <v>0</v>
      </c>
      <c r="AC1526" s="439">
        <f t="shared" si="1598"/>
        <v>0</v>
      </c>
      <c r="AD1526" s="440">
        <f t="shared" si="1598"/>
        <v>0</v>
      </c>
      <c r="AE1526" s="443">
        <f t="shared" si="1572"/>
        <v>0</v>
      </c>
      <c r="AF1526" s="439">
        <f t="shared" si="1572"/>
        <v>0</v>
      </c>
      <c r="AG1526" s="439">
        <f t="shared" si="1572"/>
        <v>0</v>
      </c>
      <c r="AH1526" s="439">
        <f t="shared" si="1572"/>
        <v>0</v>
      </c>
      <c r="AI1526" s="440">
        <f t="shared" si="1572"/>
        <v>0</v>
      </c>
      <c r="AJ1526" s="443">
        <f t="shared" si="1573"/>
        <v>0</v>
      </c>
      <c r="AK1526" s="439">
        <f t="shared" si="1574"/>
        <v>0</v>
      </c>
      <c r="AL1526" s="439">
        <f t="shared" si="1575"/>
        <v>0</v>
      </c>
      <c r="AM1526" s="439">
        <f t="shared" si="1576"/>
        <v>0</v>
      </c>
      <c r="AN1526" s="440">
        <f t="shared" si="1577"/>
        <v>0</v>
      </c>
    </row>
    <row r="1527" spans="1:40" outlineLevel="2">
      <c r="A1527" s="882">
        <f>ROW()</f>
        <v>1527</v>
      </c>
      <c r="B1527" s="453"/>
      <c r="D1527" s="452" t="s">
        <v>583</v>
      </c>
      <c r="H1527" s="458"/>
      <c r="I1527" s="458"/>
      <c r="J1527" s="459"/>
      <c r="K1527" s="458"/>
      <c r="L1527" s="458"/>
      <c r="M1527" s="458"/>
      <c r="N1527" s="458"/>
      <c r="O1527" s="443">
        <f t="shared" ref="O1527" si="1599">N1635</f>
        <v>0</v>
      </c>
      <c r="P1527" s="439">
        <f t="shared" ref="P1527" si="1600">O1635</f>
        <v>0</v>
      </c>
      <c r="Q1527" s="439">
        <f t="shared" ref="Q1527" si="1601">P1635</f>
        <v>0</v>
      </c>
      <c r="R1527" s="439">
        <f t="shared" ref="R1527" si="1602">Q1635</f>
        <v>0</v>
      </c>
      <c r="S1527" s="440">
        <f t="shared" ref="S1527" si="1603">R1635</f>
        <v>0</v>
      </c>
      <c r="T1527" s="439">
        <f t="shared" ref="T1527" si="1604">S1635</f>
        <v>0</v>
      </c>
      <c r="U1527" s="439">
        <f t="shared" ref="U1527" si="1605">T1635</f>
        <v>0</v>
      </c>
      <c r="V1527" s="439">
        <f t="shared" ref="V1527" si="1606">U1635</f>
        <v>0</v>
      </c>
      <c r="W1527" s="439">
        <f t="shared" ref="W1527" si="1607">V1635</f>
        <v>0</v>
      </c>
      <c r="X1527" s="440">
        <f t="shared" ref="X1527" si="1608">W1635</f>
        <v>0</v>
      </c>
      <c r="Y1527" s="443">
        <f t="shared" ref="Y1527" si="1609">X1635</f>
        <v>0</v>
      </c>
      <c r="Z1527" s="439">
        <f t="shared" ref="Z1527" si="1610">Y1635</f>
        <v>0</v>
      </c>
      <c r="AA1527" s="439">
        <f t="shared" ref="AA1527" si="1611">Z1635</f>
        <v>0</v>
      </c>
      <c r="AB1527" s="439">
        <f t="shared" ref="AB1527" si="1612">AA1635</f>
        <v>0</v>
      </c>
      <c r="AC1527" s="439">
        <f t="shared" ref="AC1527" si="1613">AB1635</f>
        <v>0</v>
      </c>
      <c r="AD1527" s="440">
        <f t="shared" ref="AD1527" si="1614">AC1635</f>
        <v>0</v>
      </c>
      <c r="AE1527" s="443">
        <f t="shared" ref="AE1527:AN1527" si="1615">AD1635</f>
        <v>0</v>
      </c>
      <c r="AF1527" s="439">
        <f t="shared" si="1615"/>
        <v>0</v>
      </c>
      <c r="AG1527" s="439">
        <f t="shared" si="1615"/>
        <v>0</v>
      </c>
      <c r="AH1527" s="439">
        <f t="shared" si="1615"/>
        <v>0</v>
      </c>
      <c r="AI1527" s="440">
        <f t="shared" si="1615"/>
        <v>0</v>
      </c>
      <c r="AJ1527" s="443">
        <f t="shared" si="1615"/>
        <v>0</v>
      </c>
      <c r="AK1527" s="439">
        <f t="shared" si="1615"/>
        <v>0</v>
      </c>
      <c r="AL1527" s="439">
        <f t="shared" si="1615"/>
        <v>0</v>
      </c>
      <c r="AM1527" s="439">
        <f t="shared" si="1615"/>
        <v>0</v>
      </c>
      <c r="AN1527" s="440">
        <f t="shared" si="1615"/>
        <v>0</v>
      </c>
    </row>
    <row r="1528" spans="1:40" outlineLevel="2">
      <c r="A1528" s="882">
        <f>ROW()</f>
        <v>1528</v>
      </c>
      <c r="B1528" s="453"/>
      <c r="D1528" s="452" t="s">
        <v>81</v>
      </c>
      <c r="H1528" s="458"/>
      <c r="I1528" s="458"/>
      <c r="J1528" s="459"/>
      <c r="K1528" s="458"/>
      <c r="L1528" s="458"/>
      <c r="M1528" s="458"/>
      <c r="N1528" s="458"/>
      <c r="O1528" s="443">
        <f t="shared" ref="O1528:AD1529" si="1616">N1636</f>
        <v>0</v>
      </c>
      <c r="P1528" s="439">
        <f t="shared" si="1616"/>
        <v>0</v>
      </c>
      <c r="Q1528" s="439">
        <f t="shared" si="1616"/>
        <v>0</v>
      </c>
      <c r="R1528" s="439">
        <f t="shared" si="1616"/>
        <v>0</v>
      </c>
      <c r="S1528" s="440">
        <f t="shared" si="1616"/>
        <v>0</v>
      </c>
      <c r="T1528" s="439">
        <f t="shared" si="1616"/>
        <v>0</v>
      </c>
      <c r="U1528" s="439">
        <f t="shared" si="1616"/>
        <v>0</v>
      </c>
      <c r="V1528" s="439">
        <f t="shared" si="1616"/>
        <v>0</v>
      </c>
      <c r="W1528" s="439">
        <f t="shared" si="1616"/>
        <v>0</v>
      </c>
      <c r="X1528" s="440">
        <f t="shared" si="1616"/>
        <v>0</v>
      </c>
      <c r="Y1528" s="443">
        <f t="shared" si="1616"/>
        <v>0</v>
      </c>
      <c r="Z1528" s="439">
        <f t="shared" si="1616"/>
        <v>0</v>
      </c>
      <c r="AA1528" s="439">
        <f t="shared" si="1616"/>
        <v>0</v>
      </c>
      <c r="AB1528" s="439">
        <f t="shared" si="1616"/>
        <v>0</v>
      </c>
      <c r="AC1528" s="439">
        <f t="shared" si="1616"/>
        <v>0</v>
      </c>
      <c r="AD1528" s="440">
        <f t="shared" si="1616"/>
        <v>0</v>
      </c>
      <c r="AE1528" s="443">
        <f t="shared" ref="AE1528:AE1530" si="1617">AD1636</f>
        <v>0</v>
      </c>
      <c r="AF1528" s="439">
        <f t="shared" ref="AF1528:AF1530" si="1618">AE1636</f>
        <v>0</v>
      </c>
      <c r="AG1528" s="439">
        <f t="shared" ref="AG1528:AG1530" si="1619">AF1636</f>
        <v>0</v>
      </c>
      <c r="AH1528" s="439">
        <f t="shared" ref="AH1528:AH1530" si="1620">AG1636</f>
        <v>0</v>
      </c>
      <c r="AI1528" s="440">
        <f t="shared" ref="AI1528:AI1530" si="1621">AH1636</f>
        <v>0</v>
      </c>
      <c r="AJ1528" s="443">
        <f t="shared" ref="AJ1528:AJ1530" si="1622">AI1636</f>
        <v>0</v>
      </c>
      <c r="AK1528" s="439">
        <f t="shared" ref="AK1528:AK1530" si="1623">AJ1636</f>
        <v>0</v>
      </c>
      <c r="AL1528" s="439">
        <f t="shared" ref="AL1528:AL1530" si="1624">AK1636</f>
        <v>0</v>
      </c>
      <c r="AM1528" s="439">
        <f t="shared" ref="AM1528:AM1530" si="1625">AL1636</f>
        <v>0</v>
      </c>
      <c r="AN1528" s="440">
        <f t="shared" ref="AN1528:AN1530" si="1626">AM1636</f>
        <v>0</v>
      </c>
    </row>
    <row r="1529" spans="1:40" outlineLevel="2">
      <c r="A1529" s="882">
        <f>ROW()</f>
        <v>1529</v>
      </c>
      <c r="B1529" s="453"/>
      <c r="D1529" s="452" t="s">
        <v>28</v>
      </c>
      <c r="H1529" s="458"/>
      <c r="I1529" s="458"/>
      <c r="J1529" s="459"/>
      <c r="K1529" s="458"/>
      <c r="L1529" s="458"/>
      <c r="M1529" s="458"/>
      <c r="N1529" s="458"/>
      <c r="O1529" s="443">
        <f t="shared" si="1616"/>
        <v>0</v>
      </c>
      <c r="P1529" s="439">
        <f t="shared" si="1616"/>
        <v>0</v>
      </c>
      <c r="Q1529" s="439">
        <f t="shared" si="1616"/>
        <v>0</v>
      </c>
      <c r="R1529" s="439">
        <f t="shared" si="1616"/>
        <v>0</v>
      </c>
      <c r="S1529" s="440">
        <f t="shared" si="1616"/>
        <v>0</v>
      </c>
      <c r="T1529" s="439">
        <f t="shared" si="1616"/>
        <v>0</v>
      </c>
      <c r="U1529" s="439">
        <f t="shared" si="1616"/>
        <v>0</v>
      </c>
      <c r="V1529" s="439">
        <f t="shared" si="1616"/>
        <v>0</v>
      </c>
      <c r="W1529" s="439">
        <f t="shared" si="1616"/>
        <v>0</v>
      </c>
      <c r="X1529" s="440">
        <f t="shared" si="1616"/>
        <v>0</v>
      </c>
      <c r="Y1529" s="443">
        <f t="shared" si="1616"/>
        <v>0</v>
      </c>
      <c r="Z1529" s="439">
        <f t="shared" si="1616"/>
        <v>0</v>
      </c>
      <c r="AA1529" s="439">
        <f t="shared" si="1616"/>
        <v>0</v>
      </c>
      <c r="AB1529" s="439">
        <f t="shared" si="1616"/>
        <v>0</v>
      </c>
      <c r="AC1529" s="439">
        <f t="shared" si="1616"/>
        <v>0</v>
      </c>
      <c r="AD1529" s="440">
        <f t="shared" si="1616"/>
        <v>0</v>
      </c>
      <c r="AE1529" s="443">
        <f t="shared" si="1617"/>
        <v>0</v>
      </c>
      <c r="AF1529" s="439">
        <f t="shared" si="1618"/>
        <v>0</v>
      </c>
      <c r="AG1529" s="439">
        <f t="shared" si="1619"/>
        <v>0</v>
      </c>
      <c r="AH1529" s="439">
        <f t="shared" si="1620"/>
        <v>0</v>
      </c>
      <c r="AI1529" s="440">
        <f t="shared" si="1621"/>
        <v>0</v>
      </c>
      <c r="AJ1529" s="443">
        <f t="shared" si="1622"/>
        <v>0</v>
      </c>
      <c r="AK1529" s="439">
        <f t="shared" si="1623"/>
        <v>0</v>
      </c>
      <c r="AL1529" s="439">
        <f t="shared" si="1624"/>
        <v>0</v>
      </c>
      <c r="AM1529" s="439">
        <f t="shared" si="1625"/>
        <v>0</v>
      </c>
      <c r="AN1529" s="440">
        <f t="shared" si="1626"/>
        <v>0</v>
      </c>
    </row>
    <row r="1530" spans="1:40" outlineLevel="2">
      <c r="A1530" s="882">
        <f>ROW()</f>
        <v>1530</v>
      </c>
      <c r="B1530" s="453"/>
      <c r="D1530" s="456" t="s">
        <v>443</v>
      </c>
      <c r="E1530" s="456"/>
      <c r="F1530" s="456"/>
      <c r="G1530" s="456"/>
      <c r="H1530" s="460"/>
      <c r="I1530" s="460"/>
      <c r="J1530" s="461"/>
      <c r="K1530" s="460"/>
      <c r="L1530" s="460"/>
      <c r="M1530" s="460"/>
      <c r="N1530" s="460"/>
      <c r="O1530" s="462">
        <f t="shared" ref="O1530:AD1530" si="1627">N1638</f>
        <v>0</v>
      </c>
      <c r="P1530" s="441">
        <f t="shared" si="1627"/>
        <v>0</v>
      </c>
      <c r="Q1530" s="441">
        <f t="shared" si="1627"/>
        <v>0</v>
      </c>
      <c r="R1530" s="441">
        <f t="shared" si="1627"/>
        <v>0</v>
      </c>
      <c r="S1530" s="442">
        <f t="shared" si="1627"/>
        <v>0</v>
      </c>
      <c r="T1530" s="441">
        <f t="shared" si="1627"/>
        <v>0</v>
      </c>
      <c r="U1530" s="441">
        <f t="shared" si="1627"/>
        <v>0</v>
      </c>
      <c r="V1530" s="441">
        <f t="shared" si="1627"/>
        <v>0</v>
      </c>
      <c r="W1530" s="441">
        <f t="shared" si="1627"/>
        <v>0</v>
      </c>
      <c r="X1530" s="442">
        <f t="shared" si="1627"/>
        <v>0</v>
      </c>
      <c r="Y1530" s="462">
        <f t="shared" si="1627"/>
        <v>0</v>
      </c>
      <c r="Z1530" s="441">
        <f t="shared" si="1627"/>
        <v>0</v>
      </c>
      <c r="AA1530" s="441">
        <f t="shared" si="1627"/>
        <v>0</v>
      </c>
      <c r="AB1530" s="441">
        <f t="shared" si="1627"/>
        <v>0</v>
      </c>
      <c r="AC1530" s="441">
        <f t="shared" si="1627"/>
        <v>0</v>
      </c>
      <c r="AD1530" s="442">
        <f t="shared" si="1627"/>
        <v>0</v>
      </c>
      <c r="AE1530" s="462">
        <f t="shared" si="1617"/>
        <v>0</v>
      </c>
      <c r="AF1530" s="441">
        <f t="shared" si="1618"/>
        <v>0</v>
      </c>
      <c r="AG1530" s="441">
        <f t="shared" si="1619"/>
        <v>0</v>
      </c>
      <c r="AH1530" s="441">
        <f t="shared" si="1620"/>
        <v>0</v>
      </c>
      <c r="AI1530" s="442">
        <f t="shared" si="1621"/>
        <v>0</v>
      </c>
      <c r="AJ1530" s="462">
        <f t="shared" si="1622"/>
        <v>0</v>
      </c>
      <c r="AK1530" s="441">
        <f t="shared" si="1623"/>
        <v>0</v>
      </c>
      <c r="AL1530" s="441">
        <f t="shared" si="1624"/>
        <v>0</v>
      </c>
      <c r="AM1530" s="441">
        <f t="shared" si="1625"/>
        <v>0</v>
      </c>
      <c r="AN1530" s="442">
        <f t="shared" si="1626"/>
        <v>0</v>
      </c>
    </row>
    <row r="1531" spans="1:40" outlineLevel="2">
      <c r="A1531" s="882">
        <f>ROW()</f>
        <v>1531</v>
      </c>
      <c r="B1531" s="453"/>
      <c r="D1531" s="452" t="s">
        <v>24</v>
      </c>
      <c r="H1531" s="458"/>
      <c r="I1531" s="458"/>
      <c r="J1531" s="459"/>
      <c r="K1531" s="458"/>
      <c r="L1531" s="458"/>
      <c r="M1531" s="458"/>
      <c r="N1531" s="458"/>
      <c r="O1531" s="443">
        <f t="shared" ref="O1531:AN1531" si="1628">SUM(O1515:O1530)</f>
        <v>0</v>
      </c>
      <c r="P1531" s="439">
        <f t="shared" si="1628"/>
        <v>39.71646037732198</v>
      </c>
      <c r="Q1531" s="439">
        <f t="shared" si="1628"/>
        <v>37.083071901653653</v>
      </c>
      <c r="R1531" s="439">
        <f t="shared" si="1628"/>
        <v>34.44968342598532</v>
      </c>
      <c r="S1531" s="440">
        <f t="shared" si="1628"/>
        <v>31.816294950317005</v>
      </c>
      <c r="T1531" s="439">
        <f t="shared" si="1628"/>
        <v>33.606232401068269</v>
      </c>
      <c r="U1531" s="439">
        <f t="shared" si="1628"/>
        <v>32.987967680296151</v>
      </c>
      <c r="V1531" s="439">
        <f t="shared" si="1628"/>
        <v>31.751438238751909</v>
      </c>
      <c r="W1531" s="439">
        <f t="shared" si="1628"/>
        <v>30.514908797207674</v>
      </c>
      <c r="X1531" s="440">
        <f t="shared" si="1628"/>
        <v>29.278379355663436</v>
      </c>
      <c r="Y1531" s="443">
        <f t="shared" si="1628"/>
        <v>28.041849914119197</v>
      </c>
      <c r="Z1531" s="439">
        <f t="shared" si="1628"/>
        <v>27.421865646898354</v>
      </c>
      <c r="AA1531" s="439">
        <f t="shared" si="1628"/>
        <v>26.181897112456664</v>
      </c>
      <c r="AB1531" s="439">
        <f t="shared" si="1628"/>
        <v>24.941928578014974</v>
      </c>
      <c r="AC1531" s="439">
        <f t="shared" si="1628"/>
        <v>23.701960043573283</v>
      </c>
      <c r="AD1531" s="440">
        <f t="shared" si="1628"/>
        <v>22.461991509131593</v>
      </c>
      <c r="AE1531" s="443">
        <f t="shared" si="1628"/>
        <v>21.222022974689907</v>
      </c>
      <c r="AF1531" s="439">
        <f t="shared" si="1628"/>
        <v>19.99000120370124</v>
      </c>
      <c r="AG1531" s="439">
        <f t="shared" si="1628"/>
        <v>18.757979432712574</v>
      </c>
      <c r="AH1531" s="439">
        <f t="shared" si="1628"/>
        <v>17.525957661723908</v>
      </c>
      <c r="AI1531" s="440">
        <f t="shared" si="1628"/>
        <v>16.293935890735241</v>
      </c>
      <c r="AJ1531" s="443">
        <f t="shared" si="1628"/>
        <v>15.061914119746575</v>
      </c>
      <c r="AK1531" s="439">
        <f t="shared" si="1628"/>
        <v>13.816296173646649</v>
      </c>
      <c r="AL1531" s="439">
        <f t="shared" si="1628"/>
        <v>12.57067822754672</v>
      </c>
      <c r="AM1531" s="439">
        <f t="shared" si="1628"/>
        <v>11.325060281446794</v>
      </c>
      <c r="AN1531" s="440">
        <f t="shared" si="1628"/>
        <v>10.079442335346865</v>
      </c>
    </row>
    <row r="1532" spans="1:40" outlineLevel="1">
      <c r="A1532" s="732" t="s">
        <v>59</v>
      </c>
      <c r="B1532" s="733"/>
      <c r="C1532" s="881"/>
      <c r="D1532" s="733"/>
      <c r="E1532" s="733"/>
      <c r="F1532" s="733"/>
      <c r="G1532" s="730"/>
      <c r="H1532" s="733"/>
      <c r="I1532" s="730"/>
      <c r="J1532" s="729"/>
      <c r="K1532" s="730"/>
      <c r="L1532" s="730"/>
      <c r="M1532" s="730"/>
      <c r="N1532" s="730"/>
      <c r="O1532" s="729"/>
      <c r="P1532" s="730"/>
      <c r="Q1532" s="730"/>
      <c r="R1532" s="730"/>
      <c r="S1532" s="731"/>
      <c r="T1532" s="730"/>
      <c r="U1532" s="730"/>
      <c r="V1532" s="730"/>
      <c r="W1532" s="730"/>
      <c r="X1532" s="731"/>
      <c r="Y1532" s="729"/>
      <c r="Z1532" s="730"/>
      <c r="AA1532" s="730"/>
      <c r="AB1532" s="730"/>
      <c r="AC1532" s="730"/>
      <c r="AD1532" s="731"/>
      <c r="AE1532" s="729"/>
      <c r="AF1532" s="730"/>
      <c r="AG1532" s="730"/>
      <c r="AH1532" s="730"/>
      <c r="AI1532" s="731"/>
      <c r="AJ1532" s="729"/>
      <c r="AK1532" s="730"/>
      <c r="AL1532" s="730"/>
      <c r="AM1532" s="730"/>
      <c r="AN1532" s="731"/>
    </row>
    <row r="1533" spans="1:40" outlineLevel="2">
      <c r="A1533" s="882">
        <f>ROW()</f>
        <v>1533</v>
      </c>
      <c r="B1533" s="453"/>
      <c r="D1533" s="452" t="s">
        <v>300</v>
      </c>
      <c r="H1533" s="458"/>
      <c r="I1533" s="458"/>
      <c r="J1533" s="443"/>
      <c r="K1533" s="439"/>
      <c r="L1533" s="439"/>
      <c r="M1533" s="439"/>
      <c r="N1533" s="439"/>
      <c r="O1533" s="326">
        <f>O$660</f>
        <v>0.74962508292196406</v>
      </c>
      <c r="P1533" s="439"/>
      <c r="Q1533" s="439"/>
      <c r="R1533" s="439"/>
      <c r="S1533" s="440"/>
      <c r="T1533" s="439"/>
      <c r="U1533" s="439"/>
      <c r="V1533" s="439"/>
      <c r="W1533" s="439"/>
      <c r="X1533" s="440"/>
      <c r="Y1533" s="443"/>
      <c r="Z1533" s="439"/>
      <c r="AA1533" s="439"/>
      <c r="AB1533" s="439"/>
      <c r="AC1533" s="439"/>
      <c r="AD1533" s="440"/>
      <c r="AE1533" s="443"/>
      <c r="AF1533" s="439"/>
      <c r="AG1533" s="439"/>
      <c r="AH1533" s="439"/>
      <c r="AI1533" s="440"/>
      <c r="AJ1533" s="443"/>
      <c r="AK1533" s="439"/>
      <c r="AL1533" s="439"/>
      <c r="AM1533" s="439"/>
      <c r="AN1533" s="440"/>
    </row>
    <row r="1534" spans="1:40" outlineLevel="2">
      <c r="A1534" s="882">
        <f>ROW()</f>
        <v>1534</v>
      </c>
      <c r="B1534" s="453"/>
      <c r="D1534" s="452" t="s">
        <v>301</v>
      </c>
      <c r="H1534" s="458"/>
      <c r="I1534" s="458"/>
      <c r="J1534" s="443"/>
      <c r="K1534" s="439"/>
      <c r="L1534" s="439"/>
      <c r="M1534" s="439"/>
      <c r="N1534" s="439"/>
      <c r="O1534" s="326">
        <f>O$661</f>
        <v>0</v>
      </c>
      <c r="P1534" s="439"/>
      <c r="Q1534" s="439"/>
      <c r="R1534" s="439"/>
      <c r="S1534" s="440"/>
      <c r="T1534" s="439"/>
      <c r="U1534" s="439"/>
      <c r="V1534" s="439"/>
      <c r="W1534" s="439"/>
      <c r="X1534" s="440"/>
      <c r="Y1534" s="443"/>
      <c r="Z1534" s="439"/>
      <c r="AA1534" s="439"/>
      <c r="AB1534" s="439"/>
      <c r="AC1534" s="439"/>
      <c r="AD1534" s="440"/>
      <c r="AE1534" s="443"/>
      <c r="AF1534" s="439"/>
      <c r="AG1534" s="439"/>
      <c r="AH1534" s="439"/>
      <c r="AI1534" s="440"/>
      <c r="AJ1534" s="443"/>
      <c r="AK1534" s="439"/>
      <c r="AL1534" s="439"/>
      <c r="AM1534" s="439"/>
      <c r="AN1534" s="440"/>
    </row>
    <row r="1535" spans="1:40" outlineLevel="2">
      <c r="A1535" s="882">
        <f>ROW()</f>
        <v>1535</v>
      </c>
      <c r="B1535" s="453"/>
      <c r="D1535" s="452" t="s">
        <v>29</v>
      </c>
      <c r="H1535" s="458"/>
      <c r="I1535" s="458"/>
      <c r="J1535" s="443"/>
      <c r="K1535" s="439"/>
      <c r="L1535" s="439"/>
      <c r="M1535" s="439"/>
      <c r="N1535" s="439"/>
      <c r="O1535" s="326">
        <f>O$662</f>
        <v>0</v>
      </c>
      <c r="P1535" s="439"/>
      <c r="Q1535" s="439"/>
      <c r="R1535" s="439"/>
      <c r="S1535" s="440"/>
      <c r="T1535" s="439"/>
      <c r="U1535" s="439"/>
      <c r="V1535" s="439"/>
      <c r="W1535" s="439"/>
      <c r="X1535" s="440"/>
      <c r="Y1535" s="443"/>
      <c r="Z1535" s="439"/>
      <c r="AA1535" s="439"/>
      <c r="AB1535" s="439"/>
      <c r="AC1535" s="439"/>
      <c r="AD1535" s="440"/>
      <c r="AE1535" s="443"/>
      <c r="AF1535" s="439"/>
      <c r="AG1535" s="439"/>
      <c r="AH1535" s="439"/>
      <c r="AI1535" s="440"/>
      <c r="AJ1535" s="443"/>
      <c r="AK1535" s="439"/>
      <c r="AL1535" s="439"/>
      <c r="AM1535" s="439"/>
      <c r="AN1535" s="440"/>
    </row>
    <row r="1536" spans="1:40" outlineLevel="2">
      <c r="A1536" s="882">
        <f>ROW()</f>
        <v>1536</v>
      </c>
      <c r="B1536" s="453"/>
      <c r="D1536" s="452" t="s">
        <v>30</v>
      </c>
      <c r="H1536" s="458"/>
      <c r="I1536" s="458"/>
      <c r="J1536" s="443"/>
      <c r="K1536" s="439"/>
      <c r="L1536" s="439"/>
      <c r="M1536" s="439"/>
      <c r="N1536" s="439"/>
      <c r="O1536" s="326">
        <f>O$663</f>
        <v>11.384121335712026</v>
      </c>
      <c r="P1536" s="439"/>
      <c r="Q1536" s="439"/>
      <c r="R1536" s="439"/>
      <c r="S1536" s="440"/>
      <c r="T1536" s="439"/>
      <c r="U1536" s="439"/>
      <c r="V1536" s="439"/>
      <c r="W1536" s="439"/>
      <c r="X1536" s="440"/>
      <c r="Y1536" s="443"/>
      <c r="Z1536" s="439"/>
      <c r="AA1536" s="439"/>
      <c r="AB1536" s="439"/>
      <c r="AC1536" s="439"/>
      <c r="AD1536" s="440"/>
      <c r="AE1536" s="443"/>
      <c r="AF1536" s="439"/>
      <c r="AG1536" s="439"/>
      <c r="AH1536" s="439"/>
      <c r="AI1536" s="440"/>
      <c r="AJ1536" s="443"/>
      <c r="AK1536" s="439"/>
      <c r="AL1536" s="439"/>
      <c r="AM1536" s="439"/>
      <c r="AN1536" s="440"/>
    </row>
    <row r="1537" spans="1:40" outlineLevel="2">
      <c r="A1537" s="882">
        <f>ROW()</f>
        <v>1537</v>
      </c>
      <c r="B1537" s="453"/>
      <c r="D1537" s="452" t="s">
        <v>31</v>
      </c>
      <c r="H1537" s="458"/>
      <c r="I1537" s="458"/>
      <c r="J1537" s="443"/>
      <c r="K1537" s="439"/>
      <c r="L1537" s="439"/>
      <c r="M1537" s="439"/>
      <c r="N1537" s="439"/>
      <c r="O1537" s="326">
        <f>O$664</f>
        <v>0</v>
      </c>
      <c r="P1537" s="439"/>
      <c r="Q1537" s="439"/>
      <c r="R1537" s="439"/>
      <c r="S1537" s="440"/>
      <c r="T1537" s="439"/>
      <c r="U1537" s="439"/>
      <c r="V1537" s="439"/>
      <c r="W1537" s="439"/>
      <c r="X1537" s="440"/>
      <c r="Y1537" s="443"/>
      <c r="Z1537" s="439"/>
      <c r="AA1537" s="439"/>
      <c r="AB1537" s="439"/>
      <c r="AC1537" s="439"/>
      <c r="AD1537" s="440"/>
      <c r="AE1537" s="443"/>
      <c r="AF1537" s="439"/>
      <c r="AG1537" s="439"/>
      <c r="AH1537" s="439"/>
      <c r="AI1537" s="440"/>
      <c r="AJ1537" s="443"/>
      <c r="AK1537" s="439"/>
      <c r="AL1537" s="439"/>
      <c r="AM1537" s="439"/>
      <c r="AN1537" s="440"/>
    </row>
    <row r="1538" spans="1:40" outlineLevel="2">
      <c r="A1538" s="882">
        <f>ROW()</f>
        <v>1538</v>
      </c>
      <c r="B1538" s="453"/>
      <c r="D1538" s="452" t="s">
        <v>32</v>
      </c>
      <c r="H1538" s="458"/>
      <c r="I1538" s="458"/>
      <c r="J1538" s="443"/>
      <c r="K1538" s="439"/>
      <c r="L1538" s="439"/>
      <c r="M1538" s="439"/>
      <c r="N1538" s="439"/>
      <c r="O1538" s="326">
        <f>O$665</f>
        <v>0.16197533174076598</v>
      </c>
      <c r="P1538" s="439"/>
      <c r="Q1538" s="439"/>
      <c r="R1538" s="439"/>
      <c r="S1538" s="440"/>
      <c r="T1538" s="439"/>
      <c r="U1538" s="439"/>
      <c r="V1538" s="439"/>
      <c r="W1538" s="439"/>
      <c r="X1538" s="440"/>
      <c r="Y1538" s="443"/>
      <c r="Z1538" s="439"/>
      <c r="AA1538" s="439"/>
      <c r="AB1538" s="439"/>
      <c r="AC1538" s="439"/>
      <c r="AD1538" s="440"/>
      <c r="AE1538" s="443"/>
      <c r="AF1538" s="439"/>
      <c r="AG1538" s="439"/>
      <c r="AH1538" s="439"/>
      <c r="AI1538" s="440"/>
      <c r="AJ1538" s="443"/>
      <c r="AK1538" s="439"/>
      <c r="AL1538" s="439"/>
      <c r="AM1538" s="439"/>
      <c r="AN1538" s="440"/>
    </row>
    <row r="1539" spans="1:40" outlineLevel="2">
      <c r="A1539" s="882">
        <f>ROW()</f>
        <v>1539</v>
      </c>
      <c r="B1539" s="453"/>
      <c r="D1539" s="452" t="s">
        <v>33</v>
      </c>
      <c r="H1539" s="458"/>
      <c r="I1539" s="458"/>
      <c r="J1539" s="443"/>
      <c r="K1539" s="439"/>
      <c r="L1539" s="439"/>
      <c r="M1539" s="439"/>
      <c r="N1539" s="439"/>
      <c r="O1539" s="326">
        <f>O$666</f>
        <v>0</v>
      </c>
      <c r="P1539" s="439"/>
      <c r="Q1539" s="439"/>
      <c r="R1539" s="439"/>
      <c r="S1539" s="440"/>
      <c r="T1539" s="439"/>
      <c r="U1539" s="439"/>
      <c r="V1539" s="439"/>
      <c r="W1539" s="439"/>
      <c r="X1539" s="440"/>
      <c r="Y1539" s="443"/>
      <c r="Z1539" s="439"/>
      <c r="AA1539" s="439"/>
      <c r="AB1539" s="439"/>
      <c r="AC1539" s="439"/>
      <c r="AD1539" s="440"/>
      <c r="AE1539" s="443"/>
      <c r="AF1539" s="439"/>
      <c r="AG1539" s="439"/>
      <c r="AH1539" s="439"/>
      <c r="AI1539" s="440"/>
      <c r="AJ1539" s="443"/>
      <c r="AK1539" s="439"/>
      <c r="AL1539" s="439"/>
      <c r="AM1539" s="439"/>
      <c r="AN1539" s="440"/>
    </row>
    <row r="1540" spans="1:40" outlineLevel="2">
      <c r="A1540" s="882">
        <f>ROW()</f>
        <v>1540</v>
      </c>
      <c r="B1540" s="453"/>
      <c r="D1540" s="452" t="s">
        <v>27</v>
      </c>
      <c r="H1540" s="458"/>
      <c r="I1540" s="458"/>
      <c r="J1540" s="443"/>
      <c r="K1540" s="439"/>
      <c r="L1540" s="439"/>
      <c r="M1540" s="439"/>
      <c r="N1540" s="439"/>
      <c r="O1540" s="326">
        <f>O$667</f>
        <v>0</v>
      </c>
      <c r="P1540" s="439"/>
      <c r="Q1540" s="439"/>
      <c r="R1540" s="439"/>
      <c r="S1540" s="440"/>
      <c r="T1540" s="439"/>
      <c r="U1540" s="439"/>
      <c r="V1540" s="439"/>
      <c r="W1540" s="439"/>
      <c r="X1540" s="440"/>
      <c r="Y1540" s="443"/>
      <c r="Z1540" s="439"/>
      <c r="AA1540" s="439"/>
      <c r="AB1540" s="439"/>
      <c r="AC1540" s="439"/>
      <c r="AD1540" s="440"/>
      <c r="AE1540" s="443"/>
      <c r="AF1540" s="439"/>
      <c r="AG1540" s="439"/>
      <c r="AH1540" s="439"/>
      <c r="AI1540" s="440"/>
      <c r="AJ1540" s="443"/>
      <c r="AK1540" s="439"/>
      <c r="AL1540" s="439"/>
      <c r="AM1540" s="439"/>
      <c r="AN1540" s="440"/>
    </row>
    <row r="1541" spans="1:40" outlineLevel="2">
      <c r="A1541" s="882">
        <f>ROW()</f>
        <v>1541</v>
      </c>
      <c r="B1541" s="453"/>
      <c r="D1541" s="452" t="s">
        <v>34</v>
      </c>
      <c r="H1541" s="458"/>
      <c r="I1541" s="458"/>
      <c r="J1541" s="443"/>
      <c r="K1541" s="439"/>
      <c r="L1541" s="439"/>
      <c r="M1541" s="439"/>
      <c r="N1541" s="439"/>
      <c r="O1541" s="326">
        <f>O$668</f>
        <v>26.819227112288207</v>
      </c>
      <c r="P1541" s="439"/>
      <c r="Q1541" s="439"/>
      <c r="R1541" s="439"/>
      <c r="S1541" s="440"/>
      <c r="T1541" s="439"/>
      <c r="U1541" s="439"/>
      <c r="V1541" s="439"/>
      <c r="W1541" s="439"/>
      <c r="X1541" s="440"/>
      <c r="Y1541" s="443"/>
      <c r="Z1541" s="439"/>
      <c r="AA1541" s="439"/>
      <c r="AB1541" s="439"/>
      <c r="AC1541" s="439"/>
      <c r="AD1541" s="440"/>
      <c r="AE1541" s="443"/>
      <c r="AF1541" s="439"/>
      <c r="AG1541" s="439"/>
      <c r="AH1541" s="439"/>
      <c r="AI1541" s="440"/>
      <c r="AJ1541" s="443"/>
      <c r="AK1541" s="439"/>
      <c r="AL1541" s="439"/>
      <c r="AM1541" s="439"/>
      <c r="AN1541" s="440"/>
    </row>
    <row r="1542" spans="1:40" outlineLevel="2">
      <c r="A1542" s="882">
        <f>ROW()</f>
        <v>1542</v>
      </c>
      <c r="B1542" s="453"/>
      <c r="D1542" s="452" t="s">
        <v>35</v>
      </c>
      <c r="H1542" s="458"/>
      <c r="I1542" s="458"/>
      <c r="J1542" s="443"/>
      <c r="K1542" s="439"/>
      <c r="L1542" s="439"/>
      <c r="M1542" s="439"/>
      <c r="N1542" s="439"/>
      <c r="O1542" s="326">
        <f>O$669</f>
        <v>0</v>
      </c>
      <c r="P1542" s="439"/>
      <c r="Q1542" s="439"/>
      <c r="R1542" s="439"/>
      <c r="S1542" s="440"/>
      <c r="T1542" s="439"/>
      <c r="U1542" s="439"/>
      <c r="V1542" s="439"/>
      <c r="W1542" s="439"/>
      <c r="X1542" s="440"/>
      <c r="Y1542" s="443"/>
      <c r="Z1542" s="439"/>
      <c r="AA1542" s="439"/>
      <c r="AB1542" s="439"/>
      <c r="AC1542" s="439"/>
      <c r="AD1542" s="440"/>
      <c r="AE1542" s="443"/>
      <c r="AF1542" s="439"/>
      <c r="AG1542" s="439"/>
      <c r="AH1542" s="439"/>
      <c r="AI1542" s="440"/>
      <c r="AJ1542" s="443"/>
      <c r="AK1542" s="439"/>
      <c r="AL1542" s="439"/>
      <c r="AM1542" s="439"/>
      <c r="AN1542" s="440"/>
    </row>
    <row r="1543" spans="1:40" outlineLevel="2">
      <c r="A1543" s="882">
        <f>ROW()</f>
        <v>1543</v>
      </c>
      <c r="B1543" s="453"/>
      <c r="D1543" s="452" t="s">
        <v>302</v>
      </c>
      <c r="H1543" s="458"/>
      <c r="I1543" s="458"/>
      <c r="J1543" s="443"/>
      <c r="K1543" s="439"/>
      <c r="L1543" s="439"/>
      <c r="M1543" s="439"/>
      <c r="N1543" s="439"/>
      <c r="O1543" s="326">
        <f>O$670</f>
        <v>0</v>
      </c>
      <c r="P1543" s="439"/>
      <c r="Q1543" s="439"/>
      <c r="R1543" s="439"/>
      <c r="S1543" s="440"/>
      <c r="T1543" s="439"/>
      <c r="U1543" s="439"/>
      <c r="V1543" s="439"/>
      <c r="W1543" s="439"/>
      <c r="X1543" s="440"/>
      <c r="Y1543" s="443"/>
      <c r="Z1543" s="439"/>
      <c r="AA1543" s="439"/>
      <c r="AB1543" s="439"/>
      <c r="AC1543" s="439"/>
      <c r="AD1543" s="440"/>
      <c r="AE1543" s="443"/>
      <c r="AF1543" s="439"/>
      <c r="AG1543" s="439"/>
      <c r="AH1543" s="439"/>
      <c r="AI1543" s="440"/>
      <c r="AJ1543" s="443"/>
      <c r="AK1543" s="439"/>
      <c r="AL1543" s="439"/>
      <c r="AM1543" s="439"/>
      <c r="AN1543" s="440"/>
    </row>
    <row r="1544" spans="1:40" outlineLevel="2">
      <c r="A1544" s="882">
        <f>ROW()</f>
        <v>1544</v>
      </c>
      <c r="B1544" s="453"/>
      <c r="D1544" s="452" t="s">
        <v>36</v>
      </c>
      <c r="H1544" s="458"/>
      <c r="I1544" s="458"/>
      <c r="J1544" s="443"/>
      <c r="K1544" s="439"/>
      <c r="L1544" s="439"/>
      <c r="M1544" s="439"/>
      <c r="N1544" s="439"/>
      <c r="O1544" s="326">
        <f>O$671</f>
        <v>0.60151151465901687</v>
      </c>
      <c r="P1544" s="439"/>
      <c r="Q1544" s="439"/>
      <c r="R1544" s="439"/>
      <c r="S1544" s="440"/>
      <c r="T1544" s="439"/>
      <c r="U1544" s="439"/>
      <c r="V1544" s="439"/>
      <c r="W1544" s="439"/>
      <c r="X1544" s="440"/>
      <c r="Y1544" s="443"/>
      <c r="Z1544" s="439"/>
      <c r="AA1544" s="439"/>
      <c r="AB1544" s="439"/>
      <c r="AC1544" s="439"/>
      <c r="AD1544" s="440"/>
      <c r="AE1544" s="443"/>
      <c r="AF1544" s="439"/>
      <c r="AG1544" s="439"/>
      <c r="AH1544" s="439"/>
      <c r="AI1544" s="440"/>
      <c r="AJ1544" s="443"/>
      <c r="AK1544" s="439"/>
      <c r="AL1544" s="439"/>
      <c r="AM1544" s="439"/>
      <c r="AN1544" s="440"/>
    </row>
    <row r="1545" spans="1:40" outlineLevel="2">
      <c r="A1545" s="882">
        <f>ROW()</f>
        <v>1545</v>
      </c>
      <c r="B1545" s="453"/>
      <c r="D1545" s="452" t="s">
        <v>583</v>
      </c>
      <c r="H1545" s="458"/>
      <c r="I1545" s="458"/>
      <c r="J1545" s="443"/>
      <c r="K1545" s="439"/>
      <c r="L1545" s="439"/>
      <c r="M1545" s="439"/>
      <c r="N1545" s="439"/>
      <c r="O1545" s="326">
        <f>O$672</f>
        <v>0</v>
      </c>
      <c r="P1545" s="439"/>
      <c r="Q1545" s="439"/>
      <c r="R1545" s="439"/>
      <c r="S1545" s="440"/>
      <c r="T1545" s="439"/>
      <c r="U1545" s="439"/>
      <c r="V1545" s="439"/>
      <c r="W1545" s="439"/>
      <c r="X1545" s="440"/>
      <c r="Y1545" s="443"/>
      <c r="Z1545" s="439"/>
      <c r="AA1545" s="439"/>
      <c r="AB1545" s="439"/>
      <c r="AC1545" s="439"/>
      <c r="AD1545" s="440"/>
      <c r="AE1545" s="443"/>
      <c r="AF1545" s="439"/>
      <c r="AG1545" s="439"/>
      <c r="AH1545" s="439"/>
      <c r="AI1545" s="440"/>
      <c r="AJ1545" s="443"/>
      <c r="AK1545" s="439"/>
      <c r="AL1545" s="439"/>
      <c r="AM1545" s="439"/>
      <c r="AN1545" s="440"/>
    </row>
    <row r="1546" spans="1:40" outlineLevel="2">
      <c r="A1546" s="882">
        <f>ROW()</f>
        <v>1546</v>
      </c>
      <c r="B1546" s="453"/>
      <c r="D1546" s="452" t="s">
        <v>81</v>
      </c>
      <c r="H1546" s="458"/>
      <c r="I1546" s="458"/>
      <c r="J1546" s="443"/>
      <c r="K1546" s="439"/>
      <c r="L1546" s="439"/>
      <c r="M1546" s="439"/>
      <c r="N1546" s="439"/>
      <c r="O1546" s="326">
        <f>O$673</f>
        <v>0</v>
      </c>
      <c r="P1546" s="439"/>
      <c r="Q1546" s="439"/>
      <c r="R1546" s="439"/>
      <c r="S1546" s="440"/>
      <c r="T1546" s="439"/>
      <c r="U1546" s="439"/>
      <c r="V1546" s="439"/>
      <c r="W1546" s="439"/>
      <c r="X1546" s="440"/>
      <c r="Y1546" s="443"/>
      <c r="Z1546" s="439"/>
      <c r="AA1546" s="439"/>
      <c r="AB1546" s="439"/>
      <c r="AC1546" s="439"/>
      <c r="AD1546" s="440"/>
      <c r="AE1546" s="443"/>
      <c r="AF1546" s="439"/>
      <c r="AG1546" s="439"/>
      <c r="AH1546" s="439"/>
      <c r="AI1546" s="440"/>
      <c r="AJ1546" s="443"/>
      <c r="AK1546" s="439"/>
      <c r="AL1546" s="439"/>
      <c r="AM1546" s="439"/>
      <c r="AN1546" s="440"/>
    </row>
    <row r="1547" spans="1:40" outlineLevel="2">
      <c r="A1547" s="882">
        <f>ROW()</f>
        <v>1547</v>
      </c>
      <c r="B1547" s="453"/>
      <c r="D1547" s="452" t="s">
        <v>28</v>
      </c>
      <c r="H1547" s="458"/>
      <c r="I1547" s="458"/>
      <c r="J1547" s="443"/>
      <c r="K1547" s="439"/>
      <c r="L1547" s="439"/>
      <c r="M1547" s="439"/>
      <c r="N1547" s="439"/>
      <c r="O1547" s="326">
        <f>O$674</f>
        <v>0</v>
      </c>
      <c r="P1547" s="439"/>
      <c r="Q1547" s="439"/>
      <c r="R1547" s="439"/>
      <c r="S1547" s="440"/>
      <c r="T1547" s="439"/>
      <c r="U1547" s="439"/>
      <c r="V1547" s="439"/>
      <c r="W1547" s="439"/>
      <c r="X1547" s="440"/>
      <c r="Y1547" s="443"/>
      <c r="Z1547" s="439"/>
      <c r="AA1547" s="439"/>
      <c r="AB1547" s="439"/>
      <c r="AC1547" s="439"/>
      <c r="AD1547" s="440"/>
      <c r="AE1547" s="443"/>
      <c r="AF1547" s="439"/>
      <c r="AG1547" s="439"/>
      <c r="AH1547" s="439"/>
      <c r="AI1547" s="440"/>
      <c r="AJ1547" s="443"/>
      <c r="AK1547" s="439"/>
      <c r="AL1547" s="439"/>
      <c r="AM1547" s="439"/>
      <c r="AN1547" s="440"/>
    </row>
    <row r="1548" spans="1:40" outlineLevel="2">
      <c r="A1548" s="882">
        <f>ROW()</f>
        <v>1548</v>
      </c>
      <c r="B1548" s="453"/>
      <c r="D1548" s="456" t="s">
        <v>443</v>
      </c>
      <c r="E1548" s="456"/>
      <c r="F1548" s="456"/>
      <c r="G1548" s="456"/>
      <c r="H1548" s="460"/>
      <c r="I1548" s="460"/>
      <c r="J1548" s="462"/>
      <c r="K1548" s="441"/>
      <c r="L1548" s="441"/>
      <c r="M1548" s="441"/>
      <c r="N1548" s="441"/>
      <c r="O1548" s="327">
        <f>O$675</f>
        <v>0</v>
      </c>
      <c r="P1548" s="441"/>
      <c r="Q1548" s="441"/>
      <c r="R1548" s="441"/>
      <c r="S1548" s="442"/>
      <c r="T1548" s="441"/>
      <c r="U1548" s="441"/>
      <c r="V1548" s="441"/>
      <c r="W1548" s="441"/>
      <c r="X1548" s="442"/>
      <c r="Y1548" s="462"/>
      <c r="Z1548" s="441"/>
      <c r="AA1548" s="441"/>
      <c r="AB1548" s="441"/>
      <c r="AC1548" s="441"/>
      <c r="AD1548" s="442"/>
      <c r="AE1548" s="462"/>
      <c r="AF1548" s="441"/>
      <c r="AG1548" s="441"/>
      <c r="AH1548" s="441"/>
      <c r="AI1548" s="442"/>
      <c r="AJ1548" s="462"/>
      <c r="AK1548" s="441"/>
      <c r="AL1548" s="441"/>
      <c r="AM1548" s="441"/>
      <c r="AN1548" s="442"/>
    </row>
    <row r="1549" spans="1:40" outlineLevel="2">
      <c r="A1549" s="882">
        <f>ROW()</f>
        <v>1549</v>
      </c>
      <c r="B1549" s="453"/>
      <c r="D1549" s="452" t="s">
        <v>24</v>
      </c>
      <c r="H1549" s="458"/>
      <c r="I1549" s="458"/>
      <c r="J1549" s="443"/>
      <c r="K1549" s="439"/>
      <c r="L1549" s="439"/>
      <c r="M1549" s="439"/>
      <c r="N1549" s="439"/>
      <c r="O1549" s="443">
        <f>SUM(O1533:O1548)</f>
        <v>39.71646037732198</v>
      </c>
      <c r="P1549" s="439"/>
      <c r="Q1549" s="439"/>
      <c r="R1549" s="439"/>
      <c r="S1549" s="440"/>
      <c r="T1549" s="439"/>
      <c r="U1549" s="439"/>
      <c r="V1549" s="439"/>
      <c r="W1549" s="439"/>
      <c r="X1549" s="440"/>
      <c r="Y1549" s="443"/>
      <c r="Z1549" s="439"/>
      <c r="AA1549" s="439"/>
      <c r="AB1549" s="439"/>
      <c r="AC1549" s="439"/>
      <c r="AD1549" s="440"/>
      <c r="AE1549" s="443"/>
      <c r="AF1549" s="439"/>
      <c r="AG1549" s="439"/>
      <c r="AH1549" s="439"/>
      <c r="AI1549" s="440"/>
      <c r="AJ1549" s="443"/>
      <c r="AK1549" s="439"/>
      <c r="AL1549" s="439"/>
      <c r="AM1549" s="439"/>
      <c r="AN1549" s="440"/>
    </row>
    <row r="1550" spans="1:40" outlineLevel="1">
      <c r="A1550" s="732" t="s">
        <v>238</v>
      </c>
      <c r="B1550" s="733"/>
      <c r="C1550" s="881"/>
      <c r="D1550" s="733"/>
      <c r="E1550" s="733"/>
      <c r="F1550" s="733"/>
      <c r="G1550" s="730"/>
      <c r="H1550" s="733"/>
      <c r="I1550" s="730"/>
      <c r="J1550" s="729"/>
      <c r="K1550" s="730"/>
      <c r="L1550" s="730"/>
      <c r="M1550" s="730"/>
      <c r="N1550" s="730"/>
      <c r="O1550" s="729"/>
      <c r="P1550" s="730"/>
      <c r="Q1550" s="730"/>
      <c r="R1550" s="730"/>
      <c r="S1550" s="731"/>
      <c r="T1550" s="730"/>
      <c r="U1550" s="730"/>
      <c r="V1550" s="730"/>
      <c r="W1550" s="730"/>
      <c r="X1550" s="731"/>
      <c r="Y1550" s="729"/>
      <c r="Z1550" s="730"/>
      <c r="AA1550" s="730"/>
      <c r="AB1550" s="730"/>
      <c r="AC1550" s="730"/>
      <c r="AD1550" s="731"/>
      <c r="AE1550" s="729"/>
      <c r="AF1550" s="730"/>
      <c r="AG1550" s="730"/>
      <c r="AH1550" s="730"/>
      <c r="AI1550" s="731"/>
      <c r="AJ1550" s="729"/>
      <c r="AK1550" s="730"/>
      <c r="AL1550" s="730"/>
      <c r="AM1550" s="730"/>
      <c r="AN1550" s="731"/>
    </row>
    <row r="1551" spans="1:40" outlineLevel="2">
      <c r="A1551" s="882">
        <f>ROW()</f>
        <v>1551</v>
      </c>
      <c r="B1551" s="453"/>
      <c r="D1551" s="1205" t="s">
        <v>300</v>
      </c>
      <c r="E1551" s="1205"/>
      <c r="F1551" s="1205"/>
      <c r="G1551" s="1205"/>
      <c r="H1551" s="4"/>
      <c r="I1551" s="4"/>
      <c r="J1551" s="329"/>
      <c r="K1551" s="4"/>
      <c r="L1551" s="4"/>
      <c r="M1551" s="4"/>
      <c r="N1551" s="4"/>
      <c r="O1551" s="329"/>
      <c r="P1551" s="4"/>
      <c r="Q1551" s="4"/>
      <c r="R1551" s="4"/>
      <c r="S1551" s="316"/>
      <c r="T1551" s="53"/>
      <c r="U1551" s="53"/>
      <c r="V1551" s="53"/>
      <c r="W1551" s="53"/>
      <c r="X1551" s="44"/>
      <c r="Y1551" s="252"/>
      <c r="Z1551" s="53"/>
      <c r="AA1551" s="53"/>
      <c r="AB1551" s="53"/>
      <c r="AC1551" s="53"/>
      <c r="AD1551" s="44"/>
      <c r="AE1551" s="252"/>
      <c r="AF1551" s="53"/>
      <c r="AG1551" s="53"/>
      <c r="AH1551" s="53"/>
      <c r="AI1551" s="44"/>
      <c r="AJ1551" s="252"/>
      <c r="AK1551" s="53"/>
      <c r="AL1551" s="53"/>
      <c r="AM1551" s="53"/>
      <c r="AN1551" s="44"/>
    </row>
    <row r="1552" spans="1:40" outlineLevel="2">
      <c r="A1552" s="882">
        <f>ROW()</f>
        <v>1552</v>
      </c>
      <c r="B1552" s="453"/>
      <c r="D1552" s="1205" t="s">
        <v>301</v>
      </c>
      <c r="E1552" s="1205"/>
      <c r="F1552" s="1205"/>
      <c r="G1552" s="1205"/>
      <c r="H1552" s="4"/>
      <c r="I1552" s="4"/>
      <c r="J1552" s="329"/>
      <c r="K1552" s="4"/>
      <c r="L1552" s="4"/>
      <c r="M1552" s="4"/>
      <c r="N1552" s="4"/>
      <c r="O1552" s="329"/>
      <c r="P1552" s="4"/>
      <c r="Q1552" s="4"/>
      <c r="R1552" s="4"/>
      <c r="S1552" s="316"/>
      <c r="T1552" s="53"/>
      <c r="U1552" s="53"/>
      <c r="V1552" s="53"/>
      <c r="W1552" s="53"/>
      <c r="X1552" s="44"/>
      <c r="Y1552" s="252"/>
      <c r="Z1552" s="53"/>
      <c r="AA1552" s="53"/>
      <c r="AB1552" s="53"/>
      <c r="AC1552" s="53"/>
      <c r="AD1552" s="44"/>
      <c r="AE1552" s="252"/>
      <c r="AF1552" s="53"/>
      <c r="AG1552" s="53"/>
      <c r="AH1552" s="53"/>
      <c r="AI1552" s="44"/>
      <c r="AJ1552" s="252"/>
      <c r="AK1552" s="53"/>
      <c r="AL1552" s="53"/>
      <c r="AM1552" s="53"/>
      <c r="AN1552" s="44"/>
    </row>
    <row r="1553" spans="1:40" outlineLevel="2">
      <c r="A1553" s="882">
        <f>ROW()</f>
        <v>1553</v>
      </c>
      <c r="B1553" s="453"/>
      <c r="D1553" s="1205" t="s">
        <v>29</v>
      </c>
      <c r="E1553" s="1205"/>
      <c r="F1553" s="1205"/>
      <c r="G1553" s="1205"/>
      <c r="H1553" s="4"/>
      <c r="I1553" s="4"/>
      <c r="J1553" s="329"/>
      <c r="K1553" s="4"/>
      <c r="L1553" s="4"/>
      <c r="M1553" s="4"/>
      <c r="N1553" s="4"/>
      <c r="O1553" s="329"/>
      <c r="P1553" s="4"/>
      <c r="Q1553" s="4"/>
      <c r="R1553" s="4"/>
      <c r="S1553" s="316"/>
      <c r="T1553" s="53"/>
      <c r="U1553" s="53"/>
      <c r="V1553" s="53"/>
      <c r="W1553" s="53"/>
      <c r="X1553" s="44"/>
      <c r="Y1553" s="252"/>
      <c r="Z1553" s="53"/>
      <c r="AA1553" s="53"/>
      <c r="AB1553" s="53"/>
      <c r="AC1553" s="53"/>
      <c r="AD1553" s="44"/>
      <c r="AE1553" s="252"/>
      <c r="AF1553" s="53"/>
      <c r="AG1553" s="53"/>
      <c r="AH1553" s="53"/>
      <c r="AI1553" s="44"/>
      <c r="AJ1553" s="252"/>
      <c r="AK1553" s="53"/>
      <c r="AL1553" s="53"/>
      <c r="AM1553" s="53"/>
      <c r="AN1553" s="44"/>
    </row>
    <row r="1554" spans="1:40" outlineLevel="2">
      <c r="A1554" s="882">
        <f>ROW()</f>
        <v>1554</v>
      </c>
      <c r="B1554" s="453"/>
      <c r="D1554" s="1205" t="s">
        <v>30</v>
      </c>
      <c r="E1554" s="1205"/>
      <c r="F1554" s="1205"/>
      <c r="G1554" s="1205"/>
      <c r="H1554" s="4"/>
      <c r="I1554" s="4"/>
      <c r="J1554" s="329"/>
      <c r="K1554" s="4"/>
      <c r="L1554" s="4"/>
      <c r="M1554" s="4"/>
      <c r="N1554" s="4"/>
      <c r="O1554" s="329"/>
      <c r="P1554" s="4"/>
      <c r="Q1554" s="4"/>
      <c r="R1554" s="4"/>
      <c r="S1554" s="316"/>
      <c r="T1554" s="53"/>
      <c r="U1554" s="53"/>
      <c r="V1554" s="53"/>
      <c r="W1554" s="53"/>
      <c r="X1554" s="44"/>
      <c r="Y1554" s="252"/>
      <c r="Z1554" s="53"/>
      <c r="AA1554" s="53"/>
      <c r="AB1554" s="53"/>
      <c r="AC1554" s="53"/>
      <c r="AD1554" s="44"/>
      <c r="AE1554" s="252"/>
      <c r="AF1554" s="53"/>
      <c r="AG1554" s="53"/>
      <c r="AH1554" s="53"/>
      <c r="AI1554" s="44"/>
      <c r="AJ1554" s="252"/>
      <c r="AK1554" s="53"/>
      <c r="AL1554" s="53"/>
      <c r="AM1554" s="53"/>
      <c r="AN1554" s="44"/>
    </row>
    <row r="1555" spans="1:40" outlineLevel="2">
      <c r="A1555" s="882">
        <f>ROW()</f>
        <v>1555</v>
      </c>
      <c r="B1555" s="453"/>
      <c r="D1555" s="1205" t="s">
        <v>31</v>
      </c>
      <c r="E1555" s="1205"/>
      <c r="F1555" s="1205"/>
      <c r="G1555" s="1205"/>
      <c r="H1555" s="4"/>
      <c r="I1555" s="4"/>
      <c r="J1555" s="329"/>
      <c r="K1555" s="4"/>
      <c r="L1555" s="4"/>
      <c r="M1555" s="4"/>
      <c r="N1555" s="4"/>
      <c r="O1555" s="329"/>
      <c r="P1555" s="4"/>
      <c r="Q1555" s="4"/>
      <c r="R1555" s="4"/>
      <c r="S1555" s="316"/>
      <c r="T1555" s="53"/>
      <c r="U1555" s="53"/>
      <c r="V1555" s="53"/>
      <c r="W1555" s="53"/>
      <c r="X1555" s="44"/>
      <c r="Y1555" s="252"/>
      <c r="Z1555" s="53"/>
      <c r="AA1555" s="53"/>
      <c r="AB1555" s="53"/>
      <c r="AC1555" s="53"/>
      <c r="AD1555" s="44"/>
      <c r="AE1555" s="252"/>
      <c r="AF1555" s="53"/>
      <c r="AG1555" s="53"/>
      <c r="AH1555" s="53"/>
      <c r="AI1555" s="44"/>
      <c r="AJ1555" s="252"/>
      <c r="AK1555" s="53"/>
      <c r="AL1555" s="53"/>
      <c r="AM1555" s="53"/>
      <c r="AN1555" s="44"/>
    </row>
    <row r="1556" spans="1:40" outlineLevel="2">
      <c r="A1556" s="882">
        <f>ROW()</f>
        <v>1556</v>
      </c>
      <c r="B1556" s="453"/>
      <c r="D1556" s="1205" t="s">
        <v>32</v>
      </c>
      <c r="E1556" s="1205"/>
      <c r="F1556" s="1205"/>
      <c r="G1556" s="1205"/>
      <c r="H1556" s="4"/>
      <c r="I1556" s="4"/>
      <c r="J1556" s="329"/>
      <c r="K1556" s="4"/>
      <c r="L1556" s="4"/>
      <c r="M1556" s="4"/>
      <c r="N1556" s="4"/>
      <c r="O1556" s="329"/>
      <c r="P1556" s="4"/>
      <c r="Q1556" s="4"/>
      <c r="R1556" s="4"/>
      <c r="S1556" s="316"/>
      <c r="T1556" s="53"/>
      <c r="U1556" s="53"/>
      <c r="V1556" s="53"/>
      <c r="W1556" s="53"/>
      <c r="X1556" s="44"/>
      <c r="Y1556" s="252"/>
      <c r="Z1556" s="53"/>
      <c r="AA1556" s="53"/>
      <c r="AB1556" s="53"/>
      <c r="AC1556" s="53"/>
      <c r="AD1556" s="44"/>
      <c r="AE1556" s="252"/>
      <c r="AF1556" s="53"/>
      <c r="AG1556" s="53"/>
      <c r="AH1556" s="53"/>
      <c r="AI1556" s="44"/>
      <c r="AJ1556" s="252"/>
      <c r="AK1556" s="53"/>
      <c r="AL1556" s="53"/>
      <c r="AM1556" s="53"/>
      <c r="AN1556" s="44"/>
    </row>
    <row r="1557" spans="1:40" outlineLevel="2">
      <c r="A1557" s="882">
        <f>ROW()</f>
        <v>1557</v>
      </c>
      <c r="B1557" s="453"/>
      <c r="D1557" s="1205" t="s">
        <v>33</v>
      </c>
      <c r="E1557" s="1205"/>
      <c r="F1557" s="1205"/>
      <c r="G1557" s="1205"/>
      <c r="H1557" s="4"/>
      <c r="I1557" s="4"/>
      <c r="J1557" s="329"/>
      <c r="K1557" s="4"/>
      <c r="L1557" s="4"/>
      <c r="M1557" s="4"/>
      <c r="N1557" s="4"/>
      <c r="O1557" s="329"/>
      <c r="P1557" s="4"/>
      <c r="Q1557" s="4"/>
      <c r="R1557" s="4"/>
      <c r="S1557" s="316"/>
      <c r="T1557" s="53"/>
      <c r="U1557" s="53"/>
      <c r="V1557" s="53"/>
      <c r="W1557" s="53"/>
      <c r="X1557" s="44"/>
      <c r="Y1557" s="252"/>
      <c r="Z1557" s="53"/>
      <c r="AA1557" s="53"/>
      <c r="AB1557" s="53"/>
      <c r="AC1557" s="53"/>
      <c r="AD1557" s="44"/>
      <c r="AE1557" s="252"/>
      <c r="AF1557" s="53"/>
      <c r="AG1557" s="53"/>
      <c r="AH1557" s="53"/>
      <c r="AI1557" s="44"/>
      <c r="AJ1557" s="252"/>
      <c r="AK1557" s="53"/>
      <c r="AL1557" s="53"/>
      <c r="AM1557" s="53"/>
      <c r="AN1557" s="44"/>
    </row>
    <row r="1558" spans="1:40" outlineLevel="2">
      <c r="A1558" s="882">
        <f>ROW()</f>
        <v>1558</v>
      </c>
      <c r="B1558" s="453"/>
      <c r="D1558" s="1205" t="s">
        <v>27</v>
      </c>
      <c r="E1558" s="1205"/>
      <c r="F1558" s="1205"/>
      <c r="G1558" s="1205"/>
      <c r="H1558" s="4"/>
      <c r="I1558" s="4"/>
      <c r="J1558" s="329"/>
      <c r="K1558" s="4"/>
      <c r="L1558" s="4"/>
      <c r="M1558" s="4"/>
      <c r="N1558" s="4"/>
      <c r="O1558" s="329"/>
      <c r="P1558" s="4"/>
      <c r="Q1558" s="4"/>
      <c r="R1558" s="4"/>
      <c r="S1558" s="316"/>
      <c r="T1558" s="53"/>
      <c r="U1558" s="53"/>
      <c r="V1558" s="53"/>
      <c r="W1558" s="53"/>
      <c r="X1558" s="44"/>
      <c r="Y1558" s="252"/>
      <c r="Z1558" s="53"/>
      <c r="AA1558" s="53"/>
      <c r="AB1558" s="53"/>
      <c r="AC1558" s="53"/>
      <c r="AD1558" s="44"/>
      <c r="AE1558" s="252"/>
      <c r="AF1558" s="53"/>
      <c r="AG1558" s="53"/>
      <c r="AH1558" s="53"/>
      <c r="AI1558" s="44"/>
      <c r="AJ1558" s="252"/>
      <c r="AK1558" s="53"/>
      <c r="AL1558" s="53"/>
      <c r="AM1558" s="53"/>
      <c r="AN1558" s="44"/>
    </row>
    <row r="1559" spans="1:40" outlineLevel="2">
      <c r="A1559" s="882">
        <f>ROW()</f>
        <v>1559</v>
      </c>
      <c r="B1559" s="453"/>
      <c r="D1559" s="1205" t="s">
        <v>34</v>
      </c>
      <c r="E1559" s="1205"/>
      <c r="F1559" s="1205"/>
      <c r="G1559" s="1205"/>
      <c r="H1559" s="4"/>
      <c r="I1559" s="4"/>
      <c r="J1559" s="329"/>
      <c r="K1559" s="4"/>
      <c r="L1559" s="4"/>
      <c r="M1559" s="4"/>
      <c r="N1559" s="4"/>
      <c r="O1559" s="329"/>
      <c r="P1559" s="4"/>
      <c r="Q1559" s="4"/>
      <c r="R1559" s="4"/>
      <c r="S1559" s="316"/>
      <c r="T1559" s="53"/>
      <c r="U1559" s="53"/>
      <c r="V1559" s="53"/>
      <c r="W1559" s="53"/>
      <c r="X1559" s="44"/>
      <c r="Y1559" s="252"/>
      <c r="Z1559" s="53"/>
      <c r="AA1559" s="53"/>
      <c r="AB1559" s="53"/>
      <c r="AC1559" s="53"/>
      <c r="AD1559" s="44"/>
      <c r="AE1559" s="252"/>
      <c r="AF1559" s="53"/>
      <c r="AG1559" s="53"/>
      <c r="AH1559" s="53"/>
      <c r="AI1559" s="44"/>
      <c r="AJ1559" s="252"/>
      <c r="AK1559" s="53"/>
      <c r="AL1559" s="53"/>
      <c r="AM1559" s="53"/>
      <c r="AN1559" s="44"/>
    </row>
    <row r="1560" spans="1:40" outlineLevel="2">
      <c r="A1560" s="882">
        <f>ROW()</f>
        <v>1560</v>
      </c>
      <c r="B1560" s="453"/>
      <c r="D1560" s="1205" t="s">
        <v>35</v>
      </c>
      <c r="E1560" s="1205"/>
      <c r="F1560" s="1205"/>
      <c r="G1560" s="1205"/>
      <c r="H1560" s="4"/>
      <c r="I1560" s="4"/>
      <c r="J1560" s="329"/>
      <c r="K1560" s="4"/>
      <c r="L1560" s="4"/>
      <c r="M1560" s="4"/>
      <c r="N1560" s="4"/>
      <c r="O1560" s="329"/>
      <c r="P1560" s="4"/>
      <c r="Q1560" s="4"/>
      <c r="R1560" s="4"/>
      <c r="S1560" s="316"/>
      <c r="T1560" s="53"/>
      <c r="U1560" s="53"/>
      <c r="V1560" s="53"/>
      <c r="W1560" s="53"/>
      <c r="X1560" s="44"/>
      <c r="Y1560" s="252"/>
      <c r="Z1560" s="53"/>
      <c r="AA1560" s="53"/>
      <c r="AB1560" s="53"/>
      <c r="AC1560" s="53"/>
      <c r="AD1560" s="44"/>
      <c r="AE1560" s="252"/>
      <c r="AF1560" s="53"/>
      <c r="AG1560" s="53"/>
      <c r="AH1560" s="53"/>
      <c r="AI1560" s="44"/>
      <c r="AJ1560" s="252"/>
      <c r="AK1560" s="53"/>
      <c r="AL1560" s="53"/>
      <c r="AM1560" s="53"/>
      <c r="AN1560" s="44"/>
    </row>
    <row r="1561" spans="1:40" outlineLevel="2">
      <c r="A1561" s="882">
        <f>ROW()</f>
        <v>1561</v>
      </c>
      <c r="B1561" s="453"/>
      <c r="D1561" s="1205" t="s">
        <v>302</v>
      </c>
      <c r="E1561" s="1205"/>
      <c r="F1561" s="1205"/>
      <c r="G1561" s="1205"/>
      <c r="H1561" s="4"/>
      <c r="I1561" s="4"/>
      <c r="J1561" s="329"/>
      <c r="K1561" s="4"/>
      <c r="L1561" s="4"/>
      <c r="M1561" s="4"/>
      <c r="N1561" s="4"/>
      <c r="O1561" s="329"/>
      <c r="P1561" s="4"/>
      <c r="Q1561" s="4"/>
      <c r="R1561" s="4"/>
      <c r="S1561" s="316"/>
      <c r="T1561" s="53"/>
      <c r="U1561" s="53"/>
      <c r="V1561" s="53"/>
      <c r="W1561" s="53"/>
      <c r="X1561" s="44"/>
      <c r="Y1561" s="252"/>
      <c r="Z1561" s="53"/>
      <c r="AA1561" s="53"/>
      <c r="AB1561" s="53"/>
      <c r="AC1561" s="53"/>
      <c r="AD1561" s="44"/>
      <c r="AE1561" s="252"/>
      <c r="AF1561" s="53"/>
      <c r="AG1561" s="53"/>
      <c r="AH1561" s="53"/>
      <c r="AI1561" s="44"/>
      <c r="AJ1561" s="252"/>
      <c r="AK1561" s="53"/>
      <c r="AL1561" s="53"/>
      <c r="AM1561" s="53"/>
      <c r="AN1561" s="44"/>
    </row>
    <row r="1562" spans="1:40" outlineLevel="2">
      <c r="A1562" s="882">
        <f>ROW()</f>
        <v>1562</v>
      </c>
      <c r="B1562" s="453"/>
      <c r="D1562" s="1205" t="s">
        <v>36</v>
      </c>
      <c r="E1562" s="1205"/>
      <c r="F1562" s="1205"/>
      <c r="G1562" s="1205"/>
      <c r="H1562" s="4"/>
      <c r="I1562" s="4"/>
      <c r="J1562" s="329"/>
      <c r="K1562" s="4"/>
      <c r="L1562" s="4"/>
      <c r="M1562" s="4"/>
      <c r="N1562" s="4"/>
      <c r="O1562" s="329"/>
      <c r="P1562" s="4"/>
      <c r="Q1562" s="4"/>
      <c r="R1562" s="4"/>
      <c r="S1562" s="316"/>
      <c r="T1562" s="53"/>
      <c r="U1562" s="53"/>
      <c r="V1562" s="53"/>
      <c r="W1562" s="53"/>
      <c r="X1562" s="44"/>
      <c r="Y1562" s="252"/>
      <c r="Z1562" s="53"/>
      <c r="AA1562" s="53"/>
      <c r="AB1562" s="53"/>
      <c r="AC1562" s="53"/>
      <c r="AD1562" s="44"/>
      <c r="AE1562" s="252"/>
      <c r="AF1562" s="53"/>
      <c r="AG1562" s="53"/>
      <c r="AH1562" s="53"/>
      <c r="AI1562" s="44"/>
      <c r="AJ1562" s="252"/>
      <c r="AK1562" s="53"/>
      <c r="AL1562" s="53"/>
      <c r="AM1562" s="53"/>
      <c r="AN1562" s="44"/>
    </row>
    <row r="1563" spans="1:40" outlineLevel="2">
      <c r="A1563" s="882">
        <f>ROW()</f>
        <v>1563</v>
      </c>
      <c r="B1563" s="453"/>
      <c r="D1563" s="1205" t="s">
        <v>583</v>
      </c>
      <c r="E1563" s="1205"/>
      <c r="F1563" s="1205"/>
      <c r="G1563" s="1205"/>
      <c r="H1563" s="4"/>
      <c r="I1563" s="4"/>
      <c r="J1563" s="329"/>
      <c r="K1563" s="4"/>
      <c r="L1563" s="4"/>
      <c r="M1563" s="4"/>
      <c r="N1563" s="4"/>
      <c r="O1563" s="329"/>
      <c r="P1563" s="4"/>
      <c r="Q1563" s="4"/>
      <c r="R1563" s="4"/>
      <c r="S1563" s="316"/>
      <c r="T1563" s="53"/>
      <c r="U1563" s="53"/>
      <c r="V1563" s="53"/>
      <c r="W1563" s="53"/>
      <c r="X1563" s="44"/>
      <c r="Y1563" s="252"/>
      <c r="Z1563" s="53"/>
      <c r="AA1563" s="53"/>
      <c r="AB1563" s="53"/>
      <c r="AC1563" s="53"/>
      <c r="AD1563" s="44"/>
      <c r="AE1563" s="252"/>
      <c r="AF1563" s="53"/>
      <c r="AG1563" s="53"/>
      <c r="AH1563" s="53"/>
      <c r="AI1563" s="44"/>
      <c r="AJ1563" s="252"/>
      <c r="AK1563" s="53"/>
      <c r="AL1563" s="53"/>
      <c r="AM1563" s="53"/>
      <c r="AN1563" s="44"/>
    </row>
    <row r="1564" spans="1:40" outlineLevel="2">
      <c r="A1564" s="882">
        <f>ROW()</f>
        <v>1564</v>
      </c>
      <c r="B1564" s="453"/>
      <c r="D1564" s="1205" t="s">
        <v>81</v>
      </c>
      <c r="E1564" s="1205"/>
      <c r="F1564" s="1205"/>
      <c r="G1564" s="1205"/>
      <c r="H1564" s="4"/>
      <c r="I1564" s="4"/>
      <c r="J1564" s="329"/>
      <c r="K1564" s="4"/>
      <c r="L1564" s="4"/>
      <c r="M1564" s="4"/>
      <c r="N1564" s="4"/>
      <c r="O1564" s="329"/>
      <c r="P1564" s="4"/>
      <c r="Q1564" s="4"/>
      <c r="R1564" s="4"/>
      <c r="S1564" s="316"/>
      <c r="T1564" s="53"/>
      <c r="U1564" s="53"/>
      <c r="V1564" s="53"/>
      <c r="W1564" s="53"/>
      <c r="X1564" s="44"/>
      <c r="Y1564" s="252"/>
      <c r="Z1564" s="53"/>
      <c r="AA1564" s="53"/>
      <c r="AB1564" s="53"/>
      <c r="AC1564" s="53"/>
      <c r="AD1564" s="44"/>
      <c r="AE1564" s="252"/>
      <c r="AF1564" s="53"/>
      <c r="AG1564" s="53"/>
      <c r="AH1564" s="53"/>
      <c r="AI1564" s="44"/>
      <c r="AJ1564" s="252"/>
      <c r="AK1564" s="53"/>
      <c r="AL1564" s="53"/>
      <c r="AM1564" s="53"/>
      <c r="AN1564" s="44"/>
    </row>
    <row r="1565" spans="1:40" outlineLevel="2">
      <c r="A1565" s="882">
        <f>ROW()</f>
        <v>1565</v>
      </c>
      <c r="B1565" s="453"/>
      <c r="D1565" s="1205" t="s">
        <v>28</v>
      </c>
      <c r="E1565" s="1205"/>
      <c r="F1565" s="1205"/>
      <c r="G1565" s="1205"/>
      <c r="H1565" s="4"/>
      <c r="I1565" s="4"/>
      <c r="J1565" s="329"/>
      <c r="K1565" s="4"/>
      <c r="L1565" s="4"/>
      <c r="M1565" s="4"/>
      <c r="N1565" s="4"/>
      <c r="O1565" s="329"/>
      <c r="P1565" s="4"/>
      <c r="Q1565" s="4"/>
      <c r="R1565" s="4"/>
      <c r="S1565" s="316"/>
      <c r="T1565" s="53"/>
      <c r="U1565" s="53"/>
      <c r="V1565" s="53"/>
      <c r="W1565" s="53"/>
      <c r="X1565" s="44"/>
      <c r="Y1565" s="252"/>
      <c r="Z1565" s="53"/>
      <c r="AA1565" s="53"/>
      <c r="AB1565" s="53"/>
      <c r="AC1565" s="53"/>
      <c r="AD1565" s="44"/>
      <c r="AE1565" s="252"/>
      <c r="AF1565" s="53"/>
      <c r="AG1565" s="53"/>
      <c r="AH1565" s="53"/>
      <c r="AI1565" s="44"/>
      <c r="AJ1565" s="252"/>
      <c r="AK1565" s="53"/>
      <c r="AL1565" s="53"/>
      <c r="AM1565" s="53"/>
      <c r="AN1565" s="44"/>
    </row>
    <row r="1566" spans="1:40" outlineLevel="2">
      <c r="A1566" s="882">
        <f>ROW()</f>
        <v>1566</v>
      </c>
      <c r="B1566" s="453"/>
      <c r="D1566" s="1206" t="s">
        <v>443</v>
      </c>
      <c r="E1566" s="1206"/>
      <c r="F1566" s="1206"/>
      <c r="G1566" s="1206"/>
      <c r="H1566" s="28"/>
      <c r="I1566" s="28"/>
      <c r="J1566" s="1207"/>
      <c r="K1566" s="28"/>
      <c r="L1566" s="28"/>
      <c r="M1566" s="28"/>
      <c r="N1566" s="28"/>
      <c r="O1566" s="1207"/>
      <c r="P1566" s="28"/>
      <c r="Q1566" s="28"/>
      <c r="R1566" s="28"/>
      <c r="S1566" s="317"/>
      <c r="T1566" s="54"/>
      <c r="U1566" s="54"/>
      <c r="V1566" s="54"/>
      <c r="W1566" s="54"/>
      <c r="X1566" s="46"/>
      <c r="Y1566" s="253"/>
      <c r="Z1566" s="54"/>
      <c r="AA1566" s="54"/>
      <c r="AB1566" s="54"/>
      <c r="AC1566" s="54"/>
      <c r="AD1566" s="46"/>
      <c r="AE1566" s="253"/>
      <c r="AF1566" s="54"/>
      <c r="AG1566" s="54"/>
      <c r="AH1566" s="54"/>
      <c r="AI1566" s="46"/>
      <c r="AJ1566" s="253"/>
      <c r="AK1566" s="54"/>
      <c r="AL1566" s="54"/>
      <c r="AM1566" s="54"/>
      <c r="AN1566" s="46"/>
    </row>
    <row r="1567" spans="1:40" outlineLevel="2">
      <c r="A1567" s="882">
        <f>ROW()</f>
        <v>1567</v>
      </c>
      <c r="B1567" s="453"/>
      <c r="D1567" s="452" t="s">
        <v>24</v>
      </c>
      <c r="H1567" s="458"/>
      <c r="I1567" s="458"/>
      <c r="J1567" s="459"/>
      <c r="K1567" s="458"/>
      <c r="L1567" s="458"/>
      <c r="M1567" s="458"/>
      <c r="N1567" s="458"/>
      <c r="O1567" s="459"/>
      <c r="P1567" s="458"/>
      <c r="Q1567" s="458"/>
      <c r="R1567" s="458"/>
      <c r="S1567" s="463"/>
      <c r="T1567" s="444">
        <f t="shared" ref="T1567:AN1567" si="1629">SUM(T1551:T1566)</f>
        <v>0</v>
      </c>
      <c r="U1567" s="444">
        <f t="shared" si="1629"/>
        <v>0</v>
      </c>
      <c r="V1567" s="444">
        <f t="shared" si="1629"/>
        <v>0</v>
      </c>
      <c r="W1567" s="444">
        <f t="shared" si="1629"/>
        <v>0</v>
      </c>
      <c r="X1567" s="445">
        <f t="shared" si="1629"/>
        <v>0</v>
      </c>
      <c r="Y1567" s="466">
        <f t="shared" si="1629"/>
        <v>0</v>
      </c>
      <c r="Z1567" s="444">
        <f t="shared" si="1629"/>
        <v>0</v>
      </c>
      <c r="AA1567" s="444">
        <f t="shared" si="1629"/>
        <v>0</v>
      </c>
      <c r="AB1567" s="444">
        <f t="shared" si="1629"/>
        <v>0</v>
      </c>
      <c r="AC1567" s="444">
        <f t="shared" si="1629"/>
        <v>0</v>
      </c>
      <c r="AD1567" s="445">
        <f t="shared" si="1629"/>
        <v>0</v>
      </c>
      <c r="AE1567" s="466">
        <f t="shared" si="1629"/>
        <v>0</v>
      </c>
      <c r="AF1567" s="444">
        <f t="shared" si="1629"/>
        <v>0</v>
      </c>
      <c r="AG1567" s="444">
        <f t="shared" si="1629"/>
        <v>0</v>
      </c>
      <c r="AH1567" s="444">
        <f t="shared" si="1629"/>
        <v>0</v>
      </c>
      <c r="AI1567" s="445">
        <f t="shared" si="1629"/>
        <v>0</v>
      </c>
      <c r="AJ1567" s="466">
        <f t="shared" si="1629"/>
        <v>0</v>
      </c>
      <c r="AK1567" s="444">
        <f t="shared" si="1629"/>
        <v>0</v>
      </c>
      <c r="AL1567" s="444">
        <f t="shared" si="1629"/>
        <v>0</v>
      </c>
      <c r="AM1567" s="444">
        <f t="shared" si="1629"/>
        <v>0</v>
      </c>
      <c r="AN1567" s="445">
        <f t="shared" si="1629"/>
        <v>0</v>
      </c>
    </row>
    <row r="1568" spans="1:40" outlineLevel="1">
      <c r="A1568" s="732" t="s">
        <v>21</v>
      </c>
      <c r="B1568" s="733"/>
      <c r="C1568" s="881"/>
      <c r="D1568" s="733"/>
      <c r="E1568" s="733"/>
      <c r="F1568" s="733"/>
      <c r="G1568" s="733"/>
      <c r="H1568" s="733"/>
      <c r="I1568" s="730"/>
      <c r="J1568" s="729"/>
      <c r="K1568" s="730"/>
      <c r="L1568" s="730"/>
      <c r="M1568" s="730"/>
      <c r="N1568" s="730"/>
      <c r="O1568" s="729"/>
      <c r="P1568" s="730"/>
      <c r="Q1568" s="730"/>
      <c r="R1568" s="730"/>
      <c r="S1568" s="731"/>
      <c r="T1568" s="730"/>
      <c r="U1568" s="730"/>
      <c r="V1568" s="730"/>
      <c r="W1568" s="730"/>
      <c r="X1568" s="731"/>
      <c r="Y1568" s="729"/>
      <c r="Z1568" s="730"/>
      <c r="AA1568" s="730"/>
      <c r="AB1568" s="730"/>
      <c r="AC1568" s="730"/>
      <c r="AD1568" s="731"/>
      <c r="AE1568" s="729"/>
      <c r="AF1568" s="730"/>
      <c r="AG1568" s="730"/>
      <c r="AH1568" s="730"/>
      <c r="AI1568" s="731"/>
      <c r="AJ1568" s="729"/>
      <c r="AK1568" s="730"/>
      <c r="AL1568" s="730"/>
      <c r="AM1568" s="730"/>
      <c r="AN1568" s="731"/>
    </row>
    <row r="1569" spans="1:40" outlineLevel="2">
      <c r="A1569" s="882">
        <f>ROW()</f>
        <v>1569</v>
      </c>
      <c r="B1569" s="453"/>
      <c r="D1569" s="452" t="s">
        <v>300</v>
      </c>
      <c r="H1569" s="458"/>
      <c r="I1569" s="458"/>
      <c r="J1569" s="459"/>
      <c r="K1569" s="458"/>
      <c r="L1569" s="458"/>
      <c r="M1569" s="458"/>
      <c r="N1569" s="458"/>
      <c r="O1569" s="324"/>
      <c r="P1569" s="157">
        <f>-Input!P912</f>
        <v>-9.1322926588307558E-3</v>
      </c>
      <c r="Q1569" s="157">
        <f>-Input!Q912</f>
        <v>-9.1322926588307558E-3</v>
      </c>
      <c r="R1569" s="157">
        <f>-Input!R912</f>
        <v>-9.1322926588307558E-3</v>
      </c>
      <c r="S1569" s="320">
        <f>-Input!S912</f>
        <v>-9.1322926588307558E-3</v>
      </c>
      <c r="T1569" s="157">
        <f>-Input!T912</f>
        <v>-3.0736892770975924E-3</v>
      </c>
      <c r="U1569" s="157">
        <f>-Input!U912</f>
        <v>-6.1473785541951848E-3</v>
      </c>
      <c r="V1569" s="157">
        <f>-Input!V912</f>
        <v>-6.1473785541951848E-3</v>
      </c>
      <c r="W1569" s="157">
        <f>-Input!W912</f>
        <v>-6.1473785541951848E-3</v>
      </c>
      <c r="X1569" s="320">
        <f>-Input!X912</f>
        <v>-6.1473785541951839E-3</v>
      </c>
      <c r="Y1569" s="326">
        <f>-Input!Y912</f>
        <v>-4.793235725823514E-3</v>
      </c>
      <c r="Z1569" s="27">
        <f>-Input!Z912</f>
        <v>-9.5864714516470297E-3</v>
      </c>
      <c r="AA1569" s="27">
        <f>-Input!AA912</f>
        <v>-9.586471451647028E-3</v>
      </c>
      <c r="AB1569" s="27">
        <f>-Input!AB912</f>
        <v>-9.586471451647028E-3</v>
      </c>
      <c r="AC1569" s="27">
        <f>-Input!AC912</f>
        <v>-9.5864714516470263E-3</v>
      </c>
      <c r="AD1569" s="313">
        <f>-Input!AD912</f>
        <v>-9.586471451647028E-3</v>
      </c>
      <c r="AE1569" s="326">
        <f>-Input!AE912</f>
        <v>-9.5250332628064455E-3</v>
      </c>
      <c r="AF1569" s="27">
        <f>-Input!AF912</f>
        <v>-9.5250332628064455E-3</v>
      </c>
      <c r="AG1569" s="27">
        <f>-Input!AG912</f>
        <v>-9.5250332628064455E-3</v>
      </c>
      <c r="AH1569" s="27">
        <f>-Input!AH912</f>
        <v>-9.5250332628064455E-3</v>
      </c>
      <c r="AI1569" s="313">
        <f>-Input!AI912</f>
        <v>-9.5250332628064455E-3</v>
      </c>
      <c r="AJ1569" s="326">
        <f t="shared" ref="AJ1569:AN1578" si="1630">-IF($D1569="Land",0,IF(AJ1515&lt;0,AJ1515,IF(AJ1497&lt;1,AJ1515,MAX(MIN(IF(AJ1515&gt;0,(AJ1515/AJ1497),0),AJ1515),0)*AJ$9)))</f>
        <v>-9.591507368765113E-3</v>
      </c>
      <c r="AK1569" s="27">
        <f t="shared" si="1630"/>
        <v>-9.5915073687651113E-3</v>
      </c>
      <c r="AL1569" s="27">
        <f t="shared" si="1630"/>
        <v>-9.5915073687651113E-3</v>
      </c>
      <c r="AM1569" s="27">
        <f t="shared" si="1630"/>
        <v>-9.5915073687651113E-3</v>
      </c>
      <c r="AN1569" s="313">
        <f t="shared" si="1630"/>
        <v>-9.5915073687651113E-3</v>
      </c>
    </row>
    <row r="1570" spans="1:40" outlineLevel="2">
      <c r="A1570" s="882">
        <f>ROW()</f>
        <v>1570</v>
      </c>
      <c r="B1570" s="453"/>
      <c r="D1570" s="452" t="s">
        <v>301</v>
      </c>
      <c r="H1570" s="458"/>
      <c r="I1570" s="458"/>
      <c r="J1570" s="459"/>
      <c r="K1570" s="458"/>
      <c r="L1570" s="458"/>
      <c r="M1570" s="458"/>
      <c r="N1570" s="458"/>
      <c r="O1570" s="324"/>
      <c r="P1570" s="157">
        <f>-Input!P913</f>
        <v>0</v>
      </c>
      <c r="Q1570" s="157">
        <f>-Input!Q913</f>
        <v>0</v>
      </c>
      <c r="R1570" s="157">
        <f>-Input!R913</f>
        <v>0</v>
      </c>
      <c r="S1570" s="320">
        <f>-Input!S913</f>
        <v>0</v>
      </c>
      <c r="T1570" s="157">
        <f>-Input!T913</f>
        <v>0</v>
      </c>
      <c r="U1570" s="157">
        <f>-Input!U913</f>
        <v>0</v>
      </c>
      <c r="V1570" s="157">
        <f>-Input!V913</f>
        <v>0</v>
      </c>
      <c r="W1570" s="157">
        <f>-Input!W913</f>
        <v>0</v>
      </c>
      <c r="X1570" s="320">
        <f>-Input!X913</f>
        <v>0</v>
      </c>
      <c r="Y1570" s="326">
        <f>-Input!Y913</f>
        <v>0</v>
      </c>
      <c r="Z1570" s="27">
        <f>-Input!Z913</f>
        <v>0</v>
      </c>
      <c r="AA1570" s="27">
        <f>-Input!AA913</f>
        <v>0</v>
      </c>
      <c r="AB1570" s="27">
        <f>-Input!AB913</f>
        <v>0</v>
      </c>
      <c r="AC1570" s="27">
        <f>-Input!AC913</f>
        <v>0</v>
      </c>
      <c r="AD1570" s="313">
        <f>-Input!AD913</f>
        <v>0</v>
      </c>
      <c r="AE1570" s="326">
        <f>-Input!AE913</f>
        <v>0</v>
      </c>
      <c r="AF1570" s="27">
        <f>-Input!AF913</f>
        <v>0</v>
      </c>
      <c r="AG1570" s="27">
        <f>-Input!AG913</f>
        <v>0</v>
      </c>
      <c r="AH1570" s="27">
        <f>-Input!AH913</f>
        <v>0</v>
      </c>
      <c r="AI1570" s="313">
        <f>-Input!AI913</f>
        <v>0</v>
      </c>
      <c r="AJ1570" s="326">
        <f t="shared" si="1630"/>
        <v>0</v>
      </c>
      <c r="AK1570" s="27">
        <f t="shared" si="1630"/>
        <v>0</v>
      </c>
      <c r="AL1570" s="27">
        <f t="shared" si="1630"/>
        <v>0</v>
      </c>
      <c r="AM1570" s="27">
        <f t="shared" si="1630"/>
        <v>0</v>
      </c>
      <c r="AN1570" s="313">
        <f t="shared" si="1630"/>
        <v>0</v>
      </c>
    </row>
    <row r="1571" spans="1:40" outlineLevel="2">
      <c r="A1571" s="882">
        <f>ROW()</f>
        <v>1571</v>
      </c>
      <c r="B1571" s="453"/>
      <c r="D1571" s="452" t="s">
        <v>29</v>
      </c>
      <c r="H1571" s="458"/>
      <c r="I1571" s="458"/>
      <c r="J1571" s="459"/>
      <c r="K1571" s="458"/>
      <c r="L1571" s="458"/>
      <c r="M1571" s="458"/>
      <c r="N1571" s="458"/>
      <c r="O1571" s="324"/>
      <c r="P1571" s="157">
        <f>-Input!P914</f>
        <v>-0.15487191004058298</v>
      </c>
      <c r="Q1571" s="157">
        <f>-Input!Q914</f>
        <v>-0.15487191004058298</v>
      </c>
      <c r="R1571" s="157">
        <f>-Input!R914</f>
        <v>-0.15487191004058298</v>
      </c>
      <c r="S1571" s="320">
        <f>-Input!S914</f>
        <v>-0.15487191004058298</v>
      </c>
      <c r="T1571" s="157">
        <f>-Input!T914</f>
        <v>0</v>
      </c>
      <c r="U1571" s="157">
        <f>-Input!U914</f>
        <v>0</v>
      </c>
      <c r="V1571" s="157">
        <f>-Input!V914</f>
        <v>0</v>
      </c>
      <c r="W1571" s="157">
        <f>-Input!W914</f>
        <v>0</v>
      </c>
      <c r="X1571" s="320">
        <f>-Input!X914</f>
        <v>0</v>
      </c>
      <c r="Y1571" s="326">
        <f>-Input!Y914</f>
        <v>0</v>
      </c>
      <c r="Z1571" s="27">
        <f>-Input!Z914</f>
        <v>0</v>
      </c>
      <c r="AA1571" s="27">
        <f>-Input!AA914</f>
        <v>0</v>
      </c>
      <c r="AB1571" s="27">
        <f>-Input!AB914</f>
        <v>0</v>
      </c>
      <c r="AC1571" s="27">
        <f>-Input!AC914</f>
        <v>0</v>
      </c>
      <c r="AD1571" s="313">
        <f>-Input!AD914</f>
        <v>0</v>
      </c>
      <c r="AE1571" s="326">
        <f>-Input!AE914</f>
        <v>0</v>
      </c>
      <c r="AF1571" s="27">
        <f>-Input!AF914</f>
        <v>0</v>
      </c>
      <c r="AG1571" s="27">
        <f>-Input!AG914</f>
        <v>0</v>
      </c>
      <c r="AH1571" s="27">
        <f>-Input!AH914</f>
        <v>0</v>
      </c>
      <c r="AI1571" s="313">
        <f>-Input!AI914</f>
        <v>0</v>
      </c>
      <c r="AJ1571" s="326">
        <f t="shared" si="1630"/>
        <v>0</v>
      </c>
      <c r="AK1571" s="27">
        <f t="shared" si="1630"/>
        <v>0</v>
      </c>
      <c r="AL1571" s="27">
        <f t="shared" si="1630"/>
        <v>0</v>
      </c>
      <c r="AM1571" s="27">
        <f t="shared" si="1630"/>
        <v>0</v>
      </c>
      <c r="AN1571" s="313">
        <f t="shared" si="1630"/>
        <v>0</v>
      </c>
    </row>
    <row r="1572" spans="1:40" outlineLevel="2">
      <c r="A1572" s="882">
        <f>ROW()</f>
        <v>1572</v>
      </c>
      <c r="B1572" s="453"/>
      <c r="D1572" s="452" t="s">
        <v>30</v>
      </c>
      <c r="H1572" s="458"/>
      <c r="I1572" s="458"/>
      <c r="J1572" s="459"/>
      <c r="K1572" s="458"/>
      <c r="L1572" s="458"/>
      <c r="M1572" s="458"/>
      <c r="N1572" s="458"/>
      <c r="O1572" s="324"/>
      <c r="P1572" s="157">
        <f>-Input!P915</f>
        <v>-4.8884091423025328E-2</v>
      </c>
      <c r="Q1572" s="157">
        <f>-Input!Q915</f>
        <v>-4.8884091423025328E-2</v>
      </c>
      <c r="R1572" s="157">
        <f>-Input!R915</f>
        <v>-4.8884091423025328E-2</v>
      </c>
      <c r="S1572" s="320">
        <f>-Input!S915</f>
        <v>-4.8884091423025328E-2</v>
      </c>
      <c r="T1572" s="157">
        <f>-Input!T915</f>
        <v>-9.9898080089463659E-2</v>
      </c>
      <c r="U1572" s="157">
        <f>-Input!U915</f>
        <v>-0.19979616017892732</v>
      </c>
      <c r="V1572" s="157">
        <f>-Input!V915</f>
        <v>-0.19979616017892732</v>
      </c>
      <c r="W1572" s="157">
        <f>-Input!W915</f>
        <v>-0.19979616017892732</v>
      </c>
      <c r="X1572" s="320">
        <f>-Input!X915</f>
        <v>-0.19979616017892732</v>
      </c>
      <c r="Y1572" s="326">
        <f>-Input!Y915</f>
        <v>-9.9898080089463631E-2</v>
      </c>
      <c r="Z1572" s="27">
        <f>-Input!Z915</f>
        <v>-0.19979616017892729</v>
      </c>
      <c r="AA1572" s="27">
        <f>-Input!AA915</f>
        <v>-0.19979616017892726</v>
      </c>
      <c r="AB1572" s="27">
        <f>-Input!AB915</f>
        <v>-0.19979616017892726</v>
      </c>
      <c r="AC1572" s="27">
        <f>-Input!AC915</f>
        <v>-0.19979616017892726</v>
      </c>
      <c r="AD1572" s="313">
        <f>-Input!AD915</f>
        <v>-0.19979616017892726</v>
      </c>
      <c r="AE1572" s="326">
        <f>-Input!AE915</f>
        <v>-0.19851569799003868</v>
      </c>
      <c r="AF1572" s="27">
        <f>-Input!AF915</f>
        <v>-0.19851569799003868</v>
      </c>
      <c r="AG1572" s="27">
        <f>-Input!AG915</f>
        <v>-0.19851569799003868</v>
      </c>
      <c r="AH1572" s="27">
        <f>-Input!AH915</f>
        <v>-0.19851569799003868</v>
      </c>
      <c r="AI1572" s="313">
        <f>-Input!AI915</f>
        <v>-0.19851569799003868</v>
      </c>
      <c r="AJ1572" s="326">
        <f t="shared" si="1630"/>
        <v>-0.1999523141044014</v>
      </c>
      <c r="AK1572" s="27">
        <f t="shared" si="1630"/>
        <v>-0.1999523141044014</v>
      </c>
      <c r="AL1572" s="27">
        <f t="shared" si="1630"/>
        <v>-0.1999523141044014</v>
      </c>
      <c r="AM1572" s="27">
        <f t="shared" si="1630"/>
        <v>-0.19995231410440137</v>
      </c>
      <c r="AN1572" s="313">
        <f t="shared" si="1630"/>
        <v>-0.19995231410440137</v>
      </c>
    </row>
    <row r="1573" spans="1:40" outlineLevel="2">
      <c r="A1573" s="882">
        <f>ROW()</f>
        <v>1573</v>
      </c>
      <c r="B1573" s="453"/>
      <c r="D1573" s="452" t="s">
        <v>31</v>
      </c>
      <c r="H1573" s="458"/>
      <c r="I1573" s="458"/>
      <c r="J1573" s="459"/>
      <c r="K1573" s="458"/>
      <c r="L1573" s="458"/>
      <c r="M1573" s="458"/>
      <c r="N1573" s="458"/>
      <c r="O1573" s="324"/>
      <c r="P1573" s="157">
        <f>-Input!P916</f>
        <v>0</v>
      </c>
      <c r="Q1573" s="157">
        <f>-Input!Q916</f>
        <v>0</v>
      </c>
      <c r="R1573" s="157">
        <f>-Input!R916</f>
        <v>0</v>
      </c>
      <c r="S1573" s="320">
        <f>-Input!S916</f>
        <v>0</v>
      </c>
      <c r="T1573" s="157">
        <f>-Input!T916</f>
        <v>0</v>
      </c>
      <c r="U1573" s="157">
        <f>-Input!U916</f>
        <v>0</v>
      </c>
      <c r="V1573" s="157">
        <f>-Input!V916</f>
        <v>0</v>
      </c>
      <c r="W1573" s="157">
        <f>-Input!W916</f>
        <v>0</v>
      </c>
      <c r="X1573" s="320">
        <f>-Input!X916</f>
        <v>0</v>
      </c>
      <c r="Y1573" s="326">
        <f>-Input!Y916</f>
        <v>0</v>
      </c>
      <c r="Z1573" s="27">
        <f>-Input!Z916</f>
        <v>0</v>
      </c>
      <c r="AA1573" s="27">
        <f>-Input!AA916</f>
        <v>0</v>
      </c>
      <c r="AB1573" s="27">
        <f>-Input!AB916</f>
        <v>0</v>
      </c>
      <c r="AC1573" s="27">
        <f>-Input!AC916</f>
        <v>0</v>
      </c>
      <c r="AD1573" s="313">
        <f>-Input!AD916</f>
        <v>0</v>
      </c>
      <c r="AE1573" s="326">
        <f>-Input!AE916</f>
        <v>0</v>
      </c>
      <c r="AF1573" s="27">
        <f>-Input!AF916</f>
        <v>0</v>
      </c>
      <c r="AG1573" s="27">
        <f>-Input!AG916</f>
        <v>0</v>
      </c>
      <c r="AH1573" s="27">
        <f>-Input!AH916</f>
        <v>0</v>
      </c>
      <c r="AI1573" s="313">
        <f>-Input!AI916</f>
        <v>0</v>
      </c>
      <c r="AJ1573" s="326">
        <f t="shared" si="1630"/>
        <v>0</v>
      </c>
      <c r="AK1573" s="27">
        <f t="shared" si="1630"/>
        <v>0</v>
      </c>
      <c r="AL1573" s="27">
        <f t="shared" si="1630"/>
        <v>0</v>
      </c>
      <c r="AM1573" s="27">
        <f t="shared" si="1630"/>
        <v>0</v>
      </c>
      <c r="AN1573" s="313">
        <f t="shared" si="1630"/>
        <v>0</v>
      </c>
    </row>
    <row r="1574" spans="1:40" outlineLevel="2">
      <c r="A1574" s="882">
        <f>ROW()</f>
        <v>1574</v>
      </c>
      <c r="B1574" s="453"/>
      <c r="D1574" s="452" t="s">
        <v>32</v>
      </c>
      <c r="H1574" s="458"/>
      <c r="I1574" s="458"/>
      <c r="J1574" s="459"/>
      <c r="K1574" s="458"/>
      <c r="L1574" s="458"/>
      <c r="M1574" s="458"/>
      <c r="N1574" s="458"/>
      <c r="O1574" s="324"/>
      <c r="P1574" s="157">
        <f>-Input!P917</f>
        <v>-3.1452970982245964E-3</v>
      </c>
      <c r="Q1574" s="157">
        <f>-Input!Q917</f>
        <v>-3.1452970982245964E-3</v>
      </c>
      <c r="R1574" s="157">
        <f>-Input!R917</f>
        <v>-3.1452970982245964E-3</v>
      </c>
      <c r="S1574" s="320">
        <f>-Input!S917</f>
        <v>-3.1452970982245964E-3</v>
      </c>
      <c r="T1574" s="157">
        <f>-Input!T917</f>
        <v>-2.0749186576092733E-3</v>
      </c>
      <c r="U1574" s="157">
        <f>-Input!U917</f>
        <v>-4.1498373152185465E-3</v>
      </c>
      <c r="V1574" s="157">
        <f>-Input!V917</f>
        <v>-4.1498373152185465E-3</v>
      </c>
      <c r="W1574" s="157">
        <f>-Input!W917</f>
        <v>-4.1498373152185465E-3</v>
      </c>
      <c r="X1574" s="320">
        <f>-Input!X917</f>
        <v>-4.1498373152185465E-3</v>
      </c>
      <c r="Y1574" s="326">
        <f>-Input!Y917</f>
        <v>-2.0749186576092728E-3</v>
      </c>
      <c r="Z1574" s="27">
        <f>-Input!Z917</f>
        <v>-4.1498373152185457E-3</v>
      </c>
      <c r="AA1574" s="27">
        <f>-Input!AA917</f>
        <v>-4.1498373152185457E-3</v>
      </c>
      <c r="AB1574" s="27">
        <f>-Input!AB917</f>
        <v>-4.1498373152185457E-3</v>
      </c>
      <c r="AC1574" s="27">
        <f>-Input!AC917</f>
        <v>-4.1498373152185457E-3</v>
      </c>
      <c r="AD1574" s="313">
        <f>-Input!AD917</f>
        <v>-4.1498373152185457E-3</v>
      </c>
      <c r="AE1574" s="326">
        <f>-Input!AE917</f>
        <v>-4.1232416600897361E-3</v>
      </c>
      <c r="AF1574" s="27">
        <f>-Input!AF917</f>
        <v>-4.1232416600897361E-3</v>
      </c>
      <c r="AG1574" s="27">
        <f>-Input!AG917</f>
        <v>-4.1232416600897361E-3</v>
      </c>
      <c r="AH1574" s="27">
        <f>-Input!AH917</f>
        <v>-4.1232416600897361E-3</v>
      </c>
      <c r="AI1574" s="313">
        <f>-Input!AI917</f>
        <v>-4.1232416600897361E-3</v>
      </c>
      <c r="AJ1574" s="326">
        <f t="shared" si="1630"/>
        <v>-4.1561696140587391E-3</v>
      </c>
      <c r="AK1574" s="27">
        <f t="shared" si="1630"/>
        <v>-4.1561696140587391E-3</v>
      </c>
      <c r="AL1574" s="27">
        <f t="shared" si="1630"/>
        <v>-4.1561696140587391E-3</v>
      </c>
      <c r="AM1574" s="27">
        <f t="shared" si="1630"/>
        <v>-4.1561696140587391E-3</v>
      </c>
      <c r="AN1574" s="313">
        <f t="shared" si="1630"/>
        <v>-4.15616961405874E-3</v>
      </c>
    </row>
    <row r="1575" spans="1:40" outlineLevel="2">
      <c r="A1575" s="882">
        <f>ROW()</f>
        <v>1575</v>
      </c>
      <c r="B1575" s="453"/>
      <c r="D1575" s="452" t="s">
        <v>33</v>
      </c>
      <c r="H1575" s="458"/>
      <c r="I1575" s="458"/>
      <c r="J1575" s="459"/>
      <c r="K1575" s="458"/>
      <c r="L1575" s="458"/>
      <c r="M1575" s="458"/>
      <c r="N1575" s="458"/>
      <c r="O1575" s="324"/>
      <c r="P1575" s="157">
        <f>-Input!P918</f>
        <v>-3.1808634946714861E-4</v>
      </c>
      <c r="Q1575" s="157">
        <f>-Input!Q918</f>
        <v>-3.1808634946714861E-4</v>
      </c>
      <c r="R1575" s="157">
        <f>-Input!R918</f>
        <v>-3.1808634946714861E-4</v>
      </c>
      <c r="S1575" s="320">
        <f>-Input!S918</f>
        <v>-3.1808634946714861E-4</v>
      </c>
      <c r="T1575" s="157">
        <f>-Input!T918</f>
        <v>0</v>
      </c>
      <c r="U1575" s="157">
        <f>-Input!U918</f>
        <v>0</v>
      </c>
      <c r="V1575" s="157">
        <f>-Input!V918</f>
        <v>0</v>
      </c>
      <c r="W1575" s="157">
        <f>-Input!W918</f>
        <v>0</v>
      </c>
      <c r="X1575" s="320">
        <f>-Input!X918</f>
        <v>0</v>
      </c>
      <c r="Y1575" s="326">
        <f>-Input!Y918</f>
        <v>0</v>
      </c>
      <c r="Z1575" s="27">
        <f>-Input!Z918</f>
        <v>0</v>
      </c>
      <c r="AA1575" s="27">
        <f>-Input!AA918</f>
        <v>0</v>
      </c>
      <c r="AB1575" s="27">
        <f>-Input!AB918</f>
        <v>0</v>
      </c>
      <c r="AC1575" s="27">
        <f>-Input!AC918</f>
        <v>0</v>
      </c>
      <c r="AD1575" s="313">
        <f>-Input!AD918</f>
        <v>0</v>
      </c>
      <c r="AE1575" s="326">
        <f>-Input!AE918</f>
        <v>0</v>
      </c>
      <c r="AF1575" s="27">
        <f>-Input!AF918</f>
        <v>0</v>
      </c>
      <c r="AG1575" s="27">
        <f>-Input!AG918</f>
        <v>0</v>
      </c>
      <c r="AH1575" s="27">
        <f>-Input!AH918</f>
        <v>0</v>
      </c>
      <c r="AI1575" s="313">
        <f>-Input!AI918</f>
        <v>0</v>
      </c>
      <c r="AJ1575" s="326">
        <f t="shared" si="1630"/>
        <v>0</v>
      </c>
      <c r="AK1575" s="27">
        <f t="shared" si="1630"/>
        <v>0</v>
      </c>
      <c r="AL1575" s="27">
        <f t="shared" si="1630"/>
        <v>0</v>
      </c>
      <c r="AM1575" s="27">
        <f t="shared" si="1630"/>
        <v>0</v>
      </c>
      <c r="AN1575" s="313">
        <f t="shared" si="1630"/>
        <v>0</v>
      </c>
    </row>
    <row r="1576" spans="1:40" outlineLevel="2">
      <c r="A1576" s="882">
        <f>ROW()</f>
        <v>1576</v>
      </c>
      <c r="B1576" s="453"/>
      <c r="D1576" s="452" t="s">
        <v>27</v>
      </c>
      <c r="H1576" s="458"/>
      <c r="I1576" s="458"/>
      <c r="J1576" s="459"/>
      <c r="K1576" s="458"/>
      <c r="L1576" s="458"/>
      <c r="M1576" s="458"/>
      <c r="N1576" s="458"/>
      <c r="O1576" s="324"/>
      <c r="P1576" s="157">
        <f>-Input!P919</f>
        <v>-5.3824328448974534E-4</v>
      </c>
      <c r="Q1576" s="157">
        <f>-Input!Q919</f>
        <v>-5.3824328448974534E-4</v>
      </c>
      <c r="R1576" s="157">
        <f>-Input!R919</f>
        <v>-5.3824328448974534E-4</v>
      </c>
      <c r="S1576" s="320">
        <f>-Input!S919</f>
        <v>-5.3824328448974534E-4</v>
      </c>
      <c r="T1576" s="157">
        <f>-Input!T919</f>
        <v>0</v>
      </c>
      <c r="U1576" s="157">
        <f>-Input!U919</f>
        <v>0</v>
      </c>
      <c r="V1576" s="157">
        <f>-Input!V919</f>
        <v>0</v>
      </c>
      <c r="W1576" s="157">
        <f>-Input!W919</f>
        <v>0</v>
      </c>
      <c r="X1576" s="320">
        <f>-Input!X919</f>
        <v>0</v>
      </c>
      <c r="Y1576" s="326">
        <f>-Input!Y919</f>
        <v>0</v>
      </c>
      <c r="Z1576" s="27">
        <f>-Input!Z919</f>
        <v>0</v>
      </c>
      <c r="AA1576" s="27">
        <f>-Input!AA919</f>
        <v>0</v>
      </c>
      <c r="AB1576" s="27">
        <f>-Input!AB919</f>
        <v>0</v>
      </c>
      <c r="AC1576" s="27">
        <f>-Input!AC919</f>
        <v>0</v>
      </c>
      <c r="AD1576" s="313">
        <f>-Input!AD919</f>
        <v>0</v>
      </c>
      <c r="AE1576" s="326">
        <f>-Input!AE919</f>
        <v>0</v>
      </c>
      <c r="AF1576" s="27">
        <f>-Input!AF919</f>
        <v>0</v>
      </c>
      <c r="AG1576" s="27">
        <f>-Input!AG919</f>
        <v>0</v>
      </c>
      <c r="AH1576" s="27">
        <f>-Input!AH919</f>
        <v>0</v>
      </c>
      <c r="AI1576" s="313">
        <f>-Input!AI919</f>
        <v>0</v>
      </c>
      <c r="AJ1576" s="326">
        <f t="shared" si="1630"/>
        <v>0</v>
      </c>
      <c r="AK1576" s="27">
        <f t="shared" si="1630"/>
        <v>0</v>
      </c>
      <c r="AL1576" s="27">
        <f t="shared" si="1630"/>
        <v>0</v>
      </c>
      <c r="AM1576" s="27">
        <f t="shared" si="1630"/>
        <v>0</v>
      </c>
      <c r="AN1576" s="313">
        <f t="shared" si="1630"/>
        <v>0</v>
      </c>
    </row>
    <row r="1577" spans="1:40" outlineLevel="2">
      <c r="A1577" s="882">
        <f>ROW()</f>
        <v>1577</v>
      </c>
      <c r="B1577" s="453"/>
      <c r="D1577" s="452" t="s">
        <v>34</v>
      </c>
      <c r="H1577" s="458"/>
      <c r="I1577" s="458"/>
      <c r="J1577" s="459"/>
      <c r="K1577" s="458"/>
      <c r="L1577" s="458"/>
      <c r="M1577" s="458"/>
      <c r="N1577" s="458"/>
      <c r="O1577" s="324"/>
      <c r="P1577" s="157">
        <f>-Input!P920</f>
        <v>-1.3160174342185949</v>
      </c>
      <c r="Q1577" s="157">
        <f>-Input!Q920</f>
        <v>-1.3160174342185949</v>
      </c>
      <c r="R1577" s="157">
        <f>-Input!R920</f>
        <v>-1.3160174342185949</v>
      </c>
      <c r="S1577" s="320">
        <f>-Input!S920</f>
        <v>-1.3160174342185949</v>
      </c>
      <c r="T1577" s="157">
        <f>-Input!T920</f>
        <v>-0.51321803274794853</v>
      </c>
      <c r="U1577" s="157">
        <f>-Input!U920</f>
        <v>-1.0264360654958971</v>
      </c>
      <c r="V1577" s="157">
        <f>-Input!V920</f>
        <v>-1.0264360654958971</v>
      </c>
      <c r="W1577" s="157">
        <f>-Input!W920</f>
        <v>-1.0264360654958971</v>
      </c>
      <c r="X1577" s="320">
        <f>-Input!X920</f>
        <v>-1.0264360654958971</v>
      </c>
      <c r="Y1577" s="326">
        <f>-Input!Y920</f>
        <v>-0.51321803274794808</v>
      </c>
      <c r="Z1577" s="27">
        <f>-Input!Z920</f>
        <v>-1.0264360654958962</v>
      </c>
      <c r="AA1577" s="27">
        <f>-Input!AA920</f>
        <v>-1.0264360654958962</v>
      </c>
      <c r="AB1577" s="27">
        <f>-Input!AB920</f>
        <v>-1.0264360654958962</v>
      </c>
      <c r="AC1577" s="27">
        <f>-Input!AC920</f>
        <v>-1.0264360654958962</v>
      </c>
      <c r="AD1577" s="313">
        <f>-Input!AD920</f>
        <v>-1.0264360654958959</v>
      </c>
      <c r="AE1577" s="326">
        <f>-Input!AE920</f>
        <v>-1.0198577980757308</v>
      </c>
      <c r="AF1577" s="27">
        <f>-Input!AF920</f>
        <v>-1.0198577980757308</v>
      </c>
      <c r="AG1577" s="27">
        <f>-Input!AG920</f>
        <v>-1.0198577980757308</v>
      </c>
      <c r="AH1577" s="27">
        <f>-Input!AH920</f>
        <v>-1.0198577980757308</v>
      </c>
      <c r="AI1577" s="313">
        <f>-Input!AI920</f>
        <v>-1.0198577980757308</v>
      </c>
      <c r="AJ1577" s="326">
        <f t="shared" si="1630"/>
        <v>-1.031917955012702</v>
      </c>
      <c r="AK1577" s="27">
        <f t="shared" si="1630"/>
        <v>-1.0319179550127022</v>
      </c>
      <c r="AL1577" s="27">
        <f t="shared" si="1630"/>
        <v>-1.0319179550127022</v>
      </c>
      <c r="AM1577" s="27">
        <f t="shared" si="1630"/>
        <v>-1.0319179550127022</v>
      </c>
      <c r="AN1577" s="313">
        <f t="shared" si="1630"/>
        <v>-1.0319179550127022</v>
      </c>
    </row>
    <row r="1578" spans="1:40" outlineLevel="2">
      <c r="A1578" s="882">
        <f>ROW()</f>
        <v>1578</v>
      </c>
      <c r="B1578" s="453"/>
      <c r="D1578" s="452" t="s">
        <v>35</v>
      </c>
      <c r="H1578" s="458"/>
      <c r="I1578" s="458"/>
      <c r="J1578" s="459"/>
      <c r="K1578" s="458"/>
      <c r="L1578" s="458"/>
      <c r="M1578" s="458"/>
      <c r="N1578" s="458"/>
      <c r="O1578" s="324"/>
      <c r="P1578" s="157">
        <f>-Input!P921</f>
        <v>0</v>
      </c>
      <c r="Q1578" s="157">
        <f>-Input!Q921</f>
        <v>0</v>
      </c>
      <c r="R1578" s="157">
        <f>-Input!R921</f>
        <v>0</v>
      </c>
      <c r="S1578" s="320">
        <f>-Input!S921</f>
        <v>0</v>
      </c>
      <c r="T1578" s="157">
        <f>-Input!T921</f>
        <v>0</v>
      </c>
      <c r="U1578" s="157">
        <f>-Input!U921</f>
        <v>0</v>
      </c>
      <c r="V1578" s="157">
        <f>-Input!V921</f>
        <v>0</v>
      </c>
      <c r="W1578" s="157">
        <f>-Input!W921</f>
        <v>0</v>
      </c>
      <c r="X1578" s="320">
        <f>-Input!X921</f>
        <v>0</v>
      </c>
      <c r="Y1578" s="326">
        <f>-Input!Y921</f>
        <v>0</v>
      </c>
      <c r="Z1578" s="27">
        <f>-Input!Z921</f>
        <v>0</v>
      </c>
      <c r="AA1578" s="27">
        <f>-Input!AA921</f>
        <v>0</v>
      </c>
      <c r="AB1578" s="27">
        <f>-Input!AB921</f>
        <v>0</v>
      </c>
      <c r="AC1578" s="27">
        <f>-Input!AC921</f>
        <v>0</v>
      </c>
      <c r="AD1578" s="313">
        <f>-Input!AD921</f>
        <v>0</v>
      </c>
      <c r="AE1578" s="326">
        <f>-Input!AE921</f>
        <v>0</v>
      </c>
      <c r="AF1578" s="27">
        <f>-Input!AF921</f>
        <v>0</v>
      </c>
      <c r="AG1578" s="27">
        <f>-Input!AG921</f>
        <v>0</v>
      </c>
      <c r="AH1578" s="27">
        <f>-Input!AH921</f>
        <v>0</v>
      </c>
      <c r="AI1578" s="313">
        <f>-Input!AI921</f>
        <v>0</v>
      </c>
      <c r="AJ1578" s="326">
        <f t="shared" si="1630"/>
        <v>0</v>
      </c>
      <c r="AK1578" s="27">
        <f t="shared" si="1630"/>
        <v>0</v>
      </c>
      <c r="AL1578" s="27">
        <f t="shared" si="1630"/>
        <v>0</v>
      </c>
      <c r="AM1578" s="27">
        <f t="shared" si="1630"/>
        <v>0</v>
      </c>
      <c r="AN1578" s="313">
        <f t="shared" si="1630"/>
        <v>0</v>
      </c>
    </row>
    <row r="1579" spans="1:40" outlineLevel="2">
      <c r="A1579" s="882">
        <f>ROW()</f>
        <v>1579</v>
      </c>
      <c r="B1579" s="453"/>
      <c r="D1579" s="452" t="s">
        <v>302</v>
      </c>
      <c r="H1579" s="458"/>
      <c r="I1579" s="458"/>
      <c r="J1579" s="459"/>
      <c r="K1579" s="458"/>
      <c r="L1579" s="458"/>
      <c r="M1579" s="458"/>
      <c r="N1579" s="458"/>
      <c r="O1579" s="324"/>
      <c r="P1579" s="157">
        <f>-Input!P922</f>
        <v>0</v>
      </c>
      <c r="Q1579" s="157">
        <f>-Input!Q922</f>
        <v>0</v>
      </c>
      <c r="R1579" s="157">
        <f>-Input!R922</f>
        <v>0</v>
      </c>
      <c r="S1579" s="320">
        <f>-Input!S922</f>
        <v>0</v>
      </c>
      <c r="T1579" s="157">
        <f>-Input!T922</f>
        <v>0</v>
      </c>
      <c r="U1579" s="157">
        <f>-Input!U922</f>
        <v>0</v>
      </c>
      <c r="V1579" s="157">
        <f>-Input!V922</f>
        <v>0</v>
      </c>
      <c r="W1579" s="157">
        <f>-Input!W922</f>
        <v>0</v>
      </c>
      <c r="X1579" s="320">
        <f>-Input!X922</f>
        <v>0</v>
      </c>
      <c r="Y1579" s="326">
        <f>-Input!Y922</f>
        <v>0</v>
      </c>
      <c r="Z1579" s="27">
        <f>-Input!Z922</f>
        <v>0</v>
      </c>
      <c r="AA1579" s="27">
        <f>-Input!AA922</f>
        <v>0</v>
      </c>
      <c r="AB1579" s="27">
        <f>-Input!AB922</f>
        <v>0</v>
      </c>
      <c r="AC1579" s="27">
        <f>-Input!AC922</f>
        <v>0</v>
      </c>
      <c r="AD1579" s="313">
        <f>-Input!AD922</f>
        <v>0</v>
      </c>
      <c r="AE1579" s="326">
        <f>-Input!AE922</f>
        <v>0</v>
      </c>
      <c r="AF1579" s="27">
        <f>-Input!AF922</f>
        <v>0</v>
      </c>
      <c r="AG1579" s="27">
        <f>-Input!AG922</f>
        <v>0</v>
      </c>
      <c r="AH1579" s="27">
        <f>-Input!AH922</f>
        <v>0</v>
      </c>
      <c r="AI1579" s="313">
        <f>-Input!AI922</f>
        <v>0</v>
      </c>
      <c r="AJ1579" s="326">
        <f t="shared" ref="AJ1579:AN1584" si="1631">-IF($D1579="Land",0,IF(AJ1525&lt;0,AJ1525,IF(AJ1507&lt;1,AJ1525,MAX(MIN(IF(AJ1525&gt;0,(AJ1525/AJ1507),0),AJ1525),0)*AJ$9)))</f>
        <v>0</v>
      </c>
      <c r="AK1579" s="27">
        <f t="shared" si="1631"/>
        <v>0</v>
      </c>
      <c r="AL1579" s="27">
        <f t="shared" si="1631"/>
        <v>0</v>
      </c>
      <c r="AM1579" s="27">
        <f t="shared" si="1631"/>
        <v>0</v>
      </c>
      <c r="AN1579" s="313">
        <f t="shared" si="1631"/>
        <v>0</v>
      </c>
    </row>
    <row r="1580" spans="1:40" outlineLevel="2">
      <c r="A1580" s="882">
        <f>ROW()</f>
        <v>1580</v>
      </c>
      <c r="B1580" s="453"/>
      <c r="D1580" s="452" t="s">
        <v>36</v>
      </c>
      <c r="H1580" s="458"/>
      <c r="I1580" s="458"/>
      <c r="J1580" s="459"/>
      <c r="K1580" s="458"/>
      <c r="L1580" s="458"/>
      <c r="M1580" s="458"/>
      <c r="N1580" s="458"/>
      <c r="O1580" s="324"/>
      <c r="P1580" s="157">
        <f>-Input!P923</f>
        <v>-1.1004811205951119</v>
      </c>
      <c r="Q1580" s="157">
        <f>-Input!Q923</f>
        <v>-1.1004811205951119</v>
      </c>
      <c r="R1580" s="157">
        <f>-Input!R923</f>
        <v>-1.1004811205951119</v>
      </c>
      <c r="S1580" s="320">
        <f>-Input!S923</f>
        <v>-1.1004811205951119</v>
      </c>
      <c r="T1580" s="157">
        <f>-Input!T923</f>
        <v>0</v>
      </c>
      <c r="U1580" s="157">
        <f>-Input!U923</f>
        <v>0</v>
      </c>
      <c r="V1580" s="157">
        <f>-Input!V923</f>
        <v>0</v>
      </c>
      <c r="W1580" s="157">
        <f>-Input!W923</f>
        <v>0</v>
      </c>
      <c r="X1580" s="320">
        <f>-Input!X923</f>
        <v>0</v>
      </c>
      <c r="Y1580" s="326">
        <f>-Input!Y923</f>
        <v>0</v>
      </c>
      <c r="Z1580" s="27">
        <f>-Input!Z923</f>
        <v>0</v>
      </c>
      <c r="AA1580" s="27">
        <f>-Input!AA923</f>
        <v>0</v>
      </c>
      <c r="AB1580" s="27">
        <f>-Input!AB923</f>
        <v>0</v>
      </c>
      <c r="AC1580" s="27">
        <f>-Input!AC923</f>
        <v>0</v>
      </c>
      <c r="AD1580" s="313">
        <f>-Input!AD923</f>
        <v>0</v>
      </c>
      <c r="AE1580" s="326">
        <f>-Input!AE923</f>
        <v>0</v>
      </c>
      <c r="AF1580" s="27">
        <f>-Input!AF923</f>
        <v>0</v>
      </c>
      <c r="AG1580" s="27">
        <f>-Input!AG923</f>
        <v>0</v>
      </c>
      <c r="AH1580" s="27">
        <f>-Input!AH923</f>
        <v>0</v>
      </c>
      <c r="AI1580" s="313">
        <f>-Input!AI923</f>
        <v>0</v>
      </c>
      <c r="AJ1580" s="326">
        <f t="shared" si="1631"/>
        <v>0</v>
      </c>
      <c r="AK1580" s="27">
        <f t="shared" si="1631"/>
        <v>0</v>
      </c>
      <c r="AL1580" s="27">
        <f t="shared" si="1631"/>
        <v>0</v>
      </c>
      <c r="AM1580" s="27">
        <f t="shared" si="1631"/>
        <v>0</v>
      </c>
      <c r="AN1580" s="313">
        <f t="shared" si="1631"/>
        <v>0</v>
      </c>
    </row>
    <row r="1581" spans="1:40" outlineLevel="2">
      <c r="A1581" s="882">
        <f>ROW()</f>
        <v>1581</v>
      </c>
      <c r="B1581" s="453"/>
      <c r="D1581" s="452" t="s">
        <v>583</v>
      </c>
      <c r="H1581" s="458"/>
      <c r="I1581" s="458"/>
      <c r="J1581" s="459"/>
      <c r="K1581" s="458"/>
      <c r="L1581" s="458"/>
      <c r="M1581" s="458"/>
      <c r="N1581" s="458"/>
      <c r="O1581" s="324"/>
      <c r="P1581" s="157">
        <f>-Input!P924</f>
        <v>0</v>
      </c>
      <c r="Q1581" s="157">
        <f>-Input!Q924</f>
        <v>0</v>
      </c>
      <c r="R1581" s="157">
        <f>-Input!R924</f>
        <v>0</v>
      </c>
      <c r="S1581" s="320">
        <f>-Input!S924</f>
        <v>0</v>
      </c>
      <c r="T1581" s="157">
        <f>-Input!T924</f>
        <v>0</v>
      </c>
      <c r="U1581" s="157">
        <f>-Input!U924</f>
        <v>0</v>
      </c>
      <c r="V1581" s="157">
        <f>-Input!V924</f>
        <v>0</v>
      </c>
      <c r="W1581" s="157">
        <f>-Input!W924</f>
        <v>0</v>
      </c>
      <c r="X1581" s="320">
        <f>-Input!X924</f>
        <v>0</v>
      </c>
      <c r="Y1581" s="326">
        <f>-Input!Y924</f>
        <v>0</v>
      </c>
      <c r="Z1581" s="27">
        <f>-Input!Z924</f>
        <v>0</v>
      </c>
      <c r="AA1581" s="27">
        <f>-Input!AA924</f>
        <v>0</v>
      </c>
      <c r="AB1581" s="27">
        <f>-Input!AB924</f>
        <v>0</v>
      </c>
      <c r="AC1581" s="27">
        <f>-Input!AC924</f>
        <v>0</v>
      </c>
      <c r="AD1581" s="313">
        <f>-Input!AD924</f>
        <v>0</v>
      </c>
      <c r="AE1581" s="326">
        <f>-Input!AE924</f>
        <v>0</v>
      </c>
      <c r="AF1581" s="27">
        <f>-Input!AF924</f>
        <v>0</v>
      </c>
      <c r="AG1581" s="27">
        <f>-Input!AG924</f>
        <v>0</v>
      </c>
      <c r="AH1581" s="27">
        <f>-Input!AH924</f>
        <v>0</v>
      </c>
      <c r="AI1581" s="313">
        <f>-Input!AI924</f>
        <v>0</v>
      </c>
      <c r="AJ1581" s="326">
        <f t="shared" si="1631"/>
        <v>0</v>
      </c>
      <c r="AK1581" s="27">
        <f t="shared" si="1631"/>
        <v>0</v>
      </c>
      <c r="AL1581" s="27">
        <f t="shared" si="1631"/>
        <v>0</v>
      </c>
      <c r="AM1581" s="27">
        <f t="shared" si="1631"/>
        <v>0</v>
      </c>
      <c r="AN1581" s="313">
        <f t="shared" si="1631"/>
        <v>0</v>
      </c>
    </row>
    <row r="1582" spans="1:40" outlineLevel="2">
      <c r="A1582" s="882">
        <f>ROW()</f>
        <v>1582</v>
      </c>
      <c r="B1582" s="453"/>
      <c r="D1582" s="452" t="s">
        <v>81</v>
      </c>
      <c r="H1582" s="458"/>
      <c r="I1582" s="458"/>
      <c r="J1582" s="459"/>
      <c r="K1582" s="458"/>
      <c r="L1582" s="458"/>
      <c r="M1582" s="458"/>
      <c r="N1582" s="458"/>
      <c r="O1582" s="324"/>
      <c r="P1582" s="157">
        <f>-Input!P925</f>
        <v>0</v>
      </c>
      <c r="Q1582" s="157">
        <f>-Input!Q925</f>
        <v>0</v>
      </c>
      <c r="R1582" s="157">
        <f>-Input!R925</f>
        <v>0</v>
      </c>
      <c r="S1582" s="320">
        <f>-Input!S925</f>
        <v>0</v>
      </c>
      <c r="T1582" s="157">
        <f>-Input!T925</f>
        <v>0</v>
      </c>
      <c r="U1582" s="157">
        <f>-Input!U925</f>
        <v>0</v>
      </c>
      <c r="V1582" s="157">
        <f>-Input!V925</f>
        <v>0</v>
      </c>
      <c r="W1582" s="157">
        <f>-Input!W925</f>
        <v>0</v>
      </c>
      <c r="X1582" s="320">
        <f>-Input!X925</f>
        <v>0</v>
      </c>
      <c r="Y1582" s="326">
        <f>-Input!Y925</f>
        <v>0</v>
      </c>
      <c r="Z1582" s="27">
        <f>-Input!Z925</f>
        <v>0</v>
      </c>
      <c r="AA1582" s="27">
        <f>-Input!AA925</f>
        <v>0</v>
      </c>
      <c r="AB1582" s="27">
        <f>-Input!AB925</f>
        <v>0</v>
      </c>
      <c r="AC1582" s="27">
        <f>-Input!AC925</f>
        <v>0</v>
      </c>
      <c r="AD1582" s="313">
        <f>-Input!AD925</f>
        <v>0</v>
      </c>
      <c r="AE1582" s="326">
        <f>-Input!AE925</f>
        <v>0</v>
      </c>
      <c r="AF1582" s="27">
        <f>-Input!AF925</f>
        <v>0</v>
      </c>
      <c r="AG1582" s="27">
        <f>-Input!AG925</f>
        <v>0</v>
      </c>
      <c r="AH1582" s="27">
        <f>-Input!AH925</f>
        <v>0</v>
      </c>
      <c r="AI1582" s="313">
        <f>-Input!AI925</f>
        <v>0</v>
      </c>
      <c r="AJ1582" s="326">
        <f t="shared" si="1631"/>
        <v>0</v>
      </c>
      <c r="AK1582" s="27">
        <f t="shared" si="1631"/>
        <v>0</v>
      </c>
      <c r="AL1582" s="27">
        <f t="shared" si="1631"/>
        <v>0</v>
      </c>
      <c r="AM1582" s="27">
        <f t="shared" si="1631"/>
        <v>0</v>
      </c>
      <c r="AN1582" s="313">
        <f t="shared" si="1631"/>
        <v>0</v>
      </c>
    </row>
    <row r="1583" spans="1:40" outlineLevel="2">
      <c r="A1583" s="882">
        <f>ROW()</f>
        <v>1583</v>
      </c>
      <c r="B1583" s="453"/>
      <c r="D1583" s="452" t="s">
        <v>28</v>
      </c>
      <c r="H1583" s="458"/>
      <c r="I1583" s="458"/>
      <c r="J1583" s="459"/>
      <c r="K1583" s="458"/>
      <c r="L1583" s="458"/>
      <c r="M1583" s="458"/>
      <c r="N1583" s="458"/>
      <c r="O1583" s="324"/>
      <c r="P1583" s="157">
        <f>-Input!P926</f>
        <v>0</v>
      </c>
      <c r="Q1583" s="157">
        <f>-Input!Q926</f>
        <v>0</v>
      </c>
      <c r="R1583" s="157">
        <f>-Input!R926</f>
        <v>0</v>
      </c>
      <c r="S1583" s="320">
        <f>-Input!S926</f>
        <v>0</v>
      </c>
      <c r="T1583" s="157">
        <f>-Input!T926</f>
        <v>0</v>
      </c>
      <c r="U1583" s="157">
        <f>-Input!U926</f>
        <v>0</v>
      </c>
      <c r="V1583" s="157">
        <f>-Input!V926</f>
        <v>0</v>
      </c>
      <c r="W1583" s="157">
        <f>-Input!W926</f>
        <v>0</v>
      </c>
      <c r="X1583" s="320">
        <f>-Input!X926</f>
        <v>0</v>
      </c>
      <c r="Y1583" s="326">
        <f>-Input!Y926</f>
        <v>0</v>
      </c>
      <c r="Z1583" s="27">
        <f>-Input!Z926</f>
        <v>0</v>
      </c>
      <c r="AA1583" s="27">
        <f>-Input!AA926</f>
        <v>0</v>
      </c>
      <c r="AB1583" s="27">
        <f>-Input!AB926</f>
        <v>0</v>
      </c>
      <c r="AC1583" s="27">
        <f>-Input!AC926</f>
        <v>0</v>
      </c>
      <c r="AD1583" s="313">
        <f>-Input!AD926</f>
        <v>0</v>
      </c>
      <c r="AE1583" s="326">
        <f>-Input!AE926</f>
        <v>0</v>
      </c>
      <c r="AF1583" s="27">
        <f>-Input!AF926</f>
        <v>0</v>
      </c>
      <c r="AG1583" s="27">
        <f>-Input!AG926</f>
        <v>0</v>
      </c>
      <c r="AH1583" s="27">
        <f>-Input!AH926</f>
        <v>0</v>
      </c>
      <c r="AI1583" s="313">
        <f>-Input!AI926</f>
        <v>0</v>
      </c>
      <c r="AJ1583" s="326">
        <f t="shared" si="1631"/>
        <v>0</v>
      </c>
      <c r="AK1583" s="27">
        <f t="shared" si="1631"/>
        <v>0</v>
      </c>
      <c r="AL1583" s="27">
        <f t="shared" si="1631"/>
        <v>0</v>
      </c>
      <c r="AM1583" s="27">
        <f t="shared" si="1631"/>
        <v>0</v>
      </c>
      <c r="AN1583" s="313">
        <f t="shared" si="1631"/>
        <v>0</v>
      </c>
    </row>
    <row r="1584" spans="1:40" outlineLevel="2">
      <c r="A1584" s="882">
        <f>ROW()</f>
        <v>1584</v>
      </c>
      <c r="B1584" s="453"/>
      <c r="D1584" s="456" t="s">
        <v>443</v>
      </c>
      <c r="E1584" s="456"/>
      <c r="F1584" s="456"/>
      <c r="G1584" s="456"/>
      <c r="H1584" s="460"/>
      <c r="I1584" s="460"/>
      <c r="J1584" s="461"/>
      <c r="K1584" s="460"/>
      <c r="L1584" s="460"/>
      <c r="M1584" s="460"/>
      <c r="N1584" s="460"/>
      <c r="O1584" s="325"/>
      <c r="P1584" s="158">
        <f>-Input!P927</f>
        <v>0</v>
      </c>
      <c r="Q1584" s="158">
        <f>-Input!Q927</f>
        <v>0</v>
      </c>
      <c r="R1584" s="158">
        <f>-Input!R927</f>
        <v>0</v>
      </c>
      <c r="S1584" s="321">
        <f>-Input!S927</f>
        <v>0</v>
      </c>
      <c r="T1584" s="158">
        <f>-Input!T927</f>
        <v>0</v>
      </c>
      <c r="U1584" s="158">
        <f>-Input!U927</f>
        <v>0</v>
      </c>
      <c r="V1584" s="158">
        <f>-Input!V927</f>
        <v>0</v>
      </c>
      <c r="W1584" s="158">
        <f>-Input!W927</f>
        <v>0</v>
      </c>
      <c r="X1584" s="321">
        <f>-Input!X927</f>
        <v>0</v>
      </c>
      <c r="Y1584" s="325">
        <f>-Input!Y927</f>
        <v>0</v>
      </c>
      <c r="Z1584" s="158">
        <f>-Input!Z927</f>
        <v>0</v>
      </c>
      <c r="AA1584" s="158">
        <f>-Input!AA927</f>
        <v>0</v>
      </c>
      <c r="AB1584" s="158">
        <f>-Input!AB927</f>
        <v>0</v>
      </c>
      <c r="AC1584" s="158">
        <f>-Input!AC927</f>
        <v>0</v>
      </c>
      <c r="AD1584" s="321">
        <f>-Input!AD927</f>
        <v>0</v>
      </c>
      <c r="AE1584" s="325">
        <f>-Input!AE927</f>
        <v>0</v>
      </c>
      <c r="AF1584" s="158">
        <f>-Input!AF927</f>
        <v>0</v>
      </c>
      <c r="AG1584" s="158">
        <f>-Input!AG927</f>
        <v>0</v>
      </c>
      <c r="AH1584" s="158">
        <f>-Input!AH927</f>
        <v>0</v>
      </c>
      <c r="AI1584" s="321">
        <f>-Input!AI927</f>
        <v>0</v>
      </c>
      <c r="AJ1584" s="325">
        <f t="shared" si="1631"/>
        <v>0</v>
      </c>
      <c r="AK1584" s="158">
        <f t="shared" si="1631"/>
        <v>0</v>
      </c>
      <c r="AL1584" s="158">
        <f t="shared" si="1631"/>
        <v>0</v>
      </c>
      <c r="AM1584" s="158">
        <f t="shared" si="1631"/>
        <v>0</v>
      </c>
      <c r="AN1584" s="321">
        <f t="shared" si="1631"/>
        <v>0</v>
      </c>
    </row>
    <row r="1585" spans="1:40" outlineLevel="2">
      <c r="A1585" s="882">
        <f>ROW()</f>
        <v>1585</v>
      </c>
      <c r="B1585" s="453"/>
      <c r="D1585" s="452" t="s">
        <v>24</v>
      </c>
      <c r="F1585" s="454"/>
      <c r="G1585" s="454"/>
      <c r="H1585" s="448"/>
      <c r="I1585" s="448"/>
      <c r="J1585" s="464"/>
      <c r="K1585" s="448"/>
      <c r="L1585" s="448"/>
      <c r="M1585" s="448"/>
      <c r="N1585" s="448"/>
      <c r="O1585" s="443"/>
      <c r="P1585" s="439">
        <f t="shared" ref="P1585:AN1585" si="1632">SUM(P1569:P1584)</f>
        <v>-2.6333884756683275</v>
      </c>
      <c r="Q1585" s="439">
        <f t="shared" si="1632"/>
        <v>-2.6333884756683275</v>
      </c>
      <c r="R1585" s="439">
        <f t="shared" si="1632"/>
        <v>-2.6333884756683275</v>
      </c>
      <c r="S1585" s="440">
        <f t="shared" si="1632"/>
        <v>-2.6333884756683275</v>
      </c>
      <c r="T1585" s="439">
        <f t="shared" si="1632"/>
        <v>-0.61826472077211903</v>
      </c>
      <c r="U1585" s="439">
        <f t="shared" si="1632"/>
        <v>-1.2365294415442381</v>
      </c>
      <c r="V1585" s="439">
        <f t="shared" si="1632"/>
        <v>-1.2365294415442381</v>
      </c>
      <c r="W1585" s="439">
        <f t="shared" si="1632"/>
        <v>-1.2365294415442381</v>
      </c>
      <c r="X1585" s="440">
        <f t="shared" si="1632"/>
        <v>-1.2365294415442381</v>
      </c>
      <c r="Y1585" s="443">
        <f t="shared" si="1632"/>
        <v>-0.61998426722084454</v>
      </c>
      <c r="Z1585" s="439">
        <f t="shared" si="1632"/>
        <v>-1.2399685344416891</v>
      </c>
      <c r="AA1585" s="439">
        <f t="shared" si="1632"/>
        <v>-1.2399685344416891</v>
      </c>
      <c r="AB1585" s="439">
        <f t="shared" si="1632"/>
        <v>-1.2399685344416891</v>
      </c>
      <c r="AC1585" s="439">
        <f t="shared" si="1632"/>
        <v>-1.2399685344416891</v>
      </c>
      <c r="AD1585" s="440">
        <f t="shared" si="1632"/>
        <v>-1.2399685344416889</v>
      </c>
      <c r="AE1585" s="443">
        <f t="shared" si="1632"/>
        <v>-1.2320217709886656</v>
      </c>
      <c r="AF1585" s="439">
        <f t="shared" si="1632"/>
        <v>-1.2320217709886656</v>
      </c>
      <c r="AG1585" s="439">
        <f t="shared" si="1632"/>
        <v>-1.2320217709886656</v>
      </c>
      <c r="AH1585" s="439">
        <f t="shared" si="1632"/>
        <v>-1.2320217709886656</v>
      </c>
      <c r="AI1585" s="440">
        <f t="shared" si="1632"/>
        <v>-1.2320217709886656</v>
      </c>
      <c r="AJ1585" s="443">
        <f t="shared" si="1632"/>
        <v>-1.2456179460999273</v>
      </c>
      <c r="AK1585" s="439">
        <f t="shared" si="1632"/>
        <v>-1.2456179460999275</v>
      </c>
      <c r="AL1585" s="439">
        <f t="shared" si="1632"/>
        <v>-1.2456179460999275</v>
      </c>
      <c r="AM1585" s="439">
        <f t="shared" si="1632"/>
        <v>-1.2456179460999275</v>
      </c>
      <c r="AN1585" s="440">
        <f t="shared" si="1632"/>
        <v>-1.2456179460999275</v>
      </c>
    </row>
    <row r="1586" spans="1:40" outlineLevel="1">
      <c r="A1586" s="732" t="s">
        <v>299</v>
      </c>
      <c r="B1586" s="733"/>
      <c r="C1586" s="881"/>
      <c r="D1586" s="733"/>
      <c r="E1586" s="733"/>
      <c r="F1586" s="733"/>
      <c r="G1586" s="730"/>
      <c r="H1586" s="733"/>
      <c r="I1586" s="730"/>
      <c r="J1586" s="729"/>
      <c r="K1586" s="730"/>
      <c r="L1586" s="730"/>
      <c r="M1586" s="730"/>
      <c r="N1586" s="730"/>
      <c r="O1586" s="729"/>
      <c r="P1586" s="730"/>
      <c r="Q1586" s="730"/>
      <c r="R1586" s="730"/>
      <c r="S1586" s="731"/>
      <c r="T1586" s="730"/>
      <c r="U1586" s="730"/>
      <c r="V1586" s="730"/>
      <c r="W1586" s="730"/>
      <c r="X1586" s="731"/>
      <c r="Y1586" s="729"/>
      <c r="Z1586" s="730"/>
      <c r="AA1586" s="730"/>
      <c r="AB1586" s="730"/>
      <c r="AC1586" s="730"/>
      <c r="AD1586" s="731"/>
      <c r="AE1586" s="729"/>
      <c r="AF1586" s="730"/>
      <c r="AG1586" s="730"/>
      <c r="AH1586" s="730"/>
      <c r="AI1586" s="731"/>
      <c r="AJ1586" s="729"/>
      <c r="AK1586" s="730"/>
      <c r="AL1586" s="730"/>
      <c r="AM1586" s="730"/>
      <c r="AN1586" s="731"/>
    </row>
    <row r="1587" spans="1:40" outlineLevel="2">
      <c r="A1587" s="882">
        <f>ROW()</f>
        <v>1587</v>
      </c>
      <c r="B1587" s="453"/>
      <c r="D1587" s="452" t="s">
        <v>300</v>
      </c>
      <c r="H1587" s="458"/>
      <c r="I1587" s="458"/>
      <c r="J1587" s="459"/>
      <c r="K1587" s="458"/>
      <c r="L1587" s="458"/>
      <c r="M1587" s="458"/>
      <c r="N1587" s="458"/>
      <c r="O1587" s="324">
        <f>-Input!O$696</f>
        <v>0</v>
      </c>
      <c r="P1587" s="157"/>
      <c r="Q1587" s="157"/>
      <c r="R1587" s="157"/>
      <c r="S1587" s="320"/>
      <c r="T1587" s="157"/>
      <c r="U1587" s="27"/>
      <c r="V1587" s="27"/>
      <c r="W1587" s="27"/>
      <c r="X1587" s="313"/>
      <c r="Y1587" s="326"/>
      <c r="Z1587" s="27"/>
      <c r="AA1587" s="27"/>
      <c r="AB1587" s="27"/>
      <c r="AC1587" s="27"/>
      <c r="AD1587" s="313"/>
      <c r="AE1587" s="326"/>
      <c r="AF1587" s="27"/>
      <c r="AG1587" s="27"/>
      <c r="AH1587" s="27"/>
      <c r="AI1587" s="313"/>
      <c r="AJ1587" s="326"/>
      <c r="AK1587" s="27"/>
      <c r="AL1587" s="27"/>
      <c r="AM1587" s="27"/>
      <c r="AN1587" s="313"/>
    </row>
    <row r="1588" spans="1:40" outlineLevel="2">
      <c r="A1588" s="882">
        <f>ROW()</f>
        <v>1588</v>
      </c>
      <c r="B1588" s="453"/>
      <c r="D1588" s="452" t="s">
        <v>301</v>
      </c>
      <c r="H1588" s="458"/>
      <c r="I1588" s="458"/>
      <c r="J1588" s="459"/>
      <c r="K1588" s="458"/>
      <c r="L1588" s="458"/>
      <c r="M1588" s="458"/>
      <c r="N1588" s="458"/>
      <c r="O1588" s="324">
        <f>-Input!O$697</f>
        <v>0</v>
      </c>
      <c r="P1588" s="157"/>
      <c r="Q1588" s="157"/>
      <c r="R1588" s="157"/>
      <c r="S1588" s="320"/>
      <c r="T1588" s="157"/>
      <c r="U1588" s="27"/>
      <c r="V1588" s="27"/>
      <c r="W1588" s="27"/>
      <c r="X1588" s="313"/>
      <c r="Y1588" s="326"/>
      <c r="Z1588" s="27"/>
      <c r="AA1588" s="27"/>
      <c r="AB1588" s="27"/>
      <c r="AC1588" s="27"/>
      <c r="AD1588" s="313"/>
      <c r="AE1588" s="326"/>
      <c r="AF1588" s="27"/>
      <c r="AG1588" s="27"/>
      <c r="AH1588" s="27"/>
      <c r="AI1588" s="313"/>
      <c r="AJ1588" s="326"/>
      <c r="AK1588" s="27"/>
      <c r="AL1588" s="27"/>
      <c r="AM1588" s="27"/>
      <c r="AN1588" s="313"/>
    </row>
    <row r="1589" spans="1:40" outlineLevel="2">
      <c r="A1589" s="882">
        <f>ROW()</f>
        <v>1589</v>
      </c>
      <c r="B1589" s="453"/>
      <c r="D1589" s="452" t="s">
        <v>29</v>
      </c>
      <c r="H1589" s="458"/>
      <c r="I1589" s="458"/>
      <c r="J1589" s="459"/>
      <c r="K1589" s="458"/>
      <c r="L1589" s="458"/>
      <c r="M1589" s="458"/>
      <c r="N1589" s="458"/>
      <c r="O1589" s="324">
        <f>-Input!O$698</f>
        <v>0</v>
      </c>
      <c r="P1589" s="157"/>
      <c r="Q1589" s="157"/>
      <c r="R1589" s="157"/>
      <c r="S1589" s="320"/>
      <c r="T1589" s="157"/>
      <c r="U1589" s="27"/>
      <c r="V1589" s="27"/>
      <c r="W1589" s="27"/>
      <c r="X1589" s="313"/>
      <c r="Y1589" s="326"/>
      <c r="Z1589" s="27"/>
      <c r="AA1589" s="27"/>
      <c r="AB1589" s="27"/>
      <c r="AC1589" s="27"/>
      <c r="AD1589" s="313"/>
      <c r="AE1589" s="326"/>
      <c r="AF1589" s="27"/>
      <c r="AG1589" s="27"/>
      <c r="AH1589" s="27"/>
      <c r="AI1589" s="313"/>
      <c r="AJ1589" s="326"/>
      <c r="AK1589" s="27"/>
      <c r="AL1589" s="27"/>
      <c r="AM1589" s="27"/>
      <c r="AN1589" s="313"/>
    </row>
    <row r="1590" spans="1:40" outlineLevel="2">
      <c r="A1590" s="882">
        <f>ROW()</f>
        <v>1590</v>
      </c>
      <c r="B1590" s="453"/>
      <c r="D1590" s="452" t="s">
        <v>30</v>
      </c>
      <c r="H1590" s="458"/>
      <c r="I1590" s="458"/>
      <c r="J1590" s="459"/>
      <c r="K1590" s="458"/>
      <c r="L1590" s="458"/>
      <c r="M1590" s="458"/>
      <c r="N1590" s="458"/>
      <c r="O1590" s="324">
        <f>-Input!O$699</f>
        <v>0</v>
      </c>
      <c r="P1590" s="157"/>
      <c r="Q1590" s="157"/>
      <c r="R1590" s="157"/>
      <c r="S1590" s="320"/>
      <c r="T1590" s="157"/>
      <c r="U1590" s="27"/>
      <c r="V1590" s="27"/>
      <c r="W1590" s="27"/>
      <c r="X1590" s="313"/>
      <c r="Y1590" s="326"/>
      <c r="Z1590" s="27"/>
      <c r="AA1590" s="27"/>
      <c r="AB1590" s="27"/>
      <c r="AC1590" s="27"/>
      <c r="AD1590" s="313"/>
      <c r="AE1590" s="326"/>
      <c r="AF1590" s="27"/>
      <c r="AG1590" s="27"/>
      <c r="AH1590" s="27"/>
      <c r="AI1590" s="313"/>
      <c r="AJ1590" s="326"/>
      <c r="AK1590" s="27"/>
      <c r="AL1590" s="27"/>
      <c r="AM1590" s="27"/>
      <c r="AN1590" s="313"/>
    </row>
    <row r="1591" spans="1:40" outlineLevel="2">
      <c r="A1591" s="882">
        <f>ROW()</f>
        <v>1591</v>
      </c>
      <c r="B1591" s="453"/>
      <c r="D1591" s="452" t="s">
        <v>31</v>
      </c>
      <c r="H1591" s="458"/>
      <c r="I1591" s="458"/>
      <c r="J1591" s="459"/>
      <c r="K1591" s="458"/>
      <c r="L1591" s="458"/>
      <c r="M1591" s="458"/>
      <c r="N1591" s="458"/>
      <c r="O1591" s="324">
        <f>-Input!O$700</f>
        <v>0</v>
      </c>
      <c r="P1591" s="157"/>
      <c r="Q1591" s="157"/>
      <c r="R1591" s="157"/>
      <c r="S1591" s="320"/>
      <c r="T1591" s="157"/>
      <c r="U1591" s="27"/>
      <c r="V1591" s="27"/>
      <c r="W1591" s="27"/>
      <c r="X1591" s="313"/>
      <c r="Y1591" s="326"/>
      <c r="Z1591" s="27"/>
      <c r="AA1591" s="27"/>
      <c r="AB1591" s="27"/>
      <c r="AC1591" s="27"/>
      <c r="AD1591" s="313"/>
      <c r="AE1591" s="326"/>
      <c r="AF1591" s="27"/>
      <c r="AG1591" s="27"/>
      <c r="AH1591" s="27"/>
      <c r="AI1591" s="313"/>
      <c r="AJ1591" s="326"/>
      <c r="AK1591" s="27"/>
      <c r="AL1591" s="27"/>
      <c r="AM1591" s="27"/>
      <c r="AN1591" s="313"/>
    </row>
    <row r="1592" spans="1:40" outlineLevel="2">
      <c r="A1592" s="882">
        <f>ROW()</f>
        <v>1592</v>
      </c>
      <c r="B1592" s="453"/>
      <c r="D1592" s="452" t="s">
        <v>32</v>
      </c>
      <c r="H1592" s="458"/>
      <c r="I1592" s="458"/>
      <c r="J1592" s="459"/>
      <c r="K1592" s="458"/>
      <c r="L1592" s="458"/>
      <c r="M1592" s="458"/>
      <c r="N1592" s="458"/>
      <c r="O1592" s="324">
        <f>-Input!O$701</f>
        <v>0</v>
      </c>
      <c r="P1592" s="157"/>
      <c r="Q1592" s="157"/>
      <c r="R1592" s="157"/>
      <c r="S1592" s="320"/>
      <c r="T1592" s="157"/>
      <c r="U1592" s="27"/>
      <c r="V1592" s="27"/>
      <c r="W1592" s="27"/>
      <c r="X1592" s="313"/>
      <c r="Y1592" s="326"/>
      <c r="Z1592" s="27"/>
      <c r="AA1592" s="27"/>
      <c r="AB1592" s="27"/>
      <c r="AC1592" s="27"/>
      <c r="AD1592" s="313"/>
      <c r="AE1592" s="326"/>
      <c r="AF1592" s="27"/>
      <c r="AG1592" s="27"/>
      <c r="AH1592" s="27"/>
      <c r="AI1592" s="313"/>
      <c r="AJ1592" s="326"/>
      <c r="AK1592" s="27"/>
      <c r="AL1592" s="27"/>
      <c r="AM1592" s="27"/>
      <c r="AN1592" s="313"/>
    </row>
    <row r="1593" spans="1:40" outlineLevel="2">
      <c r="A1593" s="882">
        <f>ROW()</f>
        <v>1593</v>
      </c>
      <c r="B1593" s="453"/>
      <c r="D1593" s="452" t="s">
        <v>33</v>
      </c>
      <c r="H1593" s="458"/>
      <c r="I1593" s="458"/>
      <c r="J1593" s="459"/>
      <c r="K1593" s="458"/>
      <c r="L1593" s="458"/>
      <c r="M1593" s="458"/>
      <c r="N1593" s="458"/>
      <c r="O1593" s="324">
        <f>-Input!O$702</f>
        <v>0</v>
      </c>
      <c r="P1593" s="157"/>
      <c r="Q1593" s="157"/>
      <c r="R1593" s="157"/>
      <c r="S1593" s="320"/>
      <c r="T1593" s="157"/>
      <c r="U1593" s="27"/>
      <c r="V1593" s="27"/>
      <c r="W1593" s="27"/>
      <c r="X1593" s="313"/>
      <c r="Y1593" s="326"/>
      <c r="Z1593" s="27"/>
      <c r="AA1593" s="27"/>
      <c r="AB1593" s="27"/>
      <c r="AC1593" s="27"/>
      <c r="AD1593" s="313"/>
      <c r="AE1593" s="326"/>
      <c r="AF1593" s="27"/>
      <c r="AG1593" s="27"/>
      <c r="AH1593" s="27"/>
      <c r="AI1593" s="313"/>
      <c r="AJ1593" s="326"/>
      <c r="AK1593" s="27"/>
      <c r="AL1593" s="27"/>
      <c r="AM1593" s="27"/>
      <c r="AN1593" s="313"/>
    </row>
    <row r="1594" spans="1:40" outlineLevel="2">
      <c r="A1594" s="882">
        <f>ROW()</f>
        <v>1594</v>
      </c>
      <c r="B1594" s="453"/>
      <c r="D1594" s="452" t="s">
        <v>27</v>
      </c>
      <c r="H1594" s="458"/>
      <c r="I1594" s="458"/>
      <c r="J1594" s="459"/>
      <c r="K1594" s="458"/>
      <c r="L1594" s="458"/>
      <c r="M1594" s="458"/>
      <c r="N1594" s="458"/>
      <c r="O1594" s="324">
        <f>-Input!O$703</f>
        <v>0</v>
      </c>
      <c r="P1594" s="157"/>
      <c r="Q1594" s="157"/>
      <c r="R1594" s="157"/>
      <c r="S1594" s="320"/>
      <c r="T1594" s="157"/>
      <c r="U1594" s="27"/>
      <c r="V1594" s="27"/>
      <c r="W1594" s="27"/>
      <c r="X1594" s="313"/>
      <c r="Y1594" s="326"/>
      <c r="Z1594" s="27"/>
      <c r="AA1594" s="27"/>
      <c r="AB1594" s="27"/>
      <c r="AC1594" s="27"/>
      <c r="AD1594" s="313"/>
      <c r="AE1594" s="326"/>
      <c r="AF1594" s="27"/>
      <c r="AG1594" s="27"/>
      <c r="AH1594" s="27"/>
      <c r="AI1594" s="313"/>
      <c r="AJ1594" s="326"/>
      <c r="AK1594" s="27"/>
      <c r="AL1594" s="27"/>
      <c r="AM1594" s="27"/>
      <c r="AN1594" s="313"/>
    </row>
    <row r="1595" spans="1:40" outlineLevel="2">
      <c r="A1595" s="882">
        <f>ROW()</f>
        <v>1595</v>
      </c>
      <c r="B1595" s="453"/>
      <c r="D1595" s="452" t="s">
        <v>34</v>
      </c>
      <c r="H1595" s="458"/>
      <c r="I1595" s="458"/>
      <c r="J1595" s="459"/>
      <c r="K1595" s="458"/>
      <c r="L1595" s="458"/>
      <c r="M1595" s="458"/>
      <c r="N1595" s="458"/>
      <c r="O1595" s="324">
        <f>-Input!O$704</f>
        <v>0</v>
      </c>
      <c r="P1595" s="157"/>
      <c r="Q1595" s="157"/>
      <c r="R1595" s="157"/>
      <c r="S1595" s="320"/>
      <c r="T1595" s="157"/>
      <c r="U1595" s="27"/>
      <c r="V1595" s="27"/>
      <c r="W1595" s="27"/>
      <c r="X1595" s="313"/>
      <c r="Y1595" s="326"/>
      <c r="Z1595" s="27"/>
      <c r="AA1595" s="27"/>
      <c r="AB1595" s="27"/>
      <c r="AC1595" s="27"/>
      <c r="AD1595" s="313"/>
      <c r="AE1595" s="326"/>
      <c r="AF1595" s="27"/>
      <c r="AG1595" s="27"/>
      <c r="AH1595" s="27"/>
      <c r="AI1595" s="313"/>
      <c r="AJ1595" s="326"/>
      <c r="AK1595" s="27"/>
      <c r="AL1595" s="27"/>
      <c r="AM1595" s="27"/>
      <c r="AN1595" s="313"/>
    </row>
    <row r="1596" spans="1:40" outlineLevel="2">
      <c r="A1596" s="882">
        <f>ROW()</f>
        <v>1596</v>
      </c>
      <c r="B1596" s="453"/>
      <c r="D1596" s="452" t="s">
        <v>35</v>
      </c>
      <c r="H1596" s="458"/>
      <c r="I1596" s="458"/>
      <c r="J1596" s="459"/>
      <c r="K1596" s="458"/>
      <c r="L1596" s="458"/>
      <c r="M1596" s="458"/>
      <c r="N1596" s="458"/>
      <c r="O1596" s="324">
        <f>-Input!O$705</f>
        <v>0</v>
      </c>
      <c r="P1596" s="157"/>
      <c r="Q1596" s="157"/>
      <c r="R1596" s="157"/>
      <c r="S1596" s="320"/>
      <c r="T1596" s="157"/>
      <c r="U1596" s="27"/>
      <c r="V1596" s="27"/>
      <c r="W1596" s="27"/>
      <c r="X1596" s="313"/>
      <c r="Y1596" s="326"/>
      <c r="Z1596" s="27"/>
      <c r="AA1596" s="27"/>
      <c r="AB1596" s="27"/>
      <c r="AC1596" s="27"/>
      <c r="AD1596" s="313"/>
      <c r="AE1596" s="326"/>
      <c r="AF1596" s="27"/>
      <c r="AG1596" s="27"/>
      <c r="AH1596" s="27"/>
      <c r="AI1596" s="313"/>
      <c r="AJ1596" s="326"/>
      <c r="AK1596" s="27"/>
      <c r="AL1596" s="27"/>
      <c r="AM1596" s="27"/>
      <c r="AN1596" s="313"/>
    </row>
    <row r="1597" spans="1:40" outlineLevel="2">
      <c r="A1597" s="882">
        <f>ROW()</f>
        <v>1597</v>
      </c>
      <c r="B1597" s="453"/>
      <c r="D1597" s="452" t="s">
        <v>302</v>
      </c>
      <c r="H1597" s="458"/>
      <c r="I1597" s="458"/>
      <c r="J1597" s="459"/>
      <c r="K1597" s="458"/>
      <c r="L1597" s="458"/>
      <c r="M1597" s="458"/>
      <c r="N1597" s="458"/>
      <c r="O1597" s="324">
        <f>-Input!O$706</f>
        <v>0</v>
      </c>
      <c r="P1597" s="157"/>
      <c r="Q1597" s="157"/>
      <c r="R1597" s="157"/>
      <c r="S1597" s="320"/>
      <c r="T1597" s="157"/>
      <c r="U1597" s="27"/>
      <c r="V1597" s="27"/>
      <c r="W1597" s="27"/>
      <c r="X1597" s="313"/>
      <c r="Y1597" s="326"/>
      <c r="Z1597" s="27"/>
      <c r="AA1597" s="27"/>
      <c r="AB1597" s="27"/>
      <c r="AC1597" s="27"/>
      <c r="AD1597" s="313"/>
      <c r="AE1597" s="326"/>
      <c r="AF1597" s="27"/>
      <c r="AG1597" s="27"/>
      <c r="AH1597" s="27"/>
      <c r="AI1597" s="313"/>
      <c r="AJ1597" s="326"/>
      <c r="AK1597" s="27"/>
      <c r="AL1597" s="27"/>
      <c r="AM1597" s="27"/>
      <c r="AN1597" s="313"/>
    </row>
    <row r="1598" spans="1:40" outlineLevel="2">
      <c r="A1598" s="882">
        <f>ROW()</f>
        <v>1598</v>
      </c>
      <c r="B1598" s="453"/>
      <c r="D1598" s="452" t="s">
        <v>36</v>
      </c>
      <c r="H1598" s="458"/>
      <c r="I1598" s="458"/>
      <c r="J1598" s="459"/>
      <c r="K1598" s="458"/>
      <c r="L1598" s="458"/>
      <c r="M1598" s="458"/>
      <c r="N1598" s="458"/>
      <c r="O1598" s="324">
        <f>-Input!O$707</f>
        <v>0</v>
      </c>
      <c r="P1598" s="157"/>
      <c r="Q1598" s="157"/>
      <c r="R1598" s="157"/>
      <c r="S1598" s="320"/>
      <c r="T1598" s="157"/>
      <c r="U1598" s="27"/>
      <c r="V1598" s="27"/>
      <c r="W1598" s="27"/>
      <c r="X1598" s="313"/>
      <c r="Y1598" s="326"/>
      <c r="Z1598" s="27"/>
      <c r="AA1598" s="27"/>
      <c r="AB1598" s="27"/>
      <c r="AC1598" s="27"/>
      <c r="AD1598" s="313"/>
      <c r="AE1598" s="326"/>
      <c r="AF1598" s="27"/>
      <c r="AG1598" s="27"/>
      <c r="AH1598" s="27"/>
      <c r="AI1598" s="313"/>
      <c r="AJ1598" s="326"/>
      <c r="AK1598" s="27"/>
      <c r="AL1598" s="27"/>
      <c r="AM1598" s="27"/>
      <c r="AN1598" s="313"/>
    </row>
    <row r="1599" spans="1:40" outlineLevel="2">
      <c r="A1599" s="882">
        <f>ROW()</f>
        <v>1599</v>
      </c>
      <c r="B1599" s="453"/>
      <c r="D1599" s="452" t="s">
        <v>583</v>
      </c>
      <c r="H1599" s="458"/>
      <c r="I1599" s="458"/>
      <c r="J1599" s="459"/>
      <c r="K1599" s="458"/>
      <c r="L1599" s="458"/>
      <c r="M1599" s="458"/>
      <c r="N1599" s="458"/>
      <c r="O1599" s="324">
        <f>-Input!O$708</f>
        <v>0</v>
      </c>
      <c r="P1599" s="157"/>
      <c r="Q1599" s="157"/>
      <c r="R1599" s="157"/>
      <c r="S1599" s="320"/>
      <c r="T1599" s="157"/>
      <c r="U1599" s="27"/>
      <c r="V1599" s="27"/>
      <c r="W1599" s="27"/>
      <c r="X1599" s="313"/>
      <c r="Y1599" s="326"/>
      <c r="Z1599" s="27"/>
      <c r="AA1599" s="27"/>
      <c r="AB1599" s="27"/>
      <c r="AC1599" s="27"/>
      <c r="AD1599" s="313"/>
      <c r="AE1599" s="326"/>
      <c r="AF1599" s="27"/>
      <c r="AG1599" s="27"/>
      <c r="AH1599" s="27"/>
      <c r="AI1599" s="313"/>
      <c r="AJ1599" s="326"/>
      <c r="AK1599" s="27"/>
      <c r="AL1599" s="27"/>
      <c r="AM1599" s="27"/>
      <c r="AN1599" s="313"/>
    </row>
    <row r="1600" spans="1:40" outlineLevel="2">
      <c r="A1600" s="882">
        <f>ROW()</f>
        <v>1600</v>
      </c>
      <c r="B1600" s="453"/>
      <c r="D1600" s="452" t="s">
        <v>81</v>
      </c>
      <c r="H1600" s="458"/>
      <c r="I1600" s="458"/>
      <c r="J1600" s="459"/>
      <c r="K1600" s="458"/>
      <c r="L1600" s="458"/>
      <c r="M1600" s="458"/>
      <c r="N1600" s="458"/>
      <c r="O1600" s="324">
        <f>-Input!O$709</f>
        <v>0</v>
      </c>
      <c r="P1600" s="157"/>
      <c r="Q1600" s="157"/>
      <c r="R1600" s="157"/>
      <c r="S1600" s="320"/>
      <c r="T1600" s="157"/>
      <c r="U1600" s="27"/>
      <c r="V1600" s="27"/>
      <c r="W1600" s="27"/>
      <c r="X1600" s="313"/>
      <c r="Y1600" s="326"/>
      <c r="Z1600" s="27"/>
      <c r="AA1600" s="27"/>
      <c r="AB1600" s="27"/>
      <c r="AC1600" s="27"/>
      <c r="AD1600" s="313"/>
      <c r="AE1600" s="326"/>
      <c r="AF1600" s="27"/>
      <c r="AG1600" s="27"/>
      <c r="AH1600" s="27"/>
      <c r="AI1600" s="313"/>
      <c r="AJ1600" s="326"/>
      <c r="AK1600" s="27"/>
      <c r="AL1600" s="27"/>
      <c r="AM1600" s="27"/>
      <c r="AN1600" s="313"/>
    </row>
    <row r="1601" spans="1:40" outlineLevel="2">
      <c r="A1601" s="882">
        <f>ROW()</f>
        <v>1601</v>
      </c>
      <c r="B1601" s="453"/>
      <c r="D1601" s="452" t="s">
        <v>28</v>
      </c>
      <c r="H1601" s="458"/>
      <c r="I1601" s="458"/>
      <c r="J1601" s="459"/>
      <c r="K1601" s="458"/>
      <c r="L1601" s="458"/>
      <c r="M1601" s="458"/>
      <c r="N1601" s="458"/>
      <c r="O1601" s="324">
        <f>-Input!O$710</f>
        <v>0</v>
      </c>
      <c r="P1601" s="157"/>
      <c r="Q1601" s="157"/>
      <c r="R1601" s="157"/>
      <c r="S1601" s="320"/>
      <c r="T1601" s="157"/>
      <c r="U1601" s="27"/>
      <c r="V1601" s="27"/>
      <c r="W1601" s="27"/>
      <c r="X1601" s="313"/>
      <c r="Y1601" s="326"/>
      <c r="Z1601" s="27"/>
      <c r="AA1601" s="27"/>
      <c r="AB1601" s="27"/>
      <c r="AC1601" s="27"/>
      <c r="AD1601" s="313"/>
      <c r="AE1601" s="326"/>
      <c r="AF1601" s="27"/>
      <c r="AG1601" s="27"/>
      <c r="AH1601" s="27"/>
      <c r="AI1601" s="313"/>
      <c r="AJ1601" s="326"/>
      <c r="AK1601" s="27"/>
      <c r="AL1601" s="27"/>
      <c r="AM1601" s="27"/>
      <c r="AN1601" s="313"/>
    </row>
    <row r="1602" spans="1:40" outlineLevel="2">
      <c r="A1602" s="882">
        <f>ROW()</f>
        <v>1602</v>
      </c>
      <c r="B1602" s="453"/>
      <c r="D1602" s="456" t="s">
        <v>443</v>
      </c>
      <c r="E1602" s="456"/>
      <c r="F1602" s="456"/>
      <c r="G1602" s="456"/>
      <c r="H1602" s="460"/>
      <c r="I1602" s="460"/>
      <c r="J1602" s="461"/>
      <c r="K1602" s="460"/>
      <c r="L1602" s="460"/>
      <c r="M1602" s="460"/>
      <c r="N1602" s="460"/>
      <c r="O1602" s="325">
        <f>-Input!O$711</f>
        <v>0</v>
      </c>
      <c r="P1602" s="158"/>
      <c r="Q1602" s="158"/>
      <c r="R1602" s="158"/>
      <c r="S1602" s="321"/>
      <c r="T1602" s="158"/>
      <c r="U1602" s="159"/>
      <c r="V1602" s="159"/>
      <c r="W1602" s="159"/>
      <c r="X1602" s="339"/>
      <c r="Y1602" s="341"/>
      <c r="Z1602" s="159"/>
      <c r="AA1602" s="159"/>
      <c r="AB1602" s="159"/>
      <c r="AC1602" s="159"/>
      <c r="AD1602" s="339"/>
      <c r="AE1602" s="341"/>
      <c r="AF1602" s="159"/>
      <c r="AG1602" s="159"/>
      <c r="AH1602" s="159"/>
      <c r="AI1602" s="339"/>
      <c r="AJ1602" s="341"/>
      <c r="AK1602" s="159"/>
      <c r="AL1602" s="159"/>
      <c r="AM1602" s="159"/>
      <c r="AN1602" s="339"/>
    </row>
    <row r="1603" spans="1:40" outlineLevel="2">
      <c r="A1603" s="882">
        <f>ROW()</f>
        <v>1603</v>
      </c>
      <c r="B1603" s="453"/>
      <c r="D1603" s="452" t="s">
        <v>24</v>
      </c>
      <c r="F1603" s="454"/>
      <c r="G1603" s="454"/>
      <c r="H1603" s="448"/>
      <c r="I1603" s="448"/>
      <c r="J1603" s="464"/>
      <c r="K1603" s="448"/>
      <c r="L1603" s="448"/>
      <c r="M1603" s="448"/>
      <c r="N1603" s="448"/>
      <c r="O1603" s="443">
        <f>SUM(O1587:O1602)</f>
        <v>0</v>
      </c>
      <c r="P1603" s="439"/>
      <c r="Q1603" s="439"/>
      <c r="R1603" s="439"/>
      <c r="S1603" s="440"/>
      <c r="T1603" s="439"/>
      <c r="U1603" s="439"/>
      <c r="V1603" s="439"/>
      <c r="W1603" s="439"/>
      <c r="X1603" s="440"/>
      <c r="Y1603" s="443"/>
      <c r="Z1603" s="439"/>
      <c r="AA1603" s="439"/>
      <c r="AB1603" s="439"/>
      <c r="AC1603" s="439"/>
      <c r="AD1603" s="440"/>
      <c r="AE1603" s="443"/>
      <c r="AF1603" s="439"/>
      <c r="AG1603" s="439"/>
      <c r="AH1603" s="439"/>
      <c r="AI1603" s="440"/>
      <c r="AJ1603" s="443"/>
      <c r="AK1603" s="439"/>
      <c r="AL1603" s="439"/>
      <c r="AM1603" s="439"/>
      <c r="AN1603" s="440"/>
    </row>
    <row r="1604" spans="1:40" outlineLevel="1">
      <c r="A1604" s="732" t="s">
        <v>68</v>
      </c>
      <c r="B1604" s="733"/>
      <c r="C1604" s="881"/>
      <c r="D1604" s="733"/>
      <c r="E1604" s="733"/>
      <c r="F1604" s="733"/>
      <c r="G1604" s="730"/>
      <c r="H1604" s="733"/>
      <c r="I1604" s="730"/>
      <c r="J1604" s="729"/>
      <c r="K1604" s="730"/>
      <c r="L1604" s="730"/>
      <c r="M1604" s="730"/>
      <c r="N1604" s="730"/>
      <c r="O1604" s="729"/>
      <c r="P1604" s="730"/>
      <c r="Q1604" s="730"/>
      <c r="R1604" s="730"/>
      <c r="S1604" s="731"/>
      <c r="T1604" s="730"/>
      <c r="U1604" s="730"/>
      <c r="V1604" s="730"/>
      <c r="W1604" s="730"/>
      <c r="X1604" s="731"/>
      <c r="Y1604" s="729"/>
      <c r="Z1604" s="730"/>
      <c r="AA1604" s="730"/>
      <c r="AB1604" s="730"/>
      <c r="AC1604" s="730"/>
      <c r="AD1604" s="731"/>
      <c r="AE1604" s="729"/>
      <c r="AF1604" s="730"/>
      <c r="AG1604" s="730"/>
      <c r="AH1604" s="730"/>
      <c r="AI1604" s="731"/>
      <c r="AJ1604" s="729"/>
      <c r="AK1604" s="730"/>
      <c r="AL1604" s="730"/>
      <c r="AM1604" s="730"/>
      <c r="AN1604" s="731"/>
    </row>
    <row r="1605" spans="1:40" outlineLevel="2">
      <c r="A1605" s="882">
        <f>ROW()</f>
        <v>1605</v>
      </c>
      <c r="B1605" s="453"/>
      <c r="D1605" s="452" t="s">
        <v>300</v>
      </c>
      <c r="E1605" s="438"/>
      <c r="F1605" s="438"/>
      <c r="G1605" s="438"/>
      <c r="H1605" s="439"/>
      <c r="I1605" s="439"/>
      <c r="J1605" s="443"/>
      <c r="K1605" s="439"/>
      <c r="L1605" s="439"/>
      <c r="M1605" s="439"/>
      <c r="N1605" s="439"/>
      <c r="O1605" s="443"/>
      <c r="P1605" s="439"/>
      <c r="Q1605" s="439"/>
      <c r="R1605" s="439"/>
      <c r="S1605" s="440">
        <f t="shared" ref="S1605:S1620" si="1633">-(S1515+S1533+S1569)*(S1515+S1533+S1569&lt;0)</f>
        <v>0</v>
      </c>
      <c r="T1605" s="439"/>
      <c r="U1605" s="439"/>
      <c r="V1605" s="439"/>
      <c r="W1605" s="439"/>
      <c r="X1605" s="440">
        <f t="shared" ref="X1605:X1620" si="1634">-(X1515+X1533+X1569)*(X1515+X1533+X1569&lt;0)</f>
        <v>0</v>
      </c>
      <c r="Y1605" s="443"/>
      <c r="Z1605" s="439"/>
      <c r="AA1605" s="439"/>
      <c r="AB1605" s="439"/>
      <c r="AC1605" s="439"/>
      <c r="AD1605" s="440"/>
      <c r="AE1605" s="443"/>
      <c r="AF1605" s="439"/>
      <c r="AG1605" s="439"/>
      <c r="AH1605" s="439"/>
      <c r="AI1605" s="440"/>
      <c r="AJ1605" s="443"/>
      <c r="AK1605" s="439"/>
      <c r="AL1605" s="439"/>
      <c r="AM1605" s="439"/>
      <c r="AN1605" s="440"/>
    </row>
    <row r="1606" spans="1:40" outlineLevel="2">
      <c r="A1606" s="882">
        <f>ROW()</f>
        <v>1606</v>
      </c>
      <c r="B1606" s="453"/>
      <c r="D1606" s="452" t="s">
        <v>301</v>
      </c>
      <c r="E1606" s="438"/>
      <c r="F1606" s="438"/>
      <c r="G1606" s="438"/>
      <c r="H1606" s="439"/>
      <c r="I1606" s="439"/>
      <c r="J1606" s="443"/>
      <c r="K1606" s="439"/>
      <c r="L1606" s="439"/>
      <c r="M1606" s="439"/>
      <c r="N1606" s="439"/>
      <c r="O1606" s="443"/>
      <c r="P1606" s="439"/>
      <c r="Q1606" s="439"/>
      <c r="R1606" s="439"/>
      <c r="S1606" s="440">
        <f t="shared" si="1633"/>
        <v>0</v>
      </c>
      <c r="T1606" s="439"/>
      <c r="U1606" s="439"/>
      <c r="V1606" s="439"/>
      <c r="W1606" s="439"/>
      <c r="X1606" s="440">
        <f t="shared" si="1634"/>
        <v>0</v>
      </c>
      <c r="Y1606" s="443"/>
      <c r="Z1606" s="439"/>
      <c r="AA1606" s="439"/>
      <c r="AB1606" s="439"/>
      <c r="AC1606" s="439"/>
      <c r="AD1606" s="440"/>
      <c r="AE1606" s="443"/>
      <c r="AF1606" s="439"/>
      <c r="AG1606" s="439"/>
      <c r="AH1606" s="439"/>
      <c r="AI1606" s="440"/>
      <c r="AJ1606" s="443"/>
      <c r="AK1606" s="439"/>
      <c r="AL1606" s="439"/>
      <c r="AM1606" s="439"/>
      <c r="AN1606" s="440"/>
    </row>
    <row r="1607" spans="1:40" outlineLevel="2">
      <c r="A1607" s="882">
        <f>ROW()</f>
        <v>1607</v>
      </c>
      <c r="B1607" s="453"/>
      <c r="D1607" s="452" t="s">
        <v>29</v>
      </c>
      <c r="E1607" s="438"/>
      <c r="F1607" s="438"/>
      <c r="G1607" s="438"/>
      <c r="H1607" s="439"/>
      <c r="I1607" s="439"/>
      <c r="J1607" s="443"/>
      <c r="K1607" s="439"/>
      <c r="L1607" s="439"/>
      <c r="M1607" s="439"/>
      <c r="N1607" s="439"/>
      <c r="O1607" s="443"/>
      <c r="P1607" s="439"/>
      <c r="Q1607" s="439"/>
      <c r="R1607" s="439"/>
      <c r="S1607" s="440">
        <f t="shared" si="1633"/>
        <v>0.61948764016233193</v>
      </c>
      <c r="T1607" s="439"/>
      <c r="U1607" s="439"/>
      <c r="V1607" s="439"/>
      <c r="W1607" s="439"/>
      <c r="X1607" s="440">
        <f t="shared" si="1634"/>
        <v>0</v>
      </c>
      <c r="Y1607" s="443"/>
      <c r="Z1607" s="439"/>
      <c r="AA1607" s="439"/>
      <c r="AB1607" s="439"/>
      <c r="AC1607" s="439"/>
      <c r="AD1607" s="440"/>
      <c r="AE1607" s="443"/>
      <c r="AF1607" s="439"/>
      <c r="AG1607" s="439"/>
      <c r="AH1607" s="439"/>
      <c r="AI1607" s="440"/>
      <c r="AJ1607" s="443"/>
      <c r="AK1607" s="439"/>
      <c r="AL1607" s="439"/>
      <c r="AM1607" s="439"/>
      <c r="AN1607" s="440"/>
    </row>
    <row r="1608" spans="1:40" outlineLevel="2">
      <c r="A1608" s="882">
        <f>ROW()</f>
        <v>1608</v>
      </c>
      <c r="B1608" s="453"/>
      <c r="D1608" s="452" t="s">
        <v>30</v>
      </c>
      <c r="E1608" s="438"/>
      <c r="F1608" s="438"/>
      <c r="G1608" s="438"/>
      <c r="H1608" s="439"/>
      <c r="I1608" s="439"/>
      <c r="J1608" s="443"/>
      <c r="K1608" s="439"/>
      <c r="L1608" s="439"/>
      <c r="M1608" s="439"/>
      <c r="N1608" s="439"/>
      <c r="O1608" s="443"/>
      <c r="P1608" s="439"/>
      <c r="Q1608" s="439"/>
      <c r="R1608" s="439"/>
      <c r="S1608" s="440">
        <f t="shared" si="1633"/>
        <v>0</v>
      </c>
      <c r="T1608" s="439"/>
      <c r="U1608" s="439"/>
      <c r="V1608" s="439"/>
      <c r="W1608" s="439"/>
      <c r="X1608" s="440">
        <f t="shared" si="1634"/>
        <v>0</v>
      </c>
      <c r="Y1608" s="443"/>
      <c r="Z1608" s="439"/>
      <c r="AA1608" s="439"/>
      <c r="AB1608" s="439"/>
      <c r="AC1608" s="439"/>
      <c r="AD1608" s="440"/>
      <c r="AE1608" s="443"/>
      <c r="AF1608" s="439"/>
      <c r="AG1608" s="439"/>
      <c r="AH1608" s="439"/>
      <c r="AI1608" s="440"/>
      <c r="AJ1608" s="443"/>
      <c r="AK1608" s="439"/>
      <c r="AL1608" s="439"/>
      <c r="AM1608" s="439"/>
      <c r="AN1608" s="440"/>
    </row>
    <row r="1609" spans="1:40" outlineLevel="2">
      <c r="A1609" s="882">
        <f>ROW()</f>
        <v>1609</v>
      </c>
      <c r="B1609" s="453"/>
      <c r="D1609" s="452" t="s">
        <v>31</v>
      </c>
      <c r="E1609" s="438"/>
      <c r="F1609" s="438"/>
      <c r="G1609" s="438"/>
      <c r="H1609" s="439"/>
      <c r="I1609" s="439"/>
      <c r="J1609" s="443"/>
      <c r="K1609" s="439"/>
      <c r="L1609" s="439"/>
      <c r="M1609" s="439"/>
      <c r="N1609" s="439"/>
      <c r="O1609" s="443"/>
      <c r="P1609" s="439"/>
      <c r="Q1609" s="439"/>
      <c r="R1609" s="439"/>
      <c r="S1609" s="440">
        <f t="shared" si="1633"/>
        <v>0</v>
      </c>
      <c r="T1609" s="439"/>
      <c r="U1609" s="439"/>
      <c r="V1609" s="439"/>
      <c r="W1609" s="439"/>
      <c r="X1609" s="440">
        <f t="shared" si="1634"/>
        <v>0</v>
      </c>
      <c r="Y1609" s="443"/>
      <c r="Z1609" s="439"/>
      <c r="AA1609" s="439"/>
      <c r="AB1609" s="439"/>
      <c r="AC1609" s="439"/>
      <c r="AD1609" s="440"/>
      <c r="AE1609" s="443"/>
      <c r="AF1609" s="439"/>
      <c r="AG1609" s="439"/>
      <c r="AH1609" s="439"/>
      <c r="AI1609" s="440"/>
      <c r="AJ1609" s="443"/>
      <c r="AK1609" s="439"/>
      <c r="AL1609" s="439"/>
      <c r="AM1609" s="439"/>
      <c r="AN1609" s="440"/>
    </row>
    <row r="1610" spans="1:40" outlineLevel="2">
      <c r="A1610" s="882">
        <f>ROW()</f>
        <v>1610</v>
      </c>
      <c r="B1610" s="453"/>
      <c r="D1610" s="452" t="s">
        <v>32</v>
      </c>
      <c r="E1610" s="438"/>
      <c r="F1610" s="438"/>
      <c r="G1610" s="438"/>
      <c r="H1610" s="439"/>
      <c r="I1610" s="439"/>
      <c r="J1610" s="443"/>
      <c r="K1610" s="439"/>
      <c r="L1610" s="439"/>
      <c r="M1610" s="439"/>
      <c r="N1610" s="439"/>
      <c r="O1610" s="443"/>
      <c r="P1610" s="439"/>
      <c r="Q1610" s="439"/>
      <c r="R1610" s="439"/>
      <c r="S1610" s="440">
        <f t="shared" si="1633"/>
        <v>0</v>
      </c>
      <c r="T1610" s="439"/>
      <c r="U1610" s="439"/>
      <c r="V1610" s="439"/>
      <c r="W1610" s="439"/>
      <c r="X1610" s="440">
        <f t="shared" si="1634"/>
        <v>0</v>
      </c>
      <c r="Y1610" s="443"/>
      <c r="Z1610" s="439"/>
      <c r="AA1610" s="439"/>
      <c r="AB1610" s="439"/>
      <c r="AC1610" s="439"/>
      <c r="AD1610" s="440"/>
      <c r="AE1610" s="443"/>
      <c r="AF1610" s="439"/>
      <c r="AG1610" s="439"/>
      <c r="AH1610" s="439"/>
      <c r="AI1610" s="440"/>
      <c r="AJ1610" s="443"/>
      <c r="AK1610" s="439"/>
      <c r="AL1610" s="439"/>
      <c r="AM1610" s="439"/>
      <c r="AN1610" s="440"/>
    </row>
    <row r="1611" spans="1:40" outlineLevel="2">
      <c r="A1611" s="882">
        <f>ROW()</f>
        <v>1611</v>
      </c>
      <c r="B1611" s="453"/>
      <c r="D1611" s="452" t="s">
        <v>33</v>
      </c>
      <c r="E1611" s="438"/>
      <c r="F1611" s="438"/>
      <c r="G1611" s="438"/>
      <c r="H1611" s="439"/>
      <c r="I1611" s="439"/>
      <c r="J1611" s="443"/>
      <c r="K1611" s="439"/>
      <c r="L1611" s="439"/>
      <c r="M1611" s="439"/>
      <c r="N1611" s="439"/>
      <c r="O1611" s="443"/>
      <c r="P1611" s="439"/>
      <c r="Q1611" s="439"/>
      <c r="R1611" s="439"/>
      <c r="S1611" s="440">
        <f t="shared" si="1633"/>
        <v>1.2723453978685944E-3</v>
      </c>
      <c r="T1611" s="439"/>
      <c r="U1611" s="439"/>
      <c r="V1611" s="439"/>
      <c r="W1611" s="439"/>
      <c r="X1611" s="440">
        <f t="shared" si="1634"/>
        <v>0</v>
      </c>
      <c r="Y1611" s="443"/>
      <c r="Z1611" s="439"/>
      <c r="AA1611" s="439"/>
      <c r="AB1611" s="439"/>
      <c r="AC1611" s="439"/>
      <c r="AD1611" s="440"/>
      <c r="AE1611" s="443"/>
      <c r="AF1611" s="439"/>
      <c r="AG1611" s="439"/>
      <c r="AH1611" s="439"/>
      <c r="AI1611" s="440"/>
      <c r="AJ1611" s="443"/>
      <c r="AK1611" s="439"/>
      <c r="AL1611" s="439"/>
      <c r="AM1611" s="439"/>
      <c r="AN1611" s="440"/>
    </row>
    <row r="1612" spans="1:40" outlineLevel="2">
      <c r="A1612" s="882">
        <f>ROW()</f>
        <v>1612</v>
      </c>
      <c r="B1612" s="453"/>
      <c r="D1612" s="452" t="s">
        <v>27</v>
      </c>
      <c r="E1612" s="438"/>
      <c r="F1612" s="438"/>
      <c r="G1612" s="438"/>
      <c r="H1612" s="439"/>
      <c r="I1612" s="439"/>
      <c r="J1612" s="443"/>
      <c r="K1612" s="439"/>
      <c r="L1612" s="439"/>
      <c r="M1612" s="439"/>
      <c r="N1612" s="439"/>
      <c r="O1612" s="443"/>
      <c r="P1612" s="439"/>
      <c r="Q1612" s="439"/>
      <c r="R1612" s="439"/>
      <c r="S1612" s="440">
        <f t="shared" si="1633"/>
        <v>2.1529731379589813E-3</v>
      </c>
      <c r="T1612" s="439"/>
      <c r="U1612" s="439"/>
      <c r="V1612" s="439"/>
      <c r="W1612" s="439"/>
      <c r="X1612" s="440">
        <f t="shared" si="1634"/>
        <v>0</v>
      </c>
      <c r="Y1612" s="443"/>
      <c r="Z1612" s="439"/>
      <c r="AA1612" s="439"/>
      <c r="AB1612" s="439"/>
      <c r="AC1612" s="439"/>
      <c r="AD1612" s="440"/>
      <c r="AE1612" s="443"/>
      <c r="AF1612" s="439"/>
      <c r="AG1612" s="439"/>
      <c r="AH1612" s="439"/>
      <c r="AI1612" s="440"/>
      <c r="AJ1612" s="443"/>
      <c r="AK1612" s="439"/>
      <c r="AL1612" s="439"/>
      <c r="AM1612" s="439"/>
      <c r="AN1612" s="440"/>
    </row>
    <row r="1613" spans="1:40" outlineLevel="2">
      <c r="A1613" s="882">
        <f>ROW()</f>
        <v>1613</v>
      </c>
      <c r="B1613" s="453"/>
      <c r="D1613" s="452" t="s">
        <v>34</v>
      </c>
      <c r="E1613" s="438"/>
      <c r="F1613" s="438"/>
      <c r="G1613" s="438"/>
      <c r="H1613" s="439"/>
      <c r="I1613" s="439"/>
      <c r="J1613" s="443"/>
      <c r="K1613" s="439"/>
      <c r="L1613" s="439"/>
      <c r="M1613" s="439"/>
      <c r="N1613" s="439"/>
      <c r="O1613" s="443"/>
      <c r="P1613" s="439"/>
      <c r="Q1613" s="439"/>
      <c r="R1613" s="439"/>
      <c r="S1613" s="440">
        <f t="shared" si="1633"/>
        <v>0</v>
      </c>
      <c r="T1613" s="439"/>
      <c r="U1613" s="439"/>
      <c r="V1613" s="439"/>
      <c r="W1613" s="439"/>
      <c r="X1613" s="440">
        <f t="shared" si="1634"/>
        <v>0</v>
      </c>
      <c r="Y1613" s="443"/>
      <c r="Z1613" s="439"/>
      <c r="AA1613" s="439"/>
      <c r="AB1613" s="439"/>
      <c r="AC1613" s="439"/>
      <c r="AD1613" s="440"/>
      <c r="AE1613" s="443"/>
      <c r="AF1613" s="439"/>
      <c r="AG1613" s="439"/>
      <c r="AH1613" s="439"/>
      <c r="AI1613" s="440"/>
      <c r="AJ1613" s="443"/>
      <c r="AK1613" s="439"/>
      <c r="AL1613" s="439"/>
      <c r="AM1613" s="439"/>
      <c r="AN1613" s="440"/>
    </row>
    <row r="1614" spans="1:40" outlineLevel="2">
      <c r="A1614" s="882">
        <f>ROW()</f>
        <v>1614</v>
      </c>
      <c r="B1614" s="453"/>
      <c r="D1614" s="452" t="s">
        <v>35</v>
      </c>
      <c r="E1614" s="438"/>
      <c r="F1614" s="438"/>
      <c r="G1614" s="438"/>
      <c r="H1614" s="439"/>
      <c r="I1614" s="439"/>
      <c r="J1614" s="443"/>
      <c r="K1614" s="439"/>
      <c r="L1614" s="439"/>
      <c r="M1614" s="439"/>
      <c r="N1614" s="439"/>
      <c r="O1614" s="443"/>
      <c r="P1614" s="439"/>
      <c r="Q1614" s="439"/>
      <c r="R1614" s="439"/>
      <c r="S1614" s="440">
        <f t="shared" si="1633"/>
        <v>0</v>
      </c>
      <c r="T1614" s="439"/>
      <c r="U1614" s="439"/>
      <c r="V1614" s="439"/>
      <c r="W1614" s="439"/>
      <c r="X1614" s="440">
        <f t="shared" si="1634"/>
        <v>0</v>
      </c>
      <c r="Y1614" s="443"/>
      <c r="Z1614" s="439"/>
      <c r="AA1614" s="439"/>
      <c r="AB1614" s="439"/>
      <c r="AC1614" s="439"/>
      <c r="AD1614" s="440"/>
      <c r="AE1614" s="443"/>
      <c r="AF1614" s="439"/>
      <c r="AG1614" s="439"/>
      <c r="AH1614" s="439"/>
      <c r="AI1614" s="440"/>
      <c r="AJ1614" s="443"/>
      <c r="AK1614" s="439"/>
      <c r="AL1614" s="439"/>
      <c r="AM1614" s="439"/>
      <c r="AN1614" s="440"/>
    </row>
    <row r="1615" spans="1:40" outlineLevel="2">
      <c r="A1615" s="882">
        <f>ROW()</f>
        <v>1615</v>
      </c>
      <c r="B1615" s="453"/>
      <c r="D1615" s="452" t="s">
        <v>302</v>
      </c>
      <c r="E1615" s="438"/>
      <c r="F1615" s="438"/>
      <c r="G1615" s="438"/>
      <c r="H1615" s="439"/>
      <c r="I1615" s="439"/>
      <c r="J1615" s="443"/>
      <c r="K1615" s="439"/>
      <c r="L1615" s="439"/>
      <c r="M1615" s="439"/>
      <c r="N1615" s="439"/>
      <c r="O1615" s="443"/>
      <c r="P1615" s="439"/>
      <c r="Q1615" s="439"/>
      <c r="R1615" s="439"/>
      <c r="S1615" s="440">
        <f t="shared" si="1633"/>
        <v>0</v>
      </c>
      <c r="T1615" s="439"/>
      <c r="U1615" s="439"/>
      <c r="V1615" s="439"/>
      <c r="W1615" s="439"/>
      <c r="X1615" s="440">
        <f t="shared" si="1634"/>
        <v>0</v>
      </c>
      <c r="Y1615" s="443"/>
      <c r="Z1615" s="439"/>
      <c r="AA1615" s="439"/>
      <c r="AB1615" s="439"/>
      <c r="AC1615" s="439"/>
      <c r="AD1615" s="440"/>
      <c r="AE1615" s="443"/>
      <c r="AF1615" s="439"/>
      <c r="AG1615" s="439"/>
      <c r="AH1615" s="439"/>
      <c r="AI1615" s="440"/>
      <c r="AJ1615" s="443"/>
      <c r="AK1615" s="439"/>
      <c r="AL1615" s="439"/>
      <c r="AM1615" s="439"/>
      <c r="AN1615" s="440"/>
    </row>
    <row r="1616" spans="1:40" outlineLevel="2">
      <c r="A1616" s="882">
        <f>ROW()</f>
        <v>1616</v>
      </c>
      <c r="B1616" s="453"/>
      <c r="D1616" s="452" t="s">
        <v>36</v>
      </c>
      <c r="E1616" s="438"/>
      <c r="F1616" s="438"/>
      <c r="G1616" s="438"/>
      <c r="H1616" s="439"/>
      <c r="I1616" s="439"/>
      <c r="J1616" s="443"/>
      <c r="K1616" s="439"/>
      <c r="L1616" s="439"/>
      <c r="M1616" s="439"/>
      <c r="N1616" s="439"/>
      <c r="O1616" s="443"/>
      <c r="P1616" s="439"/>
      <c r="Q1616" s="439"/>
      <c r="R1616" s="439"/>
      <c r="S1616" s="440">
        <f t="shared" si="1633"/>
        <v>3.8004129677214307</v>
      </c>
      <c r="T1616" s="439"/>
      <c r="U1616" s="439"/>
      <c r="V1616" s="439"/>
      <c r="W1616" s="439"/>
      <c r="X1616" s="440">
        <f t="shared" si="1634"/>
        <v>0</v>
      </c>
      <c r="Y1616" s="443"/>
      <c r="Z1616" s="439"/>
      <c r="AA1616" s="439"/>
      <c r="AB1616" s="439"/>
      <c r="AC1616" s="439"/>
      <c r="AD1616" s="440"/>
      <c r="AE1616" s="443"/>
      <c r="AF1616" s="439"/>
      <c r="AG1616" s="439"/>
      <c r="AH1616" s="439"/>
      <c r="AI1616" s="440"/>
      <c r="AJ1616" s="443"/>
      <c r="AK1616" s="439"/>
      <c r="AL1616" s="439"/>
      <c r="AM1616" s="439"/>
      <c r="AN1616" s="440"/>
    </row>
    <row r="1617" spans="1:40" outlineLevel="2">
      <c r="A1617" s="882">
        <f>ROW()</f>
        <v>1617</v>
      </c>
      <c r="B1617" s="453"/>
      <c r="D1617" s="452" t="s">
        <v>583</v>
      </c>
      <c r="E1617" s="438"/>
      <c r="F1617" s="438"/>
      <c r="G1617" s="438"/>
      <c r="H1617" s="439"/>
      <c r="I1617" s="439"/>
      <c r="J1617" s="443"/>
      <c r="K1617" s="439"/>
      <c r="L1617" s="439"/>
      <c r="M1617" s="439"/>
      <c r="N1617" s="439"/>
      <c r="O1617" s="443"/>
      <c r="P1617" s="439"/>
      <c r="Q1617" s="439"/>
      <c r="R1617" s="439"/>
      <c r="S1617" s="440">
        <f t="shared" si="1633"/>
        <v>0</v>
      </c>
      <c r="T1617" s="439"/>
      <c r="U1617" s="439"/>
      <c r="V1617" s="439"/>
      <c r="W1617" s="439"/>
      <c r="X1617" s="440">
        <f t="shared" si="1634"/>
        <v>0</v>
      </c>
      <c r="Y1617" s="443"/>
      <c r="Z1617" s="439"/>
      <c r="AA1617" s="439"/>
      <c r="AB1617" s="439"/>
      <c r="AC1617" s="439"/>
      <c r="AD1617" s="440"/>
      <c r="AE1617" s="443"/>
      <c r="AF1617" s="439"/>
      <c r="AG1617" s="439"/>
      <c r="AH1617" s="439"/>
      <c r="AI1617" s="440"/>
      <c r="AJ1617" s="443"/>
      <c r="AK1617" s="439"/>
      <c r="AL1617" s="439"/>
      <c r="AM1617" s="439"/>
      <c r="AN1617" s="440"/>
    </row>
    <row r="1618" spans="1:40" outlineLevel="2">
      <c r="A1618" s="882">
        <f>ROW()</f>
        <v>1618</v>
      </c>
      <c r="B1618" s="453"/>
      <c r="D1618" s="452" t="s">
        <v>81</v>
      </c>
      <c r="E1618" s="438"/>
      <c r="F1618" s="438"/>
      <c r="G1618" s="438"/>
      <c r="H1618" s="439"/>
      <c r="I1618" s="439"/>
      <c r="J1618" s="443"/>
      <c r="K1618" s="439"/>
      <c r="L1618" s="439"/>
      <c r="M1618" s="439"/>
      <c r="N1618" s="439"/>
      <c r="O1618" s="443"/>
      <c r="P1618" s="439"/>
      <c r="Q1618" s="439"/>
      <c r="R1618" s="439"/>
      <c r="S1618" s="440">
        <f t="shared" si="1633"/>
        <v>0</v>
      </c>
      <c r="T1618" s="439"/>
      <c r="U1618" s="439"/>
      <c r="V1618" s="439"/>
      <c r="W1618" s="439"/>
      <c r="X1618" s="440">
        <f t="shared" si="1634"/>
        <v>0</v>
      </c>
      <c r="Y1618" s="443"/>
      <c r="Z1618" s="439"/>
      <c r="AA1618" s="439"/>
      <c r="AB1618" s="439"/>
      <c r="AC1618" s="439"/>
      <c r="AD1618" s="440"/>
      <c r="AE1618" s="443"/>
      <c r="AF1618" s="439"/>
      <c r="AG1618" s="439"/>
      <c r="AH1618" s="439"/>
      <c r="AI1618" s="440"/>
      <c r="AJ1618" s="443"/>
      <c r="AK1618" s="439"/>
      <c r="AL1618" s="439"/>
      <c r="AM1618" s="439"/>
      <c r="AN1618" s="440"/>
    </row>
    <row r="1619" spans="1:40" outlineLevel="2">
      <c r="A1619" s="882">
        <f>ROW()</f>
        <v>1619</v>
      </c>
      <c r="B1619" s="453"/>
      <c r="D1619" s="452" t="s">
        <v>28</v>
      </c>
      <c r="E1619" s="438"/>
      <c r="F1619" s="438"/>
      <c r="G1619" s="438"/>
      <c r="H1619" s="439"/>
      <c r="I1619" s="439"/>
      <c r="J1619" s="443"/>
      <c r="K1619" s="439"/>
      <c r="L1619" s="439"/>
      <c r="M1619" s="439"/>
      <c r="N1619" s="439"/>
      <c r="O1619" s="443"/>
      <c r="P1619" s="439"/>
      <c r="Q1619" s="439"/>
      <c r="R1619" s="439"/>
      <c r="S1619" s="440">
        <f t="shared" si="1633"/>
        <v>0</v>
      </c>
      <c r="T1619" s="439"/>
      <c r="U1619" s="439"/>
      <c r="V1619" s="439"/>
      <c r="W1619" s="439"/>
      <c r="X1619" s="440">
        <f t="shared" si="1634"/>
        <v>0</v>
      </c>
      <c r="Y1619" s="443"/>
      <c r="Z1619" s="439"/>
      <c r="AA1619" s="439"/>
      <c r="AB1619" s="439"/>
      <c r="AC1619" s="439"/>
      <c r="AD1619" s="440"/>
      <c r="AE1619" s="443"/>
      <c r="AF1619" s="439"/>
      <c r="AG1619" s="439"/>
      <c r="AH1619" s="439"/>
      <c r="AI1619" s="440"/>
      <c r="AJ1619" s="443"/>
      <c r="AK1619" s="439"/>
      <c r="AL1619" s="439"/>
      <c r="AM1619" s="439"/>
      <c r="AN1619" s="440"/>
    </row>
    <row r="1620" spans="1:40" outlineLevel="2">
      <c r="A1620" s="882">
        <f>ROW()</f>
        <v>1620</v>
      </c>
      <c r="B1620" s="453"/>
      <c r="D1620" s="456" t="s">
        <v>443</v>
      </c>
      <c r="E1620" s="457"/>
      <c r="F1620" s="457"/>
      <c r="G1620" s="457"/>
      <c r="H1620" s="441"/>
      <c r="I1620" s="441"/>
      <c r="J1620" s="462"/>
      <c r="K1620" s="441"/>
      <c r="L1620" s="441"/>
      <c r="M1620" s="441"/>
      <c r="N1620" s="441"/>
      <c r="O1620" s="462"/>
      <c r="P1620" s="441"/>
      <c r="Q1620" s="441"/>
      <c r="R1620" s="441"/>
      <c r="S1620" s="442">
        <f t="shared" si="1633"/>
        <v>0</v>
      </c>
      <c r="T1620" s="441"/>
      <c r="U1620" s="441"/>
      <c r="V1620" s="441"/>
      <c r="W1620" s="441"/>
      <c r="X1620" s="442">
        <f t="shared" si="1634"/>
        <v>0</v>
      </c>
      <c r="Y1620" s="462"/>
      <c r="Z1620" s="441"/>
      <c r="AA1620" s="441"/>
      <c r="AB1620" s="441"/>
      <c r="AC1620" s="441"/>
      <c r="AD1620" s="442"/>
      <c r="AE1620" s="462"/>
      <c r="AF1620" s="441"/>
      <c r="AG1620" s="441"/>
      <c r="AH1620" s="441"/>
      <c r="AI1620" s="442"/>
      <c r="AJ1620" s="462"/>
      <c r="AK1620" s="441"/>
      <c r="AL1620" s="441"/>
      <c r="AM1620" s="441"/>
      <c r="AN1620" s="442"/>
    </row>
    <row r="1621" spans="1:40" outlineLevel="2">
      <c r="A1621" s="882">
        <f>ROW()</f>
        <v>1621</v>
      </c>
      <c r="B1621" s="453"/>
      <c r="D1621" s="452" t="s">
        <v>24</v>
      </c>
      <c r="E1621" s="438"/>
      <c r="F1621" s="438"/>
      <c r="G1621" s="438"/>
      <c r="H1621" s="439"/>
      <c r="I1621" s="439"/>
      <c r="J1621" s="443"/>
      <c r="K1621" s="439"/>
      <c r="L1621" s="439"/>
      <c r="M1621" s="439"/>
      <c r="N1621" s="439"/>
      <c r="O1621" s="443"/>
      <c r="P1621" s="439"/>
      <c r="Q1621" s="439"/>
      <c r="R1621" s="439"/>
      <c r="S1621" s="440">
        <f>SUM(S1605:S1620)</f>
        <v>4.4233259264195901</v>
      </c>
      <c r="T1621" s="439"/>
      <c r="U1621" s="439"/>
      <c r="V1621" s="439"/>
      <c r="W1621" s="439"/>
      <c r="X1621" s="440">
        <f>SUM(X1605:X1620)</f>
        <v>0</v>
      </c>
      <c r="Y1621" s="443"/>
      <c r="Z1621" s="439"/>
      <c r="AA1621" s="439"/>
      <c r="AB1621" s="439"/>
      <c r="AC1621" s="439"/>
      <c r="AD1621" s="440"/>
      <c r="AE1621" s="443"/>
      <c r="AF1621" s="439"/>
      <c r="AG1621" s="439"/>
      <c r="AH1621" s="439"/>
      <c r="AI1621" s="440"/>
      <c r="AJ1621" s="443"/>
      <c r="AK1621" s="439"/>
      <c r="AL1621" s="439"/>
      <c r="AM1621" s="439"/>
      <c r="AN1621" s="440"/>
    </row>
    <row r="1622" spans="1:40" outlineLevel="1">
      <c r="A1622" s="732" t="s">
        <v>22</v>
      </c>
      <c r="B1622" s="733"/>
      <c r="C1622" s="881"/>
      <c r="D1622" s="733"/>
      <c r="E1622" s="733"/>
      <c r="F1622" s="733"/>
      <c r="G1622" s="730"/>
      <c r="H1622" s="733"/>
      <c r="I1622" s="730"/>
      <c r="J1622" s="729"/>
      <c r="K1622" s="730"/>
      <c r="L1622" s="730"/>
      <c r="M1622" s="730"/>
      <c r="N1622" s="730"/>
      <c r="O1622" s="729"/>
      <c r="P1622" s="730"/>
      <c r="Q1622" s="730"/>
      <c r="R1622" s="730"/>
      <c r="S1622" s="731"/>
      <c r="T1622" s="730"/>
      <c r="U1622" s="730"/>
      <c r="V1622" s="730"/>
      <c r="W1622" s="730"/>
      <c r="X1622" s="731"/>
      <c r="Y1622" s="729"/>
      <c r="Z1622" s="730"/>
      <c r="AA1622" s="730"/>
      <c r="AB1622" s="730"/>
      <c r="AC1622" s="730"/>
      <c r="AD1622" s="731"/>
      <c r="AE1622" s="729"/>
      <c r="AF1622" s="730"/>
      <c r="AG1622" s="730"/>
      <c r="AH1622" s="730"/>
      <c r="AI1622" s="731"/>
      <c r="AJ1622" s="729"/>
      <c r="AK1622" s="730"/>
      <c r="AL1622" s="730"/>
      <c r="AM1622" s="730"/>
      <c r="AN1622" s="731"/>
    </row>
    <row r="1623" spans="1:40" outlineLevel="2">
      <c r="A1623" s="882">
        <f>ROW()</f>
        <v>1623</v>
      </c>
      <c r="B1623" s="453"/>
      <c r="D1623" s="452" t="s">
        <v>300</v>
      </c>
      <c r="H1623" s="458"/>
      <c r="I1623" s="458"/>
      <c r="J1623" s="459"/>
      <c r="K1623" s="458"/>
      <c r="L1623" s="458"/>
      <c r="M1623" s="458"/>
      <c r="N1623" s="31"/>
      <c r="O1623" s="326">
        <f t="shared" ref="O1623:AN1623" si="1635">O1515+O1533+O1551+O1569+O1587 + O1605</f>
        <v>0.74962508292196406</v>
      </c>
      <c r="P1623" s="27">
        <f t="shared" si="1635"/>
        <v>0.7404927902631333</v>
      </c>
      <c r="Q1623" s="27">
        <f t="shared" si="1635"/>
        <v>0.73136049760430255</v>
      </c>
      <c r="R1623" s="27">
        <f t="shared" si="1635"/>
        <v>0.7222282049454718</v>
      </c>
      <c r="S1623" s="313">
        <f t="shared" si="1635"/>
        <v>0.71309591228664104</v>
      </c>
      <c r="T1623" s="439">
        <f t="shared" si="1635"/>
        <v>0.71002222300954343</v>
      </c>
      <c r="U1623" s="439">
        <f t="shared" si="1635"/>
        <v>0.7038748444553482</v>
      </c>
      <c r="V1623" s="439">
        <f t="shared" si="1635"/>
        <v>0.69772746590115298</v>
      </c>
      <c r="W1623" s="439">
        <f t="shared" si="1635"/>
        <v>0.69158008734695775</v>
      </c>
      <c r="X1623" s="440">
        <f t="shared" si="1635"/>
        <v>0.68543270879276252</v>
      </c>
      <c r="Y1623" s="443">
        <f t="shared" si="1635"/>
        <v>0.68063947306693906</v>
      </c>
      <c r="Z1623" s="439">
        <f t="shared" si="1635"/>
        <v>0.67105300161529202</v>
      </c>
      <c r="AA1623" s="439">
        <f t="shared" si="1635"/>
        <v>0.66146653016364498</v>
      </c>
      <c r="AB1623" s="439">
        <f t="shared" si="1635"/>
        <v>0.65188005871199795</v>
      </c>
      <c r="AC1623" s="439">
        <f t="shared" si="1635"/>
        <v>0.64229358726035091</v>
      </c>
      <c r="AD1623" s="440">
        <f t="shared" si="1635"/>
        <v>0.63270711580870387</v>
      </c>
      <c r="AE1623" s="443">
        <f t="shared" si="1635"/>
        <v>0.62318208254589746</v>
      </c>
      <c r="AF1623" s="439">
        <f t="shared" si="1635"/>
        <v>0.61365704928309106</v>
      </c>
      <c r="AG1623" s="439">
        <f t="shared" si="1635"/>
        <v>0.60413201602028466</v>
      </c>
      <c r="AH1623" s="439">
        <f t="shared" si="1635"/>
        <v>0.59460698275747825</v>
      </c>
      <c r="AI1623" s="440">
        <f t="shared" si="1635"/>
        <v>0.58508194949467185</v>
      </c>
      <c r="AJ1623" s="443">
        <f t="shared" si="1635"/>
        <v>0.57549044212590672</v>
      </c>
      <c r="AK1623" s="439">
        <f t="shared" si="1635"/>
        <v>0.56589893475714159</v>
      </c>
      <c r="AL1623" s="439">
        <f t="shared" si="1635"/>
        <v>0.55630742738837646</v>
      </c>
      <c r="AM1623" s="439">
        <f t="shared" si="1635"/>
        <v>0.54671592001961133</v>
      </c>
      <c r="AN1623" s="440">
        <f t="shared" si="1635"/>
        <v>0.53712441265084621</v>
      </c>
    </row>
    <row r="1624" spans="1:40" outlineLevel="2">
      <c r="A1624" s="882">
        <f>ROW()</f>
        <v>1624</v>
      </c>
      <c r="B1624" s="453"/>
      <c r="D1624" s="452" t="s">
        <v>301</v>
      </c>
      <c r="H1624" s="458"/>
      <c r="I1624" s="458"/>
      <c r="J1624" s="459"/>
      <c r="K1624" s="458"/>
      <c r="L1624" s="458"/>
      <c r="M1624" s="458"/>
      <c r="N1624" s="31"/>
      <c r="O1624" s="326">
        <f t="shared" ref="O1624:AN1624" si="1636">O1516+O1534+O1552+O1570+O1588 + O1606</f>
        <v>0</v>
      </c>
      <c r="P1624" s="27">
        <f t="shared" si="1636"/>
        <v>0</v>
      </c>
      <c r="Q1624" s="27">
        <f t="shared" si="1636"/>
        <v>0</v>
      </c>
      <c r="R1624" s="27">
        <f t="shared" si="1636"/>
        <v>0</v>
      </c>
      <c r="S1624" s="313">
        <f t="shared" si="1636"/>
        <v>0</v>
      </c>
      <c r="T1624" s="439">
        <f t="shared" si="1636"/>
        <v>0</v>
      </c>
      <c r="U1624" s="439">
        <f t="shared" si="1636"/>
        <v>0</v>
      </c>
      <c r="V1624" s="439">
        <f t="shared" si="1636"/>
        <v>0</v>
      </c>
      <c r="W1624" s="439">
        <f t="shared" si="1636"/>
        <v>0</v>
      </c>
      <c r="X1624" s="440">
        <f t="shared" si="1636"/>
        <v>0</v>
      </c>
      <c r="Y1624" s="443">
        <f t="shared" si="1636"/>
        <v>0</v>
      </c>
      <c r="Z1624" s="439">
        <f t="shared" si="1636"/>
        <v>0</v>
      </c>
      <c r="AA1624" s="439">
        <f t="shared" si="1636"/>
        <v>0</v>
      </c>
      <c r="AB1624" s="439">
        <f t="shared" si="1636"/>
        <v>0</v>
      </c>
      <c r="AC1624" s="439">
        <f t="shared" si="1636"/>
        <v>0</v>
      </c>
      <c r="AD1624" s="440">
        <f t="shared" si="1636"/>
        <v>0</v>
      </c>
      <c r="AE1624" s="443">
        <f t="shared" si="1636"/>
        <v>0</v>
      </c>
      <c r="AF1624" s="439">
        <f t="shared" si="1636"/>
        <v>0</v>
      </c>
      <c r="AG1624" s="439">
        <f t="shared" si="1636"/>
        <v>0</v>
      </c>
      <c r="AH1624" s="439">
        <f t="shared" si="1636"/>
        <v>0</v>
      </c>
      <c r="AI1624" s="440">
        <f t="shared" si="1636"/>
        <v>0</v>
      </c>
      <c r="AJ1624" s="443">
        <f t="shared" si="1636"/>
        <v>0</v>
      </c>
      <c r="AK1624" s="439">
        <f t="shared" si="1636"/>
        <v>0</v>
      </c>
      <c r="AL1624" s="439">
        <f t="shared" si="1636"/>
        <v>0</v>
      </c>
      <c r="AM1624" s="439">
        <f t="shared" si="1636"/>
        <v>0</v>
      </c>
      <c r="AN1624" s="440">
        <f t="shared" si="1636"/>
        <v>0</v>
      </c>
    </row>
    <row r="1625" spans="1:40" outlineLevel="2">
      <c r="A1625" s="882">
        <f>ROW()</f>
        <v>1625</v>
      </c>
      <c r="B1625" s="453"/>
      <c r="D1625" s="452" t="s">
        <v>29</v>
      </c>
      <c r="H1625" s="458"/>
      <c r="I1625" s="458"/>
      <c r="J1625" s="459"/>
      <c r="K1625" s="458"/>
      <c r="L1625" s="458"/>
      <c r="M1625" s="458"/>
      <c r="N1625" s="31"/>
      <c r="O1625" s="326">
        <f t="shared" ref="O1625:AN1625" si="1637">O1517+O1535+O1553+O1571+O1589 + O1607</f>
        <v>0</v>
      </c>
      <c r="P1625" s="27">
        <f t="shared" si="1637"/>
        <v>-0.15487191004058298</v>
      </c>
      <c r="Q1625" s="27">
        <f t="shared" si="1637"/>
        <v>-0.30974382008116597</v>
      </c>
      <c r="R1625" s="27">
        <f t="shared" si="1637"/>
        <v>-0.46461573012174895</v>
      </c>
      <c r="S1625" s="313">
        <f t="shared" si="1637"/>
        <v>0</v>
      </c>
      <c r="T1625" s="439">
        <f t="shared" si="1637"/>
        <v>0</v>
      </c>
      <c r="U1625" s="439">
        <f t="shared" si="1637"/>
        <v>0</v>
      </c>
      <c r="V1625" s="439">
        <f t="shared" si="1637"/>
        <v>0</v>
      </c>
      <c r="W1625" s="439">
        <f t="shared" si="1637"/>
        <v>0</v>
      </c>
      <c r="X1625" s="440">
        <f t="shared" si="1637"/>
        <v>0</v>
      </c>
      <c r="Y1625" s="443">
        <f t="shared" si="1637"/>
        <v>0</v>
      </c>
      <c r="Z1625" s="439">
        <f t="shared" si="1637"/>
        <v>0</v>
      </c>
      <c r="AA1625" s="439">
        <f t="shared" si="1637"/>
        <v>0</v>
      </c>
      <c r="AB1625" s="439">
        <f t="shared" si="1637"/>
        <v>0</v>
      </c>
      <c r="AC1625" s="439">
        <f t="shared" si="1637"/>
        <v>0</v>
      </c>
      <c r="AD1625" s="440">
        <f t="shared" si="1637"/>
        <v>0</v>
      </c>
      <c r="AE1625" s="443">
        <f t="shared" si="1637"/>
        <v>0</v>
      </c>
      <c r="AF1625" s="439">
        <f t="shared" si="1637"/>
        <v>0</v>
      </c>
      <c r="AG1625" s="439">
        <f t="shared" si="1637"/>
        <v>0</v>
      </c>
      <c r="AH1625" s="439">
        <f t="shared" si="1637"/>
        <v>0</v>
      </c>
      <c r="AI1625" s="440">
        <f t="shared" si="1637"/>
        <v>0</v>
      </c>
      <c r="AJ1625" s="443">
        <f t="shared" si="1637"/>
        <v>0</v>
      </c>
      <c r="AK1625" s="439">
        <f t="shared" si="1637"/>
        <v>0</v>
      </c>
      <c r="AL1625" s="439">
        <f t="shared" si="1637"/>
        <v>0</v>
      </c>
      <c r="AM1625" s="439">
        <f t="shared" si="1637"/>
        <v>0</v>
      </c>
      <c r="AN1625" s="440">
        <f t="shared" si="1637"/>
        <v>0</v>
      </c>
    </row>
    <row r="1626" spans="1:40" outlineLevel="2">
      <c r="A1626" s="882">
        <f>ROW()</f>
        <v>1626</v>
      </c>
      <c r="B1626" s="453"/>
      <c r="D1626" s="452" t="s">
        <v>30</v>
      </c>
      <c r="H1626" s="458"/>
      <c r="I1626" s="458"/>
      <c r="J1626" s="459"/>
      <c r="K1626" s="458"/>
      <c r="L1626" s="458"/>
      <c r="M1626" s="458"/>
      <c r="N1626" s="31"/>
      <c r="O1626" s="326">
        <f t="shared" ref="O1626:AN1626" si="1638">O1518+O1536+O1554+O1572+O1590 + O1608</f>
        <v>11.384121335712026</v>
      </c>
      <c r="P1626" s="27">
        <f t="shared" si="1638"/>
        <v>11.335237244289001</v>
      </c>
      <c r="Q1626" s="27">
        <f t="shared" si="1638"/>
        <v>11.286353152865976</v>
      </c>
      <c r="R1626" s="27">
        <f t="shared" si="1638"/>
        <v>11.237469061442951</v>
      </c>
      <c r="S1626" s="313">
        <f t="shared" si="1638"/>
        <v>11.188584970019926</v>
      </c>
      <c r="T1626" s="439">
        <f t="shared" si="1638"/>
        <v>11.088686889930463</v>
      </c>
      <c r="U1626" s="439">
        <f t="shared" si="1638"/>
        <v>10.888890729751536</v>
      </c>
      <c r="V1626" s="439">
        <f t="shared" si="1638"/>
        <v>10.689094569572609</v>
      </c>
      <c r="W1626" s="439">
        <f t="shared" si="1638"/>
        <v>10.489298409393681</v>
      </c>
      <c r="X1626" s="440">
        <f t="shared" si="1638"/>
        <v>10.289502249214754</v>
      </c>
      <c r="Y1626" s="443">
        <f t="shared" si="1638"/>
        <v>10.189604169125291</v>
      </c>
      <c r="Z1626" s="439">
        <f t="shared" si="1638"/>
        <v>9.9898080089463637</v>
      </c>
      <c r="AA1626" s="439">
        <f t="shared" si="1638"/>
        <v>9.7900118487674366</v>
      </c>
      <c r="AB1626" s="439">
        <f t="shared" si="1638"/>
        <v>9.5902156885885095</v>
      </c>
      <c r="AC1626" s="439">
        <f t="shared" si="1638"/>
        <v>9.3904195284095824</v>
      </c>
      <c r="AD1626" s="440">
        <f t="shared" si="1638"/>
        <v>9.1906233682306553</v>
      </c>
      <c r="AE1626" s="443">
        <f t="shared" si="1638"/>
        <v>8.9921076702406157</v>
      </c>
      <c r="AF1626" s="439">
        <f t="shared" si="1638"/>
        <v>8.7935919722505762</v>
      </c>
      <c r="AG1626" s="439">
        <f t="shared" si="1638"/>
        <v>8.5950762742605367</v>
      </c>
      <c r="AH1626" s="439">
        <f t="shared" si="1638"/>
        <v>8.3965605762704971</v>
      </c>
      <c r="AI1626" s="440">
        <f t="shared" si="1638"/>
        <v>8.1980448782804576</v>
      </c>
      <c r="AJ1626" s="443">
        <f t="shared" si="1638"/>
        <v>7.9980925641760559</v>
      </c>
      <c r="AK1626" s="439">
        <f t="shared" si="1638"/>
        <v>7.7981402500716541</v>
      </c>
      <c r="AL1626" s="439">
        <f t="shared" si="1638"/>
        <v>7.5981879359672524</v>
      </c>
      <c r="AM1626" s="439">
        <f t="shared" si="1638"/>
        <v>7.3982356218628507</v>
      </c>
      <c r="AN1626" s="440">
        <f t="shared" si="1638"/>
        <v>7.1982833077584489</v>
      </c>
    </row>
    <row r="1627" spans="1:40" outlineLevel="2">
      <c r="A1627" s="882">
        <f>ROW()</f>
        <v>1627</v>
      </c>
      <c r="B1627" s="453"/>
      <c r="D1627" s="452" t="s">
        <v>31</v>
      </c>
      <c r="H1627" s="458"/>
      <c r="I1627" s="458"/>
      <c r="J1627" s="459"/>
      <c r="K1627" s="458"/>
      <c r="L1627" s="458"/>
      <c r="M1627" s="458"/>
      <c r="N1627" s="31"/>
      <c r="O1627" s="326">
        <f t="shared" ref="O1627:AN1627" si="1639">O1519+O1537+O1555+O1573+O1591 + O1609</f>
        <v>0</v>
      </c>
      <c r="P1627" s="27">
        <f t="shared" si="1639"/>
        <v>0</v>
      </c>
      <c r="Q1627" s="27">
        <f t="shared" si="1639"/>
        <v>0</v>
      </c>
      <c r="R1627" s="27">
        <f t="shared" si="1639"/>
        <v>0</v>
      </c>
      <c r="S1627" s="313">
        <f t="shared" si="1639"/>
        <v>0</v>
      </c>
      <c r="T1627" s="439">
        <f t="shared" si="1639"/>
        <v>0</v>
      </c>
      <c r="U1627" s="439">
        <f t="shared" si="1639"/>
        <v>0</v>
      </c>
      <c r="V1627" s="439">
        <f t="shared" si="1639"/>
        <v>0</v>
      </c>
      <c r="W1627" s="439">
        <f t="shared" si="1639"/>
        <v>0</v>
      </c>
      <c r="X1627" s="440">
        <f t="shared" si="1639"/>
        <v>0</v>
      </c>
      <c r="Y1627" s="443">
        <f t="shared" si="1639"/>
        <v>0</v>
      </c>
      <c r="Z1627" s="439">
        <f t="shared" si="1639"/>
        <v>0</v>
      </c>
      <c r="AA1627" s="439">
        <f t="shared" si="1639"/>
        <v>0</v>
      </c>
      <c r="AB1627" s="439">
        <f t="shared" si="1639"/>
        <v>0</v>
      </c>
      <c r="AC1627" s="439">
        <f t="shared" si="1639"/>
        <v>0</v>
      </c>
      <c r="AD1627" s="440">
        <f t="shared" si="1639"/>
        <v>0</v>
      </c>
      <c r="AE1627" s="443">
        <f t="shared" si="1639"/>
        <v>0</v>
      </c>
      <c r="AF1627" s="439">
        <f t="shared" si="1639"/>
        <v>0</v>
      </c>
      <c r="AG1627" s="439">
        <f t="shared" si="1639"/>
        <v>0</v>
      </c>
      <c r="AH1627" s="439">
        <f t="shared" si="1639"/>
        <v>0</v>
      </c>
      <c r="AI1627" s="440">
        <f t="shared" si="1639"/>
        <v>0</v>
      </c>
      <c r="AJ1627" s="443">
        <f t="shared" si="1639"/>
        <v>0</v>
      </c>
      <c r="AK1627" s="439">
        <f t="shared" si="1639"/>
        <v>0</v>
      </c>
      <c r="AL1627" s="439">
        <f t="shared" si="1639"/>
        <v>0</v>
      </c>
      <c r="AM1627" s="439">
        <f t="shared" si="1639"/>
        <v>0</v>
      </c>
      <c r="AN1627" s="440">
        <f t="shared" si="1639"/>
        <v>0</v>
      </c>
    </row>
    <row r="1628" spans="1:40" outlineLevel="2">
      <c r="A1628" s="882">
        <f>ROW()</f>
        <v>1628</v>
      </c>
      <c r="B1628" s="453"/>
      <c r="D1628" s="452" t="s">
        <v>32</v>
      </c>
      <c r="H1628" s="458"/>
      <c r="I1628" s="458"/>
      <c r="J1628" s="459"/>
      <c r="K1628" s="458"/>
      <c r="L1628" s="458"/>
      <c r="M1628" s="458"/>
      <c r="N1628" s="31"/>
      <c r="O1628" s="326">
        <f t="shared" ref="O1628:AN1628" si="1640">O1520+O1538+O1556+O1574+O1592 + O1610</f>
        <v>0.16197533174076598</v>
      </c>
      <c r="P1628" s="27">
        <f t="shared" si="1640"/>
        <v>0.15883003464254139</v>
      </c>
      <c r="Q1628" s="27">
        <f t="shared" si="1640"/>
        <v>0.1556847375443168</v>
      </c>
      <c r="R1628" s="27">
        <f t="shared" si="1640"/>
        <v>0.15253944044609222</v>
      </c>
      <c r="S1628" s="313">
        <f t="shared" si="1640"/>
        <v>0.14939414334786763</v>
      </c>
      <c r="T1628" s="439">
        <f t="shared" si="1640"/>
        <v>0.14731922469025835</v>
      </c>
      <c r="U1628" s="439">
        <f t="shared" si="1640"/>
        <v>0.14316938737503981</v>
      </c>
      <c r="V1628" s="439">
        <f t="shared" si="1640"/>
        <v>0.13901955005982128</v>
      </c>
      <c r="W1628" s="439">
        <f t="shared" si="1640"/>
        <v>0.13486971274460274</v>
      </c>
      <c r="X1628" s="440">
        <f t="shared" si="1640"/>
        <v>0.13071987542938421</v>
      </c>
      <c r="Y1628" s="443">
        <f t="shared" si="1640"/>
        <v>0.12864495677177493</v>
      </c>
      <c r="Z1628" s="439">
        <f t="shared" si="1640"/>
        <v>0.12449511945655638</v>
      </c>
      <c r="AA1628" s="439">
        <f t="shared" si="1640"/>
        <v>0.12034528214133783</v>
      </c>
      <c r="AB1628" s="439">
        <f t="shared" si="1640"/>
        <v>0.11619544482611928</v>
      </c>
      <c r="AC1628" s="439">
        <f t="shared" si="1640"/>
        <v>0.11204560751090073</v>
      </c>
      <c r="AD1628" s="440">
        <f t="shared" si="1640"/>
        <v>0.10789577019568218</v>
      </c>
      <c r="AE1628" s="443">
        <f t="shared" si="1640"/>
        <v>0.10377252853559245</v>
      </c>
      <c r="AF1628" s="439">
        <f t="shared" si="1640"/>
        <v>9.9649286875502716E-2</v>
      </c>
      <c r="AG1628" s="439">
        <f t="shared" si="1640"/>
        <v>9.5526045215412983E-2</v>
      </c>
      <c r="AH1628" s="439">
        <f t="shared" si="1640"/>
        <v>9.140280355532325E-2</v>
      </c>
      <c r="AI1628" s="440">
        <f t="shared" si="1640"/>
        <v>8.7279561895233518E-2</v>
      </c>
      <c r="AJ1628" s="443">
        <f t="shared" si="1640"/>
        <v>8.3123392281174782E-2</v>
      </c>
      <c r="AK1628" s="439">
        <f t="shared" si="1640"/>
        <v>7.8967222667116047E-2</v>
      </c>
      <c r="AL1628" s="439">
        <f t="shared" si="1640"/>
        <v>7.4811053053057311E-2</v>
      </c>
      <c r="AM1628" s="439">
        <f t="shared" si="1640"/>
        <v>7.0654883438998575E-2</v>
      </c>
      <c r="AN1628" s="440">
        <f t="shared" si="1640"/>
        <v>6.649871382493984E-2</v>
      </c>
    </row>
    <row r="1629" spans="1:40" outlineLevel="2">
      <c r="A1629" s="882">
        <f>ROW()</f>
        <v>1629</v>
      </c>
      <c r="B1629" s="453"/>
      <c r="D1629" s="452" t="s">
        <v>33</v>
      </c>
      <c r="H1629" s="458"/>
      <c r="I1629" s="458"/>
      <c r="J1629" s="459"/>
      <c r="K1629" s="458"/>
      <c r="L1629" s="458"/>
      <c r="M1629" s="458"/>
      <c r="N1629" s="31"/>
      <c r="O1629" s="326">
        <f t="shared" ref="O1629:AN1629" si="1641">O1521+O1539+O1557+O1575+O1593 + O1611</f>
        <v>0</v>
      </c>
      <c r="P1629" s="27">
        <f t="shared" si="1641"/>
        <v>-3.1808634946714861E-4</v>
      </c>
      <c r="Q1629" s="27">
        <f t="shared" si="1641"/>
        <v>-6.3617269893429722E-4</v>
      </c>
      <c r="R1629" s="27">
        <f t="shared" si="1641"/>
        <v>-9.5425904840144588E-4</v>
      </c>
      <c r="S1629" s="313">
        <f t="shared" si="1641"/>
        <v>0</v>
      </c>
      <c r="T1629" s="439">
        <f t="shared" si="1641"/>
        <v>0</v>
      </c>
      <c r="U1629" s="439">
        <f t="shared" si="1641"/>
        <v>0</v>
      </c>
      <c r="V1629" s="439">
        <f t="shared" si="1641"/>
        <v>0</v>
      </c>
      <c r="W1629" s="439">
        <f t="shared" si="1641"/>
        <v>0</v>
      </c>
      <c r="X1629" s="440">
        <f t="shared" si="1641"/>
        <v>0</v>
      </c>
      <c r="Y1629" s="443">
        <f t="shared" si="1641"/>
        <v>0</v>
      </c>
      <c r="Z1629" s="439">
        <f t="shared" si="1641"/>
        <v>0</v>
      </c>
      <c r="AA1629" s="439">
        <f t="shared" si="1641"/>
        <v>0</v>
      </c>
      <c r="AB1629" s="439">
        <f t="shared" si="1641"/>
        <v>0</v>
      </c>
      <c r="AC1629" s="439">
        <f t="shared" si="1641"/>
        <v>0</v>
      </c>
      <c r="AD1629" s="440">
        <f t="shared" si="1641"/>
        <v>0</v>
      </c>
      <c r="AE1629" s="443">
        <f t="shared" si="1641"/>
        <v>0</v>
      </c>
      <c r="AF1629" s="439">
        <f t="shared" si="1641"/>
        <v>0</v>
      </c>
      <c r="AG1629" s="439">
        <f t="shared" si="1641"/>
        <v>0</v>
      </c>
      <c r="AH1629" s="439">
        <f t="shared" si="1641"/>
        <v>0</v>
      </c>
      <c r="AI1629" s="440">
        <f t="shared" si="1641"/>
        <v>0</v>
      </c>
      <c r="AJ1629" s="443">
        <f t="shared" si="1641"/>
        <v>0</v>
      </c>
      <c r="AK1629" s="439">
        <f t="shared" si="1641"/>
        <v>0</v>
      </c>
      <c r="AL1629" s="439">
        <f t="shared" si="1641"/>
        <v>0</v>
      </c>
      <c r="AM1629" s="439">
        <f t="shared" si="1641"/>
        <v>0</v>
      </c>
      <c r="AN1629" s="440">
        <f t="shared" si="1641"/>
        <v>0</v>
      </c>
    </row>
    <row r="1630" spans="1:40" outlineLevel="2">
      <c r="A1630" s="882">
        <f>ROW()</f>
        <v>1630</v>
      </c>
      <c r="B1630" s="453"/>
      <c r="D1630" s="452" t="s">
        <v>27</v>
      </c>
      <c r="H1630" s="458"/>
      <c r="I1630" s="458"/>
      <c r="J1630" s="459"/>
      <c r="K1630" s="458"/>
      <c r="L1630" s="458"/>
      <c r="M1630" s="458"/>
      <c r="N1630" s="31"/>
      <c r="O1630" s="326">
        <f t="shared" ref="O1630:AN1630" si="1642">O1522+O1540+O1558+O1576+O1594 + O1612</f>
        <v>0</v>
      </c>
      <c r="P1630" s="27">
        <f t="shared" si="1642"/>
        <v>-5.3824328448974534E-4</v>
      </c>
      <c r="Q1630" s="27">
        <f t="shared" si="1642"/>
        <v>-1.0764865689794907E-3</v>
      </c>
      <c r="R1630" s="27">
        <f t="shared" si="1642"/>
        <v>-1.6147298534692359E-3</v>
      </c>
      <c r="S1630" s="313">
        <f t="shared" si="1642"/>
        <v>0</v>
      </c>
      <c r="T1630" s="439">
        <f t="shared" si="1642"/>
        <v>0</v>
      </c>
      <c r="U1630" s="439">
        <f t="shared" si="1642"/>
        <v>0</v>
      </c>
      <c r="V1630" s="439">
        <f t="shared" si="1642"/>
        <v>0</v>
      </c>
      <c r="W1630" s="439">
        <f t="shared" si="1642"/>
        <v>0</v>
      </c>
      <c r="X1630" s="440">
        <f t="shared" si="1642"/>
        <v>0</v>
      </c>
      <c r="Y1630" s="443">
        <f t="shared" si="1642"/>
        <v>0</v>
      </c>
      <c r="Z1630" s="439">
        <f t="shared" si="1642"/>
        <v>0</v>
      </c>
      <c r="AA1630" s="439">
        <f t="shared" si="1642"/>
        <v>0</v>
      </c>
      <c r="AB1630" s="439">
        <f t="shared" si="1642"/>
        <v>0</v>
      </c>
      <c r="AC1630" s="439">
        <f t="shared" si="1642"/>
        <v>0</v>
      </c>
      <c r="AD1630" s="440">
        <f t="shared" si="1642"/>
        <v>0</v>
      </c>
      <c r="AE1630" s="443">
        <f t="shared" si="1642"/>
        <v>0</v>
      </c>
      <c r="AF1630" s="439">
        <f t="shared" si="1642"/>
        <v>0</v>
      </c>
      <c r="AG1630" s="439">
        <f t="shared" si="1642"/>
        <v>0</v>
      </c>
      <c r="AH1630" s="439">
        <f t="shared" si="1642"/>
        <v>0</v>
      </c>
      <c r="AI1630" s="440">
        <f t="shared" si="1642"/>
        <v>0</v>
      </c>
      <c r="AJ1630" s="443">
        <f t="shared" si="1642"/>
        <v>0</v>
      </c>
      <c r="AK1630" s="439">
        <f t="shared" si="1642"/>
        <v>0</v>
      </c>
      <c r="AL1630" s="439">
        <f t="shared" si="1642"/>
        <v>0</v>
      </c>
      <c r="AM1630" s="439">
        <f t="shared" si="1642"/>
        <v>0</v>
      </c>
      <c r="AN1630" s="440">
        <f t="shared" si="1642"/>
        <v>0</v>
      </c>
    </row>
    <row r="1631" spans="1:40" outlineLevel="2">
      <c r="A1631" s="882">
        <f>ROW()</f>
        <v>1631</v>
      </c>
      <c r="B1631" s="453"/>
      <c r="D1631" s="452" t="s">
        <v>34</v>
      </c>
      <c r="H1631" s="458"/>
      <c r="I1631" s="458"/>
      <c r="J1631" s="459"/>
      <c r="K1631" s="458"/>
      <c r="L1631" s="458"/>
      <c r="M1631" s="458"/>
      <c r="N1631" s="31"/>
      <c r="O1631" s="326">
        <f t="shared" ref="O1631:AN1631" si="1643">O1523+O1541+O1559+O1577+O1595 + O1613</f>
        <v>26.819227112288207</v>
      </c>
      <c r="P1631" s="27">
        <f t="shared" si="1643"/>
        <v>25.503209678069613</v>
      </c>
      <c r="Q1631" s="27">
        <f t="shared" si="1643"/>
        <v>24.187192243851019</v>
      </c>
      <c r="R1631" s="27">
        <f t="shared" si="1643"/>
        <v>22.871174809632425</v>
      </c>
      <c r="S1631" s="313">
        <f t="shared" si="1643"/>
        <v>21.555157375413831</v>
      </c>
      <c r="T1631" s="439">
        <f t="shared" si="1643"/>
        <v>21.041939342665884</v>
      </c>
      <c r="U1631" s="439">
        <f t="shared" si="1643"/>
        <v>20.015503277169987</v>
      </c>
      <c r="V1631" s="439">
        <f t="shared" si="1643"/>
        <v>18.98906721167409</v>
      </c>
      <c r="W1631" s="439">
        <f t="shared" si="1643"/>
        <v>17.962631146178193</v>
      </c>
      <c r="X1631" s="440">
        <f t="shared" si="1643"/>
        <v>16.936195080682296</v>
      </c>
      <c r="Y1631" s="443">
        <f t="shared" si="1643"/>
        <v>16.422977047934349</v>
      </c>
      <c r="Z1631" s="439">
        <f t="shared" si="1643"/>
        <v>15.396540982438452</v>
      </c>
      <c r="AA1631" s="439">
        <f t="shared" si="1643"/>
        <v>14.370104916942555</v>
      </c>
      <c r="AB1631" s="439">
        <f t="shared" si="1643"/>
        <v>13.343668851446658</v>
      </c>
      <c r="AC1631" s="439">
        <f t="shared" si="1643"/>
        <v>12.317232785950761</v>
      </c>
      <c r="AD1631" s="440">
        <f t="shared" si="1643"/>
        <v>11.290796720454866</v>
      </c>
      <c r="AE1631" s="443">
        <f t="shared" si="1643"/>
        <v>10.270938922379134</v>
      </c>
      <c r="AF1631" s="439">
        <f t="shared" si="1643"/>
        <v>9.2510811243034041</v>
      </c>
      <c r="AG1631" s="439">
        <f t="shared" si="1643"/>
        <v>8.2312233262276742</v>
      </c>
      <c r="AH1631" s="439">
        <f t="shared" si="1643"/>
        <v>7.2113655281519433</v>
      </c>
      <c r="AI1631" s="440">
        <f t="shared" si="1643"/>
        <v>6.1915077300762125</v>
      </c>
      <c r="AJ1631" s="443">
        <f t="shared" si="1643"/>
        <v>5.1595897750635107</v>
      </c>
      <c r="AK1631" s="439">
        <f t="shared" si="1643"/>
        <v>4.1276718200508089</v>
      </c>
      <c r="AL1631" s="439">
        <f t="shared" si="1643"/>
        <v>3.0957538650381067</v>
      </c>
      <c r="AM1631" s="439">
        <f t="shared" si="1643"/>
        <v>2.0638359100254045</v>
      </c>
      <c r="AN1631" s="440">
        <f t="shared" si="1643"/>
        <v>1.0319179550127022</v>
      </c>
    </row>
    <row r="1632" spans="1:40" outlineLevel="2">
      <c r="A1632" s="882">
        <f>ROW()</f>
        <v>1632</v>
      </c>
      <c r="B1632" s="453"/>
      <c r="D1632" s="452" t="s">
        <v>35</v>
      </c>
      <c r="H1632" s="458"/>
      <c r="I1632" s="458"/>
      <c r="J1632" s="459"/>
      <c r="K1632" s="458"/>
      <c r="L1632" s="458"/>
      <c r="M1632" s="458"/>
      <c r="N1632" s="31"/>
      <c r="O1632" s="326">
        <f t="shared" ref="O1632:AN1632" si="1644">O1524+O1542+O1560+O1578+O1596 + O1614</f>
        <v>0</v>
      </c>
      <c r="P1632" s="27">
        <f t="shared" si="1644"/>
        <v>0</v>
      </c>
      <c r="Q1632" s="27">
        <f t="shared" si="1644"/>
        <v>0</v>
      </c>
      <c r="R1632" s="27">
        <f t="shared" si="1644"/>
        <v>0</v>
      </c>
      <c r="S1632" s="313">
        <f t="shared" si="1644"/>
        <v>0</v>
      </c>
      <c r="T1632" s="439">
        <f t="shared" si="1644"/>
        <v>0</v>
      </c>
      <c r="U1632" s="439">
        <f t="shared" si="1644"/>
        <v>0</v>
      </c>
      <c r="V1632" s="439">
        <f t="shared" si="1644"/>
        <v>0</v>
      </c>
      <c r="W1632" s="439">
        <f t="shared" si="1644"/>
        <v>0</v>
      </c>
      <c r="X1632" s="440">
        <f t="shared" si="1644"/>
        <v>0</v>
      </c>
      <c r="Y1632" s="443">
        <f t="shared" si="1644"/>
        <v>0</v>
      </c>
      <c r="Z1632" s="439">
        <f t="shared" si="1644"/>
        <v>0</v>
      </c>
      <c r="AA1632" s="439">
        <f t="shared" si="1644"/>
        <v>0</v>
      </c>
      <c r="AB1632" s="439">
        <f t="shared" si="1644"/>
        <v>0</v>
      </c>
      <c r="AC1632" s="439">
        <f t="shared" si="1644"/>
        <v>0</v>
      </c>
      <c r="AD1632" s="440">
        <f t="shared" si="1644"/>
        <v>0</v>
      </c>
      <c r="AE1632" s="443">
        <f t="shared" si="1644"/>
        <v>0</v>
      </c>
      <c r="AF1632" s="439">
        <f t="shared" si="1644"/>
        <v>0</v>
      </c>
      <c r="AG1632" s="439">
        <f t="shared" si="1644"/>
        <v>0</v>
      </c>
      <c r="AH1632" s="439">
        <f t="shared" si="1644"/>
        <v>0</v>
      </c>
      <c r="AI1632" s="440">
        <f t="shared" si="1644"/>
        <v>0</v>
      </c>
      <c r="AJ1632" s="443">
        <f t="shared" si="1644"/>
        <v>0</v>
      </c>
      <c r="AK1632" s="439">
        <f t="shared" si="1644"/>
        <v>0</v>
      </c>
      <c r="AL1632" s="439">
        <f t="shared" si="1644"/>
        <v>0</v>
      </c>
      <c r="AM1632" s="439">
        <f t="shared" si="1644"/>
        <v>0</v>
      </c>
      <c r="AN1632" s="440">
        <f t="shared" si="1644"/>
        <v>0</v>
      </c>
    </row>
    <row r="1633" spans="1:40" outlineLevel="2">
      <c r="A1633" s="882">
        <f>ROW()</f>
        <v>1633</v>
      </c>
      <c r="B1633" s="453"/>
      <c r="D1633" s="452" t="s">
        <v>302</v>
      </c>
      <c r="H1633" s="458"/>
      <c r="I1633" s="458"/>
      <c r="J1633" s="459"/>
      <c r="K1633" s="458"/>
      <c r="L1633" s="458"/>
      <c r="M1633" s="458"/>
      <c r="N1633" s="31"/>
      <c r="O1633" s="326">
        <f t="shared" ref="O1633:AN1633" si="1645">O1525+O1543+O1561+O1579+O1597 + O1615</f>
        <v>0</v>
      </c>
      <c r="P1633" s="27">
        <f t="shared" si="1645"/>
        <v>0</v>
      </c>
      <c r="Q1633" s="27">
        <f t="shared" si="1645"/>
        <v>0</v>
      </c>
      <c r="R1633" s="27">
        <f t="shared" si="1645"/>
        <v>0</v>
      </c>
      <c r="S1633" s="313">
        <f t="shared" si="1645"/>
        <v>0</v>
      </c>
      <c r="T1633" s="439">
        <f t="shared" si="1645"/>
        <v>0</v>
      </c>
      <c r="U1633" s="439">
        <f t="shared" si="1645"/>
        <v>0</v>
      </c>
      <c r="V1633" s="439">
        <f t="shared" si="1645"/>
        <v>0</v>
      </c>
      <c r="W1633" s="439">
        <f t="shared" si="1645"/>
        <v>0</v>
      </c>
      <c r="X1633" s="440">
        <f t="shared" si="1645"/>
        <v>0</v>
      </c>
      <c r="Y1633" s="443">
        <f t="shared" si="1645"/>
        <v>0</v>
      </c>
      <c r="Z1633" s="439">
        <f t="shared" si="1645"/>
        <v>0</v>
      </c>
      <c r="AA1633" s="439">
        <f t="shared" si="1645"/>
        <v>0</v>
      </c>
      <c r="AB1633" s="439">
        <f t="shared" si="1645"/>
        <v>0</v>
      </c>
      <c r="AC1633" s="439">
        <f t="shared" si="1645"/>
        <v>0</v>
      </c>
      <c r="AD1633" s="440">
        <f t="shared" si="1645"/>
        <v>0</v>
      </c>
      <c r="AE1633" s="443">
        <f t="shared" si="1645"/>
        <v>0</v>
      </c>
      <c r="AF1633" s="439">
        <f t="shared" si="1645"/>
        <v>0</v>
      </c>
      <c r="AG1633" s="439">
        <f t="shared" si="1645"/>
        <v>0</v>
      </c>
      <c r="AH1633" s="439">
        <f t="shared" si="1645"/>
        <v>0</v>
      </c>
      <c r="AI1633" s="440">
        <f t="shared" si="1645"/>
        <v>0</v>
      </c>
      <c r="AJ1633" s="443">
        <f t="shared" si="1645"/>
        <v>0</v>
      </c>
      <c r="AK1633" s="439">
        <f t="shared" si="1645"/>
        <v>0</v>
      </c>
      <c r="AL1633" s="439">
        <f t="shared" si="1645"/>
        <v>0</v>
      </c>
      <c r="AM1633" s="439">
        <f t="shared" si="1645"/>
        <v>0</v>
      </c>
      <c r="AN1633" s="440">
        <f t="shared" si="1645"/>
        <v>0</v>
      </c>
    </row>
    <row r="1634" spans="1:40" outlineLevel="2">
      <c r="A1634" s="882">
        <f>ROW()</f>
        <v>1634</v>
      </c>
      <c r="B1634" s="453"/>
      <c r="D1634" s="452" t="s">
        <v>36</v>
      </c>
      <c r="H1634" s="458"/>
      <c r="I1634" s="458"/>
      <c r="J1634" s="459"/>
      <c r="K1634" s="458"/>
      <c r="L1634" s="458"/>
      <c r="M1634" s="458"/>
      <c r="N1634" s="31"/>
      <c r="O1634" s="326">
        <f t="shared" ref="O1634:AN1634" si="1646">O1526+O1544+O1562+O1580+O1598 + O1616</f>
        <v>0.60151151465901687</v>
      </c>
      <c r="P1634" s="27">
        <f t="shared" si="1646"/>
        <v>-0.49896960593609507</v>
      </c>
      <c r="Q1634" s="27">
        <f t="shared" si="1646"/>
        <v>-1.599450726531207</v>
      </c>
      <c r="R1634" s="27">
        <f t="shared" si="1646"/>
        <v>-2.6999318471263187</v>
      </c>
      <c r="S1634" s="313">
        <f t="shared" si="1646"/>
        <v>0</v>
      </c>
      <c r="T1634" s="439">
        <f t="shared" si="1646"/>
        <v>0</v>
      </c>
      <c r="U1634" s="439">
        <f t="shared" si="1646"/>
        <v>0</v>
      </c>
      <c r="V1634" s="439">
        <f t="shared" si="1646"/>
        <v>0</v>
      </c>
      <c r="W1634" s="439">
        <f t="shared" si="1646"/>
        <v>0</v>
      </c>
      <c r="X1634" s="440">
        <f t="shared" si="1646"/>
        <v>0</v>
      </c>
      <c r="Y1634" s="443">
        <f t="shared" si="1646"/>
        <v>0</v>
      </c>
      <c r="Z1634" s="439">
        <f t="shared" si="1646"/>
        <v>0</v>
      </c>
      <c r="AA1634" s="439">
        <f t="shared" si="1646"/>
        <v>0</v>
      </c>
      <c r="AB1634" s="439">
        <f t="shared" si="1646"/>
        <v>0</v>
      </c>
      <c r="AC1634" s="439">
        <f t="shared" si="1646"/>
        <v>0</v>
      </c>
      <c r="AD1634" s="440">
        <f t="shared" si="1646"/>
        <v>0</v>
      </c>
      <c r="AE1634" s="443">
        <f t="shared" si="1646"/>
        <v>0</v>
      </c>
      <c r="AF1634" s="439">
        <f t="shared" si="1646"/>
        <v>0</v>
      </c>
      <c r="AG1634" s="439">
        <f t="shared" si="1646"/>
        <v>0</v>
      </c>
      <c r="AH1634" s="439">
        <f t="shared" si="1646"/>
        <v>0</v>
      </c>
      <c r="AI1634" s="440">
        <f t="shared" si="1646"/>
        <v>0</v>
      </c>
      <c r="AJ1634" s="443">
        <f t="shared" si="1646"/>
        <v>0</v>
      </c>
      <c r="AK1634" s="439">
        <f t="shared" si="1646"/>
        <v>0</v>
      </c>
      <c r="AL1634" s="439">
        <f t="shared" si="1646"/>
        <v>0</v>
      </c>
      <c r="AM1634" s="439">
        <f t="shared" si="1646"/>
        <v>0</v>
      </c>
      <c r="AN1634" s="440">
        <f t="shared" si="1646"/>
        <v>0</v>
      </c>
    </row>
    <row r="1635" spans="1:40" outlineLevel="2">
      <c r="A1635" s="882">
        <f>ROW()</f>
        <v>1635</v>
      </c>
      <c r="B1635" s="453"/>
      <c r="D1635" s="452" t="s">
        <v>583</v>
      </c>
      <c r="H1635" s="458"/>
      <c r="I1635" s="458"/>
      <c r="J1635" s="459"/>
      <c r="K1635" s="458"/>
      <c r="L1635" s="458"/>
      <c r="M1635" s="458"/>
      <c r="N1635" s="31"/>
      <c r="O1635" s="326">
        <f t="shared" ref="O1635:AN1635" si="1647">O1527+O1545+O1563+O1581+O1599 + O1617</f>
        <v>0</v>
      </c>
      <c r="P1635" s="27">
        <f t="shared" si="1647"/>
        <v>0</v>
      </c>
      <c r="Q1635" s="27">
        <f t="shared" si="1647"/>
        <v>0</v>
      </c>
      <c r="R1635" s="27">
        <f t="shared" si="1647"/>
        <v>0</v>
      </c>
      <c r="S1635" s="313">
        <f t="shared" si="1647"/>
        <v>0</v>
      </c>
      <c r="T1635" s="439">
        <f t="shared" si="1647"/>
        <v>0</v>
      </c>
      <c r="U1635" s="439">
        <f t="shared" si="1647"/>
        <v>0</v>
      </c>
      <c r="V1635" s="439">
        <f t="shared" si="1647"/>
        <v>0</v>
      </c>
      <c r="W1635" s="439">
        <f t="shared" si="1647"/>
        <v>0</v>
      </c>
      <c r="X1635" s="440">
        <f t="shared" si="1647"/>
        <v>0</v>
      </c>
      <c r="Y1635" s="443">
        <f t="shared" si="1647"/>
        <v>0</v>
      </c>
      <c r="Z1635" s="439">
        <f t="shared" si="1647"/>
        <v>0</v>
      </c>
      <c r="AA1635" s="439">
        <f t="shared" si="1647"/>
        <v>0</v>
      </c>
      <c r="AB1635" s="439">
        <f t="shared" si="1647"/>
        <v>0</v>
      </c>
      <c r="AC1635" s="439">
        <f t="shared" si="1647"/>
        <v>0</v>
      </c>
      <c r="AD1635" s="440">
        <f t="shared" si="1647"/>
        <v>0</v>
      </c>
      <c r="AE1635" s="443">
        <f t="shared" si="1647"/>
        <v>0</v>
      </c>
      <c r="AF1635" s="439">
        <f t="shared" si="1647"/>
        <v>0</v>
      </c>
      <c r="AG1635" s="439">
        <f t="shared" si="1647"/>
        <v>0</v>
      </c>
      <c r="AH1635" s="439">
        <f t="shared" si="1647"/>
        <v>0</v>
      </c>
      <c r="AI1635" s="440">
        <f t="shared" si="1647"/>
        <v>0</v>
      </c>
      <c r="AJ1635" s="443">
        <f t="shared" si="1647"/>
        <v>0</v>
      </c>
      <c r="AK1635" s="439">
        <f t="shared" si="1647"/>
        <v>0</v>
      </c>
      <c r="AL1635" s="439">
        <f t="shared" si="1647"/>
        <v>0</v>
      </c>
      <c r="AM1635" s="439">
        <f t="shared" si="1647"/>
        <v>0</v>
      </c>
      <c r="AN1635" s="440">
        <f t="shared" si="1647"/>
        <v>0</v>
      </c>
    </row>
    <row r="1636" spans="1:40" outlineLevel="2">
      <c r="A1636" s="882">
        <f>ROW()</f>
        <v>1636</v>
      </c>
      <c r="B1636" s="453"/>
      <c r="D1636" s="452" t="s">
        <v>81</v>
      </c>
      <c r="H1636" s="458"/>
      <c r="I1636" s="458"/>
      <c r="J1636" s="459"/>
      <c r="K1636" s="458"/>
      <c r="L1636" s="458"/>
      <c r="M1636" s="458"/>
      <c r="N1636" s="31"/>
      <c r="O1636" s="326">
        <f t="shared" ref="O1636:AN1636" si="1648">O1528+O1546+O1564+O1582+O1600 + O1618</f>
        <v>0</v>
      </c>
      <c r="P1636" s="27">
        <f t="shared" si="1648"/>
        <v>0</v>
      </c>
      <c r="Q1636" s="27">
        <f t="shared" si="1648"/>
        <v>0</v>
      </c>
      <c r="R1636" s="27">
        <f t="shared" si="1648"/>
        <v>0</v>
      </c>
      <c r="S1636" s="313">
        <f t="shared" si="1648"/>
        <v>0</v>
      </c>
      <c r="T1636" s="439">
        <f t="shared" si="1648"/>
        <v>0</v>
      </c>
      <c r="U1636" s="439">
        <f t="shared" si="1648"/>
        <v>0</v>
      </c>
      <c r="V1636" s="439">
        <f t="shared" si="1648"/>
        <v>0</v>
      </c>
      <c r="W1636" s="439">
        <f t="shared" si="1648"/>
        <v>0</v>
      </c>
      <c r="X1636" s="440">
        <f t="shared" si="1648"/>
        <v>0</v>
      </c>
      <c r="Y1636" s="443">
        <f t="shared" si="1648"/>
        <v>0</v>
      </c>
      <c r="Z1636" s="439">
        <f t="shared" si="1648"/>
        <v>0</v>
      </c>
      <c r="AA1636" s="439">
        <f t="shared" si="1648"/>
        <v>0</v>
      </c>
      <c r="AB1636" s="439">
        <f t="shared" si="1648"/>
        <v>0</v>
      </c>
      <c r="AC1636" s="439">
        <f t="shared" si="1648"/>
        <v>0</v>
      </c>
      <c r="AD1636" s="440">
        <f t="shared" si="1648"/>
        <v>0</v>
      </c>
      <c r="AE1636" s="443">
        <f t="shared" si="1648"/>
        <v>0</v>
      </c>
      <c r="AF1636" s="439">
        <f t="shared" si="1648"/>
        <v>0</v>
      </c>
      <c r="AG1636" s="439">
        <f t="shared" si="1648"/>
        <v>0</v>
      </c>
      <c r="AH1636" s="439">
        <f t="shared" si="1648"/>
        <v>0</v>
      </c>
      <c r="AI1636" s="440">
        <f t="shared" si="1648"/>
        <v>0</v>
      </c>
      <c r="AJ1636" s="443">
        <f t="shared" si="1648"/>
        <v>0</v>
      </c>
      <c r="AK1636" s="439">
        <f t="shared" si="1648"/>
        <v>0</v>
      </c>
      <c r="AL1636" s="439">
        <f t="shared" si="1648"/>
        <v>0</v>
      </c>
      <c r="AM1636" s="439">
        <f t="shared" si="1648"/>
        <v>0</v>
      </c>
      <c r="AN1636" s="440">
        <f t="shared" si="1648"/>
        <v>0</v>
      </c>
    </row>
    <row r="1637" spans="1:40" outlineLevel="2">
      <c r="A1637" s="882">
        <f>ROW()</f>
        <v>1637</v>
      </c>
      <c r="B1637" s="453"/>
      <c r="D1637" s="452" t="s">
        <v>28</v>
      </c>
      <c r="H1637" s="458"/>
      <c r="I1637" s="458"/>
      <c r="J1637" s="459"/>
      <c r="K1637" s="458"/>
      <c r="L1637" s="458"/>
      <c r="M1637" s="458"/>
      <c r="N1637" s="31"/>
      <c r="O1637" s="326">
        <f t="shared" ref="O1637:AN1637" si="1649">O1529+O1547+O1565+O1583+O1601 + O1619</f>
        <v>0</v>
      </c>
      <c r="P1637" s="27">
        <f t="shared" si="1649"/>
        <v>0</v>
      </c>
      <c r="Q1637" s="27">
        <f t="shared" si="1649"/>
        <v>0</v>
      </c>
      <c r="R1637" s="27">
        <f t="shared" si="1649"/>
        <v>0</v>
      </c>
      <c r="S1637" s="313">
        <f t="shared" si="1649"/>
        <v>0</v>
      </c>
      <c r="T1637" s="439">
        <f t="shared" si="1649"/>
        <v>0</v>
      </c>
      <c r="U1637" s="439">
        <f t="shared" si="1649"/>
        <v>0</v>
      </c>
      <c r="V1637" s="439">
        <f t="shared" si="1649"/>
        <v>0</v>
      </c>
      <c r="W1637" s="439">
        <f t="shared" si="1649"/>
        <v>0</v>
      </c>
      <c r="X1637" s="440">
        <f t="shared" si="1649"/>
        <v>0</v>
      </c>
      <c r="Y1637" s="443">
        <f t="shared" si="1649"/>
        <v>0</v>
      </c>
      <c r="Z1637" s="439">
        <f t="shared" si="1649"/>
        <v>0</v>
      </c>
      <c r="AA1637" s="439">
        <f t="shared" si="1649"/>
        <v>0</v>
      </c>
      <c r="AB1637" s="439">
        <f t="shared" si="1649"/>
        <v>0</v>
      </c>
      <c r="AC1637" s="439">
        <f t="shared" si="1649"/>
        <v>0</v>
      </c>
      <c r="AD1637" s="440">
        <f t="shared" si="1649"/>
        <v>0</v>
      </c>
      <c r="AE1637" s="443">
        <f t="shared" si="1649"/>
        <v>0</v>
      </c>
      <c r="AF1637" s="439">
        <f t="shared" si="1649"/>
        <v>0</v>
      </c>
      <c r="AG1637" s="439">
        <f t="shared" si="1649"/>
        <v>0</v>
      </c>
      <c r="AH1637" s="439">
        <f t="shared" si="1649"/>
        <v>0</v>
      </c>
      <c r="AI1637" s="440">
        <f t="shared" si="1649"/>
        <v>0</v>
      </c>
      <c r="AJ1637" s="443">
        <f t="shared" si="1649"/>
        <v>0</v>
      </c>
      <c r="AK1637" s="439">
        <f t="shared" si="1649"/>
        <v>0</v>
      </c>
      <c r="AL1637" s="439">
        <f t="shared" si="1649"/>
        <v>0</v>
      </c>
      <c r="AM1637" s="439">
        <f t="shared" si="1649"/>
        <v>0</v>
      </c>
      <c r="AN1637" s="440">
        <f t="shared" si="1649"/>
        <v>0</v>
      </c>
    </row>
    <row r="1638" spans="1:40" outlineLevel="2">
      <c r="A1638" s="882">
        <f>ROW()</f>
        <v>1638</v>
      </c>
      <c r="B1638" s="453"/>
      <c r="D1638" s="456" t="s">
        <v>443</v>
      </c>
      <c r="E1638" s="456"/>
      <c r="F1638" s="456"/>
      <c r="G1638" s="456"/>
      <c r="H1638" s="460"/>
      <c r="I1638" s="460"/>
      <c r="J1638" s="461"/>
      <c r="K1638" s="460"/>
      <c r="L1638" s="460"/>
      <c r="M1638" s="460"/>
      <c r="N1638" s="57"/>
      <c r="O1638" s="327">
        <f t="shared" ref="O1638:AN1638" si="1650">O1530+O1548+O1566+O1584+O1602 + O1620</f>
        <v>0</v>
      </c>
      <c r="P1638" s="30">
        <f t="shared" si="1650"/>
        <v>0</v>
      </c>
      <c r="Q1638" s="30">
        <f t="shared" si="1650"/>
        <v>0</v>
      </c>
      <c r="R1638" s="30">
        <f t="shared" si="1650"/>
        <v>0</v>
      </c>
      <c r="S1638" s="319">
        <f t="shared" si="1650"/>
        <v>0</v>
      </c>
      <c r="T1638" s="441">
        <f t="shared" si="1650"/>
        <v>0</v>
      </c>
      <c r="U1638" s="441">
        <f t="shared" si="1650"/>
        <v>0</v>
      </c>
      <c r="V1638" s="441">
        <f t="shared" si="1650"/>
        <v>0</v>
      </c>
      <c r="W1638" s="441">
        <f t="shared" si="1650"/>
        <v>0</v>
      </c>
      <c r="X1638" s="442">
        <f t="shared" si="1650"/>
        <v>0</v>
      </c>
      <c r="Y1638" s="462">
        <f t="shared" si="1650"/>
        <v>0</v>
      </c>
      <c r="Z1638" s="441">
        <f t="shared" si="1650"/>
        <v>0</v>
      </c>
      <c r="AA1638" s="441">
        <f t="shared" si="1650"/>
        <v>0</v>
      </c>
      <c r="AB1638" s="441">
        <f t="shared" si="1650"/>
        <v>0</v>
      </c>
      <c r="AC1638" s="441">
        <f t="shared" si="1650"/>
        <v>0</v>
      </c>
      <c r="AD1638" s="442">
        <f t="shared" si="1650"/>
        <v>0</v>
      </c>
      <c r="AE1638" s="462">
        <f t="shared" si="1650"/>
        <v>0</v>
      </c>
      <c r="AF1638" s="441">
        <f t="shared" si="1650"/>
        <v>0</v>
      </c>
      <c r="AG1638" s="441">
        <f t="shared" si="1650"/>
        <v>0</v>
      </c>
      <c r="AH1638" s="441">
        <f t="shared" si="1650"/>
        <v>0</v>
      </c>
      <c r="AI1638" s="442">
        <f t="shared" si="1650"/>
        <v>0</v>
      </c>
      <c r="AJ1638" s="462">
        <f t="shared" si="1650"/>
        <v>0</v>
      </c>
      <c r="AK1638" s="441">
        <f t="shared" si="1650"/>
        <v>0</v>
      </c>
      <c r="AL1638" s="441">
        <f t="shared" si="1650"/>
        <v>0</v>
      </c>
      <c r="AM1638" s="441">
        <f t="shared" si="1650"/>
        <v>0</v>
      </c>
      <c r="AN1638" s="442">
        <f t="shared" si="1650"/>
        <v>0</v>
      </c>
    </row>
    <row r="1639" spans="1:40" outlineLevel="2">
      <c r="A1639" s="882">
        <f>ROW()</f>
        <v>1639</v>
      </c>
      <c r="B1639" s="453"/>
      <c r="D1639" s="452" t="s">
        <v>24</v>
      </c>
      <c r="H1639" s="458"/>
      <c r="I1639" s="458"/>
      <c r="J1639" s="459"/>
      <c r="K1639" s="458"/>
      <c r="L1639" s="458"/>
      <c r="M1639" s="458"/>
      <c r="N1639" s="439"/>
      <c r="O1639" s="443">
        <f t="shared" ref="O1639:AN1639" si="1651">SUM(O1623:O1638)</f>
        <v>39.71646037732198</v>
      </c>
      <c r="P1639" s="439">
        <f t="shared" si="1651"/>
        <v>37.083071901653653</v>
      </c>
      <c r="Q1639" s="439">
        <f t="shared" si="1651"/>
        <v>34.44968342598532</v>
      </c>
      <c r="R1639" s="439">
        <f t="shared" si="1651"/>
        <v>31.816294950317005</v>
      </c>
      <c r="S1639" s="440">
        <f t="shared" si="1651"/>
        <v>33.606232401068269</v>
      </c>
      <c r="T1639" s="439">
        <f t="shared" si="1651"/>
        <v>32.987967680296151</v>
      </c>
      <c r="U1639" s="439">
        <f t="shared" si="1651"/>
        <v>31.751438238751909</v>
      </c>
      <c r="V1639" s="439">
        <f t="shared" si="1651"/>
        <v>30.514908797207674</v>
      </c>
      <c r="W1639" s="439">
        <f t="shared" si="1651"/>
        <v>29.278379355663436</v>
      </c>
      <c r="X1639" s="440">
        <f t="shared" si="1651"/>
        <v>28.041849914119197</v>
      </c>
      <c r="Y1639" s="443">
        <f t="shared" si="1651"/>
        <v>27.421865646898354</v>
      </c>
      <c r="Z1639" s="439">
        <f t="shared" si="1651"/>
        <v>26.181897112456664</v>
      </c>
      <c r="AA1639" s="439">
        <f t="shared" si="1651"/>
        <v>24.941928578014974</v>
      </c>
      <c r="AB1639" s="439">
        <f t="shared" si="1651"/>
        <v>23.701960043573283</v>
      </c>
      <c r="AC1639" s="439">
        <f t="shared" si="1651"/>
        <v>22.461991509131593</v>
      </c>
      <c r="AD1639" s="440">
        <f t="shared" si="1651"/>
        <v>21.222022974689907</v>
      </c>
      <c r="AE1639" s="443">
        <f t="shared" si="1651"/>
        <v>19.99000120370124</v>
      </c>
      <c r="AF1639" s="439">
        <f t="shared" si="1651"/>
        <v>18.757979432712574</v>
      </c>
      <c r="AG1639" s="439">
        <f t="shared" si="1651"/>
        <v>17.525957661723908</v>
      </c>
      <c r="AH1639" s="439">
        <f t="shared" si="1651"/>
        <v>16.293935890735241</v>
      </c>
      <c r="AI1639" s="440">
        <f t="shared" si="1651"/>
        <v>15.061914119746575</v>
      </c>
      <c r="AJ1639" s="443">
        <f t="shared" si="1651"/>
        <v>13.816296173646649</v>
      </c>
      <c r="AK1639" s="439">
        <f t="shared" si="1651"/>
        <v>12.57067822754672</v>
      </c>
      <c r="AL1639" s="439">
        <f t="shared" si="1651"/>
        <v>11.325060281446794</v>
      </c>
      <c r="AM1639" s="439">
        <f t="shared" si="1651"/>
        <v>10.079442335346865</v>
      </c>
      <c r="AN1639" s="440">
        <f t="shared" si="1651"/>
        <v>8.8338243892469368</v>
      </c>
    </row>
    <row r="1640" spans="1:40">
      <c r="A1640" s="884" t="str">
        <f>"2006 Capex Account [m$"&amp;Input!$G$43&amp;"]"</f>
        <v>2006 Capex Account [m$31/12/2023]</v>
      </c>
      <c r="B1640" s="885"/>
      <c r="C1640" s="886"/>
      <c r="D1640" s="885"/>
      <c r="E1640" s="885"/>
      <c r="F1640" s="885"/>
      <c r="G1640" s="25"/>
      <c r="H1640" s="885"/>
      <c r="I1640" s="25"/>
      <c r="J1640" s="323"/>
      <c r="K1640" s="25"/>
      <c r="L1640" s="25"/>
      <c r="M1640" s="25"/>
      <c r="N1640" s="25"/>
      <c r="O1640" s="323"/>
      <c r="P1640" s="25"/>
      <c r="Q1640" s="25"/>
      <c r="R1640" s="25"/>
      <c r="S1640" s="318"/>
      <c r="T1640" s="25"/>
      <c r="U1640" s="25"/>
      <c r="V1640" s="25"/>
      <c r="W1640" s="25"/>
      <c r="X1640" s="318"/>
      <c r="Y1640" s="323"/>
      <c r="Z1640" s="25"/>
      <c r="AA1640" s="25"/>
      <c r="AB1640" s="25"/>
      <c r="AC1640" s="25"/>
      <c r="AD1640" s="318"/>
      <c r="AE1640" s="323"/>
      <c r="AF1640" s="25"/>
      <c r="AG1640" s="25"/>
      <c r="AH1640" s="25"/>
      <c r="AI1640" s="318"/>
      <c r="AJ1640" s="323"/>
      <c r="AK1640" s="25"/>
      <c r="AL1640" s="25"/>
      <c r="AM1640" s="25"/>
      <c r="AN1640" s="318"/>
    </row>
    <row r="1641" spans="1:40" outlineLevel="1">
      <c r="A1641" s="732" t="s">
        <v>26</v>
      </c>
      <c r="B1641" s="733"/>
      <c r="C1641" s="881"/>
      <c r="D1641" s="733"/>
      <c r="E1641" s="733"/>
      <c r="F1641" s="733"/>
      <c r="G1641" s="730"/>
      <c r="H1641" s="733"/>
      <c r="I1641" s="730"/>
      <c r="J1641" s="729"/>
      <c r="K1641" s="730"/>
      <c r="L1641" s="730"/>
      <c r="M1641" s="730"/>
      <c r="N1641" s="730"/>
      <c r="O1641" s="729"/>
      <c r="P1641" s="730"/>
      <c r="Q1641" s="730"/>
      <c r="R1641" s="730"/>
      <c r="S1641" s="731"/>
      <c r="T1641" s="730"/>
      <c r="U1641" s="730"/>
      <c r="V1641" s="730"/>
      <c r="W1641" s="730"/>
      <c r="X1641" s="731"/>
      <c r="Y1641" s="729"/>
      <c r="Z1641" s="730"/>
      <c r="AA1641" s="730"/>
      <c r="AB1641" s="730"/>
      <c r="AC1641" s="730"/>
      <c r="AD1641" s="731"/>
      <c r="AE1641" s="729"/>
      <c r="AF1641" s="730"/>
      <c r="AG1641" s="730"/>
      <c r="AH1641" s="730"/>
      <c r="AI1641" s="731"/>
      <c r="AJ1641" s="729"/>
      <c r="AK1641" s="730"/>
      <c r="AL1641" s="730"/>
      <c r="AM1641" s="730"/>
      <c r="AN1641" s="731"/>
    </row>
    <row r="1642" spans="1:40" outlineLevel="2">
      <c r="A1642" s="882">
        <f>ROW()</f>
        <v>1642</v>
      </c>
      <c r="B1642" s="453"/>
      <c r="D1642" s="452" t="s">
        <v>300</v>
      </c>
      <c r="H1642" s="458"/>
      <c r="I1642" s="458"/>
      <c r="J1642" s="459"/>
      <c r="K1642" s="458"/>
      <c r="L1642" s="458"/>
      <c r="M1642" s="458"/>
      <c r="N1642" s="458"/>
      <c r="O1642" s="459"/>
      <c r="P1642" s="458"/>
      <c r="Q1642" s="169">
        <f>Input!$J$58</f>
        <v>120</v>
      </c>
      <c r="R1642" s="26">
        <f t="shared" ref="R1642:X1642" si="1652">(Q1642-Q$9)*(Q1642&gt;R$9)</f>
        <v>119</v>
      </c>
      <c r="S1642" s="311">
        <f t="shared" si="1652"/>
        <v>118</v>
      </c>
      <c r="T1642" s="26">
        <f t="shared" si="1652"/>
        <v>117</v>
      </c>
      <c r="U1642" s="26">
        <f t="shared" si="1652"/>
        <v>116.5</v>
      </c>
      <c r="V1642" s="448">
        <f t="shared" si="1652"/>
        <v>115.5</v>
      </c>
      <c r="W1642" s="448">
        <f t="shared" si="1652"/>
        <v>114.5</v>
      </c>
      <c r="X1642" s="449">
        <f t="shared" si="1652"/>
        <v>113.5</v>
      </c>
      <c r="Y1642" s="342">
        <f>IF(X1642=0,0,MAX(Input!Y$58-(Input!J$58-X1642)-1,0))</f>
        <v>72.5</v>
      </c>
      <c r="Z1642" s="448">
        <f t="shared" ref="Z1642:AI1642" si="1653">(Y1642-Y$9)*(Y1642&gt;Z$9)</f>
        <v>72</v>
      </c>
      <c r="AA1642" s="448">
        <f t="shared" si="1653"/>
        <v>71</v>
      </c>
      <c r="AB1642" s="448">
        <f t="shared" si="1653"/>
        <v>70</v>
      </c>
      <c r="AC1642" s="448">
        <f t="shared" si="1653"/>
        <v>69</v>
      </c>
      <c r="AD1642" s="449">
        <f t="shared" si="1653"/>
        <v>68</v>
      </c>
      <c r="AE1642" s="464">
        <f t="shared" si="1653"/>
        <v>67</v>
      </c>
      <c r="AF1642" s="448">
        <f t="shared" si="1653"/>
        <v>66</v>
      </c>
      <c r="AG1642" s="448">
        <f t="shared" si="1653"/>
        <v>65</v>
      </c>
      <c r="AH1642" s="448">
        <f t="shared" si="1653"/>
        <v>64</v>
      </c>
      <c r="AI1642" s="449">
        <f t="shared" si="1653"/>
        <v>63</v>
      </c>
      <c r="AJ1642" s="464">
        <f t="shared" ref="AJ1642:AJ1657" si="1654">(AI1642-AI$9)*(AI1642&gt;AJ$9)</f>
        <v>62</v>
      </c>
      <c r="AK1642" s="448">
        <f t="shared" ref="AK1642:AK1657" si="1655">(AJ1642-AJ$9)*(AJ1642&gt;AK$9)</f>
        <v>61</v>
      </c>
      <c r="AL1642" s="448">
        <f t="shared" ref="AL1642:AL1657" si="1656">(AK1642-AK$9)*(AK1642&gt;AL$9)</f>
        <v>60</v>
      </c>
      <c r="AM1642" s="448">
        <f t="shared" ref="AM1642:AM1657" si="1657">(AL1642-AL$9)*(AL1642&gt;AM$9)</f>
        <v>59</v>
      </c>
      <c r="AN1642" s="449">
        <f t="shared" ref="AN1642:AN1657" si="1658">(AM1642-AM$9)*(AM1642&gt;AN$9)</f>
        <v>58</v>
      </c>
    </row>
    <row r="1643" spans="1:40" outlineLevel="2">
      <c r="A1643" s="882">
        <f>ROW()</f>
        <v>1643</v>
      </c>
      <c r="B1643" s="453"/>
      <c r="D1643" s="452" t="s">
        <v>301</v>
      </c>
      <c r="H1643" s="458"/>
      <c r="I1643" s="458"/>
      <c r="J1643" s="459"/>
      <c r="K1643" s="458"/>
      <c r="L1643" s="458"/>
      <c r="M1643" s="458"/>
      <c r="N1643" s="458"/>
      <c r="O1643" s="459"/>
      <c r="P1643" s="458"/>
      <c r="Q1643" s="169">
        <f>Input!$J$59</f>
        <v>120</v>
      </c>
      <c r="R1643" s="26">
        <f t="shared" ref="R1643:X1643" si="1659">(Q1643-Q$9)*(Q1643&gt;R$9)</f>
        <v>119</v>
      </c>
      <c r="S1643" s="311">
        <f t="shared" si="1659"/>
        <v>118</v>
      </c>
      <c r="T1643" s="26">
        <f t="shared" si="1659"/>
        <v>117</v>
      </c>
      <c r="U1643" s="26">
        <f t="shared" si="1659"/>
        <v>116.5</v>
      </c>
      <c r="V1643" s="448">
        <f t="shared" si="1659"/>
        <v>115.5</v>
      </c>
      <c r="W1643" s="448">
        <f t="shared" si="1659"/>
        <v>114.5</v>
      </c>
      <c r="X1643" s="449">
        <f t="shared" si="1659"/>
        <v>113.5</v>
      </c>
      <c r="Y1643" s="342">
        <f>IF(X1643=0,0,MAX(Input!Y$59-(Input!J$59-X1643)-1,0))</f>
        <v>52.5</v>
      </c>
      <c r="Z1643" s="448">
        <f t="shared" ref="Z1643:AI1643" si="1660">(Y1643-Y$9)*(Y1643&gt;Z$9)</f>
        <v>52</v>
      </c>
      <c r="AA1643" s="448">
        <f t="shared" si="1660"/>
        <v>51</v>
      </c>
      <c r="AB1643" s="448">
        <f t="shared" si="1660"/>
        <v>50</v>
      </c>
      <c r="AC1643" s="448">
        <f t="shared" si="1660"/>
        <v>49</v>
      </c>
      <c r="AD1643" s="449">
        <f t="shared" si="1660"/>
        <v>48</v>
      </c>
      <c r="AE1643" s="464">
        <f t="shared" si="1660"/>
        <v>47</v>
      </c>
      <c r="AF1643" s="448">
        <f t="shared" si="1660"/>
        <v>46</v>
      </c>
      <c r="AG1643" s="448">
        <f t="shared" si="1660"/>
        <v>45</v>
      </c>
      <c r="AH1643" s="448">
        <f t="shared" si="1660"/>
        <v>44</v>
      </c>
      <c r="AI1643" s="449">
        <f t="shared" si="1660"/>
        <v>43</v>
      </c>
      <c r="AJ1643" s="464">
        <f t="shared" si="1654"/>
        <v>42</v>
      </c>
      <c r="AK1643" s="448">
        <f t="shared" si="1655"/>
        <v>41</v>
      </c>
      <c r="AL1643" s="448">
        <f t="shared" si="1656"/>
        <v>40</v>
      </c>
      <c r="AM1643" s="448">
        <f t="shared" si="1657"/>
        <v>39</v>
      </c>
      <c r="AN1643" s="449">
        <f t="shared" si="1658"/>
        <v>38</v>
      </c>
    </row>
    <row r="1644" spans="1:40" outlineLevel="2">
      <c r="A1644" s="882">
        <f>ROW()</f>
        <v>1644</v>
      </c>
      <c r="B1644" s="453"/>
      <c r="D1644" s="452" t="s">
        <v>29</v>
      </c>
      <c r="H1644" s="458"/>
      <c r="I1644" s="458"/>
      <c r="J1644" s="459"/>
      <c r="K1644" s="458"/>
      <c r="L1644" s="458"/>
      <c r="M1644" s="458"/>
      <c r="N1644" s="458"/>
      <c r="O1644" s="459"/>
      <c r="P1644" s="458"/>
      <c r="Q1644" s="169">
        <f>Input!$J$60</f>
        <v>60</v>
      </c>
      <c r="R1644" s="26">
        <f t="shared" ref="R1644:X1644" si="1661">(Q1644-Q$9)*(Q1644&gt;R$9)</f>
        <v>59</v>
      </c>
      <c r="S1644" s="311">
        <f t="shared" si="1661"/>
        <v>58</v>
      </c>
      <c r="T1644" s="26">
        <f t="shared" si="1661"/>
        <v>57</v>
      </c>
      <c r="U1644" s="26">
        <f t="shared" si="1661"/>
        <v>56.5</v>
      </c>
      <c r="V1644" s="448">
        <f t="shared" si="1661"/>
        <v>55.5</v>
      </c>
      <c r="W1644" s="448">
        <f t="shared" si="1661"/>
        <v>54.5</v>
      </c>
      <c r="X1644" s="449">
        <f t="shared" si="1661"/>
        <v>53.5</v>
      </c>
      <c r="Y1644" s="342">
        <f>IF(X1644=0,0,MAX(Input!Y$60-(Input!J$60-X1644)-1,0))</f>
        <v>52.5</v>
      </c>
      <c r="Z1644" s="448">
        <f t="shared" ref="Z1644:AI1644" si="1662">(Y1644-Y$9)*(Y1644&gt;Z$9)</f>
        <v>52</v>
      </c>
      <c r="AA1644" s="448">
        <f t="shared" si="1662"/>
        <v>51</v>
      </c>
      <c r="AB1644" s="448">
        <f t="shared" si="1662"/>
        <v>50</v>
      </c>
      <c r="AC1644" s="448">
        <f t="shared" si="1662"/>
        <v>49</v>
      </c>
      <c r="AD1644" s="449">
        <f t="shared" si="1662"/>
        <v>48</v>
      </c>
      <c r="AE1644" s="464">
        <f t="shared" si="1662"/>
        <v>47</v>
      </c>
      <c r="AF1644" s="448">
        <f t="shared" si="1662"/>
        <v>46</v>
      </c>
      <c r="AG1644" s="448">
        <f t="shared" si="1662"/>
        <v>45</v>
      </c>
      <c r="AH1644" s="448">
        <f t="shared" si="1662"/>
        <v>44</v>
      </c>
      <c r="AI1644" s="449">
        <f t="shared" si="1662"/>
        <v>43</v>
      </c>
      <c r="AJ1644" s="464">
        <f t="shared" si="1654"/>
        <v>42</v>
      </c>
      <c r="AK1644" s="448">
        <f t="shared" si="1655"/>
        <v>41</v>
      </c>
      <c r="AL1644" s="448">
        <f t="shared" si="1656"/>
        <v>40</v>
      </c>
      <c r="AM1644" s="448">
        <f t="shared" si="1657"/>
        <v>39</v>
      </c>
      <c r="AN1644" s="449">
        <f t="shared" si="1658"/>
        <v>38</v>
      </c>
    </row>
    <row r="1645" spans="1:40" outlineLevel="2">
      <c r="A1645" s="882">
        <f>ROW()</f>
        <v>1645</v>
      </c>
      <c r="B1645" s="453"/>
      <c r="D1645" s="452" t="s">
        <v>30</v>
      </c>
      <c r="H1645" s="458"/>
      <c r="I1645" s="458"/>
      <c r="J1645" s="459"/>
      <c r="K1645" s="458"/>
      <c r="L1645" s="458"/>
      <c r="M1645" s="458"/>
      <c r="N1645" s="458"/>
      <c r="O1645" s="459"/>
      <c r="P1645" s="458"/>
      <c r="Q1645" s="169">
        <f>Input!$J$61</f>
        <v>60</v>
      </c>
      <c r="R1645" s="26">
        <f t="shared" ref="R1645:X1645" si="1663">(Q1645-Q$9)*(Q1645&gt;R$9)</f>
        <v>59</v>
      </c>
      <c r="S1645" s="311">
        <f t="shared" si="1663"/>
        <v>58</v>
      </c>
      <c r="T1645" s="26">
        <f t="shared" si="1663"/>
        <v>57</v>
      </c>
      <c r="U1645" s="26">
        <f t="shared" si="1663"/>
        <v>56.5</v>
      </c>
      <c r="V1645" s="448">
        <f t="shared" si="1663"/>
        <v>55.5</v>
      </c>
      <c r="W1645" s="448">
        <f t="shared" si="1663"/>
        <v>54.5</v>
      </c>
      <c r="X1645" s="449">
        <f t="shared" si="1663"/>
        <v>53.5</v>
      </c>
      <c r="Y1645" s="342">
        <f>IF(X1645=0,0,MAX(Input!Y$61-(Input!J$61-X1645)-1,0))</f>
        <v>52.5</v>
      </c>
      <c r="Z1645" s="448">
        <f t="shared" ref="Z1645:AI1645" si="1664">(Y1645-Y$9)*(Y1645&gt;Z$9)</f>
        <v>52</v>
      </c>
      <c r="AA1645" s="448">
        <f t="shared" si="1664"/>
        <v>51</v>
      </c>
      <c r="AB1645" s="448">
        <f t="shared" si="1664"/>
        <v>50</v>
      </c>
      <c r="AC1645" s="448">
        <f t="shared" si="1664"/>
        <v>49</v>
      </c>
      <c r="AD1645" s="449">
        <f t="shared" si="1664"/>
        <v>48</v>
      </c>
      <c r="AE1645" s="464">
        <f t="shared" si="1664"/>
        <v>47</v>
      </c>
      <c r="AF1645" s="448">
        <f t="shared" si="1664"/>
        <v>46</v>
      </c>
      <c r="AG1645" s="448">
        <f t="shared" si="1664"/>
        <v>45</v>
      </c>
      <c r="AH1645" s="448">
        <f t="shared" si="1664"/>
        <v>44</v>
      </c>
      <c r="AI1645" s="449">
        <f t="shared" si="1664"/>
        <v>43</v>
      </c>
      <c r="AJ1645" s="464">
        <f t="shared" si="1654"/>
        <v>42</v>
      </c>
      <c r="AK1645" s="448">
        <f t="shared" si="1655"/>
        <v>41</v>
      </c>
      <c r="AL1645" s="448">
        <f t="shared" si="1656"/>
        <v>40</v>
      </c>
      <c r="AM1645" s="448">
        <f t="shared" si="1657"/>
        <v>39</v>
      </c>
      <c r="AN1645" s="449">
        <f t="shared" si="1658"/>
        <v>38</v>
      </c>
    </row>
    <row r="1646" spans="1:40" outlineLevel="2">
      <c r="A1646" s="882">
        <f>ROW()</f>
        <v>1646</v>
      </c>
      <c r="B1646" s="453"/>
      <c r="D1646" s="452" t="s">
        <v>31</v>
      </c>
      <c r="H1646" s="458"/>
      <c r="I1646" s="458"/>
      <c r="J1646" s="459"/>
      <c r="K1646" s="458"/>
      <c r="L1646" s="458"/>
      <c r="M1646" s="458"/>
      <c r="N1646" s="458"/>
      <c r="O1646" s="459"/>
      <c r="P1646" s="458"/>
      <c r="Q1646" s="169">
        <f>Input!$J$62</f>
        <v>60</v>
      </c>
      <c r="R1646" s="26">
        <f t="shared" ref="R1646:X1646" si="1665">(Q1646-Q$9)*(Q1646&gt;R$9)</f>
        <v>59</v>
      </c>
      <c r="S1646" s="311">
        <f t="shared" si="1665"/>
        <v>58</v>
      </c>
      <c r="T1646" s="26">
        <f t="shared" si="1665"/>
        <v>57</v>
      </c>
      <c r="U1646" s="26">
        <f t="shared" si="1665"/>
        <v>56.5</v>
      </c>
      <c r="V1646" s="448">
        <f t="shared" si="1665"/>
        <v>55.5</v>
      </c>
      <c r="W1646" s="448">
        <f t="shared" si="1665"/>
        <v>54.5</v>
      </c>
      <c r="X1646" s="449">
        <f t="shared" si="1665"/>
        <v>53.5</v>
      </c>
      <c r="Y1646" s="342">
        <f>IF(X1646=0,0,MAX(Input!Y$62-(Input!J$62-X1646)-1,0))</f>
        <v>52.5</v>
      </c>
      <c r="Z1646" s="448">
        <f t="shared" ref="Z1646:AI1646" si="1666">(Y1646-Y$9)*(Y1646&gt;Z$9)</f>
        <v>52</v>
      </c>
      <c r="AA1646" s="448">
        <f t="shared" si="1666"/>
        <v>51</v>
      </c>
      <c r="AB1646" s="448">
        <f t="shared" si="1666"/>
        <v>50</v>
      </c>
      <c r="AC1646" s="448">
        <f t="shared" si="1666"/>
        <v>49</v>
      </c>
      <c r="AD1646" s="449">
        <f t="shared" si="1666"/>
        <v>48</v>
      </c>
      <c r="AE1646" s="464">
        <f t="shared" si="1666"/>
        <v>47</v>
      </c>
      <c r="AF1646" s="448">
        <f t="shared" si="1666"/>
        <v>46</v>
      </c>
      <c r="AG1646" s="448">
        <f t="shared" si="1666"/>
        <v>45</v>
      </c>
      <c r="AH1646" s="448">
        <f t="shared" si="1666"/>
        <v>44</v>
      </c>
      <c r="AI1646" s="449">
        <f t="shared" si="1666"/>
        <v>43</v>
      </c>
      <c r="AJ1646" s="464">
        <f t="shared" si="1654"/>
        <v>42</v>
      </c>
      <c r="AK1646" s="448">
        <f t="shared" si="1655"/>
        <v>41</v>
      </c>
      <c r="AL1646" s="448">
        <f t="shared" si="1656"/>
        <v>40</v>
      </c>
      <c r="AM1646" s="448">
        <f t="shared" si="1657"/>
        <v>39</v>
      </c>
      <c r="AN1646" s="449">
        <f t="shared" si="1658"/>
        <v>38</v>
      </c>
    </row>
    <row r="1647" spans="1:40" outlineLevel="2">
      <c r="A1647" s="882">
        <f>ROW()</f>
        <v>1647</v>
      </c>
      <c r="B1647" s="453"/>
      <c r="D1647" s="452" t="s">
        <v>32</v>
      </c>
      <c r="H1647" s="458"/>
      <c r="I1647" s="458"/>
      <c r="J1647" s="459"/>
      <c r="K1647" s="458"/>
      <c r="L1647" s="458"/>
      <c r="M1647" s="458"/>
      <c r="N1647" s="458"/>
      <c r="O1647" s="459"/>
      <c r="P1647" s="458"/>
      <c r="Q1647" s="169">
        <f>Input!$J$63</f>
        <v>40</v>
      </c>
      <c r="R1647" s="26">
        <f t="shared" ref="R1647:X1647" si="1667">(Q1647-Q$9)*(Q1647&gt;R$9)</f>
        <v>39</v>
      </c>
      <c r="S1647" s="311">
        <f t="shared" si="1667"/>
        <v>38</v>
      </c>
      <c r="T1647" s="26">
        <f t="shared" si="1667"/>
        <v>37</v>
      </c>
      <c r="U1647" s="26">
        <f t="shared" si="1667"/>
        <v>36.5</v>
      </c>
      <c r="V1647" s="448">
        <f t="shared" si="1667"/>
        <v>35.5</v>
      </c>
      <c r="W1647" s="448">
        <f t="shared" si="1667"/>
        <v>34.5</v>
      </c>
      <c r="X1647" s="449">
        <f t="shared" si="1667"/>
        <v>33.5</v>
      </c>
      <c r="Y1647" s="342">
        <f>IF(X1647=0,0,MAX(Input!Y$63-(Input!J$63-X1647)-1,0))</f>
        <v>32.5</v>
      </c>
      <c r="Z1647" s="448">
        <f t="shared" ref="Z1647:AI1647" si="1668">(Y1647-Y$9)*(Y1647&gt;Z$9)</f>
        <v>32</v>
      </c>
      <c r="AA1647" s="448">
        <f t="shared" si="1668"/>
        <v>31</v>
      </c>
      <c r="AB1647" s="448">
        <f t="shared" si="1668"/>
        <v>30</v>
      </c>
      <c r="AC1647" s="448">
        <f t="shared" si="1668"/>
        <v>29</v>
      </c>
      <c r="AD1647" s="449">
        <f t="shared" si="1668"/>
        <v>28</v>
      </c>
      <c r="AE1647" s="464">
        <f t="shared" si="1668"/>
        <v>27</v>
      </c>
      <c r="AF1647" s="448">
        <f t="shared" si="1668"/>
        <v>26</v>
      </c>
      <c r="AG1647" s="448">
        <f t="shared" si="1668"/>
        <v>25</v>
      </c>
      <c r="AH1647" s="448">
        <f t="shared" si="1668"/>
        <v>24</v>
      </c>
      <c r="AI1647" s="449">
        <f t="shared" si="1668"/>
        <v>23</v>
      </c>
      <c r="AJ1647" s="464">
        <f t="shared" si="1654"/>
        <v>22</v>
      </c>
      <c r="AK1647" s="448">
        <f t="shared" si="1655"/>
        <v>21</v>
      </c>
      <c r="AL1647" s="448">
        <f t="shared" si="1656"/>
        <v>20</v>
      </c>
      <c r="AM1647" s="448">
        <f t="shared" si="1657"/>
        <v>19</v>
      </c>
      <c r="AN1647" s="449">
        <f t="shared" si="1658"/>
        <v>18</v>
      </c>
    </row>
    <row r="1648" spans="1:40" outlineLevel="2">
      <c r="A1648" s="882">
        <f>ROW()</f>
        <v>1648</v>
      </c>
      <c r="B1648" s="453"/>
      <c r="D1648" s="452" t="s">
        <v>33</v>
      </c>
      <c r="H1648" s="458"/>
      <c r="I1648" s="458"/>
      <c r="J1648" s="459"/>
      <c r="K1648" s="458"/>
      <c r="L1648" s="458"/>
      <c r="M1648" s="458"/>
      <c r="N1648" s="458"/>
      <c r="O1648" s="459"/>
      <c r="P1648" s="458"/>
      <c r="Q1648" s="169">
        <f>Input!$J$64</f>
        <v>40</v>
      </c>
      <c r="R1648" s="26">
        <f t="shared" ref="R1648:X1648" si="1669">(Q1648-Q$9)*(Q1648&gt;R$9)</f>
        <v>39</v>
      </c>
      <c r="S1648" s="311">
        <f t="shared" si="1669"/>
        <v>38</v>
      </c>
      <c r="T1648" s="26">
        <f t="shared" si="1669"/>
        <v>37</v>
      </c>
      <c r="U1648" s="26">
        <f t="shared" si="1669"/>
        <v>36.5</v>
      </c>
      <c r="V1648" s="448">
        <f t="shared" si="1669"/>
        <v>35.5</v>
      </c>
      <c r="W1648" s="448">
        <f t="shared" si="1669"/>
        <v>34.5</v>
      </c>
      <c r="X1648" s="449">
        <f t="shared" si="1669"/>
        <v>33.5</v>
      </c>
      <c r="Y1648" s="342">
        <f>IF(X1648=0,0,MAX(Input!Y$64-(Input!J$64-X1648)-1,0))</f>
        <v>32.5</v>
      </c>
      <c r="Z1648" s="448">
        <f t="shared" ref="Z1648:AI1648" si="1670">(Y1648-Y$9)*(Y1648&gt;Z$9)</f>
        <v>32</v>
      </c>
      <c r="AA1648" s="448">
        <f t="shared" si="1670"/>
        <v>31</v>
      </c>
      <c r="AB1648" s="448">
        <f t="shared" si="1670"/>
        <v>30</v>
      </c>
      <c r="AC1648" s="448">
        <f t="shared" si="1670"/>
        <v>29</v>
      </c>
      <c r="AD1648" s="449">
        <f t="shared" si="1670"/>
        <v>28</v>
      </c>
      <c r="AE1648" s="464">
        <f t="shared" si="1670"/>
        <v>27</v>
      </c>
      <c r="AF1648" s="448">
        <f t="shared" si="1670"/>
        <v>26</v>
      </c>
      <c r="AG1648" s="448">
        <f t="shared" si="1670"/>
        <v>25</v>
      </c>
      <c r="AH1648" s="448">
        <f t="shared" si="1670"/>
        <v>24</v>
      </c>
      <c r="AI1648" s="449">
        <f t="shared" si="1670"/>
        <v>23</v>
      </c>
      <c r="AJ1648" s="464">
        <f t="shared" si="1654"/>
        <v>22</v>
      </c>
      <c r="AK1648" s="448">
        <f t="shared" si="1655"/>
        <v>21</v>
      </c>
      <c r="AL1648" s="448">
        <f t="shared" si="1656"/>
        <v>20</v>
      </c>
      <c r="AM1648" s="448">
        <f t="shared" si="1657"/>
        <v>19</v>
      </c>
      <c r="AN1648" s="449">
        <f t="shared" si="1658"/>
        <v>18</v>
      </c>
    </row>
    <row r="1649" spans="1:40" outlineLevel="2">
      <c r="A1649" s="882">
        <f>ROW()</f>
        <v>1649</v>
      </c>
      <c r="B1649" s="453"/>
      <c r="D1649" s="452" t="s">
        <v>27</v>
      </c>
      <c r="H1649" s="458"/>
      <c r="I1649" s="458"/>
      <c r="J1649" s="459"/>
      <c r="K1649" s="458"/>
      <c r="L1649" s="458"/>
      <c r="M1649" s="458"/>
      <c r="N1649" s="458"/>
      <c r="O1649" s="459"/>
      <c r="P1649" s="458"/>
      <c r="Q1649" s="169">
        <f>Input!$J$65</f>
        <v>40</v>
      </c>
      <c r="R1649" s="26">
        <f t="shared" ref="R1649:X1649" si="1671">(Q1649-Q$9)*(Q1649&gt;R$9)</f>
        <v>39</v>
      </c>
      <c r="S1649" s="311">
        <f t="shared" si="1671"/>
        <v>38</v>
      </c>
      <c r="T1649" s="26">
        <f t="shared" si="1671"/>
        <v>37</v>
      </c>
      <c r="U1649" s="26">
        <f t="shared" si="1671"/>
        <v>36.5</v>
      </c>
      <c r="V1649" s="448">
        <f t="shared" si="1671"/>
        <v>35.5</v>
      </c>
      <c r="W1649" s="448">
        <f t="shared" si="1671"/>
        <v>34.5</v>
      </c>
      <c r="X1649" s="449">
        <f t="shared" si="1671"/>
        <v>33.5</v>
      </c>
      <c r="Y1649" s="342">
        <f>IF(X1649=0,0,MAX(Input!Y$65-(Input!J$65-X1649)-1,0))</f>
        <v>32.5</v>
      </c>
      <c r="Z1649" s="448">
        <f t="shared" ref="Z1649:AI1649" si="1672">(Y1649-Y$9)*(Y1649&gt;Z$9)</f>
        <v>32</v>
      </c>
      <c r="AA1649" s="448">
        <f t="shared" si="1672"/>
        <v>31</v>
      </c>
      <c r="AB1649" s="448">
        <f t="shared" si="1672"/>
        <v>30</v>
      </c>
      <c r="AC1649" s="448">
        <f t="shared" si="1672"/>
        <v>29</v>
      </c>
      <c r="AD1649" s="449">
        <f t="shared" si="1672"/>
        <v>28</v>
      </c>
      <c r="AE1649" s="464">
        <f t="shared" si="1672"/>
        <v>27</v>
      </c>
      <c r="AF1649" s="448">
        <f t="shared" si="1672"/>
        <v>26</v>
      </c>
      <c r="AG1649" s="448">
        <f t="shared" si="1672"/>
        <v>25</v>
      </c>
      <c r="AH1649" s="448">
        <f t="shared" si="1672"/>
        <v>24</v>
      </c>
      <c r="AI1649" s="449">
        <f t="shared" si="1672"/>
        <v>23</v>
      </c>
      <c r="AJ1649" s="464">
        <f t="shared" si="1654"/>
        <v>22</v>
      </c>
      <c r="AK1649" s="448">
        <f t="shared" si="1655"/>
        <v>21</v>
      </c>
      <c r="AL1649" s="448">
        <f t="shared" si="1656"/>
        <v>20</v>
      </c>
      <c r="AM1649" s="448">
        <f t="shared" si="1657"/>
        <v>19</v>
      </c>
      <c r="AN1649" s="449">
        <f t="shared" si="1658"/>
        <v>18</v>
      </c>
    </row>
    <row r="1650" spans="1:40" outlineLevel="2">
      <c r="A1650" s="882">
        <f>ROW()</f>
        <v>1650</v>
      </c>
      <c r="B1650" s="453"/>
      <c r="D1650" s="452" t="s">
        <v>34</v>
      </c>
      <c r="H1650" s="458"/>
      <c r="I1650" s="458"/>
      <c r="J1650" s="459"/>
      <c r="K1650" s="458"/>
      <c r="L1650" s="458"/>
      <c r="M1650" s="458"/>
      <c r="N1650" s="458"/>
      <c r="O1650" s="459"/>
      <c r="P1650" s="458"/>
      <c r="Q1650" s="169">
        <f>Input!$J$66</f>
        <v>25</v>
      </c>
      <c r="R1650" s="26">
        <f t="shared" ref="R1650:X1650" si="1673">(Q1650-Q$9)*(Q1650&gt;R$9)</f>
        <v>24</v>
      </c>
      <c r="S1650" s="311">
        <f t="shared" si="1673"/>
        <v>23</v>
      </c>
      <c r="T1650" s="26">
        <f t="shared" si="1673"/>
        <v>22</v>
      </c>
      <c r="U1650" s="26">
        <f t="shared" si="1673"/>
        <v>21.5</v>
      </c>
      <c r="V1650" s="448">
        <f t="shared" si="1673"/>
        <v>20.5</v>
      </c>
      <c r="W1650" s="448">
        <f t="shared" si="1673"/>
        <v>19.5</v>
      </c>
      <c r="X1650" s="449">
        <f t="shared" si="1673"/>
        <v>18.5</v>
      </c>
      <c r="Y1650" s="342">
        <f>IF(X1650=0,0,MAX(Input!Y$66-(Input!J$66-X1650)-1,0))</f>
        <v>17.5</v>
      </c>
      <c r="Z1650" s="448">
        <f t="shared" ref="Z1650:AI1650" si="1674">(Y1650-Y$9)*(Y1650&gt;Z$9)</f>
        <v>17</v>
      </c>
      <c r="AA1650" s="448">
        <f t="shared" si="1674"/>
        <v>16</v>
      </c>
      <c r="AB1650" s="448">
        <f t="shared" si="1674"/>
        <v>15</v>
      </c>
      <c r="AC1650" s="448">
        <f t="shared" si="1674"/>
        <v>14</v>
      </c>
      <c r="AD1650" s="449">
        <f t="shared" si="1674"/>
        <v>13</v>
      </c>
      <c r="AE1650" s="464">
        <f t="shared" si="1674"/>
        <v>12</v>
      </c>
      <c r="AF1650" s="448">
        <f t="shared" si="1674"/>
        <v>11</v>
      </c>
      <c r="AG1650" s="448">
        <f t="shared" si="1674"/>
        <v>10</v>
      </c>
      <c r="AH1650" s="448">
        <f t="shared" si="1674"/>
        <v>9</v>
      </c>
      <c r="AI1650" s="449">
        <f t="shared" si="1674"/>
        <v>8</v>
      </c>
      <c r="AJ1650" s="464">
        <f t="shared" si="1654"/>
        <v>7</v>
      </c>
      <c r="AK1650" s="448">
        <f t="shared" si="1655"/>
        <v>6</v>
      </c>
      <c r="AL1650" s="448">
        <f t="shared" si="1656"/>
        <v>5</v>
      </c>
      <c r="AM1650" s="448">
        <f t="shared" si="1657"/>
        <v>4</v>
      </c>
      <c r="AN1650" s="449">
        <f t="shared" si="1658"/>
        <v>3</v>
      </c>
    </row>
    <row r="1651" spans="1:40" outlineLevel="2">
      <c r="A1651" s="882">
        <f>ROW()</f>
        <v>1651</v>
      </c>
      <c r="B1651" s="453"/>
      <c r="D1651" s="452" t="s">
        <v>35</v>
      </c>
      <c r="H1651" s="458"/>
      <c r="I1651" s="458"/>
      <c r="J1651" s="459"/>
      <c r="K1651" s="458"/>
      <c r="L1651" s="458"/>
      <c r="M1651" s="458"/>
      <c r="N1651" s="458"/>
      <c r="O1651" s="459"/>
      <c r="P1651" s="458"/>
      <c r="Q1651" s="169">
        <f>Input!$J$67</f>
        <v>10</v>
      </c>
      <c r="R1651" s="26">
        <f t="shared" ref="R1651:X1651" si="1675">(Q1651-Q$9)*(Q1651&gt;R$9)</f>
        <v>9</v>
      </c>
      <c r="S1651" s="311">
        <f t="shared" si="1675"/>
        <v>8</v>
      </c>
      <c r="T1651" s="26">
        <f t="shared" si="1675"/>
        <v>7</v>
      </c>
      <c r="U1651" s="26">
        <f t="shared" si="1675"/>
        <v>6.5</v>
      </c>
      <c r="V1651" s="448">
        <f t="shared" si="1675"/>
        <v>5.5</v>
      </c>
      <c r="W1651" s="448">
        <f t="shared" si="1675"/>
        <v>4.5</v>
      </c>
      <c r="X1651" s="449">
        <f t="shared" si="1675"/>
        <v>3.5</v>
      </c>
      <c r="Y1651" s="342">
        <f>IF(X1651=0,0,MAX(Input!Y$67-(Input!J$67-X1651)-1,0))</f>
        <v>2.5</v>
      </c>
      <c r="Z1651" s="448">
        <f t="shared" ref="Z1651:AI1651" si="1676">(Y1651-Y$9)*(Y1651&gt;Z$9)</f>
        <v>2</v>
      </c>
      <c r="AA1651" s="448">
        <f t="shared" si="1676"/>
        <v>1</v>
      </c>
      <c r="AB1651" s="448">
        <f t="shared" si="1676"/>
        <v>0</v>
      </c>
      <c r="AC1651" s="448">
        <f t="shared" si="1676"/>
        <v>0</v>
      </c>
      <c r="AD1651" s="449">
        <f t="shared" si="1676"/>
        <v>0</v>
      </c>
      <c r="AE1651" s="464">
        <f t="shared" si="1676"/>
        <v>0</v>
      </c>
      <c r="AF1651" s="448">
        <f t="shared" si="1676"/>
        <v>0</v>
      </c>
      <c r="AG1651" s="448">
        <f t="shared" si="1676"/>
        <v>0</v>
      </c>
      <c r="AH1651" s="448">
        <f t="shared" si="1676"/>
        <v>0</v>
      </c>
      <c r="AI1651" s="449">
        <f t="shared" si="1676"/>
        <v>0</v>
      </c>
      <c r="AJ1651" s="464">
        <f t="shared" si="1654"/>
        <v>0</v>
      </c>
      <c r="AK1651" s="448">
        <f t="shared" si="1655"/>
        <v>0</v>
      </c>
      <c r="AL1651" s="448">
        <f t="shared" si="1656"/>
        <v>0</v>
      </c>
      <c r="AM1651" s="448">
        <f t="shared" si="1657"/>
        <v>0</v>
      </c>
      <c r="AN1651" s="449">
        <f t="shared" si="1658"/>
        <v>0</v>
      </c>
    </row>
    <row r="1652" spans="1:40" outlineLevel="2">
      <c r="A1652" s="882">
        <f>ROW()</f>
        <v>1652</v>
      </c>
      <c r="B1652" s="453"/>
      <c r="D1652" s="452" t="s">
        <v>302</v>
      </c>
      <c r="H1652" s="458"/>
      <c r="I1652" s="458"/>
      <c r="J1652" s="459"/>
      <c r="K1652" s="458"/>
      <c r="L1652" s="458"/>
      <c r="M1652" s="458"/>
      <c r="N1652" s="458"/>
      <c r="O1652" s="459"/>
      <c r="P1652" s="458"/>
      <c r="Q1652" s="169">
        <f>Input!$J$68</f>
        <v>10</v>
      </c>
      <c r="R1652" s="26">
        <f t="shared" ref="R1652:X1652" si="1677">(Q1652-Q$9)*(Q1652&gt;R$9)</f>
        <v>9</v>
      </c>
      <c r="S1652" s="311">
        <f t="shared" si="1677"/>
        <v>8</v>
      </c>
      <c r="T1652" s="26">
        <f t="shared" si="1677"/>
        <v>7</v>
      </c>
      <c r="U1652" s="26">
        <f t="shared" si="1677"/>
        <v>6.5</v>
      </c>
      <c r="V1652" s="448">
        <f t="shared" si="1677"/>
        <v>5.5</v>
      </c>
      <c r="W1652" s="448">
        <f t="shared" si="1677"/>
        <v>4.5</v>
      </c>
      <c r="X1652" s="449">
        <f t="shared" si="1677"/>
        <v>3.5</v>
      </c>
      <c r="Y1652" s="342">
        <f>IF(X1652=0,0,MAX(Input!Y$68-(Input!J$68-X1652)-1,0))</f>
        <v>2.5</v>
      </c>
      <c r="Z1652" s="448">
        <f t="shared" ref="Z1652:AI1652" si="1678">(Y1652-Y$9)*(Y1652&gt;Z$9)</f>
        <v>2</v>
      </c>
      <c r="AA1652" s="448">
        <f t="shared" si="1678"/>
        <v>1</v>
      </c>
      <c r="AB1652" s="448">
        <f t="shared" si="1678"/>
        <v>0</v>
      </c>
      <c r="AC1652" s="448">
        <f t="shared" si="1678"/>
        <v>0</v>
      </c>
      <c r="AD1652" s="449">
        <f t="shared" si="1678"/>
        <v>0</v>
      </c>
      <c r="AE1652" s="464">
        <f t="shared" si="1678"/>
        <v>0</v>
      </c>
      <c r="AF1652" s="448">
        <f t="shared" si="1678"/>
        <v>0</v>
      </c>
      <c r="AG1652" s="448">
        <f t="shared" si="1678"/>
        <v>0</v>
      </c>
      <c r="AH1652" s="448">
        <f t="shared" si="1678"/>
        <v>0</v>
      </c>
      <c r="AI1652" s="449">
        <f t="shared" si="1678"/>
        <v>0</v>
      </c>
      <c r="AJ1652" s="464">
        <f t="shared" si="1654"/>
        <v>0</v>
      </c>
      <c r="AK1652" s="448">
        <f t="shared" si="1655"/>
        <v>0</v>
      </c>
      <c r="AL1652" s="448">
        <f t="shared" si="1656"/>
        <v>0</v>
      </c>
      <c r="AM1652" s="448">
        <f t="shared" si="1657"/>
        <v>0</v>
      </c>
      <c r="AN1652" s="449">
        <f t="shared" si="1658"/>
        <v>0</v>
      </c>
    </row>
    <row r="1653" spans="1:40" outlineLevel="2">
      <c r="A1653" s="882">
        <f>ROW()</f>
        <v>1653</v>
      </c>
      <c r="B1653" s="453"/>
      <c r="D1653" s="452" t="s">
        <v>36</v>
      </c>
      <c r="H1653" s="458"/>
      <c r="I1653" s="458"/>
      <c r="J1653" s="459"/>
      <c r="K1653" s="458"/>
      <c r="L1653" s="458"/>
      <c r="M1653" s="458"/>
      <c r="N1653" s="458"/>
      <c r="O1653" s="459"/>
      <c r="P1653" s="458"/>
      <c r="Q1653" s="169">
        <f>Input!$J$69</f>
        <v>5</v>
      </c>
      <c r="R1653" s="26">
        <f t="shared" ref="R1653:X1653" si="1679">(Q1653-Q$9)*(Q1653&gt;R$9)</f>
        <v>4</v>
      </c>
      <c r="S1653" s="311">
        <f t="shared" si="1679"/>
        <v>3</v>
      </c>
      <c r="T1653" s="26">
        <f t="shared" si="1679"/>
        <v>2</v>
      </c>
      <c r="U1653" s="26">
        <f t="shared" si="1679"/>
        <v>1.5</v>
      </c>
      <c r="V1653" s="448">
        <f t="shared" si="1679"/>
        <v>0.5</v>
      </c>
      <c r="W1653" s="448">
        <f t="shared" si="1679"/>
        <v>0</v>
      </c>
      <c r="X1653" s="449">
        <f t="shared" si="1679"/>
        <v>0</v>
      </c>
      <c r="Y1653" s="342">
        <f>IF(X1653=0,0,MAX(Input!Y$69-(Input!J$69-X1653)-1,0))</f>
        <v>0</v>
      </c>
      <c r="Z1653" s="448">
        <f t="shared" ref="Z1653:AI1653" si="1680">(Y1653-Y$9)*(Y1653&gt;Z$9)</f>
        <v>0</v>
      </c>
      <c r="AA1653" s="448">
        <f t="shared" si="1680"/>
        <v>0</v>
      </c>
      <c r="AB1653" s="448">
        <f t="shared" si="1680"/>
        <v>0</v>
      </c>
      <c r="AC1653" s="448">
        <f t="shared" si="1680"/>
        <v>0</v>
      </c>
      <c r="AD1653" s="449">
        <f t="shared" si="1680"/>
        <v>0</v>
      </c>
      <c r="AE1653" s="464">
        <f t="shared" si="1680"/>
        <v>0</v>
      </c>
      <c r="AF1653" s="448">
        <f t="shared" si="1680"/>
        <v>0</v>
      </c>
      <c r="AG1653" s="448">
        <f t="shared" si="1680"/>
        <v>0</v>
      </c>
      <c r="AH1653" s="448">
        <f t="shared" si="1680"/>
        <v>0</v>
      </c>
      <c r="AI1653" s="449">
        <f t="shared" si="1680"/>
        <v>0</v>
      </c>
      <c r="AJ1653" s="464">
        <f t="shared" si="1654"/>
        <v>0</v>
      </c>
      <c r="AK1653" s="448">
        <f t="shared" si="1655"/>
        <v>0</v>
      </c>
      <c r="AL1653" s="448">
        <f t="shared" si="1656"/>
        <v>0</v>
      </c>
      <c r="AM1653" s="448">
        <f t="shared" si="1657"/>
        <v>0</v>
      </c>
      <c r="AN1653" s="449">
        <f t="shared" si="1658"/>
        <v>0</v>
      </c>
    </row>
    <row r="1654" spans="1:40" outlineLevel="2">
      <c r="A1654" s="882">
        <f>ROW()</f>
        <v>1654</v>
      </c>
      <c r="B1654" s="453"/>
      <c r="D1654" s="452" t="s">
        <v>583</v>
      </c>
      <c r="H1654" s="458"/>
      <c r="I1654" s="458"/>
      <c r="J1654" s="459"/>
      <c r="K1654" s="458"/>
      <c r="L1654" s="458"/>
      <c r="M1654" s="458"/>
      <c r="N1654" s="458"/>
      <c r="O1654" s="459"/>
      <c r="P1654" s="458"/>
      <c r="Q1654" s="169">
        <f>Input!$J$70</f>
        <v>10</v>
      </c>
      <c r="R1654" s="26">
        <f t="shared" ref="R1654:X1654" si="1681">(Q1654-Q$9)*(Q1654&gt;R$9)</f>
        <v>9</v>
      </c>
      <c r="S1654" s="311">
        <f t="shared" si="1681"/>
        <v>8</v>
      </c>
      <c r="T1654" s="26">
        <f t="shared" si="1681"/>
        <v>7</v>
      </c>
      <c r="U1654" s="26">
        <f t="shared" si="1681"/>
        <v>6.5</v>
      </c>
      <c r="V1654" s="448">
        <f t="shared" si="1681"/>
        <v>5.5</v>
      </c>
      <c r="W1654" s="448">
        <f t="shared" si="1681"/>
        <v>4.5</v>
      </c>
      <c r="X1654" s="449">
        <f t="shared" si="1681"/>
        <v>3.5</v>
      </c>
      <c r="Y1654" s="342">
        <f>IF(X1654=0,0,MAX(Input!Y$70-(Input!J$70-X1654)-1,0))</f>
        <v>2.5</v>
      </c>
      <c r="Z1654" s="448">
        <f t="shared" ref="Z1654:AI1654" si="1682">(Y1654-Y$9)*(Y1654&gt;Z$9)</f>
        <v>2</v>
      </c>
      <c r="AA1654" s="448">
        <f t="shared" si="1682"/>
        <v>1</v>
      </c>
      <c r="AB1654" s="448">
        <f t="shared" si="1682"/>
        <v>0</v>
      </c>
      <c r="AC1654" s="448">
        <f t="shared" si="1682"/>
        <v>0</v>
      </c>
      <c r="AD1654" s="449">
        <f t="shared" si="1682"/>
        <v>0</v>
      </c>
      <c r="AE1654" s="464">
        <f t="shared" si="1682"/>
        <v>0</v>
      </c>
      <c r="AF1654" s="448">
        <f t="shared" si="1682"/>
        <v>0</v>
      </c>
      <c r="AG1654" s="448">
        <f t="shared" si="1682"/>
        <v>0</v>
      </c>
      <c r="AH1654" s="448">
        <f t="shared" si="1682"/>
        <v>0</v>
      </c>
      <c r="AI1654" s="449">
        <f t="shared" si="1682"/>
        <v>0</v>
      </c>
      <c r="AJ1654" s="464">
        <f t="shared" si="1654"/>
        <v>0</v>
      </c>
      <c r="AK1654" s="448">
        <f t="shared" si="1655"/>
        <v>0</v>
      </c>
      <c r="AL1654" s="448">
        <f t="shared" si="1656"/>
        <v>0</v>
      </c>
      <c r="AM1654" s="448">
        <f t="shared" si="1657"/>
        <v>0</v>
      </c>
      <c r="AN1654" s="449">
        <f t="shared" si="1658"/>
        <v>0</v>
      </c>
    </row>
    <row r="1655" spans="1:40" outlineLevel="2">
      <c r="A1655" s="882">
        <f>ROW()</f>
        <v>1655</v>
      </c>
      <c r="B1655" s="453"/>
      <c r="D1655" s="452" t="s">
        <v>81</v>
      </c>
      <c r="H1655" s="458"/>
      <c r="I1655" s="458"/>
      <c r="J1655" s="459"/>
      <c r="K1655" s="458"/>
      <c r="L1655" s="458"/>
      <c r="M1655" s="458"/>
      <c r="N1655" s="458"/>
      <c r="O1655" s="459"/>
      <c r="P1655" s="458"/>
      <c r="Q1655" s="169">
        <f>Input!$J$71</f>
        <v>5</v>
      </c>
      <c r="R1655" s="26">
        <f t="shared" ref="R1655:X1655" si="1683">(Q1655-Q$9)*(Q1655&gt;R$9)</f>
        <v>4</v>
      </c>
      <c r="S1655" s="311">
        <f t="shared" si="1683"/>
        <v>3</v>
      </c>
      <c r="T1655" s="26">
        <f t="shared" si="1683"/>
        <v>2</v>
      </c>
      <c r="U1655" s="26">
        <f t="shared" si="1683"/>
        <v>1.5</v>
      </c>
      <c r="V1655" s="448">
        <f t="shared" si="1683"/>
        <v>0.5</v>
      </c>
      <c r="W1655" s="448">
        <f t="shared" si="1683"/>
        <v>0</v>
      </c>
      <c r="X1655" s="449">
        <f t="shared" si="1683"/>
        <v>0</v>
      </c>
      <c r="Y1655" s="342">
        <f>IF(X1655=0,0,MAX(Input!Y$71-(Input!J$71-X1655)-1,0))</f>
        <v>0</v>
      </c>
      <c r="Z1655" s="448">
        <f t="shared" ref="Z1655:AI1655" si="1684">(Y1655-Y$9)*(Y1655&gt;Z$9)</f>
        <v>0</v>
      </c>
      <c r="AA1655" s="448">
        <f t="shared" si="1684"/>
        <v>0</v>
      </c>
      <c r="AB1655" s="448">
        <f t="shared" si="1684"/>
        <v>0</v>
      </c>
      <c r="AC1655" s="448">
        <f t="shared" si="1684"/>
        <v>0</v>
      </c>
      <c r="AD1655" s="449">
        <f t="shared" si="1684"/>
        <v>0</v>
      </c>
      <c r="AE1655" s="464">
        <f t="shared" si="1684"/>
        <v>0</v>
      </c>
      <c r="AF1655" s="448">
        <f t="shared" si="1684"/>
        <v>0</v>
      </c>
      <c r="AG1655" s="448">
        <f t="shared" si="1684"/>
        <v>0</v>
      </c>
      <c r="AH1655" s="448">
        <f t="shared" si="1684"/>
        <v>0</v>
      </c>
      <c r="AI1655" s="449">
        <f t="shared" si="1684"/>
        <v>0</v>
      </c>
      <c r="AJ1655" s="464">
        <f t="shared" si="1654"/>
        <v>0</v>
      </c>
      <c r="AK1655" s="448">
        <f t="shared" si="1655"/>
        <v>0</v>
      </c>
      <c r="AL1655" s="448">
        <f t="shared" si="1656"/>
        <v>0</v>
      </c>
      <c r="AM1655" s="448">
        <f t="shared" si="1657"/>
        <v>0</v>
      </c>
      <c r="AN1655" s="449">
        <f t="shared" si="1658"/>
        <v>0</v>
      </c>
    </row>
    <row r="1656" spans="1:40" outlineLevel="2">
      <c r="A1656" s="882">
        <f>ROW()</f>
        <v>1656</v>
      </c>
      <c r="B1656" s="453"/>
      <c r="D1656" s="452" t="s">
        <v>28</v>
      </c>
      <c r="H1656" s="458"/>
      <c r="I1656" s="458"/>
      <c r="J1656" s="459"/>
      <c r="K1656" s="458"/>
      <c r="L1656" s="458"/>
      <c r="M1656" s="458"/>
      <c r="N1656" s="458"/>
      <c r="O1656" s="459"/>
      <c r="P1656" s="458"/>
      <c r="Q1656" s="169">
        <f>Input!$J$72</f>
        <v>0</v>
      </c>
      <c r="R1656" s="26">
        <f t="shared" ref="R1656:X1656" si="1685">(Q1656-Q$9)*(Q1656&gt;R$9)</f>
        <v>0</v>
      </c>
      <c r="S1656" s="311">
        <f t="shared" si="1685"/>
        <v>0</v>
      </c>
      <c r="T1656" s="26">
        <f t="shared" si="1685"/>
        <v>0</v>
      </c>
      <c r="U1656" s="26">
        <f t="shared" si="1685"/>
        <v>0</v>
      </c>
      <c r="V1656" s="448">
        <f t="shared" si="1685"/>
        <v>0</v>
      </c>
      <c r="W1656" s="448">
        <f t="shared" si="1685"/>
        <v>0</v>
      </c>
      <c r="X1656" s="449">
        <f t="shared" si="1685"/>
        <v>0</v>
      </c>
      <c r="Y1656" s="342">
        <f>IF(X1656=0,0,MAX(Input!Y$72-(Input!J$72-X1656)-1,0))</f>
        <v>0</v>
      </c>
      <c r="Z1656" s="448">
        <f t="shared" ref="Z1656:AI1656" si="1686">(Y1656-Y$9)*(Y1656&gt;Z$9)</f>
        <v>0</v>
      </c>
      <c r="AA1656" s="448">
        <f t="shared" si="1686"/>
        <v>0</v>
      </c>
      <c r="AB1656" s="448">
        <f t="shared" si="1686"/>
        <v>0</v>
      </c>
      <c r="AC1656" s="448">
        <f t="shared" si="1686"/>
        <v>0</v>
      </c>
      <c r="AD1656" s="449">
        <f t="shared" si="1686"/>
        <v>0</v>
      </c>
      <c r="AE1656" s="464">
        <f t="shared" si="1686"/>
        <v>0</v>
      </c>
      <c r="AF1656" s="448">
        <f t="shared" si="1686"/>
        <v>0</v>
      </c>
      <c r="AG1656" s="448">
        <f t="shared" si="1686"/>
        <v>0</v>
      </c>
      <c r="AH1656" s="448">
        <f t="shared" si="1686"/>
        <v>0</v>
      </c>
      <c r="AI1656" s="449">
        <f t="shared" si="1686"/>
        <v>0</v>
      </c>
      <c r="AJ1656" s="464">
        <f t="shared" si="1654"/>
        <v>0</v>
      </c>
      <c r="AK1656" s="448">
        <f t="shared" si="1655"/>
        <v>0</v>
      </c>
      <c r="AL1656" s="448">
        <f t="shared" si="1656"/>
        <v>0</v>
      </c>
      <c r="AM1656" s="448">
        <f t="shared" si="1657"/>
        <v>0</v>
      </c>
      <c r="AN1656" s="449">
        <f t="shared" si="1658"/>
        <v>0</v>
      </c>
    </row>
    <row r="1657" spans="1:40" outlineLevel="2">
      <c r="A1657" s="882">
        <f>ROW()</f>
        <v>1657</v>
      </c>
      <c r="B1657" s="453"/>
      <c r="D1657" s="456" t="s">
        <v>443</v>
      </c>
      <c r="E1657" s="456"/>
      <c r="F1657" s="456"/>
      <c r="G1657" s="456"/>
      <c r="H1657" s="460"/>
      <c r="I1657" s="460"/>
      <c r="J1657" s="461"/>
      <c r="K1657" s="460"/>
      <c r="L1657" s="460"/>
      <c r="M1657" s="460"/>
      <c r="N1657" s="460"/>
      <c r="O1657" s="461"/>
      <c r="P1657" s="460"/>
      <c r="Q1657" s="170">
        <f>Input!$J$73</f>
        <v>65.842774465500923</v>
      </c>
      <c r="R1657" s="29">
        <f t="shared" ref="R1657:X1657" si="1687">(Q1657-Q$9)*(Q1657&gt;R$9)</f>
        <v>64.842774465500923</v>
      </c>
      <c r="S1657" s="312">
        <f t="shared" si="1687"/>
        <v>63.842774465500923</v>
      </c>
      <c r="T1657" s="29">
        <f t="shared" si="1687"/>
        <v>62.842774465500923</v>
      </c>
      <c r="U1657" s="29">
        <f t="shared" si="1687"/>
        <v>62.342774465500923</v>
      </c>
      <c r="V1657" s="450">
        <f t="shared" si="1687"/>
        <v>61.342774465500923</v>
      </c>
      <c r="W1657" s="450">
        <f t="shared" si="1687"/>
        <v>60.342774465500923</v>
      </c>
      <c r="X1657" s="451">
        <f t="shared" si="1687"/>
        <v>59.342774465500923</v>
      </c>
      <c r="Y1657" s="343">
        <f>IF(X1657=0,0,MAX(Input!Y$73-(Input!J$73-X1657)-1,0))</f>
        <v>58.342774465500923</v>
      </c>
      <c r="Z1657" s="450">
        <f t="shared" ref="Z1657:AI1657" si="1688">(Y1657-Y$9)*(Y1657&gt;Z$9)</f>
        <v>57.842774465500923</v>
      </c>
      <c r="AA1657" s="450">
        <f t="shared" si="1688"/>
        <v>56.842774465500923</v>
      </c>
      <c r="AB1657" s="450">
        <f t="shared" si="1688"/>
        <v>55.842774465500923</v>
      </c>
      <c r="AC1657" s="450">
        <f t="shared" si="1688"/>
        <v>54.842774465500923</v>
      </c>
      <c r="AD1657" s="451">
        <f t="shared" si="1688"/>
        <v>53.842774465500923</v>
      </c>
      <c r="AE1657" s="474">
        <f t="shared" si="1688"/>
        <v>52.842774465500923</v>
      </c>
      <c r="AF1657" s="450">
        <f t="shared" si="1688"/>
        <v>51.842774465500923</v>
      </c>
      <c r="AG1657" s="450">
        <f t="shared" si="1688"/>
        <v>50.842774465500923</v>
      </c>
      <c r="AH1657" s="450">
        <f t="shared" si="1688"/>
        <v>49.842774465500923</v>
      </c>
      <c r="AI1657" s="451">
        <f t="shared" si="1688"/>
        <v>48.842774465500923</v>
      </c>
      <c r="AJ1657" s="474">
        <f t="shared" si="1654"/>
        <v>47.842774465500923</v>
      </c>
      <c r="AK1657" s="450">
        <f t="shared" si="1655"/>
        <v>46.842774465500923</v>
      </c>
      <c r="AL1657" s="450">
        <f t="shared" si="1656"/>
        <v>45.842774465500923</v>
      </c>
      <c r="AM1657" s="450">
        <f t="shared" si="1657"/>
        <v>44.842774465500923</v>
      </c>
      <c r="AN1657" s="451">
        <f t="shared" si="1658"/>
        <v>43.842774465500923</v>
      </c>
    </row>
    <row r="1658" spans="1:40" outlineLevel="2">
      <c r="A1658" s="882">
        <f>ROW()</f>
        <v>1658</v>
      </c>
      <c r="B1658" s="453"/>
      <c r="H1658" s="458"/>
      <c r="I1658" s="458"/>
      <c r="J1658" s="459"/>
      <c r="K1658" s="458"/>
      <c r="L1658" s="458"/>
      <c r="M1658" s="458"/>
      <c r="N1658" s="458"/>
      <c r="O1658" s="459"/>
      <c r="P1658" s="458"/>
      <c r="Q1658" s="439"/>
      <c r="R1658" s="439"/>
      <c r="S1658" s="440"/>
      <c r="T1658" s="439"/>
      <c r="U1658" s="439"/>
      <c r="V1658" s="439"/>
      <c r="W1658" s="439"/>
      <c r="X1658" s="440"/>
      <c r="Y1658" s="443"/>
      <c r="Z1658" s="439"/>
      <c r="AA1658" s="439"/>
      <c r="AB1658" s="439"/>
      <c r="AC1658" s="439"/>
      <c r="AD1658" s="440"/>
      <c r="AE1658" s="443"/>
      <c r="AF1658" s="439"/>
      <c r="AG1658" s="439"/>
      <c r="AH1658" s="439"/>
      <c r="AI1658" s="440"/>
      <c r="AJ1658" s="443"/>
      <c r="AK1658" s="439"/>
      <c r="AL1658" s="439"/>
      <c r="AM1658" s="439"/>
      <c r="AN1658" s="440"/>
    </row>
    <row r="1659" spans="1:40" outlineLevel="1">
      <c r="A1659" s="732" t="s">
        <v>20</v>
      </c>
      <c r="B1659" s="733"/>
      <c r="C1659" s="881"/>
      <c r="D1659" s="733"/>
      <c r="E1659" s="733"/>
      <c r="F1659" s="733"/>
      <c r="G1659" s="730"/>
      <c r="H1659" s="733"/>
      <c r="I1659" s="730"/>
      <c r="J1659" s="729"/>
      <c r="K1659" s="730"/>
      <c r="L1659" s="730"/>
      <c r="M1659" s="730"/>
      <c r="N1659" s="730"/>
      <c r="O1659" s="729"/>
      <c r="P1659" s="730"/>
      <c r="Q1659" s="730"/>
      <c r="R1659" s="730"/>
      <c r="S1659" s="731"/>
      <c r="T1659" s="730"/>
      <c r="U1659" s="730"/>
      <c r="V1659" s="730"/>
      <c r="W1659" s="730"/>
      <c r="X1659" s="731"/>
      <c r="Y1659" s="729"/>
      <c r="Z1659" s="730"/>
      <c r="AA1659" s="730"/>
      <c r="AB1659" s="730"/>
      <c r="AC1659" s="730"/>
      <c r="AD1659" s="731"/>
      <c r="AE1659" s="729"/>
      <c r="AF1659" s="730"/>
      <c r="AG1659" s="730"/>
      <c r="AH1659" s="730"/>
      <c r="AI1659" s="731"/>
      <c r="AJ1659" s="729"/>
      <c r="AK1659" s="730"/>
      <c r="AL1659" s="730"/>
      <c r="AM1659" s="730"/>
      <c r="AN1659" s="731"/>
    </row>
    <row r="1660" spans="1:40" outlineLevel="2">
      <c r="A1660" s="882">
        <f>ROW()</f>
        <v>1660</v>
      </c>
      <c r="B1660" s="453"/>
      <c r="D1660" s="452" t="s">
        <v>300</v>
      </c>
      <c r="H1660" s="458"/>
      <c r="I1660" s="458"/>
      <c r="J1660" s="459"/>
      <c r="K1660" s="458"/>
      <c r="L1660" s="458"/>
      <c r="M1660" s="458"/>
      <c r="N1660" s="458"/>
      <c r="O1660" s="459"/>
      <c r="P1660" s="439">
        <f t="shared" ref="P1660:AD1661" si="1689">O1768</f>
        <v>0</v>
      </c>
      <c r="Q1660" s="439">
        <f t="shared" si="1689"/>
        <v>2.2324726201970253</v>
      </c>
      <c r="R1660" s="439">
        <f t="shared" si="1689"/>
        <v>2.2209347001621378</v>
      </c>
      <c r="S1660" s="440">
        <f t="shared" si="1689"/>
        <v>2.2093967801272503</v>
      </c>
      <c r="T1660" s="439">
        <f t="shared" si="1689"/>
        <v>2.1978588600923628</v>
      </c>
      <c r="U1660" s="439">
        <f t="shared" si="1689"/>
        <v>2.1884663008611986</v>
      </c>
      <c r="V1660" s="439">
        <f t="shared" si="1689"/>
        <v>2.1696811823988709</v>
      </c>
      <c r="W1660" s="439">
        <f t="shared" si="1689"/>
        <v>2.1508960639365431</v>
      </c>
      <c r="X1660" s="440">
        <f t="shared" si="1689"/>
        <v>2.1321109454742153</v>
      </c>
      <c r="Y1660" s="443">
        <f t="shared" si="1689"/>
        <v>2.1133258270118875</v>
      </c>
      <c r="Z1660" s="439">
        <f t="shared" si="1689"/>
        <v>2.0987511661359437</v>
      </c>
      <c r="AA1660" s="439">
        <f t="shared" si="1689"/>
        <v>2.0696018443840556</v>
      </c>
      <c r="AB1660" s="439">
        <f t="shared" si="1689"/>
        <v>2.0404525226321675</v>
      </c>
      <c r="AC1660" s="439">
        <f t="shared" si="1689"/>
        <v>2.0113032008802794</v>
      </c>
      <c r="AD1660" s="440">
        <f t="shared" si="1689"/>
        <v>1.9821538791283912</v>
      </c>
      <c r="AE1660" s="443">
        <f t="shared" ref="AE1660:AI1671" si="1690">AD1768</f>
        <v>1.9530045573765031</v>
      </c>
      <c r="AF1660" s="439">
        <f t="shared" si="1690"/>
        <v>1.9240420490463626</v>
      </c>
      <c r="AG1660" s="439">
        <f t="shared" si="1690"/>
        <v>1.895079540716222</v>
      </c>
      <c r="AH1660" s="439">
        <f t="shared" si="1690"/>
        <v>1.8661170323860814</v>
      </c>
      <c r="AI1660" s="440">
        <f t="shared" si="1690"/>
        <v>1.8371545240559408</v>
      </c>
      <c r="AJ1660" s="443">
        <f t="shared" ref="AJ1660:AJ1671" si="1691">AI1768</f>
        <v>1.8081920157258002</v>
      </c>
      <c r="AK1660" s="439">
        <f t="shared" ref="AK1660:AK1671" si="1692">AJ1768</f>
        <v>1.7790276283753841</v>
      </c>
      <c r="AL1660" s="439">
        <f t="shared" ref="AL1660:AL1671" si="1693">AK1768</f>
        <v>1.7498632410249679</v>
      </c>
      <c r="AM1660" s="439">
        <f t="shared" ref="AM1660:AM1671" si="1694">AL1768</f>
        <v>1.7206988536745518</v>
      </c>
      <c r="AN1660" s="440">
        <f t="shared" ref="AN1660:AN1671" si="1695">AM1768</f>
        <v>1.6915344663241356</v>
      </c>
    </row>
    <row r="1661" spans="1:40" outlineLevel="2">
      <c r="A1661" s="882">
        <f>ROW()</f>
        <v>1661</v>
      </c>
      <c r="B1661" s="453"/>
      <c r="D1661" s="452" t="s">
        <v>301</v>
      </c>
      <c r="H1661" s="458"/>
      <c r="I1661" s="458"/>
      <c r="J1661" s="459"/>
      <c r="K1661" s="458"/>
      <c r="L1661" s="458"/>
      <c r="M1661" s="458"/>
      <c r="N1661" s="458"/>
      <c r="O1661" s="459"/>
      <c r="P1661" s="439">
        <f t="shared" si="1689"/>
        <v>0</v>
      </c>
      <c r="Q1661" s="439">
        <f t="shared" si="1689"/>
        <v>0</v>
      </c>
      <c r="R1661" s="439">
        <f t="shared" si="1689"/>
        <v>0</v>
      </c>
      <c r="S1661" s="440">
        <f t="shared" si="1689"/>
        <v>0</v>
      </c>
      <c r="T1661" s="439">
        <f t="shared" si="1689"/>
        <v>0</v>
      </c>
      <c r="U1661" s="439">
        <f t="shared" si="1689"/>
        <v>0</v>
      </c>
      <c r="V1661" s="439">
        <f t="shared" si="1689"/>
        <v>0</v>
      </c>
      <c r="W1661" s="439">
        <f t="shared" si="1689"/>
        <v>0</v>
      </c>
      <c r="X1661" s="440">
        <f t="shared" si="1689"/>
        <v>0</v>
      </c>
      <c r="Y1661" s="443">
        <f t="shared" ref="Y1661" si="1696">X1769</f>
        <v>0</v>
      </c>
      <c r="Z1661" s="439">
        <f t="shared" ref="Z1661" si="1697">Y1769</f>
        <v>0</v>
      </c>
      <c r="AA1661" s="439">
        <f t="shared" ref="AA1661" si="1698">Z1769</f>
        <v>0</v>
      </c>
      <c r="AB1661" s="439">
        <f t="shared" ref="AB1661" si="1699">AA1769</f>
        <v>0</v>
      </c>
      <c r="AC1661" s="439">
        <f t="shared" ref="AC1661" si="1700">AB1769</f>
        <v>0</v>
      </c>
      <c r="AD1661" s="440">
        <f t="shared" ref="AD1661" si="1701">AC1769</f>
        <v>0</v>
      </c>
      <c r="AE1661" s="443">
        <f t="shared" si="1690"/>
        <v>0</v>
      </c>
      <c r="AF1661" s="439">
        <f t="shared" si="1690"/>
        <v>0</v>
      </c>
      <c r="AG1661" s="439">
        <f t="shared" si="1690"/>
        <v>0</v>
      </c>
      <c r="AH1661" s="439">
        <f t="shared" si="1690"/>
        <v>0</v>
      </c>
      <c r="AI1661" s="440">
        <f t="shared" si="1690"/>
        <v>0</v>
      </c>
      <c r="AJ1661" s="443">
        <f t="shared" si="1691"/>
        <v>0</v>
      </c>
      <c r="AK1661" s="439">
        <f t="shared" si="1692"/>
        <v>0</v>
      </c>
      <c r="AL1661" s="439">
        <f t="shared" si="1693"/>
        <v>0</v>
      </c>
      <c r="AM1661" s="439">
        <f t="shared" si="1694"/>
        <v>0</v>
      </c>
      <c r="AN1661" s="440">
        <f t="shared" si="1695"/>
        <v>0</v>
      </c>
    </row>
    <row r="1662" spans="1:40" outlineLevel="2">
      <c r="A1662" s="882">
        <f>ROW()</f>
        <v>1662</v>
      </c>
      <c r="B1662" s="453"/>
      <c r="D1662" s="452" t="s">
        <v>29</v>
      </c>
      <c r="H1662" s="458"/>
      <c r="I1662" s="458"/>
      <c r="J1662" s="459"/>
      <c r="K1662" s="458"/>
      <c r="L1662" s="458"/>
      <c r="M1662" s="458"/>
      <c r="N1662" s="458"/>
      <c r="O1662" s="459"/>
      <c r="P1662" s="439">
        <f t="shared" ref="P1662:AD1662" si="1702">O1770</f>
        <v>0</v>
      </c>
      <c r="Q1662" s="439">
        <f t="shared" si="1702"/>
        <v>0</v>
      </c>
      <c r="R1662" s="439">
        <f t="shared" si="1702"/>
        <v>-0.14458947144646345</v>
      </c>
      <c r="S1662" s="440">
        <f t="shared" si="1702"/>
        <v>-0.28917894289292689</v>
      </c>
      <c r="T1662" s="439">
        <f t="shared" si="1702"/>
        <v>0</v>
      </c>
      <c r="U1662" s="439">
        <f t="shared" si="1702"/>
        <v>0</v>
      </c>
      <c r="V1662" s="439">
        <f t="shared" si="1702"/>
        <v>0</v>
      </c>
      <c r="W1662" s="439">
        <f t="shared" si="1702"/>
        <v>0</v>
      </c>
      <c r="X1662" s="440">
        <f t="shared" si="1702"/>
        <v>0</v>
      </c>
      <c r="Y1662" s="443">
        <f t="shared" si="1702"/>
        <v>0</v>
      </c>
      <c r="Z1662" s="439">
        <f t="shared" si="1702"/>
        <v>0</v>
      </c>
      <c r="AA1662" s="439">
        <f t="shared" si="1702"/>
        <v>0</v>
      </c>
      <c r="AB1662" s="439">
        <f t="shared" si="1702"/>
        <v>0</v>
      </c>
      <c r="AC1662" s="439">
        <f t="shared" si="1702"/>
        <v>0</v>
      </c>
      <c r="AD1662" s="440">
        <f t="shared" si="1702"/>
        <v>0</v>
      </c>
      <c r="AE1662" s="443">
        <f t="shared" si="1690"/>
        <v>0</v>
      </c>
      <c r="AF1662" s="439">
        <f t="shared" si="1690"/>
        <v>0</v>
      </c>
      <c r="AG1662" s="439">
        <f t="shared" si="1690"/>
        <v>0</v>
      </c>
      <c r="AH1662" s="439">
        <f t="shared" si="1690"/>
        <v>0</v>
      </c>
      <c r="AI1662" s="440">
        <f t="shared" si="1690"/>
        <v>0</v>
      </c>
      <c r="AJ1662" s="443">
        <f t="shared" si="1691"/>
        <v>0</v>
      </c>
      <c r="AK1662" s="439">
        <f t="shared" si="1692"/>
        <v>0</v>
      </c>
      <c r="AL1662" s="439">
        <f t="shared" si="1693"/>
        <v>0</v>
      </c>
      <c r="AM1662" s="439">
        <f t="shared" si="1694"/>
        <v>0</v>
      </c>
      <c r="AN1662" s="440">
        <f t="shared" si="1695"/>
        <v>0</v>
      </c>
    </row>
    <row r="1663" spans="1:40" outlineLevel="2">
      <c r="A1663" s="882">
        <f>ROW()</f>
        <v>1663</v>
      </c>
      <c r="B1663" s="453"/>
      <c r="D1663" s="452" t="s">
        <v>30</v>
      </c>
      <c r="H1663" s="458"/>
      <c r="I1663" s="458"/>
      <c r="J1663" s="459"/>
      <c r="K1663" s="458"/>
      <c r="L1663" s="458"/>
      <c r="M1663" s="458"/>
      <c r="N1663" s="458"/>
      <c r="O1663" s="459"/>
      <c r="P1663" s="439">
        <f t="shared" ref="P1663:AD1663" si="1703">O1771</f>
        <v>0</v>
      </c>
      <c r="Q1663" s="439">
        <f t="shared" si="1703"/>
        <v>12.886669157915719</v>
      </c>
      <c r="R1663" s="439">
        <f t="shared" si="1703"/>
        <v>12.835269633571723</v>
      </c>
      <c r="S1663" s="440">
        <f t="shared" si="1703"/>
        <v>12.783870109227728</v>
      </c>
      <c r="T1663" s="439">
        <f t="shared" si="1703"/>
        <v>12.732470584883732</v>
      </c>
      <c r="U1663" s="439">
        <f t="shared" si="1703"/>
        <v>12.620782246419839</v>
      </c>
      <c r="V1663" s="439">
        <f t="shared" si="1703"/>
        <v>12.397405569492054</v>
      </c>
      <c r="W1663" s="439">
        <f t="shared" si="1703"/>
        <v>12.174028892564269</v>
      </c>
      <c r="X1663" s="440">
        <f t="shared" si="1703"/>
        <v>11.950652215636484</v>
      </c>
      <c r="Y1663" s="443">
        <f t="shared" si="1703"/>
        <v>11.7272755387087</v>
      </c>
      <c r="Z1663" s="439">
        <f t="shared" si="1703"/>
        <v>11.615587200244807</v>
      </c>
      <c r="AA1663" s="439">
        <f t="shared" si="1703"/>
        <v>11.392210523317022</v>
      </c>
      <c r="AB1663" s="439">
        <f t="shared" si="1703"/>
        <v>11.168833846389237</v>
      </c>
      <c r="AC1663" s="439">
        <f t="shared" si="1703"/>
        <v>10.945457169461452</v>
      </c>
      <c r="AD1663" s="440">
        <f t="shared" si="1703"/>
        <v>10.722080492533667</v>
      </c>
      <c r="AE1663" s="443">
        <f t="shared" si="1690"/>
        <v>10.498703815605882</v>
      </c>
      <c r="AF1663" s="439">
        <f t="shared" si="1690"/>
        <v>10.276758724692712</v>
      </c>
      <c r="AG1663" s="439">
        <f t="shared" si="1690"/>
        <v>10.054813633779542</v>
      </c>
      <c r="AH1663" s="439">
        <f t="shared" si="1690"/>
        <v>9.8328685428663718</v>
      </c>
      <c r="AI1663" s="440">
        <f t="shared" si="1690"/>
        <v>9.6109234519532016</v>
      </c>
      <c r="AJ1663" s="443">
        <f t="shared" si="1691"/>
        <v>9.3889783610400315</v>
      </c>
      <c r="AK1663" s="439">
        <f t="shared" si="1692"/>
        <v>9.1654312572057446</v>
      </c>
      <c r="AL1663" s="439">
        <f t="shared" si="1693"/>
        <v>8.9418841533714577</v>
      </c>
      <c r="AM1663" s="439">
        <f t="shared" si="1694"/>
        <v>8.7183370495371708</v>
      </c>
      <c r="AN1663" s="440">
        <f t="shared" si="1695"/>
        <v>8.4947899457028839</v>
      </c>
    </row>
    <row r="1664" spans="1:40" outlineLevel="2">
      <c r="A1664" s="882">
        <f>ROW()</f>
        <v>1664</v>
      </c>
      <c r="B1664" s="453"/>
      <c r="D1664" s="452" t="s">
        <v>31</v>
      </c>
      <c r="H1664" s="458"/>
      <c r="I1664" s="458"/>
      <c r="J1664" s="459"/>
      <c r="K1664" s="458"/>
      <c r="L1664" s="458"/>
      <c r="M1664" s="458"/>
      <c r="N1664" s="458"/>
      <c r="O1664" s="459"/>
      <c r="P1664" s="439">
        <f t="shared" ref="P1664:AD1664" si="1704">O1772</f>
        <v>0</v>
      </c>
      <c r="Q1664" s="439">
        <f t="shared" si="1704"/>
        <v>0</v>
      </c>
      <c r="R1664" s="439">
        <f t="shared" si="1704"/>
        <v>0</v>
      </c>
      <c r="S1664" s="440">
        <f t="shared" si="1704"/>
        <v>0</v>
      </c>
      <c r="T1664" s="439">
        <f t="shared" si="1704"/>
        <v>0</v>
      </c>
      <c r="U1664" s="439">
        <f t="shared" si="1704"/>
        <v>0</v>
      </c>
      <c r="V1664" s="439">
        <f t="shared" si="1704"/>
        <v>0</v>
      </c>
      <c r="W1664" s="439">
        <f t="shared" si="1704"/>
        <v>0</v>
      </c>
      <c r="X1664" s="440">
        <f t="shared" si="1704"/>
        <v>0</v>
      </c>
      <c r="Y1664" s="443">
        <f t="shared" si="1704"/>
        <v>0</v>
      </c>
      <c r="Z1664" s="439">
        <f t="shared" si="1704"/>
        <v>0</v>
      </c>
      <c r="AA1664" s="439">
        <f t="shared" si="1704"/>
        <v>0</v>
      </c>
      <c r="AB1664" s="439">
        <f t="shared" si="1704"/>
        <v>0</v>
      </c>
      <c r="AC1664" s="439">
        <f t="shared" si="1704"/>
        <v>0</v>
      </c>
      <c r="AD1664" s="440">
        <f t="shared" si="1704"/>
        <v>0</v>
      </c>
      <c r="AE1664" s="443">
        <f t="shared" si="1690"/>
        <v>0</v>
      </c>
      <c r="AF1664" s="439">
        <f t="shared" si="1690"/>
        <v>0</v>
      </c>
      <c r="AG1664" s="439">
        <f t="shared" si="1690"/>
        <v>0</v>
      </c>
      <c r="AH1664" s="439">
        <f t="shared" si="1690"/>
        <v>0</v>
      </c>
      <c r="AI1664" s="440">
        <f t="shared" si="1690"/>
        <v>0</v>
      </c>
      <c r="AJ1664" s="443">
        <f t="shared" si="1691"/>
        <v>0</v>
      </c>
      <c r="AK1664" s="439">
        <f t="shared" si="1692"/>
        <v>0</v>
      </c>
      <c r="AL1664" s="439">
        <f t="shared" si="1693"/>
        <v>0</v>
      </c>
      <c r="AM1664" s="439">
        <f t="shared" si="1694"/>
        <v>0</v>
      </c>
      <c r="AN1664" s="440">
        <f t="shared" si="1695"/>
        <v>0</v>
      </c>
    </row>
    <row r="1665" spans="1:40" outlineLevel="2">
      <c r="A1665" s="882">
        <f>ROW()</f>
        <v>1665</v>
      </c>
      <c r="B1665" s="453"/>
      <c r="D1665" s="452" t="s">
        <v>32</v>
      </c>
      <c r="H1665" s="458"/>
      <c r="I1665" s="458"/>
      <c r="J1665" s="459"/>
      <c r="K1665" s="458"/>
      <c r="L1665" s="458"/>
      <c r="M1665" s="458"/>
      <c r="N1665" s="458"/>
      <c r="O1665" s="459"/>
      <c r="P1665" s="439">
        <f t="shared" ref="P1665:AD1665" si="1705">O1773</f>
        <v>0</v>
      </c>
      <c r="Q1665" s="439">
        <f t="shared" si="1705"/>
        <v>1.1506290381726085</v>
      </c>
      <c r="R1665" s="439">
        <f t="shared" si="1705"/>
        <v>1.1475416654148589</v>
      </c>
      <c r="S1665" s="440">
        <f t="shared" si="1705"/>
        <v>1.1444542926571093</v>
      </c>
      <c r="T1665" s="439">
        <f t="shared" si="1705"/>
        <v>1.1413669198993597</v>
      </c>
      <c r="U1665" s="439">
        <f t="shared" si="1705"/>
        <v>1.1259430426034225</v>
      </c>
      <c r="V1665" s="439">
        <f t="shared" si="1705"/>
        <v>1.0950952880115479</v>
      </c>
      <c r="W1665" s="439">
        <f t="shared" si="1705"/>
        <v>1.0642475334196733</v>
      </c>
      <c r="X1665" s="440">
        <f t="shared" si="1705"/>
        <v>1.0333997788277987</v>
      </c>
      <c r="Y1665" s="443">
        <f t="shared" si="1705"/>
        <v>1.002552024235924</v>
      </c>
      <c r="Z1665" s="439">
        <f t="shared" si="1705"/>
        <v>0.98712814693998674</v>
      </c>
      <c r="AA1665" s="439">
        <f t="shared" si="1705"/>
        <v>0.95628039234811213</v>
      </c>
      <c r="AB1665" s="439">
        <f t="shared" si="1705"/>
        <v>0.92543263775623752</v>
      </c>
      <c r="AC1665" s="439">
        <f t="shared" si="1705"/>
        <v>0.89458488316436291</v>
      </c>
      <c r="AD1665" s="440">
        <f t="shared" si="1705"/>
        <v>0.8637371285724883</v>
      </c>
      <c r="AE1665" s="443">
        <f t="shared" si="1690"/>
        <v>0.83288937398061369</v>
      </c>
      <c r="AF1665" s="439">
        <f t="shared" si="1690"/>
        <v>0.80223931779961777</v>
      </c>
      <c r="AG1665" s="439">
        <f t="shared" si="1690"/>
        <v>0.77158926161862185</v>
      </c>
      <c r="AH1665" s="439">
        <f t="shared" si="1690"/>
        <v>0.74093920543762593</v>
      </c>
      <c r="AI1665" s="440">
        <f t="shared" si="1690"/>
        <v>0.71028914925663</v>
      </c>
      <c r="AJ1665" s="443">
        <f t="shared" si="1691"/>
        <v>0.67963909307563397</v>
      </c>
      <c r="AK1665" s="439">
        <f t="shared" si="1692"/>
        <v>0.64874640702674147</v>
      </c>
      <c r="AL1665" s="439">
        <f t="shared" si="1693"/>
        <v>0.61785372097784896</v>
      </c>
      <c r="AM1665" s="439">
        <f t="shared" si="1694"/>
        <v>0.58696103492895646</v>
      </c>
      <c r="AN1665" s="440">
        <f t="shared" si="1695"/>
        <v>0.55606834888006407</v>
      </c>
    </row>
    <row r="1666" spans="1:40" outlineLevel="2">
      <c r="A1666" s="882">
        <f>ROW()</f>
        <v>1666</v>
      </c>
      <c r="B1666" s="453"/>
      <c r="D1666" s="452" t="s">
        <v>33</v>
      </c>
      <c r="H1666" s="458"/>
      <c r="I1666" s="458"/>
      <c r="J1666" s="459"/>
      <c r="K1666" s="458"/>
      <c r="L1666" s="458"/>
      <c r="M1666" s="458"/>
      <c r="N1666" s="458"/>
      <c r="O1666" s="459"/>
      <c r="P1666" s="439">
        <f t="shared" ref="P1666:AD1666" si="1706">O1774</f>
        <v>0</v>
      </c>
      <c r="Q1666" s="439">
        <f t="shared" si="1706"/>
        <v>0</v>
      </c>
      <c r="R1666" s="439">
        <f t="shared" si="1706"/>
        <v>-3.1222841572301591E-4</v>
      </c>
      <c r="S1666" s="440">
        <f t="shared" si="1706"/>
        <v>-6.2445683144603183E-4</v>
      </c>
      <c r="T1666" s="439">
        <f t="shared" si="1706"/>
        <v>0</v>
      </c>
      <c r="U1666" s="439">
        <f t="shared" si="1706"/>
        <v>0</v>
      </c>
      <c r="V1666" s="439">
        <f t="shared" si="1706"/>
        <v>0</v>
      </c>
      <c r="W1666" s="439">
        <f t="shared" si="1706"/>
        <v>0</v>
      </c>
      <c r="X1666" s="440">
        <f t="shared" si="1706"/>
        <v>0</v>
      </c>
      <c r="Y1666" s="443">
        <f t="shared" si="1706"/>
        <v>0</v>
      </c>
      <c r="Z1666" s="439">
        <f t="shared" si="1706"/>
        <v>0</v>
      </c>
      <c r="AA1666" s="439">
        <f t="shared" si="1706"/>
        <v>0</v>
      </c>
      <c r="AB1666" s="439">
        <f t="shared" si="1706"/>
        <v>0</v>
      </c>
      <c r="AC1666" s="439">
        <f t="shared" si="1706"/>
        <v>0</v>
      </c>
      <c r="AD1666" s="440">
        <f t="shared" si="1706"/>
        <v>0</v>
      </c>
      <c r="AE1666" s="443">
        <f t="shared" si="1690"/>
        <v>0</v>
      </c>
      <c r="AF1666" s="439">
        <f t="shared" si="1690"/>
        <v>0</v>
      </c>
      <c r="AG1666" s="439">
        <f t="shared" si="1690"/>
        <v>0</v>
      </c>
      <c r="AH1666" s="439">
        <f t="shared" si="1690"/>
        <v>0</v>
      </c>
      <c r="AI1666" s="440">
        <f t="shared" si="1690"/>
        <v>0</v>
      </c>
      <c r="AJ1666" s="443">
        <f t="shared" si="1691"/>
        <v>0</v>
      </c>
      <c r="AK1666" s="439">
        <f t="shared" si="1692"/>
        <v>0</v>
      </c>
      <c r="AL1666" s="439">
        <f t="shared" si="1693"/>
        <v>0</v>
      </c>
      <c r="AM1666" s="439">
        <f t="shared" si="1694"/>
        <v>0</v>
      </c>
      <c r="AN1666" s="440">
        <f t="shared" si="1695"/>
        <v>0</v>
      </c>
    </row>
    <row r="1667" spans="1:40" outlineLevel="2">
      <c r="A1667" s="882">
        <f>ROW()</f>
        <v>1667</v>
      </c>
      <c r="B1667" s="453"/>
      <c r="D1667" s="452" t="s">
        <v>27</v>
      </c>
      <c r="H1667" s="458"/>
      <c r="I1667" s="458"/>
      <c r="J1667" s="459"/>
      <c r="K1667" s="458"/>
      <c r="L1667" s="458"/>
      <c r="M1667" s="458"/>
      <c r="N1667" s="458"/>
      <c r="O1667" s="459"/>
      <c r="P1667" s="439">
        <f t="shared" ref="P1667:AD1667" si="1707">O1775</f>
        <v>0</v>
      </c>
      <c r="Q1667" s="439">
        <f t="shared" si="1707"/>
        <v>0</v>
      </c>
      <c r="R1667" s="439">
        <f t="shared" si="1707"/>
        <v>-5.2833090219466384E-4</v>
      </c>
      <c r="S1667" s="440">
        <f t="shared" si="1707"/>
        <v>-1.0566618043893277E-3</v>
      </c>
      <c r="T1667" s="439">
        <f t="shared" si="1707"/>
        <v>0</v>
      </c>
      <c r="U1667" s="439">
        <f t="shared" si="1707"/>
        <v>0</v>
      </c>
      <c r="V1667" s="439">
        <f t="shared" si="1707"/>
        <v>0</v>
      </c>
      <c r="W1667" s="439">
        <f t="shared" si="1707"/>
        <v>0</v>
      </c>
      <c r="X1667" s="440">
        <f t="shared" si="1707"/>
        <v>0</v>
      </c>
      <c r="Y1667" s="443">
        <f t="shared" si="1707"/>
        <v>0</v>
      </c>
      <c r="Z1667" s="439">
        <f t="shared" si="1707"/>
        <v>0</v>
      </c>
      <c r="AA1667" s="439">
        <f t="shared" si="1707"/>
        <v>0</v>
      </c>
      <c r="AB1667" s="439">
        <f t="shared" si="1707"/>
        <v>0</v>
      </c>
      <c r="AC1667" s="439">
        <f t="shared" si="1707"/>
        <v>0</v>
      </c>
      <c r="AD1667" s="440">
        <f t="shared" si="1707"/>
        <v>0</v>
      </c>
      <c r="AE1667" s="443">
        <f t="shared" si="1690"/>
        <v>0</v>
      </c>
      <c r="AF1667" s="439">
        <f t="shared" si="1690"/>
        <v>0</v>
      </c>
      <c r="AG1667" s="439">
        <f t="shared" si="1690"/>
        <v>0</v>
      </c>
      <c r="AH1667" s="439">
        <f t="shared" si="1690"/>
        <v>0</v>
      </c>
      <c r="AI1667" s="440">
        <f t="shared" si="1690"/>
        <v>0</v>
      </c>
      <c r="AJ1667" s="443">
        <f t="shared" si="1691"/>
        <v>0</v>
      </c>
      <c r="AK1667" s="439">
        <f t="shared" si="1692"/>
        <v>0</v>
      </c>
      <c r="AL1667" s="439">
        <f t="shared" si="1693"/>
        <v>0</v>
      </c>
      <c r="AM1667" s="439">
        <f t="shared" si="1694"/>
        <v>0</v>
      </c>
      <c r="AN1667" s="440">
        <f t="shared" si="1695"/>
        <v>0</v>
      </c>
    </row>
    <row r="1668" spans="1:40" outlineLevel="2">
      <c r="A1668" s="882">
        <f>ROW()</f>
        <v>1668</v>
      </c>
      <c r="B1668" s="453"/>
      <c r="D1668" s="452" t="s">
        <v>34</v>
      </c>
      <c r="H1668" s="458"/>
      <c r="I1668" s="458"/>
      <c r="J1668" s="459"/>
      <c r="K1668" s="458"/>
      <c r="L1668" s="458"/>
      <c r="M1668" s="458"/>
      <c r="N1668" s="458"/>
      <c r="O1668" s="459"/>
      <c r="P1668" s="439">
        <f t="shared" ref="P1668:AD1668" si="1708">O1776</f>
        <v>0</v>
      </c>
      <c r="Q1668" s="439">
        <f t="shared" si="1708"/>
        <v>31.581263793238435</v>
      </c>
      <c r="R1668" s="439">
        <f t="shared" si="1708"/>
        <v>30.314385110207041</v>
      </c>
      <c r="S1668" s="440">
        <f t="shared" si="1708"/>
        <v>29.047506427175648</v>
      </c>
      <c r="T1668" s="439">
        <f t="shared" si="1708"/>
        <v>27.780627744144255</v>
      </c>
      <c r="U1668" s="439">
        <f t="shared" si="1708"/>
        <v>27.149249840868247</v>
      </c>
      <c r="V1668" s="439">
        <f t="shared" si="1708"/>
        <v>25.886494034316236</v>
      </c>
      <c r="W1668" s="439">
        <f t="shared" si="1708"/>
        <v>24.623738227764225</v>
      </c>
      <c r="X1668" s="440">
        <f t="shared" si="1708"/>
        <v>23.360982421212213</v>
      </c>
      <c r="Y1668" s="443">
        <f t="shared" si="1708"/>
        <v>22.098226614660202</v>
      </c>
      <c r="Z1668" s="439">
        <f t="shared" si="1708"/>
        <v>21.466848711384195</v>
      </c>
      <c r="AA1668" s="439">
        <f t="shared" si="1708"/>
        <v>20.204092904832184</v>
      </c>
      <c r="AB1668" s="439">
        <f t="shared" si="1708"/>
        <v>18.941337098280172</v>
      </c>
      <c r="AC1668" s="439">
        <f t="shared" si="1708"/>
        <v>17.678581291728161</v>
      </c>
      <c r="AD1668" s="440">
        <f t="shared" si="1708"/>
        <v>16.41582548517615</v>
      </c>
      <c r="AE1668" s="443">
        <f t="shared" si="1690"/>
        <v>15.153069678624137</v>
      </c>
      <c r="AF1668" s="439">
        <f t="shared" si="1690"/>
        <v>13.898406675570655</v>
      </c>
      <c r="AG1668" s="439">
        <f t="shared" si="1690"/>
        <v>12.643743672517173</v>
      </c>
      <c r="AH1668" s="439">
        <f t="shared" si="1690"/>
        <v>11.389080669463691</v>
      </c>
      <c r="AI1668" s="440">
        <f t="shared" si="1690"/>
        <v>10.13441766641021</v>
      </c>
      <c r="AJ1668" s="443">
        <f t="shared" si="1691"/>
        <v>8.8797546633567279</v>
      </c>
      <c r="AK1668" s="439">
        <f t="shared" si="1692"/>
        <v>7.6112182828771955</v>
      </c>
      <c r="AL1668" s="439">
        <f t="shared" si="1693"/>
        <v>6.3426819023976631</v>
      </c>
      <c r="AM1668" s="439">
        <f t="shared" si="1694"/>
        <v>5.0741455219181306</v>
      </c>
      <c r="AN1668" s="440">
        <f t="shared" si="1695"/>
        <v>3.8056091414385982</v>
      </c>
    </row>
    <row r="1669" spans="1:40" outlineLevel="2">
      <c r="A1669" s="882">
        <f>ROW()</f>
        <v>1669</v>
      </c>
      <c r="B1669" s="453"/>
      <c r="D1669" s="452" t="s">
        <v>35</v>
      </c>
      <c r="H1669" s="458"/>
      <c r="I1669" s="458"/>
      <c r="J1669" s="459"/>
      <c r="K1669" s="458"/>
      <c r="L1669" s="458"/>
      <c r="M1669" s="458"/>
      <c r="N1669" s="458"/>
      <c r="O1669" s="459"/>
      <c r="P1669" s="439">
        <f t="shared" ref="P1669:AD1670" si="1709">O1777</f>
        <v>0</v>
      </c>
      <c r="Q1669" s="439">
        <f t="shared" si="1709"/>
        <v>0</v>
      </c>
      <c r="R1669" s="439">
        <f t="shared" si="1709"/>
        <v>0</v>
      </c>
      <c r="S1669" s="440">
        <f t="shared" si="1709"/>
        <v>0</v>
      </c>
      <c r="T1669" s="439">
        <f t="shared" si="1709"/>
        <v>0</v>
      </c>
      <c r="U1669" s="439">
        <f t="shared" si="1709"/>
        <v>0</v>
      </c>
      <c r="V1669" s="439">
        <f t="shared" si="1709"/>
        <v>0</v>
      </c>
      <c r="W1669" s="439">
        <f t="shared" si="1709"/>
        <v>0</v>
      </c>
      <c r="X1669" s="440">
        <f t="shared" si="1709"/>
        <v>0</v>
      </c>
      <c r="Y1669" s="443">
        <f t="shared" si="1709"/>
        <v>0</v>
      </c>
      <c r="Z1669" s="439">
        <f t="shared" si="1709"/>
        <v>0</v>
      </c>
      <c r="AA1669" s="439">
        <f t="shared" si="1709"/>
        <v>0</v>
      </c>
      <c r="AB1669" s="439">
        <f t="shared" si="1709"/>
        <v>0</v>
      </c>
      <c r="AC1669" s="439">
        <f t="shared" si="1709"/>
        <v>0</v>
      </c>
      <c r="AD1669" s="440">
        <f t="shared" si="1709"/>
        <v>0</v>
      </c>
      <c r="AE1669" s="443">
        <f t="shared" si="1690"/>
        <v>0</v>
      </c>
      <c r="AF1669" s="439">
        <f t="shared" si="1690"/>
        <v>0</v>
      </c>
      <c r="AG1669" s="439">
        <f t="shared" si="1690"/>
        <v>0</v>
      </c>
      <c r="AH1669" s="439">
        <f t="shared" si="1690"/>
        <v>0</v>
      </c>
      <c r="AI1669" s="440">
        <f t="shared" si="1690"/>
        <v>0</v>
      </c>
      <c r="AJ1669" s="443">
        <f t="shared" si="1691"/>
        <v>0</v>
      </c>
      <c r="AK1669" s="439">
        <f t="shared" si="1692"/>
        <v>0</v>
      </c>
      <c r="AL1669" s="439">
        <f t="shared" si="1693"/>
        <v>0</v>
      </c>
      <c r="AM1669" s="439">
        <f t="shared" si="1694"/>
        <v>0</v>
      </c>
      <c r="AN1669" s="440">
        <f t="shared" si="1695"/>
        <v>0</v>
      </c>
    </row>
    <row r="1670" spans="1:40" outlineLevel="2">
      <c r="A1670" s="882">
        <f>ROW()</f>
        <v>1670</v>
      </c>
      <c r="B1670" s="453"/>
      <c r="D1670" s="452" t="s">
        <v>302</v>
      </c>
      <c r="H1670" s="458"/>
      <c r="I1670" s="458"/>
      <c r="J1670" s="459"/>
      <c r="K1670" s="458"/>
      <c r="L1670" s="458"/>
      <c r="M1670" s="458"/>
      <c r="N1670" s="458"/>
      <c r="O1670" s="459"/>
      <c r="P1670" s="439">
        <f t="shared" si="1709"/>
        <v>0</v>
      </c>
      <c r="Q1670" s="439">
        <f t="shared" si="1709"/>
        <v>0</v>
      </c>
      <c r="R1670" s="439">
        <f t="shared" si="1709"/>
        <v>0</v>
      </c>
      <c r="S1670" s="440">
        <f t="shared" si="1709"/>
        <v>0</v>
      </c>
      <c r="T1670" s="439">
        <f t="shared" si="1709"/>
        <v>0</v>
      </c>
      <c r="U1670" s="439">
        <f t="shared" si="1709"/>
        <v>0</v>
      </c>
      <c r="V1670" s="439">
        <f t="shared" si="1709"/>
        <v>0</v>
      </c>
      <c r="W1670" s="439">
        <f t="shared" si="1709"/>
        <v>0</v>
      </c>
      <c r="X1670" s="440">
        <f t="shared" si="1709"/>
        <v>0</v>
      </c>
      <c r="Y1670" s="443">
        <f t="shared" ref="Y1670" si="1710">X1778</f>
        <v>0</v>
      </c>
      <c r="Z1670" s="439">
        <f t="shared" ref="Z1670" si="1711">Y1778</f>
        <v>0</v>
      </c>
      <c r="AA1670" s="439">
        <f t="shared" ref="AA1670" si="1712">Z1778</f>
        <v>0</v>
      </c>
      <c r="AB1670" s="439">
        <f t="shared" ref="AB1670" si="1713">AA1778</f>
        <v>0</v>
      </c>
      <c r="AC1670" s="439">
        <f t="shared" ref="AC1670" si="1714">AB1778</f>
        <v>0</v>
      </c>
      <c r="AD1670" s="440">
        <f t="shared" ref="AD1670" si="1715">AC1778</f>
        <v>0</v>
      </c>
      <c r="AE1670" s="443">
        <f t="shared" si="1690"/>
        <v>0</v>
      </c>
      <c r="AF1670" s="439">
        <f t="shared" si="1690"/>
        <v>0</v>
      </c>
      <c r="AG1670" s="439">
        <f t="shared" si="1690"/>
        <v>0</v>
      </c>
      <c r="AH1670" s="439">
        <f t="shared" si="1690"/>
        <v>0</v>
      </c>
      <c r="AI1670" s="440">
        <f t="shared" si="1690"/>
        <v>0</v>
      </c>
      <c r="AJ1670" s="443">
        <f t="shared" si="1691"/>
        <v>0</v>
      </c>
      <c r="AK1670" s="439">
        <f t="shared" si="1692"/>
        <v>0</v>
      </c>
      <c r="AL1670" s="439">
        <f t="shared" si="1693"/>
        <v>0</v>
      </c>
      <c r="AM1670" s="439">
        <f t="shared" si="1694"/>
        <v>0</v>
      </c>
      <c r="AN1670" s="440">
        <f t="shared" si="1695"/>
        <v>0</v>
      </c>
    </row>
    <row r="1671" spans="1:40" outlineLevel="2">
      <c r="A1671" s="882">
        <f>ROW()</f>
        <v>1671</v>
      </c>
      <c r="B1671" s="453"/>
      <c r="D1671" s="452" t="s">
        <v>36</v>
      </c>
      <c r="H1671" s="458"/>
      <c r="I1671" s="458"/>
      <c r="J1671" s="459"/>
      <c r="K1671" s="458"/>
      <c r="L1671" s="458"/>
      <c r="M1671" s="458"/>
      <c r="N1671" s="458"/>
      <c r="O1671" s="459"/>
      <c r="P1671" s="439">
        <f t="shared" ref="P1671:AD1671" si="1716">O1779</f>
        <v>0</v>
      </c>
      <c r="Q1671" s="439">
        <f t="shared" si="1716"/>
        <v>1.662591241773997E-3</v>
      </c>
      <c r="R1671" s="439">
        <f t="shared" si="1716"/>
        <v>-0.95061248632876993</v>
      </c>
      <c r="S1671" s="440">
        <f t="shared" si="1716"/>
        <v>-1.9028875638993139</v>
      </c>
      <c r="T1671" s="439">
        <f t="shared" si="1716"/>
        <v>0</v>
      </c>
      <c r="U1671" s="439">
        <f t="shared" si="1716"/>
        <v>0</v>
      </c>
      <c r="V1671" s="439">
        <f t="shared" si="1716"/>
        <v>0</v>
      </c>
      <c r="W1671" s="439">
        <f t="shared" si="1716"/>
        <v>0</v>
      </c>
      <c r="X1671" s="440">
        <f t="shared" si="1716"/>
        <v>0</v>
      </c>
      <c r="Y1671" s="443">
        <f t="shared" si="1716"/>
        <v>0</v>
      </c>
      <c r="Z1671" s="439">
        <f t="shared" si="1716"/>
        <v>0</v>
      </c>
      <c r="AA1671" s="439">
        <f t="shared" si="1716"/>
        <v>0</v>
      </c>
      <c r="AB1671" s="439">
        <f t="shared" si="1716"/>
        <v>0</v>
      </c>
      <c r="AC1671" s="439">
        <f t="shared" si="1716"/>
        <v>0</v>
      </c>
      <c r="AD1671" s="440">
        <f t="shared" si="1716"/>
        <v>0</v>
      </c>
      <c r="AE1671" s="443">
        <f t="shared" si="1690"/>
        <v>0</v>
      </c>
      <c r="AF1671" s="439">
        <f t="shared" si="1690"/>
        <v>0</v>
      </c>
      <c r="AG1671" s="439">
        <f t="shared" si="1690"/>
        <v>0</v>
      </c>
      <c r="AH1671" s="439">
        <f t="shared" si="1690"/>
        <v>0</v>
      </c>
      <c r="AI1671" s="440">
        <f t="shared" si="1690"/>
        <v>0</v>
      </c>
      <c r="AJ1671" s="443">
        <f t="shared" si="1691"/>
        <v>0</v>
      </c>
      <c r="AK1671" s="439">
        <f t="shared" si="1692"/>
        <v>0</v>
      </c>
      <c r="AL1671" s="439">
        <f t="shared" si="1693"/>
        <v>0</v>
      </c>
      <c r="AM1671" s="439">
        <f t="shared" si="1694"/>
        <v>0</v>
      </c>
      <c r="AN1671" s="440">
        <f t="shared" si="1695"/>
        <v>0</v>
      </c>
    </row>
    <row r="1672" spans="1:40" outlineLevel="2">
      <c r="A1672" s="882">
        <f>ROW()</f>
        <v>1672</v>
      </c>
      <c r="B1672" s="453"/>
      <c r="D1672" s="452" t="s">
        <v>583</v>
      </c>
      <c r="H1672" s="458"/>
      <c r="I1672" s="458"/>
      <c r="J1672" s="459"/>
      <c r="K1672" s="458"/>
      <c r="L1672" s="458"/>
      <c r="M1672" s="458"/>
      <c r="N1672" s="458"/>
      <c r="O1672" s="459"/>
      <c r="P1672" s="439">
        <f t="shared" ref="P1672" si="1717">O1780</f>
        <v>0</v>
      </c>
      <c r="Q1672" s="439">
        <f t="shared" ref="Q1672" si="1718">P1780</f>
        <v>0</v>
      </c>
      <c r="R1672" s="439">
        <f t="shared" ref="R1672" si="1719">Q1780</f>
        <v>0</v>
      </c>
      <c r="S1672" s="440">
        <f t="shared" ref="S1672" si="1720">R1780</f>
        <v>0</v>
      </c>
      <c r="T1672" s="439">
        <f t="shared" ref="T1672" si="1721">S1780</f>
        <v>0</v>
      </c>
      <c r="U1672" s="439">
        <f t="shared" ref="U1672" si="1722">T1780</f>
        <v>0</v>
      </c>
      <c r="V1672" s="439">
        <f t="shared" ref="V1672" si="1723">U1780</f>
        <v>0</v>
      </c>
      <c r="W1672" s="439">
        <f t="shared" ref="W1672" si="1724">V1780</f>
        <v>0</v>
      </c>
      <c r="X1672" s="440">
        <f t="shared" ref="X1672" si="1725">W1780</f>
        <v>0</v>
      </c>
      <c r="Y1672" s="443">
        <f t="shared" ref="Y1672" si="1726">X1780</f>
        <v>0</v>
      </c>
      <c r="Z1672" s="439">
        <f t="shared" ref="Z1672" si="1727">Y1780</f>
        <v>0</v>
      </c>
      <c r="AA1672" s="439">
        <f t="shared" ref="AA1672" si="1728">Z1780</f>
        <v>0</v>
      </c>
      <c r="AB1672" s="439">
        <f t="shared" ref="AB1672" si="1729">AA1780</f>
        <v>0</v>
      </c>
      <c r="AC1672" s="439">
        <f t="shared" ref="AC1672" si="1730">AB1780</f>
        <v>0</v>
      </c>
      <c r="AD1672" s="440">
        <f t="shared" ref="AD1672" si="1731">AC1780</f>
        <v>0</v>
      </c>
      <c r="AE1672" s="443">
        <f t="shared" ref="AE1672:AN1672" si="1732">AD1780</f>
        <v>0</v>
      </c>
      <c r="AF1672" s="439">
        <f t="shared" si="1732"/>
        <v>0</v>
      </c>
      <c r="AG1672" s="439">
        <f t="shared" si="1732"/>
        <v>0</v>
      </c>
      <c r="AH1672" s="439">
        <f t="shared" si="1732"/>
        <v>0</v>
      </c>
      <c r="AI1672" s="440">
        <f t="shared" si="1732"/>
        <v>0</v>
      </c>
      <c r="AJ1672" s="443">
        <f t="shared" si="1732"/>
        <v>0</v>
      </c>
      <c r="AK1672" s="439">
        <f t="shared" si="1732"/>
        <v>0</v>
      </c>
      <c r="AL1672" s="439">
        <f t="shared" si="1732"/>
        <v>0</v>
      </c>
      <c r="AM1672" s="439">
        <f t="shared" si="1732"/>
        <v>0</v>
      </c>
      <c r="AN1672" s="440">
        <f t="shared" si="1732"/>
        <v>0</v>
      </c>
    </row>
    <row r="1673" spans="1:40" outlineLevel="2">
      <c r="A1673" s="882">
        <f>ROW()</f>
        <v>1673</v>
      </c>
      <c r="B1673" s="453"/>
      <c r="D1673" s="452" t="s">
        <v>81</v>
      </c>
      <c r="H1673" s="458"/>
      <c r="I1673" s="458"/>
      <c r="J1673" s="459"/>
      <c r="K1673" s="458"/>
      <c r="L1673" s="458"/>
      <c r="M1673" s="458"/>
      <c r="N1673" s="458"/>
      <c r="O1673" s="459"/>
      <c r="P1673" s="439">
        <f t="shared" ref="P1673:AD1674" si="1733">O1781</f>
        <v>0</v>
      </c>
      <c r="Q1673" s="439">
        <f t="shared" si="1733"/>
        <v>0</v>
      </c>
      <c r="R1673" s="439">
        <f t="shared" si="1733"/>
        <v>0</v>
      </c>
      <c r="S1673" s="440">
        <f t="shared" si="1733"/>
        <v>0</v>
      </c>
      <c r="T1673" s="439">
        <f t="shared" si="1733"/>
        <v>0</v>
      </c>
      <c r="U1673" s="439">
        <f t="shared" si="1733"/>
        <v>0</v>
      </c>
      <c r="V1673" s="439">
        <f t="shared" si="1733"/>
        <v>0</v>
      </c>
      <c r="W1673" s="439">
        <f t="shared" si="1733"/>
        <v>0</v>
      </c>
      <c r="X1673" s="440">
        <f t="shared" si="1733"/>
        <v>0</v>
      </c>
      <c r="Y1673" s="443">
        <f t="shared" si="1733"/>
        <v>0</v>
      </c>
      <c r="Z1673" s="439">
        <f t="shared" si="1733"/>
        <v>0</v>
      </c>
      <c r="AA1673" s="439">
        <f t="shared" si="1733"/>
        <v>0</v>
      </c>
      <c r="AB1673" s="439">
        <f t="shared" si="1733"/>
        <v>0</v>
      </c>
      <c r="AC1673" s="439">
        <f t="shared" si="1733"/>
        <v>0</v>
      </c>
      <c r="AD1673" s="440">
        <f t="shared" si="1733"/>
        <v>0</v>
      </c>
      <c r="AE1673" s="443">
        <f t="shared" ref="AE1673:AE1675" si="1734">AD1781</f>
        <v>0</v>
      </c>
      <c r="AF1673" s="439">
        <f t="shared" ref="AF1673:AF1675" si="1735">AE1781</f>
        <v>0</v>
      </c>
      <c r="AG1673" s="439">
        <f t="shared" ref="AG1673:AG1675" si="1736">AF1781</f>
        <v>0</v>
      </c>
      <c r="AH1673" s="439">
        <f t="shared" ref="AH1673:AH1675" si="1737">AG1781</f>
        <v>0</v>
      </c>
      <c r="AI1673" s="440">
        <f t="shared" ref="AI1673:AI1675" si="1738">AH1781</f>
        <v>0</v>
      </c>
      <c r="AJ1673" s="443">
        <f t="shared" ref="AJ1673:AJ1675" si="1739">AI1781</f>
        <v>0</v>
      </c>
      <c r="AK1673" s="439">
        <f t="shared" ref="AK1673:AK1675" si="1740">AJ1781</f>
        <v>0</v>
      </c>
      <c r="AL1673" s="439">
        <f t="shared" ref="AL1673:AL1675" si="1741">AK1781</f>
        <v>0</v>
      </c>
      <c r="AM1673" s="439">
        <f t="shared" ref="AM1673:AM1675" si="1742">AL1781</f>
        <v>0</v>
      </c>
      <c r="AN1673" s="440">
        <f t="shared" ref="AN1673:AN1675" si="1743">AM1781</f>
        <v>0</v>
      </c>
    </row>
    <row r="1674" spans="1:40" outlineLevel="2">
      <c r="A1674" s="882">
        <f>ROW()</f>
        <v>1674</v>
      </c>
      <c r="B1674" s="453"/>
      <c r="D1674" s="452" t="s">
        <v>28</v>
      </c>
      <c r="H1674" s="458"/>
      <c r="I1674" s="458"/>
      <c r="J1674" s="459"/>
      <c r="K1674" s="458"/>
      <c r="L1674" s="458"/>
      <c r="M1674" s="458"/>
      <c r="N1674" s="458"/>
      <c r="O1674" s="459"/>
      <c r="P1674" s="439">
        <f t="shared" si="1733"/>
        <v>0</v>
      </c>
      <c r="Q1674" s="439">
        <f t="shared" si="1733"/>
        <v>0</v>
      </c>
      <c r="R1674" s="439">
        <f t="shared" si="1733"/>
        <v>0</v>
      </c>
      <c r="S1674" s="440">
        <f t="shared" si="1733"/>
        <v>0</v>
      </c>
      <c r="T1674" s="439">
        <f t="shared" si="1733"/>
        <v>0</v>
      </c>
      <c r="U1674" s="439">
        <f t="shared" si="1733"/>
        <v>0</v>
      </c>
      <c r="V1674" s="439">
        <f t="shared" si="1733"/>
        <v>0</v>
      </c>
      <c r="W1674" s="439">
        <f t="shared" si="1733"/>
        <v>0</v>
      </c>
      <c r="X1674" s="440">
        <f t="shared" si="1733"/>
        <v>0</v>
      </c>
      <c r="Y1674" s="443">
        <f t="shared" si="1733"/>
        <v>0</v>
      </c>
      <c r="Z1674" s="439">
        <f t="shared" si="1733"/>
        <v>0</v>
      </c>
      <c r="AA1674" s="439">
        <f t="shared" si="1733"/>
        <v>0</v>
      </c>
      <c r="AB1674" s="439">
        <f t="shared" si="1733"/>
        <v>0</v>
      </c>
      <c r="AC1674" s="439">
        <f t="shared" si="1733"/>
        <v>0</v>
      </c>
      <c r="AD1674" s="440">
        <f t="shared" si="1733"/>
        <v>0</v>
      </c>
      <c r="AE1674" s="443">
        <f t="shared" si="1734"/>
        <v>0</v>
      </c>
      <c r="AF1674" s="439">
        <f t="shared" si="1735"/>
        <v>0</v>
      </c>
      <c r="AG1674" s="439">
        <f t="shared" si="1736"/>
        <v>0</v>
      </c>
      <c r="AH1674" s="439">
        <f t="shared" si="1737"/>
        <v>0</v>
      </c>
      <c r="AI1674" s="440">
        <f t="shared" si="1738"/>
        <v>0</v>
      </c>
      <c r="AJ1674" s="443">
        <f t="shared" si="1739"/>
        <v>0</v>
      </c>
      <c r="AK1674" s="439">
        <f t="shared" si="1740"/>
        <v>0</v>
      </c>
      <c r="AL1674" s="439">
        <f t="shared" si="1741"/>
        <v>0</v>
      </c>
      <c r="AM1674" s="439">
        <f t="shared" si="1742"/>
        <v>0</v>
      </c>
      <c r="AN1674" s="440">
        <f t="shared" si="1743"/>
        <v>0</v>
      </c>
    </row>
    <row r="1675" spans="1:40" outlineLevel="2">
      <c r="A1675" s="882">
        <f>ROW()</f>
        <v>1675</v>
      </c>
      <c r="B1675" s="453"/>
      <c r="D1675" s="456" t="s">
        <v>443</v>
      </c>
      <c r="E1675" s="456"/>
      <c r="F1675" s="456"/>
      <c r="G1675" s="456"/>
      <c r="H1675" s="460"/>
      <c r="I1675" s="460"/>
      <c r="J1675" s="461"/>
      <c r="K1675" s="460"/>
      <c r="L1675" s="460"/>
      <c r="M1675" s="460"/>
      <c r="N1675" s="460"/>
      <c r="O1675" s="461"/>
      <c r="P1675" s="441">
        <f t="shared" ref="P1675:X1675" si="1744">O1783</f>
        <v>0</v>
      </c>
      <c r="Q1675" s="441">
        <f t="shared" si="1744"/>
        <v>0</v>
      </c>
      <c r="R1675" s="441">
        <f t="shared" si="1744"/>
        <v>0</v>
      </c>
      <c r="S1675" s="442">
        <f t="shared" si="1744"/>
        <v>0</v>
      </c>
      <c r="T1675" s="441">
        <f t="shared" si="1744"/>
        <v>0</v>
      </c>
      <c r="U1675" s="441">
        <f t="shared" si="1744"/>
        <v>0</v>
      </c>
      <c r="V1675" s="441">
        <f t="shared" si="1744"/>
        <v>0</v>
      </c>
      <c r="W1675" s="441">
        <f t="shared" si="1744"/>
        <v>0</v>
      </c>
      <c r="X1675" s="442">
        <f t="shared" si="1744"/>
        <v>0</v>
      </c>
      <c r="Y1675" s="462">
        <f t="shared" ref="Y1675:AD1675" si="1745">X1783</f>
        <v>0</v>
      </c>
      <c r="Z1675" s="441">
        <f t="shared" si="1745"/>
        <v>0</v>
      </c>
      <c r="AA1675" s="441">
        <f t="shared" si="1745"/>
        <v>0</v>
      </c>
      <c r="AB1675" s="441">
        <f t="shared" si="1745"/>
        <v>0</v>
      </c>
      <c r="AC1675" s="441">
        <f t="shared" si="1745"/>
        <v>0</v>
      </c>
      <c r="AD1675" s="442">
        <f t="shared" si="1745"/>
        <v>0</v>
      </c>
      <c r="AE1675" s="462">
        <f t="shared" si="1734"/>
        <v>0</v>
      </c>
      <c r="AF1675" s="441">
        <f t="shared" si="1735"/>
        <v>0</v>
      </c>
      <c r="AG1675" s="441">
        <f t="shared" si="1736"/>
        <v>0</v>
      </c>
      <c r="AH1675" s="441">
        <f t="shared" si="1737"/>
        <v>0</v>
      </c>
      <c r="AI1675" s="442">
        <f t="shared" si="1738"/>
        <v>0</v>
      </c>
      <c r="AJ1675" s="462">
        <f t="shared" si="1739"/>
        <v>0</v>
      </c>
      <c r="AK1675" s="441">
        <f t="shared" si="1740"/>
        <v>0</v>
      </c>
      <c r="AL1675" s="441">
        <f t="shared" si="1741"/>
        <v>0</v>
      </c>
      <c r="AM1675" s="441">
        <f t="shared" si="1742"/>
        <v>0</v>
      </c>
      <c r="AN1675" s="442">
        <f t="shared" si="1743"/>
        <v>0</v>
      </c>
    </row>
    <row r="1676" spans="1:40" outlineLevel="2">
      <c r="A1676" s="882">
        <f>ROW()</f>
        <v>1676</v>
      </c>
      <c r="B1676" s="453"/>
      <c r="D1676" s="452" t="s">
        <v>24</v>
      </c>
      <c r="H1676" s="458"/>
      <c r="I1676" s="458"/>
      <c r="J1676" s="459"/>
      <c r="K1676" s="458"/>
      <c r="L1676" s="458"/>
      <c r="M1676" s="458"/>
      <c r="N1676" s="458"/>
      <c r="O1676" s="459"/>
      <c r="P1676" s="439">
        <f t="shared" ref="P1676:AN1676" si="1746">SUM(P1660:P1675)</f>
        <v>0</v>
      </c>
      <c r="Q1676" s="439">
        <f t="shared" si="1746"/>
        <v>47.852697200765562</v>
      </c>
      <c r="R1676" s="439">
        <f t="shared" si="1746"/>
        <v>45.422088592262604</v>
      </c>
      <c r="S1676" s="440">
        <f t="shared" si="1746"/>
        <v>42.99147998375966</v>
      </c>
      <c r="T1676" s="439">
        <f t="shared" si="1746"/>
        <v>43.852324109019705</v>
      </c>
      <c r="U1676" s="439">
        <f t="shared" si="1746"/>
        <v>43.084441430752705</v>
      </c>
      <c r="V1676" s="439">
        <f t="shared" si="1746"/>
        <v>41.548676074218712</v>
      </c>
      <c r="W1676" s="439">
        <f t="shared" si="1746"/>
        <v>40.012910717684711</v>
      </c>
      <c r="X1676" s="440">
        <f t="shared" si="1746"/>
        <v>38.477145361150711</v>
      </c>
      <c r="Y1676" s="443">
        <f t="shared" si="1746"/>
        <v>36.941380004616718</v>
      </c>
      <c r="Z1676" s="439">
        <f t="shared" si="1746"/>
        <v>36.168315224704934</v>
      </c>
      <c r="AA1676" s="439">
        <f t="shared" si="1746"/>
        <v>34.622185664881371</v>
      </c>
      <c r="AB1676" s="439">
        <f t="shared" si="1746"/>
        <v>33.076056105057816</v>
      </c>
      <c r="AC1676" s="439">
        <f t="shared" si="1746"/>
        <v>31.529926545234254</v>
      </c>
      <c r="AD1676" s="440">
        <f t="shared" si="1746"/>
        <v>29.983796985410699</v>
      </c>
      <c r="AE1676" s="443">
        <f t="shared" si="1746"/>
        <v>28.437667425587136</v>
      </c>
      <c r="AF1676" s="439">
        <f t="shared" si="1746"/>
        <v>26.901446767109348</v>
      </c>
      <c r="AG1676" s="439">
        <f t="shared" si="1746"/>
        <v>25.36522610863156</v>
      </c>
      <c r="AH1676" s="439">
        <f t="shared" si="1746"/>
        <v>23.829005450153772</v>
      </c>
      <c r="AI1676" s="440">
        <f t="shared" si="1746"/>
        <v>22.292784791675981</v>
      </c>
      <c r="AJ1676" s="443">
        <f t="shared" si="1746"/>
        <v>20.756564133198196</v>
      </c>
      <c r="AK1676" s="439">
        <f t="shared" si="1746"/>
        <v>19.204423575485066</v>
      </c>
      <c r="AL1676" s="439">
        <f t="shared" si="1746"/>
        <v>17.652283017771936</v>
      </c>
      <c r="AM1676" s="439">
        <f t="shared" si="1746"/>
        <v>16.100142460058809</v>
      </c>
      <c r="AN1676" s="440">
        <f t="shared" si="1746"/>
        <v>14.548001902345682</v>
      </c>
    </row>
    <row r="1677" spans="1:40" outlineLevel="1">
      <c r="A1677" s="732" t="s">
        <v>59</v>
      </c>
      <c r="B1677" s="733"/>
      <c r="C1677" s="881"/>
      <c r="D1677" s="733"/>
      <c r="E1677" s="733"/>
      <c r="F1677" s="733"/>
      <c r="G1677" s="730"/>
      <c r="H1677" s="733"/>
      <c r="I1677" s="730"/>
      <c r="J1677" s="729"/>
      <c r="K1677" s="730"/>
      <c r="L1677" s="730"/>
      <c r="M1677" s="730"/>
      <c r="N1677" s="730"/>
      <c r="O1677" s="729"/>
      <c r="P1677" s="730"/>
      <c r="Q1677" s="730"/>
      <c r="R1677" s="730"/>
      <c r="S1677" s="731"/>
      <c r="T1677" s="730"/>
      <c r="U1677" s="730"/>
      <c r="V1677" s="730"/>
      <c r="W1677" s="730"/>
      <c r="X1677" s="731"/>
      <c r="Y1677" s="729"/>
      <c r="Z1677" s="730"/>
      <c r="AA1677" s="730"/>
      <c r="AB1677" s="730"/>
      <c r="AC1677" s="730"/>
      <c r="AD1677" s="731"/>
      <c r="AE1677" s="729"/>
      <c r="AF1677" s="730"/>
      <c r="AG1677" s="730"/>
      <c r="AH1677" s="730"/>
      <c r="AI1677" s="731"/>
      <c r="AJ1677" s="729"/>
      <c r="AK1677" s="730"/>
      <c r="AL1677" s="730"/>
      <c r="AM1677" s="730"/>
      <c r="AN1677" s="731"/>
    </row>
    <row r="1678" spans="1:40" outlineLevel="2">
      <c r="A1678" s="882">
        <f>ROW()</f>
        <v>1678</v>
      </c>
      <c r="B1678" s="453"/>
      <c r="D1678" s="452" t="s">
        <v>300</v>
      </c>
      <c r="H1678" s="458"/>
      <c r="I1678" s="458"/>
      <c r="J1678" s="443"/>
      <c r="K1678" s="439"/>
      <c r="L1678" s="439"/>
      <c r="M1678" s="439"/>
      <c r="N1678" s="439"/>
      <c r="O1678" s="443"/>
      <c r="P1678" s="27">
        <f>P$660</f>
        <v>2.2324726201970253</v>
      </c>
      <c r="Q1678" s="439"/>
      <c r="R1678" s="439"/>
      <c r="S1678" s="440"/>
      <c r="T1678" s="439"/>
      <c r="U1678" s="439"/>
      <c r="V1678" s="439"/>
      <c r="W1678" s="439"/>
      <c r="X1678" s="440"/>
      <c r="Y1678" s="443"/>
      <c r="Z1678" s="439"/>
      <c r="AA1678" s="439"/>
      <c r="AB1678" s="439"/>
      <c r="AC1678" s="439"/>
      <c r="AD1678" s="440"/>
      <c r="AE1678" s="443"/>
      <c r="AF1678" s="439"/>
      <c r="AG1678" s="439"/>
      <c r="AH1678" s="439"/>
      <c r="AI1678" s="440"/>
      <c r="AJ1678" s="443"/>
      <c r="AK1678" s="439"/>
      <c r="AL1678" s="439"/>
      <c r="AM1678" s="439"/>
      <c r="AN1678" s="440"/>
    </row>
    <row r="1679" spans="1:40" outlineLevel="2">
      <c r="A1679" s="882">
        <f>ROW()</f>
        <v>1679</v>
      </c>
      <c r="B1679" s="453"/>
      <c r="D1679" s="452" t="s">
        <v>301</v>
      </c>
      <c r="H1679" s="458"/>
      <c r="I1679" s="458"/>
      <c r="J1679" s="443"/>
      <c r="K1679" s="439"/>
      <c r="L1679" s="439"/>
      <c r="M1679" s="439"/>
      <c r="N1679" s="439"/>
      <c r="O1679" s="443"/>
      <c r="P1679" s="27">
        <f>P$661</f>
        <v>0</v>
      </c>
      <c r="Q1679" s="439"/>
      <c r="R1679" s="439"/>
      <c r="S1679" s="440"/>
      <c r="T1679" s="439"/>
      <c r="U1679" s="439"/>
      <c r="V1679" s="439"/>
      <c r="W1679" s="439"/>
      <c r="X1679" s="440"/>
      <c r="Y1679" s="443"/>
      <c r="Z1679" s="439"/>
      <c r="AA1679" s="439"/>
      <c r="AB1679" s="439"/>
      <c r="AC1679" s="439"/>
      <c r="AD1679" s="440"/>
      <c r="AE1679" s="443"/>
      <c r="AF1679" s="439"/>
      <c r="AG1679" s="439"/>
      <c r="AH1679" s="439"/>
      <c r="AI1679" s="440"/>
      <c r="AJ1679" s="443"/>
      <c r="AK1679" s="439"/>
      <c r="AL1679" s="439"/>
      <c r="AM1679" s="439"/>
      <c r="AN1679" s="440"/>
    </row>
    <row r="1680" spans="1:40" outlineLevel="2">
      <c r="A1680" s="882">
        <f>ROW()</f>
        <v>1680</v>
      </c>
      <c r="B1680" s="453"/>
      <c r="D1680" s="452" t="s">
        <v>29</v>
      </c>
      <c r="H1680" s="458"/>
      <c r="I1680" s="458"/>
      <c r="J1680" s="443"/>
      <c r="K1680" s="439"/>
      <c r="L1680" s="439"/>
      <c r="M1680" s="439"/>
      <c r="N1680" s="439"/>
      <c r="O1680" s="443"/>
      <c r="P1680" s="27">
        <f>P$662</f>
        <v>0</v>
      </c>
      <c r="Q1680" s="439"/>
      <c r="R1680" s="439"/>
      <c r="S1680" s="440"/>
      <c r="T1680" s="439"/>
      <c r="U1680" s="439"/>
      <c r="V1680" s="439"/>
      <c r="W1680" s="439"/>
      <c r="X1680" s="440"/>
      <c r="Y1680" s="443"/>
      <c r="Z1680" s="439"/>
      <c r="AA1680" s="439"/>
      <c r="AB1680" s="439"/>
      <c r="AC1680" s="439"/>
      <c r="AD1680" s="440"/>
      <c r="AE1680" s="443"/>
      <c r="AF1680" s="439"/>
      <c r="AG1680" s="439"/>
      <c r="AH1680" s="439"/>
      <c r="AI1680" s="440"/>
      <c r="AJ1680" s="443"/>
      <c r="AK1680" s="439"/>
      <c r="AL1680" s="439"/>
      <c r="AM1680" s="439"/>
      <c r="AN1680" s="440"/>
    </row>
    <row r="1681" spans="1:40" outlineLevel="2">
      <c r="A1681" s="882">
        <f>ROW()</f>
        <v>1681</v>
      </c>
      <c r="B1681" s="453"/>
      <c r="D1681" s="452" t="s">
        <v>30</v>
      </c>
      <c r="H1681" s="458"/>
      <c r="I1681" s="458"/>
      <c r="J1681" s="443"/>
      <c r="K1681" s="439"/>
      <c r="L1681" s="439"/>
      <c r="M1681" s="439"/>
      <c r="N1681" s="439"/>
      <c r="O1681" s="443"/>
      <c r="P1681" s="27">
        <f>P$663</f>
        <v>12.886669157915719</v>
      </c>
      <c r="Q1681" s="439"/>
      <c r="R1681" s="439"/>
      <c r="S1681" s="440"/>
      <c r="T1681" s="439"/>
      <c r="U1681" s="439"/>
      <c r="V1681" s="439"/>
      <c r="W1681" s="439"/>
      <c r="X1681" s="440"/>
      <c r="Y1681" s="443"/>
      <c r="Z1681" s="439"/>
      <c r="AA1681" s="439"/>
      <c r="AB1681" s="439"/>
      <c r="AC1681" s="439"/>
      <c r="AD1681" s="440"/>
      <c r="AE1681" s="443"/>
      <c r="AF1681" s="439"/>
      <c r="AG1681" s="439"/>
      <c r="AH1681" s="439"/>
      <c r="AI1681" s="440"/>
      <c r="AJ1681" s="443"/>
      <c r="AK1681" s="439"/>
      <c r="AL1681" s="439"/>
      <c r="AM1681" s="439"/>
      <c r="AN1681" s="440"/>
    </row>
    <row r="1682" spans="1:40" outlineLevel="2">
      <c r="A1682" s="882">
        <f>ROW()</f>
        <v>1682</v>
      </c>
      <c r="B1682" s="453"/>
      <c r="D1682" s="452" t="s">
        <v>31</v>
      </c>
      <c r="H1682" s="458"/>
      <c r="I1682" s="458"/>
      <c r="J1682" s="443"/>
      <c r="K1682" s="439"/>
      <c r="L1682" s="439"/>
      <c r="M1682" s="439"/>
      <c r="N1682" s="439"/>
      <c r="O1682" s="443"/>
      <c r="P1682" s="27">
        <f>P$664</f>
        <v>0</v>
      </c>
      <c r="Q1682" s="439"/>
      <c r="R1682" s="439"/>
      <c r="S1682" s="440"/>
      <c r="T1682" s="439"/>
      <c r="U1682" s="439"/>
      <c r="V1682" s="439"/>
      <c r="W1682" s="439"/>
      <c r="X1682" s="440"/>
      <c r="Y1682" s="443"/>
      <c r="Z1682" s="439"/>
      <c r="AA1682" s="439"/>
      <c r="AB1682" s="439"/>
      <c r="AC1682" s="439"/>
      <c r="AD1682" s="440"/>
      <c r="AE1682" s="443"/>
      <c r="AF1682" s="439"/>
      <c r="AG1682" s="439"/>
      <c r="AH1682" s="439"/>
      <c r="AI1682" s="440"/>
      <c r="AJ1682" s="443"/>
      <c r="AK1682" s="439"/>
      <c r="AL1682" s="439"/>
      <c r="AM1682" s="439"/>
      <c r="AN1682" s="440"/>
    </row>
    <row r="1683" spans="1:40" outlineLevel="2">
      <c r="A1683" s="882">
        <f>ROW()</f>
        <v>1683</v>
      </c>
      <c r="B1683" s="453"/>
      <c r="D1683" s="452" t="s">
        <v>32</v>
      </c>
      <c r="H1683" s="458"/>
      <c r="I1683" s="458"/>
      <c r="J1683" s="443"/>
      <c r="K1683" s="439"/>
      <c r="L1683" s="439"/>
      <c r="M1683" s="439"/>
      <c r="N1683" s="439"/>
      <c r="O1683" s="443"/>
      <c r="P1683" s="27">
        <f>P$665</f>
        <v>1.1506290381726085</v>
      </c>
      <c r="Q1683" s="439"/>
      <c r="R1683" s="439"/>
      <c r="S1683" s="440"/>
      <c r="T1683" s="439"/>
      <c r="U1683" s="439"/>
      <c r="V1683" s="439"/>
      <c r="W1683" s="439"/>
      <c r="X1683" s="440"/>
      <c r="Y1683" s="443"/>
      <c r="Z1683" s="439"/>
      <c r="AA1683" s="439"/>
      <c r="AB1683" s="439"/>
      <c r="AC1683" s="439"/>
      <c r="AD1683" s="440"/>
      <c r="AE1683" s="443"/>
      <c r="AF1683" s="439"/>
      <c r="AG1683" s="439"/>
      <c r="AH1683" s="439"/>
      <c r="AI1683" s="440"/>
      <c r="AJ1683" s="443"/>
      <c r="AK1683" s="439"/>
      <c r="AL1683" s="439"/>
      <c r="AM1683" s="439"/>
      <c r="AN1683" s="440"/>
    </row>
    <row r="1684" spans="1:40" outlineLevel="2">
      <c r="A1684" s="882">
        <f>ROW()</f>
        <v>1684</v>
      </c>
      <c r="B1684" s="453"/>
      <c r="D1684" s="452" t="s">
        <v>33</v>
      </c>
      <c r="H1684" s="458"/>
      <c r="I1684" s="458"/>
      <c r="J1684" s="443"/>
      <c r="K1684" s="439"/>
      <c r="L1684" s="439"/>
      <c r="M1684" s="439"/>
      <c r="N1684" s="439"/>
      <c r="O1684" s="443"/>
      <c r="P1684" s="27">
        <f>P$666</f>
        <v>0</v>
      </c>
      <c r="Q1684" s="439"/>
      <c r="R1684" s="439"/>
      <c r="S1684" s="440"/>
      <c r="T1684" s="439"/>
      <c r="U1684" s="439"/>
      <c r="V1684" s="439"/>
      <c r="W1684" s="439"/>
      <c r="X1684" s="440"/>
      <c r="Y1684" s="443"/>
      <c r="Z1684" s="439"/>
      <c r="AA1684" s="439"/>
      <c r="AB1684" s="439"/>
      <c r="AC1684" s="439"/>
      <c r="AD1684" s="440"/>
      <c r="AE1684" s="443"/>
      <c r="AF1684" s="439"/>
      <c r="AG1684" s="439"/>
      <c r="AH1684" s="439"/>
      <c r="AI1684" s="440"/>
      <c r="AJ1684" s="443"/>
      <c r="AK1684" s="439"/>
      <c r="AL1684" s="439"/>
      <c r="AM1684" s="439"/>
      <c r="AN1684" s="440"/>
    </row>
    <row r="1685" spans="1:40" outlineLevel="2">
      <c r="A1685" s="882">
        <f>ROW()</f>
        <v>1685</v>
      </c>
      <c r="B1685" s="453"/>
      <c r="D1685" s="452" t="s">
        <v>27</v>
      </c>
      <c r="H1685" s="458"/>
      <c r="I1685" s="458"/>
      <c r="J1685" s="443"/>
      <c r="K1685" s="439"/>
      <c r="L1685" s="439"/>
      <c r="M1685" s="439"/>
      <c r="N1685" s="439"/>
      <c r="O1685" s="443"/>
      <c r="P1685" s="27">
        <f>P$667</f>
        <v>0</v>
      </c>
      <c r="Q1685" s="439"/>
      <c r="R1685" s="439"/>
      <c r="S1685" s="440"/>
      <c r="T1685" s="439"/>
      <c r="U1685" s="439"/>
      <c r="V1685" s="439"/>
      <c r="W1685" s="439"/>
      <c r="X1685" s="440"/>
      <c r="Y1685" s="443"/>
      <c r="Z1685" s="439"/>
      <c r="AA1685" s="439"/>
      <c r="AB1685" s="439"/>
      <c r="AC1685" s="439"/>
      <c r="AD1685" s="440"/>
      <c r="AE1685" s="443"/>
      <c r="AF1685" s="439"/>
      <c r="AG1685" s="439"/>
      <c r="AH1685" s="439"/>
      <c r="AI1685" s="440"/>
      <c r="AJ1685" s="443"/>
      <c r="AK1685" s="439"/>
      <c r="AL1685" s="439"/>
      <c r="AM1685" s="439"/>
      <c r="AN1685" s="440"/>
    </row>
    <row r="1686" spans="1:40" outlineLevel="2">
      <c r="A1686" s="882">
        <f>ROW()</f>
        <v>1686</v>
      </c>
      <c r="B1686" s="453"/>
      <c r="D1686" s="452" t="s">
        <v>34</v>
      </c>
      <c r="H1686" s="458"/>
      <c r="I1686" s="458"/>
      <c r="J1686" s="443"/>
      <c r="K1686" s="439"/>
      <c r="L1686" s="439"/>
      <c r="M1686" s="439"/>
      <c r="N1686" s="439"/>
      <c r="O1686" s="443"/>
      <c r="P1686" s="27">
        <f>P$668</f>
        <v>31.581263793238435</v>
      </c>
      <c r="Q1686" s="439"/>
      <c r="R1686" s="439"/>
      <c r="S1686" s="440"/>
      <c r="T1686" s="439"/>
      <c r="U1686" s="439"/>
      <c r="V1686" s="439"/>
      <c r="W1686" s="439"/>
      <c r="X1686" s="440"/>
      <c r="Y1686" s="443"/>
      <c r="Z1686" s="439"/>
      <c r="AA1686" s="439"/>
      <c r="AB1686" s="439"/>
      <c r="AC1686" s="439"/>
      <c r="AD1686" s="440"/>
      <c r="AE1686" s="443"/>
      <c r="AF1686" s="439"/>
      <c r="AG1686" s="439"/>
      <c r="AH1686" s="439"/>
      <c r="AI1686" s="440"/>
      <c r="AJ1686" s="443"/>
      <c r="AK1686" s="439"/>
      <c r="AL1686" s="439"/>
      <c r="AM1686" s="439"/>
      <c r="AN1686" s="440"/>
    </row>
    <row r="1687" spans="1:40" outlineLevel="2">
      <c r="A1687" s="882">
        <f>ROW()</f>
        <v>1687</v>
      </c>
      <c r="B1687" s="453"/>
      <c r="D1687" s="452" t="s">
        <v>35</v>
      </c>
      <c r="H1687" s="458"/>
      <c r="I1687" s="458"/>
      <c r="J1687" s="443"/>
      <c r="K1687" s="439"/>
      <c r="L1687" s="439"/>
      <c r="M1687" s="439"/>
      <c r="N1687" s="439"/>
      <c r="O1687" s="443"/>
      <c r="P1687" s="27">
        <f>P$669</f>
        <v>0</v>
      </c>
      <c r="Q1687" s="439"/>
      <c r="R1687" s="439"/>
      <c r="S1687" s="440"/>
      <c r="T1687" s="439"/>
      <c r="U1687" s="439"/>
      <c r="V1687" s="439"/>
      <c r="W1687" s="439"/>
      <c r="X1687" s="440"/>
      <c r="Y1687" s="443"/>
      <c r="Z1687" s="439"/>
      <c r="AA1687" s="439"/>
      <c r="AB1687" s="439"/>
      <c r="AC1687" s="439"/>
      <c r="AD1687" s="440"/>
      <c r="AE1687" s="443"/>
      <c r="AF1687" s="439"/>
      <c r="AG1687" s="439"/>
      <c r="AH1687" s="439"/>
      <c r="AI1687" s="440"/>
      <c r="AJ1687" s="443"/>
      <c r="AK1687" s="439"/>
      <c r="AL1687" s="439"/>
      <c r="AM1687" s="439"/>
      <c r="AN1687" s="440"/>
    </row>
    <row r="1688" spans="1:40" outlineLevel="2">
      <c r="A1688" s="882">
        <f>ROW()</f>
        <v>1688</v>
      </c>
      <c r="B1688" s="453"/>
      <c r="D1688" s="452" t="s">
        <v>302</v>
      </c>
      <c r="H1688" s="458"/>
      <c r="I1688" s="458"/>
      <c r="J1688" s="443"/>
      <c r="K1688" s="439"/>
      <c r="L1688" s="439"/>
      <c r="M1688" s="439"/>
      <c r="N1688" s="439"/>
      <c r="O1688" s="443"/>
      <c r="P1688" s="27">
        <f>P$670</f>
        <v>0</v>
      </c>
      <c r="Q1688" s="439"/>
      <c r="R1688" s="439"/>
      <c r="S1688" s="440"/>
      <c r="T1688" s="439"/>
      <c r="U1688" s="439"/>
      <c r="V1688" s="439"/>
      <c r="W1688" s="439"/>
      <c r="X1688" s="440"/>
      <c r="Y1688" s="443"/>
      <c r="Z1688" s="439"/>
      <c r="AA1688" s="439"/>
      <c r="AB1688" s="439"/>
      <c r="AC1688" s="439"/>
      <c r="AD1688" s="440"/>
      <c r="AE1688" s="443"/>
      <c r="AF1688" s="439"/>
      <c r="AG1688" s="439"/>
      <c r="AH1688" s="439"/>
      <c r="AI1688" s="440"/>
      <c r="AJ1688" s="443"/>
      <c r="AK1688" s="439"/>
      <c r="AL1688" s="439"/>
      <c r="AM1688" s="439"/>
      <c r="AN1688" s="440"/>
    </row>
    <row r="1689" spans="1:40" outlineLevel="2">
      <c r="A1689" s="882">
        <f>ROW()</f>
        <v>1689</v>
      </c>
      <c r="B1689" s="453"/>
      <c r="D1689" s="452" t="s">
        <v>36</v>
      </c>
      <c r="H1689" s="458"/>
      <c r="I1689" s="458"/>
      <c r="J1689" s="443"/>
      <c r="K1689" s="439"/>
      <c r="L1689" s="439"/>
      <c r="M1689" s="439"/>
      <c r="N1689" s="439"/>
      <c r="O1689" s="443"/>
      <c r="P1689" s="27">
        <f>P$671</f>
        <v>1.662591241773997E-3</v>
      </c>
      <c r="Q1689" s="439"/>
      <c r="R1689" s="439"/>
      <c r="S1689" s="440"/>
      <c r="T1689" s="439"/>
      <c r="U1689" s="439"/>
      <c r="V1689" s="439"/>
      <c r="W1689" s="439"/>
      <c r="X1689" s="440"/>
      <c r="Y1689" s="443"/>
      <c r="Z1689" s="439"/>
      <c r="AA1689" s="439"/>
      <c r="AB1689" s="439"/>
      <c r="AC1689" s="439"/>
      <c r="AD1689" s="440"/>
      <c r="AE1689" s="443"/>
      <c r="AF1689" s="439"/>
      <c r="AG1689" s="439"/>
      <c r="AH1689" s="439"/>
      <c r="AI1689" s="440"/>
      <c r="AJ1689" s="443"/>
      <c r="AK1689" s="439"/>
      <c r="AL1689" s="439"/>
      <c r="AM1689" s="439"/>
      <c r="AN1689" s="440"/>
    </row>
    <row r="1690" spans="1:40" outlineLevel="2">
      <c r="A1690" s="882">
        <f>ROW()</f>
        <v>1690</v>
      </c>
      <c r="B1690" s="453"/>
      <c r="D1690" s="452" t="s">
        <v>583</v>
      </c>
      <c r="H1690" s="458"/>
      <c r="I1690" s="458"/>
      <c r="J1690" s="443"/>
      <c r="K1690" s="439"/>
      <c r="L1690" s="439"/>
      <c r="M1690" s="439"/>
      <c r="N1690" s="439"/>
      <c r="O1690" s="443"/>
      <c r="P1690" s="27">
        <f>P$672</f>
        <v>0</v>
      </c>
      <c r="Q1690" s="439"/>
      <c r="R1690" s="439"/>
      <c r="S1690" s="440"/>
      <c r="T1690" s="439"/>
      <c r="U1690" s="439"/>
      <c r="V1690" s="439"/>
      <c r="W1690" s="439"/>
      <c r="X1690" s="440"/>
      <c r="Y1690" s="443"/>
      <c r="Z1690" s="439"/>
      <c r="AA1690" s="439"/>
      <c r="AB1690" s="439"/>
      <c r="AC1690" s="439"/>
      <c r="AD1690" s="440"/>
      <c r="AE1690" s="443"/>
      <c r="AF1690" s="439"/>
      <c r="AG1690" s="439"/>
      <c r="AH1690" s="439"/>
      <c r="AI1690" s="440"/>
      <c r="AJ1690" s="443"/>
      <c r="AK1690" s="439"/>
      <c r="AL1690" s="439"/>
      <c r="AM1690" s="439"/>
      <c r="AN1690" s="440"/>
    </row>
    <row r="1691" spans="1:40" outlineLevel="2">
      <c r="A1691" s="882">
        <f>ROW()</f>
        <v>1691</v>
      </c>
      <c r="B1691" s="453"/>
      <c r="D1691" s="452" t="s">
        <v>81</v>
      </c>
      <c r="H1691" s="458"/>
      <c r="I1691" s="458"/>
      <c r="J1691" s="443"/>
      <c r="K1691" s="439"/>
      <c r="L1691" s="439"/>
      <c r="M1691" s="439"/>
      <c r="N1691" s="439"/>
      <c r="O1691" s="443"/>
      <c r="P1691" s="27">
        <f>P$673</f>
        <v>0</v>
      </c>
      <c r="Q1691" s="439"/>
      <c r="R1691" s="439"/>
      <c r="S1691" s="440"/>
      <c r="T1691" s="439"/>
      <c r="U1691" s="439"/>
      <c r="V1691" s="439"/>
      <c r="W1691" s="439"/>
      <c r="X1691" s="440"/>
      <c r="Y1691" s="443"/>
      <c r="Z1691" s="439"/>
      <c r="AA1691" s="439"/>
      <c r="AB1691" s="439"/>
      <c r="AC1691" s="439"/>
      <c r="AD1691" s="440"/>
      <c r="AE1691" s="443"/>
      <c r="AF1691" s="439"/>
      <c r="AG1691" s="439"/>
      <c r="AH1691" s="439"/>
      <c r="AI1691" s="440"/>
      <c r="AJ1691" s="443"/>
      <c r="AK1691" s="439"/>
      <c r="AL1691" s="439"/>
      <c r="AM1691" s="439"/>
      <c r="AN1691" s="440"/>
    </row>
    <row r="1692" spans="1:40" outlineLevel="2">
      <c r="A1692" s="882">
        <f>ROW()</f>
        <v>1692</v>
      </c>
      <c r="B1692" s="453"/>
      <c r="D1692" s="452" t="s">
        <v>28</v>
      </c>
      <c r="H1692" s="458"/>
      <c r="I1692" s="458"/>
      <c r="J1692" s="443"/>
      <c r="K1692" s="439"/>
      <c r="L1692" s="439"/>
      <c r="M1692" s="439"/>
      <c r="N1692" s="439"/>
      <c r="O1692" s="443"/>
      <c r="P1692" s="27">
        <f>P$674</f>
        <v>0</v>
      </c>
      <c r="Q1692" s="439"/>
      <c r="R1692" s="439"/>
      <c r="S1692" s="440"/>
      <c r="T1692" s="439"/>
      <c r="U1692" s="439"/>
      <c r="V1692" s="439"/>
      <c r="W1692" s="439"/>
      <c r="X1692" s="440"/>
      <c r="Y1692" s="443"/>
      <c r="Z1692" s="439"/>
      <c r="AA1692" s="439"/>
      <c r="AB1692" s="439"/>
      <c r="AC1692" s="439"/>
      <c r="AD1692" s="440"/>
      <c r="AE1692" s="443"/>
      <c r="AF1692" s="439"/>
      <c r="AG1692" s="439"/>
      <c r="AH1692" s="439"/>
      <c r="AI1692" s="440"/>
      <c r="AJ1692" s="443"/>
      <c r="AK1692" s="439"/>
      <c r="AL1692" s="439"/>
      <c r="AM1692" s="439"/>
      <c r="AN1692" s="440"/>
    </row>
    <row r="1693" spans="1:40" outlineLevel="2">
      <c r="A1693" s="882">
        <f>ROW()</f>
        <v>1693</v>
      </c>
      <c r="B1693" s="453"/>
      <c r="D1693" s="456" t="s">
        <v>443</v>
      </c>
      <c r="E1693" s="456"/>
      <c r="F1693" s="456"/>
      <c r="G1693" s="456"/>
      <c r="H1693" s="460"/>
      <c r="I1693" s="460"/>
      <c r="J1693" s="462"/>
      <c r="K1693" s="441"/>
      <c r="L1693" s="441"/>
      <c r="M1693" s="441"/>
      <c r="N1693" s="441"/>
      <c r="O1693" s="462"/>
      <c r="P1693" s="30">
        <f>P$675</f>
        <v>0</v>
      </c>
      <c r="Q1693" s="441"/>
      <c r="R1693" s="441"/>
      <c r="S1693" s="442"/>
      <c r="T1693" s="441"/>
      <c r="U1693" s="441"/>
      <c r="V1693" s="441"/>
      <c r="W1693" s="441"/>
      <c r="X1693" s="442"/>
      <c r="Y1693" s="462"/>
      <c r="Z1693" s="441"/>
      <c r="AA1693" s="441"/>
      <c r="AB1693" s="441"/>
      <c r="AC1693" s="441"/>
      <c r="AD1693" s="442"/>
      <c r="AE1693" s="462"/>
      <c r="AF1693" s="441"/>
      <c r="AG1693" s="441"/>
      <c r="AH1693" s="441"/>
      <c r="AI1693" s="442"/>
      <c r="AJ1693" s="462"/>
      <c r="AK1693" s="441"/>
      <c r="AL1693" s="441"/>
      <c r="AM1693" s="441"/>
      <c r="AN1693" s="442"/>
    </row>
    <row r="1694" spans="1:40" outlineLevel="2">
      <c r="A1694" s="882">
        <f>ROW()</f>
        <v>1694</v>
      </c>
      <c r="B1694" s="453"/>
      <c r="D1694" s="452" t="s">
        <v>24</v>
      </c>
      <c r="H1694" s="458"/>
      <c r="I1694" s="458"/>
      <c r="J1694" s="443"/>
      <c r="K1694" s="439"/>
      <c r="L1694" s="439"/>
      <c r="M1694" s="439"/>
      <c r="N1694" s="439"/>
      <c r="O1694" s="443"/>
      <c r="P1694" s="439">
        <f>SUM(P1678:P1693)</f>
        <v>47.852697200765562</v>
      </c>
      <c r="Q1694" s="439"/>
      <c r="R1694" s="439"/>
      <c r="S1694" s="440"/>
      <c r="T1694" s="439"/>
      <c r="U1694" s="439"/>
      <c r="V1694" s="439"/>
      <c r="W1694" s="439"/>
      <c r="X1694" s="440"/>
      <c r="Y1694" s="443"/>
      <c r="Z1694" s="439"/>
      <c r="AA1694" s="439"/>
      <c r="AB1694" s="439"/>
      <c r="AC1694" s="439"/>
      <c r="AD1694" s="440"/>
      <c r="AE1694" s="443"/>
      <c r="AF1694" s="439"/>
      <c r="AG1694" s="439"/>
      <c r="AH1694" s="439"/>
      <c r="AI1694" s="440"/>
      <c r="AJ1694" s="443"/>
      <c r="AK1694" s="439"/>
      <c r="AL1694" s="439"/>
      <c r="AM1694" s="439"/>
      <c r="AN1694" s="440"/>
    </row>
    <row r="1695" spans="1:40" outlineLevel="1">
      <c r="A1695" s="732" t="s">
        <v>238</v>
      </c>
      <c r="B1695" s="733"/>
      <c r="C1695" s="881"/>
      <c r="D1695" s="733"/>
      <c r="E1695" s="733"/>
      <c r="F1695" s="733"/>
      <c r="G1695" s="730"/>
      <c r="H1695" s="733"/>
      <c r="I1695" s="730"/>
      <c r="J1695" s="729"/>
      <c r="K1695" s="730"/>
      <c r="L1695" s="730"/>
      <c r="M1695" s="730"/>
      <c r="N1695" s="730"/>
      <c r="O1695" s="729"/>
      <c r="P1695" s="730"/>
      <c r="Q1695" s="730"/>
      <c r="R1695" s="730"/>
      <c r="S1695" s="731"/>
      <c r="T1695" s="730"/>
      <c r="U1695" s="730"/>
      <c r="V1695" s="730"/>
      <c r="W1695" s="730"/>
      <c r="X1695" s="731"/>
      <c r="Y1695" s="729"/>
      <c r="Z1695" s="730"/>
      <c r="AA1695" s="730"/>
      <c r="AB1695" s="730"/>
      <c r="AC1695" s="730"/>
      <c r="AD1695" s="731"/>
      <c r="AE1695" s="729"/>
      <c r="AF1695" s="730"/>
      <c r="AG1695" s="730"/>
      <c r="AH1695" s="730"/>
      <c r="AI1695" s="731"/>
      <c r="AJ1695" s="729"/>
      <c r="AK1695" s="730"/>
      <c r="AL1695" s="730"/>
      <c r="AM1695" s="730"/>
      <c r="AN1695" s="731"/>
    </row>
    <row r="1696" spans="1:40" outlineLevel="2">
      <c r="A1696" s="882">
        <f>ROW()</f>
        <v>1696</v>
      </c>
      <c r="B1696" s="453"/>
      <c r="D1696" s="1205" t="s">
        <v>300</v>
      </c>
      <c r="E1696" s="1205"/>
      <c r="F1696" s="1205"/>
      <c r="G1696" s="1205"/>
      <c r="H1696" s="4"/>
      <c r="I1696" s="4"/>
      <c r="J1696" s="329"/>
      <c r="K1696" s="4"/>
      <c r="L1696" s="4"/>
      <c r="M1696" s="4"/>
      <c r="N1696" s="4"/>
      <c r="O1696" s="329"/>
      <c r="P1696" s="4"/>
      <c r="Q1696" s="4"/>
      <c r="R1696" s="4"/>
      <c r="S1696" s="316"/>
      <c r="T1696" s="53"/>
      <c r="U1696" s="53"/>
      <c r="V1696" s="53"/>
      <c r="W1696" s="53"/>
      <c r="X1696" s="44"/>
      <c r="Y1696" s="252"/>
      <c r="Z1696" s="53"/>
      <c r="AA1696" s="53"/>
      <c r="AB1696" s="53"/>
      <c r="AC1696" s="53"/>
      <c r="AD1696" s="44"/>
      <c r="AE1696" s="252"/>
      <c r="AF1696" s="53"/>
      <c r="AG1696" s="53"/>
      <c r="AH1696" s="53"/>
      <c r="AI1696" s="44"/>
      <c r="AJ1696" s="252"/>
      <c r="AK1696" s="53"/>
      <c r="AL1696" s="53"/>
      <c r="AM1696" s="53"/>
      <c r="AN1696" s="44"/>
    </row>
    <row r="1697" spans="1:40" outlineLevel="2">
      <c r="A1697" s="882">
        <f>ROW()</f>
        <v>1697</v>
      </c>
      <c r="B1697" s="453"/>
      <c r="D1697" s="1205" t="s">
        <v>301</v>
      </c>
      <c r="E1697" s="1205"/>
      <c r="F1697" s="1205"/>
      <c r="G1697" s="1205"/>
      <c r="H1697" s="4"/>
      <c r="I1697" s="4"/>
      <c r="J1697" s="329"/>
      <c r="K1697" s="4"/>
      <c r="L1697" s="4"/>
      <c r="M1697" s="4"/>
      <c r="N1697" s="4"/>
      <c r="O1697" s="329"/>
      <c r="P1697" s="4"/>
      <c r="Q1697" s="4"/>
      <c r="R1697" s="4"/>
      <c r="S1697" s="316"/>
      <c r="T1697" s="53"/>
      <c r="U1697" s="53"/>
      <c r="V1697" s="53"/>
      <c r="W1697" s="53"/>
      <c r="X1697" s="44"/>
      <c r="Y1697" s="252"/>
      <c r="Z1697" s="53"/>
      <c r="AA1697" s="53"/>
      <c r="AB1697" s="53"/>
      <c r="AC1697" s="53"/>
      <c r="AD1697" s="44"/>
      <c r="AE1697" s="252"/>
      <c r="AF1697" s="53"/>
      <c r="AG1697" s="53"/>
      <c r="AH1697" s="53"/>
      <c r="AI1697" s="44"/>
      <c r="AJ1697" s="252"/>
      <c r="AK1697" s="53"/>
      <c r="AL1697" s="53"/>
      <c r="AM1697" s="53"/>
      <c r="AN1697" s="44"/>
    </row>
    <row r="1698" spans="1:40" outlineLevel="2">
      <c r="A1698" s="882">
        <f>ROW()</f>
        <v>1698</v>
      </c>
      <c r="B1698" s="453"/>
      <c r="D1698" s="1205" t="s">
        <v>29</v>
      </c>
      <c r="E1698" s="1205"/>
      <c r="F1698" s="1205"/>
      <c r="G1698" s="1205"/>
      <c r="H1698" s="4"/>
      <c r="I1698" s="4"/>
      <c r="J1698" s="329"/>
      <c r="K1698" s="4"/>
      <c r="L1698" s="4"/>
      <c r="M1698" s="4"/>
      <c r="N1698" s="4"/>
      <c r="O1698" s="329"/>
      <c r="P1698" s="4"/>
      <c r="Q1698" s="4"/>
      <c r="R1698" s="4"/>
      <c r="S1698" s="316"/>
      <c r="T1698" s="53"/>
      <c r="U1698" s="53"/>
      <c r="V1698" s="53"/>
      <c r="W1698" s="53"/>
      <c r="X1698" s="44"/>
      <c r="Y1698" s="252"/>
      <c r="Z1698" s="53"/>
      <c r="AA1698" s="53"/>
      <c r="AB1698" s="53"/>
      <c r="AC1698" s="53"/>
      <c r="AD1698" s="44"/>
      <c r="AE1698" s="252"/>
      <c r="AF1698" s="53"/>
      <c r="AG1698" s="53"/>
      <c r="AH1698" s="53"/>
      <c r="AI1698" s="44"/>
      <c r="AJ1698" s="252"/>
      <c r="AK1698" s="53"/>
      <c r="AL1698" s="53"/>
      <c r="AM1698" s="53"/>
      <c r="AN1698" s="44"/>
    </row>
    <row r="1699" spans="1:40" outlineLevel="2">
      <c r="A1699" s="882">
        <f>ROW()</f>
        <v>1699</v>
      </c>
      <c r="B1699" s="453"/>
      <c r="D1699" s="1205" t="s">
        <v>30</v>
      </c>
      <c r="E1699" s="1205"/>
      <c r="F1699" s="1205"/>
      <c r="G1699" s="1205"/>
      <c r="H1699" s="4"/>
      <c r="I1699" s="4"/>
      <c r="J1699" s="329"/>
      <c r="K1699" s="4"/>
      <c r="L1699" s="4"/>
      <c r="M1699" s="4"/>
      <c r="N1699" s="4"/>
      <c r="O1699" s="329"/>
      <c r="P1699" s="4"/>
      <c r="Q1699" s="4"/>
      <c r="R1699" s="4"/>
      <c r="S1699" s="316"/>
      <c r="T1699" s="53"/>
      <c r="U1699" s="53"/>
      <c r="V1699" s="53"/>
      <c r="W1699" s="53"/>
      <c r="X1699" s="44"/>
      <c r="Y1699" s="252"/>
      <c r="Z1699" s="53"/>
      <c r="AA1699" s="53"/>
      <c r="AB1699" s="53"/>
      <c r="AC1699" s="53"/>
      <c r="AD1699" s="44"/>
      <c r="AE1699" s="252"/>
      <c r="AF1699" s="53"/>
      <c r="AG1699" s="53"/>
      <c r="AH1699" s="53"/>
      <c r="AI1699" s="44"/>
      <c r="AJ1699" s="252"/>
      <c r="AK1699" s="53"/>
      <c r="AL1699" s="53"/>
      <c r="AM1699" s="53"/>
      <c r="AN1699" s="44"/>
    </row>
    <row r="1700" spans="1:40" outlineLevel="2">
      <c r="A1700" s="882">
        <f>ROW()</f>
        <v>1700</v>
      </c>
      <c r="B1700" s="453"/>
      <c r="D1700" s="1205" t="s">
        <v>31</v>
      </c>
      <c r="E1700" s="1205"/>
      <c r="F1700" s="1205"/>
      <c r="G1700" s="1205"/>
      <c r="H1700" s="4"/>
      <c r="I1700" s="4"/>
      <c r="J1700" s="329"/>
      <c r="K1700" s="4"/>
      <c r="L1700" s="4"/>
      <c r="M1700" s="4"/>
      <c r="N1700" s="4"/>
      <c r="O1700" s="329"/>
      <c r="P1700" s="4"/>
      <c r="Q1700" s="4"/>
      <c r="R1700" s="4"/>
      <c r="S1700" s="316"/>
      <c r="T1700" s="53"/>
      <c r="U1700" s="53"/>
      <c r="V1700" s="53"/>
      <c r="W1700" s="53"/>
      <c r="X1700" s="44"/>
      <c r="Y1700" s="252"/>
      <c r="Z1700" s="53"/>
      <c r="AA1700" s="53"/>
      <c r="AB1700" s="53"/>
      <c r="AC1700" s="53"/>
      <c r="AD1700" s="44"/>
      <c r="AE1700" s="252"/>
      <c r="AF1700" s="53"/>
      <c r="AG1700" s="53"/>
      <c r="AH1700" s="53"/>
      <c r="AI1700" s="44"/>
      <c r="AJ1700" s="252"/>
      <c r="AK1700" s="53"/>
      <c r="AL1700" s="53"/>
      <c r="AM1700" s="53"/>
      <c r="AN1700" s="44"/>
    </row>
    <row r="1701" spans="1:40" outlineLevel="2">
      <c r="A1701" s="882">
        <f>ROW()</f>
        <v>1701</v>
      </c>
      <c r="B1701" s="453"/>
      <c r="D1701" s="1205" t="s">
        <v>32</v>
      </c>
      <c r="E1701" s="1205"/>
      <c r="F1701" s="1205"/>
      <c r="G1701" s="1205"/>
      <c r="H1701" s="4"/>
      <c r="I1701" s="4"/>
      <c r="J1701" s="329"/>
      <c r="K1701" s="4"/>
      <c r="L1701" s="4"/>
      <c r="M1701" s="4"/>
      <c r="N1701" s="4"/>
      <c r="O1701" s="329"/>
      <c r="P1701" s="4"/>
      <c r="Q1701" s="4"/>
      <c r="R1701" s="4"/>
      <c r="S1701" s="316"/>
      <c r="T1701" s="53"/>
      <c r="U1701" s="53"/>
      <c r="V1701" s="53"/>
      <c r="W1701" s="53"/>
      <c r="X1701" s="44"/>
      <c r="Y1701" s="252"/>
      <c r="Z1701" s="53"/>
      <c r="AA1701" s="53"/>
      <c r="AB1701" s="53"/>
      <c r="AC1701" s="53"/>
      <c r="AD1701" s="44"/>
      <c r="AE1701" s="252"/>
      <c r="AF1701" s="53"/>
      <c r="AG1701" s="53"/>
      <c r="AH1701" s="53"/>
      <c r="AI1701" s="44"/>
      <c r="AJ1701" s="252"/>
      <c r="AK1701" s="53"/>
      <c r="AL1701" s="53"/>
      <c r="AM1701" s="53"/>
      <c r="AN1701" s="44"/>
    </row>
    <row r="1702" spans="1:40" outlineLevel="2">
      <c r="A1702" s="882">
        <f>ROW()</f>
        <v>1702</v>
      </c>
      <c r="B1702" s="453"/>
      <c r="D1702" s="1205" t="s">
        <v>33</v>
      </c>
      <c r="E1702" s="1205"/>
      <c r="F1702" s="1205"/>
      <c r="G1702" s="1205"/>
      <c r="H1702" s="4"/>
      <c r="I1702" s="4"/>
      <c r="J1702" s="329"/>
      <c r="K1702" s="4"/>
      <c r="L1702" s="4"/>
      <c r="M1702" s="4"/>
      <c r="N1702" s="4"/>
      <c r="O1702" s="329"/>
      <c r="P1702" s="4"/>
      <c r="Q1702" s="4"/>
      <c r="R1702" s="4"/>
      <c r="S1702" s="316"/>
      <c r="T1702" s="53"/>
      <c r="U1702" s="53"/>
      <c r="V1702" s="53"/>
      <c r="W1702" s="53"/>
      <c r="X1702" s="44"/>
      <c r="Y1702" s="252"/>
      <c r="Z1702" s="53"/>
      <c r="AA1702" s="53"/>
      <c r="AB1702" s="53"/>
      <c r="AC1702" s="53"/>
      <c r="AD1702" s="44"/>
      <c r="AE1702" s="252"/>
      <c r="AF1702" s="53"/>
      <c r="AG1702" s="53"/>
      <c r="AH1702" s="53"/>
      <c r="AI1702" s="44"/>
      <c r="AJ1702" s="252"/>
      <c r="AK1702" s="53"/>
      <c r="AL1702" s="53"/>
      <c r="AM1702" s="53"/>
      <c r="AN1702" s="44"/>
    </row>
    <row r="1703" spans="1:40" outlineLevel="2">
      <c r="A1703" s="882">
        <f>ROW()</f>
        <v>1703</v>
      </c>
      <c r="B1703" s="453"/>
      <c r="D1703" s="1205" t="s">
        <v>27</v>
      </c>
      <c r="E1703" s="1205"/>
      <c r="F1703" s="1205"/>
      <c r="G1703" s="1205"/>
      <c r="H1703" s="4"/>
      <c r="I1703" s="4"/>
      <c r="J1703" s="329"/>
      <c r="K1703" s="4"/>
      <c r="L1703" s="4"/>
      <c r="M1703" s="4"/>
      <c r="N1703" s="4"/>
      <c r="O1703" s="329"/>
      <c r="P1703" s="4"/>
      <c r="Q1703" s="4"/>
      <c r="R1703" s="4"/>
      <c r="S1703" s="316"/>
      <c r="T1703" s="53"/>
      <c r="U1703" s="53"/>
      <c r="V1703" s="53"/>
      <c r="W1703" s="53"/>
      <c r="X1703" s="44"/>
      <c r="Y1703" s="252"/>
      <c r="Z1703" s="53"/>
      <c r="AA1703" s="53"/>
      <c r="AB1703" s="53"/>
      <c r="AC1703" s="53"/>
      <c r="AD1703" s="44"/>
      <c r="AE1703" s="252"/>
      <c r="AF1703" s="53"/>
      <c r="AG1703" s="53"/>
      <c r="AH1703" s="53"/>
      <c r="AI1703" s="44"/>
      <c r="AJ1703" s="252"/>
      <c r="AK1703" s="53"/>
      <c r="AL1703" s="53"/>
      <c r="AM1703" s="53"/>
      <c r="AN1703" s="44"/>
    </row>
    <row r="1704" spans="1:40" outlineLevel="2">
      <c r="A1704" s="882">
        <f>ROW()</f>
        <v>1704</v>
      </c>
      <c r="B1704" s="453"/>
      <c r="D1704" s="1205" t="s">
        <v>34</v>
      </c>
      <c r="E1704" s="1205"/>
      <c r="F1704" s="1205"/>
      <c r="G1704" s="1205"/>
      <c r="H1704" s="4"/>
      <c r="I1704" s="4"/>
      <c r="J1704" s="329"/>
      <c r="K1704" s="4"/>
      <c r="L1704" s="4"/>
      <c r="M1704" s="4"/>
      <c r="N1704" s="4"/>
      <c r="O1704" s="329"/>
      <c r="P1704" s="4"/>
      <c r="Q1704" s="4"/>
      <c r="R1704" s="4"/>
      <c r="S1704" s="316"/>
      <c r="T1704" s="53"/>
      <c r="U1704" s="53"/>
      <c r="V1704" s="53"/>
      <c r="W1704" s="53"/>
      <c r="X1704" s="44"/>
      <c r="Y1704" s="252"/>
      <c r="Z1704" s="53"/>
      <c r="AA1704" s="53"/>
      <c r="AB1704" s="53"/>
      <c r="AC1704" s="53"/>
      <c r="AD1704" s="44"/>
      <c r="AE1704" s="252"/>
      <c r="AF1704" s="53"/>
      <c r="AG1704" s="53"/>
      <c r="AH1704" s="53"/>
      <c r="AI1704" s="44"/>
      <c r="AJ1704" s="252"/>
      <c r="AK1704" s="53"/>
      <c r="AL1704" s="53"/>
      <c r="AM1704" s="53"/>
      <c r="AN1704" s="44"/>
    </row>
    <row r="1705" spans="1:40" outlineLevel="2">
      <c r="A1705" s="882">
        <f>ROW()</f>
        <v>1705</v>
      </c>
      <c r="B1705" s="453"/>
      <c r="D1705" s="1205" t="s">
        <v>35</v>
      </c>
      <c r="E1705" s="1205"/>
      <c r="F1705" s="1205"/>
      <c r="G1705" s="1205"/>
      <c r="H1705" s="4"/>
      <c r="I1705" s="4"/>
      <c r="J1705" s="329"/>
      <c r="K1705" s="4"/>
      <c r="L1705" s="4"/>
      <c r="M1705" s="4"/>
      <c r="N1705" s="4"/>
      <c r="O1705" s="329"/>
      <c r="P1705" s="4"/>
      <c r="Q1705" s="4"/>
      <c r="R1705" s="4"/>
      <c r="S1705" s="316"/>
      <c r="T1705" s="53"/>
      <c r="U1705" s="53"/>
      <c r="V1705" s="53"/>
      <c r="W1705" s="53"/>
      <c r="X1705" s="44"/>
      <c r="Y1705" s="252"/>
      <c r="Z1705" s="53"/>
      <c r="AA1705" s="53"/>
      <c r="AB1705" s="53"/>
      <c r="AC1705" s="53"/>
      <c r="AD1705" s="44"/>
      <c r="AE1705" s="252"/>
      <c r="AF1705" s="53"/>
      <c r="AG1705" s="53"/>
      <c r="AH1705" s="53"/>
      <c r="AI1705" s="44"/>
      <c r="AJ1705" s="252"/>
      <c r="AK1705" s="53"/>
      <c r="AL1705" s="53"/>
      <c r="AM1705" s="53"/>
      <c r="AN1705" s="44"/>
    </row>
    <row r="1706" spans="1:40" outlineLevel="2">
      <c r="A1706" s="882">
        <f>ROW()</f>
        <v>1706</v>
      </c>
      <c r="B1706" s="453"/>
      <c r="D1706" s="1205" t="s">
        <v>302</v>
      </c>
      <c r="E1706" s="1205"/>
      <c r="F1706" s="1205"/>
      <c r="G1706" s="1205"/>
      <c r="H1706" s="4"/>
      <c r="I1706" s="4"/>
      <c r="J1706" s="329"/>
      <c r="K1706" s="4"/>
      <c r="L1706" s="4"/>
      <c r="M1706" s="4"/>
      <c r="N1706" s="4"/>
      <c r="O1706" s="329"/>
      <c r="P1706" s="4"/>
      <c r="Q1706" s="4"/>
      <c r="R1706" s="4"/>
      <c r="S1706" s="316"/>
      <c r="T1706" s="53"/>
      <c r="U1706" s="53"/>
      <c r="V1706" s="53"/>
      <c r="W1706" s="53"/>
      <c r="X1706" s="44"/>
      <c r="Y1706" s="252"/>
      <c r="Z1706" s="53"/>
      <c r="AA1706" s="53"/>
      <c r="AB1706" s="53"/>
      <c r="AC1706" s="53"/>
      <c r="AD1706" s="44"/>
      <c r="AE1706" s="252"/>
      <c r="AF1706" s="53"/>
      <c r="AG1706" s="53"/>
      <c r="AH1706" s="53"/>
      <c r="AI1706" s="44"/>
      <c r="AJ1706" s="252"/>
      <c r="AK1706" s="53"/>
      <c r="AL1706" s="53"/>
      <c r="AM1706" s="53"/>
      <c r="AN1706" s="44"/>
    </row>
    <row r="1707" spans="1:40" outlineLevel="2">
      <c r="A1707" s="882">
        <f>ROW()</f>
        <v>1707</v>
      </c>
      <c r="B1707" s="453"/>
      <c r="D1707" s="1205" t="s">
        <v>36</v>
      </c>
      <c r="E1707" s="1205"/>
      <c r="F1707" s="1205"/>
      <c r="G1707" s="1205"/>
      <c r="H1707" s="4"/>
      <c r="I1707" s="4"/>
      <c r="J1707" s="329"/>
      <c r="K1707" s="4"/>
      <c r="L1707" s="4"/>
      <c r="M1707" s="4"/>
      <c r="N1707" s="4"/>
      <c r="O1707" s="329"/>
      <c r="P1707" s="4"/>
      <c r="Q1707" s="4"/>
      <c r="R1707" s="4"/>
      <c r="S1707" s="316"/>
      <c r="T1707" s="53"/>
      <c r="U1707" s="53"/>
      <c r="V1707" s="53"/>
      <c r="W1707" s="53"/>
      <c r="X1707" s="44"/>
      <c r="Y1707" s="252"/>
      <c r="Z1707" s="53"/>
      <c r="AA1707" s="53"/>
      <c r="AB1707" s="53"/>
      <c r="AC1707" s="53"/>
      <c r="AD1707" s="44"/>
      <c r="AE1707" s="252"/>
      <c r="AF1707" s="53"/>
      <c r="AG1707" s="53"/>
      <c r="AH1707" s="53"/>
      <c r="AI1707" s="44"/>
      <c r="AJ1707" s="252"/>
      <c r="AK1707" s="53"/>
      <c r="AL1707" s="53"/>
      <c r="AM1707" s="53"/>
      <c r="AN1707" s="44"/>
    </row>
    <row r="1708" spans="1:40" outlineLevel="2">
      <c r="A1708" s="882">
        <f>ROW()</f>
        <v>1708</v>
      </c>
      <c r="B1708" s="453"/>
      <c r="D1708" s="1205" t="s">
        <v>583</v>
      </c>
      <c r="E1708" s="1205"/>
      <c r="F1708" s="1205"/>
      <c r="G1708" s="1205"/>
      <c r="H1708" s="4"/>
      <c r="I1708" s="4"/>
      <c r="J1708" s="329"/>
      <c r="K1708" s="4"/>
      <c r="L1708" s="4"/>
      <c r="M1708" s="4"/>
      <c r="N1708" s="4"/>
      <c r="O1708" s="329"/>
      <c r="P1708" s="4"/>
      <c r="Q1708" s="4"/>
      <c r="R1708" s="4"/>
      <c r="S1708" s="316"/>
      <c r="T1708" s="53"/>
      <c r="U1708" s="53"/>
      <c r="V1708" s="53"/>
      <c r="W1708" s="53"/>
      <c r="X1708" s="44"/>
      <c r="Y1708" s="252"/>
      <c r="Z1708" s="53"/>
      <c r="AA1708" s="53"/>
      <c r="AB1708" s="53"/>
      <c r="AC1708" s="53"/>
      <c r="AD1708" s="44"/>
      <c r="AE1708" s="252"/>
      <c r="AF1708" s="53"/>
      <c r="AG1708" s="53"/>
      <c r="AH1708" s="53"/>
      <c r="AI1708" s="44"/>
      <c r="AJ1708" s="252"/>
      <c r="AK1708" s="53"/>
      <c r="AL1708" s="53"/>
      <c r="AM1708" s="53"/>
      <c r="AN1708" s="44"/>
    </row>
    <row r="1709" spans="1:40" outlineLevel="2">
      <c r="A1709" s="882">
        <f>ROW()</f>
        <v>1709</v>
      </c>
      <c r="B1709" s="453"/>
      <c r="D1709" s="1205" t="s">
        <v>81</v>
      </c>
      <c r="E1709" s="1205"/>
      <c r="F1709" s="1205"/>
      <c r="G1709" s="1205"/>
      <c r="H1709" s="4"/>
      <c r="I1709" s="4"/>
      <c r="J1709" s="329"/>
      <c r="K1709" s="4"/>
      <c r="L1709" s="4"/>
      <c r="M1709" s="4"/>
      <c r="N1709" s="4"/>
      <c r="O1709" s="329"/>
      <c r="P1709" s="4"/>
      <c r="Q1709" s="4"/>
      <c r="R1709" s="4"/>
      <c r="S1709" s="316"/>
      <c r="T1709" s="53"/>
      <c r="U1709" s="53"/>
      <c r="V1709" s="53"/>
      <c r="W1709" s="53"/>
      <c r="X1709" s="44"/>
      <c r="Y1709" s="252"/>
      <c r="Z1709" s="53"/>
      <c r="AA1709" s="53"/>
      <c r="AB1709" s="53"/>
      <c r="AC1709" s="53"/>
      <c r="AD1709" s="44"/>
      <c r="AE1709" s="252"/>
      <c r="AF1709" s="53"/>
      <c r="AG1709" s="53"/>
      <c r="AH1709" s="53"/>
      <c r="AI1709" s="44"/>
      <c r="AJ1709" s="252"/>
      <c r="AK1709" s="53"/>
      <c r="AL1709" s="53"/>
      <c r="AM1709" s="53"/>
      <c r="AN1709" s="44"/>
    </row>
    <row r="1710" spans="1:40" outlineLevel="2">
      <c r="A1710" s="882">
        <f>ROW()</f>
        <v>1710</v>
      </c>
      <c r="B1710" s="453"/>
      <c r="D1710" s="1205" t="s">
        <v>28</v>
      </c>
      <c r="E1710" s="1205"/>
      <c r="F1710" s="1205"/>
      <c r="G1710" s="1205"/>
      <c r="H1710" s="4"/>
      <c r="I1710" s="4"/>
      <c r="J1710" s="329"/>
      <c r="K1710" s="4"/>
      <c r="L1710" s="4"/>
      <c r="M1710" s="4"/>
      <c r="N1710" s="4"/>
      <c r="O1710" s="329"/>
      <c r="P1710" s="4"/>
      <c r="Q1710" s="4"/>
      <c r="R1710" s="4"/>
      <c r="S1710" s="316"/>
      <c r="T1710" s="53"/>
      <c r="U1710" s="53"/>
      <c r="V1710" s="53"/>
      <c r="W1710" s="53"/>
      <c r="X1710" s="44"/>
      <c r="Y1710" s="252"/>
      <c r="Z1710" s="53"/>
      <c r="AA1710" s="53"/>
      <c r="AB1710" s="53"/>
      <c r="AC1710" s="53"/>
      <c r="AD1710" s="44"/>
      <c r="AE1710" s="252"/>
      <c r="AF1710" s="53"/>
      <c r="AG1710" s="53"/>
      <c r="AH1710" s="53"/>
      <c r="AI1710" s="44"/>
      <c r="AJ1710" s="252"/>
      <c r="AK1710" s="53"/>
      <c r="AL1710" s="53"/>
      <c r="AM1710" s="53"/>
      <c r="AN1710" s="44"/>
    </row>
    <row r="1711" spans="1:40" outlineLevel="2">
      <c r="A1711" s="882">
        <f>ROW()</f>
        <v>1711</v>
      </c>
      <c r="B1711" s="453"/>
      <c r="D1711" s="1206" t="s">
        <v>443</v>
      </c>
      <c r="E1711" s="1206"/>
      <c r="F1711" s="1206"/>
      <c r="G1711" s="1206"/>
      <c r="H1711" s="28"/>
      <c r="I1711" s="28"/>
      <c r="J1711" s="1207"/>
      <c r="K1711" s="28"/>
      <c r="L1711" s="28"/>
      <c r="M1711" s="28"/>
      <c r="N1711" s="28"/>
      <c r="O1711" s="1207"/>
      <c r="P1711" s="28"/>
      <c r="Q1711" s="28"/>
      <c r="R1711" s="28"/>
      <c r="S1711" s="317"/>
      <c r="T1711" s="54"/>
      <c r="U1711" s="54"/>
      <c r="V1711" s="54"/>
      <c r="W1711" s="54"/>
      <c r="X1711" s="46"/>
      <c r="Y1711" s="253"/>
      <c r="Z1711" s="54"/>
      <c r="AA1711" s="54"/>
      <c r="AB1711" s="54"/>
      <c r="AC1711" s="54"/>
      <c r="AD1711" s="46"/>
      <c r="AE1711" s="253"/>
      <c r="AF1711" s="54"/>
      <c r="AG1711" s="54"/>
      <c r="AH1711" s="54"/>
      <c r="AI1711" s="46"/>
      <c r="AJ1711" s="253"/>
      <c r="AK1711" s="54"/>
      <c r="AL1711" s="54"/>
      <c r="AM1711" s="54"/>
      <c r="AN1711" s="46"/>
    </row>
    <row r="1712" spans="1:40" outlineLevel="2">
      <c r="A1712" s="882">
        <f>ROW()</f>
        <v>1712</v>
      </c>
      <c r="B1712" s="453"/>
      <c r="D1712" s="452" t="s">
        <v>24</v>
      </c>
      <c r="H1712" s="458"/>
      <c r="I1712" s="458"/>
      <c r="J1712" s="459"/>
      <c r="K1712" s="458"/>
      <c r="L1712" s="458"/>
      <c r="M1712" s="458"/>
      <c r="N1712" s="458"/>
      <c r="O1712" s="459"/>
      <c r="P1712" s="458"/>
      <c r="Q1712" s="458"/>
      <c r="R1712" s="458"/>
      <c r="S1712" s="463"/>
      <c r="T1712" s="444">
        <f t="shared" ref="T1712:AN1712" si="1747">SUM(T1696:T1711)</f>
        <v>0</v>
      </c>
      <c r="U1712" s="444">
        <f t="shared" si="1747"/>
        <v>0</v>
      </c>
      <c r="V1712" s="444">
        <f t="shared" si="1747"/>
        <v>0</v>
      </c>
      <c r="W1712" s="444">
        <f t="shared" si="1747"/>
        <v>0</v>
      </c>
      <c r="X1712" s="445">
        <f t="shared" si="1747"/>
        <v>0</v>
      </c>
      <c r="Y1712" s="466">
        <f t="shared" si="1747"/>
        <v>0</v>
      </c>
      <c r="Z1712" s="444">
        <f t="shared" si="1747"/>
        <v>0</v>
      </c>
      <c r="AA1712" s="444">
        <f t="shared" si="1747"/>
        <v>0</v>
      </c>
      <c r="AB1712" s="444">
        <f t="shared" si="1747"/>
        <v>0</v>
      </c>
      <c r="AC1712" s="444">
        <f t="shared" si="1747"/>
        <v>0</v>
      </c>
      <c r="AD1712" s="445">
        <f t="shared" si="1747"/>
        <v>0</v>
      </c>
      <c r="AE1712" s="466">
        <f t="shared" si="1747"/>
        <v>0</v>
      </c>
      <c r="AF1712" s="444">
        <f t="shared" si="1747"/>
        <v>0</v>
      </c>
      <c r="AG1712" s="444">
        <f t="shared" si="1747"/>
        <v>0</v>
      </c>
      <c r="AH1712" s="444">
        <f t="shared" si="1747"/>
        <v>0</v>
      </c>
      <c r="AI1712" s="445">
        <f t="shared" si="1747"/>
        <v>0</v>
      </c>
      <c r="AJ1712" s="466">
        <f t="shared" si="1747"/>
        <v>0</v>
      </c>
      <c r="AK1712" s="444">
        <f t="shared" si="1747"/>
        <v>0</v>
      </c>
      <c r="AL1712" s="444">
        <f t="shared" si="1747"/>
        <v>0</v>
      </c>
      <c r="AM1712" s="444">
        <f t="shared" si="1747"/>
        <v>0</v>
      </c>
      <c r="AN1712" s="445">
        <f t="shared" si="1747"/>
        <v>0</v>
      </c>
    </row>
    <row r="1713" spans="1:40" outlineLevel="1">
      <c r="A1713" s="732" t="s">
        <v>21</v>
      </c>
      <c r="B1713" s="733"/>
      <c r="C1713" s="881"/>
      <c r="D1713" s="733"/>
      <c r="E1713" s="733"/>
      <c r="F1713" s="733"/>
      <c r="G1713" s="733"/>
      <c r="H1713" s="733"/>
      <c r="I1713" s="730"/>
      <c r="J1713" s="729"/>
      <c r="K1713" s="730"/>
      <c r="L1713" s="730"/>
      <c r="M1713" s="730"/>
      <c r="N1713" s="730"/>
      <c r="O1713" s="729"/>
      <c r="P1713" s="730"/>
      <c r="Q1713" s="730"/>
      <c r="R1713" s="730"/>
      <c r="S1713" s="731"/>
      <c r="T1713" s="730"/>
      <c r="U1713" s="730"/>
      <c r="V1713" s="730"/>
      <c r="W1713" s="730"/>
      <c r="X1713" s="731"/>
      <c r="Y1713" s="729"/>
      <c r="Z1713" s="730"/>
      <c r="AA1713" s="730"/>
      <c r="AB1713" s="730"/>
      <c r="AC1713" s="730"/>
      <c r="AD1713" s="731"/>
      <c r="AE1713" s="729"/>
      <c r="AF1713" s="730"/>
      <c r="AG1713" s="730"/>
      <c r="AH1713" s="730"/>
      <c r="AI1713" s="731"/>
      <c r="AJ1713" s="729"/>
      <c r="AK1713" s="730"/>
      <c r="AL1713" s="730"/>
      <c r="AM1713" s="730"/>
      <c r="AN1713" s="731"/>
    </row>
    <row r="1714" spans="1:40" outlineLevel="2">
      <c r="A1714" s="882">
        <f>ROW()</f>
        <v>1714</v>
      </c>
      <c r="B1714" s="453"/>
      <c r="D1714" s="452" t="s">
        <v>300</v>
      </c>
      <c r="H1714" s="458"/>
      <c r="I1714" s="458"/>
      <c r="J1714" s="459"/>
      <c r="K1714" s="458"/>
      <c r="L1714" s="458"/>
      <c r="M1714" s="458"/>
      <c r="N1714" s="458"/>
      <c r="O1714" s="443"/>
      <c r="P1714" s="157"/>
      <c r="Q1714" s="157">
        <f>-Input!Q948</f>
        <v>-1.1537920034887577E-2</v>
      </c>
      <c r="R1714" s="157">
        <f>-Input!R948</f>
        <v>-1.1537920034887577E-2</v>
      </c>
      <c r="S1714" s="320">
        <f>-Input!S948</f>
        <v>-1.1537920034887577E-2</v>
      </c>
      <c r="T1714" s="157">
        <f>-Input!T948</f>
        <v>-9.3925592311639421E-3</v>
      </c>
      <c r="U1714" s="157">
        <f>-Input!U948</f>
        <v>-1.8785118462327884E-2</v>
      </c>
      <c r="V1714" s="157">
        <f>-Input!V948</f>
        <v>-1.8785118462327884E-2</v>
      </c>
      <c r="W1714" s="157">
        <f>-Input!W948</f>
        <v>-1.8785118462327884E-2</v>
      </c>
      <c r="X1714" s="320">
        <f>-Input!X948</f>
        <v>-1.8785118462327884E-2</v>
      </c>
      <c r="Y1714" s="326">
        <f>-Input!Y948</f>
        <v>-1.4574660875944048E-2</v>
      </c>
      <c r="Z1714" s="27">
        <f>-Input!Z948</f>
        <v>-2.9149321751888096E-2</v>
      </c>
      <c r="AA1714" s="27">
        <f>-Input!AA948</f>
        <v>-2.9149321751888096E-2</v>
      </c>
      <c r="AB1714" s="27">
        <f>-Input!AB948</f>
        <v>-2.9149321751888092E-2</v>
      </c>
      <c r="AC1714" s="27">
        <f>-Input!AC948</f>
        <v>-2.9149321751888092E-2</v>
      </c>
      <c r="AD1714" s="313">
        <f>-Input!AD948</f>
        <v>-2.9149321751888092E-2</v>
      </c>
      <c r="AE1714" s="324">
        <f>-Input!AE948</f>
        <v>-2.8962508330140472E-2</v>
      </c>
      <c r="AF1714" s="157">
        <f>-Input!AF948</f>
        <v>-2.8962508330140472E-2</v>
      </c>
      <c r="AG1714" s="157">
        <f>-Input!AG948</f>
        <v>-2.8962508330140472E-2</v>
      </c>
      <c r="AH1714" s="157">
        <f>-Input!AH948</f>
        <v>-2.8962508330140472E-2</v>
      </c>
      <c r="AI1714" s="320">
        <f>-Input!AI948</f>
        <v>-2.8962508330140472E-2</v>
      </c>
      <c r="AJ1714" s="326">
        <f t="shared" ref="AJ1714:AN1723" si="1748">-IF($D1714="Land",0,IF(AJ1660&lt;0,AJ1660,IF(AJ1642&lt;1,AJ1660,MAX(MIN(IF(AJ1660&gt;0,(AJ1660/AJ1642),0),AJ1660),0)*AJ$9)))</f>
        <v>-2.9164387350416134E-2</v>
      </c>
      <c r="AK1714" s="27">
        <f t="shared" si="1748"/>
        <v>-2.9164387350416134E-2</v>
      </c>
      <c r="AL1714" s="27">
        <f t="shared" si="1748"/>
        <v>-2.9164387350416134E-2</v>
      </c>
      <c r="AM1714" s="27">
        <f t="shared" si="1748"/>
        <v>-2.916438735041613E-2</v>
      </c>
      <c r="AN1714" s="313">
        <f t="shared" si="1748"/>
        <v>-2.916438735041613E-2</v>
      </c>
    </row>
    <row r="1715" spans="1:40" outlineLevel="2">
      <c r="A1715" s="882">
        <f>ROW()</f>
        <v>1715</v>
      </c>
      <c r="B1715" s="453"/>
      <c r="D1715" s="452" t="s">
        <v>301</v>
      </c>
      <c r="H1715" s="458"/>
      <c r="I1715" s="458"/>
      <c r="J1715" s="459"/>
      <c r="K1715" s="458"/>
      <c r="L1715" s="458"/>
      <c r="M1715" s="458"/>
      <c r="N1715" s="458"/>
      <c r="O1715" s="443"/>
      <c r="P1715" s="157"/>
      <c r="Q1715" s="157">
        <f>-Input!Q949</f>
        <v>0</v>
      </c>
      <c r="R1715" s="157">
        <f>-Input!R949</f>
        <v>0</v>
      </c>
      <c r="S1715" s="320">
        <f>-Input!S949</f>
        <v>0</v>
      </c>
      <c r="T1715" s="157">
        <f>-Input!T949</f>
        <v>0</v>
      </c>
      <c r="U1715" s="157">
        <f>-Input!U949</f>
        <v>0</v>
      </c>
      <c r="V1715" s="157">
        <f>-Input!V949</f>
        <v>0</v>
      </c>
      <c r="W1715" s="157">
        <f>-Input!W949</f>
        <v>0</v>
      </c>
      <c r="X1715" s="320">
        <f>-Input!X949</f>
        <v>0</v>
      </c>
      <c r="Y1715" s="326">
        <f>-Input!Y949</f>
        <v>0</v>
      </c>
      <c r="Z1715" s="27">
        <f>-Input!Z949</f>
        <v>0</v>
      </c>
      <c r="AA1715" s="27">
        <f>-Input!AA949</f>
        <v>0</v>
      </c>
      <c r="AB1715" s="27">
        <f>-Input!AB949</f>
        <v>0</v>
      </c>
      <c r="AC1715" s="27">
        <f>-Input!AC949</f>
        <v>0</v>
      </c>
      <c r="AD1715" s="313">
        <f>-Input!AD949</f>
        <v>0</v>
      </c>
      <c r="AE1715" s="324">
        <f>-Input!AE949</f>
        <v>0</v>
      </c>
      <c r="AF1715" s="157">
        <f>-Input!AF949</f>
        <v>0</v>
      </c>
      <c r="AG1715" s="157">
        <f>-Input!AG949</f>
        <v>0</v>
      </c>
      <c r="AH1715" s="157">
        <f>-Input!AH949</f>
        <v>0</v>
      </c>
      <c r="AI1715" s="320">
        <f>-Input!AI949</f>
        <v>0</v>
      </c>
      <c r="AJ1715" s="326">
        <f t="shared" si="1748"/>
        <v>0</v>
      </c>
      <c r="AK1715" s="27">
        <f t="shared" si="1748"/>
        <v>0</v>
      </c>
      <c r="AL1715" s="27">
        <f t="shared" si="1748"/>
        <v>0</v>
      </c>
      <c r="AM1715" s="27">
        <f t="shared" si="1748"/>
        <v>0</v>
      </c>
      <c r="AN1715" s="313">
        <f t="shared" si="1748"/>
        <v>0</v>
      </c>
    </row>
    <row r="1716" spans="1:40" outlineLevel="2">
      <c r="A1716" s="882">
        <f>ROW()</f>
        <v>1716</v>
      </c>
      <c r="B1716" s="453"/>
      <c r="D1716" s="452" t="s">
        <v>29</v>
      </c>
      <c r="H1716" s="458"/>
      <c r="I1716" s="458"/>
      <c r="J1716" s="459"/>
      <c r="K1716" s="458"/>
      <c r="L1716" s="458"/>
      <c r="M1716" s="458"/>
      <c r="N1716" s="458"/>
      <c r="O1716" s="443"/>
      <c r="P1716" s="157"/>
      <c r="Q1716" s="157">
        <f>-Input!Q950</f>
        <v>-0.14458947144646345</v>
      </c>
      <c r="R1716" s="157">
        <f>-Input!R950</f>
        <v>-0.14458947144646345</v>
      </c>
      <c r="S1716" s="320">
        <f>-Input!S950</f>
        <v>-0.14458947144646345</v>
      </c>
      <c r="T1716" s="157">
        <f>-Input!T950</f>
        <v>0</v>
      </c>
      <c r="U1716" s="157">
        <f>-Input!U950</f>
        <v>0</v>
      </c>
      <c r="V1716" s="157">
        <f>-Input!V950</f>
        <v>0</v>
      </c>
      <c r="W1716" s="157">
        <f>-Input!W950</f>
        <v>0</v>
      </c>
      <c r="X1716" s="320">
        <f>-Input!X950</f>
        <v>0</v>
      </c>
      <c r="Y1716" s="326">
        <f>-Input!Y950</f>
        <v>0</v>
      </c>
      <c r="Z1716" s="27">
        <f>-Input!Z950</f>
        <v>0</v>
      </c>
      <c r="AA1716" s="27">
        <f>-Input!AA950</f>
        <v>0</v>
      </c>
      <c r="AB1716" s="27">
        <f>-Input!AB950</f>
        <v>0</v>
      </c>
      <c r="AC1716" s="27">
        <f>-Input!AC950</f>
        <v>0</v>
      </c>
      <c r="AD1716" s="313">
        <f>-Input!AD950</f>
        <v>0</v>
      </c>
      <c r="AE1716" s="324">
        <f>-Input!AE950</f>
        <v>0</v>
      </c>
      <c r="AF1716" s="157">
        <f>-Input!AF950</f>
        <v>0</v>
      </c>
      <c r="AG1716" s="157">
        <f>-Input!AG950</f>
        <v>0</v>
      </c>
      <c r="AH1716" s="157">
        <f>-Input!AH950</f>
        <v>0</v>
      </c>
      <c r="AI1716" s="320">
        <f>-Input!AI950</f>
        <v>0</v>
      </c>
      <c r="AJ1716" s="326">
        <f t="shared" si="1748"/>
        <v>0</v>
      </c>
      <c r="AK1716" s="27">
        <f t="shared" si="1748"/>
        <v>0</v>
      </c>
      <c r="AL1716" s="27">
        <f t="shared" si="1748"/>
        <v>0</v>
      </c>
      <c r="AM1716" s="27">
        <f t="shared" si="1748"/>
        <v>0</v>
      </c>
      <c r="AN1716" s="313">
        <f t="shared" si="1748"/>
        <v>0</v>
      </c>
    </row>
    <row r="1717" spans="1:40" outlineLevel="2">
      <c r="A1717" s="882">
        <f>ROW()</f>
        <v>1717</v>
      </c>
      <c r="B1717" s="453"/>
      <c r="D1717" s="452" t="s">
        <v>30</v>
      </c>
      <c r="H1717" s="458"/>
      <c r="I1717" s="458"/>
      <c r="J1717" s="459"/>
      <c r="K1717" s="458"/>
      <c r="L1717" s="458"/>
      <c r="M1717" s="458"/>
      <c r="N1717" s="458"/>
      <c r="O1717" s="443"/>
      <c r="P1717" s="157"/>
      <c r="Q1717" s="157">
        <f>-Input!Q951</f>
        <v>-5.1399524343995209E-2</v>
      </c>
      <c r="R1717" s="157">
        <f>-Input!R951</f>
        <v>-5.1399524343995209E-2</v>
      </c>
      <c r="S1717" s="320">
        <f>-Input!S951</f>
        <v>-5.1399524343995209E-2</v>
      </c>
      <c r="T1717" s="157">
        <f>-Input!T951</f>
        <v>-0.11168833846389242</v>
      </c>
      <c r="U1717" s="157">
        <f>-Input!U951</f>
        <v>-0.22337667692778485</v>
      </c>
      <c r="V1717" s="157">
        <f>-Input!V951</f>
        <v>-0.22337667692778485</v>
      </c>
      <c r="W1717" s="157">
        <f>-Input!W951</f>
        <v>-0.22337667692778485</v>
      </c>
      <c r="X1717" s="320">
        <f>-Input!X951</f>
        <v>-0.22337667692778487</v>
      </c>
      <c r="Y1717" s="326">
        <f>-Input!Y951</f>
        <v>-0.11168833846389239</v>
      </c>
      <c r="Z1717" s="27">
        <f>-Input!Z951</f>
        <v>-0.22337667692778482</v>
      </c>
      <c r="AA1717" s="27">
        <f>-Input!AA951</f>
        <v>-0.22337667692778479</v>
      </c>
      <c r="AB1717" s="27">
        <f>-Input!AB951</f>
        <v>-0.22337667692778479</v>
      </c>
      <c r="AC1717" s="27">
        <f>-Input!AC951</f>
        <v>-0.22337667692778479</v>
      </c>
      <c r="AD1717" s="313">
        <f>-Input!AD951</f>
        <v>-0.22337667692778473</v>
      </c>
      <c r="AE1717" s="324">
        <f>-Input!AE951</f>
        <v>-0.22194509091317041</v>
      </c>
      <c r="AF1717" s="157">
        <f>-Input!AF951</f>
        <v>-0.22194509091317041</v>
      </c>
      <c r="AG1717" s="157">
        <f>-Input!AG951</f>
        <v>-0.22194509091317041</v>
      </c>
      <c r="AH1717" s="157">
        <f>-Input!AH951</f>
        <v>-0.22194509091317041</v>
      </c>
      <c r="AI1717" s="320">
        <f>-Input!AI951</f>
        <v>-0.22194509091317041</v>
      </c>
      <c r="AJ1717" s="326">
        <f t="shared" si="1748"/>
        <v>-0.22354710383428647</v>
      </c>
      <c r="AK1717" s="27">
        <f t="shared" si="1748"/>
        <v>-0.22354710383428644</v>
      </c>
      <c r="AL1717" s="27">
        <f t="shared" si="1748"/>
        <v>-0.22354710383428644</v>
      </c>
      <c r="AM1717" s="27">
        <f t="shared" si="1748"/>
        <v>-0.22354710383428644</v>
      </c>
      <c r="AN1717" s="313">
        <f t="shared" si="1748"/>
        <v>-0.22354710383428641</v>
      </c>
    </row>
    <row r="1718" spans="1:40" outlineLevel="2">
      <c r="A1718" s="882">
        <f>ROW()</f>
        <v>1718</v>
      </c>
      <c r="B1718" s="453"/>
      <c r="D1718" s="452" t="s">
        <v>31</v>
      </c>
      <c r="H1718" s="458"/>
      <c r="I1718" s="458"/>
      <c r="J1718" s="459"/>
      <c r="K1718" s="458"/>
      <c r="L1718" s="458"/>
      <c r="M1718" s="458"/>
      <c r="N1718" s="458"/>
      <c r="O1718" s="443"/>
      <c r="P1718" s="157"/>
      <c r="Q1718" s="157">
        <f>-Input!Q952</f>
        <v>0</v>
      </c>
      <c r="R1718" s="157">
        <f>-Input!R952</f>
        <v>0</v>
      </c>
      <c r="S1718" s="320">
        <f>-Input!S952</f>
        <v>0</v>
      </c>
      <c r="T1718" s="157">
        <f>-Input!T952</f>
        <v>0</v>
      </c>
      <c r="U1718" s="157">
        <f>-Input!U952</f>
        <v>0</v>
      </c>
      <c r="V1718" s="157">
        <f>-Input!V952</f>
        <v>0</v>
      </c>
      <c r="W1718" s="157">
        <f>-Input!W952</f>
        <v>0</v>
      </c>
      <c r="X1718" s="320">
        <f>-Input!X952</f>
        <v>0</v>
      </c>
      <c r="Y1718" s="326">
        <f>-Input!Y952</f>
        <v>0</v>
      </c>
      <c r="Z1718" s="27">
        <f>-Input!Z952</f>
        <v>0</v>
      </c>
      <c r="AA1718" s="27">
        <f>-Input!AA952</f>
        <v>0</v>
      </c>
      <c r="AB1718" s="27">
        <f>-Input!AB952</f>
        <v>0</v>
      </c>
      <c r="AC1718" s="27">
        <f>-Input!AC952</f>
        <v>0</v>
      </c>
      <c r="AD1718" s="313">
        <f>-Input!AD952</f>
        <v>0</v>
      </c>
      <c r="AE1718" s="324">
        <f>-Input!AE952</f>
        <v>0</v>
      </c>
      <c r="AF1718" s="157">
        <f>-Input!AF952</f>
        <v>0</v>
      </c>
      <c r="AG1718" s="157">
        <f>-Input!AG952</f>
        <v>0</v>
      </c>
      <c r="AH1718" s="157">
        <f>-Input!AH952</f>
        <v>0</v>
      </c>
      <c r="AI1718" s="320">
        <f>-Input!AI952</f>
        <v>0</v>
      </c>
      <c r="AJ1718" s="326">
        <f t="shared" si="1748"/>
        <v>0</v>
      </c>
      <c r="AK1718" s="27">
        <f t="shared" si="1748"/>
        <v>0</v>
      </c>
      <c r="AL1718" s="27">
        <f t="shared" si="1748"/>
        <v>0</v>
      </c>
      <c r="AM1718" s="27">
        <f t="shared" si="1748"/>
        <v>0</v>
      </c>
      <c r="AN1718" s="313">
        <f t="shared" si="1748"/>
        <v>0</v>
      </c>
    </row>
    <row r="1719" spans="1:40" outlineLevel="2">
      <c r="A1719" s="882">
        <f>ROW()</f>
        <v>1719</v>
      </c>
      <c r="B1719" s="453"/>
      <c r="D1719" s="452" t="s">
        <v>32</v>
      </c>
      <c r="H1719" s="458"/>
      <c r="I1719" s="458"/>
      <c r="J1719" s="459"/>
      <c r="K1719" s="458"/>
      <c r="L1719" s="458"/>
      <c r="M1719" s="458"/>
      <c r="N1719" s="458"/>
      <c r="O1719" s="443"/>
      <c r="P1719" s="157"/>
      <c r="Q1719" s="157">
        <f>-Input!Q953</f>
        <v>-3.0873727577495095E-3</v>
      </c>
      <c r="R1719" s="157">
        <f>-Input!R953</f>
        <v>-3.0873727577495095E-3</v>
      </c>
      <c r="S1719" s="320">
        <f>-Input!S953</f>
        <v>-3.0873727577495095E-3</v>
      </c>
      <c r="T1719" s="157">
        <f>-Input!T953</f>
        <v>-1.5423877295937295E-2</v>
      </c>
      <c r="U1719" s="157">
        <f>-Input!U953</f>
        <v>-3.0847754591874596E-2</v>
      </c>
      <c r="V1719" s="157">
        <f>-Input!V953</f>
        <v>-3.0847754591874596E-2</v>
      </c>
      <c r="W1719" s="157">
        <f>-Input!W953</f>
        <v>-3.0847754591874596E-2</v>
      </c>
      <c r="X1719" s="320">
        <f>-Input!X953</f>
        <v>-3.0847754591874596E-2</v>
      </c>
      <c r="Y1719" s="326">
        <f>-Input!Y953</f>
        <v>-1.5423877295937303E-2</v>
      </c>
      <c r="Z1719" s="27">
        <f>-Input!Z953</f>
        <v>-3.0847754591874606E-2</v>
      </c>
      <c r="AA1719" s="27">
        <f>-Input!AA953</f>
        <v>-3.0847754591874606E-2</v>
      </c>
      <c r="AB1719" s="27">
        <f>-Input!AB953</f>
        <v>-3.0847754591874599E-2</v>
      </c>
      <c r="AC1719" s="27">
        <f>-Input!AC953</f>
        <v>-3.0847754591874599E-2</v>
      </c>
      <c r="AD1719" s="313">
        <f>-Input!AD953</f>
        <v>-3.0847754591874596E-2</v>
      </c>
      <c r="AE1719" s="324">
        <f>-Input!AE953</f>
        <v>-3.0650056180995928E-2</v>
      </c>
      <c r="AF1719" s="157">
        <f>-Input!AF953</f>
        <v>-3.0650056180995928E-2</v>
      </c>
      <c r="AG1719" s="157">
        <f>-Input!AG953</f>
        <v>-3.0650056180995928E-2</v>
      </c>
      <c r="AH1719" s="157">
        <f>-Input!AH953</f>
        <v>-3.0650056180995928E-2</v>
      </c>
      <c r="AI1719" s="320">
        <f>-Input!AI953</f>
        <v>-3.0650056180996046E-2</v>
      </c>
      <c r="AJ1719" s="326">
        <f t="shared" si="1748"/>
        <v>-3.0892686048892452E-2</v>
      </c>
      <c r="AK1719" s="27">
        <f t="shared" si="1748"/>
        <v>-3.0892686048892452E-2</v>
      </c>
      <c r="AL1719" s="27">
        <f t="shared" si="1748"/>
        <v>-3.0892686048892448E-2</v>
      </c>
      <c r="AM1719" s="27">
        <f t="shared" si="1748"/>
        <v>-3.0892686048892445E-2</v>
      </c>
      <c r="AN1719" s="313">
        <f t="shared" si="1748"/>
        <v>-3.0892686048892448E-2</v>
      </c>
    </row>
    <row r="1720" spans="1:40" outlineLevel="2">
      <c r="A1720" s="882">
        <f>ROW()</f>
        <v>1720</v>
      </c>
      <c r="B1720" s="453"/>
      <c r="D1720" s="452" t="s">
        <v>33</v>
      </c>
      <c r="H1720" s="458"/>
      <c r="I1720" s="458"/>
      <c r="J1720" s="459"/>
      <c r="K1720" s="458"/>
      <c r="L1720" s="458"/>
      <c r="M1720" s="458"/>
      <c r="N1720" s="458"/>
      <c r="O1720" s="443"/>
      <c r="P1720" s="157"/>
      <c r="Q1720" s="157">
        <f>-Input!Q954</f>
        <v>-3.1222841572301591E-4</v>
      </c>
      <c r="R1720" s="157">
        <f>-Input!R954</f>
        <v>-3.1222841572301591E-4</v>
      </c>
      <c r="S1720" s="320">
        <f>-Input!S954</f>
        <v>-3.1222841572301591E-4</v>
      </c>
      <c r="T1720" s="157">
        <f>-Input!T954</f>
        <v>0</v>
      </c>
      <c r="U1720" s="157">
        <f>-Input!U954</f>
        <v>0</v>
      </c>
      <c r="V1720" s="157">
        <f>-Input!V954</f>
        <v>0</v>
      </c>
      <c r="W1720" s="157">
        <f>-Input!W954</f>
        <v>0</v>
      </c>
      <c r="X1720" s="320">
        <f>-Input!X954</f>
        <v>0</v>
      </c>
      <c r="Y1720" s="326">
        <f>-Input!Y954</f>
        <v>0</v>
      </c>
      <c r="Z1720" s="27">
        <f>-Input!Z954</f>
        <v>0</v>
      </c>
      <c r="AA1720" s="27">
        <f>-Input!AA954</f>
        <v>0</v>
      </c>
      <c r="AB1720" s="27">
        <f>-Input!AB954</f>
        <v>0</v>
      </c>
      <c r="AC1720" s="27">
        <f>-Input!AC954</f>
        <v>0</v>
      </c>
      <c r="AD1720" s="313">
        <f>-Input!AD954</f>
        <v>0</v>
      </c>
      <c r="AE1720" s="324">
        <f>-Input!AE954</f>
        <v>0</v>
      </c>
      <c r="AF1720" s="157">
        <f>-Input!AF954</f>
        <v>0</v>
      </c>
      <c r="AG1720" s="157">
        <f>-Input!AG954</f>
        <v>0</v>
      </c>
      <c r="AH1720" s="157">
        <f>-Input!AH954</f>
        <v>0</v>
      </c>
      <c r="AI1720" s="320">
        <f>-Input!AI954</f>
        <v>0</v>
      </c>
      <c r="AJ1720" s="326">
        <f t="shared" si="1748"/>
        <v>0</v>
      </c>
      <c r="AK1720" s="27">
        <f t="shared" si="1748"/>
        <v>0</v>
      </c>
      <c r="AL1720" s="27">
        <f t="shared" si="1748"/>
        <v>0</v>
      </c>
      <c r="AM1720" s="27">
        <f t="shared" si="1748"/>
        <v>0</v>
      </c>
      <c r="AN1720" s="313">
        <f t="shared" si="1748"/>
        <v>0</v>
      </c>
    </row>
    <row r="1721" spans="1:40" outlineLevel="2">
      <c r="A1721" s="882">
        <f>ROW()</f>
        <v>1721</v>
      </c>
      <c r="B1721" s="453"/>
      <c r="D1721" s="452" t="s">
        <v>27</v>
      </c>
      <c r="H1721" s="458"/>
      <c r="I1721" s="458"/>
      <c r="J1721" s="459"/>
      <c r="K1721" s="458"/>
      <c r="L1721" s="458"/>
      <c r="M1721" s="458"/>
      <c r="N1721" s="458"/>
      <c r="O1721" s="443"/>
      <c r="P1721" s="157"/>
      <c r="Q1721" s="157">
        <f>-Input!Q955</f>
        <v>-5.2833090219466384E-4</v>
      </c>
      <c r="R1721" s="157">
        <f>-Input!R955</f>
        <v>-5.2833090219466384E-4</v>
      </c>
      <c r="S1721" s="320">
        <f>-Input!S955</f>
        <v>-5.2833090219466384E-4</v>
      </c>
      <c r="T1721" s="157">
        <f>-Input!T955</f>
        <v>0</v>
      </c>
      <c r="U1721" s="157">
        <f>-Input!U955</f>
        <v>0</v>
      </c>
      <c r="V1721" s="157">
        <f>-Input!V955</f>
        <v>0</v>
      </c>
      <c r="W1721" s="157">
        <f>-Input!W955</f>
        <v>0</v>
      </c>
      <c r="X1721" s="320">
        <f>-Input!X955</f>
        <v>0</v>
      </c>
      <c r="Y1721" s="326">
        <f>-Input!Y955</f>
        <v>0</v>
      </c>
      <c r="Z1721" s="27">
        <f>-Input!Z955</f>
        <v>0</v>
      </c>
      <c r="AA1721" s="27">
        <f>-Input!AA955</f>
        <v>0</v>
      </c>
      <c r="AB1721" s="27">
        <f>-Input!AB955</f>
        <v>0</v>
      </c>
      <c r="AC1721" s="27">
        <f>-Input!AC955</f>
        <v>0</v>
      </c>
      <c r="AD1721" s="313">
        <f>-Input!AD955</f>
        <v>0</v>
      </c>
      <c r="AE1721" s="324">
        <f>-Input!AE955</f>
        <v>0</v>
      </c>
      <c r="AF1721" s="157">
        <f>-Input!AF955</f>
        <v>0</v>
      </c>
      <c r="AG1721" s="157">
        <f>-Input!AG955</f>
        <v>0</v>
      </c>
      <c r="AH1721" s="157">
        <f>-Input!AH955</f>
        <v>0</v>
      </c>
      <c r="AI1721" s="320">
        <f>-Input!AI955</f>
        <v>0</v>
      </c>
      <c r="AJ1721" s="326">
        <f t="shared" si="1748"/>
        <v>0</v>
      </c>
      <c r="AK1721" s="27">
        <f t="shared" si="1748"/>
        <v>0</v>
      </c>
      <c r="AL1721" s="27">
        <f t="shared" si="1748"/>
        <v>0</v>
      </c>
      <c r="AM1721" s="27">
        <f t="shared" si="1748"/>
        <v>0</v>
      </c>
      <c r="AN1721" s="313">
        <f t="shared" si="1748"/>
        <v>0</v>
      </c>
    </row>
    <row r="1722" spans="1:40" outlineLevel="2">
      <c r="A1722" s="882">
        <f>ROW()</f>
        <v>1722</v>
      </c>
      <c r="B1722" s="453"/>
      <c r="D1722" s="452" t="s">
        <v>34</v>
      </c>
      <c r="H1722" s="458"/>
      <c r="I1722" s="458"/>
      <c r="J1722" s="459"/>
      <c r="K1722" s="458"/>
      <c r="L1722" s="458"/>
      <c r="M1722" s="458"/>
      <c r="N1722" s="458"/>
      <c r="O1722" s="443"/>
      <c r="P1722" s="157"/>
      <c r="Q1722" s="157">
        <f>-Input!Q956</f>
        <v>-1.2668786830313918</v>
      </c>
      <c r="R1722" s="157">
        <f>-Input!R956</f>
        <v>-1.2668786830313918</v>
      </c>
      <c r="S1722" s="320">
        <f>-Input!S956</f>
        <v>-1.2668786830313918</v>
      </c>
      <c r="T1722" s="157">
        <f>-Input!T956</f>
        <v>-0.63137790327600585</v>
      </c>
      <c r="U1722" s="157">
        <f>-Input!U956</f>
        <v>-1.2627558065520117</v>
      </c>
      <c r="V1722" s="157">
        <f>-Input!V956</f>
        <v>-1.2627558065520117</v>
      </c>
      <c r="W1722" s="157">
        <f>-Input!W956</f>
        <v>-1.2627558065520117</v>
      </c>
      <c r="X1722" s="320">
        <f>-Input!X956</f>
        <v>-1.2627558065520119</v>
      </c>
      <c r="Y1722" s="326">
        <f>-Input!Y956</f>
        <v>-0.63137790327600629</v>
      </c>
      <c r="Z1722" s="27">
        <f>-Input!Z956</f>
        <v>-1.2627558065520126</v>
      </c>
      <c r="AA1722" s="27">
        <f>-Input!AA956</f>
        <v>-1.2627558065520126</v>
      </c>
      <c r="AB1722" s="27">
        <f>-Input!AB956</f>
        <v>-1.2627558065520126</v>
      </c>
      <c r="AC1722" s="27">
        <f>-Input!AC956</f>
        <v>-1.2627558065520126</v>
      </c>
      <c r="AD1722" s="313">
        <f>-Input!AD956</f>
        <v>-1.2627558065520126</v>
      </c>
      <c r="AE1722" s="324">
        <f>-Input!AE956</f>
        <v>-1.2546630030534813</v>
      </c>
      <c r="AF1722" s="157">
        <f>-Input!AF956</f>
        <v>-1.2546630030534813</v>
      </c>
      <c r="AG1722" s="157">
        <f>-Input!AG956</f>
        <v>-1.2546630030534813</v>
      </c>
      <c r="AH1722" s="157">
        <f>-Input!AH956</f>
        <v>-1.2546630030534813</v>
      </c>
      <c r="AI1722" s="320">
        <f>-Input!AI956</f>
        <v>-1.2546630030534813</v>
      </c>
      <c r="AJ1722" s="326">
        <f t="shared" si="1748"/>
        <v>-1.2685363804795327</v>
      </c>
      <c r="AK1722" s="27">
        <f t="shared" si="1748"/>
        <v>-1.2685363804795327</v>
      </c>
      <c r="AL1722" s="27">
        <f t="shared" si="1748"/>
        <v>-1.2685363804795327</v>
      </c>
      <c r="AM1722" s="27">
        <f t="shared" si="1748"/>
        <v>-1.2685363804795327</v>
      </c>
      <c r="AN1722" s="313">
        <f t="shared" si="1748"/>
        <v>-1.2685363804795327</v>
      </c>
    </row>
    <row r="1723" spans="1:40" outlineLevel="2">
      <c r="A1723" s="882">
        <f>ROW()</f>
        <v>1723</v>
      </c>
      <c r="B1723" s="453"/>
      <c r="D1723" s="452" t="s">
        <v>35</v>
      </c>
      <c r="H1723" s="458"/>
      <c r="I1723" s="458"/>
      <c r="J1723" s="459"/>
      <c r="K1723" s="458"/>
      <c r="L1723" s="458"/>
      <c r="M1723" s="458"/>
      <c r="N1723" s="458"/>
      <c r="O1723" s="443"/>
      <c r="P1723" s="157"/>
      <c r="Q1723" s="157">
        <f>-Input!Q957</f>
        <v>0</v>
      </c>
      <c r="R1723" s="157">
        <f>-Input!R957</f>
        <v>0</v>
      </c>
      <c r="S1723" s="320">
        <f>-Input!S957</f>
        <v>0</v>
      </c>
      <c r="T1723" s="157">
        <f>-Input!T957</f>
        <v>0</v>
      </c>
      <c r="U1723" s="157">
        <f>-Input!U957</f>
        <v>0</v>
      </c>
      <c r="V1723" s="157">
        <f>-Input!V957</f>
        <v>0</v>
      </c>
      <c r="W1723" s="157">
        <f>-Input!W957</f>
        <v>0</v>
      </c>
      <c r="X1723" s="320">
        <f>-Input!X957</f>
        <v>0</v>
      </c>
      <c r="Y1723" s="326">
        <f>-Input!Y957</f>
        <v>0</v>
      </c>
      <c r="Z1723" s="27">
        <f>-Input!Z957</f>
        <v>0</v>
      </c>
      <c r="AA1723" s="27">
        <f>-Input!AA957</f>
        <v>0</v>
      </c>
      <c r="AB1723" s="27">
        <f>-Input!AB957</f>
        <v>0</v>
      </c>
      <c r="AC1723" s="27">
        <f>-Input!AC957</f>
        <v>0</v>
      </c>
      <c r="AD1723" s="313">
        <f>-Input!AD957</f>
        <v>0</v>
      </c>
      <c r="AE1723" s="324">
        <f>-Input!AE957</f>
        <v>0</v>
      </c>
      <c r="AF1723" s="157">
        <f>-Input!AF957</f>
        <v>0</v>
      </c>
      <c r="AG1723" s="157">
        <f>-Input!AG957</f>
        <v>0</v>
      </c>
      <c r="AH1723" s="157">
        <f>-Input!AH957</f>
        <v>0</v>
      </c>
      <c r="AI1723" s="320">
        <f>-Input!AI957</f>
        <v>0</v>
      </c>
      <c r="AJ1723" s="326">
        <f t="shared" si="1748"/>
        <v>0</v>
      </c>
      <c r="AK1723" s="27">
        <f t="shared" si="1748"/>
        <v>0</v>
      </c>
      <c r="AL1723" s="27">
        <f t="shared" si="1748"/>
        <v>0</v>
      </c>
      <c r="AM1723" s="27">
        <f t="shared" si="1748"/>
        <v>0</v>
      </c>
      <c r="AN1723" s="313">
        <f t="shared" si="1748"/>
        <v>0</v>
      </c>
    </row>
    <row r="1724" spans="1:40" outlineLevel="2">
      <c r="A1724" s="882">
        <f>ROW()</f>
        <v>1724</v>
      </c>
      <c r="B1724" s="453"/>
      <c r="D1724" s="452" t="s">
        <v>302</v>
      </c>
      <c r="H1724" s="458"/>
      <c r="I1724" s="458"/>
      <c r="J1724" s="459"/>
      <c r="K1724" s="458"/>
      <c r="L1724" s="458"/>
      <c r="M1724" s="458"/>
      <c r="N1724" s="458"/>
      <c r="O1724" s="443"/>
      <c r="P1724" s="157"/>
      <c r="Q1724" s="157">
        <f>-Input!Q958</f>
        <v>0</v>
      </c>
      <c r="R1724" s="157">
        <f>-Input!R958</f>
        <v>0</v>
      </c>
      <c r="S1724" s="320">
        <f>-Input!S958</f>
        <v>0</v>
      </c>
      <c r="T1724" s="157">
        <f>-Input!T958</f>
        <v>0</v>
      </c>
      <c r="U1724" s="157">
        <f>-Input!U958</f>
        <v>0</v>
      </c>
      <c r="V1724" s="157">
        <f>-Input!V958</f>
        <v>0</v>
      </c>
      <c r="W1724" s="157">
        <f>-Input!W958</f>
        <v>0</v>
      </c>
      <c r="X1724" s="320">
        <f>-Input!X958</f>
        <v>0</v>
      </c>
      <c r="Y1724" s="326">
        <f>-Input!Y958</f>
        <v>0</v>
      </c>
      <c r="Z1724" s="27">
        <f>-Input!Z958</f>
        <v>0</v>
      </c>
      <c r="AA1724" s="27">
        <f>-Input!AA958</f>
        <v>0</v>
      </c>
      <c r="AB1724" s="27">
        <f>-Input!AB958</f>
        <v>0</v>
      </c>
      <c r="AC1724" s="27">
        <f>-Input!AC958</f>
        <v>0</v>
      </c>
      <c r="AD1724" s="313">
        <f>-Input!AD958</f>
        <v>0</v>
      </c>
      <c r="AE1724" s="324">
        <f>-Input!AE958</f>
        <v>0</v>
      </c>
      <c r="AF1724" s="157">
        <f>-Input!AF958</f>
        <v>0</v>
      </c>
      <c r="AG1724" s="157">
        <f>-Input!AG958</f>
        <v>0</v>
      </c>
      <c r="AH1724" s="157">
        <f>-Input!AH958</f>
        <v>0</v>
      </c>
      <c r="AI1724" s="320">
        <f>-Input!AI958</f>
        <v>0</v>
      </c>
      <c r="AJ1724" s="326">
        <f t="shared" ref="AJ1724:AN1729" si="1749">-IF($D1724="Land",0,IF(AJ1670&lt;0,AJ1670,IF(AJ1652&lt;1,AJ1670,MAX(MIN(IF(AJ1670&gt;0,(AJ1670/AJ1652),0),AJ1670),0)*AJ$9)))</f>
        <v>0</v>
      </c>
      <c r="AK1724" s="27">
        <f t="shared" si="1749"/>
        <v>0</v>
      </c>
      <c r="AL1724" s="27">
        <f t="shared" si="1749"/>
        <v>0</v>
      </c>
      <c r="AM1724" s="27">
        <f t="shared" si="1749"/>
        <v>0</v>
      </c>
      <c r="AN1724" s="313">
        <f t="shared" si="1749"/>
        <v>0</v>
      </c>
    </row>
    <row r="1725" spans="1:40" outlineLevel="2">
      <c r="A1725" s="882">
        <f>ROW()</f>
        <v>1725</v>
      </c>
      <c r="B1725" s="453"/>
      <c r="D1725" s="452" t="s">
        <v>36</v>
      </c>
      <c r="H1725" s="458"/>
      <c r="I1725" s="458"/>
      <c r="J1725" s="459"/>
      <c r="K1725" s="458"/>
      <c r="L1725" s="458"/>
      <c r="M1725" s="458"/>
      <c r="N1725" s="458"/>
      <c r="O1725" s="443"/>
      <c r="P1725" s="157"/>
      <c r="Q1725" s="157">
        <f>-Input!Q959</f>
        <v>-0.95227507757054397</v>
      </c>
      <c r="R1725" s="157">
        <f>-Input!R959</f>
        <v>-0.95227507757054397</v>
      </c>
      <c r="S1725" s="320">
        <f>-Input!S959</f>
        <v>-0.95227507757054397</v>
      </c>
      <c r="T1725" s="157">
        <f>-Input!T959</f>
        <v>0</v>
      </c>
      <c r="U1725" s="157">
        <f>-Input!U959</f>
        <v>0</v>
      </c>
      <c r="V1725" s="157">
        <f>-Input!V959</f>
        <v>0</v>
      </c>
      <c r="W1725" s="157">
        <f>-Input!W959</f>
        <v>0</v>
      </c>
      <c r="X1725" s="320">
        <f>-Input!X959</f>
        <v>0</v>
      </c>
      <c r="Y1725" s="326">
        <f>-Input!Y959</f>
        <v>0</v>
      </c>
      <c r="Z1725" s="27">
        <f>-Input!Z959</f>
        <v>0</v>
      </c>
      <c r="AA1725" s="27">
        <f>-Input!AA959</f>
        <v>0</v>
      </c>
      <c r="AB1725" s="27">
        <f>-Input!AB959</f>
        <v>0</v>
      </c>
      <c r="AC1725" s="27">
        <f>-Input!AC959</f>
        <v>0</v>
      </c>
      <c r="AD1725" s="313">
        <f>-Input!AD959</f>
        <v>0</v>
      </c>
      <c r="AE1725" s="324">
        <f>-Input!AE959</f>
        <v>0</v>
      </c>
      <c r="AF1725" s="157">
        <f>-Input!AF959</f>
        <v>0</v>
      </c>
      <c r="AG1725" s="157">
        <f>-Input!AG959</f>
        <v>0</v>
      </c>
      <c r="AH1725" s="157">
        <f>-Input!AH959</f>
        <v>0</v>
      </c>
      <c r="AI1725" s="320">
        <f>-Input!AI959</f>
        <v>0</v>
      </c>
      <c r="AJ1725" s="326">
        <f t="shared" si="1749"/>
        <v>0</v>
      </c>
      <c r="AK1725" s="27">
        <f t="shared" si="1749"/>
        <v>0</v>
      </c>
      <c r="AL1725" s="27">
        <f t="shared" si="1749"/>
        <v>0</v>
      </c>
      <c r="AM1725" s="27">
        <f t="shared" si="1749"/>
        <v>0</v>
      </c>
      <c r="AN1725" s="313">
        <f t="shared" si="1749"/>
        <v>0</v>
      </c>
    </row>
    <row r="1726" spans="1:40" outlineLevel="2">
      <c r="A1726" s="882">
        <f>ROW()</f>
        <v>1726</v>
      </c>
      <c r="B1726" s="453"/>
      <c r="D1726" s="452" t="s">
        <v>583</v>
      </c>
      <c r="H1726" s="458"/>
      <c r="I1726" s="458"/>
      <c r="J1726" s="459"/>
      <c r="K1726" s="458"/>
      <c r="L1726" s="458"/>
      <c r="M1726" s="458"/>
      <c r="N1726" s="458"/>
      <c r="O1726" s="443"/>
      <c r="P1726" s="157"/>
      <c r="Q1726" s="157">
        <f>-Input!Q960</f>
        <v>0</v>
      </c>
      <c r="R1726" s="157">
        <f>-Input!R960</f>
        <v>0</v>
      </c>
      <c r="S1726" s="320">
        <f>-Input!S960</f>
        <v>0</v>
      </c>
      <c r="T1726" s="157">
        <f>-Input!T960</f>
        <v>0</v>
      </c>
      <c r="U1726" s="157">
        <f>-Input!U960</f>
        <v>0</v>
      </c>
      <c r="V1726" s="157">
        <f>-Input!V960</f>
        <v>0</v>
      </c>
      <c r="W1726" s="157">
        <f>-Input!W960</f>
        <v>0</v>
      </c>
      <c r="X1726" s="320">
        <f>-Input!X960</f>
        <v>0</v>
      </c>
      <c r="Y1726" s="326">
        <f>-Input!Y960</f>
        <v>0</v>
      </c>
      <c r="Z1726" s="27">
        <f>-Input!Z960</f>
        <v>0</v>
      </c>
      <c r="AA1726" s="27">
        <f>-Input!AA960</f>
        <v>0</v>
      </c>
      <c r="AB1726" s="27">
        <f>-Input!AB960</f>
        <v>0</v>
      </c>
      <c r="AC1726" s="27">
        <f>-Input!AC960</f>
        <v>0</v>
      </c>
      <c r="AD1726" s="313">
        <f>-Input!AD960</f>
        <v>0</v>
      </c>
      <c r="AE1726" s="324">
        <f>-Input!AE960</f>
        <v>0</v>
      </c>
      <c r="AF1726" s="157">
        <f>-Input!AF960</f>
        <v>0</v>
      </c>
      <c r="AG1726" s="157">
        <f>-Input!AG960</f>
        <v>0</v>
      </c>
      <c r="AH1726" s="157">
        <f>-Input!AH960</f>
        <v>0</v>
      </c>
      <c r="AI1726" s="320">
        <f>-Input!AI960</f>
        <v>0</v>
      </c>
      <c r="AJ1726" s="326">
        <f t="shared" si="1749"/>
        <v>0</v>
      </c>
      <c r="AK1726" s="27">
        <f t="shared" si="1749"/>
        <v>0</v>
      </c>
      <c r="AL1726" s="27">
        <f t="shared" si="1749"/>
        <v>0</v>
      </c>
      <c r="AM1726" s="27">
        <f t="shared" si="1749"/>
        <v>0</v>
      </c>
      <c r="AN1726" s="313">
        <f t="shared" si="1749"/>
        <v>0</v>
      </c>
    </row>
    <row r="1727" spans="1:40" outlineLevel="2">
      <c r="A1727" s="882">
        <f>ROW()</f>
        <v>1727</v>
      </c>
      <c r="B1727" s="453"/>
      <c r="D1727" s="452" t="s">
        <v>81</v>
      </c>
      <c r="H1727" s="458"/>
      <c r="I1727" s="458"/>
      <c r="J1727" s="459"/>
      <c r="K1727" s="458"/>
      <c r="L1727" s="458"/>
      <c r="M1727" s="458"/>
      <c r="N1727" s="458"/>
      <c r="O1727" s="443"/>
      <c r="P1727" s="157"/>
      <c r="Q1727" s="157">
        <f>-Input!Q961</f>
        <v>0</v>
      </c>
      <c r="R1727" s="157">
        <f>-Input!R961</f>
        <v>0</v>
      </c>
      <c r="S1727" s="320">
        <f>-Input!S961</f>
        <v>0</v>
      </c>
      <c r="T1727" s="157">
        <f>-Input!T961</f>
        <v>0</v>
      </c>
      <c r="U1727" s="157">
        <f>-Input!U961</f>
        <v>0</v>
      </c>
      <c r="V1727" s="157">
        <f>-Input!V961</f>
        <v>0</v>
      </c>
      <c r="W1727" s="157">
        <f>-Input!W961</f>
        <v>0</v>
      </c>
      <c r="X1727" s="320">
        <f>-Input!X961</f>
        <v>0</v>
      </c>
      <c r="Y1727" s="326">
        <f>-Input!Y961</f>
        <v>0</v>
      </c>
      <c r="Z1727" s="27">
        <f>-Input!Z961</f>
        <v>0</v>
      </c>
      <c r="AA1727" s="27">
        <f>-Input!AA961</f>
        <v>0</v>
      </c>
      <c r="AB1727" s="27">
        <f>-Input!AB961</f>
        <v>0</v>
      </c>
      <c r="AC1727" s="27">
        <f>-Input!AC961</f>
        <v>0</v>
      </c>
      <c r="AD1727" s="313">
        <f>-Input!AD961</f>
        <v>0</v>
      </c>
      <c r="AE1727" s="324">
        <f>-Input!AE961</f>
        <v>0</v>
      </c>
      <c r="AF1727" s="157">
        <f>-Input!AF961</f>
        <v>0</v>
      </c>
      <c r="AG1727" s="157">
        <f>-Input!AG961</f>
        <v>0</v>
      </c>
      <c r="AH1727" s="157">
        <f>-Input!AH961</f>
        <v>0</v>
      </c>
      <c r="AI1727" s="320">
        <f>-Input!AI961</f>
        <v>0</v>
      </c>
      <c r="AJ1727" s="326">
        <f t="shared" si="1749"/>
        <v>0</v>
      </c>
      <c r="AK1727" s="27">
        <f t="shared" si="1749"/>
        <v>0</v>
      </c>
      <c r="AL1727" s="27">
        <f t="shared" si="1749"/>
        <v>0</v>
      </c>
      <c r="AM1727" s="27">
        <f t="shared" si="1749"/>
        <v>0</v>
      </c>
      <c r="AN1727" s="313">
        <f t="shared" si="1749"/>
        <v>0</v>
      </c>
    </row>
    <row r="1728" spans="1:40" outlineLevel="2">
      <c r="A1728" s="882">
        <f>ROW()</f>
        <v>1728</v>
      </c>
      <c r="B1728" s="453"/>
      <c r="D1728" s="452" t="s">
        <v>28</v>
      </c>
      <c r="H1728" s="458"/>
      <c r="I1728" s="458"/>
      <c r="J1728" s="459"/>
      <c r="K1728" s="458"/>
      <c r="L1728" s="458"/>
      <c r="M1728" s="458"/>
      <c r="N1728" s="458"/>
      <c r="O1728" s="443"/>
      <c r="P1728" s="157"/>
      <c r="Q1728" s="157">
        <f>-Input!Q962</f>
        <v>0</v>
      </c>
      <c r="R1728" s="157">
        <f>-Input!R962</f>
        <v>0</v>
      </c>
      <c r="S1728" s="320">
        <f>-Input!S962</f>
        <v>0</v>
      </c>
      <c r="T1728" s="157">
        <f>-Input!T962</f>
        <v>0</v>
      </c>
      <c r="U1728" s="157">
        <f>-Input!U962</f>
        <v>0</v>
      </c>
      <c r="V1728" s="157">
        <f>-Input!V962</f>
        <v>0</v>
      </c>
      <c r="W1728" s="157">
        <f>-Input!W962</f>
        <v>0</v>
      </c>
      <c r="X1728" s="320">
        <f>-Input!X962</f>
        <v>0</v>
      </c>
      <c r="Y1728" s="326">
        <f>-Input!Y962</f>
        <v>0</v>
      </c>
      <c r="Z1728" s="27">
        <f>-Input!Z962</f>
        <v>0</v>
      </c>
      <c r="AA1728" s="27">
        <f>-Input!AA962</f>
        <v>0</v>
      </c>
      <c r="AB1728" s="27">
        <f>-Input!AB962</f>
        <v>0</v>
      </c>
      <c r="AC1728" s="27">
        <f>-Input!AC962</f>
        <v>0</v>
      </c>
      <c r="AD1728" s="313">
        <f>-Input!AD962</f>
        <v>0</v>
      </c>
      <c r="AE1728" s="324">
        <f>-Input!AE962</f>
        <v>0</v>
      </c>
      <c r="AF1728" s="157">
        <f>-Input!AF962</f>
        <v>0</v>
      </c>
      <c r="AG1728" s="157">
        <f>-Input!AG962</f>
        <v>0</v>
      </c>
      <c r="AH1728" s="157">
        <f>-Input!AH962</f>
        <v>0</v>
      </c>
      <c r="AI1728" s="320">
        <f>-Input!AI962</f>
        <v>0</v>
      </c>
      <c r="AJ1728" s="326">
        <f t="shared" si="1749"/>
        <v>0</v>
      </c>
      <c r="AK1728" s="27">
        <f t="shared" si="1749"/>
        <v>0</v>
      </c>
      <c r="AL1728" s="27">
        <f t="shared" si="1749"/>
        <v>0</v>
      </c>
      <c r="AM1728" s="27">
        <f t="shared" si="1749"/>
        <v>0</v>
      </c>
      <c r="AN1728" s="313">
        <f t="shared" si="1749"/>
        <v>0</v>
      </c>
    </row>
    <row r="1729" spans="1:40" outlineLevel="2">
      <c r="A1729" s="882">
        <f>ROW()</f>
        <v>1729</v>
      </c>
      <c r="B1729" s="453"/>
      <c r="D1729" s="456" t="s">
        <v>443</v>
      </c>
      <c r="E1729" s="456"/>
      <c r="F1729" s="456"/>
      <c r="G1729" s="456"/>
      <c r="H1729" s="460"/>
      <c r="I1729" s="460"/>
      <c r="J1729" s="461"/>
      <c r="K1729" s="460"/>
      <c r="L1729" s="460"/>
      <c r="M1729" s="460"/>
      <c r="N1729" s="460"/>
      <c r="O1729" s="462"/>
      <c r="P1729" s="158"/>
      <c r="Q1729" s="158">
        <f>-Input!Q963</f>
        <v>0</v>
      </c>
      <c r="R1729" s="158">
        <f>-Input!R963</f>
        <v>0</v>
      </c>
      <c r="S1729" s="321">
        <f>-Input!S963</f>
        <v>0</v>
      </c>
      <c r="T1729" s="158">
        <f>-Input!T963</f>
        <v>0</v>
      </c>
      <c r="U1729" s="158">
        <f>-Input!U963</f>
        <v>0</v>
      </c>
      <c r="V1729" s="158">
        <f>-Input!V963</f>
        <v>0</v>
      </c>
      <c r="W1729" s="158">
        <f>-Input!W963</f>
        <v>0</v>
      </c>
      <c r="X1729" s="321">
        <f>-Input!X963</f>
        <v>0</v>
      </c>
      <c r="Y1729" s="325">
        <f>-Input!Y963</f>
        <v>0</v>
      </c>
      <c r="Z1729" s="158">
        <f>-Input!Z963</f>
        <v>0</v>
      </c>
      <c r="AA1729" s="158">
        <f>-Input!AA963</f>
        <v>0</v>
      </c>
      <c r="AB1729" s="158">
        <f>-Input!AB963</f>
        <v>0</v>
      </c>
      <c r="AC1729" s="158">
        <f>-Input!AC963</f>
        <v>0</v>
      </c>
      <c r="AD1729" s="321">
        <f>-Input!AD963</f>
        <v>0</v>
      </c>
      <c r="AE1729" s="325">
        <f>-Input!AE963</f>
        <v>0</v>
      </c>
      <c r="AF1729" s="158">
        <f>-Input!AF963</f>
        <v>0</v>
      </c>
      <c r="AG1729" s="158">
        <f>-Input!AG963</f>
        <v>0</v>
      </c>
      <c r="AH1729" s="158">
        <f>-Input!AH963</f>
        <v>0</v>
      </c>
      <c r="AI1729" s="321">
        <f>-Input!AI963</f>
        <v>0</v>
      </c>
      <c r="AJ1729" s="325">
        <f t="shared" si="1749"/>
        <v>0</v>
      </c>
      <c r="AK1729" s="158">
        <f t="shared" si="1749"/>
        <v>0</v>
      </c>
      <c r="AL1729" s="158">
        <f t="shared" si="1749"/>
        <v>0</v>
      </c>
      <c r="AM1729" s="158">
        <f t="shared" si="1749"/>
        <v>0</v>
      </c>
      <c r="AN1729" s="321">
        <f t="shared" si="1749"/>
        <v>0</v>
      </c>
    </row>
    <row r="1730" spans="1:40" outlineLevel="2">
      <c r="A1730" s="882">
        <f>ROW()</f>
        <v>1730</v>
      </c>
      <c r="B1730" s="453"/>
      <c r="D1730" s="452" t="s">
        <v>24</v>
      </c>
      <c r="F1730" s="454"/>
      <c r="G1730" s="454"/>
      <c r="H1730" s="448"/>
      <c r="I1730" s="448"/>
      <c r="J1730" s="464"/>
      <c r="K1730" s="448"/>
      <c r="L1730" s="448"/>
      <c r="M1730" s="448"/>
      <c r="N1730" s="448"/>
      <c r="O1730" s="443"/>
      <c r="P1730" s="439"/>
      <c r="Q1730" s="439">
        <f t="shared" ref="Q1730:AN1730" si="1750">SUM(Q1714:Q1729)</f>
        <v>-2.4306086085029492</v>
      </c>
      <c r="R1730" s="439">
        <f t="shared" si="1750"/>
        <v>-2.4306086085029492</v>
      </c>
      <c r="S1730" s="440">
        <f t="shared" si="1750"/>
        <v>-2.4306086085029492</v>
      </c>
      <c r="T1730" s="439">
        <f t="shared" si="1750"/>
        <v>-0.76788267826699952</v>
      </c>
      <c r="U1730" s="439">
        <f t="shared" si="1750"/>
        <v>-1.535765356533999</v>
      </c>
      <c r="V1730" s="439">
        <f t="shared" si="1750"/>
        <v>-1.535765356533999</v>
      </c>
      <c r="W1730" s="439">
        <f t="shared" si="1750"/>
        <v>-1.535765356533999</v>
      </c>
      <c r="X1730" s="440">
        <f t="shared" si="1750"/>
        <v>-1.5357653565339993</v>
      </c>
      <c r="Y1730" s="443">
        <f t="shared" si="1750"/>
        <v>-0.77306477991178002</v>
      </c>
      <c r="Z1730" s="439">
        <f t="shared" si="1750"/>
        <v>-1.54612955982356</v>
      </c>
      <c r="AA1730" s="439">
        <f t="shared" si="1750"/>
        <v>-1.54612955982356</v>
      </c>
      <c r="AB1730" s="439">
        <f t="shared" si="1750"/>
        <v>-1.54612955982356</v>
      </c>
      <c r="AC1730" s="439">
        <f t="shared" si="1750"/>
        <v>-1.54612955982356</v>
      </c>
      <c r="AD1730" s="440">
        <f t="shared" si="1750"/>
        <v>-1.54612955982356</v>
      </c>
      <c r="AE1730" s="443">
        <f t="shared" si="1750"/>
        <v>-1.5362206584777882</v>
      </c>
      <c r="AF1730" s="439">
        <f t="shared" si="1750"/>
        <v>-1.5362206584777882</v>
      </c>
      <c r="AG1730" s="439">
        <f t="shared" si="1750"/>
        <v>-1.5362206584777882</v>
      </c>
      <c r="AH1730" s="439">
        <f t="shared" si="1750"/>
        <v>-1.5362206584777882</v>
      </c>
      <c r="AI1730" s="440">
        <f t="shared" si="1750"/>
        <v>-1.5362206584777882</v>
      </c>
      <c r="AJ1730" s="443">
        <f t="shared" si="1750"/>
        <v>-1.5521405577131278</v>
      </c>
      <c r="AK1730" s="439">
        <f t="shared" si="1750"/>
        <v>-1.5521405577131278</v>
      </c>
      <c r="AL1730" s="439">
        <f t="shared" si="1750"/>
        <v>-1.5521405577131278</v>
      </c>
      <c r="AM1730" s="439">
        <f t="shared" si="1750"/>
        <v>-1.5521405577131278</v>
      </c>
      <c r="AN1730" s="440">
        <f t="shared" si="1750"/>
        <v>-1.5521405577131278</v>
      </c>
    </row>
    <row r="1731" spans="1:40" outlineLevel="1">
      <c r="A1731" s="732" t="s">
        <v>299</v>
      </c>
      <c r="B1731" s="733"/>
      <c r="C1731" s="881"/>
      <c r="D1731" s="733"/>
      <c r="E1731" s="733"/>
      <c r="F1731" s="733"/>
      <c r="G1731" s="730"/>
      <c r="H1731" s="733"/>
      <c r="I1731" s="730"/>
      <c r="J1731" s="729"/>
      <c r="K1731" s="730"/>
      <c r="L1731" s="730"/>
      <c r="M1731" s="730"/>
      <c r="N1731" s="730"/>
      <c r="O1731" s="729"/>
      <c r="P1731" s="730"/>
      <c r="Q1731" s="730"/>
      <c r="R1731" s="730"/>
      <c r="S1731" s="731"/>
      <c r="T1731" s="730"/>
      <c r="U1731" s="730"/>
      <c r="V1731" s="730"/>
      <c r="W1731" s="730"/>
      <c r="X1731" s="731"/>
      <c r="Y1731" s="729"/>
      <c r="Z1731" s="730"/>
      <c r="AA1731" s="730"/>
      <c r="AB1731" s="730"/>
      <c r="AC1731" s="730"/>
      <c r="AD1731" s="731"/>
      <c r="AE1731" s="729"/>
      <c r="AF1731" s="730"/>
      <c r="AG1731" s="730"/>
      <c r="AH1731" s="730"/>
      <c r="AI1731" s="731"/>
      <c r="AJ1731" s="729"/>
      <c r="AK1731" s="730"/>
      <c r="AL1731" s="730"/>
      <c r="AM1731" s="730"/>
      <c r="AN1731" s="731"/>
    </row>
    <row r="1732" spans="1:40" outlineLevel="2">
      <c r="A1732" s="882">
        <f>ROW()</f>
        <v>1732</v>
      </c>
      <c r="B1732" s="453"/>
      <c r="D1732" s="452" t="s">
        <v>300</v>
      </c>
      <c r="H1732" s="458"/>
      <c r="I1732" s="458"/>
      <c r="J1732" s="459"/>
      <c r="K1732" s="458"/>
      <c r="L1732" s="458"/>
      <c r="M1732" s="458"/>
      <c r="N1732" s="458"/>
      <c r="O1732" s="324"/>
      <c r="P1732" s="157">
        <f>-Input!P$696</f>
        <v>0</v>
      </c>
      <c r="Q1732" s="157"/>
      <c r="R1732" s="157"/>
      <c r="S1732" s="320"/>
      <c r="T1732" s="157"/>
      <c r="U1732" s="27"/>
      <c r="V1732" s="27"/>
      <c r="W1732" s="27"/>
      <c r="X1732" s="313"/>
      <c r="Y1732" s="326"/>
      <c r="Z1732" s="27"/>
      <c r="AA1732" s="27"/>
      <c r="AB1732" s="27"/>
      <c r="AC1732" s="27"/>
      <c r="AD1732" s="313"/>
      <c r="AE1732" s="326"/>
      <c r="AF1732" s="27"/>
      <c r="AG1732" s="27"/>
      <c r="AH1732" s="27"/>
      <c r="AI1732" s="313"/>
      <c r="AJ1732" s="326"/>
      <c r="AK1732" s="27"/>
      <c r="AL1732" s="27"/>
      <c r="AM1732" s="27"/>
      <c r="AN1732" s="313"/>
    </row>
    <row r="1733" spans="1:40" outlineLevel="2">
      <c r="A1733" s="882">
        <f>ROW()</f>
        <v>1733</v>
      </c>
      <c r="B1733" s="453"/>
      <c r="D1733" s="452" t="s">
        <v>301</v>
      </c>
      <c r="H1733" s="458"/>
      <c r="I1733" s="458"/>
      <c r="J1733" s="459"/>
      <c r="K1733" s="458"/>
      <c r="L1733" s="458"/>
      <c r="M1733" s="458"/>
      <c r="N1733" s="458"/>
      <c r="O1733" s="324"/>
      <c r="P1733" s="157">
        <f>-Input!P$697</f>
        <v>0</v>
      </c>
      <c r="Q1733" s="157"/>
      <c r="R1733" s="157"/>
      <c r="S1733" s="320"/>
      <c r="T1733" s="157"/>
      <c r="U1733" s="27"/>
      <c r="V1733" s="27"/>
      <c r="W1733" s="27"/>
      <c r="X1733" s="313"/>
      <c r="Y1733" s="326"/>
      <c r="Z1733" s="27"/>
      <c r="AA1733" s="27"/>
      <c r="AB1733" s="27"/>
      <c r="AC1733" s="27"/>
      <c r="AD1733" s="313"/>
      <c r="AE1733" s="326"/>
      <c r="AF1733" s="27"/>
      <c r="AG1733" s="27"/>
      <c r="AH1733" s="27"/>
      <c r="AI1733" s="313"/>
      <c r="AJ1733" s="326"/>
      <c r="AK1733" s="27"/>
      <c r="AL1733" s="27"/>
      <c r="AM1733" s="27"/>
      <c r="AN1733" s="313"/>
    </row>
    <row r="1734" spans="1:40" outlineLevel="2">
      <c r="A1734" s="882">
        <f>ROW()</f>
        <v>1734</v>
      </c>
      <c r="B1734" s="453"/>
      <c r="D1734" s="452" t="s">
        <v>29</v>
      </c>
      <c r="H1734" s="458"/>
      <c r="I1734" s="458"/>
      <c r="J1734" s="459"/>
      <c r="K1734" s="458"/>
      <c r="L1734" s="458"/>
      <c r="M1734" s="458"/>
      <c r="N1734" s="458"/>
      <c r="O1734" s="324"/>
      <c r="P1734" s="157">
        <f>-Input!P$698</f>
        <v>0</v>
      </c>
      <c r="Q1734" s="157"/>
      <c r="R1734" s="157"/>
      <c r="S1734" s="320"/>
      <c r="T1734" s="157"/>
      <c r="U1734" s="27"/>
      <c r="V1734" s="27"/>
      <c r="W1734" s="27"/>
      <c r="X1734" s="313"/>
      <c r="Y1734" s="326"/>
      <c r="Z1734" s="27"/>
      <c r="AA1734" s="27"/>
      <c r="AB1734" s="27"/>
      <c r="AC1734" s="27"/>
      <c r="AD1734" s="313"/>
      <c r="AE1734" s="326"/>
      <c r="AF1734" s="27"/>
      <c r="AG1734" s="27"/>
      <c r="AH1734" s="27"/>
      <c r="AI1734" s="313"/>
      <c r="AJ1734" s="326"/>
      <c r="AK1734" s="27"/>
      <c r="AL1734" s="27"/>
      <c r="AM1734" s="27"/>
      <c r="AN1734" s="313"/>
    </row>
    <row r="1735" spans="1:40" outlineLevel="2">
      <c r="A1735" s="882">
        <f>ROW()</f>
        <v>1735</v>
      </c>
      <c r="B1735" s="453"/>
      <c r="D1735" s="452" t="s">
        <v>30</v>
      </c>
      <c r="H1735" s="458"/>
      <c r="I1735" s="458"/>
      <c r="J1735" s="459"/>
      <c r="K1735" s="458"/>
      <c r="L1735" s="458"/>
      <c r="M1735" s="458"/>
      <c r="N1735" s="458"/>
      <c r="O1735" s="324"/>
      <c r="P1735" s="157">
        <f>-Input!P$699</f>
        <v>0</v>
      </c>
      <c r="Q1735" s="157"/>
      <c r="R1735" s="157"/>
      <c r="S1735" s="320"/>
      <c r="T1735" s="157"/>
      <c r="U1735" s="27"/>
      <c r="V1735" s="27"/>
      <c r="W1735" s="27"/>
      <c r="X1735" s="313"/>
      <c r="Y1735" s="326"/>
      <c r="Z1735" s="27"/>
      <c r="AA1735" s="27"/>
      <c r="AB1735" s="27"/>
      <c r="AC1735" s="27"/>
      <c r="AD1735" s="313"/>
      <c r="AE1735" s="326"/>
      <c r="AF1735" s="27"/>
      <c r="AG1735" s="27"/>
      <c r="AH1735" s="27"/>
      <c r="AI1735" s="313"/>
      <c r="AJ1735" s="326"/>
      <c r="AK1735" s="27"/>
      <c r="AL1735" s="27"/>
      <c r="AM1735" s="27"/>
      <c r="AN1735" s="313"/>
    </row>
    <row r="1736" spans="1:40" outlineLevel="2">
      <c r="A1736" s="882">
        <f>ROW()</f>
        <v>1736</v>
      </c>
      <c r="B1736" s="453"/>
      <c r="D1736" s="452" t="s">
        <v>31</v>
      </c>
      <c r="H1736" s="458"/>
      <c r="I1736" s="458"/>
      <c r="J1736" s="459"/>
      <c r="K1736" s="458"/>
      <c r="L1736" s="458"/>
      <c r="M1736" s="458"/>
      <c r="N1736" s="458"/>
      <c r="O1736" s="324"/>
      <c r="P1736" s="157">
        <f>-Input!P$700</f>
        <v>0</v>
      </c>
      <c r="Q1736" s="157"/>
      <c r="R1736" s="157"/>
      <c r="S1736" s="320"/>
      <c r="T1736" s="157"/>
      <c r="U1736" s="27"/>
      <c r="V1736" s="27"/>
      <c r="W1736" s="27"/>
      <c r="X1736" s="313"/>
      <c r="Y1736" s="326"/>
      <c r="Z1736" s="27"/>
      <c r="AA1736" s="27"/>
      <c r="AB1736" s="27"/>
      <c r="AC1736" s="27"/>
      <c r="AD1736" s="313"/>
      <c r="AE1736" s="326"/>
      <c r="AF1736" s="27"/>
      <c r="AG1736" s="27"/>
      <c r="AH1736" s="27"/>
      <c r="AI1736" s="313"/>
      <c r="AJ1736" s="326"/>
      <c r="AK1736" s="27"/>
      <c r="AL1736" s="27"/>
      <c r="AM1736" s="27"/>
      <c r="AN1736" s="313"/>
    </row>
    <row r="1737" spans="1:40" outlineLevel="2">
      <c r="A1737" s="882">
        <f>ROW()</f>
        <v>1737</v>
      </c>
      <c r="B1737" s="453"/>
      <c r="D1737" s="452" t="s">
        <v>32</v>
      </c>
      <c r="H1737" s="458"/>
      <c r="I1737" s="458"/>
      <c r="J1737" s="459"/>
      <c r="K1737" s="458"/>
      <c r="L1737" s="458"/>
      <c r="M1737" s="458"/>
      <c r="N1737" s="458"/>
      <c r="O1737" s="324"/>
      <c r="P1737" s="157">
        <f>-Input!P$701</f>
        <v>0</v>
      </c>
      <c r="Q1737" s="157"/>
      <c r="R1737" s="157"/>
      <c r="S1737" s="320"/>
      <c r="T1737" s="157"/>
      <c r="U1737" s="27"/>
      <c r="V1737" s="27"/>
      <c r="W1737" s="27"/>
      <c r="X1737" s="313"/>
      <c r="Y1737" s="326"/>
      <c r="Z1737" s="27"/>
      <c r="AA1737" s="27"/>
      <c r="AB1737" s="27"/>
      <c r="AC1737" s="27"/>
      <c r="AD1737" s="313"/>
      <c r="AE1737" s="326"/>
      <c r="AF1737" s="27"/>
      <c r="AG1737" s="27"/>
      <c r="AH1737" s="27"/>
      <c r="AI1737" s="313"/>
      <c r="AJ1737" s="326"/>
      <c r="AK1737" s="27"/>
      <c r="AL1737" s="27"/>
      <c r="AM1737" s="27"/>
      <c r="AN1737" s="313"/>
    </row>
    <row r="1738" spans="1:40" outlineLevel="2">
      <c r="A1738" s="882">
        <f>ROW()</f>
        <v>1738</v>
      </c>
      <c r="B1738" s="453"/>
      <c r="D1738" s="452" t="s">
        <v>33</v>
      </c>
      <c r="H1738" s="458"/>
      <c r="I1738" s="458"/>
      <c r="J1738" s="459"/>
      <c r="K1738" s="458"/>
      <c r="L1738" s="458"/>
      <c r="M1738" s="458"/>
      <c r="N1738" s="458"/>
      <c r="O1738" s="324"/>
      <c r="P1738" s="157">
        <f>-Input!P$702</f>
        <v>0</v>
      </c>
      <c r="Q1738" s="157"/>
      <c r="R1738" s="157"/>
      <c r="S1738" s="320"/>
      <c r="T1738" s="157"/>
      <c r="U1738" s="27"/>
      <c r="V1738" s="27"/>
      <c r="W1738" s="27"/>
      <c r="X1738" s="313"/>
      <c r="Y1738" s="326"/>
      <c r="Z1738" s="27"/>
      <c r="AA1738" s="27"/>
      <c r="AB1738" s="27"/>
      <c r="AC1738" s="27"/>
      <c r="AD1738" s="313"/>
      <c r="AE1738" s="326"/>
      <c r="AF1738" s="27"/>
      <c r="AG1738" s="27"/>
      <c r="AH1738" s="27"/>
      <c r="AI1738" s="313"/>
      <c r="AJ1738" s="326"/>
      <c r="AK1738" s="27"/>
      <c r="AL1738" s="27"/>
      <c r="AM1738" s="27"/>
      <c r="AN1738" s="313"/>
    </row>
    <row r="1739" spans="1:40" outlineLevel="2">
      <c r="A1739" s="882">
        <f>ROW()</f>
        <v>1739</v>
      </c>
      <c r="B1739" s="453"/>
      <c r="D1739" s="452" t="s">
        <v>27</v>
      </c>
      <c r="H1739" s="458"/>
      <c r="I1739" s="458"/>
      <c r="J1739" s="459"/>
      <c r="K1739" s="458"/>
      <c r="L1739" s="458"/>
      <c r="M1739" s="458"/>
      <c r="N1739" s="458"/>
      <c r="O1739" s="324"/>
      <c r="P1739" s="157">
        <f>-Input!P$703</f>
        <v>0</v>
      </c>
      <c r="Q1739" s="157"/>
      <c r="R1739" s="157"/>
      <c r="S1739" s="320"/>
      <c r="T1739" s="157"/>
      <c r="U1739" s="27"/>
      <c r="V1739" s="27"/>
      <c r="W1739" s="27"/>
      <c r="X1739" s="313"/>
      <c r="Y1739" s="326"/>
      <c r="Z1739" s="27"/>
      <c r="AA1739" s="27"/>
      <c r="AB1739" s="27"/>
      <c r="AC1739" s="27"/>
      <c r="AD1739" s="313"/>
      <c r="AE1739" s="326"/>
      <c r="AF1739" s="27"/>
      <c r="AG1739" s="27"/>
      <c r="AH1739" s="27"/>
      <c r="AI1739" s="313"/>
      <c r="AJ1739" s="326"/>
      <c r="AK1739" s="27"/>
      <c r="AL1739" s="27"/>
      <c r="AM1739" s="27"/>
      <c r="AN1739" s="313"/>
    </row>
    <row r="1740" spans="1:40" outlineLevel="2">
      <c r="A1740" s="882">
        <f>ROW()</f>
        <v>1740</v>
      </c>
      <c r="B1740" s="453"/>
      <c r="D1740" s="452" t="s">
        <v>34</v>
      </c>
      <c r="H1740" s="458"/>
      <c r="I1740" s="458"/>
      <c r="J1740" s="459"/>
      <c r="K1740" s="458"/>
      <c r="L1740" s="458"/>
      <c r="M1740" s="458"/>
      <c r="N1740" s="458"/>
      <c r="O1740" s="324"/>
      <c r="P1740" s="157">
        <f>-Input!P$704</f>
        <v>0</v>
      </c>
      <c r="Q1740" s="157"/>
      <c r="R1740" s="157"/>
      <c r="S1740" s="320"/>
      <c r="T1740" s="157"/>
      <c r="U1740" s="27"/>
      <c r="V1740" s="27"/>
      <c r="W1740" s="27"/>
      <c r="X1740" s="313"/>
      <c r="Y1740" s="326"/>
      <c r="Z1740" s="27"/>
      <c r="AA1740" s="27"/>
      <c r="AB1740" s="27"/>
      <c r="AC1740" s="27"/>
      <c r="AD1740" s="313"/>
      <c r="AE1740" s="326"/>
      <c r="AF1740" s="27"/>
      <c r="AG1740" s="27"/>
      <c r="AH1740" s="27"/>
      <c r="AI1740" s="313"/>
      <c r="AJ1740" s="326"/>
      <c r="AK1740" s="27"/>
      <c r="AL1740" s="27"/>
      <c r="AM1740" s="27"/>
      <c r="AN1740" s="313"/>
    </row>
    <row r="1741" spans="1:40" outlineLevel="2">
      <c r="A1741" s="882">
        <f>ROW()</f>
        <v>1741</v>
      </c>
      <c r="B1741" s="453"/>
      <c r="D1741" s="452" t="s">
        <v>35</v>
      </c>
      <c r="H1741" s="458"/>
      <c r="I1741" s="458"/>
      <c r="J1741" s="459"/>
      <c r="K1741" s="458"/>
      <c r="L1741" s="458"/>
      <c r="M1741" s="458"/>
      <c r="N1741" s="458"/>
      <c r="O1741" s="324"/>
      <c r="P1741" s="157">
        <f>-Input!P$705</f>
        <v>0</v>
      </c>
      <c r="Q1741" s="157"/>
      <c r="R1741" s="157"/>
      <c r="S1741" s="320"/>
      <c r="T1741" s="157"/>
      <c r="U1741" s="27"/>
      <c r="V1741" s="27"/>
      <c r="W1741" s="27"/>
      <c r="X1741" s="313"/>
      <c r="Y1741" s="326"/>
      <c r="Z1741" s="27"/>
      <c r="AA1741" s="27"/>
      <c r="AB1741" s="27"/>
      <c r="AC1741" s="27"/>
      <c r="AD1741" s="313"/>
      <c r="AE1741" s="326"/>
      <c r="AF1741" s="27"/>
      <c r="AG1741" s="27"/>
      <c r="AH1741" s="27"/>
      <c r="AI1741" s="313"/>
      <c r="AJ1741" s="326"/>
      <c r="AK1741" s="27"/>
      <c r="AL1741" s="27"/>
      <c r="AM1741" s="27"/>
      <c r="AN1741" s="313"/>
    </row>
    <row r="1742" spans="1:40" outlineLevel="2">
      <c r="A1742" s="882">
        <f>ROW()</f>
        <v>1742</v>
      </c>
      <c r="B1742" s="453"/>
      <c r="D1742" s="452" t="s">
        <v>302</v>
      </c>
      <c r="H1742" s="458"/>
      <c r="I1742" s="458"/>
      <c r="J1742" s="459"/>
      <c r="K1742" s="458"/>
      <c r="L1742" s="458"/>
      <c r="M1742" s="458"/>
      <c r="N1742" s="458"/>
      <c r="O1742" s="324"/>
      <c r="P1742" s="157">
        <f>-Input!P$706</f>
        <v>0</v>
      </c>
      <c r="Q1742" s="157"/>
      <c r="R1742" s="157"/>
      <c r="S1742" s="320"/>
      <c r="T1742" s="157"/>
      <c r="U1742" s="27"/>
      <c r="V1742" s="27"/>
      <c r="W1742" s="27"/>
      <c r="X1742" s="313"/>
      <c r="Y1742" s="326"/>
      <c r="Z1742" s="27"/>
      <c r="AA1742" s="27"/>
      <c r="AB1742" s="27"/>
      <c r="AC1742" s="27"/>
      <c r="AD1742" s="313"/>
      <c r="AE1742" s="326"/>
      <c r="AF1742" s="27"/>
      <c r="AG1742" s="27"/>
      <c r="AH1742" s="27"/>
      <c r="AI1742" s="313"/>
      <c r="AJ1742" s="326"/>
      <c r="AK1742" s="27"/>
      <c r="AL1742" s="27"/>
      <c r="AM1742" s="27"/>
      <c r="AN1742" s="313"/>
    </row>
    <row r="1743" spans="1:40" outlineLevel="2">
      <c r="A1743" s="882">
        <f>ROW()</f>
        <v>1743</v>
      </c>
      <c r="B1743" s="453"/>
      <c r="D1743" s="452" t="s">
        <v>36</v>
      </c>
      <c r="H1743" s="458"/>
      <c r="I1743" s="458"/>
      <c r="J1743" s="459"/>
      <c r="K1743" s="458"/>
      <c r="L1743" s="458"/>
      <c r="M1743" s="458"/>
      <c r="N1743" s="458"/>
      <c r="O1743" s="324"/>
      <c r="P1743" s="157">
        <f>-Input!P$707</f>
        <v>0</v>
      </c>
      <c r="Q1743" s="157"/>
      <c r="R1743" s="157"/>
      <c r="S1743" s="320"/>
      <c r="T1743" s="157"/>
      <c r="U1743" s="27"/>
      <c r="V1743" s="27"/>
      <c r="W1743" s="27"/>
      <c r="X1743" s="313"/>
      <c r="Y1743" s="326"/>
      <c r="Z1743" s="27"/>
      <c r="AA1743" s="27"/>
      <c r="AB1743" s="27"/>
      <c r="AC1743" s="27"/>
      <c r="AD1743" s="313"/>
      <c r="AE1743" s="326"/>
      <c r="AF1743" s="27"/>
      <c r="AG1743" s="27"/>
      <c r="AH1743" s="27"/>
      <c r="AI1743" s="313"/>
      <c r="AJ1743" s="326"/>
      <c r="AK1743" s="27"/>
      <c r="AL1743" s="27"/>
      <c r="AM1743" s="27"/>
      <c r="AN1743" s="313"/>
    </row>
    <row r="1744" spans="1:40" outlineLevel="2">
      <c r="A1744" s="882">
        <f>ROW()</f>
        <v>1744</v>
      </c>
      <c r="B1744" s="453"/>
      <c r="D1744" s="452" t="s">
        <v>583</v>
      </c>
      <c r="H1744" s="458"/>
      <c r="I1744" s="458"/>
      <c r="J1744" s="459"/>
      <c r="K1744" s="458"/>
      <c r="L1744" s="458"/>
      <c r="M1744" s="458"/>
      <c r="N1744" s="458"/>
      <c r="O1744" s="324"/>
      <c r="P1744" s="157">
        <f>-Input!P$708</f>
        <v>0</v>
      </c>
      <c r="Q1744" s="157"/>
      <c r="R1744" s="157"/>
      <c r="S1744" s="320"/>
      <c r="T1744" s="157"/>
      <c r="U1744" s="27"/>
      <c r="V1744" s="27"/>
      <c r="W1744" s="27"/>
      <c r="X1744" s="313"/>
      <c r="Y1744" s="326"/>
      <c r="Z1744" s="27"/>
      <c r="AA1744" s="27"/>
      <c r="AB1744" s="27"/>
      <c r="AC1744" s="27"/>
      <c r="AD1744" s="313"/>
      <c r="AE1744" s="326"/>
      <c r="AF1744" s="27"/>
      <c r="AG1744" s="27"/>
      <c r="AH1744" s="27"/>
      <c r="AI1744" s="313"/>
      <c r="AJ1744" s="326"/>
      <c r="AK1744" s="27"/>
      <c r="AL1744" s="27"/>
      <c r="AM1744" s="27"/>
      <c r="AN1744" s="313"/>
    </row>
    <row r="1745" spans="1:40" outlineLevel="2">
      <c r="A1745" s="882">
        <f>ROW()</f>
        <v>1745</v>
      </c>
      <c r="B1745" s="453"/>
      <c r="D1745" s="452" t="s">
        <v>81</v>
      </c>
      <c r="H1745" s="458"/>
      <c r="I1745" s="458"/>
      <c r="J1745" s="459"/>
      <c r="K1745" s="458"/>
      <c r="L1745" s="458"/>
      <c r="M1745" s="458"/>
      <c r="N1745" s="458"/>
      <c r="O1745" s="324"/>
      <c r="P1745" s="157">
        <f>-Input!P$709</f>
        <v>0</v>
      </c>
      <c r="Q1745" s="157"/>
      <c r="R1745" s="157"/>
      <c r="S1745" s="320"/>
      <c r="T1745" s="157"/>
      <c r="U1745" s="27"/>
      <c r="V1745" s="27"/>
      <c r="W1745" s="27"/>
      <c r="X1745" s="313"/>
      <c r="Y1745" s="326"/>
      <c r="Z1745" s="27"/>
      <c r="AA1745" s="27"/>
      <c r="AB1745" s="27"/>
      <c r="AC1745" s="27"/>
      <c r="AD1745" s="313"/>
      <c r="AE1745" s="326"/>
      <c r="AF1745" s="27"/>
      <c r="AG1745" s="27"/>
      <c r="AH1745" s="27"/>
      <c r="AI1745" s="313"/>
      <c r="AJ1745" s="326"/>
      <c r="AK1745" s="27"/>
      <c r="AL1745" s="27"/>
      <c r="AM1745" s="27"/>
      <c r="AN1745" s="313"/>
    </row>
    <row r="1746" spans="1:40" outlineLevel="2">
      <c r="A1746" s="882">
        <f>ROW()</f>
        <v>1746</v>
      </c>
      <c r="B1746" s="453"/>
      <c r="D1746" s="452" t="s">
        <v>28</v>
      </c>
      <c r="H1746" s="458"/>
      <c r="I1746" s="458"/>
      <c r="J1746" s="459"/>
      <c r="K1746" s="458"/>
      <c r="L1746" s="458"/>
      <c r="M1746" s="458"/>
      <c r="N1746" s="458"/>
      <c r="O1746" s="324"/>
      <c r="P1746" s="157">
        <f>-Input!P$710</f>
        <v>0</v>
      </c>
      <c r="Q1746" s="157"/>
      <c r="R1746" s="157"/>
      <c r="S1746" s="320"/>
      <c r="T1746" s="157"/>
      <c r="U1746" s="27"/>
      <c r="V1746" s="27"/>
      <c r="W1746" s="27"/>
      <c r="X1746" s="313"/>
      <c r="Y1746" s="326"/>
      <c r="Z1746" s="27"/>
      <c r="AA1746" s="27"/>
      <c r="AB1746" s="27"/>
      <c r="AC1746" s="27"/>
      <c r="AD1746" s="313"/>
      <c r="AE1746" s="326"/>
      <c r="AF1746" s="27"/>
      <c r="AG1746" s="27"/>
      <c r="AH1746" s="27"/>
      <c r="AI1746" s="313"/>
      <c r="AJ1746" s="326"/>
      <c r="AK1746" s="27"/>
      <c r="AL1746" s="27"/>
      <c r="AM1746" s="27"/>
      <c r="AN1746" s="313"/>
    </row>
    <row r="1747" spans="1:40" outlineLevel="2">
      <c r="A1747" s="882">
        <f>ROW()</f>
        <v>1747</v>
      </c>
      <c r="B1747" s="453"/>
      <c r="D1747" s="456" t="s">
        <v>443</v>
      </c>
      <c r="E1747" s="456"/>
      <c r="F1747" s="456"/>
      <c r="G1747" s="456"/>
      <c r="H1747" s="460"/>
      <c r="I1747" s="460"/>
      <c r="J1747" s="461"/>
      <c r="K1747" s="460"/>
      <c r="L1747" s="460"/>
      <c r="M1747" s="460"/>
      <c r="N1747" s="460"/>
      <c r="O1747" s="325"/>
      <c r="P1747" s="158">
        <f>-Input!P$711</f>
        <v>0</v>
      </c>
      <c r="Q1747" s="158"/>
      <c r="R1747" s="158"/>
      <c r="S1747" s="321"/>
      <c r="T1747" s="158"/>
      <c r="U1747" s="159"/>
      <c r="V1747" s="159"/>
      <c r="W1747" s="159"/>
      <c r="X1747" s="339"/>
      <c r="Y1747" s="341"/>
      <c r="Z1747" s="159"/>
      <c r="AA1747" s="159"/>
      <c r="AB1747" s="159"/>
      <c r="AC1747" s="159"/>
      <c r="AD1747" s="339"/>
      <c r="AE1747" s="341"/>
      <c r="AF1747" s="159"/>
      <c r="AG1747" s="159"/>
      <c r="AH1747" s="159"/>
      <c r="AI1747" s="339"/>
      <c r="AJ1747" s="341"/>
      <c r="AK1747" s="159"/>
      <c r="AL1747" s="159"/>
      <c r="AM1747" s="159"/>
      <c r="AN1747" s="339"/>
    </row>
    <row r="1748" spans="1:40" outlineLevel="2">
      <c r="A1748" s="882">
        <f>ROW()</f>
        <v>1748</v>
      </c>
      <c r="B1748" s="453"/>
      <c r="D1748" s="452" t="s">
        <v>24</v>
      </c>
      <c r="F1748" s="454"/>
      <c r="G1748" s="454"/>
      <c r="H1748" s="448"/>
      <c r="I1748" s="448"/>
      <c r="J1748" s="464"/>
      <c r="K1748" s="448"/>
      <c r="L1748" s="448"/>
      <c r="M1748" s="448"/>
      <c r="N1748" s="448"/>
      <c r="O1748" s="443"/>
      <c r="P1748" s="439">
        <f>SUM(P1732:P1747)</f>
        <v>0</v>
      </c>
      <c r="Q1748" s="439"/>
      <c r="R1748" s="439"/>
      <c r="S1748" s="440"/>
      <c r="T1748" s="439"/>
      <c r="U1748" s="439"/>
      <c r="V1748" s="439"/>
      <c r="W1748" s="439"/>
      <c r="X1748" s="440"/>
      <c r="Y1748" s="443"/>
      <c r="Z1748" s="439"/>
      <c r="AA1748" s="439"/>
      <c r="AB1748" s="439"/>
      <c r="AC1748" s="439"/>
      <c r="AD1748" s="440"/>
      <c r="AE1748" s="443"/>
      <c r="AF1748" s="439"/>
      <c r="AG1748" s="439"/>
      <c r="AH1748" s="439"/>
      <c r="AI1748" s="440"/>
      <c r="AJ1748" s="443"/>
      <c r="AK1748" s="439"/>
      <c r="AL1748" s="439"/>
      <c r="AM1748" s="439"/>
      <c r="AN1748" s="440"/>
    </row>
    <row r="1749" spans="1:40" outlineLevel="1">
      <c r="A1749" s="732" t="s">
        <v>68</v>
      </c>
      <c r="B1749" s="733"/>
      <c r="C1749" s="881"/>
      <c r="D1749" s="733"/>
      <c r="E1749" s="733"/>
      <c r="F1749" s="733"/>
      <c r="G1749" s="730"/>
      <c r="H1749" s="733"/>
      <c r="I1749" s="730"/>
      <c r="J1749" s="729"/>
      <c r="K1749" s="730"/>
      <c r="L1749" s="730"/>
      <c r="M1749" s="730"/>
      <c r="N1749" s="730"/>
      <c r="O1749" s="729"/>
      <c r="P1749" s="730"/>
      <c r="Q1749" s="730"/>
      <c r="R1749" s="730"/>
      <c r="S1749" s="731"/>
      <c r="T1749" s="730"/>
      <c r="U1749" s="730"/>
      <c r="V1749" s="730"/>
      <c r="W1749" s="730"/>
      <c r="X1749" s="731"/>
      <c r="Y1749" s="729"/>
      <c r="Z1749" s="730"/>
      <c r="AA1749" s="730"/>
      <c r="AB1749" s="730"/>
      <c r="AC1749" s="730"/>
      <c r="AD1749" s="731"/>
      <c r="AE1749" s="729"/>
      <c r="AF1749" s="730"/>
      <c r="AG1749" s="730"/>
      <c r="AH1749" s="730"/>
      <c r="AI1749" s="731"/>
      <c r="AJ1749" s="729"/>
      <c r="AK1749" s="730"/>
      <c r="AL1749" s="730"/>
      <c r="AM1749" s="730"/>
      <c r="AN1749" s="731"/>
    </row>
    <row r="1750" spans="1:40" outlineLevel="2">
      <c r="A1750" s="882">
        <f>ROW()</f>
        <v>1750</v>
      </c>
      <c r="B1750" s="453"/>
      <c r="D1750" s="452" t="s">
        <v>300</v>
      </c>
      <c r="E1750" s="438"/>
      <c r="F1750" s="438"/>
      <c r="G1750" s="438"/>
      <c r="H1750" s="439"/>
      <c r="I1750" s="439"/>
      <c r="J1750" s="443"/>
      <c r="K1750" s="439"/>
      <c r="L1750" s="439"/>
      <c r="M1750" s="439"/>
      <c r="N1750" s="439"/>
      <c r="O1750" s="443"/>
      <c r="P1750" s="439"/>
      <c r="Q1750" s="439"/>
      <c r="R1750" s="439"/>
      <c r="S1750" s="440">
        <f t="shared" ref="S1750:S1765" si="1751">-(S1660+S1678+S1714)*(S1660+S1678+S1714&lt;0)</f>
        <v>0</v>
      </c>
      <c r="T1750" s="439"/>
      <c r="U1750" s="439"/>
      <c r="V1750" s="439"/>
      <c r="W1750" s="439"/>
      <c r="X1750" s="440">
        <f t="shared" ref="X1750:X1765" si="1752">-(X1660+X1678+X1714)*(X1660+X1678+X1714&lt;0)</f>
        <v>0</v>
      </c>
      <c r="Y1750" s="443"/>
      <c r="Z1750" s="439"/>
      <c r="AA1750" s="439"/>
      <c r="AB1750" s="439"/>
      <c r="AC1750" s="439"/>
      <c r="AD1750" s="440"/>
      <c r="AE1750" s="443"/>
      <c r="AF1750" s="439"/>
      <c r="AG1750" s="439"/>
      <c r="AH1750" s="439"/>
      <c r="AI1750" s="440"/>
      <c r="AJ1750" s="443"/>
      <c r="AK1750" s="439"/>
      <c r="AL1750" s="439"/>
      <c r="AM1750" s="439"/>
      <c r="AN1750" s="440"/>
    </row>
    <row r="1751" spans="1:40" outlineLevel="2">
      <c r="A1751" s="882">
        <f>ROW()</f>
        <v>1751</v>
      </c>
      <c r="B1751" s="453"/>
      <c r="D1751" s="452" t="s">
        <v>301</v>
      </c>
      <c r="E1751" s="438"/>
      <c r="F1751" s="438"/>
      <c r="G1751" s="438"/>
      <c r="H1751" s="439"/>
      <c r="I1751" s="439"/>
      <c r="J1751" s="443"/>
      <c r="K1751" s="439"/>
      <c r="L1751" s="439"/>
      <c r="M1751" s="439"/>
      <c r="N1751" s="439"/>
      <c r="O1751" s="443"/>
      <c r="P1751" s="439"/>
      <c r="Q1751" s="439"/>
      <c r="R1751" s="439"/>
      <c r="S1751" s="440">
        <f t="shared" si="1751"/>
        <v>0</v>
      </c>
      <c r="T1751" s="439"/>
      <c r="U1751" s="439"/>
      <c r="V1751" s="439"/>
      <c r="W1751" s="439"/>
      <c r="X1751" s="440">
        <f t="shared" si="1752"/>
        <v>0</v>
      </c>
      <c r="Y1751" s="443"/>
      <c r="Z1751" s="439"/>
      <c r="AA1751" s="439"/>
      <c r="AB1751" s="439"/>
      <c r="AC1751" s="439"/>
      <c r="AD1751" s="440"/>
      <c r="AE1751" s="443"/>
      <c r="AF1751" s="439"/>
      <c r="AG1751" s="439"/>
      <c r="AH1751" s="439"/>
      <c r="AI1751" s="440"/>
      <c r="AJ1751" s="443"/>
      <c r="AK1751" s="439"/>
      <c r="AL1751" s="439"/>
      <c r="AM1751" s="439"/>
      <c r="AN1751" s="440"/>
    </row>
    <row r="1752" spans="1:40" outlineLevel="2">
      <c r="A1752" s="882">
        <f>ROW()</f>
        <v>1752</v>
      </c>
      <c r="B1752" s="453"/>
      <c r="D1752" s="452" t="s">
        <v>29</v>
      </c>
      <c r="E1752" s="438"/>
      <c r="F1752" s="438"/>
      <c r="G1752" s="438"/>
      <c r="H1752" s="439"/>
      <c r="I1752" s="439"/>
      <c r="J1752" s="443"/>
      <c r="K1752" s="439"/>
      <c r="L1752" s="439"/>
      <c r="M1752" s="439"/>
      <c r="N1752" s="439"/>
      <c r="O1752" s="443"/>
      <c r="P1752" s="439"/>
      <c r="Q1752" s="439"/>
      <c r="R1752" s="439"/>
      <c r="S1752" s="440">
        <f t="shared" si="1751"/>
        <v>0.43376841433939034</v>
      </c>
      <c r="T1752" s="439"/>
      <c r="U1752" s="439"/>
      <c r="V1752" s="439"/>
      <c r="W1752" s="439"/>
      <c r="X1752" s="440">
        <f t="shared" si="1752"/>
        <v>0</v>
      </c>
      <c r="Y1752" s="443"/>
      <c r="Z1752" s="439"/>
      <c r="AA1752" s="439"/>
      <c r="AB1752" s="439"/>
      <c r="AC1752" s="439"/>
      <c r="AD1752" s="440"/>
      <c r="AE1752" s="443"/>
      <c r="AF1752" s="439"/>
      <c r="AG1752" s="439"/>
      <c r="AH1752" s="439"/>
      <c r="AI1752" s="440"/>
      <c r="AJ1752" s="443"/>
      <c r="AK1752" s="439"/>
      <c r="AL1752" s="439"/>
      <c r="AM1752" s="439"/>
      <c r="AN1752" s="440"/>
    </row>
    <row r="1753" spans="1:40" outlineLevel="2">
      <c r="A1753" s="882">
        <f>ROW()</f>
        <v>1753</v>
      </c>
      <c r="B1753" s="453"/>
      <c r="D1753" s="452" t="s">
        <v>30</v>
      </c>
      <c r="E1753" s="438"/>
      <c r="F1753" s="438"/>
      <c r="G1753" s="438"/>
      <c r="H1753" s="439"/>
      <c r="I1753" s="439"/>
      <c r="J1753" s="443"/>
      <c r="K1753" s="439"/>
      <c r="L1753" s="439"/>
      <c r="M1753" s="439"/>
      <c r="N1753" s="439"/>
      <c r="O1753" s="443"/>
      <c r="P1753" s="439"/>
      <c r="Q1753" s="439"/>
      <c r="R1753" s="439"/>
      <c r="S1753" s="440">
        <f t="shared" si="1751"/>
        <v>0</v>
      </c>
      <c r="T1753" s="439"/>
      <c r="U1753" s="439"/>
      <c r="V1753" s="439"/>
      <c r="W1753" s="439"/>
      <c r="X1753" s="440">
        <f t="shared" si="1752"/>
        <v>0</v>
      </c>
      <c r="Y1753" s="443"/>
      <c r="Z1753" s="439"/>
      <c r="AA1753" s="439"/>
      <c r="AB1753" s="439"/>
      <c r="AC1753" s="439"/>
      <c r="AD1753" s="440"/>
      <c r="AE1753" s="443"/>
      <c r="AF1753" s="439"/>
      <c r="AG1753" s="439"/>
      <c r="AH1753" s="439"/>
      <c r="AI1753" s="440"/>
      <c r="AJ1753" s="443"/>
      <c r="AK1753" s="439"/>
      <c r="AL1753" s="439"/>
      <c r="AM1753" s="439"/>
      <c r="AN1753" s="440"/>
    </row>
    <row r="1754" spans="1:40" outlineLevel="2">
      <c r="A1754" s="882">
        <f>ROW()</f>
        <v>1754</v>
      </c>
      <c r="B1754" s="453"/>
      <c r="D1754" s="452" t="s">
        <v>31</v>
      </c>
      <c r="E1754" s="438"/>
      <c r="F1754" s="438"/>
      <c r="G1754" s="438"/>
      <c r="H1754" s="439"/>
      <c r="I1754" s="439"/>
      <c r="J1754" s="443"/>
      <c r="K1754" s="439"/>
      <c r="L1754" s="439"/>
      <c r="M1754" s="439"/>
      <c r="N1754" s="439"/>
      <c r="O1754" s="443"/>
      <c r="P1754" s="439"/>
      <c r="Q1754" s="439"/>
      <c r="R1754" s="439"/>
      <c r="S1754" s="440">
        <f t="shared" si="1751"/>
        <v>0</v>
      </c>
      <c r="T1754" s="439"/>
      <c r="U1754" s="439"/>
      <c r="V1754" s="439"/>
      <c r="W1754" s="439"/>
      <c r="X1754" s="440">
        <f t="shared" si="1752"/>
        <v>0</v>
      </c>
      <c r="Y1754" s="443"/>
      <c r="Z1754" s="439"/>
      <c r="AA1754" s="439"/>
      <c r="AB1754" s="439"/>
      <c r="AC1754" s="439"/>
      <c r="AD1754" s="440"/>
      <c r="AE1754" s="443"/>
      <c r="AF1754" s="439"/>
      <c r="AG1754" s="439"/>
      <c r="AH1754" s="439"/>
      <c r="AI1754" s="440"/>
      <c r="AJ1754" s="443"/>
      <c r="AK1754" s="439"/>
      <c r="AL1754" s="439"/>
      <c r="AM1754" s="439"/>
      <c r="AN1754" s="440"/>
    </row>
    <row r="1755" spans="1:40" outlineLevel="2">
      <c r="A1755" s="882">
        <f>ROW()</f>
        <v>1755</v>
      </c>
      <c r="B1755" s="453"/>
      <c r="D1755" s="452" t="s">
        <v>32</v>
      </c>
      <c r="E1755" s="438"/>
      <c r="F1755" s="438"/>
      <c r="G1755" s="438"/>
      <c r="H1755" s="439"/>
      <c r="I1755" s="439"/>
      <c r="J1755" s="443"/>
      <c r="K1755" s="439"/>
      <c r="L1755" s="439"/>
      <c r="M1755" s="439"/>
      <c r="N1755" s="439"/>
      <c r="O1755" s="443"/>
      <c r="P1755" s="439"/>
      <c r="Q1755" s="439"/>
      <c r="R1755" s="439"/>
      <c r="S1755" s="440">
        <f t="shared" si="1751"/>
        <v>0</v>
      </c>
      <c r="T1755" s="439"/>
      <c r="U1755" s="439"/>
      <c r="V1755" s="439"/>
      <c r="W1755" s="439"/>
      <c r="X1755" s="440">
        <f t="shared" si="1752"/>
        <v>0</v>
      </c>
      <c r="Y1755" s="443"/>
      <c r="Z1755" s="439"/>
      <c r="AA1755" s="439"/>
      <c r="AB1755" s="439"/>
      <c r="AC1755" s="439"/>
      <c r="AD1755" s="440"/>
      <c r="AE1755" s="443"/>
      <c r="AF1755" s="439"/>
      <c r="AG1755" s="439"/>
      <c r="AH1755" s="439"/>
      <c r="AI1755" s="440"/>
      <c r="AJ1755" s="443"/>
      <c r="AK1755" s="439"/>
      <c r="AL1755" s="439"/>
      <c r="AM1755" s="439"/>
      <c r="AN1755" s="440"/>
    </row>
    <row r="1756" spans="1:40" outlineLevel="2">
      <c r="A1756" s="882">
        <f>ROW()</f>
        <v>1756</v>
      </c>
      <c r="B1756" s="453"/>
      <c r="D1756" s="452" t="s">
        <v>33</v>
      </c>
      <c r="E1756" s="438"/>
      <c r="F1756" s="438"/>
      <c r="G1756" s="438"/>
      <c r="H1756" s="439"/>
      <c r="I1756" s="439"/>
      <c r="J1756" s="443"/>
      <c r="K1756" s="439"/>
      <c r="L1756" s="439"/>
      <c r="M1756" s="439"/>
      <c r="N1756" s="439"/>
      <c r="O1756" s="443"/>
      <c r="P1756" s="439"/>
      <c r="Q1756" s="439"/>
      <c r="R1756" s="439"/>
      <c r="S1756" s="440">
        <f t="shared" si="1751"/>
        <v>9.3668524716904774E-4</v>
      </c>
      <c r="T1756" s="439"/>
      <c r="U1756" s="439"/>
      <c r="V1756" s="439"/>
      <c r="W1756" s="439"/>
      <c r="X1756" s="440">
        <f t="shared" si="1752"/>
        <v>0</v>
      </c>
      <c r="Y1756" s="443"/>
      <c r="Z1756" s="439"/>
      <c r="AA1756" s="439"/>
      <c r="AB1756" s="439"/>
      <c r="AC1756" s="439"/>
      <c r="AD1756" s="440"/>
      <c r="AE1756" s="443"/>
      <c r="AF1756" s="439"/>
      <c r="AG1756" s="439"/>
      <c r="AH1756" s="439"/>
      <c r="AI1756" s="440"/>
      <c r="AJ1756" s="443"/>
      <c r="AK1756" s="439"/>
      <c r="AL1756" s="439"/>
      <c r="AM1756" s="439"/>
      <c r="AN1756" s="440"/>
    </row>
    <row r="1757" spans="1:40" outlineLevel="2">
      <c r="A1757" s="882">
        <f>ROW()</f>
        <v>1757</v>
      </c>
      <c r="B1757" s="453"/>
      <c r="D1757" s="452" t="s">
        <v>27</v>
      </c>
      <c r="E1757" s="438"/>
      <c r="F1757" s="438"/>
      <c r="G1757" s="438"/>
      <c r="H1757" s="439"/>
      <c r="I1757" s="439"/>
      <c r="J1757" s="443"/>
      <c r="K1757" s="439"/>
      <c r="L1757" s="439"/>
      <c r="M1757" s="439"/>
      <c r="N1757" s="439"/>
      <c r="O1757" s="443"/>
      <c r="P1757" s="439"/>
      <c r="Q1757" s="439"/>
      <c r="R1757" s="439"/>
      <c r="S1757" s="440">
        <f t="shared" si="1751"/>
        <v>1.5849927065839915E-3</v>
      </c>
      <c r="T1757" s="439"/>
      <c r="U1757" s="439"/>
      <c r="V1757" s="439"/>
      <c r="W1757" s="439"/>
      <c r="X1757" s="440">
        <f t="shared" si="1752"/>
        <v>0</v>
      </c>
      <c r="Y1757" s="443"/>
      <c r="Z1757" s="439"/>
      <c r="AA1757" s="439"/>
      <c r="AB1757" s="439"/>
      <c r="AC1757" s="439"/>
      <c r="AD1757" s="440"/>
      <c r="AE1757" s="443"/>
      <c r="AF1757" s="439"/>
      <c r="AG1757" s="439"/>
      <c r="AH1757" s="439"/>
      <c r="AI1757" s="440"/>
      <c r="AJ1757" s="443"/>
      <c r="AK1757" s="439"/>
      <c r="AL1757" s="439"/>
      <c r="AM1757" s="439"/>
      <c r="AN1757" s="440"/>
    </row>
    <row r="1758" spans="1:40" outlineLevel="2">
      <c r="A1758" s="882">
        <f>ROW()</f>
        <v>1758</v>
      </c>
      <c r="B1758" s="453"/>
      <c r="D1758" s="452" t="s">
        <v>34</v>
      </c>
      <c r="E1758" s="438"/>
      <c r="F1758" s="438"/>
      <c r="G1758" s="438"/>
      <c r="H1758" s="439"/>
      <c r="I1758" s="439"/>
      <c r="J1758" s="443"/>
      <c r="K1758" s="439"/>
      <c r="L1758" s="439"/>
      <c r="M1758" s="439"/>
      <c r="N1758" s="439"/>
      <c r="O1758" s="443"/>
      <c r="P1758" s="439"/>
      <c r="Q1758" s="439"/>
      <c r="R1758" s="439"/>
      <c r="S1758" s="440">
        <f t="shared" si="1751"/>
        <v>0</v>
      </c>
      <c r="T1758" s="439"/>
      <c r="U1758" s="439"/>
      <c r="V1758" s="439"/>
      <c r="W1758" s="439"/>
      <c r="X1758" s="440">
        <f t="shared" si="1752"/>
        <v>0</v>
      </c>
      <c r="Y1758" s="443"/>
      <c r="Z1758" s="439"/>
      <c r="AA1758" s="439"/>
      <c r="AB1758" s="439"/>
      <c r="AC1758" s="439"/>
      <c r="AD1758" s="440"/>
      <c r="AE1758" s="443"/>
      <c r="AF1758" s="439"/>
      <c r="AG1758" s="439"/>
      <c r="AH1758" s="439"/>
      <c r="AI1758" s="440"/>
      <c r="AJ1758" s="443"/>
      <c r="AK1758" s="439"/>
      <c r="AL1758" s="439"/>
      <c r="AM1758" s="439"/>
      <c r="AN1758" s="440"/>
    </row>
    <row r="1759" spans="1:40" outlineLevel="2">
      <c r="A1759" s="882">
        <f>ROW()</f>
        <v>1759</v>
      </c>
      <c r="B1759" s="453"/>
      <c r="D1759" s="452" t="s">
        <v>35</v>
      </c>
      <c r="E1759" s="438"/>
      <c r="F1759" s="438"/>
      <c r="G1759" s="438"/>
      <c r="H1759" s="439"/>
      <c r="I1759" s="439"/>
      <c r="J1759" s="443"/>
      <c r="K1759" s="439"/>
      <c r="L1759" s="439"/>
      <c r="M1759" s="439"/>
      <c r="N1759" s="439"/>
      <c r="O1759" s="443"/>
      <c r="P1759" s="439"/>
      <c r="Q1759" s="439"/>
      <c r="R1759" s="439"/>
      <c r="S1759" s="440">
        <f t="shared" si="1751"/>
        <v>0</v>
      </c>
      <c r="T1759" s="439"/>
      <c r="U1759" s="439"/>
      <c r="V1759" s="439"/>
      <c r="W1759" s="439"/>
      <c r="X1759" s="440">
        <f t="shared" si="1752"/>
        <v>0</v>
      </c>
      <c r="Y1759" s="443"/>
      <c r="Z1759" s="439"/>
      <c r="AA1759" s="439"/>
      <c r="AB1759" s="439"/>
      <c r="AC1759" s="439"/>
      <c r="AD1759" s="440"/>
      <c r="AE1759" s="443"/>
      <c r="AF1759" s="439"/>
      <c r="AG1759" s="439"/>
      <c r="AH1759" s="439"/>
      <c r="AI1759" s="440"/>
      <c r="AJ1759" s="443"/>
      <c r="AK1759" s="439"/>
      <c r="AL1759" s="439"/>
      <c r="AM1759" s="439"/>
      <c r="AN1759" s="440"/>
    </row>
    <row r="1760" spans="1:40" outlineLevel="2">
      <c r="A1760" s="882">
        <f>ROW()</f>
        <v>1760</v>
      </c>
      <c r="B1760" s="453"/>
      <c r="D1760" s="452" t="s">
        <v>302</v>
      </c>
      <c r="E1760" s="438"/>
      <c r="F1760" s="438"/>
      <c r="G1760" s="438"/>
      <c r="H1760" s="439"/>
      <c r="I1760" s="439"/>
      <c r="J1760" s="443"/>
      <c r="K1760" s="439"/>
      <c r="L1760" s="439"/>
      <c r="M1760" s="439"/>
      <c r="N1760" s="439"/>
      <c r="O1760" s="443"/>
      <c r="P1760" s="439"/>
      <c r="Q1760" s="439"/>
      <c r="R1760" s="439"/>
      <c r="S1760" s="440">
        <f t="shared" si="1751"/>
        <v>0</v>
      </c>
      <c r="T1760" s="439"/>
      <c r="U1760" s="439"/>
      <c r="V1760" s="439"/>
      <c r="W1760" s="439"/>
      <c r="X1760" s="440">
        <f t="shared" si="1752"/>
        <v>0</v>
      </c>
      <c r="Y1760" s="443"/>
      <c r="Z1760" s="439"/>
      <c r="AA1760" s="439"/>
      <c r="AB1760" s="439"/>
      <c r="AC1760" s="439"/>
      <c r="AD1760" s="440"/>
      <c r="AE1760" s="443"/>
      <c r="AF1760" s="439"/>
      <c r="AG1760" s="439"/>
      <c r="AH1760" s="439"/>
      <c r="AI1760" s="440"/>
      <c r="AJ1760" s="443"/>
      <c r="AK1760" s="439"/>
      <c r="AL1760" s="439"/>
      <c r="AM1760" s="439"/>
      <c r="AN1760" s="440"/>
    </row>
    <row r="1761" spans="1:40" outlineLevel="2">
      <c r="A1761" s="882">
        <f>ROW()</f>
        <v>1761</v>
      </c>
      <c r="B1761" s="453"/>
      <c r="D1761" s="452" t="s">
        <v>36</v>
      </c>
      <c r="E1761" s="438"/>
      <c r="F1761" s="438"/>
      <c r="G1761" s="438"/>
      <c r="H1761" s="439"/>
      <c r="I1761" s="439"/>
      <c r="J1761" s="443"/>
      <c r="K1761" s="439"/>
      <c r="L1761" s="439"/>
      <c r="M1761" s="439"/>
      <c r="N1761" s="439"/>
      <c r="O1761" s="443"/>
      <c r="P1761" s="439"/>
      <c r="Q1761" s="439"/>
      <c r="R1761" s="439"/>
      <c r="S1761" s="440">
        <f t="shared" si="1751"/>
        <v>2.8551626414698577</v>
      </c>
      <c r="T1761" s="439"/>
      <c r="U1761" s="439"/>
      <c r="V1761" s="439"/>
      <c r="W1761" s="439"/>
      <c r="X1761" s="440">
        <f t="shared" si="1752"/>
        <v>0</v>
      </c>
      <c r="Y1761" s="443"/>
      <c r="Z1761" s="439"/>
      <c r="AA1761" s="439"/>
      <c r="AB1761" s="439"/>
      <c r="AC1761" s="439"/>
      <c r="AD1761" s="440"/>
      <c r="AE1761" s="443"/>
      <c r="AF1761" s="439"/>
      <c r="AG1761" s="439"/>
      <c r="AH1761" s="439"/>
      <c r="AI1761" s="440"/>
      <c r="AJ1761" s="443"/>
      <c r="AK1761" s="439"/>
      <c r="AL1761" s="439"/>
      <c r="AM1761" s="439"/>
      <c r="AN1761" s="440"/>
    </row>
    <row r="1762" spans="1:40" outlineLevel="2">
      <c r="A1762" s="882">
        <f>ROW()</f>
        <v>1762</v>
      </c>
      <c r="B1762" s="453"/>
      <c r="D1762" s="452" t="s">
        <v>583</v>
      </c>
      <c r="E1762" s="438"/>
      <c r="F1762" s="438"/>
      <c r="G1762" s="438"/>
      <c r="H1762" s="439"/>
      <c r="I1762" s="439"/>
      <c r="J1762" s="443"/>
      <c r="K1762" s="439"/>
      <c r="L1762" s="439"/>
      <c r="M1762" s="439"/>
      <c r="N1762" s="439"/>
      <c r="O1762" s="443"/>
      <c r="P1762" s="439"/>
      <c r="Q1762" s="439"/>
      <c r="R1762" s="439"/>
      <c r="S1762" s="440">
        <f t="shared" si="1751"/>
        <v>0</v>
      </c>
      <c r="T1762" s="439"/>
      <c r="U1762" s="439"/>
      <c r="V1762" s="439"/>
      <c r="W1762" s="439"/>
      <c r="X1762" s="440">
        <f t="shared" si="1752"/>
        <v>0</v>
      </c>
      <c r="Y1762" s="443"/>
      <c r="Z1762" s="439"/>
      <c r="AA1762" s="439"/>
      <c r="AB1762" s="439"/>
      <c r="AC1762" s="439"/>
      <c r="AD1762" s="440"/>
      <c r="AE1762" s="443"/>
      <c r="AF1762" s="439"/>
      <c r="AG1762" s="439"/>
      <c r="AH1762" s="439"/>
      <c r="AI1762" s="440"/>
      <c r="AJ1762" s="443"/>
      <c r="AK1762" s="439"/>
      <c r="AL1762" s="439"/>
      <c r="AM1762" s="439"/>
      <c r="AN1762" s="440"/>
    </row>
    <row r="1763" spans="1:40" outlineLevel="2">
      <c r="A1763" s="882">
        <f>ROW()</f>
        <v>1763</v>
      </c>
      <c r="B1763" s="453"/>
      <c r="D1763" s="452" t="s">
        <v>81</v>
      </c>
      <c r="E1763" s="438"/>
      <c r="F1763" s="438"/>
      <c r="G1763" s="438"/>
      <c r="H1763" s="439"/>
      <c r="I1763" s="439"/>
      <c r="J1763" s="443"/>
      <c r="K1763" s="439"/>
      <c r="L1763" s="439"/>
      <c r="M1763" s="439"/>
      <c r="N1763" s="439"/>
      <c r="O1763" s="443"/>
      <c r="P1763" s="439"/>
      <c r="Q1763" s="439"/>
      <c r="R1763" s="439"/>
      <c r="S1763" s="440">
        <f t="shared" si="1751"/>
        <v>0</v>
      </c>
      <c r="T1763" s="439"/>
      <c r="U1763" s="439"/>
      <c r="V1763" s="439"/>
      <c r="W1763" s="439"/>
      <c r="X1763" s="440">
        <f t="shared" si="1752"/>
        <v>0</v>
      </c>
      <c r="Y1763" s="443"/>
      <c r="Z1763" s="439"/>
      <c r="AA1763" s="439"/>
      <c r="AB1763" s="439"/>
      <c r="AC1763" s="439"/>
      <c r="AD1763" s="440"/>
      <c r="AE1763" s="443"/>
      <c r="AF1763" s="439"/>
      <c r="AG1763" s="439"/>
      <c r="AH1763" s="439"/>
      <c r="AI1763" s="440"/>
      <c r="AJ1763" s="443"/>
      <c r="AK1763" s="439"/>
      <c r="AL1763" s="439"/>
      <c r="AM1763" s="439"/>
      <c r="AN1763" s="440"/>
    </row>
    <row r="1764" spans="1:40" outlineLevel="2">
      <c r="A1764" s="882">
        <f>ROW()</f>
        <v>1764</v>
      </c>
      <c r="B1764" s="453"/>
      <c r="D1764" s="452" t="s">
        <v>28</v>
      </c>
      <c r="E1764" s="438"/>
      <c r="F1764" s="438"/>
      <c r="G1764" s="438"/>
      <c r="H1764" s="439"/>
      <c r="I1764" s="439"/>
      <c r="J1764" s="443"/>
      <c r="K1764" s="439"/>
      <c r="L1764" s="439"/>
      <c r="M1764" s="439"/>
      <c r="N1764" s="439"/>
      <c r="O1764" s="443"/>
      <c r="P1764" s="439"/>
      <c r="Q1764" s="439"/>
      <c r="R1764" s="439"/>
      <c r="S1764" s="440">
        <f t="shared" si="1751"/>
        <v>0</v>
      </c>
      <c r="T1764" s="439"/>
      <c r="U1764" s="439"/>
      <c r="V1764" s="439"/>
      <c r="W1764" s="439"/>
      <c r="X1764" s="440">
        <f t="shared" si="1752"/>
        <v>0</v>
      </c>
      <c r="Y1764" s="443"/>
      <c r="Z1764" s="439"/>
      <c r="AA1764" s="439"/>
      <c r="AB1764" s="439"/>
      <c r="AC1764" s="439"/>
      <c r="AD1764" s="440"/>
      <c r="AE1764" s="443"/>
      <c r="AF1764" s="439"/>
      <c r="AG1764" s="439"/>
      <c r="AH1764" s="439"/>
      <c r="AI1764" s="440"/>
      <c r="AJ1764" s="443"/>
      <c r="AK1764" s="439"/>
      <c r="AL1764" s="439"/>
      <c r="AM1764" s="439"/>
      <c r="AN1764" s="440"/>
    </row>
    <row r="1765" spans="1:40" outlineLevel="2">
      <c r="A1765" s="882">
        <f>ROW()</f>
        <v>1765</v>
      </c>
      <c r="B1765" s="453"/>
      <c r="D1765" s="456" t="s">
        <v>443</v>
      </c>
      <c r="E1765" s="457"/>
      <c r="F1765" s="457"/>
      <c r="G1765" s="457"/>
      <c r="H1765" s="441"/>
      <c r="I1765" s="441"/>
      <c r="J1765" s="462"/>
      <c r="K1765" s="441"/>
      <c r="L1765" s="441"/>
      <c r="M1765" s="441"/>
      <c r="N1765" s="441"/>
      <c r="O1765" s="462"/>
      <c r="P1765" s="441"/>
      <c r="Q1765" s="441"/>
      <c r="R1765" s="441"/>
      <c r="S1765" s="442">
        <f t="shared" si="1751"/>
        <v>0</v>
      </c>
      <c r="T1765" s="441"/>
      <c r="U1765" s="441"/>
      <c r="V1765" s="441"/>
      <c r="W1765" s="441"/>
      <c r="X1765" s="442">
        <f t="shared" si="1752"/>
        <v>0</v>
      </c>
      <c r="Y1765" s="462"/>
      <c r="Z1765" s="441"/>
      <c r="AA1765" s="441"/>
      <c r="AB1765" s="441"/>
      <c r="AC1765" s="441"/>
      <c r="AD1765" s="442"/>
      <c r="AE1765" s="462"/>
      <c r="AF1765" s="441"/>
      <c r="AG1765" s="441"/>
      <c r="AH1765" s="441"/>
      <c r="AI1765" s="442"/>
      <c r="AJ1765" s="462"/>
      <c r="AK1765" s="441"/>
      <c r="AL1765" s="441"/>
      <c r="AM1765" s="441"/>
      <c r="AN1765" s="442"/>
    </row>
    <row r="1766" spans="1:40" outlineLevel="2">
      <c r="A1766" s="882">
        <f>ROW()</f>
        <v>1766</v>
      </c>
      <c r="B1766" s="453"/>
      <c r="D1766" s="452" t="s">
        <v>24</v>
      </c>
      <c r="E1766" s="438"/>
      <c r="F1766" s="438"/>
      <c r="G1766" s="438"/>
      <c r="H1766" s="439"/>
      <c r="I1766" s="439"/>
      <c r="J1766" s="443"/>
      <c r="K1766" s="439"/>
      <c r="L1766" s="439"/>
      <c r="M1766" s="439"/>
      <c r="N1766" s="439"/>
      <c r="O1766" s="443"/>
      <c r="P1766" s="439"/>
      <c r="Q1766" s="439"/>
      <c r="R1766" s="439"/>
      <c r="S1766" s="440">
        <f>SUM(S1750:S1765)</f>
        <v>3.2914527337630011</v>
      </c>
      <c r="T1766" s="439"/>
      <c r="U1766" s="439"/>
      <c r="V1766" s="439"/>
      <c r="W1766" s="439"/>
      <c r="X1766" s="440">
        <f>SUM(X1750:X1765)</f>
        <v>0</v>
      </c>
      <c r="Y1766" s="443"/>
      <c r="Z1766" s="439"/>
      <c r="AA1766" s="439"/>
      <c r="AB1766" s="439"/>
      <c r="AC1766" s="439"/>
      <c r="AD1766" s="440"/>
      <c r="AE1766" s="443"/>
      <c r="AF1766" s="439"/>
      <c r="AG1766" s="439"/>
      <c r="AH1766" s="439"/>
      <c r="AI1766" s="440"/>
      <c r="AJ1766" s="443"/>
      <c r="AK1766" s="439"/>
      <c r="AL1766" s="439"/>
      <c r="AM1766" s="439"/>
      <c r="AN1766" s="440"/>
    </row>
    <row r="1767" spans="1:40" outlineLevel="1">
      <c r="A1767" s="732" t="s">
        <v>22</v>
      </c>
      <c r="B1767" s="733"/>
      <c r="C1767" s="881"/>
      <c r="D1767" s="733"/>
      <c r="E1767" s="733"/>
      <c r="F1767" s="733"/>
      <c r="G1767" s="730"/>
      <c r="H1767" s="733"/>
      <c r="I1767" s="730"/>
      <c r="J1767" s="729"/>
      <c r="K1767" s="730"/>
      <c r="L1767" s="730"/>
      <c r="M1767" s="730"/>
      <c r="N1767" s="730"/>
      <c r="O1767" s="729"/>
      <c r="P1767" s="730"/>
      <c r="Q1767" s="730"/>
      <c r="R1767" s="730"/>
      <c r="S1767" s="731"/>
      <c r="T1767" s="730"/>
      <c r="U1767" s="730"/>
      <c r="V1767" s="730"/>
      <c r="W1767" s="730"/>
      <c r="X1767" s="731"/>
      <c r="Y1767" s="729"/>
      <c r="Z1767" s="730"/>
      <c r="AA1767" s="730"/>
      <c r="AB1767" s="730"/>
      <c r="AC1767" s="730"/>
      <c r="AD1767" s="731"/>
      <c r="AE1767" s="729"/>
      <c r="AF1767" s="730"/>
      <c r="AG1767" s="730"/>
      <c r="AH1767" s="730"/>
      <c r="AI1767" s="731"/>
      <c r="AJ1767" s="729"/>
      <c r="AK1767" s="730"/>
      <c r="AL1767" s="730"/>
      <c r="AM1767" s="730"/>
      <c r="AN1767" s="731"/>
    </row>
    <row r="1768" spans="1:40" outlineLevel="2">
      <c r="A1768" s="882">
        <f>ROW()</f>
        <v>1768</v>
      </c>
      <c r="B1768" s="453"/>
      <c r="D1768" s="452" t="s">
        <v>300</v>
      </c>
      <c r="H1768" s="458"/>
      <c r="I1768" s="458"/>
      <c r="J1768" s="459"/>
      <c r="K1768" s="458"/>
      <c r="L1768" s="458"/>
      <c r="M1768" s="458"/>
      <c r="N1768" s="458"/>
      <c r="O1768" s="224"/>
      <c r="P1768" s="27">
        <f t="shared" ref="P1768:AN1768" si="1753">P1660+P1678+P1696+P1714+P1732 + P1750</f>
        <v>2.2324726201970253</v>
      </c>
      <c r="Q1768" s="27">
        <f t="shared" si="1753"/>
        <v>2.2209347001621378</v>
      </c>
      <c r="R1768" s="27">
        <f t="shared" si="1753"/>
        <v>2.2093967801272503</v>
      </c>
      <c r="S1768" s="313">
        <f t="shared" si="1753"/>
        <v>2.1978588600923628</v>
      </c>
      <c r="T1768" s="439">
        <f t="shared" si="1753"/>
        <v>2.1884663008611986</v>
      </c>
      <c r="U1768" s="439">
        <f t="shared" si="1753"/>
        <v>2.1696811823988709</v>
      </c>
      <c r="V1768" s="439">
        <f t="shared" si="1753"/>
        <v>2.1508960639365431</v>
      </c>
      <c r="W1768" s="439">
        <f t="shared" si="1753"/>
        <v>2.1321109454742153</v>
      </c>
      <c r="X1768" s="440">
        <f t="shared" si="1753"/>
        <v>2.1133258270118875</v>
      </c>
      <c r="Y1768" s="443">
        <f t="shared" si="1753"/>
        <v>2.0987511661359437</v>
      </c>
      <c r="Z1768" s="439">
        <f t="shared" si="1753"/>
        <v>2.0696018443840556</v>
      </c>
      <c r="AA1768" s="439">
        <f t="shared" si="1753"/>
        <v>2.0404525226321675</v>
      </c>
      <c r="AB1768" s="439">
        <f t="shared" si="1753"/>
        <v>2.0113032008802794</v>
      </c>
      <c r="AC1768" s="439">
        <f t="shared" si="1753"/>
        <v>1.9821538791283912</v>
      </c>
      <c r="AD1768" s="440">
        <f t="shared" si="1753"/>
        <v>1.9530045573765031</v>
      </c>
      <c r="AE1768" s="443">
        <f t="shared" si="1753"/>
        <v>1.9240420490463626</v>
      </c>
      <c r="AF1768" s="439">
        <f t="shared" si="1753"/>
        <v>1.895079540716222</v>
      </c>
      <c r="AG1768" s="439">
        <f t="shared" si="1753"/>
        <v>1.8661170323860814</v>
      </c>
      <c r="AH1768" s="439">
        <f t="shared" si="1753"/>
        <v>1.8371545240559408</v>
      </c>
      <c r="AI1768" s="440">
        <f t="shared" si="1753"/>
        <v>1.8081920157258002</v>
      </c>
      <c r="AJ1768" s="443">
        <f t="shared" si="1753"/>
        <v>1.7790276283753841</v>
      </c>
      <c r="AK1768" s="439">
        <f t="shared" si="1753"/>
        <v>1.7498632410249679</v>
      </c>
      <c r="AL1768" s="439">
        <f t="shared" si="1753"/>
        <v>1.7206988536745518</v>
      </c>
      <c r="AM1768" s="439">
        <f t="shared" si="1753"/>
        <v>1.6915344663241356</v>
      </c>
      <c r="AN1768" s="440">
        <f t="shared" si="1753"/>
        <v>1.6623700789737195</v>
      </c>
    </row>
    <row r="1769" spans="1:40" outlineLevel="2">
      <c r="A1769" s="882">
        <f>ROW()</f>
        <v>1769</v>
      </c>
      <c r="B1769" s="453"/>
      <c r="D1769" s="452" t="s">
        <v>301</v>
      </c>
      <c r="H1769" s="458"/>
      <c r="I1769" s="458"/>
      <c r="J1769" s="459"/>
      <c r="K1769" s="458"/>
      <c r="L1769" s="458"/>
      <c r="M1769" s="458"/>
      <c r="N1769" s="458"/>
      <c r="O1769" s="224"/>
      <c r="P1769" s="27">
        <f t="shared" ref="P1769:AN1769" si="1754">P1661+P1679+P1697+P1715+P1733 + P1751</f>
        <v>0</v>
      </c>
      <c r="Q1769" s="27">
        <f t="shared" si="1754"/>
        <v>0</v>
      </c>
      <c r="R1769" s="27">
        <f t="shared" si="1754"/>
        <v>0</v>
      </c>
      <c r="S1769" s="313">
        <f t="shared" si="1754"/>
        <v>0</v>
      </c>
      <c r="T1769" s="439">
        <f t="shared" si="1754"/>
        <v>0</v>
      </c>
      <c r="U1769" s="439">
        <f t="shared" si="1754"/>
        <v>0</v>
      </c>
      <c r="V1769" s="439">
        <f t="shared" si="1754"/>
        <v>0</v>
      </c>
      <c r="W1769" s="439">
        <f t="shared" si="1754"/>
        <v>0</v>
      </c>
      <c r="X1769" s="440">
        <f t="shared" si="1754"/>
        <v>0</v>
      </c>
      <c r="Y1769" s="443">
        <f t="shared" si="1754"/>
        <v>0</v>
      </c>
      <c r="Z1769" s="439">
        <f t="shared" si="1754"/>
        <v>0</v>
      </c>
      <c r="AA1769" s="439">
        <f t="shared" si="1754"/>
        <v>0</v>
      </c>
      <c r="AB1769" s="439">
        <f t="shared" si="1754"/>
        <v>0</v>
      </c>
      <c r="AC1769" s="439">
        <f t="shared" si="1754"/>
        <v>0</v>
      </c>
      <c r="AD1769" s="440">
        <f t="shared" si="1754"/>
        <v>0</v>
      </c>
      <c r="AE1769" s="443">
        <f t="shared" si="1754"/>
        <v>0</v>
      </c>
      <c r="AF1769" s="439">
        <f t="shared" si="1754"/>
        <v>0</v>
      </c>
      <c r="AG1769" s="439">
        <f t="shared" si="1754"/>
        <v>0</v>
      </c>
      <c r="AH1769" s="439">
        <f t="shared" si="1754"/>
        <v>0</v>
      </c>
      <c r="AI1769" s="440">
        <f t="shared" si="1754"/>
        <v>0</v>
      </c>
      <c r="AJ1769" s="443">
        <f t="shared" si="1754"/>
        <v>0</v>
      </c>
      <c r="AK1769" s="439">
        <f t="shared" si="1754"/>
        <v>0</v>
      </c>
      <c r="AL1769" s="439">
        <f t="shared" si="1754"/>
        <v>0</v>
      </c>
      <c r="AM1769" s="439">
        <f t="shared" si="1754"/>
        <v>0</v>
      </c>
      <c r="AN1769" s="440">
        <f t="shared" si="1754"/>
        <v>0</v>
      </c>
    </row>
    <row r="1770" spans="1:40" outlineLevel="2">
      <c r="A1770" s="882">
        <f>ROW()</f>
        <v>1770</v>
      </c>
      <c r="B1770" s="453"/>
      <c r="D1770" s="452" t="s">
        <v>29</v>
      </c>
      <c r="H1770" s="458"/>
      <c r="I1770" s="458"/>
      <c r="J1770" s="459"/>
      <c r="K1770" s="458"/>
      <c r="L1770" s="458"/>
      <c r="M1770" s="458"/>
      <c r="N1770" s="458"/>
      <c r="O1770" s="224"/>
      <c r="P1770" s="27">
        <f t="shared" ref="P1770:AN1770" si="1755">P1662+P1680+P1698+P1716+P1734 + P1752</f>
        <v>0</v>
      </c>
      <c r="Q1770" s="27">
        <f t="shared" si="1755"/>
        <v>-0.14458947144646345</v>
      </c>
      <c r="R1770" s="27">
        <f t="shared" si="1755"/>
        <v>-0.28917894289292689</v>
      </c>
      <c r="S1770" s="313">
        <f t="shared" si="1755"/>
        <v>0</v>
      </c>
      <c r="T1770" s="439">
        <f t="shared" si="1755"/>
        <v>0</v>
      </c>
      <c r="U1770" s="439">
        <f t="shared" si="1755"/>
        <v>0</v>
      </c>
      <c r="V1770" s="439">
        <f t="shared" si="1755"/>
        <v>0</v>
      </c>
      <c r="W1770" s="439">
        <f t="shared" si="1755"/>
        <v>0</v>
      </c>
      <c r="X1770" s="440">
        <f t="shared" si="1755"/>
        <v>0</v>
      </c>
      <c r="Y1770" s="443">
        <f t="shared" si="1755"/>
        <v>0</v>
      </c>
      <c r="Z1770" s="439">
        <f t="shared" si="1755"/>
        <v>0</v>
      </c>
      <c r="AA1770" s="439">
        <f t="shared" si="1755"/>
        <v>0</v>
      </c>
      <c r="AB1770" s="439">
        <f t="shared" si="1755"/>
        <v>0</v>
      </c>
      <c r="AC1770" s="439">
        <f t="shared" si="1755"/>
        <v>0</v>
      </c>
      <c r="AD1770" s="440">
        <f t="shared" si="1755"/>
        <v>0</v>
      </c>
      <c r="AE1770" s="443">
        <f t="shared" si="1755"/>
        <v>0</v>
      </c>
      <c r="AF1770" s="439">
        <f t="shared" si="1755"/>
        <v>0</v>
      </c>
      <c r="AG1770" s="439">
        <f t="shared" si="1755"/>
        <v>0</v>
      </c>
      <c r="AH1770" s="439">
        <f t="shared" si="1755"/>
        <v>0</v>
      </c>
      <c r="AI1770" s="440">
        <f t="shared" si="1755"/>
        <v>0</v>
      </c>
      <c r="AJ1770" s="443">
        <f t="shared" si="1755"/>
        <v>0</v>
      </c>
      <c r="AK1770" s="439">
        <f t="shared" si="1755"/>
        <v>0</v>
      </c>
      <c r="AL1770" s="439">
        <f t="shared" si="1755"/>
        <v>0</v>
      </c>
      <c r="AM1770" s="439">
        <f t="shared" si="1755"/>
        <v>0</v>
      </c>
      <c r="AN1770" s="440">
        <f t="shared" si="1755"/>
        <v>0</v>
      </c>
    </row>
    <row r="1771" spans="1:40" outlineLevel="2">
      <c r="A1771" s="882">
        <f>ROW()</f>
        <v>1771</v>
      </c>
      <c r="B1771" s="453"/>
      <c r="D1771" s="452" t="s">
        <v>30</v>
      </c>
      <c r="H1771" s="458"/>
      <c r="I1771" s="458"/>
      <c r="J1771" s="459"/>
      <c r="K1771" s="458"/>
      <c r="L1771" s="458"/>
      <c r="M1771" s="458"/>
      <c r="N1771" s="458"/>
      <c r="O1771" s="224"/>
      <c r="P1771" s="27">
        <f t="shared" ref="P1771:AN1771" si="1756">P1663+P1681+P1699+P1717+P1735 + P1753</f>
        <v>12.886669157915719</v>
      </c>
      <c r="Q1771" s="27">
        <f t="shared" si="1756"/>
        <v>12.835269633571723</v>
      </c>
      <c r="R1771" s="27">
        <f t="shared" si="1756"/>
        <v>12.783870109227728</v>
      </c>
      <c r="S1771" s="313">
        <f t="shared" si="1756"/>
        <v>12.732470584883732</v>
      </c>
      <c r="T1771" s="439">
        <f t="shared" si="1756"/>
        <v>12.620782246419839</v>
      </c>
      <c r="U1771" s="439">
        <f t="shared" si="1756"/>
        <v>12.397405569492054</v>
      </c>
      <c r="V1771" s="439">
        <f t="shared" si="1756"/>
        <v>12.174028892564269</v>
      </c>
      <c r="W1771" s="439">
        <f t="shared" si="1756"/>
        <v>11.950652215636484</v>
      </c>
      <c r="X1771" s="440">
        <f t="shared" si="1756"/>
        <v>11.7272755387087</v>
      </c>
      <c r="Y1771" s="443">
        <f t="shared" si="1756"/>
        <v>11.615587200244807</v>
      </c>
      <c r="Z1771" s="439">
        <f t="shared" si="1756"/>
        <v>11.392210523317022</v>
      </c>
      <c r="AA1771" s="439">
        <f t="shared" si="1756"/>
        <v>11.168833846389237</v>
      </c>
      <c r="AB1771" s="439">
        <f t="shared" si="1756"/>
        <v>10.945457169461452</v>
      </c>
      <c r="AC1771" s="439">
        <f t="shared" si="1756"/>
        <v>10.722080492533667</v>
      </c>
      <c r="AD1771" s="440">
        <f t="shared" si="1756"/>
        <v>10.498703815605882</v>
      </c>
      <c r="AE1771" s="443">
        <f t="shared" si="1756"/>
        <v>10.276758724692712</v>
      </c>
      <c r="AF1771" s="439">
        <f t="shared" si="1756"/>
        <v>10.054813633779542</v>
      </c>
      <c r="AG1771" s="439">
        <f t="shared" si="1756"/>
        <v>9.8328685428663718</v>
      </c>
      <c r="AH1771" s="439">
        <f t="shared" si="1756"/>
        <v>9.6109234519532016</v>
      </c>
      <c r="AI1771" s="440">
        <f t="shared" si="1756"/>
        <v>9.3889783610400315</v>
      </c>
      <c r="AJ1771" s="443">
        <f t="shared" si="1756"/>
        <v>9.1654312572057446</v>
      </c>
      <c r="AK1771" s="439">
        <f t="shared" si="1756"/>
        <v>8.9418841533714577</v>
      </c>
      <c r="AL1771" s="439">
        <f t="shared" si="1756"/>
        <v>8.7183370495371708</v>
      </c>
      <c r="AM1771" s="439">
        <f t="shared" si="1756"/>
        <v>8.4947899457028839</v>
      </c>
      <c r="AN1771" s="440">
        <f t="shared" si="1756"/>
        <v>8.271242841868597</v>
      </c>
    </row>
    <row r="1772" spans="1:40" outlineLevel="2">
      <c r="A1772" s="882">
        <f>ROW()</f>
        <v>1772</v>
      </c>
      <c r="B1772" s="453"/>
      <c r="D1772" s="452" t="s">
        <v>31</v>
      </c>
      <c r="H1772" s="458"/>
      <c r="I1772" s="458"/>
      <c r="J1772" s="459"/>
      <c r="K1772" s="458"/>
      <c r="L1772" s="458"/>
      <c r="M1772" s="458"/>
      <c r="N1772" s="458"/>
      <c r="O1772" s="224"/>
      <c r="P1772" s="27">
        <f t="shared" ref="P1772:AN1772" si="1757">P1664+P1682+P1700+P1718+P1736 + P1754</f>
        <v>0</v>
      </c>
      <c r="Q1772" s="27">
        <f t="shared" si="1757"/>
        <v>0</v>
      </c>
      <c r="R1772" s="27">
        <f t="shared" si="1757"/>
        <v>0</v>
      </c>
      <c r="S1772" s="313">
        <f t="shared" si="1757"/>
        <v>0</v>
      </c>
      <c r="T1772" s="439">
        <f t="shared" si="1757"/>
        <v>0</v>
      </c>
      <c r="U1772" s="439">
        <f t="shared" si="1757"/>
        <v>0</v>
      </c>
      <c r="V1772" s="439">
        <f t="shared" si="1757"/>
        <v>0</v>
      </c>
      <c r="W1772" s="439">
        <f t="shared" si="1757"/>
        <v>0</v>
      </c>
      <c r="X1772" s="440">
        <f t="shared" si="1757"/>
        <v>0</v>
      </c>
      <c r="Y1772" s="443">
        <f t="shared" si="1757"/>
        <v>0</v>
      </c>
      <c r="Z1772" s="439">
        <f t="shared" si="1757"/>
        <v>0</v>
      </c>
      <c r="AA1772" s="439">
        <f t="shared" si="1757"/>
        <v>0</v>
      </c>
      <c r="AB1772" s="439">
        <f t="shared" si="1757"/>
        <v>0</v>
      </c>
      <c r="AC1772" s="439">
        <f t="shared" si="1757"/>
        <v>0</v>
      </c>
      <c r="AD1772" s="440">
        <f t="shared" si="1757"/>
        <v>0</v>
      </c>
      <c r="AE1772" s="443">
        <f t="shared" si="1757"/>
        <v>0</v>
      </c>
      <c r="AF1772" s="439">
        <f t="shared" si="1757"/>
        <v>0</v>
      </c>
      <c r="AG1772" s="439">
        <f t="shared" si="1757"/>
        <v>0</v>
      </c>
      <c r="AH1772" s="439">
        <f t="shared" si="1757"/>
        <v>0</v>
      </c>
      <c r="AI1772" s="440">
        <f t="shared" si="1757"/>
        <v>0</v>
      </c>
      <c r="AJ1772" s="443">
        <f t="shared" si="1757"/>
        <v>0</v>
      </c>
      <c r="AK1772" s="439">
        <f t="shared" si="1757"/>
        <v>0</v>
      </c>
      <c r="AL1772" s="439">
        <f t="shared" si="1757"/>
        <v>0</v>
      </c>
      <c r="AM1772" s="439">
        <f t="shared" si="1757"/>
        <v>0</v>
      </c>
      <c r="AN1772" s="440">
        <f t="shared" si="1757"/>
        <v>0</v>
      </c>
    </row>
    <row r="1773" spans="1:40" outlineLevel="2">
      <c r="A1773" s="882">
        <f>ROW()</f>
        <v>1773</v>
      </c>
      <c r="B1773" s="453"/>
      <c r="D1773" s="452" t="s">
        <v>32</v>
      </c>
      <c r="H1773" s="458"/>
      <c r="I1773" s="458"/>
      <c r="J1773" s="459"/>
      <c r="K1773" s="458"/>
      <c r="L1773" s="458"/>
      <c r="M1773" s="458"/>
      <c r="N1773" s="458"/>
      <c r="O1773" s="224"/>
      <c r="P1773" s="27">
        <f t="shared" ref="P1773:AN1773" si="1758">P1665+P1683+P1701+P1719+P1737 + P1755</f>
        <v>1.1506290381726085</v>
      </c>
      <c r="Q1773" s="27">
        <f t="shared" si="1758"/>
        <v>1.1475416654148589</v>
      </c>
      <c r="R1773" s="27">
        <f t="shared" si="1758"/>
        <v>1.1444542926571093</v>
      </c>
      <c r="S1773" s="313">
        <f t="shared" si="1758"/>
        <v>1.1413669198993597</v>
      </c>
      <c r="T1773" s="439">
        <f t="shared" si="1758"/>
        <v>1.1259430426034225</v>
      </c>
      <c r="U1773" s="439">
        <f t="shared" si="1758"/>
        <v>1.0950952880115479</v>
      </c>
      <c r="V1773" s="439">
        <f t="shared" si="1758"/>
        <v>1.0642475334196733</v>
      </c>
      <c r="W1773" s="439">
        <f t="shared" si="1758"/>
        <v>1.0333997788277987</v>
      </c>
      <c r="X1773" s="440">
        <f t="shared" si="1758"/>
        <v>1.002552024235924</v>
      </c>
      <c r="Y1773" s="443">
        <f t="shared" si="1758"/>
        <v>0.98712814693998674</v>
      </c>
      <c r="Z1773" s="439">
        <f t="shared" si="1758"/>
        <v>0.95628039234811213</v>
      </c>
      <c r="AA1773" s="439">
        <f t="shared" si="1758"/>
        <v>0.92543263775623752</v>
      </c>
      <c r="AB1773" s="439">
        <f t="shared" si="1758"/>
        <v>0.89458488316436291</v>
      </c>
      <c r="AC1773" s="439">
        <f t="shared" si="1758"/>
        <v>0.8637371285724883</v>
      </c>
      <c r="AD1773" s="440">
        <f t="shared" si="1758"/>
        <v>0.83288937398061369</v>
      </c>
      <c r="AE1773" s="443">
        <f t="shared" si="1758"/>
        <v>0.80223931779961777</v>
      </c>
      <c r="AF1773" s="439">
        <f t="shared" si="1758"/>
        <v>0.77158926161862185</v>
      </c>
      <c r="AG1773" s="439">
        <f t="shared" si="1758"/>
        <v>0.74093920543762593</v>
      </c>
      <c r="AH1773" s="439">
        <f t="shared" si="1758"/>
        <v>0.71028914925663</v>
      </c>
      <c r="AI1773" s="440">
        <f t="shared" si="1758"/>
        <v>0.67963909307563397</v>
      </c>
      <c r="AJ1773" s="443">
        <f t="shared" si="1758"/>
        <v>0.64874640702674147</v>
      </c>
      <c r="AK1773" s="439">
        <f t="shared" si="1758"/>
        <v>0.61785372097784896</v>
      </c>
      <c r="AL1773" s="439">
        <f t="shared" si="1758"/>
        <v>0.58696103492895646</v>
      </c>
      <c r="AM1773" s="439">
        <f t="shared" si="1758"/>
        <v>0.55606834888006407</v>
      </c>
      <c r="AN1773" s="440">
        <f t="shared" si="1758"/>
        <v>0.52517566283117167</v>
      </c>
    </row>
    <row r="1774" spans="1:40" outlineLevel="2">
      <c r="A1774" s="882">
        <f>ROW()</f>
        <v>1774</v>
      </c>
      <c r="B1774" s="453"/>
      <c r="D1774" s="452" t="s">
        <v>33</v>
      </c>
      <c r="H1774" s="458"/>
      <c r="I1774" s="458"/>
      <c r="J1774" s="459"/>
      <c r="K1774" s="458"/>
      <c r="L1774" s="458"/>
      <c r="M1774" s="458"/>
      <c r="N1774" s="458"/>
      <c r="O1774" s="224"/>
      <c r="P1774" s="27">
        <f t="shared" ref="P1774:AN1774" si="1759">P1666+P1684+P1702+P1720+P1738 + P1756</f>
        <v>0</v>
      </c>
      <c r="Q1774" s="27">
        <f t="shared" si="1759"/>
        <v>-3.1222841572301591E-4</v>
      </c>
      <c r="R1774" s="27">
        <f t="shared" si="1759"/>
        <v>-6.2445683144603183E-4</v>
      </c>
      <c r="S1774" s="313">
        <f t="shared" si="1759"/>
        <v>0</v>
      </c>
      <c r="T1774" s="439">
        <f t="shared" si="1759"/>
        <v>0</v>
      </c>
      <c r="U1774" s="439">
        <f t="shared" si="1759"/>
        <v>0</v>
      </c>
      <c r="V1774" s="439">
        <f t="shared" si="1759"/>
        <v>0</v>
      </c>
      <c r="W1774" s="439">
        <f t="shared" si="1759"/>
        <v>0</v>
      </c>
      <c r="X1774" s="440">
        <f t="shared" si="1759"/>
        <v>0</v>
      </c>
      <c r="Y1774" s="443">
        <f t="shared" si="1759"/>
        <v>0</v>
      </c>
      <c r="Z1774" s="439">
        <f t="shared" si="1759"/>
        <v>0</v>
      </c>
      <c r="AA1774" s="439">
        <f t="shared" si="1759"/>
        <v>0</v>
      </c>
      <c r="AB1774" s="439">
        <f t="shared" si="1759"/>
        <v>0</v>
      </c>
      <c r="AC1774" s="439">
        <f t="shared" si="1759"/>
        <v>0</v>
      </c>
      <c r="AD1774" s="440">
        <f t="shared" si="1759"/>
        <v>0</v>
      </c>
      <c r="AE1774" s="443">
        <f t="shared" si="1759"/>
        <v>0</v>
      </c>
      <c r="AF1774" s="439">
        <f t="shared" si="1759"/>
        <v>0</v>
      </c>
      <c r="AG1774" s="439">
        <f t="shared" si="1759"/>
        <v>0</v>
      </c>
      <c r="AH1774" s="439">
        <f t="shared" si="1759"/>
        <v>0</v>
      </c>
      <c r="AI1774" s="440">
        <f t="shared" si="1759"/>
        <v>0</v>
      </c>
      <c r="AJ1774" s="443">
        <f t="shared" si="1759"/>
        <v>0</v>
      </c>
      <c r="AK1774" s="439">
        <f t="shared" si="1759"/>
        <v>0</v>
      </c>
      <c r="AL1774" s="439">
        <f t="shared" si="1759"/>
        <v>0</v>
      </c>
      <c r="AM1774" s="439">
        <f t="shared" si="1759"/>
        <v>0</v>
      </c>
      <c r="AN1774" s="440">
        <f t="shared" si="1759"/>
        <v>0</v>
      </c>
    </row>
    <row r="1775" spans="1:40" outlineLevel="2">
      <c r="A1775" s="882">
        <f>ROW()</f>
        <v>1775</v>
      </c>
      <c r="B1775" s="453"/>
      <c r="D1775" s="452" t="s">
        <v>27</v>
      </c>
      <c r="H1775" s="458"/>
      <c r="I1775" s="458"/>
      <c r="J1775" s="459"/>
      <c r="K1775" s="458"/>
      <c r="L1775" s="458"/>
      <c r="M1775" s="458"/>
      <c r="N1775" s="458"/>
      <c r="O1775" s="224"/>
      <c r="P1775" s="27">
        <f t="shared" ref="P1775:AN1775" si="1760">P1667+P1685+P1703+P1721+P1739 + P1757</f>
        <v>0</v>
      </c>
      <c r="Q1775" s="27">
        <f t="shared" si="1760"/>
        <v>-5.2833090219466384E-4</v>
      </c>
      <c r="R1775" s="27">
        <f t="shared" si="1760"/>
        <v>-1.0566618043893277E-3</v>
      </c>
      <c r="S1775" s="313">
        <f t="shared" si="1760"/>
        <v>0</v>
      </c>
      <c r="T1775" s="439">
        <f t="shared" si="1760"/>
        <v>0</v>
      </c>
      <c r="U1775" s="439">
        <f t="shared" si="1760"/>
        <v>0</v>
      </c>
      <c r="V1775" s="439">
        <f t="shared" si="1760"/>
        <v>0</v>
      </c>
      <c r="W1775" s="439">
        <f t="shared" si="1760"/>
        <v>0</v>
      </c>
      <c r="X1775" s="440">
        <f t="shared" si="1760"/>
        <v>0</v>
      </c>
      <c r="Y1775" s="443">
        <f t="shared" si="1760"/>
        <v>0</v>
      </c>
      <c r="Z1775" s="439">
        <f t="shared" si="1760"/>
        <v>0</v>
      </c>
      <c r="AA1775" s="439">
        <f t="shared" si="1760"/>
        <v>0</v>
      </c>
      <c r="AB1775" s="439">
        <f t="shared" si="1760"/>
        <v>0</v>
      </c>
      <c r="AC1775" s="439">
        <f t="shared" si="1760"/>
        <v>0</v>
      </c>
      <c r="AD1775" s="440">
        <f t="shared" si="1760"/>
        <v>0</v>
      </c>
      <c r="AE1775" s="443">
        <f t="shared" si="1760"/>
        <v>0</v>
      </c>
      <c r="AF1775" s="439">
        <f t="shared" si="1760"/>
        <v>0</v>
      </c>
      <c r="AG1775" s="439">
        <f t="shared" si="1760"/>
        <v>0</v>
      </c>
      <c r="AH1775" s="439">
        <f t="shared" si="1760"/>
        <v>0</v>
      </c>
      <c r="AI1775" s="440">
        <f t="shared" si="1760"/>
        <v>0</v>
      </c>
      <c r="AJ1775" s="443">
        <f t="shared" si="1760"/>
        <v>0</v>
      </c>
      <c r="AK1775" s="439">
        <f t="shared" si="1760"/>
        <v>0</v>
      </c>
      <c r="AL1775" s="439">
        <f t="shared" si="1760"/>
        <v>0</v>
      </c>
      <c r="AM1775" s="439">
        <f t="shared" si="1760"/>
        <v>0</v>
      </c>
      <c r="AN1775" s="440">
        <f t="shared" si="1760"/>
        <v>0</v>
      </c>
    </row>
    <row r="1776" spans="1:40" outlineLevel="2">
      <c r="A1776" s="882">
        <f>ROW()</f>
        <v>1776</v>
      </c>
      <c r="B1776" s="453"/>
      <c r="D1776" s="452" t="s">
        <v>34</v>
      </c>
      <c r="H1776" s="458"/>
      <c r="I1776" s="458"/>
      <c r="J1776" s="459"/>
      <c r="K1776" s="458"/>
      <c r="L1776" s="458"/>
      <c r="M1776" s="458"/>
      <c r="N1776" s="458"/>
      <c r="O1776" s="224"/>
      <c r="P1776" s="27">
        <f t="shared" ref="P1776:AN1776" si="1761">P1668+P1686+P1704+P1722+P1740 + P1758</f>
        <v>31.581263793238435</v>
      </c>
      <c r="Q1776" s="27">
        <f t="shared" si="1761"/>
        <v>30.314385110207041</v>
      </c>
      <c r="R1776" s="27">
        <f t="shared" si="1761"/>
        <v>29.047506427175648</v>
      </c>
      <c r="S1776" s="313">
        <f t="shared" si="1761"/>
        <v>27.780627744144255</v>
      </c>
      <c r="T1776" s="439">
        <f t="shared" si="1761"/>
        <v>27.149249840868247</v>
      </c>
      <c r="U1776" s="439">
        <f t="shared" si="1761"/>
        <v>25.886494034316236</v>
      </c>
      <c r="V1776" s="439">
        <f t="shared" si="1761"/>
        <v>24.623738227764225</v>
      </c>
      <c r="W1776" s="439">
        <f t="shared" si="1761"/>
        <v>23.360982421212213</v>
      </c>
      <c r="X1776" s="440">
        <f t="shared" si="1761"/>
        <v>22.098226614660202</v>
      </c>
      <c r="Y1776" s="443">
        <f t="shared" si="1761"/>
        <v>21.466848711384195</v>
      </c>
      <c r="Z1776" s="439">
        <f t="shared" si="1761"/>
        <v>20.204092904832184</v>
      </c>
      <c r="AA1776" s="439">
        <f t="shared" si="1761"/>
        <v>18.941337098280172</v>
      </c>
      <c r="AB1776" s="439">
        <f t="shared" si="1761"/>
        <v>17.678581291728161</v>
      </c>
      <c r="AC1776" s="439">
        <f t="shared" si="1761"/>
        <v>16.41582548517615</v>
      </c>
      <c r="AD1776" s="440">
        <f t="shared" si="1761"/>
        <v>15.153069678624137</v>
      </c>
      <c r="AE1776" s="443">
        <f t="shared" si="1761"/>
        <v>13.898406675570655</v>
      </c>
      <c r="AF1776" s="439">
        <f t="shared" si="1761"/>
        <v>12.643743672517173</v>
      </c>
      <c r="AG1776" s="439">
        <f t="shared" si="1761"/>
        <v>11.389080669463691</v>
      </c>
      <c r="AH1776" s="439">
        <f t="shared" si="1761"/>
        <v>10.13441766641021</v>
      </c>
      <c r="AI1776" s="440">
        <f t="shared" si="1761"/>
        <v>8.8797546633567279</v>
      </c>
      <c r="AJ1776" s="443">
        <f t="shared" si="1761"/>
        <v>7.6112182828771955</v>
      </c>
      <c r="AK1776" s="439">
        <f t="shared" si="1761"/>
        <v>6.3426819023976631</v>
      </c>
      <c r="AL1776" s="439">
        <f t="shared" si="1761"/>
        <v>5.0741455219181306</v>
      </c>
      <c r="AM1776" s="439">
        <f t="shared" si="1761"/>
        <v>3.8056091414385982</v>
      </c>
      <c r="AN1776" s="440">
        <f t="shared" si="1761"/>
        <v>2.5370727609590658</v>
      </c>
    </row>
    <row r="1777" spans="1:40" outlineLevel="2">
      <c r="A1777" s="882">
        <f>ROW()</f>
        <v>1777</v>
      </c>
      <c r="B1777" s="453"/>
      <c r="D1777" s="452" t="s">
        <v>35</v>
      </c>
      <c r="H1777" s="458"/>
      <c r="I1777" s="458"/>
      <c r="J1777" s="459"/>
      <c r="K1777" s="458"/>
      <c r="L1777" s="458"/>
      <c r="M1777" s="458"/>
      <c r="N1777" s="458"/>
      <c r="O1777" s="224"/>
      <c r="P1777" s="27">
        <f t="shared" ref="P1777:AN1777" si="1762">P1669+P1687+P1705+P1723+P1741 + P1759</f>
        <v>0</v>
      </c>
      <c r="Q1777" s="27">
        <f t="shared" si="1762"/>
        <v>0</v>
      </c>
      <c r="R1777" s="27">
        <f t="shared" si="1762"/>
        <v>0</v>
      </c>
      <c r="S1777" s="313">
        <f t="shared" si="1762"/>
        <v>0</v>
      </c>
      <c r="T1777" s="439">
        <f t="shared" si="1762"/>
        <v>0</v>
      </c>
      <c r="U1777" s="439">
        <f t="shared" si="1762"/>
        <v>0</v>
      </c>
      <c r="V1777" s="439">
        <f t="shared" si="1762"/>
        <v>0</v>
      </c>
      <c r="W1777" s="439">
        <f t="shared" si="1762"/>
        <v>0</v>
      </c>
      <c r="X1777" s="440">
        <f t="shared" si="1762"/>
        <v>0</v>
      </c>
      <c r="Y1777" s="443">
        <f t="shared" si="1762"/>
        <v>0</v>
      </c>
      <c r="Z1777" s="439">
        <f t="shared" si="1762"/>
        <v>0</v>
      </c>
      <c r="AA1777" s="439">
        <f t="shared" si="1762"/>
        <v>0</v>
      </c>
      <c r="AB1777" s="439">
        <f t="shared" si="1762"/>
        <v>0</v>
      </c>
      <c r="AC1777" s="439">
        <f t="shared" si="1762"/>
        <v>0</v>
      </c>
      <c r="AD1777" s="440">
        <f t="shared" si="1762"/>
        <v>0</v>
      </c>
      <c r="AE1777" s="443">
        <f t="shared" si="1762"/>
        <v>0</v>
      </c>
      <c r="AF1777" s="439">
        <f t="shared" si="1762"/>
        <v>0</v>
      </c>
      <c r="AG1777" s="439">
        <f t="shared" si="1762"/>
        <v>0</v>
      </c>
      <c r="AH1777" s="439">
        <f t="shared" si="1762"/>
        <v>0</v>
      </c>
      <c r="AI1777" s="440">
        <f t="shared" si="1762"/>
        <v>0</v>
      </c>
      <c r="AJ1777" s="443">
        <f t="shared" si="1762"/>
        <v>0</v>
      </c>
      <c r="AK1777" s="439">
        <f t="shared" si="1762"/>
        <v>0</v>
      </c>
      <c r="AL1777" s="439">
        <f t="shared" si="1762"/>
        <v>0</v>
      </c>
      <c r="AM1777" s="439">
        <f t="shared" si="1762"/>
        <v>0</v>
      </c>
      <c r="AN1777" s="440">
        <f t="shared" si="1762"/>
        <v>0</v>
      </c>
    </row>
    <row r="1778" spans="1:40" outlineLevel="2">
      <c r="A1778" s="882">
        <f>ROW()</f>
        <v>1778</v>
      </c>
      <c r="B1778" s="453"/>
      <c r="D1778" s="452" t="s">
        <v>302</v>
      </c>
      <c r="H1778" s="458"/>
      <c r="I1778" s="458"/>
      <c r="J1778" s="459"/>
      <c r="K1778" s="458"/>
      <c r="L1778" s="458"/>
      <c r="M1778" s="458"/>
      <c r="N1778" s="458"/>
      <c r="O1778" s="224"/>
      <c r="P1778" s="27">
        <f t="shared" ref="P1778:AN1778" si="1763">P1670+P1688+P1706+P1724+P1742 + P1760</f>
        <v>0</v>
      </c>
      <c r="Q1778" s="27">
        <f t="shared" si="1763"/>
        <v>0</v>
      </c>
      <c r="R1778" s="27">
        <f t="shared" si="1763"/>
        <v>0</v>
      </c>
      <c r="S1778" s="313">
        <f t="shared" si="1763"/>
        <v>0</v>
      </c>
      <c r="T1778" s="439">
        <f t="shared" si="1763"/>
        <v>0</v>
      </c>
      <c r="U1778" s="439">
        <f t="shared" si="1763"/>
        <v>0</v>
      </c>
      <c r="V1778" s="439">
        <f t="shared" si="1763"/>
        <v>0</v>
      </c>
      <c r="W1778" s="439">
        <f t="shared" si="1763"/>
        <v>0</v>
      </c>
      <c r="X1778" s="440">
        <f t="shared" si="1763"/>
        <v>0</v>
      </c>
      <c r="Y1778" s="443">
        <f t="shared" si="1763"/>
        <v>0</v>
      </c>
      <c r="Z1778" s="439">
        <f t="shared" si="1763"/>
        <v>0</v>
      </c>
      <c r="AA1778" s="439">
        <f t="shared" si="1763"/>
        <v>0</v>
      </c>
      <c r="AB1778" s="439">
        <f t="shared" si="1763"/>
        <v>0</v>
      </c>
      <c r="AC1778" s="439">
        <f t="shared" si="1763"/>
        <v>0</v>
      </c>
      <c r="AD1778" s="440">
        <f t="shared" si="1763"/>
        <v>0</v>
      </c>
      <c r="AE1778" s="443">
        <f t="shared" si="1763"/>
        <v>0</v>
      </c>
      <c r="AF1778" s="439">
        <f t="shared" si="1763"/>
        <v>0</v>
      </c>
      <c r="AG1778" s="439">
        <f t="shared" si="1763"/>
        <v>0</v>
      </c>
      <c r="AH1778" s="439">
        <f t="shared" si="1763"/>
        <v>0</v>
      </c>
      <c r="AI1778" s="440">
        <f t="shared" si="1763"/>
        <v>0</v>
      </c>
      <c r="AJ1778" s="443">
        <f t="shared" si="1763"/>
        <v>0</v>
      </c>
      <c r="AK1778" s="439">
        <f t="shared" si="1763"/>
        <v>0</v>
      </c>
      <c r="AL1778" s="439">
        <f t="shared" si="1763"/>
        <v>0</v>
      </c>
      <c r="AM1778" s="439">
        <f t="shared" si="1763"/>
        <v>0</v>
      </c>
      <c r="AN1778" s="440">
        <f t="shared" si="1763"/>
        <v>0</v>
      </c>
    </row>
    <row r="1779" spans="1:40" outlineLevel="2">
      <c r="A1779" s="882">
        <f>ROW()</f>
        <v>1779</v>
      </c>
      <c r="B1779" s="453"/>
      <c r="D1779" s="452" t="s">
        <v>36</v>
      </c>
      <c r="H1779" s="458"/>
      <c r="I1779" s="458"/>
      <c r="J1779" s="459"/>
      <c r="K1779" s="458"/>
      <c r="L1779" s="458"/>
      <c r="M1779" s="458"/>
      <c r="N1779" s="458"/>
      <c r="O1779" s="224"/>
      <c r="P1779" s="27">
        <f t="shared" ref="P1779:AN1779" si="1764">P1671+P1689+P1707+P1725+P1743 + P1761</f>
        <v>1.662591241773997E-3</v>
      </c>
      <c r="Q1779" s="27">
        <f t="shared" si="1764"/>
        <v>-0.95061248632876993</v>
      </c>
      <c r="R1779" s="27">
        <f t="shared" si="1764"/>
        <v>-1.9028875638993139</v>
      </c>
      <c r="S1779" s="313">
        <f t="shared" si="1764"/>
        <v>0</v>
      </c>
      <c r="T1779" s="439">
        <f t="shared" si="1764"/>
        <v>0</v>
      </c>
      <c r="U1779" s="439">
        <f t="shared" si="1764"/>
        <v>0</v>
      </c>
      <c r="V1779" s="439">
        <f t="shared" si="1764"/>
        <v>0</v>
      </c>
      <c r="W1779" s="439">
        <f t="shared" si="1764"/>
        <v>0</v>
      </c>
      <c r="X1779" s="440">
        <f t="shared" si="1764"/>
        <v>0</v>
      </c>
      <c r="Y1779" s="443">
        <f t="shared" si="1764"/>
        <v>0</v>
      </c>
      <c r="Z1779" s="439">
        <f t="shared" si="1764"/>
        <v>0</v>
      </c>
      <c r="AA1779" s="439">
        <f t="shared" si="1764"/>
        <v>0</v>
      </c>
      <c r="AB1779" s="439">
        <f t="shared" si="1764"/>
        <v>0</v>
      </c>
      <c r="AC1779" s="439">
        <f t="shared" si="1764"/>
        <v>0</v>
      </c>
      <c r="AD1779" s="440">
        <f t="shared" si="1764"/>
        <v>0</v>
      </c>
      <c r="AE1779" s="443">
        <f t="shared" si="1764"/>
        <v>0</v>
      </c>
      <c r="AF1779" s="439">
        <f t="shared" si="1764"/>
        <v>0</v>
      </c>
      <c r="AG1779" s="439">
        <f t="shared" si="1764"/>
        <v>0</v>
      </c>
      <c r="AH1779" s="439">
        <f t="shared" si="1764"/>
        <v>0</v>
      </c>
      <c r="AI1779" s="440">
        <f t="shared" si="1764"/>
        <v>0</v>
      </c>
      <c r="AJ1779" s="443">
        <f t="shared" si="1764"/>
        <v>0</v>
      </c>
      <c r="AK1779" s="439">
        <f t="shared" si="1764"/>
        <v>0</v>
      </c>
      <c r="AL1779" s="439">
        <f t="shared" si="1764"/>
        <v>0</v>
      </c>
      <c r="AM1779" s="439">
        <f t="shared" si="1764"/>
        <v>0</v>
      </c>
      <c r="AN1779" s="440">
        <f t="shared" si="1764"/>
        <v>0</v>
      </c>
    </row>
    <row r="1780" spans="1:40" outlineLevel="2">
      <c r="A1780" s="882">
        <f>ROW()</f>
        <v>1780</v>
      </c>
      <c r="B1780" s="453"/>
      <c r="D1780" s="452" t="s">
        <v>583</v>
      </c>
      <c r="H1780" s="458"/>
      <c r="I1780" s="458"/>
      <c r="J1780" s="459"/>
      <c r="K1780" s="458"/>
      <c r="L1780" s="458"/>
      <c r="M1780" s="458"/>
      <c r="N1780" s="458"/>
      <c r="O1780" s="224"/>
      <c r="P1780" s="27">
        <f t="shared" ref="P1780:AN1780" si="1765">P1672+P1690+P1708+P1726+P1744 + P1762</f>
        <v>0</v>
      </c>
      <c r="Q1780" s="27">
        <f t="shared" si="1765"/>
        <v>0</v>
      </c>
      <c r="R1780" s="27">
        <f t="shared" si="1765"/>
        <v>0</v>
      </c>
      <c r="S1780" s="313">
        <f t="shared" si="1765"/>
        <v>0</v>
      </c>
      <c r="T1780" s="439">
        <f t="shared" si="1765"/>
        <v>0</v>
      </c>
      <c r="U1780" s="439">
        <f t="shared" si="1765"/>
        <v>0</v>
      </c>
      <c r="V1780" s="439">
        <f t="shared" si="1765"/>
        <v>0</v>
      </c>
      <c r="W1780" s="439">
        <f t="shared" si="1765"/>
        <v>0</v>
      </c>
      <c r="X1780" s="440">
        <f t="shared" si="1765"/>
        <v>0</v>
      </c>
      <c r="Y1780" s="443">
        <f t="shared" si="1765"/>
        <v>0</v>
      </c>
      <c r="Z1780" s="439">
        <f t="shared" si="1765"/>
        <v>0</v>
      </c>
      <c r="AA1780" s="439">
        <f t="shared" si="1765"/>
        <v>0</v>
      </c>
      <c r="AB1780" s="439">
        <f t="shared" si="1765"/>
        <v>0</v>
      </c>
      <c r="AC1780" s="439">
        <f t="shared" si="1765"/>
        <v>0</v>
      </c>
      <c r="AD1780" s="440">
        <f t="shared" si="1765"/>
        <v>0</v>
      </c>
      <c r="AE1780" s="443">
        <f t="shared" si="1765"/>
        <v>0</v>
      </c>
      <c r="AF1780" s="439">
        <f t="shared" si="1765"/>
        <v>0</v>
      </c>
      <c r="AG1780" s="439">
        <f t="shared" si="1765"/>
        <v>0</v>
      </c>
      <c r="AH1780" s="439">
        <f t="shared" si="1765"/>
        <v>0</v>
      </c>
      <c r="AI1780" s="440">
        <f t="shared" si="1765"/>
        <v>0</v>
      </c>
      <c r="AJ1780" s="443">
        <f t="shared" si="1765"/>
        <v>0</v>
      </c>
      <c r="AK1780" s="439">
        <f t="shared" si="1765"/>
        <v>0</v>
      </c>
      <c r="AL1780" s="439">
        <f t="shared" si="1765"/>
        <v>0</v>
      </c>
      <c r="AM1780" s="439">
        <f t="shared" si="1765"/>
        <v>0</v>
      </c>
      <c r="AN1780" s="440">
        <f t="shared" si="1765"/>
        <v>0</v>
      </c>
    </row>
    <row r="1781" spans="1:40" outlineLevel="2">
      <c r="A1781" s="882">
        <f>ROW()</f>
        <v>1781</v>
      </c>
      <c r="B1781" s="453"/>
      <c r="D1781" s="452" t="s">
        <v>81</v>
      </c>
      <c r="H1781" s="458"/>
      <c r="I1781" s="458"/>
      <c r="J1781" s="459"/>
      <c r="K1781" s="458"/>
      <c r="L1781" s="458"/>
      <c r="M1781" s="458"/>
      <c r="N1781" s="458"/>
      <c r="O1781" s="224"/>
      <c r="P1781" s="27">
        <f t="shared" ref="P1781:AN1781" si="1766">P1673+P1691+P1709+P1727+P1745 + P1763</f>
        <v>0</v>
      </c>
      <c r="Q1781" s="27">
        <f t="shared" si="1766"/>
        <v>0</v>
      </c>
      <c r="R1781" s="27">
        <f t="shared" si="1766"/>
        <v>0</v>
      </c>
      <c r="S1781" s="313">
        <f t="shared" si="1766"/>
        <v>0</v>
      </c>
      <c r="T1781" s="439">
        <f t="shared" si="1766"/>
        <v>0</v>
      </c>
      <c r="U1781" s="439">
        <f t="shared" si="1766"/>
        <v>0</v>
      </c>
      <c r="V1781" s="439">
        <f t="shared" si="1766"/>
        <v>0</v>
      </c>
      <c r="W1781" s="439">
        <f t="shared" si="1766"/>
        <v>0</v>
      </c>
      <c r="X1781" s="440">
        <f t="shared" si="1766"/>
        <v>0</v>
      </c>
      <c r="Y1781" s="443">
        <f t="shared" si="1766"/>
        <v>0</v>
      </c>
      <c r="Z1781" s="439">
        <f t="shared" si="1766"/>
        <v>0</v>
      </c>
      <c r="AA1781" s="439">
        <f t="shared" si="1766"/>
        <v>0</v>
      </c>
      <c r="AB1781" s="439">
        <f t="shared" si="1766"/>
        <v>0</v>
      </c>
      <c r="AC1781" s="439">
        <f t="shared" si="1766"/>
        <v>0</v>
      </c>
      <c r="AD1781" s="440">
        <f t="shared" si="1766"/>
        <v>0</v>
      </c>
      <c r="AE1781" s="443">
        <f t="shared" si="1766"/>
        <v>0</v>
      </c>
      <c r="AF1781" s="439">
        <f t="shared" si="1766"/>
        <v>0</v>
      </c>
      <c r="AG1781" s="439">
        <f t="shared" si="1766"/>
        <v>0</v>
      </c>
      <c r="AH1781" s="439">
        <f t="shared" si="1766"/>
        <v>0</v>
      </c>
      <c r="AI1781" s="440">
        <f t="shared" si="1766"/>
        <v>0</v>
      </c>
      <c r="AJ1781" s="443">
        <f t="shared" si="1766"/>
        <v>0</v>
      </c>
      <c r="AK1781" s="439">
        <f t="shared" si="1766"/>
        <v>0</v>
      </c>
      <c r="AL1781" s="439">
        <f t="shared" si="1766"/>
        <v>0</v>
      </c>
      <c r="AM1781" s="439">
        <f t="shared" si="1766"/>
        <v>0</v>
      </c>
      <c r="AN1781" s="440">
        <f t="shared" si="1766"/>
        <v>0</v>
      </c>
    </row>
    <row r="1782" spans="1:40" outlineLevel="2">
      <c r="A1782" s="882">
        <f>ROW()</f>
        <v>1782</v>
      </c>
      <c r="B1782" s="453"/>
      <c r="D1782" s="452" t="s">
        <v>28</v>
      </c>
      <c r="H1782" s="458"/>
      <c r="I1782" s="458"/>
      <c r="J1782" s="459"/>
      <c r="K1782" s="458"/>
      <c r="L1782" s="458"/>
      <c r="M1782" s="458"/>
      <c r="N1782" s="458"/>
      <c r="O1782" s="224"/>
      <c r="P1782" s="27">
        <f t="shared" ref="P1782:AN1782" si="1767">P1674+P1692+P1710+P1728+P1746 + P1764</f>
        <v>0</v>
      </c>
      <c r="Q1782" s="27">
        <f t="shared" si="1767"/>
        <v>0</v>
      </c>
      <c r="R1782" s="27">
        <f t="shared" si="1767"/>
        <v>0</v>
      </c>
      <c r="S1782" s="313">
        <f t="shared" si="1767"/>
        <v>0</v>
      </c>
      <c r="T1782" s="439">
        <f t="shared" si="1767"/>
        <v>0</v>
      </c>
      <c r="U1782" s="439">
        <f t="shared" si="1767"/>
        <v>0</v>
      </c>
      <c r="V1782" s="439">
        <f t="shared" si="1767"/>
        <v>0</v>
      </c>
      <c r="W1782" s="439">
        <f t="shared" si="1767"/>
        <v>0</v>
      </c>
      <c r="X1782" s="440">
        <f t="shared" si="1767"/>
        <v>0</v>
      </c>
      <c r="Y1782" s="443">
        <f t="shared" si="1767"/>
        <v>0</v>
      </c>
      <c r="Z1782" s="439">
        <f t="shared" si="1767"/>
        <v>0</v>
      </c>
      <c r="AA1782" s="439">
        <f t="shared" si="1767"/>
        <v>0</v>
      </c>
      <c r="AB1782" s="439">
        <f t="shared" si="1767"/>
        <v>0</v>
      </c>
      <c r="AC1782" s="439">
        <f t="shared" si="1767"/>
        <v>0</v>
      </c>
      <c r="AD1782" s="440">
        <f t="shared" si="1767"/>
        <v>0</v>
      </c>
      <c r="AE1782" s="443">
        <f t="shared" si="1767"/>
        <v>0</v>
      </c>
      <c r="AF1782" s="439">
        <f t="shared" si="1767"/>
        <v>0</v>
      </c>
      <c r="AG1782" s="439">
        <f t="shared" si="1767"/>
        <v>0</v>
      </c>
      <c r="AH1782" s="439">
        <f t="shared" si="1767"/>
        <v>0</v>
      </c>
      <c r="AI1782" s="440">
        <f t="shared" si="1767"/>
        <v>0</v>
      </c>
      <c r="AJ1782" s="443">
        <f t="shared" si="1767"/>
        <v>0</v>
      </c>
      <c r="AK1782" s="439">
        <f t="shared" si="1767"/>
        <v>0</v>
      </c>
      <c r="AL1782" s="439">
        <f t="shared" si="1767"/>
        <v>0</v>
      </c>
      <c r="AM1782" s="439">
        <f t="shared" si="1767"/>
        <v>0</v>
      </c>
      <c r="AN1782" s="440">
        <f t="shared" si="1767"/>
        <v>0</v>
      </c>
    </row>
    <row r="1783" spans="1:40" outlineLevel="2">
      <c r="A1783" s="882">
        <f>ROW()</f>
        <v>1783</v>
      </c>
      <c r="B1783" s="453"/>
      <c r="D1783" s="456" t="s">
        <v>443</v>
      </c>
      <c r="E1783" s="456"/>
      <c r="F1783" s="456"/>
      <c r="G1783" s="456"/>
      <c r="H1783" s="460"/>
      <c r="I1783" s="460"/>
      <c r="J1783" s="461"/>
      <c r="K1783" s="460"/>
      <c r="L1783" s="460"/>
      <c r="M1783" s="460"/>
      <c r="N1783" s="460"/>
      <c r="O1783" s="226"/>
      <c r="P1783" s="30">
        <f t="shared" ref="P1783:AN1783" si="1768">P1675+P1693+P1711+P1729+P1747 + P1765</f>
        <v>0</v>
      </c>
      <c r="Q1783" s="30">
        <f t="shared" si="1768"/>
        <v>0</v>
      </c>
      <c r="R1783" s="30">
        <f t="shared" si="1768"/>
        <v>0</v>
      </c>
      <c r="S1783" s="319">
        <f t="shared" si="1768"/>
        <v>0</v>
      </c>
      <c r="T1783" s="441">
        <f t="shared" si="1768"/>
        <v>0</v>
      </c>
      <c r="U1783" s="441">
        <f t="shared" si="1768"/>
        <v>0</v>
      </c>
      <c r="V1783" s="441">
        <f t="shared" si="1768"/>
        <v>0</v>
      </c>
      <c r="W1783" s="441">
        <f t="shared" si="1768"/>
        <v>0</v>
      </c>
      <c r="X1783" s="442">
        <f t="shared" si="1768"/>
        <v>0</v>
      </c>
      <c r="Y1783" s="462">
        <f t="shared" si="1768"/>
        <v>0</v>
      </c>
      <c r="Z1783" s="441">
        <f t="shared" si="1768"/>
        <v>0</v>
      </c>
      <c r="AA1783" s="441">
        <f t="shared" si="1768"/>
        <v>0</v>
      </c>
      <c r="AB1783" s="441">
        <f t="shared" si="1768"/>
        <v>0</v>
      </c>
      <c r="AC1783" s="441">
        <f t="shared" si="1768"/>
        <v>0</v>
      </c>
      <c r="AD1783" s="442">
        <f t="shared" si="1768"/>
        <v>0</v>
      </c>
      <c r="AE1783" s="462">
        <f t="shared" si="1768"/>
        <v>0</v>
      </c>
      <c r="AF1783" s="441">
        <f t="shared" si="1768"/>
        <v>0</v>
      </c>
      <c r="AG1783" s="441">
        <f t="shared" si="1768"/>
        <v>0</v>
      </c>
      <c r="AH1783" s="441">
        <f t="shared" si="1768"/>
        <v>0</v>
      </c>
      <c r="AI1783" s="442">
        <f t="shared" si="1768"/>
        <v>0</v>
      </c>
      <c r="AJ1783" s="462">
        <f t="shared" si="1768"/>
        <v>0</v>
      </c>
      <c r="AK1783" s="441">
        <f t="shared" si="1768"/>
        <v>0</v>
      </c>
      <c r="AL1783" s="441">
        <f t="shared" si="1768"/>
        <v>0</v>
      </c>
      <c r="AM1783" s="441">
        <f t="shared" si="1768"/>
        <v>0</v>
      </c>
      <c r="AN1783" s="442">
        <f t="shared" si="1768"/>
        <v>0</v>
      </c>
    </row>
    <row r="1784" spans="1:40" outlineLevel="2">
      <c r="A1784" s="882">
        <f>ROW()</f>
        <v>1784</v>
      </c>
      <c r="B1784" s="453"/>
      <c r="D1784" s="452" t="s">
        <v>24</v>
      </c>
      <c r="H1784" s="458"/>
      <c r="I1784" s="458"/>
      <c r="J1784" s="459"/>
      <c r="K1784" s="458"/>
      <c r="L1784" s="458"/>
      <c r="M1784" s="458"/>
      <c r="N1784" s="458"/>
      <c r="O1784" s="443"/>
      <c r="P1784" s="439">
        <f t="shared" ref="P1784:AN1784" si="1769">SUM(P1768:P1783)</f>
        <v>47.852697200765562</v>
      </c>
      <c r="Q1784" s="439">
        <f t="shared" si="1769"/>
        <v>45.422088592262604</v>
      </c>
      <c r="R1784" s="439">
        <f t="shared" si="1769"/>
        <v>42.99147998375966</v>
      </c>
      <c r="S1784" s="440">
        <f t="shared" si="1769"/>
        <v>43.852324109019705</v>
      </c>
      <c r="T1784" s="439">
        <f t="shared" si="1769"/>
        <v>43.084441430752705</v>
      </c>
      <c r="U1784" s="439">
        <f t="shared" si="1769"/>
        <v>41.548676074218712</v>
      </c>
      <c r="V1784" s="439">
        <f t="shared" si="1769"/>
        <v>40.012910717684711</v>
      </c>
      <c r="W1784" s="439">
        <f t="shared" si="1769"/>
        <v>38.477145361150711</v>
      </c>
      <c r="X1784" s="440">
        <f t="shared" si="1769"/>
        <v>36.941380004616718</v>
      </c>
      <c r="Y1784" s="443">
        <f t="shared" si="1769"/>
        <v>36.168315224704934</v>
      </c>
      <c r="Z1784" s="439">
        <f t="shared" si="1769"/>
        <v>34.622185664881371</v>
      </c>
      <c r="AA1784" s="439">
        <f t="shared" si="1769"/>
        <v>33.076056105057816</v>
      </c>
      <c r="AB1784" s="439">
        <f t="shared" si="1769"/>
        <v>31.529926545234254</v>
      </c>
      <c r="AC1784" s="439">
        <f t="shared" si="1769"/>
        <v>29.983796985410699</v>
      </c>
      <c r="AD1784" s="440">
        <f t="shared" si="1769"/>
        <v>28.437667425587136</v>
      </c>
      <c r="AE1784" s="443">
        <f t="shared" si="1769"/>
        <v>26.901446767109348</v>
      </c>
      <c r="AF1784" s="439">
        <f t="shared" si="1769"/>
        <v>25.36522610863156</v>
      </c>
      <c r="AG1784" s="439">
        <f t="shared" si="1769"/>
        <v>23.829005450153772</v>
      </c>
      <c r="AH1784" s="439">
        <f t="shared" si="1769"/>
        <v>22.292784791675981</v>
      </c>
      <c r="AI1784" s="440">
        <f t="shared" si="1769"/>
        <v>20.756564133198196</v>
      </c>
      <c r="AJ1784" s="443">
        <f t="shared" si="1769"/>
        <v>19.204423575485066</v>
      </c>
      <c r="AK1784" s="439">
        <f t="shared" si="1769"/>
        <v>17.652283017771936</v>
      </c>
      <c r="AL1784" s="439">
        <f t="shared" si="1769"/>
        <v>16.100142460058809</v>
      </c>
      <c r="AM1784" s="439">
        <f t="shared" si="1769"/>
        <v>14.548001902345682</v>
      </c>
      <c r="AN1784" s="440">
        <f t="shared" si="1769"/>
        <v>12.995861344632555</v>
      </c>
    </row>
    <row r="1785" spans="1:40">
      <c r="A1785" s="884" t="str">
        <f>"2007 Capex Account [m$"&amp;Input!$G$43&amp;"]"</f>
        <v>2007 Capex Account [m$31/12/2023]</v>
      </c>
      <c r="B1785" s="885"/>
      <c r="C1785" s="886"/>
      <c r="D1785" s="885"/>
      <c r="E1785" s="885"/>
      <c r="F1785" s="885"/>
      <c r="G1785" s="25"/>
      <c r="H1785" s="885"/>
      <c r="I1785" s="25"/>
      <c r="J1785" s="323"/>
      <c r="K1785" s="25"/>
      <c r="L1785" s="25"/>
      <c r="M1785" s="25"/>
      <c r="N1785" s="25"/>
      <c r="O1785" s="323"/>
      <c r="P1785" s="25"/>
      <c r="Q1785" s="25"/>
      <c r="R1785" s="25"/>
      <c r="S1785" s="318"/>
      <c r="T1785" s="25"/>
      <c r="U1785" s="25"/>
      <c r="V1785" s="25"/>
      <c r="W1785" s="25"/>
      <c r="X1785" s="318"/>
      <c r="Y1785" s="323"/>
      <c r="Z1785" s="25"/>
      <c r="AA1785" s="25"/>
      <c r="AB1785" s="25"/>
      <c r="AC1785" s="25"/>
      <c r="AD1785" s="318"/>
      <c r="AE1785" s="323"/>
      <c r="AF1785" s="25"/>
      <c r="AG1785" s="25"/>
      <c r="AH1785" s="25"/>
      <c r="AI1785" s="318"/>
      <c r="AJ1785" s="323"/>
      <c r="AK1785" s="25"/>
      <c r="AL1785" s="25"/>
      <c r="AM1785" s="25"/>
      <c r="AN1785" s="318"/>
    </row>
    <row r="1786" spans="1:40" outlineLevel="1">
      <c r="A1786" s="732" t="s">
        <v>26</v>
      </c>
      <c r="B1786" s="733"/>
      <c r="C1786" s="881"/>
      <c r="D1786" s="733"/>
      <c r="E1786" s="733"/>
      <c r="F1786" s="733"/>
      <c r="G1786" s="730"/>
      <c r="H1786" s="733"/>
      <c r="I1786" s="730"/>
      <c r="J1786" s="729"/>
      <c r="K1786" s="730"/>
      <c r="L1786" s="730"/>
      <c r="M1786" s="730"/>
      <c r="N1786" s="730"/>
      <c r="O1786" s="729"/>
      <c r="P1786" s="730"/>
      <c r="Q1786" s="730"/>
      <c r="R1786" s="730"/>
      <c r="S1786" s="731"/>
      <c r="T1786" s="730"/>
      <c r="U1786" s="730"/>
      <c r="V1786" s="730"/>
      <c r="W1786" s="730"/>
      <c r="X1786" s="731"/>
      <c r="Y1786" s="729"/>
      <c r="Z1786" s="730"/>
      <c r="AA1786" s="730"/>
      <c r="AB1786" s="730"/>
      <c r="AC1786" s="730"/>
      <c r="AD1786" s="731"/>
      <c r="AE1786" s="729"/>
      <c r="AF1786" s="730"/>
      <c r="AG1786" s="730"/>
      <c r="AH1786" s="730"/>
      <c r="AI1786" s="731"/>
      <c r="AJ1786" s="729"/>
      <c r="AK1786" s="730"/>
      <c r="AL1786" s="730"/>
      <c r="AM1786" s="730"/>
      <c r="AN1786" s="731"/>
    </row>
    <row r="1787" spans="1:40" outlineLevel="2">
      <c r="A1787" s="882">
        <f>ROW()</f>
        <v>1787</v>
      </c>
      <c r="B1787" s="453"/>
      <c r="D1787" s="452" t="s">
        <v>300</v>
      </c>
      <c r="H1787" s="458"/>
      <c r="I1787" s="458"/>
      <c r="J1787" s="459"/>
      <c r="K1787" s="458"/>
      <c r="L1787" s="458"/>
      <c r="M1787" s="458"/>
      <c r="N1787" s="458"/>
      <c r="O1787" s="459"/>
      <c r="P1787" s="458"/>
      <c r="Q1787" s="458"/>
      <c r="R1787" s="169">
        <f>Input!$J$58</f>
        <v>120</v>
      </c>
      <c r="S1787" s="311">
        <f t="shared" ref="S1787:X1787" si="1770">(R1787-R$9)*(R1787&gt;S$9)</f>
        <v>119</v>
      </c>
      <c r="T1787" s="26">
        <f t="shared" si="1770"/>
        <v>118</v>
      </c>
      <c r="U1787" s="26">
        <f t="shared" si="1770"/>
        <v>117.5</v>
      </c>
      <c r="V1787" s="448">
        <f t="shared" si="1770"/>
        <v>116.5</v>
      </c>
      <c r="W1787" s="448">
        <f t="shared" si="1770"/>
        <v>115.5</v>
      </c>
      <c r="X1787" s="449">
        <f t="shared" si="1770"/>
        <v>114.5</v>
      </c>
      <c r="Y1787" s="342">
        <f>IF(X1787=0,0,MAX(Input!Y$58-(Input!J$58-X1787)-1,0))</f>
        <v>73.5</v>
      </c>
      <c r="Z1787" s="448">
        <f t="shared" ref="Z1787:AI1787" si="1771">(Y1787-Y$9)*(Y1787&gt;Z$9)</f>
        <v>73</v>
      </c>
      <c r="AA1787" s="448">
        <f t="shared" si="1771"/>
        <v>72</v>
      </c>
      <c r="AB1787" s="448">
        <f t="shared" si="1771"/>
        <v>71</v>
      </c>
      <c r="AC1787" s="448">
        <f t="shared" si="1771"/>
        <v>70</v>
      </c>
      <c r="AD1787" s="449">
        <f t="shared" si="1771"/>
        <v>69</v>
      </c>
      <c r="AE1787" s="464">
        <f t="shared" si="1771"/>
        <v>68</v>
      </c>
      <c r="AF1787" s="448">
        <f t="shared" si="1771"/>
        <v>67</v>
      </c>
      <c r="AG1787" s="448">
        <f t="shared" si="1771"/>
        <v>66</v>
      </c>
      <c r="AH1787" s="448">
        <f t="shared" si="1771"/>
        <v>65</v>
      </c>
      <c r="AI1787" s="449">
        <f t="shared" si="1771"/>
        <v>64</v>
      </c>
      <c r="AJ1787" s="464">
        <f t="shared" ref="AJ1787:AJ1802" si="1772">(AI1787-AI$9)*(AI1787&gt;AJ$9)</f>
        <v>63</v>
      </c>
      <c r="AK1787" s="448">
        <f t="shared" ref="AK1787:AK1802" si="1773">(AJ1787-AJ$9)*(AJ1787&gt;AK$9)</f>
        <v>62</v>
      </c>
      <c r="AL1787" s="448">
        <f t="shared" ref="AL1787:AL1802" si="1774">(AK1787-AK$9)*(AK1787&gt;AL$9)</f>
        <v>61</v>
      </c>
      <c r="AM1787" s="448">
        <f t="shared" ref="AM1787:AM1802" si="1775">(AL1787-AL$9)*(AL1787&gt;AM$9)</f>
        <v>60</v>
      </c>
      <c r="AN1787" s="449">
        <f t="shared" ref="AN1787:AN1802" si="1776">(AM1787-AM$9)*(AM1787&gt;AN$9)</f>
        <v>59</v>
      </c>
    </row>
    <row r="1788" spans="1:40" outlineLevel="2">
      <c r="A1788" s="882">
        <f>ROW()</f>
        <v>1788</v>
      </c>
      <c r="B1788" s="453"/>
      <c r="D1788" s="452" t="s">
        <v>301</v>
      </c>
      <c r="H1788" s="458"/>
      <c r="I1788" s="458"/>
      <c r="J1788" s="459"/>
      <c r="K1788" s="458"/>
      <c r="L1788" s="458"/>
      <c r="M1788" s="458"/>
      <c r="N1788" s="458"/>
      <c r="O1788" s="459"/>
      <c r="P1788" s="458"/>
      <c r="Q1788" s="458"/>
      <c r="R1788" s="169">
        <f>Input!$J$59</f>
        <v>120</v>
      </c>
      <c r="S1788" s="311">
        <f t="shared" ref="S1788:X1788" si="1777">(R1788-R$9)*(R1788&gt;S$9)</f>
        <v>119</v>
      </c>
      <c r="T1788" s="26">
        <f t="shared" si="1777"/>
        <v>118</v>
      </c>
      <c r="U1788" s="26">
        <f t="shared" si="1777"/>
        <v>117.5</v>
      </c>
      <c r="V1788" s="448">
        <f t="shared" si="1777"/>
        <v>116.5</v>
      </c>
      <c r="W1788" s="448">
        <f t="shared" si="1777"/>
        <v>115.5</v>
      </c>
      <c r="X1788" s="449">
        <f t="shared" si="1777"/>
        <v>114.5</v>
      </c>
      <c r="Y1788" s="342">
        <f>IF(X1788=0,0,MAX(Input!Y$59-(Input!J$59-X1788)-1,0))</f>
        <v>53.5</v>
      </c>
      <c r="Z1788" s="448">
        <f t="shared" ref="Z1788:AI1788" si="1778">(Y1788-Y$9)*(Y1788&gt;Z$9)</f>
        <v>53</v>
      </c>
      <c r="AA1788" s="448">
        <f t="shared" si="1778"/>
        <v>52</v>
      </c>
      <c r="AB1788" s="448">
        <f t="shared" si="1778"/>
        <v>51</v>
      </c>
      <c r="AC1788" s="448">
        <f t="shared" si="1778"/>
        <v>50</v>
      </c>
      <c r="AD1788" s="449">
        <f t="shared" si="1778"/>
        <v>49</v>
      </c>
      <c r="AE1788" s="464">
        <f t="shared" si="1778"/>
        <v>48</v>
      </c>
      <c r="AF1788" s="448">
        <f t="shared" si="1778"/>
        <v>47</v>
      </c>
      <c r="AG1788" s="448">
        <f t="shared" si="1778"/>
        <v>46</v>
      </c>
      <c r="AH1788" s="448">
        <f t="shared" si="1778"/>
        <v>45</v>
      </c>
      <c r="AI1788" s="449">
        <f t="shared" si="1778"/>
        <v>44</v>
      </c>
      <c r="AJ1788" s="464">
        <f t="shared" si="1772"/>
        <v>43</v>
      </c>
      <c r="AK1788" s="448">
        <f t="shared" si="1773"/>
        <v>42</v>
      </c>
      <c r="AL1788" s="448">
        <f t="shared" si="1774"/>
        <v>41</v>
      </c>
      <c r="AM1788" s="448">
        <f t="shared" si="1775"/>
        <v>40</v>
      </c>
      <c r="AN1788" s="449">
        <f t="shared" si="1776"/>
        <v>39</v>
      </c>
    </row>
    <row r="1789" spans="1:40" outlineLevel="2">
      <c r="A1789" s="882">
        <f>ROW()</f>
        <v>1789</v>
      </c>
      <c r="B1789" s="453"/>
      <c r="D1789" s="452" t="s">
        <v>29</v>
      </c>
      <c r="H1789" s="458"/>
      <c r="I1789" s="458"/>
      <c r="J1789" s="459"/>
      <c r="K1789" s="458"/>
      <c r="L1789" s="458"/>
      <c r="M1789" s="458"/>
      <c r="N1789" s="458"/>
      <c r="O1789" s="459"/>
      <c r="P1789" s="458"/>
      <c r="Q1789" s="458"/>
      <c r="R1789" s="169">
        <f>Input!$J$60</f>
        <v>60</v>
      </c>
      <c r="S1789" s="311">
        <f t="shared" ref="S1789:X1789" si="1779">(R1789-R$9)*(R1789&gt;S$9)</f>
        <v>59</v>
      </c>
      <c r="T1789" s="26">
        <f t="shared" si="1779"/>
        <v>58</v>
      </c>
      <c r="U1789" s="26">
        <f t="shared" si="1779"/>
        <v>57.5</v>
      </c>
      <c r="V1789" s="448">
        <f t="shared" si="1779"/>
        <v>56.5</v>
      </c>
      <c r="W1789" s="448">
        <f t="shared" si="1779"/>
        <v>55.5</v>
      </c>
      <c r="X1789" s="449">
        <f t="shared" si="1779"/>
        <v>54.5</v>
      </c>
      <c r="Y1789" s="342">
        <f>IF(X1789=0,0,MAX(Input!Y$60-(Input!J$60-X1789)-1,0))</f>
        <v>53.5</v>
      </c>
      <c r="Z1789" s="448">
        <f t="shared" ref="Z1789:AI1789" si="1780">(Y1789-Y$9)*(Y1789&gt;Z$9)</f>
        <v>53</v>
      </c>
      <c r="AA1789" s="448">
        <f t="shared" si="1780"/>
        <v>52</v>
      </c>
      <c r="AB1789" s="448">
        <f t="shared" si="1780"/>
        <v>51</v>
      </c>
      <c r="AC1789" s="448">
        <f t="shared" si="1780"/>
        <v>50</v>
      </c>
      <c r="AD1789" s="449">
        <f t="shared" si="1780"/>
        <v>49</v>
      </c>
      <c r="AE1789" s="464">
        <f t="shared" si="1780"/>
        <v>48</v>
      </c>
      <c r="AF1789" s="448">
        <f t="shared" si="1780"/>
        <v>47</v>
      </c>
      <c r="AG1789" s="448">
        <f t="shared" si="1780"/>
        <v>46</v>
      </c>
      <c r="AH1789" s="448">
        <f t="shared" si="1780"/>
        <v>45</v>
      </c>
      <c r="AI1789" s="449">
        <f t="shared" si="1780"/>
        <v>44</v>
      </c>
      <c r="AJ1789" s="464">
        <f t="shared" si="1772"/>
        <v>43</v>
      </c>
      <c r="AK1789" s="448">
        <f t="shared" si="1773"/>
        <v>42</v>
      </c>
      <c r="AL1789" s="448">
        <f t="shared" si="1774"/>
        <v>41</v>
      </c>
      <c r="AM1789" s="448">
        <f t="shared" si="1775"/>
        <v>40</v>
      </c>
      <c r="AN1789" s="449">
        <f t="shared" si="1776"/>
        <v>39</v>
      </c>
    </row>
    <row r="1790" spans="1:40" outlineLevel="2">
      <c r="A1790" s="882">
        <f>ROW()</f>
        <v>1790</v>
      </c>
      <c r="B1790" s="453"/>
      <c r="D1790" s="452" t="s">
        <v>30</v>
      </c>
      <c r="H1790" s="458"/>
      <c r="I1790" s="458"/>
      <c r="J1790" s="459"/>
      <c r="K1790" s="458"/>
      <c r="L1790" s="458"/>
      <c r="M1790" s="458"/>
      <c r="N1790" s="458"/>
      <c r="O1790" s="459"/>
      <c r="P1790" s="458"/>
      <c r="Q1790" s="458"/>
      <c r="R1790" s="169">
        <f>Input!$J$61</f>
        <v>60</v>
      </c>
      <c r="S1790" s="311">
        <f t="shared" ref="S1790:X1790" si="1781">(R1790-R$9)*(R1790&gt;S$9)</f>
        <v>59</v>
      </c>
      <c r="T1790" s="26">
        <f t="shared" si="1781"/>
        <v>58</v>
      </c>
      <c r="U1790" s="26">
        <f t="shared" si="1781"/>
        <v>57.5</v>
      </c>
      <c r="V1790" s="448">
        <f t="shared" si="1781"/>
        <v>56.5</v>
      </c>
      <c r="W1790" s="448">
        <f t="shared" si="1781"/>
        <v>55.5</v>
      </c>
      <c r="X1790" s="449">
        <f t="shared" si="1781"/>
        <v>54.5</v>
      </c>
      <c r="Y1790" s="342">
        <f>IF(X1790=0,0,MAX(Input!Y$61-(Input!J$61-X1790)-1,0))</f>
        <v>53.5</v>
      </c>
      <c r="Z1790" s="448">
        <f t="shared" ref="Z1790:AI1790" si="1782">(Y1790-Y$9)*(Y1790&gt;Z$9)</f>
        <v>53</v>
      </c>
      <c r="AA1790" s="448">
        <f t="shared" si="1782"/>
        <v>52</v>
      </c>
      <c r="AB1790" s="448">
        <f t="shared" si="1782"/>
        <v>51</v>
      </c>
      <c r="AC1790" s="448">
        <f t="shared" si="1782"/>
        <v>50</v>
      </c>
      <c r="AD1790" s="449">
        <f t="shared" si="1782"/>
        <v>49</v>
      </c>
      <c r="AE1790" s="464">
        <f t="shared" si="1782"/>
        <v>48</v>
      </c>
      <c r="AF1790" s="448">
        <f t="shared" si="1782"/>
        <v>47</v>
      </c>
      <c r="AG1790" s="448">
        <f t="shared" si="1782"/>
        <v>46</v>
      </c>
      <c r="AH1790" s="448">
        <f t="shared" si="1782"/>
        <v>45</v>
      </c>
      <c r="AI1790" s="449">
        <f t="shared" si="1782"/>
        <v>44</v>
      </c>
      <c r="AJ1790" s="464">
        <f t="shared" si="1772"/>
        <v>43</v>
      </c>
      <c r="AK1790" s="448">
        <f t="shared" si="1773"/>
        <v>42</v>
      </c>
      <c r="AL1790" s="448">
        <f t="shared" si="1774"/>
        <v>41</v>
      </c>
      <c r="AM1790" s="448">
        <f t="shared" si="1775"/>
        <v>40</v>
      </c>
      <c r="AN1790" s="449">
        <f t="shared" si="1776"/>
        <v>39</v>
      </c>
    </row>
    <row r="1791" spans="1:40" outlineLevel="2">
      <c r="A1791" s="882">
        <f>ROW()</f>
        <v>1791</v>
      </c>
      <c r="B1791" s="453"/>
      <c r="D1791" s="452" t="s">
        <v>31</v>
      </c>
      <c r="H1791" s="458"/>
      <c r="I1791" s="458"/>
      <c r="J1791" s="459"/>
      <c r="K1791" s="458"/>
      <c r="L1791" s="458"/>
      <c r="M1791" s="458"/>
      <c r="N1791" s="458"/>
      <c r="O1791" s="459"/>
      <c r="P1791" s="458"/>
      <c r="Q1791" s="458"/>
      <c r="R1791" s="169">
        <f>Input!$J$62</f>
        <v>60</v>
      </c>
      <c r="S1791" s="311">
        <f t="shared" ref="S1791:X1791" si="1783">(R1791-R$9)*(R1791&gt;S$9)</f>
        <v>59</v>
      </c>
      <c r="T1791" s="26">
        <f t="shared" si="1783"/>
        <v>58</v>
      </c>
      <c r="U1791" s="26">
        <f t="shared" si="1783"/>
        <v>57.5</v>
      </c>
      <c r="V1791" s="448">
        <f t="shared" si="1783"/>
        <v>56.5</v>
      </c>
      <c r="W1791" s="448">
        <f t="shared" si="1783"/>
        <v>55.5</v>
      </c>
      <c r="X1791" s="449">
        <f t="shared" si="1783"/>
        <v>54.5</v>
      </c>
      <c r="Y1791" s="342">
        <f>IF(X1791=0,0,MAX(Input!Y$62-(Input!J$62-X1791)-1,0))</f>
        <v>53.5</v>
      </c>
      <c r="Z1791" s="448">
        <f t="shared" ref="Z1791:AI1791" si="1784">(Y1791-Y$9)*(Y1791&gt;Z$9)</f>
        <v>53</v>
      </c>
      <c r="AA1791" s="448">
        <f t="shared" si="1784"/>
        <v>52</v>
      </c>
      <c r="AB1791" s="448">
        <f t="shared" si="1784"/>
        <v>51</v>
      </c>
      <c r="AC1791" s="448">
        <f t="shared" si="1784"/>
        <v>50</v>
      </c>
      <c r="AD1791" s="449">
        <f t="shared" si="1784"/>
        <v>49</v>
      </c>
      <c r="AE1791" s="464">
        <f t="shared" si="1784"/>
        <v>48</v>
      </c>
      <c r="AF1791" s="448">
        <f t="shared" si="1784"/>
        <v>47</v>
      </c>
      <c r="AG1791" s="448">
        <f t="shared" si="1784"/>
        <v>46</v>
      </c>
      <c r="AH1791" s="448">
        <f t="shared" si="1784"/>
        <v>45</v>
      </c>
      <c r="AI1791" s="449">
        <f t="shared" si="1784"/>
        <v>44</v>
      </c>
      <c r="AJ1791" s="464">
        <f t="shared" si="1772"/>
        <v>43</v>
      </c>
      <c r="AK1791" s="448">
        <f t="shared" si="1773"/>
        <v>42</v>
      </c>
      <c r="AL1791" s="448">
        <f t="shared" si="1774"/>
        <v>41</v>
      </c>
      <c r="AM1791" s="448">
        <f t="shared" si="1775"/>
        <v>40</v>
      </c>
      <c r="AN1791" s="449">
        <f t="shared" si="1776"/>
        <v>39</v>
      </c>
    </row>
    <row r="1792" spans="1:40" outlineLevel="2">
      <c r="A1792" s="882">
        <f>ROW()</f>
        <v>1792</v>
      </c>
      <c r="B1792" s="453"/>
      <c r="D1792" s="452" t="s">
        <v>32</v>
      </c>
      <c r="H1792" s="458"/>
      <c r="I1792" s="458"/>
      <c r="J1792" s="459"/>
      <c r="K1792" s="458"/>
      <c r="L1792" s="458"/>
      <c r="M1792" s="458"/>
      <c r="N1792" s="458"/>
      <c r="O1792" s="459"/>
      <c r="P1792" s="458"/>
      <c r="Q1792" s="458"/>
      <c r="R1792" s="169">
        <f>Input!$J$63</f>
        <v>40</v>
      </c>
      <c r="S1792" s="311">
        <f t="shared" ref="S1792:X1792" si="1785">(R1792-R$9)*(R1792&gt;S$9)</f>
        <v>39</v>
      </c>
      <c r="T1792" s="26">
        <f t="shared" si="1785"/>
        <v>38</v>
      </c>
      <c r="U1792" s="26">
        <f t="shared" si="1785"/>
        <v>37.5</v>
      </c>
      <c r="V1792" s="448">
        <f t="shared" si="1785"/>
        <v>36.5</v>
      </c>
      <c r="W1792" s="448">
        <f t="shared" si="1785"/>
        <v>35.5</v>
      </c>
      <c r="X1792" s="449">
        <f t="shared" si="1785"/>
        <v>34.5</v>
      </c>
      <c r="Y1792" s="342">
        <f>IF(X1792=0,0,MAX(Input!Y$63-(Input!J$63-X1792)-1,0))</f>
        <v>33.5</v>
      </c>
      <c r="Z1792" s="448">
        <f t="shared" ref="Z1792:AI1792" si="1786">(Y1792-Y$9)*(Y1792&gt;Z$9)</f>
        <v>33</v>
      </c>
      <c r="AA1792" s="448">
        <f t="shared" si="1786"/>
        <v>32</v>
      </c>
      <c r="AB1792" s="448">
        <f t="shared" si="1786"/>
        <v>31</v>
      </c>
      <c r="AC1792" s="448">
        <f t="shared" si="1786"/>
        <v>30</v>
      </c>
      <c r="AD1792" s="449">
        <f t="shared" si="1786"/>
        <v>29</v>
      </c>
      <c r="AE1792" s="464">
        <f t="shared" si="1786"/>
        <v>28</v>
      </c>
      <c r="AF1792" s="448">
        <f t="shared" si="1786"/>
        <v>27</v>
      </c>
      <c r="AG1792" s="448">
        <f t="shared" si="1786"/>
        <v>26</v>
      </c>
      <c r="AH1792" s="448">
        <f t="shared" si="1786"/>
        <v>25</v>
      </c>
      <c r="AI1792" s="449">
        <f t="shared" si="1786"/>
        <v>24</v>
      </c>
      <c r="AJ1792" s="464">
        <f t="shared" si="1772"/>
        <v>23</v>
      </c>
      <c r="AK1792" s="448">
        <f t="shared" si="1773"/>
        <v>22</v>
      </c>
      <c r="AL1792" s="448">
        <f t="shared" si="1774"/>
        <v>21</v>
      </c>
      <c r="AM1792" s="448">
        <f t="shared" si="1775"/>
        <v>20</v>
      </c>
      <c r="AN1792" s="449">
        <f t="shared" si="1776"/>
        <v>19</v>
      </c>
    </row>
    <row r="1793" spans="1:40" outlineLevel="2">
      <c r="A1793" s="882">
        <f>ROW()</f>
        <v>1793</v>
      </c>
      <c r="B1793" s="453"/>
      <c r="D1793" s="452" t="s">
        <v>33</v>
      </c>
      <c r="H1793" s="458"/>
      <c r="I1793" s="458"/>
      <c r="J1793" s="459"/>
      <c r="K1793" s="458"/>
      <c r="L1793" s="458"/>
      <c r="M1793" s="458"/>
      <c r="N1793" s="458"/>
      <c r="O1793" s="459"/>
      <c r="P1793" s="458"/>
      <c r="Q1793" s="458"/>
      <c r="R1793" s="169">
        <f>Input!$J$64</f>
        <v>40</v>
      </c>
      <c r="S1793" s="311">
        <f t="shared" ref="S1793:X1793" si="1787">(R1793-R$9)*(R1793&gt;S$9)</f>
        <v>39</v>
      </c>
      <c r="T1793" s="26">
        <f t="shared" si="1787"/>
        <v>38</v>
      </c>
      <c r="U1793" s="26">
        <f t="shared" si="1787"/>
        <v>37.5</v>
      </c>
      <c r="V1793" s="448">
        <f t="shared" si="1787"/>
        <v>36.5</v>
      </c>
      <c r="W1793" s="448">
        <f t="shared" si="1787"/>
        <v>35.5</v>
      </c>
      <c r="X1793" s="449">
        <f t="shared" si="1787"/>
        <v>34.5</v>
      </c>
      <c r="Y1793" s="342">
        <f>IF(X1793=0,0,MAX(Input!Y$64-(Input!J$64-X1793)-1,0))</f>
        <v>33.5</v>
      </c>
      <c r="Z1793" s="448">
        <f t="shared" ref="Z1793:AI1793" si="1788">(Y1793-Y$9)*(Y1793&gt;Z$9)</f>
        <v>33</v>
      </c>
      <c r="AA1793" s="448">
        <f t="shared" si="1788"/>
        <v>32</v>
      </c>
      <c r="AB1793" s="448">
        <f t="shared" si="1788"/>
        <v>31</v>
      </c>
      <c r="AC1793" s="448">
        <f t="shared" si="1788"/>
        <v>30</v>
      </c>
      <c r="AD1793" s="449">
        <f t="shared" si="1788"/>
        <v>29</v>
      </c>
      <c r="AE1793" s="464">
        <f t="shared" si="1788"/>
        <v>28</v>
      </c>
      <c r="AF1793" s="448">
        <f t="shared" si="1788"/>
        <v>27</v>
      </c>
      <c r="AG1793" s="448">
        <f t="shared" si="1788"/>
        <v>26</v>
      </c>
      <c r="AH1793" s="448">
        <f t="shared" si="1788"/>
        <v>25</v>
      </c>
      <c r="AI1793" s="449">
        <f t="shared" si="1788"/>
        <v>24</v>
      </c>
      <c r="AJ1793" s="464">
        <f t="shared" si="1772"/>
        <v>23</v>
      </c>
      <c r="AK1793" s="448">
        <f t="shared" si="1773"/>
        <v>22</v>
      </c>
      <c r="AL1793" s="448">
        <f t="shared" si="1774"/>
        <v>21</v>
      </c>
      <c r="AM1793" s="448">
        <f t="shared" si="1775"/>
        <v>20</v>
      </c>
      <c r="AN1793" s="449">
        <f t="shared" si="1776"/>
        <v>19</v>
      </c>
    </row>
    <row r="1794" spans="1:40" outlineLevel="2">
      <c r="A1794" s="882">
        <f>ROW()</f>
        <v>1794</v>
      </c>
      <c r="B1794" s="453"/>
      <c r="D1794" s="452" t="s">
        <v>27</v>
      </c>
      <c r="H1794" s="458"/>
      <c r="I1794" s="458"/>
      <c r="J1794" s="459"/>
      <c r="K1794" s="458"/>
      <c r="L1794" s="458"/>
      <c r="M1794" s="458"/>
      <c r="N1794" s="458"/>
      <c r="O1794" s="459"/>
      <c r="P1794" s="458"/>
      <c r="Q1794" s="458"/>
      <c r="R1794" s="169">
        <f>Input!$J$65</f>
        <v>40</v>
      </c>
      <c r="S1794" s="311">
        <f t="shared" ref="S1794:X1794" si="1789">(R1794-R$9)*(R1794&gt;S$9)</f>
        <v>39</v>
      </c>
      <c r="T1794" s="26">
        <f t="shared" si="1789"/>
        <v>38</v>
      </c>
      <c r="U1794" s="26">
        <f t="shared" si="1789"/>
        <v>37.5</v>
      </c>
      <c r="V1794" s="448">
        <f t="shared" si="1789"/>
        <v>36.5</v>
      </c>
      <c r="W1794" s="448">
        <f t="shared" si="1789"/>
        <v>35.5</v>
      </c>
      <c r="X1794" s="449">
        <f t="shared" si="1789"/>
        <v>34.5</v>
      </c>
      <c r="Y1794" s="342">
        <f>IF(X1794=0,0,MAX(Input!Y$65-(Input!J$65-X1794)-1,0))</f>
        <v>33.5</v>
      </c>
      <c r="Z1794" s="448">
        <f t="shared" ref="Z1794:AI1794" si="1790">(Y1794-Y$9)*(Y1794&gt;Z$9)</f>
        <v>33</v>
      </c>
      <c r="AA1794" s="448">
        <f t="shared" si="1790"/>
        <v>32</v>
      </c>
      <c r="AB1794" s="448">
        <f t="shared" si="1790"/>
        <v>31</v>
      </c>
      <c r="AC1794" s="448">
        <f t="shared" si="1790"/>
        <v>30</v>
      </c>
      <c r="AD1794" s="449">
        <f t="shared" si="1790"/>
        <v>29</v>
      </c>
      <c r="AE1794" s="464">
        <f t="shared" si="1790"/>
        <v>28</v>
      </c>
      <c r="AF1794" s="448">
        <f t="shared" si="1790"/>
        <v>27</v>
      </c>
      <c r="AG1794" s="448">
        <f t="shared" si="1790"/>
        <v>26</v>
      </c>
      <c r="AH1794" s="448">
        <f t="shared" si="1790"/>
        <v>25</v>
      </c>
      <c r="AI1794" s="449">
        <f t="shared" si="1790"/>
        <v>24</v>
      </c>
      <c r="AJ1794" s="464">
        <f t="shared" si="1772"/>
        <v>23</v>
      </c>
      <c r="AK1794" s="448">
        <f t="shared" si="1773"/>
        <v>22</v>
      </c>
      <c r="AL1794" s="448">
        <f t="shared" si="1774"/>
        <v>21</v>
      </c>
      <c r="AM1794" s="448">
        <f t="shared" si="1775"/>
        <v>20</v>
      </c>
      <c r="AN1794" s="449">
        <f t="shared" si="1776"/>
        <v>19</v>
      </c>
    </row>
    <row r="1795" spans="1:40" outlineLevel="2">
      <c r="A1795" s="882">
        <f>ROW()</f>
        <v>1795</v>
      </c>
      <c r="B1795" s="453"/>
      <c r="D1795" s="452" t="s">
        <v>34</v>
      </c>
      <c r="H1795" s="458"/>
      <c r="I1795" s="458"/>
      <c r="J1795" s="459"/>
      <c r="K1795" s="458"/>
      <c r="L1795" s="458"/>
      <c r="M1795" s="458"/>
      <c r="N1795" s="458"/>
      <c r="O1795" s="459"/>
      <c r="P1795" s="458"/>
      <c r="Q1795" s="458"/>
      <c r="R1795" s="169">
        <f>Input!$J$66</f>
        <v>25</v>
      </c>
      <c r="S1795" s="311">
        <f t="shared" ref="S1795:X1795" si="1791">(R1795-R$9)*(R1795&gt;S$9)</f>
        <v>24</v>
      </c>
      <c r="T1795" s="26">
        <f t="shared" si="1791"/>
        <v>23</v>
      </c>
      <c r="U1795" s="26">
        <f t="shared" si="1791"/>
        <v>22.5</v>
      </c>
      <c r="V1795" s="448">
        <f t="shared" si="1791"/>
        <v>21.5</v>
      </c>
      <c r="W1795" s="448">
        <f t="shared" si="1791"/>
        <v>20.5</v>
      </c>
      <c r="X1795" s="449">
        <f t="shared" si="1791"/>
        <v>19.5</v>
      </c>
      <c r="Y1795" s="342">
        <f>IF(X1795=0,0,MAX(Input!Y$66-(Input!J$66-X1795)-1,0))</f>
        <v>18.5</v>
      </c>
      <c r="Z1795" s="448">
        <f t="shared" ref="Z1795:AI1795" si="1792">(Y1795-Y$9)*(Y1795&gt;Z$9)</f>
        <v>18</v>
      </c>
      <c r="AA1795" s="448">
        <f t="shared" si="1792"/>
        <v>17</v>
      </c>
      <c r="AB1795" s="448">
        <f t="shared" si="1792"/>
        <v>16</v>
      </c>
      <c r="AC1795" s="448">
        <f t="shared" si="1792"/>
        <v>15</v>
      </c>
      <c r="AD1795" s="449">
        <f t="shared" si="1792"/>
        <v>14</v>
      </c>
      <c r="AE1795" s="464">
        <f t="shared" si="1792"/>
        <v>13</v>
      </c>
      <c r="AF1795" s="448">
        <f t="shared" si="1792"/>
        <v>12</v>
      </c>
      <c r="AG1795" s="448">
        <f t="shared" si="1792"/>
        <v>11</v>
      </c>
      <c r="AH1795" s="448">
        <f t="shared" si="1792"/>
        <v>10</v>
      </c>
      <c r="AI1795" s="449">
        <f t="shared" si="1792"/>
        <v>9</v>
      </c>
      <c r="AJ1795" s="464">
        <f t="shared" si="1772"/>
        <v>8</v>
      </c>
      <c r="AK1795" s="448">
        <f t="shared" si="1773"/>
        <v>7</v>
      </c>
      <c r="AL1795" s="448">
        <f t="shared" si="1774"/>
        <v>6</v>
      </c>
      <c r="AM1795" s="448">
        <f t="shared" si="1775"/>
        <v>5</v>
      </c>
      <c r="AN1795" s="449">
        <f t="shared" si="1776"/>
        <v>4</v>
      </c>
    </row>
    <row r="1796" spans="1:40" outlineLevel="2">
      <c r="A1796" s="882">
        <f>ROW()</f>
        <v>1796</v>
      </c>
      <c r="B1796" s="453"/>
      <c r="D1796" s="452" t="s">
        <v>35</v>
      </c>
      <c r="H1796" s="458"/>
      <c r="I1796" s="458"/>
      <c r="J1796" s="459"/>
      <c r="K1796" s="458"/>
      <c r="L1796" s="458"/>
      <c r="M1796" s="458"/>
      <c r="N1796" s="458"/>
      <c r="O1796" s="459"/>
      <c r="P1796" s="458"/>
      <c r="Q1796" s="458"/>
      <c r="R1796" s="169">
        <f>Input!$J$67</f>
        <v>10</v>
      </c>
      <c r="S1796" s="311">
        <f t="shared" ref="S1796:X1796" si="1793">(R1796-R$9)*(R1796&gt;S$9)</f>
        <v>9</v>
      </c>
      <c r="T1796" s="26">
        <f t="shared" si="1793"/>
        <v>8</v>
      </c>
      <c r="U1796" s="26">
        <f t="shared" si="1793"/>
        <v>7.5</v>
      </c>
      <c r="V1796" s="448">
        <f t="shared" si="1793"/>
        <v>6.5</v>
      </c>
      <c r="W1796" s="448">
        <f t="shared" si="1793"/>
        <v>5.5</v>
      </c>
      <c r="X1796" s="449">
        <f t="shared" si="1793"/>
        <v>4.5</v>
      </c>
      <c r="Y1796" s="342">
        <f>IF(X1796=0,0,MAX(Input!Y$67-(Input!J$67-X1796)-1,0))</f>
        <v>3.5</v>
      </c>
      <c r="Z1796" s="448">
        <f t="shared" ref="Z1796:AI1796" si="1794">(Y1796-Y$9)*(Y1796&gt;Z$9)</f>
        <v>3</v>
      </c>
      <c r="AA1796" s="448">
        <f t="shared" si="1794"/>
        <v>2</v>
      </c>
      <c r="AB1796" s="448">
        <f t="shared" si="1794"/>
        <v>1</v>
      </c>
      <c r="AC1796" s="448">
        <f t="shared" si="1794"/>
        <v>0</v>
      </c>
      <c r="AD1796" s="449">
        <f t="shared" si="1794"/>
        <v>0</v>
      </c>
      <c r="AE1796" s="464">
        <f t="shared" si="1794"/>
        <v>0</v>
      </c>
      <c r="AF1796" s="448">
        <f t="shared" si="1794"/>
        <v>0</v>
      </c>
      <c r="AG1796" s="448">
        <f t="shared" si="1794"/>
        <v>0</v>
      </c>
      <c r="AH1796" s="448">
        <f t="shared" si="1794"/>
        <v>0</v>
      </c>
      <c r="AI1796" s="449">
        <f t="shared" si="1794"/>
        <v>0</v>
      </c>
      <c r="AJ1796" s="464">
        <f t="shared" si="1772"/>
        <v>0</v>
      </c>
      <c r="AK1796" s="448">
        <f t="shared" si="1773"/>
        <v>0</v>
      </c>
      <c r="AL1796" s="448">
        <f t="shared" si="1774"/>
        <v>0</v>
      </c>
      <c r="AM1796" s="448">
        <f t="shared" si="1775"/>
        <v>0</v>
      </c>
      <c r="AN1796" s="449">
        <f t="shared" si="1776"/>
        <v>0</v>
      </c>
    </row>
    <row r="1797" spans="1:40" outlineLevel="2">
      <c r="A1797" s="882">
        <f>ROW()</f>
        <v>1797</v>
      </c>
      <c r="B1797" s="453"/>
      <c r="D1797" s="452" t="s">
        <v>302</v>
      </c>
      <c r="H1797" s="458"/>
      <c r="I1797" s="458"/>
      <c r="J1797" s="459"/>
      <c r="K1797" s="458"/>
      <c r="L1797" s="458"/>
      <c r="M1797" s="458"/>
      <c r="N1797" s="458"/>
      <c r="O1797" s="459"/>
      <c r="P1797" s="458"/>
      <c r="Q1797" s="458"/>
      <c r="R1797" s="169">
        <f>Input!$J$68</f>
        <v>10</v>
      </c>
      <c r="S1797" s="311">
        <f t="shared" ref="S1797:X1797" si="1795">(R1797-R$9)*(R1797&gt;S$9)</f>
        <v>9</v>
      </c>
      <c r="T1797" s="26">
        <f t="shared" si="1795"/>
        <v>8</v>
      </c>
      <c r="U1797" s="26">
        <f t="shared" si="1795"/>
        <v>7.5</v>
      </c>
      <c r="V1797" s="448">
        <f t="shared" si="1795"/>
        <v>6.5</v>
      </c>
      <c r="W1797" s="448">
        <f t="shared" si="1795"/>
        <v>5.5</v>
      </c>
      <c r="X1797" s="449">
        <f t="shared" si="1795"/>
        <v>4.5</v>
      </c>
      <c r="Y1797" s="342">
        <f>IF(X1797=0,0,MAX(Input!Y$68-(Input!J$68-X1797)-1,0))</f>
        <v>3.5</v>
      </c>
      <c r="Z1797" s="448">
        <f t="shared" ref="Z1797:AI1797" si="1796">(Y1797-Y$9)*(Y1797&gt;Z$9)</f>
        <v>3</v>
      </c>
      <c r="AA1797" s="448">
        <f t="shared" si="1796"/>
        <v>2</v>
      </c>
      <c r="AB1797" s="448">
        <f t="shared" si="1796"/>
        <v>1</v>
      </c>
      <c r="AC1797" s="448">
        <f t="shared" si="1796"/>
        <v>0</v>
      </c>
      <c r="AD1797" s="449">
        <f t="shared" si="1796"/>
        <v>0</v>
      </c>
      <c r="AE1797" s="464">
        <f t="shared" si="1796"/>
        <v>0</v>
      </c>
      <c r="AF1797" s="448">
        <f t="shared" si="1796"/>
        <v>0</v>
      </c>
      <c r="AG1797" s="448">
        <f t="shared" si="1796"/>
        <v>0</v>
      </c>
      <c r="AH1797" s="448">
        <f t="shared" si="1796"/>
        <v>0</v>
      </c>
      <c r="AI1797" s="449">
        <f t="shared" si="1796"/>
        <v>0</v>
      </c>
      <c r="AJ1797" s="464">
        <f t="shared" si="1772"/>
        <v>0</v>
      </c>
      <c r="AK1797" s="448">
        <f t="shared" si="1773"/>
        <v>0</v>
      </c>
      <c r="AL1797" s="448">
        <f t="shared" si="1774"/>
        <v>0</v>
      </c>
      <c r="AM1797" s="448">
        <f t="shared" si="1775"/>
        <v>0</v>
      </c>
      <c r="AN1797" s="449">
        <f t="shared" si="1776"/>
        <v>0</v>
      </c>
    </row>
    <row r="1798" spans="1:40" outlineLevel="2">
      <c r="A1798" s="882">
        <f>ROW()</f>
        <v>1798</v>
      </c>
      <c r="B1798" s="453"/>
      <c r="D1798" s="452" t="s">
        <v>36</v>
      </c>
      <c r="H1798" s="458"/>
      <c r="I1798" s="458"/>
      <c r="J1798" s="459"/>
      <c r="K1798" s="458"/>
      <c r="L1798" s="458"/>
      <c r="M1798" s="458"/>
      <c r="N1798" s="458"/>
      <c r="O1798" s="459"/>
      <c r="P1798" s="458"/>
      <c r="Q1798" s="458"/>
      <c r="R1798" s="169">
        <f>Input!$J$69</f>
        <v>5</v>
      </c>
      <c r="S1798" s="311">
        <f t="shared" ref="S1798:X1798" si="1797">(R1798-R$9)*(R1798&gt;S$9)</f>
        <v>4</v>
      </c>
      <c r="T1798" s="26">
        <f t="shared" si="1797"/>
        <v>3</v>
      </c>
      <c r="U1798" s="26">
        <f t="shared" si="1797"/>
        <v>2.5</v>
      </c>
      <c r="V1798" s="448">
        <f t="shared" si="1797"/>
        <v>1.5</v>
      </c>
      <c r="W1798" s="448">
        <f t="shared" si="1797"/>
        <v>0.5</v>
      </c>
      <c r="X1798" s="449">
        <f t="shared" si="1797"/>
        <v>0</v>
      </c>
      <c r="Y1798" s="342">
        <f>IF(X1798=0,0,MAX(Input!Y$69-(Input!J$69-X1798)-1,0))</f>
        <v>0</v>
      </c>
      <c r="Z1798" s="448">
        <f t="shared" ref="Z1798:AI1798" si="1798">(Y1798-Y$9)*(Y1798&gt;Z$9)</f>
        <v>0</v>
      </c>
      <c r="AA1798" s="448">
        <f t="shared" si="1798"/>
        <v>0</v>
      </c>
      <c r="AB1798" s="448">
        <f t="shared" si="1798"/>
        <v>0</v>
      </c>
      <c r="AC1798" s="448">
        <f t="shared" si="1798"/>
        <v>0</v>
      </c>
      <c r="AD1798" s="449">
        <f t="shared" si="1798"/>
        <v>0</v>
      </c>
      <c r="AE1798" s="464">
        <f t="shared" si="1798"/>
        <v>0</v>
      </c>
      <c r="AF1798" s="448">
        <f t="shared" si="1798"/>
        <v>0</v>
      </c>
      <c r="AG1798" s="448">
        <f t="shared" si="1798"/>
        <v>0</v>
      </c>
      <c r="AH1798" s="448">
        <f t="shared" si="1798"/>
        <v>0</v>
      </c>
      <c r="AI1798" s="449">
        <f t="shared" si="1798"/>
        <v>0</v>
      </c>
      <c r="AJ1798" s="464">
        <f t="shared" si="1772"/>
        <v>0</v>
      </c>
      <c r="AK1798" s="448">
        <f t="shared" si="1773"/>
        <v>0</v>
      </c>
      <c r="AL1798" s="448">
        <f t="shared" si="1774"/>
        <v>0</v>
      </c>
      <c r="AM1798" s="448">
        <f t="shared" si="1775"/>
        <v>0</v>
      </c>
      <c r="AN1798" s="449">
        <f t="shared" si="1776"/>
        <v>0</v>
      </c>
    </row>
    <row r="1799" spans="1:40" outlineLevel="2">
      <c r="A1799" s="882">
        <f>ROW()</f>
        <v>1799</v>
      </c>
      <c r="B1799" s="453"/>
      <c r="D1799" s="452" t="s">
        <v>583</v>
      </c>
      <c r="H1799" s="458"/>
      <c r="I1799" s="458"/>
      <c r="J1799" s="459"/>
      <c r="K1799" s="458"/>
      <c r="L1799" s="458"/>
      <c r="M1799" s="458"/>
      <c r="N1799" s="458"/>
      <c r="O1799" s="459"/>
      <c r="P1799" s="458"/>
      <c r="Q1799" s="458"/>
      <c r="R1799" s="169">
        <f>Input!$J$70</f>
        <v>10</v>
      </c>
      <c r="S1799" s="311">
        <f t="shared" ref="S1799:X1799" si="1799">(R1799-R$9)*(R1799&gt;S$9)</f>
        <v>9</v>
      </c>
      <c r="T1799" s="26">
        <f t="shared" si="1799"/>
        <v>8</v>
      </c>
      <c r="U1799" s="26">
        <f t="shared" si="1799"/>
        <v>7.5</v>
      </c>
      <c r="V1799" s="448">
        <f t="shared" si="1799"/>
        <v>6.5</v>
      </c>
      <c r="W1799" s="448">
        <f t="shared" si="1799"/>
        <v>5.5</v>
      </c>
      <c r="X1799" s="449">
        <f t="shared" si="1799"/>
        <v>4.5</v>
      </c>
      <c r="Y1799" s="342">
        <f>IF(X1799=0,0,MAX(Input!Y$70-(Input!J$70-X1799)-1,0))</f>
        <v>3.5</v>
      </c>
      <c r="Z1799" s="448">
        <f t="shared" ref="Z1799:AI1799" si="1800">(Y1799-Y$9)*(Y1799&gt;Z$9)</f>
        <v>3</v>
      </c>
      <c r="AA1799" s="448">
        <f t="shared" si="1800"/>
        <v>2</v>
      </c>
      <c r="AB1799" s="448">
        <f t="shared" si="1800"/>
        <v>1</v>
      </c>
      <c r="AC1799" s="448">
        <f t="shared" si="1800"/>
        <v>0</v>
      </c>
      <c r="AD1799" s="449">
        <f t="shared" si="1800"/>
        <v>0</v>
      </c>
      <c r="AE1799" s="464">
        <f t="shared" si="1800"/>
        <v>0</v>
      </c>
      <c r="AF1799" s="448">
        <f t="shared" si="1800"/>
        <v>0</v>
      </c>
      <c r="AG1799" s="448">
        <f t="shared" si="1800"/>
        <v>0</v>
      </c>
      <c r="AH1799" s="448">
        <f t="shared" si="1800"/>
        <v>0</v>
      </c>
      <c r="AI1799" s="449">
        <f t="shared" si="1800"/>
        <v>0</v>
      </c>
      <c r="AJ1799" s="464">
        <f t="shared" si="1772"/>
        <v>0</v>
      </c>
      <c r="AK1799" s="448">
        <f t="shared" si="1773"/>
        <v>0</v>
      </c>
      <c r="AL1799" s="448">
        <f t="shared" si="1774"/>
        <v>0</v>
      </c>
      <c r="AM1799" s="448">
        <f t="shared" si="1775"/>
        <v>0</v>
      </c>
      <c r="AN1799" s="449">
        <f t="shared" si="1776"/>
        <v>0</v>
      </c>
    </row>
    <row r="1800" spans="1:40" outlineLevel="2">
      <c r="A1800" s="882">
        <f>ROW()</f>
        <v>1800</v>
      </c>
      <c r="B1800" s="453"/>
      <c r="D1800" s="452" t="s">
        <v>81</v>
      </c>
      <c r="H1800" s="458"/>
      <c r="I1800" s="458"/>
      <c r="J1800" s="459"/>
      <c r="K1800" s="458"/>
      <c r="L1800" s="458"/>
      <c r="M1800" s="458"/>
      <c r="N1800" s="458"/>
      <c r="O1800" s="459"/>
      <c r="P1800" s="458"/>
      <c r="Q1800" s="458"/>
      <c r="R1800" s="169">
        <f>Input!$J$71</f>
        <v>5</v>
      </c>
      <c r="S1800" s="311">
        <f t="shared" ref="S1800:X1800" si="1801">(R1800-R$9)*(R1800&gt;S$9)</f>
        <v>4</v>
      </c>
      <c r="T1800" s="26">
        <f t="shared" si="1801"/>
        <v>3</v>
      </c>
      <c r="U1800" s="26">
        <f t="shared" si="1801"/>
        <v>2.5</v>
      </c>
      <c r="V1800" s="448">
        <f t="shared" si="1801"/>
        <v>1.5</v>
      </c>
      <c r="W1800" s="448">
        <f t="shared" si="1801"/>
        <v>0.5</v>
      </c>
      <c r="X1800" s="449">
        <f t="shared" si="1801"/>
        <v>0</v>
      </c>
      <c r="Y1800" s="342">
        <f>IF(X1800=0,0,MAX(Input!Y$71-(Input!J$71-X1800)-1,0))</f>
        <v>0</v>
      </c>
      <c r="Z1800" s="448">
        <f t="shared" ref="Z1800:AI1800" si="1802">(Y1800-Y$9)*(Y1800&gt;Z$9)</f>
        <v>0</v>
      </c>
      <c r="AA1800" s="448">
        <f t="shared" si="1802"/>
        <v>0</v>
      </c>
      <c r="AB1800" s="448">
        <f t="shared" si="1802"/>
        <v>0</v>
      </c>
      <c r="AC1800" s="448">
        <f t="shared" si="1802"/>
        <v>0</v>
      </c>
      <c r="AD1800" s="449">
        <f t="shared" si="1802"/>
        <v>0</v>
      </c>
      <c r="AE1800" s="464">
        <f t="shared" si="1802"/>
        <v>0</v>
      </c>
      <c r="AF1800" s="448">
        <f t="shared" si="1802"/>
        <v>0</v>
      </c>
      <c r="AG1800" s="448">
        <f t="shared" si="1802"/>
        <v>0</v>
      </c>
      <c r="AH1800" s="448">
        <f t="shared" si="1802"/>
        <v>0</v>
      </c>
      <c r="AI1800" s="449">
        <f t="shared" si="1802"/>
        <v>0</v>
      </c>
      <c r="AJ1800" s="464">
        <f t="shared" si="1772"/>
        <v>0</v>
      </c>
      <c r="AK1800" s="448">
        <f t="shared" si="1773"/>
        <v>0</v>
      </c>
      <c r="AL1800" s="448">
        <f t="shared" si="1774"/>
        <v>0</v>
      </c>
      <c r="AM1800" s="448">
        <f t="shared" si="1775"/>
        <v>0</v>
      </c>
      <c r="AN1800" s="449">
        <f t="shared" si="1776"/>
        <v>0</v>
      </c>
    </row>
    <row r="1801" spans="1:40" outlineLevel="2">
      <c r="A1801" s="882">
        <f>ROW()</f>
        <v>1801</v>
      </c>
      <c r="B1801" s="453"/>
      <c r="D1801" s="452" t="s">
        <v>28</v>
      </c>
      <c r="H1801" s="458"/>
      <c r="I1801" s="458"/>
      <c r="J1801" s="459"/>
      <c r="K1801" s="458"/>
      <c r="L1801" s="458"/>
      <c r="M1801" s="458"/>
      <c r="N1801" s="458"/>
      <c r="O1801" s="459"/>
      <c r="P1801" s="458"/>
      <c r="Q1801" s="458"/>
      <c r="R1801" s="169">
        <f>Input!$J$72</f>
        <v>0</v>
      </c>
      <c r="S1801" s="311">
        <f t="shared" ref="S1801:X1801" si="1803">(R1801-R$9)*(R1801&gt;S$9)</f>
        <v>0</v>
      </c>
      <c r="T1801" s="26">
        <f t="shared" si="1803"/>
        <v>0</v>
      </c>
      <c r="U1801" s="26">
        <f t="shared" si="1803"/>
        <v>0</v>
      </c>
      <c r="V1801" s="448">
        <f t="shared" si="1803"/>
        <v>0</v>
      </c>
      <c r="W1801" s="448">
        <f t="shared" si="1803"/>
        <v>0</v>
      </c>
      <c r="X1801" s="449">
        <f t="shared" si="1803"/>
        <v>0</v>
      </c>
      <c r="Y1801" s="342">
        <f>IF(X1801=0,0,MAX(Input!Y$72-(Input!J$72-X1801)-1,0))</f>
        <v>0</v>
      </c>
      <c r="Z1801" s="448">
        <f t="shared" ref="Z1801:AI1801" si="1804">(Y1801-Y$9)*(Y1801&gt;Z$9)</f>
        <v>0</v>
      </c>
      <c r="AA1801" s="448">
        <f t="shared" si="1804"/>
        <v>0</v>
      </c>
      <c r="AB1801" s="448">
        <f t="shared" si="1804"/>
        <v>0</v>
      </c>
      <c r="AC1801" s="448">
        <f t="shared" si="1804"/>
        <v>0</v>
      </c>
      <c r="AD1801" s="449">
        <f t="shared" si="1804"/>
        <v>0</v>
      </c>
      <c r="AE1801" s="464">
        <f t="shared" si="1804"/>
        <v>0</v>
      </c>
      <c r="AF1801" s="448">
        <f t="shared" si="1804"/>
        <v>0</v>
      </c>
      <c r="AG1801" s="448">
        <f t="shared" si="1804"/>
        <v>0</v>
      </c>
      <c r="AH1801" s="448">
        <f t="shared" si="1804"/>
        <v>0</v>
      </c>
      <c r="AI1801" s="449">
        <f t="shared" si="1804"/>
        <v>0</v>
      </c>
      <c r="AJ1801" s="464">
        <f t="shared" si="1772"/>
        <v>0</v>
      </c>
      <c r="AK1801" s="448">
        <f t="shared" si="1773"/>
        <v>0</v>
      </c>
      <c r="AL1801" s="448">
        <f t="shared" si="1774"/>
        <v>0</v>
      </c>
      <c r="AM1801" s="448">
        <f t="shared" si="1775"/>
        <v>0</v>
      </c>
      <c r="AN1801" s="449">
        <f t="shared" si="1776"/>
        <v>0</v>
      </c>
    </row>
    <row r="1802" spans="1:40" outlineLevel="2">
      <c r="A1802" s="882">
        <f>ROW()</f>
        <v>1802</v>
      </c>
      <c r="B1802" s="453"/>
      <c r="D1802" s="456" t="s">
        <v>443</v>
      </c>
      <c r="E1802" s="456"/>
      <c r="F1802" s="456"/>
      <c r="G1802" s="456"/>
      <c r="H1802" s="460"/>
      <c r="I1802" s="460"/>
      <c r="J1802" s="461"/>
      <c r="K1802" s="460"/>
      <c r="L1802" s="460"/>
      <c r="M1802" s="460"/>
      <c r="N1802" s="460"/>
      <c r="O1802" s="461"/>
      <c r="P1802" s="460"/>
      <c r="Q1802" s="460"/>
      <c r="R1802" s="170">
        <f>Input!$J$73</f>
        <v>65.842774465500923</v>
      </c>
      <c r="S1802" s="312">
        <f t="shared" ref="S1802:X1802" si="1805">(R1802-R$9)*(R1802&gt;S$9)</f>
        <v>64.842774465500923</v>
      </c>
      <c r="T1802" s="29">
        <f t="shared" si="1805"/>
        <v>63.842774465500923</v>
      </c>
      <c r="U1802" s="29">
        <f t="shared" si="1805"/>
        <v>63.342774465500923</v>
      </c>
      <c r="V1802" s="450">
        <f t="shared" si="1805"/>
        <v>62.342774465500923</v>
      </c>
      <c r="W1802" s="450">
        <f t="shared" si="1805"/>
        <v>61.342774465500923</v>
      </c>
      <c r="X1802" s="451">
        <f t="shared" si="1805"/>
        <v>60.342774465500923</v>
      </c>
      <c r="Y1802" s="343">
        <f>IF(X1802=0,0,MAX(Input!Y$73-(Input!J$73-X1802)-1,0))</f>
        <v>59.342774465500923</v>
      </c>
      <c r="Z1802" s="450">
        <f t="shared" ref="Z1802:AI1802" si="1806">(Y1802-Y$9)*(Y1802&gt;Z$9)</f>
        <v>58.842774465500923</v>
      </c>
      <c r="AA1802" s="450">
        <f t="shared" si="1806"/>
        <v>57.842774465500923</v>
      </c>
      <c r="AB1802" s="450">
        <f t="shared" si="1806"/>
        <v>56.842774465500923</v>
      </c>
      <c r="AC1802" s="450">
        <f t="shared" si="1806"/>
        <v>55.842774465500923</v>
      </c>
      <c r="AD1802" s="451">
        <f t="shared" si="1806"/>
        <v>54.842774465500923</v>
      </c>
      <c r="AE1802" s="474">
        <f t="shared" si="1806"/>
        <v>53.842774465500923</v>
      </c>
      <c r="AF1802" s="450">
        <f t="shared" si="1806"/>
        <v>52.842774465500923</v>
      </c>
      <c r="AG1802" s="450">
        <f t="shared" si="1806"/>
        <v>51.842774465500923</v>
      </c>
      <c r="AH1802" s="450">
        <f t="shared" si="1806"/>
        <v>50.842774465500923</v>
      </c>
      <c r="AI1802" s="451">
        <f t="shared" si="1806"/>
        <v>49.842774465500923</v>
      </c>
      <c r="AJ1802" s="474">
        <f t="shared" si="1772"/>
        <v>48.842774465500923</v>
      </c>
      <c r="AK1802" s="450">
        <f t="shared" si="1773"/>
        <v>47.842774465500923</v>
      </c>
      <c r="AL1802" s="450">
        <f t="shared" si="1774"/>
        <v>46.842774465500923</v>
      </c>
      <c r="AM1802" s="450">
        <f t="shared" si="1775"/>
        <v>45.842774465500923</v>
      </c>
      <c r="AN1802" s="451">
        <f t="shared" si="1776"/>
        <v>44.842774465500923</v>
      </c>
    </row>
    <row r="1803" spans="1:40" outlineLevel="2">
      <c r="A1803" s="882">
        <f>ROW()</f>
        <v>1803</v>
      </c>
      <c r="B1803" s="453"/>
      <c r="H1803" s="458"/>
      <c r="I1803" s="458"/>
      <c r="J1803" s="459"/>
      <c r="K1803" s="458"/>
      <c r="L1803" s="458"/>
      <c r="M1803" s="458"/>
      <c r="N1803" s="458"/>
      <c r="O1803" s="459"/>
      <c r="P1803" s="458"/>
      <c r="Q1803" s="458"/>
      <c r="R1803" s="439"/>
      <c r="S1803" s="440"/>
      <c r="T1803" s="439"/>
      <c r="U1803" s="439"/>
      <c r="V1803" s="439"/>
      <c r="W1803" s="439"/>
      <c r="X1803" s="440"/>
      <c r="Y1803" s="443"/>
      <c r="Z1803" s="439"/>
      <c r="AA1803" s="439"/>
      <c r="AB1803" s="439"/>
      <c r="AC1803" s="439"/>
      <c r="AD1803" s="440"/>
      <c r="AE1803" s="443"/>
      <c r="AF1803" s="439"/>
      <c r="AG1803" s="439"/>
      <c r="AH1803" s="439"/>
      <c r="AI1803" s="440"/>
      <c r="AJ1803" s="443"/>
      <c r="AK1803" s="439"/>
      <c r="AL1803" s="439"/>
      <c r="AM1803" s="439"/>
      <c r="AN1803" s="440"/>
    </row>
    <row r="1804" spans="1:40" outlineLevel="1">
      <c r="A1804" s="732" t="s">
        <v>20</v>
      </c>
      <c r="B1804" s="733"/>
      <c r="C1804" s="881"/>
      <c r="D1804" s="733"/>
      <c r="E1804" s="733"/>
      <c r="F1804" s="733"/>
      <c r="G1804" s="730"/>
      <c r="H1804" s="733"/>
      <c r="I1804" s="730"/>
      <c r="J1804" s="729"/>
      <c r="K1804" s="730"/>
      <c r="L1804" s="730"/>
      <c r="M1804" s="730"/>
      <c r="N1804" s="730"/>
      <c r="O1804" s="729"/>
      <c r="P1804" s="730"/>
      <c r="Q1804" s="730"/>
      <c r="R1804" s="730"/>
      <c r="S1804" s="731"/>
      <c r="T1804" s="730"/>
      <c r="U1804" s="730"/>
      <c r="V1804" s="730"/>
      <c r="W1804" s="730"/>
      <c r="X1804" s="731"/>
      <c r="Y1804" s="729"/>
      <c r="Z1804" s="730"/>
      <c r="AA1804" s="730"/>
      <c r="AB1804" s="730"/>
      <c r="AC1804" s="730"/>
      <c r="AD1804" s="731"/>
      <c r="AE1804" s="729"/>
      <c r="AF1804" s="730"/>
      <c r="AG1804" s="730"/>
      <c r="AH1804" s="730"/>
      <c r="AI1804" s="731"/>
      <c r="AJ1804" s="729"/>
      <c r="AK1804" s="730"/>
      <c r="AL1804" s="730"/>
      <c r="AM1804" s="730"/>
      <c r="AN1804" s="731"/>
    </row>
    <row r="1805" spans="1:40" outlineLevel="2">
      <c r="A1805" s="882">
        <f>ROW()</f>
        <v>1805</v>
      </c>
      <c r="B1805" s="453"/>
      <c r="D1805" s="452" t="s">
        <v>300</v>
      </c>
      <c r="H1805" s="458"/>
      <c r="I1805" s="458"/>
      <c r="J1805" s="459"/>
      <c r="K1805" s="458"/>
      <c r="L1805" s="458"/>
      <c r="M1805" s="458"/>
      <c r="N1805" s="458"/>
      <c r="O1805" s="459"/>
      <c r="P1805" s="458"/>
      <c r="Q1805" s="439">
        <f t="shared" ref="Q1805:AD1806" si="1807">P1913</f>
        <v>0</v>
      </c>
      <c r="R1805" s="439">
        <f t="shared" si="1807"/>
        <v>2.3199044318781055</v>
      </c>
      <c r="S1805" s="440">
        <f t="shared" si="1807"/>
        <v>2.3083665118432179</v>
      </c>
      <c r="T1805" s="439">
        <f t="shared" si="1807"/>
        <v>2.2968285918083304</v>
      </c>
      <c r="U1805" s="439">
        <f t="shared" si="1807"/>
        <v>2.2870962672667696</v>
      </c>
      <c r="V1805" s="439">
        <f t="shared" si="1807"/>
        <v>2.267631618183648</v>
      </c>
      <c r="W1805" s="439">
        <f t="shared" si="1807"/>
        <v>2.2481669691005264</v>
      </c>
      <c r="X1805" s="440">
        <f t="shared" si="1807"/>
        <v>2.2287023200174048</v>
      </c>
      <c r="Y1805" s="443">
        <f t="shared" si="1807"/>
        <v>2.2092376709342831</v>
      </c>
      <c r="Z1805" s="439">
        <f t="shared" si="1807"/>
        <v>2.1942088432408529</v>
      </c>
      <c r="AA1805" s="439">
        <f t="shared" si="1807"/>
        <v>2.1641511878539919</v>
      </c>
      <c r="AB1805" s="439">
        <f t="shared" si="1807"/>
        <v>2.1340935324671308</v>
      </c>
      <c r="AC1805" s="439">
        <f t="shared" si="1807"/>
        <v>2.1040358770802698</v>
      </c>
      <c r="AD1805" s="440">
        <f t="shared" si="1807"/>
        <v>2.0739782216934088</v>
      </c>
      <c r="AE1805" s="443">
        <f t="shared" ref="AE1805:AI1816" si="1808">AD1913</f>
        <v>2.0439205663065478</v>
      </c>
      <c r="AF1805" s="439">
        <f t="shared" si="1808"/>
        <v>2.0140555457089393</v>
      </c>
      <c r="AG1805" s="439">
        <f t="shared" si="1808"/>
        <v>1.9841905251113308</v>
      </c>
      <c r="AH1805" s="439">
        <f t="shared" si="1808"/>
        <v>1.9543255045137222</v>
      </c>
      <c r="AI1805" s="440">
        <f t="shared" si="1808"/>
        <v>1.9244604839161137</v>
      </c>
      <c r="AJ1805" s="443">
        <f t="shared" ref="AJ1805:AJ1816" si="1809">AI1913</f>
        <v>1.8945954633185051</v>
      </c>
      <c r="AK1805" s="439">
        <f t="shared" ref="AK1805:AK1816" si="1810">AJ1913</f>
        <v>1.8645225194563066</v>
      </c>
      <c r="AL1805" s="439">
        <f t="shared" ref="AL1805:AL1816" si="1811">AK1913</f>
        <v>1.8344495755941082</v>
      </c>
      <c r="AM1805" s="439">
        <f t="shared" ref="AM1805:AM1816" si="1812">AL1913</f>
        <v>1.8043766317319097</v>
      </c>
      <c r="AN1805" s="440">
        <f t="shared" ref="AN1805:AN1816" si="1813">AM1913</f>
        <v>1.7743036878697112</v>
      </c>
    </row>
    <row r="1806" spans="1:40" outlineLevel="2">
      <c r="A1806" s="882">
        <f>ROW()</f>
        <v>1806</v>
      </c>
      <c r="B1806" s="453"/>
      <c r="D1806" s="452" t="s">
        <v>301</v>
      </c>
      <c r="H1806" s="458"/>
      <c r="I1806" s="458"/>
      <c r="J1806" s="459"/>
      <c r="K1806" s="458"/>
      <c r="L1806" s="458"/>
      <c r="M1806" s="458"/>
      <c r="N1806" s="458"/>
      <c r="O1806" s="459"/>
      <c r="P1806" s="458"/>
      <c r="Q1806" s="439">
        <f t="shared" si="1807"/>
        <v>0</v>
      </c>
      <c r="R1806" s="439">
        <f t="shared" si="1807"/>
        <v>0</v>
      </c>
      <c r="S1806" s="440">
        <f t="shared" si="1807"/>
        <v>0</v>
      </c>
      <c r="T1806" s="439">
        <f t="shared" si="1807"/>
        <v>0</v>
      </c>
      <c r="U1806" s="439">
        <f t="shared" si="1807"/>
        <v>0</v>
      </c>
      <c r="V1806" s="439">
        <f t="shared" si="1807"/>
        <v>0</v>
      </c>
      <c r="W1806" s="439">
        <f t="shared" si="1807"/>
        <v>0</v>
      </c>
      <c r="X1806" s="440">
        <f t="shared" si="1807"/>
        <v>0</v>
      </c>
      <c r="Y1806" s="443">
        <f t="shared" ref="Y1806" si="1814">X1914</f>
        <v>0</v>
      </c>
      <c r="Z1806" s="439">
        <f t="shared" ref="Z1806" si="1815">Y1914</f>
        <v>0</v>
      </c>
      <c r="AA1806" s="439">
        <f t="shared" ref="AA1806" si="1816">Z1914</f>
        <v>0</v>
      </c>
      <c r="AB1806" s="439">
        <f t="shared" ref="AB1806" si="1817">AA1914</f>
        <v>0</v>
      </c>
      <c r="AC1806" s="439">
        <f t="shared" ref="AC1806" si="1818">AB1914</f>
        <v>0</v>
      </c>
      <c r="AD1806" s="440">
        <f t="shared" ref="AD1806" si="1819">AC1914</f>
        <v>0</v>
      </c>
      <c r="AE1806" s="443">
        <f t="shared" si="1808"/>
        <v>0</v>
      </c>
      <c r="AF1806" s="439">
        <f t="shared" si="1808"/>
        <v>0</v>
      </c>
      <c r="AG1806" s="439">
        <f t="shared" si="1808"/>
        <v>0</v>
      </c>
      <c r="AH1806" s="439">
        <f t="shared" si="1808"/>
        <v>0</v>
      </c>
      <c r="AI1806" s="440">
        <f t="shared" si="1808"/>
        <v>0</v>
      </c>
      <c r="AJ1806" s="443">
        <f t="shared" si="1809"/>
        <v>0</v>
      </c>
      <c r="AK1806" s="439">
        <f t="shared" si="1810"/>
        <v>0</v>
      </c>
      <c r="AL1806" s="439">
        <f t="shared" si="1811"/>
        <v>0</v>
      </c>
      <c r="AM1806" s="439">
        <f t="shared" si="1812"/>
        <v>0</v>
      </c>
      <c r="AN1806" s="440">
        <f t="shared" si="1813"/>
        <v>0</v>
      </c>
    </row>
    <row r="1807" spans="1:40" outlineLevel="2">
      <c r="A1807" s="882">
        <f>ROW()</f>
        <v>1807</v>
      </c>
      <c r="B1807" s="453"/>
      <c r="D1807" s="452" t="s">
        <v>29</v>
      </c>
      <c r="H1807" s="458"/>
      <c r="I1807" s="458"/>
      <c r="J1807" s="459"/>
      <c r="K1807" s="458"/>
      <c r="L1807" s="458"/>
      <c r="M1807" s="458"/>
      <c r="N1807" s="458"/>
      <c r="O1807" s="459"/>
      <c r="P1807" s="458"/>
      <c r="Q1807" s="439">
        <f t="shared" ref="Q1807:AD1807" si="1820">P1915</f>
        <v>0</v>
      </c>
      <c r="R1807" s="439">
        <f t="shared" si="1820"/>
        <v>0</v>
      </c>
      <c r="S1807" s="440">
        <f t="shared" si="1820"/>
        <v>-0.1219005586763498</v>
      </c>
      <c r="T1807" s="439">
        <f t="shared" si="1820"/>
        <v>0</v>
      </c>
      <c r="U1807" s="439">
        <f t="shared" si="1820"/>
        <v>0</v>
      </c>
      <c r="V1807" s="439">
        <f t="shared" si="1820"/>
        <v>0</v>
      </c>
      <c r="W1807" s="439">
        <f t="shared" si="1820"/>
        <v>0</v>
      </c>
      <c r="X1807" s="440">
        <f t="shared" si="1820"/>
        <v>0</v>
      </c>
      <c r="Y1807" s="443">
        <f t="shared" si="1820"/>
        <v>0</v>
      </c>
      <c r="Z1807" s="439">
        <f t="shared" si="1820"/>
        <v>0</v>
      </c>
      <c r="AA1807" s="439">
        <f t="shared" si="1820"/>
        <v>0</v>
      </c>
      <c r="AB1807" s="439">
        <f t="shared" si="1820"/>
        <v>0</v>
      </c>
      <c r="AC1807" s="439">
        <f t="shared" si="1820"/>
        <v>0</v>
      </c>
      <c r="AD1807" s="440">
        <f t="shared" si="1820"/>
        <v>0</v>
      </c>
      <c r="AE1807" s="443">
        <f t="shared" si="1808"/>
        <v>0</v>
      </c>
      <c r="AF1807" s="439">
        <f t="shared" si="1808"/>
        <v>0</v>
      </c>
      <c r="AG1807" s="439">
        <f t="shared" si="1808"/>
        <v>0</v>
      </c>
      <c r="AH1807" s="439">
        <f t="shared" si="1808"/>
        <v>0</v>
      </c>
      <c r="AI1807" s="440">
        <f t="shared" si="1808"/>
        <v>0</v>
      </c>
      <c r="AJ1807" s="443">
        <f t="shared" si="1809"/>
        <v>0</v>
      </c>
      <c r="AK1807" s="439">
        <f t="shared" si="1810"/>
        <v>0</v>
      </c>
      <c r="AL1807" s="439">
        <f t="shared" si="1811"/>
        <v>0</v>
      </c>
      <c r="AM1807" s="439">
        <f t="shared" si="1812"/>
        <v>0</v>
      </c>
      <c r="AN1807" s="440">
        <f t="shared" si="1813"/>
        <v>0</v>
      </c>
    </row>
    <row r="1808" spans="1:40" outlineLevel="2">
      <c r="A1808" s="882">
        <f>ROW()</f>
        <v>1808</v>
      </c>
      <c r="B1808" s="453"/>
      <c r="D1808" s="452" t="s">
        <v>30</v>
      </c>
      <c r="H1808" s="458"/>
      <c r="I1808" s="458"/>
      <c r="J1808" s="459"/>
      <c r="K1808" s="458"/>
      <c r="L1808" s="458"/>
      <c r="M1808" s="458"/>
      <c r="N1808" s="458"/>
      <c r="O1808" s="459"/>
      <c r="P1808" s="458"/>
      <c r="Q1808" s="439">
        <f t="shared" ref="Q1808:AD1808" si="1821">P1916</f>
        <v>0</v>
      </c>
      <c r="R1808" s="439">
        <f t="shared" si="1821"/>
        <v>18.992544655011812</v>
      </c>
      <c r="S1808" s="440">
        <f t="shared" si="1821"/>
        <v>18.942374528073682</v>
      </c>
      <c r="T1808" s="439">
        <f t="shared" si="1821"/>
        <v>18.892204401135551</v>
      </c>
      <c r="U1808" s="439">
        <f t="shared" si="1821"/>
        <v>18.729340570091278</v>
      </c>
      <c r="V1808" s="439">
        <f t="shared" si="1821"/>
        <v>18.403612908002735</v>
      </c>
      <c r="W1808" s="439">
        <f t="shared" si="1821"/>
        <v>18.077885245914192</v>
      </c>
      <c r="X1808" s="440">
        <f t="shared" si="1821"/>
        <v>17.75215758382565</v>
      </c>
      <c r="Y1808" s="443">
        <f t="shared" si="1821"/>
        <v>17.426429921737107</v>
      </c>
      <c r="Z1808" s="439">
        <f t="shared" si="1821"/>
        <v>17.263566090692834</v>
      </c>
      <c r="AA1808" s="439">
        <f t="shared" si="1821"/>
        <v>16.937838428604291</v>
      </c>
      <c r="AB1808" s="439">
        <f t="shared" si="1821"/>
        <v>16.612110766515748</v>
      </c>
      <c r="AC1808" s="439">
        <f t="shared" si="1821"/>
        <v>16.286383104427205</v>
      </c>
      <c r="AD1808" s="440">
        <f t="shared" si="1821"/>
        <v>15.960655442338661</v>
      </c>
      <c r="AE1808" s="443">
        <f t="shared" si="1808"/>
        <v>15.634927780250116</v>
      </c>
      <c r="AF1808" s="439">
        <f t="shared" si="1808"/>
        <v>15.311287655553713</v>
      </c>
      <c r="AG1808" s="439">
        <f t="shared" si="1808"/>
        <v>14.987647530857309</v>
      </c>
      <c r="AH1808" s="439">
        <f t="shared" si="1808"/>
        <v>14.664007406160906</v>
      </c>
      <c r="AI1808" s="440">
        <f t="shared" si="1808"/>
        <v>14.340367281464502</v>
      </c>
      <c r="AJ1808" s="443">
        <f t="shared" si="1809"/>
        <v>14.016727156768098</v>
      </c>
      <c r="AK1808" s="439">
        <f t="shared" si="1810"/>
        <v>13.690756757773492</v>
      </c>
      <c r="AL1808" s="439">
        <f t="shared" si="1811"/>
        <v>13.364786358778886</v>
      </c>
      <c r="AM1808" s="439">
        <f t="shared" si="1812"/>
        <v>13.03881595978428</v>
      </c>
      <c r="AN1808" s="440">
        <f t="shared" si="1813"/>
        <v>12.712845560789674</v>
      </c>
    </row>
    <row r="1809" spans="1:40" outlineLevel="2">
      <c r="A1809" s="882">
        <f>ROW()</f>
        <v>1809</v>
      </c>
      <c r="B1809" s="453"/>
      <c r="D1809" s="452" t="s">
        <v>31</v>
      </c>
      <c r="H1809" s="458"/>
      <c r="I1809" s="458"/>
      <c r="J1809" s="459"/>
      <c r="K1809" s="458"/>
      <c r="L1809" s="458"/>
      <c r="M1809" s="458"/>
      <c r="N1809" s="458"/>
      <c r="O1809" s="459"/>
      <c r="P1809" s="458"/>
      <c r="Q1809" s="439">
        <f t="shared" ref="Q1809:AD1809" si="1822">P1917</f>
        <v>0</v>
      </c>
      <c r="R1809" s="439">
        <f t="shared" si="1822"/>
        <v>0</v>
      </c>
      <c r="S1809" s="440">
        <f t="shared" si="1822"/>
        <v>0</v>
      </c>
      <c r="T1809" s="439">
        <f t="shared" si="1822"/>
        <v>0</v>
      </c>
      <c r="U1809" s="439">
        <f t="shared" si="1822"/>
        <v>0</v>
      </c>
      <c r="V1809" s="439">
        <f t="shared" si="1822"/>
        <v>0</v>
      </c>
      <c r="W1809" s="439">
        <f t="shared" si="1822"/>
        <v>0</v>
      </c>
      <c r="X1809" s="440">
        <f t="shared" si="1822"/>
        <v>0</v>
      </c>
      <c r="Y1809" s="443">
        <f t="shared" si="1822"/>
        <v>0</v>
      </c>
      <c r="Z1809" s="439">
        <f t="shared" si="1822"/>
        <v>0</v>
      </c>
      <c r="AA1809" s="439">
        <f t="shared" si="1822"/>
        <v>0</v>
      </c>
      <c r="AB1809" s="439">
        <f t="shared" si="1822"/>
        <v>0</v>
      </c>
      <c r="AC1809" s="439">
        <f t="shared" si="1822"/>
        <v>0</v>
      </c>
      <c r="AD1809" s="440">
        <f t="shared" si="1822"/>
        <v>0</v>
      </c>
      <c r="AE1809" s="443">
        <f t="shared" si="1808"/>
        <v>0</v>
      </c>
      <c r="AF1809" s="439">
        <f t="shared" si="1808"/>
        <v>0</v>
      </c>
      <c r="AG1809" s="439">
        <f t="shared" si="1808"/>
        <v>0</v>
      </c>
      <c r="AH1809" s="439">
        <f t="shared" si="1808"/>
        <v>0</v>
      </c>
      <c r="AI1809" s="440">
        <f t="shared" si="1808"/>
        <v>0</v>
      </c>
      <c r="AJ1809" s="443">
        <f t="shared" si="1809"/>
        <v>0</v>
      </c>
      <c r="AK1809" s="439">
        <f t="shared" si="1810"/>
        <v>0</v>
      </c>
      <c r="AL1809" s="439">
        <f t="shared" si="1811"/>
        <v>0</v>
      </c>
      <c r="AM1809" s="439">
        <f t="shared" si="1812"/>
        <v>0</v>
      </c>
      <c r="AN1809" s="440">
        <f t="shared" si="1813"/>
        <v>0</v>
      </c>
    </row>
    <row r="1810" spans="1:40" outlineLevel="2">
      <c r="A1810" s="882">
        <f>ROW()</f>
        <v>1810</v>
      </c>
      <c r="B1810" s="453"/>
      <c r="D1810" s="452" t="s">
        <v>32</v>
      </c>
      <c r="H1810" s="458"/>
      <c r="I1810" s="458"/>
      <c r="J1810" s="459"/>
      <c r="K1810" s="458"/>
      <c r="L1810" s="458"/>
      <c r="M1810" s="458"/>
      <c r="N1810" s="458"/>
      <c r="O1810" s="459"/>
      <c r="P1810" s="458"/>
      <c r="Q1810" s="439">
        <f t="shared" ref="Q1810:AD1810" si="1823">P1918</f>
        <v>0</v>
      </c>
      <c r="R1810" s="439">
        <f t="shared" si="1823"/>
        <v>0.9425441606526993</v>
      </c>
      <c r="S1810" s="440">
        <f t="shared" si="1823"/>
        <v>0.9396497498130354</v>
      </c>
      <c r="T1810" s="439">
        <f t="shared" si="1823"/>
        <v>0.93675533897337149</v>
      </c>
      <c r="U1810" s="439">
        <f t="shared" si="1823"/>
        <v>0.924429610828985</v>
      </c>
      <c r="V1810" s="439">
        <f t="shared" si="1823"/>
        <v>0.89977815454021204</v>
      </c>
      <c r="W1810" s="439">
        <f t="shared" si="1823"/>
        <v>0.87512669825143907</v>
      </c>
      <c r="X1810" s="440">
        <f t="shared" si="1823"/>
        <v>0.85047524196266611</v>
      </c>
      <c r="Y1810" s="443">
        <f t="shared" si="1823"/>
        <v>0.82582378567389314</v>
      </c>
      <c r="Z1810" s="439">
        <f t="shared" si="1823"/>
        <v>0.81349805752950666</v>
      </c>
      <c r="AA1810" s="439">
        <f t="shared" si="1823"/>
        <v>0.78884660124073369</v>
      </c>
      <c r="AB1810" s="439">
        <f t="shared" si="1823"/>
        <v>0.76419514495196073</v>
      </c>
      <c r="AC1810" s="439">
        <f t="shared" si="1823"/>
        <v>0.73954368866318776</v>
      </c>
      <c r="AD1810" s="440">
        <f t="shared" si="1823"/>
        <v>0.71489223237441479</v>
      </c>
      <c r="AE1810" s="443">
        <f t="shared" si="1808"/>
        <v>0.69024077608564183</v>
      </c>
      <c r="AF1810" s="439">
        <f t="shared" si="1808"/>
        <v>0.665747307105787</v>
      </c>
      <c r="AG1810" s="439">
        <f t="shared" si="1808"/>
        <v>0.64125383812593206</v>
      </c>
      <c r="AH1810" s="439">
        <f t="shared" si="1808"/>
        <v>0.61676036914607713</v>
      </c>
      <c r="AI1810" s="440">
        <f t="shared" si="1808"/>
        <v>0.59226690016622219</v>
      </c>
      <c r="AJ1810" s="443">
        <f t="shared" si="1809"/>
        <v>0.56777343118636725</v>
      </c>
      <c r="AK1810" s="439">
        <f t="shared" si="1810"/>
        <v>0.54308762983043823</v>
      </c>
      <c r="AL1810" s="439">
        <f t="shared" si="1811"/>
        <v>0.51840182847450922</v>
      </c>
      <c r="AM1810" s="439">
        <f t="shared" si="1812"/>
        <v>0.4937160271185802</v>
      </c>
      <c r="AN1810" s="440">
        <f t="shared" si="1813"/>
        <v>0.46903022576265119</v>
      </c>
    </row>
    <row r="1811" spans="1:40" outlineLevel="2">
      <c r="A1811" s="882">
        <f>ROW()</f>
        <v>1811</v>
      </c>
      <c r="B1811" s="453"/>
      <c r="D1811" s="452" t="s">
        <v>33</v>
      </c>
      <c r="H1811" s="458"/>
      <c r="I1811" s="458"/>
      <c r="J1811" s="459"/>
      <c r="K1811" s="458"/>
      <c r="L1811" s="458"/>
      <c r="M1811" s="458"/>
      <c r="N1811" s="458"/>
      <c r="O1811" s="459"/>
      <c r="P1811" s="458"/>
      <c r="Q1811" s="439">
        <f t="shared" ref="Q1811:AD1811" si="1824">P1919</f>
        <v>0</v>
      </c>
      <c r="R1811" s="439">
        <f t="shared" si="1824"/>
        <v>0</v>
      </c>
      <c r="S1811" s="440">
        <f t="shared" si="1824"/>
        <v>-2.9271402640040597E-4</v>
      </c>
      <c r="T1811" s="439">
        <f t="shared" si="1824"/>
        <v>0</v>
      </c>
      <c r="U1811" s="439">
        <f t="shared" si="1824"/>
        <v>0</v>
      </c>
      <c r="V1811" s="439">
        <f t="shared" si="1824"/>
        <v>0</v>
      </c>
      <c r="W1811" s="439">
        <f t="shared" si="1824"/>
        <v>0</v>
      </c>
      <c r="X1811" s="440">
        <f t="shared" si="1824"/>
        <v>0</v>
      </c>
      <c r="Y1811" s="443">
        <f t="shared" si="1824"/>
        <v>0</v>
      </c>
      <c r="Z1811" s="439">
        <f t="shared" si="1824"/>
        <v>0</v>
      </c>
      <c r="AA1811" s="439">
        <f t="shared" si="1824"/>
        <v>0</v>
      </c>
      <c r="AB1811" s="439">
        <f t="shared" si="1824"/>
        <v>0</v>
      </c>
      <c r="AC1811" s="439">
        <f t="shared" si="1824"/>
        <v>0</v>
      </c>
      <c r="AD1811" s="440">
        <f t="shared" si="1824"/>
        <v>0</v>
      </c>
      <c r="AE1811" s="443">
        <f t="shared" si="1808"/>
        <v>0</v>
      </c>
      <c r="AF1811" s="439">
        <f t="shared" si="1808"/>
        <v>0</v>
      </c>
      <c r="AG1811" s="439">
        <f t="shared" si="1808"/>
        <v>0</v>
      </c>
      <c r="AH1811" s="439">
        <f t="shared" si="1808"/>
        <v>0</v>
      </c>
      <c r="AI1811" s="440">
        <f t="shared" si="1808"/>
        <v>0</v>
      </c>
      <c r="AJ1811" s="443">
        <f t="shared" si="1809"/>
        <v>0</v>
      </c>
      <c r="AK1811" s="439">
        <f t="shared" si="1810"/>
        <v>0</v>
      </c>
      <c r="AL1811" s="439">
        <f t="shared" si="1811"/>
        <v>0</v>
      </c>
      <c r="AM1811" s="439">
        <f t="shared" si="1812"/>
        <v>0</v>
      </c>
      <c r="AN1811" s="440">
        <f t="shared" si="1813"/>
        <v>0</v>
      </c>
    </row>
    <row r="1812" spans="1:40" outlineLevel="2">
      <c r="A1812" s="882">
        <f>ROW()</f>
        <v>1812</v>
      </c>
      <c r="B1812" s="453"/>
      <c r="D1812" s="452" t="s">
        <v>27</v>
      </c>
      <c r="H1812" s="458"/>
      <c r="I1812" s="458"/>
      <c r="J1812" s="459"/>
      <c r="K1812" s="458"/>
      <c r="L1812" s="458"/>
      <c r="M1812" s="458"/>
      <c r="N1812" s="458"/>
      <c r="O1812" s="459"/>
      <c r="P1812" s="458"/>
      <c r="Q1812" s="439">
        <f t="shared" ref="Q1812:AD1812" si="1825">P1920</f>
        <v>0</v>
      </c>
      <c r="R1812" s="439">
        <f t="shared" si="1825"/>
        <v>6.0263581687515777E-2</v>
      </c>
      <c r="S1812" s="440">
        <f t="shared" si="1825"/>
        <v>5.9768271658494097E-2</v>
      </c>
      <c r="T1812" s="439">
        <f t="shared" si="1825"/>
        <v>5.9272961629472418E-2</v>
      </c>
      <c r="U1812" s="439">
        <f t="shared" si="1825"/>
        <v>5.8493054239610938E-2</v>
      </c>
      <c r="V1812" s="439">
        <f t="shared" si="1825"/>
        <v>5.6933239459887978E-2</v>
      </c>
      <c r="W1812" s="439">
        <f t="shared" si="1825"/>
        <v>5.5373424680165019E-2</v>
      </c>
      <c r="X1812" s="440">
        <f t="shared" si="1825"/>
        <v>5.381360990044206E-2</v>
      </c>
      <c r="Y1812" s="443">
        <f t="shared" si="1825"/>
        <v>5.22537951207191E-2</v>
      </c>
      <c r="Z1812" s="439">
        <f t="shared" si="1825"/>
        <v>5.147388773085762E-2</v>
      </c>
      <c r="AA1812" s="439">
        <f t="shared" si="1825"/>
        <v>4.9914072951134661E-2</v>
      </c>
      <c r="AB1812" s="439">
        <f t="shared" si="1825"/>
        <v>4.8354258171411701E-2</v>
      </c>
      <c r="AC1812" s="439">
        <f t="shared" si="1825"/>
        <v>4.6794443391688742E-2</v>
      </c>
      <c r="AD1812" s="440">
        <f t="shared" si="1825"/>
        <v>4.5234628611965783E-2</v>
      </c>
      <c r="AE1812" s="443">
        <f t="shared" si="1808"/>
        <v>4.3674813832242823E-2</v>
      </c>
      <c r="AF1812" s="439">
        <f t="shared" si="1808"/>
        <v>4.2124995660289086E-2</v>
      </c>
      <c r="AG1812" s="439">
        <f t="shared" si="1808"/>
        <v>4.0575177488335348E-2</v>
      </c>
      <c r="AH1812" s="439">
        <f t="shared" si="1808"/>
        <v>3.9025359316381611E-2</v>
      </c>
      <c r="AI1812" s="440">
        <f t="shared" si="1808"/>
        <v>3.7475541144427874E-2</v>
      </c>
      <c r="AJ1812" s="443">
        <f t="shared" si="1809"/>
        <v>3.5925722972474136E-2</v>
      </c>
      <c r="AK1812" s="439">
        <f t="shared" si="1810"/>
        <v>3.436373501714917E-2</v>
      </c>
      <c r="AL1812" s="439">
        <f t="shared" si="1811"/>
        <v>3.2801747061824205E-2</v>
      </c>
      <c r="AM1812" s="439">
        <f t="shared" si="1812"/>
        <v>3.1239759106499242E-2</v>
      </c>
      <c r="AN1812" s="440">
        <f t="shared" si="1813"/>
        <v>2.967777115117428E-2</v>
      </c>
    </row>
    <row r="1813" spans="1:40" outlineLevel="2">
      <c r="A1813" s="882">
        <f>ROW()</f>
        <v>1813</v>
      </c>
      <c r="B1813" s="453"/>
      <c r="D1813" s="452" t="s">
        <v>34</v>
      </c>
      <c r="H1813" s="458"/>
      <c r="I1813" s="458"/>
      <c r="J1813" s="459"/>
      <c r="K1813" s="458"/>
      <c r="L1813" s="458"/>
      <c r="M1813" s="458"/>
      <c r="N1813" s="458"/>
      <c r="O1813" s="459"/>
      <c r="P1813" s="458"/>
      <c r="Q1813" s="439">
        <f t="shared" ref="Q1813:AD1813" si="1826">P1921</f>
        <v>0</v>
      </c>
      <c r="R1813" s="439">
        <f t="shared" si="1826"/>
        <v>27.97725311743331</v>
      </c>
      <c r="S1813" s="440">
        <f t="shared" si="1826"/>
        <v>26.988054327100603</v>
      </c>
      <c r="T1813" s="439">
        <f t="shared" si="1826"/>
        <v>25.998855536767895</v>
      </c>
      <c r="U1813" s="439">
        <f t="shared" si="1826"/>
        <v>25.433663025099026</v>
      </c>
      <c r="V1813" s="439">
        <f t="shared" si="1826"/>
        <v>24.303278001761292</v>
      </c>
      <c r="W1813" s="439">
        <f t="shared" si="1826"/>
        <v>23.172892978423558</v>
      </c>
      <c r="X1813" s="440">
        <f t="shared" si="1826"/>
        <v>22.042507955085824</v>
      </c>
      <c r="Y1813" s="443">
        <f t="shared" si="1826"/>
        <v>20.91212293174809</v>
      </c>
      <c r="Z1813" s="439">
        <f t="shared" si="1826"/>
        <v>20.346930420079222</v>
      </c>
      <c r="AA1813" s="439">
        <f t="shared" si="1826"/>
        <v>19.216545396741488</v>
      </c>
      <c r="AB1813" s="439">
        <f t="shared" si="1826"/>
        <v>18.086160373403754</v>
      </c>
      <c r="AC1813" s="439">
        <f t="shared" si="1826"/>
        <v>16.95577535006602</v>
      </c>
      <c r="AD1813" s="440">
        <f t="shared" si="1826"/>
        <v>15.825390326728284</v>
      </c>
      <c r="AE1813" s="443">
        <f t="shared" si="1808"/>
        <v>14.695005303390548</v>
      </c>
      <c r="AF1813" s="439">
        <f t="shared" si="1808"/>
        <v>13.571864740006269</v>
      </c>
      <c r="AG1813" s="439">
        <f t="shared" si="1808"/>
        <v>12.44872417662199</v>
      </c>
      <c r="AH1813" s="439">
        <f t="shared" si="1808"/>
        <v>11.325583613237711</v>
      </c>
      <c r="AI1813" s="440">
        <f t="shared" si="1808"/>
        <v>10.202443049853432</v>
      </c>
      <c r="AJ1813" s="443">
        <f t="shared" si="1809"/>
        <v>9.0793024864691532</v>
      </c>
      <c r="AK1813" s="439">
        <f t="shared" si="1810"/>
        <v>7.944389675660509</v>
      </c>
      <c r="AL1813" s="439">
        <f t="shared" si="1811"/>
        <v>6.8094768648518649</v>
      </c>
      <c r="AM1813" s="439">
        <f t="shared" si="1812"/>
        <v>5.6745640540432207</v>
      </c>
      <c r="AN1813" s="440">
        <f t="shared" si="1813"/>
        <v>4.5396512432345766</v>
      </c>
    </row>
    <row r="1814" spans="1:40" outlineLevel="2">
      <c r="A1814" s="882">
        <f>ROW()</f>
        <v>1814</v>
      </c>
      <c r="B1814" s="453"/>
      <c r="D1814" s="452" t="s">
        <v>35</v>
      </c>
      <c r="H1814" s="458"/>
      <c r="I1814" s="458"/>
      <c r="J1814" s="459"/>
      <c r="K1814" s="458"/>
      <c r="L1814" s="458"/>
      <c r="M1814" s="458"/>
      <c r="N1814" s="458"/>
      <c r="O1814" s="459"/>
      <c r="P1814" s="458"/>
      <c r="Q1814" s="439">
        <f t="shared" ref="Q1814:AD1815" si="1827">P1922</f>
        <v>0</v>
      </c>
      <c r="R1814" s="439">
        <f t="shared" si="1827"/>
        <v>0</v>
      </c>
      <c r="S1814" s="440">
        <f t="shared" si="1827"/>
        <v>0</v>
      </c>
      <c r="T1814" s="439">
        <f t="shared" si="1827"/>
        <v>0</v>
      </c>
      <c r="U1814" s="439">
        <f t="shared" si="1827"/>
        <v>0</v>
      </c>
      <c r="V1814" s="439">
        <f t="shared" si="1827"/>
        <v>0</v>
      </c>
      <c r="W1814" s="439">
        <f t="shared" si="1827"/>
        <v>0</v>
      </c>
      <c r="X1814" s="440">
        <f t="shared" si="1827"/>
        <v>0</v>
      </c>
      <c r="Y1814" s="443">
        <f t="shared" si="1827"/>
        <v>0</v>
      </c>
      <c r="Z1814" s="439">
        <f t="shared" si="1827"/>
        <v>0</v>
      </c>
      <c r="AA1814" s="439">
        <f t="shared" si="1827"/>
        <v>0</v>
      </c>
      <c r="AB1814" s="439">
        <f t="shared" si="1827"/>
        <v>0</v>
      </c>
      <c r="AC1814" s="439">
        <f t="shared" si="1827"/>
        <v>0</v>
      </c>
      <c r="AD1814" s="440">
        <f t="shared" si="1827"/>
        <v>0</v>
      </c>
      <c r="AE1814" s="443">
        <f t="shared" si="1808"/>
        <v>0</v>
      </c>
      <c r="AF1814" s="439">
        <f t="shared" si="1808"/>
        <v>0</v>
      </c>
      <c r="AG1814" s="439">
        <f t="shared" si="1808"/>
        <v>0</v>
      </c>
      <c r="AH1814" s="439">
        <f t="shared" si="1808"/>
        <v>0</v>
      </c>
      <c r="AI1814" s="440">
        <f t="shared" si="1808"/>
        <v>0</v>
      </c>
      <c r="AJ1814" s="443">
        <f t="shared" si="1809"/>
        <v>0</v>
      </c>
      <c r="AK1814" s="439">
        <f t="shared" si="1810"/>
        <v>0</v>
      </c>
      <c r="AL1814" s="439">
        <f t="shared" si="1811"/>
        <v>0</v>
      </c>
      <c r="AM1814" s="439">
        <f t="shared" si="1812"/>
        <v>0</v>
      </c>
      <c r="AN1814" s="440">
        <f t="shared" si="1813"/>
        <v>0</v>
      </c>
    </row>
    <row r="1815" spans="1:40" outlineLevel="2">
      <c r="A1815" s="882">
        <f>ROW()</f>
        <v>1815</v>
      </c>
      <c r="B1815" s="453"/>
      <c r="D1815" s="452" t="s">
        <v>302</v>
      </c>
      <c r="H1815" s="458"/>
      <c r="I1815" s="458"/>
      <c r="J1815" s="459"/>
      <c r="K1815" s="458"/>
      <c r="L1815" s="458"/>
      <c r="M1815" s="458"/>
      <c r="N1815" s="458"/>
      <c r="O1815" s="459"/>
      <c r="P1815" s="458"/>
      <c r="Q1815" s="439">
        <f t="shared" si="1827"/>
        <v>0</v>
      </c>
      <c r="R1815" s="439">
        <f t="shared" si="1827"/>
        <v>0</v>
      </c>
      <c r="S1815" s="440">
        <f t="shared" si="1827"/>
        <v>0</v>
      </c>
      <c r="T1815" s="439">
        <f t="shared" si="1827"/>
        <v>0</v>
      </c>
      <c r="U1815" s="439">
        <f t="shared" si="1827"/>
        <v>0</v>
      </c>
      <c r="V1815" s="439">
        <f t="shared" si="1827"/>
        <v>0</v>
      </c>
      <c r="W1815" s="439">
        <f t="shared" si="1827"/>
        <v>0</v>
      </c>
      <c r="X1815" s="440">
        <f t="shared" si="1827"/>
        <v>0</v>
      </c>
      <c r="Y1815" s="443">
        <f t="shared" ref="Y1815" si="1828">X1923</f>
        <v>0</v>
      </c>
      <c r="Z1815" s="439">
        <f t="shared" ref="Z1815" si="1829">Y1923</f>
        <v>0</v>
      </c>
      <c r="AA1815" s="439">
        <f t="shared" ref="AA1815" si="1830">Z1923</f>
        <v>0</v>
      </c>
      <c r="AB1815" s="439">
        <f t="shared" ref="AB1815" si="1831">AA1923</f>
        <v>0</v>
      </c>
      <c r="AC1815" s="439">
        <f t="shared" ref="AC1815" si="1832">AB1923</f>
        <v>0</v>
      </c>
      <c r="AD1815" s="440">
        <f t="shared" ref="AD1815" si="1833">AC1923</f>
        <v>0</v>
      </c>
      <c r="AE1815" s="443">
        <f t="shared" si="1808"/>
        <v>0</v>
      </c>
      <c r="AF1815" s="439">
        <f t="shared" si="1808"/>
        <v>0</v>
      </c>
      <c r="AG1815" s="439">
        <f t="shared" si="1808"/>
        <v>0</v>
      </c>
      <c r="AH1815" s="439">
        <f t="shared" si="1808"/>
        <v>0</v>
      </c>
      <c r="AI1815" s="440">
        <f t="shared" si="1808"/>
        <v>0</v>
      </c>
      <c r="AJ1815" s="443">
        <f t="shared" si="1809"/>
        <v>0</v>
      </c>
      <c r="AK1815" s="439">
        <f t="shared" si="1810"/>
        <v>0</v>
      </c>
      <c r="AL1815" s="439">
        <f t="shared" si="1811"/>
        <v>0</v>
      </c>
      <c r="AM1815" s="439">
        <f t="shared" si="1812"/>
        <v>0</v>
      </c>
      <c r="AN1815" s="440">
        <f t="shared" si="1813"/>
        <v>0</v>
      </c>
    </row>
    <row r="1816" spans="1:40" outlineLevel="2">
      <c r="A1816" s="882">
        <f>ROW()</f>
        <v>1816</v>
      </c>
      <c r="B1816" s="453"/>
      <c r="D1816" s="452" t="s">
        <v>36</v>
      </c>
      <c r="H1816" s="458"/>
      <c r="I1816" s="458"/>
      <c r="J1816" s="459"/>
      <c r="K1816" s="458"/>
      <c r="L1816" s="458"/>
      <c r="M1816" s="458"/>
      <c r="N1816" s="458"/>
      <c r="O1816" s="459"/>
      <c r="P1816" s="458"/>
      <c r="Q1816" s="439">
        <f t="shared" ref="Q1816:AD1816" si="1834">P1924</f>
        <v>0</v>
      </c>
      <c r="R1816" s="439">
        <f t="shared" si="1834"/>
        <v>0</v>
      </c>
      <c r="S1816" s="440">
        <f t="shared" si="1834"/>
        <v>-0.79926933315053228</v>
      </c>
      <c r="T1816" s="439">
        <f t="shared" si="1834"/>
        <v>0</v>
      </c>
      <c r="U1816" s="439">
        <f t="shared" si="1834"/>
        <v>0</v>
      </c>
      <c r="V1816" s="439">
        <f t="shared" si="1834"/>
        <v>0</v>
      </c>
      <c r="W1816" s="439">
        <f t="shared" si="1834"/>
        <v>0</v>
      </c>
      <c r="X1816" s="440">
        <f t="shared" si="1834"/>
        <v>0</v>
      </c>
      <c r="Y1816" s="443">
        <f t="shared" si="1834"/>
        <v>0</v>
      </c>
      <c r="Z1816" s="439">
        <f t="shared" si="1834"/>
        <v>0</v>
      </c>
      <c r="AA1816" s="439">
        <f t="shared" si="1834"/>
        <v>0</v>
      </c>
      <c r="AB1816" s="439">
        <f t="shared" si="1834"/>
        <v>0</v>
      </c>
      <c r="AC1816" s="439">
        <f t="shared" si="1834"/>
        <v>0</v>
      </c>
      <c r="AD1816" s="440">
        <f t="shared" si="1834"/>
        <v>0</v>
      </c>
      <c r="AE1816" s="443">
        <f t="shared" si="1808"/>
        <v>0</v>
      </c>
      <c r="AF1816" s="439">
        <f t="shared" si="1808"/>
        <v>0</v>
      </c>
      <c r="AG1816" s="439">
        <f t="shared" si="1808"/>
        <v>0</v>
      </c>
      <c r="AH1816" s="439">
        <f t="shared" si="1808"/>
        <v>0</v>
      </c>
      <c r="AI1816" s="440">
        <f t="shared" si="1808"/>
        <v>0</v>
      </c>
      <c r="AJ1816" s="443">
        <f t="shared" si="1809"/>
        <v>0</v>
      </c>
      <c r="AK1816" s="439">
        <f t="shared" si="1810"/>
        <v>0</v>
      </c>
      <c r="AL1816" s="439">
        <f t="shared" si="1811"/>
        <v>0</v>
      </c>
      <c r="AM1816" s="439">
        <f t="shared" si="1812"/>
        <v>0</v>
      </c>
      <c r="AN1816" s="440">
        <f t="shared" si="1813"/>
        <v>0</v>
      </c>
    </row>
    <row r="1817" spans="1:40" outlineLevel="2">
      <c r="A1817" s="882">
        <f>ROW()</f>
        <v>1817</v>
      </c>
      <c r="B1817" s="453"/>
      <c r="D1817" s="452" t="s">
        <v>583</v>
      </c>
      <c r="H1817" s="458"/>
      <c r="I1817" s="458"/>
      <c r="J1817" s="459"/>
      <c r="K1817" s="458"/>
      <c r="L1817" s="458"/>
      <c r="M1817" s="458"/>
      <c r="N1817" s="458"/>
      <c r="O1817" s="459"/>
      <c r="P1817" s="458"/>
      <c r="Q1817" s="439">
        <f t="shared" ref="Q1817" si="1835">P1925</f>
        <v>0</v>
      </c>
      <c r="R1817" s="439">
        <f t="shared" ref="R1817" si="1836">Q1925</f>
        <v>0</v>
      </c>
      <c r="S1817" s="440">
        <f t="shared" ref="S1817" si="1837">R1925</f>
        <v>0</v>
      </c>
      <c r="T1817" s="439">
        <f t="shared" ref="T1817" si="1838">S1925</f>
        <v>0</v>
      </c>
      <c r="U1817" s="439">
        <f t="shared" ref="U1817" si="1839">T1925</f>
        <v>0</v>
      </c>
      <c r="V1817" s="439">
        <f t="shared" ref="V1817" si="1840">U1925</f>
        <v>0</v>
      </c>
      <c r="W1817" s="439">
        <f t="shared" ref="W1817" si="1841">V1925</f>
        <v>0</v>
      </c>
      <c r="X1817" s="440">
        <f t="shared" ref="X1817" si="1842">W1925</f>
        <v>0</v>
      </c>
      <c r="Y1817" s="443">
        <f t="shared" ref="Y1817" si="1843">X1925</f>
        <v>0</v>
      </c>
      <c r="Z1817" s="439">
        <f t="shared" ref="Z1817" si="1844">Y1925</f>
        <v>0</v>
      </c>
      <c r="AA1817" s="439">
        <f t="shared" ref="AA1817" si="1845">Z1925</f>
        <v>0</v>
      </c>
      <c r="AB1817" s="439">
        <f t="shared" ref="AB1817" si="1846">AA1925</f>
        <v>0</v>
      </c>
      <c r="AC1817" s="439">
        <f t="shared" ref="AC1817" si="1847">AB1925</f>
        <v>0</v>
      </c>
      <c r="AD1817" s="440">
        <f t="shared" ref="AD1817" si="1848">AC1925</f>
        <v>0</v>
      </c>
      <c r="AE1817" s="443">
        <f t="shared" ref="AE1817:AN1817" si="1849">AD1925</f>
        <v>0</v>
      </c>
      <c r="AF1817" s="439">
        <f t="shared" si="1849"/>
        <v>0</v>
      </c>
      <c r="AG1817" s="439">
        <f t="shared" si="1849"/>
        <v>0</v>
      </c>
      <c r="AH1817" s="439">
        <f t="shared" si="1849"/>
        <v>0</v>
      </c>
      <c r="AI1817" s="440">
        <f t="shared" si="1849"/>
        <v>0</v>
      </c>
      <c r="AJ1817" s="443">
        <f t="shared" si="1849"/>
        <v>0</v>
      </c>
      <c r="AK1817" s="439">
        <f t="shared" si="1849"/>
        <v>0</v>
      </c>
      <c r="AL1817" s="439">
        <f t="shared" si="1849"/>
        <v>0</v>
      </c>
      <c r="AM1817" s="439">
        <f t="shared" si="1849"/>
        <v>0</v>
      </c>
      <c r="AN1817" s="440">
        <f t="shared" si="1849"/>
        <v>0</v>
      </c>
    </row>
    <row r="1818" spans="1:40" outlineLevel="2">
      <c r="A1818" s="882">
        <f>ROW()</f>
        <v>1818</v>
      </c>
      <c r="B1818" s="453"/>
      <c r="D1818" s="452" t="s">
        <v>81</v>
      </c>
      <c r="H1818" s="458"/>
      <c r="I1818" s="458"/>
      <c r="J1818" s="459"/>
      <c r="K1818" s="458"/>
      <c r="L1818" s="458"/>
      <c r="M1818" s="458"/>
      <c r="N1818" s="458"/>
      <c r="O1818" s="459"/>
      <c r="P1818" s="458"/>
      <c r="Q1818" s="439">
        <f t="shared" ref="Q1818:AD1819" si="1850">P1926</f>
        <v>0</v>
      </c>
      <c r="R1818" s="439">
        <f t="shared" si="1850"/>
        <v>0</v>
      </c>
      <c r="S1818" s="440">
        <f t="shared" si="1850"/>
        <v>0</v>
      </c>
      <c r="T1818" s="439">
        <f t="shared" si="1850"/>
        <v>0</v>
      </c>
      <c r="U1818" s="439">
        <f t="shared" si="1850"/>
        <v>0</v>
      </c>
      <c r="V1818" s="439">
        <f t="shared" si="1850"/>
        <v>0</v>
      </c>
      <c r="W1818" s="439">
        <f t="shared" si="1850"/>
        <v>0</v>
      </c>
      <c r="X1818" s="440">
        <f t="shared" si="1850"/>
        <v>0</v>
      </c>
      <c r="Y1818" s="443">
        <f t="shared" si="1850"/>
        <v>0</v>
      </c>
      <c r="Z1818" s="439">
        <f t="shared" si="1850"/>
        <v>0</v>
      </c>
      <c r="AA1818" s="439">
        <f t="shared" si="1850"/>
        <v>0</v>
      </c>
      <c r="AB1818" s="439">
        <f t="shared" si="1850"/>
        <v>0</v>
      </c>
      <c r="AC1818" s="439">
        <f t="shared" si="1850"/>
        <v>0</v>
      </c>
      <c r="AD1818" s="440">
        <f t="shared" si="1850"/>
        <v>0</v>
      </c>
      <c r="AE1818" s="443">
        <f t="shared" ref="AE1818:AE1820" si="1851">AD1926</f>
        <v>0</v>
      </c>
      <c r="AF1818" s="439">
        <f t="shared" ref="AF1818:AF1820" si="1852">AE1926</f>
        <v>0</v>
      </c>
      <c r="AG1818" s="439">
        <f t="shared" ref="AG1818:AG1820" si="1853">AF1926</f>
        <v>0</v>
      </c>
      <c r="AH1818" s="439">
        <f t="shared" ref="AH1818:AH1820" si="1854">AG1926</f>
        <v>0</v>
      </c>
      <c r="AI1818" s="440">
        <f t="shared" ref="AI1818:AI1820" si="1855">AH1926</f>
        <v>0</v>
      </c>
      <c r="AJ1818" s="443">
        <f t="shared" ref="AJ1818:AJ1820" si="1856">AI1926</f>
        <v>0</v>
      </c>
      <c r="AK1818" s="439">
        <f t="shared" ref="AK1818:AK1820" si="1857">AJ1926</f>
        <v>0</v>
      </c>
      <c r="AL1818" s="439">
        <f t="shared" ref="AL1818:AL1820" si="1858">AK1926</f>
        <v>0</v>
      </c>
      <c r="AM1818" s="439">
        <f t="shared" ref="AM1818:AM1820" si="1859">AL1926</f>
        <v>0</v>
      </c>
      <c r="AN1818" s="440">
        <f t="shared" ref="AN1818:AN1820" si="1860">AM1926</f>
        <v>0</v>
      </c>
    </row>
    <row r="1819" spans="1:40" outlineLevel="2">
      <c r="A1819" s="882">
        <f>ROW()</f>
        <v>1819</v>
      </c>
      <c r="B1819" s="453"/>
      <c r="D1819" s="452" t="s">
        <v>28</v>
      </c>
      <c r="H1819" s="458"/>
      <c r="I1819" s="458"/>
      <c r="J1819" s="459"/>
      <c r="K1819" s="458"/>
      <c r="L1819" s="458"/>
      <c r="M1819" s="458"/>
      <c r="N1819" s="458"/>
      <c r="O1819" s="459"/>
      <c r="P1819" s="458"/>
      <c r="Q1819" s="439">
        <f t="shared" si="1850"/>
        <v>0</v>
      </c>
      <c r="R1819" s="439">
        <f t="shared" si="1850"/>
        <v>0</v>
      </c>
      <c r="S1819" s="440">
        <f t="shared" si="1850"/>
        <v>0</v>
      </c>
      <c r="T1819" s="439">
        <f t="shared" si="1850"/>
        <v>0</v>
      </c>
      <c r="U1819" s="439">
        <f t="shared" si="1850"/>
        <v>0</v>
      </c>
      <c r="V1819" s="439">
        <f t="shared" si="1850"/>
        <v>0</v>
      </c>
      <c r="W1819" s="439">
        <f t="shared" si="1850"/>
        <v>0</v>
      </c>
      <c r="X1819" s="440">
        <f t="shared" si="1850"/>
        <v>0</v>
      </c>
      <c r="Y1819" s="443">
        <f t="shared" si="1850"/>
        <v>0</v>
      </c>
      <c r="Z1819" s="439">
        <f t="shared" si="1850"/>
        <v>0</v>
      </c>
      <c r="AA1819" s="439">
        <f t="shared" si="1850"/>
        <v>0</v>
      </c>
      <c r="AB1819" s="439">
        <f t="shared" si="1850"/>
        <v>0</v>
      </c>
      <c r="AC1819" s="439">
        <f t="shared" si="1850"/>
        <v>0</v>
      </c>
      <c r="AD1819" s="440">
        <f t="shared" si="1850"/>
        <v>0</v>
      </c>
      <c r="AE1819" s="443">
        <f t="shared" si="1851"/>
        <v>0</v>
      </c>
      <c r="AF1819" s="439">
        <f t="shared" si="1852"/>
        <v>0</v>
      </c>
      <c r="AG1819" s="439">
        <f t="shared" si="1853"/>
        <v>0</v>
      </c>
      <c r="AH1819" s="439">
        <f t="shared" si="1854"/>
        <v>0</v>
      </c>
      <c r="AI1819" s="440">
        <f t="shared" si="1855"/>
        <v>0</v>
      </c>
      <c r="AJ1819" s="443">
        <f t="shared" si="1856"/>
        <v>0</v>
      </c>
      <c r="AK1819" s="439">
        <f t="shared" si="1857"/>
        <v>0</v>
      </c>
      <c r="AL1819" s="439">
        <f t="shared" si="1858"/>
        <v>0</v>
      </c>
      <c r="AM1819" s="439">
        <f t="shared" si="1859"/>
        <v>0</v>
      </c>
      <c r="AN1819" s="440">
        <f t="shared" si="1860"/>
        <v>0</v>
      </c>
    </row>
    <row r="1820" spans="1:40" outlineLevel="2">
      <c r="A1820" s="882">
        <f>ROW()</f>
        <v>1820</v>
      </c>
      <c r="B1820" s="453"/>
      <c r="D1820" s="456" t="s">
        <v>443</v>
      </c>
      <c r="E1820" s="456"/>
      <c r="F1820" s="456"/>
      <c r="G1820" s="456"/>
      <c r="H1820" s="460"/>
      <c r="I1820" s="460"/>
      <c r="J1820" s="461"/>
      <c r="K1820" s="460"/>
      <c r="L1820" s="460"/>
      <c r="M1820" s="460"/>
      <c r="N1820" s="460"/>
      <c r="O1820" s="461"/>
      <c r="P1820" s="460"/>
      <c r="Q1820" s="441">
        <f t="shared" ref="Q1820:X1820" si="1861">P1928</f>
        <v>0</v>
      </c>
      <c r="R1820" s="441">
        <f t="shared" si="1861"/>
        <v>0</v>
      </c>
      <c r="S1820" s="442">
        <f t="shared" si="1861"/>
        <v>0</v>
      </c>
      <c r="T1820" s="441">
        <f t="shared" si="1861"/>
        <v>0</v>
      </c>
      <c r="U1820" s="441">
        <f t="shared" si="1861"/>
        <v>0</v>
      </c>
      <c r="V1820" s="441">
        <f t="shared" si="1861"/>
        <v>0</v>
      </c>
      <c r="W1820" s="441">
        <f t="shared" si="1861"/>
        <v>0</v>
      </c>
      <c r="X1820" s="442">
        <f t="shared" si="1861"/>
        <v>0</v>
      </c>
      <c r="Y1820" s="462">
        <f t="shared" ref="Y1820:AD1820" si="1862">X1928</f>
        <v>0</v>
      </c>
      <c r="Z1820" s="441">
        <f t="shared" si="1862"/>
        <v>0</v>
      </c>
      <c r="AA1820" s="441">
        <f t="shared" si="1862"/>
        <v>0</v>
      </c>
      <c r="AB1820" s="441">
        <f t="shared" si="1862"/>
        <v>0</v>
      </c>
      <c r="AC1820" s="441">
        <f t="shared" si="1862"/>
        <v>0</v>
      </c>
      <c r="AD1820" s="442">
        <f t="shared" si="1862"/>
        <v>0</v>
      </c>
      <c r="AE1820" s="462">
        <f t="shared" si="1851"/>
        <v>0</v>
      </c>
      <c r="AF1820" s="441">
        <f t="shared" si="1852"/>
        <v>0</v>
      </c>
      <c r="AG1820" s="441">
        <f t="shared" si="1853"/>
        <v>0</v>
      </c>
      <c r="AH1820" s="441">
        <f t="shared" si="1854"/>
        <v>0</v>
      </c>
      <c r="AI1820" s="442">
        <f t="shared" si="1855"/>
        <v>0</v>
      </c>
      <c r="AJ1820" s="462">
        <f t="shared" si="1856"/>
        <v>0</v>
      </c>
      <c r="AK1820" s="441">
        <f t="shared" si="1857"/>
        <v>0</v>
      </c>
      <c r="AL1820" s="441">
        <f t="shared" si="1858"/>
        <v>0</v>
      </c>
      <c r="AM1820" s="441">
        <f t="shared" si="1859"/>
        <v>0</v>
      </c>
      <c r="AN1820" s="442">
        <f t="shared" si="1860"/>
        <v>0</v>
      </c>
    </row>
    <row r="1821" spans="1:40" outlineLevel="2">
      <c r="A1821" s="882">
        <f>ROW()</f>
        <v>1821</v>
      </c>
      <c r="B1821" s="453"/>
      <c r="D1821" s="452" t="s">
        <v>24</v>
      </c>
      <c r="H1821" s="458"/>
      <c r="I1821" s="458"/>
      <c r="J1821" s="459"/>
      <c r="K1821" s="458"/>
      <c r="L1821" s="458"/>
      <c r="M1821" s="458"/>
      <c r="N1821" s="458"/>
      <c r="O1821" s="459"/>
      <c r="P1821" s="458"/>
      <c r="Q1821" s="439">
        <f t="shared" ref="Q1821:AN1821" si="1863">SUM(Q1805:Q1820)</f>
        <v>0</v>
      </c>
      <c r="R1821" s="439">
        <f t="shared" si="1863"/>
        <v>50.292509946663444</v>
      </c>
      <c r="S1821" s="440">
        <f t="shared" si="1863"/>
        <v>48.316750782635751</v>
      </c>
      <c r="T1821" s="439">
        <f t="shared" si="1863"/>
        <v>48.183916830314615</v>
      </c>
      <c r="U1821" s="439">
        <f t="shared" si="1863"/>
        <v>47.433022527525665</v>
      </c>
      <c r="V1821" s="439">
        <f t="shared" si="1863"/>
        <v>45.931233921947779</v>
      </c>
      <c r="W1821" s="439">
        <f t="shared" si="1863"/>
        <v>44.429445316369879</v>
      </c>
      <c r="X1821" s="440">
        <f t="shared" si="1863"/>
        <v>42.927656710791986</v>
      </c>
      <c r="Y1821" s="443">
        <f t="shared" si="1863"/>
        <v>41.425868105214093</v>
      </c>
      <c r="Z1821" s="439">
        <f t="shared" si="1863"/>
        <v>40.669677299273275</v>
      </c>
      <c r="AA1821" s="439">
        <f t="shared" si="1863"/>
        <v>39.157295687391638</v>
      </c>
      <c r="AB1821" s="439">
        <f t="shared" si="1863"/>
        <v>37.644914075510002</v>
      </c>
      <c r="AC1821" s="439">
        <f t="shared" si="1863"/>
        <v>36.132532463628372</v>
      </c>
      <c r="AD1821" s="440">
        <f t="shared" si="1863"/>
        <v>34.620150851746736</v>
      </c>
      <c r="AE1821" s="443">
        <f t="shared" si="1863"/>
        <v>33.107769239865092</v>
      </c>
      <c r="AF1821" s="439">
        <f t="shared" si="1863"/>
        <v>31.605080244034994</v>
      </c>
      <c r="AG1821" s="439">
        <f t="shared" si="1863"/>
        <v>30.102391248204899</v>
      </c>
      <c r="AH1821" s="439">
        <f t="shared" si="1863"/>
        <v>28.599702252374797</v>
      </c>
      <c r="AI1821" s="440">
        <f t="shared" si="1863"/>
        <v>27.097013256544699</v>
      </c>
      <c r="AJ1821" s="443">
        <f t="shared" si="1863"/>
        <v>25.5943242607146</v>
      </c>
      <c r="AK1821" s="439">
        <f t="shared" si="1863"/>
        <v>24.077120317737894</v>
      </c>
      <c r="AL1821" s="439">
        <f t="shared" si="1863"/>
        <v>22.559916374761194</v>
      </c>
      <c r="AM1821" s="439">
        <f t="shared" si="1863"/>
        <v>21.042712431784491</v>
      </c>
      <c r="AN1821" s="440">
        <f t="shared" si="1863"/>
        <v>19.525508488807787</v>
      </c>
    </row>
    <row r="1822" spans="1:40" outlineLevel="1">
      <c r="A1822" s="732" t="s">
        <v>59</v>
      </c>
      <c r="B1822" s="733"/>
      <c r="C1822" s="881"/>
      <c r="D1822" s="733"/>
      <c r="E1822" s="733"/>
      <c r="F1822" s="733"/>
      <c r="G1822" s="730"/>
      <c r="H1822" s="733"/>
      <c r="I1822" s="730"/>
      <c r="J1822" s="729"/>
      <c r="K1822" s="730"/>
      <c r="L1822" s="730"/>
      <c r="M1822" s="730"/>
      <c r="N1822" s="730"/>
      <c r="O1822" s="729"/>
      <c r="P1822" s="730"/>
      <c r="Q1822" s="730"/>
      <c r="R1822" s="730"/>
      <c r="S1822" s="731"/>
      <c r="T1822" s="730"/>
      <c r="U1822" s="730"/>
      <c r="V1822" s="730"/>
      <c r="W1822" s="730"/>
      <c r="X1822" s="731"/>
      <c r="Y1822" s="729"/>
      <c r="Z1822" s="730"/>
      <c r="AA1822" s="730"/>
      <c r="AB1822" s="730"/>
      <c r="AC1822" s="730"/>
      <c r="AD1822" s="731"/>
      <c r="AE1822" s="729"/>
      <c r="AF1822" s="730"/>
      <c r="AG1822" s="730"/>
      <c r="AH1822" s="730"/>
      <c r="AI1822" s="731"/>
      <c r="AJ1822" s="729"/>
      <c r="AK1822" s="730"/>
      <c r="AL1822" s="730"/>
      <c r="AM1822" s="730"/>
      <c r="AN1822" s="731"/>
    </row>
    <row r="1823" spans="1:40" outlineLevel="2">
      <c r="A1823" s="882">
        <f>ROW()</f>
        <v>1823</v>
      </c>
      <c r="B1823" s="453"/>
      <c r="D1823" s="452" t="s">
        <v>300</v>
      </c>
      <c r="H1823" s="458"/>
      <c r="I1823" s="458"/>
      <c r="J1823" s="443"/>
      <c r="K1823" s="439"/>
      <c r="L1823" s="439"/>
      <c r="M1823" s="439"/>
      <c r="N1823" s="439"/>
      <c r="O1823" s="443"/>
      <c r="P1823" s="439"/>
      <c r="Q1823" s="27">
        <f>Q$660</f>
        <v>2.3199044318781055</v>
      </c>
      <c r="R1823" s="439"/>
      <c r="S1823" s="440"/>
      <c r="T1823" s="439"/>
      <c r="U1823" s="439"/>
      <c r="V1823" s="439"/>
      <c r="W1823" s="439"/>
      <c r="X1823" s="440"/>
      <c r="Y1823" s="443"/>
      <c r="Z1823" s="439"/>
      <c r="AA1823" s="439"/>
      <c r="AB1823" s="439"/>
      <c r="AC1823" s="439"/>
      <c r="AD1823" s="440"/>
      <c r="AE1823" s="443"/>
      <c r="AF1823" s="439"/>
      <c r="AG1823" s="439"/>
      <c r="AH1823" s="439"/>
      <c r="AI1823" s="440"/>
      <c r="AJ1823" s="443"/>
      <c r="AK1823" s="439"/>
      <c r="AL1823" s="439"/>
      <c r="AM1823" s="439"/>
      <c r="AN1823" s="440"/>
    </row>
    <row r="1824" spans="1:40" outlineLevel="2">
      <c r="A1824" s="882">
        <f>ROW()</f>
        <v>1824</v>
      </c>
      <c r="B1824" s="453"/>
      <c r="D1824" s="452" t="s">
        <v>301</v>
      </c>
      <c r="H1824" s="458"/>
      <c r="I1824" s="458"/>
      <c r="J1824" s="443"/>
      <c r="K1824" s="439"/>
      <c r="L1824" s="439"/>
      <c r="M1824" s="439"/>
      <c r="N1824" s="439"/>
      <c r="O1824" s="443"/>
      <c r="P1824" s="439"/>
      <c r="Q1824" s="27">
        <f>Q$661</f>
        <v>0</v>
      </c>
      <c r="R1824" s="439"/>
      <c r="S1824" s="440"/>
      <c r="T1824" s="439"/>
      <c r="U1824" s="439"/>
      <c r="V1824" s="439"/>
      <c r="W1824" s="439"/>
      <c r="X1824" s="440"/>
      <c r="Y1824" s="443"/>
      <c r="Z1824" s="439"/>
      <c r="AA1824" s="439"/>
      <c r="AB1824" s="439"/>
      <c r="AC1824" s="439"/>
      <c r="AD1824" s="440"/>
      <c r="AE1824" s="443"/>
      <c r="AF1824" s="439"/>
      <c r="AG1824" s="439"/>
      <c r="AH1824" s="439"/>
      <c r="AI1824" s="440"/>
      <c r="AJ1824" s="443"/>
      <c r="AK1824" s="439"/>
      <c r="AL1824" s="439"/>
      <c r="AM1824" s="439"/>
      <c r="AN1824" s="440"/>
    </row>
    <row r="1825" spans="1:40" outlineLevel="2">
      <c r="A1825" s="882">
        <f>ROW()</f>
        <v>1825</v>
      </c>
      <c r="B1825" s="453"/>
      <c r="D1825" s="452" t="s">
        <v>29</v>
      </c>
      <c r="H1825" s="458"/>
      <c r="I1825" s="458"/>
      <c r="J1825" s="443"/>
      <c r="K1825" s="439"/>
      <c r="L1825" s="439"/>
      <c r="M1825" s="439"/>
      <c r="N1825" s="439"/>
      <c r="O1825" s="443"/>
      <c r="P1825" s="439"/>
      <c r="Q1825" s="27">
        <f>Q$662</f>
        <v>0</v>
      </c>
      <c r="R1825" s="439"/>
      <c r="S1825" s="440"/>
      <c r="T1825" s="439"/>
      <c r="U1825" s="439"/>
      <c r="V1825" s="439"/>
      <c r="W1825" s="439"/>
      <c r="X1825" s="440"/>
      <c r="Y1825" s="443"/>
      <c r="Z1825" s="439"/>
      <c r="AA1825" s="439"/>
      <c r="AB1825" s="439"/>
      <c r="AC1825" s="439"/>
      <c r="AD1825" s="440"/>
      <c r="AE1825" s="443"/>
      <c r="AF1825" s="439"/>
      <c r="AG1825" s="439"/>
      <c r="AH1825" s="439"/>
      <c r="AI1825" s="440"/>
      <c r="AJ1825" s="443"/>
      <c r="AK1825" s="439"/>
      <c r="AL1825" s="439"/>
      <c r="AM1825" s="439"/>
      <c r="AN1825" s="440"/>
    </row>
    <row r="1826" spans="1:40" outlineLevel="2">
      <c r="A1826" s="882">
        <f>ROW()</f>
        <v>1826</v>
      </c>
      <c r="B1826" s="453"/>
      <c r="D1826" s="452" t="s">
        <v>30</v>
      </c>
      <c r="H1826" s="458"/>
      <c r="I1826" s="458"/>
      <c r="J1826" s="443"/>
      <c r="K1826" s="439"/>
      <c r="L1826" s="439"/>
      <c r="M1826" s="439"/>
      <c r="N1826" s="439"/>
      <c r="O1826" s="443"/>
      <c r="P1826" s="439"/>
      <c r="Q1826" s="27">
        <f>Q$663</f>
        <v>18.992544655011812</v>
      </c>
      <c r="R1826" s="439"/>
      <c r="S1826" s="440"/>
      <c r="T1826" s="439"/>
      <c r="U1826" s="439"/>
      <c r="V1826" s="439"/>
      <c r="W1826" s="439"/>
      <c r="X1826" s="440"/>
      <c r="Y1826" s="443"/>
      <c r="Z1826" s="439"/>
      <c r="AA1826" s="439"/>
      <c r="AB1826" s="439"/>
      <c r="AC1826" s="439"/>
      <c r="AD1826" s="440"/>
      <c r="AE1826" s="443"/>
      <c r="AF1826" s="439"/>
      <c r="AG1826" s="439"/>
      <c r="AH1826" s="439"/>
      <c r="AI1826" s="440"/>
      <c r="AJ1826" s="443"/>
      <c r="AK1826" s="439"/>
      <c r="AL1826" s="439"/>
      <c r="AM1826" s="439"/>
      <c r="AN1826" s="440"/>
    </row>
    <row r="1827" spans="1:40" outlineLevel="2">
      <c r="A1827" s="882">
        <f>ROW()</f>
        <v>1827</v>
      </c>
      <c r="B1827" s="453"/>
      <c r="D1827" s="452" t="s">
        <v>31</v>
      </c>
      <c r="H1827" s="458"/>
      <c r="I1827" s="458"/>
      <c r="J1827" s="443"/>
      <c r="K1827" s="439"/>
      <c r="L1827" s="439"/>
      <c r="M1827" s="439"/>
      <c r="N1827" s="439"/>
      <c r="O1827" s="443"/>
      <c r="P1827" s="439"/>
      <c r="Q1827" s="27">
        <f>Q$664</f>
        <v>0</v>
      </c>
      <c r="R1827" s="439"/>
      <c r="S1827" s="440"/>
      <c r="T1827" s="439"/>
      <c r="U1827" s="439"/>
      <c r="V1827" s="439"/>
      <c r="W1827" s="439"/>
      <c r="X1827" s="440"/>
      <c r="Y1827" s="443"/>
      <c r="Z1827" s="439"/>
      <c r="AA1827" s="439"/>
      <c r="AB1827" s="439"/>
      <c r="AC1827" s="439"/>
      <c r="AD1827" s="440"/>
      <c r="AE1827" s="443"/>
      <c r="AF1827" s="439"/>
      <c r="AG1827" s="439"/>
      <c r="AH1827" s="439"/>
      <c r="AI1827" s="440"/>
      <c r="AJ1827" s="443"/>
      <c r="AK1827" s="439"/>
      <c r="AL1827" s="439"/>
      <c r="AM1827" s="439"/>
      <c r="AN1827" s="440"/>
    </row>
    <row r="1828" spans="1:40" outlineLevel="2">
      <c r="A1828" s="882">
        <f>ROW()</f>
        <v>1828</v>
      </c>
      <c r="B1828" s="453"/>
      <c r="D1828" s="452" t="s">
        <v>32</v>
      </c>
      <c r="H1828" s="458"/>
      <c r="I1828" s="458"/>
      <c r="J1828" s="443"/>
      <c r="K1828" s="439"/>
      <c r="L1828" s="439"/>
      <c r="M1828" s="439"/>
      <c r="N1828" s="439"/>
      <c r="O1828" s="443"/>
      <c r="P1828" s="439"/>
      <c r="Q1828" s="27">
        <f>Q$665</f>
        <v>0.9425441606526993</v>
      </c>
      <c r="R1828" s="439"/>
      <c r="S1828" s="440"/>
      <c r="T1828" s="439"/>
      <c r="U1828" s="439"/>
      <c r="V1828" s="439"/>
      <c r="W1828" s="439"/>
      <c r="X1828" s="440"/>
      <c r="Y1828" s="443"/>
      <c r="Z1828" s="439"/>
      <c r="AA1828" s="439"/>
      <c r="AB1828" s="439"/>
      <c r="AC1828" s="439"/>
      <c r="AD1828" s="440"/>
      <c r="AE1828" s="443"/>
      <c r="AF1828" s="439"/>
      <c r="AG1828" s="439"/>
      <c r="AH1828" s="439"/>
      <c r="AI1828" s="440"/>
      <c r="AJ1828" s="443"/>
      <c r="AK1828" s="439"/>
      <c r="AL1828" s="439"/>
      <c r="AM1828" s="439"/>
      <c r="AN1828" s="440"/>
    </row>
    <row r="1829" spans="1:40" outlineLevel="2">
      <c r="A1829" s="882">
        <f>ROW()</f>
        <v>1829</v>
      </c>
      <c r="B1829" s="453"/>
      <c r="D1829" s="452" t="s">
        <v>33</v>
      </c>
      <c r="H1829" s="458"/>
      <c r="I1829" s="458"/>
      <c r="J1829" s="443"/>
      <c r="K1829" s="439"/>
      <c r="L1829" s="439"/>
      <c r="M1829" s="439"/>
      <c r="N1829" s="439"/>
      <c r="O1829" s="443"/>
      <c r="P1829" s="439"/>
      <c r="Q1829" s="27">
        <f>Q$666</f>
        <v>0</v>
      </c>
      <c r="R1829" s="439"/>
      <c r="S1829" s="440"/>
      <c r="T1829" s="439"/>
      <c r="U1829" s="439"/>
      <c r="V1829" s="439"/>
      <c r="W1829" s="439"/>
      <c r="X1829" s="440"/>
      <c r="Y1829" s="443"/>
      <c r="Z1829" s="439"/>
      <c r="AA1829" s="439"/>
      <c r="AB1829" s="439"/>
      <c r="AC1829" s="439"/>
      <c r="AD1829" s="440"/>
      <c r="AE1829" s="443"/>
      <c r="AF1829" s="439"/>
      <c r="AG1829" s="439"/>
      <c r="AH1829" s="439"/>
      <c r="AI1829" s="440"/>
      <c r="AJ1829" s="443"/>
      <c r="AK1829" s="439"/>
      <c r="AL1829" s="439"/>
      <c r="AM1829" s="439"/>
      <c r="AN1829" s="440"/>
    </row>
    <row r="1830" spans="1:40" outlineLevel="2">
      <c r="A1830" s="882">
        <f>ROW()</f>
        <v>1830</v>
      </c>
      <c r="B1830" s="453"/>
      <c r="D1830" s="452" t="s">
        <v>27</v>
      </c>
      <c r="H1830" s="458"/>
      <c r="I1830" s="458"/>
      <c r="J1830" s="443"/>
      <c r="K1830" s="439"/>
      <c r="L1830" s="439"/>
      <c r="M1830" s="439"/>
      <c r="N1830" s="439"/>
      <c r="O1830" s="443"/>
      <c r="P1830" s="439"/>
      <c r="Q1830" s="27">
        <f>Q$667</f>
        <v>6.0263581687515777E-2</v>
      </c>
      <c r="R1830" s="439"/>
      <c r="S1830" s="440"/>
      <c r="T1830" s="439"/>
      <c r="U1830" s="439"/>
      <c r="V1830" s="439"/>
      <c r="W1830" s="439"/>
      <c r="X1830" s="440"/>
      <c r="Y1830" s="443"/>
      <c r="Z1830" s="439"/>
      <c r="AA1830" s="439"/>
      <c r="AB1830" s="439"/>
      <c r="AC1830" s="439"/>
      <c r="AD1830" s="440"/>
      <c r="AE1830" s="443"/>
      <c r="AF1830" s="439"/>
      <c r="AG1830" s="439"/>
      <c r="AH1830" s="439"/>
      <c r="AI1830" s="440"/>
      <c r="AJ1830" s="443"/>
      <c r="AK1830" s="439"/>
      <c r="AL1830" s="439"/>
      <c r="AM1830" s="439"/>
      <c r="AN1830" s="440"/>
    </row>
    <row r="1831" spans="1:40" outlineLevel="2">
      <c r="A1831" s="882">
        <f>ROW()</f>
        <v>1831</v>
      </c>
      <c r="B1831" s="453"/>
      <c r="D1831" s="452" t="s">
        <v>34</v>
      </c>
      <c r="H1831" s="458"/>
      <c r="I1831" s="458"/>
      <c r="J1831" s="443"/>
      <c r="K1831" s="439"/>
      <c r="L1831" s="439"/>
      <c r="M1831" s="439"/>
      <c r="N1831" s="439"/>
      <c r="O1831" s="443"/>
      <c r="P1831" s="439"/>
      <c r="Q1831" s="27">
        <f>Q$668</f>
        <v>27.97725311743331</v>
      </c>
      <c r="R1831" s="439"/>
      <c r="S1831" s="440"/>
      <c r="T1831" s="439"/>
      <c r="U1831" s="439"/>
      <c r="V1831" s="439"/>
      <c r="W1831" s="439"/>
      <c r="X1831" s="440"/>
      <c r="Y1831" s="443"/>
      <c r="Z1831" s="439"/>
      <c r="AA1831" s="439"/>
      <c r="AB1831" s="439"/>
      <c r="AC1831" s="439"/>
      <c r="AD1831" s="440"/>
      <c r="AE1831" s="443"/>
      <c r="AF1831" s="439"/>
      <c r="AG1831" s="439"/>
      <c r="AH1831" s="439"/>
      <c r="AI1831" s="440"/>
      <c r="AJ1831" s="443"/>
      <c r="AK1831" s="439"/>
      <c r="AL1831" s="439"/>
      <c r="AM1831" s="439"/>
      <c r="AN1831" s="440"/>
    </row>
    <row r="1832" spans="1:40" outlineLevel="2">
      <c r="A1832" s="882">
        <f>ROW()</f>
        <v>1832</v>
      </c>
      <c r="B1832" s="453"/>
      <c r="D1832" s="452" t="s">
        <v>35</v>
      </c>
      <c r="H1832" s="458"/>
      <c r="I1832" s="458"/>
      <c r="J1832" s="443"/>
      <c r="K1832" s="439"/>
      <c r="L1832" s="439"/>
      <c r="M1832" s="439"/>
      <c r="N1832" s="439"/>
      <c r="O1832" s="443"/>
      <c r="P1832" s="439"/>
      <c r="Q1832" s="27">
        <f>Q$669</f>
        <v>0</v>
      </c>
      <c r="R1832" s="439"/>
      <c r="S1832" s="440"/>
      <c r="T1832" s="439"/>
      <c r="U1832" s="439"/>
      <c r="V1832" s="439"/>
      <c r="W1832" s="439"/>
      <c r="X1832" s="440"/>
      <c r="Y1832" s="443"/>
      <c r="Z1832" s="439"/>
      <c r="AA1832" s="439"/>
      <c r="AB1832" s="439"/>
      <c r="AC1832" s="439"/>
      <c r="AD1832" s="440"/>
      <c r="AE1832" s="443"/>
      <c r="AF1832" s="439"/>
      <c r="AG1832" s="439"/>
      <c r="AH1832" s="439"/>
      <c r="AI1832" s="440"/>
      <c r="AJ1832" s="443"/>
      <c r="AK1832" s="439"/>
      <c r="AL1832" s="439"/>
      <c r="AM1832" s="439"/>
      <c r="AN1832" s="440"/>
    </row>
    <row r="1833" spans="1:40" outlineLevel="2">
      <c r="A1833" s="882">
        <f>ROW()</f>
        <v>1833</v>
      </c>
      <c r="B1833" s="453"/>
      <c r="D1833" s="452" t="s">
        <v>302</v>
      </c>
      <c r="H1833" s="458"/>
      <c r="I1833" s="458"/>
      <c r="J1833" s="443"/>
      <c r="K1833" s="439"/>
      <c r="L1833" s="439"/>
      <c r="M1833" s="439"/>
      <c r="N1833" s="439"/>
      <c r="O1833" s="443"/>
      <c r="P1833" s="439"/>
      <c r="Q1833" s="27">
        <f>Q$670</f>
        <v>0</v>
      </c>
      <c r="R1833" s="439"/>
      <c r="S1833" s="440"/>
      <c r="T1833" s="439"/>
      <c r="U1833" s="439"/>
      <c r="V1833" s="439"/>
      <c r="W1833" s="439"/>
      <c r="X1833" s="440"/>
      <c r="Y1833" s="443"/>
      <c r="Z1833" s="439"/>
      <c r="AA1833" s="439"/>
      <c r="AB1833" s="439"/>
      <c r="AC1833" s="439"/>
      <c r="AD1833" s="440"/>
      <c r="AE1833" s="443"/>
      <c r="AF1833" s="439"/>
      <c r="AG1833" s="439"/>
      <c r="AH1833" s="439"/>
      <c r="AI1833" s="440"/>
      <c r="AJ1833" s="443"/>
      <c r="AK1833" s="439"/>
      <c r="AL1833" s="439"/>
      <c r="AM1833" s="439"/>
      <c r="AN1833" s="440"/>
    </row>
    <row r="1834" spans="1:40" outlineLevel="2">
      <c r="A1834" s="882">
        <f>ROW()</f>
        <v>1834</v>
      </c>
      <c r="B1834" s="453"/>
      <c r="D1834" s="452" t="s">
        <v>36</v>
      </c>
      <c r="H1834" s="458"/>
      <c r="I1834" s="458"/>
      <c r="J1834" s="443"/>
      <c r="K1834" s="439"/>
      <c r="L1834" s="439"/>
      <c r="M1834" s="439"/>
      <c r="N1834" s="439"/>
      <c r="O1834" s="443"/>
      <c r="P1834" s="439"/>
      <c r="Q1834" s="27">
        <f>Q$671</f>
        <v>0</v>
      </c>
      <c r="R1834" s="439"/>
      <c r="S1834" s="440"/>
      <c r="T1834" s="439"/>
      <c r="U1834" s="439"/>
      <c r="V1834" s="439"/>
      <c r="W1834" s="439"/>
      <c r="X1834" s="440"/>
      <c r="Y1834" s="443"/>
      <c r="Z1834" s="439"/>
      <c r="AA1834" s="439"/>
      <c r="AB1834" s="439"/>
      <c r="AC1834" s="439"/>
      <c r="AD1834" s="440"/>
      <c r="AE1834" s="443"/>
      <c r="AF1834" s="439"/>
      <c r="AG1834" s="439"/>
      <c r="AH1834" s="439"/>
      <c r="AI1834" s="440"/>
      <c r="AJ1834" s="443"/>
      <c r="AK1834" s="439"/>
      <c r="AL1834" s="439"/>
      <c r="AM1834" s="439"/>
      <c r="AN1834" s="440"/>
    </row>
    <row r="1835" spans="1:40" outlineLevel="2">
      <c r="A1835" s="882">
        <f>ROW()</f>
        <v>1835</v>
      </c>
      <c r="B1835" s="453"/>
      <c r="D1835" s="452" t="s">
        <v>583</v>
      </c>
      <c r="H1835" s="458"/>
      <c r="I1835" s="458"/>
      <c r="J1835" s="443"/>
      <c r="K1835" s="439"/>
      <c r="L1835" s="439"/>
      <c r="M1835" s="439"/>
      <c r="N1835" s="439"/>
      <c r="O1835" s="443"/>
      <c r="P1835" s="439"/>
      <c r="Q1835" s="27">
        <f>Q$672</f>
        <v>0</v>
      </c>
      <c r="R1835" s="439"/>
      <c r="S1835" s="440"/>
      <c r="T1835" s="439"/>
      <c r="U1835" s="439"/>
      <c r="V1835" s="439"/>
      <c r="W1835" s="439"/>
      <c r="X1835" s="440"/>
      <c r="Y1835" s="443"/>
      <c r="Z1835" s="439"/>
      <c r="AA1835" s="439"/>
      <c r="AB1835" s="439"/>
      <c r="AC1835" s="439"/>
      <c r="AD1835" s="440"/>
      <c r="AE1835" s="443"/>
      <c r="AF1835" s="439"/>
      <c r="AG1835" s="439"/>
      <c r="AH1835" s="439"/>
      <c r="AI1835" s="440"/>
      <c r="AJ1835" s="443"/>
      <c r="AK1835" s="439"/>
      <c r="AL1835" s="439"/>
      <c r="AM1835" s="439"/>
      <c r="AN1835" s="440"/>
    </row>
    <row r="1836" spans="1:40" outlineLevel="2">
      <c r="A1836" s="882">
        <f>ROW()</f>
        <v>1836</v>
      </c>
      <c r="B1836" s="453"/>
      <c r="D1836" s="452" t="s">
        <v>81</v>
      </c>
      <c r="H1836" s="458"/>
      <c r="I1836" s="458"/>
      <c r="J1836" s="443"/>
      <c r="K1836" s="439"/>
      <c r="L1836" s="439"/>
      <c r="M1836" s="439"/>
      <c r="N1836" s="439"/>
      <c r="O1836" s="443"/>
      <c r="P1836" s="439"/>
      <c r="Q1836" s="27">
        <f>Q$673</f>
        <v>0</v>
      </c>
      <c r="R1836" s="439"/>
      <c r="S1836" s="440"/>
      <c r="T1836" s="439"/>
      <c r="U1836" s="439"/>
      <c r="V1836" s="439"/>
      <c r="W1836" s="439"/>
      <c r="X1836" s="440"/>
      <c r="Y1836" s="443"/>
      <c r="Z1836" s="439"/>
      <c r="AA1836" s="439"/>
      <c r="AB1836" s="439"/>
      <c r="AC1836" s="439"/>
      <c r="AD1836" s="440"/>
      <c r="AE1836" s="443"/>
      <c r="AF1836" s="439"/>
      <c r="AG1836" s="439"/>
      <c r="AH1836" s="439"/>
      <c r="AI1836" s="440"/>
      <c r="AJ1836" s="443"/>
      <c r="AK1836" s="439"/>
      <c r="AL1836" s="439"/>
      <c r="AM1836" s="439"/>
      <c r="AN1836" s="440"/>
    </row>
    <row r="1837" spans="1:40" outlineLevel="2">
      <c r="A1837" s="882">
        <f>ROW()</f>
        <v>1837</v>
      </c>
      <c r="B1837" s="453"/>
      <c r="D1837" s="452" t="s">
        <v>28</v>
      </c>
      <c r="H1837" s="458"/>
      <c r="I1837" s="458"/>
      <c r="J1837" s="443"/>
      <c r="K1837" s="439"/>
      <c r="L1837" s="439"/>
      <c r="M1837" s="439"/>
      <c r="N1837" s="439"/>
      <c r="O1837" s="443"/>
      <c r="P1837" s="439"/>
      <c r="Q1837" s="27">
        <f>Q$674</f>
        <v>0</v>
      </c>
      <c r="R1837" s="439"/>
      <c r="S1837" s="440"/>
      <c r="T1837" s="439"/>
      <c r="U1837" s="439"/>
      <c r="V1837" s="439"/>
      <c r="W1837" s="439"/>
      <c r="X1837" s="440"/>
      <c r="Y1837" s="443"/>
      <c r="Z1837" s="439"/>
      <c r="AA1837" s="439"/>
      <c r="AB1837" s="439"/>
      <c r="AC1837" s="439"/>
      <c r="AD1837" s="440"/>
      <c r="AE1837" s="443"/>
      <c r="AF1837" s="439"/>
      <c r="AG1837" s="439"/>
      <c r="AH1837" s="439"/>
      <c r="AI1837" s="440"/>
      <c r="AJ1837" s="443"/>
      <c r="AK1837" s="439"/>
      <c r="AL1837" s="439"/>
      <c r="AM1837" s="439"/>
      <c r="AN1837" s="440"/>
    </row>
    <row r="1838" spans="1:40" outlineLevel="2">
      <c r="A1838" s="882">
        <f>ROW()</f>
        <v>1838</v>
      </c>
      <c r="B1838" s="453"/>
      <c r="D1838" s="456" t="s">
        <v>443</v>
      </c>
      <c r="E1838" s="456"/>
      <c r="F1838" s="456"/>
      <c r="G1838" s="456"/>
      <c r="H1838" s="460"/>
      <c r="I1838" s="460"/>
      <c r="J1838" s="462"/>
      <c r="K1838" s="441"/>
      <c r="L1838" s="441"/>
      <c r="M1838" s="441"/>
      <c r="N1838" s="441"/>
      <c r="O1838" s="462"/>
      <c r="P1838" s="441"/>
      <c r="Q1838" s="30">
        <f>Q$675</f>
        <v>0</v>
      </c>
      <c r="R1838" s="441"/>
      <c r="S1838" s="442"/>
      <c r="T1838" s="441"/>
      <c r="U1838" s="441"/>
      <c r="V1838" s="441"/>
      <c r="W1838" s="441"/>
      <c r="X1838" s="442"/>
      <c r="Y1838" s="462"/>
      <c r="Z1838" s="441"/>
      <c r="AA1838" s="441"/>
      <c r="AB1838" s="441"/>
      <c r="AC1838" s="441"/>
      <c r="AD1838" s="442"/>
      <c r="AE1838" s="462"/>
      <c r="AF1838" s="441"/>
      <c r="AG1838" s="441"/>
      <c r="AH1838" s="441"/>
      <c r="AI1838" s="442"/>
      <c r="AJ1838" s="462"/>
      <c r="AK1838" s="441"/>
      <c r="AL1838" s="441"/>
      <c r="AM1838" s="441"/>
      <c r="AN1838" s="442"/>
    </row>
    <row r="1839" spans="1:40" outlineLevel="2">
      <c r="A1839" s="882">
        <f>ROW()</f>
        <v>1839</v>
      </c>
      <c r="B1839" s="453"/>
      <c r="D1839" s="452" t="s">
        <v>24</v>
      </c>
      <c r="H1839" s="458"/>
      <c r="I1839" s="458"/>
      <c r="J1839" s="443"/>
      <c r="K1839" s="439"/>
      <c r="L1839" s="439"/>
      <c r="M1839" s="439"/>
      <c r="N1839" s="439"/>
      <c r="O1839" s="443"/>
      <c r="P1839" s="439"/>
      <c r="Q1839" s="439">
        <f>SUM(Q1823:Q1838)</f>
        <v>50.292509946663444</v>
      </c>
      <c r="R1839" s="439"/>
      <c r="S1839" s="440"/>
      <c r="T1839" s="439"/>
      <c r="U1839" s="439"/>
      <c r="V1839" s="439"/>
      <c r="W1839" s="439"/>
      <c r="X1839" s="440"/>
      <c r="Y1839" s="443"/>
      <c r="Z1839" s="439"/>
      <c r="AA1839" s="439"/>
      <c r="AB1839" s="439"/>
      <c r="AC1839" s="439"/>
      <c r="AD1839" s="440"/>
      <c r="AE1839" s="443"/>
      <c r="AF1839" s="439"/>
      <c r="AG1839" s="439"/>
      <c r="AH1839" s="439"/>
      <c r="AI1839" s="440"/>
      <c r="AJ1839" s="443"/>
      <c r="AK1839" s="439"/>
      <c r="AL1839" s="439"/>
      <c r="AM1839" s="439"/>
      <c r="AN1839" s="440"/>
    </row>
    <row r="1840" spans="1:40" outlineLevel="1">
      <c r="A1840" s="732" t="s">
        <v>238</v>
      </c>
      <c r="B1840" s="733"/>
      <c r="C1840" s="881"/>
      <c r="D1840" s="733"/>
      <c r="E1840" s="733"/>
      <c r="F1840" s="733"/>
      <c r="G1840" s="730"/>
      <c r="H1840" s="733"/>
      <c r="I1840" s="730"/>
      <c r="J1840" s="729"/>
      <c r="K1840" s="730"/>
      <c r="L1840" s="730"/>
      <c r="M1840" s="730"/>
      <c r="N1840" s="730"/>
      <c r="O1840" s="729"/>
      <c r="P1840" s="730"/>
      <c r="Q1840" s="730"/>
      <c r="R1840" s="730"/>
      <c r="S1840" s="731"/>
      <c r="T1840" s="730"/>
      <c r="U1840" s="730"/>
      <c r="V1840" s="730"/>
      <c r="W1840" s="730"/>
      <c r="X1840" s="731"/>
      <c r="Y1840" s="729"/>
      <c r="Z1840" s="730"/>
      <c r="AA1840" s="730"/>
      <c r="AB1840" s="730"/>
      <c r="AC1840" s="730"/>
      <c r="AD1840" s="731"/>
      <c r="AE1840" s="729"/>
      <c r="AF1840" s="730"/>
      <c r="AG1840" s="730"/>
      <c r="AH1840" s="730"/>
      <c r="AI1840" s="731"/>
      <c r="AJ1840" s="729"/>
      <c r="AK1840" s="730"/>
      <c r="AL1840" s="730"/>
      <c r="AM1840" s="730"/>
      <c r="AN1840" s="731"/>
    </row>
    <row r="1841" spans="1:40" outlineLevel="2">
      <c r="A1841" s="882">
        <f>ROW()</f>
        <v>1841</v>
      </c>
      <c r="B1841" s="453"/>
      <c r="D1841" s="1205" t="s">
        <v>300</v>
      </c>
      <c r="E1841" s="1205"/>
      <c r="F1841" s="1205"/>
      <c r="G1841" s="1205"/>
      <c r="H1841" s="4"/>
      <c r="I1841" s="4"/>
      <c r="J1841" s="329"/>
      <c r="K1841" s="4"/>
      <c r="L1841" s="4"/>
      <c r="M1841" s="4"/>
      <c r="N1841" s="4"/>
      <c r="O1841" s="329"/>
      <c r="P1841" s="4"/>
      <c r="Q1841" s="4"/>
      <c r="R1841" s="4"/>
      <c r="S1841" s="316"/>
      <c r="T1841" s="53"/>
      <c r="U1841" s="53"/>
      <c r="V1841" s="53"/>
      <c r="W1841" s="53"/>
      <c r="X1841" s="44"/>
      <c r="Y1841" s="252"/>
      <c r="Z1841" s="53"/>
      <c r="AA1841" s="53"/>
      <c r="AB1841" s="53"/>
      <c r="AC1841" s="53"/>
      <c r="AD1841" s="44"/>
      <c r="AE1841" s="252"/>
      <c r="AF1841" s="53"/>
      <c r="AG1841" s="53"/>
      <c r="AH1841" s="53"/>
      <c r="AI1841" s="44"/>
      <c r="AJ1841" s="252"/>
      <c r="AK1841" s="53"/>
      <c r="AL1841" s="53"/>
      <c r="AM1841" s="53"/>
      <c r="AN1841" s="44"/>
    </row>
    <row r="1842" spans="1:40" outlineLevel="2">
      <c r="A1842" s="882">
        <f>ROW()</f>
        <v>1842</v>
      </c>
      <c r="B1842" s="453"/>
      <c r="D1842" s="1205" t="s">
        <v>301</v>
      </c>
      <c r="E1842" s="1205"/>
      <c r="F1842" s="1205"/>
      <c r="G1842" s="1205"/>
      <c r="H1842" s="4"/>
      <c r="I1842" s="4"/>
      <c r="J1842" s="329"/>
      <c r="K1842" s="4"/>
      <c r="L1842" s="4"/>
      <c r="M1842" s="4"/>
      <c r="N1842" s="4"/>
      <c r="O1842" s="329"/>
      <c r="P1842" s="4"/>
      <c r="Q1842" s="4"/>
      <c r="R1842" s="4"/>
      <c r="S1842" s="316"/>
      <c r="T1842" s="53"/>
      <c r="U1842" s="53"/>
      <c r="V1842" s="53"/>
      <c r="W1842" s="53"/>
      <c r="X1842" s="44"/>
      <c r="Y1842" s="252"/>
      <c r="Z1842" s="53"/>
      <c r="AA1842" s="53"/>
      <c r="AB1842" s="53"/>
      <c r="AC1842" s="53"/>
      <c r="AD1842" s="44"/>
      <c r="AE1842" s="252"/>
      <c r="AF1842" s="53"/>
      <c r="AG1842" s="53"/>
      <c r="AH1842" s="53"/>
      <c r="AI1842" s="44"/>
      <c r="AJ1842" s="252"/>
      <c r="AK1842" s="53"/>
      <c r="AL1842" s="53"/>
      <c r="AM1842" s="53"/>
      <c r="AN1842" s="44"/>
    </row>
    <row r="1843" spans="1:40" outlineLevel="2">
      <c r="A1843" s="882">
        <f>ROW()</f>
        <v>1843</v>
      </c>
      <c r="B1843" s="453"/>
      <c r="D1843" s="1205" t="s">
        <v>29</v>
      </c>
      <c r="E1843" s="1205"/>
      <c r="F1843" s="1205"/>
      <c r="G1843" s="1205"/>
      <c r="H1843" s="4"/>
      <c r="I1843" s="4"/>
      <c r="J1843" s="329"/>
      <c r="K1843" s="4"/>
      <c r="L1843" s="4"/>
      <c r="M1843" s="4"/>
      <c r="N1843" s="4"/>
      <c r="O1843" s="329"/>
      <c r="P1843" s="4"/>
      <c r="Q1843" s="4"/>
      <c r="R1843" s="4"/>
      <c r="S1843" s="316"/>
      <c r="T1843" s="53"/>
      <c r="U1843" s="53"/>
      <c r="V1843" s="53"/>
      <c r="W1843" s="53"/>
      <c r="X1843" s="44"/>
      <c r="Y1843" s="252"/>
      <c r="Z1843" s="53"/>
      <c r="AA1843" s="53"/>
      <c r="AB1843" s="53"/>
      <c r="AC1843" s="53"/>
      <c r="AD1843" s="44"/>
      <c r="AE1843" s="252"/>
      <c r="AF1843" s="53"/>
      <c r="AG1843" s="53"/>
      <c r="AH1843" s="53"/>
      <c r="AI1843" s="44"/>
      <c r="AJ1843" s="252"/>
      <c r="AK1843" s="53"/>
      <c r="AL1843" s="53"/>
      <c r="AM1843" s="53"/>
      <c r="AN1843" s="44"/>
    </row>
    <row r="1844" spans="1:40" outlineLevel="2">
      <c r="A1844" s="882">
        <f>ROW()</f>
        <v>1844</v>
      </c>
      <c r="B1844" s="453"/>
      <c r="D1844" s="1205" t="s">
        <v>30</v>
      </c>
      <c r="E1844" s="1205"/>
      <c r="F1844" s="1205"/>
      <c r="G1844" s="1205"/>
      <c r="H1844" s="4"/>
      <c r="I1844" s="4"/>
      <c r="J1844" s="329"/>
      <c r="K1844" s="4"/>
      <c r="L1844" s="4"/>
      <c r="M1844" s="4"/>
      <c r="N1844" s="4"/>
      <c r="O1844" s="329"/>
      <c r="P1844" s="4"/>
      <c r="Q1844" s="4"/>
      <c r="R1844" s="4"/>
      <c r="S1844" s="316"/>
      <c r="T1844" s="53"/>
      <c r="U1844" s="53"/>
      <c r="V1844" s="53"/>
      <c r="W1844" s="53"/>
      <c r="X1844" s="44"/>
      <c r="Y1844" s="252"/>
      <c r="Z1844" s="53"/>
      <c r="AA1844" s="53"/>
      <c r="AB1844" s="53"/>
      <c r="AC1844" s="53"/>
      <c r="AD1844" s="44"/>
      <c r="AE1844" s="252"/>
      <c r="AF1844" s="53"/>
      <c r="AG1844" s="53"/>
      <c r="AH1844" s="53"/>
      <c r="AI1844" s="44"/>
      <c r="AJ1844" s="252"/>
      <c r="AK1844" s="53"/>
      <c r="AL1844" s="53"/>
      <c r="AM1844" s="53"/>
      <c r="AN1844" s="44"/>
    </row>
    <row r="1845" spans="1:40" outlineLevel="2">
      <c r="A1845" s="882">
        <f>ROW()</f>
        <v>1845</v>
      </c>
      <c r="B1845" s="453"/>
      <c r="D1845" s="1205" t="s">
        <v>31</v>
      </c>
      <c r="E1845" s="1205"/>
      <c r="F1845" s="1205"/>
      <c r="G1845" s="1205"/>
      <c r="H1845" s="4"/>
      <c r="I1845" s="4"/>
      <c r="J1845" s="329"/>
      <c r="K1845" s="4"/>
      <c r="L1845" s="4"/>
      <c r="M1845" s="4"/>
      <c r="N1845" s="4"/>
      <c r="O1845" s="329"/>
      <c r="P1845" s="4"/>
      <c r="Q1845" s="4"/>
      <c r="R1845" s="4"/>
      <c r="S1845" s="316"/>
      <c r="T1845" s="53"/>
      <c r="U1845" s="53"/>
      <c r="V1845" s="53"/>
      <c r="W1845" s="53"/>
      <c r="X1845" s="44"/>
      <c r="Y1845" s="252"/>
      <c r="Z1845" s="53"/>
      <c r="AA1845" s="53"/>
      <c r="AB1845" s="53"/>
      <c r="AC1845" s="53"/>
      <c r="AD1845" s="44"/>
      <c r="AE1845" s="252"/>
      <c r="AF1845" s="53"/>
      <c r="AG1845" s="53"/>
      <c r="AH1845" s="53"/>
      <c r="AI1845" s="44"/>
      <c r="AJ1845" s="252"/>
      <c r="AK1845" s="53"/>
      <c r="AL1845" s="53"/>
      <c r="AM1845" s="53"/>
      <c r="AN1845" s="44"/>
    </row>
    <row r="1846" spans="1:40" outlineLevel="2">
      <c r="A1846" s="882">
        <f>ROW()</f>
        <v>1846</v>
      </c>
      <c r="B1846" s="453"/>
      <c r="D1846" s="1205" t="s">
        <v>32</v>
      </c>
      <c r="E1846" s="1205"/>
      <c r="F1846" s="1205"/>
      <c r="G1846" s="1205"/>
      <c r="H1846" s="4"/>
      <c r="I1846" s="4"/>
      <c r="J1846" s="329"/>
      <c r="K1846" s="4"/>
      <c r="L1846" s="4"/>
      <c r="M1846" s="4"/>
      <c r="N1846" s="4"/>
      <c r="O1846" s="329"/>
      <c r="P1846" s="4"/>
      <c r="Q1846" s="4"/>
      <c r="R1846" s="4"/>
      <c r="S1846" s="316"/>
      <c r="T1846" s="53"/>
      <c r="U1846" s="53"/>
      <c r="V1846" s="53"/>
      <c r="W1846" s="53"/>
      <c r="X1846" s="44"/>
      <c r="Y1846" s="252"/>
      <c r="Z1846" s="53"/>
      <c r="AA1846" s="53"/>
      <c r="AB1846" s="53"/>
      <c r="AC1846" s="53"/>
      <c r="AD1846" s="44"/>
      <c r="AE1846" s="252"/>
      <c r="AF1846" s="53"/>
      <c r="AG1846" s="53"/>
      <c r="AH1846" s="53"/>
      <c r="AI1846" s="44"/>
      <c r="AJ1846" s="252"/>
      <c r="AK1846" s="53"/>
      <c r="AL1846" s="53"/>
      <c r="AM1846" s="53"/>
      <c r="AN1846" s="44"/>
    </row>
    <row r="1847" spans="1:40" outlineLevel="2">
      <c r="A1847" s="882">
        <f>ROW()</f>
        <v>1847</v>
      </c>
      <c r="B1847" s="453"/>
      <c r="D1847" s="1205" t="s">
        <v>33</v>
      </c>
      <c r="E1847" s="1205"/>
      <c r="F1847" s="1205"/>
      <c r="G1847" s="1205"/>
      <c r="H1847" s="4"/>
      <c r="I1847" s="4"/>
      <c r="J1847" s="329"/>
      <c r="K1847" s="4"/>
      <c r="L1847" s="4"/>
      <c r="M1847" s="4"/>
      <c r="N1847" s="4"/>
      <c r="O1847" s="329"/>
      <c r="P1847" s="4"/>
      <c r="Q1847" s="4"/>
      <c r="R1847" s="4"/>
      <c r="S1847" s="316"/>
      <c r="T1847" s="53"/>
      <c r="U1847" s="53"/>
      <c r="V1847" s="53"/>
      <c r="W1847" s="53"/>
      <c r="X1847" s="44"/>
      <c r="Y1847" s="252"/>
      <c r="Z1847" s="53"/>
      <c r="AA1847" s="53"/>
      <c r="AB1847" s="53"/>
      <c r="AC1847" s="53"/>
      <c r="AD1847" s="44"/>
      <c r="AE1847" s="252"/>
      <c r="AF1847" s="53"/>
      <c r="AG1847" s="53"/>
      <c r="AH1847" s="53"/>
      <c r="AI1847" s="44"/>
      <c r="AJ1847" s="252"/>
      <c r="AK1847" s="53"/>
      <c r="AL1847" s="53"/>
      <c r="AM1847" s="53"/>
      <c r="AN1847" s="44"/>
    </row>
    <row r="1848" spans="1:40" outlineLevel="2">
      <c r="A1848" s="882">
        <f>ROW()</f>
        <v>1848</v>
      </c>
      <c r="B1848" s="453"/>
      <c r="D1848" s="1205" t="s">
        <v>27</v>
      </c>
      <c r="E1848" s="1205"/>
      <c r="F1848" s="1205"/>
      <c r="G1848" s="1205"/>
      <c r="H1848" s="4"/>
      <c r="I1848" s="4"/>
      <c r="J1848" s="329"/>
      <c r="K1848" s="4"/>
      <c r="L1848" s="4"/>
      <c r="M1848" s="4"/>
      <c r="N1848" s="4"/>
      <c r="O1848" s="329"/>
      <c r="P1848" s="4"/>
      <c r="Q1848" s="4"/>
      <c r="R1848" s="4"/>
      <c r="S1848" s="316"/>
      <c r="T1848" s="53"/>
      <c r="U1848" s="53"/>
      <c r="V1848" s="53"/>
      <c r="W1848" s="53"/>
      <c r="X1848" s="44"/>
      <c r="Y1848" s="252"/>
      <c r="Z1848" s="53"/>
      <c r="AA1848" s="53"/>
      <c r="AB1848" s="53"/>
      <c r="AC1848" s="53"/>
      <c r="AD1848" s="44"/>
      <c r="AE1848" s="252"/>
      <c r="AF1848" s="53"/>
      <c r="AG1848" s="53"/>
      <c r="AH1848" s="53"/>
      <c r="AI1848" s="44"/>
      <c r="AJ1848" s="252"/>
      <c r="AK1848" s="53"/>
      <c r="AL1848" s="53"/>
      <c r="AM1848" s="53"/>
      <c r="AN1848" s="44"/>
    </row>
    <row r="1849" spans="1:40" outlineLevel="2">
      <c r="A1849" s="882">
        <f>ROW()</f>
        <v>1849</v>
      </c>
      <c r="B1849" s="453"/>
      <c r="D1849" s="1205" t="s">
        <v>34</v>
      </c>
      <c r="E1849" s="1205"/>
      <c r="F1849" s="1205"/>
      <c r="G1849" s="1205"/>
      <c r="H1849" s="4"/>
      <c r="I1849" s="4"/>
      <c r="J1849" s="329"/>
      <c r="K1849" s="4"/>
      <c r="L1849" s="4"/>
      <c r="M1849" s="4"/>
      <c r="N1849" s="4"/>
      <c r="O1849" s="329"/>
      <c r="P1849" s="4"/>
      <c r="Q1849" s="4"/>
      <c r="R1849" s="4"/>
      <c r="S1849" s="316"/>
      <c r="T1849" s="53"/>
      <c r="U1849" s="53"/>
      <c r="V1849" s="53"/>
      <c r="W1849" s="53"/>
      <c r="X1849" s="44"/>
      <c r="Y1849" s="252"/>
      <c r="Z1849" s="53"/>
      <c r="AA1849" s="53"/>
      <c r="AB1849" s="53"/>
      <c r="AC1849" s="53"/>
      <c r="AD1849" s="44"/>
      <c r="AE1849" s="252"/>
      <c r="AF1849" s="53"/>
      <c r="AG1849" s="53"/>
      <c r="AH1849" s="53"/>
      <c r="AI1849" s="44"/>
      <c r="AJ1849" s="252"/>
      <c r="AK1849" s="53"/>
      <c r="AL1849" s="53"/>
      <c r="AM1849" s="53"/>
      <c r="AN1849" s="44"/>
    </row>
    <row r="1850" spans="1:40" outlineLevel="2">
      <c r="A1850" s="882">
        <f>ROW()</f>
        <v>1850</v>
      </c>
      <c r="B1850" s="453"/>
      <c r="D1850" s="1205" t="s">
        <v>35</v>
      </c>
      <c r="E1850" s="1205"/>
      <c r="F1850" s="1205"/>
      <c r="G1850" s="1205"/>
      <c r="H1850" s="4"/>
      <c r="I1850" s="4"/>
      <c r="J1850" s="329"/>
      <c r="K1850" s="4"/>
      <c r="L1850" s="4"/>
      <c r="M1850" s="4"/>
      <c r="N1850" s="4"/>
      <c r="O1850" s="329"/>
      <c r="P1850" s="4"/>
      <c r="Q1850" s="4"/>
      <c r="R1850" s="4"/>
      <c r="S1850" s="316"/>
      <c r="T1850" s="53"/>
      <c r="U1850" s="53"/>
      <c r="V1850" s="53"/>
      <c r="W1850" s="53"/>
      <c r="X1850" s="44"/>
      <c r="Y1850" s="252"/>
      <c r="Z1850" s="53"/>
      <c r="AA1850" s="53"/>
      <c r="AB1850" s="53"/>
      <c r="AC1850" s="53"/>
      <c r="AD1850" s="44"/>
      <c r="AE1850" s="252"/>
      <c r="AF1850" s="53"/>
      <c r="AG1850" s="53"/>
      <c r="AH1850" s="53"/>
      <c r="AI1850" s="44"/>
      <c r="AJ1850" s="252"/>
      <c r="AK1850" s="53"/>
      <c r="AL1850" s="53"/>
      <c r="AM1850" s="53"/>
      <c r="AN1850" s="44"/>
    </row>
    <row r="1851" spans="1:40" outlineLevel="2">
      <c r="A1851" s="882">
        <f>ROW()</f>
        <v>1851</v>
      </c>
      <c r="B1851" s="453"/>
      <c r="D1851" s="1205" t="s">
        <v>302</v>
      </c>
      <c r="E1851" s="1205"/>
      <c r="F1851" s="1205"/>
      <c r="G1851" s="1205"/>
      <c r="H1851" s="4"/>
      <c r="I1851" s="4"/>
      <c r="J1851" s="329"/>
      <c r="K1851" s="4"/>
      <c r="L1851" s="4"/>
      <c r="M1851" s="4"/>
      <c r="N1851" s="4"/>
      <c r="O1851" s="329"/>
      <c r="P1851" s="4"/>
      <c r="Q1851" s="4"/>
      <c r="R1851" s="4"/>
      <c r="S1851" s="316"/>
      <c r="T1851" s="53"/>
      <c r="U1851" s="53"/>
      <c r="V1851" s="53"/>
      <c r="W1851" s="53"/>
      <c r="X1851" s="44"/>
      <c r="Y1851" s="252"/>
      <c r="Z1851" s="53"/>
      <c r="AA1851" s="53"/>
      <c r="AB1851" s="53"/>
      <c r="AC1851" s="53"/>
      <c r="AD1851" s="44"/>
      <c r="AE1851" s="252"/>
      <c r="AF1851" s="53"/>
      <c r="AG1851" s="53"/>
      <c r="AH1851" s="53"/>
      <c r="AI1851" s="44"/>
      <c r="AJ1851" s="252"/>
      <c r="AK1851" s="53"/>
      <c r="AL1851" s="53"/>
      <c r="AM1851" s="53"/>
      <c r="AN1851" s="44"/>
    </row>
    <row r="1852" spans="1:40" outlineLevel="2">
      <c r="A1852" s="882">
        <f>ROW()</f>
        <v>1852</v>
      </c>
      <c r="B1852" s="453"/>
      <c r="D1852" s="1205" t="s">
        <v>36</v>
      </c>
      <c r="E1852" s="1205"/>
      <c r="F1852" s="1205"/>
      <c r="G1852" s="1205"/>
      <c r="H1852" s="4"/>
      <c r="I1852" s="4"/>
      <c r="J1852" s="329"/>
      <c r="K1852" s="4"/>
      <c r="L1852" s="4"/>
      <c r="M1852" s="4"/>
      <c r="N1852" s="4"/>
      <c r="O1852" s="329"/>
      <c r="P1852" s="4"/>
      <c r="Q1852" s="4"/>
      <c r="R1852" s="4"/>
      <c r="S1852" s="316"/>
      <c r="T1852" s="53"/>
      <c r="U1852" s="53"/>
      <c r="V1852" s="53"/>
      <c r="W1852" s="53"/>
      <c r="X1852" s="44"/>
      <c r="Y1852" s="252"/>
      <c r="Z1852" s="53"/>
      <c r="AA1852" s="53"/>
      <c r="AB1852" s="53"/>
      <c r="AC1852" s="53"/>
      <c r="AD1852" s="44"/>
      <c r="AE1852" s="252"/>
      <c r="AF1852" s="53"/>
      <c r="AG1852" s="53"/>
      <c r="AH1852" s="53"/>
      <c r="AI1852" s="44"/>
      <c r="AJ1852" s="252"/>
      <c r="AK1852" s="53"/>
      <c r="AL1852" s="53"/>
      <c r="AM1852" s="53"/>
      <c r="AN1852" s="44"/>
    </row>
    <row r="1853" spans="1:40" outlineLevel="2">
      <c r="A1853" s="882">
        <f>ROW()</f>
        <v>1853</v>
      </c>
      <c r="B1853" s="453"/>
      <c r="D1853" s="1205" t="s">
        <v>583</v>
      </c>
      <c r="E1853" s="1205"/>
      <c r="F1853" s="1205"/>
      <c r="G1853" s="1205"/>
      <c r="H1853" s="4"/>
      <c r="I1853" s="4"/>
      <c r="J1853" s="329"/>
      <c r="K1853" s="4"/>
      <c r="L1853" s="4"/>
      <c r="M1853" s="4"/>
      <c r="N1853" s="4"/>
      <c r="O1853" s="329"/>
      <c r="P1853" s="4"/>
      <c r="Q1853" s="4"/>
      <c r="R1853" s="4"/>
      <c r="S1853" s="316"/>
      <c r="T1853" s="53"/>
      <c r="U1853" s="53"/>
      <c r="V1853" s="53"/>
      <c r="W1853" s="53"/>
      <c r="X1853" s="44"/>
      <c r="Y1853" s="252"/>
      <c r="Z1853" s="53"/>
      <c r="AA1853" s="53"/>
      <c r="AB1853" s="53"/>
      <c r="AC1853" s="53"/>
      <c r="AD1853" s="44"/>
      <c r="AE1853" s="252"/>
      <c r="AF1853" s="53"/>
      <c r="AG1853" s="53"/>
      <c r="AH1853" s="53"/>
      <c r="AI1853" s="44"/>
      <c r="AJ1853" s="252"/>
      <c r="AK1853" s="53"/>
      <c r="AL1853" s="53"/>
      <c r="AM1853" s="53"/>
      <c r="AN1853" s="44"/>
    </row>
    <row r="1854" spans="1:40" outlineLevel="2">
      <c r="A1854" s="882">
        <f>ROW()</f>
        <v>1854</v>
      </c>
      <c r="B1854" s="453"/>
      <c r="D1854" s="1205" t="s">
        <v>81</v>
      </c>
      <c r="E1854" s="1205"/>
      <c r="F1854" s="1205"/>
      <c r="G1854" s="1205"/>
      <c r="H1854" s="4"/>
      <c r="I1854" s="4"/>
      <c r="J1854" s="329"/>
      <c r="K1854" s="4"/>
      <c r="L1854" s="4"/>
      <c r="M1854" s="4"/>
      <c r="N1854" s="4"/>
      <c r="O1854" s="329"/>
      <c r="P1854" s="4"/>
      <c r="Q1854" s="4"/>
      <c r="R1854" s="4"/>
      <c r="S1854" s="316"/>
      <c r="T1854" s="53"/>
      <c r="U1854" s="53"/>
      <c r="V1854" s="53"/>
      <c r="W1854" s="53"/>
      <c r="X1854" s="44"/>
      <c r="Y1854" s="252"/>
      <c r="Z1854" s="53"/>
      <c r="AA1854" s="53"/>
      <c r="AB1854" s="53"/>
      <c r="AC1854" s="53"/>
      <c r="AD1854" s="44"/>
      <c r="AE1854" s="252"/>
      <c r="AF1854" s="53"/>
      <c r="AG1854" s="53"/>
      <c r="AH1854" s="53"/>
      <c r="AI1854" s="44"/>
      <c r="AJ1854" s="252"/>
      <c r="AK1854" s="53"/>
      <c r="AL1854" s="53"/>
      <c r="AM1854" s="53"/>
      <c r="AN1854" s="44"/>
    </row>
    <row r="1855" spans="1:40" outlineLevel="2">
      <c r="A1855" s="882">
        <f>ROW()</f>
        <v>1855</v>
      </c>
      <c r="B1855" s="453"/>
      <c r="D1855" s="1205" t="s">
        <v>28</v>
      </c>
      <c r="E1855" s="1205"/>
      <c r="F1855" s="1205"/>
      <c r="G1855" s="1205"/>
      <c r="H1855" s="4"/>
      <c r="I1855" s="4"/>
      <c r="J1855" s="329"/>
      <c r="K1855" s="4"/>
      <c r="L1855" s="4"/>
      <c r="M1855" s="4"/>
      <c r="N1855" s="4"/>
      <c r="O1855" s="329"/>
      <c r="P1855" s="4"/>
      <c r="Q1855" s="4"/>
      <c r="R1855" s="4"/>
      <c r="S1855" s="316"/>
      <c r="T1855" s="53"/>
      <c r="U1855" s="53"/>
      <c r="V1855" s="53"/>
      <c r="W1855" s="53"/>
      <c r="X1855" s="44"/>
      <c r="Y1855" s="252"/>
      <c r="Z1855" s="53"/>
      <c r="AA1855" s="53"/>
      <c r="AB1855" s="53"/>
      <c r="AC1855" s="53"/>
      <c r="AD1855" s="44"/>
      <c r="AE1855" s="252"/>
      <c r="AF1855" s="53"/>
      <c r="AG1855" s="53"/>
      <c r="AH1855" s="53"/>
      <c r="AI1855" s="44"/>
      <c r="AJ1855" s="252"/>
      <c r="AK1855" s="53"/>
      <c r="AL1855" s="53"/>
      <c r="AM1855" s="53"/>
      <c r="AN1855" s="44"/>
    </row>
    <row r="1856" spans="1:40" outlineLevel="2">
      <c r="A1856" s="882">
        <f>ROW()</f>
        <v>1856</v>
      </c>
      <c r="B1856" s="453"/>
      <c r="D1856" s="1206" t="s">
        <v>443</v>
      </c>
      <c r="E1856" s="1206"/>
      <c r="F1856" s="1206"/>
      <c r="G1856" s="1206"/>
      <c r="H1856" s="28"/>
      <c r="I1856" s="28"/>
      <c r="J1856" s="1207"/>
      <c r="K1856" s="28"/>
      <c r="L1856" s="28"/>
      <c r="M1856" s="28"/>
      <c r="N1856" s="28"/>
      <c r="O1856" s="1207"/>
      <c r="P1856" s="28"/>
      <c r="Q1856" s="28"/>
      <c r="R1856" s="28"/>
      <c r="S1856" s="317"/>
      <c r="T1856" s="54"/>
      <c r="U1856" s="54"/>
      <c r="V1856" s="54"/>
      <c r="W1856" s="54"/>
      <c r="X1856" s="46"/>
      <c r="Y1856" s="253"/>
      <c r="Z1856" s="54"/>
      <c r="AA1856" s="54"/>
      <c r="AB1856" s="54"/>
      <c r="AC1856" s="54"/>
      <c r="AD1856" s="46"/>
      <c r="AE1856" s="253"/>
      <c r="AF1856" s="54"/>
      <c r="AG1856" s="54"/>
      <c r="AH1856" s="54"/>
      <c r="AI1856" s="46"/>
      <c r="AJ1856" s="253"/>
      <c r="AK1856" s="54"/>
      <c r="AL1856" s="54"/>
      <c r="AM1856" s="54"/>
      <c r="AN1856" s="46"/>
    </row>
    <row r="1857" spans="1:40" outlineLevel="2">
      <c r="A1857" s="882">
        <f>ROW()</f>
        <v>1857</v>
      </c>
      <c r="B1857" s="453"/>
      <c r="D1857" s="452" t="s">
        <v>24</v>
      </c>
      <c r="H1857" s="458"/>
      <c r="I1857" s="458"/>
      <c r="J1857" s="459"/>
      <c r="K1857" s="458"/>
      <c r="L1857" s="458"/>
      <c r="M1857" s="458"/>
      <c r="N1857" s="458"/>
      <c r="O1857" s="459"/>
      <c r="P1857" s="458"/>
      <c r="Q1857" s="458"/>
      <c r="R1857" s="458"/>
      <c r="S1857" s="463"/>
      <c r="T1857" s="444">
        <f t="shared" ref="T1857:AN1857" si="1864">SUM(T1841:T1856)</f>
        <v>0</v>
      </c>
      <c r="U1857" s="444">
        <f t="shared" si="1864"/>
        <v>0</v>
      </c>
      <c r="V1857" s="444">
        <f t="shared" si="1864"/>
        <v>0</v>
      </c>
      <c r="W1857" s="444">
        <f t="shared" si="1864"/>
        <v>0</v>
      </c>
      <c r="X1857" s="445">
        <f t="shared" si="1864"/>
        <v>0</v>
      </c>
      <c r="Y1857" s="466">
        <f t="shared" si="1864"/>
        <v>0</v>
      </c>
      <c r="Z1857" s="444">
        <f t="shared" si="1864"/>
        <v>0</v>
      </c>
      <c r="AA1857" s="444">
        <f t="shared" si="1864"/>
        <v>0</v>
      </c>
      <c r="AB1857" s="444">
        <f t="shared" si="1864"/>
        <v>0</v>
      </c>
      <c r="AC1857" s="444">
        <f t="shared" si="1864"/>
        <v>0</v>
      </c>
      <c r="AD1857" s="445">
        <f t="shared" si="1864"/>
        <v>0</v>
      </c>
      <c r="AE1857" s="466">
        <f t="shared" si="1864"/>
        <v>0</v>
      </c>
      <c r="AF1857" s="444">
        <f t="shared" si="1864"/>
        <v>0</v>
      </c>
      <c r="AG1857" s="444">
        <f t="shared" si="1864"/>
        <v>0</v>
      </c>
      <c r="AH1857" s="444">
        <f t="shared" si="1864"/>
        <v>0</v>
      </c>
      <c r="AI1857" s="445">
        <f t="shared" si="1864"/>
        <v>0</v>
      </c>
      <c r="AJ1857" s="466">
        <f t="shared" si="1864"/>
        <v>0</v>
      </c>
      <c r="AK1857" s="444">
        <f t="shared" si="1864"/>
        <v>0</v>
      </c>
      <c r="AL1857" s="444">
        <f t="shared" si="1864"/>
        <v>0</v>
      </c>
      <c r="AM1857" s="444">
        <f t="shared" si="1864"/>
        <v>0</v>
      </c>
      <c r="AN1857" s="445">
        <f t="shared" si="1864"/>
        <v>0</v>
      </c>
    </row>
    <row r="1858" spans="1:40" outlineLevel="1">
      <c r="A1858" s="732" t="s">
        <v>21</v>
      </c>
      <c r="B1858" s="733"/>
      <c r="C1858" s="881"/>
      <c r="D1858" s="733"/>
      <c r="E1858" s="733"/>
      <c r="F1858" s="733"/>
      <c r="G1858" s="733"/>
      <c r="H1858" s="733"/>
      <c r="I1858" s="730"/>
      <c r="J1858" s="729"/>
      <c r="K1858" s="730"/>
      <c r="L1858" s="730"/>
      <c r="M1858" s="730"/>
      <c r="N1858" s="730"/>
      <c r="O1858" s="729"/>
      <c r="P1858" s="730"/>
      <c r="Q1858" s="730"/>
      <c r="R1858" s="730"/>
      <c r="S1858" s="731"/>
      <c r="T1858" s="730"/>
      <c r="U1858" s="730"/>
      <c r="V1858" s="730"/>
      <c r="W1858" s="730"/>
      <c r="X1858" s="731"/>
      <c r="Y1858" s="729"/>
      <c r="Z1858" s="730"/>
      <c r="AA1858" s="730"/>
      <c r="AB1858" s="730"/>
      <c r="AC1858" s="730"/>
      <c r="AD1858" s="731"/>
      <c r="AE1858" s="729"/>
      <c r="AF1858" s="730"/>
      <c r="AG1858" s="730"/>
      <c r="AH1858" s="730"/>
      <c r="AI1858" s="731"/>
      <c r="AJ1858" s="729"/>
      <c r="AK1858" s="730"/>
      <c r="AL1858" s="730"/>
      <c r="AM1858" s="730"/>
      <c r="AN1858" s="731"/>
    </row>
    <row r="1859" spans="1:40" outlineLevel="2">
      <c r="A1859" s="882">
        <f>ROW()</f>
        <v>1859</v>
      </c>
      <c r="B1859" s="453"/>
      <c r="D1859" s="452" t="s">
        <v>300</v>
      </c>
      <c r="H1859" s="458"/>
      <c r="I1859" s="458"/>
      <c r="J1859" s="459"/>
      <c r="K1859" s="458"/>
      <c r="L1859" s="458"/>
      <c r="M1859" s="458"/>
      <c r="N1859" s="458"/>
      <c r="O1859" s="443"/>
      <c r="P1859" s="439"/>
      <c r="Q1859" s="157"/>
      <c r="R1859" s="157">
        <f>-Input!R984</f>
        <v>-1.1537920034887577E-2</v>
      </c>
      <c r="S1859" s="320">
        <f>-Input!S984</f>
        <v>-1.1537920034887577E-2</v>
      </c>
      <c r="T1859" s="157">
        <f>-Input!T984</f>
        <v>-9.7323245415607221E-3</v>
      </c>
      <c r="U1859" s="157">
        <f>-Input!U984</f>
        <v>-1.9464649083121444E-2</v>
      </c>
      <c r="V1859" s="157">
        <f>-Input!V984</f>
        <v>-1.9464649083121444E-2</v>
      </c>
      <c r="W1859" s="157">
        <f>-Input!W984</f>
        <v>-1.9464649083121444E-2</v>
      </c>
      <c r="X1859" s="320">
        <f>-Input!X984</f>
        <v>-1.9464649083121444E-2</v>
      </c>
      <c r="Y1859" s="326">
        <f>-Input!Y984</f>
        <v>-1.50288276934305E-2</v>
      </c>
      <c r="Z1859" s="27">
        <f>-Input!Z984</f>
        <v>-3.0057655386861001E-2</v>
      </c>
      <c r="AA1859" s="27">
        <f>-Input!AA984</f>
        <v>-3.0057655386861001E-2</v>
      </c>
      <c r="AB1859" s="27">
        <f>-Input!AB984</f>
        <v>-3.0057655386861004E-2</v>
      </c>
      <c r="AC1859" s="27">
        <f>-Input!AC984</f>
        <v>-3.0057655386861004E-2</v>
      </c>
      <c r="AD1859" s="313">
        <f>-Input!AD984</f>
        <v>-3.0057655386861004E-2</v>
      </c>
      <c r="AE1859" s="324">
        <f>-Input!AE984</f>
        <v>-2.9865020597608458E-2</v>
      </c>
      <c r="AF1859" s="157">
        <f>-Input!AF984</f>
        <v>-2.9865020597608458E-2</v>
      </c>
      <c r="AG1859" s="157">
        <f>-Input!AG984</f>
        <v>-2.9865020597608458E-2</v>
      </c>
      <c r="AH1859" s="157">
        <f>-Input!AH984</f>
        <v>-2.9865020597608458E-2</v>
      </c>
      <c r="AI1859" s="320">
        <f>-Input!AI984</f>
        <v>-2.9865020597608458E-2</v>
      </c>
      <c r="AJ1859" s="326">
        <f t="shared" ref="AJ1859:AN1868" si="1865">-IF($D1859="Land",0,IF(AJ1805&lt;0,AJ1805,IF(AJ1787&lt;1,AJ1805,MAX(MIN(IF(AJ1805&gt;0,(AJ1805/AJ1787),0),AJ1805),0)*AJ$9)))</f>
        <v>-3.0072943862198494E-2</v>
      </c>
      <c r="AK1859" s="27">
        <f t="shared" si="1865"/>
        <v>-3.0072943862198494E-2</v>
      </c>
      <c r="AL1859" s="27">
        <f t="shared" si="1865"/>
        <v>-3.0072943862198494E-2</v>
      </c>
      <c r="AM1859" s="27">
        <f t="shared" si="1865"/>
        <v>-3.0072943862198494E-2</v>
      </c>
      <c r="AN1859" s="313">
        <f t="shared" si="1865"/>
        <v>-3.0072943862198494E-2</v>
      </c>
    </row>
    <row r="1860" spans="1:40" outlineLevel="2">
      <c r="A1860" s="882">
        <f>ROW()</f>
        <v>1860</v>
      </c>
      <c r="B1860" s="453"/>
      <c r="D1860" s="452" t="s">
        <v>301</v>
      </c>
      <c r="H1860" s="458"/>
      <c r="I1860" s="458"/>
      <c r="J1860" s="459"/>
      <c r="K1860" s="458"/>
      <c r="L1860" s="458"/>
      <c r="M1860" s="458"/>
      <c r="N1860" s="458"/>
      <c r="O1860" s="443"/>
      <c r="P1860" s="439"/>
      <c r="Q1860" s="157"/>
      <c r="R1860" s="157">
        <f>-Input!R985</f>
        <v>0</v>
      </c>
      <c r="S1860" s="320">
        <f>-Input!S985</f>
        <v>0</v>
      </c>
      <c r="T1860" s="157">
        <f>-Input!T985</f>
        <v>0</v>
      </c>
      <c r="U1860" s="157">
        <f>-Input!U985</f>
        <v>0</v>
      </c>
      <c r="V1860" s="157">
        <f>-Input!V985</f>
        <v>0</v>
      </c>
      <c r="W1860" s="157">
        <f>-Input!W985</f>
        <v>0</v>
      </c>
      <c r="X1860" s="320">
        <f>-Input!X985</f>
        <v>0</v>
      </c>
      <c r="Y1860" s="326">
        <f>-Input!Y985</f>
        <v>0</v>
      </c>
      <c r="Z1860" s="27">
        <f>-Input!Z985</f>
        <v>0</v>
      </c>
      <c r="AA1860" s="27">
        <f>-Input!AA985</f>
        <v>0</v>
      </c>
      <c r="AB1860" s="27">
        <f>-Input!AB985</f>
        <v>0</v>
      </c>
      <c r="AC1860" s="27">
        <f>-Input!AC985</f>
        <v>0</v>
      </c>
      <c r="AD1860" s="313">
        <f>-Input!AD985</f>
        <v>0</v>
      </c>
      <c r="AE1860" s="324">
        <f>-Input!AE985</f>
        <v>0</v>
      </c>
      <c r="AF1860" s="157">
        <f>-Input!AF985</f>
        <v>0</v>
      </c>
      <c r="AG1860" s="157">
        <f>-Input!AG985</f>
        <v>0</v>
      </c>
      <c r="AH1860" s="157">
        <f>-Input!AH985</f>
        <v>0</v>
      </c>
      <c r="AI1860" s="320">
        <f>-Input!AI985</f>
        <v>0</v>
      </c>
      <c r="AJ1860" s="326">
        <f t="shared" si="1865"/>
        <v>0</v>
      </c>
      <c r="AK1860" s="27">
        <f t="shared" si="1865"/>
        <v>0</v>
      </c>
      <c r="AL1860" s="27">
        <f t="shared" si="1865"/>
        <v>0</v>
      </c>
      <c r="AM1860" s="27">
        <f t="shared" si="1865"/>
        <v>0</v>
      </c>
      <c r="AN1860" s="313">
        <f t="shared" si="1865"/>
        <v>0</v>
      </c>
    </row>
    <row r="1861" spans="1:40" outlineLevel="2">
      <c r="A1861" s="882">
        <f>ROW()</f>
        <v>1861</v>
      </c>
      <c r="B1861" s="453"/>
      <c r="D1861" s="452" t="s">
        <v>29</v>
      </c>
      <c r="H1861" s="458"/>
      <c r="I1861" s="458"/>
      <c r="J1861" s="459"/>
      <c r="K1861" s="458"/>
      <c r="L1861" s="458"/>
      <c r="M1861" s="458"/>
      <c r="N1861" s="458"/>
      <c r="O1861" s="443"/>
      <c r="P1861" s="439"/>
      <c r="Q1861" s="157"/>
      <c r="R1861" s="157">
        <f>-Input!R986</f>
        <v>-0.1219005586763498</v>
      </c>
      <c r="S1861" s="320">
        <f>-Input!S986</f>
        <v>-0.1219005586763498</v>
      </c>
      <c r="T1861" s="157">
        <f>-Input!T986</f>
        <v>0</v>
      </c>
      <c r="U1861" s="157">
        <f>-Input!U986</f>
        <v>0</v>
      </c>
      <c r="V1861" s="157">
        <f>-Input!V986</f>
        <v>0</v>
      </c>
      <c r="W1861" s="157">
        <f>-Input!W986</f>
        <v>0</v>
      </c>
      <c r="X1861" s="320">
        <f>-Input!X986</f>
        <v>0</v>
      </c>
      <c r="Y1861" s="326">
        <f>-Input!Y986</f>
        <v>0</v>
      </c>
      <c r="Z1861" s="27">
        <f>-Input!Z986</f>
        <v>0</v>
      </c>
      <c r="AA1861" s="27">
        <f>-Input!AA986</f>
        <v>0</v>
      </c>
      <c r="AB1861" s="27">
        <f>-Input!AB986</f>
        <v>0</v>
      </c>
      <c r="AC1861" s="27">
        <f>-Input!AC986</f>
        <v>0</v>
      </c>
      <c r="AD1861" s="313">
        <f>-Input!AD986</f>
        <v>0</v>
      </c>
      <c r="AE1861" s="324">
        <f>-Input!AE986</f>
        <v>0</v>
      </c>
      <c r="AF1861" s="157">
        <f>-Input!AF986</f>
        <v>0</v>
      </c>
      <c r="AG1861" s="157">
        <f>-Input!AG986</f>
        <v>0</v>
      </c>
      <c r="AH1861" s="157">
        <f>-Input!AH986</f>
        <v>0</v>
      </c>
      <c r="AI1861" s="320">
        <f>-Input!AI986</f>
        <v>0</v>
      </c>
      <c r="AJ1861" s="326">
        <f t="shared" si="1865"/>
        <v>0</v>
      </c>
      <c r="AK1861" s="27">
        <f t="shared" si="1865"/>
        <v>0</v>
      </c>
      <c r="AL1861" s="27">
        <f t="shared" si="1865"/>
        <v>0</v>
      </c>
      <c r="AM1861" s="27">
        <f t="shared" si="1865"/>
        <v>0</v>
      </c>
      <c r="AN1861" s="313">
        <f t="shared" si="1865"/>
        <v>0</v>
      </c>
    </row>
    <row r="1862" spans="1:40" outlineLevel="2">
      <c r="A1862" s="882">
        <f>ROW()</f>
        <v>1862</v>
      </c>
      <c r="B1862" s="453"/>
      <c r="D1862" s="452" t="s">
        <v>30</v>
      </c>
      <c r="H1862" s="458"/>
      <c r="I1862" s="458"/>
      <c r="J1862" s="459"/>
      <c r="K1862" s="458"/>
      <c r="L1862" s="458"/>
      <c r="M1862" s="458"/>
      <c r="N1862" s="458"/>
      <c r="O1862" s="443"/>
      <c r="P1862" s="439"/>
      <c r="Q1862" s="157"/>
      <c r="R1862" s="157">
        <f>-Input!R987</f>
        <v>-5.0170126938129729E-2</v>
      </c>
      <c r="S1862" s="320">
        <f>-Input!S987</f>
        <v>-5.0170126938129729E-2</v>
      </c>
      <c r="T1862" s="157">
        <f>-Input!T987</f>
        <v>-0.16286383104427202</v>
      </c>
      <c r="U1862" s="157">
        <f>-Input!U987</f>
        <v>-0.32572766208854403</v>
      </c>
      <c r="V1862" s="157">
        <f>-Input!V987</f>
        <v>-0.32572766208854409</v>
      </c>
      <c r="W1862" s="157">
        <f>-Input!W987</f>
        <v>-0.32572766208854409</v>
      </c>
      <c r="X1862" s="320">
        <f>-Input!X987</f>
        <v>-0.32572766208854409</v>
      </c>
      <c r="Y1862" s="326">
        <f>-Input!Y987</f>
        <v>-0.16286383104427204</v>
      </c>
      <c r="Z1862" s="27">
        <f>-Input!Z987</f>
        <v>-0.32572766208854409</v>
      </c>
      <c r="AA1862" s="27">
        <f>-Input!AA987</f>
        <v>-0.32572766208854409</v>
      </c>
      <c r="AB1862" s="27">
        <f>-Input!AB987</f>
        <v>-0.32572766208854409</v>
      </c>
      <c r="AC1862" s="27">
        <f>-Input!AC987</f>
        <v>-0.32572766208854409</v>
      </c>
      <c r="AD1862" s="313">
        <f>-Input!AD987</f>
        <v>-0.32572766208854409</v>
      </c>
      <c r="AE1862" s="324">
        <f>-Input!AE987</f>
        <v>-0.32364012469640324</v>
      </c>
      <c r="AF1862" s="157">
        <f>-Input!AF987</f>
        <v>-0.32364012469640324</v>
      </c>
      <c r="AG1862" s="157">
        <f>-Input!AG987</f>
        <v>-0.32364012469640324</v>
      </c>
      <c r="AH1862" s="157">
        <f>-Input!AH987</f>
        <v>-0.32364012469640324</v>
      </c>
      <c r="AI1862" s="320">
        <f>-Input!AI987</f>
        <v>-0.32364012469640324</v>
      </c>
      <c r="AJ1862" s="326">
        <f t="shared" si="1865"/>
        <v>-0.32597039899460695</v>
      </c>
      <c r="AK1862" s="27">
        <f t="shared" si="1865"/>
        <v>-0.32597039899460695</v>
      </c>
      <c r="AL1862" s="27">
        <f t="shared" si="1865"/>
        <v>-0.325970398994607</v>
      </c>
      <c r="AM1862" s="27">
        <f t="shared" si="1865"/>
        <v>-0.325970398994607</v>
      </c>
      <c r="AN1862" s="313">
        <f t="shared" si="1865"/>
        <v>-0.325970398994607</v>
      </c>
    </row>
    <row r="1863" spans="1:40" outlineLevel="2">
      <c r="A1863" s="882">
        <f>ROW()</f>
        <v>1863</v>
      </c>
      <c r="B1863" s="453"/>
      <c r="D1863" s="452" t="s">
        <v>31</v>
      </c>
      <c r="H1863" s="458"/>
      <c r="I1863" s="458"/>
      <c r="J1863" s="459"/>
      <c r="K1863" s="458"/>
      <c r="L1863" s="458"/>
      <c r="M1863" s="458"/>
      <c r="N1863" s="458"/>
      <c r="O1863" s="443"/>
      <c r="P1863" s="439"/>
      <c r="Q1863" s="157"/>
      <c r="R1863" s="157">
        <f>-Input!R988</f>
        <v>0</v>
      </c>
      <c r="S1863" s="320">
        <f>-Input!S988</f>
        <v>0</v>
      </c>
      <c r="T1863" s="157">
        <f>-Input!T988</f>
        <v>0</v>
      </c>
      <c r="U1863" s="157">
        <f>-Input!U988</f>
        <v>0</v>
      </c>
      <c r="V1863" s="157">
        <f>-Input!V988</f>
        <v>0</v>
      </c>
      <c r="W1863" s="157">
        <f>-Input!W988</f>
        <v>0</v>
      </c>
      <c r="X1863" s="320">
        <f>-Input!X988</f>
        <v>0</v>
      </c>
      <c r="Y1863" s="326">
        <f>-Input!Y988</f>
        <v>0</v>
      </c>
      <c r="Z1863" s="27">
        <f>-Input!Z988</f>
        <v>0</v>
      </c>
      <c r="AA1863" s="27">
        <f>-Input!AA988</f>
        <v>0</v>
      </c>
      <c r="AB1863" s="27">
        <f>-Input!AB988</f>
        <v>0</v>
      </c>
      <c r="AC1863" s="27">
        <f>-Input!AC988</f>
        <v>0</v>
      </c>
      <c r="AD1863" s="313">
        <f>-Input!AD988</f>
        <v>0</v>
      </c>
      <c r="AE1863" s="324">
        <f>-Input!AE988</f>
        <v>0</v>
      </c>
      <c r="AF1863" s="157">
        <f>-Input!AF988</f>
        <v>0</v>
      </c>
      <c r="AG1863" s="157">
        <f>-Input!AG988</f>
        <v>0</v>
      </c>
      <c r="AH1863" s="157">
        <f>-Input!AH988</f>
        <v>0</v>
      </c>
      <c r="AI1863" s="320">
        <f>-Input!AI988</f>
        <v>0</v>
      </c>
      <c r="AJ1863" s="326">
        <f t="shared" si="1865"/>
        <v>0</v>
      </c>
      <c r="AK1863" s="27">
        <f t="shared" si="1865"/>
        <v>0</v>
      </c>
      <c r="AL1863" s="27">
        <f t="shared" si="1865"/>
        <v>0</v>
      </c>
      <c r="AM1863" s="27">
        <f t="shared" si="1865"/>
        <v>0</v>
      </c>
      <c r="AN1863" s="313">
        <f t="shared" si="1865"/>
        <v>0</v>
      </c>
    </row>
    <row r="1864" spans="1:40" outlineLevel="2">
      <c r="A1864" s="882">
        <f>ROW()</f>
        <v>1864</v>
      </c>
      <c r="B1864" s="453"/>
      <c r="D1864" s="452" t="s">
        <v>32</v>
      </c>
      <c r="H1864" s="458"/>
      <c r="I1864" s="458"/>
      <c r="J1864" s="459"/>
      <c r="K1864" s="458"/>
      <c r="L1864" s="458"/>
      <c r="M1864" s="458"/>
      <c r="N1864" s="458"/>
      <c r="O1864" s="443"/>
      <c r="P1864" s="439"/>
      <c r="Q1864" s="157"/>
      <c r="R1864" s="157">
        <f>-Input!R989</f>
        <v>-2.8944108396639005E-3</v>
      </c>
      <c r="S1864" s="320">
        <f>-Input!S989</f>
        <v>-2.8944108396639005E-3</v>
      </c>
      <c r="T1864" s="157">
        <f>-Input!T989</f>
        <v>-1.2325728144386466E-2</v>
      </c>
      <c r="U1864" s="157">
        <f>-Input!U989</f>
        <v>-2.4651456288772931E-2</v>
      </c>
      <c r="V1864" s="157">
        <f>-Input!V989</f>
        <v>-2.4651456288772931E-2</v>
      </c>
      <c r="W1864" s="157">
        <f>-Input!W989</f>
        <v>-2.4651456288772931E-2</v>
      </c>
      <c r="X1864" s="320">
        <f>-Input!X989</f>
        <v>-2.4651456288772931E-2</v>
      </c>
      <c r="Y1864" s="326">
        <f>-Input!Y989</f>
        <v>-1.2325728144386466E-2</v>
      </c>
      <c r="Z1864" s="27">
        <f>-Input!Z989</f>
        <v>-2.4651456288772924E-2</v>
      </c>
      <c r="AA1864" s="27">
        <f>-Input!AA989</f>
        <v>-2.4651456288772924E-2</v>
      </c>
      <c r="AB1864" s="27">
        <f>-Input!AB989</f>
        <v>-2.4651456288772924E-2</v>
      </c>
      <c r="AC1864" s="27">
        <f>-Input!AC989</f>
        <v>-2.4651456288772921E-2</v>
      </c>
      <c r="AD1864" s="313">
        <f>-Input!AD989</f>
        <v>-2.4651456288772921E-2</v>
      </c>
      <c r="AE1864" s="324">
        <f>-Input!AE989</f>
        <v>-2.4493468979854858E-2</v>
      </c>
      <c r="AF1864" s="157">
        <f>-Input!AF989</f>
        <v>-2.4493468979854976E-2</v>
      </c>
      <c r="AG1864" s="157">
        <f>-Input!AG989</f>
        <v>-2.4493468979854976E-2</v>
      </c>
      <c r="AH1864" s="157">
        <f>-Input!AH989</f>
        <v>-2.4493468979854976E-2</v>
      </c>
      <c r="AI1864" s="320">
        <f>-Input!AI989</f>
        <v>-2.4493468979854976E-2</v>
      </c>
      <c r="AJ1864" s="326">
        <f t="shared" si="1865"/>
        <v>-2.4685801355929012E-2</v>
      </c>
      <c r="AK1864" s="27">
        <f t="shared" si="1865"/>
        <v>-2.4685801355929012E-2</v>
      </c>
      <c r="AL1864" s="27">
        <f t="shared" si="1865"/>
        <v>-2.4685801355929009E-2</v>
      </c>
      <c r="AM1864" s="27">
        <f t="shared" si="1865"/>
        <v>-2.4685801355929009E-2</v>
      </c>
      <c r="AN1864" s="313">
        <f t="shared" si="1865"/>
        <v>-2.4685801355929009E-2</v>
      </c>
    </row>
    <row r="1865" spans="1:40" outlineLevel="2">
      <c r="A1865" s="882">
        <f>ROW()</f>
        <v>1865</v>
      </c>
      <c r="B1865" s="453"/>
      <c r="D1865" s="452" t="s">
        <v>33</v>
      </c>
      <c r="H1865" s="458"/>
      <c r="I1865" s="458"/>
      <c r="J1865" s="459"/>
      <c r="K1865" s="458"/>
      <c r="L1865" s="458"/>
      <c r="M1865" s="458"/>
      <c r="N1865" s="458"/>
      <c r="O1865" s="443"/>
      <c r="P1865" s="439"/>
      <c r="Q1865" s="157"/>
      <c r="R1865" s="157">
        <f>-Input!R990</f>
        <v>-2.9271402640040597E-4</v>
      </c>
      <c r="S1865" s="320">
        <f>-Input!S990</f>
        <v>-2.9271402640040597E-4</v>
      </c>
      <c r="T1865" s="157">
        <f>-Input!T990</f>
        <v>0</v>
      </c>
      <c r="U1865" s="157">
        <f>-Input!U990</f>
        <v>0</v>
      </c>
      <c r="V1865" s="157">
        <f>-Input!V990</f>
        <v>0</v>
      </c>
      <c r="W1865" s="157">
        <f>-Input!W990</f>
        <v>0</v>
      </c>
      <c r="X1865" s="320">
        <f>-Input!X990</f>
        <v>0</v>
      </c>
      <c r="Y1865" s="326">
        <f>-Input!Y990</f>
        <v>0</v>
      </c>
      <c r="Z1865" s="27">
        <f>-Input!Z990</f>
        <v>0</v>
      </c>
      <c r="AA1865" s="27">
        <f>-Input!AA990</f>
        <v>0</v>
      </c>
      <c r="AB1865" s="27">
        <f>-Input!AB990</f>
        <v>0</v>
      </c>
      <c r="AC1865" s="27">
        <f>-Input!AC990</f>
        <v>0</v>
      </c>
      <c r="AD1865" s="313">
        <f>-Input!AD990</f>
        <v>0</v>
      </c>
      <c r="AE1865" s="324">
        <f>-Input!AE990</f>
        <v>0</v>
      </c>
      <c r="AF1865" s="157">
        <f>-Input!AF990</f>
        <v>0</v>
      </c>
      <c r="AG1865" s="157">
        <f>-Input!AG990</f>
        <v>0</v>
      </c>
      <c r="AH1865" s="157">
        <f>-Input!AH990</f>
        <v>0</v>
      </c>
      <c r="AI1865" s="320">
        <f>-Input!AI990</f>
        <v>0</v>
      </c>
      <c r="AJ1865" s="326">
        <f t="shared" si="1865"/>
        <v>0</v>
      </c>
      <c r="AK1865" s="27">
        <f t="shared" si="1865"/>
        <v>0</v>
      </c>
      <c r="AL1865" s="27">
        <f t="shared" si="1865"/>
        <v>0</v>
      </c>
      <c r="AM1865" s="27">
        <f t="shared" si="1865"/>
        <v>0</v>
      </c>
      <c r="AN1865" s="313">
        <f t="shared" si="1865"/>
        <v>0</v>
      </c>
    </row>
    <row r="1866" spans="1:40" outlineLevel="2">
      <c r="A1866" s="882">
        <f>ROW()</f>
        <v>1866</v>
      </c>
      <c r="B1866" s="453"/>
      <c r="D1866" s="452" t="s">
        <v>27</v>
      </c>
      <c r="H1866" s="458"/>
      <c r="I1866" s="458"/>
      <c r="J1866" s="459"/>
      <c r="K1866" s="458"/>
      <c r="L1866" s="458"/>
      <c r="M1866" s="458"/>
      <c r="N1866" s="458"/>
      <c r="O1866" s="443"/>
      <c r="P1866" s="439"/>
      <c r="Q1866" s="157"/>
      <c r="R1866" s="157">
        <f>-Input!R991</f>
        <v>-4.9531002902167645E-4</v>
      </c>
      <c r="S1866" s="320">
        <f>-Input!S991</f>
        <v>-4.9531002902167645E-4</v>
      </c>
      <c r="T1866" s="157">
        <f>-Input!T991</f>
        <v>-7.7990738986147929E-4</v>
      </c>
      <c r="U1866" s="157">
        <f>-Input!U991</f>
        <v>-1.5598147797229586E-3</v>
      </c>
      <c r="V1866" s="157">
        <f>-Input!V991</f>
        <v>-1.5598147797229586E-3</v>
      </c>
      <c r="W1866" s="157">
        <f>-Input!W991</f>
        <v>-1.5598147797229586E-3</v>
      </c>
      <c r="X1866" s="320">
        <f>-Input!X991</f>
        <v>-1.5598147797229586E-3</v>
      </c>
      <c r="Y1866" s="326">
        <f>-Input!Y991</f>
        <v>-7.7990738986147908E-4</v>
      </c>
      <c r="Z1866" s="27">
        <f>-Input!Z991</f>
        <v>-1.5598147797229582E-3</v>
      </c>
      <c r="AA1866" s="27">
        <f>-Input!AA991</f>
        <v>-1.5598147797229582E-3</v>
      </c>
      <c r="AB1866" s="27">
        <f>-Input!AB991</f>
        <v>-1.5598147797229582E-3</v>
      </c>
      <c r="AC1866" s="27">
        <f>-Input!AC991</f>
        <v>-1.5598147797229579E-3</v>
      </c>
      <c r="AD1866" s="313">
        <f>-Input!AD991</f>
        <v>-1.5598147797229579E-3</v>
      </c>
      <c r="AE1866" s="324">
        <f>-Input!AE991</f>
        <v>-1.5498181719537344E-3</v>
      </c>
      <c r="AF1866" s="157">
        <f>-Input!AF991</f>
        <v>-1.5498181719537344E-3</v>
      </c>
      <c r="AG1866" s="157">
        <f>-Input!AG991</f>
        <v>-1.5498181719537344E-3</v>
      </c>
      <c r="AH1866" s="157">
        <f>-Input!AH991</f>
        <v>-1.5498181719537344E-3</v>
      </c>
      <c r="AI1866" s="320">
        <f>-Input!AI991</f>
        <v>-1.5498181719537344E-3</v>
      </c>
      <c r="AJ1866" s="326">
        <f t="shared" si="1865"/>
        <v>-1.5619879553249625E-3</v>
      </c>
      <c r="AK1866" s="27">
        <f t="shared" si="1865"/>
        <v>-1.5619879553249623E-3</v>
      </c>
      <c r="AL1866" s="27">
        <f t="shared" si="1865"/>
        <v>-1.5619879553249621E-3</v>
      </c>
      <c r="AM1866" s="27">
        <f t="shared" si="1865"/>
        <v>-1.5619879553249621E-3</v>
      </c>
      <c r="AN1866" s="313">
        <f t="shared" si="1865"/>
        <v>-1.5619879553249621E-3</v>
      </c>
    </row>
    <row r="1867" spans="1:40" outlineLevel="2">
      <c r="A1867" s="882">
        <f>ROW()</f>
        <v>1867</v>
      </c>
      <c r="B1867" s="453"/>
      <c r="D1867" s="452" t="s">
        <v>34</v>
      </c>
      <c r="H1867" s="458"/>
      <c r="I1867" s="458"/>
      <c r="J1867" s="459"/>
      <c r="K1867" s="458"/>
      <c r="L1867" s="458"/>
      <c r="M1867" s="458"/>
      <c r="N1867" s="458"/>
      <c r="O1867" s="443"/>
      <c r="P1867" s="439"/>
      <c r="Q1867" s="157"/>
      <c r="R1867" s="157">
        <f>-Input!R992</f>
        <v>-0.98919879033270763</v>
      </c>
      <c r="S1867" s="320">
        <f>-Input!S992</f>
        <v>-0.98919879033270763</v>
      </c>
      <c r="T1867" s="157">
        <f>-Input!T992</f>
        <v>-0.5651925116688673</v>
      </c>
      <c r="U1867" s="157">
        <f>-Input!U992</f>
        <v>-1.1303850233377344</v>
      </c>
      <c r="V1867" s="157">
        <f>-Input!V992</f>
        <v>-1.1303850233377346</v>
      </c>
      <c r="W1867" s="157">
        <f>-Input!W992</f>
        <v>-1.1303850233377346</v>
      </c>
      <c r="X1867" s="320">
        <f>-Input!X992</f>
        <v>-1.1303850233377346</v>
      </c>
      <c r="Y1867" s="326">
        <f>-Input!Y992</f>
        <v>-0.56519251166886741</v>
      </c>
      <c r="Z1867" s="27">
        <f>-Input!Z992</f>
        <v>-1.1303850233377348</v>
      </c>
      <c r="AA1867" s="27">
        <f>-Input!AA992</f>
        <v>-1.1303850233377351</v>
      </c>
      <c r="AB1867" s="27">
        <f>-Input!AB992</f>
        <v>-1.1303850233377351</v>
      </c>
      <c r="AC1867" s="27">
        <f>-Input!AC992</f>
        <v>-1.1303850233377351</v>
      </c>
      <c r="AD1867" s="313">
        <f>-Input!AD992</f>
        <v>-1.1303850233377353</v>
      </c>
      <c r="AE1867" s="324">
        <f>-Input!AE992</f>
        <v>-1.1231405633842784</v>
      </c>
      <c r="AF1867" s="157">
        <f>-Input!AF992</f>
        <v>-1.1231405633842784</v>
      </c>
      <c r="AG1867" s="157">
        <f>-Input!AG992</f>
        <v>-1.1231405633842795</v>
      </c>
      <c r="AH1867" s="157">
        <f>-Input!AH992</f>
        <v>-1.1231405633842795</v>
      </c>
      <c r="AI1867" s="320">
        <f>-Input!AI992</f>
        <v>-1.1231405633842795</v>
      </c>
      <c r="AJ1867" s="326">
        <f t="shared" si="1865"/>
        <v>-1.1349128108086441</v>
      </c>
      <c r="AK1867" s="27">
        <f t="shared" si="1865"/>
        <v>-1.1349128108086441</v>
      </c>
      <c r="AL1867" s="27">
        <f t="shared" si="1865"/>
        <v>-1.1349128108086441</v>
      </c>
      <c r="AM1867" s="27">
        <f t="shared" si="1865"/>
        <v>-1.1349128108086441</v>
      </c>
      <c r="AN1867" s="313">
        <f t="shared" si="1865"/>
        <v>-1.1349128108086441</v>
      </c>
    </row>
    <row r="1868" spans="1:40" outlineLevel="2">
      <c r="A1868" s="882">
        <f>ROW()</f>
        <v>1868</v>
      </c>
      <c r="B1868" s="453"/>
      <c r="D1868" s="452" t="s">
        <v>35</v>
      </c>
      <c r="H1868" s="458"/>
      <c r="I1868" s="458"/>
      <c r="J1868" s="459"/>
      <c r="K1868" s="458"/>
      <c r="L1868" s="458"/>
      <c r="M1868" s="458"/>
      <c r="N1868" s="458"/>
      <c r="O1868" s="443"/>
      <c r="P1868" s="439"/>
      <c r="Q1868" s="157"/>
      <c r="R1868" s="157">
        <f>-Input!R993</f>
        <v>0</v>
      </c>
      <c r="S1868" s="320">
        <f>-Input!S993</f>
        <v>0</v>
      </c>
      <c r="T1868" s="157">
        <f>-Input!T993</f>
        <v>0</v>
      </c>
      <c r="U1868" s="157">
        <f>-Input!U993</f>
        <v>0</v>
      </c>
      <c r="V1868" s="157">
        <f>-Input!V993</f>
        <v>0</v>
      </c>
      <c r="W1868" s="157">
        <f>-Input!W993</f>
        <v>0</v>
      </c>
      <c r="X1868" s="320">
        <f>-Input!X993</f>
        <v>0</v>
      </c>
      <c r="Y1868" s="326">
        <f>-Input!Y993</f>
        <v>0</v>
      </c>
      <c r="Z1868" s="27">
        <f>-Input!Z993</f>
        <v>0</v>
      </c>
      <c r="AA1868" s="27">
        <f>-Input!AA993</f>
        <v>0</v>
      </c>
      <c r="AB1868" s="27">
        <f>-Input!AB993</f>
        <v>0</v>
      </c>
      <c r="AC1868" s="27">
        <f>-Input!AC993</f>
        <v>0</v>
      </c>
      <c r="AD1868" s="313">
        <f>-Input!AD993</f>
        <v>0</v>
      </c>
      <c r="AE1868" s="324">
        <f>-Input!AE993</f>
        <v>0</v>
      </c>
      <c r="AF1868" s="157">
        <f>-Input!AF993</f>
        <v>0</v>
      </c>
      <c r="AG1868" s="157">
        <f>-Input!AG993</f>
        <v>0</v>
      </c>
      <c r="AH1868" s="157">
        <f>-Input!AH993</f>
        <v>0</v>
      </c>
      <c r="AI1868" s="320">
        <f>-Input!AI993</f>
        <v>0</v>
      </c>
      <c r="AJ1868" s="326">
        <f t="shared" si="1865"/>
        <v>0</v>
      </c>
      <c r="AK1868" s="27">
        <f t="shared" si="1865"/>
        <v>0</v>
      </c>
      <c r="AL1868" s="27">
        <f t="shared" si="1865"/>
        <v>0</v>
      </c>
      <c r="AM1868" s="27">
        <f t="shared" si="1865"/>
        <v>0</v>
      </c>
      <c r="AN1868" s="313">
        <f t="shared" si="1865"/>
        <v>0</v>
      </c>
    </row>
    <row r="1869" spans="1:40" outlineLevel="2">
      <c r="A1869" s="882">
        <f>ROW()</f>
        <v>1869</v>
      </c>
      <c r="B1869" s="453"/>
      <c r="D1869" s="452" t="s">
        <v>302</v>
      </c>
      <c r="H1869" s="458"/>
      <c r="I1869" s="458"/>
      <c r="J1869" s="459"/>
      <c r="K1869" s="458"/>
      <c r="L1869" s="458"/>
      <c r="M1869" s="458"/>
      <c r="N1869" s="458"/>
      <c r="O1869" s="443"/>
      <c r="P1869" s="439"/>
      <c r="Q1869" s="157"/>
      <c r="R1869" s="157">
        <f>-Input!R994</f>
        <v>0</v>
      </c>
      <c r="S1869" s="320">
        <f>-Input!S994</f>
        <v>0</v>
      </c>
      <c r="T1869" s="157">
        <f>-Input!T994</f>
        <v>0</v>
      </c>
      <c r="U1869" s="157">
        <f>-Input!U994</f>
        <v>0</v>
      </c>
      <c r="V1869" s="157">
        <f>-Input!V994</f>
        <v>0</v>
      </c>
      <c r="W1869" s="157">
        <f>-Input!W994</f>
        <v>0</v>
      </c>
      <c r="X1869" s="320">
        <f>-Input!X994</f>
        <v>0</v>
      </c>
      <c r="Y1869" s="326">
        <f>-Input!Y994</f>
        <v>0</v>
      </c>
      <c r="Z1869" s="27">
        <f>-Input!Z994</f>
        <v>0</v>
      </c>
      <c r="AA1869" s="27">
        <f>-Input!AA994</f>
        <v>0</v>
      </c>
      <c r="AB1869" s="27">
        <f>-Input!AB994</f>
        <v>0</v>
      </c>
      <c r="AC1869" s="27">
        <f>-Input!AC994</f>
        <v>0</v>
      </c>
      <c r="AD1869" s="313">
        <f>-Input!AD994</f>
        <v>0</v>
      </c>
      <c r="AE1869" s="324">
        <f>-Input!AE994</f>
        <v>0</v>
      </c>
      <c r="AF1869" s="157">
        <f>-Input!AF994</f>
        <v>0</v>
      </c>
      <c r="AG1869" s="157">
        <f>-Input!AG994</f>
        <v>0</v>
      </c>
      <c r="AH1869" s="157">
        <f>-Input!AH994</f>
        <v>0</v>
      </c>
      <c r="AI1869" s="320">
        <f>-Input!AI994</f>
        <v>0</v>
      </c>
      <c r="AJ1869" s="326">
        <f t="shared" ref="AJ1869:AN1874" si="1866">-IF($D1869="Land",0,IF(AJ1815&lt;0,AJ1815,IF(AJ1797&lt;1,AJ1815,MAX(MIN(IF(AJ1815&gt;0,(AJ1815/AJ1797),0),AJ1815),0)*AJ$9)))</f>
        <v>0</v>
      </c>
      <c r="AK1869" s="27">
        <f t="shared" si="1866"/>
        <v>0</v>
      </c>
      <c r="AL1869" s="27">
        <f t="shared" si="1866"/>
        <v>0</v>
      </c>
      <c r="AM1869" s="27">
        <f t="shared" si="1866"/>
        <v>0</v>
      </c>
      <c r="AN1869" s="313">
        <f t="shared" si="1866"/>
        <v>0</v>
      </c>
    </row>
    <row r="1870" spans="1:40" outlineLevel="2">
      <c r="A1870" s="882">
        <f>ROW()</f>
        <v>1870</v>
      </c>
      <c r="B1870" s="453"/>
      <c r="D1870" s="452" t="s">
        <v>36</v>
      </c>
      <c r="H1870" s="458"/>
      <c r="I1870" s="458"/>
      <c r="J1870" s="459"/>
      <c r="K1870" s="458"/>
      <c r="L1870" s="458"/>
      <c r="M1870" s="458"/>
      <c r="N1870" s="458"/>
      <c r="O1870" s="443"/>
      <c r="P1870" s="439"/>
      <c r="Q1870" s="157"/>
      <c r="R1870" s="157">
        <f>-Input!R995</f>
        <v>-0.79926933315053228</v>
      </c>
      <c r="S1870" s="320">
        <f>-Input!S995</f>
        <v>-0.79926933315053228</v>
      </c>
      <c r="T1870" s="157">
        <f>-Input!T995</f>
        <v>0</v>
      </c>
      <c r="U1870" s="157">
        <f>-Input!U995</f>
        <v>0</v>
      </c>
      <c r="V1870" s="157">
        <f>-Input!V995</f>
        <v>0</v>
      </c>
      <c r="W1870" s="157">
        <f>-Input!W995</f>
        <v>0</v>
      </c>
      <c r="X1870" s="320">
        <f>-Input!X995</f>
        <v>0</v>
      </c>
      <c r="Y1870" s="326">
        <f>-Input!Y995</f>
        <v>0</v>
      </c>
      <c r="Z1870" s="27">
        <f>-Input!Z995</f>
        <v>0</v>
      </c>
      <c r="AA1870" s="27">
        <f>-Input!AA995</f>
        <v>0</v>
      </c>
      <c r="AB1870" s="27">
        <f>-Input!AB995</f>
        <v>0</v>
      </c>
      <c r="AC1870" s="27">
        <f>-Input!AC995</f>
        <v>0</v>
      </c>
      <c r="AD1870" s="313">
        <f>-Input!AD995</f>
        <v>0</v>
      </c>
      <c r="AE1870" s="324">
        <f>-Input!AE995</f>
        <v>0</v>
      </c>
      <c r="AF1870" s="157">
        <f>-Input!AF995</f>
        <v>0</v>
      </c>
      <c r="AG1870" s="157">
        <f>-Input!AG995</f>
        <v>0</v>
      </c>
      <c r="AH1870" s="157">
        <f>-Input!AH995</f>
        <v>0</v>
      </c>
      <c r="AI1870" s="320">
        <f>-Input!AI995</f>
        <v>0</v>
      </c>
      <c r="AJ1870" s="326">
        <f t="shared" si="1866"/>
        <v>0</v>
      </c>
      <c r="AK1870" s="27">
        <f t="shared" si="1866"/>
        <v>0</v>
      </c>
      <c r="AL1870" s="27">
        <f t="shared" si="1866"/>
        <v>0</v>
      </c>
      <c r="AM1870" s="27">
        <f t="shared" si="1866"/>
        <v>0</v>
      </c>
      <c r="AN1870" s="313">
        <f t="shared" si="1866"/>
        <v>0</v>
      </c>
    </row>
    <row r="1871" spans="1:40" outlineLevel="2">
      <c r="A1871" s="882">
        <f>ROW()</f>
        <v>1871</v>
      </c>
      <c r="B1871" s="453"/>
      <c r="D1871" s="452" t="s">
        <v>583</v>
      </c>
      <c r="H1871" s="458"/>
      <c r="I1871" s="458"/>
      <c r="J1871" s="459"/>
      <c r="K1871" s="458"/>
      <c r="L1871" s="458"/>
      <c r="M1871" s="458"/>
      <c r="N1871" s="458"/>
      <c r="O1871" s="443"/>
      <c r="P1871" s="439"/>
      <c r="Q1871" s="157"/>
      <c r="R1871" s="157">
        <f>-Input!R996</f>
        <v>0</v>
      </c>
      <c r="S1871" s="320">
        <f>-Input!S996</f>
        <v>0</v>
      </c>
      <c r="T1871" s="157">
        <f>-Input!T996</f>
        <v>0</v>
      </c>
      <c r="U1871" s="157">
        <f>-Input!U996</f>
        <v>0</v>
      </c>
      <c r="V1871" s="157">
        <f>-Input!V996</f>
        <v>0</v>
      </c>
      <c r="W1871" s="157">
        <f>-Input!W996</f>
        <v>0</v>
      </c>
      <c r="X1871" s="320">
        <f>-Input!X996</f>
        <v>0</v>
      </c>
      <c r="Y1871" s="326">
        <f>-Input!Y996</f>
        <v>0</v>
      </c>
      <c r="Z1871" s="27">
        <f>-Input!Z996</f>
        <v>0</v>
      </c>
      <c r="AA1871" s="27">
        <f>-Input!AA996</f>
        <v>0</v>
      </c>
      <c r="AB1871" s="27">
        <f>-Input!AB996</f>
        <v>0</v>
      </c>
      <c r="AC1871" s="27">
        <f>-Input!AC996</f>
        <v>0</v>
      </c>
      <c r="AD1871" s="313">
        <f>-Input!AD996</f>
        <v>0</v>
      </c>
      <c r="AE1871" s="324">
        <f>-Input!AE996</f>
        <v>0</v>
      </c>
      <c r="AF1871" s="157">
        <f>-Input!AF996</f>
        <v>0</v>
      </c>
      <c r="AG1871" s="157">
        <f>-Input!AG996</f>
        <v>0</v>
      </c>
      <c r="AH1871" s="157">
        <f>-Input!AH996</f>
        <v>0</v>
      </c>
      <c r="AI1871" s="320">
        <f>-Input!AI996</f>
        <v>0</v>
      </c>
      <c r="AJ1871" s="326">
        <f t="shared" si="1866"/>
        <v>0</v>
      </c>
      <c r="AK1871" s="27">
        <f t="shared" si="1866"/>
        <v>0</v>
      </c>
      <c r="AL1871" s="27">
        <f t="shared" si="1866"/>
        <v>0</v>
      </c>
      <c r="AM1871" s="27">
        <f t="shared" si="1866"/>
        <v>0</v>
      </c>
      <c r="AN1871" s="313">
        <f t="shared" si="1866"/>
        <v>0</v>
      </c>
    </row>
    <row r="1872" spans="1:40" outlineLevel="2">
      <c r="A1872" s="882">
        <f>ROW()</f>
        <v>1872</v>
      </c>
      <c r="B1872" s="453"/>
      <c r="D1872" s="452" t="s">
        <v>81</v>
      </c>
      <c r="H1872" s="458"/>
      <c r="I1872" s="458"/>
      <c r="J1872" s="459"/>
      <c r="K1872" s="458"/>
      <c r="L1872" s="458"/>
      <c r="M1872" s="458"/>
      <c r="N1872" s="458"/>
      <c r="O1872" s="443"/>
      <c r="P1872" s="439"/>
      <c r="Q1872" s="157"/>
      <c r="R1872" s="157">
        <f>-Input!R997</f>
        <v>0</v>
      </c>
      <c r="S1872" s="320">
        <f>-Input!S997</f>
        <v>0</v>
      </c>
      <c r="T1872" s="157">
        <f>-Input!T997</f>
        <v>0</v>
      </c>
      <c r="U1872" s="157">
        <f>-Input!U997</f>
        <v>0</v>
      </c>
      <c r="V1872" s="157">
        <f>-Input!V997</f>
        <v>0</v>
      </c>
      <c r="W1872" s="157">
        <f>-Input!W997</f>
        <v>0</v>
      </c>
      <c r="X1872" s="320">
        <f>-Input!X997</f>
        <v>0</v>
      </c>
      <c r="Y1872" s="326">
        <f>-Input!Y997</f>
        <v>0</v>
      </c>
      <c r="Z1872" s="27">
        <f>-Input!Z997</f>
        <v>0</v>
      </c>
      <c r="AA1872" s="27">
        <f>-Input!AA997</f>
        <v>0</v>
      </c>
      <c r="AB1872" s="27">
        <f>-Input!AB997</f>
        <v>0</v>
      </c>
      <c r="AC1872" s="27">
        <f>-Input!AC997</f>
        <v>0</v>
      </c>
      <c r="AD1872" s="313">
        <f>-Input!AD997</f>
        <v>0</v>
      </c>
      <c r="AE1872" s="324">
        <f>-Input!AE997</f>
        <v>0</v>
      </c>
      <c r="AF1872" s="157">
        <f>-Input!AF997</f>
        <v>0</v>
      </c>
      <c r="AG1872" s="157">
        <f>-Input!AG997</f>
        <v>0</v>
      </c>
      <c r="AH1872" s="157">
        <f>-Input!AH997</f>
        <v>0</v>
      </c>
      <c r="AI1872" s="320">
        <f>-Input!AI997</f>
        <v>0</v>
      </c>
      <c r="AJ1872" s="326">
        <f t="shared" si="1866"/>
        <v>0</v>
      </c>
      <c r="AK1872" s="27">
        <f t="shared" si="1866"/>
        <v>0</v>
      </c>
      <c r="AL1872" s="27">
        <f t="shared" si="1866"/>
        <v>0</v>
      </c>
      <c r="AM1872" s="27">
        <f t="shared" si="1866"/>
        <v>0</v>
      </c>
      <c r="AN1872" s="313">
        <f t="shared" si="1866"/>
        <v>0</v>
      </c>
    </row>
    <row r="1873" spans="1:40" outlineLevel="2">
      <c r="A1873" s="882">
        <f>ROW()</f>
        <v>1873</v>
      </c>
      <c r="B1873" s="453"/>
      <c r="D1873" s="452" t="s">
        <v>28</v>
      </c>
      <c r="H1873" s="458"/>
      <c r="I1873" s="458"/>
      <c r="J1873" s="459"/>
      <c r="K1873" s="458"/>
      <c r="L1873" s="458"/>
      <c r="M1873" s="458"/>
      <c r="N1873" s="458"/>
      <c r="O1873" s="443"/>
      <c r="P1873" s="439"/>
      <c r="Q1873" s="157"/>
      <c r="R1873" s="157">
        <f>-Input!R998</f>
        <v>0</v>
      </c>
      <c r="S1873" s="320">
        <f>-Input!S998</f>
        <v>0</v>
      </c>
      <c r="T1873" s="157">
        <f>-Input!T998</f>
        <v>0</v>
      </c>
      <c r="U1873" s="157">
        <f>-Input!U998</f>
        <v>0</v>
      </c>
      <c r="V1873" s="157">
        <f>-Input!V998</f>
        <v>0</v>
      </c>
      <c r="W1873" s="157">
        <f>-Input!W998</f>
        <v>0</v>
      </c>
      <c r="X1873" s="320">
        <f>-Input!X998</f>
        <v>0</v>
      </c>
      <c r="Y1873" s="326">
        <f>-Input!Y998</f>
        <v>0</v>
      </c>
      <c r="Z1873" s="27">
        <f>-Input!Z998</f>
        <v>0</v>
      </c>
      <c r="AA1873" s="27">
        <f>-Input!AA998</f>
        <v>0</v>
      </c>
      <c r="AB1873" s="27">
        <f>-Input!AB998</f>
        <v>0</v>
      </c>
      <c r="AC1873" s="27">
        <f>-Input!AC998</f>
        <v>0</v>
      </c>
      <c r="AD1873" s="313">
        <f>-Input!AD998</f>
        <v>0</v>
      </c>
      <c r="AE1873" s="324">
        <f>-Input!AE998</f>
        <v>0</v>
      </c>
      <c r="AF1873" s="157">
        <f>-Input!AF998</f>
        <v>0</v>
      </c>
      <c r="AG1873" s="157">
        <f>-Input!AG998</f>
        <v>0</v>
      </c>
      <c r="AH1873" s="157">
        <f>-Input!AH998</f>
        <v>0</v>
      </c>
      <c r="AI1873" s="320">
        <f>-Input!AI998</f>
        <v>0</v>
      </c>
      <c r="AJ1873" s="326">
        <f t="shared" si="1866"/>
        <v>0</v>
      </c>
      <c r="AK1873" s="27">
        <f t="shared" si="1866"/>
        <v>0</v>
      </c>
      <c r="AL1873" s="27">
        <f t="shared" si="1866"/>
        <v>0</v>
      </c>
      <c r="AM1873" s="27">
        <f t="shared" si="1866"/>
        <v>0</v>
      </c>
      <c r="AN1873" s="313">
        <f t="shared" si="1866"/>
        <v>0</v>
      </c>
    </row>
    <row r="1874" spans="1:40" outlineLevel="2">
      <c r="A1874" s="882">
        <f>ROW()</f>
        <v>1874</v>
      </c>
      <c r="B1874" s="453"/>
      <c r="D1874" s="456" t="s">
        <v>443</v>
      </c>
      <c r="E1874" s="456"/>
      <c r="F1874" s="456"/>
      <c r="G1874" s="456"/>
      <c r="H1874" s="460"/>
      <c r="I1874" s="460"/>
      <c r="J1874" s="461"/>
      <c r="K1874" s="460"/>
      <c r="L1874" s="460"/>
      <c r="M1874" s="460"/>
      <c r="N1874" s="460"/>
      <c r="O1874" s="462"/>
      <c r="P1874" s="441"/>
      <c r="Q1874" s="158"/>
      <c r="R1874" s="158">
        <f>-Input!R999</f>
        <v>0</v>
      </c>
      <c r="S1874" s="321">
        <f>-Input!S999</f>
        <v>0</v>
      </c>
      <c r="T1874" s="158">
        <f>-Input!T999</f>
        <v>0</v>
      </c>
      <c r="U1874" s="158">
        <f>-Input!U999</f>
        <v>0</v>
      </c>
      <c r="V1874" s="158">
        <f>-Input!V999</f>
        <v>0</v>
      </c>
      <c r="W1874" s="158">
        <f>-Input!W999</f>
        <v>0</v>
      </c>
      <c r="X1874" s="321">
        <f>-Input!X999</f>
        <v>0</v>
      </c>
      <c r="Y1874" s="325">
        <f>-Input!Y999</f>
        <v>0</v>
      </c>
      <c r="Z1874" s="158">
        <f>-Input!Z999</f>
        <v>0</v>
      </c>
      <c r="AA1874" s="158">
        <f>-Input!AA999</f>
        <v>0</v>
      </c>
      <c r="AB1874" s="158">
        <f>-Input!AB999</f>
        <v>0</v>
      </c>
      <c r="AC1874" s="158">
        <f>-Input!AC999</f>
        <v>0</v>
      </c>
      <c r="AD1874" s="321">
        <f>-Input!AD999</f>
        <v>0</v>
      </c>
      <c r="AE1874" s="325">
        <f>-Input!AE999</f>
        <v>0</v>
      </c>
      <c r="AF1874" s="158">
        <f>-Input!AF999</f>
        <v>0</v>
      </c>
      <c r="AG1874" s="158">
        <f>-Input!AG999</f>
        <v>0</v>
      </c>
      <c r="AH1874" s="158">
        <f>-Input!AH999</f>
        <v>0</v>
      </c>
      <c r="AI1874" s="321">
        <f>-Input!AI999</f>
        <v>0</v>
      </c>
      <c r="AJ1874" s="325">
        <f t="shared" si="1866"/>
        <v>0</v>
      </c>
      <c r="AK1874" s="158">
        <f t="shared" si="1866"/>
        <v>0</v>
      </c>
      <c r="AL1874" s="158">
        <f t="shared" si="1866"/>
        <v>0</v>
      </c>
      <c r="AM1874" s="158">
        <f t="shared" si="1866"/>
        <v>0</v>
      </c>
      <c r="AN1874" s="321">
        <f t="shared" si="1866"/>
        <v>0</v>
      </c>
    </row>
    <row r="1875" spans="1:40" outlineLevel="2">
      <c r="A1875" s="882">
        <f>ROW()</f>
        <v>1875</v>
      </c>
      <c r="B1875" s="453"/>
      <c r="D1875" s="452" t="s">
        <v>24</v>
      </c>
      <c r="F1875" s="454"/>
      <c r="G1875" s="454"/>
      <c r="H1875" s="448"/>
      <c r="I1875" s="448"/>
      <c r="J1875" s="464"/>
      <c r="K1875" s="448"/>
      <c r="L1875" s="448"/>
      <c r="M1875" s="448"/>
      <c r="N1875" s="448"/>
      <c r="O1875" s="443"/>
      <c r="P1875" s="439"/>
      <c r="Q1875" s="439"/>
      <c r="R1875" s="439">
        <f t="shared" ref="R1875:AN1875" si="1867">SUM(R1859:R1874)</f>
        <v>-1.975759164027693</v>
      </c>
      <c r="S1875" s="440">
        <f t="shared" si="1867"/>
        <v>-1.975759164027693</v>
      </c>
      <c r="T1875" s="439">
        <f t="shared" si="1867"/>
        <v>-0.75089430278894798</v>
      </c>
      <c r="U1875" s="439">
        <f t="shared" si="1867"/>
        <v>-1.5017886055778957</v>
      </c>
      <c r="V1875" s="439">
        <f t="shared" si="1867"/>
        <v>-1.501788605577896</v>
      </c>
      <c r="W1875" s="439">
        <f t="shared" si="1867"/>
        <v>-1.501788605577896</v>
      </c>
      <c r="X1875" s="440">
        <f t="shared" si="1867"/>
        <v>-1.501788605577896</v>
      </c>
      <c r="Y1875" s="443">
        <f t="shared" si="1867"/>
        <v>-0.75619080594081789</v>
      </c>
      <c r="Z1875" s="439">
        <f t="shared" si="1867"/>
        <v>-1.5123816118816358</v>
      </c>
      <c r="AA1875" s="439">
        <f t="shared" si="1867"/>
        <v>-1.512381611881636</v>
      </c>
      <c r="AB1875" s="439">
        <f t="shared" si="1867"/>
        <v>-1.512381611881636</v>
      </c>
      <c r="AC1875" s="439">
        <f t="shared" si="1867"/>
        <v>-1.512381611881636</v>
      </c>
      <c r="AD1875" s="440">
        <f t="shared" si="1867"/>
        <v>-1.5123816118816362</v>
      </c>
      <c r="AE1875" s="443">
        <f t="shared" si="1867"/>
        <v>-1.5026889958300986</v>
      </c>
      <c r="AF1875" s="439">
        <f t="shared" si="1867"/>
        <v>-1.5026889958300989</v>
      </c>
      <c r="AG1875" s="439">
        <f t="shared" si="1867"/>
        <v>-1.5026889958301</v>
      </c>
      <c r="AH1875" s="439">
        <f t="shared" si="1867"/>
        <v>-1.5026889958301</v>
      </c>
      <c r="AI1875" s="440">
        <f t="shared" si="1867"/>
        <v>-1.5026889958301</v>
      </c>
      <c r="AJ1875" s="443">
        <f t="shared" si="1867"/>
        <v>-1.5172039429767037</v>
      </c>
      <c r="AK1875" s="439">
        <f t="shared" si="1867"/>
        <v>-1.5172039429767037</v>
      </c>
      <c r="AL1875" s="439">
        <f t="shared" si="1867"/>
        <v>-1.5172039429767037</v>
      </c>
      <c r="AM1875" s="439">
        <f t="shared" si="1867"/>
        <v>-1.5172039429767037</v>
      </c>
      <c r="AN1875" s="440">
        <f t="shared" si="1867"/>
        <v>-1.5172039429767037</v>
      </c>
    </row>
    <row r="1876" spans="1:40" outlineLevel="1">
      <c r="A1876" s="732" t="s">
        <v>299</v>
      </c>
      <c r="B1876" s="733"/>
      <c r="C1876" s="881"/>
      <c r="D1876" s="733"/>
      <c r="E1876" s="733"/>
      <c r="F1876" s="733"/>
      <c r="G1876" s="730"/>
      <c r="H1876" s="733"/>
      <c r="I1876" s="730"/>
      <c r="J1876" s="729"/>
      <c r="K1876" s="730"/>
      <c r="L1876" s="730"/>
      <c r="M1876" s="730"/>
      <c r="N1876" s="730"/>
      <c r="O1876" s="729"/>
      <c r="P1876" s="730"/>
      <c r="Q1876" s="730"/>
      <c r="R1876" s="730"/>
      <c r="S1876" s="731"/>
      <c r="T1876" s="730"/>
      <c r="U1876" s="730"/>
      <c r="V1876" s="730"/>
      <c r="W1876" s="730"/>
      <c r="X1876" s="731"/>
      <c r="Y1876" s="729"/>
      <c r="Z1876" s="730"/>
      <c r="AA1876" s="730"/>
      <c r="AB1876" s="730"/>
      <c r="AC1876" s="730"/>
      <c r="AD1876" s="731"/>
      <c r="AE1876" s="729"/>
      <c r="AF1876" s="730"/>
      <c r="AG1876" s="730"/>
      <c r="AH1876" s="730"/>
      <c r="AI1876" s="731"/>
      <c r="AJ1876" s="729"/>
      <c r="AK1876" s="730"/>
      <c r="AL1876" s="730"/>
      <c r="AM1876" s="730"/>
      <c r="AN1876" s="731"/>
    </row>
    <row r="1877" spans="1:40" outlineLevel="2">
      <c r="A1877" s="882">
        <f>ROW()</f>
        <v>1877</v>
      </c>
      <c r="B1877" s="453"/>
      <c r="D1877" s="452" t="s">
        <v>300</v>
      </c>
      <c r="H1877" s="458"/>
      <c r="I1877" s="458"/>
      <c r="J1877" s="459"/>
      <c r="K1877" s="458"/>
      <c r="L1877" s="458"/>
      <c r="M1877" s="458"/>
      <c r="N1877" s="458"/>
      <c r="O1877" s="324"/>
      <c r="P1877" s="157"/>
      <c r="Q1877" s="157">
        <f>-Input!Q$696</f>
        <v>0</v>
      </c>
      <c r="R1877" s="157"/>
      <c r="S1877" s="320"/>
      <c r="T1877" s="157"/>
      <c r="U1877" s="27"/>
      <c r="V1877" s="27"/>
      <c r="W1877" s="27"/>
      <c r="X1877" s="313"/>
      <c r="Y1877" s="326"/>
      <c r="Z1877" s="27"/>
      <c r="AA1877" s="27"/>
      <c r="AB1877" s="27"/>
      <c r="AC1877" s="27"/>
      <c r="AD1877" s="313"/>
      <c r="AE1877" s="326"/>
      <c r="AF1877" s="27"/>
      <c r="AG1877" s="27"/>
      <c r="AH1877" s="27"/>
      <c r="AI1877" s="313"/>
      <c r="AJ1877" s="326"/>
      <c r="AK1877" s="27"/>
      <c r="AL1877" s="27"/>
      <c r="AM1877" s="27"/>
      <c r="AN1877" s="313"/>
    </row>
    <row r="1878" spans="1:40" outlineLevel="2">
      <c r="A1878" s="882">
        <f>ROW()</f>
        <v>1878</v>
      </c>
      <c r="B1878" s="453"/>
      <c r="D1878" s="452" t="s">
        <v>301</v>
      </c>
      <c r="H1878" s="458"/>
      <c r="I1878" s="458"/>
      <c r="J1878" s="459"/>
      <c r="K1878" s="458"/>
      <c r="L1878" s="458"/>
      <c r="M1878" s="458"/>
      <c r="N1878" s="458"/>
      <c r="O1878" s="324"/>
      <c r="P1878" s="157"/>
      <c r="Q1878" s="157">
        <f>-Input!Q$697</f>
        <v>0</v>
      </c>
      <c r="R1878" s="157"/>
      <c r="S1878" s="320"/>
      <c r="T1878" s="157"/>
      <c r="U1878" s="27"/>
      <c r="V1878" s="27"/>
      <c r="W1878" s="27"/>
      <c r="X1878" s="313"/>
      <c r="Y1878" s="326"/>
      <c r="Z1878" s="27"/>
      <c r="AA1878" s="27"/>
      <c r="AB1878" s="27"/>
      <c r="AC1878" s="27"/>
      <c r="AD1878" s="313"/>
      <c r="AE1878" s="326"/>
      <c r="AF1878" s="27"/>
      <c r="AG1878" s="27"/>
      <c r="AH1878" s="27"/>
      <c r="AI1878" s="313"/>
      <c r="AJ1878" s="326"/>
      <c r="AK1878" s="27"/>
      <c r="AL1878" s="27"/>
      <c r="AM1878" s="27"/>
      <c r="AN1878" s="313"/>
    </row>
    <row r="1879" spans="1:40" outlineLevel="2">
      <c r="A1879" s="882">
        <f>ROW()</f>
        <v>1879</v>
      </c>
      <c r="B1879" s="453"/>
      <c r="D1879" s="452" t="s">
        <v>29</v>
      </c>
      <c r="H1879" s="458"/>
      <c r="I1879" s="458"/>
      <c r="J1879" s="459"/>
      <c r="K1879" s="458"/>
      <c r="L1879" s="458"/>
      <c r="M1879" s="458"/>
      <c r="N1879" s="458"/>
      <c r="O1879" s="324"/>
      <c r="P1879" s="157"/>
      <c r="Q1879" s="157">
        <f>-Input!Q$698</f>
        <v>0</v>
      </c>
      <c r="R1879" s="157"/>
      <c r="S1879" s="320"/>
      <c r="T1879" s="157"/>
      <c r="U1879" s="27"/>
      <c r="V1879" s="27"/>
      <c r="W1879" s="27"/>
      <c r="X1879" s="313"/>
      <c r="Y1879" s="326"/>
      <c r="Z1879" s="27"/>
      <c r="AA1879" s="27"/>
      <c r="AB1879" s="27"/>
      <c r="AC1879" s="27"/>
      <c r="AD1879" s="313"/>
      <c r="AE1879" s="326"/>
      <c r="AF1879" s="27"/>
      <c r="AG1879" s="27"/>
      <c r="AH1879" s="27"/>
      <c r="AI1879" s="313"/>
      <c r="AJ1879" s="326"/>
      <c r="AK1879" s="27"/>
      <c r="AL1879" s="27"/>
      <c r="AM1879" s="27"/>
      <c r="AN1879" s="313"/>
    </row>
    <row r="1880" spans="1:40" outlineLevel="2">
      <c r="A1880" s="882">
        <f>ROW()</f>
        <v>1880</v>
      </c>
      <c r="B1880" s="453"/>
      <c r="D1880" s="452" t="s">
        <v>30</v>
      </c>
      <c r="H1880" s="458"/>
      <c r="I1880" s="458"/>
      <c r="J1880" s="459"/>
      <c r="K1880" s="458"/>
      <c r="L1880" s="458"/>
      <c r="M1880" s="458"/>
      <c r="N1880" s="458"/>
      <c r="O1880" s="324"/>
      <c r="P1880" s="157"/>
      <c r="Q1880" s="157">
        <f>-Input!Q$699</f>
        <v>0</v>
      </c>
      <c r="R1880" s="157"/>
      <c r="S1880" s="320"/>
      <c r="T1880" s="157"/>
      <c r="U1880" s="27"/>
      <c r="V1880" s="27"/>
      <c r="W1880" s="27"/>
      <c r="X1880" s="313"/>
      <c r="Y1880" s="326"/>
      <c r="Z1880" s="27"/>
      <c r="AA1880" s="27"/>
      <c r="AB1880" s="27"/>
      <c r="AC1880" s="27"/>
      <c r="AD1880" s="313"/>
      <c r="AE1880" s="326"/>
      <c r="AF1880" s="27"/>
      <c r="AG1880" s="27"/>
      <c r="AH1880" s="27"/>
      <c r="AI1880" s="313"/>
      <c r="AJ1880" s="326"/>
      <c r="AK1880" s="27"/>
      <c r="AL1880" s="27"/>
      <c r="AM1880" s="27"/>
      <c r="AN1880" s="313"/>
    </row>
    <row r="1881" spans="1:40" outlineLevel="2">
      <c r="A1881" s="882">
        <f>ROW()</f>
        <v>1881</v>
      </c>
      <c r="B1881" s="453"/>
      <c r="D1881" s="452" t="s">
        <v>31</v>
      </c>
      <c r="H1881" s="458"/>
      <c r="I1881" s="458"/>
      <c r="J1881" s="459"/>
      <c r="K1881" s="458"/>
      <c r="L1881" s="458"/>
      <c r="M1881" s="458"/>
      <c r="N1881" s="458"/>
      <c r="O1881" s="324"/>
      <c r="P1881" s="157"/>
      <c r="Q1881" s="157">
        <f>-Input!Q$700</f>
        <v>0</v>
      </c>
      <c r="R1881" s="157"/>
      <c r="S1881" s="320"/>
      <c r="T1881" s="157"/>
      <c r="U1881" s="27"/>
      <c r="V1881" s="27"/>
      <c r="W1881" s="27"/>
      <c r="X1881" s="313"/>
      <c r="Y1881" s="326"/>
      <c r="Z1881" s="27"/>
      <c r="AA1881" s="27"/>
      <c r="AB1881" s="27"/>
      <c r="AC1881" s="27"/>
      <c r="AD1881" s="313"/>
      <c r="AE1881" s="326"/>
      <c r="AF1881" s="27"/>
      <c r="AG1881" s="27"/>
      <c r="AH1881" s="27"/>
      <c r="AI1881" s="313"/>
      <c r="AJ1881" s="326"/>
      <c r="AK1881" s="27"/>
      <c r="AL1881" s="27"/>
      <c r="AM1881" s="27"/>
      <c r="AN1881" s="313"/>
    </row>
    <row r="1882" spans="1:40" outlineLevel="2">
      <c r="A1882" s="882">
        <f>ROW()</f>
        <v>1882</v>
      </c>
      <c r="B1882" s="453"/>
      <c r="D1882" s="452" t="s">
        <v>32</v>
      </c>
      <c r="H1882" s="458"/>
      <c r="I1882" s="458"/>
      <c r="J1882" s="459"/>
      <c r="K1882" s="458"/>
      <c r="L1882" s="458"/>
      <c r="M1882" s="458"/>
      <c r="N1882" s="458"/>
      <c r="O1882" s="324"/>
      <c r="P1882" s="157"/>
      <c r="Q1882" s="157">
        <f>-Input!Q$701</f>
        <v>0</v>
      </c>
      <c r="R1882" s="157"/>
      <c r="S1882" s="320"/>
      <c r="T1882" s="157"/>
      <c r="U1882" s="27"/>
      <c r="V1882" s="27"/>
      <c r="W1882" s="27"/>
      <c r="X1882" s="313"/>
      <c r="Y1882" s="326"/>
      <c r="Z1882" s="27"/>
      <c r="AA1882" s="27"/>
      <c r="AB1882" s="27"/>
      <c r="AC1882" s="27"/>
      <c r="AD1882" s="313"/>
      <c r="AE1882" s="326"/>
      <c r="AF1882" s="27"/>
      <c r="AG1882" s="27"/>
      <c r="AH1882" s="27"/>
      <c r="AI1882" s="313"/>
      <c r="AJ1882" s="326"/>
      <c r="AK1882" s="27"/>
      <c r="AL1882" s="27"/>
      <c r="AM1882" s="27"/>
      <c r="AN1882" s="313"/>
    </row>
    <row r="1883" spans="1:40" outlineLevel="2">
      <c r="A1883" s="882">
        <f>ROW()</f>
        <v>1883</v>
      </c>
      <c r="B1883" s="453"/>
      <c r="D1883" s="452" t="s">
        <v>33</v>
      </c>
      <c r="H1883" s="458"/>
      <c r="I1883" s="458"/>
      <c r="J1883" s="459"/>
      <c r="K1883" s="458"/>
      <c r="L1883" s="458"/>
      <c r="M1883" s="458"/>
      <c r="N1883" s="458"/>
      <c r="O1883" s="324"/>
      <c r="P1883" s="157"/>
      <c r="Q1883" s="157">
        <f>-Input!Q$702</f>
        <v>0</v>
      </c>
      <c r="R1883" s="157"/>
      <c r="S1883" s="320"/>
      <c r="T1883" s="157"/>
      <c r="U1883" s="27"/>
      <c r="V1883" s="27"/>
      <c r="W1883" s="27"/>
      <c r="X1883" s="313"/>
      <c r="Y1883" s="326"/>
      <c r="Z1883" s="27"/>
      <c r="AA1883" s="27"/>
      <c r="AB1883" s="27"/>
      <c r="AC1883" s="27"/>
      <c r="AD1883" s="313"/>
      <c r="AE1883" s="326"/>
      <c r="AF1883" s="27"/>
      <c r="AG1883" s="27"/>
      <c r="AH1883" s="27"/>
      <c r="AI1883" s="313"/>
      <c r="AJ1883" s="326"/>
      <c r="AK1883" s="27"/>
      <c r="AL1883" s="27"/>
      <c r="AM1883" s="27"/>
      <c r="AN1883" s="313"/>
    </row>
    <row r="1884" spans="1:40" outlineLevel="2">
      <c r="A1884" s="882">
        <f>ROW()</f>
        <v>1884</v>
      </c>
      <c r="B1884" s="453"/>
      <c r="D1884" s="452" t="s">
        <v>27</v>
      </c>
      <c r="H1884" s="458"/>
      <c r="I1884" s="458"/>
      <c r="J1884" s="459"/>
      <c r="K1884" s="458"/>
      <c r="L1884" s="458"/>
      <c r="M1884" s="458"/>
      <c r="N1884" s="458"/>
      <c r="O1884" s="324"/>
      <c r="P1884" s="157"/>
      <c r="Q1884" s="157">
        <f>-Input!Q$703</f>
        <v>0</v>
      </c>
      <c r="R1884" s="157"/>
      <c r="S1884" s="320"/>
      <c r="T1884" s="157"/>
      <c r="U1884" s="27"/>
      <c r="V1884" s="27"/>
      <c r="W1884" s="27"/>
      <c r="X1884" s="313"/>
      <c r="Y1884" s="326"/>
      <c r="Z1884" s="27"/>
      <c r="AA1884" s="27"/>
      <c r="AB1884" s="27"/>
      <c r="AC1884" s="27"/>
      <c r="AD1884" s="313"/>
      <c r="AE1884" s="326"/>
      <c r="AF1884" s="27"/>
      <c r="AG1884" s="27"/>
      <c r="AH1884" s="27"/>
      <c r="AI1884" s="313"/>
      <c r="AJ1884" s="326"/>
      <c r="AK1884" s="27"/>
      <c r="AL1884" s="27"/>
      <c r="AM1884" s="27"/>
      <c r="AN1884" s="313"/>
    </row>
    <row r="1885" spans="1:40" outlineLevel="2">
      <c r="A1885" s="882">
        <f>ROW()</f>
        <v>1885</v>
      </c>
      <c r="B1885" s="453"/>
      <c r="D1885" s="452" t="s">
        <v>34</v>
      </c>
      <c r="H1885" s="458"/>
      <c r="I1885" s="458"/>
      <c r="J1885" s="459"/>
      <c r="K1885" s="458"/>
      <c r="L1885" s="458"/>
      <c r="M1885" s="458"/>
      <c r="N1885" s="458"/>
      <c r="O1885" s="324"/>
      <c r="P1885" s="157"/>
      <c r="Q1885" s="157">
        <f>-Input!Q$704</f>
        <v>0</v>
      </c>
      <c r="R1885" s="157"/>
      <c r="S1885" s="320"/>
      <c r="T1885" s="157"/>
      <c r="U1885" s="27"/>
      <c r="V1885" s="27"/>
      <c r="W1885" s="27"/>
      <c r="X1885" s="313"/>
      <c r="Y1885" s="326"/>
      <c r="Z1885" s="27"/>
      <c r="AA1885" s="27"/>
      <c r="AB1885" s="27"/>
      <c r="AC1885" s="27"/>
      <c r="AD1885" s="313"/>
      <c r="AE1885" s="326"/>
      <c r="AF1885" s="27"/>
      <c r="AG1885" s="27"/>
      <c r="AH1885" s="27"/>
      <c r="AI1885" s="313"/>
      <c r="AJ1885" s="326"/>
      <c r="AK1885" s="27"/>
      <c r="AL1885" s="27"/>
      <c r="AM1885" s="27"/>
      <c r="AN1885" s="313"/>
    </row>
    <row r="1886" spans="1:40" outlineLevel="2">
      <c r="A1886" s="882">
        <f>ROW()</f>
        <v>1886</v>
      </c>
      <c r="B1886" s="453"/>
      <c r="D1886" s="452" t="s">
        <v>35</v>
      </c>
      <c r="H1886" s="458"/>
      <c r="I1886" s="458"/>
      <c r="J1886" s="459"/>
      <c r="K1886" s="458"/>
      <c r="L1886" s="458"/>
      <c r="M1886" s="458"/>
      <c r="N1886" s="458"/>
      <c r="O1886" s="324"/>
      <c r="P1886" s="157"/>
      <c r="Q1886" s="157">
        <f>-Input!Q$705</f>
        <v>0</v>
      </c>
      <c r="R1886" s="157"/>
      <c r="S1886" s="320"/>
      <c r="T1886" s="157"/>
      <c r="U1886" s="27"/>
      <c r="V1886" s="27"/>
      <c r="W1886" s="27"/>
      <c r="X1886" s="313"/>
      <c r="Y1886" s="326"/>
      <c r="Z1886" s="27"/>
      <c r="AA1886" s="27"/>
      <c r="AB1886" s="27"/>
      <c r="AC1886" s="27"/>
      <c r="AD1886" s="313"/>
      <c r="AE1886" s="326"/>
      <c r="AF1886" s="27"/>
      <c r="AG1886" s="27"/>
      <c r="AH1886" s="27"/>
      <c r="AI1886" s="313"/>
      <c r="AJ1886" s="326"/>
      <c r="AK1886" s="27"/>
      <c r="AL1886" s="27"/>
      <c r="AM1886" s="27"/>
      <c r="AN1886" s="313"/>
    </row>
    <row r="1887" spans="1:40" outlineLevel="2">
      <c r="A1887" s="882">
        <f>ROW()</f>
        <v>1887</v>
      </c>
      <c r="B1887" s="453"/>
      <c r="D1887" s="452" t="s">
        <v>302</v>
      </c>
      <c r="H1887" s="458"/>
      <c r="I1887" s="458"/>
      <c r="J1887" s="459"/>
      <c r="K1887" s="458"/>
      <c r="L1887" s="458"/>
      <c r="M1887" s="458"/>
      <c r="N1887" s="458"/>
      <c r="O1887" s="324"/>
      <c r="P1887" s="157"/>
      <c r="Q1887" s="157">
        <f>-Input!Q$706</f>
        <v>0</v>
      </c>
      <c r="R1887" s="157"/>
      <c r="S1887" s="320"/>
      <c r="T1887" s="157"/>
      <c r="U1887" s="27"/>
      <c r="V1887" s="27"/>
      <c r="W1887" s="27"/>
      <c r="X1887" s="313"/>
      <c r="Y1887" s="326"/>
      <c r="Z1887" s="27"/>
      <c r="AA1887" s="27"/>
      <c r="AB1887" s="27"/>
      <c r="AC1887" s="27"/>
      <c r="AD1887" s="313"/>
      <c r="AE1887" s="326"/>
      <c r="AF1887" s="27"/>
      <c r="AG1887" s="27"/>
      <c r="AH1887" s="27"/>
      <c r="AI1887" s="313"/>
      <c r="AJ1887" s="326"/>
      <c r="AK1887" s="27"/>
      <c r="AL1887" s="27"/>
      <c r="AM1887" s="27"/>
      <c r="AN1887" s="313"/>
    </row>
    <row r="1888" spans="1:40" outlineLevel="2">
      <c r="A1888" s="882">
        <f>ROW()</f>
        <v>1888</v>
      </c>
      <c r="B1888" s="453"/>
      <c r="D1888" s="452" t="s">
        <v>36</v>
      </c>
      <c r="H1888" s="458"/>
      <c r="I1888" s="458"/>
      <c r="J1888" s="459"/>
      <c r="K1888" s="458"/>
      <c r="L1888" s="458"/>
      <c r="M1888" s="458"/>
      <c r="N1888" s="458"/>
      <c r="O1888" s="324"/>
      <c r="P1888" s="157"/>
      <c r="Q1888" s="157">
        <f>-Input!Q$707</f>
        <v>0</v>
      </c>
      <c r="R1888" s="157"/>
      <c r="S1888" s="320"/>
      <c r="T1888" s="157"/>
      <c r="U1888" s="27"/>
      <c r="V1888" s="27"/>
      <c r="W1888" s="27"/>
      <c r="X1888" s="313"/>
      <c r="Y1888" s="326"/>
      <c r="Z1888" s="27"/>
      <c r="AA1888" s="27"/>
      <c r="AB1888" s="27"/>
      <c r="AC1888" s="27"/>
      <c r="AD1888" s="313"/>
      <c r="AE1888" s="326"/>
      <c r="AF1888" s="27"/>
      <c r="AG1888" s="27"/>
      <c r="AH1888" s="27"/>
      <c r="AI1888" s="313"/>
      <c r="AJ1888" s="326"/>
      <c r="AK1888" s="27"/>
      <c r="AL1888" s="27"/>
      <c r="AM1888" s="27"/>
      <c r="AN1888" s="313"/>
    </row>
    <row r="1889" spans="1:40" outlineLevel="2">
      <c r="A1889" s="882">
        <f>ROW()</f>
        <v>1889</v>
      </c>
      <c r="B1889" s="453"/>
      <c r="D1889" s="452" t="s">
        <v>583</v>
      </c>
      <c r="H1889" s="458"/>
      <c r="I1889" s="458"/>
      <c r="J1889" s="459"/>
      <c r="K1889" s="458"/>
      <c r="L1889" s="458"/>
      <c r="M1889" s="458"/>
      <c r="N1889" s="458"/>
      <c r="O1889" s="324"/>
      <c r="P1889" s="157"/>
      <c r="Q1889" s="157">
        <f>-Input!Q$708</f>
        <v>0</v>
      </c>
      <c r="R1889" s="157"/>
      <c r="S1889" s="320"/>
      <c r="T1889" s="157"/>
      <c r="U1889" s="27"/>
      <c r="V1889" s="27"/>
      <c r="W1889" s="27"/>
      <c r="X1889" s="313"/>
      <c r="Y1889" s="326"/>
      <c r="Z1889" s="27"/>
      <c r="AA1889" s="27"/>
      <c r="AB1889" s="27"/>
      <c r="AC1889" s="27"/>
      <c r="AD1889" s="313"/>
      <c r="AE1889" s="326"/>
      <c r="AF1889" s="27"/>
      <c r="AG1889" s="27"/>
      <c r="AH1889" s="27"/>
      <c r="AI1889" s="313"/>
      <c r="AJ1889" s="326"/>
      <c r="AK1889" s="27"/>
      <c r="AL1889" s="27"/>
      <c r="AM1889" s="27"/>
      <c r="AN1889" s="313"/>
    </row>
    <row r="1890" spans="1:40" outlineLevel="2">
      <c r="A1890" s="882">
        <f>ROW()</f>
        <v>1890</v>
      </c>
      <c r="B1890" s="453"/>
      <c r="D1890" s="452" t="s">
        <v>81</v>
      </c>
      <c r="H1890" s="458"/>
      <c r="I1890" s="458"/>
      <c r="J1890" s="459"/>
      <c r="K1890" s="458"/>
      <c r="L1890" s="458"/>
      <c r="M1890" s="458"/>
      <c r="N1890" s="458"/>
      <c r="O1890" s="324"/>
      <c r="P1890" s="157"/>
      <c r="Q1890" s="157">
        <f>-Input!Q$709</f>
        <v>0</v>
      </c>
      <c r="R1890" s="157"/>
      <c r="S1890" s="320"/>
      <c r="T1890" s="157"/>
      <c r="U1890" s="27"/>
      <c r="V1890" s="27"/>
      <c r="W1890" s="27"/>
      <c r="X1890" s="313"/>
      <c r="Y1890" s="326"/>
      <c r="Z1890" s="27"/>
      <c r="AA1890" s="27"/>
      <c r="AB1890" s="27"/>
      <c r="AC1890" s="27"/>
      <c r="AD1890" s="313"/>
      <c r="AE1890" s="326"/>
      <c r="AF1890" s="27"/>
      <c r="AG1890" s="27"/>
      <c r="AH1890" s="27"/>
      <c r="AI1890" s="313"/>
      <c r="AJ1890" s="326"/>
      <c r="AK1890" s="27"/>
      <c r="AL1890" s="27"/>
      <c r="AM1890" s="27"/>
      <c r="AN1890" s="313"/>
    </row>
    <row r="1891" spans="1:40" outlineLevel="2">
      <c r="A1891" s="882">
        <f>ROW()</f>
        <v>1891</v>
      </c>
      <c r="B1891" s="453"/>
      <c r="D1891" s="452" t="s">
        <v>28</v>
      </c>
      <c r="H1891" s="458"/>
      <c r="I1891" s="458"/>
      <c r="J1891" s="459"/>
      <c r="K1891" s="458"/>
      <c r="L1891" s="458"/>
      <c r="M1891" s="458"/>
      <c r="N1891" s="458"/>
      <c r="O1891" s="324"/>
      <c r="P1891" s="157"/>
      <c r="Q1891" s="157">
        <f>-Input!Q$710</f>
        <v>0</v>
      </c>
      <c r="R1891" s="157"/>
      <c r="S1891" s="320"/>
      <c r="T1891" s="157"/>
      <c r="U1891" s="27"/>
      <c r="V1891" s="27"/>
      <c r="W1891" s="27"/>
      <c r="X1891" s="313"/>
      <c r="Y1891" s="326"/>
      <c r="Z1891" s="27"/>
      <c r="AA1891" s="27"/>
      <c r="AB1891" s="27"/>
      <c r="AC1891" s="27"/>
      <c r="AD1891" s="313"/>
      <c r="AE1891" s="326"/>
      <c r="AF1891" s="27"/>
      <c r="AG1891" s="27"/>
      <c r="AH1891" s="27"/>
      <c r="AI1891" s="313"/>
      <c r="AJ1891" s="326"/>
      <c r="AK1891" s="27"/>
      <c r="AL1891" s="27"/>
      <c r="AM1891" s="27"/>
      <c r="AN1891" s="313"/>
    </row>
    <row r="1892" spans="1:40" outlineLevel="2">
      <c r="A1892" s="882">
        <f>ROW()</f>
        <v>1892</v>
      </c>
      <c r="B1892" s="453"/>
      <c r="D1892" s="456" t="s">
        <v>443</v>
      </c>
      <c r="E1892" s="456"/>
      <c r="F1892" s="456"/>
      <c r="G1892" s="456"/>
      <c r="H1892" s="460"/>
      <c r="I1892" s="460"/>
      <c r="J1892" s="461"/>
      <c r="K1892" s="460"/>
      <c r="L1892" s="460"/>
      <c r="M1892" s="460"/>
      <c r="N1892" s="460"/>
      <c r="O1892" s="325"/>
      <c r="P1892" s="158"/>
      <c r="Q1892" s="158">
        <f>-Input!Q$711</f>
        <v>0</v>
      </c>
      <c r="R1892" s="158"/>
      <c r="S1892" s="321"/>
      <c r="T1892" s="158"/>
      <c r="U1892" s="159"/>
      <c r="V1892" s="159"/>
      <c r="W1892" s="159"/>
      <c r="X1892" s="339"/>
      <c r="Y1892" s="341"/>
      <c r="Z1892" s="159"/>
      <c r="AA1892" s="159"/>
      <c r="AB1892" s="159"/>
      <c r="AC1892" s="159"/>
      <c r="AD1892" s="339"/>
      <c r="AE1892" s="341"/>
      <c r="AF1892" s="159"/>
      <c r="AG1892" s="159"/>
      <c r="AH1892" s="159"/>
      <c r="AI1892" s="339"/>
      <c r="AJ1892" s="341"/>
      <c r="AK1892" s="159"/>
      <c r="AL1892" s="159"/>
      <c r="AM1892" s="159"/>
      <c r="AN1892" s="339"/>
    </row>
    <row r="1893" spans="1:40" outlineLevel="2">
      <c r="A1893" s="882">
        <f>ROW()</f>
        <v>1893</v>
      </c>
      <c r="B1893" s="453"/>
      <c r="D1893" s="452" t="s">
        <v>24</v>
      </c>
      <c r="F1893" s="454"/>
      <c r="G1893" s="454"/>
      <c r="H1893" s="448"/>
      <c r="I1893" s="448"/>
      <c r="J1893" s="464"/>
      <c r="K1893" s="448"/>
      <c r="L1893" s="448"/>
      <c r="M1893" s="448"/>
      <c r="N1893" s="448"/>
      <c r="O1893" s="443"/>
      <c r="P1893" s="439"/>
      <c r="Q1893" s="439">
        <f>SUM(Q1877:Q1892)</f>
        <v>0</v>
      </c>
      <c r="R1893" s="439"/>
      <c r="S1893" s="440"/>
      <c r="T1893" s="439"/>
      <c r="U1893" s="439"/>
      <c r="V1893" s="439"/>
      <c r="W1893" s="439"/>
      <c r="X1893" s="440"/>
      <c r="Y1893" s="443"/>
      <c r="Z1893" s="439"/>
      <c r="AA1893" s="439"/>
      <c r="AB1893" s="439"/>
      <c r="AC1893" s="439"/>
      <c r="AD1893" s="440"/>
      <c r="AE1893" s="443"/>
      <c r="AF1893" s="439"/>
      <c r="AG1893" s="439"/>
      <c r="AH1893" s="439"/>
      <c r="AI1893" s="440"/>
      <c r="AJ1893" s="443"/>
      <c r="AK1893" s="439"/>
      <c r="AL1893" s="439"/>
      <c r="AM1893" s="439"/>
      <c r="AN1893" s="440"/>
    </row>
    <row r="1894" spans="1:40" outlineLevel="1">
      <c r="A1894" s="732" t="s">
        <v>68</v>
      </c>
      <c r="B1894" s="733"/>
      <c r="C1894" s="881"/>
      <c r="D1894" s="733"/>
      <c r="E1894" s="733"/>
      <c r="F1894" s="733"/>
      <c r="G1894" s="730"/>
      <c r="H1894" s="733"/>
      <c r="I1894" s="730"/>
      <c r="J1894" s="729"/>
      <c r="K1894" s="730"/>
      <c r="L1894" s="730"/>
      <c r="M1894" s="730"/>
      <c r="N1894" s="730"/>
      <c r="O1894" s="729"/>
      <c r="P1894" s="730"/>
      <c r="Q1894" s="730"/>
      <c r="R1894" s="730"/>
      <c r="S1894" s="731"/>
      <c r="T1894" s="730"/>
      <c r="U1894" s="730"/>
      <c r="V1894" s="730"/>
      <c r="W1894" s="730"/>
      <c r="X1894" s="731"/>
      <c r="Y1894" s="729"/>
      <c r="Z1894" s="730"/>
      <c r="AA1894" s="730"/>
      <c r="AB1894" s="730"/>
      <c r="AC1894" s="730"/>
      <c r="AD1894" s="731"/>
      <c r="AE1894" s="729"/>
      <c r="AF1894" s="730"/>
      <c r="AG1894" s="730"/>
      <c r="AH1894" s="730"/>
      <c r="AI1894" s="731"/>
      <c r="AJ1894" s="729"/>
      <c r="AK1894" s="730"/>
      <c r="AL1894" s="730"/>
      <c r="AM1894" s="730"/>
      <c r="AN1894" s="731"/>
    </row>
    <row r="1895" spans="1:40" outlineLevel="2">
      <c r="A1895" s="882">
        <f>ROW()</f>
        <v>1895</v>
      </c>
      <c r="B1895" s="453"/>
      <c r="D1895" s="452" t="s">
        <v>300</v>
      </c>
      <c r="E1895" s="438"/>
      <c r="F1895" s="438"/>
      <c r="G1895" s="438"/>
      <c r="H1895" s="439"/>
      <c r="I1895" s="439"/>
      <c r="J1895" s="443"/>
      <c r="K1895" s="439"/>
      <c r="L1895" s="439"/>
      <c r="M1895" s="439"/>
      <c r="N1895" s="439"/>
      <c r="O1895" s="443"/>
      <c r="P1895" s="439"/>
      <c r="Q1895" s="439"/>
      <c r="R1895" s="439"/>
      <c r="S1895" s="440">
        <f t="shared" ref="S1895:S1910" si="1868">-(S1805+S1823+S1859)*(S1805+S1823+S1859&lt;0)</f>
        <v>0</v>
      </c>
      <c r="T1895" s="439"/>
      <c r="U1895" s="439"/>
      <c r="V1895" s="439"/>
      <c r="W1895" s="439"/>
      <c r="X1895" s="440">
        <f t="shared" ref="X1895:X1910" si="1869">-(X1805+X1823+X1859)*(X1805+X1823+X1859&lt;0)</f>
        <v>0</v>
      </c>
      <c r="Y1895" s="443"/>
      <c r="Z1895" s="439"/>
      <c r="AA1895" s="439"/>
      <c r="AB1895" s="439"/>
      <c r="AC1895" s="439"/>
      <c r="AD1895" s="440"/>
      <c r="AE1895" s="443"/>
      <c r="AF1895" s="439"/>
      <c r="AG1895" s="439"/>
      <c r="AH1895" s="439"/>
      <c r="AI1895" s="440"/>
      <c r="AJ1895" s="443"/>
      <c r="AK1895" s="439"/>
      <c r="AL1895" s="439"/>
      <c r="AM1895" s="439"/>
      <c r="AN1895" s="440"/>
    </row>
    <row r="1896" spans="1:40" outlineLevel="2">
      <c r="A1896" s="882">
        <f>ROW()</f>
        <v>1896</v>
      </c>
      <c r="B1896" s="453"/>
      <c r="D1896" s="452" t="s">
        <v>301</v>
      </c>
      <c r="E1896" s="438"/>
      <c r="F1896" s="438"/>
      <c r="G1896" s="438"/>
      <c r="H1896" s="439"/>
      <c r="I1896" s="439"/>
      <c r="J1896" s="443"/>
      <c r="K1896" s="439"/>
      <c r="L1896" s="439"/>
      <c r="M1896" s="439"/>
      <c r="N1896" s="439"/>
      <c r="O1896" s="443"/>
      <c r="P1896" s="439"/>
      <c r="Q1896" s="439"/>
      <c r="R1896" s="439"/>
      <c r="S1896" s="440">
        <f t="shared" si="1868"/>
        <v>0</v>
      </c>
      <c r="T1896" s="439"/>
      <c r="U1896" s="439"/>
      <c r="V1896" s="439"/>
      <c r="W1896" s="439"/>
      <c r="X1896" s="440">
        <f t="shared" si="1869"/>
        <v>0</v>
      </c>
      <c r="Y1896" s="443"/>
      <c r="Z1896" s="439"/>
      <c r="AA1896" s="439"/>
      <c r="AB1896" s="439"/>
      <c r="AC1896" s="439"/>
      <c r="AD1896" s="440"/>
      <c r="AE1896" s="443"/>
      <c r="AF1896" s="439"/>
      <c r="AG1896" s="439"/>
      <c r="AH1896" s="439"/>
      <c r="AI1896" s="440"/>
      <c r="AJ1896" s="443"/>
      <c r="AK1896" s="439"/>
      <c r="AL1896" s="439"/>
      <c r="AM1896" s="439"/>
      <c r="AN1896" s="440"/>
    </row>
    <row r="1897" spans="1:40" outlineLevel="2">
      <c r="A1897" s="882">
        <f>ROW()</f>
        <v>1897</v>
      </c>
      <c r="B1897" s="453"/>
      <c r="D1897" s="452" t="s">
        <v>29</v>
      </c>
      <c r="E1897" s="438"/>
      <c r="F1897" s="438"/>
      <c r="G1897" s="438"/>
      <c r="H1897" s="439"/>
      <c r="I1897" s="439"/>
      <c r="J1897" s="443"/>
      <c r="K1897" s="439"/>
      <c r="L1897" s="439"/>
      <c r="M1897" s="439"/>
      <c r="N1897" s="439"/>
      <c r="O1897" s="443"/>
      <c r="P1897" s="439"/>
      <c r="Q1897" s="439"/>
      <c r="R1897" s="439"/>
      <c r="S1897" s="440">
        <f t="shared" si="1868"/>
        <v>0.2438011173526996</v>
      </c>
      <c r="T1897" s="439"/>
      <c r="U1897" s="439"/>
      <c r="V1897" s="439"/>
      <c r="W1897" s="439"/>
      <c r="X1897" s="440">
        <f t="shared" si="1869"/>
        <v>0</v>
      </c>
      <c r="Y1897" s="443"/>
      <c r="Z1897" s="439"/>
      <c r="AA1897" s="439"/>
      <c r="AB1897" s="439"/>
      <c r="AC1897" s="439"/>
      <c r="AD1897" s="440"/>
      <c r="AE1897" s="443"/>
      <c r="AF1897" s="439"/>
      <c r="AG1897" s="439"/>
      <c r="AH1897" s="439"/>
      <c r="AI1897" s="440"/>
      <c r="AJ1897" s="443"/>
      <c r="AK1897" s="439"/>
      <c r="AL1897" s="439"/>
      <c r="AM1897" s="439"/>
      <c r="AN1897" s="440"/>
    </row>
    <row r="1898" spans="1:40" outlineLevel="2">
      <c r="A1898" s="882">
        <f>ROW()</f>
        <v>1898</v>
      </c>
      <c r="B1898" s="453"/>
      <c r="D1898" s="452" t="s">
        <v>30</v>
      </c>
      <c r="E1898" s="438"/>
      <c r="F1898" s="438"/>
      <c r="G1898" s="438"/>
      <c r="H1898" s="439"/>
      <c r="I1898" s="439"/>
      <c r="J1898" s="443"/>
      <c r="K1898" s="439"/>
      <c r="L1898" s="439"/>
      <c r="M1898" s="439"/>
      <c r="N1898" s="439"/>
      <c r="O1898" s="443"/>
      <c r="P1898" s="439"/>
      <c r="Q1898" s="439"/>
      <c r="R1898" s="439"/>
      <c r="S1898" s="440">
        <f t="shared" si="1868"/>
        <v>0</v>
      </c>
      <c r="T1898" s="439"/>
      <c r="U1898" s="439"/>
      <c r="V1898" s="439"/>
      <c r="W1898" s="439"/>
      <c r="X1898" s="440">
        <f t="shared" si="1869"/>
        <v>0</v>
      </c>
      <c r="Y1898" s="443"/>
      <c r="Z1898" s="439"/>
      <c r="AA1898" s="439"/>
      <c r="AB1898" s="439"/>
      <c r="AC1898" s="439"/>
      <c r="AD1898" s="440"/>
      <c r="AE1898" s="443"/>
      <c r="AF1898" s="439"/>
      <c r="AG1898" s="439"/>
      <c r="AH1898" s="439"/>
      <c r="AI1898" s="440"/>
      <c r="AJ1898" s="443"/>
      <c r="AK1898" s="439"/>
      <c r="AL1898" s="439"/>
      <c r="AM1898" s="439"/>
      <c r="AN1898" s="440"/>
    </row>
    <row r="1899" spans="1:40" outlineLevel="2">
      <c r="A1899" s="882">
        <f>ROW()</f>
        <v>1899</v>
      </c>
      <c r="B1899" s="453"/>
      <c r="D1899" s="452" t="s">
        <v>31</v>
      </c>
      <c r="E1899" s="438"/>
      <c r="F1899" s="438"/>
      <c r="G1899" s="438"/>
      <c r="H1899" s="439"/>
      <c r="I1899" s="439"/>
      <c r="J1899" s="443"/>
      <c r="K1899" s="439"/>
      <c r="L1899" s="439"/>
      <c r="M1899" s="439"/>
      <c r="N1899" s="439"/>
      <c r="O1899" s="443"/>
      <c r="P1899" s="439"/>
      <c r="Q1899" s="439"/>
      <c r="R1899" s="439"/>
      <c r="S1899" s="440">
        <f t="shared" si="1868"/>
        <v>0</v>
      </c>
      <c r="T1899" s="439"/>
      <c r="U1899" s="439"/>
      <c r="V1899" s="439"/>
      <c r="W1899" s="439"/>
      <c r="X1899" s="440">
        <f t="shared" si="1869"/>
        <v>0</v>
      </c>
      <c r="Y1899" s="443"/>
      <c r="Z1899" s="439"/>
      <c r="AA1899" s="439"/>
      <c r="AB1899" s="439"/>
      <c r="AC1899" s="439"/>
      <c r="AD1899" s="440"/>
      <c r="AE1899" s="443"/>
      <c r="AF1899" s="439"/>
      <c r="AG1899" s="439"/>
      <c r="AH1899" s="439"/>
      <c r="AI1899" s="440"/>
      <c r="AJ1899" s="443"/>
      <c r="AK1899" s="439"/>
      <c r="AL1899" s="439"/>
      <c r="AM1899" s="439"/>
      <c r="AN1899" s="440"/>
    </row>
    <row r="1900" spans="1:40" outlineLevel="2">
      <c r="A1900" s="882">
        <f>ROW()</f>
        <v>1900</v>
      </c>
      <c r="B1900" s="453"/>
      <c r="D1900" s="452" t="s">
        <v>32</v>
      </c>
      <c r="E1900" s="438"/>
      <c r="F1900" s="438"/>
      <c r="G1900" s="438"/>
      <c r="H1900" s="439"/>
      <c r="I1900" s="439"/>
      <c r="J1900" s="443"/>
      <c r="K1900" s="439"/>
      <c r="L1900" s="439"/>
      <c r="M1900" s="439"/>
      <c r="N1900" s="439"/>
      <c r="O1900" s="443"/>
      <c r="P1900" s="439"/>
      <c r="Q1900" s="439"/>
      <c r="R1900" s="439"/>
      <c r="S1900" s="440">
        <f t="shared" si="1868"/>
        <v>0</v>
      </c>
      <c r="T1900" s="439"/>
      <c r="U1900" s="439"/>
      <c r="V1900" s="439"/>
      <c r="W1900" s="439"/>
      <c r="X1900" s="440">
        <f t="shared" si="1869"/>
        <v>0</v>
      </c>
      <c r="Y1900" s="443"/>
      <c r="Z1900" s="439"/>
      <c r="AA1900" s="439"/>
      <c r="AB1900" s="439"/>
      <c r="AC1900" s="439"/>
      <c r="AD1900" s="440"/>
      <c r="AE1900" s="443"/>
      <c r="AF1900" s="439"/>
      <c r="AG1900" s="439"/>
      <c r="AH1900" s="439"/>
      <c r="AI1900" s="440"/>
      <c r="AJ1900" s="443"/>
      <c r="AK1900" s="439"/>
      <c r="AL1900" s="439"/>
      <c r="AM1900" s="439"/>
      <c r="AN1900" s="440"/>
    </row>
    <row r="1901" spans="1:40" outlineLevel="2">
      <c r="A1901" s="882">
        <f>ROW()</f>
        <v>1901</v>
      </c>
      <c r="B1901" s="453"/>
      <c r="D1901" s="452" t="s">
        <v>33</v>
      </c>
      <c r="E1901" s="438"/>
      <c r="F1901" s="438"/>
      <c r="G1901" s="438"/>
      <c r="H1901" s="439"/>
      <c r="I1901" s="439"/>
      <c r="J1901" s="443"/>
      <c r="K1901" s="439"/>
      <c r="L1901" s="439"/>
      <c r="M1901" s="439"/>
      <c r="N1901" s="439"/>
      <c r="O1901" s="443"/>
      <c r="P1901" s="439"/>
      <c r="Q1901" s="439"/>
      <c r="R1901" s="439"/>
      <c r="S1901" s="440">
        <f t="shared" si="1868"/>
        <v>5.8542805280081193E-4</v>
      </c>
      <c r="T1901" s="439"/>
      <c r="U1901" s="439"/>
      <c r="V1901" s="439"/>
      <c r="W1901" s="439"/>
      <c r="X1901" s="440">
        <f t="shared" si="1869"/>
        <v>0</v>
      </c>
      <c r="Y1901" s="443"/>
      <c r="Z1901" s="439"/>
      <c r="AA1901" s="439"/>
      <c r="AB1901" s="439"/>
      <c r="AC1901" s="439"/>
      <c r="AD1901" s="440"/>
      <c r="AE1901" s="443"/>
      <c r="AF1901" s="439"/>
      <c r="AG1901" s="439"/>
      <c r="AH1901" s="439"/>
      <c r="AI1901" s="440"/>
      <c r="AJ1901" s="443"/>
      <c r="AK1901" s="439"/>
      <c r="AL1901" s="439"/>
      <c r="AM1901" s="439"/>
      <c r="AN1901" s="440"/>
    </row>
    <row r="1902" spans="1:40" outlineLevel="2">
      <c r="A1902" s="882">
        <f>ROW()</f>
        <v>1902</v>
      </c>
      <c r="B1902" s="453"/>
      <c r="D1902" s="452" t="s">
        <v>27</v>
      </c>
      <c r="E1902" s="438"/>
      <c r="F1902" s="438"/>
      <c r="G1902" s="438"/>
      <c r="H1902" s="439"/>
      <c r="I1902" s="439"/>
      <c r="J1902" s="443"/>
      <c r="K1902" s="439"/>
      <c r="L1902" s="439"/>
      <c r="M1902" s="439"/>
      <c r="N1902" s="439"/>
      <c r="O1902" s="443"/>
      <c r="P1902" s="439"/>
      <c r="Q1902" s="439"/>
      <c r="R1902" s="439"/>
      <c r="S1902" s="440">
        <f t="shared" si="1868"/>
        <v>0</v>
      </c>
      <c r="T1902" s="439"/>
      <c r="U1902" s="439"/>
      <c r="V1902" s="439"/>
      <c r="W1902" s="439"/>
      <c r="X1902" s="440">
        <f t="shared" si="1869"/>
        <v>0</v>
      </c>
      <c r="Y1902" s="443"/>
      <c r="Z1902" s="439"/>
      <c r="AA1902" s="439"/>
      <c r="AB1902" s="439"/>
      <c r="AC1902" s="439"/>
      <c r="AD1902" s="440"/>
      <c r="AE1902" s="443"/>
      <c r="AF1902" s="439"/>
      <c r="AG1902" s="439"/>
      <c r="AH1902" s="439"/>
      <c r="AI1902" s="440"/>
      <c r="AJ1902" s="443"/>
      <c r="AK1902" s="439"/>
      <c r="AL1902" s="439"/>
      <c r="AM1902" s="439"/>
      <c r="AN1902" s="440"/>
    </row>
    <row r="1903" spans="1:40" outlineLevel="2">
      <c r="A1903" s="882">
        <f>ROW()</f>
        <v>1903</v>
      </c>
      <c r="B1903" s="453"/>
      <c r="D1903" s="452" t="s">
        <v>34</v>
      </c>
      <c r="E1903" s="438"/>
      <c r="F1903" s="438"/>
      <c r="G1903" s="438"/>
      <c r="H1903" s="439"/>
      <c r="I1903" s="439"/>
      <c r="J1903" s="443"/>
      <c r="K1903" s="439"/>
      <c r="L1903" s="439"/>
      <c r="M1903" s="439"/>
      <c r="N1903" s="439"/>
      <c r="O1903" s="443"/>
      <c r="P1903" s="439"/>
      <c r="Q1903" s="439"/>
      <c r="R1903" s="439"/>
      <c r="S1903" s="440">
        <f t="shared" si="1868"/>
        <v>0</v>
      </c>
      <c r="T1903" s="439"/>
      <c r="U1903" s="439"/>
      <c r="V1903" s="439"/>
      <c r="W1903" s="439"/>
      <c r="X1903" s="440">
        <f t="shared" si="1869"/>
        <v>0</v>
      </c>
      <c r="Y1903" s="443"/>
      <c r="Z1903" s="439"/>
      <c r="AA1903" s="439"/>
      <c r="AB1903" s="439"/>
      <c r="AC1903" s="439"/>
      <c r="AD1903" s="440"/>
      <c r="AE1903" s="443"/>
      <c r="AF1903" s="439"/>
      <c r="AG1903" s="439"/>
      <c r="AH1903" s="439"/>
      <c r="AI1903" s="440"/>
      <c r="AJ1903" s="443"/>
      <c r="AK1903" s="439"/>
      <c r="AL1903" s="439"/>
      <c r="AM1903" s="439"/>
      <c r="AN1903" s="440"/>
    </row>
    <row r="1904" spans="1:40" outlineLevel="2">
      <c r="A1904" s="882">
        <f>ROW()</f>
        <v>1904</v>
      </c>
      <c r="B1904" s="453"/>
      <c r="D1904" s="452" t="s">
        <v>35</v>
      </c>
      <c r="E1904" s="438"/>
      <c r="F1904" s="438"/>
      <c r="G1904" s="438"/>
      <c r="H1904" s="439"/>
      <c r="I1904" s="439"/>
      <c r="J1904" s="443"/>
      <c r="K1904" s="439"/>
      <c r="L1904" s="439"/>
      <c r="M1904" s="439"/>
      <c r="N1904" s="439"/>
      <c r="O1904" s="443"/>
      <c r="P1904" s="439"/>
      <c r="Q1904" s="439"/>
      <c r="R1904" s="439"/>
      <c r="S1904" s="440">
        <f t="shared" si="1868"/>
        <v>0</v>
      </c>
      <c r="T1904" s="439"/>
      <c r="U1904" s="439"/>
      <c r="V1904" s="439"/>
      <c r="W1904" s="439"/>
      <c r="X1904" s="440">
        <f t="shared" si="1869"/>
        <v>0</v>
      </c>
      <c r="Y1904" s="443"/>
      <c r="Z1904" s="439"/>
      <c r="AA1904" s="439"/>
      <c r="AB1904" s="439"/>
      <c r="AC1904" s="439"/>
      <c r="AD1904" s="440"/>
      <c r="AE1904" s="443"/>
      <c r="AF1904" s="439"/>
      <c r="AG1904" s="439"/>
      <c r="AH1904" s="439"/>
      <c r="AI1904" s="440"/>
      <c r="AJ1904" s="443"/>
      <c r="AK1904" s="439"/>
      <c r="AL1904" s="439"/>
      <c r="AM1904" s="439"/>
      <c r="AN1904" s="440"/>
    </row>
    <row r="1905" spans="1:40" outlineLevel="2">
      <c r="A1905" s="882">
        <f>ROW()</f>
        <v>1905</v>
      </c>
      <c r="B1905" s="453"/>
      <c r="D1905" s="452" t="s">
        <v>302</v>
      </c>
      <c r="E1905" s="438"/>
      <c r="F1905" s="438"/>
      <c r="G1905" s="438"/>
      <c r="H1905" s="439"/>
      <c r="I1905" s="439"/>
      <c r="J1905" s="443"/>
      <c r="K1905" s="439"/>
      <c r="L1905" s="439"/>
      <c r="M1905" s="439"/>
      <c r="N1905" s="439"/>
      <c r="O1905" s="443"/>
      <c r="P1905" s="439"/>
      <c r="Q1905" s="439"/>
      <c r="R1905" s="439"/>
      <c r="S1905" s="440">
        <f t="shared" si="1868"/>
        <v>0</v>
      </c>
      <c r="T1905" s="439"/>
      <c r="U1905" s="439"/>
      <c r="V1905" s="439"/>
      <c r="W1905" s="439"/>
      <c r="X1905" s="440">
        <f t="shared" si="1869"/>
        <v>0</v>
      </c>
      <c r="Y1905" s="443"/>
      <c r="Z1905" s="439"/>
      <c r="AA1905" s="439"/>
      <c r="AB1905" s="439"/>
      <c r="AC1905" s="439"/>
      <c r="AD1905" s="440"/>
      <c r="AE1905" s="443"/>
      <c r="AF1905" s="439"/>
      <c r="AG1905" s="439"/>
      <c r="AH1905" s="439"/>
      <c r="AI1905" s="440"/>
      <c r="AJ1905" s="443"/>
      <c r="AK1905" s="439"/>
      <c r="AL1905" s="439"/>
      <c r="AM1905" s="439"/>
      <c r="AN1905" s="440"/>
    </row>
    <row r="1906" spans="1:40" outlineLevel="2">
      <c r="A1906" s="882">
        <f>ROW()</f>
        <v>1906</v>
      </c>
      <c r="B1906" s="453"/>
      <c r="D1906" s="452" t="s">
        <v>36</v>
      </c>
      <c r="E1906" s="438"/>
      <c r="F1906" s="438"/>
      <c r="G1906" s="438"/>
      <c r="H1906" s="439"/>
      <c r="I1906" s="439"/>
      <c r="J1906" s="443"/>
      <c r="K1906" s="439"/>
      <c r="L1906" s="439"/>
      <c r="M1906" s="439"/>
      <c r="N1906" s="439"/>
      <c r="O1906" s="443"/>
      <c r="P1906" s="439"/>
      <c r="Q1906" s="439"/>
      <c r="R1906" s="439"/>
      <c r="S1906" s="440">
        <f t="shared" si="1868"/>
        <v>1.5985386663010646</v>
      </c>
      <c r="T1906" s="439"/>
      <c r="U1906" s="439"/>
      <c r="V1906" s="439"/>
      <c r="W1906" s="439"/>
      <c r="X1906" s="440">
        <f t="shared" si="1869"/>
        <v>0</v>
      </c>
      <c r="Y1906" s="443"/>
      <c r="Z1906" s="439"/>
      <c r="AA1906" s="439"/>
      <c r="AB1906" s="439"/>
      <c r="AC1906" s="439"/>
      <c r="AD1906" s="440"/>
      <c r="AE1906" s="443"/>
      <c r="AF1906" s="439"/>
      <c r="AG1906" s="439"/>
      <c r="AH1906" s="439"/>
      <c r="AI1906" s="440"/>
      <c r="AJ1906" s="443"/>
      <c r="AK1906" s="439"/>
      <c r="AL1906" s="439"/>
      <c r="AM1906" s="439"/>
      <c r="AN1906" s="440"/>
    </row>
    <row r="1907" spans="1:40" outlineLevel="2">
      <c r="A1907" s="882">
        <f>ROW()</f>
        <v>1907</v>
      </c>
      <c r="B1907" s="453"/>
      <c r="D1907" s="452" t="s">
        <v>583</v>
      </c>
      <c r="E1907" s="438"/>
      <c r="F1907" s="438"/>
      <c r="G1907" s="438"/>
      <c r="H1907" s="439"/>
      <c r="I1907" s="439"/>
      <c r="J1907" s="443"/>
      <c r="K1907" s="439"/>
      <c r="L1907" s="439"/>
      <c r="M1907" s="439"/>
      <c r="N1907" s="439"/>
      <c r="O1907" s="443"/>
      <c r="P1907" s="439"/>
      <c r="Q1907" s="439"/>
      <c r="R1907" s="439"/>
      <c r="S1907" s="440">
        <f t="shared" si="1868"/>
        <v>0</v>
      </c>
      <c r="T1907" s="439"/>
      <c r="U1907" s="439"/>
      <c r="V1907" s="439"/>
      <c r="W1907" s="439"/>
      <c r="X1907" s="440">
        <f t="shared" si="1869"/>
        <v>0</v>
      </c>
      <c r="Y1907" s="443"/>
      <c r="Z1907" s="439"/>
      <c r="AA1907" s="439"/>
      <c r="AB1907" s="439"/>
      <c r="AC1907" s="439"/>
      <c r="AD1907" s="440"/>
      <c r="AE1907" s="443"/>
      <c r="AF1907" s="439"/>
      <c r="AG1907" s="439"/>
      <c r="AH1907" s="439"/>
      <c r="AI1907" s="440"/>
      <c r="AJ1907" s="443"/>
      <c r="AK1907" s="439"/>
      <c r="AL1907" s="439"/>
      <c r="AM1907" s="439"/>
      <c r="AN1907" s="440"/>
    </row>
    <row r="1908" spans="1:40" outlineLevel="2">
      <c r="A1908" s="882">
        <f>ROW()</f>
        <v>1908</v>
      </c>
      <c r="B1908" s="453"/>
      <c r="D1908" s="452" t="s">
        <v>81</v>
      </c>
      <c r="E1908" s="438"/>
      <c r="F1908" s="438"/>
      <c r="G1908" s="438"/>
      <c r="H1908" s="439"/>
      <c r="I1908" s="439"/>
      <c r="J1908" s="443"/>
      <c r="K1908" s="439"/>
      <c r="L1908" s="439"/>
      <c r="M1908" s="439"/>
      <c r="N1908" s="439"/>
      <c r="O1908" s="443"/>
      <c r="P1908" s="439"/>
      <c r="Q1908" s="439"/>
      <c r="R1908" s="439"/>
      <c r="S1908" s="440">
        <f t="shared" si="1868"/>
        <v>0</v>
      </c>
      <c r="T1908" s="439"/>
      <c r="U1908" s="439"/>
      <c r="V1908" s="439"/>
      <c r="W1908" s="439"/>
      <c r="X1908" s="440">
        <f t="shared" si="1869"/>
        <v>0</v>
      </c>
      <c r="Y1908" s="443"/>
      <c r="Z1908" s="439"/>
      <c r="AA1908" s="439"/>
      <c r="AB1908" s="439"/>
      <c r="AC1908" s="439"/>
      <c r="AD1908" s="440"/>
      <c r="AE1908" s="443"/>
      <c r="AF1908" s="439"/>
      <c r="AG1908" s="439"/>
      <c r="AH1908" s="439"/>
      <c r="AI1908" s="440"/>
      <c r="AJ1908" s="443"/>
      <c r="AK1908" s="439"/>
      <c r="AL1908" s="439"/>
      <c r="AM1908" s="439"/>
      <c r="AN1908" s="440"/>
    </row>
    <row r="1909" spans="1:40" outlineLevel="2">
      <c r="A1909" s="882">
        <f>ROW()</f>
        <v>1909</v>
      </c>
      <c r="B1909" s="453"/>
      <c r="D1909" s="452" t="s">
        <v>28</v>
      </c>
      <c r="E1909" s="438"/>
      <c r="F1909" s="438"/>
      <c r="G1909" s="438"/>
      <c r="H1909" s="439"/>
      <c r="I1909" s="439"/>
      <c r="J1909" s="443"/>
      <c r="K1909" s="439"/>
      <c r="L1909" s="439"/>
      <c r="M1909" s="439"/>
      <c r="N1909" s="439"/>
      <c r="O1909" s="443"/>
      <c r="P1909" s="439"/>
      <c r="Q1909" s="439"/>
      <c r="R1909" s="439"/>
      <c r="S1909" s="440">
        <f t="shared" si="1868"/>
        <v>0</v>
      </c>
      <c r="T1909" s="439"/>
      <c r="U1909" s="439"/>
      <c r="V1909" s="439"/>
      <c r="W1909" s="439"/>
      <c r="X1909" s="440">
        <f t="shared" si="1869"/>
        <v>0</v>
      </c>
      <c r="Y1909" s="443"/>
      <c r="Z1909" s="439"/>
      <c r="AA1909" s="439"/>
      <c r="AB1909" s="439"/>
      <c r="AC1909" s="439"/>
      <c r="AD1909" s="440"/>
      <c r="AE1909" s="443"/>
      <c r="AF1909" s="439"/>
      <c r="AG1909" s="439"/>
      <c r="AH1909" s="439"/>
      <c r="AI1909" s="440"/>
      <c r="AJ1909" s="443"/>
      <c r="AK1909" s="439"/>
      <c r="AL1909" s="439"/>
      <c r="AM1909" s="439"/>
      <c r="AN1909" s="440"/>
    </row>
    <row r="1910" spans="1:40" outlineLevel="2">
      <c r="A1910" s="882">
        <f>ROW()</f>
        <v>1910</v>
      </c>
      <c r="B1910" s="453"/>
      <c r="D1910" s="456" t="s">
        <v>443</v>
      </c>
      <c r="E1910" s="457"/>
      <c r="F1910" s="457"/>
      <c r="G1910" s="457"/>
      <c r="H1910" s="441"/>
      <c r="I1910" s="441"/>
      <c r="J1910" s="462"/>
      <c r="K1910" s="441"/>
      <c r="L1910" s="441"/>
      <c r="M1910" s="441"/>
      <c r="N1910" s="441"/>
      <c r="O1910" s="462"/>
      <c r="P1910" s="441"/>
      <c r="Q1910" s="441"/>
      <c r="R1910" s="441"/>
      <c r="S1910" s="442">
        <f t="shared" si="1868"/>
        <v>0</v>
      </c>
      <c r="T1910" s="441"/>
      <c r="U1910" s="441"/>
      <c r="V1910" s="441"/>
      <c r="W1910" s="441"/>
      <c r="X1910" s="442">
        <f t="shared" si="1869"/>
        <v>0</v>
      </c>
      <c r="Y1910" s="462"/>
      <c r="Z1910" s="441"/>
      <c r="AA1910" s="441"/>
      <c r="AB1910" s="441"/>
      <c r="AC1910" s="441"/>
      <c r="AD1910" s="442"/>
      <c r="AE1910" s="462"/>
      <c r="AF1910" s="441"/>
      <c r="AG1910" s="441"/>
      <c r="AH1910" s="441"/>
      <c r="AI1910" s="442"/>
      <c r="AJ1910" s="462"/>
      <c r="AK1910" s="441"/>
      <c r="AL1910" s="441"/>
      <c r="AM1910" s="441"/>
      <c r="AN1910" s="442"/>
    </row>
    <row r="1911" spans="1:40" outlineLevel="2">
      <c r="A1911" s="882">
        <f>ROW()</f>
        <v>1911</v>
      </c>
      <c r="B1911" s="453"/>
      <c r="D1911" s="452" t="s">
        <v>24</v>
      </c>
      <c r="E1911" s="438"/>
      <c r="F1911" s="438"/>
      <c r="G1911" s="438"/>
      <c r="H1911" s="439"/>
      <c r="I1911" s="439"/>
      <c r="J1911" s="443"/>
      <c r="K1911" s="439"/>
      <c r="L1911" s="439"/>
      <c r="M1911" s="439"/>
      <c r="N1911" s="439"/>
      <c r="O1911" s="443"/>
      <c r="P1911" s="439"/>
      <c r="Q1911" s="439"/>
      <c r="R1911" s="439"/>
      <c r="S1911" s="440">
        <f>SUM(S1895:S1910)</f>
        <v>1.8429252117065649</v>
      </c>
      <c r="T1911" s="439"/>
      <c r="U1911" s="439"/>
      <c r="V1911" s="439"/>
      <c r="W1911" s="439"/>
      <c r="X1911" s="440">
        <f>SUM(X1895:X1910)</f>
        <v>0</v>
      </c>
      <c r="Y1911" s="443"/>
      <c r="Z1911" s="439"/>
      <c r="AA1911" s="439"/>
      <c r="AB1911" s="439"/>
      <c r="AC1911" s="439"/>
      <c r="AD1911" s="440"/>
      <c r="AE1911" s="443"/>
      <c r="AF1911" s="439"/>
      <c r="AG1911" s="439"/>
      <c r="AH1911" s="439"/>
      <c r="AI1911" s="440"/>
      <c r="AJ1911" s="443"/>
      <c r="AK1911" s="439"/>
      <c r="AL1911" s="439"/>
      <c r="AM1911" s="439"/>
      <c r="AN1911" s="440"/>
    </row>
    <row r="1912" spans="1:40" outlineLevel="1">
      <c r="A1912" s="732" t="s">
        <v>22</v>
      </c>
      <c r="B1912" s="733"/>
      <c r="C1912" s="881"/>
      <c r="D1912" s="733"/>
      <c r="E1912" s="733"/>
      <c r="F1912" s="733"/>
      <c r="G1912" s="730"/>
      <c r="H1912" s="733"/>
      <c r="I1912" s="730"/>
      <c r="J1912" s="729"/>
      <c r="K1912" s="730"/>
      <c r="L1912" s="730"/>
      <c r="M1912" s="730"/>
      <c r="N1912" s="730"/>
      <c r="O1912" s="729"/>
      <c r="P1912" s="730"/>
      <c r="Q1912" s="730"/>
      <c r="R1912" s="730"/>
      <c r="S1912" s="731"/>
      <c r="T1912" s="730"/>
      <c r="U1912" s="730"/>
      <c r="V1912" s="730"/>
      <c r="W1912" s="730"/>
      <c r="X1912" s="731"/>
      <c r="Y1912" s="729"/>
      <c r="Z1912" s="730"/>
      <c r="AA1912" s="730"/>
      <c r="AB1912" s="730"/>
      <c r="AC1912" s="730"/>
      <c r="AD1912" s="731"/>
      <c r="AE1912" s="729"/>
      <c r="AF1912" s="730"/>
      <c r="AG1912" s="730"/>
      <c r="AH1912" s="730"/>
      <c r="AI1912" s="731"/>
      <c r="AJ1912" s="729"/>
      <c r="AK1912" s="730"/>
      <c r="AL1912" s="730"/>
      <c r="AM1912" s="730"/>
      <c r="AN1912" s="731"/>
    </row>
    <row r="1913" spans="1:40" outlineLevel="2">
      <c r="A1913" s="882">
        <f>ROW()</f>
        <v>1913</v>
      </c>
      <c r="B1913" s="453"/>
      <c r="D1913" s="452" t="s">
        <v>300</v>
      </c>
      <c r="H1913" s="458"/>
      <c r="I1913" s="458"/>
      <c r="J1913" s="459"/>
      <c r="K1913" s="458"/>
      <c r="L1913" s="458"/>
      <c r="M1913" s="458"/>
      <c r="N1913" s="458"/>
      <c r="O1913" s="459"/>
      <c r="P1913" s="31"/>
      <c r="Q1913" s="439">
        <f t="shared" ref="Q1913:AN1913" si="1870">Q1805+Q1823+Q1841+Q1859+Q1877 + Q1895</f>
        <v>2.3199044318781055</v>
      </c>
      <c r="R1913" s="439">
        <f t="shared" si="1870"/>
        <v>2.3083665118432179</v>
      </c>
      <c r="S1913" s="313">
        <f t="shared" si="1870"/>
        <v>2.2968285918083304</v>
      </c>
      <c r="T1913" s="439">
        <f t="shared" si="1870"/>
        <v>2.2870962672667696</v>
      </c>
      <c r="U1913" s="439">
        <f t="shared" si="1870"/>
        <v>2.267631618183648</v>
      </c>
      <c r="V1913" s="439">
        <f t="shared" si="1870"/>
        <v>2.2481669691005264</v>
      </c>
      <c r="W1913" s="439">
        <f t="shared" si="1870"/>
        <v>2.2287023200174048</v>
      </c>
      <c r="X1913" s="440">
        <f t="shared" si="1870"/>
        <v>2.2092376709342831</v>
      </c>
      <c r="Y1913" s="443">
        <f t="shared" si="1870"/>
        <v>2.1942088432408529</v>
      </c>
      <c r="Z1913" s="439">
        <f t="shared" si="1870"/>
        <v>2.1641511878539919</v>
      </c>
      <c r="AA1913" s="439">
        <f t="shared" si="1870"/>
        <v>2.1340935324671308</v>
      </c>
      <c r="AB1913" s="439">
        <f t="shared" si="1870"/>
        <v>2.1040358770802698</v>
      </c>
      <c r="AC1913" s="439">
        <f t="shared" si="1870"/>
        <v>2.0739782216934088</v>
      </c>
      <c r="AD1913" s="440">
        <f t="shared" si="1870"/>
        <v>2.0439205663065478</v>
      </c>
      <c r="AE1913" s="443">
        <f t="shared" si="1870"/>
        <v>2.0140555457089393</v>
      </c>
      <c r="AF1913" s="439">
        <f t="shared" si="1870"/>
        <v>1.9841905251113308</v>
      </c>
      <c r="AG1913" s="439">
        <f t="shared" si="1870"/>
        <v>1.9543255045137222</v>
      </c>
      <c r="AH1913" s="439">
        <f t="shared" si="1870"/>
        <v>1.9244604839161137</v>
      </c>
      <c r="AI1913" s="440">
        <f t="shared" si="1870"/>
        <v>1.8945954633185051</v>
      </c>
      <c r="AJ1913" s="443">
        <f t="shared" si="1870"/>
        <v>1.8645225194563066</v>
      </c>
      <c r="AK1913" s="439">
        <f t="shared" si="1870"/>
        <v>1.8344495755941082</v>
      </c>
      <c r="AL1913" s="439">
        <f t="shared" si="1870"/>
        <v>1.8043766317319097</v>
      </c>
      <c r="AM1913" s="439">
        <f t="shared" si="1870"/>
        <v>1.7743036878697112</v>
      </c>
      <c r="AN1913" s="440">
        <f t="shared" si="1870"/>
        <v>1.7442307440075127</v>
      </c>
    </row>
    <row r="1914" spans="1:40" outlineLevel="2">
      <c r="A1914" s="882">
        <f>ROW()</f>
        <v>1914</v>
      </c>
      <c r="B1914" s="453"/>
      <c r="D1914" s="452" t="s">
        <v>301</v>
      </c>
      <c r="H1914" s="458"/>
      <c r="I1914" s="458"/>
      <c r="J1914" s="459"/>
      <c r="K1914" s="458"/>
      <c r="L1914" s="458"/>
      <c r="M1914" s="458"/>
      <c r="N1914" s="458"/>
      <c r="O1914" s="459"/>
      <c r="P1914" s="31"/>
      <c r="Q1914" s="439">
        <f t="shared" ref="Q1914:AN1914" si="1871">Q1806+Q1824+Q1842+Q1860+Q1878 + Q1896</f>
        <v>0</v>
      </c>
      <c r="R1914" s="439">
        <f t="shared" si="1871"/>
        <v>0</v>
      </c>
      <c r="S1914" s="313">
        <f t="shared" si="1871"/>
        <v>0</v>
      </c>
      <c r="T1914" s="439">
        <f t="shared" si="1871"/>
        <v>0</v>
      </c>
      <c r="U1914" s="439">
        <f t="shared" si="1871"/>
        <v>0</v>
      </c>
      <c r="V1914" s="439">
        <f t="shared" si="1871"/>
        <v>0</v>
      </c>
      <c r="W1914" s="439">
        <f t="shared" si="1871"/>
        <v>0</v>
      </c>
      <c r="X1914" s="440">
        <f t="shared" si="1871"/>
        <v>0</v>
      </c>
      <c r="Y1914" s="443">
        <f t="shared" si="1871"/>
        <v>0</v>
      </c>
      <c r="Z1914" s="439">
        <f t="shared" si="1871"/>
        <v>0</v>
      </c>
      <c r="AA1914" s="439">
        <f t="shared" si="1871"/>
        <v>0</v>
      </c>
      <c r="AB1914" s="439">
        <f t="shared" si="1871"/>
        <v>0</v>
      </c>
      <c r="AC1914" s="439">
        <f t="shared" si="1871"/>
        <v>0</v>
      </c>
      <c r="AD1914" s="440">
        <f t="shared" si="1871"/>
        <v>0</v>
      </c>
      <c r="AE1914" s="443">
        <f t="shared" si="1871"/>
        <v>0</v>
      </c>
      <c r="AF1914" s="439">
        <f t="shared" si="1871"/>
        <v>0</v>
      </c>
      <c r="AG1914" s="439">
        <f t="shared" si="1871"/>
        <v>0</v>
      </c>
      <c r="AH1914" s="439">
        <f t="shared" si="1871"/>
        <v>0</v>
      </c>
      <c r="AI1914" s="440">
        <f t="shared" si="1871"/>
        <v>0</v>
      </c>
      <c r="AJ1914" s="443">
        <f t="shared" si="1871"/>
        <v>0</v>
      </c>
      <c r="AK1914" s="439">
        <f t="shared" si="1871"/>
        <v>0</v>
      </c>
      <c r="AL1914" s="439">
        <f t="shared" si="1871"/>
        <v>0</v>
      </c>
      <c r="AM1914" s="439">
        <f t="shared" si="1871"/>
        <v>0</v>
      </c>
      <c r="AN1914" s="440">
        <f t="shared" si="1871"/>
        <v>0</v>
      </c>
    </row>
    <row r="1915" spans="1:40" outlineLevel="2">
      <c r="A1915" s="882">
        <f>ROW()</f>
        <v>1915</v>
      </c>
      <c r="B1915" s="453"/>
      <c r="D1915" s="452" t="s">
        <v>29</v>
      </c>
      <c r="H1915" s="458"/>
      <c r="I1915" s="458"/>
      <c r="J1915" s="459"/>
      <c r="K1915" s="458"/>
      <c r="L1915" s="458"/>
      <c r="M1915" s="458"/>
      <c r="N1915" s="458"/>
      <c r="O1915" s="459"/>
      <c r="P1915" s="31"/>
      <c r="Q1915" s="439">
        <f t="shared" ref="Q1915:AN1915" si="1872">Q1807+Q1825+Q1843+Q1861+Q1879 + Q1897</f>
        <v>0</v>
      </c>
      <c r="R1915" s="439">
        <f t="shared" si="1872"/>
        <v>-0.1219005586763498</v>
      </c>
      <c r="S1915" s="313">
        <f t="shared" si="1872"/>
        <v>0</v>
      </c>
      <c r="T1915" s="439">
        <f t="shared" si="1872"/>
        <v>0</v>
      </c>
      <c r="U1915" s="439">
        <f t="shared" si="1872"/>
        <v>0</v>
      </c>
      <c r="V1915" s="439">
        <f t="shared" si="1872"/>
        <v>0</v>
      </c>
      <c r="W1915" s="439">
        <f t="shared" si="1872"/>
        <v>0</v>
      </c>
      <c r="X1915" s="440">
        <f t="shared" si="1872"/>
        <v>0</v>
      </c>
      <c r="Y1915" s="443">
        <f t="shared" si="1872"/>
        <v>0</v>
      </c>
      <c r="Z1915" s="439">
        <f t="shared" si="1872"/>
        <v>0</v>
      </c>
      <c r="AA1915" s="439">
        <f t="shared" si="1872"/>
        <v>0</v>
      </c>
      <c r="AB1915" s="439">
        <f t="shared" si="1872"/>
        <v>0</v>
      </c>
      <c r="AC1915" s="439">
        <f t="shared" si="1872"/>
        <v>0</v>
      </c>
      <c r="AD1915" s="440">
        <f t="shared" si="1872"/>
        <v>0</v>
      </c>
      <c r="AE1915" s="443">
        <f t="shared" si="1872"/>
        <v>0</v>
      </c>
      <c r="AF1915" s="439">
        <f t="shared" si="1872"/>
        <v>0</v>
      </c>
      <c r="AG1915" s="439">
        <f t="shared" si="1872"/>
        <v>0</v>
      </c>
      <c r="AH1915" s="439">
        <f t="shared" si="1872"/>
        <v>0</v>
      </c>
      <c r="AI1915" s="440">
        <f t="shared" si="1872"/>
        <v>0</v>
      </c>
      <c r="AJ1915" s="443">
        <f t="shared" si="1872"/>
        <v>0</v>
      </c>
      <c r="AK1915" s="439">
        <f t="shared" si="1872"/>
        <v>0</v>
      </c>
      <c r="AL1915" s="439">
        <f t="shared" si="1872"/>
        <v>0</v>
      </c>
      <c r="AM1915" s="439">
        <f t="shared" si="1872"/>
        <v>0</v>
      </c>
      <c r="AN1915" s="440">
        <f t="shared" si="1872"/>
        <v>0</v>
      </c>
    </row>
    <row r="1916" spans="1:40" outlineLevel="2">
      <c r="A1916" s="882">
        <f>ROW()</f>
        <v>1916</v>
      </c>
      <c r="B1916" s="453"/>
      <c r="D1916" s="452" t="s">
        <v>30</v>
      </c>
      <c r="H1916" s="458"/>
      <c r="I1916" s="458"/>
      <c r="J1916" s="459"/>
      <c r="K1916" s="458"/>
      <c r="L1916" s="458"/>
      <c r="M1916" s="458"/>
      <c r="N1916" s="458"/>
      <c r="O1916" s="459"/>
      <c r="P1916" s="31"/>
      <c r="Q1916" s="439">
        <f t="shared" ref="Q1916:AN1916" si="1873">Q1808+Q1826+Q1844+Q1862+Q1880 + Q1898</f>
        <v>18.992544655011812</v>
      </c>
      <c r="R1916" s="439">
        <f t="shared" si="1873"/>
        <v>18.942374528073682</v>
      </c>
      <c r="S1916" s="313">
        <f t="shared" si="1873"/>
        <v>18.892204401135551</v>
      </c>
      <c r="T1916" s="439">
        <f t="shared" si="1873"/>
        <v>18.729340570091278</v>
      </c>
      <c r="U1916" s="439">
        <f t="shared" si="1873"/>
        <v>18.403612908002735</v>
      </c>
      <c r="V1916" s="439">
        <f t="shared" si="1873"/>
        <v>18.077885245914192</v>
      </c>
      <c r="W1916" s="439">
        <f t="shared" si="1873"/>
        <v>17.75215758382565</v>
      </c>
      <c r="X1916" s="440">
        <f t="shared" si="1873"/>
        <v>17.426429921737107</v>
      </c>
      <c r="Y1916" s="443">
        <f t="shared" si="1873"/>
        <v>17.263566090692834</v>
      </c>
      <c r="Z1916" s="439">
        <f t="shared" si="1873"/>
        <v>16.937838428604291</v>
      </c>
      <c r="AA1916" s="439">
        <f t="shared" si="1873"/>
        <v>16.612110766515748</v>
      </c>
      <c r="AB1916" s="439">
        <f t="shared" si="1873"/>
        <v>16.286383104427205</v>
      </c>
      <c r="AC1916" s="439">
        <f t="shared" si="1873"/>
        <v>15.960655442338661</v>
      </c>
      <c r="AD1916" s="440">
        <f t="shared" si="1873"/>
        <v>15.634927780250116</v>
      </c>
      <c r="AE1916" s="443">
        <f t="shared" si="1873"/>
        <v>15.311287655553713</v>
      </c>
      <c r="AF1916" s="439">
        <f t="shared" si="1873"/>
        <v>14.987647530857309</v>
      </c>
      <c r="AG1916" s="439">
        <f t="shared" si="1873"/>
        <v>14.664007406160906</v>
      </c>
      <c r="AH1916" s="439">
        <f t="shared" si="1873"/>
        <v>14.340367281464502</v>
      </c>
      <c r="AI1916" s="440">
        <f t="shared" si="1873"/>
        <v>14.016727156768098</v>
      </c>
      <c r="AJ1916" s="443">
        <f t="shared" si="1873"/>
        <v>13.690756757773492</v>
      </c>
      <c r="AK1916" s="439">
        <f t="shared" si="1873"/>
        <v>13.364786358778886</v>
      </c>
      <c r="AL1916" s="439">
        <f t="shared" si="1873"/>
        <v>13.03881595978428</v>
      </c>
      <c r="AM1916" s="439">
        <f t="shared" si="1873"/>
        <v>12.712845560789674</v>
      </c>
      <c r="AN1916" s="440">
        <f t="shared" si="1873"/>
        <v>12.386875161795068</v>
      </c>
    </row>
    <row r="1917" spans="1:40" outlineLevel="2">
      <c r="A1917" s="882">
        <f>ROW()</f>
        <v>1917</v>
      </c>
      <c r="B1917" s="453"/>
      <c r="D1917" s="452" t="s">
        <v>31</v>
      </c>
      <c r="H1917" s="458"/>
      <c r="I1917" s="458"/>
      <c r="J1917" s="459"/>
      <c r="K1917" s="458"/>
      <c r="L1917" s="458"/>
      <c r="M1917" s="458"/>
      <c r="N1917" s="458"/>
      <c r="O1917" s="459"/>
      <c r="P1917" s="31"/>
      <c r="Q1917" s="439">
        <f t="shared" ref="Q1917:AN1917" si="1874">Q1809+Q1827+Q1845+Q1863+Q1881 + Q1899</f>
        <v>0</v>
      </c>
      <c r="R1917" s="439">
        <f t="shared" si="1874"/>
        <v>0</v>
      </c>
      <c r="S1917" s="313">
        <f t="shared" si="1874"/>
        <v>0</v>
      </c>
      <c r="T1917" s="439">
        <f t="shared" si="1874"/>
        <v>0</v>
      </c>
      <c r="U1917" s="439">
        <f t="shared" si="1874"/>
        <v>0</v>
      </c>
      <c r="V1917" s="439">
        <f t="shared" si="1874"/>
        <v>0</v>
      </c>
      <c r="W1917" s="439">
        <f t="shared" si="1874"/>
        <v>0</v>
      </c>
      <c r="X1917" s="440">
        <f t="shared" si="1874"/>
        <v>0</v>
      </c>
      <c r="Y1917" s="443">
        <f t="shared" si="1874"/>
        <v>0</v>
      </c>
      <c r="Z1917" s="439">
        <f t="shared" si="1874"/>
        <v>0</v>
      </c>
      <c r="AA1917" s="439">
        <f t="shared" si="1874"/>
        <v>0</v>
      </c>
      <c r="AB1917" s="439">
        <f t="shared" si="1874"/>
        <v>0</v>
      </c>
      <c r="AC1917" s="439">
        <f t="shared" si="1874"/>
        <v>0</v>
      </c>
      <c r="AD1917" s="440">
        <f t="shared" si="1874"/>
        <v>0</v>
      </c>
      <c r="AE1917" s="443">
        <f t="shared" si="1874"/>
        <v>0</v>
      </c>
      <c r="AF1917" s="439">
        <f t="shared" si="1874"/>
        <v>0</v>
      </c>
      <c r="AG1917" s="439">
        <f t="shared" si="1874"/>
        <v>0</v>
      </c>
      <c r="AH1917" s="439">
        <f t="shared" si="1874"/>
        <v>0</v>
      </c>
      <c r="AI1917" s="440">
        <f t="shared" si="1874"/>
        <v>0</v>
      </c>
      <c r="AJ1917" s="443">
        <f t="shared" si="1874"/>
        <v>0</v>
      </c>
      <c r="AK1917" s="439">
        <f t="shared" si="1874"/>
        <v>0</v>
      </c>
      <c r="AL1917" s="439">
        <f t="shared" si="1874"/>
        <v>0</v>
      </c>
      <c r="AM1917" s="439">
        <f t="shared" si="1874"/>
        <v>0</v>
      </c>
      <c r="AN1917" s="440">
        <f t="shared" si="1874"/>
        <v>0</v>
      </c>
    </row>
    <row r="1918" spans="1:40" outlineLevel="2">
      <c r="A1918" s="882">
        <f>ROW()</f>
        <v>1918</v>
      </c>
      <c r="B1918" s="453"/>
      <c r="D1918" s="452" t="s">
        <v>32</v>
      </c>
      <c r="H1918" s="458"/>
      <c r="I1918" s="458"/>
      <c r="J1918" s="459"/>
      <c r="K1918" s="458"/>
      <c r="L1918" s="458"/>
      <c r="M1918" s="458"/>
      <c r="N1918" s="458"/>
      <c r="O1918" s="459"/>
      <c r="P1918" s="31"/>
      <c r="Q1918" s="439">
        <f t="shared" ref="Q1918:AN1918" si="1875">Q1810+Q1828+Q1846+Q1864+Q1882 + Q1900</f>
        <v>0.9425441606526993</v>
      </c>
      <c r="R1918" s="439">
        <f t="shared" si="1875"/>
        <v>0.9396497498130354</v>
      </c>
      <c r="S1918" s="313">
        <f t="shared" si="1875"/>
        <v>0.93675533897337149</v>
      </c>
      <c r="T1918" s="439">
        <f t="shared" si="1875"/>
        <v>0.924429610828985</v>
      </c>
      <c r="U1918" s="439">
        <f t="shared" si="1875"/>
        <v>0.89977815454021204</v>
      </c>
      <c r="V1918" s="439">
        <f t="shared" si="1875"/>
        <v>0.87512669825143907</v>
      </c>
      <c r="W1918" s="439">
        <f t="shared" si="1875"/>
        <v>0.85047524196266611</v>
      </c>
      <c r="X1918" s="440">
        <f t="shared" si="1875"/>
        <v>0.82582378567389314</v>
      </c>
      <c r="Y1918" s="443">
        <f t="shared" si="1875"/>
        <v>0.81349805752950666</v>
      </c>
      <c r="Z1918" s="439">
        <f t="shared" si="1875"/>
        <v>0.78884660124073369</v>
      </c>
      <c r="AA1918" s="439">
        <f t="shared" si="1875"/>
        <v>0.76419514495196073</v>
      </c>
      <c r="AB1918" s="439">
        <f t="shared" si="1875"/>
        <v>0.73954368866318776</v>
      </c>
      <c r="AC1918" s="439">
        <f t="shared" si="1875"/>
        <v>0.71489223237441479</v>
      </c>
      <c r="AD1918" s="440">
        <f t="shared" si="1875"/>
        <v>0.69024077608564183</v>
      </c>
      <c r="AE1918" s="443">
        <f t="shared" si="1875"/>
        <v>0.665747307105787</v>
      </c>
      <c r="AF1918" s="439">
        <f t="shared" si="1875"/>
        <v>0.64125383812593206</v>
      </c>
      <c r="AG1918" s="439">
        <f t="shared" si="1875"/>
        <v>0.61676036914607713</v>
      </c>
      <c r="AH1918" s="439">
        <f t="shared" si="1875"/>
        <v>0.59226690016622219</v>
      </c>
      <c r="AI1918" s="440">
        <f t="shared" si="1875"/>
        <v>0.56777343118636725</v>
      </c>
      <c r="AJ1918" s="443">
        <f t="shared" si="1875"/>
        <v>0.54308762983043823</v>
      </c>
      <c r="AK1918" s="439">
        <f t="shared" si="1875"/>
        <v>0.51840182847450922</v>
      </c>
      <c r="AL1918" s="439">
        <f t="shared" si="1875"/>
        <v>0.4937160271185802</v>
      </c>
      <c r="AM1918" s="439">
        <f t="shared" si="1875"/>
        <v>0.46903022576265119</v>
      </c>
      <c r="AN1918" s="440">
        <f t="shared" si="1875"/>
        <v>0.44434442440672217</v>
      </c>
    </row>
    <row r="1919" spans="1:40" outlineLevel="2">
      <c r="A1919" s="882">
        <f>ROW()</f>
        <v>1919</v>
      </c>
      <c r="B1919" s="453"/>
      <c r="D1919" s="452" t="s">
        <v>33</v>
      </c>
      <c r="H1919" s="458"/>
      <c r="I1919" s="458"/>
      <c r="J1919" s="459"/>
      <c r="K1919" s="458"/>
      <c r="L1919" s="458"/>
      <c r="M1919" s="458"/>
      <c r="N1919" s="458"/>
      <c r="O1919" s="459"/>
      <c r="P1919" s="31"/>
      <c r="Q1919" s="439">
        <f t="shared" ref="Q1919:AN1919" si="1876">Q1811+Q1829+Q1847+Q1865+Q1883 + Q1901</f>
        <v>0</v>
      </c>
      <c r="R1919" s="439">
        <f t="shared" si="1876"/>
        <v>-2.9271402640040597E-4</v>
      </c>
      <c r="S1919" s="313">
        <f t="shared" si="1876"/>
        <v>0</v>
      </c>
      <c r="T1919" s="439">
        <f t="shared" si="1876"/>
        <v>0</v>
      </c>
      <c r="U1919" s="439">
        <f t="shared" si="1876"/>
        <v>0</v>
      </c>
      <c r="V1919" s="439">
        <f t="shared" si="1876"/>
        <v>0</v>
      </c>
      <c r="W1919" s="439">
        <f t="shared" si="1876"/>
        <v>0</v>
      </c>
      <c r="X1919" s="440">
        <f t="shared" si="1876"/>
        <v>0</v>
      </c>
      <c r="Y1919" s="443">
        <f t="shared" si="1876"/>
        <v>0</v>
      </c>
      <c r="Z1919" s="439">
        <f t="shared" si="1876"/>
        <v>0</v>
      </c>
      <c r="AA1919" s="439">
        <f t="shared" si="1876"/>
        <v>0</v>
      </c>
      <c r="AB1919" s="439">
        <f t="shared" si="1876"/>
        <v>0</v>
      </c>
      <c r="AC1919" s="439">
        <f t="shared" si="1876"/>
        <v>0</v>
      </c>
      <c r="AD1919" s="440">
        <f t="shared" si="1876"/>
        <v>0</v>
      </c>
      <c r="AE1919" s="443">
        <f t="shared" si="1876"/>
        <v>0</v>
      </c>
      <c r="AF1919" s="439">
        <f t="shared" si="1876"/>
        <v>0</v>
      </c>
      <c r="AG1919" s="439">
        <f t="shared" si="1876"/>
        <v>0</v>
      </c>
      <c r="AH1919" s="439">
        <f t="shared" si="1876"/>
        <v>0</v>
      </c>
      <c r="AI1919" s="440">
        <f t="shared" si="1876"/>
        <v>0</v>
      </c>
      <c r="AJ1919" s="443">
        <f t="shared" si="1876"/>
        <v>0</v>
      </c>
      <c r="AK1919" s="439">
        <f t="shared" si="1876"/>
        <v>0</v>
      </c>
      <c r="AL1919" s="439">
        <f t="shared" si="1876"/>
        <v>0</v>
      </c>
      <c r="AM1919" s="439">
        <f t="shared" si="1876"/>
        <v>0</v>
      </c>
      <c r="AN1919" s="440">
        <f t="shared" si="1876"/>
        <v>0</v>
      </c>
    </row>
    <row r="1920" spans="1:40" outlineLevel="2">
      <c r="A1920" s="882">
        <f>ROW()</f>
        <v>1920</v>
      </c>
      <c r="B1920" s="453"/>
      <c r="D1920" s="452" t="s">
        <v>27</v>
      </c>
      <c r="H1920" s="458"/>
      <c r="I1920" s="458"/>
      <c r="J1920" s="459"/>
      <c r="K1920" s="458"/>
      <c r="L1920" s="458"/>
      <c r="M1920" s="458"/>
      <c r="N1920" s="458"/>
      <c r="O1920" s="459"/>
      <c r="P1920" s="31"/>
      <c r="Q1920" s="439">
        <f t="shared" ref="Q1920:AN1920" si="1877">Q1812+Q1830+Q1848+Q1866+Q1884 + Q1902</f>
        <v>6.0263581687515777E-2</v>
      </c>
      <c r="R1920" s="439">
        <f t="shared" si="1877"/>
        <v>5.9768271658494097E-2</v>
      </c>
      <c r="S1920" s="313">
        <f t="shared" si="1877"/>
        <v>5.9272961629472418E-2</v>
      </c>
      <c r="T1920" s="439">
        <f t="shared" si="1877"/>
        <v>5.8493054239610938E-2</v>
      </c>
      <c r="U1920" s="439">
        <f t="shared" si="1877"/>
        <v>5.6933239459887978E-2</v>
      </c>
      <c r="V1920" s="439">
        <f t="shared" si="1877"/>
        <v>5.5373424680165019E-2</v>
      </c>
      <c r="W1920" s="439">
        <f t="shared" si="1877"/>
        <v>5.381360990044206E-2</v>
      </c>
      <c r="X1920" s="440">
        <f t="shared" si="1877"/>
        <v>5.22537951207191E-2</v>
      </c>
      <c r="Y1920" s="443">
        <f t="shared" si="1877"/>
        <v>5.147388773085762E-2</v>
      </c>
      <c r="Z1920" s="439">
        <f t="shared" si="1877"/>
        <v>4.9914072951134661E-2</v>
      </c>
      <c r="AA1920" s="439">
        <f t="shared" si="1877"/>
        <v>4.8354258171411701E-2</v>
      </c>
      <c r="AB1920" s="439">
        <f t="shared" si="1877"/>
        <v>4.6794443391688742E-2</v>
      </c>
      <c r="AC1920" s="439">
        <f t="shared" si="1877"/>
        <v>4.5234628611965783E-2</v>
      </c>
      <c r="AD1920" s="440">
        <f t="shared" si="1877"/>
        <v>4.3674813832242823E-2</v>
      </c>
      <c r="AE1920" s="443">
        <f t="shared" si="1877"/>
        <v>4.2124995660289086E-2</v>
      </c>
      <c r="AF1920" s="439">
        <f t="shared" si="1877"/>
        <v>4.0575177488335348E-2</v>
      </c>
      <c r="AG1920" s="439">
        <f t="shared" si="1877"/>
        <v>3.9025359316381611E-2</v>
      </c>
      <c r="AH1920" s="439">
        <f t="shared" si="1877"/>
        <v>3.7475541144427874E-2</v>
      </c>
      <c r="AI1920" s="440">
        <f t="shared" si="1877"/>
        <v>3.5925722972474136E-2</v>
      </c>
      <c r="AJ1920" s="443">
        <f t="shared" si="1877"/>
        <v>3.436373501714917E-2</v>
      </c>
      <c r="AK1920" s="439">
        <f t="shared" si="1877"/>
        <v>3.2801747061824205E-2</v>
      </c>
      <c r="AL1920" s="439">
        <f t="shared" si="1877"/>
        <v>3.1239759106499242E-2</v>
      </c>
      <c r="AM1920" s="439">
        <f t="shared" si="1877"/>
        <v>2.967777115117428E-2</v>
      </c>
      <c r="AN1920" s="440">
        <f t="shared" si="1877"/>
        <v>2.8115783195849318E-2</v>
      </c>
    </row>
    <row r="1921" spans="1:40" outlineLevel="2">
      <c r="A1921" s="882">
        <f>ROW()</f>
        <v>1921</v>
      </c>
      <c r="B1921" s="453"/>
      <c r="D1921" s="452" t="s">
        <v>34</v>
      </c>
      <c r="H1921" s="458"/>
      <c r="I1921" s="458"/>
      <c r="J1921" s="459"/>
      <c r="K1921" s="458"/>
      <c r="L1921" s="458"/>
      <c r="M1921" s="458"/>
      <c r="N1921" s="458"/>
      <c r="O1921" s="459"/>
      <c r="P1921" s="31"/>
      <c r="Q1921" s="439">
        <f t="shared" ref="Q1921:AN1921" si="1878">Q1813+Q1831+Q1849+Q1867+Q1885 + Q1903</f>
        <v>27.97725311743331</v>
      </c>
      <c r="R1921" s="439">
        <f t="shared" si="1878"/>
        <v>26.988054327100603</v>
      </c>
      <c r="S1921" s="313">
        <f t="shared" si="1878"/>
        <v>25.998855536767895</v>
      </c>
      <c r="T1921" s="439">
        <f t="shared" si="1878"/>
        <v>25.433663025099026</v>
      </c>
      <c r="U1921" s="439">
        <f t="shared" si="1878"/>
        <v>24.303278001761292</v>
      </c>
      <c r="V1921" s="439">
        <f t="shared" si="1878"/>
        <v>23.172892978423558</v>
      </c>
      <c r="W1921" s="439">
        <f t="shared" si="1878"/>
        <v>22.042507955085824</v>
      </c>
      <c r="X1921" s="440">
        <f t="shared" si="1878"/>
        <v>20.91212293174809</v>
      </c>
      <c r="Y1921" s="443">
        <f t="shared" si="1878"/>
        <v>20.346930420079222</v>
      </c>
      <c r="Z1921" s="439">
        <f t="shared" si="1878"/>
        <v>19.216545396741488</v>
      </c>
      <c r="AA1921" s="439">
        <f t="shared" si="1878"/>
        <v>18.086160373403754</v>
      </c>
      <c r="AB1921" s="439">
        <f t="shared" si="1878"/>
        <v>16.95577535006602</v>
      </c>
      <c r="AC1921" s="439">
        <f t="shared" si="1878"/>
        <v>15.825390326728284</v>
      </c>
      <c r="AD1921" s="440">
        <f t="shared" si="1878"/>
        <v>14.695005303390548</v>
      </c>
      <c r="AE1921" s="443">
        <f t="shared" si="1878"/>
        <v>13.571864740006269</v>
      </c>
      <c r="AF1921" s="439">
        <f t="shared" si="1878"/>
        <v>12.44872417662199</v>
      </c>
      <c r="AG1921" s="439">
        <f t="shared" si="1878"/>
        <v>11.325583613237711</v>
      </c>
      <c r="AH1921" s="439">
        <f t="shared" si="1878"/>
        <v>10.202443049853432</v>
      </c>
      <c r="AI1921" s="440">
        <f t="shared" si="1878"/>
        <v>9.0793024864691532</v>
      </c>
      <c r="AJ1921" s="443">
        <f t="shared" si="1878"/>
        <v>7.944389675660509</v>
      </c>
      <c r="AK1921" s="439">
        <f t="shared" si="1878"/>
        <v>6.8094768648518649</v>
      </c>
      <c r="AL1921" s="439">
        <f t="shared" si="1878"/>
        <v>5.6745640540432207</v>
      </c>
      <c r="AM1921" s="439">
        <f t="shared" si="1878"/>
        <v>4.5396512432345766</v>
      </c>
      <c r="AN1921" s="440">
        <f t="shared" si="1878"/>
        <v>3.4047384324259324</v>
      </c>
    </row>
    <row r="1922" spans="1:40" outlineLevel="2">
      <c r="A1922" s="882">
        <f>ROW()</f>
        <v>1922</v>
      </c>
      <c r="B1922" s="453"/>
      <c r="D1922" s="452" t="s">
        <v>35</v>
      </c>
      <c r="H1922" s="458"/>
      <c r="I1922" s="458"/>
      <c r="J1922" s="459"/>
      <c r="K1922" s="458"/>
      <c r="L1922" s="458"/>
      <c r="M1922" s="458"/>
      <c r="N1922" s="458"/>
      <c r="O1922" s="459"/>
      <c r="P1922" s="31"/>
      <c r="Q1922" s="439">
        <f t="shared" ref="Q1922:AN1922" si="1879">Q1814+Q1832+Q1850+Q1868+Q1886 + Q1904</f>
        <v>0</v>
      </c>
      <c r="R1922" s="439">
        <f t="shared" si="1879"/>
        <v>0</v>
      </c>
      <c r="S1922" s="313">
        <f t="shared" si="1879"/>
        <v>0</v>
      </c>
      <c r="T1922" s="439">
        <f t="shared" si="1879"/>
        <v>0</v>
      </c>
      <c r="U1922" s="439">
        <f t="shared" si="1879"/>
        <v>0</v>
      </c>
      <c r="V1922" s="439">
        <f t="shared" si="1879"/>
        <v>0</v>
      </c>
      <c r="W1922" s="439">
        <f t="shared" si="1879"/>
        <v>0</v>
      </c>
      <c r="X1922" s="440">
        <f t="shared" si="1879"/>
        <v>0</v>
      </c>
      <c r="Y1922" s="443">
        <f t="shared" si="1879"/>
        <v>0</v>
      </c>
      <c r="Z1922" s="439">
        <f t="shared" si="1879"/>
        <v>0</v>
      </c>
      <c r="AA1922" s="439">
        <f t="shared" si="1879"/>
        <v>0</v>
      </c>
      <c r="AB1922" s="439">
        <f t="shared" si="1879"/>
        <v>0</v>
      </c>
      <c r="AC1922" s="439">
        <f t="shared" si="1879"/>
        <v>0</v>
      </c>
      <c r="AD1922" s="440">
        <f t="shared" si="1879"/>
        <v>0</v>
      </c>
      <c r="AE1922" s="443">
        <f t="shared" si="1879"/>
        <v>0</v>
      </c>
      <c r="AF1922" s="439">
        <f t="shared" si="1879"/>
        <v>0</v>
      </c>
      <c r="AG1922" s="439">
        <f t="shared" si="1879"/>
        <v>0</v>
      </c>
      <c r="AH1922" s="439">
        <f t="shared" si="1879"/>
        <v>0</v>
      </c>
      <c r="AI1922" s="440">
        <f t="shared" si="1879"/>
        <v>0</v>
      </c>
      <c r="AJ1922" s="443">
        <f t="shared" si="1879"/>
        <v>0</v>
      </c>
      <c r="AK1922" s="439">
        <f t="shared" si="1879"/>
        <v>0</v>
      </c>
      <c r="AL1922" s="439">
        <f t="shared" si="1879"/>
        <v>0</v>
      </c>
      <c r="AM1922" s="439">
        <f t="shared" si="1879"/>
        <v>0</v>
      </c>
      <c r="AN1922" s="440">
        <f t="shared" si="1879"/>
        <v>0</v>
      </c>
    </row>
    <row r="1923" spans="1:40" outlineLevel="2">
      <c r="A1923" s="882">
        <f>ROW()</f>
        <v>1923</v>
      </c>
      <c r="B1923" s="453"/>
      <c r="D1923" s="452" t="s">
        <v>302</v>
      </c>
      <c r="H1923" s="458"/>
      <c r="I1923" s="458"/>
      <c r="J1923" s="459"/>
      <c r="K1923" s="458"/>
      <c r="L1923" s="458"/>
      <c r="M1923" s="458"/>
      <c r="N1923" s="458"/>
      <c r="O1923" s="459"/>
      <c r="P1923" s="31"/>
      <c r="Q1923" s="439">
        <f t="shared" ref="Q1923:AN1923" si="1880">Q1815+Q1833+Q1851+Q1869+Q1887 + Q1905</f>
        <v>0</v>
      </c>
      <c r="R1923" s="439">
        <f t="shared" si="1880"/>
        <v>0</v>
      </c>
      <c r="S1923" s="313">
        <f t="shared" si="1880"/>
        <v>0</v>
      </c>
      <c r="T1923" s="439">
        <f t="shared" si="1880"/>
        <v>0</v>
      </c>
      <c r="U1923" s="439">
        <f t="shared" si="1880"/>
        <v>0</v>
      </c>
      <c r="V1923" s="439">
        <f t="shared" si="1880"/>
        <v>0</v>
      </c>
      <c r="W1923" s="439">
        <f t="shared" si="1880"/>
        <v>0</v>
      </c>
      <c r="X1923" s="440">
        <f t="shared" si="1880"/>
        <v>0</v>
      </c>
      <c r="Y1923" s="443">
        <f t="shared" si="1880"/>
        <v>0</v>
      </c>
      <c r="Z1923" s="439">
        <f t="shared" si="1880"/>
        <v>0</v>
      </c>
      <c r="AA1923" s="439">
        <f t="shared" si="1880"/>
        <v>0</v>
      </c>
      <c r="AB1923" s="439">
        <f t="shared" si="1880"/>
        <v>0</v>
      </c>
      <c r="AC1923" s="439">
        <f t="shared" si="1880"/>
        <v>0</v>
      </c>
      <c r="AD1923" s="440">
        <f t="shared" si="1880"/>
        <v>0</v>
      </c>
      <c r="AE1923" s="443">
        <f t="shared" si="1880"/>
        <v>0</v>
      </c>
      <c r="AF1923" s="439">
        <f t="shared" si="1880"/>
        <v>0</v>
      </c>
      <c r="AG1923" s="439">
        <f t="shared" si="1880"/>
        <v>0</v>
      </c>
      <c r="AH1923" s="439">
        <f t="shared" si="1880"/>
        <v>0</v>
      </c>
      <c r="AI1923" s="440">
        <f t="shared" si="1880"/>
        <v>0</v>
      </c>
      <c r="AJ1923" s="443">
        <f t="shared" si="1880"/>
        <v>0</v>
      </c>
      <c r="AK1923" s="439">
        <f t="shared" si="1880"/>
        <v>0</v>
      </c>
      <c r="AL1923" s="439">
        <f t="shared" si="1880"/>
        <v>0</v>
      </c>
      <c r="AM1923" s="439">
        <f t="shared" si="1880"/>
        <v>0</v>
      </c>
      <c r="AN1923" s="440">
        <f t="shared" si="1880"/>
        <v>0</v>
      </c>
    </row>
    <row r="1924" spans="1:40" outlineLevel="2">
      <c r="A1924" s="882">
        <f>ROW()</f>
        <v>1924</v>
      </c>
      <c r="B1924" s="453"/>
      <c r="D1924" s="452" t="s">
        <v>36</v>
      </c>
      <c r="H1924" s="458"/>
      <c r="I1924" s="458"/>
      <c r="J1924" s="459"/>
      <c r="K1924" s="458"/>
      <c r="L1924" s="458"/>
      <c r="M1924" s="458"/>
      <c r="N1924" s="458"/>
      <c r="O1924" s="459"/>
      <c r="P1924" s="31"/>
      <c r="Q1924" s="439">
        <f t="shared" ref="Q1924:AN1924" si="1881">Q1816+Q1834+Q1852+Q1870+Q1888 + Q1906</f>
        <v>0</v>
      </c>
      <c r="R1924" s="439">
        <f t="shared" si="1881"/>
        <v>-0.79926933315053228</v>
      </c>
      <c r="S1924" s="313">
        <f t="shared" si="1881"/>
        <v>0</v>
      </c>
      <c r="T1924" s="439">
        <f t="shared" si="1881"/>
        <v>0</v>
      </c>
      <c r="U1924" s="439">
        <f t="shared" si="1881"/>
        <v>0</v>
      </c>
      <c r="V1924" s="439">
        <f t="shared" si="1881"/>
        <v>0</v>
      </c>
      <c r="W1924" s="439">
        <f t="shared" si="1881"/>
        <v>0</v>
      </c>
      <c r="X1924" s="440">
        <f t="shared" si="1881"/>
        <v>0</v>
      </c>
      <c r="Y1924" s="443">
        <f t="shared" si="1881"/>
        <v>0</v>
      </c>
      <c r="Z1924" s="439">
        <f t="shared" si="1881"/>
        <v>0</v>
      </c>
      <c r="AA1924" s="439">
        <f t="shared" si="1881"/>
        <v>0</v>
      </c>
      <c r="AB1924" s="439">
        <f t="shared" si="1881"/>
        <v>0</v>
      </c>
      <c r="AC1924" s="439">
        <f t="shared" si="1881"/>
        <v>0</v>
      </c>
      <c r="AD1924" s="440">
        <f t="shared" si="1881"/>
        <v>0</v>
      </c>
      <c r="AE1924" s="443">
        <f t="shared" si="1881"/>
        <v>0</v>
      </c>
      <c r="AF1924" s="439">
        <f t="shared" si="1881"/>
        <v>0</v>
      </c>
      <c r="AG1924" s="439">
        <f t="shared" si="1881"/>
        <v>0</v>
      </c>
      <c r="AH1924" s="439">
        <f t="shared" si="1881"/>
        <v>0</v>
      </c>
      <c r="AI1924" s="440">
        <f t="shared" si="1881"/>
        <v>0</v>
      </c>
      <c r="AJ1924" s="443">
        <f t="shared" si="1881"/>
        <v>0</v>
      </c>
      <c r="AK1924" s="439">
        <f t="shared" si="1881"/>
        <v>0</v>
      </c>
      <c r="AL1924" s="439">
        <f t="shared" si="1881"/>
        <v>0</v>
      </c>
      <c r="AM1924" s="439">
        <f t="shared" si="1881"/>
        <v>0</v>
      </c>
      <c r="AN1924" s="440">
        <f t="shared" si="1881"/>
        <v>0</v>
      </c>
    </row>
    <row r="1925" spans="1:40" outlineLevel="2">
      <c r="A1925" s="882">
        <f>ROW()</f>
        <v>1925</v>
      </c>
      <c r="B1925" s="453"/>
      <c r="D1925" s="452" t="s">
        <v>583</v>
      </c>
      <c r="H1925" s="458"/>
      <c r="I1925" s="458"/>
      <c r="J1925" s="459"/>
      <c r="K1925" s="458"/>
      <c r="L1925" s="458"/>
      <c r="M1925" s="458"/>
      <c r="N1925" s="458"/>
      <c r="O1925" s="459"/>
      <c r="P1925" s="31"/>
      <c r="Q1925" s="439">
        <f t="shared" ref="Q1925:AN1925" si="1882">Q1817+Q1835+Q1853+Q1871+Q1889 + Q1907</f>
        <v>0</v>
      </c>
      <c r="R1925" s="439">
        <f t="shared" si="1882"/>
        <v>0</v>
      </c>
      <c r="S1925" s="313">
        <f t="shared" si="1882"/>
        <v>0</v>
      </c>
      <c r="T1925" s="439">
        <f t="shared" si="1882"/>
        <v>0</v>
      </c>
      <c r="U1925" s="439">
        <f t="shared" si="1882"/>
        <v>0</v>
      </c>
      <c r="V1925" s="439">
        <f t="shared" si="1882"/>
        <v>0</v>
      </c>
      <c r="W1925" s="439">
        <f t="shared" si="1882"/>
        <v>0</v>
      </c>
      <c r="X1925" s="440">
        <f t="shared" si="1882"/>
        <v>0</v>
      </c>
      <c r="Y1925" s="443">
        <f t="shared" si="1882"/>
        <v>0</v>
      </c>
      <c r="Z1925" s="439">
        <f t="shared" si="1882"/>
        <v>0</v>
      </c>
      <c r="AA1925" s="439">
        <f t="shared" si="1882"/>
        <v>0</v>
      </c>
      <c r="AB1925" s="439">
        <f t="shared" si="1882"/>
        <v>0</v>
      </c>
      <c r="AC1925" s="439">
        <f t="shared" si="1882"/>
        <v>0</v>
      </c>
      <c r="AD1925" s="440">
        <f t="shared" si="1882"/>
        <v>0</v>
      </c>
      <c r="AE1925" s="443">
        <f t="shared" si="1882"/>
        <v>0</v>
      </c>
      <c r="AF1925" s="439">
        <f t="shared" si="1882"/>
        <v>0</v>
      </c>
      <c r="AG1925" s="439">
        <f t="shared" si="1882"/>
        <v>0</v>
      </c>
      <c r="AH1925" s="439">
        <f t="shared" si="1882"/>
        <v>0</v>
      </c>
      <c r="AI1925" s="440">
        <f t="shared" si="1882"/>
        <v>0</v>
      </c>
      <c r="AJ1925" s="443">
        <f t="shared" si="1882"/>
        <v>0</v>
      </c>
      <c r="AK1925" s="439">
        <f t="shared" si="1882"/>
        <v>0</v>
      </c>
      <c r="AL1925" s="439">
        <f t="shared" si="1882"/>
        <v>0</v>
      </c>
      <c r="AM1925" s="439">
        <f t="shared" si="1882"/>
        <v>0</v>
      </c>
      <c r="AN1925" s="440">
        <f t="shared" si="1882"/>
        <v>0</v>
      </c>
    </row>
    <row r="1926" spans="1:40" outlineLevel="2">
      <c r="A1926" s="882">
        <f>ROW()</f>
        <v>1926</v>
      </c>
      <c r="B1926" s="453"/>
      <c r="D1926" s="452" t="s">
        <v>81</v>
      </c>
      <c r="H1926" s="458"/>
      <c r="I1926" s="458"/>
      <c r="J1926" s="459"/>
      <c r="K1926" s="458"/>
      <c r="L1926" s="458"/>
      <c r="M1926" s="458"/>
      <c r="N1926" s="458"/>
      <c r="O1926" s="459"/>
      <c r="P1926" s="31"/>
      <c r="Q1926" s="439">
        <f t="shared" ref="Q1926:AN1926" si="1883">Q1818+Q1836+Q1854+Q1872+Q1890 + Q1908</f>
        <v>0</v>
      </c>
      <c r="R1926" s="439">
        <f t="shared" si="1883"/>
        <v>0</v>
      </c>
      <c r="S1926" s="313">
        <f t="shared" si="1883"/>
        <v>0</v>
      </c>
      <c r="T1926" s="439">
        <f t="shared" si="1883"/>
        <v>0</v>
      </c>
      <c r="U1926" s="439">
        <f t="shared" si="1883"/>
        <v>0</v>
      </c>
      <c r="V1926" s="439">
        <f t="shared" si="1883"/>
        <v>0</v>
      </c>
      <c r="W1926" s="439">
        <f t="shared" si="1883"/>
        <v>0</v>
      </c>
      <c r="X1926" s="440">
        <f t="shared" si="1883"/>
        <v>0</v>
      </c>
      <c r="Y1926" s="443">
        <f t="shared" si="1883"/>
        <v>0</v>
      </c>
      <c r="Z1926" s="439">
        <f t="shared" si="1883"/>
        <v>0</v>
      </c>
      <c r="AA1926" s="439">
        <f t="shared" si="1883"/>
        <v>0</v>
      </c>
      <c r="AB1926" s="439">
        <f t="shared" si="1883"/>
        <v>0</v>
      </c>
      <c r="AC1926" s="439">
        <f t="shared" si="1883"/>
        <v>0</v>
      </c>
      <c r="AD1926" s="440">
        <f t="shared" si="1883"/>
        <v>0</v>
      </c>
      <c r="AE1926" s="443">
        <f t="shared" si="1883"/>
        <v>0</v>
      </c>
      <c r="AF1926" s="439">
        <f t="shared" si="1883"/>
        <v>0</v>
      </c>
      <c r="AG1926" s="439">
        <f t="shared" si="1883"/>
        <v>0</v>
      </c>
      <c r="AH1926" s="439">
        <f t="shared" si="1883"/>
        <v>0</v>
      </c>
      <c r="AI1926" s="440">
        <f t="shared" si="1883"/>
        <v>0</v>
      </c>
      <c r="AJ1926" s="443">
        <f t="shared" si="1883"/>
        <v>0</v>
      </c>
      <c r="AK1926" s="439">
        <f t="shared" si="1883"/>
        <v>0</v>
      </c>
      <c r="AL1926" s="439">
        <f t="shared" si="1883"/>
        <v>0</v>
      </c>
      <c r="AM1926" s="439">
        <f t="shared" si="1883"/>
        <v>0</v>
      </c>
      <c r="AN1926" s="440">
        <f t="shared" si="1883"/>
        <v>0</v>
      </c>
    </row>
    <row r="1927" spans="1:40" outlineLevel="2">
      <c r="A1927" s="882">
        <f>ROW()</f>
        <v>1927</v>
      </c>
      <c r="B1927" s="453"/>
      <c r="D1927" s="452" t="s">
        <v>28</v>
      </c>
      <c r="H1927" s="458"/>
      <c r="I1927" s="458"/>
      <c r="J1927" s="459"/>
      <c r="K1927" s="458"/>
      <c r="L1927" s="458"/>
      <c r="M1927" s="458"/>
      <c r="N1927" s="458"/>
      <c r="O1927" s="459"/>
      <c r="P1927" s="31"/>
      <c r="Q1927" s="439">
        <f t="shared" ref="Q1927:AN1927" si="1884">Q1819+Q1837+Q1855+Q1873+Q1891 + Q1909</f>
        <v>0</v>
      </c>
      <c r="R1927" s="439">
        <f t="shared" si="1884"/>
        <v>0</v>
      </c>
      <c r="S1927" s="313">
        <f t="shared" si="1884"/>
        <v>0</v>
      </c>
      <c r="T1927" s="439">
        <f t="shared" si="1884"/>
        <v>0</v>
      </c>
      <c r="U1927" s="439">
        <f t="shared" si="1884"/>
        <v>0</v>
      </c>
      <c r="V1927" s="439">
        <f t="shared" si="1884"/>
        <v>0</v>
      </c>
      <c r="W1927" s="439">
        <f t="shared" si="1884"/>
        <v>0</v>
      </c>
      <c r="X1927" s="440">
        <f t="shared" si="1884"/>
        <v>0</v>
      </c>
      <c r="Y1927" s="443">
        <f t="shared" si="1884"/>
        <v>0</v>
      </c>
      <c r="Z1927" s="439">
        <f t="shared" si="1884"/>
        <v>0</v>
      </c>
      <c r="AA1927" s="439">
        <f t="shared" si="1884"/>
        <v>0</v>
      </c>
      <c r="AB1927" s="439">
        <f t="shared" si="1884"/>
        <v>0</v>
      </c>
      <c r="AC1927" s="439">
        <f t="shared" si="1884"/>
        <v>0</v>
      </c>
      <c r="AD1927" s="440">
        <f t="shared" si="1884"/>
        <v>0</v>
      </c>
      <c r="AE1927" s="443">
        <f t="shared" si="1884"/>
        <v>0</v>
      </c>
      <c r="AF1927" s="439">
        <f t="shared" si="1884"/>
        <v>0</v>
      </c>
      <c r="AG1927" s="439">
        <f t="shared" si="1884"/>
        <v>0</v>
      </c>
      <c r="AH1927" s="439">
        <f t="shared" si="1884"/>
        <v>0</v>
      </c>
      <c r="AI1927" s="440">
        <f t="shared" si="1884"/>
        <v>0</v>
      </c>
      <c r="AJ1927" s="443">
        <f t="shared" si="1884"/>
        <v>0</v>
      </c>
      <c r="AK1927" s="439">
        <f t="shared" si="1884"/>
        <v>0</v>
      </c>
      <c r="AL1927" s="439">
        <f t="shared" si="1884"/>
        <v>0</v>
      </c>
      <c r="AM1927" s="439">
        <f t="shared" si="1884"/>
        <v>0</v>
      </c>
      <c r="AN1927" s="440">
        <f t="shared" si="1884"/>
        <v>0</v>
      </c>
    </row>
    <row r="1928" spans="1:40" outlineLevel="2">
      <c r="A1928" s="882">
        <f>ROW()</f>
        <v>1928</v>
      </c>
      <c r="B1928" s="453"/>
      <c r="D1928" s="456" t="s">
        <v>443</v>
      </c>
      <c r="E1928" s="456"/>
      <c r="F1928" s="456"/>
      <c r="G1928" s="456"/>
      <c r="H1928" s="460"/>
      <c r="I1928" s="460"/>
      <c r="J1928" s="461"/>
      <c r="K1928" s="460"/>
      <c r="L1928" s="460"/>
      <c r="M1928" s="460"/>
      <c r="N1928" s="460"/>
      <c r="O1928" s="461"/>
      <c r="P1928" s="57"/>
      <c r="Q1928" s="441">
        <f t="shared" ref="Q1928:AN1928" si="1885">Q1820+Q1838+Q1856+Q1874+Q1892 + Q1910</f>
        <v>0</v>
      </c>
      <c r="R1928" s="441">
        <f t="shared" si="1885"/>
        <v>0</v>
      </c>
      <c r="S1928" s="319">
        <f t="shared" si="1885"/>
        <v>0</v>
      </c>
      <c r="T1928" s="441">
        <f t="shared" si="1885"/>
        <v>0</v>
      </c>
      <c r="U1928" s="441">
        <f t="shared" si="1885"/>
        <v>0</v>
      </c>
      <c r="V1928" s="441">
        <f t="shared" si="1885"/>
        <v>0</v>
      </c>
      <c r="W1928" s="441">
        <f t="shared" si="1885"/>
        <v>0</v>
      </c>
      <c r="X1928" s="442">
        <f t="shared" si="1885"/>
        <v>0</v>
      </c>
      <c r="Y1928" s="462">
        <f t="shared" si="1885"/>
        <v>0</v>
      </c>
      <c r="Z1928" s="441">
        <f t="shared" si="1885"/>
        <v>0</v>
      </c>
      <c r="AA1928" s="441">
        <f t="shared" si="1885"/>
        <v>0</v>
      </c>
      <c r="AB1928" s="441">
        <f t="shared" si="1885"/>
        <v>0</v>
      </c>
      <c r="AC1928" s="441">
        <f t="shared" si="1885"/>
        <v>0</v>
      </c>
      <c r="AD1928" s="442">
        <f t="shared" si="1885"/>
        <v>0</v>
      </c>
      <c r="AE1928" s="462">
        <f t="shared" si="1885"/>
        <v>0</v>
      </c>
      <c r="AF1928" s="441">
        <f t="shared" si="1885"/>
        <v>0</v>
      </c>
      <c r="AG1928" s="441">
        <f t="shared" si="1885"/>
        <v>0</v>
      </c>
      <c r="AH1928" s="441">
        <f t="shared" si="1885"/>
        <v>0</v>
      </c>
      <c r="AI1928" s="442">
        <f t="shared" si="1885"/>
        <v>0</v>
      </c>
      <c r="AJ1928" s="462">
        <f t="shared" si="1885"/>
        <v>0</v>
      </c>
      <c r="AK1928" s="441">
        <f t="shared" si="1885"/>
        <v>0</v>
      </c>
      <c r="AL1928" s="441">
        <f t="shared" si="1885"/>
        <v>0</v>
      </c>
      <c r="AM1928" s="441">
        <f t="shared" si="1885"/>
        <v>0</v>
      </c>
      <c r="AN1928" s="442">
        <f t="shared" si="1885"/>
        <v>0</v>
      </c>
    </row>
    <row r="1929" spans="1:40" outlineLevel="2">
      <c r="A1929" s="882">
        <f>ROW()</f>
        <v>1929</v>
      </c>
      <c r="B1929" s="453"/>
      <c r="D1929" s="452" t="s">
        <v>24</v>
      </c>
      <c r="H1929" s="458"/>
      <c r="I1929" s="458"/>
      <c r="J1929" s="459"/>
      <c r="K1929" s="458"/>
      <c r="L1929" s="458"/>
      <c r="M1929" s="458"/>
      <c r="N1929" s="458"/>
      <c r="O1929" s="459"/>
      <c r="P1929" s="439"/>
      <c r="Q1929" s="439">
        <f t="shared" ref="Q1929:AN1929" si="1886">SUM(Q1913:Q1928)</f>
        <v>50.292509946663444</v>
      </c>
      <c r="R1929" s="439">
        <f t="shared" si="1886"/>
        <v>48.316750782635751</v>
      </c>
      <c r="S1929" s="440">
        <f t="shared" si="1886"/>
        <v>48.183916830314615</v>
      </c>
      <c r="T1929" s="439">
        <f t="shared" si="1886"/>
        <v>47.433022527525665</v>
      </c>
      <c r="U1929" s="439">
        <f t="shared" si="1886"/>
        <v>45.931233921947779</v>
      </c>
      <c r="V1929" s="439">
        <f t="shared" si="1886"/>
        <v>44.429445316369879</v>
      </c>
      <c r="W1929" s="439">
        <f t="shared" si="1886"/>
        <v>42.927656710791986</v>
      </c>
      <c r="X1929" s="440">
        <f t="shared" si="1886"/>
        <v>41.425868105214093</v>
      </c>
      <c r="Y1929" s="443">
        <f t="shared" si="1886"/>
        <v>40.669677299273275</v>
      </c>
      <c r="Z1929" s="439">
        <f t="shared" si="1886"/>
        <v>39.157295687391638</v>
      </c>
      <c r="AA1929" s="439">
        <f t="shared" si="1886"/>
        <v>37.644914075510002</v>
      </c>
      <c r="AB1929" s="439">
        <f t="shared" si="1886"/>
        <v>36.132532463628372</v>
      </c>
      <c r="AC1929" s="439">
        <f t="shared" si="1886"/>
        <v>34.620150851746736</v>
      </c>
      <c r="AD1929" s="440">
        <f t="shared" si="1886"/>
        <v>33.107769239865092</v>
      </c>
      <c r="AE1929" s="443">
        <f t="shared" si="1886"/>
        <v>31.605080244034994</v>
      </c>
      <c r="AF1929" s="439">
        <f t="shared" si="1886"/>
        <v>30.102391248204899</v>
      </c>
      <c r="AG1929" s="439">
        <f t="shared" si="1886"/>
        <v>28.599702252374797</v>
      </c>
      <c r="AH1929" s="439">
        <f t="shared" si="1886"/>
        <v>27.097013256544699</v>
      </c>
      <c r="AI1929" s="440">
        <f t="shared" si="1886"/>
        <v>25.5943242607146</v>
      </c>
      <c r="AJ1929" s="443">
        <f t="shared" si="1886"/>
        <v>24.077120317737894</v>
      </c>
      <c r="AK1929" s="439">
        <f t="shared" si="1886"/>
        <v>22.559916374761194</v>
      </c>
      <c r="AL1929" s="439">
        <f t="shared" si="1886"/>
        <v>21.042712431784491</v>
      </c>
      <c r="AM1929" s="439">
        <f t="shared" si="1886"/>
        <v>19.525508488807787</v>
      </c>
      <c r="AN1929" s="440">
        <f t="shared" si="1886"/>
        <v>18.008304545831084</v>
      </c>
    </row>
    <row r="1930" spans="1:40">
      <c r="A1930" s="884" t="str">
        <f>"2008 Capex Account [m$"&amp;Input!$G$43&amp;"]"</f>
        <v>2008 Capex Account [m$31/12/2023]</v>
      </c>
      <c r="B1930" s="885"/>
      <c r="C1930" s="886"/>
      <c r="D1930" s="885"/>
      <c r="E1930" s="885"/>
      <c r="F1930" s="885"/>
      <c r="G1930" s="25"/>
      <c r="H1930" s="885"/>
      <c r="I1930" s="25"/>
      <c r="J1930" s="323"/>
      <c r="K1930" s="25"/>
      <c r="L1930" s="25"/>
      <c r="M1930" s="25"/>
      <c r="N1930" s="25"/>
      <c r="O1930" s="323"/>
      <c r="P1930" s="25"/>
      <c r="Q1930" s="25"/>
      <c r="R1930" s="25"/>
      <c r="S1930" s="318"/>
      <c r="T1930" s="25"/>
      <c r="U1930" s="25"/>
      <c r="V1930" s="25"/>
      <c r="W1930" s="25"/>
      <c r="X1930" s="318"/>
      <c r="Y1930" s="323"/>
      <c r="Z1930" s="25"/>
      <c r="AA1930" s="25"/>
      <c r="AB1930" s="25"/>
      <c r="AC1930" s="25"/>
      <c r="AD1930" s="318"/>
      <c r="AE1930" s="323"/>
      <c r="AF1930" s="25"/>
      <c r="AG1930" s="25"/>
      <c r="AH1930" s="25"/>
      <c r="AI1930" s="318"/>
      <c r="AJ1930" s="323"/>
      <c r="AK1930" s="25"/>
      <c r="AL1930" s="25"/>
      <c r="AM1930" s="25"/>
      <c r="AN1930" s="318"/>
    </row>
    <row r="1931" spans="1:40" outlineLevel="1">
      <c r="A1931" s="732" t="s">
        <v>26</v>
      </c>
      <c r="B1931" s="733"/>
      <c r="C1931" s="881"/>
      <c r="D1931" s="733"/>
      <c r="E1931" s="733"/>
      <c r="F1931" s="733"/>
      <c r="G1931" s="730"/>
      <c r="H1931" s="733"/>
      <c r="I1931" s="730"/>
      <c r="J1931" s="729"/>
      <c r="K1931" s="730"/>
      <c r="L1931" s="730"/>
      <c r="M1931" s="730"/>
      <c r="N1931" s="730"/>
      <c r="O1931" s="729"/>
      <c r="P1931" s="730"/>
      <c r="Q1931" s="730"/>
      <c r="R1931" s="730"/>
      <c r="S1931" s="731"/>
      <c r="T1931" s="730"/>
      <c r="U1931" s="730"/>
      <c r="V1931" s="730"/>
      <c r="W1931" s="730"/>
      <c r="X1931" s="731"/>
      <c r="Y1931" s="729"/>
      <c r="Z1931" s="730"/>
      <c r="AA1931" s="730"/>
      <c r="AB1931" s="730"/>
      <c r="AC1931" s="730"/>
      <c r="AD1931" s="731"/>
      <c r="AE1931" s="729"/>
      <c r="AF1931" s="730"/>
      <c r="AG1931" s="730"/>
      <c r="AH1931" s="730"/>
      <c r="AI1931" s="731"/>
      <c r="AJ1931" s="729"/>
      <c r="AK1931" s="730"/>
      <c r="AL1931" s="730"/>
      <c r="AM1931" s="730"/>
      <c r="AN1931" s="731"/>
    </row>
    <row r="1932" spans="1:40" outlineLevel="2">
      <c r="A1932" s="882">
        <f>ROW()</f>
        <v>1932</v>
      </c>
      <c r="B1932" s="453"/>
      <c r="D1932" s="452" t="s">
        <v>300</v>
      </c>
      <c r="H1932" s="458"/>
      <c r="I1932" s="458"/>
      <c r="J1932" s="459"/>
      <c r="K1932" s="458"/>
      <c r="L1932" s="458"/>
      <c r="M1932" s="458"/>
      <c r="N1932" s="458"/>
      <c r="O1932" s="459"/>
      <c r="P1932" s="458"/>
      <c r="Q1932" s="458"/>
      <c r="R1932" s="458"/>
      <c r="S1932" s="337">
        <f>Input!$J$58</f>
        <v>120</v>
      </c>
      <c r="T1932" s="26">
        <f t="shared" ref="T1932:X1932" si="1887">(S1932-S$9)*(S1932&gt;T$9)</f>
        <v>119</v>
      </c>
      <c r="U1932" s="26">
        <f t="shared" si="1887"/>
        <v>118.5</v>
      </c>
      <c r="V1932" s="448">
        <f t="shared" si="1887"/>
        <v>117.5</v>
      </c>
      <c r="W1932" s="448">
        <f t="shared" si="1887"/>
        <v>116.5</v>
      </c>
      <c r="X1932" s="449">
        <f t="shared" si="1887"/>
        <v>115.5</v>
      </c>
      <c r="Y1932" s="342">
        <f>IF(X1932=0,0,MAX(Input!Y$58-(Input!J$58-X1932)-1,0))</f>
        <v>74.5</v>
      </c>
      <c r="Z1932" s="448">
        <f t="shared" ref="Z1932:AI1932" si="1888">(Y1932-Y$9)*(Y1932&gt;Z$9)</f>
        <v>74</v>
      </c>
      <c r="AA1932" s="448">
        <f t="shared" si="1888"/>
        <v>73</v>
      </c>
      <c r="AB1932" s="448">
        <f t="shared" si="1888"/>
        <v>72</v>
      </c>
      <c r="AC1932" s="448">
        <f t="shared" si="1888"/>
        <v>71</v>
      </c>
      <c r="AD1932" s="449">
        <f t="shared" si="1888"/>
        <v>70</v>
      </c>
      <c r="AE1932" s="464">
        <f t="shared" si="1888"/>
        <v>69</v>
      </c>
      <c r="AF1932" s="448">
        <f t="shared" si="1888"/>
        <v>68</v>
      </c>
      <c r="AG1932" s="448">
        <f t="shared" si="1888"/>
        <v>67</v>
      </c>
      <c r="AH1932" s="448">
        <f t="shared" si="1888"/>
        <v>66</v>
      </c>
      <c r="AI1932" s="449">
        <f t="shared" si="1888"/>
        <v>65</v>
      </c>
      <c r="AJ1932" s="464">
        <f t="shared" ref="AJ1932:AJ1947" si="1889">(AI1932-AI$9)*(AI1932&gt;AJ$9)</f>
        <v>64</v>
      </c>
      <c r="AK1932" s="448">
        <f t="shared" ref="AK1932:AK1947" si="1890">(AJ1932-AJ$9)*(AJ1932&gt;AK$9)</f>
        <v>63</v>
      </c>
      <c r="AL1932" s="448">
        <f t="shared" ref="AL1932:AL1947" si="1891">(AK1932-AK$9)*(AK1932&gt;AL$9)</f>
        <v>62</v>
      </c>
      <c r="AM1932" s="448">
        <f t="shared" ref="AM1932:AM1947" si="1892">(AL1932-AL$9)*(AL1932&gt;AM$9)</f>
        <v>61</v>
      </c>
      <c r="AN1932" s="449">
        <f t="shared" ref="AN1932:AN1947" si="1893">(AM1932-AM$9)*(AM1932&gt;AN$9)</f>
        <v>60</v>
      </c>
    </row>
    <row r="1933" spans="1:40" outlineLevel="2">
      <c r="A1933" s="882">
        <f>ROW()</f>
        <v>1933</v>
      </c>
      <c r="B1933" s="453"/>
      <c r="D1933" s="452" t="s">
        <v>301</v>
      </c>
      <c r="H1933" s="458"/>
      <c r="I1933" s="458"/>
      <c r="J1933" s="459"/>
      <c r="K1933" s="458"/>
      <c r="L1933" s="458"/>
      <c r="M1933" s="458"/>
      <c r="N1933" s="458"/>
      <c r="O1933" s="459"/>
      <c r="P1933" s="458"/>
      <c r="Q1933" s="458"/>
      <c r="R1933" s="458"/>
      <c r="S1933" s="337">
        <f>Input!$J$59</f>
        <v>120</v>
      </c>
      <c r="T1933" s="26">
        <f t="shared" ref="T1933:X1933" si="1894">(S1933-S$9)*(S1933&gt;T$9)</f>
        <v>119</v>
      </c>
      <c r="U1933" s="26">
        <f t="shared" si="1894"/>
        <v>118.5</v>
      </c>
      <c r="V1933" s="448">
        <f t="shared" si="1894"/>
        <v>117.5</v>
      </c>
      <c r="W1933" s="448">
        <f t="shared" si="1894"/>
        <v>116.5</v>
      </c>
      <c r="X1933" s="449">
        <f t="shared" si="1894"/>
        <v>115.5</v>
      </c>
      <c r="Y1933" s="342">
        <f>IF(X1933=0,0,MAX(Input!Y$59-(Input!J$59-X1933)-1,0))</f>
        <v>54.5</v>
      </c>
      <c r="Z1933" s="448">
        <f t="shared" ref="Z1933:AI1933" si="1895">(Y1933-Y$9)*(Y1933&gt;Z$9)</f>
        <v>54</v>
      </c>
      <c r="AA1933" s="448">
        <f t="shared" si="1895"/>
        <v>53</v>
      </c>
      <c r="AB1933" s="448">
        <f t="shared" si="1895"/>
        <v>52</v>
      </c>
      <c r="AC1933" s="448">
        <f t="shared" si="1895"/>
        <v>51</v>
      </c>
      <c r="AD1933" s="449">
        <f t="shared" si="1895"/>
        <v>50</v>
      </c>
      <c r="AE1933" s="464">
        <f t="shared" si="1895"/>
        <v>49</v>
      </c>
      <c r="AF1933" s="448">
        <f t="shared" si="1895"/>
        <v>48</v>
      </c>
      <c r="AG1933" s="448">
        <f t="shared" si="1895"/>
        <v>47</v>
      </c>
      <c r="AH1933" s="448">
        <f t="shared" si="1895"/>
        <v>46</v>
      </c>
      <c r="AI1933" s="449">
        <f t="shared" si="1895"/>
        <v>45</v>
      </c>
      <c r="AJ1933" s="464">
        <f t="shared" si="1889"/>
        <v>44</v>
      </c>
      <c r="AK1933" s="448">
        <f t="shared" si="1890"/>
        <v>43</v>
      </c>
      <c r="AL1933" s="448">
        <f t="shared" si="1891"/>
        <v>42</v>
      </c>
      <c r="AM1933" s="448">
        <f t="shared" si="1892"/>
        <v>41</v>
      </c>
      <c r="AN1933" s="449">
        <f t="shared" si="1893"/>
        <v>40</v>
      </c>
    </row>
    <row r="1934" spans="1:40" outlineLevel="2">
      <c r="A1934" s="882">
        <f>ROW()</f>
        <v>1934</v>
      </c>
      <c r="B1934" s="453"/>
      <c r="D1934" s="452" t="s">
        <v>29</v>
      </c>
      <c r="H1934" s="458"/>
      <c r="I1934" s="458"/>
      <c r="J1934" s="459"/>
      <c r="K1934" s="458"/>
      <c r="L1934" s="458"/>
      <c r="M1934" s="458"/>
      <c r="N1934" s="458"/>
      <c r="O1934" s="459"/>
      <c r="P1934" s="458"/>
      <c r="Q1934" s="458"/>
      <c r="R1934" s="458"/>
      <c r="S1934" s="337">
        <f>Input!$J$60</f>
        <v>60</v>
      </c>
      <c r="T1934" s="26">
        <f t="shared" ref="T1934:X1934" si="1896">(S1934-S$9)*(S1934&gt;T$9)</f>
        <v>59</v>
      </c>
      <c r="U1934" s="26">
        <f t="shared" si="1896"/>
        <v>58.5</v>
      </c>
      <c r="V1934" s="448">
        <f t="shared" si="1896"/>
        <v>57.5</v>
      </c>
      <c r="W1934" s="448">
        <f t="shared" si="1896"/>
        <v>56.5</v>
      </c>
      <c r="X1934" s="449">
        <f t="shared" si="1896"/>
        <v>55.5</v>
      </c>
      <c r="Y1934" s="342">
        <f>IF(X1934=0,0,MAX(Input!Y$60-(Input!J$60-X1934)-1,0))</f>
        <v>54.5</v>
      </c>
      <c r="Z1934" s="448">
        <f t="shared" ref="Z1934:AI1934" si="1897">(Y1934-Y$9)*(Y1934&gt;Z$9)</f>
        <v>54</v>
      </c>
      <c r="AA1934" s="448">
        <f t="shared" si="1897"/>
        <v>53</v>
      </c>
      <c r="AB1934" s="448">
        <f t="shared" si="1897"/>
        <v>52</v>
      </c>
      <c r="AC1934" s="448">
        <f t="shared" si="1897"/>
        <v>51</v>
      </c>
      <c r="AD1934" s="449">
        <f t="shared" si="1897"/>
        <v>50</v>
      </c>
      <c r="AE1934" s="464">
        <f t="shared" si="1897"/>
        <v>49</v>
      </c>
      <c r="AF1934" s="448">
        <f t="shared" si="1897"/>
        <v>48</v>
      </c>
      <c r="AG1934" s="448">
        <f t="shared" si="1897"/>
        <v>47</v>
      </c>
      <c r="AH1934" s="448">
        <f t="shared" si="1897"/>
        <v>46</v>
      </c>
      <c r="AI1934" s="449">
        <f t="shared" si="1897"/>
        <v>45</v>
      </c>
      <c r="AJ1934" s="464">
        <f t="shared" si="1889"/>
        <v>44</v>
      </c>
      <c r="AK1934" s="448">
        <f t="shared" si="1890"/>
        <v>43</v>
      </c>
      <c r="AL1934" s="448">
        <f t="shared" si="1891"/>
        <v>42</v>
      </c>
      <c r="AM1934" s="448">
        <f t="shared" si="1892"/>
        <v>41</v>
      </c>
      <c r="AN1934" s="449">
        <f t="shared" si="1893"/>
        <v>40</v>
      </c>
    </row>
    <row r="1935" spans="1:40" outlineLevel="2">
      <c r="A1935" s="882">
        <f>ROW()</f>
        <v>1935</v>
      </c>
      <c r="B1935" s="453"/>
      <c r="D1935" s="452" t="s">
        <v>30</v>
      </c>
      <c r="H1935" s="458"/>
      <c r="I1935" s="458"/>
      <c r="J1935" s="459"/>
      <c r="K1935" s="458"/>
      <c r="L1935" s="458"/>
      <c r="M1935" s="458"/>
      <c r="N1935" s="458"/>
      <c r="O1935" s="459"/>
      <c r="P1935" s="458"/>
      <c r="Q1935" s="458"/>
      <c r="R1935" s="458"/>
      <c r="S1935" s="337">
        <f>Input!$J$61</f>
        <v>60</v>
      </c>
      <c r="T1935" s="26">
        <f t="shared" ref="T1935:X1935" si="1898">(S1935-S$9)*(S1935&gt;T$9)</f>
        <v>59</v>
      </c>
      <c r="U1935" s="26">
        <f t="shared" si="1898"/>
        <v>58.5</v>
      </c>
      <c r="V1935" s="448">
        <f t="shared" si="1898"/>
        <v>57.5</v>
      </c>
      <c r="W1935" s="448">
        <f t="shared" si="1898"/>
        <v>56.5</v>
      </c>
      <c r="X1935" s="449">
        <f t="shared" si="1898"/>
        <v>55.5</v>
      </c>
      <c r="Y1935" s="342">
        <f>IF(X1935=0,0,MAX(Input!Y$61-(Input!J$61-X1935)-1,0))</f>
        <v>54.5</v>
      </c>
      <c r="Z1935" s="448">
        <f t="shared" ref="Z1935:AI1935" si="1899">(Y1935-Y$9)*(Y1935&gt;Z$9)</f>
        <v>54</v>
      </c>
      <c r="AA1935" s="448">
        <f t="shared" si="1899"/>
        <v>53</v>
      </c>
      <c r="AB1935" s="448">
        <f t="shared" si="1899"/>
        <v>52</v>
      </c>
      <c r="AC1935" s="448">
        <f t="shared" si="1899"/>
        <v>51</v>
      </c>
      <c r="AD1935" s="449">
        <f t="shared" si="1899"/>
        <v>50</v>
      </c>
      <c r="AE1935" s="464">
        <f t="shared" si="1899"/>
        <v>49</v>
      </c>
      <c r="AF1935" s="448">
        <f t="shared" si="1899"/>
        <v>48</v>
      </c>
      <c r="AG1935" s="448">
        <f t="shared" si="1899"/>
        <v>47</v>
      </c>
      <c r="AH1935" s="448">
        <f t="shared" si="1899"/>
        <v>46</v>
      </c>
      <c r="AI1935" s="449">
        <f t="shared" si="1899"/>
        <v>45</v>
      </c>
      <c r="AJ1935" s="464">
        <f t="shared" si="1889"/>
        <v>44</v>
      </c>
      <c r="AK1935" s="448">
        <f t="shared" si="1890"/>
        <v>43</v>
      </c>
      <c r="AL1935" s="448">
        <f t="shared" si="1891"/>
        <v>42</v>
      </c>
      <c r="AM1935" s="448">
        <f t="shared" si="1892"/>
        <v>41</v>
      </c>
      <c r="AN1935" s="449">
        <f t="shared" si="1893"/>
        <v>40</v>
      </c>
    </row>
    <row r="1936" spans="1:40" outlineLevel="2">
      <c r="A1936" s="882">
        <f>ROW()</f>
        <v>1936</v>
      </c>
      <c r="B1936" s="453"/>
      <c r="D1936" s="452" t="s">
        <v>31</v>
      </c>
      <c r="H1936" s="458"/>
      <c r="I1936" s="458"/>
      <c r="J1936" s="459"/>
      <c r="K1936" s="458"/>
      <c r="L1936" s="458"/>
      <c r="M1936" s="458"/>
      <c r="N1936" s="458"/>
      <c r="O1936" s="459"/>
      <c r="P1936" s="458"/>
      <c r="Q1936" s="458"/>
      <c r="R1936" s="458"/>
      <c r="S1936" s="337">
        <f>Input!$J$62</f>
        <v>60</v>
      </c>
      <c r="T1936" s="26">
        <f t="shared" ref="T1936:X1936" si="1900">(S1936-S$9)*(S1936&gt;T$9)</f>
        <v>59</v>
      </c>
      <c r="U1936" s="26">
        <f t="shared" si="1900"/>
        <v>58.5</v>
      </c>
      <c r="V1936" s="448">
        <f t="shared" si="1900"/>
        <v>57.5</v>
      </c>
      <c r="W1936" s="448">
        <f t="shared" si="1900"/>
        <v>56.5</v>
      </c>
      <c r="X1936" s="449">
        <f t="shared" si="1900"/>
        <v>55.5</v>
      </c>
      <c r="Y1936" s="342">
        <f>IF(X1936=0,0,MAX(Input!Y$62-(Input!J$62-X1936)-1,0))</f>
        <v>54.5</v>
      </c>
      <c r="Z1936" s="448">
        <f t="shared" ref="Z1936:AI1936" si="1901">(Y1936-Y$9)*(Y1936&gt;Z$9)</f>
        <v>54</v>
      </c>
      <c r="AA1936" s="448">
        <f t="shared" si="1901"/>
        <v>53</v>
      </c>
      <c r="AB1936" s="448">
        <f t="shared" si="1901"/>
        <v>52</v>
      </c>
      <c r="AC1936" s="448">
        <f t="shared" si="1901"/>
        <v>51</v>
      </c>
      <c r="AD1936" s="449">
        <f t="shared" si="1901"/>
        <v>50</v>
      </c>
      <c r="AE1936" s="464">
        <f t="shared" si="1901"/>
        <v>49</v>
      </c>
      <c r="AF1936" s="448">
        <f t="shared" si="1901"/>
        <v>48</v>
      </c>
      <c r="AG1936" s="448">
        <f t="shared" si="1901"/>
        <v>47</v>
      </c>
      <c r="AH1936" s="448">
        <f t="shared" si="1901"/>
        <v>46</v>
      </c>
      <c r="AI1936" s="449">
        <f t="shared" si="1901"/>
        <v>45</v>
      </c>
      <c r="AJ1936" s="464">
        <f t="shared" si="1889"/>
        <v>44</v>
      </c>
      <c r="AK1936" s="448">
        <f t="shared" si="1890"/>
        <v>43</v>
      </c>
      <c r="AL1936" s="448">
        <f t="shared" si="1891"/>
        <v>42</v>
      </c>
      <c r="AM1936" s="448">
        <f t="shared" si="1892"/>
        <v>41</v>
      </c>
      <c r="AN1936" s="449">
        <f t="shared" si="1893"/>
        <v>40</v>
      </c>
    </row>
    <row r="1937" spans="1:40" outlineLevel="2">
      <c r="A1937" s="882">
        <f>ROW()</f>
        <v>1937</v>
      </c>
      <c r="B1937" s="453"/>
      <c r="D1937" s="452" t="s">
        <v>32</v>
      </c>
      <c r="H1937" s="458"/>
      <c r="I1937" s="458"/>
      <c r="J1937" s="459"/>
      <c r="K1937" s="458"/>
      <c r="L1937" s="458"/>
      <c r="M1937" s="458"/>
      <c r="N1937" s="458"/>
      <c r="O1937" s="459"/>
      <c r="P1937" s="458"/>
      <c r="Q1937" s="458"/>
      <c r="R1937" s="458"/>
      <c r="S1937" s="337">
        <f>Input!$J$63</f>
        <v>40</v>
      </c>
      <c r="T1937" s="26">
        <f t="shared" ref="T1937:X1937" si="1902">(S1937-S$9)*(S1937&gt;T$9)</f>
        <v>39</v>
      </c>
      <c r="U1937" s="26">
        <f t="shared" si="1902"/>
        <v>38.5</v>
      </c>
      <c r="V1937" s="448">
        <f t="shared" si="1902"/>
        <v>37.5</v>
      </c>
      <c r="W1937" s="448">
        <f t="shared" si="1902"/>
        <v>36.5</v>
      </c>
      <c r="X1937" s="449">
        <f t="shared" si="1902"/>
        <v>35.5</v>
      </c>
      <c r="Y1937" s="342">
        <f>IF(X1937=0,0,MAX(Input!Y$63-(Input!J$63-X1937)-1,0))</f>
        <v>34.5</v>
      </c>
      <c r="Z1937" s="448">
        <f t="shared" ref="Z1937:AI1937" si="1903">(Y1937-Y$9)*(Y1937&gt;Z$9)</f>
        <v>34</v>
      </c>
      <c r="AA1937" s="448">
        <f t="shared" si="1903"/>
        <v>33</v>
      </c>
      <c r="AB1937" s="448">
        <f t="shared" si="1903"/>
        <v>32</v>
      </c>
      <c r="AC1937" s="448">
        <f t="shared" si="1903"/>
        <v>31</v>
      </c>
      <c r="AD1937" s="449">
        <f t="shared" si="1903"/>
        <v>30</v>
      </c>
      <c r="AE1937" s="464">
        <f t="shared" si="1903"/>
        <v>29</v>
      </c>
      <c r="AF1937" s="448">
        <f t="shared" si="1903"/>
        <v>28</v>
      </c>
      <c r="AG1937" s="448">
        <f t="shared" si="1903"/>
        <v>27</v>
      </c>
      <c r="AH1937" s="448">
        <f t="shared" si="1903"/>
        <v>26</v>
      </c>
      <c r="AI1937" s="449">
        <f t="shared" si="1903"/>
        <v>25</v>
      </c>
      <c r="AJ1937" s="464">
        <f t="shared" si="1889"/>
        <v>24</v>
      </c>
      <c r="AK1937" s="448">
        <f t="shared" si="1890"/>
        <v>23</v>
      </c>
      <c r="AL1937" s="448">
        <f t="shared" si="1891"/>
        <v>22</v>
      </c>
      <c r="AM1937" s="448">
        <f t="shared" si="1892"/>
        <v>21</v>
      </c>
      <c r="AN1937" s="449">
        <f t="shared" si="1893"/>
        <v>20</v>
      </c>
    </row>
    <row r="1938" spans="1:40" outlineLevel="2">
      <c r="A1938" s="882">
        <f>ROW()</f>
        <v>1938</v>
      </c>
      <c r="B1938" s="453"/>
      <c r="D1938" s="452" t="s">
        <v>33</v>
      </c>
      <c r="H1938" s="458"/>
      <c r="I1938" s="458"/>
      <c r="J1938" s="459"/>
      <c r="K1938" s="458"/>
      <c r="L1938" s="458"/>
      <c r="M1938" s="458"/>
      <c r="N1938" s="458"/>
      <c r="O1938" s="459"/>
      <c r="P1938" s="458"/>
      <c r="Q1938" s="458"/>
      <c r="R1938" s="458"/>
      <c r="S1938" s="337">
        <f>Input!$J$64</f>
        <v>40</v>
      </c>
      <c r="T1938" s="26">
        <f t="shared" ref="T1938:X1938" si="1904">(S1938-S$9)*(S1938&gt;T$9)</f>
        <v>39</v>
      </c>
      <c r="U1938" s="26">
        <f t="shared" si="1904"/>
        <v>38.5</v>
      </c>
      <c r="V1938" s="448">
        <f t="shared" si="1904"/>
        <v>37.5</v>
      </c>
      <c r="W1938" s="448">
        <f t="shared" si="1904"/>
        <v>36.5</v>
      </c>
      <c r="X1938" s="449">
        <f t="shared" si="1904"/>
        <v>35.5</v>
      </c>
      <c r="Y1938" s="342">
        <f>IF(X1938=0,0,MAX(Input!Y$64-(Input!J$64-X1938)-1,0))</f>
        <v>34.5</v>
      </c>
      <c r="Z1938" s="448">
        <f t="shared" ref="Z1938:AI1938" si="1905">(Y1938-Y$9)*(Y1938&gt;Z$9)</f>
        <v>34</v>
      </c>
      <c r="AA1938" s="448">
        <f t="shared" si="1905"/>
        <v>33</v>
      </c>
      <c r="AB1938" s="448">
        <f t="shared" si="1905"/>
        <v>32</v>
      </c>
      <c r="AC1938" s="448">
        <f t="shared" si="1905"/>
        <v>31</v>
      </c>
      <c r="AD1938" s="449">
        <f t="shared" si="1905"/>
        <v>30</v>
      </c>
      <c r="AE1938" s="464">
        <f t="shared" si="1905"/>
        <v>29</v>
      </c>
      <c r="AF1938" s="448">
        <f t="shared" si="1905"/>
        <v>28</v>
      </c>
      <c r="AG1938" s="448">
        <f t="shared" si="1905"/>
        <v>27</v>
      </c>
      <c r="AH1938" s="448">
        <f t="shared" si="1905"/>
        <v>26</v>
      </c>
      <c r="AI1938" s="449">
        <f t="shared" si="1905"/>
        <v>25</v>
      </c>
      <c r="AJ1938" s="464">
        <f t="shared" si="1889"/>
        <v>24</v>
      </c>
      <c r="AK1938" s="448">
        <f t="shared" si="1890"/>
        <v>23</v>
      </c>
      <c r="AL1938" s="448">
        <f t="shared" si="1891"/>
        <v>22</v>
      </c>
      <c r="AM1938" s="448">
        <f t="shared" si="1892"/>
        <v>21</v>
      </c>
      <c r="AN1938" s="449">
        <f t="shared" si="1893"/>
        <v>20</v>
      </c>
    </row>
    <row r="1939" spans="1:40" outlineLevel="2">
      <c r="A1939" s="882">
        <f>ROW()</f>
        <v>1939</v>
      </c>
      <c r="B1939" s="453"/>
      <c r="D1939" s="452" t="s">
        <v>27</v>
      </c>
      <c r="H1939" s="458"/>
      <c r="I1939" s="458"/>
      <c r="J1939" s="459"/>
      <c r="K1939" s="458"/>
      <c r="L1939" s="458"/>
      <c r="M1939" s="458"/>
      <c r="N1939" s="458"/>
      <c r="O1939" s="459"/>
      <c r="P1939" s="458"/>
      <c r="Q1939" s="458"/>
      <c r="R1939" s="458"/>
      <c r="S1939" s="337">
        <f>Input!$J$65</f>
        <v>40</v>
      </c>
      <c r="T1939" s="26">
        <f t="shared" ref="T1939:X1939" si="1906">(S1939-S$9)*(S1939&gt;T$9)</f>
        <v>39</v>
      </c>
      <c r="U1939" s="26">
        <f t="shared" si="1906"/>
        <v>38.5</v>
      </c>
      <c r="V1939" s="448">
        <f t="shared" si="1906"/>
        <v>37.5</v>
      </c>
      <c r="W1939" s="448">
        <f t="shared" si="1906"/>
        <v>36.5</v>
      </c>
      <c r="X1939" s="449">
        <f t="shared" si="1906"/>
        <v>35.5</v>
      </c>
      <c r="Y1939" s="342">
        <f>IF(X1939=0,0,MAX(Input!Y$65-(Input!J$65-X1939)-1,0))</f>
        <v>34.5</v>
      </c>
      <c r="Z1939" s="448">
        <f t="shared" ref="Z1939:AI1939" si="1907">(Y1939-Y$9)*(Y1939&gt;Z$9)</f>
        <v>34</v>
      </c>
      <c r="AA1939" s="448">
        <f t="shared" si="1907"/>
        <v>33</v>
      </c>
      <c r="AB1939" s="448">
        <f t="shared" si="1907"/>
        <v>32</v>
      </c>
      <c r="AC1939" s="448">
        <f t="shared" si="1907"/>
        <v>31</v>
      </c>
      <c r="AD1939" s="449">
        <f t="shared" si="1907"/>
        <v>30</v>
      </c>
      <c r="AE1939" s="464">
        <f t="shared" si="1907"/>
        <v>29</v>
      </c>
      <c r="AF1939" s="448">
        <f t="shared" si="1907"/>
        <v>28</v>
      </c>
      <c r="AG1939" s="448">
        <f t="shared" si="1907"/>
        <v>27</v>
      </c>
      <c r="AH1939" s="448">
        <f t="shared" si="1907"/>
        <v>26</v>
      </c>
      <c r="AI1939" s="449">
        <f t="shared" si="1907"/>
        <v>25</v>
      </c>
      <c r="AJ1939" s="464">
        <f t="shared" si="1889"/>
        <v>24</v>
      </c>
      <c r="AK1939" s="448">
        <f t="shared" si="1890"/>
        <v>23</v>
      </c>
      <c r="AL1939" s="448">
        <f t="shared" si="1891"/>
        <v>22</v>
      </c>
      <c r="AM1939" s="448">
        <f t="shared" si="1892"/>
        <v>21</v>
      </c>
      <c r="AN1939" s="449">
        <f t="shared" si="1893"/>
        <v>20</v>
      </c>
    </row>
    <row r="1940" spans="1:40" outlineLevel="2">
      <c r="A1940" s="882">
        <f>ROW()</f>
        <v>1940</v>
      </c>
      <c r="B1940" s="453"/>
      <c r="D1940" s="452" t="s">
        <v>34</v>
      </c>
      <c r="H1940" s="458"/>
      <c r="I1940" s="458"/>
      <c r="J1940" s="459"/>
      <c r="K1940" s="458"/>
      <c r="L1940" s="458"/>
      <c r="M1940" s="458"/>
      <c r="N1940" s="458"/>
      <c r="O1940" s="459"/>
      <c r="P1940" s="458"/>
      <c r="Q1940" s="458"/>
      <c r="R1940" s="458"/>
      <c r="S1940" s="337">
        <f>Input!$J$66</f>
        <v>25</v>
      </c>
      <c r="T1940" s="26">
        <f t="shared" ref="T1940:X1940" si="1908">(S1940-S$9)*(S1940&gt;T$9)</f>
        <v>24</v>
      </c>
      <c r="U1940" s="26">
        <f t="shared" si="1908"/>
        <v>23.5</v>
      </c>
      <c r="V1940" s="448">
        <f t="shared" si="1908"/>
        <v>22.5</v>
      </c>
      <c r="W1940" s="448">
        <f t="shared" si="1908"/>
        <v>21.5</v>
      </c>
      <c r="X1940" s="449">
        <f t="shared" si="1908"/>
        <v>20.5</v>
      </c>
      <c r="Y1940" s="342">
        <f>IF(X1940=0,0,MAX(Input!Y$66-(Input!J$66-X1940)-1,0))</f>
        <v>19.5</v>
      </c>
      <c r="Z1940" s="448">
        <f t="shared" ref="Z1940:AI1940" si="1909">(Y1940-Y$9)*(Y1940&gt;Z$9)</f>
        <v>19</v>
      </c>
      <c r="AA1940" s="448">
        <f t="shared" si="1909"/>
        <v>18</v>
      </c>
      <c r="AB1940" s="448">
        <f t="shared" si="1909"/>
        <v>17</v>
      </c>
      <c r="AC1940" s="448">
        <f t="shared" si="1909"/>
        <v>16</v>
      </c>
      <c r="AD1940" s="449">
        <f t="shared" si="1909"/>
        <v>15</v>
      </c>
      <c r="AE1940" s="464">
        <f t="shared" si="1909"/>
        <v>14</v>
      </c>
      <c r="AF1940" s="448">
        <f t="shared" si="1909"/>
        <v>13</v>
      </c>
      <c r="AG1940" s="448">
        <f t="shared" si="1909"/>
        <v>12</v>
      </c>
      <c r="AH1940" s="448">
        <f t="shared" si="1909"/>
        <v>11</v>
      </c>
      <c r="AI1940" s="449">
        <f t="shared" si="1909"/>
        <v>10</v>
      </c>
      <c r="AJ1940" s="464">
        <f t="shared" si="1889"/>
        <v>9</v>
      </c>
      <c r="AK1940" s="448">
        <f t="shared" si="1890"/>
        <v>8</v>
      </c>
      <c r="AL1940" s="448">
        <f t="shared" si="1891"/>
        <v>7</v>
      </c>
      <c r="AM1940" s="448">
        <f t="shared" si="1892"/>
        <v>6</v>
      </c>
      <c r="AN1940" s="449">
        <f t="shared" si="1893"/>
        <v>5</v>
      </c>
    </row>
    <row r="1941" spans="1:40" outlineLevel="2">
      <c r="A1941" s="882">
        <f>ROW()</f>
        <v>1941</v>
      </c>
      <c r="B1941" s="453"/>
      <c r="D1941" s="452" t="s">
        <v>35</v>
      </c>
      <c r="H1941" s="458"/>
      <c r="I1941" s="458"/>
      <c r="J1941" s="459"/>
      <c r="K1941" s="458"/>
      <c r="L1941" s="458"/>
      <c r="M1941" s="458"/>
      <c r="N1941" s="458"/>
      <c r="O1941" s="459"/>
      <c r="P1941" s="458"/>
      <c r="Q1941" s="458"/>
      <c r="R1941" s="458"/>
      <c r="S1941" s="337">
        <f>Input!$J$67</f>
        <v>10</v>
      </c>
      <c r="T1941" s="26">
        <f t="shared" ref="T1941:X1941" si="1910">(S1941-S$9)*(S1941&gt;T$9)</f>
        <v>9</v>
      </c>
      <c r="U1941" s="26">
        <f t="shared" si="1910"/>
        <v>8.5</v>
      </c>
      <c r="V1941" s="448">
        <f t="shared" si="1910"/>
        <v>7.5</v>
      </c>
      <c r="W1941" s="448">
        <f t="shared" si="1910"/>
        <v>6.5</v>
      </c>
      <c r="X1941" s="449">
        <f t="shared" si="1910"/>
        <v>5.5</v>
      </c>
      <c r="Y1941" s="342">
        <f>IF(X1941=0,0,MAX(Input!Y$67-(Input!J$67-X1941)-1,0))</f>
        <v>4.5</v>
      </c>
      <c r="Z1941" s="448">
        <f t="shared" ref="Z1941:AI1941" si="1911">(Y1941-Y$9)*(Y1941&gt;Z$9)</f>
        <v>4</v>
      </c>
      <c r="AA1941" s="448">
        <f t="shared" si="1911"/>
        <v>3</v>
      </c>
      <c r="AB1941" s="448">
        <f t="shared" si="1911"/>
        <v>2</v>
      </c>
      <c r="AC1941" s="448">
        <f t="shared" si="1911"/>
        <v>1</v>
      </c>
      <c r="AD1941" s="449">
        <f t="shared" si="1911"/>
        <v>0</v>
      </c>
      <c r="AE1941" s="464">
        <f t="shared" si="1911"/>
        <v>0</v>
      </c>
      <c r="AF1941" s="448">
        <f t="shared" si="1911"/>
        <v>0</v>
      </c>
      <c r="AG1941" s="448">
        <f t="shared" si="1911"/>
        <v>0</v>
      </c>
      <c r="AH1941" s="448">
        <f t="shared" si="1911"/>
        <v>0</v>
      </c>
      <c r="AI1941" s="449">
        <f t="shared" si="1911"/>
        <v>0</v>
      </c>
      <c r="AJ1941" s="464">
        <f t="shared" si="1889"/>
        <v>0</v>
      </c>
      <c r="AK1941" s="448">
        <f t="shared" si="1890"/>
        <v>0</v>
      </c>
      <c r="AL1941" s="448">
        <f t="shared" si="1891"/>
        <v>0</v>
      </c>
      <c r="AM1941" s="448">
        <f t="shared" si="1892"/>
        <v>0</v>
      </c>
      <c r="AN1941" s="449">
        <f t="shared" si="1893"/>
        <v>0</v>
      </c>
    </row>
    <row r="1942" spans="1:40" outlineLevel="2">
      <c r="A1942" s="882">
        <f>ROW()</f>
        <v>1942</v>
      </c>
      <c r="B1942" s="453"/>
      <c r="D1942" s="452" t="s">
        <v>302</v>
      </c>
      <c r="H1942" s="458"/>
      <c r="I1942" s="458"/>
      <c r="J1942" s="459"/>
      <c r="K1942" s="458"/>
      <c r="L1942" s="458"/>
      <c r="M1942" s="458"/>
      <c r="N1942" s="458"/>
      <c r="O1942" s="459"/>
      <c r="P1942" s="458"/>
      <c r="Q1942" s="458"/>
      <c r="R1942" s="458"/>
      <c r="S1942" s="337">
        <f>Input!$J$68</f>
        <v>10</v>
      </c>
      <c r="T1942" s="26">
        <f t="shared" ref="T1942:X1942" si="1912">(S1942-S$9)*(S1942&gt;T$9)</f>
        <v>9</v>
      </c>
      <c r="U1942" s="26">
        <f t="shared" si="1912"/>
        <v>8.5</v>
      </c>
      <c r="V1942" s="448">
        <f t="shared" si="1912"/>
        <v>7.5</v>
      </c>
      <c r="W1942" s="448">
        <f t="shared" si="1912"/>
        <v>6.5</v>
      </c>
      <c r="X1942" s="449">
        <f t="shared" si="1912"/>
        <v>5.5</v>
      </c>
      <c r="Y1942" s="342">
        <f>IF(X1942=0,0,MAX(Input!Y$68-(Input!J$68-X1942)-1,0))</f>
        <v>4.5</v>
      </c>
      <c r="Z1942" s="448">
        <f t="shared" ref="Z1942:AI1942" si="1913">(Y1942-Y$9)*(Y1942&gt;Z$9)</f>
        <v>4</v>
      </c>
      <c r="AA1942" s="448">
        <f t="shared" si="1913"/>
        <v>3</v>
      </c>
      <c r="AB1942" s="448">
        <f t="shared" si="1913"/>
        <v>2</v>
      </c>
      <c r="AC1942" s="448">
        <f t="shared" si="1913"/>
        <v>1</v>
      </c>
      <c r="AD1942" s="449">
        <f t="shared" si="1913"/>
        <v>0</v>
      </c>
      <c r="AE1942" s="464">
        <f t="shared" si="1913"/>
        <v>0</v>
      </c>
      <c r="AF1942" s="448">
        <f t="shared" si="1913"/>
        <v>0</v>
      </c>
      <c r="AG1942" s="448">
        <f t="shared" si="1913"/>
        <v>0</v>
      </c>
      <c r="AH1942" s="448">
        <f t="shared" si="1913"/>
        <v>0</v>
      </c>
      <c r="AI1942" s="449">
        <f t="shared" si="1913"/>
        <v>0</v>
      </c>
      <c r="AJ1942" s="464">
        <f t="shared" si="1889"/>
        <v>0</v>
      </c>
      <c r="AK1942" s="448">
        <f t="shared" si="1890"/>
        <v>0</v>
      </c>
      <c r="AL1942" s="448">
        <f t="shared" si="1891"/>
        <v>0</v>
      </c>
      <c r="AM1942" s="448">
        <f t="shared" si="1892"/>
        <v>0</v>
      </c>
      <c r="AN1942" s="449">
        <f t="shared" si="1893"/>
        <v>0</v>
      </c>
    </row>
    <row r="1943" spans="1:40" outlineLevel="2">
      <c r="A1943" s="882">
        <f>ROW()</f>
        <v>1943</v>
      </c>
      <c r="B1943" s="453"/>
      <c r="D1943" s="452" t="s">
        <v>36</v>
      </c>
      <c r="H1943" s="458"/>
      <c r="I1943" s="458"/>
      <c r="J1943" s="459"/>
      <c r="K1943" s="458"/>
      <c r="L1943" s="458"/>
      <c r="M1943" s="458"/>
      <c r="N1943" s="458"/>
      <c r="O1943" s="459"/>
      <c r="P1943" s="458"/>
      <c r="Q1943" s="458"/>
      <c r="R1943" s="458"/>
      <c r="S1943" s="337">
        <f>Input!$J$69</f>
        <v>5</v>
      </c>
      <c r="T1943" s="26">
        <f t="shared" ref="T1943:X1943" si="1914">(S1943-S$9)*(S1943&gt;T$9)</f>
        <v>4</v>
      </c>
      <c r="U1943" s="26">
        <f t="shared" si="1914"/>
        <v>3.5</v>
      </c>
      <c r="V1943" s="448">
        <f t="shared" si="1914"/>
        <v>2.5</v>
      </c>
      <c r="W1943" s="448">
        <f t="shared" si="1914"/>
        <v>1.5</v>
      </c>
      <c r="X1943" s="449">
        <f t="shared" si="1914"/>
        <v>0.5</v>
      </c>
      <c r="Y1943" s="342">
        <f>IF(X1943=0,0,MAX(Input!Y$69-(Input!J$69-X1943)-1,0))</f>
        <v>0</v>
      </c>
      <c r="Z1943" s="448">
        <f t="shared" ref="Z1943:AI1943" si="1915">(Y1943-Y$9)*(Y1943&gt;Z$9)</f>
        <v>0</v>
      </c>
      <c r="AA1943" s="448">
        <f t="shared" si="1915"/>
        <v>0</v>
      </c>
      <c r="AB1943" s="448">
        <f t="shared" si="1915"/>
        <v>0</v>
      </c>
      <c r="AC1943" s="448">
        <f t="shared" si="1915"/>
        <v>0</v>
      </c>
      <c r="AD1943" s="449">
        <f t="shared" si="1915"/>
        <v>0</v>
      </c>
      <c r="AE1943" s="464">
        <f t="shared" si="1915"/>
        <v>0</v>
      </c>
      <c r="AF1943" s="448">
        <f t="shared" si="1915"/>
        <v>0</v>
      </c>
      <c r="AG1943" s="448">
        <f t="shared" si="1915"/>
        <v>0</v>
      </c>
      <c r="AH1943" s="448">
        <f t="shared" si="1915"/>
        <v>0</v>
      </c>
      <c r="AI1943" s="449">
        <f t="shared" si="1915"/>
        <v>0</v>
      </c>
      <c r="AJ1943" s="464">
        <f t="shared" si="1889"/>
        <v>0</v>
      </c>
      <c r="AK1943" s="448">
        <f t="shared" si="1890"/>
        <v>0</v>
      </c>
      <c r="AL1943" s="448">
        <f t="shared" si="1891"/>
        <v>0</v>
      </c>
      <c r="AM1943" s="448">
        <f t="shared" si="1892"/>
        <v>0</v>
      </c>
      <c r="AN1943" s="449">
        <f t="shared" si="1893"/>
        <v>0</v>
      </c>
    </row>
    <row r="1944" spans="1:40" outlineLevel="2">
      <c r="A1944" s="882">
        <f>ROW()</f>
        <v>1944</v>
      </c>
      <c r="B1944" s="453"/>
      <c r="D1944" s="452" t="s">
        <v>583</v>
      </c>
      <c r="H1944" s="458"/>
      <c r="I1944" s="458"/>
      <c r="J1944" s="459"/>
      <c r="K1944" s="458"/>
      <c r="L1944" s="458"/>
      <c r="M1944" s="458"/>
      <c r="N1944" s="458"/>
      <c r="O1944" s="459"/>
      <c r="P1944" s="458"/>
      <c r="Q1944" s="458"/>
      <c r="R1944" s="458"/>
      <c r="S1944" s="337">
        <f>Input!$J$70</f>
        <v>10</v>
      </c>
      <c r="T1944" s="26">
        <f t="shared" ref="T1944:X1944" si="1916">(S1944-S$9)*(S1944&gt;T$9)</f>
        <v>9</v>
      </c>
      <c r="U1944" s="26">
        <f t="shared" si="1916"/>
        <v>8.5</v>
      </c>
      <c r="V1944" s="448">
        <f t="shared" si="1916"/>
        <v>7.5</v>
      </c>
      <c r="W1944" s="448">
        <f t="shared" si="1916"/>
        <v>6.5</v>
      </c>
      <c r="X1944" s="449">
        <f t="shared" si="1916"/>
        <v>5.5</v>
      </c>
      <c r="Y1944" s="342">
        <f>IF(X1944=0,0,MAX(Input!Y$70-(Input!J$70-X1944)-1,0))</f>
        <v>4.5</v>
      </c>
      <c r="Z1944" s="448">
        <f t="shared" ref="Z1944:AI1944" si="1917">(Y1944-Y$9)*(Y1944&gt;Z$9)</f>
        <v>4</v>
      </c>
      <c r="AA1944" s="448">
        <f t="shared" si="1917"/>
        <v>3</v>
      </c>
      <c r="AB1944" s="448">
        <f t="shared" si="1917"/>
        <v>2</v>
      </c>
      <c r="AC1944" s="448">
        <f t="shared" si="1917"/>
        <v>1</v>
      </c>
      <c r="AD1944" s="449">
        <f t="shared" si="1917"/>
        <v>0</v>
      </c>
      <c r="AE1944" s="464">
        <f t="shared" si="1917"/>
        <v>0</v>
      </c>
      <c r="AF1944" s="448">
        <f t="shared" si="1917"/>
        <v>0</v>
      </c>
      <c r="AG1944" s="448">
        <f t="shared" si="1917"/>
        <v>0</v>
      </c>
      <c r="AH1944" s="448">
        <f t="shared" si="1917"/>
        <v>0</v>
      </c>
      <c r="AI1944" s="449">
        <f t="shared" si="1917"/>
        <v>0</v>
      </c>
      <c r="AJ1944" s="464">
        <f t="shared" si="1889"/>
        <v>0</v>
      </c>
      <c r="AK1944" s="448">
        <f t="shared" si="1890"/>
        <v>0</v>
      </c>
      <c r="AL1944" s="448">
        <f t="shared" si="1891"/>
        <v>0</v>
      </c>
      <c r="AM1944" s="448">
        <f t="shared" si="1892"/>
        <v>0</v>
      </c>
      <c r="AN1944" s="449">
        <f t="shared" si="1893"/>
        <v>0</v>
      </c>
    </row>
    <row r="1945" spans="1:40" outlineLevel="2">
      <c r="A1945" s="882">
        <f>ROW()</f>
        <v>1945</v>
      </c>
      <c r="B1945" s="453"/>
      <c r="D1945" s="452" t="s">
        <v>81</v>
      </c>
      <c r="H1945" s="458"/>
      <c r="I1945" s="458"/>
      <c r="J1945" s="459"/>
      <c r="K1945" s="458"/>
      <c r="L1945" s="458"/>
      <c r="M1945" s="458"/>
      <c r="N1945" s="458"/>
      <c r="O1945" s="459"/>
      <c r="P1945" s="458"/>
      <c r="Q1945" s="458"/>
      <c r="R1945" s="458"/>
      <c r="S1945" s="337">
        <f>Input!$J$71</f>
        <v>5</v>
      </c>
      <c r="T1945" s="26">
        <f t="shared" ref="T1945:X1945" si="1918">(S1945-S$9)*(S1945&gt;T$9)</f>
        <v>4</v>
      </c>
      <c r="U1945" s="26">
        <f t="shared" si="1918"/>
        <v>3.5</v>
      </c>
      <c r="V1945" s="448">
        <f t="shared" si="1918"/>
        <v>2.5</v>
      </c>
      <c r="W1945" s="448">
        <f t="shared" si="1918"/>
        <v>1.5</v>
      </c>
      <c r="X1945" s="449">
        <f t="shared" si="1918"/>
        <v>0.5</v>
      </c>
      <c r="Y1945" s="342">
        <f>IF(X1945=0,0,MAX(Input!Y$71-(Input!J$71-X1945)-1,0))</f>
        <v>0</v>
      </c>
      <c r="Z1945" s="448">
        <f t="shared" ref="Z1945:AI1945" si="1919">(Y1945-Y$9)*(Y1945&gt;Z$9)</f>
        <v>0</v>
      </c>
      <c r="AA1945" s="448">
        <f t="shared" si="1919"/>
        <v>0</v>
      </c>
      <c r="AB1945" s="448">
        <f t="shared" si="1919"/>
        <v>0</v>
      </c>
      <c r="AC1945" s="448">
        <f t="shared" si="1919"/>
        <v>0</v>
      </c>
      <c r="AD1945" s="449">
        <f t="shared" si="1919"/>
        <v>0</v>
      </c>
      <c r="AE1945" s="464">
        <f t="shared" si="1919"/>
        <v>0</v>
      </c>
      <c r="AF1945" s="448">
        <f t="shared" si="1919"/>
        <v>0</v>
      </c>
      <c r="AG1945" s="448">
        <f t="shared" si="1919"/>
        <v>0</v>
      </c>
      <c r="AH1945" s="448">
        <f t="shared" si="1919"/>
        <v>0</v>
      </c>
      <c r="AI1945" s="449">
        <f t="shared" si="1919"/>
        <v>0</v>
      </c>
      <c r="AJ1945" s="464">
        <f t="shared" si="1889"/>
        <v>0</v>
      </c>
      <c r="AK1945" s="448">
        <f t="shared" si="1890"/>
        <v>0</v>
      </c>
      <c r="AL1945" s="448">
        <f t="shared" si="1891"/>
        <v>0</v>
      </c>
      <c r="AM1945" s="448">
        <f t="shared" si="1892"/>
        <v>0</v>
      </c>
      <c r="AN1945" s="449">
        <f t="shared" si="1893"/>
        <v>0</v>
      </c>
    </row>
    <row r="1946" spans="1:40" outlineLevel="2">
      <c r="A1946" s="882">
        <f>ROW()</f>
        <v>1946</v>
      </c>
      <c r="B1946" s="453"/>
      <c r="D1946" s="452" t="s">
        <v>28</v>
      </c>
      <c r="H1946" s="458"/>
      <c r="I1946" s="458"/>
      <c r="J1946" s="459"/>
      <c r="K1946" s="458"/>
      <c r="L1946" s="458"/>
      <c r="M1946" s="458"/>
      <c r="N1946" s="458"/>
      <c r="O1946" s="459"/>
      <c r="P1946" s="458"/>
      <c r="Q1946" s="458"/>
      <c r="R1946" s="458"/>
      <c r="S1946" s="337">
        <f>Input!$J$72</f>
        <v>0</v>
      </c>
      <c r="T1946" s="26">
        <f t="shared" ref="T1946:X1946" si="1920">(S1946-S$9)*(S1946&gt;T$9)</f>
        <v>0</v>
      </c>
      <c r="U1946" s="26">
        <f t="shared" si="1920"/>
        <v>0</v>
      </c>
      <c r="V1946" s="448">
        <f t="shared" si="1920"/>
        <v>0</v>
      </c>
      <c r="W1946" s="448">
        <f t="shared" si="1920"/>
        <v>0</v>
      </c>
      <c r="X1946" s="449">
        <f t="shared" si="1920"/>
        <v>0</v>
      </c>
      <c r="Y1946" s="342">
        <f>IF(X1946=0,0,MAX(Input!Y$72-(Input!J$72-X1946)-1,0))</f>
        <v>0</v>
      </c>
      <c r="Z1946" s="448">
        <f t="shared" ref="Z1946:AI1946" si="1921">(Y1946-Y$9)*(Y1946&gt;Z$9)</f>
        <v>0</v>
      </c>
      <c r="AA1946" s="448">
        <f t="shared" si="1921"/>
        <v>0</v>
      </c>
      <c r="AB1946" s="448">
        <f t="shared" si="1921"/>
        <v>0</v>
      </c>
      <c r="AC1946" s="448">
        <f t="shared" si="1921"/>
        <v>0</v>
      </c>
      <c r="AD1946" s="449">
        <f t="shared" si="1921"/>
        <v>0</v>
      </c>
      <c r="AE1946" s="464">
        <f t="shared" si="1921"/>
        <v>0</v>
      </c>
      <c r="AF1946" s="448">
        <f t="shared" si="1921"/>
        <v>0</v>
      </c>
      <c r="AG1946" s="448">
        <f t="shared" si="1921"/>
        <v>0</v>
      </c>
      <c r="AH1946" s="448">
        <f t="shared" si="1921"/>
        <v>0</v>
      </c>
      <c r="AI1946" s="449">
        <f t="shared" si="1921"/>
        <v>0</v>
      </c>
      <c r="AJ1946" s="464">
        <f t="shared" si="1889"/>
        <v>0</v>
      </c>
      <c r="AK1946" s="448">
        <f t="shared" si="1890"/>
        <v>0</v>
      </c>
      <c r="AL1946" s="448">
        <f t="shared" si="1891"/>
        <v>0</v>
      </c>
      <c r="AM1946" s="448">
        <f t="shared" si="1892"/>
        <v>0</v>
      </c>
      <c r="AN1946" s="449">
        <f t="shared" si="1893"/>
        <v>0</v>
      </c>
    </row>
    <row r="1947" spans="1:40" outlineLevel="2">
      <c r="A1947" s="882">
        <f>ROW()</f>
        <v>1947</v>
      </c>
      <c r="B1947" s="453"/>
      <c r="D1947" s="456" t="s">
        <v>443</v>
      </c>
      <c r="E1947" s="456"/>
      <c r="F1947" s="456"/>
      <c r="G1947" s="456"/>
      <c r="H1947" s="460"/>
      <c r="I1947" s="460"/>
      <c r="J1947" s="461"/>
      <c r="K1947" s="460"/>
      <c r="L1947" s="460"/>
      <c r="M1947" s="460"/>
      <c r="N1947" s="460"/>
      <c r="O1947" s="461"/>
      <c r="P1947" s="460"/>
      <c r="Q1947" s="460"/>
      <c r="R1947" s="460"/>
      <c r="S1947" s="338">
        <f>Input!$J$73</f>
        <v>65.842774465500923</v>
      </c>
      <c r="T1947" s="29">
        <f t="shared" ref="T1947:X1947" si="1922">(S1947-S$9)*(S1947&gt;T$9)</f>
        <v>64.842774465500923</v>
      </c>
      <c r="U1947" s="29">
        <f t="shared" si="1922"/>
        <v>64.342774465500923</v>
      </c>
      <c r="V1947" s="450">
        <f t="shared" si="1922"/>
        <v>63.342774465500923</v>
      </c>
      <c r="W1947" s="450">
        <f t="shared" si="1922"/>
        <v>62.342774465500923</v>
      </c>
      <c r="X1947" s="451">
        <f t="shared" si="1922"/>
        <v>61.342774465500923</v>
      </c>
      <c r="Y1947" s="343">
        <f>IF(X1947=0,0,MAX(Input!Y$73-(Input!J$73-X1947)-1,0))</f>
        <v>60.342774465500923</v>
      </c>
      <c r="Z1947" s="450">
        <f t="shared" ref="Z1947:AI1947" si="1923">(Y1947-Y$9)*(Y1947&gt;Z$9)</f>
        <v>59.842774465500923</v>
      </c>
      <c r="AA1947" s="450">
        <f t="shared" si="1923"/>
        <v>58.842774465500923</v>
      </c>
      <c r="AB1947" s="450">
        <f t="shared" si="1923"/>
        <v>57.842774465500923</v>
      </c>
      <c r="AC1947" s="450">
        <f t="shared" si="1923"/>
        <v>56.842774465500923</v>
      </c>
      <c r="AD1947" s="451">
        <f t="shared" si="1923"/>
        <v>55.842774465500923</v>
      </c>
      <c r="AE1947" s="474">
        <f t="shared" si="1923"/>
        <v>54.842774465500923</v>
      </c>
      <c r="AF1947" s="450">
        <f t="shared" si="1923"/>
        <v>53.842774465500923</v>
      </c>
      <c r="AG1947" s="450">
        <f t="shared" si="1923"/>
        <v>52.842774465500923</v>
      </c>
      <c r="AH1947" s="450">
        <f t="shared" si="1923"/>
        <v>51.842774465500923</v>
      </c>
      <c r="AI1947" s="451">
        <f t="shared" si="1923"/>
        <v>50.842774465500923</v>
      </c>
      <c r="AJ1947" s="474">
        <f t="shared" si="1889"/>
        <v>49.842774465500923</v>
      </c>
      <c r="AK1947" s="450">
        <f t="shared" si="1890"/>
        <v>48.842774465500923</v>
      </c>
      <c r="AL1947" s="450">
        <f t="shared" si="1891"/>
        <v>47.842774465500923</v>
      </c>
      <c r="AM1947" s="450">
        <f t="shared" si="1892"/>
        <v>46.842774465500923</v>
      </c>
      <c r="AN1947" s="451">
        <f t="shared" si="1893"/>
        <v>45.842774465500923</v>
      </c>
    </row>
    <row r="1948" spans="1:40" outlineLevel="2">
      <c r="A1948" s="882">
        <f>ROW()</f>
        <v>1948</v>
      </c>
      <c r="B1948" s="453"/>
      <c r="H1948" s="458"/>
      <c r="I1948" s="458"/>
      <c r="J1948" s="459"/>
      <c r="K1948" s="458"/>
      <c r="L1948" s="458"/>
      <c r="M1948" s="458"/>
      <c r="N1948" s="458"/>
      <c r="O1948" s="459"/>
      <c r="P1948" s="458"/>
      <c r="Q1948" s="458"/>
      <c r="R1948" s="458"/>
      <c r="S1948" s="440"/>
      <c r="T1948" s="439"/>
      <c r="U1948" s="439"/>
      <c r="V1948" s="439"/>
      <c r="W1948" s="439"/>
      <c r="X1948" s="440"/>
      <c r="Y1948" s="443"/>
      <c r="Z1948" s="439"/>
      <c r="AA1948" s="439"/>
      <c r="AB1948" s="439"/>
      <c r="AC1948" s="439"/>
      <c r="AD1948" s="440"/>
      <c r="AE1948" s="443"/>
      <c r="AF1948" s="439"/>
      <c r="AG1948" s="439"/>
      <c r="AH1948" s="439"/>
      <c r="AI1948" s="440"/>
      <c r="AJ1948" s="443"/>
      <c r="AK1948" s="439"/>
      <c r="AL1948" s="439"/>
      <c r="AM1948" s="439"/>
      <c r="AN1948" s="440"/>
    </row>
    <row r="1949" spans="1:40" outlineLevel="1">
      <c r="A1949" s="732" t="s">
        <v>20</v>
      </c>
      <c r="B1949" s="733"/>
      <c r="C1949" s="881"/>
      <c r="D1949" s="733"/>
      <c r="E1949" s="733"/>
      <c r="F1949" s="733"/>
      <c r="G1949" s="730"/>
      <c r="H1949" s="733"/>
      <c r="I1949" s="730"/>
      <c r="J1949" s="729"/>
      <c r="K1949" s="730"/>
      <c r="L1949" s="730"/>
      <c r="M1949" s="730"/>
      <c r="N1949" s="730"/>
      <c r="O1949" s="729"/>
      <c r="P1949" s="730"/>
      <c r="Q1949" s="730"/>
      <c r="R1949" s="730"/>
      <c r="S1949" s="731"/>
      <c r="T1949" s="730"/>
      <c r="U1949" s="730"/>
      <c r="V1949" s="730"/>
      <c r="W1949" s="730"/>
      <c r="X1949" s="731"/>
      <c r="Y1949" s="729"/>
      <c r="Z1949" s="730"/>
      <c r="AA1949" s="730"/>
      <c r="AB1949" s="730"/>
      <c r="AC1949" s="730"/>
      <c r="AD1949" s="731"/>
      <c r="AE1949" s="729"/>
      <c r="AF1949" s="730"/>
      <c r="AG1949" s="730"/>
      <c r="AH1949" s="730"/>
      <c r="AI1949" s="731"/>
      <c r="AJ1949" s="729"/>
      <c r="AK1949" s="730"/>
      <c r="AL1949" s="730"/>
      <c r="AM1949" s="730"/>
      <c r="AN1949" s="731"/>
    </row>
    <row r="1950" spans="1:40" outlineLevel="2">
      <c r="A1950" s="882">
        <f>ROW()</f>
        <v>1950</v>
      </c>
      <c r="B1950" s="453"/>
      <c r="D1950" s="452" t="s">
        <v>300</v>
      </c>
      <c r="H1950" s="458"/>
      <c r="I1950" s="458"/>
      <c r="J1950" s="459"/>
      <c r="K1950" s="458"/>
      <c r="L1950" s="458"/>
      <c r="M1950" s="458"/>
      <c r="N1950" s="458"/>
      <c r="O1950" s="459"/>
      <c r="P1950" s="458"/>
      <c r="Q1950" s="458"/>
      <c r="R1950" s="439"/>
      <c r="S1950" s="440">
        <f t="shared" ref="S1950:AD1951" si="1924">R2058</f>
        <v>4.7757341507431796</v>
      </c>
      <c r="T1950" s="439">
        <f t="shared" si="1924"/>
        <v>4.7653786852683675</v>
      </c>
      <c r="U1950" s="439">
        <f t="shared" si="1924"/>
        <v>4.7453560857504336</v>
      </c>
      <c r="V1950" s="439">
        <f t="shared" si="1924"/>
        <v>4.7053108867145648</v>
      </c>
      <c r="W1950" s="439">
        <f t="shared" si="1924"/>
        <v>4.665265687678696</v>
      </c>
      <c r="X1950" s="440">
        <f t="shared" si="1924"/>
        <v>4.6252204886428272</v>
      </c>
      <c r="Y1950" s="443">
        <f t="shared" si="1924"/>
        <v>4.5851752896069584</v>
      </c>
      <c r="Z1950" s="439">
        <f t="shared" si="1924"/>
        <v>4.5544023010861068</v>
      </c>
      <c r="AA1950" s="439">
        <f t="shared" si="1924"/>
        <v>4.4928563240444026</v>
      </c>
      <c r="AB1950" s="439">
        <f t="shared" si="1924"/>
        <v>4.4313103470026984</v>
      </c>
      <c r="AC1950" s="439">
        <f t="shared" si="1924"/>
        <v>4.3697643699609943</v>
      </c>
      <c r="AD1950" s="440">
        <f t="shared" si="1924"/>
        <v>4.3082183929192901</v>
      </c>
      <c r="AE1950" s="443">
        <f t="shared" ref="AE1950:AI1961" si="1925">AD2058</f>
        <v>4.2466724158775859</v>
      </c>
      <c r="AF1950" s="439">
        <f t="shared" si="1925"/>
        <v>4.1855208773296422</v>
      </c>
      <c r="AG1950" s="439">
        <f t="shared" si="1925"/>
        <v>4.1243693387816984</v>
      </c>
      <c r="AH1950" s="439">
        <f t="shared" si="1925"/>
        <v>4.0632178002337547</v>
      </c>
      <c r="AI1950" s="440">
        <f t="shared" si="1925"/>
        <v>4.0020662616858109</v>
      </c>
      <c r="AJ1950" s="443">
        <f t="shared" ref="AJ1950:AJ1961" si="1926">AI2058</f>
        <v>3.9409147231378676</v>
      </c>
      <c r="AK1950" s="439">
        <f t="shared" ref="AK1950:AK1961" si="1927">AJ2058</f>
        <v>3.8793379305888385</v>
      </c>
      <c r="AL1950" s="439">
        <f t="shared" ref="AL1950:AL1961" si="1928">AK2058</f>
        <v>3.8177611380398093</v>
      </c>
      <c r="AM1950" s="439">
        <f t="shared" ref="AM1950:AM1961" si="1929">AL2058</f>
        <v>3.7561843454907802</v>
      </c>
      <c r="AN1950" s="440">
        <f t="shared" ref="AN1950:AN1961" si="1930">AM2058</f>
        <v>3.694607552941751</v>
      </c>
    </row>
    <row r="1951" spans="1:40" outlineLevel="2">
      <c r="A1951" s="882">
        <f>ROW()</f>
        <v>1951</v>
      </c>
      <c r="B1951" s="453"/>
      <c r="D1951" s="452" t="s">
        <v>301</v>
      </c>
      <c r="H1951" s="458"/>
      <c r="I1951" s="458"/>
      <c r="J1951" s="459"/>
      <c r="K1951" s="458"/>
      <c r="L1951" s="458"/>
      <c r="M1951" s="458"/>
      <c r="N1951" s="458"/>
      <c r="O1951" s="459"/>
      <c r="P1951" s="458"/>
      <c r="Q1951" s="458"/>
      <c r="R1951" s="439"/>
      <c r="S1951" s="440">
        <f t="shared" si="1924"/>
        <v>0</v>
      </c>
      <c r="T1951" s="439">
        <f t="shared" si="1924"/>
        <v>0</v>
      </c>
      <c r="U1951" s="439">
        <f t="shared" si="1924"/>
        <v>0</v>
      </c>
      <c r="V1951" s="439">
        <f t="shared" si="1924"/>
        <v>0</v>
      </c>
      <c r="W1951" s="439">
        <f t="shared" si="1924"/>
        <v>0</v>
      </c>
      <c r="X1951" s="440">
        <f t="shared" si="1924"/>
        <v>0</v>
      </c>
      <c r="Y1951" s="443">
        <f t="shared" ref="Y1951" si="1931">X2059</f>
        <v>0</v>
      </c>
      <c r="Z1951" s="439">
        <f t="shared" ref="Z1951" si="1932">Y2059</f>
        <v>0</v>
      </c>
      <c r="AA1951" s="439">
        <f t="shared" ref="AA1951" si="1933">Z2059</f>
        <v>0</v>
      </c>
      <c r="AB1951" s="439">
        <f t="shared" ref="AB1951" si="1934">AA2059</f>
        <v>0</v>
      </c>
      <c r="AC1951" s="439">
        <f t="shared" ref="AC1951" si="1935">AB2059</f>
        <v>0</v>
      </c>
      <c r="AD1951" s="440">
        <f t="shared" ref="AD1951" si="1936">AC2059</f>
        <v>0</v>
      </c>
      <c r="AE1951" s="443">
        <f t="shared" si="1925"/>
        <v>0</v>
      </c>
      <c r="AF1951" s="439">
        <f t="shared" si="1925"/>
        <v>0</v>
      </c>
      <c r="AG1951" s="439">
        <f t="shared" si="1925"/>
        <v>0</v>
      </c>
      <c r="AH1951" s="439">
        <f t="shared" si="1925"/>
        <v>0</v>
      </c>
      <c r="AI1951" s="440">
        <f t="shared" si="1925"/>
        <v>0</v>
      </c>
      <c r="AJ1951" s="443">
        <f t="shared" si="1926"/>
        <v>0</v>
      </c>
      <c r="AK1951" s="439">
        <f t="shared" si="1927"/>
        <v>0</v>
      </c>
      <c r="AL1951" s="439">
        <f t="shared" si="1928"/>
        <v>0</v>
      </c>
      <c r="AM1951" s="439">
        <f t="shared" si="1929"/>
        <v>0</v>
      </c>
      <c r="AN1951" s="440">
        <f t="shared" si="1930"/>
        <v>0</v>
      </c>
    </row>
    <row r="1952" spans="1:40" outlineLevel="2">
      <c r="A1952" s="882">
        <f>ROW()</f>
        <v>1952</v>
      </c>
      <c r="B1952" s="453"/>
      <c r="D1952" s="452" t="s">
        <v>29</v>
      </c>
      <c r="H1952" s="458"/>
      <c r="I1952" s="458"/>
      <c r="J1952" s="459"/>
      <c r="K1952" s="458"/>
      <c r="L1952" s="458"/>
      <c r="M1952" s="458"/>
      <c r="N1952" s="458"/>
      <c r="O1952" s="459"/>
      <c r="P1952" s="458"/>
      <c r="Q1952" s="458"/>
      <c r="R1952" s="439"/>
      <c r="S1952" s="440">
        <f t="shared" ref="S1952:AD1952" si="1937">R2060</f>
        <v>0</v>
      </c>
      <c r="T1952" s="439">
        <f t="shared" si="1937"/>
        <v>0</v>
      </c>
      <c r="U1952" s="439">
        <f t="shared" si="1937"/>
        <v>0</v>
      </c>
      <c r="V1952" s="439">
        <f t="shared" si="1937"/>
        <v>0</v>
      </c>
      <c r="W1952" s="439">
        <f t="shared" si="1937"/>
        <v>0</v>
      </c>
      <c r="X1952" s="440">
        <f t="shared" si="1937"/>
        <v>0</v>
      </c>
      <c r="Y1952" s="443">
        <f t="shared" si="1937"/>
        <v>0</v>
      </c>
      <c r="Z1952" s="439">
        <f t="shared" si="1937"/>
        <v>0</v>
      </c>
      <c r="AA1952" s="439">
        <f t="shared" si="1937"/>
        <v>0</v>
      </c>
      <c r="AB1952" s="439">
        <f t="shared" si="1937"/>
        <v>0</v>
      </c>
      <c r="AC1952" s="439">
        <f t="shared" si="1937"/>
        <v>0</v>
      </c>
      <c r="AD1952" s="440">
        <f t="shared" si="1937"/>
        <v>0</v>
      </c>
      <c r="AE1952" s="443">
        <f t="shared" si="1925"/>
        <v>0</v>
      </c>
      <c r="AF1952" s="439">
        <f t="shared" si="1925"/>
        <v>0</v>
      </c>
      <c r="AG1952" s="439">
        <f t="shared" si="1925"/>
        <v>0</v>
      </c>
      <c r="AH1952" s="439">
        <f t="shared" si="1925"/>
        <v>0</v>
      </c>
      <c r="AI1952" s="440">
        <f t="shared" si="1925"/>
        <v>0</v>
      </c>
      <c r="AJ1952" s="443">
        <f t="shared" si="1926"/>
        <v>0</v>
      </c>
      <c r="AK1952" s="439">
        <f t="shared" si="1927"/>
        <v>0</v>
      </c>
      <c r="AL1952" s="439">
        <f t="shared" si="1928"/>
        <v>0</v>
      </c>
      <c r="AM1952" s="439">
        <f t="shared" si="1929"/>
        <v>0</v>
      </c>
      <c r="AN1952" s="440">
        <f t="shared" si="1930"/>
        <v>0</v>
      </c>
    </row>
    <row r="1953" spans="1:40" outlineLevel="2">
      <c r="A1953" s="882">
        <f>ROW()</f>
        <v>1953</v>
      </c>
      <c r="B1953" s="453"/>
      <c r="D1953" s="452" t="s">
        <v>30</v>
      </c>
      <c r="H1953" s="458"/>
      <c r="I1953" s="458"/>
      <c r="J1953" s="459"/>
      <c r="K1953" s="458"/>
      <c r="L1953" s="458"/>
      <c r="M1953" s="458"/>
      <c r="N1953" s="458"/>
      <c r="O1953" s="459"/>
      <c r="P1953" s="458"/>
      <c r="Q1953" s="458"/>
      <c r="R1953" s="439"/>
      <c r="S1953" s="440">
        <f t="shared" ref="S1953:AD1953" si="1938">R2061</f>
        <v>16.753032997287125</v>
      </c>
      <c r="T1953" s="439">
        <f t="shared" si="1938"/>
        <v>16.695695897346546</v>
      </c>
      <c r="U1953" s="439">
        <f t="shared" si="1938"/>
        <v>16.55420694906395</v>
      </c>
      <c r="V1953" s="439">
        <f t="shared" si="1938"/>
        <v>16.271229052498754</v>
      </c>
      <c r="W1953" s="439">
        <f t="shared" si="1938"/>
        <v>15.988251155933558</v>
      </c>
      <c r="X1953" s="440">
        <f t="shared" si="1938"/>
        <v>15.705273259368361</v>
      </c>
      <c r="Y1953" s="443">
        <f t="shared" si="1938"/>
        <v>15.422295362803165</v>
      </c>
      <c r="Z1953" s="439">
        <f t="shared" si="1938"/>
        <v>15.280806414520567</v>
      </c>
      <c r="AA1953" s="439">
        <f t="shared" si="1938"/>
        <v>14.997828517955371</v>
      </c>
      <c r="AB1953" s="439">
        <f t="shared" si="1938"/>
        <v>14.714850621390175</v>
      </c>
      <c r="AC1953" s="439">
        <f t="shared" si="1938"/>
        <v>14.431872724824979</v>
      </c>
      <c r="AD1953" s="440">
        <f t="shared" si="1938"/>
        <v>14.148894828259783</v>
      </c>
      <c r="AE1953" s="443">
        <f t="shared" si="1925"/>
        <v>13.865916931694587</v>
      </c>
      <c r="AF1953" s="439">
        <f t="shared" si="1925"/>
        <v>13.584752595993216</v>
      </c>
      <c r="AG1953" s="439">
        <f t="shared" si="1925"/>
        <v>13.303588260291844</v>
      </c>
      <c r="AH1953" s="439">
        <f t="shared" si="1925"/>
        <v>13.022423924590473</v>
      </c>
      <c r="AI1953" s="440">
        <f t="shared" si="1925"/>
        <v>12.741259588889102</v>
      </c>
      <c r="AJ1953" s="443">
        <f t="shared" si="1926"/>
        <v>12.460095253187731</v>
      </c>
      <c r="AK1953" s="439">
        <f t="shared" si="1927"/>
        <v>12.176911270160737</v>
      </c>
      <c r="AL1953" s="439">
        <f t="shared" si="1928"/>
        <v>11.893727287133743</v>
      </c>
      <c r="AM1953" s="439">
        <f t="shared" si="1929"/>
        <v>11.610543304106749</v>
      </c>
      <c r="AN1953" s="440">
        <f t="shared" si="1930"/>
        <v>11.327359321079754</v>
      </c>
    </row>
    <row r="1954" spans="1:40" outlineLevel="2">
      <c r="A1954" s="882">
        <f>ROW()</f>
        <v>1954</v>
      </c>
      <c r="B1954" s="453"/>
      <c r="D1954" s="452" t="s">
        <v>31</v>
      </c>
      <c r="H1954" s="458"/>
      <c r="I1954" s="458"/>
      <c r="J1954" s="459"/>
      <c r="K1954" s="458"/>
      <c r="L1954" s="458"/>
      <c r="M1954" s="458"/>
      <c r="N1954" s="458"/>
      <c r="O1954" s="459"/>
      <c r="P1954" s="458"/>
      <c r="Q1954" s="458"/>
      <c r="R1954" s="439"/>
      <c r="S1954" s="440">
        <f t="shared" ref="S1954:AD1954" si="1939">R2062</f>
        <v>0</v>
      </c>
      <c r="T1954" s="439">
        <f t="shared" si="1939"/>
        <v>0</v>
      </c>
      <c r="U1954" s="439">
        <f t="shared" si="1939"/>
        <v>0</v>
      </c>
      <c r="V1954" s="439">
        <f t="shared" si="1939"/>
        <v>0</v>
      </c>
      <c r="W1954" s="439">
        <f t="shared" si="1939"/>
        <v>0</v>
      </c>
      <c r="X1954" s="440">
        <f t="shared" si="1939"/>
        <v>0</v>
      </c>
      <c r="Y1954" s="443">
        <f t="shared" si="1939"/>
        <v>0</v>
      </c>
      <c r="Z1954" s="439">
        <f t="shared" si="1939"/>
        <v>0</v>
      </c>
      <c r="AA1954" s="439">
        <f t="shared" si="1939"/>
        <v>0</v>
      </c>
      <c r="AB1954" s="439">
        <f t="shared" si="1939"/>
        <v>0</v>
      </c>
      <c r="AC1954" s="439">
        <f t="shared" si="1939"/>
        <v>0</v>
      </c>
      <c r="AD1954" s="440">
        <f t="shared" si="1939"/>
        <v>0</v>
      </c>
      <c r="AE1954" s="443">
        <f t="shared" si="1925"/>
        <v>0</v>
      </c>
      <c r="AF1954" s="439">
        <f t="shared" si="1925"/>
        <v>0</v>
      </c>
      <c r="AG1954" s="439">
        <f t="shared" si="1925"/>
        <v>0</v>
      </c>
      <c r="AH1954" s="439">
        <f t="shared" si="1925"/>
        <v>0</v>
      </c>
      <c r="AI1954" s="440">
        <f t="shared" si="1925"/>
        <v>0</v>
      </c>
      <c r="AJ1954" s="443">
        <f t="shared" si="1926"/>
        <v>0</v>
      </c>
      <c r="AK1954" s="439">
        <f t="shared" si="1927"/>
        <v>0</v>
      </c>
      <c r="AL1954" s="439">
        <f t="shared" si="1928"/>
        <v>0</v>
      </c>
      <c r="AM1954" s="439">
        <f t="shared" si="1929"/>
        <v>0</v>
      </c>
      <c r="AN1954" s="440">
        <f t="shared" si="1930"/>
        <v>0</v>
      </c>
    </row>
    <row r="1955" spans="1:40" outlineLevel="2">
      <c r="A1955" s="882">
        <f>ROW()</f>
        <v>1955</v>
      </c>
      <c r="B1955" s="453"/>
      <c r="D1955" s="452" t="s">
        <v>32</v>
      </c>
      <c r="H1955" s="458"/>
      <c r="I1955" s="458"/>
      <c r="J1955" s="459"/>
      <c r="K1955" s="458"/>
      <c r="L1955" s="458"/>
      <c r="M1955" s="458"/>
      <c r="N1955" s="458"/>
      <c r="O1955" s="459"/>
      <c r="P1955" s="458"/>
      <c r="Q1955" s="458"/>
      <c r="R1955" s="439"/>
      <c r="S1955" s="440">
        <f t="shared" ref="S1955:AD1955" si="1940">R2063</f>
        <v>0.26692802991452752</v>
      </c>
      <c r="T1955" s="439">
        <f t="shared" si="1940"/>
        <v>0.2633614539488312</v>
      </c>
      <c r="U1955" s="439">
        <f t="shared" si="1940"/>
        <v>0.25998502505205134</v>
      </c>
      <c r="V1955" s="439">
        <f t="shared" si="1940"/>
        <v>0.25323216725849157</v>
      </c>
      <c r="W1955" s="439">
        <f t="shared" si="1940"/>
        <v>0.2464793094649318</v>
      </c>
      <c r="X1955" s="440">
        <f t="shared" si="1940"/>
        <v>0.23972645167137202</v>
      </c>
      <c r="Y1955" s="443">
        <f t="shared" si="1940"/>
        <v>0.23297359387781225</v>
      </c>
      <c r="Z1955" s="439">
        <f t="shared" si="1940"/>
        <v>0.22959716498103236</v>
      </c>
      <c r="AA1955" s="439">
        <f t="shared" si="1940"/>
        <v>0.22284430718747258</v>
      </c>
      <c r="AB1955" s="439">
        <f t="shared" si="1940"/>
        <v>0.21609144939391281</v>
      </c>
      <c r="AC1955" s="439">
        <f t="shared" si="1940"/>
        <v>0.20933859160035304</v>
      </c>
      <c r="AD1955" s="440">
        <f t="shared" si="1940"/>
        <v>0.20258573380679326</v>
      </c>
      <c r="AE1955" s="443">
        <f t="shared" si="1925"/>
        <v>0.19583287601323349</v>
      </c>
      <c r="AF1955" s="439">
        <f t="shared" si="1925"/>
        <v>0.18912329622393492</v>
      </c>
      <c r="AG1955" s="439">
        <f t="shared" si="1925"/>
        <v>0.18241371643463636</v>
      </c>
      <c r="AH1955" s="439">
        <f t="shared" si="1925"/>
        <v>0.17570413664533779</v>
      </c>
      <c r="AI1955" s="440">
        <f t="shared" si="1925"/>
        <v>0.16899455685603923</v>
      </c>
      <c r="AJ1955" s="443">
        <f t="shared" si="1926"/>
        <v>0.16228497706674067</v>
      </c>
      <c r="AK1955" s="439">
        <f t="shared" si="1927"/>
        <v>0.15552310302229314</v>
      </c>
      <c r="AL1955" s="439">
        <f t="shared" si="1928"/>
        <v>0.14876122897784561</v>
      </c>
      <c r="AM1955" s="439">
        <f t="shared" si="1929"/>
        <v>0.14199935493339808</v>
      </c>
      <c r="AN1955" s="440">
        <f t="shared" si="1930"/>
        <v>0.13523748088895055</v>
      </c>
    </row>
    <row r="1956" spans="1:40" outlineLevel="2">
      <c r="A1956" s="882">
        <f>ROW()</f>
        <v>1956</v>
      </c>
      <c r="B1956" s="453"/>
      <c r="D1956" s="452" t="s">
        <v>33</v>
      </c>
      <c r="H1956" s="458"/>
      <c r="I1956" s="458"/>
      <c r="J1956" s="459"/>
      <c r="K1956" s="458"/>
      <c r="L1956" s="458"/>
      <c r="M1956" s="458"/>
      <c r="N1956" s="458"/>
      <c r="O1956" s="459"/>
      <c r="P1956" s="458"/>
      <c r="Q1956" s="458"/>
      <c r="R1956" s="439"/>
      <c r="S1956" s="440">
        <f t="shared" ref="S1956:AD1956" si="1941">R2064</f>
        <v>1.812494515029384E-2</v>
      </c>
      <c r="T1956" s="439">
        <f t="shared" si="1941"/>
        <v>1.7764254540282472E-2</v>
      </c>
      <c r="U1956" s="439">
        <f t="shared" si="1941"/>
        <v>1.7536507687201927E-2</v>
      </c>
      <c r="V1956" s="439">
        <f t="shared" si="1941"/>
        <v>1.7081013981040838E-2</v>
      </c>
      <c r="W1956" s="439">
        <f t="shared" si="1941"/>
        <v>1.6625520274879749E-2</v>
      </c>
      <c r="X1956" s="440">
        <f t="shared" si="1941"/>
        <v>1.617002656871866E-2</v>
      </c>
      <c r="Y1956" s="443">
        <f t="shared" si="1941"/>
        <v>1.571453286255757E-2</v>
      </c>
      <c r="Z1956" s="439">
        <f t="shared" si="1941"/>
        <v>1.5486786009477026E-2</v>
      </c>
      <c r="AA1956" s="439">
        <f t="shared" si="1941"/>
        <v>1.5031292303315937E-2</v>
      </c>
      <c r="AB1956" s="439">
        <f t="shared" si="1941"/>
        <v>1.4575798597154847E-2</v>
      </c>
      <c r="AC1956" s="439">
        <f t="shared" si="1941"/>
        <v>1.4120304890993758E-2</v>
      </c>
      <c r="AD1956" s="440">
        <f t="shared" si="1941"/>
        <v>1.3664811184832669E-2</v>
      </c>
      <c r="AE1956" s="443">
        <f t="shared" si="1925"/>
        <v>1.320931747867158E-2</v>
      </c>
      <c r="AF1956" s="439">
        <f t="shared" si="1925"/>
        <v>1.2756742960083934E-2</v>
      </c>
      <c r="AG1956" s="439">
        <f t="shared" si="1925"/>
        <v>1.2304168441496288E-2</v>
      </c>
      <c r="AH1956" s="439">
        <f t="shared" si="1925"/>
        <v>1.1851593922908642E-2</v>
      </c>
      <c r="AI1956" s="440">
        <f t="shared" si="1925"/>
        <v>1.1399019404320997E-2</v>
      </c>
      <c r="AJ1956" s="443">
        <f t="shared" si="1926"/>
        <v>1.0946444885733351E-2</v>
      </c>
      <c r="AK1956" s="439">
        <f t="shared" si="1927"/>
        <v>1.0490343015494461E-2</v>
      </c>
      <c r="AL1956" s="439">
        <f t="shared" si="1928"/>
        <v>1.0034241145255571E-2</v>
      </c>
      <c r="AM1956" s="439">
        <f t="shared" si="1929"/>
        <v>9.5781392750166807E-3</v>
      </c>
      <c r="AN1956" s="440">
        <f t="shared" si="1930"/>
        <v>9.1220374047777907E-3</v>
      </c>
    </row>
    <row r="1957" spans="1:40" outlineLevel="2">
      <c r="A1957" s="882">
        <f>ROW()</f>
        <v>1957</v>
      </c>
      <c r="B1957" s="453"/>
      <c r="D1957" s="452" t="s">
        <v>27</v>
      </c>
      <c r="H1957" s="458"/>
      <c r="I1957" s="458"/>
      <c r="J1957" s="459"/>
      <c r="K1957" s="458"/>
      <c r="L1957" s="458"/>
      <c r="M1957" s="458"/>
      <c r="N1957" s="458"/>
      <c r="O1957" s="459"/>
      <c r="P1957" s="458"/>
      <c r="Q1957" s="458"/>
      <c r="R1957" s="439"/>
      <c r="S1957" s="440">
        <f t="shared" ref="S1957:AD1957" si="1942">R2065</f>
        <v>0.16851426812863929</v>
      </c>
      <c r="T1957" s="439">
        <f t="shared" si="1942"/>
        <v>0.1679039329195291</v>
      </c>
      <c r="U1957" s="439">
        <f t="shared" si="1942"/>
        <v>0.16575131839491974</v>
      </c>
      <c r="V1957" s="439">
        <f t="shared" si="1942"/>
        <v>0.16144608934570104</v>
      </c>
      <c r="W1957" s="439">
        <f t="shared" si="1942"/>
        <v>0.15714086029648233</v>
      </c>
      <c r="X1957" s="440">
        <f t="shared" si="1942"/>
        <v>0.15283563124726363</v>
      </c>
      <c r="Y1957" s="443">
        <f t="shared" si="1942"/>
        <v>0.14853040219804492</v>
      </c>
      <c r="Z1957" s="439">
        <f t="shared" si="1942"/>
        <v>0.14637778767343557</v>
      </c>
      <c r="AA1957" s="439">
        <f t="shared" si="1942"/>
        <v>0.14207255862421686</v>
      </c>
      <c r="AB1957" s="439">
        <f t="shared" si="1942"/>
        <v>0.13776732957499815</v>
      </c>
      <c r="AC1957" s="439">
        <f t="shared" si="1942"/>
        <v>0.13346210052577945</v>
      </c>
      <c r="AD1957" s="440">
        <f t="shared" si="1942"/>
        <v>0.12915687147656074</v>
      </c>
      <c r="AE1957" s="443">
        <f t="shared" si="1925"/>
        <v>0.12485164242734205</v>
      </c>
      <c r="AF1957" s="439">
        <f t="shared" si="1925"/>
        <v>0.12057400491445266</v>
      </c>
      <c r="AG1957" s="439">
        <f t="shared" si="1925"/>
        <v>0.11629636740156327</v>
      </c>
      <c r="AH1957" s="439">
        <f t="shared" si="1925"/>
        <v>0.11201872988867387</v>
      </c>
      <c r="AI1957" s="440">
        <f t="shared" si="1925"/>
        <v>0.10774109237578447</v>
      </c>
      <c r="AJ1957" s="443">
        <f t="shared" si="1926"/>
        <v>0.10346345486289507</v>
      </c>
      <c r="AK1957" s="439">
        <f t="shared" si="1927"/>
        <v>9.9152477576941109E-2</v>
      </c>
      <c r="AL1957" s="439">
        <f t="shared" si="1928"/>
        <v>9.4841500290987146E-2</v>
      </c>
      <c r="AM1957" s="439">
        <f t="shared" si="1929"/>
        <v>9.0530523005033184E-2</v>
      </c>
      <c r="AN1957" s="440">
        <f t="shared" si="1930"/>
        <v>8.6219545719079221E-2</v>
      </c>
    </row>
    <row r="1958" spans="1:40" outlineLevel="2">
      <c r="A1958" s="882">
        <f>ROW()</f>
        <v>1958</v>
      </c>
      <c r="B1958" s="453"/>
      <c r="D1958" s="452" t="s">
        <v>34</v>
      </c>
      <c r="H1958" s="458"/>
      <c r="I1958" s="458"/>
      <c r="J1958" s="459"/>
      <c r="K1958" s="458"/>
      <c r="L1958" s="458"/>
      <c r="M1958" s="458"/>
      <c r="N1958" s="458"/>
      <c r="O1958" s="459"/>
      <c r="P1958" s="458"/>
      <c r="Q1958" s="458"/>
      <c r="R1958" s="439"/>
      <c r="S1958" s="440">
        <f t="shared" ref="S1958:AD1958" si="1943">R2066</f>
        <v>25.492041744490713</v>
      </c>
      <c r="T1958" s="439">
        <f t="shared" si="1943"/>
        <v>24.330800218527134</v>
      </c>
      <c r="U1958" s="439">
        <f t="shared" si="1943"/>
        <v>23.82390854730782</v>
      </c>
      <c r="V1958" s="439">
        <f t="shared" si="1943"/>
        <v>22.810125204869188</v>
      </c>
      <c r="W1958" s="439">
        <f t="shared" si="1943"/>
        <v>21.796341862430559</v>
      </c>
      <c r="X1958" s="440">
        <f t="shared" si="1943"/>
        <v>20.78255851999193</v>
      </c>
      <c r="Y1958" s="443">
        <f t="shared" si="1943"/>
        <v>19.768775177553302</v>
      </c>
      <c r="Z1958" s="439">
        <f t="shared" si="1943"/>
        <v>19.261883506333987</v>
      </c>
      <c r="AA1958" s="439">
        <f t="shared" si="1943"/>
        <v>18.248100163895359</v>
      </c>
      <c r="AB1958" s="439">
        <f t="shared" si="1943"/>
        <v>17.23431682145673</v>
      </c>
      <c r="AC1958" s="439">
        <f t="shared" si="1943"/>
        <v>16.220533479018101</v>
      </c>
      <c r="AD1958" s="440">
        <f t="shared" si="1943"/>
        <v>15.206750136579471</v>
      </c>
      <c r="AE1958" s="443">
        <f t="shared" si="1925"/>
        <v>14.19296679414084</v>
      </c>
      <c r="AF1958" s="439">
        <f t="shared" si="1925"/>
        <v>13.185680629808916</v>
      </c>
      <c r="AG1958" s="439">
        <f t="shared" si="1925"/>
        <v>12.178394465476991</v>
      </c>
      <c r="AH1958" s="439">
        <f t="shared" si="1925"/>
        <v>11.171108301145066</v>
      </c>
      <c r="AI1958" s="440">
        <f t="shared" si="1925"/>
        <v>10.163822136813142</v>
      </c>
      <c r="AJ1958" s="443">
        <f t="shared" si="1926"/>
        <v>9.1565359724812172</v>
      </c>
      <c r="AK1958" s="439">
        <f t="shared" si="1927"/>
        <v>8.1391430866499714</v>
      </c>
      <c r="AL1958" s="439">
        <f t="shared" si="1928"/>
        <v>7.1217502008187248</v>
      </c>
      <c r="AM1958" s="439">
        <f t="shared" si="1929"/>
        <v>6.1043573149874781</v>
      </c>
      <c r="AN1958" s="440">
        <f t="shared" si="1930"/>
        <v>5.0869644291562315</v>
      </c>
    </row>
    <row r="1959" spans="1:40" outlineLevel="2">
      <c r="A1959" s="882">
        <f>ROW()</f>
        <v>1959</v>
      </c>
      <c r="B1959" s="453"/>
      <c r="D1959" s="452" t="s">
        <v>35</v>
      </c>
      <c r="H1959" s="458"/>
      <c r="I1959" s="458"/>
      <c r="J1959" s="459"/>
      <c r="K1959" s="458"/>
      <c r="L1959" s="458"/>
      <c r="M1959" s="458"/>
      <c r="N1959" s="458"/>
      <c r="O1959" s="459"/>
      <c r="P1959" s="458"/>
      <c r="Q1959" s="458"/>
      <c r="R1959" s="439"/>
      <c r="S1959" s="440">
        <f t="shared" ref="S1959:AD1960" si="1944">R2067</f>
        <v>0</v>
      </c>
      <c r="T1959" s="439">
        <f t="shared" si="1944"/>
        <v>0</v>
      </c>
      <c r="U1959" s="439">
        <f t="shared" si="1944"/>
        <v>0</v>
      </c>
      <c r="V1959" s="439">
        <f t="shared" si="1944"/>
        <v>0</v>
      </c>
      <c r="W1959" s="439">
        <f t="shared" si="1944"/>
        <v>0</v>
      </c>
      <c r="X1959" s="440">
        <f t="shared" si="1944"/>
        <v>0</v>
      </c>
      <c r="Y1959" s="443">
        <f t="shared" si="1944"/>
        <v>0</v>
      </c>
      <c r="Z1959" s="439">
        <f t="shared" si="1944"/>
        <v>0</v>
      </c>
      <c r="AA1959" s="439">
        <f t="shared" si="1944"/>
        <v>0</v>
      </c>
      <c r="AB1959" s="439">
        <f t="shared" si="1944"/>
        <v>0</v>
      </c>
      <c r="AC1959" s="439">
        <f t="shared" si="1944"/>
        <v>0</v>
      </c>
      <c r="AD1959" s="440">
        <f t="shared" si="1944"/>
        <v>0</v>
      </c>
      <c r="AE1959" s="443">
        <f t="shared" si="1925"/>
        <v>0</v>
      </c>
      <c r="AF1959" s="439">
        <f t="shared" si="1925"/>
        <v>0</v>
      </c>
      <c r="AG1959" s="439">
        <f t="shared" si="1925"/>
        <v>0</v>
      </c>
      <c r="AH1959" s="439">
        <f t="shared" si="1925"/>
        <v>0</v>
      </c>
      <c r="AI1959" s="440">
        <f t="shared" si="1925"/>
        <v>0</v>
      </c>
      <c r="AJ1959" s="443">
        <f t="shared" si="1926"/>
        <v>0</v>
      </c>
      <c r="AK1959" s="439">
        <f t="shared" si="1927"/>
        <v>0</v>
      </c>
      <c r="AL1959" s="439">
        <f t="shared" si="1928"/>
        <v>0</v>
      </c>
      <c r="AM1959" s="439">
        <f t="shared" si="1929"/>
        <v>0</v>
      </c>
      <c r="AN1959" s="440">
        <f t="shared" si="1930"/>
        <v>0</v>
      </c>
    </row>
    <row r="1960" spans="1:40" outlineLevel="2">
      <c r="A1960" s="882">
        <f>ROW()</f>
        <v>1960</v>
      </c>
      <c r="B1960" s="453"/>
      <c r="D1960" s="452" t="s">
        <v>302</v>
      </c>
      <c r="H1960" s="458"/>
      <c r="I1960" s="458"/>
      <c r="J1960" s="459"/>
      <c r="K1960" s="458"/>
      <c r="L1960" s="458"/>
      <c r="M1960" s="458"/>
      <c r="N1960" s="458"/>
      <c r="O1960" s="459"/>
      <c r="P1960" s="458"/>
      <c r="Q1960" s="458"/>
      <c r="R1960" s="439"/>
      <c r="S1960" s="440">
        <f t="shared" si="1944"/>
        <v>0</v>
      </c>
      <c r="T1960" s="439">
        <f t="shared" si="1944"/>
        <v>0</v>
      </c>
      <c r="U1960" s="439">
        <f t="shared" si="1944"/>
        <v>0</v>
      </c>
      <c r="V1960" s="439">
        <f t="shared" si="1944"/>
        <v>0</v>
      </c>
      <c r="W1960" s="439">
        <f t="shared" si="1944"/>
        <v>0</v>
      </c>
      <c r="X1960" s="440">
        <f t="shared" si="1944"/>
        <v>0</v>
      </c>
      <c r="Y1960" s="443">
        <f t="shared" ref="Y1960" si="1945">X2068</f>
        <v>0</v>
      </c>
      <c r="Z1960" s="439">
        <f t="shared" ref="Z1960" si="1946">Y2068</f>
        <v>0</v>
      </c>
      <c r="AA1960" s="439">
        <f t="shared" ref="AA1960" si="1947">Z2068</f>
        <v>0</v>
      </c>
      <c r="AB1960" s="439">
        <f t="shared" ref="AB1960" si="1948">AA2068</f>
        <v>0</v>
      </c>
      <c r="AC1960" s="439">
        <f t="shared" ref="AC1960" si="1949">AB2068</f>
        <v>0</v>
      </c>
      <c r="AD1960" s="440">
        <f t="shared" ref="AD1960" si="1950">AC2068</f>
        <v>0</v>
      </c>
      <c r="AE1960" s="443">
        <f t="shared" si="1925"/>
        <v>0</v>
      </c>
      <c r="AF1960" s="439">
        <f t="shared" si="1925"/>
        <v>0</v>
      </c>
      <c r="AG1960" s="439">
        <f t="shared" si="1925"/>
        <v>0</v>
      </c>
      <c r="AH1960" s="439">
        <f t="shared" si="1925"/>
        <v>0</v>
      </c>
      <c r="AI1960" s="440">
        <f t="shared" si="1925"/>
        <v>0</v>
      </c>
      <c r="AJ1960" s="443">
        <f t="shared" si="1926"/>
        <v>0</v>
      </c>
      <c r="AK1960" s="439">
        <f t="shared" si="1927"/>
        <v>0</v>
      </c>
      <c r="AL1960" s="439">
        <f t="shared" si="1928"/>
        <v>0</v>
      </c>
      <c r="AM1960" s="439">
        <f t="shared" si="1929"/>
        <v>0</v>
      </c>
      <c r="AN1960" s="440">
        <f t="shared" si="1930"/>
        <v>0</v>
      </c>
    </row>
    <row r="1961" spans="1:40" outlineLevel="2">
      <c r="A1961" s="882">
        <f>ROW()</f>
        <v>1961</v>
      </c>
      <c r="B1961" s="453"/>
      <c r="D1961" s="452" t="s">
        <v>36</v>
      </c>
      <c r="H1961" s="458"/>
      <c r="I1961" s="458"/>
      <c r="J1961" s="459"/>
      <c r="K1961" s="458"/>
      <c r="L1961" s="458"/>
      <c r="M1961" s="458"/>
      <c r="N1961" s="458"/>
      <c r="O1961" s="459"/>
      <c r="P1961" s="458"/>
      <c r="Q1961" s="458"/>
      <c r="R1961" s="439"/>
      <c r="S1961" s="440">
        <f t="shared" ref="S1961:AD1961" si="1951">R2069</f>
        <v>3.7545037280110551</v>
      </c>
      <c r="T1961" s="439">
        <f t="shared" si="1951"/>
        <v>2.6006105076143085</v>
      </c>
      <c r="U1961" s="439">
        <f t="shared" si="1951"/>
        <v>2.2755341941625198</v>
      </c>
      <c r="V1961" s="439">
        <f t="shared" si="1951"/>
        <v>1.6253815672589425</v>
      </c>
      <c r="W1961" s="439">
        <f t="shared" si="1951"/>
        <v>0.97522894035536523</v>
      </c>
      <c r="X1961" s="440">
        <f t="shared" si="1951"/>
        <v>0.325076313451788</v>
      </c>
      <c r="Y1961" s="443">
        <f t="shared" si="1951"/>
        <v>-6.6613381477509392E-16</v>
      </c>
      <c r="Z1961" s="439">
        <f t="shared" si="1951"/>
        <v>-6.6613381477509392E-16</v>
      </c>
      <c r="AA1961" s="439">
        <f t="shared" si="1951"/>
        <v>-6.6613381477509392E-16</v>
      </c>
      <c r="AB1961" s="439">
        <f t="shared" si="1951"/>
        <v>-6.6613381477509392E-16</v>
      </c>
      <c r="AC1961" s="439">
        <f t="shared" si="1951"/>
        <v>-6.6613381477509392E-16</v>
      </c>
      <c r="AD1961" s="440">
        <f t="shared" si="1951"/>
        <v>-6.6613381477509392E-16</v>
      </c>
      <c r="AE1961" s="443">
        <f t="shared" si="1925"/>
        <v>-6.6613381477509392E-16</v>
      </c>
      <c r="AF1961" s="439">
        <f t="shared" si="1925"/>
        <v>-6.6613381477509392E-16</v>
      </c>
      <c r="AG1961" s="439">
        <f t="shared" si="1925"/>
        <v>-6.6613381477509392E-16</v>
      </c>
      <c r="AH1961" s="439">
        <f t="shared" si="1925"/>
        <v>-6.6613381477509392E-16</v>
      </c>
      <c r="AI1961" s="440">
        <f t="shared" si="1925"/>
        <v>-6.6613381477509392E-16</v>
      </c>
      <c r="AJ1961" s="443">
        <f t="shared" si="1926"/>
        <v>-6.6613381477509392E-16</v>
      </c>
      <c r="AK1961" s="439">
        <f t="shared" si="1927"/>
        <v>0</v>
      </c>
      <c r="AL1961" s="439">
        <f t="shared" si="1928"/>
        <v>0</v>
      </c>
      <c r="AM1961" s="439">
        <f t="shared" si="1929"/>
        <v>0</v>
      </c>
      <c r="AN1961" s="440">
        <f t="shared" si="1930"/>
        <v>0</v>
      </c>
    </row>
    <row r="1962" spans="1:40" outlineLevel="2">
      <c r="A1962" s="882">
        <f>ROW()</f>
        <v>1962</v>
      </c>
      <c r="B1962" s="453"/>
      <c r="D1962" s="452" t="s">
        <v>583</v>
      </c>
      <c r="H1962" s="458"/>
      <c r="I1962" s="458"/>
      <c r="J1962" s="459"/>
      <c r="K1962" s="458"/>
      <c r="L1962" s="458"/>
      <c r="M1962" s="458"/>
      <c r="N1962" s="458"/>
      <c r="O1962" s="459"/>
      <c r="P1962" s="458"/>
      <c r="Q1962" s="458"/>
      <c r="R1962" s="439"/>
      <c r="S1962" s="440">
        <f t="shared" ref="S1962" si="1952">R2070</f>
        <v>0</v>
      </c>
      <c r="T1962" s="439">
        <f t="shared" ref="T1962" si="1953">S2070</f>
        <v>0</v>
      </c>
      <c r="U1962" s="439">
        <f t="shared" ref="U1962" si="1954">T2070</f>
        <v>0</v>
      </c>
      <c r="V1962" s="439">
        <f t="shared" ref="V1962" si="1955">U2070</f>
        <v>0</v>
      </c>
      <c r="W1962" s="439">
        <f t="shared" ref="W1962" si="1956">V2070</f>
        <v>0</v>
      </c>
      <c r="X1962" s="440">
        <f t="shared" ref="X1962" si="1957">W2070</f>
        <v>0</v>
      </c>
      <c r="Y1962" s="443">
        <f t="shared" ref="Y1962" si="1958">X2070</f>
        <v>0</v>
      </c>
      <c r="Z1962" s="439">
        <f t="shared" ref="Z1962" si="1959">Y2070</f>
        <v>0</v>
      </c>
      <c r="AA1962" s="439">
        <f t="shared" ref="AA1962" si="1960">Z2070</f>
        <v>0</v>
      </c>
      <c r="AB1962" s="439">
        <f t="shared" ref="AB1962" si="1961">AA2070</f>
        <v>0</v>
      </c>
      <c r="AC1962" s="439">
        <f t="shared" ref="AC1962" si="1962">AB2070</f>
        <v>0</v>
      </c>
      <c r="AD1962" s="440">
        <f t="shared" ref="AD1962" si="1963">AC2070</f>
        <v>0</v>
      </c>
      <c r="AE1962" s="443">
        <f t="shared" ref="AE1962:AN1962" si="1964">AD2070</f>
        <v>0</v>
      </c>
      <c r="AF1962" s="439">
        <f t="shared" si="1964"/>
        <v>0</v>
      </c>
      <c r="AG1962" s="439">
        <f t="shared" si="1964"/>
        <v>0</v>
      </c>
      <c r="AH1962" s="439">
        <f t="shared" si="1964"/>
        <v>0</v>
      </c>
      <c r="AI1962" s="440">
        <f t="shared" si="1964"/>
        <v>0</v>
      </c>
      <c r="AJ1962" s="443">
        <f t="shared" si="1964"/>
        <v>0</v>
      </c>
      <c r="AK1962" s="439">
        <f t="shared" si="1964"/>
        <v>0</v>
      </c>
      <c r="AL1962" s="439">
        <f t="shared" si="1964"/>
        <v>0</v>
      </c>
      <c r="AM1962" s="439">
        <f t="shared" si="1964"/>
        <v>0</v>
      </c>
      <c r="AN1962" s="440">
        <f t="shared" si="1964"/>
        <v>0</v>
      </c>
    </row>
    <row r="1963" spans="1:40" outlineLevel="2">
      <c r="A1963" s="882">
        <f>ROW()</f>
        <v>1963</v>
      </c>
      <c r="B1963" s="453"/>
      <c r="D1963" s="452" t="s">
        <v>81</v>
      </c>
      <c r="H1963" s="458"/>
      <c r="I1963" s="458"/>
      <c r="J1963" s="459"/>
      <c r="K1963" s="458"/>
      <c r="L1963" s="458"/>
      <c r="M1963" s="458"/>
      <c r="N1963" s="458"/>
      <c r="O1963" s="459"/>
      <c r="P1963" s="458"/>
      <c r="Q1963" s="458"/>
      <c r="R1963" s="439"/>
      <c r="S1963" s="440">
        <f t="shared" ref="S1963:AD1964" si="1965">R2071</f>
        <v>0</v>
      </c>
      <c r="T1963" s="439">
        <f t="shared" si="1965"/>
        <v>0</v>
      </c>
      <c r="U1963" s="439">
        <f t="shared" si="1965"/>
        <v>0</v>
      </c>
      <c r="V1963" s="439">
        <f t="shared" si="1965"/>
        <v>0</v>
      </c>
      <c r="W1963" s="439">
        <f t="shared" si="1965"/>
        <v>0</v>
      </c>
      <c r="X1963" s="440">
        <f t="shared" si="1965"/>
        <v>0</v>
      </c>
      <c r="Y1963" s="443">
        <f t="shared" si="1965"/>
        <v>0</v>
      </c>
      <c r="Z1963" s="439">
        <f t="shared" si="1965"/>
        <v>0</v>
      </c>
      <c r="AA1963" s="439">
        <f t="shared" si="1965"/>
        <v>0</v>
      </c>
      <c r="AB1963" s="439">
        <f t="shared" si="1965"/>
        <v>0</v>
      </c>
      <c r="AC1963" s="439">
        <f t="shared" si="1965"/>
        <v>0</v>
      </c>
      <c r="AD1963" s="440">
        <f t="shared" si="1965"/>
        <v>0</v>
      </c>
      <c r="AE1963" s="443">
        <f t="shared" ref="AE1963:AE1965" si="1966">AD2071</f>
        <v>0</v>
      </c>
      <c r="AF1963" s="439">
        <f t="shared" ref="AF1963:AF1965" si="1967">AE2071</f>
        <v>0</v>
      </c>
      <c r="AG1963" s="439">
        <f t="shared" ref="AG1963:AG1965" si="1968">AF2071</f>
        <v>0</v>
      </c>
      <c r="AH1963" s="439">
        <f t="shared" ref="AH1963:AH1965" si="1969">AG2071</f>
        <v>0</v>
      </c>
      <c r="AI1963" s="440">
        <f t="shared" ref="AI1963:AI1965" si="1970">AH2071</f>
        <v>0</v>
      </c>
      <c r="AJ1963" s="443">
        <f t="shared" ref="AJ1963:AJ1965" si="1971">AI2071</f>
        <v>0</v>
      </c>
      <c r="AK1963" s="439">
        <f t="shared" ref="AK1963:AK1965" si="1972">AJ2071</f>
        <v>0</v>
      </c>
      <c r="AL1963" s="439">
        <f t="shared" ref="AL1963:AL1965" si="1973">AK2071</f>
        <v>0</v>
      </c>
      <c r="AM1963" s="439">
        <f t="shared" ref="AM1963:AM1965" si="1974">AL2071</f>
        <v>0</v>
      </c>
      <c r="AN1963" s="440">
        <f t="shared" ref="AN1963:AN1965" si="1975">AM2071</f>
        <v>0</v>
      </c>
    </row>
    <row r="1964" spans="1:40" outlineLevel="2">
      <c r="A1964" s="882">
        <f>ROW()</f>
        <v>1964</v>
      </c>
      <c r="B1964" s="453"/>
      <c r="D1964" s="452" t="s">
        <v>28</v>
      </c>
      <c r="H1964" s="458"/>
      <c r="I1964" s="458"/>
      <c r="J1964" s="459"/>
      <c r="K1964" s="458"/>
      <c r="L1964" s="458"/>
      <c r="M1964" s="458"/>
      <c r="N1964" s="458"/>
      <c r="O1964" s="459"/>
      <c r="P1964" s="458"/>
      <c r="Q1964" s="458"/>
      <c r="R1964" s="439"/>
      <c r="S1964" s="440">
        <f t="shared" si="1965"/>
        <v>0</v>
      </c>
      <c r="T1964" s="439">
        <f t="shared" si="1965"/>
        <v>0</v>
      </c>
      <c r="U1964" s="439">
        <f t="shared" si="1965"/>
        <v>0</v>
      </c>
      <c r="V1964" s="439">
        <f t="shared" si="1965"/>
        <v>0</v>
      </c>
      <c r="W1964" s="439">
        <f t="shared" si="1965"/>
        <v>0</v>
      </c>
      <c r="X1964" s="440">
        <f t="shared" si="1965"/>
        <v>0</v>
      </c>
      <c r="Y1964" s="443">
        <f t="shared" si="1965"/>
        <v>0</v>
      </c>
      <c r="Z1964" s="439">
        <f t="shared" si="1965"/>
        <v>0</v>
      </c>
      <c r="AA1964" s="439">
        <f t="shared" si="1965"/>
        <v>0</v>
      </c>
      <c r="AB1964" s="439">
        <f t="shared" si="1965"/>
        <v>0</v>
      </c>
      <c r="AC1964" s="439">
        <f t="shared" si="1965"/>
        <v>0</v>
      </c>
      <c r="AD1964" s="440">
        <f t="shared" si="1965"/>
        <v>0</v>
      </c>
      <c r="AE1964" s="443">
        <f t="shared" si="1966"/>
        <v>0</v>
      </c>
      <c r="AF1964" s="439">
        <f t="shared" si="1967"/>
        <v>0</v>
      </c>
      <c r="AG1964" s="439">
        <f t="shared" si="1968"/>
        <v>0</v>
      </c>
      <c r="AH1964" s="439">
        <f t="shared" si="1969"/>
        <v>0</v>
      </c>
      <c r="AI1964" s="440">
        <f t="shared" si="1970"/>
        <v>0</v>
      </c>
      <c r="AJ1964" s="443">
        <f t="shared" si="1971"/>
        <v>0</v>
      </c>
      <c r="AK1964" s="439">
        <f t="shared" si="1972"/>
        <v>0</v>
      </c>
      <c r="AL1964" s="439">
        <f t="shared" si="1973"/>
        <v>0</v>
      </c>
      <c r="AM1964" s="439">
        <f t="shared" si="1974"/>
        <v>0</v>
      </c>
      <c r="AN1964" s="440">
        <f t="shared" si="1975"/>
        <v>0</v>
      </c>
    </row>
    <row r="1965" spans="1:40" outlineLevel="2">
      <c r="A1965" s="882">
        <f>ROW()</f>
        <v>1965</v>
      </c>
      <c r="B1965" s="453"/>
      <c r="D1965" s="456" t="s">
        <v>443</v>
      </c>
      <c r="E1965" s="456"/>
      <c r="F1965" s="456"/>
      <c r="G1965" s="456"/>
      <c r="H1965" s="460"/>
      <c r="I1965" s="460"/>
      <c r="J1965" s="461"/>
      <c r="K1965" s="460"/>
      <c r="L1965" s="460"/>
      <c r="M1965" s="460"/>
      <c r="N1965" s="460"/>
      <c r="O1965" s="461"/>
      <c r="P1965" s="460"/>
      <c r="Q1965" s="460"/>
      <c r="R1965" s="441"/>
      <c r="S1965" s="442">
        <f t="shared" ref="S1965:X1965" si="1976">R2073</f>
        <v>0</v>
      </c>
      <c r="T1965" s="441">
        <f t="shared" si="1976"/>
        <v>0</v>
      </c>
      <c r="U1965" s="441">
        <f t="shared" si="1976"/>
        <v>0</v>
      </c>
      <c r="V1965" s="441">
        <f t="shared" si="1976"/>
        <v>0</v>
      </c>
      <c r="W1965" s="441">
        <f t="shared" si="1976"/>
        <v>0</v>
      </c>
      <c r="X1965" s="442">
        <f t="shared" si="1976"/>
        <v>0</v>
      </c>
      <c r="Y1965" s="462">
        <f t="shared" ref="Y1965:AD1965" si="1977">X2073</f>
        <v>0</v>
      </c>
      <c r="Z1965" s="441">
        <f t="shared" si="1977"/>
        <v>0</v>
      </c>
      <c r="AA1965" s="441">
        <f t="shared" si="1977"/>
        <v>0</v>
      </c>
      <c r="AB1965" s="441">
        <f t="shared" si="1977"/>
        <v>0</v>
      </c>
      <c r="AC1965" s="441">
        <f t="shared" si="1977"/>
        <v>0</v>
      </c>
      <c r="AD1965" s="442">
        <f t="shared" si="1977"/>
        <v>0</v>
      </c>
      <c r="AE1965" s="462">
        <f t="shared" si="1966"/>
        <v>0</v>
      </c>
      <c r="AF1965" s="441">
        <f t="shared" si="1967"/>
        <v>0</v>
      </c>
      <c r="AG1965" s="441">
        <f t="shared" si="1968"/>
        <v>0</v>
      </c>
      <c r="AH1965" s="441">
        <f t="shared" si="1969"/>
        <v>0</v>
      </c>
      <c r="AI1965" s="442">
        <f t="shared" si="1970"/>
        <v>0</v>
      </c>
      <c r="AJ1965" s="462">
        <f t="shared" si="1971"/>
        <v>0</v>
      </c>
      <c r="AK1965" s="441">
        <f t="shared" si="1972"/>
        <v>0</v>
      </c>
      <c r="AL1965" s="441">
        <f t="shared" si="1973"/>
        <v>0</v>
      </c>
      <c r="AM1965" s="441">
        <f t="shared" si="1974"/>
        <v>0</v>
      </c>
      <c r="AN1965" s="442">
        <f t="shared" si="1975"/>
        <v>0</v>
      </c>
    </row>
    <row r="1966" spans="1:40" outlineLevel="2">
      <c r="A1966" s="882">
        <f>ROW()</f>
        <v>1966</v>
      </c>
      <c r="B1966" s="453"/>
      <c r="D1966" s="452" t="s">
        <v>24</v>
      </c>
      <c r="H1966" s="458"/>
      <c r="I1966" s="458"/>
      <c r="J1966" s="459"/>
      <c r="K1966" s="458"/>
      <c r="L1966" s="458"/>
      <c r="M1966" s="458"/>
      <c r="N1966" s="458"/>
      <c r="O1966" s="459"/>
      <c r="P1966" s="458"/>
      <c r="Q1966" s="458"/>
      <c r="R1966" s="439"/>
      <c r="S1966" s="440">
        <f t="shared" ref="S1966:AN1966" si="1978">SUM(S1950:S1965)</f>
        <v>51.228879863725531</v>
      </c>
      <c r="T1966" s="439">
        <f t="shared" si="1978"/>
        <v>48.841514950164992</v>
      </c>
      <c r="U1966" s="439">
        <f t="shared" si="1978"/>
        <v>47.842278627418892</v>
      </c>
      <c r="V1966" s="439">
        <f t="shared" si="1978"/>
        <v>45.843805981926678</v>
      </c>
      <c r="W1966" s="439">
        <f t="shared" si="1978"/>
        <v>43.845333336434464</v>
      </c>
      <c r="X1966" s="440">
        <f t="shared" si="1978"/>
        <v>41.846860690942265</v>
      </c>
      <c r="Y1966" s="443">
        <f t="shared" si="1978"/>
        <v>40.173464358901839</v>
      </c>
      <c r="Z1966" s="439">
        <f t="shared" si="1978"/>
        <v>39.488553960604605</v>
      </c>
      <c r="AA1966" s="439">
        <f t="shared" si="1978"/>
        <v>38.118733164010138</v>
      </c>
      <c r="AB1966" s="439">
        <f t="shared" si="1978"/>
        <v>36.74891236741567</v>
      </c>
      <c r="AC1966" s="439">
        <f t="shared" si="1978"/>
        <v>35.379091570821203</v>
      </c>
      <c r="AD1966" s="440">
        <f t="shared" si="1978"/>
        <v>34.009270774226728</v>
      </c>
      <c r="AE1966" s="443">
        <f t="shared" si="1978"/>
        <v>32.63944997763226</v>
      </c>
      <c r="AF1966" s="439">
        <f t="shared" si="1978"/>
        <v>31.278408147230245</v>
      </c>
      <c r="AG1966" s="439">
        <f t="shared" si="1978"/>
        <v>29.917366316828229</v>
      </c>
      <c r="AH1966" s="439">
        <f t="shared" si="1978"/>
        <v>28.556324486426213</v>
      </c>
      <c r="AI1966" s="440">
        <f t="shared" si="1978"/>
        <v>27.195282656024201</v>
      </c>
      <c r="AJ1966" s="443">
        <f t="shared" si="1978"/>
        <v>25.834240825622182</v>
      </c>
      <c r="AK1966" s="439">
        <f t="shared" si="1978"/>
        <v>24.460558211014273</v>
      </c>
      <c r="AL1966" s="439">
        <f t="shared" si="1978"/>
        <v>23.086875596406365</v>
      </c>
      <c r="AM1966" s="439">
        <f t="shared" si="1978"/>
        <v>21.713192981798453</v>
      </c>
      <c r="AN1966" s="440">
        <f t="shared" si="1978"/>
        <v>20.339510367190542</v>
      </c>
    </row>
    <row r="1967" spans="1:40" outlineLevel="1">
      <c r="A1967" s="732" t="s">
        <v>59</v>
      </c>
      <c r="B1967" s="733"/>
      <c r="C1967" s="881"/>
      <c r="D1967" s="733"/>
      <c r="E1967" s="733"/>
      <c r="F1967" s="733"/>
      <c r="G1967" s="730"/>
      <c r="H1967" s="733"/>
      <c r="I1967" s="730"/>
      <c r="J1967" s="729"/>
      <c r="K1967" s="730"/>
      <c r="L1967" s="730"/>
      <c r="M1967" s="730"/>
      <c r="N1967" s="730"/>
      <c r="O1967" s="729"/>
      <c r="P1967" s="730"/>
      <c r="Q1967" s="730"/>
      <c r="R1967" s="730"/>
      <c r="S1967" s="731"/>
      <c r="T1967" s="730"/>
      <c r="U1967" s="730"/>
      <c r="V1967" s="730"/>
      <c r="W1967" s="730"/>
      <c r="X1967" s="731"/>
      <c r="Y1967" s="729"/>
      <c r="Z1967" s="730"/>
      <c r="AA1967" s="730"/>
      <c r="AB1967" s="730"/>
      <c r="AC1967" s="730"/>
      <c r="AD1967" s="731"/>
      <c r="AE1967" s="729"/>
      <c r="AF1967" s="730"/>
      <c r="AG1967" s="730"/>
      <c r="AH1967" s="730"/>
      <c r="AI1967" s="731"/>
      <c r="AJ1967" s="729"/>
      <c r="AK1967" s="730"/>
      <c r="AL1967" s="730"/>
      <c r="AM1967" s="730"/>
      <c r="AN1967" s="731"/>
    </row>
    <row r="1968" spans="1:40" outlineLevel="2">
      <c r="A1968" s="882">
        <f>ROW()</f>
        <v>1968</v>
      </c>
      <c r="B1968" s="453"/>
      <c r="D1968" s="452" t="s">
        <v>300</v>
      </c>
      <c r="H1968" s="458"/>
      <c r="I1968" s="458"/>
      <c r="J1968" s="443"/>
      <c r="K1968" s="439"/>
      <c r="L1968" s="439"/>
      <c r="M1968" s="439"/>
      <c r="N1968" s="439"/>
      <c r="O1968" s="443"/>
      <c r="P1968" s="439"/>
      <c r="Q1968" s="439"/>
      <c r="R1968" s="27">
        <f>R$660</f>
        <v>4.7757341507431796</v>
      </c>
      <c r="S1968" s="440"/>
      <c r="T1968" s="439"/>
      <c r="U1968" s="439"/>
      <c r="V1968" s="439"/>
      <c r="W1968" s="439"/>
      <c r="X1968" s="440"/>
      <c r="Y1968" s="443"/>
      <c r="Z1968" s="439"/>
      <c r="AA1968" s="439"/>
      <c r="AB1968" s="439"/>
      <c r="AC1968" s="439"/>
      <c r="AD1968" s="440"/>
      <c r="AE1968" s="443"/>
      <c r="AF1968" s="439"/>
      <c r="AG1968" s="439"/>
      <c r="AH1968" s="439"/>
      <c r="AI1968" s="440"/>
      <c r="AJ1968" s="443"/>
      <c r="AK1968" s="439"/>
      <c r="AL1968" s="439"/>
      <c r="AM1968" s="439"/>
      <c r="AN1968" s="440"/>
    </row>
    <row r="1969" spans="1:40" outlineLevel="2">
      <c r="A1969" s="882">
        <f>ROW()</f>
        <v>1969</v>
      </c>
      <c r="B1969" s="453"/>
      <c r="D1969" s="452" t="s">
        <v>301</v>
      </c>
      <c r="H1969" s="458"/>
      <c r="I1969" s="458"/>
      <c r="J1969" s="443"/>
      <c r="K1969" s="439"/>
      <c r="L1969" s="439"/>
      <c r="M1969" s="439"/>
      <c r="N1969" s="439"/>
      <c r="O1969" s="443"/>
      <c r="P1969" s="439"/>
      <c r="Q1969" s="439"/>
      <c r="R1969" s="27">
        <f>R$661</f>
        <v>0</v>
      </c>
      <c r="S1969" s="440"/>
      <c r="T1969" s="439"/>
      <c r="U1969" s="439"/>
      <c r="V1969" s="439"/>
      <c r="W1969" s="439"/>
      <c r="X1969" s="440"/>
      <c r="Y1969" s="443"/>
      <c r="Z1969" s="439"/>
      <c r="AA1969" s="439"/>
      <c r="AB1969" s="439"/>
      <c r="AC1969" s="439"/>
      <c r="AD1969" s="440"/>
      <c r="AE1969" s="443"/>
      <c r="AF1969" s="439"/>
      <c r="AG1969" s="439"/>
      <c r="AH1969" s="439"/>
      <c r="AI1969" s="440"/>
      <c r="AJ1969" s="443"/>
      <c r="AK1969" s="439"/>
      <c r="AL1969" s="439"/>
      <c r="AM1969" s="439"/>
      <c r="AN1969" s="440"/>
    </row>
    <row r="1970" spans="1:40" outlineLevel="2">
      <c r="A1970" s="882">
        <f>ROW()</f>
        <v>1970</v>
      </c>
      <c r="B1970" s="453"/>
      <c r="D1970" s="452" t="s">
        <v>29</v>
      </c>
      <c r="H1970" s="458"/>
      <c r="I1970" s="458"/>
      <c r="J1970" s="443"/>
      <c r="K1970" s="439"/>
      <c r="L1970" s="439"/>
      <c r="M1970" s="439"/>
      <c r="N1970" s="439"/>
      <c r="O1970" s="443"/>
      <c r="P1970" s="439"/>
      <c r="Q1970" s="439"/>
      <c r="R1970" s="27">
        <f>R$662</f>
        <v>0</v>
      </c>
      <c r="S1970" s="440"/>
      <c r="T1970" s="439"/>
      <c r="U1970" s="439"/>
      <c r="V1970" s="439"/>
      <c r="W1970" s="439"/>
      <c r="X1970" s="440"/>
      <c r="Y1970" s="443"/>
      <c r="Z1970" s="439"/>
      <c r="AA1970" s="439"/>
      <c r="AB1970" s="439"/>
      <c r="AC1970" s="439"/>
      <c r="AD1970" s="440"/>
      <c r="AE1970" s="443"/>
      <c r="AF1970" s="439"/>
      <c r="AG1970" s="439"/>
      <c r="AH1970" s="439"/>
      <c r="AI1970" s="440"/>
      <c r="AJ1970" s="443"/>
      <c r="AK1970" s="439"/>
      <c r="AL1970" s="439"/>
      <c r="AM1970" s="439"/>
      <c r="AN1970" s="440"/>
    </row>
    <row r="1971" spans="1:40" outlineLevel="2">
      <c r="A1971" s="882">
        <f>ROW()</f>
        <v>1971</v>
      </c>
      <c r="B1971" s="453"/>
      <c r="D1971" s="452" t="s">
        <v>30</v>
      </c>
      <c r="H1971" s="458"/>
      <c r="I1971" s="458"/>
      <c r="J1971" s="443"/>
      <c r="K1971" s="439"/>
      <c r="L1971" s="439"/>
      <c r="M1971" s="439"/>
      <c r="N1971" s="439"/>
      <c r="O1971" s="443"/>
      <c r="P1971" s="439"/>
      <c r="Q1971" s="439"/>
      <c r="R1971" s="27">
        <f>R$663</f>
        <v>16.753032997287125</v>
      </c>
      <c r="S1971" s="440"/>
      <c r="T1971" s="439"/>
      <c r="U1971" s="439"/>
      <c r="V1971" s="439"/>
      <c r="W1971" s="439"/>
      <c r="X1971" s="440"/>
      <c r="Y1971" s="443"/>
      <c r="Z1971" s="439"/>
      <c r="AA1971" s="439"/>
      <c r="AB1971" s="439"/>
      <c r="AC1971" s="439"/>
      <c r="AD1971" s="440"/>
      <c r="AE1971" s="443"/>
      <c r="AF1971" s="439"/>
      <c r="AG1971" s="439"/>
      <c r="AH1971" s="439"/>
      <c r="AI1971" s="440"/>
      <c r="AJ1971" s="443"/>
      <c r="AK1971" s="439"/>
      <c r="AL1971" s="439"/>
      <c r="AM1971" s="439"/>
      <c r="AN1971" s="440"/>
    </row>
    <row r="1972" spans="1:40" outlineLevel="2">
      <c r="A1972" s="882">
        <f>ROW()</f>
        <v>1972</v>
      </c>
      <c r="B1972" s="453"/>
      <c r="D1972" s="452" t="s">
        <v>31</v>
      </c>
      <c r="H1972" s="458"/>
      <c r="I1972" s="458"/>
      <c r="J1972" s="443"/>
      <c r="K1972" s="439"/>
      <c r="L1972" s="439"/>
      <c r="M1972" s="439"/>
      <c r="N1972" s="439"/>
      <c r="O1972" s="443"/>
      <c r="P1972" s="439"/>
      <c r="Q1972" s="439"/>
      <c r="R1972" s="27">
        <f>R$664</f>
        <v>0</v>
      </c>
      <c r="S1972" s="440"/>
      <c r="T1972" s="439"/>
      <c r="U1972" s="439"/>
      <c r="V1972" s="439"/>
      <c r="W1972" s="439"/>
      <c r="X1972" s="440"/>
      <c r="Y1972" s="443"/>
      <c r="Z1972" s="439"/>
      <c r="AA1972" s="439"/>
      <c r="AB1972" s="439"/>
      <c r="AC1972" s="439"/>
      <c r="AD1972" s="440"/>
      <c r="AE1972" s="443"/>
      <c r="AF1972" s="439"/>
      <c r="AG1972" s="439"/>
      <c r="AH1972" s="439"/>
      <c r="AI1972" s="440"/>
      <c r="AJ1972" s="443"/>
      <c r="AK1972" s="439"/>
      <c r="AL1972" s="439"/>
      <c r="AM1972" s="439"/>
      <c r="AN1972" s="440"/>
    </row>
    <row r="1973" spans="1:40" outlineLevel="2">
      <c r="A1973" s="882">
        <f>ROW()</f>
        <v>1973</v>
      </c>
      <c r="B1973" s="453"/>
      <c r="D1973" s="452" t="s">
        <v>32</v>
      </c>
      <c r="H1973" s="458"/>
      <c r="I1973" s="458"/>
      <c r="J1973" s="443"/>
      <c r="K1973" s="439"/>
      <c r="L1973" s="439"/>
      <c r="M1973" s="439"/>
      <c r="N1973" s="439"/>
      <c r="O1973" s="443"/>
      <c r="P1973" s="439"/>
      <c r="Q1973" s="439"/>
      <c r="R1973" s="27">
        <f>R$665</f>
        <v>0.26692802991452752</v>
      </c>
      <c r="S1973" s="440"/>
      <c r="T1973" s="439"/>
      <c r="U1973" s="439"/>
      <c r="V1973" s="439"/>
      <c r="W1973" s="439"/>
      <c r="X1973" s="440"/>
      <c r="Y1973" s="443"/>
      <c r="Z1973" s="439"/>
      <c r="AA1973" s="439"/>
      <c r="AB1973" s="439"/>
      <c r="AC1973" s="439"/>
      <c r="AD1973" s="440"/>
      <c r="AE1973" s="443"/>
      <c r="AF1973" s="439"/>
      <c r="AG1973" s="439"/>
      <c r="AH1973" s="439"/>
      <c r="AI1973" s="440"/>
      <c r="AJ1973" s="443"/>
      <c r="AK1973" s="439"/>
      <c r="AL1973" s="439"/>
      <c r="AM1973" s="439"/>
      <c r="AN1973" s="440"/>
    </row>
    <row r="1974" spans="1:40" outlineLevel="2">
      <c r="A1974" s="882">
        <f>ROW()</f>
        <v>1974</v>
      </c>
      <c r="B1974" s="453"/>
      <c r="D1974" s="452" t="s">
        <v>33</v>
      </c>
      <c r="H1974" s="458"/>
      <c r="I1974" s="458"/>
      <c r="J1974" s="443"/>
      <c r="K1974" s="439"/>
      <c r="L1974" s="439"/>
      <c r="M1974" s="439"/>
      <c r="N1974" s="439"/>
      <c r="O1974" s="443"/>
      <c r="P1974" s="439"/>
      <c r="Q1974" s="439"/>
      <c r="R1974" s="27">
        <f>R$666</f>
        <v>1.812494515029384E-2</v>
      </c>
      <c r="S1974" s="440"/>
      <c r="T1974" s="439"/>
      <c r="U1974" s="439"/>
      <c r="V1974" s="439"/>
      <c r="W1974" s="439"/>
      <c r="X1974" s="440"/>
      <c r="Y1974" s="443"/>
      <c r="Z1974" s="439"/>
      <c r="AA1974" s="439"/>
      <c r="AB1974" s="439"/>
      <c r="AC1974" s="439"/>
      <c r="AD1974" s="440"/>
      <c r="AE1974" s="443"/>
      <c r="AF1974" s="439"/>
      <c r="AG1974" s="439"/>
      <c r="AH1974" s="439"/>
      <c r="AI1974" s="440"/>
      <c r="AJ1974" s="443"/>
      <c r="AK1974" s="439"/>
      <c r="AL1974" s="439"/>
      <c r="AM1974" s="439"/>
      <c r="AN1974" s="440"/>
    </row>
    <row r="1975" spans="1:40" outlineLevel="2">
      <c r="A1975" s="882">
        <f>ROW()</f>
        <v>1975</v>
      </c>
      <c r="B1975" s="453"/>
      <c r="D1975" s="452" t="s">
        <v>27</v>
      </c>
      <c r="H1975" s="458"/>
      <c r="I1975" s="458"/>
      <c r="J1975" s="443"/>
      <c r="K1975" s="439"/>
      <c r="L1975" s="439"/>
      <c r="M1975" s="439"/>
      <c r="N1975" s="439"/>
      <c r="O1975" s="443"/>
      <c r="P1975" s="439"/>
      <c r="Q1975" s="439"/>
      <c r="R1975" s="27">
        <f>R$667</f>
        <v>0.16851426812863929</v>
      </c>
      <c r="S1975" s="440"/>
      <c r="T1975" s="439"/>
      <c r="U1975" s="439"/>
      <c r="V1975" s="439"/>
      <c r="W1975" s="439"/>
      <c r="X1975" s="440"/>
      <c r="Y1975" s="443"/>
      <c r="Z1975" s="439"/>
      <c r="AA1975" s="439"/>
      <c r="AB1975" s="439"/>
      <c r="AC1975" s="439"/>
      <c r="AD1975" s="440"/>
      <c r="AE1975" s="443"/>
      <c r="AF1975" s="439"/>
      <c r="AG1975" s="439"/>
      <c r="AH1975" s="439"/>
      <c r="AI1975" s="440"/>
      <c r="AJ1975" s="443"/>
      <c r="AK1975" s="439"/>
      <c r="AL1975" s="439"/>
      <c r="AM1975" s="439"/>
      <c r="AN1975" s="440"/>
    </row>
    <row r="1976" spans="1:40" outlineLevel="2">
      <c r="A1976" s="882">
        <f>ROW()</f>
        <v>1976</v>
      </c>
      <c r="B1976" s="453"/>
      <c r="D1976" s="452" t="s">
        <v>34</v>
      </c>
      <c r="H1976" s="458"/>
      <c r="I1976" s="458"/>
      <c r="J1976" s="443"/>
      <c r="K1976" s="439"/>
      <c r="L1976" s="439"/>
      <c r="M1976" s="439"/>
      <c r="N1976" s="439"/>
      <c r="O1976" s="443"/>
      <c r="P1976" s="439"/>
      <c r="Q1976" s="439"/>
      <c r="R1976" s="27">
        <f>R$668</f>
        <v>25.492041744490713</v>
      </c>
      <c r="S1976" s="440"/>
      <c r="T1976" s="439"/>
      <c r="U1976" s="439"/>
      <c r="V1976" s="439"/>
      <c r="W1976" s="439"/>
      <c r="X1976" s="440"/>
      <c r="Y1976" s="443"/>
      <c r="Z1976" s="439"/>
      <c r="AA1976" s="439"/>
      <c r="AB1976" s="439"/>
      <c r="AC1976" s="439"/>
      <c r="AD1976" s="440"/>
      <c r="AE1976" s="443"/>
      <c r="AF1976" s="439"/>
      <c r="AG1976" s="439"/>
      <c r="AH1976" s="439"/>
      <c r="AI1976" s="440"/>
      <c r="AJ1976" s="443"/>
      <c r="AK1976" s="439"/>
      <c r="AL1976" s="439"/>
      <c r="AM1976" s="439"/>
      <c r="AN1976" s="440"/>
    </row>
    <row r="1977" spans="1:40" outlineLevel="2">
      <c r="A1977" s="882">
        <f>ROW()</f>
        <v>1977</v>
      </c>
      <c r="B1977" s="453"/>
      <c r="D1977" s="452" t="s">
        <v>35</v>
      </c>
      <c r="H1977" s="458"/>
      <c r="I1977" s="458"/>
      <c r="J1977" s="443"/>
      <c r="K1977" s="439"/>
      <c r="L1977" s="439"/>
      <c r="M1977" s="439"/>
      <c r="N1977" s="439"/>
      <c r="O1977" s="443"/>
      <c r="P1977" s="439"/>
      <c r="Q1977" s="439"/>
      <c r="R1977" s="27">
        <f>R$669</f>
        <v>0</v>
      </c>
      <c r="S1977" s="440"/>
      <c r="T1977" s="439"/>
      <c r="U1977" s="439"/>
      <c r="V1977" s="439"/>
      <c r="W1977" s="439"/>
      <c r="X1977" s="440"/>
      <c r="Y1977" s="443"/>
      <c r="Z1977" s="439"/>
      <c r="AA1977" s="439"/>
      <c r="AB1977" s="439"/>
      <c r="AC1977" s="439"/>
      <c r="AD1977" s="440"/>
      <c r="AE1977" s="443"/>
      <c r="AF1977" s="439"/>
      <c r="AG1977" s="439"/>
      <c r="AH1977" s="439"/>
      <c r="AI1977" s="440"/>
      <c r="AJ1977" s="443"/>
      <c r="AK1977" s="439"/>
      <c r="AL1977" s="439"/>
      <c r="AM1977" s="439"/>
      <c r="AN1977" s="440"/>
    </row>
    <row r="1978" spans="1:40" outlineLevel="2">
      <c r="A1978" s="882">
        <f>ROW()</f>
        <v>1978</v>
      </c>
      <c r="B1978" s="453"/>
      <c r="D1978" s="452" t="s">
        <v>302</v>
      </c>
      <c r="H1978" s="458"/>
      <c r="I1978" s="458"/>
      <c r="J1978" s="443"/>
      <c r="K1978" s="439"/>
      <c r="L1978" s="439"/>
      <c r="M1978" s="439"/>
      <c r="N1978" s="439"/>
      <c r="O1978" s="443"/>
      <c r="P1978" s="439"/>
      <c r="Q1978" s="439"/>
      <c r="R1978" s="27">
        <f>R$670</f>
        <v>0</v>
      </c>
      <c r="S1978" s="440"/>
      <c r="T1978" s="439"/>
      <c r="U1978" s="439"/>
      <c r="V1978" s="439"/>
      <c r="W1978" s="439"/>
      <c r="X1978" s="440"/>
      <c r="Y1978" s="443"/>
      <c r="Z1978" s="439"/>
      <c r="AA1978" s="439"/>
      <c r="AB1978" s="439"/>
      <c r="AC1978" s="439"/>
      <c r="AD1978" s="440"/>
      <c r="AE1978" s="443"/>
      <c r="AF1978" s="439"/>
      <c r="AG1978" s="439"/>
      <c r="AH1978" s="439"/>
      <c r="AI1978" s="440"/>
      <c r="AJ1978" s="443"/>
      <c r="AK1978" s="439"/>
      <c r="AL1978" s="439"/>
      <c r="AM1978" s="439"/>
      <c r="AN1978" s="440"/>
    </row>
    <row r="1979" spans="1:40" outlineLevel="2">
      <c r="A1979" s="882">
        <f>ROW()</f>
        <v>1979</v>
      </c>
      <c r="B1979" s="453"/>
      <c r="D1979" s="452" t="s">
        <v>36</v>
      </c>
      <c r="H1979" s="458"/>
      <c r="I1979" s="458"/>
      <c r="J1979" s="443"/>
      <c r="K1979" s="439"/>
      <c r="L1979" s="439"/>
      <c r="M1979" s="439"/>
      <c r="N1979" s="439"/>
      <c r="O1979" s="443"/>
      <c r="P1979" s="439"/>
      <c r="Q1979" s="439"/>
      <c r="R1979" s="27">
        <f>R$671</f>
        <v>3.7545037280110551</v>
      </c>
      <c r="S1979" s="440"/>
      <c r="T1979" s="439"/>
      <c r="U1979" s="439"/>
      <c r="V1979" s="439"/>
      <c r="W1979" s="439"/>
      <c r="X1979" s="440"/>
      <c r="Y1979" s="443"/>
      <c r="Z1979" s="439"/>
      <c r="AA1979" s="439"/>
      <c r="AB1979" s="439"/>
      <c r="AC1979" s="439"/>
      <c r="AD1979" s="440"/>
      <c r="AE1979" s="443"/>
      <c r="AF1979" s="439"/>
      <c r="AG1979" s="439"/>
      <c r="AH1979" s="439"/>
      <c r="AI1979" s="440"/>
      <c r="AJ1979" s="443"/>
      <c r="AK1979" s="439"/>
      <c r="AL1979" s="439"/>
      <c r="AM1979" s="439"/>
      <c r="AN1979" s="440"/>
    </row>
    <row r="1980" spans="1:40" outlineLevel="2">
      <c r="A1980" s="882">
        <f>ROW()</f>
        <v>1980</v>
      </c>
      <c r="B1980" s="453"/>
      <c r="D1980" s="452" t="s">
        <v>583</v>
      </c>
      <c r="H1980" s="458"/>
      <c r="I1980" s="458"/>
      <c r="J1980" s="443"/>
      <c r="K1980" s="439"/>
      <c r="L1980" s="439"/>
      <c r="M1980" s="439"/>
      <c r="N1980" s="439"/>
      <c r="O1980" s="443"/>
      <c r="P1980" s="439"/>
      <c r="Q1980" s="439"/>
      <c r="R1980" s="27">
        <f>R$672</f>
        <v>0</v>
      </c>
      <c r="S1980" s="440"/>
      <c r="T1980" s="439"/>
      <c r="U1980" s="439"/>
      <c r="V1980" s="439"/>
      <c r="W1980" s="439"/>
      <c r="X1980" s="440"/>
      <c r="Y1980" s="443"/>
      <c r="Z1980" s="439"/>
      <c r="AA1980" s="439"/>
      <c r="AB1980" s="439"/>
      <c r="AC1980" s="439"/>
      <c r="AD1980" s="440"/>
      <c r="AE1980" s="443"/>
      <c r="AF1980" s="439"/>
      <c r="AG1980" s="439"/>
      <c r="AH1980" s="439"/>
      <c r="AI1980" s="440"/>
      <c r="AJ1980" s="443"/>
      <c r="AK1980" s="439"/>
      <c r="AL1980" s="439"/>
      <c r="AM1980" s="439"/>
      <c r="AN1980" s="440"/>
    </row>
    <row r="1981" spans="1:40" outlineLevel="2">
      <c r="A1981" s="882">
        <f>ROW()</f>
        <v>1981</v>
      </c>
      <c r="B1981" s="453"/>
      <c r="D1981" s="452" t="s">
        <v>81</v>
      </c>
      <c r="H1981" s="458"/>
      <c r="I1981" s="458"/>
      <c r="J1981" s="443"/>
      <c r="K1981" s="439"/>
      <c r="L1981" s="439"/>
      <c r="M1981" s="439"/>
      <c r="N1981" s="439"/>
      <c r="O1981" s="443"/>
      <c r="P1981" s="439"/>
      <c r="Q1981" s="439"/>
      <c r="R1981" s="27">
        <f>R$673</f>
        <v>0</v>
      </c>
      <c r="S1981" s="440"/>
      <c r="T1981" s="439"/>
      <c r="U1981" s="439"/>
      <c r="V1981" s="439"/>
      <c r="W1981" s="439"/>
      <c r="X1981" s="440"/>
      <c r="Y1981" s="443"/>
      <c r="Z1981" s="439"/>
      <c r="AA1981" s="439"/>
      <c r="AB1981" s="439"/>
      <c r="AC1981" s="439"/>
      <c r="AD1981" s="440"/>
      <c r="AE1981" s="443"/>
      <c r="AF1981" s="439"/>
      <c r="AG1981" s="439"/>
      <c r="AH1981" s="439"/>
      <c r="AI1981" s="440"/>
      <c r="AJ1981" s="443"/>
      <c r="AK1981" s="439"/>
      <c r="AL1981" s="439"/>
      <c r="AM1981" s="439"/>
      <c r="AN1981" s="440"/>
    </row>
    <row r="1982" spans="1:40" outlineLevel="2">
      <c r="A1982" s="882">
        <f>ROW()</f>
        <v>1982</v>
      </c>
      <c r="B1982" s="453"/>
      <c r="D1982" s="452" t="s">
        <v>28</v>
      </c>
      <c r="H1982" s="458"/>
      <c r="I1982" s="458"/>
      <c r="J1982" s="443"/>
      <c r="K1982" s="439"/>
      <c r="L1982" s="439"/>
      <c r="M1982" s="439"/>
      <c r="N1982" s="439"/>
      <c r="O1982" s="443"/>
      <c r="P1982" s="439"/>
      <c r="Q1982" s="439"/>
      <c r="R1982" s="27">
        <f>R$674</f>
        <v>0</v>
      </c>
      <c r="S1982" s="440"/>
      <c r="T1982" s="439"/>
      <c r="U1982" s="439"/>
      <c r="V1982" s="439"/>
      <c r="W1982" s="439"/>
      <c r="X1982" s="440"/>
      <c r="Y1982" s="443"/>
      <c r="Z1982" s="439"/>
      <c r="AA1982" s="439"/>
      <c r="AB1982" s="439"/>
      <c r="AC1982" s="439"/>
      <c r="AD1982" s="440"/>
      <c r="AE1982" s="443"/>
      <c r="AF1982" s="439"/>
      <c r="AG1982" s="439"/>
      <c r="AH1982" s="439"/>
      <c r="AI1982" s="440"/>
      <c r="AJ1982" s="443"/>
      <c r="AK1982" s="439"/>
      <c r="AL1982" s="439"/>
      <c r="AM1982" s="439"/>
      <c r="AN1982" s="440"/>
    </row>
    <row r="1983" spans="1:40" outlineLevel="2">
      <c r="A1983" s="882">
        <f>ROW()</f>
        <v>1983</v>
      </c>
      <c r="B1983" s="453"/>
      <c r="D1983" s="456" t="s">
        <v>443</v>
      </c>
      <c r="E1983" s="456"/>
      <c r="F1983" s="456"/>
      <c r="G1983" s="456"/>
      <c r="H1983" s="460"/>
      <c r="I1983" s="460"/>
      <c r="J1983" s="462"/>
      <c r="K1983" s="441"/>
      <c r="L1983" s="441"/>
      <c r="M1983" s="441"/>
      <c r="N1983" s="441"/>
      <c r="O1983" s="462"/>
      <c r="P1983" s="441"/>
      <c r="Q1983" s="441"/>
      <c r="R1983" s="30">
        <f>R$675</f>
        <v>0</v>
      </c>
      <c r="S1983" s="442"/>
      <c r="T1983" s="441"/>
      <c r="U1983" s="441"/>
      <c r="V1983" s="441"/>
      <c r="W1983" s="441"/>
      <c r="X1983" s="442"/>
      <c r="Y1983" s="462"/>
      <c r="Z1983" s="441"/>
      <c r="AA1983" s="441"/>
      <c r="AB1983" s="441"/>
      <c r="AC1983" s="441"/>
      <c r="AD1983" s="442"/>
      <c r="AE1983" s="462"/>
      <c r="AF1983" s="441"/>
      <c r="AG1983" s="441"/>
      <c r="AH1983" s="441"/>
      <c r="AI1983" s="442"/>
      <c r="AJ1983" s="462"/>
      <c r="AK1983" s="441"/>
      <c r="AL1983" s="441"/>
      <c r="AM1983" s="441"/>
      <c r="AN1983" s="442"/>
    </row>
    <row r="1984" spans="1:40" outlineLevel="2">
      <c r="A1984" s="882">
        <f>ROW()</f>
        <v>1984</v>
      </c>
      <c r="B1984" s="453"/>
      <c r="D1984" s="452" t="s">
        <v>24</v>
      </c>
      <c r="H1984" s="458"/>
      <c r="I1984" s="458"/>
      <c r="J1984" s="443"/>
      <c r="K1984" s="439"/>
      <c r="L1984" s="439"/>
      <c r="M1984" s="439"/>
      <c r="N1984" s="439"/>
      <c r="O1984" s="443"/>
      <c r="P1984" s="439"/>
      <c r="Q1984" s="439"/>
      <c r="R1984" s="439">
        <f>SUM(R1968:R1983)</f>
        <v>51.228879863725531</v>
      </c>
      <c r="S1984" s="440"/>
      <c r="T1984" s="439"/>
      <c r="U1984" s="439"/>
      <c r="V1984" s="439"/>
      <c r="W1984" s="439"/>
      <c r="X1984" s="440"/>
      <c r="Y1984" s="443"/>
      <c r="Z1984" s="439"/>
      <c r="AA1984" s="439"/>
      <c r="AB1984" s="439"/>
      <c r="AC1984" s="439"/>
      <c r="AD1984" s="440"/>
      <c r="AE1984" s="443"/>
      <c r="AF1984" s="439"/>
      <c r="AG1984" s="439"/>
      <c r="AH1984" s="439"/>
      <c r="AI1984" s="440"/>
      <c r="AJ1984" s="443"/>
      <c r="AK1984" s="439"/>
      <c r="AL1984" s="439"/>
      <c r="AM1984" s="439"/>
      <c r="AN1984" s="440"/>
    </row>
    <row r="1985" spans="1:40" outlineLevel="1">
      <c r="A1985" s="732" t="s">
        <v>238</v>
      </c>
      <c r="B1985" s="733"/>
      <c r="C1985" s="881"/>
      <c r="D1985" s="733"/>
      <c r="E1985" s="733"/>
      <c r="F1985" s="733"/>
      <c r="G1985" s="730"/>
      <c r="H1985" s="733"/>
      <c r="I1985" s="730"/>
      <c r="J1985" s="729"/>
      <c r="K1985" s="730"/>
      <c r="L1985" s="730"/>
      <c r="M1985" s="730"/>
      <c r="N1985" s="730"/>
      <c r="O1985" s="729"/>
      <c r="P1985" s="730"/>
      <c r="Q1985" s="730"/>
      <c r="R1985" s="730"/>
      <c r="S1985" s="731"/>
      <c r="T1985" s="730"/>
      <c r="U1985" s="730"/>
      <c r="V1985" s="730"/>
      <c r="W1985" s="730"/>
      <c r="X1985" s="731"/>
      <c r="Y1985" s="729"/>
      <c r="Z1985" s="730"/>
      <c r="AA1985" s="730"/>
      <c r="AB1985" s="730"/>
      <c r="AC1985" s="730"/>
      <c r="AD1985" s="731"/>
      <c r="AE1985" s="729"/>
      <c r="AF1985" s="730"/>
      <c r="AG1985" s="730"/>
      <c r="AH1985" s="730"/>
      <c r="AI1985" s="731"/>
      <c r="AJ1985" s="729"/>
      <c r="AK1985" s="730"/>
      <c r="AL1985" s="730"/>
      <c r="AM1985" s="730"/>
      <c r="AN1985" s="731"/>
    </row>
    <row r="1986" spans="1:40" outlineLevel="2">
      <c r="A1986" s="882">
        <f>ROW()</f>
        <v>1986</v>
      </c>
      <c r="B1986" s="453"/>
      <c r="D1986" s="1205" t="s">
        <v>300</v>
      </c>
      <c r="E1986" s="1205"/>
      <c r="F1986" s="1205"/>
      <c r="G1986" s="1205"/>
      <c r="H1986" s="4"/>
      <c r="I1986" s="4"/>
      <c r="J1986" s="329"/>
      <c r="K1986" s="4"/>
      <c r="L1986" s="4"/>
      <c r="M1986" s="4"/>
      <c r="N1986" s="4"/>
      <c r="O1986" s="329"/>
      <c r="P1986" s="4"/>
      <c r="Q1986" s="4"/>
      <c r="R1986" s="4"/>
      <c r="S1986" s="316"/>
      <c r="T1986" s="53"/>
      <c r="U1986" s="53"/>
      <c r="V1986" s="53"/>
      <c r="W1986" s="53"/>
      <c r="X1986" s="44"/>
      <c r="Y1986" s="252"/>
      <c r="Z1986" s="53"/>
      <c r="AA1986" s="53"/>
      <c r="AB1986" s="53"/>
      <c r="AC1986" s="53"/>
      <c r="AD1986" s="44"/>
      <c r="AE1986" s="252"/>
      <c r="AF1986" s="53"/>
      <c r="AG1986" s="53"/>
      <c r="AH1986" s="53"/>
      <c r="AI1986" s="44"/>
      <c r="AJ1986" s="252"/>
      <c r="AK1986" s="53"/>
      <c r="AL1986" s="53"/>
      <c r="AM1986" s="53"/>
      <c r="AN1986" s="44"/>
    </row>
    <row r="1987" spans="1:40" outlineLevel="2">
      <c r="A1987" s="882">
        <f>ROW()</f>
        <v>1987</v>
      </c>
      <c r="B1987" s="453"/>
      <c r="D1987" s="1205" t="s">
        <v>301</v>
      </c>
      <c r="E1987" s="1205"/>
      <c r="F1987" s="1205"/>
      <c r="G1987" s="1205"/>
      <c r="H1987" s="4"/>
      <c r="I1987" s="4"/>
      <c r="J1987" s="329"/>
      <c r="K1987" s="4"/>
      <c r="L1987" s="4"/>
      <c r="M1987" s="4"/>
      <c r="N1987" s="4"/>
      <c r="O1987" s="329"/>
      <c r="P1987" s="4"/>
      <c r="Q1987" s="4"/>
      <c r="R1987" s="4"/>
      <c r="S1987" s="316"/>
      <c r="T1987" s="53"/>
      <c r="U1987" s="53"/>
      <c r="V1987" s="53"/>
      <c r="W1987" s="53"/>
      <c r="X1987" s="44"/>
      <c r="Y1987" s="252"/>
      <c r="Z1987" s="53"/>
      <c r="AA1987" s="53"/>
      <c r="AB1987" s="53"/>
      <c r="AC1987" s="53"/>
      <c r="AD1987" s="44"/>
      <c r="AE1987" s="252"/>
      <c r="AF1987" s="53"/>
      <c r="AG1987" s="53"/>
      <c r="AH1987" s="53"/>
      <c r="AI1987" s="44"/>
      <c r="AJ1987" s="252"/>
      <c r="AK1987" s="53"/>
      <c r="AL1987" s="53"/>
      <c r="AM1987" s="53"/>
      <c r="AN1987" s="44"/>
    </row>
    <row r="1988" spans="1:40" outlineLevel="2">
      <c r="A1988" s="882">
        <f>ROW()</f>
        <v>1988</v>
      </c>
      <c r="B1988" s="453"/>
      <c r="D1988" s="1205" t="s">
        <v>29</v>
      </c>
      <c r="E1988" s="1205"/>
      <c r="F1988" s="1205"/>
      <c r="G1988" s="1205"/>
      <c r="H1988" s="4"/>
      <c r="I1988" s="4"/>
      <c r="J1988" s="329"/>
      <c r="K1988" s="4"/>
      <c r="L1988" s="4"/>
      <c r="M1988" s="4"/>
      <c r="N1988" s="4"/>
      <c r="O1988" s="329"/>
      <c r="P1988" s="4"/>
      <c r="Q1988" s="4"/>
      <c r="R1988" s="4"/>
      <c r="S1988" s="316"/>
      <c r="T1988" s="53"/>
      <c r="U1988" s="53"/>
      <c r="V1988" s="53"/>
      <c r="W1988" s="53"/>
      <c r="X1988" s="44"/>
      <c r="Y1988" s="252"/>
      <c r="Z1988" s="53"/>
      <c r="AA1988" s="53"/>
      <c r="AB1988" s="53"/>
      <c r="AC1988" s="53"/>
      <c r="AD1988" s="44"/>
      <c r="AE1988" s="252"/>
      <c r="AF1988" s="53"/>
      <c r="AG1988" s="53"/>
      <c r="AH1988" s="53"/>
      <c r="AI1988" s="44"/>
      <c r="AJ1988" s="252"/>
      <c r="AK1988" s="53"/>
      <c r="AL1988" s="53"/>
      <c r="AM1988" s="53"/>
      <c r="AN1988" s="44"/>
    </row>
    <row r="1989" spans="1:40" outlineLevel="2">
      <c r="A1989" s="882">
        <f>ROW()</f>
        <v>1989</v>
      </c>
      <c r="B1989" s="453"/>
      <c r="D1989" s="1205" t="s">
        <v>30</v>
      </c>
      <c r="E1989" s="1205"/>
      <c r="F1989" s="1205"/>
      <c r="G1989" s="1205"/>
      <c r="H1989" s="4"/>
      <c r="I1989" s="4"/>
      <c r="J1989" s="329"/>
      <c r="K1989" s="4"/>
      <c r="L1989" s="4"/>
      <c r="M1989" s="4"/>
      <c r="N1989" s="4"/>
      <c r="O1989" s="329"/>
      <c r="P1989" s="4"/>
      <c r="Q1989" s="4"/>
      <c r="R1989" s="4"/>
      <c r="S1989" s="316"/>
      <c r="T1989" s="53"/>
      <c r="U1989" s="53"/>
      <c r="V1989" s="53"/>
      <c r="W1989" s="53"/>
      <c r="X1989" s="44"/>
      <c r="Y1989" s="252"/>
      <c r="Z1989" s="53"/>
      <c r="AA1989" s="53"/>
      <c r="AB1989" s="53"/>
      <c r="AC1989" s="53"/>
      <c r="AD1989" s="44"/>
      <c r="AE1989" s="252"/>
      <c r="AF1989" s="53"/>
      <c r="AG1989" s="53"/>
      <c r="AH1989" s="53"/>
      <c r="AI1989" s="44"/>
      <c r="AJ1989" s="252"/>
      <c r="AK1989" s="53"/>
      <c r="AL1989" s="53"/>
      <c r="AM1989" s="53"/>
      <c r="AN1989" s="44"/>
    </row>
    <row r="1990" spans="1:40" outlineLevel="2">
      <c r="A1990" s="882">
        <f>ROW()</f>
        <v>1990</v>
      </c>
      <c r="B1990" s="453"/>
      <c r="D1990" s="1205" t="s">
        <v>31</v>
      </c>
      <c r="E1990" s="1205"/>
      <c r="F1990" s="1205"/>
      <c r="G1990" s="1205"/>
      <c r="H1990" s="4"/>
      <c r="I1990" s="4"/>
      <c r="J1990" s="329"/>
      <c r="K1990" s="4"/>
      <c r="L1990" s="4"/>
      <c r="M1990" s="4"/>
      <c r="N1990" s="4"/>
      <c r="O1990" s="329"/>
      <c r="P1990" s="4"/>
      <c r="Q1990" s="4"/>
      <c r="R1990" s="4"/>
      <c r="S1990" s="316"/>
      <c r="T1990" s="53"/>
      <c r="U1990" s="53"/>
      <c r="V1990" s="53"/>
      <c r="W1990" s="53"/>
      <c r="X1990" s="44"/>
      <c r="Y1990" s="252"/>
      <c r="Z1990" s="53"/>
      <c r="AA1990" s="53"/>
      <c r="AB1990" s="53"/>
      <c r="AC1990" s="53"/>
      <c r="AD1990" s="44"/>
      <c r="AE1990" s="252"/>
      <c r="AF1990" s="53"/>
      <c r="AG1990" s="53"/>
      <c r="AH1990" s="53"/>
      <c r="AI1990" s="44"/>
      <c r="AJ1990" s="252"/>
      <c r="AK1990" s="53"/>
      <c r="AL1990" s="53"/>
      <c r="AM1990" s="53"/>
      <c r="AN1990" s="44"/>
    </row>
    <row r="1991" spans="1:40" outlineLevel="2">
      <c r="A1991" s="882">
        <f>ROW()</f>
        <v>1991</v>
      </c>
      <c r="B1991" s="453"/>
      <c r="D1991" s="1205" t="s">
        <v>32</v>
      </c>
      <c r="E1991" s="1205"/>
      <c r="F1991" s="1205"/>
      <c r="G1991" s="1205"/>
      <c r="H1991" s="4"/>
      <c r="I1991" s="4"/>
      <c r="J1991" s="329"/>
      <c r="K1991" s="4"/>
      <c r="L1991" s="4"/>
      <c r="M1991" s="4"/>
      <c r="N1991" s="4"/>
      <c r="O1991" s="329"/>
      <c r="P1991" s="4"/>
      <c r="Q1991" s="4"/>
      <c r="R1991" s="4"/>
      <c r="S1991" s="316"/>
      <c r="T1991" s="53"/>
      <c r="U1991" s="53"/>
      <c r="V1991" s="53"/>
      <c r="W1991" s="53"/>
      <c r="X1991" s="44"/>
      <c r="Y1991" s="252"/>
      <c r="Z1991" s="53"/>
      <c r="AA1991" s="53"/>
      <c r="AB1991" s="53"/>
      <c r="AC1991" s="53"/>
      <c r="AD1991" s="44"/>
      <c r="AE1991" s="252"/>
      <c r="AF1991" s="53"/>
      <c r="AG1991" s="53"/>
      <c r="AH1991" s="53"/>
      <c r="AI1991" s="44"/>
      <c r="AJ1991" s="252"/>
      <c r="AK1991" s="53"/>
      <c r="AL1991" s="53"/>
      <c r="AM1991" s="53"/>
      <c r="AN1991" s="44"/>
    </row>
    <row r="1992" spans="1:40" outlineLevel="2">
      <c r="A1992" s="882">
        <f>ROW()</f>
        <v>1992</v>
      </c>
      <c r="B1992" s="453"/>
      <c r="D1992" s="1205" t="s">
        <v>33</v>
      </c>
      <c r="E1992" s="1205"/>
      <c r="F1992" s="1205"/>
      <c r="G1992" s="1205"/>
      <c r="H1992" s="4"/>
      <c r="I1992" s="4"/>
      <c r="J1992" s="329"/>
      <c r="K1992" s="4"/>
      <c r="L1992" s="4"/>
      <c r="M1992" s="4"/>
      <c r="N1992" s="4"/>
      <c r="O1992" s="329"/>
      <c r="P1992" s="4"/>
      <c r="Q1992" s="4"/>
      <c r="R1992" s="4"/>
      <c r="S1992" s="316"/>
      <c r="T1992" s="53"/>
      <c r="U1992" s="53"/>
      <c r="V1992" s="53"/>
      <c r="W1992" s="53"/>
      <c r="X1992" s="44"/>
      <c r="Y1992" s="252"/>
      <c r="Z1992" s="53"/>
      <c r="AA1992" s="53"/>
      <c r="AB1992" s="53"/>
      <c r="AC1992" s="53"/>
      <c r="AD1992" s="44"/>
      <c r="AE1992" s="252"/>
      <c r="AF1992" s="53"/>
      <c r="AG1992" s="53"/>
      <c r="AH1992" s="53"/>
      <c r="AI1992" s="44"/>
      <c r="AJ1992" s="252"/>
      <c r="AK1992" s="53"/>
      <c r="AL1992" s="53"/>
      <c r="AM1992" s="53"/>
      <c r="AN1992" s="44"/>
    </row>
    <row r="1993" spans="1:40" outlineLevel="2">
      <c r="A1993" s="882">
        <f>ROW()</f>
        <v>1993</v>
      </c>
      <c r="B1993" s="453"/>
      <c r="D1993" s="1205" t="s">
        <v>27</v>
      </c>
      <c r="E1993" s="1205"/>
      <c r="F1993" s="1205"/>
      <c r="G1993" s="1205"/>
      <c r="H1993" s="4"/>
      <c r="I1993" s="4"/>
      <c r="J1993" s="329"/>
      <c r="K1993" s="4"/>
      <c r="L1993" s="4"/>
      <c r="M1993" s="4"/>
      <c r="N1993" s="4"/>
      <c r="O1993" s="329"/>
      <c r="P1993" s="4"/>
      <c r="Q1993" s="4"/>
      <c r="R1993" s="4"/>
      <c r="S1993" s="316"/>
      <c r="T1993" s="53"/>
      <c r="U1993" s="53"/>
      <c r="V1993" s="53"/>
      <c r="W1993" s="53"/>
      <c r="X1993" s="44"/>
      <c r="Y1993" s="252"/>
      <c r="Z1993" s="53"/>
      <c r="AA1993" s="53"/>
      <c r="AB1993" s="53"/>
      <c r="AC1993" s="53"/>
      <c r="AD1993" s="44"/>
      <c r="AE1993" s="252"/>
      <c r="AF1993" s="53"/>
      <c r="AG1993" s="53"/>
      <c r="AH1993" s="53"/>
      <c r="AI1993" s="44"/>
      <c r="AJ1993" s="252"/>
      <c r="AK1993" s="53"/>
      <c r="AL1993" s="53"/>
      <c r="AM1993" s="53"/>
      <c r="AN1993" s="44"/>
    </row>
    <row r="1994" spans="1:40" outlineLevel="2">
      <c r="A1994" s="882">
        <f>ROW()</f>
        <v>1994</v>
      </c>
      <c r="B1994" s="453"/>
      <c r="D1994" s="1205" t="s">
        <v>34</v>
      </c>
      <c r="E1994" s="1205"/>
      <c r="F1994" s="1205"/>
      <c r="G1994" s="1205"/>
      <c r="H1994" s="4"/>
      <c r="I1994" s="4"/>
      <c r="J1994" s="329"/>
      <c r="K1994" s="4"/>
      <c r="L1994" s="4"/>
      <c r="M1994" s="4"/>
      <c r="N1994" s="4"/>
      <c r="O1994" s="329"/>
      <c r="P1994" s="4"/>
      <c r="Q1994" s="4"/>
      <c r="R1994" s="4"/>
      <c r="S1994" s="316"/>
      <c r="T1994" s="53"/>
      <c r="U1994" s="53"/>
      <c r="V1994" s="53"/>
      <c r="W1994" s="53"/>
      <c r="X1994" s="44"/>
      <c r="Y1994" s="252"/>
      <c r="Z1994" s="53"/>
      <c r="AA1994" s="53"/>
      <c r="AB1994" s="53"/>
      <c r="AC1994" s="53"/>
      <c r="AD1994" s="44"/>
      <c r="AE1994" s="252"/>
      <c r="AF1994" s="53"/>
      <c r="AG1994" s="53"/>
      <c r="AH1994" s="53"/>
      <c r="AI1994" s="44"/>
      <c r="AJ1994" s="252"/>
      <c r="AK1994" s="53"/>
      <c r="AL1994" s="53"/>
      <c r="AM1994" s="53"/>
      <c r="AN1994" s="44"/>
    </row>
    <row r="1995" spans="1:40" outlineLevel="2">
      <c r="A1995" s="882">
        <f>ROW()</f>
        <v>1995</v>
      </c>
      <c r="B1995" s="453"/>
      <c r="D1995" s="1205" t="s">
        <v>35</v>
      </c>
      <c r="E1995" s="1205"/>
      <c r="F1995" s="1205"/>
      <c r="G1995" s="1205"/>
      <c r="H1995" s="4"/>
      <c r="I1995" s="4"/>
      <c r="J1995" s="329"/>
      <c r="K1995" s="4"/>
      <c r="L1995" s="4"/>
      <c r="M1995" s="4"/>
      <c r="N1995" s="4"/>
      <c r="O1995" s="329"/>
      <c r="P1995" s="4"/>
      <c r="Q1995" s="4"/>
      <c r="R1995" s="4"/>
      <c r="S1995" s="316"/>
      <c r="T1995" s="53"/>
      <c r="U1995" s="53"/>
      <c r="V1995" s="53"/>
      <c r="W1995" s="53"/>
      <c r="X1995" s="44"/>
      <c r="Y1995" s="252"/>
      <c r="Z1995" s="53"/>
      <c r="AA1995" s="53"/>
      <c r="AB1995" s="53"/>
      <c r="AC1995" s="53"/>
      <c r="AD1995" s="44"/>
      <c r="AE1995" s="252"/>
      <c r="AF1995" s="53"/>
      <c r="AG1995" s="53"/>
      <c r="AH1995" s="53"/>
      <c r="AI1995" s="44"/>
      <c r="AJ1995" s="252"/>
      <c r="AK1995" s="53"/>
      <c r="AL1995" s="53"/>
      <c r="AM1995" s="53"/>
      <c r="AN1995" s="44"/>
    </row>
    <row r="1996" spans="1:40" outlineLevel="2">
      <c r="A1996" s="882">
        <f>ROW()</f>
        <v>1996</v>
      </c>
      <c r="B1996" s="453"/>
      <c r="D1996" s="1205" t="s">
        <v>302</v>
      </c>
      <c r="E1996" s="1205"/>
      <c r="F1996" s="1205"/>
      <c r="G1996" s="1205"/>
      <c r="H1996" s="4"/>
      <c r="I1996" s="4"/>
      <c r="J1996" s="329"/>
      <c r="K1996" s="4"/>
      <c r="L1996" s="4"/>
      <c r="M1996" s="4"/>
      <c r="N1996" s="4"/>
      <c r="O1996" s="329"/>
      <c r="P1996" s="4"/>
      <c r="Q1996" s="4"/>
      <c r="R1996" s="4"/>
      <c r="S1996" s="316"/>
      <c r="T1996" s="53"/>
      <c r="U1996" s="53"/>
      <c r="V1996" s="53"/>
      <c r="W1996" s="53"/>
      <c r="X1996" s="44"/>
      <c r="Y1996" s="252"/>
      <c r="Z1996" s="53"/>
      <c r="AA1996" s="53"/>
      <c r="AB1996" s="53"/>
      <c r="AC1996" s="53"/>
      <c r="AD1996" s="44"/>
      <c r="AE1996" s="252"/>
      <c r="AF1996" s="53"/>
      <c r="AG1996" s="53"/>
      <c r="AH1996" s="53"/>
      <c r="AI1996" s="44"/>
      <c r="AJ1996" s="252"/>
      <c r="AK1996" s="53"/>
      <c r="AL1996" s="53"/>
      <c r="AM1996" s="53"/>
      <c r="AN1996" s="44"/>
    </row>
    <row r="1997" spans="1:40" outlineLevel="2">
      <c r="A1997" s="882">
        <f>ROW()</f>
        <v>1997</v>
      </c>
      <c r="B1997" s="453"/>
      <c r="D1997" s="1205" t="s">
        <v>36</v>
      </c>
      <c r="E1997" s="1205"/>
      <c r="F1997" s="1205"/>
      <c r="G1997" s="1205"/>
      <c r="H1997" s="4"/>
      <c r="I1997" s="4"/>
      <c r="J1997" s="329"/>
      <c r="K1997" s="4"/>
      <c r="L1997" s="4"/>
      <c r="M1997" s="4"/>
      <c r="N1997" s="4"/>
      <c r="O1997" s="329"/>
      <c r="P1997" s="4"/>
      <c r="Q1997" s="4"/>
      <c r="R1997" s="4"/>
      <c r="S1997" s="316"/>
      <c r="T1997" s="53"/>
      <c r="U1997" s="53"/>
      <c r="V1997" s="53"/>
      <c r="W1997" s="53"/>
      <c r="X1997" s="44"/>
      <c r="Y1997" s="252"/>
      <c r="Z1997" s="53"/>
      <c r="AA1997" s="53"/>
      <c r="AB1997" s="53"/>
      <c r="AC1997" s="53"/>
      <c r="AD1997" s="44"/>
      <c r="AE1997" s="252"/>
      <c r="AF1997" s="53"/>
      <c r="AG1997" s="53"/>
      <c r="AH1997" s="53"/>
      <c r="AI1997" s="44"/>
      <c r="AJ1997" s="252"/>
      <c r="AK1997" s="53"/>
      <c r="AL1997" s="53"/>
      <c r="AM1997" s="53"/>
      <c r="AN1997" s="44"/>
    </row>
    <row r="1998" spans="1:40" outlineLevel="2">
      <c r="A1998" s="882">
        <f>ROW()</f>
        <v>1998</v>
      </c>
      <c r="B1998" s="453"/>
      <c r="D1998" s="1205" t="s">
        <v>583</v>
      </c>
      <c r="E1998" s="1205"/>
      <c r="F1998" s="1205"/>
      <c r="G1998" s="1205"/>
      <c r="H1998" s="4"/>
      <c r="I1998" s="4"/>
      <c r="J1998" s="329"/>
      <c r="K1998" s="4"/>
      <c r="L1998" s="4"/>
      <c r="M1998" s="4"/>
      <c r="N1998" s="4"/>
      <c r="O1998" s="329"/>
      <c r="P1998" s="4"/>
      <c r="Q1998" s="4"/>
      <c r="R1998" s="4"/>
      <c r="S1998" s="316"/>
      <c r="T1998" s="53"/>
      <c r="U1998" s="53"/>
      <c r="V1998" s="53"/>
      <c r="W1998" s="53"/>
      <c r="X1998" s="44"/>
      <c r="Y1998" s="252"/>
      <c r="Z1998" s="53"/>
      <c r="AA1998" s="53"/>
      <c r="AB1998" s="53"/>
      <c r="AC1998" s="53"/>
      <c r="AD1998" s="44"/>
      <c r="AE1998" s="252"/>
      <c r="AF1998" s="53"/>
      <c r="AG1998" s="53"/>
      <c r="AH1998" s="53"/>
      <c r="AI1998" s="44"/>
      <c r="AJ1998" s="252"/>
      <c r="AK1998" s="53"/>
      <c r="AL1998" s="53"/>
      <c r="AM1998" s="53"/>
      <c r="AN1998" s="44"/>
    </row>
    <row r="1999" spans="1:40" outlineLevel="2">
      <c r="A1999" s="882">
        <f>ROW()</f>
        <v>1999</v>
      </c>
      <c r="B1999" s="453"/>
      <c r="D1999" s="1205" t="s">
        <v>81</v>
      </c>
      <c r="E1999" s="1205"/>
      <c r="F1999" s="1205"/>
      <c r="G1999" s="1205"/>
      <c r="H1999" s="4"/>
      <c r="I1999" s="4"/>
      <c r="J1999" s="329"/>
      <c r="K1999" s="4"/>
      <c r="L1999" s="4"/>
      <c r="M1999" s="4"/>
      <c r="N1999" s="4"/>
      <c r="O1999" s="329"/>
      <c r="P1999" s="4"/>
      <c r="Q1999" s="4"/>
      <c r="R1999" s="4"/>
      <c r="S1999" s="316"/>
      <c r="T1999" s="53"/>
      <c r="U1999" s="53"/>
      <c r="V1999" s="53"/>
      <c r="W1999" s="53"/>
      <c r="X1999" s="44"/>
      <c r="Y1999" s="252"/>
      <c r="Z1999" s="53"/>
      <c r="AA1999" s="53"/>
      <c r="AB1999" s="53"/>
      <c r="AC1999" s="53"/>
      <c r="AD1999" s="44"/>
      <c r="AE1999" s="252"/>
      <c r="AF1999" s="53"/>
      <c r="AG1999" s="53"/>
      <c r="AH1999" s="53"/>
      <c r="AI1999" s="44"/>
      <c r="AJ1999" s="252"/>
      <c r="AK1999" s="53"/>
      <c r="AL1999" s="53"/>
      <c r="AM1999" s="53"/>
      <c r="AN1999" s="44"/>
    </row>
    <row r="2000" spans="1:40" outlineLevel="2">
      <c r="A2000" s="882">
        <f>ROW()</f>
        <v>2000</v>
      </c>
      <c r="B2000" s="453"/>
      <c r="D2000" s="1205" t="s">
        <v>28</v>
      </c>
      <c r="E2000" s="1205"/>
      <c r="F2000" s="1205"/>
      <c r="G2000" s="1205"/>
      <c r="H2000" s="4"/>
      <c r="I2000" s="4"/>
      <c r="J2000" s="329"/>
      <c r="K2000" s="4"/>
      <c r="L2000" s="4"/>
      <c r="M2000" s="4"/>
      <c r="N2000" s="4"/>
      <c r="O2000" s="329"/>
      <c r="P2000" s="4"/>
      <c r="Q2000" s="4"/>
      <c r="R2000" s="4"/>
      <c r="S2000" s="316"/>
      <c r="T2000" s="53"/>
      <c r="U2000" s="53"/>
      <c r="V2000" s="53"/>
      <c r="W2000" s="53"/>
      <c r="X2000" s="44"/>
      <c r="Y2000" s="252"/>
      <c r="Z2000" s="53"/>
      <c r="AA2000" s="53"/>
      <c r="AB2000" s="53"/>
      <c r="AC2000" s="53"/>
      <c r="AD2000" s="44"/>
      <c r="AE2000" s="252"/>
      <c r="AF2000" s="53"/>
      <c r="AG2000" s="53"/>
      <c r="AH2000" s="53"/>
      <c r="AI2000" s="44"/>
      <c r="AJ2000" s="252"/>
      <c r="AK2000" s="53"/>
      <c r="AL2000" s="53"/>
      <c r="AM2000" s="53"/>
      <c r="AN2000" s="44"/>
    </row>
    <row r="2001" spans="1:40" outlineLevel="2">
      <c r="A2001" s="882">
        <f>ROW()</f>
        <v>2001</v>
      </c>
      <c r="B2001" s="453"/>
      <c r="D2001" s="1206" t="s">
        <v>443</v>
      </c>
      <c r="E2001" s="1206"/>
      <c r="F2001" s="1206"/>
      <c r="G2001" s="1206"/>
      <c r="H2001" s="28"/>
      <c r="I2001" s="28"/>
      <c r="J2001" s="1207"/>
      <c r="K2001" s="28"/>
      <c r="L2001" s="28"/>
      <c r="M2001" s="28"/>
      <c r="N2001" s="28"/>
      <c r="O2001" s="1207"/>
      <c r="P2001" s="28"/>
      <c r="Q2001" s="28"/>
      <c r="R2001" s="28"/>
      <c r="S2001" s="317"/>
      <c r="T2001" s="54"/>
      <c r="U2001" s="54"/>
      <c r="V2001" s="54"/>
      <c r="W2001" s="54"/>
      <c r="X2001" s="46"/>
      <c r="Y2001" s="253"/>
      <c r="Z2001" s="54"/>
      <c r="AA2001" s="54"/>
      <c r="AB2001" s="54"/>
      <c r="AC2001" s="54"/>
      <c r="AD2001" s="46"/>
      <c r="AE2001" s="253"/>
      <c r="AF2001" s="54"/>
      <c r="AG2001" s="54"/>
      <c r="AH2001" s="54"/>
      <c r="AI2001" s="46"/>
      <c r="AJ2001" s="253"/>
      <c r="AK2001" s="54"/>
      <c r="AL2001" s="54"/>
      <c r="AM2001" s="54"/>
      <c r="AN2001" s="46"/>
    </row>
    <row r="2002" spans="1:40" outlineLevel="2">
      <c r="A2002" s="882">
        <f>ROW()</f>
        <v>2002</v>
      </c>
      <c r="B2002" s="453"/>
      <c r="D2002" s="452" t="s">
        <v>24</v>
      </c>
      <c r="H2002" s="458"/>
      <c r="I2002" s="458"/>
      <c r="J2002" s="459"/>
      <c r="K2002" s="458"/>
      <c r="L2002" s="458"/>
      <c r="M2002" s="458"/>
      <c r="N2002" s="458"/>
      <c r="O2002" s="459"/>
      <c r="P2002" s="458"/>
      <c r="Q2002" s="458"/>
      <c r="R2002" s="458"/>
      <c r="S2002" s="463"/>
      <c r="T2002" s="444">
        <f t="shared" ref="T2002:AN2002" si="1979">SUM(T1986:T2001)</f>
        <v>0</v>
      </c>
      <c r="U2002" s="444">
        <f t="shared" si="1979"/>
        <v>0</v>
      </c>
      <c r="V2002" s="444">
        <f t="shared" si="1979"/>
        <v>0</v>
      </c>
      <c r="W2002" s="444">
        <f t="shared" si="1979"/>
        <v>0</v>
      </c>
      <c r="X2002" s="445">
        <f t="shared" si="1979"/>
        <v>0</v>
      </c>
      <c r="Y2002" s="466">
        <f t="shared" si="1979"/>
        <v>0</v>
      </c>
      <c r="Z2002" s="444">
        <f t="shared" si="1979"/>
        <v>0</v>
      </c>
      <c r="AA2002" s="444">
        <f t="shared" si="1979"/>
        <v>0</v>
      </c>
      <c r="AB2002" s="444">
        <f t="shared" si="1979"/>
        <v>0</v>
      </c>
      <c r="AC2002" s="444">
        <f t="shared" si="1979"/>
        <v>0</v>
      </c>
      <c r="AD2002" s="445">
        <f t="shared" si="1979"/>
        <v>0</v>
      </c>
      <c r="AE2002" s="466">
        <f t="shared" si="1979"/>
        <v>0</v>
      </c>
      <c r="AF2002" s="444">
        <f t="shared" si="1979"/>
        <v>0</v>
      </c>
      <c r="AG2002" s="444">
        <f t="shared" si="1979"/>
        <v>0</v>
      </c>
      <c r="AH2002" s="444">
        <f t="shared" si="1979"/>
        <v>0</v>
      </c>
      <c r="AI2002" s="445">
        <f t="shared" si="1979"/>
        <v>0</v>
      </c>
      <c r="AJ2002" s="466">
        <f t="shared" si="1979"/>
        <v>0</v>
      </c>
      <c r="AK2002" s="444">
        <f t="shared" si="1979"/>
        <v>0</v>
      </c>
      <c r="AL2002" s="444">
        <f t="shared" si="1979"/>
        <v>0</v>
      </c>
      <c r="AM2002" s="444">
        <f t="shared" si="1979"/>
        <v>0</v>
      </c>
      <c r="AN2002" s="445">
        <f t="shared" si="1979"/>
        <v>0</v>
      </c>
    </row>
    <row r="2003" spans="1:40" outlineLevel="1">
      <c r="A2003" s="732" t="s">
        <v>21</v>
      </c>
      <c r="B2003" s="733"/>
      <c r="C2003" s="881"/>
      <c r="D2003" s="733"/>
      <c r="E2003" s="733"/>
      <c r="F2003" s="733"/>
      <c r="G2003" s="733"/>
      <c r="H2003" s="733"/>
      <c r="I2003" s="730"/>
      <c r="J2003" s="729"/>
      <c r="K2003" s="730"/>
      <c r="L2003" s="730"/>
      <c r="M2003" s="730"/>
      <c r="N2003" s="730"/>
      <c r="O2003" s="729"/>
      <c r="P2003" s="730"/>
      <c r="Q2003" s="730"/>
      <c r="R2003" s="730"/>
      <c r="S2003" s="731"/>
      <c r="T2003" s="730"/>
      <c r="U2003" s="730"/>
      <c r="V2003" s="730"/>
      <c r="W2003" s="730"/>
      <c r="X2003" s="731"/>
      <c r="Y2003" s="729"/>
      <c r="Z2003" s="730"/>
      <c r="AA2003" s="730"/>
      <c r="AB2003" s="730"/>
      <c r="AC2003" s="730"/>
      <c r="AD2003" s="731"/>
      <c r="AE2003" s="729"/>
      <c r="AF2003" s="730"/>
      <c r="AG2003" s="730"/>
      <c r="AH2003" s="730"/>
      <c r="AI2003" s="731"/>
      <c r="AJ2003" s="729"/>
      <c r="AK2003" s="730"/>
      <c r="AL2003" s="730"/>
      <c r="AM2003" s="730"/>
      <c r="AN2003" s="731"/>
    </row>
    <row r="2004" spans="1:40" outlineLevel="2">
      <c r="A2004" s="882">
        <f>ROW()</f>
        <v>2004</v>
      </c>
      <c r="B2004" s="453"/>
      <c r="D2004" s="452" t="s">
        <v>300</v>
      </c>
      <c r="H2004" s="458"/>
      <c r="I2004" s="458"/>
      <c r="J2004" s="459"/>
      <c r="K2004" s="458"/>
      <c r="L2004" s="458"/>
      <c r="M2004" s="458"/>
      <c r="N2004" s="458"/>
      <c r="O2004" s="443"/>
      <c r="P2004" s="439"/>
      <c r="Q2004" s="439"/>
      <c r="R2004" s="157"/>
      <c r="S2004" s="320">
        <f>-Input!S1020</f>
        <v>-1.0355465474811906E-2</v>
      </c>
      <c r="T2004" s="157">
        <f>-Input!T1020</f>
        <v>-2.0022599517934319E-2</v>
      </c>
      <c r="U2004" s="157">
        <f>-Input!U1020</f>
        <v>-4.0045199035868638E-2</v>
      </c>
      <c r="V2004" s="157">
        <f>-Input!V1020</f>
        <v>-4.0045199035868638E-2</v>
      </c>
      <c r="W2004" s="157">
        <f>-Input!W1020</f>
        <v>-4.0045199035868638E-2</v>
      </c>
      <c r="X2004" s="320">
        <f>-Input!X1020</f>
        <v>-4.0045199035868631E-2</v>
      </c>
      <c r="Y2004" s="326">
        <f>-Input!Y1020</f>
        <v>-3.0772988520852071E-2</v>
      </c>
      <c r="Z2004" s="27">
        <f>-Input!Z1020</f>
        <v>-6.1545977041704142E-2</v>
      </c>
      <c r="AA2004" s="27">
        <f>-Input!AA1020</f>
        <v>-6.1545977041704142E-2</v>
      </c>
      <c r="AB2004" s="27">
        <f>-Input!AB1020</f>
        <v>-6.1545977041704142E-2</v>
      </c>
      <c r="AC2004" s="27">
        <f>-Input!AC1020</f>
        <v>-6.1545977041704156E-2</v>
      </c>
      <c r="AD2004" s="313">
        <f>-Input!AD1020</f>
        <v>-6.1545977041704156E-2</v>
      </c>
      <c r="AE2004" s="324">
        <f>-Input!AE1020</f>
        <v>-6.1151538547943501E-2</v>
      </c>
      <c r="AF2004" s="157">
        <f>-Input!AF1020</f>
        <v>-6.1151538547943501E-2</v>
      </c>
      <c r="AG2004" s="157">
        <f>-Input!AG1020</f>
        <v>-6.1151538547943501E-2</v>
      </c>
      <c r="AH2004" s="157">
        <f>-Input!AH1020</f>
        <v>-6.1151538547943501E-2</v>
      </c>
      <c r="AI2004" s="320">
        <f>-Input!AI1020</f>
        <v>-6.1151538547943501E-2</v>
      </c>
      <c r="AJ2004" s="326">
        <f t="shared" ref="AJ2004:AN2013" si="1980">-IF($D2004="Land",0,IF(AJ1950&lt;0,AJ1950,IF(AJ1932&lt;1,AJ1950,MAX(MIN(IF(AJ1950&gt;0,(AJ1950/AJ1932),0),AJ1950),0)*AJ$9)))</f>
        <v>-6.1576792549029181E-2</v>
      </c>
      <c r="AK2004" s="27">
        <f t="shared" si="1980"/>
        <v>-6.1576792549029181E-2</v>
      </c>
      <c r="AL2004" s="27">
        <f t="shared" si="1980"/>
        <v>-6.1576792549029181E-2</v>
      </c>
      <c r="AM2004" s="27">
        <f t="shared" si="1980"/>
        <v>-6.1576792549029181E-2</v>
      </c>
      <c r="AN2004" s="313">
        <f t="shared" si="1980"/>
        <v>-6.1576792549029181E-2</v>
      </c>
    </row>
    <row r="2005" spans="1:40" outlineLevel="2">
      <c r="A2005" s="882">
        <f>ROW()</f>
        <v>2005</v>
      </c>
      <c r="B2005" s="453"/>
      <c r="D2005" s="452" t="s">
        <v>301</v>
      </c>
      <c r="H2005" s="458"/>
      <c r="I2005" s="458"/>
      <c r="J2005" s="459"/>
      <c r="K2005" s="458"/>
      <c r="L2005" s="458"/>
      <c r="M2005" s="458"/>
      <c r="N2005" s="458"/>
      <c r="O2005" s="443"/>
      <c r="P2005" s="439"/>
      <c r="Q2005" s="439"/>
      <c r="R2005" s="157"/>
      <c r="S2005" s="320">
        <f>-Input!S1021</f>
        <v>0</v>
      </c>
      <c r="T2005" s="157">
        <f>-Input!T1021</f>
        <v>0</v>
      </c>
      <c r="U2005" s="157">
        <f>-Input!U1021</f>
        <v>0</v>
      </c>
      <c r="V2005" s="157">
        <f>-Input!V1021</f>
        <v>0</v>
      </c>
      <c r="W2005" s="157">
        <f>-Input!W1021</f>
        <v>0</v>
      </c>
      <c r="X2005" s="320">
        <f>-Input!X1021</f>
        <v>0</v>
      </c>
      <c r="Y2005" s="326">
        <f>-Input!Y1021</f>
        <v>0</v>
      </c>
      <c r="Z2005" s="27">
        <f>-Input!Z1021</f>
        <v>0</v>
      </c>
      <c r="AA2005" s="27">
        <f>-Input!AA1021</f>
        <v>0</v>
      </c>
      <c r="AB2005" s="27">
        <f>-Input!AB1021</f>
        <v>0</v>
      </c>
      <c r="AC2005" s="27">
        <f>-Input!AC1021</f>
        <v>0</v>
      </c>
      <c r="AD2005" s="313">
        <f>-Input!AD1021</f>
        <v>0</v>
      </c>
      <c r="AE2005" s="324">
        <f>-Input!AE1021</f>
        <v>0</v>
      </c>
      <c r="AF2005" s="157">
        <f>-Input!AF1021</f>
        <v>0</v>
      </c>
      <c r="AG2005" s="157">
        <f>-Input!AG1021</f>
        <v>0</v>
      </c>
      <c r="AH2005" s="157">
        <f>-Input!AH1021</f>
        <v>0</v>
      </c>
      <c r="AI2005" s="320">
        <f>-Input!AI1021</f>
        <v>0</v>
      </c>
      <c r="AJ2005" s="326">
        <f t="shared" si="1980"/>
        <v>0</v>
      </c>
      <c r="AK2005" s="27">
        <f t="shared" si="1980"/>
        <v>0</v>
      </c>
      <c r="AL2005" s="27">
        <f t="shared" si="1980"/>
        <v>0</v>
      </c>
      <c r="AM2005" s="27">
        <f t="shared" si="1980"/>
        <v>0</v>
      </c>
      <c r="AN2005" s="313">
        <f t="shared" si="1980"/>
        <v>0</v>
      </c>
    </row>
    <row r="2006" spans="1:40" outlineLevel="2">
      <c r="A2006" s="882">
        <f>ROW()</f>
        <v>2006</v>
      </c>
      <c r="B2006" s="453"/>
      <c r="D2006" s="452" t="s">
        <v>29</v>
      </c>
      <c r="H2006" s="458"/>
      <c r="I2006" s="458"/>
      <c r="J2006" s="459"/>
      <c r="K2006" s="458"/>
      <c r="L2006" s="458"/>
      <c r="M2006" s="458"/>
      <c r="N2006" s="458"/>
      <c r="O2006" s="443"/>
      <c r="P2006" s="439"/>
      <c r="Q2006" s="439"/>
      <c r="R2006" s="157"/>
      <c r="S2006" s="320">
        <f>-Input!S1022</f>
        <v>-0.13795888028959863</v>
      </c>
      <c r="T2006" s="157">
        <f>-Input!T1022</f>
        <v>0</v>
      </c>
      <c r="U2006" s="157">
        <f>-Input!U1022</f>
        <v>0</v>
      </c>
      <c r="V2006" s="157">
        <f>-Input!V1022</f>
        <v>0</v>
      </c>
      <c r="W2006" s="157">
        <f>-Input!W1022</f>
        <v>0</v>
      </c>
      <c r="X2006" s="320">
        <f>-Input!X1022</f>
        <v>0</v>
      </c>
      <c r="Y2006" s="326">
        <f>-Input!Y1022</f>
        <v>0</v>
      </c>
      <c r="Z2006" s="27">
        <f>-Input!Z1022</f>
        <v>0</v>
      </c>
      <c r="AA2006" s="27">
        <f>-Input!AA1022</f>
        <v>0</v>
      </c>
      <c r="AB2006" s="27">
        <f>-Input!AB1022</f>
        <v>0</v>
      </c>
      <c r="AC2006" s="27">
        <f>-Input!AC1022</f>
        <v>0</v>
      </c>
      <c r="AD2006" s="313">
        <f>-Input!AD1022</f>
        <v>0</v>
      </c>
      <c r="AE2006" s="324">
        <f>-Input!AE1022</f>
        <v>0</v>
      </c>
      <c r="AF2006" s="157">
        <f>-Input!AF1022</f>
        <v>0</v>
      </c>
      <c r="AG2006" s="157">
        <f>-Input!AG1022</f>
        <v>0</v>
      </c>
      <c r="AH2006" s="157">
        <f>-Input!AH1022</f>
        <v>0</v>
      </c>
      <c r="AI2006" s="320">
        <f>-Input!AI1022</f>
        <v>0</v>
      </c>
      <c r="AJ2006" s="326">
        <f t="shared" si="1980"/>
        <v>0</v>
      </c>
      <c r="AK2006" s="27">
        <f t="shared" si="1980"/>
        <v>0</v>
      </c>
      <c r="AL2006" s="27">
        <f t="shared" si="1980"/>
        <v>0</v>
      </c>
      <c r="AM2006" s="27">
        <f t="shared" si="1980"/>
        <v>0</v>
      </c>
      <c r="AN2006" s="313">
        <f t="shared" si="1980"/>
        <v>0</v>
      </c>
    </row>
    <row r="2007" spans="1:40" outlineLevel="2">
      <c r="A2007" s="882">
        <f>ROW()</f>
        <v>2007</v>
      </c>
      <c r="B2007" s="453"/>
      <c r="D2007" s="452" t="s">
        <v>30</v>
      </c>
      <c r="H2007" s="458"/>
      <c r="I2007" s="458"/>
      <c r="J2007" s="459"/>
      <c r="K2007" s="458"/>
      <c r="L2007" s="458"/>
      <c r="M2007" s="458"/>
      <c r="N2007" s="458"/>
      <c r="O2007" s="443"/>
      <c r="P2007" s="439"/>
      <c r="Q2007" s="439"/>
      <c r="R2007" s="157"/>
      <c r="S2007" s="320">
        <f>-Input!S1023</f>
        <v>-5.7337099940577459E-2</v>
      </c>
      <c r="T2007" s="157">
        <f>-Input!T1023</f>
        <v>-0.14148894828259784</v>
      </c>
      <c r="U2007" s="157">
        <f>-Input!U1023</f>
        <v>-0.28297789656519567</v>
      </c>
      <c r="V2007" s="157">
        <f>-Input!V1023</f>
        <v>-0.28297789656519567</v>
      </c>
      <c r="W2007" s="157">
        <f>-Input!W1023</f>
        <v>-0.28297789656519567</v>
      </c>
      <c r="X2007" s="320">
        <f>-Input!X1023</f>
        <v>-0.28297789656519573</v>
      </c>
      <c r="Y2007" s="326">
        <f>-Input!Y1023</f>
        <v>-0.14148894828259784</v>
      </c>
      <c r="Z2007" s="27">
        <f>-Input!Z1023</f>
        <v>-0.28297789656519567</v>
      </c>
      <c r="AA2007" s="27">
        <f>-Input!AA1023</f>
        <v>-0.28297789656519567</v>
      </c>
      <c r="AB2007" s="27">
        <f>-Input!AB1023</f>
        <v>-0.28297789656519567</v>
      </c>
      <c r="AC2007" s="27">
        <f>-Input!AC1023</f>
        <v>-0.28297789656519573</v>
      </c>
      <c r="AD2007" s="313">
        <f>-Input!AD1023</f>
        <v>-0.28297789656519573</v>
      </c>
      <c r="AE2007" s="324">
        <f>-Input!AE1023</f>
        <v>-0.2811643357013705</v>
      </c>
      <c r="AF2007" s="157">
        <f>-Input!AF1023</f>
        <v>-0.2811643357013705</v>
      </c>
      <c r="AG2007" s="157">
        <f>-Input!AG1023</f>
        <v>-0.2811643357013705</v>
      </c>
      <c r="AH2007" s="157">
        <f>-Input!AH1023</f>
        <v>-0.2811643357013705</v>
      </c>
      <c r="AI2007" s="320">
        <f>-Input!AI1023</f>
        <v>-0.2811643357013705</v>
      </c>
      <c r="AJ2007" s="326">
        <f t="shared" si="1980"/>
        <v>-0.28318398302699388</v>
      </c>
      <c r="AK2007" s="27">
        <f t="shared" si="1980"/>
        <v>-0.28318398302699388</v>
      </c>
      <c r="AL2007" s="27">
        <f t="shared" si="1980"/>
        <v>-0.28318398302699388</v>
      </c>
      <c r="AM2007" s="27">
        <f t="shared" si="1980"/>
        <v>-0.28318398302699388</v>
      </c>
      <c r="AN2007" s="313">
        <f t="shared" si="1980"/>
        <v>-0.28318398302699388</v>
      </c>
    </row>
    <row r="2008" spans="1:40" outlineLevel="2">
      <c r="A2008" s="882">
        <f>ROW()</f>
        <v>2008</v>
      </c>
      <c r="B2008" s="453"/>
      <c r="D2008" s="452" t="s">
        <v>31</v>
      </c>
      <c r="H2008" s="458"/>
      <c r="I2008" s="458"/>
      <c r="J2008" s="459"/>
      <c r="K2008" s="458"/>
      <c r="L2008" s="458"/>
      <c r="M2008" s="458"/>
      <c r="N2008" s="458"/>
      <c r="O2008" s="443"/>
      <c r="P2008" s="439"/>
      <c r="Q2008" s="439"/>
      <c r="R2008" s="157"/>
      <c r="S2008" s="320">
        <f>-Input!S1024</f>
        <v>0</v>
      </c>
      <c r="T2008" s="157">
        <f>-Input!T1024</f>
        <v>0</v>
      </c>
      <c r="U2008" s="157">
        <f>-Input!U1024</f>
        <v>0</v>
      </c>
      <c r="V2008" s="157">
        <f>-Input!V1024</f>
        <v>0</v>
      </c>
      <c r="W2008" s="157">
        <f>-Input!W1024</f>
        <v>0</v>
      </c>
      <c r="X2008" s="320">
        <f>-Input!X1024</f>
        <v>0</v>
      </c>
      <c r="Y2008" s="326">
        <f>-Input!Y1024</f>
        <v>0</v>
      </c>
      <c r="Z2008" s="27">
        <f>-Input!Z1024</f>
        <v>0</v>
      </c>
      <c r="AA2008" s="27">
        <f>-Input!AA1024</f>
        <v>0</v>
      </c>
      <c r="AB2008" s="27">
        <f>-Input!AB1024</f>
        <v>0</v>
      </c>
      <c r="AC2008" s="27">
        <f>-Input!AC1024</f>
        <v>0</v>
      </c>
      <c r="AD2008" s="313">
        <f>-Input!AD1024</f>
        <v>0</v>
      </c>
      <c r="AE2008" s="324">
        <f>-Input!AE1024</f>
        <v>0</v>
      </c>
      <c r="AF2008" s="157">
        <f>-Input!AF1024</f>
        <v>0</v>
      </c>
      <c r="AG2008" s="157">
        <f>-Input!AG1024</f>
        <v>0</v>
      </c>
      <c r="AH2008" s="157">
        <f>-Input!AH1024</f>
        <v>0</v>
      </c>
      <c r="AI2008" s="320">
        <f>-Input!AI1024</f>
        <v>0</v>
      </c>
      <c r="AJ2008" s="326">
        <f t="shared" si="1980"/>
        <v>0</v>
      </c>
      <c r="AK2008" s="27">
        <f t="shared" si="1980"/>
        <v>0</v>
      </c>
      <c r="AL2008" s="27">
        <f t="shared" si="1980"/>
        <v>0</v>
      </c>
      <c r="AM2008" s="27">
        <f t="shared" si="1980"/>
        <v>0</v>
      </c>
      <c r="AN2008" s="313">
        <f t="shared" si="1980"/>
        <v>0</v>
      </c>
    </row>
    <row r="2009" spans="1:40" outlineLevel="2">
      <c r="A2009" s="882">
        <f>ROW()</f>
        <v>2009</v>
      </c>
      <c r="B2009" s="453"/>
      <c r="D2009" s="452" t="s">
        <v>32</v>
      </c>
      <c r="H2009" s="458"/>
      <c r="I2009" s="458"/>
      <c r="J2009" s="459"/>
      <c r="K2009" s="458"/>
      <c r="L2009" s="458"/>
      <c r="M2009" s="458"/>
      <c r="N2009" s="458"/>
      <c r="O2009" s="443"/>
      <c r="P2009" s="439"/>
      <c r="Q2009" s="439"/>
      <c r="R2009" s="157"/>
      <c r="S2009" s="320">
        <f>-Input!S1025</f>
        <v>-3.5665759656963373E-3</v>
      </c>
      <c r="T2009" s="157">
        <f>-Input!T1025</f>
        <v>-3.3764288967798864E-3</v>
      </c>
      <c r="U2009" s="157">
        <f>-Input!U1025</f>
        <v>-6.7528577935597744E-3</v>
      </c>
      <c r="V2009" s="157">
        <f>-Input!V1025</f>
        <v>-6.7528577935597727E-3</v>
      </c>
      <c r="W2009" s="157">
        <f>-Input!W1025</f>
        <v>-6.7528577935597744E-3</v>
      </c>
      <c r="X2009" s="320">
        <f>-Input!X1025</f>
        <v>-6.7528577935597727E-3</v>
      </c>
      <c r="Y2009" s="326">
        <f>-Input!Y1025</f>
        <v>-3.3764288967798859E-3</v>
      </c>
      <c r="Z2009" s="27">
        <f>-Input!Z1025</f>
        <v>-6.7528577935597718E-3</v>
      </c>
      <c r="AA2009" s="27">
        <f>-Input!AA1025</f>
        <v>-6.752857793559771E-3</v>
      </c>
      <c r="AB2009" s="27">
        <f>-Input!AB1025</f>
        <v>-6.752857793559771E-3</v>
      </c>
      <c r="AC2009" s="27">
        <f>-Input!AC1025</f>
        <v>-6.752857793559771E-3</v>
      </c>
      <c r="AD2009" s="313">
        <f>-Input!AD1025</f>
        <v>-6.7528577935597701E-3</v>
      </c>
      <c r="AE2009" s="324">
        <f>-Input!AE1025</f>
        <v>-6.709579789298559E-3</v>
      </c>
      <c r="AF2009" s="157">
        <f>-Input!AF1025</f>
        <v>-6.709579789298559E-3</v>
      </c>
      <c r="AG2009" s="157">
        <f>-Input!AG1025</f>
        <v>-6.709579789298559E-3</v>
      </c>
      <c r="AH2009" s="157">
        <f>-Input!AH1025</f>
        <v>-6.709579789298559E-3</v>
      </c>
      <c r="AI2009" s="320">
        <f>-Input!AI1025</f>
        <v>-6.709579789298559E-3</v>
      </c>
      <c r="AJ2009" s="326">
        <f t="shared" si="1980"/>
        <v>-6.7618740444475274E-3</v>
      </c>
      <c r="AK2009" s="27">
        <f t="shared" si="1980"/>
        <v>-6.7618740444475274E-3</v>
      </c>
      <c r="AL2009" s="27">
        <f t="shared" si="1980"/>
        <v>-6.7618740444475274E-3</v>
      </c>
      <c r="AM2009" s="27">
        <f t="shared" si="1980"/>
        <v>-6.7618740444475274E-3</v>
      </c>
      <c r="AN2009" s="313">
        <f t="shared" si="1980"/>
        <v>-6.7618740444475274E-3</v>
      </c>
    </row>
    <row r="2010" spans="1:40" outlineLevel="2">
      <c r="A2010" s="882">
        <f>ROW()</f>
        <v>2010</v>
      </c>
      <c r="B2010" s="453"/>
      <c r="D2010" s="452" t="s">
        <v>33</v>
      </c>
      <c r="H2010" s="458"/>
      <c r="I2010" s="458"/>
      <c r="J2010" s="459"/>
      <c r="K2010" s="458"/>
      <c r="L2010" s="458"/>
      <c r="M2010" s="458"/>
      <c r="N2010" s="458"/>
      <c r="O2010" s="443"/>
      <c r="P2010" s="439"/>
      <c r="Q2010" s="439"/>
      <c r="R2010" s="157"/>
      <c r="S2010" s="320">
        <f>-Input!S1026</f>
        <v>-3.6069061001136888E-4</v>
      </c>
      <c r="T2010" s="157">
        <f>-Input!T1026</f>
        <v>-2.2774685308054449E-4</v>
      </c>
      <c r="U2010" s="157">
        <f>-Input!U1026</f>
        <v>-4.5549370616108898E-4</v>
      </c>
      <c r="V2010" s="157">
        <f>-Input!V1026</f>
        <v>-4.5549370616108898E-4</v>
      </c>
      <c r="W2010" s="157">
        <f>-Input!W1026</f>
        <v>-4.5549370616108903E-4</v>
      </c>
      <c r="X2010" s="320">
        <f>-Input!X1026</f>
        <v>-4.5549370616108903E-4</v>
      </c>
      <c r="Y2010" s="326">
        <f>-Input!Y1026</f>
        <v>-2.2774685308054449E-4</v>
      </c>
      <c r="Z2010" s="27">
        <f>-Input!Z1026</f>
        <v>-4.5549370616108898E-4</v>
      </c>
      <c r="AA2010" s="27">
        <f>-Input!AA1026</f>
        <v>-4.5549370616108898E-4</v>
      </c>
      <c r="AB2010" s="27">
        <f>-Input!AB1026</f>
        <v>-4.5549370616108898E-4</v>
      </c>
      <c r="AC2010" s="27">
        <f>-Input!AC1026</f>
        <v>-4.5549370616108898E-4</v>
      </c>
      <c r="AD2010" s="313">
        <f>-Input!AD1026</f>
        <v>-4.5549370616108898E-4</v>
      </c>
      <c r="AE2010" s="324">
        <f>-Input!AE1026</f>
        <v>-4.5257451858764507E-4</v>
      </c>
      <c r="AF2010" s="157">
        <f>-Input!AF1026</f>
        <v>-4.5257451858764507E-4</v>
      </c>
      <c r="AG2010" s="157">
        <f>-Input!AG1026</f>
        <v>-4.5257451858764507E-4</v>
      </c>
      <c r="AH2010" s="157">
        <f>-Input!AH1026</f>
        <v>-4.5257451858764507E-4</v>
      </c>
      <c r="AI2010" s="320">
        <f>-Input!AI1026</f>
        <v>-4.5257451858764507E-4</v>
      </c>
      <c r="AJ2010" s="326">
        <f t="shared" si="1980"/>
        <v>-4.5610187023888962E-4</v>
      </c>
      <c r="AK2010" s="27">
        <f t="shared" si="1980"/>
        <v>-4.5610187023888962E-4</v>
      </c>
      <c r="AL2010" s="27">
        <f t="shared" si="1980"/>
        <v>-4.5610187023888957E-4</v>
      </c>
      <c r="AM2010" s="27">
        <f t="shared" si="1980"/>
        <v>-4.5610187023888957E-4</v>
      </c>
      <c r="AN2010" s="313">
        <f t="shared" si="1980"/>
        <v>-4.5610187023888951E-4</v>
      </c>
    </row>
    <row r="2011" spans="1:40" outlineLevel="2">
      <c r="A2011" s="882">
        <f>ROW()</f>
        <v>2011</v>
      </c>
      <c r="B2011" s="453"/>
      <c r="D2011" s="452" t="s">
        <v>27</v>
      </c>
      <c r="H2011" s="458"/>
      <c r="I2011" s="458"/>
      <c r="J2011" s="459"/>
      <c r="K2011" s="458"/>
      <c r="L2011" s="458"/>
      <c r="M2011" s="458"/>
      <c r="N2011" s="458"/>
      <c r="O2011" s="443"/>
      <c r="P2011" s="439"/>
      <c r="Q2011" s="439"/>
      <c r="R2011" s="157"/>
      <c r="S2011" s="320">
        <f>-Input!S1027</f>
        <v>-6.1033520911018971E-4</v>
      </c>
      <c r="T2011" s="157">
        <f>-Input!T1027</f>
        <v>-2.152614524609347E-3</v>
      </c>
      <c r="U2011" s="157">
        <f>-Input!U1027</f>
        <v>-4.3052290492186941E-3</v>
      </c>
      <c r="V2011" s="157">
        <f>-Input!V1027</f>
        <v>-4.3052290492186949E-3</v>
      </c>
      <c r="W2011" s="157">
        <f>-Input!W1027</f>
        <v>-4.3052290492186949E-3</v>
      </c>
      <c r="X2011" s="320">
        <f>-Input!X1027</f>
        <v>-4.3052290492186949E-3</v>
      </c>
      <c r="Y2011" s="326">
        <f>-Input!Y1027</f>
        <v>-2.1526145246093475E-3</v>
      </c>
      <c r="Z2011" s="27">
        <f>-Input!Z1027</f>
        <v>-4.3052290492186949E-3</v>
      </c>
      <c r="AA2011" s="27">
        <f>-Input!AA1027</f>
        <v>-4.3052290492186949E-3</v>
      </c>
      <c r="AB2011" s="27">
        <f>-Input!AB1027</f>
        <v>-4.3052290492186949E-3</v>
      </c>
      <c r="AC2011" s="27">
        <f>-Input!AC1027</f>
        <v>-4.3052290492186949E-3</v>
      </c>
      <c r="AD2011" s="313">
        <f>-Input!AD1027</f>
        <v>-4.3052290492186958E-3</v>
      </c>
      <c r="AE2011" s="324">
        <f>-Input!AE1027</f>
        <v>-4.2776375128893915E-3</v>
      </c>
      <c r="AF2011" s="157">
        <f>-Input!AF1027</f>
        <v>-4.2776375128893915E-3</v>
      </c>
      <c r="AG2011" s="157">
        <f>-Input!AG1027</f>
        <v>-4.2776375128893915E-3</v>
      </c>
      <c r="AH2011" s="157">
        <f>-Input!AH1027</f>
        <v>-4.2776375128893915E-3</v>
      </c>
      <c r="AI2011" s="320">
        <f>-Input!AI1027</f>
        <v>-4.2776375128893915E-3</v>
      </c>
      <c r="AJ2011" s="326">
        <f t="shared" si="1980"/>
        <v>-4.3109772859539616E-3</v>
      </c>
      <c r="AK2011" s="27">
        <f t="shared" si="1980"/>
        <v>-4.3109772859539616E-3</v>
      </c>
      <c r="AL2011" s="27">
        <f t="shared" si="1980"/>
        <v>-4.3109772859539616E-3</v>
      </c>
      <c r="AM2011" s="27">
        <f t="shared" si="1980"/>
        <v>-4.3109772859539607E-3</v>
      </c>
      <c r="AN2011" s="313">
        <f t="shared" si="1980"/>
        <v>-4.3109772859539607E-3</v>
      </c>
    </row>
    <row r="2012" spans="1:40" outlineLevel="2">
      <c r="A2012" s="882">
        <f>ROW()</f>
        <v>2012</v>
      </c>
      <c r="B2012" s="453"/>
      <c r="D2012" s="452" t="s">
        <v>34</v>
      </c>
      <c r="H2012" s="458"/>
      <c r="I2012" s="458"/>
      <c r="J2012" s="459"/>
      <c r="K2012" s="458"/>
      <c r="L2012" s="458"/>
      <c r="M2012" s="458"/>
      <c r="N2012" s="458"/>
      <c r="O2012" s="443"/>
      <c r="P2012" s="439"/>
      <c r="Q2012" s="439"/>
      <c r="R2012" s="157"/>
      <c r="S2012" s="320">
        <f>-Input!S1028</f>
        <v>-1.1612415259635782</v>
      </c>
      <c r="T2012" s="157">
        <f>-Input!T1028</f>
        <v>-0.50689167121931522</v>
      </c>
      <c r="U2012" s="157">
        <f>-Input!U1028</f>
        <v>-1.0137833424386304</v>
      </c>
      <c r="V2012" s="157">
        <f>-Input!V1028</f>
        <v>-1.0137833424386304</v>
      </c>
      <c r="W2012" s="157">
        <f>-Input!W1028</f>
        <v>-1.0137833424386304</v>
      </c>
      <c r="X2012" s="320">
        <f>-Input!X1028</f>
        <v>-1.0137833424386304</v>
      </c>
      <c r="Y2012" s="326">
        <f>-Input!Y1028</f>
        <v>-0.50689167121931522</v>
      </c>
      <c r="Z2012" s="27">
        <f>-Input!Z1028</f>
        <v>-1.0137833424386304</v>
      </c>
      <c r="AA2012" s="27">
        <f>-Input!AA1028</f>
        <v>-1.0137833424386304</v>
      </c>
      <c r="AB2012" s="27">
        <f>-Input!AB1028</f>
        <v>-1.0137833424386304</v>
      </c>
      <c r="AC2012" s="27">
        <f>-Input!AC1028</f>
        <v>-1.0137833424386304</v>
      </c>
      <c r="AD2012" s="313">
        <f>-Input!AD1028</f>
        <v>-1.0137833424386304</v>
      </c>
      <c r="AE2012" s="324">
        <f>-Input!AE1028</f>
        <v>-1.0072861643319253</v>
      </c>
      <c r="AF2012" s="157">
        <f>-Input!AF1028</f>
        <v>-1.0072861643319253</v>
      </c>
      <c r="AG2012" s="157">
        <f>-Input!AG1028</f>
        <v>-1.0072861643319253</v>
      </c>
      <c r="AH2012" s="157">
        <f>-Input!AH1028</f>
        <v>-1.0072861643319253</v>
      </c>
      <c r="AI2012" s="320">
        <f>-Input!AI1028</f>
        <v>-1.0072861643319253</v>
      </c>
      <c r="AJ2012" s="326">
        <f t="shared" si="1980"/>
        <v>-1.0173928858312464</v>
      </c>
      <c r="AK2012" s="27">
        <f t="shared" si="1980"/>
        <v>-1.0173928858312464</v>
      </c>
      <c r="AL2012" s="27">
        <f t="shared" si="1980"/>
        <v>-1.0173928858312464</v>
      </c>
      <c r="AM2012" s="27">
        <f t="shared" si="1980"/>
        <v>-1.0173928858312464</v>
      </c>
      <c r="AN2012" s="313">
        <f t="shared" si="1980"/>
        <v>-1.0173928858312462</v>
      </c>
    </row>
    <row r="2013" spans="1:40" outlineLevel="2">
      <c r="A2013" s="882">
        <f>ROW()</f>
        <v>2013</v>
      </c>
      <c r="B2013" s="453"/>
      <c r="D2013" s="452" t="s">
        <v>35</v>
      </c>
      <c r="H2013" s="458"/>
      <c r="I2013" s="458"/>
      <c r="J2013" s="459"/>
      <c r="K2013" s="458"/>
      <c r="L2013" s="458"/>
      <c r="M2013" s="458"/>
      <c r="N2013" s="458"/>
      <c r="O2013" s="443"/>
      <c r="P2013" s="439"/>
      <c r="Q2013" s="439"/>
      <c r="R2013" s="157"/>
      <c r="S2013" s="320">
        <f>-Input!S1029</f>
        <v>0</v>
      </c>
      <c r="T2013" s="157">
        <f>-Input!T1029</f>
        <v>0</v>
      </c>
      <c r="U2013" s="157">
        <f>-Input!U1029</f>
        <v>0</v>
      </c>
      <c r="V2013" s="157">
        <f>-Input!V1029</f>
        <v>0</v>
      </c>
      <c r="W2013" s="157">
        <f>-Input!W1029</f>
        <v>0</v>
      </c>
      <c r="X2013" s="320">
        <f>-Input!X1029</f>
        <v>0</v>
      </c>
      <c r="Y2013" s="326">
        <f>-Input!Y1029</f>
        <v>0</v>
      </c>
      <c r="Z2013" s="27">
        <f>-Input!Z1029</f>
        <v>0</v>
      </c>
      <c r="AA2013" s="27">
        <f>-Input!AA1029</f>
        <v>0</v>
      </c>
      <c r="AB2013" s="27">
        <f>-Input!AB1029</f>
        <v>0</v>
      </c>
      <c r="AC2013" s="27">
        <f>-Input!AC1029</f>
        <v>0</v>
      </c>
      <c r="AD2013" s="313">
        <f>-Input!AD1029</f>
        <v>0</v>
      </c>
      <c r="AE2013" s="324">
        <f>-Input!AE1029</f>
        <v>0</v>
      </c>
      <c r="AF2013" s="157">
        <f>-Input!AF1029</f>
        <v>0</v>
      </c>
      <c r="AG2013" s="157">
        <f>-Input!AG1029</f>
        <v>0</v>
      </c>
      <c r="AH2013" s="157">
        <f>-Input!AH1029</f>
        <v>0</v>
      </c>
      <c r="AI2013" s="320">
        <f>-Input!AI1029</f>
        <v>0</v>
      </c>
      <c r="AJ2013" s="326">
        <f t="shared" si="1980"/>
        <v>0</v>
      </c>
      <c r="AK2013" s="27">
        <f t="shared" si="1980"/>
        <v>0</v>
      </c>
      <c r="AL2013" s="27">
        <f t="shared" si="1980"/>
        <v>0</v>
      </c>
      <c r="AM2013" s="27">
        <f t="shared" si="1980"/>
        <v>0</v>
      </c>
      <c r="AN2013" s="313">
        <f t="shared" si="1980"/>
        <v>0</v>
      </c>
    </row>
    <row r="2014" spans="1:40" outlineLevel="2">
      <c r="A2014" s="882">
        <f>ROW()</f>
        <v>2014</v>
      </c>
      <c r="B2014" s="453"/>
      <c r="D2014" s="452" t="s">
        <v>302</v>
      </c>
      <c r="H2014" s="458"/>
      <c r="I2014" s="458"/>
      <c r="J2014" s="459"/>
      <c r="K2014" s="458"/>
      <c r="L2014" s="458"/>
      <c r="M2014" s="458"/>
      <c r="N2014" s="458"/>
      <c r="O2014" s="443"/>
      <c r="P2014" s="439"/>
      <c r="Q2014" s="439"/>
      <c r="R2014" s="157"/>
      <c r="S2014" s="320">
        <f>-Input!S1030</f>
        <v>0</v>
      </c>
      <c r="T2014" s="157">
        <f>-Input!T1030</f>
        <v>0</v>
      </c>
      <c r="U2014" s="157">
        <f>-Input!U1030</f>
        <v>0</v>
      </c>
      <c r="V2014" s="157">
        <f>-Input!V1030</f>
        <v>0</v>
      </c>
      <c r="W2014" s="157">
        <f>-Input!W1030</f>
        <v>0</v>
      </c>
      <c r="X2014" s="320">
        <f>-Input!X1030</f>
        <v>0</v>
      </c>
      <c r="Y2014" s="326">
        <f>-Input!Y1030</f>
        <v>0</v>
      </c>
      <c r="Z2014" s="27">
        <f>-Input!Z1030</f>
        <v>0</v>
      </c>
      <c r="AA2014" s="27">
        <f>-Input!AA1030</f>
        <v>0</v>
      </c>
      <c r="AB2014" s="27">
        <f>-Input!AB1030</f>
        <v>0</v>
      </c>
      <c r="AC2014" s="27">
        <f>-Input!AC1030</f>
        <v>0</v>
      </c>
      <c r="AD2014" s="313">
        <f>-Input!AD1030</f>
        <v>0</v>
      </c>
      <c r="AE2014" s="324">
        <f>-Input!AE1030</f>
        <v>0</v>
      </c>
      <c r="AF2014" s="157">
        <f>-Input!AF1030</f>
        <v>0</v>
      </c>
      <c r="AG2014" s="157">
        <f>-Input!AG1030</f>
        <v>0</v>
      </c>
      <c r="AH2014" s="157">
        <f>-Input!AH1030</f>
        <v>0</v>
      </c>
      <c r="AI2014" s="320">
        <f>-Input!AI1030</f>
        <v>0</v>
      </c>
      <c r="AJ2014" s="326">
        <f t="shared" ref="AJ2014:AN2019" si="1981">-IF($D2014="Land",0,IF(AJ1960&lt;0,AJ1960,IF(AJ1942&lt;1,AJ1960,MAX(MIN(IF(AJ1960&gt;0,(AJ1960/AJ1942),0),AJ1960),0)*AJ$9)))</f>
        <v>0</v>
      </c>
      <c r="AK2014" s="27">
        <f t="shared" si="1981"/>
        <v>0</v>
      </c>
      <c r="AL2014" s="27">
        <f t="shared" si="1981"/>
        <v>0</v>
      </c>
      <c r="AM2014" s="27">
        <f t="shared" si="1981"/>
        <v>0</v>
      </c>
      <c r="AN2014" s="313">
        <f t="shared" si="1981"/>
        <v>0</v>
      </c>
    </row>
    <row r="2015" spans="1:40" outlineLevel="2">
      <c r="A2015" s="882">
        <f>ROW()</f>
        <v>2015</v>
      </c>
      <c r="B2015" s="453"/>
      <c r="D2015" s="452" t="s">
        <v>36</v>
      </c>
      <c r="H2015" s="458"/>
      <c r="I2015" s="458"/>
      <c r="J2015" s="459"/>
      <c r="K2015" s="458"/>
      <c r="L2015" s="458"/>
      <c r="M2015" s="458"/>
      <c r="N2015" s="458"/>
      <c r="O2015" s="443"/>
      <c r="P2015" s="439"/>
      <c r="Q2015" s="439"/>
      <c r="R2015" s="157"/>
      <c r="S2015" s="320">
        <f>-Input!S1031</f>
        <v>-1.1538932203967465</v>
      </c>
      <c r="T2015" s="157">
        <f>-Input!T1031</f>
        <v>-0.32507631345178856</v>
      </c>
      <c r="U2015" s="157">
        <f>-Input!U1031</f>
        <v>-0.65015262690357722</v>
      </c>
      <c r="V2015" s="157">
        <f>-Input!V1031</f>
        <v>-0.65015262690357722</v>
      </c>
      <c r="W2015" s="157">
        <f>-Input!W1031</f>
        <v>-0.65015262690357722</v>
      </c>
      <c r="X2015" s="320">
        <f>-Input!X1031</f>
        <v>-0.32507631345178867</v>
      </c>
      <c r="Y2015" s="326">
        <f>-Input!Y1031</f>
        <v>0</v>
      </c>
      <c r="Z2015" s="27">
        <f>-Input!Z1031</f>
        <v>0</v>
      </c>
      <c r="AA2015" s="27">
        <f>-Input!AA1031</f>
        <v>0</v>
      </c>
      <c r="AB2015" s="27">
        <f>-Input!AB1031</f>
        <v>0</v>
      </c>
      <c r="AC2015" s="27">
        <f>-Input!AC1031</f>
        <v>0</v>
      </c>
      <c r="AD2015" s="313">
        <f>-Input!AD1031</f>
        <v>0</v>
      </c>
      <c r="AE2015" s="324">
        <f>-Input!AE1031</f>
        <v>0</v>
      </c>
      <c r="AF2015" s="157">
        <f>-Input!AF1031</f>
        <v>0</v>
      </c>
      <c r="AG2015" s="157">
        <f>-Input!AG1031</f>
        <v>0</v>
      </c>
      <c r="AH2015" s="157">
        <f>-Input!AH1031</f>
        <v>0</v>
      </c>
      <c r="AI2015" s="320">
        <f>-Input!AI1031</f>
        <v>0</v>
      </c>
      <c r="AJ2015" s="326">
        <f t="shared" si="1981"/>
        <v>6.6613381477509392E-16</v>
      </c>
      <c r="AK2015" s="27">
        <f t="shared" si="1981"/>
        <v>0</v>
      </c>
      <c r="AL2015" s="27">
        <f t="shared" si="1981"/>
        <v>0</v>
      </c>
      <c r="AM2015" s="27">
        <f t="shared" si="1981"/>
        <v>0</v>
      </c>
      <c r="AN2015" s="313">
        <f t="shared" si="1981"/>
        <v>0</v>
      </c>
    </row>
    <row r="2016" spans="1:40" outlineLevel="2">
      <c r="A2016" s="882">
        <f>ROW()</f>
        <v>2016</v>
      </c>
      <c r="B2016" s="453"/>
      <c r="D2016" s="452" t="s">
        <v>583</v>
      </c>
      <c r="H2016" s="458"/>
      <c r="I2016" s="458"/>
      <c r="J2016" s="459"/>
      <c r="K2016" s="458"/>
      <c r="L2016" s="458"/>
      <c r="M2016" s="458"/>
      <c r="N2016" s="458"/>
      <c r="O2016" s="443"/>
      <c r="P2016" s="439"/>
      <c r="Q2016" s="439"/>
      <c r="R2016" s="157"/>
      <c r="S2016" s="320">
        <f>-Input!S1032</f>
        <v>0</v>
      </c>
      <c r="T2016" s="157">
        <f>-Input!T1032</f>
        <v>0</v>
      </c>
      <c r="U2016" s="157">
        <f>-Input!U1032</f>
        <v>0</v>
      </c>
      <c r="V2016" s="157">
        <f>-Input!V1032</f>
        <v>0</v>
      </c>
      <c r="W2016" s="157">
        <f>-Input!W1032</f>
        <v>0</v>
      </c>
      <c r="X2016" s="320">
        <f>-Input!X1032</f>
        <v>0</v>
      </c>
      <c r="Y2016" s="326">
        <f>-Input!Y1032</f>
        <v>0</v>
      </c>
      <c r="Z2016" s="27">
        <f>-Input!Z1032</f>
        <v>0</v>
      </c>
      <c r="AA2016" s="27">
        <f>-Input!AA1032</f>
        <v>0</v>
      </c>
      <c r="AB2016" s="27">
        <f>-Input!AB1032</f>
        <v>0</v>
      </c>
      <c r="AC2016" s="27">
        <f>-Input!AC1032</f>
        <v>0</v>
      </c>
      <c r="AD2016" s="313">
        <f>-Input!AD1032</f>
        <v>0</v>
      </c>
      <c r="AE2016" s="324">
        <f>-Input!AE1032</f>
        <v>0</v>
      </c>
      <c r="AF2016" s="157">
        <f>-Input!AF1032</f>
        <v>0</v>
      </c>
      <c r="AG2016" s="157">
        <f>-Input!AG1032</f>
        <v>0</v>
      </c>
      <c r="AH2016" s="157">
        <f>-Input!AH1032</f>
        <v>0</v>
      </c>
      <c r="AI2016" s="320">
        <f>-Input!AI1032</f>
        <v>0</v>
      </c>
      <c r="AJ2016" s="326">
        <f t="shared" si="1981"/>
        <v>0</v>
      </c>
      <c r="AK2016" s="27">
        <f t="shared" si="1981"/>
        <v>0</v>
      </c>
      <c r="AL2016" s="27">
        <f t="shared" si="1981"/>
        <v>0</v>
      </c>
      <c r="AM2016" s="27">
        <f t="shared" si="1981"/>
        <v>0</v>
      </c>
      <c r="AN2016" s="313">
        <f t="shared" si="1981"/>
        <v>0</v>
      </c>
    </row>
    <row r="2017" spans="1:40" outlineLevel="2">
      <c r="A2017" s="882">
        <f>ROW()</f>
        <v>2017</v>
      </c>
      <c r="B2017" s="453"/>
      <c r="D2017" s="452" t="s">
        <v>81</v>
      </c>
      <c r="H2017" s="458"/>
      <c r="I2017" s="458"/>
      <c r="J2017" s="459"/>
      <c r="K2017" s="458"/>
      <c r="L2017" s="458"/>
      <c r="M2017" s="458"/>
      <c r="N2017" s="458"/>
      <c r="O2017" s="443"/>
      <c r="P2017" s="439"/>
      <c r="Q2017" s="439"/>
      <c r="R2017" s="157"/>
      <c r="S2017" s="320">
        <f>-Input!S1033</f>
        <v>0</v>
      </c>
      <c r="T2017" s="157">
        <f>-Input!T1033</f>
        <v>0</v>
      </c>
      <c r="U2017" s="157">
        <f>-Input!U1033</f>
        <v>0</v>
      </c>
      <c r="V2017" s="157">
        <f>-Input!V1033</f>
        <v>0</v>
      </c>
      <c r="W2017" s="157">
        <f>-Input!W1033</f>
        <v>0</v>
      </c>
      <c r="X2017" s="320">
        <f>-Input!X1033</f>
        <v>0</v>
      </c>
      <c r="Y2017" s="326">
        <f>-Input!Y1033</f>
        <v>0</v>
      </c>
      <c r="Z2017" s="27">
        <f>-Input!Z1033</f>
        <v>0</v>
      </c>
      <c r="AA2017" s="27">
        <f>-Input!AA1033</f>
        <v>0</v>
      </c>
      <c r="AB2017" s="27">
        <f>-Input!AB1033</f>
        <v>0</v>
      </c>
      <c r="AC2017" s="27">
        <f>-Input!AC1033</f>
        <v>0</v>
      </c>
      <c r="AD2017" s="313">
        <f>-Input!AD1033</f>
        <v>0</v>
      </c>
      <c r="AE2017" s="324">
        <f>-Input!AE1033</f>
        <v>0</v>
      </c>
      <c r="AF2017" s="157">
        <f>-Input!AF1033</f>
        <v>0</v>
      </c>
      <c r="AG2017" s="157">
        <f>-Input!AG1033</f>
        <v>0</v>
      </c>
      <c r="AH2017" s="157">
        <f>-Input!AH1033</f>
        <v>0</v>
      </c>
      <c r="AI2017" s="320">
        <f>-Input!AI1033</f>
        <v>0</v>
      </c>
      <c r="AJ2017" s="326">
        <f t="shared" si="1981"/>
        <v>0</v>
      </c>
      <c r="AK2017" s="27">
        <f t="shared" si="1981"/>
        <v>0</v>
      </c>
      <c r="AL2017" s="27">
        <f t="shared" si="1981"/>
        <v>0</v>
      </c>
      <c r="AM2017" s="27">
        <f t="shared" si="1981"/>
        <v>0</v>
      </c>
      <c r="AN2017" s="313">
        <f t="shared" si="1981"/>
        <v>0</v>
      </c>
    </row>
    <row r="2018" spans="1:40" outlineLevel="2">
      <c r="A2018" s="882">
        <f>ROW()</f>
        <v>2018</v>
      </c>
      <c r="B2018" s="453"/>
      <c r="D2018" s="452" t="s">
        <v>28</v>
      </c>
      <c r="H2018" s="458"/>
      <c r="I2018" s="458"/>
      <c r="J2018" s="459"/>
      <c r="K2018" s="458"/>
      <c r="L2018" s="458"/>
      <c r="M2018" s="458"/>
      <c r="N2018" s="458"/>
      <c r="O2018" s="443"/>
      <c r="P2018" s="439"/>
      <c r="Q2018" s="439"/>
      <c r="R2018" s="157"/>
      <c r="S2018" s="320">
        <f>-Input!S1034</f>
        <v>0</v>
      </c>
      <c r="T2018" s="157">
        <f>-Input!T1034</f>
        <v>0</v>
      </c>
      <c r="U2018" s="157">
        <f>-Input!U1034</f>
        <v>0</v>
      </c>
      <c r="V2018" s="157">
        <f>-Input!V1034</f>
        <v>0</v>
      </c>
      <c r="W2018" s="157">
        <f>-Input!W1034</f>
        <v>0</v>
      </c>
      <c r="X2018" s="320">
        <f>-Input!X1034</f>
        <v>0</v>
      </c>
      <c r="Y2018" s="326">
        <f>-Input!Y1034</f>
        <v>0</v>
      </c>
      <c r="Z2018" s="27">
        <f>-Input!Z1034</f>
        <v>0</v>
      </c>
      <c r="AA2018" s="27">
        <f>-Input!AA1034</f>
        <v>0</v>
      </c>
      <c r="AB2018" s="27">
        <f>-Input!AB1034</f>
        <v>0</v>
      </c>
      <c r="AC2018" s="27">
        <f>-Input!AC1034</f>
        <v>0</v>
      </c>
      <c r="AD2018" s="313">
        <f>-Input!AD1034</f>
        <v>0</v>
      </c>
      <c r="AE2018" s="324">
        <f>-Input!AE1034</f>
        <v>0</v>
      </c>
      <c r="AF2018" s="157">
        <f>-Input!AF1034</f>
        <v>0</v>
      </c>
      <c r="AG2018" s="157">
        <f>-Input!AG1034</f>
        <v>0</v>
      </c>
      <c r="AH2018" s="157">
        <f>-Input!AH1034</f>
        <v>0</v>
      </c>
      <c r="AI2018" s="320">
        <f>-Input!AI1034</f>
        <v>0</v>
      </c>
      <c r="AJ2018" s="326">
        <f t="shared" si="1981"/>
        <v>0</v>
      </c>
      <c r="AK2018" s="27">
        <f t="shared" si="1981"/>
        <v>0</v>
      </c>
      <c r="AL2018" s="27">
        <f t="shared" si="1981"/>
        <v>0</v>
      </c>
      <c r="AM2018" s="27">
        <f t="shared" si="1981"/>
        <v>0</v>
      </c>
      <c r="AN2018" s="313">
        <f t="shared" si="1981"/>
        <v>0</v>
      </c>
    </row>
    <row r="2019" spans="1:40" outlineLevel="2">
      <c r="A2019" s="882">
        <f>ROW()</f>
        <v>2019</v>
      </c>
      <c r="B2019" s="453"/>
      <c r="D2019" s="456" t="s">
        <v>443</v>
      </c>
      <c r="E2019" s="456"/>
      <c r="F2019" s="456"/>
      <c r="G2019" s="456"/>
      <c r="H2019" s="460"/>
      <c r="I2019" s="460"/>
      <c r="J2019" s="461"/>
      <c r="K2019" s="460"/>
      <c r="L2019" s="460"/>
      <c r="M2019" s="460"/>
      <c r="N2019" s="460"/>
      <c r="O2019" s="462"/>
      <c r="P2019" s="441"/>
      <c r="Q2019" s="441"/>
      <c r="R2019" s="158"/>
      <c r="S2019" s="321">
        <f>-Input!S1035</f>
        <v>0</v>
      </c>
      <c r="T2019" s="158">
        <f>-Input!T1035</f>
        <v>0</v>
      </c>
      <c r="U2019" s="158">
        <f>-Input!U1035</f>
        <v>0</v>
      </c>
      <c r="V2019" s="158">
        <f>-Input!V1035</f>
        <v>0</v>
      </c>
      <c r="W2019" s="158">
        <f>-Input!W1035</f>
        <v>0</v>
      </c>
      <c r="X2019" s="321">
        <f>-Input!X1035</f>
        <v>0</v>
      </c>
      <c r="Y2019" s="325">
        <f>-Input!Y1035</f>
        <v>0</v>
      </c>
      <c r="Z2019" s="158">
        <f>-Input!Z1035</f>
        <v>0</v>
      </c>
      <c r="AA2019" s="158">
        <f>-Input!AA1035</f>
        <v>0</v>
      </c>
      <c r="AB2019" s="158">
        <f>-Input!AB1035</f>
        <v>0</v>
      </c>
      <c r="AC2019" s="158">
        <f>-Input!AC1035</f>
        <v>0</v>
      </c>
      <c r="AD2019" s="321">
        <f>-Input!AD1035</f>
        <v>0</v>
      </c>
      <c r="AE2019" s="325">
        <f>-Input!AE1035</f>
        <v>0</v>
      </c>
      <c r="AF2019" s="158">
        <f>-Input!AF1035</f>
        <v>0</v>
      </c>
      <c r="AG2019" s="158">
        <f>-Input!AG1035</f>
        <v>0</v>
      </c>
      <c r="AH2019" s="158">
        <f>-Input!AH1035</f>
        <v>0</v>
      </c>
      <c r="AI2019" s="321">
        <f>-Input!AI1035</f>
        <v>0</v>
      </c>
      <c r="AJ2019" s="325">
        <f t="shared" si="1981"/>
        <v>0</v>
      </c>
      <c r="AK2019" s="158">
        <f t="shared" si="1981"/>
        <v>0</v>
      </c>
      <c r="AL2019" s="158">
        <f t="shared" si="1981"/>
        <v>0</v>
      </c>
      <c r="AM2019" s="158">
        <f t="shared" si="1981"/>
        <v>0</v>
      </c>
      <c r="AN2019" s="321">
        <f t="shared" si="1981"/>
        <v>0</v>
      </c>
    </row>
    <row r="2020" spans="1:40" outlineLevel="2">
      <c r="A2020" s="882">
        <f>ROW()</f>
        <v>2020</v>
      </c>
      <c r="B2020" s="453"/>
      <c r="D2020" s="452" t="s">
        <v>24</v>
      </c>
      <c r="F2020" s="454"/>
      <c r="G2020" s="454"/>
      <c r="H2020" s="448"/>
      <c r="I2020" s="448"/>
      <c r="J2020" s="464"/>
      <c r="K2020" s="448"/>
      <c r="L2020" s="448"/>
      <c r="M2020" s="448"/>
      <c r="N2020" s="448"/>
      <c r="O2020" s="443"/>
      <c r="P2020" s="439"/>
      <c r="Q2020" s="439"/>
      <c r="R2020" s="439"/>
      <c r="S2020" s="440">
        <f t="shared" ref="S2020:AN2020" si="1982">SUM(S2004:S2019)</f>
        <v>-2.5253237938501307</v>
      </c>
      <c r="T2020" s="439">
        <f t="shared" si="1982"/>
        <v>-0.99923632274610574</v>
      </c>
      <c r="U2020" s="439">
        <f t="shared" si="1982"/>
        <v>-1.9984726454922117</v>
      </c>
      <c r="V2020" s="439">
        <f t="shared" si="1982"/>
        <v>-1.9984726454922117</v>
      </c>
      <c r="W2020" s="439">
        <f t="shared" si="1982"/>
        <v>-1.9984726454922117</v>
      </c>
      <c r="X2020" s="440">
        <f t="shared" si="1982"/>
        <v>-1.673396332040423</v>
      </c>
      <c r="Y2020" s="443">
        <f t="shared" si="1982"/>
        <v>-0.68491039829723488</v>
      </c>
      <c r="Z2020" s="439">
        <f t="shared" si="1982"/>
        <v>-1.3698207965944698</v>
      </c>
      <c r="AA2020" s="439">
        <f t="shared" si="1982"/>
        <v>-1.3698207965944698</v>
      </c>
      <c r="AB2020" s="439">
        <f t="shared" si="1982"/>
        <v>-1.3698207965944698</v>
      </c>
      <c r="AC2020" s="439">
        <f t="shared" si="1982"/>
        <v>-1.36982079659447</v>
      </c>
      <c r="AD2020" s="440">
        <f t="shared" si="1982"/>
        <v>-1.36982079659447</v>
      </c>
      <c r="AE2020" s="443">
        <f t="shared" si="1982"/>
        <v>-1.3610418304020149</v>
      </c>
      <c r="AF2020" s="439">
        <f t="shared" si="1982"/>
        <v>-1.3610418304020149</v>
      </c>
      <c r="AG2020" s="439">
        <f t="shared" si="1982"/>
        <v>-1.3610418304020149</v>
      </c>
      <c r="AH2020" s="439">
        <f t="shared" si="1982"/>
        <v>-1.3610418304020149</v>
      </c>
      <c r="AI2020" s="440">
        <f t="shared" si="1982"/>
        <v>-1.3610418304020149</v>
      </c>
      <c r="AJ2020" s="443">
        <f t="shared" si="1982"/>
        <v>-1.3736826146079093</v>
      </c>
      <c r="AK2020" s="439">
        <f t="shared" si="1982"/>
        <v>-1.37368261460791</v>
      </c>
      <c r="AL2020" s="439">
        <f t="shared" si="1982"/>
        <v>-1.37368261460791</v>
      </c>
      <c r="AM2020" s="439">
        <f t="shared" si="1982"/>
        <v>-1.37368261460791</v>
      </c>
      <c r="AN2020" s="440">
        <f t="shared" si="1982"/>
        <v>-1.3736826146079095</v>
      </c>
    </row>
    <row r="2021" spans="1:40" outlineLevel="1">
      <c r="A2021" s="732" t="s">
        <v>299</v>
      </c>
      <c r="B2021" s="733"/>
      <c r="C2021" s="881"/>
      <c r="D2021" s="733"/>
      <c r="E2021" s="733"/>
      <c r="F2021" s="733"/>
      <c r="G2021" s="730"/>
      <c r="H2021" s="733"/>
      <c r="I2021" s="730"/>
      <c r="J2021" s="729"/>
      <c r="K2021" s="730"/>
      <c r="L2021" s="730"/>
      <c r="M2021" s="730"/>
      <c r="N2021" s="730"/>
      <c r="O2021" s="729"/>
      <c r="P2021" s="730"/>
      <c r="Q2021" s="730"/>
      <c r="R2021" s="730"/>
      <c r="S2021" s="731"/>
      <c r="T2021" s="730"/>
      <c r="U2021" s="730"/>
      <c r="V2021" s="730"/>
      <c r="W2021" s="730"/>
      <c r="X2021" s="731"/>
      <c r="Y2021" s="729"/>
      <c r="Z2021" s="730"/>
      <c r="AA2021" s="730"/>
      <c r="AB2021" s="730"/>
      <c r="AC2021" s="730"/>
      <c r="AD2021" s="731"/>
      <c r="AE2021" s="729"/>
      <c r="AF2021" s="730"/>
      <c r="AG2021" s="730"/>
      <c r="AH2021" s="730"/>
      <c r="AI2021" s="731"/>
      <c r="AJ2021" s="729"/>
      <c r="AK2021" s="730"/>
      <c r="AL2021" s="730"/>
      <c r="AM2021" s="730"/>
      <c r="AN2021" s="731"/>
    </row>
    <row r="2022" spans="1:40" outlineLevel="2">
      <c r="A2022" s="882">
        <f>ROW()</f>
        <v>2022</v>
      </c>
      <c r="B2022" s="453"/>
      <c r="D2022" s="452" t="s">
        <v>300</v>
      </c>
      <c r="H2022" s="458"/>
      <c r="I2022" s="458"/>
      <c r="J2022" s="459"/>
      <c r="K2022" s="458"/>
      <c r="L2022" s="458"/>
      <c r="M2022" s="458"/>
      <c r="N2022" s="458"/>
      <c r="O2022" s="324"/>
      <c r="P2022" s="157"/>
      <c r="Q2022" s="157"/>
      <c r="R2022" s="157">
        <f>-Input!R$696</f>
        <v>0</v>
      </c>
      <c r="S2022" s="320"/>
      <c r="T2022" s="157"/>
      <c r="U2022" s="27"/>
      <c r="V2022" s="27"/>
      <c r="W2022" s="27"/>
      <c r="X2022" s="313"/>
      <c r="Y2022" s="326"/>
      <c r="Z2022" s="27"/>
      <c r="AA2022" s="27"/>
      <c r="AB2022" s="27"/>
      <c r="AC2022" s="27"/>
      <c r="AD2022" s="313"/>
      <c r="AE2022" s="326"/>
      <c r="AF2022" s="27"/>
      <c r="AG2022" s="27"/>
      <c r="AH2022" s="27"/>
      <c r="AI2022" s="313"/>
      <c r="AJ2022" s="326"/>
      <c r="AK2022" s="27"/>
      <c r="AL2022" s="27"/>
      <c r="AM2022" s="27"/>
      <c r="AN2022" s="313"/>
    </row>
    <row r="2023" spans="1:40" outlineLevel="2">
      <c r="A2023" s="882">
        <f>ROW()</f>
        <v>2023</v>
      </c>
      <c r="B2023" s="453"/>
      <c r="D2023" s="452" t="s">
        <v>301</v>
      </c>
      <c r="H2023" s="458"/>
      <c r="I2023" s="458"/>
      <c r="J2023" s="459"/>
      <c r="K2023" s="458"/>
      <c r="L2023" s="458"/>
      <c r="M2023" s="458"/>
      <c r="N2023" s="458"/>
      <c r="O2023" s="324"/>
      <c r="P2023" s="157"/>
      <c r="Q2023" s="157"/>
      <c r="R2023" s="157">
        <f>-Input!R$697</f>
        <v>0</v>
      </c>
      <c r="S2023" s="320"/>
      <c r="T2023" s="157"/>
      <c r="U2023" s="27"/>
      <c r="V2023" s="27"/>
      <c r="W2023" s="27"/>
      <c r="X2023" s="313"/>
      <c r="Y2023" s="326"/>
      <c r="Z2023" s="27"/>
      <c r="AA2023" s="27"/>
      <c r="AB2023" s="27"/>
      <c r="AC2023" s="27"/>
      <c r="AD2023" s="313"/>
      <c r="AE2023" s="326"/>
      <c r="AF2023" s="27"/>
      <c r="AG2023" s="27"/>
      <c r="AH2023" s="27"/>
      <c r="AI2023" s="313"/>
      <c r="AJ2023" s="326"/>
      <c r="AK2023" s="27"/>
      <c r="AL2023" s="27"/>
      <c r="AM2023" s="27"/>
      <c r="AN2023" s="313"/>
    </row>
    <row r="2024" spans="1:40" outlineLevel="2">
      <c r="A2024" s="882">
        <f>ROW()</f>
        <v>2024</v>
      </c>
      <c r="B2024" s="453"/>
      <c r="D2024" s="452" t="s">
        <v>29</v>
      </c>
      <c r="H2024" s="458"/>
      <c r="I2024" s="458"/>
      <c r="J2024" s="459"/>
      <c r="K2024" s="458"/>
      <c r="L2024" s="458"/>
      <c r="M2024" s="458"/>
      <c r="N2024" s="458"/>
      <c r="O2024" s="324"/>
      <c r="P2024" s="157"/>
      <c r="Q2024" s="157"/>
      <c r="R2024" s="157">
        <f>-Input!R$698</f>
        <v>0</v>
      </c>
      <c r="S2024" s="320"/>
      <c r="T2024" s="157"/>
      <c r="U2024" s="27"/>
      <c r="V2024" s="27"/>
      <c r="W2024" s="27"/>
      <c r="X2024" s="313"/>
      <c r="Y2024" s="326"/>
      <c r="Z2024" s="27"/>
      <c r="AA2024" s="27"/>
      <c r="AB2024" s="27"/>
      <c r="AC2024" s="27"/>
      <c r="AD2024" s="313"/>
      <c r="AE2024" s="326"/>
      <c r="AF2024" s="27"/>
      <c r="AG2024" s="27"/>
      <c r="AH2024" s="27"/>
      <c r="AI2024" s="313"/>
      <c r="AJ2024" s="326"/>
      <c r="AK2024" s="27"/>
      <c r="AL2024" s="27"/>
      <c r="AM2024" s="27"/>
      <c r="AN2024" s="313"/>
    </row>
    <row r="2025" spans="1:40" outlineLevel="2">
      <c r="A2025" s="882">
        <f>ROW()</f>
        <v>2025</v>
      </c>
      <c r="B2025" s="453"/>
      <c r="D2025" s="452" t="s">
        <v>30</v>
      </c>
      <c r="H2025" s="458"/>
      <c r="I2025" s="458"/>
      <c r="J2025" s="459"/>
      <c r="K2025" s="458"/>
      <c r="L2025" s="458"/>
      <c r="M2025" s="458"/>
      <c r="N2025" s="458"/>
      <c r="O2025" s="324"/>
      <c r="P2025" s="157"/>
      <c r="Q2025" s="157"/>
      <c r="R2025" s="157">
        <f>-Input!R$699</f>
        <v>0</v>
      </c>
      <c r="S2025" s="320"/>
      <c r="T2025" s="157"/>
      <c r="U2025" s="27"/>
      <c r="V2025" s="27"/>
      <c r="W2025" s="27"/>
      <c r="X2025" s="313"/>
      <c r="Y2025" s="326"/>
      <c r="Z2025" s="27"/>
      <c r="AA2025" s="27"/>
      <c r="AB2025" s="27"/>
      <c r="AC2025" s="27"/>
      <c r="AD2025" s="313"/>
      <c r="AE2025" s="326"/>
      <c r="AF2025" s="27"/>
      <c r="AG2025" s="27"/>
      <c r="AH2025" s="27"/>
      <c r="AI2025" s="313"/>
      <c r="AJ2025" s="326"/>
      <c r="AK2025" s="27"/>
      <c r="AL2025" s="27"/>
      <c r="AM2025" s="27"/>
      <c r="AN2025" s="313"/>
    </row>
    <row r="2026" spans="1:40" outlineLevel="2">
      <c r="A2026" s="882">
        <f>ROW()</f>
        <v>2026</v>
      </c>
      <c r="B2026" s="453"/>
      <c r="D2026" s="452" t="s">
        <v>31</v>
      </c>
      <c r="H2026" s="458"/>
      <c r="I2026" s="458"/>
      <c r="J2026" s="459"/>
      <c r="K2026" s="458"/>
      <c r="L2026" s="458"/>
      <c r="M2026" s="458"/>
      <c r="N2026" s="458"/>
      <c r="O2026" s="324"/>
      <c r="P2026" s="157"/>
      <c r="Q2026" s="157"/>
      <c r="R2026" s="157">
        <f>-Input!R$700</f>
        <v>0</v>
      </c>
      <c r="S2026" s="320"/>
      <c r="T2026" s="157"/>
      <c r="U2026" s="27"/>
      <c r="V2026" s="27"/>
      <c r="W2026" s="27"/>
      <c r="X2026" s="313"/>
      <c r="Y2026" s="326"/>
      <c r="Z2026" s="27"/>
      <c r="AA2026" s="27"/>
      <c r="AB2026" s="27"/>
      <c r="AC2026" s="27"/>
      <c r="AD2026" s="313"/>
      <c r="AE2026" s="326"/>
      <c r="AF2026" s="27"/>
      <c r="AG2026" s="27"/>
      <c r="AH2026" s="27"/>
      <c r="AI2026" s="313"/>
      <c r="AJ2026" s="326"/>
      <c r="AK2026" s="27"/>
      <c r="AL2026" s="27"/>
      <c r="AM2026" s="27"/>
      <c r="AN2026" s="313"/>
    </row>
    <row r="2027" spans="1:40" outlineLevel="2">
      <c r="A2027" s="882">
        <f>ROW()</f>
        <v>2027</v>
      </c>
      <c r="B2027" s="453"/>
      <c r="D2027" s="452" t="s">
        <v>32</v>
      </c>
      <c r="H2027" s="458"/>
      <c r="I2027" s="458"/>
      <c r="J2027" s="459"/>
      <c r="K2027" s="458"/>
      <c r="L2027" s="458"/>
      <c r="M2027" s="458"/>
      <c r="N2027" s="458"/>
      <c r="O2027" s="324"/>
      <c r="P2027" s="157"/>
      <c r="Q2027" s="157"/>
      <c r="R2027" s="157">
        <f>-Input!R$701</f>
        <v>0</v>
      </c>
      <c r="S2027" s="320"/>
      <c r="T2027" s="157"/>
      <c r="U2027" s="27"/>
      <c r="V2027" s="27"/>
      <c r="W2027" s="27"/>
      <c r="X2027" s="313"/>
      <c r="Y2027" s="326"/>
      <c r="Z2027" s="27"/>
      <c r="AA2027" s="27"/>
      <c r="AB2027" s="27"/>
      <c r="AC2027" s="27"/>
      <c r="AD2027" s="313"/>
      <c r="AE2027" s="326"/>
      <c r="AF2027" s="27"/>
      <c r="AG2027" s="27"/>
      <c r="AH2027" s="27"/>
      <c r="AI2027" s="313"/>
      <c r="AJ2027" s="326"/>
      <c r="AK2027" s="27"/>
      <c r="AL2027" s="27"/>
      <c r="AM2027" s="27"/>
      <c r="AN2027" s="313"/>
    </row>
    <row r="2028" spans="1:40" outlineLevel="2">
      <c r="A2028" s="882">
        <f>ROW()</f>
        <v>2028</v>
      </c>
      <c r="B2028" s="453"/>
      <c r="D2028" s="452" t="s">
        <v>33</v>
      </c>
      <c r="H2028" s="458"/>
      <c r="I2028" s="458"/>
      <c r="J2028" s="459"/>
      <c r="K2028" s="458"/>
      <c r="L2028" s="458"/>
      <c r="M2028" s="458"/>
      <c r="N2028" s="458"/>
      <c r="O2028" s="324"/>
      <c r="P2028" s="157"/>
      <c r="Q2028" s="157"/>
      <c r="R2028" s="157">
        <f>-Input!R$702</f>
        <v>0</v>
      </c>
      <c r="S2028" s="320"/>
      <c r="T2028" s="157"/>
      <c r="U2028" s="27"/>
      <c r="V2028" s="27"/>
      <c r="W2028" s="27"/>
      <c r="X2028" s="313"/>
      <c r="Y2028" s="326"/>
      <c r="Z2028" s="27"/>
      <c r="AA2028" s="27"/>
      <c r="AB2028" s="27"/>
      <c r="AC2028" s="27"/>
      <c r="AD2028" s="313"/>
      <c r="AE2028" s="326"/>
      <c r="AF2028" s="27"/>
      <c r="AG2028" s="27"/>
      <c r="AH2028" s="27"/>
      <c r="AI2028" s="313"/>
      <c r="AJ2028" s="326"/>
      <c r="AK2028" s="27"/>
      <c r="AL2028" s="27"/>
      <c r="AM2028" s="27"/>
      <c r="AN2028" s="313"/>
    </row>
    <row r="2029" spans="1:40" outlineLevel="2">
      <c r="A2029" s="882">
        <f>ROW()</f>
        <v>2029</v>
      </c>
      <c r="B2029" s="453"/>
      <c r="D2029" s="452" t="s">
        <v>27</v>
      </c>
      <c r="H2029" s="458"/>
      <c r="I2029" s="458"/>
      <c r="J2029" s="459"/>
      <c r="K2029" s="458"/>
      <c r="L2029" s="458"/>
      <c r="M2029" s="458"/>
      <c r="N2029" s="458"/>
      <c r="O2029" s="324"/>
      <c r="P2029" s="157"/>
      <c r="Q2029" s="157"/>
      <c r="R2029" s="157">
        <f>-Input!R$703</f>
        <v>0</v>
      </c>
      <c r="S2029" s="320"/>
      <c r="T2029" s="157"/>
      <c r="U2029" s="27"/>
      <c r="V2029" s="27"/>
      <c r="W2029" s="27"/>
      <c r="X2029" s="313"/>
      <c r="Y2029" s="326"/>
      <c r="Z2029" s="27"/>
      <c r="AA2029" s="27"/>
      <c r="AB2029" s="27"/>
      <c r="AC2029" s="27"/>
      <c r="AD2029" s="313"/>
      <c r="AE2029" s="326"/>
      <c r="AF2029" s="27"/>
      <c r="AG2029" s="27"/>
      <c r="AH2029" s="27"/>
      <c r="AI2029" s="313"/>
      <c r="AJ2029" s="326"/>
      <c r="AK2029" s="27"/>
      <c r="AL2029" s="27"/>
      <c r="AM2029" s="27"/>
      <c r="AN2029" s="313"/>
    </row>
    <row r="2030" spans="1:40" outlineLevel="2">
      <c r="A2030" s="882">
        <f>ROW()</f>
        <v>2030</v>
      </c>
      <c r="B2030" s="453"/>
      <c r="D2030" s="452" t="s">
        <v>34</v>
      </c>
      <c r="H2030" s="458"/>
      <c r="I2030" s="458"/>
      <c r="J2030" s="459"/>
      <c r="K2030" s="458"/>
      <c r="L2030" s="458"/>
      <c r="M2030" s="458"/>
      <c r="N2030" s="458"/>
      <c r="O2030" s="324"/>
      <c r="P2030" s="157"/>
      <c r="Q2030" s="157"/>
      <c r="R2030" s="157">
        <f>-Input!R$704</f>
        <v>0</v>
      </c>
      <c r="S2030" s="320"/>
      <c r="T2030" s="157"/>
      <c r="U2030" s="27"/>
      <c r="V2030" s="27"/>
      <c r="W2030" s="27"/>
      <c r="X2030" s="313"/>
      <c r="Y2030" s="326"/>
      <c r="Z2030" s="27"/>
      <c r="AA2030" s="27"/>
      <c r="AB2030" s="27"/>
      <c r="AC2030" s="27"/>
      <c r="AD2030" s="313"/>
      <c r="AE2030" s="326"/>
      <c r="AF2030" s="27"/>
      <c r="AG2030" s="27"/>
      <c r="AH2030" s="27"/>
      <c r="AI2030" s="313"/>
      <c r="AJ2030" s="326"/>
      <c r="AK2030" s="27"/>
      <c r="AL2030" s="27"/>
      <c r="AM2030" s="27"/>
      <c r="AN2030" s="313"/>
    </row>
    <row r="2031" spans="1:40" outlineLevel="2">
      <c r="A2031" s="882">
        <f>ROW()</f>
        <v>2031</v>
      </c>
      <c r="B2031" s="453"/>
      <c r="D2031" s="452" t="s">
        <v>35</v>
      </c>
      <c r="H2031" s="458"/>
      <c r="I2031" s="458"/>
      <c r="J2031" s="459"/>
      <c r="K2031" s="458"/>
      <c r="L2031" s="458"/>
      <c r="M2031" s="458"/>
      <c r="N2031" s="458"/>
      <c r="O2031" s="324"/>
      <c r="P2031" s="157"/>
      <c r="Q2031" s="157"/>
      <c r="R2031" s="157">
        <f>-Input!R$705</f>
        <v>0</v>
      </c>
      <c r="S2031" s="320"/>
      <c r="T2031" s="157"/>
      <c r="U2031" s="27"/>
      <c r="V2031" s="27"/>
      <c r="W2031" s="27"/>
      <c r="X2031" s="313"/>
      <c r="Y2031" s="326"/>
      <c r="Z2031" s="27"/>
      <c r="AA2031" s="27"/>
      <c r="AB2031" s="27"/>
      <c r="AC2031" s="27"/>
      <c r="AD2031" s="313"/>
      <c r="AE2031" s="326"/>
      <c r="AF2031" s="27"/>
      <c r="AG2031" s="27"/>
      <c r="AH2031" s="27"/>
      <c r="AI2031" s="313"/>
      <c r="AJ2031" s="326"/>
      <c r="AK2031" s="27"/>
      <c r="AL2031" s="27"/>
      <c r="AM2031" s="27"/>
      <c r="AN2031" s="313"/>
    </row>
    <row r="2032" spans="1:40" outlineLevel="2">
      <c r="A2032" s="882">
        <f>ROW()</f>
        <v>2032</v>
      </c>
      <c r="B2032" s="453"/>
      <c r="D2032" s="452" t="s">
        <v>302</v>
      </c>
      <c r="H2032" s="458"/>
      <c r="I2032" s="458"/>
      <c r="J2032" s="459"/>
      <c r="K2032" s="458"/>
      <c r="L2032" s="458"/>
      <c r="M2032" s="458"/>
      <c r="N2032" s="458"/>
      <c r="O2032" s="324"/>
      <c r="P2032" s="157"/>
      <c r="Q2032" s="157"/>
      <c r="R2032" s="157">
        <f>-Input!R$706</f>
        <v>0</v>
      </c>
      <c r="S2032" s="320"/>
      <c r="T2032" s="157"/>
      <c r="U2032" s="27"/>
      <c r="V2032" s="27"/>
      <c r="W2032" s="27"/>
      <c r="X2032" s="313"/>
      <c r="Y2032" s="326"/>
      <c r="Z2032" s="27"/>
      <c r="AA2032" s="27"/>
      <c r="AB2032" s="27"/>
      <c r="AC2032" s="27"/>
      <c r="AD2032" s="313"/>
      <c r="AE2032" s="326"/>
      <c r="AF2032" s="27"/>
      <c r="AG2032" s="27"/>
      <c r="AH2032" s="27"/>
      <c r="AI2032" s="313"/>
      <c r="AJ2032" s="326"/>
      <c r="AK2032" s="27"/>
      <c r="AL2032" s="27"/>
      <c r="AM2032" s="27"/>
      <c r="AN2032" s="313"/>
    </row>
    <row r="2033" spans="1:40" outlineLevel="2">
      <c r="A2033" s="882">
        <f>ROW()</f>
        <v>2033</v>
      </c>
      <c r="B2033" s="453"/>
      <c r="D2033" s="452" t="s">
        <v>36</v>
      </c>
      <c r="H2033" s="458"/>
      <c r="I2033" s="458"/>
      <c r="J2033" s="459"/>
      <c r="K2033" s="458"/>
      <c r="L2033" s="458"/>
      <c r="M2033" s="458"/>
      <c r="N2033" s="458"/>
      <c r="O2033" s="324"/>
      <c r="P2033" s="157"/>
      <c r="Q2033" s="157"/>
      <c r="R2033" s="157">
        <f>-Input!R$707</f>
        <v>0</v>
      </c>
      <c r="S2033" s="320"/>
      <c r="T2033" s="157"/>
      <c r="U2033" s="27"/>
      <c r="V2033" s="27"/>
      <c r="W2033" s="27"/>
      <c r="X2033" s="313"/>
      <c r="Y2033" s="326"/>
      <c r="Z2033" s="27"/>
      <c r="AA2033" s="27"/>
      <c r="AB2033" s="27"/>
      <c r="AC2033" s="27"/>
      <c r="AD2033" s="313"/>
      <c r="AE2033" s="326"/>
      <c r="AF2033" s="27"/>
      <c r="AG2033" s="27"/>
      <c r="AH2033" s="27"/>
      <c r="AI2033" s="313"/>
      <c r="AJ2033" s="326"/>
      <c r="AK2033" s="27"/>
      <c r="AL2033" s="27"/>
      <c r="AM2033" s="27"/>
      <c r="AN2033" s="313"/>
    </row>
    <row r="2034" spans="1:40" outlineLevel="2">
      <c r="A2034" s="882">
        <f>ROW()</f>
        <v>2034</v>
      </c>
      <c r="B2034" s="453"/>
      <c r="D2034" s="452" t="s">
        <v>583</v>
      </c>
      <c r="H2034" s="458"/>
      <c r="I2034" s="458"/>
      <c r="J2034" s="459"/>
      <c r="K2034" s="458"/>
      <c r="L2034" s="458"/>
      <c r="M2034" s="458"/>
      <c r="N2034" s="458"/>
      <c r="O2034" s="324"/>
      <c r="P2034" s="157"/>
      <c r="Q2034" s="157"/>
      <c r="R2034" s="157">
        <f>-Input!R$708</f>
        <v>0</v>
      </c>
      <c r="S2034" s="320"/>
      <c r="T2034" s="157"/>
      <c r="U2034" s="27"/>
      <c r="V2034" s="27"/>
      <c r="W2034" s="27"/>
      <c r="X2034" s="313"/>
      <c r="Y2034" s="326"/>
      <c r="Z2034" s="27"/>
      <c r="AA2034" s="27"/>
      <c r="AB2034" s="27"/>
      <c r="AC2034" s="27"/>
      <c r="AD2034" s="313"/>
      <c r="AE2034" s="326"/>
      <c r="AF2034" s="27"/>
      <c r="AG2034" s="27"/>
      <c r="AH2034" s="27"/>
      <c r="AI2034" s="313"/>
      <c r="AJ2034" s="326"/>
      <c r="AK2034" s="27"/>
      <c r="AL2034" s="27"/>
      <c r="AM2034" s="27"/>
      <c r="AN2034" s="313"/>
    </row>
    <row r="2035" spans="1:40" outlineLevel="2">
      <c r="A2035" s="882">
        <f>ROW()</f>
        <v>2035</v>
      </c>
      <c r="B2035" s="453"/>
      <c r="D2035" s="452" t="s">
        <v>81</v>
      </c>
      <c r="H2035" s="458"/>
      <c r="I2035" s="458"/>
      <c r="J2035" s="459"/>
      <c r="K2035" s="458"/>
      <c r="L2035" s="458"/>
      <c r="M2035" s="458"/>
      <c r="N2035" s="458"/>
      <c r="O2035" s="324"/>
      <c r="P2035" s="157"/>
      <c r="Q2035" s="157"/>
      <c r="R2035" s="157">
        <f>-Input!R$709</f>
        <v>0</v>
      </c>
      <c r="S2035" s="320"/>
      <c r="T2035" s="157"/>
      <c r="U2035" s="27"/>
      <c r="V2035" s="27"/>
      <c r="W2035" s="27"/>
      <c r="X2035" s="313"/>
      <c r="Y2035" s="326"/>
      <c r="Z2035" s="27"/>
      <c r="AA2035" s="27"/>
      <c r="AB2035" s="27"/>
      <c r="AC2035" s="27"/>
      <c r="AD2035" s="313"/>
      <c r="AE2035" s="326"/>
      <c r="AF2035" s="27"/>
      <c r="AG2035" s="27"/>
      <c r="AH2035" s="27"/>
      <c r="AI2035" s="313"/>
      <c r="AJ2035" s="326"/>
      <c r="AK2035" s="27"/>
      <c r="AL2035" s="27"/>
      <c r="AM2035" s="27"/>
      <c r="AN2035" s="313"/>
    </row>
    <row r="2036" spans="1:40" outlineLevel="2">
      <c r="A2036" s="882">
        <f>ROW()</f>
        <v>2036</v>
      </c>
      <c r="B2036" s="453"/>
      <c r="D2036" s="452" t="s">
        <v>28</v>
      </c>
      <c r="H2036" s="458"/>
      <c r="I2036" s="458"/>
      <c r="J2036" s="459"/>
      <c r="K2036" s="458"/>
      <c r="L2036" s="458"/>
      <c r="M2036" s="458"/>
      <c r="N2036" s="458"/>
      <c r="O2036" s="324"/>
      <c r="P2036" s="157"/>
      <c r="Q2036" s="157"/>
      <c r="R2036" s="157">
        <f>-Input!R$710</f>
        <v>0</v>
      </c>
      <c r="S2036" s="320"/>
      <c r="T2036" s="157"/>
      <c r="U2036" s="27"/>
      <c r="V2036" s="27"/>
      <c r="W2036" s="27"/>
      <c r="X2036" s="313"/>
      <c r="Y2036" s="326"/>
      <c r="Z2036" s="27"/>
      <c r="AA2036" s="27"/>
      <c r="AB2036" s="27"/>
      <c r="AC2036" s="27"/>
      <c r="AD2036" s="313"/>
      <c r="AE2036" s="326"/>
      <c r="AF2036" s="27"/>
      <c r="AG2036" s="27"/>
      <c r="AH2036" s="27"/>
      <c r="AI2036" s="313"/>
      <c r="AJ2036" s="326"/>
      <c r="AK2036" s="27"/>
      <c r="AL2036" s="27"/>
      <c r="AM2036" s="27"/>
      <c r="AN2036" s="313"/>
    </row>
    <row r="2037" spans="1:40" outlineLevel="2">
      <c r="A2037" s="882">
        <f>ROW()</f>
        <v>2037</v>
      </c>
      <c r="B2037" s="453"/>
      <c r="D2037" s="456" t="s">
        <v>443</v>
      </c>
      <c r="E2037" s="456"/>
      <c r="F2037" s="456"/>
      <c r="G2037" s="456"/>
      <c r="H2037" s="460"/>
      <c r="I2037" s="460"/>
      <c r="J2037" s="461"/>
      <c r="K2037" s="460"/>
      <c r="L2037" s="460"/>
      <c r="M2037" s="460"/>
      <c r="N2037" s="460"/>
      <c r="O2037" s="325"/>
      <c r="P2037" s="158"/>
      <c r="Q2037" s="158"/>
      <c r="R2037" s="158">
        <f>-Input!R$711</f>
        <v>0</v>
      </c>
      <c r="S2037" s="321"/>
      <c r="T2037" s="158"/>
      <c r="U2037" s="159"/>
      <c r="V2037" s="159"/>
      <c r="W2037" s="159"/>
      <c r="X2037" s="339"/>
      <c r="Y2037" s="341"/>
      <c r="Z2037" s="159"/>
      <c r="AA2037" s="159"/>
      <c r="AB2037" s="159"/>
      <c r="AC2037" s="159"/>
      <c r="AD2037" s="339"/>
      <c r="AE2037" s="341"/>
      <c r="AF2037" s="159"/>
      <c r="AG2037" s="159"/>
      <c r="AH2037" s="159"/>
      <c r="AI2037" s="339"/>
      <c r="AJ2037" s="341"/>
      <c r="AK2037" s="159"/>
      <c r="AL2037" s="159"/>
      <c r="AM2037" s="159"/>
      <c r="AN2037" s="339"/>
    </row>
    <row r="2038" spans="1:40" outlineLevel="2">
      <c r="A2038" s="882">
        <f>ROW()</f>
        <v>2038</v>
      </c>
      <c r="B2038" s="453"/>
      <c r="D2038" s="452" t="s">
        <v>24</v>
      </c>
      <c r="F2038" s="454"/>
      <c r="G2038" s="454"/>
      <c r="H2038" s="448"/>
      <c r="I2038" s="448"/>
      <c r="J2038" s="464"/>
      <c r="K2038" s="448"/>
      <c r="L2038" s="448"/>
      <c r="M2038" s="448"/>
      <c r="N2038" s="448"/>
      <c r="O2038" s="443"/>
      <c r="P2038" s="439"/>
      <c r="Q2038" s="439"/>
      <c r="R2038" s="439">
        <f>SUM(R2022:R2037)</f>
        <v>0</v>
      </c>
      <c r="S2038" s="440"/>
      <c r="T2038" s="439"/>
      <c r="U2038" s="439"/>
      <c r="V2038" s="439"/>
      <c r="W2038" s="439"/>
      <c r="X2038" s="440"/>
      <c r="Y2038" s="443"/>
      <c r="Z2038" s="439"/>
      <c r="AA2038" s="439"/>
      <c r="AB2038" s="439"/>
      <c r="AC2038" s="439"/>
      <c r="AD2038" s="440"/>
      <c r="AE2038" s="443"/>
      <c r="AF2038" s="439"/>
      <c r="AG2038" s="439"/>
      <c r="AH2038" s="439"/>
      <c r="AI2038" s="440"/>
      <c r="AJ2038" s="443"/>
      <c r="AK2038" s="439"/>
      <c r="AL2038" s="439"/>
      <c r="AM2038" s="439"/>
      <c r="AN2038" s="440"/>
    </row>
    <row r="2039" spans="1:40" outlineLevel="1">
      <c r="A2039" s="732" t="s">
        <v>68</v>
      </c>
      <c r="B2039" s="733"/>
      <c r="C2039" s="881"/>
      <c r="D2039" s="733"/>
      <c r="E2039" s="733"/>
      <c r="F2039" s="733"/>
      <c r="G2039" s="730"/>
      <c r="H2039" s="733"/>
      <c r="I2039" s="730"/>
      <c r="J2039" s="729"/>
      <c r="K2039" s="730"/>
      <c r="L2039" s="730"/>
      <c r="M2039" s="730"/>
      <c r="N2039" s="730"/>
      <c r="O2039" s="729"/>
      <c r="P2039" s="730"/>
      <c r="Q2039" s="730"/>
      <c r="R2039" s="730"/>
      <c r="S2039" s="731"/>
      <c r="T2039" s="730"/>
      <c r="U2039" s="730"/>
      <c r="V2039" s="730"/>
      <c r="W2039" s="730"/>
      <c r="X2039" s="731"/>
      <c r="Y2039" s="729"/>
      <c r="Z2039" s="730"/>
      <c r="AA2039" s="730"/>
      <c r="AB2039" s="730"/>
      <c r="AC2039" s="730"/>
      <c r="AD2039" s="731"/>
      <c r="AE2039" s="729"/>
      <c r="AF2039" s="730"/>
      <c r="AG2039" s="730"/>
      <c r="AH2039" s="730"/>
      <c r="AI2039" s="731"/>
      <c r="AJ2039" s="729"/>
      <c r="AK2039" s="730"/>
      <c r="AL2039" s="730"/>
      <c r="AM2039" s="730"/>
      <c r="AN2039" s="731"/>
    </row>
    <row r="2040" spans="1:40" outlineLevel="2">
      <c r="A2040" s="882">
        <f>ROW()</f>
        <v>2040</v>
      </c>
      <c r="B2040" s="453"/>
      <c r="D2040" s="452" t="s">
        <v>300</v>
      </c>
      <c r="E2040" s="438"/>
      <c r="F2040" s="438"/>
      <c r="G2040" s="438"/>
      <c r="H2040" s="439"/>
      <c r="I2040" s="439"/>
      <c r="J2040" s="443"/>
      <c r="K2040" s="439"/>
      <c r="L2040" s="439"/>
      <c r="M2040" s="439"/>
      <c r="N2040" s="439"/>
      <c r="O2040" s="443"/>
      <c r="P2040" s="439"/>
      <c r="Q2040" s="439"/>
      <c r="R2040" s="439"/>
      <c r="S2040" s="440">
        <f t="shared" ref="S2040:S2055" si="1983">-(S1950+S1968+S2004)*(S1950+S1968+S2004&lt;0)</f>
        <v>0</v>
      </c>
      <c r="T2040" s="439"/>
      <c r="U2040" s="439"/>
      <c r="V2040" s="439"/>
      <c r="W2040" s="439"/>
      <c r="X2040" s="440"/>
      <c r="Y2040" s="443"/>
      <c r="Z2040" s="439"/>
      <c r="AA2040" s="439"/>
      <c r="AB2040" s="439"/>
      <c r="AC2040" s="439"/>
      <c r="AD2040" s="440"/>
      <c r="AE2040" s="443"/>
      <c r="AF2040" s="439"/>
      <c r="AG2040" s="439"/>
      <c r="AH2040" s="439"/>
      <c r="AI2040" s="440"/>
      <c r="AJ2040" s="443"/>
      <c r="AK2040" s="439"/>
      <c r="AL2040" s="439"/>
      <c r="AM2040" s="439"/>
      <c r="AN2040" s="440"/>
    </row>
    <row r="2041" spans="1:40" outlineLevel="2">
      <c r="A2041" s="882">
        <f>ROW()</f>
        <v>2041</v>
      </c>
      <c r="B2041" s="453"/>
      <c r="D2041" s="452" t="s">
        <v>301</v>
      </c>
      <c r="E2041" s="438"/>
      <c r="F2041" s="438"/>
      <c r="G2041" s="438"/>
      <c r="H2041" s="439"/>
      <c r="I2041" s="439"/>
      <c r="J2041" s="443"/>
      <c r="K2041" s="439"/>
      <c r="L2041" s="439"/>
      <c r="M2041" s="439"/>
      <c r="N2041" s="439"/>
      <c r="O2041" s="443"/>
      <c r="P2041" s="439"/>
      <c r="Q2041" s="439"/>
      <c r="R2041" s="439"/>
      <c r="S2041" s="440">
        <f t="shared" si="1983"/>
        <v>0</v>
      </c>
      <c r="T2041" s="439"/>
      <c r="U2041" s="439"/>
      <c r="V2041" s="439"/>
      <c r="W2041" s="439"/>
      <c r="X2041" s="440"/>
      <c r="Y2041" s="443"/>
      <c r="Z2041" s="439"/>
      <c r="AA2041" s="439"/>
      <c r="AB2041" s="439"/>
      <c r="AC2041" s="439"/>
      <c r="AD2041" s="440"/>
      <c r="AE2041" s="443"/>
      <c r="AF2041" s="439"/>
      <c r="AG2041" s="439"/>
      <c r="AH2041" s="439"/>
      <c r="AI2041" s="440"/>
      <c r="AJ2041" s="443"/>
      <c r="AK2041" s="439"/>
      <c r="AL2041" s="439"/>
      <c r="AM2041" s="439"/>
      <c r="AN2041" s="440"/>
    </row>
    <row r="2042" spans="1:40" outlineLevel="2">
      <c r="A2042" s="882">
        <f>ROW()</f>
        <v>2042</v>
      </c>
      <c r="B2042" s="453"/>
      <c r="D2042" s="452" t="s">
        <v>29</v>
      </c>
      <c r="E2042" s="438"/>
      <c r="F2042" s="438"/>
      <c r="G2042" s="438"/>
      <c r="H2042" s="439"/>
      <c r="I2042" s="439"/>
      <c r="J2042" s="443"/>
      <c r="K2042" s="439"/>
      <c r="L2042" s="439"/>
      <c r="M2042" s="439"/>
      <c r="N2042" s="439"/>
      <c r="O2042" s="443"/>
      <c r="P2042" s="439"/>
      <c r="Q2042" s="439"/>
      <c r="R2042" s="439"/>
      <c r="S2042" s="440">
        <f t="shared" si="1983"/>
        <v>0.13795888028959863</v>
      </c>
      <c r="T2042" s="439"/>
      <c r="U2042" s="439"/>
      <c r="V2042" s="439"/>
      <c r="W2042" s="439"/>
      <c r="X2042" s="440"/>
      <c r="Y2042" s="443"/>
      <c r="Z2042" s="439"/>
      <c r="AA2042" s="439"/>
      <c r="AB2042" s="439"/>
      <c r="AC2042" s="439"/>
      <c r="AD2042" s="440"/>
      <c r="AE2042" s="443"/>
      <c r="AF2042" s="439"/>
      <c r="AG2042" s="439"/>
      <c r="AH2042" s="439"/>
      <c r="AI2042" s="440"/>
      <c r="AJ2042" s="443"/>
      <c r="AK2042" s="439"/>
      <c r="AL2042" s="439"/>
      <c r="AM2042" s="439"/>
      <c r="AN2042" s="440"/>
    </row>
    <row r="2043" spans="1:40" outlineLevel="2">
      <c r="A2043" s="882">
        <f>ROW()</f>
        <v>2043</v>
      </c>
      <c r="B2043" s="453"/>
      <c r="D2043" s="452" t="s">
        <v>30</v>
      </c>
      <c r="E2043" s="438"/>
      <c r="F2043" s="438"/>
      <c r="G2043" s="438"/>
      <c r="H2043" s="439"/>
      <c r="I2043" s="439"/>
      <c r="J2043" s="443"/>
      <c r="K2043" s="439"/>
      <c r="L2043" s="439"/>
      <c r="M2043" s="439"/>
      <c r="N2043" s="439"/>
      <c r="O2043" s="443"/>
      <c r="P2043" s="439"/>
      <c r="Q2043" s="439"/>
      <c r="R2043" s="439"/>
      <c r="S2043" s="440">
        <f t="shared" si="1983"/>
        <v>0</v>
      </c>
      <c r="T2043" s="439"/>
      <c r="U2043" s="439"/>
      <c r="V2043" s="439"/>
      <c r="W2043" s="439"/>
      <c r="X2043" s="440"/>
      <c r="Y2043" s="443"/>
      <c r="Z2043" s="439"/>
      <c r="AA2043" s="439"/>
      <c r="AB2043" s="439"/>
      <c r="AC2043" s="439"/>
      <c r="AD2043" s="440"/>
      <c r="AE2043" s="443"/>
      <c r="AF2043" s="439"/>
      <c r="AG2043" s="439"/>
      <c r="AH2043" s="439"/>
      <c r="AI2043" s="440"/>
      <c r="AJ2043" s="443"/>
      <c r="AK2043" s="439"/>
      <c r="AL2043" s="439"/>
      <c r="AM2043" s="439"/>
      <c r="AN2043" s="440"/>
    </row>
    <row r="2044" spans="1:40" outlineLevel="2">
      <c r="A2044" s="882">
        <f>ROW()</f>
        <v>2044</v>
      </c>
      <c r="B2044" s="453"/>
      <c r="D2044" s="452" t="s">
        <v>31</v>
      </c>
      <c r="E2044" s="438"/>
      <c r="F2044" s="438"/>
      <c r="G2044" s="438"/>
      <c r="H2044" s="439"/>
      <c r="I2044" s="439"/>
      <c r="J2044" s="443"/>
      <c r="K2044" s="439"/>
      <c r="L2044" s="439"/>
      <c r="M2044" s="439"/>
      <c r="N2044" s="439"/>
      <c r="O2044" s="443"/>
      <c r="P2044" s="439"/>
      <c r="Q2044" s="439"/>
      <c r="R2044" s="439"/>
      <c r="S2044" s="440">
        <f t="shared" si="1983"/>
        <v>0</v>
      </c>
      <c r="T2044" s="439"/>
      <c r="U2044" s="439"/>
      <c r="V2044" s="439"/>
      <c r="W2044" s="439"/>
      <c r="X2044" s="440"/>
      <c r="Y2044" s="443"/>
      <c r="Z2044" s="439"/>
      <c r="AA2044" s="439"/>
      <c r="AB2044" s="439"/>
      <c r="AC2044" s="439"/>
      <c r="AD2044" s="440"/>
      <c r="AE2044" s="443"/>
      <c r="AF2044" s="439"/>
      <c r="AG2044" s="439"/>
      <c r="AH2044" s="439"/>
      <c r="AI2044" s="440"/>
      <c r="AJ2044" s="443"/>
      <c r="AK2044" s="439"/>
      <c r="AL2044" s="439"/>
      <c r="AM2044" s="439"/>
      <c r="AN2044" s="440"/>
    </row>
    <row r="2045" spans="1:40" outlineLevel="2">
      <c r="A2045" s="882">
        <f>ROW()</f>
        <v>2045</v>
      </c>
      <c r="B2045" s="453"/>
      <c r="D2045" s="452" t="s">
        <v>32</v>
      </c>
      <c r="E2045" s="438"/>
      <c r="F2045" s="438"/>
      <c r="G2045" s="438"/>
      <c r="H2045" s="439"/>
      <c r="I2045" s="439"/>
      <c r="J2045" s="443"/>
      <c r="K2045" s="439"/>
      <c r="L2045" s="439"/>
      <c r="M2045" s="439"/>
      <c r="N2045" s="439"/>
      <c r="O2045" s="443"/>
      <c r="P2045" s="439"/>
      <c r="Q2045" s="439"/>
      <c r="R2045" s="439"/>
      <c r="S2045" s="440">
        <f t="shared" si="1983"/>
        <v>0</v>
      </c>
      <c r="T2045" s="439"/>
      <c r="U2045" s="439"/>
      <c r="V2045" s="439"/>
      <c r="W2045" s="439"/>
      <c r="X2045" s="440"/>
      <c r="Y2045" s="443"/>
      <c r="Z2045" s="439"/>
      <c r="AA2045" s="439"/>
      <c r="AB2045" s="439"/>
      <c r="AC2045" s="439"/>
      <c r="AD2045" s="440"/>
      <c r="AE2045" s="443"/>
      <c r="AF2045" s="439"/>
      <c r="AG2045" s="439"/>
      <c r="AH2045" s="439"/>
      <c r="AI2045" s="440"/>
      <c r="AJ2045" s="443"/>
      <c r="AK2045" s="439"/>
      <c r="AL2045" s="439"/>
      <c r="AM2045" s="439"/>
      <c r="AN2045" s="440"/>
    </row>
    <row r="2046" spans="1:40" outlineLevel="2">
      <c r="A2046" s="882">
        <f>ROW()</f>
        <v>2046</v>
      </c>
      <c r="B2046" s="453"/>
      <c r="D2046" s="452" t="s">
        <v>33</v>
      </c>
      <c r="E2046" s="438"/>
      <c r="F2046" s="438"/>
      <c r="G2046" s="438"/>
      <c r="H2046" s="439"/>
      <c r="I2046" s="439"/>
      <c r="J2046" s="443"/>
      <c r="K2046" s="439"/>
      <c r="L2046" s="439"/>
      <c r="M2046" s="439"/>
      <c r="N2046" s="439"/>
      <c r="O2046" s="443"/>
      <c r="P2046" s="439"/>
      <c r="Q2046" s="439"/>
      <c r="R2046" s="439"/>
      <c r="S2046" s="440">
        <f t="shared" si="1983"/>
        <v>0</v>
      </c>
      <c r="T2046" s="439"/>
      <c r="U2046" s="439"/>
      <c r="V2046" s="439"/>
      <c r="W2046" s="439"/>
      <c r="X2046" s="440"/>
      <c r="Y2046" s="443"/>
      <c r="Z2046" s="439"/>
      <c r="AA2046" s="439"/>
      <c r="AB2046" s="439"/>
      <c r="AC2046" s="439"/>
      <c r="AD2046" s="440"/>
      <c r="AE2046" s="443"/>
      <c r="AF2046" s="439"/>
      <c r="AG2046" s="439"/>
      <c r="AH2046" s="439"/>
      <c r="AI2046" s="440"/>
      <c r="AJ2046" s="443"/>
      <c r="AK2046" s="439"/>
      <c r="AL2046" s="439"/>
      <c r="AM2046" s="439"/>
      <c r="AN2046" s="440"/>
    </row>
    <row r="2047" spans="1:40" outlineLevel="2">
      <c r="A2047" s="882">
        <f>ROW()</f>
        <v>2047</v>
      </c>
      <c r="B2047" s="453"/>
      <c r="D2047" s="452" t="s">
        <v>27</v>
      </c>
      <c r="E2047" s="438"/>
      <c r="F2047" s="438"/>
      <c r="G2047" s="438"/>
      <c r="H2047" s="439"/>
      <c r="I2047" s="439"/>
      <c r="J2047" s="443"/>
      <c r="K2047" s="439"/>
      <c r="L2047" s="439"/>
      <c r="M2047" s="439"/>
      <c r="N2047" s="439"/>
      <c r="O2047" s="443"/>
      <c r="P2047" s="439"/>
      <c r="Q2047" s="439"/>
      <c r="R2047" s="439"/>
      <c r="S2047" s="440">
        <f t="shared" si="1983"/>
        <v>0</v>
      </c>
      <c r="T2047" s="439"/>
      <c r="U2047" s="439"/>
      <c r="V2047" s="439"/>
      <c r="W2047" s="439"/>
      <c r="X2047" s="440"/>
      <c r="Y2047" s="443"/>
      <c r="Z2047" s="439"/>
      <c r="AA2047" s="439"/>
      <c r="AB2047" s="439"/>
      <c r="AC2047" s="439"/>
      <c r="AD2047" s="440"/>
      <c r="AE2047" s="443"/>
      <c r="AF2047" s="439"/>
      <c r="AG2047" s="439"/>
      <c r="AH2047" s="439"/>
      <c r="AI2047" s="440"/>
      <c r="AJ2047" s="443"/>
      <c r="AK2047" s="439"/>
      <c r="AL2047" s="439"/>
      <c r="AM2047" s="439"/>
      <c r="AN2047" s="440"/>
    </row>
    <row r="2048" spans="1:40" outlineLevel="2">
      <c r="A2048" s="882">
        <f>ROW()</f>
        <v>2048</v>
      </c>
      <c r="B2048" s="453"/>
      <c r="D2048" s="452" t="s">
        <v>34</v>
      </c>
      <c r="E2048" s="438"/>
      <c r="F2048" s="438"/>
      <c r="G2048" s="438"/>
      <c r="H2048" s="439"/>
      <c r="I2048" s="439"/>
      <c r="J2048" s="443"/>
      <c r="K2048" s="439"/>
      <c r="L2048" s="439"/>
      <c r="M2048" s="439"/>
      <c r="N2048" s="439"/>
      <c r="O2048" s="443"/>
      <c r="P2048" s="439"/>
      <c r="Q2048" s="439"/>
      <c r="R2048" s="439"/>
      <c r="S2048" s="440">
        <f t="shared" si="1983"/>
        <v>0</v>
      </c>
      <c r="T2048" s="439"/>
      <c r="U2048" s="439"/>
      <c r="V2048" s="439"/>
      <c r="W2048" s="439"/>
      <c r="X2048" s="440"/>
      <c r="Y2048" s="443"/>
      <c r="Z2048" s="439"/>
      <c r="AA2048" s="439"/>
      <c r="AB2048" s="439"/>
      <c r="AC2048" s="439"/>
      <c r="AD2048" s="440"/>
      <c r="AE2048" s="443"/>
      <c r="AF2048" s="439"/>
      <c r="AG2048" s="439"/>
      <c r="AH2048" s="439"/>
      <c r="AI2048" s="440"/>
      <c r="AJ2048" s="443"/>
      <c r="AK2048" s="439"/>
      <c r="AL2048" s="439"/>
      <c r="AM2048" s="439"/>
      <c r="AN2048" s="440"/>
    </row>
    <row r="2049" spans="1:40" outlineLevel="2">
      <c r="A2049" s="882">
        <f>ROW()</f>
        <v>2049</v>
      </c>
      <c r="B2049" s="453"/>
      <c r="D2049" s="452" t="s">
        <v>35</v>
      </c>
      <c r="E2049" s="438"/>
      <c r="F2049" s="438"/>
      <c r="G2049" s="438"/>
      <c r="H2049" s="439"/>
      <c r="I2049" s="439"/>
      <c r="J2049" s="443"/>
      <c r="K2049" s="439"/>
      <c r="L2049" s="439"/>
      <c r="M2049" s="439"/>
      <c r="N2049" s="439"/>
      <c r="O2049" s="443"/>
      <c r="P2049" s="439"/>
      <c r="Q2049" s="439"/>
      <c r="R2049" s="439"/>
      <c r="S2049" s="440">
        <f t="shared" si="1983"/>
        <v>0</v>
      </c>
      <c r="T2049" s="439"/>
      <c r="U2049" s="439"/>
      <c r="V2049" s="439"/>
      <c r="W2049" s="439"/>
      <c r="X2049" s="440"/>
      <c r="Y2049" s="443"/>
      <c r="Z2049" s="439"/>
      <c r="AA2049" s="439"/>
      <c r="AB2049" s="439"/>
      <c r="AC2049" s="439"/>
      <c r="AD2049" s="440"/>
      <c r="AE2049" s="443"/>
      <c r="AF2049" s="439"/>
      <c r="AG2049" s="439"/>
      <c r="AH2049" s="439"/>
      <c r="AI2049" s="440"/>
      <c r="AJ2049" s="443"/>
      <c r="AK2049" s="439"/>
      <c r="AL2049" s="439"/>
      <c r="AM2049" s="439"/>
      <c r="AN2049" s="440"/>
    </row>
    <row r="2050" spans="1:40" outlineLevel="2">
      <c r="A2050" s="882">
        <f>ROW()</f>
        <v>2050</v>
      </c>
      <c r="B2050" s="453"/>
      <c r="D2050" s="452" t="s">
        <v>302</v>
      </c>
      <c r="E2050" s="438"/>
      <c r="F2050" s="438"/>
      <c r="G2050" s="438"/>
      <c r="H2050" s="439"/>
      <c r="I2050" s="439"/>
      <c r="J2050" s="443"/>
      <c r="K2050" s="439"/>
      <c r="L2050" s="439"/>
      <c r="M2050" s="439"/>
      <c r="N2050" s="439"/>
      <c r="O2050" s="443"/>
      <c r="P2050" s="439"/>
      <c r="Q2050" s="439"/>
      <c r="R2050" s="439"/>
      <c r="S2050" s="440">
        <f t="shared" si="1983"/>
        <v>0</v>
      </c>
      <c r="T2050" s="439"/>
      <c r="U2050" s="439"/>
      <c r="V2050" s="439"/>
      <c r="W2050" s="439"/>
      <c r="X2050" s="440"/>
      <c r="Y2050" s="443"/>
      <c r="Z2050" s="439"/>
      <c r="AA2050" s="439"/>
      <c r="AB2050" s="439"/>
      <c r="AC2050" s="439"/>
      <c r="AD2050" s="440"/>
      <c r="AE2050" s="443"/>
      <c r="AF2050" s="439"/>
      <c r="AG2050" s="439"/>
      <c r="AH2050" s="439"/>
      <c r="AI2050" s="440"/>
      <c r="AJ2050" s="443"/>
      <c r="AK2050" s="439"/>
      <c r="AL2050" s="439"/>
      <c r="AM2050" s="439"/>
      <c r="AN2050" s="440"/>
    </row>
    <row r="2051" spans="1:40" outlineLevel="2">
      <c r="A2051" s="882">
        <f>ROW()</f>
        <v>2051</v>
      </c>
      <c r="B2051" s="453"/>
      <c r="D2051" s="452" t="s">
        <v>36</v>
      </c>
      <c r="E2051" s="438"/>
      <c r="F2051" s="438"/>
      <c r="G2051" s="438"/>
      <c r="H2051" s="439"/>
      <c r="I2051" s="439"/>
      <c r="J2051" s="443"/>
      <c r="K2051" s="439"/>
      <c r="L2051" s="439"/>
      <c r="M2051" s="439"/>
      <c r="N2051" s="439"/>
      <c r="O2051" s="443"/>
      <c r="P2051" s="439"/>
      <c r="Q2051" s="439"/>
      <c r="R2051" s="439"/>
      <c r="S2051" s="440">
        <f t="shared" si="1983"/>
        <v>0</v>
      </c>
      <c r="T2051" s="439"/>
      <c r="U2051" s="439"/>
      <c r="V2051" s="439"/>
      <c r="W2051" s="439"/>
      <c r="X2051" s="440"/>
      <c r="Y2051" s="443"/>
      <c r="Z2051" s="439"/>
      <c r="AA2051" s="439"/>
      <c r="AB2051" s="439"/>
      <c r="AC2051" s="439"/>
      <c r="AD2051" s="440"/>
      <c r="AE2051" s="443"/>
      <c r="AF2051" s="439"/>
      <c r="AG2051" s="439"/>
      <c r="AH2051" s="439"/>
      <c r="AI2051" s="440"/>
      <c r="AJ2051" s="443"/>
      <c r="AK2051" s="439"/>
      <c r="AL2051" s="439"/>
      <c r="AM2051" s="439"/>
      <c r="AN2051" s="440"/>
    </row>
    <row r="2052" spans="1:40" outlineLevel="2">
      <c r="A2052" s="882">
        <f>ROW()</f>
        <v>2052</v>
      </c>
      <c r="B2052" s="453"/>
      <c r="D2052" s="452" t="s">
        <v>583</v>
      </c>
      <c r="E2052" s="438"/>
      <c r="F2052" s="438"/>
      <c r="G2052" s="438"/>
      <c r="H2052" s="439"/>
      <c r="I2052" s="439"/>
      <c r="J2052" s="443"/>
      <c r="K2052" s="439"/>
      <c r="L2052" s="439"/>
      <c r="M2052" s="439"/>
      <c r="N2052" s="439"/>
      <c r="O2052" s="443"/>
      <c r="P2052" s="439"/>
      <c r="Q2052" s="439"/>
      <c r="R2052" s="439"/>
      <c r="S2052" s="440">
        <f t="shared" si="1983"/>
        <v>0</v>
      </c>
      <c r="T2052" s="439"/>
      <c r="U2052" s="439"/>
      <c r="V2052" s="439"/>
      <c r="W2052" s="439"/>
      <c r="X2052" s="440"/>
      <c r="Y2052" s="443"/>
      <c r="Z2052" s="439"/>
      <c r="AA2052" s="439"/>
      <c r="AB2052" s="439"/>
      <c r="AC2052" s="439"/>
      <c r="AD2052" s="440"/>
      <c r="AE2052" s="443"/>
      <c r="AF2052" s="439"/>
      <c r="AG2052" s="439"/>
      <c r="AH2052" s="439"/>
      <c r="AI2052" s="440"/>
      <c r="AJ2052" s="443"/>
      <c r="AK2052" s="439"/>
      <c r="AL2052" s="439"/>
      <c r="AM2052" s="439"/>
      <c r="AN2052" s="440"/>
    </row>
    <row r="2053" spans="1:40" outlineLevel="2">
      <c r="A2053" s="882">
        <f>ROW()</f>
        <v>2053</v>
      </c>
      <c r="B2053" s="453"/>
      <c r="D2053" s="452" t="s">
        <v>81</v>
      </c>
      <c r="E2053" s="438"/>
      <c r="F2053" s="438"/>
      <c r="G2053" s="438"/>
      <c r="H2053" s="439"/>
      <c r="I2053" s="439"/>
      <c r="J2053" s="443"/>
      <c r="K2053" s="439"/>
      <c r="L2053" s="439"/>
      <c r="M2053" s="439"/>
      <c r="N2053" s="439"/>
      <c r="O2053" s="443"/>
      <c r="P2053" s="439"/>
      <c r="Q2053" s="439"/>
      <c r="R2053" s="439"/>
      <c r="S2053" s="440">
        <f t="shared" si="1983"/>
        <v>0</v>
      </c>
      <c r="T2053" s="439"/>
      <c r="U2053" s="439"/>
      <c r="V2053" s="439"/>
      <c r="W2053" s="439"/>
      <c r="X2053" s="440"/>
      <c r="Y2053" s="443"/>
      <c r="Z2053" s="439"/>
      <c r="AA2053" s="439"/>
      <c r="AB2053" s="439"/>
      <c r="AC2053" s="439"/>
      <c r="AD2053" s="440"/>
      <c r="AE2053" s="443"/>
      <c r="AF2053" s="439"/>
      <c r="AG2053" s="439"/>
      <c r="AH2053" s="439"/>
      <c r="AI2053" s="440"/>
      <c r="AJ2053" s="443"/>
      <c r="AK2053" s="439"/>
      <c r="AL2053" s="439"/>
      <c r="AM2053" s="439"/>
      <c r="AN2053" s="440"/>
    </row>
    <row r="2054" spans="1:40" outlineLevel="2">
      <c r="A2054" s="882">
        <f>ROW()</f>
        <v>2054</v>
      </c>
      <c r="B2054" s="453"/>
      <c r="D2054" s="452" t="s">
        <v>28</v>
      </c>
      <c r="E2054" s="438"/>
      <c r="F2054" s="438"/>
      <c r="G2054" s="438"/>
      <c r="H2054" s="439"/>
      <c r="I2054" s="439"/>
      <c r="J2054" s="443"/>
      <c r="K2054" s="439"/>
      <c r="L2054" s="439"/>
      <c r="M2054" s="439"/>
      <c r="N2054" s="439"/>
      <c r="O2054" s="443"/>
      <c r="P2054" s="439"/>
      <c r="Q2054" s="439"/>
      <c r="R2054" s="439"/>
      <c r="S2054" s="440">
        <f t="shared" si="1983"/>
        <v>0</v>
      </c>
      <c r="T2054" s="439"/>
      <c r="U2054" s="439"/>
      <c r="V2054" s="439"/>
      <c r="W2054" s="439"/>
      <c r="X2054" s="440"/>
      <c r="Y2054" s="443"/>
      <c r="Z2054" s="439"/>
      <c r="AA2054" s="439"/>
      <c r="AB2054" s="439"/>
      <c r="AC2054" s="439"/>
      <c r="AD2054" s="440"/>
      <c r="AE2054" s="443"/>
      <c r="AF2054" s="439"/>
      <c r="AG2054" s="439"/>
      <c r="AH2054" s="439"/>
      <c r="AI2054" s="440"/>
      <c r="AJ2054" s="443"/>
      <c r="AK2054" s="439"/>
      <c r="AL2054" s="439"/>
      <c r="AM2054" s="439"/>
      <c r="AN2054" s="440"/>
    </row>
    <row r="2055" spans="1:40" outlineLevel="2">
      <c r="A2055" s="882">
        <f>ROW()</f>
        <v>2055</v>
      </c>
      <c r="B2055" s="453"/>
      <c r="D2055" s="456" t="s">
        <v>443</v>
      </c>
      <c r="E2055" s="457"/>
      <c r="F2055" s="457"/>
      <c r="G2055" s="457"/>
      <c r="H2055" s="441"/>
      <c r="I2055" s="441"/>
      <c r="J2055" s="462"/>
      <c r="K2055" s="441"/>
      <c r="L2055" s="441"/>
      <c r="M2055" s="441"/>
      <c r="N2055" s="441"/>
      <c r="O2055" s="462"/>
      <c r="P2055" s="441"/>
      <c r="Q2055" s="441"/>
      <c r="R2055" s="441"/>
      <c r="S2055" s="442">
        <f t="shared" si="1983"/>
        <v>0</v>
      </c>
      <c r="T2055" s="441"/>
      <c r="U2055" s="441"/>
      <c r="V2055" s="441"/>
      <c r="W2055" s="441"/>
      <c r="X2055" s="442"/>
      <c r="Y2055" s="462"/>
      <c r="Z2055" s="441"/>
      <c r="AA2055" s="441"/>
      <c r="AB2055" s="441"/>
      <c r="AC2055" s="441"/>
      <c r="AD2055" s="442"/>
      <c r="AE2055" s="462"/>
      <c r="AF2055" s="441"/>
      <c r="AG2055" s="441"/>
      <c r="AH2055" s="441"/>
      <c r="AI2055" s="442"/>
      <c r="AJ2055" s="462"/>
      <c r="AK2055" s="441"/>
      <c r="AL2055" s="441"/>
      <c r="AM2055" s="441"/>
      <c r="AN2055" s="442"/>
    </row>
    <row r="2056" spans="1:40" outlineLevel="2">
      <c r="A2056" s="882">
        <f>ROW()</f>
        <v>2056</v>
      </c>
      <c r="B2056" s="453"/>
      <c r="D2056" s="452" t="s">
        <v>24</v>
      </c>
      <c r="E2056" s="438"/>
      <c r="F2056" s="438"/>
      <c r="G2056" s="438"/>
      <c r="H2056" s="439"/>
      <c r="I2056" s="439"/>
      <c r="J2056" s="443"/>
      <c r="K2056" s="439"/>
      <c r="L2056" s="439"/>
      <c r="M2056" s="439"/>
      <c r="N2056" s="439"/>
      <c r="O2056" s="443"/>
      <c r="P2056" s="439"/>
      <c r="Q2056" s="439"/>
      <c r="R2056" s="439"/>
      <c r="S2056" s="440">
        <f>SUM(S2040:S2055)</f>
        <v>0.13795888028959863</v>
      </c>
      <c r="T2056" s="439"/>
      <c r="U2056" s="439"/>
      <c r="V2056" s="439"/>
      <c r="W2056" s="439"/>
      <c r="X2056" s="440"/>
      <c r="Y2056" s="443"/>
      <c r="Z2056" s="439"/>
      <c r="AA2056" s="439"/>
      <c r="AB2056" s="439"/>
      <c r="AC2056" s="439"/>
      <c r="AD2056" s="440"/>
      <c r="AE2056" s="443"/>
      <c r="AF2056" s="439"/>
      <c r="AG2056" s="439"/>
      <c r="AH2056" s="439"/>
      <c r="AI2056" s="440"/>
      <c r="AJ2056" s="443"/>
      <c r="AK2056" s="439"/>
      <c r="AL2056" s="439"/>
      <c r="AM2056" s="439"/>
      <c r="AN2056" s="440"/>
    </row>
    <row r="2057" spans="1:40" outlineLevel="1">
      <c r="A2057" s="732" t="s">
        <v>22</v>
      </c>
      <c r="B2057" s="733"/>
      <c r="C2057" s="881"/>
      <c r="D2057" s="733"/>
      <c r="E2057" s="733"/>
      <c r="F2057" s="733"/>
      <c r="G2057" s="730"/>
      <c r="H2057" s="733"/>
      <c r="I2057" s="730"/>
      <c r="J2057" s="729"/>
      <c r="K2057" s="730"/>
      <c r="L2057" s="730"/>
      <c r="M2057" s="730"/>
      <c r="N2057" s="730"/>
      <c r="O2057" s="729"/>
      <c r="P2057" s="730"/>
      <c r="Q2057" s="730"/>
      <c r="R2057" s="730"/>
      <c r="S2057" s="731"/>
      <c r="T2057" s="730"/>
      <c r="U2057" s="730"/>
      <c r="V2057" s="730"/>
      <c r="W2057" s="730"/>
      <c r="X2057" s="731"/>
      <c r="Y2057" s="729"/>
      <c r="Z2057" s="730"/>
      <c r="AA2057" s="730"/>
      <c r="AB2057" s="730"/>
      <c r="AC2057" s="730"/>
      <c r="AD2057" s="731"/>
      <c r="AE2057" s="729"/>
      <c r="AF2057" s="730"/>
      <c r="AG2057" s="730"/>
      <c r="AH2057" s="730"/>
      <c r="AI2057" s="731"/>
      <c r="AJ2057" s="729"/>
      <c r="AK2057" s="730"/>
      <c r="AL2057" s="730"/>
      <c r="AM2057" s="730"/>
      <c r="AN2057" s="731"/>
    </row>
    <row r="2058" spans="1:40" outlineLevel="2">
      <c r="A2058" s="882">
        <f>ROW()</f>
        <v>2058</v>
      </c>
      <c r="B2058" s="453"/>
      <c r="D2058" s="452" t="s">
        <v>300</v>
      </c>
      <c r="H2058" s="458"/>
      <c r="I2058" s="458"/>
      <c r="J2058" s="459"/>
      <c r="K2058" s="458"/>
      <c r="L2058" s="458"/>
      <c r="M2058" s="458"/>
      <c r="N2058" s="458"/>
      <c r="O2058" s="459"/>
      <c r="P2058" s="458"/>
      <c r="Q2058" s="31"/>
      <c r="R2058" s="439">
        <f t="shared" ref="R2058:AN2058" si="1984">R1950+R1968+R1986+R2004+R2022 + R2040</f>
        <v>4.7757341507431796</v>
      </c>
      <c r="S2058" s="313">
        <f t="shared" si="1984"/>
        <v>4.7653786852683675</v>
      </c>
      <c r="T2058" s="439">
        <f t="shared" si="1984"/>
        <v>4.7453560857504336</v>
      </c>
      <c r="U2058" s="439">
        <f t="shared" si="1984"/>
        <v>4.7053108867145648</v>
      </c>
      <c r="V2058" s="439">
        <f t="shared" si="1984"/>
        <v>4.665265687678696</v>
      </c>
      <c r="W2058" s="439">
        <f t="shared" si="1984"/>
        <v>4.6252204886428272</v>
      </c>
      <c r="X2058" s="440">
        <f t="shared" si="1984"/>
        <v>4.5851752896069584</v>
      </c>
      <c r="Y2058" s="443">
        <f t="shared" si="1984"/>
        <v>4.5544023010861068</v>
      </c>
      <c r="Z2058" s="439">
        <f t="shared" si="1984"/>
        <v>4.4928563240444026</v>
      </c>
      <c r="AA2058" s="439">
        <f t="shared" si="1984"/>
        <v>4.4313103470026984</v>
      </c>
      <c r="AB2058" s="439">
        <f t="shared" si="1984"/>
        <v>4.3697643699609943</v>
      </c>
      <c r="AC2058" s="439">
        <f t="shared" si="1984"/>
        <v>4.3082183929192901</v>
      </c>
      <c r="AD2058" s="440">
        <f t="shared" si="1984"/>
        <v>4.2466724158775859</v>
      </c>
      <c r="AE2058" s="443">
        <f t="shared" si="1984"/>
        <v>4.1855208773296422</v>
      </c>
      <c r="AF2058" s="439">
        <f t="shared" si="1984"/>
        <v>4.1243693387816984</v>
      </c>
      <c r="AG2058" s="439">
        <f t="shared" si="1984"/>
        <v>4.0632178002337547</v>
      </c>
      <c r="AH2058" s="439">
        <f t="shared" si="1984"/>
        <v>4.0020662616858109</v>
      </c>
      <c r="AI2058" s="440">
        <f t="shared" si="1984"/>
        <v>3.9409147231378676</v>
      </c>
      <c r="AJ2058" s="443">
        <f t="shared" si="1984"/>
        <v>3.8793379305888385</v>
      </c>
      <c r="AK2058" s="439">
        <f t="shared" si="1984"/>
        <v>3.8177611380398093</v>
      </c>
      <c r="AL2058" s="439">
        <f t="shared" si="1984"/>
        <v>3.7561843454907802</v>
      </c>
      <c r="AM2058" s="439">
        <f t="shared" si="1984"/>
        <v>3.694607552941751</v>
      </c>
      <c r="AN2058" s="440">
        <f t="shared" si="1984"/>
        <v>3.6330307603927219</v>
      </c>
    </row>
    <row r="2059" spans="1:40" outlineLevel="2">
      <c r="A2059" s="882">
        <f>ROW()</f>
        <v>2059</v>
      </c>
      <c r="B2059" s="453"/>
      <c r="D2059" s="452" t="s">
        <v>301</v>
      </c>
      <c r="H2059" s="458"/>
      <c r="I2059" s="458"/>
      <c r="J2059" s="459"/>
      <c r="K2059" s="458"/>
      <c r="L2059" s="458"/>
      <c r="M2059" s="458"/>
      <c r="N2059" s="458"/>
      <c r="O2059" s="459"/>
      <c r="P2059" s="458"/>
      <c r="Q2059" s="31"/>
      <c r="R2059" s="439">
        <f t="shared" ref="R2059:AN2059" si="1985">R1951+R1969+R1987+R2005+R2023 + R2041</f>
        <v>0</v>
      </c>
      <c r="S2059" s="313">
        <f t="shared" si="1985"/>
        <v>0</v>
      </c>
      <c r="T2059" s="439">
        <f t="shared" si="1985"/>
        <v>0</v>
      </c>
      <c r="U2059" s="439">
        <f t="shared" si="1985"/>
        <v>0</v>
      </c>
      <c r="V2059" s="439">
        <f t="shared" si="1985"/>
        <v>0</v>
      </c>
      <c r="W2059" s="439">
        <f t="shared" si="1985"/>
        <v>0</v>
      </c>
      <c r="X2059" s="440">
        <f t="shared" si="1985"/>
        <v>0</v>
      </c>
      <c r="Y2059" s="443">
        <f t="shared" si="1985"/>
        <v>0</v>
      </c>
      <c r="Z2059" s="439">
        <f t="shared" si="1985"/>
        <v>0</v>
      </c>
      <c r="AA2059" s="439">
        <f t="shared" si="1985"/>
        <v>0</v>
      </c>
      <c r="AB2059" s="439">
        <f t="shared" si="1985"/>
        <v>0</v>
      </c>
      <c r="AC2059" s="439">
        <f t="shared" si="1985"/>
        <v>0</v>
      </c>
      <c r="AD2059" s="440">
        <f t="shared" si="1985"/>
        <v>0</v>
      </c>
      <c r="AE2059" s="443">
        <f t="shared" si="1985"/>
        <v>0</v>
      </c>
      <c r="AF2059" s="439">
        <f t="shared" si="1985"/>
        <v>0</v>
      </c>
      <c r="AG2059" s="439">
        <f t="shared" si="1985"/>
        <v>0</v>
      </c>
      <c r="AH2059" s="439">
        <f t="shared" si="1985"/>
        <v>0</v>
      </c>
      <c r="AI2059" s="440">
        <f t="shared" si="1985"/>
        <v>0</v>
      </c>
      <c r="AJ2059" s="443">
        <f t="shared" si="1985"/>
        <v>0</v>
      </c>
      <c r="AK2059" s="439">
        <f t="shared" si="1985"/>
        <v>0</v>
      </c>
      <c r="AL2059" s="439">
        <f t="shared" si="1985"/>
        <v>0</v>
      </c>
      <c r="AM2059" s="439">
        <f t="shared" si="1985"/>
        <v>0</v>
      </c>
      <c r="AN2059" s="440">
        <f t="shared" si="1985"/>
        <v>0</v>
      </c>
    </row>
    <row r="2060" spans="1:40" outlineLevel="2">
      <c r="A2060" s="882">
        <f>ROW()</f>
        <v>2060</v>
      </c>
      <c r="B2060" s="453"/>
      <c r="D2060" s="452" t="s">
        <v>29</v>
      </c>
      <c r="H2060" s="458"/>
      <c r="I2060" s="458"/>
      <c r="J2060" s="459"/>
      <c r="K2060" s="458"/>
      <c r="L2060" s="458"/>
      <c r="M2060" s="458"/>
      <c r="N2060" s="458"/>
      <c r="O2060" s="459"/>
      <c r="P2060" s="458"/>
      <c r="Q2060" s="31"/>
      <c r="R2060" s="439">
        <f t="shared" ref="R2060:AN2060" si="1986">R1952+R1970+R1988+R2006+R2024 + R2042</f>
        <v>0</v>
      </c>
      <c r="S2060" s="313">
        <f t="shared" si="1986"/>
        <v>0</v>
      </c>
      <c r="T2060" s="439">
        <f t="shared" si="1986"/>
        <v>0</v>
      </c>
      <c r="U2060" s="439">
        <f t="shared" si="1986"/>
        <v>0</v>
      </c>
      <c r="V2060" s="439">
        <f t="shared" si="1986"/>
        <v>0</v>
      </c>
      <c r="W2060" s="439">
        <f t="shared" si="1986"/>
        <v>0</v>
      </c>
      <c r="X2060" s="440">
        <f t="shared" si="1986"/>
        <v>0</v>
      </c>
      <c r="Y2060" s="443">
        <f t="shared" si="1986"/>
        <v>0</v>
      </c>
      <c r="Z2060" s="439">
        <f t="shared" si="1986"/>
        <v>0</v>
      </c>
      <c r="AA2060" s="439">
        <f t="shared" si="1986"/>
        <v>0</v>
      </c>
      <c r="AB2060" s="439">
        <f t="shared" si="1986"/>
        <v>0</v>
      </c>
      <c r="AC2060" s="439">
        <f t="shared" si="1986"/>
        <v>0</v>
      </c>
      <c r="AD2060" s="440">
        <f t="shared" si="1986"/>
        <v>0</v>
      </c>
      <c r="AE2060" s="443">
        <f t="shared" si="1986"/>
        <v>0</v>
      </c>
      <c r="AF2060" s="439">
        <f t="shared" si="1986"/>
        <v>0</v>
      </c>
      <c r="AG2060" s="439">
        <f t="shared" si="1986"/>
        <v>0</v>
      </c>
      <c r="AH2060" s="439">
        <f t="shared" si="1986"/>
        <v>0</v>
      </c>
      <c r="AI2060" s="440">
        <f t="shared" si="1986"/>
        <v>0</v>
      </c>
      <c r="AJ2060" s="443">
        <f t="shared" si="1986"/>
        <v>0</v>
      </c>
      <c r="AK2060" s="439">
        <f t="shared" si="1986"/>
        <v>0</v>
      </c>
      <c r="AL2060" s="439">
        <f t="shared" si="1986"/>
        <v>0</v>
      </c>
      <c r="AM2060" s="439">
        <f t="shared" si="1986"/>
        <v>0</v>
      </c>
      <c r="AN2060" s="440">
        <f t="shared" si="1986"/>
        <v>0</v>
      </c>
    </row>
    <row r="2061" spans="1:40" outlineLevel="2">
      <c r="A2061" s="882">
        <f>ROW()</f>
        <v>2061</v>
      </c>
      <c r="B2061" s="453"/>
      <c r="D2061" s="452" t="s">
        <v>30</v>
      </c>
      <c r="H2061" s="458"/>
      <c r="I2061" s="458"/>
      <c r="J2061" s="459"/>
      <c r="K2061" s="458"/>
      <c r="L2061" s="458"/>
      <c r="M2061" s="458"/>
      <c r="N2061" s="458"/>
      <c r="O2061" s="459"/>
      <c r="P2061" s="458"/>
      <c r="Q2061" s="31"/>
      <c r="R2061" s="439">
        <f t="shared" ref="R2061:AN2061" si="1987">R1953+R1971+R1989+R2007+R2025 + R2043</f>
        <v>16.753032997287125</v>
      </c>
      <c r="S2061" s="313">
        <f t="shared" si="1987"/>
        <v>16.695695897346546</v>
      </c>
      <c r="T2061" s="439">
        <f t="shared" si="1987"/>
        <v>16.55420694906395</v>
      </c>
      <c r="U2061" s="439">
        <f t="shared" si="1987"/>
        <v>16.271229052498754</v>
      </c>
      <c r="V2061" s="439">
        <f t="shared" si="1987"/>
        <v>15.988251155933558</v>
      </c>
      <c r="W2061" s="439">
        <f t="shared" si="1987"/>
        <v>15.705273259368361</v>
      </c>
      <c r="X2061" s="440">
        <f t="shared" si="1987"/>
        <v>15.422295362803165</v>
      </c>
      <c r="Y2061" s="443">
        <f t="shared" si="1987"/>
        <v>15.280806414520567</v>
      </c>
      <c r="Z2061" s="439">
        <f t="shared" si="1987"/>
        <v>14.997828517955371</v>
      </c>
      <c r="AA2061" s="439">
        <f t="shared" si="1987"/>
        <v>14.714850621390175</v>
      </c>
      <c r="AB2061" s="439">
        <f t="shared" si="1987"/>
        <v>14.431872724824979</v>
      </c>
      <c r="AC2061" s="439">
        <f t="shared" si="1987"/>
        <v>14.148894828259783</v>
      </c>
      <c r="AD2061" s="440">
        <f t="shared" si="1987"/>
        <v>13.865916931694587</v>
      </c>
      <c r="AE2061" s="443">
        <f t="shared" si="1987"/>
        <v>13.584752595993216</v>
      </c>
      <c r="AF2061" s="439">
        <f t="shared" si="1987"/>
        <v>13.303588260291844</v>
      </c>
      <c r="AG2061" s="439">
        <f t="shared" si="1987"/>
        <v>13.022423924590473</v>
      </c>
      <c r="AH2061" s="439">
        <f t="shared" si="1987"/>
        <v>12.741259588889102</v>
      </c>
      <c r="AI2061" s="440">
        <f t="shared" si="1987"/>
        <v>12.460095253187731</v>
      </c>
      <c r="AJ2061" s="443">
        <f t="shared" si="1987"/>
        <v>12.176911270160737</v>
      </c>
      <c r="AK2061" s="439">
        <f t="shared" si="1987"/>
        <v>11.893727287133743</v>
      </c>
      <c r="AL2061" s="439">
        <f t="shared" si="1987"/>
        <v>11.610543304106749</v>
      </c>
      <c r="AM2061" s="439">
        <f t="shared" si="1987"/>
        <v>11.327359321079754</v>
      </c>
      <c r="AN2061" s="440">
        <f t="shared" si="1987"/>
        <v>11.04417533805276</v>
      </c>
    </row>
    <row r="2062" spans="1:40" outlineLevel="2">
      <c r="A2062" s="882">
        <f>ROW()</f>
        <v>2062</v>
      </c>
      <c r="B2062" s="453"/>
      <c r="D2062" s="452" t="s">
        <v>31</v>
      </c>
      <c r="H2062" s="458"/>
      <c r="I2062" s="458"/>
      <c r="J2062" s="459"/>
      <c r="K2062" s="458"/>
      <c r="L2062" s="458"/>
      <c r="M2062" s="458"/>
      <c r="N2062" s="458"/>
      <c r="O2062" s="459"/>
      <c r="P2062" s="458"/>
      <c r="Q2062" s="31"/>
      <c r="R2062" s="439">
        <f t="shared" ref="R2062:AN2062" si="1988">R1954+R1972+R1990+R2008+R2026 + R2044</f>
        <v>0</v>
      </c>
      <c r="S2062" s="313">
        <f t="shared" si="1988"/>
        <v>0</v>
      </c>
      <c r="T2062" s="439">
        <f t="shared" si="1988"/>
        <v>0</v>
      </c>
      <c r="U2062" s="439">
        <f t="shared" si="1988"/>
        <v>0</v>
      </c>
      <c r="V2062" s="439">
        <f t="shared" si="1988"/>
        <v>0</v>
      </c>
      <c r="W2062" s="439">
        <f t="shared" si="1988"/>
        <v>0</v>
      </c>
      <c r="X2062" s="440">
        <f t="shared" si="1988"/>
        <v>0</v>
      </c>
      <c r="Y2062" s="443">
        <f t="shared" si="1988"/>
        <v>0</v>
      </c>
      <c r="Z2062" s="439">
        <f t="shared" si="1988"/>
        <v>0</v>
      </c>
      <c r="AA2062" s="439">
        <f t="shared" si="1988"/>
        <v>0</v>
      </c>
      <c r="AB2062" s="439">
        <f t="shared" si="1988"/>
        <v>0</v>
      </c>
      <c r="AC2062" s="439">
        <f t="shared" si="1988"/>
        <v>0</v>
      </c>
      <c r="AD2062" s="440">
        <f t="shared" si="1988"/>
        <v>0</v>
      </c>
      <c r="AE2062" s="443">
        <f t="shared" si="1988"/>
        <v>0</v>
      </c>
      <c r="AF2062" s="439">
        <f t="shared" si="1988"/>
        <v>0</v>
      </c>
      <c r="AG2062" s="439">
        <f t="shared" si="1988"/>
        <v>0</v>
      </c>
      <c r="AH2062" s="439">
        <f t="shared" si="1988"/>
        <v>0</v>
      </c>
      <c r="AI2062" s="440">
        <f t="shared" si="1988"/>
        <v>0</v>
      </c>
      <c r="AJ2062" s="443">
        <f t="shared" si="1988"/>
        <v>0</v>
      </c>
      <c r="AK2062" s="439">
        <f t="shared" si="1988"/>
        <v>0</v>
      </c>
      <c r="AL2062" s="439">
        <f t="shared" si="1988"/>
        <v>0</v>
      </c>
      <c r="AM2062" s="439">
        <f t="shared" si="1988"/>
        <v>0</v>
      </c>
      <c r="AN2062" s="440">
        <f t="shared" si="1988"/>
        <v>0</v>
      </c>
    </row>
    <row r="2063" spans="1:40" outlineLevel="2">
      <c r="A2063" s="882">
        <f>ROW()</f>
        <v>2063</v>
      </c>
      <c r="B2063" s="453"/>
      <c r="D2063" s="452" t="s">
        <v>32</v>
      </c>
      <c r="H2063" s="458"/>
      <c r="I2063" s="458"/>
      <c r="J2063" s="459"/>
      <c r="K2063" s="458"/>
      <c r="L2063" s="458"/>
      <c r="M2063" s="458"/>
      <c r="N2063" s="458"/>
      <c r="O2063" s="459"/>
      <c r="P2063" s="458"/>
      <c r="Q2063" s="31"/>
      <c r="R2063" s="439">
        <f t="shared" ref="R2063:AN2063" si="1989">R1955+R1973+R1991+R2009+R2027 + R2045</f>
        <v>0.26692802991452752</v>
      </c>
      <c r="S2063" s="313">
        <f t="shared" si="1989"/>
        <v>0.2633614539488312</v>
      </c>
      <c r="T2063" s="439">
        <f t="shared" si="1989"/>
        <v>0.25998502505205134</v>
      </c>
      <c r="U2063" s="439">
        <f t="shared" si="1989"/>
        <v>0.25323216725849157</v>
      </c>
      <c r="V2063" s="439">
        <f t="shared" si="1989"/>
        <v>0.2464793094649318</v>
      </c>
      <c r="W2063" s="439">
        <f t="shared" si="1989"/>
        <v>0.23972645167137202</v>
      </c>
      <c r="X2063" s="440">
        <f t="shared" si="1989"/>
        <v>0.23297359387781225</v>
      </c>
      <c r="Y2063" s="443">
        <f t="shared" si="1989"/>
        <v>0.22959716498103236</v>
      </c>
      <c r="Z2063" s="439">
        <f t="shared" si="1989"/>
        <v>0.22284430718747258</v>
      </c>
      <c r="AA2063" s="439">
        <f t="shared" si="1989"/>
        <v>0.21609144939391281</v>
      </c>
      <c r="AB2063" s="439">
        <f t="shared" si="1989"/>
        <v>0.20933859160035304</v>
      </c>
      <c r="AC2063" s="439">
        <f t="shared" si="1989"/>
        <v>0.20258573380679326</v>
      </c>
      <c r="AD2063" s="440">
        <f t="shared" si="1989"/>
        <v>0.19583287601323349</v>
      </c>
      <c r="AE2063" s="443">
        <f t="shared" si="1989"/>
        <v>0.18912329622393492</v>
      </c>
      <c r="AF2063" s="439">
        <f t="shared" si="1989"/>
        <v>0.18241371643463636</v>
      </c>
      <c r="AG2063" s="439">
        <f t="shared" si="1989"/>
        <v>0.17570413664533779</v>
      </c>
      <c r="AH2063" s="439">
        <f t="shared" si="1989"/>
        <v>0.16899455685603923</v>
      </c>
      <c r="AI2063" s="440">
        <f t="shared" si="1989"/>
        <v>0.16228497706674067</v>
      </c>
      <c r="AJ2063" s="443">
        <f t="shared" si="1989"/>
        <v>0.15552310302229314</v>
      </c>
      <c r="AK2063" s="439">
        <f t="shared" si="1989"/>
        <v>0.14876122897784561</v>
      </c>
      <c r="AL2063" s="439">
        <f t="shared" si="1989"/>
        <v>0.14199935493339808</v>
      </c>
      <c r="AM2063" s="439">
        <f t="shared" si="1989"/>
        <v>0.13523748088895055</v>
      </c>
      <c r="AN2063" s="440">
        <f t="shared" si="1989"/>
        <v>0.12847560684450302</v>
      </c>
    </row>
    <row r="2064" spans="1:40" outlineLevel="2">
      <c r="A2064" s="882">
        <f>ROW()</f>
        <v>2064</v>
      </c>
      <c r="B2064" s="453"/>
      <c r="D2064" s="452" t="s">
        <v>33</v>
      </c>
      <c r="H2064" s="458"/>
      <c r="I2064" s="458"/>
      <c r="J2064" s="459"/>
      <c r="K2064" s="458"/>
      <c r="L2064" s="458"/>
      <c r="M2064" s="458"/>
      <c r="N2064" s="458"/>
      <c r="O2064" s="459"/>
      <c r="P2064" s="458"/>
      <c r="Q2064" s="31"/>
      <c r="R2064" s="439">
        <f t="shared" ref="R2064:AN2064" si="1990">R1956+R1974+R1992+R2010+R2028 + R2046</f>
        <v>1.812494515029384E-2</v>
      </c>
      <c r="S2064" s="313">
        <f t="shared" si="1990"/>
        <v>1.7764254540282472E-2</v>
      </c>
      <c r="T2064" s="439">
        <f t="shared" si="1990"/>
        <v>1.7536507687201927E-2</v>
      </c>
      <c r="U2064" s="439">
        <f t="shared" si="1990"/>
        <v>1.7081013981040838E-2</v>
      </c>
      <c r="V2064" s="439">
        <f t="shared" si="1990"/>
        <v>1.6625520274879749E-2</v>
      </c>
      <c r="W2064" s="439">
        <f t="shared" si="1990"/>
        <v>1.617002656871866E-2</v>
      </c>
      <c r="X2064" s="440">
        <f t="shared" si="1990"/>
        <v>1.571453286255757E-2</v>
      </c>
      <c r="Y2064" s="443">
        <f t="shared" si="1990"/>
        <v>1.5486786009477026E-2</v>
      </c>
      <c r="Z2064" s="439">
        <f t="shared" si="1990"/>
        <v>1.5031292303315937E-2</v>
      </c>
      <c r="AA2064" s="439">
        <f t="shared" si="1990"/>
        <v>1.4575798597154847E-2</v>
      </c>
      <c r="AB2064" s="439">
        <f t="shared" si="1990"/>
        <v>1.4120304890993758E-2</v>
      </c>
      <c r="AC2064" s="439">
        <f t="shared" si="1990"/>
        <v>1.3664811184832669E-2</v>
      </c>
      <c r="AD2064" s="440">
        <f t="shared" si="1990"/>
        <v>1.320931747867158E-2</v>
      </c>
      <c r="AE2064" s="443">
        <f t="shared" si="1990"/>
        <v>1.2756742960083934E-2</v>
      </c>
      <c r="AF2064" s="439">
        <f t="shared" si="1990"/>
        <v>1.2304168441496288E-2</v>
      </c>
      <c r="AG2064" s="439">
        <f t="shared" si="1990"/>
        <v>1.1851593922908642E-2</v>
      </c>
      <c r="AH2064" s="439">
        <f t="shared" si="1990"/>
        <v>1.1399019404320997E-2</v>
      </c>
      <c r="AI2064" s="440">
        <f t="shared" si="1990"/>
        <v>1.0946444885733351E-2</v>
      </c>
      <c r="AJ2064" s="443">
        <f t="shared" si="1990"/>
        <v>1.0490343015494461E-2</v>
      </c>
      <c r="AK2064" s="439">
        <f t="shared" si="1990"/>
        <v>1.0034241145255571E-2</v>
      </c>
      <c r="AL2064" s="439">
        <f t="shared" si="1990"/>
        <v>9.5781392750166807E-3</v>
      </c>
      <c r="AM2064" s="439">
        <f t="shared" si="1990"/>
        <v>9.1220374047777907E-3</v>
      </c>
      <c r="AN2064" s="440">
        <f t="shared" si="1990"/>
        <v>8.6659355345389006E-3</v>
      </c>
    </row>
    <row r="2065" spans="1:40" outlineLevel="2">
      <c r="A2065" s="882">
        <f>ROW()</f>
        <v>2065</v>
      </c>
      <c r="B2065" s="453"/>
      <c r="D2065" s="452" t="s">
        <v>27</v>
      </c>
      <c r="H2065" s="458"/>
      <c r="I2065" s="458"/>
      <c r="J2065" s="459"/>
      <c r="K2065" s="458"/>
      <c r="L2065" s="458"/>
      <c r="M2065" s="458"/>
      <c r="N2065" s="458"/>
      <c r="O2065" s="459"/>
      <c r="P2065" s="458"/>
      <c r="Q2065" s="31"/>
      <c r="R2065" s="439">
        <f t="shared" ref="R2065:AN2065" si="1991">R1957+R1975+R1993+R2011+R2029 + R2047</f>
        <v>0.16851426812863929</v>
      </c>
      <c r="S2065" s="313">
        <f t="shared" si="1991"/>
        <v>0.1679039329195291</v>
      </c>
      <c r="T2065" s="439">
        <f t="shared" si="1991"/>
        <v>0.16575131839491974</v>
      </c>
      <c r="U2065" s="439">
        <f t="shared" si="1991"/>
        <v>0.16144608934570104</v>
      </c>
      <c r="V2065" s="439">
        <f t="shared" si="1991"/>
        <v>0.15714086029648233</v>
      </c>
      <c r="W2065" s="439">
        <f t="shared" si="1991"/>
        <v>0.15283563124726363</v>
      </c>
      <c r="X2065" s="440">
        <f t="shared" si="1991"/>
        <v>0.14853040219804492</v>
      </c>
      <c r="Y2065" s="443">
        <f t="shared" si="1991"/>
        <v>0.14637778767343557</v>
      </c>
      <c r="Z2065" s="439">
        <f t="shared" si="1991"/>
        <v>0.14207255862421686</v>
      </c>
      <c r="AA2065" s="439">
        <f t="shared" si="1991"/>
        <v>0.13776732957499815</v>
      </c>
      <c r="AB2065" s="439">
        <f t="shared" si="1991"/>
        <v>0.13346210052577945</v>
      </c>
      <c r="AC2065" s="439">
        <f t="shared" si="1991"/>
        <v>0.12915687147656074</v>
      </c>
      <c r="AD2065" s="440">
        <f t="shared" si="1991"/>
        <v>0.12485164242734205</v>
      </c>
      <c r="AE2065" s="443">
        <f t="shared" si="1991"/>
        <v>0.12057400491445266</v>
      </c>
      <c r="AF2065" s="439">
        <f t="shared" si="1991"/>
        <v>0.11629636740156327</v>
      </c>
      <c r="AG2065" s="439">
        <f t="shared" si="1991"/>
        <v>0.11201872988867387</v>
      </c>
      <c r="AH2065" s="439">
        <f t="shared" si="1991"/>
        <v>0.10774109237578447</v>
      </c>
      <c r="AI2065" s="440">
        <f t="shared" si="1991"/>
        <v>0.10346345486289507</v>
      </c>
      <c r="AJ2065" s="443">
        <f t="shared" si="1991"/>
        <v>9.9152477576941109E-2</v>
      </c>
      <c r="AK2065" s="439">
        <f t="shared" si="1991"/>
        <v>9.4841500290987146E-2</v>
      </c>
      <c r="AL2065" s="439">
        <f t="shared" si="1991"/>
        <v>9.0530523005033184E-2</v>
      </c>
      <c r="AM2065" s="439">
        <f t="shared" si="1991"/>
        <v>8.6219545719079221E-2</v>
      </c>
      <c r="AN2065" s="440">
        <f t="shared" si="1991"/>
        <v>8.1908568433125259E-2</v>
      </c>
    </row>
    <row r="2066" spans="1:40" outlineLevel="2">
      <c r="A2066" s="882">
        <f>ROW()</f>
        <v>2066</v>
      </c>
      <c r="B2066" s="453"/>
      <c r="D2066" s="452" t="s">
        <v>34</v>
      </c>
      <c r="H2066" s="458"/>
      <c r="I2066" s="458"/>
      <c r="J2066" s="459"/>
      <c r="K2066" s="458"/>
      <c r="L2066" s="458"/>
      <c r="M2066" s="458"/>
      <c r="N2066" s="458"/>
      <c r="O2066" s="459"/>
      <c r="P2066" s="458"/>
      <c r="Q2066" s="31"/>
      <c r="R2066" s="439">
        <f t="shared" ref="R2066:AN2066" si="1992">R1958+R1976+R1994+R2012+R2030 + R2048</f>
        <v>25.492041744490713</v>
      </c>
      <c r="S2066" s="313">
        <f t="shared" si="1992"/>
        <v>24.330800218527134</v>
      </c>
      <c r="T2066" s="439">
        <f t="shared" si="1992"/>
        <v>23.82390854730782</v>
      </c>
      <c r="U2066" s="439">
        <f t="shared" si="1992"/>
        <v>22.810125204869188</v>
      </c>
      <c r="V2066" s="439">
        <f t="shared" si="1992"/>
        <v>21.796341862430559</v>
      </c>
      <c r="W2066" s="439">
        <f t="shared" si="1992"/>
        <v>20.78255851999193</v>
      </c>
      <c r="X2066" s="440">
        <f t="shared" si="1992"/>
        <v>19.768775177553302</v>
      </c>
      <c r="Y2066" s="443">
        <f t="shared" si="1992"/>
        <v>19.261883506333987</v>
      </c>
      <c r="Z2066" s="439">
        <f t="shared" si="1992"/>
        <v>18.248100163895359</v>
      </c>
      <c r="AA2066" s="439">
        <f t="shared" si="1992"/>
        <v>17.23431682145673</v>
      </c>
      <c r="AB2066" s="439">
        <f t="shared" si="1992"/>
        <v>16.220533479018101</v>
      </c>
      <c r="AC2066" s="439">
        <f t="shared" si="1992"/>
        <v>15.206750136579471</v>
      </c>
      <c r="AD2066" s="440">
        <f t="shared" si="1992"/>
        <v>14.19296679414084</v>
      </c>
      <c r="AE2066" s="443">
        <f t="shared" si="1992"/>
        <v>13.185680629808916</v>
      </c>
      <c r="AF2066" s="439">
        <f t="shared" si="1992"/>
        <v>12.178394465476991</v>
      </c>
      <c r="AG2066" s="439">
        <f t="shared" si="1992"/>
        <v>11.171108301145066</v>
      </c>
      <c r="AH2066" s="439">
        <f t="shared" si="1992"/>
        <v>10.163822136813142</v>
      </c>
      <c r="AI2066" s="440">
        <f t="shared" si="1992"/>
        <v>9.1565359724812172</v>
      </c>
      <c r="AJ2066" s="443">
        <f t="shared" si="1992"/>
        <v>8.1391430866499714</v>
      </c>
      <c r="AK2066" s="439">
        <f t="shared" si="1992"/>
        <v>7.1217502008187248</v>
      </c>
      <c r="AL2066" s="439">
        <f t="shared" si="1992"/>
        <v>6.1043573149874781</v>
      </c>
      <c r="AM2066" s="439">
        <f t="shared" si="1992"/>
        <v>5.0869644291562315</v>
      </c>
      <c r="AN2066" s="440">
        <f t="shared" si="1992"/>
        <v>4.0695715433249848</v>
      </c>
    </row>
    <row r="2067" spans="1:40" outlineLevel="2">
      <c r="A2067" s="882">
        <f>ROW()</f>
        <v>2067</v>
      </c>
      <c r="B2067" s="453"/>
      <c r="D2067" s="452" t="s">
        <v>35</v>
      </c>
      <c r="H2067" s="458"/>
      <c r="I2067" s="458"/>
      <c r="J2067" s="459"/>
      <c r="K2067" s="458"/>
      <c r="L2067" s="458"/>
      <c r="M2067" s="458"/>
      <c r="N2067" s="458"/>
      <c r="O2067" s="459"/>
      <c r="P2067" s="458"/>
      <c r="Q2067" s="31"/>
      <c r="R2067" s="439">
        <f t="shared" ref="R2067:AN2067" si="1993">R1959+R1977+R1995+R2013+R2031 + R2049</f>
        <v>0</v>
      </c>
      <c r="S2067" s="313">
        <f t="shared" si="1993"/>
        <v>0</v>
      </c>
      <c r="T2067" s="439">
        <f t="shared" si="1993"/>
        <v>0</v>
      </c>
      <c r="U2067" s="439">
        <f t="shared" si="1993"/>
        <v>0</v>
      </c>
      <c r="V2067" s="439">
        <f t="shared" si="1993"/>
        <v>0</v>
      </c>
      <c r="W2067" s="439">
        <f t="shared" si="1993"/>
        <v>0</v>
      </c>
      <c r="X2067" s="440">
        <f t="shared" si="1993"/>
        <v>0</v>
      </c>
      <c r="Y2067" s="443">
        <f t="shared" si="1993"/>
        <v>0</v>
      </c>
      <c r="Z2067" s="439">
        <f t="shared" si="1993"/>
        <v>0</v>
      </c>
      <c r="AA2067" s="439">
        <f t="shared" si="1993"/>
        <v>0</v>
      </c>
      <c r="AB2067" s="439">
        <f t="shared" si="1993"/>
        <v>0</v>
      </c>
      <c r="AC2067" s="439">
        <f t="shared" si="1993"/>
        <v>0</v>
      </c>
      <c r="AD2067" s="440">
        <f t="shared" si="1993"/>
        <v>0</v>
      </c>
      <c r="AE2067" s="443">
        <f t="shared" si="1993"/>
        <v>0</v>
      </c>
      <c r="AF2067" s="439">
        <f t="shared" si="1993"/>
        <v>0</v>
      </c>
      <c r="AG2067" s="439">
        <f t="shared" si="1993"/>
        <v>0</v>
      </c>
      <c r="AH2067" s="439">
        <f t="shared" si="1993"/>
        <v>0</v>
      </c>
      <c r="AI2067" s="440">
        <f t="shared" si="1993"/>
        <v>0</v>
      </c>
      <c r="AJ2067" s="443">
        <f t="shared" si="1993"/>
        <v>0</v>
      </c>
      <c r="AK2067" s="439">
        <f t="shared" si="1993"/>
        <v>0</v>
      </c>
      <c r="AL2067" s="439">
        <f t="shared" si="1993"/>
        <v>0</v>
      </c>
      <c r="AM2067" s="439">
        <f t="shared" si="1993"/>
        <v>0</v>
      </c>
      <c r="AN2067" s="440">
        <f t="shared" si="1993"/>
        <v>0</v>
      </c>
    </row>
    <row r="2068" spans="1:40" outlineLevel="2">
      <c r="A2068" s="882">
        <f>ROW()</f>
        <v>2068</v>
      </c>
      <c r="B2068" s="453"/>
      <c r="D2068" s="452" t="s">
        <v>302</v>
      </c>
      <c r="H2068" s="458"/>
      <c r="I2068" s="458"/>
      <c r="J2068" s="459"/>
      <c r="K2068" s="458"/>
      <c r="L2068" s="458"/>
      <c r="M2068" s="458"/>
      <c r="N2068" s="458"/>
      <c r="O2068" s="459"/>
      <c r="P2068" s="458"/>
      <c r="Q2068" s="31"/>
      <c r="R2068" s="439">
        <f t="shared" ref="R2068:AN2068" si="1994">R1960+R1978+R1996+R2014+R2032 + R2050</f>
        <v>0</v>
      </c>
      <c r="S2068" s="313">
        <f t="shared" si="1994"/>
        <v>0</v>
      </c>
      <c r="T2068" s="439">
        <f t="shared" si="1994"/>
        <v>0</v>
      </c>
      <c r="U2068" s="439">
        <f t="shared" si="1994"/>
        <v>0</v>
      </c>
      <c r="V2068" s="439">
        <f t="shared" si="1994"/>
        <v>0</v>
      </c>
      <c r="W2068" s="439">
        <f t="shared" si="1994"/>
        <v>0</v>
      </c>
      <c r="X2068" s="440">
        <f t="shared" si="1994"/>
        <v>0</v>
      </c>
      <c r="Y2068" s="443">
        <f t="shared" si="1994"/>
        <v>0</v>
      </c>
      <c r="Z2068" s="439">
        <f t="shared" si="1994"/>
        <v>0</v>
      </c>
      <c r="AA2068" s="439">
        <f t="shared" si="1994"/>
        <v>0</v>
      </c>
      <c r="AB2068" s="439">
        <f t="shared" si="1994"/>
        <v>0</v>
      </c>
      <c r="AC2068" s="439">
        <f t="shared" si="1994"/>
        <v>0</v>
      </c>
      <c r="AD2068" s="440">
        <f t="shared" si="1994"/>
        <v>0</v>
      </c>
      <c r="AE2068" s="443">
        <f t="shared" si="1994"/>
        <v>0</v>
      </c>
      <c r="AF2068" s="439">
        <f t="shared" si="1994"/>
        <v>0</v>
      </c>
      <c r="AG2068" s="439">
        <f t="shared" si="1994"/>
        <v>0</v>
      </c>
      <c r="AH2068" s="439">
        <f t="shared" si="1994"/>
        <v>0</v>
      </c>
      <c r="AI2068" s="440">
        <f t="shared" si="1994"/>
        <v>0</v>
      </c>
      <c r="AJ2068" s="443">
        <f t="shared" si="1994"/>
        <v>0</v>
      </c>
      <c r="AK2068" s="439">
        <f t="shared" si="1994"/>
        <v>0</v>
      </c>
      <c r="AL2068" s="439">
        <f t="shared" si="1994"/>
        <v>0</v>
      </c>
      <c r="AM2068" s="439">
        <f t="shared" si="1994"/>
        <v>0</v>
      </c>
      <c r="AN2068" s="440">
        <f t="shared" si="1994"/>
        <v>0</v>
      </c>
    </row>
    <row r="2069" spans="1:40" outlineLevel="2">
      <c r="A2069" s="882">
        <f>ROW()</f>
        <v>2069</v>
      </c>
      <c r="B2069" s="453"/>
      <c r="D2069" s="452" t="s">
        <v>36</v>
      </c>
      <c r="H2069" s="458"/>
      <c r="I2069" s="458"/>
      <c r="J2069" s="459"/>
      <c r="K2069" s="458"/>
      <c r="L2069" s="458"/>
      <c r="M2069" s="458"/>
      <c r="N2069" s="458"/>
      <c r="O2069" s="459"/>
      <c r="P2069" s="458"/>
      <c r="Q2069" s="31"/>
      <c r="R2069" s="439">
        <f t="shared" ref="R2069:AN2069" si="1995">R1961+R1979+R1997+R2015+R2033 + R2051</f>
        <v>3.7545037280110551</v>
      </c>
      <c r="S2069" s="313">
        <f t="shared" si="1995"/>
        <v>2.6006105076143085</v>
      </c>
      <c r="T2069" s="439">
        <f t="shared" si="1995"/>
        <v>2.2755341941625198</v>
      </c>
      <c r="U2069" s="439">
        <f t="shared" si="1995"/>
        <v>1.6253815672589425</v>
      </c>
      <c r="V2069" s="439">
        <f t="shared" si="1995"/>
        <v>0.97522894035536523</v>
      </c>
      <c r="W2069" s="439">
        <f t="shared" si="1995"/>
        <v>0.325076313451788</v>
      </c>
      <c r="X2069" s="594">
        <f t="shared" si="1995"/>
        <v>-6.6613381477509392E-16</v>
      </c>
      <c r="Y2069" s="443">
        <f t="shared" si="1995"/>
        <v>-6.6613381477509392E-16</v>
      </c>
      <c r="Z2069" s="439">
        <f t="shared" si="1995"/>
        <v>-6.6613381477509392E-16</v>
      </c>
      <c r="AA2069" s="439">
        <f t="shared" si="1995"/>
        <v>-6.6613381477509392E-16</v>
      </c>
      <c r="AB2069" s="439">
        <f t="shared" si="1995"/>
        <v>-6.6613381477509392E-16</v>
      </c>
      <c r="AC2069" s="439">
        <f t="shared" si="1995"/>
        <v>-6.6613381477509392E-16</v>
      </c>
      <c r="AD2069" s="440">
        <f t="shared" si="1995"/>
        <v>-6.6613381477509392E-16</v>
      </c>
      <c r="AE2069" s="443">
        <f t="shared" si="1995"/>
        <v>-6.6613381477509392E-16</v>
      </c>
      <c r="AF2069" s="439">
        <f t="shared" si="1995"/>
        <v>-6.6613381477509392E-16</v>
      </c>
      <c r="AG2069" s="439">
        <f t="shared" si="1995"/>
        <v>-6.6613381477509392E-16</v>
      </c>
      <c r="AH2069" s="439">
        <f t="shared" si="1995"/>
        <v>-6.6613381477509392E-16</v>
      </c>
      <c r="AI2069" s="440">
        <f t="shared" si="1995"/>
        <v>-6.6613381477509392E-16</v>
      </c>
      <c r="AJ2069" s="443">
        <f t="shared" si="1995"/>
        <v>0</v>
      </c>
      <c r="AK2069" s="439">
        <f t="shared" si="1995"/>
        <v>0</v>
      </c>
      <c r="AL2069" s="439">
        <f t="shared" si="1995"/>
        <v>0</v>
      </c>
      <c r="AM2069" s="439">
        <f t="shared" si="1995"/>
        <v>0</v>
      </c>
      <c r="AN2069" s="440">
        <f t="shared" si="1995"/>
        <v>0</v>
      </c>
    </row>
    <row r="2070" spans="1:40" outlineLevel="2">
      <c r="A2070" s="882">
        <f>ROW()</f>
        <v>2070</v>
      </c>
      <c r="B2070" s="453"/>
      <c r="D2070" s="452" t="s">
        <v>583</v>
      </c>
      <c r="H2070" s="458"/>
      <c r="I2070" s="458"/>
      <c r="J2070" s="459"/>
      <c r="K2070" s="458"/>
      <c r="L2070" s="458"/>
      <c r="M2070" s="458"/>
      <c r="N2070" s="458"/>
      <c r="O2070" s="459"/>
      <c r="P2070" s="458"/>
      <c r="Q2070" s="31"/>
      <c r="R2070" s="439">
        <f t="shared" ref="R2070:AN2070" si="1996">R1962+R1980+R1998+R2016+R2034 + R2052</f>
        <v>0</v>
      </c>
      <c r="S2070" s="313">
        <f t="shared" si="1996"/>
        <v>0</v>
      </c>
      <c r="T2070" s="439">
        <f t="shared" si="1996"/>
        <v>0</v>
      </c>
      <c r="U2070" s="439">
        <f t="shared" si="1996"/>
        <v>0</v>
      </c>
      <c r="V2070" s="439">
        <f t="shared" si="1996"/>
        <v>0</v>
      </c>
      <c r="W2070" s="439">
        <f t="shared" si="1996"/>
        <v>0</v>
      </c>
      <c r="X2070" s="594">
        <f t="shared" si="1996"/>
        <v>0</v>
      </c>
      <c r="Y2070" s="443">
        <f t="shared" si="1996"/>
        <v>0</v>
      </c>
      <c r="Z2070" s="439">
        <f t="shared" si="1996"/>
        <v>0</v>
      </c>
      <c r="AA2070" s="439">
        <f t="shared" si="1996"/>
        <v>0</v>
      </c>
      <c r="AB2070" s="439">
        <f t="shared" si="1996"/>
        <v>0</v>
      </c>
      <c r="AC2070" s="439">
        <f t="shared" si="1996"/>
        <v>0</v>
      </c>
      <c r="AD2070" s="440">
        <f t="shared" si="1996"/>
        <v>0</v>
      </c>
      <c r="AE2070" s="443">
        <f t="shared" si="1996"/>
        <v>0</v>
      </c>
      <c r="AF2070" s="439">
        <f t="shared" si="1996"/>
        <v>0</v>
      </c>
      <c r="AG2070" s="439">
        <f t="shared" si="1996"/>
        <v>0</v>
      </c>
      <c r="AH2070" s="439">
        <f t="shared" si="1996"/>
        <v>0</v>
      </c>
      <c r="AI2070" s="440">
        <f t="shared" si="1996"/>
        <v>0</v>
      </c>
      <c r="AJ2070" s="443">
        <f t="shared" si="1996"/>
        <v>0</v>
      </c>
      <c r="AK2070" s="439">
        <f t="shared" si="1996"/>
        <v>0</v>
      </c>
      <c r="AL2070" s="439">
        <f t="shared" si="1996"/>
        <v>0</v>
      </c>
      <c r="AM2070" s="439">
        <f t="shared" si="1996"/>
        <v>0</v>
      </c>
      <c r="AN2070" s="440">
        <f t="shared" si="1996"/>
        <v>0</v>
      </c>
    </row>
    <row r="2071" spans="1:40" outlineLevel="2">
      <c r="A2071" s="882">
        <f>ROW()</f>
        <v>2071</v>
      </c>
      <c r="B2071" s="453"/>
      <c r="D2071" s="452" t="s">
        <v>81</v>
      </c>
      <c r="H2071" s="458"/>
      <c r="I2071" s="458"/>
      <c r="J2071" s="459"/>
      <c r="K2071" s="458"/>
      <c r="L2071" s="458"/>
      <c r="M2071" s="458"/>
      <c r="N2071" s="458"/>
      <c r="O2071" s="459"/>
      <c r="P2071" s="458"/>
      <c r="Q2071" s="31"/>
      <c r="R2071" s="439">
        <f t="shared" ref="R2071:AN2071" si="1997">R1963+R1981+R1999+R2017+R2035 + R2053</f>
        <v>0</v>
      </c>
      <c r="S2071" s="313">
        <f t="shared" si="1997"/>
        <v>0</v>
      </c>
      <c r="T2071" s="439">
        <f t="shared" si="1997"/>
        <v>0</v>
      </c>
      <c r="U2071" s="439">
        <f t="shared" si="1997"/>
        <v>0</v>
      </c>
      <c r="V2071" s="439">
        <f t="shared" si="1997"/>
        <v>0</v>
      </c>
      <c r="W2071" s="439">
        <f t="shared" si="1997"/>
        <v>0</v>
      </c>
      <c r="X2071" s="440">
        <f t="shared" si="1997"/>
        <v>0</v>
      </c>
      <c r="Y2071" s="443">
        <f t="shared" si="1997"/>
        <v>0</v>
      </c>
      <c r="Z2071" s="439">
        <f t="shared" si="1997"/>
        <v>0</v>
      </c>
      <c r="AA2071" s="439">
        <f t="shared" si="1997"/>
        <v>0</v>
      </c>
      <c r="AB2071" s="439">
        <f t="shared" si="1997"/>
        <v>0</v>
      </c>
      <c r="AC2071" s="439">
        <f t="shared" si="1997"/>
        <v>0</v>
      </c>
      <c r="AD2071" s="440">
        <f t="shared" si="1997"/>
        <v>0</v>
      </c>
      <c r="AE2071" s="443">
        <f t="shared" si="1997"/>
        <v>0</v>
      </c>
      <c r="AF2071" s="439">
        <f t="shared" si="1997"/>
        <v>0</v>
      </c>
      <c r="AG2071" s="439">
        <f t="shared" si="1997"/>
        <v>0</v>
      </c>
      <c r="AH2071" s="439">
        <f t="shared" si="1997"/>
        <v>0</v>
      </c>
      <c r="AI2071" s="440">
        <f t="shared" si="1997"/>
        <v>0</v>
      </c>
      <c r="AJ2071" s="443">
        <f t="shared" si="1997"/>
        <v>0</v>
      </c>
      <c r="AK2071" s="439">
        <f t="shared" si="1997"/>
        <v>0</v>
      </c>
      <c r="AL2071" s="439">
        <f t="shared" si="1997"/>
        <v>0</v>
      </c>
      <c r="AM2071" s="439">
        <f t="shared" si="1997"/>
        <v>0</v>
      </c>
      <c r="AN2071" s="440">
        <f t="shared" si="1997"/>
        <v>0</v>
      </c>
    </row>
    <row r="2072" spans="1:40" outlineLevel="2">
      <c r="A2072" s="882">
        <f>ROW()</f>
        <v>2072</v>
      </c>
      <c r="B2072" s="453"/>
      <c r="D2072" s="452" t="s">
        <v>28</v>
      </c>
      <c r="H2072" s="458"/>
      <c r="I2072" s="458"/>
      <c r="J2072" s="459"/>
      <c r="K2072" s="458"/>
      <c r="L2072" s="458"/>
      <c r="M2072" s="458"/>
      <c r="N2072" s="458"/>
      <c r="O2072" s="459"/>
      <c r="P2072" s="458"/>
      <c r="Q2072" s="31"/>
      <c r="R2072" s="439">
        <f t="shared" ref="R2072:AN2072" si="1998">R1964+R1982+R2000+R2018+R2036 + R2054</f>
        <v>0</v>
      </c>
      <c r="S2072" s="313">
        <f t="shared" si="1998"/>
        <v>0</v>
      </c>
      <c r="T2072" s="439">
        <f t="shared" si="1998"/>
        <v>0</v>
      </c>
      <c r="U2072" s="439">
        <f t="shared" si="1998"/>
        <v>0</v>
      </c>
      <c r="V2072" s="439">
        <f t="shared" si="1998"/>
        <v>0</v>
      </c>
      <c r="W2072" s="439">
        <f t="shared" si="1998"/>
        <v>0</v>
      </c>
      <c r="X2072" s="440">
        <f t="shared" si="1998"/>
        <v>0</v>
      </c>
      <c r="Y2072" s="443">
        <f t="shared" si="1998"/>
        <v>0</v>
      </c>
      <c r="Z2072" s="439">
        <f t="shared" si="1998"/>
        <v>0</v>
      </c>
      <c r="AA2072" s="439">
        <f t="shared" si="1998"/>
        <v>0</v>
      </c>
      <c r="AB2072" s="439">
        <f t="shared" si="1998"/>
        <v>0</v>
      </c>
      <c r="AC2072" s="439">
        <f t="shared" si="1998"/>
        <v>0</v>
      </c>
      <c r="AD2072" s="440">
        <f t="shared" si="1998"/>
        <v>0</v>
      </c>
      <c r="AE2072" s="443">
        <f t="shared" si="1998"/>
        <v>0</v>
      </c>
      <c r="AF2072" s="439">
        <f t="shared" si="1998"/>
        <v>0</v>
      </c>
      <c r="AG2072" s="439">
        <f t="shared" si="1998"/>
        <v>0</v>
      </c>
      <c r="AH2072" s="439">
        <f t="shared" si="1998"/>
        <v>0</v>
      </c>
      <c r="AI2072" s="440">
        <f t="shared" si="1998"/>
        <v>0</v>
      </c>
      <c r="AJ2072" s="443">
        <f t="shared" si="1998"/>
        <v>0</v>
      </c>
      <c r="AK2072" s="439">
        <f t="shared" si="1998"/>
        <v>0</v>
      </c>
      <c r="AL2072" s="439">
        <f t="shared" si="1998"/>
        <v>0</v>
      </c>
      <c r="AM2072" s="439">
        <f t="shared" si="1998"/>
        <v>0</v>
      </c>
      <c r="AN2072" s="440">
        <f t="shared" si="1998"/>
        <v>0</v>
      </c>
    </row>
    <row r="2073" spans="1:40" outlineLevel="2">
      <c r="A2073" s="882">
        <f>ROW()</f>
        <v>2073</v>
      </c>
      <c r="B2073" s="453"/>
      <c r="D2073" s="456" t="s">
        <v>443</v>
      </c>
      <c r="E2073" s="456"/>
      <c r="F2073" s="456"/>
      <c r="G2073" s="456"/>
      <c r="H2073" s="460"/>
      <c r="I2073" s="460"/>
      <c r="J2073" s="461"/>
      <c r="K2073" s="460"/>
      <c r="L2073" s="460"/>
      <c r="M2073" s="460"/>
      <c r="N2073" s="460"/>
      <c r="O2073" s="461"/>
      <c r="P2073" s="460"/>
      <c r="Q2073" s="57"/>
      <c r="R2073" s="441">
        <f t="shared" ref="R2073:AN2073" si="1999">R1965+R1983+R2001+R2019+R2037 + R2055</f>
        <v>0</v>
      </c>
      <c r="S2073" s="319">
        <f t="shared" si="1999"/>
        <v>0</v>
      </c>
      <c r="T2073" s="441">
        <f t="shared" si="1999"/>
        <v>0</v>
      </c>
      <c r="U2073" s="441">
        <f t="shared" si="1999"/>
        <v>0</v>
      </c>
      <c r="V2073" s="441">
        <f t="shared" si="1999"/>
        <v>0</v>
      </c>
      <c r="W2073" s="441">
        <f t="shared" si="1999"/>
        <v>0</v>
      </c>
      <c r="X2073" s="442">
        <f t="shared" si="1999"/>
        <v>0</v>
      </c>
      <c r="Y2073" s="462">
        <f t="shared" si="1999"/>
        <v>0</v>
      </c>
      <c r="Z2073" s="441">
        <f t="shared" si="1999"/>
        <v>0</v>
      </c>
      <c r="AA2073" s="441">
        <f t="shared" si="1999"/>
        <v>0</v>
      </c>
      <c r="AB2073" s="441">
        <f t="shared" si="1999"/>
        <v>0</v>
      </c>
      <c r="AC2073" s="441">
        <f t="shared" si="1999"/>
        <v>0</v>
      </c>
      <c r="AD2073" s="442">
        <f t="shared" si="1999"/>
        <v>0</v>
      </c>
      <c r="AE2073" s="462">
        <f t="shared" si="1999"/>
        <v>0</v>
      </c>
      <c r="AF2073" s="441">
        <f t="shared" si="1999"/>
        <v>0</v>
      </c>
      <c r="AG2073" s="441">
        <f t="shared" si="1999"/>
        <v>0</v>
      </c>
      <c r="AH2073" s="441">
        <f t="shared" si="1999"/>
        <v>0</v>
      </c>
      <c r="AI2073" s="442">
        <f t="shared" si="1999"/>
        <v>0</v>
      </c>
      <c r="AJ2073" s="462">
        <f t="shared" si="1999"/>
        <v>0</v>
      </c>
      <c r="AK2073" s="441">
        <f t="shared" si="1999"/>
        <v>0</v>
      </c>
      <c r="AL2073" s="441">
        <f t="shared" si="1999"/>
        <v>0</v>
      </c>
      <c r="AM2073" s="441">
        <f t="shared" si="1999"/>
        <v>0</v>
      </c>
      <c r="AN2073" s="442">
        <f t="shared" si="1999"/>
        <v>0</v>
      </c>
    </row>
    <row r="2074" spans="1:40" outlineLevel="2">
      <c r="A2074" s="882">
        <f>ROW()</f>
        <v>2074</v>
      </c>
      <c r="B2074" s="453"/>
      <c r="D2074" s="452" t="s">
        <v>24</v>
      </c>
      <c r="H2074" s="458"/>
      <c r="I2074" s="458"/>
      <c r="J2074" s="459"/>
      <c r="K2074" s="458"/>
      <c r="L2074" s="458"/>
      <c r="M2074" s="458"/>
      <c r="N2074" s="458"/>
      <c r="O2074" s="459"/>
      <c r="P2074" s="458"/>
      <c r="Q2074" s="439"/>
      <c r="R2074" s="439">
        <f t="shared" ref="R2074:AN2074" si="2000">SUM(R2058:R2073)</f>
        <v>51.228879863725531</v>
      </c>
      <c r="S2074" s="440">
        <f t="shared" si="2000"/>
        <v>48.841514950164992</v>
      </c>
      <c r="T2074" s="439">
        <f t="shared" si="2000"/>
        <v>47.842278627418892</v>
      </c>
      <c r="U2074" s="439">
        <f t="shared" si="2000"/>
        <v>45.843805981926678</v>
      </c>
      <c r="V2074" s="439">
        <f t="shared" si="2000"/>
        <v>43.845333336434464</v>
      </c>
      <c r="W2074" s="439">
        <f t="shared" si="2000"/>
        <v>41.846860690942265</v>
      </c>
      <c r="X2074" s="440">
        <f t="shared" si="2000"/>
        <v>40.173464358901839</v>
      </c>
      <c r="Y2074" s="443">
        <f t="shared" si="2000"/>
        <v>39.488553960604605</v>
      </c>
      <c r="Z2074" s="439">
        <f t="shared" si="2000"/>
        <v>38.118733164010138</v>
      </c>
      <c r="AA2074" s="439">
        <f t="shared" si="2000"/>
        <v>36.74891236741567</v>
      </c>
      <c r="AB2074" s="439">
        <f t="shared" si="2000"/>
        <v>35.379091570821203</v>
      </c>
      <c r="AC2074" s="439">
        <f t="shared" si="2000"/>
        <v>34.009270774226728</v>
      </c>
      <c r="AD2074" s="440">
        <f t="shared" si="2000"/>
        <v>32.63944997763226</v>
      </c>
      <c r="AE2074" s="443">
        <f t="shared" si="2000"/>
        <v>31.278408147230245</v>
      </c>
      <c r="AF2074" s="439">
        <f t="shared" si="2000"/>
        <v>29.917366316828229</v>
      </c>
      <c r="AG2074" s="439">
        <f t="shared" si="2000"/>
        <v>28.556324486426213</v>
      </c>
      <c r="AH2074" s="439">
        <f t="shared" si="2000"/>
        <v>27.195282656024201</v>
      </c>
      <c r="AI2074" s="440">
        <f t="shared" si="2000"/>
        <v>25.834240825622182</v>
      </c>
      <c r="AJ2074" s="443">
        <f t="shared" si="2000"/>
        <v>24.460558211014273</v>
      </c>
      <c r="AK2074" s="439">
        <f t="shared" si="2000"/>
        <v>23.086875596406365</v>
      </c>
      <c r="AL2074" s="439">
        <f t="shared" si="2000"/>
        <v>21.713192981798453</v>
      </c>
      <c r="AM2074" s="439">
        <f t="shared" si="2000"/>
        <v>20.339510367190542</v>
      </c>
      <c r="AN2074" s="440">
        <f t="shared" si="2000"/>
        <v>18.965827752582634</v>
      </c>
    </row>
    <row r="2075" spans="1:40">
      <c r="A2075" s="884" t="str">
        <f>"2009 Capex Account [m$"&amp;Input!$G$43&amp;"]"</f>
        <v>2009 Capex Account [m$31/12/2023]</v>
      </c>
      <c r="B2075" s="885"/>
      <c r="C2075" s="886"/>
      <c r="D2075" s="885"/>
      <c r="E2075" s="885"/>
      <c r="F2075" s="885"/>
      <c r="G2075" s="25"/>
      <c r="H2075" s="885"/>
      <c r="I2075" s="25"/>
      <c r="J2075" s="323"/>
      <c r="K2075" s="25"/>
      <c r="L2075" s="25"/>
      <c r="M2075" s="25"/>
      <c r="N2075" s="25"/>
      <c r="O2075" s="323"/>
      <c r="P2075" s="25"/>
      <c r="Q2075" s="25"/>
      <c r="R2075" s="25"/>
      <c r="S2075" s="318"/>
      <c r="T2075" s="25"/>
      <c r="U2075" s="25"/>
      <c r="V2075" s="25"/>
      <c r="W2075" s="25"/>
      <c r="X2075" s="318"/>
      <c r="Y2075" s="323"/>
      <c r="Z2075" s="25"/>
      <c r="AA2075" s="25"/>
      <c r="AB2075" s="25"/>
      <c r="AC2075" s="25"/>
      <c r="AD2075" s="318"/>
      <c r="AE2075" s="323"/>
      <c r="AF2075" s="25"/>
      <c r="AG2075" s="25"/>
      <c r="AH2075" s="25"/>
      <c r="AI2075" s="318"/>
      <c r="AJ2075" s="323"/>
      <c r="AK2075" s="25"/>
      <c r="AL2075" s="25"/>
      <c r="AM2075" s="25"/>
      <c r="AN2075" s="318"/>
    </row>
    <row r="2076" spans="1:40" outlineLevel="1">
      <c r="A2076" s="732" t="s">
        <v>26</v>
      </c>
      <c r="B2076" s="733"/>
      <c r="C2076" s="881"/>
      <c r="D2076" s="733"/>
      <c r="E2076" s="733"/>
      <c r="F2076" s="733"/>
      <c r="G2076" s="730"/>
      <c r="H2076" s="733"/>
      <c r="I2076" s="730"/>
      <c r="J2076" s="729"/>
      <c r="K2076" s="730"/>
      <c r="L2076" s="730"/>
      <c r="M2076" s="730"/>
      <c r="N2076" s="730"/>
      <c r="O2076" s="729"/>
      <c r="P2076" s="730"/>
      <c r="Q2076" s="730"/>
      <c r="R2076" s="730"/>
      <c r="S2076" s="731"/>
      <c r="T2076" s="730"/>
      <c r="U2076" s="730"/>
      <c r="V2076" s="730"/>
      <c r="W2076" s="730"/>
      <c r="X2076" s="731"/>
      <c r="Y2076" s="729"/>
      <c r="Z2076" s="730"/>
      <c r="AA2076" s="730"/>
      <c r="AB2076" s="730"/>
      <c r="AC2076" s="730"/>
      <c r="AD2076" s="731"/>
      <c r="AE2076" s="729"/>
      <c r="AF2076" s="730"/>
      <c r="AG2076" s="730"/>
      <c r="AH2076" s="730"/>
      <c r="AI2076" s="731"/>
      <c r="AJ2076" s="729"/>
      <c r="AK2076" s="730"/>
      <c r="AL2076" s="730"/>
      <c r="AM2076" s="730"/>
      <c r="AN2076" s="731"/>
    </row>
    <row r="2077" spans="1:40" outlineLevel="2">
      <c r="A2077" s="882">
        <f>ROW()</f>
        <v>2077</v>
      </c>
      <c r="B2077" s="453"/>
      <c r="D2077" s="452" t="s">
        <v>300</v>
      </c>
      <c r="H2077" s="458"/>
      <c r="I2077" s="458"/>
      <c r="J2077" s="459"/>
      <c r="K2077" s="458"/>
      <c r="L2077" s="458"/>
      <c r="M2077" s="458"/>
      <c r="N2077" s="458"/>
      <c r="O2077" s="459"/>
      <c r="P2077" s="458"/>
      <c r="Q2077" s="458"/>
      <c r="R2077" s="458"/>
      <c r="S2077" s="463"/>
      <c r="T2077" s="169">
        <f>Input!$J$58</f>
        <v>120</v>
      </c>
      <c r="U2077" s="26">
        <f t="shared" ref="U2077:X2077" si="2001">(T2077-T$9)*(T2077&gt;U$9)</f>
        <v>119.5</v>
      </c>
      <c r="V2077" s="448">
        <f t="shared" si="2001"/>
        <v>118.5</v>
      </c>
      <c r="W2077" s="448">
        <f t="shared" si="2001"/>
        <v>117.5</v>
      </c>
      <c r="X2077" s="449">
        <f t="shared" si="2001"/>
        <v>116.5</v>
      </c>
      <c r="Y2077" s="342">
        <f>IF(X2077=0,0,MAX(Input!Y$58-(Input!J$58-X2077)-1,0))</f>
        <v>75.5</v>
      </c>
      <c r="Z2077" s="448">
        <f t="shared" ref="Z2077:AI2077" si="2002">(Y2077-Y$9)*(Y2077&gt;Z$9)</f>
        <v>75</v>
      </c>
      <c r="AA2077" s="448">
        <f t="shared" si="2002"/>
        <v>74</v>
      </c>
      <c r="AB2077" s="448">
        <f t="shared" si="2002"/>
        <v>73</v>
      </c>
      <c r="AC2077" s="448">
        <f t="shared" si="2002"/>
        <v>72</v>
      </c>
      <c r="AD2077" s="449">
        <f t="shared" si="2002"/>
        <v>71</v>
      </c>
      <c r="AE2077" s="464">
        <f t="shared" si="2002"/>
        <v>70</v>
      </c>
      <c r="AF2077" s="448">
        <f t="shared" si="2002"/>
        <v>69</v>
      </c>
      <c r="AG2077" s="448">
        <f t="shared" si="2002"/>
        <v>68</v>
      </c>
      <c r="AH2077" s="448">
        <f t="shared" si="2002"/>
        <v>67</v>
      </c>
      <c r="AI2077" s="449">
        <f t="shared" si="2002"/>
        <v>66</v>
      </c>
      <c r="AJ2077" s="464">
        <f t="shared" ref="AJ2077:AJ2092" si="2003">(AI2077-AI$9)*(AI2077&gt;AJ$9)</f>
        <v>65</v>
      </c>
      <c r="AK2077" s="448">
        <f t="shared" ref="AK2077:AK2092" si="2004">(AJ2077-AJ$9)*(AJ2077&gt;AK$9)</f>
        <v>64</v>
      </c>
      <c r="AL2077" s="448">
        <f t="shared" ref="AL2077:AL2092" si="2005">(AK2077-AK$9)*(AK2077&gt;AL$9)</f>
        <v>63</v>
      </c>
      <c r="AM2077" s="448">
        <f t="shared" ref="AM2077:AM2092" si="2006">(AL2077-AL$9)*(AL2077&gt;AM$9)</f>
        <v>62</v>
      </c>
      <c r="AN2077" s="449">
        <f t="shared" ref="AN2077:AN2092" si="2007">(AM2077-AM$9)*(AM2077&gt;AN$9)</f>
        <v>61</v>
      </c>
    </row>
    <row r="2078" spans="1:40" outlineLevel="2">
      <c r="A2078" s="882">
        <f>ROW()</f>
        <v>2078</v>
      </c>
      <c r="B2078" s="453"/>
      <c r="D2078" s="452" t="s">
        <v>301</v>
      </c>
      <c r="H2078" s="458"/>
      <c r="I2078" s="458"/>
      <c r="J2078" s="459"/>
      <c r="K2078" s="458"/>
      <c r="L2078" s="458"/>
      <c r="M2078" s="458"/>
      <c r="N2078" s="458"/>
      <c r="O2078" s="459"/>
      <c r="P2078" s="458"/>
      <c r="Q2078" s="458"/>
      <c r="R2078" s="458"/>
      <c r="S2078" s="463"/>
      <c r="T2078" s="169">
        <f>Input!$J$59</f>
        <v>120</v>
      </c>
      <c r="U2078" s="26">
        <f t="shared" ref="U2078:X2078" si="2008">(T2078-T$9)*(T2078&gt;U$9)</f>
        <v>119.5</v>
      </c>
      <c r="V2078" s="448">
        <f t="shared" si="2008"/>
        <v>118.5</v>
      </c>
      <c r="W2078" s="448">
        <f t="shared" si="2008"/>
        <v>117.5</v>
      </c>
      <c r="X2078" s="449">
        <f t="shared" si="2008"/>
        <v>116.5</v>
      </c>
      <c r="Y2078" s="342">
        <f>IF(X2078=0,0,MAX(Input!Y$59-(Input!J$59-X2078)-1,0))</f>
        <v>55.5</v>
      </c>
      <c r="Z2078" s="448">
        <f t="shared" ref="Z2078:AI2078" si="2009">(Y2078-Y$9)*(Y2078&gt;Z$9)</f>
        <v>55</v>
      </c>
      <c r="AA2078" s="448">
        <f t="shared" si="2009"/>
        <v>54</v>
      </c>
      <c r="AB2078" s="448">
        <f t="shared" si="2009"/>
        <v>53</v>
      </c>
      <c r="AC2078" s="448">
        <f t="shared" si="2009"/>
        <v>52</v>
      </c>
      <c r="AD2078" s="449">
        <f t="shared" si="2009"/>
        <v>51</v>
      </c>
      <c r="AE2078" s="464">
        <f t="shared" si="2009"/>
        <v>50</v>
      </c>
      <c r="AF2078" s="448">
        <f t="shared" si="2009"/>
        <v>49</v>
      </c>
      <c r="AG2078" s="448">
        <f t="shared" si="2009"/>
        <v>48</v>
      </c>
      <c r="AH2078" s="448">
        <f t="shared" si="2009"/>
        <v>47</v>
      </c>
      <c r="AI2078" s="449">
        <f t="shared" si="2009"/>
        <v>46</v>
      </c>
      <c r="AJ2078" s="464">
        <f t="shared" si="2003"/>
        <v>45</v>
      </c>
      <c r="AK2078" s="448">
        <f t="shared" si="2004"/>
        <v>44</v>
      </c>
      <c r="AL2078" s="448">
        <f t="shared" si="2005"/>
        <v>43</v>
      </c>
      <c r="AM2078" s="448">
        <f t="shared" si="2006"/>
        <v>42</v>
      </c>
      <c r="AN2078" s="449">
        <f t="shared" si="2007"/>
        <v>41</v>
      </c>
    </row>
    <row r="2079" spans="1:40" outlineLevel="2">
      <c r="A2079" s="882">
        <f>ROW()</f>
        <v>2079</v>
      </c>
      <c r="B2079" s="453"/>
      <c r="D2079" s="452" t="s">
        <v>29</v>
      </c>
      <c r="H2079" s="458"/>
      <c r="I2079" s="458"/>
      <c r="J2079" s="459"/>
      <c r="K2079" s="458"/>
      <c r="L2079" s="458"/>
      <c r="M2079" s="458"/>
      <c r="N2079" s="458"/>
      <c r="O2079" s="459"/>
      <c r="P2079" s="458"/>
      <c r="Q2079" s="458"/>
      <c r="R2079" s="458"/>
      <c r="S2079" s="463"/>
      <c r="T2079" s="169">
        <f>Input!$J$60</f>
        <v>60</v>
      </c>
      <c r="U2079" s="26">
        <f t="shared" ref="U2079:X2079" si="2010">(T2079-T$9)*(T2079&gt;U$9)</f>
        <v>59.5</v>
      </c>
      <c r="V2079" s="448">
        <f t="shared" si="2010"/>
        <v>58.5</v>
      </c>
      <c r="W2079" s="448">
        <f t="shared" si="2010"/>
        <v>57.5</v>
      </c>
      <c r="X2079" s="449">
        <f t="shared" si="2010"/>
        <v>56.5</v>
      </c>
      <c r="Y2079" s="342">
        <f>IF(X2079=0,0,MAX(Input!Y$60-(Input!J$60-X2079)-1,0))</f>
        <v>55.5</v>
      </c>
      <c r="Z2079" s="448">
        <f t="shared" ref="Z2079:AI2079" si="2011">(Y2079-Y$9)*(Y2079&gt;Z$9)</f>
        <v>55</v>
      </c>
      <c r="AA2079" s="448">
        <f t="shared" si="2011"/>
        <v>54</v>
      </c>
      <c r="AB2079" s="448">
        <f t="shared" si="2011"/>
        <v>53</v>
      </c>
      <c r="AC2079" s="448">
        <f t="shared" si="2011"/>
        <v>52</v>
      </c>
      <c r="AD2079" s="449">
        <f t="shared" si="2011"/>
        <v>51</v>
      </c>
      <c r="AE2079" s="464">
        <f t="shared" si="2011"/>
        <v>50</v>
      </c>
      <c r="AF2079" s="448">
        <f t="shared" si="2011"/>
        <v>49</v>
      </c>
      <c r="AG2079" s="448">
        <f t="shared" si="2011"/>
        <v>48</v>
      </c>
      <c r="AH2079" s="448">
        <f t="shared" si="2011"/>
        <v>47</v>
      </c>
      <c r="AI2079" s="449">
        <f t="shared" si="2011"/>
        <v>46</v>
      </c>
      <c r="AJ2079" s="464">
        <f t="shared" si="2003"/>
        <v>45</v>
      </c>
      <c r="AK2079" s="448">
        <f t="shared" si="2004"/>
        <v>44</v>
      </c>
      <c r="AL2079" s="448">
        <f t="shared" si="2005"/>
        <v>43</v>
      </c>
      <c r="AM2079" s="448">
        <f t="shared" si="2006"/>
        <v>42</v>
      </c>
      <c r="AN2079" s="449">
        <f t="shared" si="2007"/>
        <v>41</v>
      </c>
    </row>
    <row r="2080" spans="1:40" outlineLevel="2">
      <c r="A2080" s="882">
        <f>ROW()</f>
        <v>2080</v>
      </c>
      <c r="B2080" s="453"/>
      <c r="D2080" s="452" t="s">
        <v>30</v>
      </c>
      <c r="H2080" s="458"/>
      <c r="I2080" s="458"/>
      <c r="J2080" s="459"/>
      <c r="K2080" s="458"/>
      <c r="L2080" s="458"/>
      <c r="M2080" s="458"/>
      <c r="N2080" s="458"/>
      <c r="O2080" s="459"/>
      <c r="P2080" s="458"/>
      <c r="Q2080" s="458"/>
      <c r="R2080" s="458"/>
      <c r="S2080" s="463"/>
      <c r="T2080" s="169">
        <f>Input!$J$61</f>
        <v>60</v>
      </c>
      <c r="U2080" s="26">
        <f t="shared" ref="U2080:X2080" si="2012">(T2080-T$9)*(T2080&gt;U$9)</f>
        <v>59.5</v>
      </c>
      <c r="V2080" s="448">
        <f t="shared" si="2012"/>
        <v>58.5</v>
      </c>
      <c r="W2080" s="448">
        <f t="shared" si="2012"/>
        <v>57.5</v>
      </c>
      <c r="X2080" s="449">
        <f t="shared" si="2012"/>
        <v>56.5</v>
      </c>
      <c r="Y2080" s="342">
        <f>IF(X2080=0,0,MAX(Input!Y$61-(Input!J$61-X2080)-1,0))</f>
        <v>55.5</v>
      </c>
      <c r="Z2080" s="448">
        <f t="shared" ref="Z2080:AI2080" si="2013">(Y2080-Y$9)*(Y2080&gt;Z$9)</f>
        <v>55</v>
      </c>
      <c r="AA2080" s="448">
        <f t="shared" si="2013"/>
        <v>54</v>
      </c>
      <c r="AB2080" s="448">
        <f t="shared" si="2013"/>
        <v>53</v>
      </c>
      <c r="AC2080" s="448">
        <f t="shared" si="2013"/>
        <v>52</v>
      </c>
      <c r="AD2080" s="449">
        <f t="shared" si="2013"/>
        <v>51</v>
      </c>
      <c r="AE2080" s="464">
        <f t="shared" si="2013"/>
        <v>50</v>
      </c>
      <c r="AF2080" s="448">
        <f t="shared" si="2013"/>
        <v>49</v>
      </c>
      <c r="AG2080" s="448">
        <f t="shared" si="2013"/>
        <v>48</v>
      </c>
      <c r="AH2080" s="448">
        <f t="shared" si="2013"/>
        <v>47</v>
      </c>
      <c r="AI2080" s="449">
        <f t="shared" si="2013"/>
        <v>46</v>
      </c>
      <c r="AJ2080" s="464">
        <f t="shared" si="2003"/>
        <v>45</v>
      </c>
      <c r="AK2080" s="448">
        <f t="shared" si="2004"/>
        <v>44</v>
      </c>
      <c r="AL2080" s="448">
        <f t="shared" si="2005"/>
        <v>43</v>
      </c>
      <c r="AM2080" s="448">
        <f t="shared" si="2006"/>
        <v>42</v>
      </c>
      <c r="AN2080" s="449">
        <f t="shared" si="2007"/>
        <v>41</v>
      </c>
    </row>
    <row r="2081" spans="1:40" outlineLevel="2">
      <c r="A2081" s="882">
        <f>ROW()</f>
        <v>2081</v>
      </c>
      <c r="B2081" s="453"/>
      <c r="D2081" s="452" t="s">
        <v>31</v>
      </c>
      <c r="H2081" s="458"/>
      <c r="I2081" s="458"/>
      <c r="J2081" s="459"/>
      <c r="K2081" s="458"/>
      <c r="L2081" s="458"/>
      <c r="M2081" s="458"/>
      <c r="N2081" s="458"/>
      <c r="O2081" s="459"/>
      <c r="P2081" s="458"/>
      <c r="Q2081" s="458"/>
      <c r="R2081" s="458"/>
      <c r="S2081" s="463"/>
      <c r="T2081" s="169">
        <f>Input!$J$62</f>
        <v>60</v>
      </c>
      <c r="U2081" s="26">
        <f t="shared" ref="U2081:X2081" si="2014">(T2081-T$9)*(T2081&gt;U$9)</f>
        <v>59.5</v>
      </c>
      <c r="V2081" s="448">
        <f t="shared" si="2014"/>
        <v>58.5</v>
      </c>
      <c r="W2081" s="448">
        <f t="shared" si="2014"/>
        <v>57.5</v>
      </c>
      <c r="X2081" s="449">
        <f t="shared" si="2014"/>
        <v>56.5</v>
      </c>
      <c r="Y2081" s="342">
        <f>IF(X2081=0,0,MAX(Input!Y$62-(Input!J$62-X2081)-1,0))</f>
        <v>55.5</v>
      </c>
      <c r="Z2081" s="448">
        <f t="shared" ref="Z2081:AI2081" si="2015">(Y2081-Y$9)*(Y2081&gt;Z$9)</f>
        <v>55</v>
      </c>
      <c r="AA2081" s="448">
        <f t="shared" si="2015"/>
        <v>54</v>
      </c>
      <c r="AB2081" s="448">
        <f t="shared" si="2015"/>
        <v>53</v>
      </c>
      <c r="AC2081" s="448">
        <f t="shared" si="2015"/>
        <v>52</v>
      </c>
      <c r="AD2081" s="449">
        <f t="shared" si="2015"/>
        <v>51</v>
      </c>
      <c r="AE2081" s="464">
        <f t="shared" si="2015"/>
        <v>50</v>
      </c>
      <c r="AF2081" s="448">
        <f t="shared" si="2015"/>
        <v>49</v>
      </c>
      <c r="AG2081" s="448">
        <f t="shared" si="2015"/>
        <v>48</v>
      </c>
      <c r="AH2081" s="448">
        <f t="shared" si="2015"/>
        <v>47</v>
      </c>
      <c r="AI2081" s="449">
        <f t="shared" si="2015"/>
        <v>46</v>
      </c>
      <c r="AJ2081" s="464">
        <f t="shared" si="2003"/>
        <v>45</v>
      </c>
      <c r="AK2081" s="448">
        <f t="shared" si="2004"/>
        <v>44</v>
      </c>
      <c r="AL2081" s="448">
        <f t="shared" si="2005"/>
        <v>43</v>
      </c>
      <c r="AM2081" s="448">
        <f t="shared" si="2006"/>
        <v>42</v>
      </c>
      <c r="AN2081" s="449">
        <f t="shared" si="2007"/>
        <v>41</v>
      </c>
    </row>
    <row r="2082" spans="1:40" outlineLevel="2">
      <c r="A2082" s="882">
        <f>ROW()</f>
        <v>2082</v>
      </c>
      <c r="B2082" s="453"/>
      <c r="D2082" s="452" t="s">
        <v>32</v>
      </c>
      <c r="H2082" s="458"/>
      <c r="I2082" s="458"/>
      <c r="J2082" s="459"/>
      <c r="K2082" s="458"/>
      <c r="L2082" s="458"/>
      <c r="M2082" s="458"/>
      <c r="N2082" s="458"/>
      <c r="O2082" s="459"/>
      <c r="P2082" s="458"/>
      <c r="Q2082" s="458"/>
      <c r="R2082" s="458"/>
      <c r="S2082" s="463"/>
      <c r="T2082" s="169">
        <f>Input!$J$63</f>
        <v>40</v>
      </c>
      <c r="U2082" s="26">
        <f t="shared" ref="U2082:X2082" si="2016">(T2082-T$9)*(T2082&gt;U$9)</f>
        <v>39.5</v>
      </c>
      <c r="V2082" s="448">
        <f t="shared" si="2016"/>
        <v>38.5</v>
      </c>
      <c r="W2082" s="448">
        <f t="shared" si="2016"/>
        <v>37.5</v>
      </c>
      <c r="X2082" s="449">
        <f t="shared" si="2016"/>
        <v>36.5</v>
      </c>
      <c r="Y2082" s="342">
        <f>IF(X2082=0,0,MAX(Input!Y$63-(Input!J$63-X2082)-1,0))</f>
        <v>35.5</v>
      </c>
      <c r="Z2082" s="448">
        <f t="shared" ref="Z2082:AI2082" si="2017">(Y2082-Y$9)*(Y2082&gt;Z$9)</f>
        <v>35</v>
      </c>
      <c r="AA2082" s="448">
        <f t="shared" si="2017"/>
        <v>34</v>
      </c>
      <c r="AB2082" s="448">
        <f t="shared" si="2017"/>
        <v>33</v>
      </c>
      <c r="AC2082" s="448">
        <f t="shared" si="2017"/>
        <v>32</v>
      </c>
      <c r="AD2082" s="449">
        <f t="shared" si="2017"/>
        <v>31</v>
      </c>
      <c r="AE2082" s="464">
        <f t="shared" si="2017"/>
        <v>30</v>
      </c>
      <c r="AF2082" s="448">
        <f t="shared" si="2017"/>
        <v>29</v>
      </c>
      <c r="AG2082" s="448">
        <f t="shared" si="2017"/>
        <v>28</v>
      </c>
      <c r="AH2082" s="448">
        <f t="shared" si="2017"/>
        <v>27</v>
      </c>
      <c r="AI2082" s="449">
        <f t="shared" si="2017"/>
        <v>26</v>
      </c>
      <c r="AJ2082" s="464">
        <f t="shared" si="2003"/>
        <v>25</v>
      </c>
      <c r="AK2082" s="448">
        <f t="shared" si="2004"/>
        <v>24</v>
      </c>
      <c r="AL2082" s="448">
        <f t="shared" si="2005"/>
        <v>23</v>
      </c>
      <c r="AM2082" s="448">
        <f t="shared" si="2006"/>
        <v>22</v>
      </c>
      <c r="AN2082" s="449">
        <f t="shared" si="2007"/>
        <v>21</v>
      </c>
    </row>
    <row r="2083" spans="1:40" outlineLevel="2">
      <c r="A2083" s="882">
        <f>ROW()</f>
        <v>2083</v>
      </c>
      <c r="B2083" s="453"/>
      <c r="D2083" s="452" t="s">
        <v>33</v>
      </c>
      <c r="H2083" s="458"/>
      <c r="I2083" s="458"/>
      <c r="J2083" s="459"/>
      <c r="K2083" s="458"/>
      <c r="L2083" s="458"/>
      <c r="M2083" s="458"/>
      <c r="N2083" s="458"/>
      <c r="O2083" s="459"/>
      <c r="P2083" s="458"/>
      <c r="Q2083" s="458"/>
      <c r="R2083" s="458"/>
      <c r="S2083" s="463"/>
      <c r="T2083" s="169">
        <f>Input!$J$64</f>
        <v>40</v>
      </c>
      <c r="U2083" s="26">
        <f t="shared" ref="U2083:X2083" si="2018">(T2083-T$9)*(T2083&gt;U$9)</f>
        <v>39.5</v>
      </c>
      <c r="V2083" s="448">
        <f t="shared" si="2018"/>
        <v>38.5</v>
      </c>
      <c r="W2083" s="448">
        <f t="shared" si="2018"/>
        <v>37.5</v>
      </c>
      <c r="X2083" s="449">
        <f t="shared" si="2018"/>
        <v>36.5</v>
      </c>
      <c r="Y2083" s="342">
        <f>IF(X2083=0,0,MAX(Input!Y$64-(Input!J$64-X2083)-1,0))</f>
        <v>35.5</v>
      </c>
      <c r="Z2083" s="448">
        <f t="shared" ref="Z2083:AI2083" si="2019">(Y2083-Y$9)*(Y2083&gt;Z$9)</f>
        <v>35</v>
      </c>
      <c r="AA2083" s="448">
        <f t="shared" si="2019"/>
        <v>34</v>
      </c>
      <c r="AB2083" s="448">
        <f t="shared" si="2019"/>
        <v>33</v>
      </c>
      <c r="AC2083" s="448">
        <f t="shared" si="2019"/>
        <v>32</v>
      </c>
      <c r="AD2083" s="449">
        <f t="shared" si="2019"/>
        <v>31</v>
      </c>
      <c r="AE2083" s="464">
        <f t="shared" si="2019"/>
        <v>30</v>
      </c>
      <c r="AF2083" s="448">
        <f t="shared" si="2019"/>
        <v>29</v>
      </c>
      <c r="AG2083" s="448">
        <f t="shared" si="2019"/>
        <v>28</v>
      </c>
      <c r="AH2083" s="448">
        <f t="shared" si="2019"/>
        <v>27</v>
      </c>
      <c r="AI2083" s="449">
        <f t="shared" si="2019"/>
        <v>26</v>
      </c>
      <c r="AJ2083" s="464">
        <f t="shared" si="2003"/>
        <v>25</v>
      </c>
      <c r="AK2083" s="448">
        <f t="shared" si="2004"/>
        <v>24</v>
      </c>
      <c r="AL2083" s="448">
        <f t="shared" si="2005"/>
        <v>23</v>
      </c>
      <c r="AM2083" s="448">
        <f t="shared" si="2006"/>
        <v>22</v>
      </c>
      <c r="AN2083" s="449">
        <f t="shared" si="2007"/>
        <v>21</v>
      </c>
    </row>
    <row r="2084" spans="1:40" outlineLevel="2">
      <c r="A2084" s="882">
        <f>ROW()</f>
        <v>2084</v>
      </c>
      <c r="B2084" s="453"/>
      <c r="D2084" s="452" t="s">
        <v>27</v>
      </c>
      <c r="H2084" s="458"/>
      <c r="I2084" s="458"/>
      <c r="J2084" s="459"/>
      <c r="K2084" s="458"/>
      <c r="L2084" s="458"/>
      <c r="M2084" s="458"/>
      <c r="N2084" s="458"/>
      <c r="O2084" s="459"/>
      <c r="P2084" s="458"/>
      <c r="Q2084" s="458"/>
      <c r="R2084" s="458"/>
      <c r="S2084" s="463"/>
      <c r="T2084" s="169">
        <f>Input!$J$65</f>
        <v>40</v>
      </c>
      <c r="U2084" s="26">
        <f t="shared" ref="U2084:X2084" si="2020">(T2084-T$9)*(T2084&gt;U$9)</f>
        <v>39.5</v>
      </c>
      <c r="V2084" s="448">
        <f t="shared" si="2020"/>
        <v>38.5</v>
      </c>
      <c r="W2084" s="448">
        <f t="shared" si="2020"/>
        <v>37.5</v>
      </c>
      <c r="X2084" s="449">
        <f t="shared" si="2020"/>
        <v>36.5</v>
      </c>
      <c r="Y2084" s="342">
        <f>IF(X2084=0,0,MAX(Input!Y$65-(Input!J$65-X2084)-1,0))</f>
        <v>35.5</v>
      </c>
      <c r="Z2084" s="448">
        <f t="shared" ref="Z2084:AI2084" si="2021">(Y2084-Y$9)*(Y2084&gt;Z$9)</f>
        <v>35</v>
      </c>
      <c r="AA2084" s="448">
        <f t="shared" si="2021"/>
        <v>34</v>
      </c>
      <c r="AB2084" s="448">
        <f t="shared" si="2021"/>
        <v>33</v>
      </c>
      <c r="AC2084" s="448">
        <f t="shared" si="2021"/>
        <v>32</v>
      </c>
      <c r="AD2084" s="449">
        <f t="shared" si="2021"/>
        <v>31</v>
      </c>
      <c r="AE2084" s="464">
        <f t="shared" si="2021"/>
        <v>30</v>
      </c>
      <c r="AF2084" s="448">
        <f t="shared" si="2021"/>
        <v>29</v>
      </c>
      <c r="AG2084" s="448">
        <f t="shared" si="2021"/>
        <v>28</v>
      </c>
      <c r="AH2084" s="448">
        <f t="shared" si="2021"/>
        <v>27</v>
      </c>
      <c r="AI2084" s="449">
        <f t="shared" si="2021"/>
        <v>26</v>
      </c>
      <c r="AJ2084" s="464">
        <f t="shared" si="2003"/>
        <v>25</v>
      </c>
      <c r="AK2084" s="448">
        <f t="shared" si="2004"/>
        <v>24</v>
      </c>
      <c r="AL2084" s="448">
        <f t="shared" si="2005"/>
        <v>23</v>
      </c>
      <c r="AM2084" s="448">
        <f t="shared" si="2006"/>
        <v>22</v>
      </c>
      <c r="AN2084" s="449">
        <f t="shared" si="2007"/>
        <v>21</v>
      </c>
    </row>
    <row r="2085" spans="1:40" outlineLevel="2">
      <c r="A2085" s="882">
        <f>ROW()</f>
        <v>2085</v>
      </c>
      <c r="B2085" s="453"/>
      <c r="D2085" s="452" t="s">
        <v>34</v>
      </c>
      <c r="H2085" s="458"/>
      <c r="I2085" s="458"/>
      <c r="J2085" s="459"/>
      <c r="K2085" s="458"/>
      <c r="L2085" s="458"/>
      <c r="M2085" s="458"/>
      <c r="N2085" s="458"/>
      <c r="O2085" s="459"/>
      <c r="P2085" s="458"/>
      <c r="Q2085" s="458"/>
      <c r="R2085" s="458"/>
      <c r="S2085" s="463"/>
      <c r="T2085" s="169">
        <f>Input!$J$66</f>
        <v>25</v>
      </c>
      <c r="U2085" s="26">
        <f t="shared" ref="U2085:X2085" si="2022">(T2085-T$9)*(T2085&gt;U$9)</f>
        <v>24.5</v>
      </c>
      <c r="V2085" s="448">
        <f t="shared" si="2022"/>
        <v>23.5</v>
      </c>
      <c r="W2085" s="448">
        <f t="shared" si="2022"/>
        <v>22.5</v>
      </c>
      <c r="X2085" s="449">
        <f t="shared" si="2022"/>
        <v>21.5</v>
      </c>
      <c r="Y2085" s="342">
        <f>IF(X2085=0,0,MAX(Input!Y$66-(Input!J$66-X2085)-1,0))</f>
        <v>20.5</v>
      </c>
      <c r="Z2085" s="448">
        <f t="shared" ref="Z2085:AI2085" si="2023">(Y2085-Y$9)*(Y2085&gt;Z$9)</f>
        <v>20</v>
      </c>
      <c r="AA2085" s="448">
        <f t="shared" si="2023"/>
        <v>19</v>
      </c>
      <c r="AB2085" s="448">
        <f t="shared" si="2023"/>
        <v>18</v>
      </c>
      <c r="AC2085" s="448">
        <f t="shared" si="2023"/>
        <v>17</v>
      </c>
      <c r="AD2085" s="449">
        <f t="shared" si="2023"/>
        <v>16</v>
      </c>
      <c r="AE2085" s="464">
        <f t="shared" si="2023"/>
        <v>15</v>
      </c>
      <c r="AF2085" s="448">
        <f t="shared" si="2023"/>
        <v>14</v>
      </c>
      <c r="AG2085" s="448">
        <f t="shared" si="2023"/>
        <v>13</v>
      </c>
      <c r="AH2085" s="448">
        <f t="shared" si="2023"/>
        <v>12</v>
      </c>
      <c r="AI2085" s="449">
        <f t="shared" si="2023"/>
        <v>11</v>
      </c>
      <c r="AJ2085" s="464">
        <f t="shared" si="2003"/>
        <v>10</v>
      </c>
      <c r="AK2085" s="448">
        <f t="shared" si="2004"/>
        <v>9</v>
      </c>
      <c r="AL2085" s="448">
        <f t="shared" si="2005"/>
        <v>8</v>
      </c>
      <c r="AM2085" s="448">
        <f t="shared" si="2006"/>
        <v>7</v>
      </c>
      <c r="AN2085" s="449">
        <f t="shared" si="2007"/>
        <v>6</v>
      </c>
    </row>
    <row r="2086" spans="1:40" outlineLevel="2">
      <c r="A2086" s="882">
        <f>ROW()</f>
        <v>2086</v>
      </c>
      <c r="B2086" s="453"/>
      <c r="D2086" s="452" t="s">
        <v>35</v>
      </c>
      <c r="H2086" s="458"/>
      <c r="I2086" s="458"/>
      <c r="J2086" s="459"/>
      <c r="K2086" s="458"/>
      <c r="L2086" s="458"/>
      <c r="M2086" s="458"/>
      <c r="N2086" s="458"/>
      <c r="O2086" s="459"/>
      <c r="P2086" s="458"/>
      <c r="Q2086" s="458"/>
      <c r="R2086" s="458"/>
      <c r="S2086" s="463"/>
      <c r="T2086" s="169">
        <f>Input!$J$67</f>
        <v>10</v>
      </c>
      <c r="U2086" s="26">
        <f t="shared" ref="U2086:X2086" si="2024">(T2086-T$9)*(T2086&gt;U$9)</f>
        <v>9.5</v>
      </c>
      <c r="V2086" s="448">
        <f t="shared" si="2024"/>
        <v>8.5</v>
      </c>
      <c r="W2086" s="448">
        <f t="shared" si="2024"/>
        <v>7.5</v>
      </c>
      <c r="X2086" s="449">
        <f t="shared" si="2024"/>
        <v>6.5</v>
      </c>
      <c r="Y2086" s="342">
        <f>IF(X2086=0,0,MAX(Input!Y$67-(Input!J$67-X2086)-1,0))</f>
        <v>5.5</v>
      </c>
      <c r="Z2086" s="448">
        <f t="shared" ref="Z2086:AI2086" si="2025">(Y2086-Y$9)*(Y2086&gt;Z$9)</f>
        <v>5</v>
      </c>
      <c r="AA2086" s="448">
        <f t="shared" si="2025"/>
        <v>4</v>
      </c>
      <c r="AB2086" s="448">
        <f t="shared" si="2025"/>
        <v>3</v>
      </c>
      <c r="AC2086" s="448">
        <f t="shared" si="2025"/>
        <v>2</v>
      </c>
      <c r="AD2086" s="449">
        <f t="shared" si="2025"/>
        <v>1</v>
      </c>
      <c r="AE2086" s="464">
        <f t="shared" si="2025"/>
        <v>0</v>
      </c>
      <c r="AF2086" s="448">
        <f t="shared" si="2025"/>
        <v>0</v>
      </c>
      <c r="AG2086" s="448">
        <f t="shared" si="2025"/>
        <v>0</v>
      </c>
      <c r="AH2086" s="448">
        <f t="shared" si="2025"/>
        <v>0</v>
      </c>
      <c r="AI2086" s="449">
        <f t="shared" si="2025"/>
        <v>0</v>
      </c>
      <c r="AJ2086" s="464">
        <f t="shared" si="2003"/>
        <v>0</v>
      </c>
      <c r="AK2086" s="448">
        <f t="shared" si="2004"/>
        <v>0</v>
      </c>
      <c r="AL2086" s="448">
        <f t="shared" si="2005"/>
        <v>0</v>
      </c>
      <c r="AM2086" s="448">
        <f t="shared" si="2006"/>
        <v>0</v>
      </c>
      <c r="AN2086" s="449">
        <f t="shared" si="2007"/>
        <v>0</v>
      </c>
    </row>
    <row r="2087" spans="1:40" outlineLevel="2">
      <c r="A2087" s="882">
        <f>ROW()</f>
        <v>2087</v>
      </c>
      <c r="B2087" s="453"/>
      <c r="D2087" s="452" t="s">
        <v>302</v>
      </c>
      <c r="H2087" s="458"/>
      <c r="I2087" s="458"/>
      <c r="J2087" s="459"/>
      <c r="K2087" s="458"/>
      <c r="L2087" s="458"/>
      <c r="M2087" s="458"/>
      <c r="N2087" s="458"/>
      <c r="O2087" s="459"/>
      <c r="P2087" s="458"/>
      <c r="Q2087" s="458"/>
      <c r="R2087" s="458"/>
      <c r="S2087" s="463"/>
      <c r="T2087" s="169">
        <f>Input!$J$68</f>
        <v>10</v>
      </c>
      <c r="U2087" s="26">
        <f t="shared" ref="U2087:X2087" si="2026">(T2087-T$9)*(T2087&gt;U$9)</f>
        <v>9.5</v>
      </c>
      <c r="V2087" s="448">
        <f t="shared" si="2026"/>
        <v>8.5</v>
      </c>
      <c r="W2087" s="448">
        <f t="shared" si="2026"/>
        <v>7.5</v>
      </c>
      <c r="X2087" s="449">
        <f t="shared" si="2026"/>
        <v>6.5</v>
      </c>
      <c r="Y2087" s="342">
        <f>IF(X2087=0,0,MAX(Input!Y$68-(Input!J$68-X2087)-1,0))</f>
        <v>5.5</v>
      </c>
      <c r="Z2087" s="448">
        <f t="shared" ref="Z2087:AI2087" si="2027">(Y2087-Y$9)*(Y2087&gt;Z$9)</f>
        <v>5</v>
      </c>
      <c r="AA2087" s="448">
        <f t="shared" si="2027"/>
        <v>4</v>
      </c>
      <c r="AB2087" s="448">
        <f t="shared" si="2027"/>
        <v>3</v>
      </c>
      <c r="AC2087" s="448">
        <f t="shared" si="2027"/>
        <v>2</v>
      </c>
      <c r="AD2087" s="449">
        <f t="shared" si="2027"/>
        <v>1</v>
      </c>
      <c r="AE2087" s="464">
        <f t="shared" si="2027"/>
        <v>0</v>
      </c>
      <c r="AF2087" s="448">
        <f t="shared" si="2027"/>
        <v>0</v>
      </c>
      <c r="AG2087" s="448">
        <f t="shared" si="2027"/>
        <v>0</v>
      </c>
      <c r="AH2087" s="448">
        <f t="shared" si="2027"/>
        <v>0</v>
      </c>
      <c r="AI2087" s="449">
        <f t="shared" si="2027"/>
        <v>0</v>
      </c>
      <c r="AJ2087" s="464">
        <f t="shared" si="2003"/>
        <v>0</v>
      </c>
      <c r="AK2087" s="448">
        <f t="shared" si="2004"/>
        <v>0</v>
      </c>
      <c r="AL2087" s="448">
        <f t="shared" si="2005"/>
        <v>0</v>
      </c>
      <c r="AM2087" s="448">
        <f t="shared" si="2006"/>
        <v>0</v>
      </c>
      <c r="AN2087" s="449">
        <f t="shared" si="2007"/>
        <v>0</v>
      </c>
    </row>
    <row r="2088" spans="1:40" outlineLevel="2">
      <c r="A2088" s="882">
        <f>ROW()</f>
        <v>2088</v>
      </c>
      <c r="B2088" s="453"/>
      <c r="D2088" s="452" t="s">
        <v>36</v>
      </c>
      <c r="H2088" s="458"/>
      <c r="I2088" s="458"/>
      <c r="J2088" s="459"/>
      <c r="K2088" s="458"/>
      <c r="L2088" s="458"/>
      <c r="M2088" s="458"/>
      <c r="N2088" s="458"/>
      <c r="O2088" s="459"/>
      <c r="P2088" s="458"/>
      <c r="Q2088" s="458"/>
      <c r="R2088" s="458"/>
      <c r="S2088" s="463"/>
      <c r="T2088" s="169">
        <f>Input!$J$69</f>
        <v>5</v>
      </c>
      <c r="U2088" s="26">
        <f t="shared" ref="U2088:X2088" si="2028">(T2088-T$9)*(T2088&gt;U$9)</f>
        <v>4.5</v>
      </c>
      <c r="V2088" s="448">
        <f t="shared" si="2028"/>
        <v>3.5</v>
      </c>
      <c r="W2088" s="448">
        <f t="shared" si="2028"/>
        <v>2.5</v>
      </c>
      <c r="X2088" s="449">
        <f t="shared" si="2028"/>
        <v>1.5</v>
      </c>
      <c r="Y2088" s="342">
        <f>IF(X2088=0,0,MAX(Input!Y$69-(Input!J$69-X2088)-1,0))</f>
        <v>0.5</v>
      </c>
      <c r="Z2088" s="448">
        <f t="shared" ref="Z2088:AI2088" si="2029">(Y2088-Y$9)*(Y2088&gt;Z$9)</f>
        <v>0</v>
      </c>
      <c r="AA2088" s="448">
        <f t="shared" si="2029"/>
        <v>0</v>
      </c>
      <c r="AB2088" s="448">
        <f t="shared" si="2029"/>
        <v>0</v>
      </c>
      <c r="AC2088" s="448">
        <f t="shared" si="2029"/>
        <v>0</v>
      </c>
      <c r="AD2088" s="449">
        <f t="shared" si="2029"/>
        <v>0</v>
      </c>
      <c r="AE2088" s="464">
        <f t="shared" si="2029"/>
        <v>0</v>
      </c>
      <c r="AF2088" s="448">
        <f t="shared" si="2029"/>
        <v>0</v>
      </c>
      <c r="AG2088" s="448">
        <f t="shared" si="2029"/>
        <v>0</v>
      </c>
      <c r="AH2088" s="448">
        <f t="shared" si="2029"/>
        <v>0</v>
      </c>
      <c r="AI2088" s="449">
        <f t="shared" si="2029"/>
        <v>0</v>
      </c>
      <c r="AJ2088" s="464">
        <f t="shared" si="2003"/>
        <v>0</v>
      </c>
      <c r="AK2088" s="448">
        <f t="shared" si="2004"/>
        <v>0</v>
      </c>
      <c r="AL2088" s="448">
        <f t="shared" si="2005"/>
        <v>0</v>
      </c>
      <c r="AM2088" s="448">
        <f t="shared" si="2006"/>
        <v>0</v>
      </c>
      <c r="AN2088" s="449">
        <f t="shared" si="2007"/>
        <v>0</v>
      </c>
    </row>
    <row r="2089" spans="1:40" outlineLevel="2">
      <c r="A2089" s="882">
        <f>ROW()</f>
        <v>2089</v>
      </c>
      <c r="B2089" s="453"/>
      <c r="D2089" s="452" t="s">
        <v>583</v>
      </c>
      <c r="H2089" s="458"/>
      <c r="I2089" s="458"/>
      <c r="J2089" s="459"/>
      <c r="K2089" s="458"/>
      <c r="L2089" s="458"/>
      <c r="M2089" s="458"/>
      <c r="N2089" s="458"/>
      <c r="O2089" s="459"/>
      <c r="P2089" s="458"/>
      <c r="Q2089" s="458"/>
      <c r="R2089" s="458"/>
      <c r="S2089" s="463"/>
      <c r="T2089" s="169">
        <f>Input!$J$70</f>
        <v>10</v>
      </c>
      <c r="U2089" s="26">
        <f t="shared" ref="U2089:X2089" si="2030">(T2089-T$9)*(T2089&gt;U$9)</f>
        <v>9.5</v>
      </c>
      <c r="V2089" s="448">
        <f t="shared" si="2030"/>
        <v>8.5</v>
      </c>
      <c r="W2089" s="448">
        <f t="shared" si="2030"/>
        <v>7.5</v>
      </c>
      <c r="X2089" s="449">
        <f t="shared" si="2030"/>
        <v>6.5</v>
      </c>
      <c r="Y2089" s="342">
        <f>IF(X2089=0,0,MAX(Input!Y$70-(Input!J$70-X2089)-1,0))</f>
        <v>5.5</v>
      </c>
      <c r="Z2089" s="448">
        <f t="shared" ref="Z2089:AI2089" si="2031">(Y2089-Y$9)*(Y2089&gt;Z$9)</f>
        <v>5</v>
      </c>
      <c r="AA2089" s="448">
        <f t="shared" si="2031"/>
        <v>4</v>
      </c>
      <c r="AB2089" s="448">
        <f t="shared" si="2031"/>
        <v>3</v>
      </c>
      <c r="AC2089" s="448">
        <f t="shared" si="2031"/>
        <v>2</v>
      </c>
      <c r="AD2089" s="449">
        <f t="shared" si="2031"/>
        <v>1</v>
      </c>
      <c r="AE2089" s="464">
        <f t="shared" si="2031"/>
        <v>0</v>
      </c>
      <c r="AF2089" s="448">
        <f t="shared" si="2031"/>
        <v>0</v>
      </c>
      <c r="AG2089" s="448">
        <f t="shared" si="2031"/>
        <v>0</v>
      </c>
      <c r="AH2089" s="448">
        <f t="shared" si="2031"/>
        <v>0</v>
      </c>
      <c r="AI2089" s="449">
        <f t="shared" si="2031"/>
        <v>0</v>
      </c>
      <c r="AJ2089" s="464">
        <f t="shared" si="2003"/>
        <v>0</v>
      </c>
      <c r="AK2089" s="448">
        <f t="shared" si="2004"/>
        <v>0</v>
      </c>
      <c r="AL2089" s="448">
        <f t="shared" si="2005"/>
        <v>0</v>
      </c>
      <c r="AM2089" s="448">
        <f t="shared" si="2006"/>
        <v>0</v>
      </c>
      <c r="AN2089" s="449">
        <f t="shared" si="2007"/>
        <v>0</v>
      </c>
    </row>
    <row r="2090" spans="1:40" outlineLevel="2">
      <c r="A2090" s="882">
        <f>ROW()</f>
        <v>2090</v>
      </c>
      <c r="B2090" s="453"/>
      <c r="D2090" s="452" t="s">
        <v>81</v>
      </c>
      <c r="H2090" s="458"/>
      <c r="I2090" s="458"/>
      <c r="J2090" s="459"/>
      <c r="K2090" s="458"/>
      <c r="L2090" s="458"/>
      <c r="M2090" s="458"/>
      <c r="N2090" s="458"/>
      <c r="O2090" s="459"/>
      <c r="P2090" s="458"/>
      <c r="Q2090" s="458"/>
      <c r="R2090" s="458"/>
      <c r="S2090" s="463"/>
      <c r="T2090" s="169">
        <f>Input!$J$71</f>
        <v>5</v>
      </c>
      <c r="U2090" s="26">
        <f t="shared" ref="U2090:X2090" si="2032">(T2090-T$9)*(T2090&gt;U$9)</f>
        <v>4.5</v>
      </c>
      <c r="V2090" s="448">
        <f t="shared" si="2032"/>
        <v>3.5</v>
      </c>
      <c r="W2090" s="448">
        <f t="shared" si="2032"/>
        <v>2.5</v>
      </c>
      <c r="X2090" s="449">
        <f t="shared" si="2032"/>
        <v>1.5</v>
      </c>
      <c r="Y2090" s="342">
        <f>IF(X2090=0,0,MAX(Input!Y$71-(Input!J$71-X2090)-1,0))</f>
        <v>0.5</v>
      </c>
      <c r="Z2090" s="448">
        <f t="shared" ref="Z2090:AI2090" si="2033">(Y2090-Y$9)*(Y2090&gt;Z$9)</f>
        <v>0</v>
      </c>
      <c r="AA2090" s="448">
        <f t="shared" si="2033"/>
        <v>0</v>
      </c>
      <c r="AB2090" s="448">
        <f t="shared" si="2033"/>
        <v>0</v>
      </c>
      <c r="AC2090" s="448">
        <f t="shared" si="2033"/>
        <v>0</v>
      </c>
      <c r="AD2090" s="449">
        <f t="shared" si="2033"/>
        <v>0</v>
      </c>
      <c r="AE2090" s="464">
        <f t="shared" si="2033"/>
        <v>0</v>
      </c>
      <c r="AF2090" s="448">
        <f t="shared" si="2033"/>
        <v>0</v>
      </c>
      <c r="AG2090" s="448">
        <f t="shared" si="2033"/>
        <v>0</v>
      </c>
      <c r="AH2090" s="448">
        <f t="shared" si="2033"/>
        <v>0</v>
      </c>
      <c r="AI2090" s="449">
        <f t="shared" si="2033"/>
        <v>0</v>
      </c>
      <c r="AJ2090" s="464">
        <f t="shared" si="2003"/>
        <v>0</v>
      </c>
      <c r="AK2090" s="448">
        <f t="shared" si="2004"/>
        <v>0</v>
      </c>
      <c r="AL2090" s="448">
        <f t="shared" si="2005"/>
        <v>0</v>
      </c>
      <c r="AM2090" s="448">
        <f t="shared" si="2006"/>
        <v>0</v>
      </c>
      <c r="AN2090" s="449">
        <f t="shared" si="2007"/>
        <v>0</v>
      </c>
    </row>
    <row r="2091" spans="1:40" outlineLevel="2">
      <c r="A2091" s="882">
        <f>ROW()</f>
        <v>2091</v>
      </c>
      <c r="B2091" s="453"/>
      <c r="D2091" s="452" t="s">
        <v>28</v>
      </c>
      <c r="H2091" s="458"/>
      <c r="I2091" s="458"/>
      <c r="J2091" s="459"/>
      <c r="K2091" s="458"/>
      <c r="L2091" s="458"/>
      <c r="M2091" s="458"/>
      <c r="N2091" s="458"/>
      <c r="O2091" s="459"/>
      <c r="P2091" s="458"/>
      <c r="Q2091" s="458"/>
      <c r="R2091" s="458"/>
      <c r="S2091" s="463"/>
      <c r="T2091" s="169">
        <f>Input!$J$72</f>
        <v>0</v>
      </c>
      <c r="U2091" s="26">
        <f t="shared" ref="U2091:X2091" si="2034">(T2091-T$9)*(T2091&gt;U$9)</f>
        <v>0</v>
      </c>
      <c r="V2091" s="448">
        <f t="shared" si="2034"/>
        <v>0</v>
      </c>
      <c r="W2091" s="448">
        <f t="shared" si="2034"/>
        <v>0</v>
      </c>
      <c r="X2091" s="449">
        <f t="shared" si="2034"/>
        <v>0</v>
      </c>
      <c r="Y2091" s="342">
        <f>IF(X2091=0,0,MAX(Input!Y$72-(Input!J$72-X2091)-1,0))</f>
        <v>0</v>
      </c>
      <c r="Z2091" s="448">
        <f t="shared" ref="Z2091:AI2091" si="2035">(Y2091-Y$9)*(Y2091&gt;Z$9)</f>
        <v>0</v>
      </c>
      <c r="AA2091" s="448">
        <f t="shared" si="2035"/>
        <v>0</v>
      </c>
      <c r="AB2091" s="448">
        <f t="shared" si="2035"/>
        <v>0</v>
      </c>
      <c r="AC2091" s="448">
        <f t="shared" si="2035"/>
        <v>0</v>
      </c>
      <c r="AD2091" s="449">
        <f t="shared" si="2035"/>
        <v>0</v>
      </c>
      <c r="AE2091" s="464">
        <f t="shared" si="2035"/>
        <v>0</v>
      </c>
      <c r="AF2091" s="448">
        <f t="shared" si="2035"/>
        <v>0</v>
      </c>
      <c r="AG2091" s="448">
        <f t="shared" si="2035"/>
        <v>0</v>
      </c>
      <c r="AH2091" s="448">
        <f t="shared" si="2035"/>
        <v>0</v>
      </c>
      <c r="AI2091" s="449">
        <f t="shared" si="2035"/>
        <v>0</v>
      </c>
      <c r="AJ2091" s="464">
        <f t="shared" si="2003"/>
        <v>0</v>
      </c>
      <c r="AK2091" s="448">
        <f t="shared" si="2004"/>
        <v>0</v>
      </c>
      <c r="AL2091" s="448">
        <f t="shared" si="2005"/>
        <v>0</v>
      </c>
      <c r="AM2091" s="448">
        <f t="shared" si="2006"/>
        <v>0</v>
      </c>
      <c r="AN2091" s="449">
        <f t="shared" si="2007"/>
        <v>0</v>
      </c>
    </row>
    <row r="2092" spans="1:40" outlineLevel="2">
      <c r="A2092" s="882">
        <f>ROW()</f>
        <v>2092</v>
      </c>
      <c r="B2092" s="453"/>
      <c r="D2092" s="456" t="s">
        <v>443</v>
      </c>
      <c r="E2092" s="456"/>
      <c r="F2092" s="456"/>
      <c r="G2092" s="456"/>
      <c r="H2092" s="460"/>
      <c r="I2092" s="460"/>
      <c r="J2092" s="461"/>
      <c r="K2092" s="460"/>
      <c r="L2092" s="460"/>
      <c r="M2092" s="460"/>
      <c r="N2092" s="460"/>
      <c r="O2092" s="461"/>
      <c r="P2092" s="460"/>
      <c r="Q2092" s="460"/>
      <c r="R2092" s="460"/>
      <c r="S2092" s="465"/>
      <c r="T2092" s="170">
        <f>Input!$J$73</f>
        <v>65.842774465500923</v>
      </c>
      <c r="U2092" s="29">
        <f t="shared" ref="U2092:X2092" si="2036">(T2092-T$9)*(T2092&gt;U$9)</f>
        <v>65.342774465500923</v>
      </c>
      <c r="V2092" s="450">
        <f t="shared" si="2036"/>
        <v>64.342774465500923</v>
      </c>
      <c r="W2092" s="450">
        <f t="shared" si="2036"/>
        <v>63.342774465500923</v>
      </c>
      <c r="X2092" s="451">
        <f t="shared" si="2036"/>
        <v>62.342774465500923</v>
      </c>
      <c r="Y2092" s="343">
        <f>IF(X2092=0,0,MAX(Input!Y$73-(Input!J$73-X2092)-1,0))</f>
        <v>61.342774465500923</v>
      </c>
      <c r="Z2092" s="450">
        <f t="shared" ref="Z2092:AI2092" si="2037">(Y2092-Y$9)*(Y2092&gt;Z$9)</f>
        <v>60.842774465500923</v>
      </c>
      <c r="AA2092" s="450">
        <f t="shared" si="2037"/>
        <v>59.842774465500923</v>
      </c>
      <c r="AB2092" s="450">
        <f t="shared" si="2037"/>
        <v>58.842774465500923</v>
      </c>
      <c r="AC2092" s="450">
        <f t="shared" si="2037"/>
        <v>57.842774465500923</v>
      </c>
      <c r="AD2092" s="451">
        <f t="shared" si="2037"/>
        <v>56.842774465500923</v>
      </c>
      <c r="AE2092" s="474">
        <f t="shared" si="2037"/>
        <v>55.842774465500923</v>
      </c>
      <c r="AF2092" s="450">
        <f t="shared" si="2037"/>
        <v>54.842774465500923</v>
      </c>
      <c r="AG2092" s="450">
        <f t="shared" si="2037"/>
        <v>53.842774465500923</v>
      </c>
      <c r="AH2092" s="450">
        <f t="shared" si="2037"/>
        <v>52.842774465500923</v>
      </c>
      <c r="AI2092" s="451">
        <f t="shared" si="2037"/>
        <v>51.842774465500923</v>
      </c>
      <c r="AJ2092" s="474">
        <f t="shared" si="2003"/>
        <v>50.842774465500923</v>
      </c>
      <c r="AK2092" s="450">
        <f t="shared" si="2004"/>
        <v>49.842774465500923</v>
      </c>
      <c r="AL2092" s="450">
        <f t="shared" si="2005"/>
        <v>48.842774465500923</v>
      </c>
      <c r="AM2092" s="450">
        <f t="shared" si="2006"/>
        <v>47.842774465500923</v>
      </c>
      <c r="AN2092" s="451">
        <f t="shared" si="2007"/>
        <v>46.842774465500923</v>
      </c>
    </row>
    <row r="2093" spans="1:40" outlineLevel="2">
      <c r="A2093" s="882">
        <f>ROW()</f>
        <v>2093</v>
      </c>
      <c r="B2093" s="453"/>
      <c r="H2093" s="458"/>
      <c r="I2093" s="458"/>
      <c r="J2093" s="459"/>
      <c r="K2093" s="458"/>
      <c r="L2093" s="458"/>
      <c r="M2093" s="458"/>
      <c r="N2093" s="458"/>
      <c r="O2093" s="459"/>
      <c r="P2093" s="458"/>
      <c r="Q2093" s="458"/>
      <c r="R2093" s="458"/>
      <c r="S2093" s="463"/>
      <c r="T2093" s="439"/>
      <c r="U2093" s="439"/>
      <c r="V2093" s="439"/>
      <c r="W2093" s="439"/>
      <c r="X2093" s="440"/>
      <c r="Y2093" s="443"/>
      <c r="Z2093" s="439"/>
      <c r="AA2093" s="439"/>
      <c r="AB2093" s="439"/>
      <c r="AC2093" s="439"/>
      <c r="AD2093" s="440"/>
      <c r="AE2093" s="443"/>
      <c r="AF2093" s="439"/>
      <c r="AG2093" s="439"/>
      <c r="AH2093" s="439"/>
      <c r="AI2093" s="440"/>
      <c r="AJ2093" s="443"/>
      <c r="AK2093" s="439"/>
      <c r="AL2093" s="439"/>
      <c r="AM2093" s="439"/>
      <c r="AN2093" s="440"/>
    </row>
    <row r="2094" spans="1:40" outlineLevel="1">
      <c r="A2094" s="732" t="s">
        <v>20</v>
      </c>
      <c r="B2094" s="733"/>
      <c r="C2094" s="881"/>
      <c r="D2094" s="733"/>
      <c r="E2094" s="733"/>
      <c r="F2094" s="733"/>
      <c r="G2094" s="730"/>
      <c r="H2094" s="733"/>
      <c r="I2094" s="730"/>
      <c r="J2094" s="729"/>
      <c r="K2094" s="730"/>
      <c r="L2094" s="730"/>
      <c r="M2094" s="730"/>
      <c r="N2094" s="730"/>
      <c r="O2094" s="729"/>
      <c r="P2094" s="730"/>
      <c r="Q2094" s="730"/>
      <c r="R2094" s="730"/>
      <c r="S2094" s="731"/>
      <c r="T2094" s="730"/>
      <c r="U2094" s="730"/>
      <c r="V2094" s="730"/>
      <c r="W2094" s="730"/>
      <c r="X2094" s="731"/>
      <c r="Y2094" s="729"/>
      <c r="Z2094" s="730"/>
      <c r="AA2094" s="730"/>
      <c r="AB2094" s="730"/>
      <c r="AC2094" s="730"/>
      <c r="AD2094" s="731"/>
      <c r="AE2094" s="729"/>
      <c r="AF2094" s="730"/>
      <c r="AG2094" s="730"/>
      <c r="AH2094" s="730"/>
      <c r="AI2094" s="731"/>
      <c r="AJ2094" s="729"/>
      <c r="AK2094" s="730"/>
      <c r="AL2094" s="730"/>
      <c r="AM2094" s="730"/>
      <c r="AN2094" s="731"/>
    </row>
    <row r="2095" spans="1:40" outlineLevel="2">
      <c r="A2095" s="882">
        <f>ROW()</f>
        <v>2095</v>
      </c>
      <c r="B2095" s="453"/>
      <c r="D2095" s="452" t="s">
        <v>300</v>
      </c>
      <c r="H2095" s="458"/>
      <c r="I2095" s="458"/>
      <c r="J2095" s="459"/>
      <c r="K2095" s="458"/>
      <c r="L2095" s="458"/>
      <c r="M2095" s="458"/>
      <c r="N2095" s="458"/>
      <c r="O2095" s="459"/>
      <c r="P2095" s="458"/>
      <c r="Q2095" s="458"/>
      <c r="R2095" s="458"/>
      <c r="S2095" s="440"/>
      <c r="T2095" s="439">
        <f t="shared" ref="T2095:AD2096" si="2038">S2203</f>
        <v>14.957667793008957</v>
      </c>
      <c r="U2095" s="439">
        <f t="shared" si="2038"/>
        <v>14.895344177204754</v>
      </c>
      <c r="V2095" s="439">
        <f t="shared" si="2038"/>
        <v>14.770696945596345</v>
      </c>
      <c r="W2095" s="439">
        <f t="shared" si="2038"/>
        <v>14.646049713987937</v>
      </c>
      <c r="X2095" s="440">
        <f t="shared" si="2038"/>
        <v>14.521402482379528</v>
      </c>
      <c r="Y2095" s="443">
        <f t="shared" si="2038"/>
        <v>14.39675525077112</v>
      </c>
      <c r="Z2095" s="439">
        <f t="shared" si="2038"/>
        <v>14.301412500766013</v>
      </c>
      <c r="AA2095" s="439">
        <f t="shared" si="2038"/>
        <v>14.1107270007558</v>
      </c>
      <c r="AB2095" s="439">
        <f t="shared" si="2038"/>
        <v>13.920041500745587</v>
      </c>
      <c r="AC2095" s="439">
        <f t="shared" si="2038"/>
        <v>13.729356000735374</v>
      </c>
      <c r="AD2095" s="440">
        <f t="shared" si="2038"/>
        <v>13.538670500725161</v>
      </c>
      <c r="AE2095" s="443">
        <f t="shared" ref="AE2095:AI2106" si="2039">AD2203</f>
        <v>13.347985000714948</v>
      </c>
      <c r="AF2095" s="439">
        <f t="shared" si="2039"/>
        <v>13.158521574104512</v>
      </c>
      <c r="AG2095" s="439">
        <f t="shared" si="2039"/>
        <v>12.969058147494076</v>
      </c>
      <c r="AH2095" s="439">
        <f t="shared" si="2039"/>
        <v>12.77959472088364</v>
      </c>
      <c r="AI2095" s="440">
        <f t="shared" si="2039"/>
        <v>12.590131294273204</v>
      </c>
      <c r="AJ2095" s="443">
        <f t="shared" ref="AJ2095:AJ2106" si="2040">AI2203</f>
        <v>12.400667867662769</v>
      </c>
      <c r="AK2095" s="439">
        <f t="shared" ref="AK2095:AK2106" si="2041">AJ2203</f>
        <v>12.209888362006419</v>
      </c>
      <c r="AL2095" s="439">
        <f t="shared" ref="AL2095:AL2106" si="2042">AK2203</f>
        <v>12.019108856350069</v>
      </c>
      <c r="AM2095" s="439">
        <f t="shared" ref="AM2095:AM2106" si="2043">AL2203</f>
        <v>11.828329350693719</v>
      </c>
      <c r="AN2095" s="440">
        <f t="shared" ref="AN2095:AN2106" si="2044">AM2203</f>
        <v>11.63754984503737</v>
      </c>
    </row>
    <row r="2096" spans="1:40" outlineLevel="2">
      <c r="A2096" s="882">
        <f>ROW()</f>
        <v>2096</v>
      </c>
      <c r="B2096" s="453"/>
      <c r="D2096" s="452" t="s">
        <v>301</v>
      </c>
      <c r="H2096" s="458"/>
      <c r="I2096" s="458"/>
      <c r="J2096" s="459"/>
      <c r="K2096" s="458"/>
      <c r="L2096" s="458"/>
      <c r="M2096" s="458"/>
      <c r="N2096" s="458"/>
      <c r="O2096" s="459"/>
      <c r="P2096" s="458"/>
      <c r="Q2096" s="458"/>
      <c r="R2096" s="458"/>
      <c r="S2096" s="440"/>
      <c r="T2096" s="439">
        <f t="shared" si="2038"/>
        <v>0</v>
      </c>
      <c r="U2096" s="439">
        <f t="shared" si="2038"/>
        <v>0</v>
      </c>
      <c r="V2096" s="439">
        <f t="shared" si="2038"/>
        <v>0</v>
      </c>
      <c r="W2096" s="439">
        <f t="shared" si="2038"/>
        <v>0</v>
      </c>
      <c r="X2096" s="440">
        <f t="shared" si="2038"/>
        <v>0</v>
      </c>
      <c r="Y2096" s="443">
        <f t="shared" ref="Y2096" si="2045">X2204</f>
        <v>0</v>
      </c>
      <c r="Z2096" s="439">
        <f t="shared" ref="Z2096" si="2046">Y2204</f>
        <v>0</v>
      </c>
      <c r="AA2096" s="439">
        <f t="shared" ref="AA2096" si="2047">Z2204</f>
        <v>0</v>
      </c>
      <c r="AB2096" s="439">
        <f t="shared" ref="AB2096" si="2048">AA2204</f>
        <v>0</v>
      </c>
      <c r="AC2096" s="439">
        <f t="shared" ref="AC2096" si="2049">AB2204</f>
        <v>0</v>
      </c>
      <c r="AD2096" s="440">
        <f t="shared" ref="AD2096" si="2050">AC2204</f>
        <v>0</v>
      </c>
      <c r="AE2096" s="443">
        <f t="shared" si="2039"/>
        <v>0</v>
      </c>
      <c r="AF2096" s="439">
        <f t="shared" si="2039"/>
        <v>0</v>
      </c>
      <c r="AG2096" s="439">
        <f t="shared" si="2039"/>
        <v>0</v>
      </c>
      <c r="AH2096" s="439">
        <f t="shared" si="2039"/>
        <v>0</v>
      </c>
      <c r="AI2096" s="440">
        <f t="shared" si="2039"/>
        <v>0</v>
      </c>
      <c r="AJ2096" s="443">
        <f t="shared" si="2040"/>
        <v>0</v>
      </c>
      <c r="AK2096" s="439">
        <f t="shared" si="2041"/>
        <v>0</v>
      </c>
      <c r="AL2096" s="439">
        <f t="shared" si="2042"/>
        <v>0</v>
      </c>
      <c r="AM2096" s="439">
        <f t="shared" si="2043"/>
        <v>0</v>
      </c>
      <c r="AN2096" s="440">
        <f t="shared" si="2044"/>
        <v>0</v>
      </c>
    </row>
    <row r="2097" spans="1:40" outlineLevel="2">
      <c r="A2097" s="882">
        <f>ROW()</f>
        <v>2097</v>
      </c>
      <c r="B2097" s="453"/>
      <c r="D2097" s="452" t="s">
        <v>29</v>
      </c>
      <c r="H2097" s="458"/>
      <c r="I2097" s="458"/>
      <c r="J2097" s="459"/>
      <c r="K2097" s="458"/>
      <c r="L2097" s="458"/>
      <c r="M2097" s="458"/>
      <c r="N2097" s="458"/>
      <c r="O2097" s="459"/>
      <c r="P2097" s="458"/>
      <c r="Q2097" s="458"/>
      <c r="R2097" s="458"/>
      <c r="S2097" s="440"/>
      <c r="T2097" s="439">
        <f t="shared" ref="T2097:AD2097" si="2051">S2205</f>
        <v>0</v>
      </c>
      <c r="U2097" s="439">
        <f t="shared" si="2051"/>
        <v>0</v>
      </c>
      <c r="V2097" s="439">
        <f t="shared" si="2051"/>
        <v>0</v>
      </c>
      <c r="W2097" s="439">
        <f t="shared" si="2051"/>
        <v>0</v>
      </c>
      <c r="X2097" s="440">
        <f t="shared" si="2051"/>
        <v>0</v>
      </c>
      <c r="Y2097" s="443">
        <f t="shared" si="2051"/>
        <v>0</v>
      </c>
      <c r="Z2097" s="439">
        <f t="shared" si="2051"/>
        <v>0</v>
      </c>
      <c r="AA2097" s="439">
        <f t="shared" si="2051"/>
        <v>0</v>
      </c>
      <c r="AB2097" s="439">
        <f t="shared" si="2051"/>
        <v>0</v>
      </c>
      <c r="AC2097" s="439">
        <f t="shared" si="2051"/>
        <v>0</v>
      </c>
      <c r="AD2097" s="440">
        <f t="shared" si="2051"/>
        <v>0</v>
      </c>
      <c r="AE2097" s="443">
        <f t="shared" si="2039"/>
        <v>0</v>
      </c>
      <c r="AF2097" s="439">
        <f t="shared" si="2039"/>
        <v>0</v>
      </c>
      <c r="AG2097" s="439">
        <f t="shared" si="2039"/>
        <v>0</v>
      </c>
      <c r="AH2097" s="439">
        <f t="shared" si="2039"/>
        <v>0</v>
      </c>
      <c r="AI2097" s="440">
        <f t="shared" si="2039"/>
        <v>0</v>
      </c>
      <c r="AJ2097" s="443">
        <f t="shared" si="2040"/>
        <v>0</v>
      </c>
      <c r="AK2097" s="439">
        <f t="shared" si="2041"/>
        <v>0</v>
      </c>
      <c r="AL2097" s="439">
        <f t="shared" si="2042"/>
        <v>0</v>
      </c>
      <c r="AM2097" s="439">
        <f t="shared" si="2043"/>
        <v>0</v>
      </c>
      <c r="AN2097" s="440">
        <f t="shared" si="2044"/>
        <v>0</v>
      </c>
    </row>
    <row r="2098" spans="1:40" outlineLevel="2">
      <c r="A2098" s="882">
        <f>ROW()</f>
        <v>2098</v>
      </c>
      <c r="B2098" s="453"/>
      <c r="D2098" s="452" t="s">
        <v>30</v>
      </c>
      <c r="H2098" s="458"/>
      <c r="I2098" s="458"/>
      <c r="J2098" s="459"/>
      <c r="K2098" s="458"/>
      <c r="L2098" s="458"/>
      <c r="M2098" s="458"/>
      <c r="N2098" s="458"/>
      <c r="O2098" s="459"/>
      <c r="P2098" s="458"/>
      <c r="Q2098" s="458"/>
      <c r="R2098" s="458"/>
      <c r="S2098" s="440"/>
      <c r="T2098" s="439">
        <f t="shared" ref="T2098:AD2098" si="2052">S2206</f>
        <v>12.440905923975064</v>
      </c>
      <c r="U2098" s="439">
        <f t="shared" si="2052"/>
        <v>12.337231707941939</v>
      </c>
      <c r="V2098" s="439">
        <f t="shared" si="2052"/>
        <v>12.129883275875688</v>
      </c>
      <c r="W2098" s="439">
        <f t="shared" si="2052"/>
        <v>11.922534843809437</v>
      </c>
      <c r="X2098" s="440">
        <f t="shared" si="2052"/>
        <v>11.715186411743186</v>
      </c>
      <c r="Y2098" s="443">
        <f t="shared" si="2052"/>
        <v>11.507837979676935</v>
      </c>
      <c r="Z2098" s="439">
        <f t="shared" si="2052"/>
        <v>11.40416376364381</v>
      </c>
      <c r="AA2098" s="439">
        <f t="shared" si="2052"/>
        <v>11.196815331577559</v>
      </c>
      <c r="AB2098" s="439">
        <f t="shared" si="2052"/>
        <v>10.989466899511308</v>
      </c>
      <c r="AC2098" s="439">
        <f t="shared" si="2052"/>
        <v>10.782118467445057</v>
      </c>
      <c r="AD2098" s="440">
        <f t="shared" si="2052"/>
        <v>10.574770035378807</v>
      </c>
      <c r="AE2098" s="443">
        <f t="shared" si="2039"/>
        <v>10.367421603312556</v>
      </c>
      <c r="AF2098" s="439">
        <f t="shared" si="2039"/>
        <v>10.161402034758739</v>
      </c>
      <c r="AG2098" s="439">
        <f t="shared" si="2039"/>
        <v>9.955382466204922</v>
      </c>
      <c r="AH2098" s="439">
        <f t="shared" si="2039"/>
        <v>9.7493628976511051</v>
      </c>
      <c r="AI2098" s="440">
        <f t="shared" si="2039"/>
        <v>9.5433433290972882</v>
      </c>
      <c r="AJ2098" s="443">
        <f t="shared" si="2040"/>
        <v>9.3373237605434714</v>
      </c>
      <c r="AK2098" s="439">
        <f t="shared" si="2041"/>
        <v>9.1298276769758395</v>
      </c>
      <c r="AL2098" s="439">
        <f t="shared" si="2042"/>
        <v>8.9223315934082059</v>
      </c>
      <c r="AM2098" s="439">
        <f t="shared" si="2043"/>
        <v>8.7148355098405741</v>
      </c>
      <c r="AN2098" s="440">
        <f t="shared" si="2044"/>
        <v>8.5073394262729423</v>
      </c>
    </row>
    <row r="2099" spans="1:40" outlineLevel="2">
      <c r="A2099" s="882">
        <f>ROW()</f>
        <v>2099</v>
      </c>
      <c r="B2099" s="453"/>
      <c r="D2099" s="452" t="s">
        <v>31</v>
      </c>
      <c r="H2099" s="458"/>
      <c r="I2099" s="458"/>
      <c r="J2099" s="459"/>
      <c r="K2099" s="458"/>
      <c r="L2099" s="458"/>
      <c r="M2099" s="458"/>
      <c r="N2099" s="458"/>
      <c r="O2099" s="459"/>
      <c r="P2099" s="458"/>
      <c r="Q2099" s="458"/>
      <c r="R2099" s="458"/>
      <c r="S2099" s="440"/>
      <c r="T2099" s="439">
        <f t="shared" ref="T2099:AD2099" si="2053">S2207</f>
        <v>0</v>
      </c>
      <c r="U2099" s="439">
        <f t="shared" si="2053"/>
        <v>0</v>
      </c>
      <c r="V2099" s="439">
        <f t="shared" si="2053"/>
        <v>0</v>
      </c>
      <c r="W2099" s="439">
        <f t="shared" si="2053"/>
        <v>0</v>
      </c>
      <c r="X2099" s="440">
        <f t="shared" si="2053"/>
        <v>0</v>
      </c>
      <c r="Y2099" s="443">
        <f t="shared" si="2053"/>
        <v>0</v>
      </c>
      <c r="Z2099" s="439">
        <f t="shared" si="2053"/>
        <v>0</v>
      </c>
      <c r="AA2099" s="439">
        <f t="shared" si="2053"/>
        <v>0</v>
      </c>
      <c r="AB2099" s="439">
        <f t="shared" si="2053"/>
        <v>0</v>
      </c>
      <c r="AC2099" s="439">
        <f t="shared" si="2053"/>
        <v>0</v>
      </c>
      <c r="AD2099" s="440">
        <f t="shared" si="2053"/>
        <v>0</v>
      </c>
      <c r="AE2099" s="443">
        <f t="shared" si="2039"/>
        <v>0</v>
      </c>
      <c r="AF2099" s="439">
        <f t="shared" si="2039"/>
        <v>0</v>
      </c>
      <c r="AG2099" s="439">
        <f t="shared" si="2039"/>
        <v>0</v>
      </c>
      <c r="AH2099" s="439">
        <f t="shared" si="2039"/>
        <v>0</v>
      </c>
      <c r="AI2099" s="440">
        <f t="shared" si="2039"/>
        <v>0</v>
      </c>
      <c r="AJ2099" s="443">
        <f t="shared" si="2040"/>
        <v>0</v>
      </c>
      <c r="AK2099" s="439">
        <f t="shared" si="2041"/>
        <v>0</v>
      </c>
      <c r="AL2099" s="439">
        <f t="shared" si="2042"/>
        <v>0</v>
      </c>
      <c r="AM2099" s="439">
        <f t="shared" si="2043"/>
        <v>0</v>
      </c>
      <c r="AN2099" s="440">
        <f t="shared" si="2044"/>
        <v>0</v>
      </c>
    </row>
    <row r="2100" spans="1:40" outlineLevel="2">
      <c r="A2100" s="882">
        <f>ROW()</f>
        <v>2100</v>
      </c>
      <c r="B2100" s="453"/>
      <c r="D2100" s="452" t="s">
        <v>32</v>
      </c>
      <c r="H2100" s="458"/>
      <c r="I2100" s="458"/>
      <c r="J2100" s="459"/>
      <c r="K2100" s="458"/>
      <c r="L2100" s="458"/>
      <c r="M2100" s="458"/>
      <c r="N2100" s="458"/>
      <c r="O2100" s="459"/>
      <c r="P2100" s="458"/>
      <c r="Q2100" s="458"/>
      <c r="R2100" s="458"/>
      <c r="S2100" s="440"/>
      <c r="T2100" s="439">
        <f t="shared" ref="T2100:AD2100" si="2054">S2208</f>
        <v>1.048098346562045</v>
      </c>
      <c r="U2100" s="439">
        <f t="shared" si="2054"/>
        <v>1.0349971172300194</v>
      </c>
      <c r="V2100" s="439">
        <f t="shared" si="2054"/>
        <v>1.0087946585659684</v>
      </c>
      <c r="W2100" s="439">
        <f t="shared" si="2054"/>
        <v>0.98259219990191726</v>
      </c>
      <c r="X2100" s="440">
        <f t="shared" si="2054"/>
        <v>0.95638974123786613</v>
      </c>
      <c r="Y2100" s="443">
        <f t="shared" si="2054"/>
        <v>0.930187282573815</v>
      </c>
      <c r="Z2100" s="439">
        <f t="shared" si="2054"/>
        <v>0.91708605324178949</v>
      </c>
      <c r="AA2100" s="439">
        <f t="shared" si="2054"/>
        <v>0.89088359457773836</v>
      </c>
      <c r="AB2100" s="439">
        <f t="shared" si="2054"/>
        <v>0.86468113591368723</v>
      </c>
      <c r="AC2100" s="439">
        <f t="shared" si="2054"/>
        <v>0.8384786772496361</v>
      </c>
      <c r="AD2100" s="440">
        <f t="shared" si="2054"/>
        <v>0.81227621858558496</v>
      </c>
      <c r="AE2100" s="443">
        <f t="shared" si="2039"/>
        <v>0.78607375992153383</v>
      </c>
      <c r="AF2100" s="439">
        <f t="shared" si="2039"/>
        <v>0.76003922869685492</v>
      </c>
      <c r="AG2100" s="439">
        <f t="shared" si="2039"/>
        <v>0.734004697472176</v>
      </c>
      <c r="AH2100" s="439">
        <f t="shared" si="2039"/>
        <v>0.70797016624749709</v>
      </c>
      <c r="AI2100" s="440">
        <f t="shared" si="2039"/>
        <v>0.68193563502281818</v>
      </c>
      <c r="AJ2100" s="443">
        <f t="shared" si="2040"/>
        <v>0.65590110379813926</v>
      </c>
      <c r="AK2100" s="439">
        <f t="shared" si="2041"/>
        <v>0.62966505964621367</v>
      </c>
      <c r="AL2100" s="439">
        <f t="shared" si="2042"/>
        <v>0.60342901549428807</v>
      </c>
      <c r="AM2100" s="439">
        <f t="shared" si="2043"/>
        <v>0.57719297134236247</v>
      </c>
      <c r="AN2100" s="440">
        <f t="shared" si="2044"/>
        <v>0.55095692719043687</v>
      </c>
    </row>
    <row r="2101" spans="1:40" outlineLevel="2">
      <c r="A2101" s="882">
        <f>ROW()</f>
        <v>2101</v>
      </c>
      <c r="B2101" s="453"/>
      <c r="D2101" s="452" t="s">
        <v>33</v>
      </c>
      <c r="H2101" s="458"/>
      <c r="I2101" s="458"/>
      <c r="J2101" s="459"/>
      <c r="K2101" s="458"/>
      <c r="L2101" s="458"/>
      <c r="M2101" s="458"/>
      <c r="N2101" s="458"/>
      <c r="O2101" s="459"/>
      <c r="P2101" s="458"/>
      <c r="Q2101" s="458"/>
      <c r="R2101" s="458"/>
      <c r="S2101" s="440"/>
      <c r="T2101" s="439">
        <f t="shared" ref="T2101:AD2101" si="2055">S2209</f>
        <v>2.391351133604656</v>
      </c>
      <c r="U2101" s="439">
        <f t="shared" si="2055"/>
        <v>2.3614592444345979</v>
      </c>
      <c r="V2101" s="439">
        <f t="shared" si="2055"/>
        <v>2.3016754660944816</v>
      </c>
      <c r="W2101" s="439">
        <f t="shared" si="2055"/>
        <v>2.2418916877543653</v>
      </c>
      <c r="X2101" s="440">
        <f t="shared" si="2055"/>
        <v>2.182107909414249</v>
      </c>
      <c r="Y2101" s="443">
        <f t="shared" si="2055"/>
        <v>2.1223241310741328</v>
      </c>
      <c r="Z2101" s="439">
        <f t="shared" si="2055"/>
        <v>2.0924322419040746</v>
      </c>
      <c r="AA2101" s="439">
        <f t="shared" si="2055"/>
        <v>2.0326484635639583</v>
      </c>
      <c r="AB2101" s="439">
        <f t="shared" si="2055"/>
        <v>1.9728646852238418</v>
      </c>
      <c r="AC2101" s="439">
        <f t="shared" si="2055"/>
        <v>1.9130809068837253</v>
      </c>
      <c r="AD2101" s="440">
        <f t="shared" si="2055"/>
        <v>1.8532971285436088</v>
      </c>
      <c r="AE2101" s="443">
        <f t="shared" si="2039"/>
        <v>1.7935133502034923</v>
      </c>
      <c r="AF2101" s="439">
        <f t="shared" si="2039"/>
        <v>1.7341127167026205</v>
      </c>
      <c r="AG2101" s="439">
        <f t="shared" si="2039"/>
        <v>1.6747120832017486</v>
      </c>
      <c r="AH2101" s="439">
        <f t="shared" si="2039"/>
        <v>1.6153114497008767</v>
      </c>
      <c r="AI2101" s="440">
        <f t="shared" si="2039"/>
        <v>1.5559108162000048</v>
      </c>
      <c r="AJ2101" s="443">
        <f t="shared" si="2040"/>
        <v>1.4965101826991329</v>
      </c>
      <c r="AK2101" s="439">
        <f t="shared" si="2041"/>
        <v>1.4366497753911676</v>
      </c>
      <c r="AL2101" s="439">
        <f t="shared" si="2042"/>
        <v>1.3767893680832022</v>
      </c>
      <c r="AM2101" s="439">
        <f t="shared" si="2043"/>
        <v>1.3169289607752368</v>
      </c>
      <c r="AN2101" s="440">
        <f t="shared" si="2044"/>
        <v>1.2570685534672714</v>
      </c>
    </row>
    <row r="2102" spans="1:40" outlineLevel="2">
      <c r="A2102" s="882">
        <f>ROW()</f>
        <v>2102</v>
      </c>
      <c r="B2102" s="453"/>
      <c r="D2102" s="452" t="s">
        <v>27</v>
      </c>
      <c r="H2102" s="458"/>
      <c r="I2102" s="458"/>
      <c r="J2102" s="459"/>
      <c r="K2102" s="458"/>
      <c r="L2102" s="458"/>
      <c r="M2102" s="458"/>
      <c r="N2102" s="458"/>
      <c r="O2102" s="459"/>
      <c r="P2102" s="458"/>
      <c r="Q2102" s="458"/>
      <c r="R2102" s="458"/>
      <c r="S2102" s="440"/>
      <c r="T2102" s="439">
        <f t="shared" ref="T2102:AD2102" si="2056">S2210</f>
        <v>0.21707795911252892</v>
      </c>
      <c r="U2102" s="439">
        <f t="shared" si="2056"/>
        <v>0.21436448462362231</v>
      </c>
      <c r="V2102" s="439">
        <f t="shared" si="2056"/>
        <v>0.20893753564580908</v>
      </c>
      <c r="W2102" s="439">
        <f t="shared" si="2056"/>
        <v>0.20351058666799585</v>
      </c>
      <c r="X2102" s="440">
        <f t="shared" si="2056"/>
        <v>0.19808363769018261</v>
      </c>
      <c r="Y2102" s="443">
        <f t="shared" si="2056"/>
        <v>0.19265668871236938</v>
      </c>
      <c r="Z2102" s="439">
        <f t="shared" si="2056"/>
        <v>0.18994321422346278</v>
      </c>
      <c r="AA2102" s="439">
        <f t="shared" si="2056"/>
        <v>0.18451626524564954</v>
      </c>
      <c r="AB2102" s="439">
        <f t="shared" si="2056"/>
        <v>0.17908931626783631</v>
      </c>
      <c r="AC2102" s="439">
        <f t="shared" si="2056"/>
        <v>0.17366236729002307</v>
      </c>
      <c r="AD2102" s="440">
        <f t="shared" si="2056"/>
        <v>0.16823541831220984</v>
      </c>
      <c r="AE2102" s="443">
        <f t="shared" si="2039"/>
        <v>0.1628084693343966</v>
      </c>
      <c r="AF2102" s="439">
        <f t="shared" si="2039"/>
        <v>0.15741630081963581</v>
      </c>
      <c r="AG2102" s="439">
        <f t="shared" si="2039"/>
        <v>0.15202413230487502</v>
      </c>
      <c r="AH2102" s="439">
        <f t="shared" si="2039"/>
        <v>0.14663196379011423</v>
      </c>
      <c r="AI2102" s="440">
        <f t="shared" si="2039"/>
        <v>0.14123979527535344</v>
      </c>
      <c r="AJ2102" s="443">
        <f t="shared" si="2040"/>
        <v>0.13584762676059264</v>
      </c>
      <c r="AK2102" s="439">
        <f t="shared" si="2041"/>
        <v>0.13041372169016893</v>
      </c>
      <c r="AL2102" s="439">
        <f t="shared" si="2042"/>
        <v>0.12497981661974522</v>
      </c>
      <c r="AM2102" s="439">
        <f t="shared" si="2043"/>
        <v>0.11954591154932151</v>
      </c>
      <c r="AN2102" s="440">
        <f t="shared" si="2044"/>
        <v>0.1141120064788978</v>
      </c>
    </row>
    <row r="2103" spans="1:40" outlineLevel="2">
      <c r="A2103" s="882">
        <f>ROW()</f>
        <v>2103</v>
      </c>
      <c r="B2103" s="453"/>
      <c r="D2103" s="452" t="s">
        <v>34</v>
      </c>
      <c r="H2103" s="458"/>
      <c r="I2103" s="458"/>
      <c r="J2103" s="459"/>
      <c r="K2103" s="458"/>
      <c r="L2103" s="458"/>
      <c r="M2103" s="458"/>
      <c r="N2103" s="458"/>
      <c r="O2103" s="459"/>
      <c r="P2103" s="458"/>
      <c r="Q2103" s="458"/>
      <c r="R2103" s="458"/>
      <c r="S2103" s="440"/>
      <c r="T2103" s="439">
        <f t="shared" ref="T2103:AD2103" si="2057">S2211</f>
        <v>27.449419813671021</v>
      </c>
      <c r="U2103" s="439">
        <f t="shared" si="2057"/>
        <v>26.900431417397602</v>
      </c>
      <c r="V2103" s="439">
        <f t="shared" si="2057"/>
        <v>25.80245462485076</v>
      </c>
      <c r="W2103" s="439">
        <f t="shared" si="2057"/>
        <v>24.704477832303919</v>
      </c>
      <c r="X2103" s="440">
        <f t="shared" si="2057"/>
        <v>23.606501039757077</v>
      </c>
      <c r="Y2103" s="443">
        <f t="shared" si="2057"/>
        <v>22.508524247210236</v>
      </c>
      <c r="Z2103" s="439">
        <f t="shared" si="2057"/>
        <v>21.959535850936817</v>
      </c>
      <c r="AA2103" s="439">
        <f t="shared" si="2057"/>
        <v>20.861559058389975</v>
      </c>
      <c r="AB2103" s="439">
        <f t="shared" si="2057"/>
        <v>19.763582265843134</v>
      </c>
      <c r="AC2103" s="439">
        <f t="shared" si="2057"/>
        <v>18.665605473296292</v>
      </c>
      <c r="AD2103" s="440">
        <f t="shared" si="2057"/>
        <v>17.567628680749451</v>
      </c>
      <c r="AE2103" s="443">
        <f t="shared" si="2039"/>
        <v>16.469651888202609</v>
      </c>
      <c r="AF2103" s="439">
        <f t="shared" si="2039"/>
        <v>15.378711856351643</v>
      </c>
      <c r="AG2103" s="439">
        <f t="shared" si="2039"/>
        <v>14.287771824500677</v>
      </c>
      <c r="AH2103" s="439">
        <f t="shared" si="2039"/>
        <v>13.196831792649711</v>
      </c>
      <c r="AI2103" s="440">
        <f t="shared" si="2039"/>
        <v>12.105891760798745</v>
      </c>
      <c r="AJ2103" s="443">
        <f t="shared" si="2040"/>
        <v>11.014951728947779</v>
      </c>
      <c r="AK2103" s="439">
        <f t="shared" si="2041"/>
        <v>9.913456556053001</v>
      </c>
      <c r="AL2103" s="439">
        <f t="shared" si="2042"/>
        <v>8.8119613831582235</v>
      </c>
      <c r="AM2103" s="439">
        <f t="shared" si="2043"/>
        <v>7.710466210263446</v>
      </c>
      <c r="AN2103" s="440">
        <f t="shared" si="2044"/>
        <v>6.6089710373686685</v>
      </c>
    </row>
    <row r="2104" spans="1:40" outlineLevel="2">
      <c r="A2104" s="882">
        <f>ROW()</f>
        <v>2104</v>
      </c>
      <c r="B2104" s="453"/>
      <c r="D2104" s="452" t="s">
        <v>35</v>
      </c>
      <c r="H2104" s="458"/>
      <c r="I2104" s="458"/>
      <c r="J2104" s="459"/>
      <c r="K2104" s="458"/>
      <c r="L2104" s="458"/>
      <c r="M2104" s="458"/>
      <c r="N2104" s="458"/>
      <c r="O2104" s="459"/>
      <c r="P2104" s="458"/>
      <c r="Q2104" s="458"/>
      <c r="R2104" s="458"/>
      <c r="S2104" s="440"/>
      <c r="T2104" s="439">
        <f t="shared" ref="T2104:AD2105" si="2058">S2212</f>
        <v>0</v>
      </c>
      <c r="U2104" s="439">
        <f t="shared" si="2058"/>
        <v>0</v>
      </c>
      <c r="V2104" s="439">
        <f t="shared" si="2058"/>
        <v>0</v>
      </c>
      <c r="W2104" s="439">
        <f t="shared" si="2058"/>
        <v>0</v>
      </c>
      <c r="X2104" s="440">
        <f t="shared" si="2058"/>
        <v>0</v>
      </c>
      <c r="Y2104" s="443">
        <f t="shared" si="2058"/>
        <v>0</v>
      </c>
      <c r="Z2104" s="439">
        <f t="shared" si="2058"/>
        <v>0</v>
      </c>
      <c r="AA2104" s="439">
        <f t="shared" si="2058"/>
        <v>0</v>
      </c>
      <c r="AB2104" s="439">
        <f t="shared" si="2058"/>
        <v>0</v>
      </c>
      <c r="AC2104" s="439">
        <f t="shared" si="2058"/>
        <v>0</v>
      </c>
      <c r="AD2104" s="440">
        <f t="shared" si="2058"/>
        <v>0</v>
      </c>
      <c r="AE2104" s="443">
        <f t="shared" si="2039"/>
        <v>0</v>
      </c>
      <c r="AF2104" s="439">
        <f t="shared" si="2039"/>
        <v>0</v>
      </c>
      <c r="AG2104" s="439">
        <f t="shared" si="2039"/>
        <v>0</v>
      </c>
      <c r="AH2104" s="439">
        <f t="shared" si="2039"/>
        <v>0</v>
      </c>
      <c r="AI2104" s="440">
        <f t="shared" si="2039"/>
        <v>0</v>
      </c>
      <c r="AJ2104" s="443">
        <f t="shared" si="2040"/>
        <v>0</v>
      </c>
      <c r="AK2104" s="439">
        <f t="shared" si="2041"/>
        <v>0</v>
      </c>
      <c r="AL2104" s="439">
        <f t="shared" si="2042"/>
        <v>0</v>
      </c>
      <c r="AM2104" s="439">
        <f t="shared" si="2043"/>
        <v>0</v>
      </c>
      <c r="AN2104" s="440">
        <f t="shared" si="2044"/>
        <v>0</v>
      </c>
    </row>
    <row r="2105" spans="1:40" outlineLevel="2">
      <c r="A2105" s="882">
        <f>ROW()</f>
        <v>2105</v>
      </c>
      <c r="B2105" s="453"/>
      <c r="D2105" s="452" t="s">
        <v>302</v>
      </c>
      <c r="H2105" s="458"/>
      <c r="I2105" s="458"/>
      <c r="J2105" s="459"/>
      <c r="K2105" s="458"/>
      <c r="L2105" s="458"/>
      <c r="M2105" s="458"/>
      <c r="N2105" s="458"/>
      <c r="O2105" s="459"/>
      <c r="P2105" s="458"/>
      <c r="Q2105" s="458"/>
      <c r="R2105" s="458"/>
      <c r="S2105" s="440"/>
      <c r="T2105" s="439">
        <f t="shared" si="2058"/>
        <v>0</v>
      </c>
      <c r="U2105" s="439">
        <f t="shared" si="2058"/>
        <v>0</v>
      </c>
      <c r="V2105" s="439">
        <f t="shared" si="2058"/>
        <v>0</v>
      </c>
      <c r="W2105" s="439">
        <f t="shared" si="2058"/>
        <v>0</v>
      </c>
      <c r="X2105" s="440">
        <f t="shared" si="2058"/>
        <v>0</v>
      </c>
      <c r="Y2105" s="443">
        <f t="shared" ref="Y2105" si="2059">X2213</f>
        <v>0</v>
      </c>
      <c r="Z2105" s="439">
        <f t="shared" ref="Z2105" si="2060">Y2213</f>
        <v>0</v>
      </c>
      <c r="AA2105" s="439">
        <f t="shared" ref="AA2105" si="2061">Z2213</f>
        <v>0</v>
      </c>
      <c r="AB2105" s="439">
        <f t="shared" ref="AB2105" si="2062">AA2213</f>
        <v>0</v>
      </c>
      <c r="AC2105" s="439">
        <f t="shared" ref="AC2105" si="2063">AB2213</f>
        <v>0</v>
      </c>
      <c r="AD2105" s="440">
        <f t="shared" ref="AD2105" si="2064">AC2213</f>
        <v>0</v>
      </c>
      <c r="AE2105" s="443">
        <f t="shared" si="2039"/>
        <v>0</v>
      </c>
      <c r="AF2105" s="439">
        <f t="shared" si="2039"/>
        <v>0</v>
      </c>
      <c r="AG2105" s="439">
        <f t="shared" si="2039"/>
        <v>0</v>
      </c>
      <c r="AH2105" s="439">
        <f t="shared" si="2039"/>
        <v>0</v>
      </c>
      <c r="AI2105" s="440">
        <f t="shared" si="2039"/>
        <v>0</v>
      </c>
      <c r="AJ2105" s="443">
        <f t="shared" si="2040"/>
        <v>0</v>
      </c>
      <c r="AK2105" s="439">
        <f t="shared" si="2041"/>
        <v>0</v>
      </c>
      <c r="AL2105" s="439">
        <f t="shared" si="2042"/>
        <v>0</v>
      </c>
      <c r="AM2105" s="439">
        <f t="shared" si="2043"/>
        <v>0</v>
      </c>
      <c r="AN2105" s="440">
        <f t="shared" si="2044"/>
        <v>0</v>
      </c>
    </row>
    <row r="2106" spans="1:40" outlineLevel="2">
      <c r="A2106" s="882">
        <f>ROW()</f>
        <v>2106</v>
      </c>
      <c r="B2106" s="453"/>
      <c r="D2106" s="452" t="s">
        <v>36</v>
      </c>
      <c r="H2106" s="458"/>
      <c r="I2106" s="458"/>
      <c r="J2106" s="459"/>
      <c r="K2106" s="458"/>
      <c r="L2106" s="458"/>
      <c r="M2106" s="458"/>
      <c r="N2106" s="458"/>
      <c r="O2106" s="459"/>
      <c r="P2106" s="458"/>
      <c r="Q2106" s="458"/>
      <c r="R2106" s="458"/>
      <c r="S2106" s="440"/>
      <c r="T2106" s="439">
        <f t="shared" ref="T2106:AD2106" si="2065">S2214</f>
        <v>2.7166641664364275</v>
      </c>
      <c r="U2106" s="439">
        <f t="shared" si="2065"/>
        <v>2.4449977497927846</v>
      </c>
      <c r="V2106" s="439">
        <f t="shared" si="2065"/>
        <v>1.9016649165054993</v>
      </c>
      <c r="W2106" s="439">
        <f t="shared" si="2065"/>
        <v>1.358332083218214</v>
      </c>
      <c r="X2106" s="440">
        <f t="shared" si="2065"/>
        <v>0.81499924993092843</v>
      </c>
      <c r="Y2106" s="443">
        <f t="shared" si="2065"/>
        <v>0.27166641664364299</v>
      </c>
      <c r="Z2106" s="439">
        <f t="shared" si="2065"/>
        <v>7.2164496600635175E-16</v>
      </c>
      <c r="AA2106" s="439">
        <f t="shared" si="2065"/>
        <v>7.2164496600635175E-16</v>
      </c>
      <c r="AB2106" s="439">
        <f t="shared" si="2065"/>
        <v>7.2164496600635175E-16</v>
      </c>
      <c r="AC2106" s="439">
        <f t="shared" si="2065"/>
        <v>7.2164496600635175E-16</v>
      </c>
      <c r="AD2106" s="440">
        <f t="shared" si="2065"/>
        <v>7.2164496600635175E-16</v>
      </c>
      <c r="AE2106" s="443">
        <f t="shared" si="2039"/>
        <v>7.2164496600635175E-16</v>
      </c>
      <c r="AF2106" s="439">
        <f t="shared" si="2039"/>
        <v>7.2164496600635175E-16</v>
      </c>
      <c r="AG2106" s="439">
        <f t="shared" si="2039"/>
        <v>7.2164496600635175E-16</v>
      </c>
      <c r="AH2106" s="439">
        <f t="shared" si="2039"/>
        <v>7.2164496600635175E-16</v>
      </c>
      <c r="AI2106" s="440">
        <f t="shared" si="2039"/>
        <v>7.2164496600635175E-16</v>
      </c>
      <c r="AJ2106" s="443">
        <f t="shared" si="2040"/>
        <v>7.2164496600635175E-16</v>
      </c>
      <c r="AK2106" s="439">
        <f t="shared" si="2041"/>
        <v>0</v>
      </c>
      <c r="AL2106" s="439">
        <f t="shared" si="2042"/>
        <v>0</v>
      </c>
      <c r="AM2106" s="439">
        <f t="shared" si="2043"/>
        <v>0</v>
      </c>
      <c r="AN2106" s="440">
        <f t="shared" si="2044"/>
        <v>0</v>
      </c>
    </row>
    <row r="2107" spans="1:40" outlineLevel="2">
      <c r="A2107" s="882">
        <f>ROW()</f>
        <v>2107</v>
      </c>
      <c r="B2107" s="453"/>
      <c r="D2107" s="452" t="s">
        <v>583</v>
      </c>
      <c r="H2107" s="458"/>
      <c r="I2107" s="458"/>
      <c r="J2107" s="459"/>
      <c r="K2107" s="458"/>
      <c r="L2107" s="458"/>
      <c r="M2107" s="458"/>
      <c r="N2107" s="458"/>
      <c r="O2107" s="459"/>
      <c r="P2107" s="458"/>
      <c r="Q2107" s="458"/>
      <c r="R2107" s="458"/>
      <c r="S2107" s="440"/>
      <c r="T2107" s="439">
        <f t="shared" ref="T2107:AD2107" si="2066">S2215</f>
        <v>0</v>
      </c>
      <c r="U2107" s="439">
        <f t="shared" si="2066"/>
        <v>0</v>
      </c>
      <c r="V2107" s="439">
        <f t="shared" si="2066"/>
        <v>0</v>
      </c>
      <c r="W2107" s="439">
        <f t="shared" si="2066"/>
        <v>0</v>
      </c>
      <c r="X2107" s="440">
        <f t="shared" si="2066"/>
        <v>0</v>
      </c>
      <c r="Y2107" s="443">
        <f t="shared" si="2066"/>
        <v>0</v>
      </c>
      <c r="Z2107" s="439">
        <f t="shared" si="2066"/>
        <v>0</v>
      </c>
      <c r="AA2107" s="439">
        <f t="shared" si="2066"/>
        <v>0</v>
      </c>
      <c r="AB2107" s="439">
        <f t="shared" si="2066"/>
        <v>0</v>
      </c>
      <c r="AC2107" s="439">
        <f t="shared" si="2066"/>
        <v>0</v>
      </c>
      <c r="AD2107" s="440">
        <f t="shared" si="2066"/>
        <v>0</v>
      </c>
      <c r="AE2107" s="443">
        <f t="shared" ref="AE2107:AI2107" si="2067">AD2215</f>
        <v>0</v>
      </c>
      <c r="AF2107" s="439">
        <f t="shared" si="2067"/>
        <v>0</v>
      </c>
      <c r="AG2107" s="439">
        <f t="shared" si="2067"/>
        <v>0</v>
      </c>
      <c r="AH2107" s="439">
        <f t="shared" si="2067"/>
        <v>0</v>
      </c>
      <c r="AI2107" s="440">
        <f t="shared" si="2067"/>
        <v>0</v>
      </c>
      <c r="AJ2107" s="443">
        <f t="shared" ref="AJ2107:AN2110" si="2068">AI2215</f>
        <v>0</v>
      </c>
      <c r="AK2107" s="439">
        <f t="shared" si="2068"/>
        <v>0</v>
      </c>
      <c r="AL2107" s="439">
        <f t="shared" si="2068"/>
        <v>0</v>
      </c>
      <c r="AM2107" s="439">
        <f t="shared" si="2068"/>
        <v>0</v>
      </c>
      <c r="AN2107" s="440">
        <f t="shared" si="2068"/>
        <v>0</v>
      </c>
    </row>
    <row r="2108" spans="1:40" outlineLevel="2">
      <c r="A2108" s="882">
        <f>ROW()</f>
        <v>2108</v>
      </c>
      <c r="B2108" s="453"/>
      <c r="D2108" s="452" t="s">
        <v>81</v>
      </c>
      <c r="H2108" s="458"/>
      <c r="I2108" s="458"/>
      <c r="J2108" s="459"/>
      <c r="K2108" s="458"/>
      <c r="L2108" s="458"/>
      <c r="M2108" s="458"/>
      <c r="N2108" s="458"/>
      <c r="O2108" s="459"/>
      <c r="P2108" s="458"/>
      <c r="Q2108" s="458"/>
      <c r="R2108" s="458"/>
      <c r="S2108" s="440"/>
      <c r="T2108" s="439">
        <f t="shared" ref="T2108:X2109" si="2069">S2216</f>
        <v>0</v>
      </c>
      <c r="U2108" s="439">
        <f t="shared" si="2069"/>
        <v>0</v>
      </c>
      <c r="V2108" s="439">
        <f t="shared" si="2069"/>
        <v>0</v>
      </c>
      <c r="W2108" s="439">
        <f t="shared" si="2069"/>
        <v>0</v>
      </c>
      <c r="X2108" s="440">
        <f t="shared" si="2069"/>
        <v>0</v>
      </c>
      <c r="Y2108" s="443">
        <f t="shared" ref="Y2108:AD2109" si="2070">X2216</f>
        <v>0</v>
      </c>
      <c r="Z2108" s="439">
        <f t="shared" si="2070"/>
        <v>0</v>
      </c>
      <c r="AA2108" s="439">
        <f t="shared" si="2070"/>
        <v>0</v>
      </c>
      <c r="AB2108" s="439">
        <f t="shared" si="2070"/>
        <v>0</v>
      </c>
      <c r="AC2108" s="439">
        <f t="shared" si="2070"/>
        <v>0</v>
      </c>
      <c r="AD2108" s="440">
        <f t="shared" si="2070"/>
        <v>0</v>
      </c>
      <c r="AE2108" s="443">
        <f t="shared" ref="AE2108:AE2110" si="2071">AD2216</f>
        <v>0</v>
      </c>
      <c r="AF2108" s="439">
        <f t="shared" ref="AF2108:AF2110" si="2072">AE2216</f>
        <v>0</v>
      </c>
      <c r="AG2108" s="439">
        <f t="shared" ref="AG2108:AG2110" si="2073">AF2216</f>
        <v>0</v>
      </c>
      <c r="AH2108" s="439">
        <f t="shared" ref="AH2108:AH2110" si="2074">AG2216</f>
        <v>0</v>
      </c>
      <c r="AI2108" s="440">
        <f t="shared" ref="AI2108:AI2110" si="2075">AH2216</f>
        <v>0</v>
      </c>
      <c r="AJ2108" s="443">
        <f t="shared" si="2068"/>
        <v>0</v>
      </c>
      <c r="AK2108" s="439">
        <f t="shared" si="2068"/>
        <v>0</v>
      </c>
      <c r="AL2108" s="439">
        <f t="shared" si="2068"/>
        <v>0</v>
      </c>
      <c r="AM2108" s="439">
        <f t="shared" si="2068"/>
        <v>0</v>
      </c>
      <c r="AN2108" s="440">
        <f t="shared" si="2068"/>
        <v>0</v>
      </c>
    </row>
    <row r="2109" spans="1:40" outlineLevel="2">
      <c r="A2109" s="882">
        <f>ROW()</f>
        <v>2109</v>
      </c>
      <c r="B2109" s="453"/>
      <c r="D2109" s="452" t="s">
        <v>28</v>
      </c>
      <c r="H2109" s="458"/>
      <c r="I2109" s="458"/>
      <c r="J2109" s="459"/>
      <c r="K2109" s="458"/>
      <c r="L2109" s="458"/>
      <c r="M2109" s="458"/>
      <c r="N2109" s="458"/>
      <c r="O2109" s="459"/>
      <c r="P2109" s="458"/>
      <c r="Q2109" s="458"/>
      <c r="R2109" s="458"/>
      <c r="S2109" s="440"/>
      <c r="T2109" s="439">
        <f t="shared" si="2069"/>
        <v>0</v>
      </c>
      <c r="U2109" s="439">
        <f t="shared" si="2069"/>
        <v>0</v>
      </c>
      <c r="V2109" s="439">
        <f t="shared" si="2069"/>
        <v>0</v>
      </c>
      <c r="W2109" s="439">
        <f t="shared" si="2069"/>
        <v>0</v>
      </c>
      <c r="X2109" s="440">
        <f t="shared" si="2069"/>
        <v>0</v>
      </c>
      <c r="Y2109" s="443">
        <f t="shared" si="2070"/>
        <v>0</v>
      </c>
      <c r="Z2109" s="439">
        <f t="shared" si="2070"/>
        <v>0</v>
      </c>
      <c r="AA2109" s="439">
        <f t="shared" si="2070"/>
        <v>0</v>
      </c>
      <c r="AB2109" s="439">
        <f t="shared" si="2070"/>
        <v>0</v>
      </c>
      <c r="AC2109" s="439">
        <f t="shared" si="2070"/>
        <v>0</v>
      </c>
      <c r="AD2109" s="440">
        <f t="shared" si="2070"/>
        <v>0</v>
      </c>
      <c r="AE2109" s="443">
        <f t="shared" si="2071"/>
        <v>0</v>
      </c>
      <c r="AF2109" s="439">
        <f t="shared" si="2072"/>
        <v>0</v>
      </c>
      <c r="AG2109" s="439">
        <f t="shared" si="2073"/>
        <v>0</v>
      </c>
      <c r="AH2109" s="439">
        <f t="shared" si="2074"/>
        <v>0</v>
      </c>
      <c r="AI2109" s="440">
        <f t="shared" si="2075"/>
        <v>0</v>
      </c>
      <c r="AJ2109" s="443">
        <f t="shared" si="2068"/>
        <v>0</v>
      </c>
      <c r="AK2109" s="439">
        <f t="shared" si="2068"/>
        <v>0</v>
      </c>
      <c r="AL2109" s="439">
        <f t="shared" si="2068"/>
        <v>0</v>
      </c>
      <c r="AM2109" s="439">
        <f t="shared" si="2068"/>
        <v>0</v>
      </c>
      <c r="AN2109" s="440">
        <f t="shared" si="2068"/>
        <v>0</v>
      </c>
    </row>
    <row r="2110" spans="1:40" outlineLevel="2">
      <c r="A2110" s="882">
        <f>ROW()</f>
        <v>2110</v>
      </c>
      <c r="B2110" s="453"/>
      <c r="D2110" s="456" t="s">
        <v>443</v>
      </c>
      <c r="E2110" s="456"/>
      <c r="F2110" s="456"/>
      <c r="G2110" s="456"/>
      <c r="H2110" s="460"/>
      <c r="I2110" s="460"/>
      <c r="J2110" s="461"/>
      <c r="K2110" s="460"/>
      <c r="L2110" s="460"/>
      <c r="M2110" s="460"/>
      <c r="N2110" s="460"/>
      <c r="O2110" s="461"/>
      <c r="P2110" s="460"/>
      <c r="Q2110" s="460"/>
      <c r="R2110" s="460"/>
      <c r="S2110" s="442"/>
      <c r="T2110" s="441">
        <f t="shared" ref="T2110:AD2110" si="2076">S2218</f>
        <v>0</v>
      </c>
      <c r="U2110" s="441">
        <f t="shared" si="2076"/>
        <v>0</v>
      </c>
      <c r="V2110" s="441">
        <f t="shared" si="2076"/>
        <v>0</v>
      </c>
      <c r="W2110" s="441">
        <f t="shared" si="2076"/>
        <v>0</v>
      </c>
      <c r="X2110" s="442">
        <f t="shared" si="2076"/>
        <v>0</v>
      </c>
      <c r="Y2110" s="462">
        <f t="shared" si="2076"/>
        <v>0</v>
      </c>
      <c r="Z2110" s="441">
        <f t="shared" si="2076"/>
        <v>0</v>
      </c>
      <c r="AA2110" s="441">
        <f t="shared" si="2076"/>
        <v>0</v>
      </c>
      <c r="AB2110" s="441">
        <f t="shared" si="2076"/>
        <v>0</v>
      </c>
      <c r="AC2110" s="441">
        <f t="shared" si="2076"/>
        <v>0</v>
      </c>
      <c r="AD2110" s="442">
        <f t="shared" si="2076"/>
        <v>0</v>
      </c>
      <c r="AE2110" s="462">
        <f t="shared" si="2071"/>
        <v>0</v>
      </c>
      <c r="AF2110" s="441">
        <f t="shared" si="2072"/>
        <v>0</v>
      </c>
      <c r="AG2110" s="441">
        <f t="shared" si="2073"/>
        <v>0</v>
      </c>
      <c r="AH2110" s="441">
        <f t="shared" si="2074"/>
        <v>0</v>
      </c>
      <c r="AI2110" s="442">
        <f t="shared" si="2075"/>
        <v>0</v>
      </c>
      <c r="AJ2110" s="462">
        <f t="shared" si="2068"/>
        <v>0</v>
      </c>
      <c r="AK2110" s="441">
        <f t="shared" si="2068"/>
        <v>0</v>
      </c>
      <c r="AL2110" s="441">
        <f t="shared" si="2068"/>
        <v>0</v>
      </c>
      <c r="AM2110" s="441">
        <f t="shared" si="2068"/>
        <v>0</v>
      </c>
      <c r="AN2110" s="442">
        <f t="shared" si="2068"/>
        <v>0</v>
      </c>
    </row>
    <row r="2111" spans="1:40" outlineLevel="2">
      <c r="A2111" s="882">
        <f>ROW()</f>
        <v>2111</v>
      </c>
      <c r="B2111" s="453"/>
      <c r="D2111" s="452" t="s">
        <v>24</v>
      </c>
      <c r="H2111" s="458"/>
      <c r="I2111" s="458"/>
      <c r="J2111" s="459"/>
      <c r="K2111" s="458"/>
      <c r="L2111" s="458"/>
      <c r="M2111" s="458"/>
      <c r="N2111" s="458"/>
      <c r="O2111" s="459"/>
      <c r="P2111" s="458"/>
      <c r="Q2111" s="458"/>
      <c r="R2111" s="458"/>
      <c r="S2111" s="440"/>
      <c r="T2111" s="439">
        <f t="shared" ref="T2111:AN2111" si="2077">SUM(T2095:T2110)</f>
        <v>61.221185136370707</v>
      </c>
      <c r="U2111" s="439">
        <f t="shared" si="2077"/>
        <v>60.188825898625318</v>
      </c>
      <c r="V2111" s="439">
        <f t="shared" si="2077"/>
        <v>58.124107423134546</v>
      </c>
      <c r="W2111" s="439">
        <f t="shared" si="2077"/>
        <v>56.059388947643782</v>
      </c>
      <c r="X2111" s="440">
        <f t="shared" si="2077"/>
        <v>53.994670472153018</v>
      </c>
      <c r="Y2111" s="443">
        <f t="shared" si="2077"/>
        <v>51.929951996662254</v>
      </c>
      <c r="Z2111" s="439">
        <f t="shared" si="2077"/>
        <v>50.864573624715959</v>
      </c>
      <c r="AA2111" s="439">
        <f t="shared" si="2077"/>
        <v>49.277149714110678</v>
      </c>
      <c r="AB2111" s="439">
        <f t="shared" si="2077"/>
        <v>47.689725803505397</v>
      </c>
      <c r="AC2111" s="439">
        <f t="shared" si="2077"/>
        <v>46.102301892900108</v>
      </c>
      <c r="AD2111" s="440">
        <f t="shared" si="2077"/>
        <v>44.51487798229482</v>
      </c>
      <c r="AE2111" s="443">
        <f t="shared" si="2077"/>
        <v>42.927454071689539</v>
      </c>
      <c r="AF2111" s="439">
        <f t="shared" si="2077"/>
        <v>41.350203711434006</v>
      </c>
      <c r="AG2111" s="439">
        <f t="shared" si="2077"/>
        <v>39.772953351178472</v>
      </c>
      <c r="AH2111" s="439">
        <f t="shared" si="2077"/>
        <v>38.195702990922946</v>
      </c>
      <c r="AI2111" s="440">
        <f t="shared" si="2077"/>
        <v>36.618452630667413</v>
      </c>
      <c r="AJ2111" s="443">
        <f t="shared" si="2077"/>
        <v>35.041202270411887</v>
      </c>
      <c r="AK2111" s="439">
        <f t="shared" si="2077"/>
        <v>33.449901151762809</v>
      </c>
      <c r="AL2111" s="439">
        <f t="shared" si="2077"/>
        <v>31.858600033113735</v>
      </c>
      <c r="AM2111" s="439">
        <f t="shared" si="2077"/>
        <v>30.267298914464661</v>
      </c>
      <c r="AN2111" s="440">
        <f t="shared" si="2077"/>
        <v>28.675997795815586</v>
      </c>
    </row>
    <row r="2112" spans="1:40" outlineLevel="1">
      <c r="A2112" s="732" t="s">
        <v>59</v>
      </c>
      <c r="B2112" s="733"/>
      <c r="C2112" s="881"/>
      <c r="D2112" s="733"/>
      <c r="E2112" s="733"/>
      <c r="F2112" s="733"/>
      <c r="G2112" s="730"/>
      <c r="H2112" s="733"/>
      <c r="I2112" s="730"/>
      <c r="J2112" s="729"/>
      <c r="K2112" s="730"/>
      <c r="L2112" s="730"/>
      <c r="M2112" s="730"/>
      <c r="N2112" s="730"/>
      <c r="O2112" s="729"/>
      <c r="P2112" s="730"/>
      <c r="Q2112" s="730"/>
      <c r="R2112" s="730"/>
      <c r="S2112" s="731"/>
      <c r="T2112" s="730"/>
      <c r="U2112" s="730"/>
      <c r="V2112" s="730"/>
      <c r="W2112" s="730"/>
      <c r="X2112" s="731"/>
      <c r="Y2112" s="729"/>
      <c r="Z2112" s="730"/>
      <c r="AA2112" s="730"/>
      <c r="AB2112" s="730"/>
      <c r="AC2112" s="730"/>
      <c r="AD2112" s="731"/>
      <c r="AE2112" s="729"/>
      <c r="AF2112" s="730"/>
      <c r="AG2112" s="730"/>
      <c r="AH2112" s="730"/>
      <c r="AI2112" s="731"/>
      <c r="AJ2112" s="729"/>
      <c r="AK2112" s="730"/>
      <c r="AL2112" s="730"/>
      <c r="AM2112" s="730"/>
      <c r="AN2112" s="731"/>
    </row>
    <row r="2113" spans="1:40" outlineLevel="2">
      <c r="A2113" s="882">
        <f>ROW()</f>
        <v>2113</v>
      </c>
      <c r="B2113" s="453"/>
      <c r="D2113" s="452" t="s">
        <v>300</v>
      </c>
      <c r="H2113" s="458"/>
      <c r="I2113" s="458"/>
      <c r="J2113" s="443"/>
      <c r="K2113" s="439"/>
      <c r="L2113" s="439"/>
      <c r="M2113" s="439"/>
      <c r="N2113" s="439"/>
      <c r="O2113" s="443"/>
      <c r="P2113" s="439"/>
      <c r="Q2113" s="439"/>
      <c r="R2113" s="439"/>
      <c r="S2113" s="313">
        <f>S$660</f>
        <v>14.957667793008957</v>
      </c>
      <c r="T2113" s="439"/>
      <c r="U2113" s="439"/>
      <c r="V2113" s="439"/>
      <c r="W2113" s="439"/>
      <c r="X2113" s="440"/>
      <c r="Y2113" s="443"/>
      <c r="Z2113" s="439"/>
      <c r="AA2113" s="439"/>
      <c r="AB2113" s="439"/>
      <c r="AC2113" s="439"/>
      <c r="AD2113" s="440"/>
      <c r="AE2113" s="443"/>
      <c r="AF2113" s="439"/>
      <c r="AG2113" s="439"/>
      <c r="AH2113" s="439"/>
      <c r="AI2113" s="440"/>
      <c r="AJ2113" s="443"/>
      <c r="AK2113" s="439"/>
      <c r="AL2113" s="439"/>
      <c r="AM2113" s="439"/>
      <c r="AN2113" s="440"/>
    </row>
    <row r="2114" spans="1:40" outlineLevel="2">
      <c r="A2114" s="882">
        <f>ROW()</f>
        <v>2114</v>
      </c>
      <c r="B2114" s="453"/>
      <c r="D2114" s="452" t="s">
        <v>301</v>
      </c>
      <c r="H2114" s="458"/>
      <c r="I2114" s="458"/>
      <c r="J2114" s="443"/>
      <c r="K2114" s="439"/>
      <c r="L2114" s="439"/>
      <c r="M2114" s="439"/>
      <c r="N2114" s="439"/>
      <c r="O2114" s="443"/>
      <c r="P2114" s="439"/>
      <c r="Q2114" s="439"/>
      <c r="R2114" s="439"/>
      <c r="S2114" s="313">
        <f>S$661</f>
        <v>0</v>
      </c>
      <c r="T2114" s="439"/>
      <c r="U2114" s="439"/>
      <c r="V2114" s="439"/>
      <c r="W2114" s="439"/>
      <c r="X2114" s="440"/>
      <c r="Y2114" s="443"/>
      <c r="Z2114" s="439"/>
      <c r="AA2114" s="439"/>
      <c r="AB2114" s="439"/>
      <c r="AC2114" s="439"/>
      <c r="AD2114" s="440"/>
      <c r="AE2114" s="443"/>
      <c r="AF2114" s="439"/>
      <c r="AG2114" s="439"/>
      <c r="AH2114" s="439"/>
      <c r="AI2114" s="440"/>
      <c r="AJ2114" s="443"/>
      <c r="AK2114" s="439"/>
      <c r="AL2114" s="439"/>
      <c r="AM2114" s="439"/>
      <c r="AN2114" s="440"/>
    </row>
    <row r="2115" spans="1:40" outlineLevel="2">
      <c r="A2115" s="882">
        <f>ROW()</f>
        <v>2115</v>
      </c>
      <c r="B2115" s="453"/>
      <c r="D2115" s="452" t="s">
        <v>29</v>
      </c>
      <c r="H2115" s="458"/>
      <c r="I2115" s="458"/>
      <c r="J2115" s="443"/>
      <c r="K2115" s="439"/>
      <c r="L2115" s="439"/>
      <c r="M2115" s="439"/>
      <c r="N2115" s="439"/>
      <c r="O2115" s="443"/>
      <c r="P2115" s="439"/>
      <c r="Q2115" s="439"/>
      <c r="R2115" s="439"/>
      <c r="S2115" s="313">
        <f>S$662</f>
        <v>0</v>
      </c>
      <c r="T2115" s="439"/>
      <c r="U2115" s="439"/>
      <c r="V2115" s="439"/>
      <c r="W2115" s="439"/>
      <c r="X2115" s="440"/>
      <c r="Y2115" s="443"/>
      <c r="Z2115" s="439"/>
      <c r="AA2115" s="439"/>
      <c r="AB2115" s="439"/>
      <c r="AC2115" s="439"/>
      <c r="AD2115" s="440"/>
      <c r="AE2115" s="443"/>
      <c r="AF2115" s="439"/>
      <c r="AG2115" s="439"/>
      <c r="AH2115" s="439"/>
      <c r="AI2115" s="440"/>
      <c r="AJ2115" s="443"/>
      <c r="AK2115" s="439"/>
      <c r="AL2115" s="439"/>
      <c r="AM2115" s="439"/>
      <c r="AN2115" s="440"/>
    </row>
    <row r="2116" spans="1:40" outlineLevel="2">
      <c r="A2116" s="882">
        <f>ROW()</f>
        <v>2116</v>
      </c>
      <c r="B2116" s="453"/>
      <c r="D2116" s="452" t="s">
        <v>30</v>
      </c>
      <c r="H2116" s="458"/>
      <c r="I2116" s="458"/>
      <c r="J2116" s="443"/>
      <c r="K2116" s="439"/>
      <c r="L2116" s="439"/>
      <c r="M2116" s="439"/>
      <c r="N2116" s="439"/>
      <c r="O2116" s="443"/>
      <c r="P2116" s="439"/>
      <c r="Q2116" s="439"/>
      <c r="R2116" s="439"/>
      <c r="S2116" s="313">
        <f>S$663</f>
        <v>12.440905923975064</v>
      </c>
      <c r="T2116" s="439"/>
      <c r="U2116" s="439"/>
      <c r="V2116" s="439"/>
      <c r="W2116" s="439"/>
      <c r="X2116" s="440"/>
      <c r="Y2116" s="443"/>
      <c r="Z2116" s="439"/>
      <c r="AA2116" s="439"/>
      <c r="AB2116" s="439"/>
      <c r="AC2116" s="439"/>
      <c r="AD2116" s="440"/>
      <c r="AE2116" s="443"/>
      <c r="AF2116" s="439"/>
      <c r="AG2116" s="439"/>
      <c r="AH2116" s="439"/>
      <c r="AI2116" s="440"/>
      <c r="AJ2116" s="443"/>
      <c r="AK2116" s="439"/>
      <c r="AL2116" s="439"/>
      <c r="AM2116" s="439"/>
      <c r="AN2116" s="440"/>
    </row>
    <row r="2117" spans="1:40" outlineLevel="2">
      <c r="A2117" s="882">
        <f>ROW()</f>
        <v>2117</v>
      </c>
      <c r="B2117" s="453"/>
      <c r="D2117" s="452" t="s">
        <v>31</v>
      </c>
      <c r="H2117" s="458"/>
      <c r="I2117" s="458"/>
      <c r="J2117" s="443"/>
      <c r="K2117" s="439"/>
      <c r="L2117" s="439"/>
      <c r="M2117" s="439"/>
      <c r="N2117" s="439"/>
      <c r="O2117" s="443"/>
      <c r="P2117" s="439"/>
      <c r="Q2117" s="439"/>
      <c r="R2117" s="439"/>
      <c r="S2117" s="313">
        <f>S$664</f>
        <v>0</v>
      </c>
      <c r="T2117" s="439"/>
      <c r="U2117" s="439"/>
      <c r="V2117" s="439"/>
      <c r="W2117" s="439"/>
      <c r="X2117" s="440"/>
      <c r="Y2117" s="443"/>
      <c r="Z2117" s="439"/>
      <c r="AA2117" s="439"/>
      <c r="AB2117" s="439"/>
      <c r="AC2117" s="439"/>
      <c r="AD2117" s="440"/>
      <c r="AE2117" s="443"/>
      <c r="AF2117" s="439"/>
      <c r="AG2117" s="439"/>
      <c r="AH2117" s="439"/>
      <c r="AI2117" s="440"/>
      <c r="AJ2117" s="443"/>
      <c r="AK2117" s="439"/>
      <c r="AL2117" s="439"/>
      <c r="AM2117" s="439"/>
      <c r="AN2117" s="440"/>
    </row>
    <row r="2118" spans="1:40" outlineLevel="2">
      <c r="A2118" s="882">
        <f>ROW()</f>
        <v>2118</v>
      </c>
      <c r="B2118" s="453"/>
      <c r="D2118" s="452" t="s">
        <v>32</v>
      </c>
      <c r="H2118" s="458"/>
      <c r="I2118" s="458"/>
      <c r="J2118" s="443"/>
      <c r="K2118" s="439"/>
      <c r="L2118" s="439"/>
      <c r="M2118" s="439"/>
      <c r="N2118" s="439"/>
      <c r="O2118" s="443"/>
      <c r="P2118" s="439"/>
      <c r="Q2118" s="439"/>
      <c r="R2118" s="439"/>
      <c r="S2118" s="313">
        <f>S$665</f>
        <v>1.048098346562045</v>
      </c>
      <c r="T2118" s="439"/>
      <c r="U2118" s="439"/>
      <c r="V2118" s="439"/>
      <c r="W2118" s="439"/>
      <c r="X2118" s="440"/>
      <c r="Y2118" s="443"/>
      <c r="Z2118" s="439"/>
      <c r="AA2118" s="439"/>
      <c r="AB2118" s="439"/>
      <c r="AC2118" s="439"/>
      <c r="AD2118" s="440"/>
      <c r="AE2118" s="443"/>
      <c r="AF2118" s="439"/>
      <c r="AG2118" s="439"/>
      <c r="AH2118" s="439"/>
      <c r="AI2118" s="440"/>
      <c r="AJ2118" s="443"/>
      <c r="AK2118" s="439"/>
      <c r="AL2118" s="439"/>
      <c r="AM2118" s="439"/>
      <c r="AN2118" s="440"/>
    </row>
    <row r="2119" spans="1:40" outlineLevel="2">
      <c r="A2119" s="882">
        <f>ROW()</f>
        <v>2119</v>
      </c>
      <c r="B2119" s="453"/>
      <c r="D2119" s="452" t="s">
        <v>33</v>
      </c>
      <c r="H2119" s="458"/>
      <c r="I2119" s="458"/>
      <c r="J2119" s="443"/>
      <c r="K2119" s="439"/>
      <c r="L2119" s="439"/>
      <c r="M2119" s="439"/>
      <c r="N2119" s="439"/>
      <c r="O2119" s="443"/>
      <c r="P2119" s="439"/>
      <c r="Q2119" s="439"/>
      <c r="R2119" s="439"/>
      <c r="S2119" s="313">
        <f>S$666</f>
        <v>2.391351133604656</v>
      </c>
      <c r="T2119" s="439"/>
      <c r="U2119" s="439"/>
      <c r="V2119" s="439"/>
      <c r="W2119" s="439"/>
      <c r="X2119" s="440"/>
      <c r="Y2119" s="443"/>
      <c r="Z2119" s="439"/>
      <c r="AA2119" s="439"/>
      <c r="AB2119" s="439"/>
      <c r="AC2119" s="439"/>
      <c r="AD2119" s="440"/>
      <c r="AE2119" s="443"/>
      <c r="AF2119" s="439"/>
      <c r="AG2119" s="439"/>
      <c r="AH2119" s="439"/>
      <c r="AI2119" s="440"/>
      <c r="AJ2119" s="443"/>
      <c r="AK2119" s="439"/>
      <c r="AL2119" s="439"/>
      <c r="AM2119" s="439"/>
      <c r="AN2119" s="440"/>
    </row>
    <row r="2120" spans="1:40" outlineLevel="2">
      <c r="A2120" s="882">
        <f>ROW()</f>
        <v>2120</v>
      </c>
      <c r="B2120" s="453"/>
      <c r="D2120" s="452" t="s">
        <v>27</v>
      </c>
      <c r="H2120" s="458"/>
      <c r="I2120" s="458"/>
      <c r="J2120" s="443"/>
      <c r="K2120" s="439"/>
      <c r="L2120" s="439"/>
      <c r="M2120" s="439"/>
      <c r="N2120" s="439"/>
      <c r="O2120" s="443"/>
      <c r="P2120" s="439"/>
      <c r="Q2120" s="439"/>
      <c r="R2120" s="439"/>
      <c r="S2120" s="313">
        <f>S$667</f>
        <v>0.21707795911252892</v>
      </c>
      <c r="T2120" s="439"/>
      <c r="U2120" s="439"/>
      <c r="V2120" s="439"/>
      <c r="W2120" s="439"/>
      <c r="X2120" s="440"/>
      <c r="Y2120" s="443"/>
      <c r="Z2120" s="439"/>
      <c r="AA2120" s="439"/>
      <c r="AB2120" s="439"/>
      <c r="AC2120" s="439"/>
      <c r="AD2120" s="440"/>
      <c r="AE2120" s="443"/>
      <c r="AF2120" s="439"/>
      <c r="AG2120" s="439"/>
      <c r="AH2120" s="439"/>
      <c r="AI2120" s="440"/>
      <c r="AJ2120" s="443"/>
      <c r="AK2120" s="439"/>
      <c r="AL2120" s="439"/>
      <c r="AM2120" s="439"/>
      <c r="AN2120" s="440"/>
    </row>
    <row r="2121" spans="1:40" outlineLevel="2">
      <c r="A2121" s="882">
        <f>ROW()</f>
        <v>2121</v>
      </c>
      <c r="B2121" s="453"/>
      <c r="D2121" s="452" t="s">
        <v>34</v>
      </c>
      <c r="H2121" s="458"/>
      <c r="I2121" s="458"/>
      <c r="J2121" s="443"/>
      <c r="K2121" s="439"/>
      <c r="L2121" s="439"/>
      <c r="M2121" s="439"/>
      <c r="N2121" s="439"/>
      <c r="O2121" s="443"/>
      <c r="P2121" s="439"/>
      <c r="Q2121" s="439"/>
      <c r="R2121" s="439"/>
      <c r="S2121" s="313">
        <f>S$668</f>
        <v>27.449419813671021</v>
      </c>
      <c r="T2121" s="439"/>
      <c r="U2121" s="439"/>
      <c r="V2121" s="439"/>
      <c r="W2121" s="439"/>
      <c r="X2121" s="440"/>
      <c r="Y2121" s="443"/>
      <c r="Z2121" s="439"/>
      <c r="AA2121" s="439"/>
      <c r="AB2121" s="439"/>
      <c r="AC2121" s="439"/>
      <c r="AD2121" s="440"/>
      <c r="AE2121" s="443"/>
      <c r="AF2121" s="439"/>
      <c r="AG2121" s="439"/>
      <c r="AH2121" s="439"/>
      <c r="AI2121" s="440"/>
      <c r="AJ2121" s="443"/>
      <c r="AK2121" s="439"/>
      <c r="AL2121" s="439"/>
      <c r="AM2121" s="439"/>
      <c r="AN2121" s="440"/>
    </row>
    <row r="2122" spans="1:40" outlineLevel="2">
      <c r="A2122" s="882">
        <f>ROW()</f>
        <v>2122</v>
      </c>
      <c r="B2122" s="453"/>
      <c r="D2122" s="452" t="s">
        <v>35</v>
      </c>
      <c r="H2122" s="458"/>
      <c r="I2122" s="458"/>
      <c r="J2122" s="443"/>
      <c r="K2122" s="439"/>
      <c r="L2122" s="439"/>
      <c r="M2122" s="439"/>
      <c r="N2122" s="439"/>
      <c r="O2122" s="443"/>
      <c r="P2122" s="439"/>
      <c r="Q2122" s="439"/>
      <c r="R2122" s="439"/>
      <c r="S2122" s="313">
        <f>S$669</f>
        <v>0</v>
      </c>
      <c r="T2122" s="439"/>
      <c r="U2122" s="439"/>
      <c r="V2122" s="439"/>
      <c r="W2122" s="439"/>
      <c r="X2122" s="440"/>
      <c r="Y2122" s="443"/>
      <c r="Z2122" s="439"/>
      <c r="AA2122" s="439"/>
      <c r="AB2122" s="439"/>
      <c r="AC2122" s="439"/>
      <c r="AD2122" s="440"/>
      <c r="AE2122" s="443"/>
      <c r="AF2122" s="439"/>
      <c r="AG2122" s="439"/>
      <c r="AH2122" s="439"/>
      <c r="AI2122" s="440"/>
      <c r="AJ2122" s="443"/>
      <c r="AK2122" s="439"/>
      <c r="AL2122" s="439"/>
      <c r="AM2122" s="439"/>
      <c r="AN2122" s="440"/>
    </row>
    <row r="2123" spans="1:40" outlineLevel="2">
      <c r="A2123" s="882">
        <f>ROW()</f>
        <v>2123</v>
      </c>
      <c r="B2123" s="453"/>
      <c r="D2123" s="452" t="s">
        <v>302</v>
      </c>
      <c r="H2123" s="458"/>
      <c r="I2123" s="458"/>
      <c r="J2123" s="443"/>
      <c r="K2123" s="439"/>
      <c r="L2123" s="439"/>
      <c r="M2123" s="439"/>
      <c r="N2123" s="439"/>
      <c r="O2123" s="443"/>
      <c r="P2123" s="439"/>
      <c r="Q2123" s="439"/>
      <c r="R2123" s="439"/>
      <c r="S2123" s="313">
        <f>S$670</f>
        <v>0</v>
      </c>
      <c r="T2123" s="439"/>
      <c r="U2123" s="439"/>
      <c r="V2123" s="439"/>
      <c r="W2123" s="439"/>
      <c r="X2123" s="440"/>
      <c r="Y2123" s="443"/>
      <c r="Z2123" s="439"/>
      <c r="AA2123" s="439"/>
      <c r="AB2123" s="439"/>
      <c r="AC2123" s="439"/>
      <c r="AD2123" s="440"/>
      <c r="AE2123" s="443"/>
      <c r="AF2123" s="439"/>
      <c r="AG2123" s="439"/>
      <c r="AH2123" s="439"/>
      <c r="AI2123" s="440"/>
      <c r="AJ2123" s="443"/>
      <c r="AK2123" s="439"/>
      <c r="AL2123" s="439"/>
      <c r="AM2123" s="439"/>
      <c r="AN2123" s="440"/>
    </row>
    <row r="2124" spans="1:40" outlineLevel="2">
      <c r="A2124" s="882">
        <f>ROW()</f>
        <v>2124</v>
      </c>
      <c r="B2124" s="453"/>
      <c r="D2124" s="452" t="s">
        <v>36</v>
      </c>
      <c r="H2124" s="458"/>
      <c r="I2124" s="458"/>
      <c r="J2124" s="443"/>
      <c r="K2124" s="439"/>
      <c r="L2124" s="439"/>
      <c r="M2124" s="439"/>
      <c r="N2124" s="439"/>
      <c r="O2124" s="443"/>
      <c r="P2124" s="439"/>
      <c r="Q2124" s="439"/>
      <c r="R2124" s="439"/>
      <c r="S2124" s="313">
        <f>S$671</f>
        <v>2.7166641664364275</v>
      </c>
      <c r="T2124" s="439"/>
      <c r="U2124" s="439"/>
      <c r="V2124" s="439"/>
      <c r="W2124" s="439"/>
      <c r="X2124" s="440"/>
      <c r="Y2124" s="443"/>
      <c r="Z2124" s="439"/>
      <c r="AA2124" s="439"/>
      <c r="AB2124" s="439"/>
      <c r="AC2124" s="439"/>
      <c r="AD2124" s="440"/>
      <c r="AE2124" s="443"/>
      <c r="AF2124" s="439"/>
      <c r="AG2124" s="439"/>
      <c r="AH2124" s="439"/>
      <c r="AI2124" s="440"/>
      <c r="AJ2124" s="443"/>
      <c r="AK2124" s="439"/>
      <c r="AL2124" s="439"/>
      <c r="AM2124" s="439"/>
      <c r="AN2124" s="440"/>
    </row>
    <row r="2125" spans="1:40" outlineLevel="2">
      <c r="A2125" s="882">
        <f>ROW()</f>
        <v>2125</v>
      </c>
      <c r="B2125" s="453"/>
      <c r="D2125" s="452" t="s">
        <v>583</v>
      </c>
      <c r="H2125" s="458"/>
      <c r="I2125" s="458"/>
      <c r="J2125" s="443"/>
      <c r="K2125" s="439"/>
      <c r="L2125" s="439"/>
      <c r="M2125" s="439"/>
      <c r="N2125" s="439"/>
      <c r="O2125" s="443"/>
      <c r="P2125" s="439"/>
      <c r="Q2125" s="439"/>
      <c r="R2125" s="439"/>
      <c r="S2125" s="313">
        <f>S$672</f>
        <v>0</v>
      </c>
      <c r="T2125" s="439"/>
      <c r="U2125" s="439"/>
      <c r="V2125" s="439"/>
      <c r="W2125" s="439"/>
      <c r="X2125" s="440"/>
      <c r="Y2125" s="443"/>
      <c r="Z2125" s="439"/>
      <c r="AA2125" s="439"/>
      <c r="AB2125" s="439"/>
      <c r="AC2125" s="439"/>
      <c r="AD2125" s="440"/>
      <c r="AE2125" s="443"/>
      <c r="AF2125" s="439"/>
      <c r="AG2125" s="439"/>
      <c r="AH2125" s="439"/>
      <c r="AI2125" s="440"/>
      <c r="AJ2125" s="443"/>
      <c r="AK2125" s="439"/>
      <c r="AL2125" s="439"/>
      <c r="AM2125" s="439"/>
      <c r="AN2125" s="440"/>
    </row>
    <row r="2126" spans="1:40" outlineLevel="2">
      <c r="A2126" s="882">
        <f>ROW()</f>
        <v>2126</v>
      </c>
      <c r="B2126" s="453"/>
      <c r="D2126" s="452" t="s">
        <v>81</v>
      </c>
      <c r="H2126" s="458"/>
      <c r="I2126" s="458"/>
      <c r="J2126" s="443"/>
      <c r="K2126" s="439"/>
      <c r="L2126" s="439"/>
      <c r="M2126" s="439"/>
      <c r="N2126" s="439"/>
      <c r="O2126" s="443"/>
      <c r="P2126" s="439"/>
      <c r="Q2126" s="439"/>
      <c r="R2126" s="439"/>
      <c r="S2126" s="313">
        <f>S$673</f>
        <v>0</v>
      </c>
      <c r="T2126" s="439"/>
      <c r="U2126" s="439"/>
      <c r="V2126" s="439"/>
      <c r="W2126" s="439"/>
      <c r="X2126" s="440"/>
      <c r="Y2126" s="443"/>
      <c r="Z2126" s="439"/>
      <c r="AA2126" s="439"/>
      <c r="AB2126" s="439"/>
      <c r="AC2126" s="439"/>
      <c r="AD2126" s="440"/>
      <c r="AE2126" s="443"/>
      <c r="AF2126" s="439"/>
      <c r="AG2126" s="439"/>
      <c r="AH2126" s="439"/>
      <c r="AI2126" s="440"/>
      <c r="AJ2126" s="443"/>
      <c r="AK2126" s="439"/>
      <c r="AL2126" s="439"/>
      <c r="AM2126" s="439"/>
      <c r="AN2126" s="440"/>
    </row>
    <row r="2127" spans="1:40" outlineLevel="2">
      <c r="A2127" s="882">
        <f>ROW()</f>
        <v>2127</v>
      </c>
      <c r="B2127" s="453"/>
      <c r="D2127" s="452" t="s">
        <v>28</v>
      </c>
      <c r="H2127" s="458"/>
      <c r="I2127" s="458"/>
      <c r="J2127" s="443"/>
      <c r="K2127" s="439"/>
      <c r="L2127" s="439"/>
      <c r="M2127" s="439"/>
      <c r="N2127" s="439"/>
      <c r="O2127" s="443"/>
      <c r="P2127" s="439"/>
      <c r="Q2127" s="439"/>
      <c r="R2127" s="439"/>
      <c r="S2127" s="313">
        <f>S$674</f>
        <v>0</v>
      </c>
      <c r="T2127" s="439"/>
      <c r="U2127" s="439"/>
      <c r="V2127" s="439"/>
      <c r="W2127" s="439"/>
      <c r="X2127" s="440"/>
      <c r="Y2127" s="443"/>
      <c r="Z2127" s="439"/>
      <c r="AA2127" s="439"/>
      <c r="AB2127" s="439"/>
      <c r="AC2127" s="439"/>
      <c r="AD2127" s="440"/>
      <c r="AE2127" s="443"/>
      <c r="AF2127" s="439"/>
      <c r="AG2127" s="439"/>
      <c r="AH2127" s="439"/>
      <c r="AI2127" s="440"/>
      <c r="AJ2127" s="443"/>
      <c r="AK2127" s="439"/>
      <c r="AL2127" s="439"/>
      <c r="AM2127" s="439"/>
      <c r="AN2127" s="440"/>
    </row>
    <row r="2128" spans="1:40" outlineLevel="2">
      <c r="A2128" s="882">
        <f>ROW()</f>
        <v>2128</v>
      </c>
      <c r="B2128" s="453"/>
      <c r="D2128" s="456" t="s">
        <v>443</v>
      </c>
      <c r="E2128" s="456"/>
      <c r="F2128" s="456"/>
      <c r="G2128" s="456"/>
      <c r="H2128" s="460"/>
      <c r="I2128" s="460"/>
      <c r="J2128" s="462"/>
      <c r="K2128" s="441"/>
      <c r="L2128" s="441"/>
      <c r="M2128" s="441"/>
      <c r="N2128" s="441"/>
      <c r="O2128" s="462"/>
      <c r="P2128" s="441"/>
      <c r="Q2128" s="441"/>
      <c r="R2128" s="441"/>
      <c r="S2128" s="319">
        <f>S$675</f>
        <v>0</v>
      </c>
      <c r="T2128" s="441"/>
      <c r="U2128" s="441"/>
      <c r="V2128" s="441"/>
      <c r="W2128" s="441"/>
      <c r="X2128" s="442"/>
      <c r="Y2128" s="462"/>
      <c r="Z2128" s="441"/>
      <c r="AA2128" s="441"/>
      <c r="AB2128" s="441"/>
      <c r="AC2128" s="441"/>
      <c r="AD2128" s="442"/>
      <c r="AE2128" s="462"/>
      <c r="AF2128" s="441"/>
      <c r="AG2128" s="441"/>
      <c r="AH2128" s="441"/>
      <c r="AI2128" s="442"/>
      <c r="AJ2128" s="462"/>
      <c r="AK2128" s="441"/>
      <c r="AL2128" s="441"/>
      <c r="AM2128" s="441"/>
      <c r="AN2128" s="442"/>
    </row>
    <row r="2129" spans="1:40" outlineLevel="2">
      <c r="A2129" s="882">
        <f>ROW()</f>
        <v>2129</v>
      </c>
      <c r="B2129" s="453"/>
      <c r="D2129" s="452" t="s">
        <v>24</v>
      </c>
      <c r="H2129" s="458"/>
      <c r="I2129" s="458"/>
      <c r="J2129" s="443"/>
      <c r="K2129" s="439"/>
      <c r="L2129" s="439"/>
      <c r="M2129" s="439"/>
      <c r="N2129" s="439"/>
      <c r="O2129" s="443"/>
      <c r="P2129" s="439"/>
      <c r="Q2129" s="439"/>
      <c r="R2129" s="439"/>
      <c r="S2129" s="440">
        <f>SUM(S2113:S2128)</f>
        <v>61.221185136370707</v>
      </c>
      <c r="T2129" s="439"/>
      <c r="U2129" s="439"/>
      <c r="V2129" s="439"/>
      <c r="W2129" s="439"/>
      <c r="X2129" s="440"/>
      <c r="Y2129" s="443"/>
      <c r="Z2129" s="439"/>
      <c r="AA2129" s="439"/>
      <c r="AB2129" s="439"/>
      <c r="AC2129" s="439"/>
      <c r="AD2129" s="440"/>
      <c r="AE2129" s="443"/>
      <c r="AF2129" s="439"/>
      <c r="AG2129" s="439"/>
      <c r="AH2129" s="439"/>
      <c r="AI2129" s="440"/>
      <c r="AJ2129" s="443"/>
      <c r="AK2129" s="439"/>
      <c r="AL2129" s="439"/>
      <c r="AM2129" s="439"/>
      <c r="AN2129" s="440"/>
    </row>
    <row r="2130" spans="1:40" outlineLevel="1">
      <c r="A2130" s="732" t="s">
        <v>238</v>
      </c>
      <c r="B2130" s="733"/>
      <c r="C2130" s="881"/>
      <c r="D2130" s="733"/>
      <c r="E2130" s="733"/>
      <c r="F2130" s="733"/>
      <c r="G2130" s="730"/>
      <c r="H2130" s="733"/>
      <c r="I2130" s="730"/>
      <c r="J2130" s="729"/>
      <c r="K2130" s="730"/>
      <c r="L2130" s="730"/>
      <c r="M2130" s="730"/>
      <c r="N2130" s="730"/>
      <c r="O2130" s="729"/>
      <c r="P2130" s="730"/>
      <c r="Q2130" s="730"/>
      <c r="R2130" s="730"/>
      <c r="S2130" s="731"/>
      <c r="T2130" s="730"/>
      <c r="U2130" s="730"/>
      <c r="V2130" s="730"/>
      <c r="W2130" s="730"/>
      <c r="X2130" s="731"/>
      <c r="Y2130" s="729"/>
      <c r="Z2130" s="730"/>
      <c r="AA2130" s="730"/>
      <c r="AB2130" s="730"/>
      <c r="AC2130" s="730"/>
      <c r="AD2130" s="731"/>
      <c r="AE2130" s="729"/>
      <c r="AF2130" s="730"/>
      <c r="AG2130" s="730"/>
      <c r="AH2130" s="730"/>
      <c r="AI2130" s="731"/>
      <c r="AJ2130" s="729"/>
      <c r="AK2130" s="730"/>
      <c r="AL2130" s="730"/>
      <c r="AM2130" s="730"/>
      <c r="AN2130" s="731"/>
    </row>
    <row r="2131" spans="1:40" outlineLevel="2">
      <c r="A2131" s="882">
        <f>ROW()</f>
        <v>2131</v>
      </c>
      <c r="B2131" s="453"/>
      <c r="D2131" s="1205" t="s">
        <v>300</v>
      </c>
      <c r="E2131" s="1205"/>
      <c r="F2131" s="1205"/>
      <c r="G2131" s="1205"/>
      <c r="H2131" s="4"/>
      <c r="I2131" s="4"/>
      <c r="J2131" s="329"/>
      <c r="K2131" s="4"/>
      <c r="L2131" s="4"/>
      <c r="M2131" s="4"/>
      <c r="N2131" s="4"/>
      <c r="O2131" s="329"/>
      <c r="P2131" s="4"/>
      <c r="Q2131" s="4"/>
      <c r="R2131" s="4"/>
      <c r="S2131" s="316"/>
      <c r="T2131" s="53"/>
      <c r="U2131" s="53"/>
      <c r="V2131" s="53"/>
      <c r="W2131" s="53"/>
      <c r="X2131" s="44"/>
      <c r="Y2131" s="252"/>
      <c r="Z2131" s="53"/>
      <c r="AA2131" s="53"/>
      <c r="AB2131" s="53"/>
      <c r="AC2131" s="53"/>
      <c r="AD2131" s="44"/>
      <c r="AE2131" s="252"/>
      <c r="AF2131" s="53"/>
      <c r="AG2131" s="53"/>
      <c r="AH2131" s="53"/>
      <c r="AI2131" s="44"/>
      <c r="AJ2131" s="252"/>
      <c r="AK2131" s="53"/>
      <c r="AL2131" s="53"/>
      <c r="AM2131" s="53"/>
      <c r="AN2131" s="44"/>
    </row>
    <row r="2132" spans="1:40" outlineLevel="2">
      <c r="A2132" s="882">
        <f>ROW()</f>
        <v>2132</v>
      </c>
      <c r="B2132" s="453"/>
      <c r="D2132" s="1205" t="s">
        <v>301</v>
      </c>
      <c r="E2132" s="1205"/>
      <c r="F2132" s="1205"/>
      <c r="G2132" s="1205"/>
      <c r="H2132" s="4"/>
      <c r="I2132" s="4"/>
      <c r="J2132" s="329"/>
      <c r="K2132" s="4"/>
      <c r="L2132" s="4"/>
      <c r="M2132" s="4"/>
      <c r="N2132" s="4"/>
      <c r="O2132" s="329"/>
      <c r="P2132" s="4"/>
      <c r="Q2132" s="4"/>
      <c r="R2132" s="4"/>
      <c r="S2132" s="316"/>
      <c r="T2132" s="53"/>
      <c r="U2132" s="53"/>
      <c r="V2132" s="53"/>
      <c r="W2132" s="53"/>
      <c r="X2132" s="44"/>
      <c r="Y2132" s="252"/>
      <c r="Z2132" s="53"/>
      <c r="AA2132" s="53"/>
      <c r="AB2132" s="53"/>
      <c r="AC2132" s="53"/>
      <c r="AD2132" s="44"/>
      <c r="AE2132" s="252"/>
      <c r="AF2132" s="53"/>
      <c r="AG2132" s="53"/>
      <c r="AH2132" s="53"/>
      <c r="AI2132" s="44"/>
      <c r="AJ2132" s="252"/>
      <c r="AK2132" s="53"/>
      <c r="AL2132" s="53"/>
      <c r="AM2132" s="53"/>
      <c r="AN2132" s="44"/>
    </row>
    <row r="2133" spans="1:40" outlineLevel="2">
      <c r="A2133" s="882">
        <f>ROW()</f>
        <v>2133</v>
      </c>
      <c r="B2133" s="453"/>
      <c r="D2133" s="1205" t="s">
        <v>29</v>
      </c>
      <c r="E2133" s="1205"/>
      <c r="F2133" s="1205"/>
      <c r="G2133" s="1205"/>
      <c r="H2133" s="4"/>
      <c r="I2133" s="4"/>
      <c r="J2133" s="329"/>
      <c r="K2133" s="4"/>
      <c r="L2133" s="4"/>
      <c r="M2133" s="4"/>
      <c r="N2133" s="4"/>
      <c r="O2133" s="329"/>
      <c r="P2133" s="4"/>
      <c r="Q2133" s="4"/>
      <c r="R2133" s="4"/>
      <c r="S2133" s="316"/>
      <c r="T2133" s="53"/>
      <c r="U2133" s="53"/>
      <c r="V2133" s="53"/>
      <c r="W2133" s="53"/>
      <c r="X2133" s="44"/>
      <c r="Y2133" s="252"/>
      <c r="Z2133" s="53"/>
      <c r="AA2133" s="53"/>
      <c r="AB2133" s="53"/>
      <c r="AC2133" s="53"/>
      <c r="AD2133" s="44"/>
      <c r="AE2133" s="252"/>
      <c r="AF2133" s="53"/>
      <c r="AG2133" s="53"/>
      <c r="AH2133" s="53"/>
      <c r="AI2133" s="44"/>
      <c r="AJ2133" s="252"/>
      <c r="AK2133" s="53"/>
      <c r="AL2133" s="53"/>
      <c r="AM2133" s="53"/>
      <c r="AN2133" s="44"/>
    </row>
    <row r="2134" spans="1:40" outlineLevel="2">
      <c r="A2134" s="882">
        <f>ROW()</f>
        <v>2134</v>
      </c>
      <c r="B2134" s="453"/>
      <c r="D2134" s="1205" t="s">
        <v>30</v>
      </c>
      <c r="E2134" s="1205"/>
      <c r="F2134" s="1205"/>
      <c r="G2134" s="1205"/>
      <c r="H2134" s="4"/>
      <c r="I2134" s="4"/>
      <c r="J2134" s="329"/>
      <c r="K2134" s="4"/>
      <c r="L2134" s="4"/>
      <c r="M2134" s="4"/>
      <c r="N2134" s="4"/>
      <c r="O2134" s="329"/>
      <c r="P2134" s="4"/>
      <c r="Q2134" s="4"/>
      <c r="R2134" s="4"/>
      <c r="S2134" s="316"/>
      <c r="T2134" s="53"/>
      <c r="U2134" s="53"/>
      <c r="V2134" s="53"/>
      <c r="W2134" s="53"/>
      <c r="X2134" s="44"/>
      <c r="Y2134" s="252"/>
      <c r="Z2134" s="53"/>
      <c r="AA2134" s="53"/>
      <c r="AB2134" s="53"/>
      <c r="AC2134" s="53"/>
      <c r="AD2134" s="44"/>
      <c r="AE2134" s="252"/>
      <c r="AF2134" s="53"/>
      <c r="AG2134" s="53"/>
      <c r="AH2134" s="53"/>
      <c r="AI2134" s="44"/>
      <c r="AJ2134" s="252"/>
      <c r="AK2134" s="53"/>
      <c r="AL2134" s="53"/>
      <c r="AM2134" s="53"/>
      <c r="AN2134" s="44"/>
    </row>
    <row r="2135" spans="1:40" outlineLevel="2">
      <c r="A2135" s="882">
        <f>ROW()</f>
        <v>2135</v>
      </c>
      <c r="B2135" s="453"/>
      <c r="D2135" s="1205" t="s">
        <v>31</v>
      </c>
      <c r="E2135" s="1205"/>
      <c r="F2135" s="1205"/>
      <c r="G2135" s="1205"/>
      <c r="H2135" s="4"/>
      <c r="I2135" s="4"/>
      <c r="J2135" s="329"/>
      <c r="K2135" s="4"/>
      <c r="L2135" s="4"/>
      <c r="M2135" s="4"/>
      <c r="N2135" s="4"/>
      <c r="O2135" s="329"/>
      <c r="P2135" s="4"/>
      <c r="Q2135" s="4"/>
      <c r="R2135" s="4"/>
      <c r="S2135" s="316"/>
      <c r="T2135" s="53"/>
      <c r="U2135" s="53"/>
      <c r="V2135" s="53"/>
      <c r="W2135" s="53"/>
      <c r="X2135" s="44"/>
      <c r="Y2135" s="252"/>
      <c r="Z2135" s="53"/>
      <c r="AA2135" s="53"/>
      <c r="AB2135" s="53"/>
      <c r="AC2135" s="53"/>
      <c r="AD2135" s="44"/>
      <c r="AE2135" s="252"/>
      <c r="AF2135" s="53"/>
      <c r="AG2135" s="53"/>
      <c r="AH2135" s="53"/>
      <c r="AI2135" s="44"/>
      <c r="AJ2135" s="252"/>
      <c r="AK2135" s="53"/>
      <c r="AL2135" s="53"/>
      <c r="AM2135" s="53"/>
      <c r="AN2135" s="44"/>
    </row>
    <row r="2136" spans="1:40" outlineLevel="2">
      <c r="A2136" s="882">
        <f>ROW()</f>
        <v>2136</v>
      </c>
      <c r="B2136" s="453"/>
      <c r="D2136" s="1205" t="s">
        <v>32</v>
      </c>
      <c r="E2136" s="1205"/>
      <c r="F2136" s="1205"/>
      <c r="G2136" s="1205"/>
      <c r="H2136" s="4"/>
      <c r="I2136" s="4"/>
      <c r="J2136" s="329"/>
      <c r="K2136" s="4"/>
      <c r="L2136" s="4"/>
      <c r="M2136" s="4"/>
      <c r="N2136" s="4"/>
      <c r="O2136" s="329"/>
      <c r="P2136" s="4"/>
      <c r="Q2136" s="4"/>
      <c r="R2136" s="4"/>
      <c r="S2136" s="316"/>
      <c r="T2136" s="53"/>
      <c r="U2136" s="53"/>
      <c r="V2136" s="53"/>
      <c r="W2136" s="53"/>
      <c r="X2136" s="44"/>
      <c r="Y2136" s="252"/>
      <c r="Z2136" s="53"/>
      <c r="AA2136" s="53"/>
      <c r="AB2136" s="53"/>
      <c r="AC2136" s="53"/>
      <c r="AD2136" s="44"/>
      <c r="AE2136" s="252"/>
      <c r="AF2136" s="53"/>
      <c r="AG2136" s="53"/>
      <c r="AH2136" s="53"/>
      <c r="AI2136" s="44"/>
      <c r="AJ2136" s="252"/>
      <c r="AK2136" s="53"/>
      <c r="AL2136" s="53"/>
      <c r="AM2136" s="53"/>
      <c r="AN2136" s="44"/>
    </row>
    <row r="2137" spans="1:40" outlineLevel="2">
      <c r="A2137" s="882">
        <f>ROW()</f>
        <v>2137</v>
      </c>
      <c r="B2137" s="453"/>
      <c r="D2137" s="1205" t="s">
        <v>33</v>
      </c>
      <c r="E2137" s="1205"/>
      <c r="F2137" s="1205"/>
      <c r="G2137" s="1205"/>
      <c r="H2137" s="4"/>
      <c r="I2137" s="4"/>
      <c r="J2137" s="329"/>
      <c r="K2137" s="4"/>
      <c r="L2137" s="4"/>
      <c r="M2137" s="4"/>
      <c r="N2137" s="4"/>
      <c r="O2137" s="329"/>
      <c r="P2137" s="4"/>
      <c r="Q2137" s="4"/>
      <c r="R2137" s="4"/>
      <c r="S2137" s="316"/>
      <c r="T2137" s="53"/>
      <c r="U2137" s="53"/>
      <c r="V2137" s="53"/>
      <c r="W2137" s="53"/>
      <c r="X2137" s="44"/>
      <c r="Y2137" s="252"/>
      <c r="Z2137" s="53"/>
      <c r="AA2137" s="53"/>
      <c r="AB2137" s="53"/>
      <c r="AC2137" s="53"/>
      <c r="AD2137" s="44"/>
      <c r="AE2137" s="252"/>
      <c r="AF2137" s="53"/>
      <c r="AG2137" s="53"/>
      <c r="AH2137" s="53"/>
      <c r="AI2137" s="44"/>
      <c r="AJ2137" s="252"/>
      <c r="AK2137" s="53"/>
      <c r="AL2137" s="53"/>
      <c r="AM2137" s="53"/>
      <c r="AN2137" s="44"/>
    </row>
    <row r="2138" spans="1:40" outlineLevel="2">
      <c r="A2138" s="882">
        <f>ROW()</f>
        <v>2138</v>
      </c>
      <c r="B2138" s="453"/>
      <c r="D2138" s="1205" t="s">
        <v>27</v>
      </c>
      <c r="E2138" s="1205"/>
      <c r="F2138" s="1205"/>
      <c r="G2138" s="1205"/>
      <c r="H2138" s="4"/>
      <c r="I2138" s="4"/>
      <c r="J2138" s="329"/>
      <c r="K2138" s="4"/>
      <c r="L2138" s="4"/>
      <c r="M2138" s="4"/>
      <c r="N2138" s="4"/>
      <c r="O2138" s="329"/>
      <c r="P2138" s="4"/>
      <c r="Q2138" s="4"/>
      <c r="R2138" s="4"/>
      <c r="S2138" s="316"/>
      <c r="T2138" s="53"/>
      <c r="U2138" s="53"/>
      <c r="V2138" s="53"/>
      <c r="W2138" s="53"/>
      <c r="X2138" s="44"/>
      <c r="Y2138" s="252"/>
      <c r="Z2138" s="53"/>
      <c r="AA2138" s="53"/>
      <c r="AB2138" s="53"/>
      <c r="AC2138" s="53"/>
      <c r="AD2138" s="44"/>
      <c r="AE2138" s="252"/>
      <c r="AF2138" s="53"/>
      <c r="AG2138" s="53"/>
      <c r="AH2138" s="53"/>
      <c r="AI2138" s="44"/>
      <c r="AJ2138" s="252"/>
      <c r="AK2138" s="53"/>
      <c r="AL2138" s="53"/>
      <c r="AM2138" s="53"/>
      <c r="AN2138" s="44"/>
    </row>
    <row r="2139" spans="1:40" outlineLevel="2">
      <c r="A2139" s="882">
        <f>ROW()</f>
        <v>2139</v>
      </c>
      <c r="B2139" s="453"/>
      <c r="D2139" s="1205" t="s">
        <v>34</v>
      </c>
      <c r="E2139" s="1205"/>
      <c r="F2139" s="1205"/>
      <c r="G2139" s="1205"/>
      <c r="H2139" s="4"/>
      <c r="I2139" s="4"/>
      <c r="J2139" s="329"/>
      <c r="K2139" s="4"/>
      <c r="L2139" s="4"/>
      <c r="M2139" s="4"/>
      <c r="N2139" s="4"/>
      <c r="O2139" s="329"/>
      <c r="P2139" s="4"/>
      <c r="Q2139" s="4"/>
      <c r="R2139" s="4"/>
      <c r="S2139" s="316"/>
      <c r="T2139" s="53"/>
      <c r="U2139" s="53"/>
      <c r="V2139" s="53"/>
      <c r="W2139" s="53"/>
      <c r="X2139" s="44"/>
      <c r="Y2139" s="252"/>
      <c r="Z2139" s="53"/>
      <c r="AA2139" s="53"/>
      <c r="AB2139" s="53"/>
      <c r="AC2139" s="53"/>
      <c r="AD2139" s="44"/>
      <c r="AE2139" s="252"/>
      <c r="AF2139" s="53"/>
      <c r="AG2139" s="53"/>
      <c r="AH2139" s="53"/>
      <c r="AI2139" s="44"/>
      <c r="AJ2139" s="252"/>
      <c r="AK2139" s="53"/>
      <c r="AL2139" s="53"/>
      <c r="AM2139" s="53"/>
      <c r="AN2139" s="44"/>
    </row>
    <row r="2140" spans="1:40" outlineLevel="2">
      <c r="A2140" s="882">
        <f>ROW()</f>
        <v>2140</v>
      </c>
      <c r="B2140" s="453"/>
      <c r="D2140" s="1205" t="s">
        <v>35</v>
      </c>
      <c r="E2140" s="1205"/>
      <c r="F2140" s="1205"/>
      <c r="G2140" s="1205"/>
      <c r="H2140" s="4"/>
      <c r="I2140" s="4"/>
      <c r="J2140" s="329"/>
      <c r="K2140" s="4"/>
      <c r="L2140" s="4"/>
      <c r="M2140" s="4"/>
      <c r="N2140" s="4"/>
      <c r="O2140" s="329"/>
      <c r="P2140" s="4"/>
      <c r="Q2140" s="4"/>
      <c r="R2140" s="4"/>
      <c r="S2140" s="316"/>
      <c r="T2140" s="53"/>
      <c r="U2140" s="53"/>
      <c r="V2140" s="53"/>
      <c r="W2140" s="53"/>
      <c r="X2140" s="44"/>
      <c r="Y2140" s="252"/>
      <c r="Z2140" s="53"/>
      <c r="AA2140" s="53"/>
      <c r="AB2140" s="53"/>
      <c r="AC2140" s="53"/>
      <c r="AD2140" s="44"/>
      <c r="AE2140" s="252"/>
      <c r="AF2140" s="53"/>
      <c r="AG2140" s="53"/>
      <c r="AH2140" s="53"/>
      <c r="AI2140" s="44"/>
      <c r="AJ2140" s="252"/>
      <c r="AK2140" s="53"/>
      <c r="AL2140" s="53"/>
      <c r="AM2140" s="53"/>
      <c r="AN2140" s="44"/>
    </row>
    <row r="2141" spans="1:40" outlineLevel="2">
      <c r="A2141" s="882">
        <f>ROW()</f>
        <v>2141</v>
      </c>
      <c r="B2141" s="453"/>
      <c r="D2141" s="1205" t="s">
        <v>302</v>
      </c>
      <c r="E2141" s="1205"/>
      <c r="F2141" s="1205"/>
      <c r="G2141" s="1205"/>
      <c r="H2141" s="4"/>
      <c r="I2141" s="4"/>
      <c r="J2141" s="329"/>
      <c r="K2141" s="4"/>
      <c r="L2141" s="4"/>
      <c r="M2141" s="4"/>
      <c r="N2141" s="4"/>
      <c r="O2141" s="329"/>
      <c r="P2141" s="4"/>
      <c r="Q2141" s="4"/>
      <c r="R2141" s="4"/>
      <c r="S2141" s="316"/>
      <c r="T2141" s="53"/>
      <c r="U2141" s="53"/>
      <c r="V2141" s="53"/>
      <c r="W2141" s="53"/>
      <c r="X2141" s="44"/>
      <c r="Y2141" s="252"/>
      <c r="Z2141" s="53"/>
      <c r="AA2141" s="53"/>
      <c r="AB2141" s="53"/>
      <c r="AC2141" s="53"/>
      <c r="AD2141" s="44"/>
      <c r="AE2141" s="252"/>
      <c r="AF2141" s="53"/>
      <c r="AG2141" s="53"/>
      <c r="AH2141" s="53"/>
      <c r="AI2141" s="44"/>
      <c r="AJ2141" s="252"/>
      <c r="AK2141" s="53"/>
      <c r="AL2141" s="53"/>
      <c r="AM2141" s="53"/>
      <c r="AN2141" s="44"/>
    </row>
    <row r="2142" spans="1:40" outlineLevel="2">
      <c r="A2142" s="882">
        <f>ROW()</f>
        <v>2142</v>
      </c>
      <c r="B2142" s="453"/>
      <c r="D2142" s="1205" t="s">
        <v>36</v>
      </c>
      <c r="E2142" s="1205"/>
      <c r="F2142" s="1205"/>
      <c r="G2142" s="1205"/>
      <c r="H2142" s="4"/>
      <c r="I2142" s="4"/>
      <c r="J2142" s="329"/>
      <c r="K2142" s="4"/>
      <c r="L2142" s="4"/>
      <c r="M2142" s="4"/>
      <c r="N2142" s="4"/>
      <c r="O2142" s="329"/>
      <c r="P2142" s="4"/>
      <c r="Q2142" s="4"/>
      <c r="R2142" s="4"/>
      <c r="S2142" s="316"/>
      <c r="T2142" s="53"/>
      <c r="U2142" s="53"/>
      <c r="V2142" s="53"/>
      <c r="W2142" s="53"/>
      <c r="X2142" s="44"/>
      <c r="Y2142" s="252"/>
      <c r="Z2142" s="53"/>
      <c r="AA2142" s="53"/>
      <c r="AB2142" s="53"/>
      <c r="AC2142" s="53"/>
      <c r="AD2142" s="44"/>
      <c r="AE2142" s="252"/>
      <c r="AF2142" s="53"/>
      <c r="AG2142" s="53"/>
      <c r="AH2142" s="53"/>
      <c r="AI2142" s="44"/>
      <c r="AJ2142" s="252"/>
      <c r="AK2142" s="53"/>
      <c r="AL2142" s="53"/>
      <c r="AM2142" s="53"/>
      <c r="AN2142" s="44"/>
    </row>
    <row r="2143" spans="1:40" outlineLevel="2">
      <c r="A2143" s="882">
        <f>ROW()</f>
        <v>2143</v>
      </c>
      <c r="B2143" s="453"/>
      <c r="D2143" s="1205" t="s">
        <v>583</v>
      </c>
      <c r="E2143" s="1205"/>
      <c r="F2143" s="1205"/>
      <c r="G2143" s="1205"/>
      <c r="H2143" s="4"/>
      <c r="I2143" s="4"/>
      <c r="J2143" s="329"/>
      <c r="K2143" s="4"/>
      <c r="L2143" s="4"/>
      <c r="M2143" s="4"/>
      <c r="N2143" s="4"/>
      <c r="O2143" s="329"/>
      <c r="P2143" s="4"/>
      <c r="Q2143" s="4"/>
      <c r="R2143" s="4"/>
      <c r="S2143" s="316"/>
      <c r="T2143" s="53"/>
      <c r="U2143" s="53"/>
      <c r="V2143" s="53"/>
      <c r="W2143" s="53"/>
      <c r="X2143" s="44"/>
      <c r="Y2143" s="252"/>
      <c r="Z2143" s="53"/>
      <c r="AA2143" s="53"/>
      <c r="AB2143" s="53"/>
      <c r="AC2143" s="53"/>
      <c r="AD2143" s="44"/>
      <c r="AE2143" s="252"/>
      <c r="AF2143" s="53"/>
      <c r="AG2143" s="53"/>
      <c r="AH2143" s="53"/>
      <c r="AI2143" s="44"/>
      <c r="AJ2143" s="252"/>
      <c r="AK2143" s="53"/>
      <c r="AL2143" s="53"/>
      <c r="AM2143" s="53"/>
      <c r="AN2143" s="44"/>
    </row>
    <row r="2144" spans="1:40" outlineLevel="2">
      <c r="A2144" s="882">
        <f>ROW()</f>
        <v>2144</v>
      </c>
      <c r="B2144" s="453"/>
      <c r="D2144" s="1205" t="s">
        <v>81</v>
      </c>
      <c r="E2144" s="1205"/>
      <c r="F2144" s="1205"/>
      <c r="G2144" s="1205"/>
      <c r="H2144" s="4"/>
      <c r="I2144" s="4"/>
      <c r="J2144" s="329"/>
      <c r="K2144" s="4"/>
      <c r="L2144" s="4"/>
      <c r="M2144" s="4"/>
      <c r="N2144" s="4"/>
      <c r="O2144" s="329"/>
      <c r="P2144" s="4"/>
      <c r="Q2144" s="4"/>
      <c r="R2144" s="4"/>
      <c r="S2144" s="316"/>
      <c r="T2144" s="53"/>
      <c r="U2144" s="53"/>
      <c r="V2144" s="53"/>
      <c r="W2144" s="53"/>
      <c r="X2144" s="44"/>
      <c r="Y2144" s="252"/>
      <c r="Z2144" s="53"/>
      <c r="AA2144" s="53"/>
      <c r="AB2144" s="53"/>
      <c r="AC2144" s="53"/>
      <c r="AD2144" s="44"/>
      <c r="AE2144" s="252"/>
      <c r="AF2144" s="53"/>
      <c r="AG2144" s="53"/>
      <c r="AH2144" s="53"/>
      <c r="AI2144" s="44"/>
      <c r="AJ2144" s="252"/>
      <c r="AK2144" s="53"/>
      <c r="AL2144" s="53"/>
      <c r="AM2144" s="53"/>
      <c r="AN2144" s="44"/>
    </row>
    <row r="2145" spans="1:40" outlineLevel="2">
      <c r="A2145" s="882">
        <f>ROW()</f>
        <v>2145</v>
      </c>
      <c r="B2145" s="453"/>
      <c r="D2145" s="1205" t="s">
        <v>28</v>
      </c>
      <c r="E2145" s="1205"/>
      <c r="F2145" s="1205"/>
      <c r="G2145" s="1205"/>
      <c r="H2145" s="4"/>
      <c r="I2145" s="4"/>
      <c r="J2145" s="329"/>
      <c r="K2145" s="4"/>
      <c r="L2145" s="4"/>
      <c r="M2145" s="4"/>
      <c r="N2145" s="4"/>
      <c r="O2145" s="329"/>
      <c r="P2145" s="4"/>
      <c r="Q2145" s="4"/>
      <c r="R2145" s="4"/>
      <c r="S2145" s="316"/>
      <c r="T2145" s="53"/>
      <c r="U2145" s="53"/>
      <c r="V2145" s="53"/>
      <c r="W2145" s="53"/>
      <c r="X2145" s="44"/>
      <c r="Y2145" s="252"/>
      <c r="Z2145" s="53"/>
      <c r="AA2145" s="53"/>
      <c r="AB2145" s="53"/>
      <c r="AC2145" s="53"/>
      <c r="AD2145" s="44"/>
      <c r="AE2145" s="252"/>
      <c r="AF2145" s="53"/>
      <c r="AG2145" s="53"/>
      <c r="AH2145" s="53"/>
      <c r="AI2145" s="44"/>
      <c r="AJ2145" s="252"/>
      <c r="AK2145" s="53"/>
      <c r="AL2145" s="53"/>
      <c r="AM2145" s="53"/>
      <c r="AN2145" s="44"/>
    </row>
    <row r="2146" spans="1:40" outlineLevel="2">
      <c r="A2146" s="882">
        <f>ROW()</f>
        <v>2146</v>
      </c>
      <c r="B2146" s="453"/>
      <c r="D2146" s="1206" t="s">
        <v>443</v>
      </c>
      <c r="E2146" s="1206"/>
      <c r="F2146" s="1206"/>
      <c r="G2146" s="1206"/>
      <c r="H2146" s="28"/>
      <c r="I2146" s="28"/>
      <c r="J2146" s="1207"/>
      <c r="K2146" s="28"/>
      <c r="L2146" s="28"/>
      <c r="M2146" s="28"/>
      <c r="N2146" s="28"/>
      <c r="O2146" s="1207"/>
      <c r="P2146" s="28"/>
      <c r="Q2146" s="28"/>
      <c r="R2146" s="28"/>
      <c r="S2146" s="317"/>
      <c r="T2146" s="54"/>
      <c r="U2146" s="54"/>
      <c r="V2146" s="54"/>
      <c r="W2146" s="54"/>
      <c r="X2146" s="46"/>
      <c r="Y2146" s="253"/>
      <c r="Z2146" s="54"/>
      <c r="AA2146" s="54"/>
      <c r="AB2146" s="54"/>
      <c r="AC2146" s="54"/>
      <c r="AD2146" s="46"/>
      <c r="AE2146" s="253"/>
      <c r="AF2146" s="54"/>
      <c r="AG2146" s="54"/>
      <c r="AH2146" s="54"/>
      <c r="AI2146" s="46"/>
      <c r="AJ2146" s="253"/>
      <c r="AK2146" s="54"/>
      <c r="AL2146" s="54"/>
      <c r="AM2146" s="54"/>
      <c r="AN2146" s="46"/>
    </row>
    <row r="2147" spans="1:40" outlineLevel="2">
      <c r="A2147" s="882">
        <f>ROW()</f>
        <v>2147</v>
      </c>
      <c r="B2147" s="453"/>
      <c r="D2147" s="452" t="s">
        <v>24</v>
      </c>
      <c r="H2147" s="458"/>
      <c r="I2147" s="458"/>
      <c r="J2147" s="459"/>
      <c r="K2147" s="458"/>
      <c r="L2147" s="458"/>
      <c r="M2147" s="458"/>
      <c r="N2147" s="458"/>
      <c r="O2147" s="459"/>
      <c r="P2147" s="458"/>
      <c r="Q2147" s="458"/>
      <c r="R2147" s="458"/>
      <c r="S2147" s="463"/>
      <c r="T2147" s="444">
        <f t="shared" ref="T2147:AN2147" si="2078">SUM(T2131:T2146)</f>
        <v>0</v>
      </c>
      <c r="U2147" s="444">
        <f t="shared" si="2078"/>
        <v>0</v>
      </c>
      <c r="V2147" s="444">
        <f t="shared" si="2078"/>
        <v>0</v>
      </c>
      <c r="W2147" s="444">
        <f t="shared" si="2078"/>
        <v>0</v>
      </c>
      <c r="X2147" s="445">
        <f t="shared" si="2078"/>
        <v>0</v>
      </c>
      <c r="Y2147" s="466">
        <f t="shared" si="2078"/>
        <v>0</v>
      </c>
      <c r="Z2147" s="444">
        <f t="shared" si="2078"/>
        <v>0</v>
      </c>
      <c r="AA2147" s="444">
        <f t="shared" si="2078"/>
        <v>0</v>
      </c>
      <c r="AB2147" s="444">
        <f t="shared" si="2078"/>
        <v>0</v>
      </c>
      <c r="AC2147" s="444">
        <f t="shared" si="2078"/>
        <v>0</v>
      </c>
      <c r="AD2147" s="445">
        <f t="shared" si="2078"/>
        <v>0</v>
      </c>
      <c r="AE2147" s="466">
        <f t="shared" si="2078"/>
        <v>0</v>
      </c>
      <c r="AF2147" s="444">
        <f t="shared" si="2078"/>
        <v>0</v>
      </c>
      <c r="AG2147" s="444">
        <f t="shared" si="2078"/>
        <v>0</v>
      </c>
      <c r="AH2147" s="444">
        <f t="shared" si="2078"/>
        <v>0</v>
      </c>
      <c r="AI2147" s="445">
        <f t="shared" si="2078"/>
        <v>0</v>
      </c>
      <c r="AJ2147" s="466">
        <f t="shared" si="2078"/>
        <v>0</v>
      </c>
      <c r="AK2147" s="444">
        <f t="shared" si="2078"/>
        <v>0</v>
      </c>
      <c r="AL2147" s="444">
        <f t="shared" si="2078"/>
        <v>0</v>
      </c>
      <c r="AM2147" s="444">
        <f t="shared" si="2078"/>
        <v>0</v>
      </c>
      <c r="AN2147" s="445">
        <f t="shared" si="2078"/>
        <v>0</v>
      </c>
    </row>
    <row r="2148" spans="1:40" outlineLevel="1">
      <c r="A2148" s="732" t="s">
        <v>21</v>
      </c>
      <c r="B2148" s="733"/>
      <c r="C2148" s="881"/>
      <c r="D2148" s="733"/>
      <c r="E2148" s="733"/>
      <c r="F2148" s="733"/>
      <c r="G2148" s="733"/>
      <c r="H2148" s="733"/>
      <c r="I2148" s="730"/>
      <c r="J2148" s="729"/>
      <c r="K2148" s="730"/>
      <c r="L2148" s="730"/>
      <c r="M2148" s="730"/>
      <c r="N2148" s="730"/>
      <c r="O2148" s="729"/>
      <c r="P2148" s="730"/>
      <c r="Q2148" s="730"/>
      <c r="R2148" s="730"/>
      <c r="S2148" s="731"/>
      <c r="T2148" s="730"/>
      <c r="U2148" s="730"/>
      <c r="V2148" s="730"/>
      <c r="W2148" s="730"/>
      <c r="X2148" s="731"/>
      <c r="Y2148" s="729"/>
      <c r="Z2148" s="730"/>
      <c r="AA2148" s="730"/>
      <c r="AB2148" s="730"/>
      <c r="AC2148" s="730"/>
      <c r="AD2148" s="731"/>
      <c r="AE2148" s="729"/>
      <c r="AF2148" s="730"/>
      <c r="AG2148" s="730"/>
      <c r="AH2148" s="730"/>
      <c r="AI2148" s="731"/>
      <c r="AJ2148" s="729"/>
      <c r="AK2148" s="730"/>
      <c r="AL2148" s="730"/>
      <c r="AM2148" s="730"/>
      <c r="AN2148" s="731"/>
    </row>
    <row r="2149" spans="1:40" outlineLevel="2">
      <c r="A2149" s="882">
        <f>ROW()</f>
        <v>2149</v>
      </c>
      <c r="B2149" s="453"/>
      <c r="D2149" s="452" t="s">
        <v>300</v>
      </c>
      <c r="H2149" s="458"/>
      <c r="I2149" s="458"/>
      <c r="J2149" s="459"/>
      <c r="K2149" s="458"/>
      <c r="L2149" s="458"/>
      <c r="M2149" s="458"/>
      <c r="N2149" s="458"/>
      <c r="O2149" s="443"/>
      <c r="P2149" s="439"/>
      <c r="Q2149" s="439"/>
      <c r="R2149" s="439"/>
      <c r="S2149" s="320"/>
      <c r="T2149" s="157">
        <f>-Input!T1056</f>
        <v>-6.2323615804203987E-2</v>
      </c>
      <c r="U2149" s="157">
        <f>-Input!U1056</f>
        <v>-0.12464723160840797</v>
      </c>
      <c r="V2149" s="157">
        <f>-Input!V1056</f>
        <v>-0.12464723160840795</v>
      </c>
      <c r="W2149" s="157">
        <f>-Input!W1056</f>
        <v>-0.12464723160840795</v>
      </c>
      <c r="X2149" s="320">
        <f>-Input!X1056</f>
        <v>-0.12464723160840793</v>
      </c>
      <c r="Y2149" s="326">
        <f>-Input!Y1056</f>
        <v>-9.534275000510678E-2</v>
      </c>
      <c r="Z2149" s="27">
        <f>-Input!Z1056</f>
        <v>-0.19068550001021356</v>
      </c>
      <c r="AA2149" s="27">
        <f>-Input!AA1056</f>
        <v>-0.19068550001021356</v>
      </c>
      <c r="AB2149" s="27">
        <f>-Input!AB1056</f>
        <v>-0.19068550001021356</v>
      </c>
      <c r="AC2149" s="27">
        <f>-Input!AC1056</f>
        <v>-0.19068550001021356</v>
      </c>
      <c r="AD2149" s="313">
        <f>-Input!AD1056</f>
        <v>-0.19068550001021356</v>
      </c>
      <c r="AE2149" s="324">
        <f>-Input!AE1056</f>
        <v>-0.18946342661043497</v>
      </c>
      <c r="AF2149" s="157">
        <f>-Input!AF1056</f>
        <v>-0.18946342661043497</v>
      </c>
      <c r="AG2149" s="157">
        <f>-Input!AG1056</f>
        <v>-0.18946342661043497</v>
      </c>
      <c r="AH2149" s="157">
        <f>-Input!AH1056</f>
        <v>-0.18946342661043497</v>
      </c>
      <c r="AI2149" s="320">
        <f>-Input!AI1056</f>
        <v>-0.18946342661043497</v>
      </c>
      <c r="AJ2149" s="326">
        <f t="shared" ref="AJ2149:AN2158" si="2079">-IF($D2149="Land",0,IF(AJ2095&lt;0,AJ2095,IF(AJ2077&lt;1,AJ2095,MAX(MIN(IF(AJ2095&gt;0,(AJ2095/AJ2077),0),AJ2095),0)*AJ$9)))</f>
        <v>-0.1907795056563503</v>
      </c>
      <c r="AK2149" s="27">
        <f t="shared" si="2079"/>
        <v>-0.1907795056563503</v>
      </c>
      <c r="AL2149" s="27">
        <f t="shared" si="2079"/>
        <v>-0.1907795056563503</v>
      </c>
      <c r="AM2149" s="27">
        <f t="shared" si="2079"/>
        <v>-0.19077950565635032</v>
      </c>
      <c r="AN2149" s="313">
        <f t="shared" si="2079"/>
        <v>-0.19077950565635032</v>
      </c>
    </row>
    <row r="2150" spans="1:40" outlineLevel="2">
      <c r="A2150" s="882">
        <f>ROW()</f>
        <v>2150</v>
      </c>
      <c r="B2150" s="453"/>
      <c r="D2150" s="452" t="s">
        <v>301</v>
      </c>
      <c r="H2150" s="458"/>
      <c r="I2150" s="458"/>
      <c r="J2150" s="459"/>
      <c r="K2150" s="458"/>
      <c r="L2150" s="458"/>
      <c r="M2150" s="458"/>
      <c r="N2150" s="458"/>
      <c r="O2150" s="443"/>
      <c r="P2150" s="439"/>
      <c r="Q2150" s="439"/>
      <c r="R2150" s="439"/>
      <c r="S2150" s="320"/>
      <c r="T2150" s="157">
        <f>-Input!T1057</f>
        <v>0</v>
      </c>
      <c r="U2150" s="157">
        <f>-Input!U1057</f>
        <v>0</v>
      </c>
      <c r="V2150" s="157">
        <f>-Input!V1057</f>
        <v>0</v>
      </c>
      <c r="W2150" s="157">
        <f>-Input!W1057</f>
        <v>0</v>
      </c>
      <c r="X2150" s="320">
        <f>-Input!X1057</f>
        <v>0</v>
      </c>
      <c r="Y2150" s="326">
        <f>-Input!Y1057</f>
        <v>0</v>
      </c>
      <c r="Z2150" s="27">
        <f>-Input!Z1057</f>
        <v>0</v>
      </c>
      <c r="AA2150" s="27">
        <f>-Input!AA1057</f>
        <v>0</v>
      </c>
      <c r="AB2150" s="27">
        <f>-Input!AB1057</f>
        <v>0</v>
      </c>
      <c r="AC2150" s="27">
        <f>-Input!AC1057</f>
        <v>0</v>
      </c>
      <c r="AD2150" s="313">
        <f>-Input!AD1057</f>
        <v>0</v>
      </c>
      <c r="AE2150" s="324">
        <f>-Input!AE1057</f>
        <v>0</v>
      </c>
      <c r="AF2150" s="157">
        <f>-Input!AF1057</f>
        <v>0</v>
      </c>
      <c r="AG2150" s="157">
        <f>-Input!AG1057</f>
        <v>0</v>
      </c>
      <c r="AH2150" s="157">
        <f>-Input!AH1057</f>
        <v>0</v>
      </c>
      <c r="AI2150" s="320">
        <f>-Input!AI1057</f>
        <v>0</v>
      </c>
      <c r="AJ2150" s="326">
        <f t="shared" si="2079"/>
        <v>0</v>
      </c>
      <c r="AK2150" s="27">
        <f t="shared" si="2079"/>
        <v>0</v>
      </c>
      <c r="AL2150" s="27">
        <f t="shared" si="2079"/>
        <v>0</v>
      </c>
      <c r="AM2150" s="27">
        <f t="shared" si="2079"/>
        <v>0</v>
      </c>
      <c r="AN2150" s="313">
        <f t="shared" si="2079"/>
        <v>0</v>
      </c>
    </row>
    <row r="2151" spans="1:40" outlineLevel="2">
      <c r="A2151" s="882">
        <f>ROW()</f>
        <v>2151</v>
      </c>
      <c r="B2151" s="453"/>
      <c r="D2151" s="452" t="s">
        <v>29</v>
      </c>
      <c r="H2151" s="458"/>
      <c r="I2151" s="458"/>
      <c r="J2151" s="459"/>
      <c r="K2151" s="458"/>
      <c r="L2151" s="458"/>
      <c r="M2151" s="458"/>
      <c r="N2151" s="458"/>
      <c r="O2151" s="443"/>
      <c r="P2151" s="439"/>
      <c r="Q2151" s="439"/>
      <c r="R2151" s="439"/>
      <c r="S2151" s="320"/>
      <c r="T2151" s="157">
        <f>-Input!T1058</f>
        <v>0</v>
      </c>
      <c r="U2151" s="157">
        <f>-Input!U1058</f>
        <v>0</v>
      </c>
      <c r="V2151" s="157">
        <f>-Input!V1058</f>
        <v>0</v>
      </c>
      <c r="W2151" s="157">
        <f>-Input!W1058</f>
        <v>0</v>
      </c>
      <c r="X2151" s="320">
        <f>-Input!X1058</f>
        <v>0</v>
      </c>
      <c r="Y2151" s="326">
        <f>-Input!Y1058</f>
        <v>0</v>
      </c>
      <c r="Z2151" s="27">
        <f>-Input!Z1058</f>
        <v>0</v>
      </c>
      <c r="AA2151" s="27">
        <f>-Input!AA1058</f>
        <v>0</v>
      </c>
      <c r="AB2151" s="27">
        <f>-Input!AB1058</f>
        <v>0</v>
      </c>
      <c r="AC2151" s="27">
        <f>-Input!AC1058</f>
        <v>0</v>
      </c>
      <c r="AD2151" s="313">
        <f>-Input!AD1058</f>
        <v>0</v>
      </c>
      <c r="AE2151" s="324">
        <f>-Input!AE1058</f>
        <v>0</v>
      </c>
      <c r="AF2151" s="157">
        <f>-Input!AF1058</f>
        <v>0</v>
      </c>
      <c r="AG2151" s="157">
        <f>-Input!AG1058</f>
        <v>0</v>
      </c>
      <c r="AH2151" s="157">
        <f>-Input!AH1058</f>
        <v>0</v>
      </c>
      <c r="AI2151" s="320">
        <f>-Input!AI1058</f>
        <v>0</v>
      </c>
      <c r="AJ2151" s="326">
        <f t="shared" si="2079"/>
        <v>0</v>
      </c>
      <c r="AK2151" s="27">
        <f t="shared" si="2079"/>
        <v>0</v>
      </c>
      <c r="AL2151" s="27">
        <f t="shared" si="2079"/>
        <v>0</v>
      </c>
      <c r="AM2151" s="27">
        <f t="shared" si="2079"/>
        <v>0</v>
      </c>
      <c r="AN2151" s="313">
        <f t="shared" si="2079"/>
        <v>0</v>
      </c>
    </row>
    <row r="2152" spans="1:40" outlineLevel="2">
      <c r="A2152" s="882">
        <f>ROW()</f>
        <v>2152</v>
      </c>
      <c r="B2152" s="453"/>
      <c r="D2152" s="452" t="s">
        <v>30</v>
      </c>
      <c r="H2152" s="458"/>
      <c r="I2152" s="458"/>
      <c r="J2152" s="459"/>
      <c r="K2152" s="458"/>
      <c r="L2152" s="458"/>
      <c r="M2152" s="458"/>
      <c r="N2152" s="458"/>
      <c r="O2152" s="443"/>
      <c r="P2152" s="439"/>
      <c r="Q2152" s="439"/>
      <c r="R2152" s="439"/>
      <c r="S2152" s="320"/>
      <c r="T2152" s="157">
        <f>-Input!T1059</f>
        <v>-0.10367421603312553</v>
      </c>
      <c r="U2152" s="157">
        <f>-Input!U1059</f>
        <v>-0.20734843206625106</v>
      </c>
      <c r="V2152" s="157">
        <f>-Input!V1059</f>
        <v>-0.20734843206625106</v>
      </c>
      <c r="W2152" s="157">
        <f>-Input!W1059</f>
        <v>-0.20734843206625106</v>
      </c>
      <c r="X2152" s="320">
        <f>-Input!X1059</f>
        <v>-0.20734843206625106</v>
      </c>
      <c r="Y2152" s="326">
        <f>-Input!Y1059</f>
        <v>-0.10367421603312552</v>
      </c>
      <c r="Z2152" s="27">
        <f>-Input!Z1059</f>
        <v>-0.20734843206625103</v>
      </c>
      <c r="AA2152" s="27">
        <f>-Input!AA1059</f>
        <v>-0.20734843206625103</v>
      </c>
      <c r="AB2152" s="27">
        <f>-Input!AB1059</f>
        <v>-0.20734843206625103</v>
      </c>
      <c r="AC2152" s="27">
        <f>-Input!AC1059</f>
        <v>-0.20734843206625103</v>
      </c>
      <c r="AD2152" s="313">
        <f>-Input!AD1059</f>
        <v>-0.20734843206625103</v>
      </c>
      <c r="AE2152" s="324">
        <f>-Input!AE1059</f>
        <v>-0.20601956855381706</v>
      </c>
      <c r="AF2152" s="157">
        <f>-Input!AF1059</f>
        <v>-0.20601956855381706</v>
      </c>
      <c r="AG2152" s="157">
        <f>-Input!AG1059</f>
        <v>-0.20601956855381706</v>
      </c>
      <c r="AH2152" s="157">
        <f>-Input!AH1059</f>
        <v>-0.20601956855381706</v>
      </c>
      <c r="AI2152" s="320">
        <f>-Input!AI1059</f>
        <v>-0.20601956855381706</v>
      </c>
      <c r="AJ2152" s="326">
        <f t="shared" si="2079"/>
        <v>-0.20749608356763269</v>
      </c>
      <c r="AK2152" s="27">
        <f t="shared" si="2079"/>
        <v>-0.20749608356763272</v>
      </c>
      <c r="AL2152" s="27">
        <f t="shared" si="2079"/>
        <v>-0.20749608356763269</v>
      </c>
      <c r="AM2152" s="27">
        <f t="shared" si="2079"/>
        <v>-0.20749608356763272</v>
      </c>
      <c r="AN2152" s="313">
        <f t="shared" si="2079"/>
        <v>-0.20749608356763274</v>
      </c>
    </row>
    <row r="2153" spans="1:40" outlineLevel="2">
      <c r="A2153" s="882">
        <f>ROW()</f>
        <v>2153</v>
      </c>
      <c r="B2153" s="453"/>
      <c r="D2153" s="452" t="s">
        <v>31</v>
      </c>
      <c r="H2153" s="458"/>
      <c r="I2153" s="458"/>
      <c r="J2153" s="459"/>
      <c r="K2153" s="458"/>
      <c r="L2153" s="458"/>
      <c r="M2153" s="458"/>
      <c r="N2153" s="458"/>
      <c r="O2153" s="443"/>
      <c r="P2153" s="439"/>
      <c r="Q2153" s="439"/>
      <c r="R2153" s="439"/>
      <c r="S2153" s="320"/>
      <c r="T2153" s="157">
        <f>-Input!T1060</f>
        <v>0</v>
      </c>
      <c r="U2153" s="157">
        <f>-Input!U1060</f>
        <v>0</v>
      </c>
      <c r="V2153" s="157">
        <f>-Input!V1060</f>
        <v>0</v>
      </c>
      <c r="W2153" s="157">
        <f>-Input!W1060</f>
        <v>0</v>
      </c>
      <c r="X2153" s="320">
        <f>-Input!X1060</f>
        <v>0</v>
      </c>
      <c r="Y2153" s="326">
        <f>-Input!Y1060</f>
        <v>0</v>
      </c>
      <c r="Z2153" s="27">
        <f>-Input!Z1060</f>
        <v>0</v>
      </c>
      <c r="AA2153" s="27">
        <f>-Input!AA1060</f>
        <v>0</v>
      </c>
      <c r="AB2153" s="27">
        <f>-Input!AB1060</f>
        <v>0</v>
      </c>
      <c r="AC2153" s="27">
        <f>-Input!AC1060</f>
        <v>0</v>
      </c>
      <c r="AD2153" s="313">
        <f>-Input!AD1060</f>
        <v>0</v>
      </c>
      <c r="AE2153" s="324">
        <f>-Input!AE1060</f>
        <v>0</v>
      </c>
      <c r="AF2153" s="157">
        <f>-Input!AF1060</f>
        <v>0</v>
      </c>
      <c r="AG2153" s="157">
        <f>-Input!AG1060</f>
        <v>0</v>
      </c>
      <c r="AH2153" s="157">
        <f>-Input!AH1060</f>
        <v>0</v>
      </c>
      <c r="AI2153" s="320">
        <f>-Input!AI1060</f>
        <v>0</v>
      </c>
      <c r="AJ2153" s="326">
        <f t="shared" si="2079"/>
        <v>0</v>
      </c>
      <c r="AK2153" s="27">
        <f t="shared" si="2079"/>
        <v>0</v>
      </c>
      <c r="AL2153" s="27">
        <f t="shared" si="2079"/>
        <v>0</v>
      </c>
      <c r="AM2153" s="27">
        <f t="shared" si="2079"/>
        <v>0</v>
      </c>
      <c r="AN2153" s="313">
        <f t="shared" si="2079"/>
        <v>0</v>
      </c>
    </row>
    <row r="2154" spans="1:40" outlineLevel="2">
      <c r="A2154" s="882">
        <f>ROW()</f>
        <v>2154</v>
      </c>
      <c r="B2154" s="453"/>
      <c r="D2154" s="452" t="s">
        <v>32</v>
      </c>
      <c r="H2154" s="458"/>
      <c r="I2154" s="458"/>
      <c r="J2154" s="459"/>
      <c r="K2154" s="458"/>
      <c r="L2154" s="458"/>
      <c r="M2154" s="458"/>
      <c r="N2154" s="458"/>
      <c r="O2154" s="443"/>
      <c r="P2154" s="439"/>
      <c r="Q2154" s="439"/>
      <c r="R2154" s="439"/>
      <c r="S2154" s="320"/>
      <c r="T2154" s="157">
        <f>-Input!T1061</f>
        <v>-1.3101229332025562E-2</v>
      </c>
      <c r="U2154" s="157">
        <f>-Input!U1061</f>
        <v>-2.6202458664051125E-2</v>
      </c>
      <c r="V2154" s="157">
        <f>-Input!V1061</f>
        <v>-2.6202458664051125E-2</v>
      </c>
      <c r="W2154" s="157">
        <f>-Input!W1061</f>
        <v>-2.6202458664051125E-2</v>
      </c>
      <c r="X2154" s="320">
        <f>-Input!X1061</f>
        <v>-2.6202458664051125E-2</v>
      </c>
      <c r="Y2154" s="326">
        <f>-Input!Y1061</f>
        <v>-1.3101229332025561E-2</v>
      </c>
      <c r="Z2154" s="27">
        <f>-Input!Z1061</f>
        <v>-2.6202458664051121E-2</v>
      </c>
      <c r="AA2154" s="27">
        <f>-Input!AA1061</f>
        <v>-2.6202458664051121E-2</v>
      </c>
      <c r="AB2154" s="27">
        <f>-Input!AB1061</f>
        <v>-2.6202458664051125E-2</v>
      </c>
      <c r="AC2154" s="27">
        <f>-Input!AC1061</f>
        <v>-2.6202458664051125E-2</v>
      </c>
      <c r="AD2154" s="313">
        <f>-Input!AD1061</f>
        <v>-2.6202458664051121E-2</v>
      </c>
      <c r="AE2154" s="324">
        <f>-Input!AE1061</f>
        <v>-2.6034531224678883E-2</v>
      </c>
      <c r="AF2154" s="157">
        <f>-Input!AF1061</f>
        <v>-2.6034531224678883E-2</v>
      </c>
      <c r="AG2154" s="157">
        <f>-Input!AG1061</f>
        <v>-2.6034531224678883E-2</v>
      </c>
      <c r="AH2154" s="157">
        <f>-Input!AH1061</f>
        <v>-2.6034531224678883E-2</v>
      </c>
      <c r="AI2154" s="320">
        <f>-Input!AI1061</f>
        <v>-2.6034531224678883E-2</v>
      </c>
      <c r="AJ2154" s="326">
        <f t="shared" si="2079"/>
        <v>-2.6236044151925569E-2</v>
      </c>
      <c r="AK2154" s="27">
        <f t="shared" si="2079"/>
        <v>-2.6236044151925569E-2</v>
      </c>
      <c r="AL2154" s="27">
        <f t="shared" si="2079"/>
        <v>-2.6236044151925569E-2</v>
      </c>
      <c r="AM2154" s="27">
        <f t="shared" si="2079"/>
        <v>-2.6236044151925566E-2</v>
      </c>
      <c r="AN2154" s="313">
        <f t="shared" si="2079"/>
        <v>-2.6236044151925566E-2</v>
      </c>
    </row>
    <row r="2155" spans="1:40" outlineLevel="2">
      <c r="A2155" s="882">
        <f>ROW()</f>
        <v>2155</v>
      </c>
      <c r="B2155" s="453"/>
      <c r="D2155" s="452" t="s">
        <v>33</v>
      </c>
      <c r="H2155" s="458"/>
      <c r="I2155" s="458"/>
      <c r="J2155" s="459"/>
      <c r="K2155" s="458"/>
      <c r="L2155" s="458"/>
      <c r="M2155" s="458"/>
      <c r="N2155" s="458"/>
      <c r="O2155" s="443"/>
      <c r="P2155" s="439"/>
      <c r="Q2155" s="439"/>
      <c r="R2155" s="439"/>
      <c r="S2155" s="320"/>
      <c r="T2155" s="157">
        <f>-Input!T1062</f>
        <v>-2.9891889170058202E-2</v>
      </c>
      <c r="U2155" s="157">
        <f>-Input!U1062</f>
        <v>-5.9783778340116403E-2</v>
      </c>
      <c r="V2155" s="157">
        <f>-Input!V1062</f>
        <v>-5.9783778340116389E-2</v>
      </c>
      <c r="W2155" s="157">
        <f>-Input!W1062</f>
        <v>-5.9783778340116389E-2</v>
      </c>
      <c r="X2155" s="320">
        <f>-Input!X1062</f>
        <v>-5.9783778340116389E-2</v>
      </c>
      <c r="Y2155" s="326">
        <f>-Input!Y1062</f>
        <v>-2.9891889170058202E-2</v>
      </c>
      <c r="Z2155" s="27">
        <f>-Input!Z1062</f>
        <v>-5.9783778340116403E-2</v>
      </c>
      <c r="AA2155" s="27">
        <f>-Input!AA1062</f>
        <v>-5.9783778340116403E-2</v>
      </c>
      <c r="AB2155" s="27">
        <f>-Input!AB1062</f>
        <v>-5.9783778340116396E-2</v>
      </c>
      <c r="AC2155" s="27">
        <f>-Input!AC1062</f>
        <v>-5.9783778340116396E-2</v>
      </c>
      <c r="AD2155" s="313">
        <f>-Input!AD1062</f>
        <v>-5.9783778340116403E-2</v>
      </c>
      <c r="AE2155" s="324">
        <f>-Input!AE1062</f>
        <v>-5.9400633500871845E-2</v>
      </c>
      <c r="AF2155" s="157">
        <f>-Input!AF1062</f>
        <v>-5.9400633500871845E-2</v>
      </c>
      <c r="AG2155" s="157">
        <f>-Input!AG1062</f>
        <v>-5.9400633500871845E-2</v>
      </c>
      <c r="AH2155" s="157">
        <f>-Input!AH1062</f>
        <v>-5.9400633500871845E-2</v>
      </c>
      <c r="AI2155" s="320">
        <f>-Input!AI1062</f>
        <v>-5.9400633500871845E-2</v>
      </c>
      <c r="AJ2155" s="326">
        <f t="shared" si="2079"/>
        <v>-5.9860407307965317E-2</v>
      </c>
      <c r="AK2155" s="27">
        <f t="shared" si="2079"/>
        <v>-5.9860407307965317E-2</v>
      </c>
      <c r="AL2155" s="27">
        <f t="shared" si="2079"/>
        <v>-5.986040730796531E-2</v>
      </c>
      <c r="AM2155" s="27">
        <f t="shared" si="2079"/>
        <v>-5.986040730796531E-2</v>
      </c>
      <c r="AN2155" s="313">
        <f t="shared" si="2079"/>
        <v>-5.9860407307965303E-2</v>
      </c>
    </row>
    <row r="2156" spans="1:40" outlineLevel="2">
      <c r="A2156" s="882">
        <f>ROW()</f>
        <v>2156</v>
      </c>
      <c r="B2156" s="453"/>
      <c r="D2156" s="452" t="s">
        <v>27</v>
      </c>
      <c r="H2156" s="458"/>
      <c r="I2156" s="458"/>
      <c r="J2156" s="459"/>
      <c r="K2156" s="458"/>
      <c r="L2156" s="458"/>
      <c r="M2156" s="458"/>
      <c r="N2156" s="458"/>
      <c r="O2156" s="443"/>
      <c r="P2156" s="439"/>
      <c r="Q2156" s="439"/>
      <c r="R2156" s="439"/>
      <c r="S2156" s="320"/>
      <c r="T2156" s="157">
        <f>-Input!T1063</f>
        <v>-2.7134744889066114E-3</v>
      </c>
      <c r="U2156" s="157">
        <f>-Input!U1063</f>
        <v>-5.4269489778132236E-3</v>
      </c>
      <c r="V2156" s="157">
        <f>-Input!V1063</f>
        <v>-5.4269489778132236E-3</v>
      </c>
      <c r="W2156" s="157">
        <f>-Input!W1063</f>
        <v>-5.4269489778132228E-3</v>
      </c>
      <c r="X2156" s="320">
        <f>-Input!X1063</f>
        <v>-5.4269489778132228E-3</v>
      </c>
      <c r="Y2156" s="326">
        <f>-Input!Y1063</f>
        <v>-2.7134744889066109E-3</v>
      </c>
      <c r="Z2156" s="27">
        <f>-Input!Z1063</f>
        <v>-5.4269489778132219E-3</v>
      </c>
      <c r="AA2156" s="27">
        <f>-Input!AA1063</f>
        <v>-5.4269489778132219E-3</v>
      </c>
      <c r="AB2156" s="27">
        <f>-Input!AB1063</f>
        <v>-5.4269489778132219E-3</v>
      </c>
      <c r="AC2156" s="27">
        <f>-Input!AC1063</f>
        <v>-5.4269489778132219E-3</v>
      </c>
      <c r="AD2156" s="313">
        <f>-Input!AD1063</f>
        <v>-5.4269489778132219E-3</v>
      </c>
      <c r="AE2156" s="324">
        <f>-Input!AE1063</f>
        <v>-5.3921685147607932E-3</v>
      </c>
      <c r="AF2156" s="157">
        <f>-Input!AF1063</f>
        <v>-5.3921685147607932E-3</v>
      </c>
      <c r="AG2156" s="157">
        <f>-Input!AG1063</f>
        <v>-5.3921685147607932E-3</v>
      </c>
      <c r="AH2156" s="157">
        <f>-Input!AH1063</f>
        <v>-5.3921685147607932E-3</v>
      </c>
      <c r="AI2156" s="320">
        <f>-Input!AI1063</f>
        <v>-5.3921685147607932E-3</v>
      </c>
      <c r="AJ2156" s="326">
        <f t="shared" si="2079"/>
        <v>-5.4339050704237061E-3</v>
      </c>
      <c r="AK2156" s="27">
        <f t="shared" si="2079"/>
        <v>-5.4339050704237052E-3</v>
      </c>
      <c r="AL2156" s="27">
        <f t="shared" si="2079"/>
        <v>-5.4339050704237052E-3</v>
      </c>
      <c r="AM2156" s="27">
        <f t="shared" si="2079"/>
        <v>-5.4339050704237052E-3</v>
      </c>
      <c r="AN2156" s="313">
        <f t="shared" si="2079"/>
        <v>-5.4339050704237044E-3</v>
      </c>
    </row>
    <row r="2157" spans="1:40" outlineLevel="2">
      <c r="A2157" s="882">
        <f>ROW()</f>
        <v>2157</v>
      </c>
      <c r="B2157" s="453"/>
      <c r="D2157" s="452" t="s">
        <v>34</v>
      </c>
      <c r="H2157" s="458"/>
      <c r="I2157" s="458"/>
      <c r="J2157" s="459"/>
      <c r="K2157" s="458"/>
      <c r="L2157" s="458"/>
      <c r="M2157" s="458"/>
      <c r="N2157" s="458"/>
      <c r="O2157" s="443"/>
      <c r="P2157" s="439"/>
      <c r="Q2157" s="439"/>
      <c r="R2157" s="439"/>
      <c r="S2157" s="320"/>
      <c r="T2157" s="157">
        <f>-Input!T1064</f>
        <v>-0.54898839627342044</v>
      </c>
      <c r="U2157" s="157">
        <f>-Input!U1064</f>
        <v>-1.0979767925468409</v>
      </c>
      <c r="V2157" s="157">
        <f>-Input!V1064</f>
        <v>-1.0979767925468407</v>
      </c>
      <c r="W2157" s="157">
        <f>-Input!W1064</f>
        <v>-1.0979767925468407</v>
      </c>
      <c r="X2157" s="320">
        <f>-Input!X1064</f>
        <v>-1.0979767925468407</v>
      </c>
      <c r="Y2157" s="326">
        <f>-Input!Y1064</f>
        <v>-0.54898839627342022</v>
      </c>
      <c r="Z2157" s="27">
        <f>-Input!Z1064</f>
        <v>-1.0979767925468407</v>
      </c>
      <c r="AA2157" s="27">
        <f>-Input!AA1064</f>
        <v>-1.0979767925468407</v>
      </c>
      <c r="AB2157" s="27">
        <f>-Input!AB1064</f>
        <v>-1.0979767925468407</v>
      </c>
      <c r="AC2157" s="27">
        <f>-Input!AC1064</f>
        <v>-1.0979767925468407</v>
      </c>
      <c r="AD2157" s="313">
        <f>-Input!AD1064</f>
        <v>-1.0979767925468407</v>
      </c>
      <c r="AE2157" s="324">
        <f>-Input!AE1064</f>
        <v>-1.0909400318509666</v>
      </c>
      <c r="AF2157" s="157">
        <f>-Input!AF1064</f>
        <v>-1.0909400318509666</v>
      </c>
      <c r="AG2157" s="157">
        <f>-Input!AG1064</f>
        <v>-1.0909400318509666</v>
      </c>
      <c r="AH2157" s="157">
        <f>-Input!AH1064</f>
        <v>-1.0909400318509666</v>
      </c>
      <c r="AI2157" s="320">
        <f>-Input!AI1064</f>
        <v>-1.0909400318509666</v>
      </c>
      <c r="AJ2157" s="326">
        <f t="shared" si="2079"/>
        <v>-1.1014951728947779</v>
      </c>
      <c r="AK2157" s="27">
        <f t="shared" si="2079"/>
        <v>-1.1014951728947779</v>
      </c>
      <c r="AL2157" s="27">
        <f t="shared" si="2079"/>
        <v>-1.1014951728947779</v>
      </c>
      <c r="AM2157" s="27">
        <f t="shared" si="2079"/>
        <v>-1.1014951728947779</v>
      </c>
      <c r="AN2157" s="313">
        <f t="shared" si="2079"/>
        <v>-1.1014951728947782</v>
      </c>
    </row>
    <row r="2158" spans="1:40" outlineLevel="2">
      <c r="A2158" s="882">
        <f>ROW()</f>
        <v>2158</v>
      </c>
      <c r="B2158" s="453"/>
      <c r="D2158" s="452" t="s">
        <v>35</v>
      </c>
      <c r="H2158" s="458"/>
      <c r="I2158" s="458"/>
      <c r="J2158" s="459"/>
      <c r="K2158" s="458"/>
      <c r="L2158" s="458"/>
      <c r="M2158" s="458"/>
      <c r="N2158" s="458"/>
      <c r="O2158" s="443"/>
      <c r="P2158" s="439"/>
      <c r="Q2158" s="439"/>
      <c r="R2158" s="439"/>
      <c r="S2158" s="320"/>
      <c r="T2158" s="157">
        <f>-Input!T1065</f>
        <v>0</v>
      </c>
      <c r="U2158" s="157">
        <f>-Input!U1065</f>
        <v>0</v>
      </c>
      <c r="V2158" s="157">
        <f>-Input!V1065</f>
        <v>0</v>
      </c>
      <c r="W2158" s="157">
        <f>-Input!W1065</f>
        <v>0</v>
      </c>
      <c r="X2158" s="320">
        <f>-Input!X1065</f>
        <v>0</v>
      </c>
      <c r="Y2158" s="326">
        <f>-Input!Y1065</f>
        <v>0</v>
      </c>
      <c r="Z2158" s="27">
        <f>-Input!Z1065</f>
        <v>0</v>
      </c>
      <c r="AA2158" s="27">
        <f>-Input!AA1065</f>
        <v>0</v>
      </c>
      <c r="AB2158" s="27">
        <f>-Input!AB1065</f>
        <v>0</v>
      </c>
      <c r="AC2158" s="27">
        <f>-Input!AC1065</f>
        <v>0</v>
      </c>
      <c r="AD2158" s="313">
        <f>-Input!AD1065</f>
        <v>0</v>
      </c>
      <c r="AE2158" s="324">
        <f>-Input!AE1065</f>
        <v>0</v>
      </c>
      <c r="AF2158" s="157">
        <f>-Input!AF1065</f>
        <v>0</v>
      </c>
      <c r="AG2158" s="157">
        <f>-Input!AG1065</f>
        <v>0</v>
      </c>
      <c r="AH2158" s="157">
        <f>-Input!AH1065</f>
        <v>0</v>
      </c>
      <c r="AI2158" s="320">
        <f>-Input!AI1065</f>
        <v>0</v>
      </c>
      <c r="AJ2158" s="326">
        <f t="shared" si="2079"/>
        <v>0</v>
      </c>
      <c r="AK2158" s="27">
        <f t="shared" si="2079"/>
        <v>0</v>
      </c>
      <c r="AL2158" s="27">
        <f t="shared" si="2079"/>
        <v>0</v>
      </c>
      <c r="AM2158" s="27">
        <f t="shared" si="2079"/>
        <v>0</v>
      </c>
      <c r="AN2158" s="313">
        <f t="shared" si="2079"/>
        <v>0</v>
      </c>
    </row>
    <row r="2159" spans="1:40" outlineLevel="2">
      <c r="A2159" s="882">
        <f>ROW()</f>
        <v>2159</v>
      </c>
      <c r="B2159" s="453"/>
      <c r="D2159" s="452" t="s">
        <v>302</v>
      </c>
      <c r="H2159" s="458"/>
      <c r="I2159" s="458"/>
      <c r="J2159" s="459"/>
      <c r="K2159" s="458"/>
      <c r="L2159" s="458"/>
      <c r="M2159" s="458"/>
      <c r="N2159" s="458"/>
      <c r="O2159" s="443"/>
      <c r="P2159" s="439"/>
      <c r="Q2159" s="439"/>
      <c r="R2159" s="439"/>
      <c r="S2159" s="320"/>
      <c r="T2159" s="157">
        <f>-Input!T1066</f>
        <v>0</v>
      </c>
      <c r="U2159" s="157">
        <f>-Input!U1066</f>
        <v>0</v>
      </c>
      <c r="V2159" s="157">
        <f>-Input!V1066</f>
        <v>0</v>
      </c>
      <c r="W2159" s="157">
        <f>-Input!W1066</f>
        <v>0</v>
      </c>
      <c r="X2159" s="320">
        <f>-Input!X1066</f>
        <v>0</v>
      </c>
      <c r="Y2159" s="326">
        <f>-Input!Y1066</f>
        <v>0</v>
      </c>
      <c r="Z2159" s="27">
        <f>-Input!Z1066</f>
        <v>0</v>
      </c>
      <c r="AA2159" s="27">
        <f>-Input!AA1066</f>
        <v>0</v>
      </c>
      <c r="AB2159" s="27">
        <f>-Input!AB1066</f>
        <v>0</v>
      </c>
      <c r="AC2159" s="27">
        <f>-Input!AC1066</f>
        <v>0</v>
      </c>
      <c r="AD2159" s="313">
        <f>-Input!AD1066</f>
        <v>0</v>
      </c>
      <c r="AE2159" s="324">
        <f>-Input!AE1066</f>
        <v>0</v>
      </c>
      <c r="AF2159" s="157">
        <f>-Input!AF1066</f>
        <v>0</v>
      </c>
      <c r="AG2159" s="157">
        <f>-Input!AG1066</f>
        <v>0</v>
      </c>
      <c r="AH2159" s="157">
        <f>-Input!AH1066</f>
        <v>0</v>
      </c>
      <c r="AI2159" s="320">
        <f>-Input!AI1066</f>
        <v>0</v>
      </c>
      <c r="AJ2159" s="326">
        <f t="shared" ref="AJ2159:AN2164" si="2080">-IF($D2159="Land",0,IF(AJ2105&lt;0,AJ2105,IF(AJ2087&lt;1,AJ2105,MAX(MIN(IF(AJ2105&gt;0,(AJ2105/AJ2087),0),AJ2105),0)*AJ$9)))</f>
        <v>0</v>
      </c>
      <c r="AK2159" s="27">
        <f t="shared" si="2080"/>
        <v>0</v>
      </c>
      <c r="AL2159" s="27">
        <f t="shared" si="2080"/>
        <v>0</v>
      </c>
      <c r="AM2159" s="27">
        <f t="shared" si="2080"/>
        <v>0</v>
      </c>
      <c r="AN2159" s="313">
        <f t="shared" si="2080"/>
        <v>0</v>
      </c>
    </row>
    <row r="2160" spans="1:40" outlineLevel="2">
      <c r="A2160" s="882">
        <f>ROW()</f>
        <v>2160</v>
      </c>
      <c r="B2160" s="453"/>
      <c r="D2160" s="452" t="s">
        <v>36</v>
      </c>
      <c r="H2160" s="458"/>
      <c r="I2160" s="458"/>
      <c r="J2160" s="459"/>
      <c r="K2160" s="458"/>
      <c r="L2160" s="458"/>
      <c r="M2160" s="458"/>
      <c r="N2160" s="458"/>
      <c r="O2160" s="443"/>
      <c r="P2160" s="439"/>
      <c r="Q2160" s="439"/>
      <c r="R2160" s="439"/>
      <c r="S2160" s="320"/>
      <c r="T2160" s="157">
        <f>-Input!T1067</f>
        <v>-0.27166641664364272</v>
      </c>
      <c r="U2160" s="157">
        <f>-Input!U1067</f>
        <v>-0.54333283328728543</v>
      </c>
      <c r="V2160" s="157">
        <f>-Input!V1067</f>
        <v>-0.54333283328728543</v>
      </c>
      <c r="W2160" s="157">
        <f>-Input!W1067</f>
        <v>-0.54333283328728554</v>
      </c>
      <c r="X2160" s="320">
        <f>-Input!X1067</f>
        <v>-0.54333283328728543</v>
      </c>
      <c r="Y2160" s="326">
        <f>-Input!Y1067</f>
        <v>-0.27166641664364227</v>
      </c>
      <c r="Z2160" s="27">
        <f>-Input!Z1067</f>
        <v>0</v>
      </c>
      <c r="AA2160" s="27">
        <f>-Input!AA1067</f>
        <v>0</v>
      </c>
      <c r="AB2160" s="27">
        <f>-Input!AB1067</f>
        <v>0</v>
      </c>
      <c r="AC2160" s="27">
        <f>-Input!AC1067</f>
        <v>0</v>
      </c>
      <c r="AD2160" s="313">
        <f>-Input!AD1067</f>
        <v>0</v>
      </c>
      <c r="AE2160" s="324">
        <f>-Input!AE1067</f>
        <v>0</v>
      </c>
      <c r="AF2160" s="157">
        <f>-Input!AF1067</f>
        <v>0</v>
      </c>
      <c r="AG2160" s="157">
        <f>-Input!AG1067</f>
        <v>0</v>
      </c>
      <c r="AH2160" s="157">
        <f>-Input!AH1067</f>
        <v>0</v>
      </c>
      <c r="AI2160" s="320">
        <f>-Input!AI1067</f>
        <v>0</v>
      </c>
      <c r="AJ2160" s="326">
        <f t="shared" si="2080"/>
        <v>-7.2164496600635175E-16</v>
      </c>
      <c r="AK2160" s="27">
        <f t="shared" si="2080"/>
        <v>0</v>
      </c>
      <c r="AL2160" s="27">
        <f t="shared" si="2080"/>
        <v>0</v>
      </c>
      <c r="AM2160" s="27">
        <f t="shared" si="2080"/>
        <v>0</v>
      </c>
      <c r="AN2160" s="313">
        <f t="shared" si="2080"/>
        <v>0</v>
      </c>
    </row>
    <row r="2161" spans="1:40" outlineLevel="2">
      <c r="A2161" s="882">
        <f>ROW()</f>
        <v>2161</v>
      </c>
      <c r="B2161" s="453"/>
      <c r="D2161" s="452" t="s">
        <v>583</v>
      </c>
      <c r="H2161" s="458"/>
      <c r="I2161" s="458"/>
      <c r="J2161" s="459"/>
      <c r="K2161" s="458"/>
      <c r="L2161" s="458"/>
      <c r="M2161" s="458"/>
      <c r="N2161" s="458"/>
      <c r="O2161" s="443"/>
      <c r="P2161" s="439"/>
      <c r="Q2161" s="439"/>
      <c r="R2161" s="439"/>
      <c r="S2161" s="320"/>
      <c r="T2161" s="157">
        <f>-Input!T1068</f>
        <v>0</v>
      </c>
      <c r="U2161" s="157">
        <f>-Input!U1068</f>
        <v>0</v>
      </c>
      <c r="V2161" s="157">
        <f>-Input!V1068</f>
        <v>0</v>
      </c>
      <c r="W2161" s="157">
        <f>-Input!W1068</f>
        <v>0</v>
      </c>
      <c r="X2161" s="320">
        <f>-Input!X1068</f>
        <v>0</v>
      </c>
      <c r="Y2161" s="326">
        <f>-Input!Y1068</f>
        <v>0</v>
      </c>
      <c r="Z2161" s="27">
        <f>-Input!Z1068</f>
        <v>0</v>
      </c>
      <c r="AA2161" s="27">
        <f>-Input!AA1068</f>
        <v>0</v>
      </c>
      <c r="AB2161" s="27">
        <f>-Input!AB1068</f>
        <v>0</v>
      </c>
      <c r="AC2161" s="27">
        <f>-Input!AC1068</f>
        <v>0</v>
      </c>
      <c r="AD2161" s="313">
        <f>-Input!AD1068</f>
        <v>0</v>
      </c>
      <c r="AE2161" s="324">
        <f>-Input!AE1068</f>
        <v>0</v>
      </c>
      <c r="AF2161" s="157">
        <f>-Input!AF1068</f>
        <v>0</v>
      </c>
      <c r="AG2161" s="157">
        <f>-Input!AG1068</f>
        <v>0</v>
      </c>
      <c r="AH2161" s="157">
        <f>-Input!AH1068</f>
        <v>0</v>
      </c>
      <c r="AI2161" s="320">
        <f>-Input!AI1068</f>
        <v>0</v>
      </c>
      <c r="AJ2161" s="326">
        <f t="shared" si="2080"/>
        <v>0</v>
      </c>
      <c r="AK2161" s="27">
        <f t="shared" si="2080"/>
        <v>0</v>
      </c>
      <c r="AL2161" s="27">
        <f t="shared" si="2080"/>
        <v>0</v>
      </c>
      <c r="AM2161" s="27">
        <f t="shared" si="2080"/>
        <v>0</v>
      </c>
      <c r="AN2161" s="313">
        <f t="shared" si="2080"/>
        <v>0</v>
      </c>
    </row>
    <row r="2162" spans="1:40" outlineLevel="2">
      <c r="A2162" s="882">
        <f>ROW()</f>
        <v>2162</v>
      </c>
      <c r="B2162" s="453"/>
      <c r="D2162" s="452" t="s">
        <v>81</v>
      </c>
      <c r="H2162" s="458"/>
      <c r="I2162" s="458"/>
      <c r="J2162" s="459"/>
      <c r="K2162" s="458"/>
      <c r="L2162" s="458"/>
      <c r="M2162" s="458"/>
      <c r="N2162" s="458"/>
      <c r="O2162" s="443"/>
      <c r="P2162" s="439"/>
      <c r="Q2162" s="439"/>
      <c r="R2162" s="439"/>
      <c r="S2162" s="320"/>
      <c r="T2162" s="157">
        <f>-Input!T1069</f>
        <v>0</v>
      </c>
      <c r="U2162" s="157">
        <f>-Input!U1069</f>
        <v>0</v>
      </c>
      <c r="V2162" s="157">
        <f>-Input!V1069</f>
        <v>0</v>
      </c>
      <c r="W2162" s="157">
        <f>-Input!W1069</f>
        <v>0</v>
      </c>
      <c r="X2162" s="320">
        <f>-Input!X1069</f>
        <v>0</v>
      </c>
      <c r="Y2162" s="326">
        <f>-Input!Y1069</f>
        <v>0</v>
      </c>
      <c r="Z2162" s="27">
        <f>-Input!Z1069</f>
        <v>0</v>
      </c>
      <c r="AA2162" s="27">
        <f>-Input!AA1069</f>
        <v>0</v>
      </c>
      <c r="AB2162" s="27">
        <f>-Input!AB1069</f>
        <v>0</v>
      </c>
      <c r="AC2162" s="27">
        <f>-Input!AC1069</f>
        <v>0</v>
      </c>
      <c r="AD2162" s="313">
        <f>-Input!AD1069</f>
        <v>0</v>
      </c>
      <c r="AE2162" s="324">
        <f>-Input!AE1069</f>
        <v>0</v>
      </c>
      <c r="AF2162" s="157">
        <f>-Input!AF1069</f>
        <v>0</v>
      </c>
      <c r="AG2162" s="157">
        <f>-Input!AG1069</f>
        <v>0</v>
      </c>
      <c r="AH2162" s="157">
        <f>-Input!AH1069</f>
        <v>0</v>
      </c>
      <c r="AI2162" s="320">
        <f>-Input!AI1069</f>
        <v>0</v>
      </c>
      <c r="AJ2162" s="326">
        <f t="shared" si="2080"/>
        <v>0</v>
      </c>
      <c r="AK2162" s="27">
        <f t="shared" si="2080"/>
        <v>0</v>
      </c>
      <c r="AL2162" s="27">
        <f t="shared" si="2080"/>
        <v>0</v>
      </c>
      <c r="AM2162" s="27">
        <f t="shared" si="2080"/>
        <v>0</v>
      </c>
      <c r="AN2162" s="313">
        <f t="shared" si="2080"/>
        <v>0</v>
      </c>
    </row>
    <row r="2163" spans="1:40" outlineLevel="2">
      <c r="A2163" s="882">
        <f>ROW()</f>
        <v>2163</v>
      </c>
      <c r="B2163" s="453"/>
      <c r="D2163" s="452" t="s">
        <v>28</v>
      </c>
      <c r="H2163" s="458"/>
      <c r="I2163" s="458"/>
      <c r="J2163" s="459"/>
      <c r="K2163" s="458"/>
      <c r="L2163" s="458"/>
      <c r="M2163" s="458"/>
      <c r="N2163" s="458"/>
      <c r="O2163" s="443"/>
      <c r="P2163" s="439"/>
      <c r="Q2163" s="439"/>
      <c r="R2163" s="439"/>
      <c r="S2163" s="320"/>
      <c r="T2163" s="157">
        <f>-Input!T1070</f>
        <v>0</v>
      </c>
      <c r="U2163" s="157">
        <f>-Input!U1070</f>
        <v>0</v>
      </c>
      <c r="V2163" s="157">
        <f>-Input!V1070</f>
        <v>0</v>
      </c>
      <c r="W2163" s="157">
        <f>-Input!W1070</f>
        <v>0</v>
      </c>
      <c r="X2163" s="320">
        <f>-Input!X1070</f>
        <v>0</v>
      </c>
      <c r="Y2163" s="326">
        <f>-Input!Y1070</f>
        <v>0</v>
      </c>
      <c r="Z2163" s="27">
        <f>-Input!Z1070</f>
        <v>0</v>
      </c>
      <c r="AA2163" s="27">
        <f>-Input!AA1070</f>
        <v>0</v>
      </c>
      <c r="AB2163" s="27">
        <f>-Input!AB1070</f>
        <v>0</v>
      </c>
      <c r="AC2163" s="27">
        <f>-Input!AC1070</f>
        <v>0</v>
      </c>
      <c r="AD2163" s="313">
        <f>-Input!AD1070</f>
        <v>0</v>
      </c>
      <c r="AE2163" s="324">
        <f>-Input!AE1070</f>
        <v>0</v>
      </c>
      <c r="AF2163" s="157">
        <f>-Input!AF1070</f>
        <v>0</v>
      </c>
      <c r="AG2163" s="157">
        <f>-Input!AG1070</f>
        <v>0</v>
      </c>
      <c r="AH2163" s="157">
        <f>-Input!AH1070</f>
        <v>0</v>
      </c>
      <c r="AI2163" s="320">
        <f>-Input!AI1070</f>
        <v>0</v>
      </c>
      <c r="AJ2163" s="326">
        <f t="shared" si="2080"/>
        <v>0</v>
      </c>
      <c r="AK2163" s="27">
        <f t="shared" si="2080"/>
        <v>0</v>
      </c>
      <c r="AL2163" s="27">
        <f t="shared" si="2080"/>
        <v>0</v>
      </c>
      <c r="AM2163" s="27">
        <f t="shared" si="2080"/>
        <v>0</v>
      </c>
      <c r="AN2163" s="313">
        <f t="shared" si="2080"/>
        <v>0</v>
      </c>
    </row>
    <row r="2164" spans="1:40" outlineLevel="2">
      <c r="A2164" s="882">
        <f>ROW()</f>
        <v>2164</v>
      </c>
      <c r="B2164" s="453"/>
      <c r="D2164" s="456" t="s">
        <v>443</v>
      </c>
      <c r="E2164" s="456"/>
      <c r="F2164" s="456"/>
      <c r="G2164" s="456"/>
      <c r="H2164" s="460"/>
      <c r="I2164" s="460"/>
      <c r="J2164" s="461"/>
      <c r="K2164" s="460"/>
      <c r="L2164" s="460"/>
      <c r="M2164" s="460"/>
      <c r="N2164" s="460"/>
      <c r="O2164" s="462"/>
      <c r="P2164" s="441"/>
      <c r="Q2164" s="441"/>
      <c r="R2164" s="441"/>
      <c r="S2164" s="321"/>
      <c r="T2164" s="158">
        <f>-Input!T1071</f>
        <v>0</v>
      </c>
      <c r="U2164" s="158">
        <f>-Input!U1071</f>
        <v>0</v>
      </c>
      <c r="V2164" s="158">
        <f>-Input!V1071</f>
        <v>0</v>
      </c>
      <c r="W2164" s="158">
        <f>-Input!W1071</f>
        <v>0</v>
      </c>
      <c r="X2164" s="321">
        <f>-Input!X1071</f>
        <v>0</v>
      </c>
      <c r="Y2164" s="325">
        <f>-Input!Y1071</f>
        <v>0</v>
      </c>
      <c r="Z2164" s="158">
        <f>-Input!Z1071</f>
        <v>0</v>
      </c>
      <c r="AA2164" s="158">
        <f>-Input!AA1071</f>
        <v>0</v>
      </c>
      <c r="AB2164" s="158">
        <f>-Input!AB1071</f>
        <v>0</v>
      </c>
      <c r="AC2164" s="158">
        <f>-Input!AC1071</f>
        <v>0</v>
      </c>
      <c r="AD2164" s="321">
        <f>-Input!AD1071</f>
        <v>0</v>
      </c>
      <c r="AE2164" s="325">
        <f>-Input!AE1071</f>
        <v>0</v>
      </c>
      <c r="AF2164" s="158">
        <f>-Input!AF1071</f>
        <v>0</v>
      </c>
      <c r="AG2164" s="158">
        <f>-Input!AG1071</f>
        <v>0</v>
      </c>
      <c r="AH2164" s="158">
        <f>-Input!AH1071</f>
        <v>0</v>
      </c>
      <c r="AI2164" s="321">
        <f>-Input!AI1071</f>
        <v>0</v>
      </c>
      <c r="AJ2164" s="325">
        <f t="shared" si="2080"/>
        <v>0</v>
      </c>
      <c r="AK2164" s="158">
        <f t="shared" si="2080"/>
        <v>0</v>
      </c>
      <c r="AL2164" s="158">
        <f t="shared" si="2080"/>
        <v>0</v>
      </c>
      <c r="AM2164" s="158">
        <f t="shared" si="2080"/>
        <v>0</v>
      </c>
      <c r="AN2164" s="321">
        <f t="shared" si="2080"/>
        <v>0</v>
      </c>
    </row>
    <row r="2165" spans="1:40" outlineLevel="2">
      <c r="A2165" s="882">
        <f>ROW()</f>
        <v>2165</v>
      </c>
      <c r="B2165" s="453"/>
      <c r="D2165" s="452" t="s">
        <v>24</v>
      </c>
      <c r="F2165" s="454"/>
      <c r="G2165" s="454"/>
      <c r="H2165" s="448"/>
      <c r="I2165" s="448"/>
      <c r="J2165" s="464"/>
      <c r="K2165" s="448"/>
      <c r="L2165" s="448"/>
      <c r="M2165" s="448"/>
      <c r="N2165" s="448"/>
      <c r="O2165" s="443"/>
      <c r="P2165" s="439"/>
      <c r="Q2165" s="439"/>
      <c r="R2165" s="439"/>
      <c r="S2165" s="440"/>
      <c r="T2165" s="439">
        <f t="shared" ref="T2165:AN2165" si="2081">SUM(T2149:T2164)</f>
        <v>-1.032359237745383</v>
      </c>
      <c r="U2165" s="439">
        <f t="shared" si="2081"/>
        <v>-2.0647184754907659</v>
      </c>
      <c r="V2165" s="439">
        <f t="shared" si="2081"/>
        <v>-2.0647184754907659</v>
      </c>
      <c r="W2165" s="439">
        <f t="shared" si="2081"/>
        <v>-2.0647184754907659</v>
      </c>
      <c r="X2165" s="440">
        <f t="shared" si="2081"/>
        <v>-2.0647184754907659</v>
      </c>
      <c r="Y2165" s="443">
        <f t="shared" si="2081"/>
        <v>-1.065378371946285</v>
      </c>
      <c r="Z2165" s="439">
        <f t="shared" si="2081"/>
        <v>-1.5874239106052861</v>
      </c>
      <c r="AA2165" s="439">
        <f t="shared" si="2081"/>
        <v>-1.5874239106052861</v>
      </c>
      <c r="AB2165" s="439">
        <f t="shared" si="2081"/>
        <v>-1.5874239106052861</v>
      </c>
      <c r="AC2165" s="439">
        <f t="shared" si="2081"/>
        <v>-1.5874239106052861</v>
      </c>
      <c r="AD2165" s="440">
        <f t="shared" si="2081"/>
        <v>-1.5874239106052861</v>
      </c>
      <c r="AE2165" s="443">
        <f t="shared" si="2081"/>
        <v>-1.5772503602555301</v>
      </c>
      <c r="AF2165" s="439">
        <f t="shared" si="2081"/>
        <v>-1.5772503602555301</v>
      </c>
      <c r="AG2165" s="439">
        <f t="shared" si="2081"/>
        <v>-1.5772503602555301</v>
      </c>
      <c r="AH2165" s="439">
        <f t="shared" si="2081"/>
        <v>-1.5772503602555301</v>
      </c>
      <c r="AI2165" s="440">
        <f t="shared" si="2081"/>
        <v>-1.5772503602555301</v>
      </c>
      <c r="AJ2165" s="443">
        <f t="shared" si="2081"/>
        <v>-1.5913011186490762</v>
      </c>
      <c r="AK2165" s="439">
        <f t="shared" si="2081"/>
        <v>-1.5913011186490755</v>
      </c>
      <c r="AL2165" s="439">
        <f t="shared" si="2081"/>
        <v>-1.5913011186490755</v>
      </c>
      <c r="AM2165" s="439">
        <f t="shared" si="2081"/>
        <v>-1.5913011186490755</v>
      </c>
      <c r="AN2165" s="440">
        <f t="shared" si="2081"/>
        <v>-1.5913011186490758</v>
      </c>
    </row>
    <row r="2166" spans="1:40" outlineLevel="1">
      <c r="A2166" s="732" t="s">
        <v>299</v>
      </c>
      <c r="B2166" s="733"/>
      <c r="C2166" s="881"/>
      <c r="D2166" s="733"/>
      <c r="E2166" s="733"/>
      <c r="F2166" s="733"/>
      <c r="G2166" s="730"/>
      <c r="H2166" s="733"/>
      <c r="I2166" s="730"/>
      <c r="J2166" s="729"/>
      <c r="K2166" s="730"/>
      <c r="L2166" s="730"/>
      <c r="M2166" s="730"/>
      <c r="N2166" s="730"/>
      <c r="O2166" s="729"/>
      <c r="P2166" s="730"/>
      <c r="Q2166" s="730"/>
      <c r="R2166" s="730"/>
      <c r="S2166" s="731"/>
      <c r="T2166" s="730"/>
      <c r="U2166" s="730"/>
      <c r="V2166" s="730"/>
      <c r="W2166" s="730"/>
      <c r="X2166" s="731"/>
      <c r="Y2166" s="729"/>
      <c r="Z2166" s="730"/>
      <c r="AA2166" s="730"/>
      <c r="AB2166" s="730"/>
      <c r="AC2166" s="730"/>
      <c r="AD2166" s="731"/>
      <c r="AE2166" s="729"/>
      <c r="AF2166" s="730"/>
      <c r="AG2166" s="730"/>
      <c r="AH2166" s="730"/>
      <c r="AI2166" s="731"/>
      <c r="AJ2166" s="729"/>
      <c r="AK2166" s="730"/>
      <c r="AL2166" s="730"/>
      <c r="AM2166" s="730"/>
      <c r="AN2166" s="731"/>
    </row>
    <row r="2167" spans="1:40" outlineLevel="2">
      <c r="A2167" s="882">
        <f>ROW()</f>
        <v>2167</v>
      </c>
      <c r="B2167" s="453"/>
      <c r="D2167" s="452" t="s">
        <v>300</v>
      </c>
      <c r="H2167" s="458"/>
      <c r="I2167" s="458"/>
      <c r="J2167" s="459"/>
      <c r="K2167" s="458"/>
      <c r="L2167" s="458"/>
      <c r="M2167" s="458"/>
      <c r="N2167" s="458"/>
      <c r="O2167" s="324"/>
      <c r="P2167" s="157"/>
      <c r="Q2167" s="157"/>
      <c r="R2167" s="157"/>
      <c r="S2167" s="320">
        <f>-Input!S$696</f>
        <v>0</v>
      </c>
      <c r="T2167" s="157"/>
      <c r="U2167" s="27"/>
      <c r="V2167" s="27"/>
      <c r="W2167" s="27"/>
      <c r="X2167" s="313"/>
      <c r="Y2167" s="326"/>
      <c r="Z2167" s="27"/>
      <c r="AA2167" s="27"/>
      <c r="AB2167" s="27"/>
      <c r="AC2167" s="27"/>
      <c r="AD2167" s="313"/>
      <c r="AE2167" s="326"/>
      <c r="AF2167" s="27"/>
      <c r="AG2167" s="27"/>
      <c r="AH2167" s="27"/>
      <c r="AI2167" s="313"/>
      <c r="AJ2167" s="326"/>
      <c r="AK2167" s="27"/>
      <c r="AL2167" s="27"/>
      <c r="AM2167" s="27"/>
      <c r="AN2167" s="313"/>
    </row>
    <row r="2168" spans="1:40" outlineLevel="2">
      <c r="A2168" s="882">
        <f>ROW()</f>
        <v>2168</v>
      </c>
      <c r="B2168" s="453"/>
      <c r="D2168" s="452" t="s">
        <v>301</v>
      </c>
      <c r="H2168" s="458"/>
      <c r="I2168" s="458"/>
      <c r="J2168" s="459"/>
      <c r="K2168" s="458"/>
      <c r="L2168" s="458"/>
      <c r="M2168" s="458"/>
      <c r="N2168" s="458"/>
      <c r="O2168" s="324"/>
      <c r="P2168" s="157"/>
      <c r="Q2168" s="157"/>
      <c r="R2168" s="157"/>
      <c r="S2168" s="320">
        <f>-Input!S$697</f>
        <v>0</v>
      </c>
      <c r="T2168" s="157"/>
      <c r="U2168" s="27"/>
      <c r="V2168" s="27"/>
      <c r="W2168" s="27"/>
      <c r="X2168" s="313"/>
      <c r="Y2168" s="326"/>
      <c r="Z2168" s="27"/>
      <c r="AA2168" s="27"/>
      <c r="AB2168" s="27"/>
      <c r="AC2168" s="27"/>
      <c r="AD2168" s="313"/>
      <c r="AE2168" s="326"/>
      <c r="AF2168" s="27"/>
      <c r="AG2168" s="27"/>
      <c r="AH2168" s="27"/>
      <c r="AI2168" s="313"/>
      <c r="AJ2168" s="326"/>
      <c r="AK2168" s="27"/>
      <c r="AL2168" s="27"/>
      <c r="AM2168" s="27"/>
      <c r="AN2168" s="313"/>
    </row>
    <row r="2169" spans="1:40" outlineLevel="2">
      <c r="A2169" s="882">
        <f>ROW()</f>
        <v>2169</v>
      </c>
      <c r="B2169" s="453"/>
      <c r="D2169" s="452" t="s">
        <v>29</v>
      </c>
      <c r="H2169" s="458"/>
      <c r="I2169" s="458"/>
      <c r="J2169" s="459"/>
      <c r="K2169" s="458"/>
      <c r="L2169" s="458"/>
      <c r="M2169" s="458"/>
      <c r="N2169" s="458"/>
      <c r="O2169" s="324"/>
      <c r="P2169" s="157"/>
      <c r="Q2169" s="157"/>
      <c r="R2169" s="157"/>
      <c r="S2169" s="320">
        <f>-Input!S$698</f>
        <v>0</v>
      </c>
      <c r="T2169" s="157"/>
      <c r="U2169" s="27"/>
      <c r="V2169" s="27"/>
      <c r="W2169" s="27"/>
      <c r="X2169" s="313"/>
      <c r="Y2169" s="326"/>
      <c r="Z2169" s="27"/>
      <c r="AA2169" s="27"/>
      <c r="AB2169" s="27"/>
      <c r="AC2169" s="27"/>
      <c r="AD2169" s="313"/>
      <c r="AE2169" s="326"/>
      <c r="AF2169" s="27"/>
      <c r="AG2169" s="27"/>
      <c r="AH2169" s="27"/>
      <c r="AI2169" s="313"/>
      <c r="AJ2169" s="326"/>
      <c r="AK2169" s="27"/>
      <c r="AL2169" s="27"/>
      <c r="AM2169" s="27"/>
      <c r="AN2169" s="313"/>
    </row>
    <row r="2170" spans="1:40" outlineLevel="2">
      <c r="A2170" s="882">
        <f>ROW()</f>
        <v>2170</v>
      </c>
      <c r="B2170" s="453"/>
      <c r="D2170" s="452" t="s">
        <v>30</v>
      </c>
      <c r="H2170" s="458"/>
      <c r="I2170" s="458"/>
      <c r="J2170" s="459"/>
      <c r="K2170" s="458"/>
      <c r="L2170" s="458"/>
      <c r="M2170" s="458"/>
      <c r="N2170" s="458"/>
      <c r="O2170" s="324"/>
      <c r="P2170" s="157"/>
      <c r="Q2170" s="157"/>
      <c r="R2170" s="157"/>
      <c r="S2170" s="320">
        <f>-Input!S$699</f>
        <v>0</v>
      </c>
      <c r="T2170" s="157"/>
      <c r="U2170" s="27"/>
      <c r="V2170" s="27"/>
      <c r="W2170" s="27"/>
      <c r="X2170" s="313"/>
      <c r="Y2170" s="326"/>
      <c r="Z2170" s="27"/>
      <c r="AA2170" s="27"/>
      <c r="AB2170" s="27"/>
      <c r="AC2170" s="27"/>
      <c r="AD2170" s="313"/>
      <c r="AE2170" s="326"/>
      <c r="AF2170" s="27"/>
      <c r="AG2170" s="27"/>
      <c r="AH2170" s="27"/>
      <c r="AI2170" s="313"/>
      <c r="AJ2170" s="326"/>
      <c r="AK2170" s="27"/>
      <c r="AL2170" s="27"/>
      <c r="AM2170" s="27"/>
      <c r="AN2170" s="313"/>
    </row>
    <row r="2171" spans="1:40" outlineLevel="2">
      <c r="A2171" s="882">
        <f>ROW()</f>
        <v>2171</v>
      </c>
      <c r="B2171" s="453"/>
      <c r="D2171" s="452" t="s">
        <v>31</v>
      </c>
      <c r="H2171" s="458"/>
      <c r="I2171" s="458"/>
      <c r="J2171" s="459"/>
      <c r="K2171" s="458"/>
      <c r="L2171" s="458"/>
      <c r="M2171" s="458"/>
      <c r="N2171" s="458"/>
      <c r="O2171" s="324"/>
      <c r="P2171" s="157"/>
      <c r="Q2171" s="157"/>
      <c r="R2171" s="157"/>
      <c r="S2171" s="320">
        <f>-Input!S$700</f>
        <v>0</v>
      </c>
      <c r="T2171" s="157"/>
      <c r="U2171" s="27"/>
      <c r="V2171" s="27"/>
      <c r="W2171" s="27"/>
      <c r="X2171" s="313"/>
      <c r="Y2171" s="326"/>
      <c r="Z2171" s="27"/>
      <c r="AA2171" s="27"/>
      <c r="AB2171" s="27"/>
      <c r="AC2171" s="27"/>
      <c r="AD2171" s="313"/>
      <c r="AE2171" s="326"/>
      <c r="AF2171" s="27"/>
      <c r="AG2171" s="27"/>
      <c r="AH2171" s="27"/>
      <c r="AI2171" s="313"/>
      <c r="AJ2171" s="326"/>
      <c r="AK2171" s="27"/>
      <c r="AL2171" s="27"/>
      <c r="AM2171" s="27"/>
      <c r="AN2171" s="313"/>
    </row>
    <row r="2172" spans="1:40" outlineLevel="2">
      <c r="A2172" s="882">
        <f>ROW()</f>
        <v>2172</v>
      </c>
      <c r="B2172" s="453"/>
      <c r="D2172" s="452" t="s">
        <v>32</v>
      </c>
      <c r="H2172" s="458"/>
      <c r="I2172" s="458"/>
      <c r="J2172" s="459"/>
      <c r="K2172" s="458"/>
      <c r="L2172" s="458"/>
      <c r="M2172" s="458"/>
      <c r="N2172" s="458"/>
      <c r="O2172" s="324"/>
      <c r="P2172" s="157"/>
      <c r="Q2172" s="157"/>
      <c r="R2172" s="157"/>
      <c r="S2172" s="320">
        <f>-Input!S$701</f>
        <v>0</v>
      </c>
      <c r="T2172" s="157"/>
      <c r="U2172" s="27"/>
      <c r="V2172" s="27"/>
      <c r="W2172" s="27"/>
      <c r="X2172" s="313"/>
      <c r="Y2172" s="326"/>
      <c r="Z2172" s="27"/>
      <c r="AA2172" s="27"/>
      <c r="AB2172" s="27"/>
      <c r="AC2172" s="27"/>
      <c r="AD2172" s="313"/>
      <c r="AE2172" s="326"/>
      <c r="AF2172" s="27"/>
      <c r="AG2172" s="27"/>
      <c r="AH2172" s="27"/>
      <c r="AI2172" s="313"/>
      <c r="AJ2172" s="326"/>
      <c r="AK2172" s="27"/>
      <c r="AL2172" s="27"/>
      <c r="AM2172" s="27"/>
      <c r="AN2172" s="313"/>
    </row>
    <row r="2173" spans="1:40" outlineLevel="2">
      <c r="A2173" s="882">
        <f>ROW()</f>
        <v>2173</v>
      </c>
      <c r="B2173" s="453"/>
      <c r="D2173" s="452" t="s">
        <v>33</v>
      </c>
      <c r="H2173" s="458"/>
      <c r="I2173" s="458"/>
      <c r="J2173" s="459"/>
      <c r="K2173" s="458"/>
      <c r="L2173" s="458"/>
      <c r="M2173" s="458"/>
      <c r="N2173" s="458"/>
      <c r="O2173" s="324"/>
      <c r="P2173" s="157"/>
      <c r="Q2173" s="157"/>
      <c r="R2173" s="157"/>
      <c r="S2173" s="320">
        <f>-Input!S$702</f>
        <v>0</v>
      </c>
      <c r="T2173" s="157"/>
      <c r="U2173" s="27"/>
      <c r="V2173" s="27"/>
      <c r="W2173" s="27"/>
      <c r="X2173" s="313"/>
      <c r="Y2173" s="326"/>
      <c r="Z2173" s="27"/>
      <c r="AA2173" s="27"/>
      <c r="AB2173" s="27"/>
      <c r="AC2173" s="27"/>
      <c r="AD2173" s="313"/>
      <c r="AE2173" s="326"/>
      <c r="AF2173" s="27"/>
      <c r="AG2173" s="27"/>
      <c r="AH2173" s="27"/>
      <c r="AI2173" s="313"/>
      <c r="AJ2173" s="326"/>
      <c r="AK2173" s="27"/>
      <c r="AL2173" s="27"/>
      <c r="AM2173" s="27"/>
      <c r="AN2173" s="313"/>
    </row>
    <row r="2174" spans="1:40" outlineLevel="2">
      <c r="A2174" s="882">
        <f>ROW()</f>
        <v>2174</v>
      </c>
      <c r="B2174" s="453"/>
      <c r="D2174" s="452" t="s">
        <v>27</v>
      </c>
      <c r="H2174" s="458"/>
      <c r="I2174" s="458"/>
      <c r="J2174" s="459"/>
      <c r="K2174" s="458"/>
      <c r="L2174" s="458"/>
      <c r="M2174" s="458"/>
      <c r="N2174" s="458"/>
      <c r="O2174" s="324"/>
      <c r="P2174" s="157"/>
      <c r="Q2174" s="157"/>
      <c r="R2174" s="157"/>
      <c r="S2174" s="320">
        <f>-Input!S$703</f>
        <v>0</v>
      </c>
      <c r="T2174" s="157"/>
      <c r="U2174" s="27"/>
      <c r="V2174" s="27"/>
      <c r="W2174" s="27"/>
      <c r="X2174" s="313"/>
      <c r="Y2174" s="326"/>
      <c r="Z2174" s="27"/>
      <c r="AA2174" s="27"/>
      <c r="AB2174" s="27"/>
      <c r="AC2174" s="27"/>
      <c r="AD2174" s="313"/>
      <c r="AE2174" s="326"/>
      <c r="AF2174" s="27"/>
      <c r="AG2174" s="27"/>
      <c r="AH2174" s="27"/>
      <c r="AI2174" s="313"/>
      <c r="AJ2174" s="326"/>
      <c r="AK2174" s="27"/>
      <c r="AL2174" s="27"/>
      <c r="AM2174" s="27"/>
      <c r="AN2174" s="313"/>
    </row>
    <row r="2175" spans="1:40" outlineLevel="2">
      <c r="A2175" s="882">
        <f>ROW()</f>
        <v>2175</v>
      </c>
      <c r="B2175" s="453"/>
      <c r="D2175" s="452" t="s">
        <v>34</v>
      </c>
      <c r="H2175" s="458"/>
      <c r="I2175" s="458"/>
      <c r="J2175" s="459"/>
      <c r="K2175" s="458"/>
      <c r="L2175" s="458"/>
      <c r="M2175" s="458"/>
      <c r="N2175" s="458"/>
      <c r="O2175" s="324"/>
      <c r="P2175" s="157"/>
      <c r="Q2175" s="157"/>
      <c r="R2175" s="157"/>
      <c r="S2175" s="320">
        <f>-Input!S$704</f>
        <v>0</v>
      </c>
      <c r="T2175" s="157"/>
      <c r="U2175" s="27"/>
      <c r="V2175" s="27"/>
      <c r="W2175" s="27"/>
      <c r="X2175" s="313"/>
      <c r="Y2175" s="326"/>
      <c r="Z2175" s="27"/>
      <c r="AA2175" s="27"/>
      <c r="AB2175" s="27"/>
      <c r="AC2175" s="27"/>
      <c r="AD2175" s="313"/>
      <c r="AE2175" s="326"/>
      <c r="AF2175" s="27"/>
      <c r="AG2175" s="27"/>
      <c r="AH2175" s="27"/>
      <c r="AI2175" s="313"/>
      <c r="AJ2175" s="326"/>
      <c r="AK2175" s="27"/>
      <c r="AL2175" s="27"/>
      <c r="AM2175" s="27"/>
      <c r="AN2175" s="313"/>
    </row>
    <row r="2176" spans="1:40" outlineLevel="2">
      <c r="A2176" s="882">
        <f>ROW()</f>
        <v>2176</v>
      </c>
      <c r="B2176" s="453"/>
      <c r="D2176" s="452" t="s">
        <v>35</v>
      </c>
      <c r="H2176" s="458"/>
      <c r="I2176" s="458"/>
      <c r="J2176" s="459"/>
      <c r="K2176" s="458"/>
      <c r="L2176" s="458"/>
      <c r="M2176" s="458"/>
      <c r="N2176" s="458"/>
      <c r="O2176" s="324"/>
      <c r="P2176" s="157"/>
      <c r="Q2176" s="157"/>
      <c r="R2176" s="157"/>
      <c r="S2176" s="320">
        <f>-Input!S$705</f>
        <v>0</v>
      </c>
      <c r="T2176" s="157"/>
      <c r="U2176" s="27"/>
      <c r="V2176" s="27"/>
      <c r="W2176" s="27"/>
      <c r="X2176" s="313"/>
      <c r="Y2176" s="326"/>
      <c r="Z2176" s="27"/>
      <c r="AA2176" s="27"/>
      <c r="AB2176" s="27"/>
      <c r="AC2176" s="27"/>
      <c r="AD2176" s="313"/>
      <c r="AE2176" s="326"/>
      <c r="AF2176" s="27"/>
      <c r="AG2176" s="27"/>
      <c r="AH2176" s="27"/>
      <c r="AI2176" s="313"/>
      <c r="AJ2176" s="326"/>
      <c r="AK2176" s="27"/>
      <c r="AL2176" s="27"/>
      <c r="AM2176" s="27"/>
      <c r="AN2176" s="313"/>
    </row>
    <row r="2177" spans="1:40" outlineLevel="2">
      <c r="A2177" s="882">
        <f>ROW()</f>
        <v>2177</v>
      </c>
      <c r="B2177" s="453"/>
      <c r="D2177" s="452" t="s">
        <v>302</v>
      </c>
      <c r="H2177" s="458"/>
      <c r="I2177" s="458"/>
      <c r="J2177" s="459"/>
      <c r="K2177" s="458"/>
      <c r="L2177" s="458"/>
      <c r="M2177" s="458"/>
      <c r="N2177" s="458"/>
      <c r="O2177" s="324"/>
      <c r="P2177" s="157"/>
      <c r="Q2177" s="157"/>
      <c r="R2177" s="157"/>
      <c r="S2177" s="320">
        <f>-Input!S$706</f>
        <v>0</v>
      </c>
      <c r="T2177" s="157"/>
      <c r="U2177" s="27"/>
      <c r="V2177" s="27"/>
      <c r="W2177" s="27"/>
      <c r="X2177" s="313"/>
      <c r="Y2177" s="326"/>
      <c r="Z2177" s="27"/>
      <c r="AA2177" s="27"/>
      <c r="AB2177" s="27"/>
      <c r="AC2177" s="27"/>
      <c r="AD2177" s="313"/>
      <c r="AE2177" s="326"/>
      <c r="AF2177" s="27"/>
      <c r="AG2177" s="27"/>
      <c r="AH2177" s="27"/>
      <c r="AI2177" s="313"/>
      <c r="AJ2177" s="326"/>
      <c r="AK2177" s="27"/>
      <c r="AL2177" s="27"/>
      <c r="AM2177" s="27"/>
      <c r="AN2177" s="313"/>
    </row>
    <row r="2178" spans="1:40" outlineLevel="2">
      <c r="A2178" s="882">
        <f>ROW()</f>
        <v>2178</v>
      </c>
      <c r="B2178" s="453"/>
      <c r="D2178" s="452" t="s">
        <v>36</v>
      </c>
      <c r="H2178" s="458"/>
      <c r="I2178" s="458"/>
      <c r="J2178" s="459"/>
      <c r="K2178" s="458"/>
      <c r="L2178" s="458"/>
      <c r="M2178" s="458"/>
      <c r="N2178" s="458"/>
      <c r="O2178" s="324"/>
      <c r="P2178" s="157"/>
      <c r="Q2178" s="157"/>
      <c r="R2178" s="157"/>
      <c r="S2178" s="320">
        <f>-Input!S$707</f>
        <v>0</v>
      </c>
      <c r="T2178" s="157"/>
      <c r="U2178" s="27"/>
      <c r="V2178" s="27"/>
      <c r="W2178" s="27"/>
      <c r="X2178" s="313"/>
      <c r="Y2178" s="326"/>
      <c r="Z2178" s="27"/>
      <c r="AA2178" s="27"/>
      <c r="AB2178" s="27"/>
      <c r="AC2178" s="27"/>
      <c r="AD2178" s="313"/>
      <c r="AE2178" s="326"/>
      <c r="AF2178" s="27"/>
      <c r="AG2178" s="27"/>
      <c r="AH2178" s="27"/>
      <c r="AI2178" s="313"/>
      <c r="AJ2178" s="326"/>
      <c r="AK2178" s="27"/>
      <c r="AL2178" s="27"/>
      <c r="AM2178" s="27"/>
      <c r="AN2178" s="313"/>
    </row>
    <row r="2179" spans="1:40" outlineLevel="2">
      <c r="A2179" s="882">
        <f>ROW()</f>
        <v>2179</v>
      </c>
      <c r="B2179" s="453"/>
      <c r="D2179" s="452" t="s">
        <v>583</v>
      </c>
      <c r="H2179" s="458"/>
      <c r="I2179" s="458"/>
      <c r="J2179" s="459"/>
      <c r="K2179" s="458"/>
      <c r="L2179" s="458"/>
      <c r="M2179" s="458"/>
      <c r="N2179" s="458"/>
      <c r="O2179" s="324"/>
      <c r="P2179" s="157"/>
      <c r="Q2179" s="157"/>
      <c r="R2179" s="157"/>
      <c r="S2179" s="320">
        <f>-Input!S$708</f>
        <v>0</v>
      </c>
      <c r="T2179" s="157"/>
      <c r="U2179" s="27"/>
      <c r="V2179" s="27"/>
      <c r="W2179" s="27"/>
      <c r="X2179" s="313"/>
      <c r="Y2179" s="326"/>
      <c r="Z2179" s="27"/>
      <c r="AA2179" s="27"/>
      <c r="AB2179" s="27"/>
      <c r="AC2179" s="27"/>
      <c r="AD2179" s="313"/>
      <c r="AE2179" s="326"/>
      <c r="AF2179" s="27"/>
      <c r="AG2179" s="27"/>
      <c r="AH2179" s="27"/>
      <c r="AI2179" s="313"/>
      <c r="AJ2179" s="326"/>
      <c r="AK2179" s="27"/>
      <c r="AL2179" s="27"/>
      <c r="AM2179" s="27"/>
      <c r="AN2179" s="313"/>
    </row>
    <row r="2180" spans="1:40" outlineLevel="2">
      <c r="A2180" s="882">
        <f>ROW()</f>
        <v>2180</v>
      </c>
      <c r="B2180" s="453"/>
      <c r="D2180" s="452" t="s">
        <v>81</v>
      </c>
      <c r="H2180" s="458"/>
      <c r="I2180" s="458"/>
      <c r="J2180" s="459"/>
      <c r="K2180" s="458"/>
      <c r="L2180" s="458"/>
      <c r="M2180" s="458"/>
      <c r="N2180" s="458"/>
      <c r="O2180" s="324"/>
      <c r="P2180" s="157"/>
      <c r="Q2180" s="157"/>
      <c r="R2180" s="157"/>
      <c r="S2180" s="320">
        <f>-Input!S$709</f>
        <v>0</v>
      </c>
      <c r="T2180" s="157"/>
      <c r="U2180" s="27"/>
      <c r="V2180" s="27"/>
      <c r="W2180" s="27"/>
      <c r="X2180" s="313"/>
      <c r="Y2180" s="326"/>
      <c r="Z2180" s="27"/>
      <c r="AA2180" s="27"/>
      <c r="AB2180" s="27"/>
      <c r="AC2180" s="27"/>
      <c r="AD2180" s="313"/>
      <c r="AE2180" s="326"/>
      <c r="AF2180" s="27"/>
      <c r="AG2180" s="27"/>
      <c r="AH2180" s="27"/>
      <c r="AI2180" s="313"/>
      <c r="AJ2180" s="326"/>
      <c r="AK2180" s="27"/>
      <c r="AL2180" s="27"/>
      <c r="AM2180" s="27"/>
      <c r="AN2180" s="313"/>
    </row>
    <row r="2181" spans="1:40" outlineLevel="2">
      <c r="A2181" s="882">
        <f>ROW()</f>
        <v>2181</v>
      </c>
      <c r="B2181" s="453"/>
      <c r="D2181" s="452" t="s">
        <v>28</v>
      </c>
      <c r="H2181" s="458"/>
      <c r="I2181" s="458"/>
      <c r="J2181" s="459"/>
      <c r="K2181" s="458"/>
      <c r="L2181" s="458"/>
      <c r="M2181" s="458"/>
      <c r="N2181" s="458"/>
      <c r="O2181" s="324"/>
      <c r="P2181" s="157"/>
      <c r="Q2181" s="157"/>
      <c r="R2181" s="157"/>
      <c r="S2181" s="320">
        <f>-Input!S$710</f>
        <v>0</v>
      </c>
      <c r="T2181" s="157"/>
      <c r="U2181" s="27"/>
      <c r="V2181" s="27"/>
      <c r="W2181" s="27"/>
      <c r="X2181" s="313"/>
      <c r="Y2181" s="326"/>
      <c r="Z2181" s="27"/>
      <c r="AA2181" s="27"/>
      <c r="AB2181" s="27"/>
      <c r="AC2181" s="27"/>
      <c r="AD2181" s="313"/>
      <c r="AE2181" s="326"/>
      <c r="AF2181" s="27"/>
      <c r="AG2181" s="27"/>
      <c r="AH2181" s="27"/>
      <c r="AI2181" s="313"/>
      <c r="AJ2181" s="326"/>
      <c r="AK2181" s="27"/>
      <c r="AL2181" s="27"/>
      <c r="AM2181" s="27"/>
      <c r="AN2181" s="313"/>
    </row>
    <row r="2182" spans="1:40" outlineLevel="2">
      <c r="A2182" s="882">
        <f>ROW()</f>
        <v>2182</v>
      </c>
      <c r="B2182" s="453"/>
      <c r="D2182" s="456" t="s">
        <v>443</v>
      </c>
      <c r="E2182" s="456"/>
      <c r="F2182" s="456"/>
      <c r="G2182" s="456"/>
      <c r="H2182" s="460"/>
      <c r="I2182" s="460"/>
      <c r="J2182" s="461"/>
      <c r="K2182" s="460"/>
      <c r="L2182" s="460"/>
      <c r="M2182" s="460"/>
      <c r="N2182" s="460"/>
      <c r="O2182" s="325"/>
      <c r="P2182" s="158"/>
      <c r="Q2182" s="158"/>
      <c r="R2182" s="158"/>
      <c r="S2182" s="321">
        <f>-Input!S$711</f>
        <v>0</v>
      </c>
      <c r="T2182" s="158"/>
      <c r="U2182" s="159"/>
      <c r="V2182" s="159"/>
      <c r="W2182" s="159"/>
      <c r="X2182" s="339"/>
      <c r="Y2182" s="341"/>
      <c r="Z2182" s="159"/>
      <c r="AA2182" s="159"/>
      <c r="AB2182" s="159"/>
      <c r="AC2182" s="159"/>
      <c r="AD2182" s="339"/>
      <c r="AE2182" s="341"/>
      <c r="AF2182" s="159"/>
      <c r="AG2182" s="159"/>
      <c r="AH2182" s="159"/>
      <c r="AI2182" s="339"/>
      <c r="AJ2182" s="341"/>
      <c r="AK2182" s="159"/>
      <c r="AL2182" s="159"/>
      <c r="AM2182" s="159"/>
      <c r="AN2182" s="339"/>
    </row>
    <row r="2183" spans="1:40" outlineLevel="2">
      <c r="A2183" s="882">
        <f>ROW()</f>
        <v>2183</v>
      </c>
      <c r="B2183" s="453"/>
      <c r="D2183" s="452" t="s">
        <v>24</v>
      </c>
      <c r="F2183" s="454"/>
      <c r="G2183" s="454"/>
      <c r="H2183" s="448"/>
      <c r="I2183" s="448"/>
      <c r="J2183" s="464"/>
      <c r="K2183" s="448"/>
      <c r="L2183" s="448"/>
      <c r="M2183" s="448"/>
      <c r="N2183" s="448"/>
      <c r="O2183" s="443"/>
      <c r="P2183" s="439"/>
      <c r="Q2183" s="439"/>
      <c r="R2183" s="439"/>
      <c r="S2183" s="440">
        <f>SUM(S2167:S2182)</f>
        <v>0</v>
      </c>
      <c r="T2183" s="439"/>
      <c r="U2183" s="439"/>
      <c r="V2183" s="439"/>
      <c r="W2183" s="439"/>
      <c r="X2183" s="440"/>
      <c r="Y2183" s="443"/>
      <c r="Z2183" s="439"/>
      <c r="AA2183" s="439"/>
      <c r="AB2183" s="439"/>
      <c r="AC2183" s="439"/>
      <c r="AD2183" s="440"/>
      <c r="AE2183" s="443"/>
      <c r="AF2183" s="439"/>
      <c r="AG2183" s="439"/>
      <c r="AH2183" s="439"/>
      <c r="AI2183" s="440"/>
      <c r="AJ2183" s="443"/>
      <c r="AK2183" s="439"/>
      <c r="AL2183" s="439"/>
      <c r="AM2183" s="439"/>
      <c r="AN2183" s="440"/>
    </row>
    <row r="2184" spans="1:40" outlineLevel="1">
      <c r="A2184" s="732" t="s">
        <v>68</v>
      </c>
      <c r="B2184" s="733"/>
      <c r="C2184" s="881"/>
      <c r="D2184" s="733"/>
      <c r="E2184" s="733"/>
      <c r="F2184" s="733"/>
      <c r="G2184" s="730"/>
      <c r="H2184" s="733"/>
      <c r="I2184" s="730"/>
      <c r="J2184" s="729"/>
      <c r="K2184" s="730"/>
      <c r="L2184" s="730"/>
      <c r="M2184" s="730"/>
      <c r="N2184" s="730"/>
      <c r="O2184" s="729"/>
      <c r="P2184" s="730"/>
      <c r="Q2184" s="730"/>
      <c r="R2184" s="730"/>
      <c r="S2184" s="731"/>
      <c r="T2184" s="730"/>
      <c r="U2184" s="730"/>
      <c r="V2184" s="730"/>
      <c r="W2184" s="730"/>
      <c r="X2184" s="731"/>
      <c r="Y2184" s="729"/>
      <c r="Z2184" s="730"/>
      <c r="AA2184" s="730"/>
      <c r="AB2184" s="730"/>
      <c r="AC2184" s="730"/>
      <c r="AD2184" s="731"/>
      <c r="AE2184" s="729"/>
      <c r="AF2184" s="730"/>
      <c r="AG2184" s="730"/>
      <c r="AH2184" s="730"/>
      <c r="AI2184" s="731"/>
      <c r="AJ2184" s="729"/>
      <c r="AK2184" s="730"/>
      <c r="AL2184" s="730"/>
      <c r="AM2184" s="730"/>
      <c r="AN2184" s="731"/>
    </row>
    <row r="2185" spans="1:40" outlineLevel="2">
      <c r="A2185" s="882">
        <f>ROW()</f>
        <v>2185</v>
      </c>
      <c r="B2185" s="453"/>
      <c r="D2185" s="452" t="s">
        <v>300</v>
      </c>
      <c r="E2185" s="438"/>
      <c r="F2185" s="438"/>
      <c r="G2185" s="438"/>
      <c r="H2185" s="439"/>
      <c r="I2185" s="439"/>
      <c r="J2185" s="443"/>
      <c r="K2185" s="439"/>
      <c r="L2185" s="439"/>
      <c r="M2185" s="439"/>
      <c r="N2185" s="439"/>
      <c r="O2185" s="443"/>
      <c r="P2185" s="439"/>
      <c r="Q2185" s="439"/>
      <c r="R2185" s="439"/>
      <c r="S2185" s="440">
        <f t="shared" ref="S2185:S2200" si="2082">-(S2095+S2113+S2149)*(S2095+S2113+S2149&lt;0)</f>
        <v>0</v>
      </c>
      <c r="T2185" s="439"/>
      <c r="U2185" s="439"/>
      <c r="V2185" s="439"/>
      <c r="W2185" s="439"/>
      <c r="X2185" s="440"/>
      <c r="Y2185" s="443"/>
      <c r="Z2185" s="439"/>
      <c r="AA2185" s="439"/>
      <c r="AB2185" s="439"/>
      <c r="AC2185" s="439"/>
      <c r="AD2185" s="440"/>
      <c r="AE2185" s="443"/>
      <c r="AF2185" s="439"/>
      <c r="AG2185" s="439"/>
      <c r="AH2185" s="439"/>
      <c r="AI2185" s="440"/>
      <c r="AJ2185" s="443"/>
      <c r="AK2185" s="439"/>
      <c r="AL2185" s="439"/>
      <c r="AM2185" s="439"/>
      <c r="AN2185" s="440"/>
    </row>
    <row r="2186" spans="1:40" outlineLevel="2">
      <c r="A2186" s="882">
        <f>ROW()</f>
        <v>2186</v>
      </c>
      <c r="B2186" s="453"/>
      <c r="D2186" s="452" t="s">
        <v>301</v>
      </c>
      <c r="E2186" s="438"/>
      <c r="F2186" s="438"/>
      <c r="G2186" s="438"/>
      <c r="H2186" s="439"/>
      <c r="I2186" s="439"/>
      <c r="J2186" s="443"/>
      <c r="K2186" s="439"/>
      <c r="L2186" s="439"/>
      <c r="M2186" s="439"/>
      <c r="N2186" s="439"/>
      <c r="O2186" s="443"/>
      <c r="P2186" s="439"/>
      <c r="Q2186" s="439"/>
      <c r="R2186" s="439"/>
      <c r="S2186" s="440">
        <f t="shared" si="2082"/>
        <v>0</v>
      </c>
      <c r="T2186" s="439"/>
      <c r="U2186" s="439"/>
      <c r="V2186" s="439"/>
      <c r="W2186" s="439"/>
      <c r="X2186" s="440"/>
      <c r="Y2186" s="443"/>
      <c r="Z2186" s="439"/>
      <c r="AA2186" s="439"/>
      <c r="AB2186" s="439"/>
      <c r="AC2186" s="439"/>
      <c r="AD2186" s="440"/>
      <c r="AE2186" s="443"/>
      <c r="AF2186" s="439"/>
      <c r="AG2186" s="439"/>
      <c r="AH2186" s="439"/>
      <c r="AI2186" s="440"/>
      <c r="AJ2186" s="443"/>
      <c r="AK2186" s="439"/>
      <c r="AL2186" s="439"/>
      <c r="AM2186" s="439"/>
      <c r="AN2186" s="440"/>
    </row>
    <row r="2187" spans="1:40" outlineLevel="2">
      <c r="A2187" s="882">
        <f>ROW()</f>
        <v>2187</v>
      </c>
      <c r="B2187" s="453"/>
      <c r="D2187" s="452" t="s">
        <v>29</v>
      </c>
      <c r="E2187" s="438"/>
      <c r="F2187" s="438"/>
      <c r="G2187" s="438"/>
      <c r="H2187" s="439"/>
      <c r="I2187" s="439"/>
      <c r="J2187" s="443"/>
      <c r="K2187" s="439"/>
      <c r="L2187" s="439"/>
      <c r="M2187" s="439"/>
      <c r="N2187" s="439"/>
      <c r="O2187" s="443"/>
      <c r="P2187" s="439"/>
      <c r="Q2187" s="439"/>
      <c r="R2187" s="439"/>
      <c r="S2187" s="440">
        <f t="shared" si="2082"/>
        <v>0</v>
      </c>
      <c r="T2187" s="439"/>
      <c r="U2187" s="439"/>
      <c r="V2187" s="439"/>
      <c r="W2187" s="439"/>
      <c r="X2187" s="440"/>
      <c r="Y2187" s="443"/>
      <c r="Z2187" s="439"/>
      <c r="AA2187" s="439"/>
      <c r="AB2187" s="439"/>
      <c r="AC2187" s="439"/>
      <c r="AD2187" s="440"/>
      <c r="AE2187" s="443"/>
      <c r="AF2187" s="439"/>
      <c r="AG2187" s="439"/>
      <c r="AH2187" s="439"/>
      <c r="AI2187" s="440"/>
      <c r="AJ2187" s="443"/>
      <c r="AK2187" s="439"/>
      <c r="AL2187" s="439"/>
      <c r="AM2187" s="439"/>
      <c r="AN2187" s="440"/>
    </row>
    <row r="2188" spans="1:40" outlineLevel="2">
      <c r="A2188" s="882">
        <f>ROW()</f>
        <v>2188</v>
      </c>
      <c r="B2188" s="453"/>
      <c r="D2188" s="452" t="s">
        <v>30</v>
      </c>
      <c r="E2188" s="438"/>
      <c r="F2188" s="438"/>
      <c r="G2188" s="438"/>
      <c r="H2188" s="439"/>
      <c r="I2188" s="439"/>
      <c r="J2188" s="443"/>
      <c r="K2188" s="439"/>
      <c r="L2188" s="439"/>
      <c r="M2188" s="439"/>
      <c r="N2188" s="439"/>
      <c r="O2188" s="443"/>
      <c r="P2188" s="439"/>
      <c r="Q2188" s="439"/>
      <c r="R2188" s="439"/>
      <c r="S2188" s="440">
        <f t="shared" si="2082"/>
        <v>0</v>
      </c>
      <c r="T2188" s="439"/>
      <c r="U2188" s="439"/>
      <c r="V2188" s="439"/>
      <c r="W2188" s="439"/>
      <c r="X2188" s="440"/>
      <c r="Y2188" s="443"/>
      <c r="Z2188" s="439"/>
      <c r="AA2188" s="439"/>
      <c r="AB2188" s="439"/>
      <c r="AC2188" s="439"/>
      <c r="AD2188" s="440"/>
      <c r="AE2188" s="443"/>
      <c r="AF2188" s="439"/>
      <c r="AG2188" s="439"/>
      <c r="AH2188" s="439"/>
      <c r="AI2188" s="440"/>
      <c r="AJ2188" s="443"/>
      <c r="AK2188" s="439"/>
      <c r="AL2188" s="439"/>
      <c r="AM2188" s="439"/>
      <c r="AN2188" s="440"/>
    </row>
    <row r="2189" spans="1:40" outlineLevel="2">
      <c r="A2189" s="882">
        <f>ROW()</f>
        <v>2189</v>
      </c>
      <c r="B2189" s="453"/>
      <c r="D2189" s="452" t="s">
        <v>31</v>
      </c>
      <c r="E2189" s="438"/>
      <c r="F2189" s="438"/>
      <c r="G2189" s="438"/>
      <c r="H2189" s="439"/>
      <c r="I2189" s="439"/>
      <c r="J2189" s="443"/>
      <c r="K2189" s="439"/>
      <c r="L2189" s="439"/>
      <c r="M2189" s="439"/>
      <c r="N2189" s="439"/>
      <c r="O2189" s="443"/>
      <c r="P2189" s="439"/>
      <c r="Q2189" s="439"/>
      <c r="R2189" s="439"/>
      <c r="S2189" s="440">
        <f t="shared" si="2082"/>
        <v>0</v>
      </c>
      <c r="T2189" s="439"/>
      <c r="U2189" s="439"/>
      <c r="V2189" s="439"/>
      <c r="W2189" s="439"/>
      <c r="X2189" s="440"/>
      <c r="Y2189" s="443"/>
      <c r="Z2189" s="439"/>
      <c r="AA2189" s="439"/>
      <c r="AB2189" s="439"/>
      <c r="AC2189" s="439"/>
      <c r="AD2189" s="440"/>
      <c r="AE2189" s="443"/>
      <c r="AF2189" s="439"/>
      <c r="AG2189" s="439"/>
      <c r="AH2189" s="439"/>
      <c r="AI2189" s="440"/>
      <c r="AJ2189" s="443"/>
      <c r="AK2189" s="439"/>
      <c r="AL2189" s="439"/>
      <c r="AM2189" s="439"/>
      <c r="AN2189" s="440"/>
    </row>
    <row r="2190" spans="1:40" outlineLevel="2">
      <c r="A2190" s="882">
        <f>ROW()</f>
        <v>2190</v>
      </c>
      <c r="B2190" s="453"/>
      <c r="D2190" s="452" t="s">
        <v>32</v>
      </c>
      <c r="E2190" s="438"/>
      <c r="F2190" s="438"/>
      <c r="G2190" s="438"/>
      <c r="H2190" s="439"/>
      <c r="I2190" s="439"/>
      <c r="J2190" s="443"/>
      <c r="K2190" s="439"/>
      <c r="L2190" s="439"/>
      <c r="M2190" s="439"/>
      <c r="N2190" s="439"/>
      <c r="O2190" s="443"/>
      <c r="P2190" s="439"/>
      <c r="Q2190" s="439"/>
      <c r="R2190" s="439"/>
      <c r="S2190" s="440">
        <f t="shared" si="2082"/>
        <v>0</v>
      </c>
      <c r="T2190" s="439"/>
      <c r="U2190" s="439"/>
      <c r="V2190" s="439"/>
      <c r="W2190" s="439"/>
      <c r="X2190" s="440"/>
      <c r="Y2190" s="443"/>
      <c r="Z2190" s="439"/>
      <c r="AA2190" s="439"/>
      <c r="AB2190" s="439"/>
      <c r="AC2190" s="439"/>
      <c r="AD2190" s="440"/>
      <c r="AE2190" s="443"/>
      <c r="AF2190" s="439"/>
      <c r="AG2190" s="439"/>
      <c r="AH2190" s="439"/>
      <c r="AI2190" s="440"/>
      <c r="AJ2190" s="443"/>
      <c r="AK2190" s="439"/>
      <c r="AL2190" s="439"/>
      <c r="AM2190" s="439"/>
      <c r="AN2190" s="440"/>
    </row>
    <row r="2191" spans="1:40" outlineLevel="2">
      <c r="A2191" s="882">
        <f>ROW()</f>
        <v>2191</v>
      </c>
      <c r="B2191" s="453"/>
      <c r="D2191" s="452" t="s">
        <v>33</v>
      </c>
      <c r="E2191" s="438"/>
      <c r="F2191" s="438"/>
      <c r="G2191" s="438"/>
      <c r="H2191" s="439"/>
      <c r="I2191" s="439"/>
      <c r="J2191" s="443"/>
      <c r="K2191" s="439"/>
      <c r="L2191" s="439"/>
      <c r="M2191" s="439"/>
      <c r="N2191" s="439"/>
      <c r="O2191" s="443"/>
      <c r="P2191" s="439"/>
      <c r="Q2191" s="439"/>
      <c r="R2191" s="439"/>
      <c r="S2191" s="440">
        <f t="shared" si="2082"/>
        <v>0</v>
      </c>
      <c r="T2191" s="439"/>
      <c r="U2191" s="439"/>
      <c r="V2191" s="439"/>
      <c r="W2191" s="439"/>
      <c r="X2191" s="440"/>
      <c r="Y2191" s="443"/>
      <c r="Z2191" s="439"/>
      <c r="AA2191" s="439"/>
      <c r="AB2191" s="439"/>
      <c r="AC2191" s="439"/>
      <c r="AD2191" s="440"/>
      <c r="AE2191" s="443"/>
      <c r="AF2191" s="439"/>
      <c r="AG2191" s="439"/>
      <c r="AH2191" s="439"/>
      <c r="AI2191" s="440"/>
      <c r="AJ2191" s="443"/>
      <c r="AK2191" s="439"/>
      <c r="AL2191" s="439"/>
      <c r="AM2191" s="439"/>
      <c r="AN2191" s="440"/>
    </row>
    <row r="2192" spans="1:40" outlineLevel="2">
      <c r="A2192" s="882">
        <f>ROW()</f>
        <v>2192</v>
      </c>
      <c r="B2192" s="453"/>
      <c r="D2192" s="452" t="s">
        <v>27</v>
      </c>
      <c r="E2192" s="438"/>
      <c r="F2192" s="438"/>
      <c r="G2192" s="438"/>
      <c r="H2192" s="439"/>
      <c r="I2192" s="439"/>
      <c r="J2192" s="443"/>
      <c r="K2192" s="439"/>
      <c r="L2192" s="439"/>
      <c r="M2192" s="439"/>
      <c r="N2192" s="439"/>
      <c r="O2192" s="443"/>
      <c r="P2192" s="439"/>
      <c r="Q2192" s="439"/>
      <c r="R2192" s="439"/>
      <c r="S2192" s="440">
        <f t="shared" si="2082"/>
        <v>0</v>
      </c>
      <c r="T2192" s="439"/>
      <c r="U2192" s="439"/>
      <c r="V2192" s="439"/>
      <c r="W2192" s="439"/>
      <c r="X2192" s="440"/>
      <c r="Y2192" s="443"/>
      <c r="Z2192" s="439"/>
      <c r="AA2192" s="439"/>
      <c r="AB2192" s="439"/>
      <c r="AC2192" s="439"/>
      <c r="AD2192" s="440"/>
      <c r="AE2192" s="443"/>
      <c r="AF2192" s="439"/>
      <c r="AG2192" s="439"/>
      <c r="AH2192" s="439"/>
      <c r="AI2192" s="440"/>
      <c r="AJ2192" s="443"/>
      <c r="AK2192" s="439"/>
      <c r="AL2192" s="439"/>
      <c r="AM2192" s="439"/>
      <c r="AN2192" s="440"/>
    </row>
    <row r="2193" spans="1:40" outlineLevel="2">
      <c r="A2193" s="882">
        <f>ROW()</f>
        <v>2193</v>
      </c>
      <c r="B2193" s="453"/>
      <c r="D2193" s="452" t="s">
        <v>34</v>
      </c>
      <c r="E2193" s="438"/>
      <c r="F2193" s="438"/>
      <c r="G2193" s="438"/>
      <c r="H2193" s="439"/>
      <c r="I2193" s="439"/>
      <c r="J2193" s="443"/>
      <c r="K2193" s="439"/>
      <c r="L2193" s="439"/>
      <c r="M2193" s="439"/>
      <c r="N2193" s="439"/>
      <c r="O2193" s="443"/>
      <c r="P2193" s="439"/>
      <c r="Q2193" s="439"/>
      <c r="R2193" s="439"/>
      <c r="S2193" s="440">
        <f t="shared" si="2082"/>
        <v>0</v>
      </c>
      <c r="T2193" s="439"/>
      <c r="U2193" s="439"/>
      <c r="V2193" s="439"/>
      <c r="W2193" s="439"/>
      <c r="X2193" s="440"/>
      <c r="Y2193" s="443"/>
      <c r="Z2193" s="439"/>
      <c r="AA2193" s="439"/>
      <c r="AB2193" s="439"/>
      <c r="AC2193" s="439"/>
      <c r="AD2193" s="440"/>
      <c r="AE2193" s="443"/>
      <c r="AF2193" s="439"/>
      <c r="AG2193" s="439"/>
      <c r="AH2193" s="439"/>
      <c r="AI2193" s="440"/>
      <c r="AJ2193" s="443"/>
      <c r="AK2193" s="439"/>
      <c r="AL2193" s="439"/>
      <c r="AM2193" s="439"/>
      <c r="AN2193" s="440"/>
    </row>
    <row r="2194" spans="1:40" outlineLevel="2">
      <c r="A2194" s="882">
        <f>ROW()</f>
        <v>2194</v>
      </c>
      <c r="B2194" s="453"/>
      <c r="D2194" s="452" t="s">
        <v>35</v>
      </c>
      <c r="E2194" s="438"/>
      <c r="F2194" s="438"/>
      <c r="G2194" s="438"/>
      <c r="H2194" s="439"/>
      <c r="I2194" s="439"/>
      <c r="J2194" s="443"/>
      <c r="K2194" s="439"/>
      <c r="L2194" s="439"/>
      <c r="M2194" s="439"/>
      <c r="N2194" s="439"/>
      <c r="O2194" s="443"/>
      <c r="P2194" s="439"/>
      <c r="Q2194" s="439"/>
      <c r="R2194" s="439"/>
      <c r="S2194" s="440">
        <f t="shared" si="2082"/>
        <v>0</v>
      </c>
      <c r="T2194" s="439"/>
      <c r="U2194" s="439"/>
      <c r="V2194" s="439"/>
      <c r="W2194" s="439"/>
      <c r="X2194" s="440"/>
      <c r="Y2194" s="443"/>
      <c r="Z2194" s="439"/>
      <c r="AA2194" s="439"/>
      <c r="AB2194" s="439"/>
      <c r="AC2194" s="439"/>
      <c r="AD2194" s="440"/>
      <c r="AE2194" s="443"/>
      <c r="AF2194" s="439"/>
      <c r="AG2194" s="439"/>
      <c r="AH2194" s="439"/>
      <c r="AI2194" s="440"/>
      <c r="AJ2194" s="443"/>
      <c r="AK2194" s="439"/>
      <c r="AL2194" s="439"/>
      <c r="AM2194" s="439"/>
      <c r="AN2194" s="440"/>
    </row>
    <row r="2195" spans="1:40" outlineLevel="2">
      <c r="A2195" s="882">
        <f>ROW()</f>
        <v>2195</v>
      </c>
      <c r="B2195" s="453"/>
      <c r="D2195" s="452" t="s">
        <v>302</v>
      </c>
      <c r="E2195" s="438"/>
      <c r="F2195" s="438"/>
      <c r="G2195" s="438"/>
      <c r="H2195" s="439"/>
      <c r="I2195" s="439"/>
      <c r="J2195" s="443"/>
      <c r="K2195" s="439"/>
      <c r="L2195" s="439"/>
      <c r="M2195" s="439"/>
      <c r="N2195" s="439"/>
      <c r="O2195" s="443"/>
      <c r="P2195" s="439"/>
      <c r="Q2195" s="439"/>
      <c r="R2195" s="439"/>
      <c r="S2195" s="440">
        <f t="shared" si="2082"/>
        <v>0</v>
      </c>
      <c r="T2195" s="439"/>
      <c r="U2195" s="439"/>
      <c r="V2195" s="439"/>
      <c r="W2195" s="439"/>
      <c r="X2195" s="440"/>
      <c r="Y2195" s="443"/>
      <c r="Z2195" s="439"/>
      <c r="AA2195" s="439"/>
      <c r="AB2195" s="439"/>
      <c r="AC2195" s="439"/>
      <c r="AD2195" s="440"/>
      <c r="AE2195" s="443"/>
      <c r="AF2195" s="439"/>
      <c r="AG2195" s="439"/>
      <c r="AH2195" s="439"/>
      <c r="AI2195" s="440"/>
      <c r="AJ2195" s="443"/>
      <c r="AK2195" s="439"/>
      <c r="AL2195" s="439"/>
      <c r="AM2195" s="439"/>
      <c r="AN2195" s="440"/>
    </row>
    <row r="2196" spans="1:40" outlineLevel="2">
      <c r="A2196" s="882">
        <f>ROW()</f>
        <v>2196</v>
      </c>
      <c r="B2196" s="453"/>
      <c r="D2196" s="452" t="s">
        <v>36</v>
      </c>
      <c r="E2196" s="438"/>
      <c r="F2196" s="438"/>
      <c r="G2196" s="438"/>
      <c r="H2196" s="439"/>
      <c r="I2196" s="439"/>
      <c r="J2196" s="443"/>
      <c r="K2196" s="439"/>
      <c r="L2196" s="439"/>
      <c r="M2196" s="439"/>
      <c r="N2196" s="439"/>
      <c r="O2196" s="443"/>
      <c r="P2196" s="439"/>
      <c r="Q2196" s="439"/>
      <c r="R2196" s="439"/>
      <c r="S2196" s="440">
        <f t="shared" si="2082"/>
        <v>0</v>
      </c>
      <c r="T2196" s="439"/>
      <c r="U2196" s="439"/>
      <c r="V2196" s="439"/>
      <c r="W2196" s="439"/>
      <c r="X2196" s="440"/>
      <c r="Y2196" s="443"/>
      <c r="Z2196" s="439"/>
      <c r="AA2196" s="439"/>
      <c r="AB2196" s="439"/>
      <c r="AC2196" s="439"/>
      <c r="AD2196" s="440"/>
      <c r="AE2196" s="443"/>
      <c r="AF2196" s="439"/>
      <c r="AG2196" s="439"/>
      <c r="AH2196" s="439"/>
      <c r="AI2196" s="440"/>
      <c r="AJ2196" s="443"/>
      <c r="AK2196" s="439"/>
      <c r="AL2196" s="439"/>
      <c r="AM2196" s="439"/>
      <c r="AN2196" s="440"/>
    </row>
    <row r="2197" spans="1:40" outlineLevel="2">
      <c r="A2197" s="882">
        <f>ROW()</f>
        <v>2197</v>
      </c>
      <c r="B2197" s="453"/>
      <c r="D2197" s="452" t="s">
        <v>583</v>
      </c>
      <c r="E2197" s="438"/>
      <c r="F2197" s="438"/>
      <c r="G2197" s="438"/>
      <c r="H2197" s="439"/>
      <c r="I2197" s="439"/>
      <c r="J2197" s="443"/>
      <c r="K2197" s="439"/>
      <c r="L2197" s="439"/>
      <c r="M2197" s="439"/>
      <c r="N2197" s="439"/>
      <c r="O2197" s="443"/>
      <c r="P2197" s="439"/>
      <c r="Q2197" s="439"/>
      <c r="R2197" s="439"/>
      <c r="S2197" s="440">
        <f t="shared" si="2082"/>
        <v>0</v>
      </c>
      <c r="T2197" s="439"/>
      <c r="U2197" s="439"/>
      <c r="V2197" s="439"/>
      <c r="W2197" s="439"/>
      <c r="X2197" s="440"/>
      <c r="Y2197" s="443"/>
      <c r="Z2197" s="439"/>
      <c r="AA2197" s="439"/>
      <c r="AB2197" s="439"/>
      <c r="AC2197" s="439"/>
      <c r="AD2197" s="440"/>
      <c r="AE2197" s="443"/>
      <c r="AF2197" s="439"/>
      <c r="AG2197" s="439"/>
      <c r="AH2197" s="439"/>
      <c r="AI2197" s="440"/>
      <c r="AJ2197" s="443"/>
      <c r="AK2197" s="439"/>
      <c r="AL2197" s="439"/>
      <c r="AM2197" s="439"/>
      <c r="AN2197" s="440"/>
    </row>
    <row r="2198" spans="1:40" outlineLevel="2">
      <c r="A2198" s="882">
        <f>ROW()</f>
        <v>2198</v>
      </c>
      <c r="B2198" s="453"/>
      <c r="D2198" s="452" t="s">
        <v>81</v>
      </c>
      <c r="E2198" s="438"/>
      <c r="F2198" s="438"/>
      <c r="G2198" s="438"/>
      <c r="H2198" s="439"/>
      <c r="I2198" s="439"/>
      <c r="J2198" s="443"/>
      <c r="K2198" s="439"/>
      <c r="L2198" s="439"/>
      <c r="M2198" s="439"/>
      <c r="N2198" s="439"/>
      <c r="O2198" s="443"/>
      <c r="P2198" s="439"/>
      <c r="Q2198" s="439"/>
      <c r="R2198" s="439"/>
      <c r="S2198" s="440">
        <f t="shared" si="2082"/>
        <v>0</v>
      </c>
      <c r="T2198" s="439"/>
      <c r="U2198" s="439"/>
      <c r="V2198" s="439"/>
      <c r="W2198" s="439"/>
      <c r="X2198" s="440"/>
      <c r="Y2198" s="443"/>
      <c r="Z2198" s="439"/>
      <c r="AA2198" s="439"/>
      <c r="AB2198" s="439"/>
      <c r="AC2198" s="439"/>
      <c r="AD2198" s="440"/>
      <c r="AE2198" s="443"/>
      <c r="AF2198" s="439"/>
      <c r="AG2198" s="439"/>
      <c r="AH2198" s="439"/>
      <c r="AI2198" s="440"/>
      <c r="AJ2198" s="443"/>
      <c r="AK2198" s="439"/>
      <c r="AL2198" s="439"/>
      <c r="AM2198" s="439"/>
      <c r="AN2198" s="440"/>
    </row>
    <row r="2199" spans="1:40" outlineLevel="2">
      <c r="A2199" s="882">
        <f>ROW()</f>
        <v>2199</v>
      </c>
      <c r="B2199" s="453"/>
      <c r="D2199" s="452" t="s">
        <v>28</v>
      </c>
      <c r="E2199" s="438"/>
      <c r="F2199" s="438"/>
      <c r="G2199" s="438"/>
      <c r="H2199" s="439"/>
      <c r="I2199" s="439"/>
      <c r="J2199" s="443"/>
      <c r="K2199" s="439"/>
      <c r="L2199" s="439"/>
      <c r="M2199" s="439"/>
      <c r="N2199" s="439"/>
      <c r="O2199" s="443"/>
      <c r="P2199" s="439"/>
      <c r="Q2199" s="439"/>
      <c r="R2199" s="439"/>
      <c r="S2199" s="440">
        <f t="shared" si="2082"/>
        <v>0</v>
      </c>
      <c r="T2199" s="439"/>
      <c r="U2199" s="439"/>
      <c r="V2199" s="439"/>
      <c r="W2199" s="439"/>
      <c r="X2199" s="440"/>
      <c r="Y2199" s="443"/>
      <c r="Z2199" s="439"/>
      <c r="AA2199" s="439"/>
      <c r="AB2199" s="439"/>
      <c r="AC2199" s="439"/>
      <c r="AD2199" s="440"/>
      <c r="AE2199" s="443"/>
      <c r="AF2199" s="439"/>
      <c r="AG2199" s="439"/>
      <c r="AH2199" s="439"/>
      <c r="AI2199" s="440"/>
      <c r="AJ2199" s="443"/>
      <c r="AK2199" s="439"/>
      <c r="AL2199" s="439"/>
      <c r="AM2199" s="439"/>
      <c r="AN2199" s="440"/>
    </row>
    <row r="2200" spans="1:40" outlineLevel="2">
      <c r="A2200" s="882">
        <f>ROW()</f>
        <v>2200</v>
      </c>
      <c r="B2200" s="453"/>
      <c r="D2200" s="456" t="s">
        <v>443</v>
      </c>
      <c r="E2200" s="457"/>
      <c r="F2200" s="457"/>
      <c r="G2200" s="457"/>
      <c r="H2200" s="441"/>
      <c r="I2200" s="441"/>
      <c r="J2200" s="462"/>
      <c r="K2200" s="441"/>
      <c r="L2200" s="441"/>
      <c r="M2200" s="441"/>
      <c r="N2200" s="441"/>
      <c r="O2200" s="462"/>
      <c r="P2200" s="441"/>
      <c r="Q2200" s="441"/>
      <c r="R2200" s="441"/>
      <c r="S2200" s="442">
        <f t="shared" si="2082"/>
        <v>0</v>
      </c>
      <c r="T2200" s="441"/>
      <c r="U2200" s="441"/>
      <c r="V2200" s="441"/>
      <c r="W2200" s="441"/>
      <c r="X2200" s="442"/>
      <c r="Y2200" s="462"/>
      <c r="Z2200" s="441"/>
      <c r="AA2200" s="441"/>
      <c r="AB2200" s="441"/>
      <c r="AC2200" s="441"/>
      <c r="AD2200" s="442"/>
      <c r="AE2200" s="462"/>
      <c r="AF2200" s="441"/>
      <c r="AG2200" s="441"/>
      <c r="AH2200" s="441"/>
      <c r="AI2200" s="442"/>
      <c r="AJ2200" s="462"/>
      <c r="AK2200" s="441"/>
      <c r="AL2200" s="441"/>
      <c r="AM2200" s="441"/>
      <c r="AN2200" s="442"/>
    </row>
    <row r="2201" spans="1:40" outlineLevel="2">
      <c r="A2201" s="882">
        <f>ROW()</f>
        <v>2201</v>
      </c>
      <c r="B2201" s="453"/>
      <c r="D2201" s="452" t="s">
        <v>24</v>
      </c>
      <c r="E2201" s="438"/>
      <c r="F2201" s="438"/>
      <c r="G2201" s="438"/>
      <c r="H2201" s="439"/>
      <c r="I2201" s="439"/>
      <c r="J2201" s="443"/>
      <c r="K2201" s="439"/>
      <c r="L2201" s="439"/>
      <c r="M2201" s="439"/>
      <c r="N2201" s="439"/>
      <c r="O2201" s="443"/>
      <c r="P2201" s="439"/>
      <c r="Q2201" s="439"/>
      <c r="R2201" s="439"/>
      <c r="S2201" s="440">
        <f>SUM(S2185:S2200)</f>
        <v>0</v>
      </c>
      <c r="T2201" s="439"/>
      <c r="U2201" s="439"/>
      <c r="V2201" s="439"/>
      <c r="W2201" s="439"/>
      <c r="X2201" s="440"/>
      <c r="Y2201" s="443"/>
      <c r="Z2201" s="439"/>
      <c r="AA2201" s="439"/>
      <c r="AB2201" s="439"/>
      <c r="AC2201" s="439"/>
      <c r="AD2201" s="440"/>
      <c r="AE2201" s="443"/>
      <c r="AF2201" s="439"/>
      <c r="AG2201" s="439"/>
      <c r="AH2201" s="439"/>
      <c r="AI2201" s="440"/>
      <c r="AJ2201" s="443"/>
      <c r="AK2201" s="439"/>
      <c r="AL2201" s="439"/>
      <c r="AM2201" s="439"/>
      <c r="AN2201" s="440"/>
    </row>
    <row r="2202" spans="1:40" outlineLevel="1">
      <c r="A2202" s="732" t="s">
        <v>22</v>
      </c>
      <c r="B2202" s="733"/>
      <c r="C2202" s="881"/>
      <c r="D2202" s="733"/>
      <c r="E2202" s="733"/>
      <c r="F2202" s="733"/>
      <c r="G2202" s="730"/>
      <c r="H2202" s="733"/>
      <c r="I2202" s="730"/>
      <c r="J2202" s="729"/>
      <c r="K2202" s="730"/>
      <c r="L2202" s="730"/>
      <c r="M2202" s="730"/>
      <c r="N2202" s="730"/>
      <c r="O2202" s="729"/>
      <c r="P2202" s="730"/>
      <c r="Q2202" s="730"/>
      <c r="R2202" s="730"/>
      <c r="S2202" s="731"/>
      <c r="T2202" s="730"/>
      <c r="U2202" s="730"/>
      <c r="V2202" s="730"/>
      <c r="W2202" s="730"/>
      <c r="X2202" s="731"/>
      <c r="Y2202" s="729"/>
      <c r="Z2202" s="730"/>
      <c r="AA2202" s="730"/>
      <c r="AB2202" s="730"/>
      <c r="AC2202" s="730"/>
      <c r="AD2202" s="731"/>
      <c r="AE2202" s="729"/>
      <c r="AF2202" s="730"/>
      <c r="AG2202" s="730"/>
      <c r="AH2202" s="730"/>
      <c r="AI2202" s="731"/>
      <c r="AJ2202" s="729"/>
      <c r="AK2202" s="730"/>
      <c r="AL2202" s="730"/>
      <c r="AM2202" s="730"/>
      <c r="AN2202" s="731"/>
    </row>
    <row r="2203" spans="1:40" outlineLevel="2">
      <c r="A2203" s="882">
        <f>ROW()</f>
        <v>2203</v>
      </c>
      <c r="B2203" s="453"/>
      <c r="D2203" s="452" t="s">
        <v>300</v>
      </c>
      <c r="H2203" s="458"/>
      <c r="I2203" s="458"/>
      <c r="J2203" s="459"/>
      <c r="K2203" s="458"/>
      <c r="L2203" s="458"/>
      <c r="M2203" s="458"/>
      <c r="N2203" s="458"/>
      <c r="O2203" s="459"/>
      <c r="P2203" s="458"/>
      <c r="Q2203" s="458"/>
      <c r="R2203" s="31"/>
      <c r="S2203" s="313">
        <f t="shared" ref="S2203:AN2203" si="2083">S2095+S2113+S2131+S2149+S2167 + S2185</f>
        <v>14.957667793008957</v>
      </c>
      <c r="T2203" s="439">
        <f t="shared" si="2083"/>
        <v>14.895344177204754</v>
      </c>
      <c r="U2203" s="439">
        <f t="shared" si="2083"/>
        <v>14.770696945596345</v>
      </c>
      <c r="V2203" s="439">
        <f t="shared" si="2083"/>
        <v>14.646049713987937</v>
      </c>
      <c r="W2203" s="439">
        <f t="shared" si="2083"/>
        <v>14.521402482379528</v>
      </c>
      <c r="X2203" s="440">
        <f t="shared" si="2083"/>
        <v>14.39675525077112</v>
      </c>
      <c r="Y2203" s="443">
        <f t="shared" si="2083"/>
        <v>14.301412500766013</v>
      </c>
      <c r="Z2203" s="439">
        <f t="shared" si="2083"/>
        <v>14.1107270007558</v>
      </c>
      <c r="AA2203" s="439">
        <f t="shared" si="2083"/>
        <v>13.920041500745587</v>
      </c>
      <c r="AB2203" s="439">
        <f t="shared" si="2083"/>
        <v>13.729356000735374</v>
      </c>
      <c r="AC2203" s="439">
        <f t="shared" si="2083"/>
        <v>13.538670500725161</v>
      </c>
      <c r="AD2203" s="440">
        <f t="shared" si="2083"/>
        <v>13.347985000714948</v>
      </c>
      <c r="AE2203" s="443">
        <f t="shared" si="2083"/>
        <v>13.158521574104512</v>
      </c>
      <c r="AF2203" s="439">
        <f t="shared" si="2083"/>
        <v>12.969058147494076</v>
      </c>
      <c r="AG2203" s="439">
        <f t="shared" si="2083"/>
        <v>12.77959472088364</v>
      </c>
      <c r="AH2203" s="439">
        <f t="shared" si="2083"/>
        <v>12.590131294273204</v>
      </c>
      <c r="AI2203" s="440">
        <f t="shared" si="2083"/>
        <v>12.400667867662769</v>
      </c>
      <c r="AJ2203" s="443">
        <f t="shared" si="2083"/>
        <v>12.209888362006419</v>
      </c>
      <c r="AK2203" s="439">
        <f t="shared" si="2083"/>
        <v>12.019108856350069</v>
      </c>
      <c r="AL2203" s="439">
        <f t="shared" si="2083"/>
        <v>11.828329350693719</v>
      </c>
      <c r="AM2203" s="439">
        <f t="shared" si="2083"/>
        <v>11.63754984503737</v>
      </c>
      <c r="AN2203" s="440">
        <f t="shared" si="2083"/>
        <v>11.44677033938102</v>
      </c>
    </row>
    <row r="2204" spans="1:40" outlineLevel="2">
      <c r="A2204" s="882">
        <f>ROW()</f>
        <v>2204</v>
      </c>
      <c r="B2204" s="453"/>
      <c r="D2204" s="452" t="s">
        <v>301</v>
      </c>
      <c r="H2204" s="458"/>
      <c r="I2204" s="458"/>
      <c r="J2204" s="459"/>
      <c r="K2204" s="458"/>
      <c r="L2204" s="458"/>
      <c r="M2204" s="458"/>
      <c r="N2204" s="458"/>
      <c r="O2204" s="459"/>
      <c r="P2204" s="458"/>
      <c r="Q2204" s="458"/>
      <c r="R2204" s="31"/>
      <c r="S2204" s="313">
        <f t="shared" ref="S2204:AN2204" si="2084">S2096+S2114+S2132+S2150+S2168 + S2186</f>
        <v>0</v>
      </c>
      <c r="T2204" s="439">
        <f t="shared" si="2084"/>
        <v>0</v>
      </c>
      <c r="U2204" s="439">
        <f t="shared" si="2084"/>
        <v>0</v>
      </c>
      <c r="V2204" s="439">
        <f t="shared" si="2084"/>
        <v>0</v>
      </c>
      <c r="W2204" s="439">
        <f t="shared" si="2084"/>
        <v>0</v>
      </c>
      <c r="X2204" s="440">
        <f t="shared" si="2084"/>
        <v>0</v>
      </c>
      <c r="Y2204" s="443">
        <f t="shared" si="2084"/>
        <v>0</v>
      </c>
      <c r="Z2204" s="439">
        <f t="shared" si="2084"/>
        <v>0</v>
      </c>
      <c r="AA2204" s="439">
        <f t="shared" si="2084"/>
        <v>0</v>
      </c>
      <c r="AB2204" s="439">
        <f t="shared" si="2084"/>
        <v>0</v>
      </c>
      <c r="AC2204" s="439">
        <f t="shared" si="2084"/>
        <v>0</v>
      </c>
      <c r="AD2204" s="440">
        <f t="shared" si="2084"/>
        <v>0</v>
      </c>
      <c r="AE2204" s="443">
        <f t="shared" si="2084"/>
        <v>0</v>
      </c>
      <c r="AF2204" s="439">
        <f t="shared" si="2084"/>
        <v>0</v>
      </c>
      <c r="AG2204" s="439">
        <f t="shared" si="2084"/>
        <v>0</v>
      </c>
      <c r="AH2204" s="439">
        <f t="shared" si="2084"/>
        <v>0</v>
      </c>
      <c r="AI2204" s="440">
        <f t="shared" si="2084"/>
        <v>0</v>
      </c>
      <c r="AJ2204" s="443">
        <f t="shared" si="2084"/>
        <v>0</v>
      </c>
      <c r="AK2204" s="439">
        <f t="shared" si="2084"/>
        <v>0</v>
      </c>
      <c r="AL2204" s="439">
        <f t="shared" si="2084"/>
        <v>0</v>
      </c>
      <c r="AM2204" s="439">
        <f t="shared" si="2084"/>
        <v>0</v>
      </c>
      <c r="AN2204" s="440">
        <f t="shared" si="2084"/>
        <v>0</v>
      </c>
    </row>
    <row r="2205" spans="1:40" outlineLevel="2">
      <c r="A2205" s="882">
        <f>ROW()</f>
        <v>2205</v>
      </c>
      <c r="B2205" s="453"/>
      <c r="D2205" s="452" t="s">
        <v>29</v>
      </c>
      <c r="H2205" s="458"/>
      <c r="I2205" s="458"/>
      <c r="J2205" s="459"/>
      <c r="K2205" s="458"/>
      <c r="L2205" s="458"/>
      <c r="M2205" s="458"/>
      <c r="N2205" s="458"/>
      <c r="O2205" s="459"/>
      <c r="P2205" s="458"/>
      <c r="Q2205" s="458"/>
      <c r="R2205" s="31"/>
      <c r="S2205" s="313">
        <f t="shared" ref="S2205:AN2205" si="2085">S2097+S2115+S2133+S2151+S2169 + S2187</f>
        <v>0</v>
      </c>
      <c r="T2205" s="439">
        <f t="shared" si="2085"/>
        <v>0</v>
      </c>
      <c r="U2205" s="439">
        <f t="shared" si="2085"/>
        <v>0</v>
      </c>
      <c r="V2205" s="439">
        <f t="shared" si="2085"/>
        <v>0</v>
      </c>
      <c r="W2205" s="439">
        <f t="shared" si="2085"/>
        <v>0</v>
      </c>
      <c r="X2205" s="440">
        <f t="shared" si="2085"/>
        <v>0</v>
      </c>
      <c r="Y2205" s="443">
        <f t="shared" si="2085"/>
        <v>0</v>
      </c>
      <c r="Z2205" s="439">
        <f t="shared" si="2085"/>
        <v>0</v>
      </c>
      <c r="AA2205" s="439">
        <f t="shared" si="2085"/>
        <v>0</v>
      </c>
      <c r="AB2205" s="439">
        <f t="shared" si="2085"/>
        <v>0</v>
      </c>
      <c r="AC2205" s="439">
        <f t="shared" si="2085"/>
        <v>0</v>
      </c>
      <c r="AD2205" s="440">
        <f t="shared" si="2085"/>
        <v>0</v>
      </c>
      <c r="AE2205" s="443">
        <f t="shared" si="2085"/>
        <v>0</v>
      </c>
      <c r="AF2205" s="439">
        <f t="shared" si="2085"/>
        <v>0</v>
      </c>
      <c r="AG2205" s="439">
        <f t="shared" si="2085"/>
        <v>0</v>
      </c>
      <c r="AH2205" s="439">
        <f t="shared" si="2085"/>
        <v>0</v>
      </c>
      <c r="AI2205" s="440">
        <f t="shared" si="2085"/>
        <v>0</v>
      </c>
      <c r="AJ2205" s="443">
        <f t="shared" si="2085"/>
        <v>0</v>
      </c>
      <c r="AK2205" s="439">
        <f t="shared" si="2085"/>
        <v>0</v>
      </c>
      <c r="AL2205" s="439">
        <f t="shared" si="2085"/>
        <v>0</v>
      </c>
      <c r="AM2205" s="439">
        <f t="shared" si="2085"/>
        <v>0</v>
      </c>
      <c r="AN2205" s="440">
        <f t="shared" si="2085"/>
        <v>0</v>
      </c>
    </row>
    <row r="2206" spans="1:40" outlineLevel="2">
      <c r="A2206" s="882">
        <f>ROW()</f>
        <v>2206</v>
      </c>
      <c r="B2206" s="453"/>
      <c r="D2206" s="452" t="s">
        <v>30</v>
      </c>
      <c r="H2206" s="458"/>
      <c r="I2206" s="458"/>
      <c r="J2206" s="459"/>
      <c r="K2206" s="458"/>
      <c r="L2206" s="458"/>
      <c r="M2206" s="458"/>
      <c r="N2206" s="458"/>
      <c r="O2206" s="459"/>
      <c r="P2206" s="458"/>
      <c r="Q2206" s="458"/>
      <c r="R2206" s="31"/>
      <c r="S2206" s="313">
        <f t="shared" ref="S2206:AN2206" si="2086">S2098+S2116+S2134+S2152+S2170 + S2188</f>
        <v>12.440905923975064</v>
      </c>
      <c r="T2206" s="439">
        <f t="shared" si="2086"/>
        <v>12.337231707941939</v>
      </c>
      <c r="U2206" s="439">
        <f t="shared" si="2086"/>
        <v>12.129883275875688</v>
      </c>
      <c r="V2206" s="439">
        <f t="shared" si="2086"/>
        <v>11.922534843809437</v>
      </c>
      <c r="W2206" s="439">
        <f t="shared" si="2086"/>
        <v>11.715186411743186</v>
      </c>
      <c r="X2206" s="440">
        <f t="shared" si="2086"/>
        <v>11.507837979676935</v>
      </c>
      <c r="Y2206" s="443">
        <f t="shared" si="2086"/>
        <v>11.40416376364381</v>
      </c>
      <c r="Z2206" s="439">
        <f t="shared" si="2086"/>
        <v>11.196815331577559</v>
      </c>
      <c r="AA2206" s="439">
        <f t="shared" si="2086"/>
        <v>10.989466899511308</v>
      </c>
      <c r="AB2206" s="439">
        <f t="shared" si="2086"/>
        <v>10.782118467445057</v>
      </c>
      <c r="AC2206" s="439">
        <f t="shared" si="2086"/>
        <v>10.574770035378807</v>
      </c>
      <c r="AD2206" s="440">
        <f t="shared" si="2086"/>
        <v>10.367421603312556</v>
      </c>
      <c r="AE2206" s="443">
        <f t="shared" si="2086"/>
        <v>10.161402034758739</v>
      </c>
      <c r="AF2206" s="439">
        <f t="shared" si="2086"/>
        <v>9.955382466204922</v>
      </c>
      <c r="AG2206" s="439">
        <f t="shared" si="2086"/>
        <v>9.7493628976511051</v>
      </c>
      <c r="AH2206" s="439">
        <f t="shared" si="2086"/>
        <v>9.5433433290972882</v>
      </c>
      <c r="AI2206" s="440">
        <f t="shared" si="2086"/>
        <v>9.3373237605434714</v>
      </c>
      <c r="AJ2206" s="443">
        <f t="shared" si="2086"/>
        <v>9.1298276769758395</v>
      </c>
      <c r="AK2206" s="439">
        <f t="shared" si="2086"/>
        <v>8.9223315934082059</v>
      </c>
      <c r="AL2206" s="439">
        <f t="shared" si="2086"/>
        <v>8.7148355098405741</v>
      </c>
      <c r="AM2206" s="439">
        <f t="shared" si="2086"/>
        <v>8.5073394262729423</v>
      </c>
      <c r="AN2206" s="440">
        <f t="shared" si="2086"/>
        <v>8.2998433427053087</v>
      </c>
    </row>
    <row r="2207" spans="1:40" outlineLevel="2">
      <c r="A2207" s="882">
        <f>ROW()</f>
        <v>2207</v>
      </c>
      <c r="B2207" s="453"/>
      <c r="D2207" s="452" t="s">
        <v>31</v>
      </c>
      <c r="H2207" s="458"/>
      <c r="I2207" s="458"/>
      <c r="J2207" s="459"/>
      <c r="K2207" s="458"/>
      <c r="L2207" s="458"/>
      <c r="M2207" s="458"/>
      <c r="N2207" s="458"/>
      <c r="O2207" s="459"/>
      <c r="P2207" s="458"/>
      <c r="Q2207" s="458"/>
      <c r="R2207" s="31"/>
      <c r="S2207" s="313">
        <f t="shared" ref="S2207:AN2207" si="2087">S2099+S2117+S2135+S2153+S2171 + S2189</f>
        <v>0</v>
      </c>
      <c r="T2207" s="439">
        <f t="shared" si="2087"/>
        <v>0</v>
      </c>
      <c r="U2207" s="439">
        <f t="shared" si="2087"/>
        <v>0</v>
      </c>
      <c r="V2207" s="439">
        <f t="shared" si="2087"/>
        <v>0</v>
      </c>
      <c r="W2207" s="439">
        <f t="shared" si="2087"/>
        <v>0</v>
      </c>
      <c r="X2207" s="440">
        <f t="shared" si="2087"/>
        <v>0</v>
      </c>
      <c r="Y2207" s="443">
        <f t="shared" si="2087"/>
        <v>0</v>
      </c>
      <c r="Z2207" s="439">
        <f t="shared" si="2087"/>
        <v>0</v>
      </c>
      <c r="AA2207" s="439">
        <f t="shared" si="2087"/>
        <v>0</v>
      </c>
      <c r="AB2207" s="439">
        <f t="shared" si="2087"/>
        <v>0</v>
      </c>
      <c r="AC2207" s="439">
        <f t="shared" si="2087"/>
        <v>0</v>
      </c>
      <c r="AD2207" s="440">
        <f t="shared" si="2087"/>
        <v>0</v>
      </c>
      <c r="AE2207" s="443">
        <f t="shared" si="2087"/>
        <v>0</v>
      </c>
      <c r="AF2207" s="439">
        <f t="shared" si="2087"/>
        <v>0</v>
      </c>
      <c r="AG2207" s="439">
        <f t="shared" si="2087"/>
        <v>0</v>
      </c>
      <c r="AH2207" s="439">
        <f t="shared" si="2087"/>
        <v>0</v>
      </c>
      <c r="AI2207" s="440">
        <f t="shared" si="2087"/>
        <v>0</v>
      </c>
      <c r="AJ2207" s="443">
        <f t="shared" si="2087"/>
        <v>0</v>
      </c>
      <c r="AK2207" s="439">
        <f t="shared" si="2087"/>
        <v>0</v>
      </c>
      <c r="AL2207" s="439">
        <f t="shared" si="2087"/>
        <v>0</v>
      </c>
      <c r="AM2207" s="439">
        <f t="shared" si="2087"/>
        <v>0</v>
      </c>
      <c r="AN2207" s="440">
        <f t="shared" si="2087"/>
        <v>0</v>
      </c>
    </row>
    <row r="2208" spans="1:40" outlineLevel="2">
      <c r="A2208" s="882">
        <f>ROW()</f>
        <v>2208</v>
      </c>
      <c r="B2208" s="453"/>
      <c r="D2208" s="452" t="s">
        <v>32</v>
      </c>
      <c r="H2208" s="458"/>
      <c r="I2208" s="458"/>
      <c r="J2208" s="459"/>
      <c r="K2208" s="458"/>
      <c r="L2208" s="458"/>
      <c r="M2208" s="458"/>
      <c r="N2208" s="458"/>
      <c r="O2208" s="459"/>
      <c r="P2208" s="458"/>
      <c r="Q2208" s="458"/>
      <c r="R2208" s="31"/>
      <c r="S2208" s="313">
        <f t="shared" ref="S2208:AN2208" si="2088">S2100+S2118+S2136+S2154+S2172 + S2190</f>
        <v>1.048098346562045</v>
      </c>
      <c r="T2208" s="439">
        <f t="shared" si="2088"/>
        <v>1.0349971172300194</v>
      </c>
      <c r="U2208" s="439">
        <f t="shared" si="2088"/>
        <v>1.0087946585659684</v>
      </c>
      <c r="V2208" s="439">
        <f t="shared" si="2088"/>
        <v>0.98259219990191726</v>
      </c>
      <c r="W2208" s="439">
        <f t="shared" si="2088"/>
        <v>0.95638974123786613</v>
      </c>
      <c r="X2208" s="440">
        <f t="shared" si="2088"/>
        <v>0.930187282573815</v>
      </c>
      <c r="Y2208" s="443">
        <f t="shared" si="2088"/>
        <v>0.91708605324178949</v>
      </c>
      <c r="Z2208" s="439">
        <f t="shared" si="2088"/>
        <v>0.89088359457773836</v>
      </c>
      <c r="AA2208" s="439">
        <f t="shared" si="2088"/>
        <v>0.86468113591368723</v>
      </c>
      <c r="AB2208" s="439">
        <f t="shared" si="2088"/>
        <v>0.8384786772496361</v>
      </c>
      <c r="AC2208" s="439">
        <f t="shared" si="2088"/>
        <v>0.81227621858558496</v>
      </c>
      <c r="AD2208" s="440">
        <f t="shared" si="2088"/>
        <v>0.78607375992153383</v>
      </c>
      <c r="AE2208" s="443">
        <f t="shared" si="2088"/>
        <v>0.76003922869685492</v>
      </c>
      <c r="AF2208" s="439">
        <f t="shared" si="2088"/>
        <v>0.734004697472176</v>
      </c>
      <c r="AG2208" s="439">
        <f t="shared" si="2088"/>
        <v>0.70797016624749709</v>
      </c>
      <c r="AH2208" s="439">
        <f t="shared" si="2088"/>
        <v>0.68193563502281818</v>
      </c>
      <c r="AI2208" s="440">
        <f t="shared" si="2088"/>
        <v>0.65590110379813926</v>
      </c>
      <c r="AJ2208" s="443">
        <f t="shared" si="2088"/>
        <v>0.62966505964621367</v>
      </c>
      <c r="AK2208" s="439">
        <f t="shared" si="2088"/>
        <v>0.60342901549428807</v>
      </c>
      <c r="AL2208" s="439">
        <f t="shared" si="2088"/>
        <v>0.57719297134236247</v>
      </c>
      <c r="AM2208" s="439">
        <f t="shared" si="2088"/>
        <v>0.55095692719043687</v>
      </c>
      <c r="AN2208" s="440">
        <f t="shared" si="2088"/>
        <v>0.52472088303851128</v>
      </c>
    </row>
    <row r="2209" spans="1:40" outlineLevel="2">
      <c r="A2209" s="882">
        <f>ROW()</f>
        <v>2209</v>
      </c>
      <c r="B2209" s="453"/>
      <c r="D2209" s="452" t="s">
        <v>33</v>
      </c>
      <c r="H2209" s="458"/>
      <c r="I2209" s="458"/>
      <c r="J2209" s="459"/>
      <c r="K2209" s="458"/>
      <c r="L2209" s="458"/>
      <c r="M2209" s="458"/>
      <c r="N2209" s="458"/>
      <c r="O2209" s="459"/>
      <c r="P2209" s="458"/>
      <c r="Q2209" s="458"/>
      <c r="R2209" s="31"/>
      <c r="S2209" s="313">
        <f t="shared" ref="S2209:AN2209" si="2089">S2101+S2119+S2137+S2155+S2173 + S2191</f>
        <v>2.391351133604656</v>
      </c>
      <c r="T2209" s="439">
        <f t="shared" si="2089"/>
        <v>2.3614592444345979</v>
      </c>
      <c r="U2209" s="439">
        <f t="shared" si="2089"/>
        <v>2.3016754660944816</v>
      </c>
      <c r="V2209" s="439">
        <f t="shared" si="2089"/>
        <v>2.2418916877543653</v>
      </c>
      <c r="W2209" s="439">
        <f t="shared" si="2089"/>
        <v>2.182107909414249</v>
      </c>
      <c r="X2209" s="440">
        <f t="shared" si="2089"/>
        <v>2.1223241310741328</v>
      </c>
      <c r="Y2209" s="443">
        <f t="shared" si="2089"/>
        <v>2.0924322419040746</v>
      </c>
      <c r="Z2209" s="439">
        <f t="shared" si="2089"/>
        <v>2.0326484635639583</v>
      </c>
      <c r="AA2209" s="439">
        <f t="shared" si="2089"/>
        <v>1.9728646852238418</v>
      </c>
      <c r="AB2209" s="439">
        <f t="shared" si="2089"/>
        <v>1.9130809068837253</v>
      </c>
      <c r="AC2209" s="439">
        <f t="shared" si="2089"/>
        <v>1.8532971285436088</v>
      </c>
      <c r="AD2209" s="440">
        <f t="shared" si="2089"/>
        <v>1.7935133502034923</v>
      </c>
      <c r="AE2209" s="443">
        <f t="shared" si="2089"/>
        <v>1.7341127167026205</v>
      </c>
      <c r="AF2209" s="439">
        <f t="shared" si="2089"/>
        <v>1.6747120832017486</v>
      </c>
      <c r="AG2209" s="439">
        <f t="shared" si="2089"/>
        <v>1.6153114497008767</v>
      </c>
      <c r="AH2209" s="439">
        <f t="shared" si="2089"/>
        <v>1.5559108162000048</v>
      </c>
      <c r="AI2209" s="440">
        <f t="shared" si="2089"/>
        <v>1.4965101826991329</v>
      </c>
      <c r="AJ2209" s="443">
        <f t="shared" si="2089"/>
        <v>1.4366497753911676</v>
      </c>
      <c r="AK2209" s="439">
        <f t="shared" si="2089"/>
        <v>1.3767893680832022</v>
      </c>
      <c r="AL2209" s="439">
        <f t="shared" si="2089"/>
        <v>1.3169289607752368</v>
      </c>
      <c r="AM2209" s="439">
        <f t="shared" si="2089"/>
        <v>1.2570685534672714</v>
      </c>
      <c r="AN2209" s="440">
        <f t="shared" si="2089"/>
        <v>1.197208146159306</v>
      </c>
    </row>
    <row r="2210" spans="1:40" outlineLevel="2">
      <c r="A2210" s="882">
        <f>ROW()</f>
        <v>2210</v>
      </c>
      <c r="B2210" s="453"/>
      <c r="D2210" s="452" t="s">
        <v>27</v>
      </c>
      <c r="H2210" s="458"/>
      <c r="I2210" s="458"/>
      <c r="J2210" s="459"/>
      <c r="K2210" s="458"/>
      <c r="L2210" s="458"/>
      <c r="M2210" s="458"/>
      <c r="N2210" s="458"/>
      <c r="O2210" s="459"/>
      <c r="P2210" s="458"/>
      <c r="Q2210" s="458"/>
      <c r="R2210" s="31"/>
      <c r="S2210" s="313">
        <f t="shared" ref="S2210:AN2210" si="2090">S2102+S2120+S2138+S2156+S2174 + S2192</f>
        <v>0.21707795911252892</v>
      </c>
      <c r="T2210" s="439">
        <f t="shared" si="2090"/>
        <v>0.21436448462362231</v>
      </c>
      <c r="U2210" s="439">
        <f t="shared" si="2090"/>
        <v>0.20893753564580908</v>
      </c>
      <c r="V2210" s="439">
        <f t="shared" si="2090"/>
        <v>0.20351058666799585</v>
      </c>
      <c r="W2210" s="439">
        <f t="shared" si="2090"/>
        <v>0.19808363769018261</v>
      </c>
      <c r="X2210" s="440">
        <f t="shared" si="2090"/>
        <v>0.19265668871236938</v>
      </c>
      <c r="Y2210" s="443">
        <f t="shared" si="2090"/>
        <v>0.18994321422346278</v>
      </c>
      <c r="Z2210" s="439">
        <f t="shared" si="2090"/>
        <v>0.18451626524564954</v>
      </c>
      <c r="AA2210" s="439">
        <f t="shared" si="2090"/>
        <v>0.17908931626783631</v>
      </c>
      <c r="AB2210" s="439">
        <f t="shared" si="2090"/>
        <v>0.17366236729002307</v>
      </c>
      <c r="AC2210" s="439">
        <f t="shared" si="2090"/>
        <v>0.16823541831220984</v>
      </c>
      <c r="AD2210" s="440">
        <f t="shared" si="2090"/>
        <v>0.1628084693343966</v>
      </c>
      <c r="AE2210" s="443">
        <f t="shared" si="2090"/>
        <v>0.15741630081963581</v>
      </c>
      <c r="AF2210" s="439">
        <f t="shared" si="2090"/>
        <v>0.15202413230487502</v>
      </c>
      <c r="AG2210" s="439">
        <f t="shared" si="2090"/>
        <v>0.14663196379011423</v>
      </c>
      <c r="AH2210" s="439">
        <f t="shared" si="2090"/>
        <v>0.14123979527535344</v>
      </c>
      <c r="AI2210" s="440">
        <f t="shared" si="2090"/>
        <v>0.13584762676059264</v>
      </c>
      <c r="AJ2210" s="443">
        <f t="shared" si="2090"/>
        <v>0.13041372169016893</v>
      </c>
      <c r="AK2210" s="439">
        <f t="shared" si="2090"/>
        <v>0.12497981661974522</v>
      </c>
      <c r="AL2210" s="439">
        <f t="shared" si="2090"/>
        <v>0.11954591154932151</v>
      </c>
      <c r="AM2210" s="439">
        <f t="shared" si="2090"/>
        <v>0.1141120064788978</v>
      </c>
      <c r="AN2210" s="440">
        <f t="shared" si="2090"/>
        <v>0.10867810140847409</v>
      </c>
    </row>
    <row r="2211" spans="1:40" outlineLevel="2">
      <c r="A2211" s="882">
        <f>ROW()</f>
        <v>2211</v>
      </c>
      <c r="B2211" s="453"/>
      <c r="D2211" s="452" t="s">
        <v>34</v>
      </c>
      <c r="H2211" s="458"/>
      <c r="I2211" s="458"/>
      <c r="J2211" s="459"/>
      <c r="K2211" s="458"/>
      <c r="L2211" s="458"/>
      <c r="M2211" s="458"/>
      <c r="N2211" s="458"/>
      <c r="O2211" s="459"/>
      <c r="P2211" s="458"/>
      <c r="Q2211" s="458"/>
      <c r="R2211" s="31"/>
      <c r="S2211" s="313">
        <f t="shared" ref="S2211:AN2211" si="2091">S2103+S2121+S2139+S2157+S2175 + S2193</f>
        <v>27.449419813671021</v>
      </c>
      <c r="T2211" s="439">
        <f t="shared" si="2091"/>
        <v>26.900431417397602</v>
      </c>
      <c r="U2211" s="439">
        <f t="shared" si="2091"/>
        <v>25.80245462485076</v>
      </c>
      <c r="V2211" s="439">
        <f t="shared" si="2091"/>
        <v>24.704477832303919</v>
      </c>
      <c r="W2211" s="439">
        <f t="shared" si="2091"/>
        <v>23.606501039757077</v>
      </c>
      <c r="X2211" s="440">
        <f t="shared" si="2091"/>
        <v>22.508524247210236</v>
      </c>
      <c r="Y2211" s="443">
        <f t="shared" si="2091"/>
        <v>21.959535850936817</v>
      </c>
      <c r="Z2211" s="439">
        <f t="shared" si="2091"/>
        <v>20.861559058389975</v>
      </c>
      <c r="AA2211" s="439">
        <f t="shared" si="2091"/>
        <v>19.763582265843134</v>
      </c>
      <c r="AB2211" s="439">
        <f t="shared" si="2091"/>
        <v>18.665605473296292</v>
      </c>
      <c r="AC2211" s="439">
        <f t="shared" si="2091"/>
        <v>17.567628680749451</v>
      </c>
      <c r="AD2211" s="440">
        <f t="shared" si="2091"/>
        <v>16.469651888202609</v>
      </c>
      <c r="AE2211" s="443">
        <f t="shared" si="2091"/>
        <v>15.378711856351643</v>
      </c>
      <c r="AF2211" s="439">
        <f t="shared" si="2091"/>
        <v>14.287771824500677</v>
      </c>
      <c r="AG2211" s="439">
        <f t="shared" si="2091"/>
        <v>13.196831792649711</v>
      </c>
      <c r="AH2211" s="439">
        <f t="shared" si="2091"/>
        <v>12.105891760798745</v>
      </c>
      <c r="AI2211" s="440">
        <f t="shared" si="2091"/>
        <v>11.014951728947779</v>
      </c>
      <c r="AJ2211" s="443">
        <f t="shared" si="2091"/>
        <v>9.913456556053001</v>
      </c>
      <c r="AK2211" s="439">
        <f t="shared" si="2091"/>
        <v>8.8119613831582235</v>
      </c>
      <c r="AL2211" s="439">
        <f t="shared" si="2091"/>
        <v>7.710466210263446</v>
      </c>
      <c r="AM2211" s="439">
        <f t="shared" si="2091"/>
        <v>6.6089710373686685</v>
      </c>
      <c r="AN2211" s="440">
        <f t="shared" si="2091"/>
        <v>5.5074758644738901</v>
      </c>
    </row>
    <row r="2212" spans="1:40" outlineLevel="2">
      <c r="A2212" s="882">
        <f>ROW()</f>
        <v>2212</v>
      </c>
      <c r="B2212" s="453"/>
      <c r="D2212" s="452" t="s">
        <v>35</v>
      </c>
      <c r="H2212" s="458"/>
      <c r="I2212" s="458"/>
      <c r="J2212" s="459"/>
      <c r="K2212" s="458"/>
      <c r="L2212" s="458"/>
      <c r="M2212" s="458"/>
      <c r="N2212" s="458"/>
      <c r="O2212" s="459"/>
      <c r="P2212" s="458"/>
      <c r="Q2212" s="458"/>
      <c r="R2212" s="31"/>
      <c r="S2212" s="313">
        <f t="shared" ref="S2212:AN2212" si="2092">S2104+S2122+S2140+S2158+S2176 + S2194</f>
        <v>0</v>
      </c>
      <c r="T2212" s="439">
        <f t="shared" si="2092"/>
        <v>0</v>
      </c>
      <c r="U2212" s="439">
        <f t="shared" si="2092"/>
        <v>0</v>
      </c>
      <c r="V2212" s="439">
        <f t="shared" si="2092"/>
        <v>0</v>
      </c>
      <c r="W2212" s="439">
        <f t="shared" si="2092"/>
        <v>0</v>
      </c>
      <c r="X2212" s="440">
        <f t="shared" si="2092"/>
        <v>0</v>
      </c>
      <c r="Y2212" s="443">
        <f t="shared" si="2092"/>
        <v>0</v>
      </c>
      <c r="Z2212" s="439">
        <f t="shared" si="2092"/>
        <v>0</v>
      </c>
      <c r="AA2212" s="439">
        <f t="shared" si="2092"/>
        <v>0</v>
      </c>
      <c r="AB2212" s="439">
        <f t="shared" si="2092"/>
        <v>0</v>
      </c>
      <c r="AC2212" s="439">
        <f t="shared" si="2092"/>
        <v>0</v>
      </c>
      <c r="AD2212" s="440">
        <f t="shared" si="2092"/>
        <v>0</v>
      </c>
      <c r="AE2212" s="443">
        <f t="shared" si="2092"/>
        <v>0</v>
      </c>
      <c r="AF2212" s="439">
        <f t="shared" si="2092"/>
        <v>0</v>
      </c>
      <c r="AG2212" s="439">
        <f t="shared" si="2092"/>
        <v>0</v>
      </c>
      <c r="AH2212" s="439">
        <f t="shared" si="2092"/>
        <v>0</v>
      </c>
      <c r="AI2212" s="440">
        <f t="shared" si="2092"/>
        <v>0</v>
      </c>
      <c r="AJ2212" s="443">
        <f t="shared" si="2092"/>
        <v>0</v>
      </c>
      <c r="AK2212" s="439">
        <f t="shared" si="2092"/>
        <v>0</v>
      </c>
      <c r="AL2212" s="439">
        <f t="shared" si="2092"/>
        <v>0</v>
      </c>
      <c r="AM2212" s="439">
        <f t="shared" si="2092"/>
        <v>0</v>
      </c>
      <c r="AN2212" s="440">
        <f t="shared" si="2092"/>
        <v>0</v>
      </c>
    </row>
    <row r="2213" spans="1:40" outlineLevel="2">
      <c r="A2213" s="882">
        <f>ROW()</f>
        <v>2213</v>
      </c>
      <c r="B2213" s="453"/>
      <c r="D2213" s="452" t="s">
        <v>302</v>
      </c>
      <c r="H2213" s="458"/>
      <c r="I2213" s="458"/>
      <c r="J2213" s="459"/>
      <c r="K2213" s="458"/>
      <c r="L2213" s="458"/>
      <c r="M2213" s="458"/>
      <c r="N2213" s="458"/>
      <c r="O2213" s="459"/>
      <c r="P2213" s="458"/>
      <c r="Q2213" s="458"/>
      <c r="R2213" s="31"/>
      <c r="S2213" s="313">
        <f t="shared" ref="S2213:AN2213" si="2093">S2105+S2123+S2141+S2159+S2177 + S2195</f>
        <v>0</v>
      </c>
      <c r="T2213" s="439">
        <f t="shared" si="2093"/>
        <v>0</v>
      </c>
      <c r="U2213" s="439">
        <f t="shared" si="2093"/>
        <v>0</v>
      </c>
      <c r="V2213" s="439">
        <f t="shared" si="2093"/>
        <v>0</v>
      </c>
      <c r="W2213" s="439">
        <f t="shared" si="2093"/>
        <v>0</v>
      </c>
      <c r="X2213" s="440">
        <f t="shared" si="2093"/>
        <v>0</v>
      </c>
      <c r="Y2213" s="443">
        <f t="shared" si="2093"/>
        <v>0</v>
      </c>
      <c r="Z2213" s="439">
        <f t="shared" si="2093"/>
        <v>0</v>
      </c>
      <c r="AA2213" s="439">
        <f t="shared" si="2093"/>
        <v>0</v>
      </c>
      <c r="AB2213" s="439">
        <f t="shared" si="2093"/>
        <v>0</v>
      </c>
      <c r="AC2213" s="439">
        <f t="shared" si="2093"/>
        <v>0</v>
      </c>
      <c r="AD2213" s="440">
        <f t="shared" si="2093"/>
        <v>0</v>
      </c>
      <c r="AE2213" s="443">
        <f t="shared" si="2093"/>
        <v>0</v>
      </c>
      <c r="AF2213" s="439">
        <f t="shared" si="2093"/>
        <v>0</v>
      </c>
      <c r="AG2213" s="439">
        <f t="shared" si="2093"/>
        <v>0</v>
      </c>
      <c r="AH2213" s="439">
        <f t="shared" si="2093"/>
        <v>0</v>
      </c>
      <c r="AI2213" s="440">
        <f t="shared" si="2093"/>
        <v>0</v>
      </c>
      <c r="AJ2213" s="443">
        <f t="shared" si="2093"/>
        <v>0</v>
      </c>
      <c r="AK2213" s="439">
        <f t="shared" si="2093"/>
        <v>0</v>
      </c>
      <c r="AL2213" s="439">
        <f t="shared" si="2093"/>
        <v>0</v>
      </c>
      <c r="AM2213" s="439">
        <f t="shared" si="2093"/>
        <v>0</v>
      </c>
      <c r="AN2213" s="440">
        <f t="shared" si="2093"/>
        <v>0</v>
      </c>
    </row>
    <row r="2214" spans="1:40" outlineLevel="2">
      <c r="A2214" s="882">
        <f>ROW()</f>
        <v>2214</v>
      </c>
      <c r="B2214" s="453"/>
      <c r="D2214" s="452" t="s">
        <v>36</v>
      </c>
      <c r="H2214" s="458"/>
      <c r="I2214" s="458"/>
      <c r="J2214" s="459"/>
      <c r="K2214" s="458"/>
      <c r="L2214" s="458"/>
      <c r="M2214" s="458"/>
      <c r="N2214" s="458"/>
      <c r="O2214" s="459"/>
      <c r="P2214" s="458"/>
      <c r="Q2214" s="458"/>
      <c r="R2214" s="31"/>
      <c r="S2214" s="313">
        <f t="shared" ref="S2214:AN2214" si="2094">S2106+S2124+S2142+S2160+S2178 + S2196</f>
        <v>2.7166641664364275</v>
      </c>
      <c r="T2214" s="439">
        <f t="shared" si="2094"/>
        <v>2.4449977497927846</v>
      </c>
      <c r="U2214" s="439">
        <f t="shared" si="2094"/>
        <v>1.9016649165054993</v>
      </c>
      <c r="V2214" s="439">
        <f t="shared" si="2094"/>
        <v>1.358332083218214</v>
      </c>
      <c r="W2214" s="439">
        <f t="shared" si="2094"/>
        <v>0.81499924993092843</v>
      </c>
      <c r="X2214" s="440">
        <f t="shared" si="2094"/>
        <v>0.27166641664364299</v>
      </c>
      <c r="Y2214" s="443">
        <f t="shared" si="2094"/>
        <v>7.2164496600635175E-16</v>
      </c>
      <c r="Z2214" s="439">
        <f t="shared" si="2094"/>
        <v>7.2164496600635175E-16</v>
      </c>
      <c r="AA2214" s="439">
        <f t="shared" si="2094"/>
        <v>7.2164496600635175E-16</v>
      </c>
      <c r="AB2214" s="439">
        <f t="shared" si="2094"/>
        <v>7.2164496600635175E-16</v>
      </c>
      <c r="AC2214" s="439">
        <f t="shared" si="2094"/>
        <v>7.2164496600635175E-16</v>
      </c>
      <c r="AD2214" s="440">
        <f t="shared" si="2094"/>
        <v>7.2164496600635175E-16</v>
      </c>
      <c r="AE2214" s="443">
        <f t="shared" si="2094"/>
        <v>7.2164496600635175E-16</v>
      </c>
      <c r="AF2214" s="439">
        <f t="shared" si="2094"/>
        <v>7.2164496600635175E-16</v>
      </c>
      <c r="AG2214" s="439">
        <f t="shared" si="2094"/>
        <v>7.2164496600635175E-16</v>
      </c>
      <c r="AH2214" s="439">
        <f t="shared" si="2094"/>
        <v>7.2164496600635175E-16</v>
      </c>
      <c r="AI2214" s="440">
        <f t="shared" si="2094"/>
        <v>7.2164496600635175E-16</v>
      </c>
      <c r="AJ2214" s="443">
        <f t="shared" si="2094"/>
        <v>0</v>
      </c>
      <c r="AK2214" s="439">
        <f t="shared" si="2094"/>
        <v>0</v>
      </c>
      <c r="AL2214" s="439">
        <f t="shared" si="2094"/>
        <v>0</v>
      </c>
      <c r="AM2214" s="439">
        <f t="shared" si="2094"/>
        <v>0</v>
      </c>
      <c r="AN2214" s="440">
        <f t="shared" si="2094"/>
        <v>0</v>
      </c>
    </row>
    <row r="2215" spans="1:40" outlineLevel="2">
      <c r="A2215" s="882">
        <f>ROW()</f>
        <v>2215</v>
      </c>
      <c r="B2215" s="453"/>
      <c r="D2215" s="452" t="s">
        <v>583</v>
      </c>
      <c r="H2215" s="458"/>
      <c r="I2215" s="458"/>
      <c r="J2215" s="459"/>
      <c r="K2215" s="458"/>
      <c r="L2215" s="458"/>
      <c r="M2215" s="458"/>
      <c r="N2215" s="458"/>
      <c r="O2215" s="459"/>
      <c r="P2215" s="458"/>
      <c r="Q2215" s="458"/>
      <c r="R2215" s="31"/>
      <c r="S2215" s="313">
        <f t="shared" ref="S2215:AN2215" si="2095">S2107+S2125+S2143+S2161+S2179 + S2197</f>
        <v>0</v>
      </c>
      <c r="T2215" s="439">
        <f t="shared" si="2095"/>
        <v>0</v>
      </c>
      <c r="U2215" s="439">
        <f t="shared" si="2095"/>
        <v>0</v>
      </c>
      <c r="V2215" s="439">
        <f t="shared" si="2095"/>
        <v>0</v>
      </c>
      <c r="W2215" s="439">
        <f t="shared" si="2095"/>
        <v>0</v>
      </c>
      <c r="X2215" s="440">
        <f t="shared" si="2095"/>
        <v>0</v>
      </c>
      <c r="Y2215" s="443">
        <f t="shared" si="2095"/>
        <v>0</v>
      </c>
      <c r="Z2215" s="439">
        <f t="shared" si="2095"/>
        <v>0</v>
      </c>
      <c r="AA2215" s="439">
        <f t="shared" si="2095"/>
        <v>0</v>
      </c>
      <c r="AB2215" s="439">
        <f t="shared" si="2095"/>
        <v>0</v>
      </c>
      <c r="AC2215" s="439">
        <f t="shared" si="2095"/>
        <v>0</v>
      </c>
      <c r="AD2215" s="440">
        <f t="shared" si="2095"/>
        <v>0</v>
      </c>
      <c r="AE2215" s="443">
        <f t="shared" si="2095"/>
        <v>0</v>
      </c>
      <c r="AF2215" s="439">
        <f t="shared" si="2095"/>
        <v>0</v>
      </c>
      <c r="AG2215" s="439">
        <f t="shared" si="2095"/>
        <v>0</v>
      </c>
      <c r="AH2215" s="439">
        <f t="shared" si="2095"/>
        <v>0</v>
      </c>
      <c r="AI2215" s="440">
        <f t="shared" si="2095"/>
        <v>0</v>
      </c>
      <c r="AJ2215" s="443">
        <f t="shared" si="2095"/>
        <v>0</v>
      </c>
      <c r="AK2215" s="439">
        <f t="shared" si="2095"/>
        <v>0</v>
      </c>
      <c r="AL2215" s="439">
        <f t="shared" si="2095"/>
        <v>0</v>
      </c>
      <c r="AM2215" s="439">
        <f t="shared" si="2095"/>
        <v>0</v>
      </c>
      <c r="AN2215" s="440">
        <f t="shared" si="2095"/>
        <v>0</v>
      </c>
    </row>
    <row r="2216" spans="1:40" outlineLevel="2">
      <c r="A2216" s="882">
        <f>ROW()</f>
        <v>2216</v>
      </c>
      <c r="B2216" s="453"/>
      <c r="D2216" s="452" t="s">
        <v>81</v>
      </c>
      <c r="H2216" s="458"/>
      <c r="I2216" s="458"/>
      <c r="J2216" s="459"/>
      <c r="K2216" s="458"/>
      <c r="L2216" s="458"/>
      <c r="M2216" s="458"/>
      <c r="N2216" s="458"/>
      <c r="O2216" s="459"/>
      <c r="P2216" s="458"/>
      <c r="Q2216" s="458"/>
      <c r="R2216" s="31"/>
      <c r="S2216" s="313">
        <f t="shared" ref="S2216:AN2216" si="2096">S2108+S2126+S2144+S2162+S2180 + S2198</f>
        <v>0</v>
      </c>
      <c r="T2216" s="439">
        <f t="shared" si="2096"/>
        <v>0</v>
      </c>
      <c r="U2216" s="439">
        <f t="shared" si="2096"/>
        <v>0</v>
      </c>
      <c r="V2216" s="439">
        <f t="shared" si="2096"/>
        <v>0</v>
      </c>
      <c r="W2216" s="439">
        <f t="shared" si="2096"/>
        <v>0</v>
      </c>
      <c r="X2216" s="440">
        <f t="shared" si="2096"/>
        <v>0</v>
      </c>
      <c r="Y2216" s="443">
        <f t="shared" si="2096"/>
        <v>0</v>
      </c>
      <c r="Z2216" s="439">
        <f t="shared" si="2096"/>
        <v>0</v>
      </c>
      <c r="AA2216" s="439">
        <f t="shared" si="2096"/>
        <v>0</v>
      </c>
      <c r="AB2216" s="439">
        <f t="shared" si="2096"/>
        <v>0</v>
      </c>
      <c r="AC2216" s="439">
        <f t="shared" si="2096"/>
        <v>0</v>
      </c>
      <c r="AD2216" s="440">
        <f t="shared" si="2096"/>
        <v>0</v>
      </c>
      <c r="AE2216" s="443">
        <f t="shared" si="2096"/>
        <v>0</v>
      </c>
      <c r="AF2216" s="439">
        <f t="shared" si="2096"/>
        <v>0</v>
      </c>
      <c r="AG2216" s="439">
        <f t="shared" si="2096"/>
        <v>0</v>
      </c>
      <c r="AH2216" s="439">
        <f t="shared" si="2096"/>
        <v>0</v>
      </c>
      <c r="AI2216" s="440">
        <f t="shared" si="2096"/>
        <v>0</v>
      </c>
      <c r="AJ2216" s="443">
        <f t="shared" si="2096"/>
        <v>0</v>
      </c>
      <c r="AK2216" s="439">
        <f t="shared" si="2096"/>
        <v>0</v>
      </c>
      <c r="AL2216" s="439">
        <f t="shared" si="2096"/>
        <v>0</v>
      </c>
      <c r="AM2216" s="439">
        <f t="shared" si="2096"/>
        <v>0</v>
      </c>
      <c r="AN2216" s="440">
        <f t="shared" si="2096"/>
        <v>0</v>
      </c>
    </row>
    <row r="2217" spans="1:40" outlineLevel="2">
      <c r="A2217" s="882">
        <f>ROW()</f>
        <v>2217</v>
      </c>
      <c r="B2217" s="453"/>
      <c r="D2217" s="452" t="s">
        <v>28</v>
      </c>
      <c r="H2217" s="458"/>
      <c r="I2217" s="458"/>
      <c r="J2217" s="459"/>
      <c r="K2217" s="458"/>
      <c r="L2217" s="458"/>
      <c r="M2217" s="458"/>
      <c r="N2217" s="458"/>
      <c r="O2217" s="459"/>
      <c r="P2217" s="458"/>
      <c r="Q2217" s="458"/>
      <c r="R2217" s="31"/>
      <c r="S2217" s="313">
        <f t="shared" ref="S2217:AN2217" si="2097">S2109+S2127+S2145+S2163+S2181 + S2199</f>
        <v>0</v>
      </c>
      <c r="T2217" s="439">
        <f t="shared" si="2097"/>
        <v>0</v>
      </c>
      <c r="U2217" s="439">
        <f t="shared" si="2097"/>
        <v>0</v>
      </c>
      <c r="V2217" s="439">
        <f t="shared" si="2097"/>
        <v>0</v>
      </c>
      <c r="W2217" s="439">
        <f t="shared" si="2097"/>
        <v>0</v>
      </c>
      <c r="X2217" s="440">
        <f t="shared" si="2097"/>
        <v>0</v>
      </c>
      <c r="Y2217" s="443">
        <f t="shared" si="2097"/>
        <v>0</v>
      </c>
      <c r="Z2217" s="439">
        <f t="shared" si="2097"/>
        <v>0</v>
      </c>
      <c r="AA2217" s="439">
        <f t="shared" si="2097"/>
        <v>0</v>
      </c>
      <c r="AB2217" s="439">
        <f t="shared" si="2097"/>
        <v>0</v>
      </c>
      <c r="AC2217" s="439">
        <f t="shared" si="2097"/>
        <v>0</v>
      </c>
      <c r="AD2217" s="440">
        <f t="shared" si="2097"/>
        <v>0</v>
      </c>
      <c r="AE2217" s="443">
        <f t="shared" si="2097"/>
        <v>0</v>
      </c>
      <c r="AF2217" s="439">
        <f t="shared" si="2097"/>
        <v>0</v>
      </c>
      <c r="AG2217" s="439">
        <f t="shared" si="2097"/>
        <v>0</v>
      </c>
      <c r="AH2217" s="439">
        <f t="shared" si="2097"/>
        <v>0</v>
      </c>
      <c r="AI2217" s="440">
        <f t="shared" si="2097"/>
        <v>0</v>
      </c>
      <c r="AJ2217" s="443">
        <f t="shared" si="2097"/>
        <v>0</v>
      </c>
      <c r="AK2217" s="439">
        <f t="shared" si="2097"/>
        <v>0</v>
      </c>
      <c r="AL2217" s="439">
        <f t="shared" si="2097"/>
        <v>0</v>
      </c>
      <c r="AM2217" s="439">
        <f t="shared" si="2097"/>
        <v>0</v>
      </c>
      <c r="AN2217" s="440">
        <f t="shared" si="2097"/>
        <v>0</v>
      </c>
    </row>
    <row r="2218" spans="1:40" outlineLevel="2">
      <c r="A2218" s="882">
        <f>ROW()</f>
        <v>2218</v>
      </c>
      <c r="B2218" s="453"/>
      <c r="D2218" s="456" t="s">
        <v>443</v>
      </c>
      <c r="E2218" s="456"/>
      <c r="F2218" s="456"/>
      <c r="G2218" s="456"/>
      <c r="H2218" s="460"/>
      <c r="I2218" s="460"/>
      <c r="J2218" s="461"/>
      <c r="K2218" s="460"/>
      <c r="L2218" s="460"/>
      <c r="M2218" s="460"/>
      <c r="N2218" s="460"/>
      <c r="O2218" s="461"/>
      <c r="P2218" s="460"/>
      <c r="Q2218" s="460"/>
      <c r="R2218" s="57"/>
      <c r="S2218" s="319">
        <f t="shared" ref="S2218:AN2218" si="2098">S2110+S2128+S2146+S2164+S2182 + S2200</f>
        <v>0</v>
      </c>
      <c r="T2218" s="441">
        <f t="shared" si="2098"/>
        <v>0</v>
      </c>
      <c r="U2218" s="441">
        <f t="shared" si="2098"/>
        <v>0</v>
      </c>
      <c r="V2218" s="441">
        <f t="shared" si="2098"/>
        <v>0</v>
      </c>
      <c r="W2218" s="441">
        <f t="shared" si="2098"/>
        <v>0</v>
      </c>
      <c r="X2218" s="442">
        <f t="shared" si="2098"/>
        <v>0</v>
      </c>
      <c r="Y2218" s="462">
        <f t="shared" si="2098"/>
        <v>0</v>
      </c>
      <c r="Z2218" s="441">
        <f t="shared" si="2098"/>
        <v>0</v>
      </c>
      <c r="AA2218" s="441">
        <f t="shared" si="2098"/>
        <v>0</v>
      </c>
      <c r="AB2218" s="441">
        <f t="shared" si="2098"/>
        <v>0</v>
      </c>
      <c r="AC2218" s="441">
        <f t="shared" si="2098"/>
        <v>0</v>
      </c>
      <c r="AD2218" s="442">
        <f t="shared" si="2098"/>
        <v>0</v>
      </c>
      <c r="AE2218" s="462">
        <f t="shared" si="2098"/>
        <v>0</v>
      </c>
      <c r="AF2218" s="441">
        <f t="shared" si="2098"/>
        <v>0</v>
      </c>
      <c r="AG2218" s="441">
        <f t="shared" si="2098"/>
        <v>0</v>
      </c>
      <c r="AH2218" s="441">
        <f t="shared" si="2098"/>
        <v>0</v>
      </c>
      <c r="AI2218" s="442">
        <f t="shared" si="2098"/>
        <v>0</v>
      </c>
      <c r="AJ2218" s="462">
        <f t="shared" si="2098"/>
        <v>0</v>
      </c>
      <c r="AK2218" s="441">
        <f t="shared" si="2098"/>
        <v>0</v>
      </c>
      <c r="AL2218" s="441">
        <f t="shared" si="2098"/>
        <v>0</v>
      </c>
      <c r="AM2218" s="441">
        <f t="shared" si="2098"/>
        <v>0</v>
      </c>
      <c r="AN2218" s="442">
        <f t="shared" si="2098"/>
        <v>0</v>
      </c>
    </row>
    <row r="2219" spans="1:40" outlineLevel="2">
      <c r="A2219" s="882">
        <f>ROW()</f>
        <v>2219</v>
      </c>
      <c r="B2219" s="453"/>
      <c r="D2219" s="452" t="s">
        <v>24</v>
      </c>
      <c r="H2219" s="458"/>
      <c r="I2219" s="458"/>
      <c r="J2219" s="459"/>
      <c r="K2219" s="458"/>
      <c r="L2219" s="458"/>
      <c r="M2219" s="458"/>
      <c r="N2219" s="458"/>
      <c r="O2219" s="459"/>
      <c r="P2219" s="458"/>
      <c r="Q2219" s="458"/>
      <c r="R2219" s="439"/>
      <c r="S2219" s="440">
        <f t="shared" ref="S2219:AN2219" si="2099">SUM(S2203:S2218)</f>
        <v>61.221185136370707</v>
      </c>
      <c r="T2219" s="439">
        <f t="shared" si="2099"/>
        <v>60.188825898625318</v>
      </c>
      <c r="U2219" s="439">
        <f t="shared" si="2099"/>
        <v>58.124107423134546</v>
      </c>
      <c r="V2219" s="439">
        <f t="shared" si="2099"/>
        <v>56.059388947643782</v>
      </c>
      <c r="W2219" s="439">
        <f t="shared" si="2099"/>
        <v>53.994670472153018</v>
      </c>
      <c r="X2219" s="440">
        <f t="shared" si="2099"/>
        <v>51.929951996662254</v>
      </c>
      <c r="Y2219" s="443">
        <f t="shared" si="2099"/>
        <v>50.864573624715959</v>
      </c>
      <c r="Z2219" s="439">
        <f t="shared" si="2099"/>
        <v>49.277149714110678</v>
      </c>
      <c r="AA2219" s="439">
        <f t="shared" si="2099"/>
        <v>47.689725803505397</v>
      </c>
      <c r="AB2219" s="439">
        <f t="shared" si="2099"/>
        <v>46.102301892900108</v>
      </c>
      <c r="AC2219" s="439">
        <f t="shared" si="2099"/>
        <v>44.51487798229482</v>
      </c>
      <c r="AD2219" s="440">
        <f t="shared" si="2099"/>
        <v>42.927454071689539</v>
      </c>
      <c r="AE2219" s="443">
        <f t="shared" si="2099"/>
        <v>41.350203711434006</v>
      </c>
      <c r="AF2219" s="439">
        <f t="shared" si="2099"/>
        <v>39.772953351178472</v>
      </c>
      <c r="AG2219" s="439">
        <f t="shared" si="2099"/>
        <v>38.195702990922946</v>
      </c>
      <c r="AH2219" s="439">
        <f t="shared" si="2099"/>
        <v>36.618452630667413</v>
      </c>
      <c r="AI2219" s="440">
        <f t="shared" si="2099"/>
        <v>35.041202270411887</v>
      </c>
      <c r="AJ2219" s="443">
        <f t="shared" si="2099"/>
        <v>33.449901151762809</v>
      </c>
      <c r="AK2219" s="439">
        <f t="shared" si="2099"/>
        <v>31.858600033113735</v>
      </c>
      <c r="AL2219" s="439">
        <f t="shared" si="2099"/>
        <v>30.267298914464661</v>
      </c>
      <c r="AM2219" s="439">
        <f t="shared" si="2099"/>
        <v>28.675997795815586</v>
      </c>
      <c r="AN2219" s="440">
        <f t="shared" si="2099"/>
        <v>27.084696677166509</v>
      </c>
    </row>
    <row r="2220" spans="1:40">
      <c r="A2220" s="884" t="str">
        <f>"2010 (Jan to Jun-10) Capex Account [m$"&amp;Input!$G$43&amp;"]"</f>
        <v>2010 (Jan to Jun-10) Capex Account [m$31/12/2023]</v>
      </c>
      <c r="B2220" s="885"/>
      <c r="C2220" s="886"/>
      <c r="D2220" s="885"/>
      <c r="E2220" s="885"/>
      <c r="F2220" s="885"/>
      <c r="G2220" s="25"/>
      <c r="H2220" s="885"/>
      <c r="I2220" s="25"/>
      <c r="J2220" s="323"/>
      <c r="K2220" s="25"/>
      <c r="L2220" s="25"/>
      <c r="M2220" s="25"/>
      <c r="N2220" s="25"/>
      <c r="O2220" s="323"/>
      <c r="P2220" s="25"/>
      <c r="Q2220" s="25"/>
      <c r="R2220" s="25"/>
      <c r="S2220" s="318"/>
      <c r="T2220" s="25"/>
      <c r="U2220" s="25"/>
      <c r="V2220" s="25"/>
      <c r="W2220" s="25"/>
      <c r="X2220" s="318"/>
      <c r="Y2220" s="323"/>
      <c r="Z2220" s="25"/>
      <c r="AA2220" s="25"/>
      <c r="AB2220" s="25"/>
      <c r="AC2220" s="25"/>
      <c r="AD2220" s="318"/>
      <c r="AE2220" s="323"/>
      <c r="AF2220" s="25"/>
      <c r="AG2220" s="25"/>
      <c r="AH2220" s="25"/>
      <c r="AI2220" s="318"/>
      <c r="AJ2220" s="323"/>
      <c r="AK2220" s="25"/>
      <c r="AL2220" s="25"/>
      <c r="AM2220" s="25"/>
      <c r="AN2220" s="318"/>
    </row>
    <row r="2221" spans="1:40" outlineLevel="1">
      <c r="A2221" s="732" t="s">
        <v>26</v>
      </c>
      <c r="B2221" s="733"/>
      <c r="C2221" s="881"/>
      <c r="D2221" s="733"/>
      <c r="E2221" s="733"/>
      <c r="F2221" s="733"/>
      <c r="G2221" s="730"/>
      <c r="H2221" s="733"/>
      <c r="I2221" s="730"/>
      <c r="J2221" s="729"/>
      <c r="K2221" s="730"/>
      <c r="L2221" s="730"/>
      <c r="M2221" s="730"/>
      <c r="N2221" s="730"/>
      <c r="O2221" s="729"/>
      <c r="P2221" s="730"/>
      <c r="Q2221" s="730"/>
      <c r="R2221" s="730"/>
      <c r="S2221" s="731"/>
      <c r="T2221" s="730"/>
      <c r="U2221" s="730"/>
      <c r="V2221" s="730"/>
      <c r="W2221" s="730"/>
      <c r="X2221" s="731"/>
      <c r="Y2221" s="729"/>
      <c r="Z2221" s="730"/>
      <c r="AA2221" s="730"/>
      <c r="AB2221" s="730"/>
      <c r="AC2221" s="730"/>
      <c r="AD2221" s="731"/>
      <c r="AE2221" s="729"/>
      <c r="AF2221" s="730"/>
      <c r="AG2221" s="730"/>
      <c r="AH2221" s="730"/>
      <c r="AI2221" s="731"/>
      <c r="AJ2221" s="729"/>
      <c r="AK2221" s="730"/>
      <c r="AL2221" s="730"/>
      <c r="AM2221" s="730"/>
      <c r="AN2221" s="731"/>
    </row>
    <row r="2222" spans="1:40" outlineLevel="2">
      <c r="A2222" s="882">
        <f>ROW()</f>
        <v>2222</v>
      </c>
      <c r="B2222" s="453"/>
      <c r="D2222" s="452" t="s">
        <v>300</v>
      </c>
      <c r="H2222" s="458"/>
      <c r="I2222" s="458"/>
      <c r="J2222" s="459"/>
      <c r="K2222" s="458"/>
      <c r="L2222" s="458"/>
      <c r="M2222" s="458"/>
      <c r="N2222" s="458"/>
      <c r="O2222" s="459"/>
      <c r="P2222" s="458"/>
      <c r="Q2222" s="458"/>
      <c r="R2222" s="458"/>
      <c r="S2222" s="463"/>
      <c r="T2222" s="458"/>
      <c r="U2222" s="169">
        <f>Input!$J$58</f>
        <v>120</v>
      </c>
      <c r="V2222" s="448">
        <f t="shared" ref="V2222:X2222" si="2100">(U2222-U$9)*(U2222&gt;V$9)</f>
        <v>119</v>
      </c>
      <c r="W2222" s="448">
        <f t="shared" si="2100"/>
        <v>118</v>
      </c>
      <c r="X2222" s="449">
        <f t="shared" si="2100"/>
        <v>117</v>
      </c>
      <c r="Y2222" s="342">
        <f>IF(X2222=0,0,MAX(Input!Y$58-(Input!J$58-X2222)-1,0))</f>
        <v>76</v>
      </c>
      <c r="Z2222" s="448">
        <f t="shared" ref="Z2222:AI2222" si="2101">(Y2222-Y$9)*(Y2222&gt;Z$9)</f>
        <v>75.5</v>
      </c>
      <c r="AA2222" s="448">
        <f t="shared" si="2101"/>
        <v>74.5</v>
      </c>
      <c r="AB2222" s="448">
        <f t="shared" si="2101"/>
        <v>73.5</v>
      </c>
      <c r="AC2222" s="448">
        <f t="shared" si="2101"/>
        <v>72.5</v>
      </c>
      <c r="AD2222" s="449">
        <f t="shared" si="2101"/>
        <v>71.5</v>
      </c>
      <c r="AE2222" s="464">
        <f t="shared" si="2101"/>
        <v>70.5</v>
      </c>
      <c r="AF2222" s="448">
        <f t="shared" si="2101"/>
        <v>69.5</v>
      </c>
      <c r="AG2222" s="448">
        <f t="shared" si="2101"/>
        <v>68.5</v>
      </c>
      <c r="AH2222" s="448">
        <f t="shared" si="2101"/>
        <v>67.5</v>
      </c>
      <c r="AI2222" s="449">
        <f t="shared" si="2101"/>
        <v>66.5</v>
      </c>
      <c r="AJ2222" s="464">
        <f t="shared" ref="AJ2222:AJ2237" si="2102">(AI2222-AI$9)*(AI2222&gt;AJ$9)</f>
        <v>65.5</v>
      </c>
      <c r="AK2222" s="448">
        <f t="shared" ref="AK2222:AK2237" si="2103">(AJ2222-AJ$9)*(AJ2222&gt;AK$9)</f>
        <v>64.5</v>
      </c>
      <c r="AL2222" s="448">
        <f t="shared" ref="AL2222:AL2237" si="2104">(AK2222-AK$9)*(AK2222&gt;AL$9)</f>
        <v>63.5</v>
      </c>
      <c r="AM2222" s="448">
        <f t="shared" ref="AM2222:AM2237" si="2105">(AL2222-AL$9)*(AL2222&gt;AM$9)</f>
        <v>62.5</v>
      </c>
      <c r="AN2222" s="449">
        <f t="shared" ref="AN2222:AN2237" si="2106">(AM2222-AM$9)*(AM2222&gt;AN$9)</f>
        <v>61.5</v>
      </c>
    </row>
    <row r="2223" spans="1:40" outlineLevel="2">
      <c r="A2223" s="882">
        <f>ROW()</f>
        <v>2223</v>
      </c>
      <c r="B2223" s="453"/>
      <c r="D2223" s="452" t="s">
        <v>301</v>
      </c>
      <c r="H2223" s="458"/>
      <c r="I2223" s="458"/>
      <c r="J2223" s="459"/>
      <c r="K2223" s="458"/>
      <c r="L2223" s="458"/>
      <c r="M2223" s="458"/>
      <c r="N2223" s="458"/>
      <c r="O2223" s="459"/>
      <c r="P2223" s="458"/>
      <c r="Q2223" s="458"/>
      <c r="R2223" s="458"/>
      <c r="S2223" s="463"/>
      <c r="T2223" s="458"/>
      <c r="U2223" s="169">
        <f>Input!$J$59</f>
        <v>120</v>
      </c>
      <c r="V2223" s="448">
        <f t="shared" ref="V2223:X2223" si="2107">(U2223-U$9)*(U2223&gt;V$9)</f>
        <v>119</v>
      </c>
      <c r="W2223" s="448">
        <f t="shared" si="2107"/>
        <v>118</v>
      </c>
      <c r="X2223" s="449">
        <f t="shared" si="2107"/>
        <v>117</v>
      </c>
      <c r="Y2223" s="342">
        <f>IF(X2223=0,0,MAX(Input!Y$59-(Input!J$59-X2223)-1,0))</f>
        <v>56</v>
      </c>
      <c r="Z2223" s="448">
        <f t="shared" ref="Z2223:AI2223" si="2108">(Y2223-Y$9)*(Y2223&gt;Z$9)</f>
        <v>55.5</v>
      </c>
      <c r="AA2223" s="448">
        <f t="shared" si="2108"/>
        <v>54.5</v>
      </c>
      <c r="AB2223" s="448">
        <f t="shared" si="2108"/>
        <v>53.5</v>
      </c>
      <c r="AC2223" s="448">
        <f t="shared" si="2108"/>
        <v>52.5</v>
      </c>
      <c r="AD2223" s="449">
        <f t="shared" si="2108"/>
        <v>51.5</v>
      </c>
      <c r="AE2223" s="464">
        <f t="shared" si="2108"/>
        <v>50.5</v>
      </c>
      <c r="AF2223" s="448">
        <f t="shared" si="2108"/>
        <v>49.5</v>
      </c>
      <c r="AG2223" s="448">
        <f t="shared" si="2108"/>
        <v>48.5</v>
      </c>
      <c r="AH2223" s="448">
        <f t="shared" si="2108"/>
        <v>47.5</v>
      </c>
      <c r="AI2223" s="449">
        <f t="shared" si="2108"/>
        <v>46.5</v>
      </c>
      <c r="AJ2223" s="464">
        <f t="shared" si="2102"/>
        <v>45.5</v>
      </c>
      <c r="AK2223" s="448">
        <f t="shared" si="2103"/>
        <v>44.5</v>
      </c>
      <c r="AL2223" s="448">
        <f t="shared" si="2104"/>
        <v>43.5</v>
      </c>
      <c r="AM2223" s="448">
        <f t="shared" si="2105"/>
        <v>42.5</v>
      </c>
      <c r="AN2223" s="449">
        <f t="shared" si="2106"/>
        <v>41.5</v>
      </c>
    </row>
    <row r="2224" spans="1:40" outlineLevel="2">
      <c r="A2224" s="882">
        <f>ROW()</f>
        <v>2224</v>
      </c>
      <c r="B2224" s="453"/>
      <c r="D2224" s="452" t="s">
        <v>29</v>
      </c>
      <c r="H2224" s="458"/>
      <c r="I2224" s="458"/>
      <c r="J2224" s="459"/>
      <c r="K2224" s="458"/>
      <c r="L2224" s="458"/>
      <c r="M2224" s="458"/>
      <c r="N2224" s="458"/>
      <c r="O2224" s="459"/>
      <c r="P2224" s="458"/>
      <c r="Q2224" s="458"/>
      <c r="R2224" s="458"/>
      <c r="S2224" s="463"/>
      <c r="T2224" s="458"/>
      <c r="U2224" s="169">
        <f>Input!$J$60</f>
        <v>60</v>
      </c>
      <c r="V2224" s="448">
        <f t="shared" ref="V2224:X2224" si="2109">(U2224-U$9)*(U2224&gt;V$9)</f>
        <v>59</v>
      </c>
      <c r="W2224" s="448">
        <f t="shared" si="2109"/>
        <v>58</v>
      </c>
      <c r="X2224" s="449">
        <f t="shared" si="2109"/>
        <v>57</v>
      </c>
      <c r="Y2224" s="342">
        <f>IF(X2224=0,0,MAX(Input!Y$60-(Input!J$60-X2224)-1,0))</f>
        <v>56</v>
      </c>
      <c r="Z2224" s="448">
        <f t="shared" ref="Z2224:AI2224" si="2110">(Y2224-Y$9)*(Y2224&gt;Z$9)</f>
        <v>55.5</v>
      </c>
      <c r="AA2224" s="448">
        <f t="shared" si="2110"/>
        <v>54.5</v>
      </c>
      <c r="AB2224" s="448">
        <f t="shared" si="2110"/>
        <v>53.5</v>
      </c>
      <c r="AC2224" s="448">
        <f t="shared" si="2110"/>
        <v>52.5</v>
      </c>
      <c r="AD2224" s="449">
        <f t="shared" si="2110"/>
        <v>51.5</v>
      </c>
      <c r="AE2224" s="464">
        <f t="shared" si="2110"/>
        <v>50.5</v>
      </c>
      <c r="AF2224" s="448">
        <f t="shared" si="2110"/>
        <v>49.5</v>
      </c>
      <c r="AG2224" s="448">
        <f t="shared" si="2110"/>
        <v>48.5</v>
      </c>
      <c r="AH2224" s="448">
        <f t="shared" si="2110"/>
        <v>47.5</v>
      </c>
      <c r="AI2224" s="449">
        <f t="shared" si="2110"/>
        <v>46.5</v>
      </c>
      <c r="AJ2224" s="464">
        <f t="shared" si="2102"/>
        <v>45.5</v>
      </c>
      <c r="AK2224" s="448">
        <f t="shared" si="2103"/>
        <v>44.5</v>
      </c>
      <c r="AL2224" s="448">
        <f t="shared" si="2104"/>
        <v>43.5</v>
      </c>
      <c r="AM2224" s="448">
        <f t="shared" si="2105"/>
        <v>42.5</v>
      </c>
      <c r="AN2224" s="449">
        <f t="shared" si="2106"/>
        <v>41.5</v>
      </c>
    </row>
    <row r="2225" spans="1:40" outlineLevel="2">
      <c r="A2225" s="882">
        <f>ROW()</f>
        <v>2225</v>
      </c>
      <c r="B2225" s="453"/>
      <c r="D2225" s="452" t="s">
        <v>30</v>
      </c>
      <c r="H2225" s="458"/>
      <c r="I2225" s="458"/>
      <c r="J2225" s="459"/>
      <c r="K2225" s="458"/>
      <c r="L2225" s="458"/>
      <c r="M2225" s="458"/>
      <c r="N2225" s="458"/>
      <c r="O2225" s="459"/>
      <c r="P2225" s="458"/>
      <c r="Q2225" s="458"/>
      <c r="R2225" s="458"/>
      <c r="S2225" s="463"/>
      <c r="T2225" s="458"/>
      <c r="U2225" s="169">
        <f>Input!$J$61</f>
        <v>60</v>
      </c>
      <c r="V2225" s="448">
        <f t="shared" ref="V2225:X2225" si="2111">(U2225-U$9)*(U2225&gt;V$9)</f>
        <v>59</v>
      </c>
      <c r="W2225" s="448">
        <f t="shared" si="2111"/>
        <v>58</v>
      </c>
      <c r="X2225" s="449">
        <f t="shared" si="2111"/>
        <v>57</v>
      </c>
      <c r="Y2225" s="342">
        <f>IF(X2225=0,0,MAX(Input!Y$61-(Input!J$61-X2225)-1,0))</f>
        <v>56</v>
      </c>
      <c r="Z2225" s="448">
        <f t="shared" ref="Z2225:AI2225" si="2112">(Y2225-Y$9)*(Y2225&gt;Z$9)</f>
        <v>55.5</v>
      </c>
      <c r="AA2225" s="448">
        <f t="shared" si="2112"/>
        <v>54.5</v>
      </c>
      <c r="AB2225" s="448">
        <f t="shared" si="2112"/>
        <v>53.5</v>
      </c>
      <c r="AC2225" s="448">
        <f t="shared" si="2112"/>
        <v>52.5</v>
      </c>
      <c r="AD2225" s="449">
        <f t="shared" si="2112"/>
        <v>51.5</v>
      </c>
      <c r="AE2225" s="464">
        <f t="shared" si="2112"/>
        <v>50.5</v>
      </c>
      <c r="AF2225" s="448">
        <f t="shared" si="2112"/>
        <v>49.5</v>
      </c>
      <c r="AG2225" s="448">
        <f t="shared" si="2112"/>
        <v>48.5</v>
      </c>
      <c r="AH2225" s="448">
        <f t="shared" si="2112"/>
        <v>47.5</v>
      </c>
      <c r="AI2225" s="449">
        <f t="shared" si="2112"/>
        <v>46.5</v>
      </c>
      <c r="AJ2225" s="464">
        <f t="shared" si="2102"/>
        <v>45.5</v>
      </c>
      <c r="AK2225" s="448">
        <f t="shared" si="2103"/>
        <v>44.5</v>
      </c>
      <c r="AL2225" s="448">
        <f t="shared" si="2104"/>
        <v>43.5</v>
      </c>
      <c r="AM2225" s="448">
        <f t="shared" si="2105"/>
        <v>42.5</v>
      </c>
      <c r="AN2225" s="449">
        <f t="shared" si="2106"/>
        <v>41.5</v>
      </c>
    </row>
    <row r="2226" spans="1:40" outlineLevel="2">
      <c r="A2226" s="882">
        <f>ROW()</f>
        <v>2226</v>
      </c>
      <c r="B2226" s="453"/>
      <c r="D2226" s="452" t="s">
        <v>31</v>
      </c>
      <c r="H2226" s="458"/>
      <c r="I2226" s="458"/>
      <c r="J2226" s="459"/>
      <c r="K2226" s="458"/>
      <c r="L2226" s="458"/>
      <c r="M2226" s="458"/>
      <c r="N2226" s="458"/>
      <c r="O2226" s="459"/>
      <c r="P2226" s="458"/>
      <c r="Q2226" s="458"/>
      <c r="R2226" s="458"/>
      <c r="S2226" s="463"/>
      <c r="T2226" s="458"/>
      <c r="U2226" s="169">
        <f>Input!$J$62</f>
        <v>60</v>
      </c>
      <c r="V2226" s="448">
        <f t="shared" ref="V2226:X2226" si="2113">(U2226-U$9)*(U2226&gt;V$9)</f>
        <v>59</v>
      </c>
      <c r="W2226" s="448">
        <f t="shared" si="2113"/>
        <v>58</v>
      </c>
      <c r="X2226" s="449">
        <f t="shared" si="2113"/>
        <v>57</v>
      </c>
      <c r="Y2226" s="342">
        <f>IF(X2226=0,0,MAX(Input!Y$62-(Input!J$62-X2226)-1,0))</f>
        <v>56</v>
      </c>
      <c r="Z2226" s="448">
        <f t="shared" ref="Z2226:AI2226" si="2114">(Y2226-Y$9)*(Y2226&gt;Z$9)</f>
        <v>55.5</v>
      </c>
      <c r="AA2226" s="448">
        <f t="shared" si="2114"/>
        <v>54.5</v>
      </c>
      <c r="AB2226" s="448">
        <f t="shared" si="2114"/>
        <v>53.5</v>
      </c>
      <c r="AC2226" s="448">
        <f t="shared" si="2114"/>
        <v>52.5</v>
      </c>
      <c r="AD2226" s="449">
        <f t="shared" si="2114"/>
        <v>51.5</v>
      </c>
      <c r="AE2226" s="464">
        <f t="shared" si="2114"/>
        <v>50.5</v>
      </c>
      <c r="AF2226" s="448">
        <f t="shared" si="2114"/>
        <v>49.5</v>
      </c>
      <c r="AG2226" s="448">
        <f t="shared" si="2114"/>
        <v>48.5</v>
      </c>
      <c r="AH2226" s="448">
        <f t="shared" si="2114"/>
        <v>47.5</v>
      </c>
      <c r="AI2226" s="449">
        <f t="shared" si="2114"/>
        <v>46.5</v>
      </c>
      <c r="AJ2226" s="464">
        <f t="shared" si="2102"/>
        <v>45.5</v>
      </c>
      <c r="AK2226" s="448">
        <f t="shared" si="2103"/>
        <v>44.5</v>
      </c>
      <c r="AL2226" s="448">
        <f t="shared" si="2104"/>
        <v>43.5</v>
      </c>
      <c r="AM2226" s="448">
        <f t="shared" si="2105"/>
        <v>42.5</v>
      </c>
      <c r="AN2226" s="449">
        <f t="shared" si="2106"/>
        <v>41.5</v>
      </c>
    </row>
    <row r="2227" spans="1:40" outlineLevel="2">
      <c r="A2227" s="882">
        <f>ROW()</f>
        <v>2227</v>
      </c>
      <c r="B2227" s="453"/>
      <c r="D2227" s="452" t="s">
        <v>32</v>
      </c>
      <c r="H2227" s="458"/>
      <c r="I2227" s="458"/>
      <c r="J2227" s="459"/>
      <c r="K2227" s="458"/>
      <c r="L2227" s="458"/>
      <c r="M2227" s="458"/>
      <c r="N2227" s="458"/>
      <c r="O2227" s="459"/>
      <c r="P2227" s="458"/>
      <c r="Q2227" s="458"/>
      <c r="R2227" s="458"/>
      <c r="S2227" s="463"/>
      <c r="T2227" s="458"/>
      <c r="U2227" s="169">
        <f>Input!$J$63</f>
        <v>40</v>
      </c>
      <c r="V2227" s="448">
        <f t="shared" ref="V2227:X2227" si="2115">(U2227-U$9)*(U2227&gt;V$9)</f>
        <v>39</v>
      </c>
      <c r="W2227" s="448">
        <f t="shared" si="2115"/>
        <v>38</v>
      </c>
      <c r="X2227" s="449">
        <f t="shared" si="2115"/>
        <v>37</v>
      </c>
      <c r="Y2227" s="342">
        <f>IF(X2227=0,0,MAX(Input!Y$63-(Input!J$63-X2227)-1,0))</f>
        <v>36</v>
      </c>
      <c r="Z2227" s="448">
        <f t="shared" ref="Z2227:AI2227" si="2116">(Y2227-Y$9)*(Y2227&gt;Z$9)</f>
        <v>35.5</v>
      </c>
      <c r="AA2227" s="448">
        <f t="shared" si="2116"/>
        <v>34.5</v>
      </c>
      <c r="AB2227" s="448">
        <f t="shared" si="2116"/>
        <v>33.5</v>
      </c>
      <c r="AC2227" s="448">
        <f t="shared" si="2116"/>
        <v>32.5</v>
      </c>
      <c r="AD2227" s="449">
        <f t="shared" si="2116"/>
        <v>31.5</v>
      </c>
      <c r="AE2227" s="464">
        <f t="shared" si="2116"/>
        <v>30.5</v>
      </c>
      <c r="AF2227" s="448">
        <f t="shared" si="2116"/>
        <v>29.5</v>
      </c>
      <c r="AG2227" s="448">
        <f t="shared" si="2116"/>
        <v>28.5</v>
      </c>
      <c r="AH2227" s="448">
        <f t="shared" si="2116"/>
        <v>27.5</v>
      </c>
      <c r="AI2227" s="449">
        <f t="shared" si="2116"/>
        <v>26.5</v>
      </c>
      <c r="AJ2227" s="464">
        <f t="shared" si="2102"/>
        <v>25.5</v>
      </c>
      <c r="AK2227" s="448">
        <f t="shared" si="2103"/>
        <v>24.5</v>
      </c>
      <c r="AL2227" s="448">
        <f t="shared" si="2104"/>
        <v>23.5</v>
      </c>
      <c r="AM2227" s="448">
        <f t="shared" si="2105"/>
        <v>22.5</v>
      </c>
      <c r="AN2227" s="449">
        <f t="shared" si="2106"/>
        <v>21.5</v>
      </c>
    </row>
    <row r="2228" spans="1:40" outlineLevel="2">
      <c r="A2228" s="882">
        <f>ROW()</f>
        <v>2228</v>
      </c>
      <c r="B2228" s="453"/>
      <c r="D2228" s="452" t="s">
        <v>33</v>
      </c>
      <c r="H2228" s="458"/>
      <c r="I2228" s="458"/>
      <c r="J2228" s="459"/>
      <c r="K2228" s="458"/>
      <c r="L2228" s="458"/>
      <c r="M2228" s="458"/>
      <c r="N2228" s="458"/>
      <c r="O2228" s="459"/>
      <c r="P2228" s="458"/>
      <c r="Q2228" s="458"/>
      <c r="R2228" s="458"/>
      <c r="S2228" s="463"/>
      <c r="T2228" s="458"/>
      <c r="U2228" s="169">
        <f>Input!$J$64</f>
        <v>40</v>
      </c>
      <c r="V2228" s="448">
        <f t="shared" ref="V2228:X2228" si="2117">(U2228-U$9)*(U2228&gt;V$9)</f>
        <v>39</v>
      </c>
      <c r="W2228" s="448">
        <f t="shared" si="2117"/>
        <v>38</v>
      </c>
      <c r="X2228" s="449">
        <f t="shared" si="2117"/>
        <v>37</v>
      </c>
      <c r="Y2228" s="342">
        <f>IF(X2228=0,0,MAX(Input!Y$64-(Input!J$64-X2228)-1,0))</f>
        <v>36</v>
      </c>
      <c r="Z2228" s="448">
        <f t="shared" ref="Z2228:AI2228" si="2118">(Y2228-Y$9)*(Y2228&gt;Z$9)</f>
        <v>35.5</v>
      </c>
      <c r="AA2228" s="448">
        <f t="shared" si="2118"/>
        <v>34.5</v>
      </c>
      <c r="AB2228" s="448">
        <f t="shared" si="2118"/>
        <v>33.5</v>
      </c>
      <c r="AC2228" s="448">
        <f t="shared" si="2118"/>
        <v>32.5</v>
      </c>
      <c r="AD2228" s="449">
        <f t="shared" si="2118"/>
        <v>31.5</v>
      </c>
      <c r="AE2228" s="464">
        <f t="shared" si="2118"/>
        <v>30.5</v>
      </c>
      <c r="AF2228" s="448">
        <f t="shared" si="2118"/>
        <v>29.5</v>
      </c>
      <c r="AG2228" s="448">
        <f t="shared" si="2118"/>
        <v>28.5</v>
      </c>
      <c r="AH2228" s="448">
        <f t="shared" si="2118"/>
        <v>27.5</v>
      </c>
      <c r="AI2228" s="449">
        <f t="shared" si="2118"/>
        <v>26.5</v>
      </c>
      <c r="AJ2228" s="464">
        <f t="shared" si="2102"/>
        <v>25.5</v>
      </c>
      <c r="AK2228" s="448">
        <f t="shared" si="2103"/>
        <v>24.5</v>
      </c>
      <c r="AL2228" s="448">
        <f t="shared" si="2104"/>
        <v>23.5</v>
      </c>
      <c r="AM2228" s="448">
        <f t="shared" si="2105"/>
        <v>22.5</v>
      </c>
      <c r="AN2228" s="449">
        <f t="shared" si="2106"/>
        <v>21.5</v>
      </c>
    </row>
    <row r="2229" spans="1:40" outlineLevel="2">
      <c r="A2229" s="882">
        <f>ROW()</f>
        <v>2229</v>
      </c>
      <c r="B2229" s="453"/>
      <c r="D2229" s="452" t="s">
        <v>27</v>
      </c>
      <c r="H2229" s="458"/>
      <c r="I2229" s="458"/>
      <c r="J2229" s="459"/>
      <c r="K2229" s="458"/>
      <c r="L2229" s="458"/>
      <c r="M2229" s="458"/>
      <c r="N2229" s="458"/>
      <c r="O2229" s="459"/>
      <c r="P2229" s="458"/>
      <c r="Q2229" s="458"/>
      <c r="R2229" s="458"/>
      <c r="S2229" s="463"/>
      <c r="T2229" s="458"/>
      <c r="U2229" s="169">
        <f>Input!$J$65</f>
        <v>40</v>
      </c>
      <c r="V2229" s="448">
        <f t="shared" ref="V2229:X2229" si="2119">(U2229-U$9)*(U2229&gt;V$9)</f>
        <v>39</v>
      </c>
      <c r="W2229" s="448">
        <f t="shared" si="2119"/>
        <v>38</v>
      </c>
      <c r="X2229" s="449">
        <f t="shared" si="2119"/>
        <v>37</v>
      </c>
      <c r="Y2229" s="342">
        <f>IF(X2229=0,0,MAX(Input!Y$65-(Input!J$65-X2229)-1,0))</f>
        <v>36</v>
      </c>
      <c r="Z2229" s="448">
        <f t="shared" ref="Z2229:AI2229" si="2120">(Y2229-Y$9)*(Y2229&gt;Z$9)</f>
        <v>35.5</v>
      </c>
      <c r="AA2229" s="448">
        <f t="shared" si="2120"/>
        <v>34.5</v>
      </c>
      <c r="AB2229" s="448">
        <f t="shared" si="2120"/>
        <v>33.5</v>
      </c>
      <c r="AC2229" s="448">
        <f t="shared" si="2120"/>
        <v>32.5</v>
      </c>
      <c r="AD2229" s="449">
        <f t="shared" si="2120"/>
        <v>31.5</v>
      </c>
      <c r="AE2229" s="464">
        <f t="shared" si="2120"/>
        <v>30.5</v>
      </c>
      <c r="AF2229" s="448">
        <f t="shared" si="2120"/>
        <v>29.5</v>
      </c>
      <c r="AG2229" s="448">
        <f t="shared" si="2120"/>
        <v>28.5</v>
      </c>
      <c r="AH2229" s="448">
        <f t="shared" si="2120"/>
        <v>27.5</v>
      </c>
      <c r="AI2229" s="449">
        <f t="shared" si="2120"/>
        <v>26.5</v>
      </c>
      <c r="AJ2229" s="464">
        <f t="shared" si="2102"/>
        <v>25.5</v>
      </c>
      <c r="AK2229" s="448">
        <f t="shared" si="2103"/>
        <v>24.5</v>
      </c>
      <c r="AL2229" s="448">
        <f t="shared" si="2104"/>
        <v>23.5</v>
      </c>
      <c r="AM2229" s="448">
        <f t="shared" si="2105"/>
        <v>22.5</v>
      </c>
      <c r="AN2229" s="449">
        <f t="shared" si="2106"/>
        <v>21.5</v>
      </c>
    </row>
    <row r="2230" spans="1:40" outlineLevel="2">
      <c r="A2230" s="882">
        <f>ROW()</f>
        <v>2230</v>
      </c>
      <c r="B2230" s="453"/>
      <c r="D2230" s="452" t="s">
        <v>34</v>
      </c>
      <c r="H2230" s="458"/>
      <c r="I2230" s="458"/>
      <c r="J2230" s="459"/>
      <c r="K2230" s="458"/>
      <c r="L2230" s="458"/>
      <c r="M2230" s="458"/>
      <c r="N2230" s="458"/>
      <c r="O2230" s="459"/>
      <c r="P2230" s="458"/>
      <c r="Q2230" s="458"/>
      <c r="R2230" s="458"/>
      <c r="S2230" s="463"/>
      <c r="T2230" s="458"/>
      <c r="U2230" s="169">
        <f>Input!$J$66</f>
        <v>25</v>
      </c>
      <c r="V2230" s="448">
        <f t="shared" ref="V2230:X2230" si="2121">(U2230-U$9)*(U2230&gt;V$9)</f>
        <v>24</v>
      </c>
      <c r="W2230" s="448">
        <f t="shared" si="2121"/>
        <v>23</v>
      </c>
      <c r="X2230" s="449">
        <f t="shared" si="2121"/>
        <v>22</v>
      </c>
      <c r="Y2230" s="342">
        <f>IF(X2230=0,0,MAX(Input!Y$66-(Input!J$66-X2230)-1,0))</f>
        <v>21</v>
      </c>
      <c r="Z2230" s="448">
        <f t="shared" ref="Z2230:AI2230" si="2122">(Y2230-Y$9)*(Y2230&gt;Z$9)</f>
        <v>20.5</v>
      </c>
      <c r="AA2230" s="448">
        <f t="shared" si="2122"/>
        <v>19.5</v>
      </c>
      <c r="AB2230" s="448">
        <f t="shared" si="2122"/>
        <v>18.5</v>
      </c>
      <c r="AC2230" s="448">
        <f t="shared" si="2122"/>
        <v>17.5</v>
      </c>
      <c r="AD2230" s="449">
        <f t="shared" si="2122"/>
        <v>16.5</v>
      </c>
      <c r="AE2230" s="464">
        <f t="shared" si="2122"/>
        <v>15.5</v>
      </c>
      <c r="AF2230" s="448">
        <f t="shared" si="2122"/>
        <v>14.5</v>
      </c>
      <c r="AG2230" s="448">
        <f t="shared" si="2122"/>
        <v>13.5</v>
      </c>
      <c r="AH2230" s="448">
        <f t="shared" si="2122"/>
        <v>12.5</v>
      </c>
      <c r="AI2230" s="449">
        <f t="shared" si="2122"/>
        <v>11.5</v>
      </c>
      <c r="AJ2230" s="464">
        <f t="shared" si="2102"/>
        <v>10.5</v>
      </c>
      <c r="AK2230" s="448">
        <f t="shared" si="2103"/>
        <v>9.5</v>
      </c>
      <c r="AL2230" s="448">
        <f t="shared" si="2104"/>
        <v>8.5</v>
      </c>
      <c r="AM2230" s="448">
        <f t="shared" si="2105"/>
        <v>7.5</v>
      </c>
      <c r="AN2230" s="449">
        <f t="shared" si="2106"/>
        <v>6.5</v>
      </c>
    </row>
    <row r="2231" spans="1:40" outlineLevel="2">
      <c r="A2231" s="882">
        <f>ROW()</f>
        <v>2231</v>
      </c>
      <c r="B2231" s="453"/>
      <c r="D2231" s="452" t="s">
        <v>35</v>
      </c>
      <c r="H2231" s="458"/>
      <c r="I2231" s="458"/>
      <c r="J2231" s="459"/>
      <c r="K2231" s="458"/>
      <c r="L2231" s="458"/>
      <c r="M2231" s="458"/>
      <c r="N2231" s="458"/>
      <c r="O2231" s="459"/>
      <c r="P2231" s="458"/>
      <c r="Q2231" s="458"/>
      <c r="R2231" s="458"/>
      <c r="S2231" s="463"/>
      <c r="T2231" s="458"/>
      <c r="U2231" s="169">
        <f>Input!$J$67</f>
        <v>10</v>
      </c>
      <c r="V2231" s="448">
        <f t="shared" ref="V2231:X2231" si="2123">(U2231-U$9)*(U2231&gt;V$9)</f>
        <v>9</v>
      </c>
      <c r="W2231" s="448">
        <f t="shared" si="2123"/>
        <v>8</v>
      </c>
      <c r="X2231" s="449">
        <f t="shared" si="2123"/>
        <v>7</v>
      </c>
      <c r="Y2231" s="342">
        <f>IF(X2231=0,0,MAX(Input!Y$67-(Input!J$67-X2231)-1,0))</f>
        <v>6</v>
      </c>
      <c r="Z2231" s="448">
        <f t="shared" ref="Z2231:AI2231" si="2124">(Y2231-Y$9)*(Y2231&gt;Z$9)</f>
        <v>5.5</v>
      </c>
      <c r="AA2231" s="448">
        <f t="shared" si="2124"/>
        <v>4.5</v>
      </c>
      <c r="AB2231" s="448">
        <f t="shared" si="2124"/>
        <v>3.5</v>
      </c>
      <c r="AC2231" s="448">
        <f t="shared" si="2124"/>
        <v>2.5</v>
      </c>
      <c r="AD2231" s="449">
        <f t="shared" si="2124"/>
        <v>1.5</v>
      </c>
      <c r="AE2231" s="464">
        <f t="shared" si="2124"/>
        <v>0.5</v>
      </c>
      <c r="AF2231" s="448">
        <f t="shared" si="2124"/>
        <v>0</v>
      </c>
      <c r="AG2231" s="448">
        <f t="shared" si="2124"/>
        <v>0</v>
      </c>
      <c r="AH2231" s="448">
        <f t="shared" si="2124"/>
        <v>0</v>
      </c>
      <c r="AI2231" s="449">
        <f t="shared" si="2124"/>
        <v>0</v>
      </c>
      <c r="AJ2231" s="464">
        <f t="shared" si="2102"/>
        <v>0</v>
      </c>
      <c r="AK2231" s="448">
        <f t="shared" si="2103"/>
        <v>0</v>
      </c>
      <c r="AL2231" s="448">
        <f t="shared" si="2104"/>
        <v>0</v>
      </c>
      <c r="AM2231" s="448">
        <f t="shared" si="2105"/>
        <v>0</v>
      </c>
      <c r="AN2231" s="449">
        <f t="shared" si="2106"/>
        <v>0</v>
      </c>
    </row>
    <row r="2232" spans="1:40" outlineLevel="2">
      <c r="A2232" s="882">
        <f>ROW()</f>
        <v>2232</v>
      </c>
      <c r="B2232" s="453"/>
      <c r="D2232" s="452" t="s">
        <v>302</v>
      </c>
      <c r="H2232" s="458"/>
      <c r="I2232" s="458"/>
      <c r="J2232" s="459"/>
      <c r="K2232" s="458"/>
      <c r="L2232" s="458"/>
      <c r="M2232" s="458"/>
      <c r="N2232" s="458"/>
      <c r="O2232" s="459"/>
      <c r="P2232" s="458"/>
      <c r="Q2232" s="458"/>
      <c r="R2232" s="458"/>
      <c r="S2232" s="463"/>
      <c r="T2232" s="458"/>
      <c r="U2232" s="169">
        <f>Input!$J$68</f>
        <v>10</v>
      </c>
      <c r="V2232" s="448">
        <f t="shared" ref="V2232:X2232" si="2125">(U2232-U$9)*(U2232&gt;V$9)</f>
        <v>9</v>
      </c>
      <c r="W2232" s="448">
        <f t="shared" si="2125"/>
        <v>8</v>
      </c>
      <c r="X2232" s="449">
        <f t="shared" si="2125"/>
        <v>7</v>
      </c>
      <c r="Y2232" s="342">
        <f>IF(X2232=0,0,MAX(Input!Y$68-(Input!J$68-X2232)-1,0))</f>
        <v>6</v>
      </c>
      <c r="Z2232" s="448">
        <f t="shared" ref="Z2232:AI2232" si="2126">(Y2232-Y$9)*(Y2232&gt;Z$9)</f>
        <v>5.5</v>
      </c>
      <c r="AA2232" s="448">
        <f t="shared" si="2126"/>
        <v>4.5</v>
      </c>
      <c r="AB2232" s="448">
        <f t="shared" si="2126"/>
        <v>3.5</v>
      </c>
      <c r="AC2232" s="448">
        <f t="shared" si="2126"/>
        <v>2.5</v>
      </c>
      <c r="AD2232" s="449">
        <f t="shared" si="2126"/>
        <v>1.5</v>
      </c>
      <c r="AE2232" s="464">
        <f t="shared" si="2126"/>
        <v>0.5</v>
      </c>
      <c r="AF2232" s="448">
        <f t="shared" si="2126"/>
        <v>0</v>
      </c>
      <c r="AG2232" s="448">
        <f t="shared" si="2126"/>
        <v>0</v>
      </c>
      <c r="AH2232" s="448">
        <f t="shared" si="2126"/>
        <v>0</v>
      </c>
      <c r="AI2232" s="449">
        <f t="shared" si="2126"/>
        <v>0</v>
      </c>
      <c r="AJ2232" s="464">
        <f t="shared" si="2102"/>
        <v>0</v>
      </c>
      <c r="AK2232" s="448">
        <f t="shared" si="2103"/>
        <v>0</v>
      </c>
      <c r="AL2232" s="448">
        <f t="shared" si="2104"/>
        <v>0</v>
      </c>
      <c r="AM2232" s="448">
        <f t="shared" si="2105"/>
        <v>0</v>
      </c>
      <c r="AN2232" s="449">
        <f t="shared" si="2106"/>
        <v>0</v>
      </c>
    </row>
    <row r="2233" spans="1:40" outlineLevel="2">
      <c r="A2233" s="882">
        <f>ROW()</f>
        <v>2233</v>
      </c>
      <c r="B2233" s="453"/>
      <c r="D2233" s="452" t="s">
        <v>36</v>
      </c>
      <c r="H2233" s="458"/>
      <c r="I2233" s="458"/>
      <c r="J2233" s="459"/>
      <c r="K2233" s="458"/>
      <c r="L2233" s="458"/>
      <c r="M2233" s="458"/>
      <c r="N2233" s="458"/>
      <c r="O2233" s="459"/>
      <c r="P2233" s="458"/>
      <c r="Q2233" s="458"/>
      <c r="R2233" s="458"/>
      <c r="S2233" s="463"/>
      <c r="T2233" s="458"/>
      <c r="U2233" s="169">
        <f>Input!$J$69</f>
        <v>5</v>
      </c>
      <c r="V2233" s="448">
        <f t="shared" ref="V2233:X2233" si="2127">(U2233-U$9)*(U2233&gt;V$9)</f>
        <v>4</v>
      </c>
      <c r="W2233" s="448">
        <f t="shared" si="2127"/>
        <v>3</v>
      </c>
      <c r="X2233" s="449">
        <f t="shared" si="2127"/>
        <v>2</v>
      </c>
      <c r="Y2233" s="342">
        <f>IF(X2233=0,0,MAX(Input!Y$69-(Input!J$69-X2233)-1,0))</f>
        <v>1</v>
      </c>
      <c r="Z2233" s="448">
        <f t="shared" ref="Z2233:AI2233" si="2128">(Y2233-Y$9)*(Y2233&gt;Z$9)</f>
        <v>0</v>
      </c>
      <c r="AA2233" s="448">
        <f t="shared" si="2128"/>
        <v>0</v>
      </c>
      <c r="AB2233" s="448">
        <f t="shared" si="2128"/>
        <v>0</v>
      </c>
      <c r="AC2233" s="448">
        <f t="shared" si="2128"/>
        <v>0</v>
      </c>
      <c r="AD2233" s="449">
        <f t="shared" si="2128"/>
        <v>0</v>
      </c>
      <c r="AE2233" s="464">
        <f t="shared" si="2128"/>
        <v>0</v>
      </c>
      <c r="AF2233" s="448">
        <f t="shared" si="2128"/>
        <v>0</v>
      </c>
      <c r="AG2233" s="448">
        <f t="shared" si="2128"/>
        <v>0</v>
      </c>
      <c r="AH2233" s="448">
        <f t="shared" si="2128"/>
        <v>0</v>
      </c>
      <c r="AI2233" s="449">
        <f t="shared" si="2128"/>
        <v>0</v>
      </c>
      <c r="AJ2233" s="464">
        <f t="shared" si="2102"/>
        <v>0</v>
      </c>
      <c r="AK2233" s="448">
        <f t="shared" si="2103"/>
        <v>0</v>
      </c>
      <c r="AL2233" s="448">
        <f t="shared" si="2104"/>
        <v>0</v>
      </c>
      <c r="AM2233" s="448">
        <f t="shared" si="2105"/>
        <v>0</v>
      </c>
      <c r="AN2233" s="449">
        <f t="shared" si="2106"/>
        <v>0</v>
      </c>
    </row>
    <row r="2234" spans="1:40" outlineLevel="2">
      <c r="A2234" s="882">
        <f>ROW()</f>
        <v>2234</v>
      </c>
      <c r="B2234" s="453"/>
      <c r="D2234" s="452" t="s">
        <v>583</v>
      </c>
      <c r="H2234" s="458"/>
      <c r="I2234" s="458"/>
      <c r="J2234" s="459"/>
      <c r="K2234" s="458"/>
      <c r="L2234" s="458"/>
      <c r="M2234" s="458"/>
      <c r="N2234" s="458"/>
      <c r="O2234" s="459"/>
      <c r="P2234" s="458"/>
      <c r="Q2234" s="458"/>
      <c r="R2234" s="458"/>
      <c r="S2234" s="463"/>
      <c r="T2234" s="458"/>
      <c r="U2234" s="169">
        <f>Input!$J$70</f>
        <v>10</v>
      </c>
      <c r="V2234" s="448">
        <f t="shared" ref="V2234:X2234" si="2129">(U2234-U$9)*(U2234&gt;V$9)</f>
        <v>9</v>
      </c>
      <c r="W2234" s="448">
        <f t="shared" si="2129"/>
        <v>8</v>
      </c>
      <c r="X2234" s="449">
        <f t="shared" si="2129"/>
        <v>7</v>
      </c>
      <c r="Y2234" s="342">
        <f>IF(X2234=0,0,MAX(Input!Y$70-(Input!J$70-X2234)-1,0))</f>
        <v>6</v>
      </c>
      <c r="Z2234" s="448">
        <f t="shared" ref="Z2234:AI2234" si="2130">(Y2234-Y$9)*(Y2234&gt;Z$9)</f>
        <v>5.5</v>
      </c>
      <c r="AA2234" s="448">
        <f t="shared" si="2130"/>
        <v>4.5</v>
      </c>
      <c r="AB2234" s="448">
        <f t="shared" si="2130"/>
        <v>3.5</v>
      </c>
      <c r="AC2234" s="448">
        <f t="shared" si="2130"/>
        <v>2.5</v>
      </c>
      <c r="AD2234" s="449">
        <f t="shared" si="2130"/>
        <v>1.5</v>
      </c>
      <c r="AE2234" s="464">
        <f t="shared" si="2130"/>
        <v>0.5</v>
      </c>
      <c r="AF2234" s="448">
        <f t="shared" si="2130"/>
        <v>0</v>
      </c>
      <c r="AG2234" s="448">
        <f t="shared" si="2130"/>
        <v>0</v>
      </c>
      <c r="AH2234" s="448">
        <f t="shared" si="2130"/>
        <v>0</v>
      </c>
      <c r="AI2234" s="449">
        <f t="shared" si="2130"/>
        <v>0</v>
      </c>
      <c r="AJ2234" s="464">
        <f t="shared" si="2102"/>
        <v>0</v>
      </c>
      <c r="AK2234" s="448">
        <f t="shared" si="2103"/>
        <v>0</v>
      </c>
      <c r="AL2234" s="448">
        <f t="shared" si="2104"/>
        <v>0</v>
      </c>
      <c r="AM2234" s="448">
        <f t="shared" si="2105"/>
        <v>0</v>
      </c>
      <c r="AN2234" s="449">
        <f t="shared" si="2106"/>
        <v>0</v>
      </c>
    </row>
    <row r="2235" spans="1:40" outlineLevel="2">
      <c r="A2235" s="882">
        <f>ROW()</f>
        <v>2235</v>
      </c>
      <c r="B2235" s="453"/>
      <c r="D2235" s="452" t="s">
        <v>81</v>
      </c>
      <c r="H2235" s="458"/>
      <c r="I2235" s="458"/>
      <c r="J2235" s="459"/>
      <c r="K2235" s="458"/>
      <c r="L2235" s="458"/>
      <c r="M2235" s="458"/>
      <c r="N2235" s="458"/>
      <c r="O2235" s="459"/>
      <c r="P2235" s="458"/>
      <c r="Q2235" s="458"/>
      <c r="R2235" s="458"/>
      <c r="S2235" s="463"/>
      <c r="T2235" s="458"/>
      <c r="U2235" s="169">
        <f>Input!$J$71</f>
        <v>5</v>
      </c>
      <c r="V2235" s="448">
        <f t="shared" ref="V2235:X2235" si="2131">(U2235-U$9)*(U2235&gt;V$9)</f>
        <v>4</v>
      </c>
      <c r="W2235" s="448">
        <f t="shared" si="2131"/>
        <v>3</v>
      </c>
      <c r="X2235" s="449">
        <f t="shared" si="2131"/>
        <v>2</v>
      </c>
      <c r="Y2235" s="342">
        <f>IF(X2235=0,0,MAX(Input!Y$71-(Input!J$71-X2235)-1,0))</f>
        <v>1</v>
      </c>
      <c r="Z2235" s="448">
        <f t="shared" ref="Z2235:AI2235" si="2132">(Y2235-Y$9)*(Y2235&gt;Z$9)</f>
        <v>0</v>
      </c>
      <c r="AA2235" s="448">
        <f t="shared" si="2132"/>
        <v>0</v>
      </c>
      <c r="AB2235" s="448">
        <f t="shared" si="2132"/>
        <v>0</v>
      </c>
      <c r="AC2235" s="448">
        <f t="shared" si="2132"/>
        <v>0</v>
      </c>
      <c r="AD2235" s="449">
        <f t="shared" si="2132"/>
        <v>0</v>
      </c>
      <c r="AE2235" s="464">
        <f t="shared" si="2132"/>
        <v>0</v>
      </c>
      <c r="AF2235" s="448">
        <f t="shared" si="2132"/>
        <v>0</v>
      </c>
      <c r="AG2235" s="448">
        <f t="shared" si="2132"/>
        <v>0</v>
      </c>
      <c r="AH2235" s="448">
        <f t="shared" si="2132"/>
        <v>0</v>
      </c>
      <c r="AI2235" s="449">
        <f t="shared" si="2132"/>
        <v>0</v>
      </c>
      <c r="AJ2235" s="464">
        <f t="shared" si="2102"/>
        <v>0</v>
      </c>
      <c r="AK2235" s="448">
        <f t="shared" si="2103"/>
        <v>0</v>
      </c>
      <c r="AL2235" s="448">
        <f t="shared" si="2104"/>
        <v>0</v>
      </c>
      <c r="AM2235" s="448">
        <f t="shared" si="2105"/>
        <v>0</v>
      </c>
      <c r="AN2235" s="449">
        <f t="shared" si="2106"/>
        <v>0</v>
      </c>
    </row>
    <row r="2236" spans="1:40" outlineLevel="2">
      <c r="A2236" s="882">
        <f>ROW()</f>
        <v>2236</v>
      </c>
      <c r="B2236" s="453"/>
      <c r="D2236" s="452" t="s">
        <v>28</v>
      </c>
      <c r="H2236" s="458"/>
      <c r="I2236" s="458"/>
      <c r="J2236" s="459"/>
      <c r="K2236" s="458"/>
      <c r="L2236" s="458"/>
      <c r="M2236" s="458"/>
      <c r="N2236" s="458"/>
      <c r="O2236" s="459"/>
      <c r="P2236" s="458"/>
      <c r="Q2236" s="458"/>
      <c r="R2236" s="458"/>
      <c r="S2236" s="463"/>
      <c r="T2236" s="458"/>
      <c r="U2236" s="169">
        <f>Input!$J$72</f>
        <v>0</v>
      </c>
      <c r="V2236" s="448">
        <f t="shared" ref="V2236:X2236" si="2133">(U2236-U$9)*(U2236&gt;V$9)</f>
        <v>0</v>
      </c>
      <c r="W2236" s="448">
        <f t="shared" si="2133"/>
        <v>0</v>
      </c>
      <c r="X2236" s="449">
        <f t="shared" si="2133"/>
        <v>0</v>
      </c>
      <c r="Y2236" s="342">
        <f>IF(X2236=0,0,MAX(Input!Y$72-(Input!J$72-X2236)-1,0))</f>
        <v>0</v>
      </c>
      <c r="Z2236" s="448">
        <f t="shared" ref="Z2236:AI2236" si="2134">(Y2236-Y$9)*(Y2236&gt;Z$9)</f>
        <v>0</v>
      </c>
      <c r="AA2236" s="448">
        <f t="shared" si="2134"/>
        <v>0</v>
      </c>
      <c r="AB2236" s="448">
        <f t="shared" si="2134"/>
        <v>0</v>
      </c>
      <c r="AC2236" s="448">
        <f t="shared" si="2134"/>
        <v>0</v>
      </c>
      <c r="AD2236" s="449">
        <f t="shared" si="2134"/>
        <v>0</v>
      </c>
      <c r="AE2236" s="464">
        <f t="shared" si="2134"/>
        <v>0</v>
      </c>
      <c r="AF2236" s="448">
        <f t="shared" si="2134"/>
        <v>0</v>
      </c>
      <c r="AG2236" s="448">
        <f t="shared" si="2134"/>
        <v>0</v>
      </c>
      <c r="AH2236" s="448">
        <f t="shared" si="2134"/>
        <v>0</v>
      </c>
      <c r="AI2236" s="449">
        <f t="shared" si="2134"/>
        <v>0</v>
      </c>
      <c r="AJ2236" s="464">
        <f t="shared" si="2102"/>
        <v>0</v>
      </c>
      <c r="AK2236" s="448">
        <f t="shared" si="2103"/>
        <v>0</v>
      </c>
      <c r="AL2236" s="448">
        <f t="shared" si="2104"/>
        <v>0</v>
      </c>
      <c r="AM2236" s="448">
        <f t="shared" si="2105"/>
        <v>0</v>
      </c>
      <c r="AN2236" s="449">
        <f t="shared" si="2106"/>
        <v>0</v>
      </c>
    </row>
    <row r="2237" spans="1:40" outlineLevel="2">
      <c r="A2237" s="882">
        <f>ROW()</f>
        <v>2237</v>
      </c>
      <c r="B2237" s="453"/>
      <c r="D2237" s="456" t="s">
        <v>443</v>
      </c>
      <c r="E2237" s="456"/>
      <c r="F2237" s="456"/>
      <c r="G2237" s="456"/>
      <c r="H2237" s="460"/>
      <c r="I2237" s="460"/>
      <c r="J2237" s="461"/>
      <c r="K2237" s="460"/>
      <c r="L2237" s="460"/>
      <c r="M2237" s="460"/>
      <c r="N2237" s="460"/>
      <c r="O2237" s="461"/>
      <c r="P2237" s="460"/>
      <c r="Q2237" s="460"/>
      <c r="R2237" s="460"/>
      <c r="S2237" s="465"/>
      <c r="T2237" s="460"/>
      <c r="U2237" s="170">
        <f>Input!$J$73</f>
        <v>65.842774465500923</v>
      </c>
      <c r="V2237" s="450">
        <f t="shared" ref="V2237:X2237" si="2135">(U2237-U$9)*(U2237&gt;V$9)</f>
        <v>64.842774465500923</v>
      </c>
      <c r="W2237" s="450">
        <f t="shared" si="2135"/>
        <v>63.842774465500923</v>
      </c>
      <c r="X2237" s="451">
        <f t="shared" si="2135"/>
        <v>62.842774465500923</v>
      </c>
      <c r="Y2237" s="343">
        <f>IF(X2237=0,0,MAX(Input!Y$73-(Input!J$73-X2237)-1,0))</f>
        <v>61.842774465500923</v>
      </c>
      <c r="Z2237" s="450">
        <f t="shared" ref="Z2237:AI2237" si="2136">(Y2237-Y$9)*(Y2237&gt;Z$9)</f>
        <v>61.342774465500923</v>
      </c>
      <c r="AA2237" s="450">
        <f t="shared" si="2136"/>
        <v>60.342774465500923</v>
      </c>
      <c r="AB2237" s="450">
        <f t="shared" si="2136"/>
        <v>59.342774465500923</v>
      </c>
      <c r="AC2237" s="450">
        <f t="shared" si="2136"/>
        <v>58.342774465500923</v>
      </c>
      <c r="AD2237" s="451">
        <f t="shared" si="2136"/>
        <v>57.342774465500923</v>
      </c>
      <c r="AE2237" s="474">
        <f t="shared" si="2136"/>
        <v>56.342774465500923</v>
      </c>
      <c r="AF2237" s="450">
        <f t="shared" si="2136"/>
        <v>55.342774465500923</v>
      </c>
      <c r="AG2237" s="450">
        <f t="shared" si="2136"/>
        <v>54.342774465500923</v>
      </c>
      <c r="AH2237" s="450">
        <f t="shared" si="2136"/>
        <v>53.342774465500923</v>
      </c>
      <c r="AI2237" s="451">
        <f t="shared" si="2136"/>
        <v>52.342774465500923</v>
      </c>
      <c r="AJ2237" s="474">
        <f t="shared" si="2102"/>
        <v>51.342774465500923</v>
      </c>
      <c r="AK2237" s="450">
        <f t="shared" si="2103"/>
        <v>50.342774465500923</v>
      </c>
      <c r="AL2237" s="450">
        <f t="shared" si="2104"/>
        <v>49.342774465500923</v>
      </c>
      <c r="AM2237" s="450">
        <f t="shared" si="2105"/>
        <v>48.342774465500923</v>
      </c>
      <c r="AN2237" s="451">
        <f t="shared" si="2106"/>
        <v>47.342774465500923</v>
      </c>
    </row>
    <row r="2238" spans="1:40" outlineLevel="2">
      <c r="A2238" s="882">
        <f>ROW()</f>
        <v>2238</v>
      </c>
      <c r="B2238" s="453"/>
      <c r="H2238" s="458"/>
      <c r="I2238" s="458"/>
      <c r="J2238" s="459"/>
      <c r="K2238" s="458"/>
      <c r="L2238" s="458"/>
      <c r="M2238" s="458"/>
      <c r="N2238" s="458"/>
      <c r="O2238" s="459"/>
      <c r="P2238" s="458"/>
      <c r="Q2238" s="458"/>
      <c r="R2238" s="458"/>
      <c r="S2238" s="463"/>
      <c r="T2238" s="458"/>
      <c r="U2238" s="439"/>
      <c r="V2238" s="439"/>
      <c r="W2238" s="439"/>
      <c r="X2238" s="440"/>
      <c r="Y2238" s="443"/>
      <c r="Z2238" s="439"/>
      <c r="AA2238" s="439"/>
      <c r="AB2238" s="439"/>
      <c r="AC2238" s="439"/>
      <c r="AD2238" s="440"/>
      <c r="AE2238" s="443"/>
      <c r="AF2238" s="439"/>
      <c r="AG2238" s="439"/>
      <c r="AH2238" s="439"/>
      <c r="AI2238" s="440"/>
      <c r="AJ2238" s="443"/>
      <c r="AK2238" s="439"/>
      <c r="AL2238" s="439"/>
      <c r="AM2238" s="439"/>
      <c r="AN2238" s="440"/>
    </row>
    <row r="2239" spans="1:40" outlineLevel="1">
      <c r="A2239" s="732" t="s">
        <v>20</v>
      </c>
      <c r="B2239" s="733"/>
      <c r="C2239" s="881"/>
      <c r="D2239" s="733"/>
      <c r="E2239" s="733"/>
      <c r="F2239" s="733"/>
      <c r="G2239" s="730"/>
      <c r="H2239" s="733"/>
      <c r="I2239" s="730"/>
      <c r="J2239" s="729"/>
      <c r="K2239" s="730"/>
      <c r="L2239" s="730"/>
      <c r="M2239" s="730"/>
      <c r="N2239" s="730"/>
      <c r="O2239" s="729"/>
      <c r="P2239" s="730"/>
      <c r="Q2239" s="730"/>
      <c r="R2239" s="730"/>
      <c r="S2239" s="731"/>
      <c r="T2239" s="730"/>
      <c r="U2239" s="730"/>
      <c r="V2239" s="730"/>
      <c r="W2239" s="730"/>
      <c r="X2239" s="731"/>
      <c r="Y2239" s="729"/>
      <c r="Z2239" s="730"/>
      <c r="AA2239" s="730"/>
      <c r="AB2239" s="730"/>
      <c r="AC2239" s="730"/>
      <c r="AD2239" s="731"/>
      <c r="AE2239" s="729"/>
      <c r="AF2239" s="730"/>
      <c r="AG2239" s="730"/>
      <c r="AH2239" s="730"/>
      <c r="AI2239" s="731"/>
      <c r="AJ2239" s="729"/>
      <c r="AK2239" s="730"/>
      <c r="AL2239" s="730"/>
      <c r="AM2239" s="730"/>
      <c r="AN2239" s="731"/>
    </row>
    <row r="2240" spans="1:40" outlineLevel="2">
      <c r="A2240" s="882">
        <f>ROW()</f>
        <v>2240</v>
      </c>
      <c r="B2240" s="453"/>
      <c r="D2240" s="452" t="s">
        <v>300</v>
      </c>
      <c r="H2240" s="458"/>
      <c r="I2240" s="458"/>
      <c r="J2240" s="459"/>
      <c r="K2240" s="458"/>
      <c r="L2240" s="458"/>
      <c r="M2240" s="458"/>
      <c r="N2240" s="458"/>
      <c r="O2240" s="459"/>
      <c r="P2240" s="458"/>
      <c r="Q2240" s="458"/>
      <c r="R2240" s="458"/>
      <c r="S2240" s="463"/>
      <c r="T2240" s="439"/>
      <c r="U2240" s="439">
        <f t="shared" ref="U2240:AD2241" si="2137">T2330</f>
        <v>11.373536840591987</v>
      </c>
      <c r="V2240" s="439">
        <f t="shared" si="2137"/>
        <v>11.258392517230689</v>
      </c>
      <c r="W2240" s="439">
        <f t="shared" si="2137"/>
        <v>11.143248193869391</v>
      </c>
      <c r="X2240" s="440">
        <f t="shared" si="2137"/>
        <v>11.028103870508094</v>
      </c>
      <c r="Y2240" s="443">
        <f t="shared" si="2137"/>
        <v>10.912959547146796</v>
      </c>
      <c r="Z2240" s="439">
        <f t="shared" si="2137"/>
        <v>10.841163760652408</v>
      </c>
      <c r="AA2240" s="439">
        <f t="shared" si="2137"/>
        <v>10.697572187663635</v>
      </c>
      <c r="AB2240" s="439">
        <f t="shared" si="2137"/>
        <v>10.553980614674861</v>
      </c>
      <c r="AC2240" s="439">
        <f t="shared" si="2137"/>
        <v>10.410389041686088</v>
      </c>
      <c r="AD2240" s="440">
        <f t="shared" si="2137"/>
        <v>10.266797468697314</v>
      </c>
      <c r="AE2240" s="443">
        <f t="shared" ref="AE2240:AI2251" si="2138">AD2330</f>
        <v>10.123205895708541</v>
      </c>
      <c r="AF2240" s="439">
        <f t="shared" si="2138"/>
        <v>9.9805345785429544</v>
      </c>
      <c r="AG2240" s="439">
        <f t="shared" si="2138"/>
        <v>9.8378632613773682</v>
      </c>
      <c r="AH2240" s="439">
        <f t="shared" si="2138"/>
        <v>9.695191944211782</v>
      </c>
      <c r="AI2240" s="440">
        <f t="shared" si="2138"/>
        <v>9.5525206270461958</v>
      </c>
      <c r="AJ2240" s="443">
        <f t="shared" ref="AJ2240:AJ2251" si="2139">AI2330</f>
        <v>9.4098493098806095</v>
      </c>
      <c r="AK2240" s="439">
        <f t="shared" ref="AK2240:AK2251" si="2140">AJ2330</f>
        <v>9.2661874883557154</v>
      </c>
      <c r="AL2240" s="439">
        <f t="shared" ref="AL2240:AL2251" si="2141">AK2330</f>
        <v>9.1225256668308212</v>
      </c>
      <c r="AM2240" s="439">
        <f t="shared" ref="AM2240:AM2251" si="2142">AL2330</f>
        <v>8.9788638453059271</v>
      </c>
      <c r="AN2240" s="440">
        <f t="shared" ref="AN2240:AN2251" si="2143">AM2330</f>
        <v>8.8352020237810329</v>
      </c>
    </row>
    <row r="2241" spans="1:40" outlineLevel="2">
      <c r="A2241" s="882">
        <f>ROW()</f>
        <v>2241</v>
      </c>
      <c r="B2241" s="453"/>
      <c r="D2241" s="452" t="s">
        <v>301</v>
      </c>
      <c r="H2241" s="458"/>
      <c r="I2241" s="458"/>
      <c r="J2241" s="459"/>
      <c r="K2241" s="458"/>
      <c r="L2241" s="458"/>
      <c r="M2241" s="458"/>
      <c r="N2241" s="458"/>
      <c r="O2241" s="459"/>
      <c r="P2241" s="458"/>
      <c r="Q2241" s="458"/>
      <c r="R2241" s="458"/>
      <c r="S2241" s="463"/>
      <c r="T2241" s="439"/>
      <c r="U2241" s="439">
        <f t="shared" si="2137"/>
        <v>0</v>
      </c>
      <c r="V2241" s="439">
        <f t="shared" si="2137"/>
        <v>0</v>
      </c>
      <c r="W2241" s="439">
        <f t="shared" si="2137"/>
        <v>0</v>
      </c>
      <c r="X2241" s="440">
        <f t="shared" si="2137"/>
        <v>0</v>
      </c>
      <c r="Y2241" s="443">
        <f t="shared" ref="Y2241" si="2144">X2331</f>
        <v>0</v>
      </c>
      <c r="Z2241" s="439">
        <f t="shared" ref="Z2241" si="2145">Y2331</f>
        <v>0</v>
      </c>
      <c r="AA2241" s="439">
        <f t="shared" ref="AA2241" si="2146">Z2331</f>
        <v>0</v>
      </c>
      <c r="AB2241" s="439">
        <f t="shared" ref="AB2241" si="2147">AA2331</f>
        <v>0</v>
      </c>
      <c r="AC2241" s="439">
        <f t="shared" ref="AC2241" si="2148">AB2331</f>
        <v>0</v>
      </c>
      <c r="AD2241" s="440">
        <f t="shared" ref="AD2241" si="2149">AC2331</f>
        <v>0</v>
      </c>
      <c r="AE2241" s="443">
        <f t="shared" si="2138"/>
        <v>0</v>
      </c>
      <c r="AF2241" s="439">
        <f t="shared" si="2138"/>
        <v>0</v>
      </c>
      <c r="AG2241" s="439">
        <f t="shared" si="2138"/>
        <v>0</v>
      </c>
      <c r="AH2241" s="439">
        <f t="shared" si="2138"/>
        <v>0</v>
      </c>
      <c r="AI2241" s="440">
        <f t="shared" si="2138"/>
        <v>0</v>
      </c>
      <c r="AJ2241" s="443">
        <f t="shared" si="2139"/>
        <v>0</v>
      </c>
      <c r="AK2241" s="439">
        <f t="shared" si="2140"/>
        <v>0</v>
      </c>
      <c r="AL2241" s="439">
        <f t="shared" si="2141"/>
        <v>0</v>
      </c>
      <c r="AM2241" s="439">
        <f t="shared" si="2142"/>
        <v>0</v>
      </c>
      <c r="AN2241" s="440">
        <f t="shared" si="2143"/>
        <v>0</v>
      </c>
    </row>
    <row r="2242" spans="1:40" outlineLevel="2">
      <c r="A2242" s="882">
        <f>ROW()</f>
        <v>2242</v>
      </c>
      <c r="B2242" s="453"/>
      <c r="D2242" s="452" t="s">
        <v>29</v>
      </c>
      <c r="H2242" s="458"/>
      <c r="I2242" s="458"/>
      <c r="J2242" s="459"/>
      <c r="K2242" s="458"/>
      <c r="L2242" s="458"/>
      <c r="M2242" s="458"/>
      <c r="N2242" s="458"/>
      <c r="O2242" s="459"/>
      <c r="P2242" s="458"/>
      <c r="Q2242" s="458"/>
      <c r="R2242" s="458"/>
      <c r="S2242" s="463"/>
      <c r="T2242" s="439"/>
      <c r="U2242" s="439">
        <f t="shared" ref="U2242:AD2242" si="2150">T2332</f>
        <v>0</v>
      </c>
      <c r="V2242" s="439">
        <f t="shared" si="2150"/>
        <v>0</v>
      </c>
      <c r="W2242" s="439">
        <f t="shared" si="2150"/>
        <v>0</v>
      </c>
      <c r="X2242" s="440">
        <f t="shared" si="2150"/>
        <v>0</v>
      </c>
      <c r="Y2242" s="443">
        <f t="shared" si="2150"/>
        <v>0</v>
      </c>
      <c r="Z2242" s="439">
        <f t="shared" si="2150"/>
        <v>0</v>
      </c>
      <c r="AA2242" s="439">
        <f t="shared" si="2150"/>
        <v>0</v>
      </c>
      <c r="AB2242" s="439">
        <f t="shared" si="2150"/>
        <v>0</v>
      </c>
      <c r="AC2242" s="439">
        <f t="shared" si="2150"/>
        <v>0</v>
      </c>
      <c r="AD2242" s="440">
        <f t="shared" si="2150"/>
        <v>0</v>
      </c>
      <c r="AE2242" s="443">
        <f t="shared" si="2138"/>
        <v>0</v>
      </c>
      <c r="AF2242" s="439">
        <f t="shared" si="2138"/>
        <v>0</v>
      </c>
      <c r="AG2242" s="439">
        <f t="shared" si="2138"/>
        <v>0</v>
      </c>
      <c r="AH2242" s="439">
        <f t="shared" si="2138"/>
        <v>0</v>
      </c>
      <c r="AI2242" s="440">
        <f t="shared" si="2138"/>
        <v>0</v>
      </c>
      <c r="AJ2242" s="443">
        <f t="shared" si="2139"/>
        <v>0</v>
      </c>
      <c r="AK2242" s="439">
        <f t="shared" si="2140"/>
        <v>0</v>
      </c>
      <c r="AL2242" s="439">
        <f t="shared" si="2141"/>
        <v>0</v>
      </c>
      <c r="AM2242" s="439">
        <f t="shared" si="2142"/>
        <v>0</v>
      </c>
      <c r="AN2242" s="440">
        <f t="shared" si="2143"/>
        <v>0</v>
      </c>
    </row>
    <row r="2243" spans="1:40" outlineLevel="2">
      <c r="A2243" s="882">
        <f>ROW()</f>
        <v>2243</v>
      </c>
      <c r="B2243" s="453"/>
      <c r="D2243" s="452" t="s">
        <v>30</v>
      </c>
      <c r="H2243" s="458"/>
      <c r="I2243" s="458"/>
      <c r="J2243" s="459"/>
      <c r="K2243" s="458"/>
      <c r="L2243" s="458"/>
      <c r="M2243" s="458"/>
      <c r="N2243" s="458"/>
      <c r="O2243" s="459"/>
      <c r="P2243" s="458"/>
      <c r="Q2243" s="458"/>
      <c r="R2243" s="458"/>
      <c r="S2243" s="463"/>
      <c r="T2243" s="439"/>
      <c r="U2243" s="439">
        <f t="shared" ref="U2243:AD2243" si="2151">T2333</f>
        <v>6.6257229479426636</v>
      </c>
      <c r="V2243" s="439">
        <f t="shared" si="2151"/>
        <v>6.4952484039862037</v>
      </c>
      <c r="W2243" s="439">
        <f t="shared" si="2151"/>
        <v>6.3647738600297439</v>
      </c>
      <c r="X2243" s="440">
        <f t="shared" si="2151"/>
        <v>6.234299316073284</v>
      </c>
      <c r="Y2243" s="443">
        <f t="shared" si="2151"/>
        <v>6.1038247721168242</v>
      </c>
      <c r="Z2243" s="439">
        <f t="shared" si="2151"/>
        <v>6.0493263366514958</v>
      </c>
      <c r="AA2243" s="439">
        <f t="shared" si="2151"/>
        <v>5.9403294657208381</v>
      </c>
      <c r="AB2243" s="439">
        <f t="shared" si="2151"/>
        <v>5.8313325947901804</v>
      </c>
      <c r="AC2243" s="439">
        <f t="shared" si="2151"/>
        <v>5.7223357238595227</v>
      </c>
      <c r="AD2243" s="440">
        <f t="shared" si="2151"/>
        <v>5.613338852928865</v>
      </c>
      <c r="AE2243" s="443">
        <f t="shared" si="2138"/>
        <v>5.5043419819982073</v>
      </c>
      <c r="AF2243" s="439">
        <f t="shared" si="2138"/>
        <v>5.3960436548824511</v>
      </c>
      <c r="AG2243" s="439">
        <f t="shared" si="2138"/>
        <v>5.2877453277666948</v>
      </c>
      <c r="AH2243" s="439">
        <f t="shared" si="2138"/>
        <v>5.1794470006509385</v>
      </c>
      <c r="AI2243" s="440">
        <f t="shared" si="2138"/>
        <v>5.0711486735351823</v>
      </c>
      <c r="AJ2243" s="443">
        <f t="shared" si="2139"/>
        <v>4.962850346419426</v>
      </c>
      <c r="AK2243" s="439">
        <f t="shared" si="2140"/>
        <v>4.853776712432186</v>
      </c>
      <c r="AL2243" s="439">
        <f t="shared" si="2141"/>
        <v>4.744703078444946</v>
      </c>
      <c r="AM2243" s="439">
        <f t="shared" si="2142"/>
        <v>4.635629444457706</v>
      </c>
      <c r="AN2243" s="440">
        <f t="shared" si="2143"/>
        <v>4.526555810470466</v>
      </c>
    </row>
    <row r="2244" spans="1:40" outlineLevel="2">
      <c r="A2244" s="882">
        <f>ROW()</f>
        <v>2244</v>
      </c>
      <c r="B2244" s="453"/>
      <c r="D2244" s="452" t="s">
        <v>31</v>
      </c>
      <c r="H2244" s="458"/>
      <c r="I2244" s="458"/>
      <c r="J2244" s="459"/>
      <c r="K2244" s="458"/>
      <c r="L2244" s="458"/>
      <c r="M2244" s="458"/>
      <c r="N2244" s="458"/>
      <c r="O2244" s="459"/>
      <c r="P2244" s="458"/>
      <c r="Q2244" s="458"/>
      <c r="R2244" s="458"/>
      <c r="S2244" s="463"/>
      <c r="T2244" s="439"/>
      <c r="U2244" s="439">
        <f t="shared" ref="U2244:AD2244" si="2152">T2334</f>
        <v>0</v>
      </c>
      <c r="V2244" s="439">
        <f t="shared" si="2152"/>
        <v>0</v>
      </c>
      <c r="W2244" s="439">
        <f t="shared" si="2152"/>
        <v>0</v>
      </c>
      <c r="X2244" s="440">
        <f t="shared" si="2152"/>
        <v>0</v>
      </c>
      <c r="Y2244" s="443">
        <f t="shared" si="2152"/>
        <v>0</v>
      </c>
      <c r="Z2244" s="439">
        <f t="shared" si="2152"/>
        <v>0</v>
      </c>
      <c r="AA2244" s="439">
        <f t="shared" si="2152"/>
        <v>0</v>
      </c>
      <c r="AB2244" s="439">
        <f t="shared" si="2152"/>
        <v>0</v>
      </c>
      <c r="AC2244" s="439">
        <f t="shared" si="2152"/>
        <v>0</v>
      </c>
      <c r="AD2244" s="440">
        <f t="shared" si="2152"/>
        <v>0</v>
      </c>
      <c r="AE2244" s="443">
        <f t="shared" si="2138"/>
        <v>0</v>
      </c>
      <c r="AF2244" s="439">
        <f t="shared" si="2138"/>
        <v>0</v>
      </c>
      <c r="AG2244" s="439">
        <f t="shared" si="2138"/>
        <v>0</v>
      </c>
      <c r="AH2244" s="439">
        <f t="shared" si="2138"/>
        <v>0</v>
      </c>
      <c r="AI2244" s="440">
        <f t="shared" si="2138"/>
        <v>0</v>
      </c>
      <c r="AJ2244" s="443">
        <f t="shared" si="2139"/>
        <v>0</v>
      </c>
      <c r="AK2244" s="439">
        <f t="shared" si="2140"/>
        <v>0</v>
      </c>
      <c r="AL2244" s="439">
        <f t="shared" si="2141"/>
        <v>0</v>
      </c>
      <c r="AM2244" s="439">
        <f t="shared" si="2142"/>
        <v>0</v>
      </c>
      <c r="AN2244" s="440">
        <f t="shared" si="2143"/>
        <v>0</v>
      </c>
    </row>
    <row r="2245" spans="1:40" outlineLevel="2">
      <c r="A2245" s="882">
        <f>ROW()</f>
        <v>2245</v>
      </c>
      <c r="B2245" s="453"/>
      <c r="D2245" s="452" t="s">
        <v>32</v>
      </c>
      <c r="H2245" s="458"/>
      <c r="I2245" s="458"/>
      <c r="J2245" s="459"/>
      <c r="K2245" s="458"/>
      <c r="L2245" s="458"/>
      <c r="M2245" s="458"/>
      <c r="N2245" s="458"/>
      <c r="O2245" s="459"/>
      <c r="P2245" s="458"/>
      <c r="Q2245" s="458"/>
      <c r="R2245" s="458"/>
      <c r="S2245" s="463"/>
      <c r="T2245" s="439"/>
      <c r="U2245" s="439">
        <f t="shared" ref="U2245:AD2245" si="2153">T2335</f>
        <v>0.35354341415033758</v>
      </c>
      <c r="V2245" s="439">
        <f t="shared" si="2153"/>
        <v>0.32944484031518617</v>
      </c>
      <c r="W2245" s="439">
        <f t="shared" si="2153"/>
        <v>0.30534626648003477</v>
      </c>
      <c r="X2245" s="440">
        <f t="shared" si="2153"/>
        <v>0.28124769264488336</v>
      </c>
      <c r="Y2245" s="443">
        <f t="shared" si="2153"/>
        <v>0.25714911880973196</v>
      </c>
      <c r="Z2245" s="439">
        <f t="shared" si="2153"/>
        <v>0.25357760327070789</v>
      </c>
      <c r="AA2245" s="439">
        <f t="shared" si="2153"/>
        <v>0.24643457219265977</v>
      </c>
      <c r="AB2245" s="439">
        <f t="shared" si="2153"/>
        <v>0.23929154111461165</v>
      </c>
      <c r="AC2245" s="439">
        <f t="shared" si="2153"/>
        <v>0.23214851003656353</v>
      </c>
      <c r="AD2245" s="440">
        <f t="shared" si="2153"/>
        <v>0.22500547895851541</v>
      </c>
      <c r="AE2245" s="443">
        <f t="shared" si="2138"/>
        <v>0.2178624478804673</v>
      </c>
      <c r="AF2245" s="439">
        <f t="shared" si="2138"/>
        <v>0.21076519536593766</v>
      </c>
      <c r="AG2245" s="439">
        <f t="shared" si="2138"/>
        <v>0.20366794285140802</v>
      </c>
      <c r="AH2245" s="439">
        <f t="shared" si="2138"/>
        <v>0.19657069033687838</v>
      </c>
      <c r="AI2245" s="440">
        <f t="shared" si="2138"/>
        <v>0.18947343782234874</v>
      </c>
      <c r="AJ2245" s="443">
        <f t="shared" si="2139"/>
        <v>0.18237618530781913</v>
      </c>
      <c r="AK2245" s="439">
        <f t="shared" si="2140"/>
        <v>0.17522417804084583</v>
      </c>
      <c r="AL2245" s="439">
        <f t="shared" si="2141"/>
        <v>0.16807217077387254</v>
      </c>
      <c r="AM2245" s="439">
        <f t="shared" si="2142"/>
        <v>0.16092016350689925</v>
      </c>
      <c r="AN2245" s="440">
        <f t="shared" si="2143"/>
        <v>0.15376815623992596</v>
      </c>
    </row>
    <row r="2246" spans="1:40" outlineLevel="2">
      <c r="A2246" s="882">
        <f>ROW()</f>
        <v>2246</v>
      </c>
      <c r="B2246" s="453"/>
      <c r="D2246" s="452" t="s">
        <v>33</v>
      </c>
      <c r="H2246" s="458"/>
      <c r="I2246" s="458"/>
      <c r="J2246" s="459"/>
      <c r="K2246" s="458"/>
      <c r="L2246" s="458"/>
      <c r="M2246" s="458"/>
      <c r="N2246" s="458"/>
      <c r="O2246" s="459"/>
      <c r="P2246" s="458"/>
      <c r="Q2246" s="458"/>
      <c r="R2246" s="458"/>
      <c r="S2246" s="463"/>
      <c r="T2246" s="439"/>
      <c r="U2246" s="439">
        <f t="shared" ref="U2246:AD2246" si="2154">T2336</f>
        <v>2.3952329395724847</v>
      </c>
      <c r="V2246" s="439">
        <f t="shared" si="2154"/>
        <v>2.3228847190106503</v>
      </c>
      <c r="W2246" s="439">
        <f t="shared" si="2154"/>
        <v>2.2505364984488159</v>
      </c>
      <c r="X2246" s="440">
        <f t="shared" si="2154"/>
        <v>2.1781882778869814</v>
      </c>
      <c r="Y2246" s="443">
        <f t="shared" si="2154"/>
        <v>2.105840057325147</v>
      </c>
      <c r="Z2246" s="439">
        <f t="shared" si="2154"/>
        <v>2.0765922787511868</v>
      </c>
      <c r="AA2246" s="439">
        <f t="shared" si="2154"/>
        <v>2.0180967216032659</v>
      </c>
      <c r="AB2246" s="439">
        <f t="shared" si="2154"/>
        <v>1.9596011644553453</v>
      </c>
      <c r="AC2246" s="439">
        <f t="shared" si="2154"/>
        <v>1.9011056073074246</v>
      </c>
      <c r="AD2246" s="440">
        <f t="shared" si="2154"/>
        <v>1.842610050159504</v>
      </c>
      <c r="AE2246" s="443">
        <f t="shared" si="2138"/>
        <v>1.7841144930115833</v>
      </c>
      <c r="AF2246" s="439">
        <f t="shared" si="2138"/>
        <v>1.7259938246957545</v>
      </c>
      <c r="AG2246" s="439">
        <f t="shared" si="2138"/>
        <v>1.6678731563799256</v>
      </c>
      <c r="AH2246" s="439">
        <f t="shared" si="2138"/>
        <v>1.6097524880640968</v>
      </c>
      <c r="AI2246" s="440">
        <f t="shared" si="2138"/>
        <v>1.5516318197482679</v>
      </c>
      <c r="AJ2246" s="443">
        <f t="shared" si="2139"/>
        <v>1.4935111514324391</v>
      </c>
      <c r="AK2246" s="439">
        <f t="shared" si="2140"/>
        <v>1.4349420866703826</v>
      </c>
      <c r="AL2246" s="439">
        <f t="shared" si="2141"/>
        <v>1.3763730219083261</v>
      </c>
      <c r="AM2246" s="439">
        <f t="shared" si="2142"/>
        <v>1.3178039571462696</v>
      </c>
      <c r="AN2246" s="440">
        <f t="shared" si="2143"/>
        <v>1.2592348923842132</v>
      </c>
    </row>
    <row r="2247" spans="1:40" outlineLevel="2">
      <c r="A2247" s="882">
        <f>ROW()</f>
        <v>2247</v>
      </c>
      <c r="B2247" s="453"/>
      <c r="D2247" s="452" t="s">
        <v>27</v>
      </c>
      <c r="H2247" s="458"/>
      <c r="I2247" s="458"/>
      <c r="J2247" s="459"/>
      <c r="K2247" s="458"/>
      <c r="L2247" s="458"/>
      <c r="M2247" s="458"/>
      <c r="N2247" s="458"/>
      <c r="O2247" s="459"/>
      <c r="P2247" s="458"/>
      <c r="Q2247" s="458"/>
      <c r="R2247" s="458"/>
      <c r="S2247" s="463"/>
      <c r="T2247" s="439"/>
      <c r="U2247" s="439">
        <f t="shared" ref="U2247:AD2247" si="2155">T2337</f>
        <v>0.15037758365519185</v>
      </c>
      <c r="V2247" s="439">
        <f t="shared" si="2155"/>
        <v>0.13401573068620526</v>
      </c>
      <c r="W2247" s="439">
        <f t="shared" si="2155"/>
        <v>0.11765387771721865</v>
      </c>
      <c r="X2247" s="440">
        <f t="shared" si="2155"/>
        <v>0.10129202474823204</v>
      </c>
      <c r="Y2247" s="443">
        <f t="shared" si="2155"/>
        <v>8.4930171779245431E-2</v>
      </c>
      <c r="Z2247" s="439">
        <f t="shared" si="2155"/>
        <v>8.3750586060089241E-2</v>
      </c>
      <c r="AA2247" s="439">
        <f t="shared" si="2155"/>
        <v>8.1391414621776875E-2</v>
      </c>
      <c r="AB2247" s="439">
        <f t="shared" si="2155"/>
        <v>7.9032243183464496E-2</v>
      </c>
      <c r="AC2247" s="439">
        <f t="shared" si="2155"/>
        <v>7.6673071745152116E-2</v>
      </c>
      <c r="AD2247" s="440">
        <f t="shared" si="2155"/>
        <v>7.4313900306839736E-2</v>
      </c>
      <c r="AE2247" s="443">
        <f t="shared" si="2138"/>
        <v>7.1954728868527371E-2</v>
      </c>
      <c r="AF2247" s="439">
        <f t="shared" si="2138"/>
        <v>6.9610676989175294E-2</v>
      </c>
      <c r="AG2247" s="439">
        <f t="shared" si="2138"/>
        <v>6.7266625109823217E-2</v>
      </c>
      <c r="AH2247" s="439">
        <f t="shared" si="2138"/>
        <v>6.4922573230471139E-2</v>
      </c>
      <c r="AI2247" s="440">
        <f t="shared" si="2138"/>
        <v>6.2578521351119062E-2</v>
      </c>
      <c r="AJ2247" s="443">
        <f t="shared" si="2139"/>
        <v>6.0234469471766978E-2</v>
      </c>
      <c r="AK2247" s="439">
        <f t="shared" si="2140"/>
        <v>5.7872333414050625E-2</v>
      </c>
      <c r="AL2247" s="439">
        <f t="shared" si="2141"/>
        <v>5.5510197356334272E-2</v>
      </c>
      <c r="AM2247" s="439">
        <f t="shared" si="2142"/>
        <v>5.3148061298617919E-2</v>
      </c>
      <c r="AN2247" s="440">
        <f t="shared" si="2143"/>
        <v>5.0785925240901565E-2</v>
      </c>
    </row>
    <row r="2248" spans="1:40" outlineLevel="2">
      <c r="A2248" s="882">
        <f>ROW()</f>
        <v>2248</v>
      </c>
      <c r="B2248" s="453"/>
      <c r="D2248" s="452" t="s">
        <v>34</v>
      </c>
      <c r="H2248" s="458"/>
      <c r="I2248" s="458"/>
      <c r="J2248" s="459"/>
      <c r="K2248" s="458"/>
      <c r="L2248" s="458"/>
      <c r="M2248" s="458"/>
      <c r="N2248" s="458"/>
      <c r="O2248" s="459"/>
      <c r="P2248" s="458"/>
      <c r="Q2248" s="458"/>
      <c r="R2248" s="458"/>
      <c r="S2248" s="463"/>
      <c r="T2248" s="439"/>
      <c r="U2248" s="439">
        <f t="shared" ref="U2248:AD2248" si="2156">T2338</f>
        <v>12.261723643196573</v>
      </c>
      <c r="V2248" s="439">
        <f t="shared" si="2156"/>
        <v>11.735694511051641</v>
      </c>
      <c r="W2248" s="439">
        <f t="shared" si="2156"/>
        <v>11.20966537890671</v>
      </c>
      <c r="X2248" s="440">
        <f t="shared" si="2156"/>
        <v>10.683636246761779</v>
      </c>
      <c r="Y2248" s="443">
        <f t="shared" si="2156"/>
        <v>10.157607114616848</v>
      </c>
      <c r="Z2248" s="439">
        <f t="shared" si="2156"/>
        <v>9.915759326173589</v>
      </c>
      <c r="AA2248" s="439">
        <f t="shared" si="2156"/>
        <v>9.4320637492870727</v>
      </c>
      <c r="AB2248" s="439">
        <f t="shared" si="2156"/>
        <v>8.9483681724005564</v>
      </c>
      <c r="AC2248" s="439">
        <f t="shared" si="2156"/>
        <v>8.4646725955140401</v>
      </c>
      <c r="AD2248" s="440">
        <f t="shared" si="2156"/>
        <v>7.9809770186275237</v>
      </c>
      <c r="AE2248" s="443">
        <f t="shared" si="2138"/>
        <v>7.4972814417410074</v>
      </c>
      <c r="AF2248" s="439">
        <f t="shared" si="2138"/>
        <v>7.0166857937849647</v>
      </c>
      <c r="AG2248" s="439">
        <f t="shared" si="2138"/>
        <v>6.536090145828922</v>
      </c>
      <c r="AH2248" s="439">
        <f t="shared" si="2138"/>
        <v>6.0554944978728793</v>
      </c>
      <c r="AI2248" s="440">
        <f t="shared" si="2138"/>
        <v>5.5748988499168366</v>
      </c>
      <c r="AJ2248" s="443">
        <f t="shared" si="2139"/>
        <v>5.0943032019607939</v>
      </c>
      <c r="AK2248" s="439">
        <f t="shared" si="2140"/>
        <v>4.6091314684407187</v>
      </c>
      <c r="AL2248" s="439">
        <f t="shared" si="2141"/>
        <v>4.1239597349206427</v>
      </c>
      <c r="AM2248" s="439">
        <f t="shared" si="2142"/>
        <v>3.6387880014005671</v>
      </c>
      <c r="AN2248" s="440">
        <f t="shared" si="2143"/>
        <v>3.1536162678804915</v>
      </c>
    </row>
    <row r="2249" spans="1:40" outlineLevel="2">
      <c r="A2249" s="882">
        <f>ROW()</f>
        <v>2249</v>
      </c>
      <c r="B2249" s="453"/>
      <c r="D2249" s="452" t="s">
        <v>35</v>
      </c>
      <c r="H2249" s="458"/>
      <c r="I2249" s="458"/>
      <c r="J2249" s="459"/>
      <c r="K2249" s="458"/>
      <c r="L2249" s="458"/>
      <c r="M2249" s="458"/>
      <c r="N2249" s="458"/>
      <c r="O2249" s="459"/>
      <c r="P2249" s="458"/>
      <c r="Q2249" s="458"/>
      <c r="R2249" s="458"/>
      <c r="S2249" s="463"/>
      <c r="T2249" s="439"/>
      <c r="U2249" s="439">
        <f t="shared" ref="U2249:AD2250" si="2157">T2339</f>
        <v>5.1278474836349105E-15</v>
      </c>
      <c r="V2249" s="439">
        <f t="shared" si="2157"/>
        <v>5.1278474836349105E-15</v>
      </c>
      <c r="W2249" s="439">
        <f t="shared" si="2157"/>
        <v>5.1278474836349105E-15</v>
      </c>
      <c r="X2249" s="440">
        <f t="shared" si="2157"/>
        <v>5.1278474836349105E-15</v>
      </c>
      <c r="Y2249" s="443">
        <f t="shared" si="2157"/>
        <v>5.1278474836349105E-15</v>
      </c>
      <c r="Z2249" s="439">
        <f t="shared" si="2157"/>
        <v>4.7005268599986681E-15</v>
      </c>
      <c r="AA2249" s="439">
        <f t="shared" si="2157"/>
        <v>3.8458856127261832E-15</v>
      </c>
      <c r="AB2249" s="439">
        <f t="shared" si="2157"/>
        <v>2.9912443654536984E-15</v>
      </c>
      <c r="AC2249" s="439">
        <f t="shared" si="2157"/>
        <v>2.1366031181812136E-15</v>
      </c>
      <c r="AD2249" s="440">
        <f t="shared" si="2157"/>
        <v>1.2819618709087286E-15</v>
      </c>
      <c r="AE2249" s="443">
        <f t="shared" si="2138"/>
        <v>4.2732062363624349E-16</v>
      </c>
      <c r="AF2249" s="439">
        <f t="shared" si="2138"/>
        <v>4.2732062363624349E-16</v>
      </c>
      <c r="AG2249" s="439">
        <f t="shared" si="2138"/>
        <v>4.2732062363624349E-16</v>
      </c>
      <c r="AH2249" s="439">
        <f t="shared" si="2138"/>
        <v>4.2732062363624349E-16</v>
      </c>
      <c r="AI2249" s="440">
        <f t="shared" si="2138"/>
        <v>4.2732062363624349E-16</v>
      </c>
      <c r="AJ2249" s="443">
        <f t="shared" si="2139"/>
        <v>4.2732062363624349E-16</v>
      </c>
      <c r="AK2249" s="439">
        <f t="shared" si="2140"/>
        <v>0</v>
      </c>
      <c r="AL2249" s="439">
        <f t="shared" si="2141"/>
        <v>0</v>
      </c>
      <c r="AM2249" s="439">
        <f t="shared" si="2142"/>
        <v>0</v>
      </c>
      <c r="AN2249" s="440">
        <f t="shared" si="2143"/>
        <v>0</v>
      </c>
    </row>
    <row r="2250" spans="1:40" outlineLevel="2">
      <c r="A2250" s="882">
        <f>ROW()</f>
        <v>2250</v>
      </c>
      <c r="B2250" s="453"/>
      <c r="D2250" s="452" t="s">
        <v>302</v>
      </c>
      <c r="H2250" s="458"/>
      <c r="I2250" s="458"/>
      <c r="J2250" s="459"/>
      <c r="K2250" s="458"/>
      <c r="L2250" s="458"/>
      <c r="M2250" s="458"/>
      <c r="N2250" s="458"/>
      <c r="O2250" s="459"/>
      <c r="P2250" s="458"/>
      <c r="Q2250" s="458"/>
      <c r="R2250" s="458"/>
      <c r="S2250" s="463"/>
      <c r="T2250" s="439"/>
      <c r="U2250" s="439">
        <f t="shared" si="2157"/>
        <v>0</v>
      </c>
      <c r="V2250" s="439">
        <f t="shared" si="2157"/>
        <v>0</v>
      </c>
      <c r="W2250" s="439">
        <f t="shared" si="2157"/>
        <v>0</v>
      </c>
      <c r="X2250" s="440">
        <f t="shared" si="2157"/>
        <v>0</v>
      </c>
      <c r="Y2250" s="443">
        <f t="shared" ref="Y2250" si="2158">X2340</f>
        <v>0</v>
      </c>
      <c r="Z2250" s="439">
        <f t="shared" ref="Z2250" si="2159">Y2340</f>
        <v>0</v>
      </c>
      <c r="AA2250" s="439">
        <f t="shared" ref="AA2250" si="2160">Z2340</f>
        <v>0</v>
      </c>
      <c r="AB2250" s="439">
        <f t="shared" ref="AB2250" si="2161">AA2340</f>
        <v>0</v>
      </c>
      <c r="AC2250" s="439">
        <f t="shared" ref="AC2250" si="2162">AB2340</f>
        <v>0</v>
      </c>
      <c r="AD2250" s="440">
        <f t="shared" ref="AD2250" si="2163">AC2340</f>
        <v>0</v>
      </c>
      <c r="AE2250" s="443">
        <f t="shared" si="2138"/>
        <v>0</v>
      </c>
      <c r="AF2250" s="439">
        <f t="shared" si="2138"/>
        <v>0</v>
      </c>
      <c r="AG2250" s="439">
        <f t="shared" si="2138"/>
        <v>0</v>
      </c>
      <c r="AH2250" s="439">
        <f t="shared" si="2138"/>
        <v>0</v>
      </c>
      <c r="AI2250" s="440">
        <f t="shared" si="2138"/>
        <v>0</v>
      </c>
      <c r="AJ2250" s="443">
        <f t="shared" si="2139"/>
        <v>0</v>
      </c>
      <c r="AK2250" s="439">
        <f t="shared" si="2140"/>
        <v>0</v>
      </c>
      <c r="AL2250" s="439">
        <f t="shared" si="2141"/>
        <v>0</v>
      </c>
      <c r="AM2250" s="439">
        <f t="shared" si="2142"/>
        <v>0</v>
      </c>
      <c r="AN2250" s="440">
        <f t="shared" si="2143"/>
        <v>0</v>
      </c>
    </row>
    <row r="2251" spans="1:40" outlineLevel="2">
      <c r="A2251" s="882">
        <f>ROW()</f>
        <v>2251</v>
      </c>
      <c r="B2251" s="453"/>
      <c r="D2251" s="452" t="s">
        <v>36</v>
      </c>
      <c r="H2251" s="458"/>
      <c r="I2251" s="458"/>
      <c r="J2251" s="459"/>
      <c r="K2251" s="458"/>
      <c r="L2251" s="458"/>
      <c r="M2251" s="458"/>
      <c r="N2251" s="458"/>
      <c r="O2251" s="459"/>
      <c r="P2251" s="458"/>
      <c r="Q2251" s="458"/>
      <c r="R2251" s="458"/>
      <c r="S2251" s="463"/>
      <c r="T2251" s="439"/>
      <c r="U2251" s="439">
        <f t="shared" ref="U2251:AD2251" si="2164">T2341</f>
        <v>2.4280286125820219</v>
      </c>
      <c r="V2251" s="439">
        <f t="shared" si="2164"/>
        <v>1.544765429963697</v>
      </c>
      <c r="W2251" s="439">
        <f t="shared" si="2164"/>
        <v>0.66150224734537211</v>
      </c>
      <c r="X2251" s="440">
        <f t="shared" si="2164"/>
        <v>-0.22176093527295282</v>
      </c>
      <c r="Y2251" s="443">
        <f t="shared" si="2164"/>
        <v>-1.1050241178912779</v>
      </c>
      <c r="Z2251" s="439">
        <f t="shared" si="2164"/>
        <v>0</v>
      </c>
      <c r="AA2251" s="439">
        <f t="shared" si="2164"/>
        <v>0</v>
      </c>
      <c r="AB2251" s="439">
        <f t="shared" si="2164"/>
        <v>0</v>
      </c>
      <c r="AC2251" s="439">
        <f t="shared" si="2164"/>
        <v>0</v>
      </c>
      <c r="AD2251" s="440">
        <f t="shared" si="2164"/>
        <v>0</v>
      </c>
      <c r="AE2251" s="443">
        <f t="shared" si="2138"/>
        <v>0</v>
      </c>
      <c r="AF2251" s="439">
        <f t="shared" si="2138"/>
        <v>0</v>
      </c>
      <c r="AG2251" s="439">
        <f t="shared" si="2138"/>
        <v>0</v>
      </c>
      <c r="AH2251" s="439">
        <f t="shared" si="2138"/>
        <v>0</v>
      </c>
      <c r="AI2251" s="440">
        <f t="shared" si="2138"/>
        <v>0</v>
      </c>
      <c r="AJ2251" s="443">
        <f t="shared" si="2139"/>
        <v>0</v>
      </c>
      <c r="AK2251" s="439">
        <f t="shared" si="2140"/>
        <v>0</v>
      </c>
      <c r="AL2251" s="439">
        <f t="shared" si="2141"/>
        <v>0</v>
      </c>
      <c r="AM2251" s="439">
        <f t="shared" si="2142"/>
        <v>0</v>
      </c>
      <c r="AN2251" s="440">
        <f t="shared" si="2143"/>
        <v>0</v>
      </c>
    </row>
    <row r="2252" spans="1:40" outlineLevel="2">
      <c r="A2252" s="882">
        <f>ROW()</f>
        <v>2252</v>
      </c>
      <c r="B2252" s="453"/>
      <c r="D2252" s="452" t="s">
        <v>583</v>
      </c>
      <c r="H2252" s="458"/>
      <c r="I2252" s="458"/>
      <c r="J2252" s="459"/>
      <c r="K2252" s="458"/>
      <c r="L2252" s="458"/>
      <c r="M2252" s="458"/>
      <c r="N2252" s="458"/>
      <c r="O2252" s="459"/>
      <c r="P2252" s="458"/>
      <c r="Q2252" s="458"/>
      <c r="R2252" s="458"/>
      <c r="S2252" s="463"/>
      <c r="T2252" s="439"/>
      <c r="U2252" s="439">
        <f t="shared" ref="U2252:AI2252" si="2165">T2342</f>
        <v>0</v>
      </c>
      <c r="V2252" s="439">
        <f t="shared" si="2165"/>
        <v>0</v>
      </c>
      <c r="W2252" s="439">
        <f t="shared" si="2165"/>
        <v>0</v>
      </c>
      <c r="X2252" s="440">
        <f t="shared" si="2165"/>
        <v>0</v>
      </c>
      <c r="Y2252" s="443">
        <f t="shared" si="2165"/>
        <v>0</v>
      </c>
      <c r="Z2252" s="439">
        <f t="shared" si="2165"/>
        <v>0</v>
      </c>
      <c r="AA2252" s="439">
        <f t="shared" si="2165"/>
        <v>0</v>
      </c>
      <c r="AB2252" s="439">
        <f t="shared" si="2165"/>
        <v>0</v>
      </c>
      <c r="AC2252" s="439">
        <f t="shared" si="2165"/>
        <v>0</v>
      </c>
      <c r="AD2252" s="440">
        <f t="shared" si="2165"/>
        <v>0</v>
      </c>
      <c r="AE2252" s="443">
        <f t="shared" si="2165"/>
        <v>0</v>
      </c>
      <c r="AF2252" s="439">
        <f t="shared" si="2165"/>
        <v>0</v>
      </c>
      <c r="AG2252" s="439">
        <f t="shared" si="2165"/>
        <v>0</v>
      </c>
      <c r="AH2252" s="439">
        <f t="shared" si="2165"/>
        <v>0</v>
      </c>
      <c r="AI2252" s="440">
        <f t="shared" si="2165"/>
        <v>0</v>
      </c>
      <c r="AJ2252" s="443">
        <f t="shared" ref="AJ2252:AN2255" si="2166">AI2342</f>
        <v>0</v>
      </c>
      <c r="AK2252" s="439">
        <f t="shared" si="2166"/>
        <v>0</v>
      </c>
      <c r="AL2252" s="439">
        <f t="shared" si="2166"/>
        <v>0</v>
      </c>
      <c r="AM2252" s="439">
        <f t="shared" si="2166"/>
        <v>0</v>
      </c>
      <c r="AN2252" s="440">
        <f t="shared" si="2166"/>
        <v>0</v>
      </c>
    </row>
    <row r="2253" spans="1:40" outlineLevel="2">
      <c r="A2253" s="882">
        <f>ROW()</f>
        <v>2253</v>
      </c>
      <c r="B2253" s="453"/>
      <c r="D2253" s="452" t="s">
        <v>81</v>
      </c>
      <c r="H2253" s="458"/>
      <c r="I2253" s="458"/>
      <c r="J2253" s="459"/>
      <c r="K2253" s="458"/>
      <c r="L2253" s="458"/>
      <c r="M2253" s="458"/>
      <c r="N2253" s="458"/>
      <c r="O2253" s="459"/>
      <c r="P2253" s="458"/>
      <c r="Q2253" s="458"/>
      <c r="R2253" s="458"/>
      <c r="S2253" s="463"/>
      <c r="T2253" s="439"/>
      <c r="U2253" s="439">
        <f t="shared" ref="U2253:X2254" si="2167">T2343</f>
        <v>0</v>
      </c>
      <c r="V2253" s="439">
        <f t="shared" si="2167"/>
        <v>0</v>
      </c>
      <c r="W2253" s="439">
        <f t="shared" si="2167"/>
        <v>0</v>
      </c>
      <c r="X2253" s="440">
        <f t="shared" si="2167"/>
        <v>0</v>
      </c>
      <c r="Y2253" s="443">
        <f t="shared" ref="Y2253:AD2254" si="2168">X2343</f>
        <v>0</v>
      </c>
      <c r="Z2253" s="439">
        <f t="shared" si="2168"/>
        <v>0</v>
      </c>
      <c r="AA2253" s="439">
        <f t="shared" si="2168"/>
        <v>0</v>
      </c>
      <c r="AB2253" s="439">
        <f t="shared" si="2168"/>
        <v>0</v>
      </c>
      <c r="AC2253" s="439">
        <f t="shared" si="2168"/>
        <v>0</v>
      </c>
      <c r="AD2253" s="440">
        <f t="shared" si="2168"/>
        <v>0</v>
      </c>
      <c r="AE2253" s="443">
        <f t="shared" ref="AE2253:AE2255" si="2169">AD2343</f>
        <v>0</v>
      </c>
      <c r="AF2253" s="439">
        <f t="shared" ref="AF2253:AF2255" si="2170">AE2343</f>
        <v>0</v>
      </c>
      <c r="AG2253" s="439">
        <f t="shared" ref="AG2253:AG2255" si="2171">AF2343</f>
        <v>0</v>
      </c>
      <c r="AH2253" s="439">
        <f t="shared" ref="AH2253:AH2255" si="2172">AG2343</f>
        <v>0</v>
      </c>
      <c r="AI2253" s="440">
        <f t="shared" ref="AI2253:AI2255" si="2173">AH2343</f>
        <v>0</v>
      </c>
      <c r="AJ2253" s="443">
        <f t="shared" si="2166"/>
        <v>0</v>
      </c>
      <c r="AK2253" s="439">
        <f t="shared" si="2166"/>
        <v>0</v>
      </c>
      <c r="AL2253" s="439">
        <f t="shared" si="2166"/>
        <v>0</v>
      </c>
      <c r="AM2253" s="439">
        <f t="shared" si="2166"/>
        <v>0</v>
      </c>
      <c r="AN2253" s="440">
        <f t="shared" si="2166"/>
        <v>0</v>
      </c>
    </row>
    <row r="2254" spans="1:40" outlineLevel="2">
      <c r="A2254" s="882">
        <f>ROW()</f>
        <v>2254</v>
      </c>
      <c r="B2254" s="453"/>
      <c r="D2254" s="452" t="s">
        <v>28</v>
      </c>
      <c r="H2254" s="458"/>
      <c r="I2254" s="458"/>
      <c r="J2254" s="459"/>
      <c r="K2254" s="458"/>
      <c r="L2254" s="458"/>
      <c r="M2254" s="458"/>
      <c r="N2254" s="458"/>
      <c r="O2254" s="459"/>
      <c r="P2254" s="458"/>
      <c r="Q2254" s="458"/>
      <c r="R2254" s="458"/>
      <c r="S2254" s="463"/>
      <c r="T2254" s="439"/>
      <c r="U2254" s="439">
        <f t="shared" si="2167"/>
        <v>0</v>
      </c>
      <c r="V2254" s="439">
        <f t="shared" si="2167"/>
        <v>0</v>
      </c>
      <c r="W2254" s="439">
        <f t="shared" si="2167"/>
        <v>0</v>
      </c>
      <c r="X2254" s="440">
        <f t="shared" si="2167"/>
        <v>0</v>
      </c>
      <c r="Y2254" s="443">
        <f t="shared" si="2168"/>
        <v>0</v>
      </c>
      <c r="Z2254" s="439">
        <f t="shared" si="2168"/>
        <v>0</v>
      </c>
      <c r="AA2254" s="439">
        <f t="shared" si="2168"/>
        <v>0</v>
      </c>
      <c r="AB2254" s="439">
        <f t="shared" si="2168"/>
        <v>0</v>
      </c>
      <c r="AC2254" s="439">
        <f t="shared" si="2168"/>
        <v>0</v>
      </c>
      <c r="AD2254" s="440">
        <f t="shared" si="2168"/>
        <v>0</v>
      </c>
      <c r="AE2254" s="443">
        <f t="shared" si="2169"/>
        <v>0</v>
      </c>
      <c r="AF2254" s="439">
        <f t="shared" si="2170"/>
        <v>0</v>
      </c>
      <c r="AG2254" s="439">
        <f t="shared" si="2171"/>
        <v>0</v>
      </c>
      <c r="AH2254" s="439">
        <f t="shared" si="2172"/>
        <v>0</v>
      </c>
      <c r="AI2254" s="440">
        <f t="shared" si="2173"/>
        <v>0</v>
      </c>
      <c r="AJ2254" s="443">
        <f t="shared" si="2166"/>
        <v>0</v>
      </c>
      <c r="AK2254" s="439">
        <f t="shared" si="2166"/>
        <v>0</v>
      </c>
      <c r="AL2254" s="439">
        <f t="shared" si="2166"/>
        <v>0</v>
      </c>
      <c r="AM2254" s="439">
        <f t="shared" si="2166"/>
        <v>0</v>
      </c>
      <c r="AN2254" s="440">
        <f t="shared" si="2166"/>
        <v>0</v>
      </c>
    </row>
    <row r="2255" spans="1:40" outlineLevel="2">
      <c r="A2255" s="882">
        <f>ROW()</f>
        <v>2255</v>
      </c>
      <c r="B2255" s="453"/>
      <c r="D2255" s="456" t="s">
        <v>443</v>
      </c>
      <c r="E2255" s="456"/>
      <c r="F2255" s="456"/>
      <c r="G2255" s="456"/>
      <c r="H2255" s="460"/>
      <c r="I2255" s="460"/>
      <c r="J2255" s="461"/>
      <c r="K2255" s="460"/>
      <c r="L2255" s="460"/>
      <c r="M2255" s="460"/>
      <c r="N2255" s="460"/>
      <c r="O2255" s="461"/>
      <c r="P2255" s="460"/>
      <c r="Q2255" s="460"/>
      <c r="R2255" s="460"/>
      <c r="S2255" s="465"/>
      <c r="T2255" s="441"/>
      <c r="U2255" s="441">
        <f t="shared" ref="U2255:AD2255" si="2174">T2345</f>
        <v>0</v>
      </c>
      <c r="V2255" s="441">
        <f t="shared" si="2174"/>
        <v>0</v>
      </c>
      <c r="W2255" s="441">
        <f t="shared" si="2174"/>
        <v>0</v>
      </c>
      <c r="X2255" s="442">
        <f t="shared" si="2174"/>
        <v>0</v>
      </c>
      <c r="Y2255" s="462">
        <f t="shared" si="2174"/>
        <v>0</v>
      </c>
      <c r="Z2255" s="441">
        <f t="shared" si="2174"/>
        <v>0</v>
      </c>
      <c r="AA2255" s="441">
        <f t="shared" si="2174"/>
        <v>0</v>
      </c>
      <c r="AB2255" s="441">
        <f t="shared" si="2174"/>
        <v>0</v>
      </c>
      <c r="AC2255" s="441">
        <f t="shared" si="2174"/>
        <v>0</v>
      </c>
      <c r="AD2255" s="442">
        <f t="shared" si="2174"/>
        <v>0</v>
      </c>
      <c r="AE2255" s="462">
        <f t="shared" si="2169"/>
        <v>0</v>
      </c>
      <c r="AF2255" s="441">
        <f t="shared" si="2170"/>
        <v>0</v>
      </c>
      <c r="AG2255" s="441">
        <f t="shared" si="2171"/>
        <v>0</v>
      </c>
      <c r="AH2255" s="441">
        <f t="shared" si="2172"/>
        <v>0</v>
      </c>
      <c r="AI2255" s="442">
        <f t="shared" si="2173"/>
        <v>0</v>
      </c>
      <c r="AJ2255" s="462">
        <f t="shared" si="2166"/>
        <v>0</v>
      </c>
      <c r="AK2255" s="441">
        <f t="shared" si="2166"/>
        <v>0</v>
      </c>
      <c r="AL2255" s="441">
        <f t="shared" si="2166"/>
        <v>0</v>
      </c>
      <c r="AM2255" s="441">
        <f t="shared" si="2166"/>
        <v>0</v>
      </c>
      <c r="AN2255" s="442">
        <f t="shared" si="2166"/>
        <v>0</v>
      </c>
    </row>
    <row r="2256" spans="1:40" outlineLevel="2">
      <c r="A2256" s="882">
        <f>ROW()</f>
        <v>2256</v>
      </c>
      <c r="B2256" s="453"/>
      <c r="D2256" s="452" t="s">
        <v>24</v>
      </c>
      <c r="H2256" s="458"/>
      <c r="I2256" s="458"/>
      <c r="J2256" s="459"/>
      <c r="K2256" s="458"/>
      <c r="L2256" s="458"/>
      <c r="M2256" s="458"/>
      <c r="N2256" s="458"/>
      <c r="O2256" s="459"/>
      <c r="P2256" s="458"/>
      <c r="Q2256" s="458"/>
      <c r="R2256" s="458"/>
      <c r="S2256" s="463"/>
      <c r="T2256" s="439"/>
      <c r="U2256" s="439">
        <f t="shared" ref="U2256:AN2256" si="2175">SUM(U2240:U2255)</f>
        <v>35.588165981691262</v>
      </c>
      <c r="V2256" s="439">
        <f t="shared" si="2175"/>
        <v>33.820446152244273</v>
      </c>
      <c r="W2256" s="439">
        <f t="shared" si="2175"/>
        <v>32.052726322797291</v>
      </c>
      <c r="X2256" s="440">
        <f t="shared" si="2175"/>
        <v>30.285006493350302</v>
      </c>
      <c r="Y2256" s="443">
        <f t="shared" si="2175"/>
        <v>28.517286663903317</v>
      </c>
      <c r="Z2256" s="439">
        <f t="shared" si="2175"/>
        <v>29.220169891559475</v>
      </c>
      <c r="AA2256" s="439">
        <f t="shared" si="2175"/>
        <v>28.415888111089256</v>
      </c>
      <c r="AB2256" s="439">
        <f t="shared" si="2175"/>
        <v>27.611606330619026</v>
      </c>
      <c r="AC2256" s="439">
        <f t="shared" si="2175"/>
        <v>26.807324550148795</v>
      </c>
      <c r="AD2256" s="440">
        <f t="shared" si="2175"/>
        <v>26.003042769678562</v>
      </c>
      <c r="AE2256" s="443">
        <f t="shared" si="2175"/>
        <v>25.198760989208331</v>
      </c>
      <c r="AF2256" s="439">
        <f t="shared" si="2175"/>
        <v>24.399633724261239</v>
      </c>
      <c r="AG2256" s="439">
        <f t="shared" si="2175"/>
        <v>23.600506459314143</v>
      </c>
      <c r="AH2256" s="439">
        <f t="shared" si="2175"/>
        <v>22.801379194367048</v>
      </c>
      <c r="AI2256" s="440">
        <f t="shared" si="2175"/>
        <v>22.002251929419948</v>
      </c>
      <c r="AJ2256" s="443">
        <f t="shared" si="2175"/>
        <v>21.203124664472853</v>
      </c>
      <c r="AK2256" s="439">
        <f t="shared" si="2175"/>
        <v>20.397134267353898</v>
      </c>
      <c r="AL2256" s="439">
        <f t="shared" si="2175"/>
        <v>19.591143870234944</v>
      </c>
      <c r="AM2256" s="439">
        <f t="shared" si="2175"/>
        <v>18.785153473115987</v>
      </c>
      <c r="AN2256" s="440">
        <f t="shared" si="2175"/>
        <v>17.979163075997032</v>
      </c>
    </row>
    <row r="2257" spans="1:40" outlineLevel="1">
      <c r="A2257" s="732" t="s">
        <v>59</v>
      </c>
      <c r="B2257" s="733"/>
      <c r="C2257" s="881"/>
      <c r="D2257" s="733"/>
      <c r="E2257" s="733"/>
      <c r="F2257" s="733"/>
      <c r="G2257" s="730"/>
      <c r="H2257" s="733"/>
      <c r="I2257" s="730"/>
      <c r="J2257" s="729"/>
      <c r="K2257" s="730"/>
      <c r="L2257" s="730"/>
      <c r="M2257" s="730"/>
      <c r="N2257" s="730"/>
      <c r="O2257" s="729"/>
      <c r="P2257" s="730"/>
      <c r="Q2257" s="730"/>
      <c r="R2257" s="730"/>
      <c r="S2257" s="731"/>
      <c r="T2257" s="730"/>
      <c r="U2257" s="730"/>
      <c r="V2257" s="730"/>
      <c r="W2257" s="730"/>
      <c r="X2257" s="731"/>
      <c r="Y2257" s="729"/>
      <c r="Z2257" s="730"/>
      <c r="AA2257" s="730"/>
      <c r="AB2257" s="730"/>
      <c r="AC2257" s="730"/>
      <c r="AD2257" s="731"/>
      <c r="AE2257" s="729"/>
      <c r="AF2257" s="730"/>
      <c r="AG2257" s="730"/>
      <c r="AH2257" s="730"/>
      <c r="AI2257" s="731"/>
      <c r="AJ2257" s="729"/>
      <c r="AK2257" s="730"/>
      <c r="AL2257" s="730"/>
      <c r="AM2257" s="730"/>
      <c r="AN2257" s="731"/>
    </row>
    <row r="2258" spans="1:40" outlineLevel="2">
      <c r="A2258" s="882">
        <f>ROW()</f>
        <v>2258</v>
      </c>
      <c r="B2258" s="453"/>
      <c r="D2258" s="452" t="s">
        <v>300</v>
      </c>
      <c r="H2258" s="458"/>
      <c r="I2258" s="458"/>
      <c r="J2258" s="443"/>
      <c r="K2258" s="439"/>
      <c r="L2258" s="439"/>
      <c r="M2258" s="439"/>
      <c r="N2258" s="439"/>
      <c r="O2258" s="443"/>
      <c r="P2258" s="439"/>
      <c r="Q2258" s="439"/>
      <c r="R2258" s="439"/>
      <c r="S2258" s="440"/>
      <c r="T2258" s="27">
        <f>T$660</f>
        <v>11.373536840591987</v>
      </c>
      <c r="U2258" s="439"/>
      <c r="V2258" s="439"/>
      <c r="W2258" s="439"/>
      <c r="X2258" s="440"/>
      <c r="Y2258" s="443"/>
      <c r="Z2258" s="439"/>
      <c r="AA2258" s="439"/>
      <c r="AB2258" s="439"/>
      <c r="AC2258" s="439"/>
      <c r="AD2258" s="440"/>
      <c r="AE2258" s="443"/>
      <c r="AF2258" s="439"/>
      <c r="AG2258" s="439"/>
      <c r="AH2258" s="439"/>
      <c r="AI2258" s="440"/>
      <c r="AJ2258" s="443"/>
      <c r="AK2258" s="439"/>
      <c r="AL2258" s="439"/>
      <c r="AM2258" s="439"/>
      <c r="AN2258" s="440"/>
    </row>
    <row r="2259" spans="1:40" outlineLevel="2">
      <c r="A2259" s="882">
        <f>ROW()</f>
        <v>2259</v>
      </c>
      <c r="B2259" s="453"/>
      <c r="D2259" s="452" t="s">
        <v>301</v>
      </c>
      <c r="H2259" s="458"/>
      <c r="I2259" s="458"/>
      <c r="J2259" s="443"/>
      <c r="K2259" s="439"/>
      <c r="L2259" s="439"/>
      <c r="M2259" s="439"/>
      <c r="N2259" s="439"/>
      <c r="O2259" s="443"/>
      <c r="P2259" s="439"/>
      <c r="Q2259" s="439"/>
      <c r="R2259" s="439"/>
      <c r="S2259" s="440"/>
      <c r="T2259" s="27">
        <f>T$661</f>
        <v>0</v>
      </c>
      <c r="U2259" s="439"/>
      <c r="V2259" s="439"/>
      <c r="W2259" s="439"/>
      <c r="X2259" s="440"/>
      <c r="Y2259" s="443"/>
      <c r="Z2259" s="439"/>
      <c r="AA2259" s="439"/>
      <c r="AB2259" s="439"/>
      <c r="AC2259" s="439"/>
      <c r="AD2259" s="440"/>
      <c r="AE2259" s="443"/>
      <c r="AF2259" s="439"/>
      <c r="AG2259" s="439"/>
      <c r="AH2259" s="439"/>
      <c r="AI2259" s="440"/>
      <c r="AJ2259" s="443"/>
      <c r="AK2259" s="439"/>
      <c r="AL2259" s="439"/>
      <c r="AM2259" s="439"/>
      <c r="AN2259" s="440"/>
    </row>
    <row r="2260" spans="1:40" outlineLevel="2">
      <c r="A2260" s="882">
        <f>ROW()</f>
        <v>2260</v>
      </c>
      <c r="B2260" s="453"/>
      <c r="D2260" s="452" t="s">
        <v>29</v>
      </c>
      <c r="H2260" s="458"/>
      <c r="I2260" s="458"/>
      <c r="J2260" s="443"/>
      <c r="K2260" s="439"/>
      <c r="L2260" s="439"/>
      <c r="M2260" s="439"/>
      <c r="N2260" s="439"/>
      <c r="O2260" s="443"/>
      <c r="P2260" s="439"/>
      <c r="Q2260" s="439"/>
      <c r="R2260" s="439"/>
      <c r="S2260" s="440"/>
      <c r="T2260" s="27">
        <f>T$662</f>
        <v>0</v>
      </c>
      <c r="U2260" s="439"/>
      <c r="V2260" s="439"/>
      <c r="W2260" s="439"/>
      <c r="X2260" s="440"/>
      <c r="Y2260" s="443"/>
      <c r="Z2260" s="439"/>
      <c r="AA2260" s="439"/>
      <c r="AB2260" s="439"/>
      <c r="AC2260" s="439"/>
      <c r="AD2260" s="440"/>
      <c r="AE2260" s="443"/>
      <c r="AF2260" s="439"/>
      <c r="AG2260" s="439"/>
      <c r="AH2260" s="439"/>
      <c r="AI2260" s="440"/>
      <c r="AJ2260" s="443"/>
      <c r="AK2260" s="439"/>
      <c r="AL2260" s="439"/>
      <c r="AM2260" s="439"/>
      <c r="AN2260" s="440"/>
    </row>
    <row r="2261" spans="1:40" outlineLevel="2">
      <c r="A2261" s="882">
        <f>ROW()</f>
        <v>2261</v>
      </c>
      <c r="B2261" s="453"/>
      <c r="D2261" s="452" t="s">
        <v>30</v>
      </c>
      <c r="H2261" s="458"/>
      <c r="I2261" s="458"/>
      <c r="J2261" s="443"/>
      <c r="K2261" s="439"/>
      <c r="L2261" s="439"/>
      <c r="M2261" s="439"/>
      <c r="N2261" s="439"/>
      <c r="O2261" s="443"/>
      <c r="P2261" s="439"/>
      <c r="Q2261" s="439"/>
      <c r="R2261" s="439"/>
      <c r="S2261" s="440"/>
      <c r="T2261" s="27">
        <f>T$663</f>
        <v>6.6257229479426636</v>
      </c>
      <c r="U2261" s="439"/>
      <c r="V2261" s="439"/>
      <c r="W2261" s="439"/>
      <c r="X2261" s="440"/>
      <c r="Y2261" s="443"/>
      <c r="Z2261" s="439"/>
      <c r="AA2261" s="439"/>
      <c r="AB2261" s="439"/>
      <c r="AC2261" s="439"/>
      <c r="AD2261" s="440"/>
      <c r="AE2261" s="443"/>
      <c r="AF2261" s="439"/>
      <c r="AG2261" s="439"/>
      <c r="AH2261" s="439"/>
      <c r="AI2261" s="440"/>
      <c r="AJ2261" s="443"/>
      <c r="AK2261" s="439"/>
      <c r="AL2261" s="439"/>
      <c r="AM2261" s="439"/>
      <c r="AN2261" s="440"/>
    </row>
    <row r="2262" spans="1:40" outlineLevel="2">
      <c r="A2262" s="882">
        <f>ROW()</f>
        <v>2262</v>
      </c>
      <c r="B2262" s="453"/>
      <c r="D2262" s="452" t="s">
        <v>31</v>
      </c>
      <c r="H2262" s="458"/>
      <c r="I2262" s="458"/>
      <c r="J2262" s="443"/>
      <c r="K2262" s="439"/>
      <c r="L2262" s="439"/>
      <c r="M2262" s="439"/>
      <c r="N2262" s="439"/>
      <c r="O2262" s="443"/>
      <c r="P2262" s="439"/>
      <c r="Q2262" s="439"/>
      <c r="R2262" s="439"/>
      <c r="S2262" s="440"/>
      <c r="T2262" s="27">
        <f>T$664</f>
        <v>0</v>
      </c>
      <c r="U2262" s="439"/>
      <c r="V2262" s="439"/>
      <c r="W2262" s="439"/>
      <c r="X2262" s="440"/>
      <c r="Y2262" s="443"/>
      <c r="Z2262" s="439"/>
      <c r="AA2262" s="439"/>
      <c r="AB2262" s="439"/>
      <c r="AC2262" s="439"/>
      <c r="AD2262" s="440"/>
      <c r="AE2262" s="443"/>
      <c r="AF2262" s="439"/>
      <c r="AG2262" s="439"/>
      <c r="AH2262" s="439"/>
      <c r="AI2262" s="440"/>
      <c r="AJ2262" s="443"/>
      <c r="AK2262" s="439"/>
      <c r="AL2262" s="439"/>
      <c r="AM2262" s="439"/>
      <c r="AN2262" s="440"/>
    </row>
    <row r="2263" spans="1:40" outlineLevel="2">
      <c r="A2263" s="882">
        <f>ROW()</f>
        <v>2263</v>
      </c>
      <c r="B2263" s="453"/>
      <c r="D2263" s="452" t="s">
        <v>32</v>
      </c>
      <c r="H2263" s="458"/>
      <c r="I2263" s="458"/>
      <c r="J2263" s="443"/>
      <c r="K2263" s="439"/>
      <c r="L2263" s="439"/>
      <c r="M2263" s="439"/>
      <c r="N2263" s="439"/>
      <c r="O2263" s="443"/>
      <c r="P2263" s="439"/>
      <c r="Q2263" s="439"/>
      <c r="R2263" s="439"/>
      <c r="S2263" s="440"/>
      <c r="T2263" s="27">
        <f>T$665</f>
        <v>0.35354341415033758</v>
      </c>
      <c r="U2263" s="439"/>
      <c r="V2263" s="439"/>
      <c r="W2263" s="439"/>
      <c r="X2263" s="440"/>
      <c r="Y2263" s="443"/>
      <c r="Z2263" s="439"/>
      <c r="AA2263" s="439"/>
      <c r="AB2263" s="439"/>
      <c r="AC2263" s="439"/>
      <c r="AD2263" s="440"/>
      <c r="AE2263" s="443"/>
      <c r="AF2263" s="439"/>
      <c r="AG2263" s="439"/>
      <c r="AH2263" s="439"/>
      <c r="AI2263" s="440"/>
      <c r="AJ2263" s="443"/>
      <c r="AK2263" s="439"/>
      <c r="AL2263" s="439"/>
      <c r="AM2263" s="439"/>
      <c r="AN2263" s="440"/>
    </row>
    <row r="2264" spans="1:40" outlineLevel="2">
      <c r="A2264" s="882">
        <f>ROW()</f>
        <v>2264</v>
      </c>
      <c r="B2264" s="453"/>
      <c r="D2264" s="452" t="s">
        <v>33</v>
      </c>
      <c r="H2264" s="458"/>
      <c r="I2264" s="458"/>
      <c r="J2264" s="443"/>
      <c r="K2264" s="439"/>
      <c r="L2264" s="439"/>
      <c r="M2264" s="439"/>
      <c r="N2264" s="439"/>
      <c r="O2264" s="443"/>
      <c r="P2264" s="439"/>
      <c r="Q2264" s="439"/>
      <c r="R2264" s="439"/>
      <c r="S2264" s="440"/>
      <c r="T2264" s="27">
        <f>T$666</f>
        <v>2.3952329395724847</v>
      </c>
      <c r="U2264" s="439"/>
      <c r="V2264" s="439"/>
      <c r="W2264" s="439"/>
      <c r="X2264" s="440"/>
      <c r="Y2264" s="443"/>
      <c r="Z2264" s="439"/>
      <c r="AA2264" s="439"/>
      <c r="AB2264" s="439"/>
      <c r="AC2264" s="439"/>
      <c r="AD2264" s="440"/>
      <c r="AE2264" s="443"/>
      <c r="AF2264" s="439"/>
      <c r="AG2264" s="439"/>
      <c r="AH2264" s="439"/>
      <c r="AI2264" s="440"/>
      <c r="AJ2264" s="443"/>
      <c r="AK2264" s="439"/>
      <c r="AL2264" s="439"/>
      <c r="AM2264" s="439"/>
      <c r="AN2264" s="440"/>
    </row>
    <row r="2265" spans="1:40" outlineLevel="2">
      <c r="A2265" s="882">
        <f>ROW()</f>
        <v>2265</v>
      </c>
      <c r="B2265" s="453"/>
      <c r="D2265" s="452" t="s">
        <v>27</v>
      </c>
      <c r="H2265" s="458"/>
      <c r="I2265" s="458"/>
      <c r="J2265" s="443"/>
      <c r="K2265" s="439"/>
      <c r="L2265" s="439"/>
      <c r="M2265" s="439"/>
      <c r="N2265" s="439"/>
      <c r="O2265" s="443"/>
      <c r="P2265" s="439"/>
      <c r="Q2265" s="439"/>
      <c r="R2265" s="439"/>
      <c r="S2265" s="440"/>
      <c r="T2265" s="27">
        <f>T$667</f>
        <v>0.15037758365519185</v>
      </c>
      <c r="U2265" s="439"/>
      <c r="V2265" s="439"/>
      <c r="W2265" s="439"/>
      <c r="X2265" s="440"/>
      <c r="Y2265" s="443"/>
      <c r="Z2265" s="439"/>
      <c r="AA2265" s="439"/>
      <c r="AB2265" s="439"/>
      <c r="AC2265" s="439"/>
      <c r="AD2265" s="440"/>
      <c r="AE2265" s="443"/>
      <c r="AF2265" s="439"/>
      <c r="AG2265" s="439"/>
      <c r="AH2265" s="439"/>
      <c r="AI2265" s="440"/>
      <c r="AJ2265" s="443"/>
      <c r="AK2265" s="439"/>
      <c r="AL2265" s="439"/>
      <c r="AM2265" s="439"/>
      <c r="AN2265" s="440"/>
    </row>
    <row r="2266" spans="1:40" outlineLevel="2">
      <c r="A2266" s="882">
        <f>ROW()</f>
        <v>2266</v>
      </c>
      <c r="B2266" s="453"/>
      <c r="D2266" s="452" t="s">
        <v>34</v>
      </c>
      <c r="H2266" s="458"/>
      <c r="I2266" s="458"/>
      <c r="J2266" s="443"/>
      <c r="K2266" s="439"/>
      <c r="L2266" s="439"/>
      <c r="M2266" s="439"/>
      <c r="N2266" s="439"/>
      <c r="O2266" s="443"/>
      <c r="P2266" s="439"/>
      <c r="Q2266" s="439"/>
      <c r="R2266" s="439"/>
      <c r="S2266" s="440"/>
      <c r="T2266" s="27">
        <f>T$668</f>
        <v>12.261723643196573</v>
      </c>
      <c r="U2266" s="439"/>
      <c r="V2266" s="439"/>
      <c r="W2266" s="439"/>
      <c r="X2266" s="440"/>
      <c r="Y2266" s="443"/>
      <c r="Z2266" s="439"/>
      <c r="AA2266" s="439"/>
      <c r="AB2266" s="439"/>
      <c r="AC2266" s="439"/>
      <c r="AD2266" s="440"/>
      <c r="AE2266" s="443"/>
      <c r="AF2266" s="439"/>
      <c r="AG2266" s="439"/>
      <c r="AH2266" s="439"/>
      <c r="AI2266" s="440"/>
      <c r="AJ2266" s="443"/>
      <c r="AK2266" s="439"/>
      <c r="AL2266" s="439"/>
      <c r="AM2266" s="439"/>
      <c r="AN2266" s="440"/>
    </row>
    <row r="2267" spans="1:40" outlineLevel="2">
      <c r="A2267" s="882">
        <f>ROW()</f>
        <v>2267</v>
      </c>
      <c r="B2267" s="453"/>
      <c r="D2267" s="452" t="s">
        <v>35</v>
      </c>
      <c r="H2267" s="458"/>
      <c r="I2267" s="458"/>
      <c r="J2267" s="443"/>
      <c r="K2267" s="439"/>
      <c r="L2267" s="439"/>
      <c r="M2267" s="439"/>
      <c r="N2267" s="439"/>
      <c r="O2267" s="443"/>
      <c r="P2267" s="439"/>
      <c r="Q2267" s="439"/>
      <c r="R2267" s="439"/>
      <c r="S2267" s="440"/>
      <c r="T2267" s="27">
        <f>T$669</f>
        <v>5.1278474836349105E-15</v>
      </c>
      <c r="U2267" s="439"/>
      <c r="V2267" s="439"/>
      <c r="W2267" s="439"/>
      <c r="X2267" s="440"/>
      <c r="Y2267" s="443"/>
      <c r="Z2267" s="439"/>
      <c r="AA2267" s="439"/>
      <c r="AB2267" s="439"/>
      <c r="AC2267" s="439"/>
      <c r="AD2267" s="440"/>
      <c r="AE2267" s="443"/>
      <c r="AF2267" s="439"/>
      <c r="AG2267" s="439"/>
      <c r="AH2267" s="439"/>
      <c r="AI2267" s="440"/>
      <c r="AJ2267" s="443"/>
      <c r="AK2267" s="439"/>
      <c r="AL2267" s="439"/>
      <c r="AM2267" s="439"/>
      <c r="AN2267" s="440"/>
    </row>
    <row r="2268" spans="1:40" outlineLevel="2">
      <c r="A2268" s="882">
        <f>ROW()</f>
        <v>2268</v>
      </c>
      <c r="B2268" s="453"/>
      <c r="D2268" s="452" t="s">
        <v>302</v>
      </c>
      <c r="H2268" s="458"/>
      <c r="I2268" s="458"/>
      <c r="J2268" s="443"/>
      <c r="K2268" s="439"/>
      <c r="L2268" s="439"/>
      <c r="M2268" s="439"/>
      <c r="N2268" s="439"/>
      <c r="O2268" s="443"/>
      <c r="P2268" s="439"/>
      <c r="Q2268" s="439"/>
      <c r="R2268" s="439"/>
      <c r="S2268" s="440"/>
      <c r="T2268" s="27">
        <f>T$670</f>
        <v>0</v>
      </c>
      <c r="U2268" s="439"/>
      <c r="V2268" s="439"/>
      <c r="W2268" s="439"/>
      <c r="X2268" s="440"/>
      <c r="Y2268" s="443"/>
      <c r="Z2268" s="439"/>
      <c r="AA2268" s="439"/>
      <c r="AB2268" s="439"/>
      <c r="AC2268" s="439"/>
      <c r="AD2268" s="440"/>
      <c r="AE2268" s="443"/>
      <c r="AF2268" s="439"/>
      <c r="AG2268" s="439"/>
      <c r="AH2268" s="439"/>
      <c r="AI2268" s="440"/>
      <c r="AJ2268" s="443"/>
      <c r="AK2268" s="439"/>
      <c r="AL2268" s="439"/>
      <c r="AM2268" s="439"/>
      <c r="AN2268" s="440"/>
    </row>
    <row r="2269" spans="1:40" outlineLevel="2">
      <c r="A2269" s="882">
        <f>ROW()</f>
        <v>2269</v>
      </c>
      <c r="B2269" s="453"/>
      <c r="D2269" s="452" t="s">
        <v>36</v>
      </c>
      <c r="H2269" s="458"/>
      <c r="I2269" s="458"/>
      <c r="J2269" s="443"/>
      <c r="K2269" s="439"/>
      <c r="L2269" s="439"/>
      <c r="M2269" s="439"/>
      <c r="N2269" s="439"/>
      <c r="O2269" s="443"/>
      <c r="P2269" s="439"/>
      <c r="Q2269" s="439"/>
      <c r="R2269" s="439"/>
      <c r="S2269" s="440"/>
      <c r="T2269" s="27">
        <f>T$671</f>
        <v>2.4280286125820219</v>
      </c>
      <c r="U2269" s="439"/>
      <c r="V2269" s="439"/>
      <c r="W2269" s="439"/>
      <c r="X2269" s="440"/>
      <c r="Y2269" s="443"/>
      <c r="Z2269" s="439"/>
      <c r="AA2269" s="439"/>
      <c r="AB2269" s="439"/>
      <c r="AC2269" s="439"/>
      <c r="AD2269" s="440"/>
      <c r="AE2269" s="443"/>
      <c r="AF2269" s="439"/>
      <c r="AG2269" s="439"/>
      <c r="AH2269" s="439"/>
      <c r="AI2269" s="440"/>
      <c r="AJ2269" s="443"/>
      <c r="AK2269" s="439"/>
      <c r="AL2269" s="439"/>
      <c r="AM2269" s="439"/>
      <c r="AN2269" s="440"/>
    </row>
    <row r="2270" spans="1:40" outlineLevel="2">
      <c r="A2270" s="882">
        <f>ROW()</f>
        <v>2270</v>
      </c>
      <c r="B2270" s="453"/>
      <c r="D2270" s="452" t="s">
        <v>583</v>
      </c>
      <c r="H2270" s="458"/>
      <c r="I2270" s="458"/>
      <c r="J2270" s="443"/>
      <c r="K2270" s="439"/>
      <c r="L2270" s="439"/>
      <c r="M2270" s="439"/>
      <c r="N2270" s="439"/>
      <c r="O2270" s="443"/>
      <c r="P2270" s="439"/>
      <c r="Q2270" s="439"/>
      <c r="R2270" s="439"/>
      <c r="S2270" s="440"/>
      <c r="T2270" s="27">
        <f>T$672</f>
        <v>0</v>
      </c>
      <c r="U2270" s="439"/>
      <c r="V2270" s="439"/>
      <c r="W2270" s="439"/>
      <c r="X2270" s="440"/>
      <c r="Y2270" s="443"/>
      <c r="Z2270" s="439"/>
      <c r="AA2270" s="439"/>
      <c r="AB2270" s="439"/>
      <c r="AC2270" s="439"/>
      <c r="AD2270" s="440"/>
      <c r="AE2270" s="443"/>
      <c r="AF2270" s="439"/>
      <c r="AG2270" s="439"/>
      <c r="AH2270" s="439"/>
      <c r="AI2270" s="440"/>
      <c r="AJ2270" s="443"/>
      <c r="AK2270" s="439"/>
      <c r="AL2270" s="439"/>
      <c r="AM2270" s="439"/>
      <c r="AN2270" s="440"/>
    </row>
    <row r="2271" spans="1:40" outlineLevel="2">
      <c r="A2271" s="882">
        <f>ROW()</f>
        <v>2271</v>
      </c>
      <c r="B2271" s="453"/>
      <c r="D2271" s="452" t="s">
        <v>81</v>
      </c>
      <c r="H2271" s="458"/>
      <c r="I2271" s="458"/>
      <c r="J2271" s="443"/>
      <c r="K2271" s="439"/>
      <c r="L2271" s="439"/>
      <c r="M2271" s="439"/>
      <c r="N2271" s="439"/>
      <c r="O2271" s="443"/>
      <c r="P2271" s="439"/>
      <c r="Q2271" s="439"/>
      <c r="R2271" s="439"/>
      <c r="S2271" s="440"/>
      <c r="T2271" s="27">
        <f>T$673</f>
        <v>0</v>
      </c>
      <c r="U2271" s="439"/>
      <c r="V2271" s="439"/>
      <c r="W2271" s="439"/>
      <c r="X2271" s="440"/>
      <c r="Y2271" s="443"/>
      <c r="Z2271" s="439"/>
      <c r="AA2271" s="439"/>
      <c r="AB2271" s="439"/>
      <c r="AC2271" s="439"/>
      <c r="AD2271" s="440"/>
      <c r="AE2271" s="443"/>
      <c r="AF2271" s="439"/>
      <c r="AG2271" s="439"/>
      <c r="AH2271" s="439"/>
      <c r="AI2271" s="440"/>
      <c r="AJ2271" s="443"/>
      <c r="AK2271" s="439"/>
      <c r="AL2271" s="439"/>
      <c r="AM2271" s="439"/>
      <c r="AN2271" s="440"/>
    </row>
    <row r="2272" spans="1:40" outlineLevel="2">
      <c r="A2272" s="882">
        <f>ROW()</f>
        <v>2272</v>
      </c>
      <c r="B2272" s="453"/>
      <c r="D2272" s="452" t="s">
        <v>28</v>
      </c>
      <c r="H2272" s="458"/>
      <c r="I2272" s="458"/>
      <c r="J2272" s="443"/>
      <c r="K2272" s="439"/>
      <c r="L2272" s="439"/>
      <c r="M2272" s="439"/>
      <c r="N2272" s="439"/>
      <c r="O2272" s="443"/>
      <c r="P2272" s="439"/>
      <c r="Q2272" s="439"/>
      <c r="R2272" s="439"/>
      <c r="S2272" s="440"/>
      <c r="T2272" s="27">
        <f>T$674</f>
        <v>0</v>
      </c>
      <c r="U2272" s="439"/>
      <c r="V2272" s="439"/>
      <c r="W2272" s="439"/>
      <c r="X2272" s="440"/>
      <c r="Y2272" s="443"/>
      <c r="Z2272" s="439"/>
      <c r="AA2272" s="439"/>
      <c r="AB2272" s="439"/>
      <c r="AC2272" s="439"/>
      <c r="AD2272" s="440"/>
      <c r="AE2272" s="443"/>
      <c r="AF2272" s="439"/>
      <c r="AG2272" s="439"/>
      <c r="AH2272" s="439"/>
      <c r="AI2272" s="440"/>
      <c r="AJ2272" s="443"/>
      <c r="AK2272" s="439"/>
      <c r="AL2272" s="439"/>
      <c r="AM2272" s="439"/>
      <c r="AN2272" s="440"/>
    </row>
    <row r="2273" spans="1:40" outlineLevel="2">
      <c r="A2273" s="882">
        <f>ROW()</f>
        <v>2273</v>
      </c>
      <c r="B2273" s="453"/>
      <c r="D2273" s="456" t="s">
        <v>443</v>
      </c>
      <c r="E2273" s="456"/>
      <c r="F2273" s="456"/>
      <c r="G2273" s="456"/>
      <c r="H2273" s="460"/>
      <c r="I2273" s="460"/>
      <c r="J2273" s="462"/>
      <c r="K2273" s="441"/>
      <c r="L2273" s="441"/>
      <c r="M2273" s="441"/>
      <c r="N2273" s="441"/>
      <c r="O2273" s="462"/>
      <c r="P2273" s="441"/>
      <c r="Q2273" s="441"/>
      <c r="R2273" s="441"/>
      <c r="S2273" s="442"/>
      <c r="T2273" s="30">
        <f>T$675</f>
        <v>0</v>
      </c>
      <c r="U2273" s="441"/>
      <c r="V2273" s="441"/>
      <c r="W2273" s="441"/>
      <c r="X2273" s="442"/>
      <c r="Y2273" s="462"/>
      <c r="Z2273" s="441"/>
      <c r="AA2273" s="441"/>
      <c r="AB2273" s="441"/>
      <c r="AC2273" s="441"/>
      <c r="AD2273" s="442"/>
      <c r="AE2273" s="462"/>
      <c r="AF2273" s="441"/>
      <c r="AG2273" s="441"/>
      <c r="AH2273" s="441"/>
      <c r="AI2273" s="442"/>
      <c r="AJ2273" s="462"/>
      <c r="AK2273" s="441"/>
      <c r="AL2273" s="441"/>
      <c r="AM2273" s="441"/>
      <c r="AN2273" s="442"/>
    </row>
    <row r="2274" spans="1:40" outlineLevel="2">
      <c r="A2274" s="882">
        <f>ROW()</f>
        <v>2274</v>
      </c>
      <c r="B2274" s="453"/>
      <c r="D2274" s="452" t="s">
        <v>24</v>
      </c>
      <c r="H2274" s="458"/>
      <c r="I2274" s="458"/>
      <c r="J2274" s="443"/>
      <c r="K2274" s="439"/>
      <c r="L2274" s="439"/>
      <c r="M2274" s="439"/>
      <c r="N2274" s="439"/>
      <c r="O2274" s="443"/>
      <c r="P2274" s="439"/>
      <c r="Q2274" s="439"/>
      <c r="R2274" s="439"/>
      <c r="S2274" s="440"/>
      <c r="T2274" s="439">
        <f>SUM(T2258:T2273)</f>
        <v>35.588165981691262</v>
      </c>
      <c r="U2274" s="439"/>
      <c r="V2274" s="439"/>
      <c r="W2274" s="439"/>
      <c r="X2274" s="440"/>
      <c r="Y2274" s="443"/>
      <c r="Z2274" s="439"/>
      <c r="AA2274" s="439"/>
      <c r="AB2274" s="439"/>
      <c r="AC2274" s="439"/>
      <c r="AD2274" s="440"/>
      <c r="AE2274" s="443"/>
      <c r="AF2274" s="439"/>
      <c r="AG2274" s="439"/>
      <c r="AH2274" s="439"/>
      <c r="AI2274" s="440"/>
      <c r="AJ2274" s="443"/>
      <c r="AK2274" s="439"/>
      <c r="AL2274" s="439"/>
      <c r="AM2274" s="439"/>
      <c r="AN2274" s="440"/>
    </row>
    <row r="2275" spans="1:40" outlineLevel="1">
      <c r="A2275" s="732" t="s">
        <v>238</v>
      </c>
      <c r="B2275" s="733"/>
      <c r="C2275" s="881"/>
      <c r="D2275" s="733"/>
      <c r="E2275" s="733"/>
      <c r="F2275" s="733"/>
      <c r="G2275" s="730"/>
      <c r="H2275" s="733"/>
      <c r="I2275" s="730"/>
      <c r="J2275" s="729"/>
      <c r="K2275" s="730"/>
      <c r="L2275" s="730"/>
      <c r="M2275" s="730"/>
      <c r="N2275" s="730"/>
      <c r="O2275" s="729"/>
      <c r="P2275" s="730"/>
      <c r="Q2275" s="730"/>
      <c r="R2275" s="730"/>
      <c r="S2275" s="731"/>
      <c r="T2275" s="730"/>
      <c r="U2275" s="730"/>
      <c r="V2275" s="730"/>
      <c r="W2275" s="730"/>
      <c r="X2275" s="731"/>
      <c r="Y2275" s="729"/>
      <c r="Z2275" s="730"/>
      <c r="AA2275" s="730"/>
      <c r="AB2275" s="730"/>
      <c r="AC2275" s="730"/>
      <c r="AD2275" s="731"/>
      <c r="AE2275" s="729"/>
      <c r="AF2275" s="730"/>
      <c r="AG2275" s="730"/>
      <c r="AH2275" s="730"/>
      <c r="AI2275" s="731"/>
      <c r="AJ2275" s="729"/>
      <c r="AK2275" s="730"/>
      <c r="AL2275" s="730"/>
      <c r="AM2275" s="730"/>
      <c r="AN2275" s="731"/>
    </row>
    <row r="2276" spans="1:40" outlineLevel="2">
      <c r="A2276" s="882">
        <f>ROW()</f>
        <v>2276</v>
      </c>
      <c r="B2276" s="453"/>
      <c r="D2276" s="1205" t="s">
        <v>300</v>
      </c>
      <c r="E2276" s="1205"/>
      <c r="F2276" s="1205"/>
      <c r="G2276" s="1205"/>
      <c r="H2276" s="4"/>
      <c r="I2276" s="4"/>
      <c r="J2276" s="329"/>
      <c r="K2276" s="4"/>
      <c r="L2276" s="4"/>
      <c r="M2276" s="4"/>
      <c r="N2276" s="4"/>
      <c r="O2276" s="329"/>
      <c r="P2276" s="4"/>
      <c r="Q2276" s="4"/>
      <c r="R2276" s="4"/>
      <c r="S2276" s="316"/>
      <c r="T2276" s="53">
        <f>T$678</f>
        <v>0</v>
      </c>
      <c r="U2276" s="53"/>
      <c r="V2276" s="53"/>
      <c r="W2276" s="53"/>
      <c r="X2276" s="44"/>
      <c r="Y2276" s="252"/>
      <c r="Z2276" s="53"/>
      <c r="AA2276" s="53"/>
      <c r="AB2276" s="53"/>
      <c r="AC2276" s="53"/>
      <c r="AD2276" s="44"/>
      <c r="AE2276" s="252"/>
      <c r="AF2276" s="53"/>
      <c r="AG2276" s="53"/>
      <c r="AH2276" s="53"/>
      <c r="AI2276" s="44"/>
      <c r="AJ2276" s="252"/>
      <c r="AK2276" s="53"/>
      <c r="AL2276" s="53"/>
      <c r="AM2276" s="53"/>
      <c r="AN2276" s="44"/>
    </row>
    <row r="2277" spans="1:40" outlineLevel="2">
      <c r="A2277" s="882">
        <f>ROW()</f>
        <v>2277</v>
      </c>
      <c r="B2277" s="453"/>
      <c r="D2277" s="1205" t="s">
        <v>301</v>
      </c>
      <c r="E2277" s="1205"/>
      <c r="F2277" s="1205"/>
      <c r="G2277" s="1205"/>
      <c r="H2277" s="4"/>
      <c r="I2277" s="4"/>
      <c r="J2277" s="329"/>
      <c r="K2277" s="4"/>
      <c r="L2277" s="4"/>
      <c r="M2277" s="4"/>
      <c r="N2277" s="4"/>
      <c r="O2277" s="329"/>
      <c r="P2277" s="4"/>
      <c r="Q2277" s="4"/>
      <c r="R2277" s="4"/>
      <c r="S2277" s="316"/>
      <c r="T2277" s="53">
        <f>T$679</f>
        <v>0</v>
      </c>
      <c r="U2277" s="53"/>
      <c r="V2277" s="53"/>
      <c r="W2277" s="53"/>
      <c r="X2277" s="44"/>
      <c r="Y2277" s="252"/>
      <c r="Z2277" s="53"/>
      <c r="AA2277" s="53"/>
      <c r="AB2277" s="53"/>
      <c r="AC2277" s="53"/>
      <c r="AD2277" s="44"/>
      <c r="AE2277" s="252"/>
      <c r="AF2277" s="53"/>
      <c r="AG2277" s="53"/>
      <c r="AH2277" s="53"/>
      <c r="AI2277" s="44"/>
      <c r="AJ2277" s="252"/>
      <c r="AK2277" s="53"/>
      <c r="AL2277" s="53"/>
      <c r="AM2277" s="53"/>
      <c r="AN2277" s="44"/>
    </row>
    <row r="2278" spans="1:40" outlineLevel="2">
      <c r="A2278" s="882">
        <f>ROW()</f>
        <v>2278</v>
      </c>
      <c r="B2278" s="453"/>
      <c r="D2278" s="1205" t="s">
        <v>29</v>
      </c>
      <c r="E2278" s="1205"/>
      <c r="F2278" s="1205"/>
      <c r="G2278" s="1205"/>
      <c r="H2278" s="4"/>
      <c r="I2278" s="4"/>
      <c r="J2278" s="329"/>
      <c r="K2278" s="4"/>
      <c r="L2278" s="4"/>
      <c r="M2278" s="4"/>
      <c r="N2278" s="4"/>
      <c r="O2278" s="329"/>
      <c r="P2278" s="4"/>
      <c r="Q2278" s="4"/>
      <c r="R2278" s="4"/>
      <c r="S2278" s="316"/>
      <c r="T2278" s="53">
        <f>T$680</f>
        <v>0</v>
      </c>
      <c r="U2278" s="53"/>
      <c r="V2278" s="53"/>
      <c r="W2278" s="53"/>
      <c r="X2278" s="44"/>
      <c r="Y2278" s="252"/>
      <c r="Z2278" s="53"/>
      <c r="AA2278" s="53"/>
      <c r="AB2278" s="53"/>
      <c r="AC2278" s="53"/>
      <c r="AD2278" s="44"/>
      <c r="AE2278" s="252"/>
      <c r="AF2278" s="53"/>
      <c r="AG2278" s="53"/>
      <c r="AH2278" s="53"/>
      <c r="AI2278" s="44"/>
      <c r="AJ2278" s="252"/>
      <c r="AK2278" s="53"/>
      <c r="AL2278" s="53"/>
      <c r="AM2278" s="53"/>
      <c r="AN2278" s="44"/>
    </row>
    <row r="2279" spans="1:40" outlineLevel="2">
      <c r="A2279" s="882">
        <f>ROW()</f>
        <v>2279</v>
      </c>
      <c r="B2279" s="453"/>
      <c r="D2279" s="1205" t="s">
        <v>30</v>
      </c>
      <c r="E2279" s="1205"/>
      <c r="F2279" s="1205"/>
      <c r="G2279" s="1205"/>
      <c r="H2279" s="4"/>
      <c r="I2279" s="4"/>
      <c r="J2279" s="329"/>
      <c r="K2279" s="4"/>
      <c r="L2279" s="4"/>
      <c r="M2279" s="4"/>
      <c r="N2279" s="4"/>
      <c r="O2279" s="329"/>
      <c r="P2279" s="4"/>
      <c r="Q2279" s="4"/>
      <c r="R2279" s="4"/>
      <c r="S2279" s="316"/>
      <c r="T2279" s="53">
        <f>T$681</f>
        <v>0</v>
      </c>
      <c r="U2279" s="53"/>
      <c r="V2279" s="53"/>
      <c r="W2279" s="53"/>
      <c r="X2279" s="44"/>
      <c r="Y2279" s="252"/>
      <c r="Z2279" s="53"/>
      <c r="AA2279" s="53"/>
      <c r="AB2279" s="53"/>
      <c r="AC2279" s="53"/>
      <c r="AD2279" s="44"/>
      <c r="AE2279" s="252"/>
      <c r="AF2279" s="53"/>
      <c r="AG2279" s="53"/>
      <c r="AH2279" s="53"/>
      <c r="AI2279" s="44"/>
      <c r="AJ2279" s="252"/>
      <c r="AK2279" s="53"/>
      <c r="AL2279" s="53"/>
      <c r="AM2279" s="53"/>
      <c r="AN2279" s="44"/>
    </row>
    <row r="2280" spans="1:40" outlineLevel="2">
      <c r="A2280" s="882">
        <f>ROW()</f>
        <v>2280</v>
      </c>
      <c r="B2280" s="453"/>
      <c r="D2280" s="1205" t="s">
        <v>31</v>
      </c>
      <c r="E2280" s="1205"/>
      <c r="F2280" s="1205"/>
      <c r="G2280" s="1205"/>
      <c r="H2280" s="4"/>
      <c r="I2280" s="4"/>
      <c r="J2280" s="329"/>
      <c r="K2280" s="4"/>
      <c r="L2280" s="4"/>
      <c r="M2280" s="4"/>
      <c r="N2280" s="4"/>
      <c r="O2280" s="329"/>
      <c r="P2280" s="4"/>
      <c r="Q2280" s="4"/>
      <c r="R2280" s="4"/>
      <c r="S2280" s="316"/>
      <c r="T2280" s="53">
        <f>T$682</f>
        <v>0</v>
      </c>
      <c r="U2280" s="53"/>
      <c r="V2280" s="53"/>
      <c r="W2280" s="53"/>
      <c r="X2280" s="44"/>
      <c r="Y2280" s="252"/>
      <c r="Z2280" s="53"/>
      <c r="AA2280" s="53"/>
      <c r="AB2280" s="53"/>
      <c r="AC2280" s="53"/>
      <c r="AD2280" s="44"/>
      <c r="AE2280" s="252"/>
      <c r="AF2280" s="53"/>
      <c r="AG2280" s="53"/>
      <c r="AH2280" s="53"/>
      <c r="AI2280" s="44"/>
      <c r="AJ2280" s="252"/>
      <c r="AK2280" s="53"/>
      <c r="AL2280" s="53"/>
      <c r="AM2280" s="53"/>
      <c r="AN2280" s="44"/>
    </row>
    <row r="2281" spans="1:40" outlineLevel="2">
      <c r="A2281" s="882">
        <f>ROW()</f>
        <v>2281</v>
      </c>
      <c r="B2281" s="453"/>
      <c r="D2281" s="1205" t="s">
        <v>32</v>
      </c>
      <c r="E2281" s="1205"/>
      <c r="F2281" s="1205"/>
      <c r="G2281" s="1205"/>
      <c r="H2281" s="4"/>
      <c r="I2281" s="4"/>
      <c r="J2281" s="329"/>
      <c r="K2281" s="4"/>
      <c r="L2281" s="4"/>
      <c r="M2281" s="4"/>
      <c r="N2281" s="4"/>
      <c r="O2281" s="329"/>
      <c r="P2281" s="4"/>
      <c r="Q2281" s="4"/>
      <c r="R2281" s="4"/>
      <c r="S2281" s="316"/>
      <c r="T2281" s="53">
        <f>T$683</f>
        <v>0</v>
      </c>
      <c r="U2281" s="53"/>
      <c r="V2281" s="53"/>
      <c r="W2281" s="53"/>
      <c r="X2281" s="44"/>
      <c r="Y2281" s="252"/>
      <c r="Z2281" s="53"/>
      <c r="AA2281" s="53"/>
      <c r="AB2281" s="53"/>
      <c r="AC2281" s="53"/>
      <c r="AD2281" s="44"/>
      <c r="AE2281" s="252"/>
      <c r="AF2281" s="53"/>
      <c r="AG2281" s="53"/>
      <c r="AH2281" s="53"/>
      <c r="AI2281" s="44"/>
      <c r="AJ2281" s="252"/>
      <c r="AK2281" s="53"/>
      <c r="AL2281" s="53"/>
      <c r="AM2281" s="53"/>
      <c r="AN2281" s="44"/>
    </row>
    <row r="2282" spans="1:40" outlineLevel="2">
      <c r="A2282" s="882">
        <f>ROW()</f>
        <v>2282</v>
      </c>
      <c r="B2282" s="453"/>
      <c r="D2282" s="1205" t="s">
        <v>33</v>
      </c>
      <c r="E2282" s="1205"/>
      <c r="F2282" s="1205"/>
      <c r="G2282" s="1205"/>
      <c r="H2282" s="4"/>
      <c r="I2282" s="4"/>
      <c r="J2282" s="329"/>
      <c r="K2282" s="4"/>
      <c r="L2282" s="4"/>
      <c r="M2282" s="4"/>
      <c r="N2282" s="4"/>
      <c r="O2282" s="329"/>
      <c r="P2282" s="4"/>
      <c r="Q2282" s="4"/>
      <c r="R2282" s="4"/>
      <c r="S2282" s="316"/>
      <c r="T2282" s="53">
        <f>T$684</f>
        <v>0</v>
      </c>
      <c r="U2282" s="53"/>
      <c r="V2282" s="53"/>
      <c r="W2282" s="53"/>
      <c r="X2282" s="44"/>
      <c r="Y2282" s="252"/>
      <c r="Z2282" s="53"/>
      <c r="AA2282" s="53"/>
      <c r="AB2282" s="53"/>
      <c r="AC2282" s="53"/>
      <c r="AD2282" s="44"/>
      <c r="AE2282" s="252"/>
      <c r="AF2282" s="53"/>
      <c r="AG2282" s="53"/>
      <c r="AH2282" s="53"/>
      <c r="AI2282" s="44"/>
      <c r="AJ2282" s="252"/>
      <c r="AK2282" s="53"/>
      <c r="AL2282" s="53"/>
      <c r="AM2282" s="53"/>
      <c r="AN2282" s="44"/>
    </row>
    <row r="2283" spans="1:40" outlineLevel="2">
      <c r="A2283" s="882">
        <f>ROW()</f>
        <v>2283</v>
      </c>
      <c r="B2283" s="453"/>
      <c r="D2283" s="1205" t="s">
        <v>27</v>
      </c>
      <c r="E2283" s="1205"/>
      <c r="F2283" s="1205"/>
      <c r="G2283" s="1205"/>
      <c r="H2283" s="4"/>
      <c r="I2283" s="4"/>
      <c r="J2283" s="329"/>
      <c r="K2283" s="4"/>
      <c r="L2283" s="4"/>
      <c r="M2283" s="4"/>
      <c r="N2283" s="4"/>
      <c r="O2283" s="329"/>
      <c r="P2283" s="4"/>
      <c r="Q2283" s="4"/>
      <c r="R2283" s="4"/>
      <c r="S2283" s="316"/>
      <c r="T2283" s="53">
        <f>T$685</f>
        <v>0</v>
      </c>
      <c r="U2283" s="53"/>
      <c r="V2283" s="53"/>
      <c r="W2283" s="53"/>
      <c r="X2283" s="44"/>
      <c r="Y2283" s="252"/>
      <c r="Z2283" s="53"/>
      <c r="AA2283" s="53"/>
      <c r="AB2283" s="53"/>
      <c r="AC2283" s="53"/>
      <c r="AD2283" s="44"/>
      <c r="AE2283" s="252"/>
      <c r="AF2283" s="53"/>
      <c r="AG2283" s="53"/>
      <c r="AH2283" s="53"/>
      <c r="AI2283" s="44"/>
      <c r="AJ2283" s="252"/>
      <c r="AK2283" s="53"/>
      <c r="AL2283" s="53"/>
      <c r="AM2283" s="53"/>
      <c r="AN2283" s="44"/>
    </row>
    <row r="2284" spans="1:40" outlineLevel="2">
      <c r="A2284" s="882">
        <f>ROW()</f>
        <v>2284</v>
      </c>
      <c r="B2284" s="453"/>
      <c r="D2284" s="1205" t="s">
        <v>34</v>
      </c>
      <c r="E2284" s="1205"/>
      <c r="F2284" s="1205"/>
      <c r="G2284" s="1205"/>
      <c r="H2284" s="4"/>
      <c r="I2284" s="4"/>
      <c r="J2284" s="329"/>
      <c r="K2284" s="4"/>
      <c r="L2284" s="4"/>
      <c r="M2284" s="4"/>
      <c r="N2284" s="4"/>
      <c r="O2284" s="329"/>
      <c r="P2284" s="4"/>
      <c r="Q2284" s="4"/>
      <c r="R2284" s="4"/>
      <c r="S2284" s="316"/>
      <c r="T2284" s="53">
        <f>T$686</f>
        <v>0</v>
      </c>
      <c r="U2284" s="53"/>
      <c r="V2284" s="53"/>
      <c r="W2284" s="53"/>
      <c r="X2284" s="44"/>
      <c r="Y2284" s="252"/>
      <c r="Z2284" s="53"/>
      <c r="AA2284" s="53"/>
      <c r="AB2284" s="53"/>
      <c r="AC2284" s="53"/>
      <c r="AD2284" s="44"/>
      <c r="AE2284" s="252"/>
      <c r="AF2284" s="53"/>
      <c r="AG2284" s="53"/>
      <c r="AH2284" s="53"/>
      <c r="AI2284" s="44"/>
      <c r="AJ2284" s="252"/>
      <c r="AK2284" s="53"/>
      <c r="AL2284" s="53"/>
      <c r="AM2284" s="53"/>
      <c r="AN2284" s="44"/>
    </row>
    <row r="2285" spans="1:40" outlineLevel="2">
      <c r="A2285" s="882">
        <f>ROW()</f>
        <v>2285</v>
      </c>
      <c r="B2285" s="453"/>
      <c r="D2285" s="1205" t="s">
        <v>35</v>
      </c>
      <c r="E2285" s="1205"/>
      <c r="F2285" s="1205"/>
      <c r="G2285" s="1205"/>
      <c r="H2285" s="4"/>
      <c r="I2285" s="4"/>
      <c r="J2285" s="329"/>
      <c r="K2285" s="4"/>
      <c r="L2285" s="4"/>
      <c r="M2285" s="4"/>
      <c r="N2285" s="4"/>
      <c r="O2285" s="329"/>
      <c r="P2285" s="4"/>
      <c r="Q2285" s="4"/>
      <c r="R2285" s="4"/>
      <c r="S2285" s="316"/>
      <c r="T2285" s="53">
        <f>T$687</f>
        <v>0</v>
      </c>
      <c r="U2285" s="53"/>
      <c r="V2285" s="53"/>
      <c r="W2285" s="53"/>
      <c r="X2285" s="44"/>
      <c r="Y2285" s="252"/>
      <c r="Z2285" s="53"/>
      <c r="AA2285" s="53"/>
      <c r="AB2285" s="53"/>
      <c r="AC2285" s="53"/>
      <c r="AD2285" s="44"/>
      <c r="AE2285" s="252"/>
      <c r="AF2285" s="53"/>
      <c r="AG2285" s="53"/>
      <c r="AH2285" s="53"/>
      <c r="AI2285" s="44"/>
      <c r="AJ2285" s="252"/>
      <c r="AK2285" s="53"/>
      <c r="AL2285" s="53"/>
      <c r="AM2285" s="53"/>
      <c r="AN2285" s="44"/>
    </row>
    <row r="2286" spans="1:40" outlineLevel="2">
      <c r="A2286" s="882">
        <f>ROW()</f>
        <v>2286</v>
      </c>
      <c r="B2286" s="453"/>
      <c r="D2286" s="1205" t="s">
        <v>302</v>
      </c>
      <c r="E2286" s="1205"/>
      <c r="F2286" s="1205"/>
      <c r="G2286" s="1205"/>
      <c r="H2286" s="4"/>
      <c r="I2286" s="4"/>
      <c r="J2286" s="329"/>
      <c r="K2286" s="4"/>
      <c r="L2286" s="4"/>
      <c r="M2286" s="4"/>
      <c r="N2286" s="4"/>
      <c r="O2286" s="329"/>
      <c r="P2286" s="4"/>
      <c r="Q2286" s="4"/>
      <c r="R2286" s="4"/>
      <c r="S2286" s="316"/>
      <c r="T2286" s="53">
        <f>T$688</f>
        <v>0</v>
      </c>
      <c r="U2286" s="53"/>
      <c r="V2286" s="53"/>
      <c r="W2286" s="53"/>
      <c r="X2286" s="44"/>
      <c r="Y2286" s="252"/>
      <c r="Z2286" s="53"/>
      <c r="AA2286" s="53"/>
      <c r="AB2286" s="53"/>
      <c r="AC2286" s="53"/>
      <c r="AD2286" s="44"/>
      <c r="AE2286" s="252"/>
      <c r="AF2286" s="53"/>
      <c r="AG2286" s="53"/>
      <c r="AH2286" s="53"/>
      <c r="AI2286" s="44"/>
      <c r="AJ2286" s="252"/>
      <c r="AK2286" s="53"/>
      <c r="AL2286" s="53"/>
      <c r="AM2286" s="53"/>
      <c r="AN2286" s="44"/>
    </row>
    <row r="2287" spans="1:40" outlineLevel="2">
      <c r="A2287" s="882">
        <f>ROW()</f>
        <v>2287</v>
      </c>
      <c r="B2287" s="453"/>
      <c r="D2287" s="1205" t="s">
        <v>36</v>
      </c>
      <c r="E2287" s="1205"/>
      <c r="F2287" s="1205"/>
      <c r="G2287" s="1205"/>
      <c r="H2287" s="4"/>
      <c r="I2287" s="4"/>
      <c r="J2287" s="329"/>
      <c r="K2287" s="4"/>
      <c r="L2287" s="4"/>
      <c r="M2287" s="4"/>
      <c r="N2287" s="4"/>
      <c r="O2287" s="329"/>
      <c r="P2287" s="4"/>
      <c r="Q2287" s="4"/>
      <c r="R2287" s="4"/>
      <c r="S2287" s="316"/>
      <c r="T2287" s="53">
        <f>T$689</f>
        <v>0</v>
      </c>
      <c r="U2287" s="53"/>
      <c r="V2287" s="53"/>
      <c r="W2287" s="53"/>
      <c r="X2287" s="44"/>
      <c r="Y2287" s="252"/>
      <c r="Z2287" s="53"/>
      <c r="AA2287" s="53"/>
      <c r="AB2287" s="53"/>
      <c r="AC2287" s="53"/>
      <c r="AD2287" s="44"/>
      <c r="AE2287" s="252"/>
      <c r="AF2287" s="53"/>
      <c r="AG2287" s="53"/>
      <c r="AH2287" s="53"/>
      <c r="AI2287" s="44"/>
      <c r="AJ2287" s="252"/>
      <c r="AK2287" s="53"/>
      <c r="AL2287" s="53"/>
      <c r="AM2287" s="53"/>
      <c r="AN2287" s="44"/>
    </row>
    <row r="2288" spans="1:40" outlineLevel="2">
      <c r="A2288" s="882">
        <f>ROW()</f>
        <v>2288</v>
      </c>
      <c r="B2288" s="453"/>
      <c r="D2288" s="1205" t="s">
        <v>583</v>
      </c>
      <c r="E2288" s="1205"/>
      <c r="F2288" s="1205"/>
      <c r="G2288" s="1205"/>
      <c r="H2288" s="4"/>
      <c r="I2288" s="4"/>
      <c r="J2288" s="329"/>
      <c r="K2288" s="4"/>
      <c r="L2288" s="4"/>
      <c r="M2288" s="4"/>
      <c r="N2288" s="4"/>
      <c r="O2288" s="329"/>
      <c r="P2288" s="4"/>
      <c r="Q2288" s="4"/>
      <c r="R2288" s="4"/>
      <c r="S2288" s="316"/>
      <c r="T2288" s="53">
        <f>T$690</f>
        <v>0</v>
      </c>
      <c r="U2288" s="53"/>
      <c r="V2288" s="53"/>
      <c r="W2288" s="53"/>
      <c r="X2288" s="44"/>
      <c r="Y2288" s="252"/>
      <c r="Z2288" s="53"/>
      <c r="AA2288" s="53"/>
      <c r="AB2288" s="53"/>
      <c r="AC2288" s="53"/>
      <c r="AD2288" s="44"/>
      <c r="AE2288" s="252"/>
      <c r="AF2288" s="53"/>
      <c r="AG2288" s="53"/>
      <c r="AH2288" s="53"/>
      <c r="AI2288" s="44"/>
      <c r="AJ2288" s="252"/>
      <c r="AK2288" s="53"/>
      <c r="AL2288" s="53"/>
      <c r="AM2288" s="53"/>
      <c r="AN2288" s="44"/>
    </row>
    <row r="2289" spans="1:40" outlineLevel="2">
      <c r="A2289" s="882">
        <f>ROW()</f>
        <v>2289</v>
      </c>
      <c r="B2289" s="453"/>
      <c r="D2289" s="1205" t="s">
        <v>81</v>
      </c>
      <c r="E2289" s="1205"/>
      <c r="F2289" s="1205"/>
      <c r="G2289" s="1205"/>
      <c r="H2289" s="4"/>
      <c r="I2289" s="4"/>
      <c r="J2289" s="329"/>
      <c r="K2289" s="4"/>
      <c r="L2289" s="4"/>
      <c r="M2289" s="4"/>
      <c r="N2289" s="4"/>
      <c r="O2289" s="329"/>
      <c r="P2289" s="4"/>
      <c r="Q2289" s="4"/>
      <c r="R2289" s="4"/>
      <c r="S2289" s="316"/>
      <c r="T2289" s="53">
        <f>T$691</f>
        <v>0</v>
      </c>
      <c r="U2289" s="53"/>
      <c r="V2289" s="53"/>
      <c r="W2289" s="53"/>
      <c r="X2289" s="44"/>
      <c r="Y2289" s="252"/>
      <c r="Z2289" s="53"/>
      <c r="AA2289" s="53"/>
      <c r="AB2289" s="53"/>
      <c r="AC2289" s="53"/>
      <c r="AD2289" s="44"/>
      <c r="AE2289" s="252"/>
      <c r="AF2289" s="53"/>
      <c r="AG2289" s="53"/>
      <c r="AH2289" s="53"/>
      <c r="AI2289" s="44"/>
      <c r="AJ2289" s="252"/>
      <c r="AK2289" s="53"/>
      <c r="AL2289" s="53"/>
      <c r="AM2289" s="53"/>
      <c r="AN2289" s="44"/>
    </row>
    <row r="2290" spans="1:40" outlineLevel="2">
      <c r="A2290" s="882">
        <f>ROW()</f>
        <v>2290</v>
      </c>
      <c r="B2290" s="453"/>
      <c r="D2290" s="1205" t="s">
        <v>28</v>
      </c>
      <c r="E2290" s="1205"/>
      <c r="F2290" s="1205"/>
      <c r="G2290" s="1205"/>
      <c r="H2290" s="4"/>
      <c r="I2290" s="4"/>
      <c r="J2290" s="329"/>
      <c r="K2290" s="4"/>
      <c r="L2290" s="4"/>
      <c r="M2290" s="4"/>
      <c r="N2290" s="4"/>
      <c r="O2290" s="329"/>
      <c r="P2290" s="4"/>
      <c r="Q2290" s="4"/>
      <c r="R2290" s="4"/>
      <c r="S2290" s="316"/>
      <c r="T2290" s="53">
        <f>T$692</f>
        <v>0</v>
      </c>
      <c r="U2290" s="53"/>
      <c r="V2290" s="53"/>
      <c r="W2290" s="53"/>
      <c r="X2290" s="44"/>
      <c r="Y2290" s="252"/>
      <c r="Z2290" s="53"/>
      <c r="AA2290" s="53"/>
      <c r="AB2290" s="53"/>
      <c r="AC2290" s="53"/>
      <c r="AD2290" s="44"/>
      <c r="AE2290" s="252"/>
      <c r="AF2290" s="53"/>
      <c r="AG2290" s="53"/>
      <c r="AH2290" s="53"/>
      <c r="AI2290" s="44"/>
      <c r="AJ2290" s="252"/>
      <c r="AK2290" s="53"/>
      <c r="AL2290" s="53"/>
      <c r="AM2290" s="53"/>
      <c r="AN2290" s="44"/>
    </row>
    <row r="2291" spans="1:40" outlineLevel="2">
      <c r="A2291" s="882">
        <f>ROW()</f>
        <v>2291</v>
      </c>
      <c r="B2291" s="453"/>
      <c r="D2291" s="1206" t="s">
        <v>443</v>
      </c>
      <c r="E2291" s="1206"/>
      <c r="F2291" s="1206"/>
      <c r="G2291" s="1206"/>
      <c r="H2291" s="28"/>
      <c r="I2291" s="28"/>
      <c r="J2291" s="1207"/>
      <c r="K2291" s="28"/>
      <c r="L2291" s="28"/>
      <c r="M2291" s="28"/>
      <c r="N2291" s="28"/>
      <c r="O2291" s="1207"/>
      <c r="P2291" s="28"/>
      <c r="Q2291" s="28"/>
      <c r="R2291" s="28"/>
      <c r="S2291" s="317"/>
      <c r="T2291" s="54">
        <f>T$693</f>
        <v>0</v>
      </c>
      <c r="U2291" s="54"/>
      <c r="V2291" s="54"/>
      <c r="W2291" s="54"/>
      <c r="X2291" s="46"/>
      <c r="Y2291" s="253"/>
      <c r="Z2291" s="54"/>
      <c r="AA2291" s="54"/>
      <c r="AB2291" s="54"/>
      <c r="AC2291" s="54"/>
      <c r="AD2291" s="46"/>
      <c r="AE2291" s="253"/>
      <c r="AF2291" s="54"/>
      <c r="AG2291" s="54"/>
      <c r="AH2291" s="54"/>
      <c r="AI2291" s="46"/>
      <c r="AJ2291" s="253"/>
      <c r="AK2291" s="54"/>
      <c r="AL2291" s="54"/>
      <c r="AM2291" s="54"/>
      <c r="AN2291" s="46"/>
    </row>
    <row r="2292" spans="1:40" outlineLevel="2">
      <c r="A2292" s="882">
        <f>ROW()</f>
        <v>2292</v>
      </c>
      <c r="B2292" s="453"/>
      <c r="D2292" s="452" t="s">
        <v>24</v>
      </c>
      <c r="H2292" s="458"/>
      <c r="I2292" s="458"/>
      <c r="J2292" s="459"/>
      <c r="K2292" s="458"/>
      <c r="L2292" s="458"/>
      <c r="M2292" s="458"/>
      <c r="N2292" s="458"/>
      <c r="O2292" s="459"/>
      <c r="P2292" s="458"/>
      <c r="Q2292" s="458"/>
      <c r="R2292" s="458"/>
      <c r="S2292" s="463"/>
      <c r="T2292" s="444">
        <f t="shared" ref="T2292:AN2292" si="2176">SUM(T2276:T2291)</f>
        <v>0</v>
      </c>
      <c r="U2292" s="444">
        <f t="shared" si="2176"/>
        <v>0</v>
      </c>
      <c r="V2292" s="444">
        <f t="shared" si="2176"/>
        <v>0</v>
      </c>
      <c r="W2292" s="444">
        <f t="shared" si="2176"/>
        <v>0</v>
      </c>
      <c r="X2292" s="445">
        <f t="shared" si="2176"/>
        <v>0</v>
      </c>
      <c r="Y2292" s="466">
        <f t="shared" si="2176"/>
        <v>0</v>
      </c>
      <c r="Z2292" s="444">
        <f t="shared" si="2176"/>
        <v>0</v>
      </c>
      <c r="AA2292" s="444">
        <f t="shared" si="2176"/>
        <v>0</v>
      </c>
      <c r="AB2292" s="444">
        <f t="shared" si="2176"/>
        <v>0</v>
      </c>
      <c r="AC2292" s="444">
        <f t="shared" si="2176"/>
        <v>0</v>
      </c>
      <c r="AD2292" s="445">
        <f t="shared" si="2176"/>
        <v>0</v>
      </c>
      <c r="AE2292" s="466">
        <f t="shared" si="2176"/>
        <v>0</v>
      </c>
      <c r="AF2292" s="444">
        <f t="shared" si="2176"/>
        <v>0</v>
      </c>
      <c r="AG2292" s="444">
        <f t="shared" si="2176"/>
        <v>0</v>
      </c>
      <c r="AH2292" s="444">
        <f t="shared" si="2176"/>
        <v>0</v>
      </c>
      <c r="AI2292" s="445">
        <f t="shared" si="2176"/>
        <v>0</v>
      </c>
      <c r="AJ2292" s="466">
        <f t="shared" si="2176"/>
        <v>0</v>
      </c>
      <c r="AK2292" s="444">
        <f t="shared" si="2176"/>
        <v>0</v>
      </c>
      <c r="AL2292" s="444">
        <f t="shared" si="2176"/>
        <v>0</v>
      </c>
      <c r="AM2292" s="444">
        <f t="shared" si="2176"/>
        <v>0</v>
      </c>
      <c r="AN2292" s="445">
        <f t="shared" si="2176"/>
        <v>0</v>
      </c>
    </row>
    <row r="2293" spans="1:40" outlineLevel="1">
      <c r="A2293" s="732" t="s">
        <v>21</v>
      </c>
      <c r="B2293" s="733"/>
      <c r="C2293" s="881"/>
      <c r="D2293" s="733"/>
      <c r="E2293" s="733"/>
      <c r="F2293" s="733"/>
      <c r="G2293" s="733"/>
      <c r="H2293" s="733"/>
      <c r="I2293" s="730"/>
      <c r="J2293" s="729"/>
      <c r="K2293" s="730"/>
      <c r="L2293" s="730"/>
      <c r="M2293" s="730"/>
      <c r="N2293" s="730"/>
      <c r="O2293" s="729"/>
      <c r="P2293" s="730"/>
      <c r="Q2293" s="730"/>
      <c r="R2293" s="730"/>
      <c r="S2293" s="731"/>
      <c r="T2293" s="730"/>
      <c r="U2293" s="730"/>
      <c r="V2293" s="730"/>
      <c r="W2293" s="730"/>
      <c r="X2293" s="731"/>
      <c r="Y2293" s="729"/>
      <c r="Z2293" s="730"/>
      <c r="AA2293" s="730"/>
      <c r="AB2293" s="730"/>
      <c r="AC2293" s="730"/>
      <c r="AD2293" s="731"/>
      <c r="AE2293" s="729"/>
      <c r="AF2293" s="730"/>
      <c r="AG2293" s="730"/>
      <c r="AH2293" s="730"/>
      <c r="AI2293" s="731"/>
      <c r="AJ2293" s="729"/>
      <c r="AK2293" s="730"/>
      <c r="AL2293" s="730"/>
      <c r="AM2293" s="730"/>
      <c r="AN2293" s="731"/>
    </row>
    <row r="2294" spans="1:40" outlineLevel="2">
      <c r="A2294" s="882">
        <f>ROW()</f>
        <v>2294</v>
      </c>
      <c r="B2294" s="453"/>
      <c r="D2294" s="452" t="s">
        <v>300</v>
      </c>
      <c r="H2294" s="458"/>
      <c r="I2294" s="458"/>
      <c r="J2294" s="459"/>
      <c r="K2294" s="458"/>
      <c r="L2294" s="458"/>
      <c r="M2294" s="458"/>
      <c r="N2294" s="458"/>
      <c r="O2294" s="443"/>
      <c r="P2294" s="439"/>
      <c r="Q2294" s="439"/>
      <c r="R2294" s="439"/>
      <c r="S2294" s="440"/>
      <c r="T2294" s="27"/>
      <c r="U2294" s="157">
        <f>-Input!U1092</f>
        <v>-0.11514432336129764</v>
      </c>
      <c r="V2294" s="27">
        <f>-Input!V1092</f>
        <v>-0.11514432336129764</v>
      </c>
      <c r="W2294" s="27">
        <f>-Input!W1092</f>
        <v>-0.11514432336129765</v>
      </c>
      <c r="X2294" s="313">
        <f>-Input!X1092</f>
        <v>-0.11514432336129765</v>
      </c>
      <c r="Y2294" s="326">
        <f>-Input!Y1092</f>
        <v>-7.1795786494386823E-2</v>
      </c>
      <c r="Z2294" s="27">
        <f>-Input!Z1092</f>
        <v>-0.14359157298877365</v>
      </c>
      <c r="AA2294" s="27">
        <f>-Input!AA1092</f>
        <v>-0.14359157298877365</v>
      </c>
      <c r="AB2294" s="27">
        <f>-Input!AB1092</f>
        <v>-0.14359157298877365</v>
      </c>
      <c r="AC2294" s="27">
        <f>-Input!AC1092</f>
        <v>-0.14359157298877365</v>
      </c>
      <c r="AD2294" s="313">
        <f>-Input!AD1092</f>
        <v>-0.14359157298877365</v>
      </c>
      <c r="AE2294" s="326">
        <f>-Input!AE1092</f>
        <v>-0.14267131716558545</v>
      </c>
      <c r="AF2294" s="27">
        <f>-Input!AF1092</f>
        <v>-0.14267131716558545</v>
      </c>
      <c r="AG2294" s="27">
        <f>-Input!AG1092</f>
        <v>-0.14267131716558545</v>
      </c>
      <c r="AH2294" s="27">
        <f>-Input!AH1092</f>
        <v>-0.14267131716558545</v>
      </c>
      <c r="AI2294" s="313">
        <f>-Input!AI1092</f>
        <v>-0.14267131716558545</v>
      </c>
      <c r="AJ2294" s="326">
        <f t="shared" ref="AJ2294:AN2303" si="2177">-IF($D2294="Land",0,IF(AJ2240&lt;0,AJ2240,IF(AJ2222&lt;1,AJ2240,MAX(MIN(IF(AJ2240&gt;0,(AJ2240/AJ2222),0),AJ2240),0)*AJ$9)))</f>
        <v>-0.14366182152489479</v>
      </c>
      <c r="AK2294" s="27">
        <f t="shared" si="2177"/>
        <v>-0.14366182152489482</v>
      </c>
      <c r="AL2294" s="27">
        <f t="shared" si="2177"/>
        <v>-0.14366182152489482</v>
      </c>
      <c r="AM2294" s="27">
        <f t="shared" si="2177"/>
        <v>-0.14366182152489484</v>
      </c>
      <c r="AN2294" s="313">
        <f t="shared" si="2177"/>
        <v>-0.14366182152489484</v>
      </c>
    </row>
    <row r="2295" spans="1:40" outlineLevel="2">
      <c r="A2295" s="882">
        <f>ROW()</f>
        <v>2295</v>
      </c>
      <c r="B2295" s="453"/>
      <c r="D2295" s="452" t="s">
        <v>301</v>
      </c>
      <c r="H2295" s="458"/>
      <c r="I2295" s="458"/>
      <c r="J2295" s="459"/>
      <c r="K2295" s="458"/>
      <c r="L2295" s="458"/>
      <c r="M2295" s="458"/>
      <c r="N2295" s="458"/>
      <c r="O2295" s="443"/>
      <c r="P2295" s="439"/>
      <c r="Q2295" s="439"/>
      <c r="R2295" s="439"/>
      <c r="S2295" s="440"/>
      <c r="T2295" s="27"/>
      <c r="U2295" s="27">
        <f>-Input!U1093</f>
        <v>0</v>
      </c>
      <c r="V2295" s="27">
        <f>-Input!V1093</f>
        <v>0</v>
      </c>
      <c r="W2295" s="27">
        <f>-Input!W1093</f>
        <v>0</v>
      </c>
      <c r="X2295" s="313">
        <f>-Input!X1093</f>
        <v>0</v>
      </c>
      <c r="Y2295" s="326">
        <f>-Input!Y1093</f>
        <v>0</v>
      </c>
      <c r="Z2295" s="27">
        <f>-Input!Z1093</f>
        <v>0</v>
      </c>
      <c r="AA2295" s="27">
        <f>-Input!AA1093</f>
        <v>0</v>
      </c>
      <c r="AB2295" s="27">
        <f>-Input!AB1093</f>
        <v>0</v>
      </c>
      <c r="AC2295" s="27">
        <f>-Input!AC1093</f>
        <v>0</v>
      </c>
      <c r="AD2295" s="313">
        <f>-Input!AD1093</f>
        <v>0</v>
      </c>
      <c r="AE2295" s="326">
        <f>-Input!AE1093</f>
        <v>0</v>
      </c>
      <c r="AF2295" s="27">
        <f>-Input!AF1093</f>
        <v>0</v>
      </c>
      <c r="AG2295" s="27">
        <f>-Input!AG1093</f>
        <v>0</v>
      </c>
      <c r="AH2295" s="27">
        <f>-Input!AH1093</f>
        <v>0</v>
      </c>
      <c r="AI2295" s="313">
        <f>-Input!AI1093</f>
        <v>0</v>
      </c>
      <c r="AJ2295" s="326">
        <f t="shared" si="2177"/>
        <v>0</v>
      </c>
      <c r="AK2295" s="27">
        <f t="shared" si="2177"/>
        <v>0</v>
      </c>
      <c r="AL2295" s="27">
        <f t="shared" si="2177"/>
        <v>0</v>
      </c>
      <c r="AM2295" s="27">
        <f t="shared" si="2177"/>
        <v>0</v>
      </c>
      <c r="AN2295" s="313">
        <f t="shared" si="2177"/>
        <v>0</v>
      </c>
    </row>
    <row r="2296" spans="1:40" outlineLevel="2">
      <c r="A2296" s="882">
        <f>ROW()</f>
        <v>2296</v>
      </c>
      <c r="B2296" s="453"/>
      <c r="D2296" s="452" t="s">
        <v>29</v>
      </c>
      <c r="H2296" s="458"/>
      <c r="I2296" s="458"/>
      <c r="J2296" s="459"/>
      <c r="K2296" s="458"/>
      <c r="L2296" s="458"/>
      <c r="M2296" s="458"/>
      <c r="N2296" s="458"/>
      <c r="O2296" s="443"/>
      <c r="P2296" s="439"/>
      <c r="Q2296" s="439"/>
      <c r="R2296" s="439"/>
      <c r="S2296" s="440"/>
      <c r="T2296" s="27"/>
      <c r="U2296" s="27">
        <f>-Input!U1094</f>
        <v>0</v>
      </c>
      <c r="V2296" s="27">
        <f>-Input!V1094</f>
        <v>0</v>
      </c>
      <c r="W2296" s="27">
        <f>-Input!W1094</f>
        <v>0</v>
      </c>
      <c r="X2296" s="313">
        <f>-Input!X1094</f>
        <v>0</v>
      </c>
      <c r="Y2296" s="326">
        <f>-Input!Y1094</f>
        <v>0</v>
      </c>
      <c r="Z2296" s="27">
        <f>-Input!Z1094</f>
        <v>0</v>
      </c>
      <c r="AA2296" s="27">
        <f>-Input!AA1094</f>
        <v>0</v>
      </c>
      <c r="AB2296" s="27">
        <f>-Input!AB1094</f>
        <v>0</v>
      </c>
      <c r="AC2296" s="27">
        <f>-Input!AC1094</f>
        <v>0</v>
      </c>
      <c r="AD2296" s="313">
        <f>-Input!AD1094</f>
        <v>0</v>
      </c>
      <c r="AE2296" s="326">
        <f>-Input!AE1094</f>
        <v>0</v>
      </c>
      <c r="AF2296" s="27">
        <f>-Input!AF1094</f>
        <v>0</v>
      </c>
      <c r="AG2296" s="27">
        <f>-Input!AG1094</f>
        <v>0</v>
      </c>
      <c r="AH2296" s="27">
        <f>-Input!AH1094</f>
        <v>0</v>
      </c>
      <c r="AI2296" s="313">
        <f>-Input!AI1094</f>
        <v>0</v>
      </c>
      <c r="AJ2296" s="326">
        <f t="shared" si="2177"/>
        <v>0</v>
      </c>
      <c r="AK2296" s="27">
        <f t="shared" si="2177"/>
        <v>0</v>
      </c>
      <c r="AL2296" s="27">
        <f t="shared" si="2177"/>
        <v>0</v>
      </c>
      <c r="AM2296" s="27">
        <f t="shared" si="2177"/>
        <v>0</v>
      </c>
      <c r="AN2296" s="313">
        <f t="shared" si="2177"/>
        <v>0</v>
      </c>
    </row>
    <row r="2297" spans="1:40" outlineLevel="2">
      <c r="A2297" s="882">
        <f>ROW()</f>
        <v>2297</v>
      </c>
      <c r="B2297" s="453"/>
      <c r="D2297" s="452" t="s">
        <v>30</v>
      </c>
      <c r="H2297" s="458"/>
      <c r="I2297" s="458"/>
      <c r="J2297" s="459"/>
      <c r="K2297" s="458"/>
      <c r="L2297" s="458"/>
      <c r="M2297" s="458"/>
      <c r="N2297" s="458"/>
      <c r="O2297" s="443"/>
      <c r="P2297" s="439"/>
      <c r="Q2297" s="439"/>
      <c r="R2297" s="439"/>
      <c r="S2297" s="440"/>
      <c r="T2297" s="27"/>
      <c r="U2297" s="27">
        <f>-Input!U1095</f>
        <v>-0.13047454395645969</v>
      </c>
      <c r="V2297" s="27">
        <f>-Input!V1095</f>
        <v>-0.13047454395645969</v>
      </c>
      <c r="W2297" s="27">
        <f>-Input!W1095</f>
        <v>-0.13047454395645969</v>
      </c>
      <c r="X2297" s="313">
        <f>-Input!X1095</f>
        <v>-0.13047454395645969</v>
      </c>
      <c r="Y2297" s="326">
        <f>-Input!Y1095</f>
        <v>-5.4498435465328794E-2</v>
      </c>
      <c r="Z2297" s="27">
        <f>-Input!Z1095</f>
        <v>-0.1089968709306576</v>
      </c>
      <c r="AA2297" s="27">
        <f>-Input!AA1095</f>
        <v>-0.10899687093065759</v>
      </c>
      <c r="AB2297" s="27">
        <f>-Input!AB1095</f>
        <v>-0.10899687093065759</v>
      </c>
      <c r="AC2297" s="27">
        <f>-Input!AC1095</f>
        <v>-0.10899687093065756</v>
      </c>
      <c r="AD2297" s="313">
        <f>-Input!AD1095</f>
        <v>-0.10899687093065756</v>
      </c>
      <c r="AE2297" s="326">
        <f>-Input!AE1095</f>
        <v>-0.10829832711575671</v>
      </c>
      <c r="AF2297" s="27">
        <f>-Input!AF1095</f>
        <v>-0.10829832711575671</v>
      </c>
      <c r="AG2297" s="27">
        <f>-Input!AG1095</f>
        <v>-0.10829832711575671</v>
      </c>
      <c r="AH2297" s="27">
        <f>-Input!AH1095</f>
        <v>-0.10829832711575671</v>
      </c>
      <c r="AI2297" s="313">
        <f>-Input!AI1095</f>
        <v>-0.10829832711575671</v>
      </c>
      <c r="AJ2297" s="326">
        <f t="shared" si="2177"/>
        <v>-0.10907363398724013</v>
      </c>
      <c r="AK2297" s="27">
        <f t="shared" si="2177"/>
        <v>-0.10907363398724014</v>
      </c>
      <c r="AL2297" s="27">
        <f t="shared" si="2177"/>
        <v>-0.10907363398724014</v>
      </c>
      <c r="AM2297" s="27">
        <f t="shared" si="2177"/>
        <v>-0.10907363398724014</v>
      </c>
      <c r="AN2297" s="313">
        <f t="shared" si="2177"/>
        <v>-0.10907363398724014</v>
      </c>
    </row>
    <row r="2298" spans="1:40" outlineLevel="2">
      <c r="A2298" s="882">
        <f>ROW()</f>
        <v>2298</v>
      </c>
      <c r="B2298" s="453"/>
      <c r="D2298" s="452" t="s">
        <v>31</v>
      </c>
      <c r="H2298" s="458"/>
      <c r="I2298" s="458"/>
      <c r="J2298" s="459"/>
      <c r="K2298" s="458"/>
      <c r="L2298" s="458"/>
      <c r="M2298" s="458"/>
      <c r="N2298" s="458"/>
      <c r="O2298" s="443"/>
      <c r="P2298" s="439"/>
      <c r="Q2298" s="439"/>
      <c r="R2298" s="439"/>
      <c r="S2298" s="440"/>
      <c r="T2298" s="27"/>
      <c r="U2298" s="27">
        <f>-Input!U1096</f>
        <v>0</v>
      </c>
      <c r="V2298" s="27">
        <f>-Input!V1096</f>
        <v>0</v>
      </c>
      <c r="W2298" s="27">
        <f>-Input!W1096</f>
        <v>0</v>
      </c>
      <c r="X2298" s="313">
        <f>-Input!X1096</f>
        <v>0</v>
      </c>
      <c r="Y2298" s="326">
        <f>-Input!Y1096</f>
        <v>0</v>
      </c>
      <c r="Z2298" s="27">
        <f>-Input!Z1096</f>
        <v>0</v>
      </c>
      <c r="AA2298" s="27">
        <f>-Input!AA1096</f>
        <v>0</v>
      </c>
      <c r="AB2298" s="27">
        <f>-Input!AB1096</f>
        <v>0</v>
      </c>
      <c r="AC2298" s="27">
        <f>-Input!AC1096</f>
        <v>0</v>
      </c>
      <c r="AD2298" s="313">
        <f>-Input!AD1096</f>
        <v>0</v>
      </c>
      <c r="AE2298" s="326">
        <f>-Input!AE1096</f>
        <v>0</v>
      </c>
      <c r="AF2298" s="27">
        <f>-Input!AF1096</f>
        <v>0</v>
      </c>
      <c r="AG2298" s="27">
        <f>-Input!AG1096</f>
        <v>0</v>
      </c>
      <c r="AH2298" s="27">
        <f>-Input!AH1096</f>
        <v>0</v>
      </c>
      <c r="AI2298" s="313">
        <f>-Input!AI1096</f>
        <v>0</v>
      </c>
      <c r="AJ2298" s="326">
        <f t="shared" si="2177"/>
        <v>0</v>
      </c>
      <c r="AK2298" s="27">
        <f t="shared" si="2177"/>
        <v>0</v>
      </c>
      <c r="AL2298" s="27">
        <f t="shared" si="2177"/>
        <v>0</v>
      </c>
      <c r="AM2298" s="27">
        <f t="shared" si="2177"/>
        <v>0</v>
      </c>
      <c r="AN2298" s="313">
        <f t="shared" si="2177"/>
        <v>0</v>
      </c>
    </row>
    <row r="2299" spans="1:40" outlineLevel="2">
      <c r="A2299" s="882">
        <f>ROW()</f>
        <v>2299</v>
      </c>
      <c r="B2299" s="453"/>
      <c r="D2299" s="452" t="s">
        <v>32</v>
      </c>
      <c r="H2299" s="458"/>
      <c r="I2299" s="458"/>
      <c r="J2299" s="459"/>
      <c r="K2299" s="458"/>
      <c r="L2299" s="458"/>
      <c r="M2299" s="458"/>
      <c r="N2299" s="458"/>
      <c r="O2299" s="443"/>
      <c r="P2299" s="439"/>
      <c r="Q2299" s="439"/>
      <c r="R2299" s="439"/>
      <c r="S2299" s="440"/>
      <c r="T2299" s="27"/>
      <c r="U2299" s="27">
        <f>-Input!U1097</f>
        <v>-2.4098573835151415E-2</v>
      </c>
      <c r="V2299" s="27">
        <f>-Input!V1097</f>
        <v>-2.4098573835151415E-2</v>
      </c>
      <c r="W2299" s="27">
        <f>-Input!W1097</f>
        <v>-2.4098573835151415E-2</v>
      </c>
      <c r="X2299" s="313">
        <f>-Input!X1097</f>
        <v>-2.4098573835151415E-2</v>
      </c>
      <c r="Y2299" s="326">
        <f>-Input!Y1097</f>
        <v>-3.5715155390240541E-3</v>
      </c>
      <c r="Z2299" s="27">
        <f>-Input!Z1097</f>
        <v>-7.1430310780481081E-3</v>
      </c>
      <c r="AA2299" s="27">
        <f>-Input!AA1097</f>
        <v>-7.1430310780481081E-3</v>
      </c>
      <c r="AB2299" s="27">
        <f>-Input!AB1097</f>
        <v>-7.1430310780481081E-3</v>
      </c>
      <c r="AC2299" s="27">
        <f>-Input!AC1097</f>
        <v>-7.1430310780481081E-3</v>
      </c>
      <c r="AD2299" s="313">
        <f>-Input!AD1097</f>
        <v>-7.143031078048109E-3</v>
      </c>
      <c r="AE2299" s="326">
        <f>-Input!AE1097</f>
        <v>-7.0972525145296325E-3</v>
      </c>
      <c r="AF2299" s="27">
        <f>-Input!AF1097</f>
        <v>-7.0972525145296325E-3</v>
      </c>
      <c r="AG2299" s="27">
        <f>-Input!AG1097</f>
        <v>-7.0972525145296325E-3</v>
      </c>
      <c r="AH2299" s="27">
        <f>-Input!AH1097</f>
        <v>-7.0972525145296325E-3</v>
      </c>
      <c r="AI2299" s="313">
        <f>-Input!AI1097</f>
        <v>-7.0972525145296212E-3</v>
      </c>
      <c r="AJ2299" s="326">
        <f t="shared" si="2177"/>
        <v>-7.1520072669732995E-3</v>
      </c>
      <c r="AK2299" s="27">
        <f t="shared" si="2177"/>
        <v>-7.1520072669732995E-3</v>
      </c>
      <c r="AL2299" s="27">
        <f t="shared" si="2177"/>
        <v>-7.1520072669732995E-3</v>
      </c>
      <c r="AM2299" s="27">
        <f t="shared" si="2177"/>
        <v>-7.1520072669733004E-3</v>
      </c>
      <c r="AN2299" s="313">
        <f t="shared" si="2177"/>
        <v>-7.1520072669733004E-3</v>
      </c>
    </row>
    <row r="2300" spans="1:40" outlineLevel="2">
      <c r="A2300" s="882">
        <f>ROW()</f>
        <v>2300</v>
      </c>
      <c r="B2300" s="453"/>
      <c r="D2300" s="452" t="s">
        <v>33</v>
      </c>
      <c r="H2300" s="458"/>
      <c r="I2300" s="458"/>
      <c r="J2300" s="459"/>
      <c r="K2300" s="458"/>
      <c r="L2300" s="458"/>
      <c r="M2300" s="458"/>
      <c r="N2300" s="458"/>
      <c r="O2300" s="443"/>
      <c r="P2300" s="439"/>
      <c r="Q2300" s="439"/>
      <c r="R2300" s="439"/>
      <c r="S2300" s="440"/>
      <c r="T2300" s="27"/>
      <c r="U2300" s="27">
        <f>-Input!U1098</f>
        <v>-7.2348220561834306E-2</v>
      </c>
      <c r="V2300" s="27">
        <f>-Input!V1098</f>
        <v>-7.234822056183432E-2</v>
      </c>
      <c r="W2300" s="27">
        <f>-Input!W1098</f>
        <v>-7.234822056183432E-2</v>
      </c>
      <c r="X2300" s="313">
        <f>-Input!X1098</f>
        <v>-7.234822056183432E-2</v>
      </c>
      <c r="Y2300" s="326">
        <f>-Input!Y1098</f>
        <v>-2.9247778573960378E-2</v>
      </c>
      <c r="Z2300" s="27">
        <f>-Input!Z1098</f>
        <v>-5.8495557147920756E-2</v>
      </c>
      <c r="AA2300" s="27">
        <f>-Input!AA1098</f>
        <v>-5.8495557147920756E-2</v>
      </c>
      <c r="AB2300" s="27">
        <f>-Input!AB1098</f>
        <v>-5.8495557147920756E-2</v>
      </c>
      <c r="AC2300" s="27">
        <f>-Input!AC1098</f>
        <v>-5.8495557147920756E-2</v>
      </c>
      <c r="AD2300" s="313">
        <f>-Input!AD1098</f>
        <v>-5.8495557147920763E-2</v>
      </c>
      <c r="AE2300" s="326">
        <f>-Input!AE1098</f>
        <v>-5.8120668315828877E-2</v>
      </c>
      <c r="AF2300" s="27">
        <f>-Input!AF1098</f>
        <v>-5.8120668315828877E-2</v>
      </c>
      <c r="AG2300" s="27">
        <f>-Input!AG1098</f>
        <v>-5.8120668315828877E-2</v>
      </c>
      <c r="AH2300" s="27">
        <f>-Input!AH1098</f>
        <v>-5.8120668315828877E-2</v>
      </c>
      <c r="AI2300" s="313">
        <f>-Input!AI1098</f>
        <v>-5.8120668315828877E-2</v>
      </c>
      <c r="AJ2300" s="326">
        <f t="shared" si="2177"/>
        <v>-5.8569064762056436E-2</v>
      </c>
      <c r="AK2300" s="27">
        <f t="shared" si="2177"/>
        <v>-5.8569064762056429E-2</v>
      </c>
      <c r="AL2300" s="27">
        <f t="shared" si="2177"/>
        <v>-5.8569064762056429E-2</v>
      </c>
      <c r="AM2300" s="27">
        <f t="shared" si="2177"/>
        <v>-5.8569064762056429E-2</v>
      </c>
      <c r="AN2300" s="313">
        <f t="shared" si="2177"/>
        <v>-5.8569064762056429E-2</v>
      </c>
    </row>
    <row r="2301" spans="1:40" outlineLevel="2">
      <c r="A2301" s="882">
        <f>ROW()</f>
        <v>2301</v>
      </c>
      <c r="B2301" s="453"/>
      <c r="D2301" s="452" t="s">
        <v>27</v>
      </c>
      <c r="H2301" s="458"/>
      <c r="I2301" s="458"/>
      <c r="J2301" s="459"/>
      <c r="K2301" s="458"/>
      <c r="L2301" s="458"/>
      <c r="M2301" s="458"/>
      <c r="N2301" s="458"/>
      <c r="O2301" s="443"/>
      <c r="P2301" s="439"/>
      <c r="Q2301" s="439"/>
      <c r="R2301" s="439"/>
      <c r="S2301" s="440"/>
      <c r="T2301" s="27"/>
      <c r="U2301" s="27">
        <f>-Input!U1099</f>
        <v>-1.6361852968986609E-2</v>
      </c>
      <c r="V2301" s="27">
        <f>-Input!V1099</f>
        <v>-1.6361852968986606E-2</v>
      </c>
      <c r="W2301" s="27">
        <f>-Input!W1099</f>
        <v>-1.6361852968986609E-2</v>
      </c>
      <c r="X2301" s="313">
        <f>-Input!X1099</f>
        <v>-1.6361852968986606E-2</v>
      </c>
      <c r="Y2301" s="326">
        <f>-Input!Y1099</f>
        <v>-1.1795857191561861E-3</v>
      </c>
      <c r="Z2301" s="27">
        <f>-Input!Z1099</f>
        <v>-2.3591714383123727E-3</v>
      </c>
      <c r="AA2301" s="27">
        <f>-Input!AA1099</f>
        <v>-2.3591714383123727E-3</v>
      </c>
      <c r="AB2301" s="27">
        <f>-Input!AB1099</f>
        <v>-2.3591714383123727E-3</v>
      </c>
      <c r="AC2301" s="27">
        <f>-Input!AC1099</f>
        <v>-2.3591714383123727E-3</v>
      </c>
      <c r="AD2301" s="313">
        <f>-Input!AD1099</f>
        <v>-2.3591714383123723E-3</v>
      </c>
      <c r="AE2301" s="326">
        <f>-Input!AE1099</f>
        <v>-2.3440518793520818E-3</v>
      </c>
      <c r="AF2301" s="27">
        <f>-Input!AF1099</f>
        <v>-2.3440518793520818E-3</v>
      </c>
      <c r="AG2301" s="27">
        <f>-Input!AG1099</f>
        <v>-2.3440518793520818E-3</v>
      </c>
      <c r="AH2301" s="27">
        <f>-Input!AH1099</f>
        <v>-2.3440518793520818E-3</v>
      </c>
      <c r="AI2301" s="313">
        <f>-Input!AI1099</f>
        <v>-2.3440518793520818E-3</v>
      </c>
      <c r="AJ2301" s="326">
        <f t="shared" si="2177"/>
        <v>-2.362136057716352E-3</v>
      </c>
      <c r="AK2301" s="27">
        <f t="shared" si="2177"/>
        <v>-2.362136057716352E-3</v>
      </c>
      <c r="AL2301" s="27">
        <f t="shared" si="2177"/>
        <v>-2.362136057716352E-3</v>
      </c>
      <c r="AM2301" s="27">
        <f t="shared" si="2177"/>
        <v>-2.362136057716352E-3</v>
      </c>
      <c r="AN2301" s="313">
        <f t="shared" si="2177"/>
        <v>-2.362136057716352E-3</v>
      </c>
    </row>
    <row r="2302" spans="1:40" outlineLevel="2">
      <c r="A2302" s="882">
        <f>ROW()</f>
        <v>2302</v>
      </c>
      <c r="B2302" s="453"/>
      <c r="D2302" s="452" t="s">
        <v>34</v>
      </c>
      <c r="H2302" s="458"/>
      <c r="I2302" s="458"/>
      <c r="J2302" s="459"/>
      <c r="K2302" s="458"/>
      <c r="L2302" s="458"/>
      <c r="M2302" s="458"/>
      <c r="N2302" s="458"/>
      <c r="O2302" s="443"/>
      <c r="P2302" s="439"/>
      <c r="Q2302" s="439"/>
      <c r="R2302" s="439"/>
      <c r="S2302" s="440"/>
      <c r="T2302" s="27"/>
      <c r="U2302" s="27">
        <f>-Input!U1100</f>
        <v>-0.52602913214493174</v>
      </c>
      <c r="V2302" s="27">
        <f>-Input!V1100</f>
        <v>-0.52602913214493174</v>
      </c>
      <c r="W2302" s="27">
        <f>-Input!W1100</f>
        <v>-0.52602913214493174</v>
      </c>
      <c r="X2302" s="313">
        <f>-Input!X1100</f>
        <v>-0.52602913214493174</v>
      </c>
      <c r="Y2302" s="326">
        <f>-Input!Y1100</f>
        <v>-0.24184778844325833</v>
      </c>
      <c r="Z2302" s="27">
        <f>-Input!Z1100</f>
        <v>-0.4836955768865166</v>
      </c>
      <c r="AA2302" s="27">
        <f>-Input!AA1100</f>
        <v>-0.48369557688651665</v>
      </c>
      <c r="AB2302" s="27">
        <f>-Input!AB1100</f>
        <v>-0.48369557688651665</v>
      </c>
      <c r="AC2302" s="27">
        <f>-Input!AC1100</f>
        <v>-0.48369557688651665</v>
      </c>
      <c r="AD2302" s="313">
        <f>-Input!AD1100</f>
        <v>-0.48369557688651665</v>
      </c>
      <c r="AE2302" s="326">
        <f>-Input!AE1100</f>
        <v>-0.48059564795604293</v>
      </c>
      <c r="AF2302" s="27">
        <f>-Input!AF1100</f>
        <v>-0.48059564795604293</v>
      </c>
      <c r="AG2302" s="27">
        <f>-Input!AG1100</f>
        <v>-0.48059564795604293</v>
      </c>
      <c r="AH2302" s="27">
        <f>-Input!AH1100</f>
        <v>-0.48059564795604293</v>
      </c>
      <c r="AI2302" s="313">
        <f>-Input!AI1100</f>
        <v>-0.48059564795604293</v>
      </c>
      <c r="AJ2302" s="326">
        <f t="shared" si="2177"/>
        <v>-0.48517173352007559</v>
      </c>
      <c r="AK2302" s="27">
        <f t="shared" si="2177"/>
        <v>-0.48517173352007564</v>
      </c>
      <c r="AL2302" s="27">
        <f t="shared" si="2177"/>
        <v>-0.48517173352007559</v>
      </c>
      <c r="AM2302" s="27">
        <f t="shared" si="2177"/>
        <v>-0.48517173352007564</v>
      </c>
      <c r="AN2302" s="313">
        <f t="shared" si="2177"/>
        <v>-0.48517173352007564</v>
      </c>
    </row>
    <row r="2303" spans="1:40" outlineLevel="2">
      <c r="A2303" s="882">
        <f>ROW()</f>
        <v>2303</v>
      </c>
      <c r="B2303" s="453"/>
      <c r="D2303" s="452" t="s">
        <v>35</v>
      </c>
      <c r="H2303" s="458"/>
      <c r="I2303" s="458"/>
      <c r="J2303" s="459"/>
      <c r="K2303" s="458"/>
      <c r="L2303" s="458"/>
      <c r="M2303" s="458"/>
      <c r="N2303" s="458"/>
      <c r="O2303" s="443"/>
      <c r="P2303" s="439"/>
      <c r="Q2303" s="439"/>
      <c r="R2303" s="439"/>
      <c r="S2303" s="440"/>
      <c r="T2303" s="27"/>
      <c r="U2303" s="27">
        <f>-Input!U1101</f>
        <v>0</v>
      </c>
      <c r="V2303" s="27">
        <f>-Input!V1101</f>
        <v>0</v>
      </c>
      <c r="W2303" s="27">
        <f>-Input!W1101</f>
        <v>0</v>
      </c>
      <c r="X2303" s="313">
        <f>-Input!X1101</f>
        <v>0</v>
      </c>
      <c r="Y2303" s="326">
        <f>-Input!Y1101</f>
        <v>-4.2732062363624246E-16</v>
      </c>
      <c r="Z2303" s="27">
        <f>-Input!Z1101</f>
        <v>-8.5464124727248491E-16</v>
      </c>
      <c r="AA2303" s="27">
        <f>-Input!AA1101</f>
        <v>-8.5464124727248501E-16</v>
      </c>
      <c r="AB2303" s="27">
        <f>-Input!AB1101</f>
        <v>-8.5464124727248501E-16</v>
      </c>
      <c r="AC2303" s="27">
        <f>-Input!AC1101</f>
        <v>-8.5464124727248501E-16</v>
      </c>
      <c r="AD2303" s="313">
        <f>-Input!AD1101</f>
        <v>-8.5464124727248511E-16</v>
      </c>
      <c r="AE2303" s="326">
        <f>-Input!AE1101</f>
        <v>0</v>
      </c>
      <c r="AF2303" s="27">
        <f>-Input!AF1101</f>
        <v>0</v>
      </c>
      <c r="AG2303" s="27">
        <f>-Input!AG1101</f>
        <v>0</v>
      </c>
      <c r="AH2303" s="27">
        <f>-Input!AH1101</f>
        <v>0</v>
      </c>
      <c r="AI2303" s="313">
        <f>-Input!AI1101</f>
        <v>0</v>
      </c>
      <c r="AJ2303" s="326">
        <f t="shared" si="2177"/>
        <v>-4.2732062363624349E-16</v>
      </c>
      <c r="AK2303" s="27">
        <f t="shared" si="2177"/>
        <v>0</v>
      </c>
      <c r="AL2303" s="27">
        <f t="shared" si="2177"/>
        <v>0</v>
      </c>
      <c r="AM2303" s="27">
        <f t="shared" si="2177"/>
        <v>0</v>
      </c>
      <c r="AN2303" s="313">
        <f t="shared" si="2177"/>
        <v>0</v>
      </c>
    </row>
    <row r="2304" spans="1:40" outlineLevel="2">
      <c r="A2304" s="882">
        <f>ROW()</f>
        <v>2304</v>
      </c>
      <c r="B2304" s="453"/>
      <c r="D2304" s="452" t="s">
        <v>302</v>
      </c>
      <c r="H2304" s="458"/>
      <c r="I2304" s="458"/>
      <c r="J2304" s="459"/>
      <c r="K2304" s="458"/>
      <c r="L2304" s="458"/>
      <c r="M2304" s="458"/>
      <c r="N2304" s="458"/>
      <c r="O2304" s="443"/>
      <c r="P2304" s="439"/>
      <c r="Q2304" s="439"/>
      <c r="R2304" s="439"/>
      <c r="S2304" s="440"/>
      <c r="T2304" s="27"/>
      <c r="U2304" s="27">
        <f>-Input!U1102</f>
        <v>0</v>
      </c>
      <c r="V2304" s="27">
        <f>-Input!V1102</f>
        <v>0</v>
      </c>
      <c r="W2304" s="27">
        <f>-Input!W1102</f>
        <v>0</v>
      </c>
      <c r="X2304" s="313">
        <f>-Input!X1102</f>
        <v>0</v>
      </c>
      <c r="Y2304" s="326">
        <f>-Input!Y1102</f>
        <v>0</v>
      </c>
      <c r="Z2304" s="27">
        <f>-Input!Z1102</f>
        <v>0</v>
      </c>
      <c r="AA2304" s="27">
        <f>-Input!AA1102</f>
        <v>0</v>
      </c>
      <c r="AB2304" s="27">
        <f>-Input!AB1102</f>
        <v>0</v>
      </c>
      <c r="AC2304" s="27">
        <f>-Input!AC1102</f>
        <v>0</v>
      </c>
      <c r="AD2304" s="313">
        <f>-Input!AD1102</f>
        <v>0</v>
      </c>
      <c r="AE2304" s="326">
        <f>-Input!AE1102</f>
        <v>0</v>
      </c>
      <c r="AF2304" s="27">
        <f>-Input!AF1102</f>
        <v>0</v>
      </c>
      <c r="AG2304" s="27">
        <f>-Input!AG1102</f>
        <v>0</v>
      </c>
      <c r="AH2304" s="27">
        <f>-Input!AH1102</f>
        <v>0</v>
      </c>
      <c r="AI2304" s="313">
        <f>-Input!AI1102</f>
        <v>0</v>
      </c>
      <c r="AJ2304" s="326">
        <f t="shared" ref="AJ2304:AN2309" si="2178">-IF($D2304="Land",0,IF(AJ2250&lt;0,AJ2250,IF(AJ2232&lt;1,AJ2250,MAX(MIN(IF(AJ2250&gt;0,(AJ2250/AJ2232),0),AJ2250),0)*AJ$9)))</f>
        <v>0</v>
      </c>
      <c r="AK2304" s="27">
        <f t="shared" si="2178"/>
        <v>0</v>
      </c>
      <c r="AL2304" s="27">
        <f t="shared" si="2178"/>
        <v>0</v>
      </c>
      <c r="AM2304" s="27">
        <f t="shared" si="2178"/>
        <v>0</v>
      </c>
      <c r="AN2304" s="313">
        <f t="shared" si="2178"/>
        <v>0</v>
      </c>
    </row>
    <row r="2305" spans="1:40" outlineLevel="2">
      <c r="A2305" s="882">
        <f>ROW()</f>
        <v>2305</v>
      </c>
      <c r="B2305" s="453"/>
      <c r="D2305" s="452" t="s">
        <v>36</v>
      </c>
      <c r="H2305" s="458"/>
      <c r="I2305" s="458"/>
      <c r="J2305" s="459"/>
      <c r="K2305" s="458"/>
      <c r="L2305" s="458"/>
      <c r="M2305" s="458"/>
      <c r="N2305" s="458"/>
      <c r="O2305" s="443"/>
      <c r="P2305" s="439"/>
      <c r="Q2305" s="439"/>
      <c r="R2305" s="439"/>
      <c r="S2305" s="440"/>
      <c r="T2305" s="27"/>
      <c r="U2305" s="27">
        <f>-Input!U1103</f>
        <v>-0.88326318261832493</v>
      </c>
      <c r="V2305" s="27">
        <f>-Input!V1103</f>
        <v>-0.88326318261832493</v>
      </c>
      <c r="W2305" s="27">
        <f>-Input!W1103</f>
        <v>-0.88326318261832493</v>
      </c>
      <c r="X2305" s="313">
        <f>-Input!X1103</f>
        <v>-0.88326318261832515</v>
      </c>
      <c r="Y2305" s="326">
        <f>-Input!Y1103</f>
        <v>1.1050241178912779</v>
      </c>
      <c r="Z2305" s="27">
        <f>-Input!Z1103</f>
        <v>0</v>
      </c>
      <c r="AA2305" s="27">
        <f>-Input!AA1103</f>
        <v>0</v>
      </c>
      <c r="AB2305" s="27">
        <f>-Input!AB1103</f>
        <v>0</v>
      </c>
      <c r="AC2305" s="27">
        <f>-Input!AC1103</f>
        <v>0</v>
      </c>
      <c r="AD2305" s="313">
        <f>-Input!AD1103</f>
        <v>0</v>
      </c>
      <c r="AE2305" s="326">
        <f>-Input!AE1103</f>
        <v>0</v>
      </c>
      <c r="AF2305" s="27">
        <f>-Input!AF1103</f>
        <v>0</v>
      </c>
      <c r="AG2305" s="27">
        <f>-Input!AG1103</f>
        <v>0</v>
      </c>
      <c r="AH2305" s="27">
        <f>-Input!AH1103</f>
        <v>0</v>
      </c>
      <c r="AI2305" s="313">
        <f>-Input!AI1103</f>
        <v>0</v>
      </c>
      <c r="AJ2305" s="326">
        <f t="shared" si="2178"/>
        <v>0</v>
      </c>
      <c r="AK2305" s="27">
        <f t="shared" si="2178"/>
        <v>0</v>
      </c>
      <c r="AL2305" s="27">
        <f t="shared" si="2178"/>
        <v>0</v>
      </c>
      <c r="AM2305" s="27">
        <f t="shared" si="2178"/>
        <v>0</v>
      </c>
      <c r="AN2305" s="313">
        <f t="shared" si="2178"/>
        <v>0</v>
      </c>
    </row>
    <row r="2306" spans="1:40" outlineLevel="2">
      <c r="A2306" s="882">
        <f>ROW()</f>
        <v>2306</v>
      </c>
      <c r="B2306" s="453"/>
      <c r="D2306" s="452" t="s">
        <v>583</v>
      </c>
      <c r="H2306" s="458"/>
      <c r="I2306" s="458"/>
      <c r="J2306" s="459"/>
      <c r="K2306" s="458"/>
      <c r="L2306" s="458"/>
      <c r="M2306" s="458"/>
      <c r="N2306" s="458"/>
      <c r="O2306" s="443"/>
      <c r="P2306" s="439"/>
      <c r="Q2306" s="439"/>
      <c r="R2306" s="439"/>
      <c r="S2306" s="440"/>
      <c r="T2306" s="27"/>
      <c r="U2306" s="27">
        <f>-Input!U1104</f>
        <v>0</v>
      </c>
      <c r="V2306" s="27">
        <f>-Input!V1104</f>
        <v>0</v>
      </c>
      <c r="W2306" s="27">
        <f>-Input!W1104</f>
        <v>0</v>
      </c>
      <c r="X2306" s="313">
        <f>-Input!X1104</f>
        <v>0</v>
      </c>
      <c r="Y2306" s="326">
        <f>-Input!Y1104</f>
        <v>0</v>
      </c>
      <c r="Z2306" s="27">
        <f>-Input!Z1104</f>
        <v>0</v>
      </c>
      <c r="AA2306" s="27">
        <f>-Input!AA1104</f>
        <v>0</v>
      </c>
      <c r="AB2306" s="27">
        <f>-Input!AB1104</f>
        <v>0</v>
      </c>
      <c r="AC2306" s="27">
        <f>-Input!AC1104</f>
        <v>0</v>
      </c>
      <c r="AD2306" s="313">
        <f>-Input!AD1104</f>
        <v>0</v>
      </c>
      <c r="AE2306" s="326">
        <f>-Input!AE1104</f>
        <v>0</v>
      </c>
      <c r="AF2306" s="27">
        <f>-Input!AF1104</f>
        <v>0</v>
      </c>
      <c r="AG2306" s="27">
        <f>-Input!AG1104</f>
        <v>0</v>
      </c>
      <c r="AH2306" s="27">
        <f>-Input!AH1104</f>
        <v>0</v>
      </c>
      <c r="AI2306" s="313">
        <f>-Input!AI1104</f>
        <v>0</v>
      </c>
      <c r="AJ2306" s="326">
        <f t="shared" si="2178"/>
        <v>0</v>
      </c>
      <c r="AK2306" s="27">
        <f t="shared" si="2178"/>
        <v>0</v>
      </c>
      <c r="AL2306" s="27">
        <f t="shared" si="2178"/>
        <v>0</v>
      </c>
      <c r="AM2306" s="27">
        <f t="shared" si="2178"/>
        <v>0</v>
      </c>
      <c r="AN2306" s="313">
        <f t="shared" si="2178"/>
        <v>0</v>
      </c>
    </row>
    <row r="2307" spans="1:40" outlineLevel="2">
      <c r="A2307" s="882">
        <f>ROW()</f>
        <v>2307</v>
      </c>
      <c r="B2307" s="453"/>
      <c r="D2307" s="452" t="s">
        <v>81</v>
      </c>
      <c r="H2307" s="458"/>
      <c r="I2307" s="458"/>
      <c r="J2307" s="459"/>
      <c r="K2307" s="458"/>
      <c r="L2307" s="458"/>
      <c r="M2307" s="458"/>
      <c r="N2307" s="458"/>
      <c r="O2307" s="443"/>
      <c r="P2307" s="439"/>
      <c r="Q2307" s="439"/>
      <c r="R2307" s="439"/>
      <c r="S2307" s="440"/>
      <c r="T2307" s="27"/>
      <c r="U2307" s="27">
        <f>-Input!U1105</f>
        <v>0</v>
      </c>
      <c r="V2307" s="27">
        <f>-Input!V1105</f>
        <v>0</v>
      </c>
      <c r="W2307" s="27">
        <f>-Input!W1105</f>
        <v>0</v>
      </c>
      <c r="X2307" s="313">
        <f>-Input!X1105</f>
        <v>0</v>
      </c>
      <c r="Y2307" s="326">
        <f>-Input!Y1105</f>
        <v>0</v>
      </c>
      <c r="Z2307" s="27">
        <f>-Input!Z1105</f>
        <v>0</v>
      </c>
      <c r="AA2307" s="27">
        <f>-Input!AA1105</f>
        <v>0</v>
      </c>
      <c r="AB2307" s="27">
        <f>-Input!AB1105</f>
        <v>0</v>
      </c>
      <c r="AC2307" s="27">
        <f>-Input!AC1105</f>
        <v>0</v>
      </c>
      <c r="AD2307" s="313">
        <f>-Input!AD1105</f>
        <v>0</v>
      </c>
      <c r="AE2307" s="326">
        <f>-Input!AE1105</f>
        <v>0</v>
      </c>
      <c r="AF2307" s="27">
        <f>-Input!AF1105</f>
        <v>0</v>
      </c>
      <c r="AG2307" s="27">
        <f>-Input!AG1105</f>
        <v>0</v>
      </c>
      <c r="AH2307" s="27">
        <f>-Input!AH1105</f>
        <v>0</v>
      </c>
      <c r="AI2307" s="313">
        <f>-Input!AI1105</f>
        <v>0</v>
      </c>
      <c r="AJ2307" s="326">
        <f t="shared" si="2178"/>
        <v>0</v>
      </c>
      <c r="AK2307" s="27">
        <f t="shared" si="2178"/>
        <v>0</v>
      </c>
      <c r="AL2307" s="27">
        <f t="shared" si="2178"/>
        <v>0</v>
      </c>
      <c r="AM2307" s="27">
        <f t="shared" si="2178"/>
        <v>0</v>
      </c>
      <c r="AN2307" s="313">
        <f t="shared" si="2178"/>
        <v>0</v>
      </c>
    </row>
    <row r="2308" spans="1:40" outlineLevel="2">
      <c r="A2308" s="882">
        <f>ROW()</f>
        <v>2308</v>
      </c>
      <c r="B2308" s="453"/>
      <c r="D2308" s="452" t="s">
        <v>28</v>
      </c>
      <c r="H2308" s="458"/>
      <c r="I2308" s="458"/>
      <c r="J2308" s="459"/>
      <c r="K2308" s="458"/>
      <c r="L2308" s="458"/>
      <c r="M2308" s="458"/>
      <c r="N2308" s="458"/>
      <c r="O2308" s="443"/>
      <c r="P2308" s="439"/>
      <c r="Q2308" s="439"/>
      <c r="R2308" s="439"/>
      <c r="S2308" s="440"/>
      <c r="T2308" s="27"/>
      <c r="U2308" s="27">
        <f>-Input!U1106</f>
        <v>0</v>
      </c>
      <c r="V2308" s="27">
        <f>-Input!V1106</f>
        <v>0</v>
      </c>
      <c r="W2308" s="27">
        <f>-Input!W1106</f>
        <v>0</v>
      </c>
      <c r="X2308" s="313">
        <f>-Input!X1106</f>
        <v>0</v>
      </c>
      <c r="Y2308" s="326">
        <f>-Input!Y1106</f>
        <v>0</v>
      </c>
      <c r="Z2308" s="27">
        <f>-Input!Z1106</f>
        <v>0</v>
      </c>
      <c r="AA2308" s="27">
        <f>-Input!AA1106</f>
        <v>0</v>
      </c>
      <c r="AB2308" s="27">
        <f>-Input!AB1106</f>
        <v>0</v>
      </c>
      <c r="AC2308" s="27">
        <f>-Input!AC1106</f>
        <v>0</v>
      </c>
      <c r="AD2308" s="313">
        <f>-Input!AD1106</f>
        <v>0</v>
      </c>
      <c r="AE2308" s="326">
        <f>-Input!AE1106</f>
        <v>0</v>
      </c>
      <c r="AF2308" s="27">
        <f>-Input!AF1106</f>
        <v>0</v>
      </c>
      <c r="AG2308" s="27">
        <f>-Input!AG1106</f>
        <v>0</v>
      </c>
      <c r="AH2308" s="27">
        <f>-Input!AH1106</f>
        <v>0</v>
      </c>
      <c r="AI2308" s="313">
        <f>-Input!AI1106</f>
        <v>0</v>
      </c>
      <c r="AJ2308" s="326">
        <f t="shared" si="2178"/>
        <v>0</v>
      </c>
      <c r="AK2308" s="27">
        <f t="shared" si="2178"/>
        <v>0</v>
      </c>
      <c r="AL2308" s="27">
        <f t="shared" si="2178"/>
        <v>0</v>
      </c>
      <c r="AM2308" s="27">
        <f t="shared" si="2178"/>
        <v>0</v>
      </c>
      <c r="AN2308" s="313">
        <f t="shared" si="2178"/>
        <v>0</v>
      </c>
    </row>
    <row r="2309" spans="1:40" outlineLevel="2">
      <c r="A2309" s="882">
        <f>ROW()</f>
        <v>2309</v>
      </c>
      <c r="B2309" s="453"/>
      <c r="D2309" s="456" t="s">
        <v>443</v>
      </c>
      <c r="E2309" s="456"/>
      <c r="F2309" s="456"/>
      <c r="G2309" s="456"/>
      <c r="H2309" s="460"/>
      <c r="I2309" s="460"/>
      <c r="J2309" s="461"/>
      <c r="K2309" s="460"/>
      <c r="L2309" s="460"/>
      <c r="M2309" s="460"/>
      <c r="N2309" s="460"/>
      <c r="O2309" s="462"/>
      <c r="P2309" s="441"/>
      <c r="Q2309" s="441"/>
      <c r="R2309" s="441"/>
      <c r="S2309" s="442"/>
      <c r="T2309" s="30"/>
      <c r="U2309" s="57">
        <f>-Input!U1107</f>
        <v>0</v>
      </c>
      <c r="V2309" s="57">
        <f>-Input!V1107</f>
        <v>0</v>
      </c>
      <c r="W2309" s="57">
        <f>-Input!W1107</f>
        <v>0</v>
      </c>
      <c r="X2309" s="227">
        <f>-Input!X1107</f>
        <v>0</v>
      </c>
      <c r="Y2309" s="325">
        <f>-Input!Y1107</f>
        <v>0</v>
      </c>
      <c r="Z2309" s="158">
        <f>-Input!Z1107</f>
        <v>0</v>
      </c>
      <c r="AA2309" s="158">
        <f>-Input!AA1107</f>
        <v>0</v>
      </c>
      <c r="AB2309" s="158">
        <f>-Input!AB1107</f>
        <v>0</v>
      </c>
      <c r="AC2309" s="158">
        <f>-Input!AC1107</f>
        <v>0</v>
      </c>
      <c r="AD2309" s="321">
        <f>-Input!AD1107</f>
        <v>0</v>
      </c>
      <c r="AE2309" s="325">
        <f>-Input!AE1107</f>
        <v>0</v>
      </c>
      <c r="AF2309" s="158">
        <f>-Input!AF1107</f>
        <v>0</v>
      </c>
      <c r="AG2309" s="158">
        <f>-Input!AG1107</f>
        <v>0</v>
      </c>
      <c r="AH2309" s="158">
        <f>-Input!AH1107</f>
        <v>0</v>
      </c>
      <c r="AI2309" s="321">
        <f>-Input!AI1107</f>
        <v>0</v>
      </c>
      <c r="AJ2309" s="325">
        <f t="shared" si="2178"/>
        <v>0</v>
      </c>
      <c r="AK2309" s="158">
        <f t="shared" si="2178"/>
        <v>0</v>
      </c>
      <c r="AL2309" s="158">
        <f t="shared" si="2178"/>
        <v>0</v>
      </c>
      <c r="AM2309" s="158">
        <f t="shared" si="2178"/>
        <v>0</v>
      </c>
      <c r="AN2309" s="321">
        <f t="shared" si="2178"/>
        <v>0</v>
      </c>
    </row>
    <row r="2310" spans="1:40" outlineLevel="2">
      <c r="A2310" s="882">
        <f>ROW()</f>
        <v>2310</v>
      </c>
      <c r="B2310" s="453"/>
      <c r="D2310" s="452" t="s">
        <v>24</v>
      </c>
      <c r="F2310" s="454"/>
      <c r="G2310" s="454"/>
      <c r="H2310" s="448"/>
      <c r="I2310" s="448"/>
      <c r="J2310" s="464"/>
      <c r="K2310" s="448"/>
      <c r="L2310" s="448"/>
      <c r="M2310" s="448"/>
      <c r="N2310" s="448"/>
      <c r="O2310" s="443"/>
      <c r="P2310" s="439"/>
      <c r="Q2310" s="439"/>
      <c r="R2310" s="439"/>
      <c r="S2310" s="440"/>
      <c r="T2310" s="439"/>
      <c r="U2310" s="439">
        <f t="shared" ref="U2310:AN2310" si="2179">SUM(U2294:U2309)</f>
        <v>-1.7677198294469862</v>
      </c>
      <c r="V2310" s="439">
        <f t="shared" si="2179"/>
        <v>-1.7677198294469862</v>
      </c>
      <c r="W2310" s="439">
        <f t="shared" si="2179"/>
        <v>-1.7677198294469862</v>
      </c>
      <c r="X2310" s="440">
        <f t="shared" si="2179"/>
        <v>-1.7677198294469867</v>
      </c>
      <c r="Y2310" s="443">
        <f t="shared" si="2179"/>
        <v>0.70288322765616285</v>
      </c>
      <c r="Z2310" s="439">
        <f t="shared" si="2179"/>
        <v>-0.80428178047023002</v>
      </c>
      <c r="AA2310" s="439">
        <f t="shared" si="2179"/>
        <v>-0.80428178047023002</v>
      </c>
      <c r="AB2310" s="439">
        <f t="shared" si="2179"/>
        <v>-0.80428178047023002</v>
      </c>
      <c r="AC2310" s="439">
        <f t="shared" si="2179"/>
        <v>-0.80428178047023002</v>
      </c>
      <c r="AD2310" s="440">
        <f t="shared" si="2179"/>
        <v>-0.80428178047023002</v>
      </c>
      <c r="AE2310" s="443">
        <f t="shared" si="2179"/>
        <v>-0.79912726494709574</v>
      </c>
      <c r="AF2310" s="439">
        <f t="shared" si="2179"/>
        <v>-0.79912726494709574</v>
      </c>
      <c r="AG2310" s="439">
        <f t="shared" si="2179"/>
        <v>-0.79912726494709574</v>
      </c>
      <c r="AH2310" s="439">
        <f t="shared" si="2179"/>
        <v>-0.79912726494709574</v>
      </c>
      <c r="AI2310" s="440">
        <f t="shared" si="2179"/>
        <v>-0.79912726494709574</v>
      </c>
      <c r="AJ2310" s="443">
        <f t="shared" si="2179"/>
        <v>-0.80599039711895704</v>
      </c>
      <c r="AK2310" s="439">
        <f t="shared" si="2179"/>
        <v>-0.80599039711895659</v>
      </c>
      <c r="AL2310" s="439">
        <f t="shared" si="2179"/>
        <v>-0.80599039711895659</v>
      </c>
      <c r="AM2310" s="439">
        <f t="shared" si="2179"/>
        <v>-0.8059903971189567</v>
      </c>
      <c r="AN2310" s="440">
        <f t="shared" si="2179"/>
        <v>-0.8059903971189567</v>
      </c>
    </row>
    <row r="2311" spans="1:40" outlineLevel="1">
      <c r="A2311" s="732" t="s">
        <v>299</v>
      </c>
      <c r="B2311" s="733"/>
      <c r="C2311" s="881"/>
      <c r="D2311" s="733"/>
      <c r="E2311" s="733"/>
      <c r="F2311" s="733"/>
      <c r="G2311" s="730"/>
      <c r="H2311" s="733"/>
      <c r="I2311" s="730"/>
      <c r="J2311" s="729"/>
      <c r="K2311" s="730"/>
      <c r="L2311" s="730"/>
      <c r="M2311" s="730"/>
      <c r="N2311" s="730"/>
      <c r="O2311" s="729"/>
      <c r="P2311" s="730"/>
      <c r="Q2311" s="730"/>
      <c r="R2311" s="730"/>
      <c r="S2311" s="731"/>
      <c r="T2311" s="730"/>
      <c r="U2311" s="730"/>
      <c r="V2311" s="730"/>
      <c r="W2311" s="730"/>
      <c r="X2311" s="731"/>
      <c r="Y2311" s="729"/>
      <c r="Z2311" s="730"/>
      <c r="AA2311" s="730"/>
      <c r="AB2311" s="730"/>
      <c r="AC2311" s="730"/>
      <c r="AD2311" s="731"/>
      <c r="AE2311" s="729"/>
      <c r="AF2311" s="730"/>
      <c r="AG2311" s="730"/>
      <c r="AH2311" s="730"/>
      <c r="AI2311" s="731"/>
      <c r="AJ2311" s="729"/>
      <c r="AK2311" s="730"/>
      <c r="AL2311" s="730"/>
      <c r="AM2311" s="730"/>
      <c r="AN2311" s="731"/>
    </row>
    <row r="2312" spans="1:40" outlineLevel="2">
      <c r="A2312" s="882">
        <f>ROW()</f>
        <v>2312</v>
      </c>
      <c r="B2312" s="453"/>
      <c r="D2312" s="452" t="s">
        <v>300</v>
      </c>
      <c r="H2312" s="458"/>
      <c r="I2312" s="458"/>
      <c r="J2312" s="459"/>
      <c r="K2312" s="458"/>
      <c r="L2312" s="458"/>
      <c r="M2312" s="458"/>
      <c r="N2312" s="458"/>
      <c r="O2312" s="324"/>
      <c r="P2312" s="157"/>
      <c r="Q2312" s="157"/>
      <c r="R2312" s="157"/>
      <c r="S2312" s="320"/>
      <c r="T2312" s="157">
        <f>-Input!T$696</f>
        <v>0</v>
      </c>
      <c r="U2312" s="27"/>
      <c r="V2312" s="27"/>
      <c r="W2312" s="27"/>
      <c r="X2312" s="313"/>
      <c r="Y2312" s="326"/>
      <c r="Z2312" s="27"/>
      <c r="AA2312" s="27"/>
      <c r="AB2312" s="27"/>
      <c r="AC2312" s="27"/>
      <c r="AD2312" s="313"/>
      <c r="AE2312" s="326"/>
      <c r="AF2312" s="27"/>
      <c r="AG2312" s="27"/>
      <c r="AH2312" s="27"/>
      <c r="AI2312" s="313"/>
      <c r="AJ2312" s="326"/>
      <c r="AK2312" s="27"/>
      <c r="AL2312" s="27"/>
      <c r="AM2312" s="27"/>
      <c r="AN2312" s="313"/>
    </row>
    <row r="2313" spans="1:40" outlineLevel="2">
      <c r="A2313" s="882">
        <f>ROW()</f>
        <v>2313</v>
      </c>
      <c r="B2313" s="453"/>
      <c r="D2313" s="452" t="s">
        <v>301</v>
      </c>
      <c r="H2313" s="458"/>
      <c r="I2313" s="458"/>
      <c r="J2313" s="459"/>
      <c r="K2313" s="458"/>
      <c r="L2313" s="458"/>
      <c r="M2313" s="458"/>
      <c r="N2313" s="458"/>
      <c r="O2313" s="324"/>
      <c r="P2313" s="157"/>
      <c r="Q2313" s="157"/>
      <c r="R2313" s="157"/>
      <c r="S2313" s="320"/>
      <c r="T2313" s="157">
        <f>-Input!T$697</f>
        <v>0</v>
      </c>
      <c r="U2313" s="27"/>
      <c r="V2313" s="27"/>
      <c r="W2313" s="27"/>
      <c r="X2313" s="313"/>
      <c r="Y2313" s="326"/>
      <c r="Z2313" s="27"/>
      <c r="AA2313" s="27"/>
      <c r="AB2313" s="27"/>
      <c r="AC2313" s="27"/>
      <c r="AD2313" s="313"/>
      <c r="AE2313" s="326"/>
      <c r="AF2313" s="27"/>
      <c r="AG2313" s="27"/>
      <c r="AH2313" s="27"/>
      <c r="AI2313" s="313"/>
      <c r="AJ2313" s="326"/>
      <c r="AK2313" s="27"/>
      <c r="AL2313" s="27"/>
      <c r="AM2313" s="27"/>
      <c r="AN2313" s="313"/>
    </row>
    <row r="2314" spans="1:40" outlineLevel="2">
      <c r="A2314" s="882">
        <f>ROW()</f>
        <v>2314</v>
      </c>
      <c r="B2314" s="453"/>
      <c r="D2314" s="452" t="s">
        <v>29</v>
      </c>
      <c r="H2314" s="458"/>
      <c r="I2314" s="458"/>
      <c r="J2314" s="459"/>
      <c r="K2314" s="458"/>
      <c r="L2314" s="458"/>
      <c r="M2314" s="458"/>
      <c r="N2314" s="458"/>
      <c r="O2314" s="324"/>
      <c r="P2314" s="157"/>
      <c r="Q2314" s="157"/>
      <c r="R2314" s="157"/>
      <c r="S2314" s="320"/>
      <c r="T2314" s="157">
        <f>-Input!T$698</f>
        <v>0</v>
      </c>
      <c r="U2314" s="27"/>
      <c r="V2314" s="27"/>
      <c r="W2314" s="27"/>
      <c r="X2314" s="313"/>
      <c r="Y2314" s="326"/>
      <c r="Z2314" s="27"/>
      <c r="AA2314" s="27"/>
      <c r="AB2314" s="27"/>
      <c r="AC2314" s="27"/>
      <c r="AD2314" s="313"/>
      <c r="AE2314" s="326"/>
      <c r="AF2314" s="27"/>
      <c r="AG2314" s="27"/>
      <c r="AH2314" s="27"/>
      <c r="AI2314" s="313"/>
      <c r="AJ2314" s="326"/>
      <c r="AK2314" s="27"/>
      <c r="AL2314" s="27"/>
      <c r="AM2314" s="27"/>
      <c r="AN2314" s="313"/>
    </row>
    <row r="2315" spans="1:40" outlineLevel="2">
      <c r="A2315" s="882">
        <f>ROW()</f>
        <v>2315</v>
      </c>
      <c r="B2315" s="453"/>
      <c r="D2315" s="452" t="s">
        <v>30</v>
      </c>
      <c r="H2315" s="458"/>
      <c r="I2315" s="458"/>
      <c r="J2315" s="459"/>
      <c r="K2315" s="458"/>
      <c r="L2315" s="458"/>
      <c r="M2315" s="458"/>
      <c r="N2315" s="458"/>
      <c r="O2315" s="324"/>
      <c r="P2315" s="157"/>
      <c r="Q2315" s="157"/>
      <c r="R2315" s="157"/>
      <c r="S2315" s="320"/>
      <c r="T2315" s="157">
        <f>-Input!T$699</f>
        <v>0</v>
      </c>
      <c r="U2315" s="27"/>
      <c r="V2315" s="27"/>
      <c r="W2315" s="27"/>
      <c r="X2315" s="313"/>
      <c r="Y2315" s="326"/>
      <c r="Z2315" s="27"/>
      <c r="AA2315" s="27"/>
      <c r="AB2315" s="27"/>
      <c r="AC2315" s="27"/>
      <c r="AD2315" s="313"/>
      <c r="AE2315" s="326"/>
      <c r="AF2315" s="27"/>
      <c r="AG2315" s="27"/>
      <c r="AH2315" s="27"/>
      <c r="AI2315" s="313"/>
      <c r="AJ2315" s="326"/>
      <c r="AK2315" s="27"/>
      <c r="AL2315" s="27"/>
      <c r="AM2315" s="27"/>
      <c r="AN2315" s="313"/>
    </row>
    <row r="2316" spans="1:40" outlineLevel="2">
      <c r="A2316" s="882">
        <f>ROW()</f>
        <v>2316</v>
      </c>
      <c r="B2316" s="453"/>
      <c r="D2316" s="452" t="s">
        <v>31</v>
      </c>
      <c r="H2316" s="458"/>
      <c r="I2316" s="458"/>
      <c r="J2316" s="459"/>
      <c r="K2316" s="458"/>
      <c r="L2316" s="458"/>
      <c r="M2316" s="458"/>
      <c r="N2316" s="458"/>
      <c r="O2316" s="324"/>
      <c r="P2316" s="157"/>
      <c r="Q2316" s="157"/>
      <c r="R2316" s="157"/>
      <c r="S2316" s="320"/>
      <c r="T2316" s="157">
        <f>-Input!T$700</f>
        <v>0</v>
      </c>
      <c r="U2316" s="27"/>
      <c r="V2316" s="27"/>
      <c r="W2316" s="27"/>
      <c r="X2316" s="313"/>
      <c r="Y2316" s="326"/>
      <c r="Z2316" s="27"/>
      <c r="AA2316" s="27"/>
      <c r="AB2316" s="27"/>
      <c r="AC2316" s="27"/>
      <c r="AD2316" s="313"/>
      <c r="AE2316" s="326"/>
      <c r="AF2316" s="27"/>
      <c r="AG2316" s="27"/>
      <c r="AH2316" s="27"/>
      <c r="AI2316" s="313"/>
      <c r="AJ2316" s="326"/>
      <c r="AK2316" s="27"/>
      <c r="AL2316" s="27"/>
      <c r="AM2316" s="27"/>
      <c r="AN2316" s="313"/>
    </row>
    <row r="2317" spans="1:40" outlineLevel="2">
      <c r="A2317" s="882">
        <f>ROW()</f>
        <v>2317</v>
      </c>
      <c r="B2317" s="453"/>
      <c r="D2317" s="452" t="s">
        <v>32</v>
      </c>
      <c r="H2317" s="458"/>
      <c r="I2317" s="458"/>
      <c r="J2317" s="459"/>
      <c r="K2317" s="458"/>
      <c r="L2317" s="458"/>
      <c r="M2317" s="458"/>
      <c r="N2317" s="458"/>
      <c r="O2317" s="324"/>
      <c r="P2317" s="157"/>
      <c r="Q2317" s="157"/>
      <c r="R2317" s="157"/>
      <c r="S2317" s="320"/>
      <c r="T2317" s="157">
        <f>-Input!T$701</f>
        <v>0</v>
      </c>
      <c r="U2317" s="27"/>
      <c r="V2317" s="27"/>
      <c r="W2317" s="27"/>
      <c r="X2317" s="313"/>
      <c r="Y2317" s="326"/>
      <c r="Z2317" s="27"/>
      <c r="AA2317" s="27"/>
      <c r="AB2317" s="27"/>
      <c r="AC2317" s="27"/>
      <c r="AD2317" s="313"/>
      <c r="AE2317" s="326"/>
      <c r="AF2317" s="27"/>
      <c r="AG2317" s="27"/>
      <c r="AH2317" s="27"/>
      <c r="AI2317" s="313"/>
      <c r="AJ2317" s="326"/>
      <c r="AK2317" s="27"/>
      <c r="AL2317" s="27"/>
      <c r="AM2317" s="27"/>
      <c r="AN2317" s="313"/>
    </row>
    <row r="2318" spans="1:40" outlineLevel="2">
      <c r="A2318" s="882">
        <f>ROW()</f>
        <v>2318</v>
      </c>
      <c r="B2318" s="453"/>
      <c r="D2318" s="452" t="s">
        <v>33</v>
      </c>
      <c r="H2318" s="458"/>
      <c r="I2318" s="458"/>
      <c r="J2318" s="459"/>
      <c r="K2318" s="458"/>
      <c r="L2318" s="458"/>
      <c r="M2318" s="458"/>
      <c r="N2318" s="458"/>
      <c r="O2318" s="324"/>
      <c r="P2318" s="157"/>
      <c r="Q2318" s="157"/>
      <c r="R2318" s="157"/>
      <c r="S2318" s="320"/>
      <c r="T2318" s="157">
        <f>-Input!T$702</f>
        <v>0</v>
      </c>
      <c r="U2318" s="27"/>
      <c r="V2318" s="27"/>
      <c r="W2318" s="27"/>
      <c r="X2318" s="313"/>
      <c r="Y2318" s="326"/>
      <c r="Z2318" s="27"/>
      <c r="AA2318" s="27"/>
      <c r="AB2318" s="27"/>
      <c r="AC2318" s="27"/>
      <c r="AD2318" s="313"/>
      <c r="AE2318" s="326"/>
      <c r="AF2318" s="27"/>
      <c r="AG2318" s="27"/>
      <c r="AH2318" s="27"/>
      <c r="AI2318" s="313"/>
      <c r="AJ2318" s="326"/>
      <c r="AK2318" s="27"/>
      <c r="AL2318" s="27"/>
      <c r="AM2318" s="27"/>
      <c r="AN2318" s="313"/>
    </row>
    <row r="2319" spans="1:40" outlineLevel="2">
      <c r="A2319" s="882">
        <f>ROW()</f>
        <v>2319</v>
      </c>
      <c r="B2319" s="453"/>
      <c r="D2319" s="452" t="s">
        <v>27</v>
      </c>
      <c r="H2319" s="458"/>
      <c r="I2319" s="458"/>
      <c r="J2319" s="459"/>
      <c r="K2319" s="458"/>
      <c r="L2319" s="458"/>
      <c r="M2319" s="458"/>
      <c r="N2319" s="458"/>
      <c r="O2319" s="324"/>
      <c r="P2319" s="157"/>
      <c r="Q2319" s="157"/>
      <c r="R2319" s="157"/>
      <c r="S2319" s="320"/>
      <c r="T2319" s="157">
        <f>-Input!T$703</f>
        <v>0</v>
      </c>
      <c r="U2319" s="27"/>
      <c r="V2319" s="27"/>
      <c r="W2319" s="27"/>
      <c r="X2319" s="313"/>
      <c r="Y2319" s="326"/>
      <c r="Z2319" s="27"/>
      <c r="AA2319" s="27"/>
      <c r="AB2319" s="27"/>
      <c r="AC2319" s="27"/>
      <c r="AD2319" s="313"/>
      <c r="AE2319" s="326"/>
      <c r="AF2319" s="27"/>
      <c r="AG2319" s="27"/>
      <c r="AH2319" s="27"/>
      <c r="AI2319" s="313"/>
      <c r="AJ2319" s="326"/>
      <c r="AK2319" s="27"/>
      <c r="AL2319" s="27"/>
      <c r="AM2319" s="27"/>
      <c r="AN2319" s="313"/>
    </row>
    <row r="2320" spans="1:40" outlineLevel="2">
      <c r="A2320" s="882">
        <f>ROW()</f>
        <v>2320</v>
      </c>
      <c r="B2320" s="453"/>
      <c r="D2320" s="452" t="s">
        <v>34</v>
      </c>
      <c r="H2320" s="458"/>
      <c r="I2320" s="458"/>
      <c r="J2320" s="459"/>
      <c r="K2320" s="458"/>
      <c r="L2320" s="458"/>
      <c r="M2320" s="458"/>
      <c r="N2320" s="458"/>
      <c r="O2320" s="324"/>
      <c r="P2320" s="157"/>
      <c r="Q2320" s="157"/>
      <c r="R2320" s="157"/>
      <c r="S2320" s="320"/>
      <c r="T2320" s="157">
        <f>-Input!T$704</f>
        <v>0</v>
      </c>
      <c r="U2320" s="27"/>
      <c r="V2320" s="27"/>
      <c r="W2320" s="27"/>
      <c r="X2320" s="313"/>
      <c r="Y2320" s="326"/>
      <c r="Z2320" s="27"/>
      <c r="AA2320" s="27"/>
      <c r="AB2320" s="27"/>
      <c r="AC2320" s="27"/>
      <c r="AD2320" s="313"/>
      <c r="AE2320" s="326"/>
      <c r="AF2320" s="27"/>
      <c r="AG2320" s="27"/>
      <c r="AH2320" s="27"/>
      <c r="AI2320" s="313"/>
      <c r="AJ2320" s="326"/>
      <c r="AK2320" s="27"/>
      <c r="AL2320" s="27"/>
      <c r="AM2320" s="27"/>
      <c r="AN2320" s="313"/>
    </row>
    <row r="2321" spans="1:40" outlineLevel="2">
      <c r="A2321" s="882">
        <f>ROW()</f>
        <v>2321</v>
      </c>
      <c r="B2321" s="453"/>
      <c r="D2321" s="452" t="s">
        <v>35</v>
      </c>
      <c r="H2321" s="458"/>
      <c r="I2321" s="458"/>
      <c r="J2321" s="459"/>
      <c r="K2321" s="458"/>
      <c r="L2321" s="458"/>
      <c r="M2321" s="458"/>
      <c r="N2321" s="458"/>
      <c r="O2321" s="324"/>
      <c r="P2321" s="157"/>
      <c r="Q2321" s="157"/>
      <c r="R2321" s="157"/>
      <c r="S2321" s="320"/>
      <c r="T2321" s="157">
        <f>-Input!T$705</f>
        <v>0</v>
      </c>
      <c r="U2321" s="27"/>
      <c r="V2321" s="27"/>
      <c r="W2321" s="27"/>
      <c r="X2321" s="313"/>
      <c r="Y2321" s="326"/>
      <c r="Z2321" s="27"/>
      <c r="AA2321" s="27"/>
      <c r="AB2321" s="27"/>
      <c r="AC2321" s="27"/>
      <c r="AD2321" s="313"/>
      <c r="AE2321" s="326"/>
      <c r="AF2321" s="27"/>
      <c r="AG2321" s="27"/>
      <c r="AH2321" s="27"/>
      <c r="AI2321" s="313"/>
      <c r="AJ2321" s="326"/>
      <c r="AK2321" s="27"/>
      <c r="AL2321" s="27"/>
      <c r="AM2321" s="27"/>
      <c r="AN2321" s="313"/>
    </row>
    <row r="2322" spans="1:40" outlineLevel="2">
      <c r="A2322" s="882">
        <f>ROW()</f>
        <v>2322</v>
      </c>
      <c r="B2322" s="453"/>
      <c r="D2322" s="452" t="s">
        <v>302</v>
      </c>
      <c r="H2322" s="458"/>
      <c r="I2322" s="458"/>
      <c r="J2322" s="459"/>
      <c r="K2322" s="458"/>
      <c r="L2322" s="458"/>
      <c r="M2322" s="458"/>
      <c r="N2322" s="458"/>
      <c r="O2322" s="324"/>
      <c r="P2322" s="157"/>
      <c r="Q2322" s="157"/>
      <c r="R2322" s="157"/>
      <c r="S2322" s="320"/>
      <c r="T2322" s="157">
        <f>-Input!T$706</f>
        <v>0</v>
      </c>
      <c r="U2322" s="27"/>
      <c r="V2322" s="27"/>
      <c r="W2322" s="27"/>
      <c r="X2322" s="313"/>
      <c r="Y2322" s="326"/>
      <c r="Z2322" s="27"/>
      <c r="AA2322" s="27"/>
      <c r="AB2322" s="27"/>
      <c r="AC2322" s="27"/>
      <c r="AD2322" s="313"/>
      <c r="AE2322" s="326"/>
      <c r="AF2322" s="27"/>
      <c r="AG2322" s="27"/>
      <c r="AH2322" s="27"/>
      <c r="AI2322" s="313"/>
      <c r="AJ2322" s="326"/>
      <c r="AK2322" s="27"/>
      <c r="AL2322" s="27"/>
      <c r="AM2322" s="27"/>
      <c r="AN2322" s="313"/>
    </row>
    <row r="2323" spans="1:40" outlineLevel="2">
      <c r="A2323" s="882">
        <f>ROW()</f>
        <v>2323</v>
      </c>
      <c r="B2323" s="453"/>
      <c r="D2323" s="452" t="s">
        <v>36</v>
      </c>
      <c r="H2323" s="458"/>
      <c r="I2323" s="458"/>
      <c r="J2323" s="459"/>
      <c r="K2323" s="458"/>
      <c r="L2323" s="458"/>
      <c r="M2323" s="458"/>
      <c r="N2323" s="458"/>
      <c r="O2323" s="324"/>
      <c r="P2323" s="157"/>
      <c r="Q2323" s="157"/>
      <c r="R2323" s="157"/>
      <c r="S2323" s="320"/>
      <c r="T2323" s="157">
        <f>-Input!T$707</f>
        <v>0</v>
      </c>
      <c r="U2323" s="27"/>
      <c r="V2323" s="27"/>
      <c r="W2323" s="27"/>
      <c r="X2323" s="313"/>
      <c r="Y2323" s="326"/>
      <c r="Z2323" s="27"/>
      <c r="AA2323" s="27"/>
      <c r="AB2323" s="27"/>
      <c r="AC2323" s="27"/>
      <c r="AD2323" s="313"/>
      <c r="AE2323" s="326"/>
      <c r="AF2323" s="27"/>
      <c r="AG2323" s="27"/>
      <c r="AH2323" s="27"/>
      <c r="AI2323" s="313"/>
      <c r="AJ2323" s="326"/>
      <c r="AK2323" s="27"/>
      <c r="AL2323" s="27"/>
      <c r="AM2323" s="27"/>
      <c r="AN2323" s="313"/>
    </row>
    <row r="2324" spans="1:40" outlineLevel="2">
      <c r="A2324" s="882">
        <f>ROW()</f>
        <v>2324</v>
      </c>
      <c r="B2324" s="453"/>
      <c r="D2324" s="452" t="s">
        <v>583</v>
      </c>
      <c r="H2324" s="458"/>
      <c r="I2324" s="458"/>
      <c r="J2324" s="459"/>
      <c r="K2324" s="458"/>
      <c r="L2324" s="458"/>
      <c r="M2324" s="458"/>
      <c r="N2324" s="458"/>
      <c r="O2324" s="324"/>
      <c r="P2324" s="157"/>
      <c r="Q2324" s="157"/>
      <c r="R2324" s="157"/>
      <c r="S2324" s="320"/>
      <c r="T2324" s="157">
        <f>-Input!T$708</f>
        <v>0</v>
      </c>
      <c r="U2324" s="27"/>
      <c r="V2324" s="27"/>
      <c r="W2324" s="27"/>
      <c r="X2324" s="313"/>
      <c r="Y2324" s="326"/>
      <c r="Z2324" s="27"/>
      <c r="AA2324" s="27"/>
      <c r="AB2324" s="27"/>
      <c r="AC2324" s="27"/>
      <c r="AD2324" s="313"/>
      <c r="AE2324" s="326"/>
      <c r="AF2324" s="27"/>
      <c r="AG2324" s="27"/>
      <c r="AH2324" s="27"/>
      <c r="AI2324" s="313"/>
      <c r="AJ2324" s="326"/>
      <c r="AK2324" s="27"/>
      <c r="AL2324" s="27"/>
      <c r="AM2324" s="27"/>
      <c r="AN2324" s="313"/>
    </row>
    <row r="2325" spans="1:40" outlineLevel="2">
      <c r="A2325" s="882">
        <f>ROW()</f>
        <v>2325</v>
      </c>
      <c r="B2325" s="453"/>
      <c r="D2325" s="452" t="s">
        <v>81</v>
      </c>
      <c r="H2325" s="458"/>
      <c r="I2325" s="458"/>
      <c r="J2325" s="459"/>
      <c r="K2325" s="458"/>
      <c r="L2325" s="458"/>
      <c r="M2325" s="458"/>
      <c r="N2325" s="458"/>
      <c r="O2325" s="324"/>
      <c r="P2325" s="157"/>
      <c r="Q2325" s="157"/>
      <c r="R2325" s="157"/>
      <c r="S2325" s="320"/>
      <c r="T2325" s="157">
        <f>-Input!T$709</f>
        <v>0</v>
      </c>
      <c r="U2325" s="27"/>
      <c r="V2325" s="27"/>
      <c r="W2325" s="27"/>
      <c r="X2325" s="313"/>
      <c r="Y2325" s="326"/>
      <c r="Z2325" s="27"/>
      <c r="AA2325" s="27"/>
      <c r="AB2325" s="27"/>
      <c r="AC2325" s="27"/>
      <c r="AD2325" s="313"/>
      <c r="AE2325" s="326"/>
      <c r="AF2325" s="27"/>
      <c r="AG2325" s="27"/>
      <c r="AH2325" s="27"/>
      <c r="AI2325" s="313"/>
      <c r="AJ2325" s="326"/>
      <c r="AK2325" s="27"/>
      <c r="AL2325" s="27"/>
      <c r="AM2325" s="27"/>
      <c r="AN2325" s="313"/>
    </row>
    <row r="2326" spans="1:40" outlineLevel="2">
      <c r="A2326" s="882">
        <f>ROW()</f>
        <v>2326</v>
      </c>
      <c r="B2326" s="453"/>
      <c r="D2326" s="452" t="s">
        <v>28</v>
      </c>
      <c r="H2326" s="458"/>
      <c r="I2326" s="458"/>
      <c r="J2326" s="459"/>
      <c r="K2326" s="458"/>
      <c r="L2326" s="458"/>
      <c r="M2326" s="458"/>
      <c r="N2326" s="458"/>
      <c r="O2326" s="324"/>
      <c r="P2326" s="157"/>
      <c r="Q2326" s="157"/>
      <c r="R2326" s="157"/>
      <c r="S2326" s="320"/>
      <c r="T2326" s="157">
        <f>-Input!T$710</f>
        <v>0</v>
      </c>
      <c r="U2326" s="27"/>
      <c r="V2326" s="27"/>
      <c r="W2326" s="27"/>
      <c r="X2326" s="313"/>
      <c r="Y2326" s="326"/>
      <c r="Z2326" s="27"/>
      <c r="AA2326" s="27"/>
      <c r="AB2326" s="27"/>
      <c r="AC2326" s="27"/>
      <c r="AD2326" s="313"/>
      <c r="AE2326" s="326"/>
      <c r="AF2326" s="27"/>
      <c r="AG2326" s="27"/>
      <c r="AH2326" s="27"/>
      <c r="AI2326" s="313"/>
      <c r="AJ2326" s="326"/>
      <c r="AK2326" s="27"/>
      <c r="AL2326" s="27"/>
      <c r="AM2326" s="27"/>
      <c r="AN2326" s="313"/>
    </row>
    <row r="2327" spans="1:40" outlineLevel="2">
      <c r="A2327" s="882">
        <f>ROW()</f>
        <v>2327</v>
      </c>
      <c r="B2327" s="453"/>
      <c r="D2327" s="456" t="s">
        <v>443</v>
      </c>
      <c r="E2327" s="456"/>
      <c r="F2327" s="456"/>
      <c r="G2327" s="456"/>
      <c r="H2327" s="460"/>
      <c r="I2327" s="460"/>
      <c r="J2327" s="461"/>
      <c r="K2327" s="460"/>
      <c r="L2327" s="460"/>
      <c r="M2327" s="460"/>
      <c r="N2327" s="460"/>
      <c r="O2327" s="325"/>
      <c r="P2327" s="158"/>
      <c r="Q2327" s="158"/>
      <c r="R2327" s="158"/>
      <c r="S2327" s="321"/>
      <c r="T2327" s="158">
        <f>-Input!T$711</f>
        <v>0</v>
      </c>
      <c r="U2327" s="159"/>
      <c r="V2327" s="159"/>
      <c r="W2327" s="159"/>
      <c r="X2327" s="339"/>
      <c r="Y2327" s="341"/>
      <c r="Z2327" s="159"/>
      <c r="AA2327" s="159"/>
      <c r="AB2327" s="159"/>
      <c r="AC2327" s="159"/>
      <c r="AD2327" s="339"/>
      <c r="AE2327" s="341"/>
      <c r="AF2327" s="159"/>
      <c r="AG2327" s="159"/>
      <c r="AH2327" s="159"/>
      <c r="AI2327" s="339"/>
      <c r="AJ2327" s="341"/>
      <c r="AK2327" s="159"/>
      <c r="AL2327" s="159"/>
      <c r="AM2327" s="159"/>
      <c r="AN2327" s="339"/>
    </row>
    <row r="2328" spans="1:40" outlineLevel="2">
      <c r="A2328" s="882">
        <f>ROW()</f>
        <v>2328</v>
      </c>
      <c r="B2328" s="453"/>
      <c r="D2328" s="452" t="s">
        <v>24</v>
      </c>
      <c r="F2328" s="454"/>
      <c r="G2328" s="454"/>
      <c r="H2328" s="448"/>
      <c r="I2328" s="448"/>
      <c r="J2328" s="464"/>
      <c r="K2328" s="448"/>
      <c r="L2328" s="448"/>
      <c r="M2328" s="448"/>
      <c r="N2328" s="448"/>
      <c r="O2328" s="443"/>
      <c r="P2328" s="439"/>
      <c r="Q2328" s="439"/>
      <c r="R2328" s="439"/>
      <c r="S2328" s="440"/>
      <c r="T2328" s="439">
        <f>SUM(T2312:T2327)</f>
        <v>0</v>
      </c>
      <c r="U2328" s="439"/>
      <c r="V2328" s="439"/>
      <c r="W2328" s="439"/>
      <c r="X2328" s="440"/>
      <c r="Y2328" s="443"/>
      <c r="Z2328" s="439"/>
      <c r="AA2328" s="439"/>
      <c r="AB2328" s="439"/>
      <c r="AC2328" s="439"/>
      <c r="AD2328" s="440"/>
      <c r="AE2328" s="443"/>
      <c r="AF2328" s="439"/>
      <c r="AG2328" s="439"/>
      <c r="AH2328" s="439"/>
      <c r="AI2328" s="440"/>
      <c r="AJ2328" s="443"/>
      <c r="AK2328" s="439"/>
      <c r="AL2328" s="439"/>
      <c r="AM2328" s="439"/>
      <c r="AN2328" s="440"/>
    </row>
    <row r="2329" spans="1:40" outlineLevel="1">
      <c r="A2329" s="732" t="s">
        <v>22</v>
      </c>
      <c r="B2329" s="733"/>
      <c r="C2329" s="881"/>
      <c r="D2329" s="733"/>
      <c r="E2329" s="733"/>
      <c r="F2329" s="733"/>
      <c r="G2329" s="730"/>
      <c r="H2329" s="733"/>
      <c r="I2329" s="730"/>
      <c r="J2329" s="729"/>
      <c r="K2329" s="730"/>
      <c r="L2329" s="730"/>
      <c r="M2329" s="730"/>
      <c r="N2329" s="730"/>
      <c r="O2329" s="729"/>
      <c r="P2329" s="730"/>
      <c r="Q2329" s="730"/>
      <c r="R2329" s="730"/>
      <c r="S2329" s="731"/>
      <c r="T2329" s="730"/>
      <c r="U2329" s="730"/>
      <c r="V2329" s="730"/>
      <c r="W2329" s="730"/>
      <c r="X2329" s="731"/>
      <c r="Y2329" s="729"/>
      <c r="Z2329" s="730"/>
      <c r="AA2329" s="730"/>
      <c r="AB2329" s="730"/>
      <c r="AC2329" s="730"/>
      <c r="AD2329" s="731"/>
      <c r="AE2329" s="729"/>
      <c r="AF2329" s="730"/>
      <c r="AG2329" s="730"/>
      <c r="AH2329" s="730"/>
      <c r="AI2329" s="731"/>
      <c r="AJ2329" s="729"/>
      <c r="AK2329" s="730"/>
      <c r="AL2329" s="730"/>
      <c r="AM2329" s="730"/>
      <c r="AN2329" s="731"/>
    </row>
    <row r="2330" spans="1:40" outlineLevel="2">
      <c r="A2330" s="882">
        <f>ROW()</f>
        <v>2330</v>
      </c>
      <c r="B2330" s="453"/>
      <c r="D2330" s="452" t="s">
        <v>300</v>
      </c>
      <c r="H2330" s="458"/>
      <c r="I2330" s="458"/>
      <c r="J2330" s="459"/>
      <c r="K2330" s="458"/>
      <c r="L2330" s="458"/>
      <c r="M2330" s="458"/>
      <c r="N2330" s="458"/>
      <c r="O2330" s="459"/>
      <c r="P2330" s="458"/>
      <c r="Q2330" s="458"/>
      <c r="R2330" s="458"/>
      <c r="S2330" s="225"/>
      <c r="T2330" s="439">
        <f t="shared" ref="T2330:AN2330" si="2180">T2240+T2258+T2276+T2294 + T2312</f>
        <v>11.373536840591987</v>
      </c>
      <c r="U2330" s="439">
        <f t="shared" si="2180"/>
        <v>11.258392517230689</v>
      </c>
      <c r="V2330" s="439">
        <f t="shared" si="2180"/>
        <v>11.143248193869391</v>
      </c>
      <c r="W2330" s="439">
        <f t="shared" si="2180"/>
        <v>11.028103870508094</v>
      </c>
      <c r="X2330" s="440">
        <f t="shared" si="2180"/>
        <v>10.912959547146796</v>
      </c>
      <c r="Y2330" s="443">
        <f t="shared" si="2180"/>
        <v>10.841163760652408</v>
      </c>
      <c r="Z2330" s="439">
        <f t="shared" si="2180"/>
        <v>10.697572187663635</v>
      </c>
      <c r="AA2330" s="439">
        <f t="shared" si="2180"/>
        <v>10.553980614674861</v>
      </c>
      <c r="AB2330" s="439">
        <f t="shared" si="2180"/>
        <v>10.410389041686088</v>
      </c>
      <c r="AC2330" s="439">
        <f t="shared" si="2180"/>
        <v>10.266797468697314</v>
      </c>
      <c r="AD2330" s="440">
        <f t="shared" si="2180"/>
        <v>10.123205895708541</v>
      </c>
      <c r="AE2330" s="443">
        <f t="shared" si="2180"/>
        <v>9.9805345785429544</v>
      </c>
      <c r="AF2330" s="439">
        <f t="shared" si="2180"/>
        <v>9.8378632613773682</v>
      </c>
      <c r="AG2330" s="439">
        <f t="shared" si="2180"/>
        <v>9.695191944211782</v>
      </c>
      <c r="AH2330" s="439">
        <f t="shared" si="2180"/>
        <v>9.5525206270461958</v>
      </c>
      <c r="AI2330" s="440">
        <f t="shared" si="2180"/>
        <v>9.4098493098806095</v>
      </c>
      <c r="AJ2330" s="443">
        <f t="shared" si="2180"/>
        <v>9.2661874883557154</v>
      </c>
      <c r="AK2330" s="439">
        <f t="shared" si="2180"/>
        <v>9.1225256668308212</v>
      </c>
      <c r="AL2330" s="439">
        <f t="shared" si="2180"/>
        <v>8.9788638453059271</v>
      </c>
      <c r="AM2330" s="439">
        <f t="shared" si="2180"/>
        <v>8.8352020237810329</v>
      </c>
      <c r="AN2330" s="440">
        <f t="shared" si="2180"/>
        <v>8.6915402022561388</v>
      </c>
    </row>
    <row r="2331" spans="1:40" outlineLevel="2">
      <c r="A2331" s="882">
        <f>ROW()</f>
        <v>2331</v>
      </c>
      <c r="B2331" s="453"/>
      <c r="D2331" s="452" t="s">
        <v>301</v>
      </c>
      <c r="H2331" s="458"/>
      <c r="I2331" s="458"/>
      <c r="J2331" s="459"/>
      <c r="K2331" s="458"/>
      <c r="L2331" s="458"/>
      <c r="M2331" s="458"/>
      <c r="N2331" s="458"/>
      <c r="O2331" s="459"/>
      <c r="P2331" s="458"/>
      <c r="Q2331" s="458"/>
      <c r="R2331" s="458"/>
      <c r="S2331" s="225"/>
      <c r="T2331" s="439">
        <f t="shared" ref="T2331:AN2331" si="2181">T2241+T2259+T2277+T2295 + T2313</f>
        <v>0</v>
      </c>
      <c r="U2331" s="439">
        <f t="shared" si="2181"/>
        <v>0</v>
      </c>
      <c r="V2331" s="439">
        <f t="shared" si="2181"/>
        <v>0</v>
      </c>
      <c r="W2331" s="439">
        <f t="shared" si="2181"/>
        <v>0</v>
      </c>
      <c r="X2331" s="440">
        <f t="shared" si="2181"/>
        <v>0</v>
      </c>
      <c r="Y2331" s="443">
        <f t="shared" si="2181"/>
        <v>0</v>
      </c>
      <c r="Z2331" s="439">
        <f t="shared" si="2181"/>
        <v>0</v>
      </c>
      <c r="AA2331" s="439">
        <f t="shared" si="2181"/>
        <v>0</v>
      </c>
      <c r="AB2331" s="439">
        <f t="shared" si="2181"/>
        <v>0</v>
      </c>
      <c r="AC2331" s="439">
        <f t="shared" si="2181"/>
        <v>0</v>
      </c>
      <c r="AD2331" s="440">
        <f t="shared" si="2181"/>
        <v>0</v>
      </c>
      <c r="AE2331" s="443">
        <f t="shared" si="2181"/>
        <v>0</v>
      </c>
      <c r="AF2331" s="439">
        <f t="shared" si="2181"/>
        <v>0</v>
      </c>
      <c r="AG2331" s="439">
        <f t="shared" si="2181"/>
        <v>0</v>
      </c>
      <c r="AH2331" s="439">
        <f t="shared" si="2181"/>
        <v>0</v>
      </c>
      <c r="AI2331" s="440">
        <f t="shared" si="2181"/>
        <v>0</v>
      </c>
      <c r="AJ2331" s="443">
        <f t="shared" si="2181"/>
        <v>0</v>
      </c>
      <c r="AK2331" s="439">
        <f t="shared" si="2181"/>
        <v>0</v>
      </c>
      <c r="AL2331" s="439">
        <f t="shared" si="2181"/>
        <v>0</v>
      </c>
      <c r="AM2331" s="439">
        <f t="shared" si="2181"/>
        <v>0</v>
      </c>
      <c r="AN2331" s="440">
        <f t="shared" si="2181"/>
        <v>0</v>
      </c>
    </row>
    <row r="2332" spans="1:40" outlineLevel="2">
      <c r="A2332" s="882">
        <f>ROW()</f>
        <v>2332</v>
      </c>
      <c r="B2332" s="453"/>
      <c r="D2332" s="452" t="s">
        <v>29</v>
      </c>
      <c r="H2332" s="458"/>
      <c r="I2332" s="458"/>
      <c r="J2332" s="459"/>
      <c r="K2332" s="458"/>
      <c r="L2332" s="458"/>
      <c r="M2332" s="458"/>
      <c r="N2332" s="458"/>
      <c r="O2332" s="459"/>
      <c r="P2332" s="458"/>
      <c r="Q2332" s="458"/>
      <c r="R2332" s="458"/>
      <c r="S2332" s="225"/>
      <c r="T2332" s="439">
        <f t="shared" ref="T2332:AN2332" si="2182">T2242+T2260+T2278+T2296 + T2314</f>
        <v>0</v>
      </c>
      <c r="U2332" s="439">
        <f t="shared" si="2182"/>
        <v>0</v>
      </c>
      <c r="V2332" s="439">
        <f t="shared" si="2182"/>
        <v>0</v>
      </c>
      <c r="W2332" s="439">
        <f t="shared" si="2182"/>
        <v>0</v>
      </c>
      <c r="X2332" s="440">
        <f t="shared" si="2182"/>
        <v>0</v>
      </c>
      <c r="Y2332" s="443">
        <f t="shared" si="2182"/>
        <v>0</v>
      </c>
      <c r="Z2332" s="439">
        <f t="shared" si="2182"/>
        <v>0</v>
      </c>
      <c r="AA2332" s="439">
        <f t="shared" si="2182"/>
        <v>0</v>
      </c>
      <c r="AB2332" s="439">
        <f t="shared" si="2182"/>
        <v>0</v>
      </c>
      <c r="AC2332" s="439">
        <f t="shared" si="2182"/>
        <v>0</v>
      </c>
      <c r="AD2332" s="440">
        <f t="shared" si="2182"/>
        <v>0</v>
      </c>
      <c r="AE2332" s="443">
        <f t="shared" si="2182"/>
        <v>0</v>
      </c>
      <c r="AF2332" s="439">
        <f t="shared" si="2182"/>
        <v>0</v>
      </c>
      <c r="AG2332" s="439">
        <f t="shared" si="2182"/>
        <v>0</v>
      </c>
      <c r="AH2332" s="439">
        <f t="shared" si="2182"/>
        <v>0</v>
      </c>
      <c r="AI2332" s="440">
        <f t="shared" si="2182"/>
        <v>0</v>
      </c>
      <c r="AJ2332" s="443">
        <f t="shared" si="2182"/>
        <v>0</v>
      </c>
      <c r="AK2332" s="439">
        <f t="shared" si="2182"/>
        <v>0</v>
      </c>
      <c r="AL2332" s="439">
        <f t="shared" si="2182"/>
        <v>0</v>
      </c>
      <c r="AM2332" s="439">
        <f t="shared" si="2182"/>
        <v>0</v>
      </c>
      <c r="AN2332" s="440">
        <f t="shared" si="2182"/>
        <v>0</v>
      </c>
    </row>
    <row r="2333" spans="1:40" outlineLevel="2">
      <c r="A2333" s="882">
        <f>ROW()</f>
        <v>2333</v>
      </c>
      <c r="B2333" s="453"/>
      <c r="D2333" s="452" t="s">
        <v>30</v>
      </c>
      <c r="H2333" s="458"/>
      <c r="I2333" s="458"/>
      <c r="J2333" s="459"/>
      <c r="K2333" s="458"/>
      <c r="L2333" s="458"/>
      <c r="M2333" s="458"/>
      <c r="N2333" s="458"/>
      <c r="O2333" s="459"/>
      <c r="P2333" s="458"/>
      <c r="Q2333" s="458"/>
      <c r="R2333" s="458"/>
      <c r="S2333" s="225"/>
      <c r="T2333" s="439">
        <f t="shared" ref="T2333:AN2333" si="2183">T2243+T2261+T2279+T2297 + T2315</f>
        <v>6.6257229479426636</v>
      </c>
      <c r="U2333" s="439">
        <f t="shared" si="2183"/>
        <v>6.4952484039862037</v>
      </c>
      <c r="V2333" s="439">
        <f t="shared" si="2183"/>
        <v>6.3647738600297439</v>
      </c>
      <c r="W2333" s="439">
        <f t="shared" si="2183"/>
        <v>6.234299316073284</v>
      </c>
      <c r="X2333" s="440">
        <f t="shared" si="2183"/>
        <v>6.1038247721168242</v>
      </c>
      <c r="Y2333" s="443">
        <f t="shared" si="2183"/>
        <v>6.0493263366514958</v>
      </c>
      <c r="Z2333" s="439">
        <f t="shared" si="2183"/>
        <v>5.9403294657208381</v>
      </c>
      <c r="AA2333" s="439">
        <f t="shared" si="2183"/>
        <v>5.8313325947901804</v>
      </c>
      <c r="AB2333" s="439">
        <f t="shared" si="2183"/>
        <v>5.7223357238595227</v>
      </c>
      <c r="AC2333" s="439">
        <f t="shared" si="2183"/>
        <v>5.613338852928865</v>
      </c>
      <c r="AD2333" s="440">
        <f t="shared" si="2183"/>
        <v>5.5043419819982073</v>
      </c>
      <c r="AE2333" s="443">
        <f t="shared" si="2183"/>
        <v>5.3960436548824511</v>
      </c>
      <c r="AF2333" s="439">
        <f t="shared" si="2183"/>
        <v>5.2877453277666948</v>
      </c>
      <c r="AG2333" s="439">
        <f t="shared" si="2183"/>
        <v>5.1794470006509385</v>
      </c>
      <c r="AH2333" s="439">
        <f t="shared" si="2183"/>
        <v>5.0711486735351823</v>
      </c>
      <c r="AI2333" s="440">
        <f t="shared" si="2183"/>
        <v>4.962850346419426</v>
      </c>
      <c r="AJ2333" s="443">
        <f t="shared" si="2183"/>
        <v>4.853776712432186</v>
      </c>
      <c r="AK2333" s="439">
        <f t="shared" si="2183"/>
        <v>4.744703078444946</v>
      </c>
      <c r="AL2333" s="439">
        <f t="shared" si="2183"/>
        <v>4.635629444457706</v>
      </c>
      <c r="AM2333" s="439">
        <f t="shared" si="2183"/>
        <v>4.526555810470466</v>
      </c>
      <c r="AN2333" s="440">
        <f t="shared" si="2183"/>
        <v>4.4174821764832259</v>
      </c>
    </row>
    <row r="2334" spans="1:40" outlineLevel="2">
      <c r="A2334" s="882">
        <f>ROW()</f>
        <v>2334</v>
      </c>
      <c r="B2334" s="453"/>
      <c r="D2334" s="452" t="s">
        <v>31</v>
      </c>
      <c r="H2334" s="458"/>
      <c r="I2334" s="458"/>
      <c r="J2334" s="459"/>
      <c r="K2334" s="458"/>
      <c r="L2334" s="458"/>
      <c r="M2334" s="458"/>
      <c r="N2334" s="458"/>
      <c r="O2334" s="459"/>
      <c r="P2334" s="458"/>
      <c r="Q2334" s="458"/>
      <c r="R2334" s="458"/>
      <c r="S2334" s="225"/>
      <c r="T2334" s="439">
        <f t="shared" ref="T2334:AN2334" si="2184">T2244+T2262+T2280+T2298 + T2316</f>
        <v>0</v>
      </c>
      <c r="U2334" s="439">
        <f t="shared" si="2184"/>
        <v>0</v>
      </c>
      <c r="V2334" s="439">
        <f t="shared" si="2184"/>
        <v>0</v>
      </c>
      <c r="W2334" s="439">
        <f t="shared" si="2184"/>
        <v>0</v>
      </c>
      <c r="X2334" s="440">
        <f t="shared" si="2184"/>
        <v>0</v>
      </c>
      <c r="Y2334" s="443">
        <f t="shared" si="2184"/>
        <v>0</v>
      </c>
      <c r="Z2334" s="439">
        <f t="shared" si="2184"/>
        <v>0</v>
      </c>
      <c r="AA2334" s="439">
        <f t="shared" si="2184"/>
        <v>0</v>
      </c>
      <c r="AB2334" s="439">
        <f t="shared" si="2184"/>
        <v>0</v>
      </c>
      <c r="AC2334" s="439">
        <f t="shared" si="2184"/>
        <v>0</v>
      </c>
      <c r="AD2334" s="440">
        <f t="shared" si="2184"/>
        <v>0</v>
      </c>
      <c r="AE2334" s="443">
        <f t="shared" si="2184"/>
        <v>0</v>
      </c>
      <c r="AF2334" s="439">
        <f t="shared" si="2184"/>
        <v>0</v>
      </c>
      <c r="AG2334" s="439">
        <f t="shared" si="2184"/>
        <v>0</v>
      </c>
      <c r="AH2334" s="439">
        <f t="shared" si="2184"/>
        <v>0</v>
      </c>
      <c r="AI2334" s="440">
        <f t="shared" si="2184"/>
        <v>0</v>
      </c>
      <c r="AJ2334" s="443">
        <f t="shared" si="2184"/>
        <v>0</v>
      </c>
      <c r="AK2334" s="439">
        <f t="shared" si="2184"/>
        <v>0</v>
      </c>
      <c r="AL2334" s="439">
        <f t="shared" si="2184"/>
        <v>0</v>
      </c>
      <c r="AM2334" s="439">
        <f t="shared" si="2184"/>
        <v>0</v>
      </c>
      <c r="AN2334" s="440">
        <f t="shared" si="2184"/>
        <v>0</v>
      </c>
    </row>
    <row r="2335" spans="1:40" outlineLevel="2">
      <c r="A2335" s="882">
        <f>ROW()</f>
        <v>2335</v>
      </c>
      <c r="B2335" s="453"/>
      <c r="D2335" s="452" t="s">
        <v>32</v>
      </c>
      <c r="H2335" s="458"/>
      <c r="I2335" s="458"/>
      <c r="J2335" s="459"/>
      <c r="K2335" s="458"/>
      <c r="L2335" s="458"/>
      <c r="M2335" s="458"/>
      <c r="N2335" s="458"/>
      <c r="O2335" s="459"/>
      <c r="P2335" s="458"/>
      <c r="Q2335" s="458"/>
      <c r="R2335" s="458"/>
      <c r="S2335" s="225"/>
      <c r="T2335" s="439">
        <f t="shared" ref="T2335:AN2335" si="2185">T2245+T2263+T2281+T2299 + T2317</f>
        <v>0.35354341415033758</v>
      </c>
      <c r="U2335" s="439">
        <f t="shared" si="2185"/>
        <v>0.32944484031518617</v>
      </c>
      <c r="V2335" s="439">
        <f t="shared" si="2185"/>
        <v>0.30534626648003477</v>
      </c>
      <c r="W2335" s="439">
        <f t="shared" si="2185"/>
        <v>0.28124769264488336</v>
      </c>
      <c r="X2335" s="440">
        <f t="shared" si="2185"/>
        <v>0.25714911880973196</v>
      </c>
      <c r="Y2335" s="443">
        <f t="shared" si="2185"/>
        <v>0.25357760327070789</v>
      </c>
      <c r="Z2335" s="439">
        <f t="shared" si="2185"/>
        <v>0.24643457219265977</v>
      </c>
      <c r="AA2335" s="439">
        <f t="shared" si="2185"/>
        <v>0.23929154111461165</v>
      </c>
      <c r="AB2335" s="439">
        <f t="shared" si="2185"/>
        <v>0.23214851003656353</v>
      </c>
      <c r="AC2335" s="439">
        <f t="shared" si="2185"/>
        <v>0.22500547895851541</v>
      </c>
      <c r="AD2335" s="440">
        <f t="shared" si="2185"/>
        <v>0.2178624478804673</v>
      </c>
      <c r="AE2335" s="443">
        <f t="shared" si="2185"/>
        <v>0.21076519536593766</v>
      </c>
      <c r="AF2335" s="439">
        <f t="shared" si="2185"/>
        <v>0.20366794285140802</v>
      </c>
      <c r="AG2335" s="439">
        <f t="shared" si="2185"/>
        <v>0.19657069033687838</v>
      </c>
      <c r="AH2335" s="439">
        <f t="shared" si="2185"/>
        <v>0.18947343782234874</v>
      </c>
      <c r="AI2335" s="440">
        <f t="shared" si="2185"/>
        <v>0.18237618530781913</v>
      </c>
      <c r="AJ2335" s="443">
        <f t="shared" si="2185"/>
        <v>0.17522417804084583</v>
      </c>
      <c r="AK2335" s="439">
        <f t="shared" si="2185"/>
        <v>0.16807217077387254</v>
      </c>
      <c r="AL2335" s="439">
        <f t="shared" si="2185"/>
        <v>0.16092016350689925</v>
      </c>
      <c r="AM2335" s="439">
        <f t="shared" si="2185"/>
        <v>0.15376815623992596</v>
      </c>
      <c r="AN2335" s="440">
        <f t="shared" si="2185"/>
        <v>0.14661614897295266</v>
      </c>
    </row>
    <row r="2336" spans="1:40" outlineLevel="2">
      <c r="A2336" s="882">
        <f>ROW()</f>
        <v>2336</v>
      </c>
      <c r="B2336" s="453"/>
      <c r="D2336" s="452" t="s">
        <v>33</v>
      </c>
      <c r="H2336" s="458"/>
      <c r="I2336" s="458"/>
      <c r="J2336" s="459"/>
      <c r="K2336" s="458"/>
      <c r="L2336" s="458"/>
      <c r="M2336" s="458"/>
      <c r="N2336" s="458"/>
      <c r="O2336" s="459"/>
      <c r="P2336" s="458"/>
      <c r="Q2336" s="458"/>
      <c r="R2336" s="458"/>
      <c r="S2336" s="225"/>
      <c r="T2336" s="439">
        <f t="shared" ref="T2336:AN2336" si="2186">T2246+T2264+T2282+T2300 + T2318</f>
        <v>2.3952329395724847</v>
      </c>
      <c r="U2336" s="439">
        <f t="shared" si="2186"/>
        <v>2.3228847190106503</v>
      </c>
      <c r="V2336" s="439">
        <f t="shared" si="2186"/>
        <v>2.2505364984488159</v>
      </c>
      <c r="W2336" s="439">
        <f t="shared" si="2186"/>
        <v>2.1781882778869814</v>
      </c>
      <c r="X2336" s="440">
        <f t="shared" si="2186"/>
        <v>2.105840057325147</v>
      </c>
      <c r="Y2336" s="443">
        <f t="shared" si="2186"/>
        <v>2.0765922787511868</v>
      </c>
      <c r="Z2336" s="439">
        <f t="shared" si="2186"/>
        <v>2.0180967216032659</v>
      </c>
      <c r="AA2336" s="439">
        <f t="shared" si="2186"/>
        <v>1.9596011644553453</v>
      </c>
      <c r="AB2336" s="439">
        <f t="shared" si="2186"/>
        <v>1.9011056073074246</v>
      </c>
      <c r="AC2336" s="439">
        <f t="shared" si="2186"/>
        <v>1.842610050159504</v>
      </c>
      <c r="AD2336" s="440">
        <f t="shared" si="2186"/>
        <v>1.7841144930115833</v>
      </c>
      <c r="AE2336" s="443">
        <f t="shared" si="2186"/>
        <v>1.7259938246957545</v>
      </c>
      <c r="AF2336" s="439">
        <f t="shared" si="2186"/>
        <v>1.6678731563799256</v>
      </c>
      <c r="AG2336" s="439">
        <f t="shared" si="2186"/>
        <v>1.6097524880640968</v>
      </c>
      <c r="AH2336" s="439">
        <f t="shared" si="2186"/>
        <v>1.5516318197482679</v>
      </c>
      <c r="AI2336" s="440">
        <f t="shared" si="2186"/>
        <v>1.4935111514324391</v>
      </c>
      <c r="AJ2336" s="443">
        <f t="shared" si="2186"/>
        <v>1.4349420866703826</v>
      </c>
      <c r="AK2336" s="439">
        <f t="shared" si="2186"/>
        <v>1.3763730219083261</v>
      </c>
      <c r="AL2336" s="439">
        <f t="shared" si="2186"/>
        <v>1.3178039571462696</v>
      </c>
      <c r="AM2336" s="439">
        <f t="shared" si="2186"/>
        <v>1.2592348923842132</v>
      </c>
      <c r="AN2336" s="440">
        <f t="shared" si="2186"/>
        <v>1.2006658276221567</v>
      </c>
    </row>
    <row r="2337" spans="1:40" outlineLevel="2">
      <c r="A2337" s="882">
        <f>ROW()</f>
        <v>2337</v>
      </c>
      <c r="B2337" s="453"/>
      <c r="D2337" s="452" t="s">
        <v>27</v>
      </c>
      <c r="H2337" s="458"/>
      <c r="I2337" s="458"/>
      <c r="J2337" s="459"/>
      <c r="K2337" s="458"/>
      <c r="L2337" s="458"/>
      <c r="M2337" s="458"/>
      <c r="N2337" s="458"/>
      <c r="O2337" s="459"/>
      <c r="P2337" s="458"/>
      <c r="Q2337" s="458"/>
      <c r="R2337" s="458"/>
      <c r="S2337" s="225"/>
      <c r="T2337" s="439">
        <f t="shared" ref="T2337:AN2337" si="2187">T2247+T2265+T2283+T2301 + T2319</f>
        <v>0.15037758365519185</v>
      </c>
      <c r="U2337" s="439">
        <f t="shared" si="2187"/>
        <v>0.13401573068620526</v>
      </c>
      <c r="V2337" s="439">
        <f t="shared" si="2187"/>
        <v>0.11765387771721865</v>
      </c>
      <c r="W2337" s="439">
        <f t="shared" si="2187"/>
        <v>0.10129202474823204</v>
      </c>
      <c r="X2337" s="440">
        <f t="shared" si="2187"/>
        <v>8.4930171779245431E-2</v>
      </c>
      <c r="Y2337" s="443">
        <f t="shared" si="2187"/>
        <v>8.3750586060089241E-2</v>
      </c>
      <c r="Z2337" s="439">
        <f t="shared" si="2187"/>
        <v>8.1391414621776875E-2</v>
      </c>
      <c r="AA2337" s="439">
        <f t="shared" si="2187"/>
        <v>7.9032243183464496E-2</v>
      </c>
      <c r="AB2337" s="439">
        <f t="shared" si="2187"/>
        <v>7.6673071745152116E-2</v>
      </c>
      <c r="AC2337" s="439">
        <f t="shared" si="2187"/>
        <v>7.4313900306839736E-2</v>
      </c>
      <c r="AD2337" s="440">
        <f t="shared" si="2187"/>
        <v>7.1954728868527371E-2</v>
      </c>
      <c r="AE2337" s="443">
        <f t="shared" si="2187"/>
        <v>6.9610676989175294E-2</v>
      </c>
      <c r="AF2337" s="439">
        <f t="shared" si="2187"/>
        <v>6.7266625109823217E-2</v>
      </c>
      <c r="AG2337" s="439">
        <f t="shared" si="2187"/>
        <v>6.4922573230471139E-2</v>
      </c>
      <c r="AH2337" s="439">
        <f t="shared" si="2187"/>
        <v>6.2578521351119062E-2</v>
      </c>
      <c r="AI2337" s="440">
        <f t="shared" si="2187"/>
        <v>6.0234469471766978E-2</v>
      </c>
      <c r="AJ2337" s="443">
        <f t="shared" si="2187"/>
        <v>5.7872333414050625E-2</v>
      </c>
      <c r="AK2337" s="439">
        <f t="shared" si="2187"/>
        <v>5.5510197356334272E-2</v>
      </c>
      <c r="AL2337" s="439">
        <f t="shared" si="2187"/>
        <v>5.3148061298617919E-2</v>
      </c>
      <c r="AM2337" s="439">
        <f t="shared" si="2187"/>
        <v>5.0785925240901565E-2</v>
      </c>
      <c r="AN2337" s="440">
        <f t="shared" si="2187"/>
        <v>4.8423789183185212E-2</v>
      </c>
    </row>
    <row r="2338" spans="1:40" outlineLevel="2">
      <c r="A2338" s="882">
        <f>ROW()</f>
        <v>2338</v>
      </c>
      <c r="B2338" s="453"/>
      <c r="D2338" s="452" t="s">
        <v>34</v>
      </c>
      <c r="H2338" s="458"/>
      <c r="I2338" s="458"/>
      <c r="J2338" s="459"/>
      <c r="K2338" s="458"/>
      <c r="L2338" s="458"/>
      <c r="M2338" s="458"/>
      <c r="N2338" s="458"/>
      <c r="O2338" s="459"/>
      <c r="P2338" s="458"/>
      <c r="Q2338" s="458"/>
      <c r="R2338" s="458"/>
      <c r="S2338" s="225"/>
      <c r="T2338" s="439">
        <f t="shared" ref="T2338:AN2338" si="2188">T2248+T2266+T2284+T2302 + T2320</f>
        <v>12.261723643196573</v>
      </c>
      <c r="U2338" s="439">
        <f t="shared" si="2188"/>
        <v>11.735694511051641</v>
      </c>
      <c r="V2338" s="439">
        <f t="shared" si="2188"/>
        <v>11.20966537890671</v>
      </c>
      <c r="W2338" s="439">
        <f t="shared" si="2188"/>
        <v>10.683636246761779</v>
      </c>
      <c r="X2338" s="440">
        <f t="shared" si="2188"/>
        <v>10.157607114616848</v>
      </c>
      <c r="Y2338" s="443">
        <f t="shared" si="2188"/>
        <v>9.915759326173589</v>
      </c>
      <c r="Z2338" s="439">
        <f t="shared" si="2188"/>
        <v>9.4320637492870727</v>
      </c>
      <c r="AA2338" s="439">
        <f t="shared" si="2188"/>
        <v>8.9483681724005564</v>
      </c>
      <c r="AB2338" s="439">
        <f t="shared" si="2188"/>
        <v>8.4646725955140401</v>
      </c>
      <c r="AC2338" s="439">
        <f t="shared" si="2188"/>
        <v>7.9809770186275237</v>
      </c>
      <c r="AD2338" s="440">
        <f t="shared" si="2188"/>
        <v>7.4972814417410074</v>
      </c>
      <c r="AE2338" s="443">
        <f t="shared" si="2188"/>
        <v>7.0166857937849647</v>
      </c>
      <c r="AF2338" s="439">
        <f t="shared" si="2188"/>
        <v>6.536090145828922</v>
      </c>
      <c r="AG2338" s="439">
        <f t="shared" si="2188"/>
        <v>6.0554944978728793</v>
      </c>
      <c r="AH2338" s="439">
        <f t="shared" si="2188"/>
        <v>5.5748988499168366</v>
      </c>
      <c r="AI2338" s="440">
        <f t="shared" si="2188"/>
        <v>5.0943032019607939</v>
      </c>
      <c r="AJ2338" s="443">
        <f t="shared" si="2188"/>
        <v>4.6091314684407187</v>
      </c>
      <c r="AK2338" s="439">
        <f t="shared" si="2188"/>
        <v>4.1239597349206427</v>
      </c>
      <c r="AL2338" s="439">
        <f t="shared" si="2188"/>
        <v>3.6387880014005671</v>
      </c>
      <c r="AM2338" s="439">
        <f t="shared" si="2188"/>
        <v>3.1536162678804915</v>
      </c>
      <c r="AN2338" s="440">
        <f t="shared" si="2188"/>
        <v>2.668444534360416</v>
      </c>
    </row>
    <row r="2339" spans="1:40" outlineLevel="2">
      <c r="A2339" s="882">
        <f>ROW()</f>
        <v>2339</v>
      </c>
      <c r="B2339" s="453"/>
      <c r="D2339" s="452" t="s">
        <v>35</v>
      </c>
      <c r="H2339" s="458"/>
      <c r="I2339" s="458"/>
      <c r="J2339" s="459"/>
      <c r="K2339" s="458"/>
      <c r="L2339" s="458"/>
      <c r="M2339" s="458"/>
      <c r="N2339" s="458"/>
      <c r="O2339" s="459"/>
      <c r="P2339" s="458"/>
      <c r="Q2339" s="458"/>
      <c r="R2339" s="458"/>
      <c r="S2339" s="225"/>
      <c r="T2339" s="439">
        <f t="shared" ref="T2339:AN2339" si="2189">T2249+T2267+T2285+T2303 + T2321</f>
        <v>5.1278474836349105E-15</v>
      </c>
      <c r="U2339" s="439">
        <f t="shared" si="2189"/>
        <v>5.1278474836349105E-15</v>
      </c>
      <c r="V2339" s="439">
        <f t="shared" si="2189"/>
        <v>5.1278474836349105E-15</v>
      </c>
      <c r="W2339" s="439">
        <f t="shared" si="2189"/>
        <v>5.1278474836349105E-15</v>
      </c>
      <c r="X2339" s="440">
        <f t="shared" si="2189"/>
        <v>5.1278474836349105E-15</v>
      </c>
      <c r="Y2339" s="443">
        <f t="shared" si="2189"/>
        <v>4.7005268599986681E-15</v>
      </c>
      <c r="Z2339" s="439">
        <f t="shared" si="2189"/>
        <v>3.8458856127261832E-15</v>
      </c>
      <c r="AA2339" s="439">
        <f t="shared" si="2189"/>
        <v>2.9912443654536984E-15</v>
      </c>
      <c r="AB2339" s="439">
        <f t="shared" si="2189"/>
        <v>2.1366031181812136E-15</v>
      </c>
      <c r="AC2339" s="439">
        <f t="shared" si="2189"/>
        <v>1.2819618709087286E-15</v>
      </c>
      <c r="AD2339" s="440">
        <f t="shared" si="2189"/>
        <v>4.2732062363624349E-16</v>
      </c>
      <c r="AE2339" s="443">
        <f t="shared" si="2189"/>
        <v>4.2732062363624349E-16</v>
      </c>
      <c r="AF2339" s="439">
        <f t="shared" si="2189"/>
        <v>4.2732062363624349E-16</v>
      </c>
      <c r="AG2339" s="439">
        <f t="shared" si="2189"/>
        <v>4.2732062363624349E-16</v>
      </c>
      <c r="AH2339" s="439">
        <f t="shared" si="2189"/>
        <v>4.2732062363624349E-16</v>
      </c>
      <c r="AI2339" s="440">
        <f t="shared" si="2189"/>
        <v>4.2732062363624349E-16</v>
      </c>
      <c r="AJ2339" s="443">
        <f t="shared" si="2189"/>
        <v>0</v>
      </c>
      <c r="AK2339" s="439">
        <f t="shared" si="2189"/>
        <v>0</v>
      </c>
      <c r="AL2339" s="439">
        <f t="shared" si="2189"/>
        <v>0</v>
      </c>
      <c r="AM2339" s="439">
        <f t="shared" si="2189"/>
        <v>0</v>
      </c>
      <c r="AN2339" s="440">
        <f t="shared" si="2189"/>
        <v>0</v>
      </c>
    </row>
    <row r="2340" spans="1:40" outlineLevel="2">
      <c r="A2340" s="882">
        <f>ROW()</f>
        <v>2340</v>
      </c>
      <c r="B2340" s="453"/>
      <c r="D2340" s="452" t="s">
        <v>302</v>
      </c>
      <c r="H2340" s="458"/>
      <c r="I2340" s="458"/>
      <c r="J2340" s="459"/>
      <c r="K2340" s="458"/>
      <c r="L2340" s="458"/>
      <c r="M2340" s="458"/>
      <c r="N2340" s="458"/>
      <c r="O2340" s="459"/>
      <c r="P2340" s="458"/>
      <c r="Q2340" s="458"/>
      <c r="R2340" s="458"/>
      <c r="S2340" s="225"/>
      <c r="T2340" s="439">
        <f t="shared" ref="T2340:AN2340" si="2190">T2250+T2268+T2286+T2304 + T2322</f>
        <v>0</v>
      </c>
      <c r="U2340" s="439">
        <f t="shared" si="2190"/>
        <v>0</v>
      </c>
      <c r="V2340" s="439">
        <f t="shared" si="2190"/>
        <v>0</v>
      </c>
      <c r="W2340" s="439">
        <f t="shared" si="2190"/>
        <v>0</v>
      </c>
      <c r="X2340" s="440">
        <f t="shared" si="2190"/>
        <v>0</v>
      </c>
      <c r="Y2340" s="443">
        <f t="shared" si="2190"/>
        <v>0</v>
      </c>
      <c r="Z2340" s="439">
        <f t="shared" si="2190"/>
        <v>0</v>
      </c>
      <c r="AA2340" s="439">
        <f t="shared" si="2190"/>
        <v>0</v>
      </c>
      <c r="AB2340" s="439">
        <f t="shared" si="2190"/>
        <v>0</v>
      </c>
      <c r="AC2340" s="439">
        <f t="shared" si="2190"/>
        <v>0</v>
      </c>
      <c r="AD2340" s="440">
        <f t="shared" si="2190"/>
        <v>0</v>
      </c>
      <c r="AE2340" s="443">
        <f t="shared" si="2190"/>
        <v>0</v>
      </c>
      <c r="AF2340" s="439">
        <f t="shared" si="2190"/>
        <v>0</v>
      </c>
      <c r="AG2340" s="439">
        <f t="shared" si="2190"/>
        <v>0</v>
      </c>
      <c r="AH2340" s="439">
        <f t="shared" si="2190"/>
        <v>0</v>
      </c>
      <c r="AI2340" s="440">
        <f t="shared" si="2190"/>
        <v>0</v>
      </c>
      <c r="AJ2340" s="443">
        <f t="shared" si="2190"/>
        <v>0</v>
      </c>
      <c r="AK2340" s="439">
        <f t="shared" si="2190"/>
        <v>0</v>
      </c>
      <c r="AL2340" s="439">
        <f t="shared" si="2190"/>
        <v>0</v>
      </c>
      <c r="AM2340" s="439">
        <f t="shared" si="2190"/>
        <v>0</v>
      </c>
      <c r="AN2340" s="440">
        <f t="shared" si="2190"/>
        <v>0</v>
      </c>
    </row>
    <row r="2341" spans="1:40" outlineLevel="2">
      <c r="A2341" s="882">
        <f>ROW()</f>
        <v>2341</v>
      </c>
      <c r="B2341" s="453"/>
      <c r="D2341" s="452" t="s">
        <v>36</v>
      </c>
      <c r="H2341" s="458"/>
      <c r="I2341" s="458"/>
      <c r="J2341" s="459"/>
      <c r="K2341" s="458"/>
      <c r="L2341" s="458"/>
      <c r="M2341" s="458"/>
      <c r="N2341" s="458"/>
      <c r="O2341" s="459"/>
      <c r="P2341" s="458"/>
      <c r="Q2341" s="458"/>
      <c r="R2341" s="458"/>
      <c r="S2341" s="225"/>
      <c r="T2341" s="439">
        <f t="shared" ref="T2341:AN2341" si="2191">T2251+T2269+T2287+T2305 + T2323</f>
        <v>2.4280286125820219</v>
      </c>
      <c r="U2341" s="439">
        <f t="shared" si="2191"/>
        <v>1.544765429963697</v>
      </c>
      <c r="V2341" s="439">
        <f t="shared" si="2191"/>
        <v>0.66150224734537211</v>
      </c>
      <c r="W2341" s="439">
        <f t="shared" si="2191"/>
        <v>-0.22176093527295282</v>
      </c>
      <c r="X2341" s="440">
        <f t="shared" si="2191"/>
        <v>-1.1050241178912779</v>
      </c>
      <c r="Y2341" s="443">
        <f t="shared" si="2191"/>
        <v>0</v>
      </c>
      <c r="Z2341" s="439">
        <f t="shared" si="2191"/>
        <v>0</v>
      </c>
      <c r="AA2341" s="439">
        <f t="shared" si="2191"/>
        <v>0</v>
      </c>
      <c r="AB2341" s="439">
        <f t="shared" si="2191"/>
        <v>0</v>
      </c>
      <c r="AC2341" s="439">
        <f t="shared" si="2191"/>
        <v>0</v>
      </c>
      <c r="AD2341" s="440">
        <f t="shared" si="2191"/>
        <v>0</v>
      </c>
      <c r="AE2341" s="443">
        <f t="shared" si="2191"/>
        <v>0</v>
      </c>
      <c r="AF2341" s="439">
        <f t="shared" si="2191"/>
        <v>0</v>
      </c>
      <c r="AG2341" s="439">
        <f t="shared" si="2191"/>
        <v>0</v>
      </c>
      <c r="AH2341" s="439">
        <f t="shared" si="2191"/>
        <v>0</v>
      </c>
      <c r="AI2341" s="440">
        <f t="shared" si="2191"/>
        <v>0</v>
      </c>
      <c r="AJ2341" s="443">
        <f t="shared" si="2191"/>
        <v>0</v>
      </c>
      <c r="AK2341" s="439">
        <f t="shared" si="2191"/>
        <v>0</v>
      </c>
      <c r="AL2341" s="439">
        <f t="shared" si="2191"/>
        <v>0</v>
      </c>
      <c r="AM2341" s="439">
        <f t="shared" si="2191"/>
        <v>0</v>
      </c>
      <c r="AN2341" s="440">
        <f t="shared" si="2191"/>
        <v>0</v>
      </c>
    </row>
    <row r="2342" spans="1:40" outlineLevel="2">
      <c r="A2342" s="882">
        <f>ROW()</f>
        <v>2342</v>
      </c>
      <c r="B2342" s="453"/>
      <c r="D2342" s="452" t="s">
        <v>583</v>
      </c>
      <c r="H2342" s="458"/>
      <c r="I2342" s="458"/>
      <c r="J2342" s="459"/>
      <c r="K2342" s="458"/>
      <c r="L2342" s="458"/>
      <c r="M2342" s="458"/>
      <c r="N2342" s="458"/>
      <c r="O2342" s="459"/>
      <c r="P2342" s="458"/>
      <c r="Q2342" s="458"/>
      <c r="R2342" s="458"/>
      <c r="S2342" s="225"/>
      <c r="T2342" s="439">
        <f t="shared" ref="T2342:AN2342" si="2192">T2252+T2270+T2288+T2306 + T2324</f>
        <v>0</v>
      </c>
      <c r="U2342" s="439">
        <f t="shared" si="2192"/>
        <v>0</v>
      </c>
      <c r="V2342" s="439">
        <f t="shared" si="2192"/>
        <v>0</v>
      </c>
      <c r="W2342" s="439">
        <f t="shared" si="2192"/>
        <v>0</v>
      </c>
      <c r="X2342" s="440">
        <f t="shared" si="2192"/>
        <v>0</v>
      </c>
      <c r="Y2342" s="443">
        <f t="shared" si="2192"/>
        <v>0</v>
      </c>
      <c r="Z2342" s="439">
        <f t="shared" si="2192"/>
        <v>0</v>
      </c>
      <c r="AA2342" s="439">
        <f t="shared" si="2192"/>
        <v>0</v>
      </c>
      <c r="AB2342" s="439">
        <f t="shared" si="2192"/>
        <v>0</v>
      </c>
      <c r="AC2342" s="439">
        <f t="shared" si="2192"/>
        <v>0</v>
      </c>
      <c r="AD2342" s="440">
        <f t="shared" si="2192"/>
        <v>0</v>
      </c>
      <c r="AE2342" s="443">
        <f t="shared" si="2192"/>
        <v>0</v>
      </c>
      <c r="AF2342" s="439">
        <f t="shared" si="2192"/>
        <v>0</v>
      </c>
      <c r="AG2342" s="439">
        <f t="shared" si="2192"/>
        <v>0</v>
      </c>
      <c r="AH2342" s="439">
        <f t="shared" si="2192"/>
        <v>0</v>
      </c>
      <c r="AI2342" s="440">
        <f t="shared" si="2192"/>
        <v>0</v>
      </c>
      <c r="AJ2342" s="443">
        <f t="shared" si="2192"/>
        <v>0</v>
      </c>
      <c r="AK2342" s="439">
        <f t="shared" si="2192"/>
        <v>0</v>
      </c>
      <c r="AL2342" s="439">
        <f t="shared" si="2192"/>
        <v>0</v>
      </c>
      <c r="AM2342" s="439">
        <f t="shared" si="2192"/>
        <v>0</v>
      </c>
      <c r="AN2342" s="440">
        <f t="shared" si="2192"/>
        <v>0</v>
      </c>
    </row>
    <row r="2343" spans="1:40" outlineLevel="2">
      <c r="A2343" s="882">
        <f>ROW()</f>
        <v>2343</v>
      </c>
      <c r="B2343" s="453"/>
      <c r="D2343" s="452" t="s">
        <v>81</v>
      </c>
      <c r="H2343" s="458"/>
      <c r="I2343" s="458"/>
      <c r="J2343" s="459"/>
      <c r="K2343" s="458"/>
      <c r="L2343" s="458"/>
      <c r="M2343" s="458"/>
      <c r="N2343" s="458"/>
      <c r="O2343" s="459"/>
      <c r="P2343" s="458"/>
      <c r="Q2343" s="458"/>
      <c r="R2343" s="458"/>
      <c r="S2343" s="225"/>
      <c r="T2343" s="439">
        <f t="shared" ref="T2343:AN2343" si="2193">T2253+T2271+T2289+T2307 + T2325</f>
        <v>0</v>
      </c>
      <c r="U2343" s="439">
        <f t="shared" si="2193"/>
        <v>0</v>
      </c>
      <c r="V2343" s="439">
        <f t="shared" si="2193"/>
        <v>0</v>
      </c>
      <c r="W2343" s="439">
        <f t="shared" si="2193"/>
        <v>0</v>
      </c>
      <c r="X2343" s="440">
        <f t="shared" si="2193"/>
        <v>0</v>
      </c>
      <c r="Y2343" s="443">
        <f t="shared" si="2193"/>
        <v>0</v>
      </c>
      <c r="Z2343" s="439">
        <f t="shared" si="2193"/>
        <v>0</v>
      </c>
      <c r="AA2343" s="439">
        <f t="shared" si="2193"/>
        <v>0</v>
      </c>
      <c r="AB2343" s="439">
        <f t="shared" si="2193"/>
        <v>0</v>
      </c>
      <c r="AC2343" s="439">
        <f t="shared" si="2193"/>
        <v>0</v>
      </c>
      <c r="AD2343" s="440">
        <f t="shared" si="2193"/>
        <v>0</v>
      </c>
      <c r="AE2343" s="443">
        <f t="shared" si="2193"/>
        <v>0</v>
      </c>
      <c r="AF2343" s="439">
        <f t="shared" si="2193"/>
        <v>0</v>
      </c>
      <c r="AG2343" s="439">
        <f t="shared" si="2193"/>
        <v>0</v>
      </c>
      <c r="AH2343" s="439">
        <f t="shared" si="2193"/>
        <v>0</v>
      </c>
      <c r="AI2343" s="440">
        <f t="shared" si="2193"/>
        <v>0</v>
      </c>
      <c r="AJ2343" s="443">
        <f t="shared" si="2193"/>
        <v>0</v>
      </c>
      <c r="AK2343" s="439">
        <f t="shared" si="2193"/>
        <v>0</v>
      </c>
      <c r="AL2343" s="439">
        <f t="shared" si="2193"/>
        <v>0</v>
      </c>
      <c r="AM2343" s="439">
        <f t="shared" si="2193"/>
        <v>0</v>
      </c>
      <c r="AN2343" s="440">
        <f t="shared" si="2193"/>
        <v>0</v>
      </c>
    </row>
    <row r="2344" spans="1:40" outlineLevel="2">
      <c r="A2344" s="882">
        <f>ROW()</f>
        <v>2344</v>
      </c>
      <c r="B2344" s="453"/>
      <c r="D2344" s="452" t="s">
        <v>28</v>
      </c>
      <c r="H2344" s="458"/>
      <c r="I2344" s="458"/>
      <c r="J2344" s="459"/>
      <c r="K2344" s="458"/>
      <c r="L2344" s="458"/>
      <c r="M2344" s="458"/>
      <c r="N2344" s="458"/>
      <c r="O2344" s="459"/>
      <c r="P2344" s="458"/>
      <c r="Q2344" s="458"/>
      <c r="R2344" s="458"/>
      <c r="S2344" s="225"/>
      <c r="T2344" s="439">
        <f t="shared" ref="T2344:AN2344" si="2194">T2254+T2272+T2290+T2308 + T2326</f>
        <v>0</v>
      </c>
      <c r="U2344" s="439">
        <f t="shared" si="2194"/>
        <v>0</v>
      </c>
      <c r="V2344" s="439">
        <f t="shared" si="2194"/>
        <v>0</v>
      </c>
      <c r="W2344" s="439">
        <f t="shared" si="2194"/>
        <v>0</v>
      </c>
      <c r="X2344" s="440">
        <f t="shared" si="2194"/>
        <v>0</v>
      </c>
      <c r="Y2344" s="443">
        <f t="shared" si="2194"/>
        <v>0</v>
      </c>
      <c r="Z2344" s="439">
        <f t="shared" si="2194"/>
        <v>0</v>
      </c>
      <c r="AA2344" s="439">
        <f t="shared" si="2194"/>
        <v>0</v>
      </c>
      <c r="AB2344" s="439">
        <f t="shared" si="2194"/>
        <v>0</v>
      </c>
      <c r="AC2344" s="439">
        <f t="shared" si="2194"/>
        <v>0</v>
      </c>
      <c r="AD2344" s="440">
        <f t="shared" si="2194"/>
        <v>0</v>
      </c>
      <c r="AE2344" s="443">
        <f t="shared" si="2194"/>
        <v>0</v>
      </c>
      <c r="AF2344" s="439">
        <f t="shared" si="2194"/>
        <v>0</v>
      </c>
      <c r="AG2344" s="439">
        <f t="shared" si="2194"/>
        <v>0</v>
      </c>
      <c r="AH2344" s="439">
        <f t="shared" si="2194"/>
        <v>0</v>
      </c>
      <c r="AI2344" s="440">
        <f t="shared" si="2194"/>
        <v>0</v>
      </c>
      <c r="AJ2344" s="443">
        <f t="shared" si="2194"/>
        <v>0</v>
      </c>
      <c r="AK2344" s="439">
        <f t="shared" si="2194"/>
        <v>0</v>
      </c>
      <c r="AL2344" s="439">
        <f t="shared" si="2194"/>
        <v>0</v>
      </c>
      <c r="AM2344" s="439">
        <f t="shared" si="2194"/>
        <v>0</v>
      </c>
      <c r="AN2344" s="440">
        <f t="shared" si="2194"/>
        <v>0</v>
      </c>
    </row>
    <row r="2345" spans="1:40" outlineLevel="2">
      <c r="A2345" s="882">
        <f>ROW()</f>
        <v>2345</v>
      </c>
      <c r="B2345" s="453"/>
      <c r="D2345" s="456" t="s">
        <v>443</v>
      </c>
      <c r="E2345" s="456"/>
      <c r="F2345" s="456"/>
      <c r="G2345" s="456"/>
      <c r="H2345" s="460"/>
      <c r="I2345" s="460"/>
      <c r="J2345" s="461"/>
      <c r="K2345" s="460"/>
      <c r="L2345" s="460"/>
      <c r="M2345" s="460"/>
      <c r="N2345" s="460"/>
      <c r="O2345" s="461"/>
      <c r="P2345" s="460"/>
      <c r="Q2345" s="460"/>
      <c r="R2345" s="460"/>
      <c r="S2345" s="227"/>
      <c r="T2345" s="441">
        <f t="shared" ref="T2345:AN2345" si="2195">T2255+T2273+T2291+T2309 + T2327</f>
        <v>0</v>
      </c>
      <c r="U2345" s="441">
        <f t="shared" si="2195"/>
        <v>0</v>
      </c>
      <c r="V2345" s="441">
        <f t="shared" si="2195"/>
        <v>0</v>
      </c>
      <c r="W2345" s="441">
        <f t="shared" si="2195"/>
        <v>0</v>
      </c>
      <c r="X2345" s="442">
        <f t="shared" si="2195"/>
        <v>0</v>
      </c>
      <c r="Y2345" s="462">
        <f t="shared" si="2195"/>
        <v>0</v>
      </c>
      <c r="Z2345" s="441">
        <f t="shared" si="2195"/>
        <v>0</v>
      </c>
      <c r="AA2345" s="441">
        <f t="shared" si="2195"/>
        <v>0</v>
      </c>
      <c r="AB2345" s="441">
        <f t="shared" si="2195"/>
        <v>0</v>
      </c>
      <c r="AC2345" s="441">
        <f t="shared" si="2195"/>
        <v>0</v>
      </c>
      <c r="AD2345" s="442">
        <f t="shared" si="2195"/>
        <v>0</v>
      </c>
      <c r="AE2345" s="462">
        <f t="shared" si="2195"/>
        <v>0</v>
      </c>
      <c r="AF2345" s="441">
        <f t="shared" si="2195"/>
        <v>0</v>
      </c>
      <c r="AG2345" s="441">
        <f t="shared" si="2195"/>
        <v>0</v>
      </c>
      <c r="AH2345" s="441">
        <f t="shared" si="2195"/>
        <v>0</v>
      </c>
      <c r="AI2345" s="442">
        <f t="shared" si="2195"/>
        <v>0</v>
      </c>
      <c r="AJ2345" s="462">
        <f t="shared" si="2195"/>
        <v>0</v>
      </c>
      <c r="AK2345" s="441">
        <f t="shared" si="2195"/>
        <v>0</v>
      </c>
      <c r="AL2345" s="441">
        <f t="shared" si="2195"/>
        <v>0</v>
      </c>
      <c r="AM2345" s="441">
        <f t="shared" si="2195"/>
        <v>0</v>
      </c>
      <c r="AN2345" s="442">
        <f t="shared" si="2195"/>
        <v>0</v>
      </c>
    </row>
    <row r="2346" spans="1:40" outlineLevel="2">
      <c r="A2346" s="882">
        <f>ROW()</f>
        <v>2346</v>
      </c>
      <c r="B2346" s="453"/>
      <c r="D2346" s="452" t="s">
        <v>24</v>
      </c>
      <c r="H2346" s="458"/>
      <c r="I2346" s="458"/>
      <c r="J2346" s="459"/>
      <c r="K2346" s="458"/>
      <c r="L2346" s="458"/>
      <c r="M2346" s="458"/>
      <c r="N2346" s="458"/>
      <c r="O2346" s="459"/>
      <c r="P2346" s="458"/>
      <c r="Q2346" s="458"/>
      <c r="R2346" s="458"/>
      <c r="S2346" s="440"/>
      <c r="T2346" s="439">
        <f t="shared" ref="T2346:AN2346" si="2196">SUM(T2330:T2345)</f>
        <v>35.588165981691262</v>
      </c>
      <c r="U2346" s="439">
        <f t="shared" si="2196"/>
        <v>33.820446152244273</v>
      </c>
      <c r="V2346" s="439">
        <f t="shared" si="2196"/>
        <v>32.052726322797291</v>
      </c>
      <c r="W2346" s="439">
        <f t="shared" si="2196"/>
        <v>30.285006493350302</v>
      </c>
      <c r="X2346" s="440">
        <f t="shared" si="2196"/>
        <v>28.517286663903317</v>
      </c>
      <c r="Y2346" s="443">
        <f t="shared" si="2196"/>
        <v>29.220169891559475</v>
      </c>
      <c r="Z2346" s="439">
        <f t="shared" si="2196"/>
        <v>28.415888111089256</v>
      </c>
      <c r="AA2346" s="439">
        <f t="shared" si="2196"/>
        <v>27.611606330619026</v>
      </c>
      <c r="AB2346" s="439">
        <f t="shared" si="2196"/>
        <v>26.807324550148795</v>
      </c>
      <c r="AC2346" s="439">
        <f t="shared" si="2196"/>
        <v>26.003042769678562</v>
      </c>
      <c r="AD2346" s="440">
        <f t="shared" si="2196"/>
        <v>25.198760989208331</v>
      </c>
      <c r="AE2346" s="443">
        <f t="shared" si="2196"/>
        <v>24.399633724261239</v>
      </c>
      <c r="AF2346" s="439">
        <f t="shared" si="2196"/>
        <v>23.600506459314143</v>
      </c>
      <c r="AG2346" s="439">
        <f t="shared" si="2196"/>
        <v>22.801379194367048</v>
      </c>
      <c r="AH2346" s="439">
        <f t="shared" si="2196"/>
        <v>22.002251929419948</v>
      </c>
      <c r="AI2346" s="440">
        <f t="shared" si="2196"/>
        <v>21.203124664472853</v>
      </c>
      <c r="AJ2346" s="443">
        <f t="shared" si="2196"/>
        <v>20.397134267353898</v>
      </c>
      <c r="AK2346" s="439">
        <f t="shared" si="2196"/>
        <v>19.591143870234944</v>
      </c>
      <c r="AL2346" s="439">
        <f t="shared" si="2196"/>
        <v>18.785153473115987</v>
      </c>
      <c r="AM2346" s="439">
        <f t="shared" si="2196"/>
        <v>17.979163075997032</v>
      </c>
      <c r="AN2346" s="440">
        <f t="shared" si="2196"/>
        <v>17.173172678878075</v>
      </c>
    </row>
    <row r="2347" spans="1:40">
      <c r="A2347" s="884" t="str">
        <f>"2011 (Jul-10 to Jun-11) Capex Account [m$"&amp;Input!$G$43&amp;"]"</f>
        <v>2011 (Jul-10 to Jun-11) Capex Account [m$31/12/2023]</v>
      </c>
      <c r="B2347" s="885"/>
      <c r="C2347" s="886"/>
      <c r="D2347" s="885"/>
      <c r="E2347" s="885"/>
      <c r="F2347" s="885"/>
      <c r="G2347" s="25"/>
      <c r="H2347" s="885"/>
      <c r="I2347" s="25"/>
      <c r="J2347" s="323"/>
      <c r="K2347" s="25"/>
      <c r="L2347" s="25"/>
      <c r="M2347" s="25"/>
      <c r="N2347" s="25"/>
      <c r="O2347" s="323"/>
      <c r="P2347" s="25"/>
      <c r="Q2347" s="25"/>
      <c r="R2347" s="25"/>
      <c r="S2347" s="318"/>
      <c r="T2347" s="25"/>
      <c r="U2347" s="25"/>
      <c r="V2347" s="25"/>
      <c r="W2347" s="25"/>
      <c r="X2347" s="318"/>
      <c r="Y2347" s="323"/>
      <c r="Z2347" s="25"/>
      <c r="AA2347" s="25"/>
      <c r="AB2347" s="25"/>
      <c r="AC2347" s="25"/>
      <c r="AD2347" s="318"/>
      <c r="AE2347" s="323"/>
      <c r="AF2347" s="25"/>
      <c r="AG2347" s="25"/>
      <c r="AH2347" s="25"/>
      <c r="AI2347" s="318"/>
      <c r="AJ2347" s="323"/>
      <c r="AK2347" s="25"/>
      <c r="AL2347" s="25"/>
      <c r="AM2347" s="25"/>
      <c r="AN2347" s="318"/>
    </row>
    <row r="2348" spans="1:40" outlineLevel="1">
      <c r="A2348" s="732" t="s">
        <v>26</v>
      </c>
      <c r="B2348" s="733"/>
      <c r="C2348" s="881"/>
      <c r="D2348" s="733"/>
      <c r="E2348" s="733"/>
      <c r="F2348" s="733"/>
      <c r="G2348" s="730"/>
      <c r="H2348" s="733"/>
      <c r="I2348" s="730"/>
      <c r="J2348" s="729"/>
      <c r="K2348" s="730"/>
      <c r="L2348" s="730"/>
      <c r="M2348" s="730"/>
      <c r="N2348" s="730"/>
      <c r="O2348" s="729"/>
      <c r="P2348" s="730"/>
      <c r="Q2348" s="730"/>
      <c r="R2348" s="730"/>
      <c r="S2348" s="731"/>
      <c r="T2348" s="730"/>
      <c r="U2348" s="730"/>
      <c r="V2348" s="730"/>
      <c r="W2348" s="730"/>
      <c r="X2348" s="731"/>
      <c r="Y2348" s="729"/>
      <c r="Z2348" s="730"/>
      <c r="AA2348" s="730"/>
      <c r="AB2348" s="730"/>
      <c r="AC2348" s="730"/>
      <c r="AD2348" s="731"/>
      <c r="AE2348" s="729"/>
      <c r="AF2348" s="730"/>
      <c r="AG2348" s="730"/>
      <c r="AH2348" s="730"/>
      <c r="AI2348" s="731"/>
      <c r="AJ2348" s="729"/>
      <c r="AK2348" s="730"/>
      <c r="AL2348" s="730"/>
      <c r="AM2348" s="730"/>
      <c r="AN2348" s="731"/>
    </row>
    <row r="2349" spans="1:40" outlineLevel="2">
      <c r="A2349" s="882">
        <f>ROW()</f>
        <v>2349</v>
      </c>
      <c r="B2349" s="453"/>
      <c r="D2349" s="452" t="s">
        <v>300</v>
      </c>
      <c r="H2349" s="458"/>
      <c r="I2349" s="458"/>
      <c r="J2349" s="459"/>
      <c r="K2349" s="458"/>
      <c r="L2349" s="458"/>
      <c r="M2349" s="458"/>
      <c r="N2349" s="458"/>
      <c r="O2349" s="459"/>
      <c r="P2349" s="458"/>
      <c r="Q2349" s="458"/>
      <c r="R2349" s="458"/>
      <c r="S2349" s="463"/>
      <c r="T2349" s="458"/>
      <c r="U2349" s="458"/>
      <c r="V2349" s="169">
        <f>Input!$J$58</f>
        <v>120</v>
      </c>
      <c r="W2349" s="448">
        <f t="shared" ref="W2349:X2349" si="2197">(V2349-V$9)*(V2349&gt;W$9)</f>
        <v>119</v>
      </c>
      <c r="X2349" s="449">
        <f t="shared" si="2197"/>
        <v>118</v>
      </c>
      <c r="Y2349" s="342">
        <f>IF(X2349=0,0,MAX(Input!Y$58-(Input!J$58-X2349)-1,0))</f>
        <v>77</v>
      </c>
      <c r="Z2349" s="448">
        <f t="shared" ref="Z2349:AI2349" si="2198">(Y2349-Y$9)*(Y2349&gt;Z$9)</f>
        <v>76.5</v>
      </c>
      <c r="AA2349" s="448">
        <f t="shared" si="2198"/>
        <v>75.5</v>
      </c>
      <c r="AB2349" s="448">
        <f t="shared" si="2198"/>
        <v>74.5</v>
      </c>
      <c r="AC2349" s="448">
        <f t="shared" si="2198"/>
        <v>73.5</v>
      </c>
      <c r="AD2349" s="449">
        <f t="shared" si="2198"/>
        <v>72.5</v>
      </c>
      <c r="AE2349" s="464">
        <f t="shared" si="2198"/>
        <v>71.5</v>
      </c>
      <c r="AF2349" s="448">
        <f t="shared" si="2198"/>
        <v>70.5</v>
      </c>
      <c r="AG2349" s="448">
        <f t="shared" si="2198"/>
        <v>69.5</v>
      </c>
      <c r="AH2349" s="448">
        <f t="shared" si="2198"/>
        <v>68.5</v>
      </c>
      <c r="AI2349" s="449">
        <f t="shared" si="2198"/>
        <v>67.5</v>
      </c>
      <c r="AJ2349" s="464">
        <f t="shared" ref="AJ2349:AJ2364" si="2199">(AI2349-AI$9)*(AI2349&gt;AJ$9)</f>
        <v>66.5</v>
      </c>
      <c r="AK2349" s="448">
        <f t="shared" ref="AK2349:AK2364" si="2200">(AJ2349-AJ$9)*(AJ2349&gt;AK$9)</f>
        <v>65.5</v>
      </c>
      <c r="AL2349" s="448">
        <f t="shared" ref="AL2349:AL2364" si="2201">(AK2349-AK$9)*(AK2349&gt;AL$9)</f>
        <v>64.5</v>
      </c>
      <c r="AM2349" s="448">
        <f t="shared" ref="AM2349:AM2364" si="2202">(AL2349-AL$9)*(AL2349&gt;AM$9)</f>
        <v>63.5</v>
      </c>
      <c r="AN2349" s="449">
        <f t="shared" ref="AN2349:AN2364" si="2203">(AM2349-AM$9)*(AM2349&gt;AN$9)</f>
        <v>62.5</v>
      </c>
    </row>
    <row r="2350" spans="1:40" outlineLevel="2">
      <c r="A2350" s="882">
        <f>ROW()</f>
        <v>2350</v>
      </c>
      <c r="B2350" s="453"/>
      <c r="D2350" s="452" t="s">
        <v>301</v>
      </c>
      <c r="H2350" s="458"/>
      <c r="I2350" s="458"/>
      <c r="J2350" s="459"/>
      <c r="K2350" s="458"/>
      <c r="L2350" s="458"/>
      <c r="M2350" s="458"/>
      <c r="N2350" s="458"/>
      <c r="O2350" s="459"/>
      <c r="P2350" s="458"/>
      <c r="Q2350" s="458"/>
      <c r="R2350" s="458"/>
      <c r="S2350" s="463"/>
      <c r="T2350" s="458"/>
      <c r="U2350" s="458"/>
      <c r="V2350" s="169">
        <f>Input!$J$59</f>
        <v>120</v>
      </c>
      <c r="W2350" s="448">
        <f t="shared" ref="W2350:X2350" si="2204">(V2350-V$9)*(V2350&gt;W$9)</f>
        <v>119</v>
      </c>
      <c r="X2350" s="449">
        <f t="shared" si="2204"/>
        <v>118</v>
      </c>
      <c r="Y2350" s="342">
        <f>IF(X2350=0,0,MAX(Input!Y$59-(Input!J$59-X2350)-1,0))</f>
        <v>57</v>
      </c>
      <c r="Z2350" s="448">
        <f t="shared" ref="Z2350:AI2350" si="2205">(Y2350-Y$9)*(Y2350&gt;Z$9)</f>
        <v>56.5</v>
      </c>
      <c r="AA2350" s="448">
        <f t="shared" si="2205"/>
        <v>55.5</v>
      </c>
      <c r="AB2350" s="448">
        <f t="shared" si="2205"/>
        <v>54.5</v>
      </c>
      <c r="AC2350" s="448">
        <f t="shared" si="2205"/>
        <v>53.5</v>
      </c>
      <c r="AD2350" s="449">
        <f t="shared" si="2205"/>
        <v>52.5</v>
      </c>
      <c r="AE2350" s="464">
        <f t="shared" si="2205"/>
        <v>51.5</v>
      </c>
      <c r="AF2350" s="448">
        <f t="shared" si="2205"/>
        <v>50.5</v>
      </c>
      <c r="AG2350" s="448">
        <f t="shared" si="2205"/>
        <v>49.5</v>
      </c>
      <c r="AH2350" s="448">
        <f t="shared" si="2205"/>
        <v>48.5</v>
      </c>
      <c r="AI2350" s="449">
        <f t="shared" si="2205"/>
        <v>47.5</v>
      </c>
      <c r="AJ2350" s="464">
        <f t="shared" si="2199"/>
        <v>46.5</v>
      </c>
      <c r="AK2350" s="448">
        <f t="shared" si="2200"/>
        <v>45.5</v>
      </c>
      <c r="AL2350" s="448">
        <f t="shared" si="2201"/>
        <v>44.5</v>
      </c>
      <c r="AM2350" s="448">
        <f t="shared" si="2202"/>
        <v>43.5</v>
      </c>
      <c r="AN2350" s="449">
        <f t="shared" si="2203"/>
        <v>42.5</v>
      </c>
    </row>
    <row r="2351" spans="1:40" outlineLevel="2">
      <c r="A2351" s="882">
        <f>ROW()</f>
        <v>2351</v>
      </c>
      <c r="B2351" s="453"/>
      <c r="D2351" s="452" t="s">
        <v>29</v>
      </c>
      <c r="H2351" s="458"/>
      <c r="I2351" s="458"/>
      <c r="J2351" s="459"/>
      <c r="K2351" s="458"/>
      <c r="L2351" s="458"/>
      <c r="M2351" s="458"/>
      <c r="N2351" s="458"/>
      <c r="O2351" s="459"/>
      <c r="P2351" s="458"/>
      <c r="Q2351" s="458"/>
      <c r="R2351" s="458"/>
      <c r="S2351" s="463"/>
      <c r="T2351" s="458"/>
      <c r="U2351" s="458"/>
      <c r="V2351" s="169">
        <f>Input!$J$60</f>
        <v>60</v>
      </c>
      <c r="W2351" s="448">
        <f t="shared" ref="W2351:X2351" si="2206">(V2351-V$9)*(V2351&gt;W$9)</f>
        <v>59</v>
      </c>
      <c r="X2351" s="449">
        <f t="shared" si="2206"/>
        <v>58</v>
      </c>
      <c r="Y2351" s="342">
        <f>IF(X2351=0,0,MAX(Input!Y$60-(Input!J$60-X2351)-1,0))</f>
        <v>57</v>
      </c>
      <c r="Z2351" s="448">
        <f t="shared" ref="Z2351:AI2351" si="2207">(Y2351-Y$9)*(Y2351&gt;Z$9)</f>
        <v>56.5</v>
      </c>
      <c r="AA2351" s="448">
        <f t="shared" si="2207"/>
        <v>55.5</v>
      </c>
      <c r="AB2351" s="448">
        <f t="shared" si="2207"/>
        <v>54.5</v>
      </c>
      <c r="AC2351" s="448">
        <f t="shared" si="2207"/>
        <v>53.5</v>
      </c>
      <c r="AD2351" s="449">
        <f t="shared" si="2207"/>
        <v>52.5</v>
      </c>
      <c r="AE2351" s="464">
        <f t="shared" si="2207"/>
        <v>51.5</v>
      </c>
      <c r="AF2351" s="448">
        <f t="shared" si="2207"/>
        <v>50.5</v>
      </c>
      <c r="AG2351" s="448">
        <f t="shared" si="2207"/>
        <v>49.5</v>
      </c>
      <c r="AH2351" s="448">
        <f t="shared" si="2207"/>
        <v>48.5</v>
      </c>
      <c r="AI2351" s="449">
        <f t="shared" si="2207"/>
        <v>47.5</v>
      </c>
      <c r="AJ2351" s="464">
        <f t="shared" si="2199"/>
        <v>46.5</v>
      </c>
      <c r="AK2351" s="448">
        <f t="shared" si="2200"/>
        <v>45.5</v>
      </c>
      <c r="AL2351" s="448">
        <f t="shared" si="2201"/>
        <v>44.5</v>
      </c>
      <c r="AM2351" s="448">
        <f t="shared" si="2202"/>
        <v>43.5</v>
      </c>
      <c r="AN2351" s="449">
        <f t="shared" si="2203"/>
        <v>42.5</v>
      </c>
    </row>
    <row r="2352" spans="1:40" outlineLevel="2">
      <c r="A2352" s="882">
        <f>ROW()</f>
        <v>2352</v>
      </c>
      <c r="B2352" s="453"/>
      <c r="D2352" s="452" t="s">
        <v>30</v>
      </c>
      <c r="H2352" s="458"/>
      <c r="I2352" s="458"/>
      <c r="J2352" s="459"/>
      <c r="K2352" s="458"/>
      <c r="L2352" s="458"/>
      <c r="M2352" s="458"/>
      <c r="N2352" s="458"/>
      <c r="O2352" s="459"/>
      <c r="P2352" s="458"/>
      <c r="Q2352" s="458"/>
      <c r="R2352" s="458"/>
      <c r="S2352" s="463"/>
      <c r="T2352" s="458"/>
      <c r="U2352" s="458"/>
      <c r="V2352" s="169">
        <f>Input!$J$61</f>
        <v>60</v>
      </c>
      <c r="W2352" s="448">
        <f t="shared" ref="W2352:X2352" si="2208">(V2352-V$9)*(V2352&gt;W$9)</f>
        <v>59</v>
      </c>
      <c r="X2352" s="449">
        <f t="shared" si="2208"/>
        <v>58</v>
      </c>
      <c r="Y2352" s="342">
        <f>IF(X2352=0,0,MAX(Input!Y$61-(Input!J$61-X2352)-1,0))</f>
        <v>57</v>
      </c>
      <c r="Z2352" s="448">
        <f t="shared" ref="Z2352:AI2352" si="2209">(Y2352-Y$9)*(Y2352&gt;Z$9)</f>
        <v>56.5</v>
      </c>
      <c r="AA2352" s="448">
        <f t="shared" si="2209"/>
        <v>55.5</v>
      </c>
      <c r="AB2352" s="448">
        <f t="shared" si="2209"/>
        <v>54.5</v>
      </c>
      <c r="AC2352" s="448">
        <f t="shared" si="2209"/>
        <v>53.5</v>
      </c>
      <c r="AD2352" s="449">
        <f t="shared" si="2209"/>
        <v>52.5</v>
      </c>
      <c r="AE2352" s="464">
        <f t="shared" si="2209"/>
        <v>51.5</v>
      </c>
      <c r="AF2352" s="448">
        <f t="shared" si="2209"/>
        <v>50.5</v>
      </c>
      <c r="AG2352" s="448">
        <f t="shared" si="2209"/>
        <v>49.5</v>
      </c>
      <c r="AH2352" s="448">
        <f t="shared" si="2209"/>
        <v>48.5</v>
      </c>
      <c r="AI2352" s="449">
        <f t="shared" si="2209"/>
        <v>47.5</v>
      </c>
      <c r="AJ2352" s="464">
        <f t="shared" si="2199"/>
        <v>46.5</v>
      </c>
      <c r="AK2352" s="448">
        <f t="shared" si="2200"/>
        <v>45.5</v>
      </c>
      <c r="AL2352" s="448">
        <f t="shared" si="2201"/>
        <v>44.5</v>
      </c>
      <c r="AM2352" s="448">
        <f t="shared" si="2202"/>
        <v>43.5</v>
      </c>
      <c r="AN2352" s="449">
        <f t="shared" si="2203"/>
        <v>42.5</v>
      </c>
    </row>
    <row r="2353" spans="1:40" outlineLevel="2">
      <c r="A2353" s="882">
        <f>ROW()</f>
        <v>2353</v>
      </c>
      <c r="B2353" s="453"/>
      <c r="D2353" s="452" t="s">
        <v>31</v>
      </c>
      <c r="H2353" s="458"/>
      <c r="I2353" s="458"/>
      <c r="J2353" s="459"/>
      <c r="K2353" s="458"/>
      <c r="L2353" s="458"/>
      <c r="M2353" s="458"/>
      <c r="N2353" s="458"/>
      <c r="O2353" s="459"/>
      <c r="P2353" s="458"/>
      <c r="Q2353" s="458"/>
      <c r="R2353" s="458"/>
      <c r="S2353" s="463"/>
      <c r="T2353" s="458"/>
      <c r="U2353" s="458"/>
      <c r="V2353" s="169">
        <f>Input!$J$62</f>
        <v>60</v>
      </c>
      <c r="W2353" s="448">
        <f t="shared" ref="W2353:X2353" si="2210">(V2353-V$9)*(V2353&gt;W$9)</f>
        <v>59</v>
      </c>
      <c r="X2353" s="449">
        <f t="shared" si="2210"/>
        <v>58</v>
      </c>
      <c r="Y2353" s="342">
        <f>IF(X2353=0,0,MAX(Input!Y$62-(Input!J$62-X2353)-1,0))</f>
        <v>57</v>
      </c>
      <c r="Z2353" s="448">
        <f t="shared" ref="Z2353:AI2353" si="2211">(Y2353-Y$9)*(Y2353&gt;Z$9)</f>
        <v>56.5</v>
      </c>
      <c r="AA2353" s="448">
        <f t="shared" si="2211"/>
        <v>55.5</v>
      </c>
      <c r="AB2353" s="448">
        <f t="shared" si="2211"/>
        <v>54.5</v>
      </c>
      <c r="AC2353" s="448">
        <f t="shared" si="2211"/>
        <v>53.5</v>
      </c>
      <c r="AD2353" s="449">
        <f t="shared" si="2211"/>
        <v>52.5</v>
      </c>
      <c r="AE2353" s="464">
        <f t="shared" si="2211"/>
        <v>51.5</v>
      </c>
      <c r="AF2353" s="448">
        <f t="shared" si="2211"/>
        <v>50.5</v>
      </c>
      <c r="AG2353" s="448">
        <f t="shared" si="2211"/>
        <v>49.5</v>
      </c>
      <c r="AH2353" s="448">
        <f t="shared" si="2211"/>
        <v>48.5</v>
      </c>
      <c r="AI2353" s="449">
        <f t="shared" si="2211"/>
        <v>47.5</v>
      </c>
      <c r="AJ2353" s="464">
        <f t="shared" si="2199"/>
        <v>46.5</v>
      </c>
      <c r="AK2353" s="448">
        <f t="shared" si="2200"/>
        <v>45.5</v>
      </c>
      <c r="AL2353" s="448">
        <f t="shared" si="2201"/>
        <v>44.5</v>
      </c>
      <c r="AM2353" s="448">
        <f t="shared" si="2202"/>
        <v>43.5</v>
      </c>
      <c r="AN2353" s="449">
        <f t="shared" si="2203"/>
        <v>42.5</v>
      </c>
    </row>
    <row r="2354" spans="1:40" outlineLevel="2">
      <c r="A2354" s="882">
        <f>ROW()</f>
        <v>2354</v>
      </c>
      <c r="B2354" s="453"/>
      <c r="D2354" s="452" t="s">
        <v>32</v>
      </c>
      <c r="H2354" s="458"/>
      <c r="I2354" s="458"/>
      <c r="J2354" s="459"/>
      <c r="K2354" s="458"/>
      <c r="L2354" s="458"/>
      <c r="M2354" s="458"/>
      <c r="N2354" s="458"/>
      <c r="O2354" s="459"/>
      <c r="P2354" s="458"/>
      <c r="Q2354" s="458"/>
      <c r="R2354" s="458"/>
      <c r="S2354" s="463"/>
      <c r="T2354" s="458"/>
      <c r="U2354" s="458"/>
      <c r="V2354" s="169">
        <f>Input!$J$63</f>
        <v>40</v>
      </c>
      <c r="W2354" s="448">
        <f t="shared" ref="W2354:X2354" si="2212">(V2354-V$9)*(V2354&gt;W$9)</f>
        <v>39</v>
      </c>
      <c r="X2354" s="449">
        <f t="shared" si="2212"/>
        <v>38</v>
      </c>
      <c r="Y2354" s="342">
        <f>IF(X2354=0,0,MAX(Input!Y$63-(Input!J$63-X2354)-1,0))</f>
        <v>37</v>
      </c>
      <c r="Z2354" s="448">
        <f t="shared" ref="Z2354:AI2354" si="2213">(Y2354-Y$9)*(Y2354&gt;Z$9)</f>
        <v>36.5</v>
      </c>
      <c r="AA2354" s="448">
        <f t="shared" si="2213"/>
        <v>35.5</v>
      </c>
      <c r="AB2354" s="448">
        <f t="shared" si="2213"/>
        <v>34.5</v>
      </c>
      <c r="AC2354" s="448">
        <f t="shared" si="2213"/>
        <v>33.5</v>
      </c>
      <c r="AD2354" s="449">
        <f t="shared" si="2213"/>
        <v>32.5</v>
      </c>
      <c r="AE2354" s="464">
        <f t="shared" si="2213"/>
        <v>31.5</v>
      </c>
      <c r="AF2354" s="448">
        <f t="shared" si="2213"/>
        <v>30.5</v>
      </c>
      <c r="AG2354" s="448">
        <f t="shared" si="2213"/>
        <v>29.5</v>
      </c>
      <c r="AH2354" s="448">
        <f t="shared" si="2213"/>
        <v>28.5</v>
      </c>
      <c r="AI2354" s="449">
        <f t="shared" si="2213"/>
        <v>27.5</v>
      </c>
      <c r="AJ2354" s="464">
        <f t="shared" si="2199"/>
        <v>26.5</v>
      </c>
      <c r="AK2354" s="448">
        <f t="shared" si="2200"/>
        <v>25.5</v>
      </c>
      <c r="AL2354" s="448">
        <f t="shared" si="2201"/>
        <v>24.5</v>
      </c>
      <c r="AM2354" s="448">
        <f t="shared" si="2202"/>
        <v>23.5</v>
      </c>
      <c r="AN2354" s="449">
        <f t="shared" si="2203"/>
        <v>22.5</v>
      </c>
    </row>
    <row r="2355" spans="1:40" outlineLevel="2">
      <c r="A2355" s="882">
        <f>ROW()</f>
        <v>2355</v>
      </c>
      <c r="B2355" s="453"/>
      <c r="D2355" s="452" t="s">
        <v>33</v>
      </c>
      <c r="H2355" s="458"/>
      <c r="I2355" s="458"/>
      <c r="J2355" s="459"/>
      <c r="K2355" s="458"/>
      <c r="L2355" s="458"/>
      <c r="M2355" s="458"/>
      <c r="N2355" s="458"/>
      <c r="O2355" s="459"/>
      <c r="P2355" s="458"/>
      <c r="Q2355" s="458"/>
      <c r="R2355" s="458"/>
      <c r="S2355" s="463"/>
      <c r="T2355" s="458"/>
      <c r="U2355" s="458"/>
      <c r="V2355" s="169">
        <f>Input!$J$64</f>
        <v>40</v>
      </c>
      <c r="W2355" s="448">
        <f t="shared" ref="W2355:X2355" si="2214">(V2355-V$9)*(V2355&gt;W$9)</f>
        <v>39</v>
      </c>
      <c r="X2355" s="449">
        <f t="shared" si="2214"/>
        <v>38</v>
      </c>
      <c r="Y2355" s="342">
        <f>IF(X2355=0,0,MAX(Input!Y$64-(Input!J$64-X2355)-1,0))</f>
        <v>37</v>
      </c>
      <c r="Z2355" s="448">
        <f t="shared" ref="Z2355:AI2355" si="2215">(Y2355-Y$9)*(Y2355&gt;Z$9)</f>
        <v>36.5</v>
      </c>
      <c r="AA2355" s="448">
        <f t="shared" si="2215"/>
        <v>35.5</v>
      </c>
      <c r="AB2355" s="448">
        <f t="shared" si="2215"/>
        <v>34.5</v>
      </c>
      <c r="AC2355" s="448">
        <f t="shared" si="2215"/>
        <v>33.5</v>
      </c>
      <c r="AD2355" s="449">
        <f t="shared" si="2215"/>
        <v>32.5</v>
      </c>
      <c r="AE2355" s="464">
        <f t="shared" si="2215"/>
        <v>31.5</v>
      </c>
      <c r="AF2355" s="448">
        <f t="shared" si="2215"/>
        <v>30.5</v>
      </c>
      <c r="AG2355" s="448">
        <f t="shared" si="2215"/>
        <v>29.5</v>
      </c>
      <c r="AH2355" s="448">
        <f t="shared" si="2215"/>
        <v>28.5</v>
      </c>
      <c r="AI2355" s="449">
        <f t="shared" si="2215"/>
        <v>27.5</v>
      </c>
      <c r="AJ2355" s="464">
        <f t="shared" si="2199"/>
        <v>26.5</v>
      </c>
      <c r="AK2355" s="448">
        <f t="shared" si="2200"/>
        <v>25.5</v>
      </c>
      <c r="AL2355" s="448">
        <f t="shared" si="2201"/>
        <v>24.5</v>
      </c>
      <c r="AM2355" s="448">
        <f t="shared" si="2202"/>
        <v>23.5</v>
      </c>
      <c r="AN2355" s="449">
        <f t="shared" si="2203"/>
        <v>22.5</v>
      </c>
    </row>
    <row r="2356" spans="1:40" outlineLevel="2">
      <c r="A2356" s="882">
        <f>ROW()</f>
        <v>2356</v>
      </c>
      <c r="B2356" s="453"/>
      <c r="D2356" s="452" t="s">
        <v>27</v>
      </c>
      <c r="H2356" s="458"/>
      <c r="I2356" s="458"/>
      <c r="J2356" s="459"/>
      <c r="K2356" s="458"/>
      <c r="L2356" s="458"/>
      <c r="M2356" s="458"/>
      <c r="N2356" s="458"/>
      <c r="O2356" s="459"/>
      <c r="P2356" s="458"/>
      <c r="Q2356" s="458"/>
      <c r="R2356" s="458"/>
      <c r="S2356" s="463"/>
      <c r="T2356" s="458"/>
      <c r="U2356" s="458"/>
      <c r="V2356" s="169">
        <f>Input!$J$65</f>
        <v>40</v>
      </c>
      <c r="W2356" s="448">
        <f t="shared" ref="W2356:X2356" si="2216">(V2356-V$9)*(V2356&gt;W$9)</f>
        <v>39</v>
      </c>
      <c r="X2356" s="449">
        <f t="shared" si="2216"/>
        <v>38</v>
      </c>
      <c r="Y2356" s="342">
        <f>IF(X2356=0,0,MAX(Input!Y$65-(Input!J$65-X2356)-1,0))</f>
        <v>37</v>
      </c>
      <c r="Z2356" s="448">
        <f t="shared" ref="Z2356:AI2356" si="2217">(Y2356-Y$9)*(Y2356&gt;Z$9)</f>
        <v>36.5</v>
      </c>
      <c r="AA2356" s="448">
        <f t="shared" si="2217"/>
        <v>35.5</v>
      </c>
      <c r="AB2356" s="448">
        <f t="shared" si="2217"/>
        <v>34.5</v>
      </c>
      <c r="AC2356" s="448">
        <f t="shared" si="2217"/>
        <v>33.5</v>
      </c>
      <c r="AD2356" s="449">
        <f t="shared" si="2217"/>
        <v>32.5</v>
      </c>
      <c r="AE2356" s="464">
        <f t="shared" si="2217"/>
        <v>31.5</v>
      </c>
      <c r="AF2356" s="448">
        <f t="shared" si="2217"/>
        <v>30.5</v>
      </c>
      <c r="AG2356" s="448">
        <f t="shared" si="2217"/>
        <v>29.5</v>
      </c>
      <c r="AH2356" s="448">
        <f t="shared" si="2217"/>
        <v>28.5</v>
      </c>
      <c r="AI2356" s="449">
        <f t="shared" si="2217"/>
        <v>27.5</v>
      </c>
      <c r="AJ2356" s="464">
        <f t="shared" si="2199"/>
        <v>26.5</v>
      </c>
      <c r="AK2356" s="448">
        <f t="shared" si="2200"/>
        <v>25.5</v>
      </c>
      <c r="AL2356" s="448">
        <f t="shared" si="2201"/>
        <v>24.5</v>
      </c>
      <c r="AM2356" s="448">
        <f t="shared" si="2202"/>
        <v>23.5</v>
      </c>
      <c r="AN2356" s="449">
        <f t="shared" si="2203"/>
        <v>22.5</v>
      </c>
    </row>
    <row r="2357" spans="1:40" outlineLevel="2">
      <c r="A2357" s="882">
        <f>ROW()</f>
        <v>2357</v>
      </c>
      <c r="B2357" s="453"/>
      <c r="D2357" s="452" t="s">
        <v>34</v>
      </c>
      <c r="H2357" s="458"/>
      <c r="I2357" s="458"/>
      <c r="J2357" s="459"/>
      <c r="K2357" s="458"/>
      <c r="L2357" s="458"/>
      <c r="M2357" s="458"/>
      <c r="N2357" s="458"/>
      <c r="O2357" s="459"/>
      <c r="P2357" s="458"/>
      <c r="Q2357" s="458"/>
      <c r="R2357" s="458"/>
      <c r="S2357" s="463"/>
      <c r="T2357" s="458"/>
      <c r="U2357" s="458"/>
      <c r="V2357" s="169">
        <f>Input!$J$66</f>
        <v>25</v>
      </c>
      <c r="W2357" s="448">
        <f t="shared" ref="W2357:X2357" si="2218">(V2357-V$9)*(V2357&gt;W$9)</f>
        <v>24</v>
      </c>
      <c r="X2357" s="449">
        <f t="shared" si="2218"/>
        <v>23</v>
      </c>
      <c r="Y2357" s="342">
        <f>IF(X2357=0,0,MAX(Input!Y$66-(Input!J$66-X2357)-1,0))</f>
        <v>22</v>
      </c>
      <c r="Z2357" s="448">
        <f t="shared" ref="Z2357:AI2357" si="2219">(Y2357-Y$9)*(Y2357&gt;Z$9)</f>
        <v>21.5</v>
      </c>
      <c r="AA2357" s="448">
        <f t="shared" si="2219"/>
        <v>20.5</v>
      </c>
      <c r="AB2357" s="448">
        <f t="shared" si="2219"/>
        <v>19.5</v>
      </c>
      <c r="AC2357" s="448">
        <f t="shared" si="2219"/>
        <v>18.5</v>
      </c>
      <c r="AD2357" s="449">
        <f t="shared" si="2219"/>
        <v>17.5</v>
      </c>
      <c r="AE2357" s="464">
        <f t="shared" si="2219"/>
        <v>16.5</v>
      </c>
      <c r="AF2357" s="448">
        <f t="shared" si="2219"/>
        <v>15.5</v>
      </c>
      <c r="AG2357" s="448">
        <f t="shared" si="2219"/>
        <v>14.5</v>
      </c>
      <c r="AH2357" s="448">
        <f t="shared" si="2219"/>
        <v>13.5</v>
      </c>
      <c r="AI2357" s="449">
        <f t="shared" si="2219"/>
        <v>12.5</v>
      </c>
      <c r="AJ2357" s="464">
        <f t="shared" si="2199"/>
        <v>11.5</v>
      </c>
      <c r="AK2357" s="448">
        <f t="shared" si="2200"/>
        <v>10.5</v>
      </c>
      <c r="AL2357" s="448">
        <f t="shared" si="2201"/>
        <v>9.5</v>
      </c>
      <c r="AM2357" s="448">
        <f t="shared" si="2202"/>
        <v>8.5</v>
      </c>
      <c r="AN2357" s="449">
        <f t="shared" si="2203"/>
        <v>7.5</v>
      </c>
    </row>
    <row r="2358" spans="1:40" outlineLevel="2">
      <c r="A2358" s="882">
        <f>ROW()</f>
        <v>2358</v>
      </c>
      <c r="B2358" s="453"/>
      <c r="D2358" s="452" t="s">
        <v>35</v>
      </c>
      <c r="H2358" s="458"/>
      <c r="I2358" s="458"/>
      <c r="J2358" s="459"/>
      <c r="K2358" s="458"/>
      <c r="L2358" s="458"/>
      <c r="M2358" s="458"/>
      <c r="N2358" s="458"/>
      <c r="O2358" s="459"/>
      <c r="P2358" s="458"/>
      <c r="Q2358" s="458"/>
      <c r="R2358" s="458"/>
      <c r="S2358" s="463"/>
      <c r="T2358" s="458"/>
      <c r="U2358" s="458"/>
      <c r="V2358" s="169">
        <f>Input!$J$67</f>
        <v>10</v>
      </c>
      <c r="W2358" s="448">
        <f t="shared" ref="W2358:X2358" si="2220">(V2358-V$9)*(V2358&gt;W$9)</f>
        <v>9</v>
      </c>
      <c r="X2358" s="449">
        <f t="shared" si="2220"/>
        <v>8</v>
      </c>
      <c r="Y2358" s="342">
        <f>IF(X2358=0,0,MAX(Input!Y$67-(Input!J$67-X2358)-1,0))</f>
        <v>7</v>
      </c>
      <c r="Z2358" s="448">
        <f t="shared" ref="Z2358:AI2358" si="2221">(Y2358-Y$9)*(Y2358&gt;Z$9)</f>
        <v>6.5</v>
      </c>
      <c r="AA2358" s="448">
        <f t="shared" si="2221"/>
        <v>5.5</v>
      </c>
      <c r="AB2358" s="448">
        <f t="shared" si="2221"/>
        <v>4.5</v>
      </c>
      <c r="AC2358" s="448">
        <f t="shared" si="2221"/>
        <v>3.5</v>
      </c>
      <c r="AD2358" s="449">
        <f t="shared" si="2221"/>
        <v>2.5</v>
      </c>
      <c r="AE2358" s="464">
        <f t="shared" si="2221"/>
        <v>1.5</v>
      </c>
      <c r="AF2358" s="448">
        <f t="shared" si="2221"/>
        <v>0.5</v>
      </c>
      <c r="AG2358" s="448">
        <f t="shared" si="2221"/>
        <v>0</v>
      </c>
      <c r="AH2358" s="448">
        <f t="shared" si="2221"/>
        <v>0</v>
      </c>
      <c r="AI2358" s="449">
        <f t="shared" si="2221"/>
        <v>0</v>
      </c>
      <c r="AJ2358" s="464">
        <f t="shared" si="2199"/>
        <v>0</v>
      </c>
      <c r="AK2358" s="448">
        <f t="shared" si="2200"/>
        <v>0</v>
      </c>
      <c r="AL2358" s="448">
        <f t="shared" si="2201"/>
        <v>0</v>
      </c>
      <c r="AM2358" s="448">
        <f t="shared" si="2202"/>
        <v>0</v>
      </c>
      <c r="AN2358" s="449">
        <f t="shared" si="2203"/>
        <v>0</v>
      </c>
    </row>
    <row r="2359" spans="1:40" outlineLevel="2">
      <c r="A2359" s="882">
        <f>ROW()</f>
        <v>2359</v>
      </c>
      <c r="B2359" s="453"/>
      <c r="D2359" s="452" t="s">
        <v>302</v>
      </c>
      <c r="H2359" s="458"/>
      <c r="I2359" s="458"/>
      <c r="J2359" s="459"/>
      <c r="K2359" s="458"/>
      <c r="L2359" s="458"/>
      <c r="M2359" s="458"/>
      <c r="N2359" s="458"/>
      <c r="O2359" s="459"/>
      <c r="P2359" s="458"/>
      <c r="Q2359" s="458"/>
      <c r="R2359" s="458"/>
      <c r="S2359" s="463"/>
      <c r="T2359" s="458"/>
      <c r="U2359" s="458"/>
      <c r="V2359" s="169">
        <f>Input!$J$68</f>
        <v>10</v>
      </c>
      <c r="W2359" s="448">
        <f t="shared" ref="W2359:X2359" si="2222">(V2359-V$9)*(V2359&gt;W$9)</f>
        <v>9</v>
      </c>
      <c r="X2359" s="449">
        <f t="shared" si="2222"/>
        <v>8</v>
      </c>
      <c r="Y2359" s="342">
        <f>IF(X2359=0,0,MAX(Input!Y$68-(Input!J$68-X2359)-1,0))</f>
        <v>7</v>
      </c>
      <c r="Z2359" s="448">
        <f t="shared" ref="Z2359:AI2359" si="2223">(Y2359-Y$9)*(Y2359&gt;Z$9)</f>
        <v>6.5</v>
      </c>
      <c r="AA2359" s="448">
        <f t="shared" si="2223"/>
        <v>5.5</v>
      </c>
      <c r="AB2359" s="448">
        <f t="shared" si="2223"/>
        <v>4.5</v>
      </c>
      <c r="AC2359" s="448">
        <f t="shared" si="2223"/>
        <v>3.5</v>
      </c>
      <c r="AD2359" s="449">
        <f t="shared" si="2223"/>
        <v>2.5</v>
      </c>
      <c r="AE2359" s="464">
        <f t="shared" si="2223"/>
        <v>1.5</v>
      </c>
      <c r="AF2359" s="448">
        <f t="shared" si="2223"/>
        <v>0.5</v>
      </c>
      <c r="AG2359" s="448">
        <f t="shared" si="2223"/>
        <v>0</v>
      </c>
      <c r="AH2359" s="448">
        <f t="shared" si="2223"/>
        <v>0</v>
      </c>
      <c r="AI2359" s="449">
        <f t="shared" si="2223"/>
        <v>0</v>
      </c>
      <c r="AJ2359" s="464">
        <f t="shared" si="2199"/>
        <v>0</v>
      </c>
      <c r="AK2359" s="448">
        <f t="shared" si="2200"/>
        <v>0</v>
      </c>
      <c r="AL2359" s="448">
        <f t="shared" si="2201"/>
        <v>0</v>
      </c>
      <c r="AM2359" s="448">
        <f t="shared" si="2202"/>
        <v>0</v>
      </c>
      <c r="AN2359" s="449">
        <f t="shared" si="2203"/>
        <v>0</v>
      </c>
    </row>
    <row r="2360" spans="1:40" outlineLevel="2">
      <c r="A2360" s="882">
        <f>ROW()</f>
        <v>2360</v>
      </c>
      <c r="B2360" s="453"/>
      <c r="D2360" s="452" t="s">
        <v>36</v>
      </c>
      <c r="H2360" s="458"/>
      <c r="I2360" s="458"/>
      <c r="J2360" s="459"/>
      <c r="K2360" s="458"/>
      <c r="L2360" s="458"/>
      <c r="M2360" s="458"/>
      <c r="N2360" s="458"/>
      <c r="O2360" s="459"/>
      <c r="P2360" s="458"/>
      <c r="Q2360" s="458"/>
      <c r="R2360" s="458"/>
      <c r="S2360" s="463"/>
      <c r="T2360" s="458"/>
      <c r="U2360" s="458"/>
      <c r="V2360" s="169">
        <f>Input!$J$69</f>
        <v>5</v>
      </c>
      <c r="W2360" s="448">
        <f t="shared" ref="W2360:X2360" si="2224">(V2360-V$9)*(V2360&gt;W$9)</f>
        <v>4</v>
      </c>
      <c r="X2360" s="449">
        <f t="shared" si="2224"/>
        <v>3</v>
      </c>
      <c r="Y2360" s="342">
        <f>IF(X2360=0,0,MAX(Input!Y$69-(Input!J$69-X2360)-1,0))</f>
        <v>2</v>
      </c>
      <c r="Z2360" s="448">
        <f t="shared" ref="Z2360:AI2360" si="2225">(Y2360-Y$9)*(Y2360&gt;Z$9)</f>
        <v>1.5</v>
      </c>
      <c r="AA2360" s="448">
        <f t="shared" si="2225"/>
        <v>0.5</v>
      </c>
      <c r="AB2360" s="448">
        <f t="shared" si="2225"/>
        <v>0</v>
      </c>
      <c r="AC2360" s="448">
        <f t="shared" si="2225"/>
        <v>0</v>
      </c>
      <c r="AD2360" s="449">
        <f t="shared" si="2225"/>
        <v>0</v>
      </c>
      <c r="AE2360" s="464">
        <f t="shared" si="2225"/>
        <v>0</v>
      </c>
      <c r="AF2360" s="448">
        <f t="shared" si="2225"/>
        <v>0</v>
      </c>
      <c r="AG2360" s="448">
        <f t="shared" si="2225"/>
        <v>0</v>
      </c>
      <c r="AH2360" s="448">
        <f t="shared" si="2225"/>
        <v>0</v>
      </c>
      <c r="AI2360" s="449">
        <f t="shared" si="2225"/>
        <v>0</v>
      </c>
      <c r="AJ2360" s="464">
        <f t="shared" si="2199"/>
        <v>0</v>
      </c>
      <c r="AK2360" s="448">
        <f t="shared" si="2200"/>
        <v>0</v>
      </c>
      <c r="AL2360" s="448">
        <f t="shared" si="2201"/>
        <v>0</v>
      </c>
      <c r="AM2360" s="448">
        <f t="shared" si="2202"/>
        <v>0</v>
      </c>
      <c r="AN2360" s="449">
        <f t="shared" si="2203"/>
        <v>0</v>
      </c>
    </row>
    <row r="2361" spans="1:40" outlineLevel="2">
      <c r="A2361" s="882">
        <f>ROW()</f>
        <v>2361</v>
      </c>
      <c r="B2361" s="453"/>
      <c r="D2361" s="452" t="s">
        <v>583</v>
      </c>
      <c r="H2361" s="458"/>
      <c r="I2361" s="458"/>
      <c r="J2361" s="459"/>
      <c r="K2361" s="458"/>
      <c r="L2361" s="458"/>
      <c r="M2361" s="458"/>
      <c r="N2361" s="458"/>
      <c r="O2361" s="459"/>
      <c r="P2361" s="458"/>
      <c r="Q2361" s="458"/>
      <c r="R2361" s="458"/>
      <c r="S2361" s="463"/>
      <c r="T2361" s="458"/>
      <c r="U2361" s="458"/>
      <c r="V2361" s="169">
        <f>Input!$J$70</f>
        <v>10</v>
      </c>
      <c r="W2361" s="448">
        <f t="shared" ref="W2361:X2361" si="2226">(V2361-V$9)*(V2361&gt;W$9)</f>
        <v>9</v>
      </c>
      <c r="X2361" s="449">
        <f t="shared" si="2226"/>
        <v>8</v>
      </c>
      <c r="Y2361" s="342">
        <f>IF(X2361=0,0,MAX(Input!Y$70-(Input!J$70-X2361)-1,0))</f>
        <v>7</v>
      </c>
      <c r="Z2361" s="448">
        <f t="shared" ref="Z2361:AI2361" si="2227">(Y2361-Y$9)*(Y2361&gt;Z$9)</f>
        <v>6.5</v>
      </c>
      <c r="AA2361" s="448">
        <f t="shared" si="2227"/>
        <v>5.5</v>
      </c>
      <c r="AB2361" s="448">
        <f t="shared" si="2227"/>
        <v>4.5</v>
      </c>
      <c r="AC2361" s="448">
        <f t="shared" si="2227"/>
        <v>3.5</v>
      </c>
      <c r="AD2361" s="449">
        <f t="shared" si="2227"/>
        <v>2.5</v>
      </c>
      <c r="AE2361" s="464">
        <f t="shared" si="2227"/>
        <v>1.5</v>
      </c>
      <c r="AF2361" s="448">
        <f t="shared" si="2227"/>
        <v>0.5</v>
      </c>
      <c r="AG2361" s="448">
        <f t="shared" si="2227"/>
        <v>0</v>
      </c>
      <c r="AH2361" s="448">
        <f t="shared" si="2227"/>
        <v>0</v>
      </c>
      <c r="AI2361" s="449">
        <f t="shared" si="2227"/>
        <v>0</v>
      </c>
      <c r="AJ2361" s="464">
        <f t="shared" si="2199"/>
        <v>0</v>
      </c>
      <c r="AK2361" s="448">
        <f t="shared" si="2200"/>
        <v>0</v>
      </c>
      <c r="AL2361" s="448">
        <f t="shared" si="2201"/>
        <v>0</v>
      </c>
      <c r="AM2361" s="448">
        <f t="shared" si="2202"/>
        <v>0</v>
      </c>
      <c r="AN2361" s="449">
        <f t="shared" si="2203"/>
        <v>0</v>
      </c>
    </row>
    <row r="2362" spans="1:40" outlineLevel="2">
      <c r="A2362" s="882">
        <f>ROW()</f>
        <v>2362</v>
      </c>
      <c r="B2362" s="453"/>
      <c r="D2362" s="452" t="s">
        <v>81</v>
      </c>
      <c r="H2362" s="458"/>
      <c r="I2362" s="458"/>
      <c r="J2362" s="459"/>
      <c r="K2362" s="458"/>
      <c r="L2362" s="458"/>
      <c r="M2362" s="458"/>
      <c r="N2362" s="458"/>
      <c r="O2362" s="459"/>
      <c r="P2362" s="458"/>
      <c r="Q2362" s="458"/>
      <c r="R2362" s="458"/>
      <c r="S2362" s="463"/>
      <c r="T2362" s="458"/>
      <c r="U2362" s="458"/>
      <c r="V2362" s="169">
        <f>Input!$J$71</f>
        <v>5</v>
      </c>
      <c r="W2362" s="448">
        <f t="shared" ref="W2362:X2362" si="2228">(V2362-V$9)*(V2362&gt;W$9)</f>
        <v>4</v>
      </c>
      <c r="X2362" s="449">
        <f t="shared" si="2228"/>
        <v>3</v>
      </c>
      <c r="Y2362" s="342">
        <f>IF(X2362=0,0,MAX(Input!Y$71-(Input!J$71-X2362)-1,0))</f>
        <v>2</v>
      </c>
      <c r="Z2362" s="448">
        <f t="shared" ref="Z2362:AI2362" si="2229">(Y2362-Y$9)*(Y2362&gt;Z$9)</f>
        <v>1.5</v>
      </c>
      <c r="AA2362" s="448">
        <f t="shared" si="2229"/>
        <v>0.5</v>
      </c>
      <c r="AB2362" s="448">
        <f t="shared" si="2229"/>
        <v>0</v>
      </c>
      <c r="AC2362" s="448">
        <f t="shared" si="2229"/>
        <v>0</v>
      </c>
      <c r="AD2362" s="449">
        <f t="shared" si="2229"/>
        <v>0</v>
      </c>
      <c r="AE2362" s="464">
        <f t="shared" si="2229"/>
        <v>0</v>
      </c>
      <c r="AF2362" s="448">
        <f t="shared" si="2229"/>
        <v>0</v>
      </c>
      <c r="AG2362" s="448">
        <f t="shared" si="2229"/>
        <v>0</v>
      </c>
      <c r="AH2362" s="448">
        <f t="shared" si="2229"/>
        <v>0</v>
      </c>
      <c r="AI2362" s="449">
        <f t="shared" si="2229"/>
        <v>0</v>
      </c>
      <c r="AJ2362" s="464">
        <f t="shared" si="2199"/>
        <v>0</v>
      </c>
      <c r="AK2362" s="448">
        <f t="shared" si="2200"/>
        <v>0</v>
      </c>
      <c r="AL2362" s="448">
        <f t="shared" si="2201"/>
        <v>0</v>
      </c>
      <c r="AM2362" s="448">
        <f t="shared" si="2202"/>
        <v>0</v>
      </c>
      <c r="AN2362" s="449">
        <f t="shared" si="2203"/>
        <v>0</v>
      </c>
    </row>
    <row r="2363" spans="1:40" outlineLevel="2">
      <c r="A2363" s="882">
        <f>ROW()</f>
        <v>2363</v>
      </c>
      <c r="B2363" s="453"/>
      <c r="D2363" s="452" t="s">
        <v>28</v>
      </c>
      <c r="H2363" s="458"/>
      <c r="I2363" s="458"/>
      <c r="J2363" s="459"/>
      <c r="K2363" s="458"/>
      <c r="L2363" s="458"/>
      <c r="M2363" s="458"/>
      <c r="N2363" s="458"/>
      <c r="O2363" s="459"/>
      <c r="P2363" s="458"/>
      <c r="Q2363" s="458"/>
      <c r="R2363" s="458"/>
      <c r="S2363" s="463"/>
      <c r="T2363" s="458"/>
      <c r="U2363" s="458"/>
      <c r="V2363" s="169">
        <f>Input!$J$72</f>
        <v>0</v>
      </c>
      <c r="W2363" s="448">
        <f t="shared" ref="W2363:X2363" si="2230">(V2363-V$9)*(V2363&gt;W$9)</f>
        <v>0</v>
      </c>
      <c r="X2363" s="449">
        <f t="shared" si="2230"/>
        <v>0</v>
      </c>
      <c r="Y2363" s="342">
        <f>IF(X2363=0,0,MAX(Input!Y$72-(Input!J$72-X2363)-1,0))</f>
        <v>0</v>
      </c>
      <c r="Z2363" s="448">
        <f t="shared" ref="Z2363:AI2363" si="2231">(Y2363-Y$9)*(Y2363&gt;Z$9)</f>
        <v>0</v>
      </c>
      <c r="AA2363" s="448">
        <f t="shared" si="2231"/>
        <v>0</v>
      </c>
      <c r="AB2363" s="448">
        <f t="shared" si="2231"/>
        <v>0</v>
      </c>
      <c r="AC2363" s="448">
        <f t="shared" si="2231"/>
        <v>0</v>
      </c>
      <c r="AD2363" s="449">
        <f t="shared" si="2231"/>
        <v>0</v>
      </c>
      <c r="AE2363" s="464">
        <f t="shared" si="2231"/>
        <v>0</v>
      </c>
      <c r="AF2363" s="448">
        <f t="shared" si="2231"/>
        <v>0</v>
      </c>
      <c r="AG2363" s="448">
        <f t="shared" si="2231"/>
        <v>0</v>
      </c>
      <c r="AH2363" s="448">
        <f t="shared" si="2231"/>
        <v>0</v>
      </c>
      <c r="AI2363" s="449">
        <f t="shared" si="2231"/>
        <v>0</v>
      </c>
      <c r="AJ2363" s="464">
        <f t="shared" si="2199"/>
        <v>0</v>
      </c>
      <c r="AK2363" s="448">
        <f t="shared" si="2200"/>
        <v>0</v>
      </c>
      <c r="AL2363" s="448">
        <f t="shared" si="2201"/>
        <v>0</v>
      </c>
      <c r="AM2363" s="448">
        <f t="shared" si="2202"/>
        <v>0</v>
      </c>
      <c r="AN2363" s="449">
        <f t="shared" si="2203"/>
        <v>0</v>
      </c>
    </row>
    <row r="2364" spans="1:40" outlineLevel="2">
      <c r="A2364" s="882">
        <f>ROW()</f>
        <v>2364</v>
      </c>
      <c r="B2364" s="453"/>
      <c r="D2364" s="456" t="s">
        <v>443</v>
      </c>
      <c r="E2364" s="456"/>
      <c r="F2364" s="456"/>
      <c r="G2364" s="456"/>
      <c r="H2364" s="460"/>
      <c r="I2364" s="460"/>
      <c r="J2364" s="461"/>
      <c r="K2364" s="460"/>
      <c r="L2364" s="460"/>
      <c r="M2364" s="460"/>
      <c r="N2364" s="460"/>
      <c r="O2364" s="461"/>
      <c r="P2364" s="460"/>
      <c r="Q2364" s="460"/>
      <c r="R2364" s="460"/>
      <c r="S2364" s="465"/>
      <c r="T2364" s="460"/>
      <c r="U2364" s="460"/>
      <c r="V2364" s="170">
        <f>Input!$J$73</f>
        <v>65.842774465500923</v>
      </c>
      <c r="W2364" s="450">
        <f t="shared" ref="W2364:X2364" si="2232">(V2364-V$9)*(V2364&gt;W$9)</f>
        <v>64.842774465500923</v>
      </c>
      <c r="X2364" s="451">
        <f t="shared" si="2232"/>
        <v>63.842774465500923</v>
      </c>
      <c r="Y2364" s="343">
        <f>IF(X2364=0,0,MAX(Input!Y$73-(Input!J$73-X2364)-1,0))</f>
        <v>62.842774465500923</v>
      </c>
      <c r="Z2364" s="450">
        <f t="shared" ref="Z2364:AI2364" si="2233">(Y2364-Y$9)*(Y2364&gt;Z$9)</f>
        <v>62.342774465500923</v>
      </c>
      <c r="AA2364" s="450">
        <f t="shared" si="2233"/>
        <v>61.342774465500923</v>
      </c>
      <c r="AB2364" s="450">
        <f t="shared" si="2233"/>
        <v>60.342774465500923</v>
      </c>
      <c r="AC2364" s="450">
        <f t="shared" si="2233"/>
        <v>59.342774465500923</v>
      </c>
      <c r="AD2364" s="451">
        <f t="shared" si="2233"/>
        <v>58.342774465500923</v>
      </c>
      <c r="AE2364" s="474">
        <f t="shared" si="2233"/>
        <v>57.342774465500923</v>
      </c>
      <c r="AF2364" s="450">
        <f t="shared" si="2233"/>
        <v>56.342774465500923</v>
      </c>
      <c r="AG2364" s="450">
        <f t="shared" si="2233"/>
        <v>55.342774465500923</v>
      </c>
      <c r="AH2364" s="450">
        <f t="shared" si="2233"/>
        <v>54.342774465500923</v>
      </c>
      <c r="AI2364" s="451">
        <f t="shared" si="2233"/>
        <v>53.342774465500923</v>
      </c>
      <c r="AJ2364" s="474">
        <f t="shared" si="2199"/>
        <v>52.342774465500923</v>
      </c>
      <c r="AK2364" s="450">
        <f t="shared" si="2200"/>
        <v>51.342774465500923</v>
      </c>
      <c r="AL2364" s="450">
        <f t="shared" si="2201"/>
        <v>50.342774465500923</v>
      </c>
      <c r="AM2364" s="450">
        <f t="shared" si="2202"/>
        <v>49.342774465500923</v>
      </c>
      <c r="AN2364" s="451">
        <f t="shared" si="2203"/>
        <v>48.342774465500923</v>
      </c>
    </row>
    <row r="2365" spans="1:40" outlineLevel="2">
      <c r="A2365" s="882">
        <f>ROW()</f>
        <v>2365</v>
      </c>
      <c r="B2365" s="453"/>
      <c r="H2365" s="458"/>
      <c r="I2365" s="458"/>
      <c r="J2365" s="459"/>
      <c r="K2365" s="458"/>
      <c r="L2365" s="458"/>
      <c r="M2365" s="458"/>
      <c r="N2365" s="458"/>
      <c r="O2365" s="459"/>
      <c r="P2365" s="458"/>
      <c r="Q2365" s="458"/>
      <c r="R2365" s="458"/>
      <c r="S2365" s="463"/>
      <c r="T2365" s="458"/>
      <c r="U2365" s="439"/>
      <c r="V2365" s="439"/>
      <c r="W2365" s="439"/>
      <c r="X2365" s="440"/>
      <c r="Y2365" s="443"/>
      <c r="Z2365" s="439"/>
      <c r="AA2365" s="439"/>
      <c r="AB2365" s="439"/>
      <c r="AC2365" s="439"/>
      <c r="AD2365" s="440"/>
      <c r="AE2365" s="443"/>
      <c r="AF2365" s="439"/>
      <c r="AG2365" s="439"/>
      <c r="AH2365" s="439"/>
      <c r="AI2365" s="440"/>
      <c r="AJ2365" s="443"/>
      <c r="AK2365" s="439"/>
      <c r="AL2365" s="439"/>
      <c r="AM2365" s="439"/>
      <c r="AN2365" s="440"/>
    </row>
    <row r="2366" spans="1:40" outlineLevel="1">
      <c r="A2366" s="732" t="s">
        <v>20</v>
      </c>
      <c r="B2366" s="733"/>
      <c r="C2366" s="881"/>
      <c r="D2366" s="733"/>
      <c r="E2366" s="733"/>
      <c r="F2366" s="733"/>
      <c r="G2366" s="730"/>
      <c r="H2366" s="733"/>
      <c r="I2366" s="730"/>
      <c r="J2366" s="729"/>
      <c r="K2366" s="730"/>
      <c r="L2366" s="730"/>
      <c r="M2366" s="730"/>
      <c r="N2366" s="730"/>
      <c r="O2366" s="729"/>
      <c r="P2366" s="730"/>
      <c r="Q2366" s="730"/>
      <c r="R2366" s="730"/>
      <c r="S2366" s="731"/>
      <c r="T2366" s="730"/>
      <c r="U2366" s="730"/>
      <c r="V2366" s="730"/>
      <c r="W2366" s="730"/>
      <c r="X2366" s="731"/>
      <c r="Y2366" s="729"/>
      <c r="Z2366" s="730"/>
      <c r="AA2366" s="730"/>
      <c r="AB2366" s="730"/>
      <c r="AC2366" s="730"/>
      <c r="AD2366" s="731"/>
      <c r="AE2366" s="729"/>
      <c r="AF2366" s="730"/>
      <c r="AG2366" s="730"/>
      <c r="AH2366" s="730"/>
      <c r="AI2366" s="731"/>
      <c r="AJ2366" s="729"/>
      <c r="AK2366" s="730"/>
      <c r="AL2366" s="730"/>
      <c r="AM2366" s="730"/>
      <c r="AN2366" s="731"/>
    </row>
    <row r="2367" spans="1:40" outlineLevel="2">
      <c r="A2367" s="882">
        <f>ROW()</f>
        <v>2367</v>
      </c>
      <c r="B2367" s="453"/>
      <c r="D2367" s="452" t="s">
        <v>300</v>
      </c>
      <c r="H2367" s="458"/>
      <c r="I2367" s="458"/>
      <c r="J2367" s="459"/>
      <c r="K2367" s="458"/>
      <c r="L2367" s="458"/>
      <c r="M2367" s="458"/>
      <c r="N2367" s="458"/>
      <c r="O2367" s="459"/>
      <c r="P2367" s="458"/>
      <c r="Q2367" s="458"/>
      <c r="R2367" s="458"/>
      <c r="S2367" s="463"/>
      <c r="T2367" s="458"/>
      <c r="U2367" s="439"/>
      <c r="V2367" s="439">
        <f t="shared" ref="V2367:AD2368" si="2234">U2457</f>
        <v>4.6189276041262817</v>
      </c>
      <c r="W2367" s="439">
        <f t="shared" si="2234"/>
        <v>4.5688209488294076</v>
      </c>
      <c r="X2367" s="440">
        <f t="shared" si="2234"/>
        <v>4.5187142935325335</v>
      </c>
      <c r="Y2367" s="443">
        <f t="shared" si="2234"/>
        <v>4.4686076382356594</v>
      </c>
      <c r="Z2367" s="439">
        <f t="shared" si="2234"/>
        <v>4.4395907055198434</v>
      </c>
      <c r="AA2367" s="439">
        <f t="shared" si="2234"/>
        <v>4.3815568400882112</v>
      </c>
      <c r="AB2367" s="439">
        <f t="shared" si="2234"/>
        <v>4.3235229746565791</v>
      </c>
      <c r="AC2367" s="439">
        <f t="shared" si="2234"/>
        <v>4.265489109224947</v>
      </c>
      <c r="AD2367" s="440">
        <f t="shared" si="2234"/>
        <v>4.2074552437933148</v>
      </c>
      <c r="AE2367" s="443">
        <f t="shared" ref="AE2367:AI2378" si="2235">AD2457</f>
        <v>4.1494213783616827</v>
      </c>
      <c r="AF2367" s="439">
        <f t="shared" si="2235"/>
        <v>4.0917594428524966</v>
      </c>
      <c r="AG2367" s="439">
        <f t="shared" si="2235"/>
        <v>4.0340975073433105</v>
      </c>
      <c r="AH2367" s="439">
        <f t="shared" si="2235"/>
        <v>3.9764355718341244</v>
      </c>
      <c r="AI2367" s="440">
        <f t="shared" si="2235"/>
        <v>3.9187736363249384</v>
      </c>
      <c r="AJ2367" s="443">
        <f t="shared" ref="AJ2367:AJ2378" si="2236">AI2457</f>
        <v>3.8611117008157523</v>
      </c>
      <c r="AK2367" s="439">
        <f t="shared" ref="AK2367:AK2378" si="2237">AJ2457</f>
        <v>3.8030498707282971</v>
      </c>
      <c r="AL2367" s="439">
        <f t="shared" ref="AL2367:AL2378" si="2238">AK2457</f>
        <v>3.744988040640842</v>
      </c>
      <c r="AM2367" s="439">
        <f t="shared" ref="AM2367:AM2378" si="2239">AL2457</f>
        <v>3.6869262105533869</v>
      </c>
      <c r="AN2367" s="440">
        <f t="shared" ref="AN2367:AN2378" si="2240">AM2457</f>
        <v>3.6288643804659317</v>
      </c>
    </row>
    <row r="2368" spans="1:40" outlineLevel="2">
      <c r="A2368" s="882">
        <f>ROW()</f>
        <v>2368</v>
      </c>
      <c r="B2368" s="453"/>
      <c r="D2368" s="452" t="s">
        <v>301</v>
      </c>
      <c r="H2368" s="458"/>
      <c r="I2368" s="458"/>
      <c r="J2368" s="459"/>
      <c r="K2368" s="458"/>
      <c r="L2368" s="458"/>
      <c r="M2368" s="458"/>
      <c r="N2368" s="458"/>
      <c r="O2368" s="459"/>
      <c r="P2368" s="458"/>
      <c r="Q2368" s="458"/>
      <c r="R2368" s="458"/>
      <c r="S2368" s="463"/>
      <c r="T2368" s="458"/>
      <c r="U2368" s="439"/>
      <c r="V2368" s="439">
        <f t="shared" si="2234"/>
        <v>0</v>
      </c>
      <c r="W2368" s="439">
        <f t="shared" si="2234"/>
        <v>0</v>
      </c>
      <c r="X2368" s="440">
        <f t="shared" si="2234"/>
        <v>0</v>
      </c>
      <c r="Y2368" s="443">
        <f t="shared" ref="Y2368" si="2241">X2458</f>
        <v>0</v>
      </c>
      <c r="Z2368" s="439">
        <f t="shared" ref="Z2368" si="2242">Y2458</f>
        <v>0</v>
      </c>
      <c r="AA2368" s="439">
        <f t="shared" ref="AA2368" si="2243">Z2458</f>
        <v>0</v>
      </c>
      <c r="AB2368" s="439">
        <f t="shared" ref="AB2368" si="2244">AA2458</f>
        <v>0</v>
      </c>
      <c r="AC2368" s="439">
        <f t="shared" ref="AC2368" si="2245">AB2458</f>
        <v>0</v>
      </c>
      <c r="AD2368" s="440">
        <f t="shared" ref="AD2368" si="2246">AC2458</f>
        <v>0</v>
      </c>
      <c r="AE2368" s="443">
        <f t="shared" si="2235"/>
        <v>0</v>
      </c>
      <c r="AF2368" s="439">
        <f t="shared" si="2235"/>
        <v>0</v>
      </c>
      <c r="AG2368" s="439">
        <f t="shared" si="2235"/>
        <v>0</v>
      </c>
      <c r="AH2368" s="439">
        <f t="shared" si="2235"/>
        <v>0</v>
      </c>
      <c r="AI2368" s="440">
        <f t="shared" si="2235"/>
        <v>0</v>
      </c>
      <c r="AJ2368" s="443">
        <f t="shared" si="2236"/>
        <v>0</v>
      </c>
      <c r="AK2368" s="439">
        <f t="shared" si="2237"/>
        <v>0</v>
      </c>
      <c r="AL2368" s="439">
        <f t="shared" si="2238"/>
        <v>0</v>
      </c>
      <c r="AM2368" s="439">
        <f t="shared" si="2239"/>
        <v>0</v>
      </c>
      <c r="AN2368" s="440">
        <f t="shared" si="2240"/>
        <v>0</v>
      </c>
    </row>
    <row r="2369" spans="1:40" outlineLevel="2">
      <c r="A2369" s="882">
        <f>ROW()</f>
        <v>2369</v>
      </c>
      <c r="B2369" s="453"/>
      <c r="D2369" s="452" t="s">
        <v>29</v>
      </c>
      <c r="H2369" s="458"/>
      <c r="I2369" s="458"/>
      <c r="J2369" s="459"/>
      <c r="K2369" s="458"/>
      <c r="L2369" s="458"/>
      <c r="M2369" s="458"/>
      <c r="N2369" s="458"/>
      <c r="O2369" s="459"/>
      <c r="P2369" s="458"/>
      <c r="Q2369" s="458"/>
      <c r="R2369" s="458"/>
      <c r="S2369" s="463"/>
      <c r="T2369" s="458"/>
      <c r="U2369" s="439"/>
      <c r="V2369" s="439">
        <f t="shared" ref="V2369:AD2369" si="2247">U2459</f>
        <v>0</v>
      </c>
      <c r="W2369" s="439">
        <f t="shared" si="2247"/>
        <v>0</v>
      </c>
      <c r="X2369" s="440">
        <f t="shared" si="2247"/>
        <v>0</v>
      </c>
      <c r="Y2369" s="443">
        <f t="shared" si="2247"/>
        <v>0</v>
      </c>
      <c r="Z2369" s="439">
        <f t="shared" si="2247"/>
        <v>0</v>
      </c>
      <c r="AA2369" s="439">
        <f t="shared" si="2247"/>
        <v>0</v>
      </c>
      <c r="AB2369" s="439">
        <f t="shared" si="2247"/>
        <v>0</v>
      </c>
      <c r="AC2369" s="439">
        <f t="shared" si="2247"/>
        <v>0</v>
      </c>
      <c r="AD2369" s="440">
        <f t="shared" si="2247"/>
        <v>0</v>
      </c>
      <c r="AE2369" s="443">
        <f t="shared" si="2235"/>
        <v>0</v>
      </c>
      <c r="AF2369" s="439">
        <f t="shared" si="2235"/>
        <v>0</v>
      </c>
      <c r="AG2369" s="439">
        <f t="shared" si="2235"/>
        <v>0</v>
      </c>
      <c r="AH2369" s="439">
        <f t="shared" si="2235"/>
        <v>0</v>
      </c>
      <c r="AI2369" s="440">
        <f t="shared" si="2235"/>
        <v>0</v>
      </c>
      <c r="AJ2369" s="443">
        <f t="shared" si="2236"/>
        <v>0</v>
      </c>
      <c r="AK2369" s="439">
        <f t="shared" si="2237"/>
        <v>0</v>
      </c>
      <c r="AL2369" s="439">
        <f t="shared" si="2238"/>
        <v>0</v>
      </c>
      <c r="AM2369" s="439">
        <f t="shared" si="2239"/>
        <v>0</v>
      </c>
      <c r="AN2369" s="440">
        <f t="shared" si="2240"/>
        <v>0</v>
      </c>
    </row>
    <row r="2370" spans="1:40" outlineLevel="2">
      <c r="A2370" s="882">
        <f>ROW()</f>
        <v>2370</v>
      </c>
      <c r="B2370" s="453"/>
      <c r="D2370" s="452" t="s">
        <v>30</v>
      </c>
      <c r="H2370" s="458"/>
      <c r="I2370" s="458"/>
      <c r="J2370" s="459"/>
      <c r="K2370" s="458"/>
      <c r="L2370" s="458"/>
      <c r="M2370" s="458"/>
      <c r="N2370" s="458"/>
      <c r="O2370" s="459"/>
      <c r="P2370" s="458"/>
      <c r="Q2370" s="458"/>
      <c r="R2370" s="458"/>
      <c r="S2370" s="463"/>
      <c r="T2370" s="458"/>
      <c r="U2370" s="439"/>
      <c r="V2370" s="439">
        <f t="shared" ref="V2370:AD2370" si="2248">U2460</f>
        <v>13.295008868464572</v>
      </c>
      <c r="W2370" s="439">
        <f t="shared" si="2248"/>
        <v>13.017432430430667</v>
      </c>
      <c r="X2370" s="440">
        <f t="shared" si="2248"/>
        <v>12.739855992396761</v>
      </c>
      <c r="Y2370" s="443">
        <f t="shared" si="2248"/>
        <v>12.462279554362855</v>
      </c>
      <c r="Z2370" s="439">
        <f t="shared" si="2248"/>
        <v>12.352961312657918</v>
      </c>
      <c r="AA2370" s="439">
        <f t="shared" si="2248"/>
        <v>12.134324829248044</v>
      </c>
      <c r="AB2370" s="439">
        <f t="shared" si="2248"/>
        <v>11.91568834583817</v>
      </c>
      <c r="AC2370" s="439">
        <f t="shared" si="2248"/>
        <v>11.697051862428296</v>
      </c>
      <c r="AD2370" s="440">
        <f t="shared" si="2248"/>
        <v>11.478415379018422</v>
      </c>
      <c r="AE2370" s="443">
        <f t="shared" si="2235"/>
        <v>11.259778895608548</v>
      </c>
      <c r="AF2370" s="439">
        <f t="shared" si="2235"/>
        <v>11.042543619058041</v>
      </c>
      <c r="AG2370" s="439">
        <f t="shared" si="2235"/>
        <v>10.825308342507533</v>
      </c>
      <c r="AH2370" s="439">
        <f t="shared" si="2235"/>
        <v>10.608073065957026</v>
      </c>
      <c r="AI2370" s="440">
        <f t="shared" si="2235"/>
        <v>10.390837789406518</v>
      </c>
      <c r="AJ2370" s="443">
        <f t="shared" si="2236"/>
        <v>10.173602512856011</v>
      </c>
      <c r="AK2370" s="439">
        <f t="shared" si="2237"/>
        <v>9.9548153620419022</v>
      </c>
      <c r="AL2370" s="439">
        <f t="shared" si="2238"/>
        <v>9.7360282112277936</v>
      </c>
      <c r="AM2370" s="439">
        <f t="shared" si="2239"/>
        <v>9.517241060413685</v>
      </c>
      <c r="AN2370" s="440">
        <f t="shared" si="2240"/>
        <v>9.2984539095995764</v>
      </c>
    </row>
    <row r="2371" spans="1:40" outlineLevel="2">
      <c r="A2371" s="882">
        <f>ROW()</f>
        <v>2371</v>
      </c>
      <c r="B2371" s="453"/>
      <c r="D2371" s="452" t="s">
        <v>31</v>
      </c>
      <c r="H2371" s="458"/>
      <c r="I2371" s="458"/>
      <c r="J2371" s="459"/>
      <c r="K2371" s="458"/>
      <c r="L2371" s="458"/>
      <c r="M2371" s="458"/>
      <c r="N2371" s="458"/>
      <c r="O2371" s="459"/>
      <c r="P2371" s="458"/>
      <c r="Q2371" s="458"/>
      <c r="R2371" s="458"/>
      <c r="S2371" s="463"/>
      <c r="T2371" s="458"/>
      <c r="U2371" s="439"/>
      <c r="V2371" s="439">
        <f t="shared" ref="V2371:AD2371" si="2249">U2461</f>
        <v>0</v>
      </c>
      <c r="W2371" s="439">
        <f t="shared" si="2249"/>
        <v>0</v>
      </c>
      <c r="X2371" s="440">
        <f t="shared" si="2249"/>
        <v>0</v>
      </c>
      <c r="Y2371" s="443">
        <f t="shared" si="2249"/>
        <v>0</v>
      </c>
      <c r="Z2371" s="439">
        <f t="shared" si="2249"/>
        <v>0</v>
      </c>
      <c r="AA2371" s="439">
        <f t="shared" si="2249"/>
        <v>0</v>
      </c>
      <c r="AB2371" s="439">
        <f t="shared" si="2249"/>
        <v>0</v>
      </c>
      <c r="AC2371" s="439">
        <f t="shared" si="2249"/>
        <v>0</v>
      </c>
      <c r="AD2371" s="440">
        <f t="shared" si="2249"/>
        <v>0</v>
      </c>
      <c r="AE2371" s="443">
        <f t="shared" si="2235"/>
        <v>0</v>
      </c>
      <c r="AF2371" s="439">
        <f t="shared" si="2235"/>
        <v>0</v>
      </c>
      <c r="AG2371" s="439">
        <f t="shared" si="2235"/>
        <v>0</v>
      </c>
      <c r="AH2371" s="439">
        <f t="shared" si="2235"/>
        <v>0</v>
      </c>
      <c r="AI2371" s="440">
        <f t="shared" si="2235"/>
        <v>0</v>
      </c>
      <c r="AJ2371" s="443">
        <f t="shared" si="2236"/>
        <v>0</v>
      </c>
      <c r="AK2371" s="439">
        <f t="shared" si="2237"/>
        <v>0</v>
      </c>
      <c r="AL2371" s="439">
        <f t="shared" si="2238"/>
        <v>0</v>
      </c>
      <c r="AM2371" s="439">
        <f t="shared" si="2239"/>
        <v>0</v>
      </c>
      <c r="AN2371" s="440">
        <f t="shared" si="2240"/>
        <v>0</v>
      </c>
    </row>
    <row r="2372" spans="1:40" outlineLevel="2">
      <c r="A2372" s="882">
        <f>ROW()</f>
        <v>2372</v>
      </c>
      <c r="B2372" s="453"/>
      <c r="D2372" s="452" t="s">
        <v>32</v>
      </c>
      <c r="H2372" s="458"/>
      <c r="I2372" s="458"/>
      <c r="J2372" s="459"/>
      <c r="K2372" s="458"/>
      <c r="L2372" s="458"/>
      <c r="M2372" s="458"/>
      <c r="N2372" s="458"/>
      <c r="O2372" s="459"/>
      <c r="P2372" s="458"/>
      <c r="Q2372" s="458"/>
      <c r="R2372" s="458"/>
      <c r="S2372" s="463"/>
      <c r="T2372" s="458"/>
      <c r="U2372" s="439"/>
      <c r="V2372" s="439">
        <f t="shared" ref="V2372:AD2372" si="2250">U2462</f>
        <v>0.31341894999526149</v>
      </c>
      <c r="W2372" s="439">
        <f t="shared" si="2250"/>
        <v>0.30400446419574439</v>
      </c>
      <c r="X2372" s="440">
        <f t="shared" si="2250"/>
        <v>0.2945899783962273</v>
      </c>
      <c r="Y2372" s="443">
        <f t="shared" si="2250"/>
        <v>0.28517549259671021</v>
      </c>
      <c r="Z2372" s="439">
        <f t="shared" si="2250"/>
        <v>0.2813217697237817</v>
      </c>
      <c r="AA2372" s="439">
        <f t="shared" si="2250"/>
        <v>0.27361432397792468</v>
      </c>
      <c r="AB2372" s="439">
        <f t="shared" si="2250"/>
        <v>0.26590687823206766</v>
      </c>
      <c r="AC2372" s="439">
        <f t="shared" si="2250"/>
        <v>0.25819943248621063</v>
      </c>
      <c r="AD2372" s="440">
        <f t="shared" si="2250"/>
        <v>0.25049198674035361</v>
      </c>
      <c r="AE2372" s="443">
        <f t="shared" si="2235"/>
        <v>0.24278454099449659</v>
      </c>
      <c r="AF2372" s="439">
        <f t="shared" si="2235"/>
        <v>0.23512649105705571</v>
      </c>
      <c r="AG2372" s="439">
        <f t="shared" si="2235"/>
        <v>0.22746844111961484</v>
      </c>
      <c r="AH2372" s="439">
        <f t="shared" si="2235"/>
        <v>0.21981039118217396</v>
      </c>
      <c r="AI2372" s="440">
        <f t="shared" si="2235"/>
        <v>0.21215234124473309</v>
      </c>
      <c r="AJ2372" s="443">
        <f t="shared" si="2236"/>
        <v>0.20449429130729221</v>
      </c>
      <c r="AK2372" s="439">
        <f t="shared" si="2237"/>
        <v>0.19677752559758308</v>
      </c>
      <c r="AL2372" s="439">
        <f t="shared" si="2238"/>
        <v>0.18906075988787394</v>
      </c>
      <c r="AM2372" s="439">
        <f t="shared" si="2239"/>
        <v>0.1813439941781648</v>
      </c>
      <c r="AN2372" s="440">
        <f t="shared" si="2240"/>
        <v>0.17362722846845566</v>
      </c>
    </row>
    <row r="2373" spans="1:40" outlineLevel="2">
      <c r="A2373" s="882">
        <f>ROW()</f>
        <v>2373</v>
      </c>
      <c r="B2373" s="453"/>
      <c r="D2373" s="452" t="s">
        <v>33</v>
      </c>
      <c r="H2373" s="458"/>
      <c r="I2373" s="458"/>
      <c r="J2373" s="459"/>
      <c r="K2373" s="458"/>
      <c r="L2373" s="458"/>
      <c r="M2373" s="458"/>
      <c r="N2373" s="458"/>
      <c r="O2373" s="459"/>
      <c r="P2373" s="458"/>
      <c r="Q2373" s="458"/>
      <c r="R2373" s="458"/>
      <c r="S2373" s="463"/>
      <c r="T2373" s="458"/>
      <c r="U2373" s="439"/>
      <c r="V2373" s="439">
        <f t="shared" ref="V2373:AD2373" si="2251">U2463</f>
        <v>0.24595080376639764</v>
      </c>
      <c r="W2373" s="439">
        <f t="shared" si="2251"/>
        <v>0.23065903010152597</v>
      </c>
      <c r="X2373" s="440">
        <f t="shared" si="2251"/>
        <v>0.2153672564366543</v>
      </c>
      <c r="Y2373" s="443">
        <f t="shared" si="2251"/>
        <v>0.20007548277178264</v>
      </c>
      <c r="Z2373" s="439">
        <f t="shared" si="2251"/>
        <v>0.19737176003162341</v>
      </c>
      <c r="AA2373" s="439">
        <f t="shared" si="2251"/>
        <v>0.19196431455130494</v>
      </c>
      <c r="AB2373" s="439">
        <f t="shared" si="2251"/>
        <v>0.18655686907098648</v>
      </c>
      <c r="AC2373" s="439">
        <f t="shared" si="2251"/>
        <v>0.18114942359066802</v>
      </c>
      <c r="AD2373" s="440">
        <f t="shared" si="2251"/>
        <v>0.17574197811034956</v>
      </c>
      <c r="AE2373" s="443">
        <f t="shared" si="2235"/>
        <v>0.17033453263003109</v>
      </c>
      <c r="AF2373" s="439">
        <f t="shared" si="2235"/>
        <v>0.16496174261791496</v>
      </c>
      <c r="AG2373" s="439">
        <f t="shared" si="2235"/>
        <v>0.15958895260579883</v>
      </c>
      <c r="AH2373" s="439">
        <f t="shared" si="2235"/>
        <v>0.1542161625936827</v>
      </c>
      <c r="AI2373" s="440">
        <f t="shared" si="2235"/>
        <v>0.14884337258156657</v>
      </c>
      <c r="AJ2373" s="443">
        <f t="shared" si="2236"/>
        <v>0.14347058256945044</v>
      </c>
      <c r="AK2373" s="439">
        <f t="shared" si="2237"/>
        <v>0.13805659832154665</v>
      </c>
      <c r="AL2373" s="439">
        <f t="shared" si="2238"/>
        <v>0.13264261407364286</v>
      </c>
      <c r="AM2373" s="439">
        <f t="shared" si="2239"/>
        <v>0.12722862982573907</v>
      </c>
      <c r="AN2373" s="440">
        <f t="shared" si="2240"/>
        <v>0.12181464557783528</v>
      </c>
    </row>
    <row r="2374" spans="1:40" outlineLevel="2">
      <c r="A2374" s="882">
        <f>ROW()</f>
        <v>2374</v>
      </c>
      <c r="B2374" s="453"/>
      <c r="D2374" s="452" t="s">
        <v>27</v>
      </c>
      <c r="H2374" s="458"/>
      <c r="I2374" s="458"/>
      <c r="J2374" s="459"/>
      <c r="K2374" s="458"/>
      <c r="L2374" s="458"/>
      <c r="M2374" s="458"/>
      <c r="N2374" s="458"/>
      <c r="O2374" s="459"/>
      <c r="P2374" s="458"/>
      <c r="Q2374" s="458"/>
      <c r="R2374" s="458"/>
      <c r="S2374" s="463"/>
      <c r="T2374" s="458"/>
      <c r="U2374" s="439"/>
      <c r="V2374" s="439">
        <f t="shared" ref="V2374:AD2374" si="2252">U2464</f>
        <v>1.5075312376948669</v>
      </c>
      <c r="W2374" s="439">
        <f t="shared" si="2252"/>
        <v>1.4333411333225907</v>
      </c>
      <c r="X2374" s="440">
        <f t="shared" si="2252"/>
        <v>1.3591510289503144</v>
      </c>
      <c r="Y2374" s="443">
        <f t="shared" si="2252"/>
        <v>1.2849609245780382</v>
      </c>
      <c r="Z2374" s="439">
        <f t="shared" si="2252"/>
        <v>1.2675965877594162</v>
      </c>
      <c r="AA2374" s="439">
        <f t="shared" si="2252"/>
        <v>1.2328679141221719</v>
      </c>
      <c r="AB2374" s="439">
        <f t="shared" si="2252"/>
        <v>1.1981392404849276</v>
      </c>
      <c r="AC2374" s="439">
        <f t="shared" si="2252"/>
        <v>1.1634105668476833</v>
      </c>
      <c r="AD2374" s="440">
        <f t="shared" si="2252"/>
        <v>1.128681893210439</v>
      </c>
      <c r="AE2374" s="443">
        <f t="shared" si="2235"/>
        <v>1.0939532195731947</v>
      </c>
      <c r="AF2374" s="439">
        <f t="shared" si="2235"/>
        <v>1.0594471165470318</v>
      </c>
      <c r="AG2374" s="439">
        <f t="shared" si="2235"/>
        <v>1.024941013520869</v>
      </c>
      <c r="AH2374" s="439">
        <f t="shared" si="2235"/>
        <v>0.99043491049470611</v>
      </c>
      <c r="AI2374" s="440">
        <f t="shared" si="2235"/>
        <v>0.95592880746854325</v>
      </c>
      <c r="AJ2374" s="443">
        <f t="shared" si="2236"/>
        <v>0.92142270444238039</v>
      </c>
      <c r="AK2374" s="439">
        <f t="shared" si="2237"/>
        <v>0.88665203635021506</v>
      </c>
      <c r="AL2374" s="439">
        <f t="shared" si="2238"/>
        <v>0.85188136825804972</v>
      </c>
      <c r="AM2374" s="439">
        <f t="shared" si="2239"/>
        <v>0.81711070016588438</v>
      </c>
      <c r="AN2374" s="440">
        <f t="shared" si="2240"/>
        <v>0.78234003207371905</v>
      </c>
    </row>
    <row r="2375" spans="1:40" outlineLevel="2">
      <c r="A2375" s="882">
        <f>ROW()</f>
        <v>2375</v>
      </c>
      <c r="B2375" s="453"/>
      <c r="D2375" s="452" t="s">
        <v>34</v>
      </c>
      <c r="H2375" s="458"/>
      <c r="I2375" s="458"/>
      <c r="J2375" s="459"/>
      <c r="K2375" s="458"/>
      <c r="L2375" s="458"/>
      <c r="M2375" s="458"/>
      <c r="N2375" s="458"/>
      <c r="O2375" s="459"/>
      <c r="P2375" s="458"/>
      <c r="Q2375" s="458"/>
      <c r="R2375" s="458"/>
      <c r="S2375" s="463"/>
      <c r="T2375" s="458"/>
      <c r="U2375" s="439"/>
      <c r="V2375" s="439">
        <f t="shared" ref="V2375:AD2375" si="2253">U2465</f>
        <v>26.759934994125391</v>
      </c>
      <c r="W2375" s="439">
        <f t="shared" si="2253"/>
        <v>25.517755881455312</v>
      </c>
      <c r="X2375" s="440">
        <f t="shared" si="2253"/>
        <v>24.275576768785232</v>
      </c>
      <c r="Y2375" s="443">
        <f t="shared" si="2253"/>
        <v>23.033397656115152</v>
      </c>
      <c r="Z2375" s="439">
        <f t="shared" si="2253"/>
        <v>22.5099113457489</v>
      </c>
      <c r="AA2375" s="439">
        <f t="shared" si="2253"/>
        <v>21.462938725016393</v>
      </c>
      <c r="AB2375" s="439">
        <f t="shared" si="2253"/>
        <v>20.415966104283886</v>
      </c>
      <c r="AC2375" s="439">
        <f t="shared" si="2253"/>
        <v>19.368993483551378</v>
      </c>
      <c r="AD2375" s="440">
        <f t="shared" si="2253"/>
        <v>18.322020862818871</v>
      </c>
      <c r="AE2375" s="443">
        <f t="shared" si="2235"/>
        <v>17.275048242086363</v>
      </c>
      <c r="AF2375" s="439">
        <f t="shared" si="2235"/>
        <v>16.234785504328833</v>
      </c>
      <c r="AG2375" s="439">
        <f t="shared" si="2235"/>
        <v>15.194522766571303</v>
      </c>
      <c r="AH2375" s="439">
        <f t="shared" si="2235"/>
        <v>14.154260028813773</v>
      </c>
      <c r="AI2375" s="440">
        <f t="shared" si="2235"/>
        <v>13.113997291056243</v>
      </c>
      <c r="AJ2375" s="443">
        <f t="shared" si="2236"/>
        <v>12.073734553298713</v>
      </c>
      <c r="AK2375" s="439">
        <f t="shared" si="2237"/>
        <v>11.023844592142304</v>
      </c>
      <c r="AL2375" s="439">
        <f t="shared" si="2238"/>
        <v>9.9739546309858937</v>
      </c>
      <c r="AM2375" s="439">
        <f t="shared" si="2239"/>
        <v>8.9240646698294839</v>
      </c>
      <c r="AN2375" s="440">
        <f t="shared" si="2240"/>
        <v>7.874174708673074</v>
      </c>
    </row>
    <row r="2376" spans="1:40" outlineLevel="2">
      <c r="A2376" s="882">
        <f>ROW()</f>
        <v>2376</v>
      </c>
      <c r="B2376" s="453"/>
      <c r="D2376" s="452" t="s">
        <v>35</v>
      </c>
      <c r="H2376" s="458"/>
      <c r="I2376" s="458"/>
      <c r="J2376" s="459"/>
      <c r="K2376" s="458"/>
      <c r="L2376" s="458"/>
      <c r="M2376" s="458"/>
      <c r="N2376" s="458"/>
      <c r="O2376" s="459"/>
      <c r="P2376" s="458"/>
      <c r="Q2376" s="458"/>
      <c r="R2376" s="458"/>
      <c r="S2376" s="463"/>
      <c r="T2376" s="458"/>
      <c r="U2376" s="439"/>
      <c r="V2376" s="439">
        <f t="shared" ref="V2376:AD2377" si="2254">U2466</f>
        <v>0.94210946165567888</v>
      </c>
      <c r="W2376" s="439">
        <f t="shared" si="2254"/>
        <v>0.84847521296812933</v>
      </c>
      <c r="X2376" s="440">
        <f t="shared" si="2254"/>
        <v>0.75484096428057978</v>
      </c>
      <c r="Y2376" s="443">
        <f t="shared" si="2254"/>
        <v>0.66120671559303024</v>
      </c>
      <c r="Z2376" s="439">
        <f t="shared" si="2254"/>
        <v>0.6139776644792424</v>
      </c>
      <c r="AA2376" s="439">
        <f t="shared" si="2254"/>
        <v>0.51951956225166662</v>
      </c>
      <c r="AB2376" s="439">
        <f t="shared" si="2254"/>
        <v>0.4250614600240909</v>
      </c>
      <c r="AC2376" s="439">
        <f t="shared" si="2254"/>
        <v>0.33060335779651517</v>
      </c>
      <c r="AD2376" s="440">
        <f t="shared" si="2254"/>
        <v>0.23614525556893942</v>
      </c>
      <c r="AE2376" s="443">
        <f t="shared" si="2235"/>
        <v>0.14168715334136367</v>
      </c>
      <c r="AF2376" s="439">
        <f t="shared" si="2235"/>
        <v>4.7834418245109797E-2</v>
      </c>
      <c r="AG2376" s="439">
        <f t="shared" si="2235"/>
        <v>9.0805069698286084E-4</v>
      </c>
      <c r="AH2376" s="439">
        <f t="shared" si="2235"/>
        <v>9.0805069698286084E-4</v>
      </c>
      <c r="AI2376" s="440">
        <f t="shared" si="2235"/>
        <v>9.0805069698286084E-4</v>
      </c>
      <c r="AJ2376" s="443">
        <f t="shared" si="2236"/>
        <v>9.0805069698286084E-4</v>
      </c>
      <c r="AK2376" s="439">
        <f t="shared" si="2237"/>
        <v>0</v>
      </c>
      <c r="AL2376" s="439">
        <f t="shared" si="2238"/>
        <v>0</v>
      </c>
      <c r="AM2376" s="439">
        <f t="shared" si="2239"/>
        <v>0</v>
      </c>
      <c r="AN2376" s="440">
        <f t="shared" si="2240"/>
        <v>0</v>
      </c>
    </row>
    <row r="2377" spans="1:40" outlineLevel="2">
      <c r="A2377" s="882">
        <f>ROW()</f>
        <v>2377</v>
      </c>
      <c r="B2377" s="453"/>
      <c r="D2377" s="452" t="s">
        <v>302</v>
      </c>
      <c r="H2377" s="458"/>
      <c r="I2377" s="458"/>
      <c r="J2377" s="459"/>
      <c r="K2377" s="458"/>
      <c r="L2377" s="458"/>
      <c r="M2377" s="458"/>
      <c r="N2377" s="458"/>
      <c r="O2377" s="459"/>
      <c r="P2377" s="458"/>
      <c r="Q2377" s="458"/>
      <c r="R2377" s="458"/>
      <c r="S2377" s="463"/>
      <c r="T2377" s="458"/>
      <c r="U2377" s="439"/>
      <c r="V2377" s="439">
        <f t="shared" si="2254"/>
        <v>0</v>
      </c>
      <c r="W2377" s="439">
        <f t="shared" si="2254"/>
        <v>0</v>
      </c>
      <c r="X2377" s="440">
        <f t="shared" si="2254"/>
        <v>0</v>
      </c>
      <c r="Y2377" s="443">
        <f t="shared" ref="Y2377" si="2255">X2467</f>
        <v>0</v>
      </c>
      <c r="Z2377" s="439">
        <f t="shared" ref="Z2377" si="2256">Y2467</f>
        <v>0</v>
      </c>
      <c r="AA2377" s="439">
        <f t="shared" ref="AA2377" si="2257">Z2467</f>
        <v>0</v>
      </c>
      <c r="AB2377" s="439">
        <f t="shared" ref="AB2377" si="2258">AA2467</f>
        <v>0</v>
      </c>
      <c r="AC2377" s="439">
        <f t="shared" ref="AC2377" si="2259">AB2467</f>
        <v>0</v>
      </c>
      <c r="AD2377" s="440">
        <f t="shared" ref="AD2377" si="2260">AC2467</f>
        <v>0</v>
      </c>
      <c r="AE2377" s="443">
        <f t="shared" si="2235"/>
        <v>0</v>
      </c>
      <c r="AF2377" s="439">
        <f t="shared" si="2235"/>
        <v>0</v>
      </c>
      <c r="AG2377" s="439">
        <f t="shared" si="2235"/>
        <v>0</v>
      </c>
      <c r="AH2377" s="439">
        <f t="shared" si="2235"/>
        <v>0</v>
      </c>
      <c r="AI2377" s="440">
        <f t="shared" si="2235"/>
        <v>0</v>
      </c>
      <c r="AJ2377" s="443">
        <f t="shared" si="2236"/>
        <v>0</v>
      </c>
      <c r="AK2377" s="439">
        <f t="shared" si="2237"/>
        <v>0</v>
      </c>
      <c r="AL2377" s="439">
        <f t="shared" si="2238"/>
        <v>0</v>
      </c>
      <c r="AM2377" s="439">
        <f t="shared" si="2239"/>
        <v>0</v>
      </c>
      <c r="AN2377" s="440">
        <f t="shared" si="2240"/>
        <v>0</v>
      </c>
    </row>
    <row r="2378" spans="1:40" outlineLevel="2">
      <c r="A2378" s="882">
        <f>ROW()</f>
        <v>2378</v>
      </c>
      <c r="B2378" s="453"/>
      <c r="D2378" s="452" t="s">
        <v>36</v>
      </c>
      <c r="H2378" s="458"/>
      <c r="I2378" s="458"/>
      <c r="J2378" s="459"/>
      <c r="K2378" s="458"/>
      <c r="L2378" s="458"/>
      <c r="M2378" s="458"/>
      <c r="N2378" s="458"/>
      <c r="O2378" s="459"/>
      <c r="P2378" s="458"/>
      <c r="Q2378" s="458"/>
      <c r="R2378" s="458"/>
      <c r="S2378" s="463"/>
      <c r="T2378" s="458"/>
      <c r="U2378" s="439"/>
      <c r="V2378" s="439">
        <f t="shared" ref="V2378:AD2378" si="2261">U2468</f>
        <v>5.5455953841697374</v>
      </c>
      <c r="W2378" s="439">
        <f t="shared" si="2261"/>
        <v>4.2236888232035241</v>
      </c>
      <c r="X2378" s="440">
        <f t="shared" si="2261"/>
        <v>2.9017822622373113</v>
      </c>
      <c r="Y2378" s="443">
        <f t="shared" si="2261"/>
        <v>1.5798757012710984</v>
      </c>
      <c r="Z2378" s="439">
        <f t="shared" si="2261"/>
        <v>1.1849067759533238</v>
      </c>
      <c r="AA2378" s="439">
        <f t="shared" si="2261"/>
        <v>0.3949689253177745</v>
      </c>
      <c r="AB2378" s="439">
        <f t="shared" si="2261"/>
        <v>-1.6653345369377348E-16</v>
      </c>
      <c r="AC2378" s="439">
        <f t="shared" si="2261"/>
        <v>-1.6653345369377348E-16</v>
      </c>
      <c r="AD2378" s="440">
        <f t="shared" si="2261"/>
        <v>-1.6653345369377348E-16</v>
      </c>
      <c r="AE2378" s="443">
        <f t="shared" si="2235"/>
        <v>-1.6653345369377348E-16</v>
      </c>
      <c r="AF2378" s="439">
        <f t="shared" si="2235"/>
        <v>-1.6653345369377348E-16</v>
      </c>
      <c r="AG2378" s="439">
        <f t="shared" si="2235"/>
        <v>-1.6653345369377348E-16</v>
      </c>
      <c r="AH2378" s="439">
        <f t="shared" si="2235"/>
        <v>-1.6653345369377348E-16</v>
      </c>
      <c r="AI2378" s="440">
        <f t="shared" si="2235"/>
        <v>-1.6653345369377348E-16</v>
      </c>
      <c r="AJ2378" s="443">
        <f t="shared" si="2236"/>
        <v>-1.6653345369377348E-16</v>
      </c>
      <c r="AK2378" s="439">
        <f t="shared" si="2237"/>
        <v>0</v>
      </c>
      <c r="AL2378" s="439">
        <f t="shared" si="2238"/>
        <v>0</v>
      </c>
      <c r="AM2378" s="439">
        <f t="shared" si="2239"/>
        <v>0</v>
      </c>
      <c r="AN2378" s="440">
        <f t="shared" si="2240"/>
        <v>0</v>
      </c>
    </row>
    <row r="2379" spans="1:40" outlineLevel="2">
      <c r="A2379" s="882">
        <f>ROW()</f>
        <v>2379</v>
      </c>
      <c r="B2379" s="453"/>
      <c r="D2379" s="452" t="s">
        <v>583</v>
      </c>
      <c r="H2379" s="458"/>
      <c r="I2379" s="458"/>
      <c r="J2379" s="459"/>
      <c r="K2379" s="458"/>
      <c r="L2379" s="458"/>
      <c r="M2379" s="458"/>
      <c r="N2379" s="458"/>
      <c r="O2379" s="459"/>
      <c r="P2379" s="458"/>
      <c r="Q2379" s="458"/>
      <c r="R2379" s="458"/>
      <c r="S2379" s="463"/>
      <c r="T2379" s="458"/>
      <c r="U2379" s="439"/>
      <c r="V2379" s="439">
        <f t="shared" ref="V2379:AI2379" si="2262">U2469</f>
        <v>0</v>
      </c>
      <c r="W2379" s="439">
        <f t="shared" si="2262"/>
        <v>0</v>
      </c>
      <c r="X2379" s="440">
        <f t="shared" si="2262"/>
        <v>0</v>
      </c>
      <c r="Y2379" s="443">
        <f t="shared" si="2262"/>
        <v>0</v>
      </c>
      <c r="Z2379" s="439">
        <f t="shared" si="2262"/>
        <v>0</v>
      </c>
      <c r="AA2379" s="439">
        <f t="shared" si="2262"/>
        <v>0</v>
      </c>
      <c r="AB2379" s="439">
        <f t="shared" si="2262"/>
        <v>0</v>
      </c>
      <c r="AC2379" s="439">
        <f t="shared" si="2262"/>
        <v>0</v>
      </c>
      <c r="AD2379" s="440">
        <f t="shared" si="2262"/>
        <v>0</v>
      </c>
      <c r="AE2379" s="443">
        <f t="shared" si="2262"/>
        <v>0</v>
      </c>
      <c r="AF2379" s="439">
        <f t="shared" si="2262"/>
        <v>0</v>
      </c>
      <c r="AG2379" s="439">
        <f t="shared" si="2262"/>
        <v>0</v>
      </c>
      <c r="AH2379" s="439">
        <f t="shared" si="2262"/>
        <v>0</v>
      </c>
      <c r="AI2379" s="440">
        <f t="shared" si="2262"/>
        <v>0</v>
      </c>
      <c r="AJ2379" s="443">
        <f t="shared" ref="AJ2379:AN2382" si="2263">AI2469</f>
        <v>0</v>
      </c>
      <c r="AK2379" s="439">
        <f t="shared" si="2263"/>
        <v>0</v>
      </c>
      <c r="AL2379" s="439">
        <f t="shared" si="2263"/>
        <v>0</v>
      </c>
      <c r="AM2379" s="439">
        <f t="shared" si="2263"/>
        <v>0</v>
      </c>
      <c r="AN2379" s="440">
        <f t="shared" si="2263"/>
        <v>0</v>
      </c>
    </row>
    <row r="2380" spans="1:40" outlineLevel="2">
      <c r="A2380" s="882">
        <f>ROW()</f>
        <v>2380</v>
      </c>
      <c r="B2380" s="453"/>
      <c r="D2380" s="452" t="s">
        <v>81</v>
      </c>
      <c r="H2380" s="458"/>
      <c r="I2380" s="458"/>
      <c r="J2380" s="459"/>
      <c r="K2380" s="458"/>
      <c r="L2380" s="458"/>
      <c r="M2380" s="458"/>
      <c r="N2380" s="458"/>
      <c r="O2380" s="459"/>
      <c r="P2380" s="458"/>
      <c r="Q2380" s="458"/>
      <c r="R2380" s="458"/>
      <c r="S2380" s="463"/>
      <c r="T2380" s="458"/>
      <c r="U2380" s="439"/>
      <c r="V2380" s="439">
        <f t="shared" ref="V2380:X2381" si="2264">U2470</f>
        <v>0</v>
      </c>
      <c r="W2380" s="439">
        <f t="shared" si="2264"/>
        <v>0</v>
      </c>
      <c r="X2380" s="440">
        <f t="shared" si="2264"/>
        <v>0</v>
      </c>
      <c r="Y2380" s="443">
        <f t="shared" ref="Y2380:AD2381" si="2265">X2470</f>
        <v>0</v>
      </c>
      <c r="Z2380" s="439">
        <f t="shared" si="2265"/>
        <v>0</v>
      </c>
      <c r="AA2380" s="439">
        <f t="shared" si="2265"/>
        <v>0</v>
      </c>
      <c r="AB2380" s="439">
        <f t="shared" si="2265"/>
        <v>0</v>
      </c>
      <c r="AC2380" s="439">
        <f t="shared" si="2265"/>
        <v>0</v>
      </c>
      <c r="AD2380" s="440">
        <f t="shared" si="2265"/>
        <v>0</v>
      </c>
      <c r="AE2380" s="443">
        <f t="shared" ref="AE2380:AE2382" si="2266">AD2470</f>
        <v>0</v>
      </c>
      <c r="AF2380" s="439">
        <f t="shared" ref="AF2380:AF2382" si="2267">AE2470</f>
        <v>0</v>
      </c>
      <c r="AG2380" s="439">
        <f t="shared" ref="AG2380:AG2382" si="2268">AF2470</f>
        <v>0</v>
      </c>
      <c r="AH2380" s="439">
        <f t="shared" ref="AH2380:AH2382" si="2269">AG2470</f>
        <v>0</v>
      </c>
      <c r="AI2380" s="440">
        <f t="shared" ref="AI2380:AI2382" si="2270">AH2470</f>
        <v>0</v>
      </c>
      <c r="AJ2380" s="443">
        <f t="shared" si="2263"/>
        <v>0</v>
      </c>
      <c r="AK2380" s="439">
        <f t="shared" si="2263"/>
        <v>0</v>
      </c>
      <c r="AL2380" s="439">
        <f t="shared" si="2263"/>
        <v>0</v>
      </c>
      <c r="AM2380" s="439">
        <f t="shared" si="2263"/>
        <v>0</v>
      </c>
      <c r="AN2380" s="440">
        <f t="shared" si="2263"/>
        <v>0</v>
      </c>
    </row>
    <row r="2381" spans="1:40" outlineLevel="2">
      <c r="A2381" s="882">
        <f>ROW()</f>
        <v>2381</v>
      </c>
      <c r="B2381" s="453"/>
      <c r="D2381" s="452" t="s">
        <v>28</v>
      </c>
      <c r="H2381" s="458"/>
      <c r="I2381" s="458"/>
      <c r="J2381" s="459"/>
      <c r="K2381" s="458"/>
      <c r="L2381" s="458"/>
      <c r="M2381" s="458"/>
      <c r="N2381" s="458"/>
      <c r="O2381" s="459"/>
      <c r="P2381" s="458"/>
      <c r="Q2381" s="458"/>
      <c r="R2381" s="458"/>
      <c r="S2381" s="463"/>
      <c r="T2381" s="458"/>
      <c r="U2381" s="439"/>
      <c r="V2381" s="439">
        <f t="shared" si="2264"/>
        <v>0</v>
      </c>
      <c r="W2381" s="439">
        <f t="shared" si="2264"/>
        <v>0</v>
      </c>
      <c r="X2381" s="440">
        <f t="shared" si="2264"/>
        <v>0</v>
      </c>
      <c r="Y2381" s="443">
        <f t="shared" si="2265"/>
        <v>0</v>
      </c>
      <c r="Z2381" s="439">
        <f t="shared" si="2265"/>
        <v>0</v>
      </c>
      <c r="AA2381" s="439">
        <f t="shared" si="2265"/>
        <v>0</v>
      </c>
      <c r="AB2381" s="439">
        <f t="shared" si="2265"/>
        <v>0</v>
      </c>
      <c r="AC2381" s="439">
        <f t="shared" si="2265"/>
        <v>0</v>
      </c>
      <c r="AD2381" s="440">
        <f t="shared" si="2265"/>
        <v>0</v>
      </c>
      <c r="AE2381" s="443">
        <f t="shared" si="2266"/>
        <v>0</v>
      </c>
      <c r="AF2381" s="439">
        <f t="shared" si="2267"/>
        <v>0</v>
      </c>
      <c r="AG2381" s="439">
        <f t="shared" si="2268"/>
        <v>0</v>
      </c>
      <c r="AH2381" s="439">
        <f t="shared" si="2269"/>
        <v>0</v>
      </c>
      <c r="AI2381" s="440">
        <f t="shared" si="2270"/>
        <v>0</v>
      </c>
      <c r="AJ2381" s="443">
        <f t="shared" si="2263"/>
        <v>0</v>
      </c>
      <c r="AK2381" s="439">
        <f t="shared" si="2263"/>
        <v>0</v>
      </c>
      <c r="AL2381" s="439">
        <f t="shared" si="2263"/>
        <v>0</v>
      </c>
      <c r="AM2381" s="439">
        <f t="shared" si="2263"/>
        <v>0</v>
      </c>
      <c r="AN2381" s="440">
        <f t="shared" si="2263"/>
        <v>0</v>
      </c>
    </row>
    <row r="2382" spans="1:40" outlineLevel="2">
      <c r="A2382" s="882">
        <f>ROW()</f>
        <v>2382</v>
      </c>
      <c r="B2382" s="453"/>
      <c r="D2382" s="456" t="s">
        <v>443</v>
      </c>
      <c r="E2382" s="456"/>
      <c r="F2382" s="456"/>
      <c r="G2382" s="456"/>
      <c r="H2382" s="460"/>
      <c r="I2382" s="460"/>
      <c r="J2382" s="461"/>
      <c r="K2382" s="460"/>
      <c r="L2382" s="460"/>
      <c r="M2382" s="460"/>
      <c r="N2382" s="460"/>
      <c r="O2382" s="461"/>
      <c r="P2382" s="460"/>
      <c r="Q2382" s="460"/>
      <c r="R2382" s="460"/>
      <c r="S2382" s="465"/>
      <c r="T2382" s="460"/>
      <c r="U2382" s="441"/>
      <c r="V2382" s="441">
        <f t="shared" ref="V2382:AD2382" si="2271">U2472</f>
        <v>0</v>
      </c>
      <c r="W2382" s="441">
        <f t="shared" si="2271"/>
        <v>0</v>
      </c>
      <c r="X2382" s="442">
        <f t="shared" si="2271"/>
        <v>0</v>
      </c>
      <c r="Y2382" s="462">
        <f t="shared" si="2271"/>
        <v>0</v>
      </c>
      <c r="Z2382" s="441">
        <f t="shared" si="2271"/>
        <v>0</v>
      </c>
      <c r="AA2382" s="441">
        <f t="shared" si="2271"/>
        <v>0</v>
      </c>
      <c r="AB2382" s="441">
        <f t="shared" si="2271"/>
        <v>0</v>
      </c>
      <c r="AC2382" s="441">
        <f t="shared" si="2271"/>
        <v>0</v>
      </c>
      <c r="AD2382" s="442">
        <f t="shared" si="2271"/>
        <v>0</v>
      </c>
      <c r="AE2382" s="462">
        <f t="shared" si="2266"/>
        <v>0</v>
      </c>
      <c r="AF2382" s="441">
        <f t="shared" si="2267"/>
        <v>0</v>
      </c>
      <c r="AG2382" s="441">
        <f t="shared" si="2268"/>
        <v>0</v>
      </c>
      <c r="AH2382" s="441">
        <f t="shared" si="2269"/>
        <v>0</v>
      </c>
      <c r="AI2382" s="442">
        <f t="shared" si="2270"/>
        <v>0</v>
      </c>
      <c r="AJ2382" s="462">
        <f t="shared" si="2263"/>
        <v>0</v>
      </c>
      <c r="AK2382" s="441">
        <f t="shared" si="2263"/>
        <v>0</v>
      </c>
      <c r="AL2382" s="441">
        <f t="shared" si="2263"/>
        <v>0</v>
      </c>
      <c r="AM2382" s="441">
        <f t="shared" si="2263"/>
        <v>0</v>
      </c>
      <c r="AN2382" s="442">
        <f t="shared" si="2263"/>
        <v>0</v>
      </c>
    </row>
    <row r="2383" spans="1:40" outlineLevel="2">
      <c r="A2383" s="882">
        <f>ROW()</f>
        <v>2383</v>
      </c>
      <c r="B2383" s="453"/>
      <c r="D2383" s="452" t="s">
        <v>24</v>
      </c>
      <c r="H2383" s="458"/>
      <c r="I2383" s="458"/>
      <c r="J2383" s="459"/>
      <c r="K2383" s="458"/>
      <c r="L2383" s="458"/>
      <c r="M2383" s="458"/>
      <c r="N2383" s="458"/>
      <c r="O2383" s="459"/>
      <c r="P2383" s="458"/>
      <c r="Q2383" s="458"/>
      <c r="R2383" s="458"/>
      <c r="S2383" s="463"/>
      <c r="T2383" s="458"/>
      <c r="U2383" s="439"/>
      <c r="V2383" s="439">
        <f t="shared" ref="V2383:AN2383" si="2272">SUM(V2367:V2382)</f>
        <v>53.228477303998183</v>
      </c>
      <c r="W2383" s="439">
        <f t="shared" si="2272"/>
        <v>50.144177924506906</v>
      </c>
      <c r="X2383" s="440">
        <f t="shared" si="2272"/>
        <v>47.059878545015621</v>
      </c>
      <c r="Y2383" s="443">
        <f t="shared" si="2272"/>
        <v>43.97557916552433</v>
      </c>
      <c r="Z2383" s="439">
        <f t="shared" si="2272"/>
        <v>42.847637921874046</v>
      </c>
      <c r="AA2383" s="439">
        <f t="shared" si="2272"/>
        <v>40.591755434573493</v>
      </c>
      <c r="AB2383" s="439">
        <f t="shared" si="2272"/>
        <v>38.730841872590709</v>
      </c>
      <c r="AC2383" s="439">
        <f t="shared" si="2272"/>
        <v>37.264897235925694</v>
      </c>
      <c r="AD2383" s="440">
        <f t="shared" si="2272"/>
        <v>35.798952599260687</v>
      </c>
      <c r="AE2383" s="443">
        <f t="shared" si="2272"/>
        <v>34.333007962595687</v>
      </c>
      <c r="AF2383" s="439">
        <f t="shared" si="2272"/>
        <v>32.876458334706477</v>
      </c>
      <c r="AG2383" s="439">
        <f t="shared" si="2272"/>
        <v>31.466835074365413</v>
      </c>
      <c r="AH2383" s="439">
        <f t="shared" si="2272"/>
        <v>30.104138181572466</v>
      </c>
      <c r="AI2383" s="440">
        <f t="shared" si="2272"/>
        <v>28.741441288779527</v>
      </c>
      <c r="AJ2383" s="443">
        <f t="shared" si="2272"/>
        <v>27.37874439598658</v>
      </c>
      <c r="AK2383" s="439">
        <f t="shared" si="2272"/>
        <v>26.003195985181847</v>
      </c>
      <c r="AL2383" s="439">
        <f t="shared" si="2272"/>
        <v>24.628555625074092</v>
      </c>
      <c r="AM2383" s="439">
        <f t="shared" si="2272"/>
        <v>23.253915264966345</v>
      </c>
      <c r="AN2383" s="440">
        <f t="shared" si="2272"/>
        <v>21.87927490485859</v>
      </c>
    </row>
    <row r="2384" spans="1:40" outlineLevel="1">
      <c r="A2384" s="732" t="s">
        <v>59</v>
      </c>
      <c r="B2384" s="733"/>
      <c r="C2384" s="881"/>
      <c r="D2384" s="733"/>
      <c r="E2384" s="733"/>
      <c r="F2384" s="733"/>
      <c r="G2384" s="730"/>
      <c r="H2384" s="733"/>
      <c r="I2384" s="730"/>
      <c r="J2384" s="729"/>
      <c r="K2384" s="730"/>
      <c r="L2384" s="730"/>
      <c r="M2384" s="730"/>
      <c r="N2384" s="730"/>
      <c r="O2384" s="729"/>
      <c r="P2384" s="730"/>
      <c r="Q2384" s="730"/>
      <c r="R2384" s="730"/>
      <c r="S2384" s="731"/>
      <c r="T2384" s="730"/>
      <c r="U2384" s="730"/>
      <c r="V2384" s="730"/>
      <c r="W2384" s="730"/>
      <c r="X2384" s="731"/>
      <c r="Y2384" s="729"/>
      <c r="Z2384" s="730"/>
      <c r="AA2384" s="730"/>
      <c r="AB2384" s="730"/>
      <c r="AC2384" s="730"/>
      <c r="AD2384" s="731"/>
      <c r="AE2384" s="729"/>
      <c r="AF2384" s="730"/>
      <c r="AG2384" s="730"/>
      <c r="AH2384" s="730"/>
      <c r="AI2384" s="731"/>
      <c r="AJ2384" s="729"/>
      <c r="AK2384" s="730"/>
      <c r="AL2384" s="730"/>
      <c r="AM2384" s="730"/>
      <c r="AN2384" s="731"/>
    </row>
    <row r="2385" spans="1:40" outlineLevel="2">
      <c r="A2385" s="882">
        <f>ROW()</f>
        <v>2385</v>
      </c>
      <c r="B2385" s="453"/>
      <c r="D2385" s="452" t="s">
        <v>300</v>
      </c>
      <c r="H2385" s="458"/>
      <c r="I2385" s="458"/>
      <c r="J2385" s="443"/>
      <c r="K2385" s="439"/>
      <c r="L2385" s="439"/>
      <c r="M2385" s="439"/>
      <c r="N2385" s="439"/>
      <c r="O2385" s="443"/>
      <c r="P2385" s="439"/>
      <c r="Q2385" s="439"/>
      <c r="R2385" s="439"/>
      <c r="S2385" s="440"/>
      <c r="T2385" s="439"/>
      <c r="U2385" s="27">
        <f>U$660</f>
        <v>4.6189276041262817</v>
      </c>
      <c r="V2385" s="439"/>
      <c r="W2385" s="439"/>
      <c r="X2385" s="440"/>
      <c r="Y2385" s="324"/>
      <c r="Z2385" s="439"/>
      <c r="AA2385" s="439"/>
      <c r="AB2385" s="439"/>
      <c r="AC2385" s="439"/>
      <c r="AD2385" s="440"/>
      <c r="AE2385" s="443"/>
      <c r="AF2385" s="439"/>
      <c r="AG2385" s="439"/>
      <c r="AH2385" s="439"/>
      <c r="AI2385" s="440"/>
      <c r="AJ2385" s="443"/>
      <c r="AK2385" s="439"/>
      <c r="AL2385" s="439"/>
      <c r="AM2385" s="439"/>
      <c r="AN2385" s="440"/>
    </row>
    <row r="2386" spans="1:40" outlineLevel="2">
      <c r="A2386" s="882">
        <f>ROW()</f>
        <v>2386</v>
      </c>
      <c r="B2386" s="453"/>
      <c r="D2386" s="452" t="s">
        <v>301</v>
      </c>
      <c r="H2386" s="458"/>
      <c r="I2386" s="458"/>
      <c r="J2386" s="443"/>
      <c r="K2386" s="439"/>
      <c r="L2386" s="439"/>
      <c r="M2386" s="439"/>
      <c r="N2386" s="439"/>
      <c r="O2386" s="443"/>
      <c r="P2386" s="439"/>
      <c r="Q2386" s="439"/>
      <c r="R2386" s="439"/>
      <c r="S2386" s="440"/>
      <c r="T2386" s="439"/>
      <c r="U2386" s="27">
        <f>U$661</f>
        <v>0</v>
      </c>
      <c r="V2386" s="439"/>
      <c r="W2386" s="439"/>
      <c r="X2386" s="440"/>
      <c r="Y2386" s="324"/>
      <c r="Z2386" s="439"/>
      <c r="AA2386" s="439"/>
      <c r="AB2386" s="439"/>
      <c r="AC2386" s="439"/>
      <c r="AD2386" s="440"/>
      <c r="AE2386" s="443"/>
      <c r="AF2386" s="439"/>
      <c r="AG2386" s="439"/>
      <c r="AH2386" s="439"/>
      <c r="AI2386" s="440"/>
      <c r="AJ2386" s="443"/>
      <c r="AK2386" s="439"/>
      <c r="AL2386" s="439"/>
      <c r="AM2386" s="439"/>
      <c r="AN2386" s="440"/>
    </row>
    <row r="2387" spans="1:40" outlineLevel="2">
      <c r="A2387" s="882">
        <f>ROW()</f>
        <v>2387</v>
      </c>
      <c r="B2387" s="453"/>
      <c r="D2387" s="452" t="s">
        <v>29</v>
      </c>
      <c r="H2387" s="458"/>
      <c r="I2387" s="458"/>
      <c r="J2387" s="443"/>
      <c r="K2387" s="439"/>
      <c r="L2387" s="439"/>
      <c r="M2387" s="439"/>
      <c r="N2387" s="439"/>
      <c r="O2387" s="443"/>
      <c r="P2387" s="439"/>
      <c r="Q2387" s="439"/>
      <c r="R2387" s="439"/>
      <c r="S2387" s="440"/>
      <c r="T2387" s="439"/>
      <c r="U2387" s="27">
        <f>U$662</f>
        <v>0</v>
      </c>
      <c r="V2387" s="439"/>
      <c r="W2387" s="439"/>
      <c r="X2387" s="440"/>
      <c r="Y2387" s="324"/>
      <c r="Z2387" s="439"/>
      <c r="AA2387" s="439"/>
      <c r="AB2387" s="439"/>
      <c r="AC2387" s="439"/>
      <c r="AD2387" s="440"/>
      <c r="AE2387" s="443"/>
      <c r="AF2387" s="439"/>
      <c r="AG2387" s="439"/>
      <c r="AH2387" s="439"/>
      <c r="AI2387" s="440"/>
      <c r="AJ2387" s="443"/>
      <c r="AK2387" s="439"/>
      <c r="AL2387" s="439"/>
      <c r="AM2387" s="439"/>
      <c r="AN2387" s="440"/>
    </row>
    <row r="2388" spans="1:40" outlineLevel="2">
      <c r="A2388" s="882">
        <f>ROW()</f>
        <v>2388</v>
      </c>
      <c r="B2388" s="453"/>
      <c r="D2388" s="452" t="s">
        <v>30</v>
      </c>
      <c r="H2388" s="458"/>
      <c r="I2388" s="458"/>
      <c r="J2388" s="443"/>
      <c r="K2388" s="439"/>
      <c r="L2388" s="439"/>
      <c r="M2388" s="439"/>
      <c r="N2388" s="439"/>
      <c r="O2388" s="443"/>
      <c r="P2388" s="439"/>
      <c r="Q2388" s="439"/>
      <c r="R2388" s="439"/>
      <c r="S2388" s="440"/>
      <c r="T2388" s="439"/>
      <c r="U2388" s="27">
        <f>U$663</f>
        <v>13.295008868464572</v>
      </c>
      <c r="V2388" s="439"/>
      <c r="W2388" s="439"/>
      <c r="X2388" s="440"/>
      <c r="Y2388" s="324"/>
      <c r="Z2388" s="439"/>
      <c r="AA2388" s="439"/>
      <c r="AB2388" s="439"/>
      <c r="AC2388" s="439"/>
      <c r="AD2388" s="440"/>
      <c r="AE2388" s="443"/>
      <c r="AF2388" s="439"/>
      <c r="AG2388" s="439"/>
      <c r="AH2388" s="439"/>
      <c r="AI2388" s="440"/>
      <c r="AJ2388" s="443"/>
      <c r="AK2388" s="439"/>
      <c r="AL2388" s="439"/>
      <c r="AM2388" s="439"/>
      <c r="AN2388" s="440"/>
    </row>
    <row r="2389" spans="1:40" outlineLevel="2">
      <c r="A2389" s="882">
        <f>ROW()</f>
        <v>2389</v>
      </c>
      <c r="B2389" s="453"/>
      <c r="D2389" s="452" t="s">
        <v>31</v>
      </c>
      <c r="H2389" s="458"/>
      <c r="I2389" s="458"/>
      <c r="J2389" s="443"/>
      <c r="K2389" s="439"/>
      <c r="L2389" s="439"/>
      <c r="M2389" s="439"/>
      <c r="N2389" s="439"/>
      <c r="O2389" s="443"/>
      <c r="P2389" s="439"/>
      <c r="Q2389" s="439"/>
      <c r="R2389" s="439"/>
      <c r="S2389" s="440"/>
      <c r="T2389" s="439"/>
      <c r="U2389" s="27">
        <f>U$664</f>
        <v>0</v>
      </c>
      <c r="V2389" s="439"/>
      <c r="W2389" s="439"/>
      <c r="X2389" s="440"/>
      <c r="Y2389" s="324"/>
      <c r="Z2389" s="439"/>
      <c r="AA2389" s="439"/>
      <c r="AB2389" s="439"/>
      <c r="AC2389" s="439"/>
      <c r="AD2389" s="440"/>
      <c r="AE2389" s="443"/>
      <c r="AF2389" s="439"/>
      <c r="AG2389" s="439"/>
      <c r="AH2389" s="439"/>
      <c r="AI2389" s="440"/>
      <c r="AJ2389" s="443"/>
      <c r="AK2389" s="439"/>
      <c r="AL2389" s="439"/>
      <c r="AM2389" s="439"/>
      <c r="AN2389" s="440"/>
    </row>
    <row r="2390" spans="1:40" outlineLevel="2">
      <c r="A2390" s="882">
        <f>ROW()</f>
        <v>2390</v>
      </c>
      <c r="B2390" s="453"/>
      <c r="D2390" s="452" t="s">
        <v>32</v>
      </c>
      <c r="H2390" s="458"/>
      <c r="I2390" s="458"/>
      <c r="J2390" s="443"/>
      <c r="K2390" s="439"/>
      <c r="L2390" s="439"/>
      <c r="M2390" s="439"/>
      <c r="N2390" s="439"/>
      <c r="O2390" s="443"/>
      <c r="P2390" s="439"/>
      <c r="Q2390" s="439"/>
      <c r="R2390" s="439"/>
      <c r="S2390" s="440"/>
      <c r="T2390" s="439"/>
      <c r="U2390" s="27">
        <f>U$665</f>
        <v>0.31341894999526149</v>
      </c>
      <c r="V2390" s="439"/>
      <c r="W2390" s="439"/>
      <c r="X2390" s="440"/>
      <c r="Y2390" s="324"/>
      <c r="Z2390" s="439"/>
      <c r="AA2390" s="439"/>
      <c r="AB2390" s="439"/>
      <c r="AC2390" s="439"/>
      <c r="AD2390" s="440"/>
      <c r="AE2390" s="443"/>
      <c r="AF2390" s="439"/>
      <c r="AG2390" s="439"/>
      <c r="AH2390" s="439"/>
      <c r="AI2390" s="440"/>
      <c r="AJ2390" s="443"/>
      <c r="AK2390" s="439"/>
      <c r="AL2390" s="439"/>
      <c r="AM2390" s="439"/>
      <c r="AN2390" s="440"/>
    </row>
    <row r="2391" spans="1:40" outlineLevel="2">
      <c r="A2391" s="882">
        <f>ROW()</f>
        <v>2391</v>
      </c>
      <c r="B2391" s="453"/>
      <c r="D2391" s="452" t="s">
        <v>33</v>
      </c>
      <c r="H2391" s="458"/>
      <c r="I2391" s="458"/>
      <c r="J2391" s="443"/>
      <c r="K2391" s="439"/>
      <c r="L2391" s="439"/>
      <c r="M2391" s="439"/>
      <c r="N2391" s="439"/>
      <c r="O2391" s="443"/>
      <c r="P2391" s="439"/>
      <c r="Q2391" s="439"/>
      <c r="R2391" s="439"/>
      <c r="S2391" s="440"/>
      <c r="T2391" s="439"/>
      <c r="U2391" s="27">
        <f>U$666</f>
        <v>0.24595080376639764</v>
      </c>
      <c r="V2391" s="439"/>
      <c r="W2391" s="439"/>
      <c r="X2391" s="440"/>
      <c r="Y2391" s="324"/>
      <c r="Z2391" s="439"/>
      <c r="AA2391" s="439"/>
      <c r="AB2391" s="439"/>
      <c r="AC2391" s="439"/>
      <c r="AD2391" s="440"/>
      <c r="AE2391" s="443"/>
      <c r="AF2391" s="439"/>
      <c r="AG2391" s="439"/>
      <c r="AH2391" s="439"/>
      <c r="AI2391" s="440"/>
      <c r="AJ2391" s="443"/>
      <c r="AK2391" s="439"/>
      <c r="AL2391" s="439"/>
      <c r="AM2391" s="439"/>
      <c r="AN2391" s="440"/>
    </row>
    <row r="2392" spans="1:40" outlineLevel="2">
      <c r="A2392" s="882">
        <f>ROW()</f>
        <v>2392</v>
      </c>
      <c r="B2392" s="453"/>
      <c r="D2392" s="452" t="s">
        <v>27</v>
      </c>
      <c r="H2392" s="458"/>
      <c r="I2392" s="458"/>
      <c r="J2392" s="443"/>
      <c r="K2392" s="439"/>
      <c r="L2392" s="439"/>
      <c r="M2392" s="439"/>
      <c r="N2392" s="439"/>
      <c r="O2392" s="443"/>
      <c r="P2392" s="439"/>
      <c r="Q2392" s="439"/>
      <c r="R2392" s="439"/>
      <c r="S2392" s="440"/>
      <c r="T2392" s="439"/>
      <c r="U2392" s="27">
        <f>U$667</f>
        <v>1.5075312376948669</v>
      </c>
      <c r="V2392" s="439"/>
      <c r="W2392" s="439"/>
      <c r="X2392" s="440"/>
      <c r="Y2392" s="324"/>
      <c r="Z2392" s="439"/>
      <c r="AA2392" s="439"/>
      <c r="AB2392" s="439"/>
      <c r="AC2392" s="439"/>
      <c r="AD2392" s="440"/>
      <c r="AE2392" s="443"/>
      <c r="AF2392" s="439"/>
      <c r="AG2392" s="439"/>
      <c r="AH2392" s="439"/>
      <c r="AI2392" s="440"/>
      <c r="AJ2392" s="443"/>
      <c r="AK2392" s="439"/>
      <c r="AL2392" s="439"/>
      <c r="AM2392" s="439"/>
      <c r="AN2392" s="440"/>
    </row>
    <row r="2393" spans="1:40" outlineLevel="2">
      <c r="A2393" s="882">
        <f>ROW()</f>
        <v>2393</v>
      </c>
      <c r="B2393" s="453"/>
      <c r="D2393" s="452" t="s">
        <v>34</v>
      </c>
      <c r="H2393" s="458"/>
      <c r="I2393" s="458"/>
      <c r="J2393" s="443"/>
      <c r="K2393" s="439"/>
      <c r="L2393" s="439"/>
      <c r="M2393" s="439"/>
      <c r="N2393" s="439"/>
      <c r="O2393" s="443"/>
      <c r="P2393" s="439"/>
      <c r="Q2393" s="439"/>
      <c r="R2393" s="439"/>
      <c r="S2393" s="440"/>
      <c r="T2393" s="439"/>
      <c r="U2393" s="27">
        <f>U$668</f>
        <v>26.759934994125391</v>
      </c>
      <c r="V2393" s="439"/>
      <c r="W2393" s="439"/>
      <c r="X2393" s="440"/>
      <c r="Y2393" s="324"/>
      <c r="Z2393" s="439"/>
      <c r="AA2393" s="439"/>
      <c r="AB2393" s="439"/>
      <c r="AC2393" s="439"/>
      <c r="AD2393" s="440"/>
      <c r="AE2393" s="443"/>
      <c r="AF2393" s="439"/>
      <c r="AG2393" s="439"/>
      <c r="AH2393" s="439"/>
      <c r="AI2393" s="440"/>
      <c r="AJ2393" s="443"/>
      <c r="AK2393" s="439"/>
      <c r="AL2393" s="439"/>
      <c r="AM2393" s="439"/>
      <c r="AN2393" s="440"/>
    </row>
    <row r="2394" spans="1:40" outlineLevel="2">
      <c r="A2394" s="882">
        <f>ROW()</f>
        <v>2394</v>
      </c>
      <c r="B2394" s="453"/>
      <c r="D2394" s="452" t="s">
        <v>35</v>
      </c>
      <c r="H2394" s="458"/>
      <c r="I2394" s="458"/>
      <c r="J2394" s="443"/>
      <c r="K2394" s="439"/>
      <c r="L2394" s="439"/>
      <c r="M2394" s="439"/>
      <c r="N2394" s="439"/>
      <c r="O2394" s="443"/>
      <c r="P2394" s="439"/>
      <c r="Q2394" s="439"/>
      <c r="R2394" s="439"/>
      <c r="S2394" s="440"/>
      <c r="T2394" s="439"/>
      <c r="U2394" s="27">
        <f>U$669</f>
        <v>0.94210946165567888</v>
      </c>
      <c r="V2394" s="439"/>
      <c r="W2394" s="439"/>
      <c r="X2394" s="440"/>
      <c r="Y2394" s="324"/>
      <c r="Z2394" s="439"/>
      <c r="AA2394" s="439"/>
      <c r="AB2394" s="439"/>
      <c r="AC2394" s="439"/>
      <c r="AD2394" s="440"/>
      <c r="AE2394" s="443"/>
      <c r="AF2394" s="439"/>
      <c r="AG2394" s="439"/>
      <c r="AH2394" s="439"/>
      <c r="AI2394" s="440"/>
      <c r="AJ2394" s="443"/>
      <c r="AK2394" s="439"/>
      <c r="AL2394" s="439"/>
      <c r="AM2394" s="439"/>
      <c r="AN2394" s="440"/>
    </row>
    <row r="2395" spans="1:40" outlineLevel="2">
      <c r="A2395" s="882">
        <f>ROW()</f>
        <v>2395</v>
      </c>
      <c r="B2395" s="453"/>
      <c r="D2395" s="452" t="s">
        <v>302</v>
      </c>
      <c r="H2395" s="458"/>
      <c r="I2395" s="458"/>
      <c r="J2395" s="443"/>
      <c r="K2395" s="439"/>
      <c r="L2395" s="439"/>
      <c r="M2395" s="439"/>
      <c r="N2395" s="439"/>
      <c r="O2395" s="443"/>
      <c r="P2395" s="439"/>
      <c r="Q2395" s="439"/>
      <c r="R2395" s="439"/>
      <c r="S2395" s="440"/>
      <c r="T2395" s="439"/>
      <c r="U2395" s="27">
        <f>U$670</f>
        <v>0</v>
      </c>
      <c r="V2395" s="439"/>
      <c r="W2395" s="439"/>
      <c r="X2395" s="440"/>
      <c r="Y2395" s="324"/>
      <c r="Z2395" s="439"/>
      <c r="AA2395" s="439"/>
      <c r="AB2395" s="439"/>
      <c r="AC2395" s="439"/>
      <c r="AD2395" s="440"/>
      <c r="AE2395" s="443"/>
      <c r="AF2395" s="439"/>
      <c r="AG2395" s="439"/>
      <c r="AH2395" s="439"/>
      <c r="AI2395" s="440"/>
      <c r="AJ2395" s="443"/>
      <c r="AK2395" s="439"/>
      <c r="AL2395" s="439"/>
      <c r="AM2395" s="439"/>
      <c r="AN2395" s="440"/>
    </row>
    <row r="2396" spans="1:40" outlineLevel="2">
      <c r="A2396" s="882">
        <f>ROW()</f>
        <v>2396</v>
      </c>
      <c r="B2396" s="453"/>
      <c r="D2396" s="452" t="s">
        <v>36</v>
      </c>
      <c r="H2396" s="458"/>
      <c r="I2396" s="458"/>
      <c r="J2396" s="443"/>
      <c r="K2396" s="439"/>
      <c r="L2396" s="439"/>
      <c r="M2396" s="439"/>
      <c r="N2396" s="439"/>
      <c r="O2396" s="443"/>
      <c r="P2396" s="439"/>
      <c r="Q2396" s="439"/>
      <c r="R2396" s="439"/>
      <c r="S2396" s="440"/>
      <c r="T2396" s="439"/>
      <c r="U2396" s="27">
        <f>U$671</f>
        <v>5.5455953841697374</v>
      </c>
      <c r="V2396" s="439"/>
      <c r="W2396" s="439"/>
      <c r="X2396" s="440"/>
      <c r="Y2396" s="324"/>
      <c r="Z2396" s="439"/>
      <c r="AA2396" s="439"/>
      <c r="AB2396" s="439"/>
      <c r="AC2396" s="439"/>
      <c r="AD2396" s="440"/>
      <c r="AE2396" s="443"/>
      <c r="AF2396" s="439"/>
      <c r="AG2396" s="439"/>
      <c r="AH2396" s="439"/>
      <c r="AI2396" s="440"/>
      <c r="AJ2396" s="443"/>
      <c r="AK2396" s="439"/>
      <c r="AL2396" s="439"/>
      <c r="AM2396" s="439"/>
      <c r="AN2396" s="440"/>
    </row>
    <row r="2397" spans="1:40" outlineLevel="2">
      <c r="A2397" s="882">
        <f>ROW()</f>
        <v>2397</v>
      </c>
      <c r="B2397" s="453"/>
      <c r="D2397" s="452" t="s">
        <v>583</v>
      </c>
      <c r="H2397" s="458"/>
      <c r="I2397" s="458"/>
      <c r="J2397" s="443"/>
      <c r="K2397" s="439"/>
      <c r="L2397" s="439"/>
      <c r="M2397" s="439"/>
      <c r="N2397" s="439"/>
      <c r="O2397" s="443"/>
      <c r="P2397" s="439"/>
      <c r="Q2397" s="439"/>
      <c r="R2397" s="439"/>
      <c r="S2397" s="440"/>
      <c r="T2397" s="439"/>
      <c r="U2397" s="27">
        <f>U$672</f>
        <v>0</v>
      </c>
      <c r="V2397" s="439"/>
      <c r="W2397" s="439"/>
      <c r="X2397" s="440"/>
      <c r="Y2397" s="324"/>
      <c r="Z2397" s="439"/>
      <c r="AA2397" s="439"/>
      <c r="AB2397" s="439"/>
      <c r="AC2397" s="439"/>
      <c r="AD2397" s="440"/>
      <c r="AE2397" s="443"/>
      <c r="AF2397" s="439"/>
      <c r="AG2397" s="439"/>
      <c r="AH2397" s="439"/>
      <c r="AI2397" s="440"/>
      <c r="AJ2397" s="443"/>
      <c r="AK2397" s="439"/>
      <c r="AL2397" s="439"/>
      <c r="AM2397" s="439"/>
      <c r="AN2397" s="440"/>
    </row>
    <row r="2398" spans="1:40" outlineLevel="2">
      <c r="A2398" s="882">
        <f>ROW()</f>
        <v>2398</v>
      </c>
      <c r="B2398" s="453"/>
      <c r="D2398" s="452" t="s">
        <v>81</v>
      </c>
      <c r="H2398" s="458"/>
      <c r="I2398" s="458"/>
      <c r="J2398" s="443"/>
      <c r="K2398" s="439"/>
      <c r="L2398" s="439"/>
      <c r="M2398" s="439"/>
      <c r="N2398" s="439"/>
      <c r="O2398" s="443"/>
      <c r="P2398" s="439"/>
      <c r="Q2398" s="439"/>
      <c r="R2398" s="439"/>
      <c r="S2398" s="440"/>
      <c r="T2398" s="439"/>
      <c r="U2398" s="27">
        <f>U$673</f>
        <v>0</v>
      </c>
      <c r="V2398" s="439"/>
      <c r="W2398" s="439"/>
      <c r="X2398" s="440"/>
      <c r="Y2398" s="324"/>
      <c r="Z2398" s="439"/>
      <c r="AA2398" s="439"/>
      <c r="AB2398" s="439"/>
      <c r="AC2398" s="439"/>
      <c r="AD2398" s="440"/>
      <c r="AE2398" s="443"/>
      <c r="AF2398" s="439"/>
      <c r="AG2398" s="439"/>
      <c r="AH2398" s="439"/>
      <c r="AI2398" s="440"/>
      <c r="AJ2398" s="443"/>
      <c r="AK2398" s="439"/>
      <c r="AL2398" s="439"/>
      <c r="AM2398" s="439"/>
      <c r="AN2398" s="440"/>
    </row>
    <row r="2399" spans="1:40" outlineLevel="2">
      <c r="A2399" s="882">
        <f>ROW()</f>
        <v>2399</v>
      </c>
      <c r="B2399" s="453"/>
      <c r="D2399" s="452" t="s">
        <v>28</v>
      </c>
      <c r="H2399" s="458"/>
      <c r="I2399" s="458"/>
      <c r="J2399" s="443"/>
      <c r="K2399" s="439"/>
      <c r="L2399" s="439"/>
      <c r="M2399" s="439"/>
      <c r="N2399" s="439"/>
      <c r="O2399" s="443"/>
      <c r="P2399" s="439"/>
      <c r="Q2399" s="439"/>
      <c r="R2399" s="439"/>
      <c r="S2399" s="440"/>
      <c r="T2399" s="439"/>
      <c r="U2399" s="27">
        <f>U$674</f>
        <v>0</v>
      </c>
      <c r="V2399" s="439"/>
      <c r="W2399" s="439"/>
      <c r="X2399" s="440"/>
      <c r="Y2399" s="324"/>
      <c r="Z2399" s="439"/>
      <c r="AA2399" s="439"/>
      <c r="AB2399" s="439"/>
      <c r="AC2399" s="439"/>
      <c r="AD2399" s="440"/>
      <c r="AE2399" s="443"/>
      <c r="AF2399" s="439"/>
      <c r="AG2399" s="439"/>
      <c r="AH2399" s="439"/>
      <c r="AI2399" s="440"/>
      <c r="AJ2399" s="443"/>
      <c r="AK2399" s="439"/>
      <c r="AL2399" s="439"/>
      <c r="AM2399" s="439"/>
      <c r="AN2399" s="440"/>
    </row>
    <row r="2400" spans="1:40" outlineLevel="2">
      <c r="A2400" s="882">
        <f>ROW()</f>
        <v>2400</v>
      </c>
      <c r="B2400" s="453"/>
      <c r="D2400" s="456" t="s">
        <v>443</v>
      </c>
      <c r="E2400" s="456"/>
      <c r="F2400" s="456"/>
      <c r="G2400" s="456"/>
      <c r="H2400" s="460"/>
      <c r="I2400" s="460"/>
      <c r="J2400" s="462"/>
      <c r="K2400" s="441"/>
      <c r="L2400" s="441"/>
      <c r="M2400" s="441"/>
      <c r="N2400" s="441"/>
      <c r="O2400" s="462"/>
      <c r="P2400" s="441"/>
      <c r="Q2400" s="441"/>
      <c r="R2400" s="441"/>
      <c r="S2400" s="442"/>
      <c r="T2400" s="441"/>
      <c r="U2400" s="30">
        <f>U$675</f>
        <v>0</v>
      </c>
      <c r="V2400" s="441"/>
      <c r="W2400" s="441"/>
      <c r="X2400" s="442"/>
      <c r="Y2400" s="325"/>
      <c r="Z2400" s="441"/>
      <c r="AA2400" s="441"/>
      <c r="AB2400" s="441"/>
      <c r="AC2400" s="441"/>
      <c r="AD2400" s="442"/>
      <c r="AE2400" s="462"/>
      <c r="AF2400" s="441"/>
      <c r="AG2400" s="441"/>
      <c r="AH2400" s="441"/>
      <c r="AI2400" s="442"/>
      <c r="AJ2400" s="462"/>
      <c r="AK2400" s="441"/>
      <c r="AL2400" s="441"/>
      <c r="AM2400" s="441"/>
      <c r="AN2400" s="442"/>
    </row>
    <row r="2401" spans="1:40" outlineLevel="2">
      <c r="A2401" s="882">
        <f>ROW()</f>
        <v>2401</v>
      </c>
      <c r="B2401" s="453"/>
      <c r="D2401" s="452" t="s">
        <v>24</v>
      </c>
      <c r="H2401" s="458"/>
      <c r="I2401" s="458"/>
      <c r="J2401" s="443"/>
      <c r="K2401" s="439"/>
      <c r="L2401" s="439"/>
      <c r="M2401" s="439"/>
      <c r="N2401" s="439"/>
      <c r="O2401" s="443"/>
      <c r="P2401" s="439"/>
      <c r="Q2401" s="439"/>
      <c r="R2401" s="439"/>
      <c r="S2401" s="440"/>
      <c r="T2401" s="439"/>
      <c r="U2401" s="439">
        <f>SUM(U2385:U2400)</f>
        <v>53.228477303998183</v>
      </c>
      <c r="V2401" s="439"/>
      <c r="W2401" s="439"/>
      <c r="X2401" s="440"/>
      <c r="Y2401" s="443"/>
      <c r="Z2401" s="439"/>
      <c r="AA2401" s="439"/>
      <c r="AB2401" s="439"/>
      <c r="AC2401" s="439"/>
      <c r="AD2401" s="440"/>
      <c r="AE2401" s="443"/>
      <c r="AF2401" s="439"/>
      <c r="AG2401" s="439"/>
      <c r="AH2401" s="439"/>
      <c r="AI2401" s="440"/>
      <c r="AJ2401" s="443"/>
      <c r="AK2401" s="439"/>
      <c r="AL2401" s="439"/>
      <c r="AM2401" s="439"/>
      <c r="AN2401" s="440"/>
    </row>
    <row r="2402" spans="1:40" outlineLevel="1">
      <c r="A2402" s="732" t="s">
        <v>238</v>
      </c>
      <c r="B2402" s="733"/>
      <c r="C2402" s="881"/>
      <c r="D2402" s="733"/>
      <c r="E2402" s="733"/>
      <c r="F2402" s="733"/>
      <c r="G2402" s="730"/>
      <c r="H2402" s="733"/>
      <c r="I2402" s="730"/>
      <c r="J2402" s="729"/>
      <c r="K2402" s="730"/>
      <c r="L2402" s="730"/>
      <c r="M2402" s="730"/>
      <c r="N2402" s="730"/>
      <c r="O2402" s="729"/>
      <c r="P2402" s="730"/>
      <c r="Q2402" s="730"/>
      <c r="R2402" s="730"/>
      <c r="S2402" s="731"/>
      <c r="T2402" s="730"/>
      <c r="U2402" s="730"/>
      <c r="V2402" s="730"/>
      <c r="W2402" s="730"/>
      <c r="X2402" s="731"/>
      <c r="Y2402" s="729"/>
      <c r="Z2402" s="730"/>
      <c r="AA2402" s="730"/>
      <c r="AB2402" s="730"/>
      <c r="AC2402" s="730"/>
      <c r="AD2402" s="731"/>
      <c r="AE2402" s="729"/>
      <c r="AF2402" s="730"/>
      <c r="AG2402" s="730"/>
      <c r="AH2402" s="730"/>
      <c r="AI2402" s="731"/>
      <c r="AJ2402" s="729"/>
      <c r="AK2402" s="730"/>
      <c r="AL2402" s="730"/>
      <c r="AM2402" s="730"/>
      <c r="AN2402" s="731"/>
    </row>
    <row r="2403" spans="1:40" outlineLevel="2">
      <c r="A2403" s="882">
        <f>ROW()</f>
        <v>2403</v>
      </c>
      <c r="B2403" s="453"/>
      <c r="D2403" s="1205" t="s">
        <v>300</v>
      </c>
      <c r="E2403" s="1205"/>
      <c r="F2403" s="1205"/>
      <c r="G2403" s="1205"/>
      <c r="H2403" s="4"/>
      <c r="I2403" s="4"/>
      <c r="J2403" s="329"/>
      <c r="K2403" s="4"/>
      <c r="L2403" s="4"/>
      <c r="M2403" s="4"/>
      <c r="N2403" s="4"/>
      <c r="O2403" s="329"/>
      <c r="P2403" s="4"/>
      <c r="Q2403" s="4"/>
      <c r="R2403" s="4"/>
      <c r="S2403" s="316"/>
      <c r="T2403" s="53"/>
      <c r="U2403" s="53">
        <f>U$678</f>
        <v>0</v>
      </c>
      <c r="V2403" s="53"/>
      <c r="W2403" s="53"/>
      <c r="X2403" s="44"/>
      <c r="Y2403" s="252"/>
      <c r="Z2403" s="53"/>
      <c r="AA2403" s="53"/>
      <c r="AB2403" s="53"/>
      <c r="AC2403" s="53"/>
      <c r="AD2403" s="44"/>
      <c r="AE2403" s="252"/>
      <c r="AF2403" s="53"/>
      <c r="AG2403" s="53"/>
      <c r="AH2403" s="53"/>
      <c r="AI2403" s="44"/>
      <c r="AJ2403" s="252"/>
      <c r="AK2403" s="53"/>
      <c r="AL2403" s="53"/>
      <c r="AM2403" s="53"/>
      <c r="AN2403" s="44"/>
    </row>
    <row r="2404" spans="1:40" outlineLevel="2">
      <c r="A2404" s="882">
        <f>ROW()</f>
        <v>2404</v>
      </c>
      <c r="B2404" s="453"/>
      <c r="D2404" s="1205" t="s">
        <v>301</v>
      </c>
      <c r="E2404" s="1205"/>
      <c r="F2404" s="1205"/>
      <c r="G2404" s="1205"/>
      <c r="H2404" s="4"/>
      <c r="I2404" s="4"/>
      <c r="J2404" s="329"/>
      <c r="K2404" s="4"/>
      <c r="L2404" s="4"/>
      <c r="M2404" s="4"/>
      <c r="N2404" s="4"/>
      <c r="O2404" s="329"/>
      <c r="P2404" s="4"/>
      <c r="Q2404" s="4"/>
      <c r="R2404" s="4"/>
      <c r="S2404" s="316"/>
      <c r="T2404" s="53"/>
      <c r="U2404" s="53">
        <f>U$679</f>
        <v>0</v>
      </c>
      <c r="V2404" s="53"/>
      <c r="W2404" s="53"/>
      <c r="X2404" s="44"/>
      <c r="Y2404" s="252"/>
      <c r="Z2404" s="53"/>
      <c r="AA2404" s="53"/>
      <c r="AB2404" s="53"/>
      <c r="AC2404" s="53"/>
      <c r="AD2404" s="44"/>
      <c r="AE2404" s="252"/>
      <c r="AF2404" s="53"/>
      <c r="AG2404" s="53"/>
      <c r="AH2404" s="53"/>
      <c r="AI2404" s="44"/>
      <c r="AJ2404" s="252"/>
      <c r="AK2404" s="53"/>
      <c r="AL2404" s="53"/>
      <c r="AM2404" s="53"/>
      <c r="AN2404" s="44"/>
    </row>
    <row r="2405" spans="1:40" outlineLevel="2">
      <c r="A2405" s="882">
        <f>ROW()</f>
        <v>2405</v>
      </c>
      <c r="B2405" s="453"/>
      <c r="D2405" s="1205" t="s">
        <v>29</v>
      </c>
      <c r="E2405" s="1205"/>
      <c r="F2405" s="1205"/>
      <c r="G2405" s="1205"/>
      <c r="H2405" s="4"/>
      <c r="I2405" s="4"/>
      <c r="J2405" s="329"/>
      <c r="K2405" s="4"/>
      <c r="L2405" s="4"/>
      <c r="M2405" s="4"/>
      <c r="N2405" s="4"/>
      <c r="O2405" s="329"/>
      <c r="P2405" s="4"/>
      <c r="Q2405" s="4"/>
      <c r="R2405" s="4"/>
      <c r="S2405" s="316"/>
      <c r="T2405" s="53"/>
      <c r="U2405" s="53">
        <f>U$680</f>
        <v>0</v>
      </c>
      <c r="V2405" s="53"/>
      <c r="W2405" s="53"/>
      <c r="X2405" s="44"/>
      <c r="Y2405" s="252"/>
      <c r="Z2405" s="53"/>
      <c r="AA2405" s="53"/>
      <c r="AB2405" s="53"/>
      <c r="AC2405" s="53"/>
      <c r="AD2405" s="44"/>
      <c r="AE2405" s="252"/>
      <c r="AF2405" s="53"/>
      <c r="AG2405" s="53"/>
      <c r="AH2405" s="53"/>
      <c r="AI2405" s="44"/>
      <c r="AJ2405" s="252"/>
      <c r="AK2405" s="53"/>
      <c r="AL2405" s="53"/>
      <c r="AM2405" s="53"/>
      <c r="AN2405" s="44"/>
    </row>
    <row r="2406" spans="1:40" outlineLevel="2">
      <c r="A2406" s="882">
        <f>ROW()</f>
        <v>2406</v>
      </c>
      <c r="B2406" s="453"/>
      <c r="D2406" s="1205" t="s">
        <v>30</v>
      </c>
      <c r="E2406" s="1205"/>
      <c r="F2406" s="1205"/>
      <c r="G2406" s="1205"/>
      <c r="H2406" s="4"/>
      <c r="I2406" s="4"/>
      <c r="J2406" s="329"/>
      <c r="K2406" s="4"/>
      <c r="L2406" s="4"/>
      <c r="M2406" s="4"/>
      <c r="N2406" s="4"/>
      <c r="O2406" s="329"/>
      <c r="P2406" s="4"/>
      <c r="Q2406" s="4"/>
      <c r="R2406" s="4"/>
      <c r="S2406" s="316"/>
      <c r="T2406" s="53"/>
      <c r="U2406" s="53">
        <f>U$681</f>
        <v>0</v>
      </c>
      <c r="V2406" s="53"/>
      <c r="W2406" s="53"/>
      <c r="X2406" s="44"/>
      <c r="Y2406" s="252"/>
      <c r="Z2406" s="53"/>
      <c r="AA2406" s="53"/>
      <c r="AB2406" s="53"/>
      <c r="AC2406" s="53"/>
      <c r="AD2406" s="44"/>
      <c r="AE2406" s="252"/>
      <c r="AF2406" s="53"/>
      <c r="AG2406" s="53"/>
      <c r="AH2406" s="53"/>
      <c r="AI2406" s="44"/>
      <c r="AJ2406" s="252"/>
      <c r="AK2406" s="53"/>
      <c r="AL2406" s="53"/>
      <c r="AM2406" s="53"/>
      <c r="AN2406" s="44"/>
    </row>
    <row r="2407" spans="1:40" outlineLevel="2">
      <c r="A2407" s="882">
        <f>ROW()</f>
        <v>2407</v>
      </c>
      <c r="B2407" s="453"/>
      <c r="D2407" s="1205" t="s">
        <v>31</v>
      </c>
      <c r="E2407" s="1205"/>
      <c r="F2407" s="1205"/>
      <c r="G2407" s="1205"/>
      <c r="H2407" s="4"/>
      <c r="I2407" s="4"/>
      <c r="J2407" s="329"/>
      <c r="K2407" s="4"/>
      <c r="L2407" s="4"/>
      <c r="M2407" s="4"/>
      <c r="N2407" s="4"/>
      <c r="O2407" s="329"/>
      <c r="P2407" s="4"/>
      <c r="Q2407" s="4"/>
      <c r="R2407" s="4"/>
      <c r="S2407" s="316"/>
      <c r="T2407" s="53"/>
      <c r="U2407" s="53">
        <f>U$682</f>
        <v>0</v>
      </c>
      <c r="V2407" s="53"/>
      <c r="W2407" s="53"/>
      <c r="X2407" s="44"/>
      <c r="Y2407" s="252"/>
      <c r="Z2407" s="53"/>
      <c r="AA2407" s="53"/>
      <c r="AB2407" s="53"/>
      <c r="AC2407" s="53"/>
      <c r="AD2407" s="44"/>
      <c r="AE2407" s="252"/>
      <c r="AF2407" s="53"/>
      <c r="AG2407" s="53"/>
      <c r="AH2407" s="53"/>
      <c r="AI2407" s="44"/>
      <c r="AJ2407" s="252"/>
      <c r="AK2407" s="53"/>
      <c r="AL2407" s="53"/>
      <c r="AM2407" s="53"/>
      <c r="AN2407" s="44"/>
    </row>
    <row r="2408" spans="1:40" outlineLevel="2">
      <c r="A2408" s="882">
        <f>ROW()</f>
        <v>2408</v>
      </c>
      <c r="B2408" s="453"/>
      <c r="D2408" s="1205" t="s">
        <v>32</v>
      </c>
      <c r="E2408" s="1205"/>
      <c r="F2408" s="1205"/>
      <c r="G2408" s="1205"/>
      <c r="H2408" s="4"/>
      <c r="I2408" s="4"/>
      <c r="J2408" s="329"/>
      <c r="K2408" s="4"/>
      <c r="L2408" s="4"/>
      <c r="M2408" s="4"/>
      <c r="N2408" s="4"/>
      <c r="O2408" s="329"/>
      <c r="P2408" s="4"/>
      <c r="Q2408" s="4"/>
      <c r="R2408" s="4"/>
      <c r="S2408" s="316"/>
      <c r="T2408" s="53"/>
      <c r="U2408" s="53">
        <f>U$683</f>
        <v>0</v>
      </c>
      <c r="V2408" s="53"/>
      <c r="W2408" s="53"/>
      <c r="X2408" s="44"/>
      <c r="Y2408" s="252"/>
      <c r="Z2408" s="53"/>
      <c r="AA2408" s="53"/>
      <c r="AB2408" s="53"/>
      <c r="AC2408" s="53"/>
      <c r="AD2408" s="44"/>
      <c r="AE2408" s="252"/>
      <c r="AF2408" s="53"/>
      <c r="AG2408" s="53"/>
      <c r="AH2408" s="53"/>
      <c r="AI2408" s="44"/>
      <c r="AJ2408" s="252"/>
      <c r="AK2408" s="53"/>
      <c r="AL2408" s="53"/>
      <c r="AM2408" s="53"/>
      <c r="AN2408" s="44"/>
    </row>
    <row r="2409" spans="1:40" outlineLevel="2">
      <c r="A2409" s="882">
        <f>ROW()</f>
        <v>2409</v>
      </c>
      <c r="B2409" s="453"/>
      <c r="D2409" s="1205" t="s">
        <v>33</v>
      </c>
      <c r="E2409" s="1205"/>
      <c r="F2409" s="1205"/>
      <c r="G2409" s="1205"/>
      <c r="H2409" s="4"/>
      <c r="I2409" s="4"/>
      <c r="J2409" s="329"/>
      <c r="K2409" s="4"/>
      <c r="L2409" s="4"/>
      <c r="M2409" s="4"/>
      <c r="N2409" s="4"/>
      <c r="O2409" s="329"/>
      <c r="P2409" s="4"/>
      <c r="Q2409" s="4"/>
      <c r="R2409" s="4"/>
      <c r="S2409" s="316"/>
      <c r="T2409" s="53"/>
      <c r="U2409" s="53">
        <f>U$684</f>
        <v>0</v>
      </c>
      <c r="V2409" s="53"/>
      <c r="W2409" s="53"/>
      <c r="X2409" s="44"/>
      <c r="Y2409" s="252"/>
      <c r="Z2409" s="53"/>
      <c r="AA2409" s="53"/>
      <c r="AB2409" s="53"/>
      <c r="AC2409" s="53"/>
      <c r="AD2409" s="44"/>
      <c r="AE2409" s="252"/>
      <c r="AF2409" s="53"/>
      <c r="AG2409" s="53"/>
      <c r="AH2409" s="53"/>
      <c r="AI2409" s="44"/>
      <c r="AJ2409" s="252"/>
      <c r="AK2409" s="53"/>
      <c r="AL2409" s="53"/>
      <c r="AM2409" s="53"/>
      <c r="AN2409" s="44"/>
    </row>
    <row r="2410" spans="1:40" outlineLevel="2">
      <c r="A2410" s="882">
        <f>ROW()</f>
        <v>2410</v>
      </c>
      <c r="B2410" s="453"/>
      <c r="D2410" s="1205" t="s">
        <v>27</v>
      </c>
      <c r="E2410" s="1205"/>
      <c r="F2410" s="1205"/>
      <c r="G2410" s="1205"/>
      <c r="H2410" s="4"/>
      <c r="I2410" s="4"/>
      <c r="J2410" s="329"/>
      <c r="K2410" s="4"/>
      <c r="L2410" s="4"/>
      <c r="M2410" s="4"/>
      <c r="N2410" s="4"/>
      <c r="O2410" s="329"/>
      <c r="P2410" s="4"/>
      <c r="Q2410" s="4"/>
      <c r="R2410" s="4"/>
      <c r="S2410" s="316"/>
      <c r="T2410" s="53"/>
      <c r="U2410" s="53">
        <f>U$685</f>
        <v>0</v>
      </c>
      <c r="V2410" s="53"/>
      <c r="W2410" s="53"/>
      <c r="X2410" s="44"/>
      <c r="Y2410" s="252"/>
      <c r="Z2410" s="53"/>
      <c r="AA2410" s="53"/>
      <c r="AB2410" s="53"/>
      <c r="AC2410" s="53"/>
      <c r="AD2410" s="44"/>
      <c r="AE2410" s="252"/>
      <c r="AF2410" s="53"/>
      <c r="AG2410" s="53"/>
      <c r="AH2410" s="53"/>
      <c r="AI2410" s="44"/>
      <c r="AJ2410" s="252"/>
      <c r="AK2410" s="53"/>
      <c r="AL2410" s="53"/>
      <c r="AM2410" s="53"/>
      <c r="AN2410" s="44"/>
    </row>
    <row r="2411" spans="1:40" outlineLevel="2">
      <c r="A2411" s="882">
        <f>ROW()</f>
        <v>2411</v>
      </c>
      <c r="B2411" s="453"/>
      <c r="D2411" s="1205" t="s">
        <v>34</v>
      </c>
      <c r="E2411" s="1205"/>
      <c r="F2411" s="1205"/>
      <c r="G2411" s="1205"/>
      <c r="H2411" s="4"/>
      <c r="I2411" s="4"/>
      <c r="J2411" s="329"/>
      <c r="K2411" s="4"/>
      <c r="L2411" s="4"/>
      <c r="M2411" s="4"/>
      <c r="N2411" s="4"/>
      <c r="O2411" s="329"/>
      <c r="P2411" s="4"/>
      <c r="Q2411" s="4"/>
      <c r="R2411" s="4"/>
      <c r="S2411" s="316"/>
      <c r="T2411" s="53"/>
      <c r="U2411" s="53">
        <f>U$686</f>
        <v>0</v>
      </c>
      <c r="V2411" s="53"/>
      <c r="W2411" s="53"/>
      <c r="X2411" s="44"/>
      <c r="Y2411" s="252"/>
      <c r="Z2411" s="53"/>
      <c r="AA2411" s="53"/>
      <c r="AB2411" s="53"/>
      <c r="AC2411" s="53"/>
      <c r="AD2411" s="44"/>
      <c r="AE2411" s="252"/>
      <c r="AF2411" s="53"/>
      <c r="AG2411" s="53"/>
      <c r="AH2411" s="53"/>
      <c r="AI2411" s="44"/>
      <c r="AJ2411" s="252"/>
      <c r="AK2411" s="53"/>
      <c r="AL2411" s="53"/>
      <c r="AM2411" s="53"/>
      <c r="AN2411" s="44"/>
    </row>
    <row r="2412" spans="1:40" outlineLevel="2">
      <c r="A2412" s="882">
        <f>ROW()</f>
        <v>2412</v>
      </c>
      <c r="B2412" s="453"/>
      <c r="D2412" s="1205" t="s">
        <v>35</v>
      </c>
      <c r="E2412" s="1205"/>
      <c r="F2412" s="1205"/>
      <c r="G2412" s="1205"/>
      <c r="H2412" s="4"/>
      <c r="I2412" s="4"/>
      <c r="J2412" s="329"/>
      <c r="K2412" s="4"/>
      <c r="L2412" s="4"/>
      <c r="M2412" s="4"/>
      <c r="N2412" s="4"/>
      <c r="O2412" s="329"/>
      <c r="P2412" s="4"/>
      <c r="Q2412" s="4"/>
      <c r="R2412" s="4"/>
      <c r="S2412" s="316"/>
      <c r="T2412" s="53"/>
      <c r="U2412" s="53">
        <f>U$687</f>
        <v>0</v>
      </c>
      <c r="V2412" s="53"/>
      <c r="W2412" s="53"/>
      <c r="X2412" s="44"/>
      <c r="Y2412" s="252"/>
      <c r="Z2412" s="53"/>
      <c r="AA2412" s="53"/>
      <c r="AB2412" s="53"/>
      <c r="AC2412" s="53"/>
      <c r="AD2412" s="44"/>
      <c r="AE2412" s="252"/>
      <c r="AF2412" s="53"/>
      <c r="AG2412" s="53"/>
      <c r="AH2412" s="53"/>
      <c r="AI2412" s="44"/>
      <c r="AJ2412" s="252"/>
      <c r="AK2412" s="53"/>
      <c r="AL2412" s="53"/>
      <c r="AM2412" s="53"/>
      <c r="AN2412" s="44"/>
    </row>
    <row r="2413" spans="1:40" outlineLevel="2">
      <c r="A2413" s="882">
        <f>ROW()</f>
        <v>2413</v>
      </c>
      <c r="B2413" s="453"/>
      <c r="D2413" s="1205" t="s">
        <v>302</v>
      </c>
      <c r="E2413" s="1205"/>
      <c r="F2413" s="1205"/>
      <c r="G2413" s="1205"/>
      <c r="H2413" s="4"/>
      <c r="I2413" s="4"/>
      <c r="J2413" s="329"/>
      <c r="K2413" s="4"/>
      <c r="L2413" s="4"/>
      <c r="M2413" s="4"/>
      <c r="N2413" s="4"/>
      <c r="O2413" s="329"/>
      <c r="P2413" s="4"/>
      <c r="Q2413" s="4"/>
      <c r="R2413" s="4"/>
      <c r="S2413" s="316"/>
      <c r="T2413" s="53"/>
      <c r="U2413" s="53">
        <f>U$688</f>
        <v>0</v>
      </c>
      <c r="V2413" s="53"/>
      <c r="W2413" s="53"/>
      <c r="X2413" s="44"/>
      <c r="Y2413" s="252"/>
      <c r="Z2413" s="53"/>
      <c r="AA2413" s="53"/>
      <c r="AB2413" s="53"/>
      <c r="AC2413" s="53"/>
      <c r="AD2413" s="44"/>
      <c r="AE2413" s="252"/>
      <c r="AF2413" s="53"/>
      <c r="AG2413" s="53"/>
      <c r="AH2413" s="53"/>
      <c r="AI2413" s="44"/>
      <c r="AJ2413" s="252"/>
      <c r="AK2413" s="53"/>
      <c r="AL2413" s="53"/>
      <c r="AM2413" s="53"/>
      <c r="AN2413" s="44"/>
    </row>
    <row r="2414" spans="1:40" outlineLevel="2">
      <c r="A2414" s="882">
        <f>ROW()</f>
        <v>2414</v>
      </c>
      <c r="B2414" s="453"/>
      <c r="D2414" s="1205" t="s">
        <v>36</v>
      </c>
      <c r="E2414" s="1205"/>
      <c r="F2414" s="1205"/>
      <c r="G2414" s="1205"/>
      <c r="H2414" s="4"/>
      <c r="I2414" s="4"/>
      <c r="J2414" s="329"/>
      <c r="K2414" s="4"/>
      <c r="L2414" s="4"/>
      <c r="M2414" s="4"/>
      <c r="N2414" s="4"/>
      <c r="O2414" s="329"/>
      <c r="P2414" s="4"/>
      <c r="Q2414" s="4"/>
      <c r="R2414" s="4"/>
      <c r="S2414" s="316"/>
      <c r="T2414" s="53"/>
      <c r="U2414" s="53">
        <f>U$689</f>
        <v>0</v>
      </c>
      <c r="V2414" s="53"/>
      <c r="W2414" s="53"/>
      <c r="X2414" s="44"/>
      <c r="Y2414" s="252"/>
      <c r="Z2414" s="53"/>
      <c r="AA2414" s="53"/>
      <c r="AB2414" s="53"/>
      <c r="AC2414" s="53"/>
      <c r="AD2414" s="44"/>
      <c r="AE2414" s="252"/>
      <c r="AF2414" s="53"/>
      <c r="AG2414" s="53"/>
      <c r="AH2414" s="53"/>
      <c r="AI2414" s="44"/>
      <c r="AJ2414" s="252"/>
      <c r="AK2414" s="53"/>
      <c r="AL2414" s="53"/>
      <c r="AM2414" s="53"/>
      <c r="AN2414" s="44"/>
    </row>
    <row r="2415" spans="1:40" outlineLevel="2">
      <c r="A2415" s="882">
        <f>ROW()</f>
        <v>2415</v>
      </c>
      <c r="B2415" s="453"/>
      <c r="D2415" s="1205" t="s">
        <v>583</v>
      </c>
      <c r="E2415" s="1205"/>
      <c r="F2415" s="1205"/>
      <c r="G2415" s="1205"/>
      <c r="H2415" s="4"/>
      <c r="I2415" s="4"/>
      <c r="J2415" s="329"/>
      <c r="K2415" s="4"/>
      <c r="L2415" s="4"/>
      <c r="M2415" s="4"/>
      <c r="N2415" s="4"/>
      <c r="O2415" s="329"/>
      <c r="P2415" s="4"/>
      <c r="Q2415" s="4"/>
      <c r="R2415" s="4"/>
      <c r="S2415" s="316"/>
      <c r="T2415" s="53"/>
      <c r="U2415" s="53">
        <f>U$690</f>
        <v>0</v>
      </c>
      <c r="V2415" s="53"/>
      <c r="W2415" s="53"/>
      <c r="X2415" s="44"/>
      <c r="Y2415" s="252"/>
      <c r="Z2415" s="53"/>
      <c r="AA2415" s="53"/>
      <c r="AB2415" s="53"/>
      <c r="AC2415" s="53"/>
      <c r="AD2415" s="44"/>
      <c r="AE2415" s="252"/>
      <c r="AF2415" s="53"/>
      <c r="AG2415" s="53"/>
      <c r="AH2415" s="53"/>
      <c r="AI2415" s="44"/>
      <c r="AJ2415" s="252"/>
      <c r="AK2415" s="53"/>
      <c r="AL2415" s="53"/>
      <c r="AM2415" s="53"/>
      <c r="AN2415" s="44"/>
    </row>
    <row r="2416" spans="1:40" outlineLevel="2">
      <c r="A2416" s="882">
        <f>ROW()</f>
        <v>2416</v>
      </c>
      <c r="B2416" s="453"/>
      <c r="D2416" s="1205" t="s">
        <v>81</v>
      </c>
      <c r="E2416" s="1205"/>
      <c r="F2416" s="1205"/>
      <c r="G2416" s="1205"/>
      <c r="H2416" s="4"/>
      <c r="I2416" s="4"/>
      <c r="J2416" s="329"/>
      <c r="K2416" s="4"/>
      <c r="L2416" s="4"/>
      <c r="M2416" s="4"/>
      <c r="N2416" s="4"/>
      <c r="O2416" s="329"/>
      <c r="P2416" s="4"/>
      <c r="Q2416" s="4"/>
      <c r="R2416" s="4"/>
      <c r="S2416" s="316"/>
      <c r="T2416" s="53"/>
      <c r="U2416" s="53">
        <f>U$691</f>
        <v>0</v>
      </c>
      <c r="V2416" s="53"/>
      <c r="W2416" s="53"/>
      <c r="X2416" s="44"/>
      <c r="Y2416" s="252"/>
      <c r="Z2416" s="53"/>
      <c r="AA2416" s="53"/>
      <c r="AB2416" s="53"/>
      <c r="AC2416" s="53"/>
      <c r="AD2416" s="44"/>
      <c r="AE2416" s="252"/>
      <c r="AF2416" s="53"/>
      <c r="AG2416" s="53"/>
      <c r="AH2416" s="53"/>
      <c r="AI2416" s="44"/>
      <c r="AJ2416" s="252"/>
      <c r="AK2416" s="53"/>
      <c r="AL2416" s="53"/>
      <c r="AM2416" s="53"/>
      <c r="AN2416" s="44"/>
    </row>
    <row r="2417" spans="1:40" outlineLevel="2">
      <c r="A2417" s="882">
        <f>ROW()</f>
        <v>2417</v>
      </c>
      <c r="B2417" s="453"/>
      <c r="D2417" s="1205" t="s">
        <v>28</v>
      </c>
      <c r="E2417" s="1205"/>
      <c r="F2417" s="1205"/>
      <c r="G2417" s="1205"/>
      <c r="H2417" s="4"/>
      <c r="I2417" s="4"/>
      <c r="J2417" s="329"/>
      <c r="K2417" s="4"/>
      <c r="L2417" s="4"/>
      <c r="M2417" s="4"/>
      <c r="N2417" s="4"/>
      <c r="O2417" s="329"/>
      <c r="P2417" s="4"/>
      <c r="Q2417" s="4"/>
      <c r="R2417" s="4"/>
      <c r="S2417" s="316"/>
      <c r="T2417" s="53"/>
      <c r="U2417" s="53">
        <f>U$692</f>
        <v>0</v>
      </c>
      <c r="V2417" s="53"/>
      <c r="W2417" s="53"/>
      <c r="X2417" s="44"/>
      <c r="Y2417" s="252"/>
      <c r="Z2417" s="53"/>
      <c r="AA2417" s="53"/>
      <c r="AB2417" s="53"/>
      <c r="AC2417" s="53"/>
      <c r="AD2417" s="44"/>
      <c r="AE2417" s="252"/>
      <c r="AF2417" s="53"/>
      <c r="AG2417" s="53"/>
      <c r="AH2417" s="53"/>
      <c r="AI2417" s="44"/>
      <c r="AJ2417" s="252"/>
      <c r="AK2417" s="53"/>
      <c r="AL2417" s="53"/>
      <c r="AM2417" s="53"/>
      <c r="AN2417" s="44"/>
    </row>
    <row r="2418" spans="1:40" outlineLevel="2">
      <c r="A2418" s="882">
        <f>ROW()</f>
        <v>2418</v>
      </c>
      <c r="B2418" s="453"/>
      <c r="D2418" s="1206" t="s">
        <v>443</v>
      </c>
      <c r="E2418" s="1206"/>
      <c r="F2418" s="1206"/>
      <c r="G2418" s="1206"/>
      <c r="H2418" s="28"/>
      <c r="I2418" s="28"/>
      <c r="J2418" s="1207"/>
      <c r="K2418" s="28"/>
      <c r="L2418" s="28"/>
      <c r="M2418" s="28"/>
      <c r="N2418" s="28"/>
      <c r="O2418" s="1207"/>
      <c r="P2418" s="28"/>
      <c r="Q2418" s="28"/>
      <c r="R2418" s="28"/>
      <c r="S2418" s="317"/>
      <c r="T2418" s="54"/>
      <c r="U2418" s="54">
        <f>U$693</f>
        <v>0</v>
      </c>
      <c r="V2418" s="54"/>
      <c r="W2418" s="54"/>
      <c r="X2418" s="46"/>
      <c r="Y2418" s="253"/>
      <c r="Z2418" s="54"/>
      <c r="AA2418" s="54"/>
      <c r="AB2418" s="54"/>
      <c r="AC2418" s="54"/>
      <c r="AD2418" s="46"/>
      <c r="AE2418" s="253"/>
      <c r="AF2418" s="54"/>
      <c r="AG2418" s="54"/>
      <c r="AH2418" s="54"/>
      <c r="AI2418" s="46"/>
      <c r="AJ2418" s="253"/>
      <c r="AK2418" s="54"/>
      <c r="AL2418" s="54"/>
      <c r="AM2418" s="54"/>
      <c r="AN2418" s="46"/>
    </row>
    <row r="2419" spans="1:40" outlineLevel="2">
      <c r="A2419" s="882">
        <f>ROW()</f>
        <v>2419</v>
      </c>
      <c r="B2419" s="453"/>
      <c r="D2419" s="452" t="s">
        <v>24</v>
      </c>
      <c r="H2419" s="458"/>
      <c r="I2419" s="458"/>
      <c r="J2419" s="459"/>
      <c r="K2419" s="458"/>
      <c r="L2419" s="458"/>
      <c r="M2419" s="458"/>
      <c r="N2419" s="458"/>
      <c r="O2419" s="459"/>
      <c r="P2419" s="458"/>
      <c r="Q2419" s="458"/>
      <c r="R2419" s="458"/>
      <c r="S2419" s="463"/>
      <c r="T2419" s="444">
        <f t="shared" ref="T2419:AN2419" si="2273">SUM(T2403:T2418)</f>
        <v>0</v>
      </c>
      <c r="U2419" s="444">
        <f t="shared" si="2273"/>
        <v>0</v>
      </c>
      <c r="V2419" s="444">
        <f t="shared" si="2273"/>
        <v>0</v>
      </c>
      <c r="W2419" s="444">
        <f t="shared" si="2273"/>
        <v>0</v>
      </c>
      <c r="X2419" s="445">
        <f t="shared" si="2273"/>
        <v>0</v>
      </c>
      <c r="Y2419" s="466">
        <f t="shared" si="2273"/>
        <v>0</v>
      </c>
      <c r="Z2419" s="444">
        <f t="shared" si="2273"/>
        <v>0</v>
      </c>
      <c r="AA2419" s="444">
        <f t="shared" si="2273"/>
        <v>0</v>
      </c>
      <c r="AB2419" s="444">
        <f t="shared" si="2273"/>
        <v>0</v>
      </c>
      <c r="AC2419" s="444">
        <f t="shared" si="2273"/>
        <v>0</v>
      </c>
      <c r="AD2419" s="445">
        <f t="shared" si="2273"/>
        <v>0</v>
      </c>
      <c r="AE2419" s="466">
        <f t="shared" si="2273"/>
        <v>0</v>
      </c>
      <c r="AF2419" s="444">
        <f t="shared" si="2273"/>
        <v>0</v>
      </c>
      <c r="AG2419" s="444">
        <f t="shared" si="2273"/>
        <v>0</v>
      </c>
      <c r="AH2419" s="444">
        <f t="shared" si="2273"/>
        <v>0</v>
      </c>
      <c r="AI2419" s="445">
        <f t="shared" si="2273"/>
        <v>0</v>
      </c>
      <c r="AJ2419" s="466">
        <f t="shared" si="2273"/>
        <v>0</v>
      </c>
      <c r="AK2419" s="444">
        <f t="shared" si="2273"/>
        <v>0</v>
      </c>
      <c r="AL2419" s="444">
        <f t="shared" si="2273"/>
        <v>0</v>
      </c>
      <c r="AM2419" s="444">
        <f t="shared" si="2273"/>
        <v>0</v>
      </c>
      <c r="AN2419" s="445">
        <f t="shared" si="2273"/>
        <v>0</v>
      </c>
    </row>
    <row r="2420" spans="1:40" outlineLevel="1">
      <c r="A2420" s="732" t="s">
        <v>21</v>
      </c>
      <c r="B2420" s="733"/>
      <c r="C2420" s="881"/>
      <c r="D2420" s="733"/>
      <c r="E2420" s="733"/>
      <c r="F2420" s="733"/>
      <c r="G2420" s="733"/>
      <c r="H2420" s="733"/>
      <c r="I2420" s="730"/>
      <c r="J2420" s="729"/>
      <c r="K2420" s="730"/>
      <c r="L2420" s="730"/>
      <c r="M2420" s="730"/>
      <c r="N2420" s="730"/>
      <c r="O2420" s="729"/>
      <c r="P2420" s="730"/>
      <c r="Q2420" s="730"/>
      <c r="R2420" s="730"/>
      <c r="S2420" s="731"/>
      <c r="T2420" s="730"/>
      <c r="U2420" s="730"/>
      <c r="V2420" s="730"/>
      <c r="W2420" s="730"/>
      <c r="X2420" s="731"/>
      <c r="Y2420" s="729"/>
      <c r="Z2420" s="730"/>
      <c r="AA2420" s="730"/>
      <c r="AB2420" s="730"/>
      <c r="AC2420" s="730"/>
      <c r="AD2420" s="731"/>
      <c r="AE2420" s="729"/>
      <c r="AF2420" s="730"/>
      <c r="AG2420" s="730"/>
      <c r="AH2420" s="730"/>
      <c r="AI2420" s="731"/>
      <c r="AJ2420" s="729"/>
      <c r="AK2420" s="730"/>
      <c r="AL2420" s="730"/>
      <c r="AM2420" s="730"/>
      <c r="AN2420" s="731"/>
    </row>
    <row r="2421" spans="1:40" outlineLevel="2">
      <c r="A2421" s="882">
        <f>ROW()</f>
        <v>2421</v>
      </c>
      <c r="B2421" s="453"/>
      <c r="D2421" s="452" t="s">
        <v>300</v>
      </c>
      <c r="H2421" s="458"/>
      <c r="I2421" s="458"/>
      <c r="J2421" s="459"/>
      <c r="K2421" s="458"/>
      <c r="L2421" s="458"/>
      <c r="M2421" s="458"/>
      <c r="N2421" s="458"/>
      <c r="O2421" s="443"/>
      <c r="P2421" s="439"/>
      <c r="Q2421" s="439"/>
      <c r="R2421" s="439"/>
      <c r="S2421" s="440"/>
      <c r="T2421" s="439"/>
      <c r="U2421" s="439"/>
      <c r="V2421" s="27">
        <f>-Input!V1128</f>
        <v>-5.0106655296873977E-2</v>
      </c>
      <c r="W2421" s="439">
        <f>-Input!W1128</f>
        <v>-5.0106655296873977E-2</v>
      </c>
      <c r="X2421" s="440">
        <f>-Input!X1128</f>
        <v>-5.010665529687397E-2</v>
      </c>
      <c r="Y2421" s="326">
        <f>-Input!Y1128</f>
        <v>-2.9016932715815968E-2</v>
      </c>
      <c r="Z2421" s="27">
        <f>-Input!Z1128</f>
        <v>-5.8033865431631936E-2</v>
      </c>
      <c r="AA2421" s="27">
        <f>-Input!AA1128</f>
        <v>-5.8033865431631936E-2</v>
      </c>
      <c r="AB2421" s="27">
        <f>-Input!AB1128</f>
        <v>-5.8033865431631929E-2</v>
      </c>
      <c r="AC2421" s="27">
        <f>-Input!AC1128</f>
        <v>-5.8033865431631929E-2</v>
      </c>
      <c r="AD2421" s="313">
        <f>-Input!AD1128</f>
        <v>-5.8033865431631922E-2</v>
      </c>
      <c r="AE2421" s="326">
        <f>-Input!AE1128</f>
        <v>-5.7661935509186295E-2</v>
      </c>
      <c r="AF2421" s="27">
        <f>-Input!AF1128</f>
        <v>-5.7661935509186295E-2</v>
      </c>
      <c r="AG2421" s="27">
        <f>-Input!AG1128</f>
        <v>-5.7661935509186295E-2</v>
      </c>
      <c r="AH2421" s="27">
        <f>-Input!AH1128</f>
        <v>-5.7661935509186295E-2</v>
      </c>
      <c r="AI2421" s="313">
        <f>-Input!AI1128</f>
        <v>-5.7661935509186295E-2</v>
      </c>
      <c r="AJ2421" s="326">
        <f t="shared" ref="AJ2421:AN2430" si="2274">-IF($D2421="Land",0,IF(AJ2367&lt;0,AJ2367,IF(AJ2349&lt;1,AJ2367,MAX(MIN(IF(AJ2367&gt;0,(AJ2367/AJ2349),0),AJ2367),0)*AJ$9)))</f>
        <v>-5.806183008745492E-2</v>
      </c>
      <c r="AK2421" s="27">
        <f t="shared" si="2274"/>
        <v>-5.806183008745492E-2</v>
      </c>
      <c r="AL2421" s="27">
        <f t="shared" si="2274"/>
        <v>-5.8061830087454913E-2</v>
      </c>
      <c r="AM2421" s="27">
        <f t="shared" si="2274"/>
        <v>-5.8061830087454913E-2</v>
      </c>
      <c r="AN2421" s="313">
        <f t="shared" si="2274"/>
        <v>-5.8061830087454906E-2</v>
      </c>
    </row>
    <row r="2422" spans="1:40" outlineLevel="2">
      <c r="A2422" s="882">
        <f>ROW()</f>
        <v>2422</v>
      </c>
      <c r="B2422" s="453"/>
      <c r="D2422" s="452" t="s">
        <v>301</v>
      </c>
      <c r="H2422" s="458"/>
      <c r="I2422" s="458"/>
      <c r="J2422" s="459"/>
      <c r="K2422" s="458"/>
      <c r="L2422" s="458"/>
      <c r="M2422" s="458"/>
      <c r="N2422" s="458"/>
      <c r="O2422" s="443"/>
      <c r="P2422" s="439"/>
      <c r="Q2422" s="439"/>
      <c r="R2422" s="439"/>
      <c r="S2422" s="440"/>
      <c r="T2422" s="439"/>
      <c r="U2422" s="439"/>
      <c r="V2422" s="439">
        <f>-Input!V1129</f>
        <v>0</v>
      </c>
      <c r="W2422" s="439">
        <f>-Input!W1129</f>
        <v>0</v>
      </c>
      <c r="X2422" s="440">
        <f>-Input!X1129</f>
        <v>0</v>
      </c>
      <c r="Y2422" s="326">
        <f>-Input!Y1129</f>
        <v>0</v>
      </c>
      <c r="Z2422" s="27">
        <f>-Input!Z1129</f>
        <v>0</v>
      </c>
      <c r="AA2422" s="27">
        <f>-Input!AA1129</f>
        <v>0</v>
      </c>
      <c r="AB2422" s="27">
        <f>-Input!AB1129</f>
        <v>0</v>
      </c>
      <c r="AC2422" s="27">
        <f>-Input!AC1129</f>
        <v>0</v>
      </c>
      <c r="AD2422" s="313">
        <f>-Input!AD1129</f>
        <v>0</v>
      </c>
      <c r="AE2422" s="326">
        <f>-Input!AE1129</f>
        <v>0</v>
      </c>
      <c r="AF2422" s="27">
        <f>-Input!AF1129</f>
        <v>0</v>
      </c>
      <c r="AG2422" s="27">
        <f>-Input!AG1129</f>
        <v>0</v>
      </c>
      <c r="AH2422" s="27">
        <f>-Input!AH1129</f>
        <v>0</v>
      </c>
      <c r="AI2422" s="313">
        <f>-Input!AI1129</f>
        <v>0</v>
      </c>
      <c r="AJ2422" s="326">
        <f t="shared" si="2274"/>
        <v>0</v>
      </c>
      <c r="AK2422" s="27">
        <f t="shared" si="2274"/>
        <v>0</v>
      </c>
      <c r="AL2422" s="27">
        <f t="shared" si="2274"/>
        <v>0</v>
      </c>
      <c r="AM2422" s="27">
        <f t="shared" si="2274"/>
        <v>0</v>
      </c>
      <c r="AN2422" s="313">
        <f t="shared" si="2274"/>
        <v>0</v>
      </c>
    </row>
    <row r="2423" spans="1:40" outlineLevel="2">
      <c r="A2423" s="882">
        <f>ROW()</f>
        <v>2423</v>
      </c>
      <c r="B2423" s="453"/>
      <c r="D2423" s="452" t="s">
        <v>29</v>
      </c>
      <c r="H2423" s="458"/>
      <c r="I2423" s="458"/>
      <c r="J2423" s="459"/>
      <c r="K2423" s="458"/>
      <c r="L2423" s="458"/>
      <c r="M2423" s="458"/>
      <c r="N2423" s="458"/>
      <c r="O2423" s="443"/>
      <c r="P2423" s="439"/>
      <c r="Q2423" s="439"/>
      <c r="R2423" s="439"/>
      <c r="S2423" s="440"/>
      <c r="T2423" s="27"/>
      <c r="U2423" s="439"/>
      <c r="V2423" s="439">
        <f>-Input!V1130</f>
        <v>0</v>
      </c>
      <c r="W2423" s="439">
        <f>-Input!W1130</f>
        <v>0</v>
      </c>
      <c r="X2423" s="440">
        <f>-Input!X1130</f>
        <v>0</v>
      </c>
      <c r="Y2423" s="326">
        <f>-Input!Y1130</f>
        <v>0</v>
      </c>
      <c r="Z2423" s="27">
        <f>-Input!Z1130</f>
        <v>0</v>
      </c>
      <c r="AA2423" s="27">
        <f>-Input!AA1130</f>
        <v>0</v>
      </c>
      <c r="AB2423" s="27">
        <f>-Input!AB1130</f>
        <v>0</v>
      </c>
      <c r="AC2423" s="27">
        <f>-Input!AC1130</f>
        <v>0</v>
      </c>
      <c r="AD2423" s="313">
        <f>-Input!AD1130</f>
        <v>0</v>
      </c>
      <c r="AE2423" s="326">
        <f>-Input!AE1130</f>
        <v>0</v>
      </c>
      <c r="AF2423" s="27">
        <f>-Input!AF1130</f>
        <v>0</v>
      </c>
      <c r="AG2423" s="27">
        <f>-Input!AG1130</f>
        <v>0</v>
      </c>
      <c r="AH2423" s="27">
        <f>-Input!AH1130</f>
        <v>0</v>
      </c>
      <c r="AI2423" s="313">
        <f>-Input!AI1130</f>
        <v>0</v>
      </c>
      <c r="AJ2423" s="326">
        <f t="shared" si="2274"/>
        <v>0</v>
      </c>
      <c r="AK2423" s="27">
        <f t="shared" si="2274"/>
        <v>0</v>
      </c>
      <c r="AL2423" s="27">
        <f t="shared" si="2274"/>
        <v>0</v>
      </c>
      <c r="AM2423" s="27">
        <f t="shared" si="2274"/>
        <v>0</v>
      </c>
      <c r="AN2423" s="313">
        <f t="shared" si="2274"/>
        <v>0</v>
      </c>
    </row>
    <row r="2424" spans="1:40" outlineLevel="2">
      <c r="A2424" s="882">
        <f>ROW()</f>
        <v>2424</v>
      </c>
      <c r="B2424" s="453"/>
      <c r="D2424" s="452" t="s">
        <v>30</v>
      </c>
      <c r="H2424" s="458"/>
      <c r="I2424" s="458"/>
      <c r="J2424" s="459"/>
      <c r="K2424" s="458"/>
      <c r="L2424" s="458"/>
      <c r="M2424" s="458"/>
      <c r="N2424" s="458"/>
      <c r="O2424" s="443"/>
      <c r="P2424" s="439"/>
      <c r="Q2424" s="439"/>
      <c r="R2424" s="439"/>
      <c r="S2424" s="440"/>
      <c r="T2424" s="27"/>
      <c r="U2424" s="439"/>
      <c r="V2424" s="439">
        <f>-Input!V1131</f>
        <v>-0.27757643803390647</v>
      </c>
      <c r="W2424" s="439">
        <f>-Input!W1131</f>
        <v>-0.27757643803390647</v>
      </c>
      <c r="X2424" s="440">
        <f>-Input!X1131</f>
        <v>-0.27757643803390647</v>
      </c>
      <c r="Y2424" s="326">
        <f>-Input!Y1131</f>
        <v>-0.1093182417049373</v>
      </c>
      <c r="Z2424" s="27">
        <f>-Input!Z1131</f>
        <v>-0.2186364834098746</v>
      </c>
      <c r="AA2424" s="27">
        <f>-Input!AA1131</f>
        <v>-0.2186364834098746</v>
      </c>
      <c r="AB2424" s="27">
        <f>-Input!AB1131</f>
        <v>-0.2186364834098746</v>
      </c>
      <c r="AC2424" s="27">
        <f>-Input!AC1131</f>
        <v>-0.21863648340987457</v>
      </c>
      <c r="AD2424" s="313">
        <f>-Input!AD1131</f>
        <v>-0.21863648340987457</v>
      </c>
      <c r="AE2424" s="326">
        <f>-Input!AE1131</f>
        <v>-0.21723527655050689</v>
      </c>
      <c r="AF2424" s="27">
        <f>-Input!AF1131</f>
        <v>-0.21723527655050689</v>
      </c>
      <c r="AG2424" s="27">
        <f>-Input!AG1131</f>
        <v>-0.21723527655050689</v>
      </c>
      <c r="AH2424" s="27">
        <f>-Input!AH1131</f>
        <v>-0.21723527655050689</v>
      </c>
      <c r="AI2424" s="313">
        <f>-Input!AI1131</f>
        <v>-0.21723527655050689</v>
      </c>
      <c r="AJ2424" s="326">
        <f t="shared" si="2274"/>
        <v>-0.21878715081410777</v>
      </c>
      <c r="AK2424" s="27">
        <f t="shared" si="2274"/>
        <v>-0.21878715081410774</v>
      </c>
      <c r="AL2424" s="27">
        <f t="shared" si="2274"/>
        <v>-0.21878715081410771</v>
      </c>
      <c r="AM2424" s="27">
        <f t="shared" si="2274"/>
        <v>-0.21878715081410771</v>
      </c>
      <c r="AN2424" s="313">
        <f t="shared" si="2274"/>
        <v>-0.21878715081410768</v>
      </c>
    </row>
    <row r="2425" spans="1:40" outlineLevel="2">
      <c r="A2425" s="882">
        <f>ROW()</f>
        <v>2425</v>
      </c>
      <c r="B2425" s="453"/>
      <c r="D2425" s="452" t="s">
        <v>31</v>
      </c>
      <c r="H2425" s="458"/>
      <c r="I2425" s="458"/>
      <c r="J2425" s="459"/>
      <c r="K2425" s="458"/>
      <c r="L2425" s="458"/>
      <c r="M2425" s="458"/>
      <c r="N2425" s="458"/>
      <c r="O2425" s="443"/>
      <c r="P2425" s="439"/>
      <c r="Q2425" s="439"/>
      <c r="R2425" s="439"/>
      <c r="S2425" s="440"/>
      <c r="T2425" s="27"/>
      <c r="U2425" s="439"/>
      <c r="V2425" s="439">
        <f>-Input!V1132</f>
        <v>0</v>
      </c>
      <c r="W2425" s="439">
        <f>-Input!W1132</f>
        <v>0</v>
      </c>
      <c r="X2425" s="440">
        <f>-Input!X1132</f>
        <v>0</v>
      </c>
      <c r="Y2425" s="326">
        <f>-Input!Y1132</f>
        <v>0</v>
      </c>
      <c r="Z2425" s="27">
        <f>-Input!Z1132</f>
        <v>0</v>
      </c>
      <c r="AA2425" s="27">
        <f>-Input!AA1132</f>
        <v>0</v>
      </c>
      <c r="AB2425" s="27">
        <f>-Input!AB1132</f>
        <v>0</v>
      </c>
      <c r="AC2425" s="27">
        <f>-Input!AC1132</f>
        <v>0</v>
      </c>
      <c r="AD2425" s="313">
        <f>-Input!AD1132</f>
        <v>0</v>
      </c>
      <c r="AE2425" s="326">
        <f>-Input!AE1132</f>
        <v>0</v>
      </c>
      <c r="AF2425" s="27">
        <f>-Input!AF1132</f>
        <v>0</v>
      </c>
      <c r="AG2425" s="27">
        <f>-Input!AG1132</f>
        <v>0</v>
      </c>
      <c r="AH2425" s="27">
        <f>-Input!AH1132</f>
        <v>0</v>
      </c>
      <c r="AI2425" s="313">
        <f>-Input!AI1132</f>
        <v>0</v>
      </c>
      <c r="AJ2425" s="326">
        <f t="shared" si="2274"/>
        <v>0</v>
      </c>
      <c r="AK2425" s="27">
        <f t="shared" si="2274"/>
        <v>0</v>
      </c>
      <c r="AL2425" s="27">
        <f t="shared" si="2274"/>
        <v>0</v>
      </c>
      <c r="AM2425" s="27">
        <f t="shared" si="2274"/>
        <v>0</v>
      </c>
      <c r="AN2425" s="313">
        <f t="shared" si="2274"/>
        <v>0</v>
      </c>
    </row>
    <row r="2426" spans="1:40" outlineLevel="2">
      <c r="A2426" s="882">
        <f>ROW()</f>
        <v>2426</v>
      </c>
      <c r="B2426" s="453"/>
      <c r="D2426" s="452" t="s">
        <v>32</v>
      </c>
      <c r="H2426" s="458"/>
      <c r="I2426" s="458"/>
      <c r="J2426" s="459"/>
      <c r="K2426" s="458"/>
      <c r="L2426" s="458"/>
      <c r="M2426" s="458"/>
      <c r="N2426" s="458"/>
      <c r="O2426" s="443"/>
      <c r="P2426" s="439"/>
      <c r="Q2426" s="439"/>
      <c r="R2426" s="439"/>
      <c r="S2426" s="440"/>
      <c r="T2426" s="439"/>
      <c r="U2426" s="439"/>
      <c r="V2426" s="439">
        <f>-Input!V1133</f>
        <v>-9.414485799517083E-3</v>
      </c>
      <c r="W2426" s="439">
        <f>-Input!W1133</f>
        <v>-9.4144857995170847E-3</v>
      </c>
      <c r="X2426" s="440">
        <f>-Input!X1133</f>
        <v>-9.414485799517083E-3</v>
      </c>
      <c r="Y2426" s="326">
        <f>-Input!Y1133</f>
        <v>-3.8537228729285168E-3</v>
      </c>
      <c r="Z2426" s="27">
        <f>-Input!Z1133</f>
        <v>-7.7074457458570344E-3</v>
      </c>
      <c r="AA2426" s="27">
        <f>-Input!AA1133</f>
        <v>-7.7074457458570344E-3</v>
      </c>
      <c r="AB2426" s="27">
        <f>-Input!AB1133</f>
        <v>-7.7074457458570344E-3</v>
      </c>
      <c r="AC2426" s="27">
        <f>-Input!AC1133</f>
        <v>-7.7074457458570344E-3</v>
      </c>
      <c r="AD2426" s="313">
        <f>-Input!AD1133</f>
        <v>-7.7074457458570344E-3</v>
      </c>
      <c r="AE2426" s="326">
        <f>-Input!AE1133</f>
        <v>-7.6580499374408646E-3</v>
      </c>
      <c r="AF2426" s="27">
        <f>-Input!AF1133</f>
        <v>-7.6580499374408646E-3</v>
      </c>
      <c r="AG2426" s="27">
        <f>-Input!AG1133</f>
        <v>-7.6580499374408646E-3</v>
      </c>
      <c r="AH2426" s="27">
        <f>-Input!AH1133</f>
        <v>-7.6580499374408646E-3</v>
      </c>
      <c r="AI2426" s="313">
        <f>-Input!AI1133</f>
        <v>-7.6580499374408646E-3</v>
      </c>
      <c r="AJ2426" s="326">
        <f t="shared" si="2274"/>
        <v>-7.71676570970914E-3</v>
      </c>
      <c r="AK2426" s="27">
        <f t="shared" si="2274"/>
        <v>-7.71676570970914E-3</v>
      </c>
      <c r="AL2426" s="27">
        <f t="shared" si="2274"/>
        <v>-7.71676570970914E-3</v>
      </c>
      <c r="AM2426" s="27">
        <f t="shared" si="2274"/>
        <v>-7.71676570970914E-3</v>
      </c>
      <c r="AN2426" s="313">
        <f t="shared" si="2274"/>
        <v>-7.71676570970914E-3</v>
      </c>
    </row>
    <row r="2427" spans="1:40" outlineLevel="2">
      <c r="A2427" s="882">
        <f>ROW()</f>
        <v>2427</v>
      </c>
      <c r="B2427" s="453"/>
      <c r="D2427" s="452" t="s">
        <v>33</v>
      </c>
      <c r="H2427" s="458"/>
      <c r="I2427" s="458"/>
      <c r="J2427" s="459"/>
      <c r="K2427" s="458"/>
      <c r="L2427" s="458"/>
      <c r="M2427" s="458"/>
      <c r="N2427" s="458"/>
      <c r="O2427" s="443"/>
      <c r="P2427" s="439"/>
      <c r="Q2427" s="439"/>
      <c r="R2427" s="439"/>
      <c r="S2427" s="440"/>
      <c r="T2427" s="439"/>
      <c r="U2427" s="439"/>
      <c r="V2427" s="439">
        <f>-Input!V1134</f>
        <v>-1.5291773664871658E-2</v>
      </c>
      <c r="W2427" s="439">
        <f>-Input!W1134</f>
        <v>-1.5291773664871658E-2</v>
      </c>
      <c r="X2427" s="440">
        <f>-Input!X1134</f>
        <v>-1.5291773664871656E-2</v>
      </c>
      <c r="Y2427" s="326">
        <f>-Input!Y1134</f>
        <v>-2.7037227401592247E-3</v>
      </c>
      <c r="Z2427" s="27">
        <f>-Input!Z1134</f>
        <v>-5.4074454803184494E-3</v>
      </c>
      <c r="AA2427" s="27">
        <f>-Input!AA1134</f>
        <v>-5.4074454803184494E-3</v>
      </c>
      <c r="AB2427" s="27">
        <f>-Input!AB1134</f>
        <v>-5.4074454803184511E-3</v>
      </c>
      <c r="AC2427" s="27">
        <f>-Input!AC1134</f>
        <v>-5.4074454803184511E-3</v>
      </c>
      <c r="AD2427" s="313">
        <f>-Input!AD1134</f>
        <v>-5.4074454803184511E-3</v>
      </c>
      <c r="AE2427" s="326">
        <f>-Input!AE1134</f>
        <v>-5.3727900121161281E-3</v>
      </c>
      <c r="AF2427" s="27">
        <f>-Input!AF1134</f>
        <v>-5.3727900121161281E-3</v>
      </c>
      <c r="AG2427" s="27">
        <f>-Input!AG1134</f>
        <v>-5.3727900121161281E-3</v>
      </c>
      <c r="AH2427" s="27">
        <f>-Input!AH1134</f>
        <v>-5.3727900121161281E-3</v>
      </c>
      <c r="AI2427" s="313">
        <f>-Input!AI1134</f>
        <v>-5.3727900121161281E-3</v>
      </c>
      <c r="AJ2427" s="326">
        <f t="shared" si="2274"/>
        <v>-5.4139842479037905E-3</v>
      </c>
      <c r="AK2427" s="27">
        <f t="shared" si="2274"/>
        <v>-5.4139842479037905E-3</v>
      </c>
      <c r="AL2427" s="27">
        <f t="shared" si="2274"/>
        <v>-5.4139842479037905E-3</v>
      </c>
      <c r="AM2427" s="27">
        <f t="shared" si="2274"/>
        <v>-5.4139842479037905E-3</v>
      </c>
      <c r="AN2427" s="313">
        <f t="shared" si="2274"/>
        <v>-5.4139842479037905E-3</v>
      </c>
    </row>
    <row r="2428" spans="1:40" outlineLevel="2">
      <c r="A2428" s="882">
        <f>ROW()</f>
        <v>2428</v>
      </c>
      <c r="B2428" s="453"/>
      <c r="D2428" s="452" t="s">
        <v>27</v>
      </c>
      <c r="H2428" s="458"/>
      <c r="I2428" s="458"/>
      <c r="J2428" s="459"/>
      <c r="K2428" s="458"/>
      <c r="L2428" s="458"/>
      <c r="M2428" s="458"/>
      <c r="N2428" s="458"/>
      <c r="O2428" s="443"/>
      <c r="P2428" s="439"/>
      <c r="Q2428" s="439"/>
      <c r="R2428" s="439"/>
      <c r="S2428" s="440"/>
      <c r="T2428" s="439"/>
      <c r="U2428" s="439"/>
      <c r="V2428" s="439">
        <f>-Input!V1135</f>
        <v>-7.419010437227623E-2</v>
      </c>
      <c r="W2428" s="439">
        <f>-Input!W1135</f>
        <v>-7.4190104372276244E-2</v>
      </c>
      <c r="X2428" s="440">
        <f>-Input!X1135</f>
        <v>-7.419010437227623E-2</v>
      </c>
      <c r="Y2428" s="326">
        <f>-Input!Y1135</f>
        <v>-1.7364336818622133E-2</v>
      </c>
      <c r="Z2428" s="27">
        <f>-Input!Z1135</f>
        <v>-3.4728673637244266E-2</v>
      </c>
      <c r="AA2428" s="27">
        <f>-Input!AA1135</f>
        <v>-3.4728673637244266E-2</v>
      </c>
      <c r="AB2428" s="27">
        <f>-Input!AB1135</f>
        <v>-3.4728673637244266E-2</v>
      </c>
      <c r="AC2428" s="27">
        <f>-Input!AC1135</f>
        <v>-3.4728673637244266E-2</v>
      </c>
      <c r="AD2428" s="313">
        <f>-Input!AD1135</f>
        <v>-3.4728673637244266E-2</v>
      </c>
      <c r="AE2428" s="326">
        <f>-Input!AE1135</f>
        <v>-3.4506103026162846E-2</v>
      </c>
      <c r="AF2428" s="27">
        <f>-Input!AF1135</f>
        <v>-3.4506103026162846E-2</v>
      </c>
      <c r="AG2428" s="27">
        <f>-Input!AG1135</f>
        <v>-3.4506103026162846E-2</v>
      </c>
      <c r="AH2428" s="27">
        <f>-Input!AH1135</f>
        <v>-3.4506103026162846E-2</v>
      </c>
      <c r="AI2428" s="313">
        <f>-Input!AI1135</f>
        <v>-3.4506103026162846E-2</v>
      </c>
      <c r="AJ2428" s="326">
        <f t="shared" si="2274"/>
        <v>-3.4770668092165301E-2</v>
      </c>
      <c r="AK2428" s="27">
        <f t="shared" si="2274"/>
        <v>-3.4770668092165294E-2</v>
      </c>
      <c r="AL2428" s="27">
        <f t="shared" si="2274"/>
        <v>-3.4770668092165294E-2</v>
      </c>
      <c r="AM2428" s="27">
        <f t="shared" si="2274"/>
        <v>-3.4770668092165294E-2</v>
      </c>
      <c r="AN2428" s="313">
        <f t="shared" si="2274"/>
        <v>-3.4770668092165294E-2</v>
      </c>
    </row>
    <row r="2429" spans="1:40" outlineLevel="2">
      <c r="A2429" s="882">
        <f>ROW()</f>
        <v>2429</v>
      </c>
      <c r="B2429" s="453"/>
      <c r="D2429" s="452" t="s">
        <v>34</v>
      </c>
      <c r="H2429" s="458"/>
      <c r="I2429" s="458"/>
      <c r="J2429" s="459"/>
      <c r="K2429" s="458"/>
      <c r="L2429" s="458"/>
      <c r="M2429" s="458"/>
      <c r="N2429" s="458"/>
      <c r="O2429" s="443"/>
      <c r="P2429" s="439"/>
      <c r="Q2429" s="439"/>
      <c r="R2429" s="439"/>
      <c r="S2429" s="440"/>
      <c r="T2429" s="439"/>
      <c r="U2429" s="439"/>
      <c r="V2429" s="439">
        <f>-Input!V1136</f>
        <v>-1.2421791126700796</v>
      </c>
      <c r="W2429" s="439">
        <f>-Input!W1136</f>
        <v>-1.2421791126700796</v>
      </c>
      <c r="X2429" s="440">
        <f>-Input!X1136</f>
        <v>-1.2421791126700796</v>
      </c>
      <c r="Y2429" s="326">
        <f>-Input!Y1136</f>
        <v>-0.52348631036625337</v>
      </c>
      <c r="Z2429" s="27">
        <f>-Input!Z1136</f>
        <v>-1.0469726207325067</v>
      </c>
      <c r="AA2429" s="27">
        <f>-Input!AA1136</f>
        <v>-1.0469726207325067</v>
      </c>
      <c r="AB2429" s="27">
        <f>-Input!AB1136</f>
        <v>-1.0469726207325067</v>
      </c>
      <c r="AC2429" s="27">
        <f>-Input!AC1136</f>
        <v>-1.0469726207325067</v>
      </c>
      <c r="AD2429" s="313">
        <f>-Input!AD1136</f>
        <v>-1.0469726207325067</v>
      </c>
      <c r="AE2429" s="326">
        <f>-Input!AE1136</f>
        <v>-1.0402627377575304</v>
      </c>
      <c r="AF2429" s="27">
        <f>-Input!AF1136</f>
        <v>-1.0402627377575304</v>
      </c>
      <c r="AG2429" s="27">
        <f>-Input!AG1136</f>
        <v>-1.0402627377575304</v>
      </c>
      <c r="AH2429" s="27">
        <f>-Input!AH1136</f>
        <v>-1.0402627377575304</v>
      </c>
      <c r="AI2429" s="313">
        <f>-Input!AI1136</f>
        <v>-1.0402627377575304</v>
      </c>
      <c r="AJ2429" s="326">
        <f t="shared" si="2274"/>
        <v>-1.0498899611564099</v>
      </c>
      <c r="AK2429" s="27">
        <f t="shared" si="2274"/>
        <v>-1.0498899611564099</v>
      </c>
      <c r="AL2429" s="27">
        <f t="shared" si="2274"/>
        <v>-1.0498899611564099</v>
      </c>
      <c r="AM2429" s="27">
        <f t="shared" si="2274"/>
        <v>-1.0498899611564099</v>
      </c>
      <c r="AN2429" s="313">
        <f t="shared" si="2274"/>
        <v>-1.0498899611564099</v>
      </c>
    </row>
    <row r="2430" spans="1:40" outlineLevel="2">
      <c r="A2430" s="882">
        <f>ROW()</f>
        <v>2430</v>
      </c>
      <c r="B2430" s="453"/>
      <c r="D2430" s="452" t="s">
        <v>35</v>
      </c>
      <c r="H2430" s="458"/>
      <c r="I2430" s="458"/>
      <c r="J2430" s="459"/>
      <c r="K2430" s="458"/>
      <c r="L2430" s="458"/>
      <c r="M2430" s="458"/>
      <c r="N2430" s="458"/>
      <c r="O2430" s="443"/>
      <c r="P2430" s="439"/>
      <c r="Q2430" s="439"/>
      <c r="R2430" s="439"/>
      <c r="S2430" s="440"/>
      <c r="T2430" s="439"/>
      <c r="U2430" s="439"/>
      <c r="V2430" s="439">
        <f>-Input!V1137</f>
        <v>-9.363424868754959E-2</v>
      </c>
      <c r="W2430" s="439">
        <f>-Input!W1137</f>
        <v>-9.363424868754959E-2</v>
      </c>
      <c r="X2430" s="440">
        <f>-Input!X1137</f>
        <v>-9.363424868754959E-2</v>
      </c>
      <c r="Y2430" s="326">
        <f>-Input!Y1137</f>
        <v>-4.7229051113787876E-2</v>
      </c>
      <c r="Z2430" s="27">
        <f>-Input!Z1137</f>
        <v>-9.4458102227575738E-2</v>
      </c>
      <c r="AA2430" s="27">
        <f>-Input!AA1137</f>
        <v>-9.4458102227575738E-2</v>
      </c>
      <c r="AB2430" s="27">
        <f>-Input!AB1137</f>
        <v>-9.4458102227575738E-2</v>
      </c>
      <c r="AC2430" s="27">
        <f>-Input!AC1137</f>
        <v>-9.4458102227575752E-2</v>
      </c>
      <c r="AD2430" s="313">
        <f>-Input!AD1137</f>
        <v>-9.4458102227575752E-2</v>
      </c>
      <c r="AE2430" s="326">
        <f>-Input!AE1137</f>
        <v>-9.3852735096253873E-2</v>
      </c>
      <c r="AF2430" s="27">
        <f>-Input!AF1137</f>
        <v>-4.6926367548126936E-2</v>
      </c>
      <c r="AG2430" s="27">
        <f>-Input!AG1137</f>
        <v>0</v>
      </c>
      <c r="AH2430" s="27">
        <f>-Input!AH1137</f>
        <v>0</v>
      </c>
      <c r="AI2430" s="313">
        <f>-Input!AI1137</f>
        <v>0</v>
      </c>
      <c r="AJ2430" s="326">
        <f t="shared" si="2274"/>
        <v>-9.0805069698286084E-4</v>
      </c>
      <c r="AK2430" s="27">
        <f t="shared" si="2274"/>
        <v>0</v>
      </c>
      <c r="AL2430" s="27">
        <f t="shared" si="2274"/>
        <v>0</v>
      </c>
      <c r="AM2430" s="27">
        <f t="shared" si="2274"/>
        <v>0</v>
      </c>
      <c r="AN2430" s="313">
        <f t="shared" si="2274"/>
        <v>0</v>
      </c>
    </row>
    <row r="2431" spans="1:40" outlineLevel="2">
      <c r="A2431" s="882">
        <f>ROW()</f>
        <v>2431</v>
      </c>
      <c r="B2431" s="453"/>
      <c r="D2431" s="452" t="s">
        <v>302</v>
      </c>
      <c r="H2431" s="458"/>
      <c r="I2431" s="458"/>
      <c r="J2431" s="459"/>
      <c r="K2431" s="458"/>
      <c r="L2431" s="458"/>
      <c r="M2431" s="458"/>
      <c r="N2431" s="458"/>
      <c r="O2431" s="443"/>
      <c r="P2431" s="439"/>
      <c r="Q2431" s="439"/>
      <c r="R2431" s="439"/>
      <c r="S2431" s="440"/>
      <c r="T2431" s="439"/>
      <c r="U2431" s="439"/>
      <c r="V2431" s="439">
        <f>-Input!V1138</f>
        <v>0</v>
      </c>
      <c r="W2431" s="439">
        <f>-Input!W1138</f>
        <v>0</v>
      </c>
      <c r="X2431" s="440">
        <f>-Input!X1138</f>
        <v>0</v>
      </c>
      <c r="Y2431" s="326">
        <f>-Input!Y1138</f>
        <v>0</v>
      </c>
      <c r="Z2431" s="27">
        <f>-Input!Z1138</f>
        <v>0</v>
      </c>
      <c r="AA2431" s="27">
        <f>-Input!AA1138</f>
        <v>0</v>
      </c>
      <c r="AB2431" s="27">
        <f>-Input!AB1138</f>
        <v>0</v>
      </c>
      <c r="AC2431" s="27">
        <f>-Input!AC1138</f>
        <v>0</v>
      </c>
      <c r="AD2431" s="313">
        <f>-Input!AD1138</f>
        <v>0</v>
      </c>
      <c r="AE2431" s="326">
        <f>-Input!AE1138</f>
        <v>0</v>
      </c>
      <c r="AF2431" s="27">
        <f>-Input!AF1138</f>
        <v>0</v>
      </c>
      <c r="AG2431" s="27">
        <f>-Input!AG1138</f>
        <v>0</v>
      </c>
      <c r="AH2431" s="27">
        <f>-Input!AH1138</f>
        <v>0</v>
      </c>
      <c r="AI2431" s="313">
        <f>-Input!AI1138</f>
        <v>0</v>
      </c>
      <c r="AJ2431" s="326">
        <f t="shared" ref="AJ2431:AN2436" si="2275">-IF($D2431="Land",0,IF(AJ2377&lt;0,AJ2377,IF(AJ2359&lt;1,AJ2377,MAX(MIN(IF(AJ2377&gt;0,(AJ2377/AJ2359),0),AJ2377),0)*AJ$9)))</f>
        <v>0</v>
      </c>
      <c r="AK2431" s="27">
        <f t="shared" si="2275"/>
        <v>0</v>
      </c>
      <c r="AL2431" s="27">
        <f t="shared" si="2275"/>
        <v>0</v>
      </c>
      <c r="AM2431" s="27">
        <f t="shared" si="2275"/>
        <v>0</v>
      </c>
      <c r="AN2431" s="313">
        <f t="shared" si="2275"/>
        <v>0</v>
      </c>
    </row>
    <row r="2432" spans="1:40" outlineLevel="2">
      <c r="A2432" s="882">
        <f>ROW()</f>
        <v>2432</v>
      </c>
      <c r="B2432" s="453"/>
      <c r="D2432" s="452" t="s">
        <v>36</v>
      </c>
      <c r="H2432" s="458"/>
      <c r="I2432" s="458"/>
      <c r="J2432" s="459"/>
      <c r="K2432" s="458"/>
      <c r="L2432" s="458"/>
      <c r="M2432" s="458"/>
      <c r="N2432" s="458"/>
      <c r="O2432" s="443"/>
      <c r="P2432" s="439"/>
      <c r="Q2432" s="439"/>
      <c r="R2432" s="439"/>
      <c r="S2432" s="440"/>
      <c r="T2432" s="439"/>
      <c r="U2432" s="439"/>
      <c r="V2432" s="439">
        <f>-Input!V1139</f>
        <v>-1.3219065609662128</v>
      </c>
      <c r="W2432" s="439">
        <f>-Input!W1139</f>
        <v>-1.3219065609662128</v>
      </c>
      <c r="X2432" s="440">
        <f>-Input!X1139</f>
        <v>-1.3219065609662128</v>
      </c>
      <c r="Y2432" s="326">
        <f>-Input!Y1139</f>
        <v>-0.39496892531777467</v>
      </c>
      <c r="Z2432" s="27">
        <f>-Input!Z1139</f>
        <v>-0.78993785063554933</v>
      </c>
      <c r="AA2432" s="27">
        <f>-Input!AA1139</f>
        <v>-0.39496892531777467</v>
      </c>
      <c r="AB2432" s="27">
        <f>-Input!AB1139</f>
        <v>0</v>
      </c>
      <c r="AC2432" s="27">
        <f>-Input!AC1139</f>
        <v>0</v>
      </c>
      <c r="AD2432" s="313">
        <f>-Input!AD1139</f>
        <v>0</v>
      </c>
      <c r="AE2432" s="326">
        <f>-Input!AE1139</f>
        <v>0</v>
      </c>
      <c r="AF2432" s="27">
        <f>-Input!AF1139</f>
        <v>0</v>
      </c>
      <c r="AG2432" s="27">
        <f>-Input!AG1139</f>
        <v>0</v>
      </c>
      <c r="AH2432" s="27">
        <f>-Input!AH1139</f>
        <v>0</v>
      </c>
      <c r="AI2432" s="313">
        <f>-Input!AI1139</f>
        <v>0</v>
      </c>
      <c r="AJ2432" s="326">
        <f t="shared" si="2275"/>
        <v>1.6653345369377348E-16</v>
      </c>
      <c r="AK2432" s="27">
        <f t="shared" si="2275"/>
        <v>0</v>
      </c>
      <c r="AL2432" s="27">
        <f t="shared" si="2275"/>
        <v>0</v>
      </c>
      <c r="AM2432" s="27">
        <f t="shared" si="2275"/>
        <v>0</v>
      </c>
      <c r="AN2432" s="313">
        <f t="shared" si="2275"/>
        <v>0</v>
      </c>
    </row>
    <row r="2433" spans="1:40" outlineLevel="2">
      <c r="A2433" s="882">
        <f>ROW()</f>
        <v>2433</v>
      </c>
      <c r="B2433" s="453"/>
      <c r="D2433" s="452" t="s">
        <v>583</v>
      </c>
      <c r="H2433" s="458"/>
      <c r="I2433" s="458"/>
      <c r="J2433" s="459"/>
      <c r="K2433" s="458"/>
      <c r="L2433" s="458"/>
      <c r="M2433" s="458"/>
      <c r="N2433" s="458"/>
      <c r="O2433" s="443"/>
      <c r="P2433" s="439"/>
      <c r="Q2433" s="439"/>
      <c r="R2433" s="439"/>
      <c r="S2433" s="440"/>
      <c r="T2433" s="439"/>
      <c r="U2433" s="439"/>
      <c r="V2433" s="439">
        <f>-Input!V1140</f>
        <v>0</v>
      </c>
      <c r="W2433" s="439">
        <f>-Input!W1140</f>
        <v>0</v>
      </c>
      <c r="X2433" s="440">
        <f>-Input!X1140</f>
        <v>0</v>
      </c>
      <c r="Y2433" s="326">
        <f>-Input!Y1140</f>
        <v>0</v>
      </c>
      <c r="Z2433" s="27">
        <f>-Input!Z1140</f>
        <v>0</v>
      </c>
      <c r="AA2433" s="27">
        <f>-Input!AA1140</f>
        <v>0</v>
      </c>
      <c r="AB2433" s="27">
        <f>-Input!AB1140</f>
        <v>0</v>
      </c>
      <c r="AC2433" s="27">
        <f>-Input!AC1140</f>
        <v>0</v>
      </c>
      <c r="AD2433" s="313">
        <f>-Input!AD1140</f>
        <v>0</v>
      </c>
      <c r="AE2433" s="326">
        <f>-Input!AE1140</f>
        <v>0</v>
      </c>
      <c r="AF2433" s="27">
        <f>-Input!AF1140</f>
        <v>0</v>
      </c>
      <c r="AG2433" s="27">
        <f>-Input!AG1140</f>
        <v>0</v>
      </c>
      <c r="AH2433" s="27">
        <f>-Input!AH1140</f>
        <v>0</v>
      </c>
      <c r="AI2433" s="313">
        <f>-Input!AI1140</f>
        <v>0</v>
      </c>
      <c r="AJ2433" s="326">
        <f t="shared" si="2275"/>
        <v>0</v>
      </c>
      <c r="AK2433" s="27">
        <f t="shared" si="2275"/>
        <v>0</v>
      </c>
      <c r="AL2433" s="27">
        <f t="shared" si="2275"/>
        <v>0</v>
      </c>
      <c r="AM2433" s="27">
        <f t="shared" si="2275"/>
        <v>0</v>
      </c>
      <c r="AN2433" s="313">
        <f t="shared" si="2275"/>
        <v>0</v>
      </c>
    </row>
    <row r="2434" spans="1:40" outlineLevel="2">
      <c r="A2434" s="882">
        <f>ROW()</f>
        <v>2434</v>
      </c>
      <c r="B2434" s="453"/>
      <c r="D2434" s="452" t="s">
        <v>81</v>
      </c>
      <c r="H2434" s="458"/>
      <c r="I2434" s="458"/>
      <c r="J2434" s="459"/>
      <c r="K2434" s="458"/>
      <c r="L2434" s="458"/>
      <c r="M2434" s="458"/>
      <c r="N2434" s="458"/>
      <c r="O2434" s="443"/>
      <c r="P2434" s="439"/>
      <c r="Q2434" s="439"/>
      <c r="R2434" s="439"/>
      <c r="S2434" s="440"/>
      <c r="T2434" s="439"/>
      <c r="U2434" s="439"/>
      <c r="V2434" s="439">
        <f>-Input!V1141</f>
        <v>0</v>
      </c>
      <c r="W2434" s="439">
        <f>-Input!W1141</f>
        <v>0</v>
      </c>
      <c r="X2434" s="440">
        <f>-Input!X1141</f>
        <v>0</v>
      </c>
      <c r="Y2434" s="326">
        <f>-Input!Y1141</f>
        <v>0</v>
      </c>
      <c r="Z2434" s="27">
        <f>-Input!Z1141</f>
        <v>0</v>
      </c>
      <c r="AA2434" s="27">
        <f>-Input!AA1141</f>
        <v>0</v>
      </c>
      <c r="AB2434" s="27">
        <f>-Input!AB1141</f>
        <v>0</v>
      </c>
      <c r="AC2434" s="27">
        <f>-Input!AC1141</f>
        <v>0</v>
      </c>
      <c r="AD2434" s="313">
        <f>-Input!AD1141</f>
        <v>0</v>
      </c>
      <c r="AE2434" s="326">
        <f>-Input!AE1141</f>
        <v>0</v>
      </c>
      <c r="AF2434" s="27">
        <f>-Input!AF1141</f>
        <v>0</v>
      </c>
      <c r="AG2434" s="27">
        <f>-Input!AG1141</f>
        <v>0</v>
      </c>
      <c r="AH2434" s="27">
        <f>-Input!AH1141</f>
        <v>0</v>
      </c>
      <c r="AI2434" s="313">
        <f>-Input!AI1141</f>
        <v>0</v>
      </c>
      <c r="AJ2434" s="326">
        <f t="shared" si="2275"/>
        <v>0</v>
      </c>
      <c r="AK2434" s="27">
        <f t="shared" si="2275"/>
        <v>0</v>
      </c>
      <c r="AL2434" s="27">
        <f t="shared" si="2275"/>
        <v>0</v>
      </c>
      <c r="AM2434" s="27">
        <f t="shared" si="2275"/>
        <v>0</v>
      </c>
      <c r="AN2434" s="313">
        <f t="shared" si="2275"/>
        <v>0</v>
      </c>
    </row>
    <row r="2435" spans="1:40" outlineLevel="2">
      <c r="A2435" s="882">
        <f>ROW()</f>
        <v>2435</v>
      </c>
      <c r="B2435" s="453"/>
      <c r="D2435" s="452" t="s">
        <v>28</v>
      </c>
      <c r="H2435" s="458"/>
      <c r="I2435" s="458"/>
      <c r="J2435" s="459"/>
      <c r="K2435" s="458"/>
      <c r="L2435" s="458"/>
      <c r="M2435" s="458"/>
      <c r="N2435" s="458"/>
      <c r="O2435" s="443"/>
      <c r="P2435" s="439"/>
      <c r="Q2435" s="439"/>
      <c r="R2435" s="439"/>
      <c r="S2435" s="440"/>
      <c r="T2435" s="439"/>
      <c r="U2435" s="439"/>
      <c r="V2435" s="439">
        <f>-Input!V1142</f>
        <v>0</v>
      </c>
      <c r="W2435" s="439">
        <f>-Input!W1142</f>
        <v>0</v>
      </c>
      <c r="X2435" s="440">
        <f>-Input!X1142</f>
        <v>0</v>
      </c>
      <c r="Y2435" s="326">
        <f>-Input!Y1142</f>
        <v>0</v>
      </c>
      <c r="Z2435" s="27">
        <f>-Input!Z1142</f>
        <v>0</v>
      </c>
      <c r="AA2435" s="27">
        <f>-Input!AA1142</f>
        <v>0</v>
      </c>
      <c r="AB2435" s="27">
        <f>-Input!AB1142</f>
        <v>0</v>
      </c>
      <c r="AC2435" s="27">
        <f>-Input!AC1142</f>
        <v>0</v>
      </c>
      <c r="AD2435" s="313">
        <f>-Input!AD1142</f>
        <v>0</v>
      </c>
      <c r="AE2435" s="326">
        <f>-Input!AE1142</f>
        <v>0</v>
      </c>
      <c r="AF2435" s="27">
        <f>-Input!AF1142</f>
        <v>0</v>
      </c>
      <c r="AG2435" s="27">
        <f>-Input!AG1142</f>
        <v>0</v>
      </c>
      <c r="AH2435" s="27">
        <f>-Input!AH1142</f>
        <v>0</v>
      </c>
      <c r="AI2435" s="313">
        <f>-Input!AI1142</f>
        <v>0</v>
      </c>
      <c r="AJ2435" s="326">
        <f t="shared" si="2275"/>
        <v>0</v>
      </c>
      <c r="AK2435" s="27">
        <f t="shared" si="2275"/>
        <v>0</v>
      </c>
      <c r="AL2435" s="27">
        <f t="shared" si="2275"/>
        <v>0</v>
      </c>
      <c r="AM2435" s="27">
        <f t="shared" si="2275"/>
        <v>0</v>
      </c>
      <c r="AN2435" s="313">
        <f t="shared" si="2275"/>
        <v>0</v>
      </c>
    </row>
    <row r="2436" spans="1:40" outlineLevel="2">
      <c r="A2436" s="882">
        <f>ROW()</f>
        <v>2436</v>
      </c>
      <c r="B2436" s="453"/>
      <c r="D2436" s="456" t="s">
        <v>443</v>
      </c>
      <c r="E2436" s="456"/>
      <c r="F2436" s="456"/>
      <c r="G2436" s="456"/>
      <c r="H2436" s="460"/>
      <c r="I2436" s="460"/>
      <c r="J2436" s="461"/>
      <c r="K2436" s="460"/>
      <c r="L2436" s="460"/>
      <c r="M2436" s="460"/>
      <c r="N2436" s="460"/>
      <c r="O2436" s="462"/>
      <c r="P2436" s="441"/>
      <c r="Q2436" s="441"/>
      <c r="R2436" s="441"/>
      <c r="S2436" s="442"/>
      <c r="T2436" s="441"/>
      <c r="U2436" s="159"/>
      <c r="V2436" s="159">
        <f>-Input!V1143</f>
        <v>0</v>
      </c>
      <c r="W2436" s="159">
        <f>-Input!W1143</f>
        <v>0</v>
      </c>
      <c r="X2436" s="339">
        <f>-Input!X1143</f>
        <v>0</v>
      </c>
      <c r="Y2436" s="325">
        <f>-Input!Y1143</f>
        <v>0</v>
      </c>
      <c r="Z2436" s="158">
        <f>-Input!Z1143</f>
        <v>0</v>
      </c>
      <c r="AA2436" s="158">
        <f>-Input!AA1143</f>
        <v>0</v>
      </c>
      <c r="AB2436" s="158">
        <f>-Input!AB1143</f>
        <v>0</v>
      </c>
      <c r="AC2436" s="158">
        <f>-Input!AC1143</f>
        <v>0</v>
      </c>
      <c r="AD2436" s="321">
        <f>-Input!AD1143</f>
        <v>0</v>
      </c>
      <c r="AE2436" s="325">
        <f>-Input!AE1143</f>
        <v>0</v>
      </c>
      <c r="AF2436" s="158">
        <f>-Input!AF1143</f>
        <v>0</v>
      </c>
      <c r="AG2436" s="158">
        <f>-Input!AG1143</f>
        <v>0</v>
      </c>
      <c r="AH2436" s="158">
        <f>-Input!AH1143</f>
        <v>0</v>
      </c>
      <c r="AI2436" s="321">
        <f>-Input!AI1143</f>
        <v>0</v>
      </c>
      <c r="AJ2436" s="325">
        <f t="shared" si="2275"/>
        <v>0</v>
      </c>
      <c r="AK2436" s="158">
        <f t="shared" si="2275"/>
        <v>0</v>
      </c>
      <c r="AL2436" s="158">
        <f t="shared" si="2275"/>
        <v>0</v>
      </c>
      <c r="AM2436" s="158">
        <f t="shared" si="2275"/>
        <v>0</v>
      </c>
      <c r="AN2436" s="321">
        <f t="shared" si="2275"/>
        <v>0</v>
      </c>
    </row>
    <row r="2437" spans="1:40" outlineLevel="2">
      <c r="A2437" s="882">
        <f>ROW()</f>
        <v>2437</v>
      </c>
      <c r="B2437" s="453"/>
      <c r="D2437" s="452" t="s">
        <v>24</v>
      </c>
      <c r="F2437" s="454"/>
      <c r="G2437" s="454"/>
      <c r="H2437" s="448"/>
      <c r="I2437" s="448"/>
      <c r="J2437" s="464"/>
      <c r="K2437" s="448"/>
      <c r="L2437" s="448"/>
      <c r="M2437" s="448"/>
      <c r="N2437" s="448"/>
      <c r="O2437" s="443"/>
      <c r="P2437" s="439"/>
      <c r="Q2437" s="439"/>
      <c r="R2437" s="439"/>
      <c r="S2437" s="440"/>
      <c r="T2437" s="439"/>
      <c r="U2437" s="439"/>
      <c r="V2437" s="439">
        <f t="shared" ref="V2437:AN2437" si="2276">SUM(V2421:V2436)</f>
        <v>-3.0842993794912879</v>
      </c>
      <c r="W2437" s="439">
        <f t="shared" si="2276"/>
        <v>-3.0842993794912879</v>
      </c>
      <c r="X2437" s="440">
        <f t="shared" si="2276"/>
        <v>-3.0842993794912879</v>
      </c>
      <c r="Y2437" s="443">
        <f t="shared" si="2276"/>
        <v>-1.1279412436502789</v>
      </c>
      <c r="Z2437" s="439">
        <f t="shared" si="2276"/>
        <v>-2.2558824873005578</v>
      </c>
      <c r="AA2437" s="439">
        <f t="shared" si="2276"/>
        <v>-1.8609135619827832</v>
      </c>
      <c r="AB2437" s="439">
        <f t="shared" si="2276"/>
        <v>-1.4659446366650086</v>
      </c>
      <c r="AC2437" s="439">
        <f t="shared" si="2276"/>
        <v>-1.4659446366650086</v>
      </c>
      <c r="AD2437" s="440">
        <f t="shared" si="2276"/>
        <v>-1.4659446366650086</v>
      </c>
      <c r="AE2437" s="443">
        <f t="shared" si="2276"/>
        <v>-1.4565496278891974</v>
      </c>
      <c r="AF2437" s="439">
        <f t="shared" si="2276"/>
        <v>-1.4096232603410703</v>
      </c>
      <c r="AG2437" s="439">
        <f t="shared" si="2276"/>
        <v>-1.3626968927929435</v>
      </c>
      <c r="AH2437" s="439">
        <f t="shared" si="2276"/>
        <v>-1.3626968927929435</v>
      </c>
      <c r="AI2437" s="440">
        <f t="shared" si="2276"/>
        <v>-1.3626968927929435</v>
      </c>
      <c r="AJ2437" s="443">
        <f t="shared" si="2276"/>
        <v>-1.3755484108047336</v>
      </c>
      <c r="AK2437" s="439">
        <f t="shared" si="2276"/>
        <v>-1.3746403601077508</v>
      </c>
      <c r="AL2437" s="439">
        <f t="shared" si="2276"/>
        <v>-1.3746403601077506</v>
      </c>
      <c r="AM2437" s="439">
        <f t="shared" si="2276"/>
        <v>-1.3746403601077506</v>
      </c>
      <c r="AN2437" s="440">
        <f t="shared" si="2276"/>
        <v>-1.3746403601077506</v>
      </c>
    </row>
    <row r="2438" spans="1:40" outlineLevel="1">
      <c r="A2438" s="732" t="s">
        <v>299</v>
      </c>
      <c r="B2438" s="733"/>
      <c r="C2438" s="881"/>
      <c r="D2438" s="733"/>
      <c r="E2438" s="733"/>
      <c r="F2438" s="733"/>
      <c r="G2438" s="730"/>
      <c r="H2438" s="733"/>
      <c r="I2438" s="730"/>
      <c r="J2438" s="729"/>
      <c r="K2438" s="730"/>
      <c r="L2438" s="730"/>
      <c r="M2438" s="730"/>
      <c r="N2438" s="730"/>
      <c r="O2438" s="729"/>
      <c r="P2438" s="730"/>
      <c r="Q2438" s="730"/>
      <c r="R2438" s="730"/>
      <c r="S2438" s="731"/>
      <c r="T2438" s="730"/>
      <c r="U2438" s="730"/>
      <c r="V2438" s="730"/>
      <c r="W2438" s="730"/>
      <c r="X2438" s="731"/>
      <c r="Y2438" s="729"/>
      <c r="Z2438" s="730"/>
      <c r="AA2438" s="730"/>
      <c r="AB2438" s="730"/>
      <c r="AC2438" s="730"/>
      <c r="AD2438" s="731"/>
      <c r="AE2438" s="729"/>
      <c r="AF2438" s="730"/>
      <c r="AG2438" s="730"/>
      <c r="AH2438" s="730"/>
      <c r="AI2438" s="731"/>
      <c r="AJ2438" s="729"/>
      <c r="AK2438" s="730"/>
      <c r="AL2438" s="730"/>
      <c r="AM2438" s="730"/>
      <c r="AN2438" s="731"/>
    </row>
    <row r="2439" spans="1:40" outlineLevel="2">
      <c r="A2439" s="882">
        <f>ROW()</f>
        <v>2439</v>
      </c>
      <c r="B2439" s="453"/>
      <c r="D2439" s="452" t="s">
        <v>300</v>
      </c>
      <c r="H2439" s="458"/>
      <c r="I2439" s="458"/>
      <c r="J2439" s="459"/>
      <c r="K2439" s="458"/>
      <c r="L2439" s="458"/>
      <c r="M2439" s="458"/>
      <c r="N2439" s="458"/>
      <c r="O2439" s="324"/>
      <c r="P2439" s="157"/>
      <c r="Q2439" s="157"/>
      <c r="R2439" s="157"/>
      <c r="S2439" s="320"/>
      <c r="T2439" s="157"/>
      <c r="U2439" s="27">
        <f>-Input!U$696</f>
        <v>0</v>
      </c>
      <c r="V2439" s="27"/>
      <c r="W2439" s="27"/>
      <c r="X2439" s="313"/>
      <c r="Y2439" s="326"/>
      <c r="Z2439" s="27"/>
      <c r="AA2439" s="27"/>
      <c r="AB2439" s="27"/>
      <c r="AC2439" s="27"/>
      <c r="AD2439" s="313"/>
      <c r="AE2439" s="326"/>
      <c r="AF2439" s="27"/>
      <c r="AG2439" s="27"/>
      <c r="AH2439" s="27"/>
      <c r="AI2439" s="313"/>
      <c r="AJ2439" s="326"/>
      <c r="AK2439" s="27"/>
      <c r="AL2439" s="27"/>
      <c r="AM2439" s="27"/>
      <c r="AN2439" s="313"/>
    </row>
    <row r="2440" spans="1:40" outlineLevel="2">
      <c r="A2440" s="882">
        <f>ROW()</f>
        <v>2440</v>
      </c>
      <c r="B2440" s="453"/>
      <c r="D2440" s="452" t="s">
        <v>301</v>
      </c>
      <c r="H2440" s="458"/>
      <c r="I2440" s="458"/>
      <c r="J2440" s="459"/>
      <c r="K2440" s="458"/>
      <c r="L2440" s="458"/>
      <c r="M2440" s="458"/>
      <c r="N2440" s="458"/>
      <c r="O2440" s="324"/>
      <c r="P2440" s="157"/>
      <c r="Q2440" s="157"/>
      <c r="R2440" s="157"/>
      <c r="S2440" s="320"/>
      <c r="T2440" s="157"/>
      <c r="U2440" s="27">
        <f>-Input!U$697</f>
        <v>0</v>
      </c>
      <c r="V2440" s="27"/>
      <c r="W2440" s="27"/>
      <c r="X2440" s="313"/>
      <c r="Y2440" s="326"/>
      <c r="Z2440" s="27"/>
      <c r="AA2440" s="27"/>
      <c r="AB2440" s="27"/>
      <c r="AC2440" s="27"/>
      <c r="AD2440" s="313"/>
      <c r="AE2440" s="326"/>
      <c r="AF2440" s="27"/>
      <c r="AG2440" s="27"/>
      <c r="AH2440" s="27"/>
      <c r="AI2440" s="313"/>
      <c r="AJ2440" s="326"/>
      <c r="AK2440" s="27"/>
      <c r="AL2440" s="27"/>
      <c r="AM2440" s="27"/>
      <c r="AN2440" s="313"/>
    </row>
    <row r="2441" spans="1:40" outlineLevel="2">
      <c r="A2441" s="882">
        <f>ROW()</f>
        <v>2441</v>
      </c>
      <c r="B2441" s="453"/>
      <c r="D2441" s="452" t="s">
        <v>29</v>
      </c>
      <c r="H2441" s="458"/>
      <c r="I2441" s="458"/>
      <c r="J2441" s="459"/>
      <c r="K2441" s="458"/>
      <c r="L2441" s="458"/>
      <c r="M2441" s="458"/>
      <c r="N2441" s="458"/>
      <c r="O2441" s="324"/>
      <c r="P2441" s="157"/>
      <c r="Q2441" s="157"/>
      <c r="R2441" s="157"/>
      <c r="S2441" s="320"/>
      <c r="T2441" s="157"/>
      <c r="U2441" s="27">
        <f>-Input!U$698</f>
        <v>0</v>
      </c>
      <c r="V2441" s="27"/>
      <c r="W2441" s="27"/>
      <c r="X2441" s="313"/>
      <c r="Y2441" s="326"/>
      <c r="Z2441" s="27"/>
      <c r="AA2441" s="27"/>
      <c r="AB2441" s="27"/>
      <c r="AC2441" s="27"/>
      <c r="AD2441" s="313"/>
      <c r="AE2441" s="326"/>
      <c r="AF2441" s="27"/>
      <c r="AG2441" s="27"/>
      <c r="AH2441" s="27"/>
      <c r="AI2441" s="313"/>
      <c r="AJ2441" s="326"/>
      <c r="AK2441" s="27"/>
      <c r="AL2441" s="27"/>
      <c r="AM2441" s="27"/>
      <c r="AN2441" s="313"/>
    </row>
    <row r="2442" spans="1:40" outlineLevel="2">
      <c r="A2442" s="882">
        <f>ROW()</f>
        <v>2442</v>
      </c>
      <c r="B2442" s="453"/>
      <c r="D2442" s="452" t="s">
        <v>30</v>
      </c>
      <c r="H2442" s="458"/>
      <c r="I2442" s="458"/>
      <c r="J2442" s="459"/>
      <c r="K2442" s="458"/>
      <c r="L2442" s="458"/>
      <c r="M2442" s="458"/>
      <c r="N2442" s="458"/>
      <c r="O2442" s="324"/>
      <c r="P2442" s="157"/>
      <c r="Q2442" s="157"/>
      <c r="R2442" s="157"/>
      <c r="S2442" s="320"/>
      <c r="T2442" s="157"/>
      <c r="U2442" s="27">
        <f>-Input!U$699</f>
        <v>0</v>
      </c>
      <c r="V2442" s="27"/>
      <c r="W2442" s="27"/>
      <c r="X2442" s="313"/>
      <c r="Y2442" s="326"/>
      <c r="Z2442" s="27"/>
      <c r="AA2442" s="27"/>
      <c r="AB2442" s="27"/>
      <c r="AC2442" s="27"/>
      <c r="AD2442" s="313"/>
      <c r="AE2442" s="326"/>
      <c r="AF2442" s="27"/>
      <c r="AG2442" s="27"/>
      <c r="AH2442" s="27"/>
      <c r="AI2442" s="313"/>
      <c r="AJ2442" s="326"/>
      <c r="AK2442" s="27"/>
      <c r="AL2442" s="27"/>
      <c r="AM2442" s="27"/>
      <c r="AN2442" s="313"/>
    </row>
    <row r="2443" spans="1:40" outlineLevel="2">
      <c r="A2443" s="882">
        <f>ROW()</f>
        <v>2443</v>
      </c>
      <c r="B2443" s="453"/>
      <c r="D2443" s="452" t="s">
        <v>31</v>
      </c>
      <c r="H2443" s="458"/>
      <c r="I2443" s="458"/>
      <c r="J2443" s="459"/>
      <c r="K2443" s="458"/>
      <c r="L2443" s="458"/>
      <c r="M2443" s="458"/>
      <c r="N2443" s="458"/>
      <c r="O2443" s="324"/>
      <c r="P2443" s="157"/>
      <c r="Q2443" s="157"/>
      <c r="R2443" s="157"/>
      <c r="S2443" s="320"/>
      <c r="T2443" s="157"/>
      <c r="U2443" s="27">
        <f>-Input!U$700</f>
        <v>0</v>
      </c>
      <c r="V2443" s="27"/>
      <c r="W2443" s="27"/>
      <c r="X2443" s="313"/>
      <c r="Y2443" s="326"/>
      <c r="Z2443" s="27"/>
      <c r="AA2443" s="27"/>
      <c r="AB2443" s="27"/>
      <c r="AC2443" s="27"/>
      <c r="AD2443" s="313"/>
      <c r="AE2443" s="326"/>
      <c r="AF2443" s="27"/>
      <c r="AG2443" s="27"/>
      <c r="AH2443" s="27"/>
      <c r="AI2443" s="313"/>
      <c r="AJ2443" s="326"/>
      <c r="AK2443" s="27"/>
      <c r="AL2443" s="27"/>
      <c r="AM2443" s="27"/>
      <c r="AN2443" s="313"/>
    </row>
    <row r="2444" spans="1:40" outlineLevel="2">
      <c r="A2444" s="882">
        <f>ROW()</f>
        <v>2444</v>
      </c>
      <c r="B2444" s="453"/>
      <c r="D2444" s="452" t="s">
        <v>32</v>
      </c>
      <c r="H2444" s="458"/>
      <c r="I2444" s="458"/>
      <c r="J2444" s="459"/>
      <c r="K2444" s="458"/>
      <c r="L2444" s="458"/>
      <c r="M2444" s="458"/>
      <c r="N2444" s="458"/>
      <c r="O2444" s="324"/>
      <c r="P2444" s="157"/>
      <c r="Q2444" s="157"/>
      <c r="R2444" s="157"/>
      <c r="S2444" s="320"/>
      <c r="T2444" s="157"/>
      <c r="U2444" s="27">
        <f>-Input!U$701</f>
        <v>0</v>
      </c>
      <c r="V2444" s="27"/>
      <c r="W2444" s="27"/>
      <c r="X2444" s="313"/>
      <c r="Y2444" s="326"/>
      <c r="Z2444" s="27"/>
      <c r="AA2444" s="27"/>
      <c r="AB2444" s="27"/>
      <c r="AC2444" s="27"/>
      <c r="AD2444" s="313"/>
      <c r="AE2444" s="326"/>
      <c r="AF2444" s="27"/>
      <c r="AG2444" s="27"/>
      <c r="AH2444" s="27"/>
      <c r="AI2444" s="313"/>
      <c r="AJ2444" s="326"/>
      <c r="AK2444" s="27"/>
      <c r="AL2444" s="27"/>
      <c r="AM2444" s="27"/>
      <c r="AN2444" s="313"/>
    </row>
    <row r="2445" spans="1:40" outlineLevel="2">
      <c r="A2445" s="882">
        <f>ROW()</f>
        <v>2445</v>
      </c>
      <c r="B2445" s="453"/>
      <c r="D2445" s="452" t="s">
        <v>33</v>
      </c>
      <c r="H2445" s="458"/>
      <c r="I2445" s="458"/>
      <c r="J2445" s="459"/>
      <c r="K2445" s="458"/>
      <c r="L2445" s="458"/>
      <c r="M2445" s="458"/>
      <c r="N2445" s="458"/>
      <c r="O2445" s="324"/>
      <c r="P2445" s="157"/>
      <c r="Q2445" s="157"/>
      <c r="R2445" s="157"/>
      <c r="S2445" s="320"/>
      <c r="T2445" s="157"/>
      <c r="U2445" s="27">
        <f>-Input!U$702</f>
        <v>0</v>
      </c>
      <c r="V2445" s="27"/>
      <c r="W2445" s="27"/>
      <c r="X2445" s="313"/>
      <c r="Y2445" s="326"/>
      <c r="Z2445" s="27"/>
      <c r="AA2445" s="27"/>
      <c r="AB2445" s="27"/>
      <c r="AC2445" s="27"/>
      <c r="AD2445" s="313"/>
      <c r="AE2445" s="326"/>
      <c r="AF2445" s="27"/>
      <c r="AG2445" s="27"/>
      <c r="AH2445" s="27"/>
      <c r="AI2445" s="313"/>
      <c r="AJ2445" s="326"/>
      <c r="AK2445" s="27"/>
      <c r="AL2445" s="27"/>
      <c r="AM2445" s="27"/>
      <c r="AN2445" s="313"/>
    </row>
    <row r="2446" spans="1:40" outlineLevel="2">
      <c r="A2446" s="882">
        <f>ROW()</f>
        <v>2446</v>
      </c>
      <c r="B2446" s="453"/>
      <c r="D2446" s="452" t="s">
        <v>27</v>
      </c>
      <c r="H2446" s="458"/>
      <c r="I2446" s="458"/>
      <c r="J2446" s="459"/>
      <c r="K2446" s="458"/>
      <c r="L2446" s="458"/>
      <c r="M2446" s="458"/>
      <c r="N2446" s="458"/>
      <c r="O2446" s="324"/>
      <c r="P2446" s="157"/>
      <c r="Q2446" s="157"/>
      <c r="R2446" s="157"/>
      <c r="S2446" s="320"/>
      <c r="T2446" s="157"/>
      <c r="U2446" s="27">
        <f>-Input!U$703</f>
        <v>0</v>
      </c>
      <c r="V2446" s="27"/>
      <c r="W2446" s="27"/>
      <c r="X2446" s="313"/>
      <c r="Y2446" s="326"/>
      <c r="Z2446" s="27"/>
      <c r="AA2446" s="27"/>
      <c r="AB2446" s="27"/>
      <c r="AC2446" s="27"/>
      <c r="AD2446" s="313"/>
      <c r="AE2446" s="326"/>
      <c r="AF2446" s="27"/>
      <c r="AG2446" s="27"/>
      <c r="AH2446" s="27"/>
      <c r="AI2446" s="313"/>
      <c r="AJ2446" s="326"/>
      <c r="AK2446" s="27"/>
      <c r="AL2446" s="27"/>
      <c r="AM2446" s="27"/>
      <c r="AN2446" s="313"/>
    </row>
    <row r="2447" spans="1:40" outlineLevel="2">
      <c r="A2447" s="882">
        <f>ROW()</f>
        <v>2447</v>
      </c>
      <c r="B2447" s="453"/>
      <c r="D2447" s="452" t="s">
        <v>34</v>
      </c>
      <c r="H2447" s="458"/>
      <c r="I2447" s="458"/>
      <c r="J2447" s="459"/>
      <c r="K2447" s="458"/>
      <c r="L2447" s="458"/>
      <c r="M2447" s="458"/>
      <c r="N2447" s="458"/>
      <c r="O2447" s="324"/>
      <c r="P2447" s="157"/>
      <c r="Q2447" s="157"/>
      <c r="R2447" s="157"/>
      <c r="S2447" s="320"/>
      <c r="T2447" s="157"/>
      <c r="U2447" s="27">
        <f>-Input!U$704</f>
        <v>0</v>
      </c>
      <c r="V2447" s="27"/>
      <c r="W2447" s="27"/>
      <c r="X2447" s="313"/>
      <c r="Y2447" s="326"/>
      <c r="Z2447" s="27"/>
      <c r="AA2447" s="27"/>
      <c r="AB2447" s="27"/>
      <c r="AC2447" s="27"/>
      <c r="AD2447" s="313"/>
      <c r="AE2447" s="326"/>
      <c r="AF2447" s="27"/>
      <c r="AG2447" s="27"/>
      <c r="AH2447" s="27"/>
      <c r="AI2447" s="313"/>
      <c r="AJ2447" s="326"/>
      <c r="AK2447" s="27"/>
      <c r="AL2447" s="27"/>
      <c r="AM2447" s="27"/>
      <c r="AN2447" s="313"/>
    </row>
    <row r="2448" spans="1:40" outlineLevel="2">
      <c r="A2448" s="882">
        <f>ROW()</f>
        <v>2448</v>
      </c>
      <c r="B2448" s="453"/>
      <c r="D2448" s="452" t="s">
        <v>35</v>
      </c>
      <c r="H2448" s="458"/>
      <c r="I2448" s="458"/>
      <c r="J2448" s="459"/>
      <c r="K2448" s="458"/>
      <c r="L2448" s="458"/>
      <c r="M2448" s="458"/>
      <c r="N2448" s="458"/>
      <c r="O2448" s="324"/>
      <c r="P2448" s="157"/>
      <c r="Q2448" s="157"/>
      <c r="R2448" s="157"/>
      <c r="S2448" s="320"/>
      <c r="T2448" s="157"/>
      <c r="U2448" s="27">
        <f>-Input!U$705</f>
        <v>0</v>
      </c>
      <c r="V2448" s="27"/>
      <c r="W2448" s="27"/>
      <c r="X2448" s="313"/>
      <c r="Y2448" s="326"/>
      <c r="Z2448" s="27"/>
      <c r="AA2448" s="27"/>
      <c r="AB2448" s="27"/>
      <c r="AC2448" s="27"/>
      <c r="AD2448" s="313"/>
      <c r="AE2448" s="326"/>
      <c r="AF2448" s="27"/>
      <c r="AG2448" s="27"/>
      <c r="AH2448" s="27"/>
      <c r="AI2448" s="313"/>
      <c r="AJ2448" s="326"/>
      <c r="AK2448" s="27"/>
      <c r="AL2448" s="27"/>
      <c r="AM2448" s="27"/>
      <c r="AN2448" s="313"/>
    </row>
    <row r="2449" spans="1:40" outlineLevel="2">
      <c r="A2449" s="882">
        <f>ROW()</f>
        <v>2449</v>
      </c>
      <c r="B2449" s="453"/>
      <c r="D2449" s="452" t="s">
        <v>302</v>
      </c>
      <c r="H2449" s="458"/>
      <c r="I2449" s="458"/>
      <c r="J2449" s="459"/>
      <c r="K2449" s="458"/>
      <c r="L2449" s="458"/>
      <c r="M2449" s="458"/>
      <c r="N2449" s="458"/>
      <c r="O2449" s="324"/>
      <c r="P2449" s="157"/>
      <c r="Q2449" s="157"/>
      <c r="R2449" s="157"/>
      <c r="S2449" s="320"/>
      <c r="T2449" s="157"/>
      <c r="U2449" s="27">
        <f>-Input!U$706</f>
        <v>0</v>
      </c>
      <c r="V2449" s="27"/>
      <c r="W2449" s="27"/>
      <c r="X2449" s="313"/>
      <c r="Y2449" s="326"/>
      <c r="Z2449" s="27"/>
      <c r="AA2449" s="27"/>
      <c r="AB2449" s="27"/>
      <c r="AC2449" s="27"/>
      <c r="AD2449" s="313"/>
      <c r="AE2449" s="326"/>
      <c r="AF2449" s="27"/>
      <c r="AG2449" s="27"/>
      <c r="AH2449" s="27"/>
      <c r="AI2449" s="313"/>
      <c r="AJ2449" s="326"/>
      <c r="AK2449" s="27"/>
      <c r="AL2449" s="27"/>
      <c r="AM2449" s="27"/>
      <c r="AN2449" s="313"/>
    </row>
    <row r="2450" spans="1:40" outlineLevel="2">
      <c r="A2450" s="882">
        <f>ROW()</f>
        <v>2450</v>
      </c>
      <c r="B2450" s="453"/>
      <c r="D2450" s="452" t="s">
        <v>36</v>
      </c>
      <c r="H2450" s="458"/>
      <c r="I2450" s="458"/>
      <c r="J2450" s="459"/>
      <c r="K2450" s="458"/>
      <c r="L2450" s="458"/>
      <c r="M2450" s="458"/>
      <c r="N2450" s="458"/>
      <c r="O2450" s="324"/>
      <c r="P2450" s="157"/>
      <c r="Q2450" s="157"/>
      <c r="R2450" s="157"/>
      <c r="S2450" s="320"/>
      <c r="T2450" s="157"/>
      <c r="U2450" s="27">
        <f>-Input!U$707</f>
        <v>0</v>
      </c>
      <c r="V2450" s="27"/>
      <c r="W2450" s="27"/>
      <c r="X2450" s="313"/>
      <c r="Y2450" s="326"/>
      <c r="Z2450" s="27"/>
      <c r="AA2450" s="27"/>
      <c r="AB2450" s="27"/>
      <c r="AC2450" s="27"/>
      <c r="AD2450" s="313"/>
      <c r="AE2450" s="326"/>
      <c r="AF2450" s="27"/>
      <c r="AG2450" s="27"/>
      <c r="AH2450" s="27"/>
      <c r="AI2450" s="313"/>
      <c r="AJ2450" s="326"/>
      <c r="AK2450" s="27"/>
      <c r="AL2450" s="27"/>
      <c r="AM2450" s="27"/>
      <c r="AN2450" s="313"/>
    </row>
    <row r="2451" spans="1:40" outlineLevel="2">
      <c r="A2451" s="882">
        <f>ROW()</f>
        <v>2451</v>
      </c>
      <c r="B2451" s="453"/>
      <c r="D2451" s="452" t="s">
        <v>583</v>
      </c>
      <c r="H2451" s="458"/>
      <c r="I2451" s="458"/>
      <c r="J2451" s="459"/>
      <c r="K2451" s="458"/>
      <c r="L2451" s="458"/>
      <c r="M2451" s="458"/>
      <c r="N2451" s="458"/>
      <c r="O2451" s="324"/>
      <c r="P2451" s="157"/>
      <c r="Q2451" s="157"/>
      <c r="R2451" s="157"/>
      <c r="S2451" s="320"/>
      <c r="T2451" s="157"/>
      <c r="U2451" s="27">
        <f>-Input!U$708</f>
        <v>0</v>
      </c>
      <c r="V2451" s="27"/>
      <c r="W2451" s="27"/>
      <c r="X2451" s="313"/>
      <c r="Y2451" s="326"/>
      <c r="Z2451" s="27"/>
      <c r="AA2451" s="27"/>
      <c r="AB2451" s="27"/>
      <c r="AC2451" s="27"/>
      <c r="AD2451" s="313"/>
      <c r="AE2451" s="326"/>
      <c r="AF2451" s="27"/>
      <c r="AG2451" s="27"/>
      <c r="AH2451" s="27"/>
      <c r="AI2451" s="313"/>
      <c r="AJ2451" s="326"/>
      <c r="AK2451" s="27"/>
      <c r="AL2451" s="27"/>
      <c r="AM2451" s="27"/>
      <c r="AN2451" s="313"/>
    </row>
    <row r="2452" spans="1:40" outlineLevel="2">
      <c r="A2452" s="882">
        <f>ROW()</f>
        <v>2452</v>
      </c>
      <c r="B2452" s="453"/>
      <c r="D2452" s="452" t="s">
        <v>81</v>
      </c>
      <c r="H2452" s="458"/>
      <c r="I2452" s="458"/>
      <c r="J2452" s="459"/>
      <c r="K2452" s="458"/>
      <c r="L2452" s="458"/>
      <c r="M2452" s="458"/>
      <c r="N2452" s="458"/>
      <c r="O2452" s="324"/>
      <c r="P2452" s="157"/>
      <c r="Q2452" s="157"/>
      <c r="R2452" s="157"/>
      <c r="S2452" s="320"/>
      <c r="T2452" s="157"/>
      <c r="U2452" s="27">
        <f>-Input!U$709</f>
        <v>0</v>
      </c>
      <c r="V2452" s="27"/>
      <c r="W2452" s="27"/>
      <c r="X2452" s="313"/>
      <c r="Y2452" s="326"/>
      <c r="Z2452" s="27"/>
      <c r="AA2452" s="27"/>
      <c r="AB2452" s="27"/>
      <c r="AC2452" s="27"/>
      <c r="AD2452" s="313"/>
      <c r="AE2452" s="326"/>
      <c r="AF2452" s="27"/>
      <c r="AG2452" s="27"/>
      <c r="AH2452" s="27"/>
      <c r="AI2452" s="313"/>
      <c r="AJ2452" s="326"/>
      <c r="AK2452" s="27"/>
      <c r="AL2452" s="27"/>
      <c r="AM2452" s="27"/>
      <c r="AN2452" s="313"/>
    </row>
    <row r="2453" spans="1:40" outlineLevel="2">
      <c r="A2453" s="882">
        <f>ROW()</f>
        <v>2453</v>
      </c>
      <c r="B2453" s="453"/>
      <c r="D2453" s="452" t="s">
        <v>28</v>
      </c>
      <c r="H2453" s="458"/>
      <c r="I2453" s="458"/>
      <c r="J2453" s="459"/>
      <c r="K2453" s="458"/>
      <c r="L2453" s="458"/>
      <c r="M2453" s="458"/>
      <c r="N2453" s="458"/>
      <c r="O2453" s="324"/>
      <c r="P2453" s="157"/>
      <c r="Q2453" s="157"/>
      <c r="R2453" s="157"/>
      <c r="S2453" s="320"/>
      <c r="T2453" s="157"/>
      <c r="U2453" s="27">
        <f>-Input!U$710</f>
        <v>0</v>
      </c>
      <c r="V2453" s="27"/>
      <c r="W2453" s="27"/>
      <c r="X2453" s="313"/>
      <c r="Y2453" s="326"/>
      <c r="Z2453" s="27"/>
      <c r="AA2453" s="27"/>
      <c r="AB2453" s="27"/>
      <c r="AC2453" s="27"/>
      <c r="AD2453" s="313"/>
      <c r="AE2453" s="326"/>
      <c r="AF2453" s="27"/>
      <c r="AG2453" s="27"/>
      <c r="AH2453" s="27"/>
      <c r="AI2453" s="313"/>
      <c r="AJ2453" s="326"/>
      <c r="AK2453" s="27"/>
      <c r="AL2453" s="27"/>
      <c r="AM2453" s="27"/>
      <c r="AN2453" s="313"/>
    </row>
    <row r="2454" spans="1:40" outlineLevel="2">
      <c r="A2454" s="882">
        <f>ROW()</f>
        <v>2454</v>
      </c>
      <c r="B2454" s="453"/>
      <c r="D2454" s="456" t="s">
        <v>443</v>
      </c>
      <c r="E2454" s="456"/>
      <c r="F2454" s="456"/>
      <c r="G2454" s="456"/>
      <c r="H2454" s="460"/>
      <c r="I2454" s="460"/>
      <c r="J2454" s="461"/>
      <c r="K2454" s="460"/>
      <c r="L2454" s="460"/>
      <c r="M2454" s="460"/>
      <c r="N2454" s="460"/>
      <c r="O2454" s="325"/>
      <c r="P2454" s="158"/>
      <c r="Q2454" s="158"/>
      <c r="R2454" s="158"/>
      <c r="S2454" s="321"/>
      <c r="T2454" s="158"/>
      <c r="U2454" s="159">
        <f>-Input!U$711</f>
        <v>0</v>
      </c>
      <c r="V2454" s="159"/>
      <c r="W2454" s="159"/>
      <c r="X2454" s="339"/>
      <c r="Y2454" s="341"/>
      <c r="Z2454" s="159"/>
      <c r="AA2454" s="159"/>
      <c r="AB2454" s="159"/>
      <c r="AC2454" s="159"/>
      <c r="AD2454" s="339"/>
      <c r="AE2454" s="341"/>
      <c r="AF2454" s="159"/>
      <c r="AG2454" s="159"/>
      <c r="AH2454" s="159"/>
      <c r="AI2454" s="339"/>
      <c r="AJ2454" s="341"/>
      <c r="AK2454" s="159"/>
      <c r="AL2454" s="159"/>
      <c r="AM2454" s="159"/>
      <c r="AN2454" s="339"/>
    </row>
    <row r="2455" spans="1:40" outlineLevel="2">
      <c r="A2455" s="882">
        <f>ROW()</f>
        <v>2455</v>
      </c>
      <c r="B2455" s="453"/>
      <c r="D2455" s="452" t="s">
        <v>24</v>
      </c>
      <c r="F2455" s="454"/>
      <c r="G2455" s="454"/>
      <c r="H2455" s="448"/>
      <c r="I2455" s="448"/>
      <c r="J2455" s="464"/>
      <c r="K2455" s="448"/>
      <c r="L2455" s="448"/>
      <c r="M2455" s="448"/>
      <c r="N2455" s="448"/>
      <c r="O2455" s="443"/>
      <c r="P2455" s="439"/>
      <c r="Q2455" s="439"/>
      <c r="R2455" s="439"/>
      <c r="S2455" s="440"/>
      <c r="T2455" s="439"/>
      <c r="U2455" s="439">
        <f>SUM(U2439:U2454)</f>
        <v>0</v>
      </c>
      <c r="V2455" s="439"/>
      <c r="W2455" s="439"/>
      <c r="X2455" s="440"/>
      <c r="Y2455" s="443"/>
      <c r="Z2455" s="439"/>
      <c r="AA2455" s="439"/>
      <c r="AB2455" s="439"/>
      <c r="AC2455" s="439"/>
      <c r="AD2455" s="440"/>
      <c r="AE2455" s="443"/>
      <c r="AF2455" s="439"/>
      <c r="AG2455" s="439"/>
      <c r="AH2455" s="439"/>
      <c r="AI2455" s="440"/>
      <c r="AJ2455" s="443"/>
      <c r="AK2455" s="439"/>
      <c r="AL2455" s="439"/>
      <c r="AM2455" s="439"/>
      <c r="AN2455" s="440"/>
    </row>
    <row r="2456" spans="1:40" outlineLevel="1">
      <c r="A2456" s="732" t="s">
        <v>22</v>
      </c>
      <c r="B2456" s="733"/>
      <c r="C2456" s="881"/>
      <c r="D2456" s="733"/>
      <c r="E2456" s="733"/>
      <c r="F2456" s="733"/>
      <c r="G2456" s="730"/>
      <c r="H2456" s="733"/>
      <c r="I2456" s="730"/>
      <c r="J2456" s="729"/>
      <c r="K2456" s="730"/>
      <c r="L2456" s="730"/>
      <c r="M2456" s="730"/>
      <c r="N2456" s="730"/>
      <c r="O2456" s="729"/>
      <c r="P2456" s="730"/>
      <c r="Q2456" s="730"/>
      <c r="R2456" s="730"/>
      <c r="S2456" s="731"/>
      <c r="T2456" s="730"/>
      <c r="U2456" s="730"/>
      <c r="V2456" s="730"/>
      <c r="W2456" s="730"/>
      <c r="X2456" s="731"/>
      <c r="Y2456" s="729"/>
      <c r="Z2456" s="730"/>
      <c r="AA2456" s="730"/>
      <c r="AB2456" s="730"/>
      <c r="AC2456" s="730"/>
      <c r="AD2456" s="731"/>
      <c r="AE2456" s="729"/>
      <c r="AF2456" s="730"/>
      <c r="AG2456" s="730"/>
      <c r="AH2456" s="730"/>
      <c r="AI2456" s="731"/>
      <c r="AJ2456" s="729"/>
      <c r="AK2456" s="730"/>
      <c r="AL2456" s="730"/>
      <c r="AM2456" s="730"/>
      <c r="AN2456" s="731"/>
    </row>
    <row r="2457" spans="1:40" outlineLevel="2">
      <c r="A2457" s="882">
        <f>ROW()</f>
        <v>2457</v>
      </c>
      <c r="B2457" s="453"/>
      <c r="D2457" s="452" t="s">
        <v>300</v>
      </c>
      <c r="H2457" s="458"/>
      <c r="I2457" s="458"/>
      <c r="J2457" s="459"/>
      <c r="K2457" s="458"/>
      <c r="L2457" s="458"/>
      <c r="M2457" s="458"/>
      <c r="N2457" s="458"/>
      <c r="O2457" s="459"/>
      <c r="P2457" s="458"/>
      <c r="Q2457" s="458"/>
      <c r="R2457" s="458"/>
      <c r="S2457" s="463"/>
      <c r="T2457" s="439"/>
      <c r="U2457" s="439">
        <f t="shared" ref="U2457:AN2457" si="2277">U2367+U2385+U2403+U2421 + U2439</f>
        <v>4.6189276041262817</v>
      </c>
      <c r="V2457" s="439">
        <f t="shared" si="2277"/>
        <v>4.5688209488294076</v>
      </c>
      <c r="W2457" s="439">
        <f t="shared" si="2277"/>
        <v>4.5187142935325335</v>
      </c>
      <c r="X2457" s="440">
        <f t="shared" si="2277"/>
        <v>4.4686076382356594</v>
      </c>
      <c r="Y2457" s="443">
        <f t="shared" si="2277"/>
        <v>4.4395907055198434</v>
      </c>
      <c r="Z2457" s="439">
        <f t="shared" si="2277"/>
        <v>4.3815568400882112</v>
      </c>
      <c r="AA2457" s="439">
        <f t="shared" si="2277"/>
        <v>4.3235229746565791</v>
      </c>
      <c r="AB2457" s="439">
        <f t="shared" si="2277"/>
        <v>4.265489109224947</v>
      </c>
      <c r="AC2457" s="439">
        <f t="shared" si="2277"/>
        <v>4.2074552437933148</v>
      </c>
      <c r="AD2457" s="440">
        <f t="shared" si="2277"/>
        <v>4.1494213783616827</v>
      </c>
      <c r="AE2457" s="443">
        <f t="shared" si="2277"/>
        <v>4.0917594428524966</v>
      </c>
      <c r="AF2457" s="439">
        <f t="shared" si="2277"/>
        <v>4.0340975073433105</v>
      </c>
      <c r="AG2457" s="439">
        <f t="shared" si="2277"/>
        <v>3.9764355718341244</v>
      </c>
      <c r="AH2457" s="439">
        <f t="shared" si="2277"/>
        <v>3.9187736363249384</v>
      </c>
      <c r="AI2457" s="440">
        <f t="shared" si="2277"/>
        <v>3.8611117008157523</v>
      </c>
      <c r="AJ2457" s="443">
        <f t="shared" si="2277"/>
        <v>3.8030498707282971</v>
      </c>
      <c r="AK2457" s="439">
        <f t="shared" si="2277"/>
        <v>3.744988040640842</v>
      </c>
      <c r="AL2457" s="439">
        <f t="shared" si="2277"/>
        <v>3.6869262105533869</v>
      </c>
      <c r="AM2457" s="439">
        <f t="shared" si="2277"/>
        <v>3.6288643804659317</v>
      </c>
      <c r="AN2457" s="440">
        <f t="shared" si="2277"/>
        <v>3.570802550378477</v>
      </c>
    </row>
    <row r="2458" spans="1:40" outlineLevel="2">
      <c r="A2458" s="882">
        <f>ROW()</f>
        <v>2458</v>
      </c>
      <c r="B2458" s="453"/>
      <c r="D2458" s="452" t="s">
        <v>301</v>
      </c>
      <c r="H2458" s="458"/>
      <c r="I2458" s="458"/>
      <c r="J2458" s="459"/>
      <c r="K2458" s="458"/>
      <c r="L2458" s="458"/>
      <c r="M2458" s="458"/>
      <c r="N2458" s="458"/>
      <c r="O2458" s="459"/>
      <c r="P2458" s="458"/>
      <c r="Q2458" s="458"/>
      <c r="R2458" s="458"/>
      <c r="S2458" s="463"/>
      <c r="T2458" s="439"/>
      <c r="U2458" s="439">
        <f t="shared" ref="U2458:AN2458" si="2278">U2368+U2386+U2404+U2422 + U2440</f>
        <v>0</v>
      </c>
      <c r="V2458" s="439">
        <f t="shared" si="2278"/>
        <v>0</v>
      </c>
      <c r="W2458" s="439">
        <f t="shared" si="2278"/>
        <v>0</v>
      </c>
      <c r="X2458" s="440">
        <f t="shared" si="2278"/>
        <v>0</v>
      </c>
      <c r="Y2458" s="443">
        <f t="shared" si="2278"/>
        <v>0</v>
      </c>
      <c r="Z2458" s="439">
        <f t="shared" si="2278"/>
        <v>0</v>
      </c>
      <c r="AA2458" s="439">
        <f t="shared" si="2278"/>
        <v>0</v>
      </c>
      <c r="AB2458" s="439">
        <f t="shared" si="2278"/>
        <v>0</v>
      </c>
      <c r="AC2458" s="439">
        <f t="shared" si="2278"/>
        <v>0</v>
      </c>
      <c r="AD2458" s="440">
        <f t="shared" si="2278"/>
        <v>0</v>
      </c>
      <c r="AE2458" s="443">
        <f t="shared" si="2278"/>
        <v>0</v>
      </c>
      <c r="AF2458" s="439">
        <f t="shared" si="2278"/>
        <v>0</v>
      </c>
      <c r="AG2458" s="439">
        <f t="shared" si="2278"/>
        <v>0</v>
      </c>
      <c r="AH2458" s="439">
        <f t="shared" si="2278"/>
        <v>0</v>
      </c>
      <c r="AI2458" s="440">
        <f t="shared" si="2278"/>
        <v>0</v>
      </c>
      <c r="AJ2458" s="443">
        <f t="shared" si="2278"/>
        <v>0</v>
      </c>
      <c r="AK2458" s="439">
        <f t="shared" si="2278"/>
        <v>0</v>
      </c>
      <c r="AL2458" s="439">
        <f t="shared" si="2278"/>
        <v>0</v>
      </c>
      <c r="AM2458" s="439">
        <f t="shared" si="2278"/>
        <v>0</v>
      </c>
      <c r="AN2458" s="440">
        <f t="shared" si="2278"/>
        <v>0</v>
      </c>
    </row>
    <row r="2459" spans="1:40" outlineLevel="2">
      <c r="A2459" s="882">
        <f>ROW()</f>
        <v>2459</v>
      </c>
      <c r="B2459" s="453"/>
      <c r="D2459" s="452" t="s">
        <v>29</v>
      </c>
      <c r="H2459" s="458"/>
      <c r="I2459" s="458"/>
      <c r="J2459" s="459"/>
      <c r="K2459" s="458"/>
      <c r="L2459" s="458"/>
      <c r="M2459" s="458"/>
      <c r="N2459" s="458"/>
      <c r="O2459" s="459"/>
      <c r="P2459" s="458"/>
      <c r="Q2459" s="458"/>
      <c r="R2459" s="458"/>
      <c r="S2459" s="463"/>
      <c r="T2459" s="439"/>
      <c r="U2459" s="439">
        <f t="shared" ref="U2459:AN2459" si="2279">U2369+U2387+U2405+U2423 + U2441</f>
        <v>0</v>
      </c>
      <c r="V2459" s="439">
        <f t="shared" si="2279"/>
        <v>0</v>
      </c>
      <c r="W2459" s="439">
        <f t="shared" si="2279"/>
        <v>0</v>
      </c>
      <c r="X2459" s="440">
        <f t="shared" si="2279"/>
        <v>0</v>
      </c>
      <c r="Y2459" s="443">
        <f t="shared" si="2279"/>
        <v>0</v>
      </c>
      <c r="Z2459" s="439">
        <f t="shared" si="2279"/>
        <v>0</v>
      </c>
      <c r="AA2459" s="439">
        <f t="shared" si="2279"/>
        <v>0</v>
      </c>
      <c r="AB2459" s="439">
        <f t="shared" si="2279"/>
        <v>0</v>
      </c>
      <c r="AC2459" s="439">
        <f t="shared" si="2279"/>
        <v>0</v>
      </c>
      <c r="AD2459" s="440">
        <f t="shared" si="2279"/>
        <v>0</v>
      </c>
      <c r="AE2459" s="443">
        <f t="shared" si="2279"/>
        <v>0</v>
      </c>
      <c r="AF2459" s="439">
        <f t="shared" si="2279"/>
        <v>0</v>
      </c>
      <c r="AG2459" s="439">
        <f t="shared" si="2279"/>
        <v>0</v>
      </c>
      <c r="AH2459" s="439">
        <f t="shared" si="2279"/>
        <v>0</v>
      </c>
      <c r="AI2459" s="440">
        <f t="shared" si="2279"/>
        <v>0</v>
      </c>
      <c r="AJ2459" s="443">
        <f t="shared" si="2279"/>
        <v>0</v>
      </c>
      <c r="AK2459" s="439">
        <f t="shared" si="2279"/>
        <v>0</v>
      </c>
      <c r="AL2459" s="439">
        <f t="shared" si="2279"/>
        <v>0</v>
      </c>
      <c r="AM2459" s="439">
        <f t="shared" si="2279"/>
        <v>0</v>
      </c>
      <c r="AN2459" s="440">
        <f t="shared" si="2279"/>
        <v>0</v>
      </c>
    </row>
    <row r="2460" spans="1:40" outlineLevel="2">
      <c r="A2460" s="882">
        <f>ROW()</f>
        <v>2460</v>
      </c>
      <c r="B2460" s="453"/>
      <c r="D2460" s="452" t="s">
        <v>30</v>
      </c>
      <c r="H2460" s="458"/>
      <c r="I2460" s="458"/>
      <c r="J2460" s="459"/>
      <c r="K2460" s="458"/>
      <c r="L2460" s="458"/>
      <c r="M2460" s="458"/>
      <c r="N2460" s="458"/>
      <c r="O2460" s="459"/>
      <c r="P2460" s="458"/>
      <c r="Q2460" s="458"/>
      <c r="R2460" s="458"/>
      <c r="S2460" s="463"/>
      <c r="T2460" s="439"/>
      <c r="U2460" s="439">
        <f t="shared" ref="U2460:AN2460" si="2280">U2370+U2388+U2406+U2424 + U2442</f>
        <v>13.295008868464572</v>
      </c>
      <c r="V2460" s="439">
        <f t="shared" si="2280"/>
        <v>13.017432430430667</v>
      </c>
      <c r="W2460" s="439">
        <f t="shared" si="2280"/>
        <v>12.739855992396761</v>
      </c>
      <c r="X2460" s="440">
        <f t="shared" si="2280"/>
        <v>12.462279554362855</v>
      </c>
      <c r="Y2460" s="443">
        <f t="shared" si="2280"/>
        <v>12.352961312657918</v>
      </c>
      <c r="Z2460" s="439">
        <f t="shared" si="2280"/>
        <v>12.134324829248044</v>
      </c>
      <c r="AA2460" s="439">
        <f t="shared" si="2280"/>
        <v>11.91568834583817</v>
      </c>
      <c r="AB2460" s="439">
        <f t="shared" si="2280"/>
        <v>11.697051862428296</v>
      </c>
      <c r="AC2460" s="439">
        <f t="shared" si="2280"/>
        <v>11.478415379018422</v>
      </c>
      <c r="AD2460" s="440">
        <f t="shared" si="2280"/>
        <v>11.259778895608548</v>
      </c>
      <c r="AE2460" s="443">
        <f t="shared" si="2280"/>
        <v>11.042543619058041</v>
      </c>
      <c r="AF2460" s="439">
        <f t="shared" si="2280"/>
        <v>10.825308342507533</v>
      </c>
      <c r="AG2460" s="439">
        <f t="shared" si="2280"/>
        <v>10.608073065957026</v>
      </c>
      <c r="AH2460" s="439">
        <f t="shared" si="2280"/>
        <v>10.390837789406518</v>
      </c>
      <c r="AI2460" s="440">
        <f t="shared" si="2280"/>
        <v>10.173602512856011</v>
      </c>
      <c r="AJ2460" s="443">
        <f t="shared" si="2280"/>
        <v>9.9548153620419022</v>
      </c>
      <c r="AK2460" s="439">
        <f t="shared" si="2280"/>
        <v>9.7360282112277936</v>
      </c>
      <c r="AL2460" s="439">
        <f t="shared" si="2280"/>
        <v>9.517241060413685</v>
      </c>
      <c r="AM2460" s="439">
        <f t="shared" si="2280"/>
        <v>9.2984539095995764</v>
      </c>
      <c r="AN2460" s="440">
        <f t="shared" si="2280"/>
        <v>9.0796667587854696</v>
      </c>
    </row>
    <row r="2461" spans="1:40" outlineLevel="2">
      <c r="A2461" s="882">
        <f>ROW()</f>
        <v>2461</v>
      </c>
      <c r="B2461" s="453"/>
      <c r="D2461" s="452" t="s">
        <v>31</v>
      </c>
      <c r="H2461" s="458"/>
      <c r="I2461" s="458"/>
      <c r="J2461" s="459"/>
      <c r="K2461" s="458"/>
      <c r="L2461" s="458"/>
      <c r="M2461" s="458"/>
      <c r="N2461" s="458"/>
      <c r="O2461" s="459"/>
      <c r="P2461" s="458"/>
      <c r="Q2461" s="458"/>
      <c r="R2461" s="458"/>
      <c r="S2461" s="463"/>
      <c r="T2461" s="439"/>
      <c r="U2461" s="439">
        <f t="shared" ref="U2461:AN2461" si="2281">U2371+U2389+U2407+U2425 + U2443</f>
        <v>0</v>
      </c>
      <c r="V2461" s="439">
        <f t="shared" si="2281"/>
        <v>0</v>
      </c>
      <c r="W2461" s="439">
        <f t="shared" si="2281"/>
        <v>0</v>
      </c>
      <c r="X2461" s="440">
        <f t="shared" si="2281"/>
        <v>0</v>
      </c>
      <c r="Y2461" s="443">
        <f t="shared" si="2281"/>
        <v>0</v>
      </c>
      <c r="Z2461" s="439">
        <f t="shared" si="2281"/>
        <v>0</v>
      </c>
      <c r="AA2461" s="439">
        <f t="shared" si="2281"/>
        <v>0</v>
      </c>
      <c r="AB2461" s="439">
        <f t="shared" si="2281"/>
        <v>0</v>
      </c>
      <c r="AC2461" s="439">
        <f t="shared" si="2281"/>
        <v>0</v>
      </c>
      <c r="AD2461" s="440">
        <f t="shared" si="2281"/>
        <v>0</v>
      </c>
      <c r="AE2461" s="443">
        <f t="shared" si="2281"/>
        <v>0</v>
      </c>
      <c r="AF2461" s="439">
        <f t="shared" si="2281"/>
        <v>0</v>
      </c>
      <c r="AG2461" s="439">
        <f t="shared" si="2281"/>
        <v>0</v>
      </c>
      <c r="AH2461" s="439">
        <f t="shared" si="2281"/>
        <v>0</v>
      </c>
      <c r="AI2461" s="440">
        <f t="shared" si="2281"/>
        <v>0</v>
      </c>
      <c r="AJ2461" s="443">
        <f t="shared" si="2281"/>
        <v>0</v>
      </c>
      <c r="AK2461" s="439">
        <f t="shared" si="2281"/>
        <v>0</v>
      </c>
      <c r="AL2461" s="439">
        <f t="shared" si="2281"/>
        <v>0</v>
      </c>
      <c r="AM2461" s="439">
        <f t="shared" si="2281"/>
        <v>0</v>
      </c>
      <c r="AN2461" s="440">
        <f t="shared" si="2281"/>
        <v>0</v>
      </c>
    </row>
    <row r="2462" spans="1:40" outlineLevel="2">
      <c r="A2462" s="882">
        <f>ROW()</f>
        <v>2462</v>
      </c>
      <c r="B2462" s="453"/>
      <c r="D2462" s="452" t="s">
        <v>32</v>
      </c>
      <c r="H2462" s="458"/>
      <c r="I2462" s="458"/>
      <c r="J2462" s="459"/>
      <c r="K2462" s="458"/>
      <c r="L2462" s="458"/>
      <c r="M2462" s="458"/>
      <c r="N2462" s="458"/>
      <c r="O2462" s="459"/>
      <c r="P2462" s="458"/>
      <c r="Q2462" s="458"/>
      <c r="R2462" s="458"/>
      <c r="S2462" s="463"/>
      <c r="T2462" s="439"/>
      <c r="U2462" s="439">
        <f t="shared" ref="U2462:AN2462" si="2282">U2372+U2390+U2408+U2426 + U2444</f>
        <v>0.31341894999526149</v>
      </c>
      <c r="V2462" s="439">
        <f t="shared" si="2282"/>
        <v>0.30400446419574439</v>
      </c>
      <c r="W2462" s="439">
        <f t="shared" si="2282"/>
        <v>0.2945899783962273</v>
      </c>
      <c r="X2462" s="440">
        <f t="shared" si="2282"/>
        <v>0.28517549259671021</v>
      </c>
      <c r="Y2462" s="443">
        <f t="shared" si="2282"/>
        <v>0.2813217697237817</v>
      </c>
      <c r="Z2462" s="439">
        <f t="shared" si="2282"/>
        <v>0.27361432397792468</v>
      </c>
      <c r="AA2462" s="439">
        <f t="shared" si="2282"/>
        <v>0.26590687823206766</v>
      </c>
      <c r="AB2462" s="439">
        <f t="shared" si="2282"/>
        <v>0.25819943248621063</v>
      </c>
      <c r="AC2462" s="439">
        <f t="shared" si="2282"/>
        <v>0.25049198674035361</v>
      </c>
      <c r="AD2462" s="440">
        <f t="shared" si="2282"/>
        <v>0.24278454099449659</v>
      </c>
      <c r="AE2462" s="443">
        <f t="shared" si="2282"/>
        <v>0.23512649105705571</v>
      </c>
      <c r="AF2462" s="439">
        <f t="shared" si="2282"/>
        <v>0.22746844111961484</v>
      </c>
      <c r="AG2462" s="439">
        <f t="shared" si="2282"/>
        <v>0.21981039118217396</v>
      </c>
      <c r="AH2462" s="439">
        <f t="shared" si="2282"/>
        <v>0.21215234124473309</v>
      </c>
      <c r="AI2462" s="440">
        <f t="shared" si="2282"/>
        <v>0.20449429130729221</v>
      </c>
      <c r="AJ2462" s="443">
        <f t="shared" si="2282"/>
        <v>0.19677752559758308</v>
      </c>
      <c r="AK2462" s="439">
        <f t="shared" si="2282"/>
        <v>0.18906075988787394</v>
      </c>
      <c r="AL2462" s="439">
        <f t="shared" si="2282"/>
        <v>0.1813439941781648</v>
      </c>
      <c r="AM2462" s="439">
        <f t="shared" si="2282"/>
        <v>0.17362722846845566</v>
      </c>
      <c r="AN2462" s="440">
        <f t="shared" si="2282"/>
        <v>0.16591046275874652</v>
      </c>
    </row>
    <row r="2463" spans="1:40" outlineLevel="2">
      <c r="A2463" s="882">
        <f>ROW()</f>
        <v>2463</v>
      </c>
      <c r="B2463" s="453"/>
      <c r="D2463" s="452" t="s">
        <v>33</v>
      </c>
      <c r="H2463" s="458"/>
      <c r="I2463" s="458"/>
      <c r="J2463" s="459"/>
      <c r="K2463" s="458"/>
      <c r="L2463" s="458"/>
      <c r="M2463" s="458"/>
      <c r="N2463" s="458"/>
      <c r="O2463" s="459"/>
      <c r="P2463" s="458"/>
      <c r="Q2463" s="458"/>
      <c r="R2463" s="458"/>
      <c r="S2463" s="463"/>
      <c r="T2463" s="439"/>
      <c r="U2463" s="439">
        <f t="shared" ref="U2463:AN2463" si="2283">U2373+U2391+U2409+U2427 + U2445</f>
        <v>0.24595080376639764</v>
      </c>
      <c r="V2463" s="439">
        <f t="shared" si="2283"/>
        <v>0.23065903010152597</v>
      </c>
      <c r="W2463" s="439">
        <f t="shared" si="2283"/>
        <v>0.2153672564366543</v>
      </c>
      <c r="X2463" s="440">
        <f t="shared" si="2283"/>
        <v>0.20007548277178264</v>
      </c>
      <c r="Y2463" s="443">
        <f t="shared" si="2283"/>
        <v>0.19737176003162341</v>
      </c>
      <c r="Z2463" s="439">
        <f t="shared" si="2283"/>
        <v>0.19196431455130494</v>
      </c>
      <c r="AA2463" s="439">
        <f t="shared" si="2283"/>
        <v>0.18655686907098648</v>
      </c>
      <c r="AB2463" s="439">
        <f t="shared" si="2283"/>
        <v>0.18114942359066802</v>
      </c>
      <c r="AC2463" s="439">
        <f t="shared" si="2283"/>
        <v>0.17574197811034956</v>
      </c>
      <c r="AD2463" s="440">
        <f t="shared" si="2283"/>
        <v>0.17033453263003109</v>
      </c>
      <c r="AE2463" s="443">
        <f t="shared" si="2283"/>
        <v>0.16496174261791496</v>
      </c>
      <c r="AF2463" s="439">
        <f t="shared" si="2283"/>
        <v>0.15958895260579883</v>
      </c>
      <c r="AG2463" s="439">
        <f t="shared" si="2283"/>
        <v>0.1542161625936827</v>
      </c>
      <c r="AH2463" s="439">
        <f t="shared" si="2283"/>
        <v>0.14884337258156657</v>
      </c>
      <c r="AI2463" s="440">
        <f t="shared" si="2283"/>
        <v>0.14347058256945044</v>
      </c>
      <c r="AJ2463" s="443">
        <f t="shared" si="2283"/>
        <v>0.13805659832154665</v>
      </c>
      <c r="AK2463" s="439">
        <f t="shared" si="2283"/>
        <v>0.13264261407364286</v>
      </c>
      <c r="AL2463" s="439">
        <f t="shared" si="2283"/>
        <v>0.12722862982573907</v>
      </c>
      <c r="AM2463" s="439">
        <f t="shared" si="2283"/>
        <v>0.12181464557783528</v>
      </c>
      <c r="AN2463" s="440">
        <f t="shared" si="2283"/>
        <v>0.11640066132993149</v>
      </c>
    </row>
    <row r="2464" spans="1:40" outlineLevel="2">
      <c r="A2464" s="882">
        <f>ROW()</f>
        <v>2464</v>
      </c>
      <c r="B2464" s="453"/>
      <c r="D2464" s="452" t="s">
        <v>27</v>
      </c>
      <c r="H2464" s="458"/>
      <c r="I2464" s="458"/>
      <c r="J2464" s="459"/>
      <c r="K2464" s="458"/>
      <c r="L2464" s="458"/>
      <c r="M2464" s="458"/>
      <c r="N2464" s="458"/>
      <c r="O2464" s="459"/>
      <c r="P2464" s="458"/>
      <c r="Q2464" s="458"/>
      <c r="R2464" s="458"/>
      <c r="S2464" s="463"/>
      <c r="T2464" s="439"/>
      <c r="U2464" s="439">
        <f t="shared" ref="U2464:AN2464" si="2284">U2374+U2392+U2410+U2428 + U2446</f>
        <v>1.5075312376948669</v>
      </c>
      <c r="V2464" s="439">
        <f t="shared" si="2284"/>
        <v>1.4333411333225907</v>
      </c>
      <c r="W2464" s="439">
        <f t="shared" si="2284"/>
        <v>1.3591510289503144</v>
      </c>
      <c r="X2464" s="440">
        <f t="shared" si="2284"/>
        <v>1.2849609245780382</v>
      </c>
      <c r="Y2464" s="443">
        <f t="shared" si="2284"/>
        <v>1.2675965877594162</v>
      </c>
      <c r="Z2464" s="439">
        <f t="shared" si="2284"/>
        <v>1.2328679141221719</v>
      </c>
      <c r="AA2464" s="439">
        <f t="shared" si="2284"/>
        <v>1.1981392404849276</v>
      </c>
      <c r="AB2464" s="439">
        <f t="shared" si="2284"/>
        <v>1.1634105668476833</v>
      </c>
      <c r="AC2464" s="439">
        <f t="shared" si="2284"/>
        <v>1.128681893210439</v>
      </c>
      <c r="AD2464" s="440">
        <f t="shared" si="2284"/>
        <v>1.0939532195731947</v>
      </c>
      <c r="AE2464" s="443">
        <f t="shared" si="2284"/>
        <v>1.0594471165470318</v>
      </c>
      <c r="AF2464" s="439">
        <f t="shared" si="2284"/>
        <v>1.024941013520869</v>
      </c>
      <c r="AG2464" s="439">
        <f t="shared" si="2284"/>
        <v>0.99043491049470611</v>
      </c>
      <c r="AH2464" s="439">
        <f t="shared" si="2284"/>
        <v>0.95592880746854325</v>
      </c>
      <c r="AI2464" s="440">
        <f t="shared" si="2284"/>
        <v>0.92142270444238039</v>
      </c>
      <c r="AJ2464" s="443">
        <f t="shared" si="2284"/>
        <v>0.88665203635021506</v>
      </c>
      <c r="AK2464" s="439">
        <f t="shared" si="2284"/>
        <v>0.85188136825804972</v>
      </c>
      <c r="AL2464" s="439">
        <f t="shared" si="2284"/>
        <v>0.81711070016588438</v>
      </c>
      <c r="AM2464" s="439">
        <f t="shared" si="2284"/>
        <v>0.78234003207371905</v>
      </c>
      <c r="AN2464" s="440">
        <f t="shared" si="2284"/>
        <v>0.74756936398155371</v>
      </c>
    </row>
    <row r="2465" spans="1:40" outlineLevel="2">
      <c r="A2465" s="882">
        <f>ROW()</f>
        <v>2465</v>
      </c>
      <c r="B2465" s="453"/>
      <c r="D2465" s="452" t="s">
        <v>34</v>
      </c>
      <c r="H2465" s="458"/>
      <c r="I2465" s="458"/>
      <c r="J2465" s="459"/>
      <c r="K2465" s="458"/>
      <c r="L2465" s="458"/>
      <c r="M2465" s="458"/>
      <c r="N2465" s="458"/>
      <c r="O2465" s="459"/>
      <c r="P2465" s="458"/>
      <c r="Q2465" s="458"/>
      <c r="R2465" s="458"/>
      <c r="S2465" s="463"/>
      <c r="T2465" s="439"/>
      <c r="U2465" s="439">
        <f t="shared" ref="U2465:AN2465" si="2285">U2375+U2393+U2411+U2429 + U2447</f>
        <v>26.759934994125391</v>
      </c>
      <c r="V2465" s="439">
        <f t="shared" si="2285"/>
        <v>25.517755881455312</v>
      </c>
      <c r="W2465" s="439">
        <f t="shared" si="2285"/>
        <v>24.275576768785232</v>
      </c>
      <c r="X2465" s="440">
        <f t="shared" si="2285"/>
        <v>23.033397656115152</v>
      </c>
      <c r="Y2465" s="443">
        <f t="shared" si="2285"/>
        <v>22.5099113457489</v>
      </c>
      <c r="Z2465" s="439">
        <f t="shared" si="2285"/>
        <v>21.462938725016393</v>
      </c>
      <c r="AA2465" s="439">
        <f t="shared" si="2285"/>
        <v>20.415966104283886</v>
      </c>
      <c r="AB2465" s="439">
        <f t="shared" si="2285"/>
        <v>19.368993483551378</v>
      </c>
      <c r="AC2465" s="439">
        <f t="shared" si="2285"/>
        <v>18.322020862818871</v>
      </c>
      <c r="AD2465" s="440">
        <f t="shared" si="2285"/>
        <v>17.275048242086363</v>
      </c>
      <c r="AE2465" s="443">
        <f t="shared" si="2285"/>
        <v>16.234785504328833</v>
      </c>
      <c r="AF2465" s="439">
        <f t="shared" si="2285"/>
        <v>15.194522766571303</v>
      </c>
      <c r="AG2465" s="439">
        <f t="shared" si="2285"/>
        <v>14.154260028813773</v>
      </c>
      <c r="AH2465" s="439">
        <f t="shared" si="2285"/>
        <v>13.113997291056243</v>
      </c>
      <c r="AI2465" s="440">
        <f t="shared" si="2285"/>
        <v>12.073734553298713</v>
      </c>
      <c r="AJ2465" s="443">
        <f t="shared" si="2285"/>
        <v>11.023844592142304</v>
      </c>
      <c r="AK2465" s="439">
        <f t="shared" si="2285"/>
        <v>9.9739546309858937</v>
      </c>
      <c r="AL2465" s="439">
        <f t="shared" si="2285"/>
        <v>8.9240646698294839</v>
      </c>
      <c r="AM2465" s="439">
        <f t="shared" si="2285"/>
        <v>7.874174708673074</v>
      </c>
      <c r="AN2465" s="440">
        <f t="shared" si="2285"/>
        <v>6.8242847475166641</v>
      </c>
    </row>
    <row r="2466" spans="1:40" outlineLevel="2">
      <c r="A2466" s="882">
        <f>ROW()</f>
        <v>2466</v>
      </c>
      <c r="B2466" s="453"/>
      <c r="D2466" s="452" t="s">
        <v>35</v>
      </c>
      <c r="H2466" s="458"/>
      <c r="I2466" s="458"/>
      <c r="J2466" s="459"/>
      <c r="K2466" s="458"/>
      <c r="L2466" s="458"/>
      <c r="M2466" s="458"/>
      <c r="N2466" s="458"/>
      <c r="O2466" s="459"/>
      <c r="P2466" s="458"/>
      <c r="Q2466" s="458"/>
      <c r="R2466" s="458"/>
      <c r="S2466" s="463"/>
      <c r="T2466" s="439"/>
      <c r="U2466" s="439">
        <f t="shared" ref="U2466:AN2466" si="2286">U2376+U2394+U2412+U2430 + U2448</f>
        <v>0.94210946165567888</v>
      </c>
      <c r="V2466" s="439">
        <f t="shared" si="2286"/>
        <v>0.84847521296812933</v>
      </c>
      <c r="W2466" s="439">
        <f t="shared" si="2286"/>
        <v>0.75484096428057978</v>
      </c>
      <c r="X2466" s="440">
        <f t="shared" si="2286"/>
        <v>0.66120671559303024</v>
      </c>
      <c r="Y2466" s="443">
        <f t="shared" si="2286"/>
        <v>0.6139776644792424</v>
      </c>
      <c r="Z2466" s="439">
        <f t="shared" si="2286"/>
        <v>0.51951956225166662</v>
      </c>
      <c r="AA2466" s="439">
        <f t="shared" si="2286"/>
        <v>0.4250614600240909</v>
      </c>
      <c r="AB2466" s="439">
        <f t="shared" si="2286"/>
        <v>0.33060335779651517</v>
      </c>
      <c r="AC2466" s="439">
        <f t="shared" si="2286"/>
        <v>0.23614525556893942</v>
      </c>
      <c r="AD2466" s="440">
        <f t="shared" si="2286"/>
        <v>0.14168715334136367</v>
      </c>
      <c r="AE2466" s="443">
        <f t="shared" si="2286"/>
        <v>4.7834418245109797E-2</v>
      </c>
      <c r="AF2466" s="439">
        <f t="shared" si="2286"/>
        <v>9.0805069698286084E-4</v>
      </c>
      <c r="AG2466" s="439">
        <f t="shared" si="2286"/>
        <v>9.0805069698286084E-4</v>
      </c>
      <c r="AH2466" s="439">
        <f t="shared" si="2286"/>
        <v>9.0805069698286084E-4</v>
      </c>
      <c r="AI2466" s="440">
        <f t="shared" si="2286"/>
        <v>9.0805069698286084E-4</v>
      </c>
      <c r="AJ2466" s="443">
        <f t="shared" si="2286"/>
        <v>0</v>
      </c>
      <c r="AK2466" s="439">
        <f t="shared" si="2286"/>
        <v>0</v>
      </c>
      <c r="AL2466" s="439">
        <f t="shared" si="2286"/>
        <v>0</v>
      </c>
      <c r="AM2466" s="439">
        <f t="shared" si="2286"/>
        <v>0</v>
      </c>
      <c r="AN2466" s="440">
        <f t="shared" si="2286"/>
        <v>0</v>
      </c>
    </row>
    <row r="2467" spans="1:40" outlineLevel="2">
      <c r="A2467" s="882">
        <f>ROW()</f>
        <v>2467</v>
      </c>
      <c r="B2467" s="453"/>
      <c r="D2467" s="452" t="s">
        <v>302</v>
      </c>
      <c r="H2467" s="458"/>
      <c r="I2467" s="458"/>
      <c r="J2467" s="459"/>
      <c r="K2467" s="458"/>
      <c r="L2467" s="458"/>
      <c r="M2467" s="458"/>
      <c r="N2467" s="458"/>
      <c r="O2467" s="459"/>
      <c r="P2467" s="458"/>
      <c r="Q2467" s="458"/>
      <c r="R2467" s="458"/>
      <c r="S2467" s="463"/>
      <c r="T2467" s="439"/>
      <c r="U2467" s="439">
        <f t="shared" ref="U2467:AN2467" si="2287">U2377+U2395+U2413+U2431 + U2449</f>
        <v>0</v>
      </c>
      <c r="V2467" s="439">
        <f t="shared" si="2287"/>
        <v>0</v>
      </c>
      <c r="W2467" s="439">
        <f t="shared" si="2287"/>
        <v>0</v>
      </c>
      <c r="X2467" s="440">
        <f t="shared" si="2287"/>
        <v>0</v>
      </c>
      <c r="Y2467" s="443">
        <f t="shared" si="2287"/>
        <v>0</v>
      </c>
      <c r="Z2467" s="439">
        <f t="shared" si="2287"/>
        <v>0</v>
      </c>
      <c r="AA2467" s="439">
        <f t="shared" si="2287"/>
        <v>0</v>
      </c>
      <c r="AB2467" s="439">
        <f t="shared" si="2287"/>
        <v>0</v>
      </c>
      <c r="AC2467" s="439">
        <f t="shared" si="2287"/>
        <v>0</v>
      </c>
      <c r="AD2467" s="440">
        <f t="shared" si="2287"/>
        <v>0</v>
      </c>
      <c r="AE2467" s="443">
        <f t="shared" si="2287"/>
        <v>0</v>
      </c>
      <c r="AF2467" s="439">
        <f t="shared" si="2287"/>
        <v>0</v>
      </c>
      <c r="AG2467" s="439">
        <f t="shared" si="2287"/>
        <v>0</v>
      </c>
      <c r="AH2467" s="439">
        <f t="shared" si="2287"/>
        <v>0</v>
      </c>
      <c r="AI2467" s="440">
        <f t="shared" si="2287"/>
        <v>0</v>
      </c>
      <c r="AJ2467" s="443">
        <f t="shared" si="2287"/>
        <v>0</v>
      </c>
      <c r="AK2467" s="439">
        <f t="shared" si="2287"/>
        <v>0</v>
      </c>
      <c r="AL2467" s="439">
        <f t="shared" si="2287"/>
        <v>0</v>
      </c>
      <c r="AM2467" s="439">
        <f t="shared" si="2287"/>
        <v>0</v>
      </c>
      <c r="AN2467" s="440">
        <f t="shared" si="2287"/>
        <v>0</v>
      </c>
    </row>
    <row r="2468" spans="1:40" outlineLevel="2">
      <c r="A2468" s="882">
        <f>ROW()</f>
        <v>2468</v>
      </c>
      <c r="B2468" s="453"/>
      <c r="D2468" s="452" t="s">
        <v>36</v>
      </c>
      <c r="H2468" s="458"/>
      <c r="I2468" s="458"/>
      <c r="J2468" s="459"/>
      <c r="K2468" s="458"/>
      <c r="L2468" s="458"/>
      <c r="M2468" s="458"/>
      <c r="N2468" s="458"/>
      <c r="O2468" s="459"/>
      <c r="P2468" s="458"/>
      <c r="Q2468" s="458"/>
      <c r="R2468" s="458"/>
      <c r="S2468" s="463"/>
      <c r="T2468" s="439"/>
      <c r="U2468" s="439">
        <f t="shared" ref="U2468:AN2468" si="2288">U2378+U2396+U2414+U2432 + U2450</f>
        <v>5.5455953841697374</v>
      </c>
      <c r="V2468" s="439">
        <f t="shared" si="2288"/>
        <v>4.2236888232035241</v>
      </c>
      <c r="W2468" s="439">
        <f t="shared" si="2288"/>
        <v>2.9017822622373113</v>
      </c>
      <c r="X2468" s="440">
        <f t="shared" si="2288"/>
        <v>1.5798757012710984</v>
      </c>
      <c r="Y2468" s="443">
        <f t="shared" si="2288"/>
        <v>1.1849067759533238</v>
      </c>
      <c r="Z2468" s="439">
        <f t="shared" si="2288"/>
        <v>0.3949689253177745</v>
      </c>
      <c r="AA2468" s="439">
        <f t="shared" si="2288"/>
        <v>-1.6653345369377348E-16</v>
      </c>
      <c r="AB2468" s="439">
        <f t="shared" si="2288"/>
        <v>-1.6653345369377348E-16</v>
      </c>
      <c r="AC2468" s="439">
        <f t="shared" si="2288"/>
        <v>-1.6653345369377348E-16</v>
      </c>
      <c r="AD2468" s="440">
        <f t="shared" si="2288"/>
        <v>-1.6653345369377348E-16</v>
      </c>
      <c r="AE2468" s="443">
        <f t="shared" si="2288"/>
        <v>-1.6653345369377348E-16</v>
      </c>
      <c r="AF2468" s="439">
        <f t="shared" si="2288"/>
        <v>-1.6653345369377348E-16</v>
      </c>
      <c r="AG2468" s="439">
        <f t="shared" si="2288"/>
        <v>-1.6653345369377348E-16</v>
      </c>
      <c r="AH2468" s="439">
        <f t="shared" si="2288"/>
        <v>-1.6653345369377348E-16</v>
      </c>
      <c r="AI2468" s="440">
        <f t="shared" si="2288"/>
        <v>-1.6653345369377348E-16</v>
      </c>
      <c r="AJ2468" s="443">
        <f t="shared" si="2288"/>
        <v>0</v>
      </c>
      <c r="AK2468" s="439">
        <f t="shared" si="2288"/>
        <v>0</v>
      </c>
      <c r="AL2468" s="439">
        <f t="shared" si="2288"/>
        <v>0</v>
      </c>
      <c r="AM2468" s="439">
        <f t="shared" si="2288"/>
        <v>0</v>
      </c>
      <c r="AN2468" s="440">
        <f t="shared" si="2288"/>
        <v>0</v>
      </c>
    </row>
    <row r="2469" spans="1:40" outlineLevel="2">
      <c r="A2469" s="882">
        <f>ROW()</f>
        <v>2469</v>
      </c>
      <c r="B2469" s="453"/>
      <c r="D2469" s="452" t="s">
        <v>583</v>
      </c>
      <c r="H2469" s="458"/>
      <c r="I2469" s="458"/>
      <c r="J2469" s="459"/>
      <c r="K2469" s="458"/>
      <c r="L2469" s="458"/>
      <c r="M2469" s="458"/>
      <c r="N2469" s="458"/>
      <c r="O2469" s="459"/>
      <c r="P2469" s="458"/>
      <c r="Q2469" s="458"/>
      <c r="R2469" s="458"/>
      <c r="S2469" s="463"/>
      <c r="T2469" s="439"/>
      <c r="U2469" s="439">
        <f t="shared" ref="U2469:AN2469" si="2289">U2379+U2397+U2415+U2433 + U2451</f>
        <v>0</v>
      </c>
      <c r="V2469" s="439">
        <f t="shared" si="2289"/>
        <v>0</v>
      </c>
      <c r="W2469" s="439">
        <f t="shared" si="2289"/>
        <v>0</v>
      </c>
      <c r="X2469" s="440">
        <f t="shared" si="2289"/>
        <v>0</v>
      </c>
      <c r="Y2469" s="443">
        <f t="shared" si="2289"/>
        <v>0</v>
      </c>
      <c r="Z2469" s="439">
        <f t="shared" si="2289"/>
        <v>0</v>
      </c>
      <c r="AA2469" s="439">
        <f t="shared" si="2289"/>
        <v>0</v>
      </c>
      <c r="AB2469" s="439">
        <f t="shared" si="2289"/>
        <v>0</v>
      </c>
      <c r="AC2469" s="439">
        <f t="shared" si="2289"/>
        <v>0</v>
      </c>
      <c r="AD2469" s="440">
        <f t="shared" si="2289"/>
        <v>0</v>
      </c>
      <c r="AE2469" s="443">
        <f t="shared" si="2289"/>
        <v>0</v>
      </c>
      <c r="AF2469" s="439">
        <f t="shared" si="2289"/>
        <v>0</v>
      </c>
      <c r="AG2469" s="439">
        <f t="shared" si="2289"/>
        <v>0</v>
      </c>
      <c r="AH2469" s="439">
        <f t="shared" si="2289"/>
        <v>0</v>
      </c>
      <c r="AI2469" s="440">
        <f t="shared" si="2289"/>
        <v>0</v>
      </c>
      <c r="AJ2469" s="443">
        <f t="shared" si="2289"/>
        <v>0</v>
      </c>
      <c r="AK2469" s="439">
        <f t="shared" si="2289"/>
        <v>0</v>
      </c>
      <c r="AL2469" s="439">
        <f t="shared" si="2289"/>
        <v>0</v>
      </c>
      <c r="AM2469" s="439">
        <f t="shared" si="2289"/>
        <v>0</v>
      </c>
      <c r="AN2469" s="440">
        <f t="shared" si="2289"/>
        <v>0</v>
      </c>
    </row>
    <row r="2470" spans="1:40" outlineLevel="2">
      <c r="A2470" s="882">
        <f>ROW()</f>
        <v>2470</v>
      </c>
      <c r="B2470" s="453"/>
      <c r="D2470" s="452" t="s">
        <v>81</v>
      </c>
      <c r="H2470" s="458"/>
      <c r="I2470" s="458"/>
      <c r="J2470" s="459"/>
      <c r="K2470" s="458"/>
      <c r="L2470" s="458"/>
      <c r="M2470" s="458"/>
      <c r="N2470" s="458"/>
      <c r="O2470" s="459"/>
      <c r="P2470" s="458"/>
      <c r="Q2470" s="458"/>
      <c r="R2470" s="458"/>
      <c r="S2470" s="463"/>
      <c r="T2470" s="439"/>
      <c r="U2470" s="439">
        <f t="shared" ref="U2470:AN2470" si="2290">U2380+U2398+U2416+U2434 + U2452</f>
        <v>0</v>
      </c>
      <c r="V2470" s="439">
        <f t="shared" si="2290"/>
        <v>0</v>
      </c>
      <c r="W2470" s="439">
        <f t="shared" si="2290"/>
        <v>0</v>
      </c>
      <c r="X2470" s="440">
        <f t="shared" si="2290"/>
        <v>0</v>
      </c>
      <c r="Y2470" s="443">
        <f t="shared" si="2290"/>
        <v>0</v>
      </c>
      <c r="Z2470" s="439">
        <f t="shared" si="2290"/>
        <v>0</v>
      </c>
      <c r="AA2470" s="439">
        <f t="shared" si="2290"/>
        <v>0</v>
      </c>
      <c r="AB2470" s="439">
        <f t="shared" si="2290"/>
        <v>0</v>
      </c>
      <c r="AC2470" s="439">
        <f t="shared" si="2290"/>
        <v>0</v>
      </c>
      <c r="AD2470" s="440">
        <f t="shared" si="2290"/>
        <v>0</v>
      </c>
      <c r="AE2470" s="443">
        <f t="shared" si="2290"/>
        <v>0</v>
      </c>
      <c r="AF2470" s="439">
        <f t="shared" si="2290"/>
        <v>0</v>
      </c>
      <c r="AG2470" s="439">
        <f t="shared" si="2290"/>
        <v>0</v>
      </c>
      <c r="AH2470" s="439">
        <f t="shared" si="2290"/>
        <v>0</v>
      </c>
      <c r="AI2470" s="440">
        <f t="shared" si="2290"/>
        <v>0</v>
      </c>
      <c r="AJ2470" s="443">
        <f t="shared" si="2290"/>
        <v>0</v>
      </c>
      <c r="AK2470" s="439">
        <f t="shared" si="2290"/>
        <v>0</v>
      </c>
      <c r="AL2470" s="439">
        <f t="shared" si="2290"/>
        <v>0</v>
      </c>
      <c r="AM2470" s="439">
        <f t="shared" si="2290"/>
        <v>0</v>
      </c>
      <c r="AN2470" s="440">
        <f t="shared" si="2290"/>
        <v>0</v>
      </c>
    </row>
    <row r="2471" spans="1:40" outlineLevel="2">
      <c r="A2471" s="882">
        <f>ROW()</f>
        <v>2471</v>
      </c>
      <c r="B2471" s="453"/>
      <c r="D2471" s="452" t="s">
        <v>28</v>
      </c>
      <c r="H2471" s="458"/>
      <c r="I2471" s="458"/>
      <c r="J2471" s="459"/>
      <c r="K2471" s="458"/>
      <c r="L2471" s="458"/>
      <c r="M2471" s="458"/>
      <c r="N2471" s="458"/>
      <c r="O2471" s="459"/>
      <c r="P2471" s="458"/>
      <c r="Q2471" s="458"/>
      <c r="R2471" s="458"/>
      <c r="S2471" s="463"/>
      <c r="T2471" s="439"/>
      <c r="U2471" s="439">
        <f t="shared" ref="U2471:AN2471" si="2291">U2381+U2399+U2417+U2435 + U2453</f>
        <v>0</v>
      </c>
      <c r="V2471" s="439">
        <f t="shared" si="2291"/>
        <v>0</v>
      </c>
      <c r="W2471" s="439">
        <f t="shared" si="2291"/>
        <v>0</v>
      </c>
      <c r="X2471" s="440">
        <f t="shared" si="2291"/>
        <v>0</v>
      </c>
      <c r="Y2471" s="443">
        <f t="shared" si="2291"/>
        <v>0</v>
      </c>
      <c r="Z2471" s="439">
        <f t="shared" si="2291"/>
        <v>0</v>
      </c>
      <c r="AA2471" s="439">
        <f t="shared" si="2291"/>
        <v>0</v>
      </c>
      <c r="AB2471" s="439">
        <f t="shared" si="2291"/>
        <v>0</v>
      </c>
      <c r="AC2471" s="439">
        <f t="shared" si="2291"/>
        <v>0</v>
      </c>
      <c r="AD2471" s="440">
        <f t="shared" si="2291"/>
        <v>0</v>
      </c>
      <c r="AE2471" s="443">
        <f t="shared" si="2291"/>
        <v>0</v>
      </c>
      <c r="AF2471" s="439">
        <f t="shared" si="2291"/>
        <v>0</v>
      </c>
      <c r="AG2471" s="439">
        <f t="shared" si="2291"/>
        <v>0</v>
      </c>
      <c r="AH2471" s="439">
        <f t="shared" si="2291"/>
        <v>0</v>
      </c>
      <c r="AI2471" s="440">
        <f t="shared" si="2291"/>
        <v>0</v>
      </c>
      <c r="AJ2471" s="443">
        <f t="shared" si="2291"/>
        <v>0</v>
      </c>
      <c r="AK2471" s="439">
        <f t="shared" si="2291"/>
        <v>0</v>
      </c>
      <c r="AL2471" s="439">
        <f t="shared" si="2291"/>
        <v>0</v>
      </c>
      <c r="AM2471" s="439">
        <f t="shared" si="2291"/>
        <v>0</v>
      </c>
      <c r="AN2471" s="440">
        <f t="shared" si="2291"/>
        <v>0</v>
      </c>
    </row>
    <row r="2472" spans="1:40" outlineLevel="2">
      <c r="A2472" s="882">
        <f>ROW()</f>
        <v>2472</v>
      </c>
      <c r="B2472" s="453"/>
      <c r="D2472" s="456" t="s">
        <v>443</v>
      </c>
      <c r="E2472" s="456"/>
      <c r="F2472" s="456"/>
      <c r="G2472" s="456"/>
      <c r="H2472" s="460"/>
      <c r="I2472" s="460"/>
      <c r="J2472" s="461"/>
      <c r="K2472" s="460"/>
      <c r="L2472" s="460"/>
      <c r="M2472" s="460"/>
      <c r="N2472" s="460"/>
      <c r="O2472" s="461"/>
      <c r="P2472" s="460"/>
      <c r="Q2472" s="460"/>
      <c r="R2472" s="460"/>
      <c r="S2472" s="465"/>
      <c r="T2472" s="441"/>
      <c r="U2472" s="441">
        <f t="shared" ref="U2472:AN2472" si="2292">U2382+U2400+U2418+U2436 + U2454</f>
        <v>0</v>
      </c>
      <c r="V2472" s="441">
        <f t="shared" si="2292"/>
        <v>0</v>
      </c>
      <c r="W2472" s="441">
        <f t="shared" si="2292"/>
        <v>0</v>
      </c>
      <c r="X2472" s="442">
        <f t="shared" si="2292"/>
        <v>0</v>
      </c>
      <c r="Y2472" s="462">
        <f t="shared" si="2292"/>
        <v>0</v>
      </c>
      <c r="Z2472" s="441">
        <f t="shared" si="2292"/>
        <v>0</v>
      </c>
      <c r="AA2472" s="441">
        <f t="shared" si="2292"/>
        <v>0</v>
      </c>
      <c r="AB2472" s="441">
        <f t="shared" si="2292"/>
        <v>0</v>
      </c>
      <c r="AC2472" s="441">
        <f t="shared" si="2292"/>
        <v>0</v>
      </c>
      <c r="AD2472" s="442">
        <f t="shared" si="2292"/>
        <v>0</v>
      </c>
      <c r="AE2472" s="462">
        <f t="shared" si="2292"/>
        <v>0</v>
      </c>
      <c r="AF2472" s="441">
        <f t="shared" si="2292"/>
        <v>0</v>
      </c>
      <c r="AG2472" s="441">
        <f t="shared" si="2292"/>
        <v>0</v>
      </c>
      <c r="AH2472" s="441">
        <f t="shared" si="2292"/>
        <v>0</v>
      </c>
      <c r="AI2472" s="442">
        <f t="shared" si="2292"/>
        <v>0</v>
      </c>
      <c r="AJ2472" s="462">
        <f t="shared" si="2292"/>
        <v>0</v>
      </c>
      <c r="AK2472" s="441">
        <f t="shared" si="2292"/>
        <v>0</v>
      </c>
      <c r="AL2472" s="441">
        <f t="shared" si="2292"/>
        <v>0</v>
      </c>
      <c r="AM2472" s="441">
        <f t="shared" si="2292"/>
        <v>0</v>
      </c>
      <c r="AN2472" s="442">
        <f t="shared" si="2292"/>
        <v>0</v>
      </c>
    </row>
    <row r="2473" spans="1:40" outlineLevel="2">
      <c r="A2473" s="882">
        <f>ROW()</f>
        <v>2473</v>
      </c>
      <c r="B2473" s="453"/>
      <c r="D2473" s="452" t="s">
        <v>24</v>
      </c>
      <c r="H2473" s="458"/>
      <c r="I2473" s="458"/>
      <c r="J2473" s="459"/>
      <c r="K2473" s="458"/>
      <c r="L2473" s="458"/>
      <c r="M2473" s="458"/>
      <c r="N2473" s="458"/>
      <c r="O2473" s="459"/>
      <c r="P2473" s="458"/>
      <c r="Q2473" s="458"/>
      <c r="R2473" s="458"/>
      <c r="S2473" s="463"/>
      <c r="T2473" s="439"/>
      <c r="U2473" s="439">
        <f t="shared" ref="U2473:AN2473" si="2293">SUM(U2457:U2472)</f>
        <v>53.228477303998183</v>
      </c>
      <c r="V2473" s="439">
        <f t="shared" si="2293"/>
        <v>50.144177924506906</v>
      </c>
      <c r="W2473" s="439">
        <f t="shared" si="2293"/>
        <v>47.059878545015621</v>
      </c>
      <c r="X2473" s="440">
        <f t="shared" si="2293"/>
        <v>43.97557916552433</v>
      </c>
      <c r="Y2473" s="443">
        <f t="shared" si="2293"/>
        <v>42.847637921874046</v>
      </c>
      <c r="Z2473" s="439">
        <f t="shared" si="2293"/>
        <v>40.591755434573493</v>
      </c>
      <c r="AA2473" s="439">
        <f t="shared" si="2293"/>
        <v>38.730841872590709</v>
      </c>
      <c r="AB2473" s="439">
        <f t="shared" si="2293"/>
        <v>37.264897235925694</v>
      </c>
      <c r="AC2473" s="439">
        <f t="shared" si="2293"/>
        <v>35.798952599260687</v>
      </c>
      <c r="AD2473" s="440">
        <f t="shared" si="2293"/>
        <v>34.333007962595687</v>
      </c>
      <c r="AE2473" s="443">
        <f t="shared" si="2293"/>
        <v>32.876458334706477</v>
      </c>
      <c r="AF2473" s="439">
        <f t="shared" si="2293"/>
        <v>31.466835074365413</v>
      </c>
      <c r="AG2473" s="439">
        <f t="shared" si="2293"/>
        <v>30.104138181572466</v>
      </c>
      <c r="AH2473" s="439">
        <f t="shared" si="2293"/>
        <v>28.741441288779527</v>
      </c>
      <c r="AI2473" s="440">
        <f t="shared" si="2293"/>
        <v>27.37874439598658</v>
      </c>
      <c r="AJ2473" s="443">
        <f t="shared" si="2293"/>
        <v>26.003195985181847</v>
      </c>
      <c r="AK2473" s="439">
        <f t="shared" si="2293"/>
        <v>24.628555625074092</v>
      </c>
      <c r="AL2473" s="439">
        <f t="shared" si="2293"/>
        <v>23.253915264966345</v>
      </c>
      <c r="AM2473" s="439">
        <f t="shared" si="2293"/>
        <v>21.87927490485859</v>
      </c>
      <c r="AN2473" s="440">
        <f t="shared" si="2293"/>
        <v>20.504634544750843</v>
      </c>
    </row>
    <row r="2474" spans="1:40">
      <c r="A2474" s="884" t="str">
        <f>"2012 (Jul-11 to Jun-12) Capex Account [m$"&amp;Input!$G$43&amp;"]"</f>
        <v>2012 (Jul-11 to Jun-12) Capex Account [m$31/12/2023]</v>
      </c>
      <c r="B2474" s="885"/>
      <c r="C2474" s="886"/>
      <c r="D2474" s="885"/>
      <c r="E2474" s="885"/>
      <c r="F2474" s="885"/>
      <c r="G2474" s="25"/>
      <c r="H2474" s="885"/>
      <c r="I2474" s="25"/>
      <c r="J2474" s="323"/>
      <c r="K2474" s="25"/>
      <c r="L2474" s="25"/>
      <c r="M2474" s="25"/>
      <c r="N2474" s="25"/>
      <c r="O2474" s="323"/>
      <c r="P2474" s="25"/>
      <c r="Q2474" s="25"/>
      <c r="R2474" s="25"/>
      <c r="S2474" s="318"/>
      <c r="T2474" s="25"/>
      <c r="U2474" s="25"/>
      <c r="V2474" s="25"/>
      <c r="W2474" s="25"/>
      <c r="X2474" s="318"/>
      <c r="Y2474" s="323"/>
      <c r="Z2474" s="25"/>
      <c r="AA2474" s="25"/>
      <c r="AB2474" s="25"/>
      <c r="AC2474" s="25"/>
      <c r="AD2474" s="318"/>
      <c r="AE2474" s="323"/>
      <c r="AF2474" s="25"/>
      <c r="AG2474" s="25"/>
      <c r="AH2474" s="25"/>
      <c r="AI2474" s="318"/>
      <c r="AJ2474" s="323"/>
      <c r="AK2474" s="25"/>
      <c r="AL2474" s="25"/>
      <c r="AM2474" s="25"/>
      <c r="AN2474" s="318"/>
    </row>
    <row r="2475" spans="1:40" outlineLevel="1">
      <c r="A2475" s="732" t="s">
        <v>26</v>
      </c>
      <c r="B2475" s="733"/>
      <c r="C2475" s="881"/>
      <c r="D2475" s="733"/>
      <c r="E2475" s="733"/>
      <c r="F2475" s="733"/>
      <c r="G2475" s="730"/>
      <c r="H2475" s="733"/>
      <c r="I2475" s="730"/>
      <c r="J2475" s="729"/>
      <c r="K2475" s="730"/>
      <c r="L2475" s="730"/>
      <c r="M2475" s="730"/>
      <c r="N2475" s="730"/>
      <c r="O2475" s="729"/>
      <c r="P2475" s="730"/>
      <c r="Q2475" s="730"/>
      <c r="R2475" s="730"/>
      <c r="S2475" s="731"/>
      <c r="T2475" s="730"/>
      <c r="U2475" s="730"/>
      <c r="V2475" s="730"/>
      <c r="W2475" s="730"/>
      <c r="X2475" s="731"/>
      <c r="Y2475" s="729"/>
      <c r="Z2475" s="730"/>
      <c r="AA2475" s="730"/>
      <c r="AB2475" s="730"/>
      <c r="AC2475" s="730"/>
      <c r="AD2475" s="731"/>
      <c r="AE2475" s="729"/>
      <c r="AF2475" s="730"/>
      <c r="AG2475" s="730"/>
      <c r="AH2475" s="730"/>
      <c r="AI2475" s="731"/>
      <c r="AJ2475" s="729"/>
      <c r="AK2475" s="730"/>
      <c r="AL2475" s="730"/>
      <c r="AM2475" s="730"/>
      <c r="AN2475" s="731"/>
    </row>
    <row r="2476" spans="1:40" outlineLevel="2">
      <c r="A2476" s="882">
        <f>ROW()</f>
        <v>2476</v>
      </c>
      <c r="B2476" s="453"/>
      <c r="D2476" s="452" t="s">
        <v>300</v>
      </c>
      <c r="H2476" s="458"/>
      <c r="I2476" s="458"/>
      <c r="J2476" s="459"/>
      <c r="K2476" s="458"/>
      <c r="L2476" s="458"/>
      <c r="M2476" s="458"/>
      <c r="N2476" s="458"/>
      <c r="O2476" s="459"/>
      <c r="P2476" s="458"/>
      <c r="Q2476" s="458"/>
      <c r="R2476" s="458"/>
      <c r="S2476" s="463"/>
      <c r="T2476" s="458"/>
      <c r="U2476" s="458"/>
      <c r="V2476" s="458"/>
      <c r="W2476" s="169">
        <f>Input!$J$58</f>
        <v>120</v>
      </c>
      <c r="X2476" s="449">
        <f t="shared" ref="X2476" si="2294">(W2476-W$9)*(W2476&gt;X$9)</f>
        <v>119</v>
      </c>
      <c r="Y2476" s="342">
        <f>IF(X2476=0,0,MAX(Input!Y$58-(Input!J$58-X2476)-1,0))</f>
        <v>78</v>
      </c>
      <c r="Z2476" s="448">
        <f t="shared" ref="Z2476:AI2476" si="2295">(Y2476-Y$9)*(Y2476&gt;Z$9)</f>
        <v>77.5</v>
      </c>
      <c r="AA2476" s="448">
        <f t="shared" si="2295"/>
        <v>76.5</v>
      </c>
      <c r="AB2476" s="448">
        <f t="shared" si="2295"/>
        <v>75.5</v>
      </c>
      <c r="AC2476" s="448">
        <f t="shared" si="2295"/>
        <v>74.5</v>
      </c>
      <c r="AD2476" s="449">
        <f t="shared" si="2295"/>
        <v>73.5</v>
      </c>
      <c r="AE2476" s="464">
        <f t="shared" si="2295"/>
        <v>72.5</v>
      </c>
      <c r="AF2476" s="448">
        <f t="shared" si="2295"/>
        <v>71.5</v>
      </c>
      <c r="AG2476" s="448">
        <f t="shared" si="2295"/>
        <v>70.5</v>
      </c>
      <c r="AH2476" s="448">
        <f t="shared" si="2295"/>
        <v>69.5</v>
      </c>
      <c r="AI2476" s="449">
        <f t="shared" si="2295"/>
        <v>68.5</v>
      </c>
      <c r="AJ2476" s="464">
        <f t="shared" ref="AJ2476:AJ2491" si="2296">(AI2476-AI$9)*(AI2476&gt;AJ$9)</f>
        <v>67.5</v>
      </c>
      <c r="AK2476" s="448">
        <f t="shared" ref="AK2476:AK2491" si="2297">(AJ2476-AJ$9)*(AJ2476&gt;AK$9)</f>
        <v>66.5</v>
      </c>
      <c r="AL2476" s="448">
        <f t="shared" ref="AL2476:AL2491" si="2298">(AK2476-AK$9)*(AK2476&gt;AL$9)</f>
        <v>65.5</v>
      </c>
      <c r="AM2476" s="448">
        <f t="shared" ref="AM2476:AM2491" si="2299">(AL2476-AL$9)*(AL2476&gt;AM$9)</f>
        <v>64.5</v>
      </c>
      <c r="AN2476" s="449">
        <f t="shared" ref="AN2476:AN2491" si="2300">(AM2476-AM$9)*(AM2476&gt;AN$9)</f>
        <v>63.5</v>
      </c>
    </row>
    <row r="2477" spans="1:40" outlineLevel="2">
      <c r="A2477" s="882">
        <f>ROW()</f>
        <v>2477</v>
      </c>
      <c r="B2477" s="453"/>
      <c r="D2477" s="452" t="s">
        <v>301</v>
      </c>
      <c r="H2477" s="458"/>
      <c r="I2477" s="458"/>
      <c r="J2477" s="459"/>
      <c r="K2477" s="458"/>
      <c r="L2477" s="458"/>
      <c r="M2477" s="458"/>
      <c r="N2477" s="458"/>
      <c r="O2477" s="459"/>
      <c r="P2477" s="458"/>
      <c r="Q2477" s="458"/>
      <c r="R2477" s="458"/>
      <c r="S2477" s="463"/>
      <c r="T2477" s="458"/>
      <c r="U2477" s="458"/>
      <c r="V2477" s="458"/>
      <c r="W2477" s="169">
        <f>Input!$J$59</f>
        <v>120</v>
      </c>
      <c r="X2477" s="449">
        <f t="shared" ref="X2477" si="2301">(W2477-W$9)*(W2477&gt;X$9)</f>
        <v>119</v>
      </c>
      <c r="Y2477" s="342">
        <f>IF(X2477=0,0,MAX(Input!Y$59-(Input!J$59-X2477)-1,0))</f>
        <v>58</v>
      </c>
      <c r="Z2477" s="448">
        <f t="shared" ref="Z2477:AI2477" si="2302">(Y2477-Y$9)*(Y2477&gt;Z$9)</f>
        <v>57.5</v>
      </c>
      <c r="AA2477" s="448">
        <f t="shared" si="2302"/>
        <v>56.5</v>
      </c>
      <c r="AB2477" s="448">
        <f t="shared" si="2302"/>
        <v>55.5</v>
      </c>
      <c r="AC2477" s="448">
        <f t="shared" si="2302"/>
        <v>54.5</v>
      </c>
      <c r="AD2477" s="449">
        <f t="shared" si="2302"/>
        <v>53.5</v>
      </c>
      <c r="AE2477" s="464">
        <f t="shared" si="2302"/>
        <v>52.5</v>
      </c>
      <c r="AF2477" s="448">
        <f t="shared" si="2302"/>
        <v>51.5</v>
      </c>
      <c r="AG2477" s="448">
        <f t="shared" si="2302"/>
        <v>50.5</v>
      </c>
      <c r="AH2477" s="448">
        <f t="shared" si="2302"/>
        <v>49.5</v>
      </c>
      <c r="AI2477" s="449">
        <f t="shared" si="2302"/>
        <v>48.5</v>
      </c>
      <c r="AJ2477" s="464">
        <f t="shared" si="2296"/>
        <v>47.5</v>
      </c>
      <c r="AK2477" s="448">
        <f t="shared" si="2297"/>
        <v>46.5</v>
      </c>
      <c r="AL2477" s="448">
        <f t="shared" si="2298"/>
        <v>45.5</v>
      </c>
      <c r="AM2477" s="448">
        <f t="shared" si="2299"/>
        <v>44.5</v>
      </c>
      <c r="AN2477" s="449">
        <f t="shared" si="2300"/>
        <v>43.5</v>
      </c>
    </row>
    <row r="2478" spans="1:40" outlineLevel="2">
      <c r="A2478" s="882">
        <f>ROW()</f>
        <v>2478</v>
      </c>
      <c r="B2478" s="453"/>
      <c r="D2478" s="452" t="s">
        <v>29</v>
      </c>
      <c r="H2478" s="458"/>
      <c r="I2478" s="458"/>
      <c r="J2478" s="459"/>
      <c r="K2478" s="458"/>
      <c r="L2478" s="458"/>
      <c r="M2478" s="458"/>
      <c r="N2478" s="458"/>
      <c r="O2478" s="459"/>
      <c r="P2478" s="458"/>
      <c r="Q2478" s="458"/>
      <c r="R2478" s="458"/>
      <c r="S2478" s="463"/>
      <c r="T2478" s="458"/>
      <c r="U2478" s="458"/>
      <c r="V2478" s="458"/>
      <c r="W2478" s="169">
        <f>Input!$J$60</f>
        <v>60</v>
      </c>
      <c r="X2478" s="449">
        <f t="shared" ref="X2478" si="2303">(W2478-W$9)*(W2478&gt;X$9)</f>
        <v>59</v>
      </c>
      <c r="Y2478" s="342">
        <f>IF(X2478=0,0,MAX(Input!Y$60-(Input!J$60-X2478)-1,0))</f>
        <v>58</v>
      </c>
      <c r="Z2478" s="448">
        <f t="shared" ref="Z2478:AI2478" si="2304">(Y2478-Y$9)*(Y2478&gt;Z$9)</f>
        <v>57.5</v>
      </c>
      <c r="AA2478" s="448">
        <f t="shared" si="2304"/>
        <v>56.5</v>
      </c>
      <c r="AB2478" s="448">
        <f t="shared" si="2304"/>
        <v>55.5</v>
      </c>
      <c r="AC2478" s="448">
        <f t="shared" si="2304"/>
        <v>54.5</v>
      </c>
      <c r="AD2478" s="449">
        <f t="shared" si="2304"/>
        <v>53.5</v>
      </c>
      <c r="AE2478" s="464">
        <f t="shared" si="2304"/>
        <v>52.5</v>
      </c>
      <c r="AF2478" s="448">
        <f t="shared" si="2304"/>
        <v>51.5</v>
      </c>
      <c r="AG2478" s="448">
        <f t="shared" si="2304"/>
        <v>50.5</v>
      </c>
      <c r="AH2478" s="448">
        <f t="shared" si="2304"/>
        <v>49.5</v>
      </c>
      <c r="AI2478" s="449">
        <f t="shared" si="2304"/>
        <v>48.5</v>
      </c>
      <c r="AJ2478" s="464">
        <f t="shared" si="2296"/>
        <v>47.5</v>
      </c>
      <c r="AK2478" s="448">
        <f t="shared" si="2297"/>
        <v>46.5</v>
      </c>
      <c r="AL2478" s="448">
        <f t="shared" si="2298"/>
        <v>45.5</v>
      </c>
      <c r="AM2478" s="448">
        <f t="shared" si="2299"/>
        <v>44.5</v>
      </c>
      <c r="AN2478" s="449">
        <f t="shared" si="2300"/>
        <v>43.5</v>
      </c>
    </row>
    <row r="2479" spans="1:40" outlineLevel="2">
      <c r="A2479" s="882">
        <f>ROW()</f>
        <v>2479</v>
      </c>
      <c r="B2479" s="453"/>
      <c r="D2479" s="452" t="s">
        <v>30</v>
      </c>
      <c r="H2479" s="458"/>
      <c r="I2479" s="458"/>
      <c r="J2479" s="459"/>
      <c r="K2479" s="458"/>
      <c r="L2479" s="458"/>
      <c r="M2479" s="458"/>
      <c r="N2479" s="458"/>
      <c r="O2479" s="459"/>
      <c r="P2479" s="458"/>
      <c r="Q2479" s="458"/>
      <c r="R2479" s="458"/>
      <c r="S2479" s="463"/>
      <c r="T2479" s="458"/>
      <c r="U2479" s="458"/>
      <c r="V2479" s="458"/>
      <c r="W2479" s="169">
        <f>Input!$J$61</f>
        <v>60</v>
      </c>
      <c r="X2479" s="449">
        <f t="shared" ref="X2479" si="2305">(W2479-W$9)*(W2479&gt;X$9)</f>
        <v>59</v>
      </c>
      <c r="Y2479" s="342">
        <f>IF(X2479=0,0,MAX(Input!Y$61-(Input!J$61-X2479)-1,0))</f>
        <v>58</v>
      </c>
      <c r="Z2479" s="448">
        <f t="shared" ref="Z2479:AI2479" si="2306">(Y2479-Y$9)*(Y2479&gt;Z$9)</f>
        <v>57.5</v>
      </c>
      <c r="AA2479" s="448">
        <f t="shared" si="2306"/>
        <v>56.5</v>
      </c>
      <c r="AB2479" s="448">
        <f t="shared" si="2306"/>
        <v>55.5</v>
      </c>
      <c r="AC2479" s="448">
        <f t="shared" si="2306"/>
        <v>54.5</v>
      </c>
      <c r="AD2479" s="449">
        <f t="shared" si="2306"/>
        <v>53.5</v>
      </c>
      <c r="AE2479" s="464">
        <f t="shared" si="2306"/>
        <v>52.5</v>
      </c>
      <c r="AF2479" s="448">
        <f t="shared" si="2306"/>
        <v>51.5</v>
      </c>
      <c r="AG2479" s="448">
        <f t="shared" si="2306"/>
        <v>50.5</v>
      </c>
      <c r="AH2479" s="448">
        <f t="shared" si="2306"/>
        <v>49.5</v>
      </c>
      <c r="AI2479" s="449">
        <f t="shared" si="2306"/>
        <v>48.5</v>
      </c>
      <c r="AJ2479" s="464">
        <f t="shared" si="2296"/>
        <v>47.5</v>
      </c>
      <c r="AK2479" s="448">
        <f t="shared" si="2297"/>
        <v>46.5</v>
      </c>
      <c r="AL2479" s="448">
        <f t="shared" si="2298"/>
        <v>45.5</v>
      </c>
      <c r="AM2479" s="448">
        <f t="shared" si="2299"/>
        <v>44.5</v>
      </c>
      <c r="AN2479" s="449">
        <f t="shared" si="2300"/>
        <v>43.5</v>
      </c>
    </row>
    <row r="2480" spans="1:40" outlineLevel="2">
      <c r="A2480" s="882">
        <f>ROW()</f>
        <v>2480</v>
      </c>
      <c r="B2480" s="453"/>
      <c r="D2480" s="452" t="s">
        <v>31</v>
      </c>
      <c r="H2480" s="458"/>
      <c r="I2480" s="458"/>
      <c r="J2480" s="459"/>
      <c r="K2480" s="458"/>
      <c r="L2480" s="458"/>
      <c r="M2480" s="458"/>
      <c r="N2480" s="458"/>
      <c r="O2480" s="459"/>
      <c r="P2480" s="458"/>
      <c r="Q2480" s="458"/>
      <c r="R2480" s="458"/>
      <c r="S2480" s="463"/>
      <c r="T2480" s="458"/>
      <c r="U2480" s="458"/>
      <c r="V2480" s="458"/>
      <c r="W2480" s="169">
        <f>Input!$J$62</f>
        <v>60</v>
      </c>
      <c r="X2480" s="449">
        <f t="shared" ref="X2480" si="2307">(W2480-W$9)*(W2480&gt;X$9)</f>
        <v>59</v>
      </c>
      <c r="Y2480" s="342">
        <f>IF(X2480=0,0,MAX(Input!Y$62-(Input!J$62-X2480)-1,0))</f>
        <v>58</v>
      </c>
      <c r="Z2480" s="448">
        <f t="shared" ref="Z2480:AI2480" si="2308">(Y2480-Y$9)*(Y2480&gt;Z$9)</f>
        <v>57.5</v>
      </c>
      <c r="AA2480" s="448">
        <f t="shared" si="2308"/>
        <v>56.5</v>
      </c>
      <c r="AB2480" s="448">
        <f t="shared" si="2308"/>
        <v>55.5</v>
      </c>
      <c r="AC2480" s="448">
        <f t="shared" si="2308"/>
        <v>54.5</v>
      </c>
      <c r="AD2480" s="449">
        <f t="shared" si="2308"/>
        <v>53.5</v>
      </c>
      <c r="AE2480" s="464">
        <f t="shared" si="2308"/>
        <v>52.5</v>
      </c>
      <c r="AF2480" s="448">
        <f t="shared" si="2308"/>
        <v>51.5</v>
      </c>
      <c r="AG2480" s="448">
        <f t="shared" si="2308"/>
        <v>50.5</v>
      </c>
      <c r="AH2480" s="448">
        <f t="shared" si="2308"/>
        <v>49.5</v>
      </c>
      <c r="AI2480" s="449">
        <f t="shared" si="2308"/>
        <v>48.5</v>
      </c>
      <c r="AJ2480" s="464">
        <f t="shared" si="2296"/>
        <v>47.5</v>
      </c>
      <c r="AK2480" s="448">
        <f t="shared" si="2297"/>
        <v>46.5</v>
      </c>
      <c r="AL2480" s="448">
        <f t="shared" si="2298"/>
        <v>45.5</v>
      </c>
      <c r="AM2480" s="448">
        <f t="shared" si="2299"/>
        <v>44.5</v>
      </c>
      <c r="AN2480" s="449">
        <f t="shared" si="2300"/>
        <v>43.5</v>
      </c>
    </row>
    <row r="2481" spans="1:40" outlineLevel="2">
      <c r="A2481" s="882">
        <f>ROW()</f>
        <v>2481</v>
      </c>
      <c r="B2481" s="453"/>
      <c r="D2481" s="452" t="s">
        <v>32</v>
      </c>
      <c r="H2481" s="458"/>
      <c r="I2481" s="458"/>
      <c r="J2481" s="459"/>
      <c r="K2481" s="458"/>
      <c r="L2481" s="458"/>
      <c r="M2481" s="458"/>
      <c r="N2481" s="458"/>
      <c r="O2481" s="459"/>
      <c r="P2481" s="458"/>
      <c r="Q2481" s="458"/>
      <c r="R2481" s="458"/>
      <c r="S2481" s="463"/>
      <c r="T2481" s="458"/>
      <c r="U2481" s="458"/>
      <c r="V2481" s="458"/>
      <c r="W2481" s="169">
        <f>Input!$J$63</f>
        <v>40</v>
      </c>
      <c r="X2481" s="449">
        <f t="shared" ref="X2481" si="2309">(W2481-W$9)*(W2481&gt;X$9)</f>
        <v>39</v>
      </c>
      <c r="Y2481" s="342">
        <f>IF(X2481=0,0,MAX(Input!Y$63-(Input!J$63-X2481)-1,0))</f>
        <v>38</v>
      </c>
      <c r="Z2481" s="448">
        <f t="shared" ref="Z2481:AI2481" si="2310">(Y2481-Y$9)*(Y2481&gt;Z$9)</f>
        <v>37.5</v>
      </c>
      <c r="AA2481" s="448">
        <f t="shared" si="2310"/>
        <v>36.5</v>
      </c>
      <c r="AB2481" s="448">
        <f t="shared" si="2310"/>
        <v>35.5</v>
      </c>
      <c r="AC2481" s="448">
        <f t="shared" si="2310"/>
        <v>34.5</v>
      </c>
      <c r="AD2481" s="449">
        <f t="shared" si="2310"/>
        <v>33.5</v>
      </c>
      <c r="AE2481" s="464">
        <f t="shared" si="2310"/>
        <v>32.5</v>
      </c>
      <c r="AF2481" s="448">
        <f t="shared" si="2310"/>
        <v>31.5</v>
      </c>
      <c r="AG2481" s="448">
        <f t="shared" si="2310"/>
        <v>30.5</v>
      </c>
      <c r="AH2481" s="448">
        <f t="shared" si="2310"/>
        <v>29.5</v>
      </c>
      <c r="AI2481" s="449">
        <f t="shared" si="2310"/>
        <v>28.5</v>
      </c>
      <c r="AJ2481" s="464">
        <f t="shared" si="2296"/>
        <v>27.5</v>
      </c>
      <c r="AK2481" s="448">
        <f t="shared" si="2297"/>
        <v>26.5</v>
      </c>
      <c r="AL2481" s="448">
        <f t="shared" si="2298"/>
        <v>25.5</v>
      </c>
      <c r="AM2481" s="448">
        <f t="shared" si="2299"/>
        <v>24.5</v>
      </c>
      <c r="AN2481" s="449">
        <f t="shared" si="2300"/>
        <v>23.5</v>
      </c>
    </row>
    <row r="2482" spans="1:40" outlineLevel="2">
      <c r="A2482" s="882">
        <f>ROW()</f>
        <v>2482</v>
      </c>
      <c r="B2482" s="453"/>
      <c r="D2482" s="452" t="s">
        <v>33</v>
      </c>
      <c r="H2482" s="458"/>
      <c r="I2482" s="458"/>
      <c r="J2482" s="459"/>
      <c r="K2482" s="458"/>
      <c r="L2482" s="458"/>
      <c r="M2482" s="458"/>
      <c r="N2482" s="458"/>
      <c r="O2482" s="459"/>
      <c r="P2482" s="458"/>
      <c r="Q2482" s="458"/>
      <c r="R2482" s="458"/>
      <c r="S2482" s="463"/>
      <c r="T2482" s="458"/>
      <c r="U2482" s="458"/>
      <c r="V2482" s="458"/>
      <c r="W2482" s="169">
        <f>Input!$J$64</f>
        <v>40</v>
      </c>
      <c r="X2482" s="449">
        <f t="shared" ref="X2482" si="2311">(W2482-W$9)*(W2482&gt;X$9)</f>
        <v>39</v>
      </c>
      <c r="Y2482" s="342">
        <f>IF(X2482=0,0,MAX(Input!Y$64-(Input!J$64-X2482)-1,0))</f>
        <v>38</v>
      </c>
      <c r="Z2482" s="448">
        <f t="shared" ref="Z2482:AI2482" si="2312">(Y2482-Y$9)*(Y2482&gt;Z$9)</f>
        <v>37.5</v>
      </c>
      <c r="AA2482" s="448">
        <f t="shared" si="2312"/>
        <v>36.5</v>
      </c>
      <c r="AB2482" s="448">
        <f t="shared" si="2312"/>
        <v>35.5</v>
      </c>
      <c r="AC2482" s="448">
        <f t="shared" si="2312"/>
        <v>34.5</v>
      </c>
      <c r="AD2482" s="449">
        <f t="shared" si="2312"/>
        <v>33.5</v>
      </c>
      <c r="AE2482" s="464">
        <f t="shared" si="2312"/>
        <v>32.5</v>
      </c>
      <c r="AF2482" s="448">
        <f t="shared" si="2312"/>
        <v>31.5</v>
      </c>
      <c r="AG2482" s="448">
        <f t="shared" si="2312"/>
        <v>30.5</v>
      </c>
      <c r="AH2482" s="448">
        <f t="shared" si="2312"/>
        <v>29.5</v>
      </c>
      <c r="AI2482" s="449">
        <f t="shared" si="2312"/>
        <v>28.5</v>
      </c>
      <c r="AJ2482" s="464">
        <f t="shared" si="2296"/>
        <v>27.5</v>
      </c>
      <c r="AK2482" s="448">
        <f t="shared" si="2297"/>
        <v>26.5</v>
      </c>
      <c r="AL2482" s="448">
        <f t="shared" si="2298"/>
        <v>25.5</v>
      </c>
      <c r="AM2482" s="448">
        <f t="shared" si="2299"/>
        <v>24.5</v>
      </c>
      <c r="AN2482" s="449">
        <f t="shared" si="2300"/>
        <v>23.5</v>
      </c>
    </row>
    <row r="2483" spans="1:40" outlineLevel="2">
      <c r="A2483" s="882">
        <f>ROW()</f>
        <v>2483</v>
      </c>
      <c r="B2483" s="453"/>
      <c r="D2483" s="452" t="s">
        <v>27</v>
      </c>
      <c r="H2483" s="458"/>
      <c r="I2483" s="458"/>
      <c r="J2483" s="459"/>
      <c r="K2483" s="458"/>
      <c r="L2483" s="458"/>
      <c r="M2483" s="458"/>
      <c r="N2483" s="458"/>
      <c r="O2483" s="459"/>
      <c r="P2483" s="458"/>
      <c r="Q2483" s="458"/>
      <c r="R2483" s="458"/>
      <c r="S2483" s="463"/>
      <c r="T2483" s="458"/>
      <c r="U2483" s="458"/>
      <c r="V2483" s="458"/>
      <c r="W2483" s="169">
        <f>Input!$J$65</f>
        <v>40</v>
      </c>
      <c r="X2483" s="449">
        <f t="shared" ref="X2483" si="2313">(W2483-W$9)*(W2483&gt;X$9)</f>
        <v>39</v>
      </c>
      <c r="Y2483" s="342">
        <f>IF(X2483=0,0,MAX(Input!Y$65-(Input!J$65-X2483)-1,0))</f>
        <v>38</v>
      </c>
      <c r="Z2483" s="448">
        <f t="shared" ref="Z2483:AI2483" si="2314">(Y2483-Y$9)*(Y2483&gt;Z$9)</f>
        <v>37.5</v>
      </c>
      <c r="AA2483" s="448">
        <f t="shared" si="2314"/>
        <v>36.5</v>
      </c>
      <c r="AB2483" s="448">
        <f t="shared" si="2314"/>
        <v>35.5</v>
      </c>
      <c r="AC2483" s="448">
        <f t="shared" si="2314"/>
        <v>34.5</v>
      </c>
      <c r="AD2483" s="449">
        <f t="shared" si="2314"/>
        <v>33.5</v>
      </c>
      <c r="AE2483" s="464">
        <f t="shared" si="2314"/>
        <v>32.5</v>
      </c>
      <c r="AF2483" s="448">
        <f t="shared" si="2314"/>
        <v>31.5</v>
      </c>
      <c r="AG2483" s="448">
        <f t="shared" si="2314"/>
        <v>30.5</v>
      </c>
      <c r="AH2483" s="448">
        <f t="shared" si="2314"/>
        <v>29.5</v>
      </c>
      <c r="AI2483" s="449">
        <f t="shared" si="2314"/>
        <v>28.5</v>
      </c>
      <c r="AJ2483" s="464">
        <f t="shared" si="2296"/>
        <v>27.5</v>
      </c>
      <c r="AK2483" s="448">
        <f t="shared" si="2297"/>
        <v>26.5</v>
      </c>
      <c r="AL2483" s="448">
        <f t="shared" si="2298"/>
        <v>25.5</v>
      </c>
      <c r="AM2483" s="448">
        <f t="shared" si="2299"/>
        <v>24.5</v>
      </c>
      <c r="AN2483" s="449">
        <f t="shared" si="2300"/>
        <v>23.5</v>
      </c>
    </row>
    <row r="2484" spans="1:40" outlineLevel="2">
      <c r="A2484" s="882">
        <f>ROW()</f>
        <v>2484</v>
      </c>
      <c r="B2484" s="453"/>
      <c r="D2484" s="452" t="s">
        <v>34</v>
      </c>
      <c r="H2484" s="458"/>
      <c r="I2484" s="458"/>
      <c r="J2484" s="459"/>
      <c r="K2484" s="458"/>
      <c r="L2484" s="458"/>
      <c r="M2484" s="458"/>
      <c r="N2484" s="458"/>
      <c r="O2484" s="459"/>
      <c r="P2484" s="458"/>
      <c r="Q2484" s="458"/>
      <c r="R2484" s="458"/>
      <c r="S2484" s="463"/>
      <c r="T2484" s="458"/>
      <c r="U2484" s="458"/>
      <c r="V2484" s="458"/>
      <c r="W2484" s="169">
        <f>Input!$J$66</f>
        <v>25</v>
      </c>
      <c r="X2484" s="449">
        <f t="shared" ref="X2484" si="2315">(W2484-W$9)*(W2484&gt;X$9)</f>
        <v>24</v>
      </c>
      <c r="Y2484" s="342">
        <f>IF(X2484=0,0,MAX(Input!Y$66-(Input!J$66-X2484)-1,0))</f>
        <v>23</v>
      </c>
      <c r="Z2484" s="448">
        <f t="shared" ref="Z2484:AI2484" si="2316">(Y2484-Y$9)*(Y2484&gt;Z$9)</f>
        <v>22.5</v>
      </c>
      <c r="AA2484" s="448">
        <f t="shared" si="2316"/>
        <v>21.5</v>
      </c>
      <c r="AB2484" s="448">
        <f t="shared" si="2316"/>
        <v>20.5</v>
      </c>
      <c r="AC2484" s="448">
        <f t="shared" si="2316"/>
        <v>19.5</v>
      </c>
      <c r="AD2484" s="449">
        <f t="shared" si="2316"/>
        <v>18.5</v>
      </c>
      <c r="AE2484" s="464">
        <f t="shared" si="2316"/>
        <v>17.5</v>
      </c>
      <c r="AF2484" s="448">
        <f t="shared" si="2316"/>
        <v>16.5</v>
      </c>
      <c r="AG2484" s="448">
        <f t="shared" si="2316"/>
        <v>15.5</v>
      </c>
      <c r="AH2484" s="448">
        <f t="shared" si="2316"/>
        <v>14.5</v>
      </c>
      <c r="AI2484" s="449">
        <f t="shared" si="2316"/>
        <v>13.5</v>
      </c>
      <c r="AJ2484" s="464">
        <f t="shared" si="2296"/>
        <v>12.5</v>
      </c>
      <c r="AK2484" s="448">
        <f t="shared" si="2297"/>
        <v>11.5</v>
      </c>
      <c r="AL2484" s="448">
        <f t="shared" si="2298"/>
        <v>10.5</v>
      </c>
      <c r="AM2484" s="448">
        <f t="shared" si="2299"/>
        <v>9.5</v>
      </c>
      <c r="AN2484" s="449">
        <f t="shared" si="2300"/>
        <v>8.5</v>
      </c>
    </row>
    <row r="2485" spans="1:40" outlineLevel="2">
      <c r="A2485" s="882">
        <f>ROW()</f>
        <v>2485</v>
      </c>
      <c r="B2485" s="453"/>
      <c r="D2485" s="452" t="s">
        <v>35</v>
      </c>
      <c r="H2485" s="458"/>
      <c r="I2485" s="458"/>
      <c r="J2485" s="459"/>
      <c r="K2485" s="458"/>
      <c r="L2485" s="458"/>
      <c r="M2485" s="458"/>
      <c r="N2485" s="458"/>
      <c r="O2485" s="459"/>
      <c r="P2485" s="458"/>
      <c r="Q2485" s="458"/>
      <c r="R2485" s="458"/>
      <c r="S2485" s="463"/>
      <c r="T2485" s="458"/>
      <c r="U2485" s="458"/>
      <c r="V2485" s="458"/>
      <c r="W2485" s="169">
        <f>Input!$J$67</f>
        <v>10</v>
      </c>
      <c r="X2485" s="449">
        <f t="shared" ref="X2485" si="2317">(W2485-W$9)*(W2485&gt;X$9)</f>
        <v>9</v>
      </c>
      <c r="Y2485" s="342">
        <f>IF(X2485=0,0,MAX(Input!Y$67-(Input!J$67-X2485)-1,0))</f>
        <v>8</v>
      </c>
      <c r="Z2485" s="448">
        <f t="shared" ref="Z2485:AI2485" si="2318">(Y2485-Y$9)*(Y2485&gt;Z$9)</f>
        <v>7.5</v>
      </c>
      <c r="AA2485" s="448">
        <f t="shared" si="2318"/>
        <v>6.5</v>
      </c>
      <c r="AB2485" s="448">
        <f t="shared" si="2318"/>
        <v>5.5</v>
      </c>
      <c r="AC2485" s="448">
        <f t="shared" si="2318"/>
        <v>4.5</v>
      </c>
      <c r="AD2485" s="449">
        <f t="shared" si="2318"/>
        <v>3.5</v>
      </c>
      <c r="AE2485" s="464">
        <f t="shared" si="2318"/>
        <v>2.5</v>
      </c>
      <c r="AF2485" s="448">
        <f t="shared" si="2318"/>
        <v>1.5</v>
      </c>
      <c r="AG2485" s="448">
        <f t="shared" si="2318"/>
        <v>0.5</v>
      </c>
      <c r="AH2485" s="448">
        <f t="shared" si="2318"/>
        <v>0</v>
      </c>
      <c r="AI2485" s="449">
        <f t="shared" si="2318"/>
        <v>0</v>
      </c>
      <c r="AJ2485" s="464">
        <f t="shared" si="2296"/>
        <v>0</v>
      </c>
      <c r="AK2485" s="448">
        <f t="shared" si="2297"/>
        <v>0</v>
      </c>
      <c r="AL2485" s="448">
        <f t="shared" si="2298"/>
        <v>0</v>
      </c>
      <c r="AM2485" s="448">
        <f t="shared" si="2299"/>
        <v>0</v>
      </c>
      <c r="AN2485" s="449">
        <f t="shared" si="2300"/>
        <v>0</v>
      </c>
    </row>
    <row r="2486" spans="1:40" outlineLevel="2">
      <c r="A2486" s="882">
        <f>ROW()</f>
        <v>2486</v>
      </c>
      <c r="B2486" s="453"/>
      <c r="D2486" s="452" t="s">
        <v>302</v>
      </c>
      <c r="H2486" s="458"/>
      <c r="I2486" s="458"/>
      <c r="J2486" s="459"/>
      <c r="K2486" s="458"/>
      <c r="L2486" s="458"/>
      <c r="M2486" s="458"/>
      <c r="N2486" s="458"/>
      <c r="O2486" s="459"/>
      <c r="P2486" s="458"/>
      <c r="Q2486" s="458"/>
      <c r="R2486" s="458"/>
      <c r="S2486" s="463"/>
      <c r="T2486" s="458"/>
      <c r="U2486" s="458"/>
      <c r="V2486" s="458"/>
      <c r="W2486" s="169">
        <f>Input!$J$68</f>
        <v>10</v>
      </c>
      <c r="X2486" s="449">
        <f t="shared" ref="X2486" si="2319">(W2486-W$9)*(W2486&gt;X$9)</f>
        <v>9</v>
      </c>
      <c r="Y2486" s="342">
        <f>IF(X2486=0,0,MAX(Input!Y$68-(Input!J$68-X2486)-1,0))</f>
        <v>8</v>
      </c>
      <c r="Z2486" s="448">
        <f t="shared" ref="Z2486:AI2486" si="2320">(Y2486-Y$9)*(Y2486&gt;Z$9)</f>
        <v>7.5</v>
      </c>
      <c r="AA2486" s="448">
        <f t="shared" si="2320"/>
        <v>6.5</v>
      </c>
      <c r="AB2486" s="448">
        <f t="shared" si="2320"/>
        <v>5.5</v>
      </c>
      <c r="AC2486" s="448">
        <f t="shared" si="2320"/>
        <v>4.5</v>
      </c>
      <c r="AD2486" s="449">
        <f t="shared" si="2320"/>
        <v>3.5</v>
      </c>
      <c r="AE2486" s="464">
        <f t="shared" si="2320"/>
        <v>2.5</v>
      </c>
      <c r="AF2486" s="448">
        <f t="shared" si="2320"/>
        <v>1.5</v>
      </c>
      <c r="AG2486" s="448">
        <f t="shared" si="2320"/>
        <v>0.5</v>
      </c>
      <c r="AH2486" s="448">
        <f t="shared" si="2320"/>
        <v>0</v>
      </c>
      <c r="AI2486" s="449">
        <f t="shared" si="2320"/>
        <v>0</v>
      </c>
      <c r="AJ2486" s="464">
        <f t="shared" si="2296"/>
        <v>0</v>
      </c>
      <c r="AK2486" s="448">
        <f t="shared" si="2297"/>
        <v>0</v>
      </c>
      <c r="AL2486" s="448">
        <f t="shared" si="2298"/>
        <v>0</v>
      </c>
      <c r="AM2486" s="448">
        <f t="shared" si="2299"/>
        <v>0</v>
      </c>
      <c r="AN2486" s="449">
        <f t="shared" si="2300"/>
        <v>0</v>
      </c>
    </row>
    <row r="2487" spans="1:40" outlineLevel="2">
      <c r="A2487" s="882">
        <f>ROW()</f>
        <v>2487</v>
      </c>
      <c r="B2487" s="453"/>
      <c r="D2487" s="452" t="s">
        <v>36</v>
      </c>
      <c r="H2487" s="458"/>
      <c r="I2487" s="458"/>
      <c r="J2487" s="459"/>
      <c r="K2487" s="458"/>
      <c r="L2487" s="458"/>
      <c r="M2487" s="458"/>
      <c r="N2487" s="458"/>
      <c r="O2487" s="459"/>
      <c r="P2487" s="458"/>
      <c r="Q2487" s="458"/>
      <c r="R2487" s="458"/>
      <c r="S2487" s="463"/>
      <c r="T2487" s="458"/>
      <c r="U2487" s="458"/>
      <c r="V2487" s="458"/>
      <c r="W2487" s="169">
        <f>Input!$J$69</f>
        <v>5</v>
      </c>
      <c r="X2487" s="449">
        <f t="shared" ref="X2487" si="2321">(W2487-W$9)*(W2487&gt;X$9)</f>
        <v>4</v>
      </c>
      <c r="Y2487" s="342">
        <f>IF(X2487=0,0,MAX(Input!Y$69-(Input!J$69-X2487)-1,0))</f>
        <v>3</v>
      </c>
      <c r="Z2487" s="448">
        <f t="shared" ref="Z2487:AI2487" si="2322">(Y2487-Y$9)*(Y2487&gt;Z$9)</f>
        <v>2.5</v>
      </c>
      <c r="AA2487" s="448">
        <f t="shared" si="2322"/>
        <v>1.5</v>
      </c>
      <c r="AB2487" s="448">
        <f t="shared" si="2322"/>
        <v>0.5</v>
      </c>
      <c r="AC2487" s="448">
        <f t="shared" si="2322"/>
        <v>0</v>
      </c>
      <c r="AD2487" s="449">
        <f t="shared" si="2322"/>
        <v>0</v>
      </c>
      <c r="AE2487" s="464">
        <f t="shared" si="2322"/>
        <v>0</v>
      </c>
      <c r="AF2487" s="448">
        <f t="shared" si="2322"/>
        <v>0</v>
      </c>
      <c r="AG2487" s="448">
        <f t="shared" si="2322"/>
        <v>0</v>
      </c>
      <c r="AH2487" s="448">
        <f t="shared" si="2322"/>
        <v>0</v>
      </c>
      <c r="AI2487" s="449">
        <f t="shared" si="2322"/>
        <v>0</v>
      </c>
      <c r="AJ2487" s="464">
        <f t="shared" si="2296"/>
        <v>0</v>
      </c>
      <c r="AK2487" s="448">
        <f t="shared" si="2297"/>
        <v>0</v>
      </c>
      <c r="AL2487" s="448">
        <f t="shared" si="2298"/>
        <v>0</v>
      </c>
      <c r="AM2487" s="448">
        <f t="shared" si="2299"/>
        <v>0</v>
      </c>
      <c r="AN2487" s="449">
        <f t="shared" si="2300"/>
        <v>0</v>
      </c>
    </row>
    <row r="2488" spans="1:40" outlineLevel="2">
      <c r="A2488" s="882">
        <f>ROW()</f>
        <v>2488</v>
      </c>
      <c r="B2488" s="453"/>
      <c r="D2488" s="452" t="s">
        <v>583</v>
      </c>
      <c r="H2488" s="458"/>
      <c r="I2488" s="458"/>
      <c r="J2488" s="459"/>
      <c r="K2488" s="458"/>
      <c r="L2488" s="458"/>
      <c r="M2488" s="458"/>
      <c r="N2488" s="458"/>
      <c r="O2488" s="459"/>
      <c r="P2488" s="458"/>
      <c r="Q2488" s="458"/>
      <c r="R2488" s="458"/>
      <c r="S2488" s="463"/>
      <c r="T2488" s="458"/>
      <c r="U2488" s="458"/>
      <c r="V2488" s="458"/>
      <c r="W2488" s="169">
        <f>Input!$J$70</f>
        <v>10</v>
      </c>
      <c r="X2488" s="449">
        <f t="shared" ref="X2488" si="2323">(W2488-W$9)*(W2488&gt;X$9)</f>
        <v>9</v>
      </c>
      <c r="Y2488" s="342">
        <f>IF(X2488=0,0,MAX(Input!Y$70-(Input!J$70-X2488)-1,0))</f>
        <v>8</v>
      </c>
      <c r="Z2488" s="448">
        <f t="shared" ref="Z2488:AI2488" si="2324">(Y2488-Y$9)*(Y2488&gt;Z$9)</f>
        <v>7.5</v>
      </c>
      <c r="AA2488" s="448">
        <f t="shared" si="2324"/>
        <v>6.5</v>
      </c>
      <c r="AB2488" s="448">
        <f t="shared" si="2324"/>
        <v>5.5</v>
      </c>
      <c r="AC2488" s="448">
        <f t="shared" si="2324"/>
        <v>4.5</v>
      </c>
      <c r="AD2488" s="449">
        <f t="shared" si="2324"/>
        <v>3.5</v>
      </c>
      <c r="AE2488" s="464">
        <f t="shared" si="2324"/>
        <v>2.5</v>
      </c>
      <c r="AF2488" s="448">
        <f t="shared" si="2324"/>
        <v>1.5</v>
      </c>
      <c r="AG2488" s="448">
        <f t="shared" si="2324"/>
        <v>0.5</v>
      </c>
      <c r="AH2488" s="448">
        <f t="shared" si="2324"/>
        <v>0</v>
      </c>
      <c r="AI2488" s="449">
        <f t="shared" si="2324"/>
        <v>0</v>
      </c>
      <c r="AJ2488" s="464">
        <f t="shared" si="2296"/>
        <v>0</v>
      </c>
      <c r="AK2488" s="448">
        <f t="shared" si="2297"/>
        <v>0</v>
      </c>
      <c r="AL2488" s="448">
        <f t="shared" si="2298"/>
        <v>0</v>
      </c>
      <c r="AM2488" s="448">
        <f t="shared" si="2299"/>
        <v>0</v>
      </c>
      <c r="AN2488" s="449">
        <f t="shared" si="2300"/>
        <v>0</v>
      </c>
    </row>
    <row r="2489" spans="1:40" outlineLevel="2">
      <c r="A2489" s="882">
        <f>ROW()</f>
        <v>2489</v>
      </c>
      <c r="B2489" s="453"/>
      <c r="D2489" s="452" t="s">
        <v>81</v>
      </c>
      <c r="H2489" s="458"/>
      <c r="I2489" s="458"/>
      <c r="J2489" s="459"/>
      <c r="K2489" s="458"/>
      <c r="L2489" s="458"/>
      <c r="M2489" s="458"/>
      <c r="N2489" s="458"/>
      <c r="O2489" s="459"/>
      <c r="P2489" s="458"/>
      <c r="Q2489" s="458"/>
      <c r="R2489" s="458"/>
      <c r="S2489" s="463"/>
      <c r="T2489" s="458"/>
      <c r="U2489" s="458"/>
      <c r="V2489" s="458"/>
      <c r="W2489" s="169">
        <f>Input!$J$71</f>
        <v>5</v>
      </c>
      <c r="X2489" s="449">
        <f t="shared" ref="X2489" si="2325">(W2489-W$9)*(W2489&gt;X$9)</f>
        <v>4</v>
      </c>
      <c r="Y2489" s="342">
        <f>IF(X2489=0,0,MAX(Input!Y$71-(Input!J$71-X2489)-1,0))</f>
        <v>3</v>
      </c>
      <c r="Z2489" s="448">
        <f t="shared" ref="Z2489:AI2489" si="2326">(Y2489-Y$9)*(Y2489&gt;Z$9)</f>
        <v>2.5</v>
      </c>
      <c r="AA2489" s="448">
        <f t="shared" si="2326"/>
        <v>1.5</v>
      </c>
      <c r="AB2489" s="448">
        <f t="shared" si="2326"/>
        <v>0.5</v>
      </c>
      <c r="AC2489" s="448">
        <f t="shared" si="2326"/>
        <v>0</v>
      </c>
      <c r="AD2489" s="449">
        <f t="shared" si="2326"/>
        <v>0</v>
      </c>
      <c r="AE2489" s="464">
        <f t="shared" si="2326"/>
        <v>0</v>
      </c>
      <c r="AF2489" s="448">
        <f t="shared" si="2326"/>
        <v>0</v>
      </c>
      <c r="AG2489" s="448">
        <f t="shared" si="2326"/>
        <v>0</v>
      </c>
      <c r="AH2489" s="448">
        <f t="shared" si="2326"/>
        <v>0</v>
      </c>
      <c r="AI2489" s="449">
        <f t="shared" si="2326"/>
        <v>0</v>
      </c>
      <c r="AJ2489" s="464">
        <f t="shared" si="2296"/>
        <v>0</v>
      </c>
      <c r="AK2489" s="448">
        <f t="shared" si="2297"/>
        <v>0</v>
      </c>
      <c r="AL2489" s="448">
        <f t="shared" si="2298"/>
        <v>0</v>
      </c>
      <c r="AM2489" s="448">
        <f t="shared" si="2299"/>
        <v>0</v>
      </c>
      <c r="AN2489" s="449">
        <f t="shared" si="2300"/>
        <v>0</v>
      </c>
    </row>
    <row r="2490" spans="1:40" outlineLevel="2">
      <c r="A2490" s="882">
        <f>ROW()</f>
        <v>2490</v>
      </c>
      <c r="B2490" s="453"/>
      <c r="D2490" s="452" t="s">
        <v>28</v>
      </c>
      <c r="H2490" s="458"/>
      <c r="I2490" s="458"/>
      <c r="J2490" s="459"/>
      <c r="K2490" s="458"/>
      <c r="L2490" s="458"/>
      <c r="M2490" s="458"/>
      <c r="N2490" s="458"/>
      <c r="O2490" s="459"/>
      <c r="P2490" s="458"/>
      <c r="Q2490" s="458"/>
      <c r="R2490" s="458"/>
      <c r="S2490" s="463"/>
      <c r="T2490" s="458"/>
      <c r="U2490" s="458"/>
      <c r="V2490" s="458"/>
      <c r="W2490" s="169">
        <f>Input!$J$72</f>
        <v>0</v>
      </c>
      <c r="X2490" s="449">
        <f t="shared" ref="X2490" si="2327">(W2490-W$9)*(W2490&gt;X$9)</f>
        <v>0</v>
      </c>
      <c r="Y2490" s="342">
        <f>IF(X2490=0,0,MAX(Input!Y$72-(Input!J$72-X2490)-1,0))</f>
        <v>0</v>
      </c>
      <c r="Z2490" s="448">
        <f t="shared" ref="Z2490:AI2490" si="2328">(Y2490-Y$9)*(Y2490&gt;Z$9)</f>
        <v>0</v>
      </c>
      <c r="AA2490" s="448">
        <f t="shared" si="2328"/>
        <v>0</v>
      </c>
      <c r="AB2490" s="448">
        <f t="shared" si="2328"/>
        <v>0</v>
      </c>
      <c r="AC2490" s="448">
        <f t="shared" si="2328"/>
        <v>0</v>
      </c>
      <c r="AD2490" s="449">
        <f t="shared" si="2328"/>
        <v>0</v>
      </c>
      <c r="AE2490" s="464">
        <f t="shared" si="2328"/>
        <v>0</v>
      </c>
      <c r="AF2490" s="448">
        <f t="shared" si="2328"/>
        <v>0</v>
      </c>
      <c r="AG2490" s="448">
        <f t="shared" si="2328"/>
        <v>0</v>
      </c>
      <c r="AH2490" s="448">
        <f t="shared" si="2328"/>
        <v>0</v>
      </c>
      <c r="AI2490" s="449">
        <f t="shared" si="2328"/>
        <v>0</v>
      </c>
      <c r="AJ2490" s="464">
        <f t="shared" si="2296"/>
        <v>0</v>
      </c>
      <c r="AK2490" s="448">
        <f t="shared" si="2297"/>
        <v>0</v>
      </c>
      <c r="AL2490" s="448">
        <f t="shared" si="2298"/>
        <v>0</v>
      </c>
      <c r="AM2490" s="448">
        <f t="shared" si="2299"/>
        <v>0</v>
      </c>
      <c r="AN2490" s="449">
        <f t="shared" si="2300"/>
        <v>0</v>
      </c>
    </row>
    <row r="2491" spans="1:40" outlineLevel="2">
      <c r="A2491" s="882">
        <f>ROW()</f>
        <v>2491</v>
      </c>
      <c r="B2491" s="453"/>
      <c r="D2491" s="456" t="s">
        <v>443</v>
      </c>
      <c r="E2491" s="456"/>
      <c r="F2491" s="456"/>
      <c r="G2491" s="456"/>
      <c r="H2491" s="460"/>
      <c r="I2491" s="460"/>
      <c r="J2491" s="461"/>
      <c r="K2491" s="460"/>
      <c r="L2491" s="460"/>
      <c r="M2491" s="460"/>
      <c r="N2491" s="460"/>
      <c r="O2491" s="461"/>
      <c r="P2491" s="460"/>
      <c r="Q2491" s="460"/>
      <c r="R2491" s="460"/>
      <c r="S2491" s="465"/>
      <c r="T2491" s="460"/>
      <c r="U2491" s="460"/>
      <c r="V2491" s="460"/>
      <c r="W2491" s="170">
        <f>Input!$J$73</f>
        <v>65.842774465500923</v>
      </c>
      <c r="X2491" s="451">
        <f t="shared" ref="X2491" si="2329">(W2491-W$9)*(W2491&gt;X$9)</f>
        <v>64.842774465500923</v>
      </c>
      <c r="Y2491" s="343">
        <f>IF(X2491=0,0,MAX(Input!Y$73-(Input!J$73-X2491)-1,0))</f>
        <v>63.842774465500923</v>
      </c>
      <c r="Z2491" s="450">
        <f t="shared" ref="Z2491:AI2491" si="2330">(Y2491-Y$9)*(Y2491&gt;Z$9)</f>
        <v>63.342774465500923</v>
      </c>
      <c r="AA2491" s="450">
        <f t="shared" si="2330"/>
        <v>62.342774465500923</v>
      </c>
      <c r="AB2491" s="450">
        <f t="shared" si="2330"/>
        <v>61.342774465500923</v>
      </c>
      <c r="AC2491" s="450">
        <f t="shared" si="2330"/>
        <v>60.342774465500923</v>
      </c>
      <c r="AD2491" s="451">
        <f t="shared" si="2330"/>
        <v>59.342774465500923</v>
      </c>
      <c r="AE2491" s="474">
        <f t="shared" si="2330"/>
        <v>58.342774465500923</v>
      </c>
      <c r="AF2491" s="450">
        <f t="shared" si="2330"/>
        <v>57.342774465500923</v>
      </c>
      <c r="AG2491" s="450">
        <f t="shared" si="2330"/>
        <v>56.342774465500923</v>
      </c>
      <c r="AH2491" s="450">
        <f t="shared" si="2330"/>
        <v>55.342774465500923</v>
      </c>
      <c r="AI2491" s="451">
        <f t="shared" si="2330"/>
        <v>54.342774465500923</v>
      </c>
      <c r="AJ2491" s="474">
        <f t="shared" si="2296"/>
        <v>53.342774465500923</v>
      </c>
      <c r="AK2491" s="450">
        <f t="shared" si="2297"/>
        <v>52.342774465500923</v>
      </c>
      <c r="AL2491" s="450">
        <f t="shared" si="2298"/>
        <v>51.342774465500923</v>
      </c>
      <c r="AM2491" s="450">
        <f t="shared" si="2299"/>
        <v>50.342774465500923</v>
      </c>
      <c r="AN2491" s="451">
        <f t="shared" si="2300"/>
        <v>49.342774465500923</v>
      </c>
    </row>
    <row r="2492" spans="1:40" outlineLevel="2">
      <c r="A2492" s="882">
        <f>ROW()</f>
        <v>2492</v>
      </c>
      <c r="B2492" s="453"/>
      <c r="H2492" s="458"/>
      <c r="I2492" s="458"/>
      <c r="J2492" s="459"/>
      <c r="K2492" s="458"/>
      <c r="L2492" s="458"/>
      <c r="M2492" s="458"/>
      <c r="N2492" s="458"/>
      <c r="O2492" s="459"/>
      <c r="P2492" s="458"/>
      <c r="Q2492" s="458"/>
      <c r="R2492" s="458"/>
      <c r="S2492" s="463"/>
      <c r="T2492" s="458"/>
      <c r="U2492" s="439"/>
      <c r="V2492" s="439"/>
      <c r="W2492" s="439"/>
      <c r="X2492" s="440"/>
      <c r="Y2492" s="443"/>
      <c r="Z2492" s="439"/>
      <c r="AA2492" s="439"/>
      <c r="AB2492" s="439"/>
      <c r="AC2492" s="439"/>
      <c r="AD2492" s="440"/>
      <c r="AE2492" s="443"/>
      <c r="AF2492" s="439"/>
      <c r="AG2492" s="439"/>
      <c r="AH2492" s="439"/>
      <c r="AI2492" s="440"/>
      <c r="AJ2492" s="443"/>
      <c r="AK2492" s="439"/>
      <c r="AL2492" s="439"/>
      <c r="AM2492" s="439"/>
      <c r="AN2492" s="440"/>
    </row>
    <row r="2493" spans="1:40" outlineLevel="1">
      <c r="A2493" s="732" t="s">
        <v>20</v>
      </c>
      <c r="B2493" s="733"/>
      <c r="C2493" s="881"/>
      <c r="D2493" s="733"/>
      <c r="E2493" s="733"/>
      <c r="F2493" s="733"/>
      <c r="G2493" s="730"/>
      <c r="H2493" s="733"/>
      <c r="I2493" s="730"/>
      <c r="J2493" s="729"/>
      <c r="K2493" s="730"/>
      <c r="L2493" s="730"/>
      <c r="M2493" s="730"/>
      <c r="N2493" s="730"/>
      <c r="O2493" s="729"/>
      <c r="P2493" s="730"/>
      <c r="Q2493" s="730"/>
      <c r="R2493" s="730"/>
      <c r="S2493" s="731"/>
      <c r="T2493" s="730"/>
      <c r="U2493" s="730"/>
      <c r="V2493" s="730"/>
      <c r="W2493" s="730"/>
      <c r="X2493" s="731"/>
      <c r="Y2493" s="729"/>
      <c r="Z2493" s="730"/>
      <c r="AA2493" s="730"/>
      <c r="AB2493" s="730"/>
      <c r="AC2493" s="730"/>
      <c r="AD2493" s="731"/>
      <c r="AE2493" s="729"/>
      <c r="AF2493" s="730"/>
      <c r="AG2493" s="730"/>
      <c r="AH2493" s="730"/>
      <c r="AI2493" s="731"/>
      <c r="AJ2493" s="729"/>
      <c r="AK2493" s="730"/>
      <c r="AL2493" s="730"/>
      <c r="AM2493" s="730"/>
      <c r="AN2493" s="731"/>
    </row>
    <row r="2494" spans="1:40" outlineLevel="2">
      <c r="A2494" s="882">
        <f>ROW()</f>
        <v>2494</v>
      </c>
      <c r="B2494" s="453"/>
      <c r="D2494" s="452" t="s">
        <v>300</v>
      </c>
      <c r="H2494" s="458"/>
      <c r="I2494" s="458"/>
      <c r="J2494" s="459"/>
      <c r="K2494" s="458"/>
      <c r="L2494" s="458"/>
      <c r="M2494" s="458"/>
      <c r="N2494" s="458"/>
      <c r="O2494" s="459"/>
      <c r="P2494" s="458"/>
      <c r="Q2494" s="458"/>
      <c r="R2494" s="458"/>
      <c r="S2494" s="463"/>
      <c r="T2494" s="458"/>
      <c r="U2494" s="439"/>
      <c r="V2494" s="439"/>
      <c r="W2494" s="439">
        <f t="shared" ref="W2494:AD2495" si="2331">V2584</f>
        <v>3.7384407853314601</v>
      </c>
      <c r="X2494" s="440">
        <f t="shared" si="2331"/>
        <v>3.6541792898740697</v>
      </c>
      <c r="Y2494" s="443">
        <f t="shared" si="2331"/>
        <v>3.5699177944166793</v>
      </c>
      <c r="Z2494" s="439">
        <f t="shared" si="2331"/>
        <v>3.5470337059909314</v>
      </c>
      <c r="AA2494" s="439">
        <f t="shared" si="2331"/>
        <v>3.5012655291394355</v>
      </c>
      <c r="AB2494" s="439">
        <f t="shared" si="2331"/>
        <v>3.4554973522879395</v>
      </c>
      <c r="AC2494" s="439">
        <f t="shared" si="2331"/>
        <v>3.4097291754364436</v>
      </c>
      <c r="AD2494" s="440">
        <f t="shared" si="2331"/>
        <v>3.3639609985849477</v>
      </c>
      <c r="AE2494" s="443">
        <f t="shared" ref="AE2494:AI2505" si="2332">AD2584</f>
        <v>3.3181928217334518</v>
      </c>
      <c r="AF2494" s="439">
        <f t="shared" si="2332"/>
        <v>3.2727179659340733</v>
      </c>
      <c r="AG2494" s="439">
        <f t="shared" si="2332"/>
        <v>3.2272431101346948</v>
      </c>
      <c r="AH2494" s="439">
        <f t="shared" si="2332"/>
        <v>3.1817682543353163</v>
      </c>
      <c r="AI2494" s="440">
        <f t="shared" si="2332"/>
        <v>3.1362933985359378</v>
      </c>
      <c r="AJ2494" s="443">
        <f t="shared" ref="AJ2494:AJ2505" si="2333">AI2584</f>
        <v>3.0908185427365593</v>
      </c>
      <c r="AK2494" s="439">
        <f t="shared" ref="AK2494:AK2505" si="2334">AJ2584</f>
        <v>3.0450286383997214</v>
      </c>
      <c r="AL2494" s="439">
        <f t="shared" ref="AL2494:AL2505" si="2335">AK2584</f>
        <v>2.9992387340628834</v>
      </c>
      <c r="AM2494" s="439">
        <f t="shared" ref="AM2494:AM2505" si="2336">AL2584</f>
        <v>2.9534488297260455</v>
      </c>
      <c r="AN2494" s="440">
        <f t="shared" ref="AN2494:AN2505" si="2337">AM2584</f>
        <v>2.9076589253892076</v>
      </c>
    </row>
    <row r="2495" spans="1:40" outlineLevel="2">
      <c r="A2495" s="882">
        <f>ROW()</f>
        <v>2495</v>
      </c>
      <c r="B2495" s="453"/>
      <c r="D2495" s="452" t="s">
        <v>301</v>
      </c>
      <c r="H2495" s="458"/>
      <c r="I2495" s="458"/>
      <c r="J2495" s="459"/>
      <c r="K2495" s="458"/>
      <c r="L2495" s="458"/>
      <c r="M2495" s="458"/>
      <c r="N2495" s="458"/>
      <c r="O2495" s="459"/>
      <c r="P2495" s="458"/>
      <c r="Q2495" s="458"/>
      <c r="R2495" s="458"/>
      <c r="S2495" s="463"/>
      <c r="T2495" s="458"/>
      <c r="U2495" s="439"/>
      <c r="V2495" s="439"/>
      <c r="W2495" s="439">
        <f t="shared" si="2331"/>
        <v>0</v>
      </c>
      <c r="X2495" s="440">
        <f t="shared" si="2331"/>
        <v>0</v>
      </c>
      <c r="Y2495" s="443">
        <f t="shared" ref="Y2495" si="2338">X2585</f>
        <v>0</v>
      </c>
      <c r="Z2495" s="439">
        <f t="shared" ref="Z2495" si="2339">Y2585</f>
        <v>0</v>
      </c>
      <c r="AA2495" s="439">
        <f t="shared" ref="AA2495" si="2340">Z2585</f>
        <v>0</v>
      </c>
      <c r="AB2495" s="439">
        <f t="shared" ref="AB2495" si="2341">AA2585</f>
        <v>0</v>
      </c>
      <c r="AC2495" s="439">
        <f t="shared" ref="AC2495" si="2342">AB2585</f>
        <v>0</v>
      </c>
      <c r="AD2495" s="440">
        <f t="shared" ref="AD2495" si="2343">AC2585</f>
        <v>0</v>
      </c>
      <c r="AE2495" s="443">
        <f t="shared" si="2332"/>
        <v>0</v>
      </c>
      <c r="AF2495" s="439">
        <f t="shared" si="2332"/>
        <v>0</v>
      </c>
      <c r="AG2495" s="439">
        <f t="shared" si="2332"/>
        <v>0</v>
      </c>
      <c r="AH2495" s="439">
        <f t="shared" si="2332"/>
        <v>0</v>
      </c>
      <c r="AI2495" s="440">
        <f t="shared" si="2332"/>
        <v>0</v>
      </c>
      <c r="AJ2495" s="443">
        <f t="shared" si="2333"/>
        <v>0</v>
      </c>
      <c r="AK2495" s="439">
        <f t="shared" si="2334"/>
        <v>0</v>
      </c>
      <c r="AL2495" s="439">
        <f t="shared" si="2335"/>
        <v>0</v>
      </c>
      <c r="AM2495" s="439">
        <f t="shared" si="2336"/>
        <v>0</v>
      </c>
      <c r="AN2495" s="440">
        <f t="shared" si="2337"/>
        <v>0</v>
      </c>
    </row>
    <row r="2496" spans="1:40" outlineLevel="2">
      <c r="A2496" s="882">
        <f>ROW()</f>
        <v>2496</v>
      </c>
      <c r="B2496" s="453"/>
      <c r="D2496" s="452" t="s">
        <v>29</v>
      </c>
      <c r="H2496" s="458"/>
      <c r="I2496" s="458"/>
      <c r="J2496" s="459"/>
      <c r="K2496" s="458"/>
      <c r="L2496" s="458"/>
      <c r="M2496" s="458"/>
      <c r="N2496" s="458"/>
      <c r="O2496" s="459"/>
      <c r="P2496" s="458"/>
      <c r="Q2496" s="458"/>
      <c r="R2496" s="458"/>
      <c r="S2496" s="463"/>
      <c r="T2496" s="458"/>
      <c r="U2496" s="439"/>
      <c r="V2496" s="439"/>
      <c r="W2496" s="439">
        <f t="shared" ref="W2496:AD2496" si="2344">V2586</f>
        <v>0</v>
      </c>
      <c r="X2496" s="440">
        <f t="shared" si="2344"/>
        <v>0</v>
      </c>
      <c r="Y2496" s="443">
        <f t="shared" si="2344"/>
        <v>0</v>
      </c>
      <c r="Z2496" s="439">
        <f t="shared" si="2344"/>
        <v>0</v>
      </c>
      <c r="AA2496" s="439">
        <f t="shared" si="2344"/>
        <v>0</v>
      </c>
      <c r="AB2496" s="439">
        <f t="shared" si="2344"/>
        <v>0</v>
      </c>
      <c r="AC2496" s="439">
        <f t="shared" si="2344"/>
        <v>0</v>
      </c>
      <c r="AD2496" s="440">
        <f t="shared" si="2344"/>
        <v>0</v>
      </c>
      <c r="AE2496" s="443">
        <f t="shared" si="2332"/>
        <v>0</v>
      </c>
      <c r="AF2496" s="439">
        <f t="shared" si="2332"/>
        <v>0</v>
      </c>
      <c r="AG2496" s="439">
        <f t="shared" si="2332"/>
        <v>0</v>
      </c>
      <c r="AH2496" s="439">
        <f t="shared" si="2332"/>
        <v>0</v>
      </c>
      <c r="AI2496" s="440">
        <f t="shared" si="2332"/>
        <v>0</v>
      </c>
      <c r="AJ2496" s="443">
        <f t="shared" si="2333"/>
        <v>0</v>
      </c>
      <c r="AK2496" s="439">
        <f t="shared" si="2334"/>
        <v>0</v>
      </c>
      <c r="AL2496" s="439">
        <f t="shared" si="2335"/>
        <v>0</v>
      </c>
      <c r="AM2496" s="439">
        <f t="shared" si="2336"/>
        <v>0</v>
      </c>
      <c r="AN2496" s="440">
        <f t="shared" si="2337"/>
        <v>0</v>
      </c>
    </row>
    <row r="2497" spans="1:40" outlineLevel="2">
      <c r="A2497" s="882">
        <f>ROW()</f>
        <v>2497</v>
      </c>
      <c r="B2497" s="453"/>
      <c r="D2497" s="452" t="s">
        <v>30</v>
      </c>
      <c r="H2497" s="458"/>
      <c r="I2497" s="458"/>
      <c r="J2497" s="459"/>
      <c r="K2497" s="458"/>
      <c r="L2497" s="458"/>
      <c r="M2497" s="458"/>
      <c r="N2497" s="458"/>
      <c r="O2497" s="459"/>
      <c r="P2497" s="458"/>
      <c r="Q2497" s="458"/>
      <c r="R2497" s="458"/>
      <c r="S2497" s="463"/>
      <c r="T2497" s="458"/>
      <c r="U2497" s="439"/>
      <c r="V2497" s="439"/>
      <c r="W2497" s="439">
        <f t="shared" ref="W2497:AD2497" si="2345">V2587</f>
        <v>14.481249693188994</v>
      </c>
      <c r="X2497" s="440">
        <f t="shared" si="2345"/>
        <v>14.189968565665845</v>
      </c>
      <c r="Y2497" s="443">
        <f t="shared" si="2345"/>
        <v>13.898687438142696</v>
      </c>
      <c r="Z2497" s="439">
        <f t="shared" si="2345"/>
        <v>13.778871167124224</v>
      </c>
      <c r="AA2497" s="439">
        <f t="shared" si="2345"/>
        <v>13.539238625087281</v>
      </c>
      <c r="AB2497" s="439">
        <f t="shared" si="2345"/>
        <v>13.299606083050337</v>
      </c>
      <c r="AC2497" s="439">
        <f t="shared" si="2345"/>
        <v>13.059973541013393</v>
      </c>
      <c r="AD2497" s="440">
        <f t="shared" si="2345"/>
        <v>12.82034099897645</v>
      </c>
      <c r="AE2497" s="443">
        <f t="shared" si="2332"/>
        <v>12.580708456939506</v>
      </c>
      <c r="AF2497" s="439">
        <f t="shared" si="2332"/>
        <v>12.342611682201749</v>
      </c>
      <c r="AG2497" s="439">
        <f t="shared" si="2332"/>
        <v>12.104514907463992</v>
      </c>
      <c r="AH2497" s="439">
        <f t="shared" si="2332"/>
        <v>11.866418132726235</v>
      </c>
      <c r="AI2497" s="440">
        <f t="shared" si="2332"/>
        <v>11.628321357988478</v>
      </c>
      <c r="AJ2497" s="443">
        <f t="shared" si="2333"/>
        <v>11.390224583250721</v>
      </c>
      <c r="AK2497" s="439">
        <f t="shared" si="2334"/>
        <v>11.150430381498074</v>
      </c>
      <c r="AL2497" s="439">
        <f t="shared" si="2335"/>
        <v>10.910636179745428</v>
      </c>
      <c r="AM2497" s="439">
        <f t="shared" si="2336"/>
        <v>10.670841977992781</v>
      </c>
      <c r="AN2497" s="440">
        <f t="shared" si="2337"/>
        <v>10.431047776240135</v>
      </c>
    </row>
    <row r="2498" spans="1:40" outlineLevel="2">
      <c r="A2498" s="882">
        <f>ROW()</f>
        <v>2498</v>
      </c>
      <c r="B2498" s="453"/>
      <c r="D2498" s="452" t="s">
        <v>31</v>
      </c>
      <c r="H2498" s="458"/>
      <c r="I2498" s="458"/>
      <c r="J2498" s="459"/>
      <c r="K2498" s="458"/>
      <c r="L2498" s="458"/>
      <c r="M2498" s="458"/>
      <c r="N2498" s="458"/>
      <c r="O2498" s="459"/>
      <c r="P2498" s="458"/>
      <c r="Q2498" s="458"/>
      <c r="R2498" s="458"/>
      <c r="S2498" s="463"/>
      <c r="T2498" s="458"/>
      <c r="U2498" s="439"/>
      <c r="V2498" s="439"/>
      <c r="W2498" s="439">
        <f t="shared" ref="W2498:AD2498" si="2346">V2588</f>
        <v>0</v>
      </c>
      <c r="X2498" s="440">
        <f t="shared" si="2346"/>
        <v>0</v>
      </c>
      <c r="Y2498" s="443">
        <f t="shared" si="2346"/>
        <v>0</v>
      </c>
      <c r="Z2498" s="439">
        <f t="shared" si="2346"/>
        <v>0</v>
      </c>
      <c r="AA2498" s="439">
        <f t="shared" si="2346"/>
        <v>0</v>
      </c>
      <c r="AB2498" s="439">
        <f t="shared" si="2346"/>
        <v>0</v>
      </c>
      <c r="AC2498" s="439">
        <f t="shared" si="2346"/>
        <v>0</v>
      </c>
      <c r="AD2498" s="440">
        <f t="shared" si="2346"/>
        <v>0</v>
      </c>
      <c r="AE2498" s="443">
        <f t="shared" si="2332"/>
        <v>0</v>
      </c>
      <c r="AF2498" s="439">
        <f t="shared" si="2332"/>
        <v>0</v>
      </c>
      <c r="AG2498" s="439">
        <f t="shared" si="2332"/>
        <v>0</v>
      </c>
      <c r="AH2498" s="439">
        <f t="shared" si="2332"/>
        <v>0</v>
      </c>
      <c r="AI2498" s="440">
        <f t="shared" si="2332"/>
        <v>0</v>
      </c>
      <c r="AJ2498" s="443">
        <f t="shared" si="2333"/>
        <v>0</v>
      </c>
      <c r="AK2498" s="439">
        <f t="shared" si="2334"/>
        <v>0</v>
      </c>
      <c r="AL2498" s="439">
        <f t="shared" si="2335"/>
        <v>0</v>
      </c>
      <c r="AM2498" s="439">
        <f t="shared" si="2336"/>
        <v>0</v>
      </c>
      <c r="AN2498" s="440">
        <f t="shared" si="2337"/>
        <v>0</v>
      </c>
    </row>
    <row r="2499" spans="1:40" outlineLevel="2">
      <c r="A2499" s="882">
        <f>ROW()</f>
        <v>2499</v>
      </c>
      <c r="B2499" s="453"/>
      <c r="D2499" s="452" t="s">
        <v>32</v>
      </c>
      <c r="H2499" s="458"/>
      <c r="I2499" s="458"/>
      <c r="J2499" s="459"/>
      <c r="K2499" s="458"/>
      <c r="L2499" s="458"/>
      <c r="M2499" s="458"/>
      <c r="N2499" s="458"/>
      <c r="O2499" s="459"/>
      <c r="P2499" s="458"/>
      <c r="Q2499" s="458"/>
      <c r="R2499" s="458"/>
      <c r="S2499" s="463"/>
      <c r="T2499" s="458"/>
      <c r="U2499" s="439"/>
      <c r="V2499" s="439"/>
      <c r="W2499" s="439">
        <f t="shared" ref="W2499:AD2499" si="2347">V2589</f>
        <v>0.59160357446377465</v>
      </c>
      <c r="X2499" s="440">
        <f t="shared" si="2347"/>
        <v>0.58333629432586087</v>
      </c>
      <c r="Y2499" s="443">
        <f t="shared" si="2347"/>
        <v>0.57506901418794709</v>
      </c>
      <c r="Z2499" s="439">
        <f t="shared" si="2347"/>
        <v>0.56750231663284256</v>
      </c>
      <c r="AA2499" s="439">
        <f t="shared" si="2347"/>
        <v>0.55236892152263339</v>
      </c>
      <c r="AB2499" s="439">
        <f t="shared" si="2347"/>
        <v>0.53723552641242422</v>
      </c>
      <c r="AC2499" s="439">
        <f t="shared" si="2347"/>
        <v>0.52210213130221506</v>
      </c>
      <c r="AD2499" s="440">
        <f t="shared" si="2347"/>
        <v>0.50696873619200589</v>
      </c>
      <c r="AE2499" s="443">
        <f t="shared" si="2332"/>
        <v>0.49183534108179677</v>
      </c>
      <c r="AF2499" s="439">
        <f t="shared" si="2332"/>
        <v>0.47679893352235331</v>
      </c>
      <c r="AG2499" s="439">
        <f t="shared" si="2332"/>
        <v>0.46176252596290984</v>
      </c>
      <c r="AH2499" s="439">
        <f t="shared" si="2332"/>
        <v>0.44672611840346638</v>
      </c>
      <c r="AI2499" s="440">
        <f t="shared" si="2332"/>
        <v>0.43168971084402291</v>
      </c>
      <c r="AJ2499" s="443">
        <f t="shared" si="2333"/>
        <v>0.41665330328457945</v>
      </c>
      <c r="AK2499" s="439">
        <f t="shared" si="2334"/>
        <v>0.40150227407423111</v>
      </c>
      <c r="AL2499" s="439">
        <f t="shared" si="2335"/>
        <v>0.38635124486388278</v>
      </c>
      <c r="AM2499" s="439">
        <f t="shared" si="2336"/>
        <v>0.37120021565353445</v>
      </c>
      <c r="AN2499" s="440">
        <f t="shared" si="2337"/>
        <v>0.35604918644318612</v>
      </c>
    </row>
    <row r="2500" spans="1:40" outlineLevel="2">
      <c r="A2500" s="882">
        <f>ROW()</f>
        <v>2500</v>
      </c>
      <c r="B2500" s="453"/>
      <c r="D2500" s="452" t="s">
        <v>33</v>
      </c>
      <c r="H2500" s="458"/>
      <c r="I2500" s="458"/>
      <c r="J2500" s="459"/>
      <c r="K2500" s="458"/>
      <c r="L2500" s="458"/>
      <c r="M2500" s="458"/>
      <c r="N2500" s="458"/>
      <c r="O2500" s="459"/>
      <c r="P2500" s="458"/>
      <c r="Q2500" s="458"/>
      <c r="R2500" s="458"/>
      <c r="S2500" s="463"/>
      <c r="T2500" s="458"/>
      <c r="U2500" s="439"/>
      <c r="V2500" s="439"/>
      <c r="W2500" s="439">
        <f t="shared" ref="W2500:AD2500" si="2348">V2590</f>
        <v>0.3148656374029471</v>
      </c>
      <c r="X2500" s="440">
        <f t="shared" si="2348"/>
        <v>0.3148656374029471</v>
      </c>
      <c r="Y2500" s="443">
        <f t="shared" si="2348"/>
        <v>0.3148656374029471</v>
      </c>
      <c r="Z2500" s="439">
        <f t="shared" si="2348"/>
        <v>0.31072266848975044</v>
      </c>
      <c r="AA2500" s="439">
        <f t="shared" si="2348"/>
        <v>0.30243673066335708</v>
      </c>
      <c r="AB2500" s="439">
        <f t="shared" si="2348"/>
        <v>0.29415079283696371</v>
      </c>
      <c r="AC2500" s="439">
        <f t="shared" si="2348"/>
        <v>0.28586485501057035</v>
      </c>
      <c r="AD2500" s="440">
        <f t="shared" si="2348"/>
        <v>0.27757891718417699</v>
      </c>
      <c r="AE2500" s="443">
        <f t="shared" si="2332"/>
        <v>0.26929297935778362</v>
      </c>
      <c r="AF2500" s="439">
        <f t="shared" si="2332"/>
        <v>0.26106014480462975</v>
      </c>
      <c r="AG2500" s="439">
        <f t="shared" si="2332"/>
        <v>0.25282731025147587</v>
      </c>
      <c r="AH2500" s="439">
        <f t="shared" si="2332"/>
        <v>0.24459447569832202</v>
      </c>
      <c r="AI2500" s="440">
        <f t="shared" si="2332"/>
        <v>0.23636164114516817</v>
      </c>
      <c r="AJ2500" s="443">
        <f t="shared" si="2333"/>
        <v>0.22812880659201432</v>
      </c>
      <c r="AK2500" s="439">
        <f t="shared" si="2334"/>
        <v>0.21983321362503197</v>
      </c>
      <c r="AL2500" s="439">
        <f t="shared" si="2335"/>
        <v>0.21153762065804962</v>
      </c>
      <c r="AM2500" s="439">
        <f t="shared" si="2336"/>
        <v>0.20324202769106728</v>
      </c>
      <c r="AN2500" s="440">
        <f t="shared" si="2337"/>
        <v>0.19494643472408493</v>
      </c>
    </row>
    <row r="2501" spans="1:40" outlineLevel="2">
      <c r="A2501" s="882">
        <f>ROW()</f>
        <v>2501</v>
      </c>
      <c r="B2501" s="453"/>
      <c r="D2501" s="452" t="s">
        <v>27</v>
      </c>
      <c r="H2501" s="458"/>
      <c r="I2501" s="458"/>
      <c r="J2501" s="459"/>
      <c r="K2501" s="458"/>
      <c r="L2501" s="458"/>
      <c r="M2501" s="458"/>
      <c r="N2501" s="458"/>
      <c r="O2501" s="459"/>
      <c r="P2501" s="458"/>
      <c r="Q2501" s="458"/>
      <c r="R2501" s="458"/>
      <c r="S2501" s="463"/>
      <c r="T2501" s="458"/>
      <c r="U2501" s="439"/>
      <c r="V2501" s="439"/>
      <c r="W2501" s="439">
        <f t="shared" ref="W2501:AD2501" si="2349">V2591</f>
        <v>1.0034627575479198</v>
      </c>
      <c r="X2501" s="440">
        <f t="shared" si="2349"/>
        <v>0.76214373564542726</v>
      </c>
      <c r="Y2501" s="443">
        <f t="shared" si="2349"/>
        <v>0.52082471374293471</v>
      </c>
      <c r="Z2501" s="439">
        <f t="shared" si="2349"/>
        <v>0.51397175698315922</v>
      </c>
      <c r="AA2501" s="439">
        <f t="shared" si="2349"/>
        <v>0.50026584346360836</v>
      </c>
      <c r="AB2501" s="439">
        <f t="shared" si="2349"/>
        <v>0.48655992994405745</v>
      </c>
      <c r="AC2501" s="439">
        <f t="shared" si="2349"/>
        <v>0.47285401642450653</v>
      </c>
      <c r="AD2501" s="440">
        <f t="shared" si="2349"/>
        <v>0.45914810290495561</v>
      </c>
      <c r="AE2501" s="443">
        <f t="shared" si="2332"/>
        <v>0.4454421893854047</v>
      </c>
      <c r="AF2501" s="439">
        <f t="shared" si="2332"/>
        <v>0.43182411491146039</v>
      </c>
      <c r="AG2501" s="439">
        <f t="shared" si="2332"/>
        <v>0.41820604043751608</v>
      </c>
      <c r="AH2501" s="439">
        <f t="shared" si="2332"/>
        <v>0.40458796596357177</v>
      </c>
      <c r="AI2501" s="440">
        <f t="shared" si="2332"/>
        <v>0.39096989148962746</v>
      </c>
      <c r="AJ2501" s="443">
        <f t="shared" si="2333"/>
        <v>0.37735181701568316</v>
      </c>
      <c r="AK2501" s="439">
        <f t="shared" si="2334"/>
        <v>0.36362993276056743</v>
      </c>
      <c r="AL2501" s="439">
        <f t="shared" si="2335"/>
        <v>0.34990804850545165</v>
      </c>
      <c r="AM2501" s="439">
        <f t="shared" si="2336"/>
        <v>0.33618616425033587</v>
      </c>
      <c r="AN2501" s="440">
        <f t="shared" si="2337"/>
        <v>0.32246427999522015</v>
      </c>
    </row>
    <row r="2502" spans="1:40" outlineLevel="2">
      <c r="A2502" s="882">
        <f>ROW()</f>
        <v>2502</v>
      </c>
      <c r="B2502" s="453"/>
      <c r="D2502" s="452" t="s">
        <v>34</v>
      </c>
      <c r="H2502" s="458"/>
      <c r="I2502" s="458"/>
      <c r="J2502" s="459"/>
      <c r="K2502" s="458"/>
      <c r="L2502" s="458"/>
      <c r="M2502" s="458"/>
      <c r="N2502" s="458"/>
      <c r="O2502" s="459"/>
      <c r="P2502" s="458"/>
      <c r="Q2502" s="458"/>
      <c r="R2502" s="458"/>
      <c r="S2502" s="463"/>
      <c r="T2502" s="458"/>
      <c r="U2502" s="439"/>
      <c r="V2502" s="439"/>
      <c r="W2502" s="439">
        <f t="shared" ref="W2502:AD2502" si="2350">V2592</f>
        <v>23.884482790190422</v>
      </c>
      <c r="X2502" s="440">
        <f t="shared" si="2350"/>
        <v>22.474030151784053</v>
      </c>
      <c r="Y2502" s="443">
        <f t="shared" si="2350"/>
        <v>21.063577513377684</v>
      </c>
      <c r="Z2502" s="439">
        <f t="shared" si="2350"/>
        <v>20.605673654391211</v>
      </c>
      <c r="AA2502" s="439">
        <f t="shared" si="2350"/>
        <v>19.689865936418268</v>
      </c>
      <c r="AB2502" s="439">
        <f t="shared" si="2350"/>
        <v>18.774058218445326</v>
      </c>
      <c r="AC2502" s="439">
        <f t="shared" si="2350"/>
        <v>17.858250500472383</v>
      </c>
      <c r="AD2502" s="440">
        <f t="shared" si="2350"/>
        <v>16.942442782499441</v>
      </c>
      <c r="AE2502" s="443">
        <f t="shared" si="2332"/>
        <v>16.026635064526499</v>
      </c>
      <c r="AF2502" s="439">
        <f t="shared" si="2332"/>
        <v>15.116696614281759</v>
      </c>
      <c r="AG2502" s="439">
        <f t="shared" si="2332"/>
        <v>14.206758164037019</v>
      </c>
      <c r="AH2502" s="439">
        <f t="shared" si="2332"/>
        <v>13.29681971379228</v>
      </c>
      <c r="AI2502" s="440">
        <f t="shared" si="2332"/>
        <v>12.38688126354754</v>
      </c>
      <c r="AJ2502" s="443">
        <f t="shared" si="2333"/>
        <v>11.476942813302802</v>
      </c>
      <c r="AK2502" s="439">
        <f t="shared" si="2334"/>
        <v>10.558787388238578</v>
      </c>
      <c r="AL2502" s="439">
        <f t="shared" si="2335"/>
        <v>9.6406319631743536</v>
      </c>
      <c r="AM2502" s="439">
        <f t="shared" si="2336"/>
        <v>8.7224765381101292</v>
      </c>
      <c r="AN2502" s="440">
        <f t="shared" si="2337"/>
        <v>7.8043211130459049</v>
      </c>
    </row>
    <row r="2503" spans="1:40" outlineLevel="2">
      <c r="A2503" s="882">
        <f>ROW()</f>
        <v>2503</v>
      </c>
      <c r="B2503" s="453"/>
      <c r="D2503" s="452" t="s">
        <v>35</v>
      </c>
      <c r="H2503" s="458"/>
      <c r="I2503" s="458"/>
      <c r="J2503" s="459"/>
      <c r="K2503" s="458"/>
      <c r="L2503" s="458"/>
      <c r="M2503" s="458"/>
      <c r="N2503" s="458"/>
      <c r="O2503" s="459"/>
      <c r="P2503" s="458"/>
      <c r="Q2503" s="458"/>
      <c r="R2503" s="458"/>
      <c r="S2503" s="463"/>
      <c r="T2503" s="458"/>
      <c r="U2503" s="439"/>
      <c r="V2503" s="439"/>
      <c r="W2503" s="439">
        <f t="shared" ref="W2503:AD2504" si="2351">V2593</f>
        <v>1.5466352072154506</v>
      </c>
      <c r="X2503" s="440">
        <f t="shared" si="2351"/>
        <v>1.5466352072154506</v>
      </c>
      <c r="Y2503" s="443">
        <f t="shared" si="2351"/>
        <v>1.5466352072154506</v>
      </c>
      <c r="Z2503" s="439">
        <f t="shared" si="2351"/>
        <v>1.449970506764485</v>
      </c>
      <c r="AA2503" s="439">
        <f t="shared" si="2351"/>
        <v>1.2566411058625537</v>
      </c>
      <c r="AB2503" s="439">
        <f t="shared" si="2351"/>
        <v>1.0633117049606224</v>
      </c>
      <c r="AC2503" s="439">
        <f t="shared" si="2351"/>
        <v>0.86998230405869115</v>
      </c>
      <c r="AD2503" s="440">
        <f t="shared" si="2351"/>
        <v>0.67665290315675986</v>
      </c>
      <c r="AE2503" s="443">
        <f t="shared" si="2332"/>
        <v>0.48332350225482856</v>
      </c>
      <c r="AF2503" s="439">
        <f t="shared" si="2332"/>
        <v>0.29123311909795213</v>
      </c>
      <c r="AG2503" s="439">
        <f t="shared" si="2332"/>
        <v>9.9142735941075671E-2</v>
      </c>
      <c r="AH2503" s="439">
        <f t="shared" si="2332"/>
        <v>3.0975443626374416E-3</v>
      </c>
      <c r="AI2503" s="440">
        <f t="shared" si="2332"/>
        <v>3.0975443626374416E-3</v>
      </c>
      <c r="AJ2503" s="443">
        <f t="shared" si="2333"/>
        <v>3.0975443626374416E-3</v>
      </c>
      <c r="AK2503" s="439">
        <f t="shared" si="2334"/>
        <v>0</v>
      </c>
      <c r="AL2503" s="439">
        <f t="shared" si="2335"/>
        <v>0</v>
      </c>
      <c r="AM2503" s="439">
        <f t="shared" si="2336"/>
        <v>0</v>
      </c>
      <c r="AN2503" s="440">
        <f t="shared" si="2337"/>
        <v>0</v>
      </c>
    </row>
    <row r="2504" spans="1:40" outlineLevel="2">
      <c r="A2504" s="882">
        <f>ROW()</f>
        <v>2504</v>
      </c>
      <c r="B2504" s="453"/>
      <c r="D2504" s="452" t="s">
        <v>302</v>
      </c>
      <c r="H2504" s="458"/>
      <c r="I2504" s="458"/>
      <c r="J2504" s="459"/>
      <c r="K2504" s="458"/>
      <c r="L2504" s="458"/>
      <c r="M2504" s="458"/>
      <c r="N2504" s="458"/>
      <c r="O2504" s="459"/>
      <c r="P2504" s="458"/>
      <c r="Q2504" s="458"/>
      <c r="R2504" s="458"/>
      <c r="S2504" s="463"/>
      <c r="T2504" s="458"/>
      <c r="U2504" s="439"/>
      <c r="V2504" s="439"/>
      <c r="W2504" s="439">
        <f t="shared" si="2351"/>
        <v>0</v>
      </c>
      <c r="X2504" s="440">
        <f t="shared" si="2351"/>
        <v>0</v>
      </c>
      <c r="Y2504" s="443">
        <f t="shared" ref="Y2504" si="2352">X2594</f>
        <v>0</v>
      </c>
      <c r="Z2504" s="439">
        <f t="shared" ref="Z2504" si="2353">Y2594</f>
        <v>0</v>
      </c>
      <c r="AA2504" s="439">
        <f t="shared" ref="AA2504" si="2354">Z2594</f>
        <v>0</v>
      </c>
      <c r="AB2504" s="439">
        <f t="shared" ref="AB2504" si="2355">AA2594</f>
        <v>0</v>
      </c>
      <c r="AC2504" s="439">
        <f t="shared" ref="AC2504" si="2356">AB2594</f>
        <v>0</v>
      </c>
      <c r="AD2504" s="440">
        <f t="shared" ref="AD2504" si="2357">AC2594</f>
        <v>0</v>
      </c>
      <c r="AE2504" s="443">
        <f t="shared" si="2332"/>
        <v>0</v>
      </c>
      <c r="AF2504" s="439">
        <f t="shared" si="2332"/>
        <v>0</v>
      </c>
      <c r="AG2504" s="439">
        <f t="shared" si="2332"/>
        <v>0</v>
      </c>
      <c r="AH2504" s="439">
        <f t="shared" si="2332"/>
        <v>0</v>
      </c>
      <c r="AI2504" s="440">
        <f t="shared" si="2332"/>
        <v>0</v>
      </c>
      <c r="AJ2504" s="443">
        <f t="shared" si="2333"/>
        <v>0</v>
      </c>
      <c r="AK2504" s="439">
        <f t="shared" si="2334"/>
        <v>0</v>
      </c>
      <c r="AL2504" s="439">
        <f t="shared" si="2335"/>
        <v>0</v>
      </c>
      <c r="AM2504" s="439">
        <f t="shared" si="2336"/>
        <v>0</v>
      </c>
      <c r="AN2504" s="440">
        <f t="shared" si="2337"/>
        <v>0</v>
      </c>
    </row>
    <row r="2505" spans="1:40" outlineLevel="2">
      <c r="A2505" s="882">
        <f>ROW()</f>
        <v>2505</v>
      </c>
      <c r="B2505" s="453"/>
      <c r="D2505" s="452" t="s">
        <v>36</v>
      </c>
      <c r="H2505" s="458"/>
      <c r="I2505" s="458"/>
      <c r="J2505" s="459"/>
      <c r="K2505" s="458"/>
      <c r="L2505" s="458"/>
      <c r="M2505" s="458"/>
      <c r="N2505" s="458"/>
      <c r="O2505" s="459"/>
      <c r="P2505" s="458"/>
      <c r="Q2505" s="458"/>
      <c r="R2505" s="458"/>
      <c r="S2505" s="463"/>
      <c r="T2505" s="458"/>
      <c r="U2505" s="439"/>
      <c r="V2505" s="439"/>
      <c r="W2505" s="439">
        <f t="shared" ref="W2505:AD2505" si="2358">V2595</f>
        <v>4.1940534842539154</v>
      </c>
      <c r="X2505" s="440">
        <f t="shared" si="2358"/>
        <v>3.1966860414677853</v>
      </c>
      <c r="Y2505" s="443">
        <f t="shared" si="2358"/>
        <v>2.1993185986816552</v>
      </c>
      <c r="Z2505" s="439">
        <f t="shared" si="2358"/>
        <v>1.8327654989013793</v>
      </c>
      <c r="AA2505" s="439">
        <f t="shared" si="2358"/>
        <v>1.0996592993408276</v>
      </c>
      <c r="AB2505" s="439">
        <f t="shared" si="2358"/>
        <v>0.36655309978027595</v>
      </c>
      <c r="AC2505" s="439">
        <f t="shared" si="2358"/>
        <v>5.5511151231257827E-17</v>
      </c>
      <c r="AD2505" s="440">
        <f t="shared" si="2358"/>
        <v>5.5511151231257827E-17</v>
      </c>
      <c r="AE2505" s="443">
        <f t="shared" si="2332"/>
        <v>5.5511151231257827E-17</v>
      </c>
      <c r="AF2505" s="439">
        <f t="shared" si="2332"/>
        <v>5.5511151231257827E-17</v>
      </c>
      <c r="AG2505" s="439">
        <f t="shared" si="2332"/>
        <v>5.5511151231257827E-17</v>
      </c>
      <c r="AH2505" s="439">
        <f t="shared" si="2332"/>
        <v>5.5511151231257827E-17</v>
      </c>
      <c r="AI2505" s="440">
        <f t="shared" si="2332"/>
        <v>5.5511151231257827E-17</v>
      </c>
      <c r="AJ2505" s="443">
        <f t="shared" si="2333"/>
        <v>5.5511151231257827E-17</v>
      </c>
      <c r="AK2505" s="439">
        <f t="shared" si="2334"/>
        <v>0</v>
      </c>
      <c r="AL2505" s="439">
        <f t="shared" si="2335"/>
        <v>0</v>
      </c>
      <c r="AM2505" s="439">
        <f t="shared" si="2336"/>
        <v>0</v>
      </c>
      <c r="AN2505" s="440">
        <f t="shared" si="2337"/>
        <v>0</v>
      </c>
    </row>
    <row r="2506" spans="1:40" outlineLevel="2">
      <c r="A2506" s="882">
        <f>ROW()</f>
        <v>2506</v>
      </c>
      <c r="B2506" s="453"/>
      <c r="D2506" s="452" t="s">
        <v>583</v>
      </c>
      <c r="H2506" s="458"/>
      <c r="I2506" s="458"/>
      <c r="J2506" s="459"/>
      <c r="K2506" s="458"/>
      <c r="L2506" s="458"/>
      <c r="M2506" s="458"/>
      <c r="N2506" s="458"/>
      <c r="O2506" s="459"/>
      <c r="P2506" s="458"/>
      <c r="Q2506" s="458"/>
      <c r="R2506" s="458"/>
      <c r="S2506" s="463"/>
      <c r="T2506" s="458"/>
      <c r="U2506" s="439"/>
      <c r="V2506" s="439"/>
      <c r="W2506" s="439">
        <f t="shared" ref="W2506:AI2506" si="2359">V2596</f>
        <v>0</v>
      </c>
      <c r="X2506" s="440">
        <f t="shared" si="2359"/>
        <v>0</v>
      </c>
      <c r="Y2506" s="443">
        <f t="shared" si="2359"/>
        <v>0</v>
      </c>
      <c r="Z2506" s="439">
        <f t="shared" si="2359"/>
        <v>0</v>
      </c>
      <c r="AA2506" s="439">
        <f t="shared" si="2359"/>
        <v>0</v>
      </c>
      <c r="AB2506" s="439">
        <f t="shared" si="2359"/>
        <v>0</v>
      </c>
      <c r="AC2506" s="439">
        <f t="shared" si="2359"/>
        <v>0</v>
      </c>
      <c r="AD2506" s="440">
        <f t="shared" si="2359"/>
        <v>0</v>
      </c>
      <c r="AE2506" s="443">
        <f t="shared" si="2359"/>
        <v>0</v>
      </c>
      <c r="AF2506" s="439">
        <f t="shared" si="2359"/>
        <v>0</v>
      </c>
      <c r="AG2506" s="439">
        <f t="shared" si="2359"/>
        <v>0</v>
      </c>
      <c r="AH2506" s="439">
        <f t="shared" si="2359"/>
        <v>0</v>
      </c>
      <c r="AI2506" s="440">
        <f t="shared" si="2359"/>
        <v>0</v>
      </c>
      <c r="AJ2506" s="443">
        <f t="shared" ref="AJ2506:AN2509" si="2360">AI2596</f>
        <v>0</v>
      </c>
      <c r="AK2506" s="439">
        <f t="shared" si="2360"/>
        <v>0</v>
      </c>
      <c r="AL2506" s="439">
        <f t="shared" si="2360"/>
        <v>0</v>
      </c>
      <c r="AM2506" s="439">
        <f t="shared" si="2360"/>
        <v>0</v>
      </c>
      <c r="AN2506" s="440">
        <f t="shared" si="2360"/>
        <v>0</v>
      </c>
    </row>
    <row r="2507" spans="1:40" outlineLevel="2">
      <c r="A2507" s="882">
        <f>ROW()</f>
        <v>2507</v>
      </c>
      <c r="B2507" s="453"/>
      <c r="D2507" s="452" t="s">
        <v>81</v>
      </c>
      <c r="H2507" s="458"/>
      <c r="I2507" s="458"/>
      <c r="J2507" s="459"/>
      <c r="K2507" s="458"/>
      <c r="L2507" s="458"/>
      <c r="M2507" s="458"/>
      <c r="N2507" s="458"/>
      <c r="O2507" s="459"/>
      <c r="P2507" s="458"/>
      <c r="Q2507" s="458"/>
      <c r="R2507" s="458"/>
      <c r="S2507" s="463"/>
      <c r="T2507" s="458"/>
      <c r="U2507" s="439"/>
      <c r="V2507" s="439"/>
      <c r="W2507" s="439">
        <f t="shared" ref="W2507:X2508" si="2361">V2597</f>
        <v>0</v>
      </c>
      <c r="X2507" s="440">
        <f t="shared" si="2361"/>
        <v>0</v>
      </c>
      <c r="Y2507" s="443">
        <f t="shared" ref="Y2507:AD2508" si="2362">X2597</f>
        <v>0</v>
      </c>
      <c r="Z2507" s="439">
        <f t="shared" si="2362"/>
        <v>0</v>
      </c>
      <c r="AA2507" s="439">
        <f t="shared" si="2362"/>
        <v>0</v>
      </c>
      <c r="AB2507" s="439">
        <f t="shared" si="2362"/>
        <v>0</v>
      </c>
      <c r="AC2507" s="439">
        <f t="shared" si="2362"/>
        <v>0</v>
      </c>
      <c r="AD2507" s="440">
        <f t="shared" si="2362"/>
        <v>0</v>
      </c>
      <c r="AE2507" s="443">
        <f t="shared" ref="AE2507:AE2509" si="2363">AD2597</f>
        <v>0</v>
      </c>
      <c r="AF2507" s="439">
        <f t="shared" ref="AF2507:AF2509" si="2364">AE2597</f>
        <v>0</v>
      </c>
      <c r="AG2507" s="439">
        <f t="shared" ref="AG2507:AG2509" si="2365">AF2597</f>
        <v>0</v>
      </c>
      <c r="AH2507" s="439">
        <f t="shared" ref="AH2507:AH2509" si="2366">AG2597</f>
        <v>0</v>
      </c>
      <c r="AI2507" s="440">
        <f t="shared" ref="AI2507:AI2509" si="2367">AH2597</f>
        <v>0</v>
      </c>
      <c r="AJ2507" s="443">
        <f t="shared" si="2360"/>
        <v>0</v>
      </c>
      <c r="AK2507" s="439">
        <f t="shared" si="2360"/>
        <v>0</v>
      </c>
      <c r="AL2507" s="439">
        <f t="shared" si="2360"/>
        <v>0</v>
      </c>
      <c r="AM2507" s="439">
        <f t="shared" si="2360"/>
        <v>0</v>
      </c>
      <c r="AN2507" s="440">
        <f t="shared" si="2360"/>
        <v>0</v>
      </c>
    </row>
    <row r="2508" spans="1:40" outlineLevel="2">
      <c r="A2508" s="882">
        <f>ROW()</f>
        <v>2508</v>
      </c>
      <c r="B2508" s="453"/>
      <c r="D2508" s="452" t="s">
        <v>28</v>
      </c>
      <c r="H2508" s="458"/>
      <c r="I2508" s="458"/>
      <c r="J2508" s="459"/>
      <c r="K2508" s="458"/>
      <c r="L2508" s="458"/>
      <c r="M2508" s="458"/>
      <c r="N2508" s="458"/>
      <c r="O2508" s="459"/>
      <c r="P2508" s="458"/>
      <c r="Q2508" s="458"/>
      <c r="R2508" s="458"/>
      <c r="S2508" s="463"/>
      <c r="T2508" s="458"/>
      <c r="U2508" s="439"/>
      <c r="V2508" s="439"/>
      <c r="W2508" s="439">
        <f t="shared" si="2361"/>
        <v>0</v>
      </c>
      <c r="X2508" s="440">
        <f t="shared" si="2361"/>
        <v>0</v>
      </c>
      <c r="Y2508" s="443">
        <f t="shared" si="2362"/>
        <v>0</v>
      </c>
      <c r="Z2508" s="439">
        <f t="shared" si="2362"/>
        <v>0</v>
      </c>
      <c r="AA2508" s="439">
        <f t="shared" si="2362"/>
        <v>0</v>
      </c>
      <c r="AB2508" s="439">
        <f t="shared" si="2362"/>
        <v>0</v>
      </c>
      <c r="AC2508" s="439">
        <f t="shared" si="2362"/>
        <v>0</v>
      </c>
      <c r="AD2508" s="440">
        <f t="shared" si="2362"/>
        <v>0</v>
      </c>
      <c r="AE2508" s="443">
        <f t="shared" si="2363"/>
        <v>0</v>
      </c>
      <c r="AF2508" s="439">
        <f t="shared" si="2364"/>
        <v>0</v>
      </c>
      <c r="AG2508" s="439">
        <f t="shared" si="2365"/>
        <v>0</v>
      </c>
      <c r="AH2508" s="439">
        <f t="shared" si="2366"/>
        <v>0</v>
      </c>
      <c r="AI2508" s="440">
        <f t="shared" si="2367"/>
        <v>0</v>
      </c>
      <c r="AJ2508" s="443">
        <f t="shared" si="2360"/>
        <v>0</v>
      </c>
      <c r="AK2508" s="439">
        <f t="shared" si="2360"/>
        <v>0</v>
      </c>
      <c r="AL2508" s="439">
        <f t="shared" si="2360"/>
        <v>0</v>
      </c>
      <c r="AM2508" s="439">
        <f t="shared" si="2360"/>
        <v>0</v>
      </c>
      <c r="AN2508" s="440">
        <f t="shared" si="2360"/>
        <v>0</v>
      </c>
    </row>
    <row r="2509" spans="1:40" outlineLevel="2">
      <c r="A2509" s="882">
        <f>ROW()</f>
        <v>2509</v>
      </c>
      <c r="B2509" s="453"/>
      <c r="D2509" s="456" t="s">
        <v>443</v>
      </c>
      <c r="E2509" s="456"/>
      <c r="F2509" s="456"/>
      <c r="G2509" s="456"/>
      <c r="H2509" s="460"/>
      <c r="I2509" s="460"/>
      <c r="J2509" s="461"/>
      <c r="K2509" s="460"/>
      <c r="L2509" s="460"/>
      <c r="M2509" s="460"/>
      <c r="N2509" s="460"/>
      <c r="O2509" s="461"/>
      <c r="P2509" s="460"/>
      <c r="Q2509" s="460"/>
      <c r="R2509" s="460"/>
      <c r="S2509" s="465"/>
      <c r="T2509" s="460"/>
      <c r="U2509" s="441"/>
      <c r="V2509" s="441"/>
      <c r="W2509" s="441">
        <f t="shared" ref="W2509:AD2509" si="2368">V2599</f>
        <v>0</v>
      </c>
      <c r="X2509" s="442">
        <f t="shared" si="2368"/>
        <v>0</v>
      </c>
      <c r="Y2509" s="462">
        <f t="shared" si="2368"/>
        <v>0</v>
      </c>
      <c r="Z2509" s="441">
        <f t="shared" si="2368"/>
        <v>0</v>
      </c>
      <c r="AA2509" s="441">
        <f t="shared" si="2368"/>
        <v>0</v>
      </c>
      <c r="AB2509" s="441">
        <f t="shared" si="2368"/>
        <v>0</v>
      </c>
      <c r="AC2509" s="441">
        <f t="shared" si="2368"/>
        <v>0</v>
      </c>
      <c r="AD2509" s="442">
        <f t="shared" si="2368"/>
        <v>0</v>
      </c>
      <c r="AE2509" s="462">
        <f t="shared" si="2363"/>
        <v>0</v>
      </c>
      <c r="AF2509" s="441">
        <f t="shared" si="2364"/>
        <v>0</v>
      </c>
      <c r="AG2509" s="441">
        <f t="shared" si="2365"/>
        <v>0</v>
      </c>
      <c r="AH2509" s="441">
        <f t="shared" si="2366"/>
        <v>0</v>
      </c>
      <c r="AI2509" s="442">
        <f t="shared" si="2367"/>
        <v>0</v>
      </c>
      <c r="AJ2509" s="462">
        <f t="shared" si="2360"/>
        <v>0</v>
      </c>
      <c r="AK2509" s="441">
        <f t="shared" si="2360"/>
        <v>0</v>
      </c>
      <c r="AL2509" s="441">
        <f t="shared" si="2360"/>
        <v>0</v>
      </c>
      <c r="AM2509" s="441">
        <f t="shared" si="2360"/>
        <v>0</v>
      </c>
      <c r="AN2509" s="442">
        <f t="shared" si="2360"/>
        <v>0</v>
      </c>
    </row>
    <row r="2510" spans="1:40" outlineLevel="2">
      <c r="A2510" s="882">
        <f>ROW()</f>
        <v>2510</v>
      </c>
      <c r="B2510" s="453"/>
      <c r="D2510" s="452" t="s">
        <v>24</v>
      </c>
      <c r="H2510" s="458"/>
      <c r="I2510" s="458"/>
      <c r="J2510" s="459"/>
      <c r="K2510" s="458"/>
      <c r="L2510" s="458"/>
      <c r="M2510" s="458"/>
      <c r="N2510" s="458"/>
      <c r="O2510" s="459"/>
      <c r="P2510" s="458"/>
      <c r="Q2510" s="458"/>
      <c r="R2510" s="458"/>
      <c r="S2510" s="463"/>
      <c r="T2510" s="458"/>
      <c r="U2510" s="439"/>
      <c r="V2510" s="439"/>
      <c r="W2510" s="439">
        <f t="shared" ref="W2510:AN2510" si="2369">SUM(W2494:W2509)</f>
        <v>49.754793929594882</v>
      </c>
      <c r="X2510" s="440">
        <f t="shared" si="2369"/>
        <v>46.72184492338144</v>
      </c>
      <c r="Y2510" s="443">
        <f t="shared" si="2369"/>
        <v>43.688895917167997</v>
      </c>
      <c r="Z2510" s="439">
        <f t="shared" si="2369"/>
        <v>42.606511275277988</v>
      </c>
      <c r="AA2510" s="439">
        <f t="shared" si="2369"/>
        <v>40.441741991497963</v>
      </c>
      <c r="AB2510" s="439">
        <f t="shared" si="2369"/>
        <v>38.276972707717945</v>
      </c>
      <c r="AC2510" s="439">
        <f t="shared" si="2369"/>
        <v>36.478756523718197</v>
      </c>
      <c r="AD2510" s="440">
        <f t="shared" si="2369"/>
        <v>35.047093439498731</v>
      </c>
      <c r="AE2510" s="443">
        <f t="shared" si="2369"/>
        <v>33.615430355279265</v>
      </c>
      <c r="AF2510" s="439">
        <f t="shared" si="2369"/>
        <v>32.192942574753978</v>
      </c>
      <c r="AG2510" s="439">
        <f t="shared" si="2369"/>
        <v>30.77045479422868</v>
      </c>
      <c r="AH2510" s="439">
        <f t="shared" si="2369"/>
        <v>29.44401220528183</v>
      </c>
      <c r="AI2510" s="440">
        <f t="shared" si="2369"/>
        <v>28.213614807913412</v>
      </c>
      <c r="AJ2510" s="443">
        <f t="shared" si="2369"/>
        <v>26.983217410544999</v>
      </c>
      <c r="AK2510" s="439">
        <f t="shared" si="2369"/>
        <v>25.739211828596204</v>
      </c>
      <c r="AL2510" s="439">
        <f t="shared" si="2369"/>
        <v>24.498303791010049</v>
      </c>
      <c r="AM2510" s="439">
        <f t="shared" si="2369"/>
        <v>23.257395753423893</v>
      </c>
      <c r="AN2510" s="440">
        <f t="shared" si="2369"/>
        <v>22.016487715837737</v>
      </c>
    </row>
    <row r="2511" spans="1:40" outlineLevel="1">
      <c r="A2511" s="732" t="s">
        <v>59</v>
      </c>
      <c r="B2511" s="733"/>
      <c r="C2511" s="881"/>
      <c r="D2511" s="733"/>
      <c r="E2511" s="733"/>
      <c r="F2511" s="733"/>
      <c r="G2511" s="730"/>
      <c r="H2511" s="733"/>
      <c r="I2511" s="730"/>
      <c r="J2511" s="729"/>
      <c r="K2511" s="730"/>
      <c r="L2511" s="730"/>
      <c r="M2511" s="730"/>
      <c r="N2511" s="730"/>
      <c r="O2511" s="729"/>
      <c r="P2511" s="730"/>
      <c r="Q2511" s="730"/>
      <c r="R2511" s="730"/>
      <c r="S2511" s="731"/>
      <c r="T2511" s="730"/>
      <c r="U2511" s="730"/>
      <c r="V2511" s="730"/>
      <c r="W2511" s="730"/>
      <c r="X2511" s="731"/>
      <c r="Y2511" s="729"/>
      <c r="Z2511" s="730"/>
      <c r="AA2511" s="730"/>
      <c r="AB2511" s="730"/>
      <c r="AC2511" s="730"/>
      <c r="AD2511" s="731"/>
      <c r="AE2511" s="729"/>
      <c r="AF2511" s="730"/>
      <c r="AG2511" s="730"/>
      <c r="AH2511" s="730"/>
      <c r="AI2511" s="731"/>
      <c r="AJ2511" s="729"/>
      <c r="AK2511" s="730"/>
      <c r="AL2511" s="730"/>
      <c r="AM2511" s="730"/>
      <c r="AN2511" s="731"/>
    </row>
    <row r="2512" spans="1:40" outlineLevel="2">
      <c r="A2512" s="882">
        <f>ROW()</f>
        <v>2512</v>
      </c>
      <c r="B2512" s="453"/>
      <c r="D2512" s="452" t="s">
        <v>300</v>
      </c>
      <c r="H2512" s="458"/>
      <c r="I2512" s="458"/>
      <c r="J2512" s="443"/>
      <c r="K2512" s="439"/>
      <c r="L2512" s="439"/>
      <c r="M2512" s="439"/>
      <c r="N2512" s="439"/>
      <c r="O2512" s="443"/>
      <c r="P2512" s="439"/>
      <c r="Q2512" s="439"/>
      <c r="R2512" s="439"/>
      <c r="S2512" s="440"/>
      <c r="T2512" s="439"/>
      <c r="U2512" s="439"/>
      <c r="V2512" s="27">
        <f>V$660</f>
        <v>3.7384407853314601</v>
      </c>
      <c r="W2512" s="439"/>
      <c r="X2512" s="440"/>
      <c r="Y2512" s="443"/>
      <c r="Z2512" s="157"/>
      <c r="AA2512" s="439"/>
      <c r="AB2512" s="439"/>
      <c r="AC2512" s="439"/>
      <c r="AD2512" s="440"/>
      <c r="AE2512" s="324"/>
      <c r="AF2512" s="439"/>
      <c r="AG2512" s="439"/>
      <c r="AH2512" s="439"/>
      <c r="AI2512" s="440"/>
      <c r="AJ2512" s="324"/>
      <c r="AK2512" s="439"/>
      <c r="AL2512" s="439"/>
      <c r="AM2512" s="439"/>
      <c r="AN2512" s="440"/>
    </row>
    <row r="2513" spans="1:40" outlineLevel="2">
      <c r="A2513" s="882">
        <f>ROW()</f>
        <v>2513</v>
      </c>
      <c r="B2513" s="453"/>
      <c r="D2513" s="452" t="s">
        <v>301</v>
      </c>
      <c r="H2513" s="458"/>
      <c r="I2513" s="458"/>
      <c r="J2513" s="443"/>
      <c r="K2513" s="439"/>
      <c r="L2513" s="439"/>
      <c r="M2513" s="439"/>
      <c r="N2513" s="439"/>
      <c r="O2513" s="443"/>
      <c r="P2513" s="439"/>
      <c r="Q2513" s="439"/>
      <c r="R2513" s="439"/>
      <c r="S2513" s="440"/>
      <c r="T2513" s="439"/>
      <c r="U2513" s="439"/>
      <c r="V2513" s="27">
        <f>V$661</f>
        <v>0</v>
      </c>
      <c r="W2513" s="439"/>
      <c r="X2513" s="440"/>
      <c r="Y2513" s="443"/>
      <c r="Z2513" s="157"/>
      <c r="AA2513" s="439"/>
      <c r="AB2513" s="439"/>
      <c r="AC2513" s="439"/>
      <c r="AD2513" s="440"/>
      <c r="AE2513" s="324"/>
      <c r="AF2513" s="439"/>
      <c r="AG2513" s="439"/>
      <c r="AH2513" s="439"/>
      <c r="AI2513" s="440"/>
      <c r="AJ2513" s="324"/>
      <c r="AK2513" s="439"/>
      <c r="AL2513" s="439"/>
      <c r="AM2513" s="439"/>
      <c r="AN2513" s="440"/>
    </row>
    <row r="2514" spans="1:40" outlineLevel="2">
      <c r="A2514" s="882">
        <f>ROW()</f>
        <v>2514</v>
      </c>
      <c r="B2514" s="453"/>
      <c r="D2514" s="452" t="s">
        <v>29</v>
      </c>
      <c r="H2514" s="458"/>
      <c r="I2514" s="458"/>
      <c r="J2514" s="443"/>
      <c r="K2514" s="439"/>
      <c r="L2514" s="439"/>
      <c r="M2514" s="439"/>
      <c r="N2514" s="439"/>
      <c r="O2514" s="443"/>
      <c r="P2514" s="439"/>
      <c r="Q2514" s="439"/>
      <c r="R2514" s="439"/>
      <c r="S2514" s="440"/>
      <c r="T2514" s="439"/>
      <c r="U2514" s="439"/>
      <c r="V2514" s="27">
        <f>V$662</f>
        <v>0</v>
      </c>
      <c r="W2514" s="439"/>
      <c r="X2514" s="440"/>
      <c r="Y2514" s="443"/>
      <c r="Z2514" s="157"/>
      <c r="AA2514" s="439"/>
      <c r="AB2514" s="439"/>
      <c r="AC2514" s="439"/>
      <c r="AD2514" s="440"/>
      <c r="AE2514" s="324"/>
      <c r="AF2514" s="439"/>
      <c r="AG2514" s="439"/>
      <c r="AH2514" s="439"/>
      <c r="AI2514" s="440"/>
      <c r="AJ2514" s="324"/>
      <c r="AK2514" s="439"/>
      <c r="AL2514" s="439"/>
      <c r="AM2514" s="439"/>
      <c r="AN2514" s="440"/>
    </row>
    <row r="2515" spans="1:40" outlineLevel="2">
      <c r="A2515" s="882">
        <f>ROW()</f>
        <v>2515</v>
      </c>
      <c r="B2515" s="453"/>
      <c r="D2515" s="452" t="s">
        <v>30</v>
      </c>
      <c r="H2515" s="458"/>
      <c r="I2515" s="458"/>
      <c r="J2515" s="443"/>
      <c r="K2515" s="439"/>
      <c r="L2515" s="439"/>
      <c r="M2515" s="439"/>
      <c r="N2515" s="439"/>
      <c r="O2515" s="443"/>
      <c r="P2515" s="439"/>
      <c r="Q2515" s="439"/>
      <c r="R2515" s="439"/>
      <c r="S2515" s="440"/>
      <c r="T2515" s="439"/>
      <c r="U2515" s="439"/>
      <c r="V2515" s="27">
        <f>V$663</f>
        <v>14.481249693188994</v>
      </c>
      <c r="W2515" s="439"/>
      <c r="X2515" s="440"/>
      <c r="Y2515" s="443"/>
      <c r="Z2515" s="157"/>
      <c r="AA2515" s="439"/>
      <c r="AB2515" s="439"/>
      <c r="AC2515" s="439"/>
      <c r="AD2515" s="440"/>
      <c r="AE2515" s="324"/>
      <c r="AF2515" s="439"/>
      <c r="AG2515" s="439"/>
      <c r="AH2515" s="439"/>
      <c r="AI2515" s="440"/>
      <c r="AJ2515" s="324"/>
      <c r="AK2515" s="439"/>
      <c r="AL2515" s="439"/>
      <c r="AM2515" s="439"/>
      <c r="AN2515" s="440"/>
    </row>
    <row r="2516" spans="1:40" outlineLevel="2">
      <c r="A2516" s="882">
        <f>ROW()</f>
        <v>2516</v>
      </c>
      <c r="B2516" s="453"/>
      <c r="D2516" s="452" t="s">
        <v>31</v>
      </c>
      <c r="H2516" s="458"/>
      <c r="I2516" s="458"/>
      <c r="J2516" s="443"/>
      <c r="K2516" s="439"/>
      <c r="L2516" s="439"/>
      <c r="M2516" s="439"/>
      <c r="N2516" s="439"/>
      <c r="O2516" s="443"/>
      <c r="P2516" s="439"/>
      <c r="Q2516" s="439"/>
      <c r="R2516" s="439"/>
      <c r="S2516" s="440"/>
      <c r="T2516" s="439"/>
      <c r="U2516" s="439"/>
      <c r="V2516" s="27">
        <f>V$664</f>
        <v>0</v>
      </c>
      <c r="W2516" s="439"/>
      <c r="X2516" s="440"/>
      <c r="Y2516" s="443"/>
      <c r="Z2516" s="157"/>
      <c r="AA2516" s="439"/>
      <c r="AB2516" s="439"/>
      <c r="AC2516" s="439"/>
      <c r="AD2516" s="440"/>
      <c r="AE2516" s="324"/>
      <c r="AF2516" s="439"/>
      <c r="AG2516" s="439"/>
      <c r="AH2516" s="439"/>
      <c r="AI2516" s="440"/>
      <c r="AJ2516" s="324"/>
      <c r="AK2516" s="439"/>
      <c r="AL2516" s="439"/>
      <c r="AM2516" s="439"/>
      <c r="AN2516" s="440"/>
    </row>
    <row r="2517" spans="1:40" outlineLevel="2">
      <c r="A2517" s="882">
        <f>ROW()</f>
        <v>2517</v>
      </c>
      <c r="B2517" s="453"/>
      <c r="D2517" s="452" t="s">
        <v>32</v>
      </c>
      <c r="H2517" s="458"/>
      <c r="I2517" s="458"/>
      <c r="J2517" s="443"/>
      <c r="K2517" s="439"/>
      <c r="L2517" s="439"/>
      <c r="M2517" s="439"/>
      <c r="N2517" s="439"/>
      <c r="O2517" s="443"/>
      <c r="P2517" s="439"/>
      <c r="Q2517" s="439"/>
      <c r="R2517" s="439"/>
      <c r="S2517" s="440"/>
      <c r="T2517" s="439"/>
      <c r="U2517" s="439"/>
      <c r="V2517" s="27">
        <f>V$665</f>
        <v>0.59160357446377465</v>
      </c>
      <c r="W2517" s="439"/>
      <c r="X2517" s="440"/>
      <c r="Y2517" s="443"/>
      <c r="Z2517" s="157"/>
      <c r="AA2517" s="439"/>
      <c r="AB2517" s="439"/>
      <c r="AC2517" s="439"/>
      <c r="AD2517" s="440"/>
      <c r="AE2517" s="324"/>
      <c r="AF2517" s="439"/>
      <c r="AG2517" s="439"/>
      <c r="AH2517" s="439"/>
      <c r="AI2517" s="440"/>
      <c r="AJ2517" s="324"/>
      <c r="AK2517" s="439"/>
      <c r="AL2517" s="439"/>
      <c r="AM2517" s="439"/>
      <c r="AN2517" s="440"/>
    </row>
    <row r="2518" spans="1:40" outlineLevel="2">
      <c r="A2518" s="882">
        <f>ROW()</f>
        <v>2518</v>
      </c>
      <c r="B2518" s="453"/>
      <c r="D2518" s="452" t="s">
        <v>33</v>
      </c>
      <c r="H2518" s="458"/>
      <c r="I2518" s="458"/>
      <c r="J2518" s="443"/>
      <c r="K2518" s="439"/>
      <c r="L2518" s="439"/>
      <c r="M2518" s="439"/>
      <c r="N2518" s="439"/>
      <c r="O2518" s="443"/>
      <c r="P2518" s="439"/>
      <c r="Q2518" s="439"/>
      <c r="R2518" s="439"/>
      <c r="S2518" s="440"/>
      <c r="T2518" s="439"/>
      <c r="U2518" s="439"/>
      <c r="V2518" s="27">
        <f>V$666</f>
        <v>0.3148656374029471</v>
      </c>
      <c r="W2518" s="439"/>
      <c r="X2518" s="440"/>
      <c r="Y2518" s="443"/>
      <c r="Z2518" s="157"/>
      <c r="AA2518" s="439"/>
      <c r="AB2518" s="439"/>
      <c r="AC2518" s="439"/>
      <c r="AD2518" s="440"/>
      <c r="AE2518" s="324"/>
      <c r="AF2518" s="439"/>
      <c r="AG2518" s="439"/>
      <c r="AH2518" s="439"/>
      <c r="AI2518" s="440"/>
      <c r="AJ2518" s="324"/>
      <c r="AK2518" s="439"/>
      <c r="AL2518" s="439"/>
      <c r="AM2518" s="439"/>
      <c r="AN2518" s="440"/>
    </row>
    <row r="2519" spans="1:40" outlineLevel="2">
      <c r="A2519" s="882">
        <f>ROW()</f>
        <v>2519</v>
      </c>
      <c r="B2519" s="453"/>
      <c r="D2519" s="452" t="s">
        <v>27</v>
      </c>
      <c r="H2519" s="458"/>
      <c r="I2519" s="458"/>
      <c r="J2519" s="443"/>
      <c r="K2519" s="439"/>
      <c r="L2519" s="439"/>
      <c r="M2519" s="439"/>
      <c r="N2519" s="439"/>
      <c r="O2519" s="443"/>
      <c r="P2519" s="439"/>
      <c r="Q2519" s="439"/>
      <c r="R2519" s="439"/>
      <c r="S2519" s="440"/>
      <c r="T2519" s="439"/>
      <c r="U2519" s="439"/>
      <c r="V2519" s="27">
        <f>V$667</f>
        <v>1.0034627575479198</v>
      </c>
      <c r="W2519" s="439"/>
      <c r="X2519" s="440"/>
      <c r="Y2519" s="443"/>
      <c r="Z2519" s="157"/>
      <c r="AA2519" s="439"/>
      <c r="AB2519" s="439"/>
      <c r="AC2519" s="439"/>
      <c r="AD2519" s="440"/>
      <c r="AE2519" s="324"/>
      <c r="AF2519" s="439"/>
      <c r="AG2519" s="439"/>
      <c r="AH2519" s="439"/>
      <c r="AI2519" s="440"/>
      <c r="AJ2519" s="324"/>
      <c r="AK2519" s="439"/>
      <c r="AL2519" s="439"/>
      <c r="AM2519" s="439"/>
      <c r="AN2519" s="440"/>
    </row>
    <row r="2520" spans="1:40" outlineLevel="2">
      <c r="A2520" s="882">
        <f>ROW()</f>
        <v>2520</v>
      </c>
      <c r="B2520" s="453"/>
      <c r="D2520" s="452" t="s">
        <v>34</v>
      </c>
      <c r="H2520" s="458"/>
      <c r="I2520" s="458"/>
      <c r="J2520" s="443"/>
      <c r="K2520" s="439"/>
      <c r="L2520" s="439"/>
      <c r="M2520" s="439"/>
      <c r="N2520" s="439"/>
      <c r="O2520" s="443"/>
      <c r="P2520" s="439"/>
      <c r="Q2520" s="439"/>
      <c r="R2520" s="439"/>
      <c r="S2520" s="440"/>
      <c r="T2520" s="439"/>
      <c r="U2520" s="439"/>
      <c r="V2520" s="27">
        <f>V$668</f>
        <v>23.884482790190422</v>
      </c>
      <c r="W2520" s="439"/>
      <c r="X2520" s="440"/>
      <c r="Y2520" s="443"/>
      <c r="Z2520" s="157"/>
      <c r="AA2520" s="439"/>
      <c r="AB2520" s="439"/>
      <c r="AC2520" s="439"/>
      <c r="AD2520" s="440"/>
      <c r="AE2520" s="324"/>
      <c r="AF2520" s="439"/>
      <c r="AG2520" s="439"/>
      <c r="AH2520" s="439"/>
      <c r="AI2520" s="440"/>
      <c r="AJ2520" s="324"/>
      <c r="AK2520" s="439"/>
      <c r="AL2520" s="439"/>
      <c r="AM2520" s="439"/>
      <c r="AN2520" s="440"/>
    </row>
    <row r="2521" spans="1:40" outlineLevel="2">
      <c r="A2521" s="882">
        <f>ROW()</f>
        <v>2521</v>
      </c>
      <c r="B2521" s="453"/>
      <c r="D2521" s="452" t="s">
        <v>35</v>
      </c>
      <c r="H2521" s="458"/>
      <c r="I2521" s="458"/>
      <c r="J2521" s="443"/>
      <c r="K2521" s="439"/>
      <c r="L2521" s="439"/>
      <c r="M2521" s="439"/>
      <c r="N2521" s="439"/>
      <c r="O2521" s="443"/>
      <c r="P2521" s="439"/>
      <c r="Q2521" s="439"/>
      <c r="R2521" s="439"/>
      <c r="S2521" s="440"/>
      <c r="T2521" s="439"/>
      <c r="U2521" s="439"/>
      <c r="V2521" s="27">
        <f>V$669</f>
        <v>1.5466352072154506</v>
      </c>
      <c r="W2521" s="439"/>
      <c r="X2521" s="440"/>
      <c r="Y2521" s="443"/>
      <c r="Z2521" s="157"/>
      <c r="AA2521" s="439"/>
      <c r="AB2521" s="439"/>
      <c r="AC2521" s="439"/>
      <c r="AD2521" s="440"/>
      <c r="AE2521" s="324"/>
      <c r="AF2521" s="439"/>
      <c r="AG2521" s="439"/>
      <c r="AH2521" s="439"/>
      <c r="AI2521" s="440"/>
      <c r="AJ2521" s="324"/>
      <c r="AK2521" s="439"/>
      <c r="AL2521" s="439"/>
      <c r="AM2521" s="439"/>
      <c r="AN2521" s="440"/>
    </row>
    <row r="2522" spans="1:40" outlineLevel="2">
      <c r="A2522" s="882">
        <f>ROW()</f>
        <v>2522</v>
      </c>
      <c r="B2522" s="453"/>
      <c r="D2522" s="452" t="s">
        <v>302</v>
      </c>
      <c r="H2522" s="458"/>
      <c r="I2522" s="458"/>
      <c r="J2522" s="443"/>
      <c r="K2522" s="439"/>
      <c r="L2522" s="439"/>
      <c r="M2522" s="439"/>
      <c r="N2522" s="439"/>
      <c r="O2522" s="443"/>
      <c r="P2522" s="439"/>
      <c r="Q2522" s="439"/>
      <c r="R2522" s="439"/>
      <c r="S2522" s="440"/>
      <c r="T2522" s="439"/>
      <c r="U2522" s="439"/>
      <c r="V2522" s="27">
        <f>V$670</f>
        <v>0</v>
      </c>
      <c r="W2522" s="439"/>
      <c r="X2522" s="440"/>
      <c r="Y2522" s="443"/>
      <c r="Z2522" s="157"/>
      <c r="AA2522" s="439"/>
      <c r="AB2522" s="439"/>
      <c r="AC2522" s="439"/>
      <c r="AD2522" s="440"/>
      <c r="AE2522" s="324"/>
      <c r="AF2522" s="439"/>
      <c r="AG2522" s="439"/>
      <c r="AH2522" s="439"/>
      <c r="AI2522" s="440"/>
      <c r="AJ2522" s="324"/>
      <c r="AK2522" s="439"/>
      <c r="AL2522" s="439"/>
      <c r="AM2522" s="439"/>
      <c r="AN2522" s="440"/>
    </row>
    <row r="2523" spans="1:40" outlineLevel="2">
      <c r="A2523" s="882">
        <f>ROW()</f>
        <v>2523</v>
      </c>
      <c r="B2523" s="453"/>
      <c r="D2523" s="452" t="s">
        <v>36</v>
      </c>
      <c r="H2523" s="458"/>
      <c r="I2523" s="458"/>
      <c r="J2523" s="443"/>
      <c r="K2523" s="439"/>
      <c r="L2523" s="439"/>
      <c r="M2523" s="439"/>
      <c r="N2523" s="439"/>
      <c r="O2523" s="443"/>
      <c r="P2523" s="439"/>
      <c r="Q2523" s="439"/>
      <c r="R2523" s="439"/>
      <c r="S2523" s="440"/>
      <c r="T2523" s="439"/>
      <c r="U2523" s="439"/>
      <c r="V2523" s="27">
        <f>V$671</f>
        <v>4.1940534842539154</v>
      </c>
      <c r="W2523" s="439"/>
      <c r="X2523" s="440"/>
      <c r="Y2523" s="443"/>
      <c r="Z2523" s="157"/>
      <c r="AA2523" s="439"/>
      <c r="AB2523" s="439"/>
      <c r="AC2523" s="439"/>
      <c r="AD2523" s="440"/>
      <c r="AE2523" s="324"/>
      <c r="AF2523" s="439"/>
      <c r="AG2523" s="439"/>
      <c r="AH2523" s="439"/>
      <c r="AI2523" s="440"/>
      <c r="AJ2523" s="324"/>
      <c r="AK2523" s="439"/>
      <c r="AL2523" s="439"/>
      <c r="AM2523" s="439"/>
      <c r="AN2523" s="440"/>
    </row>
    <row r="2524" spans="1:40" outlineLevel="2">
      <c r="A2524" s="882">
        <f>ROW()</f>
        <v>2524</v>
      </c>
      <c r="B2524" s="453"/>
      <c r="D2524" s="452" t="s">
        <v>583</v>
      </c>
      <c r="H2524" s="458"/>
      <c r="I2524" s="458"/>
      <c r="J2524" s="443"/>
      <c r="K2524" s="439"/>
      <c r="L2524" s="439"/>
      <c r="M2524" s="439"/>
      <c r="N2524" s="439"/>
      <c r="O2524" s="443"/>
      <c r="P2524" s="439"/>
      <c r="Q2524" s="439"/>
      <c r="R2524" s="439"/>
      <c r="S2524" s="440"/>
      <c r="T2524" s="439"/>
      <c r="U2524" s="439"/>
      <c r="V2524" s="27">
        <f>V$672</f>
        <v>0</v>
      </c>
      <c r="W2524" s="439"/>
      <c r="X2524" s="440"/>
      <c r="Y2524" s="443"/>
      <c r="Z2524" s="157"/>
      <c r="AA2524" s="439"/>
      <c r="AB2524" s="439"/>
      <c r="AC2524" s="439"/>
      <c r="AD2524" s="440"/>
      <c r="AE2524" s="324"/>
      <c r="AF2524" s="439"/>
      <c r="AG2524" s="439"/>
      <c r="AH2524" s="439"/>
      <c r="AI2524" s="440"/>
      <c r="AJ2524" s="324"/>
      <c r="AK2524" s="439"/>
      <c r="AL2524" s="439"/>
      <c r="AM2524" s="439"/>
      <c r="AN2524" s="440"/>
    </row>
    <row r="2525" spans="1:40" outlineLevel="2">
      <c r="A2525" s="882">
        <f>ROW()</f>
        <v>2525</v>
      </c>
      <c r="B2525" s="453"/>
      <c r="D2525" s="452" t="s">
        <v>81</v>
      </c>
      <c r="H2525" s="458"/>
      <c r="I2525" s="458"/>
      <c r="J2525" s="443"/>
      <c r="K2525" s="439"/>
      <c r="L2525" s="439"/>
      <c r="M2525" s="439"/>
      <c r="N2525" s="439"/>
      <c r="O2525" s="443"/>
      <c r="P2525" s="439"/>
      <c r="Q2525" s="439"/>
      <c r="R2525" s="439"/>
      <c r="S2525" s="440"/>
      <c r="T2525" s="439"/>
      <c r="U2525" s="439"/>
      <c r="V2525" s="27">
        <f>V$673</f>
        <v>0</v>
      </c>
      <c r="W2525" s="439"/>
      <c r="X2525" s="440"/>
      <c r="Y2525" s="443"/>
      <c r="Z2525" s="157"/>
      <c r="AA2525" s="439"/>
      <c r="AB2525" s="439"/>
      <c r="AC2525" s="439"/>
      <c r="AD2525" s="440"/>
      <c r="AE2525" s="324"/>
      <c r="AF2525" s="439"/>
      <c r="AG2525" s="439"/>
      <c r="AH2525" s="439"/>
      <c r="AI2525" s="440"/>
      <c r="AJ2525" s="324"/>
      <c r="AK2525" s="439"/>
      <c r="AL2525" s="439"/>
      <c r="AM2525" s="439"/>
      <c r="AN2525" s="440"/>
    </row>
    <row r="2526" spans="1:40" outlineLevel="2">
      <c r="A2526" s="882">
        <f>ROW()</f>
        <v>2526</v>
      </c>
      <c r="B2526" s="453"/>
      <c r="D2526" s="452" t="s">
        <v>28</v>
      </c>
      <c r="H2526" s="458"/>
      <c r="I2526" s="458"/>
      <c r="J2526" s="443"/>
      <c r="K2526" s="439"/>
      <c r="L2526" s="439"/>
      <c r="M2526" s="439"/>
      <c r="N2526" s="439"/>
      <c r="O2526" s="443"/>
      <c r="P2526" s="439"/>
      <c r="Q2526" s="439"/>
      <c r="R2526" s="439"/>
      <c r="S2526" s="440"/>
      <c r="T2526" s="439"/>
      <c r="U2526" s="439"/>
      <c r="V2526" s="27">
        <f>V$674</f>
        <v>0</v>
      </c>
      <c r="W2526" s="439"/>
      <c r="X2526" s="440"/>
      <c r="Y2526" s="443"/>
      <c r="Z2526" s="157"/>
      <c r="AA2526" s="439"/>
      <c r="AB2526" s="439"/>
      <c r="AC2526" s="439"/>
      <c r="AD2526" s="440"/>
      <c r="AE2526" s="324"/>
      <c r="AF2526" s="439"/>
      <c r="AG2526" s="439"/>
      <c r="AH2526" s="439"/>
      <c r="AI2526" s="440"/>
      <c r="AJ2526" s="324"/>
      <c r="AK2526" s="439"/>
      <c r="AL2526" s="439"/>
      <c r="AM2526" s="439"/>
      <c r="AN2526" s="440"/>
    </row>
    <row r="2527" spans="1:40" outlineLevel="2">
      <c r="A2527" s="882">
        <f>ROW()</f>
        <v>2527</v>
      </c>
      <c r="B2527" s="453"/>
      <c r="D2527" s="456" t="s">
        <v>443</v>
      </c>
      <c r="E2527" s="456"/>
      <c r="F2527" s="456"/>
      <c r="G2527" s="456"/>
      <c r="H2527" s="460"/>
      <c r="I2527" s="460"/>
      <c r="J2527" s="462"/>
      <c r="K2527" s="441"/>
      <c r="L2527" s="441"/>
      <c r="M2527" s="441"/>
      <c r="N2527" s="441"/>
      <c r="O2527" s="462"/>
      <c r="P2527" s="441"/>
      <c r="Q2527" s="441"/>
      <c r="R2527" s="441"/>
      <c r="S2527" s="442"/>
      <c r="T2527" s="441"/>
      <c r="U2527" s="441"/>
      <c r="V2527" s="30">
        <f>V$675</f>
        <v>0</v>
      </c>
      <c r="W2527" s="441"/>
      <c r="X2527" s="442"/>
      <c r="Y2527" s="462"/>
      <c r="Z2527" s="158"/>
      <c r="AA2527" s="441"/>
      <c r="AB2527" s="441"/>
      <c r="AC2527" s="441"/>
      <c r="AD2527" s="442"/>
      <c r="AE2527" s="325"/>
      <c r="AF2527" s="441"/>
      <c r="AG2527" s="441"/>
      <c r="AH2527" s="441"/>
      <c r="AI2527" s="442"/>
      <c r="AJ2527" s="325"/>
      <c r="AK2527" s="441"/>
      <c r="AL2527" s="441"/>
      <c r="AM2527" s="441"/>
      <c r="AN2527" s="442"/>
    </row>
    <row r="2528" spans="1:40" outlineLevel="2">
      <c r="A2528" s="882">
        <f>ROW()</f>
        <v>2528</v>
      </c>
      <c r="B2528" s="453"/>
      <c r="D2528" s="452" t="s">
        <v>24</v>
      </c>
      <c r="H2528" s="458"/>
      <c r="I2528" s="458"/>
      <c r="J2528" s="443"/>
      <c r="K2528" s="439"/>
      <c r="L2528" s="439"/>
      <c r="M2528" s="439"/>
      <c r="N2528" s="439"/>
      <c r="O2528" s="443"/>
      <c r="P2528" s="439"/>
      <c r="Q2528" s="439"/>
      <c r="R2528" s="439"/>
      <c r="S2528" s="440"/>
      <c r="T2528" s="439"/>
      <c r="U2528" s="439"/>
      <c r="V2528" s="439">
        <f>SUM(V2512:V2527)</f>
        <v>49.754793929594882</v>
      </c>
      <c r="W2528" s="439"/>
      <c r="X2528" s="440"/>
      <c r="Y2528" s="443"/>
      <c r="Z2528" s="439"/>
      <c r="AA2528" s="439"/>
      <c r="AB2528" s="439"/>
      <c r="AC2528" s="439"/>
      <c r="AD2528" s="440"/>
      <c r="AE2528" s="443"/>
      <c r="AF2528" s="439"/>
      <c r="AG2528" s="439"/>
      <c r="AH2528" s="439"/>
      <c r="AI2528" s="440"/>
      <c r="AJ2528" s="443"/>
      <c r="AK2528" s="439"/>
      <c r="AL2528" s="439"/>
      <c r="AM2528" s="439"/>
      <c r="AN2528" s="440"/>
    </row>
    <row r="2529" spans="1:40" outlineLevel="1">
      <c r="A2529" s="732" t="s">
        <v>238</v>
      </c>
      <c r="B2529" s="733"/>
      <c r="C2529" s="881"/>
      <c r="D2529" s="733"/>
      <c r="E2529" s="733"/>
      <c r="F2529" s="733"/>
      <c r="G2529" s="730"/>
      <c r="H2529" s="733"/>
      <c r="I2529" s="730"/>
      <c r="J2529" s="729"/>
      <c r="K2529" s="730"/>
      <c r="L2529" s="730"/>
      <c r="M2529" s="730"/>
      <c r="N2529" s="730"/>
      <c r="O2529" s="729"/>
      <c r="P2529" s="730"/>
      <c r="Q2529" s="730"/>
      <c r="R2529" s="730"/>
      <c r="S2529" s="731"/>
      <c r="T2529" s="730"/>
      <c r="U2529" s="730"/>
      <c r="V2529" s="730"/>
      <c r="W2529" s="730"/>
      <c r="X2529" s="731"/>
      <c r="Y2529" s="729"/>
      <c r="Z2529" s="730"/>
      <c r="AA2529" s="730"/>
      <c r="AB2529" s="730"/>
      <c r="AC2529" s="730"/>
      <c r="AD2529" s="731"/>
      <c r="AE2529" s="729"/>
      <c r="AF2529" s="730"/>
      <c r="AG2529" s="730"/>
      <c r="AH2529" s="730"/>
      <c r="AI2529" s="731"/>
      <c r="AJ2529" s="729"/>
      <c r="AK2529" s="730"/>
      <c r="AL2529" s="730"/>
      <c r="AM2529" s="730"/>
      <c r="AN2529" s="731"/>
    </row>
    <row r="2530" spans="1:40" outlineLevel="2">
      <c r="A2530" s="882">
        <f>ROW()</f>
        <v>2530</v>
      </c>
      <c r="B2530" s="453"/>
      <c r="D2530" s="1205" t="s">
        <v>300</v>
      </c>
      <c r="E2530" s="1205"/>
      <c r="F2530" s="1205"/>
      <c r="G2530" s="1205"/>
      <c r="H2530" s="4"/>
      <c r="I2530" s="4"/>
      <c r="J2530" s="329"/>
      <c r="K2530" s="4"/>
      <c r="L2530" s="4"/>
      <c r="M2530" s="4"/>
      <c r="N2530" s="4"/>
      <c r="O2530" s="329"/>
      <c r="P2530" s="4"/>
      <c r="Q2530" s="4"/>
      <c r="R2530" s="4"/>
      <c r="S2530" s="316"/>
      <c r="T2530" s="53"/>
      <c r="U2530" s="53"/>
      <c r="V2530" s="53">
        <f>V$678</f>
        <v>0</v>
      </c>
      <c r="W2530" s="53"/>
      <c r="X2530" s="44"/>
      <c r="Y2530" s="252"/>
      <c r="Z2530" s="53"/>
      <c r="AA2530" s="53"/>
      <c r="AB2530" s="53"/>
      <c r="AC2530" s="53"/>
      <c r="AD2530" s="44"/>
      <c r="AE2530" s="252"/>
      <c r="AF2530" s="53"/>
      <c r="AG2530" s="53"/>
      <c r="AH2530" s="53"/>
      <c r="AI2530" s="44"/>
      <c r="AJ2530" s="252"/>
      <c r="AK2530" s="53"/>
      <c r="AL2530" s="53"/>
      <c r="AM2530" s="53"/>
      <c r="AN2530" s="44"/>
    </row>
    <row r="2531" spans="1:40" outlineLevel="2">
      <c r="A2531" s="882">
        <f>ROW()</f>
        <v>2531</v>
      </c>
      <c r="B2531" s="453"/>
      <c r="D2531" s="1205" t="s">
        <v>301</v>
      </c>
      <c r="E2531" s="1205"/>
      <c r="F2531" s="1205"/>
      <c r="G2531" s="1205"/>
      <c r="H2531" s="4"/>
      <c r="I2531" s="4"/>
      <c r="J2531" s="329"/>
      <c r="K2531" s="4"/>
      <c r="L2531" s="4"/>
      <c r="M2531" s="4"/>
      <c r="N2531" s="4"/>
      <c r="O2531" s="329"/>
      <c r="P2531" s="4"/>
      <c r="Q2531" s="4"/>
      <c r="R2531" s="4"/>
      <c r="S2531" s="316"/>
      <c r="T2531" s="53"/>
      <c r="U2531" s="53"/>
      <c r="V2531" s="53">
        <f>V$679</f>
        <v>0</v>
      </c>
      <c r="W2531" s="53"/>
      <c r="X2531" s="44"/>
      <c r="Y2531" s="252"/>
      <c r="Z2531" s="53"/>
      <c r="AA2531" s="53"/>
      <c r="AB2531" s="53"/>
      <c r="AC2531" s="53"/>
      <c r="AD2531" s="44"/>
      <c r="AE2531" s="252"/>
      <c r="AF2531" s="53"/>
      <c r="AG2531" s="53"/>
      <c r="AH2531" s="53"/>
      <c r="AI2531" s="44"/>
      <c r="AJ2531" s="252"/>
      <c r="AK2531" s="53"/>
      <c r="AL2531" s="53"/>
      <c r="AM2531" s="53"/>
      <c r="AN2531" s="44"/>
    </row>
    <row r="2532" spans="1:40" outlineLevel="2">
      <c r="A2532" s="882">
        <f>ROW()</f>
        <v>2532</v>
      </c>
      <c r="B2532" s="453"/>
      <c r="D2532" s="1205" t="s">
        <v>29</v>
      </c>
      <c r="E2532" s="1205"/>
      <c r="F2532" s="1205"/>
      <c r="G2532" s="1205"/>
      <c r="H2532" s="4"/>
      <c r="I2532" s="4"/>
      <c r="J2532" s="329"/>
      <c r="K2532" s="4"/>
      <c r="L2532" s="4"/>
      <c r="M2532" s="4"/>
      <c r="N2532" s="4"/>
      <c r="O2532" s="329"/>
      <c r="P2532" s="4"/>
      <c r="Q2532" s="4"/>
      <c r="R2532" s="4"/>
      <c r="S2532" s="316"/>
      <c r="T2532" s="53"/>
      <c r="U2532" s="53"/>
      <c r="V2532" s="53">
        <f>V$680</f>
        <v>0</v>
      </c>
      <c r="W2532" s="53"/>
      <c r="X2532" s="44"/>
      <c r="Y2532" s="252"/>
      <c r="Z2532" s="53"/>
      <c r="AA2532" s="53"/>
      <c r="AB2532" s="53"/>
      <c r="AC2532" s="53"/>
      <c r="AD2532" s="44"/>
      <c r="AE2532" s="252"/>
      <c r="AF2532" s="53"/>
      <c r="AG2532" s="53"/>
      <c r="AH2532" s="53"/>
      <c r="AI2532" s="44"/>
      <c r="AJ2532" s="252"/>
      <c r="AK2532" s="53"/>
      <c r="AL2532" s="53"/>
      <c r="AM2532" s="53"/>
      <c r="AN2532" s="44"/>
    </row>
    <row r="2533" spans="1:40" outlineLevel="2">
      <c r="A2533" s="882">
        <f>ROW()</f>
        <v>2533</v>
      </c>
      <c r="B2533" s="453"/>
      <c r="D2533" s="1205" t="s">
        <v>30</v>
      </c>
      <c r="E2533" s="1205"/>
      <c r="F2533" s="1205"/>
      <c r="G2533" s="1205"/>
      <c r="H2533" s="4"/>
      <c r="I2533" s="4"/>
      <c r="J2533" s="329"/>
      <c r="K2533" s="4"/>
      <c r="L2533" s="4"/>
      <c r="M2533" s="4"/>
      <c r="N2533" s="4"/>
      <c r="O2533" s="329"/>
      <c r="P2533" s="4"/>
      <c r="Q2533" s="4"/>
      <c r="R2533" s="4"/>
      <c r="S2533" s="316"/>
      <c r="T2533" s="53"/>
      <c r="U2533" s="53"/>
      <c r="V2533" s="53">
        <f>V$681</f>
        <v>0</v>
      </c>
      <c r="W2533" s="53"/>
      <c r="X2533" s="44"/>
      <c r="Y2533" s="252"/>
      <c r="Z2533" s="53"/>
      <c r="AA2533" s="53"/>
      <c r="AB2533" s="53"/>
      <c r="AC2533" s="53"/>
      <c r="AD2533" s="44"/>
      <c r="AE2533" s="252"/>
      <c r="AF2533" s="53"/>
      <c r="AG2533" s="53"/>
      <c r="AH2533" s="53"/>
      <c r="AI2533" s="44"/>
      <c r="AJ2533" s="252"/>
      <c r="AK2533" s="53"/>
      <c r="AL2533" s="53"/>
      <c r="AM2533" s="53"/>
      <c r="AN2533" s="44"/>
    </row>
    <row r="2534" spans="1:40" outlineLevel="2">
      <c r="A2534" s="882">
        <f>ROW()</f>
        <v>2534</v>
      </c>
      <c r="B2534" s="453"/>
      <c r="D2534" s="1205" t="s">
        <v>31</v>
      </c>
      <c r="E2534" s="1205"/>
      <c r="F2534" s="1205"/>
      <c r="G2534" s="1205"/>
      <c r="H2534" s="4"/>
      <c r="I2534" s="4"/>
      <c r="J2534" s="329"/>
      <c r="K2534" s="4"/>
      <c r="L2534" s="4"/>
      <c r="M2534" s="4"/>
      <c r="N2534" s="4"/>
      <c r="O2534" s="329"/>
      <c r="P2534" s="4"/>
      <c r="Q2534" s="4"/>
      <c r="R2534" s="4"/>
      <c r="S2534" s="316"/>
      <c r="T2534" s="53"/>
      <c r="U2534" s="53"/>
      <c r="V2534" s="53">
        <f>V$682</f>
        <v>0</v>
      </c>
      <c r="W2534" s="53"/>
      <c r="X2534" s="44"/>
      <c r="Y2534" s="252"/>
      <c r="Z2534" s="53"/>
      <c r="AA2534" s="53"/>
      <c r="AB2534" s="53"/>
      <c r="AC2534" s="53"/>
      <c r="AD2534" s="44"/>
      <c r="AE2534" s="252"/>
      <c r="AF2534" s="53"/>
      <c r="AG2534" s="53"/>
      <c r="AH2534" s="53"/>
      <c r="AI2534" s="44"/>
      <c r="AJ2534" s="252"/>
      <c r="AK2534" s="53"/>
      <c r="AL2534" s="53"/>
      <c r="AM2534" s="53"/>
      <c r="AN2534" s="44"/>
    </row>
    <row r="2535" spans="1:40" outlineLevel="2">
      <c r="A2535" s="882">
        <f>ROW()</f>
        <v>2535</v>
      </c>
      <c r="B2535" s="453"/>
      <c r="D2535" s="1205" t="s">
        <v>32</v>
      </c>
      <c r="E2535" s="1205"/>
      <c r="F2535" s="1205"/>
      <c r="G2535" s="1205"/>
      <c r="H2535" s="4"/>
      <c r="I2535" s="4"/>
      <c r="J2535" s="329"/>
      <c r="K2535" s="4"/>
      <c r="L2535" s="4"/>
      <c r="M2535" s="4"/>
      <c r="N2535" s="4"/>
      <c r="O2535" s="329"/>
      <c r="P2535" s="4"/>
      <c r="Q2535" s="4"/>
      <c r="R2535" s="4"/>
      <c r="S2535" s="316"/>
      <c r="T2535" s="53"/>
      <c r="U2535" s="53"/>
      <c r="V2535" s="53">
        <f>V$683</f>
        <v>0</v>
      </c>
      <c r="W2535" s="53"/>
      <c r="X2535" s="44"/>
      <c r="Y2535" s="252"/>
      <c r="Z2535" s="53"/>
      <c r="AA2535" s="53"/>
      <c r="AB2535" s="53"/>
      <c r="AC2535" s="53"/>
      <c r="AD2535" s="44"/>
      <c r="AE2535" s="252"/>
      <c r="AF2535" s="53"/>
      <c r="AG2535" s="53"/>
      <c r="AH2535" s="53"/>
      <c r="AI2535" s="44"/>
      <c r="AJ2535" s="252"/>
      <c r="AK2535" s="53"/>
      <c r="AL2535" s="53"/>
      <c r="AM2535" s="53"/>
      <c r="AN2535" s="44"/>
    </row>
    <row r="2536" spans="1:40" outlineLevel="2">
      <c r="A2536" s="882">
        <f>ROW()</f>
        <v>2536</v>
      </c>
      <c r="B2536" s="453"/>
      <c r="D2536" s="1205" t="s">
        <v>33</v>
      </c>
      <c r="E2536" s="1205"/>
      <c r="F2536" s="1205"/>
      <c r="G2536" s="1205"/>
      <c r="H2536" s="4"/>
      <c r="I2536" s="4"/>
      <c r="J2536" s="329"/>
      <c r="K2536" s="4"/>
      <c r="L2536" s="4"/>
      <c r="M2536" s="4"/>
      <c r="N2536" s="4"/>
      <c r="O2536" s="329"/>
      <c r="P2536" s="4"/>
      <c r="Q2536" s="4"/>
      <c r="R2536" s="4"/>
      <c r="S2536" s="316"/>
      <c r="T2536" s="53"/>
      <c r="U2536" s="53"/>
      <c r="V2536" s="53">
        <f>V$684</f>
        <v>0</v>
      </c>
      <c r="W2536" s="53"/>
      <c r="X2536" s="44"/>
      <c r="Y2536" s="252"/>
      <c r="Z2536" s="53"/>
      <c r="AA2536" s="53"/>
      <c r="AB2536" s="53"/>
      <c r="AC2536" s="53"/>
      <c r="AD2536" s="44"/>
      <c r="AE2536" s="252"/>
      <c r="AF2536" s="53"/>
      <c r="AG2536" s="53"/>
      <c r="AH2536" s="53"/>
      <c r="AI2536" s="44"/>
      <c r="AJ2536" s="252"/>
      <c r="AK2536" s="53"/>
      <c r="AL2536" s="53"/>
      <c r="AM2536" s="53"/>
      <c r="AN2536" s="44"/>
    </row>
    <row r="2537" spans="1:40" outlineLevel="2">
      <c r="A2537" s="882">
        <f>ROW()</f>
        <v>2537</v>
      </c>
      <c r="B2537" s="453"/>
      <c r="D2537" s="1205" t="s">
        <v>27</v>
      </c>
      <c r="E2537" s="1205"/>
      <c r="F2537" s="1205"/>
      <c r="G2537" s="1205"/>
      <c r="H2537" s="4"/>
      <c r="I2537" s="4"/>
      <c r="J2537" s="329"/>
      <c r="K2537" s="4"/>
      <c r="L2537" s="4"/>
      <c r="M2537" s="4"/>
      <c r="N2537" s="4"/>
      <c r="O2537" s="329"/>
      <c r="P2537" s="4"/>
      <c r="Q2537" s="4"/>
      <c r="R2537" s="4"/>
      <c r="S2537" s="316"/>
      <c r="T2537" s="53"/>
      <c r="U2537" s="53"/>
      <c r="V2537" s="53">
        <f>V$685</f>
        <v>0</v>
      </c>
      <c r="W2537" s="53"/>
      <c r="X2537" s="44"/>
      <c r="Y2537" s="252"/>
      <c r="Z2537" s="53"/>
      <c r="AA2537" s="53"/>
      <c r="AB2537" s="53"/>
      <c r="AC2537" s="53"/>
      <c r="AD2537" s="44"/>
      <c r="AE2537" s="252"/>
      <c r="AF2537" s="53"/>
      <c r="AG2537" s="53"/>
      <c r="AH2537" s="53"/>
      <c r="AI2537" s="44"/>
      <c r="AJ2537" s="252"/>
      <c r="AK2537" s="53"/>
      <c r="AL2537" s="53"/>
      <c r="AM2537" s="53"/>
      <c r="AN2537" s="44"/>
    </row>
    <row r="2538" spans="1:40" outlineLevel="2">
      <c r="A2538" s="882">
        <f>ROW()</f>
        <v>2538</v>
      </c>
      <c r="B2538" s="453"/>
      <c r="D2538" s="1205" t="s">
        <v>34</v>
      </c>
      <c r="E2538" s="1205"/>
      <c r="F2538" s="1205"/>
      <c r="G2538" s="1205"/>
      <c r="H2538" s="4"/>
      <c r="I2538" s="4"/>
      <c r="J2538" s="329"/>
      <c r="K2538" s="4"/>
      <c r="L2538" s="4"/>
      <c r="M2538" s="4"/>
      <c r="N2538" s="4"/>
      <c r="O2538" s="329"/>
      <c r="P2538" s="4"/>
      <c r="Q2538" s="4"/>
      <c r="R2538" s="4"/>
      <c r="S2538" s="316"/>
      <c r="T2538" s="53"/>
      <c r="U2538" s="53"/>
      <c r="V2538" s="53">
        <f>V$686</f>
        <v>0</v>
      </c>
      <c r="W2538" s="53"/>
      <c r="X2538" s="44"/>
      <c r="Y2538" s="252"/>
      <c r="Z2538" s="53"/>
      <c r="AA2538" s="53"/>
      <c r="AB2538" s="53"/>
      <c r="AC2538" s="53"/>
      <c r="AD2538" s="44"/>
      <c r="AE2538" s="252"/>
      <c r="AF2538" s="53"/>
      <c r="AG2538" s="53"/>
      <c r="AH2538" s="53"/>
      <c r="AI2538" s="44"/>
      <c r="AJ2538" s="252"/>
      <c r="AK2538" s="53"/>
      <c r="AL2538" s="53"/>
      <c r="AM2538" s="53"/>
      <c r="AN2538" s="44"/>
    </row>
    <row r="2539" spans="1:40" outlineLevel="2">
      <c r="A2539" s="882">
        <f>ROW()</f>
        <v>2539</v>
      </c>
      <c r="B2539" s="453"/>
      <c r="D2539" s="1205" t="s">
        <v>35</v>
      </c>
      <c r="E2539" s="1205"/>
      <c r="F2539" s="1205"/>
      <c r="G2539" s="1205"/>
      <c r="H2539" s="4"/>
      <c r="I2539" s="4"/>
      <c r="J2539" s="329"/>
      <c r="K2539" s="4"/>
      <c r="L2539" s="4"/>
      <c r="M2539" s="4"/>
      <c r="N2539" s="4"/>
      <c r="O2539" s="329"/>
      <c r="P2539" s="4"/>
      <c r="Q2539" s="4"/>
      <c r="R2539" s="4"/>
      <c r="S2539" s="316"/>
      <c r="T2539" s="53"/>
      <c r="U2539" s="53"/>
      <c r="V2539" s="53">
        <f>V$687</f>
        <v>0</v>
      </c>
      <c r="W2539" s="53"/>
      <c r="X2539" s="44"/>
      <c r="Y2539" s="252"/>
      <c r="Z2539" s="53"/>
      <c r="AA2539" s="53"/>
      <c r="AB2539" s="53"/>
      <c r="AC2539" s="53"/>
      <c r="AD2539" s="44"/>
      <c r="AE2539" s="252"/>
      <c r="AF2539" s="53"/>
      <c r="AG2539" s="53"/>
      <c r="AH2539" s="53"/>
      <c r="AI2539" s="44"/>
      <c r="AJ2539" s="252"/>
      <c r="AK2539" s="53"/>
      <c r="AL2539" s="53"/>
      <c r="AM2539" s="53"/>
      <c r="AN2539" s="44"/>
    </row>
    <row r="2540" spans="1:40" outlineLevel="2">
      <c r="A2540" s="882">
        <f>ROW()</f>
        <v>2540</v>
      </c>
      <c r="B2540" s="453"/>
      <c r="D2540" s="1205" t="s">
        <v>302</v>
      </c>
      <c r="E2540" s="1205"/>
      <c r="F2540" s="1205"/>
      <c r="G2540" s="1205"/>
      <c r="H2540" s="4"/>
      <c r="I2540" s="4"/>
      <c r="J2540" s="329"/>
      <c r="K2540" s="4"/>
      <c r="L2540" s="4"/>
      <c r="M2540" s="4"/>
      <c r="N2540" s="4"/>
      <c r="O2540" s="329"/>
      <c r="P2540" s="4"/>
      <c r="Q2540" s="4"/>
      <c r="R2540" s="4"/>
      <c r="S2540" s="316"/>
      <c r="T2540" s="53"/>
      <c r="U2540" s="53"/>
      <c r="V2540" s="53">
        <f>V$688</f>
        <v>0</v>
      </c>
      <c r="W2540" s="53"/>
      <c r="X2540" s="44"/>
      <c r="Y2540" s="252"/>
      <c r="Z2540" s="53"/>
      <c r="AA2540" s="53"/>
      <c r="AB2540" s="53"/>
      <c r="AC2540" s="53"/>
      <c r="AD2540" s="44"/>
      <c r="AE2540" s="252"/>
      <c r="AF2540" s="53"/>
      <c r="AG2540" s="53"/>
      <c r="AH2540" s="53"/>
      <c r="AI2540" s="44"/>
      <c r="AJ2540" s="252"/>
      <c r="AK2540" s="53"/>
      <c r="AL2540" s="53"/>
      <c r="AM2540" s="53"/>
      <c r="AN2540" s="44"/>
    </row>
    <row r="2541" spans="1:40" outlineLevel="2">
      <c r="A2541" s="882">
        <f>ROW()</f>
        <v>2541</v>
      </c>
      <c r="B2541" s="453"/>
      <c r="D2541" s="1205" t="s">
        <v>36</v>
      </c>
      <c r="E2541" s="1205"/>
      <c r="F2541" s="1205"/>
      <c r="G2541" s="1205"/>
      <c r="H2541" s="4"/>
      <c r="I2541" s="4"/>
      <c r="J2541" s="329"/>
      <c r="K2541" s="4"/>
      <c r="L2541" s="4"/>
      <c r="M2541" s="4"/>
      <c r="N2541" s="4"/>
      <c r="O2541" s="329"/>
      <c r="P2541" s="4"/>
      <c r="Q2541" s="4"/>
      <c r="R2541" s="4"/>
      <c r="S2541" s="316"/>
      <c r="T2541" s="53"/>
      <c r="U2541" s="53"/>
      <c r="V2541" s="53">
        <f>V$689</f>
        <v>0</v>
      </c>
      <c r="W2541" s="53"/>
      <c r="X2541" s="44"/>
      <c r="Y2541" s="252"/>
      <c r="Z2541" s="53"/>
      <c r="AA2541" s="53"/>
      <c r="AB2541" s="53"/>
      <c r="AC2541" s="53"/>
      <c r="AD2541" s="44"/>
      <c r="AE2541" s="252"/>
      <c r="AF2541" s="53"/>
      <c r="AG2541" s="53"/>
      <c r="AH2541" s="53"/>
      <c r="AI2541" s="44"/>
      <c r="AJ2541" s="252"/>
      <c r="AK2541" s="53"/>
      <c r="AL2541" s="53"/>
      <c r="AM2541" s="53"/>
      <c r="AN2541" s="44"/>
    </row>
    <row r="2542" spans="1:40" outlineLevel="2">
      <c r="A2542" s="882">
        <f>ROW()</f>
        <v>2542</v>
      </c>
      <c r="B2542" s="453"/>
      <c r="D2542" s="1205" t="s">
        <v>583</v>
      </c>
      <c r="E2542" s="1205"/>
      <c r="F2542" s="1205"/>
      <c r="G2542" s="1205"/>
      <c r="H2542" s="4"/>
      <c r="I2542" s="4"/>
      <c r="J2542" s="329"/>
      <c r="K2542" s="4"/>
      <c r="L2542" s="4"/>
      <c r="M2542" s="4"/>
      <c r="N2542" s="4"/>
      <c r="O2542" s="329"/>
      <c r="P2542" s="4"/>
      <c r="Q2542" s="4"/>
      <c r="R2542" s="4"/>
      <c r="S2542" s="316"/>
      <c r="T2542" s="53"/>
      <c r="U2542" s="53"/>
      <c r="V2542" s="53">
        <f>V$690</f>
        <v>0</v>
      </c>
      <c r="W2542" s="53"/>
      <c r="X2542" s="44"/>
      <c r="Y2542" s="252"/>
      <c r="Z2542" s="53"/>
      <c r="AA2542" s="53"/>
      <c r="AB2542" s="53"/>
      <c r="AC2542" s="53"/>
      <c r="AD2542" s="44"/>
      <c r="AE2542" s="252"/>
      <c r="AF2542" s="53"/>
      <c r="AG2542" s="53"/>
      <c r="AH2542" s="53"/>
      <c r="AI2542" s="44"/>
      <c r="AJ2542" s="252"/>
      <c r="AK2542" s="53"/>
      <c r="AL2542" s="53"/>
      <c r="AM2542" s="53"/>
      <c r="AN2542" s="44"/>
    </row>
    <row r="2543" spans="1:40" outlineLevel="2">
      <c r="A2543" s="882">
        <f>ROW()</f>
        <v>2543</v>
      </c>
      <c r="B2543" s="453"/>
      <c r="D2543" s="1205" t="s">
        <v>81</v>
      </c>
      <c r="E2543" s="1205"/>
      <c r="F2543" s="1205"/>
      <c r="G2543" s="1205"/>
      <c r="H2543" s="4"/>
      <c r="I2543" s="4"/>
      <c r="J2543" s="329"/>
      <c r="K2543" s="4"/>
      <c r="L2543" s="4"/>
      <c r="M2543" s="4"/>
      <c r="N2543" s="4"/>
      <c r="O2543" s="329"/>
      <c r="P2543" s="4"/>
      <c r="Q2543" s="4"/>
      <c r="R2543" s="4"/>
      <c r="S2543" s="316"/>
      <c r="T2543" s="53"/>
      <c r="U2543" s="53"/>
      <c r="V2543" s="53">
        <f>V$691</f>
        <v>0</v>
      </c>
      <c r="W2543" s="53"/>
      <c r="X2543" s="44"/>
      <c r="Y2543" s="252"/>
      <c r="Z2543" s="53"/>
      <c r="AA2543" s="53"/>
      <c r="AB2543" s="53"/>
      <c r="AC2543" s="53"/>
      <c r="AD2543" s="44"/>
      <c r="AE2543" s="252"/>
      <c r="AF2543" s="53"/>
      <c r="AG2543" s="53"/>
      <c r="AH2543" s="53"/>
      <c r="AI2543" s="44"/>
      <c r="AJ2543" s="252"/>
      <c r="AK2543" s="53"/>
      <c r="AL2543" s="53"/>
      <c r="AM2543" s="53"/>
      <c r="AN2543" s="44"/>
    </row>
    <row r="2544" spans="1:40" outlineLevel="2">
      <c r="A2544" s="882">
        <f>ROW()</f>
        <v>2544</v>
      </c>
      <c r="B2544" s="453"/>
      <c r="D2544" s="1205" t="s">
        <v>28</v>
      </c>
      <c r="E2544" s="1205"/>
      <c r="F2544" s="1205"/>
      <c r="G2544" s="1205"/>
      <c r="H2544" s="4"/>
      <c r="I2544" s="4"/>
      <c r="J2544" s="329"/>
      <c r="K2544" s="4"/>
      <c r="L2544" s="4"/>
      <c r="M2544" s="4"/>
      <c r="N2544" s="4"/>
      <c r="O2544" s="329"/>
      <c r="P2544" s="4"/>
      <c r="Q2544" s="4"/>
      <c r="R2544" s="4"/>
      <c r="S2544" s="316"/>
      <c r="T2544" s="53"/>
      <c r="U2544" s="53"/>
      <c r="V2544" s="53">
        <f>V$692</f>
        <v>0</v>
      </c>
      <c r="W2544" s="53"/>
      <c r="X2544" s="44"/>
      <c r="Y2544" s="252"/>
      <c r="Z2544" s="53"/>
      <c r="AA2544" s="53"/>
      <c r="AB2544" s="53"/>
      <c r="AC2544" s="53"/>
      <c r="AD2544" s="44"/>
      <c r="AE2544" s="252"/>
      <c r="AF2544" s="53"/>
      <c r="AG2544" s="53"/>
      <c r="AH2544" s="53"/>
      <c r="AI2544" s="44"/>
      <c r="AJ2544" s="252"/>
      <c r="AK2544" s="53"/>
      <c r="AL2544" s="53"/>
      <c r="AM2544" s="53"/>
      <c r="AN2544" s="44"/>
    </row>
    <row r="2545" spans="1:40" outlineLevel="2">
      <c r="A2545" s="882">
        <f>ROW()</f>
        <v>2545</v>
      </c>
      <c r="B2545" s="453"/>
      <c r="D2545" s="1206" t="s">
        <v>443</v>
      </c>
      <c r="E2545" s="1206"/>
      <c r="F2545" s="1206"/>
      <c r="G2545" s="1206"/>
      <c r="H2545" s="28"/>
      <c r="I2545" s="28"/>
      <c r="J2545" s="1207"/>
      <c r="K2545" s="28"/>
      <c r="L2545" s="28"/>
      <c r="M2545" s="28"/>
      <c r="N2545" s="28"/>
      <c r="O2545" s="1207"/>
      <c r="P2545" s="28"/>
      <c r="Q2545" s="28"/>
      <c r="R2545" s="28"/>
      <c r="S2545" s="317"/>
      <c r="T2545" s="54"/>
      <c r="U2545" s="54"/>
      <c r="V2545" s="54">
        <f>V$693</f>
        <v>0</v>
      </c>
      <c r="W2545" s="54"/>
      <c r="X2545" s="46"/>
      <c r="Y2545" s="253"/>
      <c r="Z2545" s="54"/>
      <c r="AA2545" s="54"/>
      <c r="AB2545" s="54"/>
      <c r="AC2545" s="54"/>
      <c r="AD2545" s="46"/>
      <c r="AE2545" s="253"/>
      <c r="AF2545" s="54"/>
      <c r="AG2545" s="54"/>
      <c r="AH2545" s="54"/>
      <c r="AI2545" s="46"/>
      <c r="AJ2545" s="253"/>
      <c r="AK2545" s="54"/>
      <c r="AL2545" s="54"/>
      <c r="AM2545" s="54"/>
      <c r="AN2545" s="46"/>
    </row>
    <row r="2546" spans="1:40" outlineLevel="2">
      <c r="A2546" s="882">
        <f>ROW()</f>
        <v>2546</v>
      </c>
      <c r="B2546" s="453"/>
      <c r="D2546" s="452" t="s">
        <v>24</v>
      </c>
      <c r="H2546" s="458"/>
      <c r="I2546" s="458"/>
      <c r="J2546" s="459"/>
      <c r="K2546" s="458"/>
      <c r="L2546" s="458"/>
      <c r="M2546" s="458"/>
      <c r="N2546" s="458"/>
      <c r="O2546" s="459"/>
      <c r="P2546" s="458"/>
      <c r="Q2546" s="458"/>
      <c r="R2546" s="458"/>
      <c r="S2546" s="463"/>
      <c r="T2546" s="444">
        <f t="shared" ref="T2546:AN2546" si="2370">SUM(T2530:T2545)</f>
        <v>0</v>
      </c>
      <c r="U2546" s="444">
        <f t="shared" si="2370"/>
        <v>0</v>
      </c>
      <c r="V2546" s="444">
        <f t="shared" si="2370"/>
        <v>0</v>
      </c>
      <c r="W2546" s="444">
        <f t="shared" si="2370"/>
        <v>0</v>
      </c>
      <c r="X2546" s="445">
        <f t="shared" si="2370"/>
        <v>0</v>
      </c>
      <c r="Y2546" s="466">
        <f t="shared" si="2370"/>
        <v>0</v>
      </c>
      <c r="Z2546" s="444">
        <f t="shared" si="2370"/>
        <v>0</v>
      </c>
      <c r="AA2546" s="444">
        <f t="shared" si="2370"/>
        <v>0</v>
      </c>
      <c r="AB2546" s="444">
        <f t="shared" si="2370"/>
        <v>0</v>
      </c>
      <c r="AC2546" s="444">
        <f t="shared" si="2370"/>
        <v>0</v>
      </c>
      <c r="AD2546" s="445">
        <f t="shared" si="2370"/>
        <v>0</v>
      </c>
      <c r="AE2546" s="466">
        <f t="shared" si="2370"/>
        <v>0</v>
      </c>
      <c r="AF2546" s="444">
        <f t="shared" si="2370"/>
        <v>0</v>
      </c>
      <c r="AG2546" s="444">
        <f t="shared" si="2370"/>
        <v>0</v>
      </c>
      <c r="AH2546" s="444">
        <f t="shared" si="2370"/>
        <v>0</v>
      </c>
      <c r="AI2546" s="445">
        <f t="shared" si="2370"/>
        <v>0</v>
      </c>
      <c r="AJ2546" s="466">
        <f t="shared" si="2370"/>
        <v>0</v>
      </c>
      <c r="AK2546" s="444">
        <f t="shared" si="2370"/>
        <v>0</v>
      </c>
      <c r="AL2546" s="444">
        <f t="shared" si="2370"/>
        <v>0</v>
      </c>
      <c r="AM2546" s="444">
        <f t="shared" si="2370"/>
        <v>0</v>
      </c>
      <c r="AN2546" s="445">
        <f t="shared" si="2370"/>
        <v>0</v>
      </c>
    </row>
    <row r="2547" spans="1:40" outlineLevel="1">
      <c r="A2547" s="732" t="s">
        <v>21</v>
      </c>
      <c r="B2547" s="733"/>
      <c r="C2547" s="881"/>
      <c r="D2547" s="733"/>
      <c r="E2547" s="733"/>
      <c r="F2547" s="733"/>
      <c r="G2547" s="733"/>
      <c r="H2547" s="733"/>
      <c r="I2547" s="730"/>
      <c r="J2547" s="729"/>
      <c r="K2547" s="730"/>
      <c r="L2547" s="730"/>
      <c r="M2547" s="730"/>
      <c r="N2547" s="730"/>
      <c r="O2547" s="729"/>
      <c r="P2547" s="730"/>
      <c r="Q2547" s="730"/>
      <c r="R2547" s="730"/>
      <c r="S2547" s="731"/>
      <c r="T2547" s="730"/>
      <c r="U2547" s="730"/>
      <c r="V2547" s="730"/>
      <c r="W2547" s="730"/>
      <c r="X2547" s="731"/>
      <c r="Y2547" s="729"/>
      <c r="Z2547" s="730"/>
      <c r="AA2547" s="730"/>
      <c r="AB2547" s="730"/>
      <c r="AC2547" s="730"/>
      <c r="AD2547" s="731"/>
      <c r="AE2547" s="729"/>
      <c r="AF2547" s="730"/>
      <c r="AG2547" s="730"/>
      <c r="AH2547" s="730"/>
      <c r="AI2547" s="731"/>
      <c r="AJ2547" s="729"/>
      <c r="AK2547" s="730"/>
      <c r="AL2547" s="730"/>
      <c r="AM2547" s="730"/>
      <c r="AN2547" s="731"/>
    </row>
    <row r="2548" spans="1:40" outlineLevel="2">
      <c r="A2548" s="882">
        <f>ROW()</f>
        <v>2548</v>
      </c>
      <c r="B2548" s="453"/>
      <c r="D2548" s="452" t="s">
        <v>300</v>
      </c>
      <c r="H2548" s="458"/>
      <c r="I2548" s="458"/>
      <c r="J2548" s="459"/>
      <c r="K2548" s="458"/>
      <c r="L2548" s="458"/>
      <c r="M2548" s="458"/>
      <c r="N2548" s="458"/>
      <c r="O2548" s="443"/>
      <c r="P2548" s="439"/>
      <c r="Q2548" s="439"/>
      <c r="R2548" s="439"/>
      <c r="S2548" s="440"/>
      <c r="T2548" s="439"/>
      <c r="U2548" s="439"/>
      <c r="V2548" s="439"/>
      <c r="W2548" s="439">
        <f>-Input!W1164</f>
        <v>-8.4261495457390326E-2</v>
      </c>
      <c r="X2548" s="440">
        <f>-Input!X1164</f>
        <v>-8.4261495457390326E-2</v>
      </c>
      <c r="Y2548" s="326">
        <f>-Input!Y1164</f>
        <v>-2.2884088425747941E-2</v>
      </c>
      <c r="Z2548" s="27">
        <f>-Input!Z1164</f>
        <v>-4.5768176851495881E-2</v>
      </c>
      <c r="AA2548" s="27">
        <f>-Input!AA1164</f>
        <v>-4.5768176851495881E-2</v>
      </c>
      <c r="AB2548" s="27">
        <f>-Input!AB1164</f>
        <v>-4.5768176851495888E-2</v>
      </c>
      <c r="AC2548" s="27">
        <f>-Input!AC1164</f>
        <v>-4.5768176851495888E-2</v>
      </c>
      <c r="AD2548" s="313">
        <f>-Input!AD1164</f>
        <v>-4.5768176851495888E-2</v>
      </c>
      <c r="AE2548" s="326">
        <f>-Input!AE1164</f>
        <v>-4.5474855799378315E-2</v>
      </c>
      <c r="AF2548" s="27">
        <f>-Input!AF1164</f>
        <v>-4.5474855799378315E-2</v>
      </c>
      <c r="AG2548" s="27">
        <f>-Input!AG1164</f>
        <v>-4.5474855799378315E-2</v>
      </c>
      <c r="AH2548" s="27">
        <f>-Input!AH1164</f>
        <v>-4.5474855799378315E-2</v>
      </c>
      <c r="AI2548" s="313">
        <f>-Input!AI1164</f>
        <v>-4.5474855799378315E-2</v>
      </c>
      <c r="AJ2548" s="326">
        <f t="shared" ref="AJ2548:AN2557" si="2371">-IF($D2548="Land",0,IF(AJ2494&lt;0,AJ2494,IF(AJ2476&lt;1,AJ2494,MAX(MIN(IF(AJ2494&gt;0,(AJ2494/AJ2476),0),AJ2494),0)*AJ$9)))</f>
        <v>-4.5789904336837918E-2</v>
      </c>
      <c r="AK2548" s="27">
        <f t="shared" si="2371"/>
        <v>-4.5789904336837918E-2</v>
      </c>
      <c r="AL2548" s="27">
        <f t="shared" si="2371"/>
        <v>-4.5789904336837918E-2</v>
      </c>
      <c r="AM2548" s="27">
        <f t="shared" si="2371"/>
        <v>-4.5789904336837918E-2</v>
      </c>
      <c r="AN2548" s="313">
        <f t="shared" si="2371"/>
        <v>-4.5789904336837911E-2</v>
      </c>
    </row>
    <row r="2549" spans="1:40" outlineLevel="2">
      <c r="A2549" s="882">
        <f>ROW()</f>
        <v>2549</v>
      </c>
      <c r="B2549" s="453"/>
      <c r="D2549" s="452" t="s">
        <v>301</v>
      </c>
      <c r="H2549" s="458"/>
      <c r="I2549" s="458"/>
      <c r="J2549" s="459"/>
      <c r="K2549" s="458"/>
      <c r="L2549" s="458"/>
      <c r="M2549" s="458"/>
      <c r="N2549" s="458"/>
      <c r="O2549" s="443"/>
      <c r="P2549" s="439"/>
      <c r="Q2549" s="439"/>
      <c r="R2549" s="439"/>
      <c r="S2549" s="440"/>
      <c r="T2549" s="439"/>
      <c r="U2549" s="439"/>
      <c r="V2549" s="439"/>
      <c r="W2549" s="439">
        <f>-Input!W1165</f>
        <v>0</v>
      </c>
      <c r="X2549" s="440">
        <f>-Input!X1165</f>
        <v>0</v>
      </c>
      <c r="Y2549" s="326">
        <f>-Input!Y1165</f>
        <v>0</v>
      </c>
      <c r="Z2549" s="27">
        <f>-Input!Z1165</f>
        <v>0</v>
      </c>
      <c r="AA2549" s="27">
        <f>-Input!AA1165</f>
        <v>0</v>
      </c>
      <c r="AB2549" s="27">
        <f>-Input!AB1165</f>
        <v>0</v>
      </c>
      <c r="AC2549" s="27">
        <f>-Input!AC1165</f>
        <v>0</v>
      </c>
      <c r="AD2549" s="313">
        <f>-Input!AD1165</f>
        <v>0</v>
      </c>
      <c r="AE2549" s="326">
        <f>-Input!AE1165</f>
        <v>0</v>
      </c>
      <c r="AF2549" s="27">
        <f>-Input!AF1165</f>
        <v>0</v>
      </c>
      <c r="AG2549" s="27">
        <f>-Input!AG1165</f>
        <v>0</v>
      </c>
      <c r="AH2549" s="27">
        <f>-Input!AH1165</f>
        <v>0</v>
      </c>
      <c r="AI2549" s="313">
        <f>-Input!AI1165</f>
        <v>0</v>
      </c>
      <c r="AJ2549" s="326">
        <f t="shared" si="2371"/>
        <v>0</v>
      </c>
      <c r="AK2549" s="27">
        <f t="shared" si="2371"/>
        <v>0</v>
      </c>
      <c r="AL2549" s="27">
        <f t="shared" si="2371"/>
        <v>0</v>
      </c>
      <c r="AM2549" s="27">
        <f t="shared" si="2371"/>
        <v>0</v>
      </c>
      <c r="AN2549" s="313">
        <f t="shared" si="2371"/>
        <v>0</v>
      </c>
    </row>
    <row r="2550" spans="1:40" outlineLevel="2">
      <c r="A2550" s="882">
        <f>ROW()</f>
        <v>2550</v>
      </c>
      <c r="B2550" s="453"/>
      <c r="D2550" s="452" t="s">
        <v>29</v>
      </c>
      <c r="H2550" s="458"/>
      <c r="I2550" s="458"/>
      <c r="J2550" s="459"/>
      <c r="K2550" s="458"/>
      <c r="L2550" s="458"/>
      <c r="M2550" s="458"/>
      <c r="N2550" s="458"/>
      <c r="O2550" s="443"/>
      <c r="P2550" s="439"/>
      <c r="Q2550" s="439"/>
      <c r="R2550" s="439"/>
      <c r="S2550" s="440"/>
      <c r="T2550" s="439"/>
      <c r="U2550" s="439"/>
      <c r="V2550" s="439"/>
      <c r="W2550" s="439">
        <f>-Input!W1166</f>
        <v>0</v>
      </c>
      <c r="X2550" s="440">
        <f>-Input!X1166</f>
        <v>0</v>
      </c>
      <c r="Y2550" s="326">
        <f>-Input!Y1166</f>
        <v>0</v>
      </c>
      <c r="Z2550" s="27">
        <f>-Input!Z1166</f>
        <v>0</v>
      </c>
      <c r="AA2550" s="27">
        <f>-Input!AA1166</f>
        <v>0</v>
      </c>
      <c r="AB2550" s="27">
        <f>-Input!AB1166</f>
        <v>0</v>
      </c>
      <c r="AC2550" s="27">
        <f>-Input!AC1166</f>
        <v>0</v>
      </c>
      <c r="AD2550" s="313">
        <f>-Input!AD1166</f>
        <v>0</v>
      </c>
      <c r="AE2550" s="326">
        <f>-Input!AE1166</f>
        <v>0</v>
      </c>
      <c r="AF2550" s="27">
        <f>-Input!AF1166</f>
        <v>0</v>
      </c>
      <c r="AG2550" s="27">
        <f>-Input!AG1166</f>
        <v>0</v>
      </c>
      <c r="AH2550" s="27">
        <f>-Input!AH1166</f>
        <v>0</v>
      </c>
      <c r="AI2550" s="313">
        <f>-Input!AI1166</f>
        <v>0</v>
      </c>
      <c r="AJ2550" s="326">
        <f t="shared" si="2371"/>
        <v>0</v>
      </c>
      <c r="AK2550" s="27">
        <f t="shared" si="2371"/>
        <v>0</v>
      </c>
      <c r="AL2550" s="27">
        <f t="shared" si="2371"/>
        <v>0</v>
      </c>
      <c r="AM2550" s="27">
        <f t="shared" si="2371"/>
        <v>0</v>
      </c>
      <c r="AN2550" s="313">
        <f t="shared" si="2371"/>
        <v>0</v>
      </c>
    </row>
    <row r="2551" spans="1:40" outlineLevel="2">
      <c r="A2551" s="882">
        <f>ROW()</f>
        <v>2551</v>
      </c>
      <c r="B2551" s="453"/>
      <c r="D2551" s="452" t="s">
        <v>30</v>
      </c>
      <c r="H2551" s="458"/>
      <c r="I2551" s="458"/>
      <c r="J2551" s="459"/>
      <c r="K2551" s="458"/>
      <c r="L2551" s="458"/>
      <c r="M2551" s="458"/>
      <c r="N2551" s="458"/>
      <c r="O2551" s="443"/>
      <c r="P2551" s="439"/>
      <c r="Q2551" s="439"/>
      <c r="R2551" s="439"/>
      <c r="S2551" s="440"/>
      <c r="T2551" s="439"/>
      <c r="U2551" s="439"/>
      <c r="V2551" s="439"/>
      <c r="W2551" s="439">
        <f>-Input!W1167</f>
        <v>-0.29128112752314866</v>
      </c>
      <c r="X2551" s="440">
        <f>-Input!X1167</f>
        <v>-0.29128112752314866</v>
      </c>
      <c r="Y2551" s="326">
        <f>-Input!Y1167</f>
        <v>-0.11981627101847152</v>
      </c>
      <c r="Z2551" s="27">
        <f>-Input!Z1167</f>
        <v>-0.23963254203694304</v>
      </c>
      <c r="AA2551" s="27">
        <f>-Input!AA1167</f>
        <v>-0.23963254203694301</v>
      </c>
      <c r="AB2551" s="27">
        <f>-Input!AB1167</f>
        <v>-0.23963254203694301</v>
      </c>
      <c r="AC2551" s="27">
        <f>-Input!AC1167</f>
        <v>-0.23963254203694301</v>
      </c>
      <c r="AD2551" s="313">
        <f>-Input!AD1167</f>
        <v>-0.23963254203694301</v>
      </c>
      <c r="AE2551" s="326">
        <f>-Input!AE1167</f>
        <v>-0.23809677473775751</v>
      </c>
      <c r="AF2551" s="27">
        <f>-Input!AF1167</f>
        <v>-0.23809677473775751</v>
      </c>
      <c r="AG2551" s="27">
        <f>-Input!AG1167</f>
        <v>-0.23809677473775751</v>
      </c>
      <c r="AH2551" s="27">
        <f>-Input!AH1167</f>
        <v>-0.23809677473775751</v>
      </c>
      <c r="AI2551" s="313">
        <f>-Input!AI1167</f>
        <v>-0.23809677473775751</v>
      </c>
      <c r="AJ2551" s="326">
        <f t="shared" si="2371"/>
        <v>-0.23979420175264674</v>
      </c>
      <c r="AK2551" s="27">
        <f t="shared" si="2371"/>
        <v>-0.23979420175264676</v>
      </c>
      <c r="AL2551" s="27">
        <f t="shared" si="2371"/>
        <v>-0.23979420175264676</v>
      </c>
      <c r="AM2551" s="27">
        <f t="shared" si="2371"/>
        <v>-0.23979420175264676</v>
      </c>
      <c r="AN2551" s="313">
        <f t="shared" si="2371"/>
        <v>-0.23979420175264679</v>
      </c>
    </row>
    <row r="2552" spans="1:40" outlineLevel="2">
      <c r="A2552" s="882">
        <f>ROW()</f>
        <v>2552</v>
      </c>
      <c r="B2552" s="453"/>
      <c r="D2552" s="452" t="s">
        <v>31</v>
      </c>
      <c r="H2552" s="458"/>
      <c r="I2552" s="458"/>
      <c r="J2552" s="459"/>
      <c r="K2552" s="458"/>
      <c r="L2552" s="458"/>
      <c r="M2552" s="458"/>
      <c r="N2552" s="458"/>
      <c r="O2552" s="443"/>
      <c r="P2552" s="439"/>
      <c r="Q2552" s="439"/>
      <c r="R2552" s="439"/>
      <c r="S2552" s="440"/>
      <c r="T2552" s="439"/>
      <c r="U2552" s="439"/>
      <c r="V2552" s="439"/>
      <c r="W2552" s="439">
        <f>-Input!W1168</f>
        <v>0</v>
      </c>
      <c r="X2552" s="440">
        <f>-Input!X1168</f>
        <v>0</v>
      </c>
      <c r="Y2552" s="326">
        <f>-Input!Y1168</f>
        <v>0</v>
      </c>
      <c r="Z2552" s="27">
        <f>-Input!Z1168</f>
        <v>0</v>
      </c>
      <c r="AA2552" s="27">
        <f>-Input!AA1168</f>
        <v>0</v>
      </c>
      <c r="AB2552" s="27">
        <f>-Input!AB1168</f>
        <v>0</v>
      </c>
      <c r="AC2552" s="27">
        <f>-Input!AC1168</f>
        <v>0</v>
      </c>
      <c r="AD2552" s="313">
        <f>-Input!AD1168</f>
        <v>0</v>
      </c>
      <c r="AE2552" s="326">
        <f>-Input!AE1168</f>
        <v>0</v>
      </c>
      <c r="AF2552" s="27">
        <f>-Input!AF1168</f>
        <v>0</v>
      </c>
      <c r="AG2552" s="27">
        <f>-Input!AG1168</f>
        <v>0</v>
      </c>
      <c r="AH2552" s="27">
        <f>-Input!AH1168</f>
        <v>0</v>
      </c>
      <c r="AI2552" s="313">
        <f>-Input!AI1168</f>
        <v>0</v>
      </c>
      <c r="AJ2552" s="326">
        <f t="shared" si="2371"/>
        <v>0</v>
      </c>
      <c r="AK2552" s="27">
        <f t="shared" si="2371"/>
        <v>0</v>
      </c>
      <c r="AL2552" s="27">
        <f t="shared" si="2371"/>
        <v>0</v>
      </c>
      <c r="AM2552" s="27">
        <f t="shared" si="2371"/>
        <v>0</v>
      </c>
      <c r="AN2552" s="313">
        <f t="shared" si="2371"/>
        <v>0</v>
      </c>
    </row>
    <row r="2553" spans="1:40" outlineLevel="2">
      <c r="A2553" s="882">
        <f>ROW()</f>
        <v>2553</v>
      </c>
      <c r="B2553" s="453"/>
      <c r="D2553" s="452" t="s">
        <v>32</v>
      </c>
      <c r="H2553" s="458"/>
      <c r="I2553" s="458"/>
      <c r="J2553" s="459"/>
      <c r="K2553" s="458"/>
      <c r="L2553" s="458"/>
      <c r="M2553" s="458"/>
      <c r="N2553" s="458"/>
      <c r="O2553" s="443"/>
      <c r="P2553" s="439"/>
      <c r="Q2553" s="439"/>
      <c r="R2553" s="439"/>
      <c r="S2553" s="440"/>
      <c r="T2553" s="439"/>
      <c r="U2553" s="439"/>
      <c r="V2553" s="439"/>
      <c r="W2553" s="439">
        <f>-Input!W1169</f>
        <v>-8.2672801379137257E-3</v>
      </c>
      <c r="X2553" s="440">
        <f>-Input!X1169</f>
        <v>-8.2672801379137257E-3</v>
      </c>
      <c r="Y2553" s="326">
        <f>-Input!Y1169</f>
        <v>-7.566697555104568E-3</v>
      </c>
      <c r="Z2553" s="27">
        <f>-Input!Z1169</f>
        <v>-1.5133395110209136E-2</v>
      </c>
      <c r="AA2553" s="27">
        <f>-Input!AA1169</f>
        <v>-1.5133395110209136E-2</v>
      </c>
      <c r="AB2553" s="27">
        <f>-Input!AB1169</f>
        <v>-1.5133395110209134E-2</v>
      </c>
      <c r="AC2553" s="27">
        <f>-Input!AC1169</f>
        <v>-1.5133395110209134E-2</v>
      </c>
      <c r="AD2553" s="313">
        <f>-Input!AD1169</f>
        <v>-1.5133395110209134E-2</v>
      </c>
      <c r="AE2553" s="326">
        <f>-Input!AE1169</f>
        <v>-1.5036407559443491E-2</v>
      </c>
      <c r="AF2553" s="27">
        <f>-Input!AF1169</f>
        <v>-1.5036407559443491E-2</v>
      </c>
      <c r="AG2553" s="27">
        <f>-Input!AG1169</f>
        <v>-1.5036407559443491E-2</v>
      </c>
      <c r="AH2553" s="27">
        <f>-Input!AH1169</f>
        <v>-1.5036407559443491E-2</v>
      </c>
      <c r="AI2553" s="313">
        <f>-Input!AI1169</f>
        <v>-1.5036407559443491E-2</v>
      </c>
      <c r="AJ2553" s="326">
        <f t="shared" si="2371"/>
        <v>-1.5151029210348343E-2</v>
      </c>
      <c r="AK2553" s="27">
        <f t="shared" si="2371"/>
        <v>-1.5151029210348345E-2</v>
      </c>
      <c r="AL2553" s="27">
        <f t="shared" si="2371"/>
        <v>-1.5151029210348345E-2</v>
      </c>
      <c r="AM2553" s="27">
        <f t="shared" si="2371"/>
        <v>-1.5151029210348345E-2</v>
      </c>
      <c r="AN2553" s="313">
        <f t="shared" si="2371"/>
        <v>-1.5151029210348345E-2</v>
      </c>
    </row>
    <row r="2554" spans="1:40" outlineLevel="2">
      <c r="A2554" s="882">
        <f>ROW()</f>
        <v>2554</v>
      </c>
      <c r="B2554" s="453"/>
      <c r="D2554" s="452" t="s">
        <v>33</v>
      </c>
      <c r="H2554" s="458"/>
      <c r="I2554" s="458"/>
      <c r="J2554" s="459"/>
      <c r="K2554" s="458"/>
      <c r="L2554" s="458"/>
      <c r="M2554" s="458"/>
      <c r="N2554" s="458"/>
      <c r="O2554" s="443"/>
      <c r="P2554" s="439"/>
      <c r="Q2554" s="439"/>
      <c r="R2554" s="439"/>
      <c r="S2554" s="440"/>
      <c r="T2554" s="439"/>
      <c r="U2554" s="439"/>
      <c r="V2554" s="439"/>
      <c r="W2554" s="439">
        <f>-Input!W1170</f>
        <v>0</v>
      </c>
      <c r="X2554" s="440">
        <f>-Input!X1170</f>
        <v>0</v>
      </c>
      <c r="Y2554" s="326">
        <f>-Input!Y1170</f>
        <v>-4.1429689131966723E-3</v>
      </c>
      <c r="Z2554" s="27">
        <f>-Input!Z1170</f>
        <v>-8.2859378263933445E-3</v>
      </c>
      <c r="AA2554" s="27">
        <f>-Input!AA1170</f>
        <v>-8.2859378263933445E-3</v>
      </c>
      <c r="AB2554" s="27">
        <f>-Input!AB1170</f>
        <v>-8.2859378263933445E-3</v>
      </c>
      <c r="AC2554" s="27">
        <f>-Input!AC1170</f>
        <v>-8.2859378263933445E-3</v>
      </c>
      <c r="AD2554" s="313">
        <f>-Input!AD1170</f>
        <v>-8.2859378263933445E-3</v>
      </c>
      <c r="AE2554" s="326">
        <f>-Input!AE1170</f>
        <v>-8.2328345531538609E-3</v>
      </c>
      <c r="AF2554" s="27">
        <f>-Input!AF1170</f>
        <v>-8.2328345531538609E-3</v>
      </c>
      <c r="AG2554" s="27">
        <f>-Input!AG1170</f>
        <v>-8.2328345531538609E-3</v>
      </c>
      <c r="AH2554" s="27">
        <f>-Input!AH1170</f>
        <v>-8.2328345531538609E-3</v>
      </c>
      <c r="AI2554" s="313">
        <f>-Input!AI1170</f>
        <v>-8.2328345531538609E-3</v>
      </c>
      <c r="AJ2554" s="326">
        <f t="shared" si="2371"/>
        <v>-8.2955929669823389E-3</v>
      </c>
      <c r="AK2554" s="27">
        <f t="shared" si="2371"/>
        <v>-8.2955929669823389E-3</v>
      </c>
      <c r="AL2554" s="27">
        <f t="shared" si="2371"/>
        <v>-8.2955929669823389E-3</v>
      </c>
      <c r="AM2554" s="27">
        <f t="shared" si="2371"/>
        <v>-8.2955929669823372E-3</v>
      </c>
      <c r="AN2554" s="313">
        <f t="shared" si="2371"/>
        <v>-8.2955929669823372E-3</v>
      </c>
    </row>
    <row r="2555" spans="1:40" outlineLevel="2">
      <c r="A2555" s="882">
        <f>ROW()</f>
        <v>2555</v>
      </c>
      <c r="B2555" s="453"/>
      <c r="D2555" s="452" t="s">
        <v>27</v>
      </c>
      <c r="H2555" s="458"/>
      <c r="I2555" s="458"/>
      <c r="J2555" s="459"/>
      <c r="K2555" s="458"/>
      <c r="L2555" s="458"/>
      <c r="M2555" s="458"/>
      <c r="N2555" s="458"/>
      <c r="O2555" s="443"/>
      <c r="P2555" s="439"/>
      <c r="Q2555" s="439"/>
      <c r="R2555" s="439"/>
      <c r="S2555" s="440"/>
      <c r="T2555" s="439"/>
      <c r="U2555" s="439"/>
      <c r="V2555" s="439"/>
      <c r="W2555" s="439">
        <f>-Input!W1171</f>
        <v>-0.24131902190249255</v>
      </c>
      <c r="X2555" s="440">
        <f>-Input!X1171</f>
        <v>-0.24131902190249255</v>
      </c>
      <c r="Y2555" s="326">
        <f>-Input!Y1171</f>
        <v>-6.8529567597754547E-3</v>
      </c>
      <c r="Z2555" s="27">
        <f>-Input!Z1171</f>
        <v>-1.3705913519550909E-2</v>
      </c>
      <c r="AA2555" s="27">
        <f>-Input!AA1171</f>
        <v>-1.3705913519550909E-2</v>
      </c>
      <c r="AB2555" s="27">
        <f>-Input!AB1171</f>
        <v>-1.3705913519550909E-2</v>
      </c>
      <c r="AC2555" s="27">
        <f>-Input!AC1171</f>
        <v>-1.3705913519550911E-2</v>
      </c>
      <c r="AD2555" s="313">
        <f>-Input!AD1171</f>
        <v>-1.3705913519550911E-2</v>
      </c>
      <c r="AE2555" s="326">
        <f>-Input!AE1171</f>
        <v>-1.3618074473944331E-2</v>
      </c>
      <c r="AF2555" s="27">
        <f>-Input!AF1171</f>
        <v>-1.3618074473944331E-2</v>
      </c>
      <c r="AG2555" s="27">
        <f>-Input!AG1171</f>
        <v>-1.3618074473944331E-2</v>
      </c>
      <c r="AH2555" s="27">
        <f>-Input!AH1171</f>
        <v>-1.3618074473944331E-2</v>
      </c>
      <c r="AI2555" s="313">
        <f>-Input!AI1171</f>
        <v>-1.3618074473944331E-2</v>
      </c>
      <c r="AJ2555" s="326">
        <f t="shared" si="2371"/>
        <v>-1.3721884255115752E-2</v>
      </c>
      <c r="AK2555" s="27">
        <f t="shared" si="2371"/>
        <v>-1.3721884255115752E-2</v>
      </c>
      <c r="AL2555" s="27">
        <f t="shared" si="2371"/>
        <v>-1.3721884255115752E-2</v>
      </c>
      <c r="AM2555" s="27">
        <f t="shared" si="2371"/>
        <v>-1.372188425511575E-2</v>
      </c>
      <c r="AN2555" s="313">
        <f t="shared" si="2371"/>
        <v>-1.3721884255115752E-2</v>
      </c>
    </row>
    <row r="2556" spans="1:40" outlineLevel="2">
      <c r="A2556" s="882">
        <f>ROW()</f>
        <v>2556</v>
      </c>
      <c r="B2556" s="453"/>
      <c r="D2556" s="452" t="s">
        <v>34</v>
      </c>
      <c r="H2556" s="458"/>
      <c r="I2556" s="458"/>
      <c r="J2556" s="459"/>
      <c r="K2556" s="458"/>
      <c r="L2556" s="458"/>
      <c r="M2556" s="458"/>
      <c r="N2556" s="458"/>
      <c r="O2556" s="443"/>
      <c r="P2556" s="439"/>
      <c r="Q2556" s="439"/>
      <c r="R2556" s="439"/>
      <c r="S2556" s="440"/>
      <c r="T2556" s="439"/>
      <c r="U2556" s="439"/>
      <c r="V2556" s="439"/>
      <c r="W2556" s="439">
        <f>-Input!W1172</f>
        <v>-1.4104526384063698</v>
      </c>
      <c r="X2556" s="440">
        <f>-Input!X1172</f>
        <v>-1.4104526384063698</v>
      </c>
      <c r="Y2556" s="326">
        <f>-Input!Y1172</f>
        <v>-0.45790385898647123</v>
      </c>
      <c r="Z2556" s="27">
        <f>-Input!Z1172</f>
        <v>-0.91580771797294247</v>
      </c>
      <c r="AA2556" s="27">
        <f>-Input!AA1172</f>
        <v>-0.91580771797294247</v>
      </c>
      <c r="AB2556" s="27">
        <f>-Input!AB1172</f>
        <v>-0.91580771797294247</v>
      </c>
      <c r="AC2556" s="27">
        <f>-Input!AC1172</f>
        <v>-0.91580771797294236</v>
      </c>
      <c r="AD2556" s="313">
        <f>-Input!AD1172</f>
        <v>-0.91580771797294236</v>
      </c>
      <c r="AE2556" s="326">
        <f>-Input!AE1172</f>
        <v>-0.90993845024473974</v>
      </c>
      <c r="AF2556" s="27">
        <f>-Input!AF1172</f>
        <v>-0.90993845024473974</v>
      </c>
      <c r="AG2556" s="27">
        <f>-Input!AG1172</f>
        <v>-0.90993845024473974</v>
      </c>
      <c r="AH2556" s="27">
        <f>-Input!AH1172</f>
        <v>-0.90993845024473974</v>
      </c>
      <c r="AI2556" s="313">
        <f>-Input!AI1172</f>
        <v>-0.90993845024473852</v>
      </c>
      <c r="AJ2556" s="326">
        <f t="shared" si="2371"/>
        <v>-0.91815542506422421</v>
      </c>
      <c r="AK2556" s="27">
        <f t="shared" si="2371"/>
        <v>-0.91815542506422421</v>
      </c>
      <c r="AL2556" s="27">
        <f t="shared" si="2371"/>
        <v>-0.9181554250642241</v>
      </c>
      <c r="AM2556" s="27">
        <f t="shared" si="2371"/>
        <v>-0.9181554250642241</v>
      </c>
      <c r="AN2556" s="313">
        <f t="shared" si="2371"/>
        <v>-0.9181554250642241</v>
      </c>
    </row>
    <row r="2557" spans="1:40" outlineLevel="2">
      <c r="A2557" s="882">
        <f>ROW()</f>
        <v>2557</v>
      </c>
      <c r="B2557" s="453"/>
      <c r="D2557" s="452" t="s">
        <v>35</v>
      </c>
      <c r="H2557" s="458"/>
      <c r="I2557" s="458"/>
      <c r="J2557" s="459"/>
      <c r="K2557" s="458"/>
      <c r="L2557" s="458"/>
      <c r="M2557" s="458"/>
      <c r="N2557" s="458"/>
      <c r="O2557" s="443"/>
      <c r="P2557" s="439"/>
      <c r="Q2557" s="439"/>
      <c r="R2557" s="439"/>
      <c r="S2557" s="440"/>
      <c r="T2557" s="439"/>
      <c r="U2557" s="439"/>
      <c r="V2557" s="439"/>
      <c r="W2557" s="439">
        <f>-Input!W1173</f>
        <v>0</v>
      </c>
      <c r="X2557" s="440">
        <f>-Input!X1173</f>
        <v>0</v>
      </c>
      <c r="Y2557" s="326">
        <f>-Input!Y1173</f>
        <v>-9.6664700450965646E-2</v>
      </c>
      <c r="Z2557" s="27">
        <f>-Input!Z1173</f>
        <v>-0.19332940090193129</v>
      </c>
      <c r="AA2557" s="27">
        <f>-Input!AA1173</f>
        <v>-0.19332940090193129</v>
      </c>
      <c r="AB2557" s="27">
        <f>-Input!AB1173</f>
        <v>-0.19332940090193129</v>
      </c>
      <c r="AC2557" s="27">
        <f>-Input!AC1173</f>
        <v>-0.19332940090193135</v>
      </c>
      <c r="AD2557" s="313">
        <f>-Input!AD1173</f>
        <v>-0.19332940090193129</v>
      </c>
      <c r="AE2557" s="326">
        <f>-Input!AE1173</f>
        <v>-0.19209038315687646</v>
      </c>
      <c r="AF2557" s="27">
        <f>-Input!AF1173</f>
        <v>-0.19209038315687646</v>
      </c>
      <c r="AG2557" s="27">
        <f>-Input!AG1173</f>
        <v>-9.604519157843823E-2</v>
      </c>
      <c r="AH2557" s="27">
        <f>-Input!AH1173</f>
        <v>0</v>
      </c>
      <c r="AI2557" s="313">
        <f>-Input!AI1173</f>
        <v>0</v>
      </c>
      <c r="AJ2557" s="326">
        <f t="shared" si="2371"/>
        <v>-3.0975443626374416E-3</v>
      </c>
      <c r="AK2557" s="27">
        <f t="shared" si="2371"/>
        <v>0</v>
      </c>
      <c r="AL2557" s="27">
        <f t="shared" si="2371"/>
        <v>0</v>
      </c>
      <c r="AM2557" s="27">
        <f t="shared" si="2371"/>
        <v>0</v>
      </c>
      <c r="AN2557" s="313">
        <f t="shared" si="2371"/>
        <v>0</v>
      </c>
    </row>
    <row r="2558" spans="1:40" outlineLevel="2">
      <c r="A2558" s="882">
        <f>ROW()</f>
        <v>2558</v>
      </c>
      <c r="B2558" s="453"/>
      <c r="D2558" s="452" t="s">
        <v>302</v>
      </c>
      <c r="H2558" s="458"/>
      <c r="I2558" s="458"/>
      <c r="J2558" s="459"/>
      <c r="K2558" s="458"/>
      <c r="L2558" s="458"/>
      <c r="M2558" s="458"/>
      <c r="N2558" s="458"/>
      <c r="O2558" s="443"/>
      <c r="P2558" s="439"/>
      <c r="Q2558" s="439"/>
      <c r="R2558" s="439"/>
      <c r="S2558" s="440"/>
      <c r="T2558" s="439"/>
      <c r="U2558" s="439"/>
      <c r="V2558" s="439"/>
      <c r="W2558" s="439">
        <f>-Input!W1174</f>
        <v>0</v>
      </c>
      <c r="X2558" s="440">
        <f>-Input!X1174</f>
        <v>0</v>
      </c>
      <c r="Y2558" s="326">
        <f>-Input!Y1174</f>
        <v>0</v>
      </c>
      <c r="Z2558" s="27">
        <f>-Input!Z1174</f>
        <v>0</v>
      </c>
      <c r="AA2558" s="27">
        <f>-Input!AA1174</f>
        <v>0</v>
      </c>
      <c r="AB2558" s="27">
        <f>-Input!AB1174</f>
        <v>0</v>
      </c>
      <c r="AC2558" s="27">
        <f>-Input!AC1174</f>
        <v>0</v>
      </c>
      <c r="AD2558" s="313">
        <f>-Input!AD1174</f>
        <v>0</v>
      </c>
      <c r="AE2558" s="326">
        <f>-Input!AE1174</f>
        <v>0</v>
      </c>
      <c r="AF2558" s="27">
        <f>-Input!AF1174</f>
        <v>0</v>
      </c>
      <c r="AG2558" s="27">
        <f>-Input!AG1174</f>
        <v>0</v>
      </c>
      <c r="AH2558" s="27">
        <f>-Input!AH1174</f>
        <v>0</v>
      </c>
      <c r="AI2558" s="313">
        <f>-Input!AI1174</f>
        <v>0</v>
      </c>
      <c r="AJ2558" s="326">
        <f t="shared" ref="AJ2558:AN2563" si="2372">-IF($D2558="Land",0,IF(AJ2504&lt;0,AJ2504,IF(AJ2486&lt;1,AJ2504,MAX(MIN(IF(AJ2504&gt;0,(AJ2504/AJ2486),0),AJ2504),0)*AJ$9)))</f>
        <v>0</v>
      </c>
      <c r="AK2558" s="27">
        <f t="shared" si="2372"/>
        <v>0</v>
      </c>
      <c r="AL2558" s="27">
        <f t="shared" si="2372"/>
        <v>0</v>
      </c>
      <c r="AM2558" s="27">
        <f t="shared" si="2372"/>
        <v>0</v>
      </c>
      <c r="AN2558" s="313">
        <f t="shared" si="2372"/>
        <v>0</v>
      </c>
    </row>
    <row r="2559" spans="1:40" outlineLevel="2">
      <c r="A2559" s="882">
        <f>ROW()</f>
        <v>2559</v>
      </c>
      <c r="B2559" s="453"/>
      <c r="D2559" s="452" t="s">
        <v>36</v>
      </c>
      <c r="H2559" s="458"/>
      <c r="I2559" s="458"/>
      <c r="J2559" s="459"/>
      <c r="K2559" s="458"/>
      <c r="L2559" s="458"/>
      <c r="M2559" s="458"/>
      <c r="N2559" s="458"/>
      <c r="O2559" s="443"/>
      <c r="P2559" s="439"/>
      <c r="Q2559" s="439"/>
      <c r="R2559" s="439"/>
      <c r="S2559" s="440"/>
      <c r="T2559" s="439"/>
      <c r="U2559" s="439"/>
      <c r="V2559" s="439"/>
      <c r="W2559" s="439">
        <f>-Input!W1175</f>
        <v>-0.9973674427861301</v>
      </c>
      <c r="X2559" s="440">
        <f>-Input!X1175</f>
        <v>-0.9973674427861301</v>
      </c>
      <c r="Y2559" s="326">
        <f>-Input!Y1175</f>
        <v>-0.36655309978027589</v>
      </c>
      <c r="Z2559" s="27">
        <f>-Input!Z1175</f>
        <v>-0.73310619956055179</v>
      </c>
      <c r="AA2559" s="27">
        <f>-Input!AA1175</f>
        <v>-0.73310619956055167</v>
      </c>
      <c r="AB2559" s="27">
        <f>-Input!AB1175</f>
        <v>-0.36655309978027589</v>
      </c>
      <c r="AC2559" s="27">
        <f>-Input!AC1175</f>
        <v>0</v>
      </c>
      <c r="AD2559" s="313">
        <f>-Input!AD1175</f>
        <v>0</v>
      </c>
      <c r="AE2559" s="326">
        <f>-Input!AE1175</f>
        <v>0</v>
      </c>
      <c r="AF2559" s="27">
        <f>-Input!AF1175</f>
        <v>0</v>
      </c>
      <c r="AG2559" s="27">
        <f>-Input!AG1175</f>
        <v>0</v>
      </c>
      <c r="AH2559" s="27">
        <f>-Input!AH1175</f>
        <v>0</v>
      </c>
      <c r="AI2559" s="313">
        <f>-Input!AI1175</f>
        <v>0</v>
      </c>
      <c r="AJ2559" s="326">
        <f t="shared" si="2372"/>
        <v>-5.5511151231257827E-17</v>
      </c>
      <c r="AK2559" s="27">
        <f t="shared" si="2372"/>
        <v>0</v>
      </c>
      <c r="AL2559" s="27">
        <f t="shared" si="2372"/>
        <v>0</v>
      </c>
      <c r="AM2559" s="27">
        <f t="shared" si="2372"/>
        <v>0</v>
      </c>
      <c r="AN2559" s="313">
        <f t="shared" si="2372"/>
        <v>0</v>
      </c>
    </row>
    <row r="2560" spans="1:40" outlineLevel="2">
      <c r="A2560" s="882">
        <f>ROW()</f>
        <v>2560</v>
      </c>
      <c r="B2560" s="453"/>
      <c r="D2560" s="452" t="s">
        <v>583</v>
      </c>
      <c r="H2560" s="458"/>
      <c r="I2560" s="458"/>
      <c r="J2560" s="459"/>
      <c r="K2560" s="458"/>
      <c r="L2560" s="458"/>
      <c r="M2560" s="458"/>
      <c r="N2560" s="458"/>
      <c r="O2560" s="443"/>
      <c r="P2560" s="439"/>
      <c r="Q2560" s="439"/>
      <c r="R2560" s="439"/>
      <c r="S2560" s="440"/>
      <c r="T2560" s="439"/>
      <c r="U2560" s="439"/>
      <c r="V2560" s="439"/>
      <c r="W2560" s="439">
        <f>-Input!W1176</f>
        <v>0</v>
      </c>
      <c r="X2560" s="440">
        <f>-Input!X1176</f>
        <v>0</v>
      </c>
      <c r="Y2560" s="326">
        <f>-Input!Y1176</f>
        <v>0</v>
      </c>
      <c r="Z2560" s="27">
        <f>-Input!Z1176</f>
        <v>0</v>
      </c>
      <c r="AA2560" s="27">
        <f>-Input!AA1176</f>
        <v>0</v>
      </c>
      <c r="AB2560" s="27">
        <f>-Input!AB1176</f>
        <v>0</v>
      </c>
      <c r="AC2560" s="27">
        <f>-Input!AC1176</f>
        <v>0</v>
      </c>
      <c r="AD2560" s="313">
        <f>-Input!AD1176</f>
        <v>0</v>
      </c>
      <c r="AE2560" s="326">
        <f>-Input!AE1176</f>
        <v>0</v>
      </c>
      <c r="AF2560" s="27">
        <f>-Input!AF1176</f>
        <v>0</v>
      </c>
      <c r="AG2560" s="27">
        <f>-Input!AG1176</f>
        <v>0</v>
      </c>
      <c r="AH2560" s="27">
        <f>-Input!AH1176</f>
        <v>0</v>
      </c>
      <c r="AI2560" s="313">
        <f>-Input!AI1176</f>
        <v>0</v>
      </c>
      <c r="AJ2560" s="326">
        <f t="shared" si="2372"/>
        <v>0</v>
      </c>
      <c r="AK2560" s="27">
        <f t="shared" si="2372"/>
        <v>0</v>
      </c>
      <c r="AL2560" s="27">
        <f t="shared" si="2372"/>
        <v>0</v>
      </c>
      <c r="AM2560" s="27">
        <f t="shared" si="2372"/>
        <v>0</v>
      </c>
      <c r="AN2560" s="313">
        <f t="shared" si="2372"/>
        <v>0</v>
      </c>
    </row>
    <row r="2561" spans="1:40" outlineLevel="2">
      <c r="A2561" s="882">
        <f>ROW()</f>
        <v>2561</v>
      </c>
      <c r="B2561" s="453"/>
      <c r="D2561" s="452" t="s">
        <v>81</v>
      </c>
      <c r="H2561" s="458"/>
      <c r="I2561" s="458"/>
      <c r="J2561" s="459"/>
      <c r="K2561" s="458"/>
      <c r="L2561" s="458"/>
      <c r="M2561" s="458"/>
      <c r="N2561" s="458"/>
      <c r="O2561" s="443"/>
      <c r="P2561" s="439"/>
      <c r="Q2561" s="439"/>
      <c r="R2561" s="439"/>
      <c r="S2561" s="440"/>
      <c r="T2561" s="439"/>
      <c r="U2561" s="439"/>
      <c r="V2561" s="439"/>
      <c r="W2561" s="439">
        <f>-Input!W1177</f>
        <v>0</v>
      </c>
      <c r="X2561" s="440">
        <f>-Input!X1177</f>
        <v>0</v>
      </c>
      <c r="Y2561" s="326">
        <f>-Input!Y1177</f>
        <v>0</v>
      </c>
      <c r="Z2561" s="27">
        <f>-Input!Z1177</f>
        <v>0</v>
      </c>
      <c r="AA2561" s="27">
        <f>-Input!AA1177</f>
        <v>0</v>
      </c>
      <c r="AB2561" s="27">
        <f>-Input!AB1177</f>
        <v>0</v>
      </c>
      <c r="AC2561" s="27">
        <f>-Input!AC1177</f>
        <v>0</v>
      </c>
      <c r="AD2561" s="313">
        <f>-Input!AD1177</f>
        <v>0</v>
      </c>
      <c r="AE2561" s="326">
        <f>-Input!AE1177</f>
        <v>0</v>
      </c>
      <c r="AF2561" s="27">
        <f>-Input!AF1177</f>
        <v>0</v>
      </c>
      <c r="AG2561" s="27">
        <f>-Input!AG1177</f>
        <v>0</v>
      </c>
      <c r="AH2561" s="27">
        <f>-Input!AH1177</f>
        <v>0</v>
      </c>
      <c r="AI2561" s="313">
        <f>-Input!AI1177</f>
        <v>0</v>
      </c>
      <c r="AJ2561" s="326">
        <f t="shared" si="2372"/>
        <v>0</v>
      </c>
      <c r="AK2561" s="27">
        <f t="shared" si="2372"/>
        <v>0</v>
      </c>
      <c r="AL2561" s="27">
        <f t="shared" si="2372"/>
        <v>0</v>
      </c>
      <c r="AM2561" s="27">
        <f t="shared" si="2372"/>
        <v>0</v>
      </c>
      <c r="AN2561" s="313">
        <f t="shared" si="2372"/>
        <v>0</v>
      </c>
    </row>
    <row r="2562" spans="1:40" outlineLevel="2">
      <c r="A2562" s="882">
        <f>ROW()</f>
        <v>2562</v>
      </c>
      <c r="B2562" s="453"/>
      <c r="D2562" s="452" t="s">
        <v>28</v>
      </c>
      <c r="H2562" s="458"/>
      <c r="I2562" s="458"/>
      <c r="J2562" s="459"/>
      <c r="K2562" s="458"/>
      <c r="L2562" s="458"/>
      <c r="M2562" s="458"/>
      <c r="N2562" s="458"/>
      <c r="O2562" s="443"/>
      <c r="P2562" s="439"/>
      <c r="Q2562" s="439"/>
      <c r="R2562" s="439"/>
      <c r="S2562" s="440"/>
      <c r="T2562" s="439"/>
      <c r="U2562" s="439"/>
      <c r="V2562" s="439"/>
      <c r="W2562" s="439">
        <f>-Input!W1178</f>
        <v>0</v>
      </c>
      <c r="X2562" s="440">
        <f>-Input!X1178</f>
        <v>0</v>
      </c>
      <c r="Y2562" s="326">
        <f>-Input!Y1178</f>
        <v>0</v>
      </c>
      <c r="Z2562" s="27">
        <f>-Input!Z1178</f>
        <v>0</v>
      </c>
      <c r="AA2562" s="27">
        <f>-Input!AA1178</f>
        <v>0</v>
      </c>
      <c r="AB2562" s="27">
        <f>-Input!AB1178</f>
        <v>0</v>
      </c>
      <c r="AC2562" s="27">
        <f>-Input!AC1178</f>
        <v>0</v>
      </c>
      <c r="AD2562" s="313">
        <f>-Input!AD1178</f>
        <v>0</v>
      </c>
      <c r="AE2562" s="326">
        <f>-Input!AE1178</f>
        <v>0</v>
      </c>
      <c r="AF2562" s="27">
        <f>-Input!AF1178</f>
        <v>0</v>
      </c>
      <c r="AG2562" s="27">
        <f>-Input!AG1178</f>
        <v>0</v>
      </c>
      <c r="AH2562" s="27">
        <f>-Input!AH1178</f>
        <v>0</v>
      </c>
      <c r="AI2562" s="313">
        <f>-Input!AI1178</f>
        <v>0</v>
      </c>
      <c r="AJ2562" s="326">
        <f t="shared" si="2372"/>
        <v>0</v>
      </c>
      <c r="AK2562" s="27">
        <f t="shared" si="2372"/>
        <v>0</v>
      </c>
      <c r="AL2562" s="27">
        <f t="shared" si="2372"/>
        <v>0</v>
      </c>
      <c r="AM2562" s="27">
        <f t="shared" si="2372"/>
        <v>0</v>
      </c>
      <c r="AN2562" s="313">
        <f t="shared" si="2372"/>
        <v>0</v>
      </c>
    </row>
    <row r="2563" spans="1:40" outlineLevel="2">
      <c r="A2563" s="882">
        <f>ROW()</f>
        <v>2563</v>
      </c>
      <c r="B2563" s="453"/>
      <c r="D2563" s="456" t="s">
        <v>443</v>
      </c>
      <c r="E2563" s="456"/>
      <c r="F2563" s="456"/>
      <c r="G2563" s="456"/>
      <c r="H2563" s="460"/>
      <c r="I2563" s="460"/>
      <c r="J2563" s="461"/>
      <c r="K2563" s="460"/>
      <c r="L2563" s="460"/>
      <c r="M2563" s="460"/>
      <c r="N2563" s="460"/>
      <c r="O2563" s="462"/>
      <c r="P2563" s="441"/>
      <c r="Q2563" s="441"/>
      <c r="R2563" s="441"/>
      <c r="S2563" s="442"/>
      <c r="T2563" s="441"/>
      <c r="U2563" s="441"/>
      <c r="V2563" s="159"/>
      <c r="W2563" s="159">
        <f>-Input!W1179</f>
        <v>0</v>
      </c>
      <c r="X2563" s="339">
        <f>-Input!X1179</f>
        <v>0</v>
      </c>
      <c r="Y2563" s="325">
        <f>-Input!Y1179</f>
        <v>0</v>
      </c>
      <c r="Z2563" s="158">
        <f>-Input!Z1179</f>
        <v>0</v>
      </c>
      <c r="AA2563" s="158">
        <f>-Input!AA1179</f>
        <v>0</v>
      </c>
      <c r="AB2563" s="158">
        <f>-Input!AB1179</f>
        <v>0</v>
      </c>
      <c r="AC2563" s="158">
        <f>-Input!AC1179</f>
        <v>0</v>
      </c>
      <c r="AD2563" s="321">
        <f>-Input!AD1179</f>
        <v>0</v>
      </c>
      <c r="AE2563" s="325">
        <f>-Input!AE1179</f>
        <v>0</v>
      </c>
      <c r="AF2563" s="158">
        <f>-Input!AF1179</f>
        <v>0</v>
      </c>
      <c r="AG2563" s="158">
        <f>-Input!AG1179</f>
        <v>0</v>
      </c>
      <c r="AH2563" s="158">
        <f>-Input!AH1179</f>
        <v>0</v>
      </c>
      <c r="AI2563" s="321">
        <f>-Input!AI1179</f>
        <v>0</v>
      </c>
      <c r="AJ2563" s="325">
        <f t="shared" si="2372"/>
        <v>0</v>
      </c>
      <c r="AK2563" s="158">
        <f t="shared" si="2372"/>
        <v>0</v>
      </c>
      <c r="AL2563" s="158">
        <f t="shared" si="2372"/>
        <v>0</v>
      </c>
      <c r="AM2563" s="158">
        <f t="shared" si="2372"/>
        <v>0</v>
      </c>
      <c r="AN2563" s="321">
        <f t="shared" si="2372"/>
        <v>0</v>
      </c>
    </row>
    <row r="2564" spans="1:40" outlineLevel="2">
      <c r="A2564" s="882">
        <f>ROW()</f>
        <v>2564</v>
      </c>
      <c r="B2564" s="453"/>
      <c r="D2564" s="452" t="s">
        <v>24</v>
      </c>
      <c r="F2564" s="454"/>
      <c r="G2564" s="454"/>
      <c r="H2564" s="448"/>
      <c r="I2564" s="448"/>
      <c r="J2564" s="464"/>
      <c r="K2564" s="448"/>
      <c r="L2564" s="448"/>
      <c r="M2564" s="448"/>
      <c r="N2564" s="448"/>
      <c r="O2564" s="443"/>
      <c r="P2564" s="439"/>
      <c r="Q2564" s="439"/>
      <c r="R2564" s="439"/>
      <c r="S2564" s="440"/>
      <c r="T2564" s="439"/>
      <c r="U2564" s="439">
        <f>SUM(U2548:U2563)</f>
        <v>0</v>
      </c>
      <c r="V2564" s="439"/>
      <c r="W2564" s="439">
        <f t="shared" ref="W2564:AN2564" si="2373">SUM(W2548:W2563)</f>
        <v>-3.0329490062134452</v>
      </c>
      <c r="X2564" s="440">
        <f t="shared" si="2373"/>
        <v>-3.0329490062134452</v>
      </c>
      <c r="Y2564" s="443">
        <f t="shared" si="2373"/>
        <v>-1.0823846418900089</v>
      </c>
      <c r="Z2564" s="439">
        <f t="shared" si="2373"/>
        <v>-2.1647692837800179</v>
      </c>
      <c r="AA2564" s="439">
        <f t="shared" si="2373"/>
        <v>-2.1647692837800179</v>
      </c>
      <c r="AB2564" s="439">
        <f t="shared" si="2373"/>
        <v>-1.7982161839997419</v>
      </c>
      <c r="AC2564" s="439">
        <f t="shared" si="2373"/>
        <v>-1.431663084219466</v>
      </c>
      <c r="AD2564" s="440">
        <f t="shared" si="2373"/>
        <v>-1.431663084219466</v>
      </c>
      <c r="AE2564" s="443">
        <f t="shared" si="2373"/>
        <v>-1.4224877805252938</v>
      </c>
      <c r="AF2564" s="439">
        <f t="shared" si="2373"/>
        <v>-1.4224877805252938</v>
      </c>
      <c r="AG2564" s="439">
        <f t="shared" si="2373"/>
        <v>-1.3264425889468554</v>
      </c>
      <c r="AH2564" s="439">
        <f t="shared" si="2373"/>
        <v>-1.2303973973684172</v>
      </c>
      <c r="AI2564" s="440">
        <f t="shared" si="2373"/>
        <v>-1.2303973973684159</v>
      </c>
      <c r="AJ2564" s="443">
        <f t="shared" si="2373"/>
        <v>-1.2440055819487927</v>
      </c>
      <c r="AK2564" s="439">
        <f t="shared" si="2373"/>
        <v>-1.2409080375861552</v>
      </c>
      <c r="AL2564" s="439">
        <f t="shared" si="2373"/>
        <v>-1.2409080375861552</v>
      </c>
      <c r="AM2564" s="439">
        <f t="shared" si="2373"/>
        <v>-1.2409080375861552</v>
      </c>
      <c r="AN2564" s="440">
        <f t="shared" si="2373"/>
        <v>-1.2409080375861552</v>
      </c>
    </row>
    <row r="2565" spans="1:40" outlineLevel="1">
      <c r="A2565" s="732" t="s">
        <v>299</v>
      </c>
      <c r="B2565" s="733"/>
      <c r="C2565" s="881"/>
      <c r="D2565" s="733"/>
      <c r="E2565" s="733"/>
      <c r="F2565" s="733"/>
      <c r="G2565" s="730"/>
      <c r="H2565" s="733"/>
      <c r="I2565" s="730"/>
      <c r="J2565" s="729"/>
      <c r="K2565" s="730"/>
      <c r="L2565" s="730"/>
      <c r="M2565" s="730"/>
      <c r="N2565" s="730"/>
      <c r="O2565" s="729"/>
      <c r="P2565" s="730"/>
      <c r="Q2565" s="730"/>
      <c r="R2565" s="730"/>
      <c r="S2565" s="731"/>
      <c r="T2565" s="730"/>
      <c r="U2565" s="730"/>
      <c r="V2565" s="730"/>
      <c r="W2565" s="730"/>
      <c r="X2565" s="731"/>
      <c r="Y2565" s="729"/>
      <c r="Z2565" s="730"/>
      <c r="AA2565" s="730"/>
      <c r="AB2565" s="730"/>
      <c r="AC2565" s="730"/>
      <c r="AD2565" s="731"/>
      <c r="AE2565" s="729"/>
      <c r="AF2565" s="730"/>
      <c r="AG2565" s="730"/>
      <c r="AH2565" s="730"/>
      <c r="AI2565" s="731"/>
      <c r="AJ2565" s="729"/>
      <c r="AK2565" s="730"/>
      <c r="AL2565" s="730"/>
      <c r="AM2565" s="730"/>
      <c r="AN2565" s="731"/>
    </row>
    <row r="2566" spans="1:40" outlineLevel="2">
      <c r="A2566" s="882">
        <f>ROW()</f>
        <v>2566</v>
      </c>
      <c r="B2566" s="453"/>
      <c r="D2566" s="452" t="s">
        <v>300</v>
      </c>
      <c r="H2566" s="458"/>
      <c r="I2566" s="458"/>
      <c r="J2566" s="459"/>
      <c r="K2566" s="458"/>
      <c r="L2566" s="458"/>
      <c r="M2566" s="458"/>
      <c r="N2566" s="458"/>
      <c r="O2566" s="324"/>
      <c r="P2566" s="157"/>
      <c r="Q2566" s="157"/>
      <c r="R2566" s="157"/>
      <c r="S2566" s="320"/>
      <c r="T2566" s="157"/>
      <c r="U2566" s="27"/>
      <c r="V2566" s="27">
        <f>-Input!V$696</f>
        <v>0</v>
      </c>
      <c r="W2566" s="27"/>
      <c r="X2566" s="313"/>
      <c r="Y2566" s="326"/>
      <c r="Z2566" s="27"/>
      <c r="AA2566" s="27"/>
      <c r="AB2566" s="27"/>
      <c r="AC2566" s="27"/>
      <c r="AD2566" s="313"/>
      <c r="AE2566" s="326"/>
      <c r="AF2566" s="27"/>
      <c r="AG2566" s="27"/>
      <c r="AH2566" s="27"/>
      <c r="AI2566" s="313"/>
      <c r="AJ2566" s="326"/>
      <c r="AK2566" s="27"/>
      <c r="AL2566" s="27"/>
      <c r="AM2566" s="27"/>
      <c r="AN2566" s="313"/>
    </row>
    <row r="2567" spans="1:40" outlineLevel="2">
      <c r="A2567" s="882">
        <f>ROW()</f>
        <v>2567</v>
      </c>
      <c r="B2567" s="453"/>
      <c r="D2567" s="452" t="s">
        <v>301</v>
      </c>
      <c r="H2567" s="458"/>
      <c r="I2567" s="458"/>
      <c r="J2567" s="459"/>
      <c r="K2567" s="458"/>
      <c r="L2567" s="458"/>
      <c r="M2567" s="458"/>
      <c r="N2567" s="458"/>
      <c r="O2567" s="324"/>
      <c r="P2567" s="157"/>
      <c r="Q2567" s="157"/>
      <c r="R2567" s="157"/>
      <c r="S2567" s="320"/>
      <c r="T2567" s="157"/>
      <c r="U2567" s="27"/>
      <c r="V2567" s="27">
        <f>-Input!V$697</f>
        <v>0</v>
      </c>
      <c r="W2567" s="27"/>
      <c r="X2567" s="313"/>
      <c r="Y2567" s="326"/>
      <c r="Z2567" s="27"/>
      <c r="AA2567" s="27"/>
      <c r="AB2567" s="27"/>
      <c r="AC2567" s="27"/>
      <c r="AD2567" s="313"/>
      <c r="AE2567" s="326"/>
      <c r="AF2567" s="27"/>
      <c r="AG2567" s="27"/>
      <c r="AH2567" s="27"/>
      <c r="AI2567" s="313"/>
      <c r="AJ2567" s="326"/>
      <c r="AK2567" s="27"/>
      <c r="AL2567" s="27"/>
      <c r="AM2567" s="27"/>
      <c r="AN2567" s="313"/>
    </row>
    <row r="2568" spans="1:40" outlineLevel="2">
      <c r="A2568" s="882">
        <f>ROW()</f>
        <v>2568</v>
      </c>
      <c r="B2568" s="453"/>
      <c r="D2568" s="452" t="s">
        <v>29</v>
      </c>
      <c r="H2568" s="458"/>
      <c r="I2568" s="458"/>
      <c r="J2568" s="459"/>
      <c r="K2568" s="458"/>
      <c r="L2568" s="458"/>
      <c r="M2568" s="458"/>
      <c r="N2568" s="458"/>
      <c r="O2568" s="324"/>
      <c r="P2568" s="157"/>
      <c r="Q2568" s="157"/>
      <c r="R2568" s="157"/>
      <c r="S2568" s="320"/>
      <c r="T2568" s="157"/>
      <c r="U2568" s="27"/>
      <c r="V2568" s="27">
        <f>-Input!V$698</f>
        <v>0</v>
      </c>
      <c r="W2568" s="27"/>
      <c r="X2568" s="313"/>
      <c r="Y2568" s="326"/>
      <c r="Z2568" s="27"/>
      <c r="AA2568" s="27"/>
      <c r="AB2568" s="27"/>
      <c r="AC2568" s="27"/>
      <c r="AD2568" s="313"/>
      <c r="AE2568" s="326"/>
      <c r="AF2568" s="27"/>
      <c r="AG2568" s="27"/>
      <c r="AH2568" s="27"/>
      <c r="AI2568" s="313"/>
      <c r="AJ2568" s="326"/>
      <c r="AK2568" s="27"/>
      <c r="AL2568" s="27"/>
      <c r="AM2568" s="27"/>
      <c r="AN2568" s="313"/>
    </row>
    <row r="2569" spans="1:40" outlineLevel="2">
      <c r="A2569" s="882">
        <f>ROW()</f>
        <v>2569</v>
      </c>
      <c r="B2569" s="453"/>
      <c r="D2569" s="452" t="s">
        <v>30</v>
      </c>
      <c r="H2569" s="458"/>
      <c r="I2569" s="458"/>
      <c r="J2569" s="459"/>
      <c r="K2569" s="458"/>
      <c r="L2569" s="458"/>
      <c r="M2569" s="458"/>
      <c r="N2569" s="458"/>
      <c r="O2569" s="324"/>
      <c r="P2569" s="157"/>
      <c r="Q2569" s="157"/>
      <c r="R2569" s="157"/>
      <c r="S2569" s="320"/>
      <c r="T2569" s="157"/>
      <c r="U2569" s="27"/>
      <c r="V2569" s="27">
        <f>-Input!V$699</f>
        <v>0</v>
      </c>
      <c r="W2569" s="27"/>
      <c r="X2569" s="313"/>
      <c r="Y2569" s="326"/>
      <c r="Z2569" s="27"/>
      <c r="AA2569" s="27"/>
      <c r="AB2569" s="27"/>
      <c r="AC2569" s="27"/>
      <c r="AD2569" s="313"/>
      <c r="AE2569" s="326"/>
      <c r="AF2569" s="27"/>
      <c r="AG2569" s="27"/>
      <c r="AH2569" s="27"/>
      <c r="AI2569" s="313"/>
      <c r="AJ2569" s="326"/>
      <c r="AK2569" s="27"/>
      <c r="AL2569" s="27"/>
      <c r="AM2569" s="27"/>
      <c r="AN2569" s="313"/>
    </row>
    <row r="2570" spans="1:40" outlineLevel="2">
      <c r="A2570" s="882">
        <f>ROW()</f>
        <v>2570</v>
      </c>
      <c r="B2570" s="453"/>
      <c r="D2570" s="452" t="s">
        <v>31</v>
      </c>
      <c r="H2570" s="458"/>
      <c r="I2570" s="458"/>
      <c r="J2570" s="459"/>
      <c r="K2570" s="458"/>
      <c r="L2570" s="458"/>
      <c r="M2570" s="458"/>
      <c r="N2570" s="458"/>
      <c r="O2570" s="324"/>
      <c r="P2570" s="157"/>
      <c r="Q2570" s="157"/>
      <c r="R2570" s="157"/>
      <c r="S2570" s="320"/>
      <c r="T2570" s="157"/>
      <c r="U2570" s="27"/>
      <c r="V2570" s="27">
        <f>-Input!V$700</f>
        <v>0</v>
      </c>
      <c r="W2570" s="27"/>
      <c r="X2570" s="313"/>
      <c r="Y2570" s="326"/>
      <c r="Z2570" s="27"/>
      <c r="AA2570" s="27"/>
      <c r="AB2570" s="27"/>
      <c r="AC2570" s="27"/>
      <c r="AD2570" s="313"/>
      <c r="AE2570" s="326"/>
      <c r="AF2570" s="27"/>
      <c r="AG2570" s="27"/>
      <c r="AH2570" s="27"/>
      <c r="AI2570" s="313"/>
      <c r="AJ2570" s="326"/>
      <c r="AK2570" s="27"/>
      <c r="AL2570" s="27"/>
      <c r="AM2570" s="27"/>
      <c r="AN2570" s="313"/>
    </row>
    <row r="2571" spans="1:40" outlineLevel="2">
      <c r="A2571" s="882">
        <f>ROW()</f>
        <v>2571</v>
      </c>
      <c r="B2571" s="453"/>
      <c r="D2571" s="452" t="s">
        <v>32</v>
      </c>
      <c r="H2571" s="458"/>
      <c r="I2571" s="458"/>
      <c r="J2571" s="459"/>
      <c r="K2571" s="458"/>
      <c r="L2571" s="458"/>
      <c r="M2571" s="458"/>
      <c r="N2571" s="458"/>
      <c r="O2571" s="324"/>
      <c r="P2571" s="157"/>
      <c r="Q2571" s="157"/>
      <c r="R2571" s="157"/>
      <c r="S2571" s="320"/>
      <c r="T2571" s="157"/>
      <c r="U2571" s="27"/>
      <c r="V2571" s="27">
        <f>-Input!V$701</f>
        <v>0</v>
      </c>
      <c r="W2571" s="27"/>
      <c r="X2571" s="313"/>
      <c r="Y2571" s="326"/>
      <c r="Z2571" s="27"/>
      <c r="AA2571" s="27"/>
      <c r="AB2571" s="27"/>
      <c r="AC2571" s="27"/>
      <c r="AD2571" s="313"/>
      <c r="AE2571" s="326"/>
      <c r="AF2571" s="27"/>
      <c r="AG2571" s="27"/>
      <c r="AH2571" s="27"/>
      <c r="AI2571" s="313"/>
      <c r="AJ2571" s="326"/>
      <c r="AK2571" s="27"/>
      <c r="AL2571" s="27"/>
      <c r="AM2571" s="27"/>
      <c r="AN2571" s="313"/>
    </row>
    <row r="2572" spans="1:40" outlineLevel="2">
      <c r="A2572" s="882">
        <f>ROW()</f>
        <v>2572</v>
      </c>
      <c r="B2572" s="453"/>
      <c r="D2572" s="452" t="s">
        <v>33</v>
      </c>
      <c r="H2572" s="458"/>
      <c r="I2572" s="458"/>
      <c r="J2572" s="459"/>
      <c r="K2572" s="458"/>
      <c r="L2572" s="458"/>
      <c r="M2572" s="458"/>
      <c r="N2572" s="458"/>
      <c r="O2572" s="324"/>
      <c r="P2572" s="157"/>
      <c r="Q2572" s="157"/>
      <c r="R2572" s="157"/>
      <c r="S2572" s="320"/>
      <c r="T2572" s="157"/>
      <c r="U2572" s="27"/>
      <c r="V2572" s="27">
        <f>-Input!V$702</f>
        <v>0</v>
      </c>
      <c r="W2572" s="27"/>
      <c r="X2572" s="313"/>
      <c r="Y2572" s="326"/>
      <c r="Z2572" s="27"/>
      <c r="AA2572" s="27"/>
      <c r="AB2572" s="27"/>
      <c r="AC2572" s="27"/>
      <c r="AD2572" s="313"/>
      <c r="AE2572" s="326"/>
      <c r="AF2572" s="27"/>
      <c r="AG2572" s="27"/>
      <c r="AH2572" s="27"/>
      <c r="AI2572" s="313"/>
      <c r="AJ2572" s="326"/>
      <c r="AK2572" s="27"/>
      <c r="AL2572" s="27"/>
      <c r="AM2572" s="27"/>
      <c r="AN2572" s="313"/>
    </row>
    <row r="2573" spans="1:40" outlineLevel="2">
      <c r="A2573" s="882">
        <f>ROW()</f>
        <v>2573</v>
      </c>
      <c r="B2573" s="453"/>
      <c r="D2573" s="452" t="s">
        <v>27</v>
      </c>
      <c r="H2573" s="458"/>
      <c r="I2573" s="458"/>
      <c r="J2573" s="459"/>
      <c r="K2573" s="458"/>
      <c r="L2573" s="458"/>
      <c r="M2573" s="458"/>
      <c r="N2573" s="458"/>
      <c r="O2573" s="324"/>
      <c r="P2573" s="157"/>
      <c r="Q2573" s="157"/>
      <c r="R2573" s="157"/>
      <c r="S2573" s="320"/>
      <c r="T2573" s="157"/>
      <c r="U2573" s="27"/>
      <c r="V2573" s="27">
        <f>-Input!V$703</f>
        <v>0</v>
      </c>
      <c r="W2573" s="27"/>
      <c r="X2573" s="313"/>
      <c r="Y2573" s="326"/>
      <c r="Z2573" s="27"/>
      <c r="AA2573" s="27"/>
      <c r="AB2573" s="27"/>
      <c r="AC2573" s="27"/>
      <c r="AD2573" s="313"/>
      <c r="AE2573" s="326"/>
      <c r="AF2573" s="27"/>
      <c r="AG2573" s="27"/>
      <c r="AH2573" s="27"/>
      <c r="AI2573" s="313"/>
      <c r="AJ2573" s="326"/>
      <c r="AK2573" s="27"/>
      <c r="AL2573" s="27"/>
      <c r="AM2573" s="27"/>
      <c r="AN2573" s="313"/>
    </row>
    <row r="2574" spans="1:40" outlineLevel="2">
      <c r="A2574" s="882">
        <f>ROW()</f>
        <v>2574</v>
      </c>
      <c r="B2574" s="453"/>
      <c r="D2574" s="452" t="s">
        <v>34</v>
      </c>
      <c r="H2574" s="458"/>
      <c r="I2574" s="458"/>
      <c r="J2574" s="459"/>
      <c r="K2574" s="458"/>
      <c r="L2574" s="458"/>
      <c r="M2574" s="458"/>
      <c r="N2574" s="458"/>
      <c r="O2574" s="324"/>
      <c r="P2574" s="157"/>
      <c r="Q2574" s="157"/>
      <c r="R2574" s="157"/>
      <c r="S2574" s="320"/>
      <c r="T2574" s="157"/>
      <c r="U2574" s="27"/>
      <c r="V2574" s="27">
        <f>-Input!V$704</f>
        <v>0</v>
      </c>
      <c r="W2574" s="27"/>
      <c r="X2574" s="313"/>
      <c r="Y2574" s="326"/>
      <c r="Z2574" s="27"/>
      <c r="AA2574" s="27"/>
      <c r="AB2574" s="27"/>
      <c r="AC2574" s="27"/>
      <c r="AD2574" s="313"/>
      <c r="AE2574" s="326"/>
      <c r="AF2574" s="27"/>
      <c r="AG2574" s="27"/>
      <c r="AH2574" s="27"/>
      <c r="AI2574" s="313"/>
      <c r="AJ2574" s="326"/>
      <c r="AK2574" s="27"/>
      <c r="AL2574" s="27"/>
      <c r="AM2574" s="27"/>
      <c r="AN2574" s="313"/>
    </row>
    <row r="2575" spans="1:40" outlineLevel="2">
      <c r="A2575" s="882">
        <f>ROW()</f>
        <v>2575</v>
      </c>
      <c r="B2575" s="453"/>
      <c r="D2575" s="452" t="s">
        <v>35</v>
      </c>
      <c r="H2575" s="458"/>
      <c r="I2575" s="458"/>
      <c r="J2575" s="459"/>
      <c r="K2575" s="458"/>
      <c r="L2575" s="458"/>
      <c r="M2575" s="458"/>
      <c r="N2575" s="458"/>
      <c r="O2575" s="324"/>
      <c r="P2575" s="157"/>
      <c r="Q2575" s="157"/>
      <c r="R2575" s="157"/>
      <c r="S2575" s="320"/>
      <c r="T2575" s="157"/>
      <c r="U2575" s="27"/>
      <c r="V2575" s="27">
        <f>-Input!V$705</f>
        <v>0</v>
      </c>
      <c r="W2575" s="27"/>
      <c r="X2575" s="313"/>
      <c r="Y2575" s="326"/>
      <c r="Z2575" s="27"/>
      <c r="AA2575" s="27"/>
      <c r="AB2575" s="27"/>
      <c r="AC2575" s="27"/>
      <c r="AD2575" s="313"/>
      <c r="AE2575" s="326"/>
      <c r="AF2575" s="27"/>
      <c r="AG2575" s="27"/>
      <c r="AH2575" s="27"/>
      <c r="AI2575" s="313"/>
      <c r="AJ2575" s="326"/>
      <c r="AK2575" s="27"/>
      <c r="AL2575" s="27"/>
      <c r="AM2575" s="27"/>
      <c r="AN2575" s="313"/>
    </row>
    <row r="2576" spans="1:40" outlineLevel="2">
      <c r="A2576" s="882">
        <f>ROW()</f>
        <v>2576</v>
      </c>
      <c r="B2576" s="453"/>
      <c r="D2576" s="452" t="s">
        <v>302</v>
      </c>
      <c r="H2576" s="458"/>
      <c r="I2576" s="458"/>
      <c r="J2576" s="459"/>
      <c r="K2576" s="458"/>
      <c r="L2576" s="458"/>
      <c r="M2576" s="458"/>
      <c r="N2576" s="458"/>
      <c r="O2576" s="324"/>
      <c r="P2576" s="157"/>
      <c r="Q2576" s="157"/>
      <c r="R2576" s="157"/>
      <c r="S2576" s="320"/>
      <c r="T2576" s="157"/>
      <c r="U2576" s="27"/>
      <c r="V2576" s="27">
        <f>-Input!V$706</f>
        <v>0</v>
      </c>
      <c r="W2576" s="27"/>
      <c r="X2576" s="313"/>
      <c r="Y2576" s="326"/>
      <c r="Z2576" s="27"/>
      <c r="AA2576" s="27"/>
      <c r="AB2576" s="27"/>
      <c r="AC2576" s="27"/>
      <c r="AD2576" s="313"/>
      <c r="AE2576" s="326"/>
      <c r="AF2576" s="27"/>
      <c r="AG2576" s="27"/>
      <c r="AH2576" s="27"/>
      <c r="AI2576" s="313"/>
      <c r="AJ2576" s="326"/>
      <c r="AK2576" s="27"/>
      <c r="AL2576" s="27"/>
      <c r="AM2576" s="27"/>
      <c r="AN2576" s="313"/>
    </row>
    <row r="2577" spans="1:40" outlineLevel="2">
      <c r="A2577" s="882">
        <f>ROW()</f>
        <v>2577</v>
      </c>
      <c r="B2577" s="453"/>
      <c r="D2577" s="452" t="s">
        <v>36</v>
      </c>
      <c r="H2577" s="458"/>
      <c r="I2577" s="458"/>
      <c r="J2577" s="459"/>
      <c r="K2577" s="458"/>
      <c r="L2577" s="458"/>
      <c r="M2577" s="458"/>
      <c r="N2577" s="458"/>
      <c r="O2577" s="324"/>
      <c r="P2577" s="157"/>
      <c r="Q2577" s="157"/>
      <c r="R2577" s="157"/>
      <c r="S2577" s="320"/>
      <c r="T2577" s="157"/>
      <c r="U2577" s="27"/>
      <c r="V2577" s="27">
        <f>-Input!V$707</f>
        <v>0</v>
      </c>
      <c r="W2577" s="27"/>
      <c r="X2577" s="313"/>
      <c r="Y2577" s="326"/>
      <c r="Z2577" s="27"/>
      <c r="AA2577" s="27"/>
      <c r="AB2577" s="27"/>
      <c r="AC2577" s="27"/>
      <c r="AD2577" s="313"/>
      <c r="AE2577" s="326"/>
      <c r="AF2577" s="27"/>
      <c r="AG2577" s="27"/>
      <c r="AH2577" s="27"/>
      <c r="AI2577" s="313"/>
      <c r="AJ2577" s="326"/>
      <c r="AK2577" s="27"/>
      <c r="AL2577" s="27"/>
      <c r="AM2577" s="27"/>
      <c r="AN2577" s="313"/>
    </row>
    <row r="2578" spans="1:40" outlineLevel="2">
      <c r="A2578" s="882">
        <f>ROW()</f>
        <v>2578</v>
      </c>
      <c r="B2578" s="453"/>
      <c r="D2578" s="452" t="s">
        <v>583</v>
      </c>
      <c r="H2578" s="458"/>
      <c r="I2578" s="458"/>
      <c r="J2578" s="459"/>
      <c r="K2578" s="458"/>
      <c r="L2578" s="458"/>
      <c r="M2578" s="458"/>
      <c r="N2578" s="458"/>
      <c r="O2578" s="324"/>
      <c r="P2578" s="157"/>
      <c r="Q2578" s="157"/>
      <c r="R2578" s="157"/>
      <c r="S2578" s="320"/>
      <c r="T2578" s="157"/>
      <c r="U2578" s="27"/>
      <c r="V2578" s="27">
        <f>-Input!V$708</f>
        <v>0</v>
      </c>
      <c r="W2578" s="27"/>
      <c r="X2578" s="313"/>
      <c r="Y2578" s="326"/>
      <c r="Z2578" s="27"/>
      <c r="AA2578" s="27"/>
      <c r="AB2578" s="27"/>
      <c r="AC2578" s="27"/>
      <c r="AD2578" s="313"/>
      <c r="AE2578" s="326"/>
      <c r="AF2578" s="27"/>
      <c r="AG2578" s="27"/>
      <c r="AH2578" s="27"/>
      <c r="AI2578" s="313"/>
      <c r="AJ2578" s="326"/>
      <c r="AK2578" s="27"/>
      <c r="AL2578" s="27"/>
      <c r="AM2578" s="27"/>
      <c r="AN2578" s="313"/>
    </row>
    <row r="2579" spans="1:40" outlineLevel="2">
      <c r="A2579" s="882">
        <f>ROW()</f>
        <v>2579</v>
      </c>
      <c r="B2579" s="453"/>
      <c r="D2579" s="452" t="s">
        <v>81</v>
      </c>
      <c r="H2579" s="458"/>
      <c r="I2579" s="458"/>
      <c r="J2579" s="459"/>
      <c r="K2579" s="458"/>
      <c r="L2579" s="458"/>
      <c r="M2579" s="458"/>
      <c r="N2579" s="458"/>
      <c r="O2579" s="324"/>
      <c r="P2579" s="157"/>
      <c r="Q2579" s="157"/>
      <c r="R2579" s="157"/>
      <c r="S2579" s="320"/>
      <c r="T2579" s="157"/>
      <c r="U2579" s="27"/>
      <c r="V2579" s="27">
        <f>-Input!V$709</f>
        <v>0</v>
      </c>
      <c r="W2579" s="27"/>
      <c r="X2579" s="313"/>
      <c r="Y2579" s="326"/>
      <c r="Z2579" s="27"/>
      <c r="AA2579" s="27"/>
      <c r="AB2579" s="27"/>
      <c r="AC2579" s="27"/>
      <c r="AD2579" s="313"/>
      <c r="AE2579" s="326"/>
      <c r="AF2579" s="27"/>
      <c r="AG2579" s="27"/>
      <c r="AH2579" s="27"/>
      <c r="AI2579" s="313"/>
      <c r="AJ2579" s="326"/>
      <c r="AK2579" s="27"/>
      <c r="AL2579" s="27"/>
      <c r="AM2579" s="27"/>
      <c r="AN2579" s="313"/>
    </row>
    <row r="2580" spans="1:40" outlineLevel="2">
      <c r="A2580" s="882">
        <f>ROW()</f>
        <v>2580</v>
      </c>
      <c r="B2580" s="453"/>
      <c r="D2580" s="452" t="s">
        <v>28</v>
      </c>
      <c r="H2580" s="458"/>
      <c r="I2580" s="458"/>
      <c r="J2580" s="459"/>
      <c r="K2580" s="458"/>
      <c r="L2580" s="458"/>
      <c r="M2580" s="458"/>
      <c r="N2580" s="458"/>
      <c r="O2580" s="324"/>
      <c r="P2580" s="157"/>
      <c r="Q2580" s="157"/>
      <c r="R2580" s="157"/>
      <c r="S2580" s="320"/>
      <c r="T2580" s="157"/>
      <c r="U2580" s="27"/>
      <c r="V2580" s="27">
        <f>-Input!V$710</f>
        <v>0</v>
      </c>
      <c r="W2580" s="27"/>
      <c r="X2580" s="313"/>
      <c r="Y2580" s="326"/>
      <c r="Z2580" s="27"/>
      <c r="AA2580" s="27"/>
      <c r="AB2580" s="27"/>
      <c r="AC2580" s="27"/>
      <c r="AD2580" s="313"/>
      <c r="AE2580" s="326"/>
      <c r="AF2580" s="27"/>
      <c r="AG2580" s="27"/>
      <c r="AH2580" s="27"/>
      <c r="AI2580" s="313"/>
      <c r="AJ2580" s="326"/>
      <c r="AK2580" s="27"/>
      <c r="AL2580" s="27"/>
      <c r="AM2580" s="27"/>
      <c r="AN2580" s="313"/>
    </row>
    <row r="2581" spans="1:40" outlineLevel="2">
      <c r="A2581" s="882">
        <f>ROW()</f>
        <v>2581</v>
      </c>
      <c r="B2581" s="453"/>
      <c r="D2581" s="456" t="s">
        <v>443</v>
      </c>
      <c r="E2581" s="456"/>
      <c r="F2581" s="456"/>
      <c r="G2581" s="456"/>
      <c r="H2581" s="460"/>
      <c r="I2581" s="460"/>
      <c r="J2581" s="461"/>
      <c r="K2581" s="460"/>
      <c r="L2581" s="460"/>
      <c r="M2581" s="460"/>
      <c r="N2581" s="460"/>
      <c r="O2581" s="325"/>
      <c r="P2581" s="158"/>
      <c r="Q2581" s="158"/>
      <c r="R2581" s="158"/>
      <c r="S2581" s="321"/>
      <c r="T2581" s="158"/>
      <c r="U2581" s="159"/>
      <c r="V2581" s="159">
        <f>-Input!V$711</f>
        <v>0</v>
      </c>
      <c r="W2581" s="159"/>
      <c r="X2581" s="339"/>
      <c r="Y2581" s="341"/>
      <c r="Z2581" s="159"/>
      <c r="AA2581" s="159"/>
      <c r="AB2581" s="159"/>
      <c r="AC2581" s="159"/>
      <c r="AD2581" s="339"/>
      <c r="AE2581" s="341"/>
      <c r="AF2581" s="159"/>
      <c r="AG2581" s="159"/>
      <c r="AH2581" s="159"/>
      <c r="AI2581" s="339"/>
      <c r="AJ2581" s="341"/>
      <c r="AK2581" s="159"/>
      <c r="AL2581" s="159"/>
      <c r="AM2581" s="159"/>
      <c r="AN2581" s="339"/>
    </row>
    <row r="2582" spans="1:40" outlineLevel="2">
      <c r="A2582" s="882">
        <f>ROW()</f>
        <v>2582</v>
      </c>
      <c r="B2582" s="453"/>
      <c r="D2582" s="452" t="s">
        <v>24</v>
      </c>
      <c r="F2582" s="454"/>
      <c r="G2582" s="454"/>
      <c r="H2582" s="448"/>
      <c r="I2582" s="448"/>
      <c r="J2582" s="464"/>
      <c r="K2582" s="448"/>
      <c r="L2582" s="448"/>
      <c r="M2582" s="448"/>
      <c r="N2582" s="448"/>
      <c r="O2582" s="443"/>
      <c r="P2582" s="439"/>
      <c r="Q2582" s="439"/>
      <c r="R2582" s="439"/>
      <c r="S2582" s="440"/>
      <c r="T2582" s="439"/>
      <c r="U2582" s="439"/>
      <c r="V2582" s="439">
        <f>SUM(V2566:V2581)</f>
        <v>0</v>
      </c>
      <c r="W2582" s="439"/>
      <c r="X2582" s="440"/>
      <c r="Y2582" s="443"/>
      <c r="Z2582" s="439"/>
      <c r="AA2582" s="439"/>
      <c r="AB2582" s="439"/>
      <c r="AC2582" s="439"/>
      <c r="AD2582" s="440"/>
      <c r="AE2582" s="443"/>
      <c r="AF2582" s="439"/>
      <c r="AG2582" s="439"/>
      <c r="AH2582" s="439"/>
      <c r="AI2582" s="440"/>
      <c r="AJ2582" s="443"/>
      <c r="AK2582" s="439"/>
      <c r="AL2582" s="439"/>
      <c r="AM2582" s="439"/>
      <c r="AN2582" s="440"/>
    </row>
    <row r="2583" spans="1:40" outlineLevel="1">
      <c r="A2583" s="732" t="s">
        <v>22</v>
      </c>
      <c r="B2583" s="733"/>
      <c r="C2583" s="881"/>
      <c r="D2583" s="733"/>
      <c r="E2583" s="733"/>
      <c r="F2583" s="733"/>
      <c r="G2583" s="730"/>
      <c r="H2583" s="733"/>
      <c r="I2583" s="730"/>
      <c r="J2583" s="729"/>
      <c r="K2583" s="730"/>
      <c r="L2583" s="730"/>
      <c r="M2583" s="730"/>
      <c r="N2583" s="730"/>
      <c r="O2583" s="729"/>
      <c r="P2583" s="730"/>
      <c r="Q2583" s="730"/>
      <c r="R2583" s="730"/>
      <c r="S2583" s="731"/>
      <c r="T2583" s="730"/>
      <c r="U2583" s="730"/>
      <c r="V2583" s="730"/>
      <c r="W2583" s="730"/>
      <c r="X2583" s="731"/>
      <c r="Y2583" s="729"/>
      <c r="Z2583" s="730"/>
      <c r="AA2583" s="730"/>
      <c r="AB2583" s="730"/>
      <c r="AC2583" s="730"/>
      <c r="AD2583" s="731"/>
      <c r="AE2583" s="729"/>
      <c r="AF2583" s="730"/>
      <c r="AG2583" s="730"/>
      <c r="AH2583" s="730"/>
      <c r="AI2583" s="731"/>
      <c r="AJ2583" s="729"/>
      <c r="AK2583" s="730"/>
      <c r="AL2583" s="730"/>
      <c r="AM2583" s="730"/>
      <c r="AN2583" s="731"/>
    </row>
    <row r="2584" spans="1:40" outlineLevel="2">
      <c r="A2584" s="882">
        <f>ROW()</f>
        <v>2584</v>
      </c>
      <c r="B2584" s="453"/>
      <c r="D2584" s="452" t="s">
        <v>300</v>
      </c>
      <c r="H2584" s="458"/>
      <c r="I2584" s="458"/>
      <c r="J2584" s="459"/>
      <c r="K2584" s="458"/>
      <c r="L2584" s="458"/>
      <c r="M2584" s="458"/>
      <c r="N2584" s="458"/>
      <c r="O2584" s="459"/>
      <c r="P2584" s="458"/>
      <c r="Q2584" s="458"/>
      <c r="R2584" s="458"/>
      <c r="S2584" s="463"/>
      <c r="T2584" s="458"/>
      <c r="U2584" s="31"/>
      <c r="V2584" s="439">
        <f t="shared" ref="V2584:AN2584" si="2374">V2494+V2512+V2530+V2548 + V2566</f>
        <v>3.7384407853314601</v>
      </c>
      <c r="W2584" s="439">
        <f t="shared" si="2374"/>
        <v>3.6541792898740697</v>
      </c>
      <c r="X2584" s="440">
        <f t="shared" si="2374"/>
        <v>3.5699177944166793</v>
      </c>
      <c r="Y2584" s="443">
        <f t="shared" si="2374"/>
        <v>3.5470337059909314</v>
      </c>
      <c r="Z2584" s="439">
        <f t="shared" si="2374"/>
        <v>3.5012655291394355</v>
      </c>
      <c r="AA2584" s="439">
        <f t="shared" si="2374"/>
        <v>3.4554973522879395</v>
      </c>
      <c r="AB2584" s="439">
        <f t="shared" si="2374"/>
        <v>3.4097291754364436</v>
      </c>
      <c r="AC2584" s="439">
        <f t="shared" si="2374"/>
        <v>3.3639609985849477</v>
      </c>
      <c r="AD2584" s="440">
        <f t="shared" si="2374"/>
        <v>3.3181928217334518</v>
      </c>
      <c r="AE2584" s="443">
        <f t="shared" si="2374"/>
        <v>3.2727179659340733</v>
      </c>
      <c r="AF2584" s="439">
        <f t="shared" si="2374"/>
        <v>3.2272431101346948</v>
      </c>
      <c r="AG2584" s="439">
        <f t="shared" si="2374"/>
        <v>3.1817682543353163</v>
      </c>
      <c r="AH2584" s="439">
        <f t="shared" si="2374"/>
        <v>3.1362933985359378</v>
      </c>
      <c r="AI2584" s="440">
        <f t="shared" si="2374"/>
        <v>3.0908185427365593</v>
      </c>
      <c r="AJ2584" s="443">
        <f t="shared" si="2374"/>
        <v>3.0450286383997214</v>
      </c>
      <c r="AK2584" s="439">
        <f t="shared" si="2374"/>
        <v>2.9992387340628834</v>
      </c>
      <c r="AL2584" s="439">
        <f t="shared" si="2374"/>
        <v>2.9534488297260455</v>
      </c>
      <c r="AM2584" s="439">
        <f t="shared" si="2374"/>
        <v>2.9076589253892076</v>
      </c>
      <c r="AN2584" s="440">
        <f t="shared" si="2374"/>
        <v>2.8618690210523696</v>
      </c>
    </row>
    <row r="2585" spans="1:40" outlineLevel="2">
      <c r="A2585" s="882">
        <f>ROW()</f>
        <v>2585</v>
      </c>
      <c r="B2585" s="453"/>
      <c r="D2585" s="452" t="s">
        <v>301</v>
      </c>
      <c r="H2585" s="458"/>
      <c r="I2585" s="458"/>
      <c r="J2585" s="459"/>
      <c r="K2585" s="458"/>
      <c r="L2585" s="458"/>
      <c r="M2585" s="458"/>
      <c r="N2585" s="458"/>
      <c r="O2585" s="459"/>
      <c r="P2585" s="458"/>
      <c r="Q2585" s="458"/>
      <c r="R2585" s="458"/>
      <c r="S2585" s="463"/>
      <c r="T2585" s="458"/>
      <c r="U2585" s="31"/>
      <c r="V2585" s="439">
        <f t="shared" ref="V2585:AN2585" si="2375">V2495+V2513+V2531+V2549 + V2567</f>
        <v>0</v>
      </c>
      <c r="W2585" s="439">
        <f t="shared" si="2375"/>
        <v>0</v>
      </c>
      <c r="X2585" s="440">
        <f t="shared" si="2375"/>
        <v>0</v>
      </c>
      <c r="Y2585" s="443">
        <f t="shared" si="2375"/>
        <v>0</v>
      </c>
      <c r="Z2585" s="439">
        <f t="shared" si="2375"/>
        <v>0</v>
      </c>
      <c r="AA2585" s="439">
        <f t="shared" si="2375"/>
        <v>0</v>
      </c>
      <c r="AB2585" s="439">
        <f t="shared" si="2375"/>
        <v>0</v>
      </c>
      <c r="AC2585" s="439">
        <f t="shared" si="2375"/>
        <v>0</v>
      </c>
      <c r="AD2585" s="440">
        <f t="shared" si="2375"/>
        <v>0</v>
      </c>
      <c r="AE2585" s="443">
        <f t="shared" si="2375"/>
        <v>0</v>
      </c>
      <c r="AF2585" s="439">
        <f t="shared" si="2375"/>
        <v>0</v>
      </c>
      <c r="AG2585" s="439">
        <f t="shared" si="2375"/>
        <v>0</v>
      </c>
      <c r="AH2585" s="439">
        <f t="shared" si="2375"/>
        <v>0</v>
      </c>
      <c r="AI2585" s="440">
        <f t="shared" si="2375"/>
        <v>0</v>
      </c>
      <c r="AJ2585" s="443">
        <f t="shared" si="2375"/>
        <v>0</v>
      </c>
      <c r="AK2585" s="439">
        <f t="shared" si="2375"/>
        <v>0</v>
      </c>
      <c r="AL2585" s="439">
        <f t="shared" si="2375"/>
        <v>0</v>
      </c>
      <c r="AM2585" s="439">
        <f t="shared" si="2375"/>
        <v>0</v>
      </c>
      <c r="AN2585" s="440">
        <f t="shared" si="2375"/>
        <v>0</v>
      </c>
    </row>
    <row r="2586" spans="1:40" outlineLevel="2">
      <c r="A2586" s="882">
        <f>ROW()</f>
        <v>2586</v>
      </c>
      <c r="B2586" s="453"/>
      <c r="D2586" s="452" t="s">
        <v>29</v>
      </c>
      <c r="H2586" s="458"/>
      <c r="I2586" s="458"/>
      <c r="J2586" s="459"/>
      <c r="K2586" s="458"/>
      <c r="L2586" s="458"/>
      <c r="M2586" s="458"/>
      <c r="N2586" s="458"/>
      <c r="O2586" s="459"/>
      <c r="P2586" s="458"/>
      <c r="Q2586" s="458"/>
      <c r="R2586" s="458"/>
      <c r="S2586" s="463"/>
      <c r="T2586" s="458"/>
      <c r="U2586" s="31"/>
      <c r="V2586" s="439">
        <f t="shared" ref="V2586:AN2586" si="2376">V2496+V2514+V2532+V2550 + V2568</f>
        <v>0</v>
      </c>
      <c r="W2586" s="439">
        <f t="shared" si="2376"/>
        <v>0</v>
      </c>
      <c r="X2586" s="440">
        <f t="shared" si="2376"/>
        <v>0</v>
      </c>
      <c r="Y2586" s="443">
        <f t="shared" si="2376"/>
        <v>0</v>
      </c>
      <c r="Z2586" s="439">
        <f t="shared" si="2376"/>
        <v>0</v>
      </c>
      <c r="AA2586" s="439">
        <f t="shared" si="2376"/>
        <v>0</v>
      </c>
      <c r="AB2586" s="439">
        <f t="shared" si="2376"/>
        <v>0</v>
      </c>
      <c r="AC2586" s="439">
        <f t="shared" si="2376"/>
        <v>0</v>
      </c>
      <c r="AD2586" s="440">
        <f t="shared" si="2376"/>
        <v>0</v>
      </c>
      <c r="AE2586" s="443">
        <f t="shared" si="2376"/>
        <v>0</v>
      </c>
      <c r="AF2586" s="439">
        <f t="shared" si="2376"/>
        <v>0</v>
      </c>
      <c r="AG2586" s="439">
        <f t="shared" si="2376"/>
        <v>0</v>
      </c>
      <c r="AH2586" s="439">
        <f t="shared" si="2376"/>
        <v>0</v>
      </c>
      <c r="AI2586" s="440">
        <f t="shared" si="2376"/>
        <v>0</v>
      </c>
      <c r="AJ2586" s="443">
        <f t="shared" si="2376"/>
        <v>0</v>
      </c>
      <c r="AK2586" s="439">
        <f t="shared" si="2376"/>
        <v>0</v>
      </c>
      <c r="AL2586" s="439">
        <f t="shared" si="2376"/>
        <v>0</v>
      </c>
      <c r="AM2586" s="439">
        <f t="shared" si="2376"/>
        <v>0</v>
      </c>
      <c r="AN2586" s="440">
        <f t="shared" si="2376"/>
        <v>0</v>
      </c>
    </row>
    <row r="2587" spans="1:40" outlineLevel="2">
      <c r="A2587" s="882">
        <f>ROW()</f>
        <v>2587</v>
      </c>
      <c r="B2587" s="453"/>
      <c r="D2587" s="452" t="s">
        <v>30</v>
      </c>
      <c r="H2587" s="458"/>
      <c r="I2587" s="458"/>
      <c r="J2587" s="459"/>
      <c r="K2587" s="458"/>
      <c r="L2587" s="458"/>
      <c r="M2587" s="458"/>
      <c r="N2587" s="458"/>
      <c r="O2587" s="459"/>
      <c r="P2587" s="458"/>
      <c r="Q2587" s="458"/>
      <c r="R2587" s="458"/>
      <c r="S2587" s="463"/>
      <c r="T2587" s="458"/>
      <c r="U2587" s="31"/>
      <c r="V2587" s="439">
        <f t="shared" ref="V2587:AN2587" si="2377">V2497+V2515+V2533+V2551 + V2569</f>
        <v>14.481249693188994</v>
      </c>
      <c r="W2587" s="439">
        <f t="shared" si="2377"/>
        <v>14.189968565665845</v>
      </c>
      <c r="X2587" s="440">
        <f t="shared" si="2377"/>
        <v>13.898687438142696</v>
      </c>
      <c r="Y2587" s="443">
        <f t="shared" si="2377"/>
        <v>13.778871167124224</v>
      </c>
      <c r="Z2587" s="439">
        <f t="shared" si="2377"/>
        <v>13.539238625087281</v>
      </c>
      <c r="AA2587" s="439">
        <f t="shared" si="2377"/>
        <v>13.299606083050337</v>
      </c>
      <c r="AB2587" s="439">
        <f t="shared" si="2377"/>
        <v>13.059973541013393</v>
      </c>
      <c r="AC2587" s="439">
        <f t="shared" si="2377"/>
        <v>12.82034099897645</v>
      </c>
      <c r="AD2587" s="440">
        <f t="shared" si="2377"/>
        <v>12.580708456939506</v>
      </c>
      <c r="AE2587" s="443">
        <f t="shared" si="2377"/>
        <v>12.342611682201749</v>
      </c>
      <c r="AF2587" s="439">
        <f t="shared" si="2377"/>
        <v>12.104514907463992</v>
      </c>
      <c r="AG2587" s="439">
        <f t="shared" si="2377"/>
        <v>11.866418132726235</v>
      </c>
      <c r="AH2587" s="439">
        <f t="shared" si="2377"/>
        <v>11.628321357988478</v>
      </c>
      <c r="AI2587" s="440">
        <f t="shared" si="2377"/>
        <v>11.390224583250721</v>
      </c>
      <c r="AJ2587" s="443">
        <f t="shared" si="2377"/>
        <v>11.150430381498074</v>
      </c>
      <c r="AK2587" s="439">
        <f t="shared" si="2377"/>
        <v>10.910636179745428</v>
      </c>
      <c r="AL2587" s="439">
        <f t="shared" si="2377"/>
        <v>10.670841977992781</v>
      </c>
      <c r="AM2587" s="439">
        <f t="shared" si="2377"/>
        <v>10.431047776240135</v>
      </c>
      <c r="AN2587" s="440">
        <f t="shared" si="2377"/>
        <v>10.191253574487488</v>
      </c>
    </row>
    <row r="2588" spans="1:40" outlineLevel="2">
      <c r="A2588" s="882">
        <f>ROW()</f>
        <v>2588</v>
      </c>
      <c r="B2588" s="453"/>
      <c r="D2588" s="452" t="s">
        <v>31</v>
      </c>
      <c r="H2588" s="458"/>
      <c r="I2588" s="458"/>
      <c r="J2588" s="459"/>
      <c r="K2588" s="458"/>
      <c r="L2588" s="458"/>
      <c r="M2588" s="458"/>
      <c r="N2588" s="458"/>
      <c r="O2588" s="459"/>
      <c r="P2588" s="458"/>
      <c r="Q2588" s="458"/>
      <c r="R2588" s="458"/>
      <c r="S2588" s="463"/>
      <c r="T2588" s="458"/>
      <c r="U2588" s="31"/>
      <c r="V2588" s="439">
        <f t="shared" ref="V2588:AN2588" si="2378">V2498+V2516+V2534+V2552 + V2570</f>
        <v>0</v>
      </c>
      <c r="W2588" s="439">
        <f t="shared" si="2378"/>
        <v>0</v>
      </c>
      <c r="X2588" s="440">
        <f t="shared" si="2378"/>
        <v>0</v>
      </c>
      <c r="Y2588" s="443">
        <f t="shared" si="2378"/>
        <v>0</v>
      </c>
      <c r="Z2588" s="439">
        <f t="shared" si="2378"/>
        <v>0</v>
      </c>
      <c r="AA2588" s="439">
        <f t="shared" si="2378"/>
        <v>0</v>
      </c>
      <c r="AB2588" s="439">
        <f t="shared" si="2378"/>
        <v>0</v>
      </c>
      <c r="AC2588" s="439">
        <f t="shared" si="2378"/>
        <v>0</v>
      </c>
      <c r="AD2588" s="440">
        <f t="shared" si="2378"/>
        <v>0</v>
      </c>
      <c r="AE2588" s="443">
        <f t="shared" si="2378"/>
        <v>0</v>
      </c>
      <c r="AF2588" s="439">
        <f t="shared" si="2378"/>
        <v>0</v>
      </c>
      <c r="AG2588" s="439">
        <f t="shared" si="2378"/>
        <v>0</v>
      </c>
      <c r="AH2588" s="439">
        <f t="shared" si="2378"/>
        <v>0</v>
      </c>
      <c r="AI2588" s="440">
        <f t="shared" si="2378"/>
        <v>0</v>
      </c>
      <c r="AJ2588" s="443">
        <f t="shared" si="2378"/>
        <v>0</v>
      </c>
      <c r="AK2588" s="439">
        <f t="shared" si="2378"/>
        <v>0</v>
      </c>
      <c r="AL2588" s="439">
        <f t="shared" si="2378"/>
        <v>0</v>
      </c>
      <c r="AM2588" s="439">
        <f t="shared" si="2378"/>
        <v>0</v>
      </c>
      <c r="AN2588" s="440">
        <f t="shared" si="2378"/>
        <v>0</v>
      </c>
    </row>
    <row r="2589" spans="1:40" outlineLevel="2">
      <c r="A2589" s="882">
        <f>ROW()</f>
        <v>2589</v>
      </c>
      <c r="B2589" s="453"/>
      <c r="D2589" s="452" t="s">
        <v>32</v>
      </c>
      <c r="H2589" s="458"/>
      <c r="I2589" s="458"/>
      <c r="J2589" s="459"/>
      <c r="K2589" s="458"/>
      <c r="L2589" s="458"/>
      <c r="M2589" s="458"/>
      <c r="N2589" s="458"/>
      <c r="O2589" s="459"/>
      <c r="P2589" s="458"/>
      <c r="Q2589" s="458"/>
      <c r="R2589" s="458"/>
      <c r="S2589" s="463"/>
      <c r="T2589" s="458"/>
      <c r="U2589" s="31"/>
      <c r="V2589" s="439">
        <f t="shared" ref="V2589:AN2589" si="2379">V2499+V2517+V2535+V2553 + V2571</f>
        <v>0.59160357446377465</v>
      </c>
      <c r="W2589" s="439">
        <f t="shared" si="2379"/>
        <v>0.58333629432586087</v>
      </c>
      <c r="X2589" s="440">
        <f t="shared" si="2379"/>
        <v>0.57506901418794709</v>
      </c>
      <c r="Y2589" s="443">
        <f t="shared" si="2379"/>
        <v>0.56750231663284256</v>
      </c>
      <c r="Z2589" s="439">
        <f t="shared" si="2379"/>
        <v>0.55236892152263339</v>
      </c>
      <c r="AA2589" s="439">
        <f t="shared" si="2379"/>
        <v>0.53723552641242422</v>
      </c>
      <c r="AB2589" s="439">
        <f t="shared" si="2379"/>
        <v>0.52210213130221506</v>
      </c>
      <c r="AC2589" s="439">
        <f t="shared" si="2379"/>
        <v>0.50696873619200589</v>
      </c>
      <c r="AD2589" s="440">
        <f t="shared" si="2379"/>
        <v>0.49183534108179677</v>
      </c>
      <c r="AE2589" s="443">
        <f t="shared" si="2379"/>
        <v>0.47679893352235331</v>
      </c>
      <c r="AF2589" s="439">
        <f t="shared" si="2379"/>
        <v>0.46176252596290984</v>
      </c>
      <c r="AG2589" s="439">
        <f t="shared" si="2379"/>
        <v>0.44672611840346638</v>
      </c>
      <c r="AH2589" s="439">
        <f t="shared" si="2379"/>
        <v>0.43168971084402291</v>
      </c>
      <c r="AI2589" s="440">
        <f t="shared" si="2379"/>
        <v>0.41665330328457945</v>
      </c>
      <c r="AJ2589" s="443">
        <f t="shared" si="2379"/>
        <v>0.40150227407423111</v>
      </c>
      <c r="AK2589" s="439">
        <f t="shared" si="2379"/>
        <v>0.38635124486388278</v>
      </c>
      <c r="AL2589" s="439">
        <f t="shared" si="2379"/>
        <v>0.37120021565353445</v>
      </c>
      <c r="AM2589" s="439">
        <f t="shared" si="2379"/>
        <v>0.35604918644318612</v>
      </c>
      <c r="AN2589" s="440">
        <f t="shared" si="2379"/>
        <v>0.34089815723283778</v>
      </c>
    </row>
    <row r="2590" spans="1:40" outlineLevel="2">
      <c r="A2590" s="882">
        <f>ROW()</f>
        <v>2590</v>
      </c>
      <c r="B2590" s="453"/>
      <c r="D2590" s="452" t="s">
        <v>33</v>
      </c>
      <c r="H2590" s="458"/>
      <c r="I2590" s="458"/>
      <c r="J2590" s="459"/>
      <c r="K2590" s="458"/>
      <c r="L2590" s="458"/>
      <c r="M2590" s="458"/>
      <c r="N2590" s="458"/>
      <c r="O2590" s="459"/>
      <c r="P2590" s="458"/>
      <c r="Q2590" s="458"/>
      <c r="R2590" s="458"/>
      <c r="S2590" s="463"/>
      <c r="T2590" s="458"/>
      <c r="U2590" s="31"/>
      <c r="V2590" s="439">
        <f t="shared" ref="V2590:AN2590" si="2380">V2500+V2518+V2536+V2554 + V2572</f>
        <v>0.3148656374029471</v>
      </c>
      <c r="W2590" s="439">
        <f t="shared" si="2380"/>
        <v>0.3148656374029471</v>
      </c>
      <c r="X2590" s="440">
        <f t="shared" si="2380"/>
        <v>0.3148656374029471</v>
      </c>
      <c r="Y2590" s="443">
        <f t="shared" si="2380"/>
        <v>0.31072266848975044</v>
      </c>
      <c r="Z2590" s="439">
        <f t="shared" si="2380"/>
        <v>0.30243673066335708</v>
      </c>
      <c r="AA2590" s="439">
        <f t="shared" si="2380"/>
        <v>0.29415079283696371</v>
      </c>
      <c r="AB2590" s="439">
        <f t="shared" si="2380"/>
        <v>0.28586485501057035</v>
      </c>
      <c r="AC2590" s="439">
        <f t="shared" si="2380"/>
        <v>0.27757891718417699</v>
      </c>
      <c r="AD2590" s="440">
        <f t="shared" si="2380"/>
        <v>0.26929297935778362</v>
      </c>
      <c r="AE2590" s="443">
        <f t="shared" si="2380"/>
        <v>0.26106014480462975</v>
      </c>
      <c r="AF2590" s="439">
        <f t="shared" si="2380"/>
        <v>0.25282731025147587</v>
      </c>
      <c r="AG2590" s="439">
        <f t="shared" si="2380"/>
        <v>0.24459447569832202</v>
      </c>
      <c r="AH2590" s="439">
        <f t="shared" si="2380"/>
        <v>0.23636164114516817</v>
      </c>
      <c r="AI2590" s="440">
        <f t="shared" si="2380"/>
        <v>0.22812880659201432</v>
      </c>
      <c r="AJ2590" s="443">
        <f t="shared" si="2380"/>
        <v>0.21983321362503197</v>
      </c>
      <c r="AK2590" s="439">
        <f t="shared" si="2380"/>
        <v>0.21153762065804962</v>
      </c>
      <c r="AL2590" s="439">
        <f t="shared" si="2380"/>
        <v>0.20324202769106728</v>
      </c>
      <c r="AM2590" s="439">
        <f t="shared" si="2380"/>
        <v>0.19494643472408493</v>
      </c>
      <c r="AN2590" s="440">
        <f t="shared" si="2380"/>
        <v>0.18665084175710259</v>
      </c>
    </row>
    <row r="2591" spans="1:40" outlineLevel="2">
      <c r="A2591" s="882">
        <f>ROW()</f>
        <v>2591</v>
      </c>
      <c r="B2591" s="453"/>
      <c r="D2591" s="452" t="s">
        <v>27</v>
      </c>
      <c r="H2591" s="458"/>
      <c r="I2591" s="458"/>
      <c r="J2591" s="459"/>
      <c r="K2591" s="458"/>
      <c r="L2591" s="458"/>
      <c r="M2591" s="458"/>
      <c r="N2591" s="458"/>
      <c r="O2591" s="459"/>
      <c r="P2591" s="458"/>
      <c r="Q2591" s="458"/>
      <c r="R2591" s="458"/>
      <c r="S2591" s="463"/>
      <c r="T2591" s="458"/>
      <c r="U2591" s="31"/>
      <c r="V2591" s="439">
        <f t="shared" ref="V2591:AN2591" si="2381">V2501+V2519+V2537+V2555 + V2573</f>
        <v>1.0034627575479198</v>
      </c>
      <c r="W2591" s="439">
        <f t="shared" si="2381"/>
        <v>0.76214373564542726</v>
      </c>
      <c r="X2591" s="440">
        <f t="shared" si="2381"/>
        <v>0.52082471374293471</v>
      </c>
      <c r="Y2591" s="443">
        <f t="shared" si="2381"/>
        <v>0.51397175698315922</v>
      </c>
      <c r="Z2591" s="439">
        <f t="shared" si="2381"/>
        <v>0.50026584346360836</v>
      </c>
      <c r="AA2591" s="439">
        <f t="shared" si="2381"/>
        <v>0.48655992994405745</v>
      </c>
      <c r="AB2591" s="439">
        <f t="shared" si="2381"/>
        <v>0.47285401642450653</v>
      </c>
      <c r="AC2591" s="439">
        <f t="shared" si="2381"/>
        <v>0.45914810290495561</v>
      </c>
      <c r="AD2591" s="440">
        <f t="shared" si="2381"/>
        <v>0.4454421893854047</v>
      </c>
      <c r="AE2591" s="443">
        <f t="shared" si="2381"/>
        <v>0.43182411491146039</v>
      </c>
      <c r="AF2591" s="439">
        <f t="shared" si="2381"/>
        <v>0.41820604043751608</v>
      </c>
      <c r="AG2591" s="439">
        <f t="shared" si="2381"/>
        <v>0.40458796596357177</v>
      </c>
      <c r="AH2591" s="439">
        <f t="shared" si="2381"/>
        <v>0.39096989148962746</v>
      </c>
      <c r="AI2591" s="440">
        <f t="shared" si="2381"/>
        <v>0.37735181701568316</v>
      </c>
      <c r="AJ2591" s="443">
        <f t="shared" si="2381"/>
        <v>0.36362993276056743</v>
      </c>
      <c r="AK2591" s="439">
        <f t="shared" si="2381"/>
        <v>0.34990804850545165</v>
      </c>
      <c r="AL2591" s="439">
        <f t="shared" si="2381"/>
        <v>0.33618616425033587</v>
      </c>
      <c r="AM2591" s="439">
        <f t="shared" si="2381"/>
        <v>0.32246427999522015</v>
      </c>
      <c r="AN2591" s="440">
        <f t="shared" si="2381"/>
        <v>0.30874239574010442</v>
      </c>
    </row>
    <row r="2592" spans="1:40" outlineLevel="2">
      <c r="A2592" s="882">
        <f>ROW()</f>
        <v>2592</v>
      </c>
      <c r="B2592" s="453"/>
      <c r="D2592" s="452" t="s">
        <v>34</v>
      </c>
      <c r="H2592" s="458"/>
      <c r="I2592" s="458"/>
      <c r="J2592" s="459"/>
      <c r="K2592" s="458"/>
      <c r="L2592" s="458"/>
      <c r="M2592" s="458"/>
      <c r="N2592" s="458"/>
      <c r="O2592" s="459"/>
      <c r="P2592" s="458"/>
      <c r="Q2592" s="458"/>
      <c r="R2592" s="458"/>
      <c r="S2592" s="463"/>
      <c r="T2592" s="458"/>
      <c r="U2592" s="31"/>
      <c r="V2592" s="439">
        <f t="shared" ref="V2592:AN2592" si="2382">V2502+V2520+V2538+V2556 + V2574</f>
        <v>23.884482790190422</v>
      </c>
      <c r="W2592" s="439">
        <f t="shared" si="2382"/>
        <v>22.474030151784053</v>
      </c>
      <c r="X2592" s="440">
        <f t="shared" si="2382"/>
        <v>21.063577513377684</v>
      </c>
      <c r="Y2592" s="443">
        <f t="shared" si="2382"/>
        <v>20.605673654391211</v>
      </c>
      <c r="Z2592" s="439">
        <f t="shared" si="2382"/>
        <v>19.689865936418268</v>
      </c>
      <c r="AA2592" s="439">
        <f t="shared" si="2382"/>
        <v>18.774058218445326</v>
      </c>
      <c r="AB2592" s="439">
        <f t="shared" si="2382"/>
        <v>17.858250500472383</v>
      </c>
      <c r="AC2592" s="439">
        <f t="shared" si="2382"/>
        <v>16.942442782499441</v>
      </c>
      <c r="AD2592" s="440">
        <f t="shared" si="2382"/>
        <v>16.026635064526499</v>
      </c>
      <c r="AE2592" s="443">
        <f t="shared" si="2382"/>
        <v>15.116696614281759</v>
      </c>
      <c r="AF2592" s="439">
        <f t="shared" si="2382"/>
        <v>14.206758164037019</v>
      </c>
      <c r="AG2592" s="439">
        <f t="shared" si="2382"/>
        <v>13.29681971379228</v>
      </c>
      <c r="AH2592" s="439">
        <f t="shared" si="2382"/>
        <v>12.38688126354754</v>
      </c>
      <c r="AI2592" s="440">
        <f t="shared" si="2382"/>
        <v>11.476942813302802</v>
      </c>
      <c r="AJ2592" s="443">
        <f t="shared" si="2382"/>
        <v>10.558787388238578</v>
      </c>
      <c r="AK2592" s="439">
        <f t="shared" si="2382"/>
        <v>9.6406319631743536</v>
      </c>
      <c r="AL2592" s="439">
        <f t="shared" si="2382"/>
        <v>8.7224765381101292</v>
      </c>
      <c r="AM2592" s="439">
        <f t="shared" si="2382"/>
        <v>7.8043211130459049</v>
      </c>
      <c r="AN2592" s="440">
        <f t="shared" si="2382"/>
        <v>6.8861656879816806</v>
      </c>
    </row>
    <row r="2593" spans="1:40" outlineLevel="2">
      <c r="A2593" s="882">
        <f>ROW()</f>
        <v>2593</v>
      </c>
      <c r="B2593" s="453"/>
      <c r="D2593" s="452" t="s">
        <v>35</v>
      </c>
      <c r="H2593" s="458"/>
      <c r="I2593" s="458"/>
      <c r="J2593" s="459"/>
      <c r="K2593" s="458"/>
      <c r="L2593" s="458"/>
      <c r="M2593" s="458"/>
      <c r="N2593" s="458"/>
      <c r="O2593" s="459"/>
      <c r="P2593" s="458"/>
      <c r="Q2593" s="458"/>
      <c r="R2593" s="458"/>
      <c r="S2593" s="463"/>
      <c r="T2593" s="458"/>
      <c r="U2593" s="31"/>
      <c r="V2593" s="439">
        <f t="shared" ref="V2593:AN2593" si="2383">V2503+V2521+V2539+V2557 + V2575</f>
        <v>1.5466352072154506</v>
      </c>
      <c r="W2593" s="439">
        <f t="shared" si="2383"/>
        <v>1.5466352072154506</v>
      </c>
      <c r="X2593" s="440">
        <f t="shared" si="2383"/>
        <v>1.5466352072154506</v>
      </c>
      <c r="Y2593" s="443">
        <f t="shared" si="2383"/>
        <v>1.449970506764485</v>
      </c>
      <c r="Z2593" s="439">
        <f t="shared" si="2383"/>
        <v>1.2566411058625537</v>
      </c>
      <c r="AA2593" s="439">
        <f t="shared" si="2383"/>
        <v>1.0633117049606224</v>
      </c>
      <c r="AB2593" s="439">
        <f t="shared" si="2383"/>
        <v>0.86998230405869115</v>
      </c>
      <c r="AC2593" s="439">
        <f t="shared" si="2383"/>
        <v>0.67665290315675986</v>
      </c>
      <c r="AD2593" s="440">
        <f t="shared" si="2383"/>
        <v>0.48332350225482856</v>
      </c>
      <c r="AE2593" s="443">
        <f t="shared" si="2383"/>
        <v>0.29123311909795213</v>
      </c>
      <c r="AF2593" s="439">
        <f t="shared" si="2383"/>
        <v>9.9142735941075671E-2</v>
      </c>
      <c r="AG2593" s="439">
        <f t="shared" si="2383"/>
        <v>3.0975443626374416E-3</v>
      </c>
      <c r="AH2593" s="439">
        <f t="shared" si="2383"/>
        <v>3.0975443626374416E-3</v>
      </c>
      <c r="AI2593" s="440">
        <f t="shared" si="2383"/>
        <v>3.0975443626374416E-3</v>
      </c>
      <c r="AJ2593" s="443">
        <f t="shared" si="2383"/>
        <v>0</v>
      </c>
      <c r="AK2593" s="439">
        <f t="shared" si="2383"/>
        <v>0</v>
      </c>
      <c r="AL2593" s="439">
        <f t="shared" si="2383"/>
        <v>0</v>
      </c>
      <c r="AM2593" s="439">
        <f t="shared" si="2383"/>
        <v>0</v>
      </c>
      <c r="AN2593" s="440">
        <f t="shared" si="2383"/>
        <v>0</v>
      </c>
    </row>
    <row r="2594" spans="1:40" outlineLevel="2">
      <c r="A2594" s="882">
        <f>ROW()</f>
        <v>2594</v>
      </c>
      <c r="B2594" s="453"/>
      <c r="D2594" s="452" t="s">
        <v>302</v>
      </c>
      <c r="H2594" s="458"/>
      <c r="I2594" s="458"/>
      <c r="J2594" s="459"/>
      <c r="K2594" s="458"/>
      <c r="L2594" s="458"/>
      <c r="M2594" s="458"/>
      <c r="N2594" s="458"/>
      <c r="O2594" s="459"/>
      <c r="P2594" s="458"/>
      <c r="Q2594" s="458"/>
      <c r="R2594" s="458"/>
      <c r="S2594" s="463"/>
      <c r="T2594" s="458"/>
      <c r="U2594" s="31"/>
      <c r="V2594" s="439">
        <f t="shared" ref="V2594:AN2594" si="2384">V2504+V2522+V2540+V2558 + V2576</f>
        <v>0</v>
      </c>
      <c r="W2594" s="439">
        <f t="shared" si="2384"/>
        <v>0</v>
      </c>
      <c r="X2594" s="440">
        <f t="shared" si="2384"/>
        <v>0</v>
      </c>
      <c r="Y2594" s="443">
        <f t="shared" si="2384"/>
        <v>0</v>
      </c>
      <c r="Z2594" s="439">
        <f t="shared" si="2384"/>
        <v>0</v>
      </c>
      <c r="AA2594" s="439">
        <f t="shared" si="2384"/>
        <v>0</v>
      </c>
      <c r="AB2594" s="439">
        <f t="shared" si="2384"/>
        <v>0</v>
      </c>
      <c r="AC2594" s="439">
        <f t="shared" si="2384"/>
        <v>0</v>
      </c>
      <c r="AD2594" s="440">
        <f t="shared" si="2384"/>
        <v>0</v>
      </c>
      <c r="AE2594" s="443">
        <f t="shared" si="2384"/>
        <v>0</v>
      </c>
      <c r="AF2594" s="439">
        <f t="shared" si="2384"/>
        <v>0</v>
      </c>
      <c r="AG2594" s="439">
        <f t="shared" si="2384"/>
        <v>0</v>
      </c>
      <c r="AH2594" s="439">
        <f t="shared" si="2384"/>
        <v>0</v>
      </c>
      <c r="AI2594" s="440">
        <f t="shared" si="2384"/>
        <v>0</v>
      </c>
      <c r="AJ2594" s="443">
        <f t="shared" si="2384"/>
        <v>0</v>
      </c>
      <c r="AK2594" s="439">
        <f t="shared" si="2384"/>
        <v>0</v>
      </c>
      <c r="AL2594" s="439">
        <f t="shared" si="2384"/>
        <v>0</v>
      </c>
      <c r="AM2594" s="439">
        <f t="shared" si="2384"/>
        <v>0</v>
      </c>
      <c r="AN2594" s="440">
        <f t="shared" si="2384"/>
        <v>0</v>
      </c>
    </row>
    <row r="2595" spans="1:40" outlineLevel="2">
      <c r="A2595" s="882">
        <f>ROW()</f>
        <v>2595</v>
      </c>
      <c r="B2595" s="453"/>
      <c r="D2595" s="452" t="s">
        <v>36</v>
      </c>
      <c r="H2595" s="458"/>
      <c r="I2595" s="458"/>
      <c r="J2595" s="459"/>
      <c r="K2595" s="458"/>
      <c r="L2595" s="458"/>
      <c r="M2595" s="458"/>
      <c r="N2595" s="458"/>
      <c r="O2595" s="459"/>
      <c r="P2595" s="458"/>
      <c r="Q2595" s="458"/>
      <c r="R2595" s="458"/>
      <c r="S2595" s="463"/>
      <c r="T2595" s="458"/>
      <c r="U2595" s="31"/>
      <c r="V2595" s="439">
        <f t="shared" ref="V2595:AN2595" si="2385">V2505+V2523+V2541+V2559 + V2577</f>
        <v>4.1940534842539154</v>
      </c>
      <c r="W2595" s="439">
        <f t="shared" si="2385"/>
        <v>3.1966860414677853</v>
      </c>
      <c r="X2595" s="440">
        <f t="shared" si="2385"/>
        <v>2.1993185986816552</v>
      </c>
      <c r="Y2595" s="443">
        <f t="shared" si="2385"/>
        <v>1.8327654989013793</v>
      </c>
      <c r="Z2595" s="439">
        <f t="shared" si="2385"/>
        <v>1.0996592993408276</v>
      </c>
      <c r="AA2595" s="439">
        <f t="shared" si="2385"/>
        <v>0.36655309978027595</v>
      </c>
      <c r="AB2595" s="439">
        <f t="shared" si="2385"/>
        <v>5.5511151231257827E-17</v>
      </c>
      <c r="AC2595" s="439">
        <f t="shared" si="2385"/>
        <v>5.5511151231257827E-17</v>
      </c>
      <c r="AD2595" s="440">
        <f t="shared" si="2385"/>
        <v>5.5511151231257827E-17</v>
      </c>
      <c r="AE2595" s="443">
        <f t="shared" si="2385"/>
        <v>5.5511151231257827E-17</v>
      </c>
      <c r="AF2595" s="439">
        <f t="shared" si="2385"/>
        <v>5.5511151231257827E-17</v>
      </c>
      <c r="AG2595" s="439">
        <f t="shared" si="2385"/>
        <v>5.5511151231257827E-17</v>
      </c>
      <c r="AH2595" s="439">
        <f t="shared" si="2385"/>
        <v>5.5511151231257827E-17</v>
      </c>
      <c r="AI2595" s="440">
        <f t="shared" si="2385"/>
        <v>5.5511151231257827E-17</v>
      </c>
      <c r="AJ2595" s="443">
        <f t="shared" si="2385"/>
        <v>0</v>
      </c>
      <c r="AK2595" s="439">
        <f t="shared" si="2385"/>
        <v>0</v>
      </c>
      <c r="AL2595" s="439">
        <f t="shared" si="2385"/>
        <v>0</v>
      </c>
      <c r="AM2595" s="439">
        <f t="shared" si="2385"/>
        <v>0</v>
      </c>
      <c r="AN2595" s="440">
        <f t="shared" si="2385"/>
        <v>0</v>
      </c>
    </row>
    <row r="2596" spans="1:40" outlineLevel="2">
      <c r="A2596" s="882">
        <f>ROW()</f>
        <v>2596</v>
      </c>
      <c r="B2596" s="453"/>
      <c r="D2596" s="452" t="s">
        <v>583</v>
      </c>
      <c r="H2596" s="458"/>
      <c r="I2596" s="458"/>
      <c r="J2596" s="459"/>
      <c r="K2596" s="458"/>
      <c r="L2596" s="458"/>
      <c r="M2596" s="458"/>
      <c r="N2596" s="458"/>
      <c r="O2596" s="459"/>
      <c r="P2596" s="458"/>
      <c r="Q2596" s="458"/>
      <c r="R2596" s="458"/>
      <c r="S2596" s="463"/>
      <c r="T2596" s="458"/>
      <c r="U2596" s="31"/>
      <c r="V2596" s="439">
        <f t="shared" ref="V2596:AN2596" si="2386">V2506+V2524+V2542+V2560 + V2578</f>
        <v>0</v>
      </c>
      <c r="W2596" s="439">
        <f t="shared" si="2386"/>
        <v>0</v>
      </c>
      <c r="X2596" s="440">
        <f t="shared" si="2386"/>
        <v>0</v>
      </c>
      <c r="Y2596" s="443">
        <f t="shared" si="2386"/>
        <v>0</v>
      </c>
      <c r="Z2596" s="439">
        <f t="shared" si="2386"/>
        <v>0</v>
      </c>
      <c r="AA2596" s="439">
        <f t="shared" si="2386"/>
        <v>0</v>
      </c>
      <c r="AB2596" s="439">
        <f t="shared" si="2386"/>
        <v>0</v>
      </c>
      <c r="AC2596" s="439">
        <f t="shared" si="2386"/>
        <v>0</v>
      </c>
      <c r="AD2596" s="440">
        <f t="shared" si="2386"/>
        <v>0</v>
      </c>
      <c r="AE2596" s="443">
        <f t="shared" si="2386"/>
        <v>0</v>
      </c>
      <c r="AF2596" s="439">
        <f t="shared" si="2386"/>
        <v>0</v>
      </c>
      <c r="AG2596" s="439">
        <f t="shared" si="2386"/>
        <v>0</v>
      </c>
      <c r="AH2596" s="439">
        <f t="shared" si="2386"/>
        <v>0</v>
      </c>
      <c r="AI2596" s="440">
        <f t="shared" si="2386"/>
        <v>0</v>
      </c>
      <c r="AJ2596" s="443">
        <f t="shared" si="2386"/>
        <v>0</v>
      </c>
      <c r="AK2596" s="439">
        <f t="shared" si="2386"/>
        <v>0</v>
      </c>
      <c r="AL2596" s="439">
        <f t="shared" si="2386"/>
        <v>0</v>
      </c>
      <c r="AM2596" s="439">
        <f t="shared" si="2386"/>
        <v>0</v>
      </c>
      <c r="AN2596" s="440">
        <f t="shared" si="2386"/>
        <v>0</v>
      </c>
    </row>
    <row r="2597" spans="1:40" outlineLevel="2">
      <c r="A2597" s="882">
        <f>ROW()</f>
        <v>2597</v>
      </c>
      <c r="B2597" s="453"/>
      <c r="D2597" s="452" t="s">
        <v>81</v>
      </c>
      <c r="H2597" s="458"/>
      <c r="I2597" s="458"/>
      <c r="J2597" s="459"/>
      <c r="K2597" s="458"/>
      <c r="L2597" s="458"/>
      <c r="M2597" s="458"/>
      <c r="N2597" s="458"/>
      <c r="O2597" s="459"/>
      <c r="P2597" s="458"/>
      <c r="Q2597" s="458"/>
      <c r="R2597" s="458"/>
      <c r="S2597" s="463"/>
      <c r="T2597" s="458"/>
      <c r="U2597" s="31"/>
      <c r="V2597" s="439">
        <f t="shared" ref="V2597:AN2597" si="2387">V2507+V2525+V2543+V2561 + V2579</f>
        <v>0</v>
      </c>
      <c r="W2597" s="439">
        <f t="shared" si="2387"/>
        <v>0</v>
      </c>
      <c r="X2597" s="440">
        <f t="shared" si="2387"/>
        <v>0</v>
      </c>
      <c r="Y2597" s="443">
        <f t="shared" si="2387"/>
        <v>0</v>
      </c>
      <c r="Z2597" s="439">
        <f t="shared" si="2387"/>
        <v>0</v>
      </c>
      <c r="AA2597" s="439">
        <f t="shared" si="2387"/>
        <v>0</v>
      </c>
      <c r="AB2597" s="439">
        <f t="shared" si="2387"/>
        <v>0</v>
      </c>
      <c r="AC2597" s="439">
        <f t="shared" si="2387"/>
        <v>0</v>
      </c>
      <c r="AD2597" s="440">
        <f t="shared" si="2387"/>
        <v>0</v>
      </c>
      <c r="AE2597" s="443">
        <f t="shared" si="2387"/>
        <v>0</v>
      </c>
      <c r="AF2597" s="439">
        <f t="shared" si="2387"/>
        <v>0</v>
      </c>
      <c r="AG2597" s="439">
        <f t="shared" si="2387"/>
        <v>0</v>
      </c>
      <c r="AH2597" s="439">
        <f t="shared" si="2387"/>
        <v>0</v>
      </c>
      <c r="AI2597" s="440">
        <f t="shared" si="2387"/>
        <v>0</v>
      </c>
      <c r="AJ2597" s="443">
        <f t="shared" si="2387"/>
        <v>0</v>
      </c>
      <c r="AK2597" s="439">
        <f t="shared" si="2387"/>
        <v>0</v>
      </c>
      <c r="AL2597" s="439">
        <f t="shared" si="2387"/>
        <v>0</v>
      </c>
      <c r="AM2597" s="439">
        <f t="shared" si="2387"/>
        <v>0</v>
      </c>
      <c r="AN2597" s="440">
        <f t="shared" si="2387"/>
        <v>0</v>
      </c>
    </row>
    <row r="2598" spans="1:40" outlineLevel="2">
      <c r="A2598" s="882">
        <f>ROW()</f>
        <v>2598</v>
      </c>
      <c r="B2598" s="453"/>
      <c r="D2598" s="452" t="s">
        <v>28</v>
      </c>
      <c r="H2598" s="458"/>
      <c r="I2598" s="458"/>
      <c r="J2598" s="459"/>
      <c r="K2598" s="458"/>
      <c r="L2598" s="458"/>
      <c r="M2598" s="458"/>
      <c r="N2598" s="458"/>
      <c r="O2598" s="459"/>
      <c r="P2598" s="458"/>
      <c r="Q2598" s="458"/>
      <c r="R2598" s="458"/>
      <c r="S2598" s="463"/>
      <c r="T2598" s="458"/>
      <c r="U2598" s="31"/>
      <c r="V2598" s="439">
        <f t="shared" ref="V2598:AN2598" si="2388">V2508+V2526+V2544+V2562 + V2580</f>
        <v>0</v>
      </c>
      <c r="W2598" s="439">
        <f t="shared" si="2388"/>
        <v>0</v>
      </c>
      <c r="X2598" s="440">
        <f t="shared" si="2388"/>
        <v>0</v>
      </c>
      <c r="Y2598" s="443">
        <f t="shared" si="2388"/>
        <v>0</v>
      </c>
      <c r="Z2598" s="439">
        <f t="shared" si="2388"/>
        <v>0</v>
      </c>
      <c r="AA2598" s="439">
        <f t="shared" si="2388"/>
        <v>0</v>
      </c>
      <c r="AB2598" s="439">
        <f t="shared" si="2388"/>
        <v>0</v>
      </c>
      <c r="AC2598" s="439">
        <f t="shared" si="2388"/>
        <v>0</v>
      </c>
      <c r="AD2598" s="440">
        <f t="shared" si="2388"/>
        <v>0</v>
      </c>
      <c r="AE2598" s="443">
        <f t="shared" si="2388"/>
        <v>0</v>
      </c>
      <c r="AF2598" s="439">
        <f t="shared" si="2388"/>
        <v>0</v>
      </c>
      <c r="AG2598" s="439">
        <f t="shared" si="2388"/>
        <v>0</v>
      </c>
      <c r="AH2598" s="439">
        <f t="shared" si="2388"/>
        <v>0</v>
      </c>
      <c r="AI2598" s="440">
        <f t="shared" si="2388"/>
        <v>0</v>
      </c>
      <c r="AJ2598" s="443">
        <f t="shared" si="2388"/>
        <v>0</v>
      </c>
      <c r="AK2598" s="439">
        <f t="shared" si="2388"/>
        <v>0</v>
      </c>
      <c r="AL2598" s="439">
        <f t="shared" si="2388"/>
        <v>0</v>
      </c>
      <c r="AM2598" s="439">
        <f t="shared" si="2388"/>
        <v>0</v>
      </c>
      <c r="AN2598" s="440">
        <f t="shared" si="2388"/>
        <v>0</v>
      </c>
    </row>
    <row r="2599" spans="1:40" outlineLevel="2">
      <c r="A2599" s="882">
        <f>ROW()</f>
        <v>2599</v>
      </c>
      <c r="B2599" s="453"/>
      <c r="D2599" s="456" t="s">
        <v>443</v>
      </c>
      <c r="E2599" s="456"/>
      <c r="F2599" s="456"/>
      <c r="G2599" s="456"/>
      <c r="H2599" s="460"/>
      <c r="I2599" s="460"/>
      <c r="J2599" s="461"/>
      <c r="K2599" s="460"/>
      <c r="L2599" s="460"/>
      <c r="M2599" s="460"/>
      <c r="N2599" s="460"/>
      <c r="O2599" s="461"/>
      <c r="P2599" s="460"/>
      <c r="Q2599" s="460"/>
      <c r="R2599" s="460"/>
      <c r="S2599" s="465"/>
      <c r="T2599" s="460"/>
      <c r="U2599" s="57"/>
      <c r="V2599" s="441">
        <f t="shared" ref="V2599:AN2599" si="2389">V2509+V2527+V2545+V2563 + V2581</f>
        <v>0</v>
      </c>
      <c r="W2599" s="441">
        <f t="shared" si="2389"/>
        <v>0</v>
      </c>
      <c r="X2599" s="442">
        <f t="shared" si="2389"/>
        <v>0</v>
      </c>
      <c r="Y2599" s="462">
        <f t="shared" si="2389"/>
        <v>0</v>
      </c>
      <c r="Z2599" s="441">
        <f t="shared" si="2389"/>
        <v>0</v>
      </c>
      <c r="AA2599" s="441">
        <f t="shared" si="2389"/>
        <v>0</v>
      </c>
      <c r="AB2599" s="441">
        <f t="shared" si="2389"/>
        <v>0</v>
      </c>
      <c r="AC2599" s="441">
        <f t="shared" si="2389"/>
        <v>0</v>
      </c>
      <c r="AD2599" s="442">
        <f t="shared" si="2389"/>
        <v>0</v>
      </c>
      <c r="AE2599" s="462">
        <f t="shared" si="2389"/>
        <v>0</v>
      </c>
      <c r="AF2599" s="441">
        <f t="shared" si="2389"/>
        <v>0</v>
      </c>
      <c r="AG2599" s="441">
        <f t="shared" si="2389"/>
        <v>0</v>
      </c>
      <c r="AH2599" s="441">
        <f t="shared" si="2389"/>
        <v>0</v>
      </c>
      <c r="AI2599" s="442">
        <f t="shared" si="2389"/>
        <v>0</v>
      </c>
      <c r="AJ2599" s="462">
        <f t="shared" si="2389"/>
        <v>0</v>
      </c>
      <c r="AK2599" s="441">
        <f t="shared" si="2389"/>
        <v>0</v>
      </c>
      <c r="AL2599" s="441">
        <f t="shared" si="2389"/>
        <v>0</v>
      </c>
      <c r="AM2599" s="441">
        <f t="shared" si="2389"/>
        <v>0</v>
      </c>
      <c r="AN2599" s="442">
        <f t="shared" si="2389"/>
        <v>0</v>
      </c>
    </row>
    <row r="2600" spans="1:40" outlineLevel="2">
      <c r="A2600" s="882">
        <f>ROW()</f>
        <v>2600</v>
      </c>
      <c r="B2600" s="453"/>
      <c r="D2600" s="452" t="s">
        <v>24</v>
      </c>
      <c r="H2600" s="458"/>
      <c r="I2600" s="458"/>
      <c r="J2600" s="459"/>
      <c r="K2600" s="458"/>
      <c r="L2600" s="458"/>
      <c r="M2600" s="458"/>
      <c r="N2600" s="458"/>
      <c r="O2600" s="459"/>
      <c r="P2600" s="458"/>
      <c r="Q2600" s="458"/>
      <c r="R2600" s="458"/>
      <c r="S2600" s="463"/>
      <c r="T2600" s="458"/>
      <c r="U2600" s="439"/>
      <c r="V2600" s="439">
        <f t="shared" ref="V2600:AN2600" si="2390">SUM(V2584:V2599)</f>
        <v>49.754793929594882</v>
      </c>
      <c r="W2600" s="439">
        <f t="shared" si="2390"/>
        <v>46.72184492338144</v>
      </c>
      <c r="X2600" s="440">
        <f t="shared" si="2390"/>
        <v>43.688895917167997</v>
      </c>
      <c r="Y2600" s="443">
        <f t="shared" si="2390"/>
        <v>42.606511275277988</v>
      </c>
      <c r="Z2600" s="439">
        <f t="shared" si="2390"/>
        <v>40.441741991497963</v>
      </c>
      <c r="AA2600" s="439">
        <f t="shared" si="2390"/>
        <v>38.276972707717945</v>
      </c>
      <c r="AB2600" s="439">
        <f t="shared" si="2390"/>
        <v>36.478756523718197</v>
      </c>
      <c r="AC2600" s="439">
        <f t="shared" si="2390"/>
        <v>35.047093439498731</v>
      </c>
      <c r="AD2600" s="440">
        <f t="shared" si="2390"/>
        <v>33.615430355279265</v>
      </c>
      <c r="AE2600" s="443">
        <f t="shared" si="2390"/>
        <v>32.192942574753978</v>
      </c>
      <c r="AF2600" s="439">
        <f t="shared" si="2390"/>
        <v>30.77045479422868</v>
      </c>
      <c r="AG2600" s="439">
        <f t="shared" si="2390"/>
        <v>29.44401220528183</v>
      </c>
      <c r="AH2600" s="439">
        <f t="shared" si="2390"/>
        <v>28.213614807913412</v>
      </c>
      <c r="AI2600" s="440">
        <f t="shared" si="2390"/>
        <v>26.983217410544999</v>
      </c>
      <c r="AJ2600" s="443">
        <f t="shared" si="2390"/>
        <v>25.739211828596204</v>
      </c>
      <c r="AK2600" s="439">
        <f t="shared" si="2390"/>
        <v>24.498303791010049</v>
      </c>
      <c r="AL2600" s="439">
        <f t="shared" si="2390"/>
        <v>23.257395753423893</v>
      </c>
      <c r="AM2600" s="439">
        <f t="shared" si="2390"/>
        <v>22.016487715837737</v>
      </c>
      <c r="AN2600" s="440">
        <f t="shared" si="2390"/>
        <v>20.775579678251582</v>
      </c>
    </row>
    <row r="2601" spans="1:40">
      <c r="A2601" s="884" t="str">
        <f>"2013 (Jul-12 to Jun-13) Capex Account [m$"&amp;Input!$G$43&amp;"]"</f>
        <v>2013 (Jul-12 to Jun-13) Capex Account [m$31/12/2023]</v>
      </c>
      <c r="B2601" s="885"/>
      <c r="C2601" s="886"/>
      <c r="D2601" s="885"/>
      <c r="E2601" s="885"/>
      <c r="F2601" s="885"/>
      <c r="G2601" s="25"/>
      <c r="H2601" s="885"/>
      <c r="I2601" s="25"/>
      <c r="J2601" s="323"/>
      <c r="K2601" s="25"/>
      <c r="L2601" s="25"/>
      <c r="M2601" s="25"/>
      <c r="N2601" s="25"/>
      <c r="O2601" s="323"/>
      <c r="P2601" s="25"/>
      <c r="Q2601" s="25"/>
      <c r="R2601" s="25"/>
      <c r="S2601" s="318"/>
      <c r="T2601" s="25"/>
      <c r="U2601" s="25"/>
      <c r="V2601" s="25"/>
      <c r="W2601" s="25"/>
      <c r="X2601" s="318"/>
      <c r="Y2601" s="323"/>
      <c r="Z2601" s="25"/>
      <c r="AA2601" s="25"/>
      <c r="AB2601" s="25"/>
      <c r="AC2601" s="25"/>
      <c r="AD2601" s="318"/>
      <c r="AE2601" s="323"/>
      <c r="AF2601" s="25"/>
      <c r="AG2601" s="25"/>
      <c r="AH2601" s="25"/>
      <c r="AI2601" s="318"/>
      <c r="AJ2601" s="323"/>
      <c r="AK2601" s="25"/>
      <c r="AL2601" s="25"/>
      <c r="AM2601" s="25"/>
      <c r="AN2601" s="318"/>
    </row>
    <row r="2602" spans="1:40" outlineLevel="1">
      <c r="A2602" s="732" t="s">
        <v>26</v>
      </c>
      <c r="B2602" s="733"/>
      <c r="C2602" s="881"/>
      <c r="D2602" s="733"/>
      <c r="E2602" s="733"/>
      <c r="F2602" s="733"/>
      <c r="G2602" s="730"/>
      <c r="H2602" s="733"/>
      <c r="I2602" s="730"/>
      <c r="J2602" s="729"/>
      <c r="K2602" s="730"/>
      <c r="L2602" s="730"/>
      <c r="M2602" s="730"/>
      <c r="N2602" s="730"/>
      <c r="O2602" s="729"/>
      <c r="P2602" s="730"/>
      <c r="Q2602" s="730"/>
      <c r="R2602" s="730"/>
      <c r="S2602" s="731"/>
      <c r="T2602" s="730"/>
      <c r="U2602" s="730"/>
      <c r="V2602" s="730"/>
      <c r="W2602" s="730"/>
      <c r="X2602" s="731"/>
      <c r="Y2602" s="729"/>
      <c r="Z2602" s="730"/>
      <c r="AA2602" s="730"/>
      <c r="AB2602" s="730"/>
      <c r="AC2602" s="730"/>
      <c r="AD2602" s="731"/>
      <c r="AE2602" s="729"/>
      <c r="AF2602" s="730"/>
      <c r="AG2602" s="730"/>
      <c r="AH2602" s="730"/>
      <c r="AI2602" s="731"/>
      <c r="AJ2602" s="729"/>
      <c r="AK2602" s="730"/>
      <c r="AL2602" s="730"/>
      <c r="AM2602" s="730"/>
      <c r="AN2602" s="731"/>
    </row>
    <row r="2603" spans="1:40" outlineLevel="2">
      <c r="A2603" s="882">
        <f>ROW()</f>
        <v>2603</v>
      </c>
      <c r="B2603" s="453"/>
      <c r="D2603" s="452" t="s">
        <v>300</v>
      </c>
      <c r="H2603" s="458"/>
      <c r="I2603" s="458"/>
      <c r="J2603" s="459"/>
      <c r="K2603" s="458"/>
      <c r="L2603" s="458"/>
      <c r="M2603" s="458"/>
      <c r="N2603" s="458"/>
      <c r="O2603" s="459"/>
      <c r="P2603" s="458"/>
      <c r="Q2603" s="458"/>
      <c r="R2603" s="458"/>
      <c r="S2603" s="463"/>
      <c r="T2603" s="458"/>
      <c r="U2603" s="458"/>
      <c r="V2603" s="458"/>
      <c r="W2603" s="458"/>
      <c r="X2603" s="337">
        <f>Input!$J$58</f>
        <v>120</v>
      </c>
      <c r="Y2603" s="342">
        <f>IF(X2603=0,0,MAX(Input!Y$58-(Input!J$58-X2603)-1,0))</f>
        <v>79</v>
      </c>
      <c r="Z2603" s="448">
        <f t="shared" ref="Z2603:AI2603" si="2391">(Y2603-Y$9)*(Y2603&gt;Z$9)</f>
        <v>78.5</v>
      </c>
      <c r="AA2603" s="448">
        <f t="shared" si="2391"/>
        <v>77.5</v>
      </c>
      <c r="AB2603" s="448">
        <f t="shared" si="2391"/>
        <v>76.5</v>
      </c>
      <c r="AC2603" s="448">
        <f t="shared" si="2391"/>
        <v>75.5</v>
      </c>
      <c r="AD2603" s="449">
        <f t="shared" si="2391"/>
        <v>74.5</v>
      </c>
      <c r="AE2603" s="464">
        <f t="shared" si="2391"/>
        <v>73.5</v>
      </c>
      <c r="AF2603" s="448">
        <f t="shared" si="2391"/>
        <v>72.5</v>
      </c>
      <c r="AG2603" s="448">
        <f t="shared" si="2391"/>
        <v>71.5</v>
      </c>
      <c r="AH2603" s="448">
        <f t="shared" si="2391"/>
        <v>70.5</v>
      </c>
      <c r="AI2603" s="449">
        <f t="shared" si="2391"/>
        <v>69.5</v>
      </c>
      <c r="AJ2603" s="464">
        <f t="shared" ref="AJ2603:AJ2618" si="2392">(AI2603-AI$9)*(AI2603&gt;AJ$9)</f>
        <v>68.5</v>
      </c>
      <c r="AK2603" s="448">
        <f t="shared" ref="AK2603:AK2618" si="2393">(AJ2603-AJ$9)*(AJ2603&gt;AK$9)</f>
        <v>67.5</v>
      </c>
      <c r="AL2603" s="448">
        <f t="shared" ref="AL2603:AL2618" si="2394">(AK2603-AK$9)*(AK2603&gt;AL$9)</f>
        <v>66.5</v>
      </c>
      <c r="AM2603" s="448">
        <f t="shared" ref="AM2603:AM2618" si="2395">(AL2603-AL$9)*(AL2603&gt;AM$9)</f>
        <v>65.5</v>
      </c>
      <c r="AN2603" s="449">
        <f t="shared" ref="AN2603:AN2618" si="2396">(AM2603-AM$9)*(AM2603&gt;AN$9)</f>
        <v>64.5</v>
      </c>
    </row>
    <row r="2604" spans="1:40" outlineLevel="2">
      <c r="A2604" s="882">
        <f>ROW()</f>
        <v>2604</v>
      </c>
      <c r="B2604" s="453"/>
      <c r="D2604" s="452" t="s">
        <v>301</v>
      </c>
      <c r="H2604" s="458"/>
      <c r="I2604" s="458"/>
      <c r="J2604" s="459"/>
      <c r="K2604" s="458"/>
      <c r="L2604" s="458"/>
      <c r="M2604" s="458"/>
      <c r="N2604" s="458"/>
      <c r="O2604" s="459"/>
      <c r="P2604" s="458"/>
      <c r="Q2604" s="458"/>
      <c r="R2604" s="458"/>
      <c r="S2604" s="463"/>
      <c r="T2604" s="458"/>
      <c r="U2604" s="458"/>
      <c r="V2604" s="458"/>
      <c r="W2604" s="458"/>
      <c r="X2604" s="337">
        <f>Input!$J$59</f>
        <v>120</v>
      </c>
      <c r="Y2604" s="342">
        <f>IF(X2604=0,0,MAX(Input!Y$59-(Input!J$59-X2604)-1,0))</f>
        <v>59</v>
      </c>
      <c r="Z2604" s="448">
        <f t="shared" ref="Z2604:AI2604" si="2397">(Y2604-Y$9)*(Y2604&gt;Z$9)</f>
        <v>58.5</v>
      </c>
      <c r="AA2604" s="448">
        <f t="shared" si="2397"/>
        <v>57.5</v>
      </c>
      <c r="AB2604" s="448">
        <f t="shared" si="2397"/>
        <v>56.5</v>
      </c>
      <c r="AC2604" s="448">
        <f t="shared" si="2397"/>
        <v>55.5</v>
      </c>
      <c r="AD2604" s="449">
        <f t="shared" si="2397"/>
        <v>54.5</v>
      </c>
      <c r="AE2604" s="464">
        <f t="shared" si="2397"/>
        <v>53.5</v>
      </c>
      <c r="AF2604" s="448">
        <f t="shared" si="2397"/>
        <v>52.5</v>
      </c>
      <c r="AG2604" s="448">
        <f t="shared" si="2397"/>
        <v>51.5</v>
      </c>
      <c r="AH2604" s="448">
        <f t="shared" si="2397"/>
        <v>50.5</v>
      </c>
      <c r="AI2604" s="449">
        <f t="shared" si="2397"/>
        <v>49.5</v>
      </c>
      <c r="AJ2604" s="464">
        <f t="shared" si="2392"/>
        <v>48.5</v>
      </c>
      <c r="AK2604" s="448">
        <f t="shared" si="2393"/>
        <v>47.5</v>
      </c>
      <c r="AL2604" s="448">
        <f t="shared" si="2394"/>
        <v>46.5</v>
      </c>
      <c r="AM2604" s="448">
        <f t="shared" si="2395"/>
        <v>45.5</v>
      </c>
      <c r="AN2604" s="449">
        <f t="shared" si="2396"/>
        <v>44.5</v>
      </c>
    </row>
    <row r="2605" spans="1:40" outlineLevel="2">
      <c r="A2605" s="882">
        <f>ROW()</f>
        <v>2605</v>
      </c>
      <c r="B2605" s="453"/>
      <c r="D2605" s="452" t="s">
        <v>29</v>
      </c>
      <c r="H2605" s="458"/>
      <c r="I2605" s="458"/>
      <c r="J2605" s="459"/>
      <c r="K2605" s="458"/>
      <c r="L2605" s="458"/>
      <c r="M2605" s="458"/>
      <c r="N2605" s="458"/>
      <c r="O2605" s="459"/>
      <c r="P2605" s="458"/>
      <c r="Q2605" s="458"/>
      <c r="R2605" s="458"/>
      <c r="S2605" s="463"/>
      <c r="T2605" s="458"/>
      <c r="U2605" s="458"/>
      <c r="V2605" s="458"/>
      <c r="W2605" s="458"/>
      <c r="X2605" s="337">
        <f>Input!$J$60</f>
        <v>60</v>
      </c>
      <c r="Y2605" s="342">
        <f>IF(X2605=0,0,MAX(Input!Y$60-(Input!J$60-X2605)-1,0))</f>
        <v>59</v>
      </c>
      <c r="Z2605" s="448">
        <f t="shared" ref="Z2605:AI2605" si="2398">(Y2605-Y$9)*(Y2605&gt;Z$9)</f>
        <v>58.5</v>
      </c>
      <c r="AA2605" s="448">
        <f t="shared" si="2398"/>
        <v>57.5</v>
      </c>
      <c r="AB2605" s="448">
        <f t="shared" si="2398"/>
        <v>56.5</v>
      </c>
      <c r="AC2605" s="448">
        <f t="shared" si="2398"/>
        <v>55.5</v>
      </c>
      <c r="AD2605" s="449">
        <f t="shared" si="2398"/>
        <v>54.5</v>
      </c>
      <c r="AE2605" s="464">
        <f t="shared" si="2398"/>
        <v>53.5</v>
      </c>
      <c r="AF2605" s="448">
        <f t="shared" si="2398"/>
        <v>52.5</v>
      </c>
      <c r="AG2605" s="448">
        <f t="shared" si="2398"/>
        <v>51.5</v>
      </c>
      <c r="AH2605" s="448">
        <f t="shared" si="2398"/>
        <v>50.5</v>
      </c>
      <c r="AI2605" s="449">
        <f t="shared" si="2398"/>
        <v>49.5</v>
      </c>
      <c r="AJ2605" s="464">
        <f t="shared" si="2392"/>
        <v>48.5</v>
      </c>
      <c r="AK2605" s="448">
        <f t="shared" si="2393"/>
        <v>47.5</v>
      </c>
      <c r="AL2605" s="448">
        <f t="shared" si="2394"/>
        <v>46.5</v>
      </c>
      <c r="AM2605" s="448">
        <f t="shared" si="2395"/>
        <v>45.5</v>
      </c>
      <c r="AN2605" s="449">
        <f t="shared" si="2396"/>
        <v>44.5</v>
      </c>
    </row>
    <row r="2606" spans="1:40" outlineLevel="2">
      <c r="A2606" s="882">
        <f>ROW()</f>
        <v>2606</v>
      </c>
      <c r="B2606" s="453"/>
      <c r="D2606" s="452" t="s">
        <v>30</v>
      </c>
      <c r="H2606" s="458"/>
      <c r="I2606" s="458"/>
      <c r="J2606" s="459"/>
      <c r="K2606" s="458"/>
      <c r="L2606" s="458"/>
      <c r="M2606" s="458"/>
      <c r="N2606" s="458"/>
      <c r="O2606" s="459"/>
      <c r="P2606" s="458"/>
      <c r="Q2606" s="458"/>
      <c r="R2606" s="458"/>
      <c r="S2606" s="463"/>
      <c r="T2606" s="458"/>
      <c r="U2606" s="458"/>
      <c r="V2606" s="458"/>
      <c r="W2606" s="458"/>
      <c r="X2606" s="337">
        <f>Input!$J$61</f>
        <v>60</v>
      </c>
      <c r="Y2606" s="342">
        <f>IF(X2606=0,0,MAX(Input!Y$61-(Input!J$61-X2606)-1,0))</f>
        <v>59</v>
      </c>
      <c r="Z2606" s="448">
        <f t="shared" ref="Z2606:AI2606" si="2399">(Y2606-Y$9)*(Y2606&gt;Z$9)</f>
        <v>58.5</v>
      </c>
      <c r="AA2606" s="448">
        <f t="shared" si="2399"/>
        <v>57.5</v>
      </c>
      <c r="AB2606" s="448">
        <f t="shared" si="2399"/>
        <v>56.5</v>
      </c>
      <c r="AC2606" s="448">
        <f t="shared" si="2399"/>
        <v>55.5</v>
      </c>
      <c r="AD2606" s="449">
        <f t="shared" si="2399"/>
        <v>54.5</v>
      </c>
      <c r="AE2606" s="464">
        <f t="shared" si="2399"/>
        <v>53.5</v>
      </c>
      <c r="AF2606" s="448">
        <f t="shared" si="2399"/>
        <v>52.5</v>
      </c>
      <c r="AG2606" s="448">
        <f t="shared" si="2399"/>
        <v>51.5</v>
      </c>
      <c r="AH2606" s="448">
        <f t="shared" si="2399"/>
        <v>50.5</v>
      </c>
      <c r="AI2606" s="449">
        <f t="shared" si="2399"/>
        <v>49.5</v>
      </c>
      <c r="AJ2606" s="464">
        <f t="shared" si="2392"/>
        <v>48.5</v>
      </c>
      <c r="AK2606" s="448">
        <f t="shared" si="2393"/>
        <v>47.5</v>
      </c>
      <c r="AL2606" s="448">
        <f t="shared" si="2394"/>
        <v>46.5</v>
      </c>
      <c r="AM2606" s="448">
        <f t="shared" si="2395"/>
        <v>45.5</v>
      </c>
      <c r="AN2606" s="449">
        <f t="shared" si="2396"/>
        <v>44.5</v>
      </c>
    </row>
    <row r="2607" spans="1:40" outlineLevel="2">
      <c r="A2607" s="882">
        <f>ROW()</f>
        <v>2607</v>
      </c>
      <c r="B2607" s="453"/>
      <c r="D2607" s="452" t="s">
        <v>31</v>
      </c>
      <c r="H2607" s="458"/>
      <c r="I2607" s="458"/>
      <c r="J2607" s="459"/>
      <c r="K2607" s="458"/>
      <c r="L2607" s="458"/>
      <c r="M2607" s="458"/>
      <c r="N2607" s="458"/>
      <c r="O2607" s="459"/>
      <c r="P2607" s="458"/>
      <c r="Q2607" s="458"/>
      <c r="R2607" s="458"/>
      <c r="S2607" s="463"/>
      <c r="T2607" s="458"/>
      <c r="U2607" s="458"/>
      <c r="V2607" s="458"/>
      <c r="W2607" s="458"/>
      <c r="X2607" s="337">
        <f>Input!$J$62</f>
        <v>60</v>
      </c>
      <c r="Y2607" s="342">
        <f>IF(X2607=0,0,MAX(Input!Y$62-(Input!J$62-X2607)-1,0))</f>
        <v>59</v>
      </c>
      <c r="Z2607" s="448">
        <f t="shared" ref="Z2607:AI2607" si="2400">(Y2607-Y$9)*(Y2607&gt;Z$9)</f>
        <v>58.5</v>
      </c>
      <c r="AA2607" s="448">
        <f t="shared" si="2400"/>
        <v>57.5</v>
      </c>
      <c r="AB2607" s="448">
        <f t="shared" si="2400"/>
        <v>56.5</v>
      </c>
      <c r="AC2607" s="448">
        <f t="shared" si="2400"/>
        <v>55.5</v>
      </c>
      <c r="AD2607" s="449">
        <f t="shared" si="2400"/>
        <v>54.5</v>
      </c>
      <c r="AE2607" s="464">
        <f t="shared" si="2400"/>
        <v>53.5</v>
      </c>
      <c r="AF2607" s="448">
        <f t="shared" si="2400"/>
        <v>52.5</v>
      </c>
      <c r="AG2607" s="448">
        <f t="shared" si="2400"/>
        <v>51.5</v>
      </c>
      <c r="AH2607" s="448">
        <f t="shared" si="2400"/>
        <v>50.5</v>
      </c>
      <c r="AI2607" s="449">
        <f t="shared" si="2400"/>
        <v>49.5</v>
      </c>
      <c r="AJ2607" s="464">
        <f t="shared" si="2392"/>
        <v>48.5</v>
      </c>
      <c r="AK2607" s="448">
        <f t="shared" si="2393"/>
        <v>47.5</v>
      </c>
      <c r="AL2607" s="448">
        <f t="shared" si="2394"/>
        <v>46.5</v>
      </c>
      <c r="AM2607" s="448">
        <f t="shared" si="2395"/>
        <v>45.5</v>
      </c>
      <c r="AN2607" s="449">
        <f t="shared" si="2396"/>
        <v>44.5</v>
      </c>
    </row>
    <row r="2608" spans="1:40" outlineLevel="2">
      <c r="A2608" s="882">
        <f>ROW()</f>
        <v>2608</v>
      </c>
      <c r="B2608" s="453"/>
      <c r="D2608" s="452" t="s">
        <v>32</v>
      </c>
      <c r="H2608" s="458"/>
      <c r="I2608" s="458"/>
      <c r="J2608" s="459"/>
      <c r="K2608" s="458"/>
      <c r="L2608" s="458"/>
      <c r="M2608" s="458"/>
      <c r="N2608" s="458"/>
      <c r="O2608" s="459"/>
      <c r="P2608" s="458"/>
      <c r="Q2608" s="458"/>
      <c r="R2608" s="458"/>
      <c r="S2608" s="463"/>
      <c r="T2608" s="458"/>
      <c r="U2608" s="458"/>
      <c r="V2608" s="458"/>
      <c r="W2608" s="458"/>
      <c r="X2608" s="337">
        <f>Input!$J$63</f>
        <v>40</v>
      </c>
      <c r="Y2608" s="342">
        <f>IF(X2608=0,0,MAX(Input!Y$63-(Input!J$63-X2608)-1,0))</f>
        <v>39</v>
      </c>
      <c r="Z2608" s="448">
        <f t="shared" ref="Z2608:AI2608" si="2401">(Y2608-Y$9)*(Y2608&gt;Z$9)</f>
        <v>38.5</v>
      </c>
      <c r="AA2608" s="448">
        <f t="shared" si="2401"/>
        <v>37.5</v>
      </c>
      <c r="AB2608" s="448">
        <f t="shared" si="2401"/>
        <v>36.5</v>
      </c>
      <c r="AC2608" s="448">
        <f t="shared" si="2401"/>
        <v>35.5</v>
      </c>
      <c r="AD2608" s="449">
        <f t="shared" si="2401"/>
        <v>34.5</v>
      </c>
      <c r="AE2608" s="464">
        <f t="shared" si="2401"/>
        <v>33.5</v>
      </c>
      <c r="AF2608" s="448">
        <f t="shared" si="2401"/>
        <v>32.5</v>
      </c>
      <c r="AG2608" s="448">
        <f t="shared" si="2401"/>
        <v>31.5</v>
      </c>
      <c r="AH2608" s="448">
        <f t="shared" si="2401"/>
        <v>30.5</v>
      </c>
      <c r="AI2608" s="449">
        <f t="shared" si="2401"/>
        <v>29.5</v>
      </c>
      <c r="AJ2608" s="464">
        <f t="shared" si="2392"/>
        <v>28.5</v>
      </c>
      <c r="AK2608" s="448">
        <f t="shared" si="2393"/>
        <v>27.5</v>
      </c>
      <c r="AL2608" s="448">
        <f t="shared" si="2394"/>
        <v>26.5</v>
      </c>
      <c r="AM2608" s="448">
        <f t="shared" si="2395"/>
        <v>25.5</v>
      </c>
      <c r="AN2608" s="449">
        <f t="shared" si="2396"/>
        <v>24.5</v>
      </c>
    </row>
    <row r="2609" spans="1:40" outlineLevel="2">
      <c r="A2609" s="882">
        <f>ROW()</f>
        <v>2609</v>
      </c>
      <c r="B2609" s="453"/>
      <c r="D2609" s="452" t="s">
        <v>33</v>
      </c>
      <c r="H2609" s="458"/>
      <c r="I2609" s="458"/>
      <c r="J2609" s="459"/>
      <c r="K2609" s="458"/>
      <c r="L2609" s="458"/>
      <c r="M2609" s="458"/>
      <c r="N2609" s="458"/>
      <c r="O2609" s="459"/>
      <c r="P2609" s="458"/>
      <c r="Q2609" s="458"/>
      <c r="R2609" s="458"/>
      <c r="S2609" s="463"/>
      <c r="T2609" s="458"/>
      <c r="U2609" s="458"/>
      <c r="V2609" s="458"/>
      <c r="W2609" s="458"/>
      <c r="X2609" s="337">
        <f>Input!$J$64</f>
        <v>40</v>
      </c>
      <c r="Y2609" s="342">
        <f>IF(X2609=0,0,MAX(Input!Y$64-(Input!J$64-X2609)-1,0))</f>
        <v>39</v>
      </c>
      <c r="Z2609" s="448">
        <f t="shared" ref="Z2609:AI2609" si="2402">(Y2609-Y$9)*(Y2609&gt;Z$9)</f>
        <v>38.5</v>
      </c>
      <c r="AA2609" s="448">
        <f t="shared" si="2402"/>
        <v>37.5</v>
      </c>
      <c r="AB2609" s="448">
        <f t="shared" si="2402"/>
        <v>36.5</v>
      </c>
      <c r="AC2609" s="448">
        <f t="shared" si="2402"/>
        <v>35.5</v>
      </c>
      <c r="AD2609" s="449">
        <f t="shared" si="2402"/>
        <v>34.5</v>
      </c>
      <c r="AE2609" s="464">
        <f t="shared" si="2402"/>
        <v>33.5</v>
      </c>
      <c r="AF2609" s="448">
        <f t="shared" si="2402"/>
        <v>32.5</v>
      </c>
      <c r="AG2609" s="448">
        <f t="shared" si="2402"/>
        <v>31.5</v>
      </c>
      <c r="AH2609" s="448">
        <f t="shared" si="2402"/>
        <v>30.5</v>
      </c>
      <c r="AI2609" s="449">
        <f t="shared" si="2402"/>
        <v>29.5</v>
      </c>
      <c r="AJ2609" s="464">
        <f t="shared" si="2392"/>
        <v>28.5</v>
      </c>
      <c r="AK2609" s="448">
        <f t="shared" si="2393"/>
        <v>27.5</v>
      </c>
      <c r="AL2609" s="448">
        <f t="shared" si="2394"/>
        <v>26.5</v>
      </c>
      <c r="AM2609" s="448">
        <f t="shared" si="2395"/>
        <v>25.5</v>
      </c>
      <c r="AN2609" s="449">
        <f t="shared" si="2396"/>
        <v>24.5</v>
      </c>
    </row>
    <row r="2610" spans="1:40" outlineLevel="2">
      <c r="A2610" s="882">
        <f>ROW()</f>
        <v>2610</v>
      </c>
      <c r="B2610" s="453"/>
      <c r="D2610" s="452" t="s">
        <v>27</v>
      </c>
      <c r="H2610" s="458"/>
      <c r="I2610" s="458"/>
      <c r="J2610" s="459"/>
      <c r="K2610" s="458"/>
      <c r="L2610" s="458"/>
      <c r="M2610" s="458"/>
      <c r="N2610" s="458"/>
      <c r="O2610" s="459"/>
      <c r="P2610" s="458"/>
      <c r="Q2610" s="458"/>
      <c r="R2610" s="458"/>
      <c r="S2610" s="463"/>
      <c r="T2610" s="458"/>
      <c r="U2610" s="458"/>
      <c r="V2610" s="458"/>
      <c r="W2610" s="458"/>
      <c r="X2610" s="337">
        <f>Input!$J$65</f>
        <v>40</v>
      </c>
      <c r="Y2610" s="342">
        <f>IF(X2610=0,0,MAX(Input!Y$65-(Input!J$65-X2610)-1,0))</f>
        <v>39</v>
      </c>
      <c r="Z2610" s="448">
        <f t="shared" ref="Z2610:AI2610" si="2403">(Y2610-Y$9)*(Y2610&gt;Z$9)</f>
        <v>38.5</v>
      </c>
      <c r="AA2610" s="448">
        <f t="shared" si="2403"/>
        <v>37.5</v>
      </c>
      <c r="AB2610" s="448">
        <f t="shared" si="2403"/>
        <v>36.5</v>
      </c>
      <c r="AC2610" s="448">
        <f t="shared" si="2403"/>
        <v>35.5</v>
      </c>
      <c r="AD2610" s="449">
        <f t="shared" si="2403"/>
        <v>34.5</v>
      </c>
      <c r="AE2610" s="464">
        <f t="shared" si="2403"/>
        <v>33.5</v>
      </c>
      <c r="AF2610" s="448">
        <f t="shared" si="2403"/>
        <v>32.5</v>
      </c>
      <c r="AG2610" s="448">
        <f t="shared" si="2403"/>
        <v>31.5</v>
      </c>
      <c r="AH2610" s="448">
        <f t="shared" si="2403"/>
        <v>30.5</v>
      </c>
      <c r="AI2610" s="449">
        <f t="shared" si="2403"/>
        <v>29.5</v>
      </c>
      <c r="AJ2610" s="464">
        <f t="shared" si="2392"/>
        <v>28.5</v>
      </c>
      <c r="AK2610" s="448">
        <f t="shared" si="2393"/>
        <v>27.5</v>
      </c>
      <c r="AL2610" s="448">
        <f t="shared" si="2394"/>
        <v>26.5</v>
      </c>
      <c r="AM2610" s="448">
        <f t="shared" si="2395"/>
        <v>25.5</v>
      </c>
      <c r="AN2610" s="449">
        <f t="shared" si="2396"/>
        <v>24.5</v>
      </c>
    </row>
    <row r="2611" spans="1:40" outlineLevel="2">
      <c r="A2611" s="882">
        <f>ROW()</f>
        <v>2611</v>
      </c>
      <c r="B2611" s="453"/>
      <c r="D2611" s="452" t="s">
        <v>34</v>
      </c>
      <c r="H2611" s="458"/>
      <c r="I2611" s="458"/>
      <c r="J2611" s="459"/>
      <c r="K2611" s="458"/>
      <c r="L2611" s="458"/>
      <c r="M2611" s="458"/>
      <c r="N2611" s="458"/>
      <c r="O2611" s="459"/>
      <c r="P2611" s="458"/>
      <c r="Q2611" s="458"/>
      <c r="R2611" s="458"/>
      <c r="S2611" s="463"/>
      <c r="T2611" s="458"/>
      <c r="U2611" s="458"/>
      <c r="V2611" s="458"/>
      <c r="W2611" s="458"/>
      <c r="X2611" s="337">
        <f>Input!$J$66</f>
        <v>25</v>
      </c>
      <c r="Y2611" s="342">
        <f>IF(X2611=0,0,MAX(Input!Y$66-(Input!J$66-X2611)-1,0))</f>
        <v>24</v>
      </c>
      <c r="Z2611" s="448">
        <f t="shared" ref="Z2611:AI2611" si="2404">(Y2611-Y$9)*(Y2611&gt;Z$9)</f>
        <v>23.5</v>
      </c>
      <c r="AA2611" s="448">
        <f t="shared" si="2404"/>
        <v>22.5</v>
      </c>
      <c r="AB2611" s="448">
        <f t="shared" si="2404"/>
        <v>21.5</v>
      </c>
      <c r="AC2611" s="448">
        <f t="shared" si="2404"/>
        <v>20.5</v>
      </c>
      <c r="AD2611" s="449">
        <f t="shared" si="2404"/>
        <v>19.5</v>
      </c>
      <c r="AE2611" s="464">
        <f t="shared" si="2404"/>
        <v>18.5</v>
      </c>
      <c r="AF2611" s="448">
        <f t="shared" si="2404"/>
        <v>17.5</v>
      </c>
      <c r="AG2611" s="448">
        <f t="shared" si="2404"/>
        <v>16.5</v>
      </c>
      <c r="AH2611" s="448">
        <f t="shared" si="2404"/>
        <v>15.5</v>
      </c>
      <c r="AI2611" s="449">
        <f t="shared" si="2404"/>
        <v>14.5</v>
      </c>
      <c r="AJ2611" s="464">
        <f t="shared" si="2392"/>
        <v>13.5</v>
      </c>
      <c r="AK2611" s="448">
        <f t="shared" si="2393"/>
        <v>12.5</v>
      </c>
      <c r="AL2611" s="448">
        <f t="shared" si="2394"/>
        <v>11.5</v>
      </c>
      <c r="AM2611" s="448">
        <f t="shared" si="2395"/>
        <v>10.5</v>
      </c>
      <c r="AN2611" s="449">
        <f t="shared" si="2396"/>
        <v>9.5</v>
      </c>
    </row>
    <row r="2612" spans="1:40" outlineLevel="2">
      <c r="A2612" s="882">
        <f>ROW()</f>
        <v>2612</v>
      </c>
      <c r="B2612" s="453"/>
      <c r="D2612" s="452" t="s">
        <v>35</v>
      </c>
      <c r="H2612" s="458"/>
      <c r="I2612" s="458"/>
      <c r="J2612" s="459"/>
      <c r="K2612" s="458"/>
      <c r="L2612" s="458"/>
      <c r="M2612" s="458"/>
      <c r="N2612" s="458"/>
      <c r="O2612" s="459"/>
      <c r="P2612" s="458"/>
      <c r="Q2612" s="458"/>
      <c r="R2612" s="458"/>
      <c r="S2612" s="463"/>
      <c r="T2612" s="458"/>
      <c r="U2612" s="458"/>
      <c r="V2612" s="458"/>
      <c r="W2612" s="458"/>
      <c r="X2612" s="337">
        <f>Input!$J$67</f>
        <v>10</v>
      </c>
      <c r="Y2612" s="342">
        <f>IF(X2612=0,0,MAX(Input!Y$67-(Input!J$67-X2612)-1,0))</f>
        <v>9</v>
      </c>
      <c r="Z2612" s="448">
        <f t="shared" ref="Z2612:AI2612" si="2405">(Y2612-Y$9)*(Y2612&gt;Z$9)</f>
        <v>8.5</v>
      </c>
      <c r="AA2612" s="448">
        <f t="shared" si="2405"/>
        <v>7.5</v>
      </c>
      <c r="AB2612" s="448">
        <f t="shared" si="2405"/>
        <v>6.5</v>
      </c>
      <c r="AC2612" s="448">
        <f t="shared" si="2405"/>
        <v>5.5</v>
      </c>
      <c r="AD2612" s="449">
        <f t="shared" si="2405"/>
        <v>4.5</v>
      </c>
      <c r="AE2612" s="464">
        <f t="shared" si="2405"/>
        <v>3.5</v>
      </c>
      <c r="AF2612" s="448">
        <f t="shared" si="2405"/>
        <v>2.5</v>
      </c>
      <c r="AG2612" s="448">
        <f t="shared" si="2405"/>
        <v>1.5</v>
      </c>
      <c r="AH2612" s="448">
        <f t="shared" si="2405"/>
        <v>0.5</v>
      </c>
      <c r="AI2612" s="449">
        <f t="shared" si="2405"/>
        <v>0</v>
      </c>
      <c r="AJ2612" s="464">
        <f t="shared" si="2392"/>
        <v>0</v>
      </c>
      <c r="AK2612" s="448">
        <f t="shared" si="2393"/>
        <v>0</v>
      </c>
      <c r="AL2612" s="448">
        <f t="shared" si="2394"/>
        <v>0</v>
      </c>
      <c r="AM2612" s="448">
        <f t="shared" si="2395"/>
        <v>0</v>
      </c>
      <c r="AN2612" s="449">
        <f t="shared" si="2396"/>
        <v>0</v>
      </c>
    </row>
    <row r="2613" spans="1:40" outlineLevel="2">
      <c r="A2613" s="882">
        <f>ROW()</f>
        <v>2613</v>
      </c>
      <c r="B2613" s="453"/>
      <c r="D2613" s="452" t="s">
        <v>302</v>
      </c>
      <c r="H2613" s="458"/>
      <c r="I2613" s="458"/>
      <c r="J2613" s="459"/>
      <c r="K2613" s="458"/>
      <c r="L2613" s="458"/>
      <c r="M2613" s="458"/>
      <c r="N2613" s="458"/>
      <c r="O2613" s="459"/>
      <c r="P2613" s="458"/>
      <c r="Q2613" s="458"/>
      <c r="R2613" s="458"/>
      <c r="S2613" s="463"/>
      <c r="T2613" s="458"/>
      <c r="U2613" s="458"/>
      <c r="V2613" s="458"/>
      <c r="W2613" s="458"/>
      <c r="X2613" s="337">
        <f>Input!$J$68</f>
        <v>10</v>
      </c>
      <c r="Y2613" s="342">
        <f>IF(X2613=0,0,MAX(Input!Y$68-(Input!J$68-X2613)-1,0))</f>
        <v>9</v>
      </c>
      <c r="Z2613" s="448">
        <f t="shared" ref="Z2613:AI2613" si="2406">(Y2613-Y$9)*(Y2613&gt;Z$9)</f>
        <v>8.5</v>
      </c>
      <c r="AA2613" s="448">
        <f t="shared" si="2406"/>
        <v>7.5</v>
      </c>
      <c r="AB2613" s="448">
        <f t="shared" si="2406"/>
        <v>6.5</v>
      </c>
      <c r="AC2613" s="448">
        <f t="shared" si="2406"/>
        <v>5.5</v>
      </c>
      <c r="AD2613" s="449">
        <f t="shared" si="2406"/>
        <v>4.5</v>
      </c>
      <c r="AE2613" s="464">
        <f t="shared" si="2406"/>
        <v>3.5</v>
      </c>
      <c r="AF2613" s="448">
        <f t="shared" si="2406"/>
        <v>2.5</v>
      </c>
      <c r="AG2613" s="448">
        <f t="shared" si="2406"/>
        <v>1.5</v>
      </c>
      <c r="AH2613" s="448">
        <f t="shared" si="2406"/>
        <v>0.5</v>
      </c>
      <c r="AI2613" s="449">
        <f t="shared" si="2406"/>
        <v>0</v>
      </c>
      <c r="AJ2613" s="464">
        <f t="shared" si="2392"/>
        <v>0</v>
      </c>
      <c r="AK2613" s="448">
        <f t="shared" si="2393"/>
        <v>0</v>
      </c>
      <c r="AL2613" s="448">
        <f t="shared" si="2394"/>
        <v>0</v>
      </c>
      <c r="AM2613" s="448">
        <f t="shared" si="2395"/>
        <v>0</v>
      </c>
      <c r="AN2613" s="449">
        <f t="shared" si="2396"/>
        <v>0</v>
      </c>
    </row>
    <row r="2614" spans="1:40" outlineLevel="2">
      <c r="A2614" s="882">
        <f>ROW()</f>
        <v>2614</v>
      </c>
      <c r="B2614" s="453"/>
      <c r="D2614" s="452" t="s">
        <v>36</v>
      </c>
      <c r="H2614" s="458"/>
      <c r="I2614" s="458"/>
      <c r="J2614" s="459"/>
      <c r="K2614" s="458"/>
      <c r="L2614" s="458"/>
      <c r="M2614" s="458"/>
      <c r="N2614" s="458"/>
      <c r="O2614" s="459"/>
      <c r="P2614" s="458"/>
      <c r="Q2614" s="458"/>
      <c r="R2614" s="458"/>
      <c r="S2614" s="463"/>
      <c r="T2614" s="458"/>
      <c r="U2614" s="458"/>
      <c r="V2614" s="458"/>
      <c r="W2614" s="458"/>
      <c r="X2614" s="337">
        <f>Input!$J$69</f>
        <v>5</v>
      </c>
      <c r="Y2614" s="342">
        <f>IF(X2614=0,0,MAX(Input!Y$69-(Input!J$69-X2614)-1,0))</f>
        <v>4</v>
      </c>
      <c r="Z2614" s="448">
        <f t="shared" ref="Z2614:AI2614" si="2407">(Y2614-Y$9)*(Y2614&gt;Z$9)</f>
        <v>3.5</v>
      </c>
      <c r="AA2614" s="448">
        <f t="shared" si="2407"/>
        <v>2.5</v>
      </c>
      <c r="AB2614" s="448">
        <f t="shared" si="2407"/>
        <v>1.5</v>
      </c>
      <c r="AC2614" s="448">
        <f t="shared" si="2407"/>
        <v>0.5</v>
      </c>
      <c r="AD2614" s="449">
        <f t="shared" si="2407"/>
        <v>0</v>
      </c>
      <c r="AE2614" s="464">
        <f t="shared" si="2407"/>
        <v>0</v>
      </c>
      <c r="AF2614" s="448">
        <f t="shared" si="2407"/>
        <v>0</v>
      </c>
      <c r="AG2614" s="448">
        <f t="shared" si="2407"/>
        <v>0</v>
      </c>
      <c r="AH2614" s="448">
        <f t="shared" si="2407"/>
        <v>0</v>
      </c>
      <c r="AI2614" s="449">
        <f t="shared" si="2407"/>
        <v>0</v>
      </c>
      <c r="AJ2614" s="464">
        <f t="shared" si="2392"/>
        <v>0</v>
      </c>
      <c r="AK2614" s="448">
        <f t="shared" si="2393"/>
        <v>0</v>
      </c>
      <c r="AL2614" s="448">
        <f t="shared" si="2394"/>
        <v>0</v>
      </c>
      <c r="AM2614" s="448">
        <f t="shared" si="2395"/>
        <v>0</v>
      </c>
      <c r="AN2614" s="449">
        <f t="shared" si="2396"/>
        <v>0</v>
      </c>
    </row>
    <row r="2615" spans="1:40" outlineLevel="2">
      <c r="A2615" s="882">
        <f>ROW()</f>
        <v>2615</v>
      </c>
      <c r="B2615" s="453"/>
      <c r="D2615" s="452" t="s">
        <v>583</v>
      </c>
      <c r="H2615" s="458"/>
      <c r="I2615" s="458"/>
      <c r="J2615" s="459"/>
      <c r="K2615" s="458"/>
      <c r="L2615" s="458"/>
      <c r="M2615" s="458"/>
      <c r="N2615" s="458"/>
      <c r="O2615" s="459"/>
      <c r="P2615" s="458"/>
      <c r="Q2615" s="458"/>
      <c r="R2615" s="458"/>
      <c r="S2615" s="463"/>
      <c r="T2615" s="458"/>
      <c r="U2615" s="458"/>
      <c r="V2615" s="458"/>
      <c r="W2615" s="458"/>
      <c r="X2615" s="337">
        <f>Input!$J$70</f>
        <v>10</v>
      </c>
      <c r="Y2615" s="342">
        <f>IF(X2615=0,0,MAX(Input!Y$70-(Input!J$70-X2615)-1,0))</f>
        <v>9</v>
      </c>
      <c r="Z2615" s="448">
        <f t="shared" ref="Z2615:AI2615" si="2408">(Y2615-Y$9)*(Y2615&gt;Z$9)</f>
        <v>8.5</v>
      </c>
      <c r="AA2615" s="448">
        <f t="shared" si="2408"/>
        <v>7.5</v>
      </c>
      <c r="AB2615" s="448">
        <f t="shared" si="2408"/>
        <v>6.5</v>
      </c>
      <c r="AC2615" s="448">
        <f t="shared" si="2408"/>
        <v>5.5</v>
      </c>
      <c r="AD2615" s="449">
        <f t="shared" si="2408"/>
        <v>4.5</v>
      </c>
      <c r="AE2615" s="464">
        <f t="shared" si="2408"/>
        <v>3.5</v>
      </c>
      <c r="AF2615" s="448">
        <f t="shared" si="2408"/>
        <v>2.5</v>
      </c>
      <c r="AG2615" s="448">
        <f t="shared" si="2408"/>
        <v>1.5</v>
      </c>
      <c r="AH2615" s="448">
        <f t="shared" si="2408"/>
        <v>0.5</v>
      </c>
      <c r="AI2615" s="449">
        <f t="shared" si="2408"/>
        <v>0</v>
      </c>
      <c r="AJ2615" s="464">
        <f t="shared" si="2392"/>
        <v>0</v>
      </c>
      <c r="AK2615" s="448">
        <f t="shared" si="2393"/>
        <v>0</v>
      </c>
      <c r="AL2615" s="448">
        <f t="shared" si="2394"/>
        <v>0</v>
      </c>
      <c r="AM2615" s="448">
        <f t="shared" si="2395"/>
        <v>0</v>
      </c>
      <c r="AN2615" s="449">
        <f t="shared" si="2396"/>
        <v>0</v>
      </c>
    </row>
    <row r="2616" spans="1:40" outlineLevel="2">
      <c r="A2616" s="882">
        <f>ROW()</f>
        <v>2616</v>
      </c>
      <c r="B2616" s="453"/>
      <c r="D2616" s="452" t="s">
        <v>81</v>
      </c>
      <c r="H2616" s="458"/>
      <c r="I2616" s="458"/>
      <c r="J2616" s="459"/>
      <c r="K2616" s="458"/>
      <c r="L2616" s="458"/>
      <c r="M2616" s="458"/>
      <c r="N2616" s="458"/>
      <c r="O2616" s="459"/>
      <c r="P2616" s="458"/>
      <c r="Q2616" s="458"/>
      <c r="R2616" s="458"/>
      <c r="S2616" s="463"/>
      <c r="T2616" s="458"/>
      <c r="U2616" s="458"/>
      <c r="V2616" s="458"/>
      <c r="W2616" s="458"/>
      <c r="X2616" s="337">
        <f>Input!$J$71</f>
        <v>5</v>
      </c>
      <c r="Y2616" s="342">
        <f>IF(X2616=0,0,MAX(Input!Y$71-(Input!J$71-X2616)-1,0))</f>
        <v>4</v>
      </c>
      <c r="Z2616" s="448">
        <f t="shared" ref="Z2616:AI2616" si="2409">(Y2616-Y$9)*(Y2616&gt;Z$9)</f>
        <v>3.5</v>
      </c>
      <c r="AA2616" s="448">
        <f t="shared" si="2409"/>
        <v>2.5</v>
      </c>
      <c r="AB2616" s="448">
        <f t="shared" si="2409"/>
        <v>1.5</v>
      </c>
      <c r="AC2616" s="448">
        <f t="shared" si="2409"/>
        <v>0.5</v>
      </c>
      <c r="AD2616" s="449">
        <f t="shared" si="2409"/>
        <v>0</v>
      </c>
      <c r="AE2616" s="464">
        <f t="shared" si="2409"/>
        <v>0</v>
      </c>
      <c r="AF2616" s="448">
        <f t="shared" si="2409"/>
        <v>0</v>
      </c>
      <c r="AG2616" s="448">
        <f t="shared" si="2409"/>
        <v>0</v>
      </c>
      <c r="AH2616" s="448">
        <f t="shared" si="2409"/>
        <v>0</v>
      </c>
      <c r="AI2616" s="449">
        <f t="shared" si="2409"/>
        <v>0</v>
      </c>
      <c r="AJ2616" s="464">
        <f t="shared" si="2392"/>
        <v>0</v>
      </c>
      <c r="AK2616" s="448">
        <f t="shared" si="2393"/>
        <v>0</v>
      </c>
      <c r="AL2616" s="448">
        <f t="shared" si="2394"/>
        <v>0</v>
      </c>
      <c r="AM2616" s="448">
        <f t="shared" si="2395"/>
        <v>0</v>
      </c>
      <c r="AN2616" s="449">
        <f t="shared" si="2396"/>
        <v>0</v>
      </c>
    </row>
    <row r="2617" spans="1:40" outlineLevel="2">
      <c r="A2617" s="882">
        <f>ROW()</f>
        <v>2617</v>
      </c>
      <c r="B2617" s="453"/>
      <c r="D2617" s="452" t="s">
        <v>28</v>
      </c>
      <c r="H2617" s="458"/>
      <c r="I2617" s="458"/>
      <c r="J2617" s="459"/>
      <c r="K2617" s="458"/>
      <c r="L2617" s="458"/>
      <c r="M2617" s="458"/>
      <c r="N2617" s="458"/>
      <c r="O2617" s="459"/>
      <c r="P2617" s="458"/>
      <c r="Q2617" s="458"/>
      <c r="R2617" s="458"/>
      <c r="S2617" s="463"/>
      <c r="T2617" s="458"/>
      <c r="U2617" s="458"/>
      <c r="V2617" s="458"/>
      <c r="W2617" s="458"/>
      <c r="X2617" s="337">
        <f>Input!$J$72</f>
        <v>0</v>
      </c>
      <c r="Y2617" s="342">
        <f>IF(X2617=0,0,MAX(Input!Y$72-(Input!J$72-X2617)-1,0))</f>
        <v>0</v>
      </c>
      <c r="Z2617" s="448">
        <f t="shared" ref="Z2617:AI2617" si="2410">(Y2617-Y$9)*(Y2617&gt;Z$9)</f>
        <v>0</v>
      </c>
      <c r="AA2617" s="448">
        <f t="shared" si="2410"/>
        <v>0</v>
      </c>
      <c r="AB2617" s="448">
        <f t="shared" si="2410"/>
        <v>0</v>
      </c>
      <c r="AC2617" s="448">
        <f t="shared" si="2410"/>
        <v>0</v>
      </c>
      <c r="AD2617" s="449">
        <f t="shared" si="2410"/>
        <v>0</v>
      </c>
      <c r="AE2617" s="464">
        <f t="shared" si="2410"/>
        <v>0</v>
      </c>
      <c r="AF2617" s="448">
        <f t="shared" si="2410"/>
        <v>0</v>
      </c>
      <c r="AG2617" s="448">
        <f t="shared" si="2410"/>
        <v>0</v>
      </c>
      <c r="AH2617" s="448">
        <f t="shared" si="2410"/>
        <v>0</v>
      </c>
      <c r="AI2617" s="449">
        <f t="shared" si="2410"/>
        <v>0</v>
      </c>
      <c r="AJ2617" s="464">
        <f t="shared" si="2392"/>
        <v>0</v>
      </c>
      <c r="AK2617" s="448">
        <f t="shared" si="2393"/>
        <v>0</v>
      </c>
      <c r="AL2617" s="448">
        <f t="shared" si="2394"/>
        <v>0</v>
      </c>
      <c r="AM2617" s="448">
        <f t="shared" si="2395"/>
        <v>0</v>
      </c>
      <c r="AN2617" s="449">
        <f t="shared" si="2396"/>
        <v>0</v>
      </c>
    </row>
    <row r="2618" spans="1:40" outlineLevel="2">
      <c r="A2618" s="882">
        <f>ROW()</f>
        <v>2618</v>
      </c>
      <c r="B2618" s="453"/>
      <c r="D2618" s="456" t="s">
        <v>443</v>
      </c>
      <c r="E2618" s="456"/>
      <c r="F2618" s="456"/>
      <c r="G2618" s="456"/>
      <c r="H2618" s="460"/>
      <c r="I2618" s="460"/>
      <c r="J2618" s="461"/>
      <c r="K2618" s="460"/>
      <c r="L2618" s="460"/>
      <c r="M2618" s="460"/>
      <c r="N2618" s="460"/>
      <c r="O2618" s="461"/>
      <c r="P2618" s="460"/>
      <c r="Q2618" s="460"/>
      <c r="R2618" s="460"/>
      <c r="S2618" s="465"/>
      <c r="T2618" s="460"/>
      <c r="U2618" s="460"/>
      <c r="V2618" s="460"/>
      <c r="W2618" s="460"/>
      <c r="X2618" s="338">
        <f>Input!$J$73</f>
        <v>65.842774465500923</v>
      </c>
      <c r="Y2618" s="343">
        <f>IF(X2618=0,0,MAX(Input!Y$73-(Input!J$73-X2618)-1,0))</f>
        <v>64.842774465500923</v>
      </c>
      <c r="Z2618" s="450">
        <f t="shared" ref="Z2618:AI2618" si="2411">(Y2618-Y$9)*(Y2618&gt;Z$9)</f>
        <v>64.342774465500923</v>
      </c>
      <c r="AA2618" s="450">
        <f t="shared" si="2411"/>
        <v>63.342774465500923</v>
      </c>
      <c r="AB2618" s="450">
        <f t="shared" si="2411"/>
        <v>62.342774465500923</v>
      </c>
      <c r="AC2618" s="450">
        <f t="shared" si="2411"/>
        <v>61.342774465500923</v>
      </c>
      <c r="AD2618" s="451">
        <f t="shared" si="2411"/>
        <v>60.342774465500923</v>
      </c>
      <c r="AE2618" s="474">
        <f t="shared" si="2411"/>
        <v>59.342774465500923</v>
      </c>
      <c r="AF2618" s="450">
        <f t="shared" si="2411"/>
        <v>58.342774465500923</v>
      </c>
      <c r="AG2618" s="450">
        <f t="shared" si="2411"/>
        <v>57.342774465500923</v>
      </c>
      <c r="AH2618" s="450">
        <f t="shared" si="2411"/>
        <v>56.342774465500923</v>
      </c>
      <c r="AI2618" s="451">
        <f t="shared" si="2411"/>
        <v>55.342774465500923</v>
      </c>
      <c r="AJ2618" s="474">
        <f t="shared" si="2392"/>
        <v>54.342774465500923</v>
      </c>
      <c r="AK2618" s="450">
        <f t="shared" si="2393"/>
        <v>53.342774465500923</v>
      </c>
      <c r="AL2618" s="450">
        <f t="shared" si="2394"/>
        <v>52.342774465500923</v>
      </c>
      <c r="AM2618" s="450">
        <f t="shared" si="2395"/>
        <v>51.342774465500923</v>
      </c>
      <c r="AN2618" s="451">
        <f t="shared" si="2396"/>
        <v>50.342774465500923</v>
      </c>
    </row>
    <row r="2619" spans="1:40" outlineLevel="2">
      <c r="A2619" s="882">
        <f>ROW()</f>
        <v>2619</v>
      </c>
      <c r="B2619" s="453"/>
      <c r="H2619" s="458"/>
      <c r="I2619" s="458"/>
      <c r="J2619" s="459"/>
      <c r="K2619" s="458"/>
      <c r="L2619" s="458"/>
      <c r="M2619" s="458"/>
      <c r="N2619" s="458"/>
      <c r="O2619" s="459"/>
      <c r="P2619" s="458"/>
      <c r="Q2619" s="458"/>
      <c r="R2619" s="458"/>
      <c r="S2619" s="463"/>
      <c r="T2619" s="458"/>
      <c r="U2619" s="439"/>
      <c r="V2619" s="439"/>
      <c r="W2619" s="439"/>
      <c r="X2619" s="440"/>
      <c r="Y2619" s="443"/>
      <c r="Z2619" s="439"/>
      <c r="AA2619" s="439"/>
      <c r="AB2619" s="439"/>
      <c r="AC2619" s="439"/>
      <c r="AD2619" s="440"/>
      <c r="AE2619" s="443"/>
      <c r="AF2619" s="439"/>
      <c r="AG2619" s="439"/>
      <c r="AH2619" s="439"/>
      <c r="AI2619" s="440"/>
      <c r="AJ2619" s="443"/>
      <c r="AK2619" s="439"/>
      <c r="AL2619" s="439"/>
      <c r="AM2619" s="439"/>
      <c r="AN2619" s="440"/>
    </row>
    <row r="2620" spans="1:40" outlineLevel="1">
      <c r="A2620" s="732" t="s">
        <v>20</v>
      </c>
      <c r="B2620" s="733"/>
      <c r="C2620" s="881"/>
      <c r="D2620" s="733"/>
      <c r="E2620" s="733"/>
      <c r="F2620" s="733"/>
      <c r="G2620" s="730"/>
      <c r="H2620" s="733"/>
      <c r="I2620" s="730"/>
      <c r="J2620" s="729"/>
      <c r="K2620" s="730"/>
      <c r="L2620" s="730"/>
      <c r="M2620" s="730"/>
      <c r="N2620" s="730"/>
      <c r="O2620" s="729"/>
      <c r="P2620" s="730"/>
      <c r="Q2620" s="730"/>
      <c r="R2620" s="730"/>
      <c r="S2620" s="731"/>
      <c r="T2620" s="730"/>
      <c r="U2620" s="730"/>
      <c r="V2620" s="730"/>
      <c r="W2620" s="730"/>
      <c r="X2620" s="731"/>
      <c r="Y2620" s="729"/>
      <c r="Z2620" s="730"/>
      <c r="AA2620" s="730"/>
      <c r="AB2620" s="730"/>
      <c r="AC2620" s="730"/>
      <c r="AD2620" s="731"/>
      <c r="AE2620" s="729"/>
      <c r="AF2620" s="730"/>
      <c r="AG2620" s="730"/>
      <c r="AH2620" s="730"/>
      <c r="AI2620" s="731"/>
      <c r="AJ2620" s="729"/>
      <c r="AK2620" s="730"/>
      <c r="AL2620" s="730"/>
      <c r="AM2620" s="730"/>
      <c r="AN2620" s="731"/>
    </row>
    <row r="2621" spans="1:40" outlineLevel="2">
      <c r="A2621" s="882">
        <f>ROW()</f>
        <v>2621</v>
      </c>
      <c r="B2621" s="453"/>
      <c r="D2621" s="452" t="s">
        <v>300</v>
      </c>
      <c r="H2621" s="458"/>
      <c r="I2621" s="458"/>
      <c r="J2621" s="459"/>
      <c r="K2621" s="458"/>
      <c r="L2621" s="458"/>
      <c r="M2621" s="458"/>
      <c r="N2621" s="458"/>
      <c r="O2621" s="459"/>
      <c r="P2621" s="458"/>
      <c r="Q2621" s="458"/>
      <c r="R2621" s="458"/>
      <c r="S2621" s="463"/>
      <c r="T2621" s="458"/>
      <c r="U2621" s="439"/>
      <c r="V2621" s="439"/>
      <c r="W2621" s="439"/>
      <c r="X2621" s="440">
        <f t="shared" ref="X2621:AD2621" si="2412">W2711</f>
        <v>26.578777638178462</v>
      </c>
      <c r="Y2621" s="443">
        <f t="shared" si="2412"/>
        <v>26.450580488450033</v>
      </c>
      <c r="Z2621" s="439">
        <f t="shared" si="2412"/>
        <v>26.28317175118136</v>
      </c>
      <c r="AA2621" s="439">
        <f t="shared" si="2412"/>
        <v>25.948354276644018</v>
      </c>
      <c r="AB2621" s="439">
        <f t="shared" si="2412"/>
        <v>25.613536802106676</v>
      </c>
      <c r="AC2621" s="439">
        <f t="shared" si="2412"/>
        <v>25.278719327569334</v>
      </c>
      <c r="AD2621" s="440">
        <f t="shared" si="2412"/>
        <v>24.943901853031992</v>
      </c>
      <c r="AE2621" s="443">
        <f t="shared" ref="AE2621:AI2632" si="2413">AD2711</f>
        <v>24.60908437849465</v>
      </c>
      <c r="AF2621" s="439">
        <f t="shared" si="2413"/>
        <v>24.276412696528798</v>
      </c>
      <c r="AG2621" s="439">
        <f t="shared" si="2413"/>
        <v>23.943741014562946</v>
      </c>
      <c r="AH2621" s="439">
        <f t="shared" si="2413"/>
        <v>23.611069332597094</v>
      </c>
      <c r="AI2621" s="440">
        <f t="shared" si="2413"/>
        <v>23.278397650631241</v>
      </c>
      <c r="AJ2621" s="443">
        <f t="shared" ref="AJ2621:AJ2632" si="2414">AI2711</f>
        <v>22.945725968665389</v>
      </c>
      <c r="AK2621" s="439">
        <f t="shared" ref="AK2621:AK2632" si="2415">AJ2711</f>
        <v>22.610751866933047</v>
      </c>
      <c r="AL2621" s="439">
        <f t="shared" ref="AL2621:AL2632" si="2416">AK2711</f>
        <v>22.275777765200704</v>
      </c>
      <c r="AM2621" s="439">
        <f t="shared" ref="AM2621:AM2632" si="2417">AL2711</f>
        <v>21.940803663468362</v>
      </c>
      <c r="AN2621" s="440">
        <f t="shared" ref="AN2621:AN2632" si="2418">AM2711</f>
        <v>21.605829561736019</v>
      </c>
    </row>
    <row r="2622" spans="1:40" outlineLevel="2">
      <c r="A2622" s="882">
        <f>ROW()</f>
        <v>2622</v>
      </c>
      <c r="B2622" s="453"/>
      <c r="D2622" s="452" t="s">
        <v>301</v>
      </c>
      <c r="H2622" s="458"/>
      <c r="I2622" s="458"/>
      <c r="J2622" s="459"/>
      <c r="K2622" s="458"/>
      <c r="L2622" s="458"/>
      <c r="M2622" s="458"/>
      <c r="N2622" s="458"/>
      <c r="O2622" s="459"/>
      <c r="P2622" s="458"/>
      <c r="Q2622" s="458"/>
      <c r="R2622" s="458"/>
      <c r="S2622" s="463"/>
      <c r="T2622" s="458"/>
      <c r="U2622" s="439"/>
      <c r="V2622" s="439"/>
      <c r="W2622" s="439"/>
      <c r="X2622" s="440">
        <f t="shared" ref="X2622" si="2419">W2712</f>
        <v>0</v>
      </c>
      <c r="Y2622" s="443">
        <f t="shared" ref="Y2622" si="2420">X2712</f>
        <v>0</v>
      </c>
      <c r="Z2622" s="439">
        <f t="shared" ref="Z2622" si="2421">Y2712</f>
        <v>0</v>
      </c>
      <c r="AA2622" s="439">
        <f t="shared" ref="AA2622" si="2422">Z2712</f>
        <v>0</v>
      </c>
      <c r="AB2622" s="439">
        <f t="shared" ref="AB2622" si="2423">AA2712</f>
        <v>0</v>
      </c>
      <c r="AC2622" s="439">
        <f t="shared" ref="AC2622" si="2424">AB2712</f>
        <v>0</v>
      </c>
      <c r="AD2622" s="440">
        <f t="shared" ref="AD2622" si="2425">AC2712</f>
        <v>0</v>
      </c>
      <c r="AE2622" s="443">
        <f t="shared" si="2413"/>
        <v>0</v>
      </c>
      <c r="AF2622" s="439">
        <f t="shared" si="2413"/>
        <v>0</v>
      </c>
      <c r="AG2622" s="439">
        <f t="shared" si="2413"/>
        <v>0</v>
      </c>
      <c r="AH2622" s="439">
        <f t="shared" si="2413"/>
        <v>0</v>
      </c>
      <c r="AI2622" s="440">
        <f t="shared" si="2413"/>
        <v>0</v>
      </c>
      <c r="AJ2622" s="443">
        <f t="shared" si="2414"/>
        <v>0</v>
      </c>
      <c r="AK2622" s="439">
        <f t="shared" si="2415"/>
        <v>0</v>
      </c>
      <c r="AL2622" s="439">
        <f t="shared" si="2416"/>
        <v>0</v>
      </c>
      <c r="AM2622" s="439">
        <f t="shared" si="2417"/>
        <v>0</v>
      </c>
      <c r="AN2622" s="440">
        <f t="shared" si="2418"/>
        <v>0</v>
      </c>
    </row>
    <row r="2623" spans="1:40" outlineLevel="2">
      <c r="A2623" s="882">
        <f>ROW()</f>
        <v>2623</v>
      </c>
      <c r="B2623" s="453"/>
      <c r="D2623" s="452" t="s">
        <v>29</v>
      </c>
      <c r="H2623" s="458"/>
      <c r="I2623" s="458"/>
      <c r="J2623" s="459"/>
      <c r="K2623" s="458"/>
      <c r="L2623" s="458"/>
      <c r="M2623" s="458"/>
      <c r="N2623" s="458"/>
      <c r="O2623" s="459"/>
      <c r="P2623" s="458"/>
      <c r="Q2623" s="458"/>
      <c r="R2623" s="458"/>
      <c r="S2623" s="463"/>
      <c r="T2623" s="458"/>
      <c r="U2623" s="439"/>
      <c r="V2623" s="439"/>
      <c r="W2623" s="439"/>
      <c r="X2623" s="440">
        <f t="shared" ref="X2623:AD2630" si="2426">W2713</f>
        <v>0</v>
      </c>
      <c r="Y2623" s="443">
        <f t="shared" si="2426"/>
        <v>0</v>
      </c>
      <c r="Z2623" s="439">
        <f t="shared" si="2426"/>
        <v>0</v>
      </c>
      <c r="AA2623" s="439">
        <f t="shared" si="2426"/>
        <v>0</v>
      </c>
      <c r="AB2623" s="439">
        <f t="shared" si="2426"/>
        <v>0</v>
      </c>
      <c r="AC2623" s="439">
        <f t="shared" si="2426"/>
        <v>0</v>
      </c>
      <c r="AD2623" s="440">
        <f t="shared" si="2426"/>
        <v>0</v>
      </c>
      <c r="AE2623" s="443">
        <f t="shared" si="2413"/>
        <v>0</v>
      </c>
      <c r="AF2623" s="439">
        <f t="shared" si="2413"/>
        <v>0</v>
      </c>
      <c r="AG2623" s="439">
        <f t="shared" si="2413"/>
        <v>0</v>
      </c>
      <c r="AH2623" s="439">
        <f t="shared" si="2413"/>
        <v>0</v>
      </c>
      <c r="AI2623" s="440">
        <f t="shared" si="2413"/>
        <v>0</v>
      </c>
      <c r="AJ2623" s="443">
        <f t="shared" si="2414"/>
        <v>0</v>
      </c>
      <c r="AK2623" s="439">
        <f t="shared" si="2415"/>
        <v>0</v>
      </c>
      <c r="AL2623" s="439">
        <f t="shared" si="2416"/>
        <v>0</v>
      </c>
      <c r="AM2623" s="439">
        <f t="shared" si="2417"/>
        <v>0</v>
      </c>
      <c r="AN2623" s="440">
        <f t="shared" si="2418"/>
        <v>0</v>
      </c>
    </row>
    <row r="2624" spans="1:40" outlineLevel="2">
      <c r="A2624" s="882">
        <f>ROW()</f>
        <v>2624</v>
      </c>
      <c r="B2624" s="453"/>
      <c r="D2624" s="452" t="s">
        <v>30</v>
      </c>
      <c r="H2624" s="458"/>
      <c r="I2624" s="458"/>
      <c r="J2624" s="459"/>
      <c r="K2624" s="458"/>
      <c r="L2624" s="458"/>
      <c r="M2624" s="458"/>
      <c r="N2624" s="458"/>
      <c r="O2624" s="459"/>
      <c r="P2624" s="458"/>
      <c r="Q2624" s="458"/>
      <c r="R2624" s="458"/>
      <c r="S2624" s="463"/>
      <c r="T2624" s="458"/>
      <c r="U2624" s="439"/>
      <c r="V2624" s="439"/>
      <c r="W2624" s="439"/>
      <c r="X2624" s="440">
        <f t="shared" si="2426"/>
        <v>29.195571054153049</v>
      </c>
      <c r="Y2624" s="443">
        <f t="shared" si="2426"/>
        <v>28.905633908137897</v>
      </c>
      <c r="Z2624" s="439">
        <f t="shared" si="2426"/>
        <v>28.660670908916391</v>
      </c>
      <c r="AA2624" s="439">
        <f t="shared" si="2426"/>
        <v>28.170744910473374</v>
      </c>
      <c r="AB2624" s="439">
        <f t="shared" si="2426"/>
        <v>27.680818912030357</v>
      </c>
      <c r="AC2624" s="439">
        <f t="shared" si="2426"/>
        <v>27.190892913587341</v>
      </c>
      <c r="AD2624" s="440">
        <f t="shared" si="2426"/>
        <v>26.700966915144324</v>
      </c>
      <c r="AE2624" s="443">
        <f t="shared" si="2413"/>
        <v>26.211040916701307</v>
      </c>
      <c r="AF2624" s="439">
        <f t="shared" si="2413"/>
        <v>25.724254776981294</v>
      </c>
      <c r="AG2624" s="439">
        <f t="shared" si="2413"/>
        <v>25.23746863726128</v>
      </c>
      <c r="AH2624" s="439">
        <f t="shared" si="2413"/>
        <v>24.750682497541266</v>
      </c>
      <c r="AI2624" s="440">
        <f t="shared" si="2413"/>
        <v>24.263896357821253</v>
      </c>
      <c r="AJ2624" s="443">
        <f t="shared" si="2414"/>
        <v>23.777110218101239</v>
      </c>
      <c r="AK2624" s="439">
        <f t="shared" si="2415"/>
        <v>23.286860522882655</v>
      </c>
      <c r="AL2624" s="439">
        <f t="shared" si="2416"/>
        <v>22.796610827664072</v>
      </c>
      <c r="AM2624" s="439">
        <f t="shared" si="2417"/>
        <v>22.306361132445488</v>
      </c>
      <c r="AN2624" s="440">
        <f t="shared" si="2418"/>
        <v>21.816111437226905</v>
      </c>
    </row>
    <row r="2625" spans="1:40" outlineLevel="2">
      <c r="A2625" s="882">
        <f>ROW()</f>
        <v>2625</v>
      </c>
      <c r="B2625" s="453"/>
      <c r="D2625" s="452" t="s">
        <v>31</v>
      </c>
      <c r="H2625" s="458"/>
      <c r="I2625" s="458"/>
      <c r="J2625" s="459"/>
      <c r="K2625" s="458"/>
      <c r="L2625" s="458"/>
      <c r="M2625" s="458"/>
      <c r="N2625" s="458"/>
      <c r="O2625" s="459"/>
      <c r="P2625" s="458"/>
      <c r="Q2625" s="458"/>
      <c r="R2625" s="458"/>
      <c r="S2625" s="463"/>
      <c r="T2625" s="458"/>
      <c r="U2625" s="439"/>
      <c r="V2625" s="439"/>
      <c r="W2625" s="439"/>
      <c r="X2625" s="440">
        <f t="shared" si="2426"/>
        <v>0</v>
      </c>
      <c r="Y2625" s="443">
        <f t="shared" si="2426"/>
        <v>0</v>
      </c>
      <c r="Z2625" s="439">
        <f t="shared" si="2426"/>
        <v>0</v>
      </c>
      <c r="AA2625" s="439">
        <f t="shared" si="2426"/>
        <v>0</v>
      </c>
      <c r="AB2625" s="439">
        <f t="shared" si="2426"/>
        <v>0</v>
      </c>
      <c r="AC2625" s="439">
        <f t="shared" si="2426"/>
        <v>0</v>
      </c>
      <c r="AD2625" s="440">
        <f t="shared" si="2426"/>
        <v>0</v>
      </c>
      <c r="AE2625" s="443">
        <f t="shared" si="2413"/>
        <v>0</v>
      </c>
      <c r="AF2625" s="439">
        <f t="shared" si="2413"/>
        <v>0</v>
      </c>
      <c r="AG2625" s="439">
        <f t="shared" si="2413"/>
        <v>0</v>
      </c>
      <c r="AH2625" s="439">
        <f t="shared" si="2413"/>
        <v>0</v>
      </c>
      <c r="AI2625" s="440">
        <f t="shared" si="2413"/>
        <v>0</v>
      </c>
      <c r="AJ2625" s="443">
        <f t="shared" si="2414"/>
        <v>0</v>
      </c>
      <c r="AK2625" s="439">
        <f t="shared" si="2415"/>
        <v>0</v>
      </c>
      <c r="AL2625" s="439">
        <f t="shared" si="2416"/>
        <v>0</v>
      </c>
      <c r="AM2625" s="439">
        <f t="shared" si="2417"/>
        <v>0</v>
      </c>
      <c r="AN2625" s="440">
        <f t="shared" si="2418"/>
        <v>0</v>
      </c>
    </row>
    <row r="2626" spans="1:40" outlineLevel="2">
      <c r="A2626" s="882">
        <f>ROW()</f>
        <v>2626</v>
      </c>
      <c r="B2626" s="453"/>
      <c r="D2626" s="452" t="s">
        <v>32</v>
      </c>
      <c r="H2626" s="458"/>
      <c r="I2626" s="458"/>
      <c r="J2626" s="459"/>
      <c r="K2626" s="458"/>
      <c r="L2626" s="458"/>
      <c r="M2626" s="458"/>
      <c r="N2626" s="458"/>
      <c r="O2626" s="459"/>
      <c r="P2626" s="458"/>
      <c r="Q2626" s="458"/>
      <c r="R2626" s="458"/>
      <c r="S2626" s="463"/>
      <c r="T2626" s="458"/>
      <c r="U2626" s="439"/>
      <c r="V2626" s="439"/>
      <c r="W2626" s="439"/>
      <c r="X2626" s="440">
        <f t="shared" si="2426"/>
        <v>1.5917392624638349</v>
      </c>
      <c r="Y2626" s="443">
        <f t="shared" si="2426"/>
        <v>1.582113292800156</v>
      </c>
      <c r="Z2626" s="439">
        <f t="shared" si="2426"/>
        <v>1.5618297890463078</v>
      </c>
      <c r="AA2626" s="439">
        <f t="shared" si="2426"/>
        <v>1.5212627815386115</v>
      </c>
      <c r="AB2626" s="439">
        <f t="shared" si="2426"/>
        <v>1.4806957740309152</v>
      </c>
      <c r="AC2626" s="439">
        <f t="shared" si="2426"/>
        <v>1.440128766523219</v>
      </c>
      <c r="AD2626" s="440">
        <f t="shared" si="2426"/>
        <v>1.3995617590155227</v>
      </c>
      <c r="AE2626" s="443">
        <f t="shared" si="2413"/>
        <v>1.3589947515078264</v>
      </c>
      <c r="AF2626" s="439">
        <f t="shared" si="2413"/>
        <v>1.3186877315753842</v>
      </c>
      <c r="AG2626" s="439">
        <f t="shared" si="2413"/>
        <v>1.278380711642942</v>
      </c>
      <c r="AH2626" s="439">
        <f t="shared" si="2413"/>
        <v>1.2380736917104997</v>
      </c>
      <c r="AI2626" s="440">
        <f t="shared" si="2413"/>
        <v>1.1977666717780575</v>
      </c>
      <c r="AJ2626" s="443">
        <f t="shared" si="2414"/>
        <v>1.1574596518456153</v>
      </c>
      <c r="AK2626" s="439">
        <f t="shared" si="2415"/>
        <v>1.1168470324826112</v>
      </c>
      <c r="AL2626" s="439">
        <f t="shared" si="2416"/>
        <v>1.0762344131196071</v>
      </c>
      <c r="AM2626" s="439">
        <f t="shared" si="2417"/>
        <v>1.035621793756603</v>
      </c>
      <c r="AN2626" s="440">
        <f t="shared" si="2418"/>
        <v>0.99500917439359893</v>
      </c>
    </row>
    <row r="2627" spans="1:40" outlineLevel="2">
      <c r="A2627" s="882">
        <f>ROW()</f>
        <v>2627</v>
      </c>
      <c r="B2627" s="453"/>
      <c r="D2627" s="452" t="s">
        <v>33</v>
      </c>
      <c r="H2627" s="458"/>
      <c r="I2627" s="458"/>
      <c r="J2627" s="459"/>
      <c r="K2627" s="458"/>
      <c r="L2627" s="458"/>
      <c r="M2627" s="458"/>
      <c r="N2627" s="458"/>
      <c r="O2627" s="459"/>
      <c r="P2627" s="458"/>
      <c r="Q2627" s="458"/>
      <c r="R2627" s="458"/>
      <c r="S2627" s="463"/>
      <c r="T2627" s="458"/>
      <c r="U2627" s="439"/>
      <c r="V2627" s="439"/>
      <c r="W2627" s="439"/>
      <c r="X2627" s="440">
        <f t="shared" si="2426"/>
        <v>5.1663054402791694E-3</v>
      </c>
      <c r="Y2627" s="443">
        <f t="shared" si="2426"/>
        <v>5.1663054402791694E-3</v>
      </c>
      <c r="Z2627" s="439">
        <f t="shared" si="2426"/>
        <v>5.1000707551473855E-3</v>
      </c>
      <c r="AA2627" s="439">
        <f t="shared" si="2426"/>
        <v>4.967601384883817E-3</v>
      </c>
      <c r="AB2627" s="439">
        <f t="shared" si="2426"/>
        <v>4.8351320146202484E-3</v>
      </c>
      <c r="AC2627" s="439">
        <f t="shared" si="2426"/>
        <v>4.7026626443566798E-3</v>
      </c>
      <c r="AD2627" s="440">
        <f t="shared" si="2426"/>
        <v>4.5701932740931112E-3</v>
      </c>
      <c r="AE2627" s="443">
        <f t="shared" si="2413"/>
        <v>4.4377239038295426E-3</v>
      </c>
      <c r="AF2627" s="439">
        <f t="shared" si="2413"/>
        <v>4.3061035089399582E-3</v>
      </c>
      <c r="AG2627" s="439">
        <f t="shared" si="2413"/>
        <v>4.1744831140503738E-3</v>
      </c>
      <c r="AH2627" s="439">
        <f t="shared" si="2413"/>
        <v>4.0428627191607894E-3</v>
      </c>
      <c r="AI2627" s="440">
        <f t="shared" si="2413"/>
        <v>3.911242324271205E-3</v>
      </c>
      <c r="AJ2627" s="443">
        <f t="shared" si="2414"/>
        <v>3.7796219293816202E-3</v>
      </c>
      <c r="AK2627" s="439">
        <f t="shared" si="2415"/>
        <v>3.6470036160699843E-3</v>
      </c>
      <c r="AL2627" s="439">
        <f t="shared" si="2416"/>
        <v>3.5143853027583484E-3</v>
      </c>
      <c r="AM2627" s="439">
        <f t="shared" si="2417"/>
        <v>3.3817669894467125E-3</v>
      </c>
      <c r="AN2627" s="440">
        <f t="shared" si="2418"/>
        <v>3.2491486761350766E-3</v>
      </c>
    </row>
    <row r="2628" spans="1:40" outlineLevel="2">
      <c r="A2628" s="882">
        <f>ROW()</f>
        <v>2628</v>
      </c>
      <c r="B2628" s="453"/>
      <c r="D2628" s="452" t="s">
        <v>27</v>
      </c>
      <c r="H2628" s="458"/>
      <c r="I2628" s="458"/>
      <c r="J2628" s="459"/>
      <c r="K2628" s="458"/>
      <c r="L2628" s="458"/>
      <c r="M2628" s="458"/>
      <c r="N2628" s="458"/>
      <c r="O2628" s="459"/>
      <c r="P2628" s="458"/>
      <c r="Q2628" s="458"/>
      <c r="R2628" s="458"/>
      <c r="S2628" s="463"/>
      <c r="T2628" s="458"/>
      <c r="U2628" s="439"/>
      <c r="V2628" s="439"/>
      <c r="W2628" s="439"/>
      <c r="X2628" s="440">
        <f t="shared" si="2426"/>
        <v>5.701930757722149</v>
      </c>
      <c r="Y2628" s="443">
        <f t="shared" si="2426"/>
        <v>5.701930757722149</v>
      </c>
      <c r="Z2628" s="439">
        <f t="shared" si="2426"/>
        <v>5.6288290813410962</v>
      </c>
      <c r="AA2628" s="439">
        <f t="shared" si="2426"/>
        <v>5.4826257285789897</v>
      </c>
      <c r="AB2628" s="439">
        <f t="shared" si="2426"/>
        <v>5.3364223758168832</v>
      </c>
      <c r="AC2628" s="439">
        <f t="shared" si="2426"/>
        <v>5.1902190230547767</v>
      </c>
      <c r="AD2628" s="440">
        <f t="shared" si="2426"/>
        <v>5.0440156702926702</v>
      </c>
      <c r="AE2628" s="443">
        <f t="shared" si="2413"/>
        <v>4.8978123175305637</v>
      </c>
      <c r="AF2628" s="439">
        <f t="shared" si="2413"/>
        <v>4.7525459590777226</v>
      </c>
      <c r="AG2628" s="439">
        <f t="shared" si="2413"/>
        <v>4.6072796006248815</v>
      </c>
      <c r="AH2628" s="439">
        <f t="shared" si="2413"/>
        <v>4.4620132421720404</v>
      </c>
      <c r="AI2628" s="440">
        <f t="shared" si="2413"/>
        <v>4.3167468837191993</v>
      </c>
      <c r="AJ2628" s="443">
        <f t="shared" si="2414"/>
        <v>4.1714805252663583</v>
      </c>
      <c r="AK2628" s="439">
        <f t="shared" si="2415"/>
        <v>4.0251127875377142</v>
      </c>
      <c r="AL2628" s="439">
        <f t="shared" si="2416"/>
        <v>3.8787450498090701</v>
      </c>
      <c r="AM2628" s="439">
        <f t="shared" si="2417"/>
        <v>3.732377312080426</v>
      </c>
      <c r="AN2628" s="440">
        <f t="shared" si="2418"/>
        <v>3.5860095743517819</v>
      </c>
    </row>
    <row r="2629" spans="1:40" outlineLevel="2">
      <c r="A2629" s="882">
        <f>ROW()</f>
        <v>2629</v>
      </c>
      <c r="B2629" s="453"/>
      <c r="D2629" s="452" t="s">
        <v>34</v>
      </c>
      <c r="H2629" s="458"/>
      <c r="I2629" s="458"/>
      <c r="J2629" s="459"/>
      <c r="K2629" s="458"/>
      <c r="L2629" s="458"/>
      <c r="M2629" s="458"/>
      <c r="N2629" s="458"/>
      <c r="O2629" s="459"/>
      <c r="P2629" s="458"/>
      <c r="Q2629" s="458"/>
      <c r="R2629" s="458"/>
      <c r="S2629" s="463"/>
      <c r="T2629" s="458"/>
      <c r="U2629" s="439"/>
      <c r="V2629" s="439"/>
      <c r="W2629" s="439"/>
      <c r="X2629" s="440">
        <f t="shared" si="2426"/>
        <v>26.868742451820911</v>
      </c>
      <c r="Y2629" s="443">
        <f t="shared" si="2426"/>
        <v>25.465167731230643</v>
      </c>
      <c r="Z2629" s="439">
        <f t="shared" si="2426"/>
        <v>24.934643403496672</v>
      </c>
      <c r="AA2629" s="439">
        <f t="shared" si="2426"/>
        <v>23.873594748028729</v>
      </c>
      <c r="AB2629" s="439">
        <f t="shared" si="2426"/>
        <v>22.812546092560787</v>
      </c>
      <c r="AC2629" s="439">
        <f t="shared" si="2426"/>
        <v>21.751497437092844</v>
      </c>
      <c r="AD2629" s="440">
        <f t="shared" si="2426"/>
        <v>20.690448781624902</v>
      </c>
      <c r="AE2629" s="443">
        <f t="shared" si="2413"/>
        <v>19.629400126156959</v>
      </c>
      <c r="AF2629" s="439">
        <f t="shared" si="2413"/>
        <v>18.575151564758297</v>
      </c>
      <c r="AG2629" s="439">
        <f t="shared" si="2413"/>
        <v>17.520903003359635</v>
      </c>
      <c r="AH2629" s="439">
        <f t="shared" si="2413"/>
        <v>16.466654441960973</v>
      </c>
      <c r="AI2629" s="440">
        <f t="shared" si="2413"/>
        <v>15.412405880562311</v>
      </c>
      <c r="AJ2629" s="443">
        <f t="shared" si="2414"/>
        <v>14.358157319163649</v>
      </c>
      <c r="AK2629" s="439">
        <f t="shared" si="2415"/>
        <v>13.294590110336712</v>
      </c>
      <c r="AL2629" s="439">
        <f t="shared" si="2416"/>
        <v>12.231022901509775</v>
      </c>
      <c r="AM2629" s="439">
        <f t="shared" si="2417"/>
        <v>11.167455692682838</v>
      </c>
      <c r="AN2629" s="440">
        <f t="shared" si="2418"/>
        <v>10.103888483855901</v>
      </c>
    </row>
    <row r="2630" spans="1:40" outlineLevel="2">
      <c r="A2630" s="882">
        <f>ROW()</f>
        <v>2630</v>
      </c>
      <c r="B2630" s="453"/>
      <c r="D2630" s="452" t="s">
        <v>35</v>
      </c>
      <c r="H2630" s="458"/>
      <c r="I2630" s="458"/>
      <c r="J2630" s="459"/>
      <c r="K2630" s="458"/>
      <c r="L2630" s="458"/>
      <c r="M2630" s="458"/>
      <c r="N2630" s="458"/>
      <c r="O2630" s="459"/>
      <c r="P2630" s="458"/>
      <c r="Q2630" s="458"/>
      <c r="R2630" s="458"/>
      <c r="S2630" s="463"/>
      <c r="T2630" s="458"/>
      <c r="U2630" s="439"/>
      <c r="V2630" s="439"/>
      <c r="W2630" s="439"/>
      <c r="X2630" s="440">
        <f t="shared" si="2426"/>
        <v>5.2721832831808815</v>
      </c>
      <c r="Y2630" s="443">
        <f t="shared" si="2426"/>
        <v>5.2721832831808815</v>
      </c>
      <c r="Z2630" s="439">
        <f t="shared" si="2426"/>
        <v>4.9792842118930549</v>
      </c>
      <c r="AA2630" s="439">
        <f t="shared" si="2426"/>
        <v>4.3934860693174018</v>
      </c>
      <c r="AB2630" s="439">
        <f t="shared" si="2426"/>
        <v>3.8076879267417483</v>
      </c>
      <c r="AC2630" s="439">
        <f t="shared" si="2426"/>
        <v>3.2218897841660947</v>
      </c>
      <c r="AD2630" s="440">
        <f t="shared" si="2426"/>
        <v>2.6360916415904412</v>
      </c>
      <c r="AE2630" s="443">
        <f t="shared" si="2413"/>
        <v>2.0502934990147876</v>
      </c>
      <c r="AF2630" s="439">
        <f t="shared" si="2413"/>
        <v>1.4682496446657836</v>
      </c>
      <c r="AG2630" s="439">
        <f t="shared" si="2413"/>
        <v>0.88620579031677937</v>
      </c>
      <c r="AH2630" s="439">
        <f t="shared" si="2413"/>
        <v>0.30416193596777519</v>
      </c>
      <c r="AI2630" s="440">
        <f t="shared" si="2413"/>
        <v>1.3140008793273705E-2</v>
      </c>
      <c r="AJ2630" s="443">
        <f t="shared" si="2414"/>
        <v>1.3140008793273705E-2</v>
      </c>
      <c r="AK2630" s="439">
        <f t="shared" si="2415"/>
        <v>0</v>
      </c>
      <c r="AL2630" s="439">
        <f t="shared" si="2416"/>
        <v>0</v>
      </c>
      <c r="AM2630" s="439">
        <f t="shared" si="2417"/>
        <v>0</v>
      </c>
      <c r="AN2630" s="440">
        <f t="shared" si="2418"/>
        <v>0</v>
      </c>
    </row>
    <row r="2631" spans="1:40" outlineLevel="2">
      <c r="A2631" s="882">
        <f>ROW()</f>
        <v>2631</v>
      </c>
      <c r="B2631" s="453"/>
      <c r="D2631" s="452" t="s">
        <v>302</v>
      </c>
      <c r="H2631" s="458"/>
      <c r="I2631" s="458"/>
      <c r="J2631" s="459"/>
      <c r="K2631" s="458"/>
      <c r="L2631" s="458"/>
      <c r="M2631" s="458"/>
      <c r="N2631" s="458"/>
      <c r="O2631" s="459"/>
      <c r="P2631" s="458"/>
      <c r="Q2631" s="458"/>
      <c r="R2631" s="458"/>
      <c r="S2631" s="463"/>
      <c r="T2631" s="458"/>
      <c r="U2631" s="439"/>
      <c r="V2631" s="439"/>
      <c r="W2631" s="439"/>
      <c r="X2631" s="440">
        <f t="shared" ref="X2631" si="2427">W2721</f>
        <v>0</v>
      </c>
      <c r="Y2631" s="443">
        <f t="shared" ref="Y2631" si="2428">X2721</f>
        <v>0</v>
      </c>
      <c r="Z2631" s="439">
        <f t="shared" ref="Z2631" si="2429">Y2721</f>
        <v>0</v>
      </c>
      <c r="AA2631" s="439">
        <f t="shared" ref="AA2631" si="2430">Z2721</f>
        <v>0</v>
      </c>
      <c r="AB2631" s="439">
        <f t="shared" ref="AB2631" si="2431">AA2721</f>
        <v>0</v>
      </c>
      <c r="AC2631" s="439">
        <f t="shared" ref="AC2631" si="2432">AB2721</f>
        <v>0</v>
      </c>
      <c r="AD2631" s="440">
        <f t="shared" ref="AD2631" si="2433">AC2721</f>
        <v>0</v>
      </c>
      <c r="AE2631" s="443">
        <f t="shared" si="2413"/>
        <v>0</v>
      </c>
      <c r="AF2631" s="439">
        <f t="shared" si="2413"/>
        <v>0</v>
      </c>
      <c r="AG2631" s="439">
        <f t="shared" si="2413"/>
        <v>0</v>
      </c>
      <c r="AH2631" s="439">
        <f t="shared" si="2413"/>
        <v>0</v>
      </c>
      <c r="AI2631" s="440">
        <f t="shared" si="2413"/>
        <v>0</v>
      </c>
      <c r="AJ2631" s="443">
        <f t="shared" si="2414"/>
        <v>0</v>
      </c>
      <c r="AK2631" s="439">
        <f t="shared" si="2415"/>
        <v>0</v>
      </c>
      <c r="AL2631" s="439">
        <f t="shared" si="2416"/>
        <v>0</v>
      </c>
      <c r="AM2631" s="439">
        <f t="shared" si="2417"/>
        <v>0</v>
      </c>
      <c r="AN2631" s="440">
        <f t="shared" si="2418"/>
        <v>0</v>
      </c>
    </row>
    <row r="2632" spans="1:40" outlineLevel="2">
      <c r="A2632" s="882">
        <f>ROW()</f>
        <v>2632</v>
      </c>
      <c r="B2632" s="453"/>
      <c r="D2632" s="452" t="s">
        <v>36</v>
      </c>
      <c r="H2632" s="458"/>
      <c r="I2632" s="458"/>
      <c r="J2632" s="459"/>
      <c r="K2632" s="458"/>
      <c r="L2632" s="458"/>
      <c r="M2632" s="458"/>
      <c r="N2632" s="458"/>
      <c r="O2632" s="459"/>
      <c r="P2632" s="458"/>
      <c r="Q2632" s="458"/>
      <c r="R2632" s="458"/>
      <c r="S2632" s="463"/>
      <c r="T2632" s="458"/>
      <c r="U2632" s="439"/>
      <c r="V2632" s="439"/>
      <c r="W2632" s="439"/>
      <c r="X2632" s="440">
        <f t="shared" ref="X2632:AD2632" si="2434">W2722</f>
        <v>6.6902639969028197</v>
      </c>
      <c r="Y2632" s="443">
        <f t="shared" si="2434"/>
        <v>5.2467056018996621</v>
      </c>
      <c r="Z2632" s="439">
        <f t="shared" si="2434"/>
        <v>4.5908674016622042</v>
      </c>
      <c r="AA2632" s="439">
        <f t="shared" si="2434"/>
        <v>3.2791910011872885</v>
      </c>
      <c r="AB2632" s="439">
        <f t="shared" si="2434"/>
        <v>1.9675146007123727</v>
      </c>
      <c r="AC2632" s="439">
        <f t="shared" si="2434"/>
        <v>0.6558382002374572</v>
      </c>
      <c r="AD2632" s="440">
        <f t="shared" si="2434"/>
        <v>-6.6613381477509392E-16</v>
      </c>
      <c r="AE2632" s="443">
        <f t="shared" si="2413"/>
        <v>-6.6613381477509392E-16</v>
      </c>
      <c r="AF2632" s="439">
        <f t="shared" si="2413"/>
        <v>-6.6613381477509392E-16</v>
      </c>
      <c r="AG2632" s="439">
        <f t="shared" si="2413"/>
        <v>-6.6613381477509392E-16</v>
      </c>
      <c r="AH2632" s="439">
        <f t="shared" si="2413"/>
        <v>-6.6613381477509392E-16</v>
      </c>
      <c r="AI2632" s="440">
        <f t="shared" si="2413"/>
        <v>-6.6613381477509392E-16</v>
      </c>
      <c r="AJ2632" s="443">
        <f t="shared" si="2414"/>
        <v>-6.6613381477509392E-16</v>
      </c>
      <c r="AK2632" s="439">
        <f t="shared" si="2415"/>
        <v>0</v>
      </c>
      <c r="AL2632" s="439">
        <f t="shared" si="2416"/>
        <v>0</v>
      </c>
      <c r="AM2632" s="439">
        <f t="shared" si="2417"/>
        <v>0</v>
      </c>
      <c r="AN2632" s="440">
        <f t="shared" si="2418"/>
        <v>0</v>
      </c>
    </row>
    <row r="2633" spans="1:40" outlineLevel="2">
      <c r="A2633" s="882">
        <f>ROW()</f>
        <v>2633</v>
      </c>
      <c r="B2633" s="453"/>
      <c r="D2633" s="452" t="s">
        <v>583</v>
      </c>
      <c r="H2633" s="458"/>
      <c r="I2633" s="458"/>
      <c r="J2633" s="459"/>
      <c r="K2633" s="458"/>
      <c r="L2633" s="458"/>
      <c r="M2633" s="458"/>
      <c r="N2633" s="458"/>
      <c r="O2633" s="459"/>
      <c r="P2633" s="458"/>
      <c r="Q2633" s="458"/>
      <c r="R2633" s="458"/>
      <c r="S2633" s="463"/>
      <c r="T2633" s="458"/>
      <c r="U2633" s="439"/>
      <c r="V2633" s="439"/>
      <c r="W2633" s="439"/>
      <c r="X2633" s="440">
        <f t="shared" ref="X2633:AI2633" si="2435">W2723</f>
        <v>0</v>
      </c>
      <c r="Y2633" s="443">
        <f t="shared" si="2435"/>
        <v>0</v>
      </c>
      <c r="Z2633" s="439">
        <f t="shared" si="2435"/>
        <v>0</v>
      </c>
      <c r="AA2633" s="439">
        <f t="shared" si="2435"/>
        <v>0</v>
      </c>
      <c r="AB2633" s="439">
        <f t="shared" si="2435"/>
        <v>0</v>
      </c>
      <c r="AC2633" s="439">
        <f t="shared" si="2435"/>
        <v>0</v>
      </c>
      <c r="AD2633" s="440">
        <f t="shared" si="2435"/>
        <v>0</v>
      </c>
      <c r="AE2633" s="443">
        <f t="shared" si="2435"/>
        <v>0</v>
      </c>
      <c r="AF2633" s="439">
        <f t="shared" si="2435"/>
        <v>0</v>
      </c>
      <c r="AG2633" s="439">
        <f t="shared" si="2435"/>
        <v>0</v>
      </c>
      <c r="AH2633" s="439">
        <f t="shared" si="2435"/>
        <v>0</v>
      </c>
      <c r="AI2633" s="440">
        <f t="shared" si="2435"/>
        <v>0</v>
      </c>
      <c r="AJ2633" s="443">
        <f t="shared" ref="AJ2633:AN2636" si="2436">AI2723</f>
        <v>0</v>
      </c>
      <c r="AK2633" s="439">
        <f t="shared" si="2436"/>
        <v>0</v>
      </c>
      <c r="AL2633" s="439">
        <f t="shared" si="2436"/>
        <v>0</v>
      </c>
      <c r="AM2633" s="439">
        <f t="shared" si="2436"/>
        <v>0</v>
      </c>
      <c r="AN2633" s="440">
        <f t="shared" si="2436"/>
        <v>0</v>
      </c>
    </row>
    <row r="2634" spans="1:40" outlineLevel="2">
      <c r="A2634" s="882">
        <f>ROW()</f>
        <v>2634</v>
      </c>
      <c r="B2634" s="453"/>
      <c r="D2634" s="452" t="s">
        <v>81</v>
      </c>
      <c r="H2634" s="458"/>
      <c r="I2634" s="458"/>
      <c r="J2634" s="459"/>
      <c r="K2634" s="458"/>
      <c r="L2634" s="458"/>
      <c r="M2634" s="458"/>
      <c r="N2634" s="458"/>
      <c r="O2634" s="459"/>
      <c r="P2634" s="458"/>
      <c r="Q2634" s="458"/>
      <c r="R2634" s="458"/>
      <c r="S2634" s="463"/>
      <c r="T2634" s="458"/>
      <c r="U2634" s="439"/>
      <c r="V2634" s="439"/>
      <c r="W2634" s="439"/>
      <c r="X2634" s="440">
        <f t="shared" ref="X2634:X2635" si="2437">W2724</f>
        <v>0</v>
      </c>
      <c r="Y2634" s="443">
        <f t="shared" ref="Y2634:AD2635" si="2438">X2724</f>
        <v>0</v>
      </c>
      <c r="Z2634" s="439">
        <f t="shared" si="2438"/>
        <v>0</v>
      </c>
      <c r="AA2634" s="439">
        <f t="shared" si="2438"/>
        <v>0</v>
      </c>
      <c r="AB2634" s="439">
        <f t="shared" si="2438"/>
        <v>0</v>
      </c>
      <c r="AC2634" s="439">
        <f t="shared" si="2438"/>
        <v>0</v>
      </c>
      <c r="AD2634" s="440">
        <f t="shared" si="2438"/>
        <v>0</v>
      </c>
      <c r="AE2634" s="443">
        <f t="shared" ref="AE2634:AE2636" si="2439">AD2724</f>
        <v>0</v>
      </c>
      <c r="AF2634" s="439">
        <f t="shared" ref="AF2634:AF2636" si="2440">AE2724</f>
        <v>0</v>
      </c>
      <c r="AG2634" s="439">
        <f t="shared" ref="AG2634:AG2636" si="2441">AF2724</f>
        <v>0</v>
      </c>
      <c r="AH2634" s="439">
        <f t="shared" ref="AH2634:AH2636" si="2442">AG2724</f>
        <v>0</v>
      </c>
      <c r="AI2634" s="440">
        <f t="shared" ref="AI2634:AI2636" si="2443">AH2724</f>
        <v>0</v>
      </c>
      <c r="AJ2634" s="443">
        <f t="shared" si="2436"/>
        <v>0</v>
      </c>
      <c r="AK2634" s="439">
        <f t="shared" si="2436"/>
        <v>0</v>
      </c>
      <c r="AL2634" s="439">
        <f t="shared" si="2436"/>
        <v>0</v>
      </c>
      <c r="AM2634" s="439">
        <f t="shared" si="2436"/>
        <v>0</v>
      </c>
      <c r="AN2634" s="440">
        <f t="shared" si="2436"/>
        <v>0</v>
      </c>
    </row>
    <row r="2635" spans="1:40" outlineLevel="2">
      <c r="A2635" s="882">
        <f>ROW()</f>
        <v>2635</v>
      </c>
      <c r="B2635" s="453"/>
      <c r="D2635" s="452" t="s">
        <v>28</v>
      </c>
      <c r="H2635" s="458"/>
      <c r="I2635" s="458"/>
      <c r="J2635" s="459"/>
      <c r="K2635" s="458"/>
      <c r="L2635" s="458"/>
      <c r="M2635" s="458"/>
      <c r="N2635" s="458"/>
      <c r="O2635" s="459"/>
      <c r="P2635" s="458"/>
      <c r="Q2635" s="458"/>
      <c r="R2635" s="458"/>
      <c r="S2635" s="463"/>
      <c r="T2635" s="458"/>
      <c r="U2635" s="439"/>
      <c r="V2635" s="439"/>
      <c r="W2635" s="439"/>
      <c r="X2635" s="440">
        <f t="shared" si="2437"/>
        <v>0</v>
      </c>
      <c r="Y2635" s="443">
        <f t="shared" si="2438"/>
        <v>0</v>
      </c>
      <c r="Z2635" s="439">
        <f t="shared" si="2438"/>
        <v>0</v>
      </c>
      <c r="AA2635" s="439">
        <f t="shared" si="2438"/>
        <v>0</v>
      </c>
      <c r="AB2635" s="439">
        <f t="shared" si="2438"/>
        <v>0</v>
      </c>
      <c r="AC2635" s="439">
        <f t="shared" si="2438"/>
        <v>0</v>
      </c>
      <c r="AD2635" s="440">
        <f t="shared" si="2438"/>
        <v>0</v>
      </c>
      <c r="AE2635" s="443">
        <f t="shared" si="2439"/>
        <v>0</v>
      </c>
      <c r="AF2635" s="439">
        <f t="shared" si="2440"/>
        <v>0</v>
      </c>
      <c r="AG2635" s="439">
        <f t="shared" si="2441"/>
        <v>0</v>
      </c>
      <c r="AH2635" s="439">
        <f t="shared" si="2442"/>
        <v>0</v>
      </c>
      <c r="AI2635" s="440">
        <f t="shared" si="2443"/>
        <v>0</v>
      </c>
      <c r="AJ2635" s="443">
        <f t="shared" si="2436"/>
        <v>0</v>
      </c>
      <c r="AK2635" s="439">
        <f t="shared" si="2436"/>
        <v>0</v>
      </c>
      <c r="AL2635" s="439">
        <f t="shared" si="2436"/>
        <v>0</v>
      </c>
      <c r="AM2635" s="439">
        <f t="shared" si="2436"/>
        <v>0</v>
      </c>
      <c r="AN2635" s="440">
        <f t="shared" si="2436"/>
        <v>0</v>
      </c>
    </row>
    <row r="2636" spans="1:40" outlineLevel="2">
      <c r="A2636" s="882">
        <f>ROW()</f>
        <v>2636</v>
      </c>
      <c r="B2636" s="453"/>
      <c r="D2636" s="456" t="s">
        <v>443</v>
      </c>
      <c r="E2636" s="456"/>
      <c r="F2636" s="456"/>
      <c r="G2636" s="456"/>
      <c r="H2636" s="460"/>
      <c r="I2636" s="460"/>
      <c r="J2636" s="461"/>
      <c r="K2636" s="460"/>
      <c r="L2636" s="460"/>
      <c r="M2636" s="460"/>
      <c r="N2636" s="460"/>
      <c r="O2636" s="461"/>
      <c r="P2636" s="460"/>
      <c r="Q2636" s="460"/>
      <c r="R2636" s="460"/>
      <c r="S2636" s="465"/>
      <c r="T2636" s="460"/>
      <c r="U2636" s="441"/>
      <c r="V2636" s="441"/>
      <c r="W2636" s="441"/>
      <c r="X2636" s="442">
        <f t="shared" ref="X2636:AD2636" si="2444">W2726</f>
        <v>0</v>
      </c>
      <c r="Y2636" s="462">
        <f t="shared" si="2444"/>
        <v>0</v>
      </c>
      <c r="Z2636" s="441">
        <f t="shared" si="2444"/>
        <v>0</v>
      </c>
      <c r="AA2636" s="441">
        <f t="shared" si="2444"/>
        <v>0</v>
      </c>
      <c r="AB2636" s="441">
        <f t="shared" si="2444"/>
        <v>0</v>
      </c>
      <c r="AC2636" s="441">
        <f t="shared" si="2444"/>
        <v>0</v>
      </c>
      <c r="AD2636" s="442">
        <f t="shared" si="2444"/>
        <v>0</v>
      </c>
      <c r="AE2636" s="462">
        <f t="shared" si="2439"/>
        <v>0</v>
      </c>
      <c r="AF2636" s="441">
        <f t="shared" si="2440"/>
        <v>0</v>
      </c>
      <c r="AG2636" s="441">
        <f t="shared" si="2441"/>
        <v>0</v>
      </c>
      <c r="AH2636" s="441">
        <f t="shared" si="2442"/>
        <v>0</v>
      </c>
      <c r="AI2636" s="442">
        <f t="shared" si="2443"/>
        <v>0</v>
      </c>
      <c r="AJ2636" s="462">
        <f t="shared" si="2436"/>
        <v>0</v>
      </c>
      <c r="AK2636" s="441">
        <f t="shared" si="2436"/>
        <v>0</v>
      </c>
      <c r="AL2636" s="441">
        <f t="shared" si="2436"/>
        <v>0</v>
      </c>
      <c r="AM2636" s="441">
        <f t="shared" si="2436"/>
        <v>0</v>
      </c>
      <c r="AN2636" s="442">
        <f t="shared" si="2436"/>
        <v>0</v>
      </c>
    </row>
    <row r="2637" spans="1:40" outlineLevel="2">
      <c r="A2637" s="882">
        <f>ROW()</f>
        <v>2637</v>
      </c>
      <c r="B2637" s="453"/>
      <c r="D2637" s="452" t="s">
        <v>24</v>
      </c>
      <c r="H2637" s="458"/>
      <c r="I2637" s="458"/>
      <c r="J2637" s="459"/>
      <c r="K2637" s="458"/>
      <c r="L2637" s="458"/>
      <c r="M2637" s="458"/>
      <c r="N2637" s="458"/>
      <c r="O2637" s="459"/>
      <c r="P2637" s="458"/>
      <c r="Q2637" s="458"/>
      <c r="R2637" s="458"/>
      <c r="S2637" s="463"/>
      <c r="T2637" s="458"/>
      <c r="U2637" s="439"/>
      <c r="V2637" s="439"/>
      <c r="W2637" s="439"/>
      <c r="X2637" s="440">
        <f t="shared" ref="X2637:AN2637" si="2445">SUM(X2621:X2636)</f>
        <v>101.90437474986237</v>
      </c>
      <c r="Y2637" s="443">
        <f t="shared" si="2445"/>
        <v>98.62948136886169</v>
      </c>
      <c r="Z2637" s="439">
        <f t="shared" si="2445"/>
        <v>96.644396618292248</v>
      </c>
      <c r="AA2637" s="439">
        <f t="shared" si="2445"/>
        <v>92.674227117153293</v>
      </c>
      <c r="AB2637" s="439">
        <f t="shared" si="2445"/>
        <v>88.704057616014353</v>
      </c>
      <c r="AC2637" s="439">
        <f t="shared" si="2445"/>
        <v>84.733888114875413</v>
      </c>
      <c r="AD2637" s="440">
        <f t="shared" si="2445"/>
        <v>81.419556813973941</v>
      </c>
      <c r="AE2637" s="443">
        <f t="shared" si="2445"/>
        <v>78.761063713309923</v>
      </c>
      <c r="AF2637" s="439">
        <f t="shared" si="2445"/>
        <v>76.119608477096222</v>
      </c>
      <c r="AG2637" s="439">
        <f t="shared" si="2445"/>
        <v>73.478153240882506</v>
      </c>
      <c r="AH2637" s="439">
        <f t="shared" si="2445"/>
        <v>70.836698004668804</v>
      </c>
      <c r="AI2637" s="440">
        <f t="shared" si="2445"/>
        <v>68.4862646956296</v>
      </c>
      <c r="AJ2637" s="443">
        <f t="shared" si="2445"/>
        <v>66.426853313764909</v>
      </c>
      <c r="AK2637" s="439">
        <f t="shared" si="2445"/>
        <v>64.337809323788804</v>
      </c>
      <c r="AL2637" s="439">
        <f t="shared" si="2445"/>
        <v>62.261905342605985</v>
      </c>
      <c r="AM2637" s="439">
        <f t="shared" si="2445"/>
        <v>60.186001361423159</v>
      </c>
      <c r="AN2637" s="440">
        <f t="shared" si="2445"/>
        <v>58.110097380240347</v>
      </c>
    </row>
    <row r="2638" spans="1:40" outlineLevel="1">
      <c r="A2638" s="732" t="s">
        <v>59</v>
      </c>
      <c r="B2638" s="733"/>
      <c r="C2638" s="881"/>
      <c r="D2638" s="733"/>
      <c r="E2638" s="733"/>
      <c r="F2638" s="733"/>
      <c r="G2638" s="730"/>
      <c r="H2638" s="733"/>
      <c r="I2638" s="730"/>
      <c r="J2638" s="729"/>
      <c r="K2638" s="730"/>
      <c r="L2638" s="730"/>
      <c r="M2638" s="730"/>
      <c r="N2638" s="730"/>
      <c r="O2638" s="729"/>
      <c r="P2638" s="730"/>
      <c r="Q2638" s="730"/>
      <c r="R2638" s="730"/>
      <c r="S2638" s="731"/>
      <c r="T2638" s="730"/>
      <c r="U2638" s="730"/>
      <c r="V2638" s="730"/>
      <c r="W2638" s="730"/>
      <c r="X2638" s="731"/>
      <c r="Y2638" s="729"/>
      <c r="Z2638" s="730"/>
      <c r="AA2638" s="730"/>
      <c r="AB2638" s="730"/>
      <c r="AC2638" s="730"/>
      <c r="AD2638" s="731"/>
      <c r="AE2638" s="729"/>
      <c r="AF2638" s="730"/>
      <c r="AG2638" s="730"/>
      <c r="AH2638" s="730"/>
      <c r="AI2638" s="731"/>
      <c r="AJ2638" s="729"/>
      <c r="AK2638" s="730"/>
      <c r="AL2638" s="730"/>
      <c r="AM2638" s="730"/>
      <c r="AN2638" s="731"/>
    </row>
    <row r="2639" spans="1:40" outlineLevel="2">
      <c r="A2639" s="882">
        <f>ROW()</f>
        <v>2639</v>
      </c>
      <c r="B2639" s="453"/>
      <c r="D2639" s="452" t="s">
        <v>300</v>
      </c>
      <c r="H2639" s="458"/>
      <c r="I2639" s="458"/>
      <c r="J2639" s="443"/>
      <c r="K2639" s="439"/>
      <c r="L2639" s="439"/>
      <c r="M2639" s="439"/>
      <c r="N2639" s="439"/>
      <c r="O2639" s="443"/>
      <c r="P2639" s="439"/>
      <c r="Q2639" s="439"/>
      <c r="R2639" s="439"/>
      <c r="S2639" s="440"/>
      <c r="T2639" s="439"/>
      <c r="U2639" s="439"/>
      <c r="V2639" s="439"/>
      <c r="W2639" s="27">
        <f>W$660</f>
        <v>26.578777638178462</v>
      </c>
      <c r="X2639" s="440"/>
      <c r="Y2639" s="443"/>
      <c r="Z2639" s="439"/>
      <c r="AA2639" s="157"/>
      <c r="AB2639" s="439"/>
      <c r="AC2639" s="439"/>
      <c r="AD2639" s="440"/>
      <c r="AE2639" s="443"/>
      <c r="AF2639" s="157"/>
      <c r="AG2639" s="439"/>
      <c r="AH2639" s="439"/>
      <c r="AI2639" s="440"/>
      <c r="AJ2639" s="443"/>
      <c r="AK2639" s="157"/>
      <c r="AL2639" s="439"/>
      <c r="AM2639" s="439"/>
      <c r="AN2639" s="440"/>
    </row>
    <row r="2640" spans="1:40" outlineLevel="2">
      <c r="A2640" s="882">
        <f>ROW()</f>
        <v>2640</v>
      </c>
      <c r="B2640" s="453"/>
      <c r="D2640" s="452" t="s">
        <v>301</v>
      </c>
      <c r="H2640" s="458"/>
      <c r="I2640" s="458"/>
      <c r="J2640" s="443"/>
      <c r="K2640" s="439"/>
      <c r="L2640" s="439"/>
      <c r="M2640" s="439"/>
      <c r="N2640" s="439"/>
      <c r="O2640" s="443"/>
      <c r="P2640" s="439"/>
      <c r="Q2640" s="439"/>
      <c r="R2640" s="439"/>
      <c r="S2640" s="440"/>
      <c r="T2640" s="439"/>
      <c r="U2640" s="439"/>
      <c r="V2640" s="439"/>
      <c r="W2640" s="27">
        <f>W$661</f>
        <v>0</v>
      </c>
      <c r="X2640" s="440"/>
      <c r="Y2640" s="443"/>
      <c r="Z2640" s="439"/>
      <c r="AA2640" s="157"/>
      <c r="AB2640" s="439"/>
      <c r="AC2640" s="439"/>
      <c r="AD2640" s="440"/>
      <c r="AE2640" s="443"/>
      <c r="AF2640" s="157"/>
      <c r="AG2640" s="439"/>
      <c r="AH2640" s="439"/>
      <c r="AI2640" s="440"/>
      <c r="AJ2640" s="443"/>
      <c r="AK2640" s="157"/>
      <c r="AL2640" s="439"/>
      <c r="AM2640" s="439"/>
      <c r="AN2640" s="440"/>
    </row>
    <row r="2641" spans="1:40" outlineLevel="2">
      <c r="A2641" s="882">
        <f>ROW()</f>
        <v>2641</v>
      </c>
      <c r="B2641" s="453"/>
      <c r="D2641" s="452" t="s">
        <v>29</v>
      </c>
      <c r="H2641" s="458"/>
      <c r="I2641" s="458"/>
      <c r="J2641" s="443"/>
      <c r="K2641" s="439"/>
      <c r="L2641" s="439"/>
      <c r="M2641" s="439"/>
      <c r="N2641" s="439"/>
      <c r="O2641" s="443"/>
      <c r="P2641" s="439"/>
      <c r="Q2641" s="439"/>
      <c r="R2641" s="439"/>
      <c r="S2641" s="440"/>
      <c r="T2641" s="439"/>
      <c r="U2641" s="439"/>
      <c r="V2641" s="439"/>
      <c r="W2641" s="27">
        <f>W$662</f>
        <v>0</v>
      </c>
      <c r="X2641" s="440"/>
      <c r="Y2641" s="443"/>
      <c r="Z2641" s="439"/>
      <c r="AA2641" s="157"/>
      <c r="AB2641" s="439"/>
      <c r="AC2641" s="439"/>
      <c r="AD2641" s="440"/>
      <c r="AE2641" s="443"/>
      <c r="AF2641" s="157"/>
      <c r="AG2641" s="439"/>
      <c r="AH2641" s="439"/>
      <c r="AI2641" s="440"/>
      <c r="AJ2641" s="443"/>
      <c r="AK2641" s="157"/>
      <c r="AL2641" s="439"/>
      <c r="AM2641" s="439"/>
      <c r="AN2641" s="440"/>
    </row>
    <row r="2642" spans="1:40" outlineLevel="2">
      <c r="A2642" s="882">
        <f>ROW()</f>
        <v>2642</v>
      </c>
      <c r="B2642" s="453"/>
      <c r="D2642" s="452" t="s">
        <v>30</v>
      </c>
      <c r="H2642" s="458"/>
      <c r="I2642" s="458"/>
      <c r="J2642" s="443"/>
      <c r="K2642" s="439"/>
      <c r="L2642" s="439"/>
      <c r="M2642" s="439"/>
      <c r="N2642" s="439"/>
      <c r="O2642" s="443"/>
      <c r="P2642" s="439"/>
      <c r="Q2642" s="439"/>
      <c r="R2642" s="439"/>
      <c r="S2642" s="440"/>
      <c r="T2642" s="439"/>
      <c r="U2642" s="439"/>
      <c r="V2642" s="439"/>
      <c r="W2642" s="27">
        <f>W$663</f>
        <v>29.195571054153049</v>
      </c>
      <c r="X2642" s="440"/>
      <c r="Y2642" s="443"/>
      <c r="Z2642" s="439"/>
      <c r="AA2642" s="157"/>
      <c r="AB2642" s="439"/>
      <c r="AC2642" s="439"/>
      <c r="AD2642" s="440"/>
      <c r="AE2642" s="443"/>
      <c r="AF2642" s="157"/>
      <c r="AG2642" s="439"/>
      <c r="AH2642" s="439"/>
      <c r="AI2642" s="440"/>
      <c r="AJ2642" s="443"/>
      <c r="AK2642" s="157"/>
      <c r="AL2642" s="439"/>
      <c r="AM2642" s="439"/>
      <c r="AN2642" s="440"/>
    </row>
    <row r="2643" spans="1:40" outlineLevel="2">
      <c r="A2643" s="882">
        <f>ROW()</f>
        <v>2643</v>
      </c>
      <c r="B2643" s="453"/>
      <c r="D2643" s="452" t="s">
        <v>31</v>
      </c>
      <c r="H2643" s="458"/>
      <c r="I2643" s="458"/>
      <c r="J2643" s="443"/>
      <c r="K2643" s="439"/>
      <c r="L2643" s="439"/>
      <c r="M2643" s="439"/>
      <c r="N2643" s="439"/>
      <c r="O2643" s="443"/>
      <c r="P2643" s="439"/>
      <c r="Q2643" s="439"/>
      <c r="R2643" s="439"/>
      <c r="S2643" s="440"/>
      <c r="T2643" s="439"/>
      <c r="U2643" s="439"/>
      <c r="V2643" s="439"/>
      <c r="W2643" s="27">
        <f>W$664</f>
        <v>0</v>
      </c>
      <c r="X2643" s="440"/>
      <c r="Y2643" s="443"/>
      <c r="Z2643" s="439"/>
      <c r="AA2643" s="157"/>
      <c r="AB2643" s="439"/>
      <c r="AC2643" s="439"/>
      <c r="AD2643" s="440"/>
      <c r="AE2643" s="443"/>
      <c r="AF2643" s="157"/>
      <c r="AG2643" s="439"/>
      <c r="AH2643" s="439"/>
      <c r="AI2643" s="440"/>
      <c r="AJ2643" s="443"/>
      <c r="AK2643" s="157"/>
      <c r="AL2643" s="439"/>
      <c r="AM2643" s="439"/>
      <c r="AN2643" s="440"/>
    </row>
    <row r="2644" spans="1:40" outlineLevel="2">
      <c r="A2644" s="882">
        <f>ROW()</f>
        <v>2644</v>
      </c>
      <c r="B2644" s="453"/>
      <c r="D2644" s="452" t="s">
        <v>32</v>
      </c>
      <c r="H2644" s="458"/>
      <c r="I2644" s="458"/>
      <c r="J2644" s="443"/>
      <c r="K2644" s="439"/>
      <c r="L2644" s="439"/>
      <c r="M2644" s="439"/>
      <c r="N2644" s="439"/>
      <c r="O2644" s="443"/>
      <c r="P2644" s="439"/>
      <c r="Q2644" s="439"/>
      <c r="R2644" s="439"/>
      <c r="S2644" s="440"/>
      <c r="T2644" s="439"/>
      <c r="U2644" s="439"/>
      <c r="V2644" s="439"/>
      <c r="W2644" s="27">
        <f>W$665</f>
        <v>1.5917392624638349</v>
      </c>
      <c r="X2644" s="440"/>
      <c r="Y2644" s="443"/>
      <c r="Z2644" s="439"/>
      <c r="AA2644" s="157"/>
      <c r="AB2644" s="439"/>
      <c r="AC2644" s="439"/>
      <c r="AD2644" s="440"/>
      <c r="AE2644" s="443"/>
      <c r="AF2644" s="157"/>
      <c r="AG2644" s="439"/>
      <c r="AH2644" s="439"/>
      <c r="AI2644" s="440"/>
      <c r="AJ2644" s="443"/>
      <c r="AK2644" s="157"/>
      <c r="AL2644" s="439"/>
      <c r="AM2644" s="439"/>
      <c r="AN2644" s="440"/>
    </row>
    <row r="2645" spans="1:40" outlineLevel="2">
      <c r="A2645" s="882">
        <f>ROW()</f>
        <v>2645</v>
      </c>
      <c r="B2645" s="453"/>
      <c r="D2645" s="452" t="s">
        <v>33</v>
      </c>
      <c r="H2645" s="458"/>
      <c r="I2645" s="458"/>
      <c r="J2645" s="443"/>
      <c r="K2645" s="439"/>
      <c r="L2645" s="439"/>
      <c r="M2645" s="439"/>
      <c r="N2645" s="439"/>
      <c r="O2645" s="443"/>
      <c r="P2645" s="439"/>
      <c r="Q2645" s="439"/>
      <c r="R2645" s="439"/>
      <c r="S2645" s="440"/>
      <c r="T2645" s="439"/>
      <c r="U2645" s="439"/>
      <c r="V2645" s="439"/>
      <c r="W2645" s="27">
        <f>W$666</f>
        <v>5.1663054402791694E-3</v>
      </c>
      <c r="X2645" s="440"/>
      <c r="Y2645" s="443"/>
      <c r="Z2645" s="439"/>
      <c r="AA2645" s="157"/>
      <c r="AB2645" s="439"/>
      <c r="AC2645" s="439"/>
      <c r="AD2645" s="440"/>
      <c r="AE2645" s="443"/>
      <c r="AF2645" s="157"/>
      <c r="AG2645" s="439"/>
      <c r="AH2645" s="439"/>
      <c r="AI2645" s="440"/>
      <c r="AJ2645" s="443"/>
      <c r="AK2645" s="157"/>
      <c r="AL2645" s="439"/>
      <c r="AM2645" s="439"/>
      <c r="AN2645" s="440"/>
    </row>
    <row r="2646" spans="1:40" outlineLevel="2">
      <c r="A2646" s="882">
        <f>ROW()</f>
        <v>2646</v>
      </c>
      <c r="B2646" s="453"/>
      <c r="D2646" s="452" t="s">
        <v>27</v>
      </c>
      <c r="H2646" s="458"/>
      <c r="I2646" s="458"/>
      <c r="J2646" s="443"/>
      <c r="K2646" s="439"/>
      <c r="L2646" s="439"/>
      <c r="M2646" s="439"/>
      <c r="N2646" s="439"/>
      <c r="O2646" s="443"/>
      <c r="P2646" s="439"/>
      <c r="Q2646" s="439"/>
      <c r="R2646" s="439"/>
      <c r="S2646" s="440"/>
      <c r="T2646" s="439"/>
      <c r="U2646" s="439"/>
      <c r="V2646" s="439"/>
      <c r="W2646" s="27">
        <f>W$667</f>
        <v>5.701930757722149</v>
      </c>
      <c r="X2646" s="440"/>
      <c r="Y2646" s="443"/>
      <c r="Z2646" s="439"/>
      <c r="AA2646" s="157"/>
      <c r="AB2646" s="439"/>
      <c r="AC2646" s="439"/>
      <c r="AD2646" s="440"/>
      <c r="AE2646" s="443"/>
      <c r="AF2646" s="157"/>
      <c r="AG2646" s="439"/>
      <c r="AH2646" s="439"/>
      <c r="AI2646" s="440"/>
      <c r="AJ2646" s="443"/>
      <c r="AK2646" s="157"/>
      <c r="AL2646" s="439"/>
      <c r="AM2646" s="439"/>
      <c r="AN2646" s="440"/>
    </row>
    <row r="2647" spans="1:40" outlineLevel="2">
      <c r="A2647" s="882">
        <f>ROW()</f>
        <v>2647</v>
      </c>
      <c r="B2647" s="453"/>
      <c r="D2647" s="452" t="s">
        <v>34</v>
      </c>
      <c r="H2647" s="458"/>
      <c r="I2647" s="458"/>
      <c r="J2647" s="443"/>
      <c r="K2647" s="439"/>
      <c r="L2647" s="439"/>
      <c r="M2647" s="439"/>
      <c r="N2647" s="439"/>
      <c r="O2647" s="443"/>
      <c r="P2647" s="439"/>
      <c r="Q2647" s="439"/>
      <c r="R2647" s="439"/>
      <c r="S2647" s="440"/>
      <c r="T2647" s="439"/>
      <c r="U2647" s="439"/>
      <c r="V2647" s="439"/>
      <c r="W2647" s="27">
        <f>W$668</f>
        <v>26.868742451820911</v>
      </c>
      <c r="X2647" s="440"/>
      <c r="Y2647" s="443"/>
      <c r="Z2647" s="439"/>
      <c r="AA2647" s="157"/>
      <c r="AB2647" s="439"/>
      <c r="AC2647" s="439"/>
      <c r="AD2647" s="440"/>
      <c r="AE2647" s="443"/>
      <c r="AF2647" s="157"/>
      <c r="AG2647" s="439"/>
      <c r="AH2647" s="439"/>
      <c r="AI2647" s="440"/>
      <c r="AJ2647" s="443"/>
      <c r="AK2647" s="157"/>
      <c r="AL2647" s="439"/>
      <c r="AM2647" s="439"/>
      <c r="AN2647" s="440"/>
    </row>
    <row r="2648" spans="1:40" outlineLevel="2">
      <c r="A2648" s="882">
        <f>ROW()</f>
        <v>2648</v>
      </c>
      <c r="B2648" s="453"/>
      <c r="D2648" s="452" t="s">
        <v>35</v>
      </c>
      <c r="H2648" s="458"/>
      <c r="I2648" s="458"/>
      <c r="J2648" s="443"/>
      <c r="K2648" s="439"/>
      <c r="L2648" s="439"/>
      <c r="M2648" s="439"/>
      <c r="N2648" s="439"/>
      <c r="O2648" s="443"/>
      <c r="P2648" s="439"/>
      <c r="Q2648" s="439"/>
      <c r="R2648" s="439"/>
      <c r="S2648" s="440"/>
      <c r="T2648" s="439"/>
      <c r="U2648" s="439"/>
      <c r="V2648" s="439"/>
      <c r="W2648" s="27">
        <f>W$669</f>
        <v>5.2721832831808815</v>
      </c>
      <c r="X2648" s="440"/>
      <c r="Y2648" s="443"/>
      <c r="Z2648" s="439"/>
      <c r="AA2648" s="157"/>
      <c r="AB2648" s="439"/>
      <c r="AC2648" s="439"/>
      <c r="AD2648" s="440"/>
      <c r="AE2648" s="443"/>
      <c r="AF2648" s="157"/>
      <c r="AG2648" s="439"/>
      <c r="AH2648" s="439"/>
      <c r="AI2648" s="440"/>
      <c r="AJ2648" s="443"/>
      <c r="AK2648" s="157"/>
      <c r="AL2648" s="439"/>
      <c r="AM2648" s="439"/>
      <c r="AN2648" s="440"/>
    </row>
    <row r="2649" spans="1:40" outlineLevel="2">
      <c r="A2649" s="882">
        <f>ROW()</f>
        <v>2649</v>
      </c>
      <c r="B2649" s="453"/>
      <c r="D2649" s="452" t="s">
        <v>302</v>
      </c>
      <c r="H2649" s="458"/>
      <c r="I2649" s="458"/>
      <c r="J2649" s="443"/>
      <c r="K2649" s="439"/>
      <c r="L2649" s="439"/>
      <c r="M2649" s="439"/>
      <c r="N2649" s="439"/>
      <c r="O2649" s="443"/>
      <c r="P2649" s="439"/>
      <c r="Q2649" s="439"/>
      <c r="R2649" s="439"/>
      <c r="S2649" s="440"/>
      <c r="T2649" s="439"/>
      <c r="U2649" s="439"/>
      <c r="V2649" s="439"/>
      <c r="W2649" s="27">
        <f>W$670</f>
        <v>0</v>
      </c>
      <c r="X2649" s="440"/>
      <c r="Y2649" s="443"/>
      <c r="Z2649" s="439"/>
      <c r="AA2649" s="157"/>
      <c r="AB2649" s="439"/>
      <c r="AC2649" s="439"/>
      <c r="AD2649" s="440"/>
      <c r="AE2649" s="443"/>
      <c r="AF2649" s="157"/>
      <c r="AG2649" s="439"/>
      <c r="AH2649" s="439"/>
      <c r="AI2649" s="440"/>
      <c r="AJ2649" s="443"/>
      <c r="AK2649" s="157"/>
      <c r="AL2649" s="439"/>
      <c r="AM2649" s="439"/>
      <c r="AN2649" s="440"/>
    </row>
    <row r="2650" spans="1:40" outlineLevel="2">
      <c r="A2650" s="882">
        <f>ROW()</f>
        <v>2650</v>
      </c>
      <c r="B2650" s="453"/>
      <c r="D2650" s="452" t="s">
        <v>36</v>
      </c>
      <c r="H2650" s="458"/>
      <c r="I2650" s="458"/>
      <c r="J2650" s="443"/>
      <c r="K2650" s="439"/>
      <c r="L2650" s="439"/>
      <c r="M2650" s="439"/>
      <c r="N2650" s="439"/>
      <c r="O2650" s="443"/>
      <c r="P2650" s="439"/>
      <c r="Q2650" s="439"/>
      <c r="R2650" s="439"/>
      <c r="S2650" s="440"/>
      <c r="T2650" s="439"/>
      <c r="U2650" s="439"/>
      <c r="V2650" s="439"/>
      <c r="W2650" s="27">
        <f>W$671</f>
        <v>6.6902639969028197</v>
      </c>
      <c r="X2650" s="440"/>
      <c r="Y2650" s="443"/>
      <c r="Z2650" s="439"/>
      <c r="AA2650" s="157"/>
      <c r="AB2650" s="439"/>
      <c r="AC2650" s="439"/>
      <c r="AD2650" s="440"/>
      <c r="AE2650" s="443"/>
      <c r="AF2650" s="157"/>
      <c r="AG2650" s="439"/>
      <c r="AH2650" s="439"/>
      <c r="AI2650" s="440"/>
      <c r="AJ2650" s="443"/>
      <c r="AK2650" s="157"/>
      <c r="AL2650" s="439"/>
      <c r="AM2650" s="439"/>
      <c r="AN2650" s="440"/>
    </row>
    <row r="2651" spans="1:40" outlineLevel="2">
      <c r="A2651" s="882">
        <f>ROW()</f>
        <v>2651</v>
      </c>
      <c r="B2651" s="453"/>
      <c r="D2651" s="452" t="s">
        <v>583</v>
      </c>
      <c r="H2651" s="458"/>
      <c r="I2651" s="458"/>
      <c r="J2651" s="443"/>
      <c r="K2651" s="439"/>
      <c r="L2651" s="439"/>
      <c r="M2651" s="439"/>
      <c r="N2651" s="439"/>
      <c r="O2651" s="443"/>
      <c r="P2651" s="439"/>
      <c r="Q2651" s="439"/>
      <c r="R2651" s="439"/>
      <c r="S2651" s="440"/>
      <c r="T2651" s="439"/>
      <c r="U2651" s="439"/>
      <c r="V2651" s="439"/>
      <c r="W2651" s="27">
        <f>W$672</f>
        <v>0</v>
      </c>
      <c r="X2651" s="440"/>
      <c r="Y2651" s="443"/>
      <c r="Z2651" s="439"/>
      <c r="AA2651" s="157"/>
      <c r="AB2651" s="439"/>
      <c r="AC2651" s="439"/>
      <c r="AD2651" s="440"/>
      <c r="AE2651" s="443"/>
      <c r="AF2651" s="157"/>
      <c r="AG2651" s="439"/>
      <c r="AH2651" s="439"/>
      <c r="AI2651" s="440"/>
      <c r="AJ2651" s="443"/>
      <c r="AK2651" s="157"/>
      <c r="AL2651" s="439"/>
      <c r="AM2651" s="439"/>
      <c r="AN2651" s="440"/>
    </row>
    <row r="2652" spans="1:40" outlineLevel="2">
      <c r="A2652" s="882">
        <f>ROW()</f>
        <v>2652</v>
      </c>
      <c r="B2652" s="453"/>
      <c r="D2652" s="452" t="s">
        <v>81</v>
      </c>
      <c r="H2652" s="458"/>
      <c r="I2652" s="458"/>
      <c r="J2652" s="443"/>
      <c r="K2652" s="439"/>
      <c r="L2652" s="439"/>
      <c r="M2652" s="439"/>
      <c r="N2652" s="439"/>
      <c r="O2652" s="443"/>
      <c r="P2652" s="439"/>
      <c r="Q2652" s="439"/>
      <c r="R2652" s="439"/>
      <c r="S2652" s="440"/>
      <c r="T2652" s="439"/>
      <c r="U2652" s="439"/>
      <c r="V2652" s="439"/>
      <c r="W2652" s="27">
        <f>W$673</f>
        <v>0</v>
      </c>
      <c r="X2652" s="440"/>
      <c r="Y2652" s="443"/>
      <c r="Z2652" s="439"/>
      <c r="AA2652" s="157"/>
      <c r="AB2652" s="439"/>
      <c r="AC2652" s="439"/>
      <c r="AD2652" s="440"/>
      <c r="AE2652" s="443"/>
      <c r="AF2652" s="157"/>
      <c r="AG2652" s="439"/>
      <c r="AH2652" s="439"/>
      <c r="AI2652" s="440"/>
      <c r="AJ2652" s="443"/>
      <c r="AK2652" s="157"/>
      <c r="AL2652" s="439"/>
      <c r="AM2652" s="439"/>
      <c r="AN2652" s="440"/>
    </row>
    <row r="2653" spans="1:40" outlineLevel="2">
      <c r="A2653" s="882">
        <f>ROW()</f>
        <v>2653</v>
      </c>
      <c r="B2653" s="453"/>
      <c r="D2653" s="452" t="s">
        <v>28</v>
      </c>
      <c r="H2653" s="458"/>
      <c r="I2653" s="458"/>
      <c r="J2653" s="443"/>
      <c r="K2653" s="439"/>
      <c r="L2653" s="439"/>
      <c r="M2653" s="439"/>
      <c r="N2653" s="439"/>
      <c r="O2653" s="443"/>
      <c r="P2653" s="439"/>
      <c r="Q2653" s="439"/>
      <c r="R2653" s="439"/>
      <c r="S2653" s="440"/>
      <c r="T2653" s="439"/>
      <c r="U2653" s="439"/>
      <c r="V2653" s="439"/>
      <c r="W2653" s="27">
        <f>W$674</f>
        <v>0</v>
      </c>
      <c r="X2653" s="440"/>
      <c r="Y2653" s="443"/>
      <c r="Z2653" s="439"/>
      <c r="AA2653" s="157"/>
      <c r="AB2653" s="439"/>
      <c r="AC2653" s="439"/>
      <c r="AD2653" s="440"/>
      <c r="AE2653" s="443"/>
      <c r="AF2653" s="157"/>
      <c r="AG2653" s="439"/>
      <c r="AH2653" s="439"/>
      <c r="AI2653" s="440"/>
      <c r="AJ2653" s="443"/>
      <c r="AK2653" s="157"/>
      <c r="AL2653" s="439"/>
      <c r="AM2653" s="439"/>
      <c r="AN2653" s="440"/>
    </row>
    <row r="2654" spans="1:40" outlineLevel="2">
      <c r="A2654" s="882">
        <f>ROW()</f>
        <v>2654</v>
      </c>
      <c r="B2654" s="453"/>
      <c r="D2654" s="456" t="s">
        <v>443</v>
      </c>
      <c r="E2654" s="456"/>
      <c r="F2654" s="456"/>
      <c r="G2654" s="456"/>
      <c r="H2654" s="460"/>
      <c r="I2654" s="460"/>
      <c r="J2654" s="462"/>
      <c r="K2654" s="441"/>
      <c r="L2654" s="441"/>
      <c r="M2654" s="441"/>
      <c r="N2654" s="441"/>
      <c r="O2654" s="462"/>
      <c r="P2654" s="441"/>
      <c r="Q2654" s="441"/>
      <c r="R2654" s="441"/>
      <c r="S2654" s="442"/>
      <c r="T2654" s="441"/>
      <c r="U2654" s="441"/>
      <c r="V2654" s="441"/>
      <c r="W2654" s="30">
        <f>W$675</f>
        <v>0</v>
      </c>
      <c r="X2654" s="442"/>
      <c r="Y2654" s="462"/>
      <c r="Z2654" s="441"/>
      <c r="AA2654" s="158"/>
      <c r="AB2654" s="441"/>
      <c r="AC2654" s="441"/>
      <c r="AD2654" s="442"/>
      <c r="AE2654" s="462"/>
      <c r="AF2654" s="158"/>
      <c r="AG2654" s="441"/>
      <c r="AH2654" s="441"/>
      <c r="AI2654" s="442"/>
      <c r="AJ2654" s="462"/>
      <c r="AK2654" s="158"/>
      <c r="AL2654" s="441"/>
      <c r="AM2654" s="441"/>
      <c r="AN2654" s="442"/>
    </row>
    <row r="2655" spans="1:40" outlineLevel="2">
      <c r="A2655" s="882">
        <f>ROW()</f>
        <v>2655</v>
      </c>
      <c r="B2655" s="453"/>
      <c r="D2655" s="452" t="s">
        <v>24</v>
      </c>
      <c r="H2655" s="458"/>
      <c r="I2655" s="458"/>
      <c r="J2655" s="443"/>
      <c r="K2655" s="439"/>
      <c r="L2655" s="439"/>
      <c r="M2655" s="439"/>
      <c r="N2655" s="439"/>
      <c r="O2655" s="443"/>
      <c r="P2655" s="439"/>
      <c r="Q2655" s="439"/>
      <c r="R2655" s="439"/>
      <c r="S2655" s="440"/>
      <c r="T2655" s="439"/>
      <c r="U2655" s="439"/>
      <c r="V2655" s="439"/>
      <c r="W2655" s="439">
        <f>SUM(W2639:W2654)</f>
        <v>101.90437474986237</v>
      </c>
      <c r="X2655" s="440"/>
      <c r="Y2655" s="443"/>
      <c r="Z2655" s="439"/>
      <c r="AA2655" s="439"/>
      <c r="AB2655" s="439"/>
      <c r="AC2655" s="439"/>
      <c r="AD2655" s="440"/>
      <c r="AE2655" s="443"/>
      <c r="AF2655" s="439"/>
      <c r="AG2655" s="439"/>
      <c r="AH2655" s="439"/>
      <c r="AI2655" s="440"/>
      <c r="AJ2655" s="443"/>
      <c r="AK2655" s="439"/>
      <c r="AL2655" s="439"/>
      <c r="AM2655" s="439"/>
      <c r="AN2655" s="440"/>
    </row>
    <row r="2656" spans="1:40" outlineLevel="1">
      <c r="A2656" s="732" t="s">
        <v>238</v>
      </c>
      <c r="B2656" s="733"/>
      <c r="C2656" s="881"/>
      <c r="D2656" s="733"/>
      <c r="E2656" s="733"/>
      <c r="F2656" s="733"/>
      <c r="G2656" s="730"/>
      <c r="H2656" s="733"/>
      <c r="I2656" s="730"/>
      <c r="J2656" s="729"/>
      <c r="K2656" s="730"/>
      <c r="L2656" s="730"/>
      <c r="M2656" s="730"/>
      <c r="N2656" s="730"/>
      <c r="O2656" s="729"/>
      <c r="P2656" s="730"/>
      <c r="Q2656" s="730"/>
      <c r="R2656" s="730"/>
      <c r="S2656" s="731"/>
      <c r="T2656" s="730"/>
      <c r="U2656" s="730"/>
      <c r="V2656" s="730"/>
      <c r="W2656" s="730"/>
      <c r="X2656" s="731"/>
      <c r="Y2656" s="729"/>
      <c r="Z2656" s="730"/>
      <c r="AA2656" s="730"/>
      <c r="AB2656" s="730"/>
      <c r="AC2656" s="730"/>
      <c r="AD2656" s="731"/>
      <c r="AE2656" s="729"/>
      <c r="AF2656" s="730"/>
      <c r="AG2656" s="730"/>
      <c r="AH2656" s="730"/>
      <c r="AI2656" s="731"/>
      <c r="AJ2656" s="729"/>
      <c r="AK2656" s="730"/>
      <c r="AL2656" s="730"/>
      <c r="AM2656" s="730"/>
      <c r="AN2656" s="731"/>
    </row>
    <row r="2657" spans="1:40" outlineLevel="2">
      <c r="A2657" s="882">
        <f>ROW()</f>
        <v>2657</v>
      </c>
      <c r="B2657" s="453"/>
      <c r="D2657" s="1205" t="s">
        <v>300</v>
      </c>
      <c r="E2657" s="1205"/>
      <c r="F2657" s="1205"/>
      <c r="G2657" s="1205"/>
      <c r="H2657" s="4"/>
      <c r="I2657" s="4"/>
      <c r="J2657" s="329"/>
      <c r="K2657" s="4"/>
      <c r="L2657" s="4"/>
      <c r="M2657" s="4"/>
      <c r="N2657" s="4"/>
      <c r="O2657" s="329"/>
      <c r="P2657" s="4"/>
      <c r="Q2657" s="4"/>
      <c r="R2657" s="4"/>
      <c r="S2657" s="316"/>
      <c r="T2657" s="53"/>
      <c r="U2657" s="53"/>
      <c r="V2657" s="53"/>
      <c r="W2657" s="53">
        <f>W$678</f>
        <v>0</v>
      </c>
      <c r="X2657" s="44"/>
      <c r="Y2657" s="252"/>
      <c r="Z2657" s="53"/>
      <c r="AA2657" s="53"/>
      <c r="AB2657" s="53"/>
      <c r="AC2657" s="53"/>
      <c r="AD2657" s="44"/>
      <c r="AE2657" s="252"/>
      <c r="AF2657" s="53"/>
      <c r="AG2657" s="53"/>
      <c r="AH2657" s="53"/>
      <c r="AI2657" s="44"/>
      <c r="AJ2657" s="252"/>
      <c r="AK2657" s="53"/>
      <c r="AL2657" s="53"/>
      <c r="AM2657" s="53"/>
      <c r="AN2657" s="44"/>
    </row>
    <row r="2658" spans="1:40" outlineLevel="2">
      <c r="A2658" s="882">
        <f>ROW()</f>
        <v>2658</v>
      </c>
      <c r="B2658" s="453"/>
      <c r="D2658" s="1205" t="s">
        <v>301</v>
      </c>
      <c r="E2658" s="1205"/>
      <c r="F2658" s="1205"/>
      <c r="G2658" s="1205"/>
      <c r="H2658" s="4"/>
      <c r="I2658" s="4"/>
      <c r="J2658" s="329"/>
      <c r="K2658" s="4"/>
      <c r="L2658" s="4"/>
      <c r="M2658" s="4"/>
      <c r="N2658" s="4"/>
      <c r="O2658" s="329"/>
      <c r="P2658" s="4"/>
      <c r="Q2658" s="4"/>
      <c r="R2658" s="4"/>
      <c r="S2658" s="316"/>
      <c r="T2658" s="53"/>
      <c r="U2658" s="53"/>
      <c r="V2658" s="53"/>
      <c r="W2658" s="53">
        <f>W$679</f>
        <v>0</v>
      </c>
      <c r="X2658" s="44"/>
      <c r="Y2658" s="252"/>
      <c r="Z2658" s="53"/>
      <c r="AA2658" s="53"/>
      <c r="AB2658" s="53"/>
      <c r="AC2658" s="53"/>
      <c r="AD2658" s="44"/>
      <c r="AE2658" s="252"/>
      <c r="AF2658" s="53"/>
      <c r="AG2658" s="53"/>
      <c r="AH2658" s="53"/>
      <c r="AI2658" s="44"/>
      <c r="AJ2658" s="252"/>
      <c r="AK2658" s="53"/>
      <c r="AL2658" s="53"/>
      <c r="AM2658" s="53"/>
      <c r="AN2658" s="44"/>
    </row>
    <row r="2659" spans="1:40" outlineLevel="2">
      <c r="A2659" s="882">
        <f>ROW()</f>
        <v>2659</v>
      </c>
      <c r="B2659" s="453"/>
      <c r="D2659" s="1205" t="s">
        <v>29</v>
      </c>
      <c r="E2659" s="1205"/>
      <c r="F2659" s="1205"/>
      <c r="G2659" s="1205"/>
      <c r="H2659" s="4"/>
      <c r="I2659" s="4"/>
      <c r="J2659" s="329"/>
      <c r="K2659" s="4"/>
      <c r="L2659" s="4"/>
      <c r="M2659" s="4"/>
      <c r="N2659" s="4"/>
      <c r="O2659" s="329"/>
      <c r="P2659" s="4"/>
      <c r="Q2659" s="4"/>
      <c r="R2659" s="4"/>
      <c r="S2659" s="316"/>
      <c r="T2659" s="53"/>
      <c r="U2659" s="53"/>
      <c r="V2659" s="53"/>
      <c r="W2659" s="53">
        <f>W$680</f>
        <v>0</v>
      </c>
      <c r="X2659" s="44"/>
      <c r="Y2659" s="252"/>
      <c r="Z2659" s="53"/>
      <c r="AA2659" s="53"/>
      <c r="AB2659" s="53"/>
      <c r="AC2659" s="53"/>
      <c r="AD2659" s="44"/>
      <c r="AE2659" s="252"/>
      <c r="AF2659" s="53"/>
      <c r="AG2659" s="53"/>
      <c r="AH2659" s="53"/>
      <c r="AI2659" s="44"/>
      <c r="AJ2659" s="252"/>
      <c r="AK2659" s="53"/>
      <c r="AL2659" s="53"/>
      <c r="AM2659" s="53"/>
      <c r="AN2659" s="44"/>
    </row>
    <row r="2660" spans="1:40" outlineLevel="2">
      <c r="A2660" s="882">
        <f>ROW()</f>
        <v>2660</v>
      </c>
      <c r="B2660" s="453"/>
      <c r="D2660" s="1205" t="s">
        <v>30</v>
      </c>
      <c r="E2660" s="1205"/>
      <c r="F2660" s="1205"/>
      <c r="G2660" s="1205"/>
      <c r="H2660" s="4"/>
      <c r="I2660" s="4"/>
      <c r="J2660" s="329"/>
      <c r="K2660" s="4"/>
      <c r="L2660" s="4"/>
      <c r="M2660" s="4"/>
      <c r="N2660" s="4"/>
      <c r="O2660" s="329"/>
      <c r="P2660" s="4"/>
      <c r="Q2660" s="4"/>
      <c r="R2660" s="4"/>
      <c r="S2660" s="316"/>
      <c r="T2660" s="53"/>
      <c r="U2660" s="53"/>
      <c r="V2660" s="53"/>
      <c r="W2660" s="53">
        <f>W$681</f>
        <v>0</v>
      </c>
      <c r="X2660" s="44"/>
      <c r="Y2660" s="252"/>
      <c r="Z2660" s="53"/>
      <c r="AA2660" s="53"/>
      <c r="AB2660" s="53"/>
      <c r="AC2660" s="53"/>
      <c r="AD2660" s="44"/>
      <c r="AE2660" s="252"/>
      <c r="AF2660" s="53"/>
      <c r="AG2660" s="53"/>
      <c r="AH2660" s="53"/>
      <c r="AI2660" s="44"/>
      <c r="AJ2660" s="252"/>
      <c r="AK2660" s="53"/>
      <c r="AL2660" s="53"/>
      <c r="AM2660" s="53"/>
      <c r="AN2660" s="44"/>
    </row>
    <row r="2661" spans="1:40" outlineLevel="2">
      <c r="A2661" s="882">
        <f>ROW()</f>
        <v>2661</v>
      </c>
      <c r="B2661" s="453"/>
      <c r="D2661" s="1205" t="s">
        <v>31</v>
      </c>
      <c r="E2661" s="1205"/>
      <c r="F2661" s="1205"/>
      <c r="G2661" s="1205"/>
      <c r="H2661" s="4"/>
      <c r="I2661" s="4"/>
      <c r="J2661" s="329"/>
      <c r="K2661" s="4"/>
      <c r="L2661" s="4"/>
      <c r="M2661" s="4"/>
      <c r="N2661" s="4"/>
      <c r="O2661" s="329"/>
      <c r="P2661" s="4"/>
      <c r="Q2661" s="4"/>
      <c r="R2661" s="4"/>
      <c r="S2661" s="316"/>
      <c r="T2661" s="53"/>
      <c r="U2661" s="53"/>
      <c r="V2661" s="53"/>
      <c r="W2661" s="53">
        <f>W$682</f>
        <v>0</v>
      </c>
      <c r="X2661" s="44"/>
      <c r="Y2661" s="252"/>
      <c r="Z2661" s="53"/>
      <c r="AA2661" s="53"/>
      <c r="AB2661" s="53"/>
      <c r="AC2661" s="53"/>
      <c r="AD2661" s="44"/>
      <c r="AE2661" s="252"/>
      <c r="AF2661" s="53"/>
      <c r="AG2661" s="53"/>
      <c r="AH2661" s="53"/>
      <c r="AI2661" s="44"/>
      <c r="AJ2661" s="252"/>
      <c r="AK2661" s="53"/>
      <c r="AL2661" s="53"/>
      <c r="AM2661" s="53"/>
      <c r="AN2661" s="44"/>
    </row>
    <row r="2662" spans="1:40" outlineLevel="2">
      <c r="A2662" s="882">
        <f>ROW()</f>
        <v>2662</v>
      </c>
      <c r="B2662" s="453"/>
      <c r="D2662" s="1205" t="s">
        <v>32</v>
      </c>
      <c r="E2662" s="1205"/>
      <c r="F2662" s="1205"/>
      <c r="G2662" s="1205"/>
      <c r="H2662" s="4"/>
      <c r="I2662" s="4"/>
      <c r="J2662" s="329"/>
      <c r="K2662" s="4"/>
      <c r="L2662" s="4"/>
      <c r="M2662" s="4"/>
      <c r="N2662" s="4"/>
      <c r="O2662" s="329"/>
      <c r="P2662" s="4"/>
      <c r="Q2662" s="4"/>
      <c r="R2662" s="4"/>
      <c r="S2662" s="316"/>
      <c r="T2662" s="53"/>
      <c r="U2662" s="53"/>
      <c r="V2662" s="53"/>
      <c r="W2662" s="53">
        <f>W$683</f>
        <v>0</v>
      </c>
      <c r="X2662" s="44"/>
      <c r="Y2662" s="252"/>
      <c r="Z2662" s="53"/>
      <c r="AA2662" s="53"/>
      <c r="AB2662" s="53"/>
      <c r="AC2662" s="53"/>
      <c r="AD2662" s="44"/>
      <c r="AE2662" s="252"/>
      <c r="AF2662" s="53"/>
      <c r="AG2662" s="53"/>
      <c r="AH2662" s="53"/>
      <c r="AI2662" s="44"/>
      <c r="AJ2662" s="252"/>
      <c r="AK2662" s="53"/>
      <c r="AL2662" s="53"/>
      <c r="AM2662" s="53"/>
      <c r="AN2662" s="44"/>
    </row>
    <row r="2663" spans="1:40" outlineLevel="2">
      <c r="A2663" s="882">
        <f>ROW()</f>
        <v>2663</v>
      </c>
      <c r="B2663" s="453"/>
      <c r="D2663" s="1205" t="s">
        <v>33</v>
      </c>
      <c r="E2663" s="1205"/>
      <c r="F2663" s="1205"/>
      <c r="G2663" s="1205"/>
      <c r="H2663" s="4"/>
      <c r="I2663" s="4"/>
      <c r="J2663" s="329"/>
      <c r="K2663" s="4"/>
      <c r="L2663" s="4"/>
      <c r="M2663" s="4"/>
      <c r="N2663" s="4"/>
      <c r="O2663" s="329"/>
      <c r="P2663" s="4"/>
      <c r="Q2663" s="4"/>
      <c r="R2663" s="4"/>
      <c r="S2663" s="316"/>
      <c r="T2663" s="53"/>
      <c r="U2663" s="53"/>
      <c r="V2663" s="53"/>
      <c r="W2663" s="53">
        <f>W$684</f>
        <v>0</v>
      </c>
      <c r="X2663" s="44"/>
      <c r="Y2663" s="252"/>
      <c r="Z2663" s="53"/>
      <c r="AA2663" s="53"/>
      <c r="AB2663" s="53"/>
      <c r="AC2663" s="53"/>
      <c r="AD2663" s="44"/>
      <c r="AE2663" s="252"/>
      <c r="AF2663" s="53"/>
      <c r="AG2663" s="53"/>
      <c r="AH2663" s="53"/>
      <c r="AI2663" s="44"/>
      <c r="AJ2663" s="252"/>
      <c r="AK2663" s="53"/>
      <c r="AL2663" s="53"/>
      <c r="AM2663" s="53"/>
      <c r="AN2663" s="44"/>
    </row>
    <row r="2664" spans="1:40" outlineLevel="2">
      <c r="A2664" s="882">
        <f>ROW()</f>
        <v>2664</v>
      </c>
      <c r="B2664" s="453"/>
      <c r="D2664" s="1205" t="s">
        <v>27</v>
      </c>
      <c r="E2664" s="1205"/>
      <c r="F2664" s="1205"/>
      <c r="G2664" s="1205"/>
      <c r="H2664" s="4"/>
      <c r="I2664" s="4"/>
      <c r="J2664" s="329"/>
      <c r="K2664" s="4"/>
      <c r="L2664" s="4"/>
      <c r="M2664" s="4"/>
      <c r="N2664" s="4"/>
      <c r="O2664" s="329"/>
      <c r="P2664" s="4"/>
      <c r="Q2664" s="4"/>
      <c r="R2664" s="4"/>
      <c r="S2664" s="316"/>
      <c r="T2664" s="53"/>
      <c r="U2664" s="53"/>
      <c r="V2664" s="53"/>
      <c r="W2664" s="53">
        <f>W$685</f>
        <v>0</v>
      </c>
      <c r="X2664" s="44"/>
      <c r="Y2664" s="252"/>
      <c r="Z2664" s="53"/>
      <c r="AA2664" s="53"/>
      <c r="AB2664" s="53"/>
      <c r="AC2664" s="53"/>
      <c r="AD2664" s="44"/>
      <c r="AE2664" s="252"/>
      <c r="AF2664" s="53"/>
      <c r="AG2664" s="53"/>
      <c r="AH2664" s="53"/>
      <c r="AI2664" s="44"/>
      <c r="AJ2664" s="252"/>
      <c r="AK2664" s="53"/>
      <c r="AL2664" s="53"/>
      <c r="AM2664" s="53"/>
      <c r="AN2664" s="44"/>
    </row>
    <row r="2665" spans="1:40" outlineLevel="2">
      <c r="A2665" s="882">
        <f>ROW()</f>
        <v>2665</v>
      </c>
      <c r="B2665" s="453"/>
      <c r="D2665" s="1205" t="s">
        <v>34</v>
      </c>
      <c r="E2665" s="1205"/>
      <c r="F2665" s="1205"/>
      <c r="G2665" s="1205"/>
      <c r="H2665" s="4"/>
      <c r="I2665" s="4"/>
      <c r="J2665" s="329"/>
      <c r="K2665" s="4"/>
      <c r="L2665" s="4"/>
      <c r="M2665" s="4"/>
      <c r="N2665" s="4"/>
      <c r="O2665" s="329"/>
      <c r="P2665" s="4"/>
      <c r="Q2665" s="4"/>
      <c r="R2665" s="4"/>
      <c r="S2665" s="316"/>
      <c r="T2665" s="53"/>
      <c r="U2665" s="53"/>
      <c r="V2665" s="53"/>
      <c r="W2665" s="53">
        <f>W$686</f>
        <v>0</v>
      </c>
      <c r="X2665" s="44"/>
      <c r="Y2665" s="252"/>
      <c r="Z2665" s="53"/>
      <c r="AA2665" s="53"/>
      <c r="AB2665" s="53"/>
      <c r="AC2665" s="53"/>
      <c r="AD2665" s="44"/>
      <c r="AE2665" s="252"/>
      <c r="AF2665" s="53"/>
      <c r="AG2665" s="53"/>
      <c r="AH2665" s="53"/>
      <c r="AI2665" s="44"/>
      <c r="AJ2665" s="252"/>
      <c r="AK2665" s="53"/>
      <c r="AL2665" s="53"/>
      <c r="AM2665" s="53"/>
      <c r="AN2665" s="44"/>
    </row>
    <row r="2666" spans="1:40" outlineLevel="2">
      <c r="A2666" s="882">
        <f>ROW()</f>
        <v>2666</v>
      </c>
      <c r="B2666" s="453"/>
      <c r="D2666" s="1205" t="s">
        <v>35</v>
      </c>
      <c r="E2666" s="1205"/>
      <c r="F2666" s="1205"/>
      <c r="G2666" s="1205"/>
      <c r="H2666" s="4"/>
      <c r="I2666" s="4"/>
      <c r="J2666" s="329"/>
      <c r="K2666" s="4"/>
      <c r="L2666" s="4"/>
      <c r="M2666" s="4"/>
      <c r="N2666" s="4"/>
      <c r="O2666" s="329"/>
      <c r="P2666" s="4"/>
      <c r="Q2666" s="4"/>
      <c r="R2666" s="4"/>
      <c r="S2666" s="316"/>
      <c r="T2666" s="53"/>
      <c r="U2666" s="53"/>
      <c r="V2666" s="53"/>
      <c r="W2666" s="53">
        <f>W$687</f>
        <v>0</v>
      </c>
      <c r="X2666" s="44"/>
      <c r="Y2666" s="252"/>
      <c r="Z2666" s="53"/>
      <c r="AA2666" s="53"/>
      <c r="AB2666" s="53"/>
      <c r="AC2666" s="53"/>
      <c r="AD2666" s="44"/>
      <c r="AE2666" s="252"/>
      <c r="AF2666" s="53"/>
      <c r="AG2666" s="53"/>
      <c r="AH2666" s="53"/>
      <c r="AI2666" s="44"/>
      <c r="AJ2666" s="252"/>
      <c r="AK2666" s="53"/>
      <c r="AL2666" s="53"/>
      <c r="AM2666" s="53"/>
      <c r="AN2666" s="44"/>
    </row>
    <row r="2667" spans="1:40" outlineLevel="2">
      <c r="A2667" s="882">
        <f>ROW()</f>
        <v>2667</v>
      </c>
      <c r="B2667" s="453"/>
      <c r="D2667" s="1205" t="s">
        <v>302</v>
      </c>
      <c r="E2667" s="1205"/>
      <c r="F2667" s="1205"/>
      <c r="G2667" s="1205"/>
      <c r="H2667" s="4"/>
      <c r="I2667" s="4"/>
      <c r="J2667" s="329"/>
      <c r="K2667" s="4"/>
      <c r="L2667" s="4"/>
      <c r="M2667" s="4"/>
      <c r="N2667" s="4"/>
      <c r="O2667" s="329"/>
      <c r="P2667" s="4"/>
      <c r="Q2667" s="4"/>
      <c r="R2667" s="4"/>
      <c r="S2667" s="316"/>
      <c r="T2667" s="53"/>
      <c r="U2667" s="53"/>
      <c r="V2667" s="53"/>
      <c r="W2667" s="53">
        <f>W$688</f>
        <v>0</v>
      </c>
      <c r="X2667" s="44"/>
      <c r="Y2667" s="252"/>
      <c r="Z2667" s="53"/>
      <c r="AA2667" s="53"/>
      <c r="AB2667" s="53"/>
      <c r="AC2667" s="53"/>
      <c r="AD2667" s="44"/>
      <c r="AE2667" s="252"/>
      <c r="AF2667" s="53"/>
      <c r="AG2667" s="53"/>
      <c r="AH2667" s="53"/>
      <c r="AI2667" s="44"/>
      <c r="AJ2667" s="252"/>
      <c r="AK2667" s="53"/>
      <c r="AL2667" s="53"/>
      <c r="AM2667" s="53"/>
      <c r="AN2667" s="44"/>
    </row>
    <row r="2668" spans="1:40" outlineLevel="2">
      <c r="A2668" s="882">
        <f>ROW()</f>
        <v>2668</v>
      </c>
      <c r="B2668" s="453"/>
      <c r="D2668" s="1205" t="s">
        <v>36</v>
      </c>
      <c r="E2668" s="1205"/>
      <c r="F2668" s="1205"/>
      <c r="G2668" s="1205"/>
      <c r="H2668" s="4"/>
      <c r="I2668" s="4"/>
      <c r="J2668" s="329"/>
      <c r="K2668" s="4"/>
      <c r="L2668" s="4"/>
      <c r="M2668" s="4"/>
      <c r="N2668" s="4"/>
      <c r="O2668" s="329"/>
      <c r="P2668" s="4"/>
      <c r="Q2668" s="4"/>
      <c r="R2668" s="4"/>
      <c r="S2668" s="316"/>
      <c r="T2668" s="53"/>
      <c r="U2668" s="53"/>
      <c r="V2668" s="53"/>
      <c r="W2668" s="53">
        <f>W$689</f>
        <v>0</v>
      </c>
      <c r="X2668" s="44"/>
      <c r="Y2668" s="252"/>
      <c r="Z2668" s="53"/>
      <c r="AA2668" s="53"/>
      <c r="AB2668" s="53"/>
      <c r="AC2668" s="53"/>
      <c r="AD2668" s="44"/>
      <c r="AE2668" s="252"/>
      <c r="AF2668" s="53"/>
      <c r="AG2668" s="53"/>
      <c r="AH2668" s="53"/>
      <c r="AI2668" s="44"/>
      <c r="AJ2668" s="252"/>
      <c r="AK2668" s="53"/>
      <c r="AL2668" s="53"/>
      <c r="AM2668" s="53"/>
      <c r="AN2668" s="44"/>
    </row>
    <row r="2669" spans="1:40" outlineLevel="2">
      <c r="A2669" s="882">
        <f>ROW()</f>
        <v>2669</v>
      </c>
      <c r="B2669" s="453"/>
      <c r="D2669" s="1205" t="s">
        <v>583</v>
      </c>
      <c r="E2669" s="1205"/>
      <c r="F2669" s="1205"/>
      <c r="G2669" s="1205"/>
      <c r="H2669" s="4"/>
      <c r="I2669" s="4"/>
      <c r="J2669" s="329"/>
      <c r="K2669" s="4"/>
      <c r="L2669" s="4"/>
      <c r="M2669" s="4"/>
      <c r="N2669" s="4"/>
      <c r="O2669" s="329"/>
      <c r="P2669" s="4"/>
      <c r="Q2669" s="4"/>
      <c r="R2669" s="4"/>
      <c r="S2669" s="316"/>
      <c r="T2669" s="53"/>
      <c r="U2669" s="53"/>
      <c r="V2669" s="53"/>
      <c r="W2669" s="53">
        <f>W$690</f>
        <v>0</v>
      </c>
      <c r="X2669" s="44"/>
      <c r="Y2669" s="252"/>
      <c r="Z2669" s="53"/>
      <c r="AA2669" s="53"/>
      <c r="AB2669" s="53"/>
      <c r="AC2669" s="53"/>
      <c r="AD2669" s="44"/>
      <c r="AE2669" s="252"/>
      <c r="AF2669" s="53"/>
      <c r="AG2669" s="53"/>
      <c r="AH2669" s="53"/>
      <c r="AI2669" s="44"/>
      <c r="AJ2669" s="252"/>
      <c r="AK2669" s="53"/>
      <c r="AL2669" s="53"/>
      <c r="AM2669" s="53"/>
      <c r="AN2669" s="44"/>
    </row>
    <row r="2670" spans="1:40" outlineLevel="2">
      <c r="A2670" s="882">
        <f>ROW()</f>
        <v>2670</v>
      </c>
      <c r="B2670" s="453"/>
      <c r="D2670" s="1205" t="s">
        <v>81</v>
      </c>
      <c r="E2670" s="1205"/>
      <c r="F2670" s="1205"/>
      <c r="G2670" s="1205"/>
      <c r="H2670" s="4"/>
      <c r="I2670" s="4"/>
      <c r="J2670" s="329"/>
      <c r="K2670" s="4"/>
      <c r="L2670" s="4"/>
      <c r="M2670" s="4"/>
      <c r="N2670" s="4"/>
      <c r="O2670" s="329"/>
      <c r="P2670" s="4"/>
      <c r="Q2670" s="4"/>
      <c r="R2670" s="4"/>
      <c r="S2670" s="316"/>
      <c r="T2670" s="53"/>
      <c r="U2670" s="53"/>
      <c r="V2670" s="53"/>
      <c r="W2670" s="53">
        <f>W$691</f>
        <v>0</v>
      </c>
      <c r="X2670" s="44"/>
      <c r="Y2670" s="252"/>
      <c r="Z2670" s="53"/>
      <c r="AA2670" s="53"/>
      <c r="AB2670" s="53"/>
      <c r="AC2670" s="53"/>
      <c r="AD2670" s="44"/>
      <c r="AE2670" s="252"/>
      <c r="AF2670" s="53"/>
      <c r="AG2670" s="53"/>
      <c r="AH2670" s="53"/>
      <c r="AI2670" s="44"/>
      <c r="AJ2670" s="252"/>
      <c r="AK2670" s="53"/>
      <c r="AL2670" s="53"/>
      <c r="AM2670" s="53"/>
      <c r="AN2670" s="44"/>
    </row>
    <row r="2671" spans="1:40" outlineLevel="2">
      <c r="A2671" s="882">
        <f>ROW()</f>
        <v>2671</v>
      </c>
      <c r="B2671" s="453"/>
      <c r="D2671" s="1205" t="s">
        <v>28</v>
      </c>
      <c r="E2671" s="1205"/>
      <c r="F2671" s="1205"/>
      <c r="G2671" s="1205"/>
      <c r="H2671" s="4"/>
      <c r="I2671" s="4"/>
      <c r="J2671" s="329"/>
      <c r="K2671" s="4"/>
      <c r="L2671" s="4"/>
      <c r="M2671" s="4"/>
      <c r="N2671" s="4"/>
      <c r="O2671" s="329"/>
      <c r="P2671" s="4"/>
      <c r="Q2671" s="4"/>
      <c r="R2671" s="4"/>
      <c r="S2671" s="316"/>
      <c r="T2671" s="53"/>
      <c r="U2671" s="53"/>
      <c r="V2671" s="53"/>
      <c r="W2671" s="53">
        <f>W$692</f>
        <v>0</v>
      </c>
      <c r="X2671" s="44"/>
      <c r="Y2671" s="252"/>
      <c r="Z2671" s="53"/>
      <c r="AA2671" s="53"/>
      <c r="AB2671" s="53"/>
      <c r="AC2671" s="53"/>
      <c r="AD2671" s="44"/>
      <c r="AE2671" s="252"/>
      <c r="AF2671" s="53"/>
      <c r="AG2671" s="53"/>
      <c r="AH2671" s="53"/>
      <c r="AI2671" s="44"/>
      <c r="AJ2671" s="252"/>
      <c r="AK2671" s="53"/>
      <c r="AL2671" s="53"/>
      <c r="AM2671" s="53"/>
      <c r="AN2671" s="44"/>
    </row>
    <row r="2672" spans="1:40" outlineLevel="2">
      <c r="A2672" s="882">
        <f>ROW()</f>
        <v>2672</v>
      </c>
      <c r="B2672" s="453"/>
      <c r="D2672" s="1206" t="s">
        <v>443</v>
      </c>
      <c r="E2672" s="1206"/>
      <c r="F2672" s="1206"/>
      <c r="G2672" s="1206"/>
      <c r="H2672" s="28"/>
      <c r="I2672" s="28"/>
      <c r="J2672" s="1207"/>
      <c r="K2672" s="28"/>
      <c r="L2672" s="28"/>
      <c r="M2672" s="28"/>
      <c r="N2672" s="28"/>
      <c r="O2672" s="1207"/>
      <c r="P2672" s="28"/>
      <c r="Q2672" s="28"/>
      <c r="R2672" s="28"/>
      <c r="S2672" s="317"/>
      <c r="T2672" s="54"/>
      <c r="U2672" s="54"/>
      <c r="V2672" s="54"/>
      <c r="W2672" s="54">
        <f>W$693</f>
        <v>0</v>
      </c>
      <c r="X2672" s="46"/>
      <c r="Y2672" s="253"/>
      <c r="Z2672" s="54"/>
      <c r="AA2672" s="54"/>
      <c r="AB2672" s="54"/>
      <c r="AC2672" s="54"/>
      <c r="AD2672" s="46"/>
      <c r="AE2672" s="253"/>
      <c r="AF2672" s="54"/>
      <c r="AG2672" s="54"/>
      <c r="AH2672" s="54"/>
      <c r="AI2672" s="46"/>
      <c r="AJ2672" s="253"/>
      <c r="AK2672" s="54"/>
      <c r="AL2672" s="54"/>
      <c r="AM2672" s="54"/>
      <c r="AN2672" s="46"/>
    </row>
    <row r="2673" spans="1:40" outlineLevel="2">
      <c r="A2673" s="882">
        <f>ROW()</f>
        <v>2673</v>
      </c>
      <c r="B2673" s="453"/>
      <c r="D2673" s="452" t="s">
        <v>24</v>
      </c>
      <c r="H2673" s="458"/>
      <c r="I2673" s="458"/>
      <c r="J2673" s="459"/>
      <c r="K2673" s="458"/>
      <c r="L2673" s="458"/>
      <c r="M2673" s="458"/>
      <c r="N2673" s="458"/>
      <c r="O2673" s="459"/>
      <c r="P2673" s="458"/>
      <c r="Q2673" s="458"/>
      <c r="R2673" s="458"/>
      <c r="S2673" s="463"/>
      <c r="T2673" s="444">
        <f t="shared" ref="T2673:AN2673" si="2446">SUM(T2657:T2672)</f>
        <v>0</v>
      </c>
      <c r="U2673" s="444">
        <f t="shared" si="2446"/>
        <v>0</v>
      </c>
      <c r="V2673" s="444">
        <f t="shared" si="2446"/>
        <v>0</v>
      </c>
      <c r="W2673" s="444">
        <f t="shared" si="2446"/>
        <v>0</v>
      </c>
      <c r="X2673" s="445">
        <f t="shared" si="2446"/>
        <v>0</v>
      </c>
      <c r="Y2673" s="466">
        <f t="shared" si="2446"/>
        <v>0</v>
      </c>
      <c r="Z2673" s="444">
        <f t="shared" si="2446"/>
        <v>0</v>
      </c>
      <c r="AA2673" s="444">
        <f t="shared" si="2446"/>
        <v>0</v>
      </c>
      <c r="AB2673" s="444">
        <f t="shared" si="2446"/>
        <v>0</v>
      </c>
      <c r="AC2673" s="444">
        <f t="shared" si="2446"/>
        <v>0</v>
      </c>
      <c r="AD2673" s="445">
        <f t="shared" si="2446"/>
        <v>0</v>
      </c>
      <c r="AE2673" s="466">
        <f t="shared" si="2446"/>
        <v>0</v>
      </c>
      <c r="AF2673" s="444">
        <f t="shared" si="2446"/>
        <v>0</v>
      </c>
      <c r="AG2673" s="444">
        <f t="shared" si="2446"/>
        <v>0</v>
      </c>
      <c r="AH2673" s="444">
        <f t="shared" si="2446"/>
        <v>0</v>
      </c>
      <c r="AI2673" s="445">
        <f t="shared" si="2446"/>
        <v>0</v>
      </c>
      <c r="AJ2673" s="466">
        <f t="shared" si="2446"/>
        <v>0</v>
      </c>
      <c r="AK2673" s="444">
        <f t="shared" si="2446"/>
        <v>0</v>
      </c>
      <c r="AL2673" s="444">
        <f t="shared" si="2446"/>
        <v>0</v>
      </c>
      <c r="AM2673" s="444">
        <f t="shared" si="2446"/>
        <v>0</v>
      </c>
      <c r="AN2673" s="445">
        <f t="shared" si="2446"/>
        <v>0</v>
      </c>
    </row>
    <row r="2674" spans="1:40" outlineLevel="1">
      <c r="A2674" s="732" t="s">
        <v>21</v>
      </c>
      <c r="B2674" s="733"/>
      <c r="C2674" s="881"/>
      <c r="D2674" s="733"/>
      <c r="E2674" s="733"/>
      <c r="F2674" s="733"/>
      <c r="G2674" s="733"/>
      <c r="H2674" s="733"/>
      <c r="I2674" s="730"/>
      <c r="J2674" s="729"/>
      <c r="K2674" s="730"/>
      <c r="L2674" s="730"/>
      <c r="M2674" s="730"/>
      <c r="N2674" s="730"/>
      <c r="O2674" s="729"/>
      <c r="P2674" s="730"/>
      <c r="Q2674" s="730"/>
      <c r="R2674" s="730"/>
      <c r="S2674" s="731"/>
      <c r="T2674" s="730"/>
      <c r="U2674" s="730"/>
      <c r="V2674" s="730"/>
      <c r="W2674" s="730"/>
      <c r="X2674" s="731"/>
      <c r="Y2674" s="729"/>
      <c r="Z2674" s="730"/>
      <c r="AA2674" s="730"/>
      <c r="AB2674" s="730"/>
      <c r="AC2674" s="730"/>
      <c r="AD2674" s="731"/>
      <c r="AE2674" s="729"/>
      <c r="AF2674" s="730"/>
      <c r="AG2674" s="730"/>
      <c r="AH2674" s="730"/>
      <c r="AI2674" s="731"/>
      <c r="AJ2674" s="729"/>
      <c r="AK2674" s="730"/>
      <c r="AL2674" s="730"/>
      <c r="AM2674" s="730"/>
      <c r="AN2674" s="731"/>
    </row>
    <row r="2675" spans="1:40" outlineLevel="2">
      <c r="A2675" s="882">
        <f>ROW()</f>
        <v>2675</v>
      </c>
      <c r="B2675" s="453"/>
      <c r="D2675" s="452" t="s">
        <v>300</v>
      </c>
      <c r="H2675" s="458"/>
      <c r="I2675" s="458"/>
      <c r="J2675" s="459"/>
      <c r="K2675" s="458"/>
      <c r="L2675" s="458"/>
      <c r="M2675" s="458"/>
      <c r="N2675" s="458"/>
      <c r="O2675" s="443"/>
      <c r="P2675" s="439"/>
      <c r="Q2675" s="439"/>
      <c r="R2675" s="439"/>
      <c r="S2675" s="440"/>
      <c r="T2675" s="439"/>
      <c r="U2675" s="439"/>
      <c r="V2675" s="439"/>
      <c r="W2675" s="439"/>
      <c r="X2675" s="440">
        <f>-Input!X1200</f>
        <v>-0.12819714972842816</v>
      </c>
      <c r="Y2675" s="326">
        <f>-Input!Y1200</f>
        <v>-0.16740873726867109</v>
      </c>
      <c r="Z2675" s="27">
        <f>-Input!Z1200</f>
        <v>-0.33481747453734217</v>
      </c>
      <c r="AA2675" s="27">
        <f>-Input!AA1200</f>
        <v>-0.33481747453734217</v>
      </c>
      <c r="AB2675" s="27">
        <f>-Input!AB1200</f>
        <v>-0.33481747453734217</v>
      </c>
      <c r="AC2675" s="27">
        <f>-Input!AC1200</f>
        <v>-0.33481747453734217</v>
      </c>
      <c r="AD2675" s="313">
        <f>-Input!AD1200</f>
        <v>-0.33481747453734217</v>
      </c>
      <c r="AE2675" s="324">
        <f>-Input!AE1200</f>
        <v>-0.33267168196585112</v>
      </c>
      <c r="AF2675" s="157">
        <f>-Input!AF1200</f>
        <v>-0.33267168196585112</v>
      </c>
      <c r="AG2675" s="157">
        <f>-Input!AG1200</f>
        <v>-0.33267168196585112</v>
      </c>
      <c r="AH2675" s="157">
        <f>-Input!AH1200</f>
        <v>-0.33267168196585112</v>
      </c>
      <c r="AI2675" s="320">
        <f>-Input!AI1200</f>
        <v>-0.33267168196585112</v>
      </c>
      <c r="AJ2675" s="326">
        <f t="shared" ref="AJ2675:AN2684" si="2447">-IF($D2675="Land",0,IF(AJ2621&lt;0,AJ2621,IF(AJ2603&lt;1,AJ2621,MAX(MIN(IF(AJ2621&gt;0,(AJ2621/AJ2603),0),AJ2621),0)*AJ$9)))</f>
        <v>-0.33497410173234143</v>
      </c>
      <c r="AK2675" s="27">
        <f t="shared" si="2447"/>
        <v>-0.33497410173234143</v>
      </c>
      <c r="AL2675" s="27">
        <f t="shared" si="2447"/>
        <v>-0.33497410173234143</v>
      </c>
      <c r="AM2675" s="27">
        <f t="shared" si="2447"/>
        <v>-0.33497410173234138</v>
      </c>
      <c r="AN2675" s="313">
        <f t="shared" si="2447"/>
        <v>-0.33497410173234138</v>
      </c>
    </row>
    <row r="2676" spans="1:40" outlineLevel="2">
      <c r="A2676" s="882">
        <f>ROW()</f>
        <v>2676</v>
      </c>
      <c r="B2676" s="453"/>
      <c r="D2676" s="452" t="s">
        <v>301</v>
      </c>
      <c r="H2676" s="458"/>
      <c r="I2676" s="458"/>
      <c r="J2676" s="459"/>
      <c r="K2676" s="458"/>
      <c r="L2676" s="458"/>
      <c r="M2676" s="458"/>
      <c r="N2676" s="458"/>
      <c r="O2676" s="443"/>
      <c r="P2676" s="439"/>
      <c r="Q2676" s="439"/>
      <c r="R2676" s="439"/>
      <c r="S2676" s="440"/>
      <c r="T2676" s="439"/>
      <c r="U2676" s="439"/>
      <c r="V2676" s="439"/>
      <c r="W2676" s="439"/>
      <c r="X2676" s="440">
        <f>-Input!X1201</f>
        <v>0</v>
      </c>
      <c r="Y2676" s="326">
        <f>-Input!Y1201</f>
        <v>0</v>
      </c>
      <c r="Z2676" s="27">
        <f>-Input!Z1201</f>
        <v>0</v>
      </c>
      <c r="AA2676" s="27">
        <f>-Input!AA1201</f>
        <v>0</v>
      </c>
      <c r="AB2676" s="27">
        <f>-Input!AB1201</f>
        <v>0</v>
      </c>
      <c r="AC2676" s="27">
        <f>-Input!AC1201</f>
        <v>0</v>
      </c>
      <c r="AD2676" s="313">
        <f>-Input!AD1201</f>
        <v>0</v>
      </c>
      <c r="AE2676" s="324">
        <f>-Input!AE1201</f>
        <v>0</v>
      </c>
      <c r="AF2676" s="157">
        <f>-Input!AF1201</f>
        <v>0</v>
      </c>
      <c r="AG2676" s="157">
        <f>-Input!AG1201</f>
        <v>0</v>
      </c>
      <c r="AH2676" s="157">
        <f>-Input!AH1201</f>
        <v>0</v>
      </c>
      <c r="AI2676" s="320">
        <f>-Input!AI1201</f>
        <v>0</v>
      </c>
      <c r="AJ2676" s="326">
        <f t="shared" si="2447"/>
        <v>0</v>
      </c>
      <c r="AK2676" s="27">
        <f t="shared" si="2447"/>
        <v>0</v>
      </c>
      <c r="AL2676" s="27">
        <f t="shared" si="2447"/>
        <v>0</v>
      </c>
      <c r="AM2676" s="27">
        <f t="shared" si="2447"/>
        <v>0</v>
      </c>
      <c r="AN2676" s="313">
        <f t="shared" si="2447"/>
        <v>0</v>
      </c>
    </row>
    <row r="2677" spans="1:40" outlineLevel="2">
      <c r="A2677" s="882">
        <f>ROW()</f>
        <v>2677</v>
      </c>
      <c r="B2677" s="453"/>
      <c r="D2677" s="452" t="s">
        <v>29</v>
      </c>
      <c r="H2677" s="458"/>
      <c r="I2677" s="458"/>
      <c r="J2677" s="459"/>
      <c r="K2677" s="458"/>
      <c r="L2677" s="458"/>
      <c r="M2677" s="458"/>
      <c r="N2677" s="458"/>
      <c r="O2677" s="443"/>
      <c r="P2677" s="439"/>
      <c r="Q2677" s="439"/>
      <c r="R2677" s="439"/>
      <c r="S2677" s="440"/>
      <c r="T2677" s="439"/>
      <c r="U2677" s="439"/>
      <c r="V2677" s="439"/>
      <c r="W2677" s="439"/>
      <c r="X2677" s="440">
        <f>-Input!X1202</f>
        <v>0</v>
      </c>
      <c r="Y2677" s="326">
        <f>-Input!Y1202</f>
        <v>0</v>
      </c>
      <c r="Z2677" s="27">
        <f>-Input!Z1202</f>
        <v>0</v>
      </c>
      <c r="AA2677" s="27">
        <f>-Input!AA1202</f>
        <v>0</v>
      </c>
      <c r="AB2677" s="27">
        <f>-Input!AB1202</f>
        <v>0</v>
      </c>
      <c r="AC2677" s="27">
        <f>-Input!AC1202</f>
        <v>0</v>
      </c>
      <c r="AD2677" s="313">
        <f>-Input!AD1202</f>
        <v>0</v>
      </c>
      <c r="AE2677" s="324">
        <f>-Input!AE1202</f>
        <v>0</v>
      </c>
      <c r="AF2677" s="157">
        <f>-Input!AF1202</f>
        <v>0</v>
      </c>
      <c r="AG2677" s="157">
        <f>-Input!AG1202</f>
        <v>0</v>
      </c>
      <c r="AH2677" s="157">
        <f>-Input!AH1202</f>
        <v>0</v>
      </c>
      <c r="AI2677" s="320">
        <f>-Input!AI1202</f>
        <v>0</v>
      </c>
      <c r="AJ2677" s="326">
        <f t="shared" si="2447"/>
        <v>0</v>
      </c>
      <c r="AK2677" s="27">
        <f t="shared" si="2447"/>
        <v>0</v>
      </c>
      <c r="AL2677" s="27">
        <f t="shared" si="2447"/>
        <v>0</v>
      </c>
      <c r="AM2677" s="27">
        <f t="shared" si="2447"/>
        <v>0</v>
      </c>
      <c r="AN2677" s="313">
        <f t="shared" si="2447"/>
        <v>0</v>
      </c>
    </row>
    <row r="2678" spans="1:40" outlineLevel="2">
      <c r="A2678" s="882">
        <f>ROW()</f>
        <v>2678</v>
      </c>
      <c r="B2678" s="453"/>
      <c r="D2678" s="452" t="s">
        <v>30</v>
      </c>
      <c r="H2678" s="458"/>
      <c r="I2678" s="458"/>
      <c r="J2678" s="459"/>
      <c r="K2678" s="458"/>
      <c r="L2678" s="458"/>
      <c r="M2678" s="458"/>
      <c r="N2678" s="458"/>
      <c r="O2678" s="443"/>
      <c r="P2678" s="439"/>
      <c r="Q2678" s="439"/>
      <c r="R2678" s="439"/>
      <c r="S2678" s="440"/>
      <c r="T2678" s="439"/>
      <c r="U2678" s="439"/>
      <c r="V2678" s="439"/>
      <c r="W2678" s="439"/>
      <c r="X2678" s="440">
        <f>-Input!X1203</f>
        <v>-0.28993714601515208</v>
      </c>
      <c r="Y2678" s="326">
        <f>-Input!Y1203</f>
        <v>-0.24496299922150763</v>
      </c>
      <c r="Z2678" s="27">
        <f>-Input!Z1203</f>
        <v>-0.48992599844301526</v>
      </c>
      <c r="AA2678" s="27">
        <f>-Input!AA1203</f>
        <v>-0.48992599844301526</v>
      </c>
      <c r="AB2678" s="27">
        <f>-Input!AB1203</f>
        <v>-0.48992599844301526</v>
      </c>
      <c r="AC2678" s="27">
        <f>-Input!AC1203</f>
        <v>-0.48992599844301521</v>
      </c>
      <c r="AD2678" s="313">
        <f>-Input!AD1203</f>
        <v>-0.48992599844301521</v>
      </c>
      <c r="AE2678" s="324">
        <f>-Input!AE1203</f>
        <v>-0.48678613972001333</v>
      </c>
      <c r="AF2678" s="157">
        <f>-Input!AF1203</f>
        <v>-0.48678613972001333</v>
      </c>
      <c r="AG2678" s="157">
        <f>-Input!AG1203</f>
        <v>-0.48678613972001333</v>
      </c>
      <c r="AH2678" s="157">
        <f>-Input!AH1203</f>
        <v>-0.48678613972001333</v>
      </c>
      <c r="AI2678" s="320">
        <f>-Input!AI1203</f>
        <v>-0.48678613972001333</v>
      </c>
      <c r="AJ2678" s="326">
        <f t="shared" si="2447"/>
        <v>-0.49024969521858225</v>
      </c>
      <c r="AK2678" s="27">
        <f t="shared" si="2447"/>
        <v>-0.49024969521858219</v>
      </c>
      <c r="AL2678" s="27">
        <f t="shared" si="2447"/>
        <v>-0.49024969521858219</v>
      </c>
      <c r="AM2678" s="27">
        <f t="shared" si="2447"/>
        <v>-0.49024969521858214</v>
      </c>
      <c r="AN2678" s="313">
        <f t="shared" si="2447"/>
        <v>-0.49024969521858214</v>
      </c>
    </row>
    <row r="2679" spans="1:40" outlineLevel="2">
      <c r="A2679" s="882">
        <f>ROW()</f>
        <v>2679</v>
      </c>
      <c r="B2679" s="453"/>
      <c r="D2679" s="452" t="s">
        <v>31</v>
      </c>
      <c r="H2679" s="458"/>
      <c r="I2679" s="458"/>
      <c r="J2679" s="459"/>
      <c r="K2679" s="458"/>
      <c r="L2679" s="458"/>
      <c r="M2679" s="458"/>
      <c r="N2679" s="458"/>
      <c r="O2679" s="443"/>
      <c r="P2679" s="439"/>
      <c r="Q2679" s="439"/>
      <c r="R2679" s="439"/>
      <c r="S2679" s="440"/>
      <c r="T2679" s="439"/>
      <c r="U2679" s="439"/>
      <c r="V2679" s="439"/>
      <c r="W2679" s="439"/>
      <c r="X2679" s="440">
        <f>-Input!X1204</f>
        <v>0</v>
      </c>
      <c r="Y2679" s="326">
        <f>-Input!Y1204</f>
        <v>0</v>
      </c>
      <c r="Z2679" s="27">
        <f>-Input!Z1204</f>
        <v>0</v>
      </c>
      <c r="AA2679" s="27">
        <f>-Input!AA1204</f>
        <v>0</v>
      </c>
      <c r="AB2679" s="27">
        <f>-Input!AB1204</f>
        <v>0</v>
      </c>
      <c r="AC2679" s="27">
        <f>-Input!AC1204</f>
        <v>0</v>
      </c>
      <c r="AD2679" s="313">
        <f>-Input!AD1204</f>
        <v>0</v>
      </c>
      <c r="AE2679" s="324">
        <f>-Input!AE1204</f>
        <v>0</v>
      </c>
      <c r="AF2679" s="157">
        <f>-Input!AF1204</f>
        <v>0</v>
      </c>
      <c r="AG2679" s="157">
        <f>-Input!AG1204</f>
        <v>0</v>
      </c>
      <c r="AH2679" s="157">
        <f>-Input!AH1204</f>
        <v>0</v>
      </c>
      <c r="AI2679" s="320">
        <f>-Input!AI1204</f>
        <v>0</v>
      </c>
      <c r="AJ2679" s="326">
        <f t="shared" si="2447"/>
        <v>0</v>
      </c>
      <c r="AK2679" s="27">
        <f t="shared" si="2447"/>
        <v>0</v>
      </c>
      <c r="AL2679" s="27">
        <f t="shared" si="2447"/>
        <v>0</v>
      </c>
      <c r="AM2679" s="27">
        <f t="shared" si="2447"/>
        <v>0</v>
      </c>
      <c r="AN2679" s="313">
        <f t="shared" si="2447"/>
        <v>0</v>
      </c>
    </row>
    <row r="2680" spans="1:40" outlineLevel="2">
      <c r="A2680" s="882">
        <f>ROW()</f>
        <v>2680</v>
      </c>
      <c r="B2680" s="453"/>
      <c r="D2680" s="452" t="s">
        <v>32</v>
      </c>
      <c r="H2680" s="458"/>
      <c r="I2680" s="458"/>
      <c r="J2680" s="459"/>
      <c r="K2680" s="458"/>
      <c r="L2680" s="458"/>
      <c r="M2680" s="458"/>
      <c r="N2680" s="458"/>
      <c r="O2680" s="443"/>
      <c r="P2680" s="439"/>
      <c r="Q2680" s="439"/>
      <c r="R2680" s="439"/>
      <c r="S2680" s="440"/>
      <c r="T2680" s="439"/>
      <c r="U2680" s="439"/>
      <c r="V2680" s="439"/>
      <c r="W2680" s="439"/>
      <c r="X2680" s="440">
        <f>-Input!X1205</f>
        <v>-9.6259696636789484E-3</v>
      </c>
      <c r="Y2680" s="326">
        <f>-Input!Y1205</f>
        <v>-2.0283503753848155E-2</v>
      </c>
      <c r="Z2680" s="27">
        <f>-Input!Z1205</f>
        <v>-4.0567007507696311E-2</v>
      </c>
      <c r="AA2680" s="27">
        <f>-Input!AA1205</f>
        <v>-4.0567007507696311E-2</v>
      </c>
      <c r="AB2680" s="27">
        <f>-Input!AB1205</f>
        <v>-4.0567007507696311E-2</v>
      </c>
      <c r="AC2680" s="27">
        <f>-Input!AC1205</f>
        <v>-4.0567007507696297E-2</v>
      </c>
      <c r="AD2680" s="313">
        <f>-Input!AD1205</f>
        <v>-4.0567007507696297E-2</v>
      </c>
      <c r="AE2680" s="324">
        <f>-Input!AE1205</f>
        <v>-4.0307019932442303E-2</v>
      </c>
      <c r="AF2680" s="157">
        <f>-Input!AF1205</f>
        <v>-4.0307019932442303E-2</v>
      </c>
      <c r="AG2680" s="157">
        <f>-Input!AG1205</f>
        <v>-4.0307019932442303E-2</v>
      </c>
      <c r="AH2680" s="157">
        <f>-Input!AH1205</f>
        <v>-4.0307019932442303E-2</v>
      </c>
      <c r="AI2680" s="320">
        <f>-Input!AI1205</f>
        <v>-4.0307019932442303E-2</v>
      </c>
      <c r="AJ2680" s="326">
        <f t="shared" si="2447"/>
        <v>-4.0612619363004046E-2</v>
      </c>
      <c r="AK2680" s="27">
        <f t="shared" si="2447"/>
        <v>-4.0612619363004046E-2</v>
      </c>
      <c r="AL2680" s="27">
        <f t="shared" si="2447"/>
        <v>-4.0612619363004039E-2</v>
      </c>
      <c r="AM2680" s="27">
        <f t="shared" si="2447"/>
        <v>-4.0612619363004039E-2</v>
      </c>
      <c r="AN2680" s="313">
        <f t="shared" si="2447"/>
        <v>-4.0612619363004039E-2</v>
      </c>
    </row>
    <row r="2681" spans="1:40" outlineLevel="2">
      <c r="A2681" s="882">
        <f>ROW()</f>
        <v>2681</v>
      </c>
      <c r="B2681" s="453"/>
      <c r="D2681" s="452" t="s">
        <v>33</v>
      </c>
      <c r="H2681" s="458"/>
      <c r="I2681" s="458"/>
      <c r="J2681" s="459"/>
      <c r="K2681" s="458"/>
      <c r="L2681" s="458"/>
      <c r="M2681" s="458"/>
      <c r="N2681" s="458"/>
      <c r="O2681" s="443"/>
      <c r="P2681" s="439"/>
      <c r="Q2681" s="439"/>
      <c r="R2681" s="439"/>
      <c r="S2681" s="440"/>
      <c r="T2681" s="439"/>
      <c r="U2681" s="439"/>
      <c r="V2681" s="439"/>
      <c r="W2681" s="439"/>
      <c r="X2681" s="440">
        <f>-Input!X1206</f>
        <v>0</v>
      </c>
      <c r="Y2681" s="326">
        <f>-Input!Y1206</f>
        <v>-6.6234685131784236E-5</v>
      </c>
      <c r="Z2681" s="27">
        <f>-Input!Z1206</f>
        <v>-1.3246937026356847E-4</v>
      </c>
      <c r="AA2681" s="27">
        <f>-Input!AA1206</f>
        <v>-1.3246937026356847E-4</v>
      </c>
      <c r="AB2681" s="27">
        <f>-Input!AB1206</f>
        <v>-1.3246937026356847E-4</v>
      </c>
      <c r="AC2681" s="27">
        <f>-Input!AC1206</f>
        <v>-1.3246937026356847E-4</v>
      </c>
      <c r="AD2681" s="313">
        <f>-Input!AD1206</f>
        <v>-1.324693702635685E-4</v>
      </c>
      <c r="AE2681" s="324">
        <f>-Input!AE1206</f>
        <v>-1.3162039488958475E-4</v>
      </c>
      <c r="AF2681" s="157">
        <f>-Input!AF1206</f>
        <v>-1.3162039488958475E-4</v>
      </c>
      <c r="AG2681" s="157">
        <f>-Input!AG1206</f>
        <v>-1.3162039488958475E-4</v>
      </c>
      <c r="AH2681" s="157">
        <f>-Input!AH1206</f>
        <v>-1.3162039488958475E-4</v>
      </c>
      <c r="AI2681" s="320">
        <f>-Input!AI1206</f>
        <v>-1.3162039488958475E-4</v>
      </c>
      <c r="AJ2681" s="326">
        <f t="shared" si="2447"/>
        <v>-1.3261831331163579E-4</v>
      </c>
      <c r="AK2681" s="27">
        <f t="shared" si="2447"/>
        <v>-1.3261831331163579E-4</v>
      </c>
      <c r="AL2681" s="27">
        <f t="shared" si="2447"/>
        <v>-1.3261831331163579E-4</v>
      </c>
      <c r="AM2681" s="27">
        <f t="shared" si="2447"/>
        <v>-1.3261831331163579E-4</v>
      </c>
      <c r="AN2681" s="313">
        <f t="shared" si="2447"/>
        <v>-1.3261831331163579E-4</v>
      </c>
    </row>
    <row r="2682" spans="1:40" outlineLevel="2">
      <c r="A2682" s="882">
        <f>ROW()</f>
        <v>2682</v>
      </c>
      <c r="B2682" s="453"/>
      <c r="D2682" s="452" t="s">
        <v>27</v>
      </c>
      <c r="H2682" s="458"/>
      <c r="I2682" s="458"/>
      <c r="J2682" s="459"/>
      <c r="K2682" s="458"/>
      <c r="L2682" s="458"/>
      <c r="M2682" s="458"/>
      <c r="N2682" s="458"/>
      <c r="O2682" s="443"/>
      <c r="P2682" s="439"/>
      <c r="Q2682" s="439"/>
      <c r="R2682" s="439"/>
      <c r="S2682" s="440"/>
      <c r="T2682" s="439"/>
      <c r="U2682" s="439"/>
      <c r="V2682" s="439"/>
      <c r="W2682" s="439"/>
      <c r="X2682" s="440">
        <f>-Input!X1207</f>
        <v>0</v>
      </c>
      <c r="Y2682" s="326">
        <f>-Input!Y1207</f>
        <v>-7.3101676381053193E-2</v>
      </c>
      <c r="Z2682" s="27">
        <f>-Input!Z1207</f>
        <v>-0.14620335276210639</v>
      </c>
      <c r="AA2682" s="27">
        <f>-Input!AA1207</f>
        <v>-0.14620335276210636</v>
      </c>
      <c r="AB2682" s="27">
        <f>-Input!AB1207</f>
        <v>-0.14620335276210636</v>
      </c>
      <c r="AC2682" s="27">
        <f>-Input!AC1207</f>
        <v>-0.14620335276210636</v>
      </c>
      <c r="AD2682" s="313">
        <f>-Input!AD1207</f>
        <v>-0.14620335276210633</v>
      </c>
      <c r="AE2682" s="324">
        <f>-Input!AE1207</f>
        <v>-0.145266358452841</v>
      </c>
      <c r="AF2682" s="157">
        <f>-Input!AF1207</f>
        <v>-0.145266358452841</v>
      </c>
      <c r="AG2682" s="157">
        <f>-Input!AG1207</f>
        <v>-0.145266358452841</v>
      </c>
      <c r="AH2682" s="157">
        <f>-Input!AH1207</f>
        <v>-0.145266358452841</v>
      </c>
      <c r="AI2682" s="320">
        <f>-Input!AI1207</f>
        <v>-0.145266358452841</v>
      </c>
      <c r="AJ2682" s="326">
        <f t="shared" si="2447"/>
        <v>-0.14636773772864414</v>
      </c>
      <c r="AK2682" s="27">
        <f t="shared" si="2447"/>
        <v>-0.14636773772864414</v>
      </c>
      <c r="AL2682" s="27">
        <f t="shared" si="2447"/>
        <v>-0.14636773772864414</v>
      </c>
      <c r="AM2682" s="27">
        <f t="shared" si="2447"/>
        <v>-0.14636773772864417</v>
      </c>
      <c r="AN2682" s="313">
        <f t="shared" si="2447"/>
        <v>-0.14636773772864417</v>
      </c>
    </row>
    <row r="2683" spans="1:40" outlineLevel="2">
      <c r="A2683" s="882">
        <f>ROW()</f>
        <v>2683</v>
      </c>
      <c r="B2683" s="453"/>
      <c r="D2683" s="452" t="s">
        <v>34</v>
      </c>
      <c r="H2683" s="458"/>
      <c r="I2683" s="458"/>
      <c r="J2683" s="459"/>
      <c r="K2683" s="458"/>
      <c r="L2683" s="458"/>
      <c r="M2683" s="458"/>
      <c r="N2683" s="458"/>
      <c r="O2683" s="443"/>
      <c r="P2683" s="439"/>
      <c r="Q2683" s="439"/>
      <c r="R2683" s="439"/>
      <c r="S2683" s="440"/>
      <c r="T2683" s="439"/>
      <c r="U2683" s="439"/>
      <c r="V2683" s="439"/>
      <c r="W2683" s="439"/>
      <c r="X2683" s="440">
        <f>-Input!X1208</f>
        <v>-1.4035747205902673</v>
      </c>
      <c r="Y2683" s="326">
        <f>-Input!Y1208</f>
        <v>-0.53052432773397173</v>
      </c>
      <c r="Z2683" s="27">
        <f>-Input!Z1208</f>
        <v>-1.0610486554679435</v>
      </c>
      <c r="AA2683" s="27">
        <f>-Input!AA1208</f>
        <v>-1.0610486554679435</v>
      </c>
      <c r="AB2683" s="27">
        <f>-Input!AB1208</f>
        <v>-1.0610486554679435</v>
      </c>
      <c r="AC2683" s="27">
        <f>-Input!AC1208</f>
        <v>-1.0610486554679435</v>
      </c>
      <c r="AD2683" s="313">
        <f>-Input!AD1208</f>
        <v>-1.0610486554679435</v>
      </c>
      <c r="AE2683" s="324">
        <f>-Input!AE1208</f>
        <v>-1.0542485613986614</v>
      </c>
      <c r="AF2683" s="157">
        <f>-Input!AF1208</f>
        <v>-1.0542485613986614</v>
      </c>
      <c r="AG2683" s="157">
        <f>-Input!AG1208</f>
        <v>-1.0542485613986614</v>
      </c>
      <c r="AH2683" s="157">
        <f>-Input!AH1208</f>
        <v>-1.0542485613986614</v>
      </c>
      <c r="AI2683" s="320">
        <f>-Input!AI1208</f>
        <v>-1.0542485613986614</v>
      </c>
      <c r="AJ2683" s="326">
        <f t="shared" si="2447"/>
        <v>-1.063567208826937</v>
      </c>
      <c r="AK2683" s="27">
        <f t="shared" si="2447"/>
        <v>-1.063567208826937</v>
      </c>
      <c r="AL2683" s="27">
        <f t="shared" si="2447"/>
        <v>-1.063567208826937</v>
      </c>
      <c r="AM2683" s="27">
        <f t="shared" si="2447"/>
        <v>-1.063567208826937</v>
      </c>
      <c r="AN2683" s="313">
        <f t="shared" si="2447"/>
        <v>-1.063567208826937</v>
      </c>
    </row>
    <row r="2684" spans="1:40" outlineLevel="2">
      <c r="A2684" s="882">
        <f>ROW()</f>
        <v>2684</v>
      </c>
      <c r="B2684" s="453"/>
      <c r="D2684" s="452" t="s">
        <v>35</v>
      </c>
      <c r="H2684" s="458"/>
      <c r="I2684" s="458"/>
      <c r="J2684" s="459"/>
      <c r="K2684" s="458"/>
      <c r="L2684" s="458"/>
      <c r="M2684" s="458"/>
      <c r="N2684" s="458"/>
      <c r="O2684" s="443"/>
      <c r="P2684" s="439"/>
      <c r="Q2684" s="439"/>
      <c r="R2684" s="439"/>
      <c r="S2684" s="440"/>
      <c r="T2684" s="439"/>
      <c r="U2684" s="439"/>
      <c r="V2684" s="439"/>
      <c r="W2684" s="439"/>
      <c r="X2684" s="440">
        <f>-Input!X1209</f>
        <v>0</v>
      </c>
      <c r="Y2684" s="326">
        <f>-Input!Y1209</f>
        <v>-0.29289907128782677</v>
      </c>
      <c r="Z2684" s="27">
        <f>-Input!Z1209</f>
        <v>-0.58579814257565344</v>
      </c>
      <c r="AA2684" s="27">
        <f>-Input!AA1209</f>
        <v>-0.58579814257565355</v>
      </c>
      <c r="AB2684" s="27">
        <f>-Input!AB1209</f>
        <v>-0.58579814257565355</v>
      </c>
      <c r="AC2684" s="27">
        <f>-Input!AC1209</f>
        <v>-0.58579814257565355</v>
      </c>
      <c r="AD2684" s="313">
        <f>-Input!AD1209</f>
        <v>-0.58579814257565355</v>
      </c>
      <c r="AE2684" s="324">
        <f>-Input!AE1209</f>
        <v>-0.58204385434900419</v>
      </c>
      <c r="AF2684" s="157">
        <f>-Input!AF1209</f>
        <v>-0.58204385434900419</v>
      </c>
      <c r="AG2684" s="157">
        <f>-Input!AG1209</f>
        <v>-0.58204385434900419</v>
      </c>
      <c r="AH2684" s="157">
        <f>-Input!AH1209</f>
        <v>-0.29102192717450148</v>
      </c>
      <c r="AI2684" s="320">
        <f>-Input!AI1209</f>
        <v>0</v>
      </c>
      <c r="AJ2684" s="326">
        <f t="shared" si="2447"/>
        <v>-1.3140008793273705E-2</v>
      </c>
      <c r="AK2684" s="27">
        <f t="shared" si="2447"/>
        <v>0</v>
      </c>
      <c r="AL2684" s="27">
        <f t="shared" si="2447"/>
        <v>0</v>
      </c>
      <c r="AM2684" s="27">
        <f t="shared" si="2447"/>
        <v>0</v>
      </c>
      <c r="AN2684" s="313">
        <f t="shared" si="2447"/>
        <v>0</v>
      </c>
    </row>
    <row r="2685" spans="1:40" outlineLevel="2">
      <c r="A2685" s="882">
        <f>ROW()</f>
        <v>2685</v>
      </c>
      <c r="B2685" s="453"/>
      <c r="D2685" s="452" t="s">
        <v>302</v>
      </c>
      <c r="H2685" s="458"/>
      <c r="I2685" s="458"/>
      <c r="J2685" s="459"/>
      <c r="K2685" s="458"/>
      <c r="L2685" s="458"/>
      <c r="M2685" s="458"/>
      <c r="N2685" s="458"/>
      <c r="O2685" s="443"/>
      <c r="P2685" s="439"/>
      <c r="Q2685" s="439"/>
      <c r="R2685" s="439"/>
      <c r="S2685" s="440"/>
      <c r="T2685" s="439"/>
      <c r="U2685" s="439"/>
      <c r="V2685" s="439"/>
      <c r="W2685" s="439"/>
      <c r="X2685" s="440">
        <f>-Input!X1210</f>
        <v>0</v>
      </c>
      <c r="Y2685" s="326">
        <f>-Input!Y1210</f>
        <v>0</v>
      </c>
      <c r="Z2685" s="27">
        <f>-Input!Z1210</f>
        <v>0</v>
      </c>
      <c r="AA2685" s="27">
        <f>-Input!AA1210</f>
        <v>0</v>
      </c>
      <c r="AB2685" s="27">
        <f>-Input!AB1210</f>
        <v>0</v>
      </c>
      <c r="AC2685" s="27">
        <f>-Input!AC1210</f>
        <v>0</v>
      </c>
      <c r="AD2685" s="313">
        <f>-Input!AD1210</f>
        <v>0</v>
      </c>
      <c r="AE2685" s="324">
        <f>-Input!AE1210</f>
        <v>0</v>
      </c>
      <c r="AF2685" s="157">
        <f>-Input!AF1210</f>
        <v>0</v>
      </c>
      <c r="AG2685" s="157">
        <f>-Input!AG1210</f>
        <v>0</v>
      </c>
      <c r="AH2685" s="157">
        <f>-Input!AH1210</f>
        <v>0</v>
      </c>
      <c r="AI2685" s="320">
        <f>-Input!AI1210</f>
        <v>0</v>
      </c>
      <c r="AJ2685" s="326">
        <f t="shared" ref="AJ2685:AN2690" si="2448">-IF($D2685="Land",0,IF(AJ2631&lt;0,AJ2631,IF(AJ2613&lt;1,AJ2631,MAX(MIN(IF(AJ2631&gt;0,(AJ2631/AJ2613),0),AJ2631),0)*AJ$9)))</f>
        <v>0</v>
      </c>
      <c r="AK2685" s="27">
        <f t="shared" si="2448"/>
        <v>0</v>
      </c>
      <c r="AL2685" s="27">
        <f t="shared" si="2448"/>
        <v>0</v>
      </c>
      <c r="AM2685" s="27">
        <f t="shared" si="2448"/>
        <v>0</v>
      </c>
      <c r="AN2685" s="313">
        <f t="shared" si="2448"/>
        <v>0</v>
      </c>
    </row>
    <row r="2686" spans="1:40" outlineLevel="2">
      <c r="A2686" s="882">
        <f>ROW()</f>
        <v>2686</v>
      </c>
      <c r="B2686" s="453"/>
      <c r="D2686" s="452" t="s">
        <v>36</v>
      </c>
      <c r="H2686" s="458"/>
      <c r="I2686" s="458"/>
      <c r="J2686" s="459"/>
      <c r="K2686" s="458"/>
      <c r="L2686" s="458"/>
      <c r="M2686" s="458"/>
      <c r="N2686" s="458"/>
      <c r="O2686" s="443"/>
      <c r="P2686" s="439"/>
      <c r="Q2686" s="439"/>
      <c r="R2686" s="439"/>
      <c r="S2686" s="440"/>
      <c r="T2686" s="439"/>
      <c r="U2686" s="439"/>
      <c r="V2686" s="439"/>
      <c r="W2686" s="439"/>
      <c r="X2686" s="440">
        <f>-Input!X1211</f>
        <v>-1.4435583950031574</v>
      </c>
      <c r="Y2686" s="326">
        <f>-Input!Y1211</f>
        <v>-0.65583820023745787</v>
      </c>
      <c r="Z2686" s="27">
        <f>-Input!Z1211</f>
        <v>-1.3116764004749157</v>
      </c>
      <c r="AA2686" s="27">
        <f>-Input!AA1211</f>
        <v>-1.3116764004749157</v>
      </c>
      <c r="AB2686" s="27">
        <f>-Input!AB1211</f>
        <v>-1.3116764004749155</v>
      </c>
      <c r="AC2686" s="27">
        <f>-Input!AC1211</f>
        <v>-0.65583820023745787</v>
      </c>
      <c r="AD2686" s="313">
        <f>-Input!AD1211</f>
        <v>0</v>
      </c>
      <c r="AE2686" s="324">
        <f>-Input!AE1211</f>
        <v>0</v>
      </c>
      <c r="AF2686" s="157">
        <f>-Input!AF1211</f>
        <v>0</v>
      </c>
      <c r="AG2686" s="157">
        <f>-Input!AG1211</f>
        <v>0</v>
      </c>
      <c r="AH2686" s="157">
        <f>-Input!AH1211</f>
        <v>0</v>
      </c>
      <c r="AI2686" s="320">
        <f>-Input!AI1211</f>
        <v>0</v>
      </c>
      <c r="AJ2686" s="326">
        <f t="shared" si="2448"/>
        <v>6.6613381477509392E-16</v>
      </c>
      <c r="AK2686" s="27">
        <f t="shared" si="2448"/>
        <v>0</v>
      </c>
      <c r="AL2686" s="27">
        <f t="shared" si="2448"/>
        <v>0</v>
      </c>
      <c r="AM2686" s="27">
        <f t="shared" si="2448"/>
        <v>0</v>
      </c>
      <c r="AN2686" s="313">
        <f t="shared" si="2448"/>
        <v>0</v>
      </c>
    </row>
    <row r="2687" spans="1:40" outlineLevel="2">
      <c r="A2687" s="882">
        <f>ROW()</f>
        <v>2687</v>
      </c>
      <c r="B2687" s="453"/>
      <c r="D2687" s="452" t="s">
        <v>583</v>
      </c>
      <c r="H2687" s="458"/>
      <c r="I2687" s="458"/>
      <c r="J2687" s="459"/>
      <c r="K2687" s="458"/>
      <c r="L2687" s="458"/>
      <c r="M2687" s="458"/>
      <c r="N2687" s="458"/>
      <c r="O2687" s="443"/>
      <c r="P2687" s="439"/>
      <c r="Q2687" s="439"/>
      <c r="R2687" s="439"/>
      <c r="S2687" s="440"/>
      <c r="T2687" s="439"/>
      <c r="U2687" s="439"/>
      <c r="V2687" s="439"/>
      <c r="W2687" s="439"/>
      <c r="X2687" s="440">
        <f>-Input!X1212</f>
        <v>0</v>
      </c>
      <c r="Y2687" s="326">
        <f>-Input!Y1212</f>
        <v>0</v>
      </c>
      <c r="Z2687" s="27">
        <f>-Input!Z1212</f>
        <v>0</v>
      </c>
      <c r="AA2687" s="27">
        <f>-Input!AA1212</f>
        <v>0</v>
      </c>
      <c r="AB2687" s="27">
        <f>-Input!AB1212</f>
        <v>0</v>
      </c>
      <c r="AC2687" s="27">
        <f>-Input!AC1212</f>
        <v>0</v>
      </c>
      <c r="AD2687" s="313">
        <f>-Input!AD1212</f>
        <v>0</v>
      </c>
      <c r="AE2687" s="324">
        <f>-Input!AE1212</f>
        <v>0</v>
      </c>
      <c r="AF2687" s="157">
        <f>-Input!AF1212</f>
        <v>0</v>
      </c>
      <c r="AG2687" s="157">
        <f>-Input!AG1212</f>
        <v>0</v>
      </c>
      <c r="AH2687" s="157">
        <f>-Input!AH1212</f>
        <v>0</v>
      </c>
      <c r="AI2687" s="320">
        <f>-Input!AI1212</f>
        <v>0</v>
      </c>
      <c r="AJ2687" s="326">
        <f t="shared" si="2448"/>
        <v>0</v>
      </c>
      <c r="AK2687" s="27">
        <f t="shared" si="2448"/>
        <v>0</v>
      </c>
      <c r="AL2687" s="27">
        <f t="shared" si="2448"/>
        <v>0</v>
      </c>
      <c r="AM2687" s="27">
        <f t="shared" si="2448"/>
        <v>0</v>
      </c>
      <c r="AN2687" s="313">
        <f t="shared" si="2448"/>
        <v>0</v>
      </c>
    </row>
    <row r="2688" spans="1:40" outlineLevel="2">
      <c r="A2688" s="882">
        <f>ROW()</f>
        <v>2688</v>
      </c>
      <c r="B2688" s="453"/>
      <c r="D2688" s="452" t="s">
        <v>81</v>
      </c>
      <c r="H2688" s="458"/>
      <c r="I2688" s="458"/>
      <c r="J2688" s="459"/>
      <c r="K2688" s="458"/>
      <c r="L2688" s="458"/>
      <c r="M2688" s="458"/>
      <c r="N2688" s="458"/>
      <c r="O2688" s="443"/>
      <c r="P2688" s="439"/>
      <c r="Q2688" s="439"/>
      <c r="R2688" s="439"/>
      <c r="S2688" s="440"/>
      <c r="T2688" s="439"/>
      <c r="U2688" s="439"/>
      <c r="V2688" s="439"/>
      <c r="W2688" s="439"/>
      <c r="X2688" s="440">
        <f>-Input!X1213</f>
        <v>0</v>
      </c>
      <c r="Y2688" s="326">
        <f>-Input!Y1213</f>
        <v>0</v>
      </c>
      <c r="Z2688" s="27">
        <f>-Input!Z1213</f>
        <v>0</v>
      </c>
      <c r="AA2688" s="27">
        <f>-Input!AA1213</f>
        <v>0</v>
      </c>
      <c r="AB2688" s="27">
        <f>-Input!AB1213</f>
        <v>0</v>
      </c>
      <c r="AC2688" s="27">
        <f>-Input!AC1213</f>
        <v>0</v>
      </c>
      <c r="AD2688" s="313">
        <f>-Input!AD1213</f>
        <v>0</v>
      </c>
      <c r="AE2688" s="324">
        <f>-Input!AE1213</f>
        <v>0</v>
      </c>
      <c r="AF2688" s="157">
        <f>-Input!AF1213</f>
        <v>0</v>
      </c>
      <c r="AG2688" s="157">
        <f>-Input!AG1213</f>
        <v>0</v>
      </c>
      <c r="AH2688" s="157">
        <f>-Input!AH1213</f>
        <v>0</v>
      </c>
      <c r="AI2688" s="320">
        <f>-Input!AI1213</f>
        <v>0</v>
      </c>
      <c r="AJ2688" s="326">
        <f t="shared" si="2448"/>
        <v>0</v>
      </c>
      <c r="AK2688" s="27">
        <f t="shared" si="2448"/>
        <v>0</v>
      </c>
      <c r="AL2688" s="27">
        <f t="shared" si="2448"/>
        <v>0</v>
      </c>
      <c r="AM2688" s="27">
        <f t="shared" si="2448"/>
        <v>0</v>
      </c>
      <c r="AN2688" s="313">
        <f t="shared" si="2448"/>
        <v>0</v>
      </c>
    </row>
    <row r="2689" spans="1:40" outlineLevel="2">
      <c r="A2689" s="882">
        <f>ROW()</f>
        <v>2689</v>
      </c>
      <c r="B2689" s="453"/>
      <c r="D2689" s="452" t="s">
        <v>28</v>
      </c>
      <c r="H2689" s="458"/>
      <c r="I2689" s="458"/>
      <c r="J2689" s="459"/>
      <c r="K2689" s="458"/>
      <c r="L2689" s="458"/>
      <c r="M2689" s="458"/>
      <c r="N2689" s="458"/>
      <c r="O2689" s="443"/>
      <c r="P2689" s="439"/>
      <c r="Q2689" s="439"/>
      <c r="R2689" s="439"/>
      <c r="S2689" s="440"/>
      <c r="T2689" s="439"/>
      <c r="U2689" s="439"/>
      <c r="V2689" s="439"/>
      <c r="W2689" s="439"/>
      <c r="X2689" s="440">
        <f>-Input!X1214</f>
        <v>0</v>
      </c>
      <c r="Y2689" s="326">
        <f>-Input!Y1214</f>
        <v>0</v>
      </c>
      <c r="Z2689" s="27">
        <f>-Input!Z1214</f>
        <v>0</v>
      </c>
      <c r="AA2689" s="27">
        <f>-Input!AA1214</f>
        <v>0</v>
      </c>
      <c r="AB2689" s="27">
        <f>-Input!AB1214</f>
        <v>0</v>
      </c>
      <c r="AC2689" s="27">
        <f>-Input!AC1214</f>
        <v>0</v>
      </c>
      <c r="AD2689" s="313">
        <f>-Input!AD1214</f>
        <v>0</v>
      </c>
      <c r="AE2689" s="324">
        <f>-Input!AE1214</f>
        <v>0</v>
      </c>
      <c r="AF2689" s="157">
        <f>-Input!AF1214</f>
        <v>0</v>
      </c>
      <c r="AG2689" s="157">
        <f>-Input!AG1214</f>
        <v>0</v>
      </c>
      <c r="AH2689" s="157">
        <f>-Input!AH1214</f>
        <v>0</v>
      </c>
      <c r="AI2689" s="320">
        <f>-Input!AI1214</f>
        <v>0</v>
      </c>
      <c r="AJ2689" s="326">
        <f t="shared" si="2448"/>
        <v>0</v>
      </c>
      <c r="AK2689" s="27">
        <f t="shared" si="2448"/>
        <v>0</v>
      </c>
      <c r="AL2689" s="27">
        <f t="shared" si="2448"/>
        <v>0</v>
      </c>
      <c r="AM2689" s="27">
        <f t="shared" si="2448"/>
        <v>0</v>
      </c>
      <c r="AN2689" s="313">
        <f t="shared" si="2448"/>
        <v>0</v>
      </c>
    </row>
    <row r="2690" spans="1:40" outlineLevel="2">
      <c r="A2690" s="882">
        <f>ROW()</f>
        <v>2690</v>
      </c>
      <c r="B2690" s="453"/>
      <c r="D2690" s="456" t="s">
        <v>443</v>
      </c>
      <c r="E2690" s="456"/>
      <c r="F2690" s="456"/>
      <c r="G2690" s="456"/>
      <c r="H2690" s="460"/>
      <c r="I2690" s="460"/>
      <c r="J2690" s="461"/>
      <c r="K2690" s="460"/>
      <c r="L2690" s="460"/>
      <c r="M2690" s="460"/>
      <c r="N2690" s="460"/>
      <c r="O2690" s="462"/>
      <c r="P2690" s="441"/>
      <c r="Q2690" s="441"/>
      <c r="R2690" s="441"/>
      <c r="S2690" s="442"/>
      <c r="T2690" s="441"/>
      <c r="U2690" s="441"/>
      <c r="V2690" s="441"/>
      <c r="W2690" s="159"/>
      <c r="X2690" s="339">
        <f>-Input!X1215</f>
        <v>0</v>
      </c>
      <c r="Y2690" s="325">
        <f>-Input!Y1215</f>
        <v>0</v>
      </c>
      <c r="Z2690" s="158">
        <f>-Input!Z1215</f>
        <v>0</v>
      </c>
      <c r="AA2690" s="158">
        <f>-Input!AA1215</f>
        <v>0</v>
      </c>
      <c r="AB2690" s="158">
        <f>-Input!AB1215</f>
        <v>0</v>
      </c>
      <c r="AC2690" s="158">
        <f>-Input!AC1215</f>
        <v>0</v>
      </c>
      <c r="AD2690" s="321">
        <f>-Input!AD1215</f>
        <v>0</v>
      </c>
      <c r="AE2690" s="325">
        <f>-Input!AE1215</f>
        <v>0</v>
      </c>
      <c r="AF2690" s="158">
        <f>-Input!AF1215</f>
        <v>0</v>
      </c>
      <c r="AG2690" s="158">
        <f>-Input!AG1215</f>
        <v>0</v>
      </c>
      <c r="AH2690" s="158">
        <f>-Input!AH1215</f>
        <v>0</v>
      </c>
      <c r="AI2690" s="321">
        <f>-Input!AI1215</f>
        <v>0</v>
      </c>
      <c r="AJ2690" s="325">
        <f t="shared" si="2448"/>
        <v>0</v>
      </c>
      <c r="AK2690" s="158">
        <f t="shared" si="2448"/>
        <v>0</v>
      </c>
      <c r="AL2690" s="158">
        <f t="shared" si="2448"/>
        <v>0</v>
      </c>
      <c r="AM2690" s="158">
        <f t="shared" si="2448"/>
        <v>0</v>
      </c>
      <c r="AN2690" s="321">
        <f t="shared" si="2448"/>
        <v>0</v>
      </c>
    </row>
    <row r="2691" spans="1:40" outlineLevel="2">
      <c r="A2691" s="882">
        <f>ROW()</f>
        <v>2691</v>
      </c>
      <c r="B2691" s="453"/>
      <c r="D2691" s="452" t="s">
        <v>24</v>
      </c>
      <c r="F2691" s="454"/>
      <c r="G2691" s="454"/>
      <c r="H2691" s="448"/>
      <c r="I2691" s="448"/>
      <c r="J2691" s="464"/>
      <c r="K2691" s="448"/>
      <c r="L2691" s="448"/>
      <c r="M2691" s="448"/>
      <c r="N2691" s="448"/>
      <c r="O2691" s="443"/>
      <c r="P2691" s="439"/>
      <c r="Q2691" s="439"/>
      <c r="R2691" s="439"/>
      <c r="S2691" s="440"/>
      <c r="T2691" s="439"/>
      <c r="U2691" s="439"/>
      <c r="V2691" s="439"/>
      <c r="W2691" s="439"/>
      <c r="X2691" s="440">
        <f t="shared" ref="X2691:AN2691" si="2449">SUM(X2675:X2690)</f>
        <v>-3.2748933810006839</v>
      </c>
      <c r="Y2691" s="443">
        <f t="shared" si="2449"/>
        <v>-1.9850847505694682</v>
      </c>
      <c r="Z2691" s="439">
        <f t="shared" si="2449"/>
        <v>-3.9701695011389364</v>
      </c>
      <c r="AA2691" s="439">
        <f t="shared" si="2449"/>
        <v>-3.9701695011389364</v>
      </c>
      <c r="AB2691" s="439">
        <f t="shared" si="2449"/>
        <v>-3.970169501138936</v>
      </c>
      <c r="AC2691" s="439">
        <f t="shared" si="2449"/>
        <v>-3.3143313009014785</v>
      </c>
      <c r="AD2691" s="440">
        <f t="shared" si="2449"/>
        <v>-2.6584931006640207</v>
      </c>
      <c r="AE2691" s="443">
        <f t="shared" si="2449"/>
        <v>-2.6414552362137029</v>
      </c>
      <c r="AF2691" s="439">
        <f t="shared" si="2449"/>
        <v>-2.6414552362137029</v>
      </c>
      <c r="AG2691" s="439">
        <f t="shared" si="2449"/>
        <v>-2.6414552362137029</v>
      </c>
      <c r="AH2691" s="439">
        <f t="shared" si="2449"/>
        <v>-2.3504333090392002</v>
      </c>
      <c r="AI2691" s="440">
        <f t="shared" si="2449"/>
        <v>-2.0594113818646989</v>
      </c>
      <c r="AJ2691" s="443">
        <f t="shared" si="2449"/>
        <v>-2.0890439899760933</v>
      </c>
      <c r="AK2691" s="439">
        <f t="shared" si="2449"/>
        <v>-2.0759039811828206</v>
      </c>
      <c r="AL2691" s="439">
        <f t="shared" si="2449"/>
        <v>-2.0759039811828206</v>
      </c>
      <c r="AM2691" s="439">
        <f t="shared" si="2449"/>
        <v>-2.0759039811828206</v>
      </c>
      <c r="AN2691" s="440">
        <f t="shared" si="2449"/>
        <v>-2.0759039811828206</v>
      </c>
    </row>
    <row r="2692" spans="1:40" outlineLevel="1">
      <c r="A2692" s="732" t="s">
        <v>299</v>
      </c>
      <c r="B2692" s="733"/>
      <c r="C2692" s="881"/>
      <c r="D2692" s="733"/>
      <c r="E2692" s="733"/>
      <c r="F2692" s="733"/>
      <c r="G2692" s="730"/>
      <c r="H2692" s="733"/>
      <c r="I2692" s="730"/>
      <c r="J2692" s="729"/>
      <c r="K2692" s="730"/>
      <c r="L2692" s="730"/>
      <c r="M2692" s="730"/>
      <c r="N2692" s="730"/>
      <c r="O2692" s="729"/>
      <c r="P2692" s="730"/>
      <c r="Q2692" s="730"/>
      <c r="R2692" s="730"/>
      <c r="S2692" s="731"/>
      <c r="T2692" s="730"/>
      <c r="U2692" s="730"/>
      <c r="V2692" s="730"/>
      <c r="W2692" s="730"/>
      <c r="X2692" s="731"/>
      <c r="Y2692" s="729"/>
      <c r="Z2692" s="730"/>
      <c r="AA2692" s="730"/>
      <c r="AB2692" s="730"/>
      <c r="AC2692" s="730"/>
      <c r="AD2692" s="731"/>
      <c r="AE2692" s="729"/>
      <c r="AF2692" s="730"/>
      <c r="AG2692" s="730"/>
      <c r="AH2692" s="730"/>
      <c r="AI2692" s="731"/>
      <c r="AJ2692" s="729"/>
      <c r="AK2692" s="730"/>
      <c r="AL2692" s="730"/>
      <c r="AM2692" s="730"/>
      <c r="AN2692" s="731"/>
    </row>
    <row r="2693" spans="1:40" outlineLevel="2">
      <c r="A2693" s="882">
        <f>ROW()</f>
        <v>2693</v>
      </c>
      <c r="B2693" s="453"/>
      <c r="D2693" s="452" t="s">
        <v>300</v>
      </c>
      <c r="H2693" s="458"/>
      <c r="I2693" s="458"/>
      <c r="J2693" s="459"/>
      <c r="K2693" s="458"/>
      <c r="L2693" s="458"/>
      <c r="M2693" s="458"/>
      <c r="N2693" s="458"/>
      <c r="O2693" s="324"/>
      <c r="P2693" s="157"/>
      <c r="Q2693" s="157"/>
      <c r="R2693" s="157"/>
      <c r="S2693" s="320"/>
      <c r="T2693" s="157"/>
      <c r="U2693" s="27"/>
      <c r="V2693" s="27"/>
      <c r="W2693" s="27">
        <f>-Input!W$696</f>
        <v>0</v>
      </c>
      <c r="X2693" s="320"/>
      <c r="Y2693" s="324"/>
      <c r="Z2693" s="157"/>
      <c r="AA2693" s="157"/>
      <c r="AB2693" s="157"/>
      <c r="AC2693" s="157"/>
      <c r="AD2693" s="320"/>
      <c r="AE2693" s="324"/>
      <c r="AF2693" s="157"/>
      <c r="AG2693" s="157"/>
      <c r="AH2693" s="157"/>
      <c r="AI2693" s="320"/>
      <c r="AJ2693" s="324"/>
      <c r="AK2693" s="157"/>
      <c r="AL2693" s="157"/>
      <c r="AM2693" s="157"/>
      <c r="AN2693" s="320"/>
    </row>
    <row r="2694" spans="1:40" outlineLevel="2">
      <c r="A2694" s="882">
        <f>ROW()</f>
        <v>2694</v>
      </c>
      <c r="B2694" s="453"/>
      <c r="D2694" s="452" t="s">
        <v>301</v>
      </c>
      <c r="H2694" s="458"/>
      <c r="I2694" s="458"/>
      <c r="J2694" s="459"/>
      <c r="K2694" s="458"/>
      <c r="L2694" s="458"/>
      <c r="M2694" s="458"/>
      <c r="N2694" s="458"/>
      <c r="O2694" s="324"/>
      <c r="P2694" s="157"/>
      <c r="Q2694" s="157"/>
      <c r="R2694" s="157"/>
      <c r="S2694" s="320"/>
      <c r="T2694" s="157"/>
      <c r="U2694" s="27"/>
      <c r="V2694" s="27"/>
      <c r="W2694" s="27">
        <f>-Input!W$697</f>
        <v>0</v>
      </c>
      <c r="X2694" s="320"/>
      <c r="Y2694" s="324"/>
      <c r="Z2694" s="157"/>
      <c r="AA2694" s="157"/>
      <c r="AB2694" s="157"/>
      <c r="AC2694" s="157"/>
      <c r="AD2694" s="320"/>
      <c r="AE2694" s="324"/>
      <c r="AF2694" s="157"/>
      <c r="AG2694" s="157"/>
      <c r="AH2694" s="157"/>
      <c r="AI2694" s="320"/>
      <c r="AJ2694" s="324"/>
      <c r="AK2694" s="157"/>
      <c r="AL2694" s="157"/>
      <c r="AM2694" s="157"/>
      <c r="AN2694" s="320"/>
    </row>
    <row r="2695" spans="1:40" outlineLevel="2">
      <c r="A2695" s="882">
        <f>ROW()</f>
        <v>2695</v>
      </c>
      <c r="B2695" s="453"/>
      <c r="D2695" s="452" t="s">
        <v>29</v>
      </c>
      <c r="H2695" s="458"/>
      <c r="I2695" s="458"/>
      <c r="J2695" s="459"/>
      <c r="K2695" s="458"/>
      <c r="L2695" s="458"/>
      <c r="M2695" s="458"/>
      <c r="N2695" s="458"/>
      <c r="O2695" s="324"/>
      <c r="P2695" s="157"/>
      <c r="Q2695" s="157"/>
      <c r="R2695" s="157"/>
      <c r="S2695" s="320"/>
      <c r="T2695" s="157"/>
      <c r="U2695" s="27"/>
      <c r="V2695" s="27"/>
      <c r="W2695" s="27">
        <f>-Input!W$698</f>
        <v>0</v>
      </c>
      <c r="X2695" s="320"/>
      <c r="Y2695" s="324"/>
      <c r="Z2695" s="157"/>
      <c r="AA2695" s="157"/>
      <c r="AB2695" s="157"/>
      <c r="AC2695" s="157"/>
      <c r="AD2695" s="320"/>
      <c r="AE2695" s="324"/>
      <c r="AF2695" s="157"/>
      <c r="AG2695" s="157"/>
      <c r="AH2695" s="157"/>
      <c r="AI2695" s="320"/>
      <c r="AJ2695" s="324"/>
      <c r="AK2695" s="157"/>
      <c r="AL2695" s="157"/>
      <c r="AM2695" s="157"/>
      <c r="AN2695" s="320"/>
    </row>
    <row r="2696" spans="1:40" outlineLevel="2">
      <c r="A2696" s="882">
        <f>ROW()</f>
        <v>2696</v>
      </c>
      <c r="B2696" s="453"/>
      <c r="D2696" s="452" t="s">
        <v>30</v>
      </c>
      <c r="H2696" s="458"/>
      <c r="I2696" s="458"/>
      <c r="J2696" s="459"/>
      <c r="K2696" s="458"/>
      <c r="L2696" s="458"/>
      <c r="M2696" s="458"/>
      <c r="N2696" s="458"/>
      <c r="O2696" s="324"/>
      <c r="P2696" s="157"/>
      <c r="Q2696" s="157"/>
      <c r="R2696" s="157"/>
      <c r="S2696" s="320"/>
      <c r="T2696" s="157"/>
      <c r="U2696" s="27"/>
      <c r="V2696" s="27"/>
      <c r="W2696" s="27">
        <f>-Input!W$699</f>
        <v>0</v>
      </c>
      <c r="X2696" s="320"/>
      <c r="Y2696" s="324"/>
      <c r="Z2696" s="157"/>
      <c r="AA2696" s="157"/>
      <c r="AB2696" s="157"/>
      <c r="AC2696" s="157"/>
      <c r="AD2696" s="320"/>
      <c r="AE2696" s="324"/>
      <c r="AF2696" s="157"/>
      <c r="AG2696" s="157"/>
      <c r="AH2696" s="157"/>
      <c r="AI2696" s="320"/>
      <c r="AJ2696" s="324"/>
      <c r="AK2696" s="157"/>
      <c r="AL2696" s="157"/>
      <c r="AM2696" s="157"/>
      <c r="AN2696" s="320"/>
    </row>
    <row r="2697" spans="1:40" outlineLevel="2">
      <c r="A2697" s="882">
        <f>ROW()</f>
        <v>2697</v>
      </c>
      <c r="B2697" s="453"/>
      <c r="D2697" s="452" t="s">
        <v>31</v>
      </c>
      <c r="H2697" s="458"/>
      <c r="I2697" s="458"/>
      <c r="J2697" s="459"/>
      <c r="K2697" s="458"/>
      <c r="L2697" s="458"/>
      <c r="M2697" s="458"/>
      <c r="N2697" s="458"/>
      <c r="O2697" s="324"/>
      <c r="P2697" s="157"/>
      <c r="Q2697" s="157"/>
      <c r="R2697" s="157"/>
      <c r="S2697" s="320"/>
      <c r="T2697" s="157"/>
      <c r="U2697" s="27"/>
      <c r="V2697" s="27"/>
      <c r="W2697" s="27">
        <f>-Input!W$700</f>
        <v>0</v>
      </c>
      <c r="X2697" s="320"/>
      <c r="Y2697" s="324"/>
      <c r="Z2697" s="157"/>
      <c r="AA2697" s="157"/>
      <c r="AB2697" s="157"/>
      <c r="AC2697" s="157"/>
      <c r="AD2697" s="320"/>
      <c r="AE2697" s="324"/>
      <c r="AF2697" s="157"/>
      <c r="AG2697" s="157"/>
      <c r="AH2697" s="157"/>
      <c r="AI2697" s="320"/>
      <c r="AJ2697" s="324"/>
      <c r="AK2697" s="157"/>
      <c r="AL2697" s="157"/>
      <c r="AM2697" s="157"/>
      <c r="AN2697" s="320"/>
    </row>
    <row r="2698" spans="1:40" outlineLevel="2">
      <c r="A2698" s="882">
        <f>ROW()</f>
        <v>2698</v>
      </c>
      <c r="B2698" s="453"/>
      <c r="D2698" s="452" t="s">
        <v>32</v>
      </c>
      <c r="H2698" s="458"/>
      <c r="I2698" s="458"/>
      <c r="J2698" s="459"/>
      <c r="K2698" s="458"/>
      <c r="L2698" s="458"/>
      <c r="M2698" s="458"/>
      <c r="N2698" s="458"/>
      <c r="O2698" s="324"/>
      <c r="P2698" s="157"/>
      <c r="Q2698" s="157"/>
      <c r="R2698" s="157"/>
      <c r="S2698" s="320"/>
      <c r="T2698" s="157"/>
      <c r="U2698" s="27"/>
      <c r="V2698" s="27"/>
      <c r="W2698" s="27">
        <f>-Input!W$701</f>
        <v>0</v>
      </c>
      <c r="X2698" s="320"/>
      <c r="Y2698" s="324"/>
      <c r="Z2698" s="157"/>
      <c r="AA2698" s="157"/>
      <c r="AB2698" s="157"/>
      <c r="AC2698" s="157"/>
      <c r="AD2698" s="320"/>
      <c r="AE2698" s="324"/>
      <c r="AF2698" s="157"/>
      <c r="AG2698" s="157"/>
      <c r="AH2698" s="157"/>
      <c r="AI2698" s="320"/>
      <c r="AJ2698" s="324"/>
      <c r="AK2698" s="157"/>
      <c r="AL2698" s="157"/>
      <c r="AM2698" s="157"/>
      <c r="AN2698" s="320"/>
    </row>
    <row r="2699" spans="1:40" outlineLevel="2">
      <c r="A2699" s="882">
        <f>ROW()</f>
        <v>2699</v>
      </c>
      <c r="B2699" s="453"/>
      <c r="D2699" s="452" t="s">
        <v>33</v>
      </c>
      <c r="H2699" s="458"/>
      <c r="I2699" s="458"/>
      <c r="J2699" s="459"/>
      <c r="K2699" s="458"/>
      <c r="L2699" s="458"/>
      <c r="M2699" s="458"/>
      <c r="N2699" s="458"/>
      <c r="O2699" s="324"/>
      <c r="P2699" s="157"/>
      <c r="Q2699" s="157"/>
      <c r="R2699" s="157"/>
      <c r="S2699" s="320"/>
      <c r="T2699" s="157"/>
      <c r="U2699" s="27"/>
      <c r="V2699" s="27"/>
      <c r="W2699" s="27">
        <f>-Input!W$702</f>
        <v>0</v>
      </c>
      <c r="X2699" s="320"/>
      <c r="Y2699" s="324"/>
      <c r="Z2699" s="157"/>
      <c r="AA2699" s="157"/>
      <c r="AB2699" s="157"/>
      <c r="AC2699" s="157"/>
      <c r="AD2699" s="320"/>
      <c r="AE2699" s="324"/>
      <c r="AF2699" s="157"/>
      <c r="AG2699" s="157"/>
      <c r="AH2699" s="157"/>
      <c r="AI2699" s="320"/>
      <c r="AJ2699" s="324"/>
      <c r="AK2699" s="157"/>
      <c r="AL2699" s="157"/>
      <c r="AM2699" s="157"/>
      <c r="AN2699" s="320"/>
    </row>
    <row r="2700" spans="1:40" outlineLevel="2">
      <c r="A2700" s="882">
        <f>ROW()</f>
        <v>2700</v>
      </c>
      <c r="B2700" s="453"/>
      <c r="D2700" s="452" t="s">
        <v>27</v>
      </c>
      <c r="H2700" s="458"/>
      <c r="I2700" s="458"/>
      <c r="J2700" s="459"/>
      <c r="K2700" s="458"/>
      <c r="L2700" s="458"/>
      <c r="M2700" s="458"/>
      <c r="N2700" s="458"/>
      <c r="O2700" s="324"/>
      <c r="P2700" s="157"/>
      <c r="Q2700" s="157"/>
      <c r="R2700" s="157"/>
      <c r="S2700" s="320"/>
      <c r="T2700" s="157"/>
      <c r="U2700" s="27"/>
      <c r="V2700" s="27"/>
      <c r="W2700" s="27">
        <f>-Input!W$703</f>
        <v>0</v>
      </c>
      <c r="X2700" s="320"/>
      <c r="Y2700" s="324"/>
      <c r="Z2700" s="157"/>
      <c r="AA2700" s="157"/>
      <c r="AB2700" s="157"/>
      <c r="AC2700" s="157"/>
      <c r="AD2700" s="320"/>
      <c r="AE2700" s="324"/>
      <c r="AF2700" s="157"/>
      <c r="AG2700" s="157"/>
      <c r="AH2700" s="157"/>
      <c r="AI2700" s="320"/>
      <c r="AJ2700" s="324"/>
      <c r="AK2700" s="157"/>
      <c r="AL2700" s="157"/>
      <c r="AM2700" s="157"/>
      <c r="AN2700" s="320"/>
    </row>
    <row r="2701" spans="1:40" outlineLevel="2">
      <c r="A2701" s="882">
        <f>ROW()</f>
        <v>2701</v>
      </c>
      <c r="B2701" s="453"/>
      <c r="D2701" s="452" t="s">
        <v>34</v>
      </c>
      <c r="H2701" s="458"/>
      <c r="I2701" s="458"/>
      <c r="J2701" s="459"/>
      <c r="K2701" s="458"/>
      <c r="L2701" s="458"/>
      <c r="M2701" s="458"/>
      <c r="N2701" s="458"/>
      <c r="O2701" s="324"/>
      <c r="P2701" s="157"/>
      <c r="Q2701" s="157"/>
      <c r="R2701" s="157"/>
      <c r="S2701" s="320"/>
      <c r="T2701" s="157"/>
      <c r="U2701" s="27"/>
      <c r="V2701" s="27"/>
      <c r="W2701" s="27">
        <f>-Input!W$704</f>
        <v>0</v>
      </c>
      <c r="X2701" s="320"/>
      <c r="Y2701" s="324"/>
      <c r="Z2701" s="157"/>
      <c r="AA2701" s="157"/>
      <c r="AB2701" s="157"/>
      <c r="AC2701" s="157"/>
      <c r="AD2701" s="320"/>
      <c r="AE2701" s="324"/>
      <c r="AF2701" s="157"/>
      <c r="AG2701" s="157"/>
      <c r="AH2701" s="157"/>
      <c r="AI2701" s="320"/>
      <c r="AJ2701" s="324"/>
      <c r="AK2701" s="157"/>
      <c r="AL2701" s="157"/>
      <c r="AM2701" s="157"/>
      <c r="AN2701" s="320"/>
    </row>
    <row r="2702" spans="1:40" outlineLevel="2">
      <c r="A2702" s="882">
        <f>ROW()</f>
        <v>2702</v>
      </c>
      <c r="B2702" s="453"/>
      <c r="D2702" s="452" t="s">
        <v>35</v>
      </c>
      <c r="H2702" s="458"/>
      <c r="I2702" s="458"/>
      <c r="J2702" s="459"/>
      <c r="K2702" s="458"/>
      <c r="L2702" s="458"/>
      <c r="M2702" s="458"/>
      <c r="N2702" s="458"/>
      <c r="O2702" s="324"/>
      <c r="P2702" s="157"/>
      <c r="Q2702" s="157"/>
      <c r="R2702" s="157"/>
      <c r="S2702" s="320"/>
      <c r="T2702" s="157"/>
      <c r="U2702" s="27"/>
      <c r="V2702" s="27"/>
      <c r="W2702" s="27">
        <f>-Input!W$705</f>
        <v>0</v>
      </c>
      <c r="X2702" s="320"/>
      <c r="Y2702" s="324"/>
      <c r="Z2702" s="157"/>
      <c r="AA2702" s="157"/>
      <c r="AB2702" s="157"/>
      <c r="AC2702" s="157"/>
      <c r="AD2702" s="320"/>
      <c r="AE2702" s="324"/>
      <c r="AF2702" s="157"/>
      <c r="AG2702" s="157"/>
      <c r="AH2702" s="157"/>
      <c r="AI2702" s="320"/>
      <c r="AJ2702" s="324"/>
      <c r="AK2702" s="157"/>
      <c r="AL2702" s="157"/>
      <c r="AM2702" s="157"/>
      <c r="AN2702" s="320"/>
    </row>
    <row r="2703" spans="1:40" outlineLevel="2">
      <c r="A2703" s="882">
        <f>ROW()</f>
        <v>2703</v>
      </c>
      <c r="B2703" s="453"/>
      <c r="D2703" s="452" t="s">
        <v>302</v>
      </c>
      <c r="H2703" s="458"/>
      <c r="I2703" s="458"/>
      <c r="J2703" s="459"/>
      <c r="K2703" s="458"/>
      <c r="L2703" s="458"/>
      <c r="M2703" s="458"/>
      <c r="N2703" s="458"/>
      <c r="O2703" s="324"/>
      <c r="P2703" s="157"/>
      <c r="Q2703" s="157"/>
      <c r="R2703" s="157"/>
      <c r="S2703" s="320"/>
      <c r="T2703" s="157"/>
      <c r="U2703" s="27"/>
      <c r="V2703" s="27"/>
      <c r="W2703" s="27">
        <f>-Input!W$706</f>
        <v>0</v>
      </c>
      <c r="X2703" s="320"/>
      <c r="Y2703" s="324"/>
      <c r="Z2703" s="157"/>
      <c r="AA2703" s="157"/>
      <c r="AB2703" s="157"/>
      <c r="AC2703" s="157"/>
      <c r="AD2703" s="320"/>
      <c r="AE2703" s="324"/>
      <c r="AF2703" s="157"/>
      <c r="AG2703" s="157"/>
      <c r="AH2703" s="157"/>
      <c r="AI2703" s="320"/>
      <c r="AJ2703" s="324"/>
      <c r="AK2703" s="157"/>
      <c r="AL2703" s="157"/>
      <c r="AM2703" s="157"/>
      <c r="AN2703" s="320"/>
    </row>
    <row r="2704" spans="1:40" outlineLevel="2">
      <c r="A2704" s="882">
        <f>ROW()</f>
        <v>2704</v>
      </c>
      <c r="B2704" s="453"/>
      <c r="D2704" s="452" t="s">
        <v>36</v>
      </c>
      <c r="H2704" s="458"/>
      <c r="I2704" s="458"/>
      <c r="J2704" s="459"/>
      <c r="K2704" s="458"/>
      <c r="L2704" s="458"/>
      <c r="M2704" s="458"/>
      <c r="N2704" s="458"/>
      <c r="O2704" s="324"/>
      <c r="P2704" s="157"/>
      <c r="Q2704" s="157"/>
      <c r="R2704" s="157"/>
      <c r="S2704" s="320"/>
      <c r="T2704" s="157"/>
      <c r="U2704" s="27"/>
      <c r="V2704" s="27"/>
      <c r="W2704" s="27">
        <f>-Input!W$707</f>
        <v>0</v>
      </c>
      <c r="X2704" s="320"/>
      <c r="Y2704" s="324"/>
      <c r="Z2704" s="157"/>
      <c r="AA2704" s="157"/>
      <c r="AB2704" s="157"/>
      <c r="AC2704" s="157"/>
      <c r="AD2704" s="320"/>
      <c r="AE2704" s="324"/>
      <c r="AF2704" s="157"/>
      <c r="AG2704" s="157"/>
      <c r="AH2704" s="157"/>
      <c r="AI2704" s="320"/>
      <c r="AJ2704" s="324"/>
      <c r="AK2704" s="157"/>
      <c r="AL2704" s="157"/>
      <c r="AM2704" s="157"/>
      <c r="AN2704" s="320"/>
    </row>
    <row r="2705" spans="1:40" outlineLevel="2">
      <c r="A2705" s="882">
        <f>ROW()</f>
        <v>2705</v>
      </c>
      <c r="B2705" s="453"/>
      <c r="D2705" s="452" t="s">
        <v>583</v>
      </c>
      <c r="H2705" s="458"/>
      <c r="I2705" s="458"/>
      <c r="J2705" s="459"/>
      <c r="K2705" s="458"/>
      <c r="L2705" s="458"/>
      <c r="M2705" s="458"/>
      <c r="N2705" s="458"/>
      <c r="O2705" s="324"/>
      <c r="P2705" s="157"/>
      <c r="Q2705" s="157"/>
      <c r="R2705" s="157"/>
      <c r="S2705" s="320"/>
      <c r="T2705" s="157"/>
      <c r="U2705" s="27"/>
      <c r="V2705" s="27"/>
      <c r="W2705" s="27">
        <f>-Input!W$708</f>
        <v>0</v>
      </c>
      <c r="X2705" s="320"/>
      <c r="Y2705" s="324"/>
      <c r="Z2705" s="157"/>
      <c r="AA2705" s="157"/>
      <c r="AB2705" s="157"/>
      <c r="AC2705" s="157"/>
      <c r="AD2705" s="320"/>
      <c r="AE2705" s="324"/>
      <c r="AF2705" s="157"/>
      <c r="AG2705" s="157"/>
      <c r="AH2705" s="157"/>
      <c r="AI2705" s="320"/>
      <c r="AJ2705" s="324"/>
      <c r="AK2705" s="157"/>
      <c r="AL2705" s="157"/>
      <c r="AM2705" s="157"/>
      <c r="AN2705" s="320"/>
    </row>
    <row r="2706" spans="1:40" outlineLevel="2">
      <c r="A2706" s="882">
        <f>ROW()</f>
        <v>2706</v>
      </c>
      <c r="B2706" s="453"/>
      <c r="D2706" s="452" t="s">
        <v>81</v>
      </c>
      <c r="H2706" s="458"/>
      <c r="I2706" s="458"/>
      <c r="J2706" s="459"/>
      <c r="K2706" s="458"/>
      <c r="L2706" s="458"/>
      <c r="M2706" s="458"/>
      <c r="N2706" s="458"/>
      <c r="O2706" s="324"/>
      <c r="P2706" s="157"/>
      <c r="Q2706" s="157"/>
      <c r="R2706" s="157"/>
      <c r="S2706" s="320"/>
      <c r="T2706" s="157"/>
      <c r="U2706" s="27"/>
      <c r="V2706" s="27"/>
      <c r="W2706" s="27">
        <f>-Input!W$709</f>
        <v>0</v>
      </c>
      <c r="X2706" s="320"/>
      <c r="Y2706" s="324"/>
      <c r="Z2706" s="157"/>
      <c r="AA2706" s="157"/>
      <c r="AB2706" s="157"/>
      <c r="AC2706" s="157"/>
      <c r="AD2706" s="320"/>
      <c r="AE2706" s="324"/>
      <c r="AF2706" s="157"/>
      <c r="AG2706" s="157"/>
      <c r="AH2706" s="157"/>
      <c r="AI2706" s="320"/>
      <c r="AJ2706" s="324"/>
      <c r="AK2706" s="157"/>
      <c r="AL2706" s="157"/>
      <c r="AM2706" s="157"/>
      <c r="AN2706" s="320"/>
    </row>
    <row r="2707" spans="1:40" outlineLevel="2">
      <c r="A2707" s="882">
        <f>ROW()</f>
        <v>2707</v>
      </c>
      <c r="B2707" s="453"/>
      <c r="D2707" s="452" t="s">
        <v>28</v>
      </c>
      <c r="H2707" s="458"/>
      <c r="I2707" s="458"/>
      <c r="J2707" s="459"/>
      <c r="K2707" s="458"/>
      <c r="L2707" s="458"/>
      <c r="M2707" s="458"/>
      <c r="N2707" s="458"/>
      <c r="O2707" s="324"/>
      <c r="P2707" s="157"/>
      <c r="Q2707" s="157"/>
      <c r="R2707" s="157"/>
      <c r="S2707" s="320"/>
      <c r="T2707" s="157"/>
      <c r="U2707" s="27"/>
      <c r="V2707" s="27"/>
      <c r="W2707" s="27">
        <f>-Input!W$710</f>
        <v>0</v>
      </c>
      <c r="X2707" s="320"/>
      <c r="Y2707" s="324"/>
      <c r="Z2707" s="157"/>
      <c r="AA2707" s="157"/>
      <c r="AB2707" s="157"/>
      <c r="AC2707" s="157"/>
      <c r="AD2707" s="320"/>
      <c r="AE2707" s="324"/>
      <c r="AF2707" s="157"/>
      <c r="AG2707" s="157"/>
      <c r="AH2707" s="157"/>
      <c r="AI2707" s="320"/>
      <c r="AJ2707" s="324"/>
      <c r="AK2707" s="157"/>
      <c r="AL2707" s="157"/>
      <c r="AM2707" s="157"/>
      <c r="AN2707" s="320"/>
    </row>
    <row r="2708" spans="1:40" outlineLevel="2">
      <c r="A2708" s="882">
        <f>ROW()</f>
        <v>2708</v>
      </c>
      <c r="B2708" s="453"/>
      <c r="D2708" s="456" t="s">
        <v>443</v>
      </c>
      <c r="E2708" s="456"/>
      <c r="F2708" s="456"/>
      <c r="G2708" s="456"/>
      <c r="H2708" s="460"/>
      <c r="I2708" s="460"/>
      <c r="J2708" s="461"/>
      <c r="K2708" s="460"/>
      <c r="L2708" s="460"/>
      <c r="M2708" s="460"/>
      <c r="N2708" s="460"/>
      <c r="O2708" s="325"/>
      <c r="P2708" s="158"/>
      <c r="Q2708" s="158"/>
      <c r="R2708" s="158"/>
      <c r="S2708" s="321"/>
      <c r="T2708" s="158"/>
      <c r="U2708" s="159"/>
      <c r="V2708" s="159"/>
      <c r="W2708" s="159">
        <f>-Input!W$711</f>
        <v>0</v>
      </c>
      <c r="X2708" s="239"/>
      <c r="Y2708" s="238"/>
      <c r="Z2708" s="146"/>
      <c r="AA2708" s="146"/>
      <c r="AB2708" s="146"/>
      <c r="AC2708" s="146"/>
      <c r="AD2708" s="239"/>
      <c r="AE2708" s="238"/>
      <c r="AF2708" s="146"/>
      <c r="AG2708" s="146"/>
      <c r="AH2708" s="146"/>
      <c r="AI2708" s="239"/>
      <c r="AJ2708" s="238"/>
      <c r="AK2708" s="146"/>
      <c r="AL2708" s="146"/>
      <c r="AM2708" s="146"/>
      <c r="AN2708" s="239"/>
    </row>
    <row r="2709" spans="1:40" outlineLevel="2">
      <c r="A2709" s="882">
        <f>ROW()</f>
        <v>2709</v>
      </c>
      <c r="B2709" s="453"/>
      <c r="D2709" s="452" t="s">
        <v>24</v>
      </c>
      <c r="F2709" s="454"/>
      <c r="G2709" s="454"/>
      <c r="H2709" s="448"/>
      <c r="I2709" s="448"/>
      <c r="J2709" s="464"/>
      <c r="K2709" s="448"/>
      <c r="L2709" s="448"/>
      <c r="M2709" s="448"/>
      <c r="N2709" s="448"/>
      <c r="O2709" s="443"/>
      <c r="P2709" s="439"/>
      <c r="Q2709" s="439"/>
      <c r="R2709" s="439"/>
      <c r="S2709" s="440"/>
      <c r="T2709" s="439"/>
      <c r="U2709" s="439"/>
      <c r="V2709" s="439"/>
      <c r="W2709" s="439">
        <f>SUM(W2693:W2708)</f>
        <v>0</v>
      </c>
      <c r="X2709" s="440"/>
      <c r="Y2709" s="443"/>
      <c r="Z2709" s="439"/>
      <c r="AA2709" s="439"/>
      <c r="AB2709" s="439"/>
      <c r="AC2709" s="439"/>
      <c r="AD2709" s="440"/>
      <c r="AE2709" s="443"/>
      <c r="AF2709" s="439"/>
      <c r="AG2709" s="439"/>
      <c r="AH2709" s="439"/>
      <c r="AI2709" s="440"/>
      <c r="AJ2709" s="443"/>
      <c r="AK2709" s="439"/>
      <c r="AL2709" s="439"/>
      <c r="AM2709" s="439"/>
      <c r="AN2709" s="440"/>
    </row>
    <row r="2710" spans="1:40" outlineLevel="1">
      <c r="A2710" s="732" t="s">
        <v>22</v>
      </c>
      <c r="B2710" s="733"/>
      <c r="C2710" s="881"/>
      <c r="D2710" s="733"/>
      <c r="E2710" s="733"/>
      <c r="F2710" s="733"/>
      <c r="G2710" s="730"/>
      <c r="H2710" s="733"/>
      <c r="I2710" s="730"/>
      <c r="J2710" s="729"/>
      <c r="K2710" s="730"/>
      <c r="L2710" s="730"/>
      <c r="M2710" s="730"/>
      <c r="N2710" s="730"/>
      <c r="O2710" s="729"/>
      <c r="P2710" s="730"/>
      <c r="Q2710" s="730"/>
      <c r="R2710" s="730"/>
      <c r="S2710" s="731"/>
      <c r="T2710" s="730"/>
      <c r="U2710" s="730"/>
      <c r="V2710" s="730"/>
      <c r="W2710" s="730"/>
      <c r="X2710" s="731"/>
      <c r="Y2710" s="729"/>
      <c r="Z2710" s="730"/>
      <c r="AA2710" s="730"/>
      <c r="AB2710" s="730"/>
      <c r="AC2710" s="730"/>
      <c r="AD2710" s="731"/>
      <c r="AE2710" s="729"/>
      <c r="AF2710" s="730"/>
      <c r="AG2710" s="730"/>
      <c r="AH2710" s="730"/>
      <c r="AI2710" s="731"/>
      <c r="AJ2710" s="729"/>
      <c r="AK2710" s="730"/>
      <c r="AL2710" s="730"/>
      <c r="AM2710" s="730"/>
      <c r="AN2710" s="731"/>
    </row>
    <row r="2711" spans="1:40" outlineLevel="2">
      <c r="A2711" s="882">
        <f>ROW()</f>
        <v>2711</v>
      </c>
      <c r="B2711" s="453"/>
      <c r="D2711" s="452" t="s">
        <v>300</v>
      </c>
      <c r="H2711" s="458"/>
      <c r="I2711" s="458"/>
      <c r="J2711" s="459"/>
      <c r="K2711" s="458"/>
      <c r="L2711" s="458"/>
      <c r="M2711" s="458"/>
      <c r="N2711" s="458"/>
      <c r="O2711" s="459"/>
      <c r="P2711" s="458"/>
      <c r="Q2711" s="458"/>
      <c r="R2711" s="458"/>
      <c r="S2711" s="463"/>
      <c r="T2711" s="458"/>
      <c r="U2711" s="458"/>
      <c r="V2711" s="31"/>
      <c r="W2711" s="439">
        <f t="shared" ref="W2711:AN2711" si="2450">W2621+W2639+W2657+W2675 + W2693</f>
        <v>26.578777638178462</v>
      </c>
      <c r="X2711" s="440">
        <f t="shared" si="2450"/>
        <v>26.450580488450033</v>
      </c>
      <c r="Y2711" s="443">
        <f t="shared" si="2450"/>
        <v>26.28317175118136</v>
      </c>
      <c r="Z2711" s="439">
        <f t="shared" si="2450"/>
        <v>25.948354276644018</v>
      </c>
      <c r="AA2711" s="439">
        <f t="shared" si="2450"/>
        <v>25.613536802106676</v>
      </c>
      <c r="AB2711" s="439">
        <f t="shared" si="2450"/>
        <v>25.278719327569334</v>
      </c>
      <c r="AC2711" s="439">
        <f t="shared" si="2450"/>
        <v>24.943901853031992</v>
      </c>
      <c r="AD2711" s="440">
        <f t="shared" si="2450"/>
        <v>24.60908437849465</v>
      </c>
      <c r="AE2711" s="443">
        <f t="shared" si="2450"/>
        <v>24.276412696528798</v>
      </c>
      <c r="AF2711" s="439">
        <f t="shared" si="2450"/>
        <v>23.943741014562946</v>
      </c>
      <c r="AG2711" s="439">
        <f t="shared" si="2450"/>
        <v>23.611069332597094</v>
      </c>
      <c r="AH2711" s="439">
        <f t="shared" si="2450"/>
        <v>23.278397650631241</v>
      </c>
      <c r="AI2711" s="440">
        <f t="shared" si="2450"/>
        <v>22.945725968665389</v>
      </c>
      <c r="AJ2711" s="443">
        <f t="shared" si="2450"/>
        <v>22.610751866933047</v>
      </c>
      <c r="AK2711" s="439">
        <f t="shared" si="2450"/>
        <v>22.275777765200704</v>
      </c>
      <c r="AL2711" s="439">
        <f t="shared" si="2450"/>
        <v>21.940803663468362</v>
      </c>
      <c r="AM2711" s="439">
        <f t="shared" si="2450"/>
        <v>21.605829561736019</v>
      </c>
      <c r="AN2711" s="440">
        <f t="shared" si="2450"/>
        <v>21.270855460003677</v>
      </c>
    </row>
    <row r="2712" spans="1:40" outlineLevel="2">
      <c r="A2712" s="882">
        <f>ROW()</f>
        <v>2712</v>
      </c>
      <c r="B2712" s="453"/>
      <c r="D2712" s="452" t="s">
        <v>301</v>
      </c>
      <c r="H2712" s="458"/>
      <c r="I2712" s="458"/>
      <c r="J2712" s="459"/>
      <c r="K2712" s="458"/>
      <c r="L2712" s="458"/>
      <c r="M2712" s="458"/>
      <c r="N2712" s="458"/>
      <c r="O2712" s="459"/>
      <c r="P2712" s="458"/>
      <c r="Q2712" s="458"/>
      <c r="R2712" s="458"/>
      <c r="S2712" s="463"/>
      <c r="T2712" s="458"/>
      <c r="U2712" s="458"/>
      <c r="V2712" s="31"/>
      <c r="W2712" s="439">
        <f t="shared" ref="W2712:AN2712" si="2451">W2622+W2640+W2658+W2676 + W2694</f>
        <v>0</v>
      </c>
      <c r="X2712" s="440">
        <f t="shared" si="2451"/>
        <v>0</v>
      </c>
      <c r="Y2712" s="443">
        <f t="shared" si="2451"/>
        <v>0</v>
      </c>
      <c r="Z2712" s="439">
        <f t="shared" si="2451"/>
        <v>0</v>
      </c>
      <c r="AA2712" s="439">
        <f t="shared" si="2451"/>
        <v>0</v>
      </c>
      <c r="AB2712" s="439">
        <f t="shared" si="2451"/>
        <v>0</v>
      </c>
      <c r="AC2712" s="439">
        <f t="shared" si="2451"/>
        <v>0</v>
      </c>
      <c r="AD2712" s="440">
        <f t="shared" si="2451"/>
        <v>0</v>
      </c>
      <c r="AE2712" s="443">
        <f t="shared" si="2451"/>
        <v>0</v>
      </c>
      <c r="AF2712" s="439">
        <f t="shared" si="2451"/>
        <v>0</v>
      </c>
      <c r="AG2712" s="439">
        <f t="shared" si="2451"/>
        <v>0</v>
      </c>
      <c r="AH2712" s="439">
        <f t="shared" si="2451"/>
        <v>0</v>
      </c>
      <c r="AI2712" s="440">
        <f t="shared" si="2451"/>
        <v>0</v>
      </c>
      <c r="AJ2712" s="443">
        <f t="shared" si="2451"/>
        <v>0</v>
      </c>
      <c r="AK2712" s="439">
        <f t="shared" si="2451"/>
        <v>0</v>
      </c>
      <c r="AL2712" s="439">
        <f t="shared" si="2451"/>
        <v>0</v>
      </c>
      <c r="AM2712" s="439">
        <f t="shared" si="2451"/>
        <v>0</v>
      </c>
      <c r="AN2712" s="440">
        <f t="shared" si="2451"/>
        <v>0</v>
      </c>
    </row>
    <row r="2713" spans="1:40" outlineLevel="2">
      <c r="A2713" s="882">
        <f>ROW()</f>
        <v>2713</v>
      </c>
      <c r="B2713" s="453"/>
      <c r="D2713" s="452" t="s">
        <v>29</v>
      </c>
      <c r="H2713" s="458"/>
      <c r="I2713" s="458"/>
      <c r="J2713" s="459"/>
      <c r="K2713" s="458"/>
      <c r="L2713" s="458"/>
      <c r="M2713" s="458"/>
      <c r="N2713" s="458"/>
      <c r="O2713" s="459"/>
      <c r="P2713" s="458"/>
      <c r="Q2713" s="458"/>
      <c r="R2713" s="458"/>
      <c r="S2713" s="463"/>
      <c r="T2713" s="458"/>
      <c r="U2713" s="458"/>
      <c r="V2713" s="31"/>
      <c r="W2713" s="439">
        <f t="shared" ref="W2713:AN2713" si="2452">W2623+W2641+W2659+W2677 + W2695</f>
        <v>0</v>
      </c>
      <c r="X2713" s="440">
        <f t="shared" si="2452"/>
        <v>0</v>
      </c>
      <c r="Y2713" s="443">
        <f t="shared" si="2452"/>
        <v>0</v>
      </c>
      <c r="Z2713" s="439">
        <f t="shared" si="2452"/>
        <v>0</v>
      </c>
      <c r="AA2713" s="439">
        <f t="shared" si="2452"/>
        <v>0</v>
      </c>
      <c r="AB2713" s="439">
        <f t="shared" si="2452"/>
        <v>0</v>
      </c>
      <c r="AC2713" s="439">
        <f t="shared" si="2452"/>
        <v>0</v>
      </c>
      <c r="AD2713" s="440">
        <f t="shared" si="2452"/>
        <v>0</v>
      </c>
      <c r="AE2713" s="443">
        <f t="shared" si="2452"/>
        <v>0</v>
      </c>
      <c r="AF2713" s="439">
        <f t="shared" si="2452"/>
        <v>0</v>
      </c>
      <c r="AG2713" s="439">
        <f t="shared" si="2452"/>
        <v>0</v>
      </c>
      <c r="AH2713" s="439">
        <f t="shared" si="2452"/>
        <v>0</v>
      </c>
      <c r="AI2713" s="440">
        <f t="shared" si="2452"/>
        <v>0</v>
      </c>
      <c r="AJ2713" s="443">
        <f t="shared" si="2452"/>
        <v>0</v>
      </c>
      <c r="AK2713" s="439">
        <f t="shared" si="2452"/>
        <v>0</v>
      </c>
      <c r="AL2713" s="439">
        <f t="shared" si="2452"/>
        <v>0</v>
      </c>
      <c r="AM2713" s="439">
        <f t="shared" si="2452"/>
        <v>0</v>
      </c>
      <c r="AN2713" s="440">
        <f t="shared" si="2452"/>
        <v>0</v>
      </c>
    </row>
    <row r="2714" spans="1:40" outlineLevel="2">
      <c r="A2714" s="882">
        <f>ROW()</f>
        <v>2714</v>
      </c>
      <c r="B2714" s="453"/>
      <c r="D2714" s="452" t="s">
        <v>30</v>
      </c>
      <c r="H2714" s="458"/>
      <c r="I2714" s="458"/>
      <c r="J2714" s="459"/>
      <c r="K2714" s="458"/>
      <c r="L2714" s="458"/>
      <c r="M2714" s="458"/>
      <c r="N2714" s="458"/>
      <c r="O2714" s="459"/>
      <c r="P2714" s="458"/>
      <c r="Q2714" s="458"/>
      <c r="R2714" s="458"/>
      <c r="S2714" s="463"/>
      <c r="T2714" s="458"/>
      <c r="U2714" s="458"/>
      <c r="V2714" s="31"/>
      <c r="W2714" s="439">
        <f t="shared" ref="W2714:AN2714" si="2453">W2624+W2642+W2660+W2678 + W2696</f>
        <v>29.195571054153049</v>
      </c>
      <c r="X2714" s="440">
        <f t="shared" si="2453"/>
        <v>28.905633908137897</v>
      </c>
      <c r="Y2714" s="443">
        <f t="shared" si="2453"/>
        <v>28.660670908916391</v>
      </c>
      <c r="Z2714" s="439">
        <f t="shared" si="2453"/>
        <v>28.170744910473374</v>
      </c>
      <c r="AA2714" s="439">
        <f t="shared" si="2453"/>
        <v>27.680818912030357</v>
      </c>
      <c r="AB2714" s="439">
        <f t="shared" si="2453"/>
        <v>27.190892913587341</v>
      </c>
      <c r="AC2714" s="439">
        <f t="shared" si="2453"/>
        <v>26.700966915144324</v>
      </c>
      <c r="AD2714" s="440">
        <f t="shared" si="2453"/>
        <v>26.211040916701307</v>
      </c>
      <c r="AE2714" s="443">
        <f t="shared" si="2453"/>
        <v>25.724254776981294</v>
      </c>
      <c r="AF2714" s="439">
        <f t="shared" si="2453"/>
        <v>25.23746863726128</v>
      </c>
      <c r="AG2714" s="439">
        <f t="shared" si="2453"/>
        <v>24.750682497541266</v>
      </c>
      <c r="AH2714" s="439">
        <f t="shared" si="2453"/>
        <v>24.263896357821253</v>
      </c>
      <c r="AI2714" s="440">
        <f t="shared" si="2453"/>
        <v>23.777110218101239</v>
      </c>
      <c r="AJ2714" s="443">
        <f t="shared" si="2453"/>
        <v>23.286860522882655</v>
      </c>
      <c r="AK2714" s="439">
        <f t="shared" si="2453"/>
        <v>22.796610827664072</v>
      </c>
      <c r="AL2714" s="439">
        <f t="shared" si="2453"/>
        <v>22.306361132445488</v>
      </c>
      <c r="AM2714" s="439">
        <f t="shared" si="2453"/>
        <v>21.816111437226905</v>
      </c>
      <c r="AN2714" s="440">
        <f t="shared" si="2453"/>
        <v>21.325861742008321</v>
      </c>
    </row>
    <row r="2715" spans="1:40" outlineLevel="2">
      <c r="A2715" s="882">
        <f>ROW()</f>
        <v>2715</v>
      </c>
      <c r="B2715" s="453"/>
      <c r="D2715" s="452" t="s">
        <v>31</v>
      </c>
      <c r="H2715" s="458"/>
      <c r="I2715" s="458"/>
      <c r="J2715" s="459"/>
      <c r="K2715" s="458"/>
      <c r="L2715" s="458"/>
      <c r="M2715" s="458"/>
      <c r="N2715" s="458"/>
      <c r="O2715" s="459"/>
      <c r="P2715" s="458"/>
      <c r="Q2715" s="458"/>
      <c r="R2715" s="458"/>
      <c r="S2715" s="463"/>
      <c r="T2715" s="458"/>
      <c r="U2715" s="458"/>
      <c r="V2715" s="31"/>
      <c r="W2715" s="439">
        <f t="shared" ref="W2715:AN2715" si="2454">W2625+W2643+W2661+W2679 + W2697</f>
        <v>0</v>
      </c>
      <c r="X2715" s="440">
        <f t="shared" si="2454"/>
        <v>0</v>
      </c>
      <c r="Y2715" s="443">
        <f t="shared" si="2454"/>
        <v>0</v>
      </c>
      <c r="Z2715" s="439">
        <f t="shared" si="2454"/>
        <v>0</v>
      </c>
      <c r="AA2715" s="439">
        <f t="shared" si="2454"/>
        <v>0</v>
      </c>
      <c r="AB2715" s="439">
        <f t="shared" si="2454"/>
        <v>0</v>
      </c>
      <c r="AC2715" s="439">
        <f t="shared" si="2454"/>
        <v>0</v>
      </c>
      <c r="AD2715" s="440">
        <f t="shared" si="2454"/>
        <v>0</v>
      </c>
      <c r="AE2715" s="443">
        <f t="shared" si="2454"/>
        <v>0</v>
      </c>
      <c r="AF2715" s="439">
        <f t="shared" si="2454"/>
        <v>0</v>
      </c>
      <c r="AG2715" s="439">
        <f t="shared" si="2454"/>
        <v>0</v>
      </c>
      <c r="AH2715" s="439">
        <f t="shared" si="2454"/>
        <v>0</v>
      </c>
      <c r="AI2715" s="440">
        <f t="shared" si="2454"/>
        <v>0</v>
      </c>
      <c r="AJ2715" s="443">
        <f t="shared" si="2454"/>
        <v>0</v>
      </c>
      <c r="AK2715" s="439">
        <f t="shared" si="2454"/>
        <v>0</v>
      </c>
      <c r="AL2715" s="439">
        <f t="shared" si="2454"/>
        <v>0</v>
      </c>
      <c r="AM2715" s="439">
        <f t="shared" si="2454"/>
        <v>0</v>
      </c>
      <c r="AN2715" s="440">
        <f t="shared" si="2454"/>
        <v>0</v>
      </c>
    </row>
    <row r="2716" spans="1:40" outlineLevel="2">
      <c r="A2716" s="882">
        <f>ROW()</f>
        <v>2716</v>
      </c>
      <c r="B2716" s="453"/>
      <c r="D2716" s="452" t="s">
        <v>32</v>
      </c>
      <c r="H2716" s="458"/>
      <c r="I2716" s="458"/>
      <c r="J2716" s="459"/>
      <c r="K2716" s="458"/>
      <c r="L2716" s="458"/>
      <c r="M2716" s="458"/>
      <c r="N2716" s="458"/>
      <c r="O2716" s="459"/>
      <c r="P2716" s="458"/>
      <c r="Q2716" s="458"/>
      <c r="R2716" s="458"/>
      <c r="S2716" s="463"/>
      <c r="T2716" s="458"/>
      <c r="U2716" s="458"/>
      <c r="V2716" s="31"/>
      <c r="W2716" s="439">
        <f t="shared" ref="W2716:AN2716" si="2455">W2626+W2644+W2662+W2680 + W2698</f>
        <v>1.5917392624638349</v>
      </c>
      <c r="X2716" s="440">
        <f t="shared" si="2455"/>
        <v>1.582113292800156</v>
      </c>
      <c r="Y2716" s="443">
        <f t="shared" si="2455"/>
        <v>1.5618297890463078</v>
      </c>
      <c r="Z2716" s="439">
        <f t="shared" si="2455"/>
        <v>1.5212627815386115</v>
      </c>
      <c r="AA2716" s="439">
        <f t="shared" si="2455"/>
        <v>1.4806957740309152</v>
      </c>
      <c r="AB2716" s="439">
        <f t="shared" si="2455"/>
        <v>1.440128766523219</v>
      </c>
      <c r="AC2716" s="439">
        <f t="shared" si="2455"/>
        <v>1.3995617590155227</v>
      </c>
      <c r="AD2716" s="440">
        <f t="shared" si="2455"/>
        <v>1.3589947515078264</v>
      </c>
      <c r="AE2716" s="443">
        <f t="shared" si="2455"/>
        <v>1.3186877315753842</v>
      </c>
      <c r="AF2716" s="439">
        <f t="shared" si="2455"/>
        <v>1.278380711642942</v>
      </c>
      <c r="AG2716" s="439">
        <f t="shared" si="2455"/>
        <v>1.2380736917104997</v>
      </c>
      <c r="AH2716" s="439">
        <f t="shared" si="2455"/>
        <v>1.1977666717780575</v>
      </c>
      <c r="AI2716" s="440">
        <f t="shared" si="2455"/>
        <v>1.1574596518456153</v>
      </c>
      <c r="AJ2716" s="443">
        <f t="shared" si="2455"/>
        <v>1.1168470324826112</v>
      </c>
      <c r="AK2716" s="439">
        <f t="shared" si="2455"/>
        <v>1.0762344131196071</v>
      </c>
      <c r="AL2716" s="439">
        <f t="shared" si="2455"/>
        <v>1.035621793756603</v>
      </c>
      <c r="AM2716" s="439">
        <f t="shared" si="2455"/>
        <v>0.99500917439359893</v>
      </c>
      <c r="AN2716" s="440">
        <f t="shared" si="2455"/>
        <v>0.95439655503059484</v>
      </c>
    </row>
    <row r="2717" spans="1:40" outlineLevel="2">
      <c r="A2717" s="882">
        <f>ROW()</f>
        <v>2717</v>
      </c>
      <c r="B2717" s="453"/>
      <c r="D2717" s="452" t="s">
        <v>33</v>
      </c>
      <c r="H2717" s="458"/>
      <c r="I2717" s="458"/>
      <c r="J2717" s="459"/>
      <c r="K2717" s="458"/>
      <c r="L2717" s="458"/>
      <c r="M2717" s="458"/>
      <c r="N2717" s="458"/>
      <c r="O2717" s="459"/>
      <c r="P2717" s="458"/>
      <c r="Q2717" s="458"/>
      <c r="R2717" s="458"/>
      <c r="S2717" s="463"/>
      <c r="T2717" s="458"/>
      <c r="U2717" s="458"/>
      <c r="V2717" s="31"/>
      <c r="W2717" s="439">
        <f t="shared" ref="W2717:AN2717" si="2456">W2627+W2645+W2663+W2681 + W2699</f>
        <v>5.1663054402791694E-3</v>
      </c>
      <c r="X2717" s="440">
        <f t="shared" si="2456"/>
        <v>5.1663054402791694E-3</v>
      </c>
      <c r="Y2717" s="443">
        <f t="shared" si="2456"/>
        <v>5.1000707551473855E-3</v>
      </c>
      <c r="Z2717" s="439">
        <f t="shared" si="2456"/>
        <v>4.967601384883817E-3</v>
      </c>
      <c r="AA2717" s="439">
        <f t="shared" si="2456"/>
        <v>4.8351320146202484E-3</v>
      </c>
      <c r="AB2717" s="439">
        <f t="shared" si="2456"/>
        <v>4.7026626443566798E-3</v>
      </c>
      <c r="AC2717" s="439">
        <f t="shared" si="2456"/>
        <v>4.5701932740931112E-3</v>
      </c>
      <c r="AD2717" s="440">
        <f t="shared" si="2456"/>
        <v>4.4377239038295426E-3</v>
      </c>
      <c r="AE2717" s="443">
        <f t="shared" si="2456"/>
        <v>4.3061035089399582E-3</v>
      </c>
      <c r="AF2717" s="439">
        <f t="shared" si="2456"/>
        <v>4.1744831140503738E-3</v>
      </c>
      <c r="AG2717" s="439">
        <f t="shared" si="2456"/>
        <v>4.0428627191607894E-3</v>
      </c>
      <c r="AH2717" s="439">
        <f t="shared" si="2456"/>
        <v>3.911242324271205E-3</v>
      </c>
      <c r="AI2717" s="440">
        <f t="shared" si="2456"/>
        <v>3.7796219293816202E-3</v>
      </c>
      <c r="AJ2717" s="443">
        <f t="shared" si="2456"/>
        <v>3.6470036160699843E-3</v>
      </c>
      <c r="AK2717" s="439">
        <f t="shared" si="2456"/>
        <v>3.5143853027583484E-3</v>
      </c>
      <c r="AL2717" s="439">
        <f t="shared" si="2456"/>
        <v>3.3817669894467125E-3</v>
      </c>
      <c r="AM2717" s="439">
        <f t="shared" si="2456"/>
        <v>3.2491486761350766E-3</v>
      </c>
      <c r="AN2717" s="440">
        <f t="shared" si="2456"/>
        <v>3.1165303628234407E-3</v>
      </c>
    </row>
    <row r="2718" spans="1:40" outlineLevel="2">
      <c r="A2718" s="882">
        <f>ROW()</f>
        <v>2718</v>
      </c>
      <c r="B2718" s="453"/>
      <c r="D2718" s="452" t="s">
        <v>27</v>
      </c>
      <c r="H2718" s="458"/>
      <c r="I2718" s="458"/>
      <c r="J2718" s="459"/>
      <c r="K2718" s="458"/>
      <c r="L2718" s="458"/>
      <c r="M2718" s="458"/>
      <c r="N2718" s="458"/>
      <c r="O2718" s="459"/>
      <c r="P2718" s="458"/>
      <c r="Q2718" s="458"/>
      <c r="R2718" s="458"/>
      <c r="S2718" s="463"/>
      <c r="T2718" s="458"/>
      <c r="U2718" s="458"/>
      <c r="V2718" s="31"/>
      <c r="W2718" s="439">
        <f t="shared" ref="W2718:AN2718" si="2457">W2628+W2646+W2664+W2682 + W2700</f>
        <v>5.701930757722149</v>
      </c>
      <c r="X2718" s="440">
        <f t="shared" si="2457"/>
        <v>5.701930757722149</v>
      </c>
      <c r="Y2718" s="443">
        <f t="shared" si="2457"/>
        <v>5.6288290813410962</v>
      </c>
      <c r="Z2718" s="439">
        <f t="shared" si="2457"/>
        <v>5.4826257285789897</v>
      </c>
      <c r="AA2718" s="439">
        <f t="shared" si="2457"/>
        <v>5.3364223758168832</v>
      </c>
      <c r="AB2718" s="439">
        <f t="shared" si="2457"/>
        <v>5.1902190230547767</v>
      </c>
      <c r="AC2718" s="439">
        <f t="shared" si="2457"/>
        <v>5.0440156702926702</v>
      </c>
      <c r="AD2718" s="440">
        <f t="shared" si="2457"/>
        <v>4.8978123175305637</v>
      </c>
      <c r="AE2718" s="443">
        <f t="shared" si="2457"/>
        <v>4.7525459590777226</v>
      </c>
      <c r="AF2718" s="439">
        <f t="shared" si="2457"/>
        <v>4.6072796006248815</v>
      </c>
      <c r="AG2718" s="439">
        <f t="shared" si="2457"/>
        <v>4.4620132421720404</v>
      </c>
      <c r="AH2718" s="439">
        <f t="shared" si="2457"/>
        <v>4.3167468837191993</v>
      </c>
      <c r="AI2718" s="440">
        <f t="shared" si="2457"/>
        <v>4.1714805252663583</v>
      </c>
      <c r="AJ2718" s="443">
        <f t="shared" si="2457"/>
        <v>4.0251127875377142</v>
      </c>
      <c r="AK2718" s="439">
        <f t="shared" si="2457"/>
        <v>3.8787450498090701</v>
      </c>
      <c r="AL2718" s="439">
        <f t="shared" si="2457"/>
        <v>3.732377312080426</v>
      </c>
      <c r="AM2718" s="439">
        <f t="shared" si="2457"/>
        <v>3.5860095743517819</v>
      </c>
      <c r="AN2718" s="440">
        <f t="shared" si="2457"/>
        <v>3.4396418366231378</v>
      </c>
    </row>
    <row r="2719" spans="1:40" outlineLevel="2">
      <c r="A2719" s="882">
        <f>ROW()</f>
        <v>2719</v>
      </c>
      <c r="B2719" s="453"/>
      <c r="D2719" s="452" t="s">
        <v>34</v>
      </c>
      <c r="H2719" s="458"/>
      <c r="I2719" s="458"/>
      <c r="J2719" s="459"/>
      <c r="K2719" s="458"/>
      <c r="L2719" s="458"/>
      <c r="M2719" s="458"/>
      <c r="N2719" s="458"/>
      <c r="O2719" s="459"/>
      <c r="P2719" s="458"/>
      <c r="Q2719" s="458"/>
      <c r="R2719" s="458"/>
      <c r="S2719" s="463"/>
      <c r="T2719" s="458"/>
      <c r="U2719" s="458"/>
      <c r="V2719" s="31"/>
      <c r="W2719" s="439">
        <f t="shared" ref="W2719:AN2719" si="2458">W2629+W2647+W2665+W2683 + W2701</f>
        <v>26.868742451820911</v>
      </c>
      <c r="X2719" s="440">
        <f t="shared" si="2458"/>
        <v>25.465167731230643</v>
      </c>
      <c r="Y2719" s="443">
        <f t="shared" si="2458"/>
        <v>24.934643403496672</v>
      </c>
      <c r="Z2719" s="439">
        <f t="shared" si="2458"/>
        <v>23.873594748028729</v>
      </c>
      <c r="AA2719" s="439">
        <f t="shared" si="2458"/>
        <v>22.812546092560787</v>
      </c>
      <c r="AB2719" s="439">
        <f t="shared" si="2458"/>
        <v>21.751497437092844</v>
      </c>
      <c r="AC2719" s="439">
        <f t="shared" si="2458"/>
        <v>20.690448781624902</v>
      </c>
      <c r="AD2719" s="440">
        <f t="shared" si="2458"/>
        <v>19.629400126156959</v>
      </c>
      <c r="AE2719" s="443">
        <f t="shared" si="2458"/>
        <v>18.575151564758297</v>
      </c>
      <c r="AF2719" s="439">
        <f t="shared" si="2458"/>
        <v>17.520903003359635</v>
      </c>
      <c r="AG2719" s="439">
        <f t="shared" si="2458"/>
        <v>16.466654441960973</v>
      </c>
      <c r="AH2719" s="439">
        <f t="shared" si="2458"/>
        <v>15.412405880562311</v>
      </c>
      <c r="AI2719" s="440">
        <f t="shared" si="2458"/>
        <v>14.358157319163649</v>
      </c>
      <c r="AJ2719" s="443">
        <f t="shared" si="2458"/>
        <v>13.294590110336712</v>
      </c>
      <c r="AK2719" s="439">
        <f t="shared" si="2458"/>
        <v>12.231022901509775</v>
      </c>
      <c r="AL2719" s="439">
        <f t="shared" si="2458"/>
        <v>11.167455692682838</v>
      </c>
      <c r="AM2719" s="439">
        <f t="shared" si="2458"/>
        <v>10.103888483855901</v>
      </c>
      <c r="AN2719" s="440">
        <f t="shared" si="2458"/>
        <v>9.0403212750289637</v>
      </c>
    </row>
    <row r="2720" spans="1:40" outlineLevel="2">
      <c r="A2720" s="882">
        <f>ROW()</f>
        <v>2720</v>
      </c>
      <c r="B2720" s="453"/>
      <c r="D2720" s="452" t="s">
        <v>35</v>
      </c>
      <c r="H2720" s="458"/>
      <c r="I2720" s="458"/>
      <c r="J2720" s="459"/>
      <c r="K2720" s="458"/>
      <c r="L2720" s="458"/>
      <c r="M2720" s="458"/>
      <c r="N2720" s="458"/>
      <c r="O2720" s="459"/>
      <c r="P2720" s="458"/>
      <c r="Q2720" s="458"/>
      <c r="R2720" s="458"/>
      <c r="S2720" s="463"/>
      <c r="T2720" s="458"/>
      <c r="U2720" s="458"/>
      <c r="V2720" s="31"/>
      <c r="W2720" s="439">
        <f t="shared" ref="W2720:AN2720" si="2459">W2630+W2648+W2666+W2684 + W2702</f>
        <v>5.2721832831808815</v>
      </c>
      <c r="X2720" s="440">
        <f t="shared" si="2459"/>
        <v>5.2721832831808815</v>
      </c>
      <c r="Y2720" s="443">
        <f t="shared" si="2459"/>
        <v>4.9792842118930549</v>
      </c>
      <c r="Z2720" s="439">
        <f t="shared" si="2459"/>
        <v>4.3934860693174018</v>
      </c>
      <c r="AA2720" s="439">
        <f t="shared" si="2459"/>
        <v>3.8076879267417483</v>
      </c>
      <c r="AB2720" s="439">
        <f t="shared" si="2459"/>
        <v>3.2218897841660947</v>
      </c>
      <c r="AC2720" s="439">
        <f t="shared" si="2459"/>
        <v>2.6360916415904412</v>
      </c>
      <c r="AD2720" s="440">
        <f t="shared" si="2459"/>
        <v>2.0502934990147876</v>
      </c>
      <c r="AE2720" s="443">
        <f t="shared" si="2459"/>
        <v>1.4682496446657836</v>
      </c>
      <c r="AF2720" s="439">
        <f t="shared" si="2459"/>
        <v>0.88620579031677937</v>
      </c>
      <c r="AG2720" s="439">
        <f t="shared" si="2459"/>
        <v>0.30416193596777519</v>
      </c>
      <c r="AH2720" s="439">
        <f t="shared" si="2459"/>
        <v>1.3140008793273705E-2</v>
      </c>
      <c r="AI2720" s="440">
        <f t="shared" si="2459"/>
        <v>1.3140008793273705E-2</v>
      </c>
      <c r="AJ2720" s="443">
        <f t="shared" si="2459"/>
        <v>0</v>
      </c>
      <c r="AK2720" s="439">
        <f t="shared" si="2459"/>
        <v>0</v>
      </c>
      <c r="AL2720" s="439">
        <f t="shared" si="2459"/>
        <v>0</v>
      </c>
      <c r="AM2720" s="439">
        <f t="shared" si="2459"/>
        <v>0</v>
      </c>
      <c r="AN2720" s="440">
        <f t="shared" si="2459"/>
        <v>0</v>
      </c>
    </row>
    <row r="2721" spans="1:40" outlineLevel="2">
      <c r="A2721" s="882">
        <f>ROW()</f>
        <v>2721</v>
      </c>
      <c r="B2721" s="453"/>
      <c r="D2721" s="452" t="s">
        <v>302</v>
      </c>
      <c r="H2721" s="458"/>
      <c r="I2721" s="458"/>
      <c r="J2721" s="459"/>
      <c r="K2721" s="458"/>
      <c r="L2721" s="458"/>
      <c r="M2721" s="458"/>
      <c r="N2721" s="458"/>
      <c r="O2721" s="459"/>
      <c r="P2721" s="458"/>
      <c r="Q2721" s="458"/>
      <c r="R2721" s="458"/>
      <c r="S2721" s="463"/>
      <c r="T2721" s="458"/>
      <c r="U2721" s="458"/>
      <c r="V2721" s="31"/>
      <c r="W2721" s="439">
        <f t="shared" ref="W2721:AN2721" si="2460">W2631+W2649+W2667+W2685 + W2703</f>
        <v>0</v>
      </c>
      <c r="X2721" s="440">
        <f t="shared" si="2460"/>
        <v>0</v>
      </c>
      <c r="Y2721" s="443">
        <f t="shared" si="2460"/>
        <v>0</v>
      </c>
      <c r="Z2721" s="439">
        <f t="shared" si="2460"/>
        <v>0</v>
      </c>
      <c r="AA2721" s="439">
        <f t="shared" si="2460"/>
        <v>0</v>
      </c>
      <c r="AB2721" s="439">
        <f t="shared" si="2460"/>
        <v>0</v>
      </c>
      <c r="AC2721" s="439">
        <f t="shared" si="2460"/>
        <v>0</v>
      </c>
      <c r="AD2721" s="440">
        <f t="shared" si="2460"/>
        <v>0</v>
      </c>
      <c r="AE2721" s="443">
        <f t="shared" si="2460"/>
        <v>0</v>
      </c>
      <c r="AF2721" s="439">
        <f t="shared" si="2460"/>
        <v>0</v>
      </c>
      <c r="AG2721" s="439">
        <f t="shared" si="2460"/>
        <v>0</v>
      </c>
      <c r="AH2721" s="439">
        <f t="shared" si="2460"/>
        <v>0</v>
      </c>
      <c r="AI2721" s="440">
        <f t="shared" si="2460"/>
        <v>0</v>
      </c>
      <c r="AJ2721" s="443">
        <f t="shared" si="2460"/>
        <v>0</v>
      </c>
      <c r="AK2721" s="439">
        <f t="shared" si="2460"/>
        <v>0</v>
      </c>
      <c r="AL2721" s="439">
        <f t="shared" si="2460"/>
        <v>0</v>
      </c>
      <c r="AM2721" s="439">
        <f t="shared" si="2460"/>
        <v>0</v>
      </c>
      <c r="AN2721" s="440">
        <f t="shared" si="2460"/>
        <v>0</v>
      </c>
    </row>
    <row r="2722" spans="1:40" outlineLevel="2">
      <c r="A2722" s="882">
        <f>ROW()</f>
        <v>2722</v>
      </c>
      <c r="B2722" s="453"/>
      <c r="D2722" s="452" t="s">
        <v>36</v>
      </c>
      <c r="H2722" s="458"/>
      <c r="I2722" s="458"/>
      <c r="J2722" s="459"/>
      <c r="K2722" s="458"/>
      <c r="L2722" s="458"/>
      <c r="M2722" s="458"/>
      <c r="N2722" s="458"/>
      <c r="O2722" s="459"/>
      <c r="P2722" s="458"/>
      <c r="Q2722" s="458"/>
      <c r="R2722" s="458"/>
      <c r="S2722" s="463"/>
      <c r="T2722" s="458"/>
      <c r="U2722" s="458"/>
      <c r="V2722" s="31"/>
      <c r="W2722" s="439">
        <f t="shared" ref="W2722:AN2722" si="2461">W2632+W2650+W2668+W2686 + W2704</f>
        <v>6.6902639969028197</v>
      </c>
      <c r="X2722" s="440">
        <f t="shared" si="2461"/>
        <v>5.2467056018996621</v>
      </c>
      <c r="Y2722" s="443">
        <f t="shared" si="2461"/>
        <v>4.5908674016622042</v>
      </c>
      <c r="Z2722" s="439">
        <f t="shared" si="2461"/>
        <v>3.2791910011872885</v>
      </c>
      <c r="AA2722" s="439">
        <f t="shared" si="2461"/>
        <v>1.9675146007123727</v>
      </c>
      <c r="AB2722" s="439">
        <f t="shared" si="2461"/>
        <v>0.6558382002374572</v>
      </c>
      <c r="AC2722" s="439">
        <f t="shared" si="2461"/>
        <v>-6.6613381477509392E-16</v>
      </c>
      <c r="AD2722" s="440">
        <f t="shared" si="2461"/>
        <v>-6.6613381477509392E-16</v>
      </c>
      <c r="AE2722" s="443">
        <f t="shared" si="2461"/>
        <v>-6.6613381477509392E-16</v>
      </c>
      <c r="AF2722" s="439">
        <f t="shared" si="2461"/>
        <v>-6.6613381477509392E-16</v>
      </c>
      <c r="AG2722" s="439">
        <f t="shared" si="2461"/>
        <v>-6.6613381477509392E-16</v>
      </c>
      <c r="AH2722" s="439">
        <f t="shared" si="2461"/>
        <v>-6.6613381477509392E-16</v>
      </c>
      <c r="AI2722" s="440">
        <f t="shared" si="2461"/>
        <v>-6.6613381477509392E-16</v>
      </c>
      <c r="AJ2722" s="443">
        <f t="shared" si="2461"/>
        <v>0</v>
      </c>
      <c r="AK2722" s="439">
        <f t="shared" si="2461"/>
        <v>0</v>
      </c>
      <c r="AL2722" s="439">
        <f t="shared" si="2461"/>
        <v>0</v>
      </c>
      <c r="AM2722" s="439">
        <f t="shared" si="2461"/>
        <v>0</v>
      </c>
      <c r="AN2722" s="440">
        <f t="shared" si="2461"/>
        <v>0</v>
      </c>
    </row>
    <row r="2723" spans="1:40" outlineLevel="2">
      <c r="A2723" s="882">
        <f>ROW()</f>
        <v>2723</v>
      </c>
      <c r="B2723" s="453"/>
      <c r="D2723" s="452" t="s">
        <v>583</v>
      </c>
      <c r="H2723" s="458"/>
      <c r="I2723" s="458"/>
      <c r="J2723" s="459"/>
      <c r="K2723" s="458"/>
      <c r="L2723" s="458"/>
      <c r="M2723" s="458"/>
      <c r="N2723" s="458"/>
      <c r="O2723" s="459"/>
      <c r="P2723" s="458"/>
      <c r="Q2723" s="458"/>
      <c r="R2723" s="458"/>
      <c r="S2723" s="463"/>
      <c r="T2723" s="458"/>
      <c r="U2723" s="458"/>
      <c r="V2723" s="31"/>
      <c r="W2723" s="439">
        <f t="shared" ref="W2723:AN2723" si="2462">W2633+W2651+W2669+W2687 + W2705</f>
        <v>0</v>
      </c>
      <c r="X2723" s="440">
        <f t="shared" si="2462"/>
        <v>0</v>
      </c>
      <c r="Y2723" s="443">
        <f t="shared" si="2462"/>
        <v>0</v>
      </c>
      <c r="Z2723" s="439">
        <f t="shared" si="2462"/>
        <v>0</v>
      </c>
      <c r="AA2723" s="439">
        <f t="shared" si="2462"/>
        <v>0</v>
      </c>
      <c r="AB2723" s="439">
        <f t="shared" si="2462"/>
        <v>0</v>
      </c>
      <c r="AC2723" s="439">
        <f t="shared" si="2462"/>
        <v>0</v>
      </c>
      <c r="AD2723" s="440">
        <f t="shared" si="2462"/>
        <v>0</v>
      </c>
      <c r="AE2723" s="443">
        <f t="shared" si="2462"/>
        <v>0</v>
      </c>
      <c r="AF2723" s="439">
        <f t="shared" si="2462"/>
        <v>0</v>
      </c>
      <c r="AG2723" s="439">
        <f t="shared" si="2462"/>
        <v>0</v>
      </c>
      <c r="AH2723" s="439">
        <f t="shared" si="2462"/>
        <v>0</v>
      </c>
      <c r="AI2723" s="440">
        <f t="shared" si="2462"/>
        <v>0</v>
      </c>
      <c r="AJ2723" s="443">
        <f t="shared" si="2462"/>
        <v>0</v>
      </c>
      <c r="AK2723" s="439">
        <f t="shared" si="2462"/>
        <v>0</v>
      </c>
      <c r="AL2723" s="439">
        <f t="shared" si="2462"/>
        <v>0</v>
      </c>
      <c r="AM2723" s="439">
        <f t="shared" si="2462"/>
        <v>0</v>
      </c>
      <c r="AN2723" s="440">
        <f t="shared" si="2462"/>
        <v>0</v>
      </c>
    </row>
    <row r="2724" spans="1:40" outlineLevel="2">
      <c r="A2724" s="882">
        <f>ROW()</f>
        <v>2724</v>
      </c>
      <c r="B2724" s="453"/>
      <c r="D2724" s="452" t="s">
        <v>81</v>
      </c>
      <c r="H2724" s="458"/>
      <c r="I2724" s="458"/>
      <c r="J2724" s="459"/>
      <c r="K2724" s="458"/>
      <c r="L2724" s="458"/>
      <c r="M2724" s="458"/>
      <c r="N2724" s="458"/>
      <c r="O2724" s="459"/>
      <c r="P2724" s="458"/>
      <c r="Q2724" s="458"/>
      <c r="R2724" s="458"/>
      <c r="S2724" s="463"/>
      <c r="T2724" s="458"/>
      <c r="U2724" s="458"/>
      <c r="V2724" s="31"/>
      <c r="W2724" s="439">
        <f t="shared" ref="W2724:AN2724" si="2463">W2634+W2652+W2670+W2688 + W2706</f>
        <v>0</v>
      </c>
      <c r="X2724" s="440">
        <f t="shared" si="2463"/>
        <v>0</v>
      </c>
      <c r="Y2724" s="443">
        <f t="shared" si="2463"/>
        <v>0</v>
      </c>
      <c r="Z2724" s="439">
        <f t="shared" si="2463"/>
        <v>0</v>
      </c>
      <c r="AA2724" s="439">
        <f t="shared" si="2463"/>
        <v>0</v>
      </c>
      <c r="AB2724" s="439">
        <f t="shared" si="2463"/>
        <v>0</v>
      </c>
      <c r="AC2724" s="439">
        <f t="shared" si="2463"/>
        <v>0</v>
      </c>
      <c r="AD2724" s="440">
        <f t="shared" si="2463"/>
        <v>0</v>
      </c>
      <c r="AE2724" s="443">
        <f t="shared" si="2463"/>
        <v>0</v>
      </c>
      <c r="AF2724" s="439">
        <f t="shared" si="2463"/>
        <v>0</v>
      </c>
      <c r="AG2724" s="439">
        <f t="shared" si="2463"/>
        <v>0</v>
      </c>
      <c r="AH2724" s="439">
        <f t="shared" si="2463"/>
        <v>0</v>
      </c>
      <c r="AI2724" s="440">
        <f t="shared" si="2463"/>
        <v>0</v>
      </c>
      <c r="AJ2724" s="443">
        <f t="shared" si="2463"/>
        <v>0</v>
      </c>
      <c r="AK2724" s="439">
        <f t="shared" si="2463"/>
        <v>0</v>
      </c>
      <c r="AL2724" s="439">
        <f t="shared" si="2463"/>
        <v>0</v>
      </c>
      <c r="AM2724" s="439">
        <f t="shared" si="2463"/>
        <v>0</v>
      </c>
      <c r="AN2724" s="440">
        <f t="shared" si="2463"/>
        <v>0</v>
      </c>
    </row>
    <row r="2725" spans="1:40" outlineLevel="2">
      <c r="A2725" s="882">
        <f>ROW()</f>
        <v>2725</v>
      </c>
      <c r="B2725" s="453"/>
      <c r="D2725" s="452" t="s">
        <v>28</v>
      </c>
      <c r="H2725" s="458"/>
      <c r="I2725" s="458"/>
      <c r="J2725" s="459"/>
      <c r="K2725" s="458"/>
      <c r="L2725" s="458"/>
      <c r="M2725" s="458"/>
      <c r="N2725" s="458"/>
      <c r="O2725" s="459"/>
      <c r="P2725" s="458"/>
      <c r="Q2725" s="458"/>
      <c r="R2725" s="458"/>
      <c r="S2725" s="463"/>
      <c r="T2725" s="458"/>
      <c r="U2725" s="458"/>
      <c r="V2725" s="31"/>
      <c r="W2725" s="439">
        <f t="shared" ref="W2725:AN2725" si="2464">W2635+W2653+W2671+W2689 + W2707</f>
        <v>0</v>
      </c>
      <c r="X2725" s="440">
        <f t="shared" si="2464"/>
        <v>0</v>
      </c>
      <c r="Y2725" s="443">
        <f t="shared" si="2464"/>
        <v>0</v>
      </c>
      <c r="Z2725" s="439">
        <f t="shared" si="2464"/>
        <v>0</v>
      </c>
      <c r="AA2725" s="439">
        <f t="shared" si="2464"/>
        <v>0</v>
      </c>
      <c r="AB2725" s="439">
        <f t="shared" si="2464"/>
        <v>0</v>
      </c>
      <c r="AC2725" s="439">
        <f t="shared" si="2464"/>
        <v>0</v>
      </c>
      <c r="AD2725" s="440">
        <f t="shared" si="2464"/>
        <v>0</v>
      </c>
      <c r="AE2725" s="443">
        <f t="shared" si="2464"/>
        <v>0</v>
      </c>
      <c r="AF2725" s="439">
        <f t="shared" si="2464"/>
        <v>0</v>
      </c>
      <c r="AG2725" s="439">
        <f t="shared" si="2464"/>
        <v>0</v>
      </c>
      <c r="AH2725" s="439">
        <f t="shared" si="2464"/>
        <v>0</v>
      </c>
      <c r="AI2725" s="440">
        <f t="shared" si="2464"/>
        <v>0</v>
      </c>
      <c r="AJ2725" s="443">
        <f t="shared" si="2464"/>
        <v>0</v>
      </c>
      <c r="AK2725" s="439">
        <f t="shared" si="2464"/>
        <v>0</v>
      </c>
      <c r="AL2725" s="439">
        <f t="shared" si="2464"/>
        <v>0</v>
      </c>
      <c r="AM2725" s="439">
        <f t="shared" si="2464"/>
        <v>0</v>
      </c>
      <c r="AN2725" s="440">
        <f t="shared" si="2464"/>
        <v>0</v>
      </c>
    </row>
    <row r="2726" spans="1:40" outlineLevel="2">
      <c r="A2726" s="882">
        <f>ROW()</f>
        <v>2726</v>
      </c>
      <c r="B2726" s="453"/>
      <c r="D2726" s="456" t="s">
        <v>443</v>
      </c>
      <c r="E2726" s="456"/>
      <c r="F2726" s="456"/>
      <c r="G2726" s="456"/>
      <c r="H2726" s="460"/>
      <c r="I2726" s="460"/>
      <c r="J2726" s="461"/>
      <c r="K2726" s="460"/>
      <c r="L2726" s="460"/>
      <c r="M2726" s="460"/>
      <c r="N2726" s="460"/>
      <c r="O2726" s="461"/>
      <c r="P2726" s="460"/>
      <c r="Q2726" s="460"/>
      <c r="R2726" s="460"/>
      <c r="S2726" s="465"/>
      <c r="T2726" s="460"/>
      <c r="U2726" s="460"/>
      <c r="V2726" s="57"/>
      <c r="W2726" s="441">
        <f t="shared" ref="W2726:AN2726" si="2465">W2636+W2654+W2672+W2690 + W2708</f>
        <v>0</v>
      </c>
      <c r="X2726" s="442">
        <f t="shared" si="2465"/>
        <v>0</v>
      </c>
      <c r="Y2726" s="462">
        <f t="shared" si="2465"/>
        <v>0</v>
      </c>
      <c r="Z2726" s="441">
        <f t="shared" si="2465"/>
        <v>0</v>
      </c>
      <c r="AA2726" s="441">
        <f t="shared" si="2465"/>
        <v>0</v>
      </c>
      <c r="AB2726" s="441">
        <f t="shared" si="2465"/>
        <v>0</v>
      </c>
      <c r="AC2726" s="441">
        <f t="shared" si="2465"/>
        <v>0</v>
      </c>
      <c r="AD2726" s="442">
        <f t="shared" si="2465"/>
        <v>0</v>
      </c>
      <c r="AE2726" s="462">
        <f t="shared" si="2465"/>
        <v>0</v>
      </c>
      <c r="AF2726" s="441">
        <f t="shared" si="2465"/>
        <v>0</v>
      </c>
      <c r="AG2726" s="441">
        <f t="shared" si="2465"/>
        <v>0</v>
      </c>
      <c r="AH2726" s="441">
        <f t="shared" si="2465"/>
        <v>0</v>
      </c>
      <c r="AI2726" s="442">
        <f t="shared" si="2465"/>
        <v>0</v>
      </c>
      <c r="AJ2726" s="462">
        <f t="shared" si="2465"/>
        <v>0</v>
      </c>
      <c r="AK2726" s="441">
        <f t="shared" si="2465"/>
        <v>0</v>
      </c>
      <c r="AL2726" s="441">
        <f t="shared" si="2465"/>
        <v>0</v>
      </c>
      <c r="AM2726" s="441">
        <f t="shared" si="2465"/>
        <v>0</v>
      </c>
      <c r="AN2726" s="442">
        <f t="shared" si="2465"/>
        <v>0</v>
      </c>
    </row>
    <row r="2727" spans="1:40" outlineLevel="2">
      <c r="A2727" s="882">
        <f>ROW()</f>
        <v>2727</v>
      </c>
      <c r="B2727" s="453"/>
      <c r="D2727" s="452" t="s">
        <v>24</v>
      </c>
      <c r="H2727" s="458"/>
      <c r="I2727" s="458"/>
      <c r="J2727" s="459"/>
      <c r="K2727" s="458"/>
      <c r="L2727" s="458"/>
      <c r="M2727" s="458"/>
      <c r="N2727" s="458"/>
      <c r="O2727" s="459"/>
      <c r="P2727" s="458"/>
      <c r="Q2727" s="458"/>
      <c r="R2727" s="458"/>
      <c r="S2727" s="463"/>
      <c r="T2727" s="458"/>
      <c r="U2727" s="458"/>
      <c r="V2727" s="439"/>
      <c r="W2727" s="439">
        <f t="shared" ref="W2727:AN2727" si="2466">SUM(W2711:W2726)</f>
        <v>101.90437474986237</v>
      </c>
      <c r="X2727" s="440">
        <f t="shared" si="2466"/>
        <v>98.62948136886169</v>
      </c>
      <c r="Y2727" s="443">
        <f t="shared" si="2466"/>
        <v>96.644396618292248</v>
      </c>
      <c r="Z2727" s="439">
        <f t="shared" si="2466"/>
        <v>92.674227117153293</v>
      </c>
      <c r="AA2727" s="439">
        <f t="shared" si="2466"/>
        <v>88.704057616014353</v>
      </c>
      <c r="AB2727" s="439">
        <f t="shared" si="2466"/>
        <v>84.733888114875413</v>
      </c>
      <c r="AC2727" s="439">
        <f t="shared" si="2466"/>
        <v>81.419556813973941</v>
      </c>
      <c r="AD2727" s="440">
        <f t="shared" si="2466"/>
        <v>78.761063713309923</v>
      </c>
      <c r="AE2727" s="443">
        <f t="shared" si="2466"/>
        <v>76.119608477096222</v>
      </c>
      <c r="AF2727" s="439">
        <f t="shared" si="2466"/>
        <v>73.478153240882506</v>
      </c>
      <c r="AG2727" s="439">
        <f t="shared" si="2466"/>
        <v>70.836698004668804</v>
      </c>
      <c r="AH2727" s="439">
        <f t="shared" si="2466"/>
        <v>68.4862646956296</v>
      </c>
      <c r="AI2727" s="440">
        <f t="shared" si="2466"/>
        <v>66.426853313764909</v>
      </c>
      <c r="AJ2727" s="443">
        <f t="shared" si="2466"/>
        <v>64.337809323788804</v>
      </c>
      <c r="AK2727" s="439">
        <f t="shared" si="2466"/>
        <v>62.261905342605985</v>
      </c>
      <c r="AL2727" s="439">
        <f t="shared" si="2466"/>
        <v>60.186001361423159</v>
      </c>
      <c r="AM2727" s="439">
        <f t="shared" si="2466"/>
        <v>58.110097380240347</v>
      </c>
      <c r="AN2727" s="440">
        <f t="shared" si="2466"/>
        <v>56.034193399057528</v>
      </c>
    </row>
    <row r="2728" spans="1:40">
      <c r="A2728" s="884" t="str">
        <f>"2014 (Jul-13 to Jun-14) Capex Account [$m "&amp;Input!$G$43&amp;"]"</f>
        <v>2014 (Jul-13 to Jun-14) Capex Account [$m 31/12/2023]</v>
      </c>
      <c r="B2728" s="885"/>
      <c r="C2728" s="886"/>
      <c r="D2728" s="885"/>
      <c r="E2728" s="885"/>
      <c r="F2728" s="885"/>
      <c r="G2728" s="25"/>
      <c r="H2728" s="885"/>
      <c r="I2728" s="25"/>
      <c r="J2728" s="323"/>
      <c r="K2728" s="25"/>
      <c r="L2728" s="25"/>
      <c r="M2728" s="25"/>
      <c r="N2728" s="25"/>
      <c r="O2728" s="323"/>
      <c r="P2728" s="25"/>
      <c r="Q2728" s="25"/>
      <c r="R2728" s="25"/>
      <c r="S2728" s="318"/>
      <c r="T2728" s="25"/>
      <c r="U2728" s="25"/>
      <c r="V2728" s="25"/>
      <c r="W2728" s="25"/>
      <c r="X2728" s="318"/>
      <c r="Y2728" s="323"/>
      <c r="Z2728" s="25"/>
      <c r="AA2728" s="25"/>
      <c r="AB2728" s="25"/>
      <c r="AC2728" s="25"/>
      <c r="AD2728" s="318"/>
      <c r="AE2728" s="323"/>
      <c r="AF2728" s="25"/>
      <c r="AG2728" s="25"/>
      <c r="AH2728" s="25"/>
      <c r="AI2728" s="318"/>
      <c r="AJ2728" s="323"/>
      <c r="AK2728" s="25"/>
      <c r="AL2728" s="25"/>
      <c r="AM2728" s="25"/>
      <c r="AN2728" s="318"/>
    </row>
    <row r="2729" spans="1:40" outlineLevel="1">
      <c r="A2729" s="732" t="s">
        <v>26</v>
      </c>
      <c r="B2729" s="733"/>
      <c r="C2729" s="881"/>
      <c r="D2729" s="733"/>
      <c r="E2729" s="733"/>
      <c r="F2729" s="733"/>
      <c r="G2729" s="730"/>
      <c r="H2729" s="733"/>
      <c r="I2729" s="730"/>
      <c r="J2729" s="729"/>
      <c r="K2729" s="730"/>
      <c r="L2729" s="730"/>
      <c r="M2729" s="730"/>
      <c r="N2729" s="730"/>
      <c r="O2729" s="729"/>
      <c r="P2729" s="730"/>
      <c r="Q2729" s="730"/>
      <c r="R2729" s="730"/>
      <c r="S2729" s="731"/>
      <c r="T2729" s="730"/>
      <c r="U2729" s="730"/>
      <c r="V2729" s="730"/>
      <c r="W2729" s="730"/>
      <c r="X2729" s="731"/>
      <c r="Y2729" s="729"/>
      <c r="Z2729" s="730"/>
      <c r="AA2729" s="730"/>
      <c r="AB2729" s="730"/>
      <c r="AC2729" s="730"/>
      <c r="AD2729" s="731"/>
      <c r="AE2729" s="729"/>
      <c r="AF2729" s="730"/>
      <c r="AG2729" s="730"/>
      <c r="AH2729" s="730"/>
      <c r="AI2729" s="731"/>
      <c r="AJ2729" s="729"/>
      <c r="AK2729" s="730"/>
      <c r="AL2729" s="730"/>
      <c r="AM2729" s="730"/>
      <c r="AN2729" s="731"/>
    </row>
    <row r="2730" spans="1:40" outlineLevel="2">
      <c r="A2730" s="882">
        <f>ROW()</f>
        <v>2730</v>
      </c>
      <c r="B2730" s="453"/>
      <c r="D2730" s="452" t="s">
        <v>300</v>
      </c>
      <c r="H2730" s="458"/>
      <c r="I2730" s="458"/>
      <c r="J2730" s="459"/>
      <c r="K2730" s="458"/>
      <c r="L2730" s="458"/>
      <c r="M2730" s="458"/>
      <c r="N2730" s="458"/>
      <c r="O2730" s="459"/>
      <c r="P2730" s="458"/>
      <c r="Q2730" s="458"/>
      <c r="R2730" s="458"/>
      <c r="S2730" s="463"/>
      <c r="T2730" s="458"/>
      <c r="U2730" s="458"/>
      <c r="V2730" s="458"/>
      <c r="W2730" s="458"/>
      <c r="X2730" s="337"/>
      <c r="Y2730" s="342">
        <f>Input!$Y$58</f>
        <v>80</v>
      </c>
      <c r="Z2730" s="448">
        <f t="shared" ref="Z2730:AI2730" si="2467">(Y2730-Y$9)*(Y2730&gt;Z$9)</f>
        <v>79.5</v>
      </c>
      <c r="AA2730" s="448">
        <f t="shared" si="2467"/>
        <v>78.5</v>
      </c>
      <c r="AB2730" s="448">
        <f t="shared" si="2467"/>
        <v>77.5</v>
      </c>
      <c r="AC2730" s="448">
        <f t="shared" si="2467"/>
        <v>76.5</v>
      </c>
      <c r="AD2730" s="449">
        <f t="shared" si="2467"/>
        <v>75.5</v>
      </c>
      <c r="AE2730" s="464">
        <f t="shared" si="2467"/>
        <v>74.5</v>
      </c>
      <c r="AF2730" s="448">
        <f t="shared" si="2467"/>
        <v>73.5</v>
      </c>
      <c r="AG2730" s="448">
        <f t="shared" si="2467"/>
        <v>72.5</v>
      </c>
      <c r="AH2730" s="448">
        <f t="shared" si="2467"/>
        <v>71.5</v>
      </c>
      <c r="AI2730" s="449">
        <f t="shared" si="2467"/>
        <v>70.5</v>
      </c>
      <c r="AJ2730" s="464">
        <f t="shared" ref="AJ2730:AJ2745" si="2468">(AI2730-AI$9)*(AI2730&gt;AJ$9)</f>
        <v>69.5</v>
      </c>
      <c r="AK2730" s="448">
        <f t="shared" ref="AK2730:AK2745" si="2469">(AJ2730-AJ$9)*(AJ2730&gt;AK$9)</f>
        <v>68.5</v>
      </c>
      <c r="AL2730" s="448">
        <f t="shared" ref="AL2730:AL2745" si="2470">(AK2730-AK$9)*(AK2730&gt;AL$9)</f>
        <v>67.5</v>
      </c>
      <c r="AM2730" s="448">
        <f t="shared" ref="AM2730:AM2745" si="2471">(AL2730-AL$9)*(AL2730&gt;AM$9)</f>
        <v>66.5</v>
      </c>
      <c r="AN2730" s="449">
        <f t="shared" ref="AN2730:AN2745" si="2472">(AM2730-AM$9)*(AM2730&gt;AN$9)</f>
        <v>65.5</v>
      </c>
    </row>
    <row r="2731" spans="1:40" outlineLevel="2">
      <c r="A2731" s="882">
        <f>ROW()</f>
        <v>2731</v>
      </c>
      <c r="B2731" s="453"/>
      <c r="D2731" s="452" t="s">
        <v>301</v>
      </c>
      <c r="H2731" s="458"/>
      <c r="I2731" s="458"/>
      <c r="J2731" s="459"/>
      <c r="K2731" s="458"/>
      <c r="L2731" s="458"/>
      <c r="M2731" s="458"/>
      <c r="N2731" s="458"/>
      <c r="O2731" s="459"/>
      <c r="P2731" s="458"/>
      <c r="Q2731" s="458"/>
      <c r="R2731" s="458"/>
      <c r="S2731" s="463"/>
      <c r="T2731" s="458"/>
      <c r="U2731" s="458"/>
      <c r="V2731" s="458"/>
      <c r="W2731" s="458"/>
      <c r="X2731" s="337"/>
      <c r="Y2731" s="342">
        <f>Input!$Y$59</f>
        <v>60</v>
      </c>
      <c r="Z2731" s="448">
        <f t="shared" ref="Z2731:AI2731" si="2473">(Y2731-Y$9)*(Y2731&gt;Z$9)</f>
        <v>59.5</v>
      </c>
      <c r="AA2731" s="448">
        <f t="shared" si="2473"/>
        <v>58.5</v>
      </c>
      <c r="AB2731" s="448">
        <f t="shared" si="2473"/>
        <v>57.5</v>
      </c>
      <c r="AC2731" s="448">
        <f t="shared" si="2473"/>
        <v>56.5</v>
      </c>
      <c r="AD2731" s="449">
        <f t="shared" si="2473"/>
        <v>55.5</v>
      </c>
      <c r="AE2731" s="464">
        <f t="shared" si="2473"/>
        <v>54.5</v>
      </c>
      <c r="AF2731" s="448">
        <f t="shared" si="2473"/>
        <v>53.5</v>
      </c>
      <c r="AG2731" s="448">
        <f t="shared" si="2473"/>
        <v>52.5</v>
      </c>
      <c r="AH2731" s="448">
        <f t="shared" si="2473"/>
        <v>51.5</v>
      </c>
      <c r="AI2731" s="449">
        <f t="shared" si="2473"/>
        <v>50.5</v>
      </c>
      <c r="AJ2731" s="464">
        <f t="shared" si="2468"/>
        <v>49.5</v>
      </c>
      <c r="AK2731" s="448">
        <f t="shared" si="2469"/>
        <v>48.5</v>
      </c>
      <c r="AL2731" s="448">
        <f t="shared" si="2470"/>
        <v>47.5</v>
      </c>
      <c r="AM2731" s="448">
        <f t="shared" si="2471"/>
        <v>46.5</v>
      </c>
      <c r="AN2731" s="449">
        <f t="shared" si="2472"/>
        <v>45.5</v>
      </c>
    </row>
    <row r="2732" spans="1:40" outlineLevel="2">
      <c r="A2732" s="882">
        <f>ROW()</f>
        <v>2732</v>
      </c>
      <c r="B2732" s="453"/>
      <c r="D2732" s="452" t="s">
        <v>29</v>
      </c>
      <c r="H2732" s="458"/>
      <c r="I2732" s="458"/>
      <c r="J2732" s="459"/>
      <c r="K2732" s="458"/>
      <c r="L2732" s="458"/>
      <c r="M2732" s="458"/>
      <c r="N2732" s="458"/>
      <c r="O2732" s="459"/>
      <c r="P2732" s="458"/>
      <c r="Q2732" s="458"/>
      <c r="R2732" s="458"/>
      <c r="S2732" s="463"/>
      <c r="T2732" s="458"/>
      <c r="U2732" s="458"/>
      <c r="V2732" s="458"/>
      <c r="W2732" s="458"/>
      <c r="X2732" s="337"/>
      <c r="Y2732" s="342">
        <f>Input!$Y$60</f>
        <v>60</v>
      </c>
      <c r="Z2732" s="448">
        <f t="shared" ref="Z2732:AI2732" si="2474">(Y2732-Y$9)*(Y2732&gt;Z$9)</f>
        <v>59.5</v>
      </c>
      <c r="AA2732" s="448">
        <f t="shared" si="2474"/>
        <v>58.5</v>
      </c>
      <c r="AB2732" s="448">
        <f t="shared" si="2474"/>
        <v>57.5</v>
      </c>
      <c r="AC2732" s="448">
        <f t="shared" si="2474"/>
        <v>56.5</v>
      </c>
      <c r="AD2732" s="449">
        <f t="shared" si="2474"/>
        <v>55.5</v>
      </c>
      <c r="AE2732" s="464">
        <f t="shared" si="2474"/>
        <v>54.5</v>
      </c>
      <c r="AF2732" s="448">
        <f t="shared" si="2474"/>
        <v>53.5</v>
      </c>
      <c r="AG2732" s="448">
        <f t="shared" si="2474"/>
        <v>52.5</v>
      </c>
      <c r="AH2732" s="448">
        <f t="shared" si="2474"/>
        <v>51.5</v>
      </c>
      <c r="AI2732" s="449">
        <f t="shared" si="2474"/>
        <v>50.5</v>
      </c>
      <c r="AJ2732" s="464">
        <f t="shared" si="2468"/>
        <v>49.5</v>
      </c>
      <c r="AK2732" s="448">
        <f t="shared" si="2469"/>
        <v>48.5</v>
      </c>
      <c r="AL2732" s="448">
        <f t="shared" si="2470"/>
        <v>47.5</v>
      </c>
      <c r="AM2732" s="448">
        <f t="shared" si="2471"/>
        <v>46.5</v>
      </c>
      <c r="AN2732" s="449">
        <f t="shared" si="2472"/>
        <v>45.5</v>
      </c>
    </row>
    <row r="2733" spans="1:40" outlineLevel="2">
      <c r="A2733" s="882">
        <f>ROW()</f>
        <v>2733</v>
      </c>
      <c r="B2733" s="453"/>
      <c r="D2733" s="452" t="s">
        <v>30</v>
      </c>
      <c r="H2733" s="458"/>
      <c r="I2733" s="458"/>
      <c r="J2733" s="459"/>
      <c r="K2733" s="458"/>
      <c r="L2733" s="458"/>
      <c r="M2733" s="458"/>
      <c r="N2733" s="458"/>
      <c r="O2733" s="459"/>
      <c r="P2733" s="458"/>
      <c r="Q2733" s="458"/>
      <c r="R2733" s="458"/>
      <c r="S2733" s="463"/>
      <c r="T2733" s="458"/>
      <c r="U2733" s="458"/>
      <c r="V2733" s="458"/>
      <c r="W2733" s="458"/>
      <c r="X2733" s="337"/>
      <c r="Y2733" s="342">
        <f>Input!$Y$61</f>
        <v>60</v>
      </c>
      <c r="Z2733" s="448">
        <f t="shared" ref="Z2733:AI2733" si="2475">(Y2733-Y$9)*(Y2733&gt;Z$9)</f>
        <v>59.5</v>
      </c>
      <c r="AA2733" s="448">
        <f t="shared" si="2475"/>
        <v>58.5</v>
      </c>
      <c r="AB2733" s="448">
        <f t="shared" si="2475"/>
        <v>57.5</v>
      </c>
      <c r="AC2733" s="448">
        <f t="shared" si="2475"/>
        <v>56.5</v>
      </c>
      <c r="AD2733" s="449">
        <f t="shared" si="2475"/>
        <v>55.5</v>
      </c>
      <c r="AE2733" s="464">
        <f t="shared" si="2475"/>
        <v>54.5</v>
      </c>
      <c r="AF2733" s="448">
        <f t="shared" si="2475"/>
        <v>53.5</v>
      </c>
      <c r="AG2733" s="448">
        <f t="shared" si="2475"/>
        <v>52.5</v>
      </c>
      <c r="AH2733" s="448">
        <f t="shared" si="2475"/>
        <v>51.5</v>
      </c>
      <c r="AI2733" s="449">
        <f t="shared" si="2475"/>
        <v>50.5</v>
      </c>
      <c r="AJ2733" s="464">
        <f t="shared" si="2468"/>
        <v>49.5</v>
      </c>
      <c r="AK2733" s="448">
        <f t="shared" si="2469"/>
        <v>48.5</v>
      </c>
      <c r="AL2733" s="448">
        <f t="shared" si="2470"/>
        <v>47.5</v>
      </c>
      <c r="AM2733" s="448">
        <f t="shared" si="2471"/>
        <v>46.5</v>
      </c>
      <c r="AN2733" s="449">
        <f t="shared" si="2472"/>
        <v>45.5</v>
      </c>
    </row>
    <row r="2734" spans="1:40" outlineLevel="2">
      <c r="A2734" s="882">
        <f>ROW()</f>
        <v>2734</v>
      </c>
      <c r="B2734" s="453"/>
      <c r="D2734" s="452" t="s">
        <v>31</v>
      </c>
      <c r="H2734" s="458"/>
      <c r="I2734" s="458"/>
      <c r="J2734" s="459"/>
      <c r="K2734" s="458"/>
      <c r="L2734" s="458"/>
      <c r="M2734" s="458"/>
      <c r="N2734" s="458"/>
      <c r="O2734" s="459"/>
      <c r="P2734" s="458"/>
      <c r="Q2734" s="458"/>
      <c r="R2734" s="458"/>
      <c r="S2734" s="463"/>
      <c r="T2734" s="458"/>
      <c r="U2734" s="458"/>
      <c r="V2734" s="458"/>
      <c r="W2734" s="458"/>
      <c r="X2734" s="337"/>
      <c r="Y2734" s="342">
        <f>Input!$Y$62</f>
        <v>60</v>
      </c>
      <c r="Z2734" s="448">
        <f t="shared" ref="Z2734:AI2734" si="2476">(Y2734-Y$9)*(Y2734&gt;Z$9)</f>
        <v>59.5</v>
      </c>
      <c r="AA2734" s="448">
        <f t="shared" si="2476"/>
        <v>58.5</v>
      </c>
      <c r="AB2734" s="448">
        <f t="shared" si="2476"/>
        <v>57.5</v>
      </c>
      <c r="AC2734" s="448">
        <f t="shared" si="2476"/>
        <v>56.5</v>
      </c>
      <c r="AD2734" s="449">
        <f t="shared" si="2476"/>
        <v>55.5</v>
      </c>
      <c r="AE2734" s="464">
        <f t="shared" si="2476"/>
        <v>54.5</v>
      </c>
      <c r="AF2734" s="448">
        <f t="shared" si="2476"/>
        <v>53.5</v>
      </c>
      <c r="AG2734" s="448">
        <f t="shared" si="2476"/>
        <v>52.5</v>
      </c>
      <c r="AH2734" s="448">
        <f t="shared" si="2476"/>
        <v>51.5</v>
      </c>
      <c r="AI2734" s="449">
        <f t="shared" si="2476"/>
        <v>50.5</v>
      </c>
      <c r="AJ2734" s="464">
        <f t="shared" si="2468"/>
        <v>49.5</v>
      </c>
      <c r="AK2734" s="448">
        <f t="shared" si="2469"/>
        <v>48.5</v>
      </c>
      <c r="AL2734" s="448">
        <f t="shared" si="2470"/>
        <v>47.5</v>
      </c>
      <c r="AM2734" s="448">
        <f t="shared" si="2471"/>
        <v>46.5</v>
      </c>
      <c r="AN2734" s="449">
        <f t="shared" si="2472"/>
        <v>45.5</v>
      </c>
    </row>
    <row r="2735" spans="1:40" outlineLevel="2">
      <c r="A2735" s="882">
        <f>ROW()</f>
        <v>2735</v>
      </c>
      <c r="B2735" s="453"/>
      <c r="D2735" s="452" t="s">
        <v>32</v>
      </c>
      <c r="H2735" s="458"/>
      <c r="I2735" s="458"/>
      <c r="J2735" s="459"/>
      <c r="K2735" s="458"/>
      <c r="L2735" s="458"/>
      <c r="M2735" s="458"/>
      <c r="N2735" s="458"/>
      <c r="O2735" s="459"/>
      <c r="P2735" s="458"/>
      <c r="Q2735" s="458"/>
      <c r="R2735" s="458"/>
      <c r="S2735" s="463"/>
      <c r="T2735" s="458"/>
      <c r="U2735" s="458"/>
      <c r="V2735" s="458"/>
      <c r="W2735" s="458"/>
      <c r="X2735" s="337"/>
      <c r="Y2735" s="342">
        <f>Input!$Y$63</f>
        <v>40</v>
      </c>
      <c r="Z2735" s="448">
        <f t="shared" ref="Z2735:AI2735" si="2477">(Y2735-Y$9)*(Y2735&gt;Z$9)</f>
        <v>39.5</v>
      </c>
      <c r="AA2735" s="448">
        <f t="shared" si="2477"/>
        <v>38.5</v>
      </c>
      <c r="AB2735" s="448">
        <f t="shared" si="2477"/>
        <v>37.5</v>
      </c>
      <c r="AC2735" s="448">
        <f t="shared" si="2477"/>
        <v>36.5</v>
      </c>
      <c r="AD2735" s="449">
        <f t="shared" si="2477"/>
        <v>35.5</v>
      </c>
      <c r="AE2735" s="464">
        <f t="shared" si="2477"/>
        <v>34.5</v>
      </c>
      <c r="AF2735" s="448">
        <f t="shared" si="2477"/>
        <v>33.5</v>
      </c>
      <c r="AG2735" s="448">
        <f t="shared" si="2477"/>
        <v>32.5</v>
      </c>
      <c r="AH2735" s="448">
        <f t="shared" si="2477"/>
        <v>31.5</v>
      </c>
      <c r="AI2735" s="449">
        <f t="shared" si="2477"/>
        <v>30.5</v>
      </c>
      <c r="AJ2735" s="464">
        <f t="shared" si="2468"/>
        <v>29.5</v>
      </c>
      <c r="AK2735" s="448">
        <f t="shared" si="2469"/>
        <v>28.5</v>
      </c>
      <c r="AL2735" s="448">
        <f t="shared" si="2470"/>
        <v>27.5</v>
      </c>
      <c r="AM2735" s="448">
        <f t="shared" si="2471"/>
        <v>26.5</v>
      </c>
      <c r="AN2735" s="449">
        <f t="shared" si="2472"/>
        <v>25.5</v>
      </c>
    </row>
    <row r="2736" spans="1:40" outlineLevel="2">
      <c r="A2736" s="882">
        <f>ROW()</f>
        <v>2736</v>
      </c>
      <c r="B2736" s="453"/>
      <c r="D2736" s="452" t="s">
        <v>33</v>
      </c>
      <c r="H2736" s="458"/>
      <c r="I2736" s="458"/>
      <c r="J2736" s="459"/>
      <c r="K2736" s="458"/>
      <c r="L2736" s="458"/>
      <c r="M2736" s="458"/>
      <c r="N2736" s="458"/>
      <c r="O2736" s="459"/>
      <c r="P2736" s="458"/>
      <c r="Q2736" s="458"/>
      <c r="R2736" s="458"/>
      <c r="S2736" s="463"/>
      <c r="T2736" s="458"/>
      <c r="U2736" s="458"/>
      <c r="V2736" s="458"/>
      <c r="W2736" s="458"/>
      <c r="X2736" s="337"/>
      <c r="Y2736" s="342">
        <f>Input!$Y$64</f>
        <v>40</v>
      </c>
      <c r="Z2736" s="448">
        <f t="shared" ref="Z2736:AI2736" si="2478">(Y2736-Y$9)*(Y2736&gt;Z$9)</f>
        <v>39.5</v>
      </c>
      <c r="AA2736" s="448">
        <f t="shared" si="2478"/>
        <v>38.5</v>
      </c>
      <c r="AB2736" s="448">
        <f t="shared" si="2478"/>
        <v>37.5</v>
      </c>
      <c r="AC2736" s="448">
        <f t="shared" si="2478"/>
        <v>36.5</v>
      </c>
      <c r="AD2736" s="449">
        <f t="shared" si="2478"/>
        <v>35.5</v>
      </c>
      <c r="AE2736" s="464">
        <f t="shared" si="2478"/>
        <v>34.5</v>
      </c>
      <c r="AF2736" s="448">
        <f t="shared" si="2478"/>
        <v>33.5</v>
      </c>
      <c r="AG2736" s="448">
        <f t="shared" si="2478"/>
        <v>32.5</v>
      </c>
      <c r="AH2736" s="448">
        <f t="shared" si="2478"/>
        <v>31.5</v>
      </c>
      <c r="AI2736" s="449">
        <f t="shared" si="2478"/>
        <v>30.5</v>
      </c>
      <c r="AJ2736" s="464">
        <f t="shared" si="2468"/>
        <v>29.5</v>
      </c>
      <c r="AK2736" s="448">
        <f t="shared" si="2469"/>
        <v>28.5</v>
      </c>
      <c r="AL2736" s="448">
        <f t="shared" si="2470"/>
        <v>27.5</v>
      </c>
      <c r="AM2736" s="448">
        <f t="shared" si="2471"/>
        <v>26.5</v>
      </c>
      <c r="AN2736" s="449">
        <f t="shared" si="2472"/>
        <v>25.5</v>
      </c>
    </row>
    <row r="2737" spans="1:40" outlineLevel="2">
      <c r="A2737" s="882">
        <f>ROW()</f>
        <v>2737</v>
      </c>
      <c r="B2737" s="453"/>
      <c r="D2737" s="452" t="s">
        <v>27</v>
      </c>
      <c r="H2737" s="458"/>
      <c r="I2737" s="458"/>
      <c r="J2737" s="459"/>
      <c r="K2737" s="458"/>
      <c r="L2737" s="458"/>
      <c r="M2737" s="458"/>
      <c r="N2737" s="458"/>
      <c r="O2737" s="459"/>
      <c r="P2737" s="458"/>
      <c r="Q2737" s="458"/>
      <c r="R2737" s="458"/>
      <c r="S2737" s="463"/>
      <c r="T2737" s="458"/>
      <c r="U2737" s="458"/>
      <c r="V2737" s="458"/>
      <c r="W2737" s="458"/>
      <c r="X2737" s="337"/>
      <c r="Y2737" s="342">
        <f>Input!$Y$65</f>
        <v>40</v>
      </c>
      <c r="Z2737" s="448">
        <f t="shared" ref="Z2737:AI2737" si="2479">(Y2737-Y$9)*(Y2737&gt;Z$9)</f>
        <v>39.5</v>
      </c>
      <c r="AA2737" s="448">
        <f t="shared" si="2479"/>
        <v>38.5</v>
      </c>
      <c r="AB2737" s="448">
        <f t="shared" si="2479"/>
        <v>37.5</v>
      </c>
      <c r="AC2737" s="448">
        <f t="shared" si="2479"/>
        <v>36.5</v>
      </c>
      <c r="AD2737" s="449">
        <f t="shared" si="2479"/>
        <v>35.5</v>
      </c>
      <c r="AE2737" s="464">
        <f t="shared" si="2479"/>
        <v>34.5</v>
      </c>
      <c r="AF2737" s="448">
        <f t="shared" si="2479"/>
        <v>33.5</v>
      </c>
      <c r="AG2737" s="448">
        <f t="shared" si="2479"/>
        <v>32.5</v>
      </c>
      <c r="AH2737" s="448">
        <f t="shared" si="2479"/>
        <v>31.5</v>
      </c>
      <c r="AI2737" s="449">
        <f t="shared" si="2479"/>
        <v>30.5</v>
      </c>
      <c r="AJ2737" s="464">
        <f t="shared" si="2468"/>
        <v>29.5</v>
      </c>
      <c r="AK2737" s="448">
        <f t="shared" si="2469"/>
        <v>28.5</v>
      </c>
      <c r="AL2737" s="448">
        <f t="shared" si="2470"/>
        <v>27.5</v>
      </c>
      <c r="AM2737" s="448">
        <f t="shared" si="2471"/>
        <v>26.5</v>
      </c>
      <c r="AN2737" s="449">
        <f t="shared" si="2472"/>
        <v>25.5</v>
      </c>
    </row>
    <row r="2738" spans="1:40" outlineLevel="2">
      <c r="A2738" s="882">
        <f>ROW()</f>
        <v>2738</v>
      </c>
      <c r="B2738" s="453"/>
      <c r="D2738" s="452" t="s">
        <v>34</v>
      </c>
      <c r="H2738" s="458"/>
      <c r="I2738" s="458"/>
      <c r="J2738" s="459"/>
      <c r="K2738" s="458"/>
      <c r="L2738" s="458"/>
      <c r="M2738" s="458"/>
      <c r="N2738" s="458"/>
      <c r="O2738" s="459"/>
      <c r="P2738" s="458"/>
      <c r="Q2738" s="458"/>
      <c r="R2738" s="458"/>
      <c r="S2738" s="463"/>
      <c r="T2738" s="458"/>
      <c r="U2738" s="458"/>
      <c r="V2738" s="458"/>
      <c r="W2738" s="458"/>
      <c r="X2738" s="337"/>
      <c r="Y2738" s="342">
        <f>Input!$Y$66</f>
        <v>25</v>
      </c>
      <c r="Z2738" s="448">
        <f t="shared" ref="Z2738:AI2738" si="2480">(Y2738-Y$9)*(Y2738&gt;Z$9)</f>
        <v>24.5</v>
      </c>
      <c r="AA2738" s="448">
        <f t="shared" si="2480"/>
        <v>23.5</v>
      </c>
      <c r="AB2738" s="448">
        <f t="shared" si="2480"/>
        <v>22.5</v>
      </c>
      <c r="AC2738" s="448">
        <f t="shared" si="2480"/>
        <v>21.5</v>
      </c>
      <c r="AD2738" s="449">
        <f t="shared" si="2480"/>
        <v>20.5</v>
      </c>
      <c r="AE2738" s="464">
        <f t="shared" si="2480"/>
        <v>19.5</v>
      </c>
      <c r="AF2738" s="448">
        <f t="shared" si="2480"/>
        <v>18.5</v>
      </c>
      <c r="AG2738" s="448">
        <f t="shared" si="2480"/>
        <v>17.5</v>
      </c>
      <c r="AH2738" s="448">
        <f t="shared" si="2480"/>
        <v>16.5</v>
      </c>
      <c r="AI2738" s="449">
        <f t="shared" si="2480"/>
        <v>15.5</v>
      </c>
      <c r="AJ2738" s="464">
        <f t="shared" si="2468"/>
        <v>14.5</v>
      </c>
      <c r="AK2738" s="448">
        <f t="shared" si="2469"/>
        <v>13.5</v>
      </c>
      <c r="AL2738" s="448">
        <f t="shared" si="2470"/>
        <v>12.5</v>
      </c>
      <c r="AM2738" s="448">
        <f t="shared" si="2471"/>
        <v>11.5</v>
      </c>
      <c r="AN2738" s="449">
        <f t="shared" si="2472"/>
        <v>10.5</v>
      </c>
    </row>
    <row r="2739" spans="1:40" outlineLevel="2">
      <c r="A2739" s="882">
        <f>ROW()</f>
        <v>2739</v>
      </c>
      <c r="B2739" s="453"/>
      <c r="D2739" s="452" t="s">
        <v>35</v>
      </c>
      <c r="H2739" s="458"/>
      <c r="I2739" s="458"/>
      <c r="J2739" s="459"/>
      <c r="K2739" s="458"/>
      <c r="L2739" s="458"/>
      <c r="M2739" s="458"/>
      <c r="N2739" s="458"/>
      <c r="O2739" s="459"/>
      <c r="P2739" s="458"/>
      <c r="Q2739" s="458"/>
      <c r="R2739" s="458"/>
      <c r="S2739" s="463"/>
      <c r="T2739" s="458"/>
      <c r="U2739" s="458"/>
      <c r="V2739" s="458"/>
      <c r="W2739" s="458"/>
      <c r="X2739" s="337"/>
      <c r="Y2739" s="342">
        <f>Input!$Y$67</f>
        <v>10</v>
      </c>
      <c r="Z2739" s="448">
        <f t="shared" ref="Z2739:AI2739" si="2481">(Y2739-Y$9)*(Y2739&gt;Z$9)</f>
        <v>9.5</v>
      </c>
      <c r="AA2739" s="448">
        <f t="shared" si="2481"/>
        <v>8.5</v>
      </c>
      <c r="AB2739" s="448">
        <f t="shared" si="2481"/>
        <v>7.5</v>
      </c>
      <c r="AC2739" s="448">
        <f t="shared" si="2481"/>
        <v>6.5</v>
      </c>
      <c r="AD2739" s="449">
        <f t="shared" si="2481"/>
        <v>5.5</v>
      </c>
      <c r="AE2739" s="464">
        <f t="shared" si="2481"/>
        <v>4.5</v>
      </c>
      <c r="AF2739" s="448">
        <f t="shared" si="2481"/>
        <v>3.5</v>
      </c>
      <c r="AG2739" s="448">
        <f t="shared" si="2481"/>
        <v>2.5</v>
      </c>
      <c r="AH2739" s="448">
        <f t="shared" si="2481"/>
        <v>1.5</v>
      </c>
      <c r="AI2739" s="449">
        <f t="shared" si="2481"/>
        <v>0.5</v>
      </c>
      <c r="AJ2739" s="464">
        <f t="shared" si="2468"/>
        <v>0</v>
      </c>
      <c r="AK2739" s="448">
        <f t="shared" si="2469"/>
        <v>0</v>
      </c>
      <c r="AL2739" s="448">
        <f t="shared" si="2470"/>
        <v>0</v>
      </c>
      <c r="AM2739" s="448">
        <f t="shared" si="2471"/>
        <v>0</v>
      </c>
      <c r="AN2739" s="449">
        <f t="shared" si="2472"/>
        <v>0</v>
      </c>
    </row>
    <row r="2740" spans="1:40" outlineLevel="2">
      <c r="A2740" s="882">
        <f>ROW()</f>
        <v>2740</v>
      </c>
      <c r="B2740" s="453"/>
      <c r="D2740" s="452" t="s">
        <v>302</v>
      </c>
      <c r="H2740" s="458"/>
      <c r="I2740" s="458"/>
      <c r="J2740" s="459"/>
      <c r="K2740" s="458"/>
      <c r="L2740" s="458"/>
      <c r="M2740" s="458"/>
      <c r="N2740" s="458"/>
      <c r="O2740" s="459"/>
      <c r="P2740" s="458"/>
      <c r="Q2740" s="458"/>
      <c r="R2740" s="458"/>
      <c r="S2740" s="463"/>
      <c r="T2740" s="458"/>
      <c r="U2740" s="458"/>
      <c r="V2740" s="458"/>
      <c r="W2740" s="458"/>
      <c r="X2740" s="337"/>
      <c r="Y2740" s="342">
        <f>Input!$Y$68</f>
        <v>10</v>
      </c>
      <c r="Z2740" s="448">
        <f t="shared" ref="Z2740:AI2740" si="2482">(Y2740-Y$9)*(Y2740&gt;Z$9)</f>
        <v>9.5</v>
      </c>
      <c r="AA2740" s="448">
        <f t="shared" si="2482"/>
        <v>8.5</v>
      </c>
      <c r="AB2740" s="448">
        <f t="shared" si="2482"/>
        <v>7.5</v>
      </c>
      <c r="AC2740" s="448">
        <f t="shared" si="2482"/>
        <v>6.5</v>
      </c>
      <c r="AD2740" s="449">
        <f t="shared" si="2482"/>
        <v>5.5</v>
      </c>
      <c r="AE2740" s="464">
        <f t="shared" si="2482"/>
        <v>4.5</v>
      </c>
      <c r="AF2740" s="448">
        <f t="shared" si="2482"/>
        <v>3.5</v>
      </c>
      <c r="AG2740" s="448">
        <f t="shared" si="2482"/>
        <v>2.5</v>
      </c>
      <c r="AH2740" s="448">
        <f t="shared" si="2482"/>
        <v>1.5</v>
      </c>
      <c r="AI2740" s="449">
        <f t="shared" si="2482"/>
        <v>0.5</v>
      </c>
      <c r="AJ2740" s="464">
        <f t="shared" si="2468"/>
        <v>0</v>
      </c>
      <c r="AK2740" s="448">
        <f t="shared" si="2469"/>
        <v>0</v>
      </c>
      <c r="AL2740" s="448">
        <f t="shared" si="2470"/>
        <v>0</v>
      </c>
      <c r="AM2740" s="448">
        <f t="shared" si="2471"/>
        <v>0</v>
      </c>
      <c r="AN2740" s="449">
        <f t="shared" si="2472"/>
        <v>0</v>
      </c>
    </row>
    <row r="2741" spans="1:40" outlineLevel="2">
      <c r="A2741" s="882">
        <f>ROW()</f>
        <v>2741</v>
      </c>
      <c r="B2741" s="453"/>
      <c r="D2741" s="452" t="s">
        <v>36</v>
      </c>
      <c r="H2741" s="458"/>
      <c r="I2741" s="458"/>
      <c r="J2741" s="459"/>
      <c r="K2741" s="458"/>
      <c r="L2741" s="458"/>
      <c r="M2741" s="458"/>
      <c r="N2741" s="458"/>
      <c r="O2741" s="459"/>
      <c r="P2741" s="458"/>
      <c r="Q2741" s="458"/>
      <c r="R2741" s="458"/>
      <c r="S2741" s="463"/>
      <c r="T2741" s="458"/>
      <c r="U2741" s="458"/>
      <c r="V2741" s="458"/>
      <c r="W2741" s="458"/>
      <c r="X2741" s="337"/>
      <c r="Y2741" s="342">
        <f>Input!$Y$69</f>
        <v>5</v>
      </c>
      <c r="Z2741" s="448">
        <f t="shared" ref="Z2741:AI2741" si="2483">(Y2741-Y$9)*(Y2741&gt;Z$9)</f>
        <v>4.5</v>
      </c>
      <c r="AA2741" s="448">
        <f t="shared" si="2483"/>
        <v>3.5</v>
      </c>
      <c r="AB2741" s="448">
        <f t="shared" si="2483"/>
        <v>2.5</v>
      </c>
      <c r="AC2741" s="448">
        <f t="shared" si="2483"/>
        <v>1.5</v>
      </c>
      <c r="AD2741" s="449">
        <f t="shared" si="2483"/>
        <v>0.5</v>
      </c>
      <c r="AE2741" s="464">
        <f t="shared" si="2483"/>
        <v>0</v>
      </c>
      <c r="AF2741" s="448">
        <f t="shared" si="2483"/>
        <v>0</v>
      </c>
      <c r="AG2741" s="448">
        <f t="shared" si="2483"/>
        <v>0</v>
      </c>
      <c r="AH2741" s="448">
        <f t="shared" si="2483"/>
        <v>0</v>
      </c>
      <c r="AI2741" s="449">
        <f t="shared" si="2483"/>
        <v>0</v>
      </c>
      <c r="AJ2741" s="464">
        <f t="shared" si="2468"/>
        <v>0</v>
      </c>
      <c r="AK2741" s="448">
        <f t="shared" si="2469"/>
        <v>0</v>
      </c>
      <c r="AL2741" s="448">
        <f t="shared" si="2470"/>
        <v>0</v>
      </c>
      <c r="AM2741" s="448">
        <f t="shared" si="2471"/>
        <v>0</v>
      </c>
      <c r="AN2741" s="449">
        <f t="shared" si="2472"/>
        <v>0</v>
      </c>
    </row>
    <row r="2742" spans="1:40" outlineLevel="2">
      <c r="A2742" s="882">
        <f>ROW()</f>
        <v>2742</v>
      </c>
      <c r="B2742" s="453"/>
      <c r="D2742" s="452" t="s">
        <v>583</v>
      </c>
      <c r="H2742" s="458"/>
      <c r="I2742" s="458"/>
      <c r="J2742" s="459"/>
      <c r="K2742" s="458"/>
      <c r="L2742" s="458"/>
      <c r="M2742" s="458"/>
      <c r="N2742" s="458"/>
      <c r="O2742" s="459"/>
      <c r="P2742" s="458"/>
      <c r="Q2742" s="458"/>
      <c r="R2742" s="458"/>
      <c r="S2742" s="463"/>
      <c r="T2742" s="458"/>
      <c r="U2742" s="458"/>
      <c r="V2742" s="458"/>
      <c r="W2742" s="458"/>
      <c r="X2742" s="337"/>
      <c r="Y2742" s="342">
        <f>Input!$Y$70</f>
        <v>10</v>
      </c>
      <c r="Z2742" s="448">
        <f t="shared" ref="Z2742:AI2742" si="2484">(Y2742-Y$9)*(Y2742&gt;Z$9)</f>
        <v>9.5</v>
      </c>
      <c r="AA2742" s="448">
        <f t="shared" si="2484"/>
        <v>8.5</v>
      </c>
      <c r="AB2742" s="448">
        <f t="shared" si="2484"/>
        <v>7.5</v>
      </c>
      <c r="AC2742" s="448">
        <f t="shared" si="2484"/>
        <v>6.5</v>
      </c>
      <c r="AD2742" s="449">
        <f t="shared" si="2484"/>
        <v>5.5</v>
      </c>
      <c r="AE2742" s="464">
        <f t="shared" si="2484"/>
        <v>4.5</v>
      </c>
      <c r="AF2742" s="448">
        <f t="shared" si="2484"/>
        <v>3.5</v>
      </c>
      <c r="AG2742" s="448">
        <f t="shared" si="2484"/>
        <v>2.5</v>
      </c>
      <c r="AH2742" s="448">
        <f t="shared" si="2484"/>
        <v>1.5</v>
      </c>
      <c r="AI2742" s="449">
        <f t="shared" si="2484"/>
        <v>0.5</v>
      </c>
      <c r="AJ2742" s="464">
        <f t="shared" si="2468"/>
        <v>0</v>
      </c>
      <c r="AK2742" s="448">
        <f t="shared" si="2469"/>
        <v>0</v>
      </c>
      <c r="AL2742" s="448">
        <f t="shared" si="2470"/>
        <v>0</v>
      </c>
      <c r="AM2742" s="448">
        <f t="shared" si="2471"/>
        <v>0</v>
      </c>
      <c r="AN2742" s="449">
        <f t="shared" si="2472"/>
        <v>0</v>
      </c>
    </row>
    <row r="2743" spans="1:40" outlineLevel="2">
      <c r="A2743" s="882">
        <f>ROW()</f>
        <v>2743</v>
      </c>
      <c r="B2743" s="453"/>
      <c r="D2743" s="452" t="s">
        <v>81</v>
      </c>
      <c r="H2743" s="458"/>
      <c r="I2743" s="458"/>
      <c r="J2743" s="459"/>
      <c r="K2743" s="458"/>
      <c r="L2743" s="458"/>
      <c r="M2743" s="458"/>
      <c r="N2743" s="458"/>
      <c r="O2743" s="459"/>
      <c r="P2743" s="458"/>
      <c r="Q2743" s="458"/>
      <c r="R2743" s="458"/>
      <c r="S2743" s="463"/>
      <c r="T2743" s="458"/>
      <c r="U2743" s="458"/>
      <c r="V2743" s="458"/>
      <c r="W2743" s="458"/>
      <c r="X2743" s="337"/>
      <c r="Y2743" s="342">
        <f>Input!$Y$71</f>
        <v>5</v>
      </c>
      <c r="Z2743" s="448">
        <f t="shared" ref="Z2743:AI2743" si="2485">(Y2743-Y$9)*(Y2743&gt;Z$9)</f>
        <v>4.5</v>
      </c>
      <c r="AA2743" s="448">
        <f t="shared" si="2485"/>
        <v>3.5</v>
      </c>
      <c r="AB2743" s="448">
        <f t="shared" si="2485"/>
        <v>2.5</v>
      </c>
      <c r="AC2743" s="448">
        <f t="shared" si="2485"/>
        <v>1.5</v>
      </c>
      <c r="AD2743" s="449">
        <f t="shared" si="2485"/>
        <v>0.5</v>
      </c>
      <c r="AE2743" s="464">
        <f t="shared" si="2485"/>
        <v>0</v>
      </c>
      <c r="AF2743" s="448">
        <f t="shared" si="2485"/>
        <v>0</v>
      </c>
      <c r="AG2743" s="448">
        <f t="shared" si="2485"/>
        <v>0</v>
      </c>
      <c r="AH2743" s="448">
        <f t="shared" si="2485"/>
        <v>0</v>
      </c>
      <c r="AI2743" s="449">
        <f t="shared" si="2485"/>
        <v>0</v>
      </c>
      <c r="AJ2743" s="464">
        <f t="shared" si="2468"/>
        <v>0</v>
      </c>
      <c r="AK2743" s="448">
        <f t="shared" si="2469"/>
        <v>0</v>
      </c>
      <c r="AL2743" s="448">
        <f t="shared" si="2470"/>
        <v>0</v>
      </c>
      <c r="AM2743" s="448">
        <f t="shared" si="2471"/>
        <v>0</v>
      </c>
      <c r="AN2743" s="449">
        <f t="shared" si="2472"/>
        <v>0</v>
      </c>
    </row>
    <row r="2744" spans="1:40" outlineLevel="2">
      <c r="A2744" s="882">
        <f>ROW()</f>
        <v>2744</v>
      </c>
      <c r="B2744" s="453"/>
      <c r="D2744" s="452" t="s">
        <v>28</v>
      </c>
      <c r="H2744" s="458"/>
      <c r="I2744" s="458"/>
      <c r="J2744" s="459"/>
      <c r="K2744" s="458"/>
      <c r="L2744" s="458"/>
      <c r="M2744" s="458"/>
      <c r="N2744" s="458"/>
      <c r="O2744" s="459"/>
      <c r="P2744" s="458"/>
      <c r="Q2744" s="458"/>
      <c r="R2744" s="458"/>
      <c r="S2744" s="463"/>
      <c r="T2744" s="458"/>
      <c r="U2744" s="458"/>
      <c r="V2744" s="458"/>
      <c r="W2744" s="458"/>
      <c r="X2744" s="337"/>
      <c r="Y2744" s="342">
        <f>Input!$Y$72</f>
        <v>0</v>
      </c>
      <c r="Z2744" s="448">
        <f t="shared" ref="Z2744:AI2744" si="2486">(Y2744-Y$9)*(Y2744&gt;Z$9)</f>
        <v>0</v>
      </c>
      <c r="AA2744" s="448">
        <f t="shared" si="2486"/>
        <v>0</v>
      </c>
      <c r="AB2744" s="448">
        <f t="shared" si="2486"/>
        <v>0</v>
      </c>
      <c r="AC2744" s="448">
        <f t="shared" si="2486"/>
        <v>0</v>
      </c>
      <c r="AD2744" s="449">
        <f t="shared" si="2486"/>
        <v>0</v>
      </c>
      <c r="AE2744" s="464">
        <f t="shared" si="2486"/>
        <v>0</v>
      </c>
      <c r="AF2744" s="448">
        <f t="shared" si="2486"/>
        <v>0</v>
      </c>
      <c r="AG2744" s="448">
        <f t="shared" si="2486"/>
        <v>0</v>
      </c>
      <c r="AH2744" s="448">
        <f t="shared" si="2486"/>
        <v>0</v>
      </c>
      <c r="AI2744" s="449">
        <f t="shared" si="2486"/>
        <v>0</v>
      </c>
      <c r="AJ2744" s="464">
        <f t="shared" si="2468"/>
        <v>0</v>
      </c>
      <c r="AK2744" s="448">
        <f t="shared" si="2469"/>
        <v>0</v>
      </c>
      <c r="AL2744" s="448">
        <f t="shared" si="2470"/>
        <v>0</v>
      </c>
      <c r="AM2744" s="448">
        <f t="shared" si="2471"/>
        <v>0</v>
      </c>
      <c r="AN2744" s="449">
        <f t="shared" si="2472"/>
        <v>0</v>
      </c>
    </row>
    <row r="2745" spans="1:40" outlineLevel="2">
      <c r="A2745" s="882">
        <f>ROW()</f>
        <v>2745</v>
      </c>
      <c r="B2745" s="453"/>
      <c r="D2745" s="456" t="s">
        <v>443</v>
      </c>
      <c r="E2745" s="456"/>
      <c r="F2745" s="456"/>
      <c r="G2745" s="456"/>
      <c r="H2745" s="460"/>
      <c r="I2745" s="460"/>
      <c r="J2745" s="461"/>
      <c r="K2745" s="460"/>
      <c r="L2745" s="460"/>
      <c r="M2745" s="460"/>
      <c r="N2745" s="460"/>
      <c r="O2745" s="461"/>
      <c r="P2745" s="460"/>
      <c r="Q2745" s="460"/>
      <c r="R2745" s="460"/>
      <c r="S2745" s="465"/>
      <c r="T2745" s="460"/>
      <c r="U2745" s="460"/>
      <c r="V2745" s="460"/>
      <c r="W2745" s="460"/>
      <c r="X2745" s="338"/>
      <c r="Y2745" s="343">
        <f>Input!$Y$73</f>
        <v>65.842774465500923</v>
      </c>
      <c r="Z2745" s="450">
        <f t="shared" ref="Z2745:AI2745" si="2487">(Y2745-Y$9)*(Y2745&gt;Z$9)</f>
        <v>65.342774465500923</v>
      </c>
      <c r="AA2745" s="450">
        <f t="shared" si="2487"/>
        <v>64.342774465500923</v>
      </c>
      <c r="AB2745" s="450">
        <f t="shared" si="2487"/>
        <v>63.342774465500923</v>
      </c>
      <c r="AC2745" s="450">
        <f t="shared" si="2487"/>
        <v>62.342774465500923</v>
      </c>
      <c r="AD2745" s="451">
        <f t="shared" si="2487"/>
        <v>61.342774465500923</v>
      </c>
      <c r="AE2745" s="474">
        <f t="shared" si="2487"/>
        <v>60.342774465500923</v>
      </c>
      <c r="AF2745" s="450">
        <f t="shared" si="2487"/>
        <v>59.342774465500923</v>
      </c>
      <c r="AG2745" s="450">
        <f t="shared" si="2487"/>
        <v>58.342774465500923</v>
      </c>
      <c r="AH2745" s="450">
        <f t="shared" si="2487"/>
        <v>57.342774465500923</v>
      </c>
      <c r="AI2745" s="451">
        <f t="shared" si="2487"/>
        <v>56.342774465500923</v>
      </c>
      <c r="AJ2745" s="474">
        <f t="shared" si="2468"/>
        <v>55.342774465500923</v>
      </c>
      <c r="AK2745" s="450">
        <f t="shared" si="2469"/>
        <v>54.342774465500923</v>
      </c>
      <c r="AL2745" s="450">
        <f t="shared" si="2470"/>
        <v>53.342774465500923</v>
      </c>
      <c r="AM2745" s="450">
        <f t="shared" si="2471"/>
        <v>52.342774465500923</v>
      </c>
      <c r="AN2745" s="451">
        <f t="shared" si="2472"/>
        <v>51.342774465500923</v>
      </c>
    </row>
    <row r="2746" spans="1:40" outlineLevel="2">
      <c r="A2746" s="882">
        <f>ROW()</f>
        <v>2746</v>
      </c>
      <c r="B2746" s="453"/>
      <c r="H2746" s="458"/>
      <c r="I2746" s="458"/>
      <c r="J2746" s="459"/>
      <c r="K2746" s="458"/>
      <c r="L2746" s="458"/>
      <c r="M2746" s="458"/>
      <c r="N2746" s="458"/>
      <c r="O2746" s="459"/>
      <c r="P2746" s="458"/>
      <c r="Q2746" s="458"/>
      <c r="R2746" s="458"/>
      <c r="S2746" s="463"/>
      <c r="T2746" s="458"/>
      <c r="U2746" s="439"/>
      <c r="V2746" s="439"/>
      <c r="W2746" s="439"/>
      <c r="X2746" s="440"/>
      <c r="Y2746" s="443"/>
      <c r="Z2746" s="439"/>
      <c r="AA2746" s="439"/>
      <c r="AB2746" s="439"/>
      <c r="AC2746" s="439"/>
      <c r="AD2746" s="440"/>
      <c r="AE2746" s="443"/>
      <c r="AF2746" s="439"/>
      <c r="AG2746" s="439"/>
      <c r="AH2746" s="439"/>
      <c r="AI2746" s="440"/>
      <c r="AJ2746" s="443"/>
      <c r="AK2746" s="439"/>
      <c r="AL2746" s="439"/>
      <c r="AM2746" s="439"/>
      <c r="AN2746" s="440"/>
    </row>
    <row r="2747" spans="1:40" outlineLevel="1">
      <c r="A2747" s="732" t="s">
        <v>20</v>
      </c>
      <c r="B2747" s="733"/>
      <c r="C2747" s="881"/>
      <c r="D2747" s="733"/>
      <c r="E2747" s="733"/>
      <c r="F2747" s="733"/>
      <c r="G2747" s="730"/>
      <c r="H2747" s="733"/>
      <c r="I2747" s="730"/>
      <c r="J2747" s="729"/>
      <c r="K2747" s="730"/>
      <c r="L2747" s="730"/>
      <c r="M2747" s="730"/>
      <c r="N2747" s="730"/>
      <c r="O2747" s="729"/>
      <c r="P2747" s="730"/>
      <c r="Q2747" s="730"/>
      <c r="R2747" s="730"/>
      <c r="S2747" s="731"/>
      <c r="T2747" s="730"/>
      <c r="U2747" s="730"/>
      <c r="V2747" s="730"/>
      <c r="W2747" s="730"/>
      <c r="X2747" s="731"/>
      <c r="Y2747" s="729"/>
      <c r="Z2747" s="730"/>
      <c r="AA2747" s="730"/>
      <c r="AB2747" s="730"/>
      <c r="AC2747" s="730"/>
      <c r="AD2747" s="731"/>
      <c r="AE2747" s="729"/>
      <c r="AF2747" s="730"/>
      <c r="AG2747" s="730"/>
      <c r="AH2747" s="730"/>
      <c r="AI2747" s="731"/>
      <c r="AJ2747" s="729"/>
      <c r="AK2747" s="730"/>
      <c r="AL2747" s="730"/>
      <c r="AM2747" s="730"/>
      <c r="AN2747" s="731"/>
    </row>
    <row r="2748" spans="1:40" outlineLevel="2">
      <c r="A2748" s="882">
        <f>ROW()</f>
        <v>2748</v>
      </c>
      <c r="B2748" s="453"/>
      <c r="D2748" s="452" t="s">
        <v>300</v>
      </c>
      <c r="H2748" s="458"/>
      <c r="I2748" s="458"/>
      <c r="J2748" s="459"/>
      <c r="K2748" s="458"/>
      <c r="L2748" s="458"/>
      <c r="M2748" s="458"/>
      <c r="N2748" s="458"/>
      <c r="O2748" s="459"/>
      <c r="P2748" s="458"/>
      <c r="Q2748" s="458"/>
      <c r="R2748" s="458"/>
      <c r="S2748" s="463"/>
      <c r="T2748" s="458"/>
      <c r="U2748" s="439"/>
      <c r="V2748" s="439"/>
      <c r="W2748" s="439"/>
      <c r="X2748" s="440"/>
      <c r="Y2748" s="443">
        <f t="shared" ref="Y2748:AD2748" si="2488">X2838</f>
        <v>6.1020094428706324</v>
      </c>
      <c r="Z2748" s="439">
        <f t="shared" si="2488"/>
        <v>6.0638718838526913</v>
      </c>
      <c r="AA2748" s="439">
        <f t="shared" si="2488"/>
        <v>5.9875967658168081</v>
      </c>
      <c r="AB2748" s="439">
        <f t="shared" si="2488"/>
        <v>5.9113216477809249</v>
      </c>
      <c r="AC2748" s="439">
        <f t="shared" si="2488"/>
        <v>5.8350465297450418</v>
      </c>
      <c r="AD2748" s="440">
        <f t="shared" si="2488"/>
        <v>5.7587714117091586</v>
      </c>
      <c r="AE2748" s="443">
        <f t="shared" ref="AE2748:AI2759" si="2489">AD2838</f>
        <v>5.6824962936732755</v>
      </c>
      <c r="AF2748" s="439">
        <f t="shared" si="2489"/>
        <v>5.6067100108808257</v>
      </c>
      <c r="AG2748" s="439">
        <f t="shared" si="2489"/>
        <v>5.5309237280883758</v>
      </c>
      <c r="AH2748" s="439">
        <f t="shared" si="2489"/>
        <v>5.455137445295926</v>
      </c>
      <c r="AI2748" s="440">
        <f t="shared" si="2489"/>
        <v>5.3793511625034762</v>
      </c>
      <c r="AJ2748" s="443">
        <f t="shared" ref="AJ2748:AJ2759" si="2490">AI2838</f>
        <v>5.3035648797110264</v>
      </c>
      <c r="AK2748" s="439">
        <f t="shared" ref="AK2748:AK2759" si="2491">AJ2838</f>
        <v>5.2272545936720185</v>
      </c>
      <c r="AL2748" s="439">
        <f t="shared" ref="AL2748:AL2759" si="2492">AK2838</f>
        <v>5.1509443076330106</v>
      </c>
      <c r="AM2748" s="439">
        <f t="shared" ref="AM2748:AM2759" si="2493">AL2838</f>
        <v>5.0746340215940027</v>
      </c>
      <c r="AN2748" s="440">
        <f t="shared" ref="AN2748:AN2759" si="2494">AM2838</f>
        <v>4.9983237355549948</v>
      </c>
    </row>
    <row r="2749" spans="1:40" outlineLevel="2">
      <c r="A2749" s="882">
        <f>ROW()</f>
        <v>2749</v>
      </c>
      <c r="B2749" s="453"/>
      <c r="D2749" s="452" t="s">
        <v>301</v>
      </c>
      <c r="H2749" s="458"/>
      <c r="I2749" s="458"/>
      <c r="J2749" s="459"/>
      <c r="K2749" s="458"/>
      <c r="L2749" s="458"/>
      <c r="M2749" s="458"/>
      <c r="N2749" s="458"/>
      <c r="O2749" s="459"/>
      <c r="P2749" s="458"/>
      <c r="Q2749" s="458"/>
      <c r="R2749" s="458"/>
      <c r="S2749" s="463"/>
      <c r="T2749" s="458"/>
      <c r="U2749" s="439"/>
      <c r="V2749" s="439"/>
      <c r="W2749" s="439"/>
      <c r="X2749" s="440"/>
      <c r="Y2749" s="443">
        <f t="shared" ref="Y2749" si="2495">X2839</f>
        <v>0</v>
      </c>
      <c r="Z2749" s="439">
        <f t="shared" ref="Z2749" si="2496">Y2839</f>
        <v>0</v>
      </c>
      <c r="AA2749" s="439">
        <f t="shared" ref="AA2749" si="2497">Z2839</f>
        <v>0</v>
      </c>
      <c r="AB2749" s="439">
        <f t="shared" ref="AB2749" si="2498">AA2839</f>
        <v>0</v>
      </c>
      <c r="AC2749" s="439">
        <f t="shared" ref="AC2749" si="2499">AB2839</f>
        <v>0</v>
      </c>
      <c r="AD2749" s="440">
        <f t="shared" ref="AD2749" si="2500">AC2839</f>
        <v>0</v>
      </c>
      <c r="AE2749" s="443">
        <f t="shared" si="2489"/>
        <v>0</v>
      </c>
      <c r="AF2749" s="439">
        <f t="shared" si="2489"/>
        <v>0</v>
      </c>
      <c r="AG2749" s="439">
        <f t="shared" si="2489"/>
        <v>0</v>
      </c>
      <c r="AH2749" s="439">
        <f t="shared" si="2489"/>
        <v>0</v>
      </c>
      <c r="AI2749" s="440">
        <f t="shared" si="2489"/>
        <v>0</v>
      </c>
      <c r="AJ2749" s="443">
        <f t="shared" si="2490"/>
        <v>0</v>
      </c>
      <c r="AK2749" s="439">
        <f t="shared" si="2491"/>
        <v>0</v>
      </c>
      <c r="AL2749" s="439">
        <f t="shared" si="2492"/>
        <v>0</v>
      </c>
      <c r="AM2749" s="439">
        <f t="shared" si="2493"/>
        <v>0</v>
      </c>
      <c r="AN2749" s="440">
        <f t="shared" si="2494"/>
        <v>0</v>
      </c>
    </row>
    <row r="2750" spans="1:40" outlineLevel="2">
      <c r="A2750" s="882">
        <f>ROW()</f>
        <v>2750</v>
      </c>
      <c r="B2750" s="453"/>
      <c r="D2750" s="452" t="s">
        <v>29</v>
      </c>
      <c r="H2750" s="458"/>
      <c r="I2750" s="458"/>
      <c r="J2750" s="459"/>
      <c r="K2750" s="458"/>
      <c r="L2750" s="458"/>
      <c r="M2750" s="458"/>
      <c r="N2750" s="458"/>
      <c r="O2750" s="459"/>
      <c r="P2750" s="458"/>
      <c r="Q2750" s="458"/>
      <c r="R2750" s="458"/>
      <c r="S2750" s="463"/>
      <c r="T2750" s="458"/>
      <c r="U2750" s="439"/>
      <c r="V2750" s="439"/>
      <c r="W2750" s="439"/>
      <c r="X2750" s="440"/>
      <c r="Y2750" s="443">
        <f t="shared" ref="Y2750:AD2757" si="2501">X2840</f>
        <v>0</v>
      </c>
      <c r="Z2750" s="439">
        <f t="shared" si="2501"/>
        <v>0</v>
      </c>
      <c r="AA2750" s="439">
        <f t="shared" si="2501"/>
        <v>0</v>
      </c>
      <c r="AB2750" s="439">
        <f t="shared" si="2501"/>
        <v>0</v>
      </c>
      <c r="AC2750" s="439">
        <f t="shared" si="2501"/>
        <v>0</v>
      </c>
      <c r="AD2750" s="440">
        <f t="shared" si="2501"/>
        <v>0</v>
      </c>
      <c r="AE2750" s="443">
        <f t="shared" si="2489"/>
        <v>0</v>
      </c>
      <c r="AF2750" s="439">
        <f t="shared" si="2489"/>
        <v>0</v>
      </c>
      <c r="AG2750" s="439">
        <f t="shared" si="2489"/>
        <v>0</v>
      </c>
      <c r="AH2750" s="439">
        <f t="shared" si="2489"/>
        <v>0</v>
      </c>
      <c r="AI2750" s="440">
        <f t="shared" si="2489"/>
        <v>0</v>
      </c>
      <c r="AJ2750" s="443">
        <f t="shared" si="2490"/>
        <v>0</v>
      </c>
      <c r="AK2750" s="439">
        <f t="shared" si="2491"/>
        <v>0</v>
      </c>
      <c r="AL2750" s="439">
        <f t="shared" si="2492"/>
        <v>0</v>
      </c>
      <c r="AM2750" s="439">
        <f t="shared" si="2493"/>
        <v>0</v>
      </c>
      <c r="AN2750" s="440">
        <f t="shared" si="2494"/>
        <v>0</v>
      </c>
    </row>
    <row r="2751" spans="1:40" outlineLevel="2">
      <c r="A2751" s="882">
        <f>ROW()</f>
        <v>2751</v>
      </c>
      <c r="B2751" s="453"/>
      <c r="D2751" s="452" t="s">
        <v>30</v>
      </c>
      <c r="H2751" s="458"/>
      <c r="I2751" s="458"/>
      <c r="J2751" s="459"/>
      <c r="K2751" s="458"/>
      <c r="L2751" s="458"/>
      <c r="M2751" s="458"/>
      <c r="N2751" s="458"/>
      <c r="O2751" s="459"/>
      <c r="P2751" s="458"/>
      <c r="Q2751" s="458"/>
      <c r="R2751" s="458"/>
      <c r="S2751" s="463"/>
      <c r="T2751" s="458"/>
      <c r="U2751" s="439"/>
      <c r="V2751" s="439"/>
      <c r="W2751" s="439"/>
      <c r="X2751" s="440"/>
      <c r="Y2751" s="443">
        <f t="shared" si="2501"/>
        <v>21.690533274003776</v>
      </c>
      <c r="Z2751" s="439">
        <f t="shared" si="2501"/>
        <v>21.509778830053744</v>
      </c>
      <c r="AA2751" s="439">
        <f t="shared" si="2501"/>
        <v>21.148269942153682</v>
      </c>
      <c r="AB2751" s="439">
        <f t="shared" si="2501"/>
        <v>20.786761054253621</v>
      </c>
      <c r="AC2751" s="439">
        <f t="shared" si="2501"/>
        <v>20.425252166353559</v>
      </c>
      <c r="AD2751" s="440">
        <f t="shared" si="2501"/>
        <v>20.063743278453497</v>
      </c>
      <c r="AE2751" s="443">
        <f t="shared" si="2489"/>
        <v>19.702234390553436</v>
      </c>
      <c r="AF2751" s="439">
        <f t="shared" si="2489"/>
        <v>19.343042356298049</v>
      </c>
      <c r="AG2751" s="439">
        <f t="shared" si="2489"/>
        <v>18.983850322042663</v>
      </c>
      <c r="AH2751" s="439">
        <f t="shared" si="2489"/>
        <v>18.624658287787277</v>
      </c>
      <c r="AI2751" s="440">
        <f t="shared" si="2489"/>
        <v>18.265466253531891</v>
      </c>
      <c r="AJ2751" s="443">
        <f t="shared" si="2490"/>
        <v>17.906274219276504</v>
      </c>
      <c r="AK2751" s="439">
        <f t="shared" si="2491"/>
        <v>17.544531305755768</v>
      </c>
      <c r="AL2751" s="439">
        <f t="shared" si="2492"/>
        <v>17.182788392235032</v>
      </c>
      <c r="AM2751" s="439">
        <f t="shared" si="2493"/>
        <v>16.821045478714296</v>
      </c>
      <c r="AN2751" s="440">
        <f t="shared" si="2494"/>
        <v>16.45930256519356</v>
      </c>
    </row>
    <row r="2752" spans="1:40" outlineLevel="2">
      <c r="A2752" s="882">
        <f>ROW()</f>
        <v>2752</v>
      </c>
      <c r="B2752" s="453"/>
      <c r="D2752" s="452" t="s">
        <v>31</v>
      </c>
      <c r="H2752" s="458"/>
      <c r="I2752" s="458"/>
      <c r="J2752" s="459"/>
      <c r="K2752" s="458"/>
      <c r="L2752" s="458"/>
      <c r="M2752" s="458"/>
      <c r="N2752" s="458"/>
      <c r="O2752" s="459"/>
      <c r="P2752" s="458"/>
      <c r="Q2752" s="458"/>
      <c r="R2752" s="458"/>
      <c r="S2752" s="463"/>
      <c r="T2752" s="458"/>
      <c r="U2752" s="439"/>
      <c r="V2752" s="439"/>
      <c r="W2752" s="439"/>
      <c r="X2752" s="440"/>
      <c r="Y2752" s="443">
        <f t="shared" si="2501"/>
        <v>0</v>
      </c>
      <c r="Z2752" s="439">
        <f t="shared" si="2501"/>
        <v>0</v>
      </c>
      <c r="AA2752" s="439">
        <f t="shared" si="2501"/>
        <v>0</v>
      </c>
      <c r="AB2752" s="439">
        <f t="shared" si="2501"/>
        <v>0</v>
      </c>
      <c r="AC2752" s="439">
        <f t="shared" si="2501"/>
        <v>0</v>
      </c>
      <c r="AD2752" s="440">
        <f t="shared" si="2501"/>
        <v>0</v>
      </c>
      <c r="AE2752" s="443">
        <f t="shared" si="2489"/>
        <v>0</v>
      </c>
      <c r="AF2752" s="439">
        <f t="shared" si="2489"/>
        <v>0</v>
      </c>
      <c r="AG2752" s="439">
        <f t="shared" si="2489"/>
        <v>0</v>
      </c>
      <c r="AH2752" s="439">
        <f t="shared" si="2489"/>
        <v>0</v>
      </c>
      <c r="AI2752" s="440">
        <f t="shared" si="2489"/>
        <v>0</v>
      </c>
      <c r="AJ2752" s="443">
        <f t="shared" si="2490"/>
        <v>0</v>
      </c>
      <c r="AK2752" s="439">
        <f t="shared" si="2491"/>
        <v>0</v>
      </c>
      <c r="AL2752" s="439">
        <f t="shared" si="2492"/>
        <v>0</v>
      </c>
      <c r="AM2752" s="439">
        <f t="shared" si="2493"/>
        <v>0</v>
      </c>
      <c r="AN2752" s="440">
        <f t="shared" si="2494"/>
        <v>0</v>
      </c>
    </row>
    <row r="2753" spans="1:40" outlineLevel="2">
      <c r="A2753" s="882">
        <f>ROW()</f>
        <v>2753</v>
      </c>
      <c r="B2753" s="453"/>
      <c r="D2753" s="452" t="s">
        <v>32</v>
      </c>
      <c r="H2753" s="458"/>
      <c r="I2753" s="458"/>
      <c r="J2753" s="459"/>
      <c r="K2753" s="458"/>
      <c r="L2753" s="458"/>
      <c r="M2753" s="458"/>
      <c r="N2753" s="458"/>
      <c r="O2753" s="459"/>
      <c r="P2753" s="458"/>
      <c r="Q2753" s="458"/>
      <c r="R2753" s="458"/>
      <c r="S2753" s="463"/>
      <c r="T2753" s="458"/>
      <c r="U2753" s="439"/>
      <c r="V2753" s="439"/>
      <c r="W2753" s="439"/>
      <c r="X2753" s="440"/>
      <c r="Y2753" s="443">
        <f t="shared" si="2501"/>
        <v>0.83379711519464406</v>
      </c>
      <c r="Z2753" s="439">
        <f t="shared" si="2501"/>
        <v>0.82337465125471099</v>
      </c>
      <c r="AA2753" s="439">
        <f t="shared" si="2501"/>
        <v>0.80252972337484485</v>
      </c>
      <c r="AB2753" s="439">
        <f t="shared" si="2501"/>
        <v>0.78168479549497871</v>
      </c>
      <c r="AC2753" s="439">
        <f t="shared" si="2501"/>
        <v>0.76083986761511258</v>
      </c>
      <c r="AD2753" s="440">
        <f t="shared" si="2501"/>
        <v>0.73999493973524644</v>
      </c>
      <c r="AE2753" s="443">
        <f t="shared" si="2489"/>
        <v>0.7191500118553803</v>
      </c>
      <c r="AF2753" s="439">
        <f t="shared" si="2489"/>
        <v>0.6984386758421266</v>
      </c>
      <c r="AG2753" s="439">
        <f t="shared" si="2489"/>
        <v>0.6777273398288729</v>
      </c>
      <c r="AH2753" s="439">
        <f t="shared" si="2489"/>
        <v>0.6570160038156192</v>
      </c>
      <c r="AI2753" s="440">
        <f t="shared" si="2489"/>
        <v>0.6363046678023655</v>
      </c>
      <c r="AJ2753" s="443">
        <f t="shared" si="2490"/>
        <v>0.6155933317891118</v>
      </c>
      <c r="AK2753" s="439">
        <f t="shared" si="2491"/>
        <v>0.59472576121998932</v>
      </c>
      <c r="AL2753" s="439">
        <f t="shared" si="2492"/>
        <v>0.57385819065086685</v>
      </c>
      <c r="AM2753" s="439">
        <f t="shared" si="2493"/>
        <v>0.55299062008174438</v>
      </c>
      <c r="AN2753" s="440">
        <f t="shared" si="2494"/>
        <v>0.5321230495126219</v>
      </c>
    </row>
    <row r="2754" spans="1:40" outlineLevel="2">
      <c r="A2754" s="882">
        <f>ROW()</f>
        <v>2754</v>
      </c>
      <c r="B2754" s="453"/>
      <c r="D2754" s="452" t="s">
        <v>33</v>
      </c>
      <c r="H2754" s="458"/>
      <c r="I2754" s="458"/>
      <c r="J2754" s="459"/>
      <c r="K2754" s="458"/>
      <c r="L2754" s="458"/>
      <c r="M2754" s="458"/>
      <c r="N2754" s="458"/>
      <c r="O2754" s="459"/>
      <c r="P2754" s="458"/>
      <c r="Q2754" s="458"/>
      <c r="R2754" s="458"/>
      <c r="S2754" s="463"/>
      <c r="T2754" s="458"/>
      <c r="U2754" s="439"/>
      <c r="V2754" s="439"/>
      <c r="W2754" s="439"/>
      <c r="X2754" s="440"/>
      <c r="Y2754" s="443">
        <f t="shared" si="2501"/>
        <v>7.7945845136921622E-4</v>
      </c>
      <c r="Z2754" s="439">
        <f t="shared" si="2501"/>
        <v>7.6971522072710101E-4</v>
      </c>
      <c r="AA2754" s="439">
        <f t="shared" si="2501"/>
        <v>7.502287594428706E-4</v>
      </c>
      <c r="AB2754" s="439">
        <f t="shared" si="2501"/>
        <v>7.3074229815864018E-4</v>
      </c>
      <c r="AC2754" s="439">
        <f t="shared" si="2501"/>
        <v>7.1125583687440977E-4</v>
      </c>
      <c r="AD2754" s="440">
        <f t="shared" si="2501"/>
        <v>6.9176937559017936E-4</v>
      </c>
      <c r="AE2754" s="443">
        <f t="shared" si="2489"/>
        <v>6.7228291430594894E-4</v>
      </c>
      <c r="AF2754" s="439">
        <f t="shared" si="2489"/>
        <v>6.5292133868942784E-4</v>
      </c>
      <c r="AG2754" s="439">
        <f t="shared" si="2489"/>
        <v>6.3355976307290674E-4</v>
      </c>
      <c r="AH2754" s="439">
        <f t="shared" si="2489"/>
        <v>6.1419818745638564E-4</v>
      </c>
      <c r="AI2754" s="440">
        <f t="shared" si="2489"/>
        <v>5.9483661183986453E-4</v>
      </c>
      <c r="AJ2754" s="443">
        <f t="shared" si="2490"/>
        <v>5.7547503622334343E-4</v>
      </c>
      <c r="AK2754" s="439">
        <f t="shared" si="2491"/>
        <v>5.559674078767894E-4</v>
      </c>
      <c r="AL2754" s="439">
        <f t="shared" si="2492"/>
        <v>5.3645977953023537E-4</v>
      </c>
      <c r="AM2754" s="439">
        <f t="shared" si="2493"/>
        <v>5.1695215118368134E-4</v>
      </c>
      <c r="AN2754" s="440">
        <f t="shared" si="2494"/>
        <v>4.9744452283712731E-4</v>
      </c>
    </row>
    <row r="2755" spans="1:40" outlineLevel="2">
      <c r="A2755" s="882">
        <f>ROW()</f>
        <v>2755</v>
      </c>
      <c r="B2755" s="453"/>
      <c r="D2755" s="452" t="s">
        <v>27</v>
      </c>
      <c r="H2755" s="458"/>
      <c r="I2755" s="458"/>
      <c r="J2755" s="459"/>
      <c r="K2755" s="458"/>
      <c r="L2755" s="458"/>
      <c r="M2755" s="458"/>
      <c r="N2755" s="458"/>
      <c r="O2755" s="459"/>
      <c r="P2755" s="458"/>
      <c r="Q2755" s="458"/>
      <c r="R2755" s="458"/>
      <c r="S2755" s="463"/>
      <c r="T2755" s="458"/>
      <c r="U2755" s="439"/>
      <c r="V2755" s="439"/>
      <c r="W2755" s="439"/>
      <c r="X2755" s="440"/>
      <c r="Y2755" s="443">
        <f t="shared" si="2501"/>
        <v>12.285873460770189</v>
      </c>
      <c r="Z2755" s="439">
        <f t="shared" si="2501"/>
        <v>12.132300042510561</v>
      </c>
      <c r="AA2755" s="439">
        <f t="shared" si="2501"/>
        <v>11.825153205991306</v>
      </c>
      <c r="AB2755" s="439">
        <f t="shared" si="2501"/>
        <v>11.518006369472051</v>
      </c>
      <c r="AC2755" s="439">
        <f t="shared" si="2501"/>
        <v>11.210859532952796</v>
      </c>
      <c r="AD2755" s="440">
        <f t="shared" si="2501"/>
        <v>10.903712696433541</v>
      </c>
      <c r="AE2755" s="443">
        <f t="shared" si="2489"/>
        <v>10.596565859914286</v>
      </c>
      <c r="AF2755" s="439">
        <f t="shared" si="2489"/>
        <v>10.291387479196421</v>
      </c>
      <c r="AG2755" s="439">
        <f t="shared" si="2489"/>
        <v>9.9862090984785574</v>
      </c>
      <c r="AH2755" s="439">
        <f t="shared" si="2489"/>
        <v>9.6810307177606933</v>
      </c>
      <c r="AI2755" s="440">
        <f t="shared" si="2489"/>
        <v>9.3758523370428293</v>
      </c>
      <c r="AJ2755" s="443">
        <f t="shared" si="2490"/>
        <v>9.0706739563249652</v>
      </c>
      <c r="AK2755" s="439">
        <f t="shared" si="2491"/>
        <v>8.7631934832292036</v>
      </c>
      <c r="AL2755" s="439">
        <f t="shared" si="2492"/>
        <v>8.4557130101334419</v>
      </c>
      <c r="AM2755" s="439">
        <f t="shared" si="2493"/>
        <v>8.1482325370376802</v>
      </c>
      <c r="AN2755" s="440">
        <f t="shared" si="2494"/>
        <v>7.8407520639419186</v>
      </c>
    </row>
    <row r="2756" spans="1:40" outlineLevel="2">
      <c r="A2756" s="882">
        <f>ROW()</f>
        <v>2756</v>
      </c>
      <c r="B2756" s="453"/>
      <c r="D2756" s="452" t="s">
        <v>34</v>
      </c>
      <c r="H2756" s="458"/>
      <c r="I2756" s="458"/>
      <c r="J2756" s="459"/>
      <c r="K2756" s="458"/>
      <c r="L2756" s="458"/>
      <c r="M2756" s="458"/>
      <c r="N2756" s="458"/>
      <c r="O2756" s="459"/>
      <c r="P2756" s="458"/>
      <c r="Q2756" s="458"/>
      <c r="R2756" s="458"/>
      <c r="S2756" s="463"/>
      <c r="T2756" s="458"/>
      <c r="U2756" s="439"/>
      <c r="V2756" s="439"/>
      <c r="W2756" s="439"/>
      <c r="X2756" s="440"/>
      <c r="Y2756" s="443">
        <f t="shared" si="2501"/>
        <v>38.679117098290845</v>
      </c>
      <c r="Z2756" s="439">
        <f t="shared" si="2501"/>
        <v>37.905534756325025</v>
      </c>
      <c r="AA2756" s="439">
        <f t="shared" si="2501"/>
        <v>36.358370072393392</v>
      </c>
      <c r="AB2756" s="439">
        <f t="shared" si="2501"/>
        <v>34.811205388461758</v>
      </c>
      <c r="AC2756" s="439">
        <f t="shared" si="2501"/>
        <v>33.264040704530125</v>
      </c>
      <c r="AD2756" s="440">
        <f t="shared" si="2501"/>
        <v>31.716876020598491</v>
      </c>
      <c r="AE2756" s="443">
        <f t="shared" si="2489"/>
        <v>30.169711336666857</v>
      </c>
      <c r="AF2756" s="439">
        <f t="shared" si="2489"/>
        <v>28.632462188028718</v>
      </c>
      <c r="AG2756" s="439">
        <f t="shared" si="2489"/>
        <v>27.095213039390579</v>
      </c>
      <c r="AH2756" s="439">
        <f t="shared" si="2489"/>
        <v>25.55796389075244</v>
      </c>
      <c r="AI2756" s="440">
        <f t="shared" si="2489"/>
        <v>24.020714742114301</v>
      </c>
      <c r="AJ2756" s="443">
        <f t="shared" si="2490"/>
        <v>22.483465593476161</v>
      </c>
      <c r="AK2756" s="439">
        <f t="shared" si="2491"/>
        <v>20.932881759443323</v>
      </c>
      <c r="AL2756" s="439">
        <f t="shared" si="2492"/>
        <v>19.382297925410484</v>
      </c>
      <c r="AM2756" s="439">
        <f t="shared" si="2493"/>
        <v>17.831714091377645</v>
      </c>
      <c r="AN2756" s="440">
        <f t="shared" si="2494"/>
        <v>16.281130257344806</v>
      </c>
    </row>
    <row r="2757" spans="1:40" outlineLevel="2">
      <c r="A2757" s="882">
        <f>ROW()</f>
        <v>2757</v>
      </c>
      <c r="B2757" s="453"/>
      <c r="D2757" s="452" t="s">
        <v>35</v>
      </c>
      <c r="H2757" s="458"/>
      <c r="I2757" s="458"/>
      <c r="J2757" s="459"/>
      <c r="K2757" s="458"/>
      <c r="L2757" s="458"/>
      <c r="M2757" s="458"/>
      <c r="N2757" s="458"/>
      <c r="O2757" s="459"/>
      <c r="P2757" s="458"/>
      <c r="Q2757" s="458"/>
      <c r="R2757" s="458"/>
      <c r="S2757" s="463"/>
      <c r="T2757" s="458"/>
      <c r="U2757" s="439"/>
      <c r="V2757" s="439"/>
      <c r="W2757" s="439"/>
      <c r="X2757" s="440"/>
      <c r="Y2757" s="443">
        <f t="shared" si="2501"/>
        <v>6.5668453775604938</v>
      </c>
      <c r="Z2757" s="439">
        <f t="shared" si="2501"/>
        <v>6.2385031086824689</v>
      </c>
      <c r="AA2757" s="439">
        <f t="shared" si="2501"/>
        <v>5.5818185709264192</v>
      </c>
      <c r="AB2757" s="439">
        <f t="shared" si="2501"/>
        <v>4.9251340331703695</v>
      </c>
      <c r="AC2757" s="439">
        <f t="shared" si="2501"/>
        <v>4.2684494954143197</v>
      </c>
      <c r="AD2757" s="440">
        <f t="shared" si="2501"/>
        <v>3.6117649576582704</v>
      </c>
      <c r="AE2757" s="443">
        <f t="shared" si="2489"/>
        <v>2.9550804199022211</v>
      </c>
      <c r="AF2757" s="439">
        <f t="shared" si="2489"/>
        <v>2.3026044701384114</v>
      </c>
      <c r="AG2757" s="439">
        <f t="shared" si="2489"/>
        <v>1.6501285203746019</v>
      </c>
      <c r="AH2757" s="439">
        <f t="shared" si="2489"/>
        <v>0.99765257061079238</v>
      </c>
      <c r="AI2757" s="440">
        <f t="shared" si="2489"/>
        <v>0.34517662084698286</v>
      </c>
      <c r="AJ2757" s="443">
        <f t="shared" si="2490"/>
        <v>1.8938645965078715E-2</v>
      </c>
      <c r="AK2757" s="439">
        <f t="shared" si="2491"/>
        <v>0</v>
      </c>
      <c r="AL2757" s="439">
        <f t="shared" si="2492"/>
        <v>0</v>
      </c>
      <c r="AM2757" s="439">
        <f t="shared" si="2493"/>
        <v>0</v>
      </c>
      <c r="AN2757" s="440">
        <f t="shared" si="2494"/>
        <v>0</v>
      </c>
    </row>
    <row r="2758" spans="1:40" outlineLevel="2">
      <c r="A2758" s="882">
        <f>ROW()</f>
        <v>2758</v>
      </c>
      <c r="B2758" s="453"/>
      <c r="D2758" s="452" t="s">
        <v>302</v>
      </c>
      <c r="H2758" s="458"/>
      <c r="I2758" s="458"/>
      <c r="J2758" s="459"/>
      <c r="K2758" s="458"/>
      <c r="L2758" s="458"/>
      <c r="M2758" s="458"/>
      <c r="N2758" s="458"/>
      <c r="O2758" s="459"/>
      <c r="P2758" s="458"/>
      <c r="Q2758" s="458"/>
      <c r="R2758" s="458"/>
      <c r="S2758" s="463"/>
      <c r="T2758" s="458"/>
      <c r="U2758" s="439"/>
      <c r="V2758" s="439"/>
      <c r="W2758" s="439"/>
      <c r="X2758" s="440"/>
      <c r="Y2758" s="443">
        <f t="shared" ref="Y2758" si="2502">X2848</f>
        <v>0</v>
      </c>
      <c r="Z2758" s="439">
        <f t="shared" ref="Z2758" si="2503">Y2848</f>
        <v>0</v>
      </c>
      <c r="AA2758" s="439">
        <f t="shared" ref="AA2758" si="2504">Z2848</f>
        <v>0</v>
      </c>
      <c r="AB2758" s="439">
        <f t="shared" ref="AB2758" si="2505">AA2848</f>
        <v>0</v>
      </c>
      <c r="AC2758" s="439">
        <f t="shared" ref="AC2758" si="2506">AB2848</f>
        <v>0</v>
      </c>
      <c r="AD2758" s="440">
        <f t="shared" ref="AD2758" si="2507">AC2848</f>
        <v>0</v>
      </c>
      <c r="AE2758" s="443">
        <f t="shared" si="2489"/>
        <v>0</v>
      </c>
      <c r="AF2758" s="439">
        <f t="shared" si="2489"/>
        <v>0</v>
      </c>
      <c r="AG2758" s="439">
        <f t="shared" si="2489"/>
        <v>0</v>
      </c>
      <c r="AH2758" s="439">
        <f t="shared" si="2489"/>
        <v>0</v>
      </c>
      <c r="AI2758" s="440">
        <f t="shared" si="2489"/>
        <v>0</v>
      </c>
      <c r="AJ2758" s="443">
        <f t="shared" si="2490"/>
        <v>0</v>
      </c>
      <c r="AK2758" s="439">
        <f t="shared" si="2491"/>
        <v>0</v>
      </c>
      <c r="AL2758" s="439">
        <f t="shared" si="2492"/>
        <v>0</v>
      </c>
      <c r="AM2758" s="439">
        <f t="shared" si="2493"/>
        <v>0</v>
      </c>
      <c r="AN2758" s="440">
        <f t="shared" si="2494"/>
        <v>0</v>
      </c>
    </row>
    <row r="2759" spans="1:40" outlineLevel="2">
      <c r="A2759" s="882">
        <f>ROW()</f>
        <v>2759</v>
      </c>
      <c r="B2759" s="453"/>
      <c r="D2759" s="452" t="s">
        <v>36</v>
      </c>
      <c r="H2759" s="458"/>
      <c r="I2759" s="458"/>
      <c r="J2759" s="459"/>
      <c r="K2759" s="458"/>
      <c r="L2759" s="458"/>
      <c r="M2759" s="458"/>
      <c r="N2759" s="458"/>
      <c r="O2759" s="459"/>
      <c r="P2759" s="458"/>
      <c r="Q2759" s="458"/>
      <c r="R2759" s="458"/>
      <c r="S2759" s="463"/>
      <c r="T2759" s="458"/>
      <c r="U2759" s="439"/>
      <c r="V2759" s="439"/>
      <c r="W2759" s="439"/>
      <c r="X2759" s="440"/>
      <c r="Y2759" s="443">
        <f t="shared" ref="Y2759:AD2759" si="2508">X2849</f>
        <v>4.1584002368605857</v>
      </c>
      <c r="Z2759" s="439">
        <f t="shared" si="2508"/>
        <v>3.742560213174527</v>
      </c>
      <c r="AA2759" s="439">
        <f t="shared" si="2508"/>
        <v>2.9108801658024097</v>
      </c>
      <c r="AB2759" s="439">
        <f t="shared" si="2508"/>
        <v>2.0792001184302924</v>
      </c>
      <c r="AC2759" s="439">
        <f t="shared" si="2508"/>
        <v>1.2475200710581751</v>
      </c>
      <c r="AD2759" s="440">
        <f t="shared" si="2508"/>
        <v>0.41584002368605777</v>
      </c>
      <c r="AE2759" s="443">
        <f t="shared" si="2489"/>
        <v>-7.7715611723760958E-16</v>
      </c>
      <c r="AF2759" s="439">
        <f t="shared" si="2489"/>
        <v>-7.7715611723760958E-16</v>
      </c>
      <c r="AG2759" s="439">
        <f t="shared" si="2489"/>
        <v>-7.7715611723760958E-16</v>
      </c>
      <c r="AH2759" s="439">
        <f t="shared" si="2489"/>
        <v>-7.7715611723760958E-16</v>
      </c>
      <c r="AI2759" s="440">
        <f t="shared" si="2489"/>
        <v>-7.7715611723760958E-16</v>
      </c>
      <c r="AJ2759" s="443">
        <f t="shared" si="2490"/>
        <v>-7.7715611723760958E-16</v>
      </c>
      <c r="AK2759" s="439">
        <f t="shared" si="2491"/>
        <v>0</v>
      </c>
      <c r="AL2759" s="439">
        <f t="shared" si="2492"/>
        <v>0</v>
      </c>
      <c r="AM2759" s="439">
        <f t="shared" si="2493"/>
        <v>0</v>
      </c>
      <c r="AN2759" s="440">
        <f t="shared" si="2494"/>
        <v>0</v>
      </c>
    </row>
    <row r="2760" spans="1:40" outlineLevel="2">
      <c r="A2760" s="882">
        <f>ROW()</f>
        <v>2760</v>
      </c>
      <c r="B2760" s="453"/>
      <c r="D2760" s="452" t="s">
        <v>583</v>
      </c>
      <c r="H2760" s="458"/>
      <c r="I2760" s="458"/>
      <c r="J2760" s="459"/>
      <c r="K2760" s="458"/>
      <c r="L2760" s="458"/>
      <c r="M2760" s="458"/>
      <c r="N2760" s="458"/>
      <c r="O2760" s="459"/>
      <c r="P2760" s="458"/>
      <c r="Q2760" s="458"/>
      <c r="R2760" s="458"/>
      <c r="S2760" s="463"/>
      <c r="T2760" s="458"/>
      <c r="U2760" s="439"/>
      <c r="V2760" s="439"/>
      <c r="W2760" s="439"/>
      <c r="X2760" s="440"/>
      <c r="Y2760" s="443">
        <f t="shared" ref="Y2760:AI2760" si="2509">X2850</f>
        <v>0</v>
      </c>
      <c r="Z2760" s="439">
        <f t="shared" si="2509"/>
        <v>0</v>
      </c>
      <c r="AA2760" s="439">
        <f t="shared" si="2509"/>
        <v>0</v>
      </c>
      <c r="AB2760" s="439">
        <f t="shared" si="2509"/>
        <v>0</v>
      </c>
      <c r="AC2760" s="439">
        <f t="shared" si="2509"/>
        <v>0</v>
      </c>
      <c r="AD2760" s="440">
        <f t="shared" si="2509"/>
        <v>0</v>
      </c>
      <c r="AE2760" s="443">
        <f t="shared" si="2509"/>
        <v>0</v>
      </c>
      <c r="AF2760" s="439">
        <f t="shared" si="2509"/>
        <v>0</v>
      </c>
      <c r="AG2760" s="439">
        <f t="shared" si="2509"/>
        <v>0</v>
      </c>
      <c r="AH2760" s="439">
        <f t="shared" si="2509"/>
        <v>0</v>
      </c>
      <c r="AI2760" s="440">
        <f t="shared" si="2509"/>
        <v>0</v>
      </c>
      <c r="AJ2760" s="443">
        <f t="shared" ref="AJ2760:AN2763" si="2510">AI2850</f>
        <v>0</v>
      </c>
      <c r="AK2760" s="439">
        <f t="shared" si="2510"/>
        <v>0</v>
      </c>
      <c r="AL2760" s="439">
        <f t="shared" si="2510"/>
        <v>0</v>
      </c>
      <c r="AM2760" s="439">
        <f t="shared" si="2510"/>
        <v>0</v>
      </c>
      <c r="AN2760" s="440">
        <f t="shared" si="2510"/>
        <v>0</v>
      </c>
    </row>
    <row r="2761" spans="1:40" outlineLevel="2">
      <c r="A2761" s="882">
        <f>ROW()</f>
        <v>2761</v>
      </c>
      <c r="B2761" s="453"/>
      <c r="D2761" s="452" t="s">
        <v>81</v>
      </c>
      <c r="H2761" s="458"/>
      <c r="I2761" s="458"/>
      <c r="J2761" s="459"/>
      <c r="K2761" s="458"/>
      <c r="L2761" s="458"/>
      <c r="M2761" s="458"/>
      <c r="N2761" s="458"/>
      <c r="O2761" s="459"/>
      <c r="P2761" s="458"/>
      <c r="Q2761" s="458"/>
      <c r="R2761" s="458"/>
      <c r="S2761" s="463"/>
      <c r="T2761" s="458"/>
      <c r="U2761" s="439"/>
      <c r="V2761" s="439"/>
      <c r="W2761" s="439"/>
      <c r="X2761" s="440"/>
      <c r="Y2761" s="443">
        <f t="shared" ref="Y2761:AD2762" si="2511">X2851</f>
        <v>0</v>
      </c>
      <c r="Z2761" s="439">
        <f t="shared" si="2511"/>
        <v>0</v>
      </c>
      <c r="AA2761" s="439">
        <f t="shared" si="2511"/>
        <v>0</v>
      </c>
      <c r="AB2761" s="439">
        <f t="shared" si="2511"/>
        <v>0</v>
      </c>
      <c r="AC2761" s="439">
        <f t="shared" si="2511"/>
        <v>0</v>
      </c>
      <c r="AD2761" s="440">
        <f t="shared" si="2511"/>
        <v>0</v>
      </c>
      <c r="AE2761" s="443">
        <f t="shared" ref="AE2761:AE2763" si="2512">AD2851</f>
        <v>0</v>
      </c>
      <c r="AF2761" s="439">
        <f t="shared" ref="AF2761:AF2763" si="2513">AE2851</f>
        <v>0</v>
      </c>
      <c r="AG2761" s="439">
        <f t="shared" ref="AG2761:AG2763" si="2514">AF2851</f>
        <v>0</v>
      </c>
      <c r="AH2761" s="439">
        <f t="shared" ref="AH2761:AH2763" si="2515">AG2851</f>
        <v>0</v>
      </c>
      <c r="AI2761" s="440">
        <f t="shared" ref="AI2761:AI2763" si="2516">AH2851</f>
        <v>0</v>
      </c>
      <c r="AJ2761" s="443">
        <f t="shared" si="2510"/>
        <v>0</v>
      </c>
      <c r="AK2761" s="439">
        <f t="shared" si="2510"/>
        <v>0</v>
      </c>
      <c r="AL2761" s="439">
        <f t="shared" si="2510"/>
        <v>0</v>
      </c>
      <c r="AM2761" s="439">
        <f t="shared" si="2510"/>
        <v>0</v>
      </c>
      <c r="AN2761" s="440">
        <f t="shared" si="2510"/>
        <v>0</v>
      </c>
    </row>
    <row r="2762" spans="1:40" outlineLevel="2">
      <c r="A2762" s="882">
        <f>ROW()</f>
        <v>2762</v>
      </c>
      <c r="B2762" s="453"/>
      <c r="D2762" s="452" t="s">
        <v>28</v>
      </c>
      <c r="H2762" s="458"/>
      <c r="I2762" s="458"/>
      <c r="J2762" s="459"/>
      <c r="K2762" s="458"/>
      <c r="L2762" s="458"/>
      <c r="M2762" s="458"/>
      <c r="N2762" s="458"/>
      <c r="O2762" s="459"/>
      <c r="P2762" s="458"/>
      <c r="Q2762" s="458"/>
      <c r="R2762" s="458"/>
      <c r="S2762" s="463"/>
      <c r="T2762" s="458"/>
      <c r="U2762" s="439"/>
      <c r="V2762" s="439"/>
      <c r="W2762" s="439"/>
      <c r="X2762" s="440"/>
      <c r="Y2762" s="443">
        <f t="shared" si="2511"/>
        <v>0</v>
      </c>
      <c r="Z2762" s="439">
        <f t="shared" si="2511"/>
        <v>0</v>
      </c>
      <c r="AA2762" s="439">
        <f t="shared" si="2511"/>
        <v>0</v>
      </c>
      <c r="AB2762" s="439">
        <f t="shared" si="2511"/>
        <v>0</v>
      </c>
      <c r="AC2762" s="439">
        <f t="shared" si="2511"/>
        <v>0</v>
      </c>
      <c r="AD2762" s="440">
        <f t="shared" si="2511"/>
        <v>0</v>
      </c>
      <c r="AE2762" s="443">
        <f t="shared" si="2512"/>
        <v>0</v>
      </c>
      <c r="AF2762" s="439">
        <f t="shared" si="2513"/>
        <v>0</v>
      </c>
      <c r="AG2762" s="439">
        <f t="shared" si="2514"/>
        <v>0</v>
      </c>
      <c r="AH2762" s="439">
        <f t="shared" si="2515"/>
        <v>0</v>
      </c>
      <c r="AI2762" s="440">
        <f t="shared" si="2516"/>
        <v>0</v>
      </c>
      <c r="AJ2762" s="443">
        <f t="shared" si="2510"/>
        <v>0</v>
      </c>
      <c r="AK2762" s="439">
        <f t="shared" si="2510"/>
        <v>0</v>
      </c>
      <c r="AL2762" s="439">
        <f t="shared" si="2510"/>
        <v>0</v>
      </c>
      <c r="AM2762" s="439">
        <f t="shared" si="2510"/>
        <v>0</v>
      </c>
      <c r="AN2762" s="440">
        <f t="shared" si="2510"/>
        <v>0</v>
      </c>
    </row>
    <row r="2763" spans="1:40" outlineLevel="2">
      <c r="A2763" s="882">
        <f>ROW()</f>
        <v>2763</v>
      </c>
      <c r="B2763" s="453"/>
      <c r="D2763" s="456" t="s">
        <v>443</v>
      </c>
      <c r="E2763" s="456"/>
      <c r="F2763" s="456"/>
      <c r="G2763" s="456"/>
      <c r="H2763" s="460"/>
      <c r="I2763" s="460"/>
      <c r="J2763" s="461"/>
      <c r="K2763" s="460"/>
      <c r="L2763" s="460"/>
      <c r="M2763" s="460"/>
      <c r="N2763" s="460"/>
      <c r="O2763" s="461"/>
      <c r="P2763" s="460"/>
      <c r="Q2763" s="460"/>
      <c r="R2763" s="460"/>
      <c r="S2763" s="465"/>
      <c r="T2763" s="460"/>
      <c r="U2763" s="441"/>
      <c r="V2763" s="441"/>
      <c r="W2763" s="441"/>
      <c r="X2763" s="442"/>
      <c r="Y2763" s="462">
        <f t="shared" ref="Y2763:AD2763" si="2517">X2853</f>
        <v>0</v>
      </c>
      <c r="Z2763" s="441">
        <f t="shared" si="2517"/>
        <v>0</v>
      </c>
      <c r="AA2763" s="441">
        <f t="shared" si="2517"/>
        <v>0</v>
      </c>
      <c r="AB2763" s="441">
        <f t="shared" si="2517"/>
        <v>0</v>
      </c>
      <c r="AC2763" s="441">
        <f t="shared" si="2517"/>
        <v>0</v>
      </c>
      <c r="AD2763" s="442">
        <f t="shared" si="2517"/>
        <v>0</v>
      </c>
      <c r="AE2763" s="462">
        <f t="shared" si="2512"/>
        <v>0</v>
      </c>
      <c r="AF2763" s="441">
        <f t="shared" si="2513"/>
        <v>0</v>
      </c>
      <c r="AG2763" s="441">
        <f t="shared" si="2514"/>
        <v>0</v>
      </c>
      <c r="AH2763" s="441">
        <f t="shared" si="2515"/>
        <v>0</v>
      </c>
      <c r="AI2763" s="442">
        <f t="shared" si="2516"/>
        <v>0</v>
      </c>
      <c r="AJ2763" s="462">
        <f t="shared" si="2510"/>
        <v>0</v>
      </c>
      <c r="AK2763" s="441">
        <f t="shared" si="2510"/>
        <v>0</v>
      </c>
      <c r="AL2763" s="441">
        <f t="shared" si="2510"/>
        <v>0</v>
      </c>
      <c r="AM2763" s="441">
        <f t="shared" si="2510"/>
        <v>0</v>
      </c>
      <c r="AN2763" s="442">
        <f t="shared" si="2510"/>
        <v>0</v>
      </c>
    </row>
    <row r="2764" spans="1:40" outlineLevel="2">
      <c r="A2764" s="882">
        <f>ROW()</f>
        <v>2764</v>
      </c>
      <c r="B2764" s="453"/>
      <c r="D2764" s="452" t="s">
        <v>24</v>
      </c>
      <c r="H2764" s="458"/>
      <c r="I2764" s="458"/>
      <c r="J2764" s="459"/>
      <c r="K2764" s="458"/>
      <c r="L2764" s="458"/>
      <c r="M2764" s="458"/>
      <c r="N2764" s="458"/>
      <c r="O2764" s="459"/>
      <c r="P2764" s="458"/>
      <c r="Q2764" s="458"/>
      <c r="R2764" s="458"/>
      <c r="S2764" s="463"/>
      <c r="T2764" s="458"/>
      <c r="U2764" s="439"/>
      <c r="V2764" s="439"/>
      <c r="W2764" s="439"/>
      <c r="X2764" s="440"/>
      <c r="Y2764" s="443">
        <f t="shared" ref="Y2764:AN2764" si="2518">SUM(Y2748:Y2763)</f>
        <v>90.317355464002532</v>
      </c>
      <c r="Z2764" s="439">
        <f t="shared" si="2518"/>
        <v>88.416693201074452</v>
      </c>
      <c r="AA2764" s="439">
        <f t="shared" si="2518"/>
        <v>84.615368675218306</v>
      </c>
      <c r="AB2764" s="439">
        <f t="shared" si="2518"/>
        <v>80.814044149362161</v>
      </c>
      <c r="AC2764" s="439">
        <f t="shared" si="2518"/>
        <v>77.012719623506001</v>
      </c>
      <c r="AD2764" s="440">
        <f t="shared" si="2518"/>
        <v>73.211395097649842</v>
      </c>
      <c r="AE2764" s="443">
        <f t="shared" si="2518"/>
        <v>69.825910595479755</v>
      </c>
      <c r="AF2764" s="439">
        <f t="shared" si="2518"/>
        <v>66.875298101723232</v>
      </c>
      <c r="AG2764" s="439">
        <f t="shared" si="2518"/>
        <v>63.924685607966723</v>
      </c>
      <c r="AH2764" s="439">
        <f t="shared" si="2518"/>
        <v>60.974073114210199</v>
      </c>
      <c r="AI2764" s="440">
        <f t="shared" si="2518"/>
        <v>58.023460620453683</v>
      </c>
      <c r="AJ2764" s="443">
        <f t="shared" si="2518"/>
        <v>55.399086101579073</v>
      </c>
      <c r="AK2764" s="439">
        <f t="shared" si="2518"/>
        <v>53.063142870728186</v>
      </c>
      <c r="AL2764" s="439">
        <f t="shared" si="2518"/>
        <v>50.746138285842363</v>
      </c>
      <c r="AM2764" s="439">
        <f t="shared" si="2518"/>
        <v>48.429133700956555</v>
      </c>
      <c r="AN2764" s="440">
        <f t="shared" si="2518"/>
        <v>46.11212911607074</v>
      </c>
    </row>
    <row r="2765" spans="1:40" outlineLevel="1">
      <c r="A2765" s="732" t="s">
        <v>59</v>
      </c>
      <c r="B2765" s="733"/>
      <c r="C2765" s="881"/>
      <c r="D2765" s="733"/>
      <c r="E2765" s="733"/>
      <c r="F2765" s="733"/>
      <c r="G2765" s="730"/>
      <c r="H2765" s="733"/>
      <c r="I2765" s="730"/>
      <c r="J2765" s="729"/>
      <c r="K2765" s="730"/>
      <c r="L2765" s="730"/>
      <c r="M2765" s="730"/>
      <c r="N2765" s="730"/>
      <c r="O2765" s="729"/>
      <c r="P2765" s="730"/>
      <c r="Q2765" s="730"/>
      <c r="R2765" s="730"/>
      <c r="S2765" s="731"/>
      <c r="T2765" s="730"/>
      <c r="U2765" s="730"/>
      <c r="V2765" s="730"/>
      <c r="W2765" s="730"/>
      <c r="X2765" s="731"/>
      <c r="Y2765" s="729"/>
      <c r="Z2765" s="730"/>
      <c r="AA2765" s="730"/>
      <c r="AB2765" s="730"/>
      <c r="AC2765" s="730"/>
      <c r="AD2765" s="731"/>
      <c r="AE2765" s="729"/>
      <c r="AF2765" s="730"/>
      <c r="AG2765" s="730"/>
      <c r="AH2765" s="730"/>
      <c r="AI2765" s="731"/>
      <c r="AJ2765" s="729"/>
      <c r="AK2765" s="730"/>
      <c r="AL2765" s="730"/>
      <c r="AM2765" s="730"/>
      <c r="AN2765" s="731"/>
    </row>
    <row r="2766" spans="1:40" outlineLevel="2">
      <c r="A2766" s="882">
        <f>ROW()</f>
        <v>2766</v>
      </c>
      <c r="B2766" s="453"/>
      <c r="D2766" s="452" t="s">
        <v>300</v>
      </c>
      <c r="H2766" s="458"/>
      <c r="I2766" s="458"/>
      <c r="J2766" s="443"/>
      <c r="K2766" s="439"/>
      <c r="L2766" s="439"/>
      <c r="M2766" s="439"/>
      <c r="N2766" s="439"/>
      <c r="O2766" s="443"/>
      <c r="P2766" s="439"/>
      <c r="Q2766" s="439"/>
      <c r="R2766" s="439"/>
      <c r="S2766" s="440"/>
      <c r="T2766" s="439"/>
      <c r="U2766" s="439"/>
      <c r="V2766" s="439"/>
      <c r="W2766" s="439"/>
      <c r="X2766" s="313">
        <f>X$660</f>
        <v>6.1020094428706324</v>
      </c>
      <c r="Y2766" s="324"/>
      <c r="Z2766" s="439"/>
      <c r="AA2766" s="439"/>
      <c r="AB2766" s="157"/>
      <c r="AC2766" s="157"/>
      <c r="AD2766" s="320"/>
      <c r="AE2766" s="443"/>
      <c r="AF2766" s="439"/>
      <c r="AG2766" s="157"/>
      <c r="AH2766" s="157"/>
      <c r="AI2766" s="320"/>
      <c r="AJ2766" s="443"/>
      <c r="AK2766" s="439"/>
      <c r="AL2766" s="157"/>
      <c r="AM2766" s="157"/>
      <c r="AN2766" s="320"/>
    </row>
    <row r="2767" spans="1:40" outlineLevel="2">
      <c r="A2767" s="882">
        <f>ROW()</f>
        <v>2767</v>
      </c>
      <c r="B2767" s="453"/>
      <c r="D2767" s="452" t="s">
        <v>301</v>
      </c>
      <c r="H2767" s="458"/>
      <c r="I2767" s="458"/>
      <c r="J2767" s="443"/>
      <c r="K2767" s="439"/>
      <c r="L2767" s="439"/>
      <c r="M2767" s="439"/>
      <c r="N2767" s="439"/>
      <c r="O2767" s="443"/>
      <c r="P2767" s="439"/>
      <c r="Q2767" s="439"/>
      <c r="R2767" s="439"/>
      <c r="S2767" s="440"/>
      <c r="T2767" s="439"/>
      <c r="U2767" s="439"/>
      <c r="V2767" s="439"/>
      <c r="W2767" s="439"/>
      <c r="X2767" s="313">
        <f>X$661</f>
        <v>0</v>
      </c>
      <c r="Y2767" s="324"/>
      <c r="Z2767" s="439"/>
      <c r="AA2767" s="439"/>
      <c r="AB2767" s="157"/>
      <c r="AC2767" s="157"/>
      <c r="AD2767" s="320"/>
      <c r="AE2767" s="443"/>
      <c r="AF2767" s="439"/>
      <c r="AG2767" s="157"/>
      <c r="AH2767" s="157"/>
      <c r="AI2767" s="320"/>
      <c r="AJ2767" s="443"/>
      <c r="AK2767" s="439"/>
      <c r="AL2767" s="157"/>
      <c r="AM2767" s="157"/>
      <c r="AN2767" s="320"/>
    </row>
    <row r="2768" spans="1:40" outlineLevel="2">
      <c r="A2768" s="882">
        <f>ROW()</f>
        <v>2768</v>
      </c>
      <c r="B2768" s="453"/>
      <c r="D2768" s="452" t="s">
        <v>29</v>
      </c>
      <c r="H2768" s="458"/>
      <c r="I2768" s="458"/>
      <c r="J2768" s="443"/>
      <c r="K2768" s="439"/>
      <c r="L2768" s="439"/>
      <c r="M2768" s="439"/>
      <c r="N2768" s="439"/>
      <c r="O2768" s="443"/>
      <c r="P2768" s="439"/>
      <c r="Q2768" s="439"/>
      <c r="R2768" s="439"/>
      <c r="S2768" s="440"/>
      <c r="T2768" s="439"/>
      <c r="U2768" s="439"/>
      <c r="V2768" s="439"/>
      <c r="W2768" s="439"/>
      <c r="X2768" s="313">
        <f>X$662</f>
        <v>0</v>
      </c>
      <c r="Y2768" s="324"/>
      <c r="Z2768" s="439"/>
      <c r="AA2768" s="439"/>
      <c r="AB2768" s="157"/>
      <c r="AC2768" s="157"/>
      <c r="AD2768" s="320"/>
      <c r="AE2768" s="443"/>
      <c r="AF2768" s="439"/>
      <c r="AG2768" s="157"/>
      <c r="AH2768" s="157"/>
      <c r="AI2768" s="320"/>
      <c r="AJ2768" s="443"/>
      <c r="AK2768" s="439"/>
      <c r="AL2768" s="157"/>
      <c r="AM2768" s="157"/>
      <c r="AN2768" s="320"/>
    </row>
    <row r="2769" spans="1:40" outlineLevel="2">
      <c r="A2769" s="882">
        <f>ROW()</f>
        <v>2769</v>
      </c>
      <c r="B2769" s="453"/>
      <c r="D2769" s="452" t="s">
        <v>30</v>
      </c>
      <c r="H2769" s="458"/>
      <c r="I2769" s="458"/>
      <c r="J2769" s="443"/>
      <c r="K2769" s="439"/>
      <c r="L2769" s="439"/>
      <c r="M2769" s="439"/>
      <c r="N2769" s="439"/>
      <c r="O2769" s="443"/>
      <c r="P2769" s="439"/>
      <c r="Q2769" s="439"/>
      <c r="R2769" s="439"/>
      <c r="S2769" s="440"/>
      <c r="T2769" s="439"/>
      <c r="U2769" s="439"/>
      <c r="V2769" s="439"/>
      <c r="W2769" s="439"/>
      <c r="X2769" s="313">
        <f>X$663</f>
        <v>21.690533274003776</v>
      </c>
      <c r="Y2769" s="324"/>
      <c r="Z2769" s="439"/>
      <c r="AA2769" s="439"/>
      <c r="AB2769" s="157"/>
      <c r="AC2769" s="157"/>
      <c r="AD2769" s="320"/>
      <c r="AE2769" s="443"/>
      <c r="AF2769" s="439"/>
      <c r="AG2769" s="157"/>
      <c r="AH2769" s="157"/>
      <c r="AI2769" s="320"/>
      <c r="AJ2769" s="443"/>
      <c r="AK2769" s="439"/>
      <c r="AL2769" s="157"/>
      <c r="AM2769" s="157"/>
      <c r="AN2769" s="320"/>
    </row>
    <row r="2770" spans="1:40" outlineLevel="2">
      <c r="A2770" s="882">
        <f>ROW()</f>
        <v>2770</v>
      </c>
      <c r="B2770" s="453"/>
      <c r="D2770" s="452" t="s">
        <v>31</v>
      </c>
      <c r="H2770" s="458"/>
      <c r="I2770" s="458"/>
      <c r="J2770" s="443"/>
      <c r="K2770" s="439"/>
      <c r="L2770" s="439"/>
      <c r="M2770" s="439"/>
      <c r="N2770" s="439"/>
      <c r="O2770" s="443"/>
      <c r="P2770" s="439"/>
      <c r="Q2770" s="439"/>
      <c r="R2770" s="439"/>
      <c r="S2770" s="440"/>
      <c r="T2770" s="439"/>
      <c r="U2770" s="439"/>
      <c r="V2770" s="439"/>
      <c r="W2770" s="439"/>
      <c r="X2770" s="313">
        <f>X$664</f>
        <v>0</v>
      </c>
      <c r="Y2770" s="324"/>
      <c r="Z2770" s="439"/>
      <c r="AA2770" s="439"/>
      <c r="AB2770" s="157"/>
      <c r="AC2770" s="157"/>
      <c r="AD2770" s="320"/>
      <c r="AE2770" s="443"/>
      <c r="AF2770" s="439"/>
      <c r="AG2770" s="157"/>
      <c r="AH2770" s="157"/>
      <c r="AI2770" s="320"/>
      <c r="AJ2770" s="443"/>
      <c r="AK2770" s="439"/>
      <c r="AL2770" s="157"/>
      <c r="AM2770" s="157"/>
      <c r="AN2770" s="320"/>
    </row>
    <row r="2771" spans="1:40" outlineLevel="2">
      <c r="A2771" s="882">
        <f>ROW()</f>
        <v>2771</v>
      </c>
      <c r="B2771" s="453"/>
      <c r="D2771" s="452" t="s">
        <v>32</v>
      </c>
      <c r="H2771" s="458"/>
      <c r="I2771" s="458"/>
      <c r="J2771" s="443"/>
      <c r="K2771" s="439"/>
      <c r="L2771" s="439"/>
      <c r="M2771" s="439"/>
      <c r="N2771" s="439"/>
      <c r="O2771" s="443"/>
      <c r="P2771" s="439"/>
      <c r="Q2771" s="439"/>
      <c r="R2771" s="439"/>
      <c r="S2771" s="440"/>
      <c r="T2771" s="439"/>
      <c r="U2771" s="439"/>
      <c r="V2771" s="439"/>
      <c r="W2771" s="439"/>
      <c r="X2771" s="313">
        <f>X$665</f>
        <v>0.8525969206421149</v>
      </c>
      <c r="Y2771" s="324"/>
      <c r="Z2771" s="439"/>
      <c r="AA2771" s="439"/>
      <c r="AB2771" s="157"/>
      <c r="AC2771" s="157"/>
      <c r="AD2771" s="320"/>
      <c r="AE2771" s="443"/>
      <c r="AF2771" s="439"/>
      <c r="AG2771" s="157"/>
      <c r="AH2771" s="157"/>
      <c r="AI2771" s="320"/>
      <c r="AJ2771" s="443"/>
      <c r="AK2771" s="439"/>
      <c r="AL2771" s="157"/>
      <c r="AM2771" s="157"/>
      <c r="AN2771" s="320"/>
    </row>
    <row r="2772" spans="1:40" outlineLevel="2">
      <c r="A2772" s="882">
        <f>ROW()</f>
        <v>2772</v>
      </c>
      <c r="B2772" s="453"/>
      <c r="D2772" s="452" t="s">
        <v>33</v>
      </c>
      <c r="H2772" s="458"/>
      <c r="I2772" s="458"/>
      <c r="J2772" s="443"/>
      <c r="K2772" s="439"/>
      <c r="L2772" s="439"/>
      <c r="M2772" s="439"/>
      <c r="N2772" s="439"/>
      <c r="O2772" s="443"/>
      <c r="P2772" s="439"/>
      <c r="Q2772" s="439"/>
      <c r="R2772" s="439"/>
      <c r="S2772" s="440"/>
      <c r="T2772" s="439"/>
      <c r="U2772" s="439"/>
      <c r="V2772" s="439"/>
      <c r="W2772" s="439"/>
      <c r="X2772" s="313">
        <f>X$666</f>
        <v>7.7945845136921622E-4</v>
      </c>
      <c r="Y2772" s="324"/>
      <c r="Z2772" s="439"/>
      <c r="AA2772" s="439"/>
      <c r="AB2772" s="157"/>
      <c r="AC2772" s="157"/>
      <c r="AD2772" s="320"/>
      <c r="AE2772" s="443"/>
      <c r="AF2772" s="439"/>
      <c r="AG2772" s="157"/>
      <c r="AH2772" s="157"/>
      <c r="AI2772" s="320"/>
      <c r="AJ2772" s="443"/>
      <c r="AK2772" s="439"/>
      <c r="AL2772" s="157"/>
      <c r="AM2772" s="157"/>
      <c r="AN2772" s="320"/>
    </row>
    <row r="2773" spans="1:40" outlineLevel="2">
      <c r="A2773" s="882">
        <f>ROW()</f>
        <v>2773</v>
      </c>
      <c r="B2773" s="453"/>
      <c r="D2773" s="452" t="s">
        <v>27</v>
      </c>
      <c r="H2773" s="458"/>
      <c r="I2773" s="458"/>
      <c r="J2773" s="443"/>
      <c r="K2773" s="439"/>
      <c r="L2773" s="439"/>
      <c r="M2773" s="439"/>
      <c r="N2773" s="439"/>
      <c r="O2773" s="443"/>
      <c r="P2773" s="439"/>
      <c r="Q2773" s="439"/>
      <c r="R2773" s="439"/>
      <c r="S2773" s="440"/>
      <c r="T2773" s="439"/>
      <c r="U2773" s="439"/>
      <c r="V2773" s="439"/>
      <c r="W2773" s="439"/>
      <c r="X2773" s="313">
        <f>X$667</f>
        <v>12.285873460770189</v>
      </c>
      <c r="Y2773" s="324"/>
      <c r="Z2773" s="439"/>
      <c r="AA2773" s="439"/>
      <c r="AB2773" s="157"/>
      <c r="AC2773" s="157"/>
      <c r="AD2773" s="320"/>
      <c r="AE2773" s="443"/>
      <c r="AF2773" s="439"/>
      <c r="AG2773" s="157"/>
      <c r="AH2773" s="157"/>
      <c r="AI2773" s="320"/>
      <c r="AJ2773" s="443"/>
      <c r="AK2773" s="439"/>
      <c r="AL2773" s="157"/>
      <c r="AM2773" s="157"/>
      <c r="AN2773" s="320"/>
    </row>
    <row r="2774" spans="1:40" outlineLevel="2">
      <c r="A2774" s="882">
        <f>ROW()</f>
        <v>2774</v>
      </c>
      <c r="B2774" s="453"/>
      <c r="D2774" s="452" t="s">
        <v>34</v>
      </c>
      <c r="H2774" s="458"/>
      <c r="I2774" s="458"/>
      <c r="J2774" s="443"/>
      <c r="K2774" s="439"/>
      <c r="L2774" s="439"/>
      <c r="M2774" s="439"/>
      <c r="N2774" s="439"/>
      <c r="O2774" s="443"/>
      <c r="P2774" s="439"/>
      <c r="Q2774" s="439"/>
      <c r="R2774" s="439"/>
      <c r="S2774" s="440"/>
      <c r="T2774" s="439"/>
      <c r="U2774" s="439"/>
      <c r="V2774" s="439"/>
      <c r="W2774" s="439"/>
      <c r="X2774" s="313">
        <f>X$668</f>
        <v>38.679117098290845</v>
      </c>
      <c r="Y2774" s="324"/>
      <c r="Z2774" s="439"/>
      <c r="AA2774" s="439"/>
      <c r="AB2774" s="157"/>
      <c r="AC2774" s="157"/>
      <c r="AD2774" s="320"/>
      <c r="AE2774" s="443"/>
      <c r="AF2774" s="439"/>
      <c r="AG2774" s="157"/>
      <c r="AH2774" s="157"/>
      <c r="AI2774" s="320"/>
      <c r="AJ2774" s="443"/>
      <c r="AK2774" s="439"/>
      <c r="AL2774" s="157"/>
      <c r="AM2774" s="157"/>
      <c r="AN2774" s="320"/>
    </row>
    <row r="2775" spans="1:40" outlineLevel="2">
      <c r="A2775" s="882">
        <f>ROW()</f>
        <v>2775</v>
      </c>
      <c r="B2775" s="453"/>
      <c r="D2775" s="452" t="s">
        <v>35</v>
      </c>
      <c r="H2775" s="458"/>
      <c r="I2775" s="458"/>
      <c r="J2775" s="443"/>
      <c r="K2775" s="439"/>
      <c r="L2775" s="439"/>
      <c r="M2775" s="439"/>
      <c r="N2775" s="439"/>
      <c r="O2775" s="443"/>
      <c r="P2775" s="439"/>
      <c r="Q2775" s="439"/>
      <c r="R2775" s="439"/>
      <c r="S2775" s="440"/>
      <c r="T2775" s="439"/>
      <c r="U2775" s="439"/>
      <c r="V2775" s="439"/>
      <c r="W2775" s="439"/>
      <c r="X2775" s="313">
        <f>X$669</f>
        <v>6.5668453775604938</v>
      </c>
      <c r="Y2775" s="324"/>
      <c r="Z2775" s="439"/>
      <c r="AA2775" s="439"/>
      <c r="AB2775" s="157"/>
      <c r="AC2775" s="157"/>
      <c r="AD2775" s="320"/>
      <c r="AE2775" s="443"/>
      <c r="AF2775" s="439"/>
      <c r="AG2775" s="157"/>
      <c r="AH2775" s="157"/>
      <c r="AI2775" s="320"/>
      <c r="AJ2775" s="443"/>
      <c r="AK2775" s="439"/>
      <c r="AL2775" s="157"/>
      <c r="AM2775" s="157"/>
      <c r="AN2775" s="320"/>
    </row>
    <row r="2776" spans="1:40" outlineLevel="2">
      <c r="A2776" s="882">
        <f>ROW()</f>
        <v>2776</v>
      </c>
      <c r="B2776" s="453"/>
      <c r="D2776" s="452" t="s">
        <v>302</v>
      </c>
      <c r="H2776" s="458"/>
      <c r="I2776" s="458"/>
      <c r="J2776" s="443"/>
      <c r="K2776" s="439"/>
      <c r="L2776" s="439"/>
      <c r="M2776" s="439"/>
      <c r="N2776" s="439"/>
      <c r="O2776" s="443"/>
      <c r="P2776" s="439"/>
      <c r="Q2776" s="439"/>
      <c r="R2776" s="439"/>
      <c r="S2776" s="440"/>
      <c r="T2776" s="439"/>
      <c r="U2776" s="439"/>
      <c r="V2776" s="439"/>
      <c r="W2776" s="439"/>
      <c r="X2776" s="313">
        <f>X$670</f>
        <v>0</v>
      </c>
      <c r="Y2776" s="324"/>
      <c r="Z2776" s="439"/>
      <c r="AA2776" s="439"/>
      <c r="AB2776" s="157"/>
      <c r="AC2776" s="157"/>
      <c r="AD2776" s="320"/>
      <c r="AE2776" s="443"/>
      <c r="AF2776" s="439"/>
      <c r="AG2776" s="157"/>
      <c r="AH2776" s="157"/>
      <c r="AI2776" s="320"/>
      <c r="AJ2776" s="443"/>
      <c r="AK2776" s="439"/>
      <c r="AL2776" s="157"/>
      <c r="AM2776" s="157"/>
      <c r="AN2776" s="320"/>
    </row>
    <row r="2777" spans="1:40" outlineLevel="2">
      <c r="A2777" s="882">
        <f>ROW()</f>
        <v>2777</v>
      </c>
      <c r="B2777" s="453"/>
      <c r="D2777" s="452" t="s">
        <v>36</v>
      </c>
      <c r="H2777" s="458"/>
      <c r="I2777" s="458"/>
      <c r="J2777" s="443"/>
      <c r="K2777" s="439"/>
      <c r="L2777" s="439"/>
      <c r="M2777" s="439"/>
      <c r="N2777" s="439"/>
      <c r="O2777" s="443"/>
      <c r="P2777" s="439"/>
      <c r="Q2777" s="439"/>
      <c r="R2777" s="439"/>
      <c r="S2777" s="440"/>
      <c r="T2777" s="439"/>
      <c r="U2777" s="439"/>
      <c r="V2777" s="439"/>
      <c r="W2777" s="439"/>
      <c r="X2777" s="313">
        <f>X$671</f>
        <v>4.1584002368605857</v>
      </c>
      <c r="Y2777" s="324"/>
      <c r="Z2777" s="439"/>
      <c r="AA2777" s="439"/>
      <c r="AB2777" s="157"/>
      <c r="AC2777" s="157"/>
      <c r="AD2777" s="320"/>
      <c r="AE2777" s="443"/>
      <c r="AF2777" s="439"/>
      <c r="AG2777" s="157"/>
      <c r="AH2777" s="157"/>
      <c r="AI2777" s="320"/>
      <c r="AJ2777" s="443"/>
      <c r="AK2777" s="439"/>
      <c r="AL2777" s="157"/>
      <c r="AM2777" s="157"/>
      <c r="AN2777" s="320"/>
    </row>
    <row r="2778" spans="1:40" outlineLevel="2">
      <c r="A2778" s="882">
        <f>ROW()</f>
        <v>2778</v>
      </c>
      <c r="B2778" s="453"/>
      <c r="D2778" s="452" t="s">
        <v>583</v>
      </c>
      <c r="H2778" s="458"/>
      <c r="I2778" s="458"/>
      <c r="J2778" s="443"/>
      <c r="K2778" s="439"/>
      <c r="L2778" s="439"/>
      <c r="M2778" s="439"/>
      <c r="N2778" s="439"/>
      <c r="O2778" s="443"/>
      <c r="P2778" s="439"/>
      <c r="Q2778" s="439"/>
      <c r="R2778" s="439"/>
      <c r="S2778" s="440"/>
      <c r="T2778" s="439"/>
      <c r="U2778" s="439"/>
      <c r="V2778" s="439"/>
      <c r="W2778" s="439"/>
      <c r="X2778" s="313">
        <f>X$672</f>
        <v>0</v>
      </c>
      <c r="Y2778" s="324"/>
      <c r="Z2778" s="439"/>
      <c r="AA2778" s="439"/>
      <c r="AB2778" s="157"/>
      <c r="AC2778" s="157"/>
      <c r="AD2778" s="320"/>
      <c r="AE2778" s="443"/>
      <c r="AF2778" s="439"/>
      <c r="AG2778" s="157"/>
      <c r="AH2778" s="157"/>
      <c r="AI2778" s="320"/>
      <c r="AJ2778" s="443"/>
      <c r="AK2778" s="439"/>
      <c r="AL2778" s="157"/>
      <c r="AM2778" s="157"/>
      <c r="AN2778" s="320"/>
    </row>
    <row r="2779" spans="1:40" outlineLevel="2">
      <c r="A2779" s="882">
        <f>ROW()</f>
        <v>2779</v>
      </c>
      <c r="B2779" s="453"/>
      <c r="D2779" s="452" t="s">
        <v>81</v>
      </c>
      <c r="H2779" s="458"/>
      <c r="I2779" s="458"/>
      <c r="J2779" s="443"/>
      <c r="K2779" s="439"/>
      <c r="L2779" s="439"/>
      <c r="M2779" s="439"/>
      <c r="N2779" s="439"/>
      <c r="O2779" s="443"/>
      <c r="P2779" s="439"/>
      <c r="Q2779" s="439"/>
      <c r="R2779" s="439"/>
      <c r="S2779" s="440"/>
      <c r="T2779" s="439"/>
      <c r="U2779" s="439"/>
      <c r="V2779" s="439"/>
      <c r="W2779" s="439"/>
      <c r="X2779" s="313">
        <f>X$673</f>
        <v>0</v>
      </c>
      <c r="Y2779" s="324"/>
      <c r="Z2779" s="439"/>
      <c r="AA2779" s="439"/>
      <c r="AB2779" s="157"/>
      <c r="AC2779" s="157"/>
      <c r="AD2779" s="320"/>
      <c r="AE2779" s="443"/>
      <c r="AF2779" s="439"/>
      <c r="AG2779" s="157"/>
      <c r="AH2779" s="157"/>
      <c r="AI2779" s="320"/>
      <c r="AJ2779" s="443"/>
      <c r="AK2779" s="439"/>
      <c r="AL2779" s="157"/>
      <c r="AM2779" s="157"/>
      <c r="AN2779" s="320"/>
    </row>
    <row r="2780" spans="1:40" outlineLevel="2">
      <c r="A2780" s="882">
        <f>ROW()</f>
        <v>2780</v>
      </c>
      <c r="B2780" s="453"/>
      <c r="D2780" s="452" t="s">
        <v>28</v>
      </c>
      <c r="H2780" s="458"/>
      <c r="I2780" s="458"/>
      <c r="J2780" s="443"/>
      <c r="K2780" s="439"/>
      <c r="L2780" s="439"/>
      <c r="M2780" s="439"/>
      <c r="N2780" s="439"/>
      <c r="O2780" s="443"/>
      <c r="P2780" s="439"/>
      <c r="Q2780" s="439"/>
      <c r="R2780" s="439"/>
      <c r="S2780" s="440"/>
      <c r="T2780" s="439"/>
      <c r="U2780" s="439"/>
      <c r="V2780" s="439"/>
      <c r="W2780" s="439"/>
      <c r="X2780" s="313">
        <f>X$674</f>
        <v>0</v>
      </c>
      <c r="Y2780" s="324"/>
      <c r="Z2780" s="439"/>
      <c r="AA2780" s="439"/>
      <c r="AB2780" s="157"/>
      <c r="AC2780" s="157"/>
      <c r="AD2780" s="320"/>
      <c r="AE2780" s="443"/>
      <c r="AF2780" s="439"/>
      <c r="AG2780" s="157"/>
      <c r="AH2780" s="157"/>
      <c r="AI2780" s="320"/>
      <c r="AJ2780" s="443"/>
      <c r="AK2780" s="439"/>
      <c r="AL2780" s="157"/>
      <c r="AM2780" s="157"/>
      <c r="AN2780" s="320"/>
    </row>
    <row r="2781" spans="1:40" outlineLevel="2">
      <c r="A2781" s="882">
        <f>ROW()</f>
        <v>2781</v>
      </c>
      <c r="B2781" s="453"/>
      <c r="D2781" s="456" t="s">
        <v>443</v>
      </c>
      <c r="E2781" s="456"/>
      <c r="F2781" s="456"/>
      <c r="G2781" s="456"/>
      <c r="H2781" s="460"/>
      <c r="I2781" s="460"/>
      <c r="J2781" s="462"/>
      <c r="K2781" s="441"/>
      <c r="L2781" s="441"/>
      <c r="M2781" s="441"/>
      <c r="N2781" s="441"/>
      <c r="O2781" s="462"/>
      <c r="P2781" s="441"/>
      <c r="Q2781" s="441"/>
      <c r="R2781" s="441"/>
      <c r="S2781" s="442"/>
      <c r="T2781" s="441"/>
      <c r="U2781" s="441"/>
      <c r="V2781" s="441"/>
      <c r="W2781" s="441"/>
      <c r="X2781" s="319">
        <f>X$675</f>
        <v>0</v>
      </c>
      <c r="Y2781" s="325"/>
      <c r="Z2781" s="441"/>
      <c r="AA2781" s="441"/>
      <c r="AB2781" s="158"/>
      <c r="AC2781" s="158"/>
      <c r="AD2781" s="321"/>
      <c r="AE2781" s="462"/>
      <c r="AF2781" s="441"/>
      <c r="AG2781" s="158"/>
      <c r="AH2781" s="158"/>
      <c r="AI2781" s="321"/>
      <c r="AJ2781" s="462"/>
      <c r="AK2781" s="441"/>
      <c r="AL2781" s="158"/>
      <c r="AM2781" s="158"/>
      <c r="AN2781" s="321"/>
    </row>
    <row r="2782" spans="1:40" outlineLevel="2">
      <c r="A2782" s="882">
        <f>ROW()</f>
        <v>2782</v>
      </c>
      <c r="B2782" s="453"/>
      <c r="D2782" s="452" t="s">
        <v>24</v>
      </c>
      <c r="H2782" s="458"/>
      <c r="I2782" s="458"/>
      <c r="J2782" s="443"/>
      <c r="K2782" s="439"/>
      <c r="L2782" s="439"/>
      <c r="M2782" s="439"/>
      <c r="N2782" s="439"/>
      <c r="O2782" s="443"/>
      <c r="P2782" s="439"/>
      <c r="Q2782" s="439"/>
      <c r="R2782" s="439"/>
      <c r="S2782" s="440"/>
      <c r="T2782" s="439"/>
      <c r="U2782" s="439"/>
      <c r="V2782" s="439"/>
      <c r="W2782" s="439"/>
      <c r="X2782" s="440">
        <f>SUM(X2766:X2781)</f>
        <v>90.336155269450018</v>
      </c>
      <c r="Y2782" s="443"/>
      <c r="Z2782" s="439"/>
      <c r="AA2782" s="439"/>
      <c r="AB2782" s="439"/>
      <c r="AC2782" s="439"/>
      <c r="AD2782" s="440"/>
      <c r="AE2782" s="443"/>
      <c r="AF2782" s="439"/>
      <c r="AG2782" s="439"/>
      <c r="AH2782" s="439"/>
      <c r="AI2782" s="440"/>
      <c r="AJ2782" s="443"/>
      <c r="AK2782" s="439"/>
      <c r="AL2782" s="439"/>
      <c r="AM2782" s="439"/>
      <c r="AN2782" s="440"/>
    </row>
    <row r="2783" spans="1:40" outlineLevel="1">
      <c r="A2783" s="732" t="s">
        <v>238</v>
      </c>
      <c r="B2783" s="733"/>
      <c r="C2783" s="881"/>
      <c r="D2783" s="733"/>
      <c r="E2783" s="733"/>
      <c r="F2783" s="733"/>
      <c r="G2783" s="730"/>
      <c r="H2783" s="733"/>
      <c r="I2783" s="730"/>
      <c r="J2783" s="729"/>
      <c r="K2783" s="730"/>
      <c r="L2783" s="730"/>
      <c r="M2783" s="730"/>
      <c r="N2783" s="730"/>
      <c r="O2783" s="729"/>
      <c r="P2783" s="730"/>
      <c r="Q2783" s="730"/>
      <c r="R2783" s="730"/>
      <c r="S2783" s="731"/>
      <c r="T2783" s="730"/>
      <c r="U2783" s="730"/>
      <c r="V2783" s="730"/>
      <c r="W2783" s="730"/>
      <c r="X2783" s="731"/>
      <c r="Y2783" s="729"/>
      <c r="Z2783" s="730"/>
      <c r="AA2783" s="730"/>
      <c r="AB2783" s="730"/>
      <c r="AC2783" s="730"/>
      <c r="AD2783" s="731"/>
      <c r="AE2783" s="729"/>
      <c r="AF2783" s="730"/>
      <c r="AG2783" s="730"/>
      <c r="AH2783" s="730"/>
      <c r="AI2783" s="731"/>
      <c r="AJ2783" s="729"/>
      <c r="AK2783" s="730"/>
      <c r="AL2783" s="730"/>
      <c r="AM2783" s="730"/>
      <c r="AN2783" s="731"/>
    </row>
    <row r="2784" spans="1:40" outlineLevel="2">
      <c r="A2784" s="882">
        <f>ROW()</f>
        <v>2784</v>
      </c>
      <c r="B2784" s="453"/>
      <c r="D2784" s="1205" t="s">
        <v>300</v>
      </c>
      <c r="E2784" s="1205"/>
      <c r="F2784" s="1205"/>
      <c r="G2784" s="1205"/>
      <c r="H2784" s="4"/>
      <c r="I2784" s="4"/>
      <c r="J2784" s="329"/>
      <c r="K2784" s="4"/>
      <c r="L2784" s="4"/>
      <c r="M2784" s="4"/>
      <c r="N2784" s="4"/>
      <c r="O2784" s="329"/>
      <c r="P2784" s="4"/>
      <c r="Q2784" s="4"/>
      <c r="R2784" s="4"/>
      <c r="S2784" s="316"/>
      <c r="T2784" s="53"/>
      <c r="U2784" s="53"/>
      <c r="V2784" s="53"/>
      <c r="W2784" s="53"/>
      <c r="X2784" s="44"/>
      <c r="Y2784" s="252"/>
      <c r="Z2784" s="53"/>
      <c r="AA2784" s="53"/>
      <c r="AB2784" s="53"/>
      <c r="AC2784" s="53"/>
      <c r="AD2784" s="44"/>
      <c r="AE2784" s="252"/>
      <c r="AF2784" s="53"/>
      <c r="AG2784" s="53"/>
      <c r="AH2784" s="53"/>
      <c r="AI2784" s="44"/>
      <c r="AJ2784" s="252"/>
      <c r="AK2784" s="53"/>
      <c r="AL2784" s="53"/>
      <c r="AM2784" s="53"/>
      <c r="AN2784" s="44"/>
    </row>
    <row r="2785" spans="1:40" outlineLevel="2">
      <c r="A2785" s="882">
        <f>ROW()</f>
        <v>2785</v>
      </c>
      <c r="B2785" s="453"/>
      <c r="D2785" s="1205" t="s">
        <v>301</v>
      </c>
      <c r="E2785" s="1205"/>
      <c r="F2785" s="1205"/>
      <c r="G2785" s="1205"/>
      <c r="H2785" s="4"/>
      <c r="I2785" s="4"/>
      <c r="J2785" s="329"/>
      <c r="K2785" s="4"/>
      <c r="L2785" s="4"/>
      <c r="M2785" s="4"/>
      <c r="N2785" s="4"/>
      <c r="O2785" s="329"/>
      <c r="P2785" s="4"/>
      <c r="Q2785" s="4"/>
      <c r="R2785" s="4"/>
      <c r="S2785" s="316"/>
      <c r="T2785" s="53"/>
      <c r="U2785" s="53"/>
      <c r="V2785" s="53"/>
      <c r="W2785" s="53"/>
      <c r="X2785" s="44"/>
      <c r="Y2785" s="252"/>
      <c r="Z2785" s="53"/>
      <c r="AA2785" s="53"/>
      <c r="AB2785" s="53"/>
      <c r="AC2785" s="53"/>
      <c r="AD2785" s="44"/>
      <c r="AE2785" s="252"/>
      <c r="AF2785" s="53"/>
      <c r="AG2785" s="53"/>
      <c r="AH2785" s="53"/>
      <c r="AI2785" s="44"/>
      <c r="AJ2785" s="252"/>
      <c r="AK2785" s="53"/>
      <c r="AL2785" s="53"/>
      <c r="AM2785" s="53"/>
      <c r="AN2785" s="44"/>
    </row>
    <row r="2786" spans="1:40" outlineLevel="2">
      <c r="A2786" s="882">
        <f>ROW()</f>
        <v>2786</v>
      </c>
      <c r="B2786" s="453"/>
      <c r="D2786" s="1205" t="s">
        <v>29</v>
      </c>
      <c r="E2786" s="1205"/>
      <c r="F2786" s="1205"/>
      <c r="G2786" s="1205"/>
      <c r="H2786" s="4"/>
      <c r="I2786" s="4"/>
      <c r="J2786" s="329"/>
      <c r="K2786" s="4"/>
      <c r="L2786" s="4"/>
      <c r="M2786" s="4"/>
      <c r="N2786" s="4"/>
      <c r="O2786" s="329"/>
      <c r="P2786" s="4"/>
      <c r="Q2786" s="4"/>
      <c r="R2786" s="4"/>
      <c r="S2786" s="316"/>
      <c r="T2786" s="53"/>
      <c r="U2786" s="53"/>
      <c r="V2786" s="53"/>
      <c r="W2786" s="53"/>
      <c r="X2786" s="44"/>
      <c r="Y2786" s="252"/>
      <c r="Z2786" s="53"/>
      <c r="AA2786" s="53"/>
      <c r="AB2786" s="53"/>
      <c r="AC2786" s="53"/>
      <c r="AD2786" s="44"/>
      <c r="AE2786" s="252"/>
      <c r="AF2786" s="53"/>
      <c r="AG2786" s="53"/>
      <c r="AH2786" s="53"/>
      <c r="AI2786" s="44"/>
      <c r="AJ2786" s="252"/>
      <c r="AK2786" s="53"/>
      <c r="AL2786" s="53"/>
      <c r="AM2786" s="53"/>
      <c r="AN2786" s="44"/>
    </row>
    <row r="2787" spans="1:40" outlineLevel="2">
      <c r="A2787" s="882">
        <f>ROW()</f>
        <v>2787</v>
      </c>
      <c r="B2787" s="453"/>
      <c r="D2787" s="1205" t="s">
        <v>30</v>
      </c>
      <c r="E2787" s="1205"/>
      <c r="F2787" s="1205"/>
      <c r="G2787" s="1205"/>
      <c r="H2787" s="4"/>
      <c r="I2787" s="4"/>
      <c r="J2787" s="329"/>
      <c r="K2787" s="4"/>
      <c r="L2787" s="4"/>
      <c r="M2787" s="4"/>
      <c r="N2787" s="4"/>
      <c r="O2787" s="329"/>
      <c r="P2787" s="4"/>
      <c r="Q2787" s="4"/>
      <c r="R2787" s="4"/>
      <c r="S2787" s="316"/>
      <c r="T2787" s="53"/>
      <c r="U2787" s="53"/>
      <c r="V2787" s="53"/>
      <c r="W2787" s="53"/>
      <c r="X2787" s="44"/>
      <c r="Y2787" s="252"/>
      <c r="Z2787" s="53"/>
      <c r="AA2787" s="53"/>
      <c r="AB2787" s="53"/>
      <c r="AC2787" s="53"/>
      <c r="AD2787" s="44"/>
      <c r="AE2787" s="252"/>
      <c r="AF2787" s="53"/>
      <c r="AG2787" s="53"/>
      <c r="AH2787" s="53"/>
      <c r="AI2787" s="44"/>
      <c r="AJ2787" s="252"/>
      <c r="AK2787" s="53"/>
      <c r="AL2787" s="53"/>
      <c r="AM2787" s="53"/>
      <c r="AN2787" s="44"/>
    </row>
    <row r="2788" spans="1:40" outlineLevel="2">
      <c r="A2788" s="882">
        <f>ROW()</f>
        <v>2788</v>
      </c>
      <c r="B2788" s="453"/>
      <c r="D2788" s="1205" t="s">
        <v>31</v>
      </c>
      <c r="E2788" s="1205"/>
      <c r="F2788" s="1205"/>
      <c r="G2788" s="1205"/>
      <c r="H2788" s="4"/>
      <c r="I2788" s="4"/>
      <c r="J2788" s="329"/>
      <c r="K2788" s="4"/>
      <c r="L2788" s="4"/>
      <c r="M2788" s="4"/>
      <c r="N2788" s="4"/>
      <c r="O2788" s="329"/>
      <c r="P2788" s="4"/>
      <c r="Q2788" s="4"/>
      <c r="R2788" s="4"/>
      <c r="S2788" s="316"/>
      <c r="T2788" s="53"/>
      <c r="U2788" s="53"/>
      <c r="V2788" s="53"/>
      <c r="W2788" s="53"/>
      <c r="X2788" s="44"/>
      <c r="Y2788" s="252"/>
      <c r="Z2788" s="53"/>
      <c r="AA2788" s="53"/>
      <c r="AB2788" s="53"/>
      <c r="AC2788" s="53"/>
      <c r="AD2788" s="44"/>
      <c r="AE2788" s="252"/>
      <c r="AF2788" s="53"/>
      <c r="AG2788" s="53"/>
      <c r="AH2788" s="53"/>
      <c r="AI2788" s="44"/>
      <c r="AJ2788" s="252"/>
      <c r="AK2788" s="53"/>
      <c r="AL2788" s="53"/>
      <c r="AM2788" s="53"/>
      <c r="AN2788" s="44"/>
    </row>
    <row r="2789" spans="1:40" outlineLevel="2">
      <c r="A2789" s="882">
        <f>ROW()</f>
        <v>2789</v>
      </c>
      <c r="B2789" s="453"/>
      <c r="D2789" s="1205" t="s">
        <v>32</v>
      </c>
      <c r="E2789" s="1205"/>
      <c r="F2789" s="1205"/>
      <c r="G2789" s="1205"/>
      <c r="H2789" s="4"/>
      <c r="I2789" s="4"/>
      <c r="J2789" s="329"/>
      <c r="K2789" s="4"/>
      <c r="L2789" s="4"/>
      <c r="M2789" s="4"/>
      <c r="N2789" s="4"/>
      <c r="O2789" s="329"/>
      <c r="P2789" s="4"/>
      <c r="Q2789" s="4"/>
      <c r="R2789" s="4"/>
      <c r="S2789" s="316"/>
      <c r="T2789" s="53"/>
      <c r="U2789" s="53"/>
      <c r="V2789" s="53"/>
      <c r="W2789" s="53"/>
      <c r="X2789" s="44"/>
      <c r="Y2789" s="252"/>
      <c r="Z2789" s="53"/>
      <c r="AA2789" s="53"/>
      <c r="AB2789" s="53"/>
      <c r="AC2789" s="53"/>
      <c r="AD2789" s="44"/>
      <c r="AE2789" s="252"/>
      <c r="AF2789" s="53"/>
      <c r="AG2789" s="53"/>
      <c r="AH2789" s="53"/>
      <c r="AI2789" s="44"/>
      <c r="AJ2789" s="252"/>
      <c r="AK2789" s="53"/>
      <c r="AL2789" s="53"/>
      <c r="AM2789" s="53"/>
      <c r="AN2789" s="44"/>
    </row>
    <row r="2790" spans="1:40" outlineLevel="2">
      <c r="A2790" s="882">
        <f>ROW()</f>
        <v>2790</v>
      </c>
      <c r="B2790" s="453"/>
      <c r="D2790" s="1205" t="s">
        <v>33</v>
      </c>
      <c r="E2790" s="1205"/>
      <c r="F2790" s="1205"/>
      <c r="G2790" s="1205"/>
      <c r="H2790" s="4"/>
      <c r="I2790" s="4"/>
      <c r="J2790" s="329"/>
      <c r="K2790" s="4"/>
      <c r="L2790" s="4"/>
      <c r="M2790" s="4"/>
      <c r="N2790" s="4"/>
      <c r="O2790" s="329"/>
      <c r="P2790" s="4"/>
      <c r="Q2790" s="4"/>
      <c r="R2790" s="4"/>
      <c r="S2790" s="316"/>
      <c r="T2790" s="53"/>
      <c r="U2790" s="53"/>
      <c r="V2790" s="53"/>
      <c r="W2790" s="53"/>
      <c r="X2790" s="44"/>
      <c r="Y2790" s="252"/>
      <c r="Z2790" s="53"/>
      <c r="AA2790" s="53"/>
      <c r="AB2790" s="53"/>
      <c r="AC2790" s="53"/>
      <c r="AD2790" s="44"/>
      <c r="AE2790" s="252"/>
      <c r="AF2790" s="53"/>
      <c r="AG2790" s="53"/>
      <c r="AH2790" s="53"/>
      <c r="AI2790" s="44"/>
      <c r="AJ2790" s="252"/>
      <c r="AK2790" s="53"/>
      <c r="AL2790" s="53"/>
      <c r="AM2790" s="53"/>
      <c r="AN2790" s="44"/>
    </row>
    <row r="2791" spans="1:40" outlineLevel="2">
      <c r="A2791" s="882">
        <f>ROW()</f>
        <v>2791</v>
      </c>
      <c r="B2791" s="453"/>
      <c r="D2791" s="1205" t="s">
        <v>27</v>
      </c>
      <c r="E2791" s="1205"/>
      <c r="F2791" s="1205"/>
      <c r="G2791" s="1205"/>
      <c r="H2791" s="4"/>
      <c r="I2791" s="4"/>
      <c r="J2791" s="329"/>
      <c r="K2791" s="4"/>
      <c r="L2791" s="4"/>
      <c r="M2791" s="4"/>
      <c r="N2791" s="4"/>
      <c r="O2791" s="329"/>
      <c r="P2791" s="4"/>
      <c r="Q2791" s="4"/>
      <c r="R2791" s="4"/>
      <c r="S2791" s="316"/>
      <c r="T2791" s="53"/>
      <c r="U2791" s="53"/>
      <c r="V2791" s="53"/>
      <c r="W2791" s="53"/>
      <c r="X2791" s="44"/>
      <c r="Y2791" s="252"/>
      <c r="Z2791" s="53"/>
      <c r="AA2791" s="53"/>
      <c r="AB2791" s="53"/>
      <c r="AC2791" s="53"/>
      <c r="AD2791" s="44"/>
      <c r="AE2791" s="252"/>
      <c r="AF2791" s="53"/>
      <c r="AG2791" s="53"/>
      <c r="AH2791" s="53"/>
      <c r="AI2791" s="44"/>
      <c r="AJ2791" s="252"/>
      <c r="AK2791" s="53"/>
      <c r="AL2791" s="53"/>
      <c r="AM2791" s="53"/>
      <c r="AN2791" s="44"/>
    </row>
    <row r="2792" spans="1:40" outlineLevel="2">
      <c r="A2792" s="882">
        <f>ROW()</f>
        <v>2792</v>
      </c>
      <c r="B2792" s="453"/>
      <c r="D2792" s="1205" t="s">
        <v>34</v>
      </c>
      <c r="E2792" s="1205"/>
      <c r="F2792" s="1205"/>
      <c r="G2792" s="1205"/>
      <c r="H2792" s="4"/>
      <c r="I2792" s="4"/>
      <c r="J2792" s="329"/>
      <c r="K2792" s="4"/>
      <c r="L2792" s="4"/>
      <c r="M2792" s="4"/>
      <c r="N2792" s="4"/>
      <c r="O2792" s="329"/>
      <c r="P2792" s="4"/>
      <c r="Q2792" s="4"/>
      <c r="R2792" s="4"/>
      <c r="S2792" s="316"/>
      <c r="T2792" s="53"/>
      <c r="U2792" s="53"/>
      <c r="V2792" s="53"/>
      <c r="W2792" s="53"/>
      <c r="X2792" s="44"/>
      <c r="Y2792" s="252"/>
      <c r="Z2792" s="53"/>
      <c r="AA2792" s="53"/>
      <c r="AB2792" s="53"/>
      <c r="AC2792" s="53"/>
      <c r="AD2792" s="44"/>
      <c r="AE2792" s="252"/>
      <c r="AF2792" s="53"/>
      <c r="AG2792" s="53"/>
      <c r="AH2792" s="53"/>
      <c r="AI2792" s="44"/>
      <c r="AJ2792" s="252"/>
      <c r="AK2792" s="53"/>
      <c r="AL2792" s="53"/>
      <c r="AM2792" s="53"/>
      <c r="AN2792" s="44"/>
    </row>
    <row r="2793" spans="1:40" outlineLevel="2">
      <c r="A2793" s="882">
        <f>ROW()</f>
        <v>2793</v>
      </c>
      <c r="B2793" s="453"/>
      <c r="D2793" s="1205" t="s">
        <v>35</v>
      </c>
      <c r="E2793" s="1205"/>
      <c r="F2793" s="1205"/>
      <c r="G2793" s="1205"/>
      <c r="H2793" s="4"/>
      <c r="I2793" s="4"/>
      <c r="J2793" s="329"/>
      <c r="K2793" s="4"/>
      <c r="L2793" s="4"/>
      <c r="M2793" s="4"/>
      <c r="N2793" s="4"/>
      <c r="O2793" s="329"/>
      <c r="P2793" s="4"/>
      <c r="Q2793" s="4"/>
      <c r="R2793" s="4"/>
      <c r="S2793" s="316"/>
      <c r="T2793" s="53"/>
      <c r="U2793" s="53"/>
      <c r="V2793" s="53"/>
      <c r="W2793" s="53"/>
      <c r="X2793" s="44"/>
      <c r="Y2793" s="252"/>
      <c r="Z2793" s="53"/>
      <c r="AA2793" s="53"/>
      <c r="AB2793" s="53"/>
      <c r="AC2793" s="53"/>
      <c r="AD2793" s="44"/>
      <c r="AE2793" s="252"/>
      <c r="AF2793" s="53"/>
      <c r="AG2793" s="53"/>
      <c r="AH2793" s="53"/>
      <c r="AI2793" s="44"/>
      <c r="AJ2793" s="252"/>
      <c r="AK2793" s="53"/>
      <c r="AL2793" s="53"/>
      <c r="AM2793" s="53"/>
      <c r="AN2793" s="44"/>
    </row>
    <row r="2794" spans="1:40" outlineLevel="2">
      <c r="A2794" s="882">
        <f>ROW()</f>
        <v>2794</v>
      </c>
      <c r="B2794" s="453"/>
      <c r="D2794" s="1205" t="s">
        <v>302</v>
      </c>
      <c r="E2794" s="1205"/>
      <c r="F2794" s="1205"/>
      <c r="G2794" s="1205"/>
      <c r="H2794" s="4"/>
      <c r="I2794" s="4"/>
      <c r="J2794" s="329"/>
      <c r="K2794" s="4"/>
      <c r="L2794" s="4"/>
      <c r="M2794" s="4"/>
      <c r="N2794" s="4"/>
      <c r="O2794" s="329"/>
      <c r="P2794" s="4"/>
      <c r="Q2794" s="4"/>
      <c r="R2794" s="4"/>
      <c r="S2794" s="316"/>
      <c r="T2794" s="53"/>
      <c r="U2794" s="53"/>
      <c r="V2794" s="53"/>
      <c r="W2794" s="53"/>
      <c r="X2794" s="44"/>
      <c r="Y2794" s="252"/>
      <c r="Z2794" s="53"/>
      <c r="AA2794" s="53"/>
      <c r="AB2794" s="53"/>
      <c r="AC2794" s="53"/>
      <c r="AD2794" s="44"/>
      <c r="AE2794" s="252"/>
      <c r="AF2794" s="53"/>
      <c r="AG2794" s="53"/>
      <c r="AH2794" s="53"/>
      <c r="AI2794" s="44"/>
      <c r="AJ2794" s="252"/>
      <c r="AK2794" s="53"/>
      <c r="AL2794" s="53"/>
      <c r="AM2794" s="53"/>
      <c r="AN2794" s="44"/>
    </row>
    <row r="2795" spans="1:40" outlineLevel="2">
      <c r="A2795" s="882">
        <f>ROW()</f>
        <v>2795</v>
      </c>
      <c r="B2795" s="453"/>
      <c r="D2795" s="1205" t="s">
        <v>36</v>
      </c>
      <c r="E2795" s="1205"/>
      <c r="F2795" s="1205"/>
      <c r="G2795" s="1205"/>
      <c r="H2795" s="4"/>
      <c r="I2795" s="4"/>
      <c r="J2795" s="329"/>
      <c r="K2795" s="4"/>
      <c r="L2795" s="4"/>
      <c r="M2795" s="4"/>
      <c r="N2795" s="4"/>
      <c r="O2795" s="329"/>
      <c r="P2795" s="4"/>
      <c r="Q2795" s="4"/>
      <c r="R2795" s="4"/>
      <c r="S2795" s="316"/>
      <c r="T2795" s="53"/>
      <c r="U2795" s="53"/>
      <c r="V2795" s="53"/>
      <c r="W2795" s="53"/>
      <c r="X2795" s="44"/>
      <c r="Y2795" s="252"/>
      <c r="Z2795" s="53"/>
      <c r="AA2795" s="53"/>
      <c r="AB2795" s="53"/>
      <c r="AC2795" s="53"/>
      <c r="AD2795" s="44"/>
      <c r="AE2795" s="252"/>
      <c r="AF2795" s="53"/>
      <c r="AG2795" s="53"/>
      <c r="AH2795" s="53"/>
      <c r="AI2795" s="44"/>
      <c r="AJ2795" s="252"/>
      <c r="AK2795" s="53"/>
      <c r="AL2795" s="53"/>
      <c r="AM2795" s="53"/>
      <c r="AN2795" s="44"/>
    </row>
    <row r="2796" spans="1:40" outlineLevel="2">
      <c r="A2796" s="882">
        <f>ROW()</f>
        <v>2796</v>
      </c>
      <c r="B2796" s="453"/>
      <c r="D2796" s="1205" t="s">
        <v>583</v>
      </c>
      <c r="E2796" s="1205"/>
      <c r="F2796" s="1205"/>
      <c r="G2796" s="1205"/>
      <c r="H2796" s="4"/>
      <c r="I2796" s="4"/>
      <c r="J2796" s="329"/>
      <c r="K2796" s="4"/>
      <c r="L2796" s="4"/>
      <c r="M2796" s="4"/>
      <c r="N2796" s="4"/>
      <c r="O2796" s="329"/>
      <c r="P2796" s="4"/>
      <c r="Q2796" s="4"/>
      <c r="R2796" s="4"/>
      <c r="S2796" s="316"/>
      <c r="T2796" s="53"/>
      <c r="U2796" s="53"/>
      <c r="V2796" s="53"/>
      <c r="W2796" s="53"/>
      <c r="X2796" s="44"/>
      <c r="Y2796" s="252"/>
      <c r="Z2796" s="53"/>
      <c r="AA2796" s="53"/>
      <c r="AB2796" s="53"/>
      <c r="AC2796" s="53"/>
      <c r="AD2796" s="44"/>
      <c r="AE2796" s="252"/>
      <c r="AF2796" s="53"/>
      <c r="AG2796" s="53"/>
      <c r="AH2796" s="53"/>
      <c r="AI2796" s="44"/>
      <c r="AJ2796" s="252"/>
      <c r="AK2796" s="53"/>
      <c r="AL2796" s="53"/>
      <c r="AM2796" s="53"/>
      <c r="AN2796" s="44"/>
    </row>
    <row r="2797" spans="1:40" outlineLevel="2">
      <c r="A2797" s="882">
        <f>ROW()</f>
        <v>2797</v>
      </c>
      <c r="B2797" s="453"/>
      <c r="D2797" s="1205" t="s">
        <v>81</v>
      </c>
      <c r="E2797" s="1205"/>
      <c r="F2797" s="1205"/>
      <c r="G2797" s="1205"/>
      <c r="H2797" s="4"/>
      <c r="I2797" s="4"/>
      <c r="J2797" s="329"/>
      <c r="K2797" s="4"/>
      <c r="L2797" s="4"/>
      <c r="M2797" s="4"/>
      <c r="N2797" s="4"/>
      <c r="O2797" s="329"/>
      <c r="P2797" s="4"/>
      <c r="Q2797" s="4"/>
      <c r="R2797" s="4"/>
      <c r="S2797" s="316"/>
      <c r="T2797" s="53"/>
      <c r="U2797" s="53"/>
      <c r="V2797" s="53"/>
      <c r="W2797" s="53"/>
      <c r="X2797" s="44"/>
      <c r="Y2797" s="252"/>
      <c r="Z2797" s="53"/>
      <c r="AA2797" s="53"/>
      <c r="AB2797" s="53"/>
      <c r="AC2797" s="53"/>
      <c r="AD2797" s="44"/>
      <c r="AE2797" s="252"/>
      <c r="AF2797" s="53"/>
      <c r="AG2797" s="53"/>
      <c r="AH2797" s="53"/>
      <c r="AI2797" s="44"/>
      <c r="AJ2797" s="252"/>
      <c r="AK2797" s="53"/>
      <c r="AL2797" s="53"/>
      <c r="AM2797" s="53"/>
      <c r="AN2797" s="44"/>
    </row>
    <row r="2798" spans="1:40" outlineLevel="2">
      <c r="A2798" s="882">
        <f>ROW()</f>
        <v>2798</v>
      </c>
      <c r="B2798" s="453"/>
      <c r="D2798" s="1205" t="s">
        <v>28</v>
      </c>
      <c r="E2798" s="1205"/>
      <c r="F2798" s="1205"/>
      <c r="G2798" s="1205"/>
      <c r="H2798" s="4"/>
      <c r="I2798" s="4"/>
      <c r="J2798" s="329"/>
      <c r="K2798" s="4"/>
      <c r="L2798" s="4"/>
      <c r="M2798" s="4"/>
      <c r="N2798" s="4"/>
      <c r="O2798" s="329"/>
      <c r="P2798" s="4"/>
      <c r="Q2798" s="4"/>
      <c r="R2798" s="4"/>
      <c r="S2798" s="316"/>
      <c r="T2798" s="53"/>
      <c r="U2798" s="53"/>
      <c r="V2798" s="53"/>
      <c r="W2798" s="53"/>
      <c r="X2798" s="44"/>
      <c r="Y2798" s="252"/>
      <c r="Z2798" s="53"/>
      <c r="AA2798" s="53"/>
      <c r="AB2798" s="53"/>
      <c r="AC2798" s="53"/>
      <c r="AD2798" s="44"/>
      <c r="AE2798" s="252"/>
      <c r="AF2798" s="53"/>
      <c r="AG2798" s="53"/>
      <c r="AH2798" s="53"/>
      <c r="AI2798" s="44"/>
      <c r="AJ2798" s="252"/>
      <c r="AK2798" s="53"/>
      <c r="AL2798" s="53"/>
      <c r="AM2798" s="53"/>
      <c r="AN2798" s="44"/>
    </row>
    <row r="2799" spans="1:40" outlineLevel="2">
      <c r="A2799" s="882">
        <f>ROW()</f>
        <v>2799</v>
      </c>
      <c r="B2799" s="453"/>
      <c r="D2799" s="1206" t="s">
        <v>443</v>
      </c>
      <c r="E2799" s="1206"/>
      <c r="F2799" s="1206"/>
      <c r="G2799" s="1206"/>
      <c r="H2799" s="28"/>
      <c r="I2799" s="28"/>
      <c r="J2799" s="1207"/>
      <c r="K2799" s="28"/>
      <c r="L2799" s="28"/>
      <c r="M2799" s="28"/>
      <c r="N2799" s="28"/>
      <c r="O2799" s="1207"/>
      <c r="P2799" s="28"/>
      <c r="Q2799" s="28"/>
      <c r="R2799" s="28"/>
      <c r="S2799" s="317"/>
      <c r="T2799" s="54"/>
      <c r="U2799" s="54"/>
      <c r="V2799" s="54"/>
      <c r="W2799" s="54"/>
      <c r="X2799" s="46"/>
      <c r="Y2799" s="253"/>
      <c r="Z2799" s="54"/>
      <c r="AA2799" s="54"/>
      <c r="AB2799" s="54"/>
      <c r="AC2799" s="54"/>
      <c r="AD2799" s="46"/>
      <c r="AE2799" s="253"/>
      <c r="AF2799" s="54"/>
      <c r="AG2799" s="54"/>
      <c r="AH2799" s="54"/>
      <c r="AI2799" s="46"/>
      <c r="AJ2799" s="253"/>
      <c r="AK2799" s="54"/>
      <c r="AL2799" s="54"/>
      <c r="AM2799" s="54"/>
      <c r="AN2799" s="46"/>
    </row>
    <row r="2800" spans="1:40" outlineLevel="2">
      <c r="A2800" s="882">
        <f>ROW()</f>
        <v>2800</v>
      </c>
      <c r="B2800" s="453"/>
      <c r="D2800" s="452" t="s">
        <v>24</v>
      </c>
      <c r="H2800" s="458"/>
      <c r="I2800" s="458"/>
      <c r="J2800" s="459"/>
      <c r="K2800" s="458"/>
      <c r="L2800" s="458"/>
      <c r="M2800" s="458"/>
      <c r="N2800" s="458"/>
      <c r="O2800" s="459"/>
      <c r="P2800" s="458"/>
      <c r="Q2800" s="458"/>
      <c r="R2800" s="458"/>
      <c r="S2800" s="463"/>
      <c r="T2800" s="444">
        <f t="shared" ref="T2800:AN2800" si="2519">SUM(T2784:T2799)</f>
        <v>0</v>
      </c>
      <c r="U2800" s="444">
        <f t="shared" si="2519"/>
        <v>0</v>
      </c>
      <c r="V2800" s="444">
        <f t="shared" si="2519"/>
        <v>0</v>
      </c>
      <c r="W2800" s="444">
        <f t="shared" si="2519"/>
        <v>0</v>
      </c>
      <c r="X2800" s="445">
        <f t="shared" si="2519"/>
        <v>0</v>
      </c>
      <c r="Y2800" s="466">
        <f t="shared" si="2519"/>
        <v>0</v>
      </c>
      <c r="Z2800" s="444">
        <f t="shared" si="2519"/>
        <v>0</v>
      </c>
      <c r="AA2800" s="444">
        <f t="shared" si="2519"/>
        <v>0</v>
      </c>
      <c r="AB2800" s="444">
        <f t="shared" si="2519"/>
        <v>0</v>
      </c>
      <c r="AC2800" s="444">
        <f t="shared" si="2519"/>
        <v>0</v>
      </c>
      <c r="AD2800" s="445">
        <f t="shared" si="2519"/>
        <v>0</v>
      </c>
      <c r="AE2800" s="466">
        <f t="shared" si="2519"/>
        <v>0</v>
      </c>
      <c r="AF2800" s="444">
        <f t="shared" si="2519"/>
        <v>0</v>
      </c>
      <c r="AG2800" s="444">
        <f t="shared" si="2519"/>
        <v>0</v>
      </c>
      <c r="AH2800" s="444">
        <f t="shared" si="2519"/>
        <v>0</v>
      </c>
      <c r="AI2800" s="445">
        <f t="shared" si="2519"/>
        <v>0</v>
      </c>
      <c r="AJ2800" s="466">
        <f t="shared" si="2519"/>
        <v>0</v>
      </c>
      <c r="AK2800" s="444">
        <f t="shared" si="2519"/>
        <v>0</v>
      </c>
      <c r="AL2800" s="444">
        <f t="shared" si="2519"/>
        <v>0</v>
      </c>
      <c r="AM2800" s="444">
        <f t="shared" si="2519"/>
        <v>0</v>
      </c>
      <c r="AN2800" s="445">
        <f t="shared" si="2519"/>
        <v>0</v>
      </c>
    </row>
    <row r="2801" spans="1:40" outlineLevel="1">
      <c r="A2801" s="732" t="s">
        <v>21</v>
      </c>
      <c r="B2801" s="733"/>
      <c r="C2801" s="881"/>
      <c r="D2801" s="733"/>
      <c r="E2801" s="733"/>
      <c r="F2801" s="733"/>
      <c r="G2801" s="733"/>
      <c r="H2801" s="733"/>
      <c r="I2801" s="730"/>
      <c r="J2801" s="729"/>
      <c r="K2801" s="730"/>
      <c r="L2801" s="730"/>
      <c r="M2801" s="730"/>
      <c r="N2801" s="730"/>
      <c r="O2801" s="729"/>
      <c r="P2801" s="730"/>
      <c r="Q2801" s="730"/>
      <c r="R2801" s="730"/>
      <c r="S2801" s="731"/>
      <c r="T2801" s="730"/>
      <c r="U2801" s="730"/>
      <c r="V2801" s="730"/>
      <c r="W2801" s="730"/>
      <c r="X2801" s="731"/>
      <c r="Y2801" s="729"/>
      <c r="Z2801" s="730"/>
      <c r="AA2801" s="730"/>
      <c r="AB2801" s="730"/>
      <c r="AC2801" s="730"/>
      <c r="AD2801" s="731"/>
      <c r="AE2801" s="729"/>
      <c r="AF2801" s="730"/>
      <c r="AG2801" s="730"/>
      <c r="AH2801" s="730"/>
      <c r="AI2801" s="731"/>
      <c r="AJ2801" s="729"/>
      <c r="AK2801" s="730"/>
      <c r="AL2801" s="730"/>
      <c r="AM2801" s="730"/>
      <c r="AN2801" s="731"/>
    </row>
    <row r="2802" spans="1:40" outlineLevel="2">
      <c r="A2802" s="882">
        <f>ROW()</f>
        <v>2802</v>
      </c>
      <c r="B2802" s="453"/>
      <c r="D2802" s="452" t="s">
        <v>300</v>
      </c>
      <c r="H2802" s="458"/>
      <c r="I2802" s="458"/>
      <c r="J2802" s="459"/>
      <c r="K2802" s="458"/>
      <c r="L2802" s="458"/>
      <c r="M2802" s="458"/>
      <c r="N2802" s="458"/>
      <c r="O2802" s="443"/>
      <c r="P2802" s="439"/>
      <c r="Q2802" s="439"/>
      <c r="R2802" s="439"/>
      <c r="S2802" s="440"/>
      <c r="T2802" s="439"/>
      <c r="U2802" s="439"/>
      <c r="V2802" s="439"/>
      <c r="W2802" s="439"/>
      <c r="X2802" s="440"/>
      <c r="Y2802" s="326">
        <f>-Input!Y1236</f>
        <v>-3.8137559017941448E-2</v>
      </c>
      <c r="Z2802" s="27">
        <f>-Input!Z1236</f>
        <v>-7.6275118035882897E-2</v>
      </c>
      <c r="AA2802" s="27">
        <f>-Input!AA1236</f>
        <v>-7.6275118035882897E-2</v>
      </c>
      <c r="AB2802" s="27">
        <f>-Input!AB1236</f>
        <v>-7.6275118035882897E-2</v>
      </c>
      <c r="AC2802" s="27">
        <f>-Input!AC1236</f>
        <v>-7.6275118035882897E-2</v>
      </c>
      <c r="AD2802" s="313">
        <f>-Input!AD1236</f>
        <v>-7.6275118035882883E-2</v>
      </c>
      <c r="AE2802" s="324">
        <f>-Input!AE1236</f>
        <v>-7.5786282792450116E-2</v>
      </c>
      <c r="AF2802" s="157">
        <f>-Input!AF1236</f>
        <v>-7.5786282792450116E-2</v>
      </c>
      <c r="AG2802" s="157">
        <f>-Input!AG1236</f>
        <v>-7.5786282792450227E-2</v>
      </c>
      <c r="AH2802" s="157">
        <f>-Input!AH1236</f>
        <v>-7.5786282792450227E-2</v>
      </c>
      <c r="AI2802" s="320">
        <f>-Input!AI1236</f>
        <v>-7.5786282792450227E-2</v>
      </c>
      <c r="AJ2802" s="326">
        <f t="shared" ref="AJ2802:AN2811" si="2520">-IF($D2802="Land",0,IF(AJ2748&lt;0,AJ2748,IF(AJ2730&lt;1,AJ2748,MAX(MIN(IF(AJ2748&gt;0,(AJ2748/AJ2730),0),AJ2748),0)*AJ$9)))</f>
        <v>-7.631028603900758E-2</v>
      </c>
      <c r="AK2802" s="27">
        <f t="shared" si="2520"/>
        <v>-7.6310286039007566E-2</v>
      </c>
      <c r="AL2802" s="27">
        <f t="shared" si="2520"/>
        <v>-7.6310286039007566E-2</v>
      </c>
      <c r="AM2802" s="27">
        <f t="shared" si="2520"/>
        <v>-7.6310286039007552E-2</v>
      </c>
      <c r="AN2802" s="313">
        <f t="shared" si="2520"/>
        <v>-7.6310286039007552E-2</v>
      </c>
    </row>
    <row r="2803" spans="1:40" outlineLevel="2">
      <c r="A2803" s="882">
        <f>ROW()</f>
        <v>2803</v>
      </c>
      <c r="B2803" s="453"/>
      <c r="D2803" s="452" t="s">
        <v>301</v>
      </c>
      <c r="H2803" s="458"/>
      <c r="I2803" s="458"/>
      <c r="J2803" s="459"/>
      <c r="K2803" s="458"/>
      <c r="L2803" s="458"/>
      <c r="M2803" s="458"/>
      <c r="N2803" s="458"/>
      <c r="O2803" s="443"/>
      <c r="P2803" s="439"/>
      <c r="Q2803" s="439"/>
      <c r="R2803" s="439"/>
      <c r="S2803" s="440"/>
      <c r="T2803" s="439"/>
      <c r="U2803" s="439"/>
      <c r="V2803" s="439"/>
      <c r="W2803" s="439"/>
      <c r="X2803" s="440"/>
      <c r="Y2803" s="326">
        <f>-Input!Y1237</f>
        <v>0</v>
      </c>
      <c r="Z2803" s="27">
        <f>-Input!Z1237</f>
        <v>0</v>
      </c>
      <c r="AA2803" s="27">
        <f>-Input!AA1237</f>
        <v>0</v>
      </c>
      <c r="AB2803" s="27">
        <f>-Input!AB1237</f>
        <v>0</v>
      </c>
      <c r="AC2803" s="27">
        <f>-Input!AC1237</f>
        <v>0</v>
      </c>
      <c r="AD2803" s="313">
        <f>-Input!AD1237</f>
        <v>0</v>
      </c>
      <c r="AE2803" s="324">
        <f>-Input!AE1237</f>
        <v>0</v>
      </c>
      <c r="AF2803" s="157">
        <f>-Input!AF1237</f>
        <v>0</v>
      </c>
      <c r="AG2803" s="157">
        <f>-Input!AG1237</f>
        <v>0</v>
      </c>
      <c r="AH2803" s="157">
        <f>-Input!AH1237</f>
        <v>0</v>
      </c>
      <c r="AI2803" s="320">
        <f>-Input!AI1237</f>
        <v>0</v>
      </c>
      <c r="AJ2803" s="326">
        <f t="shared" si="2520"/>
        <v>0</v>
      </c>
      <c r="AK2803" s="27">
        <f t="shared" si="2520"/>
        <v>0</v>
      </c>
      <c r="AL2803" s="27">
        <f t="shared" si="2520"/>
        <v>0</v>
      </c>
      <c r="AM2803" s="27">
        <f t="shared" si="2520"/>
        <v>0</v>
      </c>
      <c r="AN2803" s="313">
        <f t="shared" si="2520"/>
        <v>0</v>
      </c>
    </row>
    <row r="2804" spans="1:40" outlineLevel="2">
      <c r="A2804" s="882">
        <f>ROW()</f>
        <v>2804</v>
      </c>
      <c r="B2804" s="453"/>
      <c r="D2804" s="452" t="s">
        <v>29</v>
      </c>
      <c r="H2804" s="458"/>
      <c r="I2804" s="458"/>
      <c r="J2804" s="459"/>
      <c r="K2804" s="458"/>
      <c r="L2804" s="458"/>
      <c r="M2804" s="458"/>
      <c r="N2804" s="458"/>
      <c r="O2804" s="443"/>
      <c r="P2804" s="439"/>
      <c r="Q2804" s="439"/>
      <c r="R2804" s="439"/>
      <c r="S2804" s="440"/>
      <c r="T2804" s="439"/>
      <c r="U2804" s="439"/>
      <c r="V2804" s="439"/>
      <c r="W2804" s="439"/>
      <c r="X2804" s="440"/>
      <c r="Y2804" s="326">
        <f>-Input!Y1238</f>
        <v>0</v>
      </c>
      <c r="Z2804" s="27">
        <f>-Input!Z1238</f>
        <v>0</v>
      </c>
      <c r="AA2804" s="27">
        <f>-Input!AA1238</f>
        <v>0</v>
      </c>
      <c r="AB2804" s="27">
        <f>-Input!AB1238</f>
        <v>0</v>
      </c>
      <c r="AC2804" s="27">
        <f>-Input!AC1238</f>
        <v>0</v>
      </c>
      <c r="AD2804" s="313">
        <f>-Input!AD1238</f>
        <v>0</v>
      </c>
      <c r="AE2804" s="324">
        <f>-Input!AE1238</f>
        <v>0</v>
      </c>
      <c r="AF2804" s="157">
        <f>-Input!AF1238</f>
        <v>0</v>
      </c>
      <c r="AG2804" s="157">
        <f>-Input!AG1238</f>
        <v>0</v>
      </c>
      <c r="AH2804" s="157">
        <f>-Input!AH1238</f>
        <v>0</v>
      </c>
      <c r="AI2804" s="320">
        <f>-Input!AI1238</f>
        <v>0</v>
      </c>
      <c r="AJ2804" s="326">
        <f t="shared" si="2520"/>
        <v>0</v>
      </c>
      <c r="AK2804" s="27">
        <f t="shared" si="2520"/>
        <v>0</v>
      </c>
      <c r="AL2804" s="27">
        <f t="shared" si="2520"/>
        <v>0</v>
      </c>
      <c r="AM2804" s="27">
        <f t="shared" si="2520"/>
        <v>0</v>
      </c>
      <c r="AN2804" s="313">
        <f t="shared" si="2520"/>
        <v>0</v>
      </c>
    </row>
    <row r="2805" spans="1:40" outlineLevel="2">
      <c r="A2805" s="882">
        <f>ROW()</f>
        <v>2805</v>
      </c>
      <c r="B2805" s="453"/>
      <c r="D2805" s="452" t="s">
        <v>30</v>
      </c>
      <c r="H2805" s="458"/>
      <c r="I2805" s="458"/>
      <c r="J2805" s="459"/>
      <c r="K2805" s="458"/>
      <c r="L2805" s="458"/>
      <c r="M2805" s="458"/>
      <c r="N2805" s="458"/>
      <c r="O2805" s="443"/>
      <c r="P2805" s="439"/>
      <c r="Q2805" s="439"/>
      <c r="R2805" s="439"/>
      <c r="S2805" s="440"/>
      <c r="T2805" s="439"/>
      <c r="U2805" s="439"/>
      <c r="V2805" s="439"/>
      <c r="W2805" s="439"/>
      <c r="X2805" s="440"/>
      <c r="Y2805" s="326">
        <f>-Input!Y1239</f>
        <v>-0.18075444395003148</v>
      </c>
      <c r="Z2805" s="27">
        <f>-Input!Z1239</f>
        <v>-0.36150888790006297</v>
      </c>
      <c r="AA2805" s="27">
        <f>-Input!AA1239</f>
        <v>-0.36150888790006297</v>
      </c>
      <c r="AB2805" s="27">
        <f>-Input!AB1239</f>
        <v>-0.36150888790006297</v>
      </c>
      <c r="AC2805" s="27">
        <f>-Input!AC1239</f>
        <v>-0.36150888790006297</v>
      </c>
      <c r="AD2805" s="313">
        <f>-Input!AD1239</f>
        <v>-0.36150888790006297</v>
      </c>
      <c r="AE2805" s="324">
        <f>-Input!AE1239</f>
        <v>-0.35919203425538493</v>
      </c>
      <c r="AF2805" s="157">
        <f>-Input!AF1239</f>
        <v>-0.35919203425538493</v>
      </c>
      <c r="AG2805" s="157">
        <f>-Input!AG1239</f>
        <v>-0.35919203425538493</v>
      </c>
      <c r="AH2805" s="157">
        <f>-Input!AH1239</f>
        <v>-0.35919203425538493</v>
      </c>
      <c r="AI2805" s="320">
        <f>-Input!AI1239</f>
        <v>-0.35919203425538493</v>
      </c>
      <c r="AJ2805" s="326">
        <f t="shared" si="2520"/>
        <v>-0.36174291352073745</v>
      </c>
      <c r="AK2805" s="27">
        <f t="shared" si="2520"/>
        <v>-0.36174291352073751</v>
      </c>
      <c r="AL2805" s="27">
        <f t="shared" si="2520"/>
        <v>-0.36174291352073751</v>
      </c>
      <c r="AM2805" s="27">
        <f t="shared" si="2520"/>
        <v>-0.36174291352073756</v>
      </c>
      <c r="AN2805" s="313">
        <f t="shared" si="2520"/>
        <v>-0.36174291352073762</v>
      </c>
    </row>
    <row r="2806" spans="1:40" outlineLevel="2">
      <c r="A2806" s="882">
        <f>ROW()</f>
        <v>2806</v>
      </c>
      <c r="B2806" s="453"/>
      <c r="D2806" s="452" t="s">
        <v>31</v>
      </c>
      <c r="H2806" s="458"/>
      <c r="I2806" s="458"/>
      <c r="J2806" s="459"/>
      <c r="K2806" s="458"/>
      <c r="L2806" s="458"/>
      <c r="M2806" s="458"/>
      <c r="N2806" s="458"/>
      <c r="O2806" s="443"/>
      <c r="P2806" s="439"/>
      <c r="Q2806" s="439"/>
      <c r="R2806" s="439"/>
      <c r="S2806" s="440"/>
      <c r="T2806" s="439"/>
      <c r="U2806" s="439"/>
      <c r="V2806" s="439"/>
      <c r="W2806" s="439"/>
      <c r="X2806" s="440"/>
      <c r="Y2806" s="326">
        <f>-Input!Y1240</f>
        <v>0</v>
      </c>
      <c r="Z2806" s="27">
        <f>-Input!Z1240</f>
        <v>0</v>
      </c>
      <c r="AA2806" s="27">
        <f>-Input!AA1240</f>
        <v>0</v>
      </c>
      <c r="AB2806" s="27">
        <f>-Input!AB1240</f>
        <v>0</v>
      </c>
      <c r="AC2806" s="27">
        <f>-Input!AC1240</f>
        <v>0</v>
      </c>
      <c r="AD2806" s="313">
        <f>-Input!AD1240</f>
        <v>0</v>
      </c>
      <c r="AE2806" s="324">
        <f>-Input!AE1240</f>
        <v>0</v>
      </c>
      <c r="AF2806" s="157">
        <f>-Input!AF1240</f>
        <v>0</v>
      </c>
      <c r="AG2806" s="157">
        <f>-Input!AG1240</f>
        <v>0</v>
      </c>
      <c r="AH2806" s="157">
        <f>-Input!AH1240</f>
        <v>0</v>
      </c>
      <c r="AI2806" s="320">
        <f>-Input!AI1240</f>
        <v>0</v>
      </c>
      <c r="AJ2806" s="326">
        <f t="shared" si="2520"/>
        <v>0</v>
      </c>
      <c r="AK2806" s="27">
        <f t="shared" si="2520"/>
        <v>0</v>
      </c>
      <c r="AL2806" s="27">
        <f t="shared" si="2520"/>
        <v>0</v>
      </c>
      <c r="AM2806" s="27">
        <f t="shared" si="2520"/>
        <v>0</v>
      </c>
      <c r="AN2806" s="313">
        <f t="shared" si="2520"/>
        <v>0</v>
      </c>
    </row>
    <row r="2807" spans="1:40" outlineLevel="2">
      <c r="A2807" s="882">
        <f>ROW()</f>
        <v>2807</v>
      </c>
      <c r="B2807" s="453"/>
      <c r="D2807" s="452" t="s">
        <v>32</v>
      </c>
      <c r="H2807" s="458"/>
      <c r="I2807" s="458"/>
      <c r="J2807" s="459"/>
      <c r="K2807" s="458"/>
      <c r="L2807" s="458"/>
      <c r="M2807" s="458"/>
      <c r="N2807" s="458"/>
      <c r="O2807" s="443"/>
      <c r="P2807" s="439"/>
      <c r="Q2807" s="439"/>
      <c r="R2807" s="439"/>
      <c r="S2807" s="440"/>
      <c r="T2807" s="439"/>
      <c r="U2807" s="439"/>
      <c r="V2807" s="439"/>
      <c r="W2807" s="439"/>
      <c r="X2807" s="440"/>
      <c r="Y2807" s="326">
        <f>-Input!Y1241</f>
        <v>-1.042246393993305E-2</v>
      </c>
      <c r="Z2807" s="27">
        <f>-Input!Z1241</f>
        <v>-2.0844927879866103E-2</v>
      </c>
      <c r="AA2807" s="27">
        <f>-Input!AA1241</f>
        <v>-2.0844927879866103E-2</v>
      </c>
      <c r="AB2807" s="27">
        <f>-Input!AB1241</f>
        <v>-2.0844927879866103E-2</v>
      </c>
      <c r="AC2807" s="27">
        <f>-Input!AC1241</f>
        <v>-2.084492787986611E-2</v>
      </c>
      <c r="AD2807" s="313">
        <f>-Input!AD1241</f>
        <v>-2.084492787986611E-2</v>
      </c>
      <c r="AE2807" s="324">
        <f>-Input!AE1241</f>
        <v>-2.0711336013253725E-2</v>
      </c>
      <c r="AF2807" s="157">
        <f>-Input!AF1241</f>
        <v>-2.0711336013253725E-2</v>
      </c>
      <c r="AG2807" s="157">
        <f>-Input!AG1241</f>
        <v>-2.0711336013253725E-2</v>
      </c>
      <c r="AH2807" s="157">
        <f>-Input!AH1241</f>
        <v>-2.0711336013253725E-2</v>
      </c>
      <c r="AI2807" s="320">
        <f>-Input!AI1241</f>
        <v>-2.0711336013253725E-2</v>
      </c>
      <c r="AJ2807" s="326">
        <f t="shared" si="2520"/>
        <v>-2.0867570569122435E-2</v>
      </c>
      <c r="AK2807" s="27">
        <f t="shared" si="2520"/>
        <v>-2.0867570569122432E-2</v>
      </c>
      <c r="AL2807" s="27">
        <f t="shared" si="2520"/>
        <v>-2.0867570569122432E-2</v>
      </c>
      <c r="AM2807" s="27">
        <f t="shared" si="2520"/>
        <v>-2.0867570569122428E-2</v>
      </c>
      <c r="AN2807" s="313">
        <f t="shared" si="2520"/>
        <v>-2.0867570569122428E-2</v>
      </c>
    </row>
    <row r="2808" spans="1:40" outlineLevel="2">
      <c r="A2808" s="882">
        <f>ROW()</f>
        <v>2808</v>
      </c>
      <c r="B2808" s="453"/>
      <c r="D2808" s="452" t="s">
        <v>33</v>
      </c>
      <c r="H2808" s="458"/>
      <c r="I2808" s="458"/>
      <c r="J2808" s="459"/>
      <c r="K2808" s="458"/>
      <c r="L2808" s="458"/>
      <c r="M2808" s="458"/>
      <c r="N2808" s="458"/>
      <c r="O2808" s="443"/>
      <c r="P2808" s="439"/>
      <c r="Q2808" s="439"/>
      <c r="R2808" s="439"/>
      <c r="S2808" s="440"/>
      <c r="T2808" s="439"/>
      <c r="U2808" s="439"/>
      <c r="V2808" s="439"/>
      <c r="W2808" s="439"/>
      <c r="X2808" s="440"/>
      <c r="Y2808" s="326">
        <f>-Input!Y1242</f>
        <v>-9.7432306421152017E-6</v>
      </c>
      <c r="Z2808" s="27">
        <f>-Input!Z1242</f>
        <v>-1.9486461284230407E-5</v>
      </c>
      <c r="AA2808" s="27">
        <f>-Input!AA1242</f>
        <v>-1.9486461284230403E-5</v>
      </c>
      <c r="AB2808" s="27">
        <f>-Input!AB1242</f>
        <v>-1.9486461284230403E-5</v>
      </c>
      <c r="AC2808" s="27">
        <f>-Input!AC1242</f>
        <v>-1.94864612842304E-5</v>
      </c>
      <c r="AD2808" s="313">
        <f>-Input!AD1242</f>
        <v>-1.94864612842304E-5</v>
      </c>
      <c r="AE2808" s="324">
        <f>-Input!AE1242</f>
        <v>-1.9361575616521062E-5</v>
      </c>
      <c r="AF2808" s="157">
        <f>-Input!AF1242</f>
        <v>-1.9361575616521062E-5</v>
      </c>
      <c r="AG2808" s="157">
        <f>-Input!AG1242</f>
        <v>-1.9361575616521062E-5</v>
      </c>
      <c r="AH2808" s="157">
        <f>-Input!AH1242</f>
        <v>-1.9361575616521062E-5</v>
      </c>
      <c r="AI2808" s="320">
        <f>-Input!AI1242</f>
        <v>-1.9361575616521062E-5</v>
      </c>
      <c r="AJ2808" s="326">
        <f t="shared" si="2520"/>
        <v>-1.9507628346554016E-5</v>
      </c>
      <c r="AK2808" s="27">
        <f t="shared" si="2520"/>
        <v>-1.9507628346554016E-5</v>
      </c>
      <c r="AL2808" s="27">
        <f t="shared" si="2520"/>
        <v>-1.9507628346554012E-5</v>
      </c>
      <c r="AM2808" s="27">
        <f t="shared" si="2520"/>
        <v>-1.9507628346554012E-5</v>
      </c>
      <c r="AN2808" s="313">
        <f t="shared" si="2520"/>
        <v>-1.9507628346554012E-5</v>
      </c>
    </row>
    <row r="2809" spans="1:40" outlineLevel="2">
      <c r="A2809" s="882">
        <f>ROW()</f>
        <v>2809</v>
      </c>
      <c r="B2809" s="453"/>
      <c r="D2809" s="452" t="s">
        <v>27</v>
      </c>
      <c r="H2809" s="458"/>
      <c r="I2809" s="458"/>
      <c r="J2809" s="459"/>
      <c r="K2809" s="458"/>
      <c r="L2809" s="458"/>
      <c r="M2809" s="458"/>
      <c r="N2809" s="458"/>
      <c r="O2809" s="443"/>
      <c r="P2809" s="439"/>
      <c r="Q2809" s="439"/>
      <c r="R2809" s="439"/>
      <c r="S2809" s="440"/>
      <c r="T2809" s="439"/>
      <c r="U2809" s="439"/>
      <c r="V2809" s="439"/>
      <c r="W2809" s="439"/>
      <c r="X2809" s="440"/>
      <c r="Y2809" s="326">
        <f>-Input!Y1243</f>
        <v>-0.15357341825962736</v>
      </c>
      <c r="Z2809" s="27">
        <f>-Input!Z1243</f>
        <v>-0.30714683651925473</v>
      </c>
      <c r="AA2809" s="27">
        <f>-Input!AA1243</f>
        <v>-0.30714683651925467</v>
      </c>
      <c r="AB2809" s="27">
        <f>-Input!AB1243</f>
        <v>-0.30714683651925467</v>
      </c>
      <c r="AC2809" s="27">
        <f>-Input!AC1243</f>
        <v>-0.30714683651925467</v>
      </c>
      <c r="AD2809" s="313">
        <f>-Input!AD1243</f>
        <v>-0.30714683651925467</v>
      </c>
      <c r="AE2809" s="324">
        <f>-Input!AE1243</f>
        <v>-0.30517838071786402</v>
      </c>
      <c r="AF2809" s="157">
        <f>-Input!AF1243</f>
        <v>-0.30517838071786402</v>
      </c>
      <c r="AG2809" s="157">
        <f>-Input!AG1243</f>
        <v>-0.30517838071786402</v>
      </c>
      <c r="AH2809" s="157">
        <f>-Input!AH1243</f>
        <v>-0.30517838071786402</v>
      </c>
      <c r="AI2809" s="320">
        <f>-Input!AI1243</f>
        <v>-0.30517838071786402</v>
      </c>
      <c r="AJ2809" s="326">
        <f t="shared" si="2520"/>
        <v>-0.30748047309576154</v>
      </c>
      <c r="AK2809" s="27">
        <f t="shared" si="2520"/>
        <v>-0.30748047309576154</v>
      </c>
      <c r="AL2809" s="27">
        <f t="shared" si="2520"/>
        <v>-0.30748047309576154</v>
      </c>
      <c r="AM2809" s="27">
        <f t="shared" si="2520"/>
        <v>-0.30748047309576154</v>
      </c>
      <c r="AN2809" s="313">
        <f t="shared" si="2520"/>
        <v>-0.30748047309576149</v>
      </c>
    </row>
    <row r="2810" spans="1:40" outlineLevel="2">
      <c r="A2810" s="882">
        <f>ROW()</f>
        <v>2810</v>
      </c>
      <c r="B2810" s="453"/>
      <c r="D2810" s="452" t="s">
        <v>34</v>
      </c>
      <c r="H2810" s="458"/>
      <c r="I2810" s="458"/>
      <c r="J2810" s="459"/>
      <c r="K2810" s="458"/>
      <c r="L2810" s="458"/>
      <c r="M2810" s="458"/>
      <c r="N2810" s="458"/>
      <c r="O2810" s="443"/>
      <c r="P2810" s="439"/>
      <c r="Q2810" s="439"/>
      <c r="R2810" s="439"/>
      <c r="S2810" s="440"/>
      <c r="T2810" s="439"/>
      <c r="U2810" s="439"/>
      <c r="V2810" s="439"/>
      <c r="W2810" s="439"/>
      <c r="X2810" s="440"/>
      <c r="Y2810" s="326">
        <f>-Input!Y1244</f>
        <v>-0.77358234196581677</v>
      </c>
      <c r="Z2810" s="27">
        <f>-Input!Z1244</f>
        <v>-1.5471646839316335</v>
      </c>
      <c r="AA2810" s="27">
        <f>-Input!AA1244</f>
        <v>-1.5471646839316335</v>
      </c>
      <c r="AB2810" s="27">
        <f>-Input!AB1244</f>
        <v>-1.5471646839316335</v>
      </c>
      <c r="AC2810" s="27">
        <f>-Input!AC1244</f>
        <v>-1.5471646839316335</v>
      </c>
      <c r="AD2810" s="313">
        <f>-Input!AD1244</f>
        <v>-1.547164683931634</v>
      </c>
      <c r="AE2810" s="324">
        <f>-Input!AE1244</f>
        <v>-1.5372491486381377</v>
      </c>
      <c r="AF2810" s="157">
        <f>-Input!AF1244</f>
        <v>-1.5372491486381377</v>
      </c>
      <c r="AG2810" s="157">
        <f>-Input!AG1244</f>
        <v>-1.5372491486381377</v>
      </c>
      <c r="AH2810" s="157">
        <f>-Input!AH1244</f>
        <v>-1.5372491486381377</v>
      </c>
      <c r="AI2810" s="320">
        <f>-Input!AI1244</f>
        <v>-1.5372491486381377</v>
      </c>
      <c r="AJ2810" s="326">
        <f t="shared" si="2520"/>
        <v>-1.5505838340328386</v>
      </c>
      <c r="AK2810" s="27">
        <f t="shared" si="2520"/>
        <v>-1.5505838340328386</v>
      </c>
      <c r="AL2810" s="27">
        <f t="shared" si="2520"/>
        <v>-1.5505838340328386</v>
      </c>
      <c r="AM2810" s="27">
        <f t="shared" si="2520"/>
        <v>-1.5505838340328386</v>
      </c>
      <c r="AN2810" s="313">
        <f t="shared" si="2520"/>
        <v>-1.5505838340328386</v>
      </c>
    </row>
    <row r="2811" spans="1:40" outlineLevel="2">
      <c r="A2811" s="882">
        <f>ROW()</f>
        <v>2811</v>
      </c>
      <c r="B2811" s="453"/>
      <c r="D2811" s="452" t="s">
        <v>35</v>
      </c>
      <c r="H2811" s="458"/>
      <c r="I2811" s="458"/>
      <c r="J2811" s="459"/>
      <c r="K2811" s="458"/>
      <c r="L2811" s="458"/>
      <c r="M2811" s="458"/>
      <c r="N2811" s="458"/>
      <c r="O2811" s="443"/>
      <c r="P2811" s="439"/>
      <c r="Q2811" s="439"/>
      <c r="R2811" s="439"/>
      <c r="S2811" s="440"/>
      <c r="T2811" s="439"/>
      <c r="U2811" s="439"/>
      <c r="V2811" s="439"/>
      <c r="W2811" s="439"/>
      <c r="X2811" s="440"/>
      <c r="Y2811" s="326">
        <f>-Input!Y1245</f>
        <v>-0.3283422688780247</v>
      </c>
      <c r="Z2811" s="27">
        <f>-Input!Z1245</f>
        <v>-0.6566845377560494</v>
      </c>
      <c r="AA2811" s="27">
        <f>-Input!AA1245</f>
        <v>-0.6566845377560494</v>
      </c>
      <c r="AB2811" s="27">
        <f>-Input!AB1245</f>
        <v>-0.65668453775604929</v>
      </c>
      <c r="AC2811" s="27">
        <f>-Input!AC1245</f>
        <v>-0.6566845377560494</v>
      </c>
      <c r="AD2811" s="313">
        <f>-Input!AD1245</f>
        <v>-0.6566845377560494</v>
      </c>
      <c r="AE2811" s="324">
        <f>-Input!AE1245</f>
        <v>-0.65247594976380952</v>
      </c>
      <c r="AF2811" s="157">
        <f>-Input!AF1245</f>
        <v>-0.65247594976380952</v>
      </c>
      <c r="AG2811" s="157">
        <f>-Input!AG1245</f>
        <v>-0.65247594976380952</v>
      </c>
      <c r="AH2811" s="157">
        <f>-Input!AH1245</f>
        <v>-0.65247594976380952</v>
      </c>
      <c r="AI2811" s="320">
        <f>-Input!AI1245</f>
        <v>-0.32623797488190415</v>
      </c>
      <c r="AJ2811" s="326">
        <f t="shared" si="2520"/>
        <v>-1.8938645965078715E-2</v>
      </c>
      <c r="AK2811" s="27">
        <f t="shared" si="2520"/>
        <v>0</v>
      </c>
      <c r="AL2811" s="27">
        <f t="shared" si="2520"/>
        <v>0</v>
      </c>
      <c r="AM2811" s="27">
        <f t="shared" si="2520"/>
        <v>0</v>
      </c>
      <c r="AN2811" s="313">
        <f t="shared" si="2520"/>
        <v>0</v>
      </c>
    </row>
    <row r="2812" spans="1:40" outlineLevel="2">
      <c r="A2812" s="882">
        <f>ROW()</f>
        <v>2812</v>
      </c>
      <c r="B2812" s="453"/>
      <c r="D2812" s="452" t="s">
        <v>302</v>
      </c>
      <c r="H2812" s="458"/>
      <c r="I2812" s="458"/>
      <c r="J2812" s="459"/>
      <c r="K2812" s="458"/>
      <c r="L2812" s="458"/>
      <c r="M2812" s="458"/>
      <c r="N2812" s="458"/>
      <c r="O2812" s="443"/>
      <c r="P2812" s="439"/>
      <c r="Q2812" s="439"/>
      <c r="R2812" s="439"/>
      <c r="S2812" s="440"/>
      <c r="T2812" s="439"/>
      <c r="U2812" s="439"/>
      <c r="V2812" s="439"/>
      <c r="W2812" s="439"/>
      <c r="X2812" s="440"/>
      <c r="Y2812" s="326">
        <f>-Input!Y1246</f>
        <v>0</v>
      </c>
      <c r="Z2812" s="27">
        <f>-Input!Z1246</f>
        <v>0</v>
      </c>
      <c r="AA2812" s="27">
        <f>-Input!AA1246</f>
        <v>0</v>
      </c>
      <c r="AB2812" s="27">
        <f>-Input!AB1246</f>
        <v>0</v>
      </c>
      <c r="AC2812" s="27">
        <f>-Input!AC1246</f>
        <v>0</v>
      </c>
      <c r="AD2812" s="313">
        <f>-Input!AD1246</f>
        <v>0</v>
      </c>
      <c r="AE2812" s="324">
        <f>-Input!AE1246</f>
        <v>0</v>
      </c>
      <c r="AF2812" s="157">
        <f>-Input!AF1246</f>
        <v>0</v>
      </c>
      <c r="AG2812" s="157">
        <f>-Input!AG1246</f>
        <v>0</v>
      </c>
      <c r="AH2812" s="157">
        <f>-Input!AH1246</f>
        <v>0</v>
      </c>
      <c r="AI2812" s="320">
        <f>-Input!AI1246</f>
        <v>0</v>
      </c>
      <c r="AJ2812" s="326">
        <f t="shared" ref="AJ2812:AN2817" si="2521">-IF($D2812="Land",0,IF(AJ2758&lt;0,AJ2758,IF(AJ2740&lt;1,AJ2758,MAX(MIN(IF(AJ2758&gt;0,(AJ2758/AJ2740),0),AJ2758),0)*AJ$9)))</f>
        <v>0</v>
      </c>
      <c r="AK2812" s="27">
        <f t="shared" si="2521"/>
        <v>0</v>
      </c>
      <c r="AL2812" s="27">
        <f t="shared" si="2521"/>
        <v>0</v>
      </c>
      <c r="AM2812" s="27">
        <f t="shared" si="2521"/>
        <v>0</v>
      </c>
      <c r="AN2812" s="313">
        <f t="shared" si="2521"/>
        <v>0</v>
      </c>
    </row>
    <row r="2813" spans="1:40" outlineLevel="2">
      <c r="A2813" s="882">
        <f>ROW()</f>
        <v>2813</v>
      </c>
      <c r="B2813" s="453"/>
      <c r="D2813" s="452" t="s">
        <v>36</v>
      </c>
      <c r="H2813" s="458"/>
      <c r="I2813" s="458"/>
      <c r="J2813" s="459"/>
      <c r="K2813" s="458"/>
      <c r="L2813" s="458"/>
      <c r="M2813" s="458"/>
      <c r="N2813" s="458"/>
      <c r="O2813" s="443"/>
      <c r="P2813" s="439"/>
      <c r="Q2813" s="439"/>
      <c r="R2813" s="439"/>
      <c r="S2813" s="440"/>
      <c r="T2813" s="439"/>
      <c r="U2813" s="439"/>
      <c r="V2813" s="439"/>
      <c r="W2813" s="439"/>
      <c r="X2813" s="440"/>
      <c r="Y2813" s="326">
        <f>-Input!Y1247</f>
        <v>-0.41584002368605855</v>
      </c>
      <c r="Z2813" s="27">
        <f>-Input!Z1247</f>
        <v>-0.83168004737211709</v>
      </c>
      <c r="AA2813" s="27">
        <f>-Input!AA1247</f>
        <v>-0.83168004737211731</v>
      </c>
      <c r="AB2813" s="27">
        <f>-Input!AB1247</f>
        <v>-0.83168004737211731</v>
      </c>
      <c r="AC2813" s="27">
        <f>-Input!AC1247</f>
        <v>-0.83168004737211731</v>
      </c>
      <c r="AD2813" s="313">
        <f>-Input!AD1247</f>
        <v>-0.41584002368605855</v>
      </c>
      <c r="AE2813" s="324">
        <f>-Input!AE1247</f>
        <v>0</v>
      </c>
      <c r="AF2813" s="157">
        <f>-Input!AF1247</f>
        <v>0</v>
      </c>
      <c r="AG2813" s="157">
        <f>-Input!AG1247</f>
        <v>0</v>
      </c>
      <c r="AH2813" s="157">
        <f>-Input!AH1247</f>
        <v>0</v>
      </c>
      <c r="AI2813" s="320">
        <f>-Input!AI1247</f>
        <v>0</v>
      </c>
      <c r="AJ2813" s="326">
        <f t="shared" si="2521"/>
        <v>7.7715611723760958E-16</v>
      </c>
      <c r="AK2813" s="27">
        <f t="shared" si="2521"/>
        <v>0</v>
      </c>
      <c r="AL2813" s="27">
        <f t="shared" si="2521"/>
        <v>0</v>
      </c>
      <c r="AM2813" s="27">
        <f t="shared" si="2521"/>
        <v>0</v>
      </c>
      <c r="AN2813" s="313">
        <f t="shared" si="2521"/>
        <v>0</v>
      </c>
    </row>
    <row r="2814" spans="1:40" outlineLevel="2">
      <c r="A2814" s="882">
        <f>ROW()</f>
        <v>2814</v>
      </c>
      <c r="B2814" s="453"/>
      <c r="D2814" s="452" t="s">
        <v>583</v>
      </c>
      <c r="H2814" s="458"/>
      <c r="I2814" s="458"/>
      <c r="J2814" s="459"/>
      <c r="K2814" s="458"/>
      <c r="L2814" s="458"/>
      <c r="M2814" s="458"/>
      <c r="N2814" s="458"/>
      <c r="O2814" s="443"/>
      <c r="P2814" s="439"/>
      <c r="Q2814" s="439"/>
      <c r="R2814" s="439"/>
      <c r="S2814" s="440"/>
      <c r="T2814" s="439"/>
      <c r="U2814" s="439"/>
      <c r="V2814" s="439"/>
      <c r="W2814" s="439"/>
      <c r="X2814" s="440"/>
      <c r="Y2814" s="326">
        <f>-Input!Y1248</f>
        <v>0</v>
      </c>
      <c r="Z2814" s="27">
        <f>-Input!Z1248</f>
        <v>0</v>
      </c>
      <c r="AA2814" s="27">
        <f>-Input!AA1248</f>
        <v>0</v>
      </c>
      <c r="AB2814" s="27">
        <f>-Input!AB1248</f>
        <v>0</v>
      </c>
      <c r="AC2814" s="27">
        <f>-Input!AC1248</f>
        <v>0</v>
      </c>
      <c r="AD2814" s="313">
        <f>-Input!AD1248</f>
        <v>0</v>
      </c>
      <c r="AE2814" s="324">
        <f>-Input!AE1248</f>
        <v>0</v>
      </c>
      <c r="AF2814" s="157">
        <f>-Input!AF1248</f>
        <v>0</v>
      </c>
      <c r="AG2814" s="157">
        <f>-Input!AG1248</f>
        <v>0</v>
      </c>
      <c r="AH2814" s="157">
        <f>-Input!AH1248</f>
        <v>0</v>
      </c>
      <c r="AI2814" s="320">
        <f>-Input!AI1248</f>
        <v>0</v>
      </c>
      <c r="AJ2814" s="326">
        <f t="shared" si="2521"/>
        <v>0</v>
      </c>
      <c r="AK2814" s="27">
        <f t="shared" si="2521"/>
        <v>0</v>
      </c>
      <c r="AL2814" s="27">
        <f t="shared" si="2521"/>
        <v>0</v>
      </c>
      <c r="AM2814" s="27">
        <f t="shared" si="2521"/>
        <v>0</v>
      </c>
      <c r="AN2814" s="313">
        <f t="shared" si="2521"/>
        <v>0</v>
      </c>
    </row>
    <row r="2815" spans="1:40" outlineLevel="2">
      <c r="A2815" s="882">
        <f>ROW()</f>
        <v>2815</v>
      </c>
      <c r="B2815" s="453"/>
      <c r="D2815" s="452" t="s">
        <v>81</v>
      </c>
      <c r="H2815" s="458"/>
      <c r="I2815" s="458"/>
      <c r="J2815" s="459"/>
      <c r="K2815" s="458"/>
      <c r="L2815" s="458"/>
      <c r="M2815" s="458"/>
      <c r="N2815" s="458"/>
      <c r="O2815" s="443"/>
      <c r="P2815" s="439"/>
      <c r="Q2815" s="439"/>
      <c r="R2815" s="439"/>
      <c r="S2815" s="440"/>
      <c r="T2815" s="439"/>
      <c r="U2815" s="439"/>
      <c r="V2815" s="439"/>
      <c r="W2815" s="439"/>
      <c r="X2815" s="440"/>
      <c r="Y2815" s="326">
        <f>-Input!Y1249</f>
        <v>0</v>
      </c>
      <c r="Z2815" s="27">
        <f>-Input!Z1249</f>
        <v>0</v>
      </c>
      <c r="AA2815" s="27">
        <f>-Input!AA1249</f>
        <v>0</v>
      </c>
      <c r="AB2815" s="27">
        <f>-Input!AB1249</f>
        <v>0</v>
      </c>
      <c r="AC2815" s="27">
        <f>-Input!AC1249</f>
        <v>0</v>
      </c>
      <c r="AD2815" s="313">
        <f>-Input!AD1249</f>
        <v>0</v>
      </c>
      <c r="AE2815" s="324">
        <f>-Input!AE1249</f>
        <v>0</v>
      </c>
      <c r="AF2815" s="157">
        <f>-Input!AF1249</f>
        <v>0</v>
      </c>
      <c r="AG2815" s="157">
        <f>-Input!AG1249</f>
        <v>0</v>
      </c>
      <c r="AH2815" s="157">
        <f>-Input!AH1249</f>
        <v>0</v>
      </c>
      <c r="AI2815" s="320">
        <f>-Input!AI1249</f>
        <v>0</v>
      </c>
      <c r="AJ2815" s="326">
        <f t="shared" si="2521"/>
        <v>0</v>
      </c>
      <c r="AK2815" s="27">
        <f t="shared" si="2521"/>
        <v>0</v>
      </c>
      <c r="AL2815" s="27">
        <f t="shared" si="2521"/>
        <v>0</v>
      </c>
      <c r="AM2815" s="27">
        <f t="shared" si="2521"/>
        <v>0</v>
      </c>
      <c r="AN2815" s="313">
        <f t="shared" si="2521"/>
        <v>0</v>
      </c>
    </row>
    <row r="2816" spans="1:40" outlineLevel="2">
      <c r="A2816" s="882">
        <f>ROW()</f>
        <v>2816</v>
      </c>
      <c r="B2816" s="453"/>
      <c r="D2816" s="452" t="s">
        <v>28</v>
      </c>
      <c r="H2816" s="458"/>
      <c r="I2816" s="458"/>
      <c r="J2816" s="459"/>
      <c r="K2816" s="458"/>
      <c r="L2816" s="458"/>
      <c r="M2816" s="458"/>
      <c r="N2816" s="458"/>
      <c r="O2816" s="443"/>
      <c r="P2816" s="439"/>
      <c r="Q2816" s="439"/>
      <c r="R2816" s="439"/>
      <c r="S2816" s="440"/>
      <c r="T2816" s="439"/>
      <c r="U2816" s="439"/>
      <c r="V2816" s="439"/>
      <c r="W2816" s="439"/>
      <c r="X2816" s="440"/>
      <c r="Y2816" s="326">
        <f>-Input!Y1250</f>
        <v>0</v>
      </c>
      <c r="Z2816" s="27">
        <f>-Input!Z1250</f>
        <v>0</v>
      </c>
      <c r="AA2816" s="27">
        <f>-Input!AA1250</f>
        <v>0</v>
      </c>
      <c r="AB2816" s="27">
        <f>-Input!AB1250</f>
        <v>0</v>
      </c>
      <c r="AC2816" s="27">
        <f>-Input!AC1250</f>
        <v>0</v>
      </c>
      <c r="AD2816" s="313">
        <f>-Input!AD1250</f>
        <v>0</v>
      </c>
      <c r="AE2816" s="324">
        <f>-Input!AE1250</f>
        <v>0</v>
      </c>
      <c r="AF2816" s="157">
        <f>-Input!AF1250</f>
        <v>0</v>
      </c>
      <c r="AG2816" s="157">
        <f>-Input!AG1250</f>
        <v>0</v>
      </c>
      <c r="AH2816" s="157">
        <f>-Input!AH1250</f>
        <v>0</v>
      </c>
      <c r="AI2816" s="320">
        <f>-Input!AI1250</f>
        <v>0</v>
      </c>
      <c r="AJ2816" s="326">
        <f t="shared" si="2521"/>
        <v>0</v>
      </c>
      <c r="AK2816" s="27">
        <f t="shared" si="2521"/>
        <v>0</v>
      </c>
      <c r="AL2816" s="27">
        <f t="shared" si="2521"/>
        <v>0</v>
      </c>
      <c r="AM2816" s="27">
        <f t="shared" si="2521"/>
        <v>0</v>
      </c>
      <c r="AN2816" s="313">
        <f t="shared" si="2521"/>
        <v>0</v>
      </c>
    </row>
    <row r="2817" spans="1:40" outlineLevel="2">
      <c r="A2817" s="882">
        <f>ROW()</f>
        <v>2817</v>
      </c>
      <c r="B2817" s="453"/>
      <c r="D2817" s="456" t="s">
        <v>443</v>
      </c>
      <c r="E2817" s="456"/>
      <c r="F2817" s="456"/>
      <c r="G2817" s="456"/>
      <c r="H2817" s="460"/>
      <c r="I2817" s="460"/>
      <c r="J2817" s="461"/>
      <c r="K2817" s="460"/>
      <c r="L2817" s="460"/>
      <c r="M2817" s="460"/>
      <c r="N2817" s="460"/>
      <c r="O2817" s="462"/>
      <c r="P2817" s="441"/>
      <c r="Q2817" s="441"/>
      <c r="R2817" s="441"/>
      <c r="S2817" s="442"/>
      <c r="T2817" s="441"/>
      <c r="U2817" s="441"/>
      <c r="V2817" s="441"/>
      <c r="W2817" s="441"/>
      <c r="X2817" s="339"/>
      <c r="Y2817" s="325">
        <f>-Input!Y1251</f>
        <v>0</v>
      </c>
      <c r="Z2817" s="158">
        <f>-Input!Z1251</f>
        <v>0</v>
      </c>
      <c r="AA2817" s="158">
        <f>-Input!AA1251</f>
        <v>0</v>
      </c>
      <c r="AB2817" s="158">
        <f>-Input!AB1251</f>
        <v>0</v>
      </c>
      <c r="AC2817" s="158">
        <f>-Input!AC1251</f>
        <v>0</v>
      </c>
      <c r="AD2817" s="321">
        <f>-Input!AD1251</f>
        <v>0</v>
      </c>
      <c r="AE2817" s="325">
        <f>-Input!AE1251</f>
        <v>0</v>
      </c>
      <c r="AF2817" s="158">
        <f>-Input!AF1251</f>
        <v>0</v>
      </c>
      <c r="AG2817" s="158">
        <f>-Input!AG1251</f>
        <v>0</v>
      </c>
      <c r="AH2817" s="158">
        <f>-Input!AH1251</f>
        <v>0</v>
      </c>
      <c r="AI2817" s="321">
        <f>-Input!AI1251</f>
        <v>0</v>
      </c>
      <c r="AJ2817" s="325">
        <f t="shared" si="2521"/>
        <v>0</v>
      </c>
      <c r="AK2817" s="158">
        <f t="shared" si="2521"/>
        <v>0</v>
      </c>
      <c r="AL2817" s="158">
        <f t="shared" si="2521"/>
        <v>0</v>
      </c>
      <c r="AM2817" s="158">
        <f t="shared" si="2521"/>
        <v>0</v>
      </c>
      <c r="AN2817" s="321">
        <f t="shared" si="2521"/>
        <v>0</v>
      </c>
    </row>
    <row r="2818" spans="1:40" outlineLevel="2">
      <c r="A2818" s="882">
        <f>ROW()</f>
        <v>2818</v>
      </c>
      <c r="B2818" s="453"/>
      <c r="D2818" s="452" t="s">
        <v>24</v>
      </c>
      <c r="F2818" s="454"/>
      <c r="G2818" s="454"/>
      <c r="H2818" s="448"/>
      <c r="I2818" s="448"/>
      <c r="J2818" s="464"/>
      <c r="K2818" s="448"/>
      <c r="L2818" s="448"/>
      <c r="M2818" s="448"/>
      <c r="N2818" s="448"/>
      <c r="O2818" s="443"/>
      <c r="P2818" s="439"/>
      <c r="Q2818" s="439"/>
      <c r="R2818" s="439"/>
      <c r="S2818" s="440"/>
      <c r="T2818" s="439"/>
      <c r="U2818" s="439"/>
      <c r="V2818" s="439"/>
      <c r="W2818" s="439"/>
      <c r="X2818" s="440"/>
      <c r="Y2818" s="443">
        <f t="shared" ref="Y2818:AN2818" si="2522">SUM(Y2802:Y2817)</f>
        <v>-1.9006622629280754</v>
      </c>
      <c r="Z2818" s="439">
        <f t="shared" si="2522"/>
        <v>-3.8013245258561508</v>
      </c>
      <c r="AA2818" s="439">
        <f t="shared" si="2522"/>
        <v>-3.8013245258561512</v>
      </c>
      <c r="AB2818" s="439">
        <f t="shared" si="2522"/>
        <v>-3.8013245258561512</v>
      </c>
      <c r="AC2818" s="439">
        <f t="shared" si="2522"/>
        <v>-3.8013245258561512</v>
      </c>
      <c r="AD2818" s="440">
        <f t="shared" si="2522"/>
        <v>-3.3854845021700926</v>
      </c>
      <c r="AE2818" s="443">
        <f t="shared" si="2522"/>
        <v>-2.9506124937565161</v>
      </c>
      <c r="AF2818" s="439">
        <f t="shared" si="2522"/>
        <v>-2.9506124937565161</v>
      </c>
      <c r="AG2818" s="439">
        <f t="shared" si="2522"/>
        <v>-2.950612493756517</v>
      </c>
      <c r="AH2818" s="439">
        <f t="shared" si="2522"/>
        <v>-2.950612493756517</v>
      </c>
      <c r="AI2818" s="440">
        <f t="shared" si="2522"/>
        <v>-2.6243745188746113</v>
      </c>
      <c r="AJ2818" s="443">
        <f t="shared" si="2522"/>
        <v>-2.3359432308508921</v>
      </c>
      <c r="AK2818" s="439">
        <f t="shared" si="2522"/>
        <v>-2.3170045848858143</v>
      </c>
      <c r="AL2818" s="439">
        <f t="shared" si="2522"/>
        <v>-2.3170045848858143</v>
      </c>
      <c r="AM2818" s="439">
        <f t="shared" si="2522"/>
        <v>-2.3170045848858143</v>
      </c>
      <c r="AN2818" s="440">
        <f t="shared" si="2522"/>
        <v>-2.3170045848858143</v>
      </c>
    </row>
    <row r="2819" spans="1:40" outlineLevel="1">
      <c r="A2819" s="732" t="s">
        <v>299</v>
      </c>
      <c r="B2819" s="733"/>
      <c r="C2819" s="881"/>
      <c r="D2819" s="733"/>
      <c r="E2819" s="733"/>
      <c r="F2819" s="733"/>
      <c r="G2819" s="730"/>
      <c r="H2819" s="733"/>
      <c r="I2819" s="730"/>
      <c r="J2819" s="729"/>
      <c r="K2819" s="730"/>
      <c r="L2819" s="730"/>
      <c r="M2819" s="730"/>
      <c r="N2819" s="730"/>
      <c r="O2819" s="729"/>
      <c r="P2819" s="730"/>
      <c r="Q2819" s="730"/>
      <c r="R2819" s="730"/>
      <c r="S2819" s="731"/>
      <c r="T2819" s="730"/>
      <c r="U2819" s="730"/>
      <c r="V2819" s="730"/>
      <c r="W2819" s="730"/>
      <c r="X2819" s="731"/>
      <c r="Y2819" s="729"/>
      <c r="Z2819" s="730"/>
      <c r="AA2819" s="730"/>
      <c r="AB2819" s="730"/>
      <c r="AC2819" s="730"/>
      <c r="AD2819" s="731"/>
      <c r="AE2819" s="729"/>
      <c r="AF2819" s="730"/>
      <c r="AG2819" s="730"/>
      <c r="AH2819" s="730"/>
      <c r="AI2819" s="731"/>
      <c r="AJ2819" s="729"/>
      <c r="AK2819" s="730"/>
      <c r="AL2819" s="730"/>
      <c r="AM2819" s="730"/>
      <c r="AN2819" s="731"/>
    </row>
    <row r="2820" spans="1:40" outlineLevel="2">
      <c r="A2820" s="882">
        <f>ROW()</f>
        <v>2820</v>
      </c>
      <c r="B2820" s="453"/>
      <c r="D2820" s="452" t="s">
        <v>300</v>
      </c>
      <c r="H2820" s="458"/>
      <c r="I2820" s="458"/>
      <c r="J2820" s="459"/>
      <c r="K2820" s="458"/>
      <c r="L2820" s="458"/>
      <c r="M2820" s="458"/>
      <c r="N2820" s="458"/>
      <c r="O2820" s="324"/>
      <c r="P2820" s="157"/>
      <c r="Q2820" s="157"/>
      <c r="R2820" s="157"/>
      <c r="S2820" s="320"/>
      <c r="T2820" s="157"/>
      <c r="U2820" s="27"/>
      <c r="V2820" s="27"/>
      <c r="W2820" s="27"/>
      <c r="X2820" s="320">
        <f>-Input!X$696</f>
        <v>0</v>
      </c>
      <c r="Y2820" s="324"/>
      <c r="Z2820" s="157"/>
      <c r="AA2820" s="157"/>
      <c r="AB2820" s="157"/>
      <c r="AC2820" s="157"/>
      <c r="AD2820" s="320"/>
      <c r="AE2820" s="324"/>
      <c r="AF2820" s="157"/>
      <c r="AG2820" s="157"/>
      <c r="AH2820" s="157"/>
      <c r="AI2820" s="320"/>
      <c r="AJ2820" s="324"/>
      <c r="AK2820" s="157"/>
      <c r="AL2820" s="157"/>
      <c r="AM2820" s="157"/>
      <c r="AN2820" s="320"/>
    </row>
    <row r="2821" spans="1:40" outlineLevel="2">
      <c r="A2821" s="882">
        <f>ROW()</f>
        <v>2821</v>
      </c>
      <c r="B2821" s="453"/>
      <c r="D2821" s="452" t="s">
        <v>301</v>
      </c>
      <c r="H2821" s="458"/>
      <c r="I2821" s="458"/>
      <c r="J2821" s="459"/>
      <c r="K2821" s="458"/>
      <c r="L2821" s="458"/>
      <c r="M2821" s="458"/>
      <c r="N2821" s="458"/>
      <c r="O2821" s="324"/>
      <c r="P2821" s="157"/>
      <c r="Q2821" s="157"/>
      <c r="R2821" s="157"/>
      <c r="S2821" s="320"/>
      <c r="T2821" s="157"/>
      <c r="U2821" s="27"/>
      <c r="V2821" s="27"/>
      <c r="W2821" s="27"/>
      <c r="X2821" s="320">
        <f>-Input!X$697</f>
        <v>0</v>
      </c>
      <c r="Y2821" s="324"/>
      <c r="Z2821" s="157"/>
      <c r="AA2821" s="157"/>
      <c r="AB2821" s="157"/>
      <c r="AC2821" s="157"/>
      <c r="AD2821" s="320"/>
      <c r="AE2821" s="324"/>
      <c r="AF2821" s="157"/>
      <c r="AG2821" s="157"/>
      <c r="AH2821" s="157"/>
      <c r="AI2821" s="320"/>
      <c r="AJ2821" s="324"/>
      <c r="AK2821" s="157"/>
      <c r="AL2821" s="157"/>
      <c r="AM2821" s="157"/>
      <c r="AN2821" s="320"/>
    </row>
    <row r="2822" spans="1:40" outlineLevel="2">
      <c r="A2822" s="882">
        <f>ROW()</f>
        <v>2822</v>
      </c>
      <c r="B2822" s="453"/>
      <c r="D2822" s="452" t="s">
        <v>29</v>
      </c>
      <c r="H2822" s="458"/>
      <c r="I2822" s="458"/>
      <c r="J2822" s="459"/>
      <c r="K2822" s="458"/>
      <c r="L2822" s="458"/>
      <c r="M2822" s="458"/>
      <c r="N2822" s="458"/>
      <c r="O2822" s="324"/>
      <c r="P2822" s="157"/>
      <c r="Q2822" s="157"/>
      <c r="R2822" s="157"/>
      <c r="S2822" s="320"/>
      <c r="T2822" s="157"/>
      <c r="U2822" s="27"/>
      <c r="V2822" s="27"/>
      <c r="W2822" s="27"/>
      <c r="X2822" s="320">
        <f>-Input!X$698</f>
        <v>0</v>
      </c>
      <c r="Y2822" s="324"/>
      <c r="Z2822" s="157"/>
      <c r="AA2822" s="157"/>
      <c r="AB2822" s="157"/>
      <c r="AC2822" s="157"/>
      <c r="AD2822" s="320"/>
      <c r="AE2822" s="324"/>
      <c r="AF2822" s="157"/>
      <c r="AG2822" s="157"/>
      <c r="AH2822" s="157"/>
      <c r="AI2822" s="320"/>
      <c r="AJ2822" s="324"/>
      <c r="AK2822" s="157"/>
      <c r="AL2822" s="157"/>
      <c r="AM2822" s="157"/>
      <c r="AN2822" s="320"/>
    </row>
    <row r="2823" spans="1:40" outlineLevel="2">
      <c r="A2823" s="882">
        <f>ROW()</f>
        <v>2823</v>
      </c>
      <c r="B2823" s="453"/>
      <c r="D2823" s="452" t="s">
        <v>30</v>
      </c>
      <c r="H2823" s="458"/>
      <c r="I2823" s="458"/>
      <c r="J2823" s="459"/>
      <c r="K2823" s="458"/>
      <c r="L2823" s="458"/>
      <c r="M2823" s="458"/>
      <c r="N2823" s="458"/>
      <c r="O2823" s="324"/>
      <c r="P2823" s="157"/>
      <c r="Q2823" s="157"/>
      <c r="R2823" s="157"/>
      <c r="S2823" s="320"/>
      <c r="T2823" s="157"/>
      <c r="U2823" s="27"/>
      <c r="V2823" s="27"/>
      <c r="W2823" s="27"/>
      <c r="X2823" s="320">
        <f>-Input!X$699</f>
        <v>0</v>
      </c>
      <c r="Y2823" s="324"/>
      <c r="Z2823" s="157"/>
      <c r="AA2823" s="157"/>
      <c r="AB2823" s="157"/>
      <c r="AC2823" s="157"/>
      <c r="AD2823" s="320"/>
      <c r="AE2823" s="324"/>
      <c r="AF2823" s="157"/>
      <c r="AG2823" s="157"/>
      <c r="AH2823" s="157"/>
      <c r="AI2823" s="320"/>
      <c r="AJ2823" s="324"/>
      <c r="AK2823" s="157"/>
      <c r="AL2823" s="157"/>
      <c r="AM2823" s="157"/>
      <c r="AN2823" s="320"/>
    </row>
    <row r="2824" spans="1:40" outlineLevel="2">
      <c r="A2824" s="882">
        <f>ROW()</f>
        <v>2824</v>
      </c>
      <c r="B2824" s="453"/>
      <c r="D2824" s="452" t="s">
        <v>31</v>
      </c>
      <c r="H2824" s="458"/>
      <c r="I2824" s="458"/>
      <c r="J2824" s="459"/>
      <c r="K2824" s="458"/>
      <c r="L2824" s="458"/>
      <c r="M2824" s="458"/>
      <c r="N2824" s="458"/>
      <c r="O2824" s="324"/>
      <c r="P2824" s="157"/>
      <c r="Q2824" s="157"/>
      <c r="R2824" s="157"/>
      <c r="S2824" s="320"/>
      <c r="T2824" s="157"/>
      <c r="U2824" s="27"/>
      <c r="V2824" s="27"/>
      <c r="W2824" s="27"/>
      <c r="X2824" s="320">
        <f>-Input!X$700</f>
        <v>0</v>
      </c>
      <c r="Y2824" s="324"/>
      <c r="Z2824" s="157"/>
      <c r="AA2824" s="157"/>
      <c r="AB2824" s="157"/>
      <c r="AC2824" s="157"/>
      <c r="AD2824" s="320"/>
      <c r="AE2824" s="324"/>
      <c r="AF2824" s="157"/>
      <c r="AG2824" s="157"/>
      <c r="AH2824" s="157"/>
      <c r="AI2824" s="320"/>
      <c r="AJ2824" s="324"/>
      <c r="AK2824" s="157"/>
      <c r="AL2824" s="157"/>
      <c r="AM2824" s="157"/>
      <c r="AN2824" s="320"/>
    </row>
    <row r="2825" spans="1:40" outlineLevel="2">
      <c r="A2825" s="882">
        <f>ROW()</f>
        <v>2825</v>
      </c>
      <c r="B2825" s="453"/>
      <c r="D2825" s="452" t="s">
        <v>32</v>
      </c>
      <c r="H2825" s="458"/>
      <c r="I2825" s="458"/>
      <c r="J2825" s="459"/>
      <c r="K2825" s="458"/>
      <c r="L2825" s="458"/>
      <c r="M2825" s="458"/>
      <c r="N2825" s="458"/>
      <c r="O2825" s="324"/>
      <c r="P2825" s="157"/>
      <c r="Q2825" s="157"/>
      <c r="R2825" s="157"/>
      <c r="S2825" s="320"/>
      <c r="T2825" s="157"/>
      <c r="U2825" s="27"/>
      <c r="V2825" s="27"/>
      <c r="W2825" s="27"/>
      <c r="X2825" s="320">
        <f>-Input!X$701</f>
        <v>-1.8799805447470792E-2</v>
      </c>
      <c r="Y2825" s="324"/>
      <c r="Z2825" s="157"/>
      <c r="AA2825" s="157"/>
      <c r="AB2825" s="157"/>
      <c r="AC2825" s="157"/>
      <c r="AD2825" s="320"/>
      <c r="AE2825" s="324"/>
      <c r="AF2825" s="157"/>
      <c r="AG2825" s="157"/>
      <c r="AH2825" s="157"/>
      <c r="AI2825" s="320"/>
      <c r="AJ2825" s="324"/>
      <c r="AK2825" s="157"/>
      <c r="AL2825" s="157"/>
      <c r="AM2825" s="157"/>
      <c r="AN2825" s="320"/>
    </row>
    <row r="2826" spans="1:40" outlineLevel="2">
      <c r="A2826" s="882">
        <f>ROW()</f>
        <v>2826</v>
      </c>
      <c r="B2826" s="453"/>
      <c r="D2826" s="452" t="s">
        <v>33</v>
      </c>
      <c r="H2826" s="458"/>
      <c r="I2826" s="458"/>
      <c r="J2826" s="459"/>
      <c r="K2826" s="458"/>
      <c r="L2826" s="458"/>
      <c r="M2826" s="458"/>
      <c r="N2826" s="458"/>
      <c r="O2826" s="324"/>
      <c r="P2826" s="157"/>
      <c r="Q2826" s="157"/>
      <c r="R2826" s="157"/>
      <c r="S2826" s="320"/>
      <c r="T2826" s="157"/>
      <c r="U2826" s="27"/>
      <c r="V2826" s="27"/>
      <c r="W2826" s="27"/>
      <c r="X2826" s="320">
        <f>-Input!X$702</f>
        <v>0</v>
      </c>
      <c r="Y2826" s="324"/>
      <c r="Z2826" s="157"/>
      <c r="AA2826" s="157"/>
      <c r="AB2826" s="157"/>
      <c r="AC2826" s="157"/>
      <c r="AD2826" s="320"/>
      <c r="AE2826" s="324"/>
      <c r="AF2826" s="157"/>
      <c r="AG2826" s="157"/>
      <c r="AH2826" s="157"/>
      <c r="AI2826" s="320"/>
      <c r="AJ2826" s="324"/>
      <c r="AK2826" s="157"/>
      <c r="AL2826" s="157"/>
      <c r="AM2826" s="157"/>
      <c r="AN2826" s="320"/>
    </row>
    <row r="2827" spans="1:40" outlineLevel="2">
      <c r="A2827" s="882">
        <f>ROW()</f>
        <v>2827</v>
      </c>
      <c r="B2827" s="453"/>
      <c r="D2827" s="452" t="s">
        <v>27</v>
      </c>
      <c r="H2827" s="458"/>
      <c r="I2827" s="458"/>
      <c r="J2827" s="459"/>
      <c r="K2827" s="458"/>
      <c r="L2827" s="458"/>
      <c r="M2827" s="458"/>
      <c r="N2827" s="458"/>
      <c r="O2827" s="324"/>
      <c r="P2827" s="157"/>
      <c r="Q2827" s="157"/>
      <c r="R2827" s="157"/>
      <c r="S2827" s="320"/>
      <c r="T2827" s="157"/>
      <c r="U2827" s="27"/>
      <c r="V2827" s="27"/>
      <c r="W2827" s="27"/>
      <c r="X2827" s="320">
        <f>-Input!X$703</f>
        <v>0</v>
      </c>
      <c r="Y2827" s="324"/>
      <c r="Z2827" s="157"/>
      <c r="AA2827" s="157"/>
      <c r="AB2827" s="157"/>
      <c r="AC2827" s="157"/>
      <c r="AD2827" s="320"/>
      <c r="AE2827" s="324"/>
      <c r="AF2827" s="157"/>
      <c r="AG2827" s="157"/>
      <c r="AH2827" s="157"/>
      <c r="AI2827" s="320"/>
      <c r="AJ2827" s="324"/>
      <c r="AK2827" s="157"/>
      <c r="AL2827" s="157"/>
      <c r="AM2827" s="157"/>
      <c r="AN2827" s="320"/>
    </row>
    <row r="2828" spans="1:40" outlineLevel="2">
      <c r="A2828" s="882">
        <f>ROW()</f>
        <v>2828</v>
      </c>
      <c r="B2828" s="453"/>
      <c r="D2828" s="452" t="s">
        <v>34</v>
      </c>
      <c r="H2828" s="458"/>
      <c r="I2828" s="458"/>
      <c r="J2828" s="459"/>
      <c r="K2828" s="458"/>
      <c r="L2828" s="458"/>
      <c r="M2828" s="458"/>
      <c r="N2828" s="458"/>
      <c r="O2828" s="324"/>
      <c r="P2828" s="157"/>
      <c r="Q2828" s="157"/>
      <c r="R2828" s="157"/>
      <c r="S2828" s="320"/>
      <c r="T2828" s="157"/>
      <c r="U2828" s="27"/>
      <c r="V2828" s="27"/>
      <c r="W2828" s="27"/>
      <c r="X2828" s="320">
        <f>-Input!X$704</f>
        <v>0</v>
      </c>
      <c r="Y2828" s="324"/>
      <c r="Z2828" s="157"/>
      <c r="AA2828" s="157"/>
      <c r="AB2828" s="157"/>
      <c r="AC2828" s="157"/>
      <c r="AD2828" s="320"/>
      <c r="AE2828" s="324"/>
      <c r="AF2828" s="157"/>
      <c r="AG2828" s="157"/>
      <c r="AH2828" s="157"/>
      <c r="AI2828" s="320"/>
      <c r="AJ2828" s="324"/>
      <c r="AK2828" s="157"/>
      <c r="AL2828" s="157"/>
      <c r="AM2828" s="157"/>
      <c r="AN2828" s="320"/>
    </row>
    <row r="2829" spans="1:40" outlineLevel="2">
      <c r="A2829" s="882">
        <f>ROW()</f>
        <v>2829</v>
      </c>
      <c r="B2829" s="453"/>
      <c r="D2829" s="452" t="s">
        <v>35</v>
      </c>
      <c r="H2829" s="458"/>
      <c r="I2829" s="458"/>
      <c r="J2829" s="459"/>
      <c r="K2829" s="458"/>
      <c r="L2829" s="458"/>
      <c r="M2829" s="458"/>
      <c r="N2829" s="458"/>
      <c r="O2829" s="324"/>
      <c r="P2829" s="157"/>
      <c r="Q2829" s="157"/>
      <c r="R2829" s="157"/>
      <c r="S2829" s="320"/>
      <c r="T2829" s="157"/>
      <c r="U2829" s="27"/>
      <c r="V2829" s="27"/>
      <c r="W2829" s="27"/>
      <c r="X2829" s="320">
        <f>-Input!X$705</f>
        <v>0</v>
      </c>
      <c r="Y2829" s="324"/>
      <c r="Z2829" s="157"/>
      <c r="AA2829" s="157"/>
      <c r="AB2829" s="157"/>
      <c r="AC2829" s="157"/>
      <c r="AD2829" s="320"/>
      <c r="AE2829" s="324"/>
      <c r="AF2829" s="157"/>
      <c r="AG2829" s="157"/>
      <c r="AH2829" s="157"/>
      <c r="AI2829" s="320"/>
      <c r="AJ2829" s="324"/>
      <c r="AK2829" s="157"/>
      <c r="AL2829" s="157"/>
      <c r="AM2829" s="157"/>
      <c r="AN2829" s="320"/>
    </row>
    <row r="2830" spans="1:40" outlineLevel="2">
      <c r="A2830" s="882">
        <f>ROW()</f>
        <v>2830</v>
      </c>
      <c r="B2830" s="453"/>
      <c r="D2830" s="452" t="s">
        <v>302</v>
      </c>
      <c r="H2830" s="458"/>
      <c r="I2830" s="458"/>
      <c r="J2830" s="459"/>
      <c r="K2830" s="458"/>
      <c r="L2830" s="458"/>
      <c r="M2830" s="458"/>
      <c r="N2830" s="458"/>
      <c r="O2830" s="324"/>
      <c r="P2830" s="157"/>
      <c r="Q2830" s="157"/>
      <c r="R2830" s="157"/>
      <c r="S2830" s="320"/>
      <c r="T2830" s="157"/>
      <c r="U2830" s="27"/>
      <c r="V2830" s="27"/>
      <c r="W2830" s="27"/>
      <c r="X2830" s="320">
        <f>-Input!X$706</f>
        <v>0</v>
      </c>
      <c r="Y2830" s="324"/>
      <c r="Z2830" s="157"/>
      <c r="AA2830" s="157"/>
      <c r="AB2830" s="157"/>
      <c r="AC2830" s="157"/>
      <c r="AD2830" s="320"/>
      <c r="AE2830" s="324"/>
      <c r="AF2830" s="157"/>
      <c r="AG2830" s="157"/>
      <c r="AH2830" s="157"/>
      <c r="AI2830" s="320"/>
      <c r="AJ2830" s="324"/>
      <c r="AK2830" s="157"/>
      <c r="AL2830" s="157"/>
      <c r="AM2830" s="157"/>
      <c r="AN2830" s="320"/>
    </row>
    <row r="2831" spans="1:40" outlineLevel="2">
      <c r="A2831" s="882">
        <f>ROW()</f>
        <v>2831</v>
      </c>
      <c r="B2831" s="453"/>
      <c r="D2831" s="452" t="s">
        <v>36</v>
      </c>
      <c r="H2831" s="458"/>
      <c r="I2831" s="458"/>
      <c r="J2831" s="459"/>
      <c r="K2831" s="458"/>
      <c r="L2831" s="458"/>
      <c r="M2831" s="458"/>
      <c r="N2831" s="458"/>
      <c r="O2831" s="324"/>
      <c r="P2831" s="157"/>
      <c r="Q2831" s="157"/>
      <c r="R2831" s="157"/>
      <c r="S2831" s="320"/>
      <c r="T2831" s="157"/>
      <c r="U2831" s="27"/>
      <c r="V2831" s="27"/>
      <c r="W2831" s="27"/>
      <c r="X2831" s="320">
        <f>-Input!X$707</f>
        <v>0</v>
      </c>
      <c r="Y2831" s="324"/>
      <c r="Z2831" s="157"/>
      <c r="AA2831" s="157"/>
      <c r="AB2831" s="157"/>
      <c r="AC2831" s="157"/>
      <c r="AD2831" s="320"/>
      <c r="AE2831" s="324"/>
      <c r="AF2831" s="157"/>
      <c r="AG2831" s="157"/>
      <c r="AH2831" s="157"/>
      <c r="AI2831" s="320"/>
      <c r="AJ2831" s="324"/>
      <c r="AK2831" s="157"/>
      <c r="AL2831" s="157"/>
      <c r="AM2831" s="157"/>
      <c r="AN2831" s="320"/>
    </row>
    <row r="2832" spans="1:40" outlineLevel="2">
      <c r="A2832" s="882">
        <f>ROW()</f>
        <v>2832</v>
      </c>
      <c r="B2832" s="453"/>
      <c r="D2832" s="452" t="s">
        <v>583</v>
      </c>
      <c r="H2832" s="458"/>
      <c r="I2832" s="458"/>
      <c r="J2832" s="459"/>
      <c r="K2832" s="458"/>
      <c r="L2832" s="458"/>
      <c r="M2832" s="458"/>
      <c r="N2832" s="458"/>
      <c r="O2832" s="324"/>
      <c r="P2832" s="157"/>
      <c r="Q2832" s="157"/>
      <c r="R2832" s="157"/>
      <c r="S2832" s="320"/>
      <c r="T2832" s="157"/>
      <c r="U2832" s="27"/>
      <c r="V2832" s="27"/>
      <c r="W2832" s="27"/>
      <c r="X2832" s="320">
        <f>-Input!X$708</f>
        <v>0</v>
      </c>
      <c r="Y2832" s="324"/>
      <c r="Z2832" s="157"/>
      <c r="AA2832" s="157"/>
      <c r="AB2832" s="157"/>
      <c r="AC2832" s="157"/>
      <c r="AD2832" s="320"/>
      <c r="AE2832" s="324"/>
      <c r="AF2832" s="157"/>
      <c r="AG2832" s="157"/>
      <c r="AH2832" s="157"/>
      <c r="AI2832" s="320"/>
      <c r="AJ2832" s="324"/>
      <c r="AK2832" s="157"/>
      <c r="AL2832" s="157"/>
      <c r="AM2832" s="157"/>
      <c r="AN2832" s="320"/>
    </row>
    <row r="2833" spans="1:40" outlineLevel="2">
      <c r="A2833" s="882">
        <f>ROW()</f>
        <v>2833</v>
      </c>
      <c r="B2833" s="453"/>
      <c r="D2833" s="452" t="s">
        <v>81</v>
      </c>
      <c r="H2833" s="458"/>
      <c r="I2833" s="458"/>
      <c r="J2833" s="459"/>
      <c r="K2833" s="458"/>
      <c r="L2833" s="458"/>
      <c r="M2833" s="458"/>
      <c r="N2833" s="458"/>
      <c r="O2833" s="324"/>
      <c r="P2833" s="157"/>
      <c r="Q2833" s="157"/>
      <c r="R2833" s="157"/>
      <c r="S2833" s="320"/>
      <c r="T2833" s="157"/>
      <c r="U2833" s="27"/>
      <c r="V2833" s="27"/>
      <c r="W2833" s="27"/>
      <c r="X2833" s="320">
        <f>-Input!X$709</f>
        <v>0</v>
      </c>
      <c r="Y2833" s="324"/>
      <c r="Z2833" s="157"/>
      <c r="AA2833" s="157"/>
      <c r="AB2833" s="157"/>
      <c r="AC2833" s="157"/>
      <c r="AD2833" s="320"/>
      <c r="AE2833" s="324"/>
      <c r="AF2833" s="157"/>
      <c r="AG2833" s="157"/>
      <c r="AH2833" s="157"/>
      <c r="AI2833" s="320"/>
      <c r="AJ2833" s="324"/>
      <c r="AK2833" s="157"/>
      <c r="AL2833" s="157"/>
      <c r="AM2833" s="157"/>
      <c r="AN2833" s="320"/>
    </row>
    <row r="2834" spans="1:40" outlineLevel="2">
      <c r="A2834" s="882">
        <f>ROW()</f>
        <v>2834</v>
      </c>
      <c r="B2834" s="453"/>
      <c r="D2834" s="452" t="s">
        <v>28</v>
      </c>
      <c r="H2834" s="458"/>
      <c r="I2834" s="458"/>
      <c r="J2834" s="459"/>
      <c r="K2834" s="458"/>
      <c r="L2834" s="458"/>
      <c r="M2834" s="458"/>
      <c r="N2834" s="458"/>
      <c r="O2834" s="324"/>
      <c r="P2834" s="157"/>
      <c r="Q2834" s="157"/>
      <c r="R2834" s="157"/>
      <c r="S2834" s="320"/>
      <c r="T2834" s="157"/>
      <c r="U2834" s="27"/>
      <c r="V2834" s="27"/>
      <c r="W2834" s="27"/>
      <c r="X2834" s="320">
        <f>-Input!X$710</f>
        <v>0</v>
      </c>
      <c r="Y2834" s="324"/>
      <c r="Z2834" s="157"/>
      <c r="AA2834" s="157"/>
      <c r="AB2834" s="157"/>
      <c r="AC2834" s="157"/>
      <c r="AD2834" s="320"/>
      <c r="AE2834" s="324"/>
      <c r="AF2834" s="157"/>
      <c r="AG2834" s="157"/>
      <c r="AH2834" s="157"/>
      <c r="AI2834" s="320"/>
      <c r="AJ2834" s="324"/>
      <c r="AK2834" s="157"/>
      <c r="AL2834" s="157"/>
      <c r="AM2834" s="157"/>
      <c r="AN2834" s="320"/>
    </row>
    <row r="2835" spans="1:40" outlineLevel="2">
      <c r="A2835" s="882">
        <f>ROW()</f>
        <v>2835</v>
      </c>
      <c r="B2835" s="453"/>
      <c r="D2835" s="456" t="s">
        <v>443</v>
      </c>
      <c r="E2835" s="456"/>
      <c r="F2835" s="456"/>
      <c r="G2835" s="456"/>
      <c r="H2835" s="460"/>
      <c r="I2835" s="460"/>
      <c r="J2835" s="461"/>
      <c r="K2835" s="460"/>
      <c r="L2835" s="460"/>
      <c r="M2835" s="460"/>
      <c r="N2835" s="460"/>
      <c r="O2835" s="325"/>
      <c r="P2835" s="158"/>
      <c r="Q2835" s="158"/>
      <c r="R2835" s="158"/>
      <c r="S2835" s="321"/>
      <c r="T2835" s="158"/>
      <c r="U2835" s="159"/>
      <c r="V2835" s="159"/>
      <c r="W2835" s="159"/>
      <c r="X2835" s="239">
        <f>-Input!X$711</f>
        <v>0</v>
      </c>
      <c r="Y2835" s="238"/>
      <c r="Z2835" s="146"/>
      <c r="AA2835" s="146"/>
      <c r="AB2835" s="146"/>
      <c r="AC2835" s="146"/>
      <c r="AD2835" s="239"/>
      <c r="AE2835" s="238"/>
      <c r="AF2835" s="146"/>
      <c r="AG2835" s="146"/>
      <c r="AH2835" s="146"/>
      <c r="AI2835" s="239"/>
      <c r="AJ2835" s="238"/>
      <c r="AK2835" s="146"/>
      <c r="AL2835" s="146"/>
      <c r="AM2835" s="146"/>
      <c r="AN2835" s="239"/>
    </row>
    <row r="2836" spans="1:40" outlineLevel="2">
      <c r="A2836" s="882">
        <f>ROW()</f>
        <v>2836</v>
      </c>
      <c r="B2836" s="453"/>
      <c r="D2836" s="452" t="s">
        <v>24</v>
      </c>
      <c r="F2836" s="454"/>
      <c r="G2836" s="454"/>
      <c r="H2836" s="448"/>
      <c r="I2836" s="448"/>
      <c r="J2836" s="464"/>
      <c r="K2836" s="448"/>
      <c r="L2836" s="448"/>
      <c r="M2836" s="448"/>
      <c r="N2836" s="448"/>
      <c r="O2836" s="443"/>
      <c r="P2836" s="439"/>
      <c r="Q2836" s="439"/>
      <c r="R2836" s="439"/>
      <c r="S2836" s="440"/>
      <c r="T2836" s="439"/>
      <c r="U2836" s="439"/>
      <c r="V2836" s="439"/>
      <c r="W2836" s="439"/>
      <c r="X2836" s="440">
        <f>SUM(X2820:X2835)</f>
        <v>-1.8799805447470792E-2</v>
      </c>
      <c r="Y2836" s="443"/>
      <c r="Z2836" s="439"/>
      <c r="AA2836" s="439"/>
      <c r="AB2836" s="439"/>
      <c r="AC2836" s="439"/>
      <c r="AD2836" s="440"/>
      <c r="AE2836" s="443"/>
      <c r="AF2836" s="439"/>
      <c r="AG2836" s="439"/>
      <c r="AH2836" s="439"/>
      <c r="AI2836" s="440"/>
      <c r="AJ2836" s="443"/>
      <c r="AK2836" s="439"/>
      <c r="AL2836" s="439"/>
      <c r="AM2836" s="439"/>
      <c r="AN2836" s="440"/>
    </row>
    <row r="2837" spans="1:40" outlineLevel="1">
      <c r="A2837" s="732" t="s">
        <v>22</v>
      </c>
      <c r="B2837" s="733"/>
      <c r="C2837" s="881"/>
      <c r="D2837" s="733"/>
      <c r="E2837" s="733"/>
      <c r="F2837" s="733"/>
      <c r="G2837" s="730"/>
      <c r="H2837" s="733"/>
      <c r="I2837" s="730"/>
      <c r="J2837" s="729"/>
      <c r="K2837" s="730"/>
      <c r="L2837" s="730"/>
      <c r="M2837" s="730"/>
      <c r="N2837" s="730"/>
      <c r="O2837" s="729"/>
      <c r="P2837" s="730"/>
      <c r="Q2837" s="730"/>
      <c r="R2837" s="730"/>
      <c r="S2837" s="731"/>
      <c r="T2837" s="730"/>
      <c r="U2837" s="730"/>
      <c r="V2837" s="730"/>
      <c r="W2837" s="730"/>
      <c r="X2837" s="731"/>
      <c r="Y2837" s="729"/>
      <c r="Z2837" s="730"/>
      <c r="AA2837" s="730"/>
      <c r="AB2837" s="730"/>
      <c r="AC2837" s="730"/>
      <c r="AD2837" s="731"/>
      <c r="AE2837" s="729"/>
      <c r="AF2837" s="730"/>
      <c r="AG2837" s="730"/>
      <c r="AH2837" s="730"/>
      <c r="AI2837" s="731"/>
      <c r="AJ2837" s="729"/>
      <c r="AK2837" s="730"/>
      <c r="AL2837" s="730"/>
      <c r="AM2837" s="730"/>
      <c r="AN2837" s="731"/>
    </row>
    <row r="2838" spans="1:40" outlineLevel="2">
      <c r="A2838" s="882">
        <f>ROW()</f>
        <v>2838</v>
      </c>
      <c r="B2838" s="453"/>
      <c r="D2838" s="452" t="s">
        <v>300</v>
      </c>
      <c r="H2838" s="458"/>
      <c r="I2838" s="458"/>
      <c r="J2838" s="459"/>
      <c r="K2838" s="458"/>
      <c r="L2838" s="458"/>
      <c r="M2838" s="458"/>
      <c r="N2838" s="458"/>
      <c r="O2838" s="459"/>
      <c r="P2838" s="458"/>
      <c r="Q2838" s="458"/>
      <c r="R2838" s="458"/>
      <c r="S2838" s="463"/>
      <c r="T2838" s="458"/>
      <c r="U2838" s="458"/>
      <c r="V2838" s="458"/>
      <c r="W2838" s="439"/>
      <c r="X2838" s="440">
        <f t="shared" ref="X2838:AN2838" si="2523">X2748+X2766+X2784+X2802 + X2820</f>
        <v>6.1020094428706324</v>
      </c>
      <c r="Y2838" s="443">
        <f t="shared" si="2523"/>
        <v>6.0638718838526913</v>
      </c>
      <c r="Z2838" s="439">
        <f t="shared" si="2523"/>
        <v>5.9875967658168081</v>
      </c>
      <c r="AA2838" s="439">
        <f t="shared" si="2523"/>
        <v>5.9113216477809249</v>
      </c>
      <c r="AB2838" s="439">
        <f t="shared" si="2523"/>
        <v>5.8350465297450418</v>
      </c>
      <c r="AC2838" s="439">
        <f t="shared" si="2523"/>
        <v>5.7587714117091586</v>
      </c>
      <c r="AD2838" s="440">
        <f t="shared" si="2523"/>
        <v>5.6824962936732755</v>
      </c>
      <c r="AE2838" s="443">
        <f t="shared" si="2523"/>
        <v>5.6067100108808257</v>
      </c>
      <c r="AF2838" s="439">
        <f t="shared" si="2523"/>
        <v>5.5309237280883758</v>
      </c>
      <c r="AG2838" s="439">
        <f t="shared" si="2523"/>
        <v>5.455137445295926</v>
      </c>
      <c r="AH2838" s="439">
        <f t="shared" si="2523"/>
        <v>5.3793511625034762</v>
      </c>
      <c r="AI2838" s="440">
        <f t="shared" si="2523"/>
        <v>5.3035648797110264</v>
      </c>
      <c r="AJ2838" s="443">
        <f t="shared" si="2523"/>
        <v>5.2272545936720185</v>
      </c>
      <c r="AK2838" s="439">
        <f t="shared" si="2523"/>
        <v>5.1509443076330106</v>
      </c>
      <c r="AL2838" s="439">
        <f t="shared" si="2523"/>
        <v>5.0746340215940027</v>
      </c>
      <c r="AM2838" s="439">
        <f t="shared" si="2523"/>
        <v>4.9983237355549948</v>
      </c>
      <c r="AN2838" s="440">
        <f t="shared" si="2523"/>
        <v>4.9220134495159868</v>
      </c>
    </row>
    <row r="2839" spans="1:40" outlineLevel="2">
      <c r="A2839" s="882">
        <f>ROW()</f>
        <v>2839</v>
      </c>
      <c r="B2839" s="453"/>
      <c r="D2839" s="452" t="s">
        <v>301</v>
      </c>
      <c r="H2839" s="458"/>
      <c r="I2839" s="458"/>
      <c r="J2839" s="459"/>
      <c r="K2839" s="458"/>
      <c r="L2839" s="458"/>
      <c r="M2839" s="458"/>
      <c r="N2839" s="458"/>
      <c r="O2839" s="459"/>
      <c r="P2839" s="458"/>
      <c r="Q2839" s="458"/>
      <c r="R2839" s="458"/>
      <c r="S2839" s="463"/>
      <c r="T2839" s="458"/>
      <c r="U2839" s="458"/>
      <c r="V2839" s="458"/>
      <c r="W2839" s="439"/>
      <c r="X2839" s="440">
        <f t="shared" ref="X2839:AN2839" si="2524">X2749+X2767+X2785+X2803 + X2821</f>
        <v>0</v>
      </c>
      <c r="Y2839" s="443">
        <f t="shared" si="2524"/>
        <v>0</v>
      </c>
      <c r="Z2839" s="439">
        <f t="shared" si="2524"/>
        <v>0</v>
      </c>
      <c r="AA2839" s="439">
        <f t="shared" si="2524"/>
        <v>0</v>
      </c>
      <c r="AB2839" s="439">
        <f t="shared" si="2524"/>
        <v>0</v>
      </c>
      <c r="AC2839" s="439">
        <f t="shared" si="2524"/>
        <v>0</v>
      </c>
      <c r="AD2839" s="440">
        <f t="shared" si="2524"/>
        <v>0</v>
      </c>
      <c r="AE2839" s="443">
        <f t="shared" si="2524"/>
        <v>0</v>
      </c>
      <c r="AF2839" s="439">
        <f t="shared" si="2524"/>
        <v>0</v>
      </c>
      <c r="AG2839" s="439">
        <f t="shared" si="2524"/>
        <v>0</v>
      </c>
      <c r="AH2839" s="439">
        <f t="shared" si="2524"/>
        <v>0</v>
      </c>
      <c r="AI2839" s="440">
        <f t="shared" si="2524"/>
        <v>0</v>
      </c>
      <c r="AJ2839" s="443">
        <f t="shared" si="2524"/>
        <v>0</v>
      </c>
      <c r="AK2839" s="439">
        <f t="shared" si="2524"/>
        <v>0</v>
      </c>
      <c r="AL2839" s="439">
        <f t="shared" si="2524"/>
        <v>0</v>
      </c>
      <c r="AM2839" s="439">
        <f t="shared" si="2524"/>
        <v>0</v>
      </c>
      <c r="AN2839" s="440">
        <f t="shared" si="2524"/>
        <v>0</v>
      </c>
    </row>
    <row r="2840" spans="1:40" outlineLevel="2">
      <c r="A2840" s="882">
        <f>ROW()</f>
        <v>2840</v>
      </c>
      <c r="B2840" s="453"/>
      <c r="D2840" s="452" t="s">
        <v>29</v>
      </c>
      <c r="H2840" s="458"/>
      <c r="I2840" s="458"/>
      <c r="J2840" s="459"/>
      <c r="K2840" s="458"/>
      <c r="L2840" s="458"/>
      <c r="M2840" s="458"/>
      <c r="N2840" s="458"/>
      <c r="O2840" s="459"/>
      <c r="P2840" s="458"/>
      <c r="Q2840" s="458"/>
      <c r="R2840" s="458"/>
      <c r="S2840" s="463"/>
      <c r="T2840" s="458"/>
      <c r="U2840" s="458"/>
      <c r="V2840" s="458"/>
      <c r="W2840" s="439"/>
      <c r="X2840" s="440">
        <f t="shared" ref="X2840:AN2840" si="2525">X2750+X2768+X2786+X2804 + X2822</f>
        <v>0</v>
      </c>
      <c r="Y2840" s="443">
        <f t="shared" si="2525"/>
        <v>0</v>
      </c>
      <c r="Z2840" s="439">
        <f t="shared" si="2525"/>
        <v>0</v>
      </c>
      <c r="AA2840" s="439">
        <f t="shared" si="2525"/>
        <v>0</v>
      </c>
      <c r="AB2840" s="439">
        <f t="shared" si="2525"/>
        <v>0</v>
      </c>
      <c r="AC2840" s="439">
        <f t="shared" si="2525"/>
        <v>0</v>
      </c>
      <c r="AD2840" s="440">
        <f t="shared" si="2525"/>
        <v>0</v>
      </c>
      <c r="AE2840" s="443">
        <f t="shared" si="2525"/>
        <v>0</v>
      </c>
      <c r="AF2840" s="439">
        <f t="shared" si="2525"/>
        <v>0</v>
      </c>
      <c r="AG2840" s="439">
        <f t="shared" si="2525"/>
        <v>0</v>
      </c>
      <c r="AH2840" s="439">
        <f t="shared" si="2525"/>
        <v>0</v>
      </c>
      <c r="AI2840" s="440">
        <f t="shared" si="2525"/>
        <v>0</v>
      </c>
      <c r="AJ2840" s="443">
        <f t="shared" si="2525"/>
        <v>0</v>
      </c>
      <c r="AK2840" s="439">
        <f t="shared" si="2525"/>
        <v>0</v>
      </c>
      <c r="AL2840" s="439">
        <f t="shared" si="2525"/>
        <v>0</v>
      </c>
      <c r="AM2840" s="439">
        <f t="shared" si="2525"/>
        <v>0</v>
      </c>
      <c r="AN2840" s="440">
        <f t="shared" si="2525"/>
        <v>0</v>
      </c>
    </row>
    <row r="2841" spans="1:40" outlineLevel="2">
      <c r="A2841" s="882">
        <f>ROW()</f>
        <v>2841</v>
      </c>
      <c r="B2841" s="453"/>
      <c r="D2841" s="452" t="s">
        <v>30</v>
      </c>
      <c r="H2841" s="458"/>
      <c r="I2841" s="458"/>
      <c r="J2841" s="459"/>
      <c r="K2841" s="458"/>
      <c r="L2841" s="458"/>
      <c r="M2841" s="458"/>
      <c r="N2841" s="458"/>
      <c r="O2841" s="459"/>
      <c r="P2841" s="458"/>
      <c r="Q2841" s="458"/>
      <c r="R2841" s="458"/>
      <c r="S2841" s="463"/>
      <c r="T2841" s="458"/>
      <c r="U2841" s="458"/>
      <c r="V2841" s="458"/>
      <c r="W2841" s="439"/>
      <c r="X2841" s="440">
        <f t="shared" ref="X2841:AN2841" si="2526">X2751+X2769+X2787+X2805 + X2823</f>
        <v>21.690533274003776</v>
      </c>
      <c r="Y2841" s="443">
        <f t="shared" si="2526"/>
        <v>21.509778830053744</v>
      </c>
      <c r="Z2841" s="439">
        <f t="shared" si="2526"/>
        <v>21.148269942153682</v>
      </c>
      <c r="AA2841" s="439">
        <f t="shared" si="2526"/>
        <v>20.786761054253621</v>
      </c>
      <c r="AB2841" s="439">
        <f t="shared" si="2526"/>
        <v>20.425252166353559</v>
      </c>
      <c r="AC2841" s="439">
        <f t="shared" si="2526"/>
        <v>20.063743278453497</v>
      </c>
      <c r="AD2841" s="440">
        <f t="shared" si="2526"/>
        <v>19.702234390553436</v>
      </c>
      <c r="AE2841" s="443">
        <f t="shared" si="2526"/>
        <v>19.343042356298049</v>
      </c>
      <c r="AF2841" s="439">
        <f t="shared" si="2526"/>
        <v>18.983850322042663</v>
      </c>
      <c r="AG2841" s="439">
        <f t="shared" si="2526"/>
        <v>18.624658287787277</v>
      </c>
      <c r="AH2841" s="439">
        <f t="shared" si="2526"/>
        <v>18.265466253531891</v>
      </c>
      <c r="AI2841" s="440">
        <f t="shared" si="2526"/>
        <v>17.906274219276504</v>
      </c>
      <c r="AJ2841" s="443">
        <f t="shared" si="2526"/>
        <v>17.544531305755768</v>
      </c>
      <c r="AK2841" s="439">
        <f t="shared" si="2526"/>
        <v>17.182788392235032</v>
      </c>
      <c r="AL2841" s="439">
        <f t="shared" si="2526"/>
        <v>16.821045478714296</v>
      </c>
      <c r="AM2841" s="439">
        <f t="shared" si="2526"/>
        <v>16.45930256519356</v>
      </c>
      <c r="AN2841" s="440">
        <f t="shared" si="2526"/>
        <v>16.097559651672825</v>
      </c>
    </row>
    <row r="2842" spans="1:40" outlineLevel="2">
      <c r="A2842" s="882">
        <f>ROW()</f>
        <v>2842</v>
      </c>
      <c r="B2842" s="453"/>
      <c r="D2842" s="452" t="s">
        <v>31</v>
      </c>
      <c r="H2842" s="458"/>
      <c r="I2842" s="458"/>
      <c r="J2842" s="459"/>
      <c r="K2842" s="458"/>
      <c r="L2842" s="458"/>
      <c r="M2842" s="458"/>
      <c r="N2842" s="458"/>
      <c r="O2842" s="459"/>
      <c r="P2842" s="458"/>
      <c r="Q2842" s="458"/>
      <c r="R2842" s="458"/>
      <c r="S2842" s="463"/>
      <c r="T2842" s="458"/>
      <c r="U2842" s="458"/>
      <c r="V2842" s="458"/>
      <c r="W2842" s="439"/>
      <c r="X2842" s="440">
        <f t="shared" ref="X2842:AN2842" si="2527">X2752+X2770+X2788+X2806 + X2824</f>
        <v>0</v>
      </c>
      <c r="Y2842" s="443">
        <f t="shared" si="2527"/>
        <v>0</v>
      </c>
      <c r="Z2842" s="439">
        <f t="shared" si="2527"/>
        <v>0</v>
      </c>
      <c r="AA2842" s="439">
        <f t="shared" si="2527"/>
        <v>0</v>
      </c>
      <c r="AB2842" s="439">
        <f t="shared" si="2527"/>
        <v>0</v>
      </c>
      <c r="AC2842" s="439">
        <f t="shared" si="2527"/>
        <v>0</v>
      </c>
      <c r="AD2842" s="440">
        <f t="shared" si="2527"/>
        <v>0</v>
      </c>
      <c r="AE2842" s="443">
        <f t="shared" si="2527"/>
        <v>0</v>
      </c>
      <c r="AF2842" s="439">
        <f t="shared" si="2527"/>
        <v>0</v>
      </c>
      <c r="AG2842" s="439">
        <f t="shared" si="2527"/>
        <v>0</v>
      </c>
      <c r="AH2842" s="439">
        <f t="shared" si="2527"/>
        <v>0</v>
      </c>
      <c r="AI2842" s="440">
        <f t="shared" si="2527"/>
        <v>0</v>
      </c>
      <c r="AJ2842" s="443">
        <f t="shared" si="2527"/>
        <v>0</v>
      </c>
      <c r="AK2842" s="439">
        <f t="shared" si="2527"/>
        <v>0</v>
      </c>
      <c r="AL2842" s="439">
        <f t="shared" si="2527"/>
        <v>0</v>
      </c>
      <c r="AM2842" s="439">
        <f t="shared" si="2527"/>
        <v>0</v>
      </c>
      <c r="AN2842" s="440">
        <f t="shared" si="2527"/>
        <v>0</v>
      </c>
    </row>
    <row r="2843" spans="1:40" outlineLevel="2">
      <c r="A2843" s="882">
        <f>ROW()</f>
        <v>2843</v>
      </c>
      <c r="B2843" s="453"/>
      <c r="D2843" s="452" t="s">
        <v>32</v>
      </c>
      <c r="H2843" s="458"/>
      <c r="I2843" s="458"/>
      <c r="J2843" s="459"/>
      <c r="K2843" s="458"/>
      <c r="L2843" s="458"/>
      <c r="M2843" s="458"/>
      <c r="N2843" s="458"/>
      <c r="O2843" s="459"/>
      <c r="P2843" s="458"/>
      <c r="Q2843" s="458"/>
      <c r="R2843" s="458"/>
      <c r="S2843" s="463"/>
      <c r="T2843" s="458"/>
      <c r="U2843" s="458"/>
      <c r="V2843" s="458"/>
      <c r="W2843" s="439"/>
      <c r="X2843" s="440">
        <f t="shared" ref="X2843:AN2843" si="2528">X2753+X2771+X2789+X2807 + X2825</f>
        <v>0.83379711519464406</v>
      </c>
      <c r="Y2843" s="443">
        <f t="shared" si="2528"/>
        <v>0.82337465125471099</v>
      </c>
      <c r="Z2843" s="439">
        <f t="shared" si="2528"/>
        <v>0.80252972337484485</v>
      </c>
      <c r="AA2843" s="439">
        <f t="shared" si="2528"/>
        <v>0.78168479549497871</v>
      </c>
      <c r="AB2843" s="439">
        <f t="shared" si="2528"/>
        <v>0.76083986761511258</v>
      </c>
      <c r="AC2843" s="439">
        <f t="shared" si="2528"/>
        <v>0.73999493973524644</v>
      </c>
      <c r="AD2843" s="440">
        <f t="shared" si="2528"/>
        <v>0.7191500118553803</v>
      </c>
      <c r="AE2843" s="443">
        <f t="shared" si="2528"/>
        <v>0.6984386758421266</v>
      </c>
      <c r="AF2843" s="439">
        <f t="shared" si="2528"/>
        <v>0.6777273398288729</v>
      </c>
      <c r="AG2843" s="439">
        <f t="shared" si="2528"/>
        <v>0.6570160038156192</v>
      </c>
      <c r="AH2843" s="439">
        <f t="shared" si="2528"/>
        <v>0.6363046678023655</v>
      </c>
      <c r="AI2843" s="440">
        <f t="shared" si="2528"/>
        <v>0.6155933317891118</v>
      </c>
      <c r="AJ2843" s="443">
        <f t="shared" si="2528"/>
        <v>0.59472576121998932</v>
      </c>
      <c r="AK2843" s="439">
        <f t="shared" si="2528"/>
        <v>0.57385819065086685</v>
      </c>
      <c r="AL2843" s="439">
        <f t="shared" si="2528"/>
        <v>0.55299062008174438</v>
      </c>
      <c r="AM2843" s="439">
        <f t="shared" si="2528"/>
        <v>0.5321230495126219</v>
      </c>
      <c r="AN2843" s="440">
        <f t="shared" si="2528"/>
        <v>0.51125547894349943</v>
      </c>
    </row>
    <row r="2844" spans="1:40" outlineLevel="2">
      <c r="A2844" s="882">
        <f>ROW()</f>
        <v>2844</v>
      </c>
      <c r="B2844" s="453"/>
      <c r="D2844" s="452" t="s">
        <v>33</v>
      </c>
      <c r="H2844" s="458"/>
      <c r="I2844" s="458"/>
      <c r="J2844" s="459"/>
      <c r="K2844" s="458"/>
      <c r="L2844" s="458"/>
      <c r="M2844" s="458"/>
      <c r="N2844" s="458"/>
      <c r="O2844" s="459"/>
      <c r="P2844" s="458"/>
      <c r="Q2844" s="458"/>
      <c r="R2844" s="458"/>
      <c r="S2844" s="463"/>
      <c r="T2844" s="458"/>
      <c r="U2844" s="458"/>
      <c r="V2844" s="458"/>
      <c r="W2844" s="439"/>
      <c r="X2844" s="440">
        <f t="shared" ref="X2844:AN2844" si="2529">X2754+X2772+X2790+X2808 + X2826</f>
        <v>7.7945845136921622E-4</v>
      </c>
      <c r="Y2844" s="443">
        <f t="shared" si="2529"/>
        <v>7.6971522072710101E-4</v>
      </c>
      <c r="Z2844" s="439">
        <f t="shared" si="2529"/>
        <v>7.502287594428706E-4</v>
      </c>
      <c r="AA2844" s="439">
        <f t="shared" si="2529"/>
        <v>7.3074229815864018E-4</v>
      </c>
      <c r="AB2844" s="439">
        <f t="shared" si="2529"/>
        <v>7.1125583687440977E-4</v>
      </c>
      <c r="AC2844" s="439">
        <f t="shared" si="2529"/>
        <v>6.9176937559017936E-4</v>
      </c>
      <c r="AD2844" s="440">
        <f t="shared" si="2529"/>
        <v>6.7228291430594894E-4</v>
      </c>
      <c r="AE2844" s="443">
        <f t="shared" si="2529"/>
        <v>6.5292133868942784E-4</v>
      </c>
      <c r="AF2844" s="439">
        <f t="shared" si="2529"/>
        <v>6.3355976307290674E-4</v>
      </c>
      <c r="AG2844" s="439">
        <f t="shared" si="2529"/>
        <v>6.1419818745638564E-4</v>
      </c>
      <c r="AH2844" s="439">
        <f t="shared" si="2529"/>
        <v>5.9483661183986453E-4</v>
      </c>
      <c r="AI2844" s="440">
        <f t="shared" si="2529"/>
        <v>5.7547503622334343E-4</v>
      </c>
      <c r="AJ2844" s="443">
        <f t="shared" si="2529"/>
        <v>5.559674078767894E-4</v>
      </c>
      <c r="AK2844" s="439">
        <f t="shared" si="2529"/>
        <v>5.3645977953023537E-4</v>
      </c>
      <c r="AL2844" s="439">
        <f t="shared" si="2529"/>
        <v>5.1695215118368134E-4</v>
      </c>
      <c r="AM2844" s="439">
        <f t="shared" si="2529"/>
        <v>4.9744452283712731E-4</v>
      </c>
      <c r="AN2844" s="440">
        <f t="shared" si="2529"/>
        <v>4.7793689449057329E-4</v>
      </c>
    </row>
    <row r="2845" spans="1:40" outlineLevel="2">
      <c r="A2845" s="882">
        <f>ROW()</f>
        <v>2845</v>
      </c>
      <c r="B2845" s="453"/>
      <c r="D2845" s="452" t="s">
        <v>27</v>
      </c>
      <c r="H2845" s="458"/>
      <c r="I2845" s="458"/>
      <c r="J2845" s="459"/>
      <c r="K2845" s="458"/>
      <c r="L2845" s="458"/>
      <c r="M2845" s="458"/>
      <c r="N2845" s="458"/>
      <c r="O2845" s="459"/>
      <c r="P2845" s="458"/>
      <c r="Q2845" s="458"/>
      <c r="R2845" s="458"/>
      <c r="S2845" s="463"/>
      <c r="T2845" s="458"/>
      <c r="U2845" s="458"/>
      <c r="V2845" s="458"/>
      <c r="W2845" s="439"/>
      <c r="X2845" s="440">
        <f t="shared" ref="X2845:AN2845" si="2530">X2755+X2773+X2791+X2809 + X2827</f>
        <v>12.285873460770189</v>
      </c>
      <c r="Y2845" s="443">
        <f t="shared" si="2530"/>
        <v>12.132300042510561</v>
      </c>
      <c r="Z2845" s="439">
        <f t="shared" si="2530"/>
        <v>11.825153205991306</v>
      </c>
      <c r="AA2845" s="439">
        <f t="shared" si="2530"/>
        <v>11.518006369472051</v>
      </c>
      <c r="AB2845" s="439">
        <f t="shared" si="2530"/>
        <v>11.210859532952796</v>
      </c>
      <c r="AC2845" s="439">
        <f t="shared" si="2530"/>
        <v>10.903712696433541</v>
      </c>
      <c r="AD2845" s="440">
        <f t="shared" si="2530"/>
        <v>10.596565859914286</v>
      </c>
      <c r="AE2845" s="443">
        <f t="shared" si="2530"/>
        <v>10.291387479196421</v>
      </c>
      <c r="AF2845" s="439">
        <f t="shared" si="2530"/>
        <v>9.9862090984785574</v>
      </c>
      <c r="AG2845" s="439">
        <f t="shared" si="2530"/>
        <v>9.6810307177606933</v>
      </c>
      <c r="AH2845" s="439">
        <f t="shared" si="2530"/>
        <v>9.3758523370428293</v>
      </c>
      <c r="AI2845" s="440">
        <f t="shared" si="2530"/>
        <v>9.0706739563249652</v>
      </c>
      <c r="AJ2845" s="443">
        <f t="shared" si="2530"/>
        <v>8.7631934832292036</v>
      </c>
      <c r="AK2845" s="439">
        <f t="shared" si="2530"/>
        <v>8.4557130101334419</v>
      </c>
      <c r="AL2845" s="439">
        <f t="shared" si="2530"/>
        <v>8.1482325370376802</v>
      </c>
      <c r="AM2845" s="439">
        <f t="shared" si="2530"/>
        <v>7.8407520639419186</v>
      </c>
      <c r="AN2845" s="440">
        <f t="shared" si="2530"/>
        <v>7.5332715908461569</v>
      </c>
    </row>
    <row r="2846" spans="1:40" outlineLevel="2">
      <c r="A2846" s="882">
        <f>ROW()</f>
        <v>2846</v>
      </c>
      <c r="B2846" s="453"/>
      <c r="D2846" s="452" t="s">
        <v>34</v>
      </c>
      <c r="H2846" s="458"/>
      <c r="I2846" s="458"/>
      <c r="J2846" s="459"/>
      <c r="K2846" s="458"/>
      <c r="L2846" s="458"/>
      <c r="M2846" s="458"/>
      <c r="N2846" s="458"/>
      <c r="O2846" s="459"/>
      <c r="P2846" s="458"/>
      <c r="Q2846" s="458"/>
      <c r="R2846" s="458"/>
      <c r="S2846" s="463"/>
      <c r="T2846" s="458"/>
      <c r="U2846" s="458"/>
      <c r="V2846" s="458"/>
      <c r="W2846" s="439"/>
      <c r="X2846" s="440">
        <f t="shared" ref="X2846:AN2846" si="2531">X2756+X2774+X2792+X2810 + X2828</f>
        <v>38.679117098290845</v>
      </c>
      <c r="Y2846" s="443">
        <f t="shared" si="2531"/>
        <v>37.905534756325025</v>
      </c>
      <c r="Z2846" s="439">
        <f t="shared" si="2531"/>
        <v>36.358370072393392</v>
      </c>
      <c r="AA2846" s="439">
        <f t="shared" si="2531"/>
        <v>34.811205388461758</v>
      </c>
      <c r="AB2846" s="439">
        <f t="shared" si="2531"/>
        <v>33.264040704530125</v>
      </c>
      <c r="AC2846" s="439">
        <f t="shared" si="2531"/>
        <v>31.716876020598491</v>
      </c>
      <c r="AD2846" s="440">
        <f t="shared" si="2531"/>
        <v>30.169711336666857</v>
      </c>
      <c r="AE2846" s="443">
        <f t="shared" si="2531"/>
        <v>28.632462188028718</v>
      </c>
      <c r="AF2846" s="439">
        <f t="shared" si="2531"/>
        <v>27.095213039390579</v>
      </c>
      <c r="AG2846" s="439">
        <f t="shared" si="2531"/>
        <v>25.55796389075244</v>
      </c>
      <c r="AH2846" s="439">
        <f t="shared" si="2531"/>
        <v>24.020714742114301</v>
      </c>
      <c r="AI2846" s="440">
        <f t="shared" si="2531"/>
        <v>22.483465593476161</v>
      </c>
      <c r="AJ2846" s="443">
        <f t="shared" si="2531"/>
        <v>20.932881759443323</v>
      </c>
      <c r="AK2846" s="439">
        <f t="shared" si="2531"/>
        <v>19.382297925410484</v>
      </c>
      <c r="AL2846" s="439">
        <f t="shared" si="2531"/>
        <v>17.831714091377645</v>
      </c>
      <c r="AM2846" s="439">
        <f t="shared" si="2531"/>
        <v>16.281130257344806</v>
      </c>
      <c r="AN2846" s="440">
        <f t="shared" si="2531"/>
        <v>14.730546423311967</v>
      </c>
    </row>
    <row r="2847" spans="1:40" outlineLevel="2">
      <c r="A2847" s="882">
        <f>ROW()</f>
        <v>2847</v>
      </c>
      <c r="B2847" s="453"/>
      <c r="D2847" s="452" t="s">
        <v>35</v>
      </c>
      <c r="H2847" s="458"/>
      <c r="I2847" s="458"/>
      <c r="J2847" s="459"/>
      <c r="K2847" s="458"/>
      <c r="L2847" s="458"/>
      <c r="M2847" s="458"/>
      <c r="N2847" s="458"/>
      <c r="O2847" s="459"/>
      <c r="P2847" s="458"/>
      <c r="Q2847" s="458"/>
      <c r="R2847" s="458"/>
      <c r="S2847" s="463"/>
      <c r="T2847" s="458"/>
      <c r="U2847" s="458"/>
      <c r="V2847" s="458"/>
      <c r="W2847" s="439"/>
      <c r="X2847" s="440">
        <f t="shared" ref="X2847:AN2847" si="2532">X2757+X2775+X2793+X2811 + X2829</f>
        <v>6.5668453775604938</v>
      </c>
      <c r="Y2847" s="443">
        <f t="shared" si="2532"/>
        <v>6.2385031086824689</v>
      </c>
      <c r="Z2847" s="439">
        <f t="shared" si="2532"/>
        <v>5.5818185709264192</v>
      </c>
      <c r="AA2847" s="439">
        <f t="shared" si="2532"/>
        <v>4.9251340331703695</v>
      </c>
      <c r="AB2847" s="439">
        <f t="shared" si="2532"/>
        <v>4.2684494954143197</v>
      </c>
      <c r="AC2847" s="439">
        <f t="shared" si="2532"/>
        <v>3.6117649576582704</v>
      </c>
      <c r="AD2847" s="440">
        <f t="shared" si="2532"/>
        <v>2.9550804199022211</v>
      </c>
      <c r="AE2847" s="443">
        <f t="shared" si="2532"/>
        <v>2.3026044701384114</v>
      </c>
      <c r="AF2847" s="439">
        <f t="shared" si="2532"/>
        <v>1.6501285203746019</v>
      </c>
      <c r="AG2847" s="439">
        <f t="shared" si="2532"/>
        <v>0.99765257061079238</v>
      </c>
      <c r="AH2847" s="439">
        <f t="shared" si="2532"/>
        <v>0.34517662084698286</v>
      </c>
      <c r="AI2847" s="440">
        <f t="shared" si="2532"/>
        <v>1.8938645965078715E-2</v>
      </c>
      <c r="AJ2847" s="443">
        <f t="shared" si="2532"/>
        <v>0</v>
      </c>
      <c r="AK2847" s="439">
        <f t="shared" si="2532"/>
        <v>0</v>
      </c>
      <c r="AL2847" s="439">
        <f t="shared" si="2532"/>
        <v>0</v>
      </c>
      <c r="AM2847" s="439">
        <f t="shared" si="2532"/>
        <v>0</v>
      </c>
      <c r="AN2847" s="440">
        <f t="shared" si="2532"/>
        <v>0</v>
      </c>
    </row>
    <row r="2848" spans="1:40" outlineLevel="2">
      <c r="A2848" s="882">
        <f>ROW()</f>
        <v>2848</v>
      </c>
      <c r="B2848" s="453"/>
      <c r="D2848" s="452" t="s">
        <v>302</v>
      </c>
      <c r="H2848" s="458"/>
      <c r="I2848" s="458"/>
      <c r="J2848" s="459"/>
      <c r="K2848" s="458"/>
      <c r="L2848" s="458"/>
      <c r="M2848" s="458"/>
      <c r="N2848" s="458"/>
      <c r="O2848" s="459"/>
      <c r="P2848" s="458"/>
      <c r="Q2848" s="458"/>
      <c r="R2848" s="458"/>
      <c r="S2848" s="463"/>
      <c r="T2848" s="458"/>
      <c r="U2848" s="458"/>
      <c r="V2848" s="458"/>
      <c r="W2848" s="439"/>
      <c r="X2848" s="440">
        <f t="shared" ref="X2848:AN2848" si="2533">X2758+X2776+X2794+X2812 + X2830</f>
        <v>0</v>
      </c>
      <c r="Y2848" s="443">
        <f t="shared" si="2533"/>
        <v>0</v>
      </c>
      <c r="Z2848" s="439">
        <f t="shared" si="2533"/>
        <v>0</v>
      </c>
      <c r="AA2848" s="439">
        <f t="shared" si="2533"/>
        <v>0</v>
      </c>
      <c r="AB2848" s="439">
        <f t="shared" si="2533"/>
        <v>0</v>
      </c>
      <c r="AC2848" s="439">
        <f t="shared" si="2533"/>
        <v>0</v>
      </c>
      <c r="AD2848" s="440">
        <f t="shared" si="2533"/>
        <v>0</v>
      </c>
      <c r="AE2848" s="443">
        <f t="shared" si="2533"/>
        <v>0</v>
      </c>
      <c r="AF2848" s="439">
        <f t="shared" si="2533"/>
        <v>0</v>
      </c>
      <c r="AG2848" s="439">
        <f t="shared" si="2533"/>
        <v>0</v>
      </c>
      <c r="AH2848" s="439">
        <f t="shared" si="2533"/>
        <v>0</v>
      </c>
      <c r="AI2848" s="440">
        <f t="shared" si="2533"/>
        <v>0</v>
      </c>
      <c r="AJ2848" s="443">
        <f t="shared" si="2533"/>
        <v>0</v>
      </c>
      <c r="AK2848" s="439">
        <f t="shared" si="2533"/>
        <v>0</v>
      </c>
      <c r="AL2848" s="439">
        <f t="shared" si="2533"/>
        <v>0</v>
      </c>
      <c r="AM2848" s="439">
        <f t="shared" si="2533"/>
        <v>0</v>
      </c>
      <c r="AN2848" s="440">
        <f t="shared" si="2533"/>
        <v>0</v>
      </c>
    </row>
    <row r="2849" spans="1:40" outlineLevel="2">
      <c r="A2849" s="882">
        <f>ROW()</f>
        <v>2849</v>
      </c>
      <c r="B2849" s="453"/>
      <c r="D2849" s="452" t="s">
        <v>36</v>
      </c>
      <c r="H2849" s="458"/>
      <c r="I2849" s="458"/>
      <c r="J2849" s="459"/>
      <c r="K2849" s="458"/>
      <c r="L2849" s="458"/>
      <c r="M2849" s="458"/>
      <c r="N2849" s="458"/>
      <c r="O2849" s="459"/>
      <c r="P2849" s="458"/>
      <c r="Q2849" s="458"/>
      <c r="R2849" s="458"/>
      <c r="S2849" s="463"/>
      <c r="T2849" s="458"/>
      <c r="U2849" s="458"/>
      <c r="V2849" s="458"/>
      <c r="W2849" s="439"/>
      <c r="X2849" s="440">
        <f t="shared" ref="X2849:AN2849" si="2534">X2759+X2777+X2795+X2813 + X2831</f>
        <v>4.1584002368605857</v>
      </c>
      <c r="Y2849" s="443">
        <f t="shared" si="2534"/>
        <v>3.742560213174527</v>
      </c>
      <c r="Z2849" s="439">
        <f t="shared" si="2534"/>
        <v>2.9108801658024097</v>
      </c>
      <c r="AA2849" s="439">
        <f t="shared" si="2534"/>
        <v>2.0792001184302924</v>
      </c>
      <c r="AB2849" s="439">
        <f t="shared" si="2534"/>
        <v>1.2475200710581751</v>
      </c>
      <c r="AC2849" s="439">
        <f t="shared" si="2534"/>
        <v>0.41584002368605777</v>
      </c>
      <c r="AD2849" s="440">
        <f t="shared" si="2534"/>
        <v>-7.7715611723760958E-16</v>
      </c>
      <c r="AE2849" s="443">
        <f t="shared" si="2534"/>
        <v>-7.7715611723760958E-16</v>
      </c>
      <c r="AF2849" s="439">
        <f t="shared" si="2534"/>
        <v>-7.7715611723760958E-16</v>
      </c>
      <c r="AG2849" s="439">
        <f t="shared" si="2534"/>
        <v>-7.7715611723760958E-16</v>
      </c>
      <c r="AH2849" s="439">
        <f t="shared" si="2534"/>
        <v>-7.7715611723760958E-16</v>
      </c>
      <c r="AI2849" s="440">
        <f t="shared" si="2534"/>
        <v>-7.7715611723760958E-16</v>
      </c>
      <c r="AJ2849" s="443">
        <f t="shared" si="2534"/>
        <v>0</v>
      </c>
      <c r="AK2849" s="439">
        <f t="shared" si="2534"/>
        <v>0</v>
      </c>
      <c r="AL2849" s="439">
        <f t="shared" si="2534"/>
        <v>0</v>
      </c>
      <c r="AM2849" s="439">
        <f t="shared" si="2534"/>
        <v>0</v>
      </c>
      <c r="AN2849" s="440">
        <f t="shared" si="2534"/>
        <v>0</v>
      </c>
    </row>
    <row r="2850" spans="1:40" outlineLevel="2">
      <c r="A2850" s="882">
        <f>ROW()</f>
        <v>2850</v>
      </c>
      <c r="B2850" s="453"/>
      <c r="D2850" s="452" t="s">
        <v>583</v>
      </c>
      <c r="H2850" s="458"/>
      <c r="I2850" s="458"/>
      <c r="J2850" s="459"/>
      <c r="K2850" s="458"/>
      <c r="L2850" s="458"/>
      <c r="M2850" s="458"/>
      <c r="N2850" s="458"/>
      <c r="O2850" s="459"/>
      <c r="P2850" s="458"/>
      <c r="Q2850" s="458"/>
      <c r="R2850" s="458"/>
      <c r="S2850" s="463"/>
      <c r="T2850" s="458"/>
      <c r="U2850" s="458"/>
      <c r="V2850" s="458"/>
      <c r="W2850" s="439"/>
      <c r="X2850" s="440">
        <f t="shared" ref="X2850:AN2850" si="2535">X2760+X2778+X2796+X2814 + X2832</f>
        <v>0</v>
      </c>
      <c r="Y2850" s="443">
        <f t="shared" si="2535"/>
        <v>0</v>
      </c>
      <c r="Z2850" s="439">
        <f t="shared" si="2535"/>
        <v>0</v>
      </c>
      <c r="AA2850" s="439">
        <f t="shared" si="2535"/>
        <v>0</v>
      </c>
      <c r="AB2850" s="439">
        <f t="shared" si="2535"/>
        <v>0</v>
      </c>
      <c r="AC2850" s="439">
        <f t="shared" si="2535"/>
        <v>0</v>
      </c>
      <c r="AD2850" s="440">
        <f t="shared" si="2535"/>
        <v>0</v>
      </c>
      <c r="AE2850" s="443">
        <f t="shared" si="2535"/>
        <v>0</v>
      </c>
      <c r="AF2850" s="439">
        <f t="shared" si="2535"/>
        <v>0</v>
      </c>
      <c r="AG2850" s="439">
        <f t="shared" si="2535"/>
        <v>0</v>
      </c>
      <c r="AH2850" s="439">
        <f t="shared" si="2535"/>
        <v>0</v>
      </c>
      <c r="AI2850" s="440">
        <f t="shared" si="2535"/>
        <v>0</v>
      </c>
      <c r="AJ2850" s="443">
        <f t="shared" si="2535"/>
        <v>0</v>
      </c>
      <c r="AK2850" s="439">
        <f t="shared" si="2535"/>
        <v>0</v>
      </c>
      <c r="AL2850" s="439">
        <f t="shared" si="2535"/>
        <v>0</v>
      </c>
      <c r="AM2850" s="439">
        <f t="shared" si="2535"/>
        <v>0</v>
      </c>
      <c r="AN2850" s="440">
        <f t="shared" si="2535"/>
        <v>0</v>
      </c>
    </row>
    <row r="2851" spans="1:40" outlineLevel="2">
      <c r="A2851" s="882">
        <f>ROW()</f>
        <v>2851</v>
      </c>
      <c r="B2851" s="453"/>
      <c r="D2851" s="452" t="s">
        <v>81</v>
      </c>
      <c r="H2851" s="458"/>
      <c r="I2851" s="458"/>
      <c r="J2851" s="459"/>
      <c r="K2851" s="458"/>
      <c r="L2851" s="458"/>
      <c r="M2851" s="458"/>
      <c r="N2851" s="458"/>
      <c r="O2851" s="459"/>
      <c r="P2851" s="458"/>
      <c r="Q2851" s="458"/>
      <c r="R2851" s="458"/>
      <c r="S2851" s="463"/>
      <c r="T2851" s="458"/>
      <c r="U2851" s="458"/>
      <c r="V2851" s="458"/>
      <c r="W2851" s="439"/>
      <c r="X2851" s="440">
        <f t="shared" ref="X2851:AN2851" si="2536">X2761+X2779+X2797+X2815 + X2833</f>
        <v>0</v>
      </c>
      <c r="Y2851" s="443">
        <f t="shared" si="2536"/>
        <v>0</v>
      </c>
      <c r="Z2851" s="439">
        <f t="shared" si="2536"/>
        <v>0</v>
      </c>
      <c r="AA2851" s="439">
        <f t="shared" si="2536"/>
        <v>0</v>
      </c>
      <c r="AB2851" s="439">
        <f t="shared" si="2536"/>
        <v>0</v>
      </c>
      <c r="AC2851" s="439">
        <f t="shared" si="2536"/>
        <v>0</v>
      </c>
      <c r="AD2851" s="440">
        <f t="shared" si="2536"/>
        <v>0</v>
      </c>
      <c r="AE2851" s="443">
        <f t="shared" si="2536"/>
        <v>0</v>
      </c>
      <c r="AF2851" s="439">
        <f t="shared" si="2536"/>
        <v>0</v>
      </c>
      <c r="AG2851" s="439">
        <f t="shared" si="2536"/>
        <v>0</v>
      </c>
      <c r="AH2851" s="439">
        <f t="shared" si="2536"/>
        <v>0</v>
      </c>
      <c r="AI2851" s="440">
        <f t="shared" si="2536"/>
        <v>0</v>
      </c>
      <c r="AJ2851" s="443">
        <f t="shared" si="2536"/>
        <v>0</v>
      </c>
      <c r="AK2851" s="439">
        <f t="shared" si="2536"/>
        <v>0</v>
      </c>
      <c r="AL2851" s="439">
        <f t="shared" si="2536"/>
        <v>0</v>
      </c>
      <c r="AM2851" s="439">
        <f t="shared" si="2536"/>
        <v>0</v>
      </c>
      <c r="AN2851" s="440">
        <f t="shared" si="2536"/>
        <v>0</v>
      </c>
    </row>
    <row r="2852" spans="1:40" outlineLevel="2">
      <c r="A2852" s="882">
        <f>ROW()</f>
        <v>2852</v>
      </c>
      <c r="B2852" s="453"/>
      <c r="D2852" s="452" t="s">
        <v>28</v>
      </c>
      <c r="H2852" s="458"/>
      <c r="I2852" s="458"/>
      <c r="J2852" s="459"/>
      <c r="K2852" s="458"/>
      <c r="L2852" s="458"/>
      <c r="M2852" s="458"/>
      <c r="N2852" s="458"/>
      <c r="O2852" s="459"/>
      <c r="P2852" s="458"/>
      <c r="Q2852" s="458"/>
      <c r="R2852" s="458"/>
      <c r="S2852" s="463"/>
      <c r="T2852" s="458"/>
      <c r="U2852" s="458"/>
      <c r="V2852" s="458"/>
      <c r="W2852" s="439"/>
      <c r="X2852" s="440">
        <f t="shared" ref="X2852:AN2852" si="2537">X2762+X2780+X2798+X2816 + X2834</f>
        <v>0</v>
      </c>
      <c r="Y2852" s="443">
        <f t="shared" si="2537"/>
        <v>0</v>
      </c>
      <c r="Z2852" s="439">
        <f t="shared" si="2537"/>
        <v>0</v>
      </c>
      <c r="AA2852" s="439">
        <f t="shared" si="2537"/>
        <v>0</v>
      </c>
      <c r="AB2852" s="439">
        <f t="shared" si="2537"/>
        <v>0</v>
      </c>
      <c r="AC2852" s="439">
        <f t="shared" si="2537"/>
        <v>0</v>
      </c>
      <c r="AD2852" s="440">
        <f t="shared" si="2537"/>
        <v>0</v>
      </c>
      <c r="AE2852" s="443">
        <f t="shared" si="2537"/>
        <v>0</v>
      </c>
      <c r="AF2852" s="439">
        <f t="shared" si="2537"/>
        <v>0</v>
      </c>
      <c r="AG2852" s="439">
        <f t="shared" si="2537"/>
        <v>0</v>
      </c>
      <c r="AH2852" s="439">
        <f t="shared" si="2537"/>
        <v>0</v>
      </c>
      <c r="AI2852" s="440">
        <f t="shared" si="2537"/>
        <v>0</v>
      </c>
      <c r="AJ2852" s="443">
        <f t="shared" si="2537"/>
        <v>0</v>
      </c>
      <c r="AK2852" s="439">
        <f t="shared" si="2537"/>
        <v>0</v>
      </c>
      <c r="AL2852" s="439">
        <f t="shared" si="2537"/>
        <v>0</v>
      </c>
      <c r="AM2852" s="439">
        <f t="shared" si="2537"/>
        <v>0</v>
      </c>
      <c r="AN2852" s="440">
        <f t="shared" si="2537"/>
        <v>0</v>
      </c>
    </row>
    <row r="2853" spans="1:40" outlineLevel="2">
      <c r="A2853" s="882">
        <f>ROW()</f>
        <v>2853</v>
      </c>
      <c r="B2853" s="453"/>
      <c r="D2853" s="456" t="s">
        <v>443</v>
      </c>
      <c r="E2853" s="456"/>
      <c r="F2853" s="456"/>
      <c r="G2853" s="456"/>
      <c r="H2853" s="460"/>
      <c r="I2853" s="460"/>
      <c r="J2853" s="461"/>
      <c r="K2853" s="460"/>
      <c r="L2853" s="460"/>
      <c r="M2853" s="460"/>
      <c r="N2853" s="460"/>
      <c r="O2853" s="461"/>
      <c r="P2853" s="460"/>
      <c r="Q2853" s="460"/>
      <c r="R2853" s="460"/>
      <c r="S2853" s="465"/>
      <c r="T2853" s="460"/>
      <c r="U2853" s="460"/>
      <c r="V2853" s="460"/>
      <c r="W2853" s="441"/>
      <c r="X2853" s="442">
        <f t="shared" ref="X2853:AN2853" si="2538">X2763+X2781+X2799+X2817 + X2835</f>
        <v>0</v>
      </c>
      <c r="Y2853" s="462">
        <f t="shared" si="2538"/>
        <v>0</v>
      </c>
      <c r="Z2853" s="441">
        <f t="shared" si="2538"/>
        <v>0</v>
      </c>
      <c r="AA2853" s="441">
        <f t="shared" si="2538"/>
        <v>0</v>
      </c>
      <c r="AB2853" s="441">
        <f t="shared" si="2538"/>
        <v>0</v>
      </c>
      <c r="AC2853" s="441">
        <f t="shared" si="2538"/>
        <v>0</v>
      </c>
      <c r="AD2853" s="442">
        <f t="shared" si="2538"/>
        <v>0</v>
      </c>
      <c r="AE2853" s="462">
        <f t="shared" si="2538"/>
        <v>0</v>
      </c>
      <c r="AF2853" s="441">
        <f t="shared" si="2538"/>
        <v>0</v>
      </c>
      <c r="AG2853" s="441">
        <f t="shared" si="2538"/>
        <v>0</v>
      </c>
      <c r="AH2853" s="441">
        <f t="shared" si="2538"/>
        <v>0</v>
      </c>
      <c r="AI2853" s="442">
        <f t="shared" si="2538"/>
        <v>0</v>
      </c>
      <c r="AJ2853" s="462">
        <f t="shared" si="2538"/>
        <v>0</v>
      </c>
      <c r="AK2853" s="441">
        <f t="shared" si="2538"/>
        <v>0</v>
      </c>
      <c r="AL2853" s="441">
        <f t="shared" si="2538"/>
        <v>0</v>
      </c>
      <c r="AM2853" s="441">
        <f t="shared" si="2538"/>
        <v>0</v>
      </c>
      <c r="AN2853" s="442">
        <f t="shared" si="2538"/>
        <v>0</v>
      </c>
    </row>
    <row r="2854" spans="1:40" outlineLevel="2">
      <c r="A2854" s="882">
        <f>ROW()</f>
        <v>2854</v>
      </c>
      <c r="B2854" s="453"/>
      <c r="D2854" s="452" t="s">
        <v>24</v>
      </c>
      <c r="H2854" s="458"/>
      <c r="I2854" s="458"/>
      <c r="J2854" s="459"/>
      <c r="K2854" s="458"/>
      <c r="L2854" s="458"/>
      <c r="M2854" s="458"/>
      <c r="N2854" s="458"/>
      <c r="O2854" s="459"/>
      <c r="P2854" s="458"/>
      <c r="Q2854" s="458"/>
      <c r="R2854" s="458"/>
      <c r="S2854" s="463"/>
      <c r="T2854" s="458"/>
      <c r="U2854" s="458"/>
      <c r="V2854" s="458"/>
      <c r="W2854" s="439"/>
      <c r="X2854" s="440">
        <f t="shared" ref="X2854:AN2854" si="2539">SUM(X2838:X2853)</f>
        <v>90.317355464002532</v>
      </c>
      <c r="Y2854" s="443">
        <f t="shared" si="2539"/>
        <v>88.416693201074452</v>
      </c>
      <c r="Z2854" s="439">
        <f t="shared" si="2539"/>
        <v>84.615368675218306</v>
      </c>
      <c r="AA2854" s="439">
        <f t="shared" si="2539"/>
        <v>80.814044149362161</v>
      </c>
      <c r="AB2854" s="439">
        <f t="shared" si="2539"/>
        <v>77.012719623506001</v>
      </c>
      <c r="AC2854" s="439">
        <f t="shared" si="2539"/>
        <v>73.211395097649842</v>
      </c>
      <c r="AD2854" s="440">
        <f t="shared" si="2539"/>
        <v>69.825910595479755</v>
      </c>
      <c r="AE2854" s="443">
        <f t="shared" si="2539"/>
        <v>66.875298101723232</v>
      </c>
      <c r="AF2854" s="439">
        <f t="shared" si="2539"/>
        <v>63.924685607966723</v>
      </c>
      <c r="AG2854" s="439">
        <f t="shared" si="2539"/>
        <v>60.974073114210199</v>
      </c>
      <c r="AH2854" s="439">
        <f t="shared" si="2539"/>
        <v>58.023460620453683</v>
      </c>
      <c r="AI2854" s="440">
        <f t="shared" si="2539"/>
        <v>55.399086101579073</v>
      </c>
      <c r="AJ2854" s="443">
        <f t="shared" si="2539"/>
        <v>53.063142870728186</v>
      </c>
      <c r="AK2854" s="439">
        <f t="shared" si="2539"/>
        <v>50.746138285842363</v>
      </c>
      <c r="AL2854" s="439">
        <f t="shared" si="2539"/>
        <v>48.429133700956555</v>
      </c>
      <c r="AM2854" s="439">
        <f t="shared" si="2539"/>
        <v>46.11212911607074</v>
      </c>
      <c r="AN2854" s="440">
        <f t="shared" si="2539"/>
        <v>43.795124531184925</v>
      </c>
    </row>
    <row r="2855" spans="1:40">
      <c r="A2855" s="884" t="str">
        <f>"2014 (Jul to Dec-14) Capex Account [$m "&amp;Input!$G$43&amp;"]"</f>
        <v>2014 (Jul to Dec-14) Capex Account [$m 31/12/2023]</v>
      </c>
      <c r="B2855" s="885"/>
      <c r="C2855" s="886"/>
      <c r="D2855" s="885"/>
      <c r="E2855" s="885"/>
      <c r="F2855" s="885"/>
      <c r="G2855" s="25"/>
      <c r="H2855" s="885"/>
      <c r="I2855" s="25"/>
      <c r="J2855" s="323"/>
      <c r="K2855" s="25"/>
      <c r="L2855" s="25"/>
      <c r="M2855" s="25"/>
      <c r="N2855" s="25"/>
      <c r="O2855" s="323"/>
      <c r="P2855" s="25"/>
      <c r="Q2855" s="25"/>
      <c r="R2855" s="25"/>
      <c r="S2855" s="318"/>
      <c r="T2855" s="25"/>
      <c r="U2855" s="25"/>
      <c r="V2855" s="25"/>
      <c r="W2855" s="25"/>
      <c r="X2855" s="318"/>
      <c r="Y2855" s="323"/>
      <c r="Z2855" s="25"/>
      <c r="AA2855" s="25"/>
      <c r="AB2855" s="25"/>
      <c r="AC2855" s="25"/>
      <c r="AD2855" s="318"/>
      <c r="AE2855" s="323"/>
      <c r="AF2855" s="25"/>
      <c r="AG2855" s="25"/>
      <c r="AH2855" s="25"/>
      <c r="AI2855" s="318"/>
      <c r="AJ2855" s="323"/>
      <c r="AK2855" s="25"/>
      <c r="AL2855" s="25"/>
      <c r="AM2855" s="25"/>
      <c r="AN2855" s="318"/>
    </row>
    <row r="2856" spans="1:40" outlineLevel="1">
      <c r="A2856" s="732" t="s">
        <v>26</v>
      </c>
      <c r="B2856" s="733"/>
      <c r="C2856" s="881"/>
      <c r="D2856" s="733"/>
      <c r="E2856" s="733"/>
      <c r="F2856" s="733"/>
      <c r="G2856" s="730"/>
      <c r="H2856" s="733"/>
      <c r="I2856" s="730"/>
      <c r="J2856" s="729"/>
      <c r="K2856" s="730"/>
      <c r="L2856" s="730"/>
      <c r="M2856" s="730"/>
      <c r="N2856" s="730"/>
      <c r="O2856" s="729"/>
      <c r="P2856" s="730"/>
      <c r="Q2856" s="730"/>
      <c r="R2856" s="730"/>
      <c r="S2856" s="731"/>
      <c r="T2856" s="730"/>
      <c r="U2856" s="730"/>
      <c r="V2856" s="730"/>
      <c r="W2856" s="730"/>
      <c r="X2856" s="731"/>
      <c r="Y2856" s="729"/>
      <c r="Z2856" s="730"/>
      <c r="AA2856" s="730"/>
      <c r="AB2856" s="730"/>
      <c r="AC2856" s="730"/>
      <c r="AD2856" s="731"/>
      <c r="AE2856" s="729"/>
      <c r="AF2856" s="730"/>
      <c r="AG2856" s="730"/>
      <c r="AH2856" s="730"/>
      <c r="AI2856" s="731"/>
      <c r="AJ2856" s="729"/>
      <c r="AK2856" s="730"/>
      <c r="AL2856" s="730"/>
      <c r="AM2856" s="730"/>
      <c r="AN2856" s="731"/>
    </row>
    <row r="2857" spans="1:40" outlineLevel="2">
      <c r="A2857" s="882">
        <f>ROW()</f>
        <v>2857</v>
      </c>
      <c r="B2857" s="453"/>
      <c r="D2857" s="452" t="s">
        <v>300</v>
      </c>
      <c r="H2857" s="458"/>
      <c r="I2857" s="458"/>
      <c r="J2857" s="459"/>
      <c r="K2857" s="458"/>
      <c r="L2857" s="458"/>
      <c r="M2857" s="458"/>
      <c r="N2857" s="458"/>
      <c r="O2857" s="459"/>
      <c r="P2857" s="458"/>
      <c r="Q2857" s="458"/>
      <c r="R2857" s="458"/>
      <c r="S2857" s="463"/>
      <c r="T2857" s="458"/>
      <c r="U2857" s="458"/>
      <c r="V2857" s="458"/>
      <c r="W2857" s="458"/>
      <c r="X2857" s="463"/>
      <c r="Y2857" s="459"/>
      <c r="Z2857" s="169">
        <f>Input!$Y$58</f>
        <v>80</v>
      </c>
      <c r="AA2857" s="448">
        <f t="shared" ref="AA2857:AI2857" si="2540">(Z2857-Z$9)*(Z2857&gt;AA$9)</f>
        <v>79</v>
      </c>
      <c r="AB2857" s="448">
        <f t="shared" si="2540"/>
        <v>78</v>
      </c>
      <c r="AC2857" s="448">
        <f t="shared" si="2540"/>
        <v>77</v>
      </c>
      <c r="AD2857" s="449">
        <f t="shared" si="2540"/>
        <v>76</v>
      </c>
      <c r="AE2857" s="464">
        <f t="shared" si="2540"/>
        <v>75</v>
      </c>
      <c r="AF2857" s="448">
        <f t="shared" si="2540"/>
        <v>74</v>
      </c>
      <c r="AG2857" s="448">
        <f t="shared" si="2540"/>
        <v>73</v>
      </c>
      <c r="AH2857" s="448">
        <f t="shared" si="2540"/>
        <v>72</v>
      </c>
      <c r="AI2857" s="449">
        <f t="shared" si="2540"/>
        <v>71</v>
      </c>
      <c r="AJ2857" s="464">
        <f t="shared" ref="AJ2857:AJ2872" si="2541">(AI2857-AI$9)*(AI2857&gt;AJ$9)</f>
        <v>70</v>
      </c>
      <c r="AK2857" s="448">
        <f t="shared" ref="AK2857:AK2872" si="2542">(AJ2857-AJ$9)*(AJ2857&gt;AK$9)</f>
        <v>69</v>
      </c>
      <c r="AL2857" s="448">
        <f t="shared" ref="AL2857:AL2872" si="2543">(AK2857-AK$9)*(AK2857&gt;AL$9)</f>
        <v>68</v>
      </c>
      <c r="AM2857" s="448">
        <f t="shared" ref="AM2857:AM2872" si="2544">(AL2857-AL$9)*(AL2857&gt;AM$9)</f>
        <v>67</v>
      </c>
      <c r="AN2857" s="449">
        <f t="shared" ref="AN2857:AN2872" si="2545">(AM2857-AM$9)*(AM2857&gt;AN$9)</f>
        <v>66</v>
      </c>
    </row>
    <row r="2858" spans="1:40" outlineLevel="2">
      <c r="A2858" s="882">
        <f>ROW()</f>
        <v>2858</v>
      </c>
      <c r="B2858" s="453"/>
      <c r="D2858" s="452" t="s">
        <v>301</v>
      </c>
      <c r="H2858" s="458"/>
      <c r="I2858" s="458"/>
      <c r="J2858" s="459"/>
      <c r="K2858" s="458"/>
      <c r="L2858" s="458"/>
      <c r="M2858" s="458"/>
      <c r="N2858" s="458"/>
      <c r="O2858" s="459"/>
      <c r="P2858" s="458"/>
      <c r="Q2858" s="458"/>
      <c r="R2858" s="458"/>
      <c r="S2858" s="463"/>
      <c r="T2858" s="458"/>
      <c r="U2858" s="458"/>
      <c r="V2858" s="458"/>
      <c r="W2858" s="458"/>
      <c r="X2858" s="463"/>
      <c r="Y2858" s="459"/>
      <c r="Z2858" s="169">
        <f>Input!$Y$59</f>
        <v>60</v>
      </c>
      <c r="AA2858" s="448">
        <f t="shared" ref="AA2858:AI2858" si="2546">(Z2858-Z$9)*(Z2858&gt;AA$9)</f>
        <v>59</v>
      </c>
      <c r="AB2858" s="448">
        <f t="shared" si="2546"/>
        <v>58</v>
      </c>
      <c r="AC2858" s="448">
        <f t="shared" si="2546"/>
        <v>57</v>
      </c>
      <c r="AD2858" s="449">
        <f t="shared" si="2546"/>
        <v>56</v>
      </c>
      <c r="AE2858" s="464">
        <f t="shared" si="2546"/>
        <v>55</v>
      </c>
      <c r="AF2858" s="448">
        <f t="shared" si="2546"/>
        <v>54</v>
      </c>
      <c r="AG2858" s="448">
        <f t="shared" si="2546"/>
        <v>53</v>
      </c>
      <c r="AH2858" s="448">
        <f t="shared" si="2546"/>
        <v>52</v>
      </c>
      <c r="AI2858" s="449">
        <f t="shared" si="2546"/>
        <v>51</v>
      </c>
      <c r="AJ2858" s="464">
        <f t="shared" si="2541"/>
        <v>50</v>
      </c>
      <c r="AK2858" s="448">
        <f t="shared" si="2542"/>
        <v>49</v>
      </c>
      <c r="AL2858" s="448">
        <f t="shared" si="2543"/>
        <v>48</v>
      </c>
      <c r="AM2858" s="448">
        <f t="shared" si="2544"/>
        <v>47</v>
      </c>
      <c r="AN2858" s="449">
        <f t="shared" si="2545"/>
        <v>46</v>
      </c>
    </row>
    <row r="2859" spans="1:40" outlineLevel="2">
      <c r="A2859" s="882">
        <f>ROW()</f>
        <v>2859</v>
      </c>
      <c r="B2859" s="453"/>
      <c r="D2859" s="452" t="s">
        <v>29</v>
      </c>
      <c r="H2859" s="458"/>
      <c r="I2859" s="458"/>
      <c r="J2859" s="459"/>
      <c r="K2859" s="458"/>
      <c r="L2859" s="458"/>
      <c r="M2859" s="458"/>
      <c r="N2859" s="458"/>
      <c r="O2859" s="459"/>
      <c r="P2859" s="458"/>
      <c r="Q2859" s="458"/>
      <c r="R2859" s="458"/>
      <c r="S2859" s="463"/>
      <c r="T2859" s="458"/>
      <c r="U2859" s="458"/>
      <c r="V2859" s="458"/>
      <c r="W2859" s="458"/>
      <c r="X2859" s="463"/>
      <c r="Y2859" s="459"/>
      <c r="Z2859" s="169">
        <f>Input!$Y$60</f>
        <v>60</v>
      </c>
      <c r="AA2859" s="448">
        <f t="shared" ref="AA2859:AI2859" si="2547">(Z2859-Z$9)*(Z2859&gt;AA$9)</f>
        <v>59</v>
      </c>
      <c r="AB2859" s="448">
        <f t="shared" si="2547"/>
        <v>58</v>
      </c>
      <c r="AC2859" s="448">
        <f t="shared" si="2547"/>
        <v>57</v>
      </c>
      <c r="AD2859" s="449">
        <f t="shared" si="2547"/>
        <v>56</v>
      </c>
      <c r="AE2859" s="464">
        <f t="shared" si="2547"/>
        <v>55</v>
      </c>
      <c r="AF2859" s="448">
        <f t="shared" si="2547"/>
        <v>54</v>
      </c>
      <c r="AG2859" s="448">
        <f t="shared" si="2547"/>
        <v>53</v>
      </c>
      <c r="AH2859" s="448">
        <f t="shared" si="2547"/>
        <v>52</v>
      </c>
      <c r="AI2859" s="449">
        <f t="shared" si="2547"/>
        <v>51</v>
      </c>
      <c r="AJ2859" s="464">
        <f t="shared" si="2541"/>
        <v>50</v>
      </c>
      <c r="AK2859" s="448">
        <f t="shared" si="2542"/>
        <v>49</v>
      </c>
      <c r="AL2859" s="448">
        <f t="shared" si="2543"/>
        <v>48</v>
      </c>
      <c r="AM2859" s="448">
        <f t="shared" si="2544"/>
        <v>47</v>
      </c>
      <c r="AN2859" s="449">
        <f t="shared" si="2545"/>
        <v>46</v>
      </c>
    </row>
    <row r="2860" spans="1:40" outlineLevel="2">
      <c r="A2860" s="882">
        <f>ROW()</f>
        <v>2860</v>
      </c>
      <c r="B2860" s="453"/>
      <c r="D2860" s="452" t="s">
        <v>30</v>
      </c>
      <c r="H2860" s="458"/>
      <c r="I2860" s="458"/>
      <c r="J2860" s="459"/>
      <c r="K2860" s="458"/>
      <c r="L2860" s="458"/>
      <c r="M2860" s="458"/>
      <c r="N2860" s="458"/>
      <c r="O2860" s="459"/>
      <c r="P2860" s="458"/>
      <c r="Q2860" s="458"/>
      <c r="R2860" s="458"/>
      <c r="S2860" s="463"/>
      <c r="T2860" s="458"/>
      <c r="U2860" s="458"/>
      <c r="V2860" s="458"/>
      <c r="W2860" s="458"/>
      <c r="X2860" s="463"/>
      <c r="Y2860" s="459"/>
      <c r="Z2860" s="169">
        <f>Input!$Y$61</f>
        <v>60</v>
      </c>
      <c r="AA2860" s="448">
        <f t="shared" ref="AA2860:AI2860" si="2548">(Z2860-Z$9)*(Z2860&gt;AA$9)</f>
        <v>59</v>
      </c>
      <c r="AB2860" s="448">
        <f t="shared" si="2548"/>
        <v>58</v>
      </c>
      <c r="AC2860" s="448">
        <f t="shared" si="2548"/>
        <v>57</v>
      </c>
      <c r="AD2860" s="449">
        <f t="shared" si="2548"/>
        <v>56</v>
      </c>
      <c r="AE2860" s="464">
        <f t="shared" si="2548"/>
        <v>55</v>
      </c>
      <c r="AF2860" s="448">
        <f t="shared" si="2548"/>
        <v>54</v>
      </c>
      <c r="AG2860" s="448">
        <f t="shared" si="2548"/>
        <v>53</v>
      </c>
      <c r="AH2860" s="448">
        <f t="shared" si="2548"/>
        <v>52</v>
      </c>
      <c r="AI2860" s="449">
        <f t="shared" si="2548"/>
        <v>51</v>
      </c>
      <c r="AJ2860" s="464">
        <f t="shared" si="2541"/>
        <v>50</v>
      </c>
      <c r="AK2860" s="448">
        <f t="shared" si="2542"/>
        <v>49</v>
      </c>
      <c r="AL2860" s="448">
        <f t="shared" si="2543"/>
        <v>48</v>
      </c>
      <c r="AM2860" s="448">
        <f t="shared" si="2544"/>
        <v>47</v>
      </c>
      <c r="AN2860" s="449">
        <f t="shared" si="2545"/>
        <v>46</v>
      </c>
    </row>
    <row r="2861" spans="1:40" outlineLevel="2">
      <c r="A2861" s="882">
        <f>ROW()</f>
        <v>2861</v>
      </c>
      <c r="B2861" s="453"/>
      <c r="D2861" s="452" t="s">
        <v>31</v>
      </c>
      <c r="H2861" s="458"/>
      <c r="I2861" s="458"/>
      <c r="J2861" s="459"/>
      <c r="K2861" s="458"/>
      <c r="L2861" s="458"/>
      <c r="M2861" s="458"/>
      <c r="N2861" s="458"/>
      <c r="O2861" s="459"/>
      <c r="P2861" s="458"/>
      <c r="Q2861" s="458"/>
      <c r="R2861" s="458"/>
      <c r="S2861" s="463"/>
      <c r="T2861" s="458"/>
      <c r="U2861" s="458"/>
      <c r="V2861" s="458"/>
      <c r="W2861" s="458"/>
      <c r="X2861" s="463"/>
      <c r="Y2861" s="459"/>
      <c r="Z2861" s="169">
        <f>Input!$Y$62</f>
        <v>60</v>
      </c>
      <c r="AA2861" s="448">
        <f t="shared" ref="AA2861:AI2861" si="2549">(Z2861-Z$9)*(Z2861&gt;AA$9)</f>
        <v>59</v>
      </c>
      <c r="AB2861" s="448">
        <f t="shared" si="2549"/>
        <v>58</v>
      </c>
      <c r="AC2861" s="448">
        <f t="shared" si="2549"/>
        <v>57</v>
      </c>
      <c r="AD2861" s="449">
        <f t="shared" si="2549"/>
        <v>56</v>
      </c>
      <c r="AE2861" s="464">
        <f t="shared" si="2549"/>
        <v>55</v>
      </c>
      <c r="AF2861" s="448">
        <f t="shared" si="2549"/>
        <v>54</v>
      </c>
      <c r="AG2861" s="448">
        <f t="shared" si="2549"/>
        <v>53</v>
      </c>
      <c r="AH2861" s="448">
        <f t="shared" si="2549"/>
        <v>52</v>
      </c>
      <c r="AI2861" s="449">
        <f t="shared" si="2549"/>
        <v>51</v>
      </c>
      <c r="AJ2861" s="464">
        <f t="shared" si="2541"/>
        <v>50</v>
      </c>
      <c r="AK2861" s="448">
        <f t="shared" si="2542"/>
        <v>49</v>
      </c>
      <c r="AL2861" s="448">
        <f t="shared" si="2543"/>
        <v>48</v>
      </c>
      <c r="AM2861" s="448">
        <f t="shared" si="2544"/>
        <v>47</v>
      </c>
      <c r="AN2861" s="449">
        <f t="shared" si="2545"/>
        <v>46</v>
      </c>
    </row>
    <row r="2862" spans="1:40" outlineLevel="2">
      <c r="A2862" s="882">
        <f>ROW()</f>
        <v>2862</v>
      </c>
      <c r="B2862" s="453"/>
      <c r="D2862" s="452" t="s">
        <v>32</v>
      </c>
      <c r="H2862" s="458"/>
      <c r="I2862" s="458"/>
      <c r="J2862" s="459"/>
      <c r="K2862" s="458"/>
      <c r="L2862" s="458"/>
      <c r="M2862" s="458"/>
      <c r="N2862" s="458"/>
      <c r="O2862" s="459"/>
      <c r="P2862" s="458"/>
      <c r="Q2862" s="458"/>
      <c r="R2862" s="458"/>
      <c r="S2862" s="463"/>
      <c r="T2862" s="458"/>
      <c r="U2862" s="458"/>
      <c r="V2862" s="458"/>
      <c r="W2862" s="458"/>
      <c r="X2862" s="463"/>
      <c r="Y2862" s="459"/>
      <c r="Z2862" s="169">
        <f>Input!$Y$63</f>
        <v>40</v>
      </c>
      <c r="AA2862" s="448">
        <f t="shared" ref="AA2862:AI2862" si="2550">(Z2862-Z$9)*(Z2862&gt;AA$9)</f>
        <v>39</v>
      </c>
      <c r="AB2862" s="448">
        <f t="shared" si="2550"/>
        <v>38</v>
      </c>
      <c r="AC2862" s="448">
        <f t="shared" si="2550"/>
        <v>37</v>
      </c>
      <c r="AD2862" s="449">
        <f t="shared" si="2550"/>
        <v>36</v>
      </c>
      <c r="AE2862" s="464">
        <f t="shared" si="2550"/>
        <v>35</v>
      </c>
      <c r="AF2862" s="448">
        <f t="shared" si="2550"/>
        <v>34</v>
      </c>
      <c r="AG2862" s="448">
        <f t="shared" si="2550"/>
        <v>33</v>
      </c>
      <c r="AH2862" s="448">
        <f t="shared" si="2550"/>
        <v>32</v>
      </c>
      <c r="AI2862" s="449">
        <f t="shared" si="2550"/>
        <v>31</v>
      </c>
      <c r="AJ2862" s="464">
        <f t="shared" si="2541"/>
        <v>30</v>
      </c>
      <c r="AK2862" s="448">
        <f t="shared" si="2542"/>
        <v>29</v>
      </c>
      <c r="AL2862" s="448">
        <f t="shared" si="2543"/>
        <v>28</v>
      </c>
      <c r="AM2862" s="448">
        <f t="shared" si="2544"/>
        <v>27</v>
      </c>
      <c r="AN2862" s="449">
        <f t="shared" si="2545"/>
        <v>26</v>
      </c>
    </row>
    <row r="2863" spans="1:40" outlineLevel="2">
      <c r="A2863" s="882">
        <f>ROW()</f>
        <v>2863</v>
      </c>
      <c r="B2863" s="453"/>
      <c r="D2863" s="452" t="s">
        <v>33</v>
      </c>
      <c r="H2863" s="458"/>
      <c r="I2863" s="458"/>
      <c r="J2863" s="459"/>
      <c r="K2863" s="458"/>
      <c r="L2863" s="458"/>
      <c r="M2863" s="458"/>
      <c r="N2863" s="458"/>
      <c r="O2863" s="459"/>
      <c r="P2863" s="458"/>
      <c r="Q2863" s="458"/>
      <c r="R2863" s="458"/>
      <c r="S2863" s="463"/>
      <c r="T2863" s="458"/>
      <c r="U2863" s="458"/>
      <c r="V2863" s="458"/>
      <c r="W2863" s="458"/>
      <c r="X2863" s="463"/>
      <c r="Y2863" s="459"/>
      <c r="Z2863" s="169">
        <f>Input!$Y$64</f>
        <v>40</v>
      </c>
      <c r="AA2863" s="448">
        <f t="shared" ref="AA2863:AI2863" si="2551">(Z2863-Z$9)*(Z2863&gt;AA$9)</f>
        <v>39</v>
      </c>
      <c r="AB2863" s="448">
        <f t="shared" si="2551"/>
        <v>38</v>
      </c>
      <c r="AC2863" s="448">
        <f t="shared" si="2551"/>
        <v>37</v>
      </c>
      <c r="AD2863" s="449">
        <f t="shared" si="2551"/>
        <v>36</v>
      </c>
      <c r="AE2863" s="464">
        <f t="shared" si="2551"/>
        <v>35</v>
      </c>
      <c r="AF2863" s="448">
        <f t="shared" si="2551"/>
        <v>34</v>
      </c>
      <c r="AG2863" s="448">
        <f t="shared" si="2551"/>
        <v>33</v>
      </c>
      <c r="AH2863" s="448">
        <f t="shared" si="2551"/>
        <v>32</v>
      </c>
      <c r="AI2863" s="449">
        <f t="shared" si="2551"/>
        <v>31</v>
      </c>
      <c r="AJ2863" s="464">
        <f t="shared" si="2541"/>
        <v>30</v>
      </c>
      <c r="AK2863" s="448">
        <f t="shared" si="2542"/>
        <v>29</v>
      </c>
      <c r="AL2863" s="448">
        <f t="shared" si="2543"/>
        <v>28</v>
      </c>
      <c r="AM2863" s="448">
        <f t="shared" si="2544"/>
        <v>27</v>
      </c>
      <c r="AN2863" s="449">
        <f t="shared" si="2545"/>
        <v>26</v>
      </c>
    </row>
    <row r="2864" spans="1:40" outlineLevel="2">
      <c r="A2864" s="882">
        <f>ROW()</f>
        <v>2864</v>
      </c>
      <c r="B2864" s="453"/>
      <c r="D2864" s="452" t="s">
        <v>27</v>
      </c>
      <c r="H2864" s="458"/>
      <c r="I2864" s="458"/>
      <c r="J2864" s="459"/>
      <c r="K2864" s="458"/>
      <c r="L2864" s="458"/>
      <c r="M2864" s="458"/>
      <c r="N2864" s="458"/>
      <c r="O2864" s="459"/>
      <c r="P2864" s="458"/>
      <c r="Q2864" s="458"/>
      <c r="R2864" s="458"/>
      <c r="S2864" s="463"/>
      <c r="T2864" s="458"/>
      <c r="U2864" s="458"/>
      <c r="V2864" s="458"/>
      <c r="W2864" s="458"/>
      <c r="X2864" s="463"/>
      <c r="Y2864" s="459"/>
      <c r="Z2864" s="169">
        <f>Input!$Y$65</f>
        <v>40</v>
      </c>
      <c r="AA2864" s="448">
        <f t="shared" ref="AA2864:AI2864" si="2552">(Z2864-Z$9)*(Z2864&gt;AA$9)</f>
        <v>39</v>
      </c>
      <c r="AB2864" s="448">
        <f t="shared" si="2552"/>
        <v>38</v>
      </c>
      <c r="AC2864" s="448">
        <f t="shared" si="2552"/>
        <v>37</v>
      </c>
      <c r="AD2864" s="449">
        <f t="shared" si="2552"/>
        <v>36</v>
      </c>
      <c r="AE2864" s="464">
        <f t="shared" si="2552"/>
        <v>35</v>
      </c>
      <c r="AF2864" s="448">
        <f t="shared" si="2552"/>
        <v>34</v>
      </c>
      <c r="AG2864" s="448">
        <f t="shared" si="2552"/>
        <v>33</v>
      </c>
      <c r="AH2864" s="448">
        <f t="shared" si="2552"/>
        <v>32</v>
      </c>
      <c r="AI2864" s="449">
        <f t="shared" si="2552"/>
        <v>31</v>
      </c>
      <c r="AJ2864" s="464">
        <f t="shared" si="2541"/>
        <v>30</v>
      </c>
      <c r="AK2864" s="448">
        <f t="shared" si="2542"/>
        <v>29</v>
      </c>
      <c r="AL2864" s="448">
        <f t="shared" si="2543"/>
        <v>28</v>
      </c>
      <c r="AM2864" s="448">
        <f t="shared" si="2544"/>
        <v>27</v>
      </c>
      <c r="AN2864" s="449">
        <f t="shared" si="2545"/>
        <v>26</v>
      </c>
    </row>
    <row r="2865" spans="1:40" outlineLevel="2">
      <c r="A2865" s="882">
        <f>ROW()</f>
        <v>2865</v>
      </c>
      <c r="B2865" s="453"/>
      <c r="D2865" s="452" t="s">
        <v>34</v>
      </c>
      <c r="H2865" s="458"/>
      <c r="I2865" s="458"/>
      <c r="J2865" s="459"/>
      <c r="K2865" s="458"/>
      <c r="L2865" s="458"/>
      <c r="M2865" s="458"/>
      <c r="N2865" s="458"/>
      <c r="O2865" s="459"/>
      <c r="P2865" s="458"/>
      <c r="Q2865" s="458"/>
      <c r="R2865" s="458"/>
      <c r="S2865" s="463"/>
      <c r="T2865" s="458"/>
      <c r="U2865" s="458"/>
      <c r="V2865" s="458"/>
      <c r="W2865" s="458"/>
      <c r="X2865" s="463"/>
      <c r="Y2865" s="459"/>
      <c r="Z2865" s="169">
        <f>Input!$Y$66</f>
        <v>25</v>
      </c>
      <c r="AA2865" s="448">
        <f t="shared" ref="AA2865:AI2865" si="2553">(Z2865-Z$9)*(Z2865&gt;AA$9)</f>
        <v>24</v>
      </c>
      <c r="AB2865" s="448">
        <f t="shared" si="2553"/>
        <v>23</v>
      </c>
      <c r="AC2865" s="448">
        <f t="shared" si="2553"/>
        <v>22</v>
      </c>
      <c r="AD2865" s="449">
        <f t="shared" si="2553"/>
        <v>21</v>
      </c>
      <c r="AE2865" s="464">
        <f t="shared" si="2553"/>
        <v>20</v>
      </c>
      <c r="AF2865" s="448">
        <f t="shared" si="2553"/>
        <v>19</v>
      </c>
      <c r="AG2865" s="448">
        <f t="shared" si="2553"/>
        <v>18</v>
      </c>
      <c r="AH2865" s="448">
        <f t="shared" si="2553"/>
        <v>17</v>
      </c>
      <c r="AI2865" s="449">
        <f t="shared" si="2553"/>
        <v>16</v>
      </c>
      <c r="AJ2865" s="464">
        <f t="shared" si="2541"/>
        <v>15</v>
      </c>
      <c r="AK2865" s="448">
        <f t="shared" si="2542"/>
        <v>14</v>
      </c>
      <c r="AL2865" s="448">
        <f t="shared" si="2543"/>
        <v>13</v>
      </c>
      <c r="AM2865" s="448">
        <f t="shared" si="2544"/>
        <v>12</v>
      </c>
      <c r="AN2865" s="449">
        <f t="shared" si="2545"/>
        <v>11</v>
      </c>
    </row>
    <row r="2866" spans="1:40" outlineLevel="2">
      <c r="A2866" s="882">
        <f>ROW()</f>
        <v>2866</v>
      </c>
      <c r="B2866" s="453"/>
      <c r="D2866" s="452" t="s">
        <v>35</v>
      </c>
      <c r="H2866" s="458"/>
      <c r="I2866" s="458"/>
      <c r="J2866" s="459"/>
      <c r="K2866" s="458"/>
      <c r="L2866" s="458"/>
      <c r="M2866" s="458"/>
      <c r="N2866" s="458"/>
      <c r="O2866" s="459"/>
      <c r="P2866" s="458"/>
      <c r="Q2866" s="458"/>
      <c r="R2866" s="458"/>
      <c r="S2866" s="463"/>
      <c r="T2866" s="458"/>
      <c r="U2866" s="458"/>
      <c r="V2866" s="458"/>
      <c r="W2866" s="458"/>
      <c r="X2866" s="463"/>
      <c r="Y2866" s="459"/>
      <c r="Z2866" s="169">
        <f>Input!$Y$67</f>
        <v>10</v>
      </c>
      <c r="AA2866" s="448">
        <f t="shared" ref="AA2866:AI2866" si="2554">(Z2866-Z$9)*(Z2866&gt;AA$9)</f>
        <v>9</v>
      </c>
      <c r="AB2866" s="448">
        <f t="shared" si="2554"/>
        <v>8</v>
      </c>
      <c r="AC2866" s="448">
        <f t="shared" si="2554"/>
        <v>7</v>
      </c>
      <c r="AD2866" s="449">
        <f t="shared" si="2554"/>
        <v>6</v>
      </c>
      <c r="AE2866" s="464">
        <f t="shared" si="2554"/>
        <v>5</v>
      </c>
      <c r="AF2866" s="448">
        <f t="shared" si="2554"/>
        <v>4</v>
      </c>
      <c r="AG2866" s="448">
        <f t="shared" si="2554"/>
        <v>3</v>
      </c>
      <c r="AH2866" s="448">
        <f t="shared" si="2554"/>
        <v>2</v>
      </c>
      <c r="AI2866" s="449">
        <f t="shared" si="2554"/>
        <v>1</v>
      </c>
      <c r="AJ2866" s="464">
        <f t="shared" si="2541"/>
        <v>0</v>
      </c>
      <c r="AK2866" s="448">
        <f t="shared" si="2542"/>
        <v>0</v>
      </c>
      <c r="AL2866" s="448">
        <f t="shared" si="2543"/>
        <v>0</v>
      </c>
      <c r="AM2866" s="448">
        <f t="shared" si="2544"/>
        <v>0</v>
      </c>
      <c r="AN2866" s="449">
        <f t="shared" si="2545"/>
        <v>0</v>
      </c>
    </row>
    <row r="2867" spans="1:40" outlineLevel="2">
      <c r="A2867" s="882">
        <f>ROW()</f>
        <v>2867</v>
      </c>
      <c r="B2867" s="453"/>
      <c r="D2867" s="452" t="s">
        <v>302</v>
      </c>
      <c r="H2867" s="458"/>
      <c r="I2867" s="458"/>
      <c r="J2867" s="459"/>
      <c r="K2867" s="458"/>
      <c r="L2867" s="458"/>
      <c r="M2867" s="458"/>
      <c r="N2867" s="458"/>
      <c r="O2867" s="459"/>
      <c r="P2867" s="458"/>
      <c r="Q2867" s="458"/>
      <c r="R2867" s="458"/>
      <c r="S2867" s="463"/>
      <c r="T2867" s="458"/>
      <c r="U2867" s="458"/>
      <c r="V2867" s="458"/>
      <c r="W2867" s="458"/>
      <c r="X2867" s="463"/>
      <c r="Y2867" s="459"/>
      <c r="Z2867" s="169">
        <f>Input!$Y$68</f>
        <v>10</v>
      </c>
      <c r="AA2867" s="448">
        <f t="shared" ref="AA2867:AI2867" si="2555">(Z2867-Z$9)*(Z2867&gt;AA$9)</f>
        <v>9</v>
      </c>
      <c r="AB2867" s="448">
        <f t="shared" si="2555"/>
        <v>8</v>
      </c>
      <c r="AC2867" s="448">
        <f t="shared" si="2555"/>
        <v>7</v>
      </c>
      <c r="AD2867" s="449">
        <f t="shared" si="2555"/>
        <v>6</v>
      </c>
      <c r="AE2867" s="464">
        <f t="shared" si="2555"/>
        <v>5</v>
      </c>
      <c r="AF2867" s="448">
        <f t="shared" si="2555"/>
        <v>4</v>
      </c>
      <c r="AG2867" s="448">
        <f t="shared" si="2555"/>
        <v>3</v>
      </c>
      <c r="AH2867" s="448">
        <f t="shared" si="2555"/>
        <v>2</v>
      </c>
      <c r="AI2867" s="449">
        <f t="shared" si="2555"/>
        <v>1</v>
      </c>
      <c r="AJ2867" s="464">
        <f t="shared" si="2541"/>
        <v>0</v>
      </c>
      <c r="AK2867" s="448">
        <f t="shared" si="2542"/>
        <v>0</v>
      </c>
      <c r="AL2867" s="448">
        <f t="shared" si="2543"/>
        <v>0</v>
      </c>
      <c r="AM2867" s="448">
        <f t="shared" si="2544"/>
        <v>0</v>
      </c>
      <c r="AN2867" s="449">
        <f t="shared" si="2545"/>
        <v>0</v>
      </c>
    </row>
    <row r="2868" spans="1:40" outlineLevel="2">
      <c r="A2868" s="882">
        <f>ROW()</f>
        <v>2868</v>
      </c>
      <c r="B2868" s="453"/>
      <c r="D2868" s="452" t="s">
        <v>36</v>
      </c>
      <c r="H2868" s="458"/>
      <c r="I2868" s="458"/>
      <c r="J2868" s="459"/>
      <c r="K2868" s="458"/>
      <c r="L2868" s="458"/>
      <c r="M2868" s="458"/>
      <c r="N2868" s="458"/>
      <c r="O2868" s="459"/>
      <c r="P2868" s="458"/>
      <c r="Q2868" s="458"/>
      <c r="R2868" s="458"/>
      <c r="S2868" s="463"/>
      <c r="T2868" s="458"/>
      <c r="U2868" s="458"/>
      <c r="V2868" s="458"/>
      <c r="W2868" s="458"/>
      <c r="X2868" s="463"/>
      <c r="Y2868" s="459"/>
      <c r="Z2868" s="169">
        <f>Input!$Y$69</f>
        <v>5</v>
      </c>
      <c r="AA2868" s="448">
        <f t="shared" ref="AA2868:AI2868" si="2556">(Z2868-Z$9)*(Z2868&gt;AA$9)</f>
        <v>4</v>
      </c>
      <c r="AB2868" s="448">
        <f t="shared" si="2556"/>
        <v>3</v>
      </c>
      <c r="AC2868" s="448">
        <f t="shared" si="2556"/>
        <v>2</v>
      </c>
      <c r="AD2868" s="449">
        <f t="shared" si="2556"/>
        <v>1</v>
      </c>
      <c r="AE2868" s="464">
        <f t="shared" si="2556"/>
        <v>0</v>
      </c>
      <c r="AF2868" s="448">
        <f t="shared" si="2556"/>
        <v>0</v>
      </c>
      <c r="AG2868" s="448">
        <f t="shared" si="2556"/>
        <v>0</v>
      </c>
      <c r="AH2868" s="448">
        <f t="shared" si="2556"/>
        <v>0</v>
      </c>
      <c r="AI2868" s="449">
        <f t="shared" si="2556"/>
        <v>0</v>
      </c>
      <c r="AJ2868" s="464">
        <f t="shared" si="2541"/>
        <v>0</v>
      </c>
      <c r="AK2868" s="448">
        <f t="shared" si="2542"/>
        <v>0</v>
      </c>
      <c r="AL2868" s="448">
        <f t="shared" si="2543"/>
        <v>0</v>
      </c>
      <c r="AM2868" s="448">
        <f t="shared" si="2544"/>
        <v>0</v>
      </c>
      <c r="AN2868" s="449">
        <f t="shared" si="2545"/>
        <v>0</v>
      </c>
    </row>
    <row r="2869" spans="1:40" outlineLevel="2">
      <c r="A2869" s="882">
        <f>ROW()</f>
        <v>2869</v>
      </c>
      <c r="B2869" s="453"/>
      <c r="D2869" s="452" t="s">
        <v>583</v>
      </c>
      <c r="H2869" s="458"/>
      <c r="I2869" s="458"/>
      <c r="J2869" s="459"/>
      <c r="K2869" s="458"/>
      <c r="L2869" s="458"/>
      <c r="M2869" s="458"/>
      <c r="N2869" s="458"/>
      <c r="O2869" s="459"/>
      <c r="P2869" s="458"/>
      <c r="Q2869" s="458"/>
      <c r="R2869" s="458"/>
      <c r="S2869" s="463"/>
      <c r="T2869" s="458"/>
      <c r="U2869" s="458"/>
      <c r="V2869" s="458"/>
      <c r="W2869" s="458"/>
      <c r="X2869" s="463"/>
      <c r="Y2869" s="459"/>
      <c r="Z2869" s="169">
        <f>Input!$Y$70</f>
        <v>10</v>
      </c>
      <c r="AA2869" s="448">
        <f t="shared" ref="AA2869:AI2869" si="2557">(Z2869-Z$9)*(Z2869&gt;AA$9)</f>
        <v>9</v>
      </c>
      <c r="AB2869" s="448">
        <f t="shared" si="2557"/>
        <v>8</v>
      </c>
      <c r="AC2869" s="448">
        <f t="shared" si="2557"/>
        <v>7</v>
      </c>
      <c r="AD2869" s="449">
        <f t="shared" si="2557"/>
        <v>6</v>
      </c>
      <c r="AE2869" s="464">
        <f t="shared" si="2557"/>
        <v>5</v>
      </c>
      <c r="AF2869" s="448">
        <f t="shared" si="2557"/>
        <v>4</v>
      </c>
      <c r="AG2869" s="448">
        <f t="shared" si="2557"/>
        <v>3</v>
      </c>
      <c r="AH2869" s="448">
        <f t="shared" si="2557"/>
        <v>2</v>
      </c>
      <c r="AI2869" s="449">
        <f t="shared" si="2557"/>
        <v>1</v>
      </c>
      <c r="AJ2869" s="464">
        <f t="shared" si="2541"/>
        <v>0</v>
      </c>
      <c r="AK2869" s="448">
        <f t="shared" si="2542"/>
        <v>0</v>
      </c>
      <c r="AL2869" s="448">
        <f t="shared" si="2543"/>
        <v>0</v>
      </c>
      <c r="AM2869" s="448">
        <f t="shared" si="2544"/>
        <v>0</v>
      </c>
      <c r="AN2869" s="449">
        <f t="shared" si="2545"/>
        <v>0</v>
      </c>
    </row>
    <row r="2870" spans="1:40" outlineLevel="2">
      <c r="A2870" s="882">
        <f>ROW()</f>
        <v>2870</v>
      </c>
      <c r="B2870" s="453"/>
      <c r="D2870" s="452" t="s">
        <v>81</v>
      </c>
      <c r="H2870" s="458"/>
      <c r="I2870" s="458"/>
      <c r="J2870" s="459"/>
      <c r="K2870" s="458"/>
      <c r="L2870" s="458"/>
      <c r="M2870" s="458"/>
      <c r="N2870" s="458"/>
      <c r="O2870" s="459"/>
      <c r="P2870" s="458"/>
      <c r="Q2870" s="458"/>
      <c r="R2870" s="458"/>
      <c r="S2870" s="463"/>
      <c r="T2870" s="458"/>
      <c r="U2870" s="458"/>
      <c r="V2870" s="458"/>
      <c r="W2870" s="458"/>
      <c r="X2870" s="463"/>
      <c r="Y2870" s="459"/>
      <c r="Z2870" s="169">
        <f>Input!$Y$71</f>
        <v>5</v>
      </c>
      <c r="AA2870" s="448">
        <f t="shared" ref="AA2870:AI2870" si="2558">(Z2870-Z$9)*(Z2870&gt;AA$9)</f>
        <v>4</v>
      </c>
      <c r="AB2870" s="448">
        <f t="shared" si="2558"/>
        <v>3</v>
      </c>
      <c r="AC2870" s="448">
        <f t="shared" si="2558"/>
        <v>2</v>
      </c>
      <c r="AD2870" s="449">
        <f t="shared" si="2558"/>
        <v>1</v>
      </c>
      <c r="AE2870" s="464">
        <f t="shared" si="2558"/>
        <v>0</v>
      </c>
      <c r="AF2870" s="448">
        <f t="shared" si="2558"/>
        <v>0</v>
      </c>
      <c r="AG2870" s="448">
        <f t="shared" si="2558"/>
        <v>0</v>
      </c>
      <c r="AH2870" s="448">
        <f t="shared" si="2558"/>
        <v>0</v>
      </c>
      <c r="AI2870" s="449">
        <f t="shared" si="2558"/>
        <v>0</v>
      </c>
      <c r="AJ2870" s="464">
        <f t="shared" si="2541"/>
        <v>0</v>
      </c>
      <c r="AK2870" s="448">
        <f t="shared" si="2542"/>
        <v>0</v>
      </c>
      <c r="AL2870" s="448">
        <f t="shared" si="2543"/>
        <v>0</v>
      </c>
      <c r="AM2870" s="448">
        <f t="shared" si="2544"/>
        <v>0</v>
      </c>
      <c r="AN2870" s="449">
        <f t="shared" si="2545"/>
        <v>0</v>
      </c>
    </row>
    <row r="2871" spans="1:40" outlineLevel="2">
      <c r="A2871" s="882">
        <f>ROW()</f>
        <v>2871</v>
      </c>
      <c r="B2871" s="453"/>
      <c r="D2871" s="452" t="s">
        <v>28</v>
      </c>
      <c r="H2871" s="458"/>
      <c r="I2871" s="458"/>
      <c r="J2871" s="459"/>
      <c r="K2871" s="458"/>
      <c r="L2871" s="458"/>
      <c r="M2871" s="458"/>
      <c r="N2871" s="458"/>
      <c r="O2871" s="459"/>
      <c r="P2871" s="458"/>
      <c r="Q2871" s="458"/>
      <c r="R2871" s="458"/>
      <c r="S2871" s="463"/>
      <c r="T2871" s="458"/>
      <c r="U2871" s="458"/>
      <c r="V2871" s="458"/>
      <c r="W2871" s="458"/>
      <c r="X2871" s="463"/>
      <c r="Y2871" s="459"/>
      <c r="Z2871" s="169">
        <f>Input!$Y$72</f>
        <v>0</v>
      </c>
      <c r="AA2871" s="448">
        <f t="shared" ref="AA2871:AI2871" si="2559">(Z2871-Z$9)*(Z2871&gt;AA$9)</f>
        <v>0</v>
      </c>
      <c r="AB2871" s="448">
        <f t="shared" si="2559"/>
        <v>0</v>
      </c>
      <c r="AC2871" s="448">
        <f t="shared" si="2559"/>
        <v>0</v>
      </c>
      <c r="AD2871" s="449">
        <f t="shared" si="2559"/>
        <v>0</v>
      </c>
      <c r="AE2871" s="464">
        <f t="shared" si="2559"/>
        <v>0</v>
      </c>
      <c r="AF2871" s="448">
        <f t="shared" si="2559"/>
        <v>0</v>
      </c>
      <c r="AG2871" s="448">
        <f t="shared" si="2559"/>
        <v>0</v>
      </c>
      <c r="AH2871" s="448">
        <f t="shared" si="2559"/>
        <v>0</v>
      </c>
      <c r="AI2871" s="449">
        <f t="shared" si="2559"/>
        <v>0</v>
      </c>
      <c r="AJ2871" s="464">
        <f t="shared" si="2541"/>
        <v>0</v>
      </c>
      <c r="AK2871" s="448">
        <f t="shared" si="2542"/>
        <v>0</v>
      </c>
      <c r="AL2871" s="448">
        <f t="shared" si="2543"/>
        <v>0</v>
      </c>
      <c r="AM2871" s="448">
        <f t="shared" si="2544"/>
        <v>0</v>
      </c>
      <c r="AN2871" s="449">
        <f t="shared" si="2545"/>
        <v>0</v>
      </c>
    </row>
    <row r="2872" spans="1:40" outlineLevel="2">
      <c r="A2872" s="882">
        <f>ROW()</f>
        <v>2872</v>
      </c>
      <c r="B2872" s="453"/>
      <c r="D2872" s="456" t="s">
        <v>443</v>
      </c>
      <c r="E2872" s="456"/>
      <c r="F2872" s="456"/>
      <c r="G2872" s="456"/>
      <c r="H2872" s="460"/>
      <c r="I2872" s="460"/>
      <c r="J2872" s="461"/>
      <c r="K2872" s="460"/>
      <c r="L2872" s="460"/>
      <c r="M2872" s="460"/>
      <c r="N2872" s="460"/>
      <c r="O2872" s="461"/>
      <c r="P2872" s="460"/>
      <c r="Q2872" s="460"/>
      <c r="R2872" s="460"/>
      <c r="S2872" s="465"/>
      <c r="T2872" s="460"/>
      <c r="U2872" s="460"/>
      <c r="V2872" s="460"/>
      <c r="W2872" s="460"/>
      <c r="X2872" s="465"/>
      <c r="Y2872" s="461"/>
      <c r="Z2872" s="170">
        <f>Input!$Y$73</f>
        <v>65.842774465500923</v>
      </c>
      <c r="AA2872" s="450">
        <f t="shared" ref="AA2872:AI2872" si="2560">(Z2872-Z$9)*(Z2872&gt;AA$9)</f>
        <v>64.842774465500923</v>
      </c>
      <c r="AB2872" s="450">
        <f t="shared" si="2560"/>
        <v>63.842774465500923</v>
      </c>
      <c r="AC2872" s="450">
        <f t="shared" si="2560"/>
        <v>62.842774465500923</v>
      </c>
      <c r="AD2872" s="451">
        <f t="shared" si="2560"/>
        <v>61.842774465500923</v>
      </c>
      <c r="AE2872" s="474">
        <f t="shared" si="2560"/>
        <v>60.842774465500923</v>
      </c>
      <c r="AF2872" s="450">
        <f t="shared" si="2560"/>
        <v>59.842774465500923</v>
      </c>
      <c r="AG2872" s="450">
        <f t="shared" si="2560"/>
        <v>58.842774465500923</v>
      </c>
      <c r="AH2872" s="450">
        <f t="shared" si="2560"/>
        <v>57.842774465500923</v>
      </c>
      <c r="AI2872" s="451">
        <f t="shared" si="2560"/>
        <v>56.842774465500923</v>
      </c>
      <c r="AJ2872" s="474">
        <f t="shared" si="2541"/>
        <v>55.842774465500923</v>
      </c>
      <c r="AK2872" s="450">
        <f t="shared" si="2542"/>
        <v>54.842774465500923</v>
      </c>
      <c r="AL2872" s="450">
        <f t="shared" si="2543"/>
        <v>53.842774465500923</v>
      </c>
      <c r="AM2872" s="450">
        <f t="shared" si="2544"/>
        <v>52.842774465500923</v>
      </c>
      <c r="AN2872" s="451">
        <f t="shared" si="2545"/>
        <v>51.842774465500923</v>
      </c>
    </row>
    <row r="2873" spans="1:40" outlineLevel="2">
      <c r="A2873" s="882">
        <f>ROW()</f>
        <v>2873</v>
      </c>
      <c r="B2873" s="453"/>
      <c r="H2873" s="458"/>
      <c r="I2873" s="458"/>
      <c r="J2873" s="459"/>
      <c r="K2873" s="458"/>
      <c r="L2873" s="458"/>
      <c r="M2873" s="458"/>
      <c r="N2873" s="458"/>
      <c r="O2873" s="459"/>
      <c r="P2873" s="458"/>
      <c r="Q2873" s="458"/>
      <c r="R2873" s="458"/>
      <c r="S2873" s="463"/>
      <c r="T2873" s="458"/>
      <c r="U2873" s="439"/>
      <c r="V2873" s="439"/>
      <c r="W2873" s="439"/>
      <c r="X2873" s="440"/>
      <c r="Y2873" s="443"/>
      <c r="Z2873" s="439"/>
      <c r="AA2873" s="439"/>
      <c r="AB2873" s="439"/>
      <c r="AC2873" s="439"/>
      <c r="AD2873" s="440"/>
      <c r="AE2873" s="443"/>
      <c r="AF2873" s="439"/>
      <c r="AG2873" s="439"/>
      <c r="AH2873" s="439"/>
      <c r="AI2873" s="440"/>
      <c r="AJ2873" s="443"/>
      <c r="AK2873" s="439"/>
      <c r="AL2873" s="439"/>
      <c r="AM2873" s="439"/>
      <c r="AN2873" s="440"/>
    </row>
    <row r="2874" spans="1:40" outlineLevel="1">
      <c r="A2874" s="732" t="s">
        <v>20</v>
      </c>
      <c r="B2874" s="733"/>
      <c r="C2874" s="881"/>
      <c r="D2874" s="733"/>
      <c r="E2874" s="733"/>
      <c r="F2874" s="733"/>
      <c r="G2874" s="730"/>
      <c r="H2874" s="733"/>
      <c r="I2874" s="730"/>
      <c r="J2874" s="729"/>
      <c r="K2874" s="730"/>
      <c r="L2874" s="730"/>
      <c r="M2874" s="730"/>
      <c r="N2874" s="730"/>
      <c r="O2874" s="729"/>
      <c r="P2874" s="730"/>
      <c r="Q2874" s="730"/>
      <c r="R2874" s="730"/>
      <c r="S2874" s="731"/>
      <c r="T2874" s="730"/>
      <c r="U2874" s="730"/>
      <c r="V2874" s="730"/>
      <c r="W2874" s="730"/>
      <c r="X2874" s="731"/>
      <c r="Y2874" s="729"/>
      <c r="Z2874" s="730"/>
      <c r="AA2874" s="730"/>
      <c r="AB2874" s="730"/>
      <c r="AC2874" s="730"/>
      <c r="AD2874" s="731"/>
      <c r="AE2874" s="729"/>
      <c r="AF2874" s="730"/>
      <c r="AG2874" s="730"/>
      <c r="AH2874" s="730"/>
      <c r="AI2874" s="731"/>
      <c r="AJ2874" s="729"/>
      <c r="AK2874" s="730"/>
      <c r="AL2874" s="730"/>
      <c r="AM2874" s="730"/>
      <c r="AN2874" s="731"/>
    </row>
    <row r="2875" spans="1:40" outlineLevel="2">
      <c r="A2875" s="882">
        <f>ROW()</f>
        <v>2875</v>
      </c>
      <c r="B2875" s="453"/>
      <c r="D2875" s="452" t="s">
        <v>300</v>
      </c>
      <c r="H2875" s="458"/>
      <c r="I2875" s="458"/>
      <c r="J2875" s="459"/>
      <c r="K2875" s="458"/>
      <c r="L2875" s="458"/>
      <c r="M2875" s="458"/>
      <c r="N2875" s="458"/>
      <c r="O2875" s="459"/>
      <c r="P2875" s="458"/>
      <c r="Q2875" s="458"/>
      <c r="R2875" s="458"/>
      <c r="S2875" s="463"/>
      <c r="T2875" s="458"/>
      <c r="U2875" s="439"/>
      <c r="V2875" s="439"/>
      <c r="W2875" s="439"/>
      <c r="X2875" s="440"/>
      <c r="Y2875" s="443"/>
      <c r="Z2875" s="439">
        <f t="shared" ref="Z2875:AD2875" si="2561">Y2965</f>
        <v>0.87961098808460914</v>
      </c>
      <c r="AA2875" s="439">
        <f t="shared" si="2561"/>
        <v>0.87028455155937168</v>
      </c>
      <c r="AB2875" s="439">
        <f t="shared" si="2561"/>
        <v>0.86095811503413422</v>
      </c>
      <c r="AC2875" s="439">
        <f t="shared" si="2561"/>
        <v>0.85163167850889676</v>
      </c>
      <c r="AD2875" s="440">
        <f t="shared" si="2561"/>
        <v>0.8423052419836593</v>
      </c>
      <c r="AE2875" s="443">
        <f t="shared" ref="AE2875:AI2886" si="2562">AD2965</f>
        <v>0.83297880545842184</v>
      </c>
      <c r="AF2875" s="439">
        <f t="shared" si="2562"/>
        <v>0.82194360045558967</v>
      </c>
      <c r="AG2875" s="439">
        <f t="shared" si="2562"/>
        <v>0.8109083954527575</v>
      </c>
      <c r="AH2875" s="439">
        <f t="shared" si="2562"/>
        <v>0.79987319044992533</v>
      </c>
      <c r="AI2875" s="440">
        <f t="shared" si="2562"/>
        <v>0.78883798544709316</v>
      </c>
      <c r="AJ2875" s="443">
        <f t="shared" ref="AJ2875:AJ2886" si="2563">AI2965</f>
        <v>0.77780278044426099</v>
      </c>
      <c r="AK2875" s="439">
        <f t="shared" ref="AK2875:AK2886" si="2564">AJ2965</f>
        <v>0.7666913121522001</v>
      </c>
      <c r="AL2875" s="439">
        <f t="shared" ref="AL2875:AL2886" si="2565">AK2965</f>
        <v>0.75557984386013921</v>
      </c>
      <c r="AM2875" s="439">
        <f t="shared" ref="AM2875:AM2886" si="2566">AL2965</f>
        <v>0.74446837556807832</v>
      </c>
      <c r="AN2875" s="440">
        <f t="shared" ref="AN2875:AN2886" si="2567">AM2965</f>
        <v>0.73335690727601743</v>
      </c>
    </row>
    <row r="2876" spans="1:40" outlineLevel="2">
      <c r="A2876" s="882">
        <f>ROW()</f>
        <v>2876</v>
      </c>
      <c r="B2876" s="453"/>
      <c r="D2876" s="452" t="s">
        <v>301</v>
      </c>
      <c r="H2876" s="458"/>
      <c r="I2876" s="458"/>
      <c r="J2876" s="459"/>
      <c r="K2876" s="458"/>
      <c r="L2876" s="458"/>
      <c r="M2876" s="458"/>
      <c r="N2876" s="458"/>
      <c r="O2876" s="459"/>
      <c r="P2876" s="458"/>
      <c r="Q2876" s="458"/>
      <c r="R2876" s="458"/>
      <c r="S2876" s="463"/>
      <c r="T2876" s="458"/>
      <c r="U2876" s="439"/>
      <c r="V2876" s="439"/>
      <c r="W2876" s="439"/>
      <c r="X2876" s="440"/>
      <c r="Y2876" s="443"/>
      <c r="Z2876" s="439">
        <f t="shared" ref="Z2876" si="2568">Y2966</f>
        <v>1.3789041628056549</v>
      </c>
      <c r="AA2876" s="439">
        <f t="shared" ref="AA2876" si="2569">Z2966</f>
        <v>1.3534855036108751</v>
      </c>
      <c r="AB2876" s="439">
        <f t="shared" ref="AB2876" si="2570">AA2966</f>
        <v>1.3280668444160952</v>
      </c>
      <c r="AC2876" s="439">
        <f t="shared" ref="AC2876" si="2571">AB2966</f>
        <v>1.3026481852213154</v>
      </c>
      <c r="AD2876" s="440">
        <f t="shared" ref="AD2876" si="2572">AC2966</f>
        <v>1.2772295260265356</v>
      </c>
      <c r="AE2876" s="443">
        <f t="shared" si="2562"/>
        <v>1.2518108668317558</v>
      </c>
      <c r="AF2876" s="439">
        <f t="shared" si="2562"/>
        <v>1.2291965357820889</v>
      </c>
      <c r="AG2876" s="439">
        <f t="shared" si="2562"/>
        <v>1.2065822047324219</v>
      </c>
      <c r="AH2876" s="439">
        <f t="shared" si="2562"/>
        <v>1.183967873682755</v>
      </c>
      <c r="AI2876" s="440">
        <f t="shared" si="2562"/>
        <v>1.1613535426330881</v>
      </c>
      <c r="AJ2876" s="443">
        <f t="shared" si="2563"/>
        <v>1.1387392115834212</v>
      </c>
      <c r="AK2876" s="439">
        <f t="shared" si="2564"/>
        <v>1.1159644273517528</v>
      </c>
      <c r="AL2876" s="439">
        <f t="shared" si="2565"/>
        <v>1.0931896431200845</v>
      </c>
      <c r="AM2876" s="439">
        <f t="shared" si="2566"/>
        <v>1.0704148588884161</v>
      </c>
      <c r="AN2876" s="440">
        <f t="shared" si="2567"/>
        <v>1.0476400746567478</v>
      </c>
    </row>
    <row r="2877" spans="1:40" outlineLevel="2">
      <c r="A2877" s="882">
        <f>ROW()</f>
        <v>2877</v>
      </c>
      <c r="B2877" s="453"/>
      <c r="D2877" s="452" t="s">
        <v>29</v>
      </c>
      <c r="H2877" s="458"/>
      <c r="I2877" s="458"/>
      <c r="J2877" s="459"/>
      <c r="K2877" s="458"/>
      <c r="L2877" s="458"/>
      <c r="M2877" s="458"/>
      <c r="N2877" s="458"/>
      <c r="O2877" s="459"/>
      <c r="P2877" s="458"/>
      <c r="Q2877" s="458"/>
      <c r="R2877" s="458"/>
      <c r="S2877" s="463"/>
      <c r="T2877" s="458"/>
      <c r="U2877" s="439"/>
      <c r="V2877" s="439"/>
      <c r="W2877" s="439"/>
      <c r="X2877" s="440"/>
      <c r="Y2877" s="443"/>
      <c r="Z2877" s="439">
        <f t="shared" ref="Z2877:AD2884" si="2573">Y2967</f>
        <v>0</v>
      </c>
      <c r="AA2877" s="439">
        <f t="shared" si="2573"/>
        <v>0</v>
      </c>
      <c r="AB2877" s="439">
        <f t="shared" si="2573"/>
        <v>0</v>
      </c>
      <c r="AC2877" s="439">
        <f t="shared" si="2573"/>
        <v>0</v>
      </c>
      <c r="AD2877" s="440">
        <f t="shared" si="2573"/>
        <v>0</v>
      </c>
      <c r="AE2877" s="443">
        <f t="shared" si="2562"/>
        <v>0</v>
      </c>
      <c r="AF2877" s="439">
        <f t="shared" si="2562"/>
        <v>0</v>
      </c>
      <c r="AG2877" s="439">
        <f t="shared" si="2562"/>
        <v>0</v>
      </c>
      <c r="AH2877" s="439">
        <f t="shared" si="2562"/>
        <v>0</v>
      </c>
      <c r="AI2877" s="440">
        <f t="shared" si="2562"/>
        <v>0</v>
      </c>
      <c r="AJ2877" s="443">
        <f t="shared" si="2563"/>
        <v>0</v>
      </c>
      <c r="AK2877" s="439">
        <f t="shared" si="2564"/>
        <v>0</v>
      </c>
      <c r="AL2877" s="439">
        <f t="shared" si="2565"/>
        <v>0</v>
      </c>
      <c r="AM2877" s="439">
        <f t="shared" si="2566"/>
        <v>0</v>
      </c>
      <c r="AN2877" s="440">
        <f t="shared" si="2567"/>
        <v>0</v>
      </c>
    </row>
    <row r="2878" spans="1:40" outlineLevel="2">
      <c r="A2878" s="882">
        <f>ROW()</f>
        <v>2878</v>
      </c>
      <c r="B2878" s="453"/>
      <c r="D2878" s="452" t="s">
        <v>30</v>
      </c>
      <c r="H2878" s="458"/>
      <c r="I2878" s="458"/>
      <c r="J2878" s="459"/>
      <c r="K2878" s="458"/>
      <c r="L2878" s="458"/>
      <c r="M2878" s="458"/>
      <c r="N2878" s="458"/>
      <c r="O2878" s="459"/>
      <c r="P2878" s="458"/>
      <c r="Q2878" s="458"/>
      <c r="R2878" s="458"/>
      <c r="S2878" s="463"/>
      <c r="T2878" s="458"/>
      <c r="U2878" s="439"/>
      <c r="V2878" s="439"/>
      <c r="W2878" s="439"/>
      <c r="X2878" s="440"/>
      <c r="Y2878" s="443"/>
      <c r="Z2878" s="439">
        <f t="shared" si="2573"/>
        <v>16.054148245408754</v>
      </c>
      <c r="AA2878" s="439">
        <f t="shared" si="2573"/>
        <v>15.786645612859433</v>
      </c>
      <c r="AB2878" s="439">
        <f t="shared" si="2573"/>
        <v>15.519142980310111</v>
      </c>
      <c r="AC2878" s="439">
        <f t="shared" si="2573"/>
        <v>15.251640347760789</v>
      </c>
      <c r="AD2878" s="440">
        <f t="shared" si="2573"/>
        <v>14.984137715211467</v>
      </c>
      <c r="AE2878" s="443">
        <f t="shared" si="2562"/>
        <v>14.716635082662146</v>
      </c>
      <c r="AF2878" s="439">
        <f t="shared" si="2562"/>
        <v>14.450774746636483</v>
      </c>
      <c r="AG2878" s="439">
        <f t="shared" si="2562"/>
        <v>14.184914410610821</v>
      </c>
      <c r="AH2878" s="439">
        <f t="shared" si="2562"/>
        <v>13.919054074585159</v>
      </c>
      <c r="AI2878" s="440">
        <f t="shared" si="2562"/>
        <v>13.653193738559496</v>
      </c>
      <c r="AJ2878" s="443">
        <f t="shared" si="2563"/>
        <v>13.387333402533834</v>
      </c>
      <c r="AK2878" s="439">
        <f t="shared" si="2564"/>
        <v>13.119586734483157</v>
      </c>
      <c r="AL2878" s="439">
        <f t="shared" si="2565"/>
        <v>12.85184006643248</v>
      </c>
      <c r="AM2878" s="439">
        <f t="shared" si="2566"/>
        <v>12.584093398381803</v>
      </c>
      <c r="AN2878" s="440">
        <f t="shared" si="2567"/>
        <v>12.316346730331126</v>
      </c>
    </row>
    <row r="2879" spans="1:40" outlineLevel="2">
      <c r="A2879" s="882">
        <f>ROW()</f>
        <v>2879</v>
      </c>
      <c r="B2879" s="453"/>
      <c r="D2879" s="452" t="s">
        <v>31</v>
      </c>
      <c r="H2879" s="458"/>
      <c r="I2879" s="458"/>
      <c r="J2879" s="459"/>
      <c r="K2879" s="458"/>
      <c r="L2879" s="458"/>
      <c r="M2879" s="458"/>
      <c r="N2879" s="458"/>
      <c r="O2879" s="459"/>
      <c r="P2879" s="458"/>
      <c r="Q2879" s="458"/>
      <c r="R2879" s="458"/>
      <c r="S2879" s="463"/>
      <c r="T2879" s="458"/>
      <c r="U2879" s="439"/>
      <c r="V2879" s="439"/>
      <c r="W2879" s="439"/>
      <c r="X2879" s="440"/>
      <c r="Y2879" s="443"/>
      <c r="Z2879" s="439">
        <f t="shared" si="2573"/>
        <v>0</v>
      </c>
      <c r="AA2879" s="439">
        <f t="shared" si="2573"/>
        <v>0</v>
      </c>
      <c r="AB2879" s="439">
        <f t="shared" si="2573"/>
        <v>0</v>
      </c>
      <c r="AC2879" s="439">
        <f t="shared" si="2573"/>
        <v>0</v>
      </c>
      <c r="AD2879" s="440">
        <f t="shared" si="2573"/>
        <v>0</v>
      </c>
      <c r="AE2879" s="443">
        <f t="shared" si="2562"/>
        <v>0</v>
      </c>
      <c r="AF2879" s="439">
        <f t="shared" si="2562"/>
        <v>0</v>
      </c>
      <c r="AG2879" s="439">
        <f t="shared" si="2562"/>
        <v>0</v>
      </c>
      <c r="AH2879" s="439">
        <f t="shared" si="2562"/>
        <v>0</v>
      </c>
      <c r="AI2879" s="440">
        <f t="shared" si="2562"/>
        <v>0</v>
      </c>
      <c r="AJ2879" s="443">
        <f t="shared" si="2563"/>
        <v>0</v>
      </c>
      <c r="AK2879" s="439">
        <f t="shared" si="2564"/>
        <v>0</v>
      </c>
      <c r="AL2879" s="439">
        <f t="shared" si="2565"/>
        <v>0</v>
      </c>
      <c r="AM2879" s="439">
        <f t="shared" si="2566"/>
        <v>0</v>
      </c>
      <c r="AN2879" s="440">
        <f t="shared" si="2567"/>
        <v>0</v>
      </c>
    </row>
    <row r="2880" spans="1:40" outlineLevel="2">
      <c r="A2880" s="882">
        <f>ROW()</f>
        <v>2880</v>
      </c>
      <c r="B2880" s="453"/>
      <c r="D2880" s="452" t="s">
        <v>32</v>
      </c>
      <c r="H2880" s="458"/>
      <c r="I2880" s="458"/>
      <c r="J2880" s="459"/>
      <c r="K2880" s="458"/>
      <c r="L2880" s="458"/>
      <c r="M2880" s="458"/>
      <c r="N2880" s="458"/>
      <c r="O2880" s="459"/>
      <c r="P2880" s="458"/>
      <c r="Q2880" s="458"/>
      <c r="R2880" s="458"/>
      <c r="S2880" s="463"/>
      <c r="T2880" s="458"/>
      <c r="U2880" s="439"/>
      <c r="V2880" s="439"/>
      <c r="W2880" s="439"/>
      <c r="X2880" s="440"/>
      <c r="Y2880" s="443"/>
      <c r="Z2880" s="439">
        <f t="shared" si="2573"/>
        <v>1.7792247697546741</v>
      </c>
      <c r="AA2880" s="439">
        <f t="shared" si="2573"/>
        <v>1.7342998045050582</v>
      </c>
      <c r="AB2880" s="439">
        <f t="shared" si="2573"/>
        <v>1.6893748392554422</v>
      </c>
      <c r="AC2880" s="439">
        <f t="shared" si="2573"/>
        <v>1.6444498740058262</v>
      </c>
      <c r="AD2880" s="440">
        <f t="shared" si="2573"/>
        <v>1.5995249087562102</v>
      </c>
      <c r="AE2880" s="443">
        <f t="shared" si="2562"/>
        <v>1.5545999435065943</v>
      </c>
      <c r="AF2880" s="439">
        <f t="shared" si="2562"/>
        <v>1.5104674647407923</v>
      </c>
      <c r="AG2880" s="439">
        <f t="shared" si="2562"/>
        <v>1.4663349859749903</v>
      </c>
      <c r="AH2880" s="439">
        <f t="shared" si="2562"/>
        <v>1.4222025072091884</v>
      </c>
      <c r="AI2880" s="440">
        <f t="shared" si="2562"/>
        <v>1.3780700284433864</v>
      </c>
      <c r="AJ2880" s="443">
        <f t="shared" si="2563"/>
        <v>1.3339375496775845</v>
      </c>
      <c r="AK2880" s="439">
        <f t="shared" si="2564"/>
        <v>1.2894729646883316</v>
      </c>
      <c r="AL2880" s="439">
        <f t="shared" si="2565"/>
        <v>1.2450083796990787</v>
      </c>
      <c r="AM2880" s="439">
        <f t="shared" si="2566"/>
        <v>1.2005437947098259</v>
      </c>
      <c r="AN2880" s="440">
        <f t="shared" si="2567"/>
        <v>1.156079209720573</v>
      </c>
    </row>
    <row r="2881" spans="1:40" outlineLevel="2">
      <c r="A2881" s="882">
        <f>ROW()</f>
        <v>2881</v>
      </c>
      <c r="B2881" s="453"/>
      <c r="D2881" s="452" t="s">
        <v>33</v>
      </c>
      <c r="H2881" s="458"/>
      <c r="I2881" s="458"/>
      <c r="J2881" s="459"/>
      <c r="K2881" s="458"/>
      <c r="L2881" s="458"/>
      <c r="M2881" s="458"/>
      <c r="N2881" s="458"/>
      <c r="O2881" s="459"/>
      <c r="P2881" s="458"/>
      <c r="Q2881" s="458"/>
      <c r="R2881" s="458"/>
      <c r="S2881" s="463"/>
      <c r="T2881" s="458"/>
      <c r="U2881" s="439"/>
      <c r="V2881" s="439"/>
      <c r="W2881" s="439"/>
      <c r="X2881" s="440"/>
      <c r="Y2881" s="443"/>
      <c r="Z2881" s="439">
        <f t="shared" si="2573"/>
        <v>9.8688843504565627E-3</v>
      </c>
      <c r="AA2881" s="439">
        <f t="shared" si="2573"/>
        <v>9.6217180730826714E-3</v>
      </c>
      <c r="AB2881" s="439">
        <f t="shared" si="2573"/>
        <v>9.3745517957087802E-3</v>
      </c>
      <c r="AC2881" s="439">
        <f t="shared" si="2573"/>
        <v>9.1273855183348889E-3</v>
      </c>
      <c r="AD2881" s="440">
        <f t="shared" si="2573"/>
        <v>8.8802192409609976E-3</v>
      </c>
      <c r="AE2881" s="443">
        <f t="shared" si="2562"/>
        <v>8.6330529635871064E-3</v>
      </c>
      <c r="AF2881" s="439">
        <f t="shared" si="2562"/>
        <v>8.3879751040445635E-3</v>
      </c>
      <c r="AG2881" s="439">
        <f t="shared" si="2562"/>
        <v>8.1428972445020224E-3</v>
      </c>
      <c r="AH2881" s="439">
        <f t="shared" si="2562"/>
        <v>7.8978193849594813E-3</v>
      </c>
      <c r="AI2881" s="440">
        <f t="shared" si="2562"/>
        <v>7.6527415254169394E-3</v>
      </c>
      <c r="AJ2881" s="443">
        <f t="shared" si="2563"/>
        <v>7.4076636658743974E-3</v>
      </c>
      <c r="AK2881" s="439">
        <f t="shared" si="2564"/>
        <v>7.1607415436785839E-3</v>
      </c>
      <c r="AL2881" s="439">
        <f t="shared" si="2565"/>
        <v>6.9138194214827704E-3</v>
      </c>
      <c r="AM2881" s="439">
        <f t="shared" si="2566"/>
        <v>6.666897299286957E-3</v>
      </c>
      <c r="AN2881" s="440">
        <f t="shared" si="2567"/>
        <v>6.4199751770911435E-3</v>
      </c>
    </row>
    <row r="2882" spans="1:40" outlineLevel="2">
      <c r="A2882" s="882">
        <f>ROW()</f>
        <v>2882</v>
      </c>
      <c r="B2882" s="453"/>
      <c r="D2882" s="452" t="s">
        <v>27</v>
      </c>
      <c r="H2882" s="458"/>
      <c r="I2882" s="458"/>
      <c r="J2882" s="459"/>
      <c r="K2882" s="458"/>
      <c r="L2882" s="458"/>
      <c r="M2882" s="458"/>
      <c r="N2882" s="458"/>
      <c r="O2882" s="459"/>
      <c r="P2882" s="458"/>
      <c r="Q2882" s="458"/>
      <c r="R2882" s="458"/>
      <c r="S2882" s="463"/>
      <c r="T2882" s="458"/>
      <c r="U2882" s="439"/>
      <c r="V2882" s="439"/>
      <c r="W2882" s="439"/>
      <c r="X2882" s="440"/>
      <c r="Y2882" s="443"/>
      <c r="Z2882" s="439">
        <f t="shared" si="2573"/>
        <v>0.19450799056498494</v>
      </c>
      <c r="AA2882" s="439">
        <f t="shared" si="2573"/>
        <v>0.18833787472150673</v>
      </c>
      <c r="AB2882" s="439">
        <f t="shared" si="2573"/>
        <v>0.18216775887802852</v>
      </c>
      <c r="AC2882" s="439">
        <f t="shared" si="2573"/>
        <v>0.17599764303455032</v>
      </c>
      <c r="AD2882" s="440">
        <f t="shared" si="2573"/>
        <v>0.16982752719107211</v>
      </c>
      <c r="AE2882" s="443">
        <f t="shared" si="2562"/>
        <v>0.1636574113475939</v>
      </c>
      <c r="AF2882" s="439">
        <f t="shared" si="2562"/>
        <v>0.15901145258416288</v>
      </c>
      <c r="AG2882" s="439">
        <f t="shared" si="2562"/>
        <v>0.15436549382073186</v>
      </c>
      <c r="AH2882" s="439">
        <f t="shared" si="2562"/>
        <v>0.14971953505730085</v>
      </c>
      <c r="AI2882" s="440">
        <f t="shared" si="2562"/>
        <v>0.14507357629386983</v>
      </c>
      <c r="AJ2882" s="443">
        <f t="shared" si="2563"/>
        <v>0.14042761753043881</v>
      </c>
      <c r="AK2882" s="439">
        <f t="shared" si="2564"/>
        <v>0.13574669694609084</v>
      </c>
      <c r="AL2882" s="439">
        <f t="shared" si="2565"/>
        <v>0.13106577636174288</v>
      </c>
      <c r="AM2882" s="439">
        <f t="shared" si="2566"/>
        <v>0.12638485577739492</v>
      </c>
      <c r="AN2882" s="440">
        <f t="shared" si="2567"/>
        <v>0.12170393519304695</v>
      </c>
    </row>
    <row r="2883" spans="1:40" outlineLevel="2">
      <c r="A2883" s="882">
        <f>ROW()</f>
        <v>2883</v>
      </c>
      <c r="B2883" s="453"/>
      <c r="D2883" s="452" t="s">
        <v>34</v>
      </c>
      <c r="H2883" s="458"/>
      <c r="I2883" s="458"/>
      <c r="J2883" s="459"/>
      <c r="K2883" s="458"/>
      <c r="L2883" s="458"/>
      <c r="M2883" s="458"/>
      <c r="N2883" s="458"/>
      <c r="O2883" s="459"/>
      <c r="P2883" s="458"/>
      <c r="Q2883" s="458"/>
      <c r="R2883" s="458"/>
      <c r="S2883" s="463"/>
      <c r="T2883" s="458"/>
      <c r="U2883" s="439"/>
      <c r="V2883" s="439"/>
      <c r="W2883" s="439"/>
      <c r="X2883" s="440"/>
      <c r="Y2883" s="443"/>
      <c r="Z2883" s="439">
        <f t="shared" si="2573"/>
        <v>21.082222029942173</v>
      </c>
      <c r="AA2883" s="439">
        <f t="shared" si="2573"/>
        <v>20.237254713790342</v>
      </c>
      <c r="AB2883" s="439">
        <f t="shared" si="2573"/>
        <v>19.392287397638512</v>
      </c>
      <c r="AC2883" s="439">
        <f t="shared" si="2573"/>
        <v>18.547320081486681</v>
      </c>
      <c r="AD2883" s="440">
        <f t="shared" si="2573"/>
        <v>17.702352765334851</v>
      </c>
      <c r="AE2883" s="443">
        <f t="shared" si="2562"/>
        <v>16.85738544918302</v>
      </c>
      <c r="AF2883" s="439">
        <f t="shared" si="2562"/>
        <v>16.019917993418414</v>
      </c>
      <c r="AG2883" s="439">
        <f t="shared" si="2562"/>
        <v>15.182450537653807</v>
      </c>
      <c r="AH2883" s="439">
        <f t="shared" si="2562"/>
        <v>14.3449830818892</v>
      </c>
      <c r="AI2883" s="440">
        <f t="shared" si="2562"/>
        <v>13.507515626124594</v>
      </c>
      <c r="AJ2883" s="443">
        <f t="shared" si="2563"/>
        <v>12.670048170359987</v>
      </c>
      <c r="AK2883" s="439">
        <f t="shared" si="2564"/>
        <v>11.825378292335987</v>
      </c>
      <c r="AL2883" s="439">
        <f t="shared" si="2565"/>
        <v>10.980708414311987</v>
      </c>
      <c r="AM2883" s="439">
        <f t="shared" si="2566"/>
        <v>10.136038536287987</v>
      </c>
      <c r="AN2883" s="440">
        <f t="shared" si="2567"/>
        <v>9.2913686582639876</v>
      </c>
    </row>
    <row r="2884" spans="1:40" outlineLevel="2">
      <c r="A2884" s="882">
        <f>ROW()</f>
        <v>2884</v>
      </c>
      <c r="B2884" s="453"/>
      <c r="D2884" s="452" t="s">
        <v>35</v>
      </c>
      <c r="H2884" s="458"/>
      <c r="I2884" s="458"/>
      <c r="J2884" s="459"/>
      <c r="K2884" s="458"/>
      <c r="L2884" s="458"/>
      <c r="M2884" s="458"/>
      <c r="N2884" s="458"/>
      <c r="O2884" s="459"/>
      <c r="P2884" s="458"/>
      <c r="Q2884" s="458"/>
      <c r="R2884" s="458"/>
      <c r="S2884" s="463"/>
      <c r="T2884" s="458"/>
      <c r="U2884" s="439"/>
      <c r="V2884" s="439"/>
      <c r="W2884" s="439"/>
      <c r="X2884" s="440"/>
      <c r="Y2884" s="443"/>
      <c r="Z2884" s="439">
        <f t="shared" si="2573"/>
        <v>0.42994692646542376</v>
      </c>
      <c r="AA2884" s="439">
        <f t="shared" si="2573"/>
        <v>0.41495526569195507</v>
      </c>
      <c r="AB2884" s="439">
        <f t="shared" si="2573"/>
        <v>0.39996360491848643</v>
      </c>
      <c r="AC2884" s="439">
        <f t="shared" si="2573"/>
        <v>0.38497194414501779</v>
      </c>
      <c r="AD2884" s="440">
        <f t="shared" si="2573"/>
        <v>0.36998028337154915</v>
      </c>
      <c r="AE2884" s="443">
        <f t="shared" si="2562"/>
        <v>0.35498862259808051</v>
      </c>
      <c r="AF2884" s="439">
        <f t="shared" si="2562"/>
        <v>0.28449902974271102</v>
      </c>
      <c r="AG2884" s="439">
        <f t="shared" si="2562"/>
        <v>0.2140094368873415</v>
      </c>
      <c r="AH2884" s="439">
        <f t="shared" si="2562"/>
        <v>0.14351984403197199</v>
      </c>
      <c r="AI2884" s="440">
        <f t="shared" si="2562"/>
        <v>7.3030251176602473E-2</v>
      </c>
      <c r="AJ2884" s="443">
        <f t="shared" si="2563"/>
        <v>2.5406583212329581E-3</v>
      </c>
      <c r="AK2884" s="439">
        <f t="shared" si="2564"/>
        <v>0</v>
      </c>
      <c r="AL2884" s="439">
        <f t="shared" si="2565"/>
        <v>0</v>
      </c>
      <c r="AM2884" s="439">
        <f t="shared" si="2566"/>
        <v>0</v>
      </c>
      <c r="AN2884" s="440">
        <f t="shared" si="2567"/>
        <v>0</v>
      </c>
    </row>
    <row r="2885" spans="1:40" outlineLevel="2">
      <c r="A2885" s="882">
        <f>ROW()</f>
        <v>2885</v>
      </c>
      <c r="B2885" s="453"/>
      <c r="D2885" s="452" t="s">
        <v>302</v>
      </c>
      <c r="H2885" s="458"/>
      <c r="I2885" s="458"/>
      <c r="J2885" s="459"/>
      <c r="K2885" s="458"/>
      <c r="L2885" s="458"/>
      <c r="M2885" s="458"/>
      <c r="N2885" s="458"/>
      <c r="O2885" s="459"/>
      <c r="P2885" s="458"/>
      <c r="Q2885" s="458"/>
      <c r="R2885" s="458"/>
      <c r="S2885" s="463"/>
      <c r="T2885" s="458"/>
      <c r="U2885" s="439"/>
      <c r="V2885" s="439"/>
      <c r="W2885" s="439"/>
      <c r="X2885" s="440"/>
      <c r="Y2885" s="443"/>
      <c r="Z2885" s="439">
        <f t="shared" ref="Z2885" si="2574">Y2975</f>
        <v>1.809195340112115</v>
      </c>
      <c r="AA2885" s="439">
        <f t="shared" ref="AA2885" si="2575">Z2975</f>
        <v>1.3850873465313012</v>
      </c>
      <c r="AB2885" s="439">
        <f t="shared" ref="AB2885" si="2576">AA2975</f>
        <v>0.96097935295048731</v>
      </c>
      <c r="AC2885" s="439">
        <f t="shared" ref="AC2885" si="2577">AB2975</f>
        <v>0.53687135936967345</v>
      </c>
      <c r="AD2885" s="440">
        <f t="shared" ref="AD2885" si="2578">AC2975</f>
        <v>0.1127633657888597</v>
      </c>
      <c r="AE2885" s="443">
        <f t="shared" si="2562"/>
        <v>-0.31134462779195404</v>
      </c>
      <c r="AF2885" s="439">
        <f t="shared" si="2562"/>
        <v>-1.9953587858967392E-3</v>
      </c>
      <c r="AG2885" s="439">
        <f t="shared" si="2562"/>
        <v>-1.9953587858967392E-3</v>
      </c>
      <c r="AH2885" s="439">
        <f t="shared" si="2562"/>
        <v>-1.9953587858967392E-3</v>
      </c>
      <c r="AI2885" s="440">
        <f t="shared" si="2562"/>
        <v>-1.9953587858967392E-3</v>
      </c>
      <c r="AJ2885" s="443">
        <f t="shared" si="2563"/>
        <v>-1.9953587858967392E-3</v>
      </c>
      <c r="AK2885" s="439">
        <f t="shared" si="2564"/>
        <v>0</v>
      </c>
      <c r="AL2885" s="439">
        <f t="shared" si="2565"/>
        <v>0</v>
      </c>
      <c r="AM2885" s="439">
        <f t="shared" si="2566"/>
        <v>0</v>
      </c>
      <c r="AN2885" s="440">
        <f t="shared" si="2567"/>
        <v>0</v>
      </c>
    </row>
    <row r="2886" spans="1:40" outlineLevel="2">
      <c r="A2886" s="882">
        <f>ROW()</f>
        <v>2886</v>
      </c>
      <c r="B2886" s="453"/>
      <c r="D2886" s="452" t="s">
        <v>36</v>
      </c>
      <c r="H2886" s="458"/>
      <c r="I2886" s="458"/>
      <c r="J2886" s="459"/>
      <c r="K2886" s="458"/>
      <c r="L2886" s="458"/>
      <c r="M2886" s="458"/>
      <c r="N2886" s="458"/>
      <c r="O2886" s="459"/>
      <c r="P2886" s="458"/>
      <c r="Q2886" s="458"/>
      <c r="R2886" s="458"/>
      <c r="S2886" s="463"/>
      <c r="T2886" s="458"/>
      <c r="U2886" s="439"/>
      <c r="V2886" s="439"/>
      <c r="W2886" s="439"/>
      <c r="X2886" s="440"/>
      <c r="Y2886" s="443"/>
      <c r="Z2886" s="439">
        <f t="shared" ref="Z2886:AD2886" si="2579">Y2976</f>
        <v>6.219557068652537</v>
      </c>
      <c r="AA2886" s="439">
        <f t="shared" si="2579"/>
        <v>4.9818931545374907</v>
      </c>
      <c r="AB2886" s="439">
        <f t="shared" si="2579"/>
        <v>3.7442292404224444</v>
      </c>
      <c r="AC2886" s="439">
        <f t="shared" si="2579"/>
        <v>2.5065653263073981</v>
      </c>
      <c r="AD2886" s="440">
        <f t="shared" si="2579"/>
        <v>1.2689014121923519</v>
      </c>
      <c r="AE2886" s="443">
        <f t="shared" si="2562"/>
        <v>3.1237498077305581E-2</v>
      </c>
      <c r="AF2886" s="439">
        <f t="shared" si="2562"/>
        <v>2.2607952617973923E-4</v>
      </c>
      <c r="AG2886" s="439">
        <f t="shared" si="2562"/>
        <v>2.2607952617973923E-4</v>
      </c>
      <c r="AH2886" s="439">
        <f t="shared" si="2562"/>
        <v>2.2607952617973923E-4</v>
      </c>
      <c r="AI2886" s="440">
        <f t="shared" si="2562"/>
        <v>2.2607952617973923E-4</v>
      </c>
      <c r="AJ2886" s="443">
        <f t="shared" si="2563"/>
        <v>2.2607952617973923E-4</v>
      </c>
      <c r="AK2886" s="439">
        <f t="shared" si="2564"/>
        <v>0</v>
      </c>
      <c r="AL2886" s="439">
        <f t="shared" si="2565"/>
        <v>0</v>
      </c>
      <c r="AM2886" s="439">
        <f t="shared" si="2566"/>
        <v>0</v>
      </c>
      <c r="AN2886" s="440">
        <f t="shared" si="2567"/>
        <v>0</v>
      </c>
    </row>
    <row r="2887" spans="1:40" outlineLevel="2">
      <c r="A2887" s="882">
        <f>ROW()</f>
        <v>2887</v>
      </c>
      <c r="B2887" s="453"/>
      <c r="D2887" s="452" t="s">
        <v>583</v>
      </c>
      <c r="H2887" s="458"/>
      <c r="I2887" s="458"/>
      <c r="J2887" s="459"/>
      <c r="K2887" s="458"/>
      <c r="L2887" s="458"/>
      <c r="M2887" s="458"/>
      <c r="N2887" s="458"/>
      <c r="O2887" s="459"/>
      <c r="P2887" s="458"/>
      <c r="Q2887" s="458"/>
      <c r="R2887" s="458"/>
      <c r="S2887" s="463"/>
      <c r="T2887" s="458"/>
      <c r="U2887" s="439"/>
      <c r="V2887" s="439"/>
      <c r="W2887" s="439"/>
      <c r="X2887" s="440"/>
      <c r="Y2887" s="443"/>
      <c r="Z2887" s="439">
        <f t="shared" ref="Z2887:AI2887" si="2580">Y2977</f>
        <v>0</v>
      </c>
      <c r="AA2887" s="439">
        <f t="shared" si="2580"/>
        <v>0</v>
      </c>
      <c r="AB2887" s="439">
        <f t="shared" si="2580"/>
        <v>0</v>
      </c>
      <c r="AC2887" s="439">
        <f t="shared" si="2580"/>
        <v>0</v>
      </c>
      <c r="AD2887" s="440">
        <f t="shared" si="2580"/>
        <v>0</v>
      </c>
      <c r="AE2887" s="443">
        <f t="shared" si="2580"/>
        <v>0</v>
      </c>
      <c r="AF2887" s="439">
        <f t="shared" si="2580"/>
        <v>0</v>
      </c>
      <c r="AG2887" s="439">
        <f t="shared" si="2580"/>
        <v>0</v>
      </c>
      <c r="AH2887" s="439">
        <f t="shared" si="2580"/>
        <v>0</v>
      </c>
      <c r="AI2887" s="440">
        <f t="shared" si="2580"/>
        <v>0</v>
      </c>
      <c r="AJ2887" s="443">
        <f t="shared" ref="AJ2887:AN2890" si="2581">AI2977</f>
        <v>0</v>
      </c>
      <c r="AK2887" s="439">
        <f t="shared" si="2581"/>
        <v>0</v>
      </c>
      <c r="AL2887" s="439">
        <f t="shared" si="2581"/>
        <v>0</v>
      </c>
      <c r="AM2887" s="439">
        <f t="shared" si="2581"/>
        <v>0</v>
      </c>
      <c r="AN2887" s="440">
        <f t="shared" si="2581"/>
        <v>0</v>
      </c>
    </row>
    <row r="2888" spans="1:40" outlineLevel="2">
      <c r="A2888" s="882">
        <f>ROW()</f>
        <v>2888</v>
      </c>
      <c r="B2888" s="453"/>
      <c r="D2888" s="452" t="s">
        <v>81</v>
      </c>
      <c r="H2888" s="458"/>
      <c r="I2888" s="458"/>
      <c r="J2888" s="459"/>
      <c r="K2888" s="458"/>
      <c r="L2888" s="458"/>
      <c r="M2888" s="458"/>
      <c r="N2888" s="458"/>
      <c r="O2888" s="459"/>
      <c r="P2888" s="458"/>
      <c r="Q2888" s="458"/>
      <c r="R2888" s="458"/>
      <c r="S2888" s="463"/>
      <c r="T2888" s="458"/>
      <c r="U2888" s="439"/>
      <c r="V2888" s="439"/>
      <c r="W2888" s="439"/>
      <c r="X2888" s="440"/>
      <c r="Y2888" s="443"/>
      <c r="Z2888" s="439">
        <f t="shared" ref="Z2888" si="2582">Y2978</f>
        <v>0</v>
      </c>
      <c r="AA2888" s="439">
        <f t="shared" ref="AA2888:AD2888" si="2583">Z2978</f>
        <v>0</v>
      </c>
      <c r="AB2888" s="439">
        <f t="shared" si="2583"/>
        <v>0</v>
      </c>
      <c r="AC2888" s="439">
        <f t="shared" si="2583"/>
        <v>0</v>
      </c>
      <c r="AD2888" s="440">
        <f t="shared" si="2583"/>
        <v>0</v>
      </c>
      <c r="AE2888" s="443">
        <f t="shared" ref="AE2888:AE2890" si="2584">AD2978</f>
        <v>0</v>
      </c>
      <c r="AF2888" s="439">
        <f t="shared" ref="AF2888:AF2890" si="2585">AE2978</f>
        <v>0</v>
      </c>
      <c r="AG2888" s="439">
        <f t="shared" ref="AG2888:AG2890" si="2586">AF2978</f>
        <v>0</v>
      </c>
      <c r="AH2888" s="439">
        <f t="shared" ref="AH2888:AH2890" si="2587">AG2978</f>
        <v>0</v>
      </c>
      <c r="AI2888" s="440">
        <f t="shared" ref="AI2888:AI2890" si="2588">AH2978</f>
        <v>0</v>
      </c>
      <c r="AJ2888" s="443">
        <f t="shared" si="2581"/>
        <v>0</v>
      </c>
      <c r="AK2888" s="439">
        <f t="shared" si="2581"/>
        <v>0</v>
      </c>
      <c r="AL2888" s="439">
        <f t="shared" si="2581"/>
        <v>0</v>
      </c>
      <c r="AM2888" s="439">
        <f t="shared" si="2581"/>
        <v>0</v>
      </c>
      <c r="AN2888" s="440">
        <f t="shared" si="2581"/>
        <v>0</v>
      </c>
    </row>
    <row r="2889" spans="1:40" outlineLevel="2">
      <c r="A2889" s="882">
        <f>ROW()</f>
        <v>2889</v>
      </c>
      <c r="B2889" s="453"/>
      <c r="D2889" s="452" t="s">
        <v>28</v>
      </c>
      <c r="H2889" s="458"/>
      <c r="I2889" s="458"/>
      <c r="J2889" s="459"/>
      <c r="K2889" s="458"/>
      <c r="L2889" s="458"/>
      <c r="M2889" s="458"/>
      <c r="N2889" s="458"/>
      <c r="O2889" s="459"/>
      <c r="P2889" s="458"/>
      <c r="Q2889" s="458"/>
      <c r="R2889" s="458"/>
      <c r="S2889" s="463"/>
      <c r="T2889" s="458"/>
      <c r="U2889" s="439"/>
      <c r="V2889" s="439"/>
      <c r="W2889" s="439"/>
      <c r="X2889" s="440"/>
      <c r="Y2889" s="443"/>
      <c r="Z2889" s="439">
        <f t="shared" ref="Z2889:AD2890" si="2589">Y2979</f>
        <v>0</v>
      </c>
      <c r="AA2889" s="439">
        <f t="shared" si="2589"/>
        <v>0</v>
      </c>
      <c r="AB2889" s="439">
        <f t="shared" si="2589"/>
        <v>0</v>
      </c>
      <c r="AC2889" s="439">
        <f t="shared" si="2589"/>
        <v>0</v>
      </c>
      <c r="AD2889" s="440">
        <f t="shared" si="2589"/>
        <v>0</v>
      </c>
      <c r="AE2889" s="443">
        <f t="shared" si="2584"/>
        <v>0</v>
      </c>
      <c r="AF2889" s="439">
        <f t="shared" si="2585"/>
        <v>0</v>
      </c>
      <c r="AG2889" s="439">
        <f t="shared" si="2586"/>
        <v>0</v>
      </c>
      <c r="AH2889" s="439">
        <f t="shared" si="2587"/>
        <v>0</v>
      </c>
      <c r="AI2889" s="440">
        <f t="shared" si="2588"/>
        <v>0</v>
      </c>
      <c r="AJ2889" s="443">
        <f t="shared" si="2581"/>
        <v>0</v>
      </c>
      <c r="AK2889" s="439">
        <f t="shared" si="2581"/>
        <v>0</v>
      </c>
      <c r="AL2889" s="439">
        <f t="shared" si="2581"/>
        <v>0</v>
      </c>
      <c r="AM2889" s="439">
        <f t="shared" si="2581"/>
        <v>0</v>
      </c>
      <c r="AN2889" s="440">
        <f t="shared" si="2581"/>
        <v>0</v>
      </c>
    </row>
    <row r="2890" spans="1:40" outlineLevel="2">
      <c r="A2890" s="882">
        <f>ROW()</f>
        <v>2890</v>
      </c>
      <c r="B2890" s="453"/>
      <c r="D2890" s="456" t="s">
        <v>443</v>
      </c>
      <c r="E2890" s="456"/>
      <c r="F2890" s="456"/>
      <c r="G2890" s="456"/>
      <c r="H2890" s="460"/>
      <c r="I2890" s="460"/>
      <c r="J2890" s="461"/>
      <c r="K2890" s="460"/>
      <c r="L2890" s="460"/>
      <c r="M2890" s="460"/>
      <c r="N2890" s="460"/>
      <c r="O2890" s="461"/>
      <c r="P2890" s="460"/>
      <c r="Q2890" s="460"/>
      <c r="R2890" s="460"/>
      <c r="S2890" s="465"/>
      <c r="T2890" s="460"/>
      <c r="U2890" s="441"/>
      <c r="V2890" s="441"/>
      <c r="W2890" s="441"/>
      <c r="X2890" s="442"/>
      <c r="Y2890" s="462"/>
      <c r="Z2890" s="441">
        <f t="shared" si="2589"/>
        <v>0</v>
      </c>
      <c r="AA2890" s="441">
        <f t="shared" si="2589"/>
        <v>0</v>
      </c>
      <c r="AB2890" s="441">
        <f t="shared" si="2589"/>
        <v>0</v>
      </c>
      <c r="AC2890" s="441">
        <f t="shared" si="2589"/>
        <v>0</v>
      </c>
      <c r="AD2890" s="442">
        <f t="shared" si="2589"/>
        <v>0</v>
      </c>
      <c r="AE2890" s="462">
        <f t="shared" si="2584"/>
        <v>0</v>
      </c>
      <c r="AF2890" s="441">
        <f t="shared" si="2585"/>
        <v>0</v>
      </c>
      <c r="AG2890" s="441">
        <f t="shared" si="2586"/>
        <v>0</v>
      </c>
      <c r="AH2890" s="441">
        <f t="shared" si="2587"/>
        <v>0</v>
      </c>
      <c r="AI2890" s="442">
        <f t="shared" si="2588"/>
        <v>0</v>
      </c>
      <c r="AJ2890" s="462">
        <f t="shared" si="2581"/>
        <v>0</v>
      </c>
      <c r="AK2890" s="441">
        <f t="shared" si="2581"/>
        <v>0</v>
      </c>
      <c r="AL2890" s="441">
        <f t="shared" si="2581"/>
        <v>0</v>
      </c>
      <c r="AM2890" s="441">
        <f t="shared" si="2581"/>
        <v>0</v>
      </c>
      <c r="AN2890" s="442">
        <f t="shared" si="2581"/>
        <v>0</v>
      </c>
    </row>
    <row r="2891" spans="1:40" outlineLevel="2">
      <c r="A2891" s="882">
        <f>ROW()</f>
        <v>2891</v>
      </c>
      <c r="B2891" s="453"/>
      <c r="D2891" s="452" t="s">
        <v>24</v>
      </c>
      <c r="H2891" s="458"/>
      <c r="I2891" s="458"/>
      <c r="J2891" s="459"/>
      <c r="K2891" s="458"/>
      <c r="L2891" s="458"/>
      <c r="M2891" s="458"/>
      <c r="N2891" s="458"/>
      <c r="O2891" s="459"/>
      <c r="P2891" s="458"/>
      <c r="Q2891" s="458"/>
      <c r="R2891" s="458"/>
      <c r="S2891" s="463"/>
      <c r="T2891" s="458"/>
      <c r="U2891" s="439"/>
      <c r="V2891" s="439"/>
      <c r="W2891" s="439"/>
      <c r="X2891" s="440"/>
      <c r="Y2891" s="443"/>
      <c r="Z2891" s="439">
        <f t="shared" ref="Z2891:AN2891" si="2590">SUM(Z2875:Z2890)</f>
        <v>49.837186406141377</v>
      </c>
      <c r="AA2891" s="439">
        <f t="shared" si="2590"/>
        <v>46.961865545880414</v>
      </c>
      <c r="AB2891" s="439">
        <f t="shared" si="2590"/>
        <v>44.086544685619444</v>
      </c>
      <c r="AC2891" s="439">
        <f t="shared" si="2590"/>
        <v>41.211223825358474</v>
      </c>
      <c r="AD2891" s="440">
        <f t="shared" si="2590"/>
        <v>38.33590296509751</v>
      </c>
      <c r="AE2891" s="443">
        <f t="shared" si="2590"/>
        <v>35.460582104836547</v>
      </c>
      <c r="AF2891" s="439">
        <f t="shared" si="2590"/>
        <v>34.482429519204565</v>
      </c>
      <c r="AG2891" s="439">
        <f t="shared" si="2590"/>
        <v>33.225939083117652</v>
      </c>
      <c r="AH2891" s="439">
        <f t="shared" si="2590"/>
        <v>31.969448647030738</v>
      </c>
      <c r="AI2891" s="440">
        <f t="shared" si="2590"/>
        <v>30.712958210943828</v>
      </c>
      <c r="AJ2891" s="443">
        <f t="shared" si="2590"/>
        <v>29.456467774856915</v>
      </c>
      <c r="AK2891" s="439">
        <f t="shared" si="2590"/>
        <v>28.260001169501198</v>
      </c>
      <c r="AL2891" s="439">
        <f t="shared" si="2590"/>
        <v>27.064305943206996</v>
      </c>
      <c r="AM2891" s="439">
        <f t="shared" si="2590"/>
        <v>25.868610716912794</v>
      </c>
      <c r="AN2891" s="440">
        <f t="shared" si="2590"/>
        <v>24.672915490618593</v>
      </c>
    </row>
    <row r="2892" spans="1:40" outlineLevel="1">
      <c r="A2892" s="732" t="s">
        <v>59</v>
      </c>
      <c r="B2892" s="733"/>
      <c r="C2892" s="881"/>
      <c r="D2892" s="733"/>
      <c r="E2892" s="733"/>
      <c r="F2892" s="733"/>
      <c r="G2892" s="730"/>
      <c r="H2892" s="733"/>
      <c r="I2892" s="730"/>
      <c r="J2892" s="729"/>
      <c r="K2892" s="730"/>
      <c r="L2892" s="730"/>
      <c r="M2892" s="730"/>
      <c r="N2892" s="730"/>
      <c r="O2892" s="729"/>
      <c r="P2892" s="730"/>
      <c r="Q2892" s="730"/>
      <c r="R2892" s="730"/>
      <c r="S2892" s="731"/>
      <c r="T2892" s="730"/>
      <c r="U2892" s="730"/>
      <c r="V2892" s="730"/>
      <c r="W2892" s="730"/>
      <c r="X2892" s="731"/>
      <c r="Y2892" s="729"/>
      <c r="Z2892" s="730"/>
      <c r="AA2892" s="730"/>
      <c r="AB2892" s="730"/>
      <c r="AC2892" s="730"/>
      <c r="AD2892" s="731"/>
      <c r="AE2892" s="729"/>
      <c r="AF2892" s="730"/>
      <c r="AG2892" s="730"/>
      <c r="AH2892" s="730"/>
      <c r="AI2892" s="731"/>
      <c r="AJ2892" s="729"/>
      <c r="AK2892" s="730"/>
      <c r="AL2892" s="730"/>
      <c r="AM2892" s="730"/>
      <c r="AN2892" s="731"/>
    </row>
    <row r="2893" spans="1:40" outlineLevel="2">
      <c r="A2893" s="882">
        <f>ROW()</f>
        <v>2893</v>
      </c>
      <c r="B2893" s="453"/>
      <c r="D2893" s="452" t="s">
        <v>300</v>
      </c>
      <c r="H2893" s="458"/>
      <c r="I2893" s="458"/>
      <c r="J2893" s="443"/>
      <c r="K2893" s="439"/>
      <c r="L2893" s="439"/>
      <c r="M2893" s="439"/>
      <c r="N2893" s="439"/>
      <c r="O2893" s="443"/>
      <c r="P2893" s="439"/>
      <c r="Q2893" s="439"/>
      <c r="R2893" s="439"/>
      <c r="S2893" s="440"/>
      <c r="T2893" s="439"/>
      <c r="U2893" s="439"/>
      <c r="V2893" s="439"/>
      <c r="W2893" s="439"/>
      <c r="X2893" s="320"/>
      <c r="Y2893" s="326">
        <f>Y$660</f>
        <v>0.87961098808460914</v>
      </c>
      <c r="Z2893" s="157"/>
      <c r="AA2893" s="157"/>
      <c r="AB2893" s="157"/>
      <c r="AC2893" s="157"/>
      <c r="AD2893" s="320"/>
      <c r="AE2893" s="324"/>
      <c r="AF2893" s="157"/>
      <c r="AG2893" s="157"/>
      <c r="AH2893" s="157"/>
      <c r="AI2893" s="320"/>
      <c r="AJ2893" s="324"/>
      <c r="AK2893" s="157"/>
      <c r="AL2893" s="157"/>
      <c r="AM2893" s="157"/>
      <c r="AN2893" s="320"/>
    </row>
    <row r="2894" spans="1:40" outlineLevel="2">
      <c r="A2894" s="882">
        <f>ROW()</f>
        <v>2894</v>
      </c>
      <c r="B2894" s="453"/>
      <c r="D2894" s="452" t="s">
        <v>301</v>
      </c>
      <c r="H2894" s="458"/>
      <c r="I2894" s="458"/>
      <c r="J2894" s="443"/>
      <c r="K2894" s="439"/>
      <c r="L2894" s="439"/>
      <c r="M2894" s="439"/>
      <c r="N2894" s="439"/>
      <c r="O2894" s="443"/>
      <c r="P2894" s="439"/>
      <c r="Q2894" s="439"/>
      <c r="R2894" s="439"/>
      <c r="S2894" s="440"/>
      <c r="T2894" s="439"/>
      <c r="U2894" s="439"/>
      <c r="V2894" s="439"/>
      <c r="W2894" s="439"/>
      <c r="X2894" s="320"/>
      <c r="Y2894" s="326">
        <f>Y$661</f>
        <v>1.3789041628056549</v>
      </c>
      <c r="Z2894" s="157"/>
      <c r="AA2894" s="157"/>
      <c r="AB2894" s="157"/>
      <c r="AC2894" s="157"/>
      <c r="AD2894" s="320"/>
      <c r="AE2894" s="324"/>
      <c r="AF2894" s="157"/>
      <c r="AG2894" s="157"/>
      <c r="AH2894" s="157"/>
      <c r="AI2894" s="320"/>
      <c r="AJ2894" s="324"/>
      <c r="AK2894" s="157"/>
      <c r="AL2894" s="157"/>
      <c r="AM2894" s="157"/>
      <c r="AN2894" s="320"/>
    </row>
    <row r="2895" spans="1:40" outlineLevel="2">
      <c r="A2895" s="882">
        <f>ROW()</f>
        <v>2895</v>
      </c>
      <c r="B2895" s="453"/>
      <c r="D2895" s="452" t="s">
        <v>29</v>
      </c>
      <c r="H2895" s="458"/>
      <c r="I2895" s="458"/>
      <c r="J2895" s="443"/>
      <c r="K2895" s="439"/>
      <c r="L2895" s="439"/>
      <c r="M2895" s="439"/>
      <c r="N2895" s="439"/>
      <c r="O2895" s="443"/>
      <c r="P2895" s="439"/>
      <c r="Q2895" s="439"/>
      <c r="R2895" s="439"/>
      <c r="S2895" s="440"/>
      <c r="T2895" s="439"/>
      <c r="U2895" s="439"/>
      <c r="V2895" s="439"/>
      <c r="W2895" s="439"/>
      <c r="X2895" s="320"/>
      <c r="Y2895" s="326">
        <f>Y$662</f>
        <v>0</v>
      </c>
      <c r="Z2895" s="157"/>
      <c r="AA2895" s="157"/>
      <c r="AB2895" s="157"/>
      <c r="AC2895" s="157"/>
      <c r="AD2895" s="320"/>
      <c r="AE2895" s="324"/>
      <c r="AF2895" s="157"/>
      <c r="AG2895" s="157"/>
      <c r="AH2895" s="157"/>
      <c r="AI2895" s="320"/>
      <c r="AJ2895" s="324"/>
      <c r="AK2895" s="157"/>
      <c r="AL2895" s="157"/>
      <c r="AM2895" s="157"/>
      <c r="AN2895" s="320"/>
    </row>
    <row r="2896" spans="1:40" outlineLevel="2">
      <c r="A2896" s="882">
        <f>ROW()</f>
        <v>2896</v>
      </c>
      <c r="B2896" s="453"/>
      <c r="D2896" s="452" t="s">
        <v>30</v>
      </c>
      <c r="H2896" s="458"/>
      <c r="I2896" s="458"/>
      <c r="J2896" s="443"/>
      <c r="K2896" s="439"/>
      <c r="L2896" s="439"/>
      <c r="M2896" s="439"/>
      <c r="N2896" s="439"/>
      <c r="O2896" s="443"/>
      <c r="P2896" s="439"/>
      <c r="Q2896" s="439"/>
      <c r="R2896" s="439"/>
      <c r="S2896" s="440"/>
      <c r="T2896" s="439"/>
      <c r="U2896" s="439"/>
      <c r="V2896" s="439"/>
      <c r="W2896" s="439"/>
      <c r="X2896" s="320"/>
      <c r="Y2896" s="326">
        <f>Y$663</f>
        <v>16.054148245408754</v>
      </c>
      <c r="Z2896" s="157"/>
      <c r="AA2896" s="157"/>
      <c r="AB2896" s="157"/>
      <c r="AC2896" s="157"/>
      <c r="AD2896" s="320"/>
      <c r="AE2896" s="324"/>
      <c r="AF2896" s="157"/>
      <c r="AG2896" s="157"/>
      <c r="AH2896" s="157"/>
      <c r="AI2896" s="320"/>
      <c r="AJ2896" s="324"/>
      <c r="AK2896" s="157"/>
      <c r="AL2896" s="157"/>
      <c r="AM2896" s="157"/>
      <c r="AN2896" s="320"/>
    </row>
    <row r="2897" spans="1:40" outlineLevel="2">
      <c r="A2897" s="882">
        <f>ROW()</f>
        <v>2897</v>
      </c>
      <c r="B2897" s="453"/>
      <c r="D2897" s="452" t="s">
        <v>31</v>
      </c>
      <c r="H2897" s="458"/>
      <c r="I2897" s="458"/>
      <c r="J2897" s="443"/>
      <c r="K2897" s="439"/>
      <c r="L2897" s="439"/>
      <c r="M2897" s="439"/>
      <c r="N2897" s="439"/>
      <c r="O2897" s="443"/>
      <c r="P2897" s="439"/>
      <c r="Q2897" s="439"/>
      <c r="R2897" s="439"/>
      <c r="S2897" s="440"/>
      <c r="T2897" s="439"/>
      <c r="U2897" s="439"/>
      <c r="V2897" s="439"/>
      <c r="W2897" s="439"/>
      <c r="X2897" s="320"/>
      <c r="Y2897" s="326">
        <f>Y$664</f>
        <v>0</v>
      </c>
      <c r="Z2897" s="157"/>
      <c r="AA2897" s="157"/>
      <c r="AB2897" s="157"/>
      <c r="AC2897" s="157"/>
      <c r="AD2897" s="320"/>
      <c r="AE2897" s="324"/>
      <c r="AF2897" s="157"/>
      <c r="AG2897" s="157"/>
      <c r="AH2897" s="157"/>
      <c r="AI2897" s="320"/>
      <c r="AJ2897" s="324"/>
      <c r="AK2897" s="157"/>
      <c r="AL2897" s="157"/>
      <c r="AM2897" s="157"/>
      <c r="AN2897" s="320"/>
    </row>
    <row r="2898" spans="1:40" outlineLevel="2">
      <c r="A2898" s="882">
        <f>ROW()</f>
        <v>2898</v>
      </c>
      <c r="B2898" s="453"/>
      <c r="D2898" s="452" t="s">
        <v>32</v>
      </c>
      <c r="H2898" s="458"/>
      <c r="I2898" s="458"/>
      <c r="J2898" s="443"/>
      <c r="K2898" s="439"/>
      <c r="L2898" s="439"/>
      <c r="M2898" s="439"/>
      <c r="N2898" s="439"/>
      <c r="O2898" s="443"/>
      <c r="P2898" s="439"/>
      <c r="Q2898" s="439"/>
      <c r="R2898" s="439"/>
      <c r="S2898" s="440"/>
      <c r="T2898" s="439"/>
      <c r="U2898" s="439"/>
      <c r="V2898" s="439"/>
      <c r="W2898" s="439"/>
      <c r="X2898" s="320"/>
      <c r="Y2898" s="326">
        <f>Y$665</f>
        <v>1.7792247697546741</v>
      </c>
      <c r="Z2898" s="157"/>
      <c r="AA2898" s="157"/>
      <c r="AB2898" s="157"/>
      <c r="AC2898" s="157"/>
      <c r="AD2898" s="320"/>
      <c r="AE2898" s="324"/>
      <c r="AF2898" s="157"/>
      <c r="AG2898" s="157"/>
      <c r="AH2898" s="157"/>
      <c r="AI2898" s="320"/>
      <c r="AJ2898" s="324"/>
      <c r="AK2898" s="157"/>
      <c r="AL2898" s="157"/>
      <c r="AM2898" s="157"/>
      <c r="AN2898" s="320"/>
    </row>
    <row r="2899" spans="1:40" outlineLevel="2">
      <c r="A2899" s="882">
        <f>ROW()</f>
        <v>2899</v>
      </c>
      <c r="B2899" s="453"/>
      <c r="D2899" s="452" t="s">
        <v>33</v>
      </c>
      <c r="H2899" s="458"/>
      <c r="I2899" s="458"/>
      <c r="J2899" s="443"/>
      <c r="K2899" s="439"/>
      <c r="L2899" s="439"/>
      <c r="M2899" s="439"/>
      <c r="N2899" s="439"/>
      <c r="O2899" s="443"/>
      <c r="P2899" s="439"/>
      <c r="Q2899" s="439"/>
      <c r="R2899" s="439"/>
      <c r="S2899" s="440"/>
      <c r="T2899" s="439"/>
      <c r="U2899" s="439"/>
      <c r="V2899" s="439"/>
      <c r="W2899" s="439"/>
      <c r="X2899" s="320"/>
      <c r="Y2899" s="326">
        <f>Y$666</f>
        <v>9.8688843504565627E-3</v>
      </c>
      <c r="Z2899" s="157"/>
      <c r="AA2899" s="157"/>
      <c r="AB2899" s="157"/>
      <c r="AC2899" s="157"/>
      <c r="AD2899" s="320"/>
      <c r="AE2899" s="324"/>
      <c r="AF2899" s="157"/>
      <c r="AG2899" s="157"/>
      <c r="AH2899" s="157"/>
      <c r="AI2899" s="320"/>
      <c r="AJ2899" s="324"/>
      <c r="AK2899" s="157"/>
      <c r="AL2899" s="157"/>
      <c r="AM2899" s="157"/>
      <c r="AN2899" s="320"/>
    </row>
    <row r="2900" spans="1:40" outlineLevel="2">
      <c r="A2900" s="882">
        <f>ROW()</f>
        <v>2900</v>
      </c>
      <c r="B2900" s="453"/>
      <c r="D2900" s="452" t="s">
        <v>27</v>
      </c>
      <c r="H2900" s="458"/>
      <c r="I2900" s="458"/>
      <c r="J2900" s="443"/>
      <c r="K2900" s="439"/>
      <c r="L2900" s="439"/>
      <c r="M2900" s="439"/>
      <c r="N2900" s="439"/>
      <c r="O2900" s="443"/>
      <c r="P2900" s="439"/>
      <c r="Q2900" s="439"/>
      <c r="R2900" s="439"/>
      <c r="S2900" s="440"/>
      <c r="T2900" s="439"/>
      <c r="U2900" s="439"/>
      <c r="V2900" s="439"/>
      <c r="W2900" s="439"/>
      <c r="X2900" s="320"/>
      <c r="Y2900" s="326">
        <f>Y$667</f>
        <v>0.19450799056498494</v>
      </c>
      <c r="Z2900" s="157"/>
      <c r="AA2900" s="157"/>
      <c r="AB2900" s="157"/>
      <c r="AC2900" s="157"/>
      <c r="AD2900" s="320"/>
      <c r="AE2900" s="324"/>
      <c r="AF2900" s="157"/>
      <c r="AG2900" s="157"/>
      <c r="AH2900" s="157"/>
      <c r="AI2900" s="320"/>
      <c r="AJ2900" s="324"/>
      <c r="AK2900" s="157"/>
      <c r="AL2900" s="157"/>
      <c r="AM2900" s="157"/>
      <c r="AN2900" s="320"/>
    </row>
    <row r="2901" spans="1:40" outlineLevel="2">
      <c r="A2901" s="882">
        <f>ROW()</f>
        <v>2901</v>
      </c>
      <c r="B2901" s="453"/>
      <c r="D2901" s="452" t="s">
        <v>34</v>
      </c>
      <c r="H2901" s="458"/>
      <c r="I2901" s="458"/>
      <c r="J2901" s="443"/>
      <c r="K2901" s="439"/>
      <c r="L2901" s="439"/>
      <c r="M2901" s="439"/>
      <c r="N2901" s="439"/>
      <c r="O2901" s="443"/>
      <c r="P2901" s="439"/>
      <c r="Q2901" s="439"/>
      <c r="R2901" s="439"/>
      <c r="S2901" s="440"/>
      <c r="T2901" s="439"/>
      <c r="U2901" s="439"/>
      <c r="V2901" s="439"/>
      <c r="W2901" s="439"/>
      <c r="X2901" s="320"/>
      <c r="Y2901" s="326">
        <f>Y$668</f>
        <v>21.082222029942173</v>
      </c>
      <c r="Z2901" s="157"/>
      <c r="AA2901" s="157"/>
      <c r="AB2901" s="157"/>
      <c r="AC2901" s="157"/>
      <c r="AD2901" s="320"/>
      <c r="AE2901" s="324"/>
      <c r="AF2901" s="157"/>
      <c r="AG2901" s="157"/>
      <c r="AH2901" s="157"/>
      <c r="AI2901" s="320"/>
      <c r="AJ2901" s="324"/>
      <c r="AK2901" s="157"/>
      <c r="AL2901" s="157"/>
      <c r="AM2901" s="157"/>
      <c r="AN2901" s="320"/>
    </row>
    <row r="2902" spans="1:40" outlineLevel="2">
      <c r="A2902" s="882">
        <f>ROW()</f>
        <v>2902</v>
      </c>
      <c r="B2902" s="453"/>
      <c r="D2902" s="452" t="s">
        <v>35</v>
      </c>
      <c r="H2902" s="458"/>
      <c r="I2902" s="458"/>
      <c r="J2902" s="443"/>
      <c r="K2902" s="439"/>
      <c r="L2902" s="439"/>
      <c r="M2902" s="439"/>
      <c r="N2902" s="439"/>
      <c r="O2902" s="443"/>
      <c r="P2902" s="439"/>
      <c r="Q2902" s="439"/>
      <c r="R2902" s="439"/>
      <c r="S2902" s="440"/>
      <c r="T2902" s="439"/>
      <c r="U2902" s="439"/>
      <c r="V2902" s="439"/>
      <c r="W2902" s="439"/>
      <c r="X2902" s="320"/>
      <c r="Y2902" s="326">
        <f>Y$669</f>
        <v>0.47530590556438962</v>
      </c>
      <c r="Z2902" s="157"/>
      <c r="AA2902" s="157"/>
      <c r="AB2902" s="157"/>
      <c r="AC2902" s="157"/>
      <c r="AD2902" s="320"/>
      <c r="AE2902" s="324"/>
      <c r="AF2902" s="157"/>
      <c r="AG2902" s="157"/>
      <c r="AH2902" s="157"/>
      <c r="AI2902" s="320"/>
      <c r="AJ2902" s="324"/>
      <c r="AK2902" s="157"/>
      <c r="AL2902" s="157"/>
      <c r="AM2902" s="157"/>
      <c r="AN2902" s="320"/>
    </row>
    <row r="2903" spans="1:40" outlineLevel="2">
      <c r="A2903" s="882">
        <f>ROW()</f>
        <v>2903</v>
      </c>
      <c r="B2903" s="453"/>
      <c r="D2903" s="452" t="s">
        <v>302</v>
      </c>
      <c r="H2903" s="458"/>
      <c r="I2903" s="458"/>
      <c r="J2903" s="443"/>
      <c r="K2903" s="439"/>
      <c r="L2903" s="439"/>
      <c r="M2903" s="439"/>
      <c r="N2903" s="439"/>
      <c r="O2903" s="443"/>
      <c r="P2903" s="439"/>
      <c r="Q2903" s="439"/>
      <c r="R2903" s="439"/>
      <c r="S2903" s="440"/>
      <c r="T2903" s="439"/>
      <c r="U2903" s="439"/>
      <c r="V2903" s="439"/>
      <c r="W2903" s="439"/>
      <c r="X2903" s="320"/>
      <c r="Y2903" s="326">
        <f>Y$670</f>
        <v>1.809195340112115</v>
      </c>
      <c r="Z2903" s="157"/>
      <c r="AA2903" s="157"/>
      <c r="AB2903" s="157"/>
      <c r="AC2903" s="157"/>
      <c r="AD2903" s="320"/>
      <c r="AE2903" s="324"/>
      <c r="AF2903" s="157"/>
      <c r="AG2903" s="157"/>
      <c r="AH2903" s="157"/>
      <c r="AI2903" s="320"/>
      <c r="AJ2903" s="324"/>
      <c r="AK2903" s="157"/>
      <c r="AL2903" s="157"/>
      <c r="AM2903" s="157"/>
      <c r="AN2903" s="320"/>
    </row>
    <row r="2904" spans="1:40" outlineLevel="2">
      <c r="A2904" s="882">
        <f>ROW()</f>
        <v>2904</v>
      </c>
      <c r="B2904" s="453"/>
      <c r="D2904" s="452" t="s">
        <v>36</v>
      </c>
      <c r="H2904" s="458"/>
      <c r="I2904" s="458"/>
      <c r="J2904" s="443"/>
      <c r="K2904" s="439"/>
      <c r="L2904" s="439"/>
      <c r="M2904" s="439"/>
      <c r="N2904" s="439"/>
      <c r="O2904" s="443"/>
      <c r="P2904" s="439"/>
      <c r="Q2904" s="439"/>
      <c r="R2904" s="439"/>
      <c r="S2904" s="440"/>
      <c r="T2904" s="439"/>
      <c r="U2904" s="439"/>
      <c r="V2904" s="439"/>
      <c r="W2904" s="439"/>
      <c r="X2904" s="320"/>
      <c r="Y2904" s="326">
        <f>Y$671</f>
        <v>6.2239775346331756</v>
      </c>
      <c r="Z2904" s="157"/>
      <c r="AA2904" s="157"/>
      <c r="AB2904" s="157"/>
      <c r="AC2904" s="157"/>
      <c r="AD2904" s="320"/>
      <c r="AE2904" s="324"/>
      <c r="AF2904" s="157"/>
      <c r="AG2904" s="157"/>
      <c r="AH2904" s="157"/>
      <c r="AI2904" s="320"/>
      <c r="AJ2904" s="324"/>
      <c r="AK2904" s="157"/>
      <c r="AL2904" s="157"/>
      <c r="AM2904" s="157"/>
      <c r="AN2904" s="320"/>
    </row>
    <row r="2905" spans="1:40" outlineLevel="2">
      <c r="A2905" s="882">
        <f>ROW()</f>
        <v>2905</v>
      </c>
      <c r="B2905" s="453"/>
      <c r="D2905" s="452" t="s">
        <v>583</v>
      </c>
      <c r="H2905" s="458"/>
      <c r="I2905" s="458"/>
      <c r="J2905" s="443"/>
      <c r="K2905" s="439"/>
      <c r="L2905" s="439"/>
      <c r="M2905" s="439"/>
      <c r="N2905" s="439"/>
      <c r="O2905" s="443"/>
      <c r="P2905" s="439"/>
      <c r="Q2905" s="439"/>
      <c r="R2905" s="439"/>
      <c r="S2905" s="440"/>
      <c r="T2905" s="439"/>
      <c r="U2905" s="439"/>
      <c r="V2905" s="439"/>
      <c r="W2905" s="439"/>
      <c r="X2905" s="320"/>
      <c r="Y2905" s="326">
        <f>Y$672</f>
        <v>0</v>
      </c>
      <c r="Z2905" s="157"/>
      <c r="AA2905" s="157"/>
      <c r="AB2905" s="157"/>
      <c r="AC2905" s="157"/>
      <c r="AD2905" s="320"/>
      <c r="AE2905" s="324"/>
      <c r="AF2905" s="157"/>
      <c r="AG2905" s="157"/>
      <c r="AH2905" s="157"/>
      <c r="AI2905" s="320"/>
      <c r="AJ2905" s="324"/>
      <c r="AK2905" s="157"/>
      <c r="AL2905" s="157"/>
      <c r="AM2905" s="157"/>
      <c r="AN2905" s="320"/>
    </row>
    <row r="2906" spans="1:40" outlineLevel="2">
      <c r="A2906" s="882">
        <f>ROW()</f>
        <v>2906</v>
      </c>
      <c r="B2906" s="453"/>
      <c r="D2906" s="452" t="s">
        <v>81</v>
      </c>
      <c r="H2906" s="458"/>
      <c r="I2906" s="458"/>
      <c r="J2906" s="443"/>
      <c r="K2906" s="439"/>
      <c r="L2906" s="439"/>
      <c r="M2906" s="439"/>
      <c r="N2906" s="439"/>
      <c r="O2906" s="443"/>
      <c r="P2906" s="439"/>
      <c r="Q2906" s="439"/>
      <c r="R2906" s="439"/>
      <c r="S2906" s="440"/>
      <c r="T2906" s="439"/>
      <c r="U2906" s="439"/>
      <c r="V2906" s="439"/>
      <c r="W2906" s="439"/>
      <c r="X2906" s="320"/>
      <c r="Y2906" s="326">
        <f>Y$673</f>
        <v>0</v>
      </c>
      <c r="Z2906" s="157"/>
      <c r="AA2906" s="157"/>
      <c r="AB2906" s="157"/>
      <c r="AC2906" s="157"/>
      <c r="AD2906" s="320"/>
      <c r="AE2906" s="324"/>
      <c r="AF2906" s="157"/>
      <c r="AG2906" s="157"/>
      <c r="AH2906" s="157"/>
      <c r="AI2906" s="320"/>
      <c r="AJ2906" s="324"/>
      <c r="AK2906" s="157"/>
      <c r="AL2906" s="157"/>
      <c r="AM2906" s="157"/>
      <c r="AN2906" s="320"/>
    </row>
    <row r="2907" spans="1:40" outlineLevel="2">
      <c r="A2907" s="882">
        <f>ROW()</f>
        <v>2907</v>
      </c>
      <c r="B2907" s="453"/>
      <c r="D2907" s="452" t="s">
        <v>28</v>
      </c>
      <c r="H2907" s="458"/>
      <c r="I2907" s="458"/>
      <c r="J2907" s="443"/>
      <c r="K2907" s="439"/>
      <c r="L2907" s="439"/>
      <c r="M2907" s="439"/>
      <c r="N2907" s="439"/>
      <c r="O2907" s="443"/>
      <c r="P2907" s="439"/>
      <c r="Q2907" s="439"/>
      <c r="R2907" s="439"/>
      <c r="S2907" s="440"/>
      <c r="T2907" s="439"/>
      <c r="U2907" s="439"/>
      <c r="V2907" s="439"/>
      <c r="W2907" s="439"/>
      <c r="X2907" s="320"/>
      <c r="Y2907" s="326">
        <f>Y$674</f>
        <v>0</v>
      </c>
      <c r="Z2907" s="157"/>
      <c r="AA2907" s="157"/>
      <c r="AB2907" s="157"/>
      <c r="AC2907" s="157"/>
      <c r="AD2907" s="320"/>
      <c r="AE2907" s="324"/>
      <c r="AF2907" s="157"/>
      <c r="AG2907" s="157"/>
      <c r="AH2907" s="157"/>
      <c r="AI2907" s="320"/>
      <c r="AJ2907" s="324"/>
      <c r="AK2907" s="157"/>
      <c r="AL2907" s="157"/>
      <c r="AM2907" s="157"/>
      <c r="AN2907" s="320"/>
    </row>
    <row r="2908" spans="1:40" outlineLevel="2">
      <c r="A2908" s="882">
        <f>ROW()</f>
        <v>2908</v>
      </c>
      <c r="B2908" s="453"/>
      <c r="D2908" s="456" t="s">
        <v>443</v>
      </c>
      <c r="E2908" s="456"/>
      <c r="F2908" s="456"/>
      <c r="G2908" s="456"/>
      <c r="H2908" s="460"/>
      <c r="I2908" s="460"/>
      <c r="J2908" s="462"/>
      <c r="K2908" s="441"/>
      <c r="L2908" s="441"/>
      <c r="M2908" s="441"/>
      <c r="N2908" s="441"/>
      <c r="O2908" s="462"/>
      <c r="P2908" s="441"/>
      <c r="Q2908" s="441"/>
      <c r="R2908" s="441"/>
      <c r="S2908" s="442"/>
      <c r="T2908" s="441"/>
      <c r="U2908" s="441"/>
      <c r="V2908" s="441"/>
      <c r="W2908" s="441"/>
      <c r="X2908" s="321"/>
      <c r="Y2908" s="327">
        <f>Y$675</f>
        <v>0</v>
      </c>
      <c r="Z2908" s="158"/>
      <c r="AA2908" s="158"/>
      <c r="AB2908" s="158"/>
      <c r="AC2908" s="158"/>
      <c r="AD2908" s="321"/>
      <c r="AE2908" s="325"/>
      <c r="AF2908" s="158"/>
      <c r="AG2908" s="158"/>
      <c r="AH2908" s="158"/>
      <c r="AI2908" s="321"/>
      <c r="AJ2908" s="325"/>
      <c r="AK2908" s="158"/>
      <c r="AL2908" s="158"/>
      <c r="AM2908" s="158"/>
      <c r="AN2908" s="321"/>
    </row>
    <row r="2909" spans="1:40" outlineLevel="2">
      <c r="A2909" s="882">
        <f>ROW()</f>
        <v>2909</v>
      </c>
      <c r="B2909" s="453"/>
      <c r="D2909" s="452" t="s">
        <v>24</v>
      </c>
      <c r="H2909" s="458"/>
      <c r="I2909" s="458"/>
      <c r="J2909" s="443"/>
      <c r="K2909" s="439"/>
      <c r="L2909" s="439"/>
      <c r="M2909" s="439"/>
      <c r="N2909" s="439"/>
      <c r="O2909" s="443"/>
      <c r="P2909" s="439"/>
      <c r="Q2909" s="439"/>
      <c r="R2909" s="439"/>
      <c r="S2909" s="440"/>
      <c r="T2909" s="439"/>
      <c r="U2909" s="439"/>
      <c r="V2909" s="439"/>
      <c r="W2909" s="439"/>
      <c r="X2909" s="440"/>
      <c r="Y2909" s="443">
        <f>SUM(Y2893:Y2908)</f>
        <v>49.886965851220985</v>
      </c>
      <c r="Z2909" s="439"/>
      <c r="AA2909" s="439"/>
      <c r="AB2909" s="439"/>
      <c r="AC2909" s="439"/>
      <c r="AD2909" s="440"/>
      <c r="AE2909" s="443"/>
      <c r="AF2909" s="439"/>
      <c r="AG2909" s="439"/>
      <c r="AH2909" s="439"/>
      <c r="AI2909" s="440"/>
      <c r="AJ2909" s="443"/>
      <c r="AK2909" s="439"/>
      <c r="AL2909" s="439"/>
      <c r="AM2909" s="439"/>
      <c r="AN2909" s="440"/>
    </row>
    <row r="2910" spans="1:40" outlineLevel="1">
      <c r="A2910" s="732" t="s">
        <v>238</v>
      </c>
      <c r="B2910" s="733"/>
      <c r="C2910" s="881"/>
      <c r="D2910" s="733"/>
      <c r="E2910" s="733"/>
      <c r="F2910" s="733"/>
      <c r="G2910" s="730"/>
      <c r="H2910" s="733"/>
      <c r="I2910" s="730"/>
      <c r="J2910" s="729"/>
      <c r="K2910" s="730"/>
      <c r="L2910" s="730"/>
      <c r="M2910" s="730"/>
      <c r="N2910" s="730"/>
      <c r="O2910" s="729"/>
      <c r="P2910" s="730"/>
      <c r="Q2910" s="730"/>
      <c r="R2910" s="730"/>
      <c r="S2910" s="731"/>
      <c r="T2910" s="730"/>
      <c r="U2910" s="730"/>
      <c r="V2910" s="730"/>
      <c r="W2910" s="730"/>
      <c r="X2910" s="731"/>
      <c r="Y2910" s="729"/>
      <c r="Z2910" s="730"/>
      <c r="AA2910" s="730"/>
      <c r="AB2910" s="730"/>
      <c r="AC2910" s="730"/>
      <c r="AD2910" s="731"/>
      <c r="AE2910" s="729"/>
      <c r="AF2910" s="730"/>
      <c r="AG2910" s="730"/>
      <c r="AH2910" s="730"/>
      <c r="AI2910" s="731"/>
      <c r="AJ2910" s="729"/>
      <c r="AK2910" s="730"/>
      <c r="AL2910" s="730"/>
      <c r="AM2910" s="730"/>
      <c r="AN2910" s="731"/>
    </row>
    <row r="2911" spans="1:40" outlineLevel="2">
      <c r="A2911" s="882">
        <f>ROW()</f>
        <v>2911</v>
      </c>
      <c r="B2911" s="453"/>
      <c r="D2911" s="1205" t="s">
        <v>300</v>
      </c>
      <c r="E2911" s="1205"/>
      <c r="F2911" s="1205"/>
      <c r="G2911" s="1205"/>
      <c r="H2911" s="4"/>
      <c r="I2911" s="4"/>
      <c r="J2911" s="329"/>
      <c r="K2911" s="4"/>
      <c r="L2911" s="4"/>
      <c r="M2911" s="4"/>
      <c r="N2911" s="4"/>
      <c r="O2911" s="329"/>
      <c r="P2911" s="4"/>
      <c r="Q2911" s="4"/>
      <c r="R2911" s="4"/>
      <c r="S2911" s="316"/>
      <c r="T2911" s="53"/>
      <c r="U2911" s="53"/>
      <c r="V2911" s="53"/>
      <c r="W2911" s="53"/>
      <c r="X2911" s="44"/>
      <c r="Y2911" s="252">
        <f>Y$678</f>
        <v>0</v>
      </c>
      <c r="Z2911" s="53"/>
      <c r="AA2911" s="53"/>
      <c r="AB2911" s="53"/>
      <c r="AC2911" s="53"/>
      <c r="AD2911" s="44"/>
      <c r="AE2911" s="252"/>
      <c r="AF2911" s="53"/>
      <c r="AG2911" s="53"/>
      <c r="AH2911" s="53"/>
      <c r="AI2911" s="44"/>
      <c r="AJ2911" s="252"/>
      <c r="AK2911" s="53"/>
      <c r="AL2911" s="53"/>
      <c r="AM2911" s="53"/>
      <c r="AN2911" s="44"/>
    </row>
    <row r="2912" spans="1:40" outlineLevel="2">
      <c r="A2912" s="882">
        <f>ROW()</f>
        <v>2912</v>
      </c>
      <c r="B2912" s="453"/>
      <c r="D2912" s="1205" t="s">
        <v>301</v>
      </c>
      <c r="E2912" s="1205"/>
      <c r="F2912" s="1205"/>
      <c r="G2912" s="1205"/>
      <c r="H2912" s="4"/>
      <c r="I2912" s="4"/>
      <c r="J2912" s="329"/>
      <c r="K2912" s="4"/>
      <c r="L2912" s="4"/>
      <c r="M2912" s="4"/>
      <c r="N2912" s="4"/>
      <c r="O2912" s="329"/>
      <c r="P2912" s="4"/>
      <c r="Q2912" s="4"/>
      <c r="R2912" s="4"/>
      <c r="S2912" s="316"/>
      <c r="T2912" s="53"/>
      <c r="U2912" s="53"/>
      <c r="V2912" s="53"/>
      <c r="W2912" s="53"/>
      <c r="X2912" s="44"/>
      <c r="Y2912" s="252">
        <f>Y$679</f>
        <v>0</v>
      </c>
      <c r="Z2912" s="53"/>
      <c r="AA2912" s="53"/>
      <c r="AB2912" s="53"/>
      <c r="AC2912" s="53"/>
      <c r="AD2912" s="44"/>
      <c r="AE2912" s="252"/>
      <c r="AF2912" s="53"/>
      <c r="AG2912" s="53"/>
      <c r="AH2912" s="53"/>
      <c r="AI2912" s="44"/>
      <c r="AJ2912" s="252"/>
      <c r="AK2912" s="53"/>
      <c r="AL2912" s="53"/>
      <c r="AM2912" s="53"/>
      <c r="AN2912" s="44"/>
    </row>
    <row r="2913" spans="1:40" outlineLevel="2">
      <c r="A2913" s="882">
        <f>ROW()</f>
        <v>2913</v>
      </c>
      <c r="B2913" s="453"/>
      <c r="D2913" s="1205" t="s">
        <v>29</v>
      </c>
      <c r="E2913" s="1205"/>
      <c r="F2913" s="1205"/>
      <c r="G2913" s="1205"/>
      <c r="H2913" s="4"/>
      <c r="I2913" s="4"/>
      <c r="J2913" s="329"/>
      <c r="K2913" s="4"/>
      <c r="L2913" s="4"/>
      <c r="M2913" s="4"/>
      <c r="N2913" s="4"/>
      <c r="O2913" s="329"/>
      <c r="P2913" s="4"/>
      <c r="Q2913" s="4"/>
      <c r="R2913" s="4"/>
      <c r="S2913" s="316"/>
      <c r="T2913" s="53"/>
      <c r="U2913" s="53"/>
      <c r="V2913" s="53"/>
      <c r="W2913" s="53"/>
      <c r="X2913" s="44"/>
      <c r="Y2913" s="252">
        <f>Y$680</f>
        <v>0</v>
      </c>
      <c r="Z2913" s="53"/>
      <c r="AA2913" s="53"/>
      <c r="AB2913" s="53"/>
      <c r="AC2913" s="53"/>
      <c r="AD2913" s="44"/>
      <c r="AE2913" s="252"/>
      <c r="AF2913" s="53"/>
      <c r="AG2913" s="53"/>
      <c r="AH2913" s="53"/>
      <c r="AI2913" s="44"/>
      <c r="AJ2913" s="252"/>
      <c r="AK2913" s="53"/>
      <c r="AL2913" s="53"/>
      <c r="AM2913" s="53"/>
      <c r="AN2913" s="44"/>
    </row>
    <row r="2914" spans="1:40" outlineLevel="2">
      <c r="A2914" s="882">
        <f>ROW()</f>
        <v>2914</v>
      </c>
      <c r="B2914" s="453"/>
      <c r="D2914" s="1205" t="s">
        <v>30</v>
      </c>
      <c r="E2914" s="1205"/>
      <c r="F2914" s="1205"/>
      <c r="G2914" s="1205"/>
      <c r="H2914" s="4"/>
      <c r="I2914" s="4"/>
      <c r="J2914" s="329"/>
      <c r="K2914" s="4"/>
      <c r="L2914" s="4"/>
      <c r="M2914" s="4"/>
      <c r="N2914" s="4"/>
      <c r="O2914" s="329"/>
      <c r="P2914" s="4"/>
      <c r="Q2914" s="4"/>
      <c r="R2914" s="4"/>
      <c r="S2914" s="316"/>
      <c r="T2914" s="53"/>
      <c r="U2914" s="53"/>
      <c r="V2914" s="53"/>
      <c r="W2914" s="53"/>
      <c r="X2914" s="44"/>
      <c r="Y2914" s="252">
        <f>Y$681</f>
        <v>0</v>
      </c>
      <c r="Z2914" s="53"/>
      <c r="AA2914" s="53"/>
      <c r="AB2914" s="53"/>
      <c r="AC2914" s="53"/>
      <c r="AD2914" s="44"/>
      <c r="AE2914" s="252"/>
      <c r="AF2914" s="53"/>
      <c r="AG2914" s="53"/>
      <c r="AH2914" s="53"/>
      <c r="AI2914" s="44"/>
      <c r="AJ2914" s="252"/>
      <c r="AK2914" s="53"/>
      <c r="AL2914" s="53"/>
      <c r="AM2914" s="53"/>
      <c r="AN2914" s="44"/>
    </row>
    <row r="2915" spans="1:40" outlineLevel="2">
      <c r="A2915" s="882">
        <f>ROW()</f>
        <v>2915</v>
      </c>
      <c r="B2915" s="453"/>
      <c r="D2915" s="1205" t="s">
        <v>31</v>
      </c>
      <c r="E2915" s="1205"/>
      <c r="F2915" s="1205"/>
      <c r="G2915" s="1205"/>
      <c r="H2915" s="4"/>
      <c r="I2915" s="4"/>
      <c r="J2915" s="329"/>
      <c r="K2915" s="4"/>
      <c r="L2915" s="4"/>
      <c r="M2915" s="4"/>
      <c r="N2915" s="4"/>
      <c r="O2915" s="329"/>
      <c r="P2915" s="4"/>
      <c r="Q2915" s="4"/>
      <c r="R2915" s="4"/>
      <c r="S2915" s="316"/>
      <c r="T2915" s="53"/>
      <c r="U2915" s="53"/>
      <c r="V2915" s="53"/>
      <c r="W2915" s="53"/>
      <c r="X2915" s="44"/>
      <c r="Y2915" s="252">
        <f>Y$682</f>
        <v>0</v>
      </c>
      <c r="Z2915" s="53"/>
      <c r="AA2915" s="53"/>
      <c r="AB2915" s="53"/>
      <c r="AC2915" s="53"/>
      <c r="AD2915" s="44"/>
      <c r="AE2915" s="252"/>
      <c r="AF2915" s="53"/>
      <c r="AG2915" s="53"/>
      <c r="AH2915" s="53"/>
      <c r="AI2915" s="44"/>
      <c r="AJ2915" s="252"/>
      <c r="AK2915" s="53"/>
      <c r="AL2915" s="53"/>
      <c r="AM2915" s="53"/>
      <c r="AN2915" s="44"/>
    </row>
    <row r="2916" spans="1:40" outlineLevel="2">
      <c r="A2916" s="882">
        <f>ROW()</f>
        <v>2916</v>
      </c>
      <c r="B2916" s="453"/>
      <c r="D2916" s="1205" t="s">
        <v>32</v>
      </c>
      <c r="E2916" s="1205"/>
      <c r="F2916" s="1205"/>
      <c r="G2916" s="1205"/>
      <c r="H2916" s="4"/>
      <c r="I2916" s="4"/>
      <c r="J2916" s="329"/>
      <c r="K2916" s="4"/>
      <c r="L2916" s="4"/>
      <c r="M2916" s="4"/>
      <c r="N2916" s="4"/>
      <c r="O2916" s="329"/>
      <c r="P2916" s="4"/>
      <c r="Q2916" s="4"/>
      <c r="R2916" s="4"/>
      <c r="S2916" s="316"/>
      <c r="T2916" s="53"/>
      <c r="U2916" s="53"/>
      <c r="V2916" s="53"/>
      <c r="W2916" s="53"/>
      <c r="X2916" s="44"/>
      <c r="Y2916" s="252">
        <f>Y$683</f>
        <v>0</v>
      </c>
      <c r="Z2916" s="53"/>
      <c r="AA2916" s="53"/>
      <c r="AB2916" s="53"/>
      <c r="AC2916" s="53"/>
      <c r="AD2916" s="44"/>
      <c r="AE2916" s="252"/>
      <c r="AF2916" s="53"/>
      <c r="AG2916" s="53"/>
      <c r="AH2916" s="53"/>
      <c r="AI2916" s="44"/>
      <c r="AJ2916" s="252"/>
      <c r="AK2916" s="53"/>
      <c r="AL2916" s="53"/>
      <c r="AM2916" s="53"/>
      <c r="AN2916" s="44"/>
    </row>
    <row r="2917" spans="1:40" outlineLevel="2">
      <c r="A2917" s="882">
        <f>ROW()</f>
        <v>2917</v>
      </c>
      <c r="B2917" s="453"/>
      <c r="D2917" s="1205" t="s">
        <v>33</v>
      </c>
      <c r="E2917" s="1205"/>
      <c r="F2917" s="1205"/>
      <c r="G2917" s="1205"/>
      <c r="H2917" s="4"/>
      <c r="I2917" s="4"/>
      <c r="J2917" s="329"/>
      <c r="K2917" s="4"/>
      <c r="L2917" s="4"/>
      <c r="M2917" s="4"/>
      <c r="N2917" s="4"/>
      <c r="O2917" s="329"/>
      <c r="P2917" s="4"/>
      <c r="Q2917" s="4"/>
      <c r="R2917" s="4"/>
      <c r="S2917" s="316"/>
      <c r="T2917" s="53"/>
      <c r="U2917" s="53"/>
      <c r="V2917" s="53"/>
      <c r="W2917" s="53"/>
      <c r="X2917" s="44"/>
      <c r="Y2917" s="252">
        <f>Y$684</f>
        <v>0</v>
      </c>
      <c r="Z2917" s="53"/>
      <c r="AA2917" s="53"/>
      <c r="AB2917" s="53"/>
      <c r="AC2917" s="53"/>
      <c r="AD2917" s="44"/>
      <c r="AE2917" s="252"/>
      <c r="AF2917" s="53"/>
      <c r="AG2917" s="53"/>
      <c r="AH2917" s="53"/>
      <c r="AI2917" s="44"/>
      <c r="AJ2917" s="252"/>
      <c r="AK2917" s="53"/>
      <c r="AL2917" s="53"/>
      <c r="AM2917" s="53"/>
      <c r="AN2917" s="44"/>
    </row>
    <row r="2918" spans="1:40" outlineLevel="2">
      <c r="A2918" s="882">
        <f>ROW()</f>
        <v>2918</v>
      </c>
      <c r="B2918" s="453"/>
      <c r="D2918" s="1205" t="s">
        <v>27</v>
      </c>
      <c r="E2918" s="1205"/>
      <c r="F2918" s="1205"/>
      <c r="G2918" s="1205"/>
      <c r="H2918" s="4"/>
      <c r="I2918" s="4"/>
      <c r="J2918" s="329"/>
      <c r="K2918" s="4"/>
      <c r="L2918" s="4"/>
      <c r="M2918" s="4"/>
      <c r="N2918" s="4"/>
      <c r="O2918" s="329"/>
      <c r="P2918" s="4"/>
      <c r="Q2918" s="4"/>
      <c r="R2918" s="4"/>
      <c r="S2918" s="316"/>
      <c r="T2918" s="53"/>
      <c r="U2918" s="53"/>
      <c r="V2918" s="53"/>
      <c r="W2918" s="53"/>
      <c r="X2918" s="44"/>
      <c r="Y2918" s="252">
        <f>Y$685</f>
        <v>0</v>
      </c>
      <c r="Z2918" s="53"/>
      <c r="AA2918" s="53"/>
      <c r="AB2918" s="53"/>
      <c r="AC2918" s="53"/>
      <c r="AD2918" s="44"/>
      <c r="AE2918" s="252"/>
      <c r="AF2918" s="53"/>
      <c r="AG2918" s="53"/>
      <c r="AH2918" s="53"/>
      <c r="AI2918" s="44"/>
      <c r="AJ2918" s="252"/>
      <c r="AK2918" s="53"/>
      <c r="AL2918" s="53"/>
      <c r="AM2918" s="53"/>
      <c r="AN2918" s="44"/>
    </row>
    <row r="2919" spans="1:40" outlineLevel="2">
      <c r="A2919" s="882">
        <f>ROW()</f>
        <v>2919</v>
      </c>
      <c r="B2919" s="453"/>
      <c r="D2919" s="1205" t="s">
        <v>34</v>
      </c>
      <c r="E2919" s="1205"/>
      <c r="F2919" s="1205"/>
      <c r="G2919" s="1205"/>
      <c r="H2919" s="4"/>
      <c r="I2919" s="4"/>
      <c r="J2919" s="329"/>
      <c r="K2919" s="4"/>
      <c r="L2919" s="4"/>
      <c r="M2919" s="4"/>
      <c r="N2919" s="4"/>
      <c r="O2919" s="329"/>
      <c r="P2919" s="4"/>
      <c r="Q2919" s="4"/>
      <c r="R2919" s="4"/>
      <c r="S2919" s="316"/>
      <c r="T2919" s="53"/>
      <c r="U2919" s="53"/>
      <c r="V2919" s="53"/>
      <c r="W2919" s="53"/>
      <c r="X2919" s="44"/>
      <c r="Y2919" s="252">
        <f>Y$686</f>
        <v>0</v>
      </c>
      <c r="Z2919" s="53"/>
      <c r="AA2919" s="53"/>
      <c r="AB2919" s="53"/>
      <c r="AC2919" s="53"/>
      <c r="AD2919" s="44"/>
      <c r="AE2919" s="252"/>
      <c r="AF2919" s="53"/>
      <c r="AG2919" s="53"/>
      <c r="AH2919" s="53"/>
      <c r="AI2919" s="44"/>
      <c r="AJ2919" s="252"/>
      <c r="AK2919" s="53"/>
      <c r="AL2919" s="53"/>
      <c r="AM2919" s="53"/>
      <c r="AN2919" s="44"/>
    </row>
    <row r="2920" spans="1:40" outlineLevel="2">
      <c r="A2920" s="882">
        <f>ROW()</f>
        <v>2920</v>
      </c>
      <c r="B2920" s="453"/>
      <c r="D2920" s="1205" t="s">
        <v>35</v>
      </c>
      <c r="E2920" s="1205"/>
      <c r="F2920" s="1205"/>
      <c r="G2920" s="1205"/>
      <c r="H2920" s="4"/>
      <c r="I2920" s="4"/>
      <c r="J2920" s="329"/>
      <c r="K2920" s="4"/>
      <c r="L2920" s="4"/>
      <c r="M2920" s="4"/>
      <c r="N2920" s="4"/>
      <c r="O2920" s="329"/>
      <c r="P2920" s="4"/>
      <c r="Q2920" s="4"/>
      <c r="R2920" s="4"/>
      <c r="S2920" s="316"/>
      <c r="T2920" s="53"/>
      <c r="U2920" s="53"/>
      <c r="V2920" s="53"/>
      <c r="W2920" s="53"/>
      <c r="X2920" s="44"/>
      <c r="Y2920" s="252">
        <f>Y$687</f>
        <v>-4.5358979098965829E-2</v>
      </c>
      <c r="Z2920" s="53"/>
      <c r="AA2920" s="53"/>
      <c r="AB2920" s="53"/>
      <c r="AC2920" s="53"/>
      <c r="AD2920" s="44"/>
      <c r="AE2920" s="252"/>
      <c r="AF2920" s="53"/>
      <c r="AG2920" s="53"/>
      <c r="AH2920" s="53"/>
      <c r="AI2920" s="44"/>
      <c r="AJ2920" s="252"/>
      <c r="AK2920" s="53"/>
      <c r="AL2920" s="53"/>
      <c r="AM2920" s="53"/>
      <c r="AN2920" s="44"/>
    </row>
    <row r="2921" spans="1:40" outlineLevel="2">
      <c r="A2921" s="882">
        <f>ROW()</f>
        <v>2921</v>
      </c>
      <c r="B2921" s="453"/>
      <c r="D2921" s="1205" t="s">
        <v>302</v>
      </c>
      <c r="E2921" s="1205"/>
      <c r="F2921" s="1205"/>
      <c r="G2921" s="1205"/>
      <c r="H2921" s="4"/>
      <c r="I2921" s="4"/>
      <c r="J2921" s="329"/>
      <c r="K2921" s="4"/>
      <c r="L2921" s="4"/>
      <c r="M2921" s="4"/>
      <c r="N2921" s="4"/>
      <c r="O2921" s="329"/>
      <c r="P2921" s="4"/>
      <c r="Q2921" s="4"/>
      <c r="R2921" s="4"/>
      <c r="S2921" s="316"/>
      <c r="T2921" s="53"/>
      <c r="U2921" s="53"/>
      <c r="V2921" s="53"/>
      <c r="W2921" s="53"/>
      <c r="X2921" s="44"/>
      <c r="Y2921" s="252">
        <f>Y$688</f>
        <v>0</v>
      </c>
      <c r="Z2921" s="53"/>
      <c r="AA2921" s="53"/>
      <c r="AB2921" s="53"/>
      <c r="AC2921" s="53"/>
      <c r="AD2921" s="44"/>
      <c r="AE2921" s="252"/>
      <c r="AF2921" s="53"/>
      <c r="AG2921" s="53"/>
      <c r="AH2921" s="53"/>
      <c r="AI2921" s="44"/>
      <c r="AJ2921" s="252"/>
      <c r="AK2921" s="53"/>
      <c r="AL2921" s="53"/>
      <c r="AM2921" s="53"/>
      <c r="AN2921" s="44"/>
    </row>
    <row r="2922" spans="1:40" outlineLevel="2">
      <c r="A2922" s="882">
        <f>ROW()</f>
        <v>2922</v>
      </c>
      <c r="B2922" s="453"/>
      <c r="D2922" s="1205" t="s">
        <v>36</v>
      </c>
      <c r="E2922" s="1205"/>
      <c r="F2922" s="1205"/>
      <c r="G2922" s="1205"/>
      <c r="H2922" s="4"/>
      <c r="I2922" s="4"/>
      <c r="J2922" s="329"/>
      <c r="K2922" s="4"/>
      <c r="L2922" s="4"/>
      <c r="M2922" s="4"/>
      <c r="N2922" s="4"/>
      <c r="O2922" s="329"/>
      <c r="P2922" s="4"/>
      <c r="Q2922" s="4"/>
      <c r="R2922" s="4"/>
      <c r="S2922" s="316"/>
      <c r="T2922" s="53"/>
      <c r="U2922" s="53"/>
      <c r="V2922" s="53"/>
      <c r="W2922" s="53"/>
      <c r="X2922" s="44"/>
      <c r="Y2922" s="252">
        <f>Y$689</f>
        <v>-4.420465980638234E-3</v>
      </c>
      <c r="Z2922" s="53"/>
      <c r="AA2922" s="53"/>
      <c r="AB2922" s="53"/>
      <c r="AC2922" s="53"/>
      <c r="AD2922" s="44"/>
      <c r="AE2922" s="252"/>
      <c r="AF2922" s="53"/>
      <c r="AG2922" s="53"/>
      <c r="AH2922" s="53"/>
      <c r="AI2922" s="44"/>
      <c r="AJ2922" s="252"/>
      <c r="AK2922" s="53"/>
      <c r="AL2922" s="53"/>
      <c r="AM2922" s="53"/>
      <c r="AN2922" s="44"/>
    </row>
    <row r="2923" spans="1:40" outlineLevel="2">
      <c r="A2923" s="882">
        <f>ROW()</f>
        <v>2923</v>
      </c>
      <c r="B2923" s="453"/>
      <c r="D2923" s="1205" t="s">
        <v>583</v>
      </c>
      <c r="E2923" s="1205"/>
      <c r="F2923" s="1205"/>
      <c r="G2923" s="1205"/>
      <c r="H2923" s="4"/>
      <c r="I2923" s="4"/>
      <c r="J2923" s="329"/>
      <c r="K2923" s="4"/>
      <c r="L2923" s="4"/>
      <c r="M2923" s="4"/>
      <c r="N2923" s="4"/>
      <c r="O2923" s="329"/>
      <c r="P2923" s="4"/>
      <c r="Q2923" s="4"/>
      <c r="R2923" s="4"/>
      <c r="S2923" s="316"/>
      <c r="T2923" s="53"/>
      <c r="U2923" s="53"/>
      <c r="V2923" s="53"/>
      <c r="W2923" s="53"/>
      <c r="X2923" s="44"/>
      <c r="Y2923" s="252">
        <f>Y$690</f>
        <v>0</v>
      </c>
      <c r="Z2923" s="53"/>
      <c r="AA2923" s="53"/>
      <c r="AB2923" s="53"/>
      <c r="AC2923" s="53"/>
      <c r="AD2923" s="44"/>
      <c r="AE2923" s="252"/>
      <c r="AF2923" s="53"/>
      <c r="AG2923" s="53"/>
      <c r="AH2923" s="53"/>
      <c r="AI2923" s="44"/>
      <c r="AJ2923" s="252"/>
      <c r="AK2923" s="53"/>
      <c r="AL2923" s="53"/>
      <c r="AM2923" s="53"/>
      <c r="AN2923" s="44"/>
    </row>
    <row r="2924" spans="1:40" outlineLevel="2">
      <c r="A2924" s="882">
        <f>ROW()</f>
        <v>2924</v>
      </c>
      <c r="B2924" s="453"/>
      <c r="D2924" s="1205" t="s">
        <v>81</v>
      </c>
      <c r="E2924" s="1205"/>
      <c r="F2924" s="1205"/>
      <c r="G2924" s="1205"/>
      <c r="H2924" s="4"/>
      <c r="I2924" s="4"/>
      <c r="J2924" s="329"/>
      <c r="K2924" s="4"/>
      <c r="L2924" s="4"/>
      <c r="M2924" s="4"/>
      <c r="N2924" s="4"/>
      <c r="O2924" s="329"/>
      <c r="P2924" s="4"/>
      <c r="Q2924" s="4"/>
      <c r="R2924" s="4"/>
      <c r="S2924" s="316"/>
      <c r="T2924" s="53"/>
      <c r="U2924" s="53"/>
      <c r="V2924" s="53"/>
      <c r="W2924" s="53"/>
      <c r="X2924" s="44"/>
      <c r="Y2924" s="252">
        <f>Y$691</f>
        <v>0</v>
      </c>
      <c r="Z2924" s="53"/>
      <c r="AA2924" s="53"/>
      <c r="AB2924" s="53"/>
      <c r="AC2924" s="53"/>
      <c r="AD2924" s="44"/>
      <c r="AE2924" s="252"/>
      <c r="AF2924" s="53"/>
      <c r="AG2924" s="53"/>
      <c r="AH2924" s="53"/>
      <c r="AI2924" s="44"/>
      <c r="AJ2924" s="252"/>
      <c r="AK2924" s="53"/>
      <c r="AL2924" s="53"/>
      <c r="AM2924" s="53"/>
      <c r="AN2924" s="44"/>
    </row>
    <row r="2925" spans="1:40" outlineLevel="2">
      <c r="A2925" s="882">
        <f>ROW()</f>
        <v>2925</v>
      </c>
      <c r="B2925" s="453"/>
      <c r="D2925" s="1205" t="s">
        <v>28</v>
      </c>
      <c r="E2925" s="1205"/>
      <c r="F2925" s="1205"/>
      <c r="G2925" s="1205"/>
      <c r="H2925" s="4"/>
      <c r="I2925" s="4"/>
      <c r="J2925" s="329"/>
      <c r="K2925" s="4"/>
      <c r="L2925" s="4"/>
      <c r="M2925" s="4"/>
      <c r="N2925" s="4"/>
      <c r="O2925" s="329"/>
      <c r="P2925" s="4"/>
      <c r="Q2925" s="4"/>
      <c r="R2925" s="4"/>
      <c r="S2925" s="316"/>
      <c r="T2925" s="53"/>
      <c r="U2925" s="53"/>
      <c r="V2925" s="53"/>
      <c r="W2925" s="53"/>
      <c r="X2925" s="44"/>
      <c r="Y2925" s="252">
        <f>Y$692</f>
        <v>0</v>
      </c>
      <c r="Z2925" s="53"/>
      <c r="AA2925" s="53"/>
      <c r="AB2925" s="53"/>
      <c r="AC2925" s="53"/>
      <c r="AD2925" s="44"/>
      <c r="AE2925" s="252"/>
      <c r="AF2925" s="53"/>
      <c r="AG2925" s="53"/>
      <c r="AH2925" s="53"/>
      <c r="AI2925" s="44"/>
      <c r="AJ2925" s="252"/>
      <c r="AK2925" s="53"/>
      <c r="AL2925" s="53"/>
      <c r="AM2925" s="53"/>
      <c r="AN2925" s="44"/>
    </row>
    <row r="2926" spans="1:40" outlineLevel="2">
      <c r="A2926" s="882">
        <f>ROW()</f>
        <v>2926</v>
      </c>
      <c r="B2926" s="453"/>
      <c r="D2926" s="1206" t="s">
        <v>443</v>
      </c>
      <c r="E2926" s="1206"/>
      <c r="F2926" s="1206"/>
      <c r="G2926" s="1206"/>
      <c r="H2926" s="28"/>
      <c r="I2926" s="28"/>
      <c r="J2926" s="1207"/>
      <c r="K2926" s="28"/>
      <c r="L2926" s="28"/>
      <c r="M2926" s="28"/>
      <c r="N2926" s="28"/>
      <c r="O2926" s="1207"/>
      <c r="P2926" s="28"/>
      <c r="Q2926" s="28"/>
      <c r="R2926" s="28"/>
      <c r="S2926" s="317"/>
      <c r="T2926" s="54"/>
      <c r="U2926" s="54"/>
      <c r="V2926" s="54"/>
      <c r="W2926" s="54"/>
      <c r="X2926" s="46"/>
      <c r="Y2926" s="253">
        <f>Y$693</f>
        <v>0</v>
      </c>
      <c r="Z2926" s="54"/>
      <c r="AA2926" s="54"/>
      <c r="AB2926" s="54"/>
      <c r="AC2926" s="54"/>
      <c r="AD2926" s="46"/>
      <c r="AE2926" s="253"/>
      <c r="AF2926" s="54"/>
      <c r="AG2926" s="54"/>
      <c r="AH2926" s="54"/>
      <c r="AI2926" s="46"/>
      <c r="AJ2926" s="253"/>
      <c r="AK2926" s="54"/>
      <c r="AL2926" s="54"/>
      <c r="AM2926" s="54"/>
      <c r="AN2926" s="46"/>
    </row>
    <row r="2927" spans="1:40" outlineLevel="2">
      <c r="A2927" s="882">
        <f>ROW()</f>
        <v>2927</v>
      </c>
      <c r="B2927" s="453"/>
      <c r="D2927" s="452" t="s">
        <v>24</v>
      </c>
      <c r="H2927" s="458"/>
      <c r="I2927" s="458"/>
      <c r="J2927" s="459"/>
      <c r="K2927" s="458"/>
      <c r="L2927" s="458"/>
      <c r="M2927" s="458"/>
      <c r="N2927" s="458"/>
      <c r="O2927" s="459"/>
      <c r="P2927" s="458"/>
      <c r="Q2927" s="458"/>
      <c r="R2927" s="458"/>
      <c r="S2927" s="463"/>
      <c r="T2927" s="444">
        <f t="shared" ref="T2927:AN2927" si="2591">SUM(T2911:T2926)</f>
        <v>0</v>
      </c>
      <c r="U2927" s="444">
        <f t="shared" si="2591"/>
        <v>0</v>
      </c>
      <c r="V2927" s="444">
        <f t="shared" si="2591"/>
        <v>0</v>
      </c>
      <c r="W2927" s="444">
        <f t="shared" si="2591"/>
        <v>0</v>
      </c>
      <c r="X2927" s="445">
        <f t="shared" si="2591"/>
        <v>0</v>
      </c>
      <c r="Y2927" s="466">
        <f t="shared" si="2591"/>
        <v>-4.9779445079604065E-2</v>
      </c>
      <c r="Z2927" s="444">
        <f t="shared" si="2591"/>
        <v>0</v>
      </c>
      <c r="AA2927" s="444">
        <f t="shared" si="2591"/>
        <v>0</v>
      </c>
      <c r="AB2927" s="444">
        <f t="shared" si="2591"/>
        <v>0</v>
      </c>
      <c r="AC2927" s="444">
        <f t="shared" si="2591"/>
        <v>0</v>
      </c>
      <c r="AD2927" s="445">
        <f t="shared" si="2591"/>
        <v>0</v>
      </c>
      <c r="AE2927" s="466">
        <f t="shared" si="2591"/>
        <v>0</v>
      </c>
      <c r="AF2927" s="444">
        <f t="shared" si="2591"/>
        <v>0</v>
      </c>
      <c r="AG2927" s="444">
        <f t="shared" si="2591"/>
        <v>0</v>
      </c>
      <c r="AH2927" s="444">
        <f t="shared" si="2591"/>
        <v>0</v>
      </c>
      <c r="AI2927" s="445">
        <f t="shared" si="2591"/>
        <v>0</v>
      </c>
      <c r="AJ2927" s="466">
        <f t="shared" si="2591"/>
        <v>0</v>
      </c>
      <c r="AK2927" s="444">
        <f t="shared" si="2591"/>
        <v>0</v>
      </c>
      <c r="AL2927" s="444">
        <f t="shared" si="2591"/>
        <v>0</v>
      </c>
      <c r="AM2927" s="444">
        <f t="shared" si="2591"/>
        <v>0</v>
      </c>
      <c r="AN2927" s="445">
        <f t="shared" si="2591"/>
        <v>0</v>
      </c>
    </row>
    <row r="2928" spans="1:40" outlineLevel="1">
      <c r="A2928" s="732" t="s">
        <v>21</v>
      </c>
      <c r="B2928" s="733"/>
      <c r="C2928" s="881"/>
      <c r="D2928" s="733"/>
      <c r="E2928" s="733"/>
      <c r="F2928" s="733"/>
      <c r="G2928" s="733"/>
      <c r="H2928" s="733"/>
      <c r="I2928" s="730"/>
      <c r="J2928" s="729"/>
      <c r="K2928" s="730"/>
      <c r="L2928" s="730"/>
      <c r="M2928" s="730"/>
      <c r="N2928" s="730"/>
      <c r="O2928" s="729"/>
      <c r="P2928" s="730"/>
      <c r="Q2928" s="730"/>
      <c r="R2928" s="730"/>
      <c r="S2928" s="731"/>
      <c r="T2928" s="730"/>
      <c r="U2928" s="730"/>
      <c r="V2928" s="730"/>
      <c r="W2928" s="730"/>
      <c r="X2928" s="731"/>
      <c r="Y2928" s="729"/>
      <c r="Z2928" s="730"/>
      <c r="AA2928" s="730"/>
      <c r="AB2928" s="730"/>
      <c r="AC2928" s="730"/>
      <c r="AD2928" s="731"/>
      <c r="AE2928" s="729"/>
      <c r="AF2928" s="730"/>
      <c r="AG2928" s="730"/>
      <c r="AH2928" s="730"/>
      <c r="AI2928" s="731"/>
      <c r="AJ2928" s="729"/>
      <c r="AK2928" s="730"/>
      <c r="AL2928" s="730"/>
      <c r="AM2928" s="730"/>
      <c r="AN2928" s="731"/>
    </row>
    <row r="2929" spans="1:40" outlineLevel="2">
      <c r="A2929" s="882">
        <f>ROW()</f>
        <v>2929</v>
      </c>
      <c r="B2929" s="453"/>
      <c r="D2929" s="452" t="s">
        <v>300</v>
      </c>
      <c r="H2929" s="458"/>
      <c r="I2929" s="458"/>
      <c r="J2929" s="459"/>
      <c r="K2929" s="458"/>
      <c r="L2929" s="458"/>
      <c r="M2929" s="458"/>
      <c r="N2929" s="458"/>
      <c r="O2929" s="443"/>
      <c r="P2929" s="439"/>
      <c r="Q2929" s="439"/>
      <c r="R2929" s="439"/>
      <c r="S2929" s="440"/>
      <c r="T2929" s="439"/>
      <c r="U2929" s="439"/>
      <c r="V2929" s="439"/>
      <c r="W2929" s="439"/>
      <c r="X2929" s="440"/>
      <c r="Y2929" s="326"/>
      <c r="Z2929" s="27">
        <f>-Input!Z1272</f>
        <v>-9.3264365252374599E-3</v>
      </c>
      <c r="AA2929" s="27">
        <f>-Input!AA1272</f>
        <v>-9.3264365252374581E-3</v>
      </c>
      <c r="AB2929" s="27">
        <f>-Input!AB1272</f>
        <v>-9.3264365252374581E-3</v>
      </c>
      <c r="AC2929" s="27">
        <f>-Input!AC1272</f>
        <v>-9.3264365252374581E-3</v>
      </c>
      <c r="AD2929" s="313">
        <f>-Input!AD1272</f>
        <v>-9.3264365252374564E-3</v>
      </c>
      <c r="AE2929" s="326">
        <f>-Input!AE1272</f>
        <v>-1.1035205002832189E-2</v>
      </c>
      <c r="AF2929" s="27">
        <f>-Input!AF1272</f>
        <v>-1.1035205002832189E-2</v>
      </c>
      <c r="AG2929" s="27">
        <f>-Input!AG1272</f>
        <v>-1.1035205002832189E-2</v>
      </c>
      <c r="AH2929" s="27">
        <f>-Input!AH1272</f>
        <v>-1.1035205002832189E-2</v>
      </c>
      <c r="AI2929" s="313">
        <f>-Input!AI1272</f>
        <v>-1.1035205002832189E-2</v>
      </c>
      <c r="AJ2929" s="326">
        <f t="shared" ref="AJ2929:AN2938" si="2592">-IF($D2929="Land",0,IF(AJ2875&lt;0,AJ2875,IF(AJ2857&lt;1,AJ2875,MAX(MIN(IF(AJ2875&gt;0,(AJ2875/AJ2857),0),AJ2875),0)*AJ$9)))</f>
        <v>-1.1111468292060871E-2</v>
      </c>
      <c r="AK2929" s="27">
        <f t="shared" si="2592"/>
        <v>-1.1111468292060871E-2</v>
      </c>
      <c r="AL2929" s="27">
        <f t="shared" si="2592"/>
        <v>-1.1111468292060871E-2</v>
      </c>
      <c r="AM2929" s="27">
        <f t="shared" si="2592"/>
        <v>-1.111146829206087E-2</v>
      </c>
      <c r="AN2929" s="313">
        <f t="shared" si="2592"/>
        <v>-1.111146829206087E-2</v>
      </c>
    </row>
    <row r="2930" spans="1:40" outlineLevel="2">
      <c r="A2930" s="882">
        <f>ROW()</f>
        <v>2930</v>
      </c>
      <c r="B2930" s="453"/>
      <c r="D2930" s="452" t="s">
        <v>301</v>
      </c>
      <c r="H2930" s="458"/>
      <c r="I2930" s="458"/>
      <c r="J2930" s="459"/>
      <c r="K2930" s="458"/>
      <c r="L2930" s="458"/>
      <c r="M2930" s="458"/>
      <c r="N2930" s="458"/>
      <c r="O2930" s="443"/>
      <c r="P2930" s="439"/>
      <c r="Q2930" s="439"/>
      <c r="R2930" s="439"/>
      <c r="S2930" s="440"/>
      <c r="T2930" s="439"/>
      <c r="U2930" s="439"/>
      <c r="V2930" s="439"/>
      <c r="W2930" s="439"/>
      <c r="X2930" s="440"/>
      <c r="Y2930" s="326"/>
      <c r="Z2930" s="27">
        <f>-Input!Z1273</f>
        <v>-2.5418659194779751E-2</v>
      </c>
      <c r="AA2930" s="27">
        <f>-Input!AA1273</f>
        <v>-2.5418659194779744E-2</v>
      </c>
      <c r="AB2930" s="27">
        <f>-Input!AB1273</f>
        <v>-2.5418659194779744E-2</v>
      </c>
      <c r="AC2930" s="27">
        <f>-Input!AC1273</f>
        <v>-2.5418659194779744E-2</v>
      </c>
      <c r="AD2930" s="313">
        <f>-Input!AD1273</f>
        <v>-2.5418659194779744E-2</v>
      </c>
      <c r="AE2930" s="326">
        <f>-Input!AE1273</f>
        <v>-2.2614331049667018E-2</v>
      </c>
      <c r="AF2930" s="27">
        <f>-Input!AF1273</f>
        <v>-2.2614331049667018E-2</v>
      </c>
      <c r="AG2930" s="27">
        <f>-Input!AG1273</f>
        <v>-2.2614331049667018E-2</v>
      </c>
      <c r="AH2930" s="27">
        <f>-Input!AH1273</f>
        <v>-2.2614331049667018E-2</v>
      </c>
      <c r="AI2930" s="313">
        <f>-Input!AI1273</f>
        <v>-2.2614331049667018E-2</v>
      </c>
      <c r="AJ2930" s="326">
        <f t="shared" si="2592"/>
        <v>-2.2774784231668423E-2</v>
      </c>
      <c r="AK2930" s="27">
        <f t="shared" si="2592"/>
        <v>-2.2774784231668427E-2</v>
      </c>
      <c r="AL2930" s="27">
        <f t="shared" si="2592"/>
        <v>-2.2774784231668427E-2</v>
      </c>
      <c r="AM2930" s="27">
        <f t="shared" si="2592"/>
        <v>-2.277478423166843E-2</v>
      </c>
      <c r="AN2930" s="313">
        <f t="shared" si="2592"/>
        <v>-2.277478423166843E-2</v>
      </c>
    </row>
    <row r="2931" spans="1:40" outlineLevel="2">
      <c r="A2931" s="882">
        <f>ROW()</f>
        <v>2931</v>
      </c>
      <c r="B2931" s="453"/>
      <c r="D2931" s="452" t="s">
        <v>29</v>
      </c>
      <c r="H2931" s="458"/>
      <c r="I2931" s="458"/>
      <c r="J2931" s="459"/>
      <c r="K2931" s="458"/>
      <c r="L2931" s="458"/>
      <c r="M2931" s="458"/>
      <c r="N2931" s="458"/>
      <c r="O2931" s="443"/>
      <c r="P2931" s="439"/>
      <c r="Q2931" s="439"/>
      <c r="R2931" s="439"/>
      <c r="S2931" s="440"/>
      <c r="T2931" s="439"/>
      <c r="U2931" s="439"/>
      <c r="V2931" s="439"/>
      <c r="W2931" s="439"/>
      <c r="X2931" s="440"/>
      <c r="Y2931" s="326"/>
      <c r="Z2931" s="27">
        <f>-Input!Z1274</f>
        <v>0</v>
      </c>
      <c r="AA2931" s="27">
        <f>-Input!AA1274</f>
        <v>0</v>
      </c>
      <c r="AB2931" s="27">
        <f>-Input!AB1274</f>
        <v>0</v>
      </c>
      <c r="AC2931" s="27">
        <f>-Input!AC1274</f>
        <v>0</v>
      </c>
      <c r="AD2931" s="313">
        <f>-Input!AD1274</f>
        <v>0</v>
      </c>
      <c r="AE2931" s="326">
        <f>-Input!AE1274</f>
        <v>0</v>
      </c>
      <c r="AF2931" s="27">
        <f>-Input!AF1274</f>
        <v>0</v>
      </c>
      <c r="AG2931" s="27">
        <f>-Input!AG1274</f>
        <v>0</v>
      </c>
      <c r="AH2931" s="27">
        <f>-Input!AH1274</f>
        <v>0</v>
      </c>
      <c r="AI2931" s="313">
        <f>-Input!AI1274</f>
        <v>0</v>
      </c>
      <c r="AJ2931" s="326">
        <f t="shared" si="2592"/>
        <v>0</v>
      </c>
      <c r="AK2931" s="27">
        <f t="shared" si="2592"/>
        <v>0</v>
      </c>
      <c r="AL2931" s="27">
        <f t="shared" si="2592"/>
        <v>0</v>
      </c>
      <c r="AM2931" s="27">
        <f t="shared" si="2592"/>
        <v>0</v>
      </c>
      <c r="AN2931" s="313">
        <f t="shared" si="2592"/>
        <v>0</v>
      </c>
    </row>
    <row r="2932" spans="1:40" outlineLevel="2">
      <c r="A2932" s="882">
        <f>ROW()</f>
        <v>2932</v>
      </c>
      <c r="B2932" s="453"/>
      <c r="D2932" s="452" t="s">
        <v>30</v>
      </c>
      <c r="H2932" s="458"/>
      <c r="I2932" s="458"/>
      <c r="J2932" s="459"/>
      <c r="K2932" s="458"/>
      <c r="L2932" s="458"/>
      <c r="M2932" s="458"/>
      <c r="N2932" s="458"/>
      <c r="O2932" s="443"/>
      <c r="P2932" s="439"/>
      <c r="Q2932" s="439"/>
      <c r="R2932" s="439"/>
      <c r="S2932" s="440"/>
      <c r="T2932" s="439"/>
      <c r="U2932" s="439"/>
      <c r="V2932" s="439"/>
      <c r="W2932" s="439"/>
      <c r="X2932" s="440"/>
      <c r="Y2932" s="326"/>
      <c r="Z2932" s="27">
        <f>-Input!Z1275</f>
        <v>-0.26750263254932194</v>
      </c>
      <c r="AA2932" s="27">
        <f>-Input!AA1275</f>
        <v>-0.26750263254932194</v>
      </c>
      <c r="AB2932" s="27">
        <f>-Input!AB1275</f>
        <v>-0.26750263254932194</v>
      </c>
      <c r="AC2932" s="27">
        <f>-Input!AC1275</f>
        <v>-0.26750263254932194</v>
      </c>
      <c r="AD2932" s="313">
        <f>-Input!AD1275</f>
        <v>-0.26750263254932194</v>
      </c>
      <c r="AE2932" s="326">
        <f>-Input!AE1275</f>
        <v>-0.26586033602566195</v>
      </c>
      <c r="AF2932" s="27">
        <f>-Input!AF1275</f>
        <v>-0.26586033602566195</v>
      </c>
      <c r="AG2932" s="27">
        <f>-Input!AG1275</f>
        <v>-0.26586033602566195</v>
      </c>
      <c r="AH2932" s="27">
        <f>-Input!AH1275</f>
        <v>-0.26586033602566195</v>
      </c>
      <c r="AI2932" s="313">
        <f>-Input!AI1275</f>
        <v>-0.26586033602566195</v>
      </c>
      <c r="AJ2932" s="326">
        <f t="shared" si="2592"/>
        <v>-0.26774666805067665</v>
      </c>
      <c r="AK2932" s="27">
        <f t="shared" si="2592"/>
        <v>-0.26774666805067665</v>
      </c>
      <c r="AL2932" s="27">
        <f t="shared" si="2592"/>
        <v>-0.26774666805067665</v>
      </c>
      <c r="AM2932" s="27">
        <f t="shared" si="2592"/>
        <v>-0.26774666805067665</v>
      </c>
      <c r="AN2932" s="313">
        <f t="shared" si="2592"/>
        <v>-0.26774666805067665</v>
      </c>
    </row>
    <row r="2933" spans="1:40" outlineLevel="2">
      <c r="A2933" s="882">
        <f>ROW()</f>
        <v>2933</v>
      </c>
      <c r="B2933" s="453"/>
      <c r="D2933" s="452" t="s">
        <v>31</v>
      </c>
      <c r="H2933" s="458"/>
      <c r="I2933" s="458"/>
      <c r="J2933" s="459"/>
      <c r="K2933" s="458"/>
      <c r="L2933" s="458"/>
      <c r="M2933" s="458"/>
      <c r="N2933" s="458"/>
      <c r="O2933" s="443"/>
      <c r="P2933" s="439"/>
      <c r="Q2933" s="439"/>
      <c r="R2933" s="439"/>
      <c r="S2933" s="440"/>
      <c r="T2933" s="439"/>
      <c r="U2933" s="439"/>
      <c r="V2933" s="439"/>
      <c r="W2933" s="439"/>
      <c r="X2933" s="440"/>
      <c r="Y2933" s="326"/>
      <c r="Z2933" s="27">
        <f>-Input!Z1276</f>
        <v>0</v>
      </c>
      <c r="AA2933" s="27">
        <f>-Input!AA1276</f>
        <v>0</v>
      </c>
      <c r="AB2933" s="27">
        <f>-Input!AB1276</f>
        <v>0</v>
      </c>
      <c r="AC2933" s="27">
        <f>-Input!AC1276</f>
        <v>0</v>
      </c>
      <c r="AD2933" s="313">
        <f>-Input!AD1276</f>
        <v>0</v>
      </c>
      <c r="AE2933" s="326">
        <f>-Input!AE1276</f>
        <v>0</v>
      </c>
      <c r="AF2933" s="27">
        <f>-Input!AF1276</f>
        <v>0</v>
      </c>
      <c r="AG2933" s="27">
        <f>-Input!AG1276</f>
        <v>0</v>
      </c>
      <c r="AH2933" s="27">
        <f>-Input!AH1276</f>
        <v>0</v>
      </c>
      <c r="AI2933" s="313">
        <f>-Input!AI1276</f>
        <v>0</v>
      </c>
      <c r="AJ2933" s="326">
        <f t="shared" si="2592"/>
        <v>0</v>
      </c>
      <c r="AK2933" s="27">
        <f t="shared" si="2592"/>
        <v>0</v>
      </c>
      <c r="AL2933" s="27">
        <f t="shared" si="2592"/>
        <v>0</v>
      </c>
      <c r="AM2933" s="27">
        <f t="shared" si="2592"/>
        <v>0</v>
      </c>
      <c r="AN2933" s="313">
        <f t="shared" si="2592"/>
        <v>0</v>
      </c>
    </row>
    <row r="2934" spans="1:40" outlineLevel="2">
      <c r="A2934" s="882">
        <f>ROW()</f>
        <v>2934</v>
      </c>
      <c r="B2934" s="453"/>
      <c r="D2934" s="452" t="s">
        <v>32</v>
      </c>
      <c r="H2934" s="458"/>
      <c r="I2934" s="458"/>
      <c r="J2934" s="459"/>
      <c r="K2934" s="458"/>
      <c r="L2934" s="458"/>
      <c r="M2934" s="458"/>
      <c r="N2934" s="458"/>
      <c r="O2934" s="443"/>
      <c r="P2934" s="439"/>
      <c r="Q2934" s="439"/>
      <c r="R2934" s="439"/>
      <c r="S2934" s="440"/>
      <c r="T2934" s="439"/>
      <c r="U2934" s="439"/>
      <c r="V2934" s="439"/>
      <c r="W2934" s="439"/>
      <c r="X2934" s="440"/>
      <c r="Y2934" s="326"/>
      <c r="Z2934" s="27">
        <f>-Input!Z1277</f>
        <v>-4.4924965249615985E-2</v>
      </c>
      <c r="AA2934" s="27">
        <f>-Input!AA1277</f>
        <v>-4.4924965249615985E-2</v>
      </c>
      <c r="AB2934" s="27">
        <f>-Input!AB1277</f>
        <v>-4.4924965249615985E-2</v>
      </c>
      <c r="AC2934" s="27">
        <f>-Input!AC1277</f>
        <v>-4.4924965249615999E-2</v>
      </c>
      <c r="AD2934" s="313">
        <f>-Input!AD1277</f>
        <v>-4.4924965249615999E-2</v>
      </c>
      <c r="AE2934" s="326">
        <f>-Input!AE1277</f>
        <v>-4.4132478765802029E-2</v>
      </c>
      <c r="AF2934" s="27">
        <f>-Input!AF1277</f>
        <v>-4.4132478765802029E-2</v>
      </c>
      <c r="AG2934" s="27">
        <f>-Input!AG1277</f>
        <v>-4.4132478765802029E-2</v>
      </c>
      <c r="AH2934" s="27">
        <f>-Input!AH1277</f>
        <v>-4.4132478765802029E-2</v>
      </c>
      <c r="AI2934" s="313">
        <f>-Input!AI1277</f>
        <v>-4.4132478765802029E-2</v>
      </c>
      <c r="AJ2934" s="326">
        <f t="shared" si="2592"/>
        <v>-4.4464584989252813E-2</v>
      </c>
      <c r="AK2934" s="27">
        <f t="shared" si="2592"/>
        <v>-4.4464584989252813E-2</v>
      </c>
      <c r="AL2934" s="27">
        <f t="shared" si="2592"/>
        <v>-4.4464584989252813E-2</v>
      </c>
      <c r="AM2934" s="27">
        <f t="shared" si="2592"/>
        <v>-4.4464584989252813E-2</v>
      </c>
      <c r="AN2934" s="313">
        <f t="shared" si="2592"/>
        <v>-4.4464584989252806E-2</v>
      </c>
    </row>
    <row r="2935" spans="1:40" outlineLevel="2">
      <c r="A2935" s="882">
        <f>ROW()</f>
        <v>2935</v>
      </c>
      <c r="B2935" s="453"/>
      <c r="D2935" s="452" t="s">
        <v>33</v>
      </c>
      <c r="H2935" s="458"/>
      <c r="I2935" s="458"/>
      <c r="J2935" s="459"/>
      <c r="K2935" s="458"/>
      <c r="L2935" s="458"/>
      <c r="M2935" s="458"/>
      <c r="N2935" s="458"/>
      <c r="O2935" s="443"/>
      <c r="P2935" s="439"/>
      <c r="Q2935" s="439"/>
      <c r="R2935" s="439"/>
      <c r="S2935" s="440"/>
      <c r="T2935" s="439"/>
      <c r="U2935" s="439"/>
      <c r="V2935" s="439"/>
      <c r="W2935" s="439"/>
      <c r="X2935" s="440"/>
      <c r="Y2935" s="326"/>
      <c r="Z2935" s="27">
        <f>-Input!Z1278</f>
        <v>-2.4716627737389149E-4</v>
      </c>
      <c r="AA2935" s="27">
        <f>-Input!AA1278</f>
        <v>-2.4716627737389149E-4</v>
      </c>
      <c r="AB2935" s="27">
        <f>-Input!AB1278</f>
        <v>-2.4716627737389149E-4</v>
      </c>
      <c r="AC2935" s="27">
        <f>-Input!AC1278</f>
        <v>-2.4716627737389149E-4</v>
      </c>
      <c r="AD2935" s="313">
        <f>-Input!AD1278</f>
        <v>-2.4716627737389149E-4</v>
      </c>
      <c r="AE2935" s="326">
        <f>-Input!AE1278</f>
        <v>-2.4507785954254197E-4</v>
      </c>
      <c r="AF2935" s="27">
        <f>-Input!AF1278</f>
        <v>-2.4507785954254197E-4</v>
      </c>
      <c r="AG2935" s="27">
        <f>-Input!AG1278</f>
        <v>-2.4507785954254197E-4</v>
      </c>
      <c r="AH2935" s="27">
        <f>-Input!AH1278</f>
        <v>-2.4507785954254197E-4</v>
      </c>
      <c r="AI2935" s="313">
        <f>-Input!AI1278</f>
        <v>-2.4507785954254197E-4</v>
      </c>
      <c r="AJ2935" s="326">
        <f t="shared" si="2592"/>
        <v>-2.4692212219581326E-4</v>
      </c>
      <c r="AK2935" s="27">
        <f t="shared" si="2592"/>
        <v>-2.4692212219581326E-4</v>
      </c>
      <c r="AL2935" s="27">
        <f t="shared" si="2592"/>
        <v>-2.4692212219581321E-4</v>
      </c>
      <c r="AM2935" s="27">
        <f t="shared" si="2592"/>
        <v>-2.4692212219581321E-4</v>
      </c>
      <c r="AN2935" s="313">
        <f t="shared" si="2592"/>
        <v>-2.4692212219581321E-4</v>
      </c>
    </row>
    <row r="2936" spans="1:40" outlineLevel="2">
      <c r="A2936" s="882">
        <f>ROW()</f>
        <v>2936</v>
      </c>
      <c r="B2936" s="453"/>
      <c r="D2936" s="452" t="s">
        <v>27</v>
      </c>
      <c r="H2936" s="458"/>
      <c r="I2936" s="458"/>
      <c r="J2936" s="459"/>
      <c r="K2936" s="458"/>
      <c r="L2936" s="458"/>
      <c r="M2936" s="458"/>
      <c r="N2936" s="458"/>
      <c r="O2936" s="443"/>
      <c r="P2936" s="439"/>
      <c r="Q2936" s="439"/>
      <c r="R2936" s="439"/>
      <c r="S2936" s="440"/>
      <c r="T2936" s="439"/>
      <c r="U2936" s="439"/>
      <c r="V2936" s="439"/>
      <c r="W2936" s="439"/>
      <c r="X2936" s="440"/>
      <c r="Y2936" s="326"/>
      <c r="Z2936" s="27">
        <f>-Input!Z1279</f>
        <v>-6.1701158434781991E-3</v>
      </c>
      <c r="AA2936" s="27">
        <f>-Input!AA1279</f>
        <v>-6.1701158434781999E-3</v>
      </c>
      <c r="AB2936" s="27">
        <f>-Input!AB1279</f>
        <v>-6.1701158434781999E-3</v>
      </c>
      <c r="AC2936" s="27">
        <f>-Input!AC1279</f>
        <v>-6.1701158434781999E-3</v>
      </c>
      <c r="AD2936" s="313">
        <f>-Input!AD1279</f>
        <v>-6.1701158434781999E-3</v>
      </c>
      <c r="AE2936" s="326">
        <f>-Input!AE1279</f>
        <v>-4.6459587634310167E-3</v>
      </c>
      <c r="AF2936" s="27">
        <f>-Input!AF1279</f>
        <v>-4.6459587634310167E-3</v>
      </c>
      <c r="AG2936" s="27">
        <f>-Input!AG1279</f>
        <v>-4.6459587634310167E-3</v>
      </c>
      <c r="AH2936" s="27">
        <f>-Input!AH1279</f>
        <v>-4.6459587634310167E-3</v>
      </c>
      <c r="AI2936" s="313">
        <f>-Input!AI1279</f>
        <v>-4.6459587634310167E-3</v>
      </c>
      <c r="AJ2936" s="326">
        <f t="shared" si="2592"/>
        <v>-4.6809205843479605E-3</v>
      </c>
      <c r="AK2936" s="27">
        <f t="shared" si="2592"/>
        <v>-4.6809205843479605E-3</v>
      </c>
      <c r="AL2936" s="27">
        <f t="shared" si="2592"/>
        <v>-4.6809205843479596E-3</v>
      </c>
      <c r="AM2936" s="27">
        <f t="shared" si="2592"/>
        <v>-4.6809205843479596E-3</v>
      </c>
      <c r="AN2936" s="313">
        <f t="shared" si="2592"/>
        <v>-4.6809205843479596E-3</v>
      </c>
    </row>
    <row r="2937" spans="1:40" outlineLevel="2">
      <c r="A2937" s="882">
        <f>ROW()</f>
        <v>2937</v>
      </c>
      <c r="B2937" s="453"/>
      <c r="D2937" s="452" t="s">
        <v>34</v>
      </c>
      <c r="H2937" s="458"/>
      <c r="I2937" s="458"/>
      <c r="J2937" s="459"/>
      <c r="K2937" s="458"/>
      <c r="L2937" s="458"/>
      <c r="M2937" s="458"/>
      <c r="N2937" s="458"/>
      <c r="O2937" s="443"/>
      <c r="P2937" s="439"/>
      <c r="Q2937" s="439"/>
      <c r="R2937" s="439"/>
      <c r="S2937" s="440"/>
      <c r="T2937" s="439"/>
      <c r="U2937" s="439"/>
      <c r="V2937" s="439"/>
      <c r="W2937" s="439"/>
      <c r="X2937" s="440"/>
      <c r="Y2937" s="326"/>
      <c r="Z2937" s="27">
        <f>-Input!Z1280</f>
        <v>-0.84496731615183185</v>
      </c>
      <c r="AA2937" s="27">
        <f>-Input!AA1280</f>
        <v>-0.84496731615183185</v>
      </c>
      <c r="AB2937" s="27">
        <f>-Input!AB1280</f>
        <v>-0.84496731615183196</v>
      </c>
      <c r="AC2937" s="27">
        <f>-Input!AC1280</f>
        <v>-0.84496731615183185</v>
      </c>
      <c r="AD2937" s="313">
        <f>-Input!AD1280</f>
        <v>-0.84496731615183196</v>
      </c>
      <c r="AE2937" s="326">
        <f>-Input!AE1280</f>
        <v>-0.83746745576460635</v>
      </c>
      <c r="AF2937" s="27">
        <f>-Input!AF1280</f>
        <v>-0.83746745576460635</v>
      </c>
      <c r="AG2937" s="27">
        <f>-Input!AG1280</f>
        <v>-0.83746745576460635</v>
      </c>
      <c r="AH2937" s="27">
        <f>-Input!AH1280</f>
        <v>-0.83746745576460635</v>
      </c>
      <c r="AI2937" s="313">
        <f>-Input!AI1280</f>
        <v>-0.83746745576460635</v>
      </c>
      <c r="AJ2937" s="326">
        <f t="shared" si="2592"/>
        <v>-0.84466987802399918</v>
      </c>
      <c r="AK2937" s="27">
        <f t="shared" si="2592"/>
        <v>-0.84466987802399907</v>
      </c>
      <c r="AL2937" s="27">
        <f t="shared" si="2592"/>
        <v>-0.84466987802399907</v>
      </c>
      <c r="AM2937" s="27">
        <f t="shared" si="2592"/>
        <v>-0.84466987802399895</v>
      </c>
      <c r="AN2937" s="313">
        <f t="shared" si="2592"/>
        <v>-0.84466987802399884</v>
      </c>
    </row>
    <row r="2938" spans="1:40" outlineLevel="2">
      <c r="A2938" s="882">
        <f>ROW()</f>
        <v>2938</v>
      </c>
      <c r="B2938" s="453"/>
      <c r="D2938" s="452" t="s">
        <v>35</v>
      </c>
      <c r="H2938" s="458"/>
      <c r="I2938" s="458"/>
      <c r="J2938" s="459"/>
      <c r="K2938" s="458"/>
      <c r="L2938" s="458"/>
      <c r="M2938" s="458"/>
      <c r="N2938" s="458"/>
      <c r="O2938" s="443"/>
      <c r="P2938" s="439"/>
      <c r="Q2938" s="439"/>
      <c r="R2938" s="439"/>
      <c r="S2938" s="440"/>
      <c r="T2938" s="439"/>
      <c r="U2938" s="439"/>
      <c r="V2938" s="439"/>
      <c r="W2938" s="439"/>
      <c r="X2938" s="440"/>
      <c r="Y2938" s="326"/>
      <c r="Z2938" s="27">
        <f>-Input!Z1281</f>
        <v>-1.4991660773468668E-2</v>
      </c>
      <c r="AA2938" s="27">
        <f>-Input!AA1281</f>
        <v>-1.4991660773468665E-2</v>
      </c>
      <c r="AB2938" s="27">
        <f>-Input!AB1281</f>
        <v>-1.4991660773468665E-2</v>
      </c>
      <c r="AC2938" s="27">
        <f>-Input!AC1281</f>
        <v>-1.4991660773468665E-2</v>
      </c>
      <c r="AD2938" s="313">
        <f>-Input!AD1281</f>
        <v>-1.4991660773468663E-2</v>
      </c>
      <c r="AE2938" s="326">
        <f>-Input!AE1281</f>
        <v>-7.0489592855369515E-2</v>
      </c>
      <c r="AF2938" s="27">
        <f>-Input!AF1281</f>
        <v>-7.0489592855369515E-2</v>
      </c>
      <c r="AG2938" s="27">
        <f>-Input!AG1281</f>
        <v>-7.0489592855369515E-2</v>
      </c>
      <c r="AH2938" s="27">
        <f>-Input!AH1281</f>
        <v>-7.0489592855369515E-2</v>
      </c>
      <c r="AI2938" s="313">
        <f>-Input!AI1281</f>
        <v>-7.0489592855369515E-2</v>
      </c>
      <c r="AJ2938" s="326">
        <f t="shared" si="2592"/>
        <v>-2.5406583212329581E-3</v>
      </c>
      <c r="AK2938" s="27">
        <f t="shared" si="2592"/>
        <v>0</v>
      </c>
      <c r="AL2938" s="27">
        <f t="shared" si="2592"/>
        <v>0</v>
      </c>
      <c r="AM2938" s="27">
        <f t="shared" si="2592"/>
        <v>0</v>
      </c>
      <c r="AN2938" s="313">
        <f t="shared" si="2592"/>
        <v>0</v>
      </c>
    </row>
    <row r="2939" spans="1:40" outlineLevel="2">
      <c r="A2939" s="882">
        <f>ROW()</f>
        <v>2939</v>
      </c>
      <c r="B2939" s="453"/>
      <c r="D2939" s="452" t="s">
        <v>302</v>
      </c>
      <c r="H2939" s="458"/>
      <c r="I2939" s="458"/>
      <c r="J2939" s="459"/>
      <c r="K2939" s="458"/>
      <c r="L2939" s="458"/>
      <c r="M2939" s="458"/>
      <c r="N2939" s="458"/>
      <c r="O2939" s="443"/>
      <c r="P2939" s="439"/>
      <c r="Q2939" s="439"/>
      <c r="R2939" s="439"/>
      <c r="S2939" s="440"/>
      <c r="T2939" s="439"/>
      <c r="U2939" s="439"/>
      <c r="V2939" s="439"/>
      <c r="W2939" s="439"/>
      <c r="X2939" s="440"/>
      <c r="Y2939" s="326"/>
      <c r="Z2939" s="27">
        <f>-Input!Z1282</f>
        <v>-0.42410799358081386</v>
      </c>
      <c r="AA2939" s="27">
        <f>-Input!AA1282</f>
        <v>-0.42410799358081386</v>
      </c>
      <c r="AB2939" s="27">
        <f>-Input!AB1282</f>
        <v>-0.42410799358081386</v>
      </c>
      <c r="AC2939" s="27">
        <f>-Input!AC1282</f>
        <v>-0.42410799358081375</v>
      </c>
      <c r="AD2939" s="313">
        <f>-Input!AD1282</f>
        <v>-0.42410799358081375</v>
      </c>
      <c r="AE2939" s="326">
        <f>-Input!AE1282</f>
        <v>0.3093492690060573</v>
      </c>
      <c r="AF2939" s="27">
        <f>-Input!AF1282</f>
        <v>0</v>
      </c>
      <c r="AG2939" s="27">
        <f>-Input!AG1282</f>
        <v>0</v>
      </c>
      <c r="AH2939" s="27">
        <f>-Input!AH1282</f>
        <v>0</v>
      </c>
      <c r="AI2939" s="313">
        <f>-Input!AI1282</f>
        <v>0</v>
      </c>
      <c r="AJ2939" s="326">
        <f t="shared" ref="AJ2939:AN2944" si="2593">-IF($D2939="Land",0,IF(AJ2885&lt;0,AJ2885,IF(AJ2867&lt;1,AJ2885,MAX(MIN(IF(AJ2885&gt;0,(AJ2885/AJ2867),0),AJ2885),0)*AJ$9)))</f>
        <v>1.9953587858967392E-3</v>
      </c>
      <c r="AK2939" s="27">
        <f t="shared" si="2593"/>
        <v>0</v>
      </c>
      <c r="AL2939" s="27">
        <f t="shared" si="2593"/>
        <v>0</v>
      </c>
      <c r="AM2939" s="27">
        <f t="shared" si="2593"/>
        <v>0</v>
      </c>
      <c r="AN2939" s="313">
        <f t="shared" si="2593"/>
        <v>0</v>
      </c>
    </row>
    <row r="2940" spans="1:40" outlineLevel="2">
      <c r="A2940" s="882">
        <f>ROW()</f>
        <v>2940</v>
      </c>
      <c r="B2940" s="453"/>
      <c r="D2940" s="452" t="s">
        <v>36</v>
      </c>
      <c r="H2940" s="458"/>
      <c r="I2940" s="458"/>
      <c r="J2940" s="459"/>
      <c r="K2940" s="458"/>
      <c r="L2940" s="458"/>
      <c r="M2940" s="458"/>
      <c r="N2940" s="458"/>
      <c r="O2940" s="443"/>
      <c r="P2940" s="439"/>
      <c r="Q2940" s="439"/>
      <c r="R2940" s="439"/>
      <c r="S2940" s="440"/>
      <c r="T2940" s="439"/>
      <c r="U2940" s="439"/>
      <c r="V2940" s="439"/>
      <c r="W2940" s="439"/>
      <c r="X2940" s="440"/>
      <c r="Y2940" s="326"/>
      <c r="Z2940" s="27">
        <f>-Input!Z1283</f>
        <v>-1.2376639141150465</v>
      </c>
      <c r="AA2940" s="27">
        <f>-Input!AA1283</f>
        <v>-1.2376639141150465</v>
      </c>
      <c r="AB2940" s="27">
        <f>-Input!AB1283</f>
        <v>-1.2376639141150465</v>
      </c>
      <c r="AC2940" s="27">
        <f>-Input!AC1283</f>
        <v>-1.2376639141150463</v>
      </c>
      <c r="AD2940" s="313">
        <f>-Input!AD1283</f>
        <v>-1.2376639141150463</v>
      </c>
      <c r="AE2940" s="326">
        <f>-Input!AE1283</f>
        <v>-3.1011418551125842E-2</v>
      </c>
      <c r="AF2940" s="27">
        <f>-Input!AF1283</f>
        <v>0</v>
      </c>
      <c r="AG2940" s="27">
        <f>-Input!AG1283</f>
        <v>0</v>
      </c>
      <c r="AH2940" s="27">
        <f>-Input!AH1283</f>
        <v>0</v>
      </c>
      <c r="AI2940" s="313">
        <f>-Input!AI1283</f>
        <v>0</v>
      </c>
      <c r="AJ2940" s="326">
        <f t="shared" si="2593"/>
        <v>-2.2607952617973923E-4</v>
      </c>
      <c r="AK2940" s="27">
        <f t="shared" si="2593"/>
        <v>0</v>
      </c>
      <c r="AL2940" s="27">
        <f t="shared" si="2593"/>
        <v>0</v>
      </c>
      <c r="AM2940" s="27">
        <f t="shared" si="2593"/>
        <v>0</v>
      </c>
      <c r="AN2940" s="313">
        <f t="shared" si="2593"/>
        <v>0</v>
      </c>
    </row>
    <row r="2941" spans="1:40" outlineLevel="2">
      <c r="A2941" s="882">
        <f>ROW()</f>
        <v>2941</v>
      </c>
      <c r="B2941" s="453"/>
      <c r="D2941" s="452" t="s">
        <v>583</v>
      </c>
      <c r="H2941" s="458"/>
      <c r="I2941" s="458"/>
      <c r="J2941" s="459"/>
      <c r="K2941" s="458"/>
      <c r="L2941" s="458"/>
      <c r="M2941" s="458"/>
      <c r="N2941" s="458"/>
      <c r="O2941" s="443"/>
      <c r="P2941" s="439"/>
      <c r="Q2941" s="439"/>
      <c r="R2941" s="439"/>
      <c r="S2941" s="440"/>
      <c r="T2941" s="439"/>
      <c r="U2941" s="439"/>
      <c r="V2941" s="439"/>
      <c r="W2941" s="439"/>
      <c r="X2941" s="440"/>
      <c r="Y2941" s="326"/>
      <c r="Z2941" s="27">
        <f>-Input!Z1284</f>
        <v>0</v>
      </c>
      <c r="AA2941" s="27">
        <f>-Input!AA1284</f>
        <v>0</v>
      </c>
      <c r="AB2941" s="27">
        <f>-Input!AB1284</f>
        <v>0</v>
      </c>
      <c r="AC2941" s="27">
        <f>-Input!AC1284</f>
        <v>0</v>
      </c>
      <c r="AD2941" s="313">
        <f>-Input!AD1284</f>
        <v>0</v>
      </c>
      <c r="AE2941" s="326">
        <f>-Input!AE1284</f>
        <v>0</v>
      </c>
      <c r="AF2941" s="27">
        <f>-Input!AF1284</f>
        <v>0</v>
      </c>
      <c r="AG2941" s="27">
        <f>-Input!AG1284</f>
        <v>0</v>
      </c>
      <c r="AH2941" s="27">
        <f>-Input!AH1284</f>
        <v>0</v>
      </c>
      <c r="AI2941" s="313">
        <f>-Input!AI1284</f>
        <v>0</v>
      </c>
      <c r="AJ2941" s="326">
        <f t="shared" si="2593"/>
        <v>0</v>
      </c>
      <c r="AK2941" s="27">
        <f t="shared" si="2593"/>
        <v>0</v>
      </c>
      <c r="AL2941" s="27">
        <f t="shared" si="2593"/>
        <v>0</v>
      </c>
      <c r="AM2941" s="27">
        <f t="shared" si="2593"/>
        <v>0</v>
      </c>
      <c r="AN2941" s="313">
        <f t="shared" si="2593"/>
        <v>0</v>
      </c>
    </row>
    <row r="2942" spans="1:40" outlineLevel="2">
      <c r="A2942" s="882">
        <f>ROW()</f>
        <v>2942</v>
      </c>
      <c r="B2942" s="453"/>
      <c r="D2942" s="452" t="s">
        <v>81</v>
      </c>
      <c r="H2942" s="458"/>
      <c r="I2942" s="458"/>
      <c r="J2942" s="459"/>
      <c r="K2942" s="458"/>
      <c r="L2942" s="458"/>
      <c r="M2942" s="458"/>
      <c r="N2942" s="458"/>
      <c r="O2942" s="443"/>
      <c r="P2942" s="439"/>
      <c r="Q2942" s="439"/>
      <c r="R2942" s="439"/>
      <c r="S2942" s="440"/>
      <c r="T2942" s="439"/>
      <c r="U2942" s="439"/>
      <c r="V2942" s="439"/>
      <c r="W2942" s="439"/>
      <c r="X2942" s="440"/>
      <c r="Y2942" s="326"/>
      <c r="Z2942" s="27">
        <f>-Input!Z1285</f>
        <v>0</v>
      </c>
      <c r="AA2942" s="27">
        <f>-Input!AA1285</f>
        <v>0</v>
      </c>
      <c r="AB2942" s="27">
        <f>-Input!AB1285</f>
        <v>0</v>
      </c>
      <c r="AC2942" s="27">
        <f>-Input!AC1285</f>
        <v>0</v>
      </c>
      <c r="AD2942" s="313">
        <f>-Input!AD1285</f>
        <v>0</v>
      </c>
      <c r="AE2942" s="326">
        <f>-Input!AE1285</f>
        <v>0</v>
      </c>
      <c r="AF2942" s="27">
        <f>-Input!AF1285</f>
        <v>0</v>
      </c>
      <c r="AG2942" s="27">
        <f>-Input!AG1285</f>
        <v>0</v>
      </c>
      <c r="AH2942" s="27">
        <f>-Input!AH1285</f>
        <v>0</v>
      </c>
      <c r="AI2942" s="313">
        <f>-Input!AI1285</f>
        <v>0</v>
      </c>
      <c r="AJ2942" s="326">
        <f t="shared" si="2593"/>
        <v>0</v>
      </c>
      <c r="AK2942" s="27">
        <f t="shared" si="2593"/>
        <v>0</v>
      </c>
      <c r="AL2942" s="27">
        <f t="shared" si="2593"/>
        <v>0</v>
      </c>
      <c r="AM2942" s="27">
        <f t="shared" si="2593"/>
        <v>0</v>
      </c>
      <c r="AN2942" s="313">
        <f t="shared" si="2593"/>
        <v>0</v>
      </c>
    </row>
    <row r="2943" spans="1:40" outlineLevel="2">
      <c r="A2943" s="882">
        <f>ROW()</f>
        <v>2943</v>
      </c>
      <c r="B2943" s="453"/>
      <c r="D2943" s="452" t="s">
        <v>28</v>
      </c>
      <c r="H2943" s="458"/>
      <c r="I2943" s="458"/>
      <c r="J2943" s="459"/>
      <c r="K2943" s="458"/>
      <c r="L2943" s="458"/>
      <c r="M2943" s="458"/>
      <c r="N2943" s="458"/>
      <c r="O2943" s="443"/>
      <c r="P2943" s="439"/>
      <c r="Q2943" s="439"/>
      <c r="R2943" s="439"/>
      <c r="S2943" s="440"/>
      <c r="T2943" s="439"/>
      <c r="U2943" s="439"/>
      <c r="V2943" s="439"/>
      <c r="W2943" s="439"/>
      <c r="X2943" s="440"/>
      <c r="Y2943" s="326"/>
      <c r="Z2943" s="27">
        <f>-Input!Z1286</f>
        <v>0</v>
      </c>
      <c r="AA2943" s="27">
        <f>-Input!AA1286</f>
        <v>0</v>
      </c>
      <c r="AB2943" s="27">
        <f>-Input!AB1286</f>
        <v>0</v>
      </c>
      <c r="AC2943" s="27">
        <f>-Input!AC1286</f>
        <v>0</v>
      </c>
      <c r="AD2943" s="313">
        <f>-Input!AD1286</f>
        <v>0</v>
      </c>
      <c r="AE2943" s="326">
        <f>-Input!AE1286</f>
        <v>0</v>
      </c>
      <c r="AF2943" s="27">
        <f>-Input!AF1286</f>
        <v>0</v>
      </c>
      <c r="AG2943" s="27">
        <f>-Input!AG1286</f>
        <v>0</v>
      </c>
      <c r="AH2943" s="27">
        <f>-Input!AH1286</f>
        <v>0</v>
      </c>
      <c r="AI2943" s="313">
        <f>-Input!AI1286</f>
        <v>0</v>
      </c>
      <c r="AJ2943" s="326">
        <f t="shared" si="2593"/>
        <v>0</v>
      </c>
      <c r="AK2943" s="27">
        <f t="shared" si="2593"/>
        <v>0</v>
      </c>
      <c r="AL2943" s="27">
        <f t="shared" si="2593"/>
        <v>0</v>
      </c>
      <c r="AM2943" s="27">
        <f t="shared" si="2593"/>
        <v>0</v>
      </c>
      <c r="AN2943" s="313">
        <f t="shared" si="2593"/>
        <v>0</v>
      </c>
    </row>
    <row r="2944" spans="1:40" outlineLevel="2">
      <c r="A2944" s="882">
        <f>ROW()</f>
        <v>2944</v>
      </c>
      <c r="B2944" s="453"/>
      <c r="D2944" s="456" t="s">
        <v>443</v>
      </c>
      <c r="E2944" s="456"/>
      <c r="F2944" s="456"/>
      <c r="G2944" s="456"/>
      <c r="H2944" s="460"/>
      <c r="I2944" s="460"/>
      <c r="J2944" s="461"/>
      <c r="K2944" s="460"/>
      <c r="L2944" s="460"/>
      <c r="M2944" s="460"/>
      <c r="N2944" s="460"/>
      <c r="O2944" s="462"/>
      <c r="P2944" s="441"/>
      <c r="Q2944" s="441"/>
      <c r="R2944" s="441"/>
      <c r="S2944" s="442"/>
      <c r="T2944" s="441"/>
      <c r="U2944" s="441"/>
      <c r="V2944" s="441"/>
      <c r="W2944" s="441"/>
      <c r="X2944" s="339"/>
      <c r="Y2944" s="325"/>
      <c r="Z2944" s="158">
        <f>-Input!Z1287</f>
        <v>0</v>
      </c>
      <c r="AA2944" s="158">
        <f>-Input!AA1287</f>
        <v>0</v>
      </c>
      <c r="AB2944" s="158">
        <f>-Input!AB1287</f>
        <v>0</v>
      </c>
      <c r="AC2944" s="158">
        <f>-Input!AC1287</f>
        <v>0</v>
      </c>
      <c r="AD2944" s="321">
        <f>-Input!AD1287</f>
        <v>0</v>
      </c>
      <c r="AE2944" s="325">
        <f>-Input!AE1287</f>
        <v>0</v>
      </c>
      <c r="AF2944" s="158">
        <f>-Input!AF1287</f>
        <v>0</v>
      </c>
      <c r="AG2944" s="158">
        <f>-Input!AG1287</f>
        <v>0</v>
      </c>
      <c r="AH2944" s="158">
        <f>-Input!AH1287</f>
        <v>0</v>
      </c>
      <c r="AI2944" s="321">
        <f>-Input!AI1287</f>
        <v>0</v>
      </c>
      <c r="AJ2944" s="325">
        <f t="shared" si="2593"/>
        <v>0</v>
      </c>
      <c r="AK2944" s="158">
        <f t="shared" si="2593"/>
        <v>0</v>
      </c>
      <c r="AL2944" s="158">
        <f t="shared" si="2593"/>
        <v>0</v>
      </c>
      <c r="AM2944" s="158">
        <f t="shared" si="2593"/>
        <v>0</v>
      </c>
      <c r="AN2944" s="321">
        <f t="shared" si="2593"/>
        <v>0</v>
      </c>
    </row>
    <row r="2945" spans="1:40" outlineLevel="2">
      <c r="A2945" s="882">
        <f>ROW()</f>
        <v>2945</v>
      </c>
      <c r="B2945" s="453"/>
      <c r="D2945" s="452" t="s">
        <v>24</v>
      </c>
      <c r="F2945" s="454"/>
      <c r="G2945" s="454"/>
      <c r="H2945" s="448"/>
      <c r="I2945" s="448"/>
      <c r="J2945" s="464"/>
      <c r="K2945" s="448"/>
      <c r="L2945" s="448"/>
      <c r="M2945" s="448"/>
      <c r="N2945" s="448"/>
      <c r="O2945" s="443"/>
      <c r="P2945" s="439"/>
      <c r="Q2945" s="439"/>
      <c r="R2945" s="439"/>
      <c r="S2945" s="440"/>
      <c r="T2945" s="439"/>
      <c r="U2945" s="439"/>
      <c r="V2945" s="439"/>
      <c r="W2945" s="439"/>
      <c r="X2945" s="440"/>
      <c r="Y2945" s="443"/>
      <c r="Z2945" s="439">
        <f t="shared" ref="Z2945:AN2945" si="2594">SUM(Z2929:Z2944)</f>
        <v>-2.8753208602609677</v>
      </c>
      <c r="AA2945" s="439">
        <f t="shared" si="2594"/>
        <v>-2.8753208602609677</v>
      </c>
      <c r="AB2945" s="439">
        <f t="shared" si="2594"/>
        <v>-2.8753208602609681</v>
      </c>
      <c r="AC2945" s="439">
        <f t="shared" si="2594"/>
        <v>-2.8753208602609677</v>
      </c>
      <c r="AD2945" s="440">
        <f t="shared" si="2594"/>
        <v>-2.8753208602609677</v>
      </c>
      <c r="AE2945" s="443">
        <f t="shared" si="2594"/>
        <v>-0.97815258563198104</v>
      </c>
      <c r="AF2945" s="439">
        <f t="shared" si="2594"/>
        <v>-1.2564904360869125</v>
      </c>
      <c r="AG2945" s="439">
        <f t="shared" si="2594"/>
        <v>-1.2564904360869125</v>
      </c>
      <c r="AH2945" s="439">
        <f t="shared" si="2594"/>
        <v>-1.2564904360869125</v>
      </c>
      <c r="AI2945" s="440">
        <f t="shared" si="2594"/>
        <v>-1.2564904360869125</v>
      </c>
      <c r="AJ2945" s="443">
        <f t="shared" si="2594"/>
        <v>-1.1964666053557176</v>
      </c>
      <c r="AK2945" s="439">
        <f t="shared" si="2594"/>
        <v>-1.1956952262942016</v>
      </c>
      <c r="AL2945" s="439">
        <f t="shared" si="2594"/>
        <v>-1.1956952262942016</v>
      </c>
      <c r="AM2945" s="439">
        <f t="shared" si="2594"/>
        <v>-1.1956952262942013</v>
      </c>
      <c r="AN2945" s="440">
        <f t="shared" si="2594"/>
        <v>-1.1956952262942013</v>
      </c>
    </row>
    <row r="2946" spans="1:40" outlineLevel="1">
      <c r="A2946" s="732" t="s">
        <v>299</v>
      </c>
      <c r="B2946" s="733"/>
      <c r="C2946" s="881"/>
      <c r="D2946" s="733"/>
      <c r="E2946" s="733"/>
      <c r="F2946" s="733"/>
      <c r="G2946" s="730"/>
      <c r="H2946" s="733"/>
      <c r="I2946" s="730"/>
      <c r="J2946" s="729"/>
      <c r="K2946" s="730"/>
      <c r="L2946" s="730"/>
      <c r="M2946" s="730"/>
      <c r="N2946" s="730"/>
      <c r="O2946" s="729"/>
      <c r="P2946" s="730"/>
      <c r="Q2946" s="730"/>
      <c r="R2946" s="730"/>
      <c r="S2946" s="731"/>
      <c r="T2946" s="730"/>
      <c r="U2946" s="730"/>
      <c r="V2946" s="730"/>
      <c r="W2946" s="730"/>
      <c r="X2946" s="731"/>
      <c r="Y2946" s="729"/>
      <c r="Z2946" s="730"/>
      <c r="AA2946" s="730"/>
      <c r="AB2946" s="730"/>
      <c r="AC2946" s="730"/>
      <c r="AD2946" s="731"/>
      <c r="AE2946" s="729"/>
      <c r="AF2946" s="730"/>
      <c r="AG2946" s="730"/>
      <c r="AH2946" s="730"/>
      <c r="AI2946" s="731"/>
      <c r="AJ2946" s="729"/>
      <c r="AK2946" s="730"/>
      <c r="AL2946" s="730"/>
      <c r="AM2946" s="730"/>
      <c r="AN2946" s="731"/>
    </row>
    <row r="2947" spans="1:40" outlineLevel="2">
      <c r="A2947" s="882">
        <f>ROW()</f>
        <v>2947</v>
      </c>
      <c r="B2947" s="453"/>
      <c r="D2947" s="452" t="s">
        <v>300</v>
      </c>
      <c r="H2947" s="458"/>
      <c r="I2947" s="458"/>
      <c r="J2947" s="459"/>
      <c r="K2947" s="458"/>
      <c r="L2947" s="458"/>
      <c r="M2947" s="458"/>
      <c r="N2947" s="458"/>
      <c r="O2947" s="324"/>
      <c r="P2947" s="157"/>
      <c r="Q2947" s="157"/>
      <c r="R2947" s="157"/>
      <c r="S2947" s="320"/>
      <c r="T2947" s="157"/>
      <c r="U2947" s="27"/>
      <c r="V2947" s="27"/>
      <c r="W2947" s="27"/>
      <c r="X2947" s="313"/>
      <c r="Y2947" s="324">
        <f>-Input!Y$696</f>
        <v>0</v>
      </c>
      <c r="Z2947" s="157"/>
      <c r="AA2947" s="157"/>
      <c r="AB2947" s="157"/>
      <c r="AC2947" s="157"/>
      <c r="AD2947" s="320"/>
      <c r="AE2947" s="324"/>
      <c r="AF2947" s="157"/>
      <c r="AG2947" s="157"/>
      <c r="AH2947" s="157"/>
      <c r="AI2947" s="320"/>
      <c r="AJ2947" s="324"/>
      <c r="AK2947" s="157"/>
      <c r="AL2947" s="157"/>
      <c r="AM2947" s="157"/>
      <c r="AN2947" s="320"/>
    </row>
    <row r="2948" spans="1:40" outlineLevel="2">
      <c r="A2948" s="882">
        <f>ROW()</f>
        <v>2948</v>
      </c>
      <c r="B2948" s="453"/>
      <c r="D2948" s="452" t="s">
        <v>301</v>
      </c>
      <c r="H2948" s="458"/>
      <c r="I2948" s="458"/>
      <c r="J2948" s="459"/>
      <c r="K2948" s="458"/>
      <c r="L2948" s="458"/>
      <c r="M2948" s="458"/>
      <c r="N2948" s="458"/>
      <c r="O2948" s="324"/>
      <c r="P2948" s="157"/>
      <c r="Q2948" s="157"/>
      <c r="R2948" s="157"/>
      <c r="S2948" s="320"/>
      <c r="T2948" s="157"/>
      <c r="U2948" s="27"/>
      <c r="V2948" s="27"/>
      <c r="W2948" s="27"/>
      <c r="X2948" s="313"/>
      <c r="Y2948" s="324">
        <f>-Input!Y$697</f>
        <v>0</v>
      </c>
      <c r="Z2948" s="157"/>
      <c r="AA2948" s="157"/>
      <c r="AB2948" s="157"/>
      <c r="AC2948" s="157"/>
      <c r="AD2948" s="320"/>
      <c r="AE2948" s="324"/>
      <c r="AF2948" s="157"/>
      <c r="AG2948" s="157"/>
      <c r="AH2948" s="157"/>
      <c r="AI2948" s="320"/>
      <c r="AJ2948" s="324"/>
      <c r="AK2948" s="157"/>
      <c r="AL2948" s="157"/>
      <c r="AM2948" s="157"/>
      <c r="AN2948" s="320"/>
    </row>
    <row r="2949" spans="1:40" outlineLevel="2">
      <c r="A2949" s="882">
        <f>ROW()</f>
        <v>2949</v>
      </c>
      <c r="B2949" s="453"/>
      <c r="D2949" s="452" t="s">
        <v>29</v>
      </c>
      <c r="H2949" s="458"/>
      <c r="I2949" s="458"/>
      <c r="J2949" s="459"/>
      <c r="K2949" s="458"/>
      <c r="L2949" s="458"/>
      <c r="M2949" s="458"/>
      <c r="N2949" s="458"/>
      <c r="O2949" s="324"/>
      <c r="P2949" s="157"/>
      <c r="Q2949" s="157"/>
      <c r="R2949" s="157"/>
      <c r="S2949" s="320"/>
      <c r="T2949" s="157"/>
      <c r="U2949" s="27"/>
      <c r="V2949" s="27"/>
      <c r="W2949" s="27"/>
      <c r="X2949" s="313"/>
      <c r="Y2949" s="324">
        <f>-Input!Y$698</f>
        <v>0</v>
      </c>
      <c r="Z2949" s="157"/>
      <c r="AA2949" s="157"/>
      <c r="AB2949" s="157"/>
      <c r="AC2949" s="157"/>
      <c r="AD2949" s="320"/>
      <c r="AE2949" s="324"/>
      <c r="AF2949" s="157"/>
      <c r="AG2949" s="157"/>
      <c r="AH2949" s="157"/>
      <c r="AI2949" s="320"/>
      <c r="AJ2949" s="324"/>
      <c r="AK2949" s="157"/>
      <c r="AL2949" s="157"/>
      <c r="AM2949" s="157"/>
      <c r="AN2949" s="320"/>
    </row>
    <row r="2950" spans="1:40" outlineLevel="2">
      <c r="A2950" s="882">
        <f>ROW()</f>
        <v>2950</v>
      </c>
      <c r="B2950" s="453"/>
      <c r="D2950" s="452" t="s">
        <v>30</v>
      </c>
      <c r="H2950" s="458"/>
      <c r="I2950" s="458"/>
      <c r="J2950" s="459"/>
      <c r="K2950" s="458"/>
      <c r="L2950" s="458"/>
      <c r="M2950" s="458"/>
      <c r="N2950" s="458"/>
      <c r="O2950" s="324"/>
      <c r="P2950" s="157"/>
      <c r="Q2950" s="157"/>
      <c r="R2950" s="157"/>
      <c r="S2950" s="320"/>
      <c r="T2950" s="157"/>
      <c r="U2950" s="27"/>
      <c r="V2950" s="27"/>
      <c r="W2950" s="27"/>
      <c r="X2950" s="313"/>
      <c r="Y2950" s="324">
        <f>-Input!Y$699</f>
        <v>0</v>
      </c>
      <c r="Z2950" s="157"/>
      <c r="AA2950" s="157"/>
      <c r="AB2950" s="157"/>
      <c r="AC2950" s="157"/>
      <c r="AD2950" s="320"/>
      <c r="AE2950" s="324"/>
      <c r="AF2950" s="157"/>
      <c r="AG2950" s="157"/>
      <c r="AH2950" s="157"/>
      <c r="AI2950" s="320"/>
      <c r="AJ2950" s="324"/>
      <c r="AK2950" s="157"/>
      <c r="AL2950" s="157"/>
      <c r="AM2950" s="157"/>
      <c r="AN2950" s="320"/>
    </row>
    <row r="2951" spans="1:40" outlineLevel="2">
      <c r="A2951" s="882">
        <f>ROW()</f>
        <v>2951</v>
      </c>
      <c r="B2951" s="453"/>
      <c r="D2951" s="452" t="s">
        <v>31</v>
      </c>
      <c r="H2951" s="458"/>
      <c r="I2951" s="458"/>
      <c r="J2951" s="459"/>
      <c r="K2951" s="458"/>
      <c r="L2951" s="458"/>
      <c r="M2951" s="458"/>
      <c r="N2951" s="458"/>
      <c r="O2951" s="324"/>
      <c r="P2951" s="157"/>
      <c r="Q2951" s="157"/>
      <c r="R2951" s="157"/>
      <c r="S2951" s="320"/>
      <c r="T2951" s="157"/>
      <c r="U2951" s="27"/>
      <c r="V2951" s="27"/>
      <c r="W2951" s="27"/>
      <c r="X2951" s="313"/>
      <c r="Y2951" s="324">
        <f>-Input!Y$700</f>
        <v>0</v>
      </c>
      <c r="Z2951" s="157"/>
      <c r="AA2951" s="157"/>
      <c r="AB2951" s="157"/>
      <c r="AC2951" s="157"/>
      <c r="AD2951" s="320"/>
      <c r="AE2951" s="324"/>
      <c r="AF2951" s="157"/>
      <c r="AG2951" s="157"/>
      <c r="AH2951" s="157"/>
      <c r="AI2951" s="320"/>
      <c r="AJ2951" s="324"/>
      <c r="AK2951" s="157"/>
      <c r="AL2951" s="157"/>
      <c r="AM2951" s="157"/>
      <c r="AN2951" s="320"/>
    </row>
    <row r="2952" spans="1:40" outlineLevel="2">
      <c r="A2952" s="882">
        <f>ROW()</f>
        <v>2952</v>
      </c>
      <c r="B2952" s="453"/>
      <c r="D2952" s="452" t="s">
        <v>32</v>
      </c>
      <c r="H2952" s="458"/>
      <c r="I2952" s="458"/>
      <c r="J2952" s="459"/>
      <c r="K2952" s="458"/>
      <c r="L2952" s="458"/>
      <c r="M2952" s="458"/>
      <c r="N2952" s="458"/>
      <c r="O2952" s="324"/>
      <c r="P2952" s="157"/>
      <c r="Q2952" s="157"/>
      <c r="R2952" s="157"/>
      <c r="S2952" s="320"/>
      <c r="T2952" s="157"/>
      <c r="U2952" s="27"/>
      <c r="V2952" s="27"/>
      <c r="W2952" s="27"/>
      <c r="X2952" s="313"/>
      <c r="Y2952" s="324">
        <f>-Input!Y$701</f>
        <v>0</v>
      </c>
      <c r="Z2952" s="157"/>
      <c r="AA2952" s="157"/>
      <c r="AB2952" s="157"/>
      <c r="AC2952" s="157"/>
      <c r="AD2952" s="320"/>
      <c r="AE2952" s="324"/>
      <c r="AF2952" s="157"/>
      <c r="AG2952" s="157"/>
      <c r="AH2952" s="157"/>
      <c r="AI2952" s="320"/>
      <c r="AJ2952" s="324"/>
      <c r="AK2952" s="157"/>
      <c r="AL2952" s="157"/>
      <c r="AM2952" s="157"/>
      <c r="AN2952" s="320"/>
    </row>
    <row r="2953" spans="1:40" outlineLevel="2">
      <c r="A2953" s="882">
        <f>ROW()</f>
        <v>2953</v>
      </c>
      <c r="B2953" s="453"/>
      <c r="D2953" s="452" t="s">
        <v>33</v>
      </c>
      <c r="H2953" s="458"/>
      <c r="I2953" s="458"/>
      <c r="J2953" s="459"/>
      <c r="K2953" s="458"/>
      <c r="L2953" s="458"/>
      <c r="M2953" s="458"/>
      <c r="N2953" s="458"/>
      <c r="O2953" s="324"/>
      <c r="P2953" s="157"/>
      <c r="Q2953" s="157"/>
      <c r="R2953" s="157"/>
      <c r="S2953" s="320"/>
      <c r="T2953" s="157"/>
      <c r="U2953" s="27"/>
      <c r="V2953" s="27"/>
      <c r="W2953" s="27"/>
      <c r="X2953" s="313"/>
      <c r="Y2953" s="324">
        <f>-Input!Y$702</f>
        <v>0</v>
      </c>
      <c r="Z2953" s="157"/>
      <c r="AA2953" s="157"/>
      <c r="AB2953" s="157"/>
      <c r="AC2953" s="157"/>
      <c r="AD2953" s="320"/>
      <c r="AE2953" s="324"/>
      <c r="AF2953" s="157"/>
      <c r="AG2953" s="157"/>
      <c r="AH2953" s="157"/>
      <c r="AI2953" s="320"/>
      <c r="AJ2953" s="324"/>
      <c r="AK2953" s="157"/>
      <c r="AL2953" s="157"/>
      <c r="AM2953" s="157"/>
      <c r="AN2953" s="320"/>
    </row>
    <row r="2954" spans="1:40" outlineLevel="2">
      <c r="A2954" s="882">
        <f>ROW()</f>
        <v>2954</v>
      </c>
      <c r="B2954" s="453"/>
      <c r="D2954" s="452" t="s">
        <v>27</v>
      </c>
      <c r="H2954" s="458"/>
      <c r="I2954" s="458"/>
      <c r="J2954" s="459"/>
      <c r="K2954" s="458"/>
      <c r="L2954" s="458"/>
      <c r="M2954" s="458"/>
      <c r="N2954" s="458"/>
      <c r="O2954" s="324"/>
      <c r="P2954" s="157"/>
      <c r="Q2954" s="157"/>
      <c r="R2954" s="157"/>
      <c r="S2954" s="320"/>
      <c r="T2954" s="157"/>
      <c r="U2954" s="27"/>
      <c r="V2954" s="27"/>
      <c r="W2954" s="27"/>
      <c r="X2954" s="313"/>
      <c r="Y2954" s="324">
        <f>-Input!Y$703</f>
        <v>0</v>
      </c>
      <c r="Z2954" s="157"/>
      <c r="AA2954" s="157"/>
      <c r="AB2954" s="157"/>
      <c r="AC2954" s="157"/>
      <c r="AD2954" s="320"/>
      <c r="AE2954" s="324"/>
      <c r="AF2954" s="157"/>
      <c r="AG2954" s="157"/>
      <c r="AH2954" s="157"/>
      <c r="AI2954" s="320"/>
      <c r="AJ2954" s="324"/>
      <c r="AK2954" s="157"/>
      <c r="AL2954" s="157"/>
      <c r="AM2954" s="157"/>
      <c r="AN2954" s="320"/>
    </row>
    <row r="2955" spans="1:40" outlineLevel="2">
      <c r="A2955" s="882">
        <f>ROW()</f>
        <v>2955</v>
      </c>
      <c r="B2955" s="453"/>
      <c r="D2955" s="452" t="s">
        <v>34</v>
      </c>
      <c r="H2955" s="458"/>
      <c r="I2955" s="458"/>
      <c r="J2955" s="459"/>
      <c r="K2955" s="458"/>
      <c r="L2955" s="458"/>
      <c r="M2955" s="458"/>
      <c r="N2955" s="458"/>
      <c r="O2955" s="324"/>
      <c r="P2955" s="157"/>
      <c r="Q2955" s="157"/>
      <c r="R2955" s="157"/>
      <c r="S2955" s="320"/>
      <c r="T2955" s="157"/>
      <c r="U2955" s="27"/>
      <c r="V2955" s="27"/>
      <c r="W2955" s="27"/>
      <c r="X2955" s="313"/>
      <c r="Y2955" s="324">
        <f>-Input!Y$704</f>
        <v>0</v>
      </c>
      <c r="Z2955" s="157"/>
      <c r="AA2955" s="157"/>
      <c r="AB2955" s="157"/>
      <c r="AC2955" s="157"/>
      <c r="AD2955" s="320"/>
      <c r="AE2955" s="324"/>
      <c r="AF2955" s="157"/>
      <c r="AG2955" s="157"/>
      <c r="AH2955" s="157"/>
      <c r="AI2955" s="320"/>
      <c r="AJ2955" s="324"/>
      <c r="AK2955" s="157"/>
      <c r="AL2955" s="157"/>
      <c r="AM2955" s="157"/>
      <c r="AN2955" s="320"/>
    </row>
    <row r="2956" spans="1:40" outlineLevel="2">
      <c r="A2956" s="882">
        <f>ROW()</f>
        <v>2956</v>
      </c>
      <c r="B2956" s="453"/>
      <c r="D2956" s="452" t="s">
        <v>35</v>
      </c>
      <c r="H2956" s="458"/>
      <c r="I2956" s="458"/>
      <c r="J2956" s="459"/>
      <c r="K2956" s="458"/>
      <c r="L2956" s="458"/>
      <c r="M2956" s="458"/>
      <c r="N2956" s="458"/>
      <c r="O2956" s="324"/>
      <c r="P2956" s="157"/>
      <c r="Q2956" s="157"/>
      <c r="R2956" s="157"/>
      <c r="S2956" s="320"/>
      <c r="T2956" s="157"/>
      <c r="U2956" s="27"/>
      <c r="V2956" s="27"/>
      <c r="W2956" s="27"/>
      <c r="X2956" s="313"/>
      <c r="Y2956" s="324">
        <f>-Input!Y$705</f>
        <v>0</v>
      </c>
      <c r="Z2956" s="157"/>
      <c r="AA2956" s="157"/>
      <c r="AB2956" s="157"/>
      <c r="AC2956" s="157"/>
      <c r="AD2956" s="320"/>
      <c r="AE2956" s="324"/>
      <c r="AF2956" s="157"/>
      <c r="AG2956" s="157"/>
      <c r="AH2956" s="157"/>
      <c r="AI2956" s="320"/>
      <c r="AJ2956" s="324"/>
      <c r="AK2956" s="157"/>
      <c r="AL2956" s="157"/>
      <c r="AM2956" s="157"/>
      <c r="AN2956" s="320"/>
    </row>
    <row r="2957" spans="1:40" outlineLevel="2">
      <c r="A2957" s="882">
        <f>ROW()</f>
        <v>2957</v>
      </c>
      <c r="B2957" s="453"/>
      <c r="D2957" s="452" t="s">
        <v>302</v>
      </c>
      <c r="H2957" s="458"/>
      <c r="I2957" s="458"/>
      <c r="J2957" s="459"/>
      <c r="K2957" s="458"/>
      <c r="L2957" s="458"/>
      <c r="M2957" s="458"/>
      <c r="N2957" s="458"/>
      <c r="O2957" s="324"/>
      <c r="P2957" s="157"/>
      <c r="Q2957" s="157"/>
      <c r="R2957" s="157"/>
      <c r="S2957" s="320"/>
      <c r="T2957" s="157"/>
      <c r="U2957" s="27"/>
      <c r="V2957" s="27"/>
      <c r="W2957" s="27"/>
      <c r="X2957" s="313"/>
      <c r="Y2957" s="324">
        <f>-Input!Y$706</f>
        <v>0</v>
      </c>
      <c r="Z2957" s="157"/>
      <c r="AA2957" s="157"/>
      <c r="AB2957" s="157"/>
      <c r="AC2957" s="157"/>
      <c r="AD2957" s="320"/>
      <c r="AE2957" s="324"/>
      <c r="AF2957" s="157"/>
      <c r="AG2957" s="157"/>
      <c r="AH2957" s="157"/>
      <c r="AI2957" s="320"/>
      <c r="AJ2957" s="324"/>
      <c r="AK2957" s="157"/>
      <c r="AL2957" s="157"/>
      <c r="AM2957" s="157"/>
      <c r="AN2957" s="320"/>
    </row>
    <row r="2958" spans="1:40" outlineLevel="2">
      <c r="A2958" s="882">
        <f>ROW()</f>
        <v>2958</v>
      </c>
      <c r="B2958" s="453"/>
      <c r="D2958" s="452" t="s">
        <v>36</v>
      </c>
      <c r="H2958" s="458"/>
      <c r="I2958" s="458"/>
      <c r="J2958" s="459"/>
      <c r="K2958" s="458"/>
      <c r="L2958" s="458"/>
      <c r="M2958" s="458"/>
      <c r="N2958" s="458"/>
      <c r="O2958" s="324"/>
      <c r="P2958" s="157"/>
      <c r="Q2958" s="157"/>
      <c r="R2958" s="157"/>
      <c r="S2958" s="320"/>
      <c r="T2958" s="157"/>
      <c r="U2958" s="27"/>
      <c r="V2958" s="27"/>
      <c r="W2958" s="27"/>
      <c r="X2958" s="313"/>
      <c r="Y2958" s="324">
        <f>-Input!Y$707</f>
        <v>0</v>
      </c>
      <c r="Z2958" s="157"/>
      <c r="AA2958" s="157"/>
      <c r="AB2958" s="157"/>
      <c r="AC2958" s="157"/>
      <c r="AD2958" s="320"/>
      <c r="AE2958" s="324"/>
      <c r="AF2958" s="157"/>
      <c r="AG2958" s="157"/>
      <c r="AH2958" s="157"/>
      <c r="AI2958" s="320"/>
      <c r="AJ2958" s="324"/>
      <c r="AK2958" s="157"/>
      <c r="AL2958" s="157"/>
      <c r="AM2958" s="157"/>
      <c r="AN2958" s="320"/>
    </row>
    <row r="2959" spans="1:40" outlineLevel="2">
      <c r="A2959" s="882">
        <f>ROW()</f>
        <v>2959</v>
      </c>
      <c r="B2959" s="453"/>
      <c r="D2959" s="452" t="s">
        <v>583</v>
      </c>
      <c r="H2959" s="458"/>
      <c r="I2959" s="458"/>
      <c r="J2959" s="459"/>
      <c r="K2959" s="458"/>
      <c r="L2959" s="458"/>
      <c r="M2959" s="458"/>
      <c r="N2959" s="458"/>
      <c r="O2959" s="324"/>
      <c r="P2959" s="157"/>
      <c r="Q2959" s="157"/>
      <c r="R2959" s="157"/>
      <c r="S2959" s="320"/>
      <c r="T2959" s="157"/>
      <c r="U2959" s="27"/>
      <c r="V2959" s="27"/>
      <c r="W2959" s="27"/>
      <c r="X2959" s="313"/>
      <c r="Y2959" s="324">
        <f>-Input!Y$708</f>
        <v>0</v>
      </c>
      <c r="Z2959" s="157"/>
      <c r="AA2959" s="157"/>
      <c r="AB2959" s="157"/>
      <c r="AC2959" s="157"/>
      <c r="AD2959" s="320"/>
      <c r="AE2959" s="324"/>
      <c r="AF2959" s="157"/>
      <c r="AG2959" s="157"/>
      <c r="AH2959" s="157"/>
      <c r="AI2959" s="320"/>
      <c r="AJ2959" s="324"/>
      <c r="AK2959" s="157"/>
      <c r="AL2959" s="157"/>
      <c r="AM2959" s="157"/>
      <c r="AN2959" s="320"/>
    </row>
    <row r="2960" spans="1:40" outlineLevel="2">
      <c r="A2960" s="882">
        <f>ROW()</f>
        <v>2960</v>
      </c>
      <c r="B2960" s="453"/>
      <c r="D2960" s="452" t="s">
        <v>81</v>
      </c>
      <c r="H2960" s="458"/>
      <c r="I2960" s="458"/>
      <c r="J2960" s="459"/>
      <c r="K2960" s="458"/>
      <c r="L2960" s="458"/>
      <c r="M2960" s="458"/>
      <c r="N2960" s="458"/>
      <c r="O2960" s="324"/>
      <c r="P2960" s="157"/>
      <c r="Q2960" s="157"/>
      <c r="R2960" s="157"/>
      <c r="S2960" s="320"/>
      <c r="T2960" s="157"/>
      <c r="U2960" s="27"/>
      <c r="V2960" s="27"/>
      <c r="W2960" s="27"/>
      <c r="X2960" s="313"/>
      <c r="Y2960" s="324">
        <f>-Input!Y$709</f>
        <v>0</v>
      </c>
      <c r="Z2960" s="157"/>
      <c r="AA2960" s="157"/>
      <c r="AB2960" s="157"/>
      <c r="AC2960" s="157"/>
      <c r="AD2960" s="320"/>
      <c r="AE2960" s="324"/>
      <c r="AF2960" s="157"/>
      <c r="AG2960" s="157"/>
      <c r="AH2960" s="157"/>
      <c r="AI2960" s="320"/>
      <c r="AJ2960" s="324"/>
      <c r="AK2960" s="157"/>
      <c r="AL2960" s="157"/>
      <c r="AM2960" s="157"/>
      <c r="AN2960" s="320"/>
    </row>
    <row r="2961" spans="1:40" outlineLevel="2">
      <c r="A2961" s="882">
        <f>ROW()</f>
        <v>2961</v>
      </c>
      <c r="B2961" s="453"/>
      <c r="D2961" s="452" t="s">
        <v>28</v>
      </c>
      <c r="H2961" s="458"/>
      <c r="I2961" s="458"/>
      <c r="J2961" s="459"/>
      <c r="K2961" s="458"/>
      <c r="L2961" s="458"/>
      <c r="M2961" s="458"/>
      <c r="N2961" s="458"/>
      <c r="O2961" s="324"/>
      <c r="P2961" s="157"/>
      <c r="Q2961" s="157"/>
      <c r="R2961" s="157"/>
      <c r="S2961" s="320"/>
      <c r="T2961" s="157"/>
      <c r="U2961" s="27"/>
      <c r="V2961" s="27"/>
      <c r="W2961" s="27"/>
      <c r="X2961" s="313"/>
      <c r="Y2961" s="324">
        <f>-Input!Y$710</f>
        <v>0</v>
      </c>
      <c r="Z2961" s="157"/>
      <c r="AA2961" s="157"/>
      <c r="AB2961" s="157"/>
      <c r="AC2961" s="157"/>
      <c r="AD2961" s="320"/>
      <c r="AE2961" s="324"/>
      <c r="AF2961" s="157"/>
      <c r="AG2961" s="157"/>
      <c r="AH2961" s="157"/>
      <c r="AI2961" s="320"/>
      <c r="AJ2961" s="324"/>
      <c r="AK2961" s="157"/>
      <c r="AL2961" s="157"/>
      <c r="AM2961" s="157"/>
      <c r="AN2961" s="320"/>
    </row>
    <row r="2962" spans="1:40" outlineLevel="2">
      <c r="A2962" s="882">
        <f>ROW()</f>
        <v>2962</v>
      </c>
      <c r="B2962" s="453"/>
      <c r="D2962" s="456" t="s">
        <v>443</v>
      </c>
      <c r="E2962" s="456"/>
      <c r="F2962" s="456"/>
      <c r="G2962" s="456"/>
      <c r="H2962" s="460"/>
      <c r="I2962" s="460"/>
      <c r="J2962" s="461"/>
      <c r="K2962" s="460"/>
      <c r="L2962" s="460"/>
      <c r="M2962" s="460"/>
      <c r="N2962" s="460"/>
      <c r="O2962" s="325"/>
      <c r="P2962" s="158"/>
      <c r="Q2962" s="158"/>
      <c r="R2962" s="158"/>
      <c r="S2962" s="321"/>
      <c r="T2962" s="158"/>
      <c r="U2962" s="159"/>
      <c r="V2962" s="159"/>
      <c r="W2962" s="159"/>
      <c r="X2962" s="339"/>
      <c r="Y2962" s="238">
        <f>-Input!Y$711</f>
        <v>0</v>
      </c>
      <c r="Z2962" s="146"/>
      <c r="AA2962" s="146"/>
      <c r="AB2962" s="146"/>
      <c r="AC2962" s="146"/>
      <c r="AD2962" s="239"/>
      <c r="AE2962" s="238"/>
      <c r="AF2962" s="146"/>
      <c r="AG2962" s="146"/>
      <c r="AH2962" s="146"/>
      <c r="AI2962" s="239"/>
      <c r="AJ2962" s="238"/>
      <c r="AK2962" s="146"/>
      <c r="AL2962" s="146"/>
      <c r="AM2962" s="146"/>
      <c r="AN2962" s="239"/>
    </row>
    <row r="2963" spans="1:40" outlineLevel="2">
      <c r="A2963" s="882">
        <f>ROW()</f>
        <v>2963</v>
      </c>
      <c r="B2963" s="453"/>
      <c r="D2963" s="452" t="s">
        <v>24</v>
      </c>
      <c r="F2963" s="454"/>
      <c r="G2963" s="454"/>
      <c r="H2963" s="448"/>
      <c r="I2963" s="448"/>
      <c r="J2963" s="464"/>
      <c r="K2963" s="448"/>
      <c r="L2963" s="448"/>
      <c r="M2963" s="448"/>
      <c r="N2963" s="448"/>
      <c r="O2963" s="443"/>
      <c r="P2963" s="439"/>
      <c r="Q2963" s="439"/>
      <c r="R2963" s="439"/>
      <c r="S2963" s="440"/>
      <c r="T2963" s="439"/>
      <c r="U2963" s="439"/>
      <c r="V2963" s="439"/>
      <c r="W2963" s="439"/>
      <c r="X2963" s="440"/>
      <c r="Y2963" s="443">
        <f>SUM(Y2947:Y2962)</f>
        <v>0</v>
      </c>
      <c r="Z2963" s="439"/>
      <c r="AA2963" s="439"/>
      <c r="AB2963" s="439"/>
      <c r="AC2963" s="439"/>
      <c r="AD2963" s="440"/>
      <c r="AE2963" s="443"/>
      <c r="AF2963" s="439"/>
      <c r="AG2963" s="439"/>
      <c r="AH2963" s="439"/>
      <c r="AI2963" s="440"/>
      <c r="AJ2963" s="443"/>
      <c r="AK2963" s="439"/>
      <c r="AL2963" s="439"/>
      <c r="AM2963" s="439"/>
      <c r="AN2963" s="440"/>
    </row>
    <row r="2964" spans="1:40" outlineLevel="1">
      <c r="A2964" s="732" t="s">
        <v>22</v>
      </c>
      <c r="B2964" s="733"/>
      <c r="C2964" s="881"/>
      <c r="D2964" s="733"/>
      <c r="E2964" s="733"/>
      <c r="F2964" s="733"/>
      <c r="G2964" s="730"/>
      <c r="H2964" s="733"/>
      <c r="I2964" s="730"/>
      <c r="J2964" s="729"/>
      <c r="K2964" s="730"/>
      <c r="L2964" s="730"/>
      <c r="M2964" s="730"/>
      <c r="N2964" s="730"/>
      <c r="O2964" s="729"/>
      <c r="P2964" s="730"/>
      <c r="Q2964" s="730"/>
      <c r="R2964" s="730"/>
      <c r="S2964" s="731"/>
      <c r="T2964" s="730"/>
      <c r="U2964" s="730"/>
      <c r="V2964" s="730"/>
      <c r="W2964" s="730"/>
      <c r="X2964" s="731"/>
      <c r="Y2964" s="729"/>
      <c r="Z2964" s="730"/>
      <c r="AA2964" s="730"/>
      <c r="AB2964" s="730"/>
      <c r="AC2964" s="730"/>
      <c r="AD2964" s="731"/>
      <c r="AE2964" s="729"/>
      <c r="AF2964" s="730"/>
      <c r="AG2964" s="730"/>
      <c r="AH2964" s="730"/>
      <c r="AI2964" s="731"/>
      <c r="AJ2964" s="729"/>
      <c r="AK2964" s="730"/>
      <c r="AL2964" s="730"/>
      <c r="AM2964" s="730"/>
      <c r="AN2964" s="731"/>
    </row>
    <row r="2965" spans="1:40" outlineLevel="2">
      <c r="A2965" s="882">
        <f>ROW()</f>
        <v>2965</v>
      </c>
      <c r="B2965" s="453"/>
      <c r="D2965" s="452" t="s">
        <v>300</v>
      </c>
      <c r="H2965" s="458"/>
      <c r="I2965" s="458"/>
      <c r="J2965" s="459"/>
      <c r="K2965" s="458"/>
      <c r="L2965" s="458"/>
      <c r="M2965" s="458"/>
      <c r="N2965" s="458"/>
      <c r="O2965" s="459"/>
      <c r="P2965" s="458"/>
      <c r="Q2965" s="458"/>
      <c r="R2965" s="458"/>
      <c r="S2965" s="463"/>
      <c r="T2965" s="458"/>
      <c r="U2965" s="458"/>
      <c r="V2965" s="458"/>
      <c r="W2965" s="31"/>
      <c r="X2965" s="440"/>
      <c r="Y2965" s="443">
        <f t="shared" ref="Y2965:AN2965" si="2595">Y2875+Y2893+Y2911+Y2929 + Y2947</f>
        <v>0.87961098808460914</v>
      </c>
      <c r="Z2965" s="439">
        <f t="shared" si="2595"/>
        <v>0.87028455155937168</v>
      </c>
      <c r="AA2965" s="439">
        <f t="shared" si="2595"/>
        <v>0.86095811503413422</v>
      </c>
      <c r="AB2965" s="439">
        <f t="shared" si="2595"/>
        <v>0.85163167850889676</v>
      </c>
      <c r="AC2965" s="439">
        <f t="shared" si="2595"/>
        <v>0.8423052419836593</v>
      </c>
      <c r="AD2965" s="440">
        <f t="shared" si="2595"/>
        <v>0.83297880545842184</v>
      </c>
      <c r="AE2965" s="443">
        <f t="shared" si="2595"/>
        <v>0.82194360045558967</v>
      </c>
      <c r="AF2965" s="439">
        <f t="shared" si="2595"/>
        <v>0.8109083954527575</v>
      </c>
      <c r="AG2965" s="439">
        <f t="shared" si="2595"/>
        <v>0.79987319044992533</v>
      </c>
      <c r="AH2965" s="439">
        <f t="shared" si="2595"/>
        <v>0.78883798544709316</v>
      </c>
      <c r="AI2965" s="440">
        <f t="shared" si="2595"/>
        <v>0.77780278044426099</v>
      </c>
      <c r="AJ2965" s="443">
        <f t="shared" si="2595"/>
        <v>0.7666913121522001</v>
      </c>
      <c r="AK2965" s="439">
        <f t="shared" si="2595"/>
        <v>0.75557984386013921</v>
      </c>
      <c r="AL2965" s="439">
        <f t="shared" si="2595"/>
        <v>0.74446837556807832</v>
      </c>
      <c r="AM2965" s="439">
        <f t="shared" si="2595"/>
        <v>0.73335690727601743</v>
      </c>
      <c r="AN2965" s="440">
        <f t="shared" si="2595"/>
        <v>0.72224543898395654</v>
      </c>
    </row>
    <row r="2966" spans="1:40" outlineLevel="2">
      <c r="A2966" s="882">
        <f>ROW()</f>
        <v>2966</v>
      </c>
      <c r="B2966" s="453"/>
      <c r="D2966" s="452" t="s">
        <v>301</v>
      </c>
      <c r="H2966" s="458"/>
      <c r="I2966" s="458"/>
      <c r="J2966" s="459"/>
      <c r="K2966" s="458"/>
      <c r="L2966" s="458"/>
      <c r="M2966" s="458"/>
      <c r="N2966" s="458"/>
      <c r="O2966" s="459"/>
      <c r="P2966" s="458"/>
      <c r="Q2966" s="458"/>
      <c r="R2966" s="458"/>
      <c r="S2966" s="463"/>
      <c r="T2966" s="458"/>
      <c r="U2966" s="458"/>
      <c r="V2966" s="458"/>
      <c r="W2966" s="31"/>
      <c r="X2966" s="440"/>
      <c r="Y2966" s="443">
        <f t="shared" ref="Y2966:AN2966" si="2596">Y2876+Y2894+Y2912+Y2930 + Y2948</f>
        <v>1.3789041628056549</v>
      </c>
      <c r="Z2966" s="439">
        <f t="shared" si="2596"/>
        <v>1.3534855036108751</v>
      </c>
      <c r="AA2966" s="439">
        <f t="shared" si="2596"/>
        <v>1.3280668444160952</v>
      </c>
      <c r="AB2966" s="439">
        <f t="shared" si="2596"/>
        <v>1.3026481852213154</v>
      </c>
      <c r="AC2966" s="439">
        <f t="shared" si="2596"/>
        <v>1.2772295260265356</v>
      </c>
      <c r="AD2966" s="440">
        <f t="shared" si="2596"/>
        <v>1.2518108668317558</v>
      </c>
      <c r="AE2966" s="443">
        <f t="shared" si="2596"/>
        <v>1.2291965357820889</v>
      </c>
      <c r="AF2966" s="439">
        <f t="shared" si="2596"/>
        <v>1.2065822047324219</v>
      </c>
      <c r="AG2966" s="439">
        <f t="shared" si="2596"/>
        <v>1.183967873682755</v>
      </c>
      <c r="AH2966" s="439">
        <f t="shared" si="2596"/>
        <v>1.1613535426330881</v>
      </c>
      <c r="AI2966" s="440">
        <f t="shared" si="2596"/>
        <v>1.1387392115834212</v>
      </c>
      <c r="AJ2966" s="443">
        <f t="shared" si="2596"/>
        <v>1.1159644273517528</v>
      </c>
      <c r="AK2966" s="439">
        <f t="shared" si="2596"/>
        <v>1.0931896431200845</v>
      </c>
      <c r="AL2966" s="439">
        <f t="shared" si="2596"/>
        <v>1.0704148588884161</v>
      </c>
      <c r="AM2966" s="439">
        <f t="shared" si="2596"/>
        <v>1.0476400746567478</v>
      </c>
      <c r="AN2966" s="440">
        <f t="shared" si="2596"/>
        <v>1.0248652904250795</v>
      </c>
    </row>
    <row r="2967" spans="1:40" outlineLevel="2">
      <c r="A2967" s="882">
        <f>ROW()</f>
        <v>2967</v>
      </c>
      <c r="B2967" s="453"/>
      <c r="D2967" s="452" t="s">
        <v>29</v>
      </c>
      <c r="H2967" s="458"/>
      <c r="I2967" s="458"/>
      <c r="J2967" s="459"/>
      <c r="K2967" s="458"/>
      <c r="L2967" s="458"/>
      <c r="M2967" s="458"/>
      <c r="N2967" s="458"/>
      <c r="O2967" s="459"/>
      <c r="P2967" s="458"/>
      <c r="Q2967" s="458"/>
      <c r="R2967" s="458"/>
      <c r="S2967" s="463"/>
      <c r="T2967" s="458"/>
      <c r="U2967" s="458"/>
      <c r="V2967" s="458"/>
      <c r="W2967" s="31"/>
      <c r="X2967" s="440"/>
      <c r="Y2967" s="443">
        <f t="shared" ref="Y2967:AN2967" si="2597">Y2877+Y2895+Y2913+Y2931 + Y2949</f>
        <v>0</v>
      </c>
      <c r="Z2967" s="439">
        <f t="shared" si="2597"/>
        <v>0</v>
      </c>
      <c r="AA2967" s="439">
        <f t="shared" si="2597"/>
        <v>0</v>
      </c>
      <c r="AB2967" s="439">
        <f t="shared" si="2597"/>
        <v>0</v>
      </c>
      <c r="AC2967" s="439">
        <f t="shared" si="2597"/>
        <v>0</v>
      </c>
      <c r="AD2967" s="440">
        <f t="shared" si="2597"/>
        <v>0</v>
      </c>
      <c r="AE2967" s="443">
        <f t="shared" si="2597"/>
        <v>0</v>
      </c>
      <c r="AF2967" s="439">
        <f t="shared" si="2597"/>
        <v>0</v>
      </c>
      <c r="AG2967" s="439">
        <f t="shared" si="2597"/>
        <v>0</v>
      </c>
      <c r="AH2967" s="439">
        <f t="shared" si="2597"/>
        <v>0</v>
      </c>
      <c r="AI2967" s="440">
        <f t="shared" si="2597"/>
        <v>0</v>
      </c>
      <c r="AJ2967" s="443">
        <f t="shared" si="2597"/>
        <v>0</v>
      </c>
      <c r="AK2967" s="439">
        <f t="shared" si="2597"/>
        <v>0</v>
      </c>
      <c r="AL2967" s="439">
        <f t="shared" si="2597"/>
        <v>0</v>
      </c>
      <c r="AM2967" s="439">
        <f t="shared" si="2597"/>
        <v>0</v>
      </c>
      <c r="AN2967" s="440">
        <f t="shared" si="2597"/>
        <v>0</v>
      </c>
    </row>
    <row r="2968" spans="1:40" outlineLevel="2">
      <c r="A2968" s="882">
        <f>ROW()</f>
        <v>2968</v>
      </c>
      <c r="B2968" s="453"/>
      <c r="D2968" s="452" t="s">
        <v>30</v>
      </c>
      <c r="H2968" s="458"/>
      <c r="I2968" s="458"/>
      <c r="J2968" s="459"/>
      <c r="K2968" s="458"/>
      <c r="L2968" s="458"/>
      <c r="M2968" s="458"/>
      <c r="N2968" s="458"/>
      <c r="O2968" s="459"/>
      <c r="P2968" s="458"/>
      <c r="Q2968" s="458"/>
      <c r="R2968" s="458"/>
      <c r="S2968" s="463"/>
      <c r="T2968" s="458"/>
      <c r="U2968" s="458"/>
      <c r="V2968" s="458"/>
      <c r="W2968" s="31"/>
      <c r="X2968" s="440"/>
      <c r="Y2968" s="443">
        <f t="shared" ref="Y2968:AN2968" si="2598">Y2878+Y2896+Y2914+Y2932 + Y2950</f>
        <v>16.054148245408754</v>
      </c>
      <c r="Z2968" s="439">
        <f t="shared" si="2598"/>
        <v>15.786645612859433</v>
      </c>
      <c r="AA2968" s="439">
        <f t="shared" si="2598"/>
        <v>15.519142980310111</v>
      </c>
      <c r="AB2968" s="439">
        <f t="shared" si="2598"/>
        <v>15.251640347760789</v>
      </c>
      <c r="AC2968" s="439">
        <f t="shared" si="2598"/>
        <v>14.984137715211467</v>
      </c>
      <c r="AD2968" s="440">
        <f t="shared" si="2598"/>
        <v>14.716635082662146</v>
      </c>
      <c r="AE2968" s="443">
        <f t="shared" si="2598"/>
        <v>14.450774746636483</v>
      </c>
      <c r="AF2968" s="439">
        <f t="shared" si="2598"/>
        <v>14.184914410610821</v>
      </c>
      <c r="AG2968" s="439">
        <f t="shared" si="2598"/>
        <v>13.919054074585159</v>
      </c>
      <c r="AH2968" s="439">
        <f t="shared" si="2598"/>
        <v>13.653193738559496</v>
      </c>
      <c r="AI2968" s="440">
        <f t="shared" si="2598"/>
        <v>13.387333402533834</v>
      </c>
      <c r="AJ2968" s="443">
        <f t="shared" si="2598"/>
        <v>13.119586734483157</v>
      </c>
      <c r="AK2968" s="439">
        <f t="shared" si="2598"/>
        <v>12.85184006643248</v>
      </c>
      <c r="AL2968" s="439">
        <f t="shared" si="2598"/>
        <v>12.584093398381803</v>
      </c>
      <c r="AM2968" s="439">
        <f t="shared" si="2598"/>
        <v>12.316346730331126</v>
      </c>
      <c r="AN2968" s="440">
        <f t="shared" si="2598"/>
        <v>12.04860006228045</v>
      </c>
    </row>
    <row r="2969" spans="1:40" outlineLevel="2">
      <c r="A2969" s="882">
        <f>ROW()</f>
        <v>2969</v>
      </c>
      <c r="B2969" s="453"/>
      <c r="D2969" s="452" t="s">
        <v>31</v>
      </c>
      <c r="H2969" s="458"/>
      <c r="I2969" s="458"/>
      <c r="J2969" s="459"/>
      <c r="K2969" s="458"/>
      <c r="L2969" s="458"/>
      <c r="M2969" s="458"/>
      <c r="N2969" s="458"/>
      <c r="O2969" s="459"/>
      <c r="P2969" s="458"/>
      <c r="Q2969" s="458"/>
      <c r="R2969" s="458"/>
      <c r="S2969" s="463"/>
      <c r="T2969" s="458"/>
      <c r="U2969" s="458"/>
      <c r="V2969" s="458"/>
      <c r="W2969" s="31"/>
      <c r="X2969" s="440"/>
      <c r="Y2969" s="443">
        <f t="shared" ref="Y2969:AN2969" si="2599">Y2879+Y2897+Y2915+Y2933 + Y2951</f>
        <v>0</v>
      </c>
      <c r="Z2969" s="439">
        <f t="shared" si="2599"/>
        <v>0</v>
      </c>
      <c r="AA2969" s="439">
        <f t="shared" si="2599"/>
        <v>0</v>
      </c>
      <c r="AB2969" s="439">
        <f t="shared" si="2599"/>
        <v>0</v>
      </c>
      <c r="AC2969" s="439">
        <f t="shared" si="2599"/>
        <v>0</v>
      </c>
      <c r="AD2969" s="440">
        <f t="shared" si="2599"/>
        <v>0</v>
      </c>
      <c r="AE2969" s="443">
        <f t="shared" si="2599"/>
        <v>0</v>
      </c>
      <c r="AF2969" s="439">
        <f t="shared" si="2599"/>
        <v>0</v>
      </c>
      <c r="AG2969" s="439">
        <f t="shared" si="2599"/>
        <v>0</v>
      </c>
      <c r="AH2969" s="439">
        <f t="shared" si="2599"/>
        <v>0</v>
      </c>
      <c r="AI2969" s="440">
        <f t="shared" si="2599"/>
        <v>0</v>
      </c>
      <c r="AJ2969" s="443">
        <f t="shared" si="2599"/>
        <v>0</v>
      </c>
      <c r="AK2969" s="439">
        <f t="shared" si="2599"/>
        <v>0</v>
      </c>
      <c r="AL2969" s="439">
        <f t="shared" si="2599"/>
        <v>0</v>
      </c>
      <c r="AM2969" s="439">
        <f t="shared" si="2599"/>
        <v>0</v>
      </c>
      <c r="AN2969" s="440">
        <f t="shared" si="2599"/>
        <v>0</v>
      </c>
    </row>
    <row r="2970" spans="1:40" outlineLevel="2">
      <c r="A2970" s="882">
        <f>ROW()</f>
        <v>2970</v>
      </c>
      <c r="B2970" s="453"/>
      <c r="D2970" s="452" t="s">
        <v>32</v>
      </c>
      <c r="H2970" s="458"/>
      <c r="I2970" s="458"/>
      <c r="J2970" s="459"/>
      <c r="K2970" s="458"/>
      <c r="L2970" s="458"/>
      <c r="M2970" s="458"/>
      <c r="N2970" s="458"/>
      <c r="O2970" s="459"/>
      <c r="P2970" s="458"/>
      <c r="Q2970" s="458"/>
      <c r="R2970" s="458"/>
      <c r="S2970" s="463"/>
      <c r="T2970" s="458"/>
      <c r="U2970" s="458"/>
      <c r="V2970" s="458"/>
      <c r="W2970" s="31"/>
      <c r="X2970" s="440"/>
      <c r="Y2970" s="443">
        <f t="shared" ref="Y2970:AN2970" si="2600">Y2880+Y2898+Y2916+Y2934 + Y2952</f>
        <v>1.7792247697546741</v>
      </c>
      <c r="Z2970" s="439">
        <f t="shared" si="2600"/>
        <v>1.7342998045050582</v>
      </c>
      <c r="AA2970" s="439">
        <f t="shared" si="2600"/>
        <v>1.6893748392554422</v>
      </c>
      <c r="AB2970" s="439">
        <f t="shared" si="2600"/>
        <v>1.6444498740058262</v>
      </c>
      <c r="AC2970" s="439">
        <f t="shared" si="2600"/>
        <v>1.5995249087562102</v>
      </c>
      <c r="AD2970" s="440">
        <f t="shared" si="2600"/>
        <v>1.5545999435065943</v>
      </c>
      <c r="AE2970" s="443">
        <f t="shared" si="2600"/>
        <v>1.5104674647407923</v>
      </c>
      <c r="AF2970" s="439">
        <f t="shared" si="2600"/>
        <v>1.4663349859749903</v>
      </c>
      <c r="AG2970" s="439">
        <f t="shared" si="2600"/>
        <v>1.4222025072091884</v>
      </c>
      <c r="AH2970" s="439">
        <f t="shared" si="2600"/>
        <v>1.3780700284433864</v>
      </c>
      <c r="AI2970" s="440">
        <f t="shared" si="2600"/>
        <v>1.3339375496775845</v>
      </c>
      <c r="AJ2970" s="443">
        <f t="shared" si="2600"/>
        <v>1.2894729646883316</v>
      </c>
      <c r="AK2970" s="439">
        <f t="shared" si="2600"/>
        <v>1.2450083796990787</v>
      </c>
      <c r="AL2970" s="439">
        <f t="shared" si="2600"/>
        <v>1.2005437947098259</v>
      </c>
      <c r="AM2970" s="439">
        <f t="shared" si="2600"/>
        <v>1.156079209720573</v>
      </c>
      <c r="AN2970" s="440">
        <f t="shared" si="2600"/>
        <v>1.1116146247313201</v>
      </c>
    </row>
    <row r="2971" spans="1:40" outlineLevel="2">
      <c r="A2971" s="882">
        <f>ROW()</f>
        <v>2971</v>
      </c>
      <c r="B2971" s="453"/>
      <c r="D2971" s="452" t="s">
        <v>33</v>
      </c>
      <c r="H2971" s="458"/>
      <c r="I2971" s="458"/>
      <c r="J2971" s="459"/>
      <c r="K2971" s="458"/>
      <c r="L2971" s="458"/>
      <c r="M2971" s="458"/>
      <c r="N2971" s="458"/>
      <c r="O2971" s="459"/>
      <c r="P2971" s="458"/>
      <c r="Q2971" s="458"/>
      <c r="R2971" s="458"/>
      <c r="S2971" s="463"/>
      <c r="T2971" s="458"/>
      <c r="U2971" s="458"/>
      <c r="V2971" s="458"/>
      <c r="W2971" s="31"/>
      <c r="X2971" s="440"/>
      <c r="Y2971" s="443">
        <f t="shared" ref="Y2971:AN2971" si="2601">Y2881+Y2899+Y2917+Y2935 + Y2953</f>
        <v>9.8688843504565627E-3</v>
      </c>
      <c r="Z2971" s="439">
        <f t="shared" si="2601"/>
        <v>9.6217180730826714E-3</v>
      </c>
      <c r="AA2971" s="439">
        <f t="shared" si="2601"/>
        <v>9.3745517957087802E-3</v>
      </c>
      <c r="AB2971" s="439">
        <f t="shared" si="2601"/>
        <v>9.1273855183348889E-3</v>
      </c>
      <c r="AC2971" s="439">
        <f t="shared" si="2601"/>
        <v>8.8802192409609976E-3</v>
      </c>
      <c r="AD2971" s="440">
        <f t="shared" si="2601"/>
        <v>8.6330529635871064E-3</v>
      </c>
      <c r="AE2971" s="443">
        <f t="shared" si="2601"/>
        <v>8.3879751040445635E-3</v>
      </c>
      <c r="AF2971" s="439">
        <f t="shared" si="2601"/>
        <v>8.1428972445020224E-3</v>
      </c>
      <c r="AG2971" s="439">
        <f t="shared" si="2601"/>
        <v>7.8978193849594813E-3</v>
      </c>
      <c r="AH2971" s="439">
        <f t="shared" si="2601"/>
        <v>7.6527415254169394E-3</v>
      </c>
      <c r="AI2971" s="440">
        <f t="shared" si="2601"/>
        <v>7.4076636658743974E-3</v>
      </c>
      <c r="AJ2971" s="443">
        <f t="shared" si="2601"/>
        <v>7.1607415436785839E-3</v>
      </c>
      <c r="AK2971" s="439">
        <f t="shared" si="2601"/>
        <v>6.9138194214827704E-3</v>
      </c>
      <c r="AL2971" s="439">
        <f t="shared" si="2601"/>
        <v>6.666897299286957E-3</v>
      </c>
      <c r="AM2971" s="439">
        <f t="shared" si="2601"/>
        <v>6.4199751770911435E-3</v>
      </c>
      <c r="AN2971" s="440">
        <f t="shared" si="2601"/>
        <v>6.17305305489533E-3</v>
      </c>
    </row>
    <row r="2972" spans="1:40" outlineLevel="2">
      <c r="A2972" s="882">
        <f>ROW()</f>
        <v>2972</v>
      </c>
      <c r="B2972" s="453"/>
      <c r="D2972" s="452" t="s">
        <v>27</v>
      </c>
      <c r="H2972" s="458"/>
      <c r="I2972" s="458"/>
      <c r="J2972" s="459"/>
      <c r="K2972" s="458"/>
      <c r="L2972" s="458"/>
      <c r="M2972" s="458"/>
      <c r="N2972" s="458"/>
      <c r="O2972" s="459"/>
      <c r="P2972" s="458"/>
      <c r="Q2972" s="458"/>
      <c r="R2972" s="458"/>
      <c r="S2972" s="463"/>
      <c r="T2972" s="458"/>
      <c r="U2972" s="458"/>
      <c r="V2972" s="458"/>
      <c r="W2972" s="31"/>
      <c r="X2972" s="440"/>
      <c r="Y2972" s="443">
        <f t="shared" ref="Y2972:AN2972" si="2602">Y2882+Y2900+Y2918+Y2936 + Y2954</f>
        <v>0.19450799056498494</v>
      </c>
      <c r="Z2972" s="439">
        <f t="shared" si="2602"/>
        <v>0.18833787472150673</v>
      </c>
      <c r="AA2972" s="439">
        <f t="shared" si="2602"/>
        <v>0.18216775887802852</v>
      </c>
      <c r="AB2972" s="439">
        <f t="shared" si="2602"/>
        <v>0.17599764303455032</v>
      </c>
      <c r="AC2972" s="439">
        <f t="shared" si="2602"/>
        <v>0.16982752719107211</v>
      </c>
      <c r="AD2972" s="440">
        <f t="shared" si="2602"/>
        <v>0.1636574113475939</v>
      </c>
      <c r="AE2972" s="443">
        <f t="shared" si="2602"/>
        <v>0.15901145258416288</v>
      </c>
      <c r="AF2972" s="439">
        <f t="shared" si="2602"/>
        <v>0.15436549382073186</v>
      </c>
      <c r="AG2972" s="439">
        <f t="shared" si="2602"/>
        <v>0.14971953505730085</v>
      </c>
      <c r="AH2972" s="439">
        <f t="shared" si="2602"/>
        <v>0.14507357629386983</v>
      </c>
      <c r="AI2972" s="440">
        <f t="shared" si="2602"/>
        <v>0.14042761753043881</v>
      </c>
      <c r="AJ2972" s="443">
        <f t="shared" si="2602"/>
        <v>0.13574669694609084</v>
      </c>
      <c r="AK2972" s="439">
        <f t="shared" si="2602"/>
        <v>0.13106577636174288</v>
      </c>
      <c r="AL2972" s="439">
        <f t="shared" si="2602"/>
        <v>0.12638485577739492</v>
      </c>
      <c r="AM2972" s="439">
        <f t="shared" si="2602"/>
        <v>0.12170393519304695</v>
      </c>
      <c r="AN2972" s="440">
        <f t="shared" si="2602"/>
        <v>0.11702301460869899</v>
      </c>
    </row>
    <row r="2973" spans="1:40" outlineLevel="2">
      <c r="A2973" s="882">
        <f>ROW()</f>
        <v>2973</v>
      </c>
      <c r="B2973" s="453"/>
      <c r="D2973" s="452" t="s">
        <v>34</v>
      </c>
      <c r="H2973" s="458"/>
      <c r="I2973" s="458"/>
      <c r="J2973" s="459"/>
      <c r="K2973" s="458"/>
      <c r="L2973" s="458"/>
      <c r="M2973" s="458"/>
      <c r="N2973" s="458"/>
      <c r="O2973" s="459"/>
      <c r="P2973" s="458"/>
      <c r="Q2973" s="458"/>
      <c r="R2973" s="458"/>
      <c r="S2973" s="463"/>
      <c r="T2973" s="458"/>
      <c r="U2973" s="458"/>
      <c r="V2973" s="458"/>
      <c r="W2973" s="31"/>
      <c r="X2973" s="440"/>
      <c r="Y2973" s="443">
        <f t="shared" ref="Y2973:AN2973" si="2603">Y2883+Y2901+Y2919+Y2937 + Y2955</f>
        <v>21.082222029942173</v>
      </c>
      <c r="Z2973" s="439">
        <f t="shared" si="2603"/>
        <v>20.237254713790342</v>
      </c>
      <c r="AA2973" s="439">
        <f t="shared" si="2603"/>
        <v>19.392287397638512</v>
      </c>
      <c r="AB2973" s="439">
        <f t="shared" si="2603"/>
        <v>18.547320081486681</v>
      </c>
      <c r="AC2973" s="439">
        <f t="shared" si="2603"/>
        <v>17.702352765334851</v>
      </c>
      <c r="AD2973" s="440">
        <f t="shared" si="2603"/>
        <v>16.85738544918302</v>
      </c>
      <c r="AE2973" s="443">
        <f t="shared" si="2603"/>
        <v>16.019917993418414</v>
      </c>
      <c r="AF2973" s="439">
        <f t="shared" si="2603"/>
        <v>15.182450537653807</v>
      </c>
      <c r="AG2973" s="439">
        <f t="shared" si="2603"/>
        <v>14.3449830818892</v>
      </c>
      <c r="AH2973" s="439">
        <f t="shared" si="2603"/>
        <v>13.507515626124594</v>
      </c>
      <c r="AI2973" s="440">
        <f t="shared" si="2603"/>
        <v>12.670048170359987</v>
      </c>
      <c r="AJ2973" s="443">
        <f t="shared" si="2603"/>
        <v>11.825378292335987</v>
      </c>
      <c r="AK2973" s="439">
        <f t="shared" si="2603"/>
        <v>10.980708414311987</v>
      </c>
      <c r="AL2973" s="439">
        <f t="shared" si="2603"/>
        <v>10.136038536287987</v>
      </c>
      <c r="AM2973" s="439">
        <f t="shared" si="2603"/>
        <v>9.2913686582639876</v>
      </c>
      <c r="AN2973" s="440">
        <f t="shared" si="2603"/>
        <v>8.4466987802399895</v>
      </c>
    </row>
    <row r="2974" spans="1:40" outlineLevel="2">
      <c r="A2974" s="882">
        <f>ROW()</f>
        <v>2974</v>
      </c>
      <c r="B2974" s="453"/>
      <c r="D2974" s="452" t="s">
        <v>35</v>
      </c>
      <c r="H2974" s="458"/>
      <c r="I2974" s="458"/>
      <c r="J2974" s="459"/>
      <c r="K2974" s="458"/>
      <c r="L2974" s="458"/>
      <c r="M2974" s="458"/>
      <c r="N2974" s="458"/>
      <c r="O2974" s="459"/>
      <c r="P2974" s="458"/>
      <c r="Q2974" s="458"/>
      <c r="R2974" s="458"/>
      <c r="S2974" s="463"/>
      <c r="T2974" s="458"/>
      <c r="U2974" s="458"/>
      <c r="V2974" s="458"/>
      <c r="W2974" s="31"/>
      <c r="X2974" s="440"/>
      <c r="Y2974" s="443">
        <f t="shared" ref="Y2974:AN2974" si="2604">Y2884+Y2902+Y2920+Y2938 + Y2956</f>
        <v>0.42994692646542376</v>
      </c>
      <c r="Z2974" s="439">
        <f t="shared" si="2604"/>
        <v>0.41495526569195507</v>
      </c>
      <c r="AA2974" s="439">
        <f t="shared" si="2604"/>
        <v>0.39996360491848643</v>
      </c>
      <c r="AB2974" s="439">
        <f t="shared" si="2604"/>
        <v>0.38497194414501779</v>
      </c>
      <c r="AC2974" s="439">
        <f t="shared" si="2604"/>
        <v>0.36998028337154915</v>
      </c>
      <c r="AD2974" s="440">
        <f t="shared" si="2604"/>
        <v>0.35498862259808051</v>
      </c>
      <c r="AE2974" s="443">
        <f t="shared" si="2604"/>
        <v>0.28449902974271102</v>
      </c>
      <c r="AF2974" s="439">
        <f t="shared" si="2604"/>
        <v>0.2140094368873415</v>
      </c>
      <c r="AG2974" s="439">
        <f t="shared" si="2604"/>
        <v>0.14351984403197199</v>
      </c>
      <c r="AH2974" s="439">
        <f t="shared" si="2604"/>
        <v>7.3030251176602473E-2</v>
      </c>
      <c r="AI2974" s="440">
        <f t="shared" si="2604"/>
        <v>2.5406583212329581E-3</v>
      </c>
      <c r="AJ2974" s="443">
        <f t="shared" si="2604"/>
        <v>0</v>
      </c>
      <c r="AK2974" s="439">
        <f t="shared" si="2604"/>
        <v>0</v>
      </c>
      <c r="AL2974" s="439">
        <f t="shared" si="2604"/>
        <v>0</v>
      </c>
      <c r="AM2974" s="439">
        <f t="shared" si="2604"/>
        <v>0</v>
      </c>
      <c r="AN2974" s="440">
        <f t="shared" si="2604"/>
        <v>0</v>
      </c>
    </row>
    <row r="2975" spans="1:40" outlineLevel="2">
      <c r="A2975" s="882">
        <f>ROW()</f>
        <v>2975</v>
      </c>
      <c r="B2975" s="453"/>
      <c r="D2975" s="452" t="s">
        <v>302</v>
      </c>
      <c r="H2975" s="458"/>
      <c r="I2975" s="458"/>
      <c r="J2975" s="459"/>
      <c r="K2975" s="458"/>
      <c r="L2975" s="458"/>
      <c r="M2975" s="458"/>
      <c r="N2975" s="458"/>
      <c r="O2975" s="459"/>
      <c r="P2975" s="458"/>
      <c r="Q2975" s="458"/>
      <c r="R2975" s="458"/>
      <c r="S2975" s="463"/>
      <c r="T2975" s="458"/>
      <c r="U2975" s="458"/>
      <c r="V2975" s="458"/>
      <c r="W2975" s="31"/>
      <c r="X2975" s="440"/>
      <c r="Y2975" s="443">
        <f t="shared" ref="Y2975:AN2975" si="2605">Y2885+Y2903+Y2921+Y2939 + Y2957</f>
        <v>1.809195340112115</v>
      </c>
      <c r="Z2975" s="439">
        <f t="shared" si="2605"/>
        <v>1.3850873465313012</v>
      </c>
      <c r="AA2975" s="439">
        <f t="shared" si="2605"/>
        <v>0.96097935295048731</v>
      </c>
      <c r="AB2975" s="439">
        <f t="shared" si="2605"/>
        <v>0.53687135936967345</v>
      </c>
      <c r="AC2975" s="439">
        <f t="shared" si="2605"/>
        <v>0.1127633657888597</v>
      </c>
      <c r="AD2975" s="440">
        <f t="shared" si="2605"/>
        <v>-0.31134462779195404</v>
      </c>
      <c r="AE2975" s="443">
        <f t="shared" si="2605"/>
        <v>-1.9953587858967392E-3</v>
      </c>
      <c r="AF2975" s="439">
        <f t="shared" si="2605"/>
        <v>-1.9953587858967392E-3</v>
      </c>
      <c r="AG2975" s="439">
        <f t="shared" si="2605"/>
        <v>-1.9953587858967392E-3</v>
      </c>
      <c r="AH2975" s="439">
        <f t="shared" si="2605"/>
        <v>-1.9953587858967392E-3</v>
      </c>
      <c r="AI2975" s="440">
        <f t="shared" si="2605"/>
        <v>-1.9953587858967392E-3</v>
      </c>
      <c r="AJ2975" s="443">
        <f t="shared" si="2605"/>
        <v>0</v>
      </c>
      <c r="AK2975" s="439">
        <f t="shared" si="2605"/>
        <v>0</v>
      </c>
      <c r="AL2975" s="439">
        <f t="shared" si="2605"/>
        <v>0</v>
      </c>
      <c r="AM2975" s="439">
        <f t="shared" si="2605"/>
        <v>0</v>
      </c>
      <c r="AN2975" s="440">
        <f t="shared" si="2605"/>
        <v>0</v>
      </c>
    </row>
    <row r="2976" spans="1:40" outlineLevel="2">
      <c r="A2976" s="882">
        <f>ROW()</f>
        <v>2976</v>
      </c>
      <c r="B2976" s="453"/>
      <c r="D2976" s="452" t="s">
        <v>36</v>
      </c>
      <c r="H2976" s="458"/>
      <c r="I2976" s="458"/>
      <c r="J2976" s="459"/>
      <c r="K2976" s="458"/>
      <c r="L2976" s="458"/>
      <c r="M2976" s="458"/>
      <c r="N2976" s="458"/>
      <c r="O2976" s="459"/>
      <c r="P2976" s="458"/>
      <c r="Q2976" s="458"/>
      <c r="R2976" s="458"/>
      <c r="S2976" s="463"/>
      <c r="T2976" s="458"/>
      <c r="U2976" s="458"/>
      <c r="V2976" s="458"/>
      <c r="W2976" s="31"/>
      <c r="X2976" s="440"/>
      <c r="Y2976" s="443">
        <f t="shared" ref="Y2976:AN2976" si="2606">Y2886+Y2904+Y2922+Y2940 + Y2958</f>
        <v>6.219557068652537</v>
      </c>
      <c r="Z2976" s="439">
        <f t="shared" si="2606"/>
        <v>4.9818931545374907</v>
      </c>
      <c r="AA2976" s="439">
        <f t="shared" si="2606"/>
        <v>3.7442292404224444</v>
      </c>
      <c r="AB2976" s="439">
        <f t="shared" si="2606"/>
        <v>2.5065653263073981</v>
      </c>
      <c r="AC2976" s="439">
        <f t="shared" si="2606"/>
        <v>1.2689014121923519</v>
      </c>
      <c r="AD2976" s="440">
        <f t="shared" si="2606"/>
        <v>3.1237498077305581E-2</v>
      </c>
      <c r="AE2976" s="443">
        <f t="shared" si="2606"/>
        <v>2.2607952617973923E-4</v>
      </c>
      <c r="AF2976" s="439">
        <f t="shared" si="2606"/>
        <v>2.2607952617973923E-4</v>
      </c>
      <c r="AG2976" s="439">
        <f t="shared" si="2606"/>
        <v>2.2607952617973923E-4</v>
      </c>
      <c r="AH2976" s="439">
        <f t="shared" si="2606"/>
        <v>2.2607952617973923E-4</v>
      </c>
      <c r="AI2976" s="440">
        <f t="shared" si="2606"/>
        <v>2.2607952617973923E-4</v>
      </c>
      <c r="AJ2976" s="443">
        <f t="shared" si="2606"/>
        <v>0</v>
      </c>
      <c r="AK2976" s="439">
        <f t="shared" si="2606"/>
        <v>0</v>
      </c>
      <c r="AL2976" s="439">
        <f t="shared" si="2606"/>
        <v>0</v>
      </c>
      <c r="AM2976" s="439">
        <f t="shared" si="2606"/>
        <v>0</v>
      </c>
      <c r="AN2976" s="440">
        <f t="shared" si="2606"/>
        <v>0</v>
      </c>
    </row>
    <row r="2977" spans="1:40" outlineLevel="2">
      <c r="A2977" s="882">
        <f>ROW()</f>
        <v>2977</v>
      </c>
      <c r="B2977" s="453"/>
      <c r="D2977" s="452" t="s">
        <v>583</v>
      </c>
      <c r="H2977" s="458"/>
      <c r="I2977" s="458"/>
      <c r="J2977" s="459"/>
      <c r="K2977" s="458"/>
      <c r="L2977" s="458"/>
      <c r="M2977" s="458"/>
      <c r="N2977" s="458"/>
      <c r="O2977" s="459"/>
      <c r="P2977" s="458"/>
      <c r="Q2977" s="458"/>
      <c r="R2977" s="458"/>
      <c r="S2977" s="463"/>
      <c r="T2977" s="458"/>
      <c r="U2977" s="458"/>
      <c r="V2977" s="458"/>
      <c r="W2977" s="31"/>
      <c r="X2977" s="440"/>
      <c r="Y2977" s="443">
        <f t="shared" ref="Y2977:AN2977" si="2607">Y2887+Y2905+Y2923+Y2941 + Y2959</f>
        <v>0</v>
      </c>
      <c r="Z2977" s="439">
        <f t="shared" si="2607"/>
        <v>0</v>
      </c>
      <c r="AA2977" s="439">
        <f t="shared" si="2607"/>
        <v>0</v>
      </c>
      <c r="AB2977" s="439">
        <f t="shared" si="2607"/>
        <v>0</v>
      </c>
      <c r="AC2977" s="439">
        <f t="shared" si="2607"/>
        <v>0</v>
      </c>
      <c r="AD2977" s="440">
        <f t="shared" si="2607"/>
        <v>0</v>
      </c>
      <c r="AE2977" s="443">
        <f t="shared" si="2607"/>
        <v>0</v>
      </c>
      <c r="AF2977" s="439">
        <f t="shared" si="2607"/>
        <v>0</v>
      </c>
      <c r="AG2977" s="439">
        <f t="shared" si="2607"/>
        <v>0</v>
      </c>
      <c r="AH2977" s="439">
        <f t="shared" si="2607"/>
        <v>0</v>
      </c>
      <c r="AI2977" s="440">
        <f t="shared" si="2607"/>
        <v>0</v>
      </c>
      <c r="AJ2977" s="443">
        <f t="shared" si="2607"/>
        <v>0</v>
      </c>
      <c r="AK2977" s="439">
        <f t="shared" si="2607"/>
        <v>0</v>
      </c>
      <c r="AL2977" s="439">
        <f t="shared" si="2607"/>
        <v>0</v>
      </c>
      <c r="AM2977" s="439">
        <f t="shared" si="2607"/>
        <v>0</v>
      </c>
      <c r="AN2977" s="440">
        <f t="shared" si="2607"/>
        <v>0</v>
      </c>
    </row>
    <row r="2978" spans="1:40" outlineLevel="2">
      <c r="A2978" s="882">
        <f>ROW()</f>
        <v>2978</v>
      </c>
      <c r="B2978" s="453"/>
      <c r="D2978" s="452" t="s">
        <v>81</v>
      </c>
      <c r="H2978" s="458"/>
      <c r="I2978" s="458"/>
      <c r="J2978" s="459"/>
      <c r="K2978" s="458"/>
      <c r="L2978" s="458"/>
      <c r="M2978" s="458"/>
      <c r="N2978" s="458"/>
      <c r="O2978" s="459"/>
      <c r="P2978" s="458"/>
      <c r="Q2978" s="458"/>
      <c r="R2978" s="458"/>
      <c r="S2978" s="463"/>
      <c r="T2978" s="458"/>
      <c r="U2978" s="458"/>
      <c r="V2978" s="458"/>
      <c r="W2978" s="31"/>
      <c r="X2978" s="440"/>
      <c r="Y2978" s="443">
        <f t="shared" ref="Y2978:AN2978" si="2608">Y2888+Y2906+Y2924+Y2942 + Y2960</f>
        <v>0</v>
      </c>
      <c r="Z2978" s="439">
        <f t="shared" si="2608"/>
        <v>0</v>
      </c>
      <c r="AA2978" s="439">
        <f t="shared" si="2608"/>
        <v>0</v>
      </c>
      <c r="AB2978" s="439">
        <f t="shared" si="2608"/>
        <v>0</v>
      </c>
      <c r="AC2978" s="439">
        <f t="shared" si="2608"/>
        <v>0</v>
      </c>
      <c r="AD2978" s="440">
        <f t="shared" si="2608"/>
        <v>0</v>
      </c>
      <c r="AE2978" s="443">
        <f t="shared" si="2608"/>
        <v>0</v>
      </c>
      <c r="AF2978" s="439">
        <f t="shared" si="2608"/>
        <v>0</v>
      </c>
      <c r="AG2978" s="439">
        <f t="shared" si="2608"/>
        <v>0</v>
      </c>
      <c r="AH2978" s="439">
        <f t="shared" si="2608"/>
        <v>0</v>
      </c>
      <c r="AI2978" s="440">
        <f t="shared" si="2608"/>
        <v>0</v>
      </c>
      <c r="AJ2978" s="443">
        <f t="shared" si="2608"/>
        <v>0</v>
      </c>
      <c r="AK2978" s="439">
        <f t="shared" si="2608"/>
        <v>0</v>
      </c>
      <c r="AL2978" s="439">
        <f t="shared" si="2608"/>
        <v>0</v>
      </c>
      <c r="AM2978" s="439">
        <f t="shared" si="2608"/>
        <v>0</v>
      </c>
      <c r="AN2978" s="440">
        <f t="shared" si="2608"/>
        <v>0</v>
      </c>
    </row>
    <row r="2979" spans="1:40" outlineLevel="2">
      <c r="A2979" s="882">
        <f>ROW()</f>
        <v>2979</v>
      </c>
      <c r="B2979" s="453"/>
      <c r="D2979" s="452" t="s">
        <v>28</v>
      </c>
      <c r="H2979" s="458"/>
      <c r="I2979" s="458"/>
      <c r="J2979" s="459"/>
      <c r="K2979" s="458"/>
      <c r="L2979" s="458"/>
      <c r="M2979" s="458"/>
      <c r="N2979" s="458"/>
      <c r="O2979" s="459"/>
      <c r="P2979" s="458"/>
      <c r="Q2979" s="458"/>
      <c r="R2979" s="458"/>
      <c r="S2979" s="463"/>
      <c r="T2979" s="458"/>
      <c r="U2979" s="458"/>
      <c r="V2979" s="458"/>
      <c r="W2979" s="31"/>
      <c r="X2979" s="440"/>
      <c r="Y2979" s="443">
        <f t="shared" ref="Y2979:AN2979" si="2609">Y2889+Y2907+Y2925+Y2943 + Y2961</f>
        <v>0</v>
      </c>
      <c r="Z2979" s="439">
        <f t="shared" si="2609"/>
        <v>0</v>
      </c>
      <c r="AA2979" s="439">
        <f t="shared" si="2609"/>
        <v>0</v>
      </c>
      <c r="AB2979" s="439">
        <f t="shared" si="2609"/>
        <v>0</v>
      </c>
      <c r="AC2979" s="439">
        <f t="shared" si="2609"/>
        <v>0</v>
      </c>
      <c r="AD2979" s="440">
        <f t="shared" si="2609"/>
        <v>0</v>
      </c>
      <c r="AE2979" s="443">
        <f t="shared" si="2609"/>
        <v>0</v>
      </c>
      <c r="AF2979" s="439">
        <f t="shared" si="2609"/>
        <v>0</v>
      </c>
      <c r="AG2979" s="439">
        <f t="shared" si="2609"/>
        <v>0</v>
      </c>
      <c r="AH2979" s="439">
        <f t="shared" si="2609"/>
        <v>0</v>
      </c>
      <c r="AI2979" s="440">
        <f t="shared" si="2609"/>
        <v>0</v>
      </c>
      <c r="AJ2979" s="443">
        <f t="shared" si="2609"/>
        <v>0</v>
      </c>
      <c r="AK2979" s="439">
        <f t="shared" si="2609"/>
        <v>0</v>
      </c>
      <c r="AL2979" s="439">
        <f t="shared" si="2609"/>
        <v>0</v>
      </c>
      <c r="AM2979" s="439">
        <f t="shared" si="2609"/>
        <v>0</v>
      </c>
      <c r="AN2979" s="440">
        <f t="shared" si="2609"/>
        <v>0</v>
      </c>
    </row>
    <row r="2980" spans="1:40" outlineLevel="2">
      <c r="A2980" s="882">
        <f>ROW()</f>
        <v>2980</v>
      </c>
      <c r="B2980" s="453"/>
      <c r="D2980" s="456" t="s">
        <v>443</v>
      </c>
      <c r="E2980" s="456"/>
      <c r="F2980" s="456"/>
      <c r="G2980" s="456"/>
      <c r="H2980" s="460"/>
      <c r="I2980" s="460"/>
      <c r="J2980" s="461"/>
      <c r="K2980" s="460"/>
      <c r="L2980" s="460"/>
      <c r="M2980" s="460"/>
      <c r="N2980" s="460"/>
      <c r="O2980" s="461"/>
      <c r="P2980" s="460"/>
      <c r="Q2980" s="460"/>
      <c r="R2980" s="460"/>
      <c r="S2980" s="465"/>
      <c r="T2980" s="460"/>
      <c r="U2980" s="460"/>
      <c r="V2980" s="460"/>
      <c r="W2980" s="57"/>
      <c r="X2980" s="442"/>
      <c r="Y2980" s="462">
        <f t="shared" ref="Y2980:AN2980" si="2610">Y2890+Y2908+Y2926+Y2944 + Y2962</f>
        <v>0</v>
      </c>
      <c r="Z2980" s="441">
        <f t="shared" si="2610"/>
        <v>0</v>
      </c>
      <c r="AA2980" s="441">
        <f t="shared" si="2610"/>
        <v>0</v>
      </c>
      <c r="AB2980" s="441">
        <f t="shared" si="2610"/>
        <v>0</v>
      </c>
      <c r="AC2980" s="441">
        <f t="shared" si="2610"/>
        <v>0</v>
      </c>
      <c r="AD2980" s="442">
        <f t="shared" si="2610"/>
        <v>0</v>
      </c>
      <c r="AE2980" s="462">
        <f t="shared" si="2610"/>
        <v>0</v>
      </c>
      <c r="AF2980" s="441">
        <f t="shared" si="2610"/>
        <v>0</v>
      </c>
      <c r="AG2980" s="441">
        <f t="shared" si="2610"/>
        <v>0</v>
      </c>
      <c r="AH2980" s="441">
        <f t="shared" si="2610"/>
        <v>0</v>
      </c>
      <c r="AI2980" s="442">
        <f t="shared" si="2610"/>
        <v>0</v>
      </c>
      <c r="AJ2980" s="462">
        <f t="shared" si="2610"/>
        <v>0</v>
      </c>
      <c r="AK2980" s="441">
        <f t="shared" si="2610"/>
        <v>0</v>
      </c>
      <c r="AL2980" s="441">
        <f t="shared" si="2610"/>
        <v>0</v>
      </c>
      <c r="AM2980" s="441">
        <f t="shared" si="2610"/>
        <v>0</v>
      </c>
      <c r="AN2980" s="442">
        <f t="shared" si="2610"/>
        <v>0</v>
      </c>
    </row>
    <row r="2981" spans="1:40" outlineLevel="2">
      <c r="A2981" s="882">
        <f>ROW()</f>
        <v>2981</v>
      </c>
      <c r="B2981" s="453"/>
      <c r="D2981" s="452" t="s">
        <v>24</v>
      </c>
      <c r="H2981" s="458"/>
      <c r="I2981" s="458"/>
      <c r="J2981" s="459"/>
      <c r="K2981" s="458"/>
      <c r="L2981" s="458"/>
      <c r="M2981" s="458"/>
      <c r="N2981" s="458"/>
      <c r="O2981" s="459"/>
      <c r="P2981" s="458"/>
      <c r="Q2981" s="458"/>
      <c r="R2981" s="458"/>
      <c r="S2981" s="463"/>
      <c r="T2981" s="458"/>
      <c r="U2981" s="458"/>
      <c r="V2981" s="458"/>
      <c r="W2981" s="439"/>
      <c r="X2981" s="440"/>
      <c r="Y2981" s="443">
        <f t="shared" ref="Y2981:AN2981" si="2611">SUM(Y2965:Y2980)</f>
        <v>49.837186406141377</v>
      </c>
      <c r="Z2981" s="439">
        <f t="shared" si="2611"/>
        <v>46.961865545880414</v>
      </c>
      <c r="AA2981" s="439">
        <f t="shared" si="2611"/>
        <v>44.086544685619444</v>
      </c>
      <c r="AB2981" s="439">
        <f t="shared" si="2611"/>
        <v>41.211223825358474</v>
      </c>
      <c r="AC2981" s="439">
        <f t="shared" si="2611"/>
        <v>38.33590296509751</v>
      </c>
      <c r="AD2981" s="440">
        <f t="shared" si="2611"/>
        <v>35.460582104836547</v>
      </c>
      <c r="AE2981" s="443">
        <f t="shared" si="2611"/>
        <v>34.482429519204565</v>
      </c>
      <c r="AF2981" s="439">
        <f t="shared" si="2611"/>
        <v>33.225939083117652</v>
      </c>
      <c r="AG2981" s="439">
        <f t="shared" si="2611"/>
        <v>31.969448647030738</v>
      </c>
      <c r="AH2981" s="439">
        <f t="shared" si="2611"/>
        <v>30.712958210943828</v>
      </c>
      <c r="AI2981" s="440">
        <f t="shared" si="2611"/>
        <v>29.456467774856915</v>
      </c>
      <c r="AJ2981" s="443">
        <f t="shared" si="2611"/>
        <v>28.260001169501198</v>
      </c>
      <c r="AK2981" s="439">
        <f t="shared" si="2611"/>
        <v>27.064305943206996</v>
      </c>
      <c r="AL2981" s="439">
        <f t="shared" si="2611"/>
        <v>25.868610716912794</v>
      </c>
      <c r="AM2981" s="439">
        <f t="shared" si="2611"/>
        <v>24.672915490618593</v>
      </c>
      <c r="AN2981" s="440">
        <f t="shared" si="2611"/>
        <v>23.477220264324391</v>
      </c>
    </row>
    <row r="2982" spans="1:40">
      <c r="A2982" s="884" t="str">
        <f>"2015 Capex Account [m$"&amp;Input!$G$43&amp;"]"</f>
        <v>2015 Capex Account [m$31/12/2023]</v>
      </c>
      <c r="B2982" s="885"/>
      <c r="C2982" s="886"/>
      <c r="D2982" s="885"/>
      <c r="E2982" s="885"/>
      <c r="F2982" s="885"/>
      <c r="G2982" s="25"/>
      <c r="H2982" s="885"/>
      <c r="I2982" s="25"/>
      <c r="J2982" s="323"/>
      <c r="K2982" s="25"/>
      <c r="L2982" s="25"/>
      <c r="M2982" s="25"/>
      <c r="N2982" s="25"/>
      <c r="O2982" s="323"/>
      <c r="P2982" s="25"/>
      <c r="Q2982" s="25"/>
      <c r="R2982" s="25"/>
      <c r="S2982" s="318"/>
      <c r="T2982" s="25"/>
      <c r="U2982" s="25"/>
      <c r="V2982" s="25"/>
      <c r="W2982" s="25"/>
      <c r="X2982" s="318"/>
      <c r="Y2982" s="323"/>
      <c r="Z2982" s="25"/>
      <c r="AA2982" s="25"/>
      <c r="AB2982" s="25"/>
      <c r="AC2982" s="25"/>
      <c r="AD2982" s="318"/>
      <c r="AE2982" s="323"/>
      <c r="AF2982" s="25"/>
      <c r="AG2982" s="25"/>
      <c r="AH2982" s="25"/>
      <c r="AI2982" s="318"/>
      <c r="AJ2982" s="323"/>
      <c r="AK2982" s="25"/>
      <c r="AL2982" s="25"/>
      <c r="AM2982" s="25"/>
      <c r="AN2982" s="318"/>
    </row>
    <row r="2983" spans="1:40" outlineLevel="1">
      <c r="A2983" s="732" t="s">
        <v>26</v>
      </c>
      <c r="B2983" s="733"/>
      <c r="C2983" s="881"/>
      <c r="D2983" s="733"/>
      <c r="E2983" s="733"/>
      <c r="F2983" s="733"/>
      <c r="G2983" s="730"/>
      <c r="H2983" s="733"/>
      <c r="I2983" s="730"/>
      <c r="J2983" s="729"/>
      <c r="K2983" s="730"/>
      <c r="L2983" s="730"/>
      <c r="M2983" s="730"/>
      <c r="N2983" s="730"/>
      <c r="O2983" s="729"/>
      <c r="P2983" s="730"/>
      <c r="Q2983" s="730"/>
      <c r="R2983" s="730"/>
      <c r="S2983" s="731"/>
      <c r="T2983" s="730"/>
      <c r="U2983" s="730"/>
      <c r="V2983" s="730"/>
      <c r="W2983" s="730"/>
      <c r="X2983" s="731"/>
      <c r="Y2983" s="729"/>
      <c r="Z2983" s="730"/>
      <c r="AA2983" s="730"/>
      <c r="AB2983" s="730"/>
      <c r="AC2983" s="730"/>
      <c r="AD2983" s="731"/>
      <c r="AE2983" s="729"/>
      <c r="AF2983" s="730"/>
      <c r="AG2983" s="730"/>
      <c r="AH2983" s="730"/>
      <c r="AI2983" s="731"/>
      <c r="AJ2983" s="729"/>
      <c r="AK2983" s="730"/>
      <c r="AL2983" s="730"/>
      <c r="AM2983" s="730"/>
      <c r="AN2983" s="731"/>
    </row>
    <row r="2984" spans="1:40" outlineLevel="2">
      <c r="A2984" s="882">
        <f>ROW()</f>
        <v>2984</v>
      </c>
      <c r="B2984" s="453"/>
      <c r="D2984" s="452" t="s">
        <v>300</v>
      </c>
      <c r="H2984" s="458"/>
      <c r="I2984" s="458"/>
      <c r="J2984" s="459"/>
      <c r="K2984" s="458"/>
      <c r="L2984" s="458"/>
      <c r="M2984" s="458"/>
      <c r="N2984" s="458"/>
      <c r="O2984" s="459"/>
      <c r="P2984" s="458"/>
      <c r="Q2984" s="458"/>
      <c r="R2984" s="458"/>
      <c r="S2984" s="463"/>
      <c r="T2984" s="458"/>
      <c r="U2984" s="458"/>
      <c r="V2984" s="458"/>
      <c r="W2984" s="458"/>
      <c r="X2984" s="463"/>
      <c r="Y2984" s="459"/>
      <c r="Z2984" s="458"/>
      <c r="AA2984" s="169">
        <f>Input!$Y$58</f>
        <v>80</v>
      </c>
      <c r="AB2984" s="448">
        <f t="shared" ref="AB2984:AI2984" si="2612">(AA2984-AA$9)*(AA2984&gt;AB$9)</f>
        <v>79</v>
      </c>
      <c r="AC2984" s="448">
        <f t="shared" si="2612"/>
        <v>78</v>
      </c>
      <c r="AD2984" s="449">
        <f t="shared" si="2612"/>
        <v>77</v>
      </c>
      <c r="AE2984" s="464">
        <f t="shared" si="2612"/>
        <v>76</v>
      </c>
      <c r="AF2984" s="448">
        <f t="shared" si="2612"/>
        <v>75</v>
      </c>
      <c r="AG2984" s="448">
        <f t="shared" si="2612"/>
        <v>74</v>
      </c>
      <c r="AH2984" s="448">
        <f t="shared" si="2612"/>
        <v>73</v>
      </c>
      <c r="AI2984" s="449">
        <f t="shared" si="2612"/>
        <v>72</v>
      </c>
      <c r="AJ2984" s="464">
        <f t="shared" ref="AJ2984:AJ2999" si="2613">(AI2984-AI$9)*(AI2984&gt;AJ$9)</f>
        <v>71</v>
      </c>
      <c r="AK2984" s="448">
        <f t="shared" ref="AK2984:AK2999" si="2614">(AJ2984-AJ$9)*(AJ2984&gt;AK$9)</f>
        <v>70</v>
      </c>
      <c r="AL2984" s="448">
        <f t="shared" ref="AL2984:AL2999" si="2615">(AK2984-AK$9)*(AK2984&gt;AL$9)</f>
        <v>69</v>
      </c>
      <c r="AM2984" s="448">
        <f t="shared" ref="AM2984:AM2999" si="2616">(AL2984-AL$9)*(AL2984&gt;AM$9)</f>
        <v>68</v>
      </c>
      <c r="AN2984" s="449">
        <f t="shared" ref="AN2984:AN2999" si="2617">(AM2984-AM$9)*(AM2984&gt;AN$9)</f>
        <v>67</v>
      </c>
    </row>
    <row r="2985" spans="1:40" outlineLevel="2">
      <c r="A2985" s="882">
        <f>ROW()</f>
        <v>2985</v>
      </c>
      <c r="B2985" s="453"/>
      <c r="D2985" s="452" t="s">
        <v>301</v>
      </c>
      <c r="H2985" s="458"/>
      <c r="I2985" s="458"/>
      <c r="J2985" s="459"/>
      <c r="K2985" s="458"/>
      <c r="L2985" s="458"/>
      <c r="M2985" s="458"/>
      <c r="N2985" s="458"/>
      <c r="O2985" s="459"/>
      <c r="P2985" s="458"/>
      <c r="Q2985" s="458"/>
      <c r="R2985" s="458"/>
      <c r="S2985" s="463"/>
      <c r="T2985" s="458"/>
      <c r="U2985" s="458"/>
      <c r="V2985" s="458"/>
      <c r="W2985" s="458"/>
      <c r="X2985" s="463"/>
      <c r="Y2985" s="459"/>
      <c r="Z2985" s="458"/>
      <c r="AA2985" s="169">
        <f>Input!$Y$59</f>
        <v>60</v>
      </c>
      <c r="AB2985" s="448">
        <f t="shared" ref="AB2985:AI2985" si="2618">(AA2985-AA$9)*(AA2985&gt;AB$9)</f>
        <v>59</v>
      </c>
      <c r="AC2985" s="448">
        <f t="shared" si="2618"/>
        <v>58</v>
      </c>
      <c r="AD2985" s="449">
        <f t="shared" si="2618"/>
        <v>57</v>
      </c>
      <c r="AE2985" s="464">
        <f t="shared" si="2618"/>
        <v>56</v>
      </c>
      <c r="AF2985" s="448">
        <f t="shared" si="2618"/>
        <v>55</v>
      </c>
      <c r="AG2985" s="448">
        <f t="shared" si="2618"/>
        <v>54</v>
      </c>
      <c r="AH2985" s="448">
        <f t="shared" si="2618"/>
        <v>53</v>
      </c>
      <c r="AI2985" s="449">
        <f t="shared" si="2618"/>
        <v>52</v>
      </c>
      <c r="AJ2985" s="464">
        <f t="shared" si="2613"/>
        <v>51</v>
      </c>
      <c r="AK2985" s="448">
        <f t="shared" si="2614"/>
        <v>50</v>
      </c>
      <c r="AL2985" s="448">
        <f t="shared" si="2615"/>
        <v>49</v>
      </c>
      <c r="AM2985" s="448">
        <f t="shared" si="2616"/>
        <v>48</v>
      </c>
      <c r="AN2985" s="449">
        <f t="shared" si="2617"/>
        <v>47</v>
      </c>
    </row>
    <row r="2986" spans="1:40" outlineLevel="2">
      <c r="A2986" s="882">
        <f>ROW()</f>
        <v>2986</v>
      </c>
      <c r="B2986" s="453"/>
      <c r="D2986" s="452" t="s">
        <v>29</v>
      </c>
      <c r="H2986" s="458"/>
      <c r="I2986" s="458"/>
      <c r="J2986" s="459"/>
      <c r="K2986" s="458"/>
      <c r="L2986" s="458"/>
      <c r="M2986" s="458"/>
      <c r="N2986" s="458"/>
      <c r="O2986" s="459"/>
      <c r="P2986" s="458"/>
      <c r="Q2986" s="458"/>
      <c r="R2986" s="458"/>
      <c r="S2986" s="463"/>
      <c r="T2986" s="458"/>
      <c r="U2986" s="458"/>
      <c r="V2986" s="458"/>
      <c r="W2986" s="458"/>
      <c r="X2986" s="463"/>
      <c r="Y2986" s="459"/>
      <c r="Z2986" s="458"/>
      <c r="AA2986" s="169">
        <f>Input!$Y$60</f>
        <v>60</v>
      </c>
      <c r="AB2986" s="448">
        <f t="shared" ref="AB2986:AI2986" si="2619">(AA2986-AA$9)*(AA2986&gt;AB$9)</f>
        <v>59</v>
      </c>
      <c r="AC2986" s="448">
        <f t="shared" si="2619"/>
        <v>58</v>
      </c>
      <c r="AD2986" s="449">
        <f t="shared" si="2619"/>
        <v>57</v>
      </c>
      <c r="AE2986" s="464">
        <f t="shared" si="2619"/>
        <v>56</v>
      </c>
      <c r="AF2986" s="448">
        <f t="shared" si="2619"/>
        <v>55</v>
      </c>
      <c r="AG2986" s="448">
        <f t="shared" si="2619"/>
        <v>54</v>
      </c>
      <c r="AH2986" s="448">
        <f t="shared" si="2619"/>
        <v>53</v>
      </c>
      <c r="AI2986" s="449">
        <f t="shared" si="2619"/>
        <v>52</v>
      </c>
      <c r="AJ2986" s="464">
        <f t="shared" si="2613"/>
        <v>51</v>
      </c>
      <c r="AK2986" s="448">
        <f t="shared" si="2614"/>
        <v>50</v>
      </c>
      <c r="AL2986" s="448">
        <f t="shared" si="2615"/>
        <v>49</v>
      </c>
      <c r="AM2986" s="448">
        <f t="shared" si="2616"/>
        <v>48</v>
      </c>
      <c r="AN2986" s="449">
        <f t="shared" si="2617"/>
        <v>47</v>
      </c>
    </row>
    <row r="2987" spans="1:40" outlineLevel="2">
      <c r="A2987" s="882">
        <f>ROW()</f>
        <v>2987</v>
      </c>
      <c r="B2987" s="453"/>
      <c r="D2987" s="452" t="s">
        <v>30</v>
      </c>
      <c r="H2987" s="458"/>
      <c r="I2987" s="458"/>
      <c r="J2987" s="459"/>
      <c r="K2987" s="458"/>
      <c r="L2987" s="458"/>
      <c r="M2987" s="458"/>
      <c r="N2987" s="458"/>
      <c r="O2987" s="459"/>
      <c r="P2987" s="458"/>
      <c r="Q2987" s="458"/>
      <c r="R2987" s="458"/>
      <c r="S2987" s="463"/>
      <c r="T2987" s="458"/>
      <c r="U2987" s="458"/>
      <c r="V2987" s="458"/>
      <c r="W2987" s="458"/>
      <c r="X2987" s="463"/>
      <c r="Y2987" s="459"/>
      <c r="Z2987" s="458"/>
      <c r="AA2987" s="169">
        <f>Input!$Y$61</f>
        <v>60</v>
      </c>
      <c r="AB2987" s="448">
        <f t="shared" ref="AB2987:AI2987" si="2620">(AA2987-AA$9)*(AA2987&gt;AB$9)</f>
        <v>59</v>
      </c>
      <c r="AC2987" s="448">
        <f t="shared" si="2620"/>
        <v>58</v>
      </c>
      <c r="AD2987" s="449">
        <f t="shared" si="2620"/>
        <v>57</v>
      </c>
      <c r="AE2987" s="464">
        <f t="shared" si="2620"/>
        <v>56</v>
      </c>
      <c r="AF2987" s="448">
        <f t="shared" si="2620"/>
        <v>55</v>
      </c>
      <c r="AG2987" s="448">
        <f t="shared" si="2620"/>
        <v>54</v>
      </c>
      <c r="AH2987" s="448">
        <f t="shared" si="2620"/>
        <v>53</v>
      </c>
      <c r="AI2987" s="449">
        <f t="shared" si="2620"/>
        <v>52</v>
      </c>
      <c r="AJ2987" s="464">
        <f t="shared" si="2613"/>
        <v>51</v>
      </c>
      <c r="AK2987" s="448">
        <f t="shared" si="2614"/>
        <v>50</v>
      </c>
      <c r="AL2987" s="448">
        <f t="shared" si="2615"/>
        <v>49</v>
      </c>
      <c r="AM2987" s="448">
        <f t="shared" si="2616"/>
        <v>48</v>
      </c>
      <c r="AN2987" s="449">
        <f t="shared" si="2617"/>
        <v>47</v>
      </c>
    </row>
    <row r="2988" spans="1:40" outlineLevel="2">
      <c r="A2988" s="882">
        <f>ROW()</f>
        <v>2988</v>
      </c>
      <c r="B2988" s="453"/>
      <c r="D2988" s="452" t="s">
        <v>31</v>
      </c>
      <c r="H2988" s="458"/>
      <c r="I2988" s="458"/>
      <c r="J2988" s="459"/>
      <c r="K2988" s="458"/>
      <c r="L2988" s="458"/>
      <c r="M2988" s="458"/>
      <c r="N2988" s="458"/>
      <c r="O2988" s="459"/>
      <c r="P2988" s="458"/>
      <c r="Q2988" s="458"/>
      <c r="R2988" s="458"/>
      <c r="S2988" s="463"/>
      <c r="T2988" s="458"/>
      <c r="U2988" s="458"/>
      <c r="V2988" s="458"/>
      <c r="W2988" s="458"/>
      <c r="X2988" s="463"/>
      <c r="Y2988" s="459"/>
      <c r="Z2988" s="458"/>
      <c r="AA2988" s="169">
        <f>Input!$Y$62</f>
        <v>60</v>
      </c>
      <c r="AB2988" s="448">
        <f t="shared" ref="AB2988:AI2988" si="2621">(AA2988-AA$9)*(AA2988&gt;AB$9)</f>
        <v>59</v>
      </c>
      <c r="AC2988" s="448">
        <f t="shared" si="2621"/>
        <v>58</v>
      </c>
      <c r="AD2988" s="449">
        <f t="shared" si="2621"/>
        <v>57</v>
      </c>
      <c r="AE2988" s="464">
        <f t="shared" si="2621"/>
        <v>56</v>
      </c>
      <c r="AF2988" s="448">
        <f t="shared" si="2621"/>
        <v>55</v>
      </c>
      <c r="AG2988" s="448">
        <f t="shared" si="2621"/>
        <v>54</v>
      </c>
      <c r="AH2988" s="448">
        <f t="shared" si="2621"/>
        <v>53</v>
      </c>
      <c r="AI2988" s="449">
        <f t="shared" si="2621"/>
        <v>52</v>
      </c>
      <c r="AJ2988" s="464">
        <f t="shared" si="2613"/>
        <v>51</v>
      </c>
      <c r="AK2988" s="448">
        <f t="shared" si="2614"/>
        <v>50</v>
      </c>
      <c r="AL2988" s="448">
        <f t="shared" si="2615"/>
        <v>49</v>
      </c>
      <c r="AM2988" s="448">
        <f t="shared" si="2616"/>
        <v>48</v>
      </c>
      <c r="AN2988" s="449">
        <f t="shared" si="2617"/>
        <v>47</v>
      </c>
    </row>
    <row r="2989" spans="1:40" outlineLevel="2">
      <c r="A2989" s="882">
        <f>ROW()</f>
        <v>2989</v>
      </c>
      <c r="B2989" s="453"/>
      <c r="D2989" s="452" t="s">
        <v>32</v>
      </c>
      <c r="H2989" s="458"/>
      <c r="I2989" s="458"/>
      <c r="J2989" s="459"/>
      <c r="K2989" s="458"/>
      <c r="L2989" s="458"/>
      <c r="M2989" s="458"/>
      <c r="N2989" s="458"/>
      <c r="O2989" s="459"/>
      <c r="P2989" s="458"/>
      <c r="Q2989" s="458"/>
      <c r="R2989" s="458"/>
      <c r="S2989" s="463"/>
      <c r="T2989" s="458"/>
      <c r="U2989" s="458"/>
      <c r="V2989" s="458"/>
      <c r="W2989" s="458"/>
      <c r="X2989" s="463"/>
      <c r="Y2989" s="459"/>
      <c r="Z2989" s="458"/>
      <c r="AA2989" s="169">
        <f>Input!$Y$63</f>
        <v>40</v>
      </c>
      <c r="AB2989" s="448">
        <f t="shared" ref="AB2989:AI2989" si="2622">(AA2989-AA$9)*(AA2989&gt;AB$9)</f>
        <v>39</v>
      </c>
      <c r="AC2989" s="448">
        <f t="shared" si="2622"/>
        <v>38</v>
      </c>
      <c r="AD2989" s="449">
        <f t="shared" si="2622"/>
        <v>37</v>
      </c>
      <c r="AE2989" s="464">
        <f t="shared" si="2622"/>
        <v>36</v>
      </c>
      <c r="AF2989" s="448">
        <f t="shared" si="2622"/>
        <v>35</v>
      </c>
      <c r="AG2989" s="448">
        <f t="shared" si="2622"/>
        <v>34</v>
      </c>
      <c r="AH2989" s="448">
        <f t="shared" si="2622"/>
        <v>33</v>
      </c>
      <c r="AI2989" s="449">
        <f t="shared" si="2622"/>
        <v>32</v>
      </c>
      <c r="AJ2989" s="464">
        <f t="shared" si="2613"/>
        <v>31</v>
      </c>
      <c r="AK2989" s="448">
        <f t="shared" si="2614"/>
        <v>30</v>
      </c>
      <c r="AL2989" s="448">
        <f t="shared" si="2615"/>
        <v>29</v>
      </c>
      <c r="AM2989" s="448">
        <f t="shared" si="2616"/>
        <v>28</v>
      </c>
      <c r="AN2989" s="449">
        <f t="shared" si="2617"/>
        <v>27</v>
      </c>
    </row>
    <row r="2990" spans="1:40" outlineLevel="2">
      <c r="A2990" s="882">
        <f>ROW()</f>
        <v>2990</v>
      </c>
      <c r="B2990" s="453"/>
      <c r="D2990" s="452" t="s">
        <v>33</v>
      </c>
      <c r="H2990" s="458"/>
      <c r="I2990" s="458"/>
      <c r="J2990" s="459"/>
      <c r="K2990" s="458"/>
      <c r="L2990" s="458"/>
      <c r="M2990" s="458"/>
      <c r="N2990" s="458"/>
      <c r="O2990" s="459"/>
      <c r="P2990" s="458"/>
      <c r="Q2990" s="458"/>
      <c r="R2990" s="458"/>
      <c r="S2990" s="463"/>
      <c r="T2990" s="458"/>
      <c r="U2990" s="458"/>
      <c r="V2990" s="458"/>
      <c r="W2990" s="458"/>
      <c r="X2990" s="463"/>
      <c r="Y2990" s="459"/>
      <c r="Z2990" s="458"/>
      <c r="AA2990" s="169">
        <f>Input!$Y$64</f>
        <v>40</v>
      </c>
      <c r="AB2990" s="448">
        <f t="shared" ref="AB2990:AI2990" si="2623">(AA2990-AA$9)*(AA2990&gt;AB$9)</f>
        <v>39</v>
      </c>
      <c r="AC2990" s="448">
        <f t="shared" si="2623"/>
        <v>38</v>
      </c>
      <c r="AD2990" s="449">
        <f t="shared" si="2623"/>
        <v>37</v>
      </c>
      <c r="AE2990" s="464">
        <f t="shared" si="2623"/>
        <v>36</v>
      </c>
      <c r="AF2990" s="448">
        <f t="shared" si="2623"/>
        <v>35</v>
      </c>
      <c r="AG2990" s="448">
        <f t="shared" si="2623"/>
        <v>34</v>
      </c>
      <c r="AH2990" s="448">
        <f t="shared" si="2623"/>
        <v>33</v>
      </c>
      <c r="AI2990" s="449">
        <f t="shared" si="2623"/>
        <v>32</v>
      </c>
      <c r="AJ2990" s="464">
        <f t="shared" si="2613"/>
        <v>31</v>
      </c>
      <c r="AK2990" s="448">
        <f t="shared" si="2614"/>
        <v>30</v>
      </c>
      <c r="AL2990" s="448">
        <f t="shared" si="2615"/>
        <v>29</v>
      </c>
      <c r="AM2990" s="448">
        <f t="shared" si="2616"/>
        <v>28</v>
      </c>
      <c r="AN2990" s="449">
        <f t="shared" si="2617"/>
        <v>27</v>
      </c>
    </row>
    <row r="2991" spans="1:40" outlineLevel="2">
      <c r="A2991" s="882">
        <f>ROW()</f>
        <v>2991</v>
      </c>
      <c r="B2991" s="453"/>
      <c r="D2991" s="452" t="s">
        <v>27</v>
      </c>
      <c r="H2991" s="458"/>
      <c r="I2991" s="458"/>
      <c r="J2991" s="459"/>
      <c r="K2991" s="458"/>
      <c r="L2991" s="458"/>
      <c r="M2991" s="458"/>
      <c r="N2991" s="458"/>
      <c r="O2991" s="459"/>
      <c r="P2991" s="458"/>
      <c r="Q2991" s="458"/>
      <c r="R2991" s="458"/>
      <c r="S2991" s="463"/>
      <c r="T2991" s="458"/>
      <c r="U2991" s="458"/>
      <c r="V2991" s="458"/>
      <c r="W2991" s="458"/>
      <c r="X2991" s="463"/>
      <c r="Y2991" s="459"/>
      <c r="Z2991" s="458"/>
      <c r="AA2991" s="169">
        <f>Input!$Y$65</f>
        <v>40</v>
      </c>
      <c r="AB2991" s="448">
        <f t="shared" ref="AB2991:AI2991" si="2624">(AA2991-AA$9)*(AA2991&gt;AB$9)</f>
        <v>39</v>
      </c>
      <c r="AC2991" s="448">
        <f t="shared" si="2624"/>
        <v>38</v>
      </c>
      <c r="AD2991" s="449">
        <f t="shared" si="2624"/>
        <v>37</v>
      </c>
      <c r="AE2991" s="464">
        <f t="shared" si="2624"/>
        <v>36</v>
      </c>
      <c r="AF2991" s="448">
        <f t="shared" si="2624"/>
        <v>35</v>
      </c>
      <c r="AG2991" s="448">
        <f t="shared" si="2624"/>
        <v>34</v>
      </c>
      <c r="AH2991" s="448">
        <f t="shared" si="2624"/>
        <v>33</v>
      </c>
      <c r="AI2991" s="449">
        <f t="shared" si="2624"/>
        <v>32</v>
      </c>
      <c r="AJ2991" s="464">
        <f t="shared" si="2613"/>
        <v>31</v>
      </c>
      <c r="AK2991" s="448">
        <f t="shared" si="2614"/>
        <v>30</v>
      </c>
      <c r="AL2991" s="448">
        <f t="shared" si="2615"/>
        <v>29</v>
      </c>
      <c r="AM2991" s="448">
        <f t="shared" si="2616"/>
        <v>28</v>
      </c>
      <c r="AN2991" s="449">
        <f t="shared" si="2617"/>
        <v>27</v>
      </c>
    </row>
    <row r="2992" spans="1:40" outlineLevel="2">
      <c r="A2992" s="882">
        <f>ROW()</f>
        <v>2992</v>
      </c>
      <c r="B2992" s="453"/>
      <c r="D2992" s="452" t="s">
        <v>34</v>
      </c>
      <c r="H2992" s="458"/>
      <c r="I2992" s="458"/>
      <c r="J2992" s="459"/>
      <c r="K2992" s="458"/>
      <c r="L2992" s="458"/>
      <c r="M2992" s="458"/>
      <c r="N2992" s="458"/>
      <c r="O2992" s="459"/>
      <c r="P2992" s="458"/>
      <c r="Q2992" s="458"/>
      <c r="R2992" s="458"/>
      <c r="S2992" s="463"/>
      <c r="T2992" s="458"/>
      <c r="U2992" s="458"/>
      <c r="V2992" s="458"/>
      <c r="W2992" s="458"/>
      <c r="X2992" s="463"/>
      <c r="Y2992" s="459"/>
      <c r="Z2992" s="458"/>
      <c r="AA2992" s="169">
        <f>Input!$Y$66</f>
        <v>25</v>
      </c>
      <c r="AB2992" s="448">
        <f t="shared" ref="AB2992:AI2992" si="2625">(AA2992-AA$9)*(AA2992&gt;AB$9)</f>
        <v>24</v>
      </c>
      <c r="AC2992" s="448">
        <f t="shared" si="2625"/>
        <v>23</v>
      </c>
      <c r="AD2992" s="449">
        <f t="shared" si="2625"/>
        <v>22</v>
      </c>
      <c r="AE2992" s="464">
        <f t="shared" si="2625"/>
        <v>21</v>
      </c>
      <c r="AF2992" s="448">
        <f t="shared" si="2625"/>
        <v>20</v>
      </c>
      <c r="AG2992" s="448">
        <f t="shared" si="2625"/>
        <v>19</v>
      </c>
      <c r="AH2992" s="448">
        <f t="shared" si="2625"/>
        <v>18</v>
      </c>
      <c r="AI2992" s="449">
        <f t="shared" si="2625"/>
        <v>17</v>
      </c>
      <c r="AJ2992" s="464">
        <f t="shared" si="2613"/>
        <v>16</v>
      </c>
      <c r="AK2992" s="448">
        <f t="shared" si="2614"/>
        <v>15</v>
      </c>
      <c r="AL2992" s="448">
        <f t="shared" si="2615"/>
        <v>14</v>
      </c>
      <c r="AM2992" s="448">
        <f t="shared" si="2616"/>
        <v>13</v>
      </c>
      <c r="AN2992" s="449">
        <f t="shared" si="2617"/>
        <v>12</v>
      </c>
    </row>
    <row r="2993" spans="1:40" outlineLevel="2">
      <c r="A2993" s="882">
        <f>ROW()</f>
        <v>2993</v>
      </c>
      <c r="B2993" s="453"/>
      <c r="D2993" s="452" t="s">
        <v>35</v>
      </c>
      <c r="H2993" s="458"/>
      <c r="I2993" s="458"/>
      <c r="J2993" s="459"/>
      <c r="K2993" s="458"/>
      <c r="L2993" s="458"/>
      <c r="M2993" s="458"/>
      <c r="N2993" s="458"/>
      <c r="O2993" s="459"/>
      <c r="P2993" s="458"/>
      <c r="Q2993" s="458"/>
      <c r="R2993" s="458"/>
      <c r="S2993" s="463"/>
      <c r="T2993" s="458"/>
      <c r="U2993" s="458"/>
      <c r="V2993" s="458"/>
      <c r="W2993" s="458"/>
      <c r="X2993" s="463"/>
      <c r="Y2993" s="459"/>
      <c r="Z2993" s="458"/>
      <c r="AA2993" s="169">
        <f>Input!$Y$67</f>
        <v>10</v>
      </c>
      <c r="AB2993" s="448">
        <f t="shared" ref="AB2993:AI2993" si="2626">(AA2993-AA$9)*(AA2993&gt;AB$9)</f>
        <v>9</v>
      </c>
      <c r="AC2993" s="448">
        <f t="shared" si="2626"/>
        <v>8</v>
      </c>
      <c r="AD2993" s="449">
        <f t="shared" si="2626"/>
        <v>7</v>
      </c>
      <c r="AE2993" s="464">
        <f t="shared" si="2626"/>
        <v>6</v>
      </c>
      <c r="AF2993" s="448">
        <f t="shared" si="2626"/>
        <v>5</v>
      </c>
      <c r="AG2993" s="448">
        <f t="shared" si="2626"/>
        <v>4</v>
      </c>
      <c r="AH2993" s="448">
        <f t="shared" si="2626"/>
        <v>3</v>
      </c>
      <c r="AI2993" s="449">
        <f t="shared" si="2626"/>
        <v>2</v>
      </c>
      <c r="AJ2993" s="464">
        <f t="shared" si="2613"/>
        <v>1</v>
      </c>
      <c r="AK2993" s="448">
        <f t="shared" si="2614"/>
        <v>0</v>
      </c>
      <c r="AL2993" s="448">
        <f t="shared" si="2615"/>
        <v>0</v>
      </c>
      <c r="AM2993" s="448">
        <f t="shared" si="2616"/>
        <v>0</v>
      </c>
      <c r="AN2993" s="449">
        <f t="shared" si="2617"/>
        <v>0</v>
      </c>
    </row>
    <row r="2994" spans="1:40" outlineLevel="2">
      <c r="A2994" s="882">
        <f>ROW()</f>
        <v>2994</v>
      </c>
      <c r="B2994" s="453"/>
      <c r="D2994" s="452" t="s">
        <v>302</v>
      </c>
      <c r="H2994" s="458"/>
      <c r="I2994" s="458"/>
      <c r="J2994" s="459"/>
      <c r="K2994" s="458"/>
      <c r="L2994" s="458"/>
      <c r="M2994" s="458"/>
      <c r="N2994" s="458"/>
      <c r="O2994" s="459"/>
      <c r="P2994" s="458"/>
      <c r="Q2994" s="458"/>
      <c r="R2994" s="458"/>
      <c r="S2994" s="463"/>
      <c r="T2994" s="458"/>
      <c r="U2994" s="458"/>
      <c r="V2994" s="458"/>
      <c r="W2994" s="458"/>
      <c r="X2994" s="463"/>
      <c r="Y2994" s="459"/>
      <c r="Z2994" s="458"/>
      <c r="AA2994" s="169">
        <f>Input!$Y$68</f>
        <v>10</v>
      </c>
      <c r="AB2994" s="448">
        <f t="shared" ref="AB2994:AI2994" si="2627">(AA2994-AA$9)*(AA2994&gt;AB$9)</f>
        <v>9</v>
      </c>
      <c r="AC2994" s="448">
        <f t="shared" si="2627"/>
        <v>8</v>
      </c>
      <c r="AD2994" s="449">
        <f t="shared" si="2627"/>
        <v>7</v>
      </c>
      <c r="AE2994" s="464">
        <f t="shared" si="2627"/>
        <v>6</v>
      </c>
      <c r="AF2994" s="448">
        <f t="shared" si="2627"/>
        <v>5</v>
      </c>
      <c r="AG2994" s="448">
        <f t="shared" si="2627"/>
        <v>4</v>
      </c>
      <c r="AH2994" s="448">
        <f t="shared" si="2627"/>
        <v>3</v>
      </c>
      <c r="AI2994" s="449">
        <f t="shared" si="2627"/>
        <v>2</v>
      </c>
      <c r="AJ2994" s="464">
        <f t="shared" si="2613"/>
        <v>1</v>
      </c>
      <c r="AK2994" s="448">
        <f t="shared" si="2614"/>
        <v>0</v>
      </c>
      <c r="AL2994" s="448">
        <f t="shared" si="2615"/>
        <v>0</v>
      </c>
      <c r="AM2994" s="448">
        <f t="shared" si="2616"/>
        <v>0</v>
      </c>
      <c r="AN2994" s="449">
        <f t="shared" si="2617"/>
        <v>0</v>
      </c>
    </row>
    <row r="2995" spans="1:40" outlineLevel="2">
      <c r="A2995" s="882">
        <f>ROW()</f>
        <v>2995</v>
      </c>
      <c r="B2995" s="453"/>
      <c r="D2995" s="452" t="s">
        <v>36</v>
      </c>
      <c r="H2995" s="458"/>
      <c r="I2995" s="458"/>
      <c r="J2995" s="459"/>
      <c r="K2995" s="458"/>
      <c r="L2995" s="458"/>
      <c r="M2995" s="458"/>
      <c r="N2995" s="458"/>
      <c r="O2995" s="459"/>
      <c r="P2995" s="458"/>
      <c r="Q2995" s="458"/>
      <c r="R2995" s="458"/>
      <c r="S2995" s="463"/>
      <c r="T2995" s="458"/>
      <c r="U2995" s="458"/>
      <c r="V2995" s="458"/>
      <c r="W2995" s="458"/>
      <c r="X2995" s="463"/>
      <c r="Y2995" s="459"/>
      <c r="Z2995" s="458"/>
      <c r="AA2995" s="169">
        <f>Input!$Y$69</f>
        <v>5</v>
      </c>
      <c r="AB2995" s="448">
        <f t="shared" ref="AB2995:AI2995" si="2628">(AA2995-AA$9)*(AA2995&gt;AB$9)</f>
        <v>4</v>
      </c>
      <c r="AC2995" s="448">
        <f t="shared" si="2628"/>
        <v>3</v>
      </c>
      <c r="AD2995" s="449">
        <f t="shared" si="2628"/>
        <v>2</v>
      </c>
      <c r="AE2995" s="464">
        <f t="shared" si="2628"/>
        <v>1</v>
      </c>
      <c r="AF2995" s="448">
        <f t="shared" si="2628"/>
        <v>0</v>
      </c>
      <c r="AG2995" s="448">
        <f t="shared" si="2628"/>
        <v>0</v>
      </c>
      <c r="AH2995" s="448">
        <f t="shared" si="2628"/>
        <v>0</v>
      </c>
      <c r="AI2995" s="449">
        <f t="shared" si="2628"/>
        <v>0</v>
      </c>
      <c r="AJ2995" s="464">
        <f t="shared" si="2613"/>
        <v>0</v>
      </c>
      <c r="AK2995" s="448">
        <f t="shared" si="2614"/>
        <v>0</v>
      </c>
      <c r="AL2995" s="448">
        <f t="shared" si="2615"/>
        <v>0</v>
      </c>
      <c r="AM2995" s="448">
        <f t="shared" si="2616"/>
        <v>0</v>
      </c>
      <c r="AN2995" s="449">
        <f t="shared" si="2617"/>
        <v>0</v>
      </c>
    </row>
    <row r="2996" spans="1:40" outlineLevel="2">
      <c r="A2996" s="882">
        <f>ROW()</f>
        <v>2996</v>
      </c>
      <c r="B2996" s="453"/>
      <c r="D2996" s="452" t="s">
        <v>583</v>
      </c>
      <c r="H2996" s="458"/>
      <c r="I2996" s="458"/>
      <c r="J2996" s="459"/>
      <c r="K2996" s="458"/>
      <c r="L2996" s="458"/>
      <c r="M2996" s="458"/>
      <c r="N2996" s="458"/>
      <c r="O2996" s="459"/>
      <c r="P2996" s="458"/>
      <c r="Q2996" s="458"/>
      <c r="R2996" s="458"/>
      <c r="S2996" s="463"/>
      <c r="T2996" s="458"/>
      <c r="U2996" s="458"/>
      <c r="V2996" s="458"/>
      <c r="W2996" s="458"/>
      <c r="X2996" s="463"/>
      <c r="Y2996" s="459"/>
      <c r="Z2996" s="458"/>
      <c r="AA2996" s="169">
        <f>Input!$Y$70</f>
        <v>10</v>
      </c>
      <c r="AB2996" s="448">
        <f t="shared" ref="AB2996:AI2996" si="2629">(AA2996-AA$9)*(AA2996&gt;AB$9)</f>
        <v>9</v>
      </c>
      <c r="AC2996" s="448">
        <f t="shared" si="2629"/>
        <v>8</v>
      </c>
      <c r="AD2996" s="449">
        <f t="shared" si="2629"/>
        <v>7</v>
      </c>
      <c r="AE2996" s="464">
        <f t="shared" si="2629"/>
        <v>6</v>
      </c>
      <c r="AF2996" s="448">
        <f t="shared" si="2629"/>
        <v>5</v>
      </c>
      <c r="AG2996" s="448">
        <f t="shared" si="2629"/>
        <v>4</v>
      </c>
      <c r="AH2996" s="448">
        <f t="shared" si="2629"/>
        <v>3</v>
      </c>
      <c r="AI2996" s="449">
        <f t="shared" si="2629"/>
        <v>2</v>
      </c>
      <c r="AJ2996" s="464">
        <f t="shared" si="2613"/>
        <v>1</v>
      </c>
      <c r="AK2996" s="448">
        <f t="shared" si="2614"/>
        <v>0</v>
      </c>
      <c r="AL2996" s="448">
        <f t="shared" si="2615"/>
        <v>0</v>
      </c>
      <c r="AM2996" s="448">
        <f t="shared" si="2616"/>
        <v>0</v>
      </c>
      <c r="AN2996" s="449">
        <f t="shared" si="2617"/>
        <v>0</v>
      </c>
    </row>
    <row r="2997" spans="1:40" outlineLevel="2">
      <c r="A2997" s="882">
        <f>ROW()</f>
        <v>2997</v>
      </c>
      <c r="B2997" s="453"/>
      <c r="D2997" s="452" t="s">
        <v>81</v>
      </c>
      <c r="H2997" s="458"/>
      <c r="I2997" s="458"/>
      <c r="J2997" s="459"/>
      <c r="K2997" s="458"/>
      <c r="L2997" s="458"/>
      <c r="M2997" s="458"/>
      <c r="N2997" s="458"/>
      <c r="O2997" s="459"/>
      <c r="P2997" s="458"/>
      <c r="Q2997" s="458"/>
      <c r="R2997" s="458"/>
      <c r="S2997" s="463"/>
      <c r="T2997" s="458"/>
      <c r="U2997" s="458"/>
      <c r="V2997" s="458"/>
      <c r="W2997" s="458"/>
      <c r="X2997" s="463"/>
      <c r="Y2997" s="459"/>
      <c r="Z2997" s="458"/>
      <c r="AA2997" s="169">
        <f>Input!$Y$71</f>
        <v>5</v>
      </c>
      <c r="AB2997" s="448">
        <f t="shared" ref="AB2997:AI2997" si="2630">(AA2997-AA$9)*(AA2997&gt;AB$9)</f>
        <v>4</v>
      </c>
      <c r="AC2997" s="448">
        <f t="shared" si="2630"/>
        <v>3</v>
      </c>
      <c r="AD2997" s="449">
        <f t="shared" si="2630"/>
        <v>2</v>
      </c>
      <c r="AE2997" s="464">
        <f t="shared" si="2630"/>
        <v>1</v>
      </c>
      <c r="AF2997" s="448">
        <f t="shared" si="2630"/>
        <v>0</v>
      </c>
      <c r="AG2997" s="448">
        <f t="shared" si="2630"/>
        <v>0</v>
      </c>
      <c r="AH2997" s="448">
        <f t="shared" si="2630"/>
        <v>0</v>
      </c>
      <c r="AI2997" s="449">
        <f t="shared" si="2630"/>
        <v>0</v>
      </c>
      <c r="AJ2997" s="464">
        <f t="shared" si="2613"/>
        <v>0</v>
      </c>
      <c r="AK2997" s="448">
        <f t="shared" si="2614"/>
        <v>0</v>
      </c>
      <c r="AL2997" s="448">
        <f t="shared" si="2615"/>
        <v>0</v>
      </c>
      <c r="AM2997" s="448">
        <f t="shared" si="2616"/>
        <v>0</v>
      </c>
      <c r="AN2997" s="449">
        <f t="shared" si="2617"/>
        <v>0</v>
      </c>
    </row>
    <row r="2998" spans="1:40" outlineLevel="2">
      <c r="A2998" s="882">
        <f>ROW()</f>
        <v>2998</v>
      </c>
      <c r="B2998" s="453"/>
      <c r="D2998" s="452" t="s">
        <v>28</v>
      </c>
      <c r="H2998" s="458"/>
      <c r="I2998" s="458"/>
      <c r="J2998" s="459"/>
      <c r="K2998" s="458"/>
      <c r="L2998" s="458"/>
      <c r="M2998" s="458"/>
      <c r="N2998" s="458"/>
      <c r="O2998" s="459"/>
      <c r="P2998" s="458"/>
      <c r="Q2998" s="458"/>
      <c r="R2998" s="458"/>
      <c r="S2998" s="463"/>
      <c r="T2998" s="458"/>
      <c r="U2998" s="458"/>
      <c r="V2998" s="458"/>
      <c r="W2998" s="458"/>
      <c r="X2998" s="463"/>
      <c r="Y2998" s="459"/>
      <c r="Z2998" s="458"/>
      <c r="AA2998" s="169">
        <f>Input!$Y$72</f>
        <v>0</v>
      </c>
      <c r="AB2998" s="448">
        <f t="shared" ref="AB2998:AI2998" si="2631">(AA2998-AA$9)*(AA2998&gt;AB$9)</f>
        <v>0</v>
      </c>
      <c r="AC2998" s="448">
        <f t="shared" si="2631"/>
        <v>0</v>
      </c>
      <c r="AD2998" s="449">
        <f t="shared" si="2631"/>
        <v>0</v>
      </c>
      <c r="AE2998" s="464">
        <f t="shared" si="2631"/>
        <v>0</v>
      </c>
      <c r="AF2998" s="448">
        <f t="shared" si="2631"/>
        <v>0</v>
      </c>
      <c r="AG2998" s="448">
        <f t="shared" si="2631"/>
        <v>0</v>
      </c>
      <c r="AH2998" s="448">
        <f t="shared" si="2631"/>
        <v>0</v>
      </c>
      <c r="AI2998" s="449">
        <f t="shared" si="2631"/>
        <v>0</v>
      </c>
      <c r="AJ2998" s="464">
        <f t="shared" si="2613"/>
        <v>0</v>
      </c>
      <c r="AK2998" s="448">
        <f t="shared" si="2614"/>
        <v>0</v>
      </c>
      <c r="AL2998" s="448">
        <f t="shared" si="2615"/>
        <v>0</v>
      </c>
      <c r="AM2998" s="448">
        <f t="shared" si="2616"/>
        <v>0</v>
      </c>
      <c r="AN2998" s="449">
        <f t="shared" si="2617"/>
        <v>0</v>
      </c>
    </row>
    <row r="2999" spans="1:40" outlineLevel="2">
      <c r="A2999" s="882">
        <f>ROW()</f>
        <v>2999</v>
      </c>
      <c r="B2999" s="453"/>
      <c r="D2999" s="456" t="s">
        <v>443</v>
      </c>
      <c r="E2999" s="456"/>
      <c r="F2999" s="456"/>
      <c r="G2999" s="456"/>
      <c r="H2999" s="460"/>
      <c r="I2999" s="460"/>
      <c r="J2999" s="461"/>
      <c r="K2999" s="460"/>
      <c r="L2999" s="460"/>
      <c r="M2999" s="460"/>
      <c r="N2999" s="460"/>
      <c r="O2999" s="461"/>
      <c r="P2999" s="460"/>
      <c r="Q2999" s="460"/>
      <c r="R2999" s="460"/>
      <c r="S2999" s="465"/>
      <c r="T2999" s="460"/>
      <c r="U2999" s="460"/>
      <c r="V2999" s="460"/>
      <c r="W2999" s="460"/>
      <c r="X2999" s="465"/>
      <c r="Y2999" s="461"/>
      <c r="Z2999" s="460"/>
      <c r="AA2999" s="170">
        <f>Input!$Y$73</f>
        <v>65.842774465500923</v>
      </c>
      <c r="AB2999" s="450">
        <f t="shared" ref="AB2999:AI2999" si="2632">(AA2999-AA$9)*(AA2999&gt;AB$9)</f>
        <v>64.842774465500923</v>
      </c>
      <c r="AC2999" s="450">
        <f t="shared" si="2632"/>
        <v>63.842774465500923</v>
      </c>
      <c r="AD2999" s="451">
        <f t="shared" si="2632"/>
        <v>62.842774465500923</v>
      </c>
      <c r="AE2999" s="474">
        <f t="shared" si="2632"/>
        <v>61.842774465500923</v>
      </c>
      <c r="AF2999" s="450">
        <f t="shared" si="2632"/>
        <v>60.842774465500923</v>
      </c>
      <c r="AG2999" s="450">
        <f t="shared" si="2632"/>
        <v>59.842774465500923</v>
      </c>
      <c r="AH2999" s="450">
        <f t="shared" si="2632"/>
        <v>58.842774465500923</v>
      </c>
      <c r="AI2999" s="451">
        <f t="shared" si="2632"/>
        <v>57.842774465500923</v>
      </c>
      <c r="AJ2999" s="474">
        <f t="shared" si="2613"/>
        <v>56.842774465500923</v>
      </c>
      <c r="AK2999" s="450">
        <f t="shared" si="2614"/>
        <v>55.842774465500923</v>
      </c>
      <c r="AL2999" s="450">
        <f t="shared" si="2615"/>
        <v>54.842774465500923</v>
      </c>
      <c r="AM2999" s="450">
        <f t="shared" si="2616"/>
        <v>53.842774465500923</v>
      </c>
      <c r="AN2999" s="451">
        <f t="shared" si="2617"/>
        <v>52.842774465500923</v>
      </c>
    </row>
    <row r="3000" spans="1:40" outlineLevel="2">
      <c r="A3000" s="882">
        <f>ROW()</f>
        <v>3000</v>
      </c>
      <c r="B3000" s="453"/>
      <c r="H3000" s="458"/>
      <c r="I3000" s="458"/>
      <c r="J3000" s="459"/>
      <c r="K3000" s="458"/>
      <c r="L3000" s="458"/>
      <c r="M3000" s="458"/>
      <c r="N3000" s="458"/>
      <c r="O3000" s="459"/>
      <c r="P3000" s="458"/>
      <c r="Q3000" s="458"/>
      <c r="R3000" s="458"/>
      <c r="S3000" s="463"/>
      <c r="T3000" s="458"/>
      <c r="U3000" s="439"/>
      <c r="V3000" s="439"/>
      <c r="W3000" s="439"/>
      <c r="X3000" s="440"/>
      <c r="Y3000" s="443"/>
      <c r="Z3000" s="439"/>
      <c r="AA3000" s="439"/>
      <c r="AB3000" s="439"/>
      <c r="AC3000" s="439"/>
      <c r="AD3000" s="440"/>
      <c r="AE3000" s="443"/>
      <c r="AF3000" s="439"/>
      <c r="AG3000" s="439"/>
      <c r="AH3000" s="439"/>
      <c r="AI3000" s="440"/>
      <c r="AJ3000" s="443"/>
      <c r="AK3000" s="439"/>
      <c r="AL3000" s="439"/>
      <c r="AM3000" s="439"/>
      <c r="AN3000" s="440"/>
    </row>
    <row r="3001" spans="1:40" outlineLevel="1">
      <c r="A3001" s="732" t="s">
        <v>20</v>
      </c>
      <c r="B3001" s="733"/>
      <c r="C3001" s="881"/>
      <c r="D3001" s="733"/>
      <c r="E3001" s="733"/>
      <c r="F3001" s="733"/>
      <c r="G3001" s="730"/>
      <c r="H3001" s="733"/>
      <c r="I3001" s="730"/>
      <c r="J3001" s="729"/>
      <c r="K3001" s="730"/>
      <c r="L3001" s="730"/>
      <c r="M3001" s="730"/>
      <c r="N3001" s="730"/>
      <c r="O3001" s="729"/>
      <c r="P3001" s="730"/>
      <c r="Q3001" s="730"/>
      <c r="R3001" s="730"/>
      <c r="S3001" s="731"/>
      <c r="T3001" s="730"/>
      <c r="U3001" s="730"/>
      <c r="V3001" s="730"/>
      <c r="W3001" s="730"/>
      <c r="X3001" s="731"/>
      <c r="Y3001" s="729"/>
      <c r="Z3001" s="730"/>
      <c r="AA3001" s="730"/>
      <c r="AB3001" s="730"/>
      <c r="AC3001" s="730"/>
      <c r="AD3001" s="731"/>
      <c r="AE3001" s="729"/>
      <c r="AF3001" s="730"/>
      <c r="AG3001" s="730"/>
      <c r="AH3001" s="730"/>
      <c r="AI3001" s="731"/>
      <c r="AJ3001" s="729"/>
      <c r="AK3001" s="730"/>
      <c r="AL3001" s="730"/>
      <c r="AM3001" s="730"/>
      <c r="AN3001" s="731"/>
    </row>
    <row r="3002" spans="1:40" outlineLevel="2">
      <c r="A3002" s="882">
        <f>ROW()</f>
        <v>3002</v>
      </c>
      <c r="B3002" s="453"/>
      <c r="D3002" s="452" t="s">
        <v>300</v>
      </c>
      <c r="H3002" s="458"/>
      <c r="I3002" s="458"/>
      <c r="J3002" s="459"/>
      <c r="K3002" s="458"/>
      <c r="L3002" s="458"/>
      <c r="M3002" s="458"/>
      <c r="N3002" s="458"/>
      <c r="O3002" s="459"/>
      <c r="P3002" s="458"/>
      <c r="Q3002" s="458"/>
      <c r="R3002" s="458"/>
      <c r="S3002" s="463"/>
      <c r="T3002" s="458"/>
      <c r="U3002" s="439"/>
      <c r="V3002" s="439"/>
      <c r="W3002" s="439"/>
      <c r="X3002" s="440"/>
      <c r="Y3002" s="443"/>
      <c r="Z3002" s="439"/>
      <c r="AA3002" s="439">
        <f t="shared" ref="AA3002:AC3003" si="2633">Z3092</f>
        <v>0.62467651957729675</v>
      </c>
      <c r="AB3002" s="439">
        <f t="shared" si="2633"/>
        <v>0.53655820619501371</v>
      </c>
      <c r="AC3002" s="439">
        <f t="shared" si="2633"/>
        <v>0.44843989281273067</v>
      </c>
      <c r="AD3002" s="440">
        <f t="shared" ref="AD3002:AD3013" si="2634">AC3092</f>
        <v>0.36032157943044762</v>
      </c>
      <c r="AE3002" s="443">
        <f t="shared" ref="AE3002:AE3013" si="2635">AD3092</f>
        <v>0.27220326604816464</v>
      </c>
      <c r="AF3002" s="439">
        <f t="shared" ref="AF3002:AF3013" si="2636">AE3092</f>
        <v>0.2686445981784556</v>
      </c>
      <c r="AG3002" s="439">
        <f t="shared" ref="AG3002:AG3013" si="2637">AF3092</f>
        <v>0.26508593030874655</v>
      </c>
      <c r="AH3002" s="439">
        <f t="shared" ref="AH3002:AH3013" si="2638">AG3092</f>
        <v>0.26152726243903751</v>
      </c>
      <c r="AI3002" s="440">
        <f t="shared" ref="AI3002:AI3013" si="2639">AH3092</f>
        <v>0.25796859456932847</v>
      </c>
      <c r="AJ3002" s="443">
        <f t="shared" ref="AJ3002:AJ3013" si="2640">AI3092</f>
        <v>0.25440992669961943</v>
      </c>
      <c r="AK3002" s="439">
        <f t="shared" ref="AK3002:AK3013" si="2641">AJ3092</f>
        <v>0.25082668829539945</v>
      </c>
      <c r="AL3002" s="439">
        <f t="shared" ref="AL3002:AL3013" si="2642">AK3092</f>
        <v>0.24724344989117947</v>
      </c>
      <c r="AM3002" s="439">
        <f t="shared" ref="AM3002:AM3013" si="2643">AL3092</f>
        <v>0.24366021148695949</v>
      </c>
      <c r="AN3002" s="440">
        <f t="shared" ref="AN3002:AN3013" si="2644">AM3092</f>
        <v>0.24007697308273951</v>
      </c>
    </row>
    <row r="3003" spans="1:40" outlineLevel="2">
      <c r="A3003" s="882">
        <f>ROW()</f>
        <v>3003</v>
      </c>
      <c r="B3003" s="453"/>
      <c r="D3003" s="452" t="s">
        <v>301</v>
      </c>
      <c r="H3003" s="458"/>
      <c r="I3003" s="458"/>
      <c r="J3003" s="459"/>
      <c r="K3003" s="458"/>
      <c r="L3003" s="458"/>
      <c r="M3003" s="458"/>
      <c r="N3003" s="458"/>
      <c r="O3003" s="459"/>
      <c r="P3003" s="458"/>
      <c r="Q3003" s="458"/>
      <c r="R3003" s="458"/>
      <c r="S3003" s="463"/>
      <c r="T3003" s="458"/>
      <c r="U3003" s="439"/>
      <c r="V3003" s="439"/>
      <c r="W3003" s="439"/>
      <c r="X3003" s="440"/>
      <c r="Y3003" s="443"/>
      <c r="Z3003" s="439"/>
      <c r="AA3003" s="439">
        <f t="shared" si="2633"/>
        <v>1.6493243934188178</v>
      </c>
      <c r="AB3003" s="439">
        <f t="shared" si="2633"/>
        <v>1.6247053525308592</v>
      </c>
      <c r="AC3003" s="439">
        <f t="shared" si="2633"/>
        <v>1.6000863116429007</v>
      </c>
      <c r="AD3003" s="440">
        <f t="shared" si="2634"/>
        <v>1.5754672707549422</v>
      </c>
      <c r="AE3003" s="443">
        <f t="shared" si="2635"/>
        <v>1.5508482298669837</v>
      </c>
      <c r="AF3003" s="439">
        <f t="shared" si="2636"/>
        <v>1.5233319961650815</v>
      </c>
      <c r="AG3003" s="439">
        <f t="shared" si="2637"/>
        <v>1.4958157624631794</v>
      </c>
      <c r="AH3003" s="439">
        <f t="shared" si="2638"/>
        <v>1.4682995287612772</v>
      </c>
      <c r="AI3003" s="440">
        <f t="shared" si="2639"/>
        <v>1.4407832950593751</v>
      </c>
      <c r="AJ3003" s="443">
        <f t="shared" si="2640"/>
        <v>1.4132670613574729</v>
      </c>
      <c r="AK3003" s="439">
        <f t="shared" si="2641"/>
        <v>1.3855559425073265</v>
      </c>
      <c r="AL3003" s="439">
        <f t="shared" si="2642"/>
        <v>1.3578448236571801</v>
      </c>
      <c r="AM3003" s="439">
        <f t="shared" si="2643"/>
        <v>1.3301337048070336</v>
      </c>
      <c r="AN3003" s="440">
        <f t="shared" si="2644"/>
        <v>1.3024225859568872</v>
      </c>
    </row>
    <row r="3004" spans="1:40" outlineLevel="2">
      <c r="A3004" s="882">
        <f>ROW()</f>
        <v>3004</v>
      </c>
      <c r="B3004" s="453"/>
      <c r="D3004" s="452" t="s">
        <v>29</v>
      </c>
      <c r="H3004" s="458"/>
      <c r="I3004" s="458"/>
      <c r="J3004" s="459"/>
      <c r="K3004" s="458"/>
      <c r="L3004" s="458"/>
      <c r="M3004" s="458"/>
      <c r="N3004" s="458"/>
      <c r="O3004" s="459"/>
      <c r="P3004" s="458"/>
      <c r="Q3004" s="458"/>
      <c r="R3004" s="458"/>
      <c r="S3004" s="463"/>
      <c r="T3004" s="458"/>
      <c r="U3004" s="439"/>
      <c r="V3004" s="439"/>
      <c r="W3004" s="439"/>
      <c r="X3004" s="440"/>
      <c r="Y3004" s="443"/>
      <c r="Z3004" s="439"/>
      <c r="AA3004" s="439">
        <f t="shared" ref="AA3004:AC3011" si="2645">Z3094</f>
        <v>0</v>
      </c>
      <c r="AB3004" s="439">
        <f t="shared" si="2645"/>
        <v>0</v>
      </c>
      <c r="AC3004" s="439">
        <f t="shared" si="2645"/>
        <v>0</v>
      </c>
      <c r="AD3004" s="440">
        <f t="shared" si="2634"/>
        <v>0</v>
      </c>
      <c r="AE3004" s="443">
        <f t="shared" si="2635"/>
        <v>0</v>
      </c>
      <c r="AF3004" s="439">
        <f t="shared" si="2636"/>
        <v>0</v>
      </c>
      <c r="AG3004" s="439">
        <f t="shared" si="2637"/>
        <v>0</v>
      </c>
      <c r="AH3004" s="439">
        <f t="shared" si="2638"/>
        <v>0</v>
      </c>
      <c r="AI3004" s="440">
        <f t="shared" si="2639"/>
        <v>0</v>
      </c>
      <c r="AJ3004" s="443">
        <f t="shared" si="2640"/>
        <v>0</v>
      </c>
      <c r="AK3004" s="439">
        <f t="shared" si="2641"/>
        <v>0</v>
      </c>
      <c r="AL3004" s="439">
        <f t="shared" si="2642"/>
        <v>0</v>
      </c>
      <c r="AM3004" s="439">
        <f t="shared" si="2643"/>
        <v>0</v>
      </c>
      <c r="AN3004" s="440">
        <f t="shared" si="2644"/>
        <v>0</v>
      </c>
    </row>
    <row r="3005" spans="1:40" outlineLevel="2">
      <c r="A3005" s="882">
        <f>ROW()</f>
        <v>3005</v>
      </c>
      <c r="B3005" s="453"/>
      <c r="D3005" s="452" t="s">
        <v>30</v>
      </c>
      <c r="H3005" s="458"/>
      <c r="I3005" s="458"/>
      <c r="J3005" s="459"/>
      <c r="K3005" s="458"/>
      <c r="L3005" s="458"/>
      <c r="M3005" s="458"/>
      <c r="N3005" s="458"/>
      <c r="O3005" s="459"/>
      <c r="P3005" s="458"/>
      <c r="Q3005" s="458"/>
      <c r="R3005" s="458"/>
      <c r="S3005" s="463"/>
      <c r="T3005" s="458"/>
      <c r="U3005" s="439"/>
      <c r="V3005" s="439"/>
      <c r="W3005" s="439"/>
      <c r="X3005" s="440"/>
      <c r="Y3005" s="443"/>
      <c r="Z3005" s="439"/>
      <c r="AA3005" s="439">
        <f t="shared" si="2645"/>
        <v>37.776031070517348</v>
      </c>
      <c r="AB3005" s="439">
        <f t="shared" si="2645"/>
        <v>37.186509029739483</v>
      </c>
      <c r="AC3005" s="439">
        <f t="shared" si="2645"/>
        <v>36.596986988961618</v>
      </c>
      <c r="AD3005" s="440">
        <f t="shared" si="2634"/>
        <v>36.007464948183753</v>
      </c>
      <c r="AE3005" s="443">
        <f t="shared" si="2635"/>
        <v>35.417942907405887</v>
      </c>
      <c r="AF3005" s="439">
        <f t="shared" si="2636"/>
        <v>34.789532998871898</v>
      </c>
      <c r="AG3005" s="439">
        <f t="shared" si="2637"/>
        <v>34.16112309033791</v>
      </c>
      <c r="AH3005" s="439">
        <f t="shared" si="2638"/>
        <v>33.532713181803921</v>
      </c>
      <c r="AI3005" s="440">
        <f t="shared" si="2639"/>
        <v>32.904303273269932</v>
      </c>
      <c r="AJ3005" s="443">
        <f t="shared" si="2640"/>
        <v>32.275893364735943</v>
      </c>
      <c r="AK3005" s="439">
        <f t="shared" si="2641"/>
        <v>31.643032710525436</v>
      </c>
      <c r="AL3005" s="439">
        <f t="shared" si="2642"/>
        <v>31.010172056314929</v>
      </c>
      <c r="AM3005" s="439">
        <f t="shared" si="2643"/>
        <v>30.377311402104421</v>
      </c>
      <c r="AN3005" s="440">
        <f t="shared" si="2644"/>
        <v>29.744450747893914</v>
      </c>
    </row>
    <row r="3006" spans="1:40" outlineLevel="2">
      <c r="A3006" s="882">
        <f>ROW()</f>
        <v>3006</v>
      </c>
      <c r="B3006" s="453"/>
      <c r="D3006" s="452" t="s">
        <v>31</v>
      </c>
      <c r="H3006" s="458"/>
      <c r="I3006" s="458"/>
      <c r="J3006" s="459"/>
      <c r="K3006" s="458"/>
      <c r="L3006" s="458"/>
      <c r="M3006" s="458"/>
      <c r="N3006" s="458"/>
      <c r="O3006" s="459"/>
      <c r="P3006" s="458"/>
      <c r="Q3006" s="458"/>
      <c r="R3006" s="458"/>
      <c r="S3006" s="463"/>
      <c r="T3006" s="458"/>
      <c r="U3006" s="439"/>
      <c r="V3006" s="439"/>
      <c r="W3006" s="439"/>
      <c r="X3006" s="440"/>
      <c r="Y3006" s="443"/>
      <c r="Z3006" s="439"/>
      <c r="AA3006" s="439">
        <f t="shared" si="2645"/>
        <v>0</v>
      </c>
      <c r="AB3006" s="439">
        <f t="shared" si="2645"/>
        <v>0</v>
      </c>
      <c r="AC3006" s="439">
        <f t="shared" si="2645"/>
        <v>0</v>
      </c>
      <c r="AD3006" s="440">
        <f t="shared" si="2634"/>
        <v>0</v>
      </c>
      <c r="AE3006" s="443">
        <f t="shared" si="2635"/>
        <v>0</v>
      </c>
      <c r="AF3006" s="439">
        <f t="shared" si="2636"/>
        <v>0</v>
      </c>
      <c r="AG3006" s="439">
        <f t="shared" si="2637"/>
        <v>0</v>
      </c>
      <c r="AH3006" s="439">
        <f t="shared" si="2638"/>
        <v>0</v>
      </c>
      <c r="AI3006" s="440">
        <f t="shared" si="2639"/>
        <v>0</v>
      </c>
      <c r="AJ3006" s="443">
        <f t="shared" si="2640"/>
        <v>0</v>
      </c>
      <c r="AK3006" s="439">
        <f t="shared" si="2641"/>
        <v>0</v>
      </c>
      <c r="AL3006" s="439">
        <f t="shared" si="2642"/>
        <v>0</v>
      </c>
      <c r="AM3006" s="439">
        <f t="shared" si="2643"/>
        <v>0</v>
      </c>
      <c r="AN3006" s="440">
        <f t="shared" si="2644"/>
        <v>0</v>
      </c>
    </row>
    <row r="3007" spans="1:40" outlineLevel="2">
      <c r="A3007" s="882">
        <f>ROW()</f>
        <v>3007</v>
      </c>
      <c r="B3007" s="453"/>
      <c r="D3007" s="452" t="s">
        <v>32</v>
      </c>
      <c r="H3007" s="458"/>
      <c r="I3007" s="458"/>
      <c r="J3007" s="459"/>
      <c r="K3007" s="458"/>
      <c r="L3007" s="458"/>
      <c r="M3007" s="458"/>
      <c r="N3007" s="458"/>
      <c r="O3007" s="459"/>
      <c r="P3007" s="458"/>
      <c r="Q3007" s="458"/>
      <c r="R3007" s="458"/>
      <c r="S3007" s="463"/>
      <c r="T3007" s="458"/>
      <c r="U3007" s="439"/>
      <c r="V3007" s="439"/>
      <c r="W3007" s="439"/>
      <c r="X3007" s="440"/>
      <c r="Y3007" s="443"/>
      <c r="Z3007" s="439"/>
      <c r="AA3007" s="439">
        <f t="shared" si="2645"/>
        <v>3.0598755971139595</v>
      </c>
      <c r="AB3007" s="439">
        <f t="shared" si="2645"/>
        <v>2.9744433705773932</v>
      </c>
      <c r="AC3007" s="439">
        <f t="shared" si="2645"/>
        <v>2.8890111440408268</v>
      </c>
      <c r="AD3007" s="440">
        <f t="shared" si="2634"/>
        <v>2.8035789175042605</v>
      </c>
      <c r="AE3007" s="443">
        <f t="shared" si="2635"/>
        <v>2.7181466909676941</v>
      </c>
      <c r="AF3007" s="439">
        <f t="shared" si="2636"/>
        <v>2.6431265099667831</v>
      </c>
      <c r="AG3007" s="439">
        <f t="shared" si="2637"/>
        <v>2.5681063289658721</v>
      </c>
      <c r="AH3007" s="439">
        <f t="shared" si="2638"/>
        <v>2.4930861479649611</v>
      </c>
      <c r="AI3007" s="440">
        <f t="shared" si="2639"/>
        <v>2.4180659669640501</v>
      </c>
      <c r="AJ3007" s="443">
        <f t="shared" si="2640"/>
        <v>2.3430457859631391</v>
      </c>
      <c r="AK3007" s="439">
        <f t="shared" si="2641"/>
        <v>2.2674636638352959</v>
      </c>
      <c r="AL3007" s="439">
        <f t="shared" si="2642"/>
        <v>2.1918815417074526</v>
      </c>
      <c r="AM3007" s="439">
        <f t="shared" si="2643"/>
        <v>2.1162994195796094</v>
      </c>
      <c r="AN3007" s="440">
        <f t="shared" si="2644"/>
        <v>2.0407172974517662</v>
      </c>
    </row>
    <row r="3008" spans="1:40" outlineLevel="2">
      <c r="A3008" s="882">
        <f>ROW()</f>
        <v>3008</v>
      </c>
      <c r="B3008" s="453"/>
      <c r="D3008" s="452" t="s">
        <v>33</v>
      </c>
      <c r="H3008" s="458"/>
      <c r="I3008" s="458"/>
      <c r="J3008" s="459"/>
      <c r="K3008" s="458"/>
      <c r="L3008" s="458"/>
      <c r="M3008" s="458"/>
      <c r="N3008" s="458"/>
      <c r="O3008" s="459"/>
      <c r="P3008" s="458"/>
      <c r="Q3008" s="458"/>
      <c r="R3008" s="458"/>
      <c r="S3008" s="463"/>
      <c r="T3008" s="458"/>
      <c r="U3008" s="439"/>
      <c r="V3008" s="439"/>
      <c r="W3008" s="439"/>
      <c r="X3008" s="440"/>
      <c r="Y3008" s="443"/>
      <c r="Z3008" s="439"/>
      <c r="AA3008" s="439">
        <f t="shared" si="2645"/>
        <v>2.6215496373752679E-2</v>
      </c>
      <c r="AB3008" s="439">
        <f t="shared" si="2645"/>
        <v>2.6212493280084931E-2</v>
      </c>
      <c r="AC3008" s="439">
        <f t="shared" si="2645"/>
        <v>2.6209490186417182E-2</v>
      </c>
      <c r="AD3008" s="440">
        <f t="shared" si="2634"/>
        <v>2.6206487092749434E-2</v>
      </c>
      <c r="AE3008" s="443">
        <f t="shared" si="2635"/>
        <v>2.6203483999081685E-2</v>
      </c>
      <c r="AF3008" s="439">
        <f t="shared" si="2636"/>
        <v>2.5480274277178951E-2</v>
      </c>
      <c r="AG3008" s="439">
        <f t="shared" si="2637"/>
        <v>2.4757064555276216E-2</v>
      </c>
      <c r="AH3008" s="439">
        <f t="shared" si="2638"/>
        <v>2.4033854833373482E-2</v>
      </c>
      <c r="AI3008" s="440">
        <f t="shared" si="2639"/>
        <v>2.3310645111470747E-2</v>
      </c>
      <c r="AJ3008" s="443">
        <f t="shared" si="2640"/>
        <v>2.2587435389568013E-2</v>
      </c>
      <c r="AK3008" s="439">
        <f t="shared" si="2641"/>
        <v>2.1858808441517431E-2</v>
      </c>
      <c r="AL3008" s="439">
        <f t="shared" si="2642"/>
        <v>2.1130181493466849E-2</v>
      </c>
      <c r="AM3008" s="439">
        <f t="shared" si="2643"/>
        <v>2.0401554545416267E-2</v>
      </c>
      <c r="AN3008" s="440">
        <f t="shared" si="2644"/>
        <v>1.9672927597365684E-2</v>
      </c>
    </row>
    <row r="3009" spans="1:40" outlineLevel="2">
      <c r="A3009" s="882">
        <f>ROW()</f>
        <v>3009</v>
      </c>
      <c r="B3009" s="453"/>
      <c r="D3009" s="452" t="s">
        <v>27</v>
      </c>
      <c r="H3009" s="458"/>
      <c r="I3009" s="458"/>
      <c r="J3009" s="459"/>
      <c r="K3009" s="458"/>
      <c r="L3009" s="458"/>
      <c r="M3009" s="458"/>
      <c r="N3009" s="458"/>
      <c r="O3009" s="459"/>
      <c r="P3009" s="458"/>
      <c r="Q3009" s="458"/>
      <c r="R3009" s="458"/>
      <c r="S3009" s="463"/>
      <c r="T3009" s="458"/>
      <c r="U3009" s="439"/>
      <c r="V3009" s="439"/>
      <c r="W3009" s="439"/>
      <c r="X3009" s="440"/>
      <c r="Y3009" s="443"/>
      <c r="Z3009" s="439"/>
      <c r="AA3009" s="439">
        <f t="shared" si="2645"/>
        <v>0.52819272674713458</v>
      </c>
      <c r="AB3009" s="439">
        <f t="shared" si="2645"/>
        <v>0.14188238110949858</v>
      </c>
      <c r="AC3009" s="439">
        <f t="shared" si="2645"/>
        <v>-0.24442796452813742</v>
      </c>
      <c r="AD3009" s="440">
        <f t="shared" si="2634"/>
        <v>-0.63073831016577342</v>
      </c>
      <c r="AE3009" s="443">
        <f t="shared" si="2635"/>
        <v>-1.0170486558034093</v>
      </c>
      <c r="AF3009" s="439">
        <f t="shared" si="2636"/>
        <v>-6.5181049868545671E-3</v>
      </c>
      <c r="AG3009" s="439">
        <f t="shared" si="2637"/>
        <v>-6.5181049868545671E-3</v>
      </c>
      <c r="AH3009" s="439">
        <f t="shared" si="2638"/>
        <v>-6.5181049868545671E-3</v>
      </c>
      <c r="AI3009" s="440">
        <f t="shared" si="2639"/>
        <v>-6.5181049868545671E-3</v>
      </c>
      <c r="AJ3009" s="443">
        <f t="shared" si="2640"/>
        <v>-6.5181049868545671E-3</v>
      </c>
      <c r="AK3009" s="439">
        <f t="shared" si="2641"/>
        <v>0</v>
      </c>
      <c r="AL3009" s="439">
        <f t="shared" si="2642"/>
        <v>0</v>
      </c>
      <c r="AM3009" s="439">
        <f t="shared" si="2643"/>
        <v>0</v>
      </c>
      <c r="AN3009" s="440">
        <f t="shared" si="2644"/>
        <v>0</v>
      </c>
    </row>
    <row r="3010" spans="1:40" outlineLevel="2">
      <c r="A3010" s="882">
        <f>ROW()</f>
        <v>3010</v>
      </c>
      <c r="B3010" s="453"/>
      <c r="D3010" s="452" t="s">
        <v>34</v>
      </c>
      <c r="H3010" s="458"/>
      <c r="I3010" s="458"/>
      <c r="J3010" s="459"/>
      <c r="K3010" s="458"/>
      <c r="L3010" s="458"/>
      <c r="M3010" s="458"/>
      <c r="N3010" s="458"/>
      <c r="O3010" s="459"/>
      <c r="P3010" s="458"/>
      <c r="Q3010" s="458"/>
      <c r="R3010" s="458"/>
      <c r="S3010" s="463"/>
      <c r="T3010" s="458"/>
      <c r="U3010" s="439"/>
      <c r="V3010" s="439"/>
      <c r="W3010" s="439"/>
      <c r="X3010" s="440"/>
      <c r="Y3010" s="443"/>
      <c r="Z3010" s="439"/>
      <c r="AA3010" s="439">
        <f t="shared" si="2645"/>
        <v>35.070621364061559</v>
      </c>
      <c r="AB3010" s="439">
        <f t="shared" si="2645"/>
        <v>33.479211102898773</v>
      </c>
      <c r="AC3010" s="439">
        <f t="shared" si="2645"/>
        <v>31.887800841735991</v>
      </c>
      <c r="AD3010" s="440">
        <f t="shared" si="2634"/>
        <v>30.29639058057321</v>
      </c>
      <c r="AE3010" s="443">
        <f t="shared" si="2635"/>
        <v>28.704980319410428</v>
      </c>
      <c r="AF3010" s="439">
        <f t="shared" si="2636"/>
        <v>27.346836766454857</v>
      </c>
      <c r="AG3010" s="439">
        <f t="shared" si="2637"/>
        <v>25.988693213499285</v>
      </c>
      <c r="AH3010" s="439">
        <f t="shared" si="2638"/>
        <v>24.630549660543714</v>
      </c>
      <c r="AI3010" s="440">
        <f t="shared" si="2639"/>
        <v>23.272406107588143</v>
      </c>
      <c r="AJ3010" s="443">
        <f t="shared" si="2640"/>
        <v>21.914262554632572</v>
      </c>
      <c r="AK3010" s="439">
        <f t="shared" si="2641"/>
        <v>20.544621144968037</v>
      </c>
      <c r="AL3010" s="439">
        <f t="shared" si="2642"/>
        <v>19.174979735303502</v>
      </c>
      <c r="AM3010" s="439">
        <f t="shared" si="2643"/>
        <v>17.805338325638967</v>
      </c>
      <c r="AN3010" s="440">
        <f t="shared" si="2644"/>
        <v>16.435696915974432</v>
      </c>
    </row>
    <row r="3011" spans="1:40" outlineLevel="2">
      <c r="A3011" s="882">
        <f>ROW()</f>
        <v>3011</v>
      </c>
      <c r="B3011" s="453"/>
      <c r="D3011" s="452" t="s">
        <v>35</v>
      </c>
      <c r="H3011" s="458"/>
      <c r="I3011" s="458"/>
      <c r="J3011" s="459"/>
      <c r="K3011" s="458"/>
      <c r="L3011" s="458"/>
      <c r="M3011" s="458"/>
      <c r="N3011" s="458"/>
      <c r="O3011" s="459"/>
      <c r="P3011" s="458"/>
      <c r="Q3011" s="458"/>
      <c r="R3011" s="458"/>
      <c r="S3011" s="463"/>
      <c r="T3011" s="458"/>
      <c r="U3011" s="439"/>
      <c r="V3011" s="439"/>
      <c r="W3011" s="439"/>
      <c r="X3011" s="440"/>
      <c r="Y3011" s="443"/>
      <c r="Z3011" s="439"/>
      <c r="AA3011" s="439">
        <f t="shared" si="2645"/>
        <v>1.4306792728190556</v>
      </c>
      <c r="AB3011" s="439">
        <f t="shared" si="2645"/>
        <v>1.2256929121338203</v>
      </c>
      <c r="AC3011" s="439">
        <f t="shared" si="2645"/>
        <v>1.0207065514485849</v>
      </c>
      <c r="AD3011" s="440">
        <f t="shared" si="2634"/>
        <v>0.81572019076334956</v>
      </c>
      <c r="AE3011" s="443">
        <f t="shared" si="2635"/>
        <v>0.61073383007811433</v>
      </c>
      <c r="AF3011" s="439">
        <f t="shared" si="2636"/>
        <v>0.50959720791988594</v>
      </c>
      <c r="AG3011" s="439">
        <f t="shared" si="2637"/>
        <v>0.40846058576165756</v>
      </c>
      <c r="AH3011" s="439">
        <f t="shared" si="2638"/>
        <v>0.30732396360342917</v>
      </c>
      <c r="AI3011" s="440">
        <f t="shared" si="2639"/>
        <v>0.20618734144520079</v>
      </c>
      <c r="AJ3011" s="443">
        <f t="shared" si="2640"/>
        <v>0.10505071928697242</v>
      </c>
      <c r="AK3011" s="439">
        <f t="shared" si="2641"/>
        <v>0</v>
      </c>
      <c r="AL3011" s="439">
        <f t="shared" si="2642"/>
        <v>0</v>
      </c>
      <c r="AM3011" s="439">
        <f t="shared" si="2643"/>
        <v>0</v>
      </c>
      <c r="AN3011" s="440">
        <f t="shared" si="2644"/>
        <v>0</v>
      </c>
    </row>
    <row r="3012" spans="1:40" outlineLevel="2">
      <c r="A3012" s="882">
        <f>ROW()</f>
        <v>3012</v>
      </c>
      <c r="B3012" s="453"/>
      <c r="D3012" s="452" t="s">
        <v>302</v>
      </c>
      <c r="H3012" s="458"/>
      <c r="I3012" s="458"/>
      <c r="J3012" s="459"/>
      <c r="K3012" s="458"/>
      <c r="L3012" s="458"/>
      <c r="M3012" s="458"/>
      <c r="N3012" s="458"/>
      <c r="O3012" s="459"/>
      <c r="P3012" s="458"/>
      <c r="Q3012" s="458"/>
      <c r="R3012" s="458"/>
      <c r="S3012" s="463"/>
      <c r="T3012" s="458"/>
      <c r="U3012" s="439"/>
      <c r="V3012" s="439"/>
      <c r="W3012" s="439"/>
      <c r="X3012" s="440"/>
      <c r="Y3012" s="443"/>
      <c r="Z3012" s="439"/>
      <c r="AA3012" s="439">
        <f t="shared" ref="AA3012" si="2646">Z3102</f>
        <v>1.5751276189688417</v>
      </c>
      <c r="AB3012" s="439">
        <f t="shared" ref="AB3012" si="2647">AA3102</f>
        <v>0.92499141066630253</v>
      </c>
      <c r="AC3012" s="439">
        <f t="shared" ref="AC3012" si="2648">AB3102</f>
        <v>0.27485520236376337</v>
      </c>
      <c r="AD3012" s="440">
        <f t="shared" si="2634"/>
        <v>-0.37528100593877578</v>
      </c>
      <c r="AE3012" s="443">
        <f t="shared" si="2635"/>
        <v>-1.0254172142413149</v>
      </c>
      <c r="AF3012" s="439">
        <f t="shared" si="2636"/>
        <v>-6.5717377626077766E-3</v>
      </c>
      <c r="AG3012" s="439">
        <f t="shared" si="2637"/>
        <v>-6.5717377626077766E-3</v>
      </c>
      <c r="AH3012" s="439">
        <f t="shared" si="2638"/>
        <v>-6.5717377626077766E-3</v>
      </c>
      <c r="AI3012" s="440">
        <f t="shared" si="2639"/>
        <v>-6.5717377626077766E-3</v>
      </c>
      <c r="AJ3012" s="443">
        <f t="shared" si="2640"/>
        <v>-6.5717377626077766E-3</v>
      </c>
      <c r="AK3012" s="439">
        <f t="shared" si="2641"/>
        <v>0</v>
      </c>
      <c r="AL3012" s="439">
        <f t="shared" si="2642"/>
        <v>0</v>
      </c>
      <c r="AM3012" s="439">
        <f t="shared" si="2643"/>
        <v>0</v>
      </c>
      <c r="AN3012" s="440">
        <f t="shared" si="2644"/>
        <v>0</v>
      </c>
    </row>
    <row r="3013" spans="1:40" outlineLevel="2">
      <c r="A3013" s="882">
        <f>ROW()</f>
        <v>3013</v>
      </c>
      <c r="B3013" s="453"/>
      <c r="D3013" s="452" t="s">
        <v>36</v>
      </c>
      <c r="H3013" s="458"/>
      <c r="I3013" s="458"/>
      <c r="J3013" s="459"/>
      <c r="K3013" s="458"/>
      <c r="L3013" s="458"/>
      <c r="M3013" s="458"/>
      <c r="N3013" s="458"/>
      <c r="O3013" s="459"/>
      <c r="P3013" s="458"/>
      <c r="Q3013" s="458"/>
      <c r="R3013" s="458"/>
      <c r="S3013" s="463"/>
      <c r="T3013" s="458"/>
      <c r="U3013" s="439"/>
      <c r="V3013" s="439"/>
      <c r="W3013" s="439"/>
      <c r="X3013" s="440"/>
      <c r="Y3013" s="443"/>
      <c r="Z3013" s="439"/>
      <c r="AA3013" s="439">
        <f t="shared" ref="AA3013:AC3013" si="2649">Z3103</f>
        <v>3.895170744100136</v>
      </c>
      <c r="AB3013" s="439">
        <f t="shared" si="2649"/>
        <v>1.9998444633632935</v>
      </c>
      <c r="AC3013" s="439">
        <f t="shared" si="2649"/>
        <v>0.10451818262645096</v>
      </c>
      <c r="AD3013" s="440">
        <f t="shared" si="2634"/>
        <v>-1.7908080981103915</v>
      </c>
      <c r="AE3013" s="443">
        <f t="shared" si="2635"/>
        <v>-3.6861343788472345</v>
      </c>
      <c r="AF3013" s="439">
        <f t="shared" si="2636"/>
        <v>-2.3623855889180145E-2</v>
      </c>
      <c r="AG3013" s="439">
        <f t="shared" si="2637"/>
        <v>-2.3623855889180145E-2</v>
      </c>
      <c r="AH3013" s="439">
        <f t="shared" si="2638"/>
        <v>-2.3623855889180145E-2</v>
      </c>
      <c r="AI3013" s="440">
        <f t="shared" si="2639"/>
        <v>-2.3623855889180145E-2</v>
      </c>
      <c r="AJ3013" s="443">
        <f t="shared" si="2640"/>
        <v>-2.3623855889180145E-2</v>
      </c>
      <c r="AK3013" s="439">
        <f t="shared" si="2641"/>
        <v>0</v>
      </c>
      <c r="AL3013" s="439">
        <f t="shared" si="2642"/>
        <v>0</v>
      </c>
      <c r="AM3013" s="439">
        <f t="shared" si="2643"/>
        <v>0</v>
      </c>
      <c r="AN3013" s="440">
        <f t="shared" si="2644"/>
        <v>0</v>
      </c>
    </row>
    <row r="3014" spans="1:40" outlineLevel="2">
      <c r="A3014" s="882">
        <f>ROW()</f>
        <v>3014</v>
      </c>
      <c r="B3014" s="453"/>
      <c r="D3014" s="452" t="s">
        <v>583</v>
      </c>
      <c r="H3014" s="458"/>
      <c r="I3014" s="458"/>
      <c r="J3014" s="459"/>
      <c r="K3014" s="458"/>
      <c r="L3014" s="458"/>
      <c r="M3014" s="458"/>
      <c r="N3014" s="458"/>
      <c r="O3014" s="459"/>
      <c r="P3014" s="458"/>
      <c r="Q3014" s="458"/>
      <c r="R3014" s="458"/>
      <c r="S3014" s="463"/>
      <c r="T3014" s="458"/>
      <c r="U3014" s="439"/>
      <c r="V3014" s="439"/>
      <c r="W3014" s="439"/>
      <c r="X3014" s="440"/>
      <c r="Y3014" s="443"/>
      <c r="Z3014" s="439"/>
      <c r="AA3014" s="439">
        <f t="shared" ref="AA3014:AI3014" si="2650">Z3104</f>
        <v>0</v>
      </c>
      <c r="AB3014" s="439">
        <f t="shared" si="2650"/>
        <v>0</v>
      </c>
      <c r="AC3014" s="439">
        <f t="shared" si="2650"/>
        <v>0</v>
      </c>
      <c r="AD3014" s="440">
        <f t="shared" si="2650"/>
        <v>0</v>
      </c>
      <c r="AE3014" s="443">
        <f t="shared" si="2650"/>
        <v>0</v>
      </c>
      <c r="AF3014" s="439">
        <f t="shared" si="2650"/>
        <v>0</v>
      </c>
      <c r="AG3014" s="439">
        <f t="shared" si="2650"/>
        <v>0</v>
      </c>
      <c r="AH3014" s="439">
        <f t="shared" si="2650"/>
        <v>0</v>
      </c>
      <c r="AI3014" s="440">
        <f t="shared" si="2650"/>
        <v>0</v>
      </c>
      <c r="AJ3014" s="443">
        <f t="shared" ref="AJ3014:AN3017" si="2651">AI3104</f>
        <v>0</v>
      </c>
      <c r="AK3014" s="439">
        <f t="shared" si="2651"/>
        <v>0</v>
      </c>
      <c r="AL3014" s="439">
        <f t="shared" si="2651"/>
        <v>0</v>
      </c>
      <c r="AM3014" s="439">
        <f t="shared" si="2651"/>
        <v>0</v>
      </c>
      <c r="AN3014" s="440">
        <f t="shared" si="2651"/>
        <v>0</v>
      </c>
    </row>
    <row r="3015" spans="1:40" outlineLevel="2">
      <c r="A3015" s="882">
        <f>ROW()</f>
        <v>3015</v>
      </c>
      <c r="B3015" s="453"/>
      <c r="D3015" s="452" t="s">
        <v>81</v>
      </c>
      <c r="H3015" s="458"/>
      <c r="I3015" s="458"/>
      <c r="J3015" s="459"/>
      <c r="K3015" s="458"/>
      <c r="L3015" s="458"/>
      <c r="M3015" s="458"/>
      <c r="N3015" s="458"/>
      <c r="O3015" s="459"/>
      <c r="P3015" s="458"/>
      <c r="Q3015" s="458"/>
      <c r="R3015" s="458"/>
      <c r="S3015" s="463"/>
      <c r="T3015" s="458"/>
      <c r="U3015" s="439"/>
      <c r="V3015" s="439"/>
      <c r="W3015" s="439"/>
      <c r="X3015" s="440"/>
      <c r="Y3015" s="443"/>
      <c r="Z3015" s="439"/>
      <c r="AA3015" s="439">
        <f t="shared" ref="AA3015:AC3015" si="2652">Z3105</f>
        <v>0</v>
      </c>
      <c r="AB3015" s="439">
        <f t="shared" si="2652"/>
        <v>0</v>
      </c>
      <c r="AC3015" s="439">
        <f t="shared" si="2652"/>
        <v>0</v>
      </c>
      <c r="AD3015" s="440">
        <f t="shared" ref="AD3015:AI3017" si="2653">AC3105</f>
        <v>0</v>
      </c>
      <c r="AE3015" s="443">
        <f t="shared" si="2653"/>
        <v>0</v>
      </c>
      <c r="AF3015" s="439">
        <f t="shared" si="2653"/>
        <v>0</v>
      </c>
      <c r="AG3015" s="439">
        <f t="shared" si="2653"/>
        <v>0</v>
      </c>
      <c r="AH3015" s="439">
        <f t="shared" si="2653"/>
        <v>0</v>
      </c>
      <c r="AI3015" s="440">
        <f t="shared" si="2653"/>
        <v>0</v>
      </c>
      <c r="AJ3015" s="443">
        <f t="shared" si="2651"/>
        <v>0</v>
      </c>
      <c r="AK3015" s="439">
        <f t="shared" si="2651"/>
        <v>0</v>
      </c>
      <c r="AL3015" s="439">
        <f t="shared" si="2651"/>
        <v>0</v>
      </c>
      <c r="AM3015" s="439">
        <f t="shared" si="2651"/>
        <v>0</v>
      </c>
      <c r="AN3015" s="440">
        <f t="shared" si="2651"/>
        <v>0</v>
      </c>
    </row>
    <row r="3016" spans="1:40" outlineLevel="2">
      <c r="A3016" s="882">
        <f>ROW()</f>
        <v>3016</v>
      </c>
      <c r="B3016" s="453"/>
      <c r="D3016" s="452" t="s">
        <v>28</v>
      </c>
      <c r="H3016" s="458"/>
      <c r="I3016" s="458"/>
      <c r="J3016" s="459"/>
      <c r="K3016" s="458"/>
      <c r="L3016" s="458"/>
      <c r="M3016" s="458"/>
      <c r="N3016" s="458"/>
      <c r="O3016" s="459"/>
      <c r="P3016" s="458"/>
      <c r="Q3016" s="458"/>
      <c r="R3016" s="458"/>
      <c r="S3016" s="463"/>
      <c r="T3016" s="458"/>
      <c r="U3016" s="439"/>
      <c r="V3016" s="439"/>
      <c r="W3016" s="439"/>
      <c r="X3016" s="440"/>
      <c r="Y3016" s="443"/>
      <c r="Z3016" s="439"/>
      <c r="AA3016" s="439">
        <f t="shared" ref="AA3016:AC3017" si="2654">Z3106</f>
        <v>1.0295387453874538</v>
      </c>
      <c r="AB3016" s="439">
        <f t="shared" si="2654"/>
        <v>1.0295387453874538</v>
      </c>
      <c r="AC3016" s="439">
        <f t="shared" si="2654"/>
        <v>1.0295387453874538</v>
      </c>
      <c r="AD3016" s="440">
        <f t="shared" si="2653"/>
        <v>1.0295387453874538</v>
      </c>
      <c r="AE3016" s="443">
        <f t="shared" si="2653"/>
        <v>1.0295387453874538</v>
      </c>
      <c r="AF3016" s="439">
        <f t="shared" si="2653"/>
        <v>1.0295387453874538</v>
      </c>
      <c r="AG3016" s="439">
        <f t="shared" si="2653"/>
        <v>1.0295387453874538</v>
      </c>
      <c r="AH3016" s="439">
        <f t="shared" si="2653"/>
        <v>1.0295387453874538</v>
      </c>
      <c r="AI3016" s="440">
        <f t="shared" si="2653"/>
        <v>1.0295387453874538</v>
      </c>
      <c r="AJ3016" s="443">
        <f t="shared" si="2651"/>
        <v>1.0295387453874538</v>
      </c>
      <c r="AK3016" s="439">
        <f t="shared" si="2651"/>
        <v>1.0295387453874538</v>
      </c>
      <c r="AL3016" s="439">
        <f t="shared" si="2651"/>
        <v>1.0295387453874538</v>
      </c>
      <c r="AM3016" s="439">
        <f t="shared" si="2651"/>
        <v>1.0295387453874538</v>
      </c>
      <c r="AN3016" s="440">
        <f t="shared" si="2651"/>
        <v>1.0295387453874538</v>
      </c>
    </row>
    <row r="3017" spans="1:40" outlineLevel="2">
      <c r="A3017" s="882">
        <f>ROW()</f>
        <v>3017</v>
      </c>
      <c r="B3017" s="453"/>
      <c r="D3017" s="456" t="s">
        <v>443</v>
      </c>
      <c r="E3017" s="456"/>
      <c r="F3017" s="456"/>
      <c r="G3017" s="456"/>
      <c r="H3017" s="460"/>
      <c r="I3017" s="460"/>
      <c r="J3017" s="461"/>
      <c r="K3017" s="460"/>
      <c r="L3017" s="460"/>
      <c r="M3017" s="460"/>
      <c r="N3017" s="460"/>
      <c r="O3017" s="461"/>
      <c r="P3017" s="460"/>
      <c r="Q3017" s="460"/>
      <c r="R3017" s="460"/>
      <c r="S3017" s="465"/>
      <c r="T3017" s="460"/>
      <c r="U3017" s="441"/>
      <c r="V3017" s="441"/>
      <c r="W3017" s="441"/>
      <c r="X3017" s="442"/>
      <c r="Y3017" s="462"/>
      <c r="Z3017" s="441"/>
      <c r="AA3017" s="441">
        <f t="shared" si="2654"/>
        <v>0</v>
      </c>
      <c r="AB3017" s="441">
        <f t="shared" si="2654"/>
        <v>0</v>
      </c>
      <c r="AC3017" s="441">
        <f t="shared" si="2654"/>
        <v>0</v>
      </c>
      <c r="AD3017" s="442">
        <f t="shared" si="2653"/>
        <v>0</v>
      </c>
      <c r="AE3017" s="462">
        <f t="shared" si="2653"/>
        <v>0</v>
      </c>
      <c r="AF3017" s="441">
        <f t="shared" si="2653"/>
        <v>0</v>
      </c>
      <c r="AG3017" s="441">
        <f t="shared" si="2653"/>
        <v>0</v>
      </c>
      <c r="AH3017" s="441">
        <f t="shared" si="2653"/>
        <v>0</v>
      </c>
      <c r="AI3017" s="442">
        <f t="shared" si="2653"/>
        <v>0</v>
      </c>
      <c r="AJ3017" s="462">
        <f t="shared" si="2651"/>
        <v>0</v>
      </c>
      <c r="AK3017" s="441">
        <f t="shared" si="2651"/>
        <v>0</v>
      </c>
      <c r="AL3017" s="441">
        <f t="shared" si="2651"/>
        <v>0</v>
      </c>
      <c r="AM3017" s="441">
        <f t="shared" si="2651"/>
        <v>0</v>
      </c>
      <c r="AN3017" s="442">
        <f t="shared" si="2651"/>
        <v>0</v>
      </c>
    </row>
    <row r="3018" spans="1:40" outlineLevel="2">
      <c r="A3018" s="882">
        <f>ROW()</f>
        <v>3018</v>
      </c>
      <c r="B3018" s="453"/>
      <c r="D3018" s="452" t="s">
        <v>24</v>
      </c>
      <c r="H3018" s="458"/>
      <c r="I3018" s="458"/>
      <c r="J3018" s="459"/>
      <c r="K3018" s="458"/>
      <c r="L3018" s="458"/>
      <c r="M3018" s="458"/>
      <c r="N3018" s="458"/>
      <c r="O3018" s="459"/>
      <c r="P3018" s="458"/>
      <c r="Q3018" s="458"/>
      <c r="R3018" s="458"/>
      <c r="S3018" s="463"/>
      <c r="T3018" s="458"/>
      <c r="U3018" s="439"/>
      <c r="V3018" s="439"/>
      <c r="W3018" s="439"/>
      <c r="X3018" s="440"/>
      <c r="Y3018" s="443"/>
      <c r="Z3018" s="439"/>
      <c r="AA3018" s="439">
        <f t="shared" ref="AA3018:AN3018" si="2655">SUM(AA3002:AA3017)</f>
        <v>86.665453549085356</v>
      </c>
      <c r="AB3018" s="439">
        <f t="shared" si="2655"/>
        <v>81.149589467881967</v>
      </c>
      <c r="AC3018" s="439">
        <f t="shared" si="2655"/>
        <v>75.633725386678606</v>
      </c>
      <c r="AD3018" s="440">
        <f t="shared" si="2655"/>
        <v>70.117861305475216</v>
      </c>
      <c r="AE3018" s="443">
        <f t="shared" si="2655"/>
        <v>64.601997224271841</v>
      </c>
      <c r="AF3018" s="439">
        <f t="shared" si="2655"/>
        <v>68.09937539858295</v>
      </c>
      <c r="AG3018" s="439">
        <f t="shared" si="2655"/>
        <v>65.90486702264073</v>
      </c>
      <c r="AH3018" s="439">
        <f t="shared" si="2655"/>
        <v>63.710358646698538</v>
      </c>
      <c r="AI3018" s="440">
        <f t="shared" si="2655"/>
        <v>61.515850270756317</v>
      </c>
      <c r="AJ3018" s="443">
        <f t="shared" si="2655"/>
        <v>59.321341894814104</v>
      </c>
      <c r="AK3018" s="439">
        <f t="shared" si="2655"/>
        <v>57.142897703960458</v>
      </c>
      <c r="AL3018" s="439">
        <f t="shared" si="2655"/>
        <v>55.032790533755168</v>
      </c>
      <c r="AM3018" s="439">
        <f t="shared" si="2655"/>
        <v>52.922683363549865</v>
      </c>
      <c r="AN3018" s="440">
        <f t="shared" si="2655"/>
        <v>50.812576193344555</v>
      </c>
    </row>
    <row r="3019" spans="1:40" outlineLevel="1">
      <c r="A3019" s="732" t="s">
        <v>59</v>
      </c>
      <c r="B3019" s="733"/>
      <c r="C3019" s="881"/>
      <c r="D3019" s="733"/>
      <c r="E3019" s="733"/>
      <c r="F3019" s="733"/>
      <c r="G3019" s="730"/>
      <c r="H3019" s="733"/>
      <c r="I3019" s="730"/>
      <c r="J3019" s="729"/>
      <c r="K3019" s="730"/>
      <c r="L3019" s="730"/>
      <c r="M3019" s="730"/>
      <c r="N3019" s="730"/>
      <c r="O3019" s="729"/>
      <c r="P3019" s="730"/>
      <c r="Q3019" s="730"/>
      <c r="R3019" s="730"/>
      <c r="S3019" s="731"/>
      <c r="T3019" s="730"/>
      <c r="U3019" s="730"/>
      <c r="V3019" s="730"/>
      <c r="W3019" s="730"/>
      <c r="X3019" s="731"/>
      <c r="Y3019" s="729"/>
      <c r="Z3019" s="730"/>
      <c r="AA3019" s="730"/>
      <c r="AB3019" s="730"/>
      <c r="AC3019" s="730"/>
      <c r="AD3019" s="731"/>
      <c r="AE3019" s="729"/>
      <c r="AF3019" s="730"/>
      <c r="AG3019" s="730"/>
      <c r="AH3019" s="730"/>
      <c r="AI3019" s="731"/>
      <c r="AJ3019" s="729"/>
      <c r="AK3019" s="730"/>
      <c r="AL3019" s="730"/>
      <c r="AM3019" s="730"/>
      <c r="AN3019" s="731"/>
    </row>
    <row r="3020" spans="1:40" outlineLevel="2">
      <c r="A3020" s="882">
        <f>ROW()</f>
        <v>3020</v>
      </c>
      <c r="B3020" s="453"/>
      <c r="D3020" s="452" t="s">
        <v>300</v>
      </c>
      <c r="H3020" s="458"/>
      <c r="I3020" s="458"/>
      <c r="J3020" s="443"/>
      <c r="K3020" s="439"/>
      <c r="L3020" s="439"/>
      <c r="M3020" s="439"/>
      <c r="N3020" s="439"/>
      <c r="O3020" s="443"/>
      <c r="P3020" s="439"/>
      <c r="Q3020" s="439"/>
      <c r="R3020" s="439"/>
      <c r="S3020" s="440"/>
      <c r="T3020" s="439"/>
      <c r="U3020" s="439"/>
      <c r="V3020" s="439"/>
      <c r="W3020" s="439"/>
      <c r="X3020" s="320"/>
      <c r="Y3020" s="324"/>
      <c r="Z3020" s="27">
        <f>Z$660</f>
        <v>0.62467651957729675</v>
      </c>
      <c r="AA3020" s="157"/>
      <c r="AB3020" s="157"/>
      <c r="AC3020" s="157"/>
      <c r="AD3020" s="320"/>
      <c r="AE3020" s="324"/>
      <c r="AF3020" s="157"/>
      <c r="AG3020" s="157"/>
      <c r="AH3020" s="157"/>
      <c r="AI3020" s="320"/>
      <c r="AJ3020" s="324"/>
      <c r="AK3020" s="157"/>
      <c r="AL3020" s="157"/>
      <c r="AM3020" s="157"/>
      <c r="AN3020" s="320"/>
    </row>
    <row r="3021" spans="1:40" outlineLevel="2">
      <c r="A3021" s="882">
        <f>ROW()</f>
        <v>3021</v>
      </c>
      <c r="B3021" s="453"/>
      <c r="D3021" s="452" t="s">
        <v>301</v>
      </c>
      <c r="H3021" s="458"/>
      <c r="I3021" s="458"/>
      <c r="J3021" s="443"/>
      <c r="K3021" s="439"/>
      <c r="L3021" s="439"/>
      <c r="M3021" s="439"/>
      <c r="N3021" s="439"/>
      <c r="O3021" s="443"/>
      <c r="P3021" s="439"/>
      <c r="Q3021" s="439"/>
      <c r="R3021" s="439"/>
      <c r="S3021" s="440"/>
      <c r="T3021" s="439"/>
      <c r="U3021" s="439"/>
      <c r="V3021" s="439"/>
      <c r="W3021" s="439"/>
      <c r="X3021" s="320"/>
      <c r="Y3021" s="324"/>
      <c r="Z3021" s="27">
        <f>Z$661</f>
        <v>1.6493243934188178</v>
      </c>
      <c r="AA3021" s="157"/>
      <c r="AB3021" s="157"/>
      <c r="AC3021" s="157"/>
      <c r="AD3021" s="320"/>
      <c r="AE3021" s="324"/>
      <c r="AF3021" s="157"/>
      <c r="AG3021" s="157"/>
      <c r="AH3021" s="157"/>
      <c r="AI3021" s="320"/>
      <c r="AJ3021" s="324"/>
      <c r="AK3021" s="157"/>
      <c r="AL3021" s="157"/>
      <c r="AM3021" s="157"/>
      <c r="AN3021" s="320"/>
    </row>
    <row r="3022" spans="1:40" outlineLevel="2">
      <c r="A3022" s="882">
        <f>ROW()</f>
        <v>3022</v>
      </c>
      <c r="B3022" s="453"/>
      <c r="D3022" s="452" t="s">
        <v>29</v>
      </c>
      <c r="H3022" s="458"/>
      <c r="I3022" s="458"/>
      <c r="J3022" s="443"/>
      <c r="K3022" s="439"/>
      <c r="L3022" s="439"/>
      <c r="M3022" s="439"/>
      <c r="N3022" s="439"/>
      <c r="O3022" s="443"/>
      <c r="P3022" s="439"/>
      <c r="Q3022" s="439"/>
      <c r="R3022" s="439"/>
      <c r="S3022" s="440"/>
      <c r="T3022" s="439"/>
      <c r="U3022" s="439"/>
      <c r="V3022" s="439"/>
      <c r="W3022" s="439"/>
      <c r="X3022" s="320"/>
      <c r="Y3022" s="324"/>
      <c r="Z3022" s="27">
        <f>Z$662</f>
        <v>0</v>
      </c>
      <c r="AA3022" s="157"/>
      <c r="AB3022" s="157"/>
      <c r="AC3022" s="157"/>
      <c r="AD3022" s="320"/>
      <c r="AE3022" s="324"/>
      <c r="AF3022" s="157"/>
      <c r="AG3022" s="157"/>
      <c r="AH3022" s="157"/>
      <c r="AI3022" s="320"/>
      <c r="AJ3022" s="324"/>
      <c r="AK3022" s="157"/>
      <c r="AL3022" s="157"/>
      <c r="AM3022" s="157"/>
      <c r="AN3022" s="320"/>
    </row>
    <row r="3023" spans="1:40" outlineLevel="2">
      <c r="A3023" s="882">
        <f>ROW()</f>
        <v>3023</v>
      </c>
      <c r="B3023" s="453"/>
      <c r="D3023" s="452" t="s">
        <v>30</v>
      </c>
      <c r="H3023" s="458"/>
      <c r="I3023" s="458"/>
      <c r="J3023" s="443"/>
      <c r="K3023" s="439"/>
      <c r="L3023" s="439"/>
      <c r="M3023" s="439"/>
      <c r="N3023" s="439"/>
      <c r="O3023" s="443"/>
      <c r="P3023" s="439"/>
      <c r="Q3023" s="439"/>
      <c r="R3023" s="439"/>
      <c r="S3023" s="440"/>
      <c r="T3023" s="439"/>
      <c r="U3023" s="439"/>
      <c r="V3023" s="439"/>
      <c r="W3023" s="439"/>
      <c r="X3023" s="320"/>
      <c r="Y3023" s="324"/>
      <c r="Z3023" s="27">
        <f>Z$663</f>
        <v>37.776031070517348</v>
      </c>
      <c r="AA3023" s="157"/>
      <c r="AB3023" s="157"/>
      <c r="AC3023" s="157"/>
      <c r="AD3023" s="320"/>
      <c r="AE3023" s="324"/>
      <c r="AF3023" s="157"/>
      <c r="AG3023" s="157"/>
      <c r="AH3023" s="157"/>
      <c r="AI3023" s="320"/>
      <c r="AJ3023" s="324"/>
      <c r="AK3023" s="157"/>
      <c r="AL3023" s="157"/>
      <c r="AM3023" s="157"/>
      <c r="AN3023" s="320"/>
    </row>
    <row r="3024" spans="1:40" outlineLevel="2">
      <c r="A3024" s="882">
        <f>ROW()</f>
        <v>3024</v>
      </c>
      <c r="B3024" s="453"/>
      <c r="D3024" s="452" t="s">
        <v>31</v>
      </c>
      <c r="H3024" s="458"/>
      <c r="I3024" s="458"/>
      <c r="J3024" s="443"/>
      <c r="K3024" s="439"/>
      <c r="L3024" s="439"/>
      <c r="M3024" s="439"/>
      <c r="N3024" s="439"/>
      <c r="O3024" s="443"/>
      <c r="P3024" s="439"/>
      <c r="Q3024" s="439"/>
      <c r="R3024" s="439"/>
      <c r="S3024" s="440"/>
      <c r="T3024" s="439"/>
      <c r="U3024" s="439"/>
      <c r="V3024" s="439"/>
      <c r="W3024" s="439"/>
      <c r="X3024" s="320"/>
      <c r="Y3024" s="324"/>
      <c r="Z3024" s="27">
        <f>Z$664</f>
        <v>0</v>
      </c>
      <c r="AA3024" s="157"/>
      <c r="AB3024" s="157"/>
      <c r="AC3024" s="157"/>
      <c r="AD3024" s="320"/>
      <c r="AE3024" s="324"/>
      <c r="AF3024" s="157"/>
      <c r="AG3024" s="157"/>
      <c r="AH3024" s="157"/>
      <c r="AI3024" s="320"/>
      <c r="AJ3024" s="324"/>
      <c r="AK3024" s="157"/>
      <c r="AL3024" s="157"/>
      <c r="AM3024" s="157"/>
      <c r="AN3024" s="320"/>
    </row>
    <row r="3025" spans="1:40" outlineLevel="2">
      <c r="A3025" s="882">
        <f>ROW()</f>
        <v>3025</v>
      </c>
      <c r="B3025" s="453"/>
      <c r="D3025" s="452" t="s">
        <v>32</v>
      </c>
      <c r="H3025" s="458"/>
      <c r="I3025" s="458"/>
      <c r="J3025" s="443"/>
      <c r="K3025" s="439"/>
      <c r="L3025" s="439"/>
      <c r="M3025" s="439"/>
      <c r="N3025" s="439"/>
      <c r="O3025" s="443"/>
      <c r="P3025" s="439"/>
      <c r="Q3025" s="439"/>
      <c r="R3025" s="439"/>
      <c r="S3025" s="440"/>
      <c r="T3025" s="439"/>
      <c r="U3025" s="439"/>
      <c r="V3025" s="439"/>
      <c r="W3025" s="439"/>
      <c r="X3025" s="320"/>
      <c r="Y3025" s="324"/>
      <c r="Z3025" s="27">
        <f>Z$665</f>
        <v>3.0598755971139595</v>
      </c>
      <c r="AA3025" s="157"/>
      <c r="AB3025" s="157"/>
      <c r="AC3025" s="157"/>
      <c r="AD3025" s="320"/>
      <c r="AE3025" s="324"/>
      <c r="AF3025" s="157"/>
      <c r="AG3025" s="157"/>
      <c r="AH3025" s="157"/>
      <c r="AI3025" s="320"/>
      <c r="AJ3025" s="324"/>
      <c r="AK3025" s="157"/>
      <c r="AL3025" s="157"/>
      <c r="AM3025" s="157"/>
      <c r="AN3025" s="320"/>
    </row>
    <row r="3026" spans="1:40" outlineLevel="2">
      <c r="A3026" s="882">
        <f>ROW()</f>
        <v>3026</v>
      </c>
      <c r="B3026" s="453"/>
      <c r="D3026" s="452" t="s">
        <v>33</v>
      </c>
      <c r="H3026" s="458"/>
      <c r="I3026" s="458"/>
      <c r="J3026" s="443"/>
      <c r="K3026" s="439"/>
      <c r="L3026" s="439"/>
      <c r="M3026" s="439"/>
      <c r="N3026" s="439"/>
      <c r="O3026" s="443"/>
      <c r="P3026" s="439"/>
      <c r="Q3026" s="439"/>
      <c r="R3026" s="439"/>
      <c r="S3026" s="440"/>
      <c r="T3026" s="439"/>
      <c r="U3026" s="439"/>
      <c r="V3026" s="439"/>
      <c r="W3026" s="439"/>
      <c r="X3026" s="320"/>
      <c r="Y3026" s="324"/>
      <c r="Z3026" s="27">
        <f>Z$666</f>
        <v>2.6215496373752679E-2</v>
      </c>
      <c r="AA3026" s="157"/>
      <c r="AB3026" s="157"/>
      <c r="AC3026" s="157"/>
      <c r="AD3026" s="320"/>
      <c r="AE3026" s="324"/>
      <c r="AF3026" s="157"/>
      <c r="AG3026" s="157"/>
      <c r="AH3026" s="157"/>
      <c r="AI3026" s="320"/>
      <c r="AJ3026" s="324"/>
      <c r="AK3026" s="157"/>
      <c r="AL3026" s="157"/>
      <c r="AM3026" s="157"/>
      <c r="AN3026" s="320"/>
    </row>
    <row r="3027" spans="1:40" outlineLevel="2">
      <c r="A3027" s="882">
        <f>ROW()</f>
        <v>3027</v>
      </c>
      <c r="B3027" s="453"/>
      <c r="D3027" s="452" t="s">
        <v>27</v>
      </c>
      <c r="H3027" s="458"/>
      <c r="I3027" s="458"/>
      <c r="J3027" s="443"/>
      <c r="K3027" s="439"/>
      <c r="L3027" s="439"/>
      <c r="M3027" s="439"/>
      <c r="N3027" s="439"/>
      <c r="O3027" s="443"/>
      <c r="P3027" s="439"/>
      <c r="Q3027" s="439"/>
      <c r="R3027" s="439"/>
      <c r="S3027" s="440"/>
      <c r="T3027" s="439"/>
      <c r="U3027" s="439"/>
      <c r="V3027" s="439"/>
      <c r="W3027" s="439"/>
      <c r="X3027" s="320"/>
      <c r="Y3027" s="324"/>
      <c r="Z3027" s="27">
        <f>Z$667</f>
        <v>0.52819272674713458</v>
      </c>
      <c r="AA3027" s="157"/>
      <c r="AB3027" s="157"/>
      <c r="AC3027" s="157"/>
      <c r="AD3027" s="320"/>
      <c r="AE3027" s="324"/>
      <c r="AF3027" s="157"/>
      <c r="AG3027" s="157"/>
      <c r="AH3027" s="157"/>
      <c r="AI3027" s="320"/>
      <c r="AJ3027" s="324"/>
      <c r="AK3027" s="157"/>
      <c r="AL3027" s="157"/>
      <c r="AM3027" s="157"/>
      <c r="AN3027" s="320"/>
    </row>
    <row r="3028" spans="1:40" outlineLevel="2">
      <c r="A3028" s="882">
        <f>ROW()</f>
        <v>3028</v>
      </c>
      <c r="B3028" s="453"/>
      <c r="D3028" s="452" t="s">
        <v>34</v>
      </c>
      <c r="H3028" s="458"/>
      <c r="I3028" s="458"/>
      <c r="J3028" s="443"/>
      <c r="K3028" s="439"/>
      <c r="L3028" s="439"/>
      <c r="M3028" s="439"/>
      <c r="N3028" s="439"/>
      <c r="O3028" s="443"/>
      <c r="P3028" s="439"/>
      <c r="Q3028" s="439"/>
      <c r="R3028" s="439"/>
      <c r="S3028" s="440"/>
      <c r="T3028" s="439"/>
      <c r="U3028" s="439"/>
      <c r="V3028" s="439"/>
      <c r="W3028" s="439"/>
      <c r="X3028" s="320"/>
      <c r="Y3028" s="324"/>
      <c r="Z3028" s="27">
        <f>Z$668</f>
        <v>35.070621364061559</v>
      </c>
      <c r="AA3028" s="157"/>
      <c r="AB3028" s="157"/>
      <c r="AC3028" s="157"/>
      <c r="AD3028" s="320"/>
      <c r="AE3028" s="324"/>
      <c r="AF3028" s="157"/>
      <c r="AG3028" s="157"/>
      <c r="AH3028" s="157"/>
      <c r="AI3028" s="320"/>
      <c r="AJ3028" s="324"/>
      <c r="AK3028" s="157"/>
      <c r="AL3028" s="157"/>
      <c r="AM3028" s="157"/>
      <c r="AN3028" s="320"/>
    </row>
    <row r="3029" spans="1:40" outlineLevel="2">
      <c r="A3029" s="882">
        <f>ROW()</f>
        <v>3029</v>
      </c>
      <c r="B3029" s="453"/>
      <c r="D3029" s="452" t="s">
        <v>35</v>
      </c>
      <c r="H3029" s="458"/>
      <c r="I3029" s="458"/>
      <c r="J3029" s="443"/>
      <c r="K3029" s="439"/>
      <c r="L3029" s="439"/>
      <c r="M3029" s="439"/>
      <c r="N3029" s="439"/>
      <c r="O3029" s="443"/>
      <c r="P3029" s="439"/>
      <c r="Q3029" s="439"/>
      <c r="R3029" s="439"/>
      <c r="S3029" s="440"/>
      <c r="T3029" s="439"/>
      <c r="U3029" s="439"/>
      <c r="V3029" s="439"/>
      <c r="W3029" s="439"/>
      <c r="X3029" s="320"/>
      <c r="Y3029" s="324"/>
      <c r="Z3029" s="27">
        <f>Z$669</f>
        <v>1.4489114881937195</v>
      </c>
      <c r="AA3029" s="157"/>
      <c r="AB3029" s="157"/>
      <c r="AC3029" s="157"/>
      <c r="AD3029" s="320"/>
      <c r="AE3029" s="324"/>
      <c r="AF3029" s="157"/>
      <c r="AG3029" s="157"/>
      <c r="AH3029" s="157"/>
      <c r="AI3029" s="320"/>
      <c r="AJ3029" s="324"/>
      <c r="AK3029" s="157"/>
      <c r="AL3029" s="157"/>
      <c r="AM3029" s="157"/>
      <c r="AN3029" s="320"/>
    </row>
    <row r="3030" spans="1:40" outlineLevel="2">
      <c r="A3030" s="882">
        <f>ROW()</f>
        <v>3030</v>
      </c>
      <c r="B3030" s="453"/>
      <c r="D3030" s="452" t="s">
        <v>302</v>
      </c>
      <c r="H3030" s="458"/>
      <c r="I3030" s="458"/>
      <c r="J3030" s="443"/>
      <c r="K3030" s="439"/>
      <c r="L3030" s="439"/>
      <c r="M3030" s="439"/>
      <c r="N3030" s="439"/>
      <c r="O3030" s="443"/>
      <c r="P3030" s="439"/>
      <c r="Q3030" s="439"/>
      <c r="R3030" s="439"/>
      <c r="S3030" s="440"/>
      <c r="T3030" s="439"/>
      <c r="U3030" s="439"/>
      <c r="V3030" s="439"/>
      <c r="W3030" s="439"/>
      <c r="X3030" s="320"/>
      <c r="Y3030" s="324"/>
      <c r="Z3030" s="27">
        <f>Z$670</f>
        <v>1.5751276189688417</v>
      </c>
      <c r="AA3030" s="157"/>
      <c r="AB3030" s="157"/>
      <c r="AC3030" s="157"/>
      <c r="AD3030" s="320"/>
      <c r="AE3030" s="324"/>
      <c r="AF3030" s="157"/>
      <c r="AG3030" s="157"/>
      <c r="AH3030" s="157"/>
      <c r="AI3030" s="320"/>
      <c r="AJ3030" s="324"/>
      <c r="AK3030" s="157"/>
      <c r="AL3030" s="157"/>
      <c r="AM3030" s="157"/>
      <c r="AN3030" s="320"/>
    </row>
    <row r="3031" spans="1:40" outlineLevel="2">
      <c r="A3031" s="882">
        <f>ROW()</f>
        <v>3031</v>
      </c>
      <c r="B3031" s="453"/>
      <c r="D3031" s="452" t="s">
        <v>36</v>
      </c>
      <c r="H3031" s="458"/>
      <c r="I3031" s="458"/>
      <c r="J3031" s="443"/>
      <c r="K3031" s="439"/>
      <c r="L3031" s="439"/>
      <c r="M3031" s="439"/>
      <c r="N3031" s="439"/>
      <c r="O3031" s="443"/>
      <c r="P3031" s="439"/>
      <c r="Q3031" s="439"/>
      <c r="R3031" s="439"/>
      <c r="S3031" s="440"/>
      <c r="T3031" s="439"/>
      <c r="U3031" s="439"/>
      <c r="V3031" s="439"/>
      <c r="W3031" s="439"/>
      <c r="X3031" s="320"/>
      <c r="Y3031" s="324"/>
      <c r="Z3031" s="27">
        <f>Z$671</f>
        <v>3.895170744100136</v>
      </c>
      <c r="AA3031" s="157"/>
      <c r="AB3031" s="157"/>
      <c r="AC3031" s="157"/>
      <c r="AD3031" s="320"/>
      <c r="AE3031" s="324"/>
      <c r="AF3031" s="157"/>
      <c r="AG3031" s="157"/>
      <c r="AH3031" s="157"/>
      <c r="AI3031" s="320"/>
      <c r="AJ3031" s="324"/>
      <c r="AK3031" s="157"/>
      <c r="AL3031" s="157"/>
      <c r="AM3031" s="157"/>
      <c r="AN3031" s="320"/>
    </row>
    <row r="3032" spans="1:40" outlineLevel="2">
      <c r="A3032" s="882">
        <f>ROW()</f>
        <v>3032</v>
      </c>
      <c r="B3032" s="453"/>
      <c r="D3032" s="452" t="s">
        <v>583</v>
      </c>
      <c r="H3032" s="458"/>
      <c r="I3032" s="458"/>
      <c r="J3032" s="443"/>
      <c r="K3032" s="439"/>
      <c r="L3032" s="439"/>
      <c r="M3032" s="439"/>
      <c r="N3032" s="439"/>
      <c r="O3032" s="443"/>
      <c r="P3032" s="439"/>
      <c r="Q3032" s="439"/>
      <c r="R3032" s="439"/>
      <c r="S3032" s="440"/>
      <c r="T3032" s="439"/>
      <c r="U3032" s="439"/>
      <c r="V3032" s="439"/>
      <c r="W3032" s="439"/>
      <c r="X3032" s="320"/>
      <c r="Y3032" s="324"/>
      <c r="Z3032" s="27">
        <f>Z$672</f>
        <v>0</v>
      </c>
      <c r="AA3032" s="157"/>
      <c r="AB3032" s="157"/>
      <c r="AC3032" s="157"/>
      <c r="AD3032" s="320"/>
      <c r="AE3032" s="324"/>
      <c r="AF3032" s="157"/>
      <c r="AG3032" s="157"/>
      <c r="AH3032" s="157"/>
      <c r="AI3032" s="320"/>
      <c r="AJ3032" s="324"/>
      <c r="AK3032" s="157"/>
      <c r="AL3032" s="157"/>
      <c r="AM3032" s="157"/>
      <c r="AN3032" s="320"/>
    </row>
    <row r="3033" spans="1:40" outlineLevel="2">
      <c r="A3033" s="882">
        <f>ROW()</f>
        <v>3033</v>
      </c>
      <c r="B3033" s="453"/>
      <c r="D3033" s="452" t="s">
        <v>81</v>
      </c>
      <c r="H3033" s="458"/>
      <c r="I3033" s="458"/>
      <c r="J3033" s="443"/>
      <c r="K3033" s="439"/>
      <c r="L3033" s="439"/>
      <c r="M3033" s="439"/>
      <c r="N3033" s="439"/>
      <c r="O3033" s="443"/>
      <c r="P3033" s="439"/>
      <c r="Q3033" s="439"/>
      <c r="R3033" s="439"/>
      <c r="S3033" s="440"/>
      <c r="T3033" s="439"/>
      <c r="U3033" s="439"/>
      <c r="V3033" s="439"/>
      <c r="W3033" s="439"/>
      <c r="X3033" s="320"/>
      <c r="Y3033" s="324"/>
      <c r="Z3033" s="27">
        <f>Z$673</f>
        <v>0</v>
      </c>
      <c r="AA3033" s="157"/>
      <c r="AB3033" s="157"/>
      <c r="AC3033" s="157"/>
      <c r="AD3033" s="320"/>
      <c r="AE3033" s="324"/>
      <c r="AF3033" s="157"/>
      <c r="AG3033" s="157"/>
      <c r="AH3033" s="157"/>
      <c r="AI3033" s="320"/>
      <c r="AJ3033" s="324"/>
      <c r="AK3033" s="157"/>
      <c r="AL3033" s="157"/>
      <c r="AM3033" s="157"/>
      <c r="AN3033" s="320"/>
    </row>
    <row r="3034" spans="1:40" outlineLevel="2">
      <c r="A3034" s="882">
        <f>ROW()</f>
        <v>3034</v>
      </c>
      <c r="B3034" s="453"/>
      <c r="D3034" s="452" t="s">
        <v>28</v>
      </c>
      <c r="H3034" s="458"/>
      <c r="I3034" s="458"/>
      <c r="J3034" s="443"/>
      <c r="K3034" s="439"/>
      <c r="L3034" s="439"/>
      <c r="M3034" s="439"/>
      <c r="N3034" s="439"/>
      <c r="O3034" s="443"/>
      <c r="P3034" s="439"/>
      <c r="Q3034" s="439"/>
      <c r="R3034" s="439"/>
      <c r="S3034" s="440"/>
      <c r="T3034" s="439"/>
      <c r="U3034" s="439"/>
      <c r="V3034" s="439"/>
      <c r="W3034" s="439"/>
      <c r="X3034" s="320"/>
      <c r="Y3034" s="324"/>
      <c r="Z3034" s="27">
        <f>Z$674</f>
        <v>1.0295387453874538</v>
      </c>
      <c r="AA3034" s="157"/>
      <c r="AB3034" s="157"/>
      <c r="AC3034" s="157"/>
      <c r="AD3034" s="320"/>
      <c r="AE3034" s="324"/>
      <c r="AF3034" s="157"/>
      <c r="AG3034" s="157"/>
      <c r="AH3034" s="157"/>
      <c r="AI3034" s="320"/>
      <c r="AJ3034" s="324"/>
      <c r="AK3034" s="157"/>
      <c r="AL3034" s="157"/>
      <c r="AM3034" s="157"/>
      <c r="AN3034" s="320"/>
    </row>
    <row r="3035" spans="1:40" outlineLevel="2">
      <c r="A3035" s="882">
        <f>ROW()</f>
        <v>3035</v>
      </c>
      <c r="B3035" s="453"/>
      <c r="D3035" s="456" t="s">
        <v>443</v>
      </c>
      <c r="E3035" s="456"/>
      <c r="F3035" s="456"/>
      <c r="G3035" s="456"/>
      <c r="H3035" s="460"/>
      <c r="I3035" s="460"/>
      <c r="J3035" s="462"/>
      <c r="K3035" s="441"/>
      <c r="L3035" s="441"/>
      <c r="M3035" s="441"/>
      <c r="N3035" s="441"/>
      <c r="O3035" s="462"/>
      <c r="P3035" s="441"/>
      <c r="Q3035" s="441"/>
      <c r="R3035" s="441"/>
      <c r="S3035" s="442"/>
      <c r="T3035" s="441"/>
      <c r="U3035" s="441"/>
      <c r="V3035" s="441"/>
      <c r="W3035" s="441"/>
      <c r="X3035" s="321"/>
      <c r="Y3035" s="325"/>
      <c r="Z3035" s="30">
        <f>Z$675</f>
        <v>0</v>
      </c>
      <c r="AA3035" s="158"/>
      <c r="AB3035" s="158"/>
      <c r="AC3035" s="158"/>
      <c r="AD3035" s="321"/>
      <c r="AE3035" s="325"/>
      <c r="AF3035" s="158"/>
      <c r="AG3035" s="158"/>
      <c r="AH3035" s="158"/>
      <c r="AI3035" s="321"/>
      <c r="AJ3035" s="325"/>
      <c r="AK3035" s="158"/>
      <c r="AL3035" s="158"/>
      <c r="AM3035" s="158"/>
      <c r="AN3035" s="321"/>
    </row>
    <row r="3036" spans="1:40" outlineLevel="2">
      <c r="A3036" s="882">
        <f>ROW()</f>
        <v>3036</v>
      </c>
      <c r="B3036" s="453"/>
      <c r="D3036" s="452" t="s">
        <v>24</v>
      </c>
      <c r="H3036" s="458"/>
      <c r="I3036" s="458"/>
      <c r="J3036" s="443"/>
      <c r="K3036" s="439"/>
      <c r="L3036" s="439"/>
      <c r="M3036" s="439"/>
      <c r="N3036" s="439"/>
      <c r="O3036" s="443"/>
      <c r="P3036" s="439"/>
      <c r="Q3036" s="439"/>
      <c r="R3036" s="439"/>
      <c r="S3036" s="440"/>
      <c r="T3036" s="439"/>
      <c r="U3036" s="439"/>
      <c r="V3036" s="439"/>
      <c r="W3036" s="439"/>
      <c r="X3036" s="440"/>
      <c r="Y3036" s="443"/>
      <c r="Z3036" s="439">
        <f>SUM(Z3020:Z3035)</f>
        <v>86.683685764460023</v>
      </c>
      <c r="AA3036" s="439"/>
      <c r="AB3036" s="439"/>
      <c r="AC3036" s="439"/>
      <c r="AD3036" s="440"/>
      <c r="AE3036" s="443"/>
      <c r="AF3036" s="439"/>
      <c r="AG3036" s="439"/>
      <c r="AH3036" s="439"/>
      <c r="AI3036" s="440"/>
      <c r="AJ3036" s="443"/>
      <c r="AK3036" s="439"/>
      <c r="AL3036" s="439"/>
      <c r="AM3036" s="439"/>
      <c r="AN3036" s="440"/>
    </row>
    <row r="3037" spans="1:40" outlineLevel="1">
      <c r="A3037" s="732" t="s">
        <v>238</v>
      </c>
      <c r="B3037" s="733"/>
      <c r="C3037" s="881"/>
      <c r="D3037" s="733"/>
      <c r="E3037" s="733"/>
      <c r="F3037" s="733"/>
      <c r="G3037" s="730"/>
      <c r="H3037" s="733"/>
      <c r="I3037" s="730"/>
      <c r="J3037" s="729"/>
      <c r="K3037" s="730"/>
      <c r="L3037" s="730"/>
      <c r="M3037" s="730"/>
      <c r="N3037" s="730"/>
      <c r="O3037" s="729"/>
      <c r="P3037" s="730"/>
      <c r="Q3037" s="730"/>
      <c r="R3037" s="730"/>
      <c r="S3037" s="731"/>
      <c r="T3037" s="730"/>
      <c r="U3037" s="730"/>
      <c r="V3037" s="730"/>
      <c r="W3037" s="730"/>
      <c r="X3037" s="731"/>
      <c r="Y3037" s="729"/>
      <c r="Z3037" s="730"/>
      <c r="AA3037" s="730"/>
      <c r="AB3037" s="730"/>
      <c r="AC3037" s="730"/>
      <c r="AD3037" s="731"/>
      <c r="AE3037" s="729"/>
      <c r="AF3037" s="730"/>
      <c r="AG3037" s="730"/>
      <c r="AH3037" s="730"/>
      <c r="AI3037" s="731"/>
      <c r="AJ3037" s="729"/>
      <c r="AK3037" s="730"/>
      <c r="AL3037" s="730"/>
      <c r="AM3037" s="730"/>
      <c r="AN3037" s="731"/>
    </row>
    <row r="3038" spans="1:40" outlineLevel="2">
      <c r="A3038" s="882">
        <f>ROW()</f>
        <v>3038</v>
      </c>
      <c r="B3038" s="453"/>
      <c r="D3038" s="1205" t="s">
        <v>300</v>
      </c>
      <c r="E3038" s="1205"/>
      <c r="F3038" s="1205"/>
      <c r="G3038" s="1205"/>
      <c r="H3038" s="4"/>
      <c r="I3038" s="4"/>
      <c r="J3038" s="329"/>
      <c r="K3038" s="4"/>
      <c r="L3038" s="4"/>
      <c r="M3038" s="4"/>
      <c r="N3038" s="4"/>
      <c r="O3038" s="329"/>
      <c r="P3038" s="4"/>
      <c r="Q3038" s="4"/>
      <c r="R3038" s="4"/>
      <c r="S3038" s="316"/>
      <c r="T3038" s="53"/>
      <c r="U3038" s="53"/>
      <c r="V3038" s="53"/>
      <c r="W3038" s="53"/>
      <c r="X3038" s="44"/>
      <c r="Y3038" s="252"/>
      <c r="Z3038" s="53">
        <f>Z$678</f>
        <v>0</v>
      </c>
      <c r="AA3038" s="53"/>
      <c r="AB3038" s="53"/>
      <c r="AC3038" s="53"/>
      <c r="AD3038" s="44"/>
      <c r="AE3038" s="252"/>
      <c r="AF3038" s="53"/>
      <c r="AG3038" s="53"/>
      <c r="AH3038" s="53"/>
      <c r="AI3038" s="44"/>
      <c r="AJ3038" s="252"/>
      <c r="AK3038" s="53"/>
      <c r="AL3038" s="53"/>
      <c r="AM3038" s="53"/>
      <c r="AN3038" s="44"/>
    </row>
    <row r="3039" spans="1:40" outlineLevel="2">
      <c r="A3039" s="882">
        <f>ROW()</f>
        <v>3039</v>
      </c>
      <c r="B3039" s="453"/>
      <c r="D3039" s="1205" t="s">
        <v>301</v>
      </c>
      <c r="E3039" s="1205"/>
      <c r="F3039" s="1205"/>
      <c r="G3039" s="1205"/>
      <c r="H3039" s="4"/>
      <c r="I3039" s="4"/>
      <c r="J3039" s="329"/>
      <c r="K3039" s="4"/>
      <c r="L3039" s="4"/>
      <c r="M3039" s="4"/>
      <c r="N3039" s="4"/>
      <c r="O3039" s="329"/>
      <c r="P3039" s="4"/>
      <c r="Q3039" s="4"/>
      <c r="R3039" s="4"/>
      <c r="S3039" s="316"/>
      <c r="T3039" s="53"/>
      <c r="U3039" s="53"/>
      <c r="V3039" s="53"/>
      <c r="W3039" s="53"/>
      <c r="X3039" s="44"/>
      <c r="Y3039" s="252"/>
      <c r="Z3039" s="53">
        <f>Z$679</f>
        <v>0</v>
      </c>
      <c r="AA3039" s="53"/>
      <c r="AB3039" s="53"/>
      <c r="AC3039" s="53"/>
      <c r="AD3039" s="44"/>
      <c r="AE3039" s="252"/>
      <c r="AF3039" s="53"/>
      <c r="AG3039" s="53"/>
      <c r="AH3039" s="53"/>
      <c r="AI3039" s="44"/>
      <c r="AJ3039" s="252"/>
      <c r="AK3039" s="53"/>
      <c r="AL3039" s="53"/>
      <c r="AM3039" s="53"/>
      <c r="AN3039" s="44"/>
    </row>
    <row r="3040" spans="1:40" outlineLevel="2">
      <c r="A3040" s="882">
        <f>ROW()</f>
        <v>3040</v>
      </c>
      <c r="B3040" s="453"/>
      <c r="D3040" s="1205" t="s">
        <v>29</v>
      </c>
      <c r="E3040" s="1205"/>
      <c r="F3040" s="1205"/>
      <c r="G3040" s="1205"/>
      <c r="H3040" s="4"/>
      <c r="I3040" s="4"/>
      <c r="J3040" s="329"/>
      <c r="K3040" s="4"/>
      <c r="L3040" s="4"/>
      <c r="M3040" s="4"/>
      <c r="N3040" s="4"/>
      <c r="O3040" s="329"/>
      <c r="P3040" s="4"/>
      <c r="Q3040" s="4"/>
      <c r="R3040" s="4"/>
      <c r="S3040" s="316"/>
      <c r="T3040" s="53"/>
      <c r="U3040" s="53"/>
      <c r="V3040" s="53"/>
      <c r="W3040" s="53"/>
      <c r="X3040" s="44"/>
      <c r="Y3040" s="252"/>
      <c r="Z3040" s="53">
        <f>Z$680</f>
        <v>0</v>
      </c>
      <c r="AA3040" s="53"/>
      <c r="AB3040" s="53"/>
      <c r="AC3040" s="53"/>
      <c r="AD3040" s="44"/>
      <c r="AE3040" s="252"/>
      <c r="AF3040" s="53"/>
      <c r="AG3040" s="53"/>
      <c r="AH3040" s="53"/>
      <c r="AI3040" s="44"/>
      <c r="AJ3040" s="252"/>
      <c r="AK3040" s="53"/>
      <c r="AL3040" s="53"/>
      <c r="AM3040" s="53"/>
      <c r="AN3040" s="44"/>
    </row>
    <row r="3041" spans="1:40" outlineLevel="2">
      <c r="A3041" s="882">
        <f>ROW()</f>
        <v>3041</v>
      </c>
      <c r="B3041" s="453"/>
      <c r="D3041" s="1205" t="s">
        <v>30</v>
      </c>
      <c r="E3041" s="1205"/>
      <c r="F3041" s="1205"/>
      <c r="G3041" s="1205"/>
      <c r="H3041" s="4"/>
      <c r="I3041" s="4"/>
      <c r="J3041" s="329"/>
      <c r="K3041" s="4"/>
      <c r="L3041" s="4"/>
      <c r="M3041" s="4"/>
      <c r="N3041" s="4"/>
      <c r="O3041" s="329"/>
      <c r="P3041" s="4"/>
      <c r="Q3041" s="4"/>
      <c r="R3041" s="4"/>
      <c r="S3041" s="316"/>
      <c r="T3041" s="53"/>
      <c r="U3041" s="53"/>
      <c r="V3041" s="53"/>
      <c r="W3041" s="53"/>
      <c r="X3041" s="44"/>
      <c r="Y3041" s="252"/>
      <c r="Z3041" s="53">
        <f>Z$681</f>
        <v>0</v>
      </c>
      <c r="AA3041" s="53"/>
      <c r="AB3041" s="53"/>
      <c r="AC3041" s="53"/>
      <c r="AD3041" s="44"/>
      <c r="AE3041" s="252"/>
      <c r="AF3041" s="53"/>
      <c r="AG3041" s="53"/>
      <c r="AH3041" s="53"/>
      <c r="AI3041" s="44"/>
      <c r="AJ3041" s="252"/>
      <c r="AK3041" s="53"/>
      <c r="AL3041" s="53"/>
      <c r="AM3041" s="53"/>
      <c r="AN3041" s="44"/>
    </row>
    <row r="3042" spans="1:40" outlineLevel="2">
      <c r="A3042" s="882">
        <f>ROW()</f>
        <v>3042</v>
      </c>
      <c r="B3042" s="453"/>
      <c r="D3042" s="1205" t="s">
        <v>31</v>
      </c>
      <c r="E3042" s="1205"/>
      <c r="F3042" s="1205"/>
      <c r="G3042" s="1205"/>
      <c r="H3042" s="4"/>
      <c r="I3042" s="4"/>
      <c r="J3042" s="329"/>
      <c r="K3042" s="4"/>
      <c r="L3042" s="4"/>
      <c r="M3042" s="4"/>
      <c r="N3042" s="4"/>
      <c r="O3042" s="329"/>
      <c r="P3042" s="4"/>
      <c r="Q3042" s="4"/>
      <c r="R3042" s="4"/>
      <c r="S3042" s="316"/>
      <c r="T3042" s="53"/>
      <c r="U3042" s="53"/>
      <c r="V3042" s="53"/>
      <c r="W3042" s="53"/>
      <c r="X3042" s="44"/>
      <c r="Y3042" s="252"/>
      <c r="Z3042" s="53">
        <f>Z$682</f>
        <v>0</v>
      </c>
      <c r="AA3042" s="53"/>
      <c r="AB3042" s="53"/>
      <c r="AC3042" s="53"/>
      <c r="AD3042" s="44"/>
      <c r="AE3042" s="252"/>
      <c r="AF3042" s="53"/>
      <c r="AG3042" s="53"/>
      <c r="AH3042" s="53"/>
      <c r="AI3042" s="44"/>
      <c r="AJ3042" s="252"/>
      <c r="AK3042" s="53"/>
      <c r="AL3042" s="53"/>
      <c r="AM3042" s="53"/>
      <c r="AN3042" s="44"/>
    </row>
    <row r="3043" spans="1:40" outlineLevel="2">
      <c r="A3043" s="882">
        <f>ROW()</f>
        <v>3043</v>
      </c>
      <c r="B3043" s="453"/>
      <c r="D3043" s="1205" t="s">
        <v>32</v>
      </c>
      <c r="E3043" s="1205"/>
      <c r="F3043" s="1205"/>
      <c r="G3043" s="1205"/>
      <c r="H3043" s="4"/>
      <c r="I3043" s="4"/>
      <c r="J3043" s="329"/>
      <c r="K3043" s="4"/>
      <c r="L3043" s="4"/>
      <c r="M3043" s="4"/>
      <c r="N3043" s="4"/>
      <c r="O3043" s="329"/>
      <c r="P3043" s="4"/>
      <c r="Q3043" s="4"/>
      <c r="R3043" s="4"/>
      <c r="S3043" s="316"/>
      <c r="T3043" s="53"/>
      <c r="U3043" s="53"/>
      <c r="V3043" s="53"/>
      <c r="W3043" s="53"/>
      <c r="X3043" s="44"/>
      <c r="Y3043" s="252"/>
      <c r="Z3043" s="53">
        <f>Z$683</f>
        <v>0</v>
      </c>
      <c r="AA3043" s="53"/>
      <c r="AB3043" s="53"/>
      <c r="AC3043" s="53"/>
      <c r="AD3043" s="44"/>
      <c r="AE3043" s="252"/>
      <c r="AF3043" s="53"/>
      <c r="AG3043" s="53"/>
      <c r="AH3043" s="53"/>
      <c r="AI3043" s="44"/>
      <c r="AJ3043" s="252"/>
      <c r="AK3043" s="53"/>
      <c r="AL3043" s="53"/>
      <c r="AM3043" s="53"/>
      <c r="AN3043" s="44"/>
    </row>
    <row r="3044" spans="1:40" outlineLevel="2">
      <c r="A3044" s="882">
        <f>ROW()</f>
        <v>3044</v>
      </c>
      <c r="B3044" s="453"/>
      <c r="D3044" s="1205" t="s">
        <v>33</v>
      </c>
      <c r="E3044" s="1205"/>
      <c r="F3044" s="1205"/>
      <c r="G3044" s="1205"/>
      <c r="H3044" s="4"/>
      <c r="I3044" s="4"/>
      <c r="J3044" s="329"/>
      <c r="K3044" s="4"/>
      <c r="L3044" s="4"/>
      <c r="M3044" s="4"/>
      <c r="N3044" s="4"/>
      <c r="O3044" s="329"/>
      <c r="P3044" s="4"/>
      <c r="Q3044" s="4"/>
      <c r="R3044" s="4"/>
      <c r="S3044" s="316"/>
      <c r="T3044" s="53"/>
      <c r="U3044" s="53"/>
      <c r="V3044" s="53"/>
      <c r="W3044" s="53"/>
      <c r="X3044" s="44"/>
      <c r="Y3044" s="252"/>
      <c r="Z3044" s="53">
        <f>Z$684</f>
        <v>0</v>
      </c>
      <c r="AA3044" s="53"/>
      <c r="AB3044" s="53"/>
      <c r="AC3044" s="53"/>
      <c r="AD3044" s="44"/>
      <c r="AE3044" s="252"/>
      <c r="AF3044" s="53"/>
      <c r="AG3044" s="53"/>
      <c r="AH3044" s="53"/>
      <c r="AI3044" s="44"/>
      <c r="AJ3044" s="252"/>
      <c r="AK3044" s="53"/>
      <c r="AL3044" s="53"/>
      <c r="AM3044" s="53"/>
      <c r="AN3044" s="44"/>
    </row>
    <row r="3045" spans="1:40" outlineLevel="2">
      <c r="A3045" s="882">
        <f>ROW()</f>
        <v>3045</v>
      </c>
      <c r="B3045" s="453"/>
      <c r="D3045" s="1205" t="s">
        <v>27</v>
      </c>
      <c r="E3045" s="1205"/>
      <c r="F3045" s="1205"/>
      <c r="G3045" s="1205"/>
      <c r="H3045" s="4"/>
      <c r="I3045" s="4"/>
      <c r="J3045" s="329"/>
      <c r="K3045" s="4"/>
      <c r="L3045" s="4"/>
      <c r="M3045" s="4"/>
      <c r="N3045" s="4"/>
      <c r="O3045" s="329"/>
      <c r="P3045" s="4"/>
      <c r="Q3045" s="4"/>
      <c r="R3045" s="4"/>
      <c r="S3045" s="316"/>
      <c r="T3045" s="53"/>
      <c r="U3045" s="53"/>
      <c r="V3045" s="53"/>
      <c r="W3045" s="53"/>
      <c r="X3045" s="44"/>
      <c r="Y3045" s="252"/>
      <c r="Z3045" s="53">
        <f>Z$685</f>
        <v>0</v>
      </c>
      <c r="AA3045" s="53"/>
      <c r="AB3045" s="53"/>
      <c r="AC3045" s="53"/>
      <c r="AD3045" s="44"/>
      <c r="AE3045" s="252"/>
      <c r="AF3045" s="53"/>
      <c r="AG3045" s="53"/>
      <c r="AH3045" s="53"/>
      <c r="AI3045" s="44"/>
      <c r="AJ3045" s="252"/>
      <c r="AK3045" s="53"/>
      <c r="AL3045" s="53"/>
      <c r="AM3045" s="53"/>
      <c r="AN3045" s="44"/>
    </row>
    <row r="3046" spans="1:40" outlineLevel="2">
      <c r="A3046" s="882">
        <f>ROW()</f>
        <v>3046</v>
      </c>
      <c r="B3046" s="453"/>
      <c r="D3046" s="1205" t="s">
        <v>34</v>
      </c>
      <c r="E3046" s="1205"/>
      <c r="F3046" s="1205"/>
      <c r="G3046" s="1205"/>
      <c r="H3046" s="4"/>
      <c r="I3046" s="4"/>
      <c r="J3046" s="329"/>
      <c r="K3046" s="4"/>
      <c r="L3046" s="4"/>
      <c r="M3046" s="4"/>
      <c r="N3046" s="4"/>
      <c r="O3046" s="329"/>
      <c r="P3046" s="4"/>
      <c r="Q3046" s="4"/>
      <c r="R3046" s="4"/>
      <c r="S3046" s="316"/>
      <c r="T3046" s="53"/>
      <c r="U3046" s="53"/>
      <c r="V3046" s="53"/>
      <c r="W3046" s="53"/>
      <c r="X3046" s="44"/>
      <c r="Y3046" s="252"/>
      <c r="Z3046" s="53">
        <f>Z$686</f>
        <v>0</v>
      </c>
      <c r="AA3046" s="53"/>
      <c r="AB3046" s="53"/>
      <c r="AC3046" s="53"/>
      <c r="AD3046" s="44"/>
      <c r="AE3046" s="252"/>
      <c r="AF3046" s="53"/>
      <c r="AG3046" s="53"/>
      <c r="AH3046" s="53"/>
      <c r="AI3046" s="44"/>
      <c r="AJ3046" s="252"/>
      <c r="AK3046" s="53"/>
      <c r="AL3046" s="53"/>
      <c r="AM3046" s="53"/>
      <c r="AN3046" s="44"/>
    </row>
    <row r="3047" spans="1:40" outlineLevel="2">
      <c r="A3047" s="882">
        <f>ROW()</f>
        <v>3047</v>
      </c>
      <c r="B3047" s="453"/>
      <c r="D3047" s="1205" t="s">
        <v>35</v>
      </c>
      <c r="E3047" s="1205"/>
      <c r="F3047" s="1205"/>
      <c r="G3047" s="1205"/>
      <c r="H3047" s="4"/>
      <c r="I3047" s="4"/>
      <c r="J3047" s="329"/>
      <c r="K3047" s="4"/>
      <c r="L3047" s="4"/>
      <c r="M3047" s="4"/>
      <c r="N3047" s="4"/>
      <c r="O3047" s="329"/>
      <c r="P3047" s="4"/>
      <c r="Q3047" s="4"/>
      <c r="R3047" s="4"/>
      <c r="S3047" s="316"/>
      <c r="T3047" s="53"/>
      <c r="U3047" s="53"/>
      <c r="V3047" s="53"/>
      <c r="W3047" s="53"/>
      <c r="X3047" s="44"/>
      <c r="Y3047" s="252"/>
      <c r="Z3047" s="53">
        <f>Z$687</f>
        <v>-1.823221537466397E-2</v>
      </c>
      <c r="AA3047" s="53"/>
      <c r="AB3047" s="53"/>
      <c r="AC3047" s="53"/>
      <c r="AD3047" s="44"/>
      <c r="AE3047" s="252"/>
      <c r="AF3047" s="53"/>
      <c r="AG3047" s="53"/>
      <c r="AH3047" s="53"/>
      <c r="AI3047" s="44"/>
      <c r="AJ3047" s="252"/>
      <c r="AK3047" s="53"/>
      <c r="AL3047" s="53"/>
      <c r="AM3047" s="53"/>
      <c r="AN3047" s="44"/>
    </row>
    <row r="3048" spans="1:40" outlineLevel="2">
      <c r="A3048" s="882">
        <f>ROW()</f>
        <v>3048</v>
      </c>
      <c r="B3048" s="453"/>
      <c r="D3048" s="1205" t="s">
        <v>302</v>
      </c>
      <c r="E3048" s="1205"/>
      <c r="F3048" s="1205"/>
      <c r="G3048" s="1205"/>
      <c r="H3048" s="4"/>
      <c r="I3048" s="4"/>
      <c r="J3048" s="329"/>
      <c r="K3048" s="4"/>
      <c r="L3048" s="4"/>
      <c r="M3048" s="4"/>
      <c r="N3048" s="4"/>
      <c r="O3048" s="329"/>
      <c r="P3048" s="4"/>
      <c r="Q3048" s="4"/>
      <c r="R3048" s="4"/>
      <c r="S3048" s="316"/>
      <c r="T3048" s="53"/>
      <c r="U3048" s="53"/>
      <c r="V3048" s="53"/>
      <c r="W3048" s="53"/>
      <c r="X3048" s="44"/>
      <c r="Y3048" s="252"/>
      <c r="Z3048" s="53">
        <f>Z$688</f>
        <v>0</v>
      </c>
      <c r="AA3048" s="53"/>
      <c r="AB3048" s="53"/>
      <c r="AC3048" s="53"/>
      <c r="AD3048" s="44"/>
      <c r="AE3048" s="252"/>
      <c r="AF3048" s="53"/>
      <c r="AG3048" s="53"/>
      <c r="AH3048" s="53"/>
      <c r="AI3048" s="44"/>
      <c r="AJ3048" s="252"/>
      <c r="AK3048" s="53"/>
      <c r="AL3048" s="53"/>
      <c r="AM3048" s="53"/>
      <c r="AN3048" s="44"/>
    </row>
    <row r="3049" spans="1:40" outlineLevel="2">
      <c r="A3049" s="882">
        <f>ROW()</f>
        <v>3049</v>
      </c>
      <c r="B3049" s="453"/>
      <c r="D3049" s="1205" t="s">
        <v>36</v>
      </c>
      <c r="E3049" s="1205"/>
      <c r="F3049" s="1205"/>
      <c r="G3049" s="1205"/>
      <c r="H3049" s="4"/>
      <c r="I3049" s="4"/>
      <c r="J3049" s="329"/>
      <c r="K3049" s="4"/>
      <c r="L3049" s="4"/>
      <c r="M3049" s="4"/>
      <c r="N3049" s="4"/>
      <c r="O3049" s="329"/>
      <c r="P3049" s="4"/>
      <c r="Q3049" s="4"/>
      <c r="R3049" s="4"/>
      <c r="S3049" s="316"/>
      <c r="T3049" s="53"/>
      <c r="U3049" s="53"/>
      <c r="V3049" s="53"/>
      <c r="W3049" s="53"/>
      <c r="X3049" s="44"/>
      <c r="Y3049" s="252"/>
      <c r="Z3049" s="53">
        <f>Z$689</f>
        <v>0</v>
      </c>
      <c r="AA3049" s="53"/>
      <c r="AB3049" s="53"/>
      <c r="AC3049" s="53"/>
      <c r="AD3049" s="44"/>
      <c r="AE3049" s="252"/>
      <c r="AF3049" s="53"/>
      <c r="AG3049" s="53"/>
      <c r="AH3049" s="53"/>
      <c r="AI3049" s="44"/>
      <c r="AJ3049" s="252"/>
      <c r="AK3049" s="53"/>
      <c r="AL3049" s="53"/>
      <c r="AM3049" s="53"/>
      <c r="AN3049" s="44"/>
    </row>
    <row r="3050" spans="1:40" outlineLevel="2">
      <c r="A3050" s="882">
        <f>ROW()</f>
        <v>3050</v>
      </c>
      <c r="B3050" s="453"/>
      <c r="D3050" s="1205" t="s">
        <v>583</v>
      </c>
      <c r="E3050" s="1205"/>
      <c r="F3050" s="1205"/>
      <c r="G3050" s="1205"/>
      <c r="H3050" s="4"/>
      <c r="I3050" s="4"/>
      <c r="J3050" s="329"/>
      <c r="K3050" s="4"/>
      <c r="L3050" s="4"/>
      <c r="M3050" s="4"/>
      <c r="N3050" s="4"/>
      <c r="O3050" s="329"/>
      <c r="P3050" s="4"/>
      <c r="Q3050" s="4"/>
      <c r="R3050" s="4"/>
      <c r="S3050" s="316"/>
      <c r="T3050" s="53"/>
      <c r="U3050" s="53"/>
      <c r="V3050" s="53"/>
      <c r="W3050" s="53"/>
      <c r="X3050" s="44"/>
      <c r="Y3050" s="252"/>
      <c r="Z3050" s="53">
        <f>Z$690</f>
        <v>0</v>
      </c>
      <c r="AA3050" s="53"/>
      <c r="AB3050" s="53"/>
      <c r="AC3050" s="53"/>
      <c r="AD3050" s="44"/>
      <c r="AE3050" s="252"/>
      <c r="AF3050" s="53"/>
      <c r="AG3050" s="53"/>
      <c r="AH3050" s="53"/>
      <c r="AI3050" s="44"/>
      <c r="AJ3050" s="252"/>
      <c r="AK3050" s="53"/>
      <c r="AL3050" s="53"/>
      <c r="AM3050" s="53"/>
      <c r="AN3050" s="44"/>
    </row>
    <row r="3051" spans="1:40" outlineLevel="2">
      <c r="A3051" s="882">
        <f>ROW()</f>
        <v>3051</v>
      </c>
      <c r="B3051" s="453"/>
      <c r="D3051" s="1205" t="s">
        <v>81</v>
      </c>
      <c r="E3051" s="1205"/>
      <c r="F3051" s="1205"/>
      <c r="G3051" s="1205"/>
      <c r="H3051" s="4"/>
      <c r="I3051" s="4"/>
      <c r="J3051" s="329"/>
      <c r="K3051" s="4"/>
      <c r="L3051" s="4"/>
      <c r="M3051" s="4"/>
      <c r="N3051" s="4"/>
      <c r="O3051" s="329"/>
      <c r="P3051" s="4"/>
      <c r="Q3051" s="4"/>
      <c r="R3051" s="4"/>
      <c r="S3051" s="316"/>
      <c r="T3051" s="53"/>
      <c r="U3051" s="53"/>
      <c r="V3051" s="53"/>
      <c r="W3051" s="53"/>
      <c r="X3051" s="44"/>
      <c r="Y3051" s="252"/>
      <c r="Z3051" s="53">
        <f>Z$691</f>
        <v>0</v>
      </c>
      <c r="AA3051" s="53"/>
      <c r="AB3051" s="53"/>
      <c r="AC3051" s="53"/>
      <c r="AD3051" s="44"/>
      <c r="AE3051" s="252"/>
      <c r="AF3051" s="53"/>
      <c r="AG3051" s="53"/>
      <c r="AH3051" s="53"/>
      <c r="AI3051" s="44"/>
      <c r="AJ3051" s="252"/>
      <c r="AK3051" s="53"/>
      <c r="AL3051" s="53"/>
      <c r="AM3051" s="53"/>
      <c r="AN3051" s="44"/>
    </row>
    <row r="3052" spans="1:40" outlineLevel="2">
      <c r="A3052" s="882">
        <f>ROW()</f>
        <v>3052</v>
      </c>
      <c r="B3052" s="453"/>
      <c r="D3052" s="1205" t="s">
        <v>28</v>
      </c>
      <c r="E3052" s="1205"/>
      <c r="F3052" s="1205"/>
      <c r="G3052" s="1205"/>
      <c r="H3052" s="4"/>
      <c r="I3052" s="4"/>
      <c r="J3052" s="329"/>
      <c r="K3052" s="4"/>
      <c r="L3052" s="4"/>
      <c r="M3052" s="4"/>
      <c r="N3052" s="4"/>
      <c r="O3052" s="329"/>
      <c r="P3052" s="4"/>
      <c r="Q3052" s="4"/>
      <c r="R3052" s="4"/>
      <c r="S3052" s="316"/>
      <c r="T3052" s="53"/>
      <c r="U3052" s="53"/>
      <c r="V3052" s="53"/>
      <c r="W3052" s="53"/>
      <c r="X3052" s="44"/>
      <c r="Y3052" s="252"/>
      <c r="Z3052" s="53">
        <f>Z$692</f>
        <v>0</v>
      </c>
      <c r="AA3052" s="53"/>
      <c r="AB3052" s="53"/>
      <c r="AC3052" s="53"/>
      <c r="AD3052" s="44"/>
      <c r="AE3052" s="252"/>
      <c r="AF3052" s="53"/>
      <c r="AG3052" s="53"/>
      <c r="AH3052" s="53"/>
      <c r="AI3052" s="44"/>
      <c r="AJ3052" s="252"/>
      <c r="AK3052" s="53"/>
      <c r="AL3052" s="53"/>
      <c r="AM3052" s="53"/>
      <c r="AN3052" s="44"/>
    </row>
    <row r="3053" spans="1:40" outlineLevel="2">
      <c r="A3053" s="882">
        <f>ROW()</f>
        <v>3053</v>
      </c>
      <c r="B3053" s="453"/>
      <c r="D3053" s="1206" t="s">
        <v>443</v>
      </c>
      <c r="E3053" s="1206"/>
      <c r="F3053" s="1206"/>
      <c r="G3053" s="1206"/>
      <c r="H3053" s="28"/>
      <c r="I3053" s="28"/>
      <c r="J3053" s="1207"/>
      <c r="K3053" s="28"/>
      <c r="L3053" s="28"/>
      <c r="M3053" s="28"/>
      <c r="N3053" s="28"/>
      <c r="O3053" s="1207"/>
      <c r="P3053" s="28"/>
      <c r="Q3053" s="28"/>
      <c r="R3053" s="28"/>
      <c r="S3053" s="317"/>
      <c r="T3053" s="54"/>
      <c r="U3053" s="54"/>
      <c r="V3053" s="54"/>
      <c r="W3053" s="54"/>
      <c r="X3053" s="46"/>
      <c r="Y3053" s="253"/>
      <c r="Z3053" s="54">
        <f>Z$693</f>
        <v>0</v>
      </c>
      <c r="AA3053" s="54"/>
      <c r="AB3053" s="54"/>
      <c r="AC3053" s="54"/>
      <c r="AD3053" s="46"/>
      <c r="AE3053" s="253"/>
      <c r="AF3053" s="54"/>
      <c r="AG3053" s="54"/>
      <c r="AH3053" s="54"/>
      <c r="AI3053" s="46"/>
      <c r="AJ3053" s="253"/>
      <c r="AK3053" s="54"/>
      <c r="AL3053" s="54"/>
      <c r="AM3053" s="54"/>
      <c r="AN3053" s="46"/>
    </row>
    <row r="3054" spans="1:40" outlineLevel="2">
      <c r="A3054" s="882">
        <f>ROW()</f>
        <v>3054</v>
      </c>
      <c r="B3054" s="453"/>
      <c r="D3054" s="452" t="s">
        <v>24</v>
      </c>
      <c r="H3054" s="458"/>
      <c r="I3054" s="458"/>
      <c r="J3054" s="459"/>
      <c r="K3054" s="458"/>
      <c r="L3054" s="458"/>
      <c r="M3054" s="458"/>
      <c r="N3054" s="458"/>
      <c r="O3054" s="459"/>
      <c r="P3054" s="458"/>
      <c r="Q3054" s="458"/>
      <c r="R3054" s="458"/>
      <c r="S3054" s="463"/>
      <c r="T3054" s="444">
        <f t="shared" ref="T3054:AN3054" si="2656">SUM(T3038:T3053)</f>
        <v>0</v>
      </c>
      <c r="U3054" s="444">
        <f t="shared" si="2656"/>
        <v>0</v>
      </c>
      <c r="V3054" s="444">
        <f t="shared" si="2656"/>
        <v>0</v>
      </c>
      <c r="W3054" s="444">
        <f t="shared" si="2656"/>
        <v>0</v>
      </c>
      <c r="X3054" s="445">
        <f t="shared" si="2656"/>
        <v>0</v>
      </c>
      <c r="Y3054" s="466">
        <f t="shared" si="2656"/>
        <v>0</v>
      </c>
      <c r="Z3054" s="444">
        <f t="shared" si="2656"/>
        <v>-1.823221537466397E-2</v>
      </c>
      <c r="AA3054" s="444">
        <f t="shared" si="2656"/>
        <v>0</v>
      </c>
      <c r="AB3054" s="444">
        <f t="shared" si="2656"/>
        <v>0</v>
      </c>
      <c r="AC3054" s="444">
        <f t="shared" si="2656"/>
        <v>0</v>
      </c>
      <c r="AD3054" s="445">
        <f t="shared" si="2656"/>
        <v>0</v>
      </c>
      <c r="AE3054" s="466">
        <f t="shared" si="2656"/>
        <v>0</v>
      </c>
      <c r="AF3054" s="444">
        <f t="shared" si="2656"/>
        <v>0</v>
      </c>
      <c r="AG3054" s="444">
        <f t="shared" si="2656"/>
        <v>0</v>
      </c>
      <c r="AH3054" s="444">
        <f t="shared" si="2656"/>
        <v>0</v>
      </c>
      <c r="AI3054" s="445">
        <f t="shared" si="2656"/>
        <v>0</v>
      </c>
      <c r="AJ3054" s="466">
        <f t="shared" si="2656"/>
        <v>0</v>
      </c>
      <c r="AK3054" s="444">
        <f t="shared" si="2656"/>
        <v>0</v>
      </c>
      <c r="AL3054" s="444">
        <f t="shared" si="2656"/>
        <v>0</v>
      </c>
      <c r="AM3054" s="444">
        <f t="shared" si="2656"/>
        <v>0</v>
      </c>
      <c r="AN3054" s="445">
        <f t="shared" si="2656"/>
        <v>0</v>
      </c>
    </row>
    <row r="3055" spans="1:40" outlineLevel="1">
      <c r="A3055" s="732" t="s">
        <v>21</v>
      </c>
      <c r="B3055" s="733"/>
      <c r="C3055" s="881"/>
      <c r="D3055" s="733"/>
      <c r="E3055" s="733"/>
      <c r="F3055" s="733"/>
      <c r="G3055" s="733"/>
      <c r="H3055" s="733"/>
      <c r="I3055" s="730"/>
      <c r="J3055" s="729"/>
      <c r="K3055" s="730"/>
      <c r="L3055" s="730"/>
      <c r="M3055" s="730"/>
      <c r="N3055" s="730"/>
      <c r="O3055" s="729"/>
      <c r="P3055" s="730"/>
      <c r="Q3055" s="730"/>
      <c r="R3055" s="730"/>
      <c r="S3055" s="731"/>
      <c r="T3055" s="730"/>
      <c r="U3055" s="730"/>
      <c r="V3055" s="730"/>
      <c r="W3055" s="730"/>
      <c r="X3055" s="731"/>
      <c r="Y3055" s="729"/>
      <c r="Z3055" s="730"/>
      <c r="AA3055" s="730"/>
      <c r="AB3055" s="730"/>
      <c r="AC3055" s="730"/>
      <c r="AD3055" s="731"/>
      <c r="AE3055" s="729"/>
      <c r="AF3055" s="730"/>
      <c r="AG3055" s="730"/>
      <c r="AH3055" s="730"/>
      <c r="AI3055" s="731"/>
      <c r="AJ3055" s="729"/>
      <c r="AK3055" s="730"/>
      <c r="AL3055" s="730"/>
      <c r="AM3055" s="730"/>
      <c r="AN3055" s="731"/>
    </row>
    <row r="3056" spans="1:40" outlineLevel="2">
      <c r="A3056" s="882">
        <f>ROW()</f>
        <v>3056</v>
      </c>
      <c r="B3056" s="453"/>
      <c r="D3056" s="452" t="s">
        <v>300</v>
      </c>
      <c r="H3056" s="458"/>
      <c r="I3056" s="458"/>
      <c r="J3056" s="459"/>
      <c r="K3056" s="458"/>
      <c r="L3056" s="458"/>
      <c r="M3056" s="458"/>
      <c r="N3056" s="458"/>
      <c r="O3056" s="443"/>
      <c r="P3056" s="439"/>
      <c r="Q3056" s="439"/>
      <c r="R3056" s="439"/>
      <c r="S3056" s="440"/>
      <c r="T3056" s="439"/>
      <c r="U3056" s="439"/>
      <c r="V3056" s="439"/>
      <c r="W3056" s="439"/>
      <c r="X3056" s="440"/>
      <c r="Y3056" s="443"/>
      <c r="Z3056" s="439"/>
      <c r="AA3056" s="27">
        <f>-Input!AA1308</f>
        <v>-8.8118313382283014E-2</v>
      </c>
      <c r="AB3056" s="27">
        <f>-Input!AB1308</f>
        <v>-8.8118313382283014E-2</v>
      </c>
      <c r="AC3056" s="27">
        <f>-Input!AC1308</f>
        <v>-8.8118313382283014E-2</v>
      </c>
      <c r="AD3056" s="313">
        <f>-Input!AD1308</f>
        <v>-8.8118313382283001E-2</v>
      </c>
      <c r="AE3056" s="443">
        <f>-Input!AE1308</f>
        <v>-3.5586678697090584E-3</v>
      </c>
      <c r="AF3056" s="27">
        <f>-Input!AF1308</f>
        <v>-3.5586678697090584E-3</v>
      </c>
      <c r="AG3056" s="27">
        <f>-Input!AG1308</f>
        <v>-3.5586678697090584E-3</v>
      </c>
      <c r="AH3056" s="27">
        <f>-Input!AH1308</f>
        <v>-3.5586678697090584E-3</v>
      </c>
      <c r="AI3056" s="313">
        <f>-Input!AI1308</f>
        <v>-3.5586678697090584E-3</v>
      </c>
      <c r="AJ3056" s="443">
        <f t="shared" ref="AJ3056:AN3065" si="2657">-IF($D3056="Land",0,IF(AJ3002&lt;0,AJ3002,IF(AJ2984&lt;1,AJ3002,MAX(MIN(IF(AJ3002&gt;0,(AJ3002/AJ2984),0),AJ3002),0)*AJ$9)))</f>
        <v>-3.583238404219992E-3</v>
      </c>
      <c r="AK3056" s="27">
        <f t="shared" si="2657"/>
        <v>-3.583238404219992E-3</v>
      </c>
      <c r="AL3056" s="27">
        <f t="shared" si="2657"/>
        <v>-3.5832384042199924E-3</v>
      </c>
      <c r="AM3056" s="27">
        <f t="shared" si="2657"/>
        <v>-3.5832384042199924E-3</v>
      </c>
      <c r="AN3056" s="313">
        <f t="shared" si="2657"/>
        <v>-3.5832384042199929E-3</v>
      </c>
    </row>
    <row r="3057" spans="1:40" outlineLevel="2">
      <c r="A3057" s="882">
        <f>ROW()</f>
        <v>3057</v>
      </c>
      <c r="B3057" s="453"/>
      <c r="D3057" s="452" t="s">
        <v>301</v>
      </c>
      <c r="H3057" s="458"/>
      <c r="I3057" s="458"/>
      <c r="J3057" s="459"/>
      <c r="K3057" s="458"/>
      <c r="L3057" s="458"/>
      <c r="M3057" s="458"/>
      <c r="N3057" s="458"/>
      <c r="O3057" s="443"/>
      <c r="P3057" s="439"/>
      <c r="Q3057" s="439"/>
      <c r="R3057" s="439"/>
      <c r="S3057" s="440"/>
      <c r="T3057" s="439"/>
      <c r="U3057" s="439"/>
      <c r="V3057" s="439"/>
      <c r="W3057" s="439"/>
      <c r="X3057" s="440"/>
      <c r="Y3057" s="443"/>
      <c r="Z3057" s="439"/>
      <c r="AA3057" s="27">
        <f>-Input!AA1309</f>
        <v>-2.4619040887958531E-2</v>
      </c>
      <c r="AB3057" s="27">
        <f>-Input!AB1309</f>
        <v>-2.4619040887958531E-2</v>
      </c>
      <c r="AC3057" s="27">
        <f>-Input!AC1309</f>
        <v>-2.4619040887958535E-2</v>
      </c>
      <c r="AD3057" s="313">
        <f>-Input!AD1309</f>
        <v>-2.4619040887958542E-2</v>
      </c>
      <c r="AE3057" s="443">
        <f>-Input!AE1309</f>
        <v>-2.7516233701902253E-2</v>
      </c>
      <c r="AF3057" s="27">
        <f>-Input!AF1309</f>
        <v>-2.7516233701902253E-2</v>
      </c>
      <c r="AG3057" s="27">
        <f>-Input!AG1309</f>
        <v>-2.7516233701902253E-2</v>
      </c>
      <c r="AH3057" s="27">
        <f>-Input!AH1309</f>
        <v>-2.7516233701902253E-2</v>
      </c>
      <c r="AI3057" s="313">
        <f>-Input!AI1309</f>
        <v>-2.7516233701902253E-2</v>
      </c>
      <c r="AJ3057" s="443">
        <f t="shared" si="2657"/>
        <v>-2.7711118850146529E-2</v>
      </c>
      <c r="AK3057" s="27">
        <f t="shared" si="2657"/>
        <v>-2.7711118850146529E-2</v>
      </c>
      <c r="AL3057" s="27">
        <f t="shared" si="2657"/>
        <v>-2.7711118850146533E-2</v>
      </c>
      <c r="AM3057" s="27">
        <f t="shared" si="2657"/>
        <v>-2.7711118850146533E-2</v>
      </c>
      <c r="AN3057" s="313">
        <f t="shared" si="2657"/>
        <v>-2.7711118850146536E-2</v>
      </c>
    </row>
    <row r="3058" spans="1:40" outlineLevel="2">
      <c r="A3058" s="882">
        <f>ROW()</f>
        <v>3058</v>
      </c>
      <c r="B3058" s="453"/>
      <c r="D3058" s="452" t="s">
        <v>29</v>
      </c>
      <c r="H3058" s="458"/>
      <c r="I3058" s="458"/>
      <c r="J3058" s="459"/>
      <c r="K3058" s="458"/>
      <c r="L3058" s="458"/>
      <c r="M3058" s="458"/>
      <c r="N3058" s="458"/>
      <c r="O3058" s="443"/>
      <c r="P3058" s="439"/>
      <c r="Q3058" s="439"/>
      <c r="R3058" s="439"/>
      <c r="S3058" s="440"/>
      <c r="T3058" s="439"/>
      <c r="U3058" s="439"/>
      <c r="V3058" s="439"/>
      <c r="W3058" s="439"/>
      <c r="X3058" s="440"/>
      <c r="Y3058" s="443"/>
      <c r="Z3058" s="439"/>
      <c r="AA3058" s="27">
        <f>-Input!AA1310</f>
        <v>0</v>
      </c>
      <c r="AB3058" s="27">
        <f>-Input!AB1310</f>
        <v>0</v>
      </c>
      <c r="AC3058" s="27">
        <f>-Input!AC1310</f>
        <v>0</v>
      </c>
      <c r="AD3058" s="313">
        <f>-Input!AD1310</f>
        <v>0</v>
      </c>
      <c r="AE3058" s="443">
        <f>-Input!AE1310</f>
        <v>0</v>
      </c>
      <c r="AF3058" s="27">
        <f>-Input!AF1310</f>
        <v>0</v>
      </c>
      <c r="AG3058" s="27">
        <f>-Input!AG1310</f>
        <v>0</v>
      </c>
      <c r="AH3058" s="27">
        <f>-Input!AH1310</f>
        <v>0</v>
      </c>
      <c r="AI3058" s="313">
        <f>-Input!AI1310</f>
        <v>0</v>
      </c>
      <c r="AJ3058" s="443">
        <f t="shared" si="2657"/>
        <v>0</v>
      </c>
      <c r="AK3058" s="27">
        <f t="shared" si="2657"/>
        <v>0</v>
      </c>
      <c r="AL3058" s="27">
        <f t="shared" si="2657"/>
        <v>0</v>
      </c>
      <c r="AM3058" s="27">
        <f t="shared" si="2657"/>
        <v>0</v>
      </c>
      <c r="AN3058" s="313">
        <f t="shared" si="2657"/>
        <v>0</v>
      </c>
    </row>
    <row r="3059" spans="1:40" outlineLevel="2">
      <c r="A3059" s="882">
        <f>ROW()</f>
        <v>3059</v>
      </c>
      <c r="B3059" s="453"/>
      <c r="D3059" s="452" t="s">
        <v>30</v>
      </c>
      <c r="H3059" s="458"/>
      <c r="I3059" s="458"/>
      <c r="J3059" s="459"/>
      <c r="K3059" s="458"/>
      <c r="L3059" s="458"/>
      <c r="M3059" s="458"/>
      <c r="N3059" s="458"/>
      <c r="O3059" s="443"/>
      <c r="P3059" s="439"/>
      <c r="Q3059" s="439"/>
      <c r="R3059" s="439"/>
      <c r="S3059" s="440"/>
      <c r="T3059" s="439"/>
      <c r="U3059" s="439"/>
      <c r="V3059" s="439"/>
      <c r="W3059" s="439"/>
      <c r="X3059" s="440"/>
      <c r="Y3059" s="443"/>
      <c r="Z3059" s="439"/>
      <c r="AA3059" s="27">
        <f>-Input!AA1311</f>
        <v>-0.58952204077786552</v>
      </c>
      <c r="AB3059" s="27">
        <f>-Input!AB1311</f>
        <v>-0.58952204077786563</v>
      </c>
      <c r="AC3059" s="27">
        <f>-Input!AC1311</f>
        <v>-0.58952204077786563</v>
      </c>
      <c r="AD3059" s="313">
        <f>-Input!AD1311</f>
        <v>-0.58952204077786574</v>
      </c>
      <c r="AE3059" s="443">
        <f>-Input!AE1311</f>
        <v>-0.62840990853399048</v>
      </c>
      <c r="AF3059" s="27">
        <f>-Input!AF1311</f>
        <v>-0.62840990853399048</v>
      </c>
      <c r="AG3059" s="27">
        <f>-Input!AG1311</f>
        <v>-0.62840990853399048</v>
      </c>
      <c r="AH3059" s="27">
        <f>-Input!AH1311</f>
        <v>-0.62840990853399048</v>
      </c>
      <c r="AI3059" s="313">
        <f>-Input!AI1311</f>
        <v>-0.62840990853399048</v>
      </c>
      <c r="AJ3059" s="443">
        <f t="shared" si="2657"/>
        <v>-0.63286065421050863</v>
      </c>
      <c r="AK3059" s="27">
        <f t="shared" si="2657"/>
        <v>-0.63286065421050874</v>
      </c>
      <c r="AL3059" s="27">
        <f t="shared" si="2657"/>
        <v>-0.63286065421050874</v>
      </c>
      <c r="AM3059" s="27">
        <f t="shared" si="2657"/>
        <v>-0.63286065421050874</v>
      </c>
      <c r="AN3059" s="313">
        <f t="shared" si="2657"/>
        <v>-0.63286065421050886</v>
      </c>
    </row>
    <row r="3060" spans="1:40" outlineLevel="2">
      <c r="A3060" s="882">
        <f>ROW()</f>
        <v>3060</v>
      </c>
      <c r="B3060" s="453"/>
      <c r="D3060" s="452" t="s">
        <v>31</v>
      </c>
      <c r="H3060" s="458"/>
      <c r="I3060" s="458"/>
      <c r="J3060" s="459"/>
      <c r="K3060" s="458"/>
      <c r="L3060" s="458"/>
      <c r="M3060" s="458"/>
      <c r="N3060" s="458"/>
      <c r="O3060" s="443"/>
      <c r="P3060" s="439"/>
      <c r="Q3060" s="439"/>
      <c r="R3060" s="439"/>
      <c r="S3060" s="440"/>
      <c r="T3060" s="439"/>
      <c r="U3060" s="439"/>
      <c r="V3060" s="439"/>
      <c r="W3060" s="439"/>
      <c r="X3060" s="440"/>
      <c r="Y3060" s="443"/>
      <c r="Z3060" s="439"/>
      <c r="AA3060" s="27">
        <f>-Input!AA1312</f>
        <v>0</v>
      </c>
      <c r="AB3060" s="27">
        <f>-Input!AB1312</f>
        <v>0</v>
      </c>
      <c r="AC3060" s="27">
        <f>-Input!AC1312</f>
        <v>0</v>
      </c>
      <c r="AD3060" s="313">
        <f>-Input!AD1312</f>
        <v>0</v>
      </c>
      <c r="AE3060" s="443">
        <f>-Input!AE1312</f>
        <v>0</v>
      </c>
      <c r="AF3060" s="27">
        <f>-Input!AF1312</f>
        <v>0</v>
      </c>
      <c r="AG3060" s="27">
        <f>-Input!AG1312</f>
        <v>0</v>
      </c>
      <c r="AH3060" s="27">
        <f>-Input!AH1312</f>
        <v>0</v>
      </c>
      <c r="AI3060" s="313">
        <f>-Input!AI1312</f>
        <v>0</v>
      </c>
      <c r="AJ3060" s="443">
        <f t="shared" si="2657"/>
        <v>0</v>
      </c>
      <c r="AK3060" s="27">
        <f t="shared" si="2657"/>
        <v>0</v>
      </c>
      <c r="AL3060" s="27">
        <f t="shared" si="2657"/>
        <v>0</v>
      </c>
      <c r="AM3060" s="27">
        <f t="shared" si="2657"/>
        <v>0</v>
      </c>
      <c r="AN3060" s="313">
        <f t="shared" si="2657"/>
        <v>0</v>
      </c>
    </row>
    <row r="3061" spans="1:40" outlineLevel="2">
      <c r="A3061" s="882">
        <f>ROW()</f>
        <v>3061</v>
      </c>
      <c r="B3061" s="453"/>
      <c r="D3061" s="452" t="s">
        <v>32</v>
      </c>
      <c r="H3061" s="458"/>
      <c r="I3061" s="458"/>
      <c r="J3061" s="459"/>
      <c r="K3061" s="458"/>
      <c r="L3061" s="458"/>
      <c r="M3061" s="458"/>
      <c r="N3061" s="458"/>
      <c r="O3061" s="443"/>
      <c r="P3061" s="439"/>
      <c r="Q3061" s="439"/>
      <c r="R3061" s="439"/>
      <c r="S3061" s="440"/>
      <c r="T3061" s="439"/>
      <c r="U3061" s="439"/>
      <c r="V3061" s="439"/>
      <c r="W3061" s="439"/>
      <c r="X3061" s="440"/>
      <c r="Y3061" s="443"/>
      <c r="Z3061" s="439"/>
      <c r="AA3061" s="27">
        <f>-Input!AA1313</f>
        <v>-8.5432226536566291E-2</v>
      </c>
      <c r="AB3061" s="27">
        <f>-Input!AB1313</f>
        <v>-8.5432226536566278E-2</v>
      </c>
      <c r="AC3061" s="27">
        <f>-Input!AC1313</f>
        <v>-8.5432226536566278E-2</v>
      </c>
      <c r="AD3061" s="313">
        <f>-Input!AD1313</f>
        <v>-8.5432226536566278E-2</v>
      </c>
      <c r="AE3061" s="443">
        <f>-Input!AE1313</f>
        <v>-7.5020181000911013E-2</v>
      </c>
      <c r="AF3061" s="27">
        <f>-Input!AF1313</f>
        <v>-7.5020181000911013E-2</v>
      </c>
      <c r="AG3061" s="27">
        <f>-Input!AG1313</f>
        <v>-7.5020181000911013E-2</v>
      </c>
      <c r="AH3061" s="27">
        <f>-Input!AH1313</f>
        <v>-7.5020181000910902E-2</v>
      </c>
      <c r="AI3061" s="313">
        <f>-Input!AI1313</f>
        <v>-7.5020181000910902E-2</v>
      </c>
      <c r="AJ3061" s="443">
        <f t="shared" si="2657"/>
        <v>-7.5582122127843196E-2</v>
      </c>
      <c r="AK3061" s="27">
        <f t="shared" si="2657"/>
        <v>-7.5582122127843196E-2</v>
      </c>
      <c r="AL3061" s="27">
        <f t="shared" si="2657"/>
        <v>-7.5582122127843196E-2</v>
      </c>
      <c r="AM3061" s="27">
        <f t="shared" si="2657"/>
        <v>-7.5582122127843196E-2</v>
      </c>
      <c r="AN3061" s="313">
        <f t="shared" si="2657"/>
        <v>-7.5582122127843196E-2</v>
      </c>
    </row>
    <row r="3062" spans="1:40" outlineLevel="2">
      <c r="A3062" s="882">
        <f>ROW()</f>
        <v>3062</v>
      </c>
      <c r="B3062" s="453"/>
      <c r="D3062" s="452" t="s">
        <v>33</v>
      </c>
      <c r="H3062" s="458"/>
      <c r="I3062" s="458"/>
      <c r="J3062" s="459"/>
      <c r="K3062" s="458"/>
      <c r="L3062" s="458"/>
      <c r="M3062" s="458"/>
      <c r="N3062" s="458"/>
      <c r="O3062" s="443"/>
      <c r="P3062" s="439"/>
      <c r="Q3062" s="439"/>
      <c r="R3062" s="439"/>
      <c r="S3062" s="440"/>
      <c r="T3062" s="439"/>
      <c r="U3062" s="439"/>
      <c r="V3062" s="439"/>
      <c r="W3062" s="439"/>
      <c r="X3062" s="440"/>
      <c r="Y3062" s="443"/>
      <c r="Z3062" s="439"/>
      <c r="AA3062" s="27">
        <f>-Input!AA1314</f>
        <v>-3.0030936677487688E-6</v>
      </c>
      <c r="AB3062" s="27">
        <f>-Input!AB1314</f>
        <v>-3.0030936677487688E-6</v>
      </c>
      <c r="AC3062" s="27">
        <f>-Input!AC1314</f>
        <v>-3.0030936677487688E-6</v>
      </c>
      <c r="AD3062" s="313">
        <f>-Input!AD1314</f>
        <v>-3.0030936677487683E-6</v>
      </c>
      <c r="AE3062" s="443">
        <f>-Input!AE1314</f>
        <v>-7.2320972190273447E-4</v>
      </c>
      <c r="AF3062" s="27">
        <f>-Input!AF1314</f>
        <v>-7.2320972190273447E-4</v>
      </c>
      <c r="AG3062" s="27">
        <f>-Input!AG1314</f>
        <v>-7.2320972190273447E-4</v>
      </c>
      <c r="AH3062" s="27">
        <f>-Input!AH1314</f>
        <v>-7.2320972190273447E-4</v>
      </c>
      <c r="AI3062" s="313">
        <f>-Input!AI1314</f>
        <v>-7.2320972190273447E-4</v>
      </c>
      <c r="AJ3062" s="443">
        <f t="shared" si="2657"/>
        <v>-7.2862694805058109E-4</v>
      </c>
      <c r="AK3062" s="27">
        <f t="shared" si="2657"/>
        <v>-7.2862694805058098E-4</v>
      </c>
      <c r="AL3062" s="27">
        <f t="shared" si="2657"/>
        <v>-7.2862694805058098E-4</v>
      </c>
      <c r="AM3062" s="27">
        <f t="shared" si="2657"/>
        <v>-7.2862694805058098E-4</v>
      </c>
      <c r="AN3062" s="313">
        <f t="shared" si="2657"/>
        <v>-7.2862694805058087E-4</v>
      </c>
    </row>
    <row r="3063" spans="1:40" outlineLevel="2">
      <c r="A3063" s="882">
        <f>ROW()</f>
        <v>3063</v>
      </c>
      <c r="B3063" s="453"/>
      <c r="D3063" s="452" t="s">
        <v>27</v>
      </c>
      <c r="H3063" s="458"/>
      <c r="I3063" s="458"/>
      <c r="J3063" s="459"/>
      <c r="K3063" s="458"/>
      <c r="L3063" s="458"/>
      <c r="M3063" s="458"/>
      <c r="N3063" s="458"/>
      <c r="O3063" s="443"/>
      <c r="P3063" s="439"/>
      <c r="Q3063" s="439"/>
      <c r="R3063" s="439"/>
      <c r="S3063" s="440"/>
      <c r="T3063" s="439"/>
      <c r="U3063" s="439"/>
      <c r="V3063" s="439"/>
      <c r="W3063" s="439"/>
      <c r="X3063" s="440"/>
      <c r="Y3063" s="443"/>
      <c r="Z3063" s="439"/>
      <c r="AA3063" s="27">
        <f>-Input!AA1315</f>
        <v>-0.386310345637636</v>
      </c>
      <c r="AB3063" s="27">
        <f>-Input!AB1315</f>
        <v>-0.386310345637636</v>
      </c>
      <c r="AC3063" s="27">
        <f>-Input!AC1315</f>
        <v>-0.386310345637636</v>
      </c>
      <c r="AD3063" s="313">
        <f>-Input!AD1315</f>
        <v>-0.386310345637636</v>
      </c>
      <c r="AE3063" s="443">
        <f>-Input!AE1315</f>
        <v>1.0105305508165547</v>
      </c>
      <c r="AF3063" s="27">
        <f>-Input!AF1315</f>
        <v>0</v>
      </c>
      <c r="AG3063" s="27">
        <f>-Input!AG1315</f>
        <v>0</v>
      </c>
      <c r="AH3063" s="27">
        <f>-Input!AH1315</f>
        <v>0</v>
      </c>
      <c r="AI3063" s="313">
        <f>-Input!AI1315</f>
        <v>0</v>
      </c>
      <c r="AJ3063" s="443">
        <f t="shared" si="2657"/>
        <v>6.5181049868545671E-3</v>
      </c>
      <c r="AK3063" s="27">
        <f t="shared" si="2657"/>
        <v>0</v>
      </c>
      <c r="AL3063" s="27">
        <f t="shared" si="2657"/>
        <v>0</v>
      </c>
      <c r="AM3063" s="27">
        <f t="shared" si="2657"/>
        <v>0</v>
      </c>
      <c r="AN3063" s="313">
        <f t="shared" si="2657"/>
        <v>0</v>
      </c>
    </row>
    <row r="3064" spans="1:40" outlineLevel="2">
      <c r="A3064" s="882">
        <f>ROW()</f>
        <v>3064</v>
      </c>
      <c r="B3064" s="453"/>
      <c r="D3064" s="452" t="s">
        <v>34</v>
      </c>
      <c r="H3064" s="458"/>
      <c r="I3064" s="458"/>
      <c r="J3064" s="459"/>
      <c r="K3064" s="458"/>
      <c r="L3064" s="458"/>
      <c r="M3064" s="458"/>
      <c r="N3064" s="458"/>
      <c r="O3064" s="443"/>
      <c r="P3064" s="439"/>
      <c r="Q3064" s="439"/>
      <c r="R3064" s="439"/>
      <c r="S3064" s="440"/>
      <c r="T3064" s="439"/>
      <c r="U3064" s="439"/>
      <c r="V3064" s="439"/>
      <c r="W3064" s="439"/>
      <c r="X3064" s="440"/>
      <c r="Y3064" s="443"/>
      <c r="Z3064" s="439"/>
      <c r="AA3064" s="27">
        <f>-Input!AA1316</f>
        <v>-1.5914102611627827</v>
      </c>
      <c r="AB3064" s="27">
        <f>-Input!AB1316</f>
        <v>-1.5914102611627827</v>
      </c>
      <c r="AC3064" s="27">
        <f>-Input!AC1316</f>
        <v>-1.5914102611627827</v>
      </c>
      <c r="AD3064" s="313">
        <f>-Input!AD1316</f>
        <v>-1.5914102611627829</v>
      </c>
      <c r="AE3064" s="443">
        <f>-Input!AE1316</f>
        <v>-1.3581435529555708</v>
      </c>
      <c r="AF3064" s="27">
        <f>-Input!AF1316</f>
        <v>-1.3581435529555708</v>
      </c>
      <c r="AG3064" s="27">
        <f>-Input!AG1316</f>
        <v>-1.3581435529555708</v>
      </c>
      <c r="AH3064" s="27">
        <f>-Input!AH1316</f>
        <v>-1.3581435529555708</v>
      </c>
      <c r="AI3064" s="313">
        <f>-Input!AI1316</f>
        <v>-1.3581435529555708</v>
      </c>
      <c r="AJ3064" s="443">
        <f t="shared" si="2657"/>
        <v>-1.3696414096645357</v>
      </c>
      <c r="AK3064" s="27">
        <f t="shared" si="2657"/>
        <v>-1.3696414096645357</v>
      </c>
      <c r="AL3064" s="27">
        <f t="shared" si="2657"/>
        <v>-1.369641409664536</v>
      </c>
      <c r="AM3064" s="27">
        <f t="shared" si="2657"/>
        <v>-1.369641409664536</v>
      </c>
      <c r="AN3064" s="313">
        <f t="shared" si="2657"/>
        <v>-1.369641409664536</v>
      </c>
    </row>
    <row r="3065" spans="1:40" outlineLevel="2">
      <c r="A3065" s="882">
        <f>ROW()</f>
        <v>3065</v>
      </c>
      <c r="B3065" s="453"/>
      <c r="D3065" s="452" t="s">
        <v>35</v>
      </c>
      <c r="H3065" s="458"/>
      <c r="I3065" s="458"/>
      <c r="J3065" s="459"/>
      <c r="K3065" s="458"/>
      <c r="L3065" s="458"/>
      <c r="M3065" s="458"/>
      <c r="N3065" s="458"/>
      <c r="O3065" s="443"/>
      <c r="P3065" s="439"/>
      <c r="Q3065" s="439"/>
      <c r="R3065" s="439"/>
      <c r="S3065" s="440"/>
      <c r="T3065" s="439"/>
      <c r="U3065" s="439"/>
      <c r="V3065" s="439"/>
      <c r="W3065" s="439"/>
      <c r="X3065" s="440"/>
      <c r="Y3065" s="443"/>
      <c r="Z3065" s="439"/>
      <c r="AA3065" s="27">
        <f>-Input!AA1317</f>
        <v>-0.20498636068523535</v>
      </c>
      <c r="AB3065" s="27">
        <f>-Input!AB1317</f>
        <v>-0.20498636068523532</v>
      </c>
      <c r="AC3065" s="27">
        <f>-Input!AC1317</f>
        <v>-0.20498636068523532</v>
      </c>
      <c r="AD3065" s="313">
        <f>-Input!AD1317</f>
        <v>-0.20498636068523526</v>
      </c>
      <c r="AE3065" s="443">
        <f>-Input!AE1317</f>
        <v>-0.10113662215822837</v>
      </c>
      <c r="AF3065" s="27">
        <f>-Input!AF1317</f>
        <v>-0.10113662215822837</v>
      </c>
      <c r="AG3065" s="27">
        <f>-Input!AG1317</f>
        <v>-0.10113662215822837</v>
      </c>
      <c r="AH3065" s="27">
        <f>-Input!AH1317</f>
        <v>-0.10113662215822837</v>
      </c>
      <c r="AI3065" s="313">
        <f>-Input!AI1317</f>
        <v>-0.10113662215822837</v>
      </c>
      <c r="AJ3065" s="443">
        <f t="shared" si="2657"/>
        <v>-0.10505071928697242</v>
      </c>
      <c r="AK3065" s="27">
        <f t="shared" si="2657"/>
        <v>0</v>
      </c>
      <c r="AL3065" s="27">
        <f t="shared" si="2657"/>
        <v>0</v>
      </c>
      <c r="AM3065" s="27">
        <f t="shared" si="2657"/>
        <v>0</v>
      </c>
      <c r="AN3065" s="313">
        <f t="shared" si="2657"/>
        <v>0</v>
      </c>
    </row>
    <row r="3066" spans="1:40" outlineLevel="2">
      <c r="A3066" s="882">
        <f>ROW()</f>
        <v>3066</v>
      </c>
      <c r="B3066" s="453"/>
      <c r="D3066" s="452" t="s">
        <v>302</v>
      </c>
      <c r="H3066" s="458"/>
      <c r="I3066" s="458"/>
      <c r="J3066" s="459"/>
      <c r="K3066" s="458"/>
      <c r="L3066" s="458"/>
      <c r="M3066" s="458"/>
      <c r="N3066" s="458"/>
      <c r="O3066" s="443"/>
      <c r="P3066" s="439"/>
      <c r="Q3066" s="439"/>
      <c r="R3066" s="439"/>
      <c r="S3066" s="440"/>
      <c r="T3066" s="439"/>
      <c r="U3066" s="439"/>
      <c r="V3066" s="439"/>
      <c r="W3066" s="439"/>
      <c r="X3066" s="440"/>
      <c r="Y3066" s="443"/>
      <c r="Z3066" s="439"/>
      <c r="AA3066" s="27">
        <f>-Input!AA1318</f>
        <v>-0.65013620830253915</v>
      </c>
      <c r="AB3066" s="27">
        <f>-Input!AB1318</f>
        <v>-0.65013620830253915</v>
      </c>
      <c r="AC3066" s="27">
        <f>-Input!AC1318</f>
        <v>-0.65013620830253915</v>
      </c>
      <c r="AD3066" s="313">
        <f>-Input!AD1318</f>
        <v>-0.65013620830253915</v>
      </c>
      <c r="AE3066" s="443">
        <f>-Input!AE1318</f>
        <v>1.0188454764787072</v>
      </c>
      <c r="AF3066" s="27">
        <f>-Input!AF1318</f>
        <v>0</v>
      </c>
      <c r="AG3066" s="27">
        <f>-Input!AG1318</f>
        <v>0</v>
      </c>
      <c r="AH3066" s="27">
        <f>-Input!AH1318</f>
        <v>0</v>
      </c>
      <c r="AI3066" s="313">
        <f>-Input!AI1318</f>
        <v>0</v>
      </c>
      <c r="AJ3066" s="443">
        <f t="shared" ref="AJ3066:AN3071" si="2658">-IF($D3066="Land",0,IF(AJ3012&lt;0,AJ3012,IF(AJ2994&lt;1,AJ3012,MAX(MIN(IF(AJ3012&gt;0,(AJ3012/AJ2994),0),AJ3012),0)*AJ$9)))</f>
        <v>6.5717377626077766E-3</v>
      </c>
      <c r="AK3066" s="27">
        <f t="shared" si="2658"/>
        <v>0</v>
      </c>
      <c r="AL3066" s="27">
        <f t="shared" si="2658"/>
        <v>0</v>
      </c>
      <c r="AM3066" s="27">
        <f t="shared" si="2658"/>
        <v>0</v>
      </c>
      <c r="AN3066" s="313">
        <f t="shared" si="2658"/>
        <v>0</v>
      </c>
    </row>
    <row r="3067" spans="1:40" outlineLevel="2">
      <c r="A3067" s="882">
        <f>ROW()</f>
        <v>3067</v>
      </c>
      <c r="B3067" s="453"/>
      <c r="D3067" s="452" t="s">
        <v>36</v>
      </c>
      <c r="H3067" s="458"/>
      <c r="I3067" s="458"/>
      <c r="J3067" s="459"/>
      <c r="K3067" s="458"/>
      <c r="L3067" s="458"/>
      <c r="M3067" s="458"/>
      <c r="N3067" s="458"/>
      <c r="O3067" s="443"/>
      <c r="P3067" s="439"/>
      <c r="Q3067" s="439"/>
      <c r="R3067" s="439"/>
      <c r="S3067" s="440"/>
      <c r="T3067" s="439"/>
      <c r="U3067" s="439"/>
      <c r="V3067" s="439"/>
      <c r="W3067" s="439"/>
      <c r="X3067" s="440"/>
      <c r="Y3067" s="443"/>
      <c r="Z3067" s="439"/>
      <c r="AA3067" s="27">
        <f>-Input!AA1319</f>
        <v>-1.8953262807368425</v>
      </c>
      <c r="AB3067" s="27">
        <f>-Input!AB1319</f>
        <v>-1.8953262807368425</v>
      </c>
      <c r="AC3067" s="27">
        <f>-Input!AC1319</f>
        <v>-1.8953262807368425</v>
      </c>
      <c r="AD3067" s="313">
        <f>-Input!AD1319</f>
        <v>-1.8953262807368427</v>
      </c>
      <c r="AE3067" s="443">
        <f>-Input!AE1319</f>
        <v>3.6625105229580543</v>
      </c>
      <c r="AF3067" s="27">
        <f>-Input!AF1319</f>
        <v>0</v>
      </c>
      <c r="AG3067" s="27">
        <f>-Input!AG1319</f>
        <v>0</v>
      </c>
      <c r="AH3067" s="27">
        <f>-Input!AH1319</f>
        <v>0</v>
      </c>
      <c r="AI3067" s="313">
        <f>-Input!AI1319</f>
        <v>0</v>
      </c>
      <c r="AJ3067" s="443">
        <f t="shared" si="2658"/>
        <v>2.3623855889180145E-2</v>
      </c>
      <c r="AK3067" s="27">
        <f t="shared" si="2658"/>
        <v>0</v>
      </c>
      <c r="AL3067" s="27">
        <f t="shared" si="2658"/>
        <v>0</v>
      </c>
      <c r="AM3067" s="27">
        <f t="shared" si="2658"/>
        <v>0</v>
      </c>
      <c r="AN3067" s="313">
        <f t="shared" si="2658"/>
        <v>0</v>
      </c>
    </row>
    <row r="3068" spans="1:40" outlineLevel="2">
      <c r="A3068" s="882">
        <f>ROW()</f>
        <v>3068</v>
      </c>
      <c r="B3068" s="453"/>
      <c r="D3068" s="452" t="s">
        <v>583</v>
      </c>
      <c r="H3068" s="458"/>
      <c r="I3068" s="458"/>
      <c r="J3068" s="459"/>
      <c r="K3068" s="458"/>
      <c r="L3068" s="458"/>
      <c r="M3068" s="458"/>
      <c r="N3068" s="458"/>
      <c r="O3068" s="443"/>
      <c r="P3068" s="439"/>
      <c r="Q3068" s="439"/>
      <c r="R3068" s="439"/>
      <c r="S3068" s="440"/>
      <c r="T3068" s="439"/>
      <c r="U3068" s="439"/>
      <c r="V3068" s="439"/>
      <c r="W3068" s="439"/>
      <c r="X3068" s="440"/>
      <c r="Y3068" s="443"/>
      <c r="Z3068" s="439"/>
      <c r="AA3068" s="27">
        <f>-Input!AA1320</f>
        <v>0</v>
      </c>
      <c r="AB3068" s="27">
        <f>-Input!AB1320</f>
        <v>0</v>
      </c>
      <c r="AC3068" s="27">
        <f>-Input!AC1320</f>
        <v>0</v>
      </c>
      <c r="AD3068" s="313">
        <f>-Input!AD1320</f>
        <v>0</v>
      </c>
      <c r="AE3068" s="443">
        <f>-Input!AE1320</f>
        <v>0</v>
      </c>
      <c r="AF3068" s="27">
        <f>-Input!AF1320</f>
        <v>0</v>
      </c>
      <c r="AG3068" s="27">
        <f>-Input!AG1320</f>
        <v>0</v>
      </c>
      <c r="AH3068" s="27">
        <f>-Input!AH1320</f>
        <v>0</v>
      </c>
      <c r="AI3068" s="313">
        <f>-Input!AI1320</f>
        <v>0</v>
      </c>
      <c r="AJ3068" s="443">
        <f t="shared" si="2658"/>
        <v>0</v>
      </c>
      <c r="AK3068" s="27">
        <f t="shared" si="2658"/>
        <v>0</v>
      </c>
      <c r="AL3068" s="27">
        <f t="shared" si="2658"/>
        <v>0</v>
      </c>
      <c r="AM3068" s="27">
        <f t="shared" si="2658"/>
        <v>0</v>
      </c>
      <c r="AN3068" s="313">
        <f t="shared" si="2658"/>
        <v>0</v>
      </c>
    </row>
    <row r="3069" spans="1:40" outlineLevel="2">
      <c r="A3069" s="882">
        <f>ROW()</f>
        <v>3069</v>
      </c>
      <c r="B3069" s="453"/>
      <c r="D3069" s="452" t="s">
        <v>81</v>
      </c>
      <c r="H3069" s="458"/>
      <c r="I3069" s="458"/>
      <c r="J3069" s="459"/>
      <c r="K3069" s="458"/>
      <c r="L3069" s="458"/>
      <c r="M3069" s="458"/>
      <c r="N3069" s="458"/>
      <c r="O3069" s="443"/>
      <c r="P3069" s="439"/>
      <c r="Q3069" s="439"/>
      <c r="R3069" s="439"/>
      <c r="S3069" s="440"/>
      <c r="T3069" s="439"/>
      <c r="U3069" s="439"/>
      <c r="V3069" s="439"/>
      <c r="W3069" s="439"/>
      <c r="X3069" s="440"/>
      <c r="Y3069" s="443"/>
      <c r="Z3069" s="439"/>
      <c r="AA3069" s="27">
        <f>-Input!AA1321</f>
        <v>0</v>
      </c>
      <c r="AB3069" s="27">
        <f>-Input!AB1321</f>
        <v>0</v>
      </c>
      <c r="AC3069" s="27">
        <f>-Input!AC1321</f>
        <v>0</v>
      </c>
      <c r="AD3069" s="313">
        <f>-Input!AD1321</f>
        <v>0</v>
      </c>
      <c r="AE3069" s="443">
        <f>-Input!AE1321</f>
        <v>0</v>
      </c>
      <c r="AF3069" s="27">
        <f>-Input!AF1321</f>
        <v>0</v>
      </c>
      <c r="AG3069" s="27">
        <f>-Input!AG1321</f>
        <v>0</v>
      </c>
      <c r="AH3069" s="27">
        <f>-Input!AH1321</f>
        <v>0</v>
      </c>
      <c r="AI3069" s="313">
        <f>-Input!AI1321</f>
        <v>0</v>
      </c>
      <c r="AJ3069" s="443">
        <f t="shared" si="2658"/>
        <v>0</v>
      </c>
      <c r="AK3069" s="27">
        <f t="shared" si="2658"/>
        <v>0</v>
      </c>
      <c r="AL3069" s="27">
        <f t="shared" si="2658"/>
        <v>0</v>
      </c>
      <c r="AM3069" s="27">
        <f t="shared" si="2658"/>
        <v>0</v>
      </c>
      <c r="AN3069" s="313">
        <f t="shared" si="2658"/>
        <v>0</v>
      </c>
    </row>
    <row r="3070" spans="1:40" outlineLevel="2">
      <c r="A3070" s="882">
        <f>ROW()</f>
        <v>3070</v>
      </c>
      <c r="B3070" s="453"/>
      <c r="D3070" s="452" t="s">
        <v>28</v>
      </c>
      <c r="H3070" s="458"/>
      <c r="I3070" s="458"/>
      <c r="J3070" s="459"/>
      <c r="K3070" s="458"/>
      <c r="L3070" s="458"/>
      <c r="M3070" s="458"/>
      <c r="N3070" s="458"/>
      <c r="O3070" s="443"/>
      <c r="P3070" s="439"/>
      <c r="Q3070" s="439"/>
      <c r="R3070" s="439"/>
      <c r="S3070" s="440"/>
      <c r="T3070" s="439"/>
      <c r="U3070" s="439"/>
      <c r="V3070" s="439"/>
      <c r="W3070" s="439"/>
      <c r="X3070" s="440"/>
      <c r="Y3070" s="443"/>
      <c r="Z3070" s="439"/>
      <c r="AA3070" s="27">
        <f>-Input!AA1322</f>
        <v>0</v>
      </c>
      <c r="AB3070" s="27">
        <f>-Input!AB1322</f>
        <v>0</v>
      </c>
      <c r="AC3070" s="27">
        <f>-Input!AC1322</f>
        <v>0</v>
      </c>
      <c r="AD3070" s="313">
        <f>-Input!AD1322</f>
        <v>0</v>
      </c>
      <c r="AE3070" s="443">
        <f>-Input!AE1322</f>
        <v>0</v>
      </c>
      <c r="AF3070" s="27">
        <f>-Input!AF1322</f>
        <v>0</v>
      </c>
      <c r="AG3070" s="27">
        <f>-Input!AG1322</f>
        <v>0</v>
      </c>
      <c r="AH3070" s="27">
        <f>-Input!AH1322</f>
        <v>0</v>
      </c>
      <c r="AI3070" s="313">
        <f>-Input!AI1322</f>
        <v>0</v>
      </c>
      <c r="AJ3070" s="443">
        <f t="shared" si="2658"/>
        <v>0</v>
      </c>
      <c r="AK3070" s="27">
        <f t="shared" si="2658"/>
        <v>0</v>
      </c>
      <c r="AL3070" s="27">
        <f t="shared" si="2658"/>
        <v>0</v>
      </c>
      <c r="AM3070" s="27">
        <f t="shared" si="2658"/>
        <v>0</v>
      </c>
      <c r="AN3070" s="313">
        <f t="shared" si="2658"/>
        <v>0</v>
      </c>
    </row>
    <row r="3071" spans="1:40" outlineLevel="2">
      <c r="A3071" s="882">
        <f>ROW()</f>
        <v>3071</v>
      </c>
      <c r="B3071" s="453"/>
      <c r="D3071" s="456" t="s">
        <v>443</v>
      </c>
      <c r="E3071" s="456"/>
      <c r="F3071" s="456"/>
      <c r="G3071" s="456"/>
      <c r="H3071" s="460"/>
      <c r="I3071" s="460"/>
      <c r="J3071" s="461"/>
      <c r="K3071" s="460"/>
      <c r="L3071" s="460"/>
      <c r="M3071" s="460"/>
      <c r="N3071" s="460"/>
      <c r="O3071" s="462"/>
      <c r="P3071" s="441"/>
      <c r="Q3071" s="441"/>
      <c r="R3071" s="441"/>
      <c r="S3071" s="442"/>
      <c r="T3071" s="441"/>
      <c r="U3071" s="441"/>
      <c r="V3071" s="441"/>
      <c r="W3071" s="441"/>
      <c r="X3071" s="339"/>
      <c r="Y3071" s="341"/>
      <c r="Z3071" s="159"/>
      <c r="AA3071" s="158">
        <f>-Input!AA1323</f>
        <v>0</v>
      </c>
      <c r="AB3071" s="158">
        <f>-Input!AB1323</f>
        <v>0</v>
      </c>
      <c r="AC3071" s="158">
        <f>-Input!AC1323</f>
        <v>0</v>
      </c>
      <c r="AD3071" s="321">
        <f>-Input!AD1323</f>
        <v>0</v>
      </c>
      <c r="AE3071" s="341">
        <f>-Input!AE1323</f>
        <v>0</v>
      </c>
      <c r="AF3071" s="158">
        <f>-Input!AF1323</f>
        <v>0</v>
      </c>
      <c r="AG3071" s="158">
        <f>-Input!AG1323</f>
        <v>0</v>
      </c>
      <c r="AH3071" s="158">
        <f>-Input!AH1323</f>
        <v>0</v>
      </c>
      <c r="AI3071" s="321">
        <f>-Input!AI1323</f>
        <v>0</v>
      </c>
      <c r="AJ3071" s="341">
        <f t="shared" si="2658"/>
        <v>0</v>
      </c>
      <c r="AK3071" s="158">
        <f t="shared" si="2658"/>
        <v>0</v>
      </c>
      <c r="AL3071" s="158">
        <f t="shared" si="2658"/>
        <v>0</v>
      </c>
      <c r="AM3071" s="158">
        <f t="shared" si="2658"/>
        <v>0</v>
      </c>
      <c r="AN3071" s="321">
        <f t="shared" si="2658"/>
        <v>0</v>
      </c>
    </row>
    <row r="3072" spans="1:40" outlineLevel="2">
      <c r="A3072" s="882">
        <f>ROW()</f>
        <v>3072</v>
      </c>
      <c r="B3072" s="453"/>
      <c r="D3072" s="452" t="s">
        <v>24</v>
      </c>
      <c r="F3072" s="454"/>
      <c r="G3072" s="454"/>
      <c r="H3072" s="448"/>
      <c r="I3072" s="448"/>
      <c r="J3072" s="464"/>
      <c r="K3072" s="448"/>
      <c r="L3072" s="448"/>
      <c r="M3072" s="448"/>
      <c r="N3072" s="448"/>
      <c r="O3072" s="443"/>
      <c r="P3072" s="439"/>
      <c r="Q3072" s="439"/>
      <c r="R3072" s="439"/>
      <c r="S3072" s="440"/>
      <c r="T3072" s="439"/>
      <c r="U3072" s="439"/>
      <c r="V3072" s="439"/>
      <c r="W3072" s="439"/>
      <c r="X3072" s="440"/>
      <c r="Y3072" s="443"/>
      <c r="Z3072" s="439"/>
      <c r="AA3072" s="439">
        <f t="shared" ref="AA3072:AN3072" si="2659">SUM(AA3056:AA3071)</f>
        <v>-5.515864081203377</v>
      </c>
      <c r="AB3072" s="439">
        <f t="shared" si="2659"/>
        <v>-5.515864081203377</v>
      </c>
      <c r="AC3072" s="439">
        <f t="shared" si="2659"/>
        <v>-5.515864081203377</v>
      </c>
      <c r="AD3072" s="440">
        <f t="shared" si="2659"/>
        <v>-5.5158640812033779</v>
      </c>
      <c r="AE3072" s="443">
        <f t="shared" si="2659"/>
        <v>3.4973781743111019</v>
      </c>
      <c r="AF3072" s="439">
        <f t="shared" si="2659"/>
        <v>-2.1945083759422146</v>
      </c>
      <c r="AG3072" s="439">
        <f t="shared" si="2659"/>
        <v>-2.1945083759422146</v>
      </c>
      <c r="AH3072" s="439">
        <f t="shared" si="2659"/>
        <v>-2.1945083759422146</v>
      </c>
      <c r="AI3072" s="440">
        <f t="shared" si="2659"/>
        <v>-2.1945083759422146</v>
      </c>
      <c r="AJ3072" s="443">
        <f t="shared" si="2659"/>
        <v>-2.1784441908536345</v>
      </c>
      <c r="AK3072" s="439">
        <f t="shared" si="2659"/>
        <v>-2.1101071702053047</v>
      </c>
      <c r="AL3072" s="439">
        <f t="shared" si="2659"/>
        <v>-2.1101071702053051</v>
      </c>
      <c r="AM3072" s="439">
        <f t="shared" si="2659"/>
        <v>-2.1101071702053051</v>
      </c>
      <c r="AN3072" s="440">
        <f t="shared" si="2659"/>
        <v>-2.1101071702053051</v>
      </c>
    </row>
    <row r="3073" spans="1:40" outlineLevel="1">
      <c r="A3073" s="732" t="s">
        <v>299</v>
      </c>
      <c r="B3073" s="733"/>
      <c r="C3073" s="881"/>
      <c r="D3073" s="733"/>
      <c r="E3073" s="733"/>
      <c r="F3073" s="733"/>
      <c r="G3073" s="730"/>
      <c r="H3073" s="733"/>
      <c r="I3073" s="730"/>
      <c r="J3073" s="729"/>
      <c r="K3073" s="730"/>
      <c r="L3073" s="730"/>
      <c r="M3073" s="730"/>
      <c r="N3073" s="730"/>
      <c r="O3073" s="729"/>
      <c r="P3073" s="730"/>
      <c r="Q3073" s="730"/>
      <c r="R3073" s="730"/>
      <c r="S3073" s="731"/>
      <c r="T3073" s="730"/>
      <c r="U3073" s="730"/>
      <c r="V3073" s="730"/>
      <c r="W3073" s="730"/>
      <c r="X3073" s="731"/>
      <c r="Y3073" s="729"/>
      <c r="Z3073" s="730"/>
      <c r="AA3073" s="730"/>
      <c r="AB3073" s="730"/>
      <c r="AC3073" s="730"/>
      <c r="AD3073" s="731"/>
      <c r="AE3073" s="729"/>
      <c r="AF3073" s="730"/>
      <c r="AG3073" s="730"/>
      <c r="AH3073" s="730"/>
      <c r="AI3073" s="731"/>
      <c r="AJ3073" s="729"/>
      <c r="AK3073" s="730"/>
      <c r="AL3073" s="730"/>
      <c r="AM3073" s="730"/>
      <c r="AN3073" s="731"/>
    </row>
    <row r="3074" spans="1:40" outlineLevel="2">
      <c r="A3074" s="882">
        <f>ROW()</f>
        <v>3074</v>
      </c>
      <c r="B3074" s="453"/>
      <c r="D3074" s="452" t="s">
        <v>300</v>
      </c>
      <c r="H3074" s="458"/>
      <c r="I3074" s="458"/>
      <c r="J3074" s="459"/>
      <c r="K3074" s="458"/>
      <c r="L3074" s="458"/>
      <c r="M3074" s="458"/>
      <c r="N3074" s="458"/>
      <c r="O3074" s="324"/>
      <c r="P3074" s="157"/>
      <c r="Q3074" s="157"/>
      <c r="R3074" s="157"/>
      <c r="S3074" s="320"/>
      <c r="T3074" s="157"/>
      <c r="U3074" s="27"/>
      <c r="V3074" s="27"/>
      <c r="W3074" s="27"/>
      <c r="X3074" s="313"/>
      <c r="Y3074" s="324"/>
      <c r="Z3074" s="157">
        <f>-Input!Z$696</f>
        <v>0</v>
      </c>
      <c r="AA3074" s="157"/>
      <c r="AB3074" s="157"/>
      <c r="AC3074" s="157"/>
      <c r="AD3074" s="320"/>
      <c r="AE3074" s="324"/>
      <c r="AF3074" s="157"/>
      <c r="AG3074" s="157"/>
      <c r="AH3074" s="157"/>
      <c r="AI3074" s="320"/>
      <c r="AJ3074" s="324"/>
      <c r="AK3074" s="157"/>
      <c r="AL3074" s="157"/>
      <c r="AM3074" s="157"/>
      <c r="AN3074" s="320"/>
    </row>
    <row r="3075" spans="1:40" outlineLevel="2">
      <c r="A3075" s="882">
        <f>ROW()</f>
        <v>3075</v>
      </c>
      <c r="B3075" s="453"/>
      <c r="D3075" s="452" t="s">
        <v>301</v>
      </c>
      <c r="H3075" s="458"/>
      <c r="I3075" s="458"/>
      <c r="J3075" s="459"/>
      <c r="K3075" s="458"/>
      <c r="L3075" s="458"/>
      <c r="M3075" s="458"/>
      <c r="N3075" s="458"/>
      <c r="O3075" s="324"/>
      <c r="P3075" s="157"/>
      <c r="Q3075" s="157"/>
      <c r="R3075" s="157"/>
      <c r="S3075" s="320"/>
      <c r="T3075" s="157"/>
      <c r="U3075" s="27"/>
      <c r="V3075" s="27"/>
      <c r="W3075" s="27"/>
      <c r="X3075" s="313"/>
      <c r="Y3075" s="324"/>
      <c r="Z3075" s="157">
        <f>-Input!Z$697</f>
        <v>0</v>
      </c>
      <c r="AA3075" s="157"/>
      <c r="AB3075" s="157"/>
      <c r="AC3075" s="157"/>
      <c r="AD3075" s="320"/>
      <c r="AE3075" s="324"/>
      <c r="AF3075" s="157"/>
      <c r="AG3075" s="157"/>
      <c r="AH3075" s="157"/>
      <c r="AI3075" s="320"/>
      <c r="AJ3075" s="324"/>
      <c r="AK3075" s="157"/>
      <c r="AL3075" s="157"/>
      <c r="AM3075" s="157"/>
      <c r="AN3075" s="320"/>
    </row>
    <row r="3076" spans="1:40" outlineLevel="2">
      <c r="A3076" s="882">
        <f>ROW()</f>
        <v>3076</v>
      </c>
      <c r="B3076" s="453"/>
      <c r="D3076" s="452" t="s">
        <v>29</v>
      </c>
      <c r="H3076" s="458"/>
      <c r="I3076" s="458"/>
      <c r="J3076" s="459"/>
      <c r="K3076" s="458"/>
      <c r="L3076" s="458"/>
      <c r="M3076" s="458"/>
      <c r="N3076" s="458"/>
      <c r="O3076" s="324"/>
      <c r="P3076" s="157"/>
      <c r="Q3076" s="157"/>
      <c r="R3076" s="157"/>
      <c r="S3076" s="320"/>
      <c r="T3076" s="157"/>
      <c r="U3076" s="27"/>
      <c r="V3076" s="27"/>
      <c r="W3076" s="27"/>
      <c r="X3076" s="313"/>
      <c r="Y3076" s="324"/>
      <c r="Z3076" s="157">
        <f>-Input!Z$698</f>
        <v>0</v>
      </c>
      <c r="AA3076" s="157"/>
      <c r="AB3076" s="157"/>
      <c r="AC3076" s="157"/>
      <c r="AD3076" s="320"/>
      <c r="AE3076" s="324"/>
      <c r="AF3076" s="157"/>
      <c r="AG3076" s="157"/>
      <c r="AH3076" s="157"/>
      <c r="AI3076" s="320"/>
      <c r="AJ3076" s="324"/>
      <c r="AK3076" s="157"/>
      <c r="AL3076" s="157"/>
      <c r="AM3076" s="157"/>
      <c r="AN3076" s="320"/>
    </row>
    <row r="3077" spans="1:40" outlineLevel="2">
      <c r="A3077" s="882">
        <f>ROW()</f>
        <v>3077</v>
      </c>
      <c r="B3077" s="453"/>
      <c r="D3077" s="452" t="s">
        <v>30</v>
      </c>
      <c r="H3077" s="458"/>
      <c r="I3077" s="458"/>
      <c r="J3077" s="459"/>
      <c r="K3077" s="458"/>
      <c r="L3077" s="458"/>
      <c r="M3077" s="458"/>
      <c r="N3077" s="458"/>
      <c r="O3077" s="324"/>
      <c r="P3077" s="157"/>
      <c r="Q3077" s="157"/>
      <c r="R3077" s="157"/>
      <c r="S3077" s="320"/>
      <c r="T3077" s="157"/>
      <c r="U3077" s="27"/>
      <c r="V3077" s="27"/>
      <c r="W3077" s="27"/>
      <c r="X3077" s="313"/>
      <c r="Y3077" s="324"/>
      <c r="Z3077" s="157">
        <f>-Input!Z$699</f>
        <v>0</v>
      </c>
      <c r="AA3077" s="157"/>
      <c r="AB3077" s="157"/>
      <c r="AC3077" s="157"/>
      <c r="AD3077" s="320"/>
      <c r="AE3077" s="324"/>
      <c r="AF3077" s="157"/>
      <c r="AG3077" s="157"/>
      <c r="AH3077" s="157"/>
      <c r="AI3077" s="320"/>
      <c r="AJ3077" s="324"/>
      <c r="AK3077" s="157"/>
      <c r="AL3077" s="157"/>
      <c r="AM3077" s="157"/>
      <c r="AN3077" s="320"/>
    </row>
    <row r="3078" spans="1:40" outlineLevel="2">
      <c r="A3078" s="882">
        <f>ROW()</f>
        <v>3078</v>
      </c>
      <c r="B3078" s="453"/>
      <c r="D3078" s="452" t="s">
        <v>31</v>
      </c>
      <c r="H3078" s="458"/>
      <c r="I3078" s="458"/>
      <c r="J3078" s="459"/>
      <c r="K3078" s="458"/>
      <c r="L3078" s="458"/>
      <c r="M3078" s="458"/>
      <c r="N3078" s="458"/>
      <c r="O3078" s="324"/>
      <c r="P3078" s="157"/>
      <c r="Q3078" s="157"/>
      <c r="R3078" s="157"/>
      <c r="S3078" s="320"/>
      <c r="T3078" s="157"/>
      <c r="U3078" s="27"/>
      <c r="V3078" s="27"/>
      <c r="W3078" s="27"/>
      <c r="X3078" s="313"/>
      <c r="Y3078" s="324"/>
      <c r="Z3078" s="157">
        <f>-Input!Z$700</f>
        <v>0</v>
      </c>
      <c r="AA3078" s="157"/>
      <c r="AB3078" s="157"/>
      <c r="AC3078" s="157"/>
      <c r="AD3078" s="320"/>
      <c r="AE3078" s="324"/>
      <c r="AF3078" s="157"/>
      <c r="AG3078" s="157"/>
      <c r="AH3078" s="157"/>
      <c r="AI3078" s="320"/>
      <c r="AJ3078" s="324"/>
      <c r="AK3078" s="157"/>
      <c r="AL3078" s="157"/>
      <c r="AM3078" s="157"/>
      <c r="AN3078" s="320"/>
    </row>
    <row r="3079" spans="1:40" outlineLevel="2">
      <c r="A3079" s="882">
        <f>ROW()</f>
        <v>3079</v>
      </c>
      <c r="B3079" s="453"/>
      <c r="D3079" s="452" t="s">
        <v>32</v>
      </c>
      <c r="H3079" s="458"/>
      <c r="I3079" s="458"/>
      <c r="J3079" s="459"/>
      <c r="K3079" s="458"/>
      <c r="L3079" s="458"/>
      <c r="M3079" s="458"/>
      <c r="N3079" s="458"/>
      <c r="O3079" s="324"/>
      <c r="P3079" s="157"/>
      <c r="Q3079" s="157"/>
      <c r="R3079" s="157"/>
      <c r="S3079" s="320"/>
      <c r="T3079" s="157"/>
      <c r="U3079" s="27"/>
      <c r="V3079" s="27"/>
      <c r="W3079" s="27"/>
      <c r="X3079" s="313"/>
      <c r="Y3079" s="324"/>
      <c r="Z3079" s="157">
        <f>-Input!Z$701</f>
        <v>0</v>
      </c>
      <c r="AA3079" s="157"/>
      <c r="AB3079" s="157"/>
      <c r="AC3079" s="157"/>
      <c r="AD3079" s="320"/>
      <c r="AE3079" s="324"/>
      <c r="AF3079" s="157"/>
      <c r="AG3079" s="157"/>
      <c r="AH3079" s="157"/>
      <c r="AI3079" s="320"/>
      <c r="AJ3079" s="324"/>
      <c r="AK3079" s="157"/>
      <c r="AL3079" s="157"/>
      <c r="AM3079" s="157"/>
      <c r="AN3079" s="320"/>
    </row>
    <row r="3080" spans="1:40" outlineLevel="2">
      <c r="A3080" s="882">
        <f>ROW()</f>
        <v>3080</v>
      </c>
      <c r="B3080" s="453"/>
      <c r="D3080" s="452" t="s">
        <v>33</v>
      </c>
      <c r="H3080" s="458"/>
      <c r="I3080" s="458"/>
      <c r="J3080" s="459"/>
      <c r="K3080" s="458"/>
      <c r="L3080" s="458"/>
      <c r="M3080" s="458"/>
      <c r="N3080" s="458"/>
      <c r="O3080" s="324"/>
      <c r="P3080" s="157"/>
      <c r="Q3080" s="157"/>
      <c r="R3080" s="157"/>
      <c r="S3080" s="320"/>
      <c r="T3080" s="157"/>
      <c r="U3080" s="27"/>
      <c r="V3080" s="27"/>
      <c r="W3080" s="27"/>
      <c r="X3080" s="313"/>
      <c r="Y3080" s="324"/>
      <c r="Z3080" s="157">
        <f>-Input!Z$702</f>
        <v>0</v>
      </c>
      <c r="AA3080" s="157"/>
      <c r="AB3080" s="157"/>
      <c r="AC3080" s="157"/>
      <c r="AD3080" s="320"/>
      <c r="AE3080" s="324"/>
      <c r="AF3080" s="157"/>
      <c r="AG3080" s="157"/>
      <c r="AH3080" s="157"/>
      <c r="AI3080" s="320"/>
      <c r="AJ3080" s="324"/>
      <c r="AK3080" s="157"/>
      <c r="AL3080" s="157"/>
      <c r="AM3080" s="157"/>
      <c r="AN3080" s="320"/>
    </row>
    <row r="3081" spans="1:40" outlineLevel="2">
      <c r="A3081" s="882">
        <f>ROW()</f>
        <v>3081</v>
      </c>
      <c r="B3081" s="453"/>
      <c r="D3081" s="452" t="s">
        <v>27</v>
      </c>
      <c r="H3081" s="458"/>
      <c r="I3081" s="458"/>
      <c r="J3081" s="459"/>
      <c r="K3081" s="458"/>
      <c r="L3081" s="458"/>
      <c r="M3081" s="458"/>
      <c r="N3081" s="458"/>
      <c r="O3081" s="324"/>
      <c r="P3081" s="157"/>
      <c r="Q3081" s="157"/>
      <c r="R3081" s="157"/>
      <c r="S3081" s="320"/>
      <c r="T3081" s="157"/>
      <c r="U3081" s="27"/>
      <c r="V3081" s="27"/>
      <c r="W3081" s="27"/>
      <c r="X3081" s="313"/>
      <c r="Y3081" s="324"/>
      <c r="Z3081" s="157">
        <f>-Input!Z$703</f>
        <v>0</v>
      </c>
      <c r="AA3081" s="157"/>
      <c r="AB3081" s="157"/>
      <c r="AC3081" s="157"/>
      <c r="AD3081" s="320"/>
      <c r="AE3081" s="324"/>
      <c r="AF3081" s="157"/>
      <c r="AG3081" s="157"/>
      <c r="AH3081" s="157"/>
      <c r="AI3081" s="320"/>
      <c r="AJ3081" s="324"/>
      <c r="AK3081" s="157"/>
      <c r="AL3081" s="157"/>
      <c r="AM3081" s="157"/>
      <c r="AN3081" s="320"/>
    </row>
    <row r="3082" spans="1:40" outlineLevel="2">
      <c r="A3082" s="882">
        <f>ROW()</f>
        <v>3082</v>
      </c>
      <c r="B3082" s="453"/>
      <c r="D3082" s="452" t="s">
        <v>34</v>
      </c>
      <c r="H3082" s="458"/>
      <c r="I3082" s="458"/>
      <c r="J3082" s="459"/>
      <c r="K3082" s="458"/>
      <c r="L3082" s="458"/>
      <c r="M3082" s="458"/>
      <c r="N3082" s="458"/>
      <c r="O3082" s="324"/>
      <c r="P3082" s="157"/>
      <c r="Q3082" s="157"/>
      <c r="R3082" s="157"/>
      <c r="S3082" s="320"/>
      <c r="T3082" s="157"/>
      <c r="U3082" s="27"/>
      <c r="V3082" s="27"/>
      <c r="W3082" s="27"/>
      <c r="X3082" s="313"/>
      <c r="Y3082" s="324"/>
      <c r="Z3082" s="157">
        <f>-Input!Z$704</f>
        <v>0</v>
      </c>
      <c r="AA3082" s="157"/>
      <c r="AB3082" s="157"/>
      <c r="AC3082" s="157"/>
      <c r="AD3082" s="320"/>
      <c r="AE3082" s="324"/>
      <c r="AF3082" s="157"/>
      <c r="AG3082" s="157"/>
      <c r="AH3082" s="157"/>
      <c r="AI3082" s="320"/>
      <c r="AJ3082" s="324"/>
      <c r="AK3082" s="157"/>
      <c r="AL3082" s="157"/>
      <c r="AM3082" s="157"/>
      <c r="AN3082" s="320"/>
    </row>
    <row r="3083" spans="1:40" outlineLevel="2">
      <c r="A3083" s="882">
        <f>ROW()</f>
        <v>3083</v>
      </c>
      <c r="B3083" s="453"/>
      <c r="D3083" s="452" t="s">
        <v>35</v>
      </c>
      <c r="H3083" s="458"/>
      <c r="I3083" s="458"/>
      <c r="J3083" s="459"/>
      <c r="K3083" s="458"/>
      <c r="L3083" s="458"/>
      <c r="M3083" s="458"/>
      <c r="N3083" s="458"/>
      <c r="O3083" s="324"/>
      <c r="P3083" s="157"/>
      <c r="Q3083" s="157"/>
      <c r="R3083" s="157"/>
      <c r="S3083" s="320"/>
      <c r="T3083" s="157"/>
      <c r="U3083" s="27"/>
      <c r="V3083" s="27"/>
      <c r="W3083" s="27"/>
      <c r="X3083" s="313"/>
      <c r="Y3083" s="324"/>
      <c r="Z3083" s="157">
        <f>-Input!Z$705</f>
        <v>0</v>
      </c>
      <c r="AA3083" s="157"/>
      <c r="AB3083" s="157"/>
      <c r="AC3083" s="157"/>
      <c r="AD3083" s="320"/>
      <c r="AE3083" s="324"/>
      <c r="AF3083" s="157"/>
      <c r="AG3083" s="157"/>
      <c r="AH3083" s="157"/>
      <c r="AI3083" s="320"/>
      <c r="AJ3083" s="324"/>
      <c r="AK3083" s="157"/>
      <c r="AL3083" s="157"/>
      <c r="AM3083" s="157"/>
      <c r="AN3083" s="320"/>
    </row>
    <row r="3084" spans="1:40" outlineLevel="2">
      <c r="A3084" s="882">
        <f>ROW()</f>
        <v>3084</v>
      </c>
      <c r="B3084" s="453"/>
      <c r="D3084" s="452" t="s">
        <v>302</v>
      </c>
      <c r="H3084" s="458"/>
      <c r="I3084" s="458"/>
      <c r="J3084" s="459"/>
      <c r="K3084" s="458"/>
      <c r="L3084" s="458"/>
      <c r="M3084" s="458"/>
      <c r="N3084" s="458"/>
      <c r="O3084" s="324"/>
      <c r="P3084" s="157"/>
      <c r="Q3084" s="157"/>
      <c r="R3084" s="157"/>
      <c r="S3084" s="320"/>
      <c r="T3084" s="157"/>
      <c r="U3084" s="27"/>
      <c r="V3084" s="27"/>
      <c r="W3084" s="27"/>
      <c r="X3084" s="313"/>
      <c r="Y3084" s="324"/>
      <c r="Z3084" s="157">
        <f>-Input!Z$706</f>
        <v>0</v>
      </c>
      <c r="AA3084" s="157"/>
      <c r="AB3084" s="157"/>
      <c r="AC3084" s="157"/>
      <c r="AD3084" s="320"/>
      <c r="AE3084" s="324"/>
      <c r="AF3084" s="157"/>
      <c r="AG3084" s="157"/>
      <c r="AH3084" s="157"/>
      <c r="AI3084" s="320"/>
      <c r="AJ3084" s="324"/>
      <c r="AK3084" s="157"/>
      <c r="AL3084" s="157"/>
      <c r="AM3084" s="157"/>
      <c r="AN3084" s="320"/>
    </row>
    <row r="3085" spans="1:40" outlineLevel="2">
      <c r="A3085" s="882">
        <f>ROW()</f>
        <v>3085</v>
      </c>
      <c r="B3085" s="453"/>
      <c r="D3085" s="452" t="s">
        <v>36</v>
      </c>
      <c r="H3085" s="458"/>
      <c r="I3085" s="458"/>
      <c r="J3085" s="459"/>
      <c r="K3085" s="458"/>
      <c r="L3085" s="458"/>
      <c r="M3085" s="458"/>
      <c r="N3085" s="458"/>
      <c r="O3085" s="324"/>
      <c r="P3085" s="157"/>
      <c r="Q3085" s="157"/>
      <c r="R3085" s="157"/>
      <c r="S3085" s="320"/>
      <c r="T3085" s="157"/>
      <c r="U3085" s="27"/>
      <c r="V3085" s="27"/>
      <c r="W3085" s="27"/>
      <c r="X3085" s="313"/>
      <c r="Y3085" s="324"/>
      <c r="Z3085" s="157">
        <f>-Input!Z$707</f>
        <v>0</v>
      </c>
      <c r="AA3085" s="157"/>
      <c r="AB3085" s="157"/>
      <c r="AC3085" s="157"/>
      <c r="AD3085" s="320"/>
      <c r="AE3085" s="324"/>
      <c r="AF3085" s="157"/>
      <c r="AG3085" s="157"/>
      <c r="AH3085" s="157"/>
      <c r="AI3085" s="320"/>
      <c r="AJ3085" s="324"/>
      <c r="AK3085" s="157"/>
      <c r="AL3085" s="157"/>
      <c r="AM3085" s="157"/>
      <c r="AN3085" s="320"/>
    </row>
    <row r="3086" spans="1:40" outlineLevel="2">
      <c r="A3086" s="882">
        <f>ROW()</f>
        <v>3086</v>
      </c>
      <c r="B3086" s="453"/>
      <c r="D3086" s="452" t="s">
        <v>583</v>
      </c>
      <c r="H3086" s="458"/>
      <c r="I3086" s="458"/>
      <c r="J3086" s="459"/>
      <c r="K3086" s="458"/>
      <c r="L3086" s="458"/>
      <c r="M3086" s="458"/>
      <c r="N3086" s="458"/>
      <c r="O3086" s="324"/>
      <c r="P3086" s="157"/>
      <c r="Q3086" s="157"/>
      <c r="R3086" s="157"/>
      <c r="S3086" s="320"/>
      <c r="T3086" s="157"/>
      <c r="U3086" s="27"/>
      <c r="V3086" s="27"/>
      <c r="W3086" s="27"/>
      <c r="X3086" s="313"/>
      <c r="Y3086" s="324"/>
      <c r="Z3086" s="157">
        <f>-Input!Z$708</f>
        <v>0</v>
      </c>
      <c r="AA3086" s="157"/>
      <c r="AB3086" s="157"/>
      <c r="AC3086" s="157"/>
      <c r="AD3086" s="320"/>
      <c r="AE3086" s="324"/>
      <c r="AF3086" s="157"/>
      <c r="AG3086" s="157"/>
      <c r="AH3086" s="157"/>
      <c r="AI3086" s="320"/>
      <c r="AJ3086" s="324"/>
      <c r="AK3086" s="157"/>
      <c r="AL3086" s="157"/>
      <c r="AM3086" s="157"/>
      <c r="AN3086" s="320"/>
    </row>
    <row r="3087" spans="1:40" outlineLevel="2">
      <c r="A3087" s="882">
        <f>ROW()</f>
        <v>3087</v>
      </c>
      <c r="B3087" s="453"/>
      <c r="D3087" s="452" t="s">
        <v>81</v>
      </c>
      <c r="H3087" s="458"/>
      <c r="I3087" s="458"/>
      <c r="J3087" s="459"/>
      <c r="K3087" s="458"/>
      <c r="L3087" s="458"/>
      <c r="M3087" s="458"/>
      <c r="N3087" s="458"/>
      <c r="O3087" s="324"/>
      <c r="P3087" s="157"/>
      <c r="Q3087" s="157"/>
      <c r="R3087" s="157"/>
      <c r="S3087" s="320"/>
      <c r="T3087" s="157"/>
      <c r="U3087" s="27"/>
      <c r="V3087" s="27"/>
      <c r="W3087" s="27"/>
      <c r="X3087" s="313"/>
      <c r="Y3087" s="324"/>
      <c r="Z3087" s="157">
        <f>-Input!Z$709</f>
        <v>0</v>
      </c>
      <c r="AA3087" s="157"/>
      <c r="AB3087" s="157"/>
      <c r="AC3087" s="157"/>
      <c r="AD3087" s="320"/>
      <c r="AE3087" s="324"/>
      <c r="AF3087" s="157"/>
      <c r="AG3087" s="157"/>
      <c r="AH3087" s="157"/>
      <c r="AI3087" s="320"/>
      <c r="AJ3087" s="324"/>
      <c r="AK3087" s="157"/>
      <c r="AL3087" s="157"/>
      <c r="AM3087" s="157"/>
      <c r="AN3087" s="320"/>
    </row>
    <row r="3088" spans="1:40" outlineLevel="2">
      <c r="A3088" s="882">
        <f>ROW()</f>
        <v>3088</v>
      </c>
      <c r="B3088" s="453"/>
      <c r="D3088" s="452" t="s">
        <v>28</v>
      </c>
      <c r="H3088" s="458"/>
      <c r="I3088" s="458"/>
      <c r="J3088" s="459"/>
      <c r="K3088" s="458"/>
      <c r="L3088" s="458"/>
      <c r="M3088" s="458"/>
      <c r="N3088" s="458"/>
      <c r="O3088" s="324"/>
      <c r="P3088" s="157"/>
      <c r="Q3088" s="157"/>
      <c r="R3088" s="157"/>
      <c r="S3088" s="320"/>
      <c r="T3088" s="157"/>
      <c r="U3088" s="27"/>
      <c r="V3088" s="27"/>
      <c r="W3088" s="27"/>
      <c r="X3088" s="313"/>
      <c r="Y3088" s="324"/>
      <c r="Z3088" s="157">
        <f>-Input!Z$710</f>
        <v>0</v>
      </c>
      <c r="AA3088" s="157"/>
      <c r="AB3088" s="157"/>
      <c r="AC3088" s="157"/>
      <c r="AD3088" s="320"/>
      <c r="AE3088" s="324"/>
      <c r="AF3088" s="157"/>
      <c r="AG3088" s="157"/>
      <c r="AH3088" s="157"/>
      <c r="AI3088" s="320"/>
      <c r="AJ3088" s="324"/>
      <c r="AK3088" s="157"/>
      <c r="AL3088" s="157"/>
      <c r="AM3088" s="157"/>
      <c r="AN3088" s="320"/>
    </row>
    <row r="3089" spans="1:40" outlineLevel="2">
      <c r="A3089" s="882">
        <f>ROW()</f>
        <v>3089</v>
      </c>
      <c r="B3089" s="453"/>
      <c r="D3089" s="456" t="s">
        <v>443</v>
      </c>
      <c r="E3089" s="456"/>
      <c r="F3089" s="456"/>
      <c r="G3089" s="456"/>
      <c r="H3089" s="460"/>
      <c r="I3089" s="460"/>
      <c r="J3089" s="461"/>
      <c r="K3089" s="460"/>
      <c r="L3089" s="460"/>
      <c r="M3089" s="460"/>
      <c r="N3089" s="460"/>
      <c r="O3089" s="325"/>
      <c r="P3089" s="158"/>
      <c r="Q3089" s="158"/>
      <c r="R3089" s="158"/>
      <c r="S3089" s="321"/>
      <c r="T3089" s="158"/>
      <c r="U3089" s="159"/>
      <c r="V3089" s="159"/>
      <c r="W3089" s="159"/>
      <c r="X3089" s="339"/>
      <c r="Y3089" s="238"/>
      <c r="Z3089" s="146">
        <f>-Input!Z$711</f>
        <v>0</v>
      </c>
      <c r="AA3089" s="146"/>
      <c r="AB3089" s="146"/>
      <c r="AC3089" s="146"/>
      <c r="AD3089" s="239"/>
      <c r="AE3089" s="238"/>
      <c r="AF3089" s="146"/>
      <c r="AG3089" s="146"/>
      <c r="AH3089" s="146"/>
      <c r="AI3089" s="239"/>
      <c r="AJ3089" s="238"/>
      <c r="AK3089" s="146"/>
      <c r="AL3089" s="146"/>
      <c r="AM3089" s="146"/>
      <c r="AN3089" s="239"/>
    </row>
    <row r="3090" spans="1:40" outlineLevel="2">
      <c r="A3090" s="882">
        <f>ROW()</f>
        <v>3090</v>
      </c>
      <c r="B3090" s="453"/>
      <c r="D3090" s="452" t="s">
        <v>24</v>
      </c>
      <c r="F3090" s="454"/>
      <c r="G3090" s="454"/>
      <c r="H3090" s="448"/>
      <c r="I3090" s="448"/>
      <c r="J3090" s="464"/>
      <c r="K3090" s="448"/>
      <c r="L3090" s="448"/>
      <c r="M3090" s="448"/>
      <c r="N3090" s="448"/>
      <c r="O3090" s="443"/>
      <c r="P3090" s="439"/>
      <c r="Q3090" s="439"/>
      <c r="R3090" s="439"/>
      <c r="S3090" s="440"/>
      <c r="T3090" s="439"/>
      <c r="U3090" s="439"/>
      <c r="V3090" s="439"/>
      <c r="W3090" s="439"/>
      <c r="X3090" s="440"/>
      <c r="Y3090" s="443"/>
      <c r="Z3090" s="439">
        <f>SUM(Z3074:Z3089)</f>
        <v>0</v>
      </c>
      <c r="AA3090" s="439"/>
      <c r="AB3090" s="439"/>
      <c r="AC3090" s="439"/>
      <c r="AD3090" s="440"/>
      <c r="AE3090" s="443"/>
      <c r="AF3090" s="439"/>
      <c r="AG3090" s="439"/>
      <c r="AH3090" s="439"/>
      <c r="AI3090" s="440"/>
      <c r="AJ3090" s="443"/>
      <c r="AK3090" s="439"/>
      <c r="AL3090" s="439"/>
      <c r="AM3090" s="439"/>
      <c r="AN3090" s="440"/>
    </row>
    <row r="3091" spans="1:40" outlineLevel="1">
      <c r="A3091" s="732" t="s">
        <v>22</v>
      </c>
      <c r="B3091" s="733"/>
      <c r="C3091" s="881"/>
      <c r="D3091" s="733"/>
      <c r="E3091" s="733"/>
      <c r="F3091" s="733"/>
      <c r="G3091" s="730"/>
      <c r="H3091" s="733"/>
      <c r="I3091" s="730"/>
      <c r="J3091" s="729"/>
      <c r="K3091" s="730"/>
      <c r="L3091" s="730"/>
      <c r="M3091" s="730"/>
      <c r="N3091" s="730"/>
      <c r="O3091" s="729"/>
      <c r="P3091" s="730"/>
      <c r="Q3091" s="730"/>
      <c r="R3091" s="730"/>
      <c r="S3091" s="731"/>
      <c r="T3091" s="730"/>
      <c r="U3091" s="730"/>
      <c r="V3091" s="730"/>
      <c r="W3091" s="730"/>
      <c r="X3091" s="731"/>
      <c r="Y3091" s="729"/>
      <c r="Z3091" s="730"/>
      <c r="AA3091" s="730"/>
      <c r="AB3091" s="730"/>
      <c r="AC3091" s="730"/>
      <c r="AD3091" s="731"/>
      <c r="AE3091" s="729"/>
      <c r="AF3091" s="730"/>
      <c r="AG3091" s="730"/>
      <c r="AH3091" s="730"/>
      <c r="AI3091" s="731"/>
      <c r="AJ3091" s="729"/>
      <c r="AK3091" s="730"/>
      <c r="AL3091" s="730"/>
      <c r="AM3091" s="730"/>
      <c r="AN3091" s="731"/>
    </row>
    <row r="3092" spans="1:40" outlineLevel="2">
      <c r="A3092" s="882">
        <f>ROW()</f>
        <v>3092</v>
      </c>
      <c r="B3092" s="453"/>
      <c r="D3092" s="452" t="s">
        <v>300</v>
      </c>
      <c r="H3092" s="458"/>
      <c r="I3092" s="458"/>
      <c r="J3092" s="459"/>
      <c r="K3092" s="458"/>
      <c r="L3092" s="458"/>
      <c r="M3092" s="458"/>
      <c r="N3092" s="458"/>
      <c r="O3092" s="459"/>
      <c r="P3092" s="458"/>
      <c r="Q3092" s="458"/>
      <c r="R3092" s="458"/>
      <c r="S3092" s="463"/>
      <c r="T3092" s="458"/>
      <c r="U3092" s="458"/>
      <c r="V3092" s="458"/>
      <c r="W3092" s="31"/>
      <c r="X3092" s="440"/>
      <c r="Y3092" s="443"/>
      <c r="Z3092" s="439">
        <f t="shared" ref="Z3092:AN3092" si="2660">Z3002+Z3020+Z3038+Z3056 + Z3074</f>
        <v>0.62467651957729675</v>
      </c>
      <c r="AA3092" s="439">
        <f t="shared" si="2660"/>
        <v>0.53655820619501371</v>
      </c>
      <c r="AB3092" s="439">
        <f t="shared" si="2660"/>
        <v>0.44843989281273067</v>
      </c>
      <c r="AC3092" s="439">
        <f t="shared" si="2660"/>
        <v>0.36032157943044762</v>
      </c>
      <c r="AD3092" s="440">
        <f t="shared" si="2660"/>
        <v>0.27220326604816464</v>
      </c>
      <c r="AE3092" s="443">
        <f t="shared" si="2660"/>
        <v>0.2686445981784556</v>
      </c>
      <c r="AF3092" s="439">
        <f t="shared" si="2660"/>
        <v>0.26508593030874655</v>
      </c>
      <c r="AG3092" s="439">
        <f t="shared" si="2660"/>
        <v>0.26152726243903751</v>
      </c>
      <c r="AH3092" s="439">
        <f t="shared" si="2660"/>
        <v>0.25796859456932847</v>
      </c>
      <c r="AI3092" s="440">
        <f t="shared" si="2660"/>
        <v>0.25440992669961943</v>
      </c>
      <c r="AJ3092" s="443">
        <f t="shared" si="2660"/>
        <v>0.25082668829539945</v>
      </c>
      <c r="AK3092" s="439">
        <f t="shared" si="2660"/>
        <v>0.24724344989117947</v>
      </c>
      <c r="AL3092" s="439">
        <f t="shared" si="2660"/>
        <v>0.24366021148695949</v>
      </c>
      <c r="AM3092" s="439">
        <f t="shared" si="2660"/>
        <v>0.24007697308273951</v>
      </c>
      <c r="AN3092" s="440">
        <f t="shared" si="2660"/>
        <v>0.23649373467851953</v>
      </c>
    </row>
    <row r="3093" spans="1:40" outlineLevel="2">
      <c r="A3093" s="882">
        <f>ROW()</f>
        <v>3093</v>
      </c>
      <c r="B3093" s="453"/>
      <c r="D3093" s="452" t="s">
        <v>301</v>
      </c>
      <c r="H3093" s="458"/>
      <c r="I3093" s="458"/>
      <c r="J3093" s="459"/>
      <c r="K3093" s="458"/>
      <c r="L3093" s="458"/>
      <c r="M3093" s="458"/>
      <c r="N3093" s="458"/>
      <c r="O3093" s="459"/>
      <c r="P3093" s="458"/>
      <c r="Q3093" s="458"/>
      <c r="R3093" s="458"/>
      <c r="S3093" s="463"/>
      <c r="T3093" s="458"/>
      <c r="U3093" s="458"/>
      <c r="V3093" s="458"/>
      <c r="W3093" s="31"/>
      <c r="X3093" s="440"/>
      <c r="Y3093" s="443"/>
      <c r="Z3093" s="439">
        <f t="shared" ref="Z3093:AN3093" si="2661">Z3003+Z3021+Z3039+Z3057 + Z3075</f>
        <v>1.6493243934188178</v>
      </c>
      <c r="AA3093" s="439">
        <f t="shared" si="2661"/>
        <v>1.6247053525308592</v>
      </c>
      <c r="AB3093" s="439">
        <f t="shared" si="2661"/>
        <v>1.6000863116429007</v>
      </c>
      <c r="AC3093" s="439">
        <f t="shared" si="2661"/>
        <v>1.5754672707549422</v>
      </c>
      <c r="AD3093" s="440">
        <f t="shared" si="2661"/>
        <v>1.5508482298669837</v>
      </c>
      <c r="AE3093" s="443">
        <f t="shared" si="2661"/>
        <v>1.5233319961650815</v>
      </c>
      <c r="AF3093" s="439">
        <f t="shared" si="2661"/>
        <v>1.4958157624631794</v>
      </c>
      <c r="AG3093" s="439">
        <f t="shared" si="2661"/>
        <v>1.4682995287612772</v>
      </c>
      <c r="AH3093" s="439">
        <f t="shared" si="2661"/>
        <v>1.4407832950593751</v>
      </c>
      <c r="AI3093" s="440">
        <f t="shared" si="2661"/>
        <v>1.4132670613574729</v>
      </c>
      <c r="AJ3093" s="443">
        <f t="shared" si="2661"/>
        <v>1.3855559425073265</v>
      </c>
      <c r="AK3093" s="439">
        <f t="shared" si="2661"/>
        <v>1.3578448236571801</v>
      </c>
      <c r="AL3093" s="439">
        <f t="shared" si="2661"/>
        <v>1.3301337048070336</v>
      </c>
      <c r="AM3093" s="439">
        <f t="shared" si="2661"/>
        <v>1.3024225859568872</v>
      </c>
      <c r="AN3093" s="440">
        <f t="shared" si="2661"/>
        <v>1.2747114671067408</v>
      </c>
    </row>
    <row r="3094" spans="1:40" outlineLevel="2">
      <c r="A3094" s="882">
        <f>ROW()</f>
        <v>3094</v>
      </c>
      <c r="B3094" s="453"/>
      <c r="D3094" s="452" t="s">
        <v>29</v>
      </c>
      <c r="H3094" s="458"/>
      <c r="I3094" s="458"/>
      <c r="J3094" s="459"/>
      <c r="K3094" s="458"/>
      <c r="L3094" s="458"/>
      <c r="M3094" s="458"/>
      <c r="N3094" s="458"/>
      <c r="O3094" s="459"/>
      <c r="P3094" s="458"/>
      <c r="Q3094" s="458"/>
      <c r="R3094" s="458"/>
      <c r="S3094" s="463"/>
      <c r="T3094" s="458"/>
      <c r="U3094" s="458"/>
      <c r="V3094" s="458"/>
      <c r="W3094" s="31"/>
      <c r="X3094" s="440"/>
      <c r="Y3094" s="443"/>
      <c r="Z3094" s="439">
        <f t="shared" ref="Z3094:AN3094" si="2662">Z3004+Z3022+Z3040+Z3058 + Z3076</f>
        <v>0</v>
      </c>
      <c r="AA3094" s="439">
        <f t="shared" si="2662"/>
        <v>0</v>
      </c>
      <c r="AB3094" s="439">
        <f t="shared" si="2662"/>
        <v>0</v>
      </c>
      <c r="AC3094" s="439">
        <f t="shared" si="2662"/>
        <v>0</v>
      </c>
      <c r="AD3094" s="440">
        <f t="shared" si="2662"/>
        <v>0</v>
      </c>
      <c r="AE3094" s="443">
        <f t="shared" si="2662"/>
        <v>0</v>
      </c>
      <c r="AF3094" s="439">
        <f t="shared" si="2662"/>
        <v>0</v>
      </c>
      <c r="AG3094" s="439">
        <f t="shared" si="2662"/>
        <v>0</v>
      </c>
      <c r="AH3094" s="439">
        <f t="shared" si="2662"/>
        <v>0</v>
      </c>
      <c r="AI3094" s="440">
        <f t="shared" si="2662"/>
        <v>0</v>
      </c>
      <c r="AJ3094" s="443">
        <f t="shared" si="2662"/>
        <v>0</v>
      </c>
      <c r="AK3094" s="439">
        <f t="shared" si="2662"/>
        <v>0</v>
      </c>
      <c r="AL3094" s="439">
        <f t="shared" si="2662"/>
        <v>0</v>
      </c>
      <c r="AM3094" s="439">
        <f t="shared" si="2662"/>
        <v>0</v>
      </c>
      <c r="AN3094" s="440">
        <f t="shared" si="2662"/>
        <v>0</v>
      </c>
    </row>
    <row r="3095" spans="1:40" outlineLevel="2">
      <c r="A3095" s="882">
        <f>ROW()</f>
        <v>3095</v>
      </c>
      <c r="B3095" s="453"/>
      <c r="D3095" s="452" t="s">
        <v>30</v>
      </c>
      <c r="H3095" s="458"/>
      <c r="I3095" s="458"/>
      <c r="J3095" s="459"/>
      <c r="K3095" s="458"/>
      <c r="L3095" s="458"/>
      <c r="M3095" s="458"/>
      <c r="N3095" s="458"/>
      <c r="O3095" s="459"/>
      <c r="P3095" s="458"/>
      <c r="Q3095" s="458"/>
      <c r="R3095" s="458"/>
      <c r="S3095" s="463"/>
      <c r="T3095" s="458"/>
      <c r="U3095" s="458"/>
      <c r="V3095" s="458"/>
      <c r="W3095" s="31"/>
      <c r="X3095" s="440"/>
      <c r="Y3095" s="443"/>
      <c r="Z3095" s="439">
        <f t="shared" ref="Z3095:AN3095" si="2663">Z3005+Z3023+Z3041+Z3059 + Z3077</f>
        <v>37.776031070517348</v>
      </c>
      <c r="AA3095" s="439">
        <f t="shared" si="2663"/>
        <v>37.186509029739483</v>
      </c>
      <c r="AB3095" s="439">
        <f t="shared" si="2663"/>
        <v>36.596986988961618</v>
      </c>
      <c r="AC3095" s="439">
        <f t="shared" si="2663"/>
        <v>36.007464948183753</v>
      </c>
      <c r="AD3095" s="440">
        <f t="shared" si="2663"/>
        <v>35.417942907405887</v>
      </c>
      <c r="AE3095" s="443">
        <f t="shared" si="2663"/>
        <v>34.789532998871898</v>
      </c>
      <c r="AF3095" s="439">
        <f t="shared" si="2663"/>
        <v>34.16112309033791</v>
      </c>
      <c r="AG3095" s="439">
        <f t="shared" si="2663"/>
        <v>33.532713181803921</v>
      </c>
      <c r="AH3095" s="439">
        <f t="shared" si="2663"/>
        <v>32.904303273269932</v>
      </c>
      <c r="AI3095" s="440">
        <f t="shared" si="2663"/>
        <v>32.275893364735943</v>
      </c>
      <c r="AJ3095" s="443">
        <f t="shared" si="2663"/>
        <v>31.643032710525436</v>
      </c>
      <c r="AK3095" s="439">
        <f t="shared" si="2663"/>
        <v>31.010172056314929</v>
      </c>
      <c r="AL3095" s="439">
        <f t="shared" si="2663"/>
        <v>30.377311402104421</v>
      </c>
      <c r="AM3095" s="439">
        <f t="shared" si="2663"/>
        <v>29.744450747893914</v>
      </c>
      <c r="AN3095" s="440">
        <f t="shared" si="2663"/>
        <v>29.111590093683404</v>
      </c>
    </row>
    <row r="3096" spans="1:40" outlineLevel="2">
      <c r="A3096" s="882">
        <f>ROW()</f>
        <v>3096</v>
      </c>
      <c r="B3096" s="453"/>
      <c r="D3096" s="452" t="s">
        <v>31</v>
      </c>
      <c r="H3096" s="458"/>
      <c r="I3096" s="458"/>
      <c r="J3096" s="459"/>
      <c r="K3096" s="458"/>
      <c r="L3096" s="458"/>
      <c r="M3096" s="458"/>
      <c r="N3096" s="458"/>
      <c r="O3096" s="459"/>
      <c r="P3096" s="458"/>
      <c r="Q3096" s="458"/>
      <c r="R3096" s="458"/>
      <c r="S3096" s="463"/>
      <c r="T3096" s="458"/>
      <c r="U3096" s="458"/>
      <c r="V3096" s="458"/>
      <c r="W3096" s="31"/>
      <c r="X3096" s="440"/>
      <c r="Y3096" s="443"/>
      <c r="Z3096" s="439">
        <f t="shared" ref="Z3096:AN3096" si="2664">Z3006+Z3024+Z3042+Z3060 + Z3078</f>
        <v>0</v>
      </c>
      <c r="AA3096" s="439">
        <f t="shared" si="2664"/>
        <v>0</v>
      </c>
      <c r="AB3096" s="439">
        <f t="shared" si="2664"/>
        <v>0</v>
      </c>
      <c r="AC3096" s="439">
        <f t="shared" si="2664"/>
        <v>0</v>
      </c>
      <c r="AD3096" s="440">
        <f t="shared" si="2664"/>
        <v>0</v>
      </c>
      <c r="AE3096" s="443">
        <f t="shared" si="2664"/>
        <v>0</v>
      </c>
      <c r="AF3096" s="439">
        <f t="shared" si="2664"/>
        <v>0</v>
      </c>
      <c r="AG3096" s="439">
        <f t="shared" si="2664"/>
        <v>0</v>
      </c>
      <c r="AH3096" s="439">
        <f t="shared" si="2664"/>
        <v>0</v>
      </c>
      <c r="AI3096" s="440">
        <f t="shared" si="2664"/>
        <v>0</v>
      </c>
      <c r="AJ3096" s="443">
        <f t="shared" si="2664"/>
        <v>0</v>
      </c>
      <c r="AK3096" s="439">
        <f t="shared" si="2664"/>
        <v>0</v>
      </c>
      <c r="AL3096" s="439">
        <f t="shared" si="2664"/>
        <v>0</v>
      </c>
      <c r="AM3096" s="439">
        <f t="shared" si="2664"/>
        <v>0</v>
      </c>
      <c r="AN3096" s="440">
        <f t="shared" si="2664"/>
        <v>0</v>
      </c>
    </row>
    <row r="3097" spans="1:40" outlineLevel="2">
      <c r="A3097" s="882">
        <f>ROW()</f>
        <v>3097</v>
      </c>
      <c r="B3097" s="453"/>
      <c r="D3097" s="452" t="s">
        <v>32</v>
      </c>
      <c r="H3097" s="458"/>
      <c r="I3097" s="458"/>
      <c r="J3097" s="459"/>
      <c r="K3097" s="458"/>
      <c r="L3097" s="458"/>
      <c r="M3097" s="458"/>
      <c r="N3097" s="458"/>
      <c r="O3097" s="459"/>
      <c r="P3097" s="458"/>
      <c r="Q3097" s="458"/>
      <c r="R3097" s="458"/>
      <c r="S3097" s="463"/>
      <c r="T3097" s="458"/>
      <c r="U3097" s="458"/>
      <c r="V3097" s="458"/>
      <c r="W3097" s="31"/>
      <c r="X3097" s="440"/>
      <c r="Y3097" s="443"/>
      <c r="Z3097" s="439">
        <f t="shared" ref="Z3097:AN3097" si="2665">Z3007+Z3025+Z3043+Z3061 + Z3079</f>
        <v>3.0598755971139595</v>
      </c>
      <c r="AA3097" s="439">
        <f t="shared" si="2665"/>
        <v>2.9744433705773932</v>
      </c>
      <c r="AB3097" s="439">
        <f t="shared" si="2665"/>
        <v>2.8890111440408268</v>
      </c>
      <c r="AC3097" s="439">
        <f t="shared" si="2665"/>
        <v>2.8035789175042605</v>
      </c>
      <c r="AD3097" s="440">
        <f t="shared" si="2665"/>
        <v>2.7181466909676941</v>
      </c>
      <c r="AE3097" s="443">
        <f t="shared" si="2665"/>
        <v>2.6431265099667831</v>
      </c>
      <c r="AF3097" s="439">
        <f t="shared" si="2665"/>
        <v>2.5681063289658721</v>
      </c>
      <c r="AG3097" s="439">
        <f t="shared" si="2665"/>
        <v>2.4930861479649611</v>
      </c>
      <c r="AH3097" s="439">
        <f t="shared" si="2665"/>
        <v>2.4180659669640501</v>
      </c>
      <c r="AI3097" s="440">
        <f t="shared" si="2665"/>
        <v>2.3430457859631391</v>
      </c>
      <c r="AJ3097" s="443">
        <f t="shared" si="2665"/>
        <v>2.2674636638352959</v>
      </c>
      <c r="AK3097" s="439">
        <f t="shared" si="2665"/>
        <v>2.1918815417074526</v>
      </c>
      <c r="AL3097" s="439">
        <f t="shared" si="2665"/>
        <v>2.1162994195796094</v>
      </c>
      <c r="AM3097" s="439">
        <f t="shared" si="2665"/>
        <v>2.0407172974517662</v>
      </c>
      <c r="AN3097" s="440">
        <f t="shared" si="2665"/>
        <v>1.965135175323923</v>
      </c>
    </row>
    <row r="3098" spans="1:40" outlineLevel="2">
      <c r="A3098" s="882">
        <f>ROW()</f>
        <v>3098</v>
      </c>
      <c r="B3098" s="453"/>
      <c r="D3098" s="452" t="s">
        <v>33</v>
      </c>
      <c r="H3098" s="458"/>
      <c r="I3098" s="458"/>
      <c r="J3098" s="459"/>
      <c r="K3098" s="458"/>
      <c r="L3098" s="458"/>
      <c r="M3098" s="458"/>
      <c r="N3098" s="458"/>
      <c r="O3098" s="459"/>
      <c r="P3098" s="458"/>
      <c r="Q3098" s="458"/>
      <c r="R3098" s="458"/>
      <c r="S3098" s="463"/>
      <c r="T3098" s="458"/>
      <c r="U3098" s="458"/>
      <c r="V3098" s="458"/>
      <c r="W3098" s="31"/>
      <c r="X3098" s="440"/>
      <c r="Y3098" s="443"/>
      <c r="Z3098" s="439">
        <f t="shared" ref="Z3098:AN3098" si="2666">Z3008+Z3026+Z3044+Z3062 + Z3080</f>
        <v>2.6215496373752679E-2</v>
      </c>
      <c r="AA3098" s="439">
        <f t="shared" si="2666"/>
        <v>2.6212493280084931E-2</v>
      </c>
      <c r="AB3098" s="439">
        <f t="shared" si="2666"/>
        <v>2.6209490186417182E-2</v>
      </c>
      <c r="AC3098" s="439">
        <f t="shared" si="2666"/>
        <v>2.6206487092749434E-2</v>
      </c>
      <c r="AD3098" s="440">
        <f t="shared" si="2666"/>
        <v>2.6203483999081685E-2</v>
      </c>
      <c r="AE3098" s="443">
        <f t="shared" si="2666"/>
        <v>2.5480274277178951E-2</v>
      </c>
      <c r="AF3098" s="439">
        <f t="shared" si="2666"/>
        <v>2.4757064555276216E-2</v>
      </c>
      <c r="AG3098" s="439">
        <f t="shared" si="2666"/>
        <v>2.4033854833373482E-2</v>
      </c>
      <c r="AH3098" s="439">
        <f t="shared" si="2666"/>
        <v>2.3310645111470747E-2</v>
      </c>
      <c r="AI3098" s="440">
        <f t="shared" si="2666"/>
        <v>2.2587435389568013E-2</v>
      </c>
      <c r="AJ3098" s="443">
        <f t="shared" si="2666"/>
        <v>2.1858808441517431E-2</v>
      </c>
      <c r="AK3098" s="439">
        <f t="shared" si="2666"/>
        <v>2.1130181493466849E-2</v>
      </c>
      <c r="AL3098" s="439">
        <f t="shared" si="2666"/>
        <v>2.0401554545416267E-2</v>
      </c>
      <c r="AM3098" s="439">
        <f t="shared" si="2666"/>
        <v>1.9672927597365684E-2</v>
      </c>
      <c r="AN3098" s="440">
        <f t="shared" si="2666"/>
        <v>1.8944300649315102E-2</v>
      </c>
    </row>
    <row r="3099" spans="1:40" outlineLevel="2">
      <c r="A3099" s="882">
        <f>ROW()</f>
        <v>3099</v>
      </c>
      <c r="B3099" s="453"/>
      <c r="D3099" s="452" t="s">
        <v>27</v>
      </c>
      <c r="H3099" s="458"/>
      <c r="I3099" s="458"/>
      <c r="J3099" s="459"/>
      <c r="K3099" s="458"/>
      <c r="L3099" s="458"/>
      <c r="M3099" s="458"/>
      <c r="N3099" s="458"/>
      <c r="O3099" s="459"/>
      <c r="P3099" s="458"/>
      <c r="Q3099" s="458"/>
      <c r="R3099" s="458"/>
      <c r="S3099" s="463"/>
      <c r="T3099" s="458"/>
      <c r="U3099" s="458"/>
      <c r="V3099" s="458"/>
      <c r="W3099" s="31"/>
      <c r="X3099" s="440"/>
      <c r="Y3099" s="443"/>
      <c r="Z3099" s="439">
        <f t="shared" ref="Z3099:AN3099" si="2667">Z3009+Z3027+Z3045+Z3063 + Z3081</f>
        <v>0.52819272674713458</v>
      </c>
      <c r="AA3099" s="439">
        <f t="shared" si="2667"/>
        <v>0.14188238110949858</v>
      </c>
      <c r="AB3099" s="439">
        <f t="shared" si="2667"/>
        <v>-0.24442796452813742</v>
      </c>
      <c r="AC3099" s="439">
        <f t="shared" si="2667"/>
        <v>-0.63073831016577342</v>
      </c>
      <c r="AD3099" s="440">
        <f t="shared" si="2667"/>
        <v>-1.0170486558034093</v>
      </c>
      <c r="AE3099" s="443">
        <f t="shared" si="2667"/>
        <v>-6.5181049868545671E-3</v>
      </c>
      <c r="AF3099" s="439">
        <f t="shared" si="2667"/>
        <v>-6.5181049868545671E-3</v>
      </c>
      <c r="AG3099" s="439">
        <f t="shared" si="2667"/>
        <v>-6.5181049868545671E-3</v>
      </c>
      <c r="AH3099" s="439">
        <f t="shared" si="2667"/>
        <v>-6.5181049868545671E-3</v>
      </c>
      <c r="AI3099" s="440">
        <f t="shared" si="2667"/>
        <v>-6.5181049868545671E-3</v>
      </c>
      <c r="AJ3099" s="443">
        <f t="shared" si="2667"/>
        <v>0</v>
      </c>
      <c r="AK3099" s="439">
        <f t="shared" si="2667"/>
        <v>0</v>
      </c>
      <c r="AL3099" s="439">
        <f t="shared" si="2667"/>
        <v>0</v>
      </c>
      <c r="AM3099" s="439">
        <f t="shared" si="2667"/>
        <v>0</v>
      </c>
      <c r="AN3099" s="440">
        <f t="shared" si="2667"/>
        <v>0</v>
      </c>
    </row>
    <row r="3100" spans="1:40" outlineLevel="2">
      <c r="A3100" s="882">
        <f>ROW()</f>
        <v>3100</v>
      </c>
      <c r="B3100" s="453"/>
      <c r="D3100" s="452" t="s">
        <v>34</v>
      </c>
      <c r="H3100" s="458"/>
      <c r="I3100" s="458"/>
      <c r="J3100" s="459"/>
      <c r="K3100" s="458"/>
      <c r="L3100" s="458"/>
      <c r="M3100" s="458"/>
      <c r="N3100" s="458"/>
      <c r="O3100" s="459"/>
      <c r="P3100" s="458"/>
      <c r="Q3100" s="458"/>
      <c r="R3100" s="458"/>
      <c r="S3100" s="463"/>
      <c r="T3100" s="458"/>
      <c r="U3100" s="458"/>
      <c r="V3100" s="458"/>
      <c r="W3100" s="31"/>
      <c r="X3100" s="440"/>
      <c r="Y3100" s="443"/>
      <c r="Z3100" s="439">
        <f t="shared" ref="Z3100:AN3100" si="2668">Z3010+Z3028+Z3046+Z3064 + Z3082</f>
        <v>35.070621364061559</v>
      </c>
      <c r="AA3100" s="439">
        <f t="shared" si="2668"/>
        <v>33.479211102898773</v>
      </c>
      <c r="AB3100" s="439">
        <f t="shared" si="2668"/>
        <v>31.887800841735991</v>
      </c>
      <c r="AC3100" s="439">
        <f t="shared" si="2668"/>
        <v>30.29639058057321</v>
      </c>
      <c r="AD3100" s="440">
        <f t="shared" si="2668"/>
        <v>28.704980319410428</v>
      </c>
      <c r="AE3100" s="443">
        <f t="shared" si="2668"/>
        <v>27.346836766454857</v>
      </c>
      <c r="AF3100" s="439">
        <f t="shared" si="2668"/>
        <v>25.988693213499285</v>
      </c>
      <c r="AG3100" s="439">
        <f t="shared" si="2668"/>
        <v>24.630549660543714</v>
      </c>
      <c r="AH3100" s="439">
        <f t="shared" si="2668"/>
        <v>23.272406107588143</v>
      </c>
      <c r="AI3100" s="440">
        <f t="shared" si="2668"/>
        <v>21.914262554632572</v>
      </c>
      <c r="AJ3100" s="443">
        <f t="shared" si="2668"/>
        <v>20.544621144968037</v>
      </c>
      <c r="AK3100" s="439">
        <f t="shared" si="2668"/>
        <v>19.174979735303502</v>
      </c>
      <c r="AL3100" s="439">
        <f t="shared" si="2668"/>
        <v>17.805338325638967</v>
      </c>
      <c r="AM3100" s="439">
        <f t="shared" si="2668"/>
        <v>16.435696915974432</v>
      </c>
      <c r="AN3100" s="440">
        <f t="shared" si="2668"/>
        <v>15.066055506309896</v>
      </c>
    </row>
    <row r="3101" spans="1:40" outlineLevel="2">
      <c r="A3101" s="882">
        <f>ROW()</f>
        <v>3101</v>
      </c>
      <c r="B3101" s="453"/>
      <c r="D3101" s="452" t="s">
        <v>35</v>
      </c>
      <c r="H3101" s="458"/>
      <c r="I3101" s="458"/>
      <c r="J3101" s="459"/>
      <c r="K3101" s="458"/>
      <c r="L3101" s="458"/>
      <c r="M3101" s="458"/>
      <c r="N3101" s="458"/>
      <c r="O3101" s="459"/>
      <c r="P3101" s="458"/>
      <c r="Q3101" s="458"/>
      <c r="R3101" s="458"/>
      <c r="S3101" s="463"/>
      <c r="T3101" s="458"/>
      <c r="U3101" s="458"/>
      <c r="V3101" s="458"/>
      <c r="W3101" s="31"/>
      <c r="X3101" s="440"/>
      <c r="Y3101" s="443"/>
      <c r="Z3101" s="439">
        <f t="shared" ref="Z3101:AN3101" si="2669">Z3011+Z3029+Z3047+Z3065 + Z3083</f>
        <v>1.4306792728190556</v>
      </c>
      <c r="AA3101" s="439">
        <f t="shared" si="2669"/>
        <v>1.2256929121338203</v>
      </c>
      <c r="AB3101" s="439">
        <f t="shared" si="2669"/>
        <v>1.0207065514485849</v>
      </c>
      <c r="AC3101" s="439">
        <f t="shared" si="2669"/>
        <v>0.81572019076334956</v>
      </c>
      <c r="AD3101" s="440">
        <f t="shared" si="2669"/>
        <v>0.61073383007811433</v>
      </c>
      <c r="AE3101" s="443">
        <f t="shared" si="2669"/>
        <v>0.50959720791988594</v>
      </c>
      <c r="AF3101" s="439">
        <f t="shared" si="2669"/>
        <v>0.40846058576165756</v>
      </c>
      <c r="AG3101" s="439">
        <f t="shared" si="2669"/>
        <v>0.30732396360342917</v>
      </c>
      <c r="AH3101" s="439">
        <f t="shared" si="2669"/>
        <v>0.20618734144520079</v>
      </c>
      <c r="AI3101" s="440">
        <f t="shared" si="2669"/>
        <v>0.10505071928697242</v>
      </c>
      <c r="AJ3101" s="443">
        <f t="shared" si="2669"/>
        <v>0</v>
      </c>
      <c r="AK3101" s="439">
        <f t="shared" si="2669"/>
        <v>0</v>
      </c>
      <c r="AL3101" s="439">
        <f t="shared" si="2669"/>
        <v>0</v>
      </c>
      <c r="AM3101" s="439">
        <f t="shared" si="2669"/>
        <v>0</v>
      </c>
      <c r="AN3101" s="440">
        <f t="shared" si="2669"/>
        <v>0</v>
      </c>
    </row>
    <row r="3102" spans="1:40" outlineLevel="2">
      <c r="A3102" s="882">
        <f>ROW()</f>
        <v>3102</v>
      </c>
      <c r="B3102" s="453"/>
      <c r="D3102" s="452" t="s">
        <v>302</v>
      </c>
      <c r="H3102" s="458"/>
      <c r="I3102" s="458"/>
      <c r="J3102" s="459"/>
      <c r="K3102" s="458"/>
      <c r="L3102" s="458"/>
      <c r="M3102" s="458"/>
      <c r="N3102" s="458"/>
      <c r="O3102" s="459"/>
      <c r="P3102" s="458"/>
      <c r="Q3102" s="458"/>
      <c r="R3102" s="458"/>
      <c r="S3102" s="463"/>
      <c r="T3102" s="458"/>
      <c r="U3102" s="458"/>
      <c r="V3102" s="458"/>
      <c r="W3102" s="31"/>
      <c r="X3102" s="440"/>
      <c r="Y3102" s="443"/>
      <c r="Z3102" s="439">
        <f t="shared" ref="Z3102:AN3102" si="2670">Z3012+Z3030+Z3048+Z3066 + Z3084</f>
        <v>1.5751276189688417</v>
      </c>
      <c r="AA3102" s="439">
        <f t="shared" si="2670"/>
        <v>0.92499141066630253</v>
      </c>
      <c r="AB3102" s="439">
        <f t="shared" si="2670"/>
        <v>0.27485520236376337</v>
      </c>
      <c r="AC3102" s="439">
        <f t="shared" si="2670"/>
        <v>-0.37528100593877578</v>
      </c>
      <c r="AD3102" s="440">
        <f t="shared" si="2670"/>
        <v>-1.0254172142413149</v>
      </c>
      <c r="AE3102" s="443">
        <f t="shared" si="2670"/>
        <v>-6.5717377626077766E-3</v>
      </c>
      <c r="AF3102" s="439">
        <f t="shared" si="2670"/>
        <v>-6.5717377626077766E-3</v>
      </c>
      <c r="AG3102" s="439">
        <f t="shared" si="2670"/>
        <v>-6.5717377626077766E-3</v>
      </c>
      <c r="AH3102" s="439">
        <f t="shared" si="2670"/>
        <v>-6.5717377626077766E-3</v>
      </c>
      <c r="AI3102" s="440">
        <f t="shared" si="2670"/>
        <v>-6.5717377626077766E-3</v>
      </c>
      <c r="AJ3102" s="443">
        <f t="shared" si="2670"/>
        <v>0</v>
      </c>
      <c r="AK3102" s="439">
        <f t="shared" si="2670"/>
        <v>0</v>
      </c>
      <c r="AL3102" s="439">
        <f t="shared" si="2670"/>
        <v>0</v>
      </c>
      <c r="AM3102" s="439">
        <f t="shared" si="2670"/>
        <v>0</v>
      </c>
      <c r="AN3102" s="440">
        <f t="shared" si="2670"/>
        <v>0</v>
      </c>
    </row>
    <row r="3103" spans="1:40" outlineLevel="2">
      <c r="A3103" s="882">
        <f>ROW()</f>
        <v>3103</v>
      </c>
      <c r="B3103" s="453"/>
      <c r="D3103" s="452" t="s">
        <v>36</v>
      </c>
      <c r="H3103" s="458"/>
      <c r="I3103" s="458"/>
      <c r="J3103" s="459"/>
      <c r="K3103" s="458"/>
      <c r="L3103" s="458"/>
      <c r="M3103" s="458"/>
      <c r="N3103" s="458"/>
      <c r="O3103" s="459"/>
      <c r="P3103" s="458"/>
      <c r="Q3103" s="458"/>
      <c r="R3103" s="458"/>
      <c r="S3103" s="463"/>
      <c r="T3103" s="458"/>
      <c r="U3103" s="458"/>
      <c r="V3103" s="458"/>
      <c r="W3103" s="31"/>
      <c r="X3103" s="440"/>
      <c r="Y3103" s="443"/>
      <c r="Z3103" s="439">
        <f t="shared" ref="Z3103:AN3103" si="2671">Z3013+Z3031+Z3049+Z3067 + Z3085</f>
        <v>3.895170744100136</v>
      </c>
      <c r="AA3103" s="439">
        <f t="shared" si="2671"/>
        <v>1.9998444633632935</v>
      </c>
      <c r="AB3103" s="439">
        <f t="shared" si="2671"/>
        <v>0.10451818262645096</v>
      </c>
      <c r="AC3103" s="439">
        <f t="shared" si="2671"/>
        <v>-1.7908080981103915</v>
      </c>
      <c r="AD3103" s="440">
        <f t="shared" si="2671"/>
        <v>-3.6861343788472345</v>
      </c>
      <c r="AE3103" s="443">
        <f t="shared" si="2671"/>
        <v>-2.3623855889180145E-2</v>
      </c>
      <c r="AF3103" s="439">
        <f t="shared" si="2671"/>
        <v>-2.3623855889180145E-2</v>
      </c>
      <c r="AG3103" s="439">
        <f t="shared" si="2671"/>
        <v>-2.3623855889180145E-2</v>
      </c>
      <c r="AH3103" s="439">
        <f t="shared" si="2671"/>
        <v>-2.3623855889180145E-2</v>
      </c>
      <c r="AI3103" s="440">
        <f t="shared" si="2671"/>
        <v>-2.3623855889180145E-2</v>
      </c>
      <c r="AJ3103" s="443">
        <f t="shared" si="2671"/>
        <v>0</v>
      </c>
      <c r="AK3103" s="439">
        <f t="shared" si="2671"/>
        <v>0</v>
      </c>
      <c r="AL3103" s="439">
        <f t="shared" si="2671"/>
        <v>0</v>
      </c>
      <c r="AM3103" s="439">
        <f t="shared" si="2671"/>
        <v>0</v>
      </c>
      <c r="AN3103" s="440">
        <f t="shared" si="2671"/>
        <v>0</v>
      </c>
    </row>
    <row r="3104" spans="1:40" outlineLevel="2">
      <c r="A3104" s="882">
        <f>ROW()</f>
        <v>3104</v>
      </c>
      <c r="B3104" s="453"/>
      <c r="D3104" s="452" t="s">
        <v>583</v>
      </c>
      <c r="H3104" s="458"/>
      <c r="I3104" s="458"/>
      <c r="J3104" s="459"/>
      <c r="K3104" s="458"/>
      <c r="L3104" s="458"/>
      <c r="M3104" s="458"/>
      <c r="N3104" s="458"/>
      <c r="O3104" s="459"/>
      <c r="P3104" s="458"/>
      <c r="Q3104" s="458"/>
      <c r="R3104" s="458"/>
      <c r="S3104" s="463"/>
      <c r="T3104" s="458"/>
      <c r="U3104" s="458"/>
      <c r="V3104" s="458"/>
      <c r="W3104" s="31"/>
      <c r="X3104" s="440"/>
      <c r="Y3104" s="443"/>
      <c r="Z3104" s="439">
        <f t="shared" ref="Z3104:AN3104" si="2672">Z3014+Z3032+Z3050+Z3068 + Z3086</f>
        <v>0</v>
      </c>
      <c r="AA3104" s="439">
        <f t="shared" si="2672"/>
        <v>0</v>
      </c>
      <c r="AB3104" s="439">
        <f t="shared" si="2672"/>
        <v>0</v>
      </c>
      <c r="AC3104" s="439">
        <f t="shared" si="2672"/>
        <v>0</v>
      </c>
      <c r="AD3104" s="440">
        <f t="shared" si="2672"/>
        <v>0</v>
      </c>
      <c r="AE3104" s="443">
        <f t="shared" si="2672"/>
        <v>0</v>
      </c>
      <c r="AF3104" s="439">
        <f t="shared" si="2672"/>
        <v>0</v>
      </c>
      <c r="AG3104" s="439">
        <f t="shared" si="2672"/>
        <v>0</v>
      </c>
      <c r="AH3104" s="439">
        <f t="shared" si="2672"/>
        <v>0</v>
      </c>
      <c r="AI3104" s="440">
        <f t="shared" si="2672"/>
        <v>0</v>
      </c>
      <c r="AJ3104" s="443">
        <f t="shared" si="2672"/>
        <v>0</v>
      </c>
      <c r="AK3104" s="439">
        <f t="shared" si="2672"/>
        <v>0</v>
      </c>
      <c r="AL3104" s="439">
        <f t="shared" si="2672"/>
        <v>0</v>
      </c>
      <c r="AM3104" s="439">
        <f t="shared" si="2672"/>
        <v>0</v>
      </c>
      <c r="AN3104" s="440">
        <f t="shared" si="2672"/>
        <v>0</v>
      </c>
    </row>
    <row r="3105" spans="1:40" outlineLevel="2">
      <c r="A3105" s="882">
        <f>ROW()</f>
        <v>3105</v>
      </c>
      <c r="B3105" s="453"/>
      <c r="D3105" s="452" t="s">
        <v>81</v>
      </c>
      <c r="H3105" s="458"/>
      <c r="I3105" s="458"/>
      <c r="J3105" s="459"/>
      <c r="K3105" s="458"/>
      <c r="L3105" s="458"/>
      <c r="M3105" s="458"/>
      <c r="N3105" s="458"/>
      <c r="O3105" s="459"/>
      <c r="P3105" s="458"/>
      <c r="Q3105" s="458"/>
      <c r="R3105" s="458"/>
      <c r="S3105" s="463"/>
      <c r="T3105" s="458"/>
      <c r="U3105" s="458"/>
      <c r="V3105" s="458"/>
      <c r="W3105" s="31"/>
      <c r="X3105" s="440"/>
      <c r="Y3105" s="443"/>
      <c r="Z3105" s="439">
        <f t="shared" ref="Z3105:AN3105" si="2673">Z3015+Z3033+Z3051+Z3069 + Z3087</f>
        <v>0</v>
      </c>
      <c r="AA3105" s="439">
        <f t="shared" si="2673"/>
        <v>0</v>
      </c>
      <c r="AB3105" s="439">
        <f t="shared" si="2673"/>
        <v>0</v>
      </c>
      <c r="AC3105" s="439">
        <f t="shared" si="2673"/>
        <v>0</v>
      </c>
      <c r="AD3105" s="440">
        <f t="shared" si="2673"/>
        <v>0</v>
      </c>
      <c r="AE3105" s="443">
        <f t="shared" si="2673"/>
        <v>0</v>
      </c>
      <c r="AF3105" s="439">
        <f t="shared" si="2673"/>
        <v>0</v>
      </c>
      <c r="AG3105" s="439">
        <f t="shared" si="2673"/>
        <v>0</v>
      </c>
      <c r="AH3105" s="439">
        <f t="shared" si="2673"/>
        <v>0</v>
      </c>
      <c r="AI3105" s="440">
        <f t="shared" si="2673"/>
        <v>0</v>
      </c>
      <c r="AJ3105" s="443">
        <f t="shared" si="2673"/>
        <v>0</v>
      </c>
      <c r="AK3105" s="439">
        <f t="shared" si="2673"/>
        <v>0</v>
      </c>
      <c r="AL3105" s="439">
        <f t="shared" si="2673"/>
        <v>0</v>
      </c>
      <c r="AM3105" s="439">
        <f t="shared" si="2673"/>
        <v>0</v>
      </c>
      <c r="AN3105" s="440">
        <f t="shared" si="2673"/>
        <v>0</v>
      </c>
    </row>
    <row r="3106" spans="1:40" outlineLevel="2">
      <c r="A3106" s="882">
        <f>ROW()</f>
        <v>3106</v>
      </c>
      <c r="B3106" s="453"/>
      <c r="D3106" s="452" t="s">
        <v>28</v>
      </c>
      <c r="H3106" s="458"/>
      <c r="I3106" s="458"/>
      <c r="J3106" s="459"/>
      <c r="K3106" s="458"/>
      <c r="L3106" s="458"/>
      <c r="M3106" s="458"/>
      <c r="N3106" s="458"/>
      <c r="O3106" s="459"/>
      <c r="P3106" s="458"/>
      <c r="Q3106" s="458"/>
      <c r="R3106" s="458"/>
      <c r="S3106" s="463"/>
      <c r="T3106" s="458"/>
      <c r="U3106" s="458"/>
      <c r="V3106" s="458"/>
      <c r="W3106" s="31"/>
      <c r="X3106" s="440"/>
      <c r="Y3106" s="443"/>
      <c r="Z3106" s="439">
        <f t="shared" ref="Z3106:AN3106" si="2674">Z3016+Z3034+Z3052+Z3070 + Z3088</f>
        <v>1.0295387453874538</v>
      </c>
      <c r="AA3106" s="439">
        <f t="shared" si="2674"/>
        <v>1.0295387453874538</v>
      </c>
      <c r="AB3106" s="439">
        <f t="shared" si="2674"/>
        <v>1.0295387453874538</v>
      </c>
      <c r="AC3106" s="439">
        <f t="shared" si="2674"/>
        <v>1.0295387453874538</v>
      </c>
      <c r="AD3106" s="440">
        <f t="shared" si="2674"/>
        <v>1.0295387453874538</v>
      </c>
      <c r="AE3106" s="443">
        <f t="shared" si="2674"/>
        <v>1.0295387453874538</v>
      </c>
      <c r="AF3106" s="439">
        <f t="shared" si="2674"/>
        <v>1.0295387453874538</v>
      </c>
      <c r="AG3106" s="439">
        <f t="shared" si="2674"/>
        <v>1.0295387453874538</v>
      </c>
      <c r="AH3106" s="439">
        <f t="shared" si="2674"/>
        <v>1.0295387453874538</v>
      </c>
      <c r="AI3106" s="440">
        <f t="shared" si="2674"/>
        <v>1.0295387453874538</v>
      </c>
      <c r="AJ3106" s="443">
        <f t="shared" si="2674"/>
        <v>1.0295387453874538</v>
      </c>
      <c r="AK3106" s="439">
        <f t="shared" si="2674"/>
        <v>1.0295387453874538</v>
      </c>
      <c r="AL3106" s="439">
        <f t="shared" si="2674"/>
        <v>1.0295387453874538</v>
      </c>
      <c r="AM3106" s="439">
        <f t="shared" si="2674"/>
        <v>1.0295387453874538</v>
      </c>
      <c r="AN3106" s="440">
        <f t="shared" si="2674"/>
        <v>1.0295387453874538</v>
      </c>
    </row>
    <row r="3107" spans="1:40" outlineLevel="2">
      <c r="A3107" s="882">
        <f>ROW()</f>
        <v>3107</v>
      </c>
      <c r="B3107" s="453"/>
      <c r="D3107" s="456" t="s">
        <v>443</v>
      </c>
      <c r="E3107" s="456"/>
      <c r="F3107" s="456"/>
      <c r="G3107" s="456"/>
      <c r="H3107" s="460"/>
      <c r="I3107" s="460"/>
      <c r="J3107" s="461"/>
      <c r="K3107" s="460"/>
      <c r="L3107" s="460"/>
      <c r="M3107" s="460"/>
      <c r="N3107" s="460"/>
      <c r="O3107" s="461"/>
      <c r="P3107" s="460"/>
      <c r="Q3107" s="460"/>
      <c r="R3107" s="460"/>
      <c r="S3107" s="465"/>
      <c r="T3107" s="460"/>
      <c r="U3107" s="460"/>
      <c r="V3107" s="460"/>
      <c r="W3107" s="57"/>
      <c r="X3107" s="442"/>
      <c r="Y3107" s="462"/>
      <c r="Z3107" s="441">
        <f t="shared" ref="Z3107:AN3107" si="2675">Z3017+Z3035+Z3053+Z3071 + Z3089</f>
        <v>0</v>
      </c>
      <c r="AA3107" s="441">
        <f t="shared" si="2675"/>
        <v>0</v>
      </c>
      <c r="AB3107" s="441">
        <f t="shared" si="2675"/>
        <v>0</v>
      </c>
      <c r="AC3107" s="441">
        <f t="shared" si="2675"/>
        <v>0</v>
      </c>
      <c r="AD3107" s="442">
        <f t="shared" si="2675"/>
        <v>0</v>
      </c>
      <c r="AE3107" s="462">
        <f t="shared" si="2675"/>
        <v>0</v>
      </c>
      <c r="AF3107" s="441">
        <f t="shared" si="2675"/>
        <v>0</v>
      </c>
      <c r="AG3107" s="441">
        <f t="shared" si="2675"/>
        <v>0</v>
      </c>
      <c r="AH3107" s="441">
        <f t="shared" si="2675"/>
        <v>0</v>
      </c>
      <c r="AI3107" s="442">
        <f t="shared" si="2675"/>
        <v>0</v>
      </c>
      <c r="AJ3107" s="462">
        <f t="shared" si="2675"/>
        <v>0</v>
      </c>
      <c r="AK3107" s="441">
        <f t="shared" si="2675"/>
        <v>0</v>
      </c>
      <c r="AL3107" s="441">
        <f t="shared" si="2675"/>
        <v>0</v>
      </c>
      <c r="AM3107" s="441">
        <f t="shared" si="2675"/>
        <v>0</v>
      </c>
      <c r="AN3107" s="442">
        <f t="shared" si="2675"/>
        <v>0</v>
      </c>
    </row>
    <row r="3108" spans="1:40" outlineLevel="2">
      <c r="A3108" s="882">
        <f>ROW()</f>
        <v>3108</v>
      </c>
      <c r="B3108" s="453"/>
      <c r="D3108" s="452" t="s">
        <v>24</v>
      </c>
      <c r="H3108" s="458"/>
      <c r="I3108" s="458"/>
      <c r="J3108" s="459"/>
      <c r="K3108" s="458"/>
      <c r="L3108" s="458"/>
      <c r="M3108" s="458"/>
      <c r="N3108" s="458"/>
      <c r="O3108" s="459"/>
      <c r="P3108" s="458"/>
      <c r="Q3108" s="458"/>
      <c r="R3108" s="458"/>
      <c r="S3108" s="463"/>
      <c r="T3108" s="458"/>
      <c r="U3108" s="458"/>
      <c r="V3108" s="458"/>
      <c r="W3108" s="439"/>
      <c r="X3108" s="440"/>
      <c r="Y3108" s="443"/>
      <c r="Z3108" s="439">
        <f t="shared" ref="Z3108:AN3108" si="2676">SUM(Z3092:Z3107)</f>
        <v>86.665453549085356</v>
      </c>
      <c r="AA3108" s="439">
        <f t="shared" si="2676"/>
        <v>81.149589467881967</v>
      </c>
      <c r="AB3108" s="439">
        <f t="shared" si="2676"/>
        <v>75.633725386678606</v>
      </c>
      <c r="AC3108" s="439">
        <f t="shared" si="2676"/>
        <v>70.117861305475216</v>
      </c>
      <c r="AD3108" s="440">
        <f t="shared" si="2676"/>
        <v>64.601997224271841</v>
      </c>
      <c r="AE3108" s="443">
        <f t="shared" si="2676"/>
        <v>68.09937539858295</v>
      </c>
      <c r="AF3108" s="439">
        <f t="shared" si="2676"/>
        <v>65.90486702264073</v>
      </c>
      <c r="AG3108" s="439">
        <f t="shared" si="2676"/>
        <v>63.710358646698538</v>
      </c>
      <c r="AH3108" s="439">
        <f t="shared" si="2676"/>
        <v>61.515850270756317</v>
      </c>
      <c r="AI3108" s="440">
        <f t="shared" si="2676"/>
        <v>59.321341894814104</v>
      </c>
      <c r="AJ3108" s="443">
        <f t="shared" si="2676"/>
        <v>57.142897703960458</v>
      </c>
      <c r="AK3108" s="439">
        <f t="shared" si="2676"/>
        <v>55.032790533755168</v>
      </c>
      <c r="AL3108" s="439">
        <f t="shared" si="2676"/>
        <v>52.922683363549865</v>
      </c>
      <c r="AM3108" s="439">
        <f t="shared" si="2676"/>
        <v>50.812576193344555</v>
      </c>
      <c r="AN3108" s="440">
        <f t="shared" si="2676"/>
        <v>48.702469023139251</v>
      </c>
    </row>
    <row r="3109" spans="1:40">
      <c r="A3109" s="884" t="str">
        <f>"2016 Capex Account [m$"&amp;Input!$G$43&amp;"]"</f>
        <v>2016 Capex Account [m$31/12/2023]</v>
      </c>
      <c r="B3109" s="885"/>
      <c r="C3109" s="886"/>
      <c r="D3109" s="885"/>
      <c r="E3109" s="885"/>
      <c r="F3109" s="885"/>
      <c r="G3109" s="25"/>
      <c r="H3109" s="885"/>
      <c r="I3109" s="25"/>
      <c r="J3109" s="323"/>
      <c r="K3109" s="25"/>
      <c r="L3109" s="25"/>
      <c r="M3109" s="25"/>
      <c r="N3109" s="25"/>
      <c r="O3109" s="323"/>
      <c r="P3109" s="25"/>
      <c r="Q3109" s="25"/>
      <c r="R3109" s="25"/>
      <c r="S3109" s="318"/>
      <c r="T3109" s="25"/>
      <c r="U3109" s="25"/>
      <c r="V3109" s="25"/>
      <c r="W3109" s="25"/>
      <c r="X3109" s="318"/>
      <c r="Y3109" s="323"/>
      <c r="Z3109" s="25"/>
      <c r="AA3109" s="25"/>
      <c r="AB3109" s="25"/>
      <c r="AC3109" s="25"/>
      <c r="AD3109" s="318"/>
      <c r="AE3109" s="323"/>
      <c r="AF3109" s="25"/>
      <c r="AG3109" s="25"/>
      <c r="AH3109" s="25"/>
      <c r="AI3109" s="318"/>
      <c r="AJ3109" s="323"/>
      <c r="AK3109" s="25"/>
      <c r="AL3109" s="25"/>
      <c r="AM3109" s="25"/>
      <c r="AN3109" s="318"/>
    </row>
    <row r="3110" spans="1:40" outlineLevel="1">
      <c r="A3110" s="732" t="s">
        <v>26</v>
      </c>
      <c r="B3110" s="733"/>
      <c r="C3110" s="881"/>
      <c r="D3110" s="733"/>
      <c r="E3110" s="733"/>
      <c r="F3110" s="733"/>
      <c r="G3110" s="730"/>
      <c r="H3110" s="733"/>
      <c r="I3110" s="730"/>
      <c r="J3110" s="729"/>
      <c r="K3110" s="730"/>
      <c r="L3110" s="730"/>
      <c r="M3110" s="730"/>
      <c r="N3110" s="730"/>
      <c r="O3110" s="729"/>
      <c r="P3110" s="730"/>
      <c r="Q3110" s="730"/>
      <c r="R3110" s="730"/>
      <c r="S3110" s="731"/>
      <c r="T3110" s="730"/>
      <c r="U3110" s="730"/>
      <c r="V3110" s="730"/>
      <c r="W3110" s="730"/>
      <c r="X3110" s="731"/>
      <c r="Y3110" s="729"/>
      <c r="Z3110" s="730"/>
      <c r="AA3110" s="730"/>
      <c r="AB3110" s="730"/>
      <c r="AC3110" s="730"/>
      <c r="AD3110" s="731"/>
      <c r="AE3110" s="729"/>
      <c r="AF3110" s="730"/>
      <c r="AG3110" s="730"/>
      <c r="AH3110" s="730"/>
      <c r="AI3110" s="731"/>
      <c r="AJ3110" s="729"/>
      <c r="AK3110" s="730"/>
      <c r="AL3110" s="730"/>
      <c r="AM3110" s="730"/>
      <c r="AN3110" s="731"/>
    </row>
    <row r="3111" spans="1:40" outlineLevel="2">
      <c r="A3111" s="882">
        <f>ROW()</f>
        <v>3111</v>
      </c>
      <c r="B3111" s="453"/>
      <c r="D3111" s="452" t="s">
        <v>300</v>
      </c>
      <c r="H3111" s="458"/>
      <c r="I3111" s="458"/>
      <c r="J3111" s="459"/>
      <c r="K3111" s="458"/>
      <c r="L3111" s="458"/>
      <c r="M3111" s="458"/>
      <c r="N3111" s="458"/>
      <c r="O3111" s="459"/>
      <c r="P3111" s="458"/>
      <c r="Q3111" s="458"/>
      <c r="R3111" s="458"/>
      <c r="S3111" s="463"/>
      <c r="T3111" s="458"/>
      <c r="U3111" s="458"/>
      <c r="V3111" s="458"/>
      <c r="W3111" s="458"/>
      <c r="X3111" s="463"/>
      <c r="Y3111" s="459"/>
      <c r="Z3111" s="458"/>
      <c r="AA3111" s="458"/>
      <c r="AB3111" s="169">
        <f>Input!$Y$58</f>
        <v>80</v>
      </c>
      <c r="AC3111" s="448">
        <f t="shared" ref="AC3111:AI3111" si="2677">(AB3111-AB$9)*(AB3111&gt;AC$9)</f>
        <v>79</v>
      </c>
      <c r="AD3111" s="449">
        <f t="shared" si="2677"/>
        <v>78</v>
      </c>
      <c r="AE3111" s="464">
        <f t="shared" si="2677"/>
        <v>77</v>
      </c>
      <c r="AF3111" s="448">
        <f t="shared" si="2677"/>
        <v>76</v>
      </c>
      <c r="AG3111" s="448">
        <f t="shared" si="2677"/>
        <v>75</v>
      </c>
      <c r="AH3111" s="448">
        <f t="shared" si="2677"/>
        <v>74</v>
      </c>
      <c r="AI3111" s="449">
        <f t="shared" si="2677"/>
        <v>73</v>
      </c>
      <c r="AJ3111" s="464">
        <f t="shared" ref="AJ3111:AJ3126" si="2678">(AI3111-AI$9)*(AI3111&gt;AJ$9)</f>
        <v>72</v>
      </c>
      <c r="AK3111" s="448">
        <f t="shared" ref="AK3111:AK3126" si="2679">(AJ3111-AJ$9)*(AJ3111&gt;AK$9)</f>
        <v>71</v>
      </c>
      <c r="AL3111" s="448">
        <f t="shared" ref="AL3111:AL3126" si="2680">(AK3111-AK$9)*(AK3111&gt;AL$9)</f>
        <v>70</v>
      </c>
      <c r="AM3111" s="448">
        <f t="shared" ref="AM3111:AM3126" si="2681">(AL3111-AL$9)*(AL3111&gt;AM$9)</f>
        <v>69</v>
      </c>
      <c r="AN3111" s="449">
        <f t="shared" ref="AN3111:AN3126" si="2682">(AM3111-AM$9)*(AM3111&gt;AN$9)</f>
        <v>68</v>
      </c>
    </row>
    <row r="3112" spans="1:40" outlineLevel="2">
      <c r="A3112" s="882">
        <f>ROW()</f>
        <v>3112</v>
      </c>
      <c r="B3112" s="453"/>
      <c r="D3112" s="452" t="s">
        <v>301</v>
      </c>
      <c r="H3112" s="458"/>
      <c r="I3112" s="458"/>
      <c r="J3112" s="459"/>
      <c r="K3112" s="458"/>
      <c r="L3112" s="458"/>
      <c r="M3112" s="458"/>
      <c r="N3112" s="458"/>
      <c r="O3112" s="459"/>
      <c r="P3112" s="458"/>
      <c r="Q3112" s="458"/>
      <c r="R3112" s="458"/>
      <c r="S3112" s="463"/>
      <c r="T3112" s="458"/>
      <c r="U3112" s="458"/>
      <c r="V3112" s="458"/>
      <c r="W3112" s="458"/>
      <c r="X3112" s="463"/>
      <c r="Y3112" s="459"/>
      <c r="Z3112" s="458"/>
      <c r="AA3112" s="458"/>
      <c r="AB3112" s="169">
        <f>Input!$Y$59</f>
        <v>60</v>
      </c>
      <c r="AC3112" s="448">
        <f t="shared" ref="AC3112:AI3112" si="2683">(AB3112-AB$9)*(AB3112&gt;AC$9)</f>
        <v>59</v>
      </c>
      <c r="AD3112" s="449">
        <f t="shared" si="2683"/>
        <v>58</v>
      </c>
      <c r="AE3112" s="464">
        <f t="shared" si="2683"/>
        <v>57</v>
      </c>
      <c r="AF3112" s="448">
        <f t="shared" si="2683"/>
        <v>56</v>
      </c>
      <c r="AG3112" s="448">
        <f t="shared" si="2683"/>
        <v>55</v>
      </c>
      <c r="AH3112" s="448">
        <f t="shared" si="2683"/>
        <v>54</v>
      </c>
      <c r="AI3112" s="449">
        <f t="shared" si="2683"/>
        <v>53</v>
      </c>
      <c r="AJ3112" s="464">
        <f t="shared" si="2678"/>
        <v>52</v>
      </c>
      <c r="AK3112" s="448">
        <f t="shared" si="2679"/>
        <v>51</v>
      </c>
      <c r="AL3112" s="448">
        <f t="shared" si="2680"/>
        <v>50</v>
      </c>
      <c r="AM3112" s="448">
        <f t="shared" si="2681"/>
        <v>49</v>
      </c>
      <c r="AN3112" s="449">
        <f t="shared" si="2682"/>
        <v>48</v>
      </c>
    </row>
    <row r="3113" spans="1:40" outlineLevel="2">
      <c r="A3113" s="882">
        <f>ROW()</f>
        <v>3113</v>
      </c>
      <c r="B3113" s="453"/>
      <c r="D3113" s="452" t="s">
        <v>29</v>
      </c>
      <c r="H3113" s="458"/>
      <c r="I3113" s="458"/>
      <c r="J3113" s="459"/>
      <c r="K3113" s="458"/>
      <c r="L3113" s="458"/>
      <c r="M3113" s="458"/>
      <c r="N3113" s="458"/>
      <c r="O3113" s="459"/>
      <c r="P3113" s="458"/>
      <c r="Q3113" s="458"/>
      <c r="R3113" s="458"/>
      <c r="S3113" s="463"/>
      <c r="T3113" s="458"/>
      <c r="U3113" s="458"/>
      <c r="V3113" s="458"/>
      <c r="W3113" s="458"/>
      <c r="X3113" s="463"/>
      <c r="Y3113" s="459"/>
      <c r="Z3113" s="458"/>
      <c r="AA3113" s="458"/>
      <c r="AB3113" s="169">
        <f>Input!$Y$60</f>
        <v>60</v>
      </c>
      <c r="AC3113" s="448">
        <f t="shared" ref="AC3113:AI3113" si="2684">(AB3113-AB$9)*(AB3113&gt;AC$9)</f>
        <v>59</v>
      </c>
      <c r="AD3113" s="449">
        <f t="shared" si="2684"/>
        <v>58</v>
      </c>
      <c r="AE3113" s="464">
        <f t="shared" si="2684"/>
        <v>57</v>
      </c>
      <c r="AF3113" s="448">
        <f t="shared" si="2684"/>
        <v>56</v>
      </c>
      <c r="AG3113" s="448">
        <f t="shared" si="2684"/>
        <v>55</v>
      </c>
      <c r="AH3113" s="448">
        <f t="shared" si="2684"/>
        <v>54</v>
      </c>
      <c r="AI3113" s="449">
        <f t="shared" si="2684"/>
        <v>53</v>
      </c>
      <c r="AJ3113" s="464">
        <f t="shared" si="2678"/>
        <v>52</v>
      </c>
      <c r="AK3113" s="448">
        <f t="shared" si="2679"/>
        <v>51</v>
      </c>
      <c r="AL3113" s="448">
        <f t="shared" si="2680"/>
        <v>50</v>
      </c>
      <c r="AM3113" s="448">
        <f t="shared" si="2681"/>
        <v>49</v>
      </c>
      <c r="AN3113" s="449">
        <f t="shared" si="2682"/>
        <v>48</v>
      </c>
    </row>
    <row r="3114" spans="1:40" outlineLevel="2">
      <c r="A3114" s="882">
        <f>ROW()</f>
        <v>3114</v>
      </c>
      <c r="B3114" s="453"/>
      <c r="D3114" s="452" t="s">
        <v>30</v>
      </c>
      <c r="H3114" s="458"/>
      <c r="I3114" s="458"/>
      <c r="J3114" s="459"/>
      <c r="K3114" s="458"/>
      <c r="L3114" s="458"/>
      <c r="M3114" s="458"/>
      <c r="N3114" s="458"/>
      <c r="O3114" s="459"/>
      <c r="P3114" s="458"/>
      <c r="Q3114" s="458"/>
      <c r="R3114" s="458"/>
      <c r="S3114" s="463"/>
      <c r="T3114" s="458"/>
      <c r="U3114" s="458"/>
      <c r="V3114" s="458"/>
      <c r="W3114" s="458"/>
      <c r="X3114" s="463"/>
      <c r="Y3114" s="459"/>
      <c r="Z3114" s="458"/>
      <c r="AA3114" s="458"/>
      <c r="AB3114" s="169">
        <f>Input!$Y$61</f>
        <v>60</v>
      </c>
      <c r="AC3114" s="448">
        <f t="shared" ref="AC3114:AI3114" si="2685">(AB3114-AB$9)*(AB3114&gt;AC$9)</f>
        <v>59</v>
      </c>
      <c r="AD3114" s="449">
        <f t="shared" si="2685"/>
        <v>58</v>
      </c>
      <c r="AE3114" s="464">
        <f t="shared" si="2685"/>
        <v>57</v>
      </c>
      <c r="AF3114" s="448">
        <f t="shared" si="2685"/>
        <v>56</v>
      </c>
      <c r="AG3114" s="448">
        <f t="shared" si="2685"/>
        <v>55</v>
      </c>
      <c r="AH3114" s="448">
        <f t="shared" si="2685"/>
        <v>54</v>
      </c>
      <c r="AI3114" s="449">
        <f t="shared" si="2685"/>
        <v>53</v>
      </c>
      <c r="AJ3114" s="464">
        <f t="shared" si="2678"/>
        <v>52</v>
      </c>
      <c r="AK3114" s="448">
        <f t="shared" si="2679"/>
        <v>51</v>
      </c>
      <c r="AL3114" s="448">
        <f t="shared" si="2680"/>
        <v>50</v>
      </c>
      <c r="AM3114" s="448">
        <f t="shared" si="2681"/>
        <v>49</v>
      </c>
      <c r="AN3114" s="449">
        <f t="shared" si="2682"/>
        <v>48</v>
      </c>
    </row>
    <row r="3115" spans="1:40" outlineLevel="2">
      <c r="A3115" s="882">
        <f>ROW()</f>
        <v>3115</v>
      </c>
      <c r="B3115" s="453"/>
      <c r="D3115" s="452" t="s">
        <v>31</v>
      </c>
      <c r="H3115" s="458"/>
      <c r="I3115" s="458"/>
      <c r="J3115" s="459"/>
      <c r="K3115" s="458"/>
      <c r="L3115" s="458"/>
      <c r="M3115" s="458"/>
      <c r="N3115" s="458"/>
      <c r="O3115" s="459"/>
      <c r="P3115" s="458"/>
      <c r="Q3115" s="458"/>
      <c r="R3115" s="458"/>
      <c r="S3115" s="463"/>
      <c r="T3115" s="458"/>
      <c r="U3115" s="458"/>
      <c r="V3115" s="458"/>
      <c r="W3115" s="458"/>
      <c r="X3115" s="463"/>
      <c r="Y3115" s="459"/>
      <c r="Z3115" s="458"/>
      <c r="AA3115" s="458"/>
      <c r="AB3115" s="169">
        <f>Input!$Y$62</f>
        <v>60</v>
      </c>
      <c r="AC3115" s="448">
        <f t="shared" ref="AC3115:AI3115" si="2686">(AB3115-AB$9)*(AB3115&gt;AC$9)</f>
        <v>59</v>
      </c>
      <c r="AD3115" s="449">
        <f t="shared" si="2686"/>
        <v>58</v>
      </c>
      <c r="AE3115" s="464">
        <f t="shared" si="2686"/>
        <v>57</v>
      </c>
      <c r="AF3115" s="448">
        <f t="shared" si="2686"/>
        <v>56</v>
      </c>
      <c r="AG3115" s="448">
        <f t="shared" si="2686"/>
        <v>55</v>
      </c>
      <c r="AH3115" s="448">
        <f t="shared" si="2686"/>
        <v>54</v>
      </c>
      <c r="AI3115" s="449">
        <f t="shared" si="2686"/>
        <v>53</v>
      </c>
      <c r="AJ3115" s="464">
        <f t="shared" si="2678"/>
        <v>52</v>
      </c>
      <c r="AK3115" s="448">
        <f t="shared" si="2679"/>
        <v>51</v>
      </c>
      <c r="AL3115" s="448">
        <f t="shared" si="2680"/>
        <v>50</v>
      </c>
      <c r="AM3115" s="448">
        <f t="shared" si="2681"/>
        <v>49</v>
      </c>
      <c r="AN3115" s="449">
        <f t="shared" si="2682"/>
        <v>48</v>
      </c>
    </row>
    <row r="3116" spans="1:40" outlineLevel="2">
      <c r="A3116" s="882">
        <f>ROW()</f>
        <v>3116</v>
      </c>
      <c r="B3116" s="453"/>
      <c r="D3116" s="452" t="s">
        <v>32</v>
      </c>
      <c r="H3116" s="458"/>
      <c r="I3116" s="458"/>
      <c r="J3116" s="459"/>
      <c r="K3116" s="458"/>
      <c r="L3116" s="458"/>
      <c r="M3116" s="458"/>
      <c r="N3116" s="458"/>
      <c r="O3116" s="459"/>
      <c r="P3116" s="458"/>
      <c r="Q3116" s="458"/>
      <c r="R3116" s="458"/>
      <c r="S3116" s="463"/>
      <c r="T3116" s="458"/>
      <c r="U3116" s="458"/>
      <c r="V3116" s="458"/>
      <c r="W3116" s="458"/>
      <c r="X3116" s="463"/>
      <c r="Y3116" s="459"/>
      <c r="Z3116" s="458"/>
      <c r="AA3116" s="458"/>
      <c r="AB3116" s="169">
        <f>Input!$Y$63</f>
        <v>40</v>
      </c>
      <c r="AC3116" s="448">
        <f t="shared" ref="AC3116:AI3116" si="2687">(AB3116-AB$9)*(AB3116&gt;AC$9)</f>
        <v>39</v>
      </c>
      <c r="AD3116" s="449">
        <f t="shared" si="2687"/>
        <v>38</v>
      </c>
      <c r="AE3116" s="464">
        <f t="shared" si="2687"/>
        <v>37</v>
      </c>
      <c r="AF3116" s="448">
        <f t="shared" si="2687"/>
        <v>36</v>
      </c>
      <c r="AG3116" s="448">
        <f t="shared" si="2687"/>
        <v>35</v>
      </c>
      <c r="AH3116" s="448">
        <f t="shared" si="2687"/>
        <v>34</v>
      </c>
      <c r="AI3116" s="449">
        <f t="shared" si="2687"/>
        <v>33</v>
      </c>
      <c r="AJ3116" s="464">
        <f t="shared" si="2678"/>
        <v>32</v>
      </c>
      <c r="AK3116" s="448">
        <f t="shared" si="2679"/>
        <v>31</v>
      </c>
      <c r="AL3116" s="448">
        <f t="shared" si="2680"/>
        <v>30</v>
      </c>
      <c r="AM3116" s="448">
        <f t="shared" si="2681"/>
        <v>29</v>
      </c>
      <c r="AN3116" s="449">
        <f t="shared" si="2682"/>
        <v>28</v>
      </c>
    </row>
    <row r="3117" spans="1:40" outlineLevel="2">
      <c r="A3117" s="882">
        <f>ROW()</f>
        <v>3117</v>
      </c>
      <c r="B3117" s="453"/>
      <c r="D3117" s="452" t="s">
        <v>33</v>
      </c>
      <c r="H3117" s="458"/>
      <c r="I3117" s="458"/>
      <c r="J3117" s="459"/>
      <c r="K3117" s="458"/>
      <c r="L3117" s="458"/>
      <c r="M3117" s="458"/>
      <c r="N3117" s="458"/>
      <c r="O3117" s="459"/>
      <c r="P3117" s="458"/>
      <c r="Q3117" s="458"/>
      <c r="R3117" s="458"/>
      <c r="S3117" s="463"/>
      <c r="T3117" s="458"/>
      <c r="U3117" s="458"/>
      <c r="V3117" s="458"/>
      <c r="W3117" s="458"/>
      <c r="X3117" s="463"/>
      <c r="Y3117" s="459"/>
      <c r="Z3117" s="458"/>
      <c r="AA3117" s="458"/>
      <c r="AB3117" s="169">
        <f>Input!$Y$64</f>
        <v>40</v>
      </c>
      <c r="AC3117" s="448">
        <f t="shared" ref="AC3117:AI3117" si="2688">(AB3117-AB$9)*(AB3117&gt;AC$9)</f>
        <v>39</v>
      </c>
      <c r="AD3117" s="449">
        <f t="shared" si="2688"/>
        <v>38</v>
      </c>
      <c r="AE3117" s="464">
        <f t="shared" si="2688"/>
        <v>37</v>
      </c>
      <c r="AF3117" s="448">
        <f t="shared" si="2688"/>
        <v>36</v>
      </c>
      <c r="AG3117" s="448">
        <f t="shared" si="2688"/>
        <v>35</v>
      </c>
      <c r="AH3117" s="448">
        <f t="shared" si="2688"/>
        <v>34</v>
      </c>
      <c r="AI3117" s="449">
        <f t="shared" si="2688"/>
        <v>33</v>
      </c>
      <c r="AJ3117" s="464">
        <f t="shared" si="2678"/>
        <v>32</v>
      </c>
      <c r="AK3117" s="448">
        <f t="shared" si="2679"/>
        <v>31</v>
      </c>
      <c r="AL3117" s="448">
        <f t="shared" si="2680"/>
        <v>30</v>
      </c>
      <c r="AM3117" s="448">
        <f t="shared" si="2681"/>
        <v>29</v>
      </c>
      <c r="AN3117" s="449">
        <f t="shared" si="2682"/>
        <v>28</v>
      </c>
    </row>
    <row r="3118" spans="1:40" outlineLevel="2">
      <c r="A3118" s="882">
        <f>ROW()</f>
        <v>3118</v>
      </c>
      <c r="B3118" s="453"/>
      <c r="D3118" s="452" t="s">
        <v>27</v>
      </c>
      <c r="H3118" s="458"/>
      <c r="I3118" s="458"/>
      <c r="J3118" s="459"/>
      <c r="K3118" s="458"/>
      <c r="L3118" s="458"/>
      <c r="M3118" s="458"/>
      <c r="N3118" s="458"/>
      <c r="O3118" s="459"/>
      <c r="P3118" s="458"/>
      <c r="Q3118" s="458"/>
      <c r="R3118" s="458"/>
      <c r="S3118" s="463"/>
      <c r="T3118" s="458"/>
      <c r="U3118" s="458"/>
      <c r="V3118" s="458"/>
      <c r="W3118" s="458"/>
      <c r="X3118" s="463"/>
      <c r="Y3118" s="459"/>
      <c r="Z3118" s="458"/>
      <c r="AA3118" s="458"/>
      <c r="AB3118" s="169">
        <f>Input!$Y$65</f>
        <v>40</v>
      </c>
      <c r="AC3118" s="448">
        <f t="shared" ref="AC3118:AI3118" si="2689">(AB3118-AB$9)*(AB3118&gt;AC$9)</f>
        <v>39</v>
      </c>
      <c r="AD3118" s="449">
        <f t="shared" si="2689"/>
        <v>38</v>
      </c>
      <c r="AE3118" s="464">
        <f t="shared" si="2689"/>
        <v>37</v>
      </c>
      <c r="AF3118" s="448">
        <f t="shared" si="2689"/>
        <v>36</v>
      </c>
      <c r="AG3118" s="448">
        <f t="shared" si="2689"/>
        <v>35</v>
      </c>
      <c r="AH3118" s="448">
        <f t="shared" si="2689"/>
        <v>34</v>
      </c>
      <c r="AI3118" s="449">
        <f t="shared" si="2689"/>
        <v>33</v>
      </c>
      <c r="AJ3118" s="464">
        <f t="shared" si="2678"/>
        <v>32</v>
      </c>
      <c r="AK3118" s="448">
        <f t="shared" si="2679"/>
        <v>31</v>
      </c>
      <c r="AL3118" s="448">
        <f t="shared" si="2680"/>
        <v>30</v>
      </c>
      <c r="AM3118" s="448">
        <f t="shared" si="2681"/>
        <v>29</v>
      </c>
      <c r="AN3118" s="449">
        <f t="shared" si="2682"/>
        <v>28</v>
      </c>
    </row>
    <row r="3119" spans="1:40" outlineLevel="2">
      <c r="A3119" s="882">
        <f>ROW()</f>
        <v>3119</v>
      </c>
      <c r="B3119" s="453"/>
      <c r="D3119" s="452" t="s">
        <v>34</v>
      </c>
      <c r="H3119" s="458"/>
      <c r="I3119" s="458"/>
      <c r="J3119" s="459"/>
      <c r="K3119" s="458"/>
      <c r="L3119" s="458"/>
      <c r="M3119" s="458"/>
      <c r="N3119" s="458"/>
      <c r="O3119" s="459"/>
      <c r="P3119" s="458"/>
      <c r="Q3119" s="458"/>
      <c r="R3119" s="458"/>
      <c r="S3119" s="463"/>
      <c r="T3119" s="458"/>
      <c r="U3119" s="458"/>
      <c r="V3119" s="458"/>
      <c r="W3119" s="458"/>
      <c r="X3119" s="463"/>
      <c r="Y3119" s="459"/>
      <c r="Z3119" s="458"/>
      <c r="AA3119" s="458"/>
      <c r="AB3119" s="169">
        <f>Input!$Y$66</f>
        <v>25</v>
      </c>
      <c r="AC3119" s="448">
        <f t="shared" ref="AC3119:AI3119" si="2690">(AB3119-AB$9)*(AB3119&gt;AC$9)</f>
        <v>24</v>
      </c>
      <c r="AD3119" s="449">
        <f t="shared" si="2690"/>
        <v>23</v>
      </c>
      <c r="AE3119" s="464">
        <f t="shared" si="2690"/>
        <v>22</v>
      </c>
      <c r="AF3119" s="448">
        <f t="shared" si="2690"/>
        <v>21</v>
      </c>
      <c r="AG3119" s="448">
        <f t="shared" si="2690"/>
        <v>20</v>
      </c>
      <c r="AH3119" s="448">
        <f t="shared" si="2690"/>
        <v>19</v>
      </c>
      <c r="AI3119" s="449">
        <f t="shared" si="2690"/>
        <v>18</v>
      </c>
      <c r="AJ3119" s="464">
        <f t="shared" si="2678"/>
        <v>17</v>
      </c>
      <c r="AK3119" s="448">
        <f t="shared" si="2679"/>
        <v>16</v>
      </c>
      <c r="AL3119" s="448">
        <f t="shared" si="2680"/>
        <v>15</v>
      </c>
      <c r="AM3119" s="448">
        <f t="shared" si="2681"/>
        <v>14</v>
      </c>
      <c r="AN3119" s="449">
        <f t="shared" si="2682"/>
        <v>13</v>
      </c>
    </row>
    <row r="3120" spans="1:40" outlineLevel="2">
      <c r="A3120" s="882">
        <f>ROW()</f>
        <v>3120</v>
      </c>
      <c r="B3120" s="453"/>
      <c r="D3120" s="452" t="s">
        <v>35</v>
      </c>
      <c r="H3120" s="458"/>
      <c r="I3120" s="458"/>
      <c r="J3120" s="459"/>
      <c r="K3120" s="458"/>
      <c r="L3120" s="458"/>
      <c r="M3120" s="458"/>
      <c r="N3120" s="458"/>
      <c r="O3120" s="459"/>
      <c r="P3120" s="458"/>
      <c r="Q3120" s="458"/>
      <c r="R3120" s="458"/>
      <c r="S3120" s="463"/>
      <c r="T3120" s="458"/>
      <c r="U3120" s="458"/>
      <c r="V3120" s="458"/>
      <c r="W3120" s="458"/>
      <c r="X3120" s="463"/>
      <c r="Y3120" s="459"/>
      <c r="Z3120" s="458"/>
      <c r="AA3120" s="458"/>
      <c r="AB3120" s="169">
        <f>Input!$Y$67</f>
        <v>10</v>
      </c>
      <c r="AC3120" s="448">
        <f t="shared" ref="AC3120:AI3120" si="2691">(AB3120-AB$9)*(AB3120&gt;AC$9)</f>
        <v>9</v>
      </c>
      <c r="AD3120" s="449">
        <f t="shared" si="2691"/>
        <v>8</v>
      </c>
      <c r="AE3120" s="464">
        <f t="shared" si="2691"/>
        <v>7</v>
      </c>
      <c r="AF3120" s="448">
        <f t="shared" si="2691"/>
        <v>6</v>
      </c>
      <c r="AG3120" s="448">
        <f t="shared" si="2691"/>
        <v>5</v>
      </c>
      <c r="AH3120" s="448">
        <f t="shared" si="2691"/>
        <v>4</v>
      </c>
      <c r="AI3120" s="449">
        <f t="shared" si="2691"/>
        <v>3</v>
      </c>
      <c r="AJ3120" s="464">
        <f t="shared" si="2678"/>
        <v>2</v>
      </c>
      <c r="AK3120" s="448">
        <f t="shared" si="2679"/>
        <v>1</v>
      </c>
      <c r="AL3120" s="448">
        <f t="shared" si="2680"/>
        <v>0</v>
      </c>
      <c r="AM3120" s="448">
        <f t="shared" si="2681"/>
        <v>0</v>
      </c>
      <c r="AN3120" s="449">
        <f t="shared" si="2682"/>
        <v>0</v>
      </c>
    </row>
    <row r="3121" spans="1:40" outlineLevel="2">
      <c r="A3121" s="882">
        <f>ROW()</f>
        <v>3121</v>
      </c>
      <c r="B3121" s="453"/>
      <c r="D3121" s="452" t="s">
        <v>302</v>
      </c>
      <c r="H3121" s="458"/>
      <c r="I3121" s="458"/>
      <c r="J3121" s="459"/>
      <c r="K3121" s="458"/>
      <c r="L3121" s="458"/>
      <c r="M3121" s="458"/>
      <c r="N3121" s="458"/>
      <c r="O3121" s="459"/>
      <c r="P3121" s="458"/>
      <c r="Q3121" s="458"/>
      <c r="R3121" s="458"/>
      <c r="S3121" s="463"/>
      <c r="T3121" s="458"/>
      <c r="U3121" s="458"/>
      <c r="V3121" s="458"/>
      <c r="W3121" s="458"/>
      <c r="X3121" s="463"/>
      <c r="Y3121" s="459"/>
      <c r="Z3121" s="458"/>
      <c r="AA3121" s="458"/>
      <c r="AB3121" s="169">
        <f>Input!$Y$68</f>
        <v>10</v>
      </c>
      <c r="AC3121" s="448">
        <f t="shared" ref="AC3121:AI3121" si="2692">(AB3121-AB$9)*(AB3121&gt;AC$9)</f>
        <v>9</v>
      </c>
      <c r="AD3121" s="449">
        <f t="shared" si="2692"/>
        <v>8</v>
      </c>
      <c r="AE3121" s="464">
        <f t="shared" si="2692"/>
        <v>7</v>
      </c>
      <c r="AF3121" s="448">
        <f t="shared" si="2692"/>
        <v>6</v>
      </c>
      <c r="AG3121" s="448">
        <f t="shared" si="2692"/>
        <v>5</v>
      </c>
      <c r="AH3121" s="448">
        <f t="shared" si="2692"/>
        <v>4</v>
      </c>
      <c r="AI3121" s="449">
        <f t="shared" si="2692"/>
        <v>3</v>
      </c>
      <c r="AJ3121" s="464">
        <f t="shared" si="2678"/>
        <v>2</v>
      </c>
      <c r="AK3121" s="448">
        <f t="shared" si="2679"/>
        <v>1</v>
      </c>
      <c r="AL3121" s="448">
        <f t="shared" si="2680"/>
        <v>0</v>
      </c>
      <c r="AM3121" s="448">
        <f t="shared" si="2681"/>
        <v>0</v>
      </c>
      <c r="AN3121" s="449">
        <f t="shared" si="2682"/>
        <v>0</v>
      </c>
    </row>
    <row r="3122" spans="1:40" outlineLevel="2">
      <c r="A3122" s="882">
        <f>ROW()</f>
        <v>3122</v>
      </c>
      <c r="B3122" s="453"/>
      <c r="D3122" s="452" t="s">
        <v>36</v>
      </c>
      <c r="H3122" s="458"/>
      <c r="I3122" s="458"/>
      <c r="J3122" s="459"/>
      <c r="K3122" s="458"/>
      <c r="L3122" s="458"/>
      <c r="M3122" s="458"/>
      <c r="N3122" s="458"/>
      <c r="O3122" s="459"/>
      <c r="P3122" s="458"/>
      <c r="Q3122" s="458"/>
      <c r="R3122" s="458"/>
      <c r="S3122" s="463"/>
      <c r="T3122" s="458"/>
      <c r="U3122" s="458"/>
      <c r="V3122" s="458"/>
      <c r="W3122" s="458"/>
      <c r="X3122" s="463"/>
      <c r="Y3122" s="459"/>
      <c r="Z3122" s="458"/>
      <c r="AA3122" s="458"/>
      <c r="AB3122" s="169">
        <f>Input!$Y$69</f>
        <v>5</v>
      </c>
      <c r="AC3122" s="448">
        <f t="shared" ref="AC3122:AI3122" si="2693">(AB3122-AB$9)*(AB3122&gt;AC$9)</f>
        <v>4</v>
      </c>
      <c r="AD3122" s="449">
        <f t="shared" si="2693"/>
        <v>3</v>
      </c>
      <c r="AE3122" s="464">
        <f t="shared" si="2693"/>
        <v>2</v>
      </c>
      <c r="AF3122" s="448">
        <f t="shared" si="2693"/>
        <v>1</v>
      </c>
      <c r="AG3122" s="448">
        <f t="shared" si="2693"/>
        <v>0</v>
      </c>
      <c r="AH3122" s="448">
        <f t="shared" si="2693"/>
        <v>0</v>
      </c>
      <c r="AI3122" s="449">
        <f t="shared" si="2693"/>
        <v>0</v>
      </c>
      <c r="AJ3122" s="464">
        <f t="shared" si="2678"/>
        <v>0</v>
      </c>
      <c r="AK3122" s="448">
        <f t="shared" si="2679"/>
        <v>0</v>
      </c>
      <c r="AL3122" s="448">
        <f t="shared" si="2680"/>
        <v>0</v>
      </c>
      <c r="AM3122" s="448">
        <f t="shared" si="2681"/>
        <v>0</v>
      </c>
      <c r="AN3122" s="449">
        <f t="shared" si="2682"/>
        <v>0</v>
      </c>
    </row>
    <row r="3123" spans="1:40" outlineLevel="2">
      <c r="A3123" s="882">
        <f>ROW()</f>
        <v>3123</v>
      </c>
      <c r="B3123" s="453"/>
      <c r="D3123" s="452" t="s">
        <v>583</v>
      </c>
      <c r="H3123" s="458"/>
      <c r="I3123" s="458"/>
      <c r="J3123" s="459"/>
      <c r="K3123" s="458"/>
      <c r="L3123" s="458"/>
      <c r="M3123" s="458"/>
      <c r="N3123" s="458"/>
      <c r="O3123" s="459"/>
      <c r="P3123" s="458"/>
      <c r="Q3123" s="458"/>
      <c r="R3123" s="458"/>
      <c r="S3123" s="463"/>
      <c r="T3123" s="458"/>
      <c r="U3123" s="458"/>
      <c r="V3123" s="458"/>
      <c r="W3123" s="458"/>
      <c r="X3123" s="463"/>
      <c r="Y3123" s="459"/>
      <c r="Z3123" s="458"/>
      <c r="AA3123" s="458"/>
      <c r="AB3123" s="169">
        <f>Input!$Y$70</f>
        <v>10</v>
      </c>
      <c r="AC3123" s="448">
        <f t="shared" ref="AC3123:AI3123" si="2694">(AB3123-AB$9)*(AB3123&gt;AC$9)</f>
        <v>9</v>
      </c>
      <c r="AD3123" s="449">
        <f t="shared" si="2694"/>
        <v>8</v>
      </c>
      <c r="AE3123" s="464">
        <f t="shared" si="2694"/>
        <v>7</v>
      </c>
      <c r="AF3123" s="448">
        <f t="shared" si="2694"/>
        <v>6</v>
      </c>
      <c r="AG3123" s="448">
        <f t="shared" si="2694"/>
        <v>5</v>
      </c>
      <c r="AH3123" s="448">
        <f t="shared" si="2694"/>
        <v>4</v>
      </c>
      <c r="AI3123" s="449">
        <f t="shared" si="2694"/>
        <v>3</v>
      </c>
      <c r="AJ3123" s="464">
        <f t="shared" si="2678"/>
        <v>2</v>
      </c>
      <c r="AK3123" s="448">
        <f t="shared" si="2679"/>
        <v>1</v>
      </c>
      <c r="AL3123" s="448">
        <f t="shared" si="2680"/>
        <v>0</v>
      </c>
      <c r="AM3123" s="448">
        <f t="shared" si="2681"/>
        <v>0</v>
      </c>
      <c r="AN3123" s="449">
        <f t="shared" si="2682"/>
        <v>0</v>
      </c>
    </row>
    <row r="3124" spans="1:40" outlineLevel="2">
      <c r="A3124" s="882">
        <f>ROW()</f>
        <v>3124</v>
      </c>
      <c r="B3124" s="453"/>
      <c r="D3124" s="452" t="s">
        <v>81</v>
      </c>
      <c r="H3124" s="458"/>
      <c r="I3124" s="458"/>
      <c r="J3124" s="459"/>
      <c r="K3124" s="458"/>
      <c r="L3124" s="458"/>
      <c r="M3124" s="458"/>
      <c r="N3124" s="458"/>
      <c r="O3124" s="459"/>
      <c r="P3124" s="458"/>
      <c r="Q3124" s="458"/>
      <c r="R3124" s="458"/>
      <c r="S3124" s="463"/>
      <c r="T3124" s="458"/>
      <c r="U3124" s="458"/>
      <c r="V3124" s="458"/>
      <c r="W3124" s="458"/>
      <c r="X3124" s="463"/>
      <c r="Y3124" s="459"/>
      <c r="Z3124" s="458"/>
      <c r="AA3124" s="458"/>
      <c r="AB3124" s="169">
        <f>Input!$Y$71</f>
        <v>5</v>
      </c>
      <c r="AC3124" s="448">
        <f t="shared" ref="AC3124:AI3124" si="2695">(AB3124-AB$9)*(AB3124&gt;AC$9)</f>
        <v>4</v>
      </c>
      <c r="AD3124" s="449">
        <f t="shared" si="2695"/>
        <v>3</v>
      </c>
      <c r="AE3124" s="464">
        <f t="shared" si="2695"/>
        <v>2</v>
      </c>
      <c r="AF3124" s="448">
        <f t="shared" si="2695"/>
        <v>1</v>
      </c>
      <c r="AG3124" s="448">
        <f t="shared" si="2695"/>
        <v>0</v>
      </c>
      <c r="AH3124" s="448">
        <f t="shared" si="2695"/>
        <v>0</v>
      </c>
      <c r="AI3124" s="449">
        <f t="shared" si="2695"/>
        <v>0</v>
      </c>
      <c r="AJ3124" s="464">
        <f t="shared" si="2678"/>
        <v>0</v>
      </c>
      <c r="AK3124" s="448">
        <f t="shared" si="2679"/>
        <v>0</v>
      </c>
      <c r="AL3124" s="448">
        <f t="shared" si="2680"/>
        <v>0</v>
      </c>
      <c r="AM3124" s="448">
        <f t="shared" si="2681"/>
        <v>0</v>
      </c>
      <c r="AN3124" s="449">
        <f t="shared" si="2682"/>
        <v>0</v>
      </c>
    </row>
    <row r="3125" spans="1:40" outlineLevel="2">
      <c r="A3125" s="882">
        <f>ROW()</f>
        <v>3125</v>
      </c>
      <c r="B3125" s="453"/>
      <c r="D3125" s="452" t="s">
        <v>28</v>
      </c>
      <c r="H3125" s="458"/>
      <c r="I3125" s="458"/>
      <c r="J3125" s="459"/>
      <c r="K3125" s="458"/>
      <c r="L3125" s="458"/>
      <c r="M3125" s="458"/>
      <c r="N3125" s="458"/>
      <c r="O3125" s="459"/>
      <c r="P3125" s="458"/>
      <c r="Q3125" s="458"/>
      <c r="R3125" s="458"/>
      <c r="S3125" s="463"/>
      <c r="T3125" s="458"/>
      <c r="U3125" s="458"/>
      <c r="V3125" s="458"/>
      <c r="W3125" s="458"/>
      <c r="X3125" s="463"/>
      <c r="Y3125" s="459"/>
      <c r="Z3125" s="458"/>
      <c r="AA3125" s="458"/>
      <c r="AB3125" s="169">
        <f>Input!$Y$72</f>
        <v>0</v>
      </c>
      <c r="AC3125" s="448">
        <f t="shared" ref="AC3125:AI3125" si="2696">(AB3125-AB$9)*(AB3125&gt;AC$9)</f>
        <v>0</v>
      </c>
      <c r="AD3125" s="449">
        <f t="shared" si="2696"/>
        <v>0</v>
      </c>
      <c r="AE3125" s="464">
        <f t="shared" si="2696"/>
        <v>0</v>
      </c>
      <c r="AF3125" s="448">
        <f t="shared" si="2696"/>
        <v>0</v>
      </c>
      <c r="AG3125" s="448">
        <f t="shared" si="2696"/>
        <v>0</v>
      </c>
      <c r="AH3125" s="448">
        <f t="shared" si="2696"/>
        <v>0</v>
      </c>
      <c r="AI3125" s="449">
        <f t="shared" si="2696"/>
        <v>0</v>
      </c>
      <c r="AJ3125" s="464">
        <f t="shared" si="2678"/>
        <v>0</v>
      </c>
      <c r="AK3125" s="448">
        <f t="shared" si="2679"/>
        <v>0</v>
      </c>
      <c r="AL3125" s="448">
        <f t="shared" si="2680"/>
        <v>0</v>
      </c>
      <c r="AM3125" s="448">
        <f t="shared" si="2681"/>
        <v>0</v>
      </c>
      <c r="AN3125" s="449">
        <f t="shared" si="2682"/>
        <v>0</v>
      </c>
    </row>
    <row r="3126" spans="1:40" outlineLevel="2">
      <c r="A3126" s="882">
        <f>ROW()</f>
        <v>3126</v>
      </c>
      <c r="B3126" s="453"/>
      <c r="D3126" s="456" t="s">
        <v>443</v>
      </c>
      <c r="E3126" s="456"/>
      <c r="F3126" s="456"/>
      <c r="G3126" s="456"/>
      <c r="H3126" s="460"/>
      <c r="I3126" s="460"/>
      <c r="J3126" s="461"/>
      <c r="K3126" s="460"/>
      <c r="L3126" s="460"/>
      <c r="M3126" s="460"/>
      <c r="N3126" s="460"/>
      <c r="O3126" s="461"/>
      <c r="P3126" s="460"/>
      <c r="Q3126" s="460"/>
      <c r="R3126" s="460"/>
      <c r="S3126" s="465"/>
      <c r="T3126" s="460"/>
      <c r="U3126" s="460"/>
      <c r="V3126" s="460"/>
      <c r="W3126" s="460"/>
      <c r="X3126" s="465"/>
      <c r="Y3126" s="461"/>
      <c r="Z3126" s="460"/>
      <c r="AA3126" s="460"/>
      <c r="AB3126" s="170">
        <f>Input!$Y$73</f>
        <v>65.842774465500923</v>
      </c>
      <c r="AC3126" s="450">
        <f t="shared" ref="AC3126:AI3126" si="2697">(AB3126-AB$9)*(AB3126&gt;AC$9)</f>
        <v>64.842774465500923</v>
      </c>
      <c r="AD3126" s="451">
        <f t="shared" si="2697"/>
        <v>63.842774465500923</v>
      </c>
      <c r="AE3126" s="474">
        <f t="shared" si="2697"/>
        <v>62.842774465500923</v>
      </c>
      <c r="AF3126" s="450">
        <f t="shared" si="2697"/>
        <v>61.842774465500923</v>
      </c>
      <c r="AG3126" s="450">
        <f t="shared" si="2697"/>
        <v>60.842774465500923</v>
      </c>
      <c r="AH3126" s="450">
        <f t="shared" si="2697"/>
        <v>59.842774465500923</v>
      </c>
      <c r="AI3126" s="451">
        <f t="shared" si="2697"/>
        <v>58.842774465500923</v>
      </c>
      <c r="AJ3126" s="474">
        <f t="shared" si="2678"/>
        <v>57.842774465500923</v>
      </c>
      <c r="AK3126" s="450">
        <f t="shared" si="2679"/>
        <v>56.842774465500923</v>
      </c>
      <c r="AL3126" s="450">
        <f t="shared" si="2680"/>
        <v>55.842774465500923</v>
      </c>
      <c r="AM3126" s="450">
        <f t="shared" si="2681"/>
        <v>54.842774465500923</v>
      </c>
      <c r="AN3126" s="451">
        <f t="shared" si="2682"/>
        <v>53.842774465500923</v>
      </c>
    </row>
    <row r="3127" spans="1:40" outlineLevel="2">
      <c r="A3127" s="882">
        <f>ROW()</f>
        <v>3127</v>
      </c>
      <c r="B3127" s="453"/>
      <c r="H3127" s="458"/>
      <c r="I3127" s="458"/>
      <c r="J3127" s="459"/>
      <c r="K3127" s="458"/>
      <c r="L3127" s="458"/>
      <c r="M3127" s="458"/>
      <c r="N3127" s="458"/>
      <c r="O3127" s="459"/>
      <c r="P3127" s="458"/>
      <c r="Q3127" s="458"/>
      <c r="R3127" s="458"/>
      <c r="S3127" s="463"/>
      <c r="T3127" s="458"/>
      <c r="U3127" s="439"/>
      <c r="V3127" s="439"/>
      <c r="W3127" s="439"/>
      <c r="X3127" s="440"/>
      <c r="Y3127" s="443"/>
      <c r="Z3127" s="439"/>
      <c r="AA3127" s="439"/>
      <c r="AB3127" s="439"/>
      <c r="AC3127" s="439"/>
      <c r="AD3127" s="440"/>
      <c r="AE3127" s="443"/>
      <c r="AF3127" s="439"/>
      <c r="AG3127" s="439"/>
      <c r="AH3127" s="439"/>
      <c r="AI3127" s="440"/>
      <c r="AJ3127" s="443"/>
      <c r="AK3127" s="439"/>
      <c r="AL3127" s="439"/>
      <c r="AM3127" s="439"/>
      <c r="AN3127" s="440"/>
    </row>
    <row r="3128" spans="1:40" outlineLevel="1">
      <c r="A3128" s="732" t="s">
        <v>20</v>
      </c>
      <c r="B3128" s="733"/>
      <c r="C3128" s="881"/>
      <c r="D3128" s="733"/>
      <c r="E3128" s="733"/>
      <c r="F3128" s="733"/>
      <c r="G3128" s="730"/>
      <c r="H3128" s="733"/>
      <c r="I3128" s="730"/>
      <c r="J3128" s="729"/>
      <c r="K3128" s="730"/>
      <c r="L3128" s="730"/>
      <c r="M3128" s="730"/>
      <c r="N3128" s="730"/>
      <c r="O3128" s="729"/>
      <c r="P3128" s="730"/>
      <c r="Q3128" s="730"/>
      <c r="R3128" s="730"/>
      <c r="S3128" s="731"/>
      <c r="T3128" s="730"/>
      <c r="U3128" s="730"/>
      <c r="V3128" s="730"/>
      <c r="W3128" s="730"/>
      <c r="X3128" s="731"/>
      <c r="Y3128" s="729"/>
      <c r="Z3128" s="730"/>
      <c r="AA3128" s="730"/>
      <c r="AB3128" s="730"/>
      <c r="AC3128" s="730"/>
      <c r="AD3128" s="731"/>
      <c r="AE3128" s="729"/>
      <c r="AF3128" s="730"/>
      <c r="AG3128" s="730"/>
      <c r="AH3128" s="730"/>
      <c r="AI3128" s="731"/>
      <c r="AJ3128" s="729"/>
      <c r="AK3128" s="730"/>
      <c r="AL3128" s="730"/>
      <c r="AM3128" s="730"/>
      <c r="AN3128" s="731"/>
    </row>
    <row r="3129" spans="1:40" outlineLevel="2">
      <c r="A3129" s="882">
        <f>ROW()</f>
        <v>3129</v>
      </c>
      <c r="B3129" s="453"/>
      <c r="D3129" s="452" t="s">
        <v>300</v>
      </c>
      <c r="H3129" s="458"/>
      <c r="I3129" s="458"/>
      <c r="J3129" s="459"/>
      <c r="K3129" s="458"/>
      <c r="L3129" s="458"/>
      <c r="M3129" s="458"/>
      <c r="N3129" s="458"/>
      <c r="O3129" s="459"/>
      <c r="P3129" s="458"/>
      <c r="Q3129" s="458"/>
      <c r="R3129" s="458"/>
      <c r="S3129" s="463"/>
      <c r="T3129" s="458"/>
      <c r="U3129" s="439"/>
      <c r="V3129" s="439"/>
      <c r="W3129" s="439"/>
      <c r="X3129" s="440"/>
      <c r="Y3129" s="443"/>
      <c r="Z3129" s="439"/>
      <c r="AA3129" s="439"/>
      <c r="AB3129" s="439">
        <f t="shared" ref="AB3129:AD3130" si="2698">AA3219</f>
        <v>2.8022265922039233</v>
      </c>
      <c r="AC3129" s="439">
        <f t="shared" si="2698"/>
        <v>2.5565235956199404</v>
      </c>
      <c r="AD3129" s="440">
        <f t="shared" si="2698"/>
        <v>2.3108205990359574</v>
      </c>
      <c r="AE3129" s="443">
        <f t="shared" ref="AE3129:AE3140" si="2699">AD3219</f>
        <v>2.0651176024519744</v>
      </c>
      <c r="AF3129" s="439">
        <f t="shared" ref="AF3129:AF3140" si="2700">AE3219</f>
        <v>2.0384697766297712</v>
      </c>
      <c r="AG3129" s="439">
        <f t="shared" ref="AG3129:AG3140" si="2701">AF3219</f>
        <v>2.0118219508075681</v>
      </c>
      <c r="AH3129" s="439">
        <f t="shared" ref="AH3129:AH3140" si="2702">AG3219</f>
        <v>1.9851741249853647</v>
      </c>
      <c r="AI3129" s="440">
        <f t="shared" ref="AI3129:AI3140" si="2703">AH3219</f>
        <v>1.9585262991631613</v>
      </c>
      <c r="AJ3129" s="443">
        <f t="shared" ref="AJ3129:AJ3140" si="2704">AI3219</f>
        <v>1.931878473340958</v>
      </c>
      <c r="AK3129" s="439">
        <f t="shared" ref="AK3129:AK3140" si="2705">AJ3219</f>
        <v>1.9050468278778891</v>
      </c>
      <c r="AL3129" s="439">
        <f t="shared" ref="AL3129:AL3140" si="2706">AK3219</f>
        <v>1.8782151824148203</v>
      </c>
      <c r="AM3129" s="439">
        <f t="shared" ref="AM3129:AM3140" si="2707">AL3219</f>
        <v>1.8513835369517515</v>
      </c>
      <c r="AN3129" s="440">
        <f t="shared" ref="AN3129:AN3140" si="2708">AM3219</f>
        <v>1.8245518914886827</v>
      </c>
    </row>
    <row r="3130" spans="1:40" outlineLevel="2">
      <c r="A3130" s="882">
        <f>ROW()</f>
        <v>3130</v>
      </c>
      <c r="B3130" s="453"/>
      <c r="D3130" s="452" t="s">
        <v>301</v>
      </c>
      <c r="H3130" s="458"/>
      <c r="I3130" s="458"/>
      <c r="J3130" s="459"/>
      <c r="K3130" s="458"/>
      <c r="L3130" s="458"/>
      <c r="M3130" s="458"/>
      <c r="N3130" s="458"/>
      <c r="O3130" s="459"/>
      <c r="P3130" s="458"/>
      <c r="Q3130" s="458"/>
      <c r="R3130" s="458"/>
      <c r="S3130" s="463"/>
      <c r="T3130" s="458"/>
      <c r="U3130" s="439"/>
      <c r="V3130" s="439"/>
      <c r="W3130" s="439"/>
      <c r="X3130" s="440"/>
      <c r="Y3130" s="443"/>
      <c r="Z3130" s="439"/>
      <c r="AA3130" s="439"/>
      <c r="AB3130" s="439">
        <f t="shared" si="2698"/>
        <v>0.85112746320380372</v>
      </c>
      <c r="AC3130" s="439">
        <f t="shared" si="2698"/>
        <v>0.85112746320380372</v>
      </c>
      <c r="AD3130" s="440">
        <f t="shared" si="2698"/>
        <v>0.85112746320380372</v>
      </c>
      <c r="AE3130" s="443">
        <f t="shared" si="2699"/>
        <v>0.85112746320380372</v>
      </c>
      <c r="AF3130" s="439">
        <f t="shared" si="2700"/>
        <v>0.83629109967638793</v>
      </c>
      <c r="AG3130" s="439">
        <f t="shared" si="2701"/>
        <v>0.82145473614897213</v>
      </c>
      <c r="AH3130" s="439">
        <f t="shared" si="2702"/>
        <v>0.80661837262155633</v>
      </c>
      <c r="AI3130" s="440">
        <f t="shared" si="2703"/>
        <v>0.79178200909414054</v>
      </c>
      <c r="AJ3130" s="443">
        <f t="shared" si="2704"/>
        <v>0.77694564556672474</v>
      </c>
      <c r="AK3130" s="439">
        <f t="shared" si="2705"/>
        <v>0.76200438315198005</v>
      </c>
      <c r="AL3130" s="439">
        <f t="shared" si="2706"/>
        <v>0.74706312073723535</v>
      </c>
      <c r="AM3130" s="439">
        <f t="shared" si="2707"/>
        <v>0.73212185832249066</v>
      </c>
      <c r="AN3130" s="440">
        <f t="shared" si="2708"/>
        <v>0.71718059590774597</v>
      </c>
    </row>
    <row r="3131" spans="1:40" outlineLevel="2">
      <c r="A3131" s="882">
        <f>ROW()</f>
        <v>3131</v>
      </c>
      <c r="B3131" s="453"/>
      <c r="D3131" s="452" t="s">
        <v>29</v>
      </c>
      <c r="H3131" s="458"/>
      <c r="I3131" s="458"/>
      <c r="J3131" s="459"/>
      <c r="K3131" s="458"/>
      <c r="L3131" s="458"/>
      <c r="M3131" s="458"/>
      <c r="N3131" s="458"/>
      <c r="O3131" s="459"/>
      <c r="P3131" s="458"/>
      <c r="Q3131" s="458"/>
      <c r="R3131" s="458"/>
      <c r="S3131" s="463"/>
      <c r="T3131" s="458"/>
      <c r="U3131" s="439"/>
      <c r="V3131" s="439"/>
      <c r="W3131" s="439"/>
      <c r="X3131" s="440"/>
      <c r="Y3131" s="443"/>
      <c r="Z3131" s="439"/>
      <c r="AA3131" s="439"/>
      <c r="AB3131" s="439">
        <f t="shared" ref="AB3131:AD3138" si="2709">AA3221</f>
        <v>0</v>
      </c>
      <c r="AC3131" s="439">
        <f t="shared" si="2709"/>
        <v>0</v>
      </c>
      <c r="AD3131" s="440">
        <f t="shared" si="2709"/>
        <v>0</v>
      </c>
      <c r="AE3131" s="443">
        <f t="shared" si="2699"/>
        <v>0</v>
      </c>
      <c r="AF3131" s="439">
        <f t="shared" si="2700"/>
        <v>0</v>
      </c>
      <c r="AG3131" s="439">
        <f t="shared" si="2701"/>
        <v>0</v>
      </c>
      <c r="AH3131" s="439">
        <f t="shared" si="2702"/>
        <v>0</v>
      </c>
      <c r="AI3131" s="440">
        <f t="shared" si="2703"/>
        <v>0</v>
      </c>
      <c r="AJ3131" s="443">
        <f t="shared" si="2704"/>
        <v>0</v>
      </c>
      <c r="AK3131" s="439">
        <f t="shared" si="2705"/>
        <v>0</v>
      </c>
      <c r="AL3131" s="439">
        <f t="shared" si="2706"/>
        <v>0</v>
      </c>
      <c r="AM3131" s="439">
        <f t="shared" si="2707"/>
        <v>0</v>
      </c>
      <c r="AN3131" s="440">
        <f t="shared" si="2708"/>
        <v>0</v>
      </c>
    </row>
    <row r="3132" spans="1:40" outlineLevel="2">
      <c r="A3132" s="882">
        <f>ROW()</f>
        <v>3132</v>
      </c>
      <c r="B3132" s="453"/>
      <c r="D3132" s="452" t="s">
        <v>30</v>
      </c>
      <c r="H3132" s="458"/>
      <c r="I3132" s="458"/>
      <c r="J3132" s="459"/>
      <c r="K3132" s="458"/>
      <c r="L3132" s="458"/>
      <c r="M3132" s="458"/>
      <c r="N3132" s="458"/>
      <c r="O3132" s="459"/>
      <c r="P3132" s="458"/>
      <c r="Q3132" s="458"/>
      <c r="R3132" s="458"/>
      <c r="S3132" s="463"/>
      <c r="T3132" s="458"/>
      <c r="U3132" s="439"/>
      <c r="V3132" s="439"/>
      <c r="W3132" s="439"/>
      <c r="X3132" s="440"/>
      <c r="Y3132" s="443"/>
      <c r="Z3132" s="439"/>
      <c r="AA3132" s="439"/>
      <c r="AB3132" s="439">
        <f t="shared" si="2709"/>
        <v>36.563694653926952</v>
      </c>
      <c r="AC3132" s="439">
        <f t="shared" si="2709"/>
        <v>35.985516654801636</v>
      </c>
      <c r="AD3132" s="440">
        <f t="shared" si="2709"/>
        <v>35.40733865567632</v>
      </c>
      <c r="AE3132" s="443">
        <f t="shared" si="2699"/>
        <v>34.829160656551004</v>
      </c>
      <c r="AF3132" s="439">
        <f t="shared" si="2700"/>
        <v>34.222038796200899</v>
      </c>
      <c r="AG3132" s="439">
        <f t="shared" si="2701"/>
        <v>33.614916935850793</v>
      </c>
      <c r="AH3132" s="439">
        <f t="shared" si="2702"/>
        <v>33.007795075500688</v>
      </c>
      <c r="AI3132" s="440">
        <f t="shared" si="2703"/>
        <v>32.400673215150583</v>
      </c>
      <c r="AJ3132" s="443">
        <f t="shared" si="2704"/>
        <v>31.793551354800474</v>
      </c>
      <c r="AK3132" s="439">
        <f t="shared" si="2705"/>
        <v>31.182136905669697</v>
      </c>
      <c r="AL3132" s="439">
        <f t="shared" si="2706"/>
        <v>30.57072245653892</v>
      </c>
      <c r="AM3132" s="439">
        <f t="shared" si="2707"/>
        <v>29.959308007408143</v>
      </c>
      <c r="AN3132" s="440">
        <f t="shared" si="2708"/>
        <v>29.347893558277367</v>
      </c>
    </row>
    <row r="3133" spans="1:40" outlineLevel="2">
      <c r="A3133" s="882">
        <f>ROW()</f>
        <v>3133</v>
      </c>
      <c r="B3133" s="453"/>
      <c r="D3133" s="452" t="s">
        <v>31</v>
      </c>
      <c r="H3133" s="458"/>
      <c r="I3133" s="458"/>
      <c r="J3133" s="459"/>
      <c r="K3133" s="458"/>
      <c r="L3133" s="458"/>
      <c r="M3133" s="458"/>
      <c r="N3133" s="458"/>
      <c r="O3133" s="459"/>
      <c r="P3133" s="458"/>
      <c r="Q3133" s="458"/>
      <c r="R3133" s="458"/>
      <c r="S3133" s="463"/>
      <c r="T3133" s="458"/>
      <c r="U3133" s="439"/>
      <c r="V3133" s="439"/>
      <c r="W3133" s="439"/>
      <c r="X3133" s="440"/>
      <c r="Y3133" s="443"/>
      <c r="Z3133" s="439"/>
      <c r="AA3133" s="439"/>
      <c r="AB3133" s="439">
        <f t="shared" si="2709"/>
        <v>0</v>
      </c>
      <c r="AC3133" s="439">
        <f t="shared" si="2709"/>
        <v>0</v>
      </c>
      <c r="AD3133" s="440">
        <f t="shared" si="2709"/>
        <v>0</v>
      </c>
      <c r="AE3133" s="443">
        <f t="shared" si="2699"/>
        <v>0</v>
      </c>
      <c r="AF3133" s="439">
        <f t="shared" si="2700"/>
        <v>0</v>
      </c>
      <c r="AG3133" s="439">
        <f t="shared" si="2701"/>
        <v>0</v>
      </c>
      <c r="AH3133" s="439">
        <f t="shared" si="2702"/>
        <v>0</v>
      </c>
      <c r="AI3133" s="440">
        <f t="shared" si="2703"/>
        <v>0</v>
      </c>
      <c r="AJ3133" s="443">
        <f t="shared" si="2704"/>
        <v>0</v>
      </c>
      <c r="AK3133" s="439">
        <f t="shared" si="2705"/>
        <v>0</v>
      </c>
      <c r="AL3133" s="439">
        <f t="shared" si="2706"/>
        <v>0</v>
      </c>
      <c r="AM3133" s="439">
        <f t="shared" si="2707"/>
        <v>0</v>
      </c>
      <c r="AN3133" s="440">
        <f t="shared" si="2708"/>
        <v>0</v>
      </c>
    </row>
    <row r="3134" spans="1:40" outlineLevel="2">
      <c r="A3134" s="882">
        <f>ROW()</f>
        <v>3134</v>
      </c>
      <c r="B3134" s="453"/>
      <c r="D3134" s="452" t="s">
        <v>32</v>
      </c>
      <c r="H3134" s="458"/>
      <c r="I3134" s="458"/>
      <c r="J3134" s="459"/>
      <c r="K3134" s="458"/>
      <c r="L3134" s="458"/>
      <c r="M3134" s="458"/>
      <c r="N3134" s="458"/>
      <c r="O3134" s="459"/>
      <c r="P3134" s="458"/>
      <c r="Q3134" s="458"/>
      <c r="R3134" s="458"/>
      <c r="S3134" s="463"/>
      <c r="T3134" s="458"/>
      <c r="U3134" s="439"/>
      <c r="V3134" s="439"/>
      <c r="W3134" s="439"/>
      <c r="X3134" s="440"/>
      <c r="Y3134" s="443"/>
      <c r="Z3134" s="439"/>
      <c r="AA3134" s="439"/>
      <c r="AB3134" s="439">
        <f t="shared" si="2709"/>
        <v>4.7479208426683304</v>
      </c>
      <c r="AC3134" s="439">
        <f t="shared" si="2709"/>
        <v>4.7009553680014093</v>
      </c>
      <c r="AD3134" s="440">
        <f t="shared" si="2709"/>
        <v>4.6539898933344883</v>
      </c>
      <c r="AE3134" s="443">
        <f t="shared" si="2699"/>
        <v>4.6070244186675673</v>
      </c>
      <c r="AF3134" s="439">
        <f t="shared" si="2700"/>
        <v>4.4833082369581554</v>
      </c>
      <c r="AG3134" s="439">
        <f t="shared" si="2701"/>
        <v>4.3595920552487435</v>
      </c>
      <c r="AH3134" s="439">
        <f t="shared" si="2702"/>
        <v>4.2358758735393316</v>
      </c>
      <c r="AI3134" s="440">
        <f t="shared" si="2703"/>
        <v>4.1121596918299197</v>
      </c>
      <c r="AJ3134" s="443">
        <f t="shared" si="2704"/>
        <v>3.9884435101205078</v>
      </c>
      <c r="AK3134" s="439">
        <f t="shared" si="2705"/>
        <v>3.863804650429242</v>
      </c>
      <c r="AL3134" s="439">
        <f t="shared" si="2706"/>
        <v>3.7391657907379763</v>
      </c>
      <c r="AM3134" s="439">
        <f t="shared" si="2707"/>
        <v>3.6145269310467105</v>
      </c>
      <c r="AN3134" s="440">
        <f t="shared" si="2708"/>
        <v>3.4898880713554448</v>
      </c>
    </row>
    <row r="3135" spans="1:40" outlineLevel="2">
      <c r="A3135" s="882">
        <f>ROW()</f>
        <v>3135</v>
      </c>
      <c r="B3135" s="453"/>
      <c r="D3135" s="452" t="s">
        <v>33</v>
      </c>
      <c r="H3135" s="458"/>
      <c r="I3135" s="458"/>
      <c r="J3135" s="459"/>
      <c r="K3135" s="458"/>
      <c r="L3135" s="458"/>
      <c r="M3135" s="458"/>
      <c r="N3135" s="458"/>
      <c r="O3135" s="459"/>
      <c r="P3135" s="458"/>
      <c r="Q3135" s="458"/>
      <c r="R3135" s="458"/>
      <c r="S3135" s="463"/>
      <c r="T3135" s="458"/>
      <c r="U3135" s="439"/>
      <c r="V3135" s="439"/>
      <c r="W3135" s="439"/>
      <c r="X3135" s="440"/>
      <c r="Y3135" s="443"/>
      <c r="Z3135" s="439"/>
      <c r="AA3135" s="439"/>
      <c r="AB3135" s="439">
        <f t="shared" si="2709"/>
        <v>0</v>
      </c>
      <c r="AC3135" s="439">
        <f t="shared" si="2709"/>
        <v>-1.7621855263219615E-2</v>
      </c>
      <c r="AD3135" s="440">
        <f t="shared" si="2709"/>
        <v>-3.524371052643923E-2</v>
      </c>
      <c r="AE3135" s="443">
        <f t="shared" si="2699"/>
        <v>-5.2865565789658842E-2</v>
      </c>
      <c r="AF3135" s="439">
        <f t="shared" si="2700"/>
        <v>-3.3880710233496342E-4</v>
      </c>
      <c r="AG3135" s="439">
        <f t="shared" si="2701"/>
        <v>-3.3880710233496342E-4</v>
      </c>
      <c r="AH3135" s="439">
        <f t="shared" si="2702"/>
        <v>-3.3880710233496342E-4</v>
      </c>
      <c r="AI3135" s="440">
        <f t="shared" si="2703"/>
        <v>-3.3880710233496342E-4</v>
      </c>
      <c r="AJ3135" s="443">
        <f t="shared" si="2704"/>
        <v>-3.3880710233496342E-4</v>
      </c>
      <c r="AK3135" s="439">
        <f t="shared" si="2705"/>
        <v>0</v>
      </c>
      <c r="AL3135" s="439">
        <f t="shared" si="2706"/>
        <v>0</v>
      </c>
      <c r="AM3135" s="439">
        <f t="shared" si="2707"/>
        <v>0</v>
      </c>
      <c r="AN3135" s="440">
        <f t="shared" si="2708"/>
        <v>0</v>
      </c>
    </row>
    <row r="3136" spans="1:40" outlineLevel="2">
      <c r="A3136" s="882">
        <f>ROW()</f>
        <v>3136</v>
      </c>
      <c r="B3136" s="453"/>
      <c r="D3136" s="452" t="s">
        <v>27</v>
      </c>
      <c r="H3136" s="458"/>
      <c r="I3136" s="458"/>
      <c r="J3136" s="459"/>
      <c r="K3136" s="458"/>
      <c r="L3136" s="458"/>
      <c r="M3136" s="458"/>
      <c r="N3136" s="458"/>
      <c r="O3136" s="459"/>
      <c r="P3136" s="458"/>
      <c r="Q3136" s="458"/>
      <c r="R3136" s="458"/>
      <c r="S3136" s="463"/>
      <c r="T3136" s="458"/>
      <c r="U3136" s="439"/>
      <c r="V3136" s="439"/>
      <c r="W3136" s="439"/>
      <c r="X3136" s="440"/>
      <c r="Y3136" s="443"/>
      <c r="Z3136" s="439"/>
      <c r="AA3136" s="439"/>
      <c r="AB3136" s="439">
        <f t="shared" si="2709"/>
        <v>0.7972865099285652</v>
      </c>
      <c r="AC3136" s="439">
        <f t="shared" si="2709"/>
        <v>0.7772653304787398</v>
      </c>
      <c r="AD3136" s="440">
        <f t="shared" si="2709"/>
        <v>0.7572441510289144</v>
      </c>
      <c r="AE3136" s="443">
        <f t="shared" si="2699"/>
        <v>0.737222971579089</v>
      </c>
      <c r="AF3136" s="439">
        <f t="shared" si="2700"/>
        <v>0.71742572224334311</v>
      </c>
      <c r="AG3136" s="439">
        <f t="shared" si="2701"/>
        <v>0.69762847290759722</v>
      </c>
      <c r="AH3136" s="439">
        <f t="shared" si="2702"/>
        <v>0.67783122357185133</v>
      </c>
      <c r="AI3136" s="440">
        <f t="shared" si="2703"/>
        <v>0.65803397423610543</v>
      </c>
      <c r="AJ3136" s="443">
        <f t="shared" si="2704"/>
        <v>0.63823672490035954</v>
      </c>
      <c r="AK3136" s="439">
        <f t="shared" si="2705"/>
        <v>0.61829182724722331</v>
      </c>
      <c r="AL3136" s="439">
        <f t="shared" si="2706"/>
        <v>0.59834692959408708</v>
      </c>
      <c r="AM3136" s="439">
        <f t="shared" si="2707"/>
        <v>0.57840203194095086</v>
      </c>
      <c r="AN3136" s="440">
        <f t="shared" si="2708"/>
        <v>0.55845713428781463</v>
      </c>
    </row>
    <row r="3137" spans="1:40" outlineLevel="2">
      <c r="A3137" s="882">
        <f>ROW()</f>
        <v>3137</v>
      </c>
      <c r="B3137" s="453"/>
      <c r="D3137" s="452" t="s">
        <v>34</v>
      </c>
      <c r="H3137" s="458"/>
      <c r="I3137" s="458"/>
      <c r="J3137" s="459"/>
      <c r="K3137" s="458"/>
      <c r="L3137" s="458"/>
      <c r="M3137" s="458"/>
      <c r="N3137" s="458"/>
      <c r="O3137" s="459"/>
      <c r="P3137" s="458"/>
      <c r="Q3137" s="458"/>
      <c r="R3137" s="458"/>
      <c r="S3137" s="463"/>
      <c r="T3137" s="458"/>
      <c r="U3137" s="439"/>
      <c r="V3137" s="439"/>
      <c r="W3137" s="439"/>
      <c r="X3137" s="440"/>
      <c r="Y3137" s="443"/>
      <c r="Z3137" s="439"/>
      <c r="AA3137" s="439"/>
      <c r="AB3137" s="439">
        <f t="shared" si="2709"/>
        <v>35.363678457593608</v>
      </c>
      <c r="AC3137" s="439">
        <f t="shared" si="2709"/>
        <v>33.788312480711895</v>
      </c>
      <c r="AD3137" s="440">
        <f t="shared" si="2709"/>
        <v>32.212946503830182</v>
      </c>
      <c r="AE3137" s="443">
        <f t="shared" si="2699"/>
        <v>30.637580526948465</v>
      </c>
      <c r="AF3137" s="439">
        <f t="shared" si="2700"/>
        <v>29.253888295647588</v>
      </c>
      <c r="AG3137" s="439">
        <f t="shared" si="2701"/>
        <v>27.870196064346711</v>
      </c>
      <c r="AH3137" s="439">
        <f t="shared" si="2702"/>
        <v>26.486503833045834</v>
      </c>
      <c r="AI3137" s="440">
        <f t="shared" si="2703"/>
        <v>25.102811601744957</v>
      </c>
      <c r="AJ3137" s="443">
        <f t="shared" si="2704"/>
        <v>23.71911937044408</v>
      </c>
      <c r="AK3137" s="439">
        <f t="shared" si="2705"/>
        <v>22.323877054535604</v>
      </c>
      <c r="AL3137" s="439">
        <f t="shared" si="2706"/>
        <v>20.928634738627128</v>
      </c>
      <c r="AM3137" s="439">
        <f t="shared" si="2707"/>
        <v>19.533392422718652</v>
      </c>
      <c r="AN3137" s="440">
        <f t="shared" si="2708"/>
        <v>18.138150106810176</v>
      </c>
    </row>
    <row r="3138" spans="1:40" outlineLevel="2">
      <c r="A3138" s="882">
        <f>ROW()</f>
        <v>3138</v>
      </c>
      <c r="B3138" s="453"/>
      <c r="D3138" s="452" t="s">
        <v>35</v>
      </c>
      <c r="H3138" s="458"/>
      <c r="I3138" s="458"/>
      <c r="J3138" s="459"/>
      <c r="K3138" s="458"/>
      <c r="L3138" s="458"/>
      <c r="M3138" s="458"/>
      <c r="N3138" s="458"/>
      <c r="O3138" s="459"/>
      <c r="P3138" s="458"/>
      <c r="Q3138" s="458"/>
      <c r="R3138" s="458"/>
      <c r="S3138" s="463"/>
      <c r="T3138" s="458"/>
      <c r="U3138" s="439"/>
      <c r="V3138" s="439"/>
      <c r="W3138" s="439"/>
      <c r="X3138" s="440"/>
      <c r="Y3138" s="443"/>
      <c r="Z3138" s="439"/>
      <c r="AA3138" s="439"/>
      <c r="AB3138" s="439">
        <f t="shared" si="2709"/>
        <v>1.0092585817465081</v>
      </c>
      <c r="AC3138" s="439">
        <f t="shared" si="2709"/>
        <v>0.83053255417578464</v>
      </c>
      <c r="AD3138" s="440">
        <f t="shared" si="2709"/>
        <v>0.65180652660506122</v>
      </c>
      <c r="AE3138" s="443">
        <f t="shared" si="2699"/>
        <v>0.4730804990343378</v>
      </c>
      <c r="AF3138" s="439">
        <f t="shared" si="2700"/>
        <v>0.4059306989672718</v>
      </c>
      <c r="AG3138" s="439">
        <f t="shared" si="2701"/>
        <v>0.3387808989002058</v>
      </c>
      <c r="AH3138" s="439">
        <f t="shared" si="2702"/>
        <v>0.27163109883313979</v>
      </c>
      <c r="AI3138" s="440">
        <f t="shared" si="2703"/>
        <v>0.20448129876607379</v>
      </c>
      <c r="AJ3138" s="443">
        <f t="shared" si="2704"/>
        <v>0.13733149869900779</v>
      </c>
      <c r="AK3138" s="439">
        <f t="shared" si="2705"/>
        <v>6.8665749349503896E-2</v>
      </c>
      <c r="AL3138" s="439">
        <f t="shared" si="2706"/>
        <v>0</v>
      </c>
      <c r="AM3138" s="439">
        <f t="shared" si="2707"/>
        <v>0</v>
      </c>
      <c r="AN3138" s="440">
        <f t="shared" si="2708"/>
        <v>0</v>
      </c>
    </row>
    <row r="3139" spans="1:40" outlineLevel="2">
      <c r="A3139" s="882">
        <f>ROW()</f>
        <v>3139</v>
      </c>
      <c r="B3139" s="453"/>
      <c r="D3139" s="452" t="s">
        <v>302</v>
      </c>
      <c r="H3139" s="458"/>
      <c r="I3139" s="458"/>
      <c r="J3139" s="459"/>
      <c r="K3139" s="458"/>
      <c r="L3139" s="458"/>
      <c r="M3139" s="458"/>
      <c r="N3139" s="458"/>
      <c r="O3139" s="459"/>
      <c r="P3139" s="458"/>
      <c r="Q3139" s="458"/>
      <c r="R3139" s="458"/>
      <c r="S3139" s="463"/>
      <c r="T3139" s="458"/>
      <c r="U3139" s="439"/>
      <c r="V3139" s="439"/>
      <c r="W3139" s="439"/>
      <c r="X3139" s="440"/>
      <c r="Y3139" s="443"/>
      <c r="Z3139" s="439"/>
      <c r="AA3139" s="439"/>
      <c r="AB3139" s="439">
        <f t="shared" ref="AB3139" si="2710">AA3229</f>
        <v>2.53597451413349</v>
      </c>
      <c r="AC3139" s="439">
        <f t="shared" ref="AC3139" si="2711">AB3229</f>
        <v>2.3398826138641984</v>
      </c>
      <c r="AD3139" s="440">
        <f t="shared" ref="AD3139" si="2712">AC3229</f>
        <v>2.1437907135949068</v>
      </c>
      <c r="AE3139" s="443">
        <f t="shared" si="2699"/>
        <v>1.947698813325615</v>
      </c>
      <c r="AF3139" s="439">
        <f t="shared" si="2700"/>
        <v>1.6712393393615785</v>
      </c>
      <c r="AG3139" s="439">
        <f t="shared" si="2701"/>
        <v>1.3947798653975421</v>
      </c>
      <c r="AH3139" s="439">
        <f t="shared" si="2702"/>
        <v>1.1183203914335056</v>
      </c>
      <c r="AI3139" s="440">
        <f t="shared" si="2703"/>
        <v>0.84186091746946912</v>
      </c>
      <c r="AJ3139" s="443">
        <f t="shared" si="2704"/>
        <v>0.56540144350543264</v>
      </c>
      <c r="AK3139" s="439">
        <f t="shared" si="2705"/>
        <v>0.28270072175271632</v>
      </c>
      <c r="AL3139" s="439">
        <f t="shared" si="2706"/>
        <v>0</v>
      </c>
      <c r="AM3139" s="439">
        <f t="shared" si="2707"/>
        <v>0</v>
      </c>
      <c r="AN3139" s="440">
        <f t="shared" si="2708"/>
        <v>0</v>
      </c>
    </row>
    <row r="3140" spans="1:40" outlineLevel="2">
      <c r="A3140" s="882">
        <f>ROW()</f>
        <v>3140</v>
      </c>
      <c r="B3140" s="453"/>
      <c r="D3140" s="452" t="s">
        <v>36</v>
      </c>
      <c r="H3140" s="458"/>
      <c r="I3140" s="458"/>
      <c r="J3140" s="459"/>
      <c r="K3140" s="458"/>
      <c r="L3140" s="458"/>
      <c r="M3140" s="458"/>
      <c r="N3140" s="458"/>
      <c r="O3140" s="459"/>
      <c r="P3140" s="458"/>
      <c r="Q3140" s="458"/>
      <c r="R3140" s="458"/>
      <c r="S3140" s="463"/>
      <c r="T3140" s="458"/>
      <c r="U3140" s="439"/>
      <c r="V3140" s="439"/>
      <c r="W3140" s="439"/>
      <c r="X3140" s="440"/>
      <c r="Y3140" s="443"/>
      <c r="Z3140" s="439"/>
      <c r="AA3140" s="439"/>
      <c r="AB3140" s="439">
        <f t="shared" ref="AB3140:AD3140" si="2713">AA3230</f>
        <v>11.434054267105072</v>
      </c>
      <c r="AC3140" s="439">
        <f t="shared" si="2713"/>
        <v>9.6922791658142895</v>
      </c>
      <c r="AD3140" s="440">
        <f t="shared" si="2713"/>
        <v>7.950504064523507</v>
      </c>
      <c r="AE3140" s="443">
        <f t="shared" si="2699"/>
        <v>6.2087289632327245</v>
      </c>
      <c r="AF3140" s="439">
        <f t="shared" si="2700"/>
        <v>3.124259865670187</v>
      </c>
      <c r="AG3140" s="439">
        <f t="shared" si="2701"/>
        <v>3.9790768107649477E-2</v>
      </c>
      <c r="AH3140" s="439">
        <f t="shared" si="2702"/>
        <v>3.9790768107649477E-2</v>
      </c>
      <c r="AI3140" s="440">
        <f t="shared" si="2703"/>
        <v>3.9790768107649477E-2</v>
      </c>
      <c r="AJ3140" s="443">
        <f t="shared" si="2704"/>
        <v>3.9790768107649477E-2</v>
      </c>
      <c r="AK3140" s="439">
        <f t="shared" si="2705"/>
        <v>0</v>
      </c>
      <c r="AL3140" s="439">
        <f t="shared" si="2706"/>
        <v>0</v>
      </c>
      <c r="AM3140" s="439">
        <f t="shared" si="2707"/>
        <v>0</v>
      </c>
      <c r="AN3140" s="440">
        <f t="shared" si="2708"/>
        <v>0</v>
      </c>
    </row>
    <row r="3141" spans="1:40" outlineLevel="2">
      <c r="A3141" s="882">
        <f>ROW()</f>
        <v>3141</v>
      </c>
      <c r="B3141" s="453"/>
      <c r="D3141" s="452" t="s">
        <v>583</v>
      </c>
      <c r="H3141" s="458"/>
      <c r="I3141" s="458"/>
      <c r="J3141" s="459"/>
      <c r="K3141" s="458"/>
      <c r="L3141" s="458"/>
      <c r="M3141" s="458"/>
      <c r="N3141" s="458"/>
      <c r="O3141" s="459"/>
      <c r="P3141" s="458"/>
      <c r="Q3141" s="458"/>
      <c r="R3141" s="458"/>
      <c r="S3141" s="463"/>
      <c r="T3141" s="458"/>
      <c r="U3141" s="439"/>
      <c r="V3141" s="439"/>
      <c r="W3141" s="439"/>
      <c r="X3141" s="440"/>
      <c r="Y3141" s="443"/>
      <c r="Z3141" s="439"/>
      <c r="AA3141" s="439"/>
      <c r="AB3141" s="439">
        <f t="shared" ref="AB3141:AI3141" si="2714">AA3231</f>
        <v>0</v>
      </c>
      <c r="AC3141" s="439">
        <f t="shared" si="2714"/>
        <v>0</v>
      </c>
      <c r="AD3141" s="440">
        <f t="shared" si="2714"/>
        <v>0</v>
      </c>
      <c r="AE3141" s="443">
        <f t="shared" si="2714"/>
        <v>0</v>
      </c>
      <c r="AF3141" s="439">
        <f t="shared" si="2714"/>
        <v>0</v>
      </c>
      <c r="AG3141" s="439">
        <f t="shared" si="2714"/>
        <v>0</v>
      </c>
      <c r="AH3141" s="439">
        <f t="shared" si="2714"/>
        <v>0</v>
      </c>
      <c r="AI3141" s="440">
        <f t="shared" si="2714"/>
        <v>0</v>
      </c>
      <c r="AJ3141" s="443">
        <f t="shared" ref="AJ3141:AN3144" si="2715">AI3231</f>
        <v>0</v>
      </c>
      <c r="AK3141" s="439">
        <f t="shared" si="2715"/>
        <v>0</v>
      </c>
      <c r="AL3141" s="439">
        <f t="shared" si="2715"/>
        <v>0</v>
      </c>
      <c r="AM3141" s="439">
        <f t="shared" si="2715"/>
        <v>0</v>
      </c>
      <c r="AN3141" s="440">
        <f t="shared" si="2715"/>
        <v>0</v>
      </c>
    </row>
    <row r="3142" spans="1:40" outlineLevel="2">
      <c r="A3142" s="882">
        <f>ROW()</f>
        <v>3142</v>
      </c>
      <c r="B3142" s="453"/>
      <c r="D3142" s="452" t="s">
        <v>81</v>
      </c>
      <c r="H3142" s="458"/>
      <c r="I3142" s="458"/>
      <c r="J3142" s="459"/>
      <c r="K3142" s="458"/>
      <c r="L3142" s="458"/>
      <c r="M3142" s="458"/>
      <c r="N3142" s="458"/>
      <c r="O3142" s="459"/>
      <c r="P3142" s="458"/>
      <c r="Q3142" s="458"/>
      <c r="R3142" s="458"/>
      <c r="S3142" s="463"/>
      <c r="T3142" s="458"/>
      <c r="U3142" s="439"/>
      <c r="V3142" s="439"/>
      <c r="W3142" s="439"/>
      <c r="X3142" s="440"/>
      <c r="Y3142" s="443"/>
      <c r="Z3142" s="439"/>
      <c r="AA3142" s="439"/>
      <c r="AB3142" s="439">
        <f t="shared" ref="AB3142:AD3142" si="2716">AA3232</f>
        <v>0</v>
      </c>
      <c r="AC3142" s="439">
        <f t="shared" si="2716"/>
        <v>0</v>
      </c>
      <c r="AD3142" s="440">
        <f t="shared" si="2716"/>
        <v>0</v>
      </c>
      <c r="AE3142" s="443">
        <f t="shared" ref="AE3142:AI3144" si="2717">AD3232</f>
        <v>0</v>
      </c>
      <c r="AF3142" s="439">
        <f t="shared" si="2717"/>
        <v>0</v>
      </c>
      <c r="AG3142" s="439">
        <f t="shared" si="2717"/>
        <v>0</v>
      </c>
      <c r="AH3142" s="439">
        <f t="shared" si="2717"/>
        <v>0</v>
      </c>
      <c r="AI3142" s="440">
        <f t="shared" si="2717"/>
        <v>0</v>
      </c>
      <c r="AJ3142" s="443">
        <f t="shared" si="2715"/>
        <v>0</v>
      </c>
      <c r="AK3142" s="439">
        <f t="shared" si="2715"/>
        <v>0</v>
      </c>
      <c r="AL3142" s="439">
        <f t="shared" si="2715"/>
        <v>0</v>
      </c>
      <c r="AM3142" s="439">
        <f t="shared" si="2715"/>
        <v>0</v>
      </c>
      <c r="AN3142" s="440">
        <f t="shared" si="2715"/>
        <v>0</v>
      </c>
    </row>
    <row r="3143" spans="1:40" outlineLevel="2">
      <c r="A3143" s="882">
        <f>ROW()</f>
        <v>3143</v>
      </c>
      <c r="B3143" s="453"/>
      <c r="D3143" s="452" t="s">
        <v>28</v>
      </c>
      <c r="H3143" s="458"/>
      <c r="I3143" s="458"/>
      <c r="J3143" s="459"/>
      <c r="K3143" s="458"/>
      <c r="L3143" s="458"/>
      <c r="M3143" s="458"/>
      <c r="N3143" s="458"/>
      <c r="O3143" s="459"/>
      <c r="P3143" s="458"/>
      <c r="Q3143" s="458"/>
      <c r="R3143" s="458"/>
      <c r="S3143" s="463"/>
      <c r="T3143" s="458"/>
      <c r="U3143" s="439"/>
      <c r="V3143" s="439"/>
      <c r="W3143" s="439"/>
      <c r="X3143" s="440"/>
      <c r="Y3143" s="443"/>
      <c r="Z3143" s="439"/>
      <c r="AA3143" s="439"/>
      <c r="AB3143" s="439">
        <f t="shared" ref="AB3143:AD3144" si="2718">AA3233</f>
        <v>2.7855253926181818</v>
      </c>
      <c r="AC3143" s="439">
        <f t="shared" si="2718"/>
        <v>2.7855253926181818</v>
      </c>
      <c r="AD3143" s="440">
        <f t="shared" si="2718"/>
        <v>2.7855253926181818</v>
      </c>
      <c r="AE3143" s="443">
        <f t="shared" si="2717"/>
        <v>2.7855253926181818</v>
      </c>
      <c r="AF3143" s="439">
        <f t="shared" si="2717"/>
        <v>2.7855253926181818</v>
      </c>
      <c r="AG3143" s="439">
        <f t="shared" si="2717"/>
        <v>2.7855253926181818</v>
      </c>
      <c r="AH3143" s="439">
        <f t="shared" si="2717"/>
        <v>2.7855253926181818</v>
      </c>
      <c r="AI3143" s="440">
        <f t="shared" si="2717"/>
        <v>2.7855253926181818</v>
      </c>
      <c r="AJ3143" s="443">
        <f t="shared" si="2715"/>
        <v>2.7855253926181818</v>
      </c>
      <c r="AK3143" s="439">
        <f t="shared" si="2715"/>
        <v>2.7855253926181818</v>
      </c>
      <c r="AL3143" s="439">
        <f t="shared" si="2715"/>
        <v>2.7855253926181818</v>
      </c>
      <c r="AM3143" s="439">
        <f t="shared" si="2715"/>
        <v>2.7855253926181818</v>
      </c>
      <c r="AN3143" s="440">
        <f t="shared" si="2715"/>
        <v>2.7855253926181818</v>
      </c>
    </row>
    <row r="3144" spans="1:40" outlineLevel="2">
      <c r="A3144" s="882">
        <f>ROW()</f>
        <v>3144</v>
      </c>
      <c r="B3144" s="453"/>
      <c r="D3144" s="456" t="s">
        <v>443</v>
      </c>
      <c r="E3144" s="456"/>
      <c r="F3144" s="456"/>
      <c r="G3144" s="456"/>
      <c r="H3144" s="460"/>
      <c r="I3144" s="460"/>
      <c r="J3144" s="461"/>
      <c r="K3144" s="460"/>
      <c r="L3144" s="460"/>
      <c r="M3144" s="460"/>
      <c r="N3144" s="460"/>
      <c r="O3144" s="461"/>
      <c r="P3144" s="460"/>
      <c r="Q3144" s="460"/>
      <c r="R3144" s="460"/>
      <c r="S3144" s="465"/>
      <c r="T3144" s="460"/>
      <c r="U3144" s="441"/>
      <c r="V3144" s="441"/>
      <c r="W3144" s="441"/>
      <c r="X3144" s="442"/>
      <c r="Y3144" s="462"/>
      <c r="Z3144" s="441"/>
      <c r="AA3144" s="441"/>
      <c r="AB3144" s="441">
        <f t="shared" si="2718"/>
        <v>0</v>
      </c>
      <c r="AC3144" s="441">
        <f t="shared" si="2718"/>
        <v>0</v>
      </c>
      <c r="AD3144" s="442">
        <f t="shared" si="2718"/>
        <v>0</v>
      </c>
      <c r="AE3144" s="462">
        <f t="shared" si="2717"/>
        <v>0</v>
      </c>
      <c r="AF3144" s="441">
        <f t="shared" si="2717"/>
        <v>0</v>
      </c>
      <c r="AG3144" s="441">
        <f t="shared" si="2717"/>
        <v>0</v>
      </c>
      <c r="AH3144" s="441">
        <f t="shared" si="2717"/>
        <v>0</v>
      </c>
      <c r="AI3144" s="442">
        <f t="shared" si="2717"/>
        <v>0</v>
      </c>
      <c r="AJ3144" s="462">
        <f t="shared" si="2715"/>
        <v>0</v>
      </c>
      <c r="AK3144" s="441">
        <f t="shared" si="2715"/>
        <v>0</v>
      </c>
      <c r="AL3144" s="441">
        <f t="shared" si="2715"/>
        <v>0</v>
      </c>
      <c r="AM3144" s="441">
        <f t="shared" si="2715"/>
        <v>0</v>
      </c>
      <c r="AN3144" s="442">
        <f t="shared" si="2715"/>
        <v>0</v>
      </c>
    </row>
    <row r="3145" spans="1:40" outlineLevel="2">
      <c r="A3145" s="882">
        <f>ROW()</f>
        <v>3145</v>
      </c>
      <c r="B3145" s="453"/>
      <c r="D3145" s="452" t="s">
        <v>24</v>
      </c>
      <c r="H3145" s="458"/>
      <c r="I3145" s="458"/>
      <c r="J3145" s="459"/>
      <c r="K3145" s="458"/>
      <c r="L3145" s="458"/>
      <c r="M3145" s="458"/>
      <c r="N3145" s="458"/>
      <c r="O3145" s="459"/>
      <c r="P3145" s="458"/>
      <c r="Q3145" s="458"/>
      <c r="R3145" s="458"/>
      <c r="S3145" s="463"/>
      <c r="T3145" s="458"/>
      <c r="U3145" s="439"/>
      <c r="V3145" s="439"/>
      <c r="W3145" s="439"/>
      <c r="X3145" s="440"/>
      <c r="Y3145" s="443"/>
      <c r="Z3145" s="439"/>
      <c r="AA3145" s="439"/>
      <c r="AB3145" s="439">
        <f t="shared" ref="AB3145:AN3145" si="2719">SUM(AB3129:AB3144)</f>
        <v>98.890747275128419</v>
      </c>
      <c r="AC3145" s="439">
        <f t="shared" si="2719"/>
        <v>94.290298764026659</v>
      </c>
      <c r="AD3145" s="440">
        <f t="shared" si="2719"/>
        <v>89.689850252924884</v>
      </c>
      <c r="AE3145" s="443">
        <f t="shared" si="2719"/>
        <v>85.08940174182311</v>
      </c>
      <c r="AF3145" s="439">
        <f t="shared" si="2719"/>
        <v>79.538038416871018</v>
      </c>
      <c r="AG3145" s="439">
        <f t="shared" si="2719"/>
        <v>73.934148333231633</v>
      </c>
      <c r="AH3145" s="439">
        <f t="shared" si="2719"/>
        <v>71.414727347154766</v>
      </c>
      <c r="AI3145" s="440">
        <f t="shared" si="2719"/>
        <v>68.895306361077914</v>
      </c>
      <c r="AJ3145" s="443">
        <f t="shared" si="2719"/>
        <v>66.375885375001033</v>
      </c>
      <c r="AK3145" s="439">
        <f t="shared" si="2719"/>
        <v>63.792053512632052</v>
      </c>
      <c r="AL3145" s="439">
        <f t="shared" si="2719"/>
        <v>61.247673611268354</v>
      </c>
      <c r="AM3145" s="439">
        <f t="shared" si="2719"/>
        <v>59.054660181006881</v>
      </c>
      <c r="AN3145" s="440">
        <f t="shared" si="2719"/>
        <v>56.861646750745408</v>
      </c>
    </row>
    <row r="3146" spans="1:40" outlineLevel="1">
      <c r="A3146" s="732" t="s">
        <v>59</v>
      </c>
      <c r="B3146" s="733"/>
      <c r="C3146" s="881"/>
      <c r="D3146" s="733"/>
      <c r="E3146" s="733"/>
      <c r="F3146" s="733"/>
      <c r="G3146" s="730"/>
      <c r="H3146" s="733"/>
      <c r="I3146" s="730"/>
      <c r="J3146" s="729"/>
      <c r="K3146" s="730"/>
      <c r="L3146" s="730"/>
      <c r="M3146" s="730"/>
      <c r="N3146" s="730"/>
      <c r="O3146" s="729"/>
      <c r="P3146" s="730"/>
      <c r="Q3146" s="730"/>
      <c r="R3146" s="730"/>
      <c r="S3146" s="731"/>
      <c r="T3146" s="730"/>
      <c r="U3146" s="730"/>
      <c r="V3146" s="730"/>
      <c r="W3146" s="730"/>
      <c r="X3146" s="731"/>
      <c r="Y3146" s="729"/>
      <c r="Z3146" s="730"/>
      <c r="AA3146" s="730"/>
      <c r="AB3146" s="730"/>
      <c r="AC3146" s="730"/>
      <c r="AD3146" s="731"/>
      <c r="AE3146" s="729"/>
      <c r="AF3146" s="730"/>
      <c r="AG3146" s="730"/>
      <c r="AH3146" s="730"/>
      <c r="AI3146" s="731"/>
      <c r="AJ3146" s="729"/>
      <c r="AK3146" s="730"/>
      <c r="AL3146" s="730"/>
      <c r="AM3146" s="730"/>
      <c r="AN3146" s="731"/>
    </row>
    <row r="3147" spans="1:40" outlineLevel="2">
      <c r="A3147" s="882">
        <f>ROW()</f>
        <v>3147</v>
      </c>
      <c r="B3147" s="453"/>
      <c r="D3147" s="452" t="s">
        <v>300</v>
      </c>
      <c r="H3147" s="458"/>
      <c r="I3147" s="458"/>
      <c r="J3147" s="443"/>
      <c r="K3147" s="439"/>
      <c r="L3147" s="439"/>
      <c r="M3147" s="439"/>
      <c r="N3147" s="439"/>
      <c r="O3147" s="443"/>
      <c r="P3147" s="439"/>
      <c r="Q3147" s="439"/>
      <c r="R3147" s="439"/>
      <c r="S3147" s="440"/>
      <c r="T3147" s="439"/>
      <c r="U3147" s="439"/>
      <c r="V3147" s="439"/>
      <c r="W3147" s="439"/>
      <c r="X3147" s="320"/>
      <c r="Y3147" s="443"/>
      <c r="Z3147" s="157"/>
      <c r="AA3147" s="27">
        <f>AA$660</f>
        <v>2.8022265922039233</v>
      </c>
      <c r="AB3147" s="157"/>
      <c r="AC3147" s="157"/>
      <c r="AD3147" s="320"/>
      <c r="AE3147" s="324"/>
      <c r="AF3147" s="157"/>
      <c r="AG3147" s="157"/>
      <c r="AH3147" s="157"/>
      <c r="AI3147" s="320"/>
      <c r="AJ3147" s="324"/>
      <c r="AK3147" s="157"/>
      <c r="AL3147" s="157"/>
      <c r="AM3147" s="157"/>
      <c r="AN3147" s="320"/>
    </row>
    <row r="3148" spans="1:40" outlineLevel="2">
      <c r="A3148" s="882">
        <f>ROW()</f>
        <v>3148</v>
      </c>
      <c r="B3148" s="453"/>
      <c r="D3148" s="452" t="s">
        <v>301</v>
      </c>
      <c r="H3148" s="458"/>
      <c r="I3148" s="458"/>
      <c r="J3148" s="443"/>
      <c r="K3148" s="439"/>
      <c r="L3148" s="439"/>
      <c r="M3148" s="439"/>
      <c r="N3148" s="439"/>
      <c r="O3148" s="443"/>
      <c r="P3148" s="439"/>
      <c r="Q3148" s="439"/>
      <c r="R3148" s="439"/>
      <c r="S3148" s="440"/>
      <c r="T3148" s="439"/>
      <c r="U3148" s="439"/>
      <c r="V3148" s="439"/>
      <c r="W3148" s="439"/>
      <c r="X3148" s="320"/>
      <c r="Y3148" s="443"/>
      <c r="Z3148" s="157"/>
      <c r="AA3148" s="27">
        <f>AA$661</f>
        <v>0.85112746320380372</v>
      </c>
      <c r="AB3148" s="157"/>
      <c r="AC3148" s="157"/>
      <c r="AD3148" s="320"/>
      <c r="AE3148" s="324"/>
      <c r="AF3148" s="157"/>
      <c r="AG3148" s="157"/>
      <c r="AH3148" s="157"/>
      <c r="AI3148" s="320"/>
      <c r="AJ3148" s="324"/>
      <c r="AK3148" s="157"/>
      <c r="AL3148" s="157"/>
      <c r="AM3148" s="157"/>
      <c r="AN3148" s="320"/>
    </row>
    <row r="3149" spans="1:40" outlineLevel="2">
      <c r="A3149" s="882">
        <f>ROW()</f>
        <v>3149</v>
      </c>
      <c r="B3149" s="453"/>
      <c r="D3149" s="452" t="s">
        <v>29</v>
      </c>
      <c r="H3149" s="458"/>
      <c r="I3149" s="458"/>
      <c r="J3149" s="443"/>
      <c r="K3149" s="439"/>
      <c r="L3149" s="439"/>
      <c r="M3149" s="439"/>
      <c r="N3149" s="439"/>
      <c r="O3149" s="443"/>
      <c r="P3149" s="439"/>
      <c r="Q3149" s="439"/>
      <c r="R3149" s="439"/>
      <c r="S3149" s="440"/>
      <c r="T3149" s="439"/>
      <c r="U3149" s="439"/>
      <c r="V3149" s="439"/>
      <c r="W3149" s="439"/>
      <c r="X3149" s="320"/>
      <c r="Y3149" s="443"/>
      <c r="Z3149" s="157"/>
      <c r="AA3149" s="27">
        <f>AA$662</f>
        <v>0</v>
      </c>
      <c r="AB3149" s="157"/>
      <c r="AC3149" s="157"/>
      <c r="AD3149" s="320"/>
      <c r="AE3149" s="324"/>
      <c r="AF3149" s="157"/>
      <c r="AG3149" s="157"/>
      <c r="AH3149" s="157"/>
      <c r="AI3149" s="320"/>
      <c r="AJ3149" s="324"/>
      <c r="AK3149" s="157"/>
      <c r="AL3149" s="157"/>
      <c r="AM3149" s="157"/>
      <c r="AN3149" s="320"/>
    </row>
    <row r="3150" spans="1:40" outlineLevel="2">
      <c r="A3150" s="882">
        <f>ROW()</f>
        <v>3150</v>
      </c>
      <c r="B3150" s="453"/>
      <c r="D3150" s="452" t="s">
        <v>30</v>
      </c>
      <c r="H3150" s="458"/>
      <c r="I3150" s="458"/>
      <c r="J3150" s="443"/>
      <c r="K3150" s="439"/>
      <c r="L3150" s="439"/>
      <c r="M3150" s="439"/>
      <c r="N3150" s="439"/>
      <c r="O3150" s="443"/>
      <c r="P3150" s="439"/>
      <c r="Q3150" s="439"/>
      <c r="R3150" s="439"/>
      <c r="S3150" s="440"/>
      <c r="T3150" s="439"/>
      <c r="U3150" s="439"/>
      <c r="V3150" s="439"/>
      <c r="W3150" s="439"/>
      <c r="X3150" s="320"/>
      <c r="Y3150" s="443"/>
      <c r="Z3150" s="157"/>
      <c r="AA3150" s="27">
        <f>AA$663</f>
        <v>36.563694653926952</v>
      </c>
      <c r="AB3150" s="157"/>
      <c r="AC3150" s="157"/>
      <c r="AD3150" s="320"/>
      <c r="AE3150" s="324"/>
      <c r="AF3150" s="157"/>
      <c r="AG3150" s="157"/>
      <c r="AH3150" s="157"/>
      <c r="AI3150" s="320"/>
      <c r="AJ3150" s="324"/>
      <c r="AK3150" s="157"/>
      <c r="AL3150" s="157"/>
      <c r="AM3150" s="157"/>
      <c r="AN3150" s="320"/>
    </row>
    <row r="3151" spans="1:40" outlineLevel="2">
      <c r="A3151" s="882">
        <f>ROW()</f>
        <v>3151</v>
      </c>
      <c r="B3151" s="453"/>
      <c r="D3151" s="452" t="s">
        <v>31</v>
      </c>
      <c r="H3151" s="458"/>
      <c r="I3151" s="458"/>
      <c r="J3151" s="443"/>
      <c r="K3151" s="439"/>
      <c r="L3151" s="439"/>
      <c r="M3151" s="439"/>
      <c r="N3151" s="439"/>
      <c r="O3151" s="443"/>
      <c r="P3151" s="439"/>
      <c r="Q3151" s="439"/>
      <c r="R3151" s="439"/>
      <c r="S3151" s="440"/>
      <c r="T3151" s="439"/>
      <c r="U3151" s="439"/>
      <c r="V3151" s="439"/>
      <c r="W3151" s="439"/>
      <c r="X3151" s="320"/>
      <c r="Y3151" s="443"/>
      <c r="Z3151" s="157"/>
      <c r="AA3151" s="27">
        <f>AA$664</f>
        <v>0</v>
      </c>
      <c r="AB3151" s="157"/>
      <c r="AC3151" s="157"/>
      <c r="AD3151" s="320"/>
      <c r="AE3151" s="324"/>
      <c r="AF3151" s="157"/>
      <c r="AG3151" s="157"/>
      <c r="AH3151" s="157"/>
      <c r="AI3151" s="320"/>
      <c r="AJ3151" s="324"/>
      <c r="AK3151" s="157"/>
      <c r="AL3151" s="157"/>
      <c r="AM3151" s="157"/>
      <c r="AN3151" s="320"/>
    </row>
    <row r="3152" spans="1:40" outlineLevel="2">
      <c r="A3152" s="882">
        <f>ROW()</f>
        <v>3152</v>
      </c>
      <c r="B3152" s="453"/>
      <c r="D3152" s="452" t="s">
        <v>32</v>
      </c>
      <c r="H3152" s="458"/>
      <c r="I3152" s="458"/>
      <c r="J3152" s="443"/>
      <c r="K3152" s="439"/>
      <c r="L3152" s="439"/>
      <c r="M3152" s="439"/>
      <c r="N3152" s="439"/>
      <c r="O3152" s="443"/>
      <c r="P3152" s="439"/>
      <c r="Q3152" s="439"/>
      <c r="R3152" s="439"/>
      <c r="S3152" s="440"/>
      <c r="T3152" s="439"/>
      <c r="U3152" s="439"/>
      <c r="V3152" s="439"/>
      <c r="W3152" s="439"/>
      <c r="X3152" s="320"/>
      <c r="Y3152" s="443"/>
      <c r="Z3152" s="157"/>
      <c r="AA3152" s="27">
        <f>AA$665</f>
        <v>4.7479208426683304</v>
      </c>
      <c r="AB3152" s="157"/>
      <c r="AC3152" s="157"/>
      <c r="AD3152" s="320"/>
      <c r="AE3152" s="324"/>
      <c r="AF3152" s="157"/>
      <c r="AG3152" s="157"/>
      <c r="AH3152" s="157"/>
      <c r="AI3152" s="320"/>
      <c r="AJ3152" s="324"/>
      <c r="AK3152" s="157"/>
      <c r="AL3152" s="157"/>
      <c r="AM3152" s="157"/>
      <c r="AN3152" s="320"/>
    </row>
    <row r="3153" spans="1:40" outlineLevel="2">
      <c r="A3153" s="882">
        <f>ROW()</f>
        <v>3153</v>
      </c>
      <c r="B3153" s="453"/>
      <c r="D3153" s="452" t="s">
        <v>33</v>
      </c>
      <c r="H3153" s="458"/>
      <c r="I3153" s="458"/>
      <c r="J3153" s="443"/>
      <c r="K3153" s="439"/>
      <c r="L3153" s="439"/>
      <c r="M3153" s="439"/>
      <c r="N3153" s="439"/>
      <c r="O3153" s="443"/>
      <c r="P3153" s="439"/>
      <c r="Q3153" s="439"/>
      <c r="R3153" s="439"/>
      <c r="S3153" s="440"/>
      <c r="T3153" s="439"/>
      <c r="U3153" s="439"/>
      <c r="V3153" s="439"/>
      <c r="W3153" s="439"/>
      <c r="X3153" s="320"/>
      <c r="Y3153" s="443"/>
      <c r="Z3153" s="157"/>
      <c r="AA3153" s="27">
        <f>AA$666</f>
        <v>0</v>
      </c>
      <c r="AB3153" s="157"/>
      <c r="AC3153" s="157"/>
      <c r="AD3153" s="320"/>
      <c r="AE3153" s="324"/>
      <c r="AF3153" s="157"/>
      <c r="AG3153" s="157"/>
      <c r="AH3153" s="157"/>
      <c r="AI3153" s="320"/>
      <c r="AJ3153" s="324"/>
      <c r="AK3153" s="157"/>
      <c r="AL3153" s="157"/>
      <c r="AM3153" s="157"/>
      <c r="AN3153" s="320"/>
    </row>
    <row r="3154" spans="1:40" outlineLevel="2">
      <c r="A3154" s="882">
        <f>ROW()</f>
        <v>3154</v>
      </c>
      <c r="B3154" s="453"/>
      <c r="D3154" s="452" t="s">
        <v>27</v>
      </c>
      <c r="H3154" s="458"/>
      <c r="I3154" s="458"/>
      <c r="J3154" s="443"/>
      <c r="K3154" s="439"/>
      <c r="L3154" s="439"/>
      <c r="M3154" s="439"/>
      <c r="N3154" s="439"/>
      <c r="O3154" s="443"/>
      <c r="P3154" s="439"/>
      <c r="Q3154" s="439"/>
      <c r="R3154" s="439"/>
      <c r="S3154" s="440"/>
      <c r="T3154" s="439"/>
      <c r="U3154" s="439"/>
      <c r="V3154" s="439"/>
      <c r="W3154" s="439"/>
      <c r="X3154" s="320"/>
      <c r="Y3154" s="443"/>
      <c r="Z3154" s="157"/>
      <c r="AA3154" s="27">
        <f>AA$667</f>
        <v>0.7972865099285652</v>
      </c>
      <c r="AB3154" s="157"/>
      <c r="AC3154" s="157"/>
      <c r="AD3154" s="320"/>
      <c r="AE3154" s="324"/>
      <c r="AF3154" s="157"/>
      <c r="AG3154" s="157"/>
      <c r="AH3154" s="157"/>
      <c r="AI3154" s="320"/>
      <c r="AJ3154" s="324"/>
      <c r="AK3154" s="157"/>
      <c r="AL3154" s="157"/>
      <c r="AM3154" s="157"/>
      <c r="AN3154" s="320"/>
    </row>
    <row r="3155" spans="1:40" outlineLevel="2">
      <c r="A3155" s="882">
        <f>ROW()</f>
        <v>3155</v>
      </c>
      <c r="B3155" s="453"/>
      <c r="D3155" s="452" t="s">
        <v>34</v>
      </c>
      <c r="H3155" s="458"/>
      <c r="I3155" s="458"/>
      <c r="J3155" s="443"/>
      <c r="K3155" s="439"/>
      <c r="L3155" s="439"/>
      <c r="M3155" s="439"/>
      <c r="N3155" s="439"/>
      <c r="O3155" s="443"/>
      <c r="P3155" s="439"/>
      <c r="Q3155" s="439"/>
      <c r="R3155" s="439"/>
      <c r="S3155" s="440"/>
      <c r="T3155" s="439"/>
      <c r="U3155" s="439"/>
      <c r="V3155" s="439"/>
      <c r="W3155" s="439"/>
      <c r="X3155" s="320"/>
      <c r="Y3155" s="443"/>
      <c r="Z3155" s="157"/>
      <c r="AA3155" s="27">
        <f>AA$668</f>
        <v>35.363678457593608</v>
      </c>
      <c r="AB3155" s="157"/>
      <c r="AC3155" s="157"/>
      <c r="AD3155" s="320"/>
      <c r="AE3155" s="324"/>
      <c r="AF3155" s="157"/>
      <c r="AG3155" s="157"/>
      <c r="AH3155" s="157"/>
      <c r="AI3155" s="320"/>
      <c r="AJ3155" s="324"/>
      <c r="AK3155" s="157"/>
      <c r="AL3155" s="157"/>
      <c r="AM3155" s="157"/>
      <c r="AN3155" s="320"/>
    </row>
    <row r="3156" spans="1:40" outlineLevel="2">
      <c r="A3156" s="882">
        <f>ROW()</f>
        <v>3156</v>
      </c>
      <c r="B3156" s="453"/>
      <c r="D3156" s="452" t="s">
        <v>35</v>
      </c>
      <c r="H3156" s="458"/>
      <c r="I3156" s="458"/>
      <c r="J3156" s="443"/>
      <c r="K3156" s="439"/>
      <c r="L3156" s="439"/>
      <c r="M3156" s="439"/>
      <c r="N3156" s="439"/>
      <c r="O3156" s="443"/>
      <c r="P3156" s="439"/>
      <c r="Q3156" s="439"/>
      <c r="R3156" s="439"/>
      <c r="S3156" s="440"/>
      <c r="T3156" s="439"/>
      <c r="U3156" s="439"/>
      <c r="V3156" s="439"/>
      <c r="W3156" s="439"/>
      <c r="X3156" s="320"/>
      <c r="Y3156" s="443"/>
      <c r="Z3156" s="157"/>
      <c r="AA3156" s="27">
        <f>AA$669</f>
        <v>1.2484008015915169</v>
      </c>
      <c r="AB3156" s="157"/>
      <c r="AC3156" s="157"/>
      <c r="AD3156" s="320"/>
      <c r="AE3156" s="324"/>
      <c r="AF3156" s="157"/>
      <c r="AG3156" s="157"/>
      <c r="AH3156" s="157"/>
      <c r="AI3156" s="320"/>
      <c r="AJ3156" s="324"/>
      <c r="AK3156" s="157"/>
      <c r="AL3156" s="157"/>
      <c r="AM3156" s="157"/>
      <c r="AN3156" s="320"/>
    </row>
    <row r="3157" spans="1:40" outlineLevel="2">
      <c r="A3157" s="882">
        <f>ROW()</f>
        <v>3157</v>
      </c>
      <c r="B3157" s="453"/>
      <c r="D3157" s="452" t="s">
        <v>302</v>
      </c>
      <c r="H3157" s="458"/>
      <c r="I3157" s="458"/>
      <c r="J3157" s="443"/>
      <c r="K3157" s="439"/>
      <c r="L3157" s="439"/>
      <c r="M3157" s="439"/>
      <c r="N3157" s="439"/>
      <c r="O3157" s="443"/>
      <c r="P3157" s="439"/>
      <c r="Q3157" s="439"/>
      <c r="R3157" s="439"/>
      <c r="S3157" s="440"/>
      <c r="T3157" s="439"/>
      <c r="U3157" s="439"/>
      <c r="V3157" s="439"/>
      <c r="W3157" s="439"/>
      <c r="X3157" s="320"/>
      <c r="Y3157" s="443"/>
      <c r="Z3157" s="157"/>
      <c r="AA3157" s="27">
        <f>AA$670</f>
        <v>2.53597451413349</v>
      </c>
      <c r="AB3157" s="157"/>
      <c r="AC3157" s="157"/>
      <c r="AD3157" s="320"/>
      <c r="AE3157" s="324"/>
      <c r="AF3157" s="157"/>
      <c r="AG3157" s="157"/>
      <c r="AH3157" s="157"/>
      <c r="AI3157" s="320"/>
      <c r="AJ3157" s="324"/>
      <c r="AK3157" s="157"/>
      <c r="AL3157" s="157"/>
      <c r="AM3157" s="157"/>
      <c r="AN3157" s="320"/>
    </row>
    <row r="3158" spans="1:40" outlineLevel="2">
      <c r="A3158" s="882">
        <f>ROW()</f>
        <v>3158</v>
      </c>
      <c r="B3158" s="453"/>
      <c r="D3158" s="452" t="s">
        <v>36</v>
      </c>
      <c r="H3158" s="458"/>
      <c r="I3158" s="458"/>
      <c r="J3158" s="443"/>
      <c r="K3158" s="439"/>
      <c r="L3158" s="439"/>
      <c r="M3158" s="439"/>
      <c r="N3158" s="439"/>
      <c r="O3158" s="443"/>
      <c r="P3158" s="439"/>
      <c r="Q3158" s="439"/>
      <c r="R3158" s="439"/>
      <c r="S3158" s="440"/>
      <c r="T3158" s="439"/>
      <c r="U3158" s="439"/>
      <c r="V3158" s="439"/>
      <c r="W3158" s="439"/>
      <c r="X3158" s="320"/>
      <c r="Y3158" s="443"/>
      <c r="Z3158" s="157"/>
      <c r="AA3158" s="27">
        <f>AA$671</f>
        <v>11.434054267105072</v>
      </c>
      <c r="AB3158" s="157"/>
      <c r="AC3158" s="157"/>
      <c r="AD3158" s="320"/>
      <c r="AE3158" s="324"/>
      <c r="AF3158" s="157"/>
      <c r="AG3158" s="157"/>
      <c r="AH3158" s="157"/>
      <c r="AI3158" s="320"/>
      <c r="AJ3158" s="324"/>
      <c r="AK3158" s="157"/>
      <c r="AL3158" s="157"/>
      <c r="AM3158" s="157"/>
      <c r="AN3158" s="320"/>
    </row>
    <row r="3159" spans="1:40" outlineLevel="2">
      <c r="A3159" s="882">
        <f>ROW()</f>
        <v>3159</v>
      </c>
      <c r="B3159" s="453"/>
      <c r="D3159" s="452" t="s">
        <v>583</v>
      </c>
      <c r="H3159" s="458"/>
      <c r="I3159" s="458"/>
      <c r="J3159" s="443"/>
      <c r="K3159" s="439"/>
      <c r="L3159" s="439"/>
      <c r="M3159" s="439"/>
      <c r="N3159" s="439"/>
      <c r="O3159" s="443"/>
      <c r="P3159" s="439"/>
      <c r="Q3159" s="439"/>
      <c r="R3159" s="439"/>
      <c r="S3159" s="440"/>
      <c r="T3159" s="439"/>
      <c r="U3159" s="439"/>
      <c r="V3159" s="439"/>
      <c r="W3159" s="439"/>
      <c r="X3159" s="320"/>
      <c r="Y3159" s="443"/>
      <c r="Z3159" s="157"/>
      <c r="AA3159" s="27">
        <f>AA$672</f>
        <v>0</v>
      </c>
      <c r="AB3159" s="157"/>
      <c r="AC3159" s="157"/>
      <c r="AD3159" s="320"/>
      <c r="AE3159" s="324"/>
      <c r="AF3159" s="157"/>
      <c r="AG3159" s="157"/>
      <c r="AH3159" s="157"/>
      <c r="AI3159" s="320"/>
      <c r="AJ3159" s="324"/>
      <c r="AK3159" s="157"/>
      <c r="AL3159" s="157"/>
      <c r="AM3159" s="157"/>
      <c r="AN3159" s="320"/>
    </row>
    <row r="3160" spans="1:40" outlineLevel="2">
      <c r="A3160" s="882">
        <f>ROW()</f>
        <v>3160</v>
      </c>
      <c r="B3160" s="453"/>
      <c r="D3160" s="452" t="s">
        <v>81</v>
      </c>
      <c r="H3160" s="458"/>
      <c r="I3160" s="458"/>
      <c r="J3160" s="443"/>
      <c r="K3160" s="439"/>
      <c r="L3160" s="439"/>
      <c r="M3160" s="439"/>
      <c r="N3160" s="439"/>
      <c r="O3160" s="443"/>
      <c r="P3160" s="439"/>
      <c r="Q3160" s="439"/>
      <c r="R3160" s="439"/>
      <c r="S3160" s="440"/>
      <c r="T3160" s="439"/>
      <c r="U3160" s="439"/>
      <c r="V3160" s="439"/>
      <c r="W3160" s="439"/>
      <c r="X3160" s="320"/>
      <c r="Y3160" s="443"/>
      <c r="Z3160" s="157"/>
      <c r="AA3160" s="27">
        <f>AA$673</f>
        <v>0</v>
      </c>
      <c r="AB3160" s="157"/>
      <c r="AC3160" s="157"/>
      <c r="AD3160" s="320"/>
      <c r="AE3160" s="324"/>
      <c r="AF3160" s="157"/>
      <c r="AG3160" s="157"/>
      <c r="AH3160" s="157"/>
      <c r="AI3160" s="320"/>
      <c r="AJ3160" s="324"/>
      <c r="AK3160" s="157"/>
      <c r="AL3160" s="157"/>
      <c r="AM3160" s="157"/>
      <c r="AN3160" s="320"/>
    </row>
    <row r="3161" spans="1:40" outlineLevel="2">
      <c r="A3161" s="882">
        <f>ROW()</f>
        <v>3161</v>
      </c>
      <c r="B3161" s="453"/>
      <c r="D3161" s="452" t="s">
        <v>28</v>
      </c>
      <c r="H3161" s="458"/>
      <c r="I3161" s="458"/>
      <c r="J3161" s="443"/>
      <c r="K3161" s="439"/>
      <c r="L3161" s="439"/>
      <c r="M3161" s="439"/>
      <c r="N3161" s="439"/>
      <c r="O3161" s="443"/>
      <c r="P3161" s="439"/>
      <c r="Q3161" s="439"/>
      <c r="R3161" s="439"/>
      <c r="S3161" s="440"/>
      <c r="T3161" s="439"/>
      <c r="U3161" s="439"/>
      <c r="V3161" s="439"/>
      <c r="W3161" s="439"/>
      <c r="X3161" s="320"/>
      <c r="Y3161" s="443"/>
      <c r="Z3161" s="157"/>
      <c r="AA3161" s="27">
        <f>AA$674</f>
        <v>2.7855253926181818</v>
      </c>
      <c r="AB3161" s="157"/>
      <c r="AC3161" s="157"/>
      <c r="AD3161" s="320"/>
      <c r="AE3161" s="324"/>
      <c r="AF3161" s="157"/>
      <c r="AG3161" s="157"/>
      <c r="AH3161" s="157"/>
      <c r="AI3161" s="320"/>
      <c r="AJ3161" s="324"/>
      <c r="AK3161" s="157"/>
      <c r="AL3161" s="157"/>
      <c r="AM3161" s="157"/>
      <c r="AN3161" s="320"/>
    </row>
    <row r="3162" spans="1:40" outlineLevel="2">
      <c r="A3162" s="882">
        <f>ROW()</f>
        <v>3162</v>
      </c>
      <c r="B3162" s="453"/>
      <c r="D3162" s="456" t="s">
        <v>443</v>
      </c>
      <c r="E3162" s="456"/>
      <c r="F3162" s="456"/>
      <c r="G3162" s="456"/>
      <c r="H3162" s="460"/>
      <c r="I3162" s="460"/>
      <c r="J3162" s="462"/>
      <c r="K3162" s="441"/>
      <c r="L3162" s="441"/>
      <c r="M3162" s="441"/>
      <c r="N3162" s="441"/>
      <c r="O3162" s="462"/>
      <c r="P3162" s="441"/>
      <c r="Q3162" s="441"/>
      <c r="R3162" s="441"/>
      <c r="S3162" s="442"/>
      <c r="T3162" s="441"/>
      <c r="U3162" s="441"/>
      <c r="V3162" s="441"/>
      <c r="W3162" s="441"/>
      <c r="X3162" s="321"/>
      <c r="Y3162" s="462"/>
      <c r="Z3162" s="158"/>
      <c r="AA3162" s="30">
        <f>AA$675</f>
        <v>0</v>
      </c>
      <c r="AB3162" s="158"/>
      <c r="AC3162" s="158"/>
      <c r="AD3162" s="321"/>
      <c r="AE3162" s="325"/>
      <c r="AF3162" s="158"/>
      <c r="AG3162" s="158"/>
      <c r="AH3162" s="158"/>
      <c r="AI3162" s="321"/>
      <c r="AJ3162" s="325"/>
      <c r="AK3162" s="158"/>
      <c r="AL3162" s="158"/>
      <c r="AM3162" s="158"/>
      <c r="AN3162" s="321"/>
    </row>
    <row r="3163" spans="1:40" outlineLevel="2">
      <c r="A3163" s="882">
        <f>ROW()</f>
        <v>3163</v>
      </c>
      <c r="B3163" s="453"/>
      <c r="D3163" s="452" t="s">
        <v>24</v>
      </c>
      <c r="H3163" s="458"/>
      <c r="I3163" s="458"/>
      <c r="J3163" s="443"/>
      <c r="K3163" s="439"/>
      <c r="L3163" s="439"/>
      <c r="M3163" s="439"/>
      <c r="N3163" s="439"/>
      <c r="O3163" s="443"/>
      <c r="P3163" s="439"/>
      <c r="Q3163" s="439"/>
      <c r="R3163" s="439"/>
      <c r="S3163" s="440"/>
      <c r="T3163" s="439"/>
      <c r="U3163" s="439"/>
      <c r="V3163" s="439"/>
      <c r="W3163" s="439"/>
      <c r="X3163" s="440"/>
      <c r="Y3163" s="443"/>
      <c r="Z3163" s="439"/>
      <c r="AA3163" s="439">
        <f>SUM(AA3147:AA3162)</f>
        <v>99.129889494973426</v>
      </c>
      <c r="AB3163" s="439"/>
      <c r="AC3163" s="439"/>
      <c r="AD3163" s="440"/>
      <c r="AE3163" s="443"/>
      <c r="AF3163" s="439"/>
      <c r="AG3163" s="439"/>
      <c r="AH3163" s="439"/>
      <c r="AI3163" s="440"/>
      <c r="AJ3163" s="443"/>
      <c r="AK3163" s="439"/>
      <c r="AL3163" s="439"/>
      <c r="AM3163" s="439"/>
      <c r="AN3163" s="440"/>
    </row>
    <row r="3164" spans="1:40" outlineLevel="1">
      <c r="A3164" s="732" t="s">
        <v>238</v>
      </c>
      <c r="B3164" s="733"/>
      <c r="C3164" s="881"/>
      <c r="D3164" s="733"/>
      <c r="E3164" s="733"/>
      <c r="F3164" s="733"/>
      <c r="G3164" s="730"/>
      <c r="H3164" s="733"/>
      <c r="I3164" s="730"/>
      <c r="J3164" s="729"/>
      <c r="K3164" s="730"/>
      <c r="L3164" s="730"/>
      <c r="M3164" s="730"/>
      <c r="N3164" s="730"/>
      <c r="O3164" s="729"/>
      <c r="P3164" s="730"/>
      <c r="Q3164" s="730"/>
      <c r="R3164" s="730"/>
      <c r="S3164" s="731"/>
      <c r="T3164" s="730"/>
      <c r="U3164" s="730"/>
      <c r="V3164" s="730"/>
      <c r="W3164" s="730"/>
      <c r="X3164" s="731"/>
      <c r="Y3164" s="729"/>
      <c r="Z3164" s="730"/>
      <c r="AA3164" s="730"/>
      <c r="AB3164" s="730"/>
      <c r="AC3164" s="730"/>
      <c r="AD3164" s="731"/>
      <c r="AE3164" s="729"/>
      <c r="AF3164" s="730"/>
      <c r="AG3164" s="730"/>
      <c r="AH3164" s="730"/>
      <c r="AI3164" s="731"/>
      <c r="AJ3164" s="729"/>
      <c r="AK3164" s="730"/>
      <c r="AL3164" s="730"/>
      <c r="AM3164" s="730"/>
      <c r="AN3164" s="731"/>
    </row>
    <row r="3165" spans="1:40" outlineLevel="2">
      <c r="A3165" s="882">
        <f>ROW()</f>
        <v>3165</v>
      </c>
      <c r="B3165" s="453"/>
      <c r="D3165" s="1205" t="s">
        <v>300</v>
      </c>
      <c r="E3165" s="1205"/>
      <c r="F3165" s="1205"/>
      <c r="G3165" s="1205"/>
      <c r="H3165" s="4"/>
      <c r="I3165" s="4"/>
      <c r="J3165" s="329"/>
      <c r="K3165" s="4"/>
      <c r="L3165" s="4"/>
      <c r="M3165" s="4"/>
      <c r="N3165" s="4"/>
      <c r="O3165" s="329"/>
      <c r="P3165" s="4"/>
      <c r="Q3165" s="4"/>
      <c r="R3165" s="4"/>
      <c r="S3165" s="316"/>
      <c r="T3165" s="53"/>
      <c r="U3165" s="53"/>
      <c r="V3165" s="53"/>
      <c r="W3165" s="53"/>
      <c r="X3165" s="44"/>
      <c r="Y3165" s="252"/>
      <c r="Z3165" s="53"/>
      <c r="AA3165" s="53">
        <f>AA$678</f>
        <v>0</v>
      </c>
      <c r="AB3165" s="53"/>
      <c r="AC3165" s="53"/>
      <c r="AD3165" s="44"/>
      <c r="AE3165" s="252"/>
      <c r="AF3165" s="53"/>
      <c r="AG3165" s="53"/>
      <c r="AH3165" s="53"/>
      <c r="AI3165" s="44"/>
      <c r="AJ3165" s="252"/>
      <c r="AK3165" s="53"/>
      <c r="AL3165" s="53"/>
      <c r="AM3165" s="53"/>
      <c r="AN3165" s="44"/>
    </row>
    <row r="3166" spans="1:40" outlineLevel="2">
      <c r="A3166" s="882">
        <f>ROW()</f>
        <v>3166</v>
      </c>
      <c r="B3166" s="453"/>
      <c r="D3166" s="1205" t="s">
        <v>301</v>
      </c>
      <c r="E3166" s="1205"/>
      <c r="F3166" s="1205"/>
      <c r="G3166" s="1205"/>
      <c r="H3166" s="4"/>
      <c r="I3166" s="4"/>
      <c r="J3166" s="329"/>
      <c r="K3166" s="4"/>
      <c r="L3166" s="4"/>
      <c r="M3166" s="4"/>
      <c r="N3166" s="4"/>
      <c r="O3166" s="329"/>
      <c r="P3166" s="4"/>
      <c r="Q3166" s="4"/>
      <c r="R3166" s="4"/>
      <c r="S3166" s="316"/>
      <c r="T3166" s="53"/>
      <c r="U3166" s="53"/>
      <c r="V3166" s="53"/>
      <c r="W3166" s="53"/>
      <c r="X3166" s="44"/>
      <c r="Y3166" s="252"/>
      <c r="Z3166" s="53"/>
      <c r="AA3166" s="53">
        <f>AA$679</f>
        <v>0</v>
      </c>
      <c r="AB3166" s="53"/>
      <c r="AC3166" s="53"/>
      <c r="AD3166" s="44"/>
      <c r="AE3166" s="252"/>
      <c r="AF3166" s="53"/>
      <c r="AG3166" s="53"/>
      <c r="AH3166" s="53"/>
      <c r="AI3166" s="44"/>
      <c r="AJ3166" s="252"/>
      <c r="AK3166" s="53"/>
      <c r="AL3166" s="53"/>
      <c r="AM3166" s="53"/>
      <c r="AN3166" s="44"/>
    </row>
    <row r="3167" spans="1:40" outlineLevel="2">
      <c r="A3167" s="882">
        <f>ROW()</f>
        <v>3167</v>
      </c>
      <c r="B3167" s="453"/>
      <c r="D3167" s="1205" t="s">
        <v>29</v>
      </c>
      <c r="E3167" s="1205"/>
      <c r="F3167" s="1205"/>
      <c r="G3167" s="1205"/>
      <c r="H3167" s="4"/>
      <c r="I3167" s="4"/>
      <c r="J3167" s="329"/>
      <c r="K3167" s="4"/>
      <c r="L3167" s="4"/>
      <c r="M3167" s="4"/>
      <c r="N3167" s="4"/>
      <c r="O3167" s="329"/>
      <c r="P3167" s="4"/>
      <c r="Q3167" s="4"/>
      <c r="R3167" s="4"/>
      <c r="S3167" s="316"/>
      <c r="T3167" s="53"/>
      <c r="U3167" s="53"/>
      <c r="V3167" s="53"/>
      <c r="W3167" s="53"/>
      <c r="X3167" s="44"/>
      <c r="Y3167" s="252"/>
      <c r="Z3167" s="53"/>
      <c r="AA3167" s="53">
        <f>AA$680</f>
        <v>0</v>
      </c>
      <c r="AB3167" s="53"/>
      <c r="AC3167" s="53"/>
      <c r="AD3167" s="44"/>
      <c r="AE3167" s="252"/>
      <c r="AF3167" s="53"/>
      <c r="AG3167" s="53"/>
      <c r="AH3167" s="53"/>
      <c r="AI3167" s="44"/>
      <c r="AJ3167" s="252"/>
      <c r="AK3167" s="53"/>
      <c r="AL3167" s="53"/>
      <c r="AM3167" s="53"/>
      <c r="AN3167" s="44"/>
    </row>
    <row r="3168" spans="1:40" outlineLevel="2">
      <c r="A3168" s="882">
        <f>ROW()</f>
        <v>3168</v>
      </c>
      <c r="B3168" s="453"/>
      <c r="D3168" s="1205" t="s">
        <v>30</v>
      </c>
      <c r="E3168" s="1205"/>
      <c r="F3168" s="1205"/>
      <c r="G3168" s="1205"/>
      <c r="H3168" s="4"/>
      <c r="I3168" s="4"/>
      <c r="J3168" s="329"/>
      <c r="K3168" s="4"/>
      <c r="L3168" s="4"/>
      <c r="M3168" s="4"/>
      <c r="N3168" s="4"/>
      <c r="O3168" s="329"/>
      <c r="P3168" s="4"/>
      <c r="Q3168" s="4"/>
      <c r="R3168" s="4"/>
      <c r="S3168" s="316"/>
      <c r="T3168" s="53"/>
      <c r="U3168" s="53"/>
      <c r="V3168" s="53"/>
      <c r="W3168" s="53"/>
      <c r="X3168" s="44"/>
      <c r="Y3168" s="252"/>
      <c r="Z3168" s="53"/>
      <c r="AA3168" s="53">
        <f>AA$681</f>
        <v>0</v>
      </c>
      <c r="AB3168" s="53"/>
      <c r="AC3168" s="53"/>
      <c r="AD3168" s="44"/>
      <c r="AE3168" s="252"/>
      <c r="AF3168" s="53"/>
      <c r="AG3168" s="53"/>
      <c r="AH3168" s="53"/>
      <c r="AI3168" s="44"/>
      <c r="AJ3168" s="252"/>
      <c r="AK3168" s="53"/>
      <c r="AL3168" s="53"/>
      <c r="AM3168" s="53"/>
      <c r="AN3168" s="44"/>
    </row>
    <row r="3169" spans="1:40" outlineLevel="2">
      <c r="A3169" s="882">
        <f>ROW()</f>
        <v>3169</v>
      </c>
      <c r="B3169" s="453"/>
      <c r="D3169" s="1205" t="s">
        <v>31</v>
      </c>
      <c r="E3169" s="1205"/>
      <c r="F3169" s="1205"/>
      <c r="G3169" s="1205"/>
      <c r="H3169" s="4"/>
      <c r="I3169" s="4"/>
      <c r="J3169" s="329"/>
      <c r="K3169" s="4"/>
      <c r="L3169" s="4"/>
      <c r="M3169" s="4"/>
      <c r="N3169" s="4"/>
      <c r="O3169" s="329"/>
      <c r="P3169" s="4"/>
      <c r="Q3169" s="4"/>
      <c r="R3169" s="4"/>
      <c r="S3169" s="316"/>
      <c r="T3169" s="53"/>
      <c r="U3169" s="53"/>
      <c r="V3169" s="53"/>
      <c r="W3169" s="53"/>
      <c r="X3169" s="44"/>
      <c r="Y3169" s="252"/>
      <c r="Z3169" s="53"/>
      <c r="AA3169" s="53">
        <f>AA$682</f>
        <v>0</v>
      </c>
      <c r="AB3169" s="53"/>
      <c r="AC3169" s="53"/>
      <c r="AD3169" s="44"/>
      <c r="AE3169" s="252"/>
      <c r="AF3169" s="53"/>
      <c r="AG3169" s="53"/>
      <c r="AH3169" s="53"/>
      <c r="AI3169" s="44"/>
      <c r="AJ3169" s="252"/>
      <c r="AK3169" s="53"/>
      <c r="AL3169" s="53"/>
      <c r="AM3169" s="53"/>
      <c r="AN3169" s="44"/>
    </row>
    <row r="3170" spans="1:40" outlineLevel="2">
      <c r="A3170" s="882">
        <f>ROW()</f>
        <v>3170</v>
      </c>
      <c r="B3170" s="453"/>
      <c r="D3170" s="1205" t="s">
        <v>32</v>
      </c>
      <c r="E3170" s="1205"/>
      <c r="F3170" s="1205"/>
      <c r="G3170" s="1205"/>
      <c r="H3170" s="4"/>
      <c r="I3170" s="4"/>
      <c r="J3170" s="329"/>
      <c r="K3170" s="4"/>
      <c r="L3170" s="4"/>
      <c r="M3170" s="4"/>
      <c r="N3170" s="4"/>
      <c r="O3170" s="329"/>
      <c r="P3170" s="4"/>
      <c r="Q3170" s="4"/>
      <c r="R3170" s="4"/>
      <c r="S3170" s="316"/>
      <c r="T3170" s="53"/>
      <c r="U3170" s="53"/>
      <c r="V3170" s="53"/>
      <c r="W3170" s="53"/>
      <c r="X3170" s="44"/>
      <c r="Y3170" s="252"/>
      <c r="Z3170" s="53"/>
      <c r="AA3170" s="53">
        <f>AA$683</f>
        <v>0</v>
      </c>
      <c r="AB3170" s="53"/>
      <c r="AC3170" s="53"/>
      <c r="AD3170" s="44"/>
      <c r="AE3170" s="252"/>
      <c r="AF3170" s="53"/>
      <c r="AG3170" s="53"/>
      <c r="AH3170" s="53"/>
      <c r="AI3170" s="44"/>
      <c r="AJ3170" s="252"/>
      <c r="AK3170" s="53"/>
      <c r="AL3170" s="53"/>
      <c r="AM3170" s="53"/>
      <c r="AN3170" s="44"/>
    </row>
    <row r="3171" spans="1:40" outlineLevel="2">
      <c r="A3171" s="882">
        <f>ROW()</f>
        <v>3171</v>
      </c>
      <c r="B3171" s="453"/>
      <c r="D3171" s="1205" t="s">
        <v>33</v>
      </c>
      <c r="E3171" s="1205"/>
      <c r="F3171" s="1205"/>
      <c r="G3171" s="1205"/>
      <c r="H3171" s="4"/>
      <c r="I3171" s="4"/>
      <c r="J3171" s="329"/>
      <c r="K3171" s="4"/>
      <c r="L3171" s="4"/>
      <c r="M3171" s="4"/>
      <c r="N3171" s="4"/>
      <c r="O3171" s="329"/>
      <c r="P3171" s="4"/>
      <c r="Q3171" s="4"/>
      <c r="R3171" s="4"/>
      <c r="S3171" s="316"/>
      <c r="T3171" s="53"/>
      <c r="U3171" s="53"/>
      <c r="V3171" s="53"/>
      <c r="W3171" s="53"/>
      <c r="X3171" s="44"/>
      <c r="Y3171" s="252"/>
      <c r="Z3171" s="53"/>
      <c r="AA3171" s="53">
        <f>AA$684</f>
        <v>0</v>
      </c>
      <c r="AB3171" s="53"/>
      <c r="AC3171" s="53"/>
      <c r="AD3171" s="44"/>
      <c r="AE3171" s="252"/>
      <c r="AF3171" s="53"/>
      <c r="AG3171" s="53"/>
      <c r="AH3171" s="53"/>
      <c r="AI3171" s="44"/>
      <c r="AJ3171" s="252"/>
      <c r="AK3171" s="53"/>
      <c r="AL3171" s="53"/>
      <c r="AM3171" s="53"/>
      <c r="AN3171" s="44"/>
    </row>
    <row r="3172" spans="1:40" outlineLevel="2">
      <c r="A3172" s="882">
        <f>ROW()</f>
        <v>3172</v>
      </c>
      <c r="B3172" s="453"/>
      <c r="D3172" s="1205" t="s">
        <v>27</v>
      </c>
      <c r="E3172" s="1205"/>
      <c r="F3172" s="1205"/>
      <c r="G3172" s="1205"/>
      <c r="H3172" s="4"/>
      <c r="I3172" s="4"/>
      <c r="J3172" s="329"/>
      <c r="K3172" s="4"/>
      <c r="L3172" s="4"/>
      <c r="M3172" s="4"/>
      <c r="N3172" s="4"/>
      <c r="O3172" s="329"/>
      <c r="P3172" s="4"/>
      <c r="Q3172" s="4"/>
      <c r="R3172" s="4"/>
      <c r="S3172" s="316"/>
      <c r="T3172" s="53"/>
      <c r="U3172" s="53"/>
      <c r="V3172" s="53"/>
      <c r="W3172" s="53"/>
      <c r="X3172" s="44"/>
      <c r="Y3172" s="252"/>
      <c r="Z3172" s="53"/>
      <c r="AA3172" s="53">
        <f>AA$685</f>
        <v>0</v>
      </c>
      <c r="AB3172" s="53"/>
      <c r="AC3172" s="53"/>
      <c r="AD3172" s="44"/>
      <c r="AE3172" s="252"/>
      <c r="AF3172" s="53"/>
      <c r="AG3172" s="53"/>
      <c r="AH3172" s="53"/>
      <c r="AI3172" s="44"/>
      <c r="AJ3172" s="252"/>
      <c r="AK3172" s="53"/>
      <c r="AL3172" s="53"/>
      <c r="AM3172" s="53"/>
      <c r="AN3172" s="44"/>
    </row>
    <row r="3173" spans="1:40" outlineLevel="2">
      <c r="A3173" s="882">
        <f>ROW()</f>
        <v>3173</v>
      </c>
      <c r="B3173" s="453"/>
      <c r="D3173" s="1205" t="s">
        <v>34</v>
      </c>
      <c r="E3173" s="1205"/>
      <c r="F3173" s="1205"/>
      <c r="G3173" s="1205"/>
      <c r="H3173" s="4"/>
      <c r="I3173" s="4"/>
      <c r="J3173" s="329"/>
      <c r="K3173" s="4"/>
      <c r="L3173" s="4"/>
      <c r="M3173" s="4"/>
      <c r="N3173" s="4"/>
      <c r="O3173" s="329"/>
      <c r="P3173" s="4"/>
      <c r="Q3173" s="4"/>
      <c r="R3173" s="4"/>
      <c r="S3173" s="316"/>
      <c r="T3173" s="53"/>
      <c r="U3173" s="53"/>
      <c r="V3173" s="53"/>
      <c r="W3173" s="53"/>
      <c r="X3173" s="44"/>
      <c r="Y3173" s="252"/>
      <c r="Z3173" s="53"/>
      <c r="AA3173" s="53">
        <f>AA$686</f>
        <v>0</v>
      </c>
      <c r="AB3173" s="53"/>
      <c r="AC3173" s="53"/>
      <c r="AD3173" s="44"/>
      <c r="AE3173" s="252"/>
      <c r="AF3173" s="53"/>
      <c r="AG3173" s="53"/>
      <c r="AH3173" s="53"/>
      <c r="AI3173" s="44"/>
      <c r="AJ3173" s="252"/>
      <c r="AK3173" s="53"/>
      <c r="AL3173" s="53"/>
      <c r="AM3173" s="53"/>
      <c r="AN3173" s="44"/>
    </row>
    <row r="3174" spans="1:40" outlineLevel="2">
      <c r="A3174" s="882">
        <f>ROW()</f>
        <v>3174</v>
      </c>
      <c r="B3174" s="453"/>
      <c r="D3174" s="1205" t="s">
        <v>35</v>
      </c>
      <c r="E3174" s="1205"/>
      <c r="F3174" s="1205"/>
      <c r="G3174" s="1205"/>
      <c r="H3174" s="4"/>
      <c r="I3174" s="4"/>
      <c r="J3174" s="329"/>
      <c r="K3174" s="4"/>
      <c r="L3174" s="4"/>
      <c r="M3174" s="4"/>
      <c r="N3174" s="4"/>
      <c r="O3174" s="329"/>
      <c r="P3174" s="4"/>
      <c r="Q3174" s="4"/>
      <c r="R3174" s="4"/>
      <c r="S3174" s="316"/>
      <c r="T3174" s="53"/>
      <c r="U3174" s="53"/>
      <c r="V3174" s="53"/>
      <c r="W3174" s="53"/>
      <c r="X3174" s="44"/>
      <c r="Y3174" s="252"/>
      <c r="Z3174" s="53"/>
      <c r="AA3174" s="53">
        <f>AA$687</f>
        <v>-0.23914221984500875</v>
      </c>
      <c r="AB3174" s="53"/>
      <c r="AC3174" s="53"/>
      <c r="AD3174" s="44"/>
      <c r="AE3174" s="252"/>
      <c r="AF3174" s="53"/>
      <c r="AG3174" s="53"/>
      <c r="AH3174" s="53"/>
      <c r="AI3174" s="44"/>
      <c r="AJ3174" s="252"/>
      <c r="AK3174" s="53"/>
      <c r="AL3174" s="53"/>
      <c r="AM3174" s="53"/>
      <c r="AN3174" s="44"/>
    </row>
    <row r="3175" spans="1:40" outlineLevel="2">
      <c r="A3175" s="882">
        <f>ROW()</f>
        <v>3175</v>
      </c>
      <c r="B3175" s="453"/>
      <c r="D3175" s="1205" t="s">
        <v>302</v>
      </c>
      <c r="E3175" s="1205"/>
      <c r="F3175" s="1205"/>
      <c r="G3175" s="1205"/>
      <c r="H3175" s="4"/>
      <c r="I3175" s="4"/>
      <c r="J3175" s="329"/>
      <c r="K3175" s="4"/>
      <c r="L3175" s="4"/>
      <c r="M3175" s="4"/>
      <c r="N3175" s="4"/>
      <c r="O3175" s="329"/>
      <c r="P3175" s="4"/>
      <c r="Q3175" s="4"/>
      <c r="R3175" s="4"/>
      <c r="S3175" s="316"/>
      <c r="T3175" s="53"/>
      <c r="U3175" s="53"/>
      <c r="V3175" s="53"/>
      <c r="W3175" s="53"/>
      <c r="X3175" s="44"/>
      <c r="Y3175" s="252"/>
      <c r="Z3175" s="53"/>
      <c r="AA3175" s="53">
        <f>AA$688</f>
        <v>0</v>
      </c>
      <c r="AB3175" s="53"/>
      <c r="AC3175" s="53"/>
      <c r="AD3175" s="44"/>
      <c r="AE3175" s="252"/>
      <c r="AF3175" s="53"/>
      <c r="AG3175" s="53"/>
      <c r="AH3175" s="53"/>
      <c r="AI3175" s="44"/>
      <c r="AJ3175" s="252"/>
      <c r="AK3175" s="53"/>
      <c r="AL3175" s="53"/>
      <c r="AM3175" s="53"/>
      <c r="AN3175" s="44"/>
    </row>
    <row r="3176" spans="1:40" outlineLevel="2">
      <c r="A3176" s="882">
        <f>ROW()</f>
        <v>3176</v>
      </c>
      <c r="B3176" s="453"/>
      <c r="D3176" s="1205" t="s">
        <v>36</v>
      </c>
      <c r="E3176" s="1205"/>
      <c r="F3176" s="1205"/>
      <c r="G3176" s="1205"/>
      <c r="H3176" s="4"/>
      <c r="I3176" s="4"/>
      <c r="J3176" s="329"/>
      <c r="K3176" s="4"/>
      <c r="L3176" s="4"/>
      <c r="M3176" s="4"/>
      <c r="N3176" s="4"/>
      <c r="O3176" s="329"/>
      <c r="P3176" s="4"/>
      <c r="Q3176" s="4"/>
      <c r="R3176" s="4"/>
      <c r="S3176" s="316"/>
      <c r="T3176" s="53"/>
      <c r="U3176" s="53"/>
      <c r="V3176" s="53"/>
      <c r="W3176" s="53"/>
      <c r="X3176" s="44"/>
      <c r="Y3176" s="252"/>
      <c r="Z3176" s="53"/>
      <c r="AA3176" s="53">
        <f>AA$689</f>
        <v>0</v>
      </c>
      <c r="AB3176" s="53"/>
      <c r="AC3176" s="53"/>
      <c r="AD3176" s="44"/>
      <c r="AE3176" s="252"/>
      <c r="AF3176" s="53"/>
      <c r="AG3176" s="53"/>
      <c r="AH3176" s="53"/>
      <c r="AI3176" s="44"/>
      <c r="AJ3176" s="252"/>
      <c r="AK3176" s="53"/>
      <c r="AL3176" s="53"/>
      <c r="AM3176" s="53"/>
      <c r="AN3176" s="44"/>
    </row>
    <row r="3177" spans="1:40" outlineLevel="2">
      <c r="A3177" s="882">
        <f>ROW()</f>
        <v>3177</v>
      </c>
      <c r="B3177" s="453"/>
      <c r="D3177" s="1205" t="s">
        <v>583</v>
      </c>
      <c r="E3177" s="1205"/>
      <c r="F3177" s="1205"/>
      <c r="G3177" s="1205"/>
      <c r="H3177" s="4"/>
      <c r="I3177" s="4"/>
      <c r="J3177" s="329"/>
      <c r="K3177" s="4"/>
      <c r="L3177" s="4"/>
      <c r="M3177" s="4"/>
      <c r="N3177" s="4"/>
      <c r="O3177" s="329"/>
      <c r="P3177" s="4"/>
      <c r="Q3177" s="4"/>
      <c r="R3177" s="4"/>
      <c r="S3177" s="316"/>
      <c r="T3177" s="53"/>
      <c r="U3177" s="53"/>
      <c r="V3177" s="53"/>
      <c r="W3177" s="53"/>
      <c r="X3177" s="44"/>
      <c r="Y3177" s="252"/>
      <c r="Z3177" s="53"/>
      <c r="AA3177" s="53">
        <f>AA$690</f>
        <v>0</v>
      </c>
      <c r="AB3177" s="53"/>
      <c r="AC3177" s="53"/>
      <c r="AD3177" s="44"/>
      <c r="AE3177" s="252"/>
      <c r="AF3177" s="53"/>
      <c r="AG3177" s="53"/>
      <c r="AH3177" s="53"/>
      <c r="AI3177" s="44"/>
      <c r="AJ3177" s="252"/>
      <c r="AK3177" s="53"/>
      <c r="AL3177" s="53"/>
      <c r="AM3177" s="53"/>
      <c r="AN3177" s="44"/>
    </row>
    <row r="3178" spans="1:40" outlineLevel="2">
      <c r="A3178" s="882">
        <f>ROW()</f>
        <v>3178</v>
      </c>
      <c r="B3178" s="453"/>
      <c r="D3178" s="1205" t="s">
        <v>81</v>
      </c>
      <c r="E3178" s="1205"/>
      <c r="F3178" s="1205"/>
      <c r="G3178" s="1205"/>
      <c r="H3178" s="4"/>
      <c r="I3178" s="4"/>
      <c r="J3178" s="329"/>
      <c r="K3178" s="4"/>
      <c r="L3178" s="4"/>
      <c r="M3178" s="4"/>
      <c r="N3178" s="4"/>
      <c r="O3178" s="329"/>
      <c r="P3178" s="4"/>
      <c r="Q3178" s="4"/>
      <c r="R3178" s="4"/>
      <c r="S3178" s="316"/>
      <c r="T3178" s="53"/>
      <c r="U3178" s="53"/>
      <c r="V3178" s="53"/>
      <c r="W3178" s="53"/>
      <c r="X3178" s="44"/>
      <c r="Y3178" s="252"/>
      <c r="Z3178" s="53"/>
      <c r="AA3178" s="53">
        <f>AA$691</f>
        <v>0</v>
      </c>
      <c r="AB3178" s="53"/>
      <c r="AC3178" s="53"/>
      <c r="AD3178" s="44"/>
      <c r="AE3178" s="252"/>
      <c r="AF3178" s="53"/>
      <c r="AG3178" s="53"/>
      <c r="AH3178" s="53"/>
      <c r="AI3178" s="44"/>
      <c r="AJ3178" s="252"/>
      <c r="AK3178" s="53"/>
      <c r="AL3178" s="53"/>
      <c r="AM3178" s="53"/>
      <c r="AN3178" s="44"/>
    </row>
    <row r="3179" spans="1:40" outlineLevel="2">
      <c r="A3179" s="882">
        <f>ROW()</f>
        <v>3179</v>
      </c>
      <c r="B3179" s="453"/>
      <c r="D3179" s="1205" t="s">
        <v>28</v>
      </c>
      <c r="E3179" s="1205"/>
      <c r="F3179" s="1205"/>
      <c r="G3179" s="1205"/>
      <c r="H3179" s="4"/>
      <c r="I3179" s="4"/>
      <c r="J3179" s="329"/>
      <c r="K3179" s="4"/>
      <c r="L3179" s="4"/>
      <c r="M3179" s="4"/>
      <c r="N3179" s="4"/>
      <c r="O3179" s="329"/>
      <c r="P3179" s="4"/>
      <c r="Q3179" s="4"/>
      <c r="R3179" s="4"/>
      <c r="S3179" s="316"/>
      <c r="T3179" s="53"/>
      <c r="U3179" s="53"/>
      <c r="V3179" s="53"/>
      <c r="W3179" s="53"/>
      <c r="X3179" s="44"/>
      <c r="Y3179" s="252"/>
      <c r="Z3179" s="53"/>
      <c r="AA3179" s="53">
        <f>AA$692</f>
        <v>0</v>
      </c>
      <c r="AB3179" s="53"/>
      <c r="AC3179" s="53"/>
      <c r="AD3179" s="44"/>
      <c r="AE3179" s="252"/>
      <c r="AF3179" s="53"/>
      <c r="AG3179" s="53"/>
      <c r="AH3179" s="53"/>
      <c r="AI3179" s="44"/>
      <c r="AJ3179" s="252"/>
      <c r="AK3179" s="53"/>
      <c r="AL3179" s="53"/>
      <c r="AM3179" s="53"/>
      <c r="AN3179" s="44"/>
    </row>
    <row r="3180" spans="1:40" outlineLevel="2">
      <c r="A3180" s="882">
        <f>ROW()</f>
        <v>3180</v>
      </c>
      <c r="B3180" s="453"/>
      <c r="D3180" s="1206" t="s">
        <v>443</v>
      </c>
      <c r="E3180" s="1206"/>
      <c r="F3180" s="1206"/>
      <c r="G3180" s="1206"/>
      <c r="H3180" s="28"/>
      <c r="I3180" s="28"/>
      <c r="J3180" s="1207"/>
      <c r="K3180" s="28"/>
      <c r="L3180" s="28"/>
      <c r="M3180" s="28"/>
      <c r="N3180" s="28"/>
      <c r="O3180" s="1207"/>
      <c r="P3180" s="28"/>
      <c r="Q3180" s="28"/>
      <c r="R3180" s="28"/>
      <c r="S3180" s="317"/>
      <c r="T3180" s="54"/>
      <c r="U3180" s="54"/>
      <c r="V3180" s="54"/>
      <c r="W3180" s="54"/>
      <c r="X3180" s="46"/>
      <c r="Y3180" s="253"/>
      <c r="Z3180" s="54"/>
      <c r="AA3180" s="54">
        <f>AA$693</f>
        <v>0</v>
      </c>
      <c r="AB3180" s="54"/>
      <c r="AC3180" s="54"/>
      <c r="AD3180" s="46"/>
      <c r="AE3180" s="253"/>
      <c r="AF3180" s="54"/>
      <c r="AG3180" s="54"/>
      <c r="AH3180" s="54"/>
      <c r="AI3180" s="46"/>
      <c r="AJ3180" s="253"/>
      <c r="AK3180" s="54"/>
      <c r="AL3180" s="54"/>
      <c r="AM3180" s="54"/>
      <c r="AN3180" s="46"/>
    </row>
    <row r="3181" spans="1:40" outlineLevel="2">
      <c r="A3181" s="882">
        <f>ROW()</f>
        <v>3181</v>
      </c>
      <c r="B3181" s="453"/>
      <c r="D3181" s="452" t="s">
        <v>24</v>
      </c>
      <c r="H3181" s="458"/>
      <c r="I3181" s="458"/>
      <c r="J3181" s="459"/>
      <c r="K3181" s="458"/>
      <c r="L3181" s="458"/>
      <c r="M3181" s="458"/>
      <c r="N3181" s="458"/>
      <c r="O3181" s="459"/>
      <c r="P3181" s="458"/>
      <c r="Q3181" s="458"/>
      <c r="R3181" s="458"/>
      <c r="S3181" s="463"/>
      <c r="T3181" s="444">
        <f t="shared" ref="T3181:AN3181" si="2720">SUM(T3165:T3180)</f>
        <v>0</v>
      </c>
      <c r="U3181" s="444">
        <f t="shared" si="2720"/>
        <v>0</v>
      </c>
      <c r="V3181" s="444">
        <f t="shared" si="2720"/>
        <v>0</v>
      </c>
      <c r="W3181" s="444">
        <f t="shared" si="2720"/>
        <v>0</v>
      </c>
      <c r="X3181" s="445">
        <f t="shared" si="2720"/>
        <v>0</v>
      </c>
      <c r="Y3181" s="466">
        <f t="shared" si="2720"/>
        <v>0</v>
      </c>
      <c r="Z3181" s="444">
        <f t="shared" si="2720"/>
        <v>0</v>
      </c>
      <c r="AA3181" s="444">
        <f t="shared" si="2720"/>
        <v>-0.23914221984500875</v>
      </c>
      <c r="AB3181" s="444">
        <f t="shared" si="2720"/>
        <v>0</v>
      </c>
      <c r="AC3181" s="444">
        <f t="shared" si="2720"/>
        <v>0</v>
      </c>
      <c r="AD3181" s="445">
        <f t="shared" si="2720"/>
        <v>0</v>
      </c>
      <c r="AE3181" s="466">
        <f t="shared" si="2720"/>
        <v>0</v>
      </c>
      <c r="AF3181" s="444">
        <f t="shared" si="2720"/>
        <v>0</v>
      </c>
      <c r="AG3181" s="444">
        <f t="shared" si="2720"/>
        <v>0</v>
      </c>
      <c r="AH3181" s="444">
        <f t="shared" si="2720"/>
        <v>0</v>
      </c>
      <c r="AI3181" s="445">
        <f t="shared" si="2720"/>
        <v>0</v>
      </c>
      <c r="AJ3181" s="466">
        <f t="shared" si="2720"/>
        <v>0</v>
      </c>
      <c r="AK3181" s="444">
        <f t="shared" si="2720"/>
        <v>0</v>
      </c>
      <c r="AL3181" s="444">
        <f t="shared" si="2720"/>
        <v>0</v>
      </c>
      <c r="AM3181" s="444">
        <f t="shared" si="2720"/>
        <v>0</v>
      </c>
      <c r="AN3181" s="445">
        <f t="shared" si="2720"/>
        <v>0</v>
      </c>
    </row>
    <row r="3182" spans="1:40" outlineLevel="1">
      <c r="A3182" s="732" t="s">
        <v>21</v>
      </c>
      <c r="B3182" s="733"/>
      <c r="C3182" s="881"/>
      <c r="D3182" s="733"/>
      <c r="E3182" s="733"/>
      <c r="F3182" s="733"/>
      <c r="G3182" s="733"/>
      <c r="H3182" s="733"/>
      <c r="I3182" s="730"/>
      <c r="J3182" s="729"/>
      <c r="K3182" s="730"/>
      <c r="L3182" s="730"/>
      <c r="M3182" s="730"/>
      <c r="N3182" s="730"/>
      <c r="O3182" s="729"/>
      <c r="P3182" s="730"/>
      <c r="Q3182" s="730"/>
      <c r="R3182" s="730"/>
      <c r="S3182" s="731"/>
      <c r="T3182" s="730"/>
      <c r="U3182" s="730"/>
      <c r="V3182" s="730"/>
      <c r="W3182" s="730"/>
      <c r="X3182" s="731"/>
      <c r="Y3182" s="729"/>
      <c r="Z3182" s="730"/>
      <c r="AA3182" s="730"/>
      <c r="AB3182" s="730"/>
      <c r="AC3182" s="730"/>
      <c r="AD3182" s="731"/>
      <c r="AE3182" s="729"/>
      <c r="AF3182" s="730"/>
      <c r="AG3182" s="730"/>
      <c r="AH3182" s="730"/>
      <c r="AI3182" s="731"/>
      <c r="AJ3182" s="729"/>
      <c r="AK3182" s="730"/>
      <c r="AL3182" s="730"/>
      <c r="AM3182" s="730"/>
      <c r="AN3182" s="731"/>
    </row>
    <row r="3183" spans="1:40" outlineLevel="2">
      <c r="A3183" s="882">
        <f>ROW()</f>
        <v>3183</v>
      </c>
      <c r="B3183" s="453"/>
      <c r="D3183" s="452" t="s">
        <v>300</v>
      </c>
      <c r="H3183" s="458"/>
      <c r="I3183" s="458"/>
      <c r="J3183" s="459"/>
      <c r="K3183" s="458"/>
      <c r="L3183" s="458"/>
      <c r="M3183" s="458"/>
      <c r="N3183" s="458"/>
      <c r="O3183" s="443"/>
      <c r="P3183" s="439"/>
      <c r="Q3183" s="439"/>
      <c r="R3183" s="439"/>
      <c r="S3183" s="440"/>
      <c r="T3183" s="439"/>
      <c r="U3183" s="439"/>
      <c r="V3183" s="439"/>
      <c r="W3183" s="439"/>
      <c r="X3183" s="440"/>
      <c r="Y3183" s="443"/>
      <c r="Z3183" s="439"/>
      <c r="AA3183" s="439"/>
      <c r="AB3183" s="27">
        <f>-Input!AB1344</f>
        <v>-0.24570299658398304</v>
      </c>
      <c r="AC3183" s="27">
        <f>-Input!AC1344</f>
        <v>-0.24570299658398304</v>
      </c>
      <c r="AD3183" s="313">
        <f>-Input!AD1344</f>
        <v>-0.24570299658398304</v>
      </c>
      <c r="AE3183" s="443">
        <f>-Input!AE1344</f>
        <v>-2.6647825822203305E-2</v>
      </c>
      <c r="AF3183" s="439">
        <f>-Input!AF1344</f>
        <v>-2.6647825822203305E-2</v>
      </c>
      <c r="AG3183" s="27">
        <f>-Input!AG1344</f>
        <v>-2.6647825822203305E-2</v>
      </c>
      <c r="AH3183" s="27">
        <f>-Input!AH1344</f>
        <v>-2.6647825822203305E-2</v>
      </c>
      <c r="AI3183" s="313">
        <f>-Input!AI1344</f>
        <v>-2.6647825822203305E-2</v>
      </c>
      <c r="AJ3183" s="443">
        <f t="shared" ref="AJ3183:AN3192" si="2721">-IF($D3183="Land",0,IF(AJ3129&lt;0,AJ3129,IF(AJ3111&lt;1,AJ3129,MAX(MIN(IF(AJ3129&gt;0,(AJ3129/AJ3111),0),AJ3129),0)*AJ$9)))</f>
        <v>-2.6831645463068862E-2</v>
      </c>
      <c r="AK3183" s="439">
        <f t="shared" si="2721"/>
        <v>-2.6831645463068862E-2</v>
      </c>
      <c r="AL3183" s="27">
        <f t="shared" si="2721"/>
        <v>-2.6831645463068862E-2</v>
      </c>
      <c r="AM3183" s="27">
        <f t="shared" si="2721"/>
        <v>-2.6831645463068862E-2</v>
      </c>
      <c r="AN3183" s="313">
        <f t="shared" si="2721"/>
        <v>-2.6831645463068862E-2</v>
      </c>
    </row>
    <row r="3184" spans="1:40" outlineLevel="2">
      <c r="A3184" s="882">
        <f>ROW()</f>
        <v>3184</v>
      </c>
      <c r="B3184" s="453"/>
      <c r="D3184" s="452" t="s">
        <v>301</v>
      </c>
      <c r="H3184" s="458"/>
      <c r="I3184" s="458"/>
      <c r="J3184" s="459"/>
      <c r="K3184" s="458"/>
      <c r="L3184" s="458"/>
      <c r="M3184" s="458"/>
      <c r="N3184" s="458"/>
      <c r="O3184" s="443"/>
      <c r="P3184" s="439"/>
      <c r="Q3184" s="439"/>
      <c r="R3184" s="439"/>
      <c r="S3184" s="440"/>
      <c r="T3184" s="439"/>
      <c r="U3184" s="439"/>
      <c r="V3184" s="439"/>
      <c r="W3184" s="439"/>
      <c r="X3184" s="440"/>
      <c r="Y3184" s="443"/>
      <c r="Z3184" s="439"/>
      <c r="AA3184" s="439"/>
      <c r="AB3184" s="27">
        <f>-Input!AB1345</f>
        <v>0</v>
      </c>
      <c r="AC3184" s="27">
        <f>-Input!AC1345</f>
        <v>0</v>
      </c>
      <c r="AD3184" s="313">
        <f>-Input!AD1345</f>
        <v>0</v>
      </c>
      <c r="AE3184" s="443">
        <f>-Input!AE1345</f>
        <v>-1.4836363527415842E-2</v>
      </c>
      <c r="AF3184" s="439">
        <f>-Input!AF1345</f>
        <v>-1.4836363527415842E-2</v>
      </c>
      <c r="AG3184" s="27">
        <f>-Input!AG1345</f>
        <v>-1.4836363527415842E-2</v>
      </c>
      <c r="AH3184" s="27">
        <f>-Input!AH1345</f>
        <v>-1.4836363527415842E-2</v>
      </c>
      <c r="AI3184" s="313">
        <f>-Input!AI1345</f>
        <v>-1.4836363527415842E-2</v>
      </c>
      <c r="AJ3184" s="443">
        <f t="shared" si="2721"/>
        <v>-1.4941262414744706E-2</v>
      </c>
      <c r="AK3184" s="439">
        <f t="shared" si="2721"/>
        <v>-1.4941262414744708E-2</v>
      </c>
      <c r="AL3184" s="27">
        <f t="shared" si="2721"/>
        <v>-1.4941262414744708E-2</v>
      </c>
      <c r="AM3184" s="27">
        <f t="shared" si="2721"/>
        <v>-1.4941262414744708E-2</v>
      </c>
      <c r="AN3184" s="313">
        <f t="shared" si="2721"/>
        <v>-1.4941262414744708E-2</v>
      </c>
    </row>
    <row r="3185" spans="1:40" outlineLevel="2">
      <c r="A3185" s="882">
        <f>ROW()</f>
        <v>3185</v>
      </c>
      <c r="B3185" s="453"/>
      <c r="D3185" s="452" t="s">
        <v>29</v>
      </c>
      <c r="H3185" s="458"/>
      <c r="I3185" s="458"/>
      <c r="J3185" s="459"/>
      <c r="K3185" s="458"/>
      <c r="L3185" s="458"/>
      <c r="M3185" s="458"/>
      <c r="N3185" s="458"/>
      <c r="O3185" s="443"/>
      <c r="P3185" s="439"/>
      <c r="Q3185" s="439"/>
      <c r="R3185" s="439"/>
      <c r="S3185" s="440"/>
      <c r="T3185" s="439"/>
      <c r="U3185" s="439"/>
      <c r="V3185" s="439"/>
      <c r="W3185" s="439"/>
      <c r="X3185" s="440"/>
      <c r="Y3185" s="443"/>
      <c r="Z3185" s="439"/>
      <c r="AA3185" s="439"/>
      <c r="AB3185" s="27">
        <f>-Input!AB1346</f>
        <v>0</v>
      </c>
      <c r="AC3185" s="27">
        <f>-Input!AC1346</f>
        <v>0</v>
      </c>
      <c r="AD3185" s="313">
        <f>-Input!AD1346</f>
        <v>0</v>
      </c>
      <c r="AE3185" s="443">
        <f>-Input!AE1346</f>
        <v>0</v>
      </c>
      <c r="AF3185" s="439">
        <f>-Input!AF1346</f>
        <v>0</v>
      </c>
      <c r="AG3185" s="27">
        <f>-Input!AG1346</f>
        <v>0</v>
      </c>
      <c r="AH3185" s="27">
        <f>-Input!AH1346</f>
        <v>0</v>
      </c>
      <c r="AI3185" s="313">
        <f>-Input!AI1346</f>
        <v>0</v>
      </c>
      <c r="AJ3185" s="443">
        <f t="shared" si="2721"/>
        <v>0</v>
      </c>
      <c r="AK3185" s="439">
        <f t="shared" si="2721"/>
        <v>0</v>
      </c>
      <c r="AL3185" s="27">
        <f t="shared" si="2721"/>
        <v>0</v>
      </c>
      <c r="AM3185" s="27">
        <f t="shared" si="2721"/>
        <v>0</v>
      </c>
      <c r="AN3185" s="313">
        <f t="shared" si="2721"/>
        <v>0</v>
      </c>
    </row>
    <row r="3186" spans="1:40" outlineLevel="2">
      <c r="A3186" s="882">
        <f>ROW()</f>
        <v>3186</v>
      </c>
      <c r="B3186" s="453"/>
      <c r="D3186" s="452" t="s">
        <v>30</v>
      </c>
      <c r="H3186" s="458"/>
      <c r="I3186" s="458"/>
      <c r="J3186" s="459"/>
      <c r="K3186" s="458"/>
      <c r="L3186" s="458"/>
      <c r="M3186" s="458"/>
      <c r="N3186" s="458"/>
      <c r="O3186" s="443"/>
      <c r="P3186" s="439"/>
      <c r="Q3186" s="439"/>
      <c r="R3186" s="439"/>
      <c r="S3186" s="440"/>
      <c r="T3186" s="439"/>
      <c r="U3186" s="439"/>
      <c r="V3186" s="439"/>
      <c r="W3186" s="439"/>
      <c r="X3186" s="440"/>
      <c r="Y3186" s="443"/>
      <c r="Z3186" s="439"/>
      <c r="AA3186" s="439"/>
      <c r="AB3186" s="27">
        <f>-Input!AB1347</f>
        <v>-0.57817799912531642</v>
      </c>
      <c r="AC3186" s="27">
        <f>-Input!AC1347</f>
        <v>-0.57817799912531642</v>
      </c>
      <c r="AD3186" s="313">
        <f>-Input!AD1347</f>
        <v>-0.57817799912531653</v>
      </c>
      <c r="AE3186" s="443">
        <f>-Input!AE1347</f>
        <v>-0.60712186035010862</v>
      </c>
      <c r="AF3186" s="439">
        <f>-Input!AF1347</f>
        <v>-0.60712186035010862</v>
      </c>
      <c r="AG3186" s="27">
        <f>-Input!AG1347</f>
        <v>-0.60712186035010862</v>
      </c>
      <c r="AH3186" s="27">
        <f>-Input!AH1347</f>
        <v>-0.60712186035010862</v>
      </c>
      <c r="AI3186" s="313">
        <f>-Input!AI1347</f>
        <v>-0.60712186035010862</v>
      </c>
      <c r="AJ3186" s="443">
        <f t="shared" si="2721"/>
        <v>-0.61141444913077836</v>
      </c>
      <c r="AK3186" s="439">
        <f t="shared" si="2721"/>
        <v>-0.61141444913077836</v>
      </c>
      <c r="AL3186" s="27">
        <f t="shared" si="2721"/>
        <v>-0.61141444913077836</v>
      </c>
      <c r="AM3186" s="27">
        <f t="shared" si="2721"/>
        <v>-0.61141444913077847</v>
      </c>
      <c r="AN3186" s="313">
        <f t="shared" si="2721"/>
        <v>-0.61141444913077847</v>
      </c>
    </row>
    <row r="3187" spans="1:40" outlineLevel="2">
      <c r="A3187" s="882">
        <f>ROW()</f>
        <v>3187</v>
      </c>
      <c r="B3187" s="453"/>
      <c r="D3187" s="452" t="s">
        <v>31</v>
      </c>
      <c r="H3187" s="458"/>
      <c r="I3187" s="458"/>
      <c r="J3187" s="459"/>
      <c r="K3187" s="458"/>
      <c r="L3187" s="458"/>
      <c r="M3187" s="458"/>
      <c r="N3187" s="458"/>
      <c r="O3187" s="443"/>
      <c r="P3187" s="439"/>
      <c r="Q3187" s="439"/>
      <c r="R3187" s="439"/>
      <c r="S3187" s="440"/>
      <c r="T3187" s="439"/>
      <c r="U3187" s="439"/>
      <c r="V3187" s="439"/>
      <c r="W3187" s="439"/>
      <c r="X3187" s="440"/>
      <c r="Y3187" s="443"/>
      <c r="Z3187" s="439"/>
      <c r="AA3187" s="439"/>
      <c r="AB3187" s="27">
        <f>-Input!AB1348</f>
        <v>0</v>
      </c>
      <c r="AC3187" s="27">
        <f>-Input!AC1348</f>
        <v>0</v>
      </c>
      <c r="AD3187" s="313">
        <f>-Input!AD1348</f>
        <v>0</v>
      </c>
      <c r="AE3187" s="443">
        <f>-Input!AE1348</f>
        <v>0</v>
      </c>
      <c r="AF3187" s="439">
        <f>-Input!AF1348</f>
        <v>0</v>
      </c>
      <c r="AG3187" s="27">
        <f>-Input!AG1348</f>
        <v>0</v>
      </c>
      <c r="AH3187" s="27">
        <f>-Input!AH1348</f>
        <v>0</v>
      </c>
      <c r="AI3187" s="313">
        <f>-Input!AI1348</f>
        <v>0</v>
      </c>
      <c r="AJ3187" s="443">
        <f t="shared" si="2721"/>
        <v>0</v>
      </c>
      <c r="AK3187" s="439">
        <f t="shared" si="2721"/>
        <v>0</v>
      </c>
      <c r="AL3187" s="27">
        <f t="shared" si="2721"/>
        <v>0</v>
      </c>
      <c r="AM3187" s="27">
        <f t="shared" si="2721"/>
        <v>0</v>
      </c>
      <c r="AN3187" s="313">
        <f t="shared" si="2721"/>
        <v>0</v>
      </c>
    </row>
    <row r="3188" spans="1:40" outlineLevel="2">
      <c r="A3188" s="882">
        <f>ROW()</f>
        <v>3188</v>
      </c>
      <c r="B3188" s="453"/>
      <c r="D3188" s="452" t="s">
        <v>32</v>
      </c>
      <c r="H3188" s="458"/>
      <c r="I3188" s="458"/>
      <c r="J3188" s="459"/>
      <c r="K3188" s="458"/>
      <c r="L3188" s="458"/>
      <c r="M3188" s="458"/>
      <c r="N3188" s="458"/>
      <c r="O3188" s="443"/>
      <c r="P3188" s="439"/>
      <c r="Q3188" s="439"/>
      <c r="R3188" s="439"/>
      <c r="S3188" s="440"/>
      <c r="T3188" s="439"/>
      <c r="U3188" s="439"/>
      <c r="V3188" s="439"/>
      <c r="W3188" s="439"/>
      <c r="X3188" s="440"/>
      <c r="Y3188" s="443"/>
      <c r="Z3188" s="439"/>
      <c r="AA3188" s="439"/>
      <c r="AB3188" s="27">
        <f>-Input!AB1349</f>
        <v>-4.6965474666921421E-2</v>
      </c>
      <c r="AC3188" s="27">
        <f>-Input!AC1349</f>
        <v>-4.6965474666921421E-2</v>
      </c>
      <c r="AD3188" s="313">
        <f>-Input!AD1349</f>
        <v>-4.6965474666921421E-2</v>
      </c>
      <c r="AE3188" s="443">
        <f>-Input!AE1349</f>
        <v>-0.12371618170941198</v>
      </c>
      <c r="AF3188" s="439">
        <f>-Input!AF1349</f>
        <v>-0.12371618170941198</v>
      </c>
      <c r="AG3188" s="27">
        <f>-Input!AG1349</f>
        <v>-0.12371618170941198</v>
      </c>
      <c r="AH3188" s="27">
        <f>-Input!AH1349</f>
        <v>-0.12371618170941198</v>
      </c>
      <c r="AI3188" s="313">
        <f>-Input!AI1349</f>
        <v>-0.12371618170941198</v>
      </c>
      <c r="AJ3188" s="443">
        <f t="shared" si="2721"/>
        <v>-0.12463885969126587</v>
      </c>
      <c r="AK3188" s="439">
        <f t="shared" si="2721"/>
        <v>-0.12463885969126587</v>
      </c>
      <c r="AL3188" s="27">
        <f t="shared" si="2721"/>
        <v>-0.12463885969126588</v>
      </c>
      <c r="AM3188" s="27">
        <f t="shared" si="2721"/>
        <v>-0.12463885969126588</v>
      </c>
      <c r="AN3188" s="313">
        <f t="shared" si="2721"/>
        <v>-0.12463885969126588</v>
      </c>
    </row>
    <row r="3189" spans="1:40" outlineLevel="2">
      <c r="A3189" s="882">
        <f>ROW()</f>
        <v>3189</v>
      </c>
      <c r="B3189" s="453"/>
      <c r="D3189" s="452" t="s">
        <v>33</v>
      </c>
      <c r="H3189" s="458"/>
      <c r="I3189" s="458"/>
      <c r="J3189" s="459"/>
      <c r="K3189" s="458"/>
      <c r="L3189" s="458"/>
      <c r="M3189" s="458"/>
      <c r="N3189" s="458"/>
      <c r="O3189" s="443"/>
      <c r="P3189" s="439"/>
      <c r="Q3189" s="439"/>
      <c r="R3189" s="439"/>
      <c r="S3189" s="440"/>
      <c r="T3189" s="439"/>
      <c r="U3189" s="439"/>
      <c r="V3189" s="439"/>
      <c r="W3189" s="439"/>
      <c r="X3189" s="440"/>
      <c r="Y3189" s="443"/>
      <c r="Z3189" s="439"/>
      <c r="AA3189" s="439"/>
      <c r="AB3189" s="27">
        <f>-Input!AB1350</f>
        <v>-1.7621855263219615E-2</v>
      </c>
      <c r="AC3189" s="27">
        <f>-Input!AC1350</f>
        <v>-1.7621855263219615E-2</v>
      </c>
      <c r="AD3189" s="313">
        <f>-Input!AD1350</f>
        <v>-1.7621855263219615E-2</v>
      </c>
      <c r="AE3189" s="443">
        <f>-Input!AE1350</f>
        <v>5.2526758687323878E-2</v>
      </c>
      <c r="AF3189" s="439">
        <f>-Input!AF1350</f>
        <v>0</v>
      </c>
      <c r="AG3189" s="27">
        <f>-Input!AG1350</f>
        <v>0</v>
      </c>
      <c r="AH3189" s="27">
        <f>-Input!AH1350</f>
        <v>0</v>
      </c>
      <c r="AI3189" s="313">
        <f>-Input!AI1350</f>
        <v>0</v>
      </c>
      <c r="AJ3189" s="443">
        <f t="shared" si="2721"/>
        <v>3.3880710233496342E-4</v>
      </c>
      <c r="AK3189" s="439">
        <f t="shared" si="2721"/>
        <v>0</v>
      </c>
      <c r="AL3189" s="27">
        <f t="shared" si="2721"/>
        <v>0</v>
      </c>
      <c r="AM3189" s="27">
        <f t="shared" si="2721"/>
        <v>0</v>
      </c>
      <c r="AN3189" s="313">
        <f t="shared" si="2721"/>
        <v>0</v>
      </c>
    </row>
    <row r="3190" spans="1:40" outlineLevel="2">
      <c r="A3190" s="882">
        <f>ROW()</f>
        <v>3190</v>
      </c>
      <c r="B3190" s="453"/>
      <c r="D3190" s="452" t="s">
        <v>27</v>
      </c>
      <c r="H3190" s="458"/>
      <c r="I3190" s="458"/>
      <c r="J3190" s="459"/>
      <c r="K3190" s="458"/>
      <c r="L3190" s="458"/>
      <c r="M3190" s="458"/>
      <c r="N3190" s="458"/>
      <c r="O3190" s="443"/>
      <c r="P3190" s="439"/>
      <c r="Q3190" s="439"/>
      <c r="R3190" s="439"/>
      <c r="S3190" s="440"/>
      <c r="T3190" s="439"/>
      <c r="U3190" s="439"/>
      <c r="V3190" s="439"/>
      <c r="W3190" s="439"/>
      <c r="X3190" s="440"/>
      <c r="Y3190" s="443"/>
      <c r="Z3190" s="439"/>
      <c r="AA3190" s="439"/>
      <c r="AB3190" s="27">
        <f>-Input!AB1351</f>
        <v>-2.0021179449825365E-2</v>
      </c>
      <c r="AC3190" s="27">
        <f>-Input!AC1351</f>
        <v>-2.0021179449825365E-2</v>
      </c>
      <c r="AD3190" s="313">
        <f>-Input!AD1351</f>
        <v>-2.0021179449825368E-2</v>
      </c>
      <c r="AE3190" s="443">
        <f>-Input!AE1351</f>
        <v>-1.979724933574584E-2</v>
      </c>
      <c r="AF3190" s="439">
        <f>-Input!AF1351</f>
        <v>-1.979724933574584E-2</v>
      </c>
      <c r="AG3190" s="27">
        <f>-Input!AG1351</f>
        <v>-1.979724933574584E-2</v>
      </c>
      <c r="AH3190" s="27">
        <f>-Input!AH1351</f>
        <v>-1.979724933574584E-2</v>
      </c>
      <c r="AI3190" s="313">
        <f>-Input!AI1351</f>
        <v>-1.979724933574584E-2</v>
      </c>
      <c r="AJ3190" s="443">
        <f t="shared" si="2721"/>
        <v>-1.9944897653136236E-2</v>
      </c>
      <c r="AK3190" s="439">
        <f t="shared" si="2721"/>
        <v>-1.9944897653136236E-2</v>
      </c>
      <c r="AL3190" s="27">
        <f t="shared" si="2721"/>
        <v>-1.9944897653136236E-2</v>
      </c>
      <c r="AM3190" s="27">
        <f t="shared" si="2721"/>
        <v>-1.9944897653136236E-2</v>
      </c>
      <c r="AN3190" s="313">
        <f t="shared" si="2721"/>
        <v>-1.9944897653136236E-2</v>
      </c>
    </row>
    <row r="3191" spans="1:40" outlineLevel="2">
      <c r="A3191" s="882">
        <f>ROW()</f>
        <v>3191</v>
      </c>
      <c r="B3191" s="453"/>
      <c r="D3191" s="452" t="s">
        <v>34</v>
      </c>
      <c r="H3191" s="458"/>
      <c r="I3191" s="458"/>
      <c r="J3191" s="459"/>
      <c r="K3191" s="458"/>
      <c r="L3191" s="458"/>
      <c r="M3191" s="458"/>
      <c r="N3191" s="458"/>
      <c r="O3191" s="443"/>
      <c r="P3191" s="439"/>
      <c r="Q3191" s="439"/>
      <c r="R3191" s="439"/>
      <c r="S3191" s="440"/>
      <c r="T3191" s="439"/>
      <c r="U3191" s="439"/>
      <c r="V3191" s="439"/>
      <c r="W3191" s="439"/>
      <c r="X3191" s="440"/>
      <c r="Y3191" s="443"/>
      <c r="Z3191" s="439"/>
      <c r="AA3191" s="439"/>
      <c r="AB3191" s="27">
        <f>-Input!AB1352</f>
        <v>-1.5753659768817152</v>
      </c>
      <c r="AC3191" s="27">
        <f>-Input!AC1352</f>
        <v>-1.5753659768817154</v>
      </c>
      <c r="AD3191" s="313">
        <f>-Input!AD1352</f>
        <v>-1.5753659768817154</v>
      </c>
      <c r="AE3191" s="443">
        <f>-Input!AE1352</f>
        <v>-1.3836922313008757</v>
      </c>
      <c r="AF3191" s="439">
        <f>-Input!AF1352</f>
        <v>-1.3836922313008757</v>
      </c>
      <c r="AG3191" s="27">
        <f>-Input!AG1352</f>
        <v>-1.3836922313008757</v>
      </c>
      <c r="AH3191" s="27">
        <f>-Input!AH1352</f>
        <v>-1.3836922313008757</v>
      </c>
      <c r="AI3191" s="313">
        <f>-Input!AI1352</f>
        <v>-1.3836922313008757</v>
      </c>
      <c r="AJ3191" s="443">
        <f t="shared" si="2721"/>
        <v>-1.3952423159084753</v>
      </c>
      <c r="AK3191" s="439">
        <f t="shared" si="2721"/>
        <v>-1.3952423159084753</v>
      </c>
      <c r="AL3191" s="27">
        <f t="shared" si="2721"/>
        <v>-1.3952423159084753</v>
      </c>
      <c r="AM3191" s="27">
        <f t="shared" si="2721"/>
        <v>-1.3952423159084753</v>
      </c>
      <c r="AN3191" s="313">
        <f t="shared" si="2721"/>
        <v>-1.395242315908475</v>
      </c>
    </row>
    <row r="3192" spans="1:40" outlineLevel="2">
      <c r="A3192" s="882">
        <f>ROW()</f>
        <v>3192</v>
      </c>
      <c r="B3192" s="453"/>
      <c r="D3192" s="452" t="s">
        <v>35</v>
      </c>
      <c r="H3192" s="458"/>
      <c r="I3192" s="458"/>
      <c r="J3192" s="459"/>
      <c r="K3192" s="458"/>
      <c r="L3192" s="458"/>
      <c r="M3192" s="458"/>
      <c r="N3192" s="458"/>
      <c r="O3192" s="443"/>
      <c r="P3192" s="439"/>
      <c r="Q3192" s="439"/>
      <c r="R3192" s="439"/>
      <c r="S3192" s="440"/>
      <c r="T3192" s="439"/>
      <c r="U3192" s="439"/>
      <c r="V3192" s="439"/>
      <c r="W3192" s="439"/>
      <c r="X3192" s="440"/>
      <c r="Y3192" s="443"/>
      <c r="Z3192" s="439"/>
      <c r="AA3192" s="439"/>
      <c r="AB3192" s="27">
        <f>-Input!AB1353</f>
        <v>-0.17872602757072339</v>
      </c>
      <c r="AC3192" s="27">
        <f>-Input!AC1353</f>
        <v>-0.17872602757072339</v>
      </c>
      <c r="AD3192" s="313">
        <f>-Input!AD1353</f>
        <v>-0.17872602757072339</v>
      </c>
      <c r="AE3192" s="443">
        <f>-Input!AE1353</f>
        <v>-6.7149800067066015E-2</v>
      </c>
      <c r="AF3192" s="439">
        <f>-Input!AF1353</f>
        <v>-6.7149800067066015E-2</v>
      </c>
      <c r="AG3192" s="27">
        <f>-Input!AG1353</f>
        <v>-6.7149800067066015E-2</v>
      </c>
      <c r="AH3192" s="27">
        <f>-Input!AH1353</f>
        <v>-6.7149800067066015E-2</v>
      </c>
      <c r="AI3192" s="313">
        <f>-Input!AI1353</f>
        <v>-6.7149800067066015E-2</v>
      </c>
      <c r="AJ3192" s="443">
        <f t="shared" si="2721"/>
        <v>-6.8665749349503896E-2</v>
      </c>
      <c r="AK3192" s="439">
        <f t="shared" si="2721"/>
        <v>-6.8665749349503896E-2</v>
      </c>
      <c r="AL3192" s="27">
        <f t="shared" si="2721"/>
        <v>0</v>
      </c>
      <c r="AM3192" s="27">
        <f t="shared" si="2721"/>
        <v>0</v>
      </c>
      <c r="AN3192" s="313">
        <f t="shared" si="2721"/>
        <v>0</v>
      </c>
    </row>
    <row r="3193" spans="1:40" outlineLevel="2">
      <c r="A3193" s="882">
        <f>ROW()</f>
        <v>3193</v>
      </c>
      <c r="B3193" s="453"/>
      <c r="D3193" s="452" t="s">
        <v>302</v>
      </c>
      <c r="H3193" s="458"/>
      <c r="I3193" s="458"/>
      <c r="J3193" s="459"/>
      <c r="K3193" s="458"/>
      <c r="L3193" s="458"/>
      <c r="M3193" s="458"/>
      <c r="N3193" s="458"/>
      <c r="O3193" s="443"/>
      <c r="P3193" s="439"/>
      <c r="Q3193" s="439"/>
      <c r="R3193" s="439"/>
      <c r="S3193" s="440"/>
      <c r="T3193" s="439"/>
      <c r="U3193" s="439"/>
      <c r="V3193" s="439"/>
      <c r="W3193" s="439"/>
      <c r="X3193" s="440"/>
      <c r="Y3193" s="443"/>
      <c r="Z3193" s="439"/>
      <c r="AA3193" s="439"/>
      <c r="AB3193" s="27">
        <f>-Input!AB1354</f>
        <v>-0.19609190026929177</v>
      </c>
      <c r="AC3193" s="27">
        <f>-Input!AC1354</f>
        <v>-0.19609190026929177</v>
      </c>
      <c r="AD3193" s="313">
        <f>-Input!AD1354</f>
        <v>-0.19609190026929177</v>
      </c>
      <c r="AE3193" s="443">
        <f>-Input!AE1354</f>
        <v>-0.27645947396403653</v>
      </c>
      <c r="AF3193" s="439">
        <f>-Input!AF1354</f>
        <v>-0.27645947396403653</v>
      </c>
      <c r="AG3193" s="27">
        <f>-Input!AG1354</f>
        <v>-0.27645947396403653</v>
      </c>
      <c r="AH3193" s="27">
        <f>-Input!AH1354</f>
        <v>-0.27645947396403653</v>
      </c>
      <c r="AI3193" s="313">
        <f>-Input!AI1354</f>
        <v>-0.27645947396403653</v>
      </c>
      <c r="AJ3193" s="443">
        <f t="shared" ref="AJ3193:AN3198" si="2722">-IF($D3193="Land",0,IF(AJ3139&lt;0,AJ3139,IF(AJ3121&lt;1,AJ3139,MAX(MIN(IF(AJ3139&gt;0,(AJ3139/AJ3121),0),AJ3139),0)*AJ$9)))</f>
        <v>-0.28270072175271632</v>
      </c>
      <c r="AK3193" s="439">
        <f t="shared" si="2722"/>
        <v>-0.28270072175271632</v>
      </c>
      <c r="AL3193" s="27">
        <f t="shared" si="2722"/>
        <v>0</v>
      </c>
      <c r="AM3193" s="27">
        <f t="shared" si="2722"/>
        <v>0</v>
      </c>
      <c r="AN3193" s="313">
        <f t="shared" si="2722"/>
        <v>0</v>
      </c>
    </row>
    <row r="3194" spans="1:40" outlineLevel="2">
      <c r="A3194" s="882">
        <f>ROW()</f>
        <v>3194</v>
      </c>
      <c r="B3194" s="453"/>
      <c r="D3194" s="452" t="s">
        <v>36</v>
      </c>
      <c r="H3194" s="458"/>
      <c r="I3194" s="458"/>
      <c r="J3194" s="459"/>
      <c r="K3194" s="458"/>
      <c r="L3194" s="458"/>
      <c r="M3194" s="458"/>
      <c r="N3194" s="458"/>
      <c r="O3194" s="443"/>
      <c r="P3194" s="439"/>
      <c r="Q3194" s="439"/>
      <c r="R3194" s="439"/>
      <c r="S3194" s="440"/>
      <c r="T3194" s="439"/>
      <c r="U3194" s="439"/>
      <c r="V3194" s="439"/>
      <c r="W3194" s="439"/>
      <c r="X3194" s="440"/>
      <c r="Y3194" s="443"/>
      <c r="Z3194" s="439"/>
      <c r="AA3194" s="439"/>
      <c r="AB3194" s="27">
        <f>-Input!AB1355</f>
        <v>-1.7417751012907825</v>
      </c>
      <c r="AC3194" s="27">
        <f>-Input!AC1355</f>
        <v>-1.7417751012907825</v>
      </c>
      <c r="AD3194" s="313">
        <f>-Input!AD1355</f>
        <v>-1.7417751012907823</v>
      </c>
      <c r="AE3194" s="443">
        <f>-Input!AE1355</f>
        <v>-3.0844690975625375</v>
      </c>
      <c r="AF3194" s="439">
        <f>-Input!AF1355</f>
        <v>-3.0844690975625375</v>
      </c>
      <c r="AG3194" s="27">
        <f>-Input!AG1355</f>
        <v>0</v>
      </c>
      <c r="AH3194" s="27">
        <f>-Input!AH1355</f>
        <v>0</v>
      </c>
      <c r="AI3194" s="313">
        <f>-Input!AI1355</f>
        <v>0</v>
      </c>
      <c r="AJ3194" s="443">
        <f t="shared" si="2722"/>
        <v>-3.9790768107649477E-2</v>
      </c>
      <c r="AK3194" s="439">
        <f t="shared" si="2722"/>
        <v>0</v>
      </c>
      <c r="AL3194" s="27">
        <f t="shared" si="2722"/>
        <v>0</v>
      </c>
      <c r="AM3194" s="27">
        <f t="shared" si="2722"/>
        <v>0</v>
      </c>
      <c r="AN3194" s="313">
        <f t="shared" si="2722"/>
        <v>0</v>
      </c>
    </row>
    <row r="3195" spans="1:40" outlineLevel="2">
      <c r="A3195" s="882">
        <f>ROW()</f>
        <v>3195</v>
      </c>
      <c r="B3195" s="453"/>
      <c r="D3195" s="452" t="s">
        <v>583</v>
      </c>
      <c r="H3195" s="458"/>
      <c r="I3195" s="458"/>
      <c r="J3195" s="459"/>
      <c r="K3195" s="458"/>
      <c r="L3195" s="458"/>
      <c r="M3195" s="458"/>
      <c r="N3195" s="458"/>
      <c r="O3195" s="443"/>
      <c r="P3195" s="439"/>
      <c r="Q3195" s="439"/>
      <c r="R3195" s="439"/>
      <c r="S3195" s="440"/>
      <c r="T3195" s="439"/>
      <c r="U3195" s="439"/>
      <c r="V3195" s="439"/>
      <c r="W3195" s="439"/>
      <c r="X3195" s="440"/>
      <c r="Y3195" s="443"/>
      <c r="Z3195" s="439"/>
      <c r="AA3195" s="439"/>
      <c r="AB3195" s="27">
        <f>-Input!AB1356</f>
        <v>0</v>
      </c>
      <c r="AC3195" s="27">
        <f>-Input!AC1356</f>
        <v>0</v>
      </c>
      <c r="AD3195" s="313">
        <f>-Input!AD1356</f>
        <v>0</v>
      </c>
      <c r="AE3195" s="443">
        <f>-Input!AE1356</f>
        <v>0</v>
      </c>
      <c r="AF3195" s="439">
        <f>-Input!AF1356</f>
        <v>0</v>
      </c>
      <c r="AG3195" s="27">
        <f>-Input!AG1356</f>
        <v>0</v>
      </c>
      <c r="AH3195" s="27">
        <f>-Input!AH1356</f>
        <v>0</v>
      </c>
      <c r="AI3195" s="313">
        <f>-Input!AI1356</f>
        <v>0</v>
      </c>
      <c r="AJ3195" s="443">
        <f t="shared" si="2722"/>
        <v>0</v>
      </c>
      <c r="AK3195" s="439">
        <f t="shared" si="2722"/>
        <v>0</v>
      </c>
      <c r="AL3195" s="27">
        <f t="shared" si="2722"/>
        <v>0</v>
      </c>
      <c r="AM3195" s="27">
        <f t="shared" si="2722"/>
        <v>0</v>
      </c>
      <c r="AN3195" s="313">
        <f t="shared" si="2722"/>
        <v>0</v>
      </c>
    </row>
    <row r="3196" spans="1:40" outlineLevel="2">
      <c r="A3196" s="882">
        <f>ROW()</f>
        <v>3196</v>
      </c>
      <c r="B3196" s="453"/>
      <c r="D3196" s="452" t="s">
        <v>81</v>
      </c>
      <c r="H3196" s="458"/>
      <c r="I3196" s="458"/>
      <c r="J3196" s="459"/>
      <c r="K3196" s="458"/>
      <c r="L3196" s="458"/>
      <c r="M3196" s="458"/>
      <c r="N3196" s="458"/>
      <c r="O3196" s="443"/>
      <c r="P3196" s="439"/>
      <c r="Q3196" s="439"/>
      <c r="R3196" s="439"/>
      <c r="S3196" s="440"/>
      <c r="T3196" s="439"/>
      <c r="U3196" s="439"/>
      <c r="V3196" s="439"/>
      <c r="W3196" s="439"/>
      <c r="X3196" s="440"/>
      <c r="Y3196" s="443"/>
      <c r="Z3196" s="439"/>
      <c r="AA3196" s="439"/>
      <c r="AB3196" s="27">
        <f>-Input!AB1357</f>
        <v>0</v>
      </c>
      <c r="AC3196" s="27">
        <f>-Input!AC1357</f>
        <v>0</v>
      </c>
      <c r="AD3196" s="313">
        <f>-Input!AD1357</f>
        <v>0</v>
      </c>
      <c r="AE3196" s="443">
        <f>-Input!AE1357</f>
        <v>0</v>
      </c>
      <c r="AF3196" s="439">
        <f>-Input!AF1357</f>
        <v>0</v>
      </c>
      <c r="AG3196" s="27">
        <f>-Input!AG1357</f>
        <v>0</v>
      </c>
      <c r="AH3196" s="27">
        <f>-Input!AH1357</f>
        <v>0</v>
      </c>
      <c r="AI3196" s="313">
        <f>-Input!AI1357</f>
        <v>0</v>
      </c>
      <c r="AJ3196" s="443">
        <f t="shared" si="2722"/>
        <v>0</v>
      </c>
      <c r="AK3196" s="439">
        <f t="shared" si="2722"/>
        <v>0</v>
      </c>
      <c r="AL3196" s="27">
        <f t="shared" si="2722"/>
        <v>0</v>
      </c>
      <c r="AM3196" s="27">
        <f t="shared" si="2722"/>
        <v>0</v>
      </c>
      <c r="AN3196" s="313">
        <f t="shared" si="2722"/>
        <v>0</v>
      </c>
    </row>
    <row r="3197" spans="1:40" outlineLevel="2">
      <c r="A3197" s="882">
        <f>ROW()</f>
        <v>3197</v>
      </c>
      <c r="B3197" s="453"/>
      <c r="D3197" s="452" t="s">
        <v>28</v>
      </c>
      <c r="H3197" s="458"/>
      <c r="I3197" s="458"/>
      <c r="J3197" s="459"/>
      <c r="K3197" s="458"/>
      <c r="L3197" s="458"/>
      <c r="M3197" s="458"/>
      <c r="N3197" s="458"/>
      <c r="O3197" s="443"/>
      <c r="P3197" s="439"/>
      <c r="Q3197" s="439"/>
      <c r="R3197" s="439"/>
      <c r="S3197" s="440"/>
      <c r="T3197" s="439"/>
      <c r="U3197" s="439"/>
      <c r="V3197" s="439"/>
      <c r="W3197" s="439"/>
      <c r="X3197" s="440"/>
      <c r="Y3197" s="443"/>
      <c r="Z3197" s="439"/>
      <c r="AA3197" s="439"/>
      <c r="AB3197" s="27">
        <f>-Input!AB1358</f>
        <v>0</v>
      </c>
      <c r="AC3197" s="27">
        <f>-Input!AC1358</f>
        <v>0</v>
      </c>
      <c r="AD3197" s="313">
        <f>-Input!AD1358</f>
        <v>0</v>
      </c>
      <c r="AE3197" s="443">
        <f>-Input!AE1358</f>
        <v>0</v>
      </c>
      <c r="AF3197" s="439">
        <f>-Input!AF1358</f>
        <v>0</v>
      </c>
      <c r="AG3197" s="27">
        <f>-Input!AG1358</f>
        <v>0</v>
      </c>
      <c r="AH3197" s="27">
        <f>-Input!AH1358</f>
        <v>0</v>
      </c>
      <c r="AI3197" s="313">
        <f>-Input!AI1358</f>
        <v>0</v>
      </c>
      <c r="AJ3197" s="443">
        <f t="shared" si="2722"/>
        <v>0</v>
      </c>
      <c r="AK3197" s="439">
        <f t="shared" si="2722"/>
        <v>0</v>
      </c>
      <c r="AL3197" s="27">
        <f t="shared" si="2722"/>
        <v>0</v>
      </c>
      <c r="AM3197" s="27">
        <f t="shared" si="2722"/>
        <v>0</v>
      </c>
      <c r="AN3197" s="313">
        <f t="shared" si="2722"/>
        <v>0</v>
      </c>
    </row>
    <row r="3198" spans="1:40" outlineLevel="2">
      <c r="A3198" s="882">
        <f>ROW()</f>
        <v>3198</v>
      </c>
      <c r="B3198" s="453"/>
      <c r="D3198" s="456" t="s">
        <v>443</v>
      </c>
      <c r="E3198" s="456"/>
      <c r="F3198" s="456"/>
      <c r="G3198" s="456"/>
      <c r="H3198" s="460"/>
      <c r="I3198" s="460"/>
      <c r="J3198" s="461"/>
      <c r="K3198" s="460"/>
      <c r="L3198" s="460"/>
      <c r="M3198" s="460"/>
      <c r="N3198" s="460"/>
      <c r="O3198" s="462"/>
      <c r="P3198" s="441"/>
      <c r="Q3198" s="441"/>
      <c r="R3198" s="441"/>
      <c r="S3198" s="442"/>
      <c r="T3198" s="441"/>
      <c r="U3198" s="441"/>
      <c r="V3198" s="441"/>
      <c r="W3198" s="441"/>
      <c r="X3198" s="339"/>
      <c r="Y3198" s="462"/>
      <c r="Z3198" s="441"/>
      <c r="AA3198" s="441"/>
      <c r="AB3198" s="158">
        <f>-Input!AB1359</f>
        <v>0</v>
      </c>
      <c r="AC3198" s="158">
        <f>-Input!AC1359</f>
        <v>0</v>
      </c>
      <c r="AD3198" s="321">
        <f>-Input!AD1359</f>
        <v>0</v>
      </c>
      <c r="AE3198" s="462">
        <f>-Input!AE1359</f>
        <v>0</v>
      </c>
      <c r="AF3198" s="441">
        <f>-Input!AF1359</f>
        <v>0</v>
      </c>
      <c r="AG3198" s="158">
        <f>-Input!AG1359</f>
        <v>0</v>
      </c>
      <c r="AH3198" s="158">
        <f>-Input!AH1359</f>
        <v>0</v>
      </c>
      <c r="AI3198" s="321">
        <f>-Input!AI1359</f>
        <v>0</v>
      </c>
      <c r="AJ3198" s="462">
        <f t="shared" si="2722"/>
        <v>0</v>
      </c>
      <c r="AK3198" s="441">
        <f t="shared" si="2722"/>
        <v>0</v>
      </c>
      <c r="AL3198" s="158">
        <f t="shared" si="2722"/>
        <v>0</v>
      </c>
      <c r="AM3198" s="158">
        <f t="shared" si="2722"/>
        <v>0</v>
      </c>
      <c r="AN3198" s="321">
        <f t="shared" si="2722"/>
        <v>0</v>
      </c>
    </row>
    <row r="3199" spans="1:40" outlineLevel="2">
      <c r="A3199" s="882">
        <f>ROW()</f>
        <v>3199</v>
      </c>
      <c r="B3199" s="453"/>
      <c r="D3199" s="452" t="s">
        <v>24</v>
      </c>
      <c r="F3199" s="454"/>
      <c r="G3199" s="454"/>
      <c r="H3199" s="448"/>
      <c r="I3199" s="448"/>
      <c r="J3199" s="464"/>
      <c r="K3199" s="448"/>
      <c r="L3199" s="448"/>
      <c r="M3199" s="448"/>
      <c r="N3199" s="448"/>
      <c r="O3199" s="443"/>
      <c r="P3199" s="439"/>
      <c r="Q3199" s="439"/>
      <c r="R3199" s="439"/>
      <c r="S3199" s="440"/>
      <c r="T3199" s="439"/>
      <c r="U3199" s="439"/>
      <c r="V3199" s="439"/>
      <c r="W3199" s="439"/>
      <c r="X3199" s="440"/>
      <c r="Y3199" s="443"/>
      <c r="Z3199" s="439"/>
      <c r="AA3199" s="439"/>
      <c r="AB3199" s="439">
        <f t="shared" ref="AB3199:AN3199" si="2723">SUM(AB3183:AB3198)</f>
        <v>-4.6004485111017779</v>
      </c>
      <c r="AC3199" s="439">
        <f t="shared" si="2723"/>
        <v>-4.6004485111017788</v>
      </c>
      <c r="AD3199" s="440">
        <f t="shared" si="2723"/>
        <v>-4.6004485111017788</v>
      </c>
      <c r="AE3199" s="443">
        <f t="shared" si="2723"/>
        <v>-5.551363324952078</v>
      </c>
      <c r="AF3199" s="439">
        <f t="shared" si="2723"/>
        <v>-5.603890083639401</v>
      </c>
      <c r="AG3199" s="439">
        <f t="shared" si="2723"/>
        <v>-2.5194209860768639</v>
      </c>
      <c r="AH3199" s="439">
        <f t="shared" si="2723"/>
        <v>-2.5194209860768639</v>
      </c>
      <c r="AI3199" s="440">
        <f t="shared" si="2723"/>
        <v>-2.5194209860768639</v>
      </c>
      <c r="AJ3199" s="443">
        <f t="shared" si="2723"/>
        <v>-2.5838318623690042</v>
      </c>
      <c r="AK3199" s="439">
        <f t="shared" si="2723"/>
        <v>-2.5443799013636896</v>
      </c>
      <c r="AL3199" s="439">
        <f t="shared" si="2723"/>
        <v>-2.1930134302614692</v>
      </c>
      <c r="AM3199" s="439">
        <f t="shared" si="2723"/>
        <v>-2.1930134302614692</v>
      </c>
      <c r="AN3199" s="440">
        <f t="shared" si="2723"/>
        <v>-2.1930134302614692</v>
      </c>
    </row>
    <row r="3200" spans="1:40" outlineLevel="1">
      <c r="A3200" s="732" t="s">
        <v>299</v>
      </c>
      <c r="B3200" s="733"/>
      <c r="C3200" s="881"/>
      <c r="D3200" s="733"/>
      <c r="E3200" s="733"/>
      <c r="F3200" s="733"/>
      <c r="G3200" s="730"/>
      <c r="H3200" s="733"/>
      <c r="I3200" s="730"/>
      <c r="J3200" s="729"/>
      <c r="K3200" s="730"/>
      <c r="L3200" s="730"/>
      <c r="M3200" s="730"/>
      <c r="N3200" s="730"/>
      <c r="O3200" s="729"/>
      <c r="P3200" s="730"/>
      <c r="Q3200" s="730"/>
      <c r="R3200" s="730"/>
      <c r="S3200" s="731"/>
      <c r="T3200" s="730"/>
      <c r="U3200" s="730"/>
      <c r="V3200" s="730"/>
      <c r="W3200" s="730"/>
      <c r="X3200" s="731"/>
      <c r="Y3200" s="729"/>
      <c r="Z3200" s="730"/>
      <c r="AA3200" s="730"/>
      <c r="AB3200" s="730"/>
      <c r="AC3200" s="730"/>
      <c r="AD3200" s="731"/>
      <c r="AE3200" s="729"/>
      <c r="AF3200" s="730"/>
      <c r="AG3200" s="730"/>
      <c r="AH3200" s="730"/>
      <c r="AI3200" s="731"/>
      <c r="AJ3200" s="729"/>
      <c r="AK3200" s="730"/>
      <c r="AL3200" s="730"/>
      <c r="AM3200" s="730"/>
      <c r="AN3200" s="731"/>
    </row>
    <row r="3201" spans="1:40" outlineLevel="2">
      <c r="A3201" s="882">
        <f>ROW()</f>
        <v>3201</v>
      </c>
      <c r="B3201" s="453"/>
      <c r="D3201" s="452" t="s">
        <v>300</v>
      </c>
      <c r="H3201" s="458"/>
      <c r="I3201" s="458"/>
      <c r="J3201" s="459"/>
      <c r="K3201" s="458"/>
      <c r="L3201" s="458"/>
      <c r="M3201" s="458"/>
      <c r="N3201" s="458"/>
      <c r="O3201" s="324"/>
      <c r="P3201" s="157"/>
      <c r="Q3201" s="157"/>
      <c r="R3201" s="157"/>
      <c r="S3201" s="320"/>
      <c r="T3201" s="157"/>
      <c r="U3201" s="27"/>
      <c r="V3201" s="27"/>
      <c r="W3201" s="27"/>
      <c r="X3201" s="313"/>
      <c r="Y3201" s="324"/>
      <c r="Z3201" s="157"/>
      <c r="AA3201" s="157">
        <f>-Input!AA$696</f>
        <v>0</v>
      </c>
      <c r="AB3201" s="157"/>
      <c r="AC3201" s="157"/>
      <c r="AD3201" s="320"/>
      <c r="AE3201" s="324"/>
      <c r="AF3201" s="157"/>
      <c r="AG3201" s="157"/>
      <c r="AH3201" s="157"/>
      <c r="AI3201" s="320"/>
      <c r="AJ3201" s="324"/>
      <c r="AK3201" s="157"/>
      <c r="AL3201" s="157"/>
      <c r="AM3201" s="157"/>
      <c r="AN3201" s="320"/>
    </row>
    <row r="3202" spans="1:40" outlineLevel="2">
      <c r="A3202" s="882">
        <f>ROW()</f>
        <v>3202</v>
      </c>
      <c r="B3202" s="453"/>
      <c r="D3202" s="452" t="s">
        <v>301</v>
      </c>
      <c r="H3202" s="458"/>
      <c r="I3202" s="458"/>
      <c r="J3202" s="459"/>
      <c r="K3202" s="458"/>
      <c r="L3202" s="458"/>
      <c r="M3202" s="458"/>
      <c r="N3202" s="458"/>
      <c r="O3202" s="324"/>
      <c r="P3202" s="157"/>
      <c r="Q3202" s="157"/>
      <c r="R3202" s="157"/>
      <c r="S3202" s="320"/>
      <c r="T3202" s="157"/>
      <c r="U3202" s="27"/>
      <c r="V3202" s="27"/>
      <c r="W3202" s="27"/>
      <c r="X3202" s="313"/>
      <c r="Y3202" s="324"/>
      <c r="Z3202" s="157"/>
      <c r="AA3202" s="157">
        <f>-Input!AA$697</f>
        <v>0</v>
      </c>
      <c r="AB3202" s="157"/>
      <c r="AC3202" s="157"/>
      <c r="AD3202" s="320"/>
      <c r="AE3202" s="324"/>
      <c r="AF3202" s="157"/>
      <c r="AG3202" s="157"/>
      <c r="AH3202" s="157"/>
      <c r="AI3202" s="320"/>
      <c r="AJ3202" s="324"/>
      <c r="AK3202" s="157"/>
      <c r="AL3202" s="157"/>
      <c r="AM3202" s="157"/>
      <c r="AN3202" s="320"/>
    </row>
    <row r="3203" spans="1:40" outlineLevel="2">
      <c r="A3203" s="882">
        <f>ROW()</f>
        <v>3203</v>
      </c>
      <c r="B3203" s="453"/>
      <c r="D3203" s="452" t="s">
        <v>29</v>
      </c>
      <c r="H3203" s="458"/>
      <c r="I3203" s="458"/>
      <c r="J3203" s="459"/>
      <c r="K3203" s="458"/>
      <c r="L3203" s="458"/>
      <c r="M3203" s="458"/>
      <c r="N3203" s="458"/>
      <c r="O3203" s="324"/>
      <c r="P3203" s="157"/>
      <c r="Q3203" s="157"/>
      <c r="R3203" s="157"/>
      <c r="S3203" s="320"/>
      <c r="T3203" s="157"/>
      <c r="U3203" s="27"/>
      <c r="V3203" s="27"/>
      <c r="W3203" s="27"/>
      <c r="X3203" s="313"/>
      <c r="Y3203" s="324"/>
      <c r="Z3203" s="157"/>
      <c r="AA3203" s="157">
        <f>-Input!AA$698</f>
        <v>0</v>
      </c>
      <c r="AB3203" s="157"/>
      <c r="AC3203" s="157"/>
      <c r="AD3203" s="320"/>
      <c r="AE3203" s="324"/>
      <c r="AF3203" s="157"/>
      <c r="AG3203" s="157"/>
      <c r="AH3203" s="157"/>
      <c r="AI3203" s="320"/>
      <c r="AJ3203" s="324"/>
      <c r="AK3203" s="157"/>
      <c r="AL3203" s="157"/>
      <c r="AM3203" s="157"/>
      <c r="AN3203" s="320"/>
    </row>
    <row r="3204" spans="1:40" outlineLevel="2">
      <c r="A3204" s="882">
        <f>ROW()</f>
        <v>3204</v>
      </c>
      <c r="B3204" s="453"/>
      <c r="D3204" s="452" t="s">
        <v>30</v>
      </c>
      <c r="H3204" s="458"/>
      <c r="I3204" s="458"/>
      <c r="J3204" s="459"/>
      <c r="K3204" s="458"/>
      <c r="L3204" s="458"/>
      <c r="M3204" s="458"/>
      <c r="N3204" s="458"/>
      <c r="O3204" s="324"/>
      <c r="P3204" s="157"/>
      <c r="Q3204" s="157"/>
      <c r="R3204" s="157"/>
      <c r="S3204" s="320"/>
      <c r="T3204" s="157"/>
      <c r="U3204" s="27"/>
      <c r="V3204" s="27"/>
      <c r="W3204" s="27"/>
      <c r="X3204" s="313"/>
      <c r="Y3204" s="324"/>
      <c r="Z3204" s="157"/>
      <c r="AA3204" s="157">
        <f>-Input!AA$699</f>
        <v>0</v>
      </c>
      <c r="AB3204" s="157"/>
      <c r="AC3204" s="157"/>
      <c r="AD3204" s="320"/>
      <c r="AE3204" s="324"/>
      <c r="AF3204" s="157"/>
      <c r="AG3204" s="157"/>
      <c r="AH3204" s="157"/>
      <c r="AI3204" s="320"/>
      <c r="AJ3204" s="324"/>
      <c r="AK3204" s="157"/>
      <c r="AL3204" s="157"/>
      <c r="AM3204" s="157"/>
      <c r="AN3204" s="320"/>
    </row>
    <row r="3205" spans="1:40" outlineLevel="2">
      <c r="A3205" s="882">
        <f>ROW()</f>
        <v>3205</v>
      </c>
      <c r="B3205" s="453"/>
      <c r="D3205" s="452" t="s">
        <v>31</v>
      </c>
      <c r="H3205" s="458"/>
      <c r="I3205" s="458"/>
      <c r="J3205" s="459"/>
      <c r="K3205" s="458"/>
      <c r="L3205" s="458"/>
      <c r="M3205" s="458"/>
      <c r="N3205" s="458"/>
      <c r="O3205" s="324"/>
      <c r="P3205" s="157"/>
      <c r="Q3205" s="157"/>
      <c r="R3205" s="157"/>
      <c r="S3205" s="320"/>
      <c r="T3205" s="157"/>
      <c r="U3205" s="27"/>
      <c r="V3205" s="27"/>
      <c r="W3205" s="27"/>
      <c r="X3205" s="313"/>
      <c r="Y3205" s="324"/>
      <c r="Z3205" s="157"/>
      <c r="AA3205" s="157">
        <f>-Input!AA$700</f>
        <v>0</v>
      </c>
      <c r="AB3205" s="157"/>
      <c r="AC3205" s="157"/>
      <c r="AD3205" s="320"/>
      <c r="AE3205" s="324"/>
      <c r="AF3205" s="157"/>
      <c r="AG3205" s="157"/>
      <c r="AH3205" s="157"/>
      <c r="AI3205" s="320"/>
      <c r="AJ3205" s="324"/>
      <c r="AK3205" s="157"/>
      <c r="AL3205" s="157"/>
      <c r="AM3205" s="157"/>
      <c r="AN3205" s="320"/>
    </row>
    <row r="3206" spans="1:40" outlineLevel="2">
      <c r="A3206" s="882">
        <f>ROW()</f>
        <v>3206</v>
      </c>
      <c r="B3206" s="453"/>
      <c r="D3206" s="452" t="s">
        <v>32</v>
      </c>
      <c r="H3206" s="458"/>
      <c r="I3206" s="458"/>
      <c r="J3206" s="459"/>
      <c r="K3206" s="458"/>
      <c r="L3206" s="458"/>
      <c r="M3206" s="458"/>
      <c r="N3206" s="458"/>
      <c r="O3206" s="324"/>
      <c r="P3206" s="157"/>
      <c r="Q3206" s="157"/>
      <c r="R3206" s="157"/>
      <c r="S3206" s="320"/>
      <c r="T3206" s="157"/>
      <c r="U3206" s="27"/>
      <c r="V3206" s="27"/>
      <c r="W3206" s="27"/>
      <c r="X3206" s="313"/>
      <c r="Y3206" s="324"/>
      <c r="Z3206" s="157"/>
      <c r="AA3206" s="157">
        <f>-Input!AA$701</f>
        <v>0</v>
      </c>
      <c r="AB3206" s="157"/>
      <c r="AC3206" s="157"/>
      <c r="AD3206" s="320"/>
      <c r="AE3206" s="324"/>
      <c r="AF3206" s="157"/>
      <c r="AG3206" s="157"/>
      <c r="AH3206" s="157"/>
      <c r="AI3206" s="320"/>
      <c r="AJ3206" s="324"/>
      <c r="AK3206" s="157"/>
      <c r="AL3206" s="157"/>
      <c r="AM3206" s="157"/>
      <c r="AN3206" s="320"/>
    </row>
    <row r="3207" spans="1:40" outlineLevel="2">
      <c r="A3207" s="882">
        <f>ROW()</f>
        <v>3207</v>
      </c>
      <c r="B3207" s="453"/>
      <c r="D3207" s="452" t="s">
        <v>33</v>
      </c>
      <c r="H3207" s="458"/>
      <c r="I3207" s="458"/>
      <c r="J3207" s="459"/>
      <c r="K3207" s="458"/>
      <c r="L3207" s="458"/>
      <c r="M3207" s="458"/>
      <c r="N3207" s="458"/>
      <c r="O3207" s="324"/>
      <c r="P3207" s="157"/>
      <c r="Q3207" s="157"/>
      <c r="R3207" s="157"/>
      <c r="S3207" s="320"/>
      <c r="T3207" s="157"/>
      <c r="U3207" s="27"/>
      <c r="V3207" s="27"/>
      <c r="W3207" s="27"/>
      <c r="X3207" s="313"/>
      <c r="Y3207" s="324"/>
      <c r="Z3207" s="157"/>
      <c r="AA3207" s="157">
        <f>-Input!AA$702</f>
        <v>0</v>
      </c>
      <c r="AB3207" s="157"/>
      <c r="AC3207" s="157"/>
      <c r="AD3207" s="320"/>
      <c r="AE3207" s="324"/>
      <c r="AF3207" s="157"/>
      <c r="AG3207" s="157"/>
      <c r="AH3207" s="157"/>
      <c r="AI3207" s="320"/>
      <c r="AJ3207" s="324"/>
      <c r="AK3207" s="157"/>
      <c r="AL3207" s="157"/>
      <c r="AM3207" s="157"/>
      <c r="AN3207" s="320"/>
    </row>
    <row r="3208" spans="1:40" outlineLevel="2">
      <c r="A3208" s="882">
        <f>ROW()</f>
        <v>3208</v>
      </c>
      <c r="B3208" s="453"/>
      <c r="D3208" s="452" t="s">
        <v>27</v>
      </c>
      <c r="H3208" s="458"/>
      <c r="I3208" s="458"/>
      <c r="J3208" s="459"/>
      <c r="K3208" s="458"/>
      <c r="L3208" s="458"/>
      <c r="M3208" s="458"/>
      <c r="N3208" s="458"/>
      <c r="O3208" s="324"/>
      <c r="P3208" s="157"/>
      <c r="Q3208" s="157"/>
      <c r="R3208" s="157"/>
      <c r="S3208" s="320"/>
      <c r="T3208" s="157"/>
      <c r="U3208" s="27"/>
      <c r="V3208" s="27"/>
      <c r="W3208" s="27"/>
      <c r="X3208" s="313"/>
      <c r="Y3208" s="324"/>
      <c r="Z3208" s="157"/>
      <c r="AA3208" s="157">
        <f>-Input!AA$703</f>
        <v>0</v>
      </c>
      <c r="AB3208" s="157"/>
      <c r="AC3208" s="157"/>
      <c r="AD3208" s="320"/>
      <c r="AE3208" s="324"/>
      <c r="AF3208" s="157"/>
      <c r="AG3208" s="157"/>
      <c r="AH3208" s="157"/>
      <c r="AI3208" s="320"/>
      <c r="AJ3208" s="324"/>
      <c r="AK3208" s="157"/>
      <c r="AL3208" s="157"/>
      <c r="AM3208" s="157"/>
      <c r="AN3208" s="320"/>
    </row>
    <row r="3209" spans="1:40" outlineLevel="2">
      <c r="A3209" s="882">
        <f>ROW()</f>
        <v>3209</v>
      </c>
      <c r="B3209" s="453"/>
      <c r="D3209" s="452" t="s">
        <v>34</v>
      </c>
      <c r="H3209" s="458"/>
      <c r="I3209" s="458"/>
      <c r="J3209" s="459"/>
      <c r="K3209" s="458"/>
      <c r="L3209" s="458"/>
      <c r="M3209" s="458"/>
      <c r="N3209" s="458"/>
      <c r="O3209" s="324"/>
      <c r="P3209" s="157"/>
      <c r="Q3209" s="157"/>
      <c r="R3209" s="157"/>
      <c r="S3209" s="320"/>
      <c r="T3209" s="157"/>
      <c r="U3209" s="27"/>
      <c r="V3209" s="27"/>
      <c r="W3209" s="27"/>
      <c r="X3209" s="313"/>
      <c r="Y3209" s="324"/>
      <c r="Z3209" s="157"/>
      <c r="AA3209" s="157">
        <f>-Input!AA$704</f>
        <v>0</v>
      </c>
      <c r="AB3209" s="157"/>
      <c r="AC3209" s="157"/>
      <c r="AD3209" s="320"/>
      <c r="AE3209" s="324"/>
      <c r="AF3209" s="157"/>
      <c r="AG3209" s="157"/>
      <c r="AH3209" s="157"/>
      <c r="AI3209" s="320"/>
      <c r="AJ3209" s="324"/>
      <c r="AK3209" s="157"/>
      <c r="AL3209" s="157"/>
      <c r="AM3209" s="157"/>
      <c r="AN3209" s="320"/>
    </row>
    <row r="3210" spans="1:40" outlineLevel="2">
      <c r="A3210" s="882">
        <f>ROW()</f>
        <v>3210</v>
      </c>
      <c r="B3210" s="453"/>
      <c r="D3210" s="452" t="s">
        <v>35</v>
      </c>
      <c r="H3210" s="458"/>
      <c r="I3210" s="458"/>
      <c r="J3210" s="459"/>
      <c r="K3210" s="458"/>
      <c r="L3210" s="458"/>
      <c r="M3210" s="458"/>
      <c r="N3210" s="458"/>
      <c r="O3210" s="324"/>
      <c r="P3210" s="157"/>
      <c r="Q3210" s="157"/>
      <c r="R3210" s="157"/>
      <c r="S3210" s="320"/>
      <c r="T3210" s="157"/>
      <c r="U3210" s="27"/>
      <c r="V3210" s="27"/>
      <c r="W3210" s="27"/>
      <c r="X3210" s="313"/>
      <c r="Y3210" s="324"/>
      <c r="Z3210" s="157"/>
      <c r="AA3210" s="157">
        <f>-Input!AA$705</f>
        <v>0</v>
      </c>
      <c r="AB3210" s="157"/>
      <c r="AC3210" s="157"/>
      <c r="AD3210" s="320"/>
      <c r="AE3210" s="324"/>
      <c r="AF3210" s="157"/>
      <c r="AG3210" s="157"/>
      <c r="AH3210" s="157"/>
      <c r="AI3210" s="320"/>
      <c r="AJ3210" s="324"/>
      <c r="AK3210" s="157"/>
      <c r="AL3210" s="157"/>
      <c r="AM3210" s="157"/>
      <c r="AN3210" s="320"/>
    </row>
    <row r="3211" spans="1:40" outlineLevel="2">
      <c r="A3211" s="882">
        <f>ROW()</f>
        <v>3211</v>
      </c>
      <c r="B3211" s="453"/>
      <c r="D3211" s="452" t="s">
        <v>302</v>
      </c>
      <c r="H3211" s="458"/>
      <c r="I3211" s="458"/>
      <c r="J3211" s="459"/>
      <c r="K3211" s="458"/>
      <c r="L3211" s="458"/>
      <c r="M3211" s="458"/>
      <c r="N3211" s="458"/>
      <c r="O3211" s="324"/>
      <c r="P3211" s="157"/>
      <c r="Q3211" s="157"/>
      <c r="R3211" s="157"/>
      <c r="S3211" s="320"/>
      <c r="T3211" s="157"/>
      <c r="U3211" s="27"/>
      <c r="V3211" s="27"/>
      <c r="W3211" s="27"/>
      <c r="X3211" s="313"/>
      <c r="Y3211" s="324"/>
      <c r="Z3211" s="157"/>
      <c r="AA3211" s="157">
        <f>-Input!AA$706</f>
        <v>0</v>
      </c>
      <c r="AB3211" s="157"/>
      <c r="AC3211" s="157"/>
      <c r="AD3211" s="320"/>
      <c r="AE3211" s="324"/>
      <c r="AF3211" s="157"/>
      <c r="AG3211" s="157"/>
      <c r="AH3211" s="157"/>
      <c r="AI3211" s="320"/>
      <c r="AJ3211" s="324"/>
      <c r="AK3211" s="157"/>
      <c r="AL3211" s="157"/>
      <c r="AM3211" s="157"/>
      <c r="AN3211" s="320"/>
    </row>
    <row r="3212" spans="1:40" outlineLevel="2">
      <c r="A3212" s="882">
        <f>ROW()</f>
        <v>3212</v>
      </c>
      <c r="B3212" s="453"/>
      <c r="D3212" s="452" t="s">
        <v>36</v>
      </c>
      <c r="H3212" s="458"/>
      <c r="I3212" s="458"/>
      <c r="J3212" s="459"/>
      <c r="K3212" s="458"/>
      <c r="L3212" s="458"/>
      <c r="M3212" s="458"/>
      <c r="N3212" s="458"/>
      <c r="O3212" s="324"/>
      <c r="P3212" s="157"/>
      <c r="Q3212" s="157"/>
      <c r="R3212" s="157"/>
      <c r="S3212" s="320"/>
      <c r="T3212" s="157"/>
      <c r="U3212" s="27"/>
      <c r="V3212" s="27"/>
      <c r="W3212" s="27"/>
      <c r="X3212" s="313"/>
      <c r="Y3212" s="324"/>
      <c r="Z3212" s="157"/>
      <c r="AA3212" s="157">
        <f>-Input!AA$707</f>
        <v>0</v>
      </c>
      <c r="AB3212" s="157"/>
      <c r="AC3212" s="157"/>
      <c r="AD3212" s="320"/>
      <c r="AE3212" s="324"/>
      <c r="AF3212" s="157"/>
      <c r="AG3212" s="157"/>
      <c r="AH3212" s="157"/>
      <c r="AI3212" s="320"/>
      <c r="AJ3212" s="324"/>
      <c r="AK3212" s="157"/>
      <c r="AL3212" s="157"/>
      <c r="AM3212" s="157"/>
      <c r="AN3212" s="320"/>
    </row>
    <row r="3213" spans="1:40" outlineLevel="2">
      <c r="A3213" s="882">
        <f>ROW()</f>
        <v>3213</v>
      </c>
      <c r="B3213" s="453"/>
      <c r="D3213" s="452" t="s">
        <v>583</v>
      </c>
      <c r="H3213" s="458"/>
      <c r="I3213" s="458"/>
      <c r="J3213" s="459"/>
      <c r="K3213" s="458"/>
      <c r="L3213" s="458"/>
      <c r="M3213" s="458"/>
      <c r="N3213" s="458"/>
      <c r="O3213" s="324"/>
      <c r="P3213" s="157"/>
      <c r="Q3213" s="157"/>
      <c r="R3213" s="157"/>
      <c r="S3213" s="320"/>
      <c r="T3213" s="157"/>
      <c r="U3213" s="27"/>
      <c r="V3213" s="27"/>
      <c r="W3213" s="27"/>
      <c r="X3213" s="313"/>
      <c r="Y3213" s="324"/>
      <c r="Z3213" s="157"/>
      <c r="AA3213" s="157">
        <f>-Input!AA$708</f>
        <v>0</v>
      </c>
      <c r="AB3213" s="157"/>
      <c r="AC3213" s="157"/>
      <c r="AD3213" s="320"/>
      <c r="AE3213" s="324"/>
      <c r="AF3213" s="157"/>
      <c r="AG3213" s="157"/>
      <c r="AH3213" s="157"/>
      <c r="AI3213" s="320"/>
      <c r="AJ3213" s="324"/>
      <c r="AK3213" s="157"/>
      <c r="AL3213" s="157"/>
      <c r="AM3213" s="157"/>
      <c r="AN3213" s="320"/>
    </row>
    <row r="3214" spans="1:40" outlineLevel="2">
      <c r="A3214" s="882">
        <f>ROW()</f>
        <v>3214</v>
      </c>
      <c r="B3214" s="453"/>
      <c r="D3214" s="452" t="s">
        <v>81</v>
      </c>
      <c r="H3214" s="458"/>
      <c r="I3214" s="458"/>
      <c r="J3214" s="459"/>
      <c r="K3214" s="458"/>
      <c r="L3214" s="458"/>
      <c r="M3214" s="458"/>
      <c r="N3214" s="458"/>
      <c r="O3214" s="324"/>
      <c r="P3214" s="157"/>
      <c r="Q3214" s="157"/>
      <c r="R3214" s="157"/>
      <c r="S3214" s="320"/>
      <c r="T3214" s="157"/>
      <c r="U3214" s="27"/>
      <c r="V3214" s="27"/>
      <c r="W3214" s="27"/>
      <c r="X3214" s="313"/>
      <c r="Y3214" s="324"/>
      <c r="Z3214" s="157"/>
      <c r="AA3214" s="157">
        <f>-Input!AA$709</f>
        <v>0</v>
      </c>
      <c r="AB3214" s="157"/>
      <c r="AC3214" s="157"/>
      <c r="AD3214" s="320"/>
      <c r="AE3214" s="324"/>
      <c r="AF3214" s="157"/>
      <c r="AG3214" s="157"/>
      <c r="AH3214" s="157"/>
      <c r="AI3214" s="320"/>
      <c r="AJ3214" s="324"/>
      <c r="AK3214" s="157"/>
      <c r="AL3214" s="157"/>
      <c r="AM3214" s="157"/>
      <c r="AN3214" s="320"/>
    </row>
    <row r="3215" spans="1:40" outlineLevel="2">
      <c r="A3215" s="882">
        <f>ROW()</f>
        <v>3215</v>
      </c>
      <c r="B3215" s="453"/>
      <c r="D3215" s="452" t="s">
        <v>28</v>
      </c>
      <c r="H3215" s="458"/>
      <c r="I3215" s="458"/>
      <c r="J3215" s="459"/>
      <c r="K3215" s="458"/>
      <c r="L3215" s="458"/>
      <c r="M3215" s="458"/>
      <c r="N3215" s="458"/>
      <c r="O3215" s="324"/>
      <c r="P3215" s="157"/>
      <c r="Q3215" s="157"/>
      <c r="R3215" s="157"/>
      <c r="S3215" s="320"/>
      <c r="T3215" s="157"/>
      <c r="U3215" s="27"/>
      <c r="V3215" s="27"/>
      <c r="W3215" s="27"/>
      <c r="X3215" s="313"/>
      <c r="Y3215" s="324"/>
      <c r="Z3215" s="157"/>
      <c r="AA3215" s="157">
        <f>-Input!AA$710</f>
        <v>0</v>
      </c>
      <c r="AB3215" s="157"/>
      <c r="AC3215" s="157"/>
      <c r="AD3215" s="320"/>
      <c r="AE3215" s="324"/>
      <c r="AF3215" s="157"/>
      <c r="AG3215" s="157"/>
      <c r="AH3215" s="157"/>
      <c r="AI3215" s="320"/>
      <c r="AJ3215" s="324"/>
      <c r="AK3215" s="157"/>
      <c r="AL3215" s="157"/>
      <c r="AM3215" s="157"/>
      <c r="AN3215" s="320"/>
    </row>
    <row r="3216" spans="1:40" outlineLevel="2">
      <c r="A3216" s="882">
        <f>ROW()</f>
        <v>3216</v>
      </c>
      <c r="B3216" s="453"/>
      <c r="D3216" s="456" t="s">
        <v>443</v>
      </c>
      <c r="E3216" s="456"/>
      <c r="F3216" s="456"/>
      <c r="G3216" s="456"/>
      <c r="H3216" s="460"/>
      <c r="I3216" s="460"/>
      <c r="J3216" s="461"/>
      <c r="K3216" s="460"/>
      <c r="L3216" s="460"/>
      <c r="M3216" s="460"/>
      <c r="N3216" s="460"/>
      <c r="O3216" s="325"/>
      <c r="P3216" s="158"/>
      <c r="Q3216" s="158"/>
      <c r="R3216" s="158"/>
      <c r="S3216" s="321"/>
      <c r="T3216" s="158"/>
      <c r="U3216" s="159"/>
      <c r="V3216" s="159"/>
      <c r="W3216" s="159"/>
      <c r="X3216" s="339"/>
      <c r="Y3216" s="238"/>
      <c r="Z3216" s="146"/>
      <c r="AA3216" s="146">
        <f>-Input!AA$711</f>
        <v>0</v>
      </c>
      <c r="AB3216" s="146"/>
      <c r="AC3216" s="146"/>
      <c r="AD3216" s="239"/>
      <c r="AE3216" s="238"/>
      <c r="AF3216" s="146"/>
      <c r="AG3216" s="146"/>
      <c r="AH3216" s="146"/>
      <c r="AI3216" s="239"/>
      <c r="AJ3216" s="238"/>
      <c r="AK3216" s="146"/>
      <c r="AL3216" s="146"/>
      <c r="AM3216" s="146"/>
      <c r="AN3216" s="239"/>
    </row>
    <row r="3217" spans="1:40" outlineLevel="2">
      <c r="A3217" s="882">
        <f>ROW()</f>
        <v>3217</v>
      </c>
      <c r="B3217" s="453"/>
      <c r="D3217" s="452" t="s">
        <v>24</v>
      </c>
      <c r="F3217" s="454"/>
      <c r="G3217" s="454"/>
      <c r="H3217" s="448"/>
      <c r="I3217" s="448"/>
      <c r="J3217" s="464"/>
      <c r="K3217" s="448"/>
      <c r="L3217" s="448"/>
      <c r="M3217" s="448"/>
      <c r="N3217" s="448"/>
      <c r="O3217" s="443"/>
      <c r="P3217" s="439"/>
      <c r="Q3217" s="439"/>
      <c r="R3217" s="439"/>
      <c r="S3217" s="440"/>
      <c r="T3217" s="439"/>
      <c r="U3217" s="439"/>
      <c r="V3217" s="439"/>
      <c r="W3217" s="439"/>
      <c r="X3217" s="440"/>
      <c r="Y3217" s="443"/>
      <c r="Z3217" s="439"/>
      <c r="AA3217" s="439">
        <f>SUM(AA3201:AA3216)</f>
        <v>0</v>
      </c>
      <c r="AB3217" s="439"/>
      <c r="AC3217" s="439"/>
      <c r="AD3217" s="440"/>
      <c r="AE3217" s="443"/>
      <c r="AF3217" s="439"/>
      <c r="AG3217" s="439"/>
      <c r="AH3217" s="439"/>
      <c r="AI3217" s="440"/>
      <c r="AJ3217" s="443"/>
      <c r="AK3217" s="439"/>
      <c r="AL3217" s="439"/>
      <c r="AM3217" s="439"/>
      <c r="AN3217" s="440"/>
    </row>
    <row r="3218" spans="1:40" outlineLevel="1">
      <c r="A3218" s="732" t="s">
        <v>22</v>
      </c>
      <c r="B3218" s="733"/>
      <c r="C3218" s="881"/>
      <c r="D3218" s="733"/>
      <c r="E3218" s="733"/>
      <c r="F3218" s="733"/>
      <c r="G3218" s="730"/>
      <c r="H3218" s="733"/>
      <c r="I3218" s="730"/>
      <c r="J3218" s="729"/>
      <c r="K3218" s="730"/>
      <c r="L3218" s="730"/>
      <c r="M3218" s="730"/>
      <c r="N3218" s="730"/>
      <c r="O3218" s="729"/>
      <c r="P3218" s="730"/>
      <c r="Q3218" s="730"/>
      <c r="R3218" s="730"/>
      <c r="S3218" s="731"/>
      <c r="T3218" s="730"/>
      <c r="U3218" s="730"/>
      <c r="V3218" s="730"/>
      <c r="W3218" s="730"/>
      <c r="X3218" s="731"/>
      <c r="Y3218" s="729"/>
      <c r="Z3218" s="730"/>
      <c r="AA3218" s="730"/>
      <c r="AB3218" s="730"/>
      <c r="AC3218" s="730"/>
      <c r="AD3218" s="731"/>
      <c r="AE3218" s="729"/>
      <c r="AF3218" s="730"/>
      <c r="AG3218" s="730"/>
      <c r="AH3218" s="730"/>
      <c r="AI3218" s="731"/>
      <c r="AJ3218" s="729"/>
      <c r="AK3218" s="730"/>
      <c r="AL3218" s="730"/>
      <c r="AM3218" s="730"/>
      <c r="AN3218" s="731"/>
    </row>
    <row r="3219" spans="1:40" outlineLevel="2">
      <c r="A3219" s="882">
        <f>ROW()</f>
        <v>3219</v>
      </c>
      <c r="B3219" s="453"/>
      <c r="D3219" s="452" t="s">
        <v>300</v>
      </c>
      <c r="H3219" s="458"/>
      <c r="I3219" s="458"/>
      <c r="J3219" s="459"/>
      <c r="K3219" s="458"/>
      <c r="L3219" s="458"/>
      <c r="M3219" s="458"/>
      <c r="N3219" s="458"/>
      <c r="O3219" s="459"/>
      <c r="P3219" s="458"/>
      <c r="Q3219" s="458"/>
      <c r="R3219" s="458"/>
      <c r="S3219" s="463"/>
      <c r="T3219" s="458"/>
      <c r="U3219" s="458"/>
      <c r="V3219" s="458"/>
      <c r="W3219" s="31"/>
      <c r="X3219" s="440"/>
      <c r="Y3219" s="459"/>
      <c r="Z3219" s="439"/>
      <c r="AA3219" s="439">
        <f t="shared" ref="AA3219:AN3219" si="2724">AA3129+AA3147+AA3165+AA3183 + AA3201</f>
        <v>2.8022265922039233</v>
      </c>
      <c r="AB3219" s="439">
        <f t="shared" si="2724"/>
        <v>2.5565235956199404</v>
      </c>
      <c r="AC3219" s="439">
        <f t="shared" si="2724"/>
        <v>2.3108205990359574</v>
      </c>
      <c r="AD3219" s="440">
        <f t="shared" si="2724"/>
        <v>2.0651176024519744</v>
      </c>
      <c r="AE3219" s="443">
        <f t="shared" si="2724"/>
        <v>2.0384697766297712</v>
      </c>
      <c r="AF3219" s="439">
        <f t="shared" si="2724"/>
        <v>2.0118219508075681</v>
      </c>
      <c r="AG3219" s="439">
        <f t="shared" si="2724"/>
        <v>1.9851741249853647</v>
      </c>
      <c r="AH3219" s="439">
        <f t="shared" si="2724"/>
        <v>1.9585262991631613</v>
      </c>
      <c r="AI3219" s="440">
        <f t="shared" si="2724"/>
        <v>1.931878473340958</v>
      </c>
      <c r="AJ3219" s="443">
        <f t="shared" si="2724"/>
        <v>1.9050468278778891</v>
      </c>
      <c r="AK3219" s="439">
        <f t="shared" si="2724"/>
        <v>1.8782151824148203</v>
      </c>
      <c r="AL3219" s="439">
        <f t="shared" si="2724"/>
        <v>1.8513835369517515</v>
      </c>
      <c r="AM3219" s="439">
        <f t="shared" si="2724"/>
        <v>1.8245518914886827</v>
      </c>
      <c r="AN3219" s="440">
        <f t="shared" si="2724"/>
        <v>1.7977202460256139</v>
      </c>
    </row>
    <row r="3220" spans="1:40" outlineLevel="2">
      <c r="A3220" s="882">
        <f>ROW()</f>
        <v>3220</v>
      </c>
      <c r="B3220" s="453"/>
      <c r="D3220" s="452" t="s">
        <v>301</v>
      </c>
      <c r="H3220" s="458"/>
      <c r="I3220" s="458"/>
      <c r="J3220" s="459"/>
      <c r="K3220" s="458"/>
      <c r="L3220" s="458"/>
      <c r="M3220" s="458"/>
      <c r="N3220" s="458"/>
      <c r="O3220" s="459"/>
      <c r="P3220" s="458"/>
      <c r="Q3220" s="458"/>
      <c r="R3220" s="458"/>
      <c r="S3220" s="463"/>
      <c r="T3220" s="458"/>
      <c r="U3220" s="458"/>
      <c r="V3220" s="458"/>
      <c r="W3220" s="31"/>
      <c r="X3220" s="440"/>
      <c r="Y3220" s="459"/>
      <c r="Z3220" s="439"/>
      <c r="AA3220" s="439">
        <f t="shared" ref="AA3220:AN3220" si="2725">AA3130+AA3148+AA3166+AA3184 + AA3202</f>
        <v>0.85112746320380372</v>
      </c>
      <c r="AB3220" s="439">
        <f t="shared" si="2725"/>
        <v>0.85112746320380372</v>
      </c>
      <c r="AC3220" s="439">
        <f t="shared" si="2725"/>
        <v>0.85112746320380372</v>
      </c>
      <c r="AD3220" s="440">
        <f t="shared" si="2725"/>
        <v>0.85112746320380372</v>
      </c>
      <c r="AE3220" s="443">
        <f t="shared" si="2725"/>
        <v>0.83629109967638793</v>
      </c>
      <c r="AF3220" s="439">
        <f t="shared" si="2725"/>
        <v>0.82145473614897213</v>
      </c>
      <c r="AG3220" s="439">
        <f t="shared" si="2725"/>
        <v>0.80661837262155633</v>
      </c>
      <c r="AH3220" s="439">
        <f t="shared" si="2725"/>
        <v>0.79178200909414054</v>
      </c>
      <c r="AI3220" s="440">
        <f t="shared" si="2725"/>
        <v>0.77694564556672474</v>
      </c>
      <c r="AJ3220" s="443">
        <f t="shared" si="2725"/>
        <v>0.76200438315198005</v>
      </c>
      <c r="AK3220" s="439">
        <f t="shared" si="2725"/>
        <v>0.74706312073723535</v>
      </c>
      <c r="AL3220" s="439">
        <f t="shared" si="2725"/>
        <v>0.73212185832249066</v>
      </c>
      <c r="AM3220" s="439">
        <f t="shared" si="2725"/>
        <v>0.71718059590774597</v>
      </c>
      <c r="AN3220" s="440">
        <f t="shared" si="2725"/>
        <v>0.70223933349300127</v>
      </c>
    </row>
    <row r="3221" spans="1:40" outlineLevel="2">
      <c r="A3221" s="882">
        <f>ROW()</f>
        <v>3221</v>
      </c>
      <c r="B3221" s="453"/>
      <c r="D3221" s="452" t="s">
        <v>29</v>
      </c>
      <c r="H3221" s="458"/>
      <c r="I3221" s="458"/>
      <c r="J3221" s="459"/>
      <c r="K3221" s="458"/>
      <c r="L3221" s="458"/>
      <c r="M3221" s="458"/>
      <c r="N3221" s="458"/>
      <c r="O3221" s="459"/>
      <c r="P3221" s="458"/>
      <c r="Q3221" s="458"/>
      <c r="R3221" s="458"/>
      <c r="S3221" s="463"/>
      <c r="T3221" s="458"/>
      <c r="U3221" s="458"/>
      <c r="V3221" s="458"/>
      <c r="W3221" s="31"/>
      <c r="X3221" s="440"/>
      <c r="Y3221" s="459"/>
      <c r="Z3221" s="439"/>
      <c r="AA3221" s="439">
        <f t="shared" ref="AA3221:AN3221" si="2726">AA3131+AA3149+AA3167+AA3185 + AA3203</f>
        <v>0</v>
      </c>
      <c r="AB3221" s="439">
        <f t="shared" si="2726"/>
        <v>0</v>
      </c>
      <c r="AC3221" s="439">
        <f t="shared" si="2726"/>
        <v>0</v>
      </c>
      <c r="AD3221" s="440">
        <f t="shared" si="2726"/>
        <v>0</v>
      </c>
      <c r="AE3221" s="443">
        <f t="shared" si="2726"/>
        <v>0</v>
      </c>
      <c r="AF3221" s="439">
        <f t="shared" si="2726"/>
        <v>0</v>
      </c>
      <c r="AG3221" s="439">
        <f t="shared" si="2726"/>
        <v>0</v>
      </c>
      <c r="AH3221" s="439">
        <f t="shared" si="2726"/>
        <v>0</v>
      </c>
      <c r="AI3221" s="440">
        <f t="shared" si="2726"/>
        <v>0</v>
      </c>
      <c r="AJ3221" s="443">
        <f t="shared" si="2726"/>
        <v>0</v>
      </c>
      <c r="AK3221" s="439">
        <f t="shared" si="2726"/>
        <v>0</v>
      </c>
      <c r="AL3221" s="439">
        <f t="shared" si="2726"/>
        <v>0</v>
      </c>
      <c r="AM3221" s="439">
        <f t="shared" si="2726"/>
        <v>0</v>
      </c>
      <c r="AN3221" s="440">
        <f t="shared" si="2726"/>
        <v>0</v>
      </c>
    </row>
    <row r="3222" spans="1:40" outlineLevel="2">
      <c r="A3222" s="882">
        <f>ROW()</f>
        <v>3222</v>
      </c>
      <c r="B3222" s="453"/>
      <c r="D3222" s="452" t="s">
        <v>30</v>
      </c>
      <c r="H3222" s="458"/>
      <c r="I3222" s="458"/>
      <c r="J3222" s="459"/>
      <c r="K3222" s="458"/>
      <c r="L3222" s="458"/>
      <c r="M3222" s="458"/>
      <c r="N3222" s="458"/>
      <c r="O3222" s="459"/>
      <c r="P3222" s="458"/>
      <c r="Q3222" s="458"/>
      <c r="R3222" s="458"/>
      <c r="S3222" s="463"/>
      <c r="T3222" s="458"/>
      <c r="U3222" s="458"/>
      <c r="V3222" s="458"/>
      <c r="W3222" s="31"/>
      <c r="X3222" s="440"/>
      <c r="Y3222" s="459"/>
      <c r="Z3222" s="439"/>
      <c r="AA3222" s="439">
        <f t="shared" ref="AA3222:AN3222" si="2727">AA3132+AA3150+AA3168+AA3186 + AA3204</f>
        <v>36.563694653926952</v>
      </c>
      <c r="AB3222" s="439">
        <f t="shared" si="2727"/>
        <v>35.985516654801636</v>
      </c>
      <c r="AC3222" s="439">
        <f t="shared" si="2727"/>
        <v>35.40733865567632</v>
      </c>
      <c r="AD3222" s="440">
        <f t="shared" si="2727"/>
        <v>34.829160656551004</v>
      </c>
      <c r="AE3222" s="443">
        <f t="shared" si="2727"/>
        <v>34.222038796200899</v>
      </c>
      <c r="AF3222" s="439">
        <f t="shared" si="2727"/>
        <v>33.614916935850793</v>
      </c>
      <c r="AG3222" s="439">
        <f t="shared" si="2727"/>
        <v>33.007795075500688</v>
      </c>
      <c r="AH3222" s="439">
        <f t="shared" si="2727"/>
        <v>32.400673215150583</v>
      </c>
      <c r="AI3222" s="440">
        <f t="shared" si="2727"/>
        <v>31.793551354800474</v>
      </c>
      <c r="AJ3222" s="443">
        <f t="shared" si="2727"/>
        <v>31.182136905669697</v>
      </c>
      <c r="AK3222" s="439">
        <f t="shared" si="2727"/>
        <v>30.57072245653892</v>
      </c>
      <c r="AL3222" s="439">
        <f t="shared" si="2727"/>
        <v>29.959308007408143</v>
      </c>
      <c r="AM3222" s="439">
        <f t="shared" si="2727"/>
        <v>29.347893558277367</v>
      </c>
      <c r="AN3222" s="440">
        <f t="shared" si="2727"/>
        <v>28.73647910914659</v>
      </c>
    </row>
    <row r="3223" spans="1:40" outlineLevel="2">
      <c r="A3223" s="882">
        <f>ROW()</f>
        <v>3223</v>
      </c>
      <c r="B3223" s="453"/>
      <c r="D3223" s="452" t="s">
        <v>31</v>
      </c>
      <c r="H3223" s="458"/>
      <c r="I3223" s="458"/>
      <c r="J3223" s="459"/>
      <c r="K3223" s="458"/>
      <c r="L3223" s="458"/>
      <c r="M3223" s="458"/>
      <c r="N3223" s="458"/>
      <c r="O3223" s="459"/>
      <c r="P3223" s="458"/>
      <c r="Q3223" s="458"/>
      <c r="R3223" s="458"/>
      <c r="S3223" s="463"/>
      <c r="T3223" s="458"/>
      <c r="U3223" s="458"/>
      <c r="V3223" s="458"/>
      <c r="W3223" s="31"/>
      <c r="X3223" s="440"/>
      <c r="Y3223" s="459"/>
      <c r="Z3223" s="439"/>
      <c r="AA3223" s="439">
        <f t="shared" ref="AA3223:AN3223" si="2728">AA3133+AA3151+AA3169+AA3187 + AA3205</f>
        <v>0</v>
      </c>
      <c r="AB3223" s="439">
        <f t="shared" si="2728"/>
        <v>0</v>
      </c>
      <c r="AC3223" s="439">
        <f t="shared" si="2728"/>
        <v>0</v>
      </c>
      <c r="AD3223" s="440">
        <f t="shared" si="2728"/>
        <v>0</v>
      </c>
      <c r="AE3223" s="443">
        <f t="shared" si="2728"/>
        <v>0</v>
      </c>
      <c r="AF3223" s="439">
        <f t="shared" si="2728"/>
        <v>0</v>
      </c>
      <c r="AG3223" s="439">
        <f t="shared" si="2728"/>
        <v>0</v>
      </c>
      <c r="AH3223" s="439">
        <f t="shared" si="2728"/>
        <v>0</v>
      </c>
      <c r="AI3223" s="440">
        <f t="shared" si="2728"/>
        <v>0</v>
      </c>
      <c r="AJ3223" s="443">
        <f t="shared" si="2728"/>
        <v>0</v>
      </c>
      <c r="AK3223" s="439">
        <f t="shared" si="2728"/>
        <v>0</v>
      </c>
      <c r="AL3223" s="439">
        <f t="shared" si="2728"/>
        <v>0</v>
      </c>
      <c r="AM3223" s="439">
        <f t="shared" si="2728"/>
        <v>0</v>
      </c>
      <c r="AN3223" s="440">
        <f t="shared" si="2728"/>
        <v>0</v>
      </c>
    </row>
    <row r="3224" spans="1:40" outlineLevel="2">
      <c r="A3224" s="882">
        <f>ROW()</f>
        <v>3224</v>
      </c>
      <c r="B3224" s="453"/>
      <c r="D3224" s="452" t="s">
        <v>32</v>
      </c>
      <c r="H3224" s="458"/>
      <c r="I3224" s="458"/>
      <c r="J3224" s="459"/>
      <c r="K3224" s="458"/>
      <c r="L3224" s="458"/>
      <c r="M3224" s="458"/>
      <c r="N3224" s="458"/>
      <c r="O3224" s="459"/>
      <c r="P3224" s="458"/>
      <c r="Q3224" s="458"/>
      <c r="R3224" s="458"/>
      <c r="S3224" s="463"/>
      <c r="T3224" s="458"/>
      <c r="U3224" s="458"/>
      <c r="V3224" s="458"/>
      <c r="W3224" s="31"/>
      <c r="X3224" s="440"/>
      <c r="Y3224" s="459"/>
      <c r="Z3224" s="439"/>
      <c r="AA3224" s="439">
        <f t="shared" ref="AA3224:AN3224" si="2729">AA3134+AA3152+AA3170+AA3188 + AA3206</f>
        <v>4.7479208426683304</v>
      </c>
      <c r="AB3224" s="439">
        <f t="shared" si="2729"/>
        <v>4.7009553680014093</v>
      </c>
      <c r="AC3224" s="439">
        <f t="shared" si="2729"/>
        <v>4.6539898933344883</v>
      </c>
      <c r="AD3224" s="440">
        <f t="shared" si="2729"/>
        <v>4.6070244186675673</v>
      </c>
      <c r="AE3224" s="443">
        <f t="shared" si="2729"/>
        <v>4.4833082369581554</v>
      </c>
      <c r="AF3224" s="439">
        <f t="shared" si="2729"/>
        <v>4.3595920552487435</v>
      </c>
      <c r="AG3224" s="439">
        <f t="shared" si="2729"/>
        <v>4.2358758735393316</v>
      </c>
      <c r="AH3224" s="439">
        <f t="shared" si="2729"/>
        <v>4.1121596918299197</v>
      </c>
      <c r="AI3224" s="440">
        <f t="shared" si="2729"/>
        <v>3.9884435101205078</v>
      </c>
      <c r="AJ3224" s="443">
        <f t="shared" si="2729"/>
        <v>3.863804650429242</v>
      </c>
      <c r="AK3224" s="439">
        <f t="shared" si="2729"/>
        <v>3.7391657907379763</v>
      </c>
      <c r="AL3224" s="439">
        <f t="shared" si="2729"/>
        <v>3.6145269310467105</v>
      </c>
      <c r="AM3224" s="439">
        <f t="shared" si="2729"/>
        <v>3.4898880713554448</v>
      </c>
      <c r="AN3224" s="440">
        <f t="shared" si="2729"/>
        <v>3.365249211664179</v>
      </c>
    </row>
    <row r="3225" spans="1:40" outlineLevel="2">
      <c r="A3225" s="882">
        <f>ROW()</f>
        <v>3225</v>
      </c>
      <c r="B3225" s="453"/>
      <c r="D3225" s="452" t="s">
        <v>33</v>
      </c>
      <c r="H3225" s="458"/>
      <c r="I3225" s="458"/>
      <c r="J3225" s="459"/>
      <c r="K3225" s="458"/>
      <c r="L3225" s="458"/>
      <c r="M3225" s="458"/>
      <c r="N3225" s="458"/>
      <c r="O3225" s="459"/>
      <c r="P3225" s="458"/>
      <c r="Q3225" s="458"/>
      <c r="R3225" s="458"/>
      <c r="S3225" s="463"/>
      <c r="T3225" s="458"/>
      <c r="U3225" s="458"/>
      <c r="V3225" s="458"/>
      <c r="W3225" s="31"/>
      <c r="X3225" s="440"/>
      <c r="Y3225" s="459"/>
      <c r="Z3225" s="439"/>
      <c r="AA3225" s="439">
        <f t="shared" ref="AA3225:AN3225" si="2730">AA3135+AA3153+AA3171+AA3189 + AA3207</f>
        <v>0</v>
      </c>
      <c r="AB3225" s="439">
        <f t="shared" si="2730"/>
        <v>-1.7621855263219615E-2</v>
      </c>
      <c r="AC3225" s="439">
        <f t="shared" si="2730"/>
        <v>-3.524371052643923E-2</v>
      </c>
      <c r="AD3225" s="440">
        <f t="shared" si="2730"/>
        <v>-5.2865565789658842E-2</v>
      </c>
      <c r="AE3225" s="443">
        <f t="shared" si="2730"/>
        <v>-3.3880710233496342E-4</v>
      </c>
      <c r="AF3225" s="439">
        <f t="shared" si="2730"/>
        <v>-3.3880710233496342E-4</v>
      </c>
      <c r="AG3225" s="439">
        <f t="shared" si="2730"/>
        <v>-3.3880710233496342E-4</v>
      </c>
      <c r="AH3225" s="439">
        <f t="shared" si="2730"/>
        <v>-3.3880710233496342E-4</v>
      </c>
      <c r="AI3225" s="440">
        <f t="shared" si="2730"/>
        <v>-3.3880710233496342E-4</v>
      </c>
      <c r="AJ3225" s="443">
        <f t="shared" si="2730"/>
        <v>0</v>
      </c>
      <c r="AK3225" s="439">
        <f t="shared" si="2730"/>
        <v>0</v>
      </c>
      <c r="AL3225" s="439">
        <f t="shared" si="2730"/>
        <v>0</v>
      </c>
      <c r="AM3225" s="439">
        <f t="shared" si="2730"/>
        <v>0</v>
      </c>
      <c r="AN3225" s="440">
        <f t="shared" si="2730"/>
        <v>0</v>
      </c>
    </row>
    <row r="3226" spans="1:40" outlineLevel="2">
      <c r="A3226" s="882">
        <f>ROW()</f>
        <v>3226</v>
      </c>
      <c r="B3226" s="453"/>
      <c r="D3226" s="452" t="s">
        <v>27</v>
      </c>
      <c r="H3226" s="458"/>
      <c r="I3226" s="458"/>
      <c r="J3226" s="459"/>
      <c r="K3226" s="458"/>
      <c r="L3226" s="458"/>
      <c r="M3226" s="458"/>
      <c r="N3226" s="458"/>
      <c r="O3226" s="459"/>
      <c r="P3226" s="458"/>
      <c r="Q3226" s="458"/>
      <c r="R3226" s="458"/>
      <c r="S3226" s="463"/>
      <c r="T3226" s="458"/>
      <c r="U3226" s="458"/>
      <c r="V3226" s="458"/>
      <c r="W3226" s="31"/>
      <c r="X3226" s="440"/>
      <c r="Y3226" s="459"/>
      <c r="Z3226" s="439"/>
      <c r="AA3226" s="439">
        <f t="shared" ref="AA3226:AN3226" si="2731">AA3136+AA3154+AA3172+AA3190 + AA3208</f>
        <v>0.7972865099285652</v>
      </c>
      <c r="AB3226" s="439">
        <f t="shared" si="2731"/>
        <v>0.7772653304787398</v>
      </c>
      <c r="AC3226" s="439">
        <f t="shared" si="2731"/>
        <v>0.7572441510289144</v>
      </c>
      <c r="AD3226" s="440">
        <f t="shared" si="2731"/>
        <v>0.737222971579089</v>
      </c>
      <c r="AE3226" s="443">
        <f t="shared" si="2731"/>
        <v>0.71742572224334311</v>
      </c>
      <c r="AF3226" s="439">
        <f t="shared" si="2731"/>
        <v>0.69762847290759722</v>
      </c>
      <c r="AG3226" s="439">
        <f t="shared" si="2731"/>
        <v>0.67783122357185133</v>
      </c>
      <c r="AH3226" s="439">
        <f t="shared" si="2731"/>
        <v>0.65803397423610543</v>
      </c>
      <c r="AI3226" s="440">
        <f t="shared" si="2731"/>
        <v>0.63823672490035954</v>
      </c>
      <c r="AJ3226" s="443">
        <f t="shared" si="2731"/>
        <v>0.61829182724722331</v>
      </c>
      <c r="AK3226" s="439">
        <f t="shared" si="2731"/>
        <v>0.59834692959408708</v>
      </c>
      <c r="AL3226" s="439">
        <f t="shared" si="2731"/>
        <v>0.57840203194095086</v>
      </c>
      <c r="AM3226" s="439">
        <f t="shared" si="2731"/>
        <v>0.55845713428781463</v>
      </c>
      <c r="AN3226" s="440">
        <f t="shared" si="2731"/>
        <v>0.5385122366346784</v>
      </c>
    </row>
    <row r="3227" spans="1:40" outlineLevel="2">
      <c r="A3227" s="882">
        <f>ROW()</f>
        <v>3227</v>
      </c>
      <c r="B3227" s="453"/>
      <c r="D3227" s="452" t="s">
        <v>34</v>
      </c>
      <c r="H3227" s="458"/>
      <c r="I3227" s="458"/>
      <c r="J3227" s="459"/>
      <c r="K3227" s="458"/>
      <c r="L3227" s="458"/>
      <c r="M3227" s="458"/>
      <c r="N3227" s="458"/>
      <c r="O3227" s="459"/>
      <c r="P3227" s="458"/>
      <c r="Q3227" s="458"/>
      <c r="R3227" s="458"/>
      <c r="S3227" s="463"/>
      <c r="T3227" s="458"/>
      <c r="U3227" s="458"/>
      <c r="V3227" s="458"/>
      <c r="W3227" s="31"/>
      <c r="X3227" s="440"/>
      <c r="Y3227" s="459"/>
      <c r="Z3227" s="439"/>
      <c r="AA3227" s="439">
        <f t="shared" ref="AA3227:AN3227" si="2732">AA3137+AA3155+AA3173+AA3191 + AA3209</f>
        <v>35.363678457593608</v>
      </c>
      <c r="AB3227" s="439">
        <f t="shared" si="2732"/>
        <v>33.788312480711895</v>
      </c>
      <c r="AC3227" s="439">
        <f t="shared" si="2732"/>
        <v>32.212946503830182</v>
      </c>
      <c r="AD3227" s="440">
        <f t="shared" si="2732"/>
        <v>30.637580526948465</v>
      </c>
      <c r="AE3227" s="443">
        <f t="shared" si="2732"/>
        <v>29.253888295647588</v>
      </c>
      <c r="AF3227" s="439">
        <f t="shared" si="2732"/>
        <v>27.870196064346711</v>
      </c>
      <c r="AG3227" s="439">
        <f t="shared" si="2732"/>
        <v>26.486503833045834</v>
      </c>
      <c r="AH3227" s="439">
        <f t="shared" si="2732"/>
        <v>25.102811601744957</v>
      </c>
      <c r="AI3227" s="440">
        <f t="shared" si="2732"/>
        <v>23.71911937044408</v>
      </c>
      <c r="AJ3227" s="443">
        <f t="shared" si="2732"/>
        <v>22.323877054535604</v>
      </c>
      <c r="AK3227" s="439">
        <f t="shared" si="2732"/>
        <v>20.928634738627128</v>
      </c>
      <c r="AL3227" s="439">
        <f t="shared" si="2732"/>
        <v>19.533392422718652</v>
      </c>
      <c r="AM3227" s="439">
        <f t="shared" si="2732"/>
        <v>18.138150106810176</v>
      </c>
      <c r="AN3227" s="440">
        <f t="shared" si="2732"/>
        <v>16.7429077909017</v>
      </c>
    </row>
    <row r="3228" spans="1:40" outlineLevel="2">
      <c r="A3228" s="882">
        <f>ROW()</f>
        <v>3228</v>
      </c>
      <c r="B3228" s="453"/>
      <c r="D3228" s="452" t="s">
        <v>35</v>
      </c>
      <c r="H3228" s="458"/>
      <c r="I3228" s="458"/>
      <c r="J3228" s="459"/>
      <c r="K3228" s="458"/>
      <c r="L3228" s="458"/>
      <c r="M3228" s="458"/>
      <c r="N3228" s="458"/>
      <c r="O3228" s="459"/>
      <c r="P3228" s="458"/>
      <c r="Q3228" s="458"/>
      <c r="R3228" s="458"/>
      <c r="S3228" s="463"/>
      <c r="T3228" s="458"/>
      <c r="U3228" s="458"/>
      <c r="V3228" s="458"/>
      <c r="W3228" s="31"/>
      <c r="X3228" s="440"/>
      <c r="Y3228" s="459"/>
      <c r="Z3228" s="439"/>
      <c r="AA3228" s="439">
        <f t="shared" ref="AA3228:AN3228" si="2733">AA3138+AA3156+AA3174+AA3192 + AA3210</f>
        <v>1.0092585817465081</v>
      </c>
      <c r="AB3228" s="439">
        <f t="shared" si="2733"/>
        <v>0.83053255417578464</v>
      </c>
      <c r="AC3228" s="439">
        <f t="shared" si="2733"/>
        <v>0.65180652660506122</v>
      </c>
      <c r="AD3228" s="440">
        <f t="shared" si="2733"/>
        <v>0.4730804990343378</v>
      </c>
      <c r="AE3228" s="443">
        <f t="shared" si="2733"/>
        <v>0.4059306989672718</v>
      </c>
      <c r="AF3228" s="439">
        <f t="shared" si="2733"/>
        <v>0.3387808989002058</v>
      </c>
      <c r="AG3228" s="439">
        <f t="shared" si="2733"/>
        <v>0.27163109883313979</v>
      </c>
      <c r="AH3228" s="439">
        <f t="shared" si="2733"/>
        <v>0.20448129876607379</v>
      </c>
      <c r="AI3228" s="440">
        <f t="shared" si="2733"/>
        <v>0.13733149869900779</v>
      </c>
      <c r="AJ3228" s="443">
        <f t="shared" si="2733"/>
        <v>6.8665749349503896E-2</v>
      </c>
      <c r="AK3228" s="439">
        <f t="shared" si="2733"/>
        <v>0</v>
      </c>
      <c r="AL3228" s="439">
        <f t="shared" si="2733"/>
        <v>0</v>
      </c>
      <c r="AM3228" s="439">
        <f t="shared" si="2733"/>
        <v>0</v>
      </c>
      <c r="AN3228" s="440">
        <f t="shared" si="2733"/>
        <v>0</v>
      </c>
    </row>
    <row r="3229" spans="1:40" outlineLevel="2">
      <c r="A3229" s="882">
        <f>ROW()</f>
        <v>3229</v>
      </c>
      <c r="B3229" s="453"/>
      <c r="D3229" s="452" t="s">
        <v>302</v>
      </c>
      <c r="H3229" s="458"/>
      <c r="I3229" s="458"/>
      <c r="J3229" s="459"/>
      <c r="K3229" s="458"/>
      <c r="L3229" s="458"/>
      <c r="M3229" s="458"/>
      <c r="N3229" s="458"/>
      <c r="O3229" s="459"/>
      <c r="P3229" s="458"/>
      <c r="Q3229" s="458"/>
      <c r="R3229" s="458"/>
      <c r="S3229" s="463"/>
      <c r="T3229" s="458"/>
      <c r="U3229" s="458"/>
      <c r="V3229" s="458"/>
      <c r="W3229" s="31"/>
      <c r="X3229" s="440"/>
      <c r="Y3229" s="459"/>
      <c r="Z3229" s="439"/>
      <c r="AA3229" s="439">
        <f t="shared" ref="AA3229:AN3229" si="2734">AA3139+AA3157+AA3175+AA3193 + AA3211</f>
        <v>2.53597451413349</v>
      </c>
      <c r="AB3229" s="439">
        <f t="shared" si="2734"/>
        <v>2.3398826138641984</v>
      </c>
      <c r="AC3229" s="439">
        <f t="shared" si="2734"/>
        <v>2.1437907135949068</v>
      </c>
      <c r="AD3229" s="440">
        <f t="shared" si="2734"/>
        <v>1.947698813325615</v>
      </c>
      <c r="AE3229" s="443">
        <f t="shared" si="2734"/>
        <v>1.6712393393615785</v>
      </c>
      <c r="AF3229" s="439">
        <f t="shared" si="2734"/>
        <v>1.3947798653975421</v>
      </c>
      <c r="AG3229" s="439">
        <f t="shared" si="2734"/>
        <v>1.1183203914335056</v>
      </c>
      <c r="AH3229" s="439">
        <f t="shared" si="2734"/>
        <v>0.84186091746946912</v>
      </c>
      <c r="AI3229" s="440">
        <f t="shared" si="2734"/>
        <v>0.56540144350543264</v>
      </c>
      <c r="AJ3229" s="443">
        <f t="shared" si="2734"/>
        <v>0.28270072175271632</v>
      </c>
      <c r="AK3229" s="439">
        <f t="shared" si="2734"/>
        <v>0</v>
      </c>
      <c r="AL3229" s="439">
        <f t="shared" si="2734"/>
        <v>0</v>
      </c>
      <c r="AM3229" s="439">
        <f t="shared" si="2734"/>
        <v>0</v>
      </c>
      <c r="AN3229" s="440">
        <f t="shared" si="2734"/>
        <v>0</v>
      </c>
    </row>
    <row r="3230" spans="1:40" outlineLevel="2">
      <c r="A3230" s="882">
        <f>ROW()</f>
        <v>3230</v>
      </c>
      <c r="B3230" s="453"/>
      <c r="D3230" s="452" t="s">
        <v>36</v>
      </c>
      <c r="H3230" s="458"/>
      <c r="I3230" s="458"/>
      <c r="J3230" s="459"/>
      <c r="K3230" s="458"/>
      <c r="L3230" s="458"/>
      <c r="M3230" s="458"/>
      <c r="N3230" s="458"/>
      <c r="O3230" s="459"/>
      <c r="P3230" s="458"/>
      <c r="Q3230" s="458"/>
      <c r="R3230" s="458"/>
      <c r="S3230" s="463"/>
      <c r="T3230" s="458"/>
      <c r="U3230" s="458"/>
      <c r="V3230" s="458"/>
      <c r="W3230" s="31"/>
      <c r="X3230" s="440"/>
      <c r="Y3230" s="459"/>
      <c r="Z3230" s="439"/>
      <c r="AA3230" s="439">
        <f t="shared" ref="AA3230:AN3230" si="2735">AA3140+AA3158+AA3176+AA3194 + AA3212</f>
        <v>11.434054267105072</v>
      </c>
      <c r="AB3230" s="439">
        <f t="shared" si="2735"/>
        <v>9.6922791658142895</v>
      </c>
      <c r="AC3230" s="439">
        <f t="shared" si="2735"/>
        <v>7.950504064523507</v>
      </c>
      <c r="AD3230" s="440">
        <f t="shared" si="2735"/>
        <v>6.2087289632327245</v>
      </c>
      <c r="AE3230" s="443">
        <f t="shared" si="2735"/>
        <v>3.124259865670187</v>
      </c>
      <c r="AF3230" s="439">
        <f t="shared" si="2735"/>
        <v>3.9790768107649477E-2</v>
      </c>
      <c r="AG3230" s="439">
        <f t="shared" si="2735"/>
        <v>3.9790768107649477E-2</v>
      </c>
      <c r="AH3230" s="439">
        <f t="shared" si="2735"/>
        <v>3.9790768107649477E-2</v>
      </c>
      <c r="AI3230" s="440">
        <f t="shared" si="2735"/>
        <v>3.9790768107649477E-2</v>
      </c>
      <c r="AJ3230" s="443">
        <f t="shared" si="2735"/>
        <v>0</v>
      </c>
      <c r="AK3230" s="439">
        <f t="shared" si="2735"/>
        <v>0</v>
      </c>
      <c r="AL3230" s="439">
        <f t="shared" si="2735"/>
        <v>0</v>
      </c>
      <c r="AM3230" s="439">
        <f t="shared" si="2735"/>
        <v>0</v>
      </c>
      <c r="AN3230" s="440">
        <f t="shared" si="2735"/>
        <v>0</v>
      </c>
    </row>
    <row r="3231" spans="1:40" outlineLevel="2">
      <c r="A3231" s="882">
        <f>ROW()</f>
        <v>3231</v>
      </c>
      <c r="B3231" s="453"/>
      <c r="D3231" s="452" t="s">
        <v>583</v>
      </c>
      <c r="H3231" s="458"/>
      <c r="I3231" s="458"/>
      <c r="J3231" s="459"/>
      <c r="K3231" s="458"/>
      <c r="L3231" s="458"/>
      <c r="M3231" s="458"/>
      <c r="N3231" s="458"/>
      <c r="O3231" s="459"/>
      <c r="P3231" s="458"/>
      <c r="Q3231" s="458"/>
      <c r="R3231" s="458"/>
      <c r="S3231" s="463"/>
      <c r="T3231" s="458"/>
      <c r="U3231" s="458"/>
      <c r="V3231" s="458"/>
      <c r="W3231" s="31"/>
      <c r="X3231" s="440"/>
      <c r="Y3231" s="459"/>
      <c r="Z3231" s="439"/>
      <c r="AA3231" s="439">
        <f t="shared" ref="AA3231:AN3231" si="2736">AA3141+AA3159+AA3177+AA3195 + AA3213</f>
        <v>0</v>
      </c>
      <c r="AB3231" s="439">
        <f t="shared" si="2736"/>
        <v>0</v>
      </c>
      <c r="AC3231" s="439">
        <f t="shared" si="2736"/>
        <v>0</v>
      </c>
      <c r="AD3231" s="440">
        <f t="shared" si="2736"/>
        <v>0</v>
      </c>
      <c r="AE3231" s="443">
        <f t="shared" si="2736"/>
        <v>0</v>
      </c>
      <c r="AF3231" s="439">
        <f t="shared" si="2736"/>
        <v>0</v>
      </c>
      <c r="AG3231" s="439">
        <f t="shared" si="2736"/>
        <v>0</v>
      </c>
      <c r="AH3231" s="439">
        <f t="shared" si="2736"/>
        <v>0</v>
      </c>
      <c r="AI3231" s="440">
        <f t="shared" si="2736"/>
        <v>0</v>
      </c>
      <c r="AJ3231" s="443">
        <f t="shared" si="2736"/>
        <v>0</v>
      </c>
      <c r="AK3231" s="439">
        <f t="shared" si="2736"/>
        <v>0</v>
      </c>
      <c r="AL3231" s="439">
        <f t="shared" si="2736"/>
        <v>0</v>
      </c>
      <c r="AM3231" s="439">
        <f t="shared" si="2736"/>
        <v>0</v>
      </c>
      <c r="AN3231" s="440">
        <f t="shared" si="2736"/>
        <v>0</v>
      </c>
    </row>
    <row r="3232" spans="1:40" outlineLevel="2">
      <c r="A3232" s="882">
        <f>ROW()</f>
        <v>3232</v>
      </c>
      <c r="B3232" s="453"/>
      <c r="D3232" s="452" t="s">
        <v>81</v>
      </c>
      <c r="H3232" s="458"/>
      <c r="I3232" s="458"/>
      <c r="J3232" s="459"/>
      <c r="K3232" s="458"/>
      <c r="L3232" s="458"/>
      <c r="M3232" s="458"/>
      <c r="N3232" s="458"/>
      <c r="O3232" s="459"/>
      <c r="P3232" s="458"/>
      <c r="Q3232" s="458"/>
      <c r="R3232" s="458"/>
      <c r="S3232" s="463"/>
      <c r="T3232" s="458"/>
      <c r="U3232" s="458"/>
      <c r="V3232" s="458"/>
      <c r="W3232" s="31"/>
      <c r="X3232" s="440"/>
      <c r="Y3232" s="459"/>
      <c r="Z3232" s="439"/>
      <c r="AA3232" s="439">
        <f t="shared" ref="AA3232:AN3232" si="2737">AA3142+AA3160+AA3178+AA3196 + AA3214</f>
        <v>0</v>
      </c>
      <c r="AB3232" s="439">
        <f t="shared" si="2737"/>
        <v>0</v>
      </c>
      <c r="AC3232" s="439">
        <f t="shared" si="2737"/>
        <v>0</v>
      </c>
      <c r="AD3232" s="440">
        <f t="shared" si="2737"/>
        <v>0</v>
      </c>
      <c r="AE3232" s="443">
        <f t="shared" si="2737"/>
        <v>0</v>
      </c>
      <c r="AF3232" s="439">
        <f t="shared" si="2737"/>
        <v>0</v>
      </c>
      <c r="AG3232" s="439">
        <f t="shared" si="2737"/>
        <v>0</v>
      </c>
      <c r="AH3232" s="439">
        <f t="shared" si="2737"/>
        <v>0</v>
      </c>
      <c r="AI3232" s="440">
        <f t="shared" si="2737"/>
        <v>0</v>
      </c>
      <c r="AJ3232" s="443">
        <f t="shared" si="2737"/>
        <v>0</v>
      </c>
      <c r="AK3232" s="439">
        <f t="shared" si="2737"/>
        <v>0</v>
      </c>
      <c r="AL3232" s="439">
        <f t="shared" si="2737"/>
        <v>0</v>
      </c>
      <c r="AM3232" s="439">
        <f t="shared" si="2737"/>
        <v>0</v>
      </c>
      <c r="AN3232" s="440">
        <f t="shared" si="2737"/>
        <v>0</v>
      </c>
    </row>
    <row r="3233" spans="1:40" outlineLevel="2">
      <c r="A3233" s="882">
        <f>ROW()</f>
        <v>3233</v>
      </c>
      <c r="B3233" s="453"/>
      <c r="D3233" s="452" t="s">
        <v>28</v>
      </c>
      <c r="H3233" s="458"/>
      <c r="I3233" s="458"/>
      <c r="J3233" s="459"/>
      <c r="K3233" s="458"/>
      <c r="L3233" s="458"/>
      <c r="M3233" s="458"/>
      <c r="N3233" s="458"/>
      <c r="O3233" s="459"/>
      <c r="P3233" s="458"/>
      <c r="Q3233" s="458"/>
      <c r="R3233" s="458"/>
      <c r="S3233" s="463"/>
      <c r="T3233" s="458"/>
      <c r="U3233" s="458"/>
      <c r="V3233" s="458"/>
      <c r="W3233" s="31"/>
      <c r="X3233" s="440"/>
      <c r="Y3233" s="459"/>
      <c r="Z3233" s="439"/>
      <c r="AA3233" s="439">
        <f t="shared" ref="AA3233:AN3233" si="2738">AA3143+AA3161+AA3179+AA3197 + AA3215</f>
        <v>2.7855253926181818</v>
      </c>
      <c r="AB3233" s="439">
        <f t="shared" si="2738"/>
        <v>2.7855253926181818</v>
      </c>
      <c r="AC3233" s="439">
        <f t="shared" si="2738"/>
        <v>2.7855253926181818</v>
      </c>
      <c r="AD3233" s="440">
        <f t="shared" si="2738"/>
        <v>2.7855253926181818</v>
      </c>
      <c r="AE3233" s="443">
        <f t="shared" si="2738"/>
        <v>2.7855253926181818</v>
      </c>
      <c r="AF3233" s="439">
        <f t="shared" si="2738"/>
        <v>2.7855253926181818</v>
      </c>
      <c r="AG3233" s="439">
        <f t="shared" si="2738"/>
        <v>2.7855253926181818</v>
      </c>
      <c r="AH3233" s="439">
        <f t="shared" si="2738"/>
        <v>2.7855253926181818</v>
      </c>
      <c r="AI3233" s="440">
        <f t="shared" si="2738"/>
        <v>2.7855253926181818</v>
      </c>
      <c r="AJ3233" s="443">
        <f t="shared" si="2738"/>
        <v>2.7855253926181818</v>
      </c>
      <c r="AK3233" s="439">
        <f t="shared" si="2738"/>
        <v>2.7855253926181818</v>
      </c>
      <c r="AL3233" s="439">
        <f t="shared" si="2738"/>
        <v>2.7855253926181818</v>
      </c>
      <c r="AM3233" s="439">
        <f t="shared" si="2738"/>
        <v>2.7855253926181818</v>
      </c>
      <c r="AN3233" s="440">
        <f t="shared" si="2738"/>
        <v>2.7855253926181818</v>
      </c>
    </row>
    <row r="3234" spans="1:40" outlineLevel="2">
      <c r="A3234" s="882">
        <f>ROW()</f>
        <v>3234</v>
      </c>
      <c r="B3234" s="453"/>
      <c r="D3234" s="456" t="s">
        <v>443</v>
      </c>
      <c r="E3234" s="456"/>
      <c r="F3234" s="456"/>
      <c r="G3234" s="456"/>
      <c r="H3234" s="460"/>
      <c r="I3234" s="460"/>
      <c r="J3234" s="461"/>
      <c r="K3234" s="460"/>
      <c r="L3234" s="460"/>
      <c r="M3234" s="460"/>
      <c r="N3234" s="460"/>
      <c r="O3234" s="461"/>
      <c r="P3234" s="460"/>
      <c r="Q3234" s="460"/>
      <c r="R3234" s="460"/>
      <c r="S3234" s="465"/>
      <c r="T3234" s="460"/>
      <c r="U3234" s="460"/>
      <c r="V3234" s="460"/>
      <c r="W3234" s="57"/>
      <c r="X3234" s="442"/>
      <c r="Y3234" s="461"/>
      <c r="Z3234" s="441"/>
      <c r="AA3234" s="441">
        <f t="shared" ref="AA3234:AN3234" si="2739">AA3144+AA3162+AA3180+AA3198 + AA3216</f>
        <v>0</v>
      </c>
      <c r="AB3234" s="441">
        <f t="shared" si="2739"/>
        <v>0</v>
      </c>
      <c r="AC3234" s="441">
        <f t="shared" si="2739"/>
        <v>0</v>
      </c>
      <c r="AD3234" s="442">
        <f t="shared" si="2739"/>
        <v>0</v>
      </c>
      <c r="AE3234" s="462">
        <f t="shared" si="2739"/>
        <v>0</v>
      </c>
      <c r="AF3234" s="441">
        <f t="shared" si="2739"/>
        <v>0</v>
      </c>
      <c r="AG3234" s="441">
        <f t="shared" si="2739"/>
        <v>0</v>
      </c>
      <c r="AH3234" s="441">
        <f t="shared" si="2739"/>
        <v>0</v>
      </c>
      <c r="AI3234" s="442">
        <f t="shared" si="2739"/>
        <v>0</v>
      </c>
      <c r="AJ3234" s="462">
        <f t="shared" si="2739"/>
        <v>0</v>
      </c>
      <c r="AK3234" s="441">
        <f t="shared" si="2739"/>
        <v>0</v>
      </c>
      <c r="AL3234" s="441">
        <f t="shared" si="2739"/>
        <v>0</v>
      </c>
      <c r="AM3234" s="441">
        <f t="shared" si="2739"/>
        <v>0</v>
      </c>
      <c r="AN3234" s="442">
        <f t="shared" si="2739"/>
        <v>0</v>
      </c>
    </row>
    <row r="3235" spans="1:40" outlineLevel="2">
      <c r="A3235" s="882">
        <f>ROW()</f>
        <v>3235</v>
      </c>
      <c r="B3235" s="453"/>
      <c r="D3235" s="452" t="s">
        <v>24</v>
      </c>
      <c r="H3235" s="458"/>
      <c r="I3235" s="458"/>
      <c r="J3235" s="459"/>
      <c r="K3235" s="458"/>
      <c r="L3235" s="458"/>
      <c r="M3235" s="458"/>
      <c r="N3235" s="458"/>
      <c r="O3235" s="459"/>
      <c r="P3235" s="458"/>
      <c r="Q3235" s="458"/>
      <c r="R3235" s="458"/>
      <c r="S3235" s="463"/>
      <c r="T3235" s="458"/>
      <c r="U3235" s="458"/>
      <c r="V3235" s="458"/>
      <c r="W3235" s="439"/>
      <c r="X3235" s="440"/>
      <c r="Y3235" s="459"/>
      <c r="Z3235" s="439"/>
      <c r="AA3235" s="439">
        <f t="shared" ref="AA3235:AN3235" si="2740">SUM(AA3219:AA3234)</f>
        <v>98.890747275128419</v>
      </c>
      <c r="AB3235" s="439">
        <f t="shared" si="2740"/>
        <v>94.290298764026659</v>
      </c>
      <c r="AC3235" s="439">
        <f t="shared" si="2740"/>
        <v>89.689850252924884</v>
      </c>
      <c r="AD3235" s="440">
        <f t="shared" si="2740"/>
        <v>85.08940174182311</v>
      </c>
      <c r="AE3235" s="443">
        <f t="shared" si="2740"/>
        <v>79.538038416871018</v>
      </c>
      <c r="AF3235" s="439">
        <f t="shared" si="2740"/>
        <v>73.934148333231633</v>
      </c>
      <c r="AG3235" s="439">
        <f t="shared" si="2740"/>
        <v>71.414727347154766</v>
      </c>
      <c r="AH3235" s="439">
        <f t="shared" si="2740"/>
        <v>68.895306361077914</v>
      </c>
      <c r="AI3235" s="440">
        <f t="shared" si="2740"/>
        <v>66.375885375001033</v>
      </c>
      <c r="AJ3235" s="443">
        <f t="shared" si="2740"/>
        <v>63.792053512632052</v>
      </c>
      <c r="AK3235" s="439">
        <f t="shared" si="2740"/>
        <v>61.247673611268354</v>
      </c>
      <c r="AL3235" s="439">
        <f t="shared" si="2740"/>
        <v>59.054660181006881</v>
      </c>
      <c r="AM3235" s="439">
        <f t="shared" si="2740"/>
        <v>56.861646750745408</v>
      </c>
      <c r="AN3235" s="440">
        <f t="shared" si="2740"/>
        <v>54.668633320483949</v>
      </c>
    </row>
    <row r="3236" spans="1:40">
      <c r="A3236" s="884" t="str">
        <f>"2017 Capex Account [m$"&amp;Input!$G$43&amp;"]"</f>
        <v>2017 Capex Account [m$31/12/2023]</v>
      </c>
      <c r="B3236" s="885"/>
      <c r="C3236" s="886"/>
      <c r="D3236" s="885"/>
      <c r="E3236" s="885"/>
      <c r="F3236" s="885"/>
      <c r="G3236" s="25"/>
      <c r="H3236" s="885"/>
      <c r="I3236" s="25"/>
      <c r="J3236" s="323"/>
      <c r="K3236" s="25"/>
      <c r="L3236" s="25"/>
      <c r="M3236" s="25"/>
      <c r="N3236" s="25"/>
      <c r="O3236" s="323"/>
      <c r="P3236" s="25"/>
      <c r="Q3236" s="25"/>
      <c r="R3236" s="25"/>
      <c r="S3236" s="318"/>
      <c r="T3236" s="25"/>
      <c r="U3236" s="25"/>
      <c r="V3236" s="25"/>
      <c r="W3236" s="25"/>
      <c r="X3236" s="318"/>
      <c r="Y3236" s="323"/>
      <c r="Z3236" s="25"/>
      <c r="AA3236" s="25"/>
      <c r="AB3236" s="25"/>
      <c r="AC3236" s="25"/>
      <c r="AD3236" s="318"/>
      <c r="AE3236" s="323"/>
      <c r="AF3236" s="25"/>
      <c r="AG3236" s="25"/>
      <c r="AH3236" s="25"/>
      <c r="AI3236" s="318"/>
      <c r="AJ3236" s="323"/>
      <c r="AK3236" s="25"/>
      <c r="AL3236" s="25"/>
      <c r="AM3236" s="25"/>
      <c r="AN3236" s="318"/>
    </row>
    <row r="3237" spans="1:40" outlineLevel="1">
      <c r="A3237" s="732" t="s">
        <v>26</v>
      </c>
      <c r="B3237" s="733"/>
      <c r="C3237" s="881"/>
      <c r="D3237" s="733"/>
      <c r="E3237" s="733"/>
      <c r="F3237" s="733"/>
      <c r="G3237" s="730"/>
      <c r="H3237" s="733"/>
      <c r="I3237" s="730"/>
      <c r="J3237" s="729"/>
      <c r="K3237" s="730"/>
      <c r="L3237" s="730"/>
      <c r="M3237" s="730"/>
      <c r="N3237" s="730"/>
      <c r="O3237" s="729"/>
      <c r="P3237" s="730"/>
      <c r="Q3237" s="730"/>
      <c r="R3237" s="730"/>
      <c r="S3237" s="731"/>
      <c r="T3237" s="730"/>
      <c r="U3237" s="730"/>
      <c r="V3237" s="730"/>
      <c r="W3237" s="730"/>
      <c r="X3237" s="731"/>
      <c r="Y3237" s="729"/>
      <c r="Z3237" s="730"/>
      <c r="AA3237" s="730"/>
      <c r="AB3237" s="730"/>
      <c r="AC3237" s="730"/>
      <c r="AD3237" s="731"/>
      <c r="AE3237" s="729"/>
      <c r="AF3237" s="730"/>
      <c r="AG3237" s="730"/>
      <c r="AH3237" s="730"/>
      <c r="AI3237" s="731"/>
      <c r="AJ3237" s="729"/>
      <c r="AK3237" s="730"/>
      <c r="AL3237" s="730"/>
      <c r="AM3237" s="730"/>
      <c r="AN3237" s="731"/>
    </row>
    <row r="3238" spans="1:40" outlineLevel="2">
      <c r="A3238" s="882">
        <f>ROW()</f>
        <v>3238</v>
      </c>
      <c r="B3238" s="453"/>
      <c r="D3238" s="452" t="s">
        <v>300</v>
      </c>
      <c r="H3238" s="458"/>
      <c r="I3238" s="458"/>
      <c r="J3238" s="459"/>
      <c r="K3238" s="458"/>
      <c r="L3238" s="458"/>
      <c r="M3238" s="458"/>
      <c r="N3238" s="458"/>
      <c r="O3238" s="459"/>
      <c r="P3238" s="458"/>
      <c r="Q3238" s="458"/>
      <c r="R3238" s="458"/>
      <c r="S3238" s="463"/>
      <c r="T3238" s="458"/>
      <c r="U3238" s="458"/>
      <c r="V3238" s="458"/>
      <c r="W3238" s="458"/>
      <c r="X3238" s="463"/>
      <c r="Y3238" s="459"/>
      <c r="Z3238" s="458"/>
      <c r="AA3238" s="169"/>
      <c r="AB3238" s="169"/>
      <c r="AC3238" s="169">
        <f>Input!$Y$58</f>
        <v>80</v>
      </c>
      <c r="AD3238" s="449">
        <f t="shared" ref="AD3238:AI3238" si="2741">(AC3238-AC$9)*(AC3238&gt;AD$9)</f>
        <v>79</v>
      </c>
      <c r="AE3238" s="464">
        <f t="shared" si="2741"/>
        <v>78</v>
      </c>
      <c r="AF3238" s="448">
        <f t="shared" si="2741"/>
        <v>77</v>
      </c>
      <c r="AG3238" s="448">
        <f t="shared" si="2741"/>
        <v>76</v>
      </c>
      <c r="AH3238" s="448">
        <f t="shared" si="2741"/>
        <v>75</v>
      </c>
      <c r="AI3238" s="449">
        <f t="shared" si="2741"/>
        <v>74</v>
      </c>
      <c r="AJ3238" s="464">
        <f t="shared" ref="AJ3238:AJ3253" si="2742">(AI3238-AI$9)*(AI3238&gt;AJ$9)</f>
        <v>73</v>
      </c>
      <c r="AK3238" s="448">
        <f t="shared" ref="AK3238:AK3253" si="2743">(AJ3238-AJ$9)*(AJ3238&gt;AK$9)</f>
        <v>72</v>
      </c>
      <c r="AL3238" s="448">
        <f t="shared" ref="AL3238:AL3253" si="2744">(AK3238-AK$9)*(AK3238&gt;AL$9)</f>
        <v>71</v>
      </c>
      <c r="AM3238" s="448">
        <f t="shared" ref="AM3238:AM3253" si="2745">(AL3238-AL$9)*(AL3238&gt;AM$9)</f>
        <v>70</v>
      </c>
      <c r="AN3238" s="449">
        <f t="shared" ref="AN3238:AN3253" si="2746">(AM3238-AM$9)*(AM3238&gt;AN$9)</f>
        <v>69</v>
      </c>
    </row>
    <row r="3239" spans="1:40" outlineLevel="2">
      <c r="A3239" s="882">
        <f>ROW()</f>
        <v>3239</v>
      </c>
      <c r="B3239" s="453"/>
      <c r="D3239" s="452" t="s">
        <v>301</v>
      </c>
      <c r="H3239" s="458"/>
      <c r="I3239" s="458"/>
      <c r="J3239" s="459"/>
      <c r="K3239" s="458"/>
      <c r="L3239" s="458"/>
      <c r="M3239" s="458"/>
      <c r="N3239" s="458"/>
      <c r="O3239" s="459"/>
      <c r="P3239" s="458"/>
      <c r="Q3239" s="458"/>
      <c r="R3239" s="458"/>
      <c r="S3239" s="463"/>
      <c r="T3239" s="458"/>
      <c r="U3239" s="458"/>
      <c r="V3239" s="458"/>
      <c r="W3239" s="458"/>
      <c r="X3239" s="463"/>
      <c r="Y3239" s="459"/>
      <c r="Z3239" s="458"/>
      <c r="AA3239" s="169"/>
      <c r="AB3239" s="169"/>
      <c r="AC3239" s="169">
        <f>Input!$Y$59</f>
        <v>60</v>
      </c>
      <c r="AD3239" s="449">
        <f t="shared" ref="AD3239:AI3239" si="2747">(AC3239-AC$9)*(AC3239&gt;AD$9)</f>
        <v>59</v>
      </c>
      <c r="AE3239" s="464">
        <f t="shared" si="2747"/>
        <v>58</v>
      </c>
      <c r="AF3239" s="448">
        <f t="shared" si="2747"/>
        <v>57</v>
      </c>
      <c r="AG3239" s="448">
        <f t="shared" si="2747"/>
        <v>56</v>
      </c>
      <c r="AH3239" s="448">
        <f t="shared" si="2747"/>
        <v>55</v>
      </c>
      <c r="AI3239" s="449">
        <f t="shared" si="2747"/>
        <v>54</v>
      </c>
      <c r="AJ3239" s="464">
        <f t="shared" si="2742"/>
        <v>53</v>
      </c>
      <c r="AK3239" s="448">
        <f t="shared" si="2743"/>
        <v>52</v>
      </c>
      <c r="AL3239" s="448">
        <f t="shared" si="2744"/>
        <v>51</v>
      </c>
      <c r="AM3239" s="448">
        <f t="shared" si="2745"/>
        <v>50</v>
      </c>
      <c r="AN3239" s="449">
        <f t="shared" si="2746"/>
        <v>49</v>
      </c>
    </row>
    <row r="3240" spans="1:40" outlineLevel="2">
      <c r="A3240" s="882">
        <f>ROW()</f>
        <v>3240</v>
      </c>
      <c r="B3240" s="453"/>
      <c r="D3240" s="452" t="s">
        <v>29</v>
      </c>
      <c r="H3240" s="458"/>
      <c r="I3240" s="458"/>
      <c r="J3240" s="459"/>
      <c r="K3240" s="458"/>
      <c r="L3240" s="458"/>
      <c r="M3240" s="458"/>
      <c r="N3240" s="458"/>
      <c r="O3240" s="459"/>
      <c r="P3240" s="458"/>
      <c r="Q3240" s="458"/>
      <c r="R3240" s="458"/>
      <c r="S3240" s="463"/>
      <c r="T3240" s="458"/>
      <c r="U3240" s="458"/>
      <c r="V3240" s="458"/>
      <c r="W3240" s="458"/>
      <c r="X3240" s="463"/>
      <c r="Y3240" s="459"/>
      <c r="Z3240" s="458"/>
      <c r="AA3240" s="169"/>
      <c r="AB3240" s="169"/>
      <c r="AC3240" s="169">
        <f>Input!$Y$60</f>
        <v>60</v>
      </c>
      <c r="AD3240" s="449">
        <f t="shared" ref="AD3240:AI3240" si="2748">(AC3240-AC$9)*(AC3240&gt;AD$9)</f>
        <v>59</v>
      </c>
      <c r="AE3240" s="464">
        <f t="shared" si="2748"/>
        <v>58</v>
      </c>
      <c r="AF3240" s="448">
        <f t="shared" si="2748"/>
        <v>57</v>
      </c>
      <c r="AG3240" s="448">
        <f t="shared" si="2748"/>
        <v>56</v>
      </c>
      <c r="AH3240" s="448">
        <f t="shared" si="2748"/>
        <v>55</v>
      </c>
      <c r="AI3240" s="449">
        <f t="shared" si="2748"/>
        <v>54</v>
      </c>
      <c r="AJ3240" s="464">
        <f t="shared" si="2742"/>
        <v>53</v>
      </c>
      <c r="AK3240" s="448">
        <f t="shared" si="2743"/>
        <v>52</v>
      </c>
      <c r="AL3240" s="448">
        <f t="shared" si="2744"/>
        <v>51</v>
      </c>
      <c r="AM3240" s="448">
        <f t="shared" si="2745"/>
        <v>50</v>
      </c>
      <c r="AN3240" s="449">
        <f t="shared" si="2746"/>
        <v>49</v>
      </c>
    </row>
    <row r="3241" spans="1:40" outlineLevel="2">
      <c r="A3241" s="882">
        <f>ROW()</f>
        <v>3241</v>
      </c>
      <c r="B3241" s="453"/>
      <c r="D3241" s="452" t="s">
        <v>30</v>
      </c>
      <c r="H3241" s="458"/>
      <c r="I3241" s="458"/>
      <c r="J3241" s="459"/>
      <c r="K3241" s="458"/>
      <c r="L3241" s="458"/>
      <c r="M3241" s="458"/>
      <c r="N3241" s="458"/>
      <c r="O3241" s="459"/>
      <c r="P3241" s="458"/>
      <c r="Q3241" s="458"/>
      <c r="R3241" s="458"/>
      <c r="S3241" s="463"/>
      <c r="T3241" s="458"/>
      <c r="U3241" s="458"/>
      <c r="V3241" s="458"/>
      <c r="W3241" s="458"/>
      <c r="X3241" s="463"/>
      <c r="Y3241" s="459"/>
      <c r="Z3241" s="458"/>
      <c r="AA3241" s="169"/>
      <c r="AB3241" s="169"/>
      <c r="AC3241" s="169">
        <f>Input!$Y$61</f>
        <v>60</v>
      </c>
      <c r="AD3241" s="449">
        <f t="shared" ref="AD3241:AI3241" si="2749">(AC3241-AC$9)*(AC3241&gt;AD$9)</f>
        <v>59</v>
      </c>
      <c r="AE3241" s="464">
        <f t="shared" si="2749"/>
        <v>58</v>
      </c>
      <c r="AF3241" s="448">
        <f t="shared" si="2749"/>
        <v>57</v>
      </c>
      <c r="AG3241" s="448">
        <f t="shared" si="2749"/>
        <v>56</v>
      </c>
      <c r="AH3241" s="448">
        <f t="shared" si="2749"/>
        <v>55</v>
      </c>
      <c r="AI3241" s="449">
        <f t="shared" si="2749"/>
        <v>54</v>
      </c>
      <c r="AJ3241" s="464">
        <f t="shared" si="2742"/>
        <v>53</v>
      </c>
      <c r="AK3241" s="448">
        <f t="shared" si="2743"/>
        <v>52</v>
      </c>
      <c r="AL3241" s="448">
        <f t="shared" si="2744"/>
        <v>51</v>
      </c>
      <c r="AM3241" s="448">
        <f t="shared" si="2745"/>
        <v>50</v>
      </c>
      <c r="AN3241" s="449">
        <f t="shared" si="2746"/>
        <v>49</v>
      </c>
    </row>
    <row r="3242" spans="1:40" outlineLevel="2">
      <c r="A3242" s="882">
        <f>ROW()</f>
        <v>3242</v>
      </c>
      <c r="B3242" s="453"/>
      <c r="D3242" s="452" t="s">
        <v>31</v>
      </c>
      <c r="H3242" s="458"/>
      <c r="I3242" s="458"/>
      <c r="J3242" s="459"/>
      <c r="K3242" s="458"/>
      <c r="L3242" s="458"/>
      <c r="M3242" s="458"/>
      <c r="N3242" s="458"/>
      <c r="O3242" s="459"/>
      <c r="P3242" s="458"/>
      <c r="Q3242" s="458"/>
      <c r="R3242" s="458"/>
      <c r="S3242" s="463"/>
      <c r="T3242" s="458"/>
      <c r="U3242" s="458"/>
      <c r="V3242" s="458"/>
      <c r="W3242" s="458"/>
      <c r="X3242" s="463"/>
      <c r="Y3242" s="459"/>
      <c r="Z3242" s="458"/>
      <c r="AA3242" s="169"/>
      <c r="AB3242" s="169"/>
      <c r="AC3242" s="169">
        <f>Input!$Y$62</f>
        <v>60</v>
      </c>
      <c r="AD3242" s="449">
        <f t="shared" ref="AD3242:AI3242" si="2750">(AC3242-AC$9)*(AC3242&gt;AD$9)</f>
        <v>59</v>
      </c>
      <c r="AE3242" s="464">
        <f t="shared" si="2750"/>
        <v>58</v>
      </c>
      <c r="AF3242" s="448">
        <f t="shared" si="2750"/>
        <v>57</v>
      </c>
      <c r="AG3242" s="448">
        <f t="shared" si="2750"/>
        <v>56</v>
      </c>
      <c r="AH3242" s="448">
        <f t="shared" si="2750"/>
        <v>55</v>
      </c>
      <c r="AI3242" s="449">
        <f t="shared" si="2750"/>
        <v>54</v>
      </c>
      <c r="AJ3242" s="464">
        <f t="shared" si="2742"/>
        <v>53</v>
      </c>
      <c r="AK3242" s="448">
        <f t="shared" si="2743"/>
        <v>52</v>
      </c>
      <c r="AL3242" s="448">
        <f t="shared" si="2744"/>
        <v>51</v>
      </c>
      <c r="AM3242" s="448">
        <f t="shared" si="2745"/>
        <v>50</v>
      </c>
      <c r="AN3242" s="449">
        <f t="shared" si="2746"/>
        <v>49</v>
      </c>
    </row>
    <row r="3243" spans="1:40" outlineLevel="2">
      <c r="A3243" s="882">
        <f>ROW()</f>
        <v>3243</v>
      </c>
      <c r="B3243" s="453"/>
      <c r="D3243" s="452" t="s">
        <v>32</v>
      </c>
      <c r="H3243" s="458"/>
      <c r="I3243" s="458"/>
      <c r="J3243" s="459"/>
      <c r="K3243" s="458"/>
      <c r="L3243" s="458"/>
      <c r="M3243" s="458"/>
      <c r="N3243" s="458"/>
      <c r="O3243" s="459"/>
      <c r="P3243" s="458"/>
      <c r="Q3243" s="458"/>
      <c r="R3243" s="458"/>
      <c r="S3243" s="463"/>
      <c r="T3243" s="458"/>
      <c r="U3243" s="458"/>
      <c r="V3243" s="458"/>
      <c r="W3243" s="458"/>
      <c r="X3243" s="463"/>
      <c r="Y3243" s="459"/>
      <c r="Z3243" s="458"/>
      <c r="AA3243" s="169"/>
      <c r="AB3243" s="169"/>
      <c r="AC3243" s="169">
        <f>Input!$Y$63</f>
        <v>40</v>
      </c>
      <c r="AD3243" s="449">
        <f t="shared" ref="AD3243:AI3243" si="2751">(AC3243-AC$9)*(AC3243&gt;AD$9)</f>
        <v>39</v>
      </c>
      <c r="AE3243" s="464">
        <f t="shared" si="2751"/>
        <v>38</v>
      </c>
      <c r="AF3243" s="448">
        <f t="shared" si="2751"/>
        <v>37</v>
      </c>
      <c r="AG3243" s="448">
        <f t="shared" si="2751"/>
        <v>36</v>
      </c>
      <c r="AH3243" s="448">
        <f t="shared" si="2751"/>
        <v>35</v>
      </c>
      <c r="AI3243" s="449">
        <f t="shared" si="2751"/>
        <v>34</v>
      </c>
      <c r="AJ3243" s="464">
        <f t="shared" si="2742"/>
        <v>33</v>
      </c>
      <c r="AK3243" s="448">
        <f t="shared" si="2743"/>
        <v>32</v>
      </c>
      <c r="AL3243" s="448">
        <f t="shared" si="2744"/>
        <v>31</v>
      </c>
      <c r="AM3243" s="448">
        <f t="shared" si="2745"/>
        <v>30</v>
      </c>
      <c r="AN3243" s="449">
        <f t="shared" si="2746"/>
        <v>29</v>
      </c>
    </row>
    <row r="3244" spans="1:40" outlineLevel="2">
      <c r="A3244" s="882">
        <f>ROW()</f>
        <v>3244</v>
      </c>
      <c r="B3244" s="453"/>
      <c r="D3244" s="452" t="s">
        <v>33</v>
      </c>
      <c r="H3244" s="458"/>
      <c r="I3244" s="458"/>
      <c r="J3244" s="459"/>
      <c r="K3244" s="458"/>
      <c r="L3244" s="458"/>
      <c r="M3244" s="458"/>
      <c r="N3244" s="458"/>
      <c r="O3244" s="459"/>
      <c r="P3244" s="458"/>
      <c r="Q3244" s="458"/>
      <c r="R3244" s="458"/>
      <c r="S3244" s="463"/>
      <c r="T3244" s="458"/>
      <c r="U3244" s="458"/>
      <c r="V3244" s="458"/>
      <c r="W3244" s="458"/>
      <c r="X3244" s="463"/>
      <c r="Y3244" s="459"/>
      <c r="Z3244" s="458"/>
      <c r="AA3244" s="169"/>
      <c r="AB3244" s="169"/>
      <c r="AC3244" s="169">
        <f>Input!$Y$64</f>
        <v>40</v>
      </c>
      <c r="AD3244" s="449">
        <f t="shared" ref="AD3244:AI3244" si="2752">(AC3244-AC$9)*(AC3244&gt;AD$9)</f>
        <v>39</v>
      </c>
      <c r="AE3244" s="464">
        <f t="shared" si="2752"/>
        <v>38</v>
      </c>
      <c r="AF3244" s="448">
        <f t="shared" si="2752"/>
        <v>37</v>
      </c>
      <c r="AG3244" s="448">
        <f t="shared" si="2752"/>
        <v>36</v>
      </c>
      <c r="AH3244" s="448">
        <f t="shared" si="2752"/>
        <v>35</v>
      </c>
      <c r="AI3244" s="449">
        <f t="shared" si="2752"/>
        <v>34</v>
      </c>
      <c r="AJ3244" s="464">
        <f t="shared" si="2742"/>
        <v>33</v>
      </c>
      <c r="AK3244" s="448">
        <f t="shared" si="2743"/>
        <v>32</v>
      </c>
      <c r="AL3244" s="448">
        <f t="shared" si="2744"/>
        <v>31</v>
      </c>
      <c r="AM3244" s="448">
        <f t="shared" si="2745"/>
        <v>30</v>
      </c>
      <c r="AN3244" s="449">
        <f t="shared" si="2746"/>
        <v>29</v>
      </c>
    </row>
    <row r="3245" spans="1:40" outlineLevel="2">
      <c r="A3245" s="882">
        <f>ROW()</f>
        <v>3245</v>
      </c>
      <c r="B3245" s="453"/>
      <c r="D3245" s="452" t="s">
        <v>27</v>
      </c>
      <c r="H3245" s="458"/>
      <c r="I3245" s="458"/>
      <c r="J3245" s="459"/>
      <c r="K3245" s="458"/>
      <c r="L3245" s="458"/>
      <c r="M3245" s="458"/>
      <c r="N3245" s="458"/>
      <c r="O3245" s="459"/>
      <c r="P3245" s="458"/>
      <c r="Q3245" s="458"/>
      <c r="R3245" s="458"/>
      <c r="S3245" s="463"/>
      <c r="T3245" s="458"/>
      <c r="U3245" s="458"/>
      <c r="V3245" s="458"/>
      <c r="W3245" s="458"/>
      <c r="X3245" s="463"/>
      <c r="Y3245" s="459"/>
      <c r="Z3245" s="458"/>
      <c r="AA3245" s="169"/>
      <c r="AB3245" s="169"/>
      <c r="AC3245" s="169">
        <f>Input!$Y$65</f>
        <v>40</v>
      </c>
      <c r="AD3245" s="449">
        <f t="shared" ref="AD3245:AI3245" si="2753">(AC3245-AC$9)*(AC3245&gt;AD$9)</f>
        <v>39</v>
      </c>
      <c r="AE3245" s="464">
        <f t="shared" si="2753"/>
        <v>38</v>
      </c>
      <c r="AF3245" s="448">
        <f t="shared" si="2753"/>
        <v>37</v>
      </c>
      <c r="AG3245" s="448">
        <f t="shared" si="2753"/>
        <v>36</v>
      </c>
      <c r="AH3245" s="448">
        <f t="shared" si="2753"/>
        <v>35</v>
      </c>
      <c r="AI3245" s="449">
        <f t="shared" si="2753"/>
        <v>34</v>
      </c>
      <c r="AJ3245" s="464">
        <f t="shared" si="2742"/>
        <v>33</v>
      </c>
      <c r="AK3245" s="448">
        <f t="shared" si="2743"/>
        <v>32</v>
      </c>
      <c r="AL3245" s="448">
        <f t="shared" si="2744"/>
        <v>31</v>
      </c>
      <c r="AM3245" s="448">
        <f t="shared" si="2745"/>
        <v>30</v>
      </c>
      <c r="AN3245" s="449">
        <f t="shared" si="2746"/>
        <v>29</v>
      </c>
    </row>
    <row r="3246" spans="1:40" outlineLevel="2">
      <c r="A3246" s="882">
        <f>ROW()</f>
        <v>3246</v>
      </c>
      <c r="B3246" s="453"/>
      <c r="D3246" s="452" t="s">
        <v>34</v>
      </c>
      <c r="H3246" s="458"/>
      <c r="I3246" s="458"/>
      <c r="J3246" s="459"/>
      <c r="K3246" s="458"/>
      <c r="L3246" s="458"/>
      <c r="M3246" s="458"/>
      <c r="N3246" s="458"/>
      <c r="O3246" s="459"/>
      <c r="P3246" s="458"/>
      <c r="Q3246" s="458"/>
      <c r="R3246" s="458"/>
      <c r="S3246" s="463"/>
      <c r="T3246" s="458"/>
      <c r="U3246" s="458"/>
      <c r="V3246" s="458"/>
      <c r="W3246" s="458"/>
      <c r="X3246" s="463"/>
      <c r="Y3246" s="459"/>
      <c r="Z3246" s="458"/>
      <c r="AA3246" s="169"/>
      <c r="AB3246" s="169"/>
      <c r="AC3246" s="169">
        <f>Input!$Y$66</f>
        <v>25</v>
      </c>
      <c r="AD3246" s="449">
        <f t="shared" ref="AD3246:AI3246" si="2754">(AC3246-AC$9)*(AC3246&gt;AD$9)</f>
        <v>24</v>
      </c>
      <c r="AE3246" s="464">
        <f t="shared" si="2754"/>
        <v>23</v>
      </c>
      <c r="AF3246" s="448">
        <f t="shared" si="2754"/>
        <v>22</v>
      </c>
      <c r="AG3246" s="448">
        <f t="shared" si="2754"/>
        <v>21</v>
      </c>
      <c r="AH3246" s="448">
        <f t="shared" si="2754"/>
        <v>20</v>
      </c>
      <c r="AI3246" s="449">
        <f t="shared" si="2754"/>
        <v>19</v>
      </c>
      <c r="AJ3246" s="464">
        <f t="shared" si="2742"/>
        <v>18</v>
      </c>
      <c r="AK3246" s="448">
        <f t="shared" si="2743"/>
        <v>17</v>
      </c>
      <c r="AL3246" s="448">
        <f t="shared" si="2744"/>
        <v>16</v>
      </c>
      <c r="AM3246" s="448">
        <f t="shared" si="2745"/>
        <v>15</v>
      </c>
      <c r="AN3246" s="449">
        <f t="shared" si="2746"/>
        <v>14</v>
      </c>
    </row>
    <row r="3247" spans="1:40" outlineLevel="2">
      <c r="A3247" s="882">
        <f>ROW()</f>
        <v>3247</v>
      </c>
      <c r="B3247" s="453"/>
      <c r="D3247" s="452" t="s">
        <v>35</v>
      </c>
      <c r="H3247" s="458"/>
      <c r="I3247" s="458"/>
      <c r="J3247" s="459"/>
      <c r="K3247" s="458"/>
      <c r="L3247" s="458"/>
      <c r="M3247" s="458"/>
      <c r="N3247" s="458"/>
      <c r="O3247" s="459"/>
      <c r="P3247" s="458"/>
      <c r="Q3247" s="458"/>
      <c r="R3247" s="458"/>
      <c r="S3247" s="463"/>
      <c r="T3247" s="458"/>
      <c r="U3247" s="458"/>
      <c r="V3247" s="458"/>
      <c r="W3247" s="458"/>
      <c r="X3247" s="463"/>
      <c r="Y3247" s="459"/>
      <c r="Z3247" s="458"/>
      <c r="AA3247" s="169"/>
      <c r="AB3247" s="169"/>
      <c r="AC3247" s="169">
        <f>Input!$Y$67</f>
        <v>10</v>
      </c>
      <c r="AD3247" s="449">
        <f t="shared" ref="AD3247:AI3247" si="2755">(AC3247-AC$9)*(AC3247&gt;AD$9)</f>
        <v>9</v>
      </c>
      <c r="AE3247" s="464">
        <f t="shared" si="2755"/>
        <v>8</v>
      </c>
      <c r="AF3247" s="448">
        <f t="shared" si="2755"/>
        <v>7</v>
      </c>
      <c r="AG3247" s="448">
        <f t="shared" si="2755"/>
        <v>6</v>
      </c>
      <c r="AH3247" s="448">
        <f t="shared" si="2755"/>
        <v>5</v>
      </c>
      <c r="AI3247" s="449">
        <f t="shared" si="2755"/>
        <v>4</v>
      </c>
      <c r="AJ3247" s="464">
        <f t="shared" si="2742"/>
        <v>3</v>
      </c>
      <c r="AK3247" s="448">
        <f t="shared" si="2743"/>
        <v>2</v>
      </c>
      <c r="AL3247" s="448">
        <f t="shared" si="2744"/>
        <v>1</v>
      </c>
      <c r="AM3247" s="448">
        <f t="shared" si="2745"/>
        <v>0</v>
      </c>
      <c r="AN3247" s="449">
        <f t="shared" si="2746"/>
        <v>0</v>
      </c>
    </row>
    <row r="3248" spans="1:40" outlineLevel="2">
      <c r="A3248" s="882">
        <f>ROW()</f>
        <v>3248</v>
      </c>
      <c r="B3248" s="453"/>
      <c r="D3248" s="452" t="s">
        <v>302</v>
      </c>
      <c r="H3248" s="458"/>
      <c r="I3248" s="458"/>
      <c r="J3248" s="459"/>
      <c r="K3248" s="458"/>
      <c r="L3248" s="458"/>
      <c r="M3248" s="458"/>
      <c r="N3248" s="458"/>
      <c r="O3248" s="459"/>
      <c r="P3248" s="458"/>
      <c r="Q3248" s="458"/>
      <c r="R3248" s="458"/>
      <c r="S3248" s="463"/>
      <c r="T3248" s="458"/>
      <c r="U3248" s="458"/>
      <c r="V3248" s="458"/>
      <c r="W3248" s="458"/>
      <c r="X3248" s="463"/>
      <c r="Y3248" s="459"/>
      <c r="Z3248" s="458"/>
      <c r="AA3248" s="169"/>
      <c r="AB3248" s="169"/>
      <c r="AC3248" s="169">
        <f>Input!$Y$68</f>
        <v>10</v>
      </c>
      <c r="AD3248" s="449">
        <f t="shared" ref="AD3248:AI3248" si="2756">(AC3248-AC$9)*(AC3248&gt;AD$9)</f>
        <v>9</v>
      </c>
      <c r="AE3248" s="464">
        <f t="shared" si="2756"/>
        <v>8</v>
      </c>
      <c r="AF3248" s="448">
        <f t="shared" si="2756"/>
        <v>7</v>
      </c>
      <c r="AG3248" s="448">
        <f t="shared" si="2756"/>
        <v>6</v>
      </c>
      <c r="AH3248" s="448">
        <f t="shared" si="2756"/>
        <v>5</v>
      </c>
      <c r="AI3248" s="449">
        <f t="shared" si="2756"/>
        <v>4</v>
      </c>
      <c r="AJ3248" s="464">
        <f t="shared" si="2742"/>
        <v>3</v>
      </c>
      <c r="AK3248" s="448">
        <f t="shared" si="2743"/>
        <v>2</v>
      </c>
      <c r="AL3248" s="448">
        <f t="shared" si="2744"/>
        <v>1</v>
      </c>
      <c r="AM3248" s="448">
        <f t="shared" si="2745"/>
        <v>0</v>
      </c>
      <c r="AN3248" s="449">
        <f t="shared" si="2746"/>
        <v>0</v>
      </c>
    </row>
    <row r="3249" spans="1:40" outlineLevel="2">
      <c r="A3249" s="882">
        <f>ROW()</f>
        <v>3249</v>
      </c>
      <c r="B3249" s="453"/>
      <c r="D3249" s="452" t="s">
        <v>36</v>
      </c>
      <c r="H3249" s="458"/>
      <c r="I3249" s="458"/>
      <c r="J3249" s="459"/>
      <c r="K3249" s="458"/>
      <c r="L3249" s="458"/>
      <c r="M3249" s="458"/>
      <c r="N3249" s="458"/>
      <c r="O3249" s="459"/>
      <c r="P3249" s="458"/>
      <c r="Q3249" s="458"/>
      <c r="R3249" s="458"/>
      <c r="S3249" s="463"/>
      <c r="T3249" s="458"/>
      <c r="U3249" s="458"/>
      <c r="V3249" s="458"/>
      <c r="W3249" s="458"/>
      <c r="X3249" s="463"/>
      <c r="Y3249" s="459"/>
      <c r="Z3249" s="458"/>
      <c r="AA3249" s="169"/>
      <c r="AB3249" s="169"/>
      <c r="AC3249" s="169">
        <f>Input!$Y$69</f>
        <v>5</v>
      </c>
      <c r="AD3249" s="449">
        <f t="shared" ref="AD3249:AI3249" si="2757">(AC3249-AC$9)*(AC3249&gt;AD$9)</f>
        <v>4</v>
      </c>
      <c r="AE3249" s="464">
        <f t="shared" si="2757"/>
        <v>3</v>
      </c>
      <c r="AF3249" s="448">
        <f t="shared" si="2757"/>
        <v>2</v>
      </c>
      <c r="AG3249" s="448">
        <f t="shared" si="2757"/>
        <v>1</v>
      </c>
      <c r="AH3249" s="448">
        <f t="shared" si="2757"/>
        <v>0</v>
      </c>
      <c r="AI3249" s="449">
        <f t="shared" si="2757"/>
        <v>0</v>
      </c>
      <c r="AJ3249" s="464">
        <f t="shared" si="2742"/>
        <v>0</v>
      </c>
      <c r="AK3249" s="448">
        <f t="shared" si="2743"/>
        <v>0</v>
      </c>
      <c r="AL3249" s="448">
        <f t="shared" si="2744"/>
        <v>0</v>
      </c>
      <c r="AM3249" s="448">
        <f t="shared" si="2745"/>
        <v>0</v>
      </c>
      <c r="AN3249" s="449">
        <f t="shared" si="2746"/>
        <v>0</v>
      </c>
    </row>
    <row r="3250" spans="1:40" outlineLevel="2">
      <c r="A3250" s="882">
        <f>ROW()</f>
        <v>3250</v>
      </c>
      <c r="B3250" s="453"/>
      <c r="D3250" s="452" t="s">
        <v>583</v>
      </c>
      <c r="H3250" s="458"/>
      <c r="I3250" s="458"/>
      <c r="J3250" s="459"/>
      <c r="K3250" s="458"/>
      <c r="L3250" s="458"/>
      <c r="M3250" s="458"/>
      <c r="N3250" s="458"/>
      <c r="O3250" s="459"/>
      <c r="P3250" s="458"/>
      <c r="Q3250" s="458"/>
      <c r="R3250" s="458"/>
      <c r="S3250" s="463"/>
      <c r="T3250" s="458"/>
      <c r="U3250" s="458"/>
      <c r="V3250" s="458"/>
      <c r="W3250" s="458"/>
      <c r="X3250" s="463"/>
      <c r="Y3250" s="459"/>
      <c r="Z3250" s="458"/>
      <c r="AA3250" s="169"/>
      <c r="AB3250" s="169"/>
      <c r="AC3250" s="169">
        <f>Input!$Y$70</f>
        <v>10</v>
      </c>
      <c r="AD3250" s="449">
        <f t="shared" ref="AD3250:AI3250" si="2758">(AC3250-AC$9)*(AC3250&gt;AD$9)</f>
        <v>9</v>
      </c>
      <c r="AE3250" s="464">
        <f t="shared" si="2758"/>
        <v>8</v>
      </c>
      <c r="AF3250" s="448">
        <f t="shared" si="2758"/>
        <v>7</v>
      </c>
      <c r="AG3250" s="448">
        <f t="shared" si="2758"/>
        <v>6</v>
      </c>
      <c r="AH3250" s="448">
        <f t="shared" si="2758"/>
        <v>5</v>
      </c>
      <c r="AI3250" s="449">
        <f t="shared" si="2758"/>
        <v>4</v>
      </c>
      <c r="AJ3250" s="464">
        <f t="shared" si="2742"/>
        <v>3</v>
      </c>
      <c r="AK3250" s="448">
        <f t="shared" si="2743"/>
        <v>2</v>
      </c>
      <c r="AL3250" s="448">
        <f t="shared" si="2744"/>
        <v>1</v>
      </c>
      <c r="AM3250" s="448">
        <f t="shared" si="2745"/>
        <v>0</v>
      </c>
      <c r="AN3250" s="449">
        <f t="shared" si="2746"/>
        <v>0</v>
      </c>
    </row>
    <row r="3251" spans="1:40" outlineLevel="2">
      <c r="A3251" s="882">
        <f>ROW()</f>
        <v>3251</v>
      </c>
      <c r="B3251" s="453"/>
      <c r="D3251" s="452" t="s">
        <v>81</v>
      </c>
      <c r="H3251" s="458"/>
      <c r="I3251" s="458"/>
      <c r="J3251" s="459"/>
      <c r="K3251" s="458"/>
      <c r="L3251" s="458"/>
      <c r="M3251" s="458"/>
      <c r="N3251" s="458"/>
      <c r="O3251" s="459"/>
      <c r="P3251" s="458"/>
      <c r="Q3251" s="458"/>
      <c r="R3251" s="458"/>
      <c r="S3251" s="463"/>
      <c r="T3251" s="458"/>
      <c r="U3251" s="458"/>
      <c r="V3251" s="458"/>
      <c r="W3251" s="458"/>
      <c r="X3251" s="463"/>
      <c r="Y3251" s="459"/>
      <c r="Z3251" s="458"/>
      <c r="AA3251" s="169"/>
      <c r="AB3251" s="169"/>
      <c r="AC3251" s="169">
        <f>Input!$Y$71</f>
        <v>5</v>
      </c>
      <c r="AD3251" s="449">
        <f t="shared" ref="AD3251:AI3251" si="2759">(AC3251-AC$9)*(AC3251&gt;AD$9)</f>
        <v>4</v>
      </c>
      <c r="AE3251" s="464">
        <f t="shared" si="2759"/>
        <v>3</v>
      </c>
      <c r="AF3251" s="448">
        <f t="shared" si="2759"/>
        <v>2</v>
      </c>
      <c r="AG3251" s="448">
        <f t="shared" si="2759"/>
        <v>1</v>
      </c>
      <c r="AH3251" s="448">
        <f t="shared" si="2759"/>
        <v>0</v>
      </c>
      <c r="AI3251" s="449">
        <f t="shared" si="2759"/>
        <v>0</v>
      </c>
      <c r="AJ3251" s="464">
        <f t="shared" si="2742"/>
        <v>0</v>
      </c>
      <c r="AK3251" s="448">
        <f t="shared" si="2743"/>
        <v>0</v>
      </c>
      <c r="AL3251" s="448">
        <f t="shared" si="2744"/>
        <v>0</v>
      </c>
      <c r="AM3251" s="448">
        <f t="shared" si="2745"/>
        <v>0</v>
      </c>
      <c r="AN3251" s="449">
        <f t="shared" si="2746"/>
        <v>0</v>
      </c>
    </row>
    <row r="3252" spans="1:40" outlineLevel="2">
      <c r="A3252" s="882">
        <f>ROW()</f>
        <v>3252</v>
      </c>
      <c r="B3252" s="453"/>
      <c r="D3252" s="452" t="s">
        <v>28</v>
      </c>
      <c r="H3252" s="458"/>
      <c r="I3252" s="458"/>
      <c r="J3252" s="459"/>
      <c r="K3252" s="458"/>
      <c r="L3252" s="458"/>
      <c r="M3252" s="458"/>
      <c r="N3252" s="458"/>
      <c r="O3252" s="459"/>
      <c r="P3252" s="458"/>
      <c r="Q3252" s="458"/>
      <c r="R3252" s="458"/>
      <c r="S3252" s="463"/>
      <c r="T3252" s="458"/>
      <c r="U3252" s="458"/>
      <c r="V3252" s="458"/>
      <c r="W3252" s="458"/>
      <c r="X3252" s="463"/>
      <c r="Y3252" s="459"/>
      <c r="Z3252" s="458"/>
      <c r="AA3252" s="169"/>
      <c r="AB3252" s="169"/>
      <c r="AC3252" s="169">
        <f>Input!$Y$72</f>
        <v>0</v>
      </c>
      <c r="AD3252" s="449">
        <f t="shared" ref="AD3252:AI3252" si="2760">(AC3252-AC$9)*(AC3252&gt;AD$9)</f>
        <v>0</v>
      </c>
      <c r="AE3252" s="464">
        <f t="shared" si="2760"/>
        <v>0</v>
      </c>
      <c r="AF3252" s="448">
        <f t="shared" si="2760"/>
        <v>0</v>
      </c>
      <c r="AG3252" s="448">
        <f t="shared" si="2760"/>
        <v>0</v>
      </c>
      <c r="AH3252" s="448">
        <f t="shared" si="2760"/>
        <v>0</v>
      </c>
      <c r="AI3252" s="449">
        <f t="shared" si="2760"/>
        <v>0</v>
      </c>
      <c r="AJ3252" s="464">
        <f t="shared" si="2742"/>
        <v>0</v>
      </c>
      <c r="AK3252" s="448">
        <f t="shared" si="2743"/>
        <v>0</v>
      </c>
      <c r="AL3252" s="448">
        <f t="shared" si="2744"/>
        <v>0</v>
      </c>
      <c r="AM3252" s="448">
        <f t="shared" si="2745"/>
        <v>0</v>
      </c>
      <c r="AN3252" s="449">
        <f t="shared" si="2746"/>
        <v>0</v>
      </c>
    </row>
    <row r="3253" spans="1:40" outlineLevel="2">
      <c r="A3253" s="882">
        <f>ROW()</f>
        <v>3253</v>
      </c>
      <c r="B3253" s="453"/>
      <c r="D3253" s="456" t="s">
        <v>443</v>
      </c>
      <c r="E3253" s="456"/>
      <c r="F3253" s="456"/>
      <c r="G3253" s="456"/>
      <c r="H3253" s="460"/>
      <c r="I3253" s="460"/>
      <c r="J3253" s="461"/>
      <c r="K3253" s="460"/>
      <c r="L3253" s="460"/>
      <c r="M3253" s="460"/>
      <c r="N3253" s="460"/>
      <c r="O3253" s="461"/>
      <c r="P3253" s="460"/>
      <c r="Q3253" s="460"/>
      <c r="R3253" s="460"/>
      <c r="S3253" s="465"/>
      <c r="T3253" s="460"/>
      <c r="U3253" s="460"/>
      <c r="V3253" s="460"/>
      <c r="W3253" s="460"/>
      <c r="X3253" s="465"/>
      <c r="Y3253" s="461"/>
      <c r="Z3253" s="460"/>
      <c r="AA3253" s="170"/>
      <c r="AB3253" s="170"/>
      <c r="AC3253" s="170">
        <f>Input!$Y$73</f>
        <v>65.842774465500923</v>
      </c>
      <c r="AD3253" s="451">
        <f t="shared" ref="AD3253:AI3253" si="2761">(AC3253-AC$9)*(AC3253&gt;AD$9)</f>
        <v>64.842774465500923</v>
      </c>
      <c r="AE3253" s="474">
        <f t="shared" si="2761"/>
        <v>63.842774465500923</v>
      </c>
      <c r="AF3253" s="450">
        <f t="shared" si="2761"/>
        <v>62.842774465500923</v>
      </c>
      <c r="AG3253" s="450">
        <f t="shared" si="2761"/>
        <v>61.842774465500923</v>
      </c>
      <c r="AH3253" s="450">
        <f t="shared" si="2761"/>
        <v>60.842774465500923</v>
      </c>
      <c r="AI3253" s="451">
        <f t="shared" si="2761"/>
        <v>59.842774465500923</v>
      </c>
      <c r="AJ3253" s="474">
        <f t="shared" si="2742"/>
        <v>58.842774465500923</v>
      </c>
      <c r="AK3253" s="450">
        <f t="shared" si="2743"/>
        <v>57.842774465500923</v>
      </c>
      <c r="AL3253" s="450">
        <f t="shared" si="2744"/>
        <v>56.842774465500923</v>
      </c>
      <c r="AM3253" s="450">
        <f t="shared" si="2745"/>
        <v>55.842774465500923</v>
      </c>
      <c r="AN3253" s="451">
        <f t="shared" si="2746"/>
        <v>54.842774465500923</v>
      </c>
    </row>
    <row r="3254" spans="1:40" outlineLevel="2">
      <c r="A3254" s="882">
        <f>ROW()</f>
        <v>3254</v>
      </c>
      <c r="B3254" s="453"/>
      <c r="H3254" s="458"/>
      <c r="I3254" s="458"/>
      <c r="J3254" s="459"/>
      <c r="K3254" s="458"/>
      <c r="L3254" s="458"/>
      <c r="M3254" s="458"/>
      <c r="N3254" s="458"/>
      <c r="O3254" s="459"/>
      <c r="P3254" s="458"/>
      <c r="Q3254" s="458"/>
      <c r="R3254" s="458"/>
      <c r="S3254" s="463"/>
      <c r="T3254" s="458"/>
      <c r="U3254" s="439"/>
      <c r="V3254" s="439"/>
      <c r="W3254" s="439"/>
      <c r="X3254" s="440"/>
      <c r="Y3254" s="443"/>
      <c r="Z3254" s="439"/>
      <c r="AA3254" s="439"/>
      <c r="AB3254" s="439"/>
      <c r="AC3254" s="439"/>
      <c r="AD3254" s="440"/>
      <c r="AE3254" s="443"/>
      <c r="AF3254" s="439"/>
      <c r="AG3254" s="439"/>
      <c r="AH3254" s="439"/>
      <c r="AI3254" s="440"/>
      <c r="AJ3254" s="443"/>
      <c r="AK3254" s="439"/>
      <c r="AL3254" s="439"/>
      <c r="AM3254" s="439"/>
      <c r="AN3254" s="440"/>
    </row>
    <row r="3255" spans="1:40" outlineLevel="1">
      <c r="A3255" s="732" t="s">
        <v>20</v>
      </c>
      <c r="B3255" s="733"/>
      <c r="C3255" s="881"/>
      <c r="D3255" s="733"/>
      <c r="E3255" s="733"/>
      <c r="F3255" s="733"/>
      <c r="G3255" s="730"/>
      <c r="H3255" s="733"/>
      <c r="I3255" s="730"/>
      <c r="J3255" s="729"/>
      <c r="K3255" s="730"/>
      <c r="L3255" s="730"/>
      <c r="M3255" s="730"/>
      <c r="N3255" s="730"/>
      <c r="O3255" s="729"/>
      <c r="P3255" s="730"/>
      <c r="Q3255" s="730"/>
      <c r="R3255" s="730"/>
      <c r="S3255" s="731"/>
      <c r="T3255" s="730"/>
      <c r="U3255" s="730"/>
      <c r="V3255" s="730"/>
      <c r="W3255" s="730"/>
      <c r="X3255" s="731"/>
      <c r="Y3255" s="729"/>
      <c r="Z3255" s="730"/>
      <c r="AA3255" s="730"/>
      <c r="AB3255" s="730"/>
      <c r="AC3255" s="730"/>
      <c r="AD3255" s="731"/>
      <c r="AE3255" s="729"/>
      <c r="AF3255" s="730"/>
      <c r="AG3255" s="730"/>
      <c r="AH3255" s="730"/>
      <c r="AI3255" s="731"/>
      <c r="AJ3255" s="729"/>
      <c r="AK3255" s="730"/>
      <c r="AL3255" s="730"/>
      <c r="AM3255" s="730"/>
      <c r="AN3255" s="731"/>
    </row>
    <row r="3256" spans="1:40" outlineLevel="2">
      <c r="A3256" s="882">
        <f>ROW()</f>
        <v>3256</v>
      </c>
      <c r="B3256" s="453"/>
      <c r="D3256" s="452" t="s">
        <v>300</v>
      </c>
      <c r="H3256" s="458"/>
      <c r="I3256" s="458"/>
      <c r="J3256" s="459"/>
      <c r="K3256" s="458"/>
      <c r="L3256" s="458"/>
      <c r="M3256" s="458"/>
      <c r="N3256" s="458"/>
      <c r="O3256" s="459"/>
      <c r="P3256" s="458"/>
      <c r="Q3256" s="458"/>
      <c r="R3256" s="458"/>
      <c r="S3256" s="463"/>
      <c r="T3256" s="458"/>
      <c r="U3256" s="439"/>
      <c r="V3256" s="439"/>
      <c r="W3256" s="439"/>
      <c r="X3256" s="440"/>
      <c r="Y3256" s="443"/>
      <c r="Z3256" s="439"/>
      <c r="AA3256" s="439"/>
      <c r="AB3256" s="439"/>
      <c r="AC3256" s="439">
        <f t="shared" ref="AC3256:AD3257" si="2762">AB3346</f>
        <v>7.5742968398110913</v>
      </c>
      <c r="AD3256" s="440">
        <f t="shared" si="2762"/>
        <v>7.5458754825085732</v>
      </c>
      <c r="AE3256" s="443">
        <f t="shared" ref="AE3256:AE3267" si="2763">AD3346</f>
        <v>7.5174541252060552</v>
      </c>
      <c r="AF3256" s="439">
        <f t="shared" ref="AF3256:AF3267" si="2764">AE3346</f>
        <v>7.4216941772159792</v>
      </c>
      <c r="AG3256" s="439">
        <f t="shared" ref="AG3256:AG3267" si="2765">AF3346</f>
        <v>7.3259342292259033</v>
      </c>
      <c r="AH3256" s="439">
        <f t="shared" ref="AH3256:AH3267" si="2766">AG3346</f>
        <v>7.2301742812358274</v>
      </c>
      <c r="AI3256" s="440">
        <f t="shared" ref="AI3256:AI3267" si="2767">AH3346</f>
        <v>7.1344143332457515</v>
      </c>
      <c r="AJ3256" s="443">
        <f t="shared" ref="AJ3256:AJ3267" si="2768">AI3346</f>
        <v>7.0386543852556755</v>
      </c>
      <c r="AK3256" s="439">
        <f t="shared" ref="AK3256:AK3267" si="2769">AJ3346</f>
        <v>6.9422344621699814</v>
      </c>
      <c r="AL3256" s="439">
        <f t="shared" ref="AL3256:AL3267" si="2770">AK3346</f>
        <v>6.8458145390842873</v>
      </c>
      <c r="AM3256" s="439">
        <f t="shared" ref="AM3256:AM3267" si="2771">AL3346</f>
        <v>6.7493946159985931</v>
      </c>
      <c r="AN3256" s="440">
        <f t="shared" ref="AN3256:AN3267" si="2772">AM3346</f>
        <v>6.652974692912899</v>
      </c>
    </row>
    <row r="3257" spans="1:40" outlineLevel="2">
      <c r="A3257" s="882">
        <f>ROW()</f>
        <v>3257</v>
      </c>
      <c r="B3257" s="453"/>
      <c r="D3257" s="452" t="s">
        <v>301</v>
      </c>
      <c r="H3257" s="458"/>
      <c r="I3257" s="458"/>
      <c r="J3257" s="459"/>
      <c r="K3257" s="458"/>
      <c r="L3257" s="458"/>
      <c r="M3257" s="458"/>
      <c r="N3257" s="458"/>
      <c r="O3257" s="459"/>
      <c r="P3257" s="458"/>
      <c r="Q3257" s="458"/>
      <c r="R3257" s="458"/>
      <c r="S3257" s="463"/>
      <c r="T3257" s="458"/>
      <c r="U3257" s="439"/>
      <c r="V3257" s="439"/>
      <c r="W3257" s="439"/>
      <c r="X3257" s="440"/>
      <c r="Y3257" s="443"/>
      <c r="Z3257" s="439"/>
      <c r="AA3257" s="439"/>
      <c r="AB3257" s="439"/>
      <c r="AC3257" s="439">
        <f t="shared" si="2762"/>
        <v>0.51885110732463136</v>
      </c>
      <c r="AD3257" s="440">
        <f t="shared" si="2762"/>
        <v>0.51885110732463136</v>
      </c>
      <c r="AE3257" s="443">
        <f t="shared" si="2763"/>
        <v>0.51885110732463136</v>
      </c>
      <c r="AF3257" s="439">
        <f t="shared" si="2764"/>
        <v>0.50996273021902916</v>
      </c>
      <c r="AG3257" s="439">
        <f t="shared" si="2765"/>
        <v>0.50107435311342696</v>
      </c>
      <c r="AH3257" s="439">
        <f t="shared" si="2766"/>
        <v>0.49218597600782477</v>
      </c>
      <c r="AI3257" s="440">
        <f t="shared" si="2767"/>
        <v>0.48329759890222257</v>
      </c>
      <c r="AJ3257" s="443">
        <f t="shared" si="2768"/>
        <v>0.47440922179662037</v>
      </c>
      <c r="AK3257" s="439">
        <f t="shared" si="2769"/>
        <v>0.4654581044042313</v>
      </c>
      <c r="AL3257" s="439">
        <f t="shared" si="2770"/>
        <v>0.45650698701184222</v>
      </c>
      <c r="AM3257" s="439">
        <f t="shared" si="2771"/>
        <v>0.44755586961945315</v>
      </c>
      <c r="AN3257" s="440">
        <f t="shared" si="2772"/>
        <v>0.43860475222706408</v>
      </c>
    </row>
    <row r="3258" spans="1:40" outlineLevel="2">
      <c r="A3258" s="882">
        <f>ROW()</f>
        <v>3258</v>
      </c>
      <c r="B3258" s="453"/>
      <c r="D3258" s="452" t="s">
        <v>29</v>
      </c>
      <c r="H3258" s="458"/>
      <c r="I3258" s="458"/>
      <c r="J3258" s="459"/>
      <c r="K3258" s="458"/>
      <c r="L3258" s="458"/>
      <c r="M3258" s="458"/>
      <c r="N3258" s="458"/>
      <c r="O3258" s="459"/>
      <c r="P3258" s="458"/>
      <c r="Q3258" s="458"/>
      <c r="R3258" s="458"/>
      <c r="S3258" s="463"/>
      <c r="T3258" s="458"/>
      <c r="U3258" s="439"/>
      <c r="V3258" s="439"/>
      <c r="W3258" s="439"/>
      <c r="X3258" s="440"/>
      <c r="Y3258" s="443"/>
      <c r="Z3258" s="439"/>
      <c r="AA3258" s="439"/>
      <c r="AB3258" s="439"/>
      <c r="AC3258" s="439">
        <f t="shared" ref="AC3258:AD3265" si="2773">AB3348</f>
        <v>0</v>
      </c>
      <c r="AD3258" s="440">
        <f t="shared" si="2773"/>
        <v>0</v>
      </c>
      <c r="AE3258" s="443">
        <f t="shared" si="2763"/>
        <v>0</v>
      </c>
      <c r="AF3258" s="439">
        <f t="shared" si="2764"/>
        <v>0</v>
      </c>
      <c r="AG3258" s="439">
        <f t="shared" si="2765"/>
        <v>0</v>
      </c>
      <c r="AH3258" s="439">
        <f t="shared" si="2766"/>
        <v>0</v>
      </c>
      <c r="AI3258" s="440">
        <f t="shared" si="2767"/>
        <v>0</v>
      </c>
      <c r="AJ3258" s="443">
        <f t="shared" si="2768"/>
        <v>0</v>
      </c>
      <c r="AK3258" s="439">
        <f t="shared" si="2769"/>
        <v>0</v>
      </c>
      <c r="AL3258" s="439">
        <f t="shared" si="2770"/>
        <v>0</v>
      </c>
      <c r="AM3258" s="439">
        <f t="shared" si="2771"/>
        <v>0</v>
      </c>
      <c r="AN3258" s="440">
        <f t="shared" si="2772"/>
        <v>0</v>
      </c>
    </row>
    <row r="3259" spans="1:40" outlineLevel="2">
      <c r="A3259" s="882">
        <f>ROW()</f>
        <v>3259</v>
      </c>
      <c r="B3259" s="453"/>
      <c r="D3259" s="452" t="s">
        <v>30</v>
      </c>
      <c r="H3259" s="458"/>
      <c r="I3259" s="458"/>
      <c r="J3259" s="459"/>
      <c r="K3259" s="458"/>
      <c r="L3259" s="458"/>
      <c r="M3259" s="458"/>
      <c r="N3259" s="458"/>
      <c r="O3259" s="459"/>
      <c r="P3259" s="458"/>
      <c r="Q3259" s="458"/>
      <c r="R3259" s="458"/>
      <c r="S3259" s="463"/>
      <c r="T3259" s="458"/>
      <c r="U3259" s="439"/>
      <c r="V3259" s="439"/>
      <c r="W3259" s="439"/>
      <c r="X3259" s="440"/>
      <c r="Y3259" s="443"/>
      <c r="Z3259" s="439"/>
      <c r="AA3259" s="439"/>
      <c r="AB3259" s="439"/>
      <c r="AC3259" s="439">
        <f t="shared" si="2773"/>
        <v>36.235010017622805</v>
      </c>
      <c r="AD3259" s="440">
        <f t="shared" si="2773"/>
        <v>35.691390168944807</v>
      </c>
      <c r="AE3259" s="443">
        <f t="shared" si="2763"/>
        <v>35.147770320266801</v>
      </c>
      <c r="AF3259" s="439">
        <f t="shared" si="2764"/>
        <v>34.545658013638999</v>
      </c>
      <c r="AG3259" s="439">
        <f t="shared" si="2765"/>
        <v>33.943545707011197</v>
      </c>
      <c r="AH3259" s="439">
        <f t="shared" si="2766"/>
        <v>33.341433400383394</v>
      </c>
      <c r="AI3259" s="440">
        <f t="shared" si="2767"/>
        <v>32.739321093755592</v>
      </c>
      <c r="AJ3259" s="443">
        <f t="shared" si="2768"/>
        <v>32.13720878712779</v>
      </c>
      <c r="AK3259" s="439">
        <f t="shared" si="2769"/>
        <v>31.530846357181982</v>
      </c>
      <c r="AL3259" s="439">
        <f t="shared" si="2770"/>
        <v>30.924483927236174</v>
      </c>
      <c r="AM3259" s="439">
        <f t="shared" si="2771"/>
        <v>30.318121497290367</v>
      </c>
      <c r="AN3259" s="440">
        <f t="shared" si="2772"/>
        <v>29.711759067344559</v>
      </c>
    </row>
    <row r="3260" spans="1:40" outlineLevel="2">
      <c r="A3260" s="882">
        <f>ROW()</f>
        <v>3260</v>
      </c>
      <c r="B3260" s="453"/>
      <c r="D3260" s="452" t="s">
        <v>31</v>
      </c>
      <c r="H3260" s="458"/>
      <c r="I3260" s="458"/>
      <c r="J3260" s="459"/>
      <c r="K3260" s="458"/>
      <c r="L3260" s="458"/>
      <c r="M3260" s="458"/>
      <c r="N3260" s="458"/>
      <c r="O3260" s="459"/>
      <c r="P3260" s="458"/>
      <c r="Q3260" s="458"/>
      <c r="R3260" s="458"/>
      <c r="S3260" s="463"/>
      <c r="T3260" s="458"/>
      <c r="U3260" s="439"/>
      <c r="V3260" s="439"/>
      <c r="W3260" s="439"/>
      <c r="X3260" s="440"/>
      <c r="Y3260" s="443"/>
      <c r="Z3260" s="439"/>
      <c r="AA3260" s="439"/>
      <c r="AB3260" s="439"/>
      <c r="AC3260" s="439">
        <f t="shared" si="2773"/>
        <v>0</v>
      </c>
      <c r="AD3260" s="440">
        <f t="shared" si="2773"/>
        <v>0</v>
      </c>
      <c r="AE3260" s="443">
        <f t="shared" si="2763"/>
        <v>0</v>
      </c>
      <c r="AF3260" s="439">
        <f t="shared" si="2764"/>
        <v>0</v>
      </c>
      <c r="AG3260" s="439">
        <f t="shared" si="2765"/>
        <v>0</v>
      </c>
      <c r="AH3260" s="439">
        <f t="shared" si="2766"/>
        <v>0</v>
      </c>
      <c r="AI3260" s="440">
        <f t="shared" si="2767"/>
        <v>0</v>
      </c>
      <c r="AJ3260" s="443">
        <f t="shared" si="2768"/>
        <v>0</v>
      </c>
      <c r="AK3260" s="439">
        <f t="shared" si="2769"/>
        <v>0</v>
      </c>
      <c r="AL3260" s="439">
        <f t="shared" si="2770"/>
        <v>0</v>
      </c>
      <c r="AM3260" s="439">
        <f t="shared" si="2771"/>
        <v>0</v>
      </c>
      <c r="AN3260" s="440">
        <f t="shared" si="2772"/>
        <v>0</v>
      </c>
    </row>
    <row r="3261" spans="1:40" outlineLevel="2">
      <c r="A3261" s="882">
        <f>ROW()</f>
        <v>3261</v>
      </c>
      <c r="B3261" s="453"/>
      <c r="D3261" s="452" t="s">
        <v>32</v>
      </c>
      <c r="H3261" s="458"/>
      <c r="I3261" s="458"/>
      <c r="J3261" s="459"/>
      <c r="K3261" s="458"/>
      <c r="L3261" s="458"/>
      <c r="M3261" s="458"/>
      <c r="N3261" s="458"/>
      <c r="O3261" s="459"/>
      <c r="P3261" s="458"/>
      <c r="Q3261" s="458"/>
      <c r="R3261" s="458"/>
      <c r="S3261" s="463"/>
      <c r="T3261" s="458"/>
      <c r="U3261" s="439"/>
      <c r="V3261" s="439"/>
      <c r="W3261" s="439"/>
      <c r="X3261" s="440"/>
      <c r="Y3261" s="443"/>
      <c r="Z3261" s="439"/>
      <c r="AA3261" s="439"/>
      <c r="AB3261" s="439"/>
      <c r="AC3261" s="439">
        <f t="shared" si="2773"/>
        <v>5.6019191422124965</v>
      </c>
      <c r="AD3261" s="440">
        <f t="shared" si="2773"/>
        <v>5.5558962693040561</v>
      </c>
      <c r="AE3261" s="443">
        <f t="shared" si="2763"/>
        <v>5.5098733963956157</v>
      </c>
      <c r="AF3261" s="439">
        <f t="shared" si="2764"/>
        <v>5.365805988927784</v>
      </c>
      <c r="AG3261" s="439">
        <f t="shared" si="2765"/>
        <v>5.2217385814599524</v>
      </c>
      <c r="AH3261" s="439">
        <f t="shared" si="2766"/>
        <v>5.0776711739921208</v>
      </c>
      <c r="AI3261" s="440">
        <f t="shared" si="2767"/>
        <v>4.9336037665242891</v>
      </c>
      <c r="AJ3261" s="443">
        <f t="shared" si="2768"/>
        <v>4.7895363590564575</v>
      </c>
      <c r="AK3261" s="439">
        <f t="shared" si="2769"/>
        <v>4.6443988936305045</v>
      </c>
      <c r="AL3261" s="439">
        <f t="shared" si="2770"/>
        <v>4.4992614282045515</v>
      </c>
      <c r="AM3261" s="439">
        <f t="shared" si="2771"/>
        <v>4.3541239627785986</v>
      </c>
      <c r="AN3261" s="440">
        <f t="shared" si="2772"/>
        <v>4.2089864973526456</v>
      </c>
    </row>
    <row r="3262" spans="1:40" outlineLevel="2">
      <c r="A3262" s="882">
        <f>ROW()</f>
        <v>3262</v>
      </c>
      <c r="B3262" s="453"/>
      <c r="D3262" s="452" t="s">
        <v>33</v>
      </c>
      <c r="H3262" s="458"/>
      <c r="I3262" s="458"/>
      <c r="J3262" s="459"/>
      <c r="K3262" s="458"/>
      <c r="L3262" s="458"/>
      <c r="M3262" s="458"/>
      <c r="N3262" s="458"/>
      <c r="O3262" s="459"/>
      <c r="P3262" s="458"/>
      <c r="Q3262" s="458"/>
      <c r="R3262" s="458"/>
      <c r="S3262" s="463"/>
      <c r="T3262" s="458"/>
      <c r="U3262" s="439"/>
      <c r="V3262" s="439"/>
      <c r="W3262" s="439"/>
      <c r="X3262" s="440"/>
      <c r="Y3262" s="443"/>
      <c r="Z3262" s="439"/>
      <c r="AA3262" s="439"/>
      <c r="AB3262" s="439"/>
      <c r="AC3262" s="439">
        <f t="shared" si="2773"/>
        <v>0.22493910928429572</v>
      </c>
      <c r="AD3262" s="440">
        <f t="shared" si="2773"/>
        <v>-3.1355013148781752E-2</v>
      </c>
      <c r="AE3262" s="443">
        <f t="shared" si="2763"/>
        <v>-0.28764913558185923</v>
      </c>
      <c r="AF3262" s="439">
        <f t="shared" si="2764"/>
        <v>-1.8434981005102102E-3</v>
      </c>
      <c r="AG3262" s="439">
        <f t="shared" si="2765"/>
        <v>-1.8434981005102102E-3</v>
      </c>
      <c r="AH3262" s="439">
        <f t="shared" si="2766"/>
        <v>-1.8434981005102102E-3</v>
      </c>
      <c r="AI3262" s="440">
        <f t="shared" si="2767"/>
        <v>-1.8434981005102102E-3</v>
      </c>
      <c r="AJ3262" s="443">
        <f t="shared" si="2768"/>
        <v>-1.8434981005102102E-3</v>
      </c>
      <c r="AK3262" s="439">
        <f t="shared" si="2769"/>
        <v>0</v>
      </c>
      <c r="AL3262" s="439">
        <f t="shared" si="2770"/>
        <v>0</v>
      </c>
      <c r="AM3262" s="439">
        <f t="shared" si="2771"/>
        <v>0</v>
      </c>
      <c r="AN3262" s="440">
        <f t="shared" si="2772"/>
        <v>0</v>
      </c>
    </row>
    <row r="3263" spans="1:40" outlineLevel="2">
      <c r="A3263" s="882">
        <f>ROW()</f>
        <v>3263</v>
      </c>
      <c r="B3263" s="453"/>
      <c r="D3263" s="452" t="s">
        <v>27</v>
      </c>
      <c r="H3263" s="458"/>
      <c r="I3263" s="458"/>
      <c r="J3263" s="459"/>
      <c r="K3263" s="458"/>
      <c r="L3263" s="458"/>
      <c r="M3263" s="458"/>
      <c r="N3263" s="458"/>
      <c r="O3263" s="459"/>
      <c r="P3263" s="458"/>
      <c r="Q3263" s="458"/>
      <c r="R3263" s="458"/>
      <c r="S3263" s="463"/>
      <c r="T3263" s="458"/>
      <c r="U3263" s="439"/>
      <c r="V3263" s="439"/>
      <c r="W3263" s="439"/>
      <c r="X3263" s="440"/>
      <c r="Y3263" s="443"/>
      <c r="Z3263" s="439"/>
      <c r="AA3263" s="439"/>
      <c r="AB3263" s="439"/>
      <c r="AC3263" s="439">
        <f t="shared" si="2773"/>
        <v>1.6868922148050935</v>
      </c>
      <c r="AD3263" s="440">
        <f t="shared" si="2773"/>
        <v>1.6733834897102895</v>
      </c>
      <c r="AE3263" s="443">
        <f t="shared" si="2763"/>
        <v>1.6598747646154854</v>
      </c>
      <c r="AF3263" s="439">
        <f t="shared" si="2764"/>
        <v>1.6164737938752385</v>
      </c>
      <c r="AG3263" s="439">
        <f t="shared" si="2765"/>
        <v>1.5730728231349915</v>
      </c>
      <c r="AH3263" s="439">
        <f t="shared" si="2766"/>
        <v>1.5296718523947446</v>
      </c>
      <c r="AI3263" s="440">
        <f t="shared" si="2767"/>
        <v>1.4862708816544976</v>
      </c>
      <c r="AJ3263" s="443">
        <f t="shared" si="2768"/>
        <v>1.4428699109142507</v>
      </c>
      <c r="AK3263" s="439">
        <f t="shared" si="2769"/>
        <v>1.3991465802804854</v>
      </c>
      <c r="AL3263" s="439">
        <f t="shared" si="2770"/>
        <v>1.3554232496467202</v>
      </c>
      <c r="AM3263" s="439">
        <f t="shared" si="2771"/>
        <v>1.311699919012955</v>
      </c>
      <c r="AN3263" s="440">
        <f t="shared" si="2772"/>
        <v>1.2679765883791898</v>
      </c>
    </row>
    <row r="3264" spans="1:40" outlineLevel="2">
      <c r="A3264" s="882">
        <f>ROW()</f>
        <v>3264</v>
      </c>
      <c r="B3264" s="453"/>
      <c r="D3264" s="452" t="s">
        <v>34</v>
      </c>
      <c r="H3264" s="458"/>
      <c r="I3264" s="458"/>
      <c r="J3264" s="459"/>
      <c r="K3264" s="458"/>
      <c r="L3264" s="458"/>
      <c r="M3264" s="458"/>
      <c r="N3264" s="458"/>
      <c r="O3264" s="459"/>
      <c r="P3264" s="458"/>
      <c r="Q3264" s="458"/>
      <c r="R3264" s="458"/>
      <c r="S3264" s="463"/>
      <c r="T3264" s="458"/>
      <c r="U3264" s="439"/>
      <c r="V3264" s="439"/>
      <c r="W3264" s="439"/>
      <c r="X3264" s="440"/>
      <c r="Y3264" s="443"/>
      <c r="Z3264" s="439"/>
      <c r="AA3264" s="439"/>
      <c r="AB3264" s="439"/>
      <c r="AC3264" s="439">
        <f t="shared" si="2773"/>
        <v>33.224220483125862</v>
      </c>
      <c r="AD3264" s="440">
        <f t="shared" si="2773"/>
        <v>31.60885917639806</v>
      </c>
      <c r="AE3264" s="443">
        <f t="shared" si="2763"/>
        <v>29.993497869670257</v>
      </c>
      <c r="AF3264" s="439">
        <f t="shared" si="2764"/>
        <v>28.697790293328435</v>
      </c>
      <c r="AG3264" s="439">
        <f t="shared" si="2765"/>
        <v>27.402082716986612</v>
      </c>
      <c r="AH3264" s="439">
        <f t="shared" si="2766"/>
        <v>26.10637514064479</v>
      </c>
      <c r="AI3264" s="440">
        <f t="shared" si="2767"/>
        <v>24.810667564302967</v>
      </c>
      <c r="AJ3264" s="443">
        <f t="shared" si="2768"/>
        <v>23.514959987961145</v>
      </c>
      <c r="AK3264" s="439">
        <f t="shared" si="2769"/>
        <v>22.208573321963303</v>
      </c>
      <c r="AL3264" s="439">
        <f t="shared" si="2770"/>
        <v>20.902186655965462</v>
      </c>
      <c r="AM3264" s="439">
        <f t="shared" si="2771"/>
        <v>19.59579998996762</v>
      </c>
      <c r="AN3264" s="440">
        <f t="shared" si="2772"/>
        <v>18.289413323969779</v>
      </c>
    </row>
    <row r="3265" spans="1:40" outlineLevel="2">
      <c r="A3265" s="882">
        <f>ROW()</f>
        <v>3265</v>
      </c>
      <c r="B3265" s="453"/>
      <c r="D3265" s="452" t="s">
        <v>35</v>
      </c>
      <c r="H3265" s="458"/>
      <c r="I3265" s="458"/>
      <c r="J3265" s="459"/>
      <c r="K3265" s="458"/>
      <c r="L3265" s="458"/>
      <c r="M3265" s="458"/>
      <c r="N3265" s="458"/>
      <c r="O3265" s="459"/>
      <c r="P3265" s="458"/>
      <c r="Q3265" s="458"/>
      <c r="R3265" s="458"/>
      <c r="S3265" s="463"/>
      <c r="T3265" s="458"/>
      <c r="U3265" s="439"/>
      <c r="V3265" s="439"/>
      <c r="W3265" s="439"/>
      <c r="X3265" s="440"/>
      <c r="Y3265" s="443"/>
      <c r="Z3265" s="439"/>
      <c r="AA3265" s="439"/>
      <c r="AB3265" s="439"/>
      <c r="AC3265" s="439">
        <f t="shared" si="2773"/>
        <v>1.2264641027672238</v>
      </c>
      <c r="AD3265" s="440">
        <f t="shared" si="2773"/>
        <v>1.0684413942399986</v>
      </c>
      <c r="AE3265" s="443">
        <f t="shared" si="2763"/>
        <v>0.9104186857127734</v>
      </c>
      <c r="AF3265" s="439">
        <f t="shared" si="2764"/>
        <v>0.79735114416077291</v>
      </c>
      <c r="AG3265" s="439">
        <f t="shared" si="2765"/>
        <v>0.68428360260877241</v>
      </c>
      <c r="AH3265" s="439">
        <f t="shared" si="2766"/>
        <v>0.57121606105677192</v>
      </c>
      <c r="AI3265" s="440">
        <f t="shared" si="2767"/>
        <v>0.45814851950477142</v>
      </c>
      <c r="AJ3265" s="443">
        <f t="shared" si="2768"/>
        <v>0.34508097795277093</v>
      </c>
      <c r="AK3265" s="439">
        <f t="shared" si="2769"/>
        <v>0.23005398530184729</v>
      </c>
      <c r="AL3265" s="439">
        <f t="shared" si="2770"/>
        <v>0.11502699265092364</v>
      </c>
      <c r="AM3265" s="439">
        <f t="shared" si="2771"/>
        <v>0</v>
      </c>
      <c r="AN3265" s="440">
        <f t="shared" si="2772"/>
        <v>0</v>
      </c>
    </row>
    <row r="3266" spans="1:40" outlineLevel="2">
      <c r="A3266" s="882">
        <f>ROW()</f>
        <v>3266</v>
      </c>
      <c r="B3266" s="453"/>
      <c r="D3266" s="452" t="s">
        <v>302</v>
      </c>
      <c r="H3266" s="458"/>
      <c r="I3266" s="458"/>
      <c r="J3266" s="459"/>
      <c r="K3266" s="458"/>
      <c r="L3266" s="458"/>
      <c r="M3266" s="458"/>
      <c r="N3266" s="458"/>
      <c r="O3266" s="459"/>
      <c r="P3266" s="458"/>
      <c r="Q3266" s="458"/>
      <c r="R3266" s="458"/>
      <c r="S3266" s="463"/>
      <c r="T3266" s="458"/>
      <c r="U3266" s="439"/>
      <c r="V3266" s="439"/>
      <c r="W3266" s="439"/>
      <c r="X3266" s="440"/>
      <c r="Y3266" s="443"/>
      <c r="Z3266" s="439"/>
      <c r="AA3266" s="439"/>
      <c r="AB3266" s="439"/>
      <c r="AC3266" s="439">
        <f t="shared" ref="AC3266" si="2774">AB3356</f>
        <v>2.169719146791548</v>
      </c>
      <c r="AD3266" s="440">
        <f t="shared" ref="AD3266" si="2775">AC3356</f>
        <v>1.8283057258293631</v>
      </c>
      <c r="AE3266" s="443">
        <f t="shared" si="2763"/>
        <v>1.4868923048671783</v>
      </c>
      <c r="AF3266" s="439">
        <f t="shared" si="2764"/>
        <v>1.3023996878099462</v>
      </c>
      <c r="AG3266" s="439">
        <f t="shared" si="2765"/>
        <v>1.1179070707527141</v>
      </c>
      <c r="AH3266" s="439">
        <f t="shared" si="2766"/>
        <v>0.93341445369548204</v>
      </c>
      <c r="AI3266" s="440">
        <f t="shared" si="2767"/>
        <v>0.74892183663824996</v>
      </c>
      <c r="AJ3266" s="443">
        <f t="shared" si="2768"/>
        <v>0.56442921958101788</v>
      </c>
      <c r="AK3266" s="439">
        <f t="shared" si="2769"/>
        <v>0.37628614638734525</v>
      </c>
      <c r="AL3266" s="439">
        <f t="shared" si="2770"/>
        <v>0.18814307319367263</v>
      </c>
      <c r="AM3266" s="439">
        <f t="shared" si="2771"/>
        <v>0</v>
      </c>
      <c r="AN3266" s="440">
        <f t="shared" si="2772"/>
        <v>0</v>
      </c>
    </row>
    <row r="3267" spans="1:40" outlineLevel="2">
      <c r="A3267" s="882">
        <f>ROW()</f>
        <v>3267</v>
      </c>
      <c r="B3267" s="453"/>
      <c r="D3267" s="452" t="s">
        <v>36</v>
      </c>
      <c r="H3267" s="458"/>
      <c r="I3267" s="458"/>
      <c r="J3267" s="459"/>
      <c r="K3267" s="458"/>
      <c r="L3267" s="458"/>
      <c r="M3267" s="458"/>
      <c r="N3267" s="458"/>
      <c r="O3267" s="459"/>
      <c r="P3267" s="458"/>
      <c r="Q3267" s="458"/>
      <c r="R3267" s="458"/>
      <c r="S3267" s="463"/>
      <c r="T3267" s="458"/>
      <c r="U3267" s="439"/>
      <c r="V3267" s="439"/>
      <c r="W3267" s="439"/>
      <c r="X3267" s="440"/>
      <c r="Y3267" s="443"/>
      <c r="Z3267" s="439"/>
      <c r="AA3267" s="439"/>
      <c r="AB3267" s="439"/>
      <c r="AC3267" s="439">
        <f>AB3357</f>
        <v>9.9251655369269258</v>
      </c>
      <c r="AD3267" s="440">
        <f>AC3357</f>
        <v>8.5904068154256077</v>
      </c>
      <c r="AE3267" s="443">
        <f t="shared" si="2763"/>
        <v>7.2556480939242896</v>
      </c>
      <c r="AF3267" s="439">
        <f t="shared" si="2764"/>
        <v>4.8525988320406483</v>
      </c>
      <c r="AG3267" s="439">
        <f t="shared" si="2765"/>
        <v>2.4495495701570067</v>
      </c>
      <c r="AH3267" s="439">
        <f t="shared" si="2766"/>
        <v>4.6500308273365043E-2</v>
      </c>
      <c r="AI3267" s="440">
        <f t="shared" si="2767"/>
        <v>4.6500308273365043E-2</v>
      </c>
      <c r="AJ3267" s="443">
        <f t="shared" si="2768"/>
        <v>4.6500308273365043E-2</v>
      </c>
      <c r="AK3267" s="439">
        <f t="shared" si="2769"/>
        <v>0</v>
      </c>
      <c r="AL3267" s="439">
        <f t="shared" si="2770"/>
        <v>0</v>
      </c>
      <c r="AM3267" s="439">
        <f t="shared" si="2771"/>
        <v>0</v>
      </c>
      <c r="AN3267" s="440">
        <f t="shared" si="2772"/>
        <v>0</v>
      </c>
    </row>
    <row r="3268" spans="1:40" outlineLevel="2">
      <c r="A3268" s="882">
        <f>ROW()</f>
        <v>3268</v>
      </c>
      <c r="B3268" s="453"/>
      <c r="D3268" s="452" t="s">
        <v>583</v>
      </c>
      <c r="H3268" s="458"/>
      <c r="I3268" s="458"/>
      <c r="J3268" s="459"/>
      <c r="K3268" s="458"/>
      <c r="L3268" s="458"/>
      <c r="M3268" s="458"/>
      <c r="N3268" s="458"/>
      <c r="O3268" s="459"/>
      <c r="P3268" s="458"/>
      <c r="Q3268" s="458"/>
      <c r="R3268" s="458"/>
      <c r="S3268" s="463"/>
      <c r="T3268" s="458"/>
      <c r="U3268" s="439"/>
      <c r="V3268" s="439"/>
      <c r="W3268" s="439"/>
      <c r="X3268" s="440"/>
      <c r="Y3268" s="443"/>
      <c r="Z3268" s="439"/>
      <c r="AA3268" s="439"/>
      <c r="AB3268" s="439"/>
      <c r="AC3268" s="439">
        <f t="shared" ref="AC3268:AI3268" si="2776">AB3358</f>
        <v>0</v>
      </c>
      <c r="AD3268" s="440">
        <f t="shared" si="2776"/>
        <v>0</v>
      </c>
      <c r="AE3268" s="443">
        <f t="shared" si="2776"/>
        <v>0</v>
      </c>
      <c r="AF3268" s="439">
        <f t="shared" si="2776"/>
        <v>0</v>
      </c>
      <c r="AG3268" s="439">
        <f t="shared" si="2776"/>
        <v>0</v>
      </c>
      <c r="AH3268" s="439">
        <f t="shared" si="2776"/>
        <v>0</v>
      </c>
      <c r="AI3268" s="440">
        <f t="shared" si="2776"/>
        <v>0</v>
      </c>
      <c r="AJ3268" s="443">
        <f t="shared" ref="AJ3268:AN3271" si="2777">AI3358</f>
        <v>0</v>
      </c>
      <c r="AK3268" s="439">
        <f t="shared" si="2777"/>
        <v>0</v>
      </c>
      <c r="AL3268" s="439">
        <f t="shared" si="2777"/>
        <v>0</v>
      </c>
      <c r="AM3268" s="439">
        <f t="shared" si="2777"/>
        <v>0</v>
      </c>
      <c r="AN3268" s="440">
        <f t="shared" si="2777"/>
        <v>0</v>
      </c>
    </row>
    <row r="3269" spans="1:40" outlineLevel="2">
      <c r="A3269" s="882">
        <f>ROW()</f>
        <v>3269</v>
      </c>
      <c r="B3269" s="453"/>
      <c r="D3269" s="452" t="s">
        <v>81</v>
      </c>
      <c r="H3269" s="458"/>
      <c r="I3269" s="458"/>
      <c r="J3269" s="459"/>
      <c r="K3269" s="458"/>
      <c r="L3269" s="458"/>
      <c r="M3269" s="458"/>
      <c r="N3269" s="458"/>
      <c r="O3269" s="459"/>
      <c r="P3269" s="458"/>
      <c r="Q3269" s="458"/>
      <c r="R3269" s="458"/>
      <c r="S3269" s="463"/>
      <c r="T3269" s="458"/>
      <c r="U3269" s="439"/>
      <c r="V3269" s="439"/>
      <c r="W3269" s="439"/>
      <c r="X3269" s="440"/>
      <c r="Y3269" s="443"/>
      <c r="Z3269" s="439"/>
      <c r="AA3269" s="439"/>
      <c r="AB3269" s="439"/>
      <c r="AC3269" s="439">
        <f t="shared" ref="AC3269:AD3269" si="2778">AB3359</f>
        <v>0</v>
      </c>
      <c r="AD3269" s="440">
        <f t="shared" si="2778"/>
        <v>0</v>
      </c>
      <c r="AE3269" s="443">
        <f t="shared" ref="AE3269:AI3271" si="2779">AD3359</f>
        <v>0</v>
      </c>
      <c r="AF3269" s="439">
        <f t="shared" si="2779"/>
        <v>0</v>
      </c>
      <c r="AG3269" s="439">
        <f t="shared" si="2779"/>
        <v>0</v>
      </c>
      <c r="AH3269" s="439">
        <f t="shared" si="2779"/>
        <v>0</v>
      </c>
      <c r="AI3269" s="440">
        <f t="shared" si="2779"/>
        <v>0</v>
      </c>
      <c r="AJ3269" s="443">
        <f t="shared" si="2777"/>
        <v>0</v>
      </c>
      <c r="AK3269" s="439">
        <f t="shared" si="2777"/>
        <v>0</v>
      </c>
      <c r="AL3269" s="439">
        <f t="shared" si="2777"/>
        <v>0</v>
      </c>
      <c r="AM3269" s="439">
        <f t="shared" si="2777"/>
        <v>0</v>
      </c>
      <c r="AN3269" s="440">
        <f t="shared" si="2777"/>
        <v>0</v>
      </c>
    </row>
    <row r="3270" spans="1:40" outlineLevel="2">
      <c r="A3270" s="882">
        <f>ROW()</f>
        <v>3270</v>
      </c>
      <c r="B3270" s="453"/>
      <c r="D3270" s="452" t="s">
        <v>28</v>
      </c>
      <c r="H3270" s="458"/>
      <c r="I3270" s="458"/>
      <c r="J3270" s="459"/>
      <c r="K3270" s="458"/>
      <c r="L3270" s="458"/>
      <c r="M3270" s="458"/>
      <c r="N3270" s="458"/>
      <c r="O3270" s="459"/>
      <c r="P3270" s="458"/>
      <c r="Q3270" s="458"/>
      <c r="R3270" s="458"/>
      <c r="S3270" s="463"/>
      <c r="T3270" s="458"/>
      <c r="U3270" s="439"/>
      <c r="V3270" s="439"/>
      <c r="W3270" s="439"/>
      <c r="X3270" s="440"/>
      <c r="Y3270" s="443"/>
      <c r="Z3270" s="439"/>
      <c r="AA3270" s="439"/>
      <c r="AB3270" s="439"/>
      <c r="AC3270" s="439">
        <f>AB3360</f>
        <v>0.49669043031222132</v>
      </c>
      <c r="AD3270" s="440">
        <f>AC3360</f>
        <v>0.49669043031222132</v>
      </c>
      <c r="AE3270" s="443">
        <f t="shared" si="2779"/>
        <v>0.49669043031222132</v>
      </c>
      <c r="AF3270" s="439">
        <f t="shared" si="2779"/>
        <v>0.49669043031222132</v>
      </c>
      <c r="AG3270" s="439">
        <f t="shared" si="2779"/>
        <v>0.49669043031222132</v>
      </c>
      <c r="AH3270" s="439">
        <f t="shared" si="2779"/>
        <v>0.49669043031222132</v>
      </c>
      <c r="AI3270" s="440">
        <f t="shared" si="2779"/>
        <v>0.49669043031222132</v>
      </c>
      <c r="AJ3270" s="443">
        <f t="shared" si="2777"/>
        <v>0.49669043031222132</v>
      </c>
      <c r="AK3270" s="439">
        <f t="shared" si="2777"/>
        <v>0.49669043031222132</v>
      </c>
      <c r="AL3270" s="439">
        <f t="shared" si="2777"/>
        <v>0.49669043031222132</v>
      </c>
      <c r="AM3270" s="439">
        <f t="shared" si="2777"/>
        <v>0.49669043031222132</v>
      </c>
      <c r="AN3270" s="440">
        <f t="shared" si="2777"/>
        <v>0.49669043031222132</v>
      </c>
    </row>
    <row r="3271" spans="1:40" outlineLevel="2">
      <c r="A3271" s="882">
        <f>ROW()</f>
        <v>3271</v>
      </c>
      <c r="B3271" s="453"/>
      <c r="D3271" s="456" t="s">
        <v>443</v>
      </c>
      <c r="E3271" s="456"/>
      <c r="F3271" s="456"/>
      <c r="G3271" s="456"/>
      <c r="H3271" s="460"/>
      <c r="I3271" s="460"/>
      <c r="J3271" s="461"/>
      <c r="K3271" s="460"/>
      <c r="L3271" s="460"/>
      <c r="M3271" s="460"/>
      <c r="N3271" s="460"/>
      <c r="O3271" s="461"/>
      <c r="P3271" s="460"/>
      <c r="Q3271" s="460"/>
      <c r="R3271" s="460"/>
      <c r="S3271" s="465"/>
      <c r="T3271" s="460"/>
      <c r="U3271" s="441"/>
      <c r="V3271" s="441"/>
      <c r="W3271" s="441"/>
      <c r="X3271" s="442"/>
      <c r="Y3271" s="462"/>
      <c r="Z3271" s="441"/>
      <c r="AA3271" s="441"/>
      <c r="AB3271" s="441"/>
      <c r="AC3271" s="441">
        <f>AB3361</f>
        <v>0</v>
      </c>
      <c r="AD3271" s="442">
        <f>AC3361</f>
        <v>0</v>
      </c>
      <c r="AE3271" s="462">
        <f t="shared" si="2779"/>
        <v>0</v>
      </c>
      <c r="AF3271" s="441">
        <f t="shared" si="2779"/>
        <v>0</v>
      </c>
      <c r="AG3271" s="441">
        <f t="shared" si="2779"/>
        <v>0</v>
      </c>
      <c r="AH3271" s="441">
        <f t="shared" si="2779"/>
        <v>0</v>
      </c>
      <c r="AI3271" s="442">
        <f t="shared" si="2779"/>
        <v>0</v>
      </c>
      <c r="AJ3271" s="462">
        <f t="shared" si="2777"/>
        <v>0</v>
      </c>
      <c r="AK3271" s="441">
        <f t="shared" si="2777"/>
        <v>0</v>
      </c>
      <c r="AL3271" s="441">
        <f t="shared" si="2777"/>
        <v>0</v>
      </c>
      <c r="AM3271" s="441">
        <f t="shared" si="2777"/>
        <v>0</v>
      </c>
      <c r="AN3271" s="442">
        <f t="shared" si="2777"/>
        <v>0</v>
      </c>
    </row>
    <row r="3272" spans="1:40" outlineLevel="2">
      <c r="A3272" s="882">
        <f>ROW()</f>
        <v>3272</v>
      </c>
      <c r="B3272" s="453"/>
      <c r="D3272" s="452" t="s">
        <v>24</v>
      </c>
      <c r="H3272" s="458"/>
      <c r="I3272" s="458"/>
      <c r="J3272" s="459"/>
      <c r="K3272" s="458"/>
      <c r="L3272" s="458"/>
      <c r="M3272" s="458"/>
      <c r="N3272" s="458"/>
      <c r="O3272" s="459"/>
      <c r="P3272" s="458"/>
      <c r="Q3272" s="458"/>
      <c r="R3272" s="458"/>
      <c r="S3272" s="463"/>
      <c r="T3272" s="458"/>
      <c r="U3272" s="439"/>
      <c r="V3272" s="439"/>
      <c r="W3272" s="439"/>
      <c r="X3272" s="440"/>
      <c r="Y3272" s="443"/>
      <c r="Z3272" s="439"/>
      <c r="AA3272" s="439"/>
      <c r="AB3272" s="439"/>
      <c r="AC3272" s="439">
        <f t="shared" ref="AC3272:AN3272" si="2780">SUM(AC3256:AC3271)</f>
        <v>98.884168130984193</v>
      </c>
      <c r="AD3272" s="440">
        <f t="shared" si="2780"/>
        <v>94.546745046848841</v>
      </c>
      <c r="AE3272" s="443">
        <f t="shared" si="2780"/>
        <v>90.20932196271346</v>
      </c>
      <c r="AF3272" s="439">
        <f t="shared" si="2780"/>
        <v>85.604581593428534</v>
      </c>
      <c r="AG3272" s="439">
        <f t="shared" si="2780"/>
        <v>80.714035586662277</v>
      </c>
      <c r="AH3272" s="439">
        <f t="shared" si="2780"/>
        <v>75.823489579896034</v>
      </c>
      <c r="AI3272" s="440">
        <f t="shared" si="2780"/>
        <v>73.335992835013428</v>
      </c>
      <c r="AJ3272" s="443">
        <f t="shared" si="2780"/>
        <v>70.848496090130809</v>
      </c>
      <c r="AK3272" s="439">
        <f t="shared" si="2780"/>
        <v>68.293688281631916</v>
      </c>
      <c r="AL3272" s="439">
        <f t="shared" si="2780"/>
        <v>65.783537283305861</v>
      </c>
      <c r="AM3272" s="439">
        <f t="shared" si="2780"/>
        <v>63.2733862849798</v>
      </c>
      <c r="AN3272" s="440">
        <f t="shared" si="2780"/>
        <v>61.066405352498357</v>
      </c>
    </row>
    <row r="3273" spans="1:40" outlineLevel="1">
      <c r="A3273" s="732" t="s">
        <v>59</v>
      </c>
      <c r="B3273" s="733"/>
      <c r="C3273" s="881"/>
      <c r="D3273" s="733"/>
      <c r="E3273" s="733"/>
      <c r="F3273" s="733"/>
      <c r="G3273" s="730"/>
      <c r="H3273" s="733"/>
      <c r="I3273" s="730"/>
      <c r="J3273" s="729"/>
      <c r="K3273" s="730"/>
      <c r="L3273" s="730"/>
      <c r="M3273" s="730"/>
      <c r="N3273" s="730"/>
      <c r="O3273" s="729"/>
      <c r="P3273" s="730"/>
      <c r="Q3273" s="730"/>
      <c r="R3273" s="730"/>
      <c r="S3273" s="731"/>
      <c r="T3273" s="730"/>
      <c r="U3273" s="730"/>
      <c r="V3273" s="730"/>
      <c r="W3273" s="730"/>
      <c r="X3273" s="731"/>
      <c r="Y3273" s="729"/>
      <c r="Z3273" s="730"/>
      <c r="AA3273" s="730"/>
      <c r="AB3273" s="730"/>
      <c r="AC3273" s="730"/>
      <c r="AD3273" s="731"/>
      <c r="AE3273" s="729"/>
      <c r="AF3273" s="730"/>
      <c r="AG3273" s="730"/>
      <c r="AH3273" s="730"/>
      <c r="AI3273" s="731"/>
      <c r="AJ3273" s="729"/>
      <c r="AK3273" s="730"/>
      <c r="AL3273" s="730"/>
      <c r="AM3273" s="730"/>
      <c r="AN3273" s="731"/>
    </row>
    <row r="3274" spans="1:40" outlineLevel="2">
      <c r="A3274" s="882">
        <f>ROW()</f>
        <v>3274</v>
      </c>
      <c r="B3274" s="453"/>
      <c r="D3274" s="452" t="s">
        <v>300</v>
      </c>
      <c r="H3274" s="458"/>
      <c r="I3274" s="458"/>
      <c r="J3274" s="443"/>
      <c r="K3274" s="439"/>
      <c r="L3274" s="439"/>
      <c r="M3274" s="439"/>
      <c r="N3274" s="439"/>
      <c r="O3274" s="443"/>
      <c r="P3274" s="439"/>
      <c r="Q3274" s="439"/>
      <c r="R3274" s="439"/>
      <c r="S3274" s="440"/>
      <c r="T3274" s="439"/>
      <c r="U3274" s="439"/>
      <c r="V3274" s="439"/>
      <c r="W3274" s="439"/>
      <c r="X3274" s="320"/>
      <c r="Y3274" s="443"/>
      <c r="Z3274" s="439"/>
      <c r="AA3274" s="157"/>
      <c r="AB3274" s="27">
        <f>AB$660</f>
        <v>7.5742968398110913</v>
      </c>
      <c r="AC3274" s="157"/>
      <c r="AD3274" s="320"/>
      <c r="AE3274" s="443"/>
      <c r="AF3274" s="157"/>
      <c r="AG3274" s="157"/>
      <c r="AH3274" s="157"/>
      <c r="AI3274" s="320"/>
      <c r="AJ3274" s="443"/>
      <c r="AK3274" s="157"/>
      <c r="AL3274" s="157"/>
      <c r="AM3274" s="157"/>
      <c r="AN3274" s="320"/>
    </row>
    <row r="3275" spans="1:40" outlineLevel="2">
      <c r="A3275" s="882">
        <f>ROW()</f>
        <v>3275</v>
      </c>
      <c r="B3275" s="453"/>
      <c r="D3275" s="452" t="s">
        <v>301</v>
      </c>
      <c r="H3275" s="458"/>
      <c r="I3275" s="458"/>
      <c r="J3275" s="443"/>
      <c r="K3275" s="439"/>
      <c r="L3275" s="439"/>
      <c r="M3275" s="439"/>
      <c r="N3275" s="439"/>
      <c r="O3275" s="443"/>
      <c r="P3275" s="439"/>
      <c r="Q3275" s="439"/>
      <c r="R3275" s="439"/>
      <c r="S3275" s="440"/>
      <c r="T3275" s="439"/>
      <c r="U3275" s="439"/>
      <c r="V3275" s="439"/>
      <c r="W3275" s="439"/>
      <c r="X3275" s="320"/>
      <c r="Y3275" s="443"/>
      <c r="Z3275" s="439"/>
      <c r="AA3275" s="157"/>
      <c r="AB3275" s="27">
        <f>AB$661</f>
        <v>0.51885110732463136</v>
      </c>
      <c r="AC3275" s="157"/>
      <c r="AD3275" s="320"/>
      <c r="AE3275" s="443"/>
      <c r="AF3275" s="157"/>
      <c r="AG3275" s="157"/>
      <c r="AH3275" s="157"/>
      <c r="AI3275" s="320"/>
      <c r="AJ3275" s="443"/>
      <c r="AK3275" s="157"/>
      <c r="AL3275" s="157"/>
      <c r="AM3275" s="157"/>
      <c r="AN3275" s="320"/>
    </row>
    <row r="3276" spans="1:40" outlineLevel="2">
      <c r="A3276" s="882">
        <f>ROW()</f>
        <v>3276</v>
      </c>
      <c r="B3276" s="453"/>
      <c r="D3276" s="452" t="s">
        <v>29</v>
      </c>
      <c r="H3276" s="458"/>
      <c r="I3276" s="458"/>
      <c r="J3276" s="443"/>
      <c r="K3276" s="439"/>
      <c r="L3276" s="439"/>
      <c r="M3276" s="439"/>
      <c r="N3276" s="439"/>
      <c r="O3276" s="443"/>
      <c r="P3276" s="439"/>
      <c r="Q3276" s="439"/>
      <c r="R3276" s="439"/>
      <c r="S3276" s="440"/>
      <c r="T3276" s="439"/>
      <c r="U3276" s="439"/>
      <c r="V3276" s="439"/>
      <c r="W3276" s="439"/>
      <c r="X3276" s="320"/>
      <c r="Y3276" s="443"/>
      <c r="Z3276" s="439"/>
      <c r="AA3276" s="157"/>
      <c r="AB3276" s="27">
        <f>AB$662</f>
        <v>0</v>
      </c>
      <c r="AC3276" s="157"/>
      <c r="AD3276" s="320"/>
      <c r="AE3276" s="443"/>
      <c r="AF3276" s="157"/>
      <c r="AG3276" s="157"/>
      <c r="AH3276" s="157"/>
      <c r="AI3276" s="320"/>
      <c r="AJ3276" s="443"/>
      <c r="AK3276" s="157"/>
      <c r="AL3276" s="157"/>
      <c r="AM3276" s="157"/>
      <c r="AN3276" s="320"/>
    </row>
    <row r="3277" spans="1:40" outlineLevel="2">
      <c r="A3277" s="882">
        <f>ROW()</f>
        <v>3277</v>
      </c>
      <c r="B3277" s="453"/>
      <c r="D3277" s="452" t="s">
        <v>30</v>
      </c>
      <c r="H3277" s="458"/>
      <c r="I3277" s="458"/>
      <c r="J3277" s="443"/>
      <c r="K3277" s="439"/>
      <c r="L3277" s="439"/>
      <c r="M3277" s="439"/>
      <c r="N3277" s="439"/>
      <c r="O3277" s="443"/>
      <c r="P3277" s="439"/>
      <c r="Q3277" s="439"/>
      <c r="R3277" s="439"/>
      <c r="S3277" s="440"/>
      <c r="T3277" s="439"/>
      <c r="U3277" s="439"/>
      <c r="V3277" s="439"/>
      <c r="W3277" s="439"/>
      <c r="X3277" s="320"/>
      <c r="Y3277" s="443"/>
      <c r="Z3277" s="439"/>
      <c r="AA3277" s="157"/>
      <c r="AB3277" s="27">
        <f>AB$663</f>
        <v>36.235010017622805</v>
      </c>
      <c r="AC3277" s="157"/>
      <c r="AD3277" s="320"/>
      <c r="AE3277" s="443"/>
      <c r="AF3277" s="157"/>
      <c r="AG3277" s="157"/>
      <c r="AH3277" s="157"/>
      <c r="AI3277" s="320"/>
      <c r="AJ3277" s="443"/>
      <c r="AK3277" s="157"/>
      <c r="AL3277" s="157"/>
      <c r="AM3277" s="157"/>
      <c r="AN3277" s="320"/>
    </row>
    <row r="3278" spans="1:40" outlineLevel="2">
      <c r="A3278" s="882">
        <f>ROW()</f>
        <v>3278</v>
      </c>
      <c r="B3278" s="453"/>
      <c r="D3278" s="452" t="s">
        <v>31</v>
      </c>
      <c r="H3278" s="458"/>
      <c r="I3278" s="458"/>
      <c r="J3278" s="443"/>
      <c r="K3278" s="439"/>
      <c r="L3278" s="439"/>
      <c r="M3278" s="439"/>
      <c r="N3278" s="439"/>
      <c r="O3278" s="443"/>
      <c r="P3278" s="439"/>
      <c r="Q3278" s="439"/>
      <c r="R3278" s="439"/>
      <c r="S3278" s="440"/>
      <c r="T3278" s="439"/>
      <c r="U3278" s="439"/>
      <c r="V3278" s="439"/>
      <c r="W3278" s="439"/>
      <c r="X3278" s="320"/>
      <c r="Y3278" s="443"/>
      <c r="Z3278" s="439"/>
      <c r="AA3278" s="157"/>
      <c r="AB3278" s="27">
        <f>AB$664</f>
        <v>0</v>
      </c>
      <c r="AC3278" s="157"/>
      <c r="AD3278" s="320"/>
      <c r="AE3278" s="443"/>
      <c r="AF3278" s="157"/>
      <c r="AG3278" s="157"/>
      <c r="AH3278" s="157"/>
      <c r="AI3278" s="320"/>
      <c r="AJ3278" s="443"/>
      <c r="AK3278" s="157"/>
      <c r="AL3278" s="157"/>
      <c r="AM3278" s="157"/>
      <c r="AN3278" s="320"/>
    </row>
    <row r="3279" spans="1:40" outlineLevel="2">
      <c r="A3279" s="882">
        <f>ROW()</f>
        <v>3279</v>
      </c>
      <c r="B3279" s="453"/>
      <c r="D3279" s="452" t="s">
        <v>32</v>
      </c>
      <c r="H3279" s="458"/>
      <c r="I3279" s="458"/>
      <c r="J3279" s="443"/>
      <c r="K3279" s="439"/>
      <c r="L3279" s="439"/>
      <c r="M3279" s="439"/>
      <c r="N3279" s="439"/>
      <c r="O3279" s="443"/>
      <c r="P3279" s="439"/>
      <c r="Q3279" s="439"/>
      <c r="R3279" s="439"/>
      <c r="S3279" s="440"/>
      <c r="T3279" s="439"/>
      <c r="U3279" s="439"/>
      <c r="V3279" s="439"/>
      <c r="W3279" s="439"/>
      <c r="X3279" s="320"/>
      <c r="Y3279" s="443"/>
      <c r="Z3279" s="439"/>
      <c r="AA3279" s="157"/>
      <c r="AB3279" s="27">
        <f>AB$665</f>
        <v>5.6019191422124965</v>
      </c>
      <c r="AC3279" s="157"/>
      <c r="AD3279" s="320"/>
      <c r="AE3279" s="443"/>
      <c r="AF3279" s="157"/>
      <c r="AG3279" s="157"/>
      <c r="AH3279" s="157"/>
      <c r="AI3279" s="320"/>
      <c r="AJ3279" s="443"/>
      <c r="AK3279" s="157"/>
      <c r="AL3279" s="157"/>
      <c r="AM3279" s="157"/>
      <c r="AN3279" s="320"/>
    </row>
    <row r="3280" spans="1:40" outlineLevel="2">
      <c r="A3280" s="882">
        <f>ROW()</f>
        <v>3280</v>
      </c>
      <c r="B3280" s="453"/>
      <c r="D3280" s="452" t="s">
        <v>33</v>
      </c>
      <c r="H3280" s="458"/>
      <c r="I3280" s="458"/>
      <c r="J3280" s="443"/>
      <c r="K3280" s="439"/>
      <c r="L3280" s="439"/>
      <c r="M3280" s="439"/>
      <c r="N3280" s="439"/>
      <c r="O3280" s="443"/>
      <c r="P3280" s="439"/>
      <c r="Q3280" s="439"/>
      <c r="R3280" s="439"/>
      <c r="S3280" s="440"/>
      <c r="T3280" s="439"/>
      <c r="U3280" s="439"/>
      <c r="V3280" s="439"/>
      <c r="W3280" s="439"/>
      <c r="X3280" s="320"/>
      <c r="Y3280" s="443"/>
      <c r="Z3280" s="439"/>
      <c r="AA3280" s="157"/>
      <c r="AB3280" s="27">
        <f>AB$666</f>
        <v>0.22493910928429572</v>
      </c>
      <c r="AC3280" s="157"/>
      <c r="AD3280" s="320"/>
      <c r="AE3280" s="443"/>
      <c r="AF3280" s="157"/>
      <c r="AG3280" s="157"/>
      <c r="AH3280" s="157"/>
      <c r="AI3280" s="320"/>
      <c r="AJ3280" s="443"/>
      <c r="AK3280" s="157"/>
      <c r="AL3280" s="157"/>
      <c r="AM3280" s="157"/>
      <c r="AN3280" s="320"/>
    </row>
    <row r="3281" spans="1:40" outlineLevel="2">
      <c r="A3281" s="882">
        <f>ROW()</f>
        <v>3281</v>
      </c>
      <c r="B3281" s="453"/>
      <c r="D3281" s="452" t="s">
        <v>27</v>
      </c>
      <c r="H3281" s="458"/>
      <c r="I3281" s="458"/>
      <c r="J3281" s="443"/>
      <c r="K3281" s="439"/>
      <c r="L3281" s="439"/>
      <c r="M3281" s="439"/>
      <c r="N3281" s="439"/>
      <c r="O3281" s="443"/>
      <c r="P3281" s="439"/>
      <c r="Q3281" s="439"/>
      <c r="R3281" s="439"/>
      <c r="S3281" s="440"/>
      <c r="T3281" s="439"/>
      <c r="U3281" s="439"/>
      <c r="V3281" s="439"/>
      <c r="W3281" s="439"/>
      <c r="X3281" s="320"/>
      <c r="Y3281" s="443"/>
      <c r="Z3281" s="439"/>
      <c r="AA3281" s="157"/>
      <c r="AB3281" s="27">
        <f>AB$667</f>
        <v>1.6868922148050935</v>
      </c>
      <c r="AC3281" s="157"/>
      <c r="AD3281" s="320"/>
      <c r="AE3281" s="443"/>
      <c r="AF3281" s="157"/>
      <c r="AG3281" s="157"/>
      <c r="AH3281" s="157"/>
      <c r="AI3281" s="320"/>
      <c r="AJ3281" s="443"/>
      <c r="AK3281" s="157"/>
      <c r="AL3281" s="157"/>
      <c r="AM3281" s="157"/>
      <c r="AN3281" s="320"/>
    </row>
    <row r="3282" spans="1:40" outlineLevel="2">
      <c r="A3282" s="882">
        <f>ROW()</f>
        <v>3282</v>
      </c>
      <c r="B3282" s="453"/>
      <c r="D3282" s="452" t="s">
        <v>34</v>
      </c>
      <c r="H3282" s="458"/>
      <c r="I3282" s="458"/>
      <c r="J3282" s="443"/>
      <c r="K3282" s="439"/>
      <c r="L3282" s="439"/>
      <c r="M3282" s="439"/>
      <c r="N3282" s="439"/>
      <c r="O3282" s="443"/>
      <c r="P3282" s="439"/>
      <c r="Q3282" s="439"/>
      <c r="R3282" s="439"/>
      <c r="S3282" s="440"/>
      <c r="T3282" s="439"/>
      <c r="U3282" s="439"/>
      <c r="V3282" s="439"/>
      <c r="W3282" s="439"/>
      <c r="X3282" s="320"/>
      <c r="Y3282" s="443"/>
      <c r="Z3282" s="439"/>
      <c r="AA3282" s="157"/>
      <c r="AB3282" s="27">
        <f>AB$668</f>
        <v>33.224220483125862</v>
      </c>
      <c r="AC3282" s="157"/>
      <c r="AD3282" s="320"/>
      <c r="AE3282" s="443"/>
      <c r="AF3282" s="157"/>
      <c r="AG3282" s="157"/>
      <c r="AH3282" s="157"/>
      <c r="AI3282" s="320"/>
      <c r="AJ3282" s="443"/>
      <c r="AK3282" s="157"/>
      <c r="AL3282" s="157"/>
      <c r="AM3282" s="157"/>
      <c r="AN3282" s="320"/>
    </row>
    <row r="3283" spans="1:40" outlineLevel="2">
      <c r="A3283" s="882">
        <f>ROW()</f>
        <v>3283</v>
      </c>
      <c r="B3283" s="453"/>
      <c r="D3283" s="452" t="s">
        <v>35</v>
      </c>
      <c r="H3283" s="458"/>
      <c r="I3283" s="458"/>
      <c r="J3283" s="443"/>
      <c r="K3283" s="439"/>
      <c r="L3283" s="439"/>
      <c r="M3283" s="439"/>
      <c r="N3283" s="439"/>
      <c r="O3283" s="443"/>
      <c r="P3283" s="439"/>
      <c r="Q3283" s="439"/>
      <c r="R3283" s="439"/>
      <c r="S3283" s="440"/>
      <c r="T3283" s="439"/>
      <c r="U3283" s="439"/>
      <c r="V3283" s="439"/>
      <c r="W3283" s="439"/>
      <c r="X3283" s="320"/>
      <c r="Y3283" s="443"/>
      <c r="Z3283" s="439"/>
      <c r="AA3283" s="157"/>
      <c r="AB3283" s="27">
        <f>AB$669</f>
        <v>1.2339142361927369</v>
      </c>
      <c r="AC3283" s="157"/>
      <c r="AD3283" s="320"/>
      <c r="AE3283" s="443"/>
      <c r="AF3283" s="157"/>
      <c r="AG3283" s="157"/>
      <c r="AH3283" s="157"/>
      <c r="AI3283" s="320"/>
      <c r="AJ3283" s="443"/>
      <c r="AK3283" s="157"/>
      <c r="AL3283" s="157"/>
      <c r="AM3283" s="157"/>
      <c r="AN3283" s="320"/>
    </row>
    <row r="3284" spans="1:40" outlineLevel="2">
      <c r="A3284" s="882">
        <f>ROW()</f>
        <v>3284</v>
      </c>
      <c r="B3284" s="453"/>
      <c r="D3284" s="452" t="s">
        <v>302</v>
      </c>
      <c r="H3284" s="458"/>
      <c r="I3284" s="458"/>
      <c r="J3284" s="443"/>
      <c r="K3284" s="439"/>
      <c r="L3284" s="439"/>
      <c r="M3284" s="439"/>
      <c r="N3284" s="439"/>
      <c r="O3284" s="443"/>
      <c r="P3284" s="439"/>
      <c r="Q3284" s="439"/>
      <c r="R3284" s="439"/>
      <c r="S3284" s="440"/>
      <c r="T3284" s="439"/>
      <c r="U3284" s="439"/>
      <c r="V3284" s="439"/>
      <c r="W3284" s="439"/>
      <c r="X3284" s="320"/>
      <c r="Y3284" s="443"/>
      <c r="Z3284" s="439"/>
      <c r="AA3284" s="157"/>
      <c r="AB3284" s="27">
        <f>AB$670</f>
        <v>2.412593251216169</v>
      </c>
      <c r="AC3284" s="157"/>
      <c r="AD3284" s="320"/>
      <c r="AE3284" s="443"/>
      <c r="AF3284" s="157"/>
      <c r="AG3284" s="157"/>
      <c r="AH3284" s="157"/>
      <c r="AI3284" s="320"/>
      <c r="AJ3284" s="443"/>
      <c r="AK3284" s="157"/>
      <c r="AL3284" s="157"/>
      <c r="AM3284" s="157"/>
      <c r="AN3284" s="320"/>
    </row>
    <row r="3285" spans="1:40" outlineLevel="2">
      <c r="A3285" s="882">
        <f>ROW()</f>
        <v>3285</v>
      </c>
      <c r="B3285" s="453"/>
      <c r="D3285" s="452" t="s">
        <v>36</v>
      </c>
      <c r="H3285" s="458"/>
      <c r="I3285" s="458"/>
      <c r="J3285" s="443"/>
      <c r="K3285" s="439"/>
      <c r="L3285" s="439"/>
      <c r="M3285" s="439"/>
      <c r="N3285" s="439"/>
      <c r="O3285" s="443"/>
      <c r="P3285" s="439"/>
      <c r="Q3285" s="439"/>
      <c r="R3285" s="439"/>
      <c r="S3285" s="440"/>
      <c r="T3285" s="439"/>
      <c r="U3285" s="439"/>
      <c r="V3285" s="439"/>
      <c r="W3285" s="439"/>
      <c r="X3285" s="320"/>
      <c r="Y3285" s="443"/>
      <c r="Z3285" s="439"/>
      <c r="AA3285" s="157"/>
      <c r="AB3285" s="27">
        <f>AB$671</f>
        <v>9.9251655369269258</v>
      </c>
      <c r="AC3285" s="157"/>
      <c r="AD3285" s="320"/>
      <c r="AE3285" s="443"/>
      <c r="AF3285" s="157"/>
      <c r="AG3285" s="157"/>
      <c r="AH3285" s="157"/>
      <c r="AI3285" s="320"/>
      <c r="AJ3285" s="443"/>
      <c r="AK3285" s="157"/>
      <c r="AL3285" s="157"/>
      <c r="AM3285" s="157"/>
      <c r="AN3285" s="320"/>
    </row>
    <row r="3286" spans="1:40" outlineLevel="2">
      <c r="A3286" s="882">
        <f>ROW()</f>
        <v>3286</v>
      </c>
      <c r="B3286" s="453"/>
      <c r="D3286" s="452" t="s">
        <v>583</v>
      </c>
      <c r="H3286" s="458"/>
      <c r="I3286" s="458"/>
      <c r="J3286" s="443"/>
      <c r="K3286" s="439"/>
      <c r="L3286" s="439"/>
      <c r="M3286" s="439"/>
      <c r="N3286" s="439"/>
      <c r="O3286" s="443"/>
      <c r="P3286" s="439"/>
      <c r="Q3286" s="439"/>
      <c r="R3286" s="439"/>
      <c r="S3286" s="440"/>
      <c r="T3286" s="439"/>
      <c r="U3286" s="439"/>
      <c r="V3286" s="439"/>
      <c r="W3286" s="439"/>
      <c r="X3286" s="320"/>
      <c r="Y3286" s="443"/>
      <c r="Z3286" s="439"/>
      <c r="AA3286" s="157"/>
      <c r="AB3286" s="27">
        <f>AB$672</f>
        <v>0</v>
      </c>
      <c r="AC3286" s="157"/>
      <c r="AD3286" s="320"/>
      <c r="AE3286" s="443"/>
      <c r="AF3286" s="157"/>
      <c r="AG3286" s="157"/>
      <c r="AH3286" s="157"/>
      <c r="AI3286" s="320"/>
      <c r="AJ3286" s="443"/>
      <c r="AK3286" s="157"/>
      <c r="AL3286" s="157"/>
      <c r="AM3286" s="157"/>
      <c r="AN3286" s="320"/>
    </row>
    <row r="3287" spans="1:40" outlineLevel="2">
      <c r="A3287" s="882">
        <f>ROW()</f>
        <v>3287</v>
      </c>
      <c r="B3287" s="453"/>
      <c r="D3287" s="452" t="s">
        <v>81</v>
      </c>
      <c r="H3287" s="458"/>
      <c r="I3287" s="458"/>
      <c r="J3287" s="443"/>
      <c r="K3287" s="439"/>
      <c r="L3287" s="439"/>
      <c r="M3287" s="439"/>
      <c r="N3287" s="439"/>
      <c r="O3287" s="443"/>
      <c r="P3287" s="439"/>
      <c r="Q3287" s="439"/>
      <c r="R3287" s="439"/>
      <c r="S3287" s="440"/>
      <c r="T3287" s="439"/>
      <c r="U3287" s="439"/>
      <c r="V3287" s="439"/>
      <c r="W3287" s="439"/>
      <c r="X3287" s="320"/>
      <c r="Y3287" s="443"/>
      <c r="Z3287" s="439"/>
      <c r="AA3287" s="157"/>
      <c r="AB3287" s="27">
        <f>AB$673</f>
        <v>0</v>
      </c>
      <c r="AC3287" s="157"/>
      <c r="AD3287" s="320"/>
      <c r="AE3287" s="443"/>
      <c r="AF3287" s="157"/>
      <c r="AG3287" s="157"/>
      <c r="AH3287" s="157"/>
      <c r="AI3287" s="320"/>
      <c r="AJ3287" s="443"/>
      <c r="AK3287" s="157"/>
      <c r="AL3287" s="157"/>
      <c r="AM3287" s="157"/>
      <c r="AN3287" s="320"/>
    </row>
    <row r="3288" spans="1:40" outlineLevel="2">
      <c r="A3288" s="882">
        <f>ROW()</f>
        <v>3288</v>
      </c>
      <c r="B3288" s="453"/>
      <c r="D3288" s="452" t="s">
        <v>28</v>
      </c>
      <c r="H3288" s="458"/>
      <c r="I3288" s="458"/>
      <c r="J3288" s="443"/>
      <c r="K3288" s="439"/>
      <c r="L3288" s="439"/>
      <c r="M3288" s="439"/>
      <c r="N3288" s="439"/>
      <c r="O3288" s="443"/>
      <c r="P3288" s="439"/>
      <c r="Q3288" s="439"/>
      <c r="R3288" s="439"/>
      <c r="S3288" s="440"/>
      <c r="T3288" s="439"/>
      <c r="U3288" s="439"/>
      <c r="V3288" s="439"/>
      <c r="W3288" s="439"/>
      <c r="X3288" s="320"/>
      <c r="Y3288" s="443"/>
      <c r="Z3288" s="439"/>
      <c r="AA3288" s="157"/>
      <c r="AB3288" s="27">
        <f>AB$674</f>
        <v>0.49669043031222132</v>
      </c>
      <c r="AC3288" s="157"/>
      <c r="AD3288" s="320"/>
      <c r="AE3288" s="443"/>
      <c r="AF3288" s="157"/>
      <c r="AG3288" s="157"/>
      <c r="AH3288" s="157"/>
      <c r="AI3288" s="320"/>
      <c r="AJ3288" s="443"/>
      <c r="AK3288" s="157"/>
      <c r="AL3288" s="157"/>
      <c r="AM3288" s="157"/>
      <c r="AN3288" s="320"/>
    </row>
    <row r="3289" spans="1:40" outlineLevel="2">
      <c r="A3289" s="882">
        <f>ROW()</f>
        <v>3289</v>
      </c>
      <c r="B3289" s="453"/>
      <c r="D3289" s="456" t="s">
        <v>443</v>
      </c>
      <c r="E3289" s="456"/>
      <c r="F3289" s="456"/>
      <c r="G3289" s="456"/>
      <c r="H3289" s="460"/>
      <c r="I3289" s="460"/>
      <c r="J3289" s="462"/>
      <c r="K3289" s="441"/>
      <c r="L3289" s="441"/>
      <c r="M3289" s="441"/>
      <c r="N3289" s="441"/>
      <c r="O3289" s="462"/>
      <c r="P3289" s="441"/>
      <c r="Q3289" s="441"/>
      <c r="R3289" s="441"/>
      <c r="S3289" s="442"/>
      <c r="T3289" s="441"/>
      <c r="U3289" s="441"/>
      <c r="V3289" s="441"/>
      <c r="W3289" s="441"/>
      <c r="X3289" s="321"/>
      <c r="Y3289" s="462"/>
      <c r="Z3289" s="441"/>
      <c r="AA3289" s="158"/>
      <c r="AB3289" s="30">
        <f>AB$675</f>
        <v>0</v>
      </c>
      <c r="AC3289" s="158"/>
      <c r="AD3289" s="321"/>
      <c r="AE3289" s="462"/>
      <c r="AF3289" s="158"/>
      <c r="AG3289" s="158"/>
      <c r="AH3289" s="158"/>
      <c r="AI3289" s="321"/>
      <c r="AJ3289" s="462"/>
      <c r="AK3289" s="158"/>
      <c r="AL3289" s="158"/>
      <c r="AM3289" s="158"/>
      <c r="AN3289" s="321"/>
    </row>
    <row r="3290" spans="1:40" outlineLevel="2">
      <c r="A3290" s="882">
        <f>ROW()</f>
        <v>3290</v>
      </c>
      <c r="B3290" s="453"/>
      <c r="D3290" s="452" t="s">
        <v>24</v>
      </c>
      <c r="H3290" s="458"/>
      <c r="I3290" s="458"/>
      <c r="J3290" s="443"/>
      <c r="K3290" s="439"/>
      <c r="L3290" s="439"/>
      <c r="M3290" s="439"/>
      <c r="N3290" s="439"/>
      <c r="O3290" s="443"/>
      <c r="P3290" s="439"/>
      <c r="Q3290" s="439"/>
      <c r="R3290" s="439"/>
      <c r="S3290" s="440"/>
      <c r="T3290" s="439"/>
      <c r="U3290" s="439"/>
      <c r="V3290" s="439"/>
      <c r="W3290" s="439"/>
      <c r="X3290" s="440"/>
      <c r="Y3290" s="443"/>
      <c r="Z3290" s="439"/>
      <c r="AA3290" s="439"/>
      <c r="AB3290" s="439">
        <f>SUM(AB3274:AB3289)</f>
        <v>99.134492368834316</v>
      </c>
      <c r="AC3290" s="439"/>
      <c r="AD3290" s="440"/>
      <c r="AE3290" s="443"/>
      <c r="AF3290" s="439"/>
      <c r="AG3290" s="439"/>
      <c r="AH3290" s="439"/>
      <c r="AI3290" s="440"/>
      <c r="AJ3290" s="443"/>
      <c r="AK3290" s="439"/>
      <c r="AL3290" s="439"/>
      <c r="AM3290" s="439"/>
      <c r="AN3290" s="440"/>
    </row>
    <row r="3291" spans="1:40" outlineLevel="1">
      <c r="A3291" s="732" t="s">
        <v>238</v>
      </c>
      <c r="B3291" s="733"/>
      <c r="C3291" s="881"/>
      <c r="D3291" s="733"/>
      <c r="E3291" s="733"/>
      <c r="F3291" s="733"/>
      <c r="G3291" s="730"/>
      <c r="H3291" s="733"/>
      <c r="I3291" s="730"/>
      <c r="J3291" s="729"/>
      <c r="K3291" s="730"/>
      <c r="L3291" s="730"/>
      <c r="M3291" s="730"/>
      <c r="N3291" s="730"/>
      <c r="O3291" s="729"/>
      <c r="P3291" s="730"/>
      <c r="Q3291" s="730"/>
      <c r="R3291" s="730"/>
      <c r="S3291" s="731"/>
      <c r="T3291" s="730"/>
      <c r="U3291" s="730"/>
      <c r="V3291" s="730"/>
      <c r="W3291" s="730"/>
      <c r="X3291" s="731"/>
      <c r="Y3291" s="729"/>
      <c r="Z3291" s="730"/>
      <c r="AA3291" s="730"/>
      <c r="AB3291" s="730"/>
      <c r="AC3291" s="730"/>
      <c r="AD3291" s="731"/>
      <c r="AE3291" s="729"/>
      <c r="AF3291" s="730"/>
      <c r="AG3291" s="730"/>
      <c r="AH3291" s="730"/>
      <c r="AI3291" s="731"/>
      <c r="AJ3291" s="729"/>
      <c r="AK3291" s="730"/>
      <c r="AL3291" s="730"/>
      <c r="AM3291" s="730"/>
      <c r="AN3291" s="731"/>
    </row>
    <row r="3292" spans="1:40" outlineLevel="2">
      <c r="A3292" s="882">
        <f>ROW()</f>
        <v>3292</v>
      </c>
      <c r="B3292" s="453"/>
      <c r="D3292" s="1205" t="s">
        <v>300</v>
      </c>
      <c r="E3292" s="1205"/>
      <c r="F3292" s="1205"/>
      <c r="G3292" s="1205"/>
      <c r="H3292" s="4"/>
      <c r="I3292" s="4"/>
      <c r="J3292" s="329"/>
      <c r="K3292" s="4"/>
      <c r="L3292" s="4"/>
      <c r="M3292" s="4"/>
      <c r="N3292" s="4"/>
      <c r="O3292" s="329"/>
      <c r="P3292" s="4"/>
      <c r="Q3292" s="4"/>
      <c r="R3292" s="4"/>
      <c r="S3292" s="316"/>
      <c r="T3292" s="53"/>
      <c r="U3292" s="53"/>
      <c r="V3292" s="53"/>
      <c r="W3292" s="53"/>
      <c r="X3292" s="44"/>
      <c r="Y3292" s="252"/>
      <c r="Z3292" s="53"/>
      <c r="AA3292" s="53"/>
      <c r="AB3292" s="53">
        <f>AB$678</f>
        <v>0</v>
      </c>
      <c r="AC3292" s="53"/>
      <c r="AD3292" s="44"/>
      <c r="AE3292" s="252"/>
      <c r="AF3292" s="53"/>
      <c r="AG3292" s="53"/>
      <c r="AH3292" s="53"/>
      <c r="AI3292" s="44"/>
      <c r="AJ3292" s="252"/>
      <c r="AK3292" s="53"/>
      <c r="AL3292" s="53"/>
      <c r="AM3292" s="53"/>
      <c r="AN3292" s="44"/>
    </row>
    <row r="3293" spans="1:40" outlineLevel="2">
      <c r="A3293" s="882">
        <f>ROW()</f>
        <v>3293</v>
      </c>
      <c r="B3293" s="453"/>
      <c r="D3293" s="1205" t="s">
        <v>301</v>
      </c>
      <c r="E3293" s="1205"/>
      <c r="F3293" s="1205"/>
      <c r="G3293" s="1205"/>
      <c r="H3293" s="4"/>
      <c r="I3293" s="4"/>
      <c r="J3293" s="329"/>
      <c r="K3293" s="4"/>
      <c r="L3293" s="4"/>
      <c r="M3293" s="4"/>
      <c r="N3293" s="4"/>
      <c r="O3293" s="329"/>
      <c r="P3293" s="4"/>
      <c r="Q3293" s="4"/>
      <c r="R3293" s="4"/>
      <c r="S3293" s="316"/>
      <c r="T3293" s="53"/>
      <c r="U3293" s="53"/>
      <c r="V3293" s="53"/>
      <c r="W3293" s="53"/>
      <c r="X3293" s="44"/>
      <c r="Y3293" s="252"/>
      <c r="Z3293" s="53"/>
      <c r="AA3293" s="53"/>
      <c r="AB3293" s="53">
        <f>AB$679</f>
        <v>0</v>
      </c>
      <c r="AC3293" s="53"/>
      <c r="AD3293" s="44"/>
      <c r="AE3293" s="252"/>
      <c r="AF3293" s="53"/>
      <c r="AG3293" s="53"/>
      <c r="AH3293" s="53"/>
      <c r="AI3293" s="44"/>
      <c r="AJ3293" s="252"/>
      <c r="AK3293" s="53"/>
      <c r="AL3293" s="53"/>
      <c r="AM3293" s="53"/>
      <c r="AN3293" s="44"/>
    </row>
    <row r="3294" spans="1:40" outlineLevel="2">
      <c r="A3294" s="882">
        <f>ROW()</f>
        <v>3294</v>
      </c>
      <c r="B3294" s="453"/>
      <c r="D3294" s="1205" t="s">
        <v>29</v>
      </c>
      <c r="E3294" s="1205"/>
      <c r="F3294" s="1205"/>
      <c r="G3294" s="1205"/>
      <c r="H3294" s="4"/>
      <c r="I3294" s="4"/>
      <c r="J3294" s="329"/>
      <c r="K3294" s="4"/>
      <c r="L3294" s="4"/>
      <c r="M3294" s="4"/>
      <c r="N3294" s="4"/>
      <c r="O3294" s="329"/>
      <c r="P3294" s="4"/>
      <c r="Q3294" s="4"/>
      <c r="R3294" s="4"/>
      <c r="S3294" s="316"/>
      <c r="T3294" s="53"/>
      <c r="U3294" s="53"/>
      <c r="V3294" s="53"/>
      <c r="W3294" s="53"/>
      <c r="X3294" s="44"/>
      <c r="Y3294" s="252"/>
      <c r="Z3294" s="53"/>
      <c r="AA3294" s="53"/>
      <c r="AB3294" s="53">
        <f>AB$680</f>
        <v>0</v>
      </c>
      <c r="AC3294" s="53"/>
      <c r="AD3294" s="44"/>
      <c r="AE3294" s="252"/>
      <c r="AF3294" s="53"/>
      <c r="AG3294" s="53"/>
      <c r="AH3294" s="53"/>
      <c r="AI3294" s="44"/>
      <c r="AJ3294" s="252"/>
      <c r="AK3294" s="53"/>
      <c r="AL3294" s="53"/>
      <c r="AM3294" s="53"/>
      <c r="AN3294" s="44"/>
    </row>
    <row r="3295" spans="1:40" outlineLevel="2">
      <c r="A3295" s="882">
        <f>ROW()</f>
        <v>3295</v>
      </c>
      <c r="B3295" s="453"/>
      <c r="D3295" s="1205" t="s">
        <v>30</v>
      </c>
      <c r="E3295" s="1205"/>
      <c r="F3295" s="1205"/>
      <c r="G3295" s="1205"/>
      <c r="H3295" s="4"/>
      <c r="I3295" s="4"/>
      <c r="J3295" s="329"/>
      <c r="K3295" s="4"/>
      <c r="L3295" s="4"/>
      <c r="M3295" s="4"/>
      <c r="N3295" s="4"/>
      <c r="O3295" s="329"/>
      <c r="P3295" s="4"/>
      <c r="Q3295" s="4"/>
      <c r="R3295" s="4"/>
      <c r="S3295" s="316"/>
      <c r="T3295" s="53"/>
      <c r="U3295" s="53"/>
      <c r="V3295" s="53"/>
      <c r="W3295" s="53"/>
      <c r="X3295" s="44"/>
      <c r="Y3295" s="252"/>
      <c r="Z3295" s="53"/>
      <c r="AA3295" s="53"/>
      <c r="AB3295" s="53">
        <f>AB$681</f>
        <v>0</v>
      </c>
      <c r="AC3295" s="53"/>
      <c r="AD3295" s="44"/>
      <c r="AE3295" s="252"/>
      <c r="AF3295" s="53"/>
      <c r="AG3295" s="53"/>
      <c r="AH3295" s="53"/>
      <c r="AI3295" s="44"/>
      <c r="AJ3295" s="252"/>
      <c r="AK3295" s="53"/>
      <c r="AL3295" s="53"/>
      <c r="AM3295" s="53"/>
      <c r="AN3295" s="44"/>
    </row>
    <row r="3296" spans="1:40" outlineLevel="2">
      <c r="A3296" s="882">
        <f>ROW()</f>
        <v>3296</v>
      </c>
      <c r="B3296" s="453"/>
      <c r="D3296" s="1205" t="s">
        <v>31</v>
      </c>
      <c r="E3296" s="1205"/>
      <c r="F3296" s="1205"/>
      <c r="G3296" s="1205"/>
      <c r="H3296" s="4"/>
      <c r="I3296" s="4"/>
      <c r="J3296" s="329"/>
      <c r="K3296" s="4"/>
      <c r="L3296" s="4"/>
      <c r="M3296" s="4"/>
      <c r="N3296" s="4"/>
      <c r="O3296" s="329"/>
      <c r="P3296" s="4"/>
      <c r="Q3296" s="4"/>
      <c r="R3296" s="4"/>
      <c r="S3296" s="316"/>
      <c r="T3296" s="53"/>
      <c r="U3296" s="53"/>
      <c r="V3296" s="53"/>
      <c r="W3296" s="53"/>
      <c r="X3296" s="44"/>
      <c r="Y3296" s="252"/>
      <c r="Z3296" s="53"/>
      <c r="AA3296" s="53"/>
      <c r="AB3296" s="53">
        <f>AB$682</f>
        <v>0</v>
      </c>
      <c r="AC3296" s="53"/>
      <c r="AD3296" s="44"/>
      <c r="AE3296" s="252"/>
      <c r="AF3296" s="53"/>
      <c r="AG3296" s="53"/>
      <c r="AH3296" s="53"/>
      <c r="AI3296" s="44"/>
      <c r="AJ3296" s="252"/>
      <c r="AK3296" s="53"/>
      <c r="AL3296" s="53"/>
      <c r="AM3296" s="53"/>
      <c r="AN3296" s="44"/>
    </row>
    <row r="3297" spans="1:40" outlineLevel="2">
      <c r="A3297" s="882">
        <f>ROW()</f>
        <v>3297</v>
      </c>
      <c r="B3297" s="453"/>
      <c r="D3297" s="1205" t="s">
        <v>32</v>
      </c>
      <c r="E3297" s="1205"/>
      <c r="F3297" s="1205"/>
      <c r="G3297" s="1205"/>
      <c r="H3297" s="4"/>
      <c r="I3297" s="4"/>
      <c r="J3297" s="329"/>
      <c r="K3297" s="4"/>
      <c r="L3297" s="4"/>
      <c r="M3297" s="4"/>
      <c r="N3297" s="4"/>
      <c r="O3297" s="329"/>
      <c r="P3297" s="4"/>
      <c r="Q3297" s="4"/>
      <c r="R3297" s="4"/>
      <c r="S3297" s="316"/>
      <c r="T3297" s="53"/>
      <c r="U3297" s="53"/>
      <c r="V3297" s="53"/>
      <c r="W3297" s="53"/>
      <c r="X3297" s="44"/>
      <c r="Y3297" s="252"/>
      <c r="Z3297" s="53"/>
      <c r="AA3297" s="53"/>
      <c r="AB3297" s="53">
        <f>AB$683</f>
        <v>0</v>
      </c>
      <c r="AC3297" s="53"/>
      <c r="AD3297" s="44"/>
      <c r="AE3297" s="252"/>
      <c r="AF3297" s="53"/>
      <c r="AG3297" s="53"/>
      <c r="AH3297" s="53"/>
      <c r="AI3297" s="44"/>
      <c r="AJ3297" s="252"/>
      <c r="AK3297" s="53"/>
      <c r="AL3297" s="53"/>
      <c r="AM3297" s="53"/>
      <c r="AN3297" s="44"/>
    </row>
    <row r="3298" spans="1:40" outlineLevel="2">
      <c r="A3298" s="882">
        <f>ROW()</f>
        <v>3298</v>
      </c>
      <c r="B3298" s="453"/>
      <c r="D3298" s="1205" t="s">
        <v>33</v>
      </c>
      <c r="E3298" s="1205"/>
      <c r="F3298" s="1205"/>
      <c r="G3298" s="1205"/>
      <c r="H3298" s="4"/>
      <c r="I3298" s="4"/>
      <c r="J3298" s="329"/>
      <c r="K3298" s="4"/>
      <c r="L3298" s="4"/>
      <c r="M3298" s="4"/>
      <c r="N3298" s="4"/>
      <c r="O3298" s="329"/>
      <c r="P3298" s="4"/>
      <c r="Q3298" s="4"/>
      <c r="R3298" s="4"/>
      <c r="S3298" s="316"/>
      <c r="T3298" s="53"/>
      <c r="U3298" s="53"/>
      <c r="V3298" s="53"/>
      <c r="W3298" s="53"/>
      <c r="X3298" s="44"/>
      <c r="Y3298" s="252"/>
      <c r="Z3298" s="53"/>
      <c r="AA3298" s="53"/>
      <c r="AB3298" s="53">
        <f>AB$684</f>
        <v>0</v>
      </c>
      <c r="AC3298" s="53"/>
      <c r="AD3298" s="44"/>
      <c r="AE3298" s="252"/>
      <c r="AF3298" s="53"/>
      <c r="AG3298" s="53"/>
      <c r="AH3298" s="53"/>
      <c r="AI3298" s="44"/>
      <c r="AJ3298" s="252"/>
      <c r="AK3298" s="53"/>
      <c r="AL3298" s="53"/>
      <c r="AM3298" s="53"/>
      <c r="AN3298" s="44"/>
    </row>
    <row r="3299" spans="1:40" outlineLevel="2">
      <c r="A3299" s="882">
        <f>ROW()</f>
        <v>3299</v>
      </c>
      <c r="B3299" s="453"/>
      <c r="D3299" s="1205" t="s">
        <v>27</v>
      </c>
      <c r="E3299" s="1205"/>
      <c r="F3299" s="1205"/>
      <c r="G3299" s="1205"/>
      <c r="H3299" s="4"/>
      <c r="I3299" s="4"/>
      <c r="J3299" s="329"/>
      <c r="K3299" s="4"/>
      <c r="L3299" s="4"/>
      <c r="M3299" s="4"/>
      <c r="N3299" s="4"/>
      <c r="O3299" s="329"/>
      <c r="P3299" s="4"/>
      <c r="Q3299" s="4"/>
      <c r="R3299" s="4"/>
      <c r="S3299" s="316"/>
      <c r="T3299" s="53"/>
      <c r="U3299" s="53"/>
      <c r="V3299" s="53"/>
      <c r="W3299" s="53"/>
      <c r="X3299" s="44"/>
      <c r="Y3299" s="252"/>
      <c r="Z3299" s="53"/>
      <c r="AA3299" s="53"/>
      <c r="AB3299" s="53">
        <f>AB$685</f>
        <v>0</v>
      </c>
      <c r="AC3299" s="53"/>
      <c r="AD3299" s="44"/>
      <c r="AE3299" s="252"/>
      <c r="AF3299" s="53"/>
      <c r="AG3299" s="53"/>
      <c r="AH3299" s="53"/>
      <c r="AI3299" s="44"/>
      <c r="AJ3299" s="252"/>
      <c r="AK3299" s="53"/>
      <c r="AL3299" s="53"/>
      <c r="AM3299" s="53"/>
      <c r="AN3299" s="44"/>
    </row>
    <row r="3300" spans="1:40" outlineLevel="2">
      <c r="A3300" s="882">
        <f>ROW()</f>
        <v>3300</v>
      </c>
      <c r="B3300" s="453"/>
      <c r="D3300" s="1205" t="s">
        <v>34</v>
      </c>
      <c r="E3300" s="1205"/>
      <c r="F3300" s="1205"/>
      <c r="G3300" s="1205"/>
      <c r="H3300" s="4"/>
      <c r="I3300" s="4"/>
      <c r="J3300" s="329"/>
      <c r="K3300" s="4"/>
      <c r="L3300" s="4"/>
      <c r="M3300" s="4"/>
      <c r="N3300" s="4"/>
      <c r="O3300" s="329"/>
      <c r="P3300" s="4"/>
      <c r="Q3300" s="4"/>
      <c r="R3300" s="4"/>
      <c r="S3300" s="316"/>
      <c r="T3300" s="53"/>
      <c r="U3300" s="53"/>
      <c r="V3300" s="53"/>
      <c r="W3300" s="53"/>
      <c r="X3300" s="44"/>
      <c r="Y3300" s="252"/>
      <c r="Z3300" s="53"/>
      <c r="AA3300" s="53"/>
      <c r="AB3300" s="53">
        <f>AB$686</f>
        <v>0</v>
      </c>
      <c r="AC3300" s="53"/>
      <c r="AD3300" s="44"/>
      <c r="AE3300" s="252"/>
      <c r="AF3300" s="53"/>
      <c r="AG3300" s="53"/>
      <c r="AH3300" s="53"/>
      <c r="AI3300" s="44"/>
      <c r="AJ3300" s="252"/>
      <c r="AK3300" s="53"/>
      <c r="AL3300" s="53"/>
      <c r="AM3300" s="53"/>
      <c r="AN3300" s="44"/>
    </row>
    <row r="3301" spans="1:40" outlineLevel="2">
      <c r="A3301" s="882">
        <f>ROW()</f>
        <v>3301</v>
      </c>
      <c r="B3301" s="453"/>
      <c r="D3301" s="1205" t="s">
        <v>35</v>
      </c>
      <c r="E3301" s="1205"/>
      <c r="F3301" s="1205"/>
      <c r="G3301" s="1205"/>
      <c r="H3301" s="4"/>
      <c r="I3301" s="4"/>
      <c r="J3301" s="329"/>
      <c r="K3301" s="4"/>
      <c r="L3301" s="4"/>
      <c r="M3301" s="4"/>
      <c r="N3301" s="4"/>
      <c r="O3301" s="329"/>
      <c r="P3301" s="4"/>
      <c r="Q3301" s="4"/>
      <c r="R3301" s="4"/>
      <c r="S3301" s="316"/>
      <c r="T3301" s="53"/>
      <c r="U3301" s="53"/>
      <c r="V3301" s="53"/>
      <c r="W3301" s="53"/>
      <c r="X3301" s="44"/>
      <c r="Y3301" s="252"/>
      <c r="Z3301" s="53"/>
      <c r="AA3301" s="53"/>
      <c r="AB3301" s="53">
        <f>AB$687</f>
        <v>-7.4501334255129342E-3</v>
      </c>
      <c r="AC3301" s="53"/>
      <c r="AD3301" s="44"/>
      <c r="AE3301" s="252"/>
      <c r="AF3301" s="53"/>
      <c r="AG3301" s="53"/>
      <c r="AH3301" s="53"/>
      <c r="AI3301" s="44"/>
      <c r="AJ3301" s="252"/>
      <c r="AK3301" s="53"/>
      <c r="AL3301" s="53"/>
      <c r="AM3301" s="53"/>
      <c r="AN3301" s="44"/>
    </row>
    <row r="3302" spans="1:40" outlineLevel="2">
      <c r="A3302" s="882">
        <f>ROW()</f>
        <v>3302</v>
      </c>
      <c r="B3302" s="453"/>
      <c r="D3302" s="1205" t="s">
        <v>302</v>
      </c>
      <c r="E3302" s="1205"/>
      <c r="F3302" s="1205"/>
      <c r="G3302" s="1205"/>
      <c r="H3302" s="4"/>
      <c r="I3302" s="4"/>
      <c r="J3302" s="329"/>
      <c r="K3302" s="4"/>
      <c r="L3302" s="4"/>
      <c r="M3302" s="4"/>
      <c r="N3302" s="4"/>
      <c r="O3302" s="329"/>
      <c r="P3302" s="4"/>
      <c r="Q3302" s="4"/>
      <c r="R3302" s="4"/>
      <c r="S3302" s="316"/>
      <c r="T3302" s="53"/>
      <c r="U3302" s="53"/>
      <c r="V3302" s="53"/>
      <c r="W3302" s="53"/>
      <c r="X3302" s="44"/>
      <c r="Y3302" s="252"/>
      <c r="Z3302" s="53"/>
      <c r="AA3302" s="53"/>
      <c r="AB3302" s="53">
        <f>AB$688</f>
        <v>-0.24287410442462093</v>
      </c>
      <c r="AC3302" s="53"/>
      <c r="AD3302" s="44"/>
      <c r="AE3302" s="252"/>
      <c r="AF3302" s="53"/>
      <c r="AG3302" s="53"/>
      <c r="AH3302" s="53"/>
      <c r="AI3302" s="44"/>
      <c r="AJ3302" s="252"/>
      <c r="AK3302" s="53"/>
      <c r="AL3302" s="53"/>
      <c r="AM3302" s="53"/>
      <c r="AN3302" s="44"/>
    </row>
    <row r="3303" spans="1:40" outlineLevel="2">
      <c r="A3303" s="882">
        <f>ROW()</f>
        <v>3303</v>
      </c>
      <c r="B3303" s="453"/>
      <c r="D3303" s="1205" t="s">
        <v>36</v>
      </c>
      <c r="E3303" s="1205"/>
      <c r="F3303" s="1205"/>
      <c r="G3303" s="1205"/>
      <c r="H3303" s="4"/>
      <c r="I3303" s="4"/>
      <c r="J3303" s="329"/>
      <c r="K3303" s="4"/>
      <c r="L3303" s="4"/>
      <c r="M3303" s="4"/>
      <c r="N3303" s="4"/>
      <c r="O3303" s="329"/>
      <c r="P3303" s="4"/>
      <c r="Q3303" s="4"/>
      <c r="R3303" s="4"/>
      <c r="S3303" s="316"/>
      <c r="T3303" s="53"/>
      <c r="U3303" s="53"/>
      <c r="V3303" s="53"/>
      <c r="W3303" s="53"/>
      <c r="X3303" s="44"/>
      <c r="Y3303" s="252"/>
      <c r="Z3303" s="53"/>
      <c r="AA3303" s="53"/>
      <c r="AB3303" s="53">
        <f>AB$689</f>
        <v>0</v>
      </c>
      <c r="AC3303" s="53"/>
      <c r="AD3303" s="44"/>
      <c r="AE3303" s="252"/>
      <c r="AF3303" s="53"/>
      <c r="AG3303" s="53"/>
      <c r="AH3303" s="53"/>
      <c r="AI3303" s="44"/>
      <c r="AJ3303" s="252"/>
      <c r="AK3303" s="53"/>
      <c r="AL3303" s="53"/>
      <c r="AM3303" s="53"/>
      <c r="AN3303" s="44"/>
    </row>
    <row r="3304" spans="1:40" outlineLevel="2">
      <c r="A3304" s="882">
        <f>ROW()</f>
        <v>3304</v>
      </c>
      <c r="B3304" s="453"/>
      <c r="D3304" s="1205" t="s">
        <v>583</v>
      </c>
      <c r="E3304" s="1205"/>
      <c r="F3304" s="1205"/>
      <c r="G3304" s="1205"/>
      <c r="H3304" s="4"/>
      <c r="I3304" s="4"/>
      <c r="J3304" s="329"/>
      <c r="K3304" s="4"/>
      <c r="L3304" s="4"/>
      <c r="M3304" s="4"/>
      <c r="N3304" s="4"/>
      <c r="O3304" s="329"/>
      <c r="P3304" s="4"/>
      <c r="Q3304" s="4"/>
      <c r="R3304" s="4"/>
      <c r="S3304" s="316"/>
      <c r="T3304" s="53"/>
      <c r="U3304" s="53"/>
      <c r="V3304" s="53"/>
      <c r="W3304" s="53"/>
      <c r="X3304" s="44"/>
      <c r="Y3304" s="252"/>
      <c r="Z3304" s="53"/>
      <c r="AA3304" s="53"/>
      <c r="AB3304" s="53">
        <f>AB$690</f>
        <v>0</v>
      </c>
      <c r="AC3304" s="53"/>
      <c r="AD3304" s="44"/>
      <c r="AE3304" s="252"/>
      <c r="AF3304" s="53"/>
      <c r="AG3304" s="53"/>
      <c r="AH3304" s="53"/>
      <c r="AI3304" s="44"/>
      <c r="AJ3304" s="252"/>
      <c r="AK3304" s="53"/>
      <c r="AL3304" s="53"/>
      <c r="AM3304" s="53"/>
      <c r="AN3304" s="44"/>
    </row>
    <row r="3305" spans="1:40" outlineLevel="2">
      <c r="A3305" s="882">
        <f>ROW()</f>
        <v>3305</v>
      </c>
      <c r="B3305" s="453"/>
      <c r="D3305" s="1205" t="s">
        <v>81</v>
      </c>
      <c r="E3305" s="1205"/>
      <c r="F3305" s="1205"/>
      <c r="G3305" s="1205"/>
      <c r="H3305" s="4"/>
      <c r="I3305" s="4"/>
      <c r="J3305" s="329"/>
      <c r="K3305" s="4"/>
      <c r="L3305" s="4"/>
      <c r="M3305" s="4"/>
      <c r="N3305" s="4"/>
      <c r="O3305" s="329"/>
      <c r="P3305" s="4"/>
      <c r="Q3305" s="4"/>
      <c r="R3305" s="4"/>
      <c r="S3305" s="316"/>
      <c r="T3305" s="53"/>
      <c r="U3305" s="53"/>
      <c r="V3305" s="53"/>
      <c r="W3305" s="53"/>
      <c r="X3305" s="44"/>
      <c r="Y3305" s="252"/>
      <c r="Z3305" s="53"/>
      <c r="AA3305" s="53"/>
      <c r="AB3305" s="53">
        <f>AB$691</f>
        <v>0</v>
      </c>
      <c r="AC3305" s="53"/>
      <c r="AD3305" s="44"/>
      <c r="AE3305" s="252"/>
      <c r="AF3305" s="53"/>
      <c r="AG3305" s="53"/>
      <c r="AH3305" s="53"/>
      <c r="AI3305" s="44"/>
      <c r="AJ3305" s="252"/>
      <c r="AK3305" s="53"/>
      <c r="AL3305" s="53"/>
      <c r="AM3305" s="53"/>
      <c r="AN3305" s="44"/>
    </row>
    <row r="3306" spans="1:40" outlineLevel="2">
      <c r="A3306" s="882">
        <f>ROW()</f>
        <v>3306</v>
      </c>
      <c r="B3306" s="453"/>
      <c r="D3306" s="1205" t="s">
        <v>28</v>
      </c>
      <c r="E3306" s="1205"/>
      <c r="F3306" s="1205"/>
      <c r="G3306" s="1205"/>
      <c r="H3306" s="4"/>
      <c r="I3306" s="4"/>
      <c r="J3306" s="329"/>
      <c r="K3306" s="4"/>
      <c r="L3306" s="4"/>
      <c r="M3306" s="4"/>
      <c r="N3306" s="4"/>
      <c r="O3306" s="329"/>
      <c r="P3306" s="4"/>
      <c r="Q3306" s="4"/>
      <c r="R3306" s="4"/>
      <c r="S3306" s="316"/>
      <c r="T3306" s="53"/>
      <c r="U3306" s="53"/>
      <c r="V3306" s="53"/>
      <c r="W3306" s="53"/>
      <c r="X3306" s="44"/>
      <c r="Y3306" s="252"/>
      <c r="Z3306" s="53"/>
      <c r="AA3306" s="53"/>
      <c r="AB3306" s="53">
        <f>AB$692</f>
        <v>0</v>
      </c>
      <c r="AC3306" s="53"/>
      <c r="AD3306" s="44"/>
      <c r="AE3306" s="252"/>
      <c r="AF3306" s="53"/>
      <c r="AG3306" s="53"/>
      <c r="AH3306" s="53"/>
      <c r="AI3306" s="44"/>
      <c r="AJ3306" s="252"/>
      <c r="AK3306" s="53"/>
      <c r="AL3306" s="53"/>
      <c r="AM3306" s="53"/>
      <c r="AN3306" s="44"/>
    </row>
    <row r="3307" spans="1:40" outlineLevel="2">
      <c r="A3307" s="882">
        <f>ROW()</f>
        <v>3307</v>
      </c>
      <c r="B3307" s="453"/>
      <c r="D3307" s="1206" t="s">
        <v>443</v>
      </c>
      <c r="E3307" s="1206"/>
      <c r="F3307" s="1206"/>
      <c r="G3307" s="1206"/>
      <c r="H3307" s="28"/>
      <c r="I3307" s="28"/>
      <c r="J3307" s="1207"/>
      <c r="K3307" s="28"/>
      <c r="L3307" s="28"/>
      <c r="M3307" s="28"/>
      <c r="N3307" s="28"/>
      <c r="O3307" s="1207"/>
      <c r="P3307" s="28"/>
      <c r="Q3307" s="28"/>
      <c r="R3307" s="28"/>
      <c r="S3307" s="317"/>
      <c r="T3307" s="54"/>
      <c r="U3307" s="54"/>
      <c r="V3307" s="54"/>
      <c r="W3307" s="54"/>
      <c r="X3307" s="46"/>
      <c r="Y3307" s="253"/>
      <c r="Z3307" s="54"/>
      <c r="AA3307" s="54"/>
      <c r="AB3307" s="54">
        <f>AB$693</f>
        <v>0</v>
      </c>
      <c r="AC3307" s="54"/>
      <c r="AD3307" s="46"/>
      <c r="AE3307" s="253"/>
      <c r="AF3307" s="54"/>
      <c r="AG3307" s="54"/>
      <c r="AH3307" s="54"/>
      <c r="AI3307" s="46"/>
      <c r="AJ3307" s="253"/>
      <c r="AK3307" s="54"/>
      <c r="AL3307" s="54"/>
      <c r="AM3307" s="54"/>
      <c r="AN3307" s="46"/>
    </row>
    <row r="3308" spans="1:40" outlineLevel="2">
      <c r="A3308" s="882">
        <f>ROW()</f>
        <v>3308</v>
      </c>
      <c r="B3308" s="453"/>
      <c r="D3308" s="452" t="s">
        <v>24</v>
      </c>
      <c r="H3308" s="458"/>
      <c r="I3308" s="458"/>
      <c r="J3308" s="459"/>
      <c r="K3308" s="458"/>
      <c r="L3308" s="458"/>
      <c r="M3308" s="458"/>
      <c r="N3308" s="458"/>
      <c r="O3308" s="459"/>
      <c r="P3308" s="458"/>
      <c r="Q3308" s="458"/>
      <c r="R3308" s="458"/>
      <c r="S3308" s="463"/>
      <c r="T3308" s="444">
        <f t="shared" ref="T3308:AN3308" si="2781">SUM(T3292:T3307)</f>
        <v>0</v>
      </c>
      <c r="U3308" s="444">
        <f t="shared" si="2781"/>
        <v>0</v>
      </c>
      <c r="V3308" s="444">
        <f t="shared" si="2781"/>
        <v>0</v>
      </c>
      <c r="W3308" s="444">
        <f t="shared" si="2781"/>
        <v>0</v>
      </c>
      <c r="X3308" s="445">
        <f t="shared" si="2781"/>
        <v>0</v>
      </c>
      <c r="Y3308" s="466">
        <f t="shared" si="2781"/>
        <v>0</v>
      </c>
      <c r="Z3308" s="444">
        <f t="shared" si="2781"/>
        <v>0</v>
      </c>
      <c r="AA3308" s="444">
        <f t="shared" si="2781"/>
        <v>0</v>
      </c>
      <c r="AB3308" s="444">
        <f t="shared" si="2781"/>
        <v>-0.25032423785013386</v>
      </c>
      <c r="AC3308" s="444">
        <f t="shared" si="2781"/>
        <v>0</v>
      </c>
      <c r="AD3308" s="445">
        <f t="shared" si="2781"/>
        <v>0</v>
      </c>
      <c r="AE3308" s="466">
        <f t="shared" si="2781"/>
        <v>0</v>
      </c>
      <c r="AF3308" s="444">
        <f t="shared" si="2781"/>
        <v>0</v>
      </c>
      <c r="AG3308" s="444">
        <f t="shared" si="2781"/>
        <v>0</v>
      </c>
      <c r="AH3308" s="444">
        <f t="shared" si="2781"/>
        <v>0</v>
      </c>
      <c r="AI3308" s="445">
        <f t="shared" si="2781"/>
        <v>0</v>
      </c>
      <c r="AJ3308" s="466">
        <f t="shared" si="2781"/>
        <v>0</v>
      </c>
      <c r="AK3308" s="444">
        <f t="shared" si="2781"/>
        <v>0</v>
      </c>
      <c r="AL3308" s="444">
        <f t="shared" si="2781"/>
        <v>0</v>
      </c>
      <c r="AM3308" s="444">
        <f t="shared" si="2781"/>
        <v>0</v>
      </c>
      <c r="AN3308" s="445">
        <f t="shared" si="2781"/>
        <v>0</v>
      </c>
    </row>
    <row r="3309" spans="1:40" outlineLevel="1">
      <c r="A3309" s="732" t="s">
        <v>21</v>
      </c>
      <c r="B3309" s="733"/>
      <c r="C3309" s="881"/>
      <c r="D3309" s="733"/>
      <c r="E3309" s="733"/>
      <c r="F3309" s="733"/>
      <c r="G3309" s="733"/>
      <c r="H3309" s="733"/>
      <c r="I3309" s="730"/>
      <c r="J3309" s="729"/>
      <c r="K3309" s="730"/>
      <c r="L3309" s="730"/>
      <c r="M3309" s="730"/>
      <c r="N3309" s="730"/>
      <c r="O3309" s="729"/>
      <c r="P3309" s="730"/>
      <c r="Q3309" s="730"/>
      <c r="R3309" s="730"/>
      <c r="S3309" s="731"/>
      <c r="T3309" s="730"/>
      <c r="U3309" s="730"/>
      <c r="V3309" s="730"/>
      <c r="W3309" s="730"/>
      <c r="X3309" s="731"/>
      <c r="Y3309" s="729"/>
      <c r="Z3309" s="730"/>
      <c r="AA3309" s="730"/>
      <c r="AB3309" s="730"/>
      <c r="AC3309" s="730"/>
      <c r="AD3309" s="731"/>
      <c r="AE3309" s="729"/>
      <c r="AF3309" s="730"/>
      <c r="AG3309" s="730"/>
      <c r="AH3309" s="730"/>
      <c r="AI3309" s="731"/>
      <c r="AJ3309" s="729"/>
      <c r="AK3309" s="730"/>
      <c r="AL3309" s="730"/>
      <c r="AM3309" s="730"/>
      <c r="AN3309" s="731"/>
    </row>
    <row r="3310" spans="1:40" outlineLevel="2">
      <c r="A3310" s="882">
        <f>ROW()</f>
        <v>3310</v>
      </c>
      <c r="B3310" s="453"/>
      <c r="D3310" s="452" t="s">
        <v>300</v>
      </c>
      <c r="H3310" s="458"/>
      <c r="I3310" s="458"/>
      <c r="J3310" s="459"/>
      <c r="K3310" s="458"/>
      <c r="L3310" s="458"/>
      <c r="M3310" s="458"/>
      <c r="N3310" s="458"/>
      <c r="O3310" s="443"/>
      <c r="P3310" s="439"/>
      <c r="Q3310" s="439"/>
      <c r="R3310" s="439"/>
      <c r="S3310" s="440"/>
      <c r="T3310" s="439"/>
      <c r="U3310" s="439"/>
      <c r="V3310" s="439"/>
      <c r="W3310" s="439"/>
      <c r="X3310" s="440"/>
      <c r="Y3310" s="443"/>
      <c r="Z3310" s="439"/>
      <c r="AA3310" s="439"/>
      <c r="AB3310" s="439"/>
      <c r="AC3310" s="27">
        <f>-Input!AC1380</f>
        <v>-2.8421357302518369E-2</v>
      </c>
      <c r="AD3310" s="313">
        <f>-Input!AD1380</f>
        <v>-2.8421357302518366E-2</v>
      </c>
      <c r="AE3310" s="443">
        <f>-Input!AE1380</f>
        <v>-9.5759947990075811E-2</v>
      </c>
      <c r="AF3310" s="439">
        <f>-Input!AF1380</f>
        <v>-9.5759947990075811E-2</v>
      </c>
      <c r="AG3310" s="439">
        <f>-Input!AG1380</f>
        <v>-9.5759947990075811E-2</v>
      </c>
      <c r="AH3310" s="27">
        <f>-Input!AH1380</f>
        <v>-9.5759947990075811E-2</v>
      </c>
      <c r="AI3310" s="313">
        <f>-Input!AI1380</f>
        <v>-9.5759947990075811E-2</v>
      </c>
      <c r="AJ3310" s="443">
        <f t="shared" ref="AJ3310:AN3319" si="2782">-IF($D3310="Land",0,IF(AJ3256&lt;0,AJ3256,IF(AJ3238&lt;1,AJ3256,MAX(MIN(IF(AJ3256&gt;0,(AJ3256/AJ3238),0),AJ3256),0)*AJ$9)))</f>
        <v>-9.6419923085694192E-2</v>
      </c>
      <c r="AK3310" s="439">
        <f t="shared" si="2782"/>
        <v>-9.6419923085694192E-2</v>
      </c>
      <c r="AL3310" s="439">
        <f t="shared" si="2782"/>
        <v>-9.6419923085694192E-2</v>
      </c>
      <c r="AM3310" s="27">
        <f t="shared" si="2782"/>
        <v>-9.6419923085694192E-2</v>
      </c>
      <c r="AN3310" s="313">
        <f t="shared" si="2782"/>
        <v>-9.6419923085694192E-2</v>
      </c>
    </row>
    <row r="3311" spans="1:40" outlineLevel="2">
      <c r="A3311" s="882">
        <f>ROW()</f>
        <v>3311</v>
      </c>
      <c r="B3311" s="453"/>
      <c r="D3311" s="452" t="s">
        <v>301</v>
      </c>
      <c r="H3311" s="458"/>
      <c r="I3311" s="458"/>
      <c r="J3311" s="459"/>
      <c r="K3311" s="458"/>
      <c r="L3311" s="458"/>
      <c r="M3311" s="458"/>
      <c r="N3311" s="458"/>
      <c r="O3311" s="443"/>
      <c r="P3311" s="439"/>
      <c r="Q3311" s="439"/>
      <c r="R3311" s="439"/>
      <c r="S3311" s="440"/>
      <c r="T3311" s="439"/>
      <c r="U3311" s="439"/>
      <c r="V3311" s="439"/>
      <c r="W3311" s="439"/>
      <c r="X3311" s="440"/>
      <c r="Y3311" s="443"/>
      <c r="Z3311" s="439"/>
      <c r="AA3311" s="439"/>
      <c r="AB3311" s="439"/>
      <c r="AC3311" s="27">
        <f>-Input!AC1381</f>
        <v>0</v>
      </c>
      <c r="AD3311" s="313">
        <f>-Input!AD1381</f>
        <v>0</v>
      </c>
      <c r="AE3311" s="443">
        <f>-Input!AE1381</f>
        <v>-8.8883771056022191E-3</v>
      </c>
      <c r="AF3311" s="439">
        <f>-Input!AF1381</f>
        <v>-8.8883771056022191E-3</v>
      </c>
      <c r="AG3311" s="439">
        <f>-Input!AG1381</f>
        <v>-8.8883771056022191E-3</v>
      </c>
      <c r="AH3311" s="27">
        <f>-Input!AH1381</f>
        <v>-8.8883771056022191E-3</v>
      </c>
      <c r="AI3311" s="313">
        <f>-Input!AI1381</f>
        <v>-8.8883771056022191E-3</v>
      </c>
      <c r="AJ3311" s="443">
        <f t="shared" si="2782"/>
        <v>-8.9511173923890637E-3</v>
      </c>
      <c r="AK3311" s="439">
        <f t="shared" si="2782"/>
        <v>-8.9511173923890637E-3</v>
      </c>
      <c r="AL3311" s="439">
        <f t="shared" si="2782"/>
        <v>-8.9511173923890637E-3</v>
      </c>
      <c r="AM3311" s="27">
        <f t="shared" si="2782"/>
        <v>-8.9511173923890637E-3</v>
      </c>
      <c r="AN3311" s="313">
        <f t="shared" si="2782"/>
        <v>-8.951117392389062E-3</v>
      </c>
    </row>
    <row r="3312" spans="1:40" outlineLevel="2">
      <c r="A3312" s="882">
        <f>ROW()</f>
        <v>3312</v>
      </c>
      <c r="B3312" s="453"/>
      <c r="D3312" s="452" t="s">
        <v>29</v>
      </c>
      <c r="H3312" s="458"/>
      <c r="I3312" s="458"/>
      <c r="J3312" s="459"/>
      <c r="K3312" s="458"/>
      <c r="L3312" s="458"/>
      <c r="M3312" s="458"/>
      <c r="N3312" s="458"/>
      <c r="O3312" s="443"/>
      <c r="P3312" s="439"/>
      <c r="Q3312" s="439"/>
      <c r="R3312" s="439"/>
      <c r="S3312" s="440"/>
      <c r="T3312" s="439"/>
      <c r="U3312" s="439"/>
      <c r="V3312" s="439"/>
      <c r="W3312" s="439"/>
      <c r="X3312" s="440"/>
      <c r="Y3312" s="443"/>
      <c r="Z3312" s="439"/>
      <c r="AA3312" s="439"/>
      <c r="AB3312" s="439"/>
      <c r="AC3312" s="27">
        <f>-Input!AC1382</f>
        <v>0</v>
      </c>
      <c r="AD3312" s="313">
        <f>-Input!AD1382</f>
        <v>0</v>
      </c>
      <c r="AE3312" s="443">
        <f>-Input!AE1382</f>
        <v>0</v>
      </c>
      <c r="AF3312" s="439">
        <f>-Input!AF1382</f>
        <v>0</v>
      </c>
      <c r="AG3312" s="439">
        <f>-Input!AG1382</f>
        <v>0</v>
      </c>
      <c r="AH3312" s="27">
        <f>-Input!AH1382</f>
        <v>0</v>
      </c>
      <c r="AI3312" s="313">
        <f>-Input!AI1382</f>
        <v>0</v>
      </c>
      <c r="AJ3312" s="443">
        <f t="shared" si="2782"/>
        <v>0</v>
      </c>
      <c r="AK3312" s="439">
        <f t="shared" si="2782"/>
        <v>0</v>
      </c>
      <c r="AL3312" s="439">
        <f t="shared" si="2782"/>
        <v>0</v>
      </c>
      <c r="AM3312" s="27">
        <f t="shared" si="2782"/>
        <v>0</v>
      </c>
      <c r="AN3312" s="313">
        <f t="shared" si="2782"/>
        <v>0</v>
      </c>
    </row>
    <row r="3313" spans="1:40" outlineLevel="2">
      <c r="A3313" s="882">
        <f>ROW()</f>
        <v>3313</v>
      </c>
      <c r="B3313" s="453"/>
      <c r="D3313" s="452" t="s">
        <v>30</v>
      </c>
      <c r="H3313" s="458"/>
      <c r="I3313" s="458"/>
      <c r="J3313" s="459"/>
      <c r="K3313" s="458"/>
      <c r="L3313" s="458"/>
      <c r="M3313" s="458"/>
      <c r="N3313" s="458"/>
      <c r="O3313" s="443"/>
      <c r="P3313" s="439"/>
      <c r="Q3313" s="439"/>
      <c r="R3313" s="439"/>
      <c r="S3313" s="440"/>
      <c r="T3313" s="439"/>
      <c r="U3313" s="439"/>
      <c r="V3313" s="439"/>
      <c r="W3313" s="439"/>
      <c r="X3313" s="440"/>
      <c r="Y3313" s="443"/>
      <c r="Z3313" s="439"/>
      <c r="AA3313" s="439"/>
      <c r="AB3313" s="439"/>
      <c r="AC3313" s="27">
        <f>-Input!AC1383</f>
        <v>-0.54361984867800217</v>
      </c>
      <c r="AD3313" s="313">
        <f>-Input!AD1383</f>
        <v>-0.54361984867800217</v>
      </c>
      <c r="AE3313" s="443">
        <f>-Input!AE1383</f>
        <v>-0.60211230662780535</v>
      </c>
      <c r="AF3313" s="439">
        <f>-Input!AF1383</f>
        <v>-0.60211230662780535</v>
      </c>
      <c r="AG3313" s="439">
        <f>-Input!AG1383</f>
        <v>-0.60211230662780535</v>
      </c>
      <c r="AH3313" s="27">
        <f>-Input!AH1383</f>
        <v>-0.60211230662780535</v>
      </c>
      <c r="AI3313" s="313">
        <f>-Input!AI1383</f>
        <v>-0.60211230662780535</v>
      </c>
      <c r="AJ3313" s="443">
        <f t="shared" si="2782"/>
        <v>-0.60636242994580736</v>
      </c>
      <c r="AK3313" s="439">
        <f t="shared" si="2782"/>
        <v>-0.60636242994580736</v>
      </c>
      <c r="AL3313" s="439">
        <f t="shared" si="2782"/>
        <v>-0.60636242994580736</v>
      </c>
      <c r="AM3313" s="27">
        <f t="shared" si="2782"/>
        <v>-0.60636242994580736</v>
      </c>
      <c r="AN3313" s="313">
        <f t="shared" si="2782"/>
        <v>-0.60636242994580736</v>
      </c>
    </row>
    <row r="3314" spans="1:40" outlineLevel="2">
      <c r="A3314" s="882">
        <f>ROW()</f>
        <v>3314</v>
      </c>
      <c r="B3314" s="453"/>
      <c r="D3314" s="452" t="s">
        <v>31</v>
      </c>
      <c r="H3314" s="458"/>
      <c r="I3314" s="458"/>
      <c r="J3314" s="459"/>
      <c r="K3314" s="458"/>
      <c r="L3314" s="458"/>
      <c r="M3314" s="458"/>
      <c r="N3314" s="458"/>
      <c r="O3314" s="443"/>
      <c r="P3314" s="439"/>
      <c r="Q3314" s="439"/>
      <c r="R3314" s="439"/>
      <c r="S3314" s="440"/>
      <c r="T3314" s="439"/>
      <c r="U3314" s="439"/>
      <c r="V3314" s="439"/>
      <c r="W3314" s="439"/>
      <c r="X3314" s="440"/>
      <c r="Y3314" s="443"/>
      <c r="Z3314" s="439"/>
      <c r="AA3314" s="439"/>
      <c r="AB3314" s="439"/>
      <c r="AC3314" s="27">
        <f>-Input!AC1384</f>
        <v>0</v>
      </c>
      <c r="AD3314" s="313">
        <f>-Input!AD1384</f>
        <v>0</v>
      </c>
      <c r="AE3314" s="443">
        <f>-Input!AE1384</f>
        <v>0</v>
      </c>
      <c r="AF3314" s="439">
        <f>-Input!AF1384</f>
        <v>0</v>
      </c>
      <c r="AG3314" s="439">
        <f>-Input!AG1384</f>
        <v>0</v>
      </c>
      <c r="AH3314" s="27">
        <f>-Input!AH1384</f>
        <v>0</v>
      </c>
      <c r="AI3314" s="313">
        <f>-Input!AI1384</f>
        <v>0</v>
      </c>
      <c r="AJ3314" s="443">
        <f t="shared" si="2782"/>
        <v>0</v>
      </c>
      <c r="AK3314" s="439">
        <f t="shared" si="2782"/>
        <v>0</v>
      </c>
      <c r="AL3314" s="439">
        <f t="shared" si="2782"/>
        <v>0</v>
      </c>
      <c r="AM3314" s="27">
        <f t="shared" si="2782"/>
        <v>0</v>
      </c>
      <c r="AN3314" s="313">
        <f t="shared" si="2782"/>
        <v>0</v>
      </c>
    </row>
    <row r="3315" spans="1:40" outlineLevel="2">
      <c r="A3315" s="882">
        <f>ROW()</f>
        <v>3315</v>
      </c>
      <c r="B3315" s="453"/>
      <c r="D3315" s="452" t="s">
        <v>32</v>
      </c>
      <c r="H3315" s="458"/>
      <c r="I3315" s="458"/>
      <c r="J3315" s="459"/>
      <c r="K3315" s="458"/>
      <c r="L3315" s="458"/>
      <c r="M3315" s="458"/>
      <c r="N3315" s="458"/>
      <c r="O3315" s="443"/>
      <c r="P3315" s="439"/>
      <c r="Q3315" s="439"/>
      <c r="R3315" s="439"/>
      <c r="S3315" s="440"/>
      <c r="T3315" s="439"/>
      <c r="U3315" s="439"/>
      <c r="V3315" s="439"/>
      <c r="W3315" s="439"/>
      <c r="X3315" s="440"/>
      <c r="Y3315" s="443"/>
      <c r="Z3315" s="439"/>
      <c r="AA3315" s="439"/>
      <c r="AB3315" s="439"/>
      <c r="AC3315" s="27">
        <f>-Input!AC1385</f>
        <v>-4.6022872908440114E-2</v>
      </c>
      <c r="AD3315" s="313">
        <f>-Input!AD1385</f>
        <v>-4.6022872908440114E-2</v>
      </c>
      <c r="AE3315" s="443">
        <f>-Input!AE1385</f>
        <v>-0.14406740746783145</v>
      </c>
      <c r="AF3315" s="439">
        <f>-Input!AF1385</f>
        <v>-0.14406740746783145</v>
      </c>
      <c r="AG3315" s="439">
        <f>-Input!AG1385</f>
        <v>-0.14406740746783145</v>
      </c>
      <c r="AH3315" s="27">
        <f>-Input!AH1385</f>
        <v>-0.14406740746783145</v>
      </c>
      <c r="AI3315" s="313">
        <f>-Input!AI1385</f>
        <v>-0.14406740746783145</v>
      </c>
      <c r="AJ3315" s="443">
        <f t="shared" si="2782"/>
        <v>-0.14513746542595327</v>
      </c>
      <c r="AK3315" s="439">
        <f t="shared" si="2782"/>
        <v>-0.14513746542595327</v>
      </c>
      <c r="AL3315" s="439">
        <f t="shared" si="2782"/>
        <v>-0.14513746542595327</v>
      </c>
      <c r="AM3315" s="27">
        <f t="shared" si="2782"/>
        <v>-0.14513746542595329</v>
      </c>
      <c r="AN3315" s="313">
        <f t="shared" si="2782"/>
        <v>-0.14513746542595329</v>
      </c>
    </row>
    <row r="3316" spans="1:40" outlineLevel="2">
      <c r="A3316" s="882">
        <f>ROW()</f>
        <v>3316</v>
      </c>
      <c r="B3316" s="453"/>
      <c r="D3316" s="452" t="s">
        <v>33</v>
      </c>
      <c r="H3316" s="458"/>
      <c r="I3316" s="458"/>
      <c r="J3316" s="459"/>
      <c r="K3316" s="458"/>
      <c r="L3316" s="458"/>
      <c r="M3316" s="458"/>
      <c r="N3316" s="458"/>
      <c r="O3316" s="443"/>
      <c r="P3316" s="439"/>
      <c r="Q3316" s="439"/>
      <c r="R3316" s="439"/>
      <c r="S3316" s="440"/>
      <c r="T3316" s="439"/>
      <c r="U3316" s="439"/>
      <c r="V3316" s="439"/>
      <c r="W3316" s="439"/>
      <c r="X3316" s="440"/>
      <c r="Y3316" s="443"/>
      <c r="Z3316" s="439"/>
      <c r="AA3316" s="439"/>
      <c r="AB3316" s="439"/>
      <c r="AC3316" s="27">
        <f>-Input!AC1386</f>
        <v>-0.25629412243307748</v>
      </c>
      <c r="AD3316" s="313">
        <f>-Input!AD1386</f>
        <v>-0.25629412243307748</v>
      </c>
      <c r="AE3316" s="443">
        <f>-Input!AE1386</f>
        <v>0.28580563748134902</v>
      </c>
      <c r="AF3316" s="439">
        <f>-Input!AF1386</f>
        <v>0</v>
      </c>
      <c r="AG3316" s="439">
        <f>-Input!AG1386</f>
        <v>0</v>
      </c>
      <c r="AH3316" s="27">
        <f>-Input!AH1386</f>
        <v>0</v>
      </c>
      <c r="AI3316" s="313">
        <f>-Input!AI1386</f>
        <v>0</v>
      </c>
      <c r="AJ3316" s="443">
        <f t="shared" si="2782"/>
        <v>1.8434981005102102E-3</v>
      </c>
      <c r="AK3316" s="439">
        <f t="shared" si="2782"/>
        <v>0</v>
      </c>
      <c r="AL3316" s="439">
        <f t="shared" si="2782"/>
        <v>0</v>
      </c>
      <c r="AM3316" s="27">
        <f t="shared" si="2782"/>
        <v>0</v>
      </c>
      <c r="AN3316" s="313">
        <f t="shared" si="2782"/>
        <v>0</v>
      </c>
    </row>
    <row r="3317" spans="1:40" outlineLevel="2">
      <c r="A3317" s="882">
        <f>ROW()</f>
        <v>3317</v>
      </c>
      <c r="B3317" s="453"/>
      <c r="D3317" s="452" t="s">
        <v>27</v>
      </c>
      <c r="H3317" s="458"/>
      <c r="I3317" s="458"/>
      <c r="J3317" s="459"/>
      <c r="K3317" s="458"/>
      <c r="L3317" s="458"/>
      <c r="M3317" s="458"/>
      <c r="N3317" s="458"/>
      <c r="O3317" s="443"/>
      <c r="P3317" s="439"/>
      <c r="Q3317" s="439"/>
      <c r="R3317" s="439"/>
      <c r="S3317" s="440"/>
      <c r="T3317" s="439"/>
      <c r="U3317" s="439"/>
      <c r="V3317" s="439"/>
      <c r="W3317" s="439"/>
      <c r="X3317" s="440"/>
      <c r="Y3317" s="443"/>
      <c r="Z3317" s="439"/>
      <c r="AA3317" s="439"/>
      <c r="AB3317" s="439"/>
      <c r="AC3317" s="27">
        <f>-Input!AC1387</f>
        <v>-1.3508725094804132E-2</v>
      </c>
      <c r="AD3317" s="313">
        <f>-Input!AD1387</f>
        <v>-1.3508725094804132E-2</v>
      </c>
      <c r="AE3317" s="443">
        <f>-Input!AE1387</f>
        <v>-4.3400970740246875E-2</v>
      </c>
      <c r="AF3317" s="439">
        <f>-Input!AF1387</f>
        <v>-4.3400970740246875E-2</v>
      </c>
      <c r="AG3317" s="439">
        <f>-Input!AG1387</f>
        <v>-4.3400970740246875E-2</v>
      </c>
      <c r="AH3317" s="27">
        <f>-Input!AH1387</f>
        <v>-4.3400970740246875E-2</v>
      </c>
      <c r="AI3317" s="313">
        <f>-Input!AI1387</f>
        <v>-4.3400970740246875E-2</v>
      </c>
      <c r="AJ3317" s="443">
        <f t="shared" si="2782"/>
        <v>-4.372333063376517E-2</v>
      </c>
      <c r="AK3317" s="439">
        <f t="shared" si="2782"/>
        <v>-4.372333063376517E-2</v>
      </c>
      <c r="AL3317" s="439">
        <f t="shared" si="2782"/>
        <v>-4.372333063376517E-2</v>
      </c>
      <c r="AM3317" s="27">
        <f t="shared" si="2782"/>
        <v>-4.372333063376517E-2</v>
      </c>
      <c r="AN3317" s="313">
        <f t="shared" si="2782"/>
        <v>-4.3723330633765163E-2</v>
      </c>
    </row>
    <row r="3318" spans="1:40" outlineLevel="2">
      <c r="A3318" s="882">
        <f>ROW()</f>
        <v>3318</v>
      </c>
      <c r="B3318" s="453"/>
      <c r="D3318" s="452" t="s">
        <v>34</v>
      </c>
      <c r="H3318" s="458"/>
      <c r="I3318" s="458"/>
      <c r="J3318" s="459"/>
      <c r="K3318" s="458"/>
      <c r="L3318" s="458"/>
      <c r="M3318" s="458"/>
      <c r="N3318" s="458"/>
      <c r="O3318" s="443"/>
      <c r="P3318" s="439"/>
      <c r="Q3318" s="439"/>
      <c r="R3318" s="439"/>
      <c r="S3318" s="440"/>
      <c r="T3318" s="439"/>
      <c r="U3318" s="439"/>
      <c r="V3318" s="439"/>
      <c r="W3318" s="439"/>
      <c r="X3318" s="440"/>
      <c r="Y3318" s="443"/>
      <c r="Z3318" s="439"/>
      <c r="AA3318" s="439"/>
      <c r="AB3318" s="439"/>
      <c r="AC3318" s="27">
        <f>-Input!AC1388</f>
        <v>-1.6153613067278032</v>
      </c>
      <c r="AD3318" s="313">
        <f>-Input!AD1388</f>
        <v>-1.6153613067278032</v>
      </c>
      <c r="AE3318" s="443">
        <f>-Input!AE1388</f>
        <v>-1.2957075763418233</v>
      </c>
      <c r="AF3318" s="439">
        <f>-Input!AF1388</f>
        <v>-1.2957075763418233</v>
      </c>
      <c r="AG3318" s="439">
        <f>-Input!AG1388</f>
        <v>-1.2957075763418233</v>
      </c>
      <c r="AH3318" s="27">
        <f>-Input!AH1388</f>
        <v>-1.2957075763418233</v>
      </c>
      <c r="AI3318" s="313">
        <f>-Input!AI1388</f>
        <v>-1.2957075763418233</v>
      </c>
      <c r="AJ3318" s="443">
        <f t="shared" si="2782"/>
        <v>-1.3063866659978414</v>
      </c>
      <c r="AK3318" s="439">
        <f t="shared" si="2782"/>
        <v>-1.3063866659978414</v>
      </c>
      <c r="AL3318" s="439">
        <f t="shared" si="2782"/>
        <v>-1.3063866659978414</v>
      </c>
      <c r="AM3318" s="27">
        <f t="shared" si="2782"/>
        <v>-1.3063866659978414</v>
      </c>
      <c r="AN3318" s="313">
        <f t="shared" si="2782"/>
        <v>-1.3063866659978414</v>
      </c>
    </row>
    <row r="3319" spans="1:40" outlineLevel="2">
      <c r="A3319" s="882">
        <f>ROW()</f>
        <v>3319</v>
      </c>
      <c r="B3319" s="453"/>
      <c r="D3319" s="452" t="s">
        <v>35</v>
      </c>
      <c r="H3319" s="458"/>
      <c r="I3319" s="458"/>
      <c r="J3319" s="459"/>
      <c r="K3319" s="458"/>
      <c r="L3319" s="458"/>
      <c r="M3319" s="458"/>
      <c r="N3319" s="458"/>
      <c r="O3319" s="443"/>
      <c r="P3319" s="439"/>
      <c r="Q3319" s="439"/>
      <c r="R3319" s="439"/>
      <c r="S3319" s="440"/>
      <c r="T3319" s="439"/>
      <c r="U3319" s="439"/>
      <c r="V3319" s="439"/>
      <c r="W3319" s="439"/>
      <c r="X3319" s="440"/>
      <c r="Y3319" s="443"/>
      <c r="Z3319" s="439"/>
      <c r="AA3319" s="439"/>
      <c r="AB3319" s="439"/>
      <c r="AC3319" s="27">
        <f>-Input!AC1389</f>
        <v>-0.15802270852722522</v>
      </c>
      <c r="AD3319" s="313">
        <f>-Input!AD1389</f>
        <v>-0.15802270852722522</v>
      </c>
      <c r="AE3319" s="443">
        <f>-Input!AE1389</f>
        <v>-0.11306754155200049</v>
      </c>
      <c r="AF3319" s="439">
        <f>-Input!AF1389</f>
        <v>-0.11306754155200049</v>
      </c>
      <c r="AG3319" s="439">
        <f>-Input!AG1389</f>
        <v>-0.11306754155200049</v>
      </c>
      <c r="AH3319" s="27">
        <f>-Input!AH1389</f>
        <v>-0.11306754155200049</v>
      </c>
      <c r="AI3319" s="313">
        <f>-Input!AI1389</f>
        <v>-0.11306754155200049</v>
      </c>
      <c r="AJ3319" s="443">
        <f t="shared" si="2782"/>
        <v>-0.11502699265092364</v>
      </c>
      <c r="AK3319" s="439">
        <f t="shared" si="2782"/>
        <v>-0.11502699265092364</v>
      </c>
      <c r="AL3319" s="439">
        <f t="shared" si="2782"/>
        <v>-0.11502699265092364</v>
      </c>
      <c r="AM3319" s="27">
        <f t="shared" si="2782"/>
        <v>0</v>
      </c>
      <c r="AN3319" s="313">
        <f t="shared" si="2782"/>
        <v>0</v>
      </c>
    </row>
    <row r="3320" spans="1:40" outlineLevel="2">
      <c r="A3320" s="882">
        <f>ROW()</f>
        <v>3320</v>
      </c>
      <c r="B3320" s="453"/>
      <c r="D3320" s="452" t="s">
        <v>302</v>
      </c>
      <c r="H3320" s="458"/>
      <c r="I3320" s="458"/>
      <c r="J3320" s="459"/>
      <c r="K3320" s="458"/>
      <c r="L3320" s="458"/>
      <c r="M3320" s="458"/>
      <c r="N3320" s="458"/>
      <c r="O3320" s="443"/>
      <c r="P3320" s="439"/>
      <c r="Q3320" s="439"/>
      <c r="R3320" s="439"/>
      <c r="S3320" s="440"/>
      <c r="T3320" s="439"/>
      <c r="U3320" s="439"/>
      <c r="V3320" s="439"/>
      <c r="W3320" s="439"/>
      <c r="X3320" s="440"/>
      <c r="Y3320" s="443"/>
      <c r="Z3320" s="439"/>
      <c r="AA3320" s="439"/>
      <c r="AB3320" s="439"/>
      <c r="AC3320" s="27">
        <f>-Input!AC1390</f>
        <v>-0.34141342096218474</v>
      </c>
      <c r="AD3320" s="313">
        <f>-Input!AD1390</f>
        <v>-0.34141342096218474</v>
      </c>
      <c r="AE3320" s="443">
        <f>-Input!AE1390</f>
        <v>-0.18449261705723213</v>
      </c>
      <c r="AF3320" s="439">
        <f>-Input!AF1390</f>
        <v>-0.18449261705723213</v>
      </c>
      <c r="AG3320" s="439">
        <f>-Input!AG1390</f>
        <v>-0.18449261705723213</v>
      </c>
      <c r="AH3320" s="27">
        <f>-Input!AH1390</f>
        <v>-0.18449261705723213</v>
      </c>
      <c r="AI3320" s="313">
        <f>-Input!AI1390</f>
        <v>-0.18449261705723213</v>
      </c>
      <c r="AJ3320" s="443">
        <f t="shared" ref="AJ3320:AN3325" si="2783">-IF($D3320="Land",0,IF(AJ3266&lt;0,AJ3266,IF(AJ3248&lt;1,AJ3266,MAX(MIN(IF(AJ3266&gt;0,(AJ3266/AJ3248),0),AJ3266),0)*AJ$9)))</f>
        <v>-0.18814307319367263</v>
      </c>
      <c r="AK3320" s="439">
        <f t="shared" si="2783"/>
        <v>-0.18814307319367263</v>
      </c>
      <c r="AL3320" s="439">
        <f t="shared" si="2783"/>
        <v>-0.18814307319367263</v>
      </c>
      <c r="AM3320" s="27">
        <f t="shared" si="2783"/>
        <v>0</v>
      </c>
      <c r="AN3320" s="313">
        <f t="shared" si="2783"/>
        <v>0</v>
      </c>
    </row>
    <row r="3321" spans="1:40" outlineLevel="2">
      <c r="A3321" s="882">
        <f>ROW()</f>
        <v>3321</v>
      </c>
      <c r="B3321" s="453"/>
      <c r="D3321" s="452" t="s">
        <v>36</v>
      </c>
      <c r="H3321" s="458"/>
      <c r="I3321" s="458"/>
      <c r="J3321" s="459"/>
      <c r="K3321" s="458"/>
      <c r="L3321" s="458"/>
      <c r="M3321" s="458"/>
      <c r="N3321" s="458"/>
      <c r="O3321" s="443"/>
      <c r="P3321" s="439"/>
      <c r="Q3321" s="439"/>
      <c r="R3321" s="439"/>
      <c r="S3321" s="440"/>
      <c r="T3321" s="439"/>
      <c r="U3321" s="439"/>
      <c r="V3321" s="439"/>
      <c r="W3321" s="439"/>
      <c r="X3321" s="440"/>
      <c r="Y3321" s="443"/>
      <c r="Z3321" s="439"/>
      <c r="AA3321" s="439"/>
      <c r="AB3321" s="439"/>
      <c r="AC3321" s="27">
        <f>-Input!AC1391</f>
        <v>-1.3347587215013177</v>
      </c>
      <c r="AD3321" s="313">
        <f>-Input!AD1391</f>
        <v>-1.3347587215013177</v>
      </c>
      <c r="AE3321" s="443">
        <f>-Input!AE1391</f>
        <v>-2.4030492618836417</v>
      </c>
      <c r="AF3321" s="439">
        <f>-Input!AF1391</f>
        <v>-2.4030492618836417</v>
      </c>
      <c r="AG3321" s="439">
        <f>-Input!AG1391</f>
        <v>-2.4030492618836417</v>
      </c>
      <c r="AH3321" s="27">
        <f>-Input!AH1391</f>
        <v>0</v>
      </c>
      <c r="AI3321" s="313">
        <f>-Input!AI1391</f>
        <v>0</v>
      </c>
      <c r="AJ3321" s="443">
        <f t="shared" si="2783"/>
        <v>-4.6500308273365043E-2</v>
      </c>
      <c r="AK3321" s="439">
        <f t="shared" si="2783"/>
        <v>0</v>
      </c>
      <c r="AL3321" s="439">
        <f t="shared" si="2783"/>
        <v>0</v>
      </c>
      <c r="AM3321" s="27">
        <f t="shared" si="2783"/>
        <v>0</v>
      </c>
      <c r="AN3321" s="313">
        <f t="shared" si="2783"/>
        <v>0</v>
      </c>
    </row>
    <row r="3322" spans="1:40" outlineLevel="2">
      <c r="A3322" s="882">
        <f>ROW()</f>
        <v>3322</v>
      </c>
      <c r="B3322" s="453"/>
      <c r="D3322" s="452" t="s">
        <v>583</v>
      </c>
      <c r="H3322" s="458"/>
      <c r="I3322" s="458"/>
      <c r="J3322" s="459"/>
      <c r="K3322" s="458"/>
      <c r="L3322" s="458"/>
      <c r="M3322" s="458"/>
      <c r="N3322" s="458"/>
      <c r="O3322" s="443"/>
      <c r="P3322" s="439"/>
      <c r="Q3322" s="439"/>
      <c r="R3322" s="439"/>
      <c r="S3322" s="440"/>
      <c r="T3322" s="439"/>
      <c r="U3322" s="439"/>
      <c r="V3322" s="439"/>
      <c r="W3322" s="439"/>
      <c r="X3322" s="440"/>
      <c r="Y3322" s="443"/>
      <c r="Z3322" s="439"/>
      <c r="AA3322" s="439"/>
      <c r="AB3322" s="439"/>
      <c r="AC3322" s="27">
        <f>-Input!AC1392</f>
        <v>0</v>
      </c>
      <c r="AD3322" s="313">
        <f>-Input!AD1392</f>
        <v>0</v>
      </c>
      <c r="AE3322" s="443">
        <f>-Input!AE1392</f>
        <v>0</v>
      </c>
      <c r="AF3322" s="439">
        <f>-Input!AF1392</f>
        <v>0</v>
      </c>
      <c r="AG3322" s="439">
        <f>-Input!AG1392</f>
        <v>0</v>
      </c>
      <c r="AH3322" s="27">
        <f>-Input!AH1392</f>
        <v>0</v>
      </c>
      <c r="AI3322" s="313">
        <f>-Input!AI1392</f>
        <v>0</v>
      </c>
      <c r="AJ3322" s="443">
        <f t="shared" si="2783"/>
        <v>0</v>
      </c>
      <c r="AK3322" s="439">
        <f t="shared" si="2783"/>
        <v>0</v>
      </c>
      <c r="AL3322" s="439">
        <f t="shared" si="2783"/>
        <v>0</v>
      </c>
      <c r="AM3322" s="27">
        <f t="shared" si="2783"/>
        <v>0</v>
      </c>
      <c r="AN3322" s="313">
        <f t="shared" si="2783"/>
        <v>0</v>
      </c>
    </row>
    <row r="3323" spans="1:40" outlineLevel="2">
      <c r="A3323" s="882">
        <f>ROW()</f>
        <v>3323</v>
      </c>
      <c r="B3323" s="453"/>
      <c r="D3323" s="452" t="s">
        <v>81</v>
      </c>
      <c r="H3323" s="458"/>
      <c r="I3323" s="458"/>
      <c r="J3323" s="459"/>
      <c r="K3323" s="458"/>
      <c r="L3323" s="458"/>
      <c r="M3323" s="458"/>
      <c r="N3323" s="458"/>
      <c r="O3323" s="443"/>
      <c r="P3323" s="439"/>
      <c r="Q3323" s="439"/>
      <c r="R3323" s="439"/>
      <c r="S3323" s="440"/>
      <c r="T3323" s="439"/>
      <c r="U3323" s="439"/>
      <c r="V3323" s="439"/>
      <c r="W3323" s="439"/>
      <c r="X3323" s="440"/>
      <c r="Y3323" s="443"/>
      <c r="Z3323" s="439"/>
      <c r="AA3323" s="439"/>
      <c r="AB3323" s="439"/>
      <c r="AC3323" s="27">
        <f>-Input!AC1393</f>
        <v>0</v>
      </c>
      <c r="AD3323" s="313">
        <f>-Input!AD1393</f>
        <v>0</v>
      </c>
      <c r="AE3323" s="443">
        <f>-Input!AE1393</f>
        <v>0</v>
      </c>
      <c r="AF3323" s="439">
        <f>-Input!AF1393</f>
        <v>0</v>
      </c>
      <c r="AG3323" s="439">
        <f>-Input!AG1393</f>
        <v>0</v>
      </c>
      <c r="AH3323" s="27">
        <f>-Input!AH1393</f>
        <v>0</v>
      </c>
      <c r="AI3323" s="313">
        <f>-Input!AI1393</f>
        <v>0</v>
      </c>
      <c r="AJ3323" s="443">
        <f t="shared" si="2783"/>
        <v>0</v>
      </c>
      <c r="AK3323" s="439">
        <f t="shared" si="2783"/>
        <v>0</v>
      </c>
      <c r="AL3323" s="439">
        <f t="shared" si="2783"/>
        <v>0</v>
      </c>
      <c r="AM3323" s="27">
        <f t="shared" si="2783"/>
        <v>0</v>
      </c>
      <c r="AN3323" s="313">
        <f t="shared" si="2783"/>
        <v>0</v>
      </c>
    </row>
    <row r="3324" spans="1:40" outlineLevel="2">
      <c r="A3324" s="882">
        <f>ROW()</f>
        <v>3324</v>
      </c>
      <c r="B3324" s="453"/>
      <c r="D3324" s="452" t="s">
        <v>28</v>
      </c>
      <c r="H3324" s="458"/>
      <c r="I3324" s="458"/>
      <c r="J3324" s="459"/>
      <c r="K3324" s="458"/>
      <c r="L3324" s="458"/>
      <c r="M3324" s="458"/>
      <c r="N3324" s="458"/>
      <c r="O3324" s="443"/>
      <c r="P3324" s="439"/>
      <c r="Q3324" s="439"/>
      <c r="R3324" s="439"/>
      <c r="S3324" s="440"/>
      <c r="T3324" s="439"/>
      <c r="U3324" s="439"/>
      <c r="V3324" s="439"/>
      <c r="W3324" s="439"/>
      <c r="X3324" s="440"/>
      <c r="Y3324" s="443"/>
      <c r="Z3324" s="439"/>
      <c r="AA3324" s="439"/>
      <c r="AB3324" s="439"/>
      <c r="AC3324" s="27">
        <f>-Input!AC1394</f>
        <v>0</v>
      </c>
      <c r="AD3324" s="313">
        <f>-Input!AD1394</f>
        <v>0</v>
      </c>
      <c r="AE3324" s="443">
        <f>-Input!AE1394</f>
        <v>0</v>
      </c>
      <c r="AF3324" s="439">
        <f>-Input!AF1394</f>
        <v>0</v>
      </c>
      <c r="AG3324" s="439">
        <f>-Input!AG1394</f>
        <v>0</v>
      </c>
      <c r="AH3324" s="27">
        <f>-Input!AH1394</f>
        <v>0</v>
      </c>
      <c r="AI3324" s="313">
        <f>-Input!AI1394</f>
        <v>0</v>
      </c>
      <c r="AJ3324" s="443">
        <f t="shared" si="2783"/>
        <v>0</v>
      </c>
      <c r="AK3324" s="439">
        <f t="shared" si="2783"/>
        <v>0</v>
      </c>
      <c r="AL3324" s="439">
        <f t="shared" si="2783"/>
        <v>0</v>
      </c>
      <c r="AM3324" s="27">
        <f t="shared" si="2783"/>
        <v>0</v>
      </c>
      <c r="AN3324" s="313">
        <f t="shared" si="2783"/>
        <v>0</v>
      </c>
    </row>
    <row r="3325" spans="1:40" outlineLevel="2">
      <c r="A3325" s="882">
        <f>ROW()</f>
        <v>3325</v>
      </c>
      <c r="B3325" s="453"/>
      <c r="D3325" s="456" t="s">
        <v>443</v>
      </c>
      <c r="E3325" s="456"/>
      <c r="F3325" s="456"/>
      <c r="G3325" s="456"/>
      <c r="H3325" s="460"/>
      <c r="I3325" s="460"/>
      <c r="J3325" s="461"/>
      <c r="K3325" s="460"/>
      <c r="L3325" s="460"/>
      <c r="M3325" s="460"/>
      <c r="N3325" s="460"/>
      <c r="O3325" s="462"/>
      <c r="P3325" s="441"/>
      <c r="Q3325" s="441"/>
      <c r="R3325" s="441"/>
      <c r="S3325" s="442"/>
      <c r="T3325" s="441"/>
      <c r="U3325" s="441"/>
      <c r="V3325" s="441"/>
      <c r="W3325" s="441"/>
      <c r="X3325" s="339"/>
      <c r="Y3325" s="462"/>
      <c r="Z3325" s="441"/>
      <c r="AA3325" s="159"/>
      <c r="AB3325" s="159"/>
      <c r="AC3325" s="158">
        <f>-Input!AC1395</f>
        <v>0</v>
      </c>
      <c r="AD3325" s="321">
        <f>-Input!AD1395</f>
        <v>0</v>
      </c>
      <c r="AE3325" s="462">
        <f>-Input!AE1395</f>
        <v>0</v>
      </c>
      <c r="AF3325" s="159">
        <f>-Input!AF1395</f>
        <v>0</v>
      </c>
      <c r="AG3325" s="159">
        <f>-Input!AG1395</f>
        <v>0</v>
      </c>
      <c r="AH3325" s="158">
        <f>-Input!AH1395</f>
        <v>0</v>
      </c>
      <c r="AI3325" s="321">
        <f>-Input!AI1395</f>
        <v>0</v>
      </c>
      <c r="AJ3325" s="462">
        <f t="shared" si="2783"/>
        <v>0</v>
      </c>
      <c r="AK3325" s="159">
        <f t="shared" si="2783"/>
        <v>0</v>
      </c>
      <c r="AL3325" s="159">
        <f t="shared" si="2783"/>
        <v>0</v>
      </c>
      <c r="AM3325" s="158">
        <f t="shared" si="2783"/>
        <v>0</v>
      </c>
      <c r="AN3325" s="321">
        <f t="shared" si="2783"/>
        <v>0</v>
      </c>
    </row>
    <row r="3326" spans="1:40" outlineLevel="2">
      <c r="A3326" s="882">
        <f>ROW()</f>
        <v>3326</v>
      </c>
      <c r="B3326" s="453"/>
      <c r="D3326" s="452" t="s">
        <v>24</v>
      </c>
      <c r="F3326" s="454"/>
      <c r="G3326" s="454"/>
      <c r="H3326" s="448"/>
      <c r="I3326" s="448"/>
      <c r="J3326" s="464"/>
      <c r="K3326" s="448"/>
      <c r="L3326" s="448"/>
      <c r="M3326" s="448"/>
      <c r="N3326" s="448"/>
      <c r="O3326" s="443"/>
      <c r="P3326" s="439"/>
      <c r="Q3326" s="439"/>
      <c r="R3326" s="439"/>
      <c r="S3326" s="440"/>
      <c r="T3326" s="439"/>
      <c r="U3326" s="439"/>
      <c r="V3326" s="439"/>
      <c r="W3326" s="439"/>
      <c r="X3326" s="440"/>
      <c r="Y3326" s="443"/>
      <c r="Z3326" s="439"/>
      <c r="AA3326" s="439"/>
      <c r="AB3326" s="439"/>
      <c r="AC3326" s="439">
        <f t="shared" ref="AC3326:AN3326" si="2784">SUM(AC3310:AC3325)</f>
        <v>-4.3374230841353736</v>
      </c>
      <c r="AD3326" s="440">
        <f t="shared" si="2784"/>
        <v>-4.3374230841353736</v>
      </c>
      <c r="AE3326" s="443">
        <f t="shared" si="2784"/>
        <v>-4.6047403692849098</v>
      </c>
      <c r="AF3326" s="439">
        <f t="shared" si="2784"/>
        <v>-4.8905460067662592</v>
      </c>
      <c r="AG3326" s="439">
        <f t="shared" si="2784"/>
        <v>-4.8905460067662592</v>
      </c>
      <c r="AH3326" s="439">
        <f t="shared" si="2784"/>
        <v>-2.4874967448826175</v>
      </c>
      <c r="AI3326" s="440">
        <f t="shared" si="2784"/>
        <v>-2.4874967448826175</v>
      </c>
      <c r="AJ3326" s="443">
        <f t="shared" si="2784"/>
        <v>-2.5548078084989014</v>
      </c>
      <c r="AK3326" s="439">
        <f t="shared" si="2784"/>
        <v>-2.5101509983260466</v>
      </c>
      <c r="AL3326" s="439">
        <f t="shared" si="2784"/>
        <v>-2.5101509983260466</v>
      </c>
      <c r="AM3326" s="439">
        <f t="shared" si="2784"/>
        <v>-2.2069809324814504</v>
      </c>
      <c r="AN3326" s="440">
        <f t="shared" si="2784"/>
        <v>-2.2069809324814504</v>
      </c>
    </row>
    <row r="3327" spans="1:40" outlineLevel="1">
      <c r="A3327" s="732" t="s">
        <v>299</v>
      </c>
      <c r="B3327" s="733"/>
      <c r="C3327" s="881"/>
      <c r="D3327" s="733"/>
      <c r="E3327" s="733"/>
      <c r="F3327" s="733"/>
      <c r="G3327" s="730"/>
      <c r="H3327" s="733"/>
      <c r="I3327" s="730"/>
      <c r="J3327" s="729"/>
      <c r="K3327" s="730"/>
      <c r="L3327" s="730"/>
      <c r="M3327" s="730"/>
      <c r="N3327" s="730"/>
      <c r="O3327" s="729"/>
      <c r="P3327" s="730"/>
      <c r="Q3327" s="730"/>
      <c r="R3327" s="730"/>
      <c r="S3327" s="731"/>
      <c r="T3327" s="730"/>
      <c r="U3327" s="730"/>
      <c r="V3327" s="730"/>
      <c r="W3327" s="730"/>
      <c r="X3327" s="731"/>
      <c r="Y3327" s="729"/>
      <c r="Z3327" s="730"/>
      <c r="AA3327" s="730"/>
      <c r="AB3327" s="730"/>
      <c r="AC3327" s="730"/>
      <c r="AD3327" s="731"/>
      <c r="AE3327" s="729"/>
      <c r="AF3327" s="730"/>
      <c r="AG3327" s="730"/>
      <c r="AH3327" s="730"/>
      <c r="AI3327" s="731"/>
      <c r="AJ3327" s="729"/>
      <c r="AK3327" s="730"/>
      <c r="AL3327" s="730"/>
      <c r="AM3327" s="730"/>
      <c r="AN3327" s="731"/>
    </row>
    <row r="3328" spans="1:40" outlineLevel="2">
      <c r="A3328" s="882">
        <f>ROW()</f>
        <v>3328</v>
      </c>
      <c r="B3328" s="453"/>
      <c r="D3328" s="452" t="s">
        <v>300</v>
      </c>
      <c r="H3328" s="458"/>
      <c r="I3328" s="458"/>
      <c r="J3328" s="459"/>
      <c r="K3328" s="458"/>
      <c r="L3328" s="458"/>
      <c r="M3328" s="458"/>
      <c r="N3328" s="458"/>
      <c r="O3328" s="324"/>
      <c r="P3328" s="157"/>
      <c r="Q3328" s="157"/>
      <c r="R3328" s="157"/>
      <c r="S3328" s="320"/>
      <c r="T3328" s="157"/>
      <c r="U3328" s="27"/>
      <c r="V3328" s="27"/>
      <c r="W3328" s="27"/>
      <c r="X3328" s="313"/>
      <c r="Y3328" s="324"/>
      <c r="Z3328" s="157"/>
      <c r="AA3328" s="157"/>
      <c r="AB3328" s="157">
        <f>-Input!AB$696</f>
        <v>0</v>
      </c>
      <c r="AC3328" s="157"/>
      <c r="AD3328" s="320"/>
      <c r="AE3328" s="324"/>
      <c r="AF3328" s="157"/>
      <c r="AG3328" s="157"/>
      <c r="AH3328" s="157"/>
      <c r="AI3328" s="320"/>
      <c r="AJ3328" s="324"/>
      <c r="AK3328" s="157"/>
      <c r="AL3328" s="157"/>
      <c r="AM3328" s="157"/>
      <c r="AN3328" s="320"/>
    </row>
    <row r="3329" spans="1:40" outlineLevel="2">
      <c r="A3329" s="882">
        <f>ROW()</f>
        <v>3329</v>
      </c>
      <c r="B3329" s="453"/>
      <c r="D3329" s="452" t="s">
        <v>301</v>
      </c>
      <c r="H3329" s="458"/>
      <c r="I3329" s="458"/>
      <c r="J3329" s="459"/>
      <c r="K3329" s="458"/>
      <c r="L3329" s="458"/>
      <c r="M3329" s="458"/>
      <c r="N3329" s="458"/>
      <c r="O3329" s="324"/>
      <c r="P3329" s="157"/>
      <c r="Q3329" s="157"/>
      <c r="R3329" s="157"/>
      <c r="S3329" s="320"/>
      <c r="T3329" s="157"/>
      <c r="U3329" s="27"/>
      <c r="V3329" s="27"/>
      <c r="W3329" s="27"/>
      <c r="X3329" s="313"/>
      <c r="Y3329" s="324"/>
      <c r="Z3329" s="157"/>
      <c r="AA3329" s="157"/>
      <c r="AB3329" s="157">
        <f>-Input!AB$697</f>
        <v>0</v>
      </c>
      <c r="AC3329" s="157"/>
      <c r="AD3329" s="320"/>
      <c r="AE3329" s="324"/>
      <c r="AF3329" s="157"/>
      <c r="AG3329" s="157"/>
      <c r="AH3329" s="157"/>
      <c r="AI3329" s="320"/>
      <c r="AJ3329" s="324"/>
      <c r="AK3329" s="157"/>
      <c r="AL3329" s="157"/>
      <c r="AM3329" s="157"/>
      <c r="AN3329" s="320"/>
    </row>
    <row r="3330" spans="1:40" outlineLevel="2">
      <c r="A3330" s="882">
        <f>ROW()</f>
        <v>3330</v>
      </c>
      <c r="B3330" s="453"/>
      <c r="D3330" s="452" t="s">
        <v>29</v>
      </c>
      <c r="H3330" s="458"/>
      <c r="I3330" s="458"/>
      <c r="J3330" s="459"/>
      <c r="K3330" s="458"/>
      <c r="L3330" s="458"/>
      <c r="M3330" s="458"/>
      <c r="N3330" s="458"/>
      <c r="O3330" s="324"/>
      <c r="P3330" s="157"/>
      <c r="Q3330" s="157"/>
      <c r="R3330" s="157"/>
      <c r="S3330" s="320"/>
      <c r="T3330" s="157"/>
      <c r="U3330" s="27"/>
      <c r="V3330" s="27"/>
      <c r="W3330" s="27"/>
      <c r="X3330" s="313"/>
      <c r="Y3330" s="324"/>
      <c r="Z3330" s="157"/>
      <c r="AA3330" s="157"/>
      <c r="AB3330" s="157">
        <f>-Input!AB$698</f>
        <v>0</v>
      </c>
      <c r="AC3330" s="157"/>
      <c r="AD3330" s="320"/>
      <c r="AE3330" s="324"/>
      <c r="AF3330" s="157"/>
      <c r="AG3330" s="157"/>
      <c r="AH3330" s="157"/>
      <c r="AI3330" s="320"/>
      <c r="AJ3330" s="324"/>
      <c r="AK3330" s="157"/>
      <c r="AL3330" s="157"/>
      <c r="AM3330" s="157"/>
      <c r="AN3330" s="320"/>
    </row>
    <row r="3331" spans="1:40" outlineLevel="2">
      <c r="A3331" s="882">
        <f>ROW()</f>
        <v>3331</v>
      </c>
      <c r="B3331" s="453"/>
      <c r="D3331" s="452" t="s">
        <v>30</v>
      </c>
      <c r="H3331" s="458"/>
      <c r="I3331" s="458"/>
      <c r="J3331" s="459"/>
      <c r="K3331" s="458"/>
      <c r="L3331" s="458"/>
      <c r="M3331" s="458"/>
      <c r="N3331" s="458"/>
      <c r="O3331" s="324"/>
      <c r="P3331" s="157"/>
      <c r="Q3331" s="157"/>
      <c r="R3331" s="157"/>
      <c r="S3331" s="320"/>
      <c r="T3331" s="157"/>
      <c r="U3331" s="27"/>
      <c r="V3331" s="27"/>
      <c r="W3331" s="27"/>
      <c r="X3331" s="313"/>
      <c r="Y3331" s="324"/>
      <c r="Z3331" s="157"/>
      <c r="AA3331" s="157"/>
      <c r="AB3331" s="157">
        <f>-Input!AB$699</f>
        <v>0</v>
      </c>
      <c r="AC3331" s="157"/>
      <c r="AD3331" s="320"/>
      <c r="AE3331" s="324"/>
      <c r="AF3331" s="157"/>
      <c r="AG3331" s="157"/>
      <c r="AH3331" s="157"/>
      <c r="AI3331" s="320"/>
      <c r="AJ3331" s="324"/>
      <c r="AK3331" s="157"/>
      <c r="AL3331" s="157"/>
      <c r="AM3331" s="157"/>
      <c r="AN3331" s="320"/>
    </row>
    <row r="3332" spans="1:40" outlineLevel="2">
      <c r="A3332" s="882">
        <f>ROW()</f>
        <v>3332</v>
      </c>
      <c r="B3332" s="453"/>
      <c r="D3332" s="452" t="s">
        <v>31</v>
      </c>
      <c r="H3332" s="458"/>
      <c r="I3332" s="458"/>
      <c r="J3332" s="459"/>
      <c r="K3332" s="458"/>
      <c r="L3332" s="458"/>
      <c r="M3332" s="458"/>
      <c r="N3332" s="458"/>
      <c r="O3332" s="324"/>
      <c r="P3332" s="157"/>
      <c r="Q3332" s="157"/>
      <c r="R3332" s="157"/>
      <c r="S3332" s="320"/>
      <c r="T3332" s="157"/>
      <c r="U3332" s="27"/>
      <c r="V3332" s="27"/>
      <c r="W3332" s="27"/>
      <c r="X3332" s="313"/>
      <c r="Y3332" s="324"/>
      <c r="Z3332" s="157"/>
      <c r="AA3332" s="157"/>
      <c r="AB3332" s="157">
        <f>-Input!AB$700</f>
        <v>0</v>
      </c>
      <c r="AC3332" s="157"/>
      <c r="AD3332" s="320"/>
      <c r="AE3332" s="324"/>
      <c r="AF3332" s="157"/>
      <c r="AG3332" s="157"/>
      <c r="AH3332" s="157"/>
      <c r="AI3332" s="320"/>
      <c r="AJ3332" s="324"/>
      <c r="AK3332" s="157"/>
      <c r="AL3332" s="157"/>
      <c r="AM3332" s="157"/>
      <c r="AN3332" s="320"/>
    </row>
    <row r="3333" spans="1:40" outlineLevel="2">
      <c r="A3333" s="882">
        <f>ROW()</f>
        <v>3333</v>
      </c>
      <c r="B3333" s="453"/>
      <c r="D3333" s="452" t="s">
        <v>32</v>
      </c>
      <c r="H3333" s="458"/>
      <c r="I3333" s="458"/>
      <c r="J3333" s="459"/>
      <c r="K3333" s="458"/>
      <c r="L3333" s="458"/>
      <c r="M3333" s="458"/>
      <c r="N3333" s="458"/>
      <c r="O3333" s="324"/>
      <c r="P3333" s="157"/>
      <c r="Q3333" s="157"/>
      <c r="R3333" s="157"/>
      <c r="S3333" s="320"/>
      <c r="T3333" s="157"/>
      <c r="U3333" s="27"/>
      <c r="V3333" s="27"/>
      <c r="W3333" s="27"/>
      <c r="X3333" s="313"/>
      <c r="Y3333" s="324"/>
      <c r="Z3333" s="157"/>
      <c r="AA3333" s="157"/>
      <c r="AB3333" s="157">
        <f>-Input!AB$701</f>
        <v>0</v>
      </c>
      <c r="AC3333" s="157"/>
      <c r="AD3333" s="320"/>
      <c r="AE3333" s="324"/>
      <c r="AF3333" s="157"/>
      <c r="AG3333" s="157"/>
      <c r="AH3333" s="157"/>
      <c r="AI3333" s="320"/>
      <c r="AJ3333" s="324"/>
      <c r="AK3333" s="157"/>
      <c r="AL3333" s="157"/>
      <c r="AM3333" s="157"/>
      <c r="AN3333" s="320"/>
    </row>
    <row r="3334" spans="1:40" outlineLevel="2">
      <c r="A3334" s="882">
        <f>ROW()</f>
        <v>3334</v>
      </c>
      <c r="B3334" s="453"/>
      <c r="D3334" s="452" t="s">
        <v>33</v>
      </c>
      <c r="H3334" s="458"/>
      <c r="I3334" s="458"/>
      <c r="J3334" s="459"/>
      <c r="K3334" s="458"/>
      <c r="L3334" s="458"/>
      <c r="M3334" s="458"/>
      <c r="N3334" s="458"/>
      <c r="O3334" s="324"/>
      <c r="P3334" s="157"/>
      <c r="Q3334" s="157"/>
      <c r="R3334" s="157"/>
      <c r="S3334" s="320"/>
      <c r="T3334" s="157"/>
      <c r="U3334" s="27"/>
      <c r="V3334" s="27"/>
      <c r="W3334" s="27"/>
      <c r="X3334" s="313"/>
      <c r="Y3334" s="324"/>
      <c r="Z3334" s="157"/>
      <c r="AA3334" s="157"/>
      <c r="AB3334" s="157">
        <f>-Input!AB$702</f>
        <v>0</v>
      </c>
      <c r="AC3334" s="157"/>
      <c r="AD3334" s="320"/>
      <c r="AE3334" s="324"/>
      <c r="AF3334" s="157"/>
      <c r="AG3334" s="157"/>
      <c r="AH3334" s="157"/>
      <c r="AI3334" s="320"/>
      <c r="AJ3334" s="324"/>
      <c r="AK3334" s="157"/>
      <c r="AL3334" s="157"/>
      <c r="AM3334" s="157"/>
      <c r="AN3334" s="320"/>
    </row>
    <row r="3335" spans="1:40" outlineLevel="2">
      <c r="A3335" s="882">
        <f>ROW()</f>
        <v>3335</v>
      </c>
      <c r="B3335" s="453"/>
      <c r="D3335" s="452" t="s">
        <v>27</v>
      </c>
      <c r="H3335" s="458"/>
      <c r="I3335" s="458"/>
      <c r="J3335" s="459"/>
      <c r="K3335" s="458"/>
      <c r="L3335" s="458"/>
      <c r="M3335" s="458"/>
      <c r="N3335" s="458"/>
      <c r="O3335" s="324"/>
      <c r="P3335" s="157"/>
      <c r="Q3335" s="157"/>
      <c r="R3335" s="157"/>
      <c r="S3335" s="320"/>
      <c r="T3335" s="157"/>
      <c r="U3335" s="27"/>
      <c r="V3335" s="27"/>
      <c r="W3335" s="27"/>
      <c r="X3335" s="313"/>
      <c r="Y3335" s="324"/>
      <c r="Z3335" s="157"/>
      <c r="AA3335" s="157"/>
      <c r="AB3335" s="157">
        <f>-Input!AB$703</f>
        <v>0</v>
      </c>
      <c r="AC3335" s="157"/>
      <c r="AD3335" s="320"/>
      <c r="AE3335" s="324"/>
      <c r="AF3335" s="157"/>
      <c r="AG3335" s="157"/>
      <c r="AH3335" s="157"/>
      <c r="AI3335" s="320"/>
      <c r="AJ3335" s="324"/>
      <c r="AK3335" s="157"/>
      <c r="AL3335" s="157"/>
      <c r="AM3335" s="157"/>
      <c r="AN3335" s="320"/>
    </row>
    <row r="3336" spans="1:40" outlineLevel="2">
      <c r="A3336" s="882">
        <f>ROW()</f>
        <v>3336</v>
      </c>
      <c r="B3336" s="453"/>
      <c r="D3336" s="452" t="s">
        <v>34</v>
      </c>
      <c r="H3336" s="458"/>
      <c r="I3336" s="458"/>
      <c r="J3336" s="459"/>
      <c r="K3336" s="458"/>
      <c r="L3336" s="458"/>
      <c r="M3336" s="458"/>
      <c r="N3336" s="458"/>
      <c r="O3336" s="324"/>
      <c r="P3336" s="157"/>
      <c r="Q3336" s="157"/>
      <c r="R3336" s="157"/>
      <c r="S3336" s="320"/>
      <c r="T3336" s="157"/>
      <c r="U3336" s="27"/>
      <c r="V3336" s="27"/>
      <c r="W3336" s="27"/>
      <c r="X3336" s="313"/>
      <c r="Y3336" s="324"/>
      <c r="Z3336" s="157"/>
      <c r="AA3336" s="157"/>
      <c r="AB3336" s="157">
        <f>-Input!AB$704</f>
        <v>0</v>
      </c>
      <c r="AC3336" s="157"/>
      <c r="AD3336" s="320"/>
      <c r="AE3336" s="324"/>
      <c r="AF3336" s="157"/>
      <c r="AG3336" s="157"/>
      <c r="AH3336" s="157"/>
      <c r="AI3336" s="320"/>
      <c r="AJ3336" s="324"/>
      <c r="AK3336" s="157"/>
      <c r="AL3336" s="157"/>
      <c r="AM3336" s="157"/>
      <c r="AN3336" s="320"/>
    </row>
    <row r="3337" spans="1:40" outlineLevel="2">
      <c r="A3337" s="882">
        <f>ROW()</f>
        <v>3337</v>
      </c>
      <c r="B3337" s="453"/>
      <c r="D3337" s="452" t="s">
        <v>35</v>
      </c>
      <c r="H3337" s="458"/>
      <c r="I3337" s="458"/>
      <c r="J3337" s="459"/>
      <c r="K3337" s="458"/>
      <c r="L3337" s="458"/>
      <c r="M3337" s="458"/>
      <c r="N3337" s="458"/>
      <c r="O3337" s="324"/>
      <c r="P3337" s="157"/>
      <c r="Q3337" s="157"/>
      <c r="R3337" s="157"/>
      <c r="S3337" s="320"/>
      <c r="T3337" s="157"/>
      <c r="U3337" s="27"/>
      <c r="V3337" s="27"/>
      <c r="W3337" s="27"/>
      <c r="X3337" s="313"/>
      <c r="Y3337" s="324"/>
      <c r="Z3337" s="157"/>
      <c r="AA3337" s="157"/>
      <c r="AB3337" s="157">
        <f>-Input!AB$705</f>
        <v>0</v>
      </c>
      <c r="AC3337" s="157"/>
      <c r="AD3337" s="320"/>
      <c r="AE3337" s="324"/>
      <c r="AF3337" s="157"/>
      <c r="AG3337" s="157"/>
      <c r="AH3337" s="157"/>
      <c r="AI3337" s="320"/>
      <c r="AJ3337" s="324"/>
      <c r="AK3337" s="157"/>
      <c r="AL3337" s="157"/>
      <c r="AM3337" s="157"/>
      <c r="AN3337" s="320"/>
    </row>
    <row r="3338" spans="1:40" outlineLevel="2">
      <c r="A3338" s="882">
        <f>ROW()</f>
        <v>3338</v>
      </c>
      <c r="B3338" s="453"/>
      <c r="D3338" s="452" t="s">
        <v>302</v>
      </c>
      <c r="H3338" s="458"/>
      <c r="I3338" s="458"/>
      <c r="J3338" s="459"/>
      <c r="K3338" s="458"/>
      <c r="L3338" s="458"/>
      <c r="M3338" s="458"/>
      <c r="N3338" s="458"/>
      <c r="O3338" s="324"/>
      <c r="P3338" s="157"/>
      <c r="Q3338" s="157"/>
      <c r="R3338" s="157"/>
      <c r="S3338" s="320"/>
      <c r="T3338" s="157"/>
      <c r="U3338" s="27"/>
      <c r="V3338" s="27"/>
      <c r="W3338" s="27"/>
      <c r="X3338" s="313"/>
      <c r="Y3338" s="324"/>
      <c r="Z3338" s="157"/>
      <c r="AA3338" s="157"/>
      <c r="AB3338" s="157">
        <f>-Input!AB$706</f>
        <v>0</v>
      </c>
      <c r="AC3338" s="157"/>
      <c r="AD3338" s="320"/>
      <c r="AE3338" s="324"/>
      <c r="AF3338" s="157"/>
      <c r="AG3338" s="157"/>
      <c r="AH3338" s="157"/>
      <c r="AI3338" s="320"/>
      <c r="AJ3338" s="324"/>
      <c r="AK3338" s="157"/>
      <c r="AL3338" s="157"/>
      <c r="AM3338" s="157"/>
      <c r="AN3338" s="320"/>
    </row>
    <row r="3339" spans="1:40" outlineLevel="2">
      <c r="A3339" s="882">
        <f>ROW()</f>
        <v>3339</v>
      </c>
      <c r="B3339" s="453"/>
      <c r="D3339" s="452" t="s">
        <v>36</v>
      </c>
      <c r="H3339" s="458"/>
      <c r="I3339" s="458"/>
      <c r="J3339" s="459"/>
      <c r="K3339" s="458"/>
      <c r="L3339" s="458"/>
      <c r="M3339" s="458"/>
      <c r="N3339" s="458"/>
      <c r="O3339" s="324"/>
      <c r="P3339" s="157"/>
      <c r="Q3339" s="157"/>
      <c r="R3339" s="157"/>
      <c r="S3339" s="320"/>
      <c r="T3339" s="157"/>
      <c r="U3339" s="27"/>
      <c r="V3339" s="27"/>
      <c r="W3339" s="27"/>
      <c r="X3339" s="313"/>
      <c r="Y3339" s="324"/>
      <c r="Z3339" s="157"/>
      <c r="AA3339" s="157"/>
      <c r="AB3339" s="157">
        <f>-Input!AB$707</f>
        <v>0</v>
      </c>
      <c r="AC3339" s="157"/>
      <c r="AD3339" s="320"/>
      <c r="AE3339" s="324"/>
      <c r="AF3339" s="157"/>
      <c r="AG3339" s="157"/>
      <c r="AH3339" s="157"/>
      <c r="AI3339" s="320"/>
      <c r="AJ3339" s="324"/>
      <c r="AK3339" s="157"/>
      <c r="AL3339" s="157"/>
      <c r="AM3339" s="157"/>
      <c r="AN3339" s="320"/>
    </row>
    <row r="3340" spans="1:40" outlineLevel="2">
      <c r="A3340" s="882">
        <f>ROW()</f>
        <v>3340</v>
      </c>
      <c r="B3340" s="453"/>
      <c r="D3340" s="452" t="s">
        <v>583</v>
      </c>
      <c r="H3340" s="458"/>
      <c r="I3340" s="458"/>
      <c r="J3340" s="459"/>
      <c r="K3340" s="458"/>
      <c r="L3340" s="458"/>
      <c r="M3340" s="458"/>
      <c r="N3340" s="458"/>
      <c r="O3340" s="324"/>
      <c r="P3340" s="157"/>
      <c r="Q3340" s="157"/>
      <c r="R3340" s="157"/>
      <c r="S3340" s="320"/>
      <c r="T3340" s="157"/>
      <c r="U3340" s="27"/>
      <c r="V3340" s="27"/>
      <c r="W3340" s="27"/>
      <c r="X3340" s="313"/>
      <c r="Y3340" s="324"/>
      <c r="Z3340" s="157"/>
      <c r="AA3340" s="157"/>
      <c r="AB3340" s="157">
        <f>-Input!AB$708</f>
        <v>0</v>
      </c>
      <c r="AC3340" s="157"/>
      <c r="AD3340" s="320"/>
      <c r="AE3340" s="324"/>
      <c r="AF3340" s="157"/>
      <c r="AG3340" s="157"/>
      <c r="AH3340" s="157"/>
      <c r="AI3340" s="320"/>
      <c r="AJ3340" s="324"/>
      <c r="AK3340" s="157"/>
      <c r="AL3340" s="157"/>
      <c r="AM3340" s="157"/>
      <c r="AN3340" s="320"/>
    </row>
    <row r="3341" spans="1:40" outlineLevel="2">
      <c r="A3341" s="882">
        <f>ROW()</f>
        <v>3341</v>
      </c>
      <c r="B3341" s="453"/>
      <c r="D3341" s="452" t="s">
        <v>81</v>
      </c>
      <c r="H3341" s="458"/>
      <c r="I3341" s="458"/>
      <c r="J3341" s="459"/>
      <c r="K3341" s="458"/>
      <c r="L3341" s="458"/>
      <c r="M3341" s="458"/>
      <c r="N3341" s="458"/>
      <c r="O3341" s="324"/>
      <c r="P3341" s="157"/>
      <c r="Q3341" s="157"/>
      <c r="R3341" s="157"/>
      <c r="S3341" s="320"/>
      <c r="T3341" s="157"/>
      <c r="U3341" s="27"/>
      <c r="V3341" s="27"/>
      <c r="W3341" s="27"/>
      <c r="X3341" s="313"/>
      <c r="Y3341" s="324"/>
      <c r="Z3341" s="157"/>
      <c r="AA3341" s="157"/>
      <c r="AB3341" s="157">
        <f>-Input!AB$709</f>
        <v>0</v>
      </c>
      <c r="AC3341" s="157"/>
      <c r="AD3341" s="320"/>
      <c r="AE3341" s="324"/>
      <c r="AF3341" s="157"/>
      <c r="AG3341" s="157"/>
      <c r="AH3341" s="157"/>
      <c r="AI3341" s="320"/>
      <c r="AJ3341" s="324"/>
      <c r="AK3341" s="157"/>
      <c r="AL3341" s="157"/>
      <c r="AM3341" s="157"/>
      <c r="AN3341" s="320"/>
    </row>
    <row r="3342" spans="1:40" outlineLevel="2">
      <c r="A3342" s="882">
        <f>ROW()</f>
        <v>3342</v>
      </c>
      <c r="B3342" s="453"/>
      <c r="D3342" s="452" t="s">
        <v>28</v>
      </c>
      <c r="H3342" s="458"/>
      <c r="I3342" s="458"/>
      <c r="J3342" s="459"/>
      <c r="K3342" s="458"/>
      <c r="L3342" s="458"/>
      <c r="M3342" s="458"/>
      <c r="N3342" s="458"/>
      <c r="O3342" s="324"/>
      <c r="P3342" s="157"/>
      <c r="Q3342" s="157"/>
      <c r="R3342" s="157"/>
      <c r="S3342" s="320"/>
      <c r="T3342" s="157"/>
      <c r="U3342" s="27"/>
      <c r="V3342" s="27"/>
      <c r="W3342" s="27"/>
      <c r="X3342" s="313"/>
      <c r="Y3342" s="324"/>
      <c r="Z3342" s="157"/>
      <c r="AA3342" s="157"/>
      <c r="AB3342" s="157">
        <f>-Input!AB$710</f>
        <v>0</v>
      </c>
      <c r="AC3342" s="157"/>
      <c r="AD3342" s="320"/>
      <c r="AE3342" s="324"/>
      <c r="AF3342" s="157"/>
      <c r="AG3342" s="157"/>
      <c r="AH3342" s="157"/>
      <c r="AI3342" s="320"/>
      <c r="AJ3342" s="324"/>
      <c r="AK3342" s="157"/>
      <c r="AL3342" s="157"/>
      <c r="AM3342" s="157"/>
      <c r="AN3342" s="320"/>
    </row>
    <row r="3343" spans="1:40" outlineLevel="2">
      <c r="A3343" s="882">
        <f>ROW()</f>
        <v>3343</v>
      </c>
      <c r="B3343" s="453"/>
      <c r="D3343" s="456" t="s">
        <v>443</v>
      </c>
      <c r="E3343" s="456"/>
      <c r="F3343" s="456"/>
      <c r="G3343" s="456"/>
      <c r="H3343" s="460"/>
      <c r="I3343" s="460"/>
      <c r="J3343" s="461"/>
      <c r="K3343" s="460"/>
      <c r="L3343" s="460"/>
      <c r="M3343" s="460"/>
      <c r="N3343" s="460"/>
      <c r="O3343" s="325"/>
      <c r="P3343" s="158"/>
      <c r="Q3343" s="158"/>
      <c r="R3343" s="158"/>
      <c r="S3343" s="321"/>
      <c r="T3343" s="158"/>
      <c r="U3343" s="159"/>
      <c r="V3343" s="159"/>
      <c r="W3343" s="159"/>
      <c r="X3343" s="339"/>
      <c r="Y3343" s="238"/>
      <c r="Z3343" s="146"/>
      <c r="AA3343" s="146"/>
      <c r="AB3343" s="146">
        <f>-Input!AB$711</f>
        <v>0</v>
      </c>
      <c r="AC3343" s="146"/>
      <c r="AD3343" s="239"/>
      <c r="AE3343" s="238"/>
      <c r="AF3343" s="146"/>
      <c r="AG3343" s="146"/>
      <c r="AH3343" s="146"/>
      <c r="AI3343" s="239"/>
      <c r="AJ3343" s="238"/>
      <c r="AK3343" s="146"/>
      <c r="AL3343" s="146"/>
      <c r="AM3343" s="146"/>
      <c r="AN3343" s="239"/>
    </row>
    <row r="3344" spans="1:40" outlineLevel="2">
      <c r="A3344" s="882">
        <f>ROW()</f>
        <v>3344</v>
      </c>
      <c r="B3344" s="453"/>
      <c r="D3344" s="452" t="s">
        <v>24</v>
      </c>
      <c r="F3344" s="454"/>
      <c r="G3344" s="454"/>
      <c r="H3344" s="448"/>
      <c r="I3344" s="448"/>
      <c r="J3344" s="464"/>
      <c r="K3344" s="448"/>
      <c r="L3344" s="448"/>
      <c r="M3344" s="448"/>
      <c r="N3344" s="448"/>
      <c r="O3344" s="443"/>
      <c r="P3344" s="439"/>
      <c r="Q3344" s="439"/>
      <c r="R3344" s="439"/>
      <c r="S3344" s="440"/>
      <c r="T3344" s="439"/>
      <c r="U3344" s="439"/>
      <c r="V3344" s="439"/>
      <c r="W3344" s="439"/>
      <c r="X3344" s="440"/>
      <c r="Y3344" s="443"/>
      <c r="Z3344" s="439"/>
      <c r="AA3344" s="439"/>
      <c r="AB3344" s="439">
        <f>SUM(AB3328:AB3343)</f>
        <v>0</v>
      </c>
      <c r="AC3344" s="439"/>
      <c r="AD3344" s="440"/>
      <c r="AE3344" s="443"/>
      <c r="AF3344" s="439"/>
      <c r="AG3344" s="439"/>
      <c r="AH3344" s="439"/>
      <c r="AI3344" s="440"/>
      <c r="AJ3344" s="443"/>
      <c r="AK3344" s="439"/>
      <c r="AL3344" s="439"/>
      <c r="AM3344" s="439"/>
      <c r="AN3344" s="440"/>
    </row>
    <row r="3345" spans="1:40" outlineLevel="1">
      <c r="A3345" s="732" t="s">
        <v>22</v>
      </c>
      <c r="B3345" s="733"/>
      <c r="C3345" s="881"/>
      <c r="D3345" s="733"/>
      <c r="E3345" s="733"/>
      <c r="F3345" s="733"/>
      <c r="G3345" s="730"/>
      <c r="H3345" s="733"/>
      <c r="I3345" s="730"/>
      <c r="J3345" s="729"/>
      <c r="K3345" s="730"/>
      <c r="L3345" s="730"/>
      <c r="M3345" s="730"/>
      <c r="N3345" s="730"/>
      <c r="O3345" s="729"/>
      <c r="P3345" s="730"/>
      <c r="Q3345" s="730"/>
      <c r="R3345" s="730"/>
      <c r="S3345" s="731"/>
      <c r="T3345" s="730"/>
      <c r="U3345" s="730"/>
      <c r="V3345" s="730"/>
      <c r="W3345" s="730"/>
      <c r="X3345" s="731"/>
      <c r="Y3345" s="729"/>
      <c r="Z3345" s="730"/>
      <c r="AA3345" s="730"/>
      <c r="AB3345" s="730"/>
      <c r="AC3345" s="730"/>
      <c r="AD3345" s="731"/>
      <c r="AE3345" s="729"/>
      <c r="AF3345" s="730"/>
      <c r="AG3345" s="730"/>
      <c r="AH3345" s="730"/>
      <c r="AI3345" s="731"/>
      <c r="AJ3345" s="729"/>
      <c r="AK3345" s="730"/>
      <c r="AL3345" s="730"/>
      <c r="AM3345" s="730"/>
      <c r="AN3345" s="731"/>
    </row>
    <row r="3346" spans="1:40" outlineLevel="2">
      <c r="A3346" s="882">
        <f>ROW()</f>
        <v>3346</v>
      </c>
      <c r="B3346" s="453"/>
      <c r="D3346" s="452" t="s">
        <v>300</v>
      </c>
      <c r="H3346" s="458"/>
      <c r="I3346" s="458"/>
      <c r="J3346" s="459"/>
      <c r="K3346" s="458"/>
      <c r="L3346" s="458"/>
      <c r="M3346" s="458"/>
      <c r="N3346" s="458"/>
      <c r="O3346" s="459"/>
      <c r="P3346" s="458"/>
      <c r="Q3346" s="458"/>
      <c r="R3346" s="458"/>
      <c r="S3346" s="463"/>
      <c r="T3346" s="458"/>
      <c r="U3346" s="458"/>
      <c r="V3346" s="458"/>
      <c r="W3346" s="31"/>
      <c r="X3346" s="440"/>
      <c r="Y3346" s="459"/>
      <c r="Z3346" s="458"/>
      <c r="AA3346" s="439"/>
      <c r="AB3346" s="439">
        <f t="shared" ref="AB3346:AN3346" si="2785">AB3256+AB3274+AB3292+AB3310 + AB3328</f>
        <v>7.5742968398110913</v>
      </c>
      <c r="AC3346" s="439">
        <f t="shared" si="2785"/>
        <v>7.5458754825085732</v>
      </c>
      <c r="AD3346" s="440">
        <f t="shared" si="2785"/>
        <v>7.5174541252060552</v>
      </c>
      <c r="AE3346" s="443">
        <f t="shared" si="2785"/>
        <v>7.4216941772159792</v>
      </c>
      <c r="AF3346" s="439">
        <f t="shared" si="2785"/>
        <v>7.3259342292259033</v>
      </c>
      <c r="AG3346" s="439">
        <f t="shared" si="2785"/>
        <v>7.2301742812358274</v>
      </c>
      <c r="AH3346" s="439">
        <f t="shared" si="2785"/>
        <v>7.1344143332457515</v>
      </c>
      <c r="AI3346" s="440">
        <f t="shared" si="2785"/>
        <v>7.0386543852556755</v>
      </c>
      <c r="AJ3346" s="443">
        <f t="shared" si="2785"/>
        <v>6.9422344621699814</v>
      </c>
      <c r="AK3346" s="439">
        <f t="shared" si="2785"/>
        <v>6.8458145390842873</v>
      </c>
      <c r="AL3346" s="439">
        <f t="shared" si="2785"/>
        <v>6.7493946159985931</v>
      </c>
      <c r="AM3346" s="439">
        <f t="shared" si="2785"/>
        <v>6.652974692912899</v>
      </c>
      <c r="AN3346" s="440">
        <f t="shared" si="2785"/>
        <v>6.5565547698272049</v>
      </c>
    </row>
    <row r="3347" spans="1:40" outlineLevel="2">
      <c r="A3347" s="882">
        <f>ROW()</f>
        <v>3347</v>
      </c>
      <c r="B3347" s="453"/>
      <c r="D3347" s="452" t="s">
        <v>301</v>
      </c>
      <c r="H3347" s="458"/>
      <c r="I3347" s="458"/>
      <c r="J3347" s="459"/>
      <c r="K3347" s="458"/>
      <c r="L3347" s="458"/>
      <c r="M3347" s="458"/>
      <c r="N3347" s="458"/>
      <c r="O3347" s="459"/>
      <c r="P3347" s="458"/>
      <c r="Q3347" s="458"/>
      <c r="R3347" s="458"/>
      <c r="S3347" s="463"/>
      <c r="T3347" s="458"/>
      <c r="U3347" s="458"/>
      <c r="V3347" s="458"/>
      <c r="W3347" s="31"/>
      <c r="X3347" s="440"/>
      <c r="Y3347" s="459"/>
      <c r="Z3347" s="458"/>
      <c r="AA3347" s="439"/>
      <c r="AB3347" s="439">
        <f t="shared" ref="AB3347:AN3347" si="2786">AB3257+AB3275+AB3293+AB3311 + AB3329</f>
        <v>0.51885110732463136</v>
      </c>
      <c r="AC3347" s="439">
        <f t="shared" si="2786"/>
        <v>0.51885110732463136</v>
      </c>
      <c r="AD3347" s="440">
        <f t="shared" si="2786"/>
        <v>0.51885110732463136</v>
      </c>
      <c r="AE3347" s="443">
        <f t="shared" si="2786"/>
        <v>0.50996273021902916</v>
      </c>
      <c r="AF3347" s="439">
        <f t="shared" si="2786"/>
        <v>0.50107435311342696</v>
      </c>
      <c r="AG3347" s="439">
        <f t="shared" si="2786"/>
        <v>0.49218597600782477</v>
      </c>
      <c r="AH3347" s="439">
        <f t="shared" si="2786"/>
        <v>0.48329759890222257</v>
      </c>
      <c r="AI3347" s="440">
        <f t="shared" si="2786"/>
        <v>0.47440922179662037</v>
      </c>
      <c r="AJ3347" s="443">
        <f t="shared" si="2786"/>
        <v>0.4654581044042313</v>
      </c>
      <c r="AK3347" s="439">
        <f t="shared" si="2786"/>
        <v>0.45650698701184222</v>
      </c>
      <c r="AL3347" s="439">
        <f t="shared" si="2786"/>
        <v>0.44755586961945315</v>
      </c>
      <c r="AM3347" s="439">
        <f t="shared" si="2786"/>
        <v>0.43860475222706408</v>
      </c>
      <c r="AN3347" s="440">
        <f t="shared" si="2786"/>
        <v>0.429653634834675</v>
      </c>
    </row>
    <row r="3348" spans="1:40" outlineLevel="2">
      <c r="A3348" s="882">
        <f>ROW()</f>
        <v>3348</v>
      </c>
      <c r="B3348" s="453"/>
      <c r="D3348" s="452" t="s">
        <v>29</v>
      </c>
      <c r="H3348" s="458"/>
      <c r="I3348" s="458"/>
      <c r="J3348" s="459"/>
      <c r="K3348" s="458"/>
      <c r="L3348" s="458"/>
      <c r="M3348" s="458"/>
      <c r="N3348" s="458"/>
      <c r="O3348" s="459"/>
      <c r="P3348" s="458"/>
      <c r="Q3348" s="458"/>
      <c r="R3348" s="458"/>
      <c r="S3348" s="463"/>
      <c r="T3348" s="458"/>
      <c r="U3348" s="458"/>
      <c r="V3348" s="458"/>
      <c r="W3348" s="31"/>
      <c r="X3348" s="440"/>
      <c r="Y3348" s="459"/>
      <c r="Z3348" s="458"/>
      <c r="AA3348" s="439"/>
      <c r="AB3348" s="439">
        <f t="shared" ref="AB3348:AN3348" si="2787">AB3258+AB3276+AB3294+AB3312 + AB3330</f>
        <v>0</v>
      </c>
      <c r="AC3348" s="439">
        <f t="shared" si="2787"/>
        <v>0</v>
      </c>
      <c r="AD3348" s="440">
        <f t="shared" si="2787"/>
        <v>0</v>
      </c>
      <c r="AE3348" s="443">
        <f t="shared" si="2787"/>
        <v>0</v>
      </c>
      <c r="AF3348" s="439">
        <f t="shared" si="2787"/>
        <v>0</v>
      </c>
      <c r="AG3348" s="439">
        <f t="shared" si="2787"/>
        <v>0</v>
      </c>
      <c r="AH3348" s="439">
        <f t="shared" si="2787"/>
        <v>0</v>
      </c>
      <c r="AI3348" s="440">
        <f t="shared" si="2787"/>
        <v>0</v>
      </c>
      <c r="AJ3348" s="443">
        <f t="shared" si="2787"/>
        <v>0</v>
      </c>
      <c r="AK3348" s="439">
        <f t="shared" si="2787"/>
        <v>0</v>
      </c>
      <c r="AL3348" s="439">
        <f t="shared" si="2787"/>
        <v>0</v>
      </c>
      <c r="AM3348" s="439">
        <f t="shared" si="2787"/>
        <v>0</v>
      </c>
      <c r="AN3348" s="440">
        <f t="shared" si="2787"/>
        <v>0</v>
      </c>
    </row>
    <row r="3349" spans="1:40" outlineLevel="2">
      <c r="A3349" s="882">
        <f>ROW()</f>
        <v>3349</v>
      </c>
      <c r="B3349" s="453"/>
      <c r="D3349" s="452" t="s">
        <v>30</v>
      </c>
      <c r="H3349" s="458"/>
      <c r="I3349" s="458"/>
      <c r="J3349" s="459"/>
      <c r="K3349" s="458"/>
      <c r="L3349" s="458"/>
      <c r="M3349" s="458"/>
      <c r="N3349" s="458"/>
      <c r="O3349" s="459"/>
      <c r="P3349" s="458"/>
      <c r="Q3349" s="458"/>
      <c r="R3349" s="458"/>
      <c r="S3349" s="463"/>
      <c r="T3349" s="458"/>
      <c r="U3349" s="458"/>
      <c r="V3349" s="458"/>
      <c r="W3349" s="31"/>
      <c r="X3349" s="440"/>
      <c r="Y3349" s="459"/>
      <c r="Z3349" s="458"/>
      <c r="AA3349" s="439"/>
      <c r="AB3349" s="439">
        <f t="shared" ref="AB3349:AN3349" si="2788">AB3259+AB3277+AB3295+AB3313 + AB3331</f>
        <v>36.235010017622805</v>
      </c>
      <c r="AC3349" s="439">
        <f t="shared" si="2788"/>
        <v>35.691390168944807</v>
      </c>
      <c r="AD3349" s="440">
        <f t="shared" si="2788"/>
        <v>35.147770320266801</v>
      </c>
      <c r="AE3349" s="443">
        <f t="shared" si="2788"/>
        <v>34.545658013638999</v>
      </c>
      <c r="AF3349" s="439">
        <f t="shared" si="2788"/>
        <v>33.943545707011197</v>
      </c>
      <c r="AG3349" s="439">
        <f t="shared" si="2788"/>
        <v>33.341433400383394</v>
      </c>
      <c r="AH3349" s="439">
        <f t="shared" si="2788"/>
        <v>32.739321093755592</v>
      </c>
      <c r="AI3349" s="440">
        <f t="shared" si="2788"/>
        <v>32.13720878712779</v>
      </c>
      <c r="AJ3349" s="443">
        <f t="shared" si="2788"/>
        <v>31.530846357181982</v>
      </c>
      <c r="AK3349" s="439">
        <f t="shared" si="2788"/>
        <v>30.924483927236174</v>
      </c>
      <c r="AL3349" s="439">
        <f t="shared" si="2788"/>
        <v>30.318121497290367</v>
      </c>
      <c r="AM3349" s="439">
        <f t="shared" si="2788"/>
        <v>29.711759067344559</v>
      </c>
      <c r="AN3349" s="440">
        <f t="shared" si="2788"/>
        <v>29.105396637398751</v>
      </c>
    </row>
    <row r="3350" spans="1:40" outlineLevel="2">
      <c r="A3350" s="882">
        <f>ROW()</f>
        <v>3350</v>
      </c>
      <c r="B3350" s="453"/>
      <c r="D3350" s="452" t="s">
        <v>31</v>
      </c>
      <c r="H3350" s="458"/>
      <c r="I3350" s="458"/>
      <c r="J3350" s="459"/>
      <c r="K3350" s="458"/>
      <c r="L3350" s="458"/>
      <c r="M3350" s="458"/>
      <c r="N3350" s="458"/>
      <c r="O3350" s="459"/>
      <c r="P3350" s="458"/>
      <c r="Q3350" s="458"/>
      <c r="R3350" s="458"/>
      <c r="S3350" s="463"/>
      <c r="T3350" s="458"/>
      <c r="U3350" s="458"/>
      <c r="V3350" s="458"/>
      <c r="W3350" s="31"/>
      <c r="X3350" s="440"/>
      <c r="Y3350" s="459"/>
      <c r="Z3350" s="458"/>
      <c r="AA3350" s="439"/>
      <c r="AB3350" s="439">
        <f t="shared" ref="AB3350:AN3350" si="2789">AB3260+AB3278+AB3296+AB3314 + AB3332</f>
        <v>0</v>
      </c>
      <c r="AC3350" s="439">
        <f t="shared" si="2789"/>
        <v>0</v>
      </c>
      <c r="AD3350" s="440">
        <f t="shared" si="2789"/>
        <v>0</v>
      </c>
      <c r="AE3350" s="443">
        <f t="shared" si="2789"/>
        <v>0</v>
      </c>
      <c r="AF3350" s="439">
        <f t="shared" si="2789"/>
        <v>0</v>
      </c>
      <c r="AG3350" s="439">
        <f t="shared" si="2789"/>
        <v>0</v>
      </c>
      <c r="AH3350" s="439">
        <f t="shared" si="2789"/>
        <v>0</v>
      </c>
      <c r="AI3350" s="440">
        <f t="shared" si="2789"/>
        <v>0</v>
      </c>
      <c r="AJ3350" s="443">
        <f t="shared" si="2789"/>
        <v>0</v>
      </c>
      <c r="AK3350" s="439">
        <f t="shared" si="2789"/>
        <v>0</v>
      </c>
      <c r="AL3350" s="439">
        <f t="shared" si="2789"/>
        <v>0</v>
      </c>
      <c r="AM3350" s="439">
        <f t="shared" si="2789"/>
        <v>0</v>
      </c>
      <c r="AN3350" s="440">
        <f t="shared" si="2789"/>
        <v>0</v>
      </c>
    </row>
    <row r="3351" spans="1:40" outlineLevel="2">
      <c r="A3351" s="882">
        <f>ROW()</f>
        <v>3351</v>
      </c>
      <c r="B3351" s="453"/>
      <c r="D3351" s="452" t="s">
        <v>32</v>
      </c>
      <c r="H3351" s="458"/>
      <c r="I3351" s="458"/>
      <c r="J3351" s="459"/>
      <c r="K3351" s="458"/>
      <c r="L3351" s="458"/>
      <c r="M3351" s="458"/>
      <c r="N3351" s="458"/>
      <c r="O3351" s="459"/>
      <c r="P3351" s="458"/>
      <c r="Q3351" s="458"/>
      <c r="R3351" s="458"/>
      <c r="S3351" s="463"/>
      <c r="T3351" s="458"/>
      <c r="U3351" s="458"/>
      <c r="V3351" s="458"/>
      <c r="W3351" s="31"/>
      <c r="X3351" s="440"/>
      <c r="Y3351" s="459"/>
      <c r="Z3351" s="458"/>
      <c r="AA3351" s="439"/>
      <c r="AB3351" s="439">
        <f t="shared" ref="AB3351:AN3351" si="2790">AB3261+AB3279+AB3297+AB3315 + AB3333</f>
        <v>5.6019191422124965</v>
      </c>
      <c r="AC3351" s="439">
        <f t="shared" si="2790"/>
        <v>5.5558962693040561</v>
      </c>
      <c r="AD3351" s="440">
        <f t="shared" si="2790"/>
        <v>5.5098733963956157</v>
      </c>
      <c r="AE3351" s="443">
        <f t="shared" si="2790"/>
        <v>5.365805988927784</v>
      </c>
      <c r="AF3351" s="439">
        <f t="shared" si="2790"/>
        <v>5.2217385814599524</v>
      </c>
      <c r="AG3351" s="439">
        <f t="shared" si="2790"/>
        <v>5.0776711739921208</v>
      </c>
      <c r="AH3351" s="439">
        <f t="shared" si="2790"/>
        <v>4.9336037665242891</v>
      </c>
      <c r="AI3351" s="440">
        <f t="shared" si="2790"/>
        <v>4.7895363590564575</v>
      </c>
      <c r="AJ3351" s="443">
        <f t="shared" si="2790"/>
        <v>4.6443988936305045</v>
      </c>
      <c r="AK3351" s="439">
        <f t="shared" si="2790"/>
        <v>4.4992614282045515</v>
      </c>
      <c r="AL3351" s="439">
        <f t="shared" si="2790"/>
        <v>4.3541239627785986</v>
      </c>
      <c r="AM3351" s="439">
        <f t="shared" si="2790"/>
        <v>4.2089864973526456</v>
      </c>
      <c r="AN3351" s="440">
        <f t="shared" si="2790"/>
        <v>4.0638490319266927</v>
      </c>
    </row>
    <row r="3352" spans="1:40" outlineLevel="2">
      <c r="A3352" s="882">
        <f>ROW()</f>
        <v>3352</v>
      </c>
      <c r="B3352" s="453"/>
      <c r="D3352" s="452" t="s">
        <v>33</v>
      </c>
      <c r="H3352" s="458"/>
      <c r="I3352" s="458"/>
      <c r="J3352" s="459"/>
      <c r="K3352" s="458"/>
      <c r="L3352" s="458"/>
      <c r="M3352" s="458"/>
      <c r="N3352" s="458"/>
      <c r="O3352" s="459"/>
      <c r="P3352" s="458"/>
      <c r="Q3352" s="458"/>
      <c r="R3352" s="458"/>
      <c r="S3352" s="463"/>
      <c r="T3352" s="458"/>
      <c r="U3352" s="458"/>
      <c r="V3352" s="458"/>
      <c r="W3352" s="31"/>
      <c r="X3352" s="440"/>
      <c r="Y3352" s="459"/>
      <c r="Z3352" s="458"/>
      <c r="AA3352" s="439"/>
      <c r="AB3352" s="439">
        <f t="shared" ref="AB3352:AN3352" si="2791">AB3262+AB3280+AB3298+AB3316 + AB3334</f>
        <v>0.22493910928429572</v>
      </c>
      <c r="AC3352" s="439">
        <f t="shared" si="2791"/>
        <v>-3.1355013148781752E-2</v>
      </c>
      <c r="AD3352" s="440">
        <f t="shared" si="2791"/>
        <v>-0.28764913558185923</v>
      </c>
      <c r="AE3352" s="443">
        <f t="shared" si="2791"/>
        <v>-1.8434981005102102E-3</v>
      </c>
      <c r="AF3352" s="439">
        <f t="shared" si="2791"/>
        <v>-1.8434981005102102E-3</v>
      </c>
      <c r="AG3352" s="439">
        <f t="shared" si="2791"/>
        <v>-1.8434981005102102E-3</v>
      </c>
      <c r="AH3352" s="439">
        <f t="shared" si="2791"/>
        <v>-1.8434981005102102E-3</v>
      </c>
      <c r="AI3352" s="440">
        <f t="shared" si="2791"/>
        <v>-1.8434981005102102E-3</v>
      </c>
      <c r="AJ3352" s="443">
        <f t="shared" si="2791"/>
        <v>0</v>
      </c>
      <c r="AK3352" s="439">
        <f t="shared" si="2791"/>
        <v>0</v>
      </c>
      <c r="AL3352" s="439">
        <f t="shared" si="2791"/>
        <v>0</v>
      </c>
      <c r="AM3352" s="439">
        <f t="shared" si="2791"/>
        <v>0</v>
      </c>
      <c r="AN3352" s="440">
        <f t="shared" si="2791"/>
        <v>0</v>
      </c>
    </row>
    <row r="3353" spans="1:40" outlineLevel="2">
      <c r="A3353" s="882">
        <f>ROW()</f>
        <v>3353</v>
      </c>
      <c r="B3353" s="453"/>
      <c r="D3353" s="452" t="s">
        <v>27</v>
      </c>
      <c r="H3353" s="458"/>
      <c r="I3353" s="458"/>
      <c r="J3353" s="459"/>
      <c r="K3353" s="458"/>
      <c r="L3353" s="458"/>
      <c r="M3353" s="458"/>
      <c r="N3353" s="458"/>
      <c r="O3353" s="459"/>
      <c r="P3353" s="458"/>
      <c r="Q3353" s="458"/>
      <c r="R3353" s="458"/>
      <c r="S3353" s="463"/>
      <c r="T3353" s="458"/>
      <c r="U3353" s="458"/>
      <c r="V3353" s="458"/>
      <c r="W3353" s="31"/>
      <c r="X3353" s="440"/>
      <c r="Y3353" s="459"/>
      <c r="Z3353" s="458"/>
      <c r="AA3353" s="439"/>
      <c r="AB3353" s="439">
        <f t="shared" ref="AB3353:AN3353" si="2792">AB3263+AB3281+AB3299+AB3317 + AB3335</f>
        <v>1.6868922148050935</v>
      </c>
      <c r="AC3353" s="439">
        <f t="shared" si="2792"/>
        <v>1.6733834897102895</v>
      </c>
      <c r="AD3353" s="440">
        <f t="shared" si="2792"/>
        <v>1.6598747646154854</v>
      </c>
      <c r="AE3353" s="443">
        <f t="shared" si="2792"/>
        <v>1.6164737938752385</v>
      </c>
      <c r="AF3353" s="439">
        <f t="shared" si="2792"/>
        <v>1.5730728231349915</v>
      </c>
      <c r="AG3353" s="439">
        <f t="shared" si="2792"/>
        <v>1.5296718523947446</v>
      </c>
      <c r="AH3353" s="439">
        <f t="shared" si="2792"/>
        <v>1.4862708816544976</v>
      </c>
      <c r="AI3353" s="440">
        <f t="shared" si="2792"/>
        <v>1.4428699109142507</v>
      </c>
      <c r="AJ3353" s="443">
        <f t="shared" si="2792"/>
        <v>1.3991465802804854</v>
      </c>
      <c r="AK3353" s="439">
        <f t="shared" si="2792"/>
        <v>1.3554232496467202</v>
      </c>
      <c r="AL3353" s="439">
        <f t="shared" si="2792"/>
        <v>1.311699919012955</v>
      </c>
      <c r="AM3353" s="439">
        <f t="shared" si="2792"/>
        <v>1.2679765883791898</v>
      </c>
      <c r="AN3353" s="440">
        <f t="shared" si="2792"/>
        <v>1.2242532577454246</v>
      </c>
    </row>
    <row r="3354" spans="1:40" outlineLevel="2">
      <c r="A3354" s="882">
        <f>ROW()</f>
        <v>3354</v>
      </c>
      <c r="B3354" s="453"/>
      <c r="D3354" s="452" t="s">
        <v>34</v>
      </c>
      <c r="H3354" s="458"/>
      <c r="I3354" s="458"/>
      <c r="J3354" s="459"/>
      <c r="K3354" s="458"/>
      <c r="L3354" s="458"/>
      <c r="M3354" s="458"/>
      <c r="N3354" s="458"/>
      <c r="O3354" s="459"/>
      <c r="P3354" s="458"/>
      <c r="Q3354" s="458"/>
      <c r="R3354" s="458"/>
      <c r="S3354" s="463"/>
      <c r="T3354" s="458"/>
      <c r="U3354" s="458"/>
      <c r="V3354" s="458"/>
      <c r="W3354" s="31"/>
      <c r="X3354" s="440"/>
      <c r="Y3354" s="459"/>
      <c r="Z3354" s="458"/>
      <c r="AA3354" s="439"/>
      <c r="AB3354" s="439">
        <f t="shared" ref="AB3354:AN3354" si="2793">AB3264+AB3282+AB3300+AB3318 + AB3336</f>
        <v>33.224220483125862</v>
      </c>
      <c r="AC3354" s="439">
        <f t="shared" si="2793"/>
        <v>31.60885917639806</v>
      </c>
      <c r="AD3354" s="440">
        <f t="shared" si="2793"/>
        <v>29.993497869670257</v>
      </c>
      <c r="AE3354" s="443">
        <f t="shared" si="2793"/>
        <v>28.697790293328435</v>
      </c>
      <c r="AF3354" s="439">
        <f t="shared" si="2793"/>
        <v>27.402082716986612</v>
      </c>
      <c r="AG3354" s="439">
        <f t="shared" si="2793"/>
        <v>26.10637514064479</v>
      </c>
      <c r="AH3354" s="439">
        <f t="shared" si="2793"/>
        <v>24.810667564302967</v>
      </c>
      <c r="AI3354" s="440">
        <f t="shared" si="2793"/>
        <v>23.514959987961145</v>
      </c>
      <c r="AJ3354" s="443">
        <f t="shared" si="2793"/>
        <v>22.208573321963303</v>
      </c>
      <c r="AK3354" s="439">
        <f t="shared" si="2793"/>
        <v>20.902186655965462</v>
      </c>
      <c r="AL3354" s="439">
        <f t="shared" si="2793"/>
        <v>19.59579998996762</v>
      </c>
      <c r="AM3354" s="439">
        <f t="shared" si="2793"/>
        <v>18.289413323969779</v>
      </c>
      <c r="AN3354" s="440">
        <f t="shared" si="2793"/>
        <v>16.983026657971937</v>
      </c>
    </row>
    <row r="3355" spans="1:40" outlineLevel="2">
      <c r="A3355" s="882">
        <f>ROW()</f>
        <v>3355</v>
      </c>
      <c r="B3355" s="453"/>
      <c r="D3355" s="452" t="s">
        <v>35</v>
      </c>
      <c r="H3355" s="458"/>
      <c r="I3355" s="458"/>
      <c r="J3355" s="459"/>
      <c r="K3355" s="458"/>
      <c r="L3355" s="458"/>
      <c r="M3355" s="458"/>
      <c r="N3355" s="458"/>
      <c r="O3355" s="459"/>
      <c r="P3355" s="458"/>
      <c r="Q3355" s="458"/>
      <c r="R3355" s="458"/>
      <c r="S3355" s="463"/>
      <c r="T3355" s="458"/>
      <c r="U3355" s="458"/>
      <c r="V3355" s="458"/>
      <c r="W3355" s="31"/>
      <c r="X3355" s="440"/>
      <c r="Y3355" s="459"/>
      <c r="Z3355" s="458"/>
      <c r="AA3355" s="439"/>
      <c r="AB3355" s="439">
        <f t="shared" ref="AB3355:AN3355" si="2794">AB3265+AB3283+AB3301+AB3319 + AB3337</f>
        <v>1.2264641027672238</v>
      </c>
      <c r="AC3355" s="439">
        <f t="shared" si="2794"/>
        <v>1.0684413942399986</v>
      </c>
      <c r="AD3355" s="440">
        <f t="shared" si="2794"/>
        <v>0.9104186857127734</v>
      </c>
      <c r="AE3355" s="443">
        <f t="shared" si="2794"/>
        <v>0.79735114416077291</v>
      </c>
      <c r="AF3355" s="439">
        <f t="shared" si="2794"/>
        <v>0.68428360260877241</v>
      </c>
      <c r="AG3355" s="439">
        <f t="shared" si="2794"/>
        <v>0.57121606105677192</v>
      </c>
      <c r="AH3355" s="439">
        <f t="shared" si="2794"/>
        <v>0.45814851950477142</v>
      </c>
      <c r="AI3355" s="440">
        <f t="shared" si="2794"/>
        <v>0.34508097795277093</v>
      </c>
      <c r="AJ3355" s="443">
        <f t="shared" si="2794"/>
        <v>0.23005398530184729</v>
      </c>
      <c r="AK3355" s="439">
        <f t="shared" si="2794"/>
        <v>0.11502699265092364</v>
      </c>
      <c r="AL3355" s="439">
        <f t="shared" si="2794"/>
        <v>0</v>
      </c>
      <c r="AM3355" s="439">
        <f t="shared" si="2794"/>
        <v>0</v>
      </c>
      <c r="AN3355" s="440">
        <f t="shared" si="2794"/>
        <v>0</v>
      </c>
    </row>
    <row r="3356" spans="1:40" outlineLevel="2">
      <c r="A3356" s="882">
        <f>ROW()</f>
        <v>3356</v>
      </c>
      <c r="B3356" s="453"/>
      <c r="D3356" s="452" t="s">
        <v>302</v>
      </c>
      <c r="H3356" s="458"/>
      <c r="I3356" s="458"/>
      <c r="J3356" s="459"/>
      <c r="K3356" s="458"/>
      <c r="L3356" s="458"/>
      <c r="M3356" s="458"/>
      <c r="N3356" s="458"/>
      <c r="O3356" s="459"/>
      <c r="P3356" s="458"/>
      <c r="Q3356" s="458"/>
      <c r="R3356" s="458"/>
      <c r="S3356" s="463"/>
      <c r="T3356" s="458"/>
      <c r="U3356" s="458"/>
      <c r="V3356" s="458"/>
      <c r="W3356" s="31"/>
      <c r="X3356" s="440"/>
      <c r="Y3356" s="459"/>
      <c r="Z3356" s="458"/>
      <c r="AA3356" s="439"/>
      <c r="AB3356" s="439">
        <f t="shared" ref="AB3356:AN3356" si="2795">AB3266+AB3284+AB3302+AB3320 + AB3338</f>
        <v>2.169719146791548</v>
      </c>
      <c r="AC3356" s="439">
        <f t="shared" si="2795"/>
        <v>1.8283057258293631</v>
      </c>
      <c r="AD3356" s="440">
        <f t="shared" si="2795"/>
        <v>1.4868923048671783</v>
      </c>
      <c r="AE3356" s="443">
        <f t="shared" si="2795"/>
        <v>1.3023996878099462</v>
      </c>
      <c r="AF3356" s="439">
        <f t="shared" si="2795"/>
        <v>1.1179070707527141</v>
      </c>
      <c r="AG3356" s="439">
        <f t="shared" si="2795"/>
        <v>0.93341445369548204</v>
      </c>
      <c r="AH3356" s="439">
        <f t="shared" si="2795"/>
        <v>0.74892183663824996</v>
      </c>
      <c r="AI3356" s="440">
        <f t="shared" si="2795"/>
        <v>0.56442921958101788</v>
      </c>
      <c r="AJ3356" s="443">
        <f t="shared" si="2795"/>
        <v>0.37628614638734525</v>
      </c>
      <c r="AK3356" s="439">
        <f t="shared" si="2795"/>
        <v>0.18814307319367263</v>
      </c>
      <c r="AL3356" s="439">
        <f t="shared" si="2795"/>
        <v>0</v>
      </c>
      <c r="AM3356" s="439">
        <f t="shared" si="2795"/>
        <v>0</v>
      </c>
      <c r="AN3356" s="440">
        <f t="shared" si="2795"/>
        <v>0</v>
      </c>
    </row>
    <row r="3357" spans="1:40" outlineLevel="2">
      <c r="A3357" s="882">
        <f>ROW()</f>
        <v>3357</v>
      </c>
      <c r="B3357" s="453"/>
      <c r="D3357" s="452" t="s">
        <v>36</v>
      </c>
      <c r="H3357" s="458"/>
      <c r="I3357" s="458"/>
      <c r="J3357" s="459"/>
      <c r="K3357" s="458"/>
      <c r="L3357" s="458"/>
      <c r="M3357" s="458"/>
      <c r="N3357" s="458"/>
      <c r="O3357" s="459"/>
      <c r="P3357" s="458"/>
      <c r="Q3357" s="458"/>
      <c r="R3357" s="458"/>
      <c r="S3357" s="463"/>
      <c r="T3357" s="458"/>
      <c r="U3357" s="458"/>
      <c r="V3357" s="458"/>
      <c r="W3357" s="31"/>
      <c r="X3357" s="440"/>
      <c r="Y3357" s="459"/>
      <c r="Z3357" s="458"/>
      <c r="AA3357" s="439"/>
      <c r="AB3357" s="439">
        <f t="shared" ref="AB3357:AN3357" si="2796">AB3267+AB3285+AB3303+AB3321 + AB3339</f>
        <v>9.9251655369269258</v>
      </c>
      <c r="AC3357" s="439">
        <f t="shared" si="2796"/>
        <v>8.5904068154256077</v>
      </c>
      <c r="AD3357" s="440">
        <f t="shared" si="2796"/>
        <v>7.2556480939242896</v>
      </c>
      <c r="AE3357" s="443">
        <f t="shared" si="2796"/>
        <v>4.8525988320406483</v>
      </c>
      <c r="AF3357" s="439">
        <f t="shared" si="2796"/>
        <v>2.4495495701570067</v>
      </c>
      <c r="AG3357" s="439">
        <f t="shared" si="2796"/>
        <v>4.6500308273365043E-2</v>
      </c>
      <c r="AH3357" s="439">
        <f t="shared" si="2796"/>
        <v>4.6500308273365043E-2</v>
      </c>
      <c r="AI3357" s="440">
        <f t="shared" si="2796"/>
        <v>4.6500308273365043E-2</v>
      </c>
      <c r="AJ3357" s="443">
        <f t="shared" si="2796"/>
        <v>0</v>
      </c>
      <c r="AK3357" s="439">
        <f t="shared" si="2796"/>
        <v>0</v>
      </c>
      <c r="AL3357" s="439">
        <f t="shared" si="2796"/>
        <v>0</v>
      </c>
      <c r="AM3357" s="439">
        <f t="shared" si="2796"/>
        <v>0</v>
      </c>
      <c r="AN3357" s="440">
        <f t="shared" si="2796"/>
        <v>0</v>
      </c>
    </row>
    <row r="3358" spans="1:40" outlineLevel="2">
      <c r="A3358" s="882">
        <f>ROW()</f>
        <v>3358</v>
      </c>
      <c r="B3358" s="453"/>
      <c r="D3358" s="452" t="s">
        <v>583</v>
      </c>
      <c r="H3358" s="458"/>
      <c r="I3358" s="458"/>
      <c r="J3358" s="459"/>
      <c r="K3358" s="458"/>
      <c r="L3358" s="458"/>
      <c r="M3358" s="458"/>
      <c r="N3358" s="458"/>
      <c r="O3358" s="459"/>
      <c r="P3358" s="458"/>
      <c r="Q3358" s="458"/>
      <c r="R3358" s="458"/>
      <c r="S3358" s="463"/>
      <c r="T3358" s="458"/>
      <c r="U3358" s="458"/>
      <c r="V3358" s="458"/>
      <c r="W3358" s="31"/>
      <c r="X3358" s="440"/>
      <c r="Y3358" s="459"/>
      <c r="Z3358" s="458"/>
      <c r="AA3358" s="439"/>
      <c r="AB3358" s="439">
        <f t="shared" ref="AB3358:AN3358" si="2797">AB3268+AB3286+AB3304+AB3322 + AB3340</f>
        <v>0</v>
      </c>
      <c r="AC3358" s="439">
        <f t="shared" si="2797"/>
        <v>0</v>
      </c>
      <c r="AD3358" s="440">
        <f t="shared" si="2797"/>
        <v>0</v>
      </c>
      <c r="AE3358" s="443">
        <f t="shared" si="2797"/>
        <v>0</v>
      </c>
      <c r="AF3358" s="439">
        <f t="shared" si="2797"/>
        <v>0</v>
      </c>
      <c r="AG3358" s="439">
        <f t="shared" si="2797"/>
        <v>0</v>
      </c>
      <c r="AH3358" s="439">
        <f t="shared" si="2797"/>
        <v>0</v>
      </c>
      <c r="AI3358" s="440">
        <f t="shared" si="2797"/>
        <v>0</v>
      </c>
      <c r="AJ3358" s="443">
        <f t="shared" si="2797"/>
        <v>0</v>
      </c>
      <c r="AK3358" s="439">
        <f t="shared" si="2797"/>
        <v>0</v>
      </c>
      <c r="AL3358" s="439">
        <f t="shared" si="2797"/>
        <v>0</v>
      </c>
      <c r="AM3358" s="439">
        <f t="shared" si="2797"/>
        <v>0</v>
      </c>
      <c r="AN3358" s="440">
        <f t="shared" si="2797"/>
        <v>0</v>
      </c>
    </row>
    <row r="3359" spans="1:40" outlineLevel="2">
      <c r="A3359" s="882">
        <f>ROW()</f>
        <v>3359</v>
      </c>
      <c r="B3359" s="453"/>
      <c r="D3359" s="452" t="s">
        <v>81</v>
      </c>
      <c r="H3359" s="458"/>
      <c r="I3359" s="458"/>
      <c r="J3359" s="459"/>
      <c r="K3359" s="458"/>
      <c r="L3359" s="458"/>
      <c r="M3359" s="458"/>
      <c r="N3359" s="458"/>
      <c r="O3359" s="459"/>
      <c r="P3359" s="458"/>
      <c r="Q3359" s="458"/>
      <c r="R3359" s="458"/>
      <c r="S3359" s="463"/>
      <c r="T3359" s="458"/>
      <c r="U3359" s="458"/>
      <c r="V3359" s="458"/>
      <c r="W3359" s="31"/>
      <c r="X3359" s="440"/>
      <c r="Y3359" s="459"/>
      <c r="Z3359" s="458"/>
      <c r="AA3359" s="439"/>
      <c r="AB3359" s="439">
        <f t="shared" ref="AB3359:AN3359" si="2798">AB3269+AB3287+AB3305+AB3323 + AB3341</f>
        <v>0</v>
      </c>
      <c r="AC3359" s="439">
        <f t="shared" si="2798"/>
        <v>0</v>
      </c>
      <c r="AD3359" s="440">
        <f t="shared" si="2798"/>
        <v>0</v>
      </c>
      <c r="AE3359" s="443">
        <f t="shared" si="2798"/>
        <v>0</v>
      </c>
      <c r="AF3359" s="439">
        <f t="shared" si="2798"/>
        <v>0</v>
      </c>
      <c r="AG3359" s="439">
        <f t="shared" si="2798"/>
        <v>0</v>
      </c>
      <c r="AH3359" s="439">
        <f t="shared" si="2798"/>
        <v>0</v>
      </c>
      <c r="AI3359" s="440">
        <f t="shared" si="2798"/>
        <v>0</v>
      </c>
      <c r="AJ3359" s="443">
        <f t="shared" si="2798"/>
        <v>0</v>
      </c>
      <c r="AK3359" s="439">
        <f t="shared" si="2798"/>
        <v>0</v>
      </c>
      <c r="AL3359" s="439">
        <f t="shared" si="2798"/>
        <v>0</v>
      </c>
      <c r="AM3359" s="439">
        <f t="shared" si="2798"/>
        <v>0</v>
      </c>
      <c r="AN3359" s="440">
        <f t="shared" si="2798"/>
        <v>0</v>
      </c>
    </row>
    <row r="3360" spans="1:40" outlineLevel="2">
      <c r="A3360" s="882">
        <f>ROW()</f>
        <v>3360</v>
      </c>
      <c r="B3360" s="453"/>
      <c r="D3360" s="452" t="s">
        <v>28</v>
      </c>
      <c r="H3360" s="458"/>
      <c r="I3360" s="458"/>
      <c r="J3360" s="459"/>
      <c r="K3360" s="458"/>
      <c r="L3360" s="458"/>
      <c r="M3360" s="458"/>
      <c r="N3360" s="458"/>
      <c r="O3360" s="459"/>
      <c r="P3360" s="458"/>
      <c r="Q3360" s="458"/>
      <c r="R3360" s="458"/>
      <c r="S3360" s="463"/>
      <c r="T3360" s="458"/>
      <c r="U3360" s="458"/>
      <c r="V3360" s="458"/>
      <c r="W3360" s="31"/>
      <c r="X3360" s="440"/>
      <c r="Y3360" s="459"/>
      <c r="Z3360" s="458"/>
      <c r="AA3360" s="439"/>
      <c r="AB3360" s="439">
        <f t="shared" ref="AB3360:AN3360" si="2799">AB3270+AB3288+AB3306+AB3324 + AB3342</f>
        <v>0.49669043031222132</v>
      </c>
      <c r="AC3360" s="439">
        <f t="shared" si="2799"/>
        <v>0.49669043031222132</v>
      </c>
      <c r="AD3360" s="440">
        <f t="shared" si="2799"/>
        <v>0.49669043031222132</v>
      </c>
      <c r="AE3360" s="443">
        <f t="shared" si="2799"/>
        <v>0.49669043031222132</v>
      </c>
      <c r="AF3360" s="439">
        <f t="shared" si="2799"/>
        <v>0.49669043031222132</v>
      </c>
      <c r="AG3360" s="439">
        <f t="shared" si="2799"/>
        <v>0.49669043031222132</v>
      </c>
      <c r="AH3360" s="439">
        <f t="shared" si="2799"/>
        <v>0.49669043031222132</v>
      </c>
      <c r="AI3360" s="440">
        <f t="shared" si="2799"/>
        <v>0.49669043031222132</v>
      </c>
      <c r="AJ3360" s="443">
        <f t="shared" si="2799"/>
        <v>0.49669043031222132</v>
      </c>
      <c r="AK3360" s="439">
        <f t="shared" si="2799"/>
        <v>0.49669043031222132</v>
      </c>
      <c r="AL3360" s="439">
        <f t="shared" si="2799"/>
        <v>0.49669043031222132</v>
      </c>
      <c r="AM3360" s="439">
        <f t="shared" si="2799"/>
        <v>0.49669043031222132</v>
      </c>
      <c r="AN3360" s="440">
        <f t="shared" si="2799"/>
        <v>0.49669043031222132</v>
      </c>
    </row>
    <row r="3361" spans="1:40" outlineLevel="2">
      <c r="A3361" s="882">
        <f>ROW()</f>
        <v>3361</v>
      </c>
      <c r="B3361" s="453"/>
      <c r="D3361" s="456" t="s">
        <v>443</v>
      </c>
      <c r="E3361" s="456"/>
      <c r="F3361" s="456"/>
      <c r="G3361" s="456"/>
      <c r="H3361" s="460"/>
      <c r="I3361" s="460"/>
      <c r="J3361" s="461"/>
      <c r="K3361" s="460"/>
      <c r="L3361" s="460"/>
      <c r="M3361" s="460"/>
      <c r="N3361" s="460"/>
      <c r="O3361" s="461"/>
      <c r="P3361" s="460"/>
      <c r="Q3361" s="460"/>
      <c r="R3361" s="460"/>
      <c r="S3361" s="465"/>
      <c r="T3361" s="460"/>
      <c r="U3361" s="460"/>
      <c r="V3361" s="460"/>
      <c r="W3361" s="57"/>
      <c r="X3361" s="442"/>
      <c r="Y3361" s="461"/>
      <c r="Z3361" s="460"/>
      <c r="AA3361" s="441"/>
      <c r="AB3361" s="441">
        <f t="shared" ref="AB3361:AN3361" si="2800">AB3271+AB3289+AB3307+AB3325 + AB3343</f>
        <v>0</v>
      </c>
      <c r="AC3361" s="441">
        <f t="shared" si="2800"/>
        <v>0</v>
      </c>
      <c r="AD3361" s="442">
        <f t="shared" si="2800"/>
        <v>0</v>
      </c>
      <c r="AE3361" s="462">
        <f t="shared" si="2800"/>
        <v>0</v>
      </c>
      <c r="AF3361" s="441">
        <f t="shared" si="2800"/>
        <v>0</v>
      </c>
      <c r="AG3361" s="441">
        <f t="shared" si="2800"/>
        <v>0</v>
      </c>
      <c r="AH3361" s="441">
        <f t="shared" si="2800"/>
        <v>0</v>
      </c>
      <c r="AI3361" s="442">
        <f t="shared" si="2800"/>
        <v>0</v>
      </c>
      <c r="AJ3361" s="462">
        <f t="shared" si="2800"/>
        <v>0</v>
      </c>
      <c r="AK3361" s="441">
        <f t="shared" si="2800"/>
        <v>0</v>
      </c>
      <c r="AL3361" s="441">
        <f t="shared" si="2800"/>
        <v>0</v>
      </c>
      <c r="AM3361" s="441">
        <f t="shared" si="2800"/>
        <v>0</v>
      </c>
      <c r="AN3361" s="442">
        <f t="shared" si="2800"/>
        <v>0</v>
      </c>
    </row>
    <row r="3362" spans="1:40" outlineLevel="2">
      <c r="A3362" s="882">
        <f>ROW()</f>
        <v>3362</v>
      </c>
      <c r="B3362" s="453"/>
      <c r="D3362" s="452" t="s">
        <v>24</v>
      </c>
      <c r="H3362" s="458"/>
      <c r="I3362" s="458"/>
      <c r="J3362" s="459"/>
      <c r="K3362" s="458"/>
      <c r="L3362" s="458"/>
      <c r="M3362" s="458"/>
      <c r="N3362" s="458"/>
      <c r="O3362" s="459"/>
      <c r="P3362" s="458"/>
      <c r="Q3362" s="458"/>
      <c r="R3362" s="458"/>
      <c r="S3362" s="463"/>
      <c r="T3362" s="458"/>
      <c r="U3362" s="458"/>
      <c r="V3362" s="458"/>
      <c r="W3362" s="439"/>
      <c r="X3362" s="440"/>
      <c r="Y3362" s="459"/>
      <c r="Z3362" s="458"/>
      <c r="AA3362" s="439"/>
      <c r="AB3362" s="439">
        <f t="shared" ref="AB3362:AN3362" si="2801">SUM(AB3346:AB3361)</f>
        <v>98.884168130984193</v>
      </c>
      <c r="AC3362" s="439">
        <f t="shared" si="2801"/>
        <v>94.546745046848841</v>
      </c>
      <c r="AD3362" s="440">
        <f t="shared" si="2801"/>
        <v>90.20932196271346</v>
      </c>
      <c r="AE3362" s="443">
        <f t="shared" si="2801"/>
        <v>85.604581593428534</v>
      </c>
      <c r="AF3362" s="439">
        <f t="shared" si="2801"/>
        <v>80.714035586662277</v>
      </c>
      <c r="AG3362" s="439">
        <f t="shared" si="2801"/>
        <v>75.823489579896034</v>
      </c>
      <c r="AH3362" s="439">
        <f t="shared" si="2801"/>
        <v>73.335992835013428</v>
      </c>
      <c r="AI3362" s="440">
        <f t="shared" si="2801"/>
        <v>70.848496090130809</v>
      </c>
      <c r="AJ3362" s="443">
        <f t="shared" si="2801"/>
        <v>68.293688281631916</v>
      </c>
      <c r="AK3362" s="439">
        <f t="shared" si="2801"/>
        <v>65.783537283305861</v>
      </c>
      <c r="AL3362" s="439">
        <f t="shared" si="2801"/>
        <v>63.2733862849798</v>
      </c>
      <c r="AM3362" s="439">
        <f t="shared" si="2801"/>
        <v>61.066405352498357</v>
      </c>
      <c r="AN3362" s="440">
        <f t="shared" si="2801"/>
        <v>58.8594244200169</v>
      </c>
    </row>
    <row r="3363" spans="1:40">
      <c r="A3363" s="884" t="str">
        <f>"2018 Capex Account [m$"&amp;Input!$G$43&amp;"]"</f>
        <v>2018 Capex Account [m$31/12/2023]</v>
      </c>
      <c r="B3363" s="885"/>
      <c r="C3363" s="886"/>
      <c r="D3363" s="885"/>
      <c r="E3363" s="885"/>
      <c r="F3363" s="885"/>
      <c r="G3363" s="25"/>
      <c r="H3363" s="885"/>
      <c r="I3363" s="25"/>
      <c r="J3363" s="323"/>
      <c r="K3363" s="25"/>
      <c r="L3363" s="25"/>
      <c r="M3363" s="25"/>
      <c r="N3363" s="25"/>
      <c r="O3363" s="323"/>
      <c r="P3363" s="25"/>
      <c r="Q3363" s="25"/>
      <c r="R3363" s="25"/>
      <c r="S3363" s="318"/>
      <c r="T3363" s="25"/>
      <c r="U3363" s="25"/>
      <c r="V3363" s="25"/>
      <c r="W3363" s="25"/>
      <c r="X3363" s="318"/>
      <c r="Y3363" s="323"/>
      <c r="Z3363" s="25"/>
      <c r="AA3363" s="25"/>
      <c r="AB3363" s="25"/>
      <c r="AC3363" s="25"/>
      <c r="AD3363" s="318"/>
      <c r="AE3363" s="323"/>
      <c r="AF3363" s="25"/>
      <c r="AG3363" s="25"/>
      <c r="AH3363" s="25"/>
      <c r="AI3363" s="318"/>
      <c r="AJ3363" s="323"/>
      <c r="AK3363" s="25"/>
      <c r="AL3363" s="25"/>
      <c r="AM3363" s="25"/>
      <c r="AN3363" s="318"/>
    </row>
    <row r="3364" spans="1:40" outlineLevel="1">
      <c r="A3364" s="732" t="s">
        <v>26</v>
      </c>
      <c r="B3364" s="733"/>
      <c r="C3364" s="881"/>
      <c r="D3364" s="733"/>
      <c r="E3364" s="733"/>
      <c r="F3364" s="733"/>
      <c r="G3364" s="730"/>
      <c r="H3364" s="733"/>
      <c r="I3364" s="730"/>
      <c r="J3364" s="729"/>
      <c r="K3364" s="730"/>
      <c r="L3364" s="730"/>
      <c r="M3364" s="730"/>
      <c r="N3364" s="730"/>
      <c r="O3364" s="729"/>
      <c r="P3364" s="730"/>
      <c r="Q3364" s="730"/>
      <c r="R3364" s="730"/>
      <c r="S3364" s="731"/>
      <c r="T3364" s="730"/>
      <c r="U3364" s="730"/>
      <c r="V3364" s="730"/>
      <c r="W3364" s="730"/>
      <c r="X3364" s="731"/>
      <c r="Y3364" s="729"/>
      <c r="Z3364" s="730"/>
      <c r="AA3364" s="730"/>
      <c r="AB3364" s="730"/>
      <c r="AC3364" s="730"/>
      <c r="AD3364" s="731"/>
      <c r="AE3364" s="729"/>
      <c r="AF3364" s="730"/>
      <c r="AG3364" s="730"/>
      <c r="AH3364" s="730"/>
      <c r="AI3364" s="731"/>
      <c r="AJ3364" s="729"/>
      <c r="AK3364" s="730"/>
      <c r="AL3364" s="730"/>
      <c r="AM3364" s="730"/>
      <c r="AN3364" s="731"/>
    </row>
    <row r="3365" spans="1:40" outlineLevel="2">
      <c r="A3365" s="882">
        <f>ROW()</f>
        <v>3365</v>
      </c>
      <c r="B3365" s="453"/>
      <c r="D3365" s="452" t="s">
        <v>300</v>
      </c>
      <c r="H3365" s="458"/>
      <c r="I3365" s="458"/>
      <c r="J3365" s="459"/>
      <c r="K3365" s="458"/>
      <c r="L3365" s="458"/>
      <c r="M3365" s="458"/>
      <c r="N3365" s="458"/>
      <c r="O3365" s="459"/>
      <c r="P3365" s="458"/>
      <c r="Q3365" s="458"/>
      <c r="R3365" s="458"/>
      <c r="S3365" s="463"/>
      <c r="T3365" s="458"/>
      <c r="U3365" s="458"/>
      <c r="V3365" s="458"/>
      <c r="W3365" s="458"/>
      <c r="X3365" s="463"/>
      <c r="Y3365" s="459"/>
      <c r="Z3365" s="458"/>
      <c r="AA3365" s="169"/>
      <c r="AB3365" s="169"/>
      <c r="AC3365" s="169"/>
      <c r="AD3365" s="337">
        <f>Input!$Y$58</f>
        <v>80</v>
      </c>
      <c r="AE3365" s="464">
        <f t="shared" ref="AE3365:AI3365" si="2802">(AD3365-AD$9)*(AD3365&gt;AE$9)</f>
        <v>79</v>
      </c>
      <c r="AF3365" s="448">
        <f t="shared" si="2802"/>
        <v>78</v>
      </c>
      <c r="AG3365" s="448">
        <f t="shared" si="2802"/>
        <v>77</v>
      </c>
      <c r="AH3365" s="448">
        <f t="shared" si="2802"/>
        <v>76</v>
      </c>
      <c r="AI3365" s="449">
        <f t="shared" si="2802"/>
        <v>75</v>
      </c>
      <c r="AJ3365" s="464">
        <f t="shared" ref="AJ3365:AJ3380" si="2803">(AI3365-AI$9)*(AI3365&gt;AJ$9)</f>
        <v>74</v>
      </c>
      <c r="AK3365" s="448">
        <f t="shared" ref="AK3365:AK3380" si="2804">(AJ3365-AJ$9)*(AJ3365&gt;AK$9)</f>
        <v>73</v>
      </c>
      <c r="AL3365" s="448">
        <f t="shared" ref="AL3365:AL3380" si="2805">(AK3365-AK$9)*(AK3365&gt;AL$9)</f>
        <v>72</v>
      </c>
      <c r="AM3365" s="448">
        <f t="shared" ref="AM3365:AM3380" si="2806">(AL3365-AL$9)*(AL3365&gt;AM$9)</f>
        <v>71</v>
      </c>
      <c r="AN3365" s="449">
        <f t="shared" ref="AN3365:AN3380" si="2807">(AM3365-AM$9)*(AM3365&gt;AN$9)</f>
        <v>70</v>
      </c>
    </row>
    <row r="3366" spans="1:40" outlineLevel="2">
      <c r="A3366" s="882">
        <f>ROW()</f>
        <v>3366</v>
      </c>
      <c r="B3366" s="453"/>
      <c r="D3366" s="452" t="s">
        <v>301</v>
      </c>
      <c r="H3366" s="458"/>
      <c r="I3366" s="458"/>
      <c r="J3366" s="459"/>
      <c r="K3366" s="458"/>
      <c r="L3366" s="458"/>
      <c r="M3366" s="458"/>
      <c r="N3366" s="458"/>
      <c r="O3366" s="459"/>
      <c r="P3366" s="458"/>
      <c r="Q3366" s="458"/>
      <c r="R3366" s="458"/>
      <c r="S3366" s="463"/>
      <c r="T3366" s="458"/>
      <c r="U3366" s="458"/>
      <c r="V3366" s="458"/>
      <c r="W3366" s="458"/>
      <c r="X3366" s="463"/>
      <c r="Y3366" s="459"/>
      <c r="Z3366" s="458"/>
      <c r="AA3366" s="169"/>
      <c r="AB3366" s="169"/>
      <c r="AC3366" s="169"/>
      <c r="AD3366" s="337">
        <f>Input!$Y$59</f>
        <v>60</v>
      </c>
      <c r="AE3366" s="464">
        <f t="shared" ref="AE3366:AI3366" si="2808">(AD3366-AD$9)*(AD3366&gt;AE$9)</f>
        <v>59</v>
      </c>
      <c r="AF3366" s="448">
        <f t="shared" si="2808"/>
        <v>58</v>
      </c>
      <c r="AG3366" s="448">
        <f t="shared" si="2808"/>
        <v>57</v>
      </c>
      <c r="AH3366" s="448">
        <f t="shared" si="2808"/>
        <v>56</v>
      </c>
      <c r="AI3366" s="449">
        <f t="shared" si="2808"/>
        <v>55</v>
      </c>
      <c r="AJ3366" s="464">
        <f t="shared" si="2803"/>
        <v>54</v>
      </c>
      <c r="AK3366" s="448">
        <f t="shared" si="2804"/>
        <v>53</v>
      </c>
      <c r="AL3366" s="448">
        <f t="shared" si="2805"/>
        <v>52</v>
      </c>
      <c r="AM3366" s="448">
        <f t="shared" si="2806"/>
        <v>51</v>
      </c>
      <c r="AN3366" s="449">
        <f t="shared" si="2807"/>
        <v>50</v>
      </c>
    </row>
    <row r="3367" spans="1:40" outlineLevel="2">
      <c r="A3367" s="882">
        <f>ROW()</f>
        <v>3367</v>
      </c>
      <c r="B3367" s="453"/>
      <c r="D3367" s="452" t="s">
        <v>29</v>
      </c>
      <c r="H3367" s="458"/>
      <c r="I3367" s="458"/>
      <c r="J3367" s="459"/>
      <c r="K3367" s="458"/>
      <c r="L3367" s="458"/>
      <c r="M3367" s="458"/>
      <c r="N3367" s="458"/>
      <c r="O3367" s="459"/>
      <c r="P3367" s="458"/>
      <c r="Q3367" s="458"/>
      <c r="R3367" s="458"/>
      <c r="S3367" s="463"/>
      <c r="T3367" s="458"/>
      <c r="U3367" s="458"/>
      <c r="V3367" s="458"/>
      <c r="W3367" s="458"/>
      <c r="X3367" s="463"/>
      <c r="Y3367" s="459"/>
      <c r="Z3367" s="458"/>
      <c r="AA3367" s="169"/>
      <c r="AB3367" s="169"/>
      <c r="AC3367" s="169"/>
      <c r="AD3367" s="337">
        <f>Input!$Y$60</f>
        <v>60</v>
      </c>
      <c r="AE3367" s="464">
        <f t="shared" ref="AE3367:AI3367" si="2809">(AD3367-AD$9)*(AD3367&gt;AE$9)</f>
        <v>59</v>
      </c>
      <c r="AF3367" s="448">
        <f t="shared" si="2809"/>
        <v>58</v>
      </c>
      <c r="AG3367" s="448">
        <f t="shared" si="2809"/>
        <v>57</v>
      </c>
      <c r="AH3367" s="448">
        <f t="shared" si="2809"/>
        <v>56</v>
      </c>
      <c r="AI3367" s="449">
        <f t="shared" si="2809"/>
        <v>55</v>
      </c>
      <c r="AJ3367" s="464">
        <f t="shared" si="2803"/>
        <v>54</v>
      </c>
      <c r="AK3367" s="448">
        <f t="shared" si="2804"/>
        <v>53</v>
      </c>
      <c r="AL3367" s="448">
        <f t="shared" si="2805"/>
        <v>52</v>
      </c>
      <c r="AM3367" s="448">
        <f t="shared" si="2806"/>
        <v>51</v>
      </c>
      <c r="AN3367" s="449">
        <f t="shared" si="2807"/>
        <v>50</v>
      </c>
    </row>
    <row r="3368" spans="1:40" outlineLevel="2">
      <c r="A3368" s="882">
        <f>ROW()</f>
        <v>3368</v>
      </c>
      <c r="B3368" s="453"/>
      <c r="D3368" s="452" t="s">
        <v>30</v>
      </c>
      <c r="H3368" s="458"/>
      <c r="I3368" s="458"/>
      <c r="J3368" s="459"/>
      <c r="K3368" s="458"/>
      <c r="L3368" s="458"/>
      <c r="M3368" s="458"/>
      <c r="N3368" s="458"/>
      <c r="O3368" s="459"/>
      <c r="P3368" s="458"/>
      <c r="Q3368" s="458"/>
      <c r="R3368" s="458"/>
      <c r="S3368" s="463"/>
      <c r="T3368" s="458"/>
      <c r="U3368" s="458"/>
      <c r="V3368" s="458"/>
      <c r="W3368" s="458"/>
      <c r="X3368" s="463"/>
      <c r="Y3368" s="459"/>
      <c r="Z3368" s="458"/>
      <c r="AA3368" s="169"/>
      <c r="AB3368" s="169"/>
      <c r="AC3368" s="169"/>
      <c r="AD3368" s="337">
        <f>Input!$Y$61</f>
        <v>60</v>
      </c>
      <c r="AE3368" s="464">
        <f t="shared" ref="AE3368:AI3368" si="2810">(AD3368-AD$9)*(AD3368&gt;AE$9)</f>
        <v>59</v>
      </c>
      <c r="AF3368" s="448">
        <f t="shared" si="2810"/>
        <v>58</v>
      </c>
      <c r="AG3368" s="448">
        <f t="shared" si="2810"/>
        <v>57</v>
      </c>
      <c r="AH3368" s="448">
        <f t="shared" si="2810"/>
        <v>56</v>
      </c>
      <c r="AI3368" s="449">
        <f t="shared" si="2810"/>
        <v>55</v>
      </c>
      <c r="AJ3368" s="464">
        <f t="shared" si="2803"/>
        <v>54</v>
      </c>
      <c r="AK3368" s="448">
        <f t="shared" si="2804"/>
        <v>53</v>
      </c>
      <c r="AL3368" s="448">
        <f t="shared" si="2805"/>
        <v>52</v>
      </c>
      <c r="AM3368" s="448">
        <f t="shared" si="2806"/>
        <v>51</v>
      </c>
      <c r="AN3368" s="449">
        <f t="shared" si="2807"/>
        <v>50</v>
      </c>
    </row>
    <row r="3369" spans="1:40" outlineLevel="2">
      <c r="A3369" s="882">
        <f>ROW()</f>
        <v>3369</v>
      </c>
      <c r="B3369" s="453"/>
      <c r="D3369" s="452" t="s">
        <v>31</v>
      </c>
      <c r="H3369" s="458"/>
      <c r="I3369" s="458"/>
      <c r="J3369" s="459"/>
      <c r="K3369" s="458"/>
      <c r="L3369" s="458"/>
      <c r="M3369" s="458"/>
      <c r="N3369" s="458"/>
      <c r="O3369" s="459"/>
      <c r="P3369" s="458"/>
      <c r="Q3369" s="458"/>
      <c r="R3369" s="458"/>
      <c r="S3369" s="463"/>
      <c r="T3369" s="458"/>
      <c r="U3369" s="458"/>
      <c r="V3369" s="458"/>
      <c r="W3369" s="458"/>
      <c r="X3369" s="463"/>
      <c r="Y3369" s="459"/>
      <c r="Z3369" s="458"/>
      <c r="AA3369" s="169"/>
      <c r="AB3369" s="169"/>
      <c r="AC3369" s="169"/>
      <c r="AD3369" s="337">
        <f>Input!$Y$62</f>
        <v>60</v>
      </c>
      <c r="AE3369" s="464">
        <f t="shared" ref="AE3369:AI3369" si="2811">(AD3369-AD$9)*(AD3369&gt;AE$9)</f>
        <v>59</v>
      </c>
      <c r="AF3369" s="448">
        <f t="shared" si="2811"/>
        <v>58</v>
      </c>
      <c r="AG3369" s="448">
        <f t="shared" si="2811"/>
        <v>57</v>
      </c>
      <c r="AH3369" s="448">
        <f t="shared" si="2811"/>
        <v>56</v>
      </c>
      <c r="AI3369" s="449">
        <f t="shared" si="2811"/>
        <v>55</v>
      </c>
      <c r="AJ3369" s="464">
        <f t="shared" si="2803"/>
        <v>54</v>
      </c>
      <c r="AK3369" s="448">
        <f t="shared" si="2804"/>
        <v>53</v>
      </c>
      <c r="AL3369" s="448">
        <f t="shared" si="2805"/>
        <v>52</v>
      </c>
      <c r="AM3369" s="448">
        <f t="shared" si="2806"/>
        <v>51</v>
      </c>
      <c r="AN3369" s="449">
        <f t="shared" si="2807"/>
        <v>50</v>
      </c>
    </row>
    <row r="3370" spans="1:40" outlineLevel="2">
      <c r="A3370" s="882">
        <f>ROW()</f>
        <v>3370</v>
      </c>
      <c r="B3370" s="453"/>
      <c r="D3370" s="452" t="s">
        <v>32</v>
      </c>
      <c r="H3370" s="458"/>
      <c r="I3370" s="458"/>
      <c r="J3370" s="459"/>
      <c r="K3370" s="458"/>
      <c r="L3370" s="458"/>
      <c r="M3370" s="458"/>
      <c r="N3370" s="458"/>
      <c r="O3370" s="459"/>
      <c r="P3370" s="458"/>
      <c r="Q3370" s="458"/>
      <c r="R3370" s="458"/>
      <c r="S3370" s="463"/>
      <c r="T3370" s="458"/>
      <c r="U3370" s="458"/>
      <c r="V3370" s="458"/>
      <c r="W3370" s="458"/>
      <c r="X3370" s="463"/>
      <c r="Y3370" s="459"/>
      <c r="Z3370" s="458"/>
      <c r="AA3370" s="169"/>
      <c r="AB3370" s="169"/>
      <c r="AC3370" s="169"/>
      <c r="AD3370" s="337">
        <f>Input!$Y$63</f>
        <v>40</v>
      </c>
      <c r="AE3370" s="464">
        <f t="shared" ref="AE3370:AI3370" si="2812">(AD3370-AD$9)*(AD3370&gt;AE$9)</f>
        <v>39</v>
      </c>
      <c r="AF3370" s="448">
        <f t="shared" si="2812"/>
        <v>38</v>
      </c>
      <c r="AG3370" s="448">
        <f t="shared" si="2812"/>
        <v>37</v>
      </c>
      <c r="AH3370" s="448">
        <f t="shared" si="2812"/>
        <v>36</v>
      </c>
      <c r="AI3370" s="449">
        <f t="shared" si="2812"/>
        <v>35</v>
      </c>
      <c r="AJ3370" s="464">
        <f t="shared" si="2803"/>
        <v>34</v>
      </c>
      <c r="AK3370" s="448">
        <f t="shared" si="2804"/>
        <v>33</v>
      </c>
      <c r="AL3370" s="448">
        <f t="shared" si="2805"/>
        <v>32</v>
      </c>
      <c r="AM3370" s="448">
        <f t="shared" si="2806"/>
        <v>31</v>
      </c>
      <c r="AN3370" s="449">
        <f t="shared" si="2807"/>
        <v>30</v>
      </c>
    </row>
    <row r="3371" spans="1:40" outlineLevel="2">
      <c r="A3371" s="882">
        <f>ROW()</f>
        <v>3371</v>
      </c>
      <c r="B3371" s="453"/>
      <c r="D3371" s="452" t="s">
        <v>33</v>
      </c>
      <c r="H3371" s="458"/>
      <c r="I3371" s="458"/>
      <c r="J3371" s="459"/>
      <c r="K3371" s="458"/>
      <c r="L3371" s="458"/>
      <c r="M3371" s="458"/>
      <c r="N3371" s="458"/>
      <c r="O3371" s="459"/>
      <c r="P3371" s="458"/>
      <c r="Q3371" s="458"/>
      <c r="R3371" s="458"/>
      <c r="S3371" s="463"/>
      <c r="T3371" s="458"/>
      <c r="U3371" s="458"/>
      <c r="V3371" s="458"/>
      <c r="W3371" s="458"/>
      <c r="X3371" s="463"/>
      <c r="Y3371" s="459"/>
      <c r="Z3371" s="458"/>
      <c r="AA3371" s="169"/>
      <c r="AB3371" s="169"/>
      <c r="AC3371" s="169"/>
      <c r="AD3371" s="337">
        <f>Input!$Y$64</f>
        <v>40</v>
      </c>
      <c r="AE3371" s="464">
        <f t="shared" ref="AE3371:AI3371" si="2813">(AD3371-AD$9)*(AD3371&gt;AE$9)</f>
        <v>39</v>
      </c>
      <c r="AF3371" s="448">
        <f t="shared" si="2813"/>
        <v>38</v>
      </c>
      <c r="AG3371" s="448">
        <f t="shared" si="2813"/>
        <v>37</v>
      </c>
      <c r="AH3371" s="448">
        <f t="shared" si="2813"/>
        <v>36</v>
      </c>
      <c r="AI3371" s="449">
        <f t="shared" si="2813"/>
        <v>35</v>
      </c>
      <c r="AJ3371" s="464">
        <f t="shared" si="2803"/>
        <v>34</v>
      </c>
      <c r="AK3371" s="448">
        <f t="shared" si="2804"/>
        <v>33</v>
      </c>
      <c r="AL3371" s="448">
        <f t="shared" si="2805"/>
        <v>32</v>
      </c>
      <c r="AM3371" s="448">
        <f t="shared" si="2806"/>
        <v>31</v>
      </c>
      <c r="AN3371" s="449">
        <f t="shared" si="2807"/>
        <v>30</v>
      </c>
    </row>
    <row r="3372" spans="1:40" outlineLevel="2">
      <c r="A3372" s="882">
        <f>ROW()</f>
        <v>3372</v>
      </c>
      <c r="B3372" s="453"/>
      <c r="D3372" s="452" t="s">
        <v>27</v>
      </c>
      <c r="H3372" s="458"/>
      <c r="I3372" s="458"/>
      <c r="J3372" s="459"/>
      <c r="K3372" s="458"/>
      <c r="L3372" s="458"/>
      <c r="M3372" s="458"/>
      <c r="N3372" s="458"/>
      <c r="O3372" s="459"/>
      <c r="P3372" s="458"/>
      <c r="Q3372" s="458"/>
      <c r="R3372" s="458"/>
      <c r="S3372" s="463"/>
      <c r="T3372" s="458"/>
      <c r="U3372" s="458"/>
      <c r="V3372" s="458"/>
      <c r="W3372" s="458"/>
      <c r="X3372" s="463"/>
      <c r="Y3372" s="459"/>
      <c r="Z3372" s="458"/>
      <c r="AA3372" s="169"/>
      <c r="AB3372" s="169"/>
      <c r="AC3372" s="169"/>
      <c r="AD3372" s="337">
        <f>Input!$Y$65</f>
        <v>40</v>
      </c>
      <c r="AE3372" s="464">
        <f t="shared" ref="AE3372:AI3372" si="2814">(AD3372-AD$9)*(AD3372&gt;AE$9)</f>
        <v>39</v>
      </c>
      <c r="AF3372" s="448">
        <f t="shared" si="2814"/>
        <v>38</v>
      </c>
      <c r="AG3372" s="448">
        <f t="shared" si="2814"/>
        <v>37</v>
      </c>
      <c r="AH3372" s="448">
        <f t="shared" si="2814"/>
        <v>36</v>
      </c>
      <c r="AI3372" s="449">
        <f t="shared" si="2814"/>
        <v>35</v>
      </c>
      <c r="AJ3372" s="464">
        <f t="shared" si="2803"/>
        <v>34</v>
      </c>
      <c r="AK3372" s="448">
        <f t="shared" si="2804"/>
        <v>33</v>
      </c>
      <c r="AL3372" s="448">
        <f t="shared" si="2805"/>
        <v>32</v>
      </c>
      <c r="AM3372" s="448">
        <f t="shared" si="2806"/>
        <v>31</v>
      </c>
      <c r="AN3372" s="449">
        <f t="shared" si="2807"/>
        <v>30</v>
      </c>
    </row>
    <row r="3373" spans="1:40" outlineLevel="2">
      <c r="A3373" s="882">
        <f>ROW()</f>
        <v>3373</v>
      </c>
      <c r="B3373" s="453"/>
      <c r="D3373" s="452" t="s">
        <v>34</v>
      </c>
      <c r="H3373" s="458"/>
      <c r="I3373" s="458"/>
      <c r="J3373" s="459"/>
      <c r="K3373" s="458"/>
      <c r="L3373" s="458"/>
      <c r="M3373" s="458"/>
      <c r="N3373" s="458"/>
      <c r="O3373" s="459"/>
      <c r="P3373" s="458"/>
      <c r="Q3373" s="458"/>
      <c r="R3373" s="458"/>
      <c r="S3373" s="463"/>
      <c r="T3373" s="458"/>
      <c r="U3373" s="458"/>
      <c r="V3373" s="458"/>
      <c r="W3373" s="458"/>
      <c r="X3373" s="463"/>
      <c r="Y3373" s="459"/>
      <c r="Z3373" s="458"/>
      <c r="AA3373" s="169"/>
      <c r="AB3373" s="169"/>
      <c r="AC3373" s="169"/>
      <c r="AD3373" s="337">
        <f>Input!$Y$66</f>
        <v>25</v>
      </c>
      <c r="AE3373" s="464">
        <f t="shared" ref="AE3373:AI3373" si="2815">(AD3373-AD$9)*(AD3373&gt;AE$9)</f>
        <v>24</v>
      </c>
      <c r="AF3373" s="448">
        <f t="shared" si="2815"/>
        <v>23</v>
      </c>
      <c r="AG3373" s="448">
        <f t="shared" si="2815"/>
        <v>22</v>
      </c>
      <c r="AH3373" s="448">
        <f t="shared" si="2815"/>
        <v>21</v>
      </c>
      <c r="AI3373" s="449">
        <f t="shared" si="2815"/>
        <v>20</v>
      </c>
      <c r="AJ3373" s="464">
        <f t="shared" si="2803"/>
        <v>19</v>
      </c>
      <c r="AK3373" s="448">
        <f t="shared" si="2804"/>
        <v>18</v>
      </c>
      <c r="AL3373" s="448">
        <f t="shared" si="2805"/>
        <v>17</v>
      </c>
      <c r="AM3373" s="448">
        <f t="shared" si="2806"/>
        <v>16</v>
      </c>
      <c r="AN3373" s="449">
        <f t="shared" si="2807"/>
        <v>15</v>
      </c>
    </row>
    <row r="3374" spans="1:40" outlineLevel="2">
      <c r="A3374" s="882">
        <f>ROW()</f>
        <v>3374</v>
      </c>
      <c r="B3374" s="453"/>
      <c r="D3374" s="452" t="s">
        <v>35</v>
      </c>
      <c r="H3374" s="458"/>
      <c r="I3374" s="458"/>
      <c r="J3374" s="459"/>
      <c r="K3374" s="458"/>
      <c r="L3374" s="458"/>
      <c r="M3374" s="458"/>
      <c r="N3374" s="458"/>
      <c r="O3374" s="459"/>
      <c r="P3374" s="458"/>
      <c r="Q3374" s="458"/>
      <c r="R3374" s="458"/>
      <c r="S3374" s="463"/>
      <c r="T3374" s="458"/>
      <c r="U3374" s="458"/>
      <c r="V3374" s="458"/>
      <c r="W3374" s="458"/>
      <c r="X3374" s="463"/>
      <c r="Y3374" s="459"/>
      <c r="Z3374" s="458"/>
      <c r="AA3374" s="169"/>
      <c r="AB3374" s="169"/>
      <c r="AC3374" s="169"/>
      <c r="AD3374" s="337">
        <f>Input!$Y$67</f>
        <v>10</v>
      </c>
      <c r="AE3374" s="464">
        <f t="shared" ref="AE3374:AI3374" si="2816">(AD3374-AD$9)*(AD3374&gt;AE$9)</f>
        <v>9</v>
      </c>
      <c r="AF3374" s="448">
        <f t="shared" si="2816"/>
        <v>8</v>
      </c>
      <c r="AG3374" s="448">
        <f t="shared" si="2816"/>
        <v>7</v>
      </c>
      <c r="AH3374" s="448">
        <f t="shared" si="2816"/>
        <v>6</v>
      </c>
      <c r="AI3374" s="449">
        <f t="shared" si="2816"/>
        <v>5</v>
      </c>
      <c r="AJ3374" s="464">
        <f t="shared" si="2803"/>
        <v>4</v>
      </c>
      <c r="AK3374" s="448">
        <f t="shared" si="2804"/>
        <v>3</v>
      </c>
      <c r="AL3374" s="448">
        <f t="shared" si="2805"/>
        <v>2</v>
      </c>
      <c r="AM3374" s="448">
        <f t="shared" si="2806"/>
        <v>1</v>
      </c>
      <c r="AN3374" s="449">
        <f t="shared" si="2807"/>
        <v>0</v>
      </c>
    </row>
    <row r="3375" spans="1:40" outlineLevel="2">
      <c r="A3375" s="882">
        <f>ROW()</f>
        <v>3375</v>
      </c>
      <c r="B3375" s="453"/>
      <c r="D3375" s="452" t="s">
        <v>302</v>
      </c>
      <c r="H3375" s="458"/>
      <c r="I3375" s="458"/>
      <c r="J3375" s="459"/>
      <c r="K3375" s="458"/>
      <c r="L3375" s="458"/>
      <c r="M3375" s="458"/>
      <c r="N3375" s="458"/>
      <c r="O3375" s="459"/>
      <c r="P3375" s="458"/>
      <c r="Q3375" s="458"/>
      <c r="R3375" s="458"/>
      <c r="S3375" s="463"/>
      <c r="T3375" s="458"/>
      <c r="U3375" s="458"/>
      <c r="V3375" s="458"/>
      <c r="W3375" s="458"/>
      <c r="X3375" s="463"/>
      <c r="Y3375" s="459"/>
      <c r="Z3375" s="458"/>
      <c r="AA3375" s="169"/>
      <c r="AB3375" s="169"/>
      <c r="AC3375" s="169"/>
      <c r="AD3375" s="337">
        <f>Input!$Y$68</f>
        <v>10</v>
      </c>
      <c r="AE3375" s="464">
        <f t="shared" ref="AE3375:AI3375" si="2817">(AD3375-AD$9)*(AD3375&gt;AE$9)</f>
        <v>9</v>
      </c>
      <c r="AF3375" s="448">
        <f t="shared" si="2817"/>
        <v>8</v>
      </c>
      <c r="AG3375" s="448">
        <f t="shared" si="2817"/>
        <v>7</v>
      </c>
      <c r="AH3375" s="448">
        <f t="shared" si="2817"/>
        <v>6</v>
      </c>
      <c r="AI3375" s="449">
        <f t="shared" si="2817"/>
        <v>5</v>
      </c>
      <c r="AJ3375" s="464">
        <f t="shared" si="2803"/>
        <v>4</v>
      </c>
      <c r="AK3375" s="448">
        <f t="shared" si="2804"/>
        <v>3</v>
      </c>
      <c r="AL3375" s="448">
        <f t="shared" si="2805"/>
        <v>2</v>
      </c>
      <c r="AM3375" s="448">
        <f t="shared" si="2806"/>
        <v>1</v>
      </c>
      <c r="AN3375" s="449">
        <f t="shared" si="2807"/>
        <v>0</v>
      </c>
    </row>
    <row r="3376" spans="1:40" outlineLevel="2">
      <c r="A3376" s="882">
        <f>ROW()</f>
        <v>3376</v>
      </c>
      <c r="B3376" s="453"/>
      <c r="D3376" s="452" t="s">
        <v>36</v>
      </c>
      <c r="H3376" s="458"/>
      <c r="I3376" s="458"/>
      <c r="J3376" s="459"/>
      <c r="K3376" s="458"/>
      <c r="L3376" s="458"/>
      <c r="M3376" s="458"/>
      <c r="N3376" s="458"/>
      <c r="O3376" s="459"/>
      <c r="P3376" s="458"/>
      <c r="Q3376" s="458"/>
      <c r="R3376" s="458"/>
      <c r="S3376" s="463"/>
      <c r="T3376" s="458"/>
      <c r="U3376" s="458"/>
      <c r="V3376" s="458"/>
      <c r="W3376" s="458"/>
      <c r="X3376" s="463"/>
      <c r="Y3376" s="459"/>
      <c r="Z3376" s="458"/>
      <c r="AA3376" s="169"/>
      <c r="AB3376" s="169"/>
      <c r="AC3376" s="169"/>
      <c r="AD3376" s="337">
        <f>Input!$Y$69</f>
        <v>5</v>
      </c>
      <c r="AE3376" s="464">
        <f t="shared" ref="AE3376:AI3376" si="2818">(AD3376-AD$9)*(AD3376&gt;AE$9)</f>
        <v>4</v>
      </c>
      <c r="AF3376" s="448">
        <f t="shared" si="2818"/>
        <v>3</v>
      </c>
      <c r="AG3376" s="448">
        <f t="shared" si="2818"/>
        <v>2</v>
      </c>
      <c r="AH3376" s="448">
        <f t="shared" si="2818"/>
        <v>1</v>
      </c>
      <c r="AI3376" s="449">
        <f t="shared" si="2818"/>
        <v>0</v>
      </c>
      <c r="AJ3376" s="464">
        <f t="shared" si="2803"/>
        <v>0</v>
      </c>
      <c r="AK3376" s="448">
        <f t="shared" si="2804"/>
        <v>0</v>
      </c>
      <c r="AL3376" s="448">
        <f t="shared" si="2805"/>
        <v>0</v>
      </c>
      <c r="AM3376" s="448">
        <f t="shared" si="2806"/>
        <v>0</v>
      </c>
      <c r="AN3376" s="449">
        <f t="shared" si="2807"/>
        <v>0</v>
      </c>
    </row>
    <row r="3377" spans="1:40" outlineLevel="2">
      <c r="A3377" s="882">
        <f>ROW()</f>
        <v>3377</v>
      </c>
      <c r="B3377" s="453"/>
      <c r="D3377" s="452" t="s">
        <v>583</v>
      </c>
      <c r="H3377" s="458"/>
      <c r="I3377" s="458"/>
      <c r="J3377" s="459"/>
      <c r="K3377" s="458"/>
      <c r="L3377" s="458"/>
      <c r="M3377" s="458"/>
      <c r="N3377" s="458"/>
      <c r="O3377" s="459"/>
      <c r="P3377" s="458"/>
      <c r="Q3377" s="458"/>
      <c r="R3377" s="458"/>
      <c r="S3377" s="463"/>
      <c r="T3377" s="458"/>
      <c r="U3377" s="458"/>
      <c r="V3377" s="458"/>
      <c r="W3377" s="458"/>
      <c r="X3377" s="463"/>
      <c r="Y3377" s="459"/>
      <c r="Z3377" s="458"/>
      <c r="AA3377" s="169"/>
      <c r="AB3377" s="169"/>
      <c r="AC3377" s="169"/>
      <c r="AD3377" s="337">
        <f>Input!$Y$70</f>
        <v>10</v>
      </c>
      <c r="AE3377" s="464">
        <f t="shared" ref="AE3377:AI3377" si="2819">(AD3377-AD$9)*(AD3377&gt;AE$9)</f>
        <v>9</v>
      </c>
      <c r="AF3377" s="448">
        <f t="shared" si="2819"/>
        <v>8</v>
      </c>
      <c r="AG3377" s="448">
        <f t="shared" si="2819"/>
        <v>7</v>
      </c>
      <c r="AH3377" s="448">
        <f t="shared" si="2819"/>
        <v>6</v>
      </c>
      <c r="AI3377" s="449">
        <f t="shared" si="2819"/>
        <v>5</v>
      </c>
      <c r="AJ3377" s="464">
        <f t="shared" si="2803"/>
        <v>4</v>
      </c>
      <c r="AK3377" s="448">
        <f t="shared" si="2804"/>
        <v>3</v>
      </c>
      <c r="AL3377" s="448">
        <f t="shared" si="2805"/>
        <v>2</v>
      </c>
      <c r="AM3377" s="448">
        <f t="shared" si="2806"/>
        <v>1</v>
      </c>
      <c r="AN3377" s="449">
        <f t="shared" si="2807"/>
        <v>0</v>
      </c>
    </row>
    <row r="3378" spans="1:40" outlineLevel="2">
      <c r="A3378" s="882">
        <f>ROW()</f>
        <v>3378</v>
      </c>
      <c r="B3378" s="453"/>
      <c r="D3378" s="452" t="s">
        <v>81</v>
      </c>
      <c r="H3378" s="458"/>
      <c r="I3378" s="458"/>
      <c r="J3378" s="459"/>
      <c r="K3378" s="458"/>
      <c r="L3378" s="458"/>
      <c r="M3378" s="458"/>
      <c r="N3378" s="458"/>
      <c r="O3378" s="459"/>
      <c r="P3378" s="458"/>
      <c r="Q3378" s="458"/>
      <c r="R3378" s="458"/>
      <c r="S3378" s="463"/>
      <c r="T3378" s="458"/>
      <c r="U3378" s="458"/>
      <c r="V3378" s="458"/>
      <c r="W3378" s="458"/>
      <c r="X3378" s="463"/>
      <c r="Y3378" s="459"/>
      <c r="Z3378" s="458"/>
      <c r="AA3378" s="169"/>
      <c r="AB3378" s="169"/>
      <c r="AC3378" s="169"/>
      <c r="AD3378" s="337">
        <f>Input!$Y$71</f>
        <v>5</v>
      </c>
      <c r="AE3378" s="464">
        <f t="shared" ref="AE3378:AI3378" si="2820">(AD3378-AD$9)*(AD3378&gt;AE$9)</f>
        <v>4</v>
      </c>
      <c r="AF3378" s="448">
        <f t="shared" si="2820"/>
        <v>3</v>
      </c>
      <c r="AG3378" s="448">
        <f t="shared" si="2820"/>
        <v>2</v>
      </c>
      <c r="AH3378" s="448">
        <f t="shared" si="2820"/>
        <v>1</v>
      </c>
      <c r="AI3378" s="449">
        <f t="shared" si="2820"/>
        <v>0</v>
      </c>
      <c r="AJ3378" s="464">
        <f t="shared" si="2803"/>
        <v>0</v>
      </c>
      <c r="AK3378" s="448">
        <f t="shared" si="2804"/>
        <v>0</v>
      </c>
      <c r="AL3378" s="448">
        <f t="shared" si="2805"/>
        <v>0</v>
      </c>
      <c r="AM3378" s="448">
        <f t="shared" si="2806"/>
        <v>0</v>
      </c>
      <c r="AN3378" s="449">
        <f t="shared" si="2807"/>
        <v>0</v>
      </c>
    </row>
    <row r="3379" spans="1:40" outlineLevel="2">
      <c r="A3379" s="882">
        <f>ROW()</f>
        <v>3379</v>
      </c>
      <c r="B3379" s="453"/>
      <c r="D3379" s="452" t="s">
        <v>28</v>
      </c>
      <c r="H3379" s="458"/>
      <c r="I3379" s="458"/>
      <c r="J3379" s="459"/>
      <c r="K3379" s="458"/>
      <c r="L3379" s="458"/>
      <c r="M3379" s="458"/>
      <c r="N3379" s="458"/>
      <c r="O3379" s="459"/>
      <c r="P3379" s="458"/>
      <c r="Q3379" s="458"/>
      <c r="R3379" s="458"/>
      <c r="S3379" s="463"/>
      <c r="T3379" s="458"/>
      <c r="U3379" s="458"/>
      <c r="V3379" s="458"/>
      <c r="W3379" s="458"/>
      <c r="X3379" s="463"/>
      <c r="Y3379" s="459"/>
      <c r="Z3379" s="458"/>
      <c r="AA3379" s="169"/>
      <c r="AB3379" s="169"/>
      <c r="AC3379" s="169"/>
      <c r="AD3379" s="337">
        <f>Input!$Y$72</f>
        <v>0</v>
      </c>
      <c r="AE3379" s="464">
        <f t="shared" ref="AE3379:AI3379" si="2821">(AD3379-AD$9)*(AD3379&gt;AE$9)</f>
        <v>0</v>
      </c>
      <c r="AF3379" s="448">
        <f t="shared" si="2821"/>
        <v>0</v>
      </c>
      <c r="AG3379" s="448">
        <f t="shared" si="2821"/>
        <v>0</v>
      </c>
      <c r="AH3379" s="448">
        <f t="shared" si="2821"/>
        <v>0</v>
      </c>
      <c r="AI3379" s="449">
        <f t="shared" si="2821"/>
        <v>0</v>
      </c>
      <c r="AJ3379" s="464">
        <f t="shared" si="2803"/>
        <v>0</v>
      </c>
      <c r="AK3379" s="448">
        <f t="shared" si="2804"/>
        <v>0</v>
      </c>
      <c r="AL3379" s="448">
        <f t="shared" si="2805"/>
        <v>0</v>
      </c>
      <c r="AM3379" s="448">
        <f t="shared" si="2806"/>
        <v>0</v>
      </c>
      <c r="AN3379" s="449">
        <f t="shared" si="2807"/>
        <v>0</v>
      </c>
    </row>
    <row r="3380" spans="1:40" outlineLevel="2">
      <c r="A3380" s="882">
        <f>ROW()</f>
        <v>3380</v>
      </c>
      <c r="B3380" s="453"/>
      <c r="D3380" s="456" t="s">
        <v>443</v>
      </c>
      <c r="E3380" s="456"/>
      <c r="F3380" s="456"/>
      <c r="G3380" s="456"/>
      <c r="H3380" s="460"/>
      <c r="I3380" s="460"/>
      <c r="J3380" s="461"/>
      <c r="K3380" s="460"/>
      <c r="L3380" s="460"/>
      <c r="M3380" s="460"/>
      <c r="N3380" s="460"/>
      <c r="O3380" s="461"/>
      <c r="P3380" s="460"/>
      <c r="Q3380" s="460"/>
      <c r="R3380" s="460"/>
      <c r="S3380" s="465"/>
      <c r="T3380" s="460"/>
      <c r="U3380" s="460"/>
      <c r="V3380" s="460"/>
      <c r="W3380" s="460"/>
      <c r="X3380" s="465"/>
      <c r="Y3380" s="461"/>
      <c r="Z3380" s="460"/>
      <c r="AA3380" s="170"/>
      <c r="AB3380" s="170"/>
      <c r="AC3380" s="170"/>
      <c r="AD3380" s="338">
        <f>Input!$Y$73</f>
        <v>65.842774465500923</v>
      </c>
      <c r="AE3380" s="474">
        <f t="shared" ref="AE3380:AI3380" si="2822">(AD3380-AD$9)*(AD3380&gt;AE$9)</f>
        <v>64.842774465500923</v>
      </c>
      <c r="AF3380" s="450">
        <f t="shared" si="2822"/>
        <v>63.842774465500923</v>
      </c>
      <c r="AG3380" s="450">
        <f t="shared" si="2822"/>
        <v>62.842774465500923</v>
      </c>
      <c r="AH3380" s="450">
        <f t="shared" si="2822"/>
        <v>61.842774465500923</v>
      </c>
      <c r="AI3380" s="451">
        <f t="shared" si="2822"/>
        <v>60.842774465500923</v>
      </c>
      <c r="AJ3380" s="474">
        <f t="shared" si="2803"/>
        <v>59.842774465500923</v>
      </c>
      <c r="AK3380" s="450">
        <f t="shared" si="2804"/>
        <v>58.842774465500923</v>
      </c>
      <c r="AL3380" s="450">
        <f t="shared" si="2805"/>
        <v>57.842774465500923</v>
      </c>
      <c r="AM3380" s="450">
        <f t="shared" si="2806"/>
        <v>56.842774465500923</v>
      </c>
      <c r="AN3380" s="451">
        <f t="shared" si="2807"/>
        <v>55.842774465500923</v>
      </c>
    </row>
    <row r="3381" spans="1:40" outlineLevel="2">
      <c r="A3381" s="882">
        <f>ROW()</f>
        <v>3381</v>
      </c>
      <c r="B3381" s="453"/>
      <c r="H3381" s="458"/>
      <c r="I3381" s="458"/>
      <c r="J3381" s="459"/>
      <c r="K3381" s="458"/>
      <c r="L3381" s="458"/>
      <c r="M3381" s="458"/>
      <c r="N3381" s="458"/>
      <c r="O3381" s="459"/>
      <c r="P3381" s="458"/>
      <c r="Q3381" s="458"/>
      <c r="R3381" s="458"/>
      <c r="S3381" s="463"/>
      <c r="T3381" s="458"/>
      <c r="U3381" s="439"/>
      <c r="V3381" s="439"/>
      <c r="W3381" s="439"/>
      <c r="X3381" s="440"/>
      <c r="Y3381" s="443"/>
      <c r="Z3381" s="439"/>
      <c r="AA3381" s="439"/>
      <c r="AB3381" s="439"/>
      <c r="AC3381" s="439"/>
      <c r="AD3381" s="440"/>
      <c r="AE3381" s="443"/>
      <c r="AF3381" s="439"/>
      <c r="AG3381" s="439"/>
      <c r="AH3381" s="439"/>
      <c r="AI3381" s="440"/>
      <c r="AJ3381" s="443"/>
      <c r="AK3381" s="439"/>
      <c r="AL3381" s="439"/>
      <c r="AM3381" s="439"/>
      <c r="AN3381" s="440"/>
    </row>
    <row r="3382" spans="1:40" outlineLevel="1">
      <c r="A3382" s="732" t="s">
        <v>20</v>
      </c>
      <c r="B3382" s="733"/>
      <c r="C3382" s="881"/>
      <c r="D3382" s="733"/>
      <c r="E3382" s="733"/>
      <c r="F3382" s="733"/>
      <c r="G3382" s="730"/>
      <c r="H3382" s="733"/>
      <c r="I3382" s="730"/>
      <c r="J3382" s="729"/>
      <c r="K3382" s="730"/>
      <c r="L3382" s="730"/>
      <c r="M3382" s="730"/>
      <c r="N3382" s="730"/>
      <c r="O3382" s="729"/>
      <c r="P3382" s="730"/>
      <c r="Q3382" s="730"/>
      <c r="R3382" s="730"/>
      <c r="S3382" s="731"/>
      <c r="T3382" s="730"/>
      <c r="U3382" s="730"/>
      <c r="V3382" s="730"/>
      <c r="W3382" s="730"/>
      <c r="X3382" s="731"/>
      <c r="Y3382" s="729"/>
      <c r="Z3382" s="730"/>
      <c r="AA3382" s="730"/>
      <c r="AB3382" s="730"/>
      <c r="AC3382" s="730"/>
      <c r="AD3382" s="731"/>
      <c r="AE3382" s="729"/>
      <c r="AF3382" s="730"/>
      <c r="AG3382" s="730"/>
      <c r="AH3382" s="730"/>
      <c r="AI3382" s="731"/>
      <c r="AJ3382" s="729"/>
      <c r="AK3382" s="730"/>
      <c r="AL3382" s="730"/>
      <c r="AM3382" s="730"/>
      <c r="AN3382" s="731"/>
    </row>
    <row r="3383" spans="1:40" outlineLevel="2">
      <c r="A3383" s="882">
        <f>ROW()</f>
        <v>3383</v>
      </c>
      <c r="B3383" s="453"/>
      <c r="D3383" s="452" t="s">
        <v>300</v>
      </c>
      <c r="H3383" s="458"/>
      <c r="I3383" s="458"/>
      <c r="J3383" s="459"/>
      <c r="K3383" s="458"/>
      <c r="L3383" s="458"/>
      <c r="M3383" s="458"/>
      <c r="N3383" s="458"/>
      <c r="O3383" s="459"/>
      <c r="P3383" s="458"/>
      <c r="Q3383" s="458"/>
      <c r="R3383" s="458"/>
      <c r="S3383" s="463"/>
      <c r="T3383" s="458"/>
      <c r="U3383" s="439"/>
      <c r="V3383" s="439"/>
      <c r="W3383" s="439"/>
      <c r="X3383" s="440"/>
      <c r="Y3383" s="443"/>
      <c r="Z3383" s="439"/>
      <c r="AA3383" s="439"/>
      <c r="AB3383" s="439"/>
      <c r="AC3383" s="439"/>
      <c r="AD3383" s="440">
        <f>AC3473</f>
        <v>6.3383867209408935</v>
      </c>
      <c r="AE3383" s="443">
        <f t="shared" ref="AE3383:AI3383" si="2823">AD3473</f>
        <v>6.3212696654885931</v>
      </c>
      <c r="AF3383" s="439">
        <f t="shared" si="2823"/>
        <v>6.2417664042011491</v>
      </c>
      <c r="AG3383" s="439">
        <f t="shared" si="2823"/>
        <v>6.1622631429137051</v>
      </c>
      <c r="AH3383" s="439">
        <f t="shared" si="2823"/>
        <v>6.0827598816262611</v>
      </c>
      <c r="AI3383" s="440">
        <f t="shared" si="2823"/>
        <v>6.0032566203388171</v>
      </c>
      <c r="AJ3383" s="443">
        <f t="shared" ref="AJ3383:AJ3394" si="2824">AI3473</f>
        <v>5.9237533590513731</v>
      </c>
      <c r="AK3383" s="439">
        <f t="shared" ref="AK3383:AK3394" si="2825">AJ3473</f>
        <v>5.8437026379831112</v>
      </c>
      <c r="AL3383" s="439">
        <f t="shared" ref="AL3383:AL3394" si="2826">AK3473</f>
        <v>5.7636519169148492</v>
      </c>
      <c r="AM3383" s="439">
        <f t="shared" ref="AM3383:AM3394" si="2827">AL3473</f>
        <v>5.6836011958465873</v>
      </c>
      <c r="AN3383" s="440">
        <f t="shared" ref="AN3383:AN3394" si="2828">AM3473</f>
        <v>5.6035504747783254</v>
      </c>
    </row>
    <row r="3384" spans="1:40" outlineLevel="2">
      <c r="A3384" s="882">
        <f>ROW()</f>
        <v>3384</v>
      </c>
      <c r="B3384" s="453"/>
      <c r="D3384" s="452" t="s">
        <v>301</v>
      </c>
      <c r="H3384" s="458"/>
      <c r="I3384" s="458"/>
      <c r="J3384" s="459"/>
      <c r="K3384" s="458"/>
      <c r="L3384" s="458"/>
      <c r="M3384" s="458"/>
      <c r="N3384" s="458"/>
      <c r="O3384" s="459"/>
      <c r="P3384" s="458"/>
      <c r="Q3384" s="458"/>
      <c r="R3384" s="458"/>
      <c r="S3384" s="463"/>
      <c r="T3384" s="458"/>
      <c r="U3384" s="439"/>
      <c r="V3384" s="439"/>
      <c r="W3384" s="439"/>
      <c r="X3384" s="440"/>
      <c r="Y3384" s="443"/>
      <c r="Z3384" s="439"/>
      <c r="AA3384" s="439"/>
      <c r="AB3384" s="439"/>
      <c r="AC3384" s="439"/>
      <c r="AD3384" s="440">
        <f>AC3474</f>
        <v>0.65555301355406914</v>
      </c>
      <c r="AE3384" s="443">
        <f t="shared" ref="AE3384:AI3393" si="2829">AD3474</f>
        <v>0.65405880530210758</v>
      </c>
      <c r="AF3384" s="439">
        <f t="shared" si="2829"/>
        <v>0.64304410962047232</v>
      </c>
      <c r="AG3384" s="439">
        <f t="shared" si="2829"/>
        <v>0.63202941393883705</v>
      </c>
      <c r="AH3384" s="439">
        <f t="shared" si="2829"/>
        <v>0.62101471825720178</v>
      </c>
      <c r="AI3384" s="440">
        <f t="shared" si="2829"/>
        <v>0.61000002257556651</v>
      </c>
      <c r="AJ3384" s="443">
        <f t="shared" si="2824"/>
        <v>0.59898532689393125</v>
      </c>
      <c r="AK3384" s="439">
        <f t="shared" si="2825"/>
        <v>0.58789300602552508</v>
      </c>
      <c r="AL3384" s="439">
        <f t="shared" si="2826"/>
        <v>0.57680068515711891</v>
      </c>
      <c r="AM3384" s="439">
        <f t="shared" si="2827"/>
        <v>0.56570836428871274</v>
      </c>
      <c r="AN3384" s="440">
        <f t="shared" si="2828"/>
        <v>0.55461604342030657</v>
      </c>
    </row>
    <row r="3385" spans="1:40" outlineLevel="2">
      <c r="A3385" s="882">
        <f>ROW()</f>
        <v>3385</v>
      </c>
      <c r="B3385" s="453"/>
      <c r="D3385" s="452" t="s">
        <v>29</v>
      </c>
      <c r="H3385" s="458"/>
      <c r="I3385" s="458"/>
      <c r="J3385" s="459"/>
      <c r="K3385" s="458"/>
      <c r="L3385" s="458"/>
      <c r="M3385" s="458"/>
      <c r="N3385" s="458"/>
      <c r="O3385" s="459"/>
      <c r="P3385" s="458"/>
      <c r="Q3385" s="458"/>
      <c r="R3385" s="458"/>
      <c r="S3385" s="463"/>
      <c r="T3385" s="458"/>
      <c r="U3385" s="439"/>
      <c r="V3385" s="439"/>
      <c r="W3385" s="439"/>
      <c r="X3385" s="440"/>
      <c r="Y3385" s="443"/>
      <c r="Z3385" s="439"/>
      <c r="AA3385" s="439"/>
      <c r="AB3385" s="439"/>
      <c r="AC3385" s="439"/>
      <c r="AD3385" s="440">
        <f t="shared" ref="AD3385:AD3392" si="2830">AC3475</f>
        <v>0</v>
      </c>
      <c r="AE3385" s="443">
        <f t="shared" si="2829"/>
        <v>0</v>
      </c>
      <c r="AF3385" s="439">
        <f t="shared" si="2829"/>
        <v>0</v>
      </c>
      <c r="AG3385" s="439">
        <f t="shared" si="2829"/>
        <v>0</v>
      </c>
      <c r="AH3385" s="439">
        <f t="shared" si="2829"/>
        <v>0</v>
      </c>
      <c r="AI3385" s="440">
        <f t="shared" si="2829"/>
        <v>0</v>
      </c>
      <c r="AJ3385" s="443">
        <f t="shared" si="2824"/>
        <v>0</v>
      </c>
      <c r="AK3385" s="439">
        <f t="shared" si="2825"/>
        <v>0</v>
      </c>
      <c r="AL3385" s="439">
        <f t="shared" si="2826"/>
        <v>0</v>
      </c>
      <c r="AM3385" s="439">
        <f t="shared" si="2827"/>
        <v>0</v>
      </c>
      <c r="AN3385" s="440">
        <f t="shared" si="2828"/>
        <v>0</v>
      </c>
    </row>
    <row r="3386" spans="1:40" outlineLevel="2">
      <c r="A3386" s="882">
        <f>ROW()</f>
        <v>3386</v>
      </c>
      <c r="B3386" s="453"/>
      <c r="D3386" s="452" t="s">
        <v>30</v>
      </c>
      <c r="H3386" s="458"/>
      <c r="I3386" s="458"/>
      <c r="J3386" s="459"/>
      <c r="K3386" s="458"/>
      <c r="L3386" s="458"/>
      <c r="M3386" s="458"/>
      <c r="N3386" s="458"/>
      <c r="O3386" s="459"/>
      <c r="P3386" s="458"/>
      <c r="Q3386" s="458"/>
      <c r="R3386" s="458"/>
      <c r="S3386" s="463"/>
      <c r="T3386" s="458"/>
      <c r="U3386" s="439"/>
      <c r="V3386" s="439"/>
      <c r="W3386" s="439"/>
      <c r="X3386" s="440"/>
      <c r="Y3386" s="443"/>
      <c r="Z3386" s="439"/>
      <c r="AA3386" s="439"/>
      <c r="AB3386" s="439"/>
      <c r="AC3386" s="439"/>
      <c r="AD3386" s="440">
        <f t="shared" si="2830"/>
        <v>38.721334973206609</v>
      </c>
      <c r="AE3386" s="443">
        <f t="shared" si="2829"/>
        <v>38.17596009672485</v>
      </c>
      <c r="AF3386" s="439">
        <f t="shared" si="2829"/>
        <v>37.533056768444681</v>
      </c>
      <c r="AG3386" s="439">
        <f t="shared" si="2829"/>
        <v>36.890153440164511</v>
      </c>
      <c r="AH3386" s="439">
        <f t="shared" si="2829"/>
        <v>36.247250111884341</v>
      </c>
      <c r="AI3386" s="440">
        <f t="shared" si="2829"/>
        <v>35.604346783604171</v>
      </c>
      <c r="AJ3386" s="443">
        <f t="shared" si="2824"/>
        <v>34.961443455324002</v>
      </c>
      <c r="AK3386" s="439">
        <f t="shared" si="2825"/>
        <v>34.314009317262446</v>
      </c>
      <c r="AL3386" s="439">
        <f t="shared" si="2826"/>
        <v>33.66657517920089</v>
      </c>
      <c r="AM3386" s="439">
        <f t="shared" si="2827"/>
        <v>33.019141041139335</v>
      </c>
      <c r="AN3386" s="440">
        <f t="shared" si="2828"/>
        <v>32.371706903077779</v>
      </c>
    </row>
    <row r="3387" spans="1:40" outlineLevel="2">
      <c r="A3387" s="882">
        <f>ROW()</f>
        <v>3387</v>
      </c>
      <c r="B3387" s="453"/>
      <c r="D3387" s="452" t="s">
        <v>31</v>
      </c>
      <c r="H3387" s="458"/>
      <c r="I3387" s="458"/>
      <c r="J3387" s="459"/>
      <c r="K3387" s="458"/>
      <c r="L3387" s="458"/>
      <c r="M3387" s="458"/>
      <c r="N3387" s="458"/>
      <c r="O3387" s="459"/>
      <c r="P3387" s="458"/>
      <c r="Q3387" s="458"/>
      <c r="R3387" s="458"/>
      <c r="S3387" s="463"/>
      <c r="T3387" s="458"/>
      <c r="U3387" s="439"/>
      <c r="V3387" s="439"/>
      <c r="W3387" s="439"/>
      <c r="X3387" s="440"/>
      <c r="Y3387" s="443"/>
      <c r="Z3387" s="439"/>
      <c r="AA3387" s="439"/>
      <c r="AB3387" s="439"/>
      <c r="AC3387" s="439"/>
      <c r="AD3387" s="440">
        <f t="shared" si="2830"/>
        <v>0</v>
      </c>
      <c r="AE3387" s="443">
        <f t="shared" si="2829"/>
        <v>0</v>
      </c>
      <c r="AF3387" s="439">
        <f t="shared" si="2829"/>
        <v>0</v>
      </c>
      <c r="AG3387" s="439">
        <f t="shared" si="2829"/>
        <v>0</v>
      </c>
      <c r="AH3387" s="439">
        <f t="shared" si="2829"/>
        <v>0</v>
      </c>
      <c r="AI3387" s="440">
        <f t="shared" si="2829"/>
        <v>0</v>
      </c>
      <c r="AJ3387" s="443">
        <f t="shared" si="2824"/>
        <v>0</v>
      </c>
      <c r="AK3387" s="439">
        <f t="shared" si="2825"/>
        <v>0</v>
      </c>
      <c r="AL3387" s="439">
        <f t="shared" si="2826"/>
        <v>0</v>
      </c>
      <c r="AM3387" s="439">
        <f t="shared" si="2827"/>
        <v>0</v>
      </c>
      <c r="AN3387" s="440">
        <f t="shared" si="2828"/>
        <v>0</v>
      </c>
    </row>
    <row r="3388" spans="1:40" outlineLevel="2">
      <c r="A3388" s="882">
        <f>ROW()</f>
        <v>3388</v>
      </c>
      <c r="B3388" s="453"/>
      <c r="D3388" s="452" t="s">
        <v>32</v>
      </c>
      <c r="H3388" s="458"/>
      <c r="I3388" s="458"/>
      <c r="J3388" s="459"/>
      <c r="K3388" s="458"/>
      <c r="L3388" s="458"/>
      <c r="M3388" s="458"/>
      <c r="N3388" s="458"/>
      <c r="O3388" s="459"/>
      <c r="P3388" s="458"/>
      <c r="Q3388" s="458"/>
      <c r="R3388" s="458"/>
      <c r="S3388" s="463"/>
      <c r="T3388" s="458"/>
      <c r="U3388" s="439"/>
      <c r="V3388" s="439"/>
      <c r="W3388" s="439"/>
      <c r="X3388" s="440"/>
      <c r="Y3388" s="443"/>
      <c r="Z3388" s="439"/>
      <c r="AA3388" s="439"/>
      <c r="AB3388" s="439"/>
      <c r="AC3388" s="439"/>
      <c r="AD3388" s="440">
        <f t="shared" si="2830"/>
        <v>1.7177582068826711</v>
      </c>
      <c r="AE3388" s="443">
        <f t="shared" si="2829"/>
        <v>1.6715831521995672</v>
      </c>
      <c r="AF3388" s="439">
        <f t="shared" si="2829"/>
        <v>1.6289967358278332</v>
      </c>
      <c r="AG3388" s="439">
        <f t="shared" si="2829"/>
        <v>1.5864103194560992</v>
      </c>
      <c r="AH3388" s="439">
        <f t="shared" si="2829"/>
        <v>1.5438239030843652</v>
      </c>
      <c r="AI3388" s="440">
        <f t="shared" si="2829"/>
        <v>1.5012374867126312</v>
      </c>
      <c r="AJ3388" s="443">
        <f t="shared" si="2824"/>
        <v>1.4586510703408972</v>
      </c>
      <c r="AK3388" s="439">
        <f t="shared" si="2825"/>
        <v>1.4157495682720473</v>
      </c>
      <c r="AL3388" s="439">
        <f t="shared" si="2826"/>
        <v>1.3728480662031974</v>
      </c>
      <c r="AM3388" s="439">
        <f t="shared" si="2827"/>
        <v>1.3299465641343475</v>
      </c>
      <c r="AN3388" s="440">
        <f t="shared" si="2828"/>
        <v>1.2870450620654976</v>
      </c>
    </row>
    <row r="3389" spans="1:40" outlineLevel="2">
      <c r="A3389" s="882">
        <f>ROW()</f>
        <v>3389</v>
      </c>
      <c r="B3389" s="453"/>
      <c r="D3389" s="452" t="s">
        <v>33</v>
      </c>
      <c r="H3389" s="458"/>
      <c r="I3389" s="458"/>
      <c r="J3389" s="459"/>
      <c r="K3389" s="458"/>
      <c r="L3389" s="458"/>
      <c r="M3389" s="458"/>
      <c r="N3389" s="458"/>
      <c r="O3389" s="459"/>
      <c r="P3389" s="458"/>
      <c r="Q3389" s="458"/>
      <c r="R3389" s="458"/>
      <c r="S3389" s="463"/>
      <c r="T3389" s="458"/>
      <c r="U3389" s="439"/>
      <c r="V3389" s="439"/>
      <c r="W3389" s="439"/>
      <c r="X3389" s="440"/>
      <c r="Y3389" s="443"/>
      <c r="Z3389" s="439"/>
      <c r="AA3389" s="439"/>
      <c r="AB3389" s="439"/>
      <c r="AC3389" s="439"/>
      <c r="AD3389" s="440">
        <f t="shared" si="2830"/>
        <v>0.78181559884162299</v>
      </c>
      <c r="AE3389" s="443">
        <f t="shared" si="2829"/>
        <v>0.65537639186648933</v>
      </c>
      <c r="AF3389" s="439">
        <f t="shared" si="2829"/>
        <v>0.63867956654403657</v>
      </c>
      <c r="AG3389" s="439">
        <f t="shared" si="2829"/>
        <v>0.62198274122158381</v>
      </c>
      <c r="AH3389" s="439">
        <f t="shared" si="2829"/>
        <v>0.60528591589913106</v>
      </c>
      <c r="AI3389" s="440">
        <f t="shared" si="2829"/>
        <v>0.5885890905766783</v>
      </c>
      <c r="AJ3389" s="443">
        <f t="shared" si="2824"/>
        <v>0.57189226525422554</v>
      </c>
      <c r="AK3389" s="439">
        <f t="shared" si="2825"/>
        <v>0.55507190451145416</v>
      </c>
      <c r="AL3389" s="439">
        <f t="shared" si="2826"/>
        <v>0.53825154376868278</v>
      </c>
      <c r="AM3389" s="439">
        <f t="shared" si="2827"/>
        <v>0.5214311830259114</v>
      </c>
      <c r="AN3389" s="440">
        <f t="shared" si="2828"/>
        <v>0.50461082228314003</v>
      </c>
    </row>
    <row r="3390" spans="1:40" outlineLevel="2">
      <c r="A3390" s="882">
        <f>ROW()</f>
        <v>3390</v>
      </c>
      <c r="B3390" s="453"/>
      <c r="D3390" s="452" t="s">
        <v>27</v>
      </c>
      <c r="H3390" s="458"/>
      <c r="I3390" s="458"/>
      <c r="J3390" s="459"/>
      <c r="K3390" s="458"/>
      <c r="L3390" s="458"/>
      <c r="M3390" s="458"/>
      <c r="N3390" s="458"/>
      <c r="O3390" s="459"/>
      <c r="P3390" s="458"/>
      <c r="Q3390" s="458"/>
      <c r="R3390" s="458"/>
      <c r="S3390" s="463"/>
      <c r="T3390" s="458"/>
      <c r="U3390" s="439"/>
      <c r="V3390" s="439"/>
      <c r="W3390" s="439"/>
      <c r="X3390" s="440"/>
      <c r="Y3390" s="443"/>
      <c r="Z3390" s="439"/>
      <c r="AA3390" s="439"/>
      <c r="AB3390" s="439"/>
      <c r="AC3390" s="439"/>
      <c r="AD3390" s="440">
        <f t="shared" si="2830"/>
        <v>11.113207551677181</v>
      </c>
      <c r="AE3390" s="443">
        <f t="shared" si="2829"/>
        <v>11.112589142047327</v>
      </c>
      <c r="AF3390" s="439">
        <f t="shared" si="2829"/>
        <v>10.829477082950229</v>
      </c>
      <c r="AG3390" s="439">
        <f t="shared" si="2829"/>
        <v>10.546365023853131</v>
      </c>
      <c r="AH3390" s="439">
        <f t="shared" si="2829"/>
        <v>10.263252964756033</v>
      </c>
      <c r="AI3390" s="440">
        <f t="shared" si="2829"/>
        <v>9.980140905658935</v>
      </c>
      <c r="AJ3390" s="443">
        <f t="shared" si="2824"/>
        <v>9.6970288465618371</v>
      </c>
      <c r="AK3390" s="439">
        <f t="shared" si="2825"/>
        <v>9.4118221157806072</v>
      </c>
      <c r="AL3390" s="439">
        <f t="shared" si="2826"/>
        <v>9.1266153849993774</v>
      </c>
      <c r="AM3390" s="439">
        <f t="shared" si="2827"/>
        <v>8.8414086542181476</v>
      </c>
      <c r="AN3390" s="440">
        <f t="shared" si="2828"/>
        <v>8.5562019234369178</v>
      </c>
    </row>
    <row r="3391" spans="1:40" outlineLevel="2">
      <c r="A3391" s="882">
        <f>ROW()</f>
        <v>3391</v>
      </c>
      <c r="B3391" s="453"/>
      <c r="D3391" s="452" t="s">
        <v>34</v>
      </c>
      <c r="H3391" s="458"/>
      <c r="I3391" s="458"/>
      <c r="J3391" s="459"/>
      <c r="K3391" s="458"/>
      <c r="L3391" s="458"/>
      <c r="M3391" s="458"/>
      <c r="N3391" s="458"/>
      <c r="O3391" s="459"/>
      <c r="P3391" s="458"/>
      <c r="Q3391" s="458"/>
      <c r="R3391" s="458"/>
      <c r="S3391" s="463"/>
      <c r="T3391" s="458"/>
      <c r="U3391" s="439"/>
      <c r="V3391" s="439"/>
      <c r="W3391" s="439"/>
      <c r="X3391" s="440"/>
      <c r="Y3391" s="443"/>
      <c r="Z3391" s="439"/>
      <c r="AA3391" s="439"/>
      <c r="AB3391" s="439"/>
      <c r="AC3391" s="439"/>
      <c r="AD3391" s="440">
        <f t="shared" si="2830"/>
        <v>31.082603988723992</v>
      </c>
      <c r="AE3391" s="443">
        <f t="shared" si="2829"/>
        <v>29.43682691800522</v>
      </c>
      <c r="AF3391" s="439">
        <f t="shared" si="2829"/>
        <v>28.218153129637102</v>
      </c>
      <c r="AG3391" s="439">
        <f t="shared" si="2829"/>
        <v>26.999479341268984</v>
      </c>
      <c r="AH3391" s="439">
        <f t="shared" si="2829"/>
        <v>25.780805552900866</v>
      </c>
      <c r="AI3391" s="440">
        <f t="shared" si="2829"/>
        <v>24.562131764532747</v>
      </c>
      <c r="AJ3391" s="443">
        <f t="shared" si="2824"/>
        <v>23.343457976164629</v>
      </c>
      <c r="AK3391" s="439">
        <f t="shared" si="2825"/>
        <v>22.114854924787544</v>
      </c>
      <c r="AL3391" s="439">
        <f t="shared" si="2826"/>
        <v>20.886251873410458</v>
      </c>
      <c r="AM3391" s="439">
        <f t="shared" si="2827"/>
        <v>19.657648822033373</v>
      </c>
      <c r="AN3391" s="440">
        <f t="shared" si="2828"/>
        <v>18.429045770656288</v>
      </c>
    </row>
    <row r="3392" spans="1:40" outlineLevel="2">
      <c r="A3392" s="882">
        <f>ROW()</f>
        <v>3392</v>
      </c>
      <c r="B3392" s="453"/>
      <c r="D3392" s="452" t="s">
        <v>35</v>
      </c>
      <c r="H3392" s="458"/>
      <c r="I3392" s="458"/>
      <c r="J3392" s="459"/>
      <c r="K3392" s="458"/>
      <c r="L3392" s="458"/>
      <c r="M3392" s="458"/>
      <c r="N3392" s="458"/>
      <c r="O3392" s="459"/>
      <c r="P3392" s="458"/>
      <c r="Q3392" s="458"/>
      <c r="R3392" s="458"/>
      <c r="S3392" s="463"/>
      <c r="T3392" s="458"/>
      <c r="U3392" s="439"/>
      <c r="V3392" s="439"/>
      <c r="W3392" s="439"/>
      <c r="X3392" s="440"/>
      <c r="Y3392" s="443"/>
      <c r="Z3392" s="439"/>
      <c r="AA3392" s="439"/>
      <c r="AB3392" s="439"/>
      <c r="AC3392" s="439"/>
      <c r="AD3392" s="440">
        <f t="shared" si="2830"/>
        <v>1.8618599941248408</v>
      </c>
      <c r="AE3392" s="443">
        <f t="shared" si="2829"/>
        <v>1.7373161603894316</v>
      </c>
      <c r="AF3392" s="439">
        <f t="shared" si="2829"/>
        <v>1.5455181632595232</v>
      </c>
      <c r="AG3392" s="439">
        <f t="shared" si="2829"/>
        <v>1.353720166129615</v>
      </c>
      <c r="AH3392" s="439">
        <f t="shared" si="2829"/>
        <v>1.1619221689997068</v>
      </c>
      <c r="AI3392" s="440">
        <f t="shared" si="2829"/>
        <v>0.97012417186979849</v>
      </c>
      <c r="AJ3392" s="443">
        <f t="shared" si="2824"/>
        <v>0.77832617473989019</v>
      </c>
      <c r="AK3392" s="439">
        <f t="shared" si="2825"/>
        <v>0.5837446310549177</v>
      </c>
      <c r="AL3392" s="439">
        <f t="shared" si="2826"/>
        <v>0.38916308736994509</v>
      </c>
      <c r="AM3392" s="439">
        <f t="shared" si="2827"/>
        <v>0.19458154368497255</v>
      </c>
      <c r="AN3392" s="440">
        <f t="shared" si="2828"/>
        <v>0</v>
      </c>
    </row>
    <row r="3393" spans="1:40" outlineLevel="2">
      <c r="A3393" s="882">
        <f>ROW()</f>
        <v>3393</v>
      </c>
      <c r="B3393" s="453"/>
      <c r="D3393" s="452" t="s">
        <v>302</v>
      </c>
      <c r="H3393" s="458"/>
      <c r="I3393" s="458"/>
      <c r="J3393" s="459"/>
      <c r="K3393" s="458"/>
      <c r="L3393" s="458"/>
      <c r="M3393" s="458"/>
      <c r="N3393" s="458"/>
      <c r="O3393" s="459"/>
      <c r="P3393" s="458"/>
      <c r="Q3393" s="458"/>
      <c r="R3393" s="458"/>
      <c r="S3393" s="463"/>
      <c r="T3393" s="458"/>
      <c r="U3393" s="439"/>
      <c r="V3393" s="439"/>
      <c r="W3393" s="439"/>
      <c r="X3393" s="440"/>
      <c r="Y3393" s="443"/>
      <c r="Z3393" s="439"/>
      <c r="AA3393" s="439"/>
      <c r="AB3393" s="439"/>
      <c r="AC3393" s="439"/>
      <c r="AD3393" s="440">
        <f t="shared" ref="AD3393" si="2831">AC3483</f>
        <v>3.350521474536627</v>
      </c>
      <c r="AE3393" s="443">
        <f t="shared" si="2829"/>
        <v>2.2269183042026168</v>
      </c>
      <c r="AF3393" s="439">
        <f t="shared" si="2829"/>
        <v>1.9810687114478633</v>
      </c>
      <c r="AG3393" s="439">
        <f t="shared" si="2829"/>
        <v>1.7352191186931099</v>
      </c>
      <c r="AH3393" s="439">
        <f t="shared" si="2829"/>
        <v>1.4893695259383564</v>
      </c>
      <c r="AI3393" s="440">
        <f t="shared" si="2829"/>
        <v>1.2435199331836029</v>
      </c>
      <c r="AJ3393" s="443">
        <f t="shared" si="2824"/>
        <v>0.99767034042884939</v>
      </c>
      <c r="AK3393" s="439">
        <f t="shared" si="2825"/>
        <v>0.74825275532163704</v>
      </c>
      <c r="AL3393" s="439">
        <f t="shared" si="2826"/>
        <v>0.49883517021442469</v>
      </c>
      <c r="AM3393" s="439">
        <f t="shared" si="2827"/>
        <v>0.24941758510721235</v>
      </c>
      <c r="AN3393" s="440">
        <f t="shared" si="2828"/>
        <v>0</v>
      </c>
    </row>
    <row r="3394" spans="1:40" outlineLevel="2">
      <c r="A3394" s="882">
        <f>ROW()</f>
        <v>3394</v>
      </c>
      <c r="B3394" s="453"/>
      <c r="D3394" s="452" t="s">
        <v>36</v>
      </c>
      <c r="H3394" s="458"/>
      <c r="I3394" s="458"/>
      <c r="J3394" s="459"/>
      <c r="K3394" s="458"/>
      <c r="L3394" s="458"/>
      <c r="M3394" s="458"/>
      <c r="N3394" s="458"/>
      <c r="O3394" s="459"/>
      <c r="P3394" s="458"/>
      <c r="Q3394" s="458"/>
      <c r="R3394" s="458"/>
      <c r="S3394" s="463"/>
      <c r="T3394" s="458"/>
      <c r="U3394" s="439"/>
      <c r="V3394" s="439"/>
      <c r="W3394" s="439"/>
      <c r="X3394" s="440"/>
      <c r="Y3394" s="443"/>
      <c r="Z3394" s="439"/>
      <c r="AA3394" s="439"/>
      <c r="AB3394" s="439"/>
      <c r="AC3394" s="439"/>
      <c r="AD3394" s="440">
        <f>AC3484</f>
        <v>3.1612632247763064</v>
      </c>
      <c r="AE3394" s="443">
        <f t="shared" ref="AE3394:AI3394" si="2832">AD3484</f>
        <v>2.0854446034820078</v>
      </c>
      <c r="AF3394" s="439">
        <f t="shared" si="2832"/>
        <v>1.5674247742857936</v>
      </c>
      <c r="AG3394" s="439">
        <f t="shared" si="2832"/>
        <v>1.0494049450895795</v>
      </c>
      <c r="AH3394" s="439">
        <f t="shared" si="2832"/>
        <v>0.53138511589336523</v>
      </c>
      <c r="AI3394" s="440">
        <f t="shared" si="2832"/>
        <v>1.336528669715098E-2</v>
      </c>
      <c r="AJ3394" s="443">
        <f t="shared" si="2824"/>
        <v>1.336528669715098E-2</v>
      </c>
      <c r="AK3394" s="439">
        <f t="shared" si="2825"/>
        <v>0</v>
      </c>
      <c r="AL3394" s="439">
        <f t="shared" si="2826"/>
        <v>0</v>
      </c>
      <c r="AM3394" s="439">
        <f t="shared" si="2827"/>
        <v>0</v>
      </c>
      <c r="AN3394" s="440">
        <f t="shared" si="2828"/>
        <v>0</v>
      </c>
    </row>
    <row r="3395" spans="1:40" outlineLevel="2">
      <c r="A3395" s="882">
        <f>ROW()</f>
        <v>3395</v>
      </c>
      <c r="B3395" s="453"/>
      <c r="D3395" s="452" t="s">
        <v>583</v>
      </c>
      <c r="H3395" s="458"/>
      <c r="I3395" s="458"/>
      <c r="J3395" s="459"/>
      <c r="K3395" s="458"/>
      <c r="L3395" s="458"/>
      <c r="M3395" s="458"/>
      <c r="N3395" s="458"/>
      <c r="O3395" s="459"/>
      <c r="P3395" s="458"/>
      <c r="Q3395" s="458"/>
      <c r="R3395" s="458"/>
      <c r="S3395" s="463"/>
      <c r="T3395" s="458"/>
      <c r="U3395" s="439"/>
      <c r="V3395" s="439"/>
      <c r="W3395" s="439"/>
      <c r="X3395" s="440"/>
      <c r="Y3395" s="443"/>
      <c r="Z3395" s="439"/>
      <c r="AA3395" s="439"/>
      <c r="AB3395" s="439"/>
      <c r="AC3395" s="439"/>
      <c r="AD3395" s="440">
        <f>AC3485</f>
        <v>0.94950524895473587</v>
      </c>
      <c r="AE3395" s="443">
        <f t="shared" ref="AE3395:AI3396" si="2833">AD3485</f>
        <v>0.94950524895473587</v>
      </c>
      <c r="AF3395" s="439">
        <f t="shared" si="2833"/>
        <v>0.84468080239399512</v>
      </c>
      <c r="AG3395" s="439">
        <f t="shared" si="2833"/>
        <v>0.73985635583325438</v>
      </c>
      <c r="AH3395" s="439">
        <f t="shared" si="2833"/>
        <v>0.63503190927251363</v>
      </c>
      <c r="AI3395" s="440">
        <f t="shared" si="2833"/>
        <v>0.53020746271177288</v>
      </c>
      <c r="AJ3395" s="443">
        <f t="shared" ref="AJ3395:AN3398" si="2834">AI3485</f>
        <v>0.42538301615103213</v>
      </c>
      <c r="AK3395" s="439">
        <f t="shared" si="2834"/>
        <v>0.3190372621132741</v>
      </c>
      <c r="AL3395" s="439">
        <f t="shared" si="2834"/>
        <v>0.21269150807551607</v>
      </c>
      <c r="AM3395" s="439">
        <f t="shared" si="2834"/>
        <v>0.10634575403775803</v>
      </c>
      <c r="AN3395" s="440">
        <f t="shared" si="2834"/>
        <v>0</v>
      </c>
    </row>
    <row r="3396" spans="1:40" outlineLevel="2">
      <c r="A3396" s="882">
        <f>ROW()</f>
        <v>3396</v>
      </c>
      <c r="B3396" s="453"/>
      <c r="D3396" s="452" t="s">
        <v>81</v>
      </c>
      <c r="H3396" s="458"/>
      <c r="I3396" s="458"/>
      <c r="J3396" s="459"/>
      <c r="K3396" s="458"/>
      <c r="L3396" s="458"/>
      <c r="M3396" s="458"/>
      <c r="N3396" s="458"/>
      <c r="O3396" s="459"/>
      <c r="P3396" s="458"/>
      <c r="Q3396" s="458"/>
      <c r="R3396" s="458"/>
      <c r="S3396" s="463"/>
      <c r="T3396" s="458"/>
      <c r="U3396" s="439"/>
      <c r="V3396" s="439"/>
      <c r="W3396" s="439"/>
      <c r="X3396" s="440"/>
      <c r="Y3396" s="443"/>
      <c r="Z3396" s="439"/>
      <c r="AA3396" s="439"/>
      <c r="AB3396" s="439"/>
      <c r="AC3396" s="439"/>
      <c r="AD3396" s="440">
        <f t="shared" ref="AD3396" si="2835">AC3486</f>
        <v>0</v>
      </c>
      <c r="AE3396" s="443">
        <f t="shared" si="2833"/>
        <v>0</v>
      </c>
      <c r="AF3396" s="439">
        <f t="shared" si="2833"/>
        <v>0</v>
      </c>
      <c r="AG3396" s="439">
        <f t="shared" si="2833"/>
        <v>0</v>
      </c>
      <c r="AH3396" s="439">
        <f t="shared" si="2833"/>
        <v>0</v>
      </c>
      <c r="AI3396" s="440">
        <f t="shared" si="2833"/>
        <v>0</v>
      </c>
      <c r="AJ3396" s="443">
        <f t="shared" si="2834"/>
        <v>0</v>
      </c>
      <c r="AK3396" s="439">
        <f t="shared" si="2834"/>
        <v>0</v>
      </c>
      <c r="AL3396" s="439">
        <f t="shared" si="2834"/>
        <v>0</v>
      </c>
      <c r="AM3396" s="439">
        <f t="shared" si="2834"/>
        <v>0</v>
      </c>
      <c r="AN3396" s="440">
        <f t="shared" si="2834"/>
        <v>0</v>
      </c>
    </row>
    <row r="3397" spans="1:40" outlineLevel="2">
      <c r="A3397" s="882">
        <f>ROW()</f>
        <v>3397</v>
      </c>
      <c r="B3397" s="453"/>
      <c r="D3397" s="452" t="s">
        <v>28</v>
      </c>
      <c r="H3397" s="458"/>
      <c r="I3397" s="458"/>
      <c r="J3397" s="459"/>
      <c r="K3397" s="458"/>
      <c r="L3397" s="458"/>
      <c r="M3397" s="458"/>
      <c r="N3397" s="458"/>
      <c r="O3397" s="459"/>
      <c r="P3397" s="458"/>
      <c r="Q3397" s="458"/>
      <c r="R3397" s="458"/>
      <c r="S3397" s="463"/>
      <c r="T3397" s="458"/>
      <c r="U3397" s="439"/>
      <c r="V3397" s="439"/>
      <c r="W3397" s="439"/>
      <c r="X3397" s="440"/>
      <c r="Y3397" s="443"/>
      <c r="Z3397" s="439"/>
      <c r="AA3397" s="439"/>
      <c r="AB3397" s="439"/>
      <c r="AC3397" s="439"/>
      <c r="AD3397" s="440">
        <f>AC3487</f>
        <v>8.0006641454864139E-3</v>
      </c>
      <c r="AE3397" s="443">
        <f t="shared" ref="AE3397:AI3397" si="2836">AD3487</f>
        <v>8.0006641454864139E-3</v>
      </c>
      <c r="AF3397" s="439">
        <f t="shared" si="2836"/>
        <v>8.0006641454864139E-3</v>
      </c>
      <c r="AG3397" s="439">
        <f t="shared" si="2836"/>
        <v>8.0006641454864139E-3</v>
      </c>
      <c r="AH3397" s="439">
        <f t="shared" si="2836"/>
        <v>8.0006641454864139E-3</v>
      </c>
      <c r="AI3397" s="440">
        <f t="shared" si="2836"/>
        <v>8.0006641454864139E-3</v>
      </c>
      <c r="AJ3397" s="443">
        <f t="shared" si="2834"/>
        <v>8.0006641454864139E-3</v>
      </c>
      <c r="AK3397" s="439">
        <f t="shared" si="2834"/>
        <v>8.0006641454864139E-3</v>
      </c>
      <c r="AL3397" s="439">
        <f t="shared" si="2834"/>
        <v>8.0006641454864139E-3</v>
      </c>
      <c r="AM3397" s="439">
        <f t="shared" si="2834"/>
        <v>8.0006641454864139E-3</v>
      </c>
      <c r="AN3397" s="440">
        <f t="shared" si="2834"/>
        <v>8.0006641454864139E-3</v>
      </c>
    </row>
    <row r="3398" spans="1:40" outlineLevel="2">
      <c r="A3398" s="882">
        <f>ROW()</f>
        <v>3398</v>
      </c>
      <c r="B3398" s="453"/>
      <c r="D3398" s="456" t="s">
        <v>443</v>
      </c>
      <c r="E3398" s="456"/>
      <c r="F3398" s="456"/>
      <c r="G3398" s="456"/>
      <c r="H3398" s="460"/>
      <c r="I3398" s="460"/>
      <c r="J3398" s="461"/>
      <c r="K3398" s="460"/>
      <c r="L3398" s="460"/>
      <c r="M3398" s="460"/>
      <c r="N3398" s="460"/>
      <c r="O3398" s="461"/>
      <c r="P3398" s="460"/>
      <c r="Q3398" s="460"/>
      <c r="R3398" s="460"/>
      <c r="S3398" s="465"/>
      <c r="T3398" s="460"/>
      <c r="U3398" s="441"/>
      <c r="V3398" s="441"/>
      <c r="W3398" s="441"/>
      <c r="X3398" s="442"/>
      <c r="Y3398" s="462"/>
      <c r="Z3398" s="441"/>
      <c r="AA3398" s="441"/>
      <c r="AB3398" s="441"/>
      <c r="AC3398" s="441"/>
      <c r="AD3398" s="442">
        <f>AC3488</f>
        <v>0.33433709981011112</v>
      </c>
      <c r="AE3398" s="462">
        <f t="shared" ref="AE3398:AI3398" si="2837">AD3488</f>
        <v>0.32881001208377292</v>
      </c>
      <c r="AF3398" s="441">
        <f t="shared" si="2837"/>
        <v>0.32377141408643256</v>
      </c>
      <c r="AG3398" s="441">
        <f t="shared" si="2837"/>
        <v>0.31873281608909221</v>
      </c>
      <c r="AH3398" s="441">
        <f t="shared" si="2837"/>
        <v>0.31369421809175185</v>
      </c>
      <c r="AI3398" s="442">
        <f t="shared" si="2837"/>
        <v>0.3086556200944115</v>
      </c>
      <c r="AJ3398" s="462">
        <f t="shared" si="2834"/>
        <v>0.30361702209707114</v>
      </c>
      <c r="AK3398" s="441">
        <f t="shared" si="2834"/>
        <v>0.29854344346023665</v>
      </c>
      <c r="AL3398" s="441">
        <f t="shared" si="2834"/>
        <v>0.29346986482340215</v>
      </c>
      <c r="AM3398" s="441">
        <f t="shared" si="2834"/>
        <v>0.28839628618656765</v>
      </c>
      <c r="AN3398" s="442">
        <f t="shared" si="2834"/>
        <v>0.28332270754973315</v>
      </c>
    </row>
    <row r="3399" spans="1:40" outlineLevel="2">
      <c r="A3399" s="882">
        <f>ROW()</f>
        <v>3399</v>
      </c>
      <c r="B3399" s="453"/>
      <c r="D3399" s="452" t="s">
        <v>24</v>
      </c>
      <c r="H3399" s="458"/>
      <c r="I3399" s="458"/>
      <c r="J3399" s="459"/>
      <c r="K3399" s="458"/>
      <c r="L3399" s="458"/>
      <c r="M3399" s="458"/>
      <c r="N3399" s="458"/>
      <c r="O3399" s="459"/>
      <c r="P3399" s="458"/>
      <c r="Q3399" s="458"/>
      <c r="R3399" s="458"/>
      <c r="S3399" s="463"/>
      <c r="T3399" s="458"/>
      <c r="U3399" s="439"/>
      <c r="V3399" s="439"/>
      <c r="W3399" s="439"/>
      <c r="X3399" s="440"/>
      <c r="Y3399" s="443"/>
      <c r="Z3399" s="439"/>
      <c r="AA3399" s="439"/>
      <c r="AB3399" s="439"/>
      <c r="AC3399" s="439"/>
      <c r="AD3399" s="440">
        <f t="shared" ref="AD3399:AN3399" si="2838">SUM(AD3383:AD3398)</f>
        <v>100.07614776017515</v>
      </c>
      <c r="AE3399" s="443">
        <f t="shared" si="2838"/>
        <v>95.363659164892198</v>
      </c>
      <c r="AF3399" s="439">
        <f t="shared" si="2838"/>
        <v>92.003638326844609</v>
      </c>
      <c r="AG3399" s="439">
        <f t="shared" si="2838"/>
        <v>88.643617488796991</v>
      </c>
      <c r="AH3399" s="439">
        <f t="shared" si="2838"/>
        <v>85.283596650749388</v>
      </c>
      <c r="AI3399" s="440">
        <f t="shared" si="2838"/>
        <v>81.92357581270177</v>
      </c>
      <c r="AJ3399" s="443">
        <f t="shared" si="2838"/>
        <v>79.081574803850373</v>
      </c>
      <c r="AK3399" s="439">
        <f t="shared" si="2838"/>
        <v>76.200682230718272</v>
      </c>
      <c r="AL3399" s="439">
        <f t="shared" si="2838"/>
        <v>73.333154944283351</v>
      </c>
      <c r="AM3399" s="439">
        <f t="shared" si="2838"/>
        <v>70.465627657848415</v>
      </c>
      <c r="AN3399" s="440">
        <f t="shared" si="2838"/>
        <v>67.598100371413466</v>
      </c>
    </row>
    <row r="3400" spans="1:40" outlineLevel="1">
      <c r="A3400" s="732" t="s">
        <v>59</v>
      </c>
      <c r="B3400" s="733"/>
      <c r="C3400" s="881"/>
      <c r="D3400" s="733"/>
      <c r="E3400" s="733"/>
      <c r="F3400" s="733"/>
      <c r="G3400" s="730"/>
      <c r="H3400" s="733"/>
      <c r="I3400" s="730"/>
      <c r="J3400" s="729"/>
      <c r="K3400" s="730"/>
      <c r="L3400" s="730"/>
      <c r="M3400" s="730"/>
      <c r="N3400" s="730"/>
      <c r="O3400" s="729"/>
      <c r="P3400" s="730"/>
      <c r="Q3400" s="730"/>
      <c r="R3400" s="730"/>
      <c r="S3400" s="731"/>
      <c r="T3400" s="730"/>
      <c r="U3400" s="730"/>
      <c r="V3400" s="730"/>
      <c r="W3400" s="730"/>
      <c r="X3400" s="731"/>
      <c r="Y3400" s="729"/>
      <c r="Z3400" s="730"/>
      <c r="AA3400" s="730"/>
      <c r="AB3400" s="730"/>
      <c r="AC3400" s="730"/>
      <c r="AD3400" s="731"/>
      <c r="AE3400" s="729"/>
      <c r="AF3400" s="730"/>
      <c r="AG3400" s="730"/>
      <c r="AH3400" s="730"/>
      <c r="AI3400" s="731"/>
      <c r="AJ3400" s="729"/>
      <c r="AK3400" s="730"/>
      <c r="AL3400" s="730"/>
      <c r="AM3400" s="730"/>
      <c r="AN3400" s="731"/>
    </row>
    <row r="3401" spans="1:40" outlineLevel="2">
      <c r="A3401" s="882">
        <f>ROW()</f>
        <v>3401</v>
      </c>
      <c r="B3401" s="453"/>
      <c r="D3401" s="452" t="s">
        <v>300</v>
      </c>
      <c r="H3401" s="458"/>
      <c r="I3401" s="458"/>
      <c r="J3401" s="443"/>
      <c r="K3401" s="439"/>
      <c r="L3401" s="439"/>
      <c r="M3401" s="439"/>
      <c r="N3401" s="439"/>
      <c r="O3401" s="443"/>
      <c r="P3401" s="439"/>
      <c r="Q3401" s="439"/>
      <c r="R3401" s="439"/>
      <c r="S3401" s="440"/>
      <c r="T3401" s="439"/>
      <c r="U3401" s="439"/>
      <c r="V3401" s="439"/>
      <c r="W3401" s="439"/>
      <c r="X3401" s="320"/>
      <c r="Y3401" s="443"/>
      <c r="Z3401" s="439"/>
      <c r="AA3401" s="157"/>
      <c r="AB3401" s="157"/>
      <c r="AC3401" s="27">
        <f>AC$660</f>
        <v>6.3383867209408935</v>
      </c>
      <c r="AD3401" s="320"/>
      <c r="AE3401" s="443"/>
      <c r="AF3401" s="157"/>
      <c r="AG3401" s="157"/>
      <c r="AH3401" s="157"/>
      <c r="AI3401" s="320"/>
      <c r="AJ3401" s="443"/>
      <c r="AK3401" s="157"/>
      <c r="AL3401" s="157"/>
      <c r="AM3401" s="157"/>
      <c r="AN3401" s="320"/>
    </row>
    <row r="3402" spans="1:40" outlineLevel="2">
      <c r="A3402" s="882">
        <f>ROW()</f>
        <v>3402</v>
      </c>
      <c r="B3402" s="453"/>
      <c r="D3402" s="452" t="s">
        <v>301</v>
      </c>
      <c r="H3402" s="458"/>
      <c r="I3402" s="458"/>
      <c r="J3402" s="443"/>
      <c r="K3402" s="439"/>
      <c r="L3402" s="439"/>
      <c r="M3402" s="439"/>
      <c r="N3402" s="439"/>
      <c r="O3402" s="443"/>
      <c r="P3402" s="439"/>
      <c r="Q3402" s="439"/>
      <c r="R3402" s="439"/>
      <c r="S3402" s="440"/>
      <c r="T3402" s="439"/>
      <c r="U3402" s="439"/>
      <c r="V3402" s="439"/>
      <c r="W3402" s="439"/>
      <c r="X3402" s="320"/>
      <c r="Y3402" s="443"/>
      <c r="Z3402" s="439"/>
      <c r="AA3402" s="157"/>
      <c r="AB3402" s="157"/>
      <c r="AC3402" s="27">
        <f>AC$661</f>
        <v>0.65555301355406914</v>
      </c>
      <c r="AD3402" s="320"/>
      <c r="AE3402" s="443"/>
      <c r="AF3402" s="157"/>
      <c r="AG3402" s="157"/>
      <c r="AH3402" s="157"/>
      <c r="AI3402" s="320"/>
      <c r="AJ3402" s="443"/>
      <c r="AK3402" s="157"/>
      <c r="AL3402" s="157"/>
      <c r="AM3402" s="157"/>
      <c r="AN3402" s="320"/>
    </row>
    <row r="3403" spans="1:40" outlineLevel="2">
      <c r="A3403" s="882">
        <f>ROW()</f>
        <v>3403</v>
      </c>
      <c r="B3403" s="453"/>
      <c r="D3403" s="452" t="s">
        <v>29</v>
      </c>
      <c r="H3403" s="458"/>
      <c r="I3403" s="458"/>
      <c r="J3403" s="443"/>
      <c r="K3403" s="439"/>
      <c r="L3403" s="439"/>
      <c r="M3403" s="439"/>
      <c r="N3403" s="439"/>
      <c r="O3403" s="443"/>
      <c r="P3403" s="439"/>
      <c r="Q3403" s="439"/>
      <c r="R3403" s="439"/>
      <c r="S3403" s="440"/>
      <c r="T3403" s="439"/>
      <c r="U3403" s="439"/>
      <c r="V3403" s="439"/>
      <c r="W3403" s="439"/>
      <c r="X3403" s="320"/>
      <c r="Y3403" s="443"/>
      <c r="Z3403" s="439"/>
      <c r="AA3403" s="157"/>
      <c r="AB3403" s="157"/>
      <c r="AC3403" s="27">
        <f>AC$662</f>
        <v>0</v>
      </c>
      <c r="AD3403" s="320"/>
      <c r="AE3403" s="443"/>
      <c r="AF3403" s="157"/>
      <c r="AG3403" s="157"/>
      <c r="AH3403" s="157"/>
      <c r="AI3403" s="320"/>
      <c r="AJ3403" s="443"/>
      <c r="AK3403" s="157"/>
      <c r="AL3403" s="157"/>
      <c r="AM3403" s="157"/>
      <c r="AN3403" s="320"/>
    </row>
    <row r="3404" spans="1:40" outlineLevel="2">
      <c r="A3404" s="882">
        <f>ROW()</f>
        <v>3404</v>
      </c>
      <c r="B3404" s="453"/>
      <c r="D3404" s="452" t="s">
        <v>30</v>
      </c>
      <c r="H3404" s="458"/>
      <c r="I3404" s="458"/>
      <c r="J3404" s="443"/>
      <c r="K3404" s="439"/>
      <c r="L3404" s="439"/>
      <c r="M3404" s="439"/>
      <c r="N3404" s="439"/>
      <c r="O3404" s="443"/>
      <c r="P3404" s="439"/>
      <c r="Q3404" s="439"/>
      <c r="R3404" s="439"/>
      <c r="S3404" s="440"/>
      <c r="T3404" s="439"/>
      <c r="U3404" s="439"/>
      <c r="V3404" s="439"/>
      <c r="W3404" s="439"/>
      <c r="X3404" s="320"/>
      <c r="Y3404" s="443"/>
      <c r="Z3404" s="439"/>
      <c r="AA3404" s="157"/>
      <c r="AB3404" s="157"/>
      <c r="AC3404" s="27">
        <f>AC$663</f>
        <v>38.721334973206609</v>
      </c>
      <c r="AD3404" s="320"/>
      <c r="AE3404" s="443"/>
      <c r="AF3404" s="157"/>
      <c r="AG3404" s="157"/>
      <c r="AH3404" s="157"/>
      <c r="AI3404" s="320"/>
      <c r="AJ3404" s="443"/>
      <c r="AK3404" s="157"/>
      <c r="AL3404" s="157"/>
      <c r="AM3404" s="157"/>
      <c r="AN3404" s="320"/>
    </row>
    <row r="3405" spans="1:40" outlineLevel="2">
      <c r="A3405" s="882">
        <f>ROW()</f>
        <v>3405</v>
      </c>
      <c r="B3405" s="453"/>
      <c r="D3405" s="452" t="s">
        <v>31</v>
      </c>
      <c r="H3405" s="458"/>
      <c r="I3405" s="458"/>
      <c r="J3405" s="443"/>
      <c r="K3405" s="439"/>
      <c r="L3405" s="439"/>
      <c r="M3405" s="439"/>
      <c r="N3405" s="439"/>
      <c r="O3405" s="443"/>
      <c r="P3405" s="439"/>
      <c r="Q3405" s="439"/>
      <c r="R3405" s="439"/>
      <c r="S3405" s="440"/>
      <c r="T3405" s="439"/>
      <c r="U3405" s="439"/>
      <c r="V3405" s="439"/>
      <c r="W3405" s="439"/>
      <c r="X3405" s="320"/>
      <c r="Y3405" s="443"/>
      <c r="Z3405" s="439"/>
      <c r="AA3405" s="157"/>
      <c r="AB3405" s="157"/>
      <c r="AC3405" s="27">
        <f>AC$664</f>
        <v>0</v>
      </c>
      <c r="AD3405" s="320"/>
      <c r="AE3405" s="443"/>
      <c r="AF3405" s="157"/>
      <c r="AG3405" s="157"/>
      <c r="AH3405" s="157"/>
      <c r="AI3405" s="320"/>
      <c r="AJ3405" s="443"/>
      <c r="AK3405" s="157"/>
      <c r="AL3405" s="157"/>
      <c r="AM3405" s="157"/>
      <c r="AN3405" s="320"/>
    </row>
    <row r="3406" spans="1:40" outlineLevel="2">
      <c r="A3406" s="882">
        <f>ROW()</f>
        <v>3406</v>
      </c>
      <c r="B3406" s="453"/>
      <c r="D3406" s="452" t="s">
        <v>32</v>
      </c>
      <c r="H3406" s="458"/>
      <c r="I3406" s="458"/>
      <c r="J3406" s="443"/>
      <c r="K3406" s="439"/>
      <c r="L3406" s="439"/>
      <c r="M3406" s="439"/>
      <c r="N3406" s="439"/>
      <c r="O3406" s="443"/>
      <c r="P3406" s="439"/>
      <c r="Q3406" s="439"/>
      <c r="R3406" s="439"/>
      <c r="S3406" s="440"/>
      <c r="T3406" s="439"/>
      <c r="U3406" s="439"/>
      <c r="V3406" s="439"/>
      <c r="W3406" s="439"/>
      <c r="X3406" s="320"/>
      <c r="Y3406" s="443"/>
      <c r="Z3406" s="439"/>
      <c r="AA3406" s="157"/>
      <c r="AB3406" s="157"/>
      <c r="AC3406" s="27">
        <f>AC$665</f>
        <v>1.7177582068826711</v>
      </c>
      <c r="AD3406" s="320"/>
      <c r="AE3406" s="443"/>
      <c r="AF3406" s="157"/>
      <c r="AG3406" s="157"/>
      <c r="AH3406" s="157"/>
      <c r="AI3406" s="320"/>
      <c r="AJ3406" s="443"/>
      <c r="AK3406" s="157"/>
      <c r="AL3406" s="157"/>
      <c r="AM3406" s="157"/>
      <c r="AN3406" s="320"/>
    </row>
    <row r="3407" spans="1:40" outlineLevel="2">
      <c r="A3407" s="882">
        <f>ROW()</f>
        <v>3407</v>
      </c>
      <c r="B3407" s="453"/>
      <c r="D3407" s="452" t="s">
        <v>33</v>
      </c>
      <c r="H3407" s="458"/>
      <c r="I3407" s="458"/>
      <c r="J3407" s="443"/>
      <c r="K3407" s="439"/>
      <c r="L3407" s="439"/>
      <c r="M3407" s="439"/>
      <c r="N3407" s="439"/>
      <c r="O3407" s="443"/>
      <c r="P3407" s="439"/>
      <c r="Q3407" s="439"/>
      <c r="R3407" s="439"/>
      <c r="S3407" s="440"/>
      <c r="T3407" s="439"/>
      <c r="U3407" s="439"/>
      <c r="V3407" s="439"/>
      <c r="W3407" s="439"/>
      <c r="X3407" s="320"/>
      <c r="Y3407" s="443"/>
      <c r="Z3407" s="439"/>
      <c r="AA3407" s="157"/>
      <c r="AB3407" s="157"/>
      <c r="AC3407" s="27">
        <f>AC$666</f>
        <v>0.78181559884162299</v>
      </c>
      <c r="AD3407" s="320"/>
      <c r="AE3407" s="443"/>
      <c r="AF3407" s="157"/>
      <c r="AG3407" s="157"/>
      <c r="AH3407" s="157"/>
      <c r="AI3407" s="320"/>
      <c r="AJ3407" s="443"/>
      <c r="AK3407" s="157"/>
      <c r="AL3407" s="157"/>
      <c r="AM3407" s="157"/>
      <c r="AN3407" s="320"/>
    </row>
    <row r="3408" spans="1:40" outlineLevel="2">
      <c r="A3408" s="882">
        <f>ROW()</f>
        <v>3408</v>
      </c>
      <c r="B3408" s="453"/>
      <c r="D3408" s="452" t="s">
        <v>27</v>
      </c>
      <c r="H3408" s="458"/>
      <c r="I3408" s="458"/>
      <c r="J3408" s="443"/>
      <c r="K3408" s="439"/>
      <c r="L3408" s="439"/>
      <c r="M3408" s="439"/>
      <c r="N3408" s="439"/>
      <c r="O3408" s="443"/>
      <c r="P3408" s="439"/>
      <c r="Q3408" s="439"/>
      <c r="R3408" s="439"/>
      <c r="S3408" s="440"/>
      <c r="T3408" s="439"/>
      <c r="U3408" s="439"/>
      <c r="V3408" s="439"/>
      <c r="W3408" s="439"/>
      <c r="X3408" s="320"/>
      <c r="Y3408" s="443"/>
      <c r="Z3408" s="439"/>
      <c r="AA3408" s="157"/>
      <c r="AB3408" s="157"/>
      <c r="AC3408" s="27">
        <f>AC$667</f>
        <v>11.113207551677181</v>
      </c>
      <c r="AD3408" s="320"/>
      <c r="AE3408" s="443"/>
      <c r="AF3408" s="157"/>
      <c r="AG3408" s="157"/>
      <c r="AH3408" s="157"/>
      <c r="AI3408" s="320"/>
      <c r="AJ3408" s="443"/>
      <c r="AK3408" s="157"/>
      <c r="AL3408" s="157"/>
      <c r="AM3408" s="157"/>
      <c r="AN3408" s="320"/>
    </row>
    <row r="3409" spans="1:40" outlineLevel="2">
      <c r="A3409" s="882">
        <f>ROW()</f>
        <v>3409</v>
      </c>
      <c r="B3409" s="453"/>
      <c r="D3409" s="452" t="s">
        <v>34</v>
      </c>
      <c r="H3409" s="458"/>
      <c r="I3409" s="458"/>
      <c r="J3409" s="443"/>
      <c r="K3409" s="439"/>
      <c r="L3409" s="439"/>
      <c r="M3409" s="439"/>
      <c r="N3409" s="439"/>
      <c r="O3409" s="443"/>
      <c r="P3409" s="439"/>
      <c r="Q3409" s="439"/>
      <c r="R3409" s="439"/>
      <c r="S3409" s="440"/>
      <c r="T3409" s="439"/>
      <c r="U3409" s="439"/>
      <c r="V3409" s="439"/>
      <c r="W3409" s="439"/>
      <c r="X3409" s="320"/>
      <c r="Y3409" s="443"/>
      <c r="Z3409" s="439"/>
      <c r="AA3409" s="157"/>
      <c r="AB3409" s="157"/>
      <c r="AC3409" s="27">
        <f>AC$668</f>
        <v>31.082603988723992</v>
      </c>
      <c r="AD3409" s="320"/>
      <c r="AE3409" s="443"/>
      <c r="AF3409" s="157"/>
      <c r="AG3409" s="157"/>
      <c r="AH3409" s="157"/>
      <c r="AI3409" s="320"/>
      <c r="AJ3409" s="443"/>
      <c r="AK3409" s="157"/>
      <c r="AL3409" s="157"/>
      <c r="AM3409" s="157"/>
      <c r="AN3409" s="320"/>
    </row>
    <row r="3410" spans="1:40" outlineLevel="2">
      <c r="A3410" s="882">
        <f>ROW()</f>
        <v>3410</v>
      </c>
      <c r="B3410" s="453"/>
      <c r="D3410" s="452" t="s">
        <v>35</v>
      </c>
      <c r="H3410" s="458"/>
      <c r="I3410" s="458"/>
      <c r="J3410" s="443"/>
      <c r="K3410" s="439"/>
      <c r="L3410" s="439"/>
      <c r="M3410" s="439"/>
      <c r="N3410" s="439"/>
      <c r="O3410" s="443"/>
      <c r="P3410" s="439"/>
      <c r="Q3410" s="439"/>
      <c r="R3410" s="439"/>
      <c r="S3410" s="440"/>
      <c r="T3410" s="439"/>
      <c r="U3410" s="439"/>
      <c r="V3410" s="439"/>
      <c r="W3410" s="439"/>
      <c r="X3410" s="320"/>
      <c r="Y3410" s="443"/>
      <c r="Z3410" s="439"/>
      <c r="AA3410" s="157"/>
      <c r="AB3410" s="157"/>
      <c r="AC3410" s="27">
        <f>AC$669</f>
        <v>1.8618599941248408</v>
      </c>
      <c r="AD3410" s="320"/>
      <c r="AE3410" s="443"/>
      <c r="AF3410" s="157"/>
      <c r="AG3410" s="157"/>
      <c r="AH3410" s="157"/>
      <c r="AI3410" s="320"/>
      <c r="AJ3410" s="443"/>
      <c r="AK3410" s="157"/>
      <c r="AL3410" s="157"/>
      <c r="AM3410" s="157"/>
      <c r="AN3410" s="320"/>
    </row>
    <row r="3411" spans="1:40" outlineLevel="2">
      <c r="A3411" s="882">
        <f>ROW()</f>
        <v>3411</v>
      </c>
      <c r="B3411" s="453"/>
      <c r="D3411" s="452" t="s">
        <v>302</v>
      </c>
      <c r="H3411" s="458"/>
      <c r="I3411" s="458"/>
      <c r="J3411" s="443"/>
      <c r="K3411" s="439"/>
      <c r="L3411" s="439"/>
      <c r="M3411" s="439"/>
      <c r="N3411" s="439"/>
      <c r="O3411" s="443"/>
      <c r="P3411" s="439"/>
      <c r="Q3411" s="439"/>
      <c r="R3411" s="439"/>
      <c r="S3411" s="440"/>
      <c r="T3411" s="439"/>
      <c r="U3411" s="439"/>
      <c r="V3411" s="439"/>
      <c r="W3411" s="439"/>
      <c r="X3411" s="320"/>
      <c r="Y3411" s="443"/>
      <c r="Z3411" s="439"/>
      <c r="AA3411" s="157"/>
      <c r="AB3411" s="157"/>
      <c r="AC3411" s="27">
        <f>AC$670</f>
        <v>3.9583519564802945</v>
      </c>
      <c r="AD3411" s="320"/>
      <c r="AE3411" s="443"/>
      <c r="AF3411" s="157"/>
      <c r="AG3411" s="157"/>
      <c r="AH3411" s="157"/>
      <c r="AI3411" s="320"/>
      <c r="AJ3411" s="443"/>
      <c r="AK3411" s="157"/>
      <c r="AL3411" s="157"/>
      <c r="AM3411" s="157"/>
      <c r="AN3411" s="320"/>
    </row>
    <row r="3412" spans="1:40" outlineLevel="2">
      <c r="A3412" s="882">
        <f>ROW()</f>
        <v>3412</v>
      </c>
      <c r="B3412" s="453"/>
      <c r="D3412" s="452" t="s">
        <v>36</v>
      </c>
      <c r="H3412" s="458"/>
      <c r="I3412" s="458"/>
      <c r="J3412" s="443"/>
      <c r="K3412" s="439"/>
      <c r="L3412" s="439"/>
      <c r="M3412" s="439"/>
      <c r="N3412" s="439"/>
      <c r="O3412" s="443"/>
      <c r="P3412" s="439"/>
      <c r="Q3412" s="439"/>
      <c r="R3412" s="439"/>
      <c r="S3412" s="440"/>
      <c r="T3412" s="439"/>
      <c r="U3412" s="439"/>
      <c r="V3412" s="439"/>
      <c r="W3412" s="439"/>
      <c r="X3412" s="320"/>
      <c r="Y3412" s="443"/>
      <c r="Z3412" s="439"/>
      <c r="AA3412" s="157"/>
      <c r="AB3412" s="157"/>
      <c r="AC3412" s="27">
        <f>AC$671</f>
        <v>3.1612632247763064</v>
      </c>
      <c r="AD3412" s="320"/>
      <c r="AE3412" s="443"/>
      <c r="AF3412" s="157"/>
      <c r="AG3412" s="157"/>
      <c r="AH3412" s="157"/>
      <c r="AI3412" s="320"/>
      <c r="AJ3412" s="443"/>
      <c r="AK3412" s="157"/>
      <c r="AL3412" s="157"/>
      <c r="AM3412" s="157"/>
      <c r="AN3412" s="320"/>
    </row>
    <row r="3413" spans="1:40" outlineLevel="2">
      <c r="A3413" s="882">
        <f>ROW()</f>
        <v>3413</v>
      </c>
      <c r="B3413" s="453"/>
      <c r="D3413" s="452" t="s">
        <v>583</v>
      </c>
      <c r="H3413" s="458"/>
      <c r="I3413" s="458"/>
      <c r="J3413" s="443"/>
      <c r="K3413" s="439"/>
      <c r="L3413" s="439"/>
      <c r="M3413" s="439"/>
      <c r="N3413" s="439"/>
      <c r="O3413" s="443"/>
      <c r="P3413" s="439"/>
      <c r="Q3413" s="439"/>
      <c r="R3413" s="439"/>
      <c r="S3413" s="440"/>
      <c r="T3413" s="439"/>
      <c r="U3413" s="439"/>
      <c r="V3413" s="439"/>
      <c r="W3413" s="439"/>
      <c r="X3413" s="320"/>
      <c r="Y3413" s="443"/>
      <c r="Z3413" s="439"/>
      <c r="AA3413" s="157"/>
      <c r="AB3413" s="157"/>
      <c r="AC3413" s="27">
        <f>AC$672</f>
        <v>0.94950524895473587</v>
      </c>
      <c r="AD3413" s="320"/>
      <c r="AE3413" s="443"/>
      <c r="AF3413" s="157"/>
      <c r="AG3413" s="157"/>
      <c r="AH3413" s="157"/>
      <c r="AI3413" s="320"/>
      <c r="AJ3413" s="443"/>
      <c r="AK3413" s="157"/>
      <c r="AL3413" s="157"/>
      <c r="AM3413" s="157"/>
      <c r="AN3413" s="320"/>
    </row>
    <row r="3414" spans="1:40" outlineLevel="2">
      <c r="A3414" s="882">
        <f>ROW()</f>
        <v>3414</v>
      </c>
      <c r="B3414" s="453"/>
      <c r="D3414" s="452" t="s">
        <v>81</v>
      </c>
      <c r="H3414" s="458"/>
      <c r="I3414" s="458"/>
      <c r="J3414" s="443"/>
      <c r="K3414" s="439"/>
      <c r="L3414" s="439"/>
      <c r="M3414" s="439"/>
      <c r="N3414" s="439"/>
      <c r="O3414" s="443"/>
      <c r="P3414" s="439"/>
      <c r="Q3414" s="439"/>
      <c r="R3414" s="439"/>
      <c r="S3414" s="440"/>
      <c r="T3414" s="439"/>
      <c r="U3414" s="439"/>
      <c r="V3414" s="439"/>
      <c r="W3414" s="439"/>
      <c r="X3414" s="320"/>
      <c r="Y3414" s="443"/>
      <c r="Z3414" s="439"/>
      <c r="AA3414" s="157"/>
      <c r="AB3414" s="157"/>
      <c r="AC3414" s="27">
        <f>AC$673</f>
        <v>0</v>
      </c>
      <c r="AD3414" s="320"/>
      <c r="AE3414" s="443"/>
      <c r="AF3414" s="157"/>
      <c r="AG3414" s="157"/>
      <c r="AH3414" s="157"/>
      <c r="AI3414" s="320"/>
      <c r="AJ3414" s="443"/>
      <c r="AK3414" s="157"/>
      <c r="AL3414" s="157"/>
      <c r="AM3414" s="157"/>
      <c r="AN3414" s="320"/>
    </row>
    <row r="3415" spans="1:40" outlineLevel="2">
      <c r="A3415" s="882">
        <f>ROW()</f>
        <v>3415</v>
      </c>
      <c r="B3415" s="453"/>
      <c r="D3415" s="452" t="s">
        <v>28</v>
      </c>
      <c r="H3415" s="458"/>
      <c r="I3415" s="458"/>
      <c r="J3415" s="443"/>
      <c r="K3415" s="439"/>
      <c r="L3415" s="439"/>
      <c r="M3415" s="439"/>
      <c r="N3415" s="439"/>
      <c r="O3415" s="443"/>
      <c r="P3415" s="439"/>
      <c r="Q3415" s="439"/>
      <c r="R3415" s="439"/>
      <c r="S3415" s="440"/>
      <c r="T3415" s="439"/>
      <c r="U3415" s="439"/>
      <c r="V3415" s="439"/>
      <c r="W3415" s="439"/>
      <c r="X3415" s="320"/>
      <c r="Y3415" s="443"/>
      <c r="Z3415" s="439"/>
      <c r="AA3415" s="157"/>
      <c r="AB3415" s="157"/>
      <c r="AC3415" s="27">
        <f>AC$674</f>
        <v>8.0006641454864139E-3</v>
      </c>
      <c r="AD3415" s="320"/>
      <c r="AE3415" s="443"/>
      <c r="AF3415" s="157"/>
      <c r="AG3415" s="157"/>
      <c r="AH3415" s="157"/>
      <c r="AI3415" s="320"/>
      <c r="AJ3415" s="443"/>
      <c r="AK3415" s="157"/>
      <c r="AL3415" s="157"/>
      <c r="AM3415" s="157"/>
      <c r="AN3415" s="320"/>
    </row>
    <row r="3416" spans="1:40" outlineLevel="2">
      <c r="A3416" s="882">
        <f>ROW()</f>
        <v>3416</v>
      </c>
      <c r="B3416" s="453"/>
      <c r="D3416" s="456" t="s">
        <v>443</v>
      </c>
      <c r="E3416" s="456"/>
      <c r="F3416" s="456"/>
      <c r="G3416" s="456"/>
      <c r="H3416" s="460"/>
      <c r="I3416" s="460"/>
      <c r="J3416" s="462"/>
      <c r="K3416" s="441"/>
      <c r="L3416" s="441"/>
      <c r="M3416" s="441"/>
      <c r="N3416" s="441"/>
      <c r="O3416" s="462"/>
      <c r="P3416" s="441"/>
      <c r="Q3416" s="441"/>
      <c r="R3416" s="441"/>
      <c r="S3416" s="442"/>
      <c r="T3416" s="441"/>
      <c r="U3416" s="441"/>
      <c r="V3416" s="441"/>
      <c r="W3416" s="441"/>
      <c r="X3416" s="321"/>
      <c r="Y3416" s="462"/>
      <c r="Z3416" s="441"/>
      <c r="AA3416" s="158"/>
      <c r="AB3416" s="158"/>
      <c r="AC3416" s="30">
        <f>AC$675</f>
        <v>0.33433709981011112</v>
      </c>
      <c r="AD3416" s="321"/>
      <c r="AE3416" s="462"/>
      <c r="AF3416" s="158"/>
      <c r="AG3416" s="158"/>
      <c r="AH3416" s="158"/>
      <c r="AI3416" s="321"/>
      <c r="AJ3416" s="462"/>
      <c r="AK3416" s="158"/>
      <c r="AL3416" s="158"/>
      <c r="AM3416" s="158"/>
      <c r="AN3416" s="321"/>
    </row>
    <row r="3417" spans="1:40" outlineLevel="2">
      <c r="A3417" s="882">
        <f>ROW()</f>
        <v>3417</v>
      </c>
      <c r="B3417" s="453"/>
      <c r="D3417" s="452" t="s">
        <v>24</v>
      </c>
      <c r="H3417" s="458"/>
      <c r="I3417" s="458"/>
      <c r="J3417" s="443"/>
      <c r="K3417" s="439"/>
      <c r="L3417" s="439"/>
      <c r="M3417" s="439"/>
      <c r="N3417" s="439"/>
      <c r="O3417" s="443"/>
      <c r="P3417" s="439"/>
      <c r="Q3417" s="439"/>
      <c r="R3417" s="439"/>
      <c r="S3417" s="440"/>
      <c r="T3417" s="439"/>
      <c r="U3417" s="439"/>
      <c r="V3417" s="439"/>
      <c r="W3417" s="439"/>
      <c r="X3417" s="440"/>
      <c r="Y3417" s="443"/>
      <c r="Z3417" s="439"/>
      <c r="AA3417" s="439"/>
      <c r="AB3417" s="439"/>
      <c r="AC3417" s="439">
        <f>SUM(AC3401:AC3416)</f>
        <v>100.68397824211883</v>
      </c>
      <c r="AD3417" s="440"/>
      <c r="AE3417" s="443"/>
      <c r="AF3417" s="439"/>
      <c r="AG3417" s="439"/>
      <c r="AH3417" s="439"/>
      <c r="AI3417" s="440"/>
      <c r="AJ3417" s="443"/>
      <c r="AK3417" s="439"/>
      <c r="AL3417" s="439"/>
      <c r="AM3417" s="439"/>
      <c r="AN3417" s="440"/>
    </row>
    <row r="3418" spans="1:40" outlineLevel="1">
      <c r="A3418" s="732" t="s">
        <v>238</v>
      </c>
      <c r="B3418" s="733"/>
      <c r="C3418" s="881"/>
      <c r="D3418" s="733"/>
      <c r="E3418" s="733"/>
      <c r="F3418" s="733"/>
      <c r="G3418" s="730"/>
      <c r="H3418" s="733"/>
      <c r="I3418" s="730"/>
      <c r="J3418" s="729"/>
      <c r="K3418" s="730"/>
      <c r="L3418" s="730"/>
      <c r="M3418" s="730"/>
      <c r="N3418" s="730"/>
      <c r="O3418" s="729"/>
      <c r="P3418" s="730"/>
      <c r="Q3418" s="730"/>
      <c r="R3418" s="730"/>
      <c r="S3418" s="731"/>
      <c r="T3418" s="730"/>
      <c r="U3418" s="730"/>
      <c r="V3418" s="730"/>
      <c r="W3418" s="730"/>
      <c r="X3418" s="731"/>
      <c r="Y3418" s="729"/>
      <c r="Z3418" s="730"/>
      <c r="AA3418" s="730"/>
      <c r="AB3418" s="730"/>
      <c r="AC3418" s="730"/>
      <c r="AD3418" s="731"/>
      <c r="AE3418" s="729"/>
      <c r="AF3418" s="730"/>
      <c r="AG3418" s="730"/>
      <c r="AH3418" s="730"/>
      <c r="AI3418" s="731"/>
      <c r="AJ3418" s="729"/>
      <c r="AK3418" s="730"/>
      <c r="AL3418" s="730"/>
      <c r="AM3418" s="730"/>
      <c r="AN3418" s="731"/>
    </row>
    <row r="3419" spans="1:40" outlineLevel="2">
      <c r="A3419" s="882">
        <f>ROW()</f>
        <v>3419</v>
      </c>
      <c r="B3419" s="453"/>
      <c r="D3419" s="1205" t="s">
        <v>300</v>
      </c>
      <c r="E3419" s="1205"/>
      <c r="F3419" s="1205"/>
      <c r="G3419" s="1205"/>
      <c r="H3419" s="4"/>
      <c r="I3419" s="4"/>
      <c r="J3419" s="329"/>
      <c r="K3419" s="4"/>
      <c r="L3419" s="4"/>
      <c r="M3419" s="4"/>
      <c r="N3419" s="4"/>
      <c r="O3419" s="329"/>
      <c r="P3419" s="4"/>
      <c r="Q3419" s="4"/>
      <c r="R3419" s="4"/>
      <c r="S3419" s="316"/>
      <c r="T3419" s="53"/>
      <c r="U3419" s="53"/>
      <c r="V3419" s="53"/>
      <c r="W3419" s="53"/>
      <c r="X3419" s="44"/>
      <c r="Y3419" s="252"/>
      <c r="Z3419" s="53"/>
      <c r="AA3419" s="53"/>
      <c r="AB3419" s="53"/>
      <c r="AC3419" s="53">
        <f>AC$678</f>
        <v>0</v>
      </c>
      <c r="AD3419" s="44"/>
      <c r="AE3419" s="252"/>
      <c r="AF3419" s="53"/>
      <c r="AG3419" s="53"/>
      <c r="AH3419" s="53"/>
      <c r="AI3419" s="44"/>
      <c r="AJ3419" s="252"/>
      <c r="AK3419" s="53"/>
      <c r="AL3419" s="53"/>
      <c r="AM3419" s="53"/>
      <c r="AN3419" s="44"/>
    </row>
    <row r="3420" spans="1:40" outlineLevel="2">
      <c r="A3420" s="882">
        <f>ROW()</f>
        <v>3420</v>
      </c>
      <c r="B3420" s="453"/>
      <c r="D3420" s="1205" t="s">
        <v>301</v>
      </c>
      <c r="E3420" s="1205"/>
      <c r="F3420" s="1205"/>
      <c r="G3420" s="1205"/>
      <c r="H3420" s="4"/>
      <c r="I3420" s="4"/>
      <c r="J3420" s="329"/>
      <c r="K3420" s="4"/>
      <c r="L3420" s="4"/>
      <c r="M3420" s="4"/>
      <c r="N3420" s="4"/>
      <c r="O3420" s="329"/>
      <c r="P3420" s="4"/>
      <c r="Q3420" s="4"/>
      <c r="R3420" s="4"/>
      <c r="S3420" s="316"/>
      <c r="T3420" s="53"/>
      <c r="U3420" s="53"/>
      <c r="V3420" s="53"/>
      <c r="W3420" s="53"/>
      <c r="X3420" s="44"/>
      <c r="Y3420" s="252"/>
      <c r="Z3420" s="53"/>
      <c r="AA3420" s="53"/>
      <c r="AB3420" s="53"/>
      <c r="AC3420" s="53">
        <f>AC$679</f>
        <v>0</v>
      </c>
      <c r="AD3420" s="44"/>
      <c r="AE3420" s="252"/>
      <c r="AF3420" s="53"/>
      <c r="AG3420" s="53"/>
      <c r="AH3420" s="53"/>
      <c r="AI3420" s="44"/>
      <c r="AJ3420" s="252"/>
      <c r="AK3420" s="53"/>
      <c r="AL3420" s="53"/>
      <c r="AM3420" s="53"/>
      <c r="AN3420" s="44"/>
    </row>
    <row r="3421" spans="1:40" outlineLevel="2">
      <c r="A3421" s="882">
        <f>ROW()</f>
        <v>3421</v>
      </c>
      <c r="B3421" s="453"/>
      <c r="D3421" s="1205" t="s">
        <v>29</v>
      </c>
      <c r="E3421" s="1205"/>
      <c r="F3421" s="1205"/>
      <c r="G3421" s="1205"/>
      <c r="H3421" s="4"/>
      <c r="I3421" s="4"/>
      <c r="J3421" s="329"/>
      <c r="K3421" s="4"/>
      <c r="L3421" s="4"/>
      <c r="M3421" s="4"/>
      <c r="N3421" s="4"/>
      <c r="O3421" s="329"/>
      <c r="P3421" s="4"/>
      <c r="Q3421" s="4"/>
      <c r="R3421" s="4"/>
      <c r="S3421" s="316"/>
      <c r="T3421" s="53"/>
      <c r="U3421" s="53"/>
      <c r="V3421" s="53"/>
      <c r="W3421" s="53"/>
      <c r="X3421" s="44"/>
      <c r="Y3421" s="252"/>
      <c r="Z3421" s="53"/>
      <c r="AA3421" s="53"/>
      <c r="AB3421" s="53"/>
      <c r="AC3421" s="53">
        <f>AC$680</f>
        <v>0</v>
      </c>
      <c r="AD3421" s="44"/>
      <c r="AE3421" s="252"/>
      <c r="AF3421" s="53"/>
      <c r="AG3421" s="53"/>
      <c r="AH3421" s="53"/>
      <c r="AI3421" s="44"/>
      <c r="AJ3421" s="252"/>
      <c r="AK3421" s="53"/>
      <c r="AL3421" s="53"/>
      <c r="AM3421" s="53"/>
      <c r="AN3421" s="44"/>
    </row>
    <row r="3422" spans="1:40" outlineLevel="2">
      <c r="A3422" s="882">
        <f>ROW()</f>
        <v>3422</v>
      </c>
      <c r="B3422" s="453"/>
      <c r="D3422" s="1205" t="s">
        <v>30</v>
      </c>
      <c r="E3422" s="1205"/>
      <c r="F3422" s="1205"/>
      <c r="G3422" s="1205"/>
      <c r="H3422" s="4"/>
      <c r="I3422" s="4"/>
      <c r="J3422" s="329"/>
      <c r="K3422" s="4"/>
      <c r="L3422" s="4"/>
      <c r="M3422" s="4"/>
      <c r="N3422" s="4"/>
      <c r="O3422" s="329"/>
      <c r="P3422" s="4"/>
      <c r="Q3422" s="4"/>
      <c r="R3422" s="4"/>
      <c r="S3422" s="316"/>
      <c r="T3422" s="53"/>
      <c r="U3422" s="53"/>
      <c r="V3422" s="53"/>
      <c r="W3422" s="53"/>
      <c r="X3422" s="44"/>
      <c r="Y3422" s="252"/>
      <c r="Z3422" s="53"/>
      <c r="AA3422" s="53"/>
      <c r="AB3422" s="53"/>
      <c r="AC3422" s="53">
        <f>AC$681</f>
        <v>0</v>
      </c>
      <c r="AD3422" s="44"/>
      <c r="AE3422" s="252"/>
      <c r="AF3422" s="53"/>
      <c r="AG3422" s="53"/>
      <c r="AH3422" s="53"/>
      <c r="AI3422" s="44"/>
      <c r="AJ3422" s="252"/>
      <c r="AK3422" s="53"/>
      <c r="AL3422" s="53"/>
      <c r="AM3422" s="53"/>
      <c r="AN3422" s="44"/>
    </row>
    <row r="3423" spans="1:40" outlineLevel="2">
      <c r="A3423" s="882">
        <f>ROW()</f>
        <v>3423</v>
      </c>
      <c r="B3423" s="453"/>
      <c r="D3423" s="1205" t="s">
        <v>31</v>
      </c>
      <c r="E3423" s="1205"/>
      <c r="F3423" s="1205"/>
      <c r="G3423" s="1205"/>
      <c r="H3423" s="4"/>
      <c r="I3423" s="4"/>
      <c r="J3423" s="329"/>
      <c r="K3423" s="4"/>
      <c r="L3423" s="4"/>
      <c r="M3423" s="4"/>
      <c r="N3423" s="4"/>
      <c r="O3423" s="329"/>
      <c r="P3423" s="4"/>
      <c r="Q3423" s="4"/>
      <c r="R3423" s="4"/>
      <c r="S3423" s="316"/>
      <c r="T3423" s="53"/>
      <c r="U3423" s="53"/>
      <c r="V3423" s="53"/>
      <c r="W3423" s="53"/>
      <c r="X3423" s="44"/>
      <c r="Y3423" s="252"/>
      <c r="Z3423" s="53"/>
      <c r="AA3423" s="53"/>
      <c r="AB3423" s="53"/>
      <c r="AC3423" s="53">
        <f>AC$682</f>
        <v>0</v>
      </c>
      <c r="AD3423" s="44"/>
      <c r="AE3423" s="252"/>
      <c r="AF3423" s="53"/>
      <c r="AG3423" s="53"/>
      <c r="AH3423" s="53"/>
      <c r="AI3423" s="44"/>
      <c r="AJ3423" s="252"/>
      <c r="AK3423" s="53"/>
      <c r="AL3423" s="53"/>
      <c r="AM3423" s="53"/>
      <c r="AN3423" s="44"/>
    </row>
    <row r="3424" spans="1:40" outlineLevel="2">
      <c r="A3424" s="882">
        <f>ROW()</f>
        <v>3424</v>
      </c>
      <c r="B3424" s="453"/>
      <c r="D3424" s="1205" t="s">
        <v>32</v>
      </c>
      <c r="E3424" s="1205"/>
      <c r="F3424" s="1205"/>
      <c r="G3424" s="1205"/>
      <c r="H3424" s="4"/>
      <c r="I3424" s="4"/>
      <c r="J3424" s="329"/>
      <c r="K3424" s="4"/>
      <c r="L3424" s="4"/>
      <c r="M3424" s="4"/>
      <c r="N3424" s="4"/>
      <c r="O3424" s="329"/>
      <c r="P3424" s="4"/>
      <c r="Q3424" s="4"/>
      <c r="R3424" s="4"/>
      <c r="S3424" s="316"/>
      <c r="T3424" s="53"/>
      <c r="U3424" s="53"/>
      <c r="V3424" s="53"/>
      <c r="W3424" s="53"/>
      <c r="X3424" s="44"/>
      <c r="Y3424" s="252"/>
      <c r="Z3424" s="53"/>
      <c r="AA3424" s="53"/>
      <c r="AB3424" s="53"/>
      <c r="AC3424" s="53">
        <f>AC$683</f>
        <v>0</v>
      </c>
      <c r="AD3424" s="44"/>
      <c r="AE3424" s="252"/>
      <c r="AF3424" s="53"/>
      <c r="AG3424" s="53"/>
      <c r="AH3424" s="53"/>
      <c r="AI3424" s="44"/>
      <c r="AJ3424" s="252"/>
      <c r="AK3424" s="53"/>
      <c r="AL3424" s="53"/>
      <c r="AM3424" s="53"/>
      <c r="AN3424" s="44"/>
    </row>
    <row r="3425" spans="1:40" outlineLevel="2">
      <c r="A3425" s="882">
        <f>ROW()</f>
        <v>3425</v>
      </c>
      <c r="B3425" s="453"/>
      <c r="D3425" s="1205" t="s">
        <v>33</v>
      </c>
      <c r="E3425" s="1205"/>
      <c r="F3425" s="1205"/>
      <c r="G3425" s="1205"/>
      <c r="H3425" s="4"/>
      <c r="I3425" s="4"/>
      <c r="J3425" s="329"/>
      <c r="K3425" s="4"/>
      <c r="L3425" s="4"/>
      <c r="M3425" s="4"/>
      <c r="N3425" s="4"/>
      <c r="O3425" s="329"/>
      <c r="P3425" s="4"/>
      <c r="Q3425" s="4"/>
      <c r="R3425" s="4"/>
      <c r="S3425" s="316"/>
      <c r="T3425" s="53"/>
      <c r="U3425" s="53"/>
      <c r="V3425" s="53"/>
      <c r="W3425" s="53"/>
      <c r="X3425" s="44"/>
      <c r="Y3425" s="252"/>
      <c r="Z3425" s="53"/>
      <c r="AA3425" s="53"/>
      <c r="AB3425" s="53"/>
      <c r="AC3425" s="53">
        <f>AC$684</f>
        <v>0</v>
      </c>
      <c r="AD3425" s="44"/>
      <c r="AE3425" s="252"/>
      <c r="AF3425" s="53"/>
      <c r="AG3425" s="53"/>
      <c r="AH3425" s="53"/>
      <c r="AI3425" s="44"/>
      <c r="AJ3425" s="252"/>
      <c r="AK3425" s="53"/>
      <c r="AL3425" s="53"/>
      <c r="AM3425" s="53"/>
      <c r="AN3425" s="44"/>
    </row>
    <row r="3426" spans="1:40" outlineLevel="2">
      <c r="A3426" s="882">
        <f>ROW()</f>
        <v>3426</v>
      </c>
      <c r="B3426" s="453"/>
      <c r="D3426" s="1205" t="s">
        <v>27</v>
      </c>
      <c r="E3426" s="1205"/>
      <c r="F3426" s="1205"/>
      <c r="G3426" s="1205"/>
      <c r="H3426" s="4"/>
      <c r="I3426" s="4"/>
      <c r="J3426" s="329"/>
      <c r="K3426" s="4"/>
      <c r="L3426" s="4"/>
      <c r="M3426" s="4"/>
      <c r="N3426" s="4"/>
      <c r="O3426" s="329"/>
      <c r="P3426" s="4"/>
      <c r="Q3426" s="4"/>
      <c r="R3426" s="4"/>
      <c r="S3426" s="316"/>
      <c r="T3426" s="53"/>
      <c r="U3426" s="53"/>
      <c r="V3426" s="53"/>
      <c r="W3426" s="53"/>
      <c r="X3426" s="44"/>
      <c r="Y3426" s="252"/>
      <c r="Z3426" s="53"/>
      <c r="AA3426" s="53"/>
      <c r="AB3426" s="53"/>
      <c r="AC3426" s="53">
        <f>AC$685</f>
        <v>0</v>
      </c>
      <c r="AD3426" s="44"/>
      <c r="AE3426" s="252"/>
      <c r="AF3426" s="53"/>
      <c r="AG3426" s="53"/>
      <c r="AH3426" s="53"/>
      <c r="AI3426" s="44"/>
      <c r="AJ3426" s="252"/>
      <c r="AK3426" s="53"/>
      <c r="AL3426" s="53"/>
      <c r="AM3426" s="53"/>
      <c r="AN3426" s="44"/>
    </row>
    <row r="3427" spans="1:40" outlineLevel="2">
      <c r="A3427" s="882">
        <f>ROW()</f>
        <v>3427</v>
      </c>
      <c r="B3427" s="453"/>
      <c r="D3427" s="1205" t="s">
        <v>34</v>
      </c>
      <c r="E3427" s="1205"/>
      <c r="F3427" s="1205"/>
      <c r="G3427" s="1205"/>
      <c r="H3427" s="4"/>
      <c r="I3427" s="4"/>
      <c r="J3427" s="329"/>
      <c r="K3427" s="4"/>
      <c r="L3427" s="4"/>
      <c r="M3427" s="4"/>
      <c r="N3427" s="4"/>
      <c r="O3427" s="329"/>
      <c r="P3427" s="4"/>
      <c r="Q3427" s="4"/>
      <c r="R3427" s="4"/>
      <c r="S3427" s="316"/>
      <c r="T3427" s="53"/>
      <c r="U3427" s="53"/>
      <c r="V3427" s="53"/>
      <c r="W3427" s="53"/>
      <c r="X3427" s="44"/>
      <c r="Y3427" s="252"/>
      <c r="Z3427" s="53"/>
      <c r="AA3427" s="53"/>
      <c r="AB3427" s="53"/>
      <c r="AC3427" s="53">
        <f>AC$686</f>
        <v>0</v>
      </c>
      <c r="AD3427" s="44"/>
      <c r="AE3427" s="252"/>
      <c r="AF3427" s="53"/>
      <c r="AG3427" s="53"/>
      <c r="AH3427" s="53"/>
      <c r="AI3427" s="44"/>
      <c r="AJ3427" s="252"/>
      <c r="AK3427" s="53"/>
      <c r="AL3427" s="53"/>
      <c r="AM3427" s="53"/>
      <c r="AN3427" s="44"/>
    </row>
    <row r="3428" spans="1:40" outlineLevel="2">
      <c r="A3428" s="882">
        <f>ROW()</f>
        <v>3428</v>
      </c>
      <c r="B3428" s="453"/>
      <c r="D3428" s="1205" t="s">
        <v>35</v>
      </c>
      <c r="E3428" s="1205"/>
      <c r="F3428" s="1205"/>
      <c r="G3428" s="1205"/>
      <c r="H3428" s="4"/>
      <c r="I3428" s="4"/>
      <c r="J3428" s="329"/>
      <c r="K3428" s="4"/>
      <c r="L3428" s="4"/>
      <c r="M3428" s="4"/>
      <c r="N3428" s="4"/>
      <c r="O3428" s="329"/>
      <c r="P3428" s="4"/>
      <c r="Q3428" s="4"/>
      <c r="R3428" s="4"/>
      <c r="S3428" s="316"/>
      <c r="T3428" s="53"/>
      <c r="U3428" s="53"/>
      <c r="V3428" s="53"/>
      <c r="W3428" s="53"/>
      <c r="X3428" s="44"/>
      <c r="Y3428" s="252"/>
      <c r="Z3428" s="53"/>
      <c r="AA3428" s="53"/>
      <c r="AB3428" s="53"/>
      <c r="AC3428" s="53">
        <f>AC$687</f>
        <v>0</v>
      </c>
      <c r="AD3428" s="44"/>
      <c r="AE3428" s="252"/>
      <c r="AF3428" s="53"/>
      <c r="AG3428" s="53"/>
      <c r="AH3428" s="53"/>
      <c r="AI3428" s="44"/>
      <c r="AJ3428" s="252"/>
      <c r="AK3428" s="53"/>
      <c r="AL3428" s="53"/>
      <c r="AM3428" s="53"/>
      <c r="AN3428" s="44"/>
    </row>
    <row r="3429" spans="1:40" outlineLevel="2">
      <c r="A3429" s="882">
        <f>ROW()</f>
        <v>3429</v>
      </c>
      <c r="B3429" s="453"/>
      <c r="D3429" s="1205" t="s">
        <v>302</v>
      </c>
      <c r="E3429" s="1205"/>
      <c r="F3429" s="1205"/>
      <c r="G3429" s="1205"/>
      <c r="H3429" s="4"/>
      <c r="I3429" s="4"/>
      <c r="J3429" s="329"/>
      <c r="K3429" s="4"/>
      <c r="L3429" s="4"/>
      <c r="M3429" s="4"/>
      <c r="N3429" s="4"/>
      <c r="O3429" s="329"/>
      <c r="P3429" s="4"/>
      <c r="Q3429" s="4"/>
      <c r="R3429" s="4"/>
      <c r="S3429" s="316"/>
      <c r="T3429" s="53"/>
      <c r="U3429" s="53"/>
      <c r="V3429" s="53"/>
      <c r="W3429" s="53"/>
      <c r="X3429" s="44"/>
      <c r="Y3429" s="252"/>
      <c r="Z3429" s="53"/>
      <c r="AA3429" s="53"/>
      <c r="AB3429" s="53"/>
      <c r="AC3429" s="53">
        <f>AC$688</f>
        <v>-0.60783048194366762</v>
      </c>
      <c r="AD3429" s="44"/>
      <c r="AE3429" s="252"/>
      <c r="AF3429" s="53"/>
      <c r="AG3429" s="53"/>
      <c r="AH3429" s="53"/>
      <c r="AI3429" s="44"/>
      <c r="AJ3429" s="252"/>
      <c r="AK3429" s="53"/>
      <c r="AL3429" s="53"/>
      <c r="AM3429" s="53"/>
      <c r="AN3429" s="44"/>
    </row>
    <row r="3430" spans="1:40" outlineLevel="2">
      <c r="A3430" s="882">
        <f>ROW()</f>
        <v>3430</v>
      </c>
      <c r="B3430" s="453"/>
      <c r="D3430" s="1205" t="s">
        <v>36</v>
      </c>
      <c r="E3430" s="1205"/>
      <c r="F3430" s="1205"/>
      <c r="G3430" s="1205"/>
      <c r="H3430" s="4"/>
      <c r="I3430" s="4"/>
      <c r="J3430" s="329"/>
      <c r="K3430" s="4"/>
      <c r="L3430" s="4"/>
      <c r="M3430" s="4"/>
      <c r="N3430" s="4"/>
      <c r="O3430" s="329"/>
      <c r="P3430" s="4"/>
      <c r="Q3430" s="4"/>
      <c r="R3430" s="4"/>
      <c r="S3430" s="316"/>
      <c r="T3430" s="53"/>
      <c r="U3430" s="53"/>
      <c r="V3430" s="53"/>
      <c r="W3430" s="53"/>
      <c r="X3430" s="44"/>
      <c r="Y3430" s="252"/>
      <c r="Z3430" s="53"/>
      <c r="AA3430" s="53"/>
      <c r="AB3430" s="53"/>
      <c r="AC3430" s="53">
        <f>AC$689</f>
        <v>0</v>
      </c>
      <c r="AD3430" s="44"/>
      <c r="AE3430" s="252"/>
      <c r="AF3430" s="53"/>
      <c r="AG3430" s="53"/>
      <c r="AH3430" s="53"/>
      <c r="AI3430" s="44"/>
      <c r="AJ3430" s="252"/>
      <c r="AK3430" s="53"/>
      <c r="AL3430" s="53"/>
      <c r="AM3430" s="53"/>
      <c r="AN3430" s="44"/>
    </row>
    <row r="3431" spans="1:40" outlineLevel="2">
      <c r="A3431" s="882">
        <f>ROW()</f>
        <v>3431</v>
      </c>
      <c r="B3431" s="453"/>
      <c r="D3431" s="1205" t="s">
        <v>583</v>
      </c>
      <c r="E3431" s="1205"/>
      <c r="F3431" s="1205"/>
      <c r="G3431" s="1205"/>
      <c r="H3431" s="4"/>
      <c r="I3431" s="4"/>
      <c r="J3431" s="329"/>
      <c r="K3431" s="4"/>
      <c r="L3431" s="4"/>
      <c r="M3431" s="4"/>
      <c r="N3431" s="4"/>
      <c r="O3431" s="329"/>
      <c r="P3431" s="4"/>
      <c r="Q3431" s="4"/>
      <c r="R3431" s="4"/>
      <c r="S3431" s="316"/>
      <c r="T3431" s="53"/>
      <c r="U3431" s="53"/>
      <c r="V3431" s="53"/>
      <c r="W3431" s="53"/>
      <c r="X3431" s="44"/>
      <c r="Y3431" s="252"/>
      <c r="Z3431" s="53"/>
      <c r="AA3431" s="53"/>
      <c r="AB3431" s="53"/>
      <c r="AC3431" s="53">
        <f>AC$690</f>
        <v>0</v>
      </c>
      <c r="AD3431" s="44"/>
      <c r="AE3431" s="252"/>
      <c r="AF3431" s="53"/>
      <c r="AG3431" s="53"/>
      <c r="AH3431" s="53"/>
      <c r="AI3431" s="44"/>
      <c r="AJ3431" s="252"/>
      <c r="AK3431" s="53"/>
      <c r="AL3431" s="53"/>
      <c r="AM3431" s="53"/>
      <c r="AN3431" s="44"/>
    </row>
    <row r="3432" spans="1:40" outlineLevel="2">
      <c r="A3432" s="882">
        <f>ROW()</f>
        <v>3432</v>
      </c>
      <c r="B3432" s="453"/>
      <c r="D3432" s="1205" t="s">
        <v>81</v>
      </c>
      <c r="E3432" s="1205"/>
      <c r="F3432" s="1205"/>
      <c r="G3432" s="1205"/>
      <c r="H3432" s="4"/>
      <c r="I3432" s="4"/>
      <c r="J3432" s="329"/>
      <c r="K3432" s="4"/>
      <c r="L3432" s="4"/>
      <c r="M3432" s="4"/>
      <c r="N3432" s="4"/>
      <c r="O3432" s="329"/>
      <c r="P3432" s="4"/>
      <c r="Q3432" s="4"/>
      <c r="R3432" s="4"/>
      <c r="S3432" s="316"/>
      <c r="T3432" s="53"/>
      <c r="U3432" s="53"/>
      <c r="V3432" s="53"/>
      <c r="W3432" s="53"/>
      <c r="X3432" s="44"/>
      <c r="Y3432" s="252"/>
      <c r="Z3432" s="53"/>
      <c r="AA3432" s="53"/>
      <c r="AB3432" s="53"/>
      <c r="AC3432" s="53">
        <f>AC$691</f>
        <v>0</v>
      </c>
      <c r="AD3432" s="44"/>
      <c r="AE3432" s="252"/>
      <c r="AF3432" s="53"/>
      <c r="AG3432" s="53"/>
      <c r="AH3432" s="53"/>
      <c r="AI3432" s="44"/>
      <c r="AJ3432" s="252"/>
      <c r="AK3432" s="53"/>
      <c r="AL3432" s="53"/>
      <c r="AM3432" s="53"/>
      <c r="AN3432" s="44"/>
    </row>
    <row r="3433" spans="1:40" outlineLevel="2">
      <c r="A3433" s="882">
        <f>ROW()</f>
        <v>3433</v>
      </c>
      <c r="B3433" s="453"/>
      <c r="D3433" s="1205" t="s">
        <v>28</v>
      </c>
      <c r="E3433" s="1205"/>
      <c r="F3433" s="1205"/>
      <c r="G3433" s="1205"/>
      <c r="H3433" s="4"/>
      <c r="I3433" s="4"/>
      <c r="J3433" s="329"/>
      <c r="K3433" s="4"/>
      <c r="L3433" s="4"/>
      <c r="M3433" s="4"/>
      <c r="N3433" s="4"/>
      <c r="O3433" s="329"/>
      <c r="P3433" s="4"/>
      <c r="Q3433" s="4"/>
      <c r="R3433" s="4"/>
      <c r="S3433" s="316"/>
      <c r="T3433" s="53"/>
      <c r="U3433" s="53"/>
      <c r="V3433" s="53"/>
      <c r="W3433" s="53"/>
      <c r="X3433" s="44"/>
      <c r="Y3433" s="252"/>
      <c r="Z3433" s="53"/>
      <c r="AA3433" s="53"/>
      <c r="AB3433" s="53"/>
      <c r="AC3433" s="53">
        <f>AC$692</f>
        <v>0</v>
      </c>
      <c r="AD3433" s="44"/>
      <c r="AE3433" s="252"/>
      <c r="AF3433" s="53"/>
      <c r="AG3433" s="53"/>
      <c r="AH3433" s="53"/>
      <c r="AI3433" s="44"/>
      <c r="AJ3433" s="252"/>
      <c r="AK3433" s="53"/>
      <c r="AL3433" s="53"/>
      <c r="AM3433" s="53"/>
      <c r="AN3433" s="44"/>
    </row>
    <row r="3434" spans="1:40" outlineLevel="2">
      <c r="A3434" s="882">
        <f>ROW()</f>
        <v>3434</v>
      </c>
      <c r="B3434" s="453"/>
      <c r="D3434" s="1206" t="s">
        <v>443</v>
      </c>
      <c r="E3434" s="1206"/>
      <c r="F3434" s="1206"/>
      <c r="G3434" s="1206"/>
      <c r="H3434" s="28"/>
      <c r="I3434" s="28"/>
      <c r="J3434" s="1207"/>
      <c r="K3434" s="28"/>
      <c r="L3434" s="28"/>
      <c r="M3434" s="28"/>
      <c r="N3434" s="28"/>
      <c r="O3434" s="1207"/>
      <c r="P3434" s="28"/>
      <c r="Q3434" s="28"/>
      <c r="R3434" s="28"/>
      <c r="S3434" s="317"/>
      <c r="T3434" s="54"/>
      <c r="U3434" s="54"/>
      <c r="V3434" s="54"/>
      <c r="W3434" s="54"/>
      <c r="X3434" s="46"/>
      <c r="Y3434" s="253"/>
      <c r="Z3434" s="54"/>
      <c r="AA3434" s="54"/>
      <c r="AB3434" s="54"/>
      <c r="AC3434" s="54">
        <f>AC$693</f>
        <v>0</v>
      </c>
      <c r="AD3434" s="46"/>
      <c r="AE3434" s="253"/>
      <c r="AF3434" s="54"/>
      <c r="AG3434" s="54"/>
      <c r="AH3434" s="54"/>
      <c r="AI3434" s="46"/>
      <c r="AJ3434" s="253"/>
      <c r="AK3434" s="54"/>
      <c r="AL3434" s="54"/>
      <c r="AM3434" s="54"/>
      <c r="AN3434" s="46"/>
    </row>
    <row r="3435" spans="1:40" outlineLevel="2">
      <c r="A3435" s="882">
        <f>ROW()</f>
        <v>3435</v>
      </c>
      <c r="B3435" s="453"/>
      <c r="D3435" s="452" t="s">
        <v>24</v>
      </c>
      <c r="H3435" s="458"/>
      <c r="I3435" s="458"/>
      <c r="J3435" s="459"/>
      <c r="K3435" s="458"/>
      <c r="L3435" s="458"/>
      <c r="M3435" s="458"/>
      <c r="N3435" s="458"/>
      <c r="O3435" s="459"/>
      <c r="P3435" s="458"/>
      <c r="Q3435" s="458"/>
      <c r="R3435" s="458"/>
      <c r="S3435" s="463"/>
      <c r="T3435" s="444">
        <f t="shared" ref="T3435:AN3435" si="2839">SUM(T3419:T3434)</f>
        <v>0</v>
      </c>
      <c r="U3435" s="444">
        <f t="shared" si="2839"/>
        <v>0</v>
      </c>
      <c r="V3435" s="444">
        <f t="shared" si="2839"/>
        <v>0</v>
      </c>
      <c r="W3435" s="444">
        <f t="shared" si="2839"/>
        <v>0</v>
      </c>
      <c r="X3435" s="445">
        <f t="shared" si="2839"/>
        <v>0</v>
      </c>
      <c r="Y3435" s="466">
        <f t="shared" si="2839"/>
        <v>0</v>
      </c>
      <c r="Z3435" s="444">
        <f t="shared" si="2839"/>
        <v>0</v>
      </c>
      <c r="AA3435" s="444">
        <f t="shared" si="2839"/>
        <v>0</v>
      </c>
      <c r="AB3435" s="444">
        <f t="shared" si="2839"/>
        <v>0</v>
      </c>
      <c r="AC3435" s="444">
        <f t="shared" si="2839"/>
        <v>-0.60783048194366762</v>
      </c>
      <c r="AD3435" s="445">
        <f t="shared" si="2839"/>
        <v>0</v>
      </c>
      <c r="AE3435" s="466">
        <f t="shared" si="2839"/>
        <v>0</v>
      </c>
      <c r="AF3435" s="444">
        <f t="shared" si="2839"/>
        <v>0</v>
      </c>
      <c r="AG3435" s="444">
        <f t="shared" si="2839"/>
        <v>0</v>
      </c>
      <c r="AH3435" s="444">
        <f t="shared" si="2839"/>
        <v>0</v>
      </c>
      <c r="AI3435" s="445">
        <f t="shared" si="2839"/>
        <v>0</v>
      </c>
      <c r="AJ3435" s="466">
        <f t="shared" si="2839"/>
        <v>0</v>
      </c>
      <c r="AK3435" s="444">
        <f t="shared" si="2839"/>
        <v>0</v>
      </c>
      <c r="AL3435" s="444">
        <f t="shared" si="2839"/>
        <v>0</v>
      </c>
      <c r="AM3435" s="444">
        <f t="shared" si="2839"/>
        <v>0</v>
      </c>
      <c r="AN3435" s="445">
        <f t="shared" si="2839"/>
        <v>0</v>
      </c>
    </row>
    <row r="3436" spans="1:40" outlineLevel="1">
      <c r="A3436" s="732" t="s">
        <v>21</v>
      </c>
      <c r="B3436" s="733"/>
      <c r="C3436" s="881"/>
      <c r="D3436" s="733"/>
      <c r="E3436" s="733"/>
      <c r="F3436" s="733"/>
      <c r="G3436" s="733"/>
      <c r="H3436" s="733"/>
      <c r="I3436" s="730"/>
      <c r="J3436" s="729"/>
      <c r="K3436" s="730"/>
      <c r="L3436" s="730"/>
      <c r="M3436" s="730"/>
      <c r="N3436" s="730"/>
      <c r="O3436" s="729"/>
      <c r="P3436" s="730"/>
      <c r="Q3436" s="730"/>
      <c r="R3436" s="730"/>
      <c r="S3436" s="731"/>
      <c r="T3436" s="730"/>
      <c r="U3436" s="730"/>
      <c r="V3436" s="730"/>
      <c r="W3436" s="730"/>
      <c r="X3436" s="731"/>
      <c r="Y3436" s="729"/>
      <c r="Z3436" s="730"/>
      <c r="AA3436" s="730"/>
      <c r="AB3436" s="730"/>
      <c r="AC3436" s="730"/>
      <c r="AD3436" s="731"/>
      <c r="AE3436" s="729"/>
      <c r="AF3436" s="730"/>
      <c r="AG3436" s="730"/>
      <c r="AH3436" s="730"/>
      <c r="AI3436" s="731"/>
      <c r="AJ3436" s="729"/>
      <c r="AK3436" s="730"/>
      <c r="AL3436" s="730"/>
      <c r="AM3436" s="730"/>
      <c r="AN3436" s="731"/>
    </row>
    <row r="3437" spans="1:40" outlineLevel="2">
      <c r="A3437" s="882">
        <f>ROW()</f>
        <v>3437</v>
      </c>
      <c r="B3437" s="453"/>
      <c r="D3437" s="452" t="s">
        <v>300</v>
      </c>
      <c r="H3437" s="458"/>
      <c r="I3437" s="458"/>
      <c r="J3437" s="459"/>
      <c r="K3437" s="458"/>
      <c r="L3437" s="458"/>
      <c r="M3437" s="458"/>
      <c r="N3437" s="458"/>
      <c r="O3437" s="443"/>
      <c r="P3437" s="439"/>
      <c r="Q3437" s="439"/>
      <c r="R3437" s="439"/>
      <c r="S3437" s="440"/>
      <c r="T3437" s="439"/>
      <c r="U3437" s="439"/>
      <c r="V3437" s="439"/>
      <c r="W3437" s="439"/>
      <c r="X3437" s="440"/>
      <c r="Y3437" s="443"/>
      <c r="Z3437" s="439"/>
      <c r="AA3437" s="439"/>
      <c r="AB3437" s="439"/>
      <c r="AC3437" s="439"/>
      <c r="AD3437" s="313">
        <f>-Input!AD1416</f>
        <v>-1.7117055452299974E-2</v>
      </c>
      <c r="AE3437" s="443">
        <f>-Input!AE1416</f>
        <v>-7.9503261287443741E-2</v>
      </c>
      <c r="AF3437" s="439">
        <f>-Input!AF1416</f>
        <v>-7.9503261287443741E-2</v>
      </c>
      <c r="AG3437" s="439">
        <f>-Input!AG1416</f>
        <v>-7.9503261287443741E-2</v>
      </c>
      <c r="AH3437" s="439">
        <f>-Input!AH1416</f>
        <v>-7.9503261287443741E-2</v>
      </c>
      <c r="AI3437" s="313">
        <f>-Input!AI1416</f>
        <v>-7.9503261287443741E-2</v>
      </c>
      <c r="AJ3437" s="443">
        <f t="shared" ref="AJ3437:AN3446" si="2840">-IF($D3437="Land",0,IF(AJ3383&lt;0,AJ3383,IF(AJ3365&lt;1,AJ3383,MAX(MIN(IF(AJ3383&gt;0,(AJ3383/AJ3365),0),AJ3383),0)*AJ$9)))</f>
        <v>-8.0050721068261804E-2</v>
      </c>
      <c r="AK3437" s="439">
        <f t="shared" si="2840"/>
        <v>-8.005072106826179E-2</v>
      </c>
      <c r="AL3437" s="439">
        <f t="shared" si="2840"/>
        <v>-8.005072106826179E-2</v>
      </c>
      <c r="AM3437" s="439">
        <f t="shared" si="2840"/>
        <v>-8.005072106826179E-2</v>
      </c>
      <c r="AN3437" s="313">
        <f t="shared" si="2840"/>
        <v>-8.005072106826179E-2</v>
      </c>
    </row>
    <row r="3438" spans="1:40" outlineLevel="2">
      <c r="A3438" s="882">
        <f>ROW()</f>
        <v>3438</v>
      </c>
      <c r="B3438" s="453"/>
      <c r="D3438" s="452" t="s">
        <v>301</v>
      </c>
      <c r="H3438" s="458"/>
      <c r="I3438" s="458"/>
      <c r="J3438" s="459"/>
      <c r="K3438" s="458"/>
      <c r="L3438" s="458"/>
      <c r="M3438" s="458"/>
      <c r="N3438" s="458"/>
      <c r="O3438" s="443"/>
      <c r="P3438" s="439"/>
      <c r="Q3438" s="439"/>
      <c r="R3438" s="439"/>
      <c r="S3438" s="440"/>
      <c r="T3438" s="439"/>
      <c r="U3438" s="439"/>
      <c r="V3438" s="439"/>
      <c r="W3438" s="439"/>
      <c r="X3438" s="440"/>
      <c r="Y3438" s="443"/>
      <c r="Z3438" s="439"/>
      <c r="AA3438" s="439"/>
      <c r="AB3438" s="439"/>
      <c r="AC3438" s="439"/>
      <c r="AD3438" s="313">
        <f>-Input!AD1417</f>
        <v>-1.4942082519615852E-3</v>
      </c>
      <c r="AE3438" s="443">
        <f>-Input!AE1417</f>
        <v>-1.1014695681635288E-2</v>
      </c>
      <c r="AF3438" s="439">
        <f>-Input!AF1417</f>
        <v>-1.1014695681635288E-2</v>
      </c>
      <c r="AG3438" s="439">
        <f>-Input!AG1417</f>
        <v>-1.1014695681635288E-2</v>
      </c>
      <c r="AH3438" s="439">
        <f>-Input!AH1417</f>
        <v>-1.1014695681635288E-2</v>
      </c>
      <c r="AI3438" s="313">
        <f>-Input!AI1417</f>
        <v>-1.1014695681635288E-2</v>
      </c>
      <c r="AJ3438" s="443">
        <f t="shared" si="2840"/>
        <v>-1.1092320868406134E-2</v>
      </c>
      <c r="AK3438" s="439">
        <f t="shared" si="2840"/>
        <v>-1.1092320868406133E-2</v>
      </c>
      <c r="AL3438" s="439">
        <f t="shared" si="2840"/>
        <v>-1.1092320868406133E-2</v>
      </c>
      <c r="AM3438" s="439">
        <f t="shared" si="2840"/>
        <v>-1.1092320868406133E-2</v>
      </c>
      <c r="AN3438" s="313">
        <f t="shared" si="2840"/>
        <v>-1.1092320868406131E-2</v>
      </c>
    </row>
    <row r="3439" spans="1:40" outlineLevel="2">
      <c r="A3439" s="882">
        <f>ROW()</f>
        <v>3439</v>
      </c>
      <c r="B3439" s="453"/>
      <c r="D3439" s="452" t="s">
        <v>29</v>
      </c>
      <c r="H3439" s="458"/>
      <c r="I3439" s="458"/>
      <c r="J3439" s="459"/>
      <c r="K3439" s="458"/>
      <c r="L3439" s="458"/>
      <c r="M3439" s="458"/>
      <c r="N3439" s="458"/>
      <c r="O3439" s="443"/>
      <c r="P3439" s="439"/>
      <c r="Q3439" s="439"/>
      <c r="R3439" s="439"/>
      <c r="S3439" s="440"/>
      <c r="T3439" s="439"/>
      <c r="U3439" s="439"/>
      <c r="V3439" s="439"/>
      <c r="W3439" s="439"/>
      <c r="X3439" s="440"/>
      <c r="Y3439" s="443"/>
      <c r="Z3439" s="439"/>
      <c r="AA3439" s="439"/>
      <c r="AB3439" s="439"/>
      <c r="AC3439" s="439"/>
      <c r="AD3439" s="313">
        <f>-Input!AD1418</f>
        <v>0</v>
      </c>
      <c r="AE3439" s="443">
        <f>-Input!AE1418</f>
        <v>0</v>
      </c>
      <c r="AF3439" s="439">
        <f>-Input!AF1418</f>
        <v>0</v>
      </c>
      <c r="AG3439" s="439">
        <f>-Input!AG1418</f>
        <v>0</v>
      </c>
      <c r="AH3439" s="439">
        <f>-Input!AH1418</f>
        <v>0</v>
      </c>
      <c r="AI3439" s="313">
        <f>-Input!AI1418</f>
        <v>0</v>
      </c>
      <c r="AJ3439" s="443">
        <f t="shared" si="2840"/>
        <v>0</v>
      </c>
      <c r="AK3439" s="439">
        <f t="shared" si="2840"/>
        <v>0</v>
      </c>
      <c r="AL3439" s="439">
        <f t="shared" si="2840"/>
        <v>0</v>
      </c>
      <c r="AM3439" s="439">
        <f t="shared" si="2840"/>
        <v>0</v>
      </c>
      <c r="AN3439" s="313">
        <f t="shared" si="2840"/>
        <v>0</v>
      </c>
    </row>
    <row r="3440" spans="1:40" outlineLevel="2">
      <c r="A3440" s="882">
        <f>ROW()</f>
        <v>3440</v>
      </c>
      <c r="B3440" s="453"/>
      <c r="D3440" s="452" t="s">
        <v>30</v>
      </c>
      <c r="H3440" s="458"/>
      <c r="I3440" s="458"/>
      <c r="J3440" s="459"/>
      <c r="K3440" s="458"/>
      <c r="L3440" s="458"/>
      <c r="M3440" s="458"/>
      <c r="N3440" s="458"/>
      <c r="O3440" s="443"/>
      <c r="P3440" s="439"/>
      <c r="Q3440" s="439"/>
      <c r="R3440" s="439"/>
      <c r="S3440" s="440"/>
      <c r="T3440" s="439"/>
      <c r="U3440" s="439"/>
      <c r="V3440" s="439"/>
      <c r="W3440" s="439"/>
      <c r="X3440" s="440"/>
      <c r="Y3440" s="443"/>
      <c r="Z3440" s="439"/>
      <c r="AA3440" s="439"/>
      <c r="AB3440" s="439"/>
      <c r="AC3440" s="439"/>
      <c r="AD3440" s="313">
        <f>-Input!AD1419</f>
        <v>-0.54537487648176042</v>
      </c>
      <c r="AE3440" s="443">
        <f>-Input!AE1419</f>
        <v>-0.64290332828016905</v>
      </c>
      <c r="AF3440" s="439">
        <f>-Input!AF1419</f>
        <v>-0.64290332828016905</v>
      </c>
      <c r="AG3440" s="439">
        <f>-Input!AG1419</f>
        <v>-0.64290332828016905</v>
      </c>
      <c r="AH3440" s="439">
        <f>-Input!AH1419</f>
        <v>-0.64290332828016905</v>
      </c>
      <c r="AI3440" s="313">
        <f>-Input!AI1419</f>
        <v>-0.64290332828016905</v>
      </c>
      <c r="AJ3440" s="443">
        <f t="shared" si="2840"/>
        <v>-0.64743413806155559</v>
      </c>
      <c r="AK3440" s="439">
        <f t="shared" si="2840"/>
        <v>-0.64743413806155559</v>
      </c>
      <c r="AL3440" s="439">
        <f t="shared" si="2840"/>
        <v>-0.64743413806155559</v>
      </c>
      <c r="AM3440" s="439">
        <f t="shared" si="2840"/>
        <v>-0.64743413806155559</v>
      </c>
      <c r="AN3440" s="313">
        <f t="shared" si="2840"/>
        <v>-0.64743413806155559</v>
      </c>
    </row>
    <row r="3441" spans="1:40" outlineLevel="2">
      <c r="A3441" s="882">
        <f>ROW()</f>
        <v>3441</v>
      </c>
      <c r="B3441" s="453"/>
      <c r="D3441" s="452" t="s">
        <v>31</v>
      </c>
      <c r="H3441" s="458"/>
      <c r="I3441" s="458"/>
      <c r="J3441" s="459"/>
      <c r="K3441" s="458"/>
      <c r="L3441" s="458"/>
      <c r="M3441" s="458"/>
      <c r="N3441" s="458"/>
      <c r="O3441" s="443"/>
      <c r="P3441" s="439"/>
      <c r="Q3441" s="439"/>
      <c r="R3441" s="439"/>
      <c r="S3441" s="440"/>
      <c r="T3441" s="439"/>
      <c r="U3441" s="439"/>
      <c r="V3441" s="439"/>
      <c r="W3441" s="439"/>
      <c r="X3441" s="440"/>
      <c r="Y3441" s="443"/>
      <c r="Z3441" s="439"/>
      <c r="AA3441" s="439"/>
      <c r="AB3441" s="439"/>
      <c r="AC3441" s="439"/>
      <c r="AD3441" s="313">
        <f>-Input!AD1420</f>
        <v>0</v>
      </c>
      <c r="AE3441" s="443">
        <f>-Input!AE1420</f>
        <v>0</v>
      </c>
      <c r="AF3441" s="439">
        <f>-Input!AF1420</f>
        <v>0</v>
      </c>
      <c r="AG3441" s="439">
        <f>-Input!AG1420</f>
        <v>0</v>
      </c>
      <c r="AH3441" s="439">
        <f>-Input!AH1420</f>
        <v>0</v>
      </c>
      <c r="AI3441" s="313">
        <f>-Input!AI1420</f>
        <v>0</v>
      </c>
      <c r="AJ3441" s="443">
        <f t="shared" si="2840"/>
        <v>0</v>
      </c>
      <c r="AK3441" s="439">
        <f t="shared" si="2840"/>
        <v>0</v>
      </c>
      <c r="AL3441" s="439">
        <f t="shared" si="2840"/>
        <v>0</v>
      </c>
      <c r="AM3441" s="439">
        <f t="shared" si="2840"/>
        <v>0</v>
      </c>
      <c r="AN3441" s="313">
        <f t="shared" si="2840"/>
        <v>0</v>
      </c>
    </row>
    <row r="3442" spans="1:40" outlineLevel="2">
      <c r="A3442" s="882">
        <f>ROW()</f>
        <v>3442</v>
      </c>
      <c r="B3442" s="453"/>
      <c r="D3442" s="452" t="s">
        <v>32</v>
      </c>
      <c r="H3442" s="458"/>
      <c r="I3442" s="458"/>
      <c r="J3442" s="459"/>
      <c r="K3442" s="458"/>
      <c r="L3442" s="458"/>
      <c r="M3442" s="458"/>
      <c r="N3442" s="458"/>
      <c r="O3442" s="443"/>
      <c r="P3442" s="439"/>
      <c r="Q3442" s="439"/>
      <c r="R3442" s="439"/>
      <c r="S3442" s="440"/>
      <c r="T3442" s="439"/>
      <c r="U3442" s="439"/>
      <c r="V3442" s="439"/>
      <c r="W3442" s="439"/>
      <c r="X3442" s="440"/>
      <c r="Y3442" s="443"/>
      <c r="Z3442" s="439"/>
      <c r="AA3442" s="439"/>
      <c r="AB3442" s="439"/>
      <c r="AC3442" s="439"/>
      <c r="AD3442" s="313">
        <f>-Input!AD1421</f>
        <v>-4.6175054683103997E-2</v>
      </c>
      <c r="AE3442" s="443">
        <f>-Input!AE1421</f>
        <v>-4.2586416371734083E-2</v>
      </c>
      <c r="AF3442" s="439">
        <f>-Input!AF1421</f>
        <v>-4.2586416371734083E-2</v>
      </c>
      <c r="AG3442" s="439">
        <f>-Input!AG1421</f>
        <v>-4.2586416371734083E-2</v>
      </c>
      <c r="AH3442" s="439">
        <f>-Input!AH1421</f>
        <v>-4.2586416371734083E-2</v>
      </c>
      <c r="AI3442" s="313">
        <f>-Input!AI1421</f>
        <v>-4.2586416371734083E-2</v>
      </c>
      <c r="AJ3442" s="443">
        <f t="shared" si="2840"/>
        <v>-4.290150206884992E-2</v>
      </c>
      <c r="AK3442" s="439">
        <f t="shared" si="2840"/>
        <v>-4.290150206884992E-2</v>
      </c>
      <c r="AL3442" s="439">
        <f t="shared" si="2840"/>
        <v>-4.290150206884992E-2</v>
      </c>
      <c r="AM3442" s="439">
        <f t="shared" si="2840"/>
        <v>-4.290150206884992E-2</v>
      </c>
      <c r="AN3442" s="313">
        <f t="shared" si="2840"/>
        <v>-4.290150206884992E-2</v>
      </c>
    </row>
    <row r="3443" spans="1:40" outlineLevel="2">
      <c r="A3443" s="882">
        <f>ROW()</f>
        <v>3443</v>
      </c>
      <c r="B3443" s="453"/>
      <c r="D3443" s="452" t="s">
        <v>33</v>
      </c>
      <c r="H3443" s="458"/>
      <c r="I3443" s="458"/>
      <c r="J3443" s="459"/>
      <c r="K3443" s="458"/>
      <c r="L3443" s="458"/>
      <c r="M3443" s="458"/>
      <c r="N3443" s="458"/>
      <c r="O3443" s="443"/>
      <c r="P3443" s="439"/>
      <c r="Q3443" s="439"/>
      <c r="R3443" s="439"/>
      <c r="S3443" s="440"/>
      <c r="T3443" s="439"/>
      <c r="U3443" s="439"/>
      <c r="V3443" s="439"/>
      <c r="W3443" s="439"/>
      <c r="X3443" s="440"/>
      <c r="Y3443" s="443"/>
      <c r="Z3443" s="439"/>
      <c r="AA3443" s="439"/>
      <c r="AB3443" s="439"/>
      <c r="AC3443" s="439"/>
      <c r="AD3443" s="313">
        <f>-Input!AD1422</f>
        <v>-0.12643920697513364</v>
      </c>
      <c r="AE3443" s="443">
        <f>-Input!AE1422</f>
        <v>-1.6696825322452709E-2</v>
      </c>
      <c r="AF3443" s="439">
        <f>-Input!AF1422</f>
        <v>-1.6696825322452709E-2</v>
      </c>
      <c r="AG3443" s="439">
        <f>-Input!AG1422</f>
        <v>-1.6696825322452709E-2</v>
      </c>
      <c r="AH3443" s="439">
        <f>-Input!AH1422</f>
        <v>-1.6696825322452709E-2</v>
      </c>
      <c r="AI3443" s="313">
        <f>-Input!AI1422</f>
        <v>-1.6696825322452709E-2</v>
      </c>
      <c r="AJ3443" s="443">
        <f t="shared" si="2840"/>
        <v>-1.682036074277134E-2</v>
      </c>
      <c r="AK3443" s="439">
        <f t="shared" si="2840"/>
        <v>-1.6820360742771337E-2</v>
      </c>
      <c r="AL3443" s="439">
        <f t="shared" si="2840"/>
        <v>-1.6820360742771337E-2</v>
      </c>
      <c r="AM3443" s="439">
        <f t="shared" si="2840"/>
        <v>-1.6820360742771337E-2</v>
      </c>
      <c r="AN3443" s="313">
        <f t="shared" si="2840"/>
        <v>-1.6820360742771334E-2</v>
      </c>
    </row>
    <row r="3444" spans="1:40" outlineLevel="2">
      <c r="A3444" s="882">
        <f>ROW()</f>
        <v>3444</v>
      </c>
      <c r="B3444" s="453"/>
      <c r="D3444" s="452" t="s">
        <v>27</v>
      </c>
      <c r="H3444" s="458"/>
      <c r="I3444" s="458"/>
      <c r="J3444" s="459"/>
      <c r="K3444" s="458"/>
      <c r="L3444" s="458"/>
      <c r="M3444" s="458"/>
      <c r="N3444" s="458"/>
      <c r="O3444" s="443"/>
      <c r="P3444" s="439"/>
      <c r="Q3444" s="439"/>
      <c r="R3444" s="439"/>
      <c r="S3444" s="440"/>
      <c r="T3444" s="439"/>
      <c r="U3444" s="439"/>
      <c r="V3444" s="439"/>
      <c r="W3444" s="439"/>
      <c r="X3444" s="440"/>
      <c r="Y3444" s="443"/>
      <c r="Z3444" s="439"/>
      <c r="AA3444" s="439"/>
      <c r="AB3444" s="439"/>
      <c r="AC3444" s="439"/>
      <c r="AD3444" s="313">
        <f>-Input!AD1423</f>
        <v>-6.1840962985399491E-4</v>
      </c>
      <c r="AE3444" s="443">
        <f>-Input!AE1423</f>
        <v>-0.28311205909709863</v>
      </c>
      <c r="AF3444" s="439">
        <f>-Input!AF1423</f>
        <v>-0.28311205909709863</v>
      </c>
      <c r="AG3444" s="439">
        <f>-Input!AG1423</f>
        <v>-0.28311205909709863</v>
      </c>
      <c r="AH3444" s="439">
        <f>-Input!AH1423</f>
        <v>-0.28311205909709863</v>
      </c>
      <c r="AI3444" s="313">
        <f>-Input!AI1423</f>
        <v>-0.28311205909709863</v>
      </c>
      <c r="AJ3444" s="443">
        <f t="shared" si="2840"/>
        <v>-0.28520673078123049</v>
      </c>
      <c r="AK3444" s="439">
        <f t="shared" si="2840"/>
        <v>-0.28520673078123054</v>
      </c>
      <c r="AL3444" s="439">
        <f t="shared" si="2840"/>
        <v>-0.28520673078123054</v>
      </c>
      <c r="AM3444" s="439">
        <f t="shared" si="2840"/>
        <v>-0.28520673078123054</v>
      </c>
      <c r="AN3444" s="313">
        <f t="shared" si="2840"/>
        <v>-0.2852067307812306</v>
      </c>
    </row>
    <row r="3445" spans="1:40" outlineLevel="2">
      <c r="A3445" s="882">
        <f>ROW()</f>
        <v>3445</v>
      </c>
      <c r="B3445" s="453"/>
      <c r="D3445" s="452" t="s">
        <v>34</v>
      </c>
      <c r="H3445" s="458"/>
      <c r="I3445" s="458"/>
      <c r="J3445" s="459"/>
      <c r="K3445" s="458"/>
      <c r="L3445" s="458"/>
      <c r="M3445" s="458"/>
      <c r="N3445" s="458"/>
      <c r="O3445" s="443"/>
      <c r="P3445" s="439"/>
      <c r="Q3445" s="439"/>
      <c r="R3445" s="439"/>
      <c r="S3445" s="440"/>
      <c r="T3445" s="439"/>
      <c r="U3445" s="439"/>
      <c r="V3445" s="439"/>
      <c r="W3445" s="439"/>
      <c r="X3445" s="440"/>
      <c r="Y3445" s="443"/>
      <c r="Z3445" s="439"/>
      <c r="AA3445" s="439"/>
      <c r="AB3445" s="439"/>
      <c r="AC3445" s="439"/>
      <c r="AD3445" s="313">
        <f>-Input!AD1424</f>
        <v>-1.6457770707187713</v>
      </c>
      <c r="AE3445" s="443">
        <f>-Input!AE1424</f>
        <v>-1.2186737883681193</v>
      </c>
      <c r="AF3445" s="439">
        <f>-Input!AF1424</f>
        <v>-1.2186737883681193</v>
      </c>
      <c r="AG3445" s="439">
        <f>-Input!AG1424</f>
        <v>-1.2186737883681193</v>
      </c>
      <c r="AH3445" s="439">
        <f>-Input!AH1424</f>
        <v>-1.2186737883681193</v>
      </c>
      <c r="AI3445" s="313">
        <f>-Input!AI1424</f>
        <v>-1.2186737883681193</v>
      </c>
      <c r="AJ3445" s="443">
        <f t="shared" si="2840"/>
        <v>-1.2286030513770858</v>
      </c>
      <c r="AK3445" s="439">
        <f t="shared" si="2840"/>
        <v>-1.2286030513770858</v>
      </c>
      <c r="AL3445" s="439">
        <f t="shared" si="2840"/>
        <v>-1.2286030513770858</v>
      </c>
      <c r="AM3445" s="439">
        <f t="shared" si="2840"/>
        <v>-1.2286030513770858</v>
      </c>
      <c r="AN3445" s="313">
        <f t="shared" si="2840"/>
        <v>-1.2286030513770858</v>
      </c>
    </row>
    <row r="3446" spans="1:40" outlineLevel="2">
      <c r="A3446" s="882">
        <f>ROW()</f>
        <v>3446</v>
      </c>
      <c r="B3446" s="453"/>
      <c r="D3446" s="452" t="s">
        <v>35</v>
      </c>
      <c r="H3446" s="458"/>
      <c r="I3446" s="458"/>
      <c r="J3446" s="459"/>
      <c r="K3446" s="458"/>
      <c r="L3446" s="458"/>
      <c r="M3446" s="458"/>
      <c r="N3446" s="458"/>
      <c r="O3446" s="443"/>
      <c r="P3446" s="439"/>
      <c r="Q3446" s="439"/>
      <c r="R3446" s="439"/>
      <c r="S3446" s="440"/>
      <c r="T3446" s="439"/>
      <c r="U3446" s="439"/>
      <c r="V3446" s="439"/>
      <c r="W3446" s="439"/>
      <c r="X3446" s="440"/>
      <c r="Y3446" s="443"/>
      <c r="Z3446" s="439"/>
      <c r="AA3446" s="439"/>
      <c r="AB3446" s="439"/>
      <c r="AC3446" s="439"/>
      <c r="AD3446" s="313">
        <f>-Input!AD1425</f>
        <v>-0.1245438337354092</v>
      </c>
      <c r="AE3446" s="443">
        <f>-Input!AE1425</f>
        <v>-0.1917979971299083</v>
      </c>
      <c r="AF3446" s="439">
        <f>-Input!AF1425</f>
        <v>-0.1917979971299083</v>
      </c>
      <c r="AG3446" s="439">
        <f>-Input!AG1425</f>
        <v>-0.1917979971299083</v>
      </c>
      <c r="AH3446" s="439">
        <f>-Input!AH1425</f>
        <v>-0.1917979971299083</v>
      </c>
      <c r="AI3446" s="313">
        <f>-Input!AI1425</f>
        <v>-0.1917979971299083</v>
      </c>
      <c r="AJ3446" s="443">
        <f t="shared" si="2840"/>
        <v>-0.19458154368497255</v>
      </c>
      <c r="AK3446" s="439">
        <f t="shared" si="2840"/>
        <v>-0.19458154368497257</v>
      </c>
      <c r="AL3446" s="439">
        <f t="shared" si="2840"/>
        <v>-0.19458154368497255</v>
      </c>
      <c r="AM3446" s="439">
        <f t="shared" si="2840"/>
        <v>-0.19458154368497255</v>
      </c>
      <c r="AN3446" s="313">
        <f t="shared" si="2840"/>
        <v>0</v>
      </c>
    </row>
    <row r="3447" spans="1:40" outlineLevel="2">
      <c r="A3447" s="882">
        <f>ROW()</f>
        <v>3447</v>
      </c>
      <c r="B3447" s="453"/>
      <c r="D3447" s="452" t="s">
        <v>302</v>
      </c>
      <c r="H3447" s="458"/>
      <c r="I3447" s="458"/>
      <c r="J3447" s="459"/>
      <c r="K3447" s="458"/>
      <c r="L3447" s="458"/>
      <c r="M3447" s="458"/>
      <c r="N3447" s="458"/>
      <c r="O3447" s="443"/>
      <c r="P3447" s="439"/>
      <c r="Q3447" s="439"/>
      <c r="R3447" s="439"/>
      <c r="S3447" s="440"/>
      <c r="T3447" s="439"/>
      <c r="U3447" s="439"/>
      <c r="V3447" s="439"/>
      <c r="W3447" s="439"/>
      <c r="X3447" s="440"/>
      <c r="Y3447" s="443"/>
      <c r="Z3447" s="439"/>
      <c r="AA3447" s="439"/>
      <c r="AB3447" s="439"/>
      <c r="AC3447" s="439"/>
      <c r="AD3447" s="313">
        <f>-Input!AD1426</f>
        <v>-1.1236031703340101</v>
      </c>
      <c r="AE3447" s="443">
        <f>-Input!AE1426</f>
        <v>-0.24584959275475354</v>
      </c>
      <c r="AF3447" s="439">
        <f>-Input!AF1426</f>
        <v>-0.24584959275475354</v>
      </c>
      <c r="AG3447" s="439">
        <f>-Input!AG1426</f>
        <v>-0.24584959275475354</v>
      </c>
      <c r="AH3447" s="439">
        <f>-Input!AH1426</f>
        <v>-0.24584959275475354</v>
      </c>
      <c r="AI3447" s="313">
        <f>-Input!AI1426</f>
        <v>-0.24584959275475354</v>
      </c>
      <c r="AJ3447" s="443">
        <f t="shared" ref="AJ3447:AN3452" si="2841">-IF($D3447="Land",0,IF(AJ3393&lt;0,AJ3393,IF(AJ3375&lt;1,AJ3393,MAX(MIN(IF(AJ3393&gt;0,(AJ3393/AJ3375),0),AJ3393),0)*AJ$9)))</f>
        <v>-0.24941758510721235</v>
      </c>
      <c r="AK3447" s="439">
        <f t="shared" si="2841"/>
        <v>-0.24941758510721235</v>
      </c>
      <c r="AL3447" s="439">
        <f t="shared" si="2841"/>
        <v>-0.24941758510721235</v>
      </c>
      <c r="AM3447" s="439">
        <f t="shared" si="2841"/>
        <v>-0.24941758510721235</v>
      </c>
      <c r="AN3447" s="313">
        <f t="shared" si="2841"/>
        <v>0</v>
      </c>
    </row>
    <row r="3448" spans="1:40" outlineLevel="2">
      <c r="A3448" s="882">
        <f>ROW()</f>
        <v>3448</v>
      </c>
      <c r="B3448" s="453"/>
      <c r="D3448" s="452" t="s">
        <v>36</v>
      </c>
      <c r="H3448" s="458"/>
      <c r="I3448" s="458"/>
      <c r="J3448" s="459"/>
      <c r="K3448" s="458"/>
      <c r="L3448" s="458"/>
      <c r="M3448" s="458"/>
      <c r="N3448" s="458"/>
      <c r="O3448" s="443"/>
      <c r="P3448" s="439"/>
      <c r="Q3448" s="439"/>
      <c r="R3448" s="439"/>
      <c r="S3448" s="440"/>
      <c r="T3448" s="439"/>
      <c r="U3448" s="439"/>
      <c r="V3448" s="439"/>
      <c r="W3448" s="439"/>
      <c r="X3448" s="440"/>
      <c r="Y3448" s="443"/>
      <c r="Z3448" s="439"/>
      <c r="AA3448" s="439"/>
      <c r="AB3448" s="439"/>
      <c r="AC3448" s="439"/>
      <c r="AD3448" s="313">
        <f>-Input!AD1427</f>
        <v>-1.0758186212942986</v>
      </c>
      <c r="AE3448" s="443">
        <f>-Input!AE1427</f>
        <v>-0.51801982919621425</v>
      </c>
      <c r="AF3448" s="439">
        <f>-Input!AF1427</f>
        <v>-0.51801982919621425</v>
      </c>
      <c r="AG3448" s="439">
        <f>-Input!AG1427</f>
        <v>-0.51801982919621425</v>
      </c>
      <c r="AH3448" s="439">
        <f>-Input!AH1427</f>
        <v>-0.51801982919621425</v>
      </c>
      <c r="AI3448" s="313">
        <f>-Input!AI1427</f>
        <v>0</v>
      </c>
      <c r="AJ3448" s="443">
        <f t="shared" si="2841"/>
        <v>-1.336528669715098E-2</v>
      </c>
      <c r="AK3448" s="439">
        <f t="shared" si="2841"/>
        <v>0</v>
      </c>
      <c r="AL3448" s="439">
        <f t="shared" si="2841"/>
        <v>0</v>
      </c>
      <c r="AM3448" s="439">
        <f t="shared" si="2841"/>
        <v>0</v>
      </c>
      <c r="AN3448" s="313">
        <f t="shared" si="2841"/>
        <v>0</v>
      </c>
    </row>
    <row r="3449" spans="1:40" outlineLevel="2">
      <c r="A3449" s="882">
        <f>ROW()</f>
        <v>3449</v>
      </c>
      <c r="B3449" s="453"/>
      <c r="D3449" s="452" t="s">
        <v>583</v>
      </c>
      <c r="H3449" s="458"/>
      <c r="I3449" s="458"/>
      <c r="J3449" s="459"/>
      <c r="K3449" s="458"/>
      <c r="L3449" s="458"/>
      <c r="M3449" s="458"/>
      <c r="N3449" s="458"/>
      <c r="O3449" s="443"/>
      <c r="P3449" s="439"/>
      <c r="Q3449" s="439"/>
      <c r="R3449" s="439"/>
      <c r="S3449" s="440"/>
      <c r="T3449" s="439"/>
      <c r="U3449" s="439"/>
      <c r="V3449" s="439"/>
      <c r="W3449" s="439"/>
      <c r="X3449" s="440"/>
      <c r="Y3449" s="443"/>
      <c r="Z3449" s="439"/>
      <c r="AA3449" s="439"/>
      <c r="AB3449" s="439"/>
      <c r="AC3449" s="439"/>
      <c r="AD3449" s="313">
        <f>-Input!AD1428</f>
        <v>0</v>
      </c>
      <c r="AE3449" s="443">
        <f>-Input!AE1428</f>
        <v>-0.10482444656074077</v>
      </c>
      <c r="AF3449" s="439">
        <f>-Input!AF1428</f>
        <v>-0.10482444656074077</v>
      </c>
      <c r="AG3449" s="439">
        <f>-Input!AG1428</f>
        <v>-0.10482444656074077</v>
      </c>
      <c r="AH3449" s="439">
        <f>-Input!AH1428</f>
        <v>-0.10482444656074077</v>
      </c>
      <c r="AI3449" s="313">
        <f>-Input!AI1428</f>
        <v>-0.10482444656074077</v>
      </c>
      <c r="AJ3449" s="443">
        <f t="shared" si="2841"/>
        <v>-0.10634575403775803</v>
      </c>
      <c r="AK3449" s="439">
        <f t="shared" si="2841"/>
        <v>-0.10634575403775803</v>
      </c>
      <c r="AL3449" s="439">
        <f t="shared" si="2841"/>
        <v>-0.10634575403775803</v>
      </c>
      <c r="AM3449" s="439">
        <f t="shared" si="2841"/>
        <v>-0.10634575403775803</v>
      </c>
      <c r="AN3449" s="313">
        <f t="shared" si="2841"/>
        <v>0</v>
      </c>
    </row>
    <row r="3450" spans="1:40" outlineLevel="2">
      <c r="A3450" s="882">
        <f>ROW()</f>
        <v>3450</v>
      </c>
      <c r="B3450" s="453"/>
      <c r="D3450" s="452" t="s">
        <v>81</v>
      </c>
      <c r="H3450" s="458"/>
      <c r="I3450" s="458"/>
      <c r="J3450" s="459"/>
      <c r="K3450" s="458"/>
      <c r="L3450" s="458"/>
      <c r="M3450" s="458"/>
      <c r="N3450" s="458"/>
      <c r="O3450" s="443"/>
      <c r="P3450" s="439"/>
      <c r="Q3450" s="439"/>
      <c r="R3450" s="439"/>
      <c r="S3450" s="440"/>
      <c r="T3450" s="439"/>
      <c r="U3450" s="439"/>
      <c r="V3450" s="439"/>
      <c r="W3450" s="439"/>
      <c r="X3450" s="440"/>
      <c r="Y3450" s="443"/>
      <c r="Z3450" s="439"/>
      <c r="AA3450" s="439"/>
      <c r="AB3450" s="439"/>
      <c r="AC3450" s="439"/>
      <c r="AD3450" s="313">
        <f>-Input!AD1429</f>
        <v>0</v>
      </c>
      <c r="AE3450" s="443">
        <f>-Input!AE1429</f>
        <v>0</v>
      </c>
      <c r="AF3450" s="439">
        <f>-Input!AF1429</f>
        <v>0</v>
      </c>
      <c r="AG3450" s="439">
        <f>-Input!AG1429</f>
        <v>0</v>
      </c>
      <c r="AH3450" s="439">
        <f>-Input!AH1429</f>
        <v>0</v>
      </c>
      <c r="AI3450" s="313">
        <f>-Input!AI1429</f>
        <v>0</v>
      </c>
      <c r="AJ3450" s="443">
        <f t="shared" si="2841"/>
        <v>0</v>
      </c>
      <c r="AK3450" s="439">
        <f t="shared" si="2841"/>
        <v>0</v>
      </c>
      <c r="AL3450" s="439">
        <f t="shared" si="2841"/>
        <v>0</v>
      </c>
      <c r="AM3450" s="439">
        <f t="shared" si="2841"/>
        <v>0</v>
      </c>
      <c r="AN3450" s="313">
        <f t="shared" si="2841"/>
        <v>0</v>
      </c>
    </row>
    <row r="3451" spans="1:40" outlineLevel="2">
      <c r="A3451" s="882">
        <f>ROW()</f>
        <v>3451</v>
      </c>
      <c r="B3451" s="453"/>
      <c r="D3451" s="452" t="s">
        <v>28</v>
      </c>
      <c r="H3451" s="458"/>
      <c r="I3451" s="458"/>
      <c r="J3451" s="459"/>
      <c r="K3451" s="458"/>
      <c r="L3451" s="458"/>
      <c r="M3451" s="458"/>
      <c r="N3451" s="458"/>
      <c r="O3451" s="443"/>
      <c r="P3451" s="439"/>
      <c r="Q3451" s="439"/>
      <c r="R3451" s="439"/>
      <c r="S3451" s="440"/>
      <c r="T3451" s="439"/>
      <c r="U3451" s="439"/>
      <c r="V3451" s="439"/>
      <c r="W3451" s="439"/>
      <c r="X3451" s="440"/>
      <c r="Y3451" s="443"/>
      <c r="Z3451" s="439"/>
      <c r="AA3451" s="439"/>
      <c r="AB3451" s="439"/>
      <c r="AC3451" s="439"/>
      <c r="AD3451" s="313">
        <f>-Input!AD1430</f>
        <v>0</v>
      </c>
      <c r="AE3451" s="443">
        <f>-Input!AE1430</f>
        <v>0</v>
      </c>
      <c r="AF3451" s="439">
        <f>-Input!AF1430</f>
        <v>0</v>
      </c>
      <c r="AG3451" s="439">
        <f>-Input!AG1430</f>
        <v>0</v>
      </c>
      <c r="AH3451" s="439">
        <f>-Input!AH1430</f>
        <v>0</v>
      </c>
      <c r="AI3451" s="313">
        <f>-Input!AI1430</f>
        <v>0</v>
      </c>
      <c r="AJ3451" s="443">
        <f t="shared" si="2841"/>
        <v>0</v>
      </c>
      <c r="AK3451" s="439">
        <f t="shared" si="2841"/>
        <v>0</v>
      </c>
      <c r="AL3451" s="439">
        <f t="shared" si="2841"/>
        <v>0</v>
      </c>
      <c r="AM3451" s="439">
        <f t="shared" si="2841"/>
        <v>0</v>
      </c>
      <c r="AN3451" s="313">
        <f t="shared" si="2841"/>
        <v>0</v>
      </c>
    </row>
    <row r="3452" spans="1:40" outlineLevel="2">
      <c r="A3452" s="882">
        <f>ROW()</f>
        <v>3452</v>
      </c>
      <c r="B3452" s="453"/>
      <c r="D3452" s="456" t="s">
        <v>443</v>
      </c>
      <c r="E3452" s="456"/>
      <c r="F3452" s="456"/>
      <c r="G3452" s="456"/>
      <c r="H3452" s="460"/>
      <c r="I3452" s="460"/>
      <c r="J3452" s="461"/>
      <c r="K3452" s="460"/>
      <c r="L3452" s="460"/>
      <c r="M3452" s="460"/>
      <c r="N3452" s="460"/>
      <c r="O3452" s="462"/>
      <c r="P3452" s="441"/>
      <c r="Q3452" s="441"/>
      <c r="R3452" s="441"/>
      <c r="S3452" s="442"/>
      <c r="T3452" s="441"/>
      <c r="U3452" s="441"/>
      <c r="V3452" s="441"/>
      <c r="W3452" s="441"/>
      <c r="X3452" s="339"/>
      <c r="Y3452" s="462"/>
      <c r="Z3452" s="441"/>
      <c r="AA3452" s="159"/>
      <c r="AB3452" s="159"/>
      <c r="AC3452" s="159"/>
      <c r="AD3452" s="321">
        <f>-Input!AD1431</f>
        <v>-5.5270877263382152E-3</v>
      </c>
      <c r="AE3452" s="462">
        <f>-Input!AE1431</f>
        <v>-5.0385979973403498E-3</v>
      </c>
      <c r="AF3452" s="159">
        <f>-Input!AF1431</f>
        <v>-5.0385979973403498E-3</v>
      </c>
      <c r="AG3452" s="159">
        <f>-Input!AG1431</f>
        <v>-5.0385979973403498E-3</v>
      </c>
      <c r="AH3452" s="159">
        <f>-Input!AH1431</f>
        <v>-5.0385979973403498E-3</v>
      </c>
      <c r="AI3452" s="321">
        <f>-Input!AI1431</f>
        <v>-5.0385979973403498E-3</v>
      </c>
      <c r="AJ3452" s="462">
        <f t="shared" si="2841"/>
        <v>-5.0735786368345092E-3</v>
      </c>
      <c r="AK3452" s="159">
        <f t="shared" si="2841"/>
        <v>-5.0735786368345092E-3</v>
      </c>
      <c r="AL3452" s="159">
        <f t="shared" si="2841"/>
        <v>-5.0735786368345092E-3</v>
      </c>
      <c r="AM3452" s="159">
        <f t="shared" si="2841"/>
        <v>-5.0735786368345101E-3</v>
      </c>
      <c r="AN3452" s="321">
        <f t="shared" si="2841"/>
        <v>-5.0735786368345101E-3</v>
      </c>
    </row>
    <row r="3453" spans="1:40" outlineLevel="2">
      <c r="A3453" s="882">
        <f>ROW()</f>
        <v>3453</v>
      </c>
      <c r="B3453" s="453"/>
      <c r="D3453" s="452" t="s">
        <v>24</v>
      </c>
      <c r="F3453" s="454"/>
      <c r="G3453" s="454"/>
      <c r="H3453" s="448"/>
      <c r="I3453" s="448"/>
      <c r="J3453" s="464"/>
      <c r="K3453" s="448"/>
      <c r="L3453" s="448"/>
      <c r="M3453" s="448"/>
      <c r="N3453" s="448"/>
      <c r="O3453" s="443"/>
      <c r="P3453" s="439"/>
      <c r="Q3453" s="439"/>
      <c r="R3453" s="439"/>
      <c r="S3453" s="440"/>
      <c r="T3453" s="439"/>
      <c r="U3453" s="439"/>
      <c r="V3453" s="439"/>
      <c r="W3453" s="439"/>
      <c r="X3453" s="440"/>
      <c r="Y3453" s="443"/>
      <c r="Z3453" s="439"/>
      <c r="AA3453" s="439"/>
      <c r="AB3453" s="439"/>
      <c r="AC3453" s="439"/>
      <c r="AD3453" s="440">
        <f t="shared" ref="AD3453:AN3453" si="2842">SUM(AD3437:AD3452)</f>
        <v>-4.7124885952829407</v>
      </c>
      <c r="AE3453" s="443">
        <f t="shared" si="2842"/>
        <v>-3.36002083804761</v>
      </c>
      <c r="AF3453" s="439">
        <f t="shared" si="2842"/>
        <v>-3.36002083804761</v>
      </c>
      <c r="AG3453" s="439">
        <f t="shared" si="2842"/>
        <v>-3.36002083804761</v>
      </c>
      <c r="AH3453" s="439">
        <f t="shared" si="2842"/>
        <v>-3.36002083804761</v>
      </c>
      <c r="AI3453" s="440">
        <f t="shared" si="2842"/>
        <v>-2.8420010088513958</v>
      </c>
      <c r="AJ3453" s="443">
        <f t="shared" si="2842"/>
        <v>-2.8808925731320896</v>
      </c>
      <c r="AK3453" s="439">
        <f t="shared" si="2842"/>
        <v>-2.8675272864349384</v>
      </c>
      <c r="AL3453" s="439">
        <f t="shared" si="2842"/>
        <v>-2.8675272864349384</v>
      </c>
      <c r="AM3453" s="439">
        <f t="shared" si="2842"/>
        <v>-2.8675272864349384</v>
      </c>
      <c r="AN3453" s="440">
        <f t="shared" si="2842"/>
        <v>-2.3171824036049955</v>
      </c>
    </row>
    <row r="3454" spans="1:40" outlineLevel="1">
      <c r="A3454" s="732" t="s">
        <v>299</v>
      </c>
      <c r="B3454" s="733"/>
      <c r="C3454" s="881"/>
      <c r="D3454" s="733"/>
      <c r="E3454" s="733"/>
      <c r="F3454" s="733"/>
      <c r="G3454" s="730"/>
      <c r="H3454" s="733"/>
      <c r="I3454" s="730"/>
      <c r="J3454" s="729"/>
      <c r="K3454" s="730"/>
      <c r="L3454" s="730"/>
      <c r="M3454" s="730"/>
      <c r="N3454" s="730"/>
      <c r="O3454" s="729"/>
      <c r="P3454" s="730"/>
      <c r="Q3454" s="730"/>
      <c r="R3454" s="730"/>
      <c r="S3454" s="731"/>
      <c r="T3454" s="730"/>
      <c r="U3454" s="730"/>
      <c r="V3454" s="730"/>
      <c r="W3454" s="730"/>
      <c r="X3454" s="731"/>
      <c r="Y3454" s="729"/>
      <c r="Z3454" s="730"/>
      <c r="AA3454" s="730"/>
      <c r="AB3454" s="730"/>
      <c r="AC3454" s="730"/>
      <c r="AD3454" s="731"/>
      <c r="AE3454" s="729"/>
      <c r="AF3454" s="730"/>
      <c r="AG3454" s="730"/>
      <c r="AH3454" s="730"/>
      <c r="AI3454" s="731"/>
      <c r="AJ3454" s="729"/>
      <c r="AK3454" s="730"/>
      <c r="AL3454" s="730"/>
      <c r="AM3454" s="730"/>
      <c r="AN3454" s="731"/>
    </row>
    <row r="3455" spans="1:40" outlineLevel="2">
      <c r="A3455" s="882">
        <f>ROW()</f>
        <v>3455</v>
      </c>
      <c r="B3455" s="453"/>
      <c r="D3455" s="452" t="s">
        <v>300</v>
      </c>
      <c r="H3455" s="458"/>
      <c r="I3455" s="458"/>
      <c r="J3455" s="459"/>
      <c r="K3455" s="458"/>
      <c r="L3455" s="458"/>
      <c r="M3455" s="458"/>
      <c r="N3455" s="458"/>
      <c r="O3455" s="324"/>
      <c r="P3455" s="157"/>
      <c r="Q3455" s="157"/>
      <c r="R3455" s="157"/>
      <c r="S3455" s="320"/>
      <c r="T3455" s="157"/>
      <c r="U3455" s="27"/>
      <c r="V3455" s="27"/>
      <c r="W3455" s="27"/>
      <c r="X3455" s="313"/>
      <c r="Y3455" s="324"/>
      <c r="Z3455" s="157"/>
      <c r="AA3455" s="157"/>
      <c r="AB3455" s="157"/>
      <c r="AC3455" s="157">
        <f>-Input!AC$696</f>
        <v>0</v>
      </c>
      <c r="AD3455" s="320"/>
      <c r="AE3455" s="324"/>
      <c r="AF3455" s="157"/>
      <c r="AG3455" s="157"/>
      <c r="AH3455" s="157"/>
      <c r="AI3455" s="320"/>
      <c r="AJ3455" s="324"/>
      <c r="AK3455" s="157"/>
      <c r="AL3455" s="157"/>
      <c r="AM3455" s="157"/>
      <c r="AN3455" s="320"/>
    </row>
    <row r="3456" spans="1:40" outlineLevel="2">
      <c r="A3456" s="882">
        <f>ROW()</f>
        <v>3456</v>
      </c>
      <c r="B3456" s="453"/>
      <c r="D3456" s="452" t="s">
        <v>301</v>
      </c>
      <c r="H3456" s="458"/>
      <c r="I3456" s="458"/>
      <c r="J3456" s="459"/>
      <c r="K3456" s="458"/>
      <c r="L3456" s="458"/>
      <c r="M3456" s="458"/>
      <c r="N3456" s="458"/>
      <c r="O3456" s="324"/>
      <c r="P3456" s="157"/>
      <c r="Q3456" s="157"/>
      <c r="R3456" s="157"/>
      <c r="S3456" s="320"/>
      <c r="T3456" s="157"/>
      <c r="U3456" s="27"/>
      <c r="V3456" s="27"/>
      <c r="W3456" s="27"/>
      <c r="X3456" s="313"/>
      <c r="Y3456" s="324"/>
      <c r="Z3456" s="157"/>
      <c r="AA3456" s="157"/>
      <c r="AB3456" s="157"/>
      <c r="AC3456" s="157">
        <f>-Input!AC$697</f>
        <v>0</v>
      </c>
      <c r="AD3456" s="320"/>
      <c r="AE3456" s="324"/>
      <c r="AF3456" s="157"/>
      <c r="AG3456" s="157"/>
      <c r="AH3456" s="157"/>
      <c r="AI3456" s="320"/>
      <c r="AJ3456" s="324"/>
      <c r="AK3456" s="157"/>
      <c r="AL3456" s="157"/>
      <c r="AM3456" s="157"/>
      <c r="AN3456" s="320"/>
    </row>
    <row r="3457" spans="1:40" outlineLevel="2">
      <c r="A3457" s="882">
        <f>ROW()</f>
        <v>3457</v>
      </c>
      <c r="B3457" s="453"/>
      <c r="D3457" s="452" t="s">
        <v>29</v>
      </c>
      <c r="H3457" s="458"/>
      <c r="I3457" s="458"/>
      <c r="J3457" s="459"/>
      <c r="K3457" s="458"/>
      <c r="L3457" s="458"/>
      <c r="M3457" s="458"/>
      <c r="N3457" s="458"/>
      <c r="O3457" s="324"/>
      <c r="P3457" s="157"/>
      <c r="Q3457" s="157"/>
      <c r="R3457" s="157"/>
      <c r="S3457" s="320"/>
      <c r="T3457" s="157"/>
      <c r="U3457" s="27"/>
      <c r="V3457" s="27"/>
      <c r="W3457" s="27"/>
      <c r="X3457" s="313"/>
      <c r="Y3457" s="324"/>
      <c r="Z3457" s="157"/>
      <c r="AA3457" s="157"/>
      <c r="AB3457" s="157"/>
      <c r="AC3457" s="157">
        <f>-Input!AC$698</f>
        <v>0</v>
      </c>
      <c r="AD3457" s="320"/>
      <c r="AE3457" s="324"/>
      <c r="AF3457" s="157"/>
      <c r="AG3457" s="157"/>
      <c r="AH3457" s="157"/>
      <c r="AI3457" s="320"/>
      <c r="AJ3457" s="324"/>
      <c r="AK3457" s="157"/>
      <c r="AL3457" s="157"/>
      <c r="AM3457" s="157"/>
      <c r="AN3457" s="320"/>
    </row>
    <row r="3458" spans="1:40" outlineLevel="2">
      <c r="A3458" s="882">
        <f>ROW()</f>
        <v>3458</v>
      </c>
      <c r="B3458" s="453"/>
      <c r="D3458" s="452" t="s">
        <v>30</v>
      </c>
      <c r="H3458" s="458"/>
      <c r="I3458" s="458"/>
      <c r="J3458" s="459"/>
      <c r="K3458" s="458"/>
      <c r="L3458" s="458"/>
      <c r="M3458" s="458"/>
      <c r="N3458" s="458"/>
      <c r="O3458" s="324"/>
      <c r="P3458" s="157"/>
      <c r="Q3458" s="157"/>
      <c r="R3458" s="157"/>
      <c r="S3458" s="320"/>
      <c r="T3458" s="157"/>
      <c r="U3458" s="27"/>
      <c r="V3458" s="27"/>
      <c r="W3458" s="27"/>
      <c r="X3458" s="313"/>
      <c r="Y3458" s="324"/>
      <c r="Z3458" s="157"/>
      <c r="AA3458" s="157"/>
      <c r="AB3458" s="157"/>
      <c r="AC3458" s="157">
        <f>-Input!AC$699</f>
        <v>0</v>
      </c>
      <c r="AD3458" s="320"/>
      <c r="AE3458" s="324"/>
      <c r="AF3458" s="157"/>
      <c r="AG3458" s="157"/>
      <c r="AH3458" s="157"/>
      <c r="AI3458" s="320"/>
      <c r="AJ3458" s="324"/>
      <c r="AK3458" s="157"/>
      <c r="AL3458" s="157"/>
      <c r="AM3458" s="157"/>
      <c r="AN3458" s="320"/>
    </row>
    <row r="3459" spans="1:40" outlineLevel="2">
      <c r="A3459" s="882">
        <f>ROW()</f>
        <v>3459</v>
      </c>
      <c r="B3459" s="453"/>
      <c r="D3459" s="452" t="s">
        <v>31</v>
      </c>
      <c r="H3459" s="458"/>
      <c r="I3459" s="458"/>
      <c r="J3459" s="459"/>
      <c r="K3459" s="458"/>
      <c r="L3459" s="458"/>
      <c r="M3459" s="458"/>
      <c r="N3459" s="458"/>
      <c r="O3459" s="324"/>
      <c r="P3459" s="157"/>
      <c r="Q3459" s="157"/>
      <c r="R3459" s="157"/>
      <c r="S3459" s="320"/>
      <c r="T3459" s="157"/>
      <c r="U3459" s="27"/>
      <c r="V3459" s="27"/>
      <c r="W3459" s="27"/>
      <c r="X3459" s="313"/>
      <c r="Y3459" s="324"/>
      <c r="Z3459" s="157"/>
      <c r="AA3459" s="157"/>
      <c r="AB3459" s="157"/>
      <c r="AC3459" s="157">
        <f>-Input!AC$700</f>
        <v>0</v>
      </c>
      <c r="AD3459" s="320"/>
      <c r="AE3459" s="324"/>
      <c r="AF3459" s="157"/>
      <c r="AG3459" s="157"/>
      <c r="AH3459" s="157"/>
      <c r="AI3459" s="320"/>
      <c r="AJ3459" s="324"/>
      <c r="AK3459" s="157"/>
      <c r="AL3459" s="157"/>
      <c r="AM3459" s="157"/>
      <c r="AN3459" s="320"/>
    </row>
    <row r="3460" spans="1:40" outlineLevel="2">
      <c r="A3460" s="882">
        <f>ROW()</f>
        <v>3460</v>
      </c>
      <c r="B3460" s="453"/>
      <c r="D3460" s="452" t="s">
        <v>32</v>
      </c>
      <c r="H3460" s="458"/>
      <c r="I3460" s="458"/>
      <c r="J3460" s="459"/>
      <c r="K3460" s="458"/>
      <c r="L3460" s="458"/>
      <c r="M3460" s="458"/>
      <c r="N3460" s="458"/>
      <c r="O3460" s="324"/>
      <c r="P3460" s="157"/>
      <c r="Q3460" s="157"/>
      <c r="R3460" s="157"/>
      <c r="S3460" s="320"/>
      <c r="T3460" s="157"/>
      <c r="U3460" s="27"/>
      <c r="V3460" s="27"/>
      <c r="W3460" s="27"/>
      <c r="X3460" s="313"/>
      <c r="Y3460" s="324"/>
      <c r="Z3460" s="157"/>
      <c r="AA3460" s="157"/>
      <c r="AB3460" s="157"/>
      <c r="AC3460" s="157">
        <f>-Input!AC$701</f>
        <v>0</v>
      </c>
      <c r="AD3460" s="320"/>
      <c r="AE3460" s="324"/>
      <c r="AF3460" s="157"/>
      <c r="AG3460" s="157"/>
      <c r="AH3460" s="157"/>
      <c r="AI3460" s="320"/>
      <c r="AJ3460" s="324"/>
      <c r="AK3460" s="157"/>
      <c r="AL3460" s="157"/>
      <c r="AM3460" s="157"/>
      <c r="AN3460" s="320"/>
    </row>
    <row r="3461" spans="1:40" outlineLevel="2">
      <c r="A3461" s="882">
        <f>ROW()</f>
        <v>3461</v>
      </c>
      <c r="B3461" s="453"/>
      <c r="D3461" s="452" t="s">
        <v>33</v>
      </c>
      <c r="H3461" s="458"/>
      <c r="I3461" s="458"/>
      <c r="J3461" s="459"/>
      <c r="K3461" s="458"/>
      <c r="L3461" s="458"/>
      <c r="M3461" s="458"/>
      <c r="N3461" s="458"/>
      <c r="O3461" s="324"/>
      <c r="P3461" s="157"/>
      <c r="Q3461" s="157"/>
      <c r="R3461" s="157"/>
      <c r="S3461" s="320"/>
      <c r="T3461" s="157"/>
      <c r="U3461" s="27"/>
      <c r="V3461" s="27"/>
      <c r="W3461" s="27"/>
      <c r="X3461" s="313"/>
      <c r="Y3461" s="324"/>
      <c r="Z3461" s="157"/>
      <c r="AA3461" s="157"/>
      <c r="AB3461" s="157"/>
      <c r="AC3461" s="157">
        <f>-Input!AC$702</f>
        <v>0</v>
      </c>
      <c r="AD3461" s="320"/>
      <c r="AE3461" s="324"/>
      <c r="AF3461" s="157"/>
      <c r="AG3461" s="157"/>
      <c r="AH3461" s="157"/>
      <c r="AI3461" s="320"/>
      <c r="AJ3461" s="324"/>
      <c r="AK3461" s="157"/>
      <c r="AL3461" s="157"/>
      <c r="AM3461" s="157"/>
      <c r="AN3461" s="320"/>
    </row>
    <row r="3462" spans="1:40" outlineLevel="2">
      <c r="A3462" s="882">
        <f>ROW()</f>
        <v>3462</v>
      </c>
      <c r="B3462" s="453"/>
      <c r="D3462" s="452" t="s">
        <v>27</v>
      </c>
      <c r="H3462" s="458"/>
      <c r="I3462" s="458"/>
      <c r="J3462" s="459"/>
      <c r="K3462" s="458"/>
      <c r="L3462" s="458"/>
      <c r="M3462" s="458"/>
      <c r="N3462" s="458"/>
      <c r="O3462" s="324"/>
      <c r="P3462" s="157"/>
      <c r="Q3462" s="157"/>
      <c r="R3462" s="157"/>
      <c r="S3462" s="320"/>
      <c r="T3462" s="157"/>
      <c r="U3462" s="27"/>
      <c r="V3462" s="27"/>
      <c r="W3462" s="27"/>
      <c r="X3462" s="313"/>
      <c r="Y3462" s="324"/>
      <c r="Z3462" s="157"/>
      <c r="AA3462" s="157"/>
      <c r="AB3462" s="157"/>
      <c r="AC3462" s="157">
        <f>-Input!AC$703</f>
        <v>0</v>
      </c>
      <c r="AD3462" s="320"/>
      <c r="AE3462" s="324"/>
      <c r="AF3462" s="157"/>
      <c r="AG3462" s="157"/>
      <c r="AH3462" s="157"/>
      <c r="AI3462" s="320"/>
      <c r="AJ3462" s="324"/>
      <c r="AK3462" s="157"/>
      <c r="AL3462" s="157"/>
      <c r="AM3462" s="157"/>
      <c r="AN3462" s="320"/>
    </row>
    <row r="3463" spans="1:40" outlineLevel="2">
      <c r="A3463" s="882">
        <f>ROW()</f>
        <v>3463</v>
      </c>
      <c r="B3463" s="453"/>
      <c r="D3463" s="452" t="s">
        <v>34</v>
      </c>
      <c r="H3463" s="458"/>
      <c r="I3463" s="458"/>
      <c r="J3463" s="459"/>
      <c r="K3463" s="458"/>
      <c r="L3463" s="458"/>
      <c r="M3463" s="458"/>
      <c r="N3463" s="458"/>
      <c r="O3463" s="324"/>
      <c r="P3463" s="157"/>
      <c r="Q3463" s="157"/>
      <c r="R3463" s="157"/>
      <c r="S3463" s="320"/>
      <c r="T3463" s="157"/>
      <c r="U3463" s="27"/>
      <c r="V3463" s="27"/>
      <c r="W3463" s="27"/>
      <c r="X3463" s="313"/>
      <c r="Y3463" s="324"/>
      <c r="Z3463" s="157"/>
      <c r="AA3463" s="157"/>
      <c r="AB3463" s="157"/>
      <c r="AC3463" s="157">
        <f>-Input!AC$704</f>
        <v>0</v>
      </c>
      <c r="AD3463" s="320"/>
      <c r="AE3463" s="324"/>
      <c r="AF3463" s="157"/>
      <c r="AG3463" s="157"/>
      <c r="AH3463" s="157"/>
      <c r="AI3463" s="320"/>
      <c r="AJ3463" s="324"/>
      <c r="AK3463" s="157"/>
      <c r="AL3463" s="157"/>
      <c r="AM3463" s="157"/>
      <c r="AN3463" s="320"/>
    </row>
    <row r="3464" spans="1:40" outlineLevel="2">
      <c r="A3464" s="882">
        <f>ROW()</f>
        <v>3464</v>
      </c>
      <c r="B3464" s="453"/>
      <c r="D3464" s="452" t="s">
        <v>35</v>
      </c>
      <c r="H3464" s="458"/>
      <c r="I3464" s="458"/>
      <c r="J3464" s="459"/>
      <c r="K3464" s="458"/>
      <c r="L3464" s="458"/>
      <c r="M3464" s="458"/>
      <c r="N3464" s="458"/>
      <c r="O3464" s="324"/>
      <c r="P3464" s="157"/>
      <c r="Q3464" s="157"/>
      <c r="R3464" s="157"/>
      <c r="S3464" s="320"/>
      <c r="T3464" s="157"/>
      <c r="U3464" s="27"/>
      <c r="V3464" s="27"/>
      <c r="W3464" s="27"/>
      <c r="X3464" s="313"/>
      <c r="Y3464" s="324"/>
      <c r="Z3464" s="157"/>
      <c r="AA3464" s="157"/>
      <c r="AB3464" s="157"/>
      <c r="AC3464" s="157">
        <f>-Input!AC$705</f>
        <v>0</v>
      </c>
      <c r="AD3464" s="320"/>
      <c r="AE3464" s="324"/>
      <c r="AF3464" s="157"/>
      <c r="AG3464" s="157"/>
      <c r="AH3464" s="157"/>
      <c r="AI3464" s="320"/>
      <c r="AJ3464" s="324"/>
      <c r="AK3464" s="157"/>
      <c r="AL3464" s="157"/>
      <c r="AM3464" s="157"/>
      <c r="AN3464" s="320"/>
    </row>
    <row r="3465" spans="1:40" outlineLevel="2">
      <c r="A3465" s="882">
        <f>ROW()</f>
        <v>3465</v>
      </c>
      <c r="B3465" s="453"/>
      <c r="D3465" s="452" t="s">
        <v>302</v>
      </c>
      <c r="H3465" s="458"/>
      <c r="I3465" s="458"/>
      <c r="J3465" s="459"/>
      <c r="K3465" s="458"/>
      <c r="L3465" s="458"/>
      <c r="M3465" s="458"/>
      <c r="N3465" s="458"/>
      <c r="O3465" s="324"/>
      <c r="P3465" s="157"/>
      <c r="Q3465" s="157"/>
      <c r="R3465" s="157"/>
      <c r="S3465" s="320"/>
      <c r="T3465" s="157"/>
      <c r="U3465" s="27"/>
      <c r="V3465" s="27"/>
      <c r="W3465" s="27"/>
      <c r="X3465" s="313"/>
      <c r="Y3465" s="324"/>
      <c r="Z3465" s="157"/>
      <c r="AA3465" s="157"/>
      <c r="AB3465" s="157"/>
      <c r="AC3465" s="157">
        <f>-Input!AC$706</f>
        <v>0</v>
      </c>
      <c r="AD3465" s="320"/>
      <c r="AE3465" s="324"/>
      <c r="AF3465" s="157"/>
      <c r="AG3465" s="157"/>
      <c r="AH3465" s="157"/>
      <c r="AI3465" s="320"/>
      <c r="AJ3465" s="324"/>
      <c r="AK3465" s="157"/>
      <c r="AL3465" s="157"/>
      <c r="AM3465" s="157"/>
      <c r="AN3465" s="320"/>
    </row>
    <row r="3466" spans="1:40" outlineLevel="2">
      <c r="A3466" s="882">
        <f>ROW()</f>
        <v>3466</v>
      </c>
      <c r="B3466" s="453"/>
      <c r="D3466" s="452" t="s">
        <v>36</v>
      </c>
      <c r="H3466" s="458"/>
      <c r="I3466" s="458"/>
      <c r="J3466" s="459"/>
      <c r="K3466" s="458"/>
      <c r="L3466" s="458"/>
      <c r="M3466" s="458"/>
      <c r="N3466" s="458"/>
      <c r="O3466" s="324"/>
      <c r="P3466" s="157"/>
      <c r="Q3466" s="157"/>
      <c r="R3466" s="157"/>
      <c r="S3466" s="320"/>
      <c r="T3466" s="157"/>
      <c r="U3466" s="27"/>
      <c r="V3466" s="27"/>
      <c r="W3466" s="27"/>
      <c r="X3466" s="313"/>
      <c r="Y3466" s="324"/>
      <c r="Z3466" s="157"/>
      <c r="AA3466" s="157"/>
      <c r="AB3466" s="157"/>
      <c r="AC3466" s="157">
        <f>-Input!AC$707</f>
        <v>0</v>
      </c>
      <c r="AD3466" s="320"/>
      <c r="AE3466" s="324"/>
      <c r="AF3466" s="157"/>
      <c r="AG3466" s="157"/>
      <c r="AH3466" s="157"/>
      <c r="AI3466" s="320"/>
      <c r="AJ3466" s="324"/>
      <c r="AK3466" s="157"/>
      <c r="AL3466" s="157"/>
      <c r="AM3466" s="157"/>
      <c r="AN3466" s="320"/>
    </row>
    <row r="3467" spans="1:40" outlineLevel="2">
      <c r="A3467" s="882">
        <f>ROW()</f>
        <v>3467</v>
      </c>
      <c r="B3467" s="453"/>
      <c r="D3467" s="452" t="s">
        <v>583</v>
      </c>
      <c r="H3467" s="458"/>
      <c r="I3467" s="458"/>
      <c r="J3467" s="459"/>
      <c r="K3467" s="458"/>
      <c r="L3467" s="458"/>
      <c r="M3467" s="458"/>
      <c r="N3467" s="458"/>
      <c r="O3467" s="324"/>
      <c r="P3467" s="157"/>
      <c r="Q3467" s="157"/>
      <c r="R3467" s="157"/>
      <c r="S3467" s="320"/>
      <c r="T3467" s="157"/>
      <c r="U3467" s="27"/>
      <c r="V3467" s="27"/>
      <c r="W3467" s="27"/>
      <c r="X3467" s="313"/>
      <c r="Y3467" s="324"/>
      <c r="Z3467" s="157"/>
      <c r="AA3467" s="157"/>
      <c r="AB3467" s="157"/>
      <c r="AC3467" s="157">
        <f>-Input!AC$708</f>
        <v>0</v>
      </c>
      <c r="AD3467" s="320"/>
      <c r="AE3467" s="324"/>
      <c r="AF3467" s="157"/>
      <c r="AG3467" s="157"/>
      <c r="AH3467" s="157"/>
      <c r="AI3467" s="320"/>
      <c r="AJ3467" s="324"/>
      <c r="AK3467" s="157"/>
      <c r="AL3467" s="157"/>
      <c r="AM3467" s="157"/>
      <c r="AN3467" s="320"/>
    </row>
    <row r="3468" spans="1:40" outlineLevel="2">
      <c r="A3468" s="882">
        <f>ROW()</f>
        <v>3468</v>
      </c>
      <c r="B3468" s="453"/>
      <c r="D3468" s="452" t="s">
        <v>81</v>
      </c>
      <c r="H3468" s="458"/>
      <c r="I3468" s="458"/>
      <c r="J3468" s="459"/>
      <c r="K3468" s="458"/>
      <c r="L3468" s="458"/>
      <c r="M3468" s="458"/>
      <c r="N3468" s="458"/>
      <c r="O3468" s="324"/>
      <c r="P3468" s="157"/>
      <c r="Q3468" s="157"/>
      <c r="R3468" s="157"/>
      <c r="S3468" s="320"/>
      <c r="T3468" s="157"/>
      <c r="U3468" s="27"/>
      <c r="V3468" s="27"/>
      <c r="W3468" s="27"/>
      <c r="X3468" s="313"/>
      <c r="Y3468" s="324"/>
      <c r="Z3468" s="157"/>
      <c r="AA3468" s="157"/>
      <c r="AB3468" s="157"/>
      <c r="AC3468" s="157">
        <f>-Input!AC$709</f>
        <v>0</v>
      </c>
      <c r="AD3468" s="320"/>
      <c r="AE3468" s="324"/>
      <c r="AF3468" s="157"/>
      <c r="AG3468" s="157"/>
      <c r="AH3468" s="157"/>
      <c r="AI3468" s="320"/>
      <c r="AJ3468" s="324"/>
      <c r="AK3468" s="157"/>
      <c r="AL3468" s="157"/>
      <c r="AM3468" s="157"/>
      <c r="AN3468" s="320"/>
    </row>
    <row r="3469" spans="1:40" outlineLevel="2">
      <c r="A3469" s="882">
        <f>ROW()</f>
        <v>3469</v>
      </c>
      <c r="B3469" s="453"/>
      <c r="D3469" s="452" t="s">
        <v>28</v>
      </c>
      <c r="H3469" s="458"/>
      <c r="I3469" s="458"/>
      <c r="J3469" s="459"/>
      <c r="K3469" s="458"/>
      <c r="L3469" s="458"/>
      <c r="M3469" s="458"/>
      <c r="N3469" s="458"/>
      <c r="O3469" s="324"/>
      <c r="P3469" s="157"/>
      <c r="Q3469" s="157"/>
      <c r="R3469" s="157"/>
      <c r="S3469" s="320"/>
      <c r="T3469" s="157"/>
      <c r="U3469" s="27"/>
      <c r="V3469" s="27"/>
      <c r="W3469" s="27"/>
      <c r="X3469" s="313"/>
      <c r="Y3469" s="324"/>
      <c r="Z3469" s="157"/>
      <c r="AA3469" s="157"/>
      <c r="AB3469" s="157"/>
      <c r="AC3469" s="157">
        <f>-Input!AC$710</f>
        <v>0</v>
      </c>
      <c r="AD3469" s="320"/>
      <c r="AE3469" s="324"/>
      <c r="AF3469" s="157"/>
      <c r="AG3469" s="157"/>
      <c r="AH3469" s="157"/>
      <c r="AI3469" s="320"/>
      <c r="AJ3469" s="324"/>
      <c r="AK3469" s="157"/>
      <c r="AL3469" s="157"/>
      <c r="AM3469" s="157"/>
      <c r="AN3469" s="320"/>
    </row>
    <row r="3470" spans="1:40" outlineLevel="2">
      <c r="A3470" s="882">
        <f>ROW()</f>
        <v>3470</v>
      </c>
      <c r="B3470" s="453"/>
      <c r="D3470" s="456" t="s">
        <v>443</v>
      </c>
      <c r="E3470" s="456"/>
      <c r="F3470" s="456"/>
      <c r="G3470" s="456"/>
      <c r="H3470" s="460"/>
      <c r="I3470" s="460"/>
      <c r="J3470" s="461"/>
      <c r="K3470" s="460"/>
      <c r="L3470" s="460"/>
      <c r="M3470" s="460"/>
      <c r="N3470" s="460"/>
      <c r="O3470" s="325"/>
      <c r="P3470" s="158"/>
      <c r="Q3470" s="158"/>
      <c r="R3470" s="158"/>
      <c r="S3470" s="321"/>
      <c r="T3470" s="158"/>
      <c r="U3470" s="159"/>
      <c r="V3470" s="159"/>
      <c r="W3470" s="159"/>
      <c r="X3470" s="339"/>
      <c r="Y3470" s="238"/>
      <c r="Z3470" s="146"/>
      <c r="AA3470" s="146"/>
      <c r="AB3470" s="146"/>
      <c r="AC3470" s="146">
        <f>-Input!AC$711</f>
        <v>0</v>
      </c>
      <c r="AD3470" s="239"/>
      <c r="AE3470" s="238"/>
      <c r="AF3470" s="146"/>
      <c r="AG3470" s="146"/>
      <c r="AH3470" s="146"/>
      <c r="AI3470" s="239"/>
      <c r="AJ3470" s="238"/>
      <c r="AK3470" s="146"/>
      <c r="AL3470" s="146"/>
      <c r="AM3470" s="146"/>
      <c r="AN3470" s="239"/>
    </row>
    <row r="3471" spans="1:40" outlineLevel="2">
      <c r="A3471" s="882">
        <f>ROW()</f>
        <v>3471</v>
      </c>
      <c r="B3471" s="453"/>
      <c r="D3471" s="452" t="s">
        <v>24</v>
      </c>
      <c r="F3471" s="454"/>
      <c r="G3471" s="454"/>
      <c r="H3471" s="448"/>
      <c r="I3471" s="448"/>
      <c r="J3471" s="464"/>
      <c r="K3471" s="448"/>
      <c r="L3471" s="448"/>
      <c r="M3471" s="448"/>
      <c r="N3471" s="448"/>
      <c r="O3471" s="443"/>
      <c r="P3471" s="439"/>
      <c r="Q3471" s="439"/>
      <c r="R3471" s="439"/>
      <c r="S3471" s="440"/>
      <c r="T3471" s="439"/>
      <c r="U3471" s="439"/>
      <c r="V3471" s="439"/>
      <c r="W3471" s="439"/>
      <c r="X3471" s="440"/>
      <c r="Y3471" s="443"/>
      <c r="Z3471" s="439"/>
      <c r="AA3471" s="439"/>
      <c r="AB3471" s="439"/>
      <c r="AC3471" s="439">
        <f>SUM(AC3455:AC3470)</f>
        <v>0</v>
      </c>
      <c r="AD3471" s="440"/>
      <c r="AE3471" s="443"/>
      <c r="AF3471" s="439"/>
      <c r="AG3471" s="439"/>
      <c r="AH3471" s="439"/>
      <c r="AI3471" s="440"/>
      <c r="AJ3471" s="443"/>
      <c r="AK3471" s="439"/>
      <c r="AL3471" s="439"/>
      <c r="AM3471" s="439"/>
      <c r="AN3471" s="440"/>
    </row>
    <row r="3472" spans="1:40" outlineLevel="1">
      <c r="A3472" s="732" t="s">
        <v>22</v>
      </c>
      <c r="B3472" s="733"/>
      <c r="C3472" s="881"/>
      <c r="D3472" s="733"/>
      <c r="E3472" s="733"/>
      <c r="F3472" s="733"/>
      <c r="G3472" s="730"/>
      <c r="H3472" s="733"/>
      <c r="I3472" s="730"/>
      <c r="J3472" s="729"/>
      <c r="K3472" s="730"/>
      <c r="L3472" s="730"/>
      <c r="M3472" s="730"/>
      <c r="N3472" s="730"/>
      <c r="O3472" s="729"/>
      <c r="P3472" s="730"/>
      <c r="Q3472" s="730"/>
      <c r="R3472" s="730"/>
      <c r="S3472" s="731"/>
      <c r="T3472" s="730"/>
      <c r="U3472" s="730"/>
      <c r="V3472" s="730"/>
      <c r="W3472" s="730"/>
      <c r="X3472" s="731"/>
      <c r="Y3472" s="729"/>
      <c r="Z3472" s="730"/>
      <c r="AA3472" s="730"/>
      <c r="AB3472" s="730"/>
      <c r="AC3472" s="730"/>
      <c r="AD3472" s="731"/>
      <c r="AE3472" s="729"/>
      <c r="AF3472" s="730"/>
      <c r="AG3472" s="730"/>
      <c r="AH3472" s="730"/>
      <c r="AI3472" s="731"/>
      <c r="AJ3472" s="729"/>
      <c r="AK3472" s="730"/>
      <c r="AL3472" s="730"/>
      <c r="AM3472" s="730"/>
      <c r="AN3472" s="731"/>
    </row>
    <row r="3473" spans="1:40" outlineLevel="2">
      <c r="A3473" s="882">
        <f>ROW()</f>
        <v>3473</v>
      </c>
      <c r="B3473" s="453"/>
      <c r="D3473" s="452" t="s">
        <v>300</v>
      </c>
      <c r="H3473" s="458"/>
      <c r="I3473" s="458"/>
      <c r="J3473" s="459"/>
      <c r="K3473" s="458"/>
      <c r="L3473" s="458"/>
      <c r="M3473" s="458"/>
      <c r="N3473" s="458"/>
      <c r="O3473" s="459"/>
      <c r="P3473" s="458"/>
      <c r="Q3473" s="458"/>
      <c r="R3473" s="458"/>
      <c r="S3473" s="463"/>
      <c r="T3473" s="458"/>
      <c r="U3473" s="458"/>
      <c r="V3473" s="458"/>
      <c r="W3473" s="31"/>
      <c r="X3473" s="440"/>
      <c r="Y3473" s="459"/>
      <c r="Z3473" s="458"/>
      <c r="AA3473" s="439"/>
      <c r="AB3473" s="439"/>
      <c r="AC3473" s="439">
        <f t="shared" ref="AC3473:AN3473" si="2843">AC3383+AC3401+AC3419+AC3437 + AC3455</f>
        <v>6.3383867209408935</v>
      </c>
      <c r="AD3473" s="440">
        <f t="shared" si="2843"/>
        <v>6.3212696654885931</v>
      </c>
      <c r="AE3473" s="443">
        <f t="shared" si="2843"/>
        <v>6.2417664042011491</v>
      </c>
      <c r="AF3473" s="439">
        <f t="shared" si="2843"/>
        <v>6.1622631429137051</v>
      </c>
      <c r="AG3473" s="439">
        <f t="shared" si="2843"/>
        <v>6.0827598816262611</v>
      </c>
      <c r="AH3473" s="439">
        <f t="shared" si="2843"/>
        <v>6.0032566203388171</v>
      </c>
      <c r="AI3473" s="440">
        <f t="shared" si="2843"/>
        <v>5.9237533590513731</v>
      </c>
      <c r="AJ3473" s="443">
        <f t="shared" si="2843"/>
        <v>5.8437026379831112</v>
      </c>
      <c r="AK3473" s="439">
        <f t="shared" si="2843"/>
        <v>5.7636519169148492</v>
      </c>
      <c r="AL3473" s="439">
        <f t="shared" si="2843"/>
        <v>5.6836011958465873</v>
      </c>
      <c r="AM3473" s="439">
        <f t="shared" si="2843"/>
        <v>5.6035504747783254</v>
      </c>
      <c r="AN3473" s="440">
        <f t="shared" si="2843"/>
        <v>5.5234997537100634</v>
      </c>
    </row>
    <row r="3474" spans="1:40" outlineLevel="2">
      <c r="A3474" s="882">
        <f>ROW()</f>
        <v>3474</v>
      </c>
      <c r="B3474" s="453"/>
      <c r="D3474" s="452" t="s">
        <v>301</v>
      </c>
      <c r="H3474" s="458"/>
      <c r="I3474" s="458"/>
      <c r="J3474" s="459"/>
      <c r="K3474" s="458"/>
      <c r="L3474" s="458"/>
      <c r="M3474" s="458"/>
      <c r="N3474" s="458"/>
      <c r="O3474" s="459"/>
      <c r="P3474" s="458"/>
      <c r="Q3474" s="458"/>
      <c r="R3474" s="458"/>
      <c r="S3474" s="463"/>
      <c r="T3474" s="458"/>
      <c r="U3474" s="458"/>
      <c r="V3474" s="458"/>
      <c r="W3474" s="31"/>
      <c r="X3474" s="440"/>
      <c r="Y3474" s="459"/>
      <c r="Z3474" s="458"/>
      <c r="AA3474" s="439"/>
      <c r="AB3474" s="439"/>
      <c r="AC3474" s="439">
        <f t="shared" ref="AC3474:AN3474" si="2844">AC3384+AC3402+AC3420+AC3438 + AC3456</f>
        <v>0.65555301355406914</v>
      </c>
      <c r="AD3474" s="440">
        <f t="shared" si="2844"/>
        <v>0.65405880530210758</v>
      </c>
      <c r="AE3474" s="443">
        <f t="shared" si="2844"/>
        <v>0.64304410962047232</v>
      </c>
      <c r="AF3474" s="439">
        <f t="shared" si="2844"/>
        <v>0.63202941393883705</v>
      </c>
      <c r="AG3474" s="439">
        <f t="shared" si="2844"/>
        <v>0.62101471825720178</v>
      </c>
      <c r="AH3474" s="439">
        <f t="shared" si="2844"/>
        <v>0.61000002257556651</v>
      </c>
      <c r="AI3474" s="440">
        <f t="shared" si="2844"/>
        <v>0.59898532689393125</v>
      </c>
      <c r="AJ3474" s="443">
        <f t="shared" si="2844"/>
        <v>0.58789300602552508</v>
      </c>
      <c r="AK3474" s="439">
        <f t="shared" si="2844"/>
        <v>0.57680068515711891</v>
      </c>
      <c r="AL3474" s="439">
        <f t="shared" si="2844"/>
        <v>0.56570836428871274</v>
      </c>
      <c r="AM3474" s="439">
        <f t="shared" si="2844"/>
        <v>0.55461604342030657</v>
      </c>
      <c r="AN3474" s="440">
        <f t="shared" si="2844"/>
        <v>0.5435237225519004</v>
      </c>
    </row>
    <row r="3475" spans="1:40" outlineLevel="2">
      <c r="A3475" s="882">
        <f>ROW()</f>
        <v>3475</v>
      </c>
      <c r="B3475" s="453"/>
      <c r="D3475" s="452" t="s">
        <v>29</v>
      </c>
      <c r="H3475" s="458"/>
      <c r="I3475" s="458"/>
      <c r="J3475" s="459"/>
      <c r="K3475" s="458"/>
      <c r="L3475" s="458"/>
      <c r="M3475" s="458"/>
      <c r="N3475" s="458"/>
      <c r="O3475" s="459"/>
      <c r="P3475" s="458"/>
      <c r="Q3475" s="458"/>
      <c r="R3475" s="458"/>
      <c r="S3475" s="463"/>
      <c r="T3475" s="458"/>
      <c r="U3475" s="458"/>
      <c r="V3475" s="458"/>
      <c r="W3475" s="31"/>
      <c r="X3475" s="440"/>
      <c r="Y3475" s="459"/>
      <c r="Z3475" s="458"/>
      <c r="AA3475" s="439"/>
      <c r="AB3475" s="439"/>
      <c r="AC3475" s="439">
        <f t="shared" ref="AC3475:AN3475" si="2845">AC3385+AC3403+AC3421+AC3439 + AC3457</f>
        <v>0</v>
      </c>
      <c r="AD3475" s="440">
        <f t="shared" si="2845"/>
        <v>0</v>
      </c>
      <c r="AE3475" s="443">
        <f t="shared" si="2845"/>
        <v>0</v>
      </c>
      <c r="AF3475" s="439">
        <f t="shared" si="2845"/>
        <v>0</v>
      </c>
      <c r="AG3475" s="439">
        <f t="shared" si="2845"/>
        <v>0</v>
      </c>
      <c r="AH3475" s="439">
        <f t="shared" si="2845"/>
        <v>0</v>
      </c>
      <c r="AI3475" s="440">
        <f t="shared" si="2845"/>
        <v>0</v>
      </c>
      <c r="AJ3475" s="443">
        <f t="shared" si="2845"/>
        <v>0</v>
      </c>
      <c r="AK3475" s="439">
        <f t="shared" si="2845"/>
        <v>0</v>
      </c>
      <c r="AL3475" s="439">
        <f t="shared" si="2845"/>
        <v>0</v>
      </c>
      <c r="AM3475" s="439">
        <f t="shared" si="2845"/>
        <v>0</v>
      </c>
      <c r="AN3475" s="440">
        <f t="shared" si="2845"/>
        <v>0</v>
      </c>
    </row>
    <row r="3476" spans="1:40" outlineLevel="2">
      <c r="A3476" s="882">
        <f>ROW()</f>
        <v>3476</v>
      </c>
      <c r="B3476" s="453"/>
      <c r="D3476" s="452" t="s">
        <v>30</v>
      </c>
      <c r="H3476" s="458"/>
      <c r="I3476" s="458"/>
      <c r="J3476" s="459"/>
      <c r="K3476" s="458"/>
      <c r="L3476" s="458"/>
      <c r="M3476" s="458"/>
      <c r="N3476" s="458"/>
      <c r="O3476" s="459"/>
      <c r="P3476" s="458"/>
      <c r="Q3476" s="458"/>
      <c r="R3476" s="458"/>
      <c r="S3476" s="463"/>
      <c r="T3476" s="458"/>
      <c r="U3476" s="458"/>
      <c r="V3476" s="458"/>
      <c r="W3476" s="31"/>
      <c r="X3476" s="440"/>
      <c r="Y3476" s="459"/>
      <c r="Z3476" s="458"/>
      <c r="AA3476" s="439"/>
      <c r="AB3476" s="439"/>
      <c r="AC3476" s="439">
        <f t="shared" ref="AC3476:AN3476" si="2846">AC3386+AC3404+AC3422+AC3440 + AC3458</f>
        <v>38.721334973206609</v>
      </c>
      <c r="AD3476" s="440">
        <f t="shared" si="2846"/>
        <v>38.17596009672485</v>
      </c>
      <c r="AE3476" s="443">
        <f t="shared" si="2846"/>
        <v>37.533056768444681</v>
      </c>
      <c r="AF3476" s="439">
        <f t="shared" si="2846"/>
        <v>36.890153440164511</v>
      </c>
      <c r="AG3476" s="439">
        <f t="shared" si="2846"/>
        <v>36.247250111884341</v>
      </c>
      <c r="AH3476" s="439">
        <f t="shared" si="2846"/>
        <v>35.604346783604171</v>
      </c>
      <c r="AI3476" s="440">
        <f t="shared" si="2846"/>
        <v>34.961443455324002</v>
      </c>
      <c r="AJ3476" s="443">
        <f t="shared" si="2846"/>
        <v>34.314009317262446</v>
      </c>
      <c r="AK3476" s="439">
        <f t="shared" si="2846"/>
        <v>33.66657517920089</v>
      </c>
      <c r="AL3476" s="439">
        <f t="shared" si="2846"/>
        <v>33.019141041139335</v>
      </c>
      <c r="AM3476" s="439">
        <f t="shared" si="2846"/>
        <v>32.371706903077779</v>
      </c>
      <c r="AN3476" s="440">
        <f t="shared" si="2846"/>
        <v>31.724272765016224</v>
      </c>
    </row>
    <row r="3477" spans="1:40" outlineLevel="2">
      <c r="A3477" s="882">
        <f>ROW()</f>
        <v>3477</v>
      </c>
      <c r="B3477" s="453"/>
      <c r="D3477" s="452" t="s">
        <v>31</v>
      </c>
      <c r="H3477" s="458"/>
      <c r="I3477" s="458"/>
      <c r="J3477" s="459"/>
      <c r="K3477" s="458"/>
      <c r="L3477" s="458"/>
      <c r="M3477" s="458"/>
      <c r="N3477" s="458"/>
      <c r="O3477" s="459"/>
      <c r="P3477" s="458"/>
      <c r="Q3477" s="458"/>
      <c r="R3477" s="458"/>
      <c r="S3477" s="463"/>
      <c r="T3477" s="458"/>
      <c r="U3477" s="458"/>
      <c r="V3477" s="458"/>
      <c r="W3477" s="31"/>
      <c r="X3477" s="440"/>
      <c r="Y3477" s="459"/>
      <c r="Z3477" s="458"/>
      <c r="AA3477" s="439"/>
      <c r="AB3477" s="439"/>
      <c r="AC3477" s="439">
        <f t="shared" ref="AC3477:AN3477" si="2847">AC3387+AC3405+AC3423+AC3441 + AC3459</f>
        <v>0</v>
      </c>
      <c r="AD3477" s="440">
        <f t="shared" si="2847"/>
        <v>0</v>
      </c>
      <c r="AE3477" s="443">
        <f t="shared" si="2847"/>
        <v>0</v>
      </c>
      <c r="AF3477" s="439">
        <f t="shared" si="2847"/>
        <v>0</v>
      </c>
      <c r="AG3477" s="439">
        <f t="shared" si="2847"/>
        <v>0</v>
      </c>
      <c r="AH3477" s="439">
        <f t="shared" si="2847"/>
        <v>0</v>
      </c>
      <c r="AI3477" s="440">
        <f t="shared" si="2847"/>
        <v>0</v>
      </c>
      <c r="AJ3477" s="443">
        <f t="shared" si="2847"/>
        <v>0</v>
      </c>
      <c r="AK3477" s="439">
        <f t="shared" si="2847"/>
        <v>0</v>
      </c>
      <c r="AL3477" s="439">
        <f t="shared" si="2847"/>
        <v>0</v>
      </c>
      <c r="AM3477" s="439">
        <f t="shared" si="2847"/>
        <v>0</v>
      </c>
      <c r="AN3477" s="440">
        <f t="shared" si="2847"/>
        <v>0</v>
      </c>
    </row>
    <row r="3478" spans="1:40" outlineLevel="2">
      <c r="A3478" s="882">
        <f>ROW()</f>
        <v>3478</v>
      </c>
      <c r="B3478" s="453"/>
      <c r="D3478" s="452" t="s">
        <v>32</v>
      </c>
      <c r="H3478" s="458"/>
      <c r="I3478" s="458"/>
      <c r="J3478" s="459"/>
      <c r="K3478" s="458"/>
      <c r="L3478" s="458"/>
      <c r="M3478" s="458"/>
      <c r="N3478" s="458"/>
      <c r="O3478" s="459"/>
      <c r="P3478" s="458"/>
      <c r="Q3478" s="458"/>
      <c r="R3478" s="458"/>
      <c r="S3478" s="463"/>
      <c r="T3478" s="458"/>
      <c r="U3478" s="458"/>
      <c r="V3478" s="458"/>
      <c r="W3478" s="31"/>
      <c r="X3478" s="440"/>
      <c r="Y3478" s="459"/>
      <c r="Z3478" s="458"/>
      <c r="AA3478" s="439"/>
      <c r="AB3478" s="439"/>
      <c r="AC3478" s="439">
        <f t="shared" ref="AC3478:AN3478" si="2848">AC3388+AC3406+AC3424+AC3442 + AC3460</f>
        <v>1.7177582068826711</v>
      </c>
      <c r="AD3478" s="440">
        <f t="shared" si="2848"/>
        <v>1.6715831521995672</v>
      </c>
      <c r="AE3478" s="443">
        <f t="shared" si="2848"/>
        <v>1.6289967358278332</v>
      </c>
      <c r="AF3478" s="439">
        <f t="shared" si="2848"/>
        <v>1.5864103194560992</v>
      </c>
      <c r="AG3478" s="439">
        <f t="shared" si="2848"/>
        <v>1.5438239030843652</v>
      </c>
      <c r="AH3478" s="439">
        <f t="shared" si="2848"/>
        <v>1.5012374867126312</v>
      </c>
      <c r="AI3478" s="440">
        <f t="shared" si="2848"/>
        <v>1.4586510703408972</v>
      </c>
      <c r="AJ3478" s="443">
        <f t="shared" si="2848"/>
        <v>1.4157495682720473</v>
      </c>
      <c r="AK3478" s="439">
        <f t="shared" si="2848"/>
        <v>1.3728480662031974</v>
      </c>
      <c r="AL3478" s="439">
        <f t="shared" si="2848"/>
        <v>1.3299465641343475</v>
      </c>
      <c r="AM3478" s="439">
        <f t="shared" si="2848"/>
        <v>1.2870450620654976</v>
      </c>
      <c r="AN3478" s="440">
        <f t="shared" si="2848"/>
        <v>1.2441435599966477</v>
      </c>
    </row>
    <row r="3479" spans="1:40" outlineLevel="2">
      <c r="A3479" s="882">
        <f>ROW()</f>
        <v>3479</v>
      </c>
      <c r="B3479" s="453"/>
      <c r="D3479" s="452" t="s">
        <v>33</v>
      </c>
      <c r="H3479" s="458"/>
      <c r="I3479" s="458"/>
      <c r="J3479" s="459"/>
      <c r="K3479" s="458"/>
      <c r="L3479" s="458"/>
      <c r="M3479" s="458"/>
      <c r="N3479" s="458"/>
      <c r="O3479" s="459"/>
      <c r="P3479" s="458"/>
      <c r="Q3479" s="458"/>
      <c r="R3479" s="458"/>
      <c r="S3479" s="463"/>
      <c r="T3479" s="458"/>
      <c r="U3479" s="458"/>
      <c r="V3479" s="458"/>
      <c r="W3479" s="31"/>
      <c r="X3479" s="440"/>
      <c r="Y3479" s="459"/>
      <c r="Z3479" s="458"/>
      <c r="AA3479" s="439"/>
      <c r="AB3479" s="439"/>
      <c r="AC3479" s="439">
        <f t="shared" ref="AC3479:AN3479" si="2849">AC3389+AC3407+AC3425+AC3443 + AC3461</f>
        <v>0.78181559884162299</v>
      </c>
      <c r="AD3479" s="440">
        <f t="shared" si="2849"/>
        <v>0.65537639186648933</v>
      </c>
      <c r="AE3479" s="443">
        <f t="shared" si="2849"/>
        <v>0.63867956654403657</v>
      </c>
      <c r="AF3479" s="439">
        <f t="shared" si="2849"/>
        <v>0.62198274122158381</v>
      </c>
      <c r="AG3479" s="439">
        <f t="shared" si="2849"/>
        <v>0.60528591589913106</v>
      </c>
      <c r="AH3479" s="439">
        <f t="shared" si="2849"/>
        <v>0.5885890905766783</v>
      </c>
      <c r="AI3479" s="440">
        <f t="shared" si="2849"/>
        <v>0.57189226525422554</v>
      </c>
      <c r="AJ3479" s="443">
        <f t="shared" si="2849"/>
        <v>0.55507190451145416</v>
      </c>
      <c r="AK3479" s="439">
        <f t="shared" si="2849"/>
        <v>0.53825154376868278</v>
      </c>
      <c r="AL3479" s="439">
        <f t="shared" si="2849"/>
        <v>0.5214311830259114</v>
      </c>
      <c r="AM3479" s="439">
        <f t="shared" si="2849"/>
        <v>0.50461082228314003</v>
      </c>
      <c r="AN3479" s="440">
        <f t="shared" si="2849"/>
        <v>0.4877904615403687</v>
      </c>
    </row>
    <row r="3480" spans="1:40" outlineLevel="2">
      <c r="A3480" s="882">
        <f>ROW()</f>
        <v>3480</v>
      </c>
      <c r="B3480" s="453"/>
      <c r="D3480" s="452" t="s">
        <v>27</v>
      </c>
      <c r="H3480" s="458"/>
      <c r="I3480" s="458"/>
      <c r="J3480" s="459"/>
      <c r="K3480" s="458"/>
      <c r="L3480" s="458"/>
      <c r="M3480" s="458"/>
      <c r="N3480" s="458"/>
      <c r="O3480" s="459"/>
      <c r="P3480" s="458"/>
      <c r="Q3480" s="458"/>
      <c r="R3480" s="458"/>
      <c r="S3480" s="463"/>
      <c r="T3480" s="458"/>
      <c r="U3480" s="458"/>
      <c r="V3480" s="458"/>
      <c r="W3480" s="31"/>
      <c r="X3480" s="440"/>
      <c r="Y3480" s="459"/>
      <c r="Z3480" s="458"/>
      <c r="AA3480" s="439"/>
      <c r="AB3480" s="439"/>
      <c r="AC3480" s="439">
        <f t="shared" ref="AC3480:AN3480" si="2850">AC3390+AC3408+AC3426+AC3444 + AC3462</f>
        <v>11.113207551677181</v>
      </c>
      <c r="AD3480" s="440">
        <f t="shared" si="2850"/>
        <v>11.112589142047327</v>
      </c>
      <c r="AE3480" s="443">
        <f t="shared" si="2850"/>
        <v>10.829477082950229</v>
      </c>
      <c r="AF3480" s="439">
        <f t="shared" si="2850"/>
        <v>10.546365023853131</v>
      </c>
      <c r="AG3480" s="439">
        <f t="shared" si="2850"/>
        <v>10.263252964756033</v>
      </c>
      <c r="AH3480" s="439">
        <f t="shared" si="2850"/>
        <v>9.980140905658935</v>
      </c>
      <c r="AI3480" s="440">
        <f t="shared" si="2850"/>
        <v>9.6970288465618371</v>
      </c>
      <c r="AJ3480" s="443">
        <f t="shared" si="2850"/>
        <v>9.4118221157806072</v>
      </c>
      <c r="AK3480" s="439">
        <f t="shared" si="2850"/>
        <v>9.1266153849993774</v>
      </c>
      <c r="AL3480" s="439">
        <f t="shared" si="2850"/>
        <v>8.8414086542181476</v>
      </c>
      <c r="AM3480" s="439">
        <f t="shared" si="2850"/>
        <v>8.5562019234369178</v>
      </c>
      <c r="AN3480" s="440">
        <f t="shared" si="2850"/>
        <v>8.2709951926556879</v>
      </c>
    </row>
    <row r="3481" spans="1:40" outlineLevel="2">
      <c r="A3481" s="882">
        <f>ROW()</f>
        <v>3481</v>
      </c>
      <c r="B3481" s="453"/>
      <c r="D3481" s="452" t="s">
        <v>34</v>
      </c>
      <c r="H3481" s="458"/>
      <c r="I3481" s="458"/>
      <c r="J3481" s="459"/>
      <c r="K3481" s="458"/>
      <c r="L3481" s="458"/>
      <c r="M3481" s="458"/>
      <c r="N3481" s="458"/>
      <c r="O3481" s="459"/>
      <c r="P3481" s="458"/>
      <c r="Q3481" s="458"/>
      <c r="R3481" s="458"/>
      <c r="S3481" s="463"/>
      <c r="T3481" s="458"/>
      <c r="U3481" s="458"/>
      <c r="V3481" s="458"/>
      <c r="W3481" s="31"/>
      <c r="X3481" s="440"/>
      <c r="Y3481" s="459"/>
      <c r="Z3481" s="458"/>
      <c r="AA3481" s="439"/>
      <c r="AB3481" s="439"/>
      <c r="AC3481" s="439">
        <f t="shared" ref="AC3481:AN3481" si="2851">AC3391+AC3409+AC3427+AC3445 + AC3463</f>
        <v>31.082603988723992</v>
      </c>
      <c r="AD3481" s="440">
        <f t="shared" si="2851"/>
        <v>29.43682691800522</v>
      </c>
      <c r="AE3481" s="443">
        <f t="shared" si="2851"/>
        <v>28.218153129637102</v>
      </c>
      <c r="AF3481" s="439">
        <f t="shared" si="2851"/>
        <v>26.999479341268984</v>
      </c>
      <c r="AG3481" s="439">
        <f t="shared" si="2851"/>
        <v>25.780805552900866</v>
      </c>
      <c r="AH3481" s="439">
        <f t="shared" si="2851"/>
        <v>24.562131764532747</v>
      </c>
      <c r="AI3481" s="440">
        <f t="shared" si="2851"/>
        <v>23.343457976164629</v>
      </c>
      <c r="AJ3481" s="443">
        <f t="shared" si="2851"/>
        <v>22.114854924787544</v>
      </c>
      <c r="AK3481" s="439">
        <f t="shared" si="2851"/>
        <v>20.886251873410458</v>
      </c>
      <c r="AL3481" s="439">
        <f t="shared" si="2851"/>
        <v>19.657648822033373</v>
      </c>
      <c r="AM3481" s="439">
        <f t="shared" si="2851"/>
        <v>18.429045770656288</v>
      </c>
      <c r="AN3481" s="440">
        <f t="shared" si="2851"/>
        <v>17.200442719279202</v>
      </c>
    </row>
    <row r="3482" spans="1:40" outlineLevel="2">
      <c r="A3482" s="882">
        <f>ROW()</f>
        <v>3482</v>
      </c>
      <c r="B3482" s="453"/>
      <c r="D3482" s="452" t="s">
        <v>35</v>
      </c>
      <c r="H3482" s="458"/>
      <c r="I3482" s="458"/>
      <c r="J3482" s="459"/>
      <c r="K3482" s="458"/>
      <c r="L3482" s="458"/>
      <c r="M3482" s="458"/>
      <c r="N3482" s="458"/>
      <c r="O3482" s="459"/>
      <c r="P3482" s="458"/>
      <c r="Q3482" s="458"/>
      <c r="R3482" s="458"/>
      <c r="S3482" s="463"/>
      <c r="T3482" s="458"/>
      <c r="U3482" s="458"/>
      <c r="V3482" s="458"/>
      <c r="W3482" s="31"/>
      <c r="X3482" s="440"/>
      <c r="Y3482" s="459"/>
      <c r="Z3482" s="458"/>
      <c r="AA3482" s="439"/>
      <c r="AB3482" s="439"/>
      <c r="AC3482" s="439">
        <f t="shared" ref="AC3482:AN3482" si="2852">AC3392+AC3410+AC3428+AC3446 + AC3464</f>
        <v>1.8618599941248408</v>
      </c>
      <c r="AD3482" s="440">
        <f t="shared" si="2852"/>
        <v>1.7373161603894316</v>
      </c>
      <c r="AE3482" s="443">
        <f t="shared" si="2852"/>
        <v>1.5455181632595232</v>
      </c>
      <c r="AF3482" s="439">
        <f t="shared" si="2852"/>
        <v>1.353720166129615</v>
      </c>
      <c r="AG3482" s="439">
        <f t="shared" si="2852"/>
        <v>1.1619221689997068</v>
      </c>
      <c r="AH3482" s="439">
        <f t="shared" si="2852"/>
        <v>0.97012417186979849</v>
      </c>
      <c r="AI3482" s="440">
        <f t="shared" si="2852"/>
        <v>0.77832617473989019</v>
      </c>
      <c r="AJ3482" s="443">
        <f t="shared" si="2852"/>
        <v>0.5837446310549177</v>
      </c>
      <c r="AK3482" s="439">
        <f t="shared" si="2852"/>
        <v>0.38916308736994509</v>
      </c>
      <c r="AL3482" s="439">
        <f t="shared" si="2852"/>
        <v>0.19458154368497255</v>
      </c>
      <c r="AM3482" s="439">
        <f t="shared" si="2852"/>
        <v>0</v>
      </c>
      <c r="AN3482" s="440">
        <f t="shared" si="2852"/>
        <v>0</v>
      </c>
    </row>
    <row r="3483" spans="1:40" outlineLevel="2">
      <c r="A3483" s="882">
        <f>ROW()</f>
        <v>3483</v>
      </c>
      <c r="B3483" s="453"/>
      <c r="D3483" s="452" t="s">
        <v>302</v>
      </c>
      <c r="H3483" s="458"/>
      <c r="I3483" s="458"/>
      <c r="J3483" s="459"/>
      <c r="K3483" s="458"/>
      <c r="L3483" s="458"/>
      <c r="M3483" s="458"/>
      <c r="N3483" s="458"/>
      <c r="O3483" s="459"/>
      <c r="P3483" s="458"/>
      <c r="Q3483" s="458"/>
      <c r="R3483" s="458"/>
      <c r="S3483" s="463"/>
      <c r="T3483" s="458"/>
      <c r="U3483" s="458"/>
      <c r="V3483" s="458"/>
      <c r="W3483" s="31"/>
      <c r="X3483" s="440"/>
      <c r="Y3483" s="459"/>
      <c r="Z3483" s="458"/>
      <c r="AA3483" s="439"/>
      <c r="AB3483" s="439"/>
      <c r="AC3483" s="439">
        <f t="shared" ref="AC3483:AN3483" si="2853">AC3393+AC3411+AC3429+AC3447 + AC3465</f>
        <v>3.350521474536627</v>
      </c>
      <c r="AD3483" s="440">
        <f t="shared" si="2853"/>
        <v>2.2269183042026168</v>
      </c>
      <c r="AE3483" s="443">
        <f t="shared" si="2853"/>
        <v>1.9810687114478633</v>
      </c>
      <c r="AF3483" s="439">
        <f t="shared" si="2853"/>
        <v>1.7352191186931099</v>
      </c>
      <c r="AG3483" s="439">
        <f t="shared" si="2853"/>
        <v>1.4893695259383564</v>
      </c>
      <c r="AH3483" s="439">
        <f t="shared" si="2853"/>
        <v>1.2435199331836029</v>
      </c>
      <c r="AI3483" s="440">
        <f t="shared" si="2853"/>
        <v>0.99767034042884939</v>
      </c>
      <c r="AJ3483" s="443">
        <f t="shared" si="2853"/>
        <v>0.74825275532163704</v>
      </c>
      <c r="AK3483" s="439">
        <f t="shared" si="2853"/>
        <v>0.49883517021442469</v>
      </c>
      <c r="AL3483" s="439">
        <f t="shared" si="2853"/>
        <v>0.24941758510721235</v>
      </c>
      <c r="AM3483" s="439">
        <f t="shared" si="2853"/>
        <v>0</v>
      </c>
      <c r="AN3483" s="440">
        <f t="shared" si="2853"/>
        <v>0</v>
      </c>
    </row>
    <row r="3484" spans="1:40" outlineLevel="2">
      <c r="A3484" s="882">
        <f>ROW()</f>
        <v>3484</v>
      </c>
      <c r="B3484" s="453"/>
      <c r="D3484" s="452" t="s">
        <v>36</v>
      </c>
      <c r="H3484" s="458"/>
      <c r="I3484" s="458"/>
      <c r="J3484" s="459"/>
      <c r="K3484" s="458"/>
      <c r="L3484" s="458"/>
      <c r="M3484" s="458"/>
      <c r="N3484" s="458"/>
      <c r="O3484" s="459"/>
      <c r="P3484" s="458"/>
      <c r="Q3484" s="458"/>
      <c r="R3484" s="458"/>
      <c r="S3484" s="463"/>
      <c r="T3484" s="458"/>
      <c r="U3484" s="458"/>
      <c r="V3484" s="458"/>
      <c r="W3484" s="31"/>
      <c r="X3484" s="440"/>
      <c r="Y3484" s="459"/>
      <c r="Z3484" s="458"/>
      <c r="AA3484" s="439"/>
      <c r="AB3484" s="439"/>
      <c r="AC3484" s="439">
        <f t="shared" ref="AC3484:AN3484" si="2854">AC3394+AC3412+AC3430+AC3448 + AC3466</f>
        <v>3.1612632247763064</v>
      </c>
      <c r="AD3484" s="440">
        <f t="shared" si="2854"/>
        <v>2.0854446034820078</v>
      </c>
      <c r="AE3484" s="443">
        <f t="shared" si="2854"/>
        <v>1.5674247742857936</v>
      </c>
      <c r="AF3484" s="439">
        <f t="shared" si="2854"/>
        <v>1.0494049450895795</v>
      </c>
      <c r="AG3484" s="439">
        <f t="shared" si="2854"/>
        <v>0.53138511589336523</v>
      </c>
      <c r="AH3484" s="439">
        <f t="shared" si="2854"/>
        <v>1.336528669715098E-2</v>
      </c>
      <c r="AI3484" s="440">
        <f t="shared" si="2854"/>
        <v>1.336528669715098E-2</v>
      </c>
      <c r="AJ3484" s="443">
        <f t="shared" si="2854"/>
        <v>0</v>
      </c>
      <c r="AK3484" s="439">
        <f t="shared" si="2854"/>
        <v>0</v>
      </c>
      <c r="AL3484" s="439">
        <f t="shared" si="2854"/>
        <v>0</v>
      </c>
      <c r="AM3484" s="439">
        <f t="shared" si="2854"/>
        <v>0</v>
      </c>
      <c r="AN3484" s="440">
        <f t="shared" si="2854"/>
        <v>0</v>
      </c>
    </row>
    <row r="3485" spans="1:40" outlineLevel="2">
      <c r="A3485" s="882">
        <f>ROW()</f>
        <v>3485</v>
      </c>
      <c r="B3485" s="453"/>
      <c r="D3485" s="452" t="s">
        <v>583</v>
      </c>
      <c r="H3485" s="458"/>
      <c r="I3485" s="458"/>
      <c r="J3485" s="459"/>
      <c r="K3485" s="458"/>
      <c r="L3485" s="458"/>
      <c r="M3485" s="458"/>
      <c r="N3485" s="458"/>
      <c r="O3485" s="459"/>
      <c r="P3485" s="458"/>
      <c r="Q3485" s="458"/>
      <c r="R3485" s="458"/>
      <c r="S3485" s="463"/>
      <c r="T3485" s="458"/>
      <c r="U3485" s="458"/>
      <c r="V3485" s="458"/>
      <c r="W3485" s="31"/>
      <c r="X3485" s="440"/>
      <c r="Y3485" s="459"/>
      <c r="Z3485" s="458"/>
      <c r="AA3485" s="439"/>
      <c r="AB3485" s="439"/>
      <c r="AC3485" s="439">
        <f t="shared" ref="AC3485:AN3485" si="2855">AC3395+AC3413+AC3431+AC3449 + AC3467</f>
        <v>0.94950524895473587</v>
      </c>
      <c r="AD3485" s="440">
        <f t="shared" si="2855"/>
        <v>0.94950524895473587</v>
      </c>
      <c r="AE3485" s="443">
        <f t="shared" si="2855"/>
        <v>0.84468080239399512</v>
      </c>
      <c r="AF3485" s="439">
        <f t="shared" si="2855"/>
        <v>0.73985635583325438</v>
      </c>
      <c r="AG3485" s="439">
        <f t="shared" si="2855"/>
        <v>0.63503190927251363</v>
      </c>
      <c r="AH3485" s="439">
        <f t="shared" si="2855"/>
        <v>0.53020746271177288</v>
      </c>
      <c r="AI3485" s="440">
        <f t="shared" si="2855"/>
        <v>0.42538301615103213</v>
      </c>
      <c r="AJ3485" s="443">
        <f t="shared" si="2855"/>
        <v>0.3190372621132741</v>
      </c>
      <c r="AK3485" s="439">
        <f t="shared" si="2855"/>
        <v>0.21269150807551607</v>
      </c>
      <c r="AL3485" s="439">
        <f t="shared" si="2855"/>
        <v>0.10634575403775803</v>
      </c>
      <c r="AM3485" s="439">
        <f t="shared" si="2855"/>
        <v>0</v>
      </c>
      <c r="AN3485" s="440">
        <f t="shared" si="2855"/>
        <v>0</v>
      </c>
    </row>
    <row r="3486" spans="1:40" outlineLevel="2">
      <c r="A3486" s="882">
        <f>ROW()</f>
        <v>3486</v>
      </c>
      <c r="B3486" s="453"/>
      <c r="D3486" s="452" t="s">
        <v>81</v>
      </c>
      <c r="H3486" s="458"/>
      <c r="I3486" s="458"/>
      <c r="J3486" s="459"/>
      <c r="K3486" s="458"/>
      <c r="L3486" s="458"/>
      <c r="M3486" s="458"/>
      <c r="N3486" s="458"/>
      <c r="O3486" s="459"/>
      <c r="P3486" s="458"/>
      <c r="Q3486" s="458"/>
      <c r="R3486" s="458"/>
      <c r="S3486" s="463"/>
      <c r="T3486" s="458"/>
      <c r="U3486" s="458"/>
      <c r="V3486" s="458"/>
      <c r="W3486" s="31"/>
      <c r="X3486" s="440"/>
      <c r="Y3486" s="459"/>
      <c r="Z3486" s="458"/>
      <c r="AA3486" s="439"/>
      <c r="AB3486" s="439"/>
      <c r="AC3486" s="439">
        <f t="shared" ref="AC3486:AN3486" si="2856">AC3396+AC3414+AC3432+AC3450 + AC3468</f>
        <v>0</v>
      </c>
      <c r="AD3486" s="440">
        <f t="shared" si="2856"/>
        <v>0</v>
      </c>
      <c r="AE3486" s="443">
        <f t="shared" si="2856"/>
        <v>0</v>
      </c>
      <c r="AF3486" s="439">
        <f t="shared" si="2856"/>
        <v>0</v>
      </c>
      <c r="AG3486" s="439">
        <f t="shared" si="2856"/>
        <v>0</v>
      </c>
      <c r="AH3486" s="439">
        <f t="shared" si="2856"/>
        <v>0</v>
      </c>
      <c r="AI3486" s="440">
        <f t="shared" si="2856"/>
        <v>0</v>
      </c>
      <c r="AJ3486" s="443">
        <f t="shared" si="2856"/>
        <v>0</v>
      </c>
      <c r="AK3486" s="439">
        <f t="shared" si="2856"/>
        <v>0</v>
      </c>
      <c r="AL3486" s="439">
        <f t="shared" si="2856"/>
        <v>0</v>
      </c>
      <c r="AM3486" s="439">
        <f t="shared" si="2856"/>
        <v>0</v>
      </c>
      <c r="AN3486" s="440">
        <f t="shared" si="2856"/>
        <v>0</v>
      </c>
    </row>
    <row r="3487" spans="1:40" outlineLevel="2">
      <c r="A3487" s="882">
        <f>ROW()</f>
        <v>3487</v>
      </c>
      <c r="B3487" s="453"/>
      <c r="D3487" s="452" t="s">
        <v>28</v>
      </c>
      <c r="H3487" s="458"/>
      <c r="I3487" s="458"/>
      <c r="J3487" s="459"/>
      <c r="K3487" s="458"/>
      <c r="L3487" s="458"/>
      <c r="M3487" s="458"/>
      <c r="N3487" s="458"/>
      <c r="O3487" s="459"/>
      <c r="P3487" s="458"/>
      <c r="Q3487" s="458"/>
      <c r="R3487" s="458"/>
      <c r="S3487" s="463"/>
      <c r="T3487" s="458"/>
      <c r="U3487" s="458"/>
      <c r="V3487" s="458"/>
      <c r="W3487" s="31"/>
      <c r="X3487" s="440"/>
      <c r="Y3487" s="459"/>
      <c r="Z3487" s="458"/>
      <c r="AA3487" s="439"/>
      <c r="AB3487" s="439"/>
      <c r="AC3487" s="439">
        <f t="shared" ref="AC3487:AN3487" si="2857">AC3397+AC3415+AC3433+AC3451 + AC3469</f>
        <v>8.0006641454864139E-3</v>
      </c>
      <c r="AD3487" s="440">
        <f t="shared" si="2857"/>
        <v>8.0006641454864139E-3</v>
      </c>
      <c r="AE3487" s="443">
        <f t="shared" si="2857"/>
        <v>8.0006641454864139E-3</v>
      </c>
      <c r="AF3487" s="439">
        <f t="shared" si="2857"/>
        <v>8.0006641454864139E-3</v>
      </c>
      <c r="AG3487" s="439">
        <f t="shared" si="2857"/>
        <v>8.0006641454864139E-3</v>
      </c>
      <c r="AH3487" s="439">
        <f t="shared" si="2857"/>
        <v>8.0006641454864139E-3</v>
      </c>
      <c r="AI3487" s="440">
        <f t="shared" si="2857"/>
        <v>8.0006641454864139E-3</v>
      </c>
      <c r="AJ3487" s="443">
        <f t="shared" si="2857"/>
        <v>8.0006641454864139E-3</v>
      </c>
      <c r="AK3487" s="439">
        <f t="shared" si="2857"/>
        <v>8.0006641454864139E-3</v>
      </c>
      <c r="AL3487" s="439">
        <f t="shared" si="2857"/>
        <v>8.0006641454864139E-3</v>
      </c>
      <c r="AM3487" s="439">
        <f t="shared" si="2857"/>
        <v>8.0006641454864139E-3</v>
      </c>
      <c r="AN3487" s="440">
        <f t="shared" si="2857"/>
        <v>8.0006641454864139E-3</v>
      </c>
    </row>
    <row r="3488" spans="1:40" outlineLevel="2">
      <c r="A3488" s="882">
        <f>ROW()</f>
        <v>3488</v>
      </c>
      <c r="B3488" s="453"/>
      <c r="D3488" s="456" t="s">
        <v>443</v>
      </c>
      <c r="E3488" s="456"/>
      <c r="F3488" s="456"/>
      <c r="G3488" s="456"/>
      <c r="H3488" s="460"/>
      <c r="I3488" s="460"/>
      <c r="J3488" s="461"/>
      <c r="K3488" s="460"/>
      <c r="L3488" s="460"/>
      <c r="M3488" s="460"/>
      <c r="N3488" s="460"/>
      <c r="O3488" s="461"/>
      <c r="P3488" s="460"/>
      <c r="Q3488" s="460"/>
      <c r="R3488" s="460"/>
      <c r="S3488" s="465"/>
      <c r="T3488" s="460"/>
      <c r="U3488" s="460"/>
      <c r="V3488" s="460"/>
      <c r="W3488" s="57"/>
      <c r="X3488" s="442"/>
      <c r="Y3488" s="461"/>
      <c r="Z3488" s="460"/>
      <c r="AA3488" s="441"/>
      <c r="AB3488" s="441"/>
      <c r="AC3488" s="441">
        <f t="shared" ref="AC3488:AN3488" si="2858">AC3398+AC3416+AC3434+AC3452 + AC3470</f>
        <v>0.33433709981011112</v>
      </c>
      <c r="AD3488" s="442">
        <f t="shared" si="2858"/>
        <v>0.32881001208377292</v>
      </c>
      <c r="AE3488" s="462">
        <f t="shared" si="2858"/>
        <v>0.32377141408643256</v>
      </c>
      <c r="AF3488" s="441">
        <f t="shared" si="2858"/>
        <v>0.31873281608909221</v>
      </c>
      <c r="AG3488" s="441">
        <f t="shared" si="2858"/>
        <v>0.31369421809175185</v>
      </c>
      <c r="AH3488" s="441">
        <f t="shared" si="2858"/>
        <v>0.3086556200944115</v>
      </c>
      <c r="AI3488" s="442">
        <f t="shared" si="2858"/>
        <v>0.30361702209707114</v>
      </c>
      <c r="AJ3488" s="462">
        <f t="shared" si="2858"/>
        <v>0.29854344346023665</v>
      </c>
      <c r="AK3488" s="441">
        <f t="shared" si="2858"/>
        <v>0.29346986482340215</v>
      </c>
      <c r="AL3488" s="441">
        <f t="shared" si="2858"/>
        <v>0.28839628618656765</v>
      </c>
      <c r="AM3488" s="441">
        <f t="shared" si="2858"/>
        <v>0.28332270754973315</v>
      </c>
      <c r="AN3488" s="442">
        <f t="shared" si="2858"/>
        <v>0.27824912891289866</v>
      </c>
    </row>
    <row r="3489" spans="1:40" outlineLevel="2">
      <c r="A3489" s="882">
        <f>ROW()</f>
        <v>3489</v>
      </c>
      <c r="B3489" s="453"/>
      <c r="D3489" s="452" t="s">
        <v>24</v>
      </c>
      <c r="H3489" s="458"/>
      <c r="I3489" s="458"/>
      <c r="J3489" s="459"/>
      <c r="K3489" s="458"/>
      <c r="L3489" s="458"/>
      <c r="M3489" s="458"/>
      <c r="N3489" s="458"/>
      <c r="O3489" s="459"/>
      <c r="P3489" s="458"/>
      <c r="Q3489" s="458"/>
      <c r="R3489" s="458"/>
      <c r="S3489" s="463"/>
      <c r="T3489" s="458"/>
      <c r="U3489" s="458"/>
      <c r="V3489" s="458"/>
      <c r="W3489" s="439"/>
      <c r="X3489" s="440"/>
      <c r="Y3489" s="459"/>
      <c r="Z3489" s="458"/>
      <c r="AA3489" s="439"/>
      <c r="AB3489" s="439"/>
      <c r="AC3489" s="439">
        <f t="shared" ref="AC3489:AN3489" si="2859">SUM(AC3473:AC3488)</f>
        <v>100.07614776017515</v>
      </c>
      <c r="AD3489" s="440">
        <f t="shared" si="2859"/>
        <v>95.363659164892198</v>
      </c>
      <c r="AE3489" s="443">
        <f t="shared" si="2859"/>
        <v>92.003638326844609</v>
      </c>
      <c r="AF3489" s="439">
        <f t="shared" si="2859"/>
        <v>88.643617488796991</v>
      </c>
      <c r="AG3489" s="439">
        <f t="shared" si="2859"/>
        <v>85.283596650749388</v>
      </c>
      <c r="AH3489" s="439">
        <f t="shared" si="2859"/>
        <v>81.92357581270177</v>
      </c>
      <c r="AI3489" s="440">
        <f t="shared" si="2859"/>
        <v>79.081574803850373</v>
      </c>
      <c r="AJ3489" s="443">
        <f t="shared" si="2859"/>
        <v>76.200682230718272</v>
      </c>
      <c r="AK3489" s="439">
        <f t="shared" si="2859"/>
        <v>73.333154944283351</v>
      </c>
      <c r="AL3489" s="439">
        <f t="shared" si="2859"/>
        <v>70.465627657848415</v>
      </c>
      <c r="AM3489" s="439">
        <f t="shared" si="2859"/>
        <v>67.598100371413466</v>
      </c>
      <c r="AN3489" s="440">
        <f t="shared" si="2859"/>
        <v>65.280917967808492</v>
      </c>
    </row>
    <row r="3490" spans="1:40">
      <c r="A3490" s="884" t="str">
        <f>"2019 Capex Account [m$"&amp;Input!$G$43&amp;"]"</f>
        <v>2019 Capex Account [m$31/12/2023]</v>
      </c>
      <c r="B3490" s="885"/>
      <c r="C3490" s="886"/>
      <c r="D3490" s="885"/>
      <c r="E3490" s="885"/>
      <c r="F3490" s="885"/>
      <c r="G3490" s="25"/>
      <c r="H3490" s="885"/>
      <c r="I3490" s="25"/>
      <c r="J3490" s="323"/>
      <c r="K3490" s="25"/>
      <c r="L3490" s="25"/>
      <c r="M3490" s="25"/>
      <c r="N3490" s="25"/>
      <c r="O3490" s="323"/>
      <c r="P3490" s="25"/>
      <c r="Q3490" s="25"/>
      <c r="R3490" s="25"/>
      <c r="S3490" s="318"/>
      <c r="T3490" s="25"/>
      <c r="U3490" s="25"/>
      <c r="V3490" s="25"/>
      <c r="W3490" s="25"/>
      <c r="X3490" s="318"/>
      <c r="Y3490" s="323"/>
      <c r="Z3490" s="25"/>
      <c r="AA3490" s="25"/>
      <c r="AB3490" s="25"/>
      <c r="AC3490" s="25"/>
      <c r="AD3490" s="318"/>
      <c r="AE3490" s="323"/>
      <c r="AF3490" s="25"/>
      <c r="AG3490" s="25"/>
      <c r="AH3490" s="25"/>
      <c r="AI3490" s="318"/>
      <c r="AJ3490" s="323"/>
      <c r="AK3490" s="25"/>
      <c r="AL3490" s="25"/>
      <c r="AM3490" s="25"/>
      <c r="AN3490" s="318"/>
    </row>
    <row r="3491" spans="1:40" outlineLevel="1">
      <c r="A3491" s="732" t="s">
        <v>26</v>
      </c>
      <c r="B3491" s="733"/>
      <c r="C3491" s="881"/>
      <c r="D3491" s="733"/>
      <c r="E3491" s="733"/>
      <c r="F3491" s="733"/>
      <c r="G3491" s="730"/>
      <c r="H3491" s="733"/>
      <c r="I3491" s="730"/>
      <c r="J3491" s="729"/>
      <c r="K3491" s="730"/>
      <c r="L3491" s="730"/>
      <c r="M3491" s="730"/>
      <c r="N3491" s="730"/>
      <c r="O3491" s="729"/>
      <c r="P3491" s="730"/>
      <c r="Q3491" s="730"/>
      <c r="R3491" s="730"/>
      <c r="S3491" s="731"/>
      <c r="T3491" s="730"/>
      <c r="U3491" s="730"/>
      <c r="V3491" s="730"/>
      <c r="W3491" s="730"/>
      <c r="X3491" s="731"/>
      <c r="Y3491" s="729"/>
      <c r="Z3491" s="730"/>
      <c r="AA3491" s="730"/>
      <c r="AB3491" s="730"/>
      <c r="AC3491" s="730"/>
      <c r="AD3491" s="731"/>
      <c r="AE3491" s="729"/>
      <c r="AF3491" s="730"/>
      <c r="AG3491" s="730"/>
      <c r="AH3491" s="730"/>
      <c r="AI3491" s="731"/>
      <c r="AJ3491" s="729"/>
      <c r="AK3491" s="730"/>
      <c r="AL3491" s="730"/>
      <c r="AM3491" s="730"/>
      <c r="AN3491" s="731"/>
    </row>
    <row r="3492" spans="1:40" outlineLevel="2">
      <c r="A3492" s="882">
        <f>ROW()</f>
        <v>3492</v>
      </c>
      <c r="B3492" s="453"/>
      <c r="D3492" s="452" t="s">
        <v>300</v>
      </c>
      <c r="H3492" s="458"/>
      <c r="I3492" s="458"/>
      <c r="J3492" s="459"/>
      <c r="K3492" s="458"/>
      <c r="L3492" s="458"/>
      <c r="M3492" s="458"/>
      <c r="N3492" s="458"/>
      <c r="O3492" s="459"/>
      <c r="P3492" s="458"/>
      <c r="Q3492" s="458"/>
      <c r="R3492" s="458"/>
      <c r="S3492" s="463"/>
      <c r="T3492" s="458"/>
      <c r="U3492" s="458"/>
      <c r="V3492" s="458"/>
      <c r="W3492" s="458"/>
      <c r="X3492" s="463"/>
      <c r="Y3492" s="459"/>
      <c r="Z3492" s="458"/>
      <c r="AA3492" s="169"/>
      <c r="AB3492" s="169"/>
      <c r="AC3492" s="169"/>
      <c r="AD3492" s="337"/>
      <c r="AE3492" s="342">
        <f>Input!$Y$58</f>
        <v>80</v>
      </c>
      <c r="AF3492" s="448">
        <f t="shared" ref="AF3492:AI3492" si="2860">(AE3492-AE$9)*(AE3492&gt;AF$9)</f>
        <v>79</v>
      </c>
      <c r="AG3492" s="448">
        <f t="shared" si="2860"/>
        <v>78</v>
      </c>
      <c r="AH3492" s="448">
        <f t="shared" si="2860"/>
        <v>77</v>
      </c>
      <c r="AI3492" s="449">
        <f t="shared" si="2860"/>
        <v>76</v>
      </c>
      <c r="AJ3492" s="330">
        <f t="shared" ref="AJ3492:AK3507" si="2861">(AI3492-AI$9)*(AI3492&gt;AJ$9)</f>
        <v>75</v>
      </c>
      <c r="AK3492" s="448">
        <f t="shared" si="2861"/>
        <v>74</v>
      </c>
      <c r="AL3492" s="448">
        <f t="shared" ref="AL3492:AL3507" si="2862">(AK3492-AK$9)*(AK3492&gt;AL$9)</f>
        <v>73</v>
      </c>
      <c r="AM3492" s="448">
        <f t="shared" ref="AM3492:AM3507" si="2863">(AL3492-AL$9)*(AL3492&gt;AM$9)</f>
        <v>72</v>
      </c>
      <c r="AN3492" s="449">
        <f t="shared" ref="AN3492:AN3507" si="2864">(AM3492-AM$9)*(AM3492&gt;AN$9)</f>
        <v>71</v>
      </c>
    </row>
    <row r="3493" spans="1:40" outlineLevel="2">
      <c r="A3493" s="882">
        <f>ROW()</f>
        <v>3493</v>
      </c>
      <c r="B3493" s="453"/>
      <c r="D3493" s="452" t="s">
        <v>301</v>
      </c>
      <c r="H3493" s="458"/>
      <c r="I3493" s="458"/>
      <c r="J3493" s="459"/>
      <c r="K3493" s="458"/>
      <c r="L3493" s="458"/>
      <c r="M3493" s="458"/>
      <c r="N3493" s="458"/>
      <c r="O3493" s="459"/>
      <c r="P3493" s="458"/>
      <c r="Q3493" s="458"/>
      <c r="R3493" s="458"/>
      <c r="S3493" s="463"/>
      <c r="T3493" s="458"/>
      <c r="U3493" s="458"/>
      <c r="V3493" s="458"/>
      <c r="W3493" s="458"/>
      <c r="X3493" s="463"/>
      <c r="Y3493" s="459"/>
      <c r="Z3493" s="458"/>
      <c r="AA3493" s="169"/>
      <c r="AB3493" s="169"/>
      <c r="AC3493" s="169"/>
      <c r="AD3493" s="337"/>
      <c r="AE3493" s="342">
        <f>Input!$Y$59</f>
        <v>60</v>
      </c>
      <c r="AF3493" s="448">
        <f t="shared" ref="AF3493:AI3493" si="2865">(AE3493-AE$9)*(AE3493&gt;AF$9)</f>
        <v>59</v>
      </c>
      <c r="AG3493" s="448">
        <f t="shared" si="2865"/>
        <v>58</v>
      </c>
      <c r="AH3493" s="448">
        <f t="shared" si="2865"/>
        <v>57</v>
      </c>
      <c r="AI3493" s="449">
        <f t="shared" si="2865"/>
        <v>56</v>
      </c>
      <c r="AJ3493" s="330">
        <f t="shared" si="2861"/>
        <v>55</v>
      </c>
      <c r="AK3493" s="448">
        <f t="shared" si="2861"/>
        <v>54</v>
      </c>
      <c r="AL3493" s="448">
        <f t="shared" si="2862"/>
        <v>53</v>
      </c>
      <c r="AM3493" s="448">
        <f t="shared" si="2863"/>
        <v>52</v>
      </c>
      <c r="AN3493" s="449">
        <f t="shared" si="2864"/>
        <v>51</v>
      </c>
    </row>
    <row r="3494" spans="1:40" outlineLevel="2">
      <c r="A3494" s="882">
        <f>ROW()</f>
        <v>3494</v>
      </c>
      <c r="B3494" s="453"/>
      <c r="D3494" s="452" t="s">
        <v>29</v>
      </c>
      <c r="H3494" s="458"/>
      <c r="I3494" s="458"/>
      <c r="J3494" s="459"/>
      <c r="K3494" s="458"/>
      <c r="L3494" s="458"/>
      <c r="M3494" s="458"/>
      <c r="N3494" s="458"/>
      <c r="O3494" s="459"/>
      <c r="P3494" s="458"/>
      <c r="Q3494" s="458"/>
      <c r="R3494" s="458"/>
      <c r="S3494" s="463"/>
      <c r="T3494" s="458"/>
      <c r="U3494" s="458"/>
      <c r="V3494" s="458"/>
      <c r="W3494" s="458"/>
      <c r="X3494" s="463"/>
      <c r="Y3494" s="459"/>
      <c r="Z3494" s="458"/>
      <c r="AA3494" s="169"/>
      <c r="AB3494" s="169"/>
      <c r="AC3494" s="169"/>
      <c r="AD3494" s="337"/>
      <c r="AE3494" s="342">
        <f>Input!$Y$60</f>
        <v>60</v>
      </c>
      <c r="AF3494" s="448">
        <f t="shared" ref="AF3494:AI3494" si="2866">(AE3494-AE$9)*(AE3494&gt;AF$9)</f>
        <v>59</v>
      </c>
      <c r="AG3494" s="448">
        <f t="shared" si="2866"/>
        <v>58</v>
      </c>
      <c r="AH3494" s="448">
        <f t="shared" si="2866"/>
        <v>57</v>
      </c>
      <c r="AI3494" s="449">
        <f t="shared" si="2866"/>
        <v>56</v>
      </c>
      <c r="AJ3494" s="330">
        <f t="shared" si="2861"/>
        <v>55</v>
      </c>
      <c r="AK3494" s="448">
        <f t="shared" si="2861"/>
        <v>54</v>
      </c>
      <c r="AL3494" s="448">
        <f t="shared" si="2862"/>
        <v>53</v>
      </c>
      <c r="AM3494" s="448">
        <f t="shared" si="2863"/>
        <v>52</v>
      </c>
      <c r="AN3494" s="449">
        <f t="shared" si="2864"/>
        <v>51</v>
      </c>
    </row>
    <row r="3495" spans="1:40" outlineLevel="2">
      <c r="A3495" s="882">
        <f>ROW()</f>
        <v>3495</v>
      </c>
      <c r="B3495" s="453"/>
      <c r="D3495" s="452" t="s">
        <v>30</v>
      </c>
      <c r="H3495" s="458"/>
      <c r="I3495" s="458"/>
      <c r="J3495" s="459"/>
      <c r="K3495" s="458"/>
      <c r="L3495" s="458"/>
      <c r="M3495" s="458"/>
      <c r="N3495" s="458"/>
      <c r="O3495" s="459"/>
      <c r="P3495" s="458"/>
      <c r="Q3495" s="458"/>
      <c r="R3495" s="458"/>
      <c r="S3495" s="463"/>
      <c r="T3495" s="458"/>
      <c r="U3495" s="458"/>
      <c r="V3495" s="458"/>
      <c r="W3495" s="458"/>
      <c r="X3495" s="463"/>
      <c r="Y3495" s="459"/>
      <c r="Z3495" s="458"/>
      <c r="AA3495" s="169"/>
      <c r="AB3495" s="169"/>
      <c r="AC3495" s="169"/>
      <c r="AD3495" s="337"/>
      <c r="AE3495" s="342">
        <f>Input!$Y$61</f>
        <v>60</v>
      </c>
      <c r="AF3495" s="448">
        <f t="shared" ref="AF3495:AI3495" si="2867">(AE3495-AE$9)*(AE3495&gt;AF$9)</f>
        <v>59</v>
      </c>
      <c r="AG3495" s="448">
        <f t="shared" si="2867"/>
        <v>58</v>
      </c>
      <c r="AH3495" s="448">
        <f t="shared" si="2867"/>
        <v>57</v>
      </c>
      <c r="AI3495" s="449">
        <f t="shared" si="2867"/>
        <v>56</v>
      </c>
      <c r="AJ3495" s="330">
        <f t="shared" si="2861"/>
        <v>55</v>
      </c>
      <c r="AK3495" s="448">
        <f t="shared" si="2861"/>
        <v>54</v>
      </c>
      <c r="AL3495" s="448">
        <f t="shared" si="2862"/>
        <v>53</v>
      </c>
      <c r="AM3495" s="448">
        <f t="shared" si="2863"/>
        <v>52</v>
      </c>
      <c r="AN3495" s="449">
        <f t="shared" si="2864"/>
        <v>51</v>
      </c>
    </row>
    <row r="3496" spans="1:40" outlineLevel="2">
      <c r="A3496" s="882">
        <f>ROW()</f>
        <v>3496</v>
      </c>
      <c r="B3496" s="453"/>
      <c r="D3496" s="452" t="s">
        <v>31</v>
      </c>
      <c r="H3496" s="458"/>
      <c r="I3496" s="458"/>
      <c r="J3496" s="459"/>
      <c r="K3496" s="458"/>
      <c r="L3496" s="458"/>
      <c r="M3496" s="458"/>
      <c r="N3496" s="458"/>
      <c r="O3496" s="459"/>
      <c r="P3496" s="458"/>
      <c r="Q3496" s="458"/>
      <c r="R3496" s="458"/>
      <c r="S3496" s="463"/>
      <c r="T3496" s="458"/>
      <c r="U3496" s="458"/>
      <c r="V3496" s="458"/>
      <c r="W3496" s="458"/>
      <c r="X3496" s="463"/>
      <c r="Y3496" s="459"/>
      <c r="Z3496" s="458"/>
      <c r="AA3496" s="169"/>
      <c r="AB3496" s="169"/>
      <c r="AC3496" s="169"/>
      <c r="AD3496" s="337"/>
      <c r="AE3496" s="342">
        <f>Input!$Y$62</f>
        <v>60</v>
      </c>
      <c r="AF3496" s="448">
        <f t="shared" ref="AF3496:AI3496" si="2868">(AE3496-AE$9)*(AE3496&gt;AF$9)</f>
        <v>59</v>
      </c>
      <c r="AG3496" s="448">
        <f t="shared" si="2868"/>
        <v>58</v>
      </c>
      <c r="AH3496" s="448">
        <f t="shared" si="2868"/>
        <v>57</v>
      </c>
      <c r="AI3496" s="449">
        <f t="shared" si="2868"/>
        <v>56</v>
      </c>
      <c r="AJ3496" s="330">
        <f t="shared" si="2861"/>
        <v>55</v>
      </c>
      <c r="AK3496" s="448">
        <f t="shared" si="2861"/>
        <v>54</v>
      </c>
      <c r="AL3496" s="448">
        <f t="shared" si="2862"/>
        <v>53</v>
      </c>
      <c r="AM3496" s="448">
        <f t="shared" si="2863"/>
        <v>52</v>
      </c>
      <c r="AN3496" s="449">
        <f t="shared" si="2864"/>
        <v>51</v>
      </c>
    </row>
    <row r="3497" spans="1:40" outlineLevel="2">
      <c r="A3497" s="882">
        <f>ROW()</f>
        <v>3497</v>
      </c>
      <c r="B3497" s="453"/>
      <c r="D3497" s="452" t="s">
        <v>32</v>
      </c>
      <c r="H3497" s="458"/>
      <c r="I3497" s="458"/>
      <c r="J3497" s="459"/>
      <c r="K3497" s="458"/>
      <c r="L3497" s="458"/>
      <c r="M3497" s="458"/>
      <c r="N3497" s="458"/>
      <c r="O3497" s="459"/>
      <c r="P3497" s="458"/>
      <c r="Q3497" s="458"/>
      <c r="R3497" s="458"/>
      <c r="S3497" s="463"/>
      <c r="T3497" s="458"/>
      <c r="U3497" s="458"/>
      <c r="V3497" s="458"/>
      <c r="W3497" s="458"/>
      <c r="X3497" s="463"/>
      <c r="Y3497" s="459"/>
      <c r="Z3497" s="458"/>
      <c r="AA3497" s="169"/>
      <c r="AB3497" s="169"/>
      <c r="AC3497" s="169"/>
      <c r="AD3497" s="337"/>
      <c r="AE3497" s="342">
        <f>Input!$Y$63</f>
        <v>40</v>
      </c>
      <c r="AF3497" s="448">
        <f t="shared" ref="AF3497:AI3497" si="2869">(AE3497-AE$9)*(AE3497&gt;AF$9)</f>
        <v>39</v>
      </c>
      <c r="AG3497" s="448">
        <f t="shared" si="2869"/>
        <v>38</v>
      </c>
      <c r="AH3497" s="448">
        <f t="shared" si="2869"/>
        <v>37</v>
      </c>
      <c r="AI3497" s="449">
        <f t="shared" si="2869"/>
        <v>36</v>
      </c>
      <c r="AJ3497" s="330">
        <f t="shared" si="2861"/>
        <v>35</v>
      </c>
      <c r="AK3497" s="448">
        <f t="shared" si="2861"/>
        <v>34</v>
      </c>
      <c r="AL3497" s="448">
        <f t="shared" si="2862"/>
        <v>33</v>
      </c>
      <c r="AM3497" s="448">
        <f t="shared" si="2863"/>
        <v>32</v>
      </c>
      <c r="AN3497" s="449">
        <f t="shared" si="2864"/>
        <v>31</v>
      </c>
    </row>
    <row r="3498" spans="1:40" outlineLevel="2">
      <c r="A3498" s="882">
        <f>ROW()</f>
        <v>3498</v>
      </c>
      <c r="B3498" s="453"/>
      <c r="D3498" s="452" t="s">
        <v>33</v>
      </c>
      <c r="H3498" s="458"/>
      <c r="I3498" s="458"/>
      <c r="J3498" s="459"/>
      <c r="K3498" s="458"/>
      <c r="L3498" s="458"/>
      <c r="M3498" s="458"/>
      <c r="N3498" s="458"/>
      <c r="O3498" s="459"/>
      <c r="P3498" s="458"/>
      <c r="Q3498" s="458"/>
      <c r="R3498" s="458"/>
      <c r="S3498" s="463"/>
      <c r="T3498" s="458"/>
      <c r="U3498" s="458"/>
      <c r="V3498" s="458"/>
      <c r="W3498" s="458"/>
      <c r="X3498" s="463"/>
      <c r="Y3498" s="459"/>
      <c r="Z3498" s="458"/>
      <c r="AA3498" s="169"/>
      <c r="AB3498" s="169"/>
      <c r="AC3498" s="169"/>
      <c r="AD3498" s="337"/>
      <c r="AE3498" s="342">
        <f>Input!$Y$64</f>
        <v>40</v>
      </c>
      <c r="AF3498" s="448">
        <f t="shared" ref="AF3498:AI3498" si="2870">(AE3498-AE$9)*(AE3498&gt;AF$9)</f>
        <v>39</v>
      </c>
      <c r="AG3498" s="448">
        <f t="shared" si="2870"/>
        <v>38</v>
      </c>
      <c r="AH3498" s="448">
        <f t="shared" si="2870"/>
        <v>37</v>
      </c>
      <c r="AI3498" s="449">
        <f t="shared" si="2870"/>
        <v>36</v>
      </c>
      <c r="AJ3498" s="330">
        <f t="shared" si="2861"/>
        <v>35</v>
      </c>
      <c r="AK3498" s="448">
        <f t="shared" si="2861"/>
        <v>34</v>
      </c>
      <c r="AL3498" s="448">
        <f t="shared" si="2862"/>
        <v>33</v>
      </c>
      <c r="AM3498" s="448">
        <f t="shared" si="2863"/>
        <v>32</v>
      </c>
      <c r="AN3498" s="449">
        <f t="shared" si="2864"/>
        <v>31</v>
      </c>
    </row>
    <row r="3499" spans="1:40" outlineLevel="2">
      <c r="A3499" s="882">
        <f>ROW()</f>
        <v>3499</v>
      </c>
      <c r="B3499" s="453"/>
      <c r="D3499" s="452" t="s">
        <v>27</v>
      </c>
      <c r="H3499" s="458"/>
      <c r="I3499" s="458"/>
      <c r="J3499" s="459"/>
      <c r="K3499" s="458"/>
      <c r="L3499" s="458"/>
      <c r="M3499" s="458"/>
      <c r="N3499" s="458"/>
      <c r="O3499" s="459"/>
      <c r="P3499" s="458"/>
      <c r="Q3499" s="458"/>
      <c r="R3499" s="458"/>
      <c r="S3499" s="463"/>
      <c r="T3499" s="458"/>
      <c r="U3499" s="458"/>
      <c r="V3499" s="458"/>
      <c r="W3499" s="458"/>
      <c r="X3499" s="463"/>
      <c r="Y3499" s="459"/>
      <c r="Z3499" s="458"/>
      <c r="AA3499" s="169"/>
      <c r="AB3499" s="169"/>
      <c r="AC3499" s="169"/>
      <c r="AD3499" s="337"/>
      <c r="AE3499" s="342">
        <f>Input!$Y$65</f>
        <v>40</v>
      </c>
      <c r="AF3499" s="448">
        <f t="shared" ref="AF3499:AI3499" si="2871">(AE3499-AE$9)*(AE3499&gt;AF$9)</f>
        <v>39</v>
      </c>
      <c r="AG3499" s="448">
        <f t="shared" si="2871"/>
        <v>38</v>
      </c>
      <c r="AH3499" s="448">
        <f t="shared" si="2871"/>
        <v>37</v>
      </c>
      <c r="AI3499" s="449">
        <f t="shared" si="2871"/>
        <v>36</v>
      </c>
      <c r="AJ3499" s="330">
        <f t="shared" si="2861"/>
        <v>35</v>
      </c>
      <c r="AK3499" s="448">
        <f t="shared" si="2861"/>
        <v>34</v>
      </c>
      <c r="AL3499" s="448">
        <f t="shared" si="2862"/>
        <v>33</v>
      </c>
      <c r="AM3499" s="448">
        <f t="shared" si="2863"/>
        <v>32</v>
      </c>
      <c r="AN3499" s="449">
        <f t="shared" si="2864"/>
        <v>31</v>
      </c>
    </row>
    <row r="3500" spans="1:40" outlineLevel="2">
      <c r="A3500" s="882">
        <f>ROW()</f>
        <v>3500</v>
      </c>
      <c r="B3500" s="453"/>
      <c r="D3500" s="452" t="s">
        <v>34</v>
      </c>
      <c r="H3500" s="458"/>
      <c r="I3500" s="458"/>
      <c r="J3500" s="459"/>
      <c r="K3500" s="458"/>
      <c r="L3500" s="458"/>
      <c r="M3500" s="458"/>
      <c r="N3500" s="458"/>
      <c r="O3500" s="459"/>
      <c r="P3500" s="458"/>
      <c r="Q3500" s="458"/>
      <c r="R3500" s="458"/>
      <c r="S3500" s="463"/>
      <c r="T3500" s="458"/>
      <c r="U3500" s="458"/>
      <c r="V3500" s="458"/>
      <c r="W3500" s="458"/>
      <c r="X3500" s="463"/>
      <c r="Y3500" s="459"/>
      <c r="Z3500" s="458"/>
      <c r="AA3500" s="169"/>
      <c r="AB3500" s="169"/>
      <c r="AC3500" s="169"/>
      <c r="AD3500" s="337"/>
      <c r="AE3500" s="342">
        <f>Input!$Y$66</f>
        <v>25</v>
      </c>
      <c r="AF3500" s="448">
        <f t="shared" ref="AF3500:AI3500" si="2872">(AE3500-AE$9)*(AE3500&gt;AF$9)</f>
        <v>24</v>
      </c>
      <c r="AG3500" s="448">
        <f t="shared" si="2872"/>
        <v>23</v>
      </c>
      <c r="AH3500" s="448">
        <f t="shared" si="2872"/>
        <v>22</v>
      </c>
      <c r="AI3500" s="449">
        <f t="shared" si="2872"/>
        <v>21</v>
      </c>
      <c r="AJ3500" s="330">
        <f t="shared" si="2861"/>
        <v>20</v>
      </c>
      <c r="AK3500" s="448">
        <f t="shared" si="2861"/>
        <v>19</v>
      </c>
      <c r="AL3500" s="448">
        <f t="shared" si="2862"/>
        <v>18</v>
      </c>
      <c r="AM3500" s="448">
        <f t="shared" si="2863"/>
        <v>17</v>
      </c>
      <c r="AN3500" s="449">
        <f t="shared" si="2864"/>
        <v>16</v>
      </c>
    </row>
    <row r="3501" spans="1:40" outlineLevel="2">
      <c r="A3501" s="882">
        <f>ROW()</f>
        <v>3501</v>
      </c>
      <c r="B3501" s="453"/>
      <c r="D3501" s="452" t="s">
        <v>35</v>
      </c>
      <c r="H3501" s="458"/>
      <c r="I3501" s="458"/>
      <c r="J3501" s="459"/>
      <c r="K3501" s="458"/>
      <c r="L3501" s="458"/>
      <c r="M3501" s="458"/>
      <c r="N3501" s="458"/>
      <c r="O3501" s="459"/>
      <c r="P3501" s="458"/>
      <c r="Q3501" s="458"/>
      <c r="R3501" s="458"/>
      <c r="S3501" s="463"/>
      <c r="T3501" s="458"/>
      <c r="U3501" s="458"/>
      <c r="V3501" s="458"/>
      <c r="W3501" s="458"/>
      <c r="X3501" s="463"/>
      <c r="Y3501" s="459"/>
      <c r="Z3501" s="458"/>
      <c r="AA3501" s="169"/>
      <c r="AB3501" s="169"/>
      <c r="AC3501" s="169"/>
      <c r="AD3501" s="337"/>
      <c r="AE3501" s="342">
        <f>Input!$Y$67</f>
        <v>10</v>
      </c>
      <c r="AF3501" s="448">
        <f t="shared" ref="AF3501:AI3501" si="2873">(AE3501-AE$9)*(AE3501&gt;AF$9)</f>
        <v>9</v>
      </c>
      <c r="AG3501" s="448">
        <f t="shared" si="2873"/>
        <v>8</v>
      </c>
      <c r="AH3501" s="448">
        <f t="shared" si="2873"/>
        <v>7</v>
      </c>
      <c r="AI3501" s="449">
        <f t="shared" si="2873"/>
        <v>6</v>
      </c>
      <c r="AJ3501" s="330">
        <f t="shared" si="2861"/>
        <v>5</v>
      </c>
      <c r="AK3501" s="448">
        <f t="shared" si="2861"/>
        <v>4</v>
      </c>
      <c r="AL3501" s="448">
        <f t="shared" si="2862"/>
        <v>3</v>
      </c>
      <c r="AM3501" s="448">
        <f t="shared" si="2863"/>
        <v>2</v>
      </c>
      <c r="AN3501" s="449">
        <f t="shared" si="2864"/>
        <v>1</v>
      </c>
    </row>
    <row r="3502" spans="1:40" outlineLevel="2">
      <c r="A3502" s="882">
        <f>ROW()</f>
        <v>3502</v>
      </c>
      <c r="B3502" s="453"/>
      <c r="D3502" s="452" t="s">
        <v>302</v>
      </c>
      <c r="H3502" s="458"/>
      <c r="I3502" s="458"/>
      <c r="J3502" s="459"/>
      <c r="K3502" s="458"/>
      <c r="L3502" s="458"/>
      <c r="M3502" s="458"/>
      <c r="N3502" s="458"/>
      <c r="O3502" s="459"/>
      <c r="P3502" s="458"/>
      <c r="Q3502" s="458"/>
      <c r="R3502" s="458"/>
      <c r="S3502" s="463"/>
      <c r="T3502" s="458"/>
      <c r="U3502" s="458"/>
      <c r="V3502" s="458"/>
      <c r="W3502" s="458"/>
      <c r="X3502" s="463"/>
      <c r="Y3502" s="459"/>
      <c r="Z3502" s="458"/>
      <c r="AA3502" s="169"/>
      <c r="AB3502" s="169"/>
      <c r="AC3502" s="169"/>
      <c r="AD3502" s="337"/>
      <c r="AE3502" s="342">
        <f>Input!$Y$68</f>
        <v>10</v>
      </c>
      <c r="AF3502" s="448">
        <f t="shared" ref="AF3502:AI3502" si="2874">(AE3502-AE$9)*(AE3502&gt;AF$9)</f>
        <v>9</v>
      </c>
      <c r="AG3502" s="448">
        <f t="shared" si="2874"/>
        <v>8</v>
      </c>
      <c r="AH3502" s="448">
        <f t="shared" si="2874"/>
        <v>7</v>
      </c>
      <c r="AI3502" s="449">
        <f t="shared" si="2874"/>
        <v>6</v>
      </c>
      <c r="AJ3502" s="330">
        <f t="shared" si="2861"/>
        <v>5</v>
      </c>
      <c r="AK3502" s="448">
        <f t="shared" si="2861"/>
        <v>4</v>
      </c>
      <c r="AL3502" s="448">
        <f t="shared" si="2862"/>
        <v>3</v>
      </c>
      <c r="AM3502" s="448">
        <f t="shared" si="2863"/>
        <v>2</v>
      </c>
      <c r="AN3502" s="449">
        <f t="shared" si="2864"/>
        <v>1</v>
      </c>
    </row>
    <row r="3503" spans="1:40" outlineLevel="2">
      <c r="A3503" s="882">
        <f>ROW()</f>
        <v>3503</v>
      </c>
      <c r="B3503" s="453"/>
      <c r="D3503" s="452" t="s">
        <v>36</v>
      </c>
      <c r="H3503" s="458"/>
      <c r="I3503" s="458"/>
      <c r="J3503" s="459"/>
      <c r="K3503" s="458"/>
      <c r="L3503" s="458"/>
      <c r="M3503" s="458"/>
      <c r="N3503" s="458"/>
      <c r="O3503" s="459"/>
      <c r="P3503" s="458"/>
      <c r="Q3503" s="458"/>
      <c r="R3503" s="458"/>
      <c r="S3503" s="463"/>
      <c r="T3503" s="458"/>
      <c r="U3503" s="458"/>
      <c r="V3503" s="458"/>
      <c r="W3503" s="458"/>
      <c r="X3503" s="463"/>
      <c r="Y3503" s="459"/>
      <c r="Z3503" s="458"/>
      <c r="AA3503" s="169"/>
      <c r="AB3503" s="169"/>
      <c r="AC3503" s="169"/>
      <c r="AD3503" s="337"/>
      <c r="AE3503" s="342">
        <f>Input!$Y$69</f>
        <v>5</v>
      </c>
      <c r="AF3503" s="448">
        <f t="shared" ref="AF3503:AI3503" si="2875">(AE3503-AE$9)*(AE3503&gt;AF$9)</f>
        <v>4</v>
      </c>
      <c r="AG3503" s="448">
        <f t="shared" si="2875"/>
        <v>3</v>
      </c>
      <c r="AH3503" s="448">
        <f t="shared" si="2875"/>
        <v>2</v>
      </c>
      <c r="AI3503" s="449">
        <f t="shared" si="2875"/>
        <v>1</v>
      </c>
      <c r="AJ3503" s="330">
        <f t="shared" si="2861"/>
        <v>0</v>
      </c>
      <c r="AK3503" s="448">
        <f t="shared" si="2861"/>
        <v>0</v>
      </c>
      <c r="AL3503" s="448">
        <f t="shared" si="2862"/>
        <v>0</v>
      </c>
      <c r="AM3503" s="448">
        <f t="shared" si="2863"/>
        <v>0</v>
      </c>
      <c r="AN3503" s="449">
        <f t="shared" si="2864"/>
        <v>0</v>
      </c>
    </row>
    <row r="3504" spans="1:40" outlineLevel="2">
      <c r="A3504" s="882">
        <f>ROW()</f>
        <v>3504</v>
      </c>
      <c r="B3504" s="453"/>
      <c r="D3504" s="452" t="s">
        <v>583</v>
      </c>
      <c r="H3504" s="458"/>
      <c r="I3504" s="458"/>
      <c r="J3504" s="459"/>
      <c r="K3504" s="458"/>
      <c r="L3504" s="458"/>
      <c r="M3504" s="458"/>
      <c r="N3504" s="458"/>
      <c r="O3504" s="459"/>
      <c r="P3504" s="458"/>
      <c r="Q3504" s="458"/>
      <c r="R3504" s="458"/>
      <c r="S3504" s="463"/>
      <c r="T3504" s="458"/>
      <c r="U3504" s="458"/>
      <c r="V3504" s="458"/>
      <c r="W3504" s="458"/>
      <c r="X3504" s="463"/>
      <c r="Y3504" s="459"/>
      <c r="Z3504" s="458"/>
      <c r="AA3504" s="169"/>
      <c r="AB3504" s="169"/>
      <c r="AC3504" s="169"/>
      <c r="AD3504" s="337"/>
      <c r="AE3504" s="342">
        <f>Input!$Y$70</f>
        <v>10</v>
      </c>
      <c r="AF3504" s="448">
        <f t="shared" ref="AF3504:AI3504" si="2876">(AE3504-AE$9)*(AE3504&gt;AF$9)</f>
        <v>9</v>
      </c>
      <c r="AG3504" s="448">
        <f t="shared" si="2876"/>
        <v>8</v>
      </c>
      <c r="AH3504" s="448">
        <f t="shared" si="2876"/>
        <v>7</v>
      </c>
      <c r="AI3504" s="449">
        <f t="shared" si="2876"/>
        <v>6</v>
      </c>
      <c r="AJ3504" s="330">
        <f t="shared" si="2861"/>
        <v>5</v>
      </c>
      <c r="AK3504" s="448">
        <f t="shared" si="2861"/>
        <v>4</v>
      </c>
      <c r="AL3504" s="448">
        <f t="shared" si="2862"/>
        <v>3</v>
      </c>
      <c r="AM3504" s="448">
        <f t="shared" si="2863"/>
        <v>2</v>
      </c>
      <c r="AN3504" s="449">
        <f t="shared" si="2864"/>
        <v>1</v>
      </c>
    </row>
    <row r="3505" spans="1:40" outlineLevel="2">
      <c r="A3505" s="882">
        <f>ROW()</f>
        <v>3505</v>
      </c>
      <c r="B3505" s="453"/>
      <c r="D3505" s="452" t="s">
        <v>81</v>
      </c>
      <c r="H3505" s="458"/>
      <c r="I3505" s="458"/>
      <c r="J3505" s="459"/>
      <c r="K3505" s="458"/>
      <c r="L3505" s="458"/>
      <c r="M3505" s="458"/>
      <c r="N3505" s="458"/>
      <c r="O3505" s="459"/>
      <c r="P3505" s="458"/>
      <c r="Q3505" s="458"/>
      <c r="R3505" s="458"/>
      <c r="S3505" s="463"/>
      <c r="T3505" s="458"/>
      <c r="U3505" s="458"/>
      <c r="V3505" s="458"/>
      <c r="W3505" s="458"/>
      <c r="X3505" s="463"/>
      <c r="Y3505" s="459"/>
      <c r="Z3505" s="458"/>
      <c r="AA3505" s="169"/>
      <c r="AB3505" s="169"/>
      <c r="AC3505" s="169"/>
      <c r="AD3505" s="337"/>
      <c r="AE3505" s="342">
        <f>Input!$Y$71</f>
        <v>5</v>
      </c>
      <c r="AF3505" s="448">
        <f t="shared" ref="AF3505:AI3505" si="2877">(AE3505-AE$9)*(AE3505&gt;AF$9)</f>
        <v>4</v>
      </c>
      <c r="AG3505" s="448">
        <f t="shared" si="2877"/>
        <v>3</v>
      </c>
      <c r="AH3505" s="448">
        <f t="shared" si="2877"/>
        <v>2</v>
      </c>
      <c r="AI3505" s="449">
        <f t="shared" si="2877"/>
        <v>1</v>
      </c>
      <c r="AJ3505" s="330">
        <f t="shared" si="2861"/>
        <v>0</v>
      </c>
      <c r="AK3505" s="448">
        <f t="shared" si="2861"/>
        <v>0</v>
      </c>
      <c r="AL3505" s="448">
        <f t="shared" si="2862"/>
        <v>0</v>
      </c>
      <c r="AM3505" s="448">
        <f t="shared" si="2863"/>
        <v>0</v>
      </c>
      <c r="AN3505" s="449">
        <f t="shared" si="2864"/>
        <v>0</v>
      </c>
    </row>
    <row r="3506" spans="1:40" outlineLevel="2">
      <c r="A3506" s="882">
        <f>ROW()</f>
        <v>3506</v>
      </c>
      <c r="B3506" s="453"/>
      <c r="D3506" s="452" t="s">
        <v>28</v>
      </c>
      <c r="H3506" s="458"/>
      <c r="I3506" s="458"/>
      <c r="J3506" s="459"/>
      <c r="K3506" s="458"/>
      <c r="L3506" s="458"/>
      <c r="M3506" s="458"/>
      <c r="N3506" s="458"/>
      <c r="O3506" s="459"/>
      <c r="P3506" s="458"/>
      <c r="Q3506" s="458"/>
      <c r="R3506" s="458"/>
      <c r="S3506" s="463"/>
      <c r="T3506" s="458"/>
      <c r="U3506" s="458"/>
      <c r="V3506" s="458"/>
      <c r="W3506" s="458"/>
      <c r="X3506" s="463"/>
      <c r="Y3506" s="459"/>
      <c r="Z3506" s="458"/>
      <c r="AA3506" s="169"/>
      <c r="AB3506" s="169"/>
      <c r="AC3506" s="169"/>
      <c r="AD3506" s="337"/>
      <c r="AE3506" s="342">
        <f>Input!$Y$72</f>
        <v>0</v>
      </c>
      <c r="AF3506" s="448">
        <f t="shared" ref="AF3506:AI3506" si="2878">(AE3506-AE$9)*(AE3506&gt;AF$9)</f>
        <v>0</v>
      </c>
      <c r="AG3506" s="448">
        <f t="shared" si="2878"/>
        <v>0</v>
      </c>
      <c r="AH3506" s="448">
        <f t="shared" si="2878"/>
        <v>0</v>
      </c>
      <c r="AI3506" s="449">
        <f t="shared" si="2878"/>
        <v>0</v>
      </c>
      <c r="AJ3506" s="330">
        <f t="shared" si="2861"/>
        <v>0</v>
      </c>
      <c r="AK3506" s="448">
        <f t="shared" si="2861"/>
        <v>0</v>
      </c>
      <c r="AL3506" s="448">
        <f t="shared" si="2862"/>
        <v>0</v>
      </c>
      <c r="AM3506" s="448">
        <f t="shared" si="2863"/>
        <v>0</v>
      </c>
      <c r="AN3506" s="449">
        <f t="shared" si="2864"/>
        <v>0</v>
      </c>
    </row>
    <row r="3507" spans="1:40" outlineLevel="2">
      <c r="A3507" s="882">
        <f>ROW()</f>
        <v>3507</v>
      </c>
      <c r="B3507" s="453"/>
      <c r="D3507" s="456" t="s">
        <v>443</v>
      </c>
      <c r="E3507" s="456"/>
      <c r="F3507" s="456"/>
      <c r="G3507" s="456"/>
      <c r="H3507" s="460"/>
      <c r="I3507" s="460"/>
      <c r="J3507" s="461"/>
      <c r="K3507" s="460"/>
      <c r="L3507" s="460"/>
      <c r="M3507" s="460"/>
      <c r="N3507" s="460"/>
      <c r="O3507" s="461"/>
      <c r="P3507" s="460"/>
      <c r="Q3507" s="460"/>
      <c r="R3507" s="460"/>
      <c r="S3507" s="465"/>
      <c r="T3507" s="460"/>
      <c r="U3507" s="460"/>
      <c r="V3507" s="460"/>
      <c r="W3507" s="460"/>
      <c r="X3507" s="465"/>
      <c r="Y3507" s="461"/>
      <c r="Z3507" s="460"/>
      <c r="AA3507" s="170"/>
      <c r="AB3507" s="170"/>
      <c r="AC3507" s="170"/>
      <c r="AD3507" s="338"/>
      <c r="AE3507" s="343">
        <f>Input!$Y$73</f>
        <v>65.842774465500923</v>
      </c>
      <c r="AF3507" s="450">
        <f t="shared" ref="AF3507:AI3507" si="2879">(AE3507-AE$9)*(AE3507&gt;AF$9)</f>
        <v>64.842774465500923</v>
      </c>
      <c r="AG3507" s="450">
        <f t="shared" si="2879"/>
        <v>63.842774465500923</v>
      </c>
      <c r="AH3507" s="450">
        <f t="shared" si="2879"/>
        <v>62.842774465500923</v>
      </c>
      <c r="AI3507" s="451">
        <f t="shared" si="2879"/>
        <v>61.842774465500923</v>
      </c>
      <c r="AJ3507" s="331">
        <f t="shared" si="2861"/>
        <v>60.842774465500923</v>
      </c>
      <c r="AK3507" s="450">
        <f t="shared" si="2861"/>
        <v>59.842774465500923</v>
      </c>
      <c r="AL3507" s="450">
        <f t="shared" si="2862"/>
        <v>58.842774465500923</v>
      </c>
      <c r="AM3507" s="450">
        <f t="shared" si="2863"/>
        <v>57.842774465500923</v>
      </c>
      <c r="AN3507" s="451">
        <f t="shared" si="2864"/>
        <v>56.842774465500923</v>
      </c>
    </row>
    <row r="3508" spans="1:40" outlineLevel="2">
      <c r="A3508" s="882">
        <f>ROW()</f>
        <v>3508</v>
      </c>
      <c r="B3508" s="453"/>
      <c r="H3508" s="458"/>
      <c r="I3508" s="458"/>
      <c r="J3508" s="459"/>
      <c r="K3508" s="458"/>
      <c r="L3508" s="458"/>
      <c r="M3508" s="458"/>
      <c r="N3508" s="458"/>
      <c r="O3508" s="459"/>
      <c r="P3508" s="458"/>
      <c r="Q3508" s="458"/>
      <c r="R3508" s="458"/>
      <c r="S3508" s="463"/>
      <c r="T3508" s="458"/>
      <c r="U3508" s="439"/>
      <c r="V3508" s="439"/>
      <c r="W3508" s="439"/>
      <c r="X3508" s="440"/>
      <c r="Y3508" s="443"/>
      <c r="Z3508" s="439"/>
      <c r="AA3508" s="439"/>
      <c r="AB3508" s="439"/>
      <c r="AC3508" s="439"/>
      <c r="AD3508" s="440"/>
      <c r="AE3508" s="443"/>
      <c r="AF3508" s="439"/>
      <c r="AG3508" s="439"/>
      <c r="AH3508" s="439"/>
      <c r="AI3508" s="440"/>
      <c r="AJ3508" s="443"/>
      <c r="AK3508" s="439"/>
      <c r="AL3508" s="439"/>
      <c r="AM3508" s="439"/>
      <c r="AN3508" s="440"/>
    </row>
    <row r="3509" spans="1:40" outlineLevel="1">
      <c r="A3509" s="732" t="s">
        <v>20</v>
      </c>
      <c r="B3509" s="733"/>
      <c r="C3509" s="881"/>
      <c r="D3509" s="733"/>
      <c r="E3509" s="733"/>
      <c r="F3509" s="733"/>
      <c r="G3509" s="730"/>
      <c r="H3509" s="733"/>
      <c r="I3509" s="730"/>
      <c r="J3509" s="729"/>
      <c r="K3509" s="730"/>
      <c r="L3509" s="730"/>
      <c r="M3509" s="730"/>
      <c r="N3509" s="730"/>
      <c r="O3509" s="729"/>
      <c r="P3509" s="730"/>
      <c r="Q3509" s="730"/>
      <c r="R3509" s="730"/>
      <c r="S3509" s="731"/>
      <c r="T3509" s="730"/>
      <c r="U3509" s="730"/>
      <c r="V3509" s="730"/>
      <c r="W3509" s="730"/>
      <c r="X3509" s="731"/>
      <c r="Y3509" s="729"/>
      <c r="Z3509" s="730"/>
      <c r="AA3509" s="730"/>
      <c r="AB3509" s="730"/>
      <c r="AC3509" s="730"/>
      <c r="AD3509" s="731"/>
      <c r="AE3509" s="729"/>
      <c r="AF3509" s="730"/>
      <c r="AG3509" s="730"/>
      <c r="AH3509" s="730"/>
      <c r="AI3509" s="731"/>
      <c r="AJ3509" s="729"/>
      <c r="AK3509" s="730"/>
      <c r="AL3509" s="730"/>
      <c r="AM3509" s="730"/>
      <c r="AN3509" s="731"/>
    </row>
    <row r="3510" spans="1:40" outlineLevel="2">
      <c r="A3510" s="882">
        <f>ROW()</f>
        <v>3510</v>
      </c>
      <c r="B3510" s="453"/>
      <c r="D3510" s="452" t="s">
        <v>300</v>
      </c>
      <c r="H3510" s="458"/>
      <c r="I3510" s="458"/>
      <c r="J3510" s="459"/>
      <c r="K3510" s="458"/>
      <c r="L3510" s="458"/>
      <c r="M3510" s="458"/>
      <c r="N3510" s="458"/>
      <c r="O3510" s="459"/>
      <c r="P3510" s="458"/>
      <c r="Q3510" s="458"/>
      <c r="R3510" s="458"/>
      <c r="S3510" s="463"/>
      <c r="T3510" s="458"/>
      <c r="U3510" s="439"/>
      <c r="V3510" s="439"/>
      <c r="W3510" s="439"/>
      <c r="X3510" s="440"/>
      <c r="Y3510" s="443"/>
      <c r="Z3510" s="439"/>
      <c r="AA3510" s="439"/>
      <c r="AB3510" s="439"/>
      <c r="AC3510" s="439"/>
      <c r="AD3510" s="440"/>
      <c r="AE3510" s="443">
        <f t="shared" ref="AE3510:AE3521" si="2880">AD3600</f>
        <v>2.7366110872494724</v>
      </c>
      <c r="AF3510" s="439">
        <f t="shared" ref="AF3510:AF3521" si="2881">AE3600</f>
        <v>2.6992351333973295</v>
      </c>
      <c r="AG3510" s="439">
        <f t="shared" ref="AG3510:AG3521" si="2882">AF3600</f>
        <v>2.6618591795451865</v>
      </c>
      <c r="AH3510" s="439">
        <f t="shared" ref="AH3510:AH3521" si="2883">AG3600</f>
        <v>2.6244832256930435</v>
      </c>
      <c r="AI3510" s="440">
        <f t="shared" ref="AI3510:AI3521" si="2884">AH3600</f>
        <v>2.5871072718409005</v>
      </c>
      <c r="AJ3510" s="443">
        <f t="shared" ref="AJ3510:AJ3521" si="2885">AI3600</f>
        <v>2.5497313179887575</v>
      </c>
      <c r="AK3510" s="439">
        <f t="shared" ref="AK3510:AK3521" si="2886">AJ3600</f>
        <v>2.5157349004155742</v>
      </c>
      <c r="AL3510" s="439">
        <f t="shared" ref="AL3510:AL3521" si="2887">AK3600</f>
        <v>2.481738482842391</v>
      </c>
      <c r="AM3510" s="439">
        <f t="shared" ref="AM3510:AM3521" si="2888">AL3600</f>
        <v>2.4477420652692077</v>
      </c>
      <c r="AN3510" s="440">
        <f t="shared" ref="AN3510:AN3521" si="2889">AM3600</f>
        <v>2.4137456476960244</v>
      </c>
    </row>
    <row r="3511" spans="1:40" outlineLevel="2">
      <c r="A3511" s="882">
        <f>ROW()</f>
        <v>3511</v>
      </c>
      <c r="B3511" s="453"/>
      <c r="D3511" s="452" t="s">
        <v>301</v>
      </c>
      <c r="H3511" s="458"/>
      <c r="I3511" s="458"/>
      <c r="J3511" s="459"/>
      <c r="K3511" s="458"/>
      <c r="L3511" s="458"/>
      <c r="M3511" s="458"/>
      <c r="N3511" s="458"/>
      <c r="O3511" s="459"/>
      <c r="P3511" s="458"/>
      <c r="Q3511" s="458"/>
      <c r="R3511" s="458"/>
      <c r="S3511" s="463"/>
      <c r="T3511" s="458"/>
      <c r="U3511" s="439"/>
      <c r="V3511" s="439"/>
      <c r="W3511" s="439"/>
      <c r="X3511" s="440"/>
      <c r="Y3511" s="443"/>
      <c r="Z3511" s="439"/>
      <c r="AA3511" s="439"/>
      <c r="AB3511" s="439"/>
      <c r="AC3511" s="439"/>
      <c r="AD3511" s="440"/>
      <c r="AE3511" s="443">
        <f t="shared" si="2880"/>
        <v>-6.6311904244559433E-2</v>
      </c>
      <c r="AF3511" s="439">
        <f t="shared" si="2881"/>
        <v>-6.6311904244559433E-2</v>
      </c>
      <c r="AG3511" s="439">
        <f t="shared" si="2882"/>
        <v>-6.6311904244559433E-2</v>
      </c>
      <c r="AH3511" s="439">
        <f t="shared" si="2883"/>
        <v>-6.6311904244559433E-2</v>
      </c>
      <c r="AI3511" s="440">
        <f t="shared" si="2884"/>
        <v>-6.6311904244559433E-2</v>
      </c>
      <c r="AJ3511" s="443">
        <f t="shared" si="2885"/>
        <v>-6.6311904244559433E-2</v>
      </c>
      <c r="AK3511" s="439">
        <f t="shared" si="2886"/>
        <v>0</v>
      </c>
      <c r="AL3511" s="439">
        <f t="shared" si="2887"/>
        <v>0</v>
      </c>
      <c r="AM3511" s="439">
        <f t="shared" si="2888"/>
        <v>0</v>
      </c>
      <c r="AN3511" s="440">
        <f t="shared" si="2889"/>
        <v>0</v>
      </c>
    </row>
    <row r="3512" spans="1:40" outlineLevel="2">
      <c r="A3512" s="882">
        <f>ROW()</f>
        <v>3512</v>
      </c>
      <c r="B3512" s="453"/>
      <c r="D3512" s="452" t="s">
        <v>29</v>
      </c>
      <c r="H3512" s="458"/>
      <c r="I3512" s="458"/>
      <c r="J3512" s="459"/>
      <c r="K3512" s="458"/>
      <c r="L3512" s="458"/>
      <c r="M3512" s="458"/>
      <c r="N3512" s="458"/>
      <c r="O3512" s="459"/>
      <c r="P3512" s="458"/>
      <c r="Q3512" s="458"/>
      <c r="R3512" s="458"/>
      <c r="S3512" s="463"/>
      <c r="T3512" s="458"/>
      <c r="U3512" s="439"/>
      <c r="V3512" s="439"/>
      <c r="W3512" s="439"/>
      <c r="X3512" s="440"/>
      <c r="Y3512" s="443"/>
      <c r="Z3512" s="439"/>
      <c r="AA3512" s="439"/>
      <c r="AB3512" s="439"/>
      <c r="AC3512" s="439"/>
      <c r="AD3512" s="440"/>
      <c r="AE3512" s="443">
        <f t="shared" si="2880"/>
        <v>0</v>
      </c>
      <c r="AF3512" s="439">
        <f t="shared" si="2881"/>
        <v>0</v>
      </c>
      <c r="AG3512" s="439">
        <f t="shared" si="2882"/>
        <v>0</v>
      </c>
      <c r="AH3512" s="439">
        <f t="shared" si="2883"/>
        <v>0</v>
      </c>
      <c r="AI3512" s="440">
        <f t="shared" si="2884"/>
        <v>0</v>
      </c>
      <c r="AJ3512" s="443">
        <f t="shared" si="2885"/>
        <v>0</v>
      </c>
      <c r="AK3512" s="439">
        <f t="shared" si="2886"/>
        <v>0</v>
      </c>
      <c r="AL3512" s="439">
        <f t="shared" si="2887"/>
        <v>0</v>
      </c>
      <c r="AM3512" s="439">
        <f t="shared" si="2888"/>
        <v>0</v>
      </c>
      <c r="AN3512" s="440">
        <f t="shared" si="2889"/>
        <v>0</v>
      </c>
    </row>
    <row r="3513" spans="1:40" outlineLevel="2">
      <c r="A3513" s="882">
        <f>ROW()</f>
        <v>3513</v>
      </c>
      <c r="B3513" s="453"/>
      <c r="D3513" s="452" t="s">
        <v>30</v>
      </c>
      <c r="H3513" s="458"/>
      <c r="I3513" s="458"/>
      <c r="J3513" s="459"/>
      <c r="K3513" s="458"/>
      <c r="L3513" s="458"/>
      <c r="M3513" s="458"/>
      <c r="N3513" s="458"/>
      <c r="O3513" s="459"/>
      <c r="P3513" s="458"/>
      <c r="Q3513" s="458"/>
      <c r="R3513" s="458"/>
      <c r="S3513" s="463"/>
      <c r="T3513" s="458"/>
      <c r="U3513" s="439"/>
      <c r="V3513" s="439"/>
      <c r="W3513" s="439"/>
      <c r="X3513" s="440"/>
      <c r="Y3513" s="443"/>
      <c r="Z3513" s="439"/>
      <c r="AA3513" s="439"/>
      <c r="AB3513" s="439"/>
      <c r="AC3513" s="439"/>
      <c r="AD3513" s="440"/>
      <c r="AE3513" s="443">
        <f t="shared" si="2880"/>
        <v>32.734303101748203</v>
      </c>
      <c r="AF3513" s="439">
        <f t="shared" si="2881"/>
        <v>32.212503351090348</v>
      </c>
      <c r="AG3513" s="439">
        <f t="shared" si="2882"/>
        <v>31.690703600432492</v>
      </c>
      <c r="AH3513" s="439">
        <f t="shared" si="2883"/>
        <v>31.168903849774637</v>
      </c>
      <c r="AI3513" s="440">
        <f t="shared" si="2884"/>
        <v>30.647104099116781</v>
      </c>
      <c r="AJ3513" s="443">
        <f t="shared" si="2885"/>
        <v>30.125304348458926</v>
      </c>
      <c r="AK3513" s="439">
        <f t="shared" si="2886"/>
        <v>29.577571542123309</v>
      </c>
      <c r="AL3513" s="439">
        <f t="shared" si="2887"/>
        <v>29.029838735787692</v>
      </c>
      <c r="AM3513" s="439">
        <f t="shared" si="2888"/>
        <v>28.482105929452075</v>
      </c>
      <c r="AN3513" s="440">
        <f t="shared" si="2889"/>
        <v>27.934373123116458</v>
      </c>
    </row>
    <row r="3514" spans="1:40" outlineLevel="2">
      <c r="A3514" s="882">
        <f>ROW()</f>
        <v>3514</v>
      </c>
      <c r="B3514" s="453"/>
      <c r="D3514" s="452" t="s">
        <v>31</v>
      </c>
      <c r="H3514" s="458"/>
      <c r="I3514" s="458"/>
      <c r="J3514" s="459"/>
      <c r="K3514" s="458"/>
      <c r="L3514" s="458"/>
      <c r="M3514" s="458"/>
      <c r="N3514" s="458"/>
      <c r="O3514" s="459"/>
      <c r="P3514" s="458"/>
      <c r="Q3514" s="458"/>
      <c r="R3514" s="458"/>
      <c r="S3514" s="463"/>
      <c r="T3514" s="458"/>
      <c r="U3514" s="439"/>
      <c r="V3514" s="439"/>
      <c r="W3514" s="439"/>
      <c r="X3514" s="440"/>
      <c r="Y3514" s="443"/>
      <c r="Z3514" s="439"/>
      <c r="AA3514" s="439"/>
      <c r="AB3514" s="439"/>
      <c r="AC3514" s="439"/>
      <c r="AD3514" s="440"/>
      <c r="AE3514" s="443">
        <f t="shared" si="2880"/>
        <v>0</v>
      </c>
      <c r="AF3514" s="439">
        <f t="shared" si="2881"/>
        <v>0</v>
      </c>
      <c r="AG3514" s="439">
        <f t="shared" si="2882"/>
        <v>0</v>
      </c>
      <c r="AH3514" s="439">
        <f t="shared" si="2883"/>
        <v>0</v>
      </c>
      <c r="AI3514" s="440">
        <f t="shared" si="2884"/>
        <v>0</v>
      </c>
      <c r="AJ3514" s="443">
        <f t="shared" si="2885"/>
        <v>0</v>
      </c>
      <c r="AK3514" s="439">
        <f t="shared" si="2886"/>
        <v>0</v>
      </c>
      <c r="AL3514" s="439">
        <f t="shared" si="2887"/>
        <v>0</v>
      </c>
      <c r="AM3514" s="439">
        <f t="shared" si="2888"/>
        <v>0</v>
      </c>
      <c r="AN3514" s="440">
        <f t="shared" si="2889"/>
        <v>0</v>
      </c>
    </row>
    <row r="3515" spans="1:40" outlineLevel="2">
      <c r="A3515" s="882">
        <f>ROW()</f>
        <v>3515</v>
      </c>
      <c r="B3515" s="453"/>
      <c r="D3515" s="452" t="s">
        <v>32</v>
      </c>
      <c r="H3515" s="458"/>
      <c r="I3515" s="458"/>
      <c r="J3515" s="459"/>
      <c r="K3515" s="458"/>
      <c r="L3515" s="458"/>
      <c r="M3515" s="458"/>
      <c r="N3515" s="458"/>
      <c r="O3515" s="459"/>
      <c r="P3515" s="458"/>
      <c r="Q3515" s="458"/>
      <c r="R3515" s="458"/>
      <c r="S3515" s="463"/>
      <c r="T3515" s="458"/>
      <c r="U3515" s="439"/>
      <c r="V3515" s="439"/>
      <c r="W3515" s="439"/>
      <c r="X3515" s="440"/>
      <c r="Y3515" s="443"/>
      <c r="Z3515" s="439"/>
      <c r="AA3515" s="439"/>
      <c r="AB3515" s="439"/>
      <c r="AC3515" s="439"/>
      <c r="AD3515" s="440"/>
      <c r="AE3515" s="443">
        <f t="shared" si="2880"/>
        <v>0.52488767708436423</v>
      </c>
      <c r="AF3515" s="439">
        <f t="shared" si="2881"/>
        <v>0.50321057569710015</v>
      </c>
      <c r="AG3515" s="439">
        <f t="shared" si="2882"/>
        <v>0.48153347430983601</v>
      </c>
      <c r="AH3515" s="439">
        <f t="shared" si="2883"/>
        <v>0.45985637292257187</v>
      </c>
      <c r="AI3515" s="440">
        <f t="shared" si="2884"/>
        <v>0.43817927153530772</v>
      </c>
      <c r="AJ3515" s="443">
        <f t="shared" si="2885"/>
        <v>0.41650217014804358</v>
      </c>
      <c r="AK3515" s="439">
        <f t="shared" si="2886"/>
        <v>0.40460210814381375</v>
      </c>
      <c r="AL3515" s="439">
        <f t="shared" si="2887"/>
        <v>0.39270204613958393</v>
      </c>
      <c r="AM3515" s="439">
        <f t="shared" si="2888"/>
        <v>0.3808019841353541</v>
      </c>
      <c r="AN3515" s="440">
        <f t="shared" si="2889"/>
        <v>0.36890192213112427</v>
      </c>
    </row>
    <row r="3516" spans="1:40" outlineLevel="2">
      <c r="A3516" s="882">
        <f>ROW()</f>
        <v>3516</v>
      </c>
      <c r="B3516" s="453"/>
      <c r="D3516" s="452" t="s">
        <v>33</v>
      </c>
      <c r="H3516" s="458"/>
      <c r="I3516" s="458"/>
      <c r="J3516" s="459"/>
      <c r="K3516" s="458"/>
      <c r="L3516" s="458"/>
      <c r="M3516" s="458"/>
      <c r="N3516" s="458"/>
      <c r="O3516" s="459"/>
      <c r="P3516" s="458"/>
      <c r="Q3516" s="458"/>
      <c r="R3516" s="458"/>
      <c r="S3516" s="463"/>
      <c r="T3516" s="458"/>
      <c r="U3516" s="439"/>
      <c r="V3516" s="439"/>
      <c r="W3516" s="439"/>
      <c r="X3516" s="440"/>
      <c r="Y3516" s="443"/>
      <c r="Z3516" s="439"/>
      <c r="AA3516" s="439"/>
      <c r="AB3516" s="439"/>
      <c r="AC3516" s="439"/>
      <c r="AD3516" s="440"/>
      <c r="AE3516" s="443">
        <f t="shared" si="2880"/>
        <v>-0.69056750291170443</v>
      </c>
      <c r="AF3516" s="439">
        <f t="shared" si="2881"/>
        <v>-0.83748349560026414</v>
      </c>
      <c r="AG3516" s="439">
        <f t="shared" si="2882"/>
        <v>-0.98439948828882384</v>
      </c>
      <c r="AH3516" s="439">
        <f t="shared" si="2883"/>
        <v>-1.1313154809773835</v>
      </c>
      <c r="AI3516" s="440">
        <f t="shared" si="2884"/>
        <v>-1.2782314736659433</v>
      </c>
      <c r="AJ3516" s="443">
        <f t="shared" si="2885"/>
        <v>-1.425147466354503</v>
      </c>
      <c r="AK3516" s="439">
        <f t="shared" si="2886"/>
        <v>0</v>
      </c>
      <c r="AL3516" s="439">
        <f t="shared" si="2887"/>
        <v>0</v>
      </c>
      <c r="AM3516" s="439">
        <f t="shared" si="2888"/>
        <v>0</v>
      </c>
      <c r="AN3516" s="440">
        <f t="shared" si="2889"/>
        <v>0</v>
      </c>
    </row>
    <row r="3517" spans="1:40" outlineLevel="2">
      <c r="A3517" s="882">
        <f>ROW()</f>
        <v>3517</v>
      </c>
      <c r="B3517" s="453"/>
      <c r="D3517" s="452" t="s">
        <v>27</v>
      </c>
      <c r="H3517" s="458"/>
      <c r="I3517" s="458"/>
      <c r="J3517" s="459"/>
      <c r="K3517" s="458"/>
      <c r="L3517" s="458"/>
      <c r="M3517" s="458"/>
      <c r="N3517" s="458"/>
      <c r="O3517" s="459"/>
      <c r="P3517" s="458"/>
      <c r="Q3517" s="458"/>
      <c r="R3517" s="458"/>
      <c r="S3517" s="463"/>
      <c r="T3517" s="458"/>
      <c r="U3517" s="439"/>
      <c r="V3517" s="439"/>
      <c r="W3517" s="439"/>
      <c r="X3517" s="440"/>
      <c r="Y3517" s="443"/>
      <c r="Z3517" s="439"/>
      <c r="AA3517" s="439"/>
      <c r="AB3517" s="439"/>
      <c r="AC3517" s="439"/>
      <c r="AD3517" s="440"/>
      <c r="AE3517" s="443">
        <f t="shared" si="2880"/>
        <v>1.6301910879932071</v>
      </c>
      <c r="AF3517" s="439">
        <f t="shared" si="2881"/>
        <v>1.5461191346310477</v>
      </c>
      <c r="AG3517" s="439">
        <f t="shared" si="2882"/>
        <v>1.4620471812688882</v>
      </c>
      <c r="AH3517" s="439">
        <f t="shared" si="2883"/>
        <v>1.3779752279067288</v>
      </c>
      <c r="AI3517" s="440">
        <f t="shared" si="2884"/>
        <v>1.2939032745445691</v>
      </c>
      <c r="AJ3517" s="443">
        <f t="shared" si="2885"/>
        <v>1.2098313211824094</v>
      </c>
      <c r="AK3517" s="439">
        <f t="shared" si="2886"/>
        <v>1.1752647120057691</v>
      </c>
      <c r="AL3517" s="439">
        <f t="shared" si="2887"/>
        <v>1.1406981028291288</v>
      </c>
      <c r="AM3517" s="439">
        <f t="shared" si="2888"/>
        <v>1.1061314936524884</v>
      </c>
      <c r="AN3517" s="440">
        <f t="shared" si="2889"/>
        <v>1.0715648844758481</v>
      </c>
    </row>
    <row r="3518" spans="1:40" outlineLevel="2">
      <c r="A3518" s="882">
        <f>ROW()</f>
        <v>3518</v>
      </c>
      <c r="B3518" s="453"/>
      <c r="D3518" s="452" t="s">
        <v>34</v>
      </c>
      <c r="H3518" s="458"/>
      <c r="I3518" s="458"/>
      <c r="J3518" s="459"/>
      <c r="K3518" s="458"/>
      <c r="L3518" s="458"/>
      <c r="M3518" s="458"/>
      <c r="N3518" s="458"/>
      <c r="O3518" s="459"/>
      <c r="P3518" s="458"/>
      <c r="Q3518" s="458"/>
      <c r="R3518" s="458"/>
      <c r="S3518" s="463"/>
      <c r="T3518" s="458"/>
      <c r="U3518" s="439"/>
      <c r="V3518" s="439"/>
      <c r="W3518" s="439"/>
      <c r="X3518" s="440"/>
      <c r="Y3518" s="443"/>
      <c r="Z3518" s="439"/>
      <c r="AA3518" s="439"/>
      <c r="AB3518" s="439"/>
      <c r="AC3518" s="439"/>
      <c r="AD3518" s="440"/>
      <c r="AE3518" s="443">
        <f t="shared" si="2880"/>
        <v>33.680008144938931</v>
      </c>
      <c r="AF3518" s="439">
        <f t="shared" si="2881"/>
        <v>32.21023132116656</v>
      </c>
      <c r="AG3518" s="439">
        <f t="shared" si="2882"/>
        <v>30.74045449739419</v>
      </c>
      <c r="AH3518" s="439">
        <f t="shared" si="2883"/>
        <v>29.270677673621819</v>
      </c>
      <c r="AI3518" s="440">
        <f t="shared" si="2884"/>
        <v>27.800900849849448</v>
      </c>
      <c r="AJ3518" s="443">
        <f t="shared" si="2885"/>
        <v>26.331124026077077</v>
      </c>
      <c r="AK3518" s="439">
        <f t="shared" si="2886"/>
        <v>25.014567824773223</v>
      </c>
      <c r="AL3518" s="439">
        <f t="shared" si="2887"/>
        <v>23.69801162346937</v>
      </c>
      <c r="AM3518" s="439">
        <f t="shared" si="2888"/>
        <v>22.381455422165516</v>
      </c>
      <c r="AN3518" s="440">
        <f t="shared" si="2889"/>
        <v>21.064899220861662</v>
      </c>
    </row>
    <row r="3519" spans="1:40" outlineLevel="2">
      <c r="A3519" s="882">
        <f>ROW()</f>
        <v>3519</v>
      </c>
      <c r="B3519" s="453"/>
      <c r="D3519" s="452" t="s">
        <v>35</v>
      </c>
      <c r="H3519" s="458"/>
      <c r="I3519" s="458"/>
      <c r="J3519" s="459"/>
      <c r="K3519" s="458"/>
      <c r="L3519" s="458"/>
      <c r="M3519" s="458"/>
      <c r="N3519" s="458"/>
      <c r="O3519" s="459"/>
      <c r="P3519" s="458"/>
      <c r="Q3519" s="458"/>
      <c r="R3519" s="458"/>
      <c r="S3519" s="463"/>
      <c r="T3519" s="458"/>
      <c r="U3519" s="439"/>
      <c r="V3519" s="439"/>
      <c r="W3519" s="439"/>
      <c r="X3519" s="440"/>
      <c r="Y3519" s="443"/>
      <c r="Z3519" s="439"/>
      <c r="AA3519" s="439"/>
      <c r="AB3519" s="439"/>
      <c r="AC3519" s="439"/>
      <c r="AD3519" s="440"/>
      <c r="AE3519" s="443">
        <f t="shared" si="2880"/>
        <v>0.68737667903957766</v>
      </c>
      <c r="AF3519" s="439">
        <f t="shared" si="2881"/>
        <v>0.63048285984925823</v>
      </c>
      <c r="AG3519" s="439">
        <f t="shared" si="2882"/>
        <v>0.57358904065893879</v>
      </c>
      <c r="AH3519" s="439">
        <f t="shared" si="2883"/>
        <v>0.51669522146861935</v>
      </c>
      <c r="AI3519" s="440">
        <f t="shared" si="2884"/>
        <v>0.45980140227829991</v>
      </c>
      <c r="AJ3519" s="443">
        <f t="shared" si="2885"/>
        <v>0.40290758308798047</v>
      </c>
      <c r="AK3519" s="439">
        <f t="shared" si="2886"/>
        <v>0.32232606647038436</v>
      </c>
      <c r="AL3519" s="439">
        <f t="shared" si="2887"/>
        <v>0.24174454985278826</v>
      </c>
      <c r="AM3519" s="439">
        <f t="shared" si="2888"/>
        <v>0.16116303323519215</v>
      </c>
      <c r="AN3519" s="440">
        <f t="shared" si="2889"/>
        <v>8.0581516617596077E-2</v>
      </c>
    </row>
    <row r="3520" spans="1:40" outlineLevel="2">
      <c r="A3520" s="882">
        <f>ROW()</f>
        <v>3520</v>
      </c>
      <c r="B3520" s="453"/>
      <c r="D3520" s="452" t="s">
        <v>302</v>
      </c>
      <c r="H3520" s="458"/>
      <c r="I3520" s="458"/>
      <c r="J3520" s="459"/>
      <c r="K3520" s="458"/>
      <c r="L3520" s="458"/>
      <c r="M3520" s="458"/>
      <c r="N3520" s="458"/>
      <c r="O3520" s="459"/>
      <c r="P3520" s="458"/>
      <c r="Q3520" s="458"/>
      <c r="R3520" s="458"/>
      <c r="S3520" s="463"/>
      <c r="T3520" s="458"/>
      <c r="U3520" s="439"/>
      <c r="V3520" s="439"/>
      <c r="W3520" s="439"/>
      <c r="X3520" s="440"/>
      <c r="Y3520" s="443"/>
      <c r="Z3520" s="439"/>
      <c r="AA3520" s="439"/>
      <c r="AB3520" s="439"/>
      <c r="AC3520" s="439"/>
      <c r="AD3520" s="440"/>
      <c r="AE3520" s="443">
        <f t="shared" si="2880"/>
        <v>2.5166077096371016</v>
      </c>
      <c r="AF3520" s="439">
        <f t="shared" si="2881"/>
        <v>2.0998008344448129</v>
      </c>
      <c r="AG3520" s="439">
        <f t="shared" si="2882"/>
        <v>1.6829939592525243</v>
      </c>
      <c r="AH3520" s="439">
        <f t="shared" si="2883"/>
        <v>1.2661870840602356</v>
      </c>
      <c r="AI3520" s="440">
        <f t="shared" si="2884"/>
        <v>0.84938020886794696</v>
      </c>
      <c r="AJ3520" s="443">
        <f t="shared" si="2885"/>
        <v>0.43257333367565826</v>
      </c>
      <c r="AK3520" s="439">
        <f t="shared" si="2886"/>
        <v>0.34605866694052662</v>
      </c>
      <c r="AL3520" s="439">
        <f t="shared" si="2887"/>
        <v>0.25954400020539498</v>
      </c>
      <c r="AM3520" s="439">
        <f t="shared" si="2888"/>
        <v>0.17302933347026334</v>
      </c>
      <c r="AN3520" s="440">
        <f t="shared" si="2889"/>
        <v>8.6514666735131668E-2</v>
      </c>
    </row>
    <row r="3521" spans="1:40" outlineLevel="2">
      <c r="A3521" s="882">
        <f>ROW()</f>
        <v>3521</v>
      </c>
      <c r="B3521" s="453"/>
      <c r="D3521" s="452" t="s">
        <v>36</v>
      </c>
      <c r="H3521" s="458"/>
      <c r="I3521" s="458"/>
      <c r="J3521" s="459"/>
      <c r="K3521" s="458"/>
      <c r="L3521" s="458"/>
      <c r="M3521" s="458"/>
      <c r="N3521" s="458"/>
      <c r="O3521" s="459"/>
      <c r="P3521" s="458"/>
      <c r="Q3521" s="458"/>
      <c r="R3521" s="458"/>
      <c r="S3521" s="463"/>
      <c r="T3521" s="458"/>
      <c r="U3521" s="439"/>
      <c r="V3521" s="439"/>
      <c r="W3521" s="439"/>
      <c r="X3521" s="440"/>
      <c r="Y3521" s="443"/>
      <c r="Z3521" s="439"/>
      <c r="AA3521" s="439"/>
      <c r="AB3521" s="439"/>
      <c r="AC3521" s="439"/>
      <c r="AD3521" s="440"/>
      <c r="AE3521" s="443">
        <f t="shared" si="2880"/>
        <v>1.2264531678810355</v>
      </c>
      <c r="AF3521" s="439">
        <f t="shared" si="2881"/>
        <v>0.70650645405371215</v>
      </c>
      <c r="AG3521" s="439">
        <f t="shared" si="2882"/>
        <v>0.18655974022638877</v>
      </c>
      <c r="AH3521" s="439">
        <f t="shared" si="2883"/>
        <v>-0.33338697360093461</v>
      </c>
      <c r="AI3521" s="440">
        <f t="shared" si="2884"/>
        <v>-0.85333368742825799</v>
      </c>
      <c r="AJ3521" s="443">
        <f t="shared" si="2885"/>
        <v>-1.3732804012555815</v>
      </c>
      <c r="AK3521" s="439">
        <f t="shared" si="2886"/>
        <v>0</v>
      </c>
      <c r="AL3521" s="439">
        <f t="shared" si="2887"/>
        <v>0</v>
      </c>
      <c r="AM3521" s="439">
        <f t="shared" si="2888"/>
        <v>0</v>
      </c>
      <c r="AN3521" s="440">
        <f t="shared" si="2889"/>
        <v>0</v>
      </c>
    </row>
    <row r="3522" spans="1:40" outlineLevel="2">
      <c r="A3522" s="882">
        <f>ROW()</f>
        <v>3522</v>
      </c>
      <c r="B3522" s="453"/>
      <c r="D3522" s="452" t="s">
        <v>583</v>
      </c>
      <c r="H3522" s="458"/>
      <c r="I3522" s="458"/>
      <c r="J3522" s="459"/>
      <c r="K3522" s="458"/>
      <c r="L3522" s="458"/>
      <c r="M3522" s="458"/>
      <c r="N3522" s="458"/>
      <c r="O3522" s="459"/>
      <c r="P3522" s="458"/>
      <c r="Q3522" s="458"/>
      <c r="R3522" s="458"/>
      <c r="S3522" s="463"/>
      <c r="T3522" s="458"/>
      <c r="U3522" s="439"/>
      <c r="V3522" s="439"/>
      <c r="W3522" s="439"/>
      <c r="X3522" s="440"/>
      <c r="Y3522" s="443"/>
      <c r="Z3522" s="439"/>
      <c r="AA3522" s="439"/>
      <c r="AB3522" s="439"/>
      <c r="AC3522" s="439"/>
      <c r="AD3522" s="440"/>
      <c r="AE3522" s="443">
        <f t="shared" ref="AE3522:AI3525" si="2890">AD3612</f>
        <v>1.0929782323413675</v>
      </c>
      <c r="AF3522" s="439">
        <f t="shared" si="2890"/>
        <v>1.0237268119158669</v>
      </c>
      <c r="AG3522" s="439">
        <f t="shared" si="2890"/>
        <v>0.95447539149036631</v>
      </c>
      <c r="AH3522" s="439">
        <f t="shared" si="2890"/>
        <v>0.88522397106486572</v>
      </c>
      <c r="AI3522" s="440">
        <f t="shared" si="2890"/>
        <v>0.81597255063936514</v>
      </c>
      <c r="AJ3522" s="443">
        <f t="shared" ref="AJ3522:AN3525" si="2891">AI3612</f>
        <v>0.74672113021386455</v>
      </c>
      <c r="AK3522" s="439">
        <f t="shared" si="2891"/>
        <v>0.59737690417109168</v>
      </c>
      <c r="AL3522" s="439">
        <f t="shared" si="2891"/>
        <v>0.44803267812831876</v>
      </c>
      <c r="AM3522" s="439">
        <f t="shared" si="2891"/>
        <v>0.29868845208554584</v>
      </c>
      <c r="AN3522" s="440">
        <f t="shared" si="2891"/>
        <v>0.14934422604277292</v>
      </c>
    </row>
    <row r="3523" spans="1:40" outlineLevel="2">
      <c r="A3523" s="882">
        <f>ROW()</f>
        <v>3523</v>
      </c>
      <c r="B3523" s="453"/>
      <c r="D3523" s="452" t="s">
        <v>81</v>
      </c>
      <c r="H3523" s="458"/>
      <c r="I3523" s="458"/>
      <c r="J3523" s="459"/>
      <c r="K3523" s="458"/>
      <c r="L3523" s="458"/>
      <c r="M3523" s="458"/>
      <c r="N3523" s="458"/>
      <c r="O3523" s="459"/>
      <c r="P3523" s="458"/>
      <c r="Q3523" s="458"/>
      <c r="R3523" s="458"/>
      <c r="S3523" s="463"/>
      <c r="T3523" s="458"/>
      <c r="U3523" s="439"/>
      <c r="V3523" s="439"/>
      <c r="W3523" s="439"/>
      <c r="X3523" s="440"/>
      <c r="Y3523" s="443"/>
      <c r="Z3523" s="439"/>
      <c r="AA3523" s="439"/>
      <c r="AB3523" s="439"/>
      <c r="AC3523" s="439"/>
      <c r="AD3523" s="440"/>
      <c r="AE3523" s="443">
        <f t="shared" si="2890"/>
        <v>0</v>
      </c>
      <c r="AF3523" s="439">
        <f t="shared" si="2890"/>
        <v>0</v>
      </c>
      <c r="AG3523" s="439">
        <f t="shared" si="2890"/>
        <v>0</v>
      </c>
      <c r="AH3523" s="439">
        <f t="shared" si="2890"/>
        <v>0</v>
      </c>
      <c r="AI3523" s="440">
        <f t="shared" si="2890"/>
        <v>0</v>
      </c>
      <c r="AJ3523" s="443">
        <f t="shared" si="2891"/>
        <v>0</v>
      </c>
      <c r="AK3523" s="439">
        <f t="shared" si="2891"/>
        <v>0</v>
      </c>
      <c r="AL3523" s="439">
        <f t="shared" si="2891"/>
        <v>0</v>
      </c>
      <c r="AM3523" s="439">
        <f t="shared" si="2891"/>
        <v>0</v>
      </c>
      <c r="AN3523" s="440">
        <f t="shared" si="2891"/>
        <v>0</v>
      </c>
    </row>
    <row r="3524" spans="1:40" outlineLevel="2">
      <c r="A3524" s="882">
        <f>ROW()</f>
        <v>3524</v>
      </c>
      <c r="B3524" s="453"/>
      <c r="D3524" s="452" t="s">
        <v>28</v>
      </c>
      <c r="H3524" s="458"/>
      <c r="I3524" s="458"/>
      <c r="J3524" s="459"/>
      <c r="K3524" s="458"/>
      <c r="L3524" s="458"/>
      <c r="M3524" s="458"/>
      <c r="N3524" s="458"/>
      <c r="O3524" s="459"/>
      <c r="P3524" s="458"/>
      <c r="Q3524" s="458"/>
      <c r="R3524" s="458"/>
      <c r="S3524" s="463"/>
      <c r="T3524" s="458"/>
      <c r="U3524" s="439"/>
      <c r="V3524" s="439"/>
      <c r="W3524" s="439"/>
      <c r="X3524" s="440"/>
      <c r="Y3524" s="443"/>
      <c r="Z3524" s="439"/>
      <c r="AA3524" s="439"/>
      <c r="AB3524" s="439"/>
      <c r="AC3524" s="439"/>
      <c r="AD3524" s="440"/>
      <c r="AE3524" s="443">
        <f t="shared" si="2890"/>
        <v>2.3989583038209275</v>
      </c>
      <c r="AF3524" s="439">
        <f t="shared" si="2890"/>
        <v>2.3989583038209275</v>
      </c>
      <c r="AG3524" s="439">
        <f t="shared" si="2890"/>
        <v>2.3989583038209275</v>
      </c>
      <c r="AH3524" s="439">
        <f t="shared" si="2890"/>
        <v>2.3989583038209275</v>
      </c>
      <c r="AI3524" s="440">
        <f t="shared" si="2890"/>
        <v>2.3989583038209275</v>
      </c>
      <c r="AJ3524" s="443">
        <f t="shared" si="2891"/>
        <v>2.3989583038209275</v>
      </c>
      <c r="AK3524" s="439">
        <f t="shared" si="2891"/>
        <v>2.3989583038209275</v>
      </c>
      <c r="AL3524" s="439">
        <f t="shared" si="2891"/>
        <v>2.3989583038209275</v>
      </c>
      <c r="AM3524" s="439">
        <f t="shared" si="2891"/>
        <v>2.3989583038209275</v>
      </c>
      <c r="AN3524" s="440">
        <f t="shared" si="2891"/>
        <v>2.3989583038209275</v>
      </c>
    </row>
    <row r="3525" spans="1:40" outlineLevel="2">
      <c r="A3525" s="882">
        <f>ROW()</f>
        <v>3525</v>
      </c>
      <c r="B3525" s="453"/>
      <c r="D3525" s="456" t="s">
        <v>443</v>
      </c>
      <c r="E3525" s="456"/>
      <c r="F3525" s="456"/>
      <c r="G3525" s="456"/>
      <c r="H3525" s="460"/>
      <c r="I3525" s="460"/>
      <c r="J3525" s="461"/>
      <c r="K3525" s="460"/>
      <c r="L3525" s="460"/>
      <c r="M3525" s="460"/>
      <c r="N3525" s="460"/>
      <c r="O3525" s="461"/>
      <c r="P3525" s="460"/>
      <c r="Q3525" s="460"/>
      <c r="R3525" s="460"/>
      <c r="S3525" s="465"/>
      <c r="T3525" s="460"/>
      <c r="U3525" s="441"/>
      <c r="V3525" s="441"/>
      <c r="W3525" s="441"/>
      <c r="X3525" s="442"/>
      <c r="Y3525" s="462"/>
      <c r="Z3525" s="441"/>
      <c r="AA3525" s="441"/>
      <c r="AB3525" s="441"/>
      <c r="AC3525" s="441"/>
      <c r="AD3525" s="442"/>
      <c r="AE3525" s="462">
        <f t="shared" si="2890"/>
        <v>0.79555023267184832</v>
      </c>
      <c r="AF3525" s="441">
        <f t="shared" si="2890"/>
        <v>0.78347486264410571</v>
      </c>
      <c r="AG3525" s="441">
        <f t="shared" si="2890"/>
        <v>0.77139949261636309</v>
      </c>
      <c r="AH3525" s="441">
        <f t="shared" si="2890"/>
        <v>0.75932412258862048</v>
      </c>
      <c r="AI3525" s="442">
        <f t="shared" si="2890"/>
        <v>0.74724875256087786</v>
      </c>
      <c r="AJ3525" s="462">
        <f t="shared" si="2891"/>
        <v>0.73517338253313524</v>
      </c>
      <c r="AK3525" s="441">
        <f t="shared" si="2891"/>
        <v>0.72309021589598599</v>
      </c>
      <c r="AL3525" s="441">
        <f t="shared" si="2891"/>
        <v>0.71100704925883673</v>
      </c>
      <c r="AM3525" s="441">
        <f t="shared" si="2891"/>
        <v>0.69892388262168748</v>
      </c>
      <c r="AN3525" s="442">
        <f t="shared" si="2891"/>
        <v>0.68684071598453822</v>
      </c>
    </row>
    <row r="3526" spans="1:40" outlineLevel="2">
      <c r="A3526" s="882">
        <f>ROW()</f>
        <v>3526</v>
      </c>
      <c r="B3526" s="453"/>
      <c r="D3526" s="452" t="s">
        <v>24</v>
      </c>
      <c r="H3526" s="458"/>
      <c r="I3526" s="458"/>
      <c r="J3526" s="459"/>
      <c r="K3526" s="458"/>
      <c r="L3526" s="458"/>
      <c r="M3526" s="458"/>
      <c r="N3526" s="458"/>
      <c r="O3526" s="459"/>
      <c r="P3526" s="458"/>
      <c r="Q3526" s="458"/>
      <c r="R3526" s="458"/>
      <c r="S3526" s="463"/>
      <c r="T3526" s="458"/>
      <c r="U3526" s="439"/>
      <c r="V3526" s="439"/>
      <c r="W3526" s="439"/>
      <c r="X3526" s="440"/>
      <c r="Y3526" s="443"/>
      <c r="Z3526" s="439"/>
      <c r="AA3526" s="439"/>
      <c r="AB3526" s="439"/>
      <c r="AC3526" s="439"/>
      <c r="AD3526" s="440"/>
      <c r="AE3526" s="443">
        <f t="shared" ref="AE3526:AN3526" si="2892">SUM(AE3510:AE3525)</f>
        <v>79.267046017249768</v>
      </c>
      <c r="AF3526" s="439">
        <f t="shared" si="2892"/>
        <v>75.910454242866237</v>
      </c>
      <c r="AG3526" s="439">
        <f t="shared" si="2892"/>
        <v>72.55386246848272</v>
      </c>
      <c r="AH3526" s="439">
        <f t="shared" si="2892"/>
        <v>69.197270694099188</v>
      </c>
      <c r="AI3526" s="440">
        <f t="shared" si="2892"/>
        <v>65.840678919715671</v>
      </c>
      <c r="AJ3526" s="443">
        <f t="shared" si="2892"/>
        <v>62.484087145332126</v>
      </c>
      <c r="AK3526" s="439">
        <f t="shared" si="2892"/>
        <v>63.075551244760604</v>
      </c>
      <c r="AL3526" s="439">
        <f t="shared" si="2892"/>
        <v>60.802275572334437</v>
      </c>
      <c r="AM3526" s="439">
        <f t="shared" si="2892"/>
        <v>58.528999899908243</v>
      </c>
      <c r="AN3526" s="440">
        <f t="shared" si="2892"/>
        <v>56.255724227482084</v>
      </c>
    </row>
    <row r="3527" spans="1:40" outlineLevel="1">
      <c r="A3527" s="732" t="s">
        <v>59</v>
      </c>
      <c r="B3527" s="733"/>
      <c r="C3527" s="881"/>
      <c r="D3527" s="733"/>
      <c r="E3527" s="733"/>
      <c r="F3527" s="733"/>
      <c r="G3527" s="730"/>
      <c r="H3527" s="733"/>
      <c r="I3527" s="730"/>
      <c r="J3527" s="729"/>
      <c r="K3527" s="730"/>
      <c r="L3527" s="730"/>
      <c r="M3527" s="730"/>
      <c r="N3527" s="730"/>
      <c r="O3527" s="729"/>
      <c r="P3527" s="730"/>
      <c r="Q3527" s="730"/>
      <c r="R3527" s="730"/>
      <c r="S3527" s="731"/>
      <c r="T3527" s="730"/>
      <c r="U3527" s="730"/>
      <c r="V3527" s="730"/>
      <c r="W3527" s="730"/>
      <c r="X3527" s="731"/>
      <c r="Y3527" s="729"/>
      <c r="Z3527" s="730"/>
      <c r="AA3527" s="730"/>
      <c r="AB3527" s="730"/>
      <c r="AC3527" s="730"/>
      <c r="AD3527" s="731"/>
      <c r="AE3527" s="729"/>
      <c r="AF3527" s="730"/>
      <c r="AG3527" s="730"/>
      <c r="AH3527" s="730"/>
      <c r="AI3527" s="731"/>
      <c r="AJ3527" s="729"/>
      <c r="AK3527" s="730"/>
      <c r="AL3527" s="730"/>
      <c r="AM3527" s="730"/>
      <c r="AN3527" s="731"/>
    </row>
    <row r="3528" spans="1:40" outlineLevel="2">
      <c r="A3528" s="882">
        <f>ROW()</f>
        <v>3528</v>
      </c>
      <c r="B3528" s="453"/>
      <c r="D3528" s="452" t="s">
        <v>300</v>
      </c>
      <c r="H3528" s="458"/>
      <c r="I3528" s="458"/>
      <c r="J3528" s="443"/>
      <c r="K3528" s="439"/>
      <c r="L3528" s="439"/>
      <c r="M3528" s="439"/>
      <c r="N3528" s="439"/>
      <c r="O3528" s="443"/>
      <c r="P3528" s="439"/>
      <c r="Q3528" s="439"/>
      <c r="R3528" s="439"/>
      <c r="S3528" s="440"/>
      <c r="T3528" s="439"/>
      <c r="U3528" s="439"/>
      <c r="V3528" s="439"/>
      <c r="W3528" s="439"/>
      <c r="X3528" s="320"/>
      <c r="Y3528" s="443"/>
      <c r="Z3528" s="439"/>
      <c r="AA3528" s="157"/>
      <c r="AB3528" s="157"/>
      <c r="AC3528" s="157"/>
      <c r="AD3528" s="313">
        <f>AD$660</f>
        <v>2.7703035531841658</v>
      </c>
      <c r="AE3528" s="443"/>
      <c r="AF3528" s="157"/>
      <c r="AG3528" s="157"/>
      <c r="AH3528" s="157"/>
      <c r="AI3528" s="320"/>
      <c r="AJ3528" s="443"/>
      <c r="AK3528" s="157"/>
      <c r="AL3528" s="157"/>
      <c r="AM3528" s="157"/>
      <c r="AN3528" s="320"/>
    </row>
    <row r="3529" spans="1:40" outlineLevel="2">
      <c r="A3529" s="882">
        <f>ROW()</f>
        <v>3529</v>
      </c>
      <c r="B3529" s="453"/>
      <c r="D3529" s="452" t="s">
        <v>301</v>
      </c>
      <c r="H3529" s="458"/>
      <c r="I3529" s="458"/>
      <c r="J3529" s="443"/>
      <c r="K3529" s="439"/>
      <c r="L3529" s="439"/>
      <c r="M3529" s="439"/>
      <c r="N3529" s="439"/>
      <c r="O3529" s="443"/>
      <c r="P3529" s="439"/>
      <c r="Q3529" s="439"/>
      <c r="R3529" s="439"/>
      <c r="S3529" s="440"/>
      <c r="T3529" s="439"/>
      <c r="U3529" s="439"/>
      <c r="V3529" s="439"/>
      <c r="W3529" s="439"/>
      <c r="X3529" s="320"/>
      <c r="Y3529" s="443"/>
      <c r="Z3529" s="439"/>
      <c r="AA3529" s="157"/>
      <c r="AB3529" s="157"/>
      <c r="AC3529" s="157"/>
      <c r="AD3529" s="313">
        <f>AD$661</f>
        <v>-5.7497237022375199E-2</v>
      </c>
      <c r="AE3529" s="443"/>
      <c r="AF3529" s="157"/>
      <c r="AG3529" s="157"/>
      <c r="AH3529" s="157"/>
      <c r="AI3529" s="320"/>
      <c r="AJ3529" s="443"/>
      <c r="AK3529" s="157"/>
      <c r="AL3529" s="157"/>
      <c r="AM3529" s="157"/>
      <c r="AN3529" s="320"/>
    </row>
    <row r="3530" spans="1:40" outlineLevel="2">
      <c r="A3530" s="882">
        <f>ROW()</f>
        <v>3530</v>
      </c>
      <c r="B3530" s="453"/>
      <c r="D3530" s="452" t="s">
        <v>29</v>
      </c>
      <c r="H3530" s="458"/>
      <c r="I3530" s="458"/>
      <c r="J3530" s="443"/>
      <c r="K3530" s="439"/>
      <c r="L3530" s="439"/>
      <c r="M3530" s="439"/>
      <c r="N3530" s="439"/>
      <c r="O3530" s="443"/>
      <c r="P3530" s="439"/>
      <c r="Q3530" s="439"/>
      <c r="R3530" s="439"/>
      <c r="S3530" s="440"/>
      <c r="T3530" s="439"/>
      <c r="U3530" s="439"/>
      <c r="V3530" s="439"/>
      <c r="W3530" s="439"/>
      <c r="X3530" s="320"/>
      <c r="Y3530" s="443"/>
      <c r="Z3530" s="439"/>
      <c r="AA3530" s="157"/>
      <c r="AB3530" s="157"/>
      <c r="AC3530" s="157"/>
      <c r="AD3530" s="313">
        <f>AD$662</f>
        <v>0</v>
      </c>
      <c r="AE3530" s="443"/>
      <c r="AF3530" s="157"/>
      <c r="AG3530" s="157"/>
      <c r="AH3530" s="157"/>
      <c r="AI3530" s="320"/>
      <c r="AJ3530" s="443"/>
      <c r="AK3530" s="157"/>
      <c r="AL3530" s="157"/>
      <c r="AM3530" s="157"/>
      <c r="AN3530" s="320"/>
    </row>
    <row r="3531" spans="1:40" outlineLevel="2">
      <c r="A3531" s="882">
        <f>ROW()</f>
        <v>3531</v>
      </c>
      <c r="B3531" s="453"/>
      <c r="D3531" s="452" t="s">
        <v>30</v>
      </c>
      <c r="H3531" s="458"/>
      <c r="I3531" s="458"/>
      <c r="J3531" s="443"/>
      <c r="K3531" s="439"/>
      <c r="L3531" s="439"/>
      <c r="M3531" s="439"/>
      <c r="N3531" s="439"/>
      <c r="O3531" s="443"/>
      <c r="P3531" s="439"/>
      <c r="Q3531" s="439"/>
      <c r="R3531" s="439"/>
      <c r="S3531" s="440"/>
      <c r="T3531" s="439"/>
      <c r="U3531" s="439"/>
      <c r="V3531" s="439"/>
      <c r="W3531" s="439"/>
      <c r="X3531" s="320"/>
      <c r="Y3531" s="443"/>
      <c r="Z3531" s="439"/>
      <c r="AA3531" s="157"/>
      <c r="AB3531" s="157"/>
      <c r="AC3531" s="157"/>
      <c r="AD3531" s="313">
        <f>AD$663</f>
        <v>32.544706388832338</v>
      </c>
      <c r="AE3531" s="443"/>
      <c r="AF3531" s="157"/>
      <c r="AG3531" s="157"/>
      <c r="AH3531" s="157"/>
      <c r="AI3531" s="320"/>
      <c r="AJ3531" s="443"/>
      <c r="AK3531" s="157"/>
      <c r="AL3531" s="157"/>
      <c r="AM3531" s="157"/>
      <c r="AN3531" s="320"/>
    </row>
    <row r="3532" spans="1:40" outlineLevel="2">
      <c r="A3532" s="882">
        <f>ROW()</f>
        <v>3532</v>
      </c>
      <c r="B3532" s="453"/>
      <c r="D3532" s="452" t="s">
        <v>31</v>
      </c>
      <c r="H3532" s="458"/>
      <c r="I3532" s="458"/>
      <c r="J3532" s="443"/>
      <c r="K3532" s="439"/>
      <c r="L3532" s="439"/>
      <c r="M3532" s="439"/>
      <c r="N3532" s="439"/>
      <c r="O3532" s="443"/>
      <c r="P3532" s="439"/>
      <c r="Q3532" s="439"/>
      <c r="R3532" s="439"/>
      <c r="S3532" s="440"/>
      <c r="T3532" s="439"/>
      <c r="U3532" s="439"/>
      <c r="V3532" s="439"/>
      <c r="W3532" s="439"/>
      <c r="X3532" s="320"/>
      <c r="Y3532" s="443"/>
      <c r="Z3532" s="439"/>
      <c r="AA3532" s="157"/>
      <c r="AB3532" s="157"/>
      <c r="AC3532" s="157"/>
      <c r="AD3532" s="313">
        <f>AD$664</f>
        <v>0</v>
      </c>
      <c r="AE3532" s="443"/>
      <c r="AF3532" s="157"/>
      <c r="AG3532" s="157"/>
      <c r="AH3532" s="157"/>
      <c r="AI3532" s="320"/>
      <c r="AJ3532" s="443"/>
      <c r="AK3532" s="157"/>
      <c r="AL3532" s="157"/>
      <c r="AM3532" s="157"/>
      <c r="AN3532" s="320"/>
    </row>
    <row r="3533" spans="1:40" outlineLevel="2">
      <c r="A3533" s="882">
        <f>ROW()</f>
        <v>3533</v>
      </c>
      <c r="B3533" s="453"/>
      <c r="D3533" s="452" t="s">
        <v>32</v>
      </c>
      <c r="H3533" s="458"/>
      <c r="I3533" s="458"/>
      <c r="J3533" s="443"/>
      <c r="K3533" s="439"/>
      <c r="L3533" s="439"/>
      <c r="M3533" s="439"/>
      <c r="N3533" s="439"/>
      <c r="O3533" s="443"/>
      <c r="P3533" s="439"/>
      <c r="Q3533" s="439"/>
      <c r="R3533" s="439"/>
      <c r="S3533" s="440"/>
      <c r="T3533" s="439"/>
      <c r="U3533" s="439"/>
      <c r="V3533" s="439"/>
      <c r="W3533" s="439"/>
      <c r="X3533" s="320"/>
      <c r="Y3533" s="443"/>
      <c r="Z3533" s="439"/>
      <c r="AA3533" s="157"/>
      <c r="AB3533" s="157"/>
      <c r="AC3533" s="157"/>
      <c r="AD3533" s="313">
        <f>AD$665</f>
        <v>0.57037494267642053</v>
      </c>
      <c r="AE3533" s="443"/>
      <c r="AF3533" s="157"/>
      <c r="AG3533" s="157"/>
      <c r="AH3533" s="157"/>
      <c r="AI3533" s="320"/>
      <c r="AJ3533" s="443"/>
      <c r="AK3533" s="157"/>
      <c r="AL3533" s="157"/>
      <c r="AM3533" s="157"/>
      <c r="AN3533" s="320"/>
    </row>
    <row r="3534" spans="1:40" outlineLevel="2">
      <c r="A3534" s="882">
        <f>ROW()</f>
        <v>3534</v>
      </c>
      <c r="B3534" s="453"/>
      <c r="D3534" s="452" t="s">
        <v>33</v>
      </c>
      <c r="H3534" s="458"/>
      <c r="I3534" s="458"/>
      <c r="J3534" s="443"/>
      <c r="K3534" s="439"/>
      <c r="L3534" s="439"/>
      <c r="M3534" s="439"/>
      <c r="N3534" s="439"/>
      <c r="O3534" s="443"/>
      <c r="P3534" s="439"/>
      <c r="Q3534" s="439"/>
      <c r="R3534" s="439"/>
      <c r="S3534" s="440"/>
      <c r="T3534" s="439"/>
      <c r="U3534" s="439"/>
      <c r="V3534" s="439"/>
      <c r="W3534" s="439"/>
      <c r="X3534" s="320"/>
      <c r="Y3534" s="443"/>
      <c r="Z3534" s="439"/>
      <c r="AA3534" s="157"/>
      <c r="AB3534" s="157"/>
      <c r="AC3534" s="157"/>
      <c r="AD3534" s="313">
        <f>AD$666</f>
        <v>0.18239409876075735</v>
      </c>
      <c r="AE3534" s="443"/>
      <c r="AF3534" s="157"/>
      <c r="AG3534" s="157"/>
      <c r="AH3534" s="157"/>
      <c r="AI3534" s="320"/>
      <c r="AJ3534" s="443"/>
      <c r="AK3534" s="157"/>
      <c r="AL3534" s="157"/>
      <c r="AM3534" s="157"/>
      <c r="AN3534" s="320"/>
    </row>
    <row r="3535" spans="1:40" outlineLevel="2">
      <c r="A3535" s="882">
        <f>ROW()</f>
        <v>3535</v>
      </c>
      <c r="B3535" s="453"/>
      <c r="D3535" s="452" t="s">
        <v>27</v>
      </c>
      <c r="H3535" s="458"/>
      <c r="I3535" s="458"/>
      <c r="J3535" s="443"/>
      <c r="K3535" s="439"/>
      <c r="L3535" s="439"/>
      <c r="M3535" s="439"/>
      <c r="N3535" s="439"/>
      <c r="O3535" s="443"/>
      <c r="P3535" s="439"/>
      <c r="Q3535" s="439"/>
      <c r="R3535" s="439"/>
      <c r="S3535" s="440"/>
      <c r="T3535" s="439"/>
      <c r="U3535" s="439"/>
      <c r="V3535" s="439"/>
      <c r="W3535" s="439"/>
      <c r="X3535" s="320"/>
      <c r="Y3535" s="443"/>
      <c r="Z3535" s="439"/>
      <c r="AA3535" s="157"/>
      <c r="AB3535" s="157"/>
      <c r="AC3535" s="157"/>
      <c r="AD3535" s="313">
        <f>AD$667</f>
        <v>1.8605126251141937</v>
      </c>
      <c r="AE3535" s="443"/>
      <c r="AF3535" s="157"/>
      <c r="AG3535" s="157"/>
      <c r="AH3535" s="157"/>
      <c r="AI3535" s="320"/>
      <c r="AJ3535" s="443"/>
      <c r="AK3535" s="157"/>
      <c r="AL3535" s="157"/>
      <c r="AM3535" s="157"/>
      <c r="AN3535" s="320"/>
    </row>
    <row r="3536" spans="1:40" outlineLevel="2">
      <c r="A3536" s="882">
        <f>ROW()</f>
        <v>3536</v>
      </c>
      <c r="B3536" s="453"/>
      <c r="D3536" s="452" t="s">
        <v>34</v>
      </c>
      <c r="H3536" s="458"/>
      <c r="I3536" s="458"/>
      <c r="J3536" s="443"/>
      <c r="K3536" s="439"/>
      <c r="L3536" s="439"/>
      <c r="M3536" s="439"/>
      <c r="N3536" s="439"/>
      <c r="O3536" s="443"/>
      <c r="P3536" s="439"/>
      <c r="Q3536" s="439"/>
      <c r="R3536" s="439"/>
      <c r="S3536" s="440"/>
      <c r="T3536" s="439"/>
      <c r="U3536" s="439"/>
      <c r="V3536" s="439"/>
      <c r="W3536" s="439"/>
      <c r="X3536" s="320"/>
      <c r="Y3536" s="443"/>
      <c r="Z3536" s="439"/>
      <c r="AA3536" s="157"/>
      <c r="AB3536" s="157"/>
      <c r="AC3536" s="157"/>
      <c r="AD3536" s="313">
        <f>AD$668</f>
        <v>34.087352441267676</v>
      </c>
      <c r="AE3536" s="443"/>
      <c r="AF3536" s="157"/>
      <c r="AG3536" s="157"/>
      <c r="AH3536" s="157"/>
      <c r="AI3536" s="320"/>
      <c r="AJ3536" s="443"/>
      <c r="AK3536" s="157"/>
      <c r="AL3536" s="157"/>
      <c r="AM3536" s="157"/>
      <c r="AN3536" s="320"/>
    </row>
    <row r="3537" spans="1:40" outlineLevel="2">
      <c r="A3537" s="882">
        <f>ROW()</f>
        <v>3537</v>
      </c>
      <c r="B3537" s="453"/>
      <c r="D3537" s="452" t="s">
        <v>35</v>
      </c>
      <c r="H3537" s="458"/>
      <c r="I3537" s="458"/>
      <c r="J3537" s="443"/>
      <c r="K3537" s="439"/>
      <c r="L3537" s="439"/>
      <c r="M3537" s="439"/>
      <c r="N3537" s="439"/>
      <c r="O3537" s="443"/>
      <c r="P3537" s="439"/>
      <c r="Q3537" s="439"/>
      <c r="R3537" s="439"/>
      <c r="S3537" s="440"/>
      <c r="T3537" s="439"/>
      <c r="U3537" s="439"/>
      <c r="V3537" s="439"/>
      <c r="W3537" s="439"/>
      <c r="X3537" s="320"/>
      <c r="Y3537" s="443"/>
      <c r="Z3537" s="439"/>
      <c r="AA3537" s="157"/>
      <c r="AB3537" s="157"/>
      <c r="AC3537" s="157"/>
      <c r="AD3537" s="313">
        <f>AD$669</f>
        <v>0.68052110026310131</v>
      </c>
      <c r="AE3537" s="443"/>
      <c r="AF3537" s="157"/>
      <c r="AG3537" s="157"/>
      <c r="AH3537" s="157"/>
      <c r="AI3537" s="320"/>
      <c r="AJ3537" s="443"/>
      <c r="AK3537" s="157"/>
      <c r="AL3537" s="157"/>
      <c r="AM3537" s="157"/>
      <c r="AN3537" s="320"/>
    </row>
    <row r="3538" spans="1:40" outlineLevel="2">
      <c r="A3538" s="882">
        <f>ROW()</f>
        <v>3538</v>
      </c>
      <c r="B3538" s="453"/>
      <c r="D3538" s="452" t="s">
        <v>302</v>
      </c>
      <c r="H3538" s="458"/>
      <c r="I3538" s="458"/>
      <c r="J3538" s="443"/>
      <c r="K3538" s="439"/>
      <c r="L3538" s="439"/>
      <c r="M3538" s="439"/>
      <c r="N3538" s="439"/>
      <c r="O3538" s="443"/>
      <c r="P3538" s="439"/>
      <c r="Q3538" s="439"/>
      <c r="R3538" s="439"/>
      <c r="S3538" s="440"/>
      <c r="T3538" s="439"/>
      <c r="U3538" s="439"/>
      <c r="V3538" s="439"/>
      <c r="W3538" s="439"/>
      <c r="X3538" s="320"/>
      <c r="Y3538" s="443"/>
      <c r="Z3538" s="439"/>
      <c r="AA3538" s="157"/>
      <c r="AB3538" s="157"/>
      <c r="AC3538" s="157"/>
      <c r="AD3538" s="313">
        <f>AD$670</f>
        <v>3.760103745412354</v>
      </c>
      <c r="AE3538" s="443"/>
      <c r="AF3538" s="157"/>
      <c r="AG3538" s="157"/>
      <c r="AH3538" s="157"/>
      <c r="AI3538" s="320"/>
      <c r="AJ3538" s="443"/>
      <c r="AK3538" s="157"/>
      <c r="AL3538" s="157"/>
      <c r="AM3538" s="157"/>
      <c r="AN3538" s="320"/>
    </row>
    <row r="3539" spans="1:40" outlineLevel="2">
      <c r="A3539" s="882">
        <f>ROW()</f>
        <v>3539</v>
      </c>
      <c r="B3539" s="453"/>
      <c r="D3539" s="452" t="s">
        <v>36</v>
      </c>
      <c r="H3539" s="458"/>
      <c r="I3539" s="458"/>
      <c r="J3539" s="443"/>
      <c r="K3539" s="439"/>
      <c r="L3539" s="439"/>
      <c r="M3539" s="439"/>
      <c r="N3539" s="439"/>
      <c r="O3539" s="443"/>
      <c r="P3539" s="439"/>
      <c r="Q3539" s="439"/>
      <c r="R3539" s="439"/>
      <c r="S3539" s="440"/>
      <c r="T3539" s="439"/>
      <c r="U3539" s="439"/>
      <c r="V3539" s="439"/>
      <c r="W3539" s="439"/>
      <c r="X3539" s="320"/>
      <c r="Y3539" s="443"/>
      <c r="Z3539" s="439"/>
      <c r="AA3539" s="157"/>
      <c r="AB3539" s="157"/>
      <c r="AC3539" s="157"/>
      <c r="AD3539" s="313">
        <f>AD$671</f>
        <v>1.4089997238534306</v>
      </c>
      <c r="AE3539" s="443"/>
      <c r="AF3539" s="157"/>
      <c r="AG3539" s="157"/>
      <c r="AH3539" s="157"/>
      <c r="AI3539" s="320"/>
      <c r="AJ3539" s="443"/>
      <c r="AK3539" s="157"/>
      <c r="AL3539" s="157"/>
      <c r="AM3539" s="157"/>
      <c r="AN3539" s="320"/>
    </row>
    <row r="3540" spans="1:40" outlineLevel="2">
      <c r="A3540" s="882">
        <f>ROW()</f>
        <v>3540</v>
      </c>
      <c r="B3540" s="453"/>
      <c r="D3540" s="452" t="s">
        <v>583</v>
      </c>
      <c r="H3540" s="458"/>
      <c r="I3540" s="458"/>
      <c r="J3540" s="443"/>
      <c r="K3540" s="439"/>
      <c r="L3540" s="439"/>
      <c r="M3540" s="439"/>
      <c r="N3540" s="439"/>
      <c r="O3540" s="443"/>
      <c r="P3540" s="439"/>
      <c r="Q3540" s="439"/>
      <c r="R3540" s="439"/>
      <c r="S3540" s="440"/>
      <c r="T3540" s="439"/>
      <c r="U3540" s="439"/>
      <c r="V3540" s="439"/>
      <c r="W3540" s="439"/>
      <c r="X3540" s="320"/>
      <c r="Y3540" s="443"/>
      <c r="Z3540" s="439"/>
      <c r="AA3540" s="157"/>
      <c r="AB3540" s="157"/>
      <c r="AC3540" s="157"/>
      <c r="AD3540" s="313">
        <f>AD$672</f>
        <v>1.0397456011531847</v>
      </c>
      <c r="AE3540" s="443"/>
      <c r="AF3540" s="157"/>
      <c r="AG3540" s="157"/>
      <c r="AH3540" s="157"/>
      <c r="AI3540" s="320"/>
      <c r="AJ3540" s="443"/>
      <c r="AK3540" s="157"/>
      <c r="AL3540" s="157"/>
      <c r="AM3540" s="157"/>
      <c r="AN3540" s="320"/>
    </row>
    <row r="3541" spans="1:40" outlineLevel="2">
      <c r="A3541" s="882">
        <f>ROW()</f>
        <v>3541</v>
      </c>
      <c r="B3541" s="453"/>
      <c r="D3541" s="452" t="s">
        <v>81</v>
      </c>
      <c r="H3541" s="458"/>
      <c r="I3541" s="458"/>
      <c r="J3541" s="443"/>
      <c r="K3541" s="439"/>
      <c r="L3541" s="439"/>
      <c r="M3541" s="439"/>
      <c r="N3541" s="439"/>
      <c r="O3541" s="443"/>
      <c r="P3541" s="439"/>
      <c r="Q3541" s="439"/>
      <c r="R3541" s="439"/>
      <c r="S3541" s="440"/>
      <c r="T3541" s="439"/>
      <c r="U3541" s="439"/>
      <c r="V3541" s="439"/>
      <c r="W3541" s="439"/>
      <c r="X3541" s="320"/>
      <c r="Y3541" s="443"/>
      <c r="Z3541" s="439"/>
      <c r="AA3541" s="157"/>
      <c r="AB3541" s="157"/>
      <c r="AC3541" s="157"/>
      <c r="AD3541" s="313">
        <f>AD$673</f>
        <v>0</v>
      </c>
      <c r="AE3541" s="443"/>
      <c r="AF3541" s="157"/>
      <c r="AG3541" s="157"/>
      <c r="AH3541" s="157"/>
      <c r="AI3541" s="320"/>
      <c r="AJ3541" s="443"/>
      <c r="AK3541" s="157"/>
      <c r="AL3541" s="157"/>
      <c r="AM3541" s="157"/>
      <c r="AN3541" s="320"/>
    </row>
    <row r="3542" spans="1:40" outlineLevel="2">
      <c r="A3542" s="882">
        <f>ROW()</f>
        <v>3542</v>
      </c>
      <c r="B3542" s="453"/>
      <c r="D3542" s="452" t="s">
        <v>28</v>
      </c>
      <c r="H3542" s="458"/>
      <c r="I3542" s="458"/>
      <c r="J3542" s="443"/>
      <c r="K3542" s="439"/>
      <c r="L3542" s="439"/>
      <c r="M3542" s="439"/>
      <c r="N3542" s="439"/>
      <c r="O3542" s="443"/>
      <c r="P3542" s="439"/>
      <c r="Q3542" s="439"/>
      <c r="R3542" s="439"/>
      <c r="S3542" s="440"/>
      <c r="T3542" s="439"/>
      <c r="U3542" s="439"/>
      <c r="V3542" s="439"/>
      <c r="W3542" s="439"/>
      <c r="X3542" s="320"/>
      <c r="Y3542" s="443"/>
      <c r="Z3542" s="439"/>
      <c r="AA3542" s="157"/>
      <c r="AB3542" s="157"/>
      <c r="AC3542" s="157"/>
      <c r="AD3542" s="313">
        <f>AD$674</f>
        <v>2.3950353042857144</v>
      </c>
      <c r="AE3542" s="443"/>
      <c r="AF3542" s="157"/>
      <c r="AG3542" s="157"/>
      <c r="AH3542" s="157"/>
      <c r="AI3542" s="320"/>
      <c r="AJ3542" s="443"/>
      <c r="AK3542" s="157"/>
      <c r="AL3542" s="157"/>
      <c r="AM3542" s="157"/>
      <c r="AN3542" s="320"/>
    </row>
    <row r="3543" spans="1:40" outlineLevel="2">
      <c r="A3543" s="882">
        <f>ROW()</f>
        <v>3543</v>
      </c>
      <c r="B3543" s="453"/>
      <c r="D3543" s="456" t="s">
        <v>443</v>
      </c>
      <c r="E3543" s="456"/>
      <c r="F3543" s="456"/>
      <c r="G3543" s="456"/>
      <c r="H3543" s="460"/>
      <c r="I3543" s="460"/>
      <c r="J3543" s="462"/>
      <c r="K3543" s="441"/>
      <c r="L3543" s="441"/>
      <c r="M3543" s="441"/>
      <c r="N3543" s="441"/>
      <c r="O3543" s="462"/>
      <c r="P3543" s="441"/>
      <c r="Q3543" s="441"/>
      <c r="R3543" s="441"/>
      <c r="S3543" s="442"/>
      <c r="T3543" s="441"/>
      <c r="U3543" s="441"/>
      <c r="V3543" s="441"/>
      <c r="W3543" s="441"/>
      <c r="X3543" s="321"/>
      <c r="Y3543" s="462"/>
      <c r="Z3543" s="441"/>
      <c r="AA3543" s="158"/>
      <c r="AB3543" s="158"/>
      <c r="AC3543" s="158"/>
      <c r="AD3543" s="319">
        <f>AD$675</f>
        <v>0.79548273120260693</v>
      </c>
      <c r="AE3543" s="462"/>
      <c r="AF3543" s="158"/>
      <c r="AG3543" s="158"/>
      <c r="AH3543" s="158"/>
      <c r="AI3543" s="321"/>
      <c r="AJ3543" s="462"/>
      <c r="AK3543" s="158"/>
      <c r="AL3543" s="158"/>
      <c r="AM3543" s="158"/>
      <c r="AN3543" s="321"/>
    </row>
    <row r="3544" spans="1:40" outlineLevel="2">
      <c r="A3544" s="882">
        <f>ROW()</f>
        <v>3544</v>
      </c>
      <c r="B3544" s="453"/>
      <c r="D3544" s="452" t="s">
        <v>24</v>
      </c>
      <c r="H3544" s="458"/>
      <c r="I3544" s="458"/>
      <c r="J3544" s="443"/>
      <c r="K3544" s="439"/>
      <c r="L3544" s="439"/>
      <c r="M3544" s="439"/>
      <c r="N3544" s="439"/>
      <c r="O3544" s="443"/>
      <c r="P3544" s="439"/>
      <c r="Q3544" s="439"/>
      <c r="R3544" s="439"/>
      <c r="S3544" s="440"/>
      <c r="T3544" s="439"/>
      <c r="U3544" s="439"/>
      <c r="V3544" s="439"/>
      <c r="W3544" s="439"/>
      <c r="X3544" s="440"/>
      <c r="Y3544" s="443"/>
      <c r="Z3544" s="439"/>
      <c r="AA3544" s="439"/>
      <c r="AB3544" s="439"/>
      <c r="AC3544" s="439"/>
      <c r="AD3544" s="440">
        <f>SUM(AD3528:AD3543)</f>
        <v>82.038035018983578</v>
      </c>
      <c r="AE3544" s="443"/>
      <c r="AF3544" s="439"/>
      <c r="AG3544" s="439"/>
      <c r="AH3544" s="439"/>
      <c r="AI3544" s="440"/>
      <c r="AJ3544" s="443"/>
      <c r="AK3544" s="439"/>
      <c r="AL3544" s="439"/>
      <c r="AM3544" s="439"/>
      <c r="AN3544" s="440"/>
    </row>
    <row r="3545" spans="1:40" outlineLevel="1">
      <c r="A3545" s="732" t="s">
        <v>238</v>
      </c>
      <c r="B3545" s="733"/>
      <c r="C3545" s="881"/>
      <c r="D3545" s="733"/>
      <c r="E3545" s="733"/>
      <c r="F3545" s="733"/>
      <c r="G3545" s="730"/>
      <c r="H3545" s="733"/>
      <c r="I3545" s="730"/>
      <c r="J3545" s="729"/>
      <c r="K3545" s="730"/>
      <c r="L3545" s="730"/>
      <c r="M3545" s="730"/>
      <c r="N3545" s="730"/>
      <c r="O3545" s="729"/>
      <c r="P3545" s="730"/>
      <c r="Q3545" s="730"/>
      <c r="R3545" s="730"/>
      <c r="S3545" s="731"/>
      <c r="T3545" s="730"/>
      <c r="U3545" s="730"/>
      <c r="V3545" s="730"/>
      <c r="W3545" s="730"/>
      <c r="X3545" s="731"/>
      <c r="Y3545" s="729"/>
      <c r="Z3545" s="730"/>
      <c r="AA3545" s="730"/>
      <c r="AB3545" s="730"/>
      <c r="AC3545" s="730"/>
      <c r="AD3545" s="731"/>
      <c r="AE3545" s="729"/>
      <c r="AF3545" s="730"/>
      <c r="AG3545" s="730"/>
      <c r="AH3545" s="730"/>
      <c r="AI3545" s="731"/>
      <c r="AJ3545" s="729"/>
      <c r="AK3545" s="730"/>
      <c r="AL3545" s="730"/>
      <c r="AM3545" s="730"/>
      <c r="AN3545" s="731"/>
    </row>
    <row r="3546" spans="1:40" outlineLevel="2">
      <c r="A3546" s="882">
        <f>ROW()</f>
        <v>3546</v>
      </c>
      <c r="B3546" s="453"/>
      <c r="D3546" s="1205" t="s">
        <v>300</v>
      </c>
      <c r="E3546" s="1205"/>
      <c r="F3546" s="1205"/>
      <c r="G3546" s="1205"/>
      <c r="H3546" s="4"/>
      <c r="I3546" s="4"/>
      <c r="J3546" s="329"/>
      <c r="K3546" s="4"/>
      <c r="L3546" s="4"/>
      <c r="M3546" s="4"/>
      <c r="N3546" s="4"/>
      <c r="O3546" s="329"/>
      <c r="P3546" s="4"/>
      <c r="Q3546" s="4"/>
      <c r="R3546" s="4"/>
      <c r="S3546" s="316"/>
      <c r="T3546" s="53"/>
      <c r="U3546" s="53"/>
      <c r="V3546" s="53"/>
      <c r="W3546" s="53"/>
      <c r="X3546" s="44"/>
      <c r="Y3546" s="252"/>
      <c r="Z3546" s="53"/>
      <c r="AA3546" s="53"/>
      <c r="AB3546" s="53"/>
      <c r="AC3546" s="53"/>
      <c r="AD3546" s="44">
        <f>AD$678</f>
        <v>0</v>
      </c>
      <c r="AE3546" s="252"/>
      <c r="AF3546" s="53"/>
      <c r="AG3546" s="53"/>
      <c r="AH3546" s="53"/>
      <c r="AI3546" s="44"/>
      <c r="AJ3546" s="252"/>
      <c r="AK3546" s="53"/>
      <c r="AL3546" s="53"/>
      <c r="AM3546" s="53"/>
      <c r="AN3546" s="44"/>
    </row>
    <row r="3547" spans="1:40" outlineLevel="2">
      <c r="A3547" s="882">
        <f>ROW()</f>
        <v>3547</v>
      </c>
      <c r="B3547" s="453"/>
      <c r="D3547" s="1205" t="s">
        <v>301</v>
      </c>
      <c r="E3547" s="1205"/>
      <c r="F3547" s="1205"/>
      <c r="G3547" s="1205"/>
      <c r="H3547" s="4"/>
      <c r="I3547" s="4"/>
      <c r="J3547" s="329"/>
      <c r="K3547" s="4"/>
      <c r="L3547" s="4"/>
      <c r="M3547" s="4"/>
      <c r="N3547" s="4"/>
      <c r="O3547" s="329"/>
      <c r="P3547" s="4"/>
      <c r="Q3547" s="4"/>
      <c r="R3547" s="4"/>
      <c r="S3547" s="316"/>
      <c r="T3547" s="53"/>
      <c r="U3547" s="53"/>
      <c r="V3547" s="53"/>
      <c r="W3547" s="53"/>
      <c r="X3547" s="44"/>
      <c r="Y3547" s="252"/>
      <c r="Z3547" s="53"/>
      <c r="AA3547" s="53"/>
      <c r="AB3547" s="53"/>
      <c r="AC3547" s="53"/>
      <c r="AD3547" s="44">
        <f>AD$679</f>
        <v>0</v>
      </c>
      <c r="AE3547" s="252"/>
      <c r="AF3547" s="53"/>
      <c r="AG3547" s="53"/>
      <c r="AH3547" s="53"/>
      <c r="AI3547" s="44"/>
      <c r="AJ3547" s="252"/>
      <c r="AK3547" s="53"/>
      <c r="AL3547" s="53"/>
      <c r="AM3547" s="53"/>
      <c r="AN3547" s="44"/>
    </row>
    <row r="3548" spans="1:40" outlineLevel="2">
      <c r="A3548" s="882">
        <f>ROW()</f>
        <v>3548</v>
      </c>
      <c r="B3548" s="453"/>
      <c r="D3548" s="1205" t="s">
        <v>29</v>
      </c>
      <c r="E3548" s="1205"/>
      <c r="F3548" s="1205"/>
      <c r="G3548" s="1205"/>
      <c r="H3548" s="4"/>
      <c r="I3548" s="4"/>
      <c r="J3548" s="329"/>
      <c r="K3548" s="4"/>
      <c r="L3548" s="4"/>
      <c r="M3548" s="4"/>
      <c r="N3548" s="4"/>
      <c r="O3548" s="329"/>
      <c r="P3548" s="4"/>
      <c r="Q3548" s="4"/>
      <c r="R3548" s="4"/>
      <c r="S3548" s="316"/>
      <c r="T3548" s="53"/>
      <c r="U3548" s="53"/>
      <c r="V3548" s="53"/>
      <c r="W3548" s="53"/>
      <c r="X3548" s="44"/>
      <c r="Y3548" s="252"/>
      <c r="Z3548" s="53"/>
      <c r="AA3548" s="53"/>
      <c r="AB3548" s="53"/>
      <c r="AC3548" s="53"/>
      <c r="AD3548" s="44">
        <f>AD$680</f>
        <v>0</v>
      </c>
      <c r="AE3548" s="252"/>
      <c r="AF3548" s="53"/>
      <c r="AG3548" s="53"/>
      <c r="AH3548" s="53"/>
      <c r="AI3548" s="44"/>
      <c r="AJ3548" s="252"/>
      <c r="AK3548" s="53"/>
      <c r="AL3548" s="53"/>
      <c r="AM3548" s="53"/>
      <c r="AN3548" s="44"/>
    </row>
    <row r="3549" spans="1:40" outlineLevel="2">
      <c r="A3549" s="882">
        <f>ROW()</f>
        <v>3549</v>
      </c>
      <c r="B3549" s="453"/>
      <c r="D3549" s="1205" t="s">
        <v>30</v>
      </c>
      <c r="E3549" s="1205"/>
      <c r="F3549" s="1205"/>
      <c r="G3549" s="1205"/>
      <c r="H3549" s="4"/>
      <c r="I3549" s="4"/>
      <c r="J3549" s="329"/>
      <c r="K3549" s="4"/>
      <c r="L3549" s="4"/>
      <c r="M3549" s="4"/>
      <c r="N3549" s="4"/>
      <c r="O3549" s="329"/>
      <c r="P3549" s="4"/>
      <c r="Q3549" s="4"/>
      <c r="R3549" s="4"/>
      <c r="S3549" s="316"/>
      <c r="T3549" s="53"/>
      <c r="U3549" s="53"/>
      <c r="V3549" s="53"/>
      <c r="W3549" s="53"/>
      <c r="X3549" s="44"/>
      <c r="Y3549" s="252"/>
      <c r="Z3549" s="53"/>
      <c r="AA3549" s="53"/>
      <c r="AB3549" s="53"/>
      <c r="AC3549" s="53"/>
      <c r="AD3549" s="44">
        <f>AD$681</f>
        <v>0</v>
      </c>
      <c r="AE3549" s="252"/>
      <c r="AF3549" s="53"/>
      <c r="AG3549" s="53"/>
      <c r="AH3549" s="53"/>
      <c r="AI3549" s="44"/>
      <c r="AJ3549" s="252"/>
      <c r="AK3549" s="53"/>
      <c r="AL3549" s="53"/>
      <c r="AM3549" s="53"/>
      <c r="AN3549" s="44"/>
    </row>
    <row r="3550" spans="1:40" outlineLevel="2">
      <c r="A3550" s="882">
        <f>ROW()</f>
        <v>3550</v>
      </c>
      <c r="B3550" s="453"/>
      <c r="D3550" s="1205" t="s">
        <v>31</v>
      </c>
      <c r="E3550" s="1205"/>
      <c r="F3550" s="1205"/>
      <c r="G3550" s="1205"/>
      <c r="H3550" s="4"/>
      <c r="I3550" s="4"/>
      <c r="J3550" s="329"/>
      <c r="K3550" s="4"/>
      <c r="L3550" s="4"/>
      <c r="M3550" s="4"/>
      <c r="N3550" s="4"/>
      <c r="O3550" s="329"/>
      <c r="P3550" s="4"/>
      <c r="Q3550" s="4"/>
      <c r="R3550" s="4"/>
      <c r="S3550" s="316"/>
      <c r="T3550" s="53"/>
      <c r="U3550" s="53"/>
      <c r="V3550" s="53"/>
      <c r="W3550" s="53"/>
      <c r="X3550" s="44"/>
      <c r="Y3550" s="252"/>
      <c r="Z3550" s="53"/>
      <c r="AA3550" s="53"/>
      <c r="AB3550" s="53"/>
      <c r="AC3550" s="53"/>
      <c r="AD3550" s="44">
        <f>AD$682</f>
        <v>0</v>
      </c>
      <c r="AE3550" s="252"/>
      <c r="AF3550" s="53"/>
      <c r="AG3550" s="53"/>
      <c r="AH3550" s="53"/>
      <c r="AI3550" s="44"/>
      <c r="AJ3550" s="252"/>
      <c r="AK3550" s="53"/>
      <c r="AL3550" s="53"/>
      <c r="AM3550" s="53"/>
      <c r="AN3550" s="44"/>
    </row>
    <row r="3551" spans="1:40" outlineLevel="2">
      <c r="A3551" s="882">
        <f>ROW()</f>
        <v>3551</v>
      </c>
      <c r="B3551" s="453"/>
      <c r="D3551" s="1205" t="s">
        <v>32</v>
      </c>
      <c r="E3551" s="1205"/>
      <c r="F3551" s="1205"/>
      <c r="G3551" s="1205"/>
      <c r="H3551" s="4"/>
      <c r="I3551" s="4"/>
      <c r="J3551" s="329"/>
      <c r="K3551" s="4"/>
      <c r="L3551" s="4"/>
      <c r="M3551" s="4"/>
      <c r="N3551" s="4"/>
      <c r="O3551" s="329"/>
      <c r="P3551" s="4"/>
      <c r="Q3551" s="4"/>
      <c r="R3551" s="4"/>
      <c r="S3551" s="316"/>
      <c r="T3551" s="53"/>
      <c r="U3551" s="53"/>
      <c r="V3551" s="53"/>
      <c r="W3551" s="53"/>
      <c r="X3551" s="44"/>
      <c r="Y3551" s="252"/>
      <c r="Z3551" s="53"/>
      <c r="AA3551" s="53"/>
      <c r="AB3551" s="53"/>
      <c r="AC3551" s="53"/>
      <c r="AD3551" s="44">
        <f>AD$683</f>
        <v>0</v>
      </c>
      <c r="AE3551" s="252"/>
      <c r="AF3551" s="53"/>
      <c r="AG3551" s="53"/>
      <c r="AH3551" s="53"/>
      <c r="AI3551" s="44"/>
      <c r="AJ3551" s="252"/>
      <c r="AK3551" s="53"/>
      <c r="AL3551" s="53"/>
      <c r="AM3551" s="53"/>
      <c r="AN3551" s="44"/>
    </row>
    <row r="3552" spans="1:40" outlineLevel="2">
      <c r="A3552" s="882">
        <f>ROW()</f>
        <v>3552</v>
      </c>
      <c r="B3552" s="453"/>
      <c r="D3552" s="1205" t="s">
        <v>33</v>
      </c>
      <c r="E3552" s="1205"/>
      <c r="F3552" s="1205"/>
      <c r="G3552" s="1205"/>
      <c r="H3552" s="4"/>
      <c r="I3552" s="4"/>
      <c r="J3552" s="329"/>
      <c r="K3552" s="4"/>
      <c r="L3552" s="4"/>
      <c r="M3552" s="4"/>
      <c r="N3552" s="4"/>
      <c r="O3552" s="329"/>
      <c r="P3552" s="4"/>
      <c r="Q3552" s="4"/>
      <c r="R3552" s="4"/>
      <c r="S3552" s="316"/>
      <c r="T3552" s="53"/>
      <c r="U3552" s="53"/>
      <c r="V3552" s="53"/>
      <c r="W3552" s="53"/>
      <c r="X3552" s="44"/>
      <c r="Y3552" s="252"/>
      <c r="Z3552" s="53"/>
      <c r="AA3552" s="53"/>
      <c r="AB3552" s="53"/>
      <c r="AC3552" s="53"/>
      <c r="AD3552" s="44">
        <f>AD$684</f>
        <v>0</v>
      </c>
      <c r="AE3552" s="252"/>
      <c r="AF3552" s="53"/>
      <c r="AG3552" s="53"/>
      <c r="AH3552" s="53"/>
      <c r="AI3552" s="44"/>
      <c r="AJ3552" s="252"/>
      <c r="AK3552" s="53"/>
      <c r="AL3552" s="53"/>
      <c r="AM3552" s="53"/>
      <c r="AN3552" s="44"/>
    </row>
    <row r="3553" spans="1:40" outlineLevel="2">
      <c r="A3553" s="882">
        <f>ROW()</f>
        <v>3553</v>
      </c>
      <c r="B3553" s="453"/>
      <c r="D3553" s="1205" t="s">
        <v>27</v>
      </c>
      <c r="E3553" s="1205"/>
      <c r="F3553" s="1205"/>
      <c r="G3553" s="1205"/>
      <c r="H3553" s="4"/>
      <c r="I3553" s="4"/>
      <c r="J3553" s="329"/>
      <c r="K3553" s="4"/>
      <c r="L3553" s="4"/>
      <c r="M3553" s="4"/>
      <c r="N3553" s="4"/>
      <c r="O3553" s="329"/>
      <c r="P3553" s="4"/>
      <c r="Q3553" s="4"/>
      <c r="R3553" s="4"/>
      <c r="S3553" s="316"/>
      <c r="T3553" s="53"/>
      <c r="U3553" s="53"/>
      <c r="V3553" s="53"/>
      <c r="W3553" s="53"/>
      <c r="X3553" s="44"/>
      <c r="Y3553" s="252"/>
      <c r="Z3553" s="53"/>
      <c r="AA3553" s="53"/>
      <c r="AB3553" s="53"/>
      <c r="AC3553" s="53"/>
      <c r="AD3553" s="44">
        <f>AD$685</f>
        <v>0</v>
      </c>
      <c r="AE3553" s="252"/>
      <c r="AF3553" s="53"/>
      <c r="AG3553" s="53"/>
      <c r="AH3553" s="53"/>
      <c r="AI3553" s="44"/>
      <c r="AJ3553" s="252"/>
      <c r="AK3553" s="53"/>
      <c r="AL3553" s="53"/>
      <c r="AM3553" s="53"/>
      <c r="AN3553" s="44"/>
    </row>
    <row r="3554" spans="1:40" outlineLevel="2">
      <c r="A3554" s="882">
        <f>ROW()</f>
        <v>3554</v>
      </c>
      <c r="B3554" s="453"/>
      <c r="D3554" s="1205" t="s">
        <v>34</v>
      </c>
      <c r="E3554" s="1205"/>
      <c r="F3554" s="1205"/>
      <c r="G3554" s="1205"/>
      <c r="H3554" s="4"/>
      <c r="I3554" s="4"/>
      <c r="J3554" s="329"/>
      <c r="K3554" s="4"/>
      <c r="L3554" s="4"/>
      <c r="M3554" s="4"/>
      <c r="N3554" s="4"/>
      <c r="O3554" s="329"/>
      <c r="P3554" s="4"/>
      <c r="Q3554" s="4"/>
      <c r="R3554" s="4"/>
      <c r="S3554" s="316"/>
      <c r="T3554" s="53"/>
      <c r="U3554" s="53"/>
      <c r="V3554" s="53"/>
      <c r="W3554" s="53"/>
      <c r="X3554" s="44"/>
      <c r="Y3554" s="252"/>
      <c r="Z3554" s="53"/>
      <c r="AA3554" s="53"/>
      <c r="AB3554" s="53"/>
      <c r="AC3554" s="53"/>
      <c r="AD3554" s="44">
        <f>AD$686</f>
        <v>0</v>
      </c>
      <c r="AE3554" s="252"/>
      <c r="AF3554" s="53"/>
      <c r="AG3554" s="53"/>
      <c r="AH3554" s="53"/>
      <c r="AI3554" s="44"/>
      <c r="AJ3554" s="252"/>
      <c r="AK3554" s="53"/>
      <c r="AL3554" s="53"/>
      <c r="AM3554" s="53"/>
      <c r="AN3554" s="44"/>
    </row>
    <row r="3555" spans="1:40" outlineLevel="2">
      <c r="A3555" s="882">
        <f>ROW()</f>
        <v>3555</v>
      </c>
      <c r="B3555" s="453"/>
      <c r="D3555" s="1205" t="s">
        <v>35</v>
      </c>
      <c r="E3555" s="1205"/>
      <c r="F3555" s="1205"/>
      <c r="G3555" s="1205"/>
      <c r="H3555" s="4"/>
      <c r="I3555" s="4"/>
      <c r="J3555" s="329"/>
      <c r="K3555" s="4"/>
      <c r="L3555" s="4"/>
      <c r="M3555" s="4"/>
      <c r="N3555" s="4"/>
      <c r="O3555" s="329"/>
      <c r="P3555" s="4"/>
      <c r="Q3555" s="4"/>
      <c r="R3555" s="4"/>
      <c r="S3555" s="316"/>
      <c r="T3555" s="53"/>
      <c r="U3555" s="53"/>
      <c r="V3555" s="53"/>
      <c r="W3555" s="53"/>
      <c r="X3555" s="44"/>
      <c r="Y3555" s="252"/>
      <c r="Z3555" s="53"/>
      <c r="AA3555" s="53"/>
      <c r="AB3555" s="53"/>
      <c r="AC3555" s="53"/>
      <c r="AD3555" s="44">
        <f>AD$687</f>
        <v>-8.8881381669535294E-3</v>
      </c>
      <c r="AE3555" s="252"/>
      <c r="AF3555" s="53"/>
      <c r="AG3555" s="53"/>
      <c r="AH3555" s="53"/>
      <c r="AI3555" s="44"/>
      <c r="AJ3555" s="252"/>
      <c r="AK3555" s="53"/>
      <c r="AL3555" s="53"/>
      <c r="AM3555" s="53"/>
      <c r="AN3555" s="44"/>
    </row>
    <row r="3556" spans="1:40" outlineLevel="2">
      <c r="A3556" s="882">
        <f>ROW()</f>
        <v>3556</v>
      </c>
      <c r="B3556" s="453"/>
      <c r="D3556" s="1205" t="s">
        <v>302</v>
      </c>
      <c r="E3556" s="1205"/>
      <c r="F3556" s="1205"/>
      <c r="G3556" s="1205"/>
      <c r="H3556" s="4"/>
      <c r="I3556" s="4"/>
      <c r="J3556" s="329"/>
      <c r="K3556" s="4"/>
      <c r="L3556" s="4"/>
      <c r="M3556" s="4"/>
      <c r="N3556" s="4"/>
      <c r="O3556" s="329"/>
      <c r="P3556" s="4"/>
      <c r="Q3556" s="4"/>
      <c r="R3556" s="4"/>
      <c r="S3556" s="316"/>
      <c r="T3556" s="53"/>
      <c r="U3556" s="53"/>
      <c r="V3556" s="53"/>
      <c r="W3556" s="53"/>
      <c r="X3556" s="44"/>
      <c r="Y3556" s="252"/>
      <c r="Z3556" s="53"/>
      <c r="AA3556" s="53"/>
      <c r="AB3556" s="53"/>
      <c r="AC3556" s="53"/>
      <c r="AD3556" s="44">
        <f>AD$688</f>
        <v>-1.0239716580034424</v>
      </c>
      <c r="AE3556" s="252"/>
      <c r="AF3556" s="53"/>
      <c r="AG3556" s="53"/>
      <c r="AH3556" s="53"/>
      <c r="AI3556" s="44"/>
      <c r="AJ3556" s="252"/>
      <c r="AK3556" s="53"/>
      <c r="AL3556" s="53"/>
      <c r="AM3556" s="53"/>
      <c r="AN3556" s="44"/>
    </row>
    <row r="3557" spans="1:40" outlineLevel="2">
      <c r="A3557" s="882">
        <f>ROW()</f>
        <v>3557</v>
      </c>
      <c r="B3557" s="453"/>
      <c r="D3557" s="1205" t="s">
        <v>36</v>
      </c>
      <c r="E3557" s="1205"/>
      <c r="F3557" s="1205"/>
      <c r="G3557" s="1205"/>
      <c r="H3557" s="4"/>
      <c r="I3557" s="4"/>
      <c r="J3557" s="329"/>
      <c r="K3557" s="4"/>
      <c r="L3557" s="4"/>
      <c r="M3557" s="4"/>
      <c r="N3557" s="4"/>
      <c r="O3557" s="329"/>
      <c r="P3557" s="4"/>
      <c r="Q3557" s="4"/>
      <c r="R3557" s="4"/>
      <c r="S3557" s="316"/>
      <c r="T3557" s="53"/>
      <c r="U3557" s="53"/>
      <c r="V3557" s="53"/>
      <c r="W3557" s="53"/>
      <c r="X3557" s="44"/>
      <c r="Y3557" s="252"/>
      <c r="Z3557" s="53"/>
      <c r="AA3557" s="53"/>
      <c r="AB3557" s="53"/>
      <c r="AC3557" s="53"/>
      <c r="AD3557" s="44">
        <f>AD$689</f>
        <v>0</v>
      </c>
      <c r="AE3557" s="252"/>
      <c r="AF3557" s="53"/>
      <c r="AG3557" s="53"/>
      <c r="AH3557" s="53"/>
      <c r="AI3557" s="44"/>
      <c r="AJ3557" s="252"/>
      <c r="AK3557" s="53"/>
      <c r="AL3557" s="53"/>
      <c r="AM3557" s="53"/>
      <c r="AN3557" s="44"/>
    </row>
    <row r="3558" spans="1:40" outlineLevel="2">
      <c r="A3558" s="882">
        <f>ROW()</f>
        <v>3558</v>
      </c>
      <c r="B3558" s="453"/>
      <c r="D3558" s="1205" t="s">
        <v>583</v>
      </c>
      <c r="E3558" s="1205"/>
      <c r="F3558" s="1205"/>
      <c r="G3558" s="1205"/>
      <c r="H3558" s="4"/>
      <c r="I3558" s="4"/>
      <c r="J3558" s="329"/>
      <c r="K3558" s="4"/>
      <c r="L3558" s="4"/>
      <c r="M3558" s="4"/>
      <c r="N3558" s="4"/>
      <c r="O3558" s="329"/>
      <c r="P3558" s="4"/>
      <c r="Q3558" s="4"/>
      <c r="R3558" s="4"/>
      <c r="S3558" s="316"/>
      <c r="T3558" s="53"/>
      <c r="U3558" s="53"/>
      <c r="V3558" s="53"/>
      <c r="W3558" s="53"/>
      <c r="X3558" s="44"/>
      <c r="Y3558" s="252"/>
      <c r="Z3558" s="53"/>
      <c r="AA3558" s="53"/>
      <c r="AB3558" s="53"/>
      <c r="AC3558" s="53"/>
      <c r="AD3558" s="44">
        <f>AD$690</f>
        <v>0</v>
      </c>
      <c r="AE3558" s="252"/>
      <c r="AF3558" s="53"/>
      <c r="AG3558" s="53"/>
      <c r="AH3558" s="53"/>
      <c r="AI3558" s="44"/>
      <c r="AJ3558" s="252"/>
      <c r="AK3558" s="53"/>
      <c r="AL3558" s="53"/>
      <c r="AM3558" s="53"/>
      <c r="AN3558" s="44"/>
    </row>
    <row r="3559" spans="1:40" outlineLevel="2">
      <c r="A3559" s="882">
        <f>ROW()</f>
        <v>3559</v>
      </c>
      <c r="B3559" s="453"/>
      <c r="D3559" s="1205" t="s">
        <v>81</v>
      </c>
      <c r="E3559" s="1205"/>
      <c r="F3559" s="1205"/>
      <c r="G3559" s="1205"/>
      <c r="H3559" s="4"/>
      <c r="I3559" s="4"/>
      <c r="J3559" s="329"/>
      <c r="K3559" s="4"/>
      <c r="L3559" s="4"/>
      <c r="M3559" s="4"/>
      <c r="N3559" s="4"/>
      <c r="O3559" s="329"/>
      <c r="P3559" s="4"/>
      <c r="Q3559" s="4"/>
      <c r="R3559" s="4"/>
      <c r="S3559" s="316"/>
      <c r="T3559" s="53"/>
      <c r="U3559" s="53"/>
      <c r="V3559" s="53"/>
      <c r="W3559" s="53"/>
      <c r="X3559" s="44"/>
      <c r="Y3559" s="252"/>
      <c r="Z3559" s="53"/>
      <c r="AA3559" s="53"/>
      <c r="AB3559" s="53"/>
      <c r="AC3559" s="53"/>
      <c r="AD3559" s="44">
        <f>AD$691</f>
        <v>0</v>
      </c>
      <c r="AE3559" s="252"/>
      <c r="AF3559" s="53"/>
      <c r="AG3559" s="53"/>
      <c r="AH3559" s="53"/>
      <c r="AI3559" s="44"/>
      <c r="AJ3559" s="252"/>
      <c r="AK3559" s="53"/>
      <c r="AL3559" s="53"/>
      <c r="AM3559" s="53"/>
      <c r="AN3559" s="44"/>
    </row>
    <row r="3560" spans="1:40" outlineLevel="2">
      <c r="A3560" s="882">
        <f>ROW()</f>
        <v>3560</v>
      </c>
      <c r="B3560" s="453"/>
      <c r="D3560" s="1205" t="s">
        <v>28</v>
      </c>
      <c r="E3560" s="1205"/>
      <c r="F3560" s="1205"/>
      <c r="G3560" s="1205"/>
      <c r="H3560" s="4"/>
      <c r="I3560" s="4"/>
      <c r="J3560" s="329"/>
      <c r="K3560" s="4"/>
      <c r="L3560" s="4"/>
      <c r="M3560" s="4"/>
      <c r="N3560" s="4"/>
      <c r="O3560" s="329"/>
      <c r="P3560" s="4"/>
      <c r="Q3560" s="4"/>
      <c r="R3560" s="4"/>
      <c r="S3560" s="316"/>
      <c r="T3560" s="53"/>
      <c r="U3560" s="53"/>
      <c r="V3560" s="53"/>
      <c r="W3560" s="53"/>
      <c r="X3560" s="44"/>
      <c r="Y3560" s="252"/>
      <c r="Z3560" s="53"/>
      <c r="AA3560" s="53"/>
      <c r="AB3560" s="53"/>
      <c r="AC3560" s="53"/>
      <c r="AD3560" s="44">
        <f>AD$692</f>
        <v>0</v>
      </c>
      <c r="AE3560" s="252"/>
      <c r="AF3560" s="53"/>
      <c r="AG3560" s="53"/>
      <c r="AH3560" s="53"/>
      <c r="AI3560" s="44"/>
      <c r="AJ3560" s="252"/>
      <c r="AK3560" s="53"/>
      <c r="AL3560" s="53"/>
      <c r="AM3560" s="53"/>
      <c r="AN3560" s="44"/>
    </row>
    <row r="3561" spans="1:40" outlineLevel="2">
      <c r="A3561" s="882">
        <f>ROW()</f>
        <v>3561</v>
      </c>
      <c r="B3561" s="453"/>
      <c r="D3561" s="1206" t="s">
        <v>443</v>
      </c>
      <c r="E3561" s="1206"/>
      <c r="F3561" s="1206"/>
      <c r="G3561" s="1206"/>
      <c r="H3561" s="28"/>
      <c r="I3561" s="28"/>
      <c r="J3561" s="1207"/>
      <c r="K3561" s="28"/>
      <c r="L3561" s="28"/>
      <c r="M3561" s="28"/>
      <c r="N3561" s="28"/>
      <c r="O3561" s="1207"/>
      <c r="P3561" s="28"/>
      <c r="Q3561" s="28"/>
      <c r="R3561" s="28"/>
      <c r="S3561" s="317"/>
      <c r="T3561" s="54"/>
      <c r="U3561" s="54"/>
      <c r="V3561" s="54"/>
      <c r="W3561" s="54"/>
      <c r="X3561" s="46"/>
      <c r="Y3561" s="253"/>
      <c r="Z3561" s="54"/>
      <c r="AA3561" s="54"/>
      <c r="AB3561" s="54"/>
      <c r="AC3561" s="54"/>
      <c r="AD3561" s="46">
        <f>AD$693</f>
        <v>0</v>
      </c>
      <c r="AE3561" s="253"/>
      <c r="AF3561" s="54"/>
      <c r="AG3561" s="54"/>
      <c r="AH3561" s="54"/>
      <c r="AI3561" s="46"/>
      <c r="AJ3561" s="253"/>
      <c r="AK3561" s="54"/>
      <c r="AL3561" s="54"/>
      <c r="AM3561" s="54"/>
      <c r="AN3561" s="46"/>
    </row>
    <row r="3562" spans="1:40" outlineLevel="2">
      <c r="A3562" s="882">
        <f>ROW()</f>
        <v>3562</v>
      </c>
      <c r="B3562" s="453"/>
      <c r="D3562" s="452" t="s">
        <v>24</v>
      </c>
      <c r="H3562" s="458"/>
      <c r="I3562" s="458"/>
      <c r="J3562" s="459"/>
      <c r="K3562" s="458"/>
      <c r="L3562" s="458"/>
      <c r="M3562" s="458"/>
      <c r="N3562" s="458"/>
      <c r="O3562" s="459"/>
      <c r="P3562" s="458"/>
      <c r="Q3562" s="458"/>
      <c r="R3562" s="458"/>
      <c r="S3562" s="463"/>
      <c r="T3562" s="444">
        <f t="shared" ref="T3562:AN3562" si="2893">SUM(T3546:T3561)</f>
        <v>0</v>
      </c>
      <c r="U3562" s="444">
        <f t="shared" si="2893"/>
        <v>0</v>
      </c>
      <c r="V3562" s="444">
        <f t="shared" si="2893"/>
        <v>0</v>
      </c>
      <c r="W3562" s="444">
        <f t="shared" si="2893"/>
        <v>0</v>
      </c>
      <c r="X3562" s="445">
        <f t="shared" si="2893"/>
        <v>0</v>
      </c>
      <c r="Y3562" s="466">
        <f t="shared" si="2893"/>
        <v>0</v>
      </c>
      <c r="Z3562" s="444">
        <f t="shared" si="2893"/>
        <v>0</v>
      </c>
      <c r="AA3562" s="444">
        <f t="shared" si="2893"/>
        <v>0</v>
      </c>
      <c r="AB3562" s="444">
        <f t="shared" si="2893"/>
        <v>0</v>
      </c>
      <c r="AC3562" s="444">
        <f t="shared" si="2893"/>
        <v>0</v>
      </c>
      <c r="AD3562" s="445">
        <f t="shared" si="2893"/>
        <v>-1.0328597961703958</v>
      </c>
      <c r="AE3562" s="466">
        <f t="shared" si="2893"/>
        <v>0</v>
      </c>
      <c r="AF3562" s="444">
        <f t="shared" si="2893"/>
        <v>0</v>
      </c>
      <c r="AG3562" s="444">
        <f t="shared" si="2893"/>
        <v>0</v>
      </c>
      <c r="AH3562" s="444">
        <f t="shared" si="2893"/>
        <v>0</v>
      </c>
      <c r="AI3562" s="445">
        <f t="shared" si="2893"/>
        <v>0</v>
      </c>
      <c r="AJ3562" s="466">
        <f t="shared" si="2893"/>
        <v>0</v>
      </c>
      <c r="AK3562" s="444">
        <f t="shared" si="2893"/>
        <v>0</v>
      </c>
      <c r="AL3562" s="444">
        <f t="shared" si="2893"/>
        <v>0</v>
      </c>
      <c r="AM3562" s="444">
        <f t="shared" si="2893"/>
        <v>0</v>
      </c>
      <c r="AN3562" s="445">
        <f t="shared" si="2893"/>
        <v>0</v>
      </c>
    </row>
    <row r="3563" spans="1:40" outlineLevel="1">
      <c r="A3563" s="732" t="s">
        <v>21</v>
      </c>
      <c r="B3563" s="733"/>
      <c r="C3563" s="881"/>
      <c r="D3563" s="733"/>
      <c r="E3563" s="733"/>
      <c r="F3563" s="733"/>
      <c r="G3563" s="733"/>
      <c r="H3563" s="733"/>
      <c r="I3563" s="730"/>
      <c r="J3563" s="729"/>
      <c r="K3563" s="730"/>
      <c r="L3563" s="730"/>
      <c r="M3563" s="730"/>
      <c r="N3563" s="730"/>
      <c r="O3563" s="729"/>
      <c r="P3563" s="730"/>
      <c r="Q3563" s="730"/>
      <c r="R3563" s="730"/>
      <c r="S3563" s="731"/>
      <c r="T3563" s="730"/>
      <c r="U3563" s="730"/>
      <c r="V3563" s="730"/>
      <c r="W3563" s="730"/>
      <c r="X3563" s="731"/>
      <c r="Y3563" s="729"/>
      <c r="Z3563" s="730"/>
      <c r="AA3563" s="730"/>
      <c r="AB3563" s="730"/>
      <c r="AC3563" s="730"/>
      <c r="AD3563" s="731"/>
      <c r="AE3563" s="729"/>
      <c r="AF3563" s="730"/>
      <c r="AG3563" s="730"/>
      <c r="AH3563" s="730"/>
      <c r="AI3563" s="731"/>
      <c r="AJ3563" s="729"/>
      <c r="AK3563" s="730"/>
      <c r="AL3563" s="730"/>
      <c r="AM3563" s="730"/>
      <c r="AN3563" s="731"/>
    </row>
    <row r="3564" spans="1:40" outlineLevel="2">
      <c r="A3564" s="882">
        <f>ROW()</f>
        <v>3564</v>
      </c>
      <c r="B3564" s="453"/>
      <c r="D3564" s="452" t="s">
        <v>300</v>
      </c>
      <c r="H3564" s="458"/>
      <c r="I3564" s="458"/>
      <c r="J3564" s="459"/>
      <c r="K3564" s="458"/>
      <c r="L3564" s="458"/>
      <c r="M3564" s="458"/>
      <c r="N3564" s="458"/>
      <c r="O3564" s="443"/>
      <c r="P3564" s="439"/>
      <c r="Q3564" s="439"/>
      <c r="R3564" s="439"/>
      <c r="S3564" s="440"/>
      <c r="T3564" s="439"/>
      <c r="U3564" s="439"/>
      <c r="V3564" s="439"/>
      <c r="W3564" s="439"/>
      <c r="X3564" s="440"/>
      <c r="Y3564" s="443"/>
      <c r="Z3564" s="439"/>
      <c r="AA3564" s="439"/>
      <c r="AB3564" s="439"/>
      <c r="AC3564" s="439"/>
      <c r="AD3564" s="440"/>
      <c r="AE3564" s="324">
        <f>-Input!AE1452</f>
        <v>-3.7375953852142853E-2</v>
      </c>
      <c r="AF3564" s="157">
        <f>-Input!AF1452</f>
        <v>-3.7375953852142853E-2</v>
      </c>
      <c r="AG3564" s="157">
        <f>-Input!AG1452</f>
        <v>-3.7375953852142853E-2</v>
      </c>
      <c r="AH3564" s="157">
        <f>-Input!AH1452</f>
        <v>-3.7375953852142853E-2</v>
      </c>
      <c r="AI3564" s="320">
        <f>-Input!AI1452</f>
        <v>-3.7375953852142853E-2</v>
      </c>
      <c r="AJ3564" s="443">
        <f t="shared" ref="AJ3564:AN3573" si="2894">-IF($D3564="Land",0,IF(AJ3510&lt;0,AJ3510,IF(AJ3492&lt;1,AJ3510,MAX(MIN(IF(AJ3510&gt;0,(AJ3510/AJ3492),0),AJ3510),0)*AJ$9)))</f>
        <v>-3.3996417573183432E-2</v>
      </c>
      <c r="AK3564" s="439">
        <f t="shared" si="2894"/>
        <v>-3.3996417573183432E-2</v>
      </c>
      <c r="AL3564" s="439">
        <f t="shared" si="2894"/>
        <v>-3.3996417573183439E-2</v>
      </c>
      <c r="AM3564" s="439">
        <f t="shared" si="2894"/>
        <v>-3.3996417573183439E-2</v>
      </c>
      <c r="AN3564" s="313">
        <f t="shared" si="2894"/>
        <v>-3.3996417573183439E-2</v>
      </c>
    </row>
    <row r="3565" spans="1:40" outlineLevel="2">
      <c r="A3565" s="882">
        <f>ROW()</f>
        <v>3565</v>
      </c>
      <c r="B3565" s="453"/>
      <c r="D3565" s="452" t="s">
        <v>301</v>
      </c>
      <c r="H3565" s="458"/>
      <c r="I3565" s="458"/>
      <c r="J3565" s="459"/>
      <c r="K3565" s="458"/>
      <c r="L3565" s="458"/>
      <c r="M3565" s="458"/>
      <c r="N3565" s="458"/>
      <c r="O3565" s="443"/>
      <c r="P3565" s="439"/>
      <c r="Q3565" s="439"/>
      <c r="R3565" s="439"/>
      <c r="S3565" s="440"/>
      <c r="T3565" s="439"/>
      <c r="U3565" s="439"/>
      <c r="V3565" s="439"/>
      <c r="W3565" s="439"/>
      <c r="X3565" s="440"/>
      <c r="Y3565" s="443"/>
      <c r="Z3565" s="439"/>
      <c r="AA3565" s="439"/>
      <c r="AB3565" s="439"/>
      <c r="AC3565" s="439"/>
      <c r="AD3565" s="440"/>
      <c r="AE3565" s="324">
        <f>-Input!AE1453</f>
        <v>0</v>
      </c>
      <c r="AF3565" s="157">
        <f>-Input!AF1453</f>
        <v>0</v>
      </c>
      <c r="AG3565" s="157">
        <f>-Input!AG1453</f>
        <v>0</v>
      </c>
      <c r="AH3565" s="157">
        <f>-Input!AH1453</f>
        <v>0</v>
      </c>
      <c r="AI3565" s="320">
        <f>-Input!AI1453</f>
        <v>0</v>
      </c>
      <c r="AJ3565" s="443">
        <f t="shared" si="2894"/>
        <v>6.6311904244559433E-2</v>
      </c>
      <c r="AK3565" s="439">
        <f t="shared" si="2894"/>
        <v>0</v>
      </c>
      <c r="AL3565" s="439">
        <f t="shared" si="2894"/>
        <v>0</v>
      </c>
      <c r="AM3565" s="439">
        <f t="shared" si="2894"/>
        <v>0</v>
      </c>
      <c r="AN3565" s="313">
        <f t="shared" si="2894"/>
        <v>0</v>
      </c>
    </row>
    <row r="3566" spans="1:40" outlineLevel="2">
      <c r="A3566" s="882">
        <f>ROW()</f>
        <v>3566</v>
      </c>
      <c r="B3566" s="453"/>
      <c r="D3566" s="452" t="s">
        <v>29</v>
      </c>
      <c r="H3566" s="458"/>
      <c r="I3566" s="458"/>
      <c r="J3566" s="459"/>
      <c r="K3566" s="458"/>
      <c r="L3566" s="458"/>
      <c r="M3566" s="458"/>
      <c r="N3566" s="458"/>
      <c r="O3566" s="443"/>
      <c r="P3566" s="439"/>
      <c r="Q3566" s="439"/>
      <c r="R3566" s="439"/>
      <c r="S3566" s="440"/>
      <c r="T3566" s="439"/>
      <c r="U3566" s="439"/>
      <c r="V3566" s="439"/>
      <c r="W3566" s="439"/>
      <c r="X3566" s="440"/>
      <c r="Y3566" s="443"/>
      <c r="Z3566" s="439"/>
      <c r="AA3566" s="439"/>
      <c r="AB3566" s="439"/>
      <c r="AC3566" s="439"/>
      <c r="AD3566" s="440"/>
      <c r="AE3566" s="324">
        <f>-Input!AE1454</f>
        <v>0</v>
      </c>
      <c r="AF3566" s="157">
        <f>-Input!AF1454</f>
        <v>0</v>
      </c>
      <c r="AG3566" s="157">
        <f>-Input!AG1454</f>
        <v>0</v>
      </c>
      <c r="AH3566" s="157">
        <f>-Input!AH1454</f>
        <v>0</v>
      </c>
      <c r="AI3566" s="320">
        <f>-Input!AI1454</f>
        <v>0</v>
      </c>
      <c r="AJ3566" s="443">
        <f t="shared" si="2894"/>
        <v>0</v>
      </c>
      <c r="AK3566" s="439">
        <f t="shared" si="2894"/>
        <v>0</v>
      </c>
      <c r="AL3566" s="439">
        <f t="shared" si="2894"/>
        <v>0</v>
      </c>
      <c r="AM3566" s="439">
        <f t="shared" si="2894"/>
        <v>0</v>
      </c>
      <c r="AN3566" s="313">
        <f t="shared" si="2894"/>
        <v>0</v>
      </c>
    </row>
    <row r="3567" spans="1:40" outlineLevel="2">
      <c r="A3567" s="882">
        <f>ROW()</f>
        <v>3567</v>
      </c>
      <c r="B3567" s="453"/>
      <c r="D3567" s="452" t="s">
        <v>30</v>
      </c>
      <c r="H3567" s="458"/>
      <c r="I3567" s="458"/>
      <c r="J3567" s="459"/>
      <c r="K3567" s="458"/>
      <c r="L3567" s="458"/>
      <c r="M3567" s="458"/>
      <c r="N3567" s="458"/>
      <c r="O3567" s="443"/>
      <c r="P3567" s="439"/>
      <c r="Q3567" s="439"/>
      <c r="R3567" s="439"/>
      <c r="S3567" s="440"/>
      <c r="T3567" s="439"/>
      <c r="U3567" s="439"/>
      <c r="V3567" s="439"/>
      <c r="W3567" s="439"/>
      <c r="X3567" s="440"/>
      <c r="Y3567" s="443"/>
      <c r="Z3567" s="439"/>
      <c r="AA3567" s="439"/>
      <c r="AB3567" s="439"/>
      <c r="AC3567" s="439"/>
      <c r="AD3567" s="440"/>
      <c r="AE3567" s="324">
        <f>-Input!AE1455</f>
        <v>-0.52179975065785733</v>
      </c>
      <c r="AF3567" s="157">
        <f>-Input!AF1455</f>
        <v>-0.52179975065785733</v>
      </c>
      <c r="AG3567" s="157">
        <f>-Input!AG1455</f>
        <v>-0.52179975065785733</v>
      </c>
      <c r="AH3567" s="157">
        <f>-Input!AH1455</f>
        <v>-0.52179975065785733</v>
      </c>
      <c r="AI3567" s="320">
        <f>-Input!AI1455</f>
        <v>-0.52179975065785733</v>
      </c>
      <c r="AJ3567" s="443">
        <f t="shared" si="2894"/>
        <v>-0.54773280633561683</v>
      </c>
      <c r="AK3567" s="439">
        <f t="shared" si="2894"/>
        <v>-0.54773280633561683</v>
      </c>
      <c r="AL3567" s="439">
        <f t="shared" si="2894"/>
        <v>-0.54773280633561683</v>
      </c>
      <c r="AM3567" s="439">
        <f t="shared" si="2894"/>
        <v>-0.54773280633561683</v>
      </c>
      <c r="AN3567" s="313">
        <f t="shared" si="2894"/>
        <v>-0.54773280633561683</v>
      </c>
    </row>
    <row r="3568" spans="1:40" outlineLevel="2">
      <c r="A3568" s="882">
        <f>ROW()</f>
        <v>3568</v>
      </c>
      <c r="B3568" s="453"/>
      <c r="D3568" s="452" t="s">
        <v>31</v>
      </c>
      <c r="H3568" s="458"/>
      <c r="I3568" s="458"/>
      <c r="J3568" s="459"/>
      <c r="K3568" s="458"/>
      <c r="L3568" s="458"/>
      <c r="M3568" s="458"/>
      <c r="N3568" s="458"/>
      <c r="O3568" s="443"/>
      <c r="P3568" s="439"/>
      <c r="Q3568" s="439"/>
      <c r="R3568" s="439"/>
      <c r="S3568" s="440"/>
      <c r="T3568" s="439"/>
      <c r="U3568" s="439"/>
      <c r="V3568" s="439"/>
      <c r="W3568" s="439"/>
      <c r="X3568" s="440"/>
      <c r="Y3568" s="443"/>
      <c r="Z3568" s="439"/>
      <c r="AA3568" s="439"/>
      <c r="AB3568" s="439"/>
      <c r="AC3568" s="439"/>
      <c r="AD3568" s="440"/>
      <c r="AE3568" s="324">
        <f>-Input!AE1456</f>
        <v>0</v>
      </c>
      <c r="AF3568" s="157">
        <f>-Input!AF1456</f>
        <v>0</v>
      </c>
      <c r="AG3568" s="157">
        <f>-Input!AG1456</f>
        <v>0</v>
      </c>
      <c r="AH3568" s="157">
        <f>-Input!AH1456</f>
        <v>0</v>
      </c>
      <c r="AI3568" s="320">
        <f>-Input!AI1456</f>
        <v>0</v>
      </c>
      <c r="AJ3568" s="443">
        <f t="shared" si="2894"/>
        <v>0</v>
      </c>
      <c r="AK3568" s="439">
        <f t="shared" si="2894"/>
        <v>0</v>
      </c>
      <c r="AL3568" s="439">
        <f t="shared" si="2894"/>
        <v>0</v>
      </c>
      <c r="AM3568" s="439">
        <f t="shared" si="2894"/>
        <v>0</v>
      </c>
      <c r="AN3568" s="313">
        <f t="shared" si="2894"/>
        <v>0</v>
      </c>
    </row>
    <row r="3569" spans="1:40" outlineLevel="2">
      <c r="A3569" s="882">
        <f>ROW()</f>
        <v>3569</v>
      </c>
      <c r="B3569" s="453"/>
      <c r="D3569" s="452" t="s">
        <v>32</v>
      </c>
      <c r="H3569" s="458"/>
      <c r="I3569" s="458"/>
      <c r="J3569" s="459"/>
      <c r="K3569" s="458"/>
      <c r="L3569" s="458"/>
      <c r="M3569" s="458"/>
      <c r="N3569" s="458"/>
      <c r="O3569" s="443"/>
      <c r="P3569" s="439"/>
      <c r="Q3569" s="439"/>
      <c r="R3569" s="439"/>
      <c r="S3569" s="440"/>
      <c r="T3569" s="439"/>
      <c r="U3569" s="439"/>
      <c r="V3569" s="439"/>
      <c r="W3569" s="439"/>
      <c r="X3569" s="440"/>
      <c r="Y3569" s="443"/>
      <c r="Z3569" s="439"/>
      <c r="AA3569" s="439"/>
      <c r="AB3569" s="439"/>
      <c r="AC3569" s="439"/>
      <c r="AD3569" s="440"/>
      <c r="AE3569" s="324">
        <f>-Input!AE1457</f>
        <v>-2.1677101387264124E-2</v>
      </c>
      <c r="AF3569" s="157">
        <f>-Input!AF1457</f>
        <v>-2.1677101387264124E-2</v>
      </c>
      <c r="AG3569" s="157">
        <f>-Input!AG1457</f>
        <v>-2.1677101387264124E-2</v>
      </c>
      <c r="AH3569" s="157">
        <f>-Input!AH1457</f>
        <v>-2.1677101387264124E-2</v>
      </c>
      <c r="AI3569" s="320">
        <f>-Input!AI1457</f>
        <v>-2.1677101387264124E-2</v>
      </c>
      <c r="AJ3569" s="443">
        <f t="shared" si="2894"/>
        <v>-1.1900062004229817E-2</v>
      </c>
      <c r="AK3569" s="439">
        <f t="shared" si="2894"/>
        <v>-1.1900062004229816E-2</v>
      </c>
      <c r="AL3569" s="439">
        <f t="shared" si="2894"/>
        <v>-1.1900062004229816E-2</v>
      </c>
      <c r="AM3569" s="439">
        <f t="shared" si="2894"/>
        <v>-1.1900062004229816E-2</v>
      </c>
      <c r="AN3569" s="313">
        <f t="shared" si="2894"/>
        <v>-1.1900062004229816E-2</v>
      </c>
    </row>
    <row r="3570" spans="1:40" outlineLevel="2">
      <c r="A3570" s="882">
        <f>ROW()</f>
        <v>3570</v>
      </c>
      <c r="B3570" s="453"/>
      <c r="D3570" s="452" t="s">
        <v>33</v>
      </c>
      <c r="H3570" s="458"/>
      <c r="I3570" s="458"/>
      <c r="J3570" s="459"/>
      <c r="K3570" s="458"/>
      <c r="L3570" s="458"/>
      <c r="M3570" s="458"/>
      <c r="N3570" s="458"/>
      <c r="O3570" s="443"/>
      <c r="P3570" s="439"/>
      <c r="Q3570" s="439"/>
      <c r="R3570" s="439"/>
      <c r="S3570" s="440"/>
      <c r="T3570" s="439"/>
      <c r="U3570" s="439"/>
      <c r="V3570" s="439"/>
      <c r="W3570" s="439"/>
      <c r="X3570" s="440"/>
      <c r="Y3570" s="443"/>
      <c r="Z3570" s="439"/>
      <c r="AA3570" s="439"/>
      <c r="AB3570" s="439"/>
      <c r="AC3570" s="439"/>
      <c r="AD3570" s="440"/>
      <c r="AE3570" s="324">
        <f>-Input!AE1458</f>
        <v>-0.14691599268855968</v>
      </c>
      <c r="AF3570" s="157">
        <f>-Input!AF1458</f>
        <v>-0.14691599268855968</v>
      </c>
      <c r="AG3570" s="157">
        <f>-Input!AG1458</f>
        <v>-0.14691599268855968</v>
      </c>
      <c r="AH3570" s="157">
        <f>-Input!AH1458</f>
        <v>-0.14691599268855968</v>
      </c>
      <c r="AI3570" s="320">
        <f>-Input!AI1458</f>
        <v>-0.14691599268855968</v>
      </c>
      <c r="AJ3570" s="443">
        <f t="shared" si="2894"/>
        <v>1.425147466354503</v>
      </c>
      <c r="AK3570" s="439">
        <f t="shared" si="2894"/>
        <v>0</v>
      </c>
      <c r="AL3570" s="439">
        <f t="shared" si="2894"/>
        <v>0</v>
      </c>
      <c r="AM3570" s="439">
        <f t="shared" si="2894"/>
        <v>0</v>
      </c>
      <c r="AN3570" s="313">
        <f t="shared" si="2894"/>
        <v>0</v>
      </c>
    </row>
    <row r="3571" spans="1:40" outlineLevel="2">
      <c r="A3571" s="882">
        <f>ROW()</f>
        <v>3571</v>
      </c>
      <c r="B3571" s="453"/>
      <c r="D3571" s="452" t="s">
        <v>27</v>
      </c>
      <c r="H3571" s="458"/>
      <c r="I3571" s="458"/>
      <c r="J3571" s="459"/>
      <c r="K3571" s="458"/>
      <c r="L3571" s="458"/>
      <c r="M3571" s="458"/>
      <c r="N3571" s="458"/>
      <c r="O3571" s="443"/>
      <c r="P3571" s="439"/>
      <c r="Q3571" s="439"/>
      <c r="R3571" s="439"/>
      <c r="S3571" s="440"/>
      <c r="T3571" s="439"/>
      <c r="U3571" s="439"/>
      <c r="V3571" s="439"/>
      <c r="W3571" s="439"/>
      <c r="X3571" s="440"/>
      <c r="Y3571" s="443"/>
      <c r="Z3571" s="439"/>
      <c r="AA3571" s="439"/>
      <c r="AB3571" s="439"/>
      <c r="AC3571" s="439"/>
      <c r="AD3571" s="440"/>
      <c r="AE3571" s="324">
        <f>-Input!AE1459</f>
        <v>-8.4071953362159516E-2</v>
      </c>
      <c r="AF3571" s="157">
        <f>-Input!AF1459</f>
        <v>-8.4071953362159516E-2</v>
      </c>
      <c r="AG3571" s="157">
        <f>-Input!AG1459</f>
        <v>-8.4071953362159516E-2</v>
      </c>
      <c r="AH3571" s="157">
        <f>-Input!AH1459</f>
        <v>-8.407195336215964E-2</v>
      </c>
      <c r="AI3571" s="320">
        <f>-Input!AI1459</f>
        <v>-8.407195336215964E-2</v>
      </c>
      <c r="AJ3571" s="443">
        <f t="shared" si="2894"/>
        <v>-3.456660917664027E-2</v>
      </c>
      <c r="AK3571" s="439">
        <f t="shared" si="2894"/>
        <v>-3.456660917664027E-2</v>
      </c>
      <c r="AL3571" s="439">
        <f t="shared" si="2894"/>
        <v>-3.4566609176640263E-2</v>
      </c>
      <c r="AM3571" s="439">
        <f t="shared" si="2894"/>
        <v>-3.4566609176640263E-2</v>
      </c>
      <c r="AN3571" s="313">
        <f t="shared" si="2894"/>
        <v>-3.4566609176640263E-2</v>
      </c>
    </row>
    <row r="3572" spans="1:40" outlineLevel="2">
      <c r="A3572" s="882">
        <f>ROW()</f>
        <v>3572</v>
      </c>
      <c r="B3572" s="453"/>
      <c r="D3572" s="452" t="s">
        <v>34</v>
      </c>
      <c r="H3572" s="458"/>
      <c r="I3572" s="458"/>
      <c r="J3572" s="459"/>
      <c r="K3572" s="458"/>
      <c r="L3572" s="458"/>
      <c r="M3572" s="458"/>
      <c r="N3572" s="458"/>
      <c r="O3572" s="443"/>
      <c r="P3572" s="439"/>
      <c r="Q3572" s="439"/>
      <c r="R3572" s="439"/>
      <c r="S3572" s="440"/>
      <c r="T3572" s="439"/>
      <c r="U3572" s="439"/>
      <c r="V3572" s="439"/>
      <c r="W3572" s="439"/>
      <c r="X3572" s="440"/>
      <c r="Y3572" s="443"/>
      <c r="Z3572" s="439"/>
      <c r="AA3572" s="439"/>
      <c r="AB3572" s="439"/>
      <c r="AC3572" s="439"/>
      <c r="AD3572" s="440"/>
      <c r="AE3572" s="324">
        <f>-Input!AE1460</f>
        <v>-1.4697768237723716</v>
      </c>
      <c r="AF3572" s="157">
        <f>-Input!AF1460</f>
        <v>-1.4697768237723716</v>
      </c>
      <c r="AG3572" s="157">
        <f>-Input!AG1460</f>
        <v>-1.4697768237723716</v>
      </c>
      <c r="AH3572" s="157">
        <f>-Input!AH1460</f>
        <v>-1.4697768237723716</v>
      </c>
      <c r="AI3572" s="320">
        <f>-Input!AI1460</f>
        <v>-1.4697768237723716</v>
      </c>
      <c r="AJ3572" s="443">
        <f t="shared" si="2894"/>
        <v>-1.3165562013038539</v>
      </c>
      <c r="AK3572" s="439">
        <f t="shared" si="2894"/>
        <v>-1.3165562013038539</v>
      </c>
      <c r="AL3572" s="439">
        <f t="shared" si="2894"/>
        <v>-1.3165562013038539</v>
      </c>
      <c r="AM3572" s="439">
        <f t="shared" si="2894"/>
        <v>-1.3165562013038539</v>
      </c>
      <c r="AN3572" s="313">
        <f t="shared" si="2894"/>
        <v>-1.3165562013038539</v>
      </c>
    </row>
    <row r="3573" spans="1:40" outlineLevel="2">
      <c r="A3573" s="882">
        <f>ROW()</f>
        <v>3573</v>
      </c>
      <c r="B3573" s="453"/>
      <c r="D3573" s="452" t="s">
        <v>35</v>
      </c>
      <c r="H3573" s="458"/>
      <c r="I3573" s="458"/>
      <c r="J3573" s="459"/>
      <c r="K3573" s="458"/>
      <c r="L3573" s="458"/>
      <c r="M3573" s="458"/>
      <c r="N3573" s="458"/>
      <c r="O3573" s="443"/>
      <c r="P3573" s="439"/>
      <c r="Q3573" s="439"/>
      <c r="R3573" s="439"/>
      <c r="S3573" s="440"/>
      <c r="T3573" s="439"/>
      <c r="U3573" s="439"/>
      <c r="V3573" s="439"/>
      <c r="W3573" s="439"/>
      <c r="X3573" s="440"/>
      <c r="Y3573" s="443"/>
      <c r="Z3573" s="439"/>
      <c r="AA3573" s="439"/>
      <c r="AB3573" s="439"/>
      <c r="AC3573" s="439"/>
      <c r="AD3573" s="440"/>
      <c r="AE3573" s="324">
        <f>-Input!AE1461</f>
        <v>-5.6893819190319418E-2</v>
      </c>
      <c r="AF3573" s="157">
        <f>-Input!AF1461</f>
        <v>-5.6893819190319418E-2</v>
      </c>
      <c r="AG3573" s="157">
        <f>-Input!AG1461</f>
        <v>-5.6893819190319418E-2</v>
      </c>
      <c r="AH3573" s="157">
        <f>-Input!AH1461</f>
        <v>-5.6893819190319418E-2</v>
      </c>
      <c r="AI3573" s="320">
        <f>-Input!AI1461</f>
        <v>-5.6893819190319418E-2</v>
      </c>
      <c r="AJ3573" s="443">
        <f t="shared" si="2894"/>
        <v>-8.0581516617596091E-2</v>
      </c>
      <c r="AK3573" s="439">
        <f t="shared" si="2894"/>
        <v>-8.0581516617596091E-2</v>
      </c>
      <c r="AL3573" s="439">
        <f t="shared" si="2894"/>
        <v>-8.0581516617596091E-2</v>
      </c>
      <c r="AM3573" s="439">
        <f t="shared" si="2894"/>
        <v>-8.0581516617596077E-2</v>
      </c>
      <c r="AN3573" s="313">
        <f t="shared" si="2894"/>
        <v>-8.0581516617596077E-2</v>
      </c>
    </row>
    <row r="3574" spans="1:40" outlineLevel="2">
      <c r="A3574" s="882">
        <f>ROW()</f>
        <v>3574</v>
      </c>
      <c r="B3574" s="453"/>
      <c r="D3574" s="452" t="s">
        <v>302</v>
      </c>
      <c r="H3574" s="458"/>
      <c r="I3574" s="458"/>
      <c r="J3574" s="459"/>
      <c r="K3574" s="458"/>
      <c r="L3574" s="458"/>
      <c r="M3574" s="458"/>
      <c r="N3574" s="458"/>
      <c r="O3574" s="443"/>
      <c r="P3574" s="439"/>
      <c r="Q3574" s="439"/>
      <c r="R3574" s="439"/>
      <c r="S3574" s="440"/>
      <c r="T3574" s="439"/>
      <c r="U3574" s="439"/>
      <c r="V3574" s="439"/>
      <c r="W3574" s="439"/>
      <c r="X3574" s="440"/>
      <c r="Y3574" s="443"/>
      <c r="Z3574" s="439"/>
      <c r="AA3574" s="439"/>
      <c r="AB3574" s="439"/>
      <c r="AC3574" s="439"/>
      <c r="AD3574" s="440"/>
      <c r="AE3574" s="324">
        <f>-Input!AE1462</f>
        <v>-0.41680687519228871</v>
      </c>
      <c r="AF3574" s="157">
        <f>-Input!AF1462</f>
        <v>-0.41680687519228871</v>
      </c>
      <c r="AG3574" s="157">
        <f>-Input!AG1462</f>
        <v>-0.41680687519228871</v>
      </c>
      <c r="AH3574" s="157">
        <f>-Input!AH1462</f>
        <v>-0.41680687519228871</v>
      </c>
      <c r="AI3574" s="320">
        <f>-Input!AI1462</f>
        <v>-0.41680687519228871</v>
      </c>
      <c r="AJ3574" s="443">
        <f t="shared" ref="AJ3574:AN3579" si="2895">-IF($D3574="Land",0,IF(AJ3520&lt;0,AJ3520,IF(AJ3502&lt;1,AJ3520,MAX(MIN(IF(AJ3520&gt;0,(AJ3520/AJ3502),0),AJ3520),0)*AJ$9)))</f>
        <v>-8.6514666735131654E-2</v>
      </c>
      <c r="AK3574" s="439">
        <f t="shared" si="2895"/>
        <v>-8.6514666735131654E-2</v>
      </c>
      <c r="AL3574" s="439">
        <f t="shared" si="2895"/>
        <v>-8.6514666735131654E-2</v>
      </c>
      <c r="AM3574" s="439">
        <f t="shared" si="2895"/>
        <v>-8.6514666735131668E-2</v>
      </c>
      <c r="AN3574" s="313">
        <f t="shared" si="2895"/>
        <v>-8.6514666735131668E-2</v>
      </c>
    </row>
    <row r="3575" spans="1:40" outlineLevel="2">
      <c r="A3575" s="882">
        <f>ROW()</f>
        <v>3575</v>
      </c>
      <c r="B3575" s="453"/>
      <c r="D3575" s="452" t="s">
        <v>36</v>
      </c>
      <c r="H3575" s="458"/>
      <c r="I3575" s="458"/>
      <c r="J3575" s="459"/>
      <c r="K3575" s="458"/>
      <c r="L3575" s="458"/>
      <c r="M3575" s="458"/>
      <c r="N3575" s="458"/>
      <c r="O3575" s="443"/>
      <c r="P3575" s="439"/>
      <c r="Q3575" s="439"/>
      <c r="R3575" s="439"/>
      <c r="S3575" s="440"/>
      <c r="T3575" s="439"/>
      <c r="U3575" s="439"/>
      <c r="V3575" s="439"/>
      <c r="W3575" s="439"/>
      <c r="X3575" s="440"/>
      <c r="Y3575" s="443"/>
      <c r="Z3575" s="439"/>
      <c r="AA3575" s="439"/>
      <c r="AB3575" s="439"/>
      <c r="AC3575" s="439"/>
      <c r="AD3575" s="440"/>
      <c r="AE3575" s="324">
        <f>-Input!AE1463</f>
        <v>-0.51994671382732338</v>
      </c>
      <c r="AF3575" s="157">
        <f>-Input!AF1463</f>
        <v>-0.51994671382732338</v>
      </c>
      <c r="AG3575" s="157">
        <f>-Input!AG1463</f>
        <v>-0.51994671382732338</v>
      </c>
      <c r="AH3575" s="157">
        <f>-Input!AH1463</f>
        <v>-0.51994671382732338</v>
      </c>
      <c r="AI3575" s="320">
        <f>-Input!AI1463</f>
        <v>-0.51994671382732338</v>
      </c>
      <c r="AJ3575" s="443">
        <f t="shared" si="2895"/>
        <v>1.3732804012555815</v>
      </c>
      <c r="AK3575" s="439">
        <f t="shared" si="2895"/>
        <v>0</v>
      </c>
      <c r="AL3575" s="439">
        <f t="shared" si="2895"/>
        <v>0</v>
      </c>
      <c r="AM3575" s="439">
        <f t="shared" si="2895"/>
        <v>0</v>
      </c>
      <c r="AN3575" s="313">
        <f t="shared" si="2895"/>
        <v>0</v>
      </c>
    </row>
    <row r="3576" spans="1:40" outlineLevel="2">
      <c r="A3576" s="882">
        <f>ROW()</f>
        <v>3576</v>
      </c>
      <c r="B3576" s="453"/>
      <c r="D3576" s="452" t="s">
        <v>583</v>
      </c>
      <c r="H3576" s="458"/>
      <c r="I3576" s="458"/>
      <c r="J3576" s="459"/>
      <c r="K3576" s="458"/>
      <c r="L3576" s="458"/>
      <c r="M3576" s="458"/>
      <c r="N3576" s="458"/>
      <c r="O3576" s="443"/>
      <c r="P3576" s="439"/>
      <c r="Q3576" s="439"/>
      <c r="R3576" s="439"/>
      <c r="S3576" s="440"/>
      <c r="T3576" s="439"/>
      <c r="U3576" s="439"/>
      <c r="V3576" s="439"/>
      <c r="W3576" s="439"/>
      <c r="X3576" s="440"/>
      <c r="Y3576" s="443"/>
      <c r="Z3576" s="439"/>
      <c r="AA3576" s="439"/>
      <c r="AB3576" s="439"/>
      <c r="AC3576" s="439"/>
      <c r="AD3576" s="440"/>
      <c r="AE3576" s="324">
        <f>-Input!AE1464</f>
        <v>-6.9251420425500546E-2</v>
      </c>
      <c r="AF3576" s="157">
        <f>-Input!AF1464</f>
        <v>-6.9251420425500546E-2</v>
      </c>
      <c r="AG3576" s="157">
        <f>-Input!AG1464</f>
        <v>-6.9251420425500546E-2</v>
      </c>
      <c r="AH3576" s="157">
        <f>-Input!AH1464</f>
        <v>-6.9251420425500546E-2</v>
      </c>
      <c r="AI3576" s="320">
        <f>-Input!AI1464</f>
        <v>-6.9251420425500546E-2</v>
      </c>
      <c r="AJ3576" s="443">
        <f t="shared" si="2895"/>
        <v>-0.14934422604277292</v>
      </c>
      <c r="AK3576" s="439">
        <f t="shared" si="2895"/>
        <v>-0.14934422604277292</v>
      </c>
      <c r="AL3576" s="439">
        <f t="shared" si="2895"/>
        <v>-0.14934422604277292</v>
      </c>
      <c r="AM3576" s="439">
        <f t="shared" si="2895"/>
        <v>-0.14934422604277292</v>
      </c>
      <c r="AN3576" s="313">
        <f t="shared" si="2895"/>
        <v>-0.14934422604277292</v>
      </c>
    </row>
    <row r="3577" spans="1:40" outlineLevel="2">
      <c r="A3577" s="882">
        <f>ROW()</f>
        <v>3577</v>
      </c>
      <c r="B3577" s="453"/>
      <c r="D3577" s="452" t="s">
        <v>81</v>
      </c>
      <c r="H3577" s="458"/>
      <c r="I3577" s="458"/>
      <c r="J3577" s="459"/>
      <c r="K3577" s="458"/>
      <c r="L3577" s="458"/>
      <c r="M3577" s="458"/>
      <c r="N3577" s="458"/>
      <c r="O3577" s="443"/>
      <c r="P3577" s="439"/>
      <c r="Q3577" s="439"/>
      <c r="R3577" s="439"/>
      <c r="S3577" s="440"/>
      <c r="T3577" s="439"/>
      <c r="U3577" s="439"/>
      <c r="V3577" s="439"/>
      <c r="W3577" s="439"/>
      <c r="X3577" s="440"/>
      <c r="Y3577" s="443"/>
      <c r="Z3577" s="439"/>
      <c r="AA3577" s="439"/>
      <c r="AB3577" s="439"/>
      <c r="AC3577" s="439"/>
      <c r="AD3577" s="440"/>
      <c r="AE3577" s="324">
        <f>-Input!AE1465</f>
        <v>0</v>
      </c>
      <c r="AF3577" s="157">
        <f>-Input!AF1465</f>
        <v>0</v>
      </c>
      <c r="AG3577" s="157">
        <f>-Input!AG1465</f>
        <v>0</v>
      </c>
      <c r="AH3577" s="157">
        <f>-Input!AH1465</f>
        <v>0</v>
      </c>
      <c r="AI3577" s="320">
        <f>-Input!AI1465</f>
        <v>0</v>
      </c>
      <c r="AJ3577" s="443">
        <f t="shared" si="2895"/>
        <v>0</v>
      </c>
      <c r="AK3577" s="439">
        <f t="shared" si="2895"/>
        <v>0</v>
      </c>
      <c r="AL3577" s="439">
        <f t="shared" si="2895"/>
        <v>0</v>
      </c>
      <c r="AM3577" s="439">
        <f t="shared" si="2895"/>
        <v>0</v>
      </c>
      <c r="AN3577" s="313">
        <f t="shared" si="2895"/>
        <v>0</v>
      </c>
    </row>
    <row r="3578" spans="1:40" outlineLevel="2">
      <c r="A3578" s="882">
        <f>ROW()</f>
        <v>3578</v>
      </c>
      <c r="B3578" s="453"/>
      <c r="D3578" s="452" t="s">
        <v>28</v>
      </c>
      <c r="H3578" s="458"/>
      <c r="I3578" s="458"/>
      <c r="J3578" s="459"/>
      <c r="K3578" s="458"/>
      <c r="L3578" s="458"/>
      <c r="M3578" s="458"/>
      <c r="N3578" s="458"/>
      <c r="O3578" s="443"/>
      <c r="P3578" s="439"/>
      <c r="Q3578" s="439"/>
      <c r="R3578" s="439"/>
      <c r="S3578" s="440"/>
      <c r="T3578" s="439"/>
      <c r="U3578" s="439"/>
      <c r="V3578" s="439"/>
      <c r="W3578" s="439"/>
      <c r="X3578" s="440"/>
      <c r="Y3578" s="443"/>
      <c r="Z3578" s="439"/>
      <c r="AA3578" s="439"/>
      <c r="AB3578" s="439"/>
      <c r="AC3578" s="439"/>
      <c r="AD3578" s="440"/>
      <c r="AE3578" s="324">
        <f>-Input!AE1466</f>
        <v>0</v>
      </c>
      <c r="AF3578" s="157">
        <f>-Input!AF1466</f>
        <v>0</v>
      </c>
      <c r="AG3578" s="157">
        <f>-Input!AG1466</f>
        <v>0</v>
      </c>
      <c r="AH3578" s="157">
        <f>-Input!AH1466</f>
        <v>0</v>
      </c>
      <c r="AI3578" s="320">
        <f>-Input!AI1466</f>
        <v>0</v>
      </c>
      <c r="AJ3578" s="443">
        <f t="shared" si="2895"/>
        <v>0</v>
      </c>
      <c r="AK3578" s="439">
        <f t="shared" si="2895"/>
        <v>0</v>
      </c>
      <c r="AL3578" s="439">
        <f t="shared" si="2895"/>
        <v>0</v>
      </c>
      <c r="AM3578" s="439">
        <f t="shared" si="2895"/>
        <v>0</v>
      </c>
      <c r="AN3578" s="313">
        <f t="shared" si="2895"/>
        <v>0</v>
      </c>
    </row>
    <row r="3579" spans="1:40" outlineLevel="2">
      <c r="A3579" s="882">
        <f>ROW()</f>
        <v>3579</v>
      </c>
      <c r="B3579" s="453"/>
      <c r="D3579" s="456" t="s">
        <v>443</v>
      </c>
      <c r="E3579" s="456"/>
      <c r="F3579" s="456"/>
      <c r="G3579" s="456"/>
      <c r="H3579" s="460"/>
      <c r="I3579" s="460"/>
      <c r="J3579" s="461"/>
      <c r="K3579" s="460"/>
      <c r="L3579" s="460"/>
      <c r="M3579" s="460"/>
      <c r="N3579" s="460"/>
      <c r="O3579" s="462"/>
      <c r="P3579" s="441"/>
      <c r="Q3579" s="441"/>
      <c r="R3579" s="441"/>
      <c r="S3579" s="442"/>
      <c r="T3579" s="441"/>
      <c r="U3579" s="441"/>
      <c r="V3579" s="441"/>
      <c r="W3579" s="441"/>
      <c r="X3579" s="339"/>
      <c r="Y3579" s="462"/>
      <c r="Z3579" s="441"/>
      <c r="AA3579" s="159"/>
      <c r="AB3579" s="159"/>
      <c r="AC3579" s="159"/>
      <c r="AD3579" s="339"/>
      <c r="AE3579" s="325">
        <f>-Input!AE1467</f>
        <v>-1.2075370027742607E-2</v>
      </c>
      <c r="AF3579" s="146">
        <f>-Input!AF1467</f>
        <v>-1.2075370027742607E-2</v>
      </c>
      <c r="AG3579" s="146">
        <f>-Input!AG1467</f>
        <v>-1.2075370027742607E-2</v>
      </c>
      <c r="AH3579" s="146">
        <f>-Input!AH1467</f>
        <v>-1.2075370027742607E-2</v>
      </c>
      <c r="AI3579" s="321">
        <f>-Input!AI1467</f>
        <v>-1.2075370027742607E-2</v>
      </c>
      <c r="AJ3579" s="462">
        <f t="shared" si="2895"/>
        <v>-1.208316663714922E-2</v>
      </c>
      <c r="AK3579" s="159">
        <f t="shared" si="2895"/>
        <v>-1.208316663714922E-2</v>
      </c>
      <c r="AL3579" s="159">
        <f t="shared" si="2895"/>
        <v>-1.208316663714922E-2</v>
      </c>
      <c r="AM3579" s="159">
        <f t="shared" si="2895"/>
        <v>-1.2083166637149218E-2</v>
      </c>
      <c r="AN3579" s="321">
        <f t="shared" si="2895"/>
        <v>-1.2083166637149218E-2</v>
      </c>
    </row>
    <row r="3580" spans="1:40" outlineLevel="2">
      <c r="A3580" s="882">
        <f>ROW()</f>
        <v>3580</v>
      </c>
      <c r="B3580" s="453"/>
      <c r="D3580" s="452" t="s">
        <v>24</v>
      </c>
      <c r="F3580" s="454"/>
      <c r="G3580" s="454"/>
      <c r="H3580" s="448"/>
      <c r="I3580" s="448"/>
      <c r="J3580" s="464"/>
      <c r="K3580" s="448"/>
      <c r="L3580" s="448"/>
      <c r="M3580" s="448"/>
      <c r="N3580" s="448"/>
      <c r="O3580" s="443"/>
      <c r="P3580" s="439"/>
      <c r="Q3580" s="439"/>
      <c r="R3580" s="439"/>
      <c r="S3580" s="440"/>
      <c r="T3580" s="439"/>
      <c r="U3580" s="439"/>
      <c r="V3580" s="439"/>
      <c r="W3580" s="439"/>
      <c r="X3580" s="440"/>
      <c r="Y3580" s="443"/>
      <c r="Z3580" s="439"/>
      <c r="AA3580" s="439"/>
      <c r="AB3580" s="439"/>
      <c r="AC3580" s="439"/>
      <c r="AD3580" s="440"/>
      <c r="AE3580" s="443">
        <f t="shared" ref="AE3580:AN3580" si="2896">SUM(AE3564:AE3579)</f>
        <v>-3.3565917743835296</v>
      </c>
      <c r="AF3580" s="439">
        <f t="shared" si="2896"/>
        <v>-3.3565917743835296</v>
      </c>
      <c r="AG3580" s="439">
        <f t="shared" si="2896"/>
        <v>-3.3565917743835296</v>
      </c>
      <c r="AH3580" s="439">
        <f t="shared" si="2896"/>
        <v>-3.3565917743835296</v>
      </c>
      <c r="AI3580" s="440">
        <f t="shared" si="2896"/>
        <v>-3.3565917743835296</v>
      </c>
      <c r="AJ3580" s="443">
        <f t="shared" si="2896"/>
        <v>0.59146409942846989</v>
      </c>
      <c r="AK3580" s="439">
        <f t="shared" si="2896"/>
        <v>-2.2732756724261742</v>
      </c>
      <c r="AL3580" s="439">
        <f t="shared" si="2896"/>
        <v>-2.2732756724261742</v>
      </c>
      <c r="AM3580" s="439">
        <f t="shared" si="2896"/>
        <v>-2.2732756724261742</v>
      </c>
      <c r="AN3580" s="440">
        <f t="shared" si="2896"/>
        <v>-2.2732756724261742</v>
      </c>
    </row>
    <row r="3581" spans="1:40" outlineLevel="1">
      <c r="A3581" s="1668" t="s">
        <v>852</v>
      </c>
      <c r="B3581" s="733"/>
      <c r="C3581" s="881"/>
      <c r="D3581" s="733"/>
      <c r="E3581" s="733"/>
      <c r="F3581" s="733"/>
      <c r="G3581" s="730"/>
      <c r="H3581" s="733"/>
      <c r="I3581" s="730"/>
      <c r="J3581" s="729"/>
      <c r="K3581" s="730"/>
      <c r="L3581" s="730"/>
      <c r="M3581" s="730"/>
      <c r="N3581" s="730"/>
      <c r="O3581" s="729"/>
      <c r="P3581" s="730"/>
      <c r="Q3581" s="730"/>
      <c r="R3581" s="730"/>
      <c r="S3581" s="731"/>
      <c r="T3581" s="730"/>
      <c r="U3581" s="730"/>
      <c r="V3581" s="730"/>
      <c r="W3581" s="730"/>
      <c r="X3581" s="731"/>
      <c r="Y3581" s="729"/>
      <c r="Z3581" s="730"/>
      <c r="AA3581" s="730"/>
      <c r="AB3581" s="730"/>
      <c r="AC3581" s="730"/>
      <c r="AD3581" s="731"/>
      <c r="AE3581" s="729"/>
      <c r="AF3581" s="730"/>
      <c r="AG3581" s="730"/>
      <c r="AH3581" s="730"/>
      <c r="AI3581" s="731"/>
      <c r="AJ3581" s="729"/>
      <c r="AK3581" s="730"/>
      <c r="AL3581" s="730"/>
      <c r="AM3581" s="730"/>
      <c r="AN3581" s="731"/>
    </row>
    <row r="3582" spans="1:40" outlineLevel="2">
      <c r="A3582" s="882">
        <f>ROW()</f>
        <v>3582</v>
      </c>
      <c r="B3582" s="453"/>
      <c r="D3582" s="452" t="s">
        <v>300</v>
      </c>
      <c r="H3582" s="458"/>
      <c r="I3582" s="458"/>
      <c r="J3582" s="459"/>
      <c r="K3582" s="458"/>
      <c r="L3582" s="458"/>
      <c r="M3582" s="458"/>
      <c r="N3582" s="458"/>
      <c r="O3582" s="324"/>
      <c r="P3582" s="157"/>
      <c r="Q3582" s="157"/>
      <c r="R3582" s="157"/>
      <c r="S3582" s="320"/>
      <c r="T3582" s="157"/>
      <c r="U3582" s="27"/>
      <c r="V3582" s="27"/>
      <c r="W3582" s="27"/>
      <c r="X3582" s="313"/>
      <c r="Y3582" s="324"/>
      <c r="Z3582" s="157"/>
      <c r="AA3582" s="157"/>
      <c r="AB3582" s="157"/>
      <c r="AC3582" s="157"/>
      <c r="AD3582" s="320">
        <f>-Input!AD$696</f>
        <v>-3.36924659346933E-2</v>
      </c>
      <c r="AE3582" s="324"/>
      <c r="AF3582" s="157"/>
      <c r="AG3582" s="157"/>
      <c r="AH3582" s="157"/>
      <c r="AI3582" s="320"/>
      <c r="AJ3582" s="324"/>
      <c r="AK3582" s="157"/>
      <c r="AL3582" s="157"/>
      <c r="AM3582" s="157"/>
      <c r="AN3582" s="320"/>
    </row>
    <row r="3583" spans="1:40" outlineLevel="2">
      <c r="A3583" s="882">
        <f>ROW()</f>
        <v>3583</v>
      </c>
      <c r="B3583" s="453"/>
      <c r="D3583" s="452" t="s">
        <v>301</v>
      </c>
      <c r="H3583" s="458"/>
      <c r="I3583" s="458"/>
      <c r="J3583" s="459"/>
      <c r="K3583" s="458"/>
      <c r="L3583" s="458"/>
      <c r="M3583" s="458"/>
      <c r="N3583" s="458"/>
      <c r="O3583" s="324"/>
      <c r="P3583" s="157"/>
      <c r="Q3583" s="157"/>
      <c r="R3583" s="157"/>
      <c r="S3583" s="320"/>
      <c r="T3583" s="157"/>
      <c r="U3583" s="27"/>
      <c r="V3583" s="27"/>
      <c r="W3583" s="27"/>
      <c r="X3583" s="313"/>
      <c r="Y3583" s="324"/>
      <c r="Z3583" s="157"/>
      <c r="AA3583" s="157"/>
      <c r="AB3583" s="157"/>
      <c r="AC3583" s="157"/>
      <c r="AD3583" s="320">
        <f>-Input!AD$697</f>
        <v>-8.8146672221842363E-3</v>
      </c>
      <c r="AE3583" s="324"/>
      <c r="AF3583" s="157"/>
      <c r="AG3583" s="157"/>
      <c r="AH3583" s="157"/>
      <c r="AI3583" s="320"/>
      <c r="AJ3583" s="324"/>
      <c r="AK3583" s="157"/>
      <c r="AL3583" s="157"/>
      <c r="AM3583" s="157"/>
      <c r="AN3583" s="320"/>
    </row>
    <row r="3584" spans="1:40" outlineLevel="2">
      <c r="A3584" s="882">
        <f>ROW()</f>
        <v>3584</v>
      </c>
      <c r="B3584" s="453"/>
      <c r="D3584" s="452" t="s">
        <v>29</v>
      </c>
      <c r="H3584" s="458"/>
      <c r="I3584" s="458"/>
      <c r="J3584" s="459"/>
      <c r="K3584" s="458"/>
      <c r="L3584" s="458"/>
      <c r="M3584" s="458"/>
      <c r="N3584" s="458"/>
      <c r="O3584" s="324"/>
      <c r="P3584" s="157"/>
      <c r="Q3584" s="157"/>
      <c r="R3584" s="157"/>
      <c r="S3584" s="320"/>
      <c r="T3584" s="157"/>
      <c r="U3584" s="27"/>
      <c r="V3584" s="27"/>
      <c r="W3584" s="27"/>
      <c r="X3584" s="313"/>
      <c r="Y3584" s="324"/>
      <c r="Z3584" s="157"/>
      <c r="AA3584" s="157"/>
      <c r="AB3584" s="157"/>
      <c r="AC3584" s="157"/>
      <c r="AD3584" s="320">
        <f>-Input!AD$698</f>
        <v>0</v>
      </c>
      <c r="AE3584" s="324"/>
      <c r="AF3584" s="157"/>
      <c r="AG3584" s="157"/>
      <c r="AH3584" s="157"/>
      <c r="AI3584" s="320"/>
      <c r="AJ3584" s="324"/>
      <c r="AK3584" s="157"/>
      <c r="AL3584" s="157"/>
      <c r="AM3584" s="157"/>
      <c r="AN3584" s="320"/>
    </row>
    <row r="3585" spans="1:40" outlineLevel="2">
      <c r="A3585" s="882">
        <f>ROW()</f>
        <v>3585</v>
      </c>
      <c r="B3585" s="453"/>
      <c r="D3585" s="452" t="s">
        <v>30</v>
      </c>
      <c r="H3585" s="458"/>
      <c r="I3585" s="458"/>
      <c r="J3585" s="459"/>
      <c r="K3585" s="458"/>
      <c r="L3585" s="458"/>
      <c r="M3585" s="458"/>
      <c r="N3585" s="458"/>
      <c r="O3585" s="324"/>
      <c r="P3585" s="157"/>
      <c r="Q3585" s="157"/>
      <c r="R3585" s="157"/>
      <c r="S3585" s="320"/>
      <c r="T3585" s="157"/>
      <c r="U3585" s="27"/>
      <c r="V3585" s="27"/>
      <c r="W3585" s="27"/>
      <c r="X3585" s="313"/>
      <c r="Y3585" s="324"/>
      <c r="Z3585" s="157"/>
      <c r="AA3585" s="157"/>
      <c r="AB3585" s="157"/>
      <c r="AC3585" s="157"/>
      <c r="AD3585" s="320">
        <f>-Input!AD$699</f>
        <v>0.18959671291586769</v>
      </c>
      <c r="AE3585" s="324"/>
      <c r="AF3585" s="157"/>
      <c r="AG3585" s="157"/>
      <c r="AH3585" s="157"/>
      <c r="AI3585" s="320"/>
      <c r="AJ3585" s="324"/>
      <c r="AK3585" s="157"/>
      <c r="AL3585" s="157"/>
      <c r="AM3585" s="157"/>
      <c r="AN3585" s="320"/>
    </row>
    <row r="3586" spans="1:40" outlineLevel="2">
      <c r="A3586" s="882">
        <f>ROW()</f>
        <v>3586</v>
      </c>
      <c r="B3586" s="453"/>
      <c r="D3586" s="452" t="s">
        <v>31</v>
      </c>
      <c r="H3586" s="458"/>
      <c r="I3586" s="458"/>
      <c r="J3586" s="459"/>
      <c r="K3586" s="458"/>
      <c r="L3586" s="458"/>
      <c r="M3586" s="458"/>
      <c r="N3586" s="458"/>
      <c r="O3586" s="324"/>
      <c r="P3586" s="157"/>
      <c r="Q3586" s="157"/>
      <c r="R3586" s="157"/>
      <c r="S3586" s="320"/>
      <c r="T3586" s="157"/>
      <c r="U3586" s="27"/>
      <c r="V3586" s="27"/>
      <c r="W3586" s="27"/>
      <c r="X3586" s="313"/>
      <c r="Y3586" s="324"/>
      <c r="Z3586" s="157"/>
      <c r="AA3586" s="157"/>
      <c r="AB3586" s="157"/>
      <c r="AC3586" s="157"/>
      <c r="AD3586" s="320">
        <f>-Input!AD$700</f>
        <v>0</v>
      </c>
      <c r="AE3586" s="324"/>
      <c r="AF3586" s="157"/>
      <c r="AG3586" s="157"/>
      <c r="AH3586" s="157"/>
      <c r="AI3586" s="320"/>
      <c r="AJ3586" s="324"/>
      <c r="AK3586" s="157"/>
      <c r="AL3586" s="157"/>
      <c r="AM3586" s="157"/>
      <c r="AN3586" s="320"/>
    </row>
    <row r="3587" spans="1:40" outlineLevel="2">
      <c r="A3587" s="882">
        <f>ROW()</f>
        <v>3587</v>
      </c>
      <c r="B3587" s="453"/>
      <c r="D3587" s="452" t="s">
        <v>32</v>
      </c>
      <c r="H3587" s="458"/>
      <c r="I3587" s="458"/>
      <c r="J3587" s="459"/>
      <c r="K3587" s="458"/>
      <c r="L3587" s="458"/>
      <c r="M3587" s="458"/>
      <c r="N3587" s="458"/>
      <c r="O3587" s="324"/>
      <c r="P3587" s="157"/>
      <c r="Q3587" s="157"/>
      <c r="R3587" s="157"/>
      <c r="S3587" s="320"/>
      <c r="T3587" s="157"/>
      <c r="U3587" s="27"/>
      <c r="V3587" s="27"/>
      <c r="W3587" s="27"/>
      <c r="X3587" s="313"/>
      <c r="Y3587" s="324"/>
      <c r="Z3587" s="157"/>
      <c r="AA3587" s="157"/>
      <c r="AB3587" s="157"/>
      <c r="AC3587" s="157"/>
      <c r="AD3587" s="320">
        <f>-Input!AD$701</f>
        <v>-4.5487265592056333E-2</v>
      </c>
      <c r="AE3587" s="324"/>
      <c r="AF3587" s="157"/>
      <c r="AG3587" s="157"/>
      <c r="AH3587" s="157"/>
      <c r="AI3587" s="320"/>
      <c r="AJ3587" s="324"/>
      <c r="AK3587" s="157"/>
      <c r="AL3587" s="157"/>
      <c r="AM3587" s="157"/>
      <c r="AN3587" s="320"/>
    </row>
    <row r="3588" spans="1:40" outlineLevel="2">
      <c r="A3588" s="882">
        <f>ROW()</f>
        <v>3588</v>
      </c>
      <c r="B3588" s="453"/>
      <c r="D3588" s="452" t="s">
        <v>33</v>
      </c>
      <c r="H3588" s="458"/>
      <c r="I3588" s="458"/>
      <c r="J3588" s="459"/>
      <c r="K3588" s="458"/>
      <c r="L3588" s="458"/>
      <c r="M3588" s="458"/>
      <c r="N3588" s="458"/>
      <c r="O3588" s="324"/>
      <c r="P3588" s="157"/>
      <c r="Q3588" s="157"/>
      <c r="R3588" s="157"/>
      <c r="S3588" s="320"/>
      <c r="T3588" s="157"/>
      <c r="U3588" s="27"/>
      <c r="V3588" s="27"/>
      <c r="W3588" s="27"/>
      <c r="X3588" s="313"/>
      <c r="Y3588" s="324"/>
      <c r="Z3588" s="157"/>
      <c r="AA3588" s="157"/>
      <c r="AB3588" s="157"/>
      <c r="AC3588" s="157"/>
      <c r="AD3588" s="320">
        <f>-Input!AD$702</f>
        <v>-0.87296160167246173</v>
      </c>
      <c r="AE3588" s="324"/>
      <c r="AF3588" s="157"/>
      <c r="AG3588" s="157"/>
      <c r="AH3588" s="157"/>
      <c r="AI3588" s="320"/>
      <c r="AJ3588" s="324"/>
      <c r="AK3588" s="157"/>
      <c r="AL3588" s="157"/>
      <c r="AM3588" s="157"/>
      <c r="AN3588" s="320"/>
    </row>
    <row r="3589" spans="1:40" outlineLevel="2">
      <c r="A3589" s="882">
        <f>ROW()</f>
        <v>3589</v>
      </c>
      <c r="B3589" s="453"/>
      <c r="D3589" s="452" t="s">
        <v>27</v>
      </c>
      <c r="H3589" s="458"/>
      <c r="I3589" s="458"/>
      <c r="J3589" s="459"/>
      <c r="K3589" s="458"/>
      <c r="L3589" s="458"/>
      <c r="M3589" s="458"/>
      <c r="N3589" s="458"/>
      <c r="O3589" s="324"/>
      <c r="P3589" s="157"/>
      <c r="Q3589" s="157"/>
      <c r="R3589" s="157"/>
      <c r="S3589" s="320"/>
      <c r="T3589" s="157"/>
      <c r="U3589" s="27"/>
      <c r="V3589" s="27"/>
      <c r="W3589" s="27"/>
      <c r="X3589" s="313"/>
      <c r="Y3589" s="324"/>
      <c r="Z3589" s="157"/>
      <c r="AA3589" s="157"/>
      <c r="AB3589" s="157"/>
      <c r="AC3589" s="157"/>
      <c r="AD3589" s="320">
        <f>-Input!AD$703</f>
        <v>-0.23032153712098666</v>
      </c>
      <c r="AE3589" s="324"/>
      <c r="AF3589" s="157"/>
      <c r="AG3589" s="157"/>
      <c r="AH3589" s="157"/>
      <c r="AI3589" s="320"/>
      <c r="AJ3589" s="324"/>
      <c r="AK3589" s="157"/>
      <c r="AL3589" s="157"/>
      <c r="AM3589" s="157"/>
      <c r="AN3589" s="320"/>
    </row>
    <row r="3590" spans="1:40" outlineLevel="2">
      <c r="A3590" s="882">
        <f>ROW()</f>
        <v>3590</v>
      </c>
      <c r="B3590" s="453"/>
      <c r="D3590" s="452" t="s">
        <v>34</v>
      </c>
      <c r="H3590" s="458"/>
      <c r="I3590" s="458"/>
      <c r="J3590" s="459"/>
      <c r="K3590" s="458"/>
      <c r="L3590" s="458"/>
      <c r="M3590" s="458"/>
      <c r="N3590" s="458"/>
      <c r="O3590" s="324"/>
      <c r="P3590" s="157"/>
      <c r="Q3590" s="157"/>
      <c r="R3590" s="157"/>
      <c r="S3590" s="320"/>
      <c r="T3590" s="157"/>
      <c r="U3590" s="27"/>
      <c r="V3590" s="27"/>
      <c r="W3590" s="27"/>
      <c r="X3590" s="313"/>
      <c r="Y3590" s="324"/>
      <c r="Z3590" s="157"/>
      <c r="AA3590" s="157"/>
      <c r="AB3590" s="157"/>
      <c r="AC3590" s="157"/>
      <c r="AD3590" s="320">
        <f>-Input!AD$704</f>
        <v>-0.40734429632874553</v>
      </c>
      <c r="AE3590" s="324"/>
      <c r="AF3590" s="157"/>
      <c r="AG3590" s="157"/>
      <c r="AH3590" s="157"/>
      <c r="AI3590" s="320"/>
      <c r="AJ3590" s="324"/>
      <c r="AK3590" s="157"/>
      <c r="AL3590" s="157"/>
      <c r="AM3590" s="157"/>
      <c r="AN3590" s="320"/>
    </row>
    <row r="3591" spans="1:40" outlineLevel="2">
      <c r="A3591" s="882">
        <f>ROW()</f>
        <v>3591</v>
      </c>
      <c r="B3591" s="453"/>
      <c r="D3591" s="452" t="s">
        <v>35</v>
      </c>
      <c r="H3591" s="458"/>
      <c r="I3591" s="458"/>
      <c r="J3591" s="459"/>
      <c r="K3591" s="458"/>
      <c r="L3591" s="458"/>
      <c r="M3591" s="458"/>
      <c r="N3591" s="458"/>
      <c r="O3591" s="324"/>
      <c r="P3591" s="157"/>
      <c r="Q3591" s="157"/>
      <c r="R3591" s="157"/>
      <c r="S3591" s="320"/>
      <c r="T3591" s="157"/>
      <c r="U3591" s="27"/>
      <c r="V3591" s="27"/>
      <c r="W3591" s="27"/>
      <c r="X3591" s="313"/>
      <c r="Y3591" s="324"/>
      <c r="Z3591" s="157"/>
      <c r="AA3591" s="157"/>
      <c r="AB3591" s="157"/>
      <c r="AC3591" s="157"/>
      <c r="AD3591" s="320">
        <f>-Input!AD$705</f>
        <v>1.5743716943429898E-2</v>
      </c>
      <c r="AE3591" s="324"/>
      <c r="AF3591" s="157"/>
      <c r="AG3591" s="157"/>
      <c r="AH3591" s="157"/>
      <c r="AI3591" s="320"/>
      <c r="AJ3591" s="324"/>
      <c r="AK3591" s="157"/>
      <c r="AL3591" s="157"/>
      <c r="AM3591" s="157"/>
      <c r="AN3591" s="320"/>
    </row>
    <row r="3592" spans="1:40" outlineLevel="2">
      <c r="A3592" s="882">
        <f>ROW()</f>
        <v>3592</v>
      </c>
      <c r="B3592" s="453"/>
      <c r="D3592" s="452" t="s">
        <v>302</v>
      </c>
      <c r="H3592" s="458"/>
      <c r="I3592" s="458"/>
      <c r="J3592" s="459"/>
      <c r="K3592" s="458"/>
      <c r="L3592" s="458"/>
      <c r="M3592" s="458"/>
      <c r="N3592" s="458"/>
      <c r="O3592" s="324"/>
      <c r="P3592" s="157"/>
      <c r="Q3592" s="157"/>
      <c r="R3592" s="157"/>
      <c r="S3592" s="320"/>
      <c r="T3592" s="157"/>
      <c r="U3592" s="27"/>
      <c r="V3592" s="27"/>
      <c r="W3592" s="27"/>
      <c r="X3592" s="313"/>
      <c r="Y3592" s="324"/>
      <c r="Z3592" s="157"/>
      <c r="AA3592" s="157"/>
      <c r="AB3592" s="157"/>
      <c r="AC3592" s="157"/>
      <c r="AD3592" s="320">
        <f>-Input!AD$706</f>
        <v>-0.21952437777180989</v>
      </c>
      <c r="AE3592" s="324"/>
      <c r="AF3592" s="157"/>
      <c r="AG3592" s="157"/>
      <c r="AH3592" s="157"/>
      <c r="AI3592" s="320"/>
      <c r="AJ3592" s="324"/>
      <c r="AK3592" s="157"/>
      <c r="AL3592" s="157"/>
      <c r="AM3592" s="157"/>
      <c r="AN3592" s="320"/>
    </row>
    <row r="3593" spans="1:40" outlineLevel="2">
      <c r="A3593" s="882">
        <f>ROW()</f>
        <v>3593</v>
      </c>
      <c r="B3593" s="453"/>
      <c r="D3593" s="452" t="s">
        <v>36</v>
      </c>
      <c r="H3593" s="458"/>
      <c r="I3593" s="458"/>
      <c r="J3593" s="459"/>
      <c r="K3593" s="458"/>
      <c r="L3593" s="458"/>
      <c r="M3593" s="458"/>
      <c r="N3593" s="458"/>
      <c r="O3593" s="324"/>
      <c r="P3593" s="157"/>
      <c r="Q3593" s="157"/>
      <c r="R3593" s="157"/>
      <c r="S3593" s="320"/>
      <c r="T3593" s="157"/>
      <c r="U3593" s="27"/>
      <c r="V3593" s="27"/>
      <c r="W3593" s="27"/>
      <c r="X3593" s="313"/>
      <c r="Y3593" s="324"/>
      <c r="Z3593" s="157"/>
      <c r="AA3593" s="157"/>
      <c r="AB3593" s="157"/>
      <c r="AC3593" s="157"/>
      <c r="AD3593" s="320">
        <f>-Input!AD$707</f>
        <v>-0.18254655597239516</v>
      </c>
      <c r="AE3593" s="324"/>
      <c r="AF3593" s="157"/>
      <c r="AG3593" s="157"/>
      <c r="AH3593" s="157"/>
      <c r="AI3593" s="320"/>
      <c r="AJ3593" s="324"/>
      <c r="AK3593" s="157"/>
      <c r="AL3593" s="157"/>
      <c r="AM3593" s="157"/>
      <c r="AN3593" s="320"/>
    </row>
    <row r="3594" spans="1:40" outlineLevel="2">
      <c r="A3594" s="882">
        <f>ROW()</f>
        <v>3594</v>
      </c>
      <c r="B3594" s="453"/>
      <c r="D3594" s="452" t="s">
        <v>583</v>
      </c>
      <c r="H3594" s="458"/>
      <c r="I3594" s="458"/>
      <c r="J3594" s="459"/>
      <c r="K3594" s="458"/>
      <c r="L3594" s="458"/>
      <c r="M3594" s="458"/>
      <c r="N3594" s="458"/>
      <c r="O3594" s="324"/>
      <c r="P3594" s="157"/>
      <c r="Q3594" s="157"/>
      <c r="R3594" s="157"/>
      <c r="S3594" s="320"/>
      <c r="T3594" s="157"/>
      <c r="U3594" s="27"/>
      <c r="V3594" s="27"/>
      <c r="W3594" s="27"/>
      <c r="X3594" s="313"/>
      <c r="Y3594" s="324"/>
      <c r="Z3594" s="157"/>
      <c r="AA3594" s="157"/>
      <c r="AB3594" s="157"/>
      <c r="AC3594" s="157"/>
      <c r="AD3594" s="320">
        <f>-Input!AD$708</f>
        <v>5.3232631188182784E-2</v>
      </c>
      <c r="AE3594" s="324"/>
      <c r="AF3594" s="157"/>
      <c r="AG3594" s="157"/>
      <c r="AH3594" s="157"/>
      <c r="AI3594" s="320"/>
      <c r="AJ3594" s="324"/>
      <c r="AK3594" s="157"/>
      <c r="AL3594" s="157"/>
      <c r="AM3594" s="157"/>
      <c r="AN3594" s="320"/>
    </row>
    <row r="3595" spans="1:40" outlineLevel="2">
      <c r="A3595" s="882">
        <f>ROW()</f>
        <v>3595</v>
      </c>
      <c r="B3595" s="453"/>
      <c r="D3595" s="452" t="s">
        <v>81</v>
      </c>
      <c r="H3595" s="458"/>
      <c r="I3595" s="458"/>
      <c r="J3595" s="459"/>
      <c r="K3595" s="458"/>
      <c r="L3595" s="458"/>
      <c r="M3595" s="458"/>
      <c r="N3595" s="458"/>
      <c r="O3595" s="324"/>
      <c r="P3595" s="157"/>
      <c r="Q3595" s="157"/>
      <c r="R3595" s="157"/>
      <c r="S3595" s="320"/>
      <c r="T3595" s="157"/>
      <c r="U3595" s="27"/>
      <c r="V3595" s="27"/>
      <c r="W3595" s="27"/>
      <c r="X3595" s="313"/>
      <c r="Y3595" s="324"/>
      <c r="Z3595" s="157"/>
      <c r="AA3595" s="157"/>
      <c r="AB3595" s="157"/>
      <c r="AC3595" s="157"/>
      <c r="AD3595" s="320">
        <f>-Input!AD$709</f>
        <v>0</v>
      </c>
      <c r="AE3595" s="324"/>
      <c r="AF3595" s="157"/>
      <c r="AG3595" s="157"/>
      <c r="AH3595" s="157"/>
      <c r="AI3595" s="320"/>
      <c r="AJ3595" s="324"/>
      <c r="AK3595" s="157"/>
      <c r="AL3595" s="157"/>
      <c r="AM3595" s="157"/>
      <c r="AN3595" s="320"/>
    </row>
    <row r="3596" spans="1:40" outlineLevel="2">
      <c r="A3596" s="882">
        <f>ROW()</f>
        <v>3596</v>
      </c>
      <c r="B3596" s="453"/>
      <c r="D3596" s="452" t="s">
        <v>28</v>
      </c>
      <c r="H3596" s="458"/>
      <c r="I3596" s="458"/>
      <c r="J3596" s="459"/>
      <c r="K3596" s="458"/>
      <c r="L3596" s="458"/>
      <c r="M3596" s="458"/>
      <c r="N3596" s="458"/>
      <c r="O3596" s="324"/>
      <c r="P3596" s="157"/>
      <c r="Q3596" s="157"/>
      <c r="R3596" s="157"/>
      <c r="S3596" s="320"/>
      <c r="T3596" s="157"/>
      <c r="U3596" s="27"/>
      <c r="V3596" s="27"/>
      <c r="W3596" s="27"/>
      <c r="X3596" s="313"/>
      <c r="Y3596" s="324"/>
      <c r="Z3596" s="157"/>
      <c r="AA3596" s="157"/>
      <c r="AB3596" s="157"/>
      <c r="AC3596" s="157"/>
      <c r="AD3596" s="320">
        <f>-Input!AD$710</f>
        <v>3.9229995352128219E-3</v>
      </c>
      <c r="AE3596" s="324"/>
      <c r="AF3596" s="157"/>
      <c r="AG3596" s="157"/>
      <c r="AH3596" s="157"/>
      <c r="AI3596" s="320"/>
      <c r="AJ3596" s="324"/>
      <c r="AK3596" s="157"/>
      <c r="AL3596" s="157"/>
      <c r="AM3596" s="157"/>
      <c r="AN3596" s="320"/>
    </row>
    <row r="3597" spans="1:40" outlineLevel="2">
      <c r="A3597" s="882">
        <f>ROW()</f>
        <v>3597</v>
      </c>
      <c r="B3597" s="453"/>
      <c r="D3597" s="456" t="s">
        <v>443</v>
      </c>
      <c r="E3597" s="456"/>
      <c r="F3597" s="456"/>
      <c r="G3597" s="456"/>
      <c r="H3597" s="460"/>
      <c r="I3597" s="460"/>
      <c r="J3597" s="461"/>
      <c r="K3597" s="460"/>
      <c r="L3597" s="460"/>
      <c r="M3597" s="460"/>
      <c r="N3597" s="460"/>
      <c r="O3597" s="325"/>
      <c r="P3597" s="158"/>
      <c r="Q3597" s="158"/>
      <c r="R3597" s="158"/>
      <c r="S3597" s="321"/>
      <c r="T3597" s="158"/>
      <c r="U3597" s="159"/>
      <c r="V3597" s="159"/>
      <c r="W3597" s="159"/>
      <c r="X3597" s="339"/>
      <c r="Y3597" s="238"/>
      <c r="Z3597" s="146"/>
      <c r="AA3597" s="146"/>
      <c r="AB3597" s="146"/>
      <c r="AC3597" s="146"/>
      <c r="AD3597" s="239">
        <f>-Input!AD$711</f>
        <v>6.7501469241434923E-5</v>
      </c>
      <c r="AE3597" s="238"/>
      <c r="AF3597" s="146"/>
      <c r="AG3597" s="146"/>
      <c r="AH3597" s="146"/>
      <c r="AI3597" s="239"/>
      <c r="AJ3597" s="238"/>
      <c r="AK3597" s="146"/>
      <c r="AL3597" s="146"/>
      <c r="AM3597" s="146"/>
      <c r="AN3597" s="239"/>
    </row>
    <row r="3598" spans="1:40" outlineLevel="2">
      <c r="A3598" s="882">
        <f>ROW()</f>
        <v>3598</v>
      </c>
      <c r="B3598" s="453"/>
      <c r="D3598" s="452" t="s">
        <v>24</v>
      </c>
      <c r="F3598" s="454"/>
      <c r="G3598" s="454"/>
      <c r="H3598" s="448"/>
      <c r="I3598" s="448"/>
      <c r="J3598" s="464"/>
      <c r="K3598" s="448"/>
      <c r="L3598" s="448"/>
      <c r="M3598" s="448"/>
      <c r="N3598" s="448"/>
      <c r="O3598" s="443"/>
      <c r="P3598" s="439"/>
      <c r="Q3598" s="439"/>
      <c r="R3598" s="439"/>
      <c r="S3598" s="440"/>
      <c r="T3598" s="439"/>
      <c r="U3598" s="439"/>
      <c r="V3598" s="439"/>
      <c r="W3598" s="439"/>
      <c r="X3598" s="440"/>
      <c r="Y3598" s="443"/>
      <c r="Z3598" s="439"/>
      <c r="AA3598" s="439"/>
      <c r="AB3598" s="439"/>
      <c r="AC3598" s="439"/>
      <c r="AD3598" s="440">
        <f>SUM(AD3582:AD3597)</f>
        <v>-1.7381292055633981</v>
      </c>
      <c r="AE3598" s="443"/>
      <c r="AF3598" s="439"/>
      <c r="AG3598" s="439"/>
      <c r="AH3598" s="439"/>
      <c r="AI3598" s="440"/>
      <c r="AJ3598" s="443"/>
      <c r="AK3598" s="439"/>
      <c r="AL3598" s="439"/>
      <c r="AM3598" s="439"/>
      <c r="AN3598" s="440"/>
    </row>
    <row r="3599" spans="1:40" outlineLevel="1">
      <c r="A3599" s="732" t="s">
        <v>22</v>
      </c>
      <c r="B3599" s="733"/>
      <c r="C3599" s="881"/>
      <c r="D3599" s="733"/>
      <c r="E3599" s="733"/>
      <c r="F3599" s="733"/>
      <c r="G3599" s="730"/>
      <c r="H3599" s="733"/>
      <c r="I3599" s="730"/>
      <c r="J3599" s="729"/>
      <c r="K3599" s="730"/>
      <c r="L3599" s="730"/>
      <c r="M3599" s="730"/>
      <c r="N3599" s="730"/>
      <c r="O3599" s="729"/>
      <c r="P3599" s="730"/>
      <c r="Q3599" s="730"/>
      <c r="R3599" s="730"/>
      <c r="S3599" s="731"/>
      <c r="T3599" s="730"/>
      <c r="U3599" s="730"/>
      <c r="V3599" s="730"/>
      <c r="W3599" s="730"/>
      <c r="X3599" s="731"/>
      <c r="Y3599" s="729"/>
      <c r="Z3599" s="730"/>
      <c r="AA3599" s="730"/>
      <c r="AB3599" s="730"/>
      <c r="AC3599" s="730"/>
      <c r="AD3599" s="731"/>
      <c r="AE3599" s="729"/>
      <c r="AF3599" s="730"/>
      <c r="AG3599" s="730"/>
      <c r="AH3599" s="730"/>
      <c r="AI3599" s="731"/>
      <c r="AJ3599" s="729"/>
      <c r="AK3599" s="730"/>
      <c r="AL3599" s="730"/>
      <c r="AM3599" s="730"/>
      <c r="AN3599" s="731"/>
    </row>
    <row r="3600" spans="1:40" outlineLevel="2">
      <c r="A3600" s="882">
        <f>ROW()</f>
        <v>3600</v>
      </c>
      <c r="B3600" s="453"/>
      <c r="D3600" s="452" t="s">
        <v>300</v>
      </c>
      <c r="H3600" s="458"/>
      <c r="I3600" s="458"/>
      <c r="J3600" s="459"/>
      <c r="K3600" s="458"/>
      <c r="L3600" s="458"/>
      <c r="M3600" s="458"/>
      <c r="N3600" s="458"/>
      <c r="O3600" s="459"/>
      <c r="P3600" s="458"/>
      <c r="Q3600" s="458"/>
      <c r="R3600" s="458"/>
      <c r="S3600" s="463"/>
      <c r="T3600" s="458"/>
      <c r="U3600" s="458"/>
      <c r="V3600" s="458"/>
      <c r="W3600" s="31"/>
      <c r="X3600" s="440"/>
      <c r="Y3600" s="459"/>
      <c r="Z3600" s="458"/>
      <c r="AA3600" s="439"/>
      <c r="AB3600" s="439"/>
      <c r="AC3600" s="439"/>
      <c r="AD3600" s="440">
        <f t="shared" ref="AD3600:AN3600" si="2897">AD3510+AD3528+AD3546+AD3564 + AD3582</f>
        <v>2.7366110872494724</v>
      </c>
      <c r="AE3600" s="443">
        <f t="shared" si="2897"/>
        <v>2.6992351333973295</v>
      </c>
      <c r="AF3600" s="439">
        <f t="shared" si="2897"/>
        <v>2.6618591795451865</v>
      </c>
      <c r="AG3600" s="439">
        <f t="shared" si="2897"/>
        <v>2.6244832256930435</v>
      </c>
      <c r="AH3600" s="439">
        <f t="shared" si="2897"/>
        <v>2.5871072718409005</v>
      </c>
      <c r="AI3600" s="440">
        <f t="shared" si="2897"/>
        <v>2.5497313179887575</v>
      </c>
      <c r="AJ3600" s="443">
        <f t="shared" si="2897"/>
        <v>2.5157349004155742</v>
      </c>
      <c r="AK3600" s="439">
        <f t="shared" si="2897"/>
        <v>2.481738482842391</v>
      </c>
      <c r="AL3600" s="439">
        <f t="shared" si="2897"/>
        <v>2.4477420652692077</v>
      </c>
      <c r="AM3600" s="439">
        <f t="shared" si="2897"/>
        <v>2.4137456476960244</v>
      </c>
      <c r="AN3600" s="440">
        <f t="shared" si="2897"/>
        <v>2.3797492301228411</v>
      </c>
    </row>
    <row r="3601" spans="1:40" outlineLevel="2">
      <c r="A3601" s="882">
        <f>ROW()</f>
        <v>3601</v>
      </c>
      <c r="B3601" s="453"/>
      <c r="D3601" s="452" t="s">
        <v>301</v>
      </c>
      <c r="H3601" s="458"/>
      <c r="I3601" s="458"/>
      <c r="J3601" s="459"/>
      <c r="K3601" s="458"/>
      <c r="L3601" s="458"/>
      <c r="M3601" s="458"/>
      <c r="N3601" s="458"/>
      <c r="O3601" s="459"/>
      <c r="P3601" s="458"/>
      <c r="Q3601" s="458"/>
      <c r="R3601" s="458"/>
      <c r="S3601" s="463"/>
      <c r="T3601" s="458"/>
      <c r="U3601" s="458"/>
      <c r="V3601" s="458"/>
      <c r="W3601" s="31"/>
      <c r="X3601" s="440"/>
      <c r="Y3601" s="459"/>
      <c r="Z3601" s="458"/>
      <c r="AA3601" s="439"/>
      <c r="AB3601" s="439"/>
      <c r="AC3601" s="439"/>
      <c r="AD3601" s="440">
        <f t="shared" ref="AD3601:AN3601" si="2898">AD3511+AD3529+AD3547+AD3565 + AD3583</f>
        <v>-6.6311904244559433E-2</v>
      </c>
      <c r="AE3601" s="443">
        <f t="shared" si="2898"/>
        <v>-6.6311904244559433E-2</v>
      </c>
      <c r="AF3601" s="439">
        <f t="shared" si="2898"/>
        <v>-6.6311904244559433E-2</v>
      </c>
      <c r="AG3601" s="439">
        <f t="shared" si="2898"/>
        <v>-6.6311904244559433E-2</v>
      </c>
      <c r="AH3601" s="439">
        <f t="shared" si="2898"/>
        <v>-6.6311904244559433E-2</v>
      </c>
      <c r="AI3601" s="440">
        <f t="shared" si="2898"/>
        <v>-6.6311904244559433E-2</v>
      </c>
      <c r="AJ3601" s="443">
        <f t="shared" si="2898"/>
        <v>0</v>
      </c>
      <c r="AK3601" s="439">
        <f t="shared" si="2898"/>
        <v>0</v>
      </c>
      <c r="AL3601" s="439">
        <f t="shared" si="2898"/>
        <v>0</v>
      </c>
      <c r="AM3601" s="439">
        <f t="shared" si="2898"/>
        <v>0</v>
      </c>
      <c r="AN3601" s="440">
        <f t="shared" si="2898"/>
        <v>0</v>
      </c>
    </row>
    <row r="3602" spans="1:40" outlineLevel="2">
      <c r="A3602" s="882">
        <f>ROW()</f>
        <v>3602</v>
      </c>
      <c r="B3602" s="453"/>
      <c r="D3602" s="452" t="s">
        <v>29</v>
      </c>
      <c r="H3602" s="458"/>
      <c r="I3602" s="458"/>
      <c r="J3602" s="459"/>
      <c r="K3602" s="458"/>
      <c r="L3602" s="458"/>
      <c r="M3602" s="458"/>
      <c r="N3602" s="458"/>
      <c r="O3602" s="459"/>
      <c r="P3602" s="458"/>
      <c r="Q3602" s="458"/>
      <c r="R3602" s="458"/>
      <c r="S3602" s="463"/>
      <c r="T3602" s="458"/>
      <c r="U3602" s="458"/>
      <c r="V3602" s="458"/>
      <c r="W3602" s="31"/>
      <c r="X3602" s="440"/>
      <c r="Y3602" s="459"/>
      <c r="Z3602" s="458"/>
      <c r="AA3602" s="439"/>
      <c r="AB3602" s="439"/>
      <c r="AC3602" s="439"/>
      <c r="AD3602" s="440">
        <f t="shared" ref="AD3602:AN3602" si="2899">AD3512+AD3530+AD3548+AD3566 + AD3584</f>
        <v>0</v>
      </c>
      <c r="AE3602" s="443">
        <f t="shared" si="2899"/>
        <v>0</v>
      </c>
      <c r="AF3602" s="439">
        <f t="shared" si="2899"/>
        <v>0</v>
      </c>
      <c r="AG3602" s="439">
        <f t="shared" si="2899"/>
        <v>0</v>
      </c>
      <c r="AH3602" s="439">
        <f t="shared" si="2899"/>
        <v>0</v>
      </c>
      <c r="AI3602" s="440">
        <f t="shared" si="2899"/>
        <v>0</v>
      </c>
      <c r="AJ3602" s="443">
        <f t="shared" si="2899"/>
        <v>0</v>
      </c>
      <c r="AK3602" s="439">
        <f t="shared" si="2899"/>
        <v>0</v>
      </c>
      <c r="AL3602" s="439">
        <f t="shared" si="2899"/>
        <v>0</v>
      </c>
      <c r="AM3602" s="439">
        <f t="shared" si="2899"/>
        <v>0</v>
      </c>
      <c r="AN3602" s="440">
        <f t="shared" si="2899"/>
        <v>0</v>
      </c>
    </row>
    <row r="3603" spans="1:40" outlineLevel="2">
      <c r="A3603" s="882">
        <f>ROW()</f>
        <v>3603</v>
      </c>
      <c r="B3603" s="453"/>
      <c r="D3603" s="452" t="s">
        <v>30</v>
      </c>
      <c r="H3603" s="458"/>
      <c r="I3603" s="458"/>
      <c r="J3603" s="459"/>
      <c r="K3603" s="458"/>
      <c r="L3603" s="458"/>
      <c r="M3603" s="458"/>
      <c r="N3603" s="458"/>
      <c r="O3603" s="459"/>
      <c r="P3603" s="458"/>
      <c r="Q3603" s="458"/>
      <c r="R3603" s="458"/>
      <c r="S3603" s="463"/>
      <c r="T3603" s="458"/>
      <c r="U3603" s="458"/>
      <c r="V3603" s="458"/>
      <c r="W3603" s="31"/>
      <c r="X3603" s="440"/>
      <c r="Y3603" s="459"/>
      <c r="Z3603" s="458"/>
      <c r="AA3603" s="439"/>
      <c r="AB3603" s="439"/>
      <c r="AC3603" s="439"/>
      <c r="AD3603" s="440">
        <f t="shared" ref="AD3603:AN3603" si="2900">AD3513+AD3531+AD3549+AD3567 + AD3585</f>
        <v>32.734303101748203</v>
      </c>
      <c r="AE3603" s="443">
        <f t="shared" si="2900"/>
        <v>32.212503351090348</v>
      </c>
      <c r="AF3603" s="439">
        <f t="shared" si="2900"/>
        <v>31.690703600432492</v>
      </c>
      <c r="AG3603" s="439">
        <f t="shared" si="2900"/>
        <v>31.168903849774637</v>
      </c>
      <c r="AH3603" s="439">
        <f t="shared" si="2900"/>
        <v>30.647104099116781</v>
      </c>
      <c r="AI3603" s="440">
        <f t="shared" si="2900"/>
        <v>30.125304348458926</v>
      </c>
      <c r="AJ3603" s="443">
        <f t="shared" si="2900"/>
        <v>29.577571542123309</v>
      </c>
      <c r="AK3603" s="439">
        <f t="shared" si="2900"/>
        <v>29.029838735787692</v>
      </c>
      <c r="AL3603" s="439">
        <f t="shared" si="2900"/>
        <v>28.482105929452075</v>
      </c>
      <c r="AM3603" s="439">
        <f t="shared" si="2900"/>
        <v>27.934373123116458</v>
      </c>
      <c r="AN3603" s="440">
        <f t="shared" si="2900"/>
        <v>27.386640316780841</v>
      </c>
    </row>
    <row r="3604" spans="1:40" outlineLevel="2">
      <c r="A3604" s="882">
        <f>ROW()</f>
        <v>3604</v>
      </c>
      <c r="B3604" s="453"/>
      <c r="D3604" s="452" t="s">
        <v>31</v>
      </c>
      <c r="H3604" s="458"/>
      <c r="I3604" s="458"/>
      <c r="J3604" s="459"/>
      <c r="K3604" s="458"/>
      <c r="L3604" s="458"/>
      <c r="M3604" s="458"/>
      <c r="N3604" s="458"/>
      <c r="O3604" s="459"/>
      <c r="P3604" s="458"/>
      <c r="Q3604" s="458"/>
      <c r="R3604" s="458"/>
      <c r="S3604" s="463"/>
      <c r="T3604" s="458"/>
      <c r="U3604" s="458"/>
      <c r="V3604" s="458"/>
      <c r="W3604" s="31"/>
      <c r="X3604" s="440"/>
      <c r="Y3604" s="459"/>
      <c r="Z3604" s="458"/>
      <c r="AA3604" s="439"/>
      <c r="AB3604" s="439"/>
      <c r="AC3604" s="439"/>
      <c r="AD3604" s="440">
        <f t="shared" ref="AD3604:AN3604" si="2901">AD3514+AD3532+AD3550+AD3568 + AD3586</f>
        <v>0</v>
      </c>
      <c r="AE3604" s="443">
        <f t="shared" si="2901"/>
        <v>0</v>
      </c>
      <c r="AF3604" s="439">
        <f t="shared" si="2901"/>
        <v>0</v>
      </c>
      <c r="AG3604" s="439">
        <f t="shared" si="2901"/>
        <v>0</v>
      </c>
      <c r="AH3604" s="439">
        <f t="shared" si="2901"/>
        <v>0</v>
      </c>
      <c r="AI3604" s="440">
        <f t="shared" si="2901"/>
        <v>0</v>
      </c>
      <c r="AJ3604" s="443">
        <f t="shared" si="2901"/>
        <v>0</v>
      </c>
      <c r="AK3604" s="439">
        <f t="shared" si="2901"/>
        <v>0</v>
      </c>
      <c r="AL3604" s="439">
        <f t="shared" si="2901"/>
        <v>0</v>
      </c>
      <c r="AM3604" s="439">
        <f t="shared" si="2901"/>
        <v>0</v>
      </c>
      <c r="AN3604" s="440">
        <f t="shared" si="2901"/>
        <v>0</v>
      </c>
    </row>
    <row r="3605" spans="1:40" outlineLevel="2">
      <c r="A3605" s="882">
        <f>ROW()</f>
        <v>3605</v>
      </c>
      <c r="B3605" s="453"/>
      <c r="D3605" s="452" t="s">
        <v>32</v>
      </c>
      <c r="H3605" s="458"/>
      <c r="I3605" s="458"/>
      <c r="J3605" s="459"/>
      <c r="K3605" s="458"/>
      <c r="L3605" s="458"/>
      <c r="M3605" s="458"/>
      <c r="N3605" s="458"/>
      <c r="O3605" s="459"/>
      <c r="P3605" s="458"/>
      <c r="Q3605" s="458"/>
      <c r="R3605" s="458"/>
      <c r="S3605" s="463"/>
      <c r="T3605" s="458"/>
      <c r="U3605" s="458"/>
      <c r="V3605" s="458"/>
      <c r="W3605" s="31"/>
      <c r="X3605" s="440"/>
      <c r="Y3605" s="459"/>
      <c r="Z3605" s="458"/>
      <c r="AA3605" s="439"/>
      <c r="AB3605" s="439"/>
      <c r="AC3605" s="439"/>
      <c r="AD3605" s="440">
        <f t="shared" ref="AD3605:AN3605" si="2902">AD3515+AD3533+AD3551+AD3569 + AD3587</f>
        <v>0.52488767708436423</v>
      </c>
      <c r="AE3605" s="443">
        <f t="shared" si="2902"/>
        <v>0.50321057569710015</v>
      </c>
      <c r="AF3605" s="439">
        <f t="shared" si="2902"/>
        <v>0.48153347430983601</v>
      </c>
      <c r="AG3605" s="439">
        <f t="shared" si="2902"/>
        <v>0.45985637292257187</v>
      </c>
      <c r="AH3605" s="439">
        <f t="shared" si="2902"/>
        <v>0.43817927153530772</v>
      </c>
      <c r="AI3605" s="440">
        <f t="shared" si="2902"/>
        <v>0.41650217014804358</v>
      </c>
      <c r="AJ3605" s="443">
        <f t="shared" si="2902"/>
        <v>0.40460210814381375</v>
      </c>
      <c r="AK3605" s="439">
        <f t="shared" si="2902"/>
        <v>0.39270204613958393</v>
      </c>
      <c r="AL3605" s="439">
        <f t="shared" si="2902"/>
        <v>0.3808019841353541</v>
      </c>
      <c r="AM3605" s="439">
        <f t="shared" si="2902"/>
        <v>0.36890192213112427</v>
      </c>
      <c r="AN3605" s="440">
        <f t="shared" si="2902"/>
        <v>0.35700186012689444</v>
      </c>
    </row>
    <row r="3606" spans="1:40" outlineLevel="2">
      <c r="A3606" s="882">
        <f>ROW()</f>
        <v>3606</v>
      </c>
      <c r="B3606" s="453"/>
      <c r="D3606" s="452" t="s">
        <v>33</v>
      </c>
      <c r="H3606" s="458"/>
      <c r="I3606" s="458"/>
      <c r="J3606" s="459"/>
      <c r="K3606" s="458"/>
      <c r="L3606" s="458"/>
      <c r="M3606" s="458"/>
      <c r="N3606" s="458"/>
      <c r="O3606" s="459"/>
      <c r="P3606" s="458"/>
      <c r="Q3606" s="458"/>
      <c r="R3606" s="458"/>
      <c r="S3606" s="463"/>
      <c r="T3606" s="458"/>
      <c r="U3606" s="458"/>
      <c r="V3606" s="458"/>
      <c r="W3606" s="31"/>
      <c r="X3606" s="440"/>
      <c r="Y3606" s="459"/>
      <c r="Z3606" s="458"/>
      <c r="AA3606" s="439"/>
      <c r="AB3606" s="439"/>
      <c r="AC3606" s="439"/>
      <c r="AD3606" s="440">
        <f t="shared" ref="AD3606:AN3606" si="2903">AD3516+AD3534+AD3552+AD3570 + AD3588</f>
        <v>-0.69056750291170443</v>
      </c>
      <c r="AE3606" s="443">
        <f t="shared" si="2903"/>
        <v>-0.83748349560026414</v>
      </c>
      <c r="AF3606" s="439">
        <f t="shared" si="2903"/>
        <v>-0.98439948828882384</v>
      </c>
      <c r="AG3606" s="439">
        <f t="shared" si="2903"/>
        <v>-1.1313154809773835</v>
      </c>
      <c r="AH3606" s="439">
        <f t="shared" si="2903"/>
        <v>-1.2782314736659433</v>
      </c>
      <c r="AI3606" s="440">
        <f t="shared" si="2903"/>
        <v>-1.425147466354503</v>
      </c>
      <c r="AJ3606" s="443">
        <f t="shared" si="2903"/>
        <v>0</v>
      </c>
      <c r="AK3606" s="439">
        <f t="shared" si="2903"/>
        <v>0</v>
      </c>
      <c r="AL3606" s="439">
        <f t="shared" si="2903"/>
        <v>0</v>
      </c>
      <c r="AM3606" s="439">
        <f t="shared" si="2903"/>
        <v>0</v>
      </c>
      <c r="AN3606" s="440">
        <f t="shared" si="2903"/>
        <v>0</v>
      </c>
    </row>
    <row r="3607" spans="1:40" outlineLevel="2">
      <c r="A3607" s="882">
        <f>ROW()</f>
        <v>3607</v>
      </c>
      <c r="B3607" s="453"/>
      <c r="D3607" s="452" t="s">
        <v>27</v>
      </c>
      <c r="H3607" s="458"/>
      <c r="I3607" s="458"/>
      <c r="J3607" s="459"/>
      <c r="K3607" s="458"/>
      <c r="L3607" s="458"/>
      <c r="M3607" s="458"/>
      <c r="N3607" s="458"/>
      <c r="O3607" s="459"/>
      <c r="P3607" s="458"/>
      <c r="Q3607" s="458"/>
      <c r="R3607" s="458"/>
      <c r="S3607" s="463"/>
      <c r="T3607" s="458"/>
      <c r="U3607" s="458"/>
      <c r="V3607" s="458"/>
      <c r="W3607" s="31"/>
      <c r="X3607" s="440"/>
      <c r="Y3607" s="459"/>
      <c r="Z3607" s="458"/>
      <c r="AA3607" s="439"/>
      <c r="AB3607" s="439"/>
      <c r="AC3607" s="439"/>
      <c r="AD3607" s="440">
        <f t="shared" ref="AD3607:AN3607" si="2904">AD3517+AD3535+AD3553+AD3571 + AD3589</f>
        <v>1.6301910879932071</v>
      </c>
      <c r="AE3607" s="443">
        <f t="shared" si="2904"/>
        <v>1.5461191346310477</v>
      </c>
      <c r="AF3607" s="439">
        <f t="shared" si="2904"/>
        <v>1.4620471812688882</v>
      </c>
      <c r="AG3607" s="439">
        <f t="shared" si="2904"/>
        <v>1.3779752279067288</v>
      </c>
      <c r="AH3607" s="439">
        <f t="shared" si="2904"/>
        <v>1.2939032745445691</v>
      </c>
      <c r="AI3607" s="440">
        <f t="shared" si="2904"/>
        <v>1.2098313211824094</v>
      </c>
      <c r="AJ3607" s="443">
        <f t="shared" si="2904"/>
        <v>1.1752647120057691</v>
      </c>
      <c r="AK3607" s="439">
        <f t="shared" si="2904"/>
        <v>1.1406981028291288</v>
      </c>
      <c r="AL3607" s="439">
        <f t="shared" si="2904"/>
        <v>1.1061314936524884</v>
      </c>
      <c r="AM3607" s="439">
        <f t="shared" si="2904"/>
        <v>1.0715648844758481</v>
      </c>
      <c r="AN3607" s="440">
        <f t="shared" si="2904"/>
        <v>1.0369982752992077</v>
      </c>
    </row>
    <row r="3608" spans="1:40" outlineLevel="2">
      <c r="A3608" s="882">
        <f>ROW()</f>
        <v>3608</v>
      </c>
      <c r="B3608" s="453"/>
      <c r="D3608" s="452" t="s">
        <v>34</v>
      </c>
      <c r="H3608" s="458"/>
      <c r="I3608" s="458"/>
      <c r="J3608" s="459"/>
      <c r="K3608" s="458"/>
      <c r="L3608" s="458"/>
      <c r="M3608" s="458"/>
      <c r="N3608" s="458"/>
      <c r="O3608" s="459"/>
      <c r="P3608" s="458"/>
      <c r="Q3608" s="458"/>
      <c r="R3608" s="458"/>
      <c r="S3608" s="463"/>
      <c r="T3608" s="458"/>
      <c r="U3608" s="458"/>
      <c r="V3608" s="458"/>
      <c r="W3608" s="31"/>
      <c r="X3608" s="440"/>
      <c r="Y3608" s="459"/>
      <c r="Z3608" s="458"/>
      <c r="AA3608" s="439"/>
      <c r="AB3608" s="439"/>
      <c r="AC3608" s="439"/>
      <c r="AD3608" s="440">
        <f t="shared" ref="AD3608:AN3608" si="2905">AD3518+AD3536+AD3554+AD3572 + AD3590</f>
        <v>33.680008144938931</v>
      </c>
      <c r="AE3608" s="443">
        <f t="shared" si="2905"/>
        <v>32.21023132116656</v>
      </c>
      <c r="AF3608" s="439">
        <f t="shared" si="2905"/>
        <v>30.74045449739419</v>
      </c>
      <c r="AG3608" s="439">
        <f t="shared" si="2905"/>
        <v>29.270677673621819</v>
      </c>
      <c r="AH3608" s="439">
        <f t="shared" si="2905"/>
        <v>27.800900849849448</v>
      </c>
      <c r="AI3608" s="440">
        <f t="shared" si="2905"/>
        <v>26.331124026077077</v>
      </c>
      <c r="AJ3608" s="443">
        <f t="shared" si="2905"/>
        <v>25.014567824773223</v>
      </c>
      <c r="AK3608" s="439">
        <f t="shared" si="2905"/>
        <v>23.69801162346937</v>
      </c>
      <c r="AL3608" s="439">
        <f t="shared" si="2905"/>
        <v>22.381455422165516</v>
      </c>
      <c r="AM3608" s="439">
        <f t="shared" si="2905"/>
        <v>21.064899220861662</v>
      </c>
      <c r="AN3608" s="440">
        <f t="shared" si="2905"/>
        <v>19.748343019557808</v>
      </c>
    </row>
    <row r="3609" spans="1:40" outlineLevel="2">
      <c r="A3609" s="882">
        <f>ROW()</f>
        <v>3609</v>
      </c>
      <c r="B3609" s="453"/>
      <c r="D3609" s="452" t="s">
        <v>35</v>
      </c>
      <c r="H3609" s="458"/>
      <c r="I3609" s="458"/>
      <c r="J3609" s="459"/>
      <c r="K3609" s="458"/>
      <c r="L3609" s="458"/>
      <c r="M3609" s="458"/>
      <c r="N3609" s="458"/>
      <c r="O3609" s="459"/>
      <c r="P3609" s="458"/>
      <c r="Q3609" s="458"/>
      <c r="R3609" s="458"/>
      <c r="S3609" s="463"/>
      <c r="T3609" s="458"/>
      <c r="U3609" s="458"/>
      <c r="V3609" s="458"/>
      <c r="W3609" s="31"/>
      <c r="X3609" s="440"/>
      <c r="Y3609" s="459"/>
      <c r="Z3609" s="458"/>
      <c r="AA3609" s="439"/>
      <c r="AB3609" s="439"/>
      <c r="AC3609" s="439"/>
      <c r="AD3609" s="440">
        <f t="shared" ref="AD3609:AN3609" si="2906">AD3519+AD3537+AD3555+AD3573 + AD3591</f>
        <v>0.68737667903957766</v>
      </c>
      <c r="AE3609" s="443">
        <f t="shared" si="2906"/>
        <v>0.63048285984925823</v>
      </c>
      <c r="AF3609" s="439">
        <f t="shared" si="2906"/>
        <v>0.57358904065893879</v>
      </c>
      <c r="AG3609" s="439">
        <f t="shared" si="2906"/>
        <v>0.51669522146861935</v>
      </c>
      <c r="AH3609" s="439">
        <f t="shared" si="2906"/>
        <v>0.45980140227829991</v>
      </c>
      <c r="AI3609" s="440">
        <f t="shared" si="2906"/>
        <v>0.40290758308798047</v>
      </c>
      <c r="AJ3609" s="443">
        <f t="shared" si="2906"/>
        <v>0.32232606647038436</v>
      </c>
      <c r="AK3609" s="439">
        <f t="shared" si="2906"/>
        <v>0.24174454985278826</v>
      </c>
      <c r="AL3609" s="439">
        <f t="shared" si="2906"/>
        <v>0.16116303323519215</v>
      </c>
      <c r="AM3609" s="439">
        <f t="shared" si="2906"/>
        <v>8.0581516617596077E-2</v>
      </c>
      <c r="AN3609" s="440">
        <f t="shared" si="2906"/>
        <v>0</v>
      </c>
    </row>
    <row r="3610" spans="1:40" outlineLevel="2">
      <c r="A3610" s="882">
        <f>ROW()</f>
        <v>3610</v>
      </c>
      <c r="B3610" s="453"/>
      <c r="D3610" s="452" t="s">
        <v>302</v>
      </c>
      <c r="H3610" s="458"/>
      <c r="I3610" s="458"/>
      <c r="J3610" s="459"/>
      <c r="K3610" s="458"/>
      <c r="L3610" s="458"/>
      <c r="M3610" s="458"/>
      <c r="N3610" s="458"/>
      <c r="O3610" s="459"/>
      <c r="P3610" s="458"/>
      <c r="Q3610" s="458"/>
      <c r="R3610" s="458"/>
      <c r="S3610" s="463"/>
      <c r="T3610" s="458"/>
      <c r="U3610" s="458"/>
      <c r="V3610" s="458"/>
      <c r="W3610" s="31"/>
      <c r="X3610" s="440"/>
      <c r="Y3610" s="459"/>
      <c r="Z3610" s="458"/>
      <c r="AA3610" s="439"/>
      <c r="AB3610" s="439"/>
      <c r="AC3610" s="439"/>
      <c r="AD3610" s="440">
        <f t="shared" ref="AD3610:AN3610" si="2907">AD3520+AD3538+AD3556+AD3574 + AD3592</f>
        <v>2.5166077096371016</v>
      </c>
      <c r="AE3610" s="443">
        <f t="shared" si="2907"/>
        <v>2.0998008344448129</v>
      </c>
      <c r="AF3610" s="439">
        <f t="shared" si="2907"/>
        <v>1.6829939592525243</v>
      </c>
      <c r="AG3610" s="439">
        <f t="shared" si="2907"/>
        <v>1.2661870840602356</v>
      </c>
      <c r="AH3610" s="439">
        <f t="shared" si="2907"/>
        <v>0.84938020886794696</v>
      </c>
      <c r="AI3610" s="440">
        <f t="shared" si="2907"/>
        <v>0.43257333367565826</v>
      </c>
      <c r="AJ3610" s="443">
        <f t="shared" si="2907"/>
        <v>0.34605866694052662</v>
      </c>
      <c r="AK3610" s="439">
        <f t="shared" si="2907"/>
        <v>0.25954400020539498</v>
      </c>
      <c r="AL3610" s="439">
        <f t="shared" si="2907"/>
        <v>0.17302933347026334</v>
      </c>
      <c r="AM3610" s="439">
        <f t="shared" si="2907"/>
        <v>8.6514666735131668E-2</v>
      </c>
      <c r="AN3610" s="440">
        <f t="shared" si="2907"/>
        <v>0</v>
      </c>
    </row>
    <row r="3611" spans="1:40" outlineLevel="2">
      <c r="A3611" s="882">
        <f>ROW()</f>
        <v>3611</v>
      </c>
      <c r="B3611" s="453"/>
      <c r="D3611" s="452" t="s">
        <v>36</v>
      </c>
      <c r="H3611" s="458"/>
      <c r="I3611" s="458"/>
      <c r="J3611" s="459"/>
      <c r="K3611" s="458"/>
      <c r="L3611" s="458"/>
      <c r="M3611" s="458"/>
      <c r="N3611" s="458"/>
      <c r="O3611" s="459"/>
      <c r="P3611" s="458"/>
      <c r="Q3611" s="458"/>
      <c r="R3611" s="458"/>
      <c r="S3611" s="463"/>
      <c r="T3611" s="458"/>
      <c r="U3611" s="458"/>
      <c r="V3611" s="458"/>
      <c r="W3611" s="31"/>
      <c r="X3611" s="440"/>
      <c r="Y3611" s="459"/>
      <c r="Z3611" s="458"/>
      <c r="AA3611" s="439"/>
      <c r="AB3611" s="439"/>
      <c r="AC3611" s="439"/>
      <c r="AD3611" s="440">
        <f t="shared" ref="AD3611:AN3611" si="2908">AD3521+AD3539+AD3557+AD3575 + AD3593</f>
        <v>1.2264531678810355</v>
      </c>
      <c r="AE3611" s="443">
        <f t="shared" si="2908"/>
        <v>0.70650645405371215</v>
      </c>
      <c r="AF3611" s="439">
        <f t="shared" si="2908"/>
        <v>0.18655974022638877</v>
      </c>
      <c r="AG3611" s="439">
        <f t="shared" si="2908"/>
        <v>-0.33338697360093461</v>
      </c>
      <c r="AH3611" s="439">
        <f t="shared" si="2908"/>
        <v>-0.85333368742825799</v>
      </c>
      <c r="AI3611" s="440">
        <f t="shared" si="2908"/>
        <v>-1.3732804012555815</v>
      </c>
      <c r="AJ3611" s="443">
        <f t="shared" si="2908"/>
        <v>0</v>
      </c>
      <c r="AK3611" s="439">
        <f t="shared" si="2908"/>
        <v>0</v>
      </c>
      <c r="AL3611" s="439">
        <f t="shared" si="2908"/>
        <v>0</v>
      </c>
      <c r="AM3611" s="439">
        <f t="shared" si="2908"/>
        <v>0</v>
      </c>
      <c r="AN3611" s="440">
        <f t="shared" si="2908"/>
        <v>0</v>
      </c>
    </row>
    <row r="3612" spans="1:40" outlineLevel="2">
      <c r="A3612" s="882">
        <f>ROW()</f>
        <v>3612</v>
      </c>
      <c r="B3612" s="453"/>
      <c r="D3612" s="452" t="s">
        <v>583</v>
      </c>
      <c r="H3612" s="458"/>
      <c r="I3612" s="458"/>
      <c r="J3612" s="459"/>
      <c r="K3612" s="458"/>
      <c r="L3612" s="458"/>
      <c r="M3612" s="458"/>
      <c r="N3612" s="458"/>
      <c r="O3612" s="459"/>
      <c r="P3612" s="458"/>
      <c r="Q3612" s="458"/>
      <c r="R3612" s="458"/>
      <c r="S3612" s="463"/>
      <c r="T3612" s="458"/>
      <c r="U3612" s="458"/>
      <c r="V3612" s="458"/>
      <c r="W3612" s="31"/>
      <c r="X3612" s="440"/>
      <c r="Y3612" s="459"/>
      <c r="Z3612" s="458"/>
      <c r="AA3612" s="439"/>
      <c r="AB3612" s="439"/>
      <c r="AC3612" s="439"/>
      <c r="AD3612" s="440">
        <f t="shared" ref="AD3612:AN3612" si="2909">AD3522+AD3540+AD3558+AD3576 + AD3594</f>
        <v>1.0929782323413675</v>
      </c>
      <c r="AE3612" s="443">
        <f t="shared" si="2909"/>
        <v>1.0237268119158669</v>
      </c>
      <c r="AF3612" s="439">
        <f t="shared" si="2909"/>
        <v>0.95447539149036631</v>
      </c>
      <c r="AG3612" s="439">
        <f t="shared" si="2909"/>
        <v>0.88522397106486572</v>
      </c>
      <c r="AH3612" s="439">
        <f t="shared" si="2909"/>
        <v>0.81597255063936514</v>
      </c>
      <c r="AI3612" s="440">
        <f t="shared" si="2909"/>
        <v>0.74672113021386455</v>
      </c>
      <c r="AJ3612" s="443">
        <f t="shared" si="2909"/>
        <v>0.59737690417109168</v>
      </c>
      <c r="AK3612" s="439">
        <f t="shared" si="2909"/>
        <v>0.44803267812831876</v>
      </c>
      <c r="AL3612" s="439">
        <f t="shared" si="2909"/>
        <v>0.29868845208554584</v>
      </c>
      <c r="AM3612" s="439">
        <f t="shared" si="2909"/>
        <v>0.14934422604277292</v>
      </c>
      <c r="AN3612" s="440">
        <f t="shared" si="2909"/>
        <v>0</v>
      </c>
    </row>
    <row r="3613" spans="1:40" outlineLevel="2">
      <c r="A3613" s="882">
        <f>ROW()</f>
        <v>3613</v>
      </c>
      <c r="B3613" s="453"/>
      <c r="D3613" s="452" t="s">
        <v>81</v>
      </c>
      <c r="H3613" s="458"/>
      <c r="I3613" s="458"/>
      <c r="J3613" s="459"/>
      <c r="K3613" s="458"/>
      <c r="L3613" s="458"/>
      <c r="M3613" s="458"/>
      <c r="N3613" s="458"/>
      <c r="O3613" s="459"/>
      <c r="P3613" s="458"/>
      <c r="Q3613" s="458"/>
      <c r="R3613" s="458"/>
      <c r="S3613" s="463"/>
      <c r="T3613" s="458"/>
      <c r="U3613" s="458"/>
      <c r="V3613" s="458"/>
      <c r="W3613" s="31"/>
      <c r="X3613" s="440"/>
      <c r="Y3613" s="459"/>
      <c r="Z3613" s="458"/>
      <c r="AA3613" s="439"/>
      <c r="AB3613" s="439"/>
      <c r="AC3613" s="439"/>
      <c r="AD3613" s="440">
        <f t="shared" ref="AD3613:AN3613" si="2910">AD3523+AD3541+AD3559+AD3577 + AD3595</f>
        <v>0</v>
      </c>
      <c r="AE3613" s="443">
        <f t="shared" si="2910"/>
        <v>0</v>
      </c>
      <c r="AF3613" s="439">
        <f t="shared" si="2910"/>
        <v>0</v>
      </c>
      <c r="AG3613" s="439">
        <f t="shared" si="2910"/>
        <v>0</v>
      </c>
      <c r="AH3613" s="439">
        <f t="shared" si="2910"/>
        <v>0</v>
      </c>
      <c r="AI3613" s="440">
        <f t="shared" si="2910"/>
        <v>0</v>
      </c>
      <c r="AJ3613" s="443">
        <f t="shared" si="2910"/>
        <v>0</v>
      </c>
      <c r="AK3613" s="439">
        <f t="shared" si="2910"/>
        <v>0</v>
      </c>
      <c r="AL3613" s="439">
        <f t="shared" si="2910"/>
        <v>0</v>
      </c>
      <c r="AM3613" s="439">
        <f t="shared" si="2910"/>
        <v>0</v>
      </c>
      <c r="AN3613" s="440">
        <f t="shared" si="2910"/>
        <v>0</v>
      </c>
    </row>
    <row r="3614" spans="1:40" outlineLevel="2">
      <c r="A3614" s="882">
        <f>ROW()</f>
        <v>3614</v>
      </c>
      <c r="B3614" s="453"/>
      <c r="D3614" s="452" t="s">
        <v>28</v>
      </c>
      <c r="H3614" s="458"/>
      <c r="I3614" s="458"/>
      <c r="J3614" s="459"/>
      <c r="K3614" s="458"/>
      <c r="L3614" s="458"/>
      <c r="M3614" s="458"/>
      <c r="N3614" s="458"/>
      <c r="O3614" s="459"/>
      <c r="P3614" s="458"/>
      <c r="Q3614" s="458"/>
      <c r="R3614" s="458"/>
      <c r="S3614" s="463"/>
      <c r="T3614" s="458"/>
      <c r="U3614" s="458"/>
      <c r="V3614" s="458"/>
      <c r="W3614" s="31"/>
      <c r="X3614" s="440"/>
      <c r="Y3614" s="459"/>
      <c r="Z3614" s="458"/>
      <c r="AA3614" s="439"/>
      <c r="AB3614" s="439"/>
      <c r="AC3614" s="439"/>
      <c r="AD3614" s="440">
        <f t="shared" ref="AD3614:AN3614" si="2911">AD3524+AD3542+AD3560+AD3578 + AD3596</f>
        <v>2.3989583038209275</v>
      </c>
      <c r="AE3614" s="443">
        <f t="shared" si="2911"/>
        <v>2.3989583038209275</v>
      </c>
      <c r="AF3614" s="439">
        <f t="shared" si="2911"/>
        <v>2.3989583038209275</v>
      </c>
      <c r="AG3614" s="439">
        <f t="shared" si="2911"/>
        <v>2.3989583038209275</v>
      </c>
      <c r="AH3614" s="439">
        <f t="shared" si="2911"/>
        <v>2.3989583038209275</v>
      </c>
      <c r="AI3614" s="440">
        <f t="shared" si="2911"/>
        <v>2.3989583038209275</v>
      </c>
      <c r="AJ3614" s="443">
        <f t="shared" si="2911"/>
        <v>2.3989583038209275</v>
      </c>
      <c r="AK3614" s="439">
        <f t="shared" si="2911"/>
        <v>2.3989583038209275</v>
      </c>
      <c r="AL3614" s="439">
        <f t="shared" si="2911"/>
        <v>2.3989583038209275</v>
      </c>
      <c r="AM3614" s="439">
        <f t="shared" si="2911"/>
        <v>2.3989583038209275</v>
      </c>
      <c r="AN3614" s="440">
        <f t="shared" si="2911"/>
        <v>2.3989583038209275</v>
      </c>
    </row>
    <row r="3615" spans="1:40" outlineLevel="2">
      <c r="A3615" s="882">
        <f>ROW()</f>
        <v>3615</v>
      </c>
      <c r="B3615" s="453"/>
      <c r="D3615" s="456" t="s">
        <v>443</v>
      </c>
      <c r="E3615" s="456"/>
      <c r="F3615" s="456"/>
      <c r="G3615" s="456"/>
      <c r="H3615" s="460"/>
      <c r="I3615" s="460"/>
      <c r="J3615" s="461"/>
      <c r="K3615" s="460"/>
      <c r="L3615" s="460"/>
      <c r="M3615" s="460"/>
      <c r="N3615" s="460"/>
      <c r="O3615" s="461"/>
      <c r="P3615" s="460"/>
      <c r="Q3615" s="460"/>
      <c r="R3615" s="460"/>
      <c r="S3615" s="465"/>
      <c r="T3615" s="460"/>
      <c r="U3615" s="460"/>
      <c r="V3615" s="460"/>
      <c r="W3615" s="57"/>
      <c r="X3615" s="442"/>
      <c r="Y3615" s="461"/>
      <c r="Z3615" s="460"/>
      <c r="AA3615" s="441"/>
      <c r="AB3615" s="441"/>
      <c r="AC3615" s="441"/>
      <c r="AD3615" s="442">
        <f t="shared" ref="AD3615:AN3615" si="2912">AD3525+AD3543+AD3561+AD3579 + AD3597</f>
        <v>0.79555023267184832</v>
      </c>
      <c r="AE3615" s="462">
        <f t="shared" si="2912"/>
        <v>0.78347486264410571</v>
      </c>
      <c r="AF3615" s="441">
        <f t="shared" si="2912"/>
        <v>0.77139949261636309</v>
      </c>
      <c r="AG3615" s="441">
        <f t="shared" si="2912"/>
        <v>0.75932412258862048</v>
      </c>
      <c r="AH3615" s="441">
        <f t="shared" si="2912"/>
        <v>0.74724875256087786</v>
      </c>
      <c r="AI3615" s="442">
        <f t="shared" si="2912"/>
        <v>0.73517338253313524</v>
      </c>
      <c r="AJ3615" s="462">
        <f t="shared" si="2912"/>
        <v>0.72309021589598599</v>
      </c>
      <c r="AK3615" s="441">
        <f t="shared" si="2912"/>
        <v>0.71100704925883673</v>
      </c>
      <c r="AL3615" s="441">
        <f t="shared" si="2912"/>
        <v>0.69892388262168748</v>
      </c>
      <c r="AM3615" s="441">
        <f t="shared" si="2912"/>
        <v>0.68684071598453822</v>
      </c>
      <c r="AN3615" s="442">
        <f t="shared" si="2912"/>
        <v>0.67475754934738896</v>
      </c>
    </row>
    <row r="3616" spans="1:40" outlineLevel="2">
      <c r="A3616" s="887">
        <f>ROW()</f>
        <v>3616</v>
      </c>
      <c r="B3616" s="644"/>
      <c r="C3616" s="770"/>
      <c r="D3616" s="456" t="s">
        <v>24</v>
      </c>
      <c r="E3616" s="456"/>
      <c r="F3616" s="456"/>
      <c r="G3616" s="456"/>
      <c r="H3616" s="460"/>
      <c r="I3616" s="460"/>
      <c r="J3616" s="461"/>
      <c r="K3616" s="460"/>
      <c r="L3616" s="460"/>
      <c r="M3616" s="460"/>
      <c r="N3616" s="460"/>
      <c r="O3616" s="461"/>
      <c r="P3616" s="460"/>
      <c r="Q3616" s="460"/>
      <c r="R3616" s="460"/>
      <c r="S3616" s="465"/>
      <c r="T3616" s="460"/>
      <c r="U3616" s="460"/>
      <c r="V3616" s="460"/>
      <c r="W3616" s="441"/>
      <c r="X3616" s="442"/>
      <c r="Y3616" s="461"/>
      <c r="Z3616" s="460"/>
      <c r="AA3616" s="441"/>
      <c r="AB3616" s="441"/>
      <c r="AC3616" s="441"/>
      <c r="AD3616" s="442">
        <f t="shared" ref="AD3616:AN3616" si="2913">SUM(AD3600:AD3615)</f>
        <v>79.267046017249768</v>
      </c>
      <c r="AE3616" s="1159">
        <f t="shared" si="2913"/>
        <v>75.910454242866237</v>
      </c>
      <c r="AF3616" s="441">
        <f t="shared" si="2913"/>
        <v>72.55386246848272</v>
      </c>
      <c r="AG3616" s="441">
        <f t="shared" si="2913"/>
        <v>69.197270694099188</v>
      </c>
      <c r="AH3616" s="441">
        <f t="shared" si="2913"/>
        <v>65.840678919715671</v>
      </c>
      <c r="AI3616" s="442">
        <f t="shared" si="2913"/>
        <v>62.484087145332126</v>
      </c>
      <c r="AJ3616" s="1159">
        <f t="shared" si="2913"/>
        <v>63.075551244760604</v>
      </c>
      <c r="AK3616" s="441">
        <f t="shared" si="2913"/>
        <v>60.802275572334437</v>
      </c>
      <c r="AL3616" s="441">
        <f t="shared" si="2913"/>
        <v>58.528999899908243</v>
      </c>
      <c r="AM3616" s="441">
        <f t="shared" si="2913"/>
        <v>56.255724227482084</v>
      </c>
      <c r="AN3616" s="442">
        <f t="shared" si="2913"/>
        <v>53.982448555055903</v>
      </c>
    </row>
    <row r="3617" spans="1:40">
      <c r="A3617" s="884" t="str">
        <f>"2020 Capex Account [m$"&amp;Input!$G$43&amp;"]"</f>
        <v>2020 Capex Account [m$31/12/2023]</v>
      </c>
      <c r="B3617" s="885"/>
      <c r="C3617" s="886"/>
      <c r="D3617" s="885"/>
      <c r="E3617" s="885"/>
      <c r="F3617" s="885"/>
      <c r="G3617" s="25"/>
      <c r="H3617" s="885"/>
      <c r="I3617" s="25"/>
      <c r="J3617" s="323"/>
      <c r="K3617" s="25"/>
      <c r="L3617" s="25"/>
      <c r="M3617" s="25"/>
      <c r="N3617" s="25"/>
      <c r="O3617" s="323"/>
      <c r="P3617" s="25"/>
      <c r="Q3617" s="25"/>
      <c r="R3617" s="25"/>
      <c r="S3617" s="318"/>
      <c r="T3617" s="25"/>
      <c r="U3617" s="25"/>
      <c r="V3617" s="25"/>
      <c r="W3617" s="25"/>
      <c r="X3617" s="318"/>
      <c r="Y3617" s="323"/>
      <c r="Z3617" s="25"/>
      <c r="AA3617" s="25"/>
      <c r="AB3617" s="25"/>
      <c r="AC3617" s="25"/>
      <c r="AD3617" s="318"/>
      <c r="AE3617" s="323"/>
      <c r="AF3617" s="25"/>
      <c r="AG3617" s="25"/>
      <c r="AH3617" s="25"/>
      <c r="AI3617" s="318"/>
      <c r="AJ3617" s="323"/>
      <c r="AK3617" s="25"/>
      <c r="AL3617" s="25"/>
      <c r="AM3617" s="25"/>
      <c r="AN3617" s="318"/>
    </row>
    <row r="3618" spans="1:40" outlineLevel="1">
      <c r="A3618" s="732" t="s">
        <v>26</v>
      </c>
      <c r="B3618" s="733"/>
      <c r="C3618" s="881"/>
      <c r="D3618" s="733"/>
      <c r="E3618" s="733"/>
      <c r="F3618" s="733"/>
      <c r="G3618" s="730"/>
      <c r="H3618" s="733"/>
      <c r="I3618" s="730"/>
      <c r="J3618" s="729"/>
      <c r="K3618" s="730"/>
      <c r="L3618" s="730"/>
      <c r="M3618" s="730"/>
      <c r="N3618" s="730"/>
      <c r="O3618" s="729"/>
      <c r="P3618" s="730"/>
      <c r="Q3618" s="730"/>
      <c r="R3618" s="730"/>
      <c r="S3618" s="731"/>
      <c r="T3618" s="730"/>
      <c r="U3618" s="730"/>
      <c r="V3618" s="730"/>
      <c r="W3618" s="730"/>
      <c r="X3618" s="731"/>
      <c r="Y3618" s="729"/>
      <c r="Z3618" s="730"/>
      <c r="AA3618" s="730"/>
      <c r="AB3618" s="730"/>
      <c r="AC3618" s="730"/>
      <c r="AD3618" s="731"/>
      <c r="AE3618" s="729"/>
      <c r="AF3618" s="730"/>
      <c r="AG3618" s="730"/>
      <c r="AH3618" s="730"/>
      <c r="AI3618" s="731"/>
      <c r="AJ3618" s="729"/>
      <c r="AK3618" s="730"/>
      <c r="AL3618" s="730"/>
      <c r="AM3618" s="730"/>
      <c r="AN3618" s="731"/>
    </row>
    <row r="3619" spans="1:40" outlineLevel="2">
      <c r="A3619" s="882">
        <f>ROW()</f>
        <v>3619</v>
      </c>
      <c r="B3619" s="453"/>
      <c r="D3619" s="452" t="s">
        <v>300</v>
      </c>
      <c r="H3619" s="458"/>
      <c r="I3619" s="458"/>
      <c r="J3619" s="459"/>
      <c r="K3619" s="458"/>
      <c r="L3619" s="458"/>
      <c r="M3619" s="458"/>
      <c r="N3619" s="458"/>
      <c r="O3619" s="459"/>
      <c r="P3619" s="458"/>
      <c r="Q3619" s="458"/>
      <c r="R3619" s="458"/>
      <c r="S3619" s="463"/>
      <c r="T3619" s="458"/>
      <c r="U3619" s="458"/>
      <c r="V3619" s="458"/>
      <c r="W3619" s="458"/>
      <c r="X3619" s="463"/>
      <c r="Y3619" s="459"/>
      <c r="Z3619" s="458"/>
      <c r="AA3619" s="169"/>
      <c r="AB3619" s="169"/>
      <c r="AC3619" s="169"/>
      <c r="AD3619" s="337"/>
      <c r="AE3619" s="342"/>
      <c r="AF3619" s="169">
        <f>Input!$Y$58</f>
        <v>80</v>
      </c>
      <c r="AG3619" s="448">
        <f t="shared" ref="AG3619:AI3619" si="2914">(AF3619-AF$9)*(AF3619&gt;AG$9)</f>
        <v>79</v>
      </c>
      <c r="AH3619" s="448">
        <f t="shared" si="2914"/>
        <v>78</v>
      </c>
      <c r="AI3619" s="449">
        <f t="shared" si="2914"/>
        <v>77</v>
      </c>
      <c r="AJ3619" s="448">
        <f t="shared" ref="AJ3619:AJ3634" si="2915">(AI3619-AI$9)*(AI3619&gt;AJ$9)</f>
        <v>76</v>
      </c>
      <c r="AK3619" s="448">
        <f t="shared" ref="AK3619:AK3634" si="2916">(AJ3619-AJ$9)*(AJ3619&gt;AK$9)</f>
        <v>75</v>
      </c>
      <c r="AL3619" s="448">
        <f t="shared" ref="AL3619:AL3634" si="2917">(AK3619-AK$9)*(AK3619&gt;AL$9)</f>
        <v>74</v>
      </c>
      <c r="AM3619" s="448">
        <f t="shared" ref="AM3619:AM3634" si="2918">(AL3619-AL$9)*(AL3619&gt;AM$9)</f>
        <v>73</v>
      </c>
      <c r="AN3619" s="449">
        <f t="shared" ref="AN3619:AN3634" si="2919">(AM3619-AM$9)*(AM3619&gt;AN$9)</f>
        <v>72</v>
      </c>
    </row>
    <row r="3620" spans="1:40" outlineLevel="2">
      <c r="A3620" s="882">
        <f>ROW()</f>
        <v>3620</v>
      </c>
      <c r="B3620" s="453"/>
      <c r="D3620" s="452" t="s">
        <v>301</v>
      </c>
      <c r="H3620" s="458"/>
      <c r="I3620" s="458"/>
      <c r="J3620" s="459"/>
      <c r="K3620" s="458"/>
      <c r="L3620" s="458"/>
      <c r="M3620" s="458"/>
      <c r="N3620" s="458"/>
      <c r="O3620" s="459"/>
      <c r="P3620" s="458"/>
      <c r="Q3620" s="458"/>
      <c r="R3620" s="458"/>
      <c r="S3620" s="463"/>
      <c r="T3620" s="458"/>
      <c r="U3620" s="458"/>
      <c r="V3620" s="458"/>
      <c r="W3620" s="458"/>
      <c r="X3620" s="463"/>
      <c r="Y3620" s="459"/>
      <c r="Z3620" s="458"/>
      <c r="AA3620" s="169"/>
      <c r="AB3620" s="169"/>
      <c r="AC3620" s="169"/>
      <c r="AD3620" s="337"/>
      <c r="AE3620" s="342"/>
      <c r="AF3620" s="169">
        <f>Input!$Y$59</f>
        <v>60</v>
      </c>
      <c r="AG3620" s="448">
        <f t="shared" ref="AG3620:AI3620" si="2920">(AF3620-AF$9)*(AF3620&gt;AG$9)</f>
        <v>59</v>
      </c>
      <c r="AH3620" s="448">
        <f t="shared" si="2920"/>
        <v>58</v>
      </c>
      <c r="AI3620" s="449">
        <f t="shared" si="2920"/>
        <v>57</v>
      </c>
      <c r="AJ3620" s="448">
        <f t="shared" si="2915"/>
        <v>56</v>
      </c>
      <c r="AK3620" s="448">
        <f t="shared" si="2916"/>
        <v>55</v>
      </c>
      <c r="AL3620" s="448">
        <f t="shared" si="2917"/>
        <v>54</v>
      </c>
      <c r="AM3620" s="448">
        <f t="shared" si="2918"/>
        <v>53</v>
      </c>
      <c r="AN3620" s="449">
        <f t="shared" si="2919"/>
        <v>52</v>
      </c>
    </row>
    <row r="3621" spans="1:40" outlineLevel="2">
      <c r="A3621" s="882">
        <f>ROW()</f>
        <v>3621</v>
      </c>
      <c r="B3621" s="453"/>
      <c r="D3621" s="452" t="s">
        <v>29</v>
      </c>
      <c r="H3621" s="458"/>
      <c r="I3621" s="458"/>
      <c r="J3621" s="459"/>
      <c r="K3621" s="458"/>
      <c r="L3621" s="458"/>
      <c r="M3621" s="458"/>
      <c r="N3621" s="458"/>
      <c r="O3621" s="459"/>
      <c r="P3621" s="458"/>
      <c r="Q3621" s="458"/>
      <c r="R3621" s="458"/>
      <c r="S3621" s="463"/>
      <c r="T3621" s="458"/>
      <c r="U3621" s="458"/>
      <c r="V3621" s="458"/>
      <c r="W3621" s="458"/>
      <c r="X3621" s="463"/>
      <c r="Y3621" s="459"/>
      <c r="Z3621" s="458"/>
      <c r="AA3621" s="169"/>
      <c r="AB3621" s="169"/>
      <c r="AC3621" s="169"/>
      <c r="AD3621" s="337"/>
      <c r="AE3621" s="342"/>
      <c r="AF3621" s="169">
        <f>Input!$Y$60</f>
        <v>60</v>
      </c>
      <c r="AG3621" s="448">
        <f t="shared" ref="AG3621:AI3621" si="2921">(AF3621-AF$9)*(AF3621&gt;AG$9)</f>
        <v>59</v>
      </c>
      <c r="AH3621" s="448">
        <f t="shared" si="2921"/>
        <v>58</v>
      </c>
      <c r="AI3621" s="449">
        <f t="shared" si="2921"/>
        <v>57</v>
      </c>
      <c r="AJ3621" s="448">
        <f t="shared" si="2915"/>
        <v>56</v>
      </c>
      <c r="AK3621" s="448">
        <f t="shared" si="2916"/>
        <v>55</v>
      </c>
      <c r="AL3621" s="448">
        <f t="shared" si="2917"/>
        <v>54</v>
      </c>
      <c r="AM3621" s="448">
        <f t="shared" si="2918"/>
        <v>53</v>
      </c>
      <c r="AN3621" s="449">
        <f t="shared" si="2919"/>
        <v>52</v>
      </c>
    </row>
    <row r="3622" spans="1:40" outlineLevel="2">
      <c r="A3622" s="882">
        <f>ROW()</f>
        <v>3622</v>
      </c>
      <c r="B3622" s="453"/>
      <c r="D3622" s="452" t="s">
        <v>30</v>
      </c>
      <c r="H3622" s="458"/>
      <c r="I3622" s="458"/>
      <c r="J3622" s="459"/>
      <c r="K3622" s="458"/>
      <c r="L3622" s="458"/>
      <c r="M3622" s="458"/>
      <c r="N3622" s="458"/>
      <c r="O3622" s="459"/>
      <c r="P3622" s="458"/>
      <c r="Q3622" s="458"/>
      <c r="R3622" s="458"/>
      <c r="S3622" s="463"/>
      <c r="T3622" s="458"/>
      <c r="U3622" s="458"/>
      <c r="V3622" s="458"/>
      <c r="W3622" s="458"/>
      <c r="X3622" s="463"/>
      <c r="Y3622" s="459"/>
      <c r="Z3622" s="458"/>
      <c r="AA3622" s="169"/>
      <c r="AB3622" s="169"/>
      <c r="AC3622" s="169"/>
      <c r="AD3622" s="337"/>
      <c r="AE3622" s="342"/>
      <c r="AF3622" s="169">
        <f>Input!$Y$61</f>
        <v>60</v>
      </c>
      <c r="AG3622" s="448">
        <f t="shared" ref="AG3622:AI3622" si="2922">(AF3622-AF$9)*(AF3622&gt;AG$9)</f>
        <v>59</v>
      </c>
      <c r="AH3622" s="448">
        <f t="shared" si="2922"/>
        <v>58</v>
      </c>
      <c r="AI3622" s="449">
        <f t="shared" si="2922"/>
        <v>57</v>
      </c>
      <c r="AJ3622" s="448">
        <f t="shared" si="2915"/>
        <v>56</v>
      </c>
      <c r="AK3622" s="448">
        <f t="shared" si="2916"/>
        <v>55</v>
      </c>
      <c r="AL3622" s="448">
        <f t="shared" si="2917"/>
        <v>54</v>
      </c>
      <c r="AM3622" s="448">
        <f t="shared" si="2918"/>
        <v>53</v>
      </c>
      <c r="AN3622" s="449">
        <f t="shared" si="2919"/>
        <v>52</v>
      </c>
    </row>
    <row r="3623" spans="1:40" outlineLevel="2">
      <c r="A3623" s="882">
        <f>ROW()</f>
        <v>3623</v>
      </c>
      <c r="B3623" s="453"/>
      <c r="D3623" s="452" t="s">
        <v>31</v>
      </c>
      <c r="H3623" s="458"/>
      <c r="I3623" s="458"/>
      <c r="J3623" s="459"/>
      <c r="K3623" s="458"/>
      <c r="L3623" s="458"/>
      <c r="M3623" s="458"/>
      <c r="N3623" s="458"/>
      <c r="O3623" s="459"/>
      <c r="P3623" s="458"/>
      <c r="Q3623" s="458"/>
      <c r="R3623" s="458"/>
      <c r="S3623" s="463"/>
      <c r="T3623" s="458"/>
      <c r="U3623" s="458"/>
      <c r="V3623" s="458"/>
      <c r="W3623" s="458"/>
      <c r="X3623" s="463"/>
      <c r="Y3623" s="459"/>
      <c r="Z3623" s="458"/>
      <c r="AA3623" s="169"/>
      <c r="AB3623" s="169"/>
      <c r="AC3623" s="169"/>
      <c r="AD3623" s="337"/>
      <c r="AE3623" s="342"/>
      <c r="AF3623" s="169">
        <f>Input!$Y$62</f>
        <v>60</v>
      </c>
      <c r="AG3623" s="448">
        <f t="shared" ref="AG3623:AI3623" si="2923">(AF3623-AF$9)*(AF3623&gt;AG$9)</f>
        <v>59</v>
      </c>
      <c r="AH3623" s="448">
        <f t="shared" si="2923"/>
        <v>58</v>
      </c>
      <c r="AI3623" s="449">
        <f t="shared" si="2923"/>
        <v>57</v>
      </c>
      <c r="AJ3623" s="448">
        <f t="shared" si="2915"/>
        <v>56</v>
      </c>
      <c r="AK3623" s="448">
        <f t="shared" si="2916"/>
        <v>55</v>
      </c>
      <c r="AL3623" s="448">
        <f t="shared" si="2917"/>
        <v>54</v>
      </c>
      <c r="AM3623" s="448">
        <f t="shared" si="2918"/>
        <v>53</v>
      </c>
      <c r="AN3623" s="449">
        <f t="shared" si="2919"/>
        <v>52</v>
      </c>
    </row>
    <row r="3624" spans="1:40" outlineLevel="2">
      <c r="A3624" s="882">
        <f>ROW()</f>
        <v>3624</v>
      </c>
      <c r="B3624" s="453"/>
      <c r="D3624" s="452" t="s">
        <v>32</v>
      </c>
      <c r="H3624" s="458"/>
      <c r="I3624" s="458"/>
      <c r="J3624" s="459"/>
      <c r="K3624" s="458"/>
      <c r="L3624" s="458"/>
      <c r="M3624" s="458"/>
      <c r="N3624" s="458"/>
      <c r="O3624" s="459"/>
      <c r="P3624" s="458"/>
      <c r="Q3624" s="458"/>
      <c r="R3624" s="458"/>
      <c r="S3624" s="463"/>
      <c r="T3624" s="458"/>
      <c r="U3624" s="458"/>
      <c r="V3624" s="458"/>
      <c r="W3624" s="458"/>
      <c r="X3624" s="463"/>
      <c r="Y3624" s="459"/>
      <c r="Z3624" s="458"/>
      <c r="AA3624" s="169"/>
      <c r="AB3624" s="169"/>
      <c r="AC3624" s="169"/>
      <c r="AD3624" s="337"/>
      <c r="AE3624" s="342"/>
      <c r="AF3624" s="169">
        <f>Input!$Y$63</f>
        <v>40</v>
      </c>
      <c r="AG3624" s="448">
        <f t="shared" ref="AG3624:AI3624" si="2924">(AF3624-AF$9)*(AF3624&gt;AG$9)</f>
        <v>39</v>
      </c>
      <c r="AH3624" s="448">
        <f t="shared" si="2924"/>
        <v>38</v>
      </c>
      <c r="AI3624" s="449">
        <f t="shared" si="2924"/>
        <v>37</v>
      </c>
      <c r="AJ3624" s="448">
        <f t="shared" si="2915"/>
        <v>36</v>
      </c>
      <c r="AK3624" s="448">
        <f t="shared" si="2916"/>
        <v>35</v>
      </c>
      <c r="AL3624" s="448">
        <f t="shared" si="2917"/>
        <v>34</v>
      </c>
      <c r="AM3624" s="448">
        <f t="shared" si="2918"/>
        <v>33</v>
      </c>
      <c r="AN3624" s="449">
        <f t="shared" si="2919"/>
        <v>32</v>
      </c>
    </row>
    <row r="3625" spans="1:40" outlineLevel="2">
      <c r="A3625" s="882">
        <f>ROW()</f>
        <v>3625</v>
      </c>
      <c r="B3625" s="453"/>
      <c r="D3625" s="452" t="s">
        <v>33</v>
      </c>
      <c r="H3625" s="458"/>
      <c r="I3625" s="458"/>
      <c r="J3625" s="459"/>
      <c r="K3625" s="458"/>
      <c r="L3625" s="458"/>
      <c r="M3625" s="458"/>
      <c r="N3625" s="458"/>
      <c r="O3625" s="459"/>
      <c r="P3625" s="458"/>
      <c r="Q3625" s="458"/>
      <c r="R3625" s="458"/>
      <c r="S3625" s="463"/>
      <c r="T3625" s="458"/>
      <c r="U3625" s="458"/>
      <c r="V3625" s="458"/>
      <c r="W3625" s="458"/>
      <c r="X3625" s="463"/>
      <c r="Y3625" s="459"/>
      <c r="Z3625" s="458"/>
      <c r="AA3625" s="169"/>
      <c r="AB3625" s="169"/>
      <c r="AC3625" s="169"/>
      <c r="AD3625" s="337"/>
      <c r="AE3625" s="342"/>
      <c r="AF3625" s="169">
        <f>Input!$Y$64</f>
        <v>40</v>
      </c>
      <c r="AG3625" s="448">
        <f t="shared" ref="AG3625:AI3625" si="2925">(AF3625-AF$9)*(AF3625&gt;AG$9)</f>
        <v>39</v>
      </c>
      <c r="AH3625" s="448">
        <f t="shared" si="2925"/>
        <v>38</v>
      </c>
      <c r="AI3625" s="449">
        <f t="shared" si="2925"/>
        <v>37</v>
      </c>
      <c r="AJ3625" s="448">
        <f t="shared" si="2915"/>
        <v>36</v>
      </c>
      <c r="AK3625" s="448">
        <f t="shared" si="2916"/>
        <v>35</v>
      </c>
      <c r="AL3625" s="448">
        <f t="shared" si="2917"/>
        <v>34</v>
      </c>
      <c r="AM3625" s="448">
        <f t="shared" si="2918"/>
        <v>33</v>
      </c>
      <c r="AN3625" s="449">
        <f t="shared" si="2919"/>
        <v>32</v>
      </c>
    </row>
    <row r="3626" spans="1:40" outlineLevel="2">
      <c r="A3626" s="882">
        <f>ROW()</f>
        <v>3626</v>
      </c>
      <c r="B3626" s="453"/>
      <c r="D3626" s="452" t="s">
        <v>27</v>
      </c>
      <c r="H3626" s="458"/>
      <c r="I3626" s="458"/>
      <c r="J3626" s="459"/>
      <c r="K3626" s="458"/>
      <c r="L3626" s="458"/>
      <c r="M3626" s="458"/>
      <c r="N3626" s="458"/>
      <c r="O3626" s="459"/>
      <c r="P3626" s="458"/>
      <c r="Q3626" s="458"/>
      <c r="R3626" s="458"/>
      <c r="S3626" s="463"/>
      <c r="T3626" s="458"/>
      <c r="U3626" s="458"/>
      <c r="V3626" s="458"/>
      <c r="W3626" s="458"/>
      <c r="X3626" s="463"/>
      <c r="Y3626" s="459"/>
      <c r="Z3626" s="458"/>
      <c r="AA3626" s="169"/>
      <c r="AB3626" s="169"/>
      <c r="AC3626" s="169"/>
      <c r="AD3626" s="337"/>
      <c r="AE3626" s="342"/>
      <c r="AF3626" s="169">
        <f>Input!$Y$65</f>
        <v>40</v>
      </c>
      <c r="AG3626" s="448">
        <f t="shared" ref="AG3626:AI3626" si="2926">(AF3626-AF$9)*(AF3626&gt;AG$9)</f>
        <v>39</v>
      </c>
      <c r="AH3626" s="448">
        <f t="shared" si="2926"/>
        <v>38</v>
      </c>
      <c r="AI3626" s="449">
        <f t="shared" si="2926"/>
        <v>37</v>
      </c>
      <c r="AJ3626" s="448">
        <f t="shared" si="2915"/>
        <v>36</v>
      </c>
      <c r="AK3626" s="448">
        <f t="shared" si="2916"/>
        <v>35</v>
      </c>
      <c r="AL3626" s="448">
        <f t="shared" si="2917"/>
        <v>34</v>
      </c>
      <c r="AM3626" s="448">
        <f t="shared" si="2918"/>
        <v>33</v>
      </c>
      <c r="AN3626" s="449">
        <f t="shared" si="2919"/>
        <v>32</v>
      </c>
    </row>
    <row r="3627" spans="1:40" outlineLevel="2">
      <c r="A3627" s="882">
        <f>ROW()</f>
        <v>3627</v>
      </c>
      <c r="B3627" s="453"/>
      <c r="D3627" s="452" t="s">
        <v>34</v>
      </c>
      <c r="H3627" s="458"/>
      <c r="I3627" s="458"/>
      <c r="J3627" s="459"/>
      <c r="K3627" s="458"/>
      <c r="L3627" s="458"/>
      <c r="M3627" s="458"/>
      <c r="N3627" s="458"/>
      <c r="O3627" s="459"/>
      <c r="P3627" s="458"/>
      <c r="Q3627" s="458"/>
      <c r="R3627" s="458"/>
      <c r="S3627" s="463"/>
      <c r="T3627" s="458"/>
      <c r="U3627" s="458"/>
      <c r="V3627" s="458"/>
      <c r="W3627" s="458"/>
      <c r="X3627" s="463"/>
      <c r="Y3627" s="459"/>
      <c r="Z3627" s="458"/>
      <c r="AA3627" s="169"/>
      <c r="AB3627" s="169"/>
      <c r="AC3627" s="169"/>
      <c r="AD3627" s="337"/>
      <c r="AE3627" s="342"/>
      <c r="AF3627" s="169">
        <f>Input!$Y$66</f>
        <v>25</v>
      </c>
      <c r="AG3627" s="448">
        <f t="shared" ref="AG3627:AI3627" si="2927">(AF3627-AF$9)*(AF3627&gt;AG$9)</f>
        <v>24</v>
      </c>
      <c r="AH3627" s="448">
        <f t="shared" si="2927"/>
        <v>23</v>
      </c>
      <c r="AI3627" s="449">
        <f t="shared" si="2927"/>
        <v>22</v>
      </c>
      <c r="AJ3627" s="448">
        <f t="shared" si="2915"/>
        <v>21</v>
      </c>
      <c r="AK3627" s="448">
        <f t="shared" si="2916"/>
        <v>20</v>
      </c>
      <c r="AL3627" s="448">
        <f t="shared" si="2917"/>
        <v>19</v>
      </c>
      <c r="AM3627" s="448">
        <f t="shared" si="2918"/>
        <v>18</v>
      </c>
      <c r="AN3627" s="449">
        <f t="shared" si="2919"/>
        <v>17</v>
      </c>
    </row>
    <row r="3628" spans="1:40" outlineLevel="2">
      <c r="A3628" s="882">
        <f>ROW()</f>
        <v>3628</v>
      </c>
      <c r="B3628" s="453"/>
      <c r="D3628" s="452" t="s">
        <v>35</v>
      </c>
      <c r="H3628" s="458"/>
      <c r="I3628" s="458"/>
      <c r="J3628" s="459"/>
      <c r="K3628" s="458"/>
      <c r="L3628" s="458"/>
      <c r="M3628" s="458"/>
      <c r="N3628" s="458"/>
      <c r="O3628" s="459"/>
      <c r="P3628" s="458"/>
      <c r="Q3628" s="458"/>
      <c r="R3628" s="458"/>
      <c r="S3628" s="463"/>
      <c r="T3628" s="458"/>
      <c r="U3628" s="458"/>
      <c r="V3628" s="458"/>
      <c r="W3628" s="458"/>
      <c r="X3628" s="463"/>
      <c r="Y3628" s="459"/>
      <c r="Z3628" s="458"/>
      <c r="AA3628" s="169"/>
      <c r="AB3628" s="169"/>
      <c r="AC3628" s="169"/>
      <c r="AD3628" s="337"/>
      <c r="AE3628" s="342"/>
      <c r="AF3628" s="169">
        <f>Input!$Y$67</f>
        <v>10</v>
      </c>
      <c r="AG3628" s="448">
        <f t="shared" ref="AG3628:AI3628" si="2928">(AF3628-AF$9)*(AF3628&gt;AG$9)</f>
        <v>9</v>
      </c>
      <c r="AH3628" s="448">
        <f t="shared" si="2928"/>
        <v>8</v>
      </c>
      <c r="AI3628" s="449">
        <f t="shared" si="2928"/>
        <v>7</v>
      </c>
      <c r="AJ3628" s="448">
        <f t="shared" si="2915"/>
        <v>6</v>
      </c>
      <c r="AK3628" s="448">
        <f t="shared" si="2916"/>
        <v>5</v>
      </c>
      <c r="AL3628" s="448">
        <f t="shared" si="2917"/>
        <v>4</v>
      </c>
      <c r="AM3628" s="448">
        <f t="shared" si="2918"/>
        <v>3</v>
      </c>
      <c r="AN3628" s="449">
        <f t="shared" si="2919"/>
        <v>2</v>
      </c>
    </row>
    <row r="3629" spans="1:40" outlineLevel="2">
      <c r="A3629" s="882">
        <f>ROW()</f>
        <v>3629</v>
      </c>
      <c r="B3629" s="453"/>
      <c r="D3629" s="452" t="s">
        <v>302</v>
      </c>
      <c r="H3629" s="458"/>
      <c r="I3629" s="458"/>
      <c r="J3629" s="459"/>
      <c r="K3629" s="458"/>
      <c r="L3629" s="458"/>
      <c r="M3629" s="458"/>
      <c r="N3629" s="458"/>
      <c r="O3629" s="459"/>
      <c r="P3629" s="458"/>
      <c r="Q3629" s="458"/>
      <c r="R3629" s="458"/>
      <c r="S3629" s="463"/>
      <c r="T3629" s="458"/>
      <c r="U3629" s="458"/>
      <c r="V3629" s="458"/>
      <c r="W3629" s="458"/>
      <c r="X3629" s="463"/>
      <c r="Y3629" s="459"/>
      <c r="Z3629" s="458"/>
      <c r="AA3629" s="169"/>
      <c r="AB3629" s="169"/>
      <c r="AC3629" s="169"/>
      <c r="AD3629" s="337"/>
      <c r="AE3629" s="342"/>
      <c r="AF3629" s="169">
        <f>Input!$Y$68</f>
        <v>10</v>
      </c>
      <c r="AG3629" s="448">
        <f t="shared" ref="AG3629:AI3629" si="2929">(AF3629-AF$9)*(AF3629&gt;AG$9)</f>
        <v>9</v>
      </c>
      <c r="AH3629" s="448">
        <f t="shared" si="2929"/>
        <v>8</v>
      </c>
      <c r="AI3629" s="449">
        <f t="shared" si="2929"/>
        <v>7</v>
      </c>
      <c r="AJ3629" s="448">
        <f t="shared" si="2915"/>
        <v>6</v>
      </c>
      <c r="AK3629" s="448">
        <f t="shared" si="2916"/>
        <v>5</v>
      </c>
      <c r="AL3629" s="448">
        <f t="shared" si="2917"/>
        <v>4</v>
      </c>
      <c r="AM3629" s="448">
        <f t="shared" si="2918"/>
        <v>3</v>
      </c>
      <c r="AN3629" s="449">
        <f t="shared" si="2919"/>
        <v>2</v>
      </c>
    </row>
    <row r="3630" spans="1:40" outlineLevel="2">
      <c r="A3630" s="882">
        <f>ROW()</f>
        <v>3630</v>
      </c>
      <c r="B3630" s="453"/>
      <c r="D3630" s="452" t="s">
        <v>36</v>
      </c>
      <c r="H3630" s="458"/>
      <c r="I3630" s="458"/>
      <c r="J3630" s="459"/>
      <c r="K3630" s="458"/>
      <c r="L3630" s="458"/>
      <c r="M3630" s="458"/>
      <c r="N3630" s="458"/>
      <c r="O3630" s="459"/>
      <c r="P3630" s="458"/>
      <c r="Q3630" s="458"/>
      <c r="R3630" s="458"/>
      <c r="S3630" s="463"/>
      <c r="T3630" s="458"/>
      <c r="U3630" s="458"/>
      <c r="V3630" s="458"/>
      <c r="W3630" s="458"/>
      <c r="X3630" s="463"/>
      <c r="Y3630" s="459"/>
      <c r="Z3630" s="458"/>
      <c r="AA3630" s="169"/>
      <c r="AB3630" s="169"/>
      <c r="AC3630" s="169"/>
      <c r="AD3630" s="337"/>
      <c r="AE3630" s="342"/>
      <c r="AF3630" s="169">
        <f>Input!$Y$69</f>
        <v>5</v>
      </c>
      <c r="AG3630" s="448">
        <f t="shared" ref="AG3630:AI3630" si="2930">(AF3630-AF$9)*(AF3630&gt;AG$9)</f>
        <v>4</v>
      </c>
      <c r="AH3630" s="448">
        <f t="shared" si="2930"/>
        <v>3</v>
      </c>
      <c r="AI3630" s="449">
        <f t="shared" si="2930"/>
        <v>2</v>
      </c>
      <c r="AJ3630" s="448">
        <f t="shared" si="2915"/>
        <v>1</v>
      </c>
      <c r="AK3630" s="448">
        <f t="shared" si="2916"/>
        <v>0</v>
      </c>
      <c r="AL3630" s="448">
        <f t="shared" si="2917"/>
        <v>0</v>
      </c>
      <c r="AM3630" s="448">
        <f t="shared" si="2918"/>
        <v>0</v>
      </c>
      <c r="AN3630" s="449">
        <f t="shared" si="2919"/>
        <v>0</v>
      </c>
    </row>
    <row r="3631" spans="1:40" outlineLevel="2">
      <c r="A3631" s="882">
        <f>ROW()</f>
        <v>3631</v>
      </c>
      <c r="B3631" s="453"/>
      <c r="D3631" s="452" t="s">
        <v>583</v>
      </c>
      <c r="H3631" s="458"/>
      <c r="I3631" s="458"/>
      <c r="J3631" s="459"/>
      <c r="K3631" s="458"/>
      <c r="L3631" s="458"/>
      <c r="M3631" s="458"/>
      <c r="N3631" s="458"/>
      <c r="O3631" s="459"/>
      <c r="P3631" s="458"/>
      <c r="Q3631" s="458"/>
      <c r="R3631" s="458"/>
      <c r="S3631" s="463"/>
      <c r="T3631" s="458"/>
      <c r="U3631" s="458"/>
      <c r="V3631" s="458"/>
      <c r="W3631" s="458"/>
      <c r="X3631" s="463"/>
      <c r="Y3631" s="459"/>
      <c r="Z3631" s="458"/>
      <c r="AA3631" s="169"/>
      <c r="AB3631" s="169"/>
      <c r="AC3631" s="169"/>
      <c r="AD3631" s="337"/>
      <c r="AE3631" s="342"/>
      <c r="AF3631" s="169">
        <f>Input!$Y$70</f>
        <v>10</v>
      </c>
      <c r="AG3631" s="448">
        <f t="shared" ref="AG3631:AI3631" si="2931">(AF3631-AF$9)*(AF3631&gt;AG$9)</f>
        <v>9</v>
      </c>
      <c r="AH3631" s="448">
        <f t="shared" si="2931"/>
        <v>8</v>
      </c>
      <c r="AI3631" s="449">
        <f t="shared" si="2931"/>
        <v>7</v>
      </c>
      <c r="AJ3631" s="448">
        <f t="shared" si="2915"/>
        <v>6</v>
      </c>
      <c r="AK3631" s="448">
        <f t="shared" si="2916"/>
        <v>5</v>
      </c>
      <c r="AL3631" s="448">
        <f t="shared" si="2917"/>
        <v>4</v>
      </c>
      <c r="AM3631" s="448">
        <f t="shared" si="2918"/>
        <v>3</v>
      </c>
      <c r="AN3631" s="449">
        <f t="shared" si="2919"/>
        <v>2</v>
      </c>
    </row>
    <row r="3632" spans="1:40" outlineLevel="2">
      <c r="A3632" s="882">
        <f>ROW()</f>
        <v>3632</v>
      </c>
      <c r="B3632" s="453"/>
      <c r="D3632" s="452" t="s">
        <v>81</v>
      </c>
      <c r="H3632" s="458"/>
      <c r="I3632" s="458"/>
      <c r="J3632" s="459"/>
      <c r="K3632" s="458"/>
      <c r="L3632" s="458"/>
      <c r="M3632" s="458"/>
      <c r="N3632" s="458"/>
      <c r="O3632" s="459"/>
      <c r="P3632" s="458"/>
      <c r="Q3632" s="458"/>
      <c r="R3632" s="458"/>
      <c r="S3632" s="463"/>
      <c r="T3632" s="458"/>
      <c r="U3632" s="458"/>
      <c r="V3632" s="458"/>
      <c r="W3632" s="458"/>
      <c r="X3632" s="463"/>
      <c r="Y3632" s="459"/>
      <c r="Z3632" s="458"/>
      <c r="AA3632" s="169"/>
      <c r="AB3632" s="169"/>
      <c r="AC3632" s="169"/>
      <c r="AD3632" s="337"/>
      <c r="AE3632" s="342"/>
      <c r="AF3632" s="169">
        <f>Input!$Y$71</f>
        <v>5</v>
      </c>
      <c r="AG3632" s="448">
        <f t="shared" ref="AG3632:AI3632" si="2932">(AF3632-AF$9)*(AF3632&gt;AG$9)</f>
        <v>4</v>
      </c>
      <c r="AH3632" s="448">
        <f t="shared" si="2932"/>
        <v>3</v>
      </c>
      <c r="AI3632" s="449">
        <f t="shared" si="2932"/>
        <v>2</v>
      </c>
      <c r="AJ3632" s="448">
        <f t="shared" si="2915"/>
        <v>1</v>
      </c>
      <c r="AK3632" s="448">
        <f t="shared" si="2916"/>
        <v>0</v>
      </c>
      <c r="AL3632" s="448">
        <f t="shared" si="2917"/>
        <v>0</v>
      </c>
      <c r="AM3632" s="448">
        <f t="shared" si="2918"/>
        <v>0</v>
      </c>
      <c r="AN3632" s="449">
        <f t="shared" si="2919"/>
        <v>0</v>
      </c>
    </row>
    <row r="3633" spans="1:40" outlineLevel="2">
      <c r="A3633" s="882">
        <f>ROW()</f>
        <v>3633</v>
      </c>
      <c r="B3633" s="453"/>
      <c r="D3633" s="452" t="s">
        <v>28</v>
      </c>
      <c r="H3633" s="458"/>
      <c r="I3633" s="458"/>
      <c r="J3633" s="459"/>
      <c r="K3633" s="458"/>
      <c r="L3633" s="458"/>
      <c r="M3633" s="458"/>
      <c r="N3633" s="458"/>
      <c r="O3633" s="459"/>
      <c r="P3633" s="458"/>
      <c r="Q3633" s="458"/>
      <c r="R3633" s="458"/>
      <c r="S3633" s="463"/>
      <c r="T3633" s="458"/>
      <c r="U3633" s="458"/>
      <c r="V3633" s="458"/>
      <c r="W3633" s="458"/>
      <c r="X3633" s="463"/>
      <c r="Y3633" s="459"/>
      <c r="Z3633" s="458"/>
      <c r="AA3633" s="169"/>
      <c r="AB3633" s="169"/>
      <c r="AC3633" s="169"/>
      <c r="AD3633" s="337"/>
      <c r="AE3633" s="342"/>
      <c r="AF3633" s="169">
        <f>Input!$Y$72</f>
        <v>0</v>
      </c>
      <c r="AG3633" s="448">
        <f t="shared" ref="AG3633:AI3633" si="2933">(AF3633-AF$9)*(AF3633&gt;AG$9)</f>
        <v>0</v>
      </c>
      <c r="AH3633" s="448">
        <f t="shared" si="2933"/>
        <v>0</v>
      </c>
      <c r="AI3633" s="449">
        <f t="shared" si="2933"/>
        <v>0</v>
      </c>
      <c r="AJ3633" s="448">
        <f t="shared" si="2915"/>
        <v>0</v>
      </c>
      <c r="AK3633" s="448">
        <f t="shared" si="2916"/>
        <v>0</v>
      </c>
      <c r="AL3633" s="448">
        <f t="shared" si="2917"/>
        <v>0</v>
      </c>
      <c r="AM3633" s="448">
        <f t="shared" si="2918"/>
        <v>0</v>
      </c>
      <c r="AN3633" s="449">
        <f t="shared" si="2919"/>
        <v>0</v>
      </c>
    </row>
    <row r="3634" spans="1:40" outlineLevel="2">
      <c r="A3634" s="882">
        <f>ROW()</f>
        <v>3634</v>
      </c>
      <c r="B3634" s="453"/>
      <c r="D3634" s="456" t="s">
        <v>443</v>
      </c>
      <c r="E3634" s="456"/>
      <c r="F3634" s="456"/>
      <c r="G3634" s="456"/>
      <c r="H3634" s="460"/>
      <c r="I3634" s="460"/>
      <c r="J3634" s="461"/>
      <c r="K3634" s="460"/>
      <c r="L3634" s="460"/>
      <c r="M3634" s="460"/>
      <c r="N3634" s="460"/>
      <c r="O3634" s="461"/>
      <c r="P3634" s="460"/>
      <c r="Q3634" s="460"/>
      <c r="R3634" s="460"/>
      <c r="S3634" s="465"/>
      <c r="T3634" s="460"/>
      <c r="U3634" s="460"/>
      <c r="V3634" s="460"/>
      <c r="W3634" s="460"/>
      <c r="X3634" s="465"/>
      <c r="Y3634" s="461"/>
      <c r="Z3634" s="460"/>
      <c r="AA3634" s="170"/>
      <c r="AB3634" s="170"/>
      <c r="AC3634" s="170"/>
      <c r="AD3634" s="338"/>
      <c r="AE3634" s="343"/>
      <c r="AF3634" s="170">
        <f>Input!$Y$73</f>
        <v>65.842774465500923</v>
      </c>
      <c r="AG3634" s="450">
        <f t="shared" ref="AG3634:AI3634" si="2934">(AF3634-AF$9)*(AF3634&gt;AG$9)</f>
        <v>64.842774465500923</v>
      </c>
      <c r="AH3634" s="450">
        <f t="shared" si="2934"/>
        <v>63.842774465500923</v>
      </c>
      <c r="AI3634" s="451">
        <f t="shared" si="2934"/>
        <v>62.842774465500923</v>
      </c>
      <c r="AJ3634" s="450">
        <f t="shared" si="2915"/>
        <v>61.842774465500923</v>
      </c>
      <c r="AK3634" s="450">
        <f t="shared" si="2916"/>
        <v>60.842774465500923</v>
      </c>
      <c r="AL3634" s="450">
        <f t="shared" si="2917"/>
        <v>59.842774465500923</v>
      </c>
      <c r="AM3634" s="450">
        <f t="shared" si="2918"/>
        <v>58.842774465500923</v>
      </c>
      <c r="AN3634" s="451">
        <f t="shared" si="2919"/>
        <v>57.842774465500923</v>
      </c>
    </row>
    <row r="3635" spans="1:40" outlineLevel="2">
      <c r="A3635" s="882">
        <f>ROW()</f>
        <v>3635</v>
      </c>
      <c r="B3635" s="453"/>
      <c r="H3635" s="458"/>
      <c r="I3635" s="458"/>
      <c r="J3635" s="459"/>
      <c r="K3635" s="458"/>
      <c r="L3635" s="458"/>
      <c r="M3635" s="458"/>
      <c r="N3635" s="458"/>
      <c r="O3635" s="459"/>
      <c r="P3635" s="458"/>
      <c r="Q3635" s="458"/>
      <c r="R3635" s="458"/>
      <c r="S3635" s="463"/>
      <c r="T3635" s="458"/>
      <c r="U3635" s="439"/>
      <c r="V3635" s="439"/>
      <c r="W3635" s="439"/>
      <c r="X3635" s="440"/>
      <c r="Y3635" s="443"/>
      <c r="Z3635" s="439"/>
      <c r="AA3635" s="439"/>
      <c r="AB3635" s="439"/>
      <c r="AC3635" s="439"/>
      <c r="AD3635" s="440"/>
      <c r="AE3635" s="443"/>
      <c r="AF3635" s="439"/>
      <c r="AG3635" s="439"/>
      <c r="AH3635" s="439"/>
      <c r="AI3635" s="440"/>
      <c r="AJ3635" s="443"/>
      <c r="AK3635" s="439"/>
      <c r="AL3635" s="439"/>
      <c r="AM3635" s="439"/>
      <c r="AN3635" s="440"/>
    </row>
    <row r="3636" spans="1:40" outlineLevel="1">
      <c r="A3636" s="732" t="s">
        <v>20</v>
      </c>
      <c r="B3636" s="733"/>
      <c r="C3636" s="881"/>
      <c r="D3636" s="733"/>
      <c r="E3636" s="733"/>
      <c r="F3636" s="733"/>
      <c r="G3636" s="730"/>
      <c r="H3636" s="733"/>
      <c r="I3636" s="730"/>
      <c r="J3636" s="729"/>
      <c r="K3636" s="730"/>
      <c r="L3636" s="730"/>
      <c r="M3636" s="730"/>
      <c r="N3636" s="730"/>
      <c r="O3636" s="729"/>
      <c r="P3636" s="730"/>
      <c r="Q3636" s="730"/>
      <c r="R3636" s="730"/>
      <c r="S3636" s="731"/>
      <c r="T3636" s="730"/>
      <c r="U3636" s="730"/>
      <c r="V3636" s="730"/>
      <c r="W3636" s="730"/>
      <c r="X3636" s="731"/>
      <c r="Y3636" s="729"/>
      <c r="Z3636" s="730"/>
      <c r="AA3636" s="730"/>
      <c r="AB3636" s="730"/>
      <c r="AC3636" s="730"/>
      <c r="AD3636" s="731"/>
      <c r="AE3636" s="729"/>
      <c r="AF3636" s="730"/>
      <c r="AG3636" s="730"/>
      <c r="AH3636" s="730"/>
      <c r="AI3636" s="731"/>
      <c r="AJ3636" s="729"/>
      <c r="AK3636" s="730"/>
      <c r="AL3636" s="730"/>
      <c r="AM3636" s="730"/>
      <c r="AN3636" s="731"/>
    </row>
    <row r="3637" spans="1:40" outlineLevel="2">
      <c r="A3637" s="882">
        <f>ROW()</f>
        <v>3637</v>
      </c>
      <c r="B3637" s="453"/>
      <c r="D3637" s="452" t="s">
        <v>300</v>
      </c>
      <c r="H3637" s="458"/>
      <c r="I3637" s="458"/>
      <c r="J3637" s="459"/>
      <c r="K3637" s="458"/>
      <c r="L3637" s="458"/>
      <c r="M3637" s="458"/>
      <c r="N3637" s="458"/>
      <c r="O3637" s="459"/>
      <c r="P3637" s="458"/>
      <c r="Q3637" s="458"/>
      <c r="R3637" s="458"/>
      <c r="S3637" s="463"/>
      <c r="T3637" s="458"/>
      <c r="U3637" s="439"/>
      <c r="V3637" s="439"/>
      <c r="W3637" s="439"/>
      <c r="X3637" s="440"/>
      <c r="Y3637" s="443"/>
      <c r="Z3637" s="439"/>
      <c r="AA3637" s="439"/>
      <c r="AB3637" s="439"/>
      <c r="AC3637" s="439"/>
      <c r="AD3637" s="440"/>
      <c r="AE3637" s="443"/>
      <c r="AF3637" s="439">
        <f t="shared" ref="AF3637:AF3648" si="2935">AE3727</f>
        <v>4.3968687104436865</v>
      </c>
      <c r="AG3637" s="439">
        <f t="shared" ref="AG3637:AG3648" si="2936">AF3727</f>
        <v>4.3573032483565068</v>
      </c>
      <c r="AH3637" s="439">
        <f t="shared" ref="AH3637:AH3648" si="2937">AG3727</f>
        <v>4.3177377862693271</v>
      </c>
      <c r="AI3637" s="440">
        <f t="shared" ref="AI3637:AI3648" si="2938">AH3727</f>
        <v>4.2781723241821474</v>
      </c>
      <c r="AJ3637" s="439">
        <f t="shared" ref="AJ3637:AK3648" si="2939">AI3727</f>
        <v>4.2386068620949677</v>
      </c>
      <c r="AK3637" s="439">
        <f t="shared" si="2939"/>
        <v>4.1828357191726653</v>
      </c>
      <c r="AL3637" s="439">
        <f t="shared" ref="AL3637:AL3648" si="2940">AK3727</f>
        <v>4.1270645762503628</v>
      </c>
      <c r="AM3637" s="439">
        <f t="shared" ref="AM3637:AM3648" si="2941">AL3727</f>
        <v>4.0712934333280604</v>
      </c>
      <c r="AN3637" s="440">
        <f t="shared" ref="AN3637:AN3648" si="2942">AM3727</f>
        <v>4.0155222904057579</v>
      </c>
    </row>
    <row r="3638" spans="1:40" outlineLevel="2">
      <c r="A3638" s="882">
        <f>ROW()</f>
        <v>3638</v>
      </c>
      <c r="B3638" s="453"/>
      <c r="D3638" s="452" t="s">
        <v>301</v>
      </c>
      <c r="H3638" s="458"/>
      <c r="I3638" s="458"/>
      <c r="J3638" s="459"/>
      <c r="K3638" s="458"/>
      <c r="L3638" s="458"/>
      <c r="M3638" s="458"/>
      <c r="N3638" s="458"/>
      <c r="O3638" s="459"/>
      <c r="P3638" s="458"/>
      <c r="Q3638" s="458"/>
      <c r="R3638" s="458"/>
      <c r="S3638" s="463"/>
      <c r="T3638" s="458"/>
      <c r="U3638" s="439"/>
      <c r="V3638" s="439"/>
      <c r="W3638" s="439"/>
      <c r="X3638" s="440"/>
      <c r="Y3638" s="443"/>
      <c r="Z3638" s="439"/>
      <c r="AA3638" s="439"/>
      <c r="AB3638" s="439"/>
      <c r="AC3638" s="439"/>
      <c r="AD3638" s="440"/>
      <c r="AE3638" s="443"/>
      <c r="AF3638" s="439">
        <f t="shared" si="2935"/>
        <v>0.68822427885665538</v>
      </c>
      <c r="AG3638" s="439">
        <f t="shared" si="2936"/>
        <v>0.68822427885665538</v>
      </c>
      <c r="AH3638" s="439">
        <f t="shared" si="2937"/>
        <v>0.68822427885665538</v>
      </c>
      <c r="AI3638" s="440">
        <f t="shared" si="2938"/>
        <v>0.68822427885665538</v>
      </c>
      <c r="AJ3638" s="439">
        <f t="shared" si="2939"/>
        <v>0.68822427885665538</v>
      </c>
      <c r="AK3638" s="439">
        <f t="shared" si="2939"/>
        <v>0.67593455959135795</v>
      </c>
      <c r="AL3638" s="439">
        <f t="shared" si="2940"/>
        <v>0.66364484032606053</v>
      </c>
      <c r="AM3638" s="439">
        <f t="shared" si="2941"/>
        <v>0.6513551210607631</v>
      </c>
      <c r="AN3638" s="440">
        <f t="shared" si="2942"/>
        <v>0.63906540179546567</v>
      </c>
    </row>
    <row r="3639" spans="1:40" outlineLevel="2">
      <c r="A3639" s="882">
        <f>ROW()</f>
        <v>3639</v>
      </c>
      <c r="B3639" s="453"/>
      <c r="D3639" s="452" t="s">
        <v>29</v>
      </c>
      <c r="H3639" s="458"/>
      <c r="I3639" s="458"/>
      <c r="J3639" s="459"/>
      <c r="K3639" s="458"/>
      <c r="L3639" s="458"/>
      <c r="M3639" s="458"/>
      <c r="N3639" s="458"/>
      <c r="O3639" s="459"/>
      <c r="P3639" s="458"/>
      <c r="Q3639" s="458"/>
      <c r="R3639" s="458"/>
      <c r="S3639" s="463"/>
      <c r="T3639" s="458"/>
      <c r="U3639" s="439"/>
      <c r="V3639" s="439"/>
      <c r="W3639" s="439"/>
      <c r="X3639" s="440"/>
      <c r="Y3639" s="443"/>
      <c r="Z3639" s="439"/>
      <c r="AA3639" s="439"/>
      <c r="AB3639" s="439"/>
      <c r="AC3639" s="439"/>
      <c r="AD3639" s="440"/>
      <c r="AE3639" s="443"/>
      <c r="AF3639" s="439">
        <f t="shared" si="2935"/>
        <v>0</v>
      </c>
      <c r="AG3639" s="439">
        <f t="shared" si="2936"/>
        <v>0</v>
      </c>
      <c r="AH3639" s="439">
        <f t="shared" si="2937"/>
        <v>0</v>
      </c>
      <c r="AI3639" s="440">
        <f t="shared" si="2938"/>
        <v>0</v>
      </c>
      <c r="AJ3639" s="439">
        <f t="shared" si="2939"/>
        <v>0</v>
      </c>
      <c r="AK3639" s="439">
        <f t="shared" si="2939"/>
        <v>0</v>
      </c>
      <c r="AL3639" s="439">
        <f t="shared" si="2940"/>
        <v>0</v>
      </c>
      <c r="AM3639" s="439">
        <f t="shared" si="2941"/>
        <v>0</v>
      </c>
      <c r="AN3639" s="440">
        <f t="shared" si="2942"/>
        <v>0</v>
      </c>
    </row>
    <row r="3640" spans="1:40" outlineLevel="2">
      <c r="A3640" s="882">
        <f>ROW()</f>
        <v>3640</v>
      </c>
      <c r="B3640" s="453"/>
      <c r="D3640" s="452" t="s">
        <v>30</v>
      </c>
      <c r="H3640" s="458"/>
      <c r="I3640" s="458"/>
      <c r="J3640" s="459"/>
      <c r="K3640" s="458"/>
      <c r="L3640" s="458"/>
      <c r="M3640" s="458"/>
      <c r="N3640" s="458"/>
      <c r="O3640" s="459"/>
      <c r="P3640" s="458"/>
      <c r="Q3640" s="458"/>
      <c r="R3640" s="458"/>
      <c r="S3640" s="463"/>
      <c r="T3640" s="458"/>
      <c r="U3640" s="439"/>
      <c r="V3640" s="439"/>
      <c r="W3640" s="439"/>
      <c r="X3640" s="440"/>
      <c r="Y3640" s="443"/>
      <c r="Z3640" s="439"/>
      <c r="AA3640" s="439"/>
      <c r="AB3640" s="439"/>
      <c r="AC3640" s="439"/>
      <c r="AD3640" s="440"/>
      <c r="AE3640" s="443"/>
      <c r="AF3640" s="439">
        <f t="shared" si="2935"/>
        <v>31.430229798626286</v>
      </c>
      <c r="AG3640" s="439">
        <f t="shared" si="2936"/>
        <v>30.635838099239542</v>
      </c>
      <c r="AH3640" s="439">
        <f t="shared" si="2937"/>
        <v>29.841446399852799</v>
      </c>
      <c r="AI3640" s="440">
        <f t="shared" si="2938"/>
        <v>29.047054700466056</v>
      </c>
      <c r="AJ3640" s="439">
        <f t="shared" si="2939"/>
        <v>28.252663001079313</v>
      </c>
      <c r="AK3640" s="439">
        <f t="shared" si="2939"/>
        <v>27.748151161774324</v>
      </c>
      <c r="AL3640" s="439">
        <f t="shared" si="2940"/>
        <v>27.243639322469335</v>
      </c>
      <c r="AM3640" s="439">
        <f t="shared" si="2941"/>
        <v>26.739127483164346</v>
      </c>
      <c r="AN3640" s="440">
        <f t="shared" si="2942"/>
        <v>26.234615643859357</v>
      </c>
    </row>
    <row r="3641" spans="1:40" outlineLevel="2">
      <c r="A3641" s="882">
        <f>ROW()</f>
        <v>3641</v>
      </c>
      <c r="B3641" s="453"/>
      <c r="D3641" s="452" t="s">
        <v>31</v>
      </c>
      <c r="H3641" s="458"/>
      <c r="I3641" s="458"/>
      <c r="J3641" s="459"/>
      <c r="K3641" s="458"/>
      <c r="L3641" s="458"/>
      <c r="M3641" s="458"/>
      <c r="N3641" s="458"/>
      <c r="O3641" s="459"/>
      <c r="P3641" s="458"/>
      <c r="Q3641" s="458"/>
      <c r="R3641" s="458"/>
      <c r="S3641" s="463"/>
      <c r="T3641" s="458"/>
      <c r="U3641" s="439"/>
      <c r="V3641" s="439"/>
      <c r="W3641" s="439"/>
      <c r="X3641" s="440"/>
      <c r="Y3641" s="443"/>
      <c r="Z3641" s="439"/>
      <c r="AA3641" s="439"/>
      <c r="AB3641" s="439"/>
      <c r="AC3641" s="439"/>
      <c r="AD3641" s="440"/>
      <c r="AE3641" s="443"/>
      <c r="AF3641" s="439">
        <f t="shared" si="2935"/>
        <v>0</v>
      </c>
      <c r="AG3641" s="439">
        <f t="shared" si="2936"/>
        <v>0</v>
      </c>
      <c r="AH3641" s="439">
        <f t="shared" si="2937"/>
        <v>0</v>
      </c>
      <c r="AI3641" s="440">
        <f t="shared" si="2938"/>
        <v>0</v>
      </c>
      <c r="AJ3641" s="439">
        <f t="shared" si="2939"/>
        <v>0</v>
      </c>
      <c r="AK3641" s="439">
        <f t="shared" si="2939"/>
        <v>0</v>
      </c>
      <c r="AL3641" s="439">
        <f t="shared" si="2940"/>
        <v>0</v>
      </c>
      <c r="AM3641" s="439">
        <f t="shared" si="2941"/>
        <v>0</v>
      </c>
      <c r="AN3641" s="440">
        <f t="shared" si="2942"/>
        <v>0</v>
      </c>
    </row>
    <row r="3642" spans="1:40" outlineLevel="2">
      <c r="A3642" s="882">
        <f>ROW()</f>
        <v>3642</v>
      </c>
      <c r="B3642" s="453"/>
      <c r="D3642" s="452" t="s">
        <v>32</v>
      </c>
      <c r="H3642" s="458"/>
      <c r="I3642" s="458"/>
      <c r="J3642" s="459"/>
      <c r="K3642" s="458"/>
      <c r="L3642" s="458"/>
      <c r="M3642" s="458"/>
      <c r="N3642" s="458"/>
      <c r="O3642" s="459"/>
      <c r="P3642" s="458"/>
      <c r="Q3642" s="458"/>
      <c r="R3642" s="458"/>
      <c r="S3642" s="463"/>
      <c r="T3642" s="458"/>
      <c r="U3642" s="439"/>
      <c r="V3642" s="439"/>
      <c r="W3642" s="439"/>
      <c r="X3642" s="440"/>
      <c r="Y3642" s="443"/>
      <c r="Z3642" s="439"/>
      <c r="AA3642" s="439"/>
      <c r="AB3642" s="439"/>
      <c r="AC3642" s="439"/>
      <c r="AD3642" s="440"/>
      <c r="AE3642" s="443"/>
      <c r="AF3642" s="439">
        <f t="shared" si="2935"/>
        <v>1.6348214364078495</v>
      </c>
      <c r="AG3642" s="439">
        <f t="shared" si="2936"/>
        <v>1.6033796019920303</v>
      </c>
      <c r="AH3642" s="439">
        <f t="shared" si="2937"/>
        <v>1.5719377675762112</v>
      </c>
      <c r="AI3642" s="440">
        <f t="shared" si="2938"/>
        <v>1.540495933160392</v>
      </c>
      <c r="AJ3642" s="439">
        <f t="shared" si="2939"/>
        <v>1.5090540987445729</v>
      </c>
      <c r="AK3642" s="439">
        <f t="shared" si="2939"/>
        <v>1.4671359293350015</v>
      </c>
      <c r="AL3642" s="439">
        <f t="shared" si="2940"/>
        <v>1.4252177599254301</v>
      </c>
      <c r="AM3642" s="439">
        <f t="shared" si="2941"/>
        <v>1.3832995905158587</v>
      </c>
      <c r="AN3642" s="440">
        <f t="shared" si="2942"/>
        <v>1.3413814211062873</v>
      </c>
    </row>
    <row r="3643" spans="1:40" outlineLevel="2">
      <c r="A3643" s="882">
        <f>ROW()</f>
        <v>3643</v>
      </c>
      <c r="B3643" s="453"/>
      <c r="D3643" s="452" t="s">
        <v>33</v>
      </c>
      <c r="H3643" s="458"/>
      <c r="I3643" s="458"/>
      <c r="J3643" s="459"/>
      <c r="K3643" s="458"/>
      <c r="L3643" s="458"/>
      <c r="M3643" s="458"/>
      <c r="N3643" s="458"/>
      <c r="O3643" s="459"/>
      <c r="P3643" s="458"/>
      <c r="Q3643" s="458"/>
      <c r="R3643" s="458"/>
      <c r="S3643" s="463"/>
      <c r="T3643" s="458"/>
      <c r="U3643" s="439"/>
      <c r="V3643" s="439"/>
      <c r="W3643" s="439"/>
      <c r="X3643" s="440"/>
      <c r="Y3643" s="443"/>
      <c r="Z3643" s="439"/>
      <c r="AA3643" s="439"/>
      <c r="AB3643" s="439"/>
      <c r="AC3643" s="439"/>
      <c r="AD3643" s="440"/>
      <c r="AE3643" s="443"/>
      <c r="AF3643" s="439">
        <f t="shared" si="2935"/>
        <v>8.3258675656996586E-2</v>
      </c>
      <c r="AG3643" s="439">
        <f t="shared" si="2936"/>
        <v>8.1337686613420959E-2</v>
      </c>
      <c r="AH3643" s="439">
        <f t="shared" si="2937"/>
        <v>7.9416697569845332E-2</v>
      </c>
      <c r="AI3643" s="440">
        <f t="shared" si="2938"/>
        <v>7.7495708526269705E-2</v>
      </c>
      <c r="AJ3643" s="439">
        <f t="shared" si="2939"/>
        <v>7.5574719482694078E-2</v>
      </c>
      <c r="AK3643" s="439">
        <f t="shared" si="2939"/>
        <v>7.3475421719285908E-2</v>
      </c>
      <c r="AL3643" s="439">
        <f t="shared" si="2940"/>
        <v>7.1376123955877738E-2</v>
      </c>
      <c r="AM3643" s="439">
        <f t="shared" si="2941"/>
        <v>6.9276826192469568E-2</v>
      </c>
      <c r="AN3643" s="440">
        <f t="shared" si="2942"/>
        <v>6.7177528429061398E-2</v>
      </c>
    </row>
    <row r="3644" spans="1:40" outlineLevel="2">
      <c r="A3644" s="882">
        <f>ROW()</f>
        <v>3644</v>
      </c>
      <c r="B3644" s="453"/>
      <c r="D3644" s="452" t="s">
        <v>27</v>
      </c>
      <c r="H3644" s="458"/>
      <c r="I3644" s="458"/>
      <c r="J3644" s="459"/>
      <c r="K3644" s="458"/>
      <c r="L3644" s="458"/>
      <c r="M3644" s="458"/>
      <c r="N3644" s="458"/>
      <c r="O3644" s="459"/>
      <c r="P3644" s="458"/>
      <c r="Q3644" s="458"/>
      <c r="R3644" s="458"/>
      <c r="S3644" s="463"/>
      <c r="T3644" s="458"/>
      <c r="U3644" s="439"/>
      <c r="V3644" s="439"/>
      <c r="W3644" s="439"/>
      <c r="X3644" s="440"/>
      <c r="Y3644" s="443"/>
      <c r="Z3644" s="439"/>
      <c r="AA3644" s="439"/>
      <c r="AB3644" s="439"/>
      <c r="AC3644" s="439"/>
      <c r="AD3644" s="440"/>
      <c r="AE3644" s="443"/>
      <c r="AF3644" s="439">
        <f t="shared" si="2935"/>
        <v>0.3834660698976109</v>
      </c>
      <c r="AG3644" s="439">
        <f t="shared" si="2936"/>
        <v>0.32785852228936557</v>
      </c>
      <c r="AH3644" s="439">
        <f t="shared" si="2937"/>
        <v>0.27225097468112025</v>
      </c>
      <c r="AI3644" s="440">
        <f t="shared" si="2938"/>
        <v>0.2166434270728749</v>
      </c>
      <c r="AJ3644" s="439">
        <f t="shared" si="2939"/>
        <v>0.16103587946462955</v>
      </c>
      <c r="AK3644" s="439">
        <f t="shared" si="2939"/>
        <v>0.15656266059061205</v>
      </c>
      <c r="AL3644" s="439">
        <f t="shared" si="2940"/>
        <v>0.15208944171659455</v>
      </c>
      <c r="AM3644" s="439">
        <f t="shared" si="2941"/>
        <v>0.14761622284257706</v>
      </c>
      <c r="AN3644" s="440">
        <f t="shared" si="2942"/>
        <v>0.14314300396855956</v>
      </c>
    </row>
    <row r="3645" spans="1:40" outlineLevel="2">
      <c r="A3645" s="882">
        <f>ROW()</f>
        <v>3645</v>
      </c>
      <c r="B3645" s="453"/>
      <c r="D3645" s="452" t="s">
        <v>34</v>
      </c>
      <c r="H3645" s="458"/>
      <c r="I3645" s="458"/>
      <c r="J3645" s="459"/>
      <c r="K3645" s="458"/>
      <c r="L3645" s="458"/>
      <c r="M3645" s="458"/>
      <c r="N3645" s="458"/>
      <c r="O3645" s="459"/>
      <c r="P3645" s="458"/>
      <c r="Q3645" s="458"/>
      <c r="R3645" s="458"/>
      <c r="S3645" s="463"/>
      <c r="T3645" s="458"/>
      <c r="U3645" s="439"/>
      <c r="V3645" s="439"/>
      <c r="W3645" s="439"/>
      <c r="X3645" s="440"/>
      <c r="Y3645" s="443"/>
      <c r="Z3645" s="439"/>
      <c r="AA3645" s="439"/>
      <c r="AB3645" s="439"/>
      <c r="AC3645" s="439"/>
      <c r="AD3645" s="440"/>
      <c r="AE3645" s="443"/>
      <c r="AF3645" s="439">
        <f t="shared" si="2935"/>
        <v>24.886089928046058</v>
      </c>
      <c r="AG3645" s="439">
        <f t="shared" si="2936"/>
        <v>23.571714228013448</v>
      </c>
      <c r="AH3645" s="439">
        <f t="shared" si="2937"/>
        <v>22.257338527980838</v>
      </c>
      <c r="AI3645" s="440">
        <f t="shared" si="2938"/>
        <v>20.942962827948229</v>
      </c>
      <c r="AJ3645" s="439">
        <f t="shared" si="2939"/>
        <v>19.628587127915619</v>
      </c>
      <c r="AK3645" s="439">
        <f t="shared" si="2939"/>
        <v>18.69389250277678</v>
      </c>
      <c r="AL3645" s="439">
        <f t="shared" si="2940"/>
        <v>17.759197877637941</v>
      </c>
      <c r="AM3645" s="439">
        <f t="shared" si="2941"/>
        <v>16.824503252499103</v>
      </c>
      <c r="AN3645" s="440">
        <f t="shared" si="2942"/>
        <v>15.889808627360264</v>
      </c>
    </row>
    <row r="3646" spans="1:40" outlineLevel="2">
      <c r="A3646" s="882">
        <f>ROW()</f>
        <v>3646</v>
      </c>
      <c r="B3646" s="453"/>
      <c r="D3646" s="452" t="s">
        <v>35</v>
      </c>
      <c r="H3646" s="458"/>
      <c r="I3646" s="458"/>
      <c r="J3646" s="459"/>
      <c r="K3646" s="458"/>
      <c r="L3646" s="458"/>
      <c r="M3646" s="458"/>
      <c r="N3646" s="458"/>
      <c r="O3646" s="459"/>
      <c r="P3646" s="458"/>
      <c r="Q3646" s="458"/>
      <c r="R3646" s="458"/>
      <c r="S3646" s="463"/>
      <c r="T3646" s="458"/>
      <c r="U3646" s="439"/>
      <c r="V3646" s="439"/>
      <c r="W3646" s="439"/>
      <c r="X3646" s="440"/>
      <c r="Y3646" s="443"/>
      <c r="Z3646" s="439"/>
      <c r="AA3646" s="439"/>
      <c r="AB3646" s="439"/>
      <c r="AC3646" s="439"/>
      <c r="AD3646" s="440"/>
      <c r="AE3646" s="443"/>
      <c r="AF3646" s="439">
        <f t="shared" si="2935"/>
        <v>1.0580628810775046</v>
      </c>
      <c r="AG3646" s="439">
        <f t="shared" si="2936"/>
        <v>0.96580496719887909</v>
      </c>
      <c r="AH3646" s="439">
        <f t="shared" si="2937"/>
        <v>0.87354705332025362</v>
      </c>
      <c r="AI3646" s="440">
        <f t="shared" si="2938"/>
        <v>0.78128913944162814</v>
      </c>
      <c r="AJ3646" s="439">
        <f t="shared" si="2939"/>
        <v>0.68903122556300267</v>
      </c>
      <c r="AK3646" s="439">
        <f t="shared" si="2939"/>
        <v>0.57419268796916889</v>
      </c>
      <c r="AL3646" s="439">
        <f t="shared" si="2940"/>
        <v>0.45935415037533511</v>
      </c>
      <c r="AM3646" s="439">
        <f t="shared" si="2941"/>
        <v>0.34451561278150133</v>
      </c>
      <c r="AN3646" s="440">
        <f t="shared" si="2942"/>
        <v>0.22967707518766756</v>
      </c>
    </row>
    <row r="3647" spans="1:40" outlineLevel="2">
      <c r="A3647" s="882">
        <f>ROW()</f>
        <v>3647</v>
      </c>
      <c r="B3647" s="453"/>
      <c r="D3647" s="452" t="s">
        <v>302</v>
      </c>
      <c r="H3647" s="458"/>
      <c r="I3647" s="458"/>
      <c r="J3647" s="459"/>
      <c r="K3647" s="458"/>
      <c r="L3647" s="458"/>
      <c r="M3647" s="458"/>
      <c r="N3647" s="458"/>
      <c r="O3647" s="459"/>
      <c r="P3647" s="458"/>
      <c r="Q3647" s="458"/>
      <c r="R3647" s="458"/>
      <c r="S3647" s="463"/>
      <c r="T3647" s="458"/>
      <c r="U3647" s="439"/>
      <c r="V3647" s="439"/>
      <c r="W3647" s="439"/>
      <c r="X3647" s="440"/>
      <c r="Y3647" s="443"/>
      <c r="Z3647" s="439"/>
      <c r="AA3647" s="439"/>
      <c r="AB3647" s="439"/>
      <c r="AC3647" s="439"/>
      <c r="AD3647" s="440"/>
      <c r="AE3647" s="443"/>
      <c r="AF3647" s="439">
        <f t="shared" si="2935"/>
        <v>2.6103039238468813</v>
      </c>
      <c r="AG3647" s="439">
        <f t="shared" si="2936"/>
        <v>2.2227454486026472</v>
      </c>
      <c r="AH3647" s="439">
        <f t="shared" si="2937"/>
        <v>1.8351869733584132</v>
      </c>
      <c r="AI3647" s="440">
        <f t="shared" si="2938"/>
        <v>1.4476284981141792</v>
      </c>
      <c r="AJ3647" s="439">
        <f t="shared" si="2939"/>
        <v>1.0600700228699451</v>
      </c>
      <c r="AK3647" s="439">
        <f t="shared" si="2939"/>
        <v>0.8833916857249543</v>
      </c>
      <c r="AL3647" s="439">
        <f t="shared" si="2940"/>
        <v>0.70671334857996349</v>
      </c>
      <c r="AM3647" s="439">
        <f t="shared" si="2941"/>
        <v>0.53003501143497256</v>
      </c>
      <c r="AN3647" s="440">
        <f t="shared" si="2942"/>
        <v>0.35335667428998174</v>
      </c>
    </row>
    <row r="3648" spans="1:40" outlineLevel="2">
      <c r="A3648" s="882">
        <f>ROW()</f>
        <v>3648</v>
      </c>
      <c r="B3648" s="453"/>
      <c r="D3648" s="452" t="s">
        <v>36</v>
      </c>
      <c r="H3648" s="458"/>
      <c r="I3648" s="458"/>
      <c r="J3648" s="459"/>
      <c r="K3648" s="458"/>
      <c r="L3648" s="458"/>
      <c r="M3648" s="458"/>
      <c r="N3648" s="458"/>
      <c r="O3648" s="459"/>
      <c r="P3648" s="458"/>
      <c r="Q3648" s="458"/>
      <c r="R3648" s="458"/>
      <c r="S3648" s="463"/>
      <c r="T3648" s="458"/>
      <c r="U3648" s="439"/>
      <c r="V3648" s="439"/>
      <c r="W3648" s="439"/>
      <c r="X3648" s="440"/>
      <c r="Y3648" s="443"/>
      <c r="Z3648" s="439"/>
      <c r="AA3648" s="439"/>
      <c r="AB3648" s="439"/>
      <c r="AC3648" s="439"/>
      <c r="AD3648" s="440"/>
      <c r="AE3648" s="443"/>
      <c r="AF3648" s="439">
        <f t="shared" si="2935"/>
        <v>2.8477388403841033</v>
      </c>
      <c r="AG3648" s="439">
        <f t="shared" si="2936"/>
        <v>1.1254150919228691</v>
      </c>
      <c r="AH3648" s="439">
        <f t="shared" si="2937"/>
        <v>-0.596908656538365</v>
      </c>
      <c r="AI3648" s="440">
        <f t="shared" si="2938"/>
        <v>-2.3192324049995992</v>
      </c>
      <c r="AJ3648" s="439">
        <f t="shared" si="2939"/>
        <v>-4.0415561534608333</v>
      </c>
      <c r="AK3648" s="439">
        <f t="shared" si="2939"/>
        <v>0</v>
      </c>
      <c r="AL3648" s="439">
        <f t="shared" si="2940"/>
        <v>0</v>
      </c>
      <c r="AM3648" s="439">
        <f t="shared" si="2941"/>
        <v>0</v>
      </c>
      <c r="AN3648" s="440">
        <f t="shared" si="2942"/>
        <v>0</v>
      </c>
    </row>
    <row r="3649" spans="1:40" outlineLevel="2">
      <c r="A3649" s="882">
        <f>ROW()</f>
        <v>3649</v>
      </c>
      <c r="B3649" s="453"/>
      <c r="D3649" s="452" t="s">
        <v>583</v>
      </c>
      <c r="H3649" s="458"/>
      <c r="I3649" s="458"/>
      <c r="J3649" s="459"/>
      <c r="K3649" s="458"/>
      <c r="L3649" s="458"/>
      <c r="M3649" s="458"/>
      <c r="N3649" s="458"/>
      <c r="O3649" s="459"/>
      <c r="P3649" s="458"/>
      <c r="Q3649" s="458"/>
      <c r="R3649" s="458"/>
      <c r="S3649" s="463"/>
      <c r="T3649" s="458"/>
      <c r="U3649" s="439"/>
      <c r="V3649" s="439"/>
      <c r="W3649" s="439"/>
      <c r="X3649" s="440"/>
      <c r="Y3649" s="443"/>
      <c r="Z3649" s="439"/>
      <c r="AA3649" s="439"/>
      <c r="AB3649" s="439"/>
      <c r="AC3649" s="439"/>
      <c r="AD3649" s="440"/>
      <c r="AE3649" s="443"/>
      <c r="AF3649" s="439">
        <f t="shared" ref="AF3649:AI3652" si="2943">AE3739</f>
        <v>0.81309426373720128</v>
      </c>
      <c r="AG3649" s="439">
        <f t="shared" si="2943"/>
        <v>0.67321937073373228</v>
      </c>
      <c r="AH3649" s="439">
        <f t="shared" si="2943"/>
        <v>0.53334447773026328</v>
      </c>
      <c r="AI3649" s="440">
        <f t="shared" si="2943"/>
        <v>0.39346958472679427</v>
      </c>
      <c r="AJ3649" s="439">
        <f t="shared" ref="AJ3649:AN3652" si="2944">AI3739</f>
        <v>0.25359469172332527</v>
      </c>
      <c r="AK3649" s="439">
        <f t="shared" si="2944"/>
        <v>0.21132890976943772</v>
      </c>
      <c r="AL3649" s="439">
        <f t="shared" si="2944"/>
        <v>0.16906312781555016</v>
      </c>
      <c r="AM3649" s="439">
        <f t="shared" si="2944"/>
        <v>0.12679734586166264</v>
      </c>
      <c r="AN3649" s="440">
        <f t="shared" si="2944"/>
        <v>8.4531563907775081E-2</v>
      </c>
    </row>
    <row r="3650" spans="1:40" outlineLevel="2">
      <c r="A3650" s="882">
        <f>ROW()</f>
        <v>3650</v>
      </c>
      <c r="B3650" s="453"/>
      <c r="D3650" s="452" t="s">
        <v>81</v>
      </c>
      <c r="H3650" s="458"/>
      <c r="I3650" s="458"/>
      <c r="J3650" s="459"/>
      <c r="K3650" s="458"/>
      <c r="L3650" s="458"/>
      <c r="M3650" s="458"/>
      <c r="N3650" s="458"/>
      <c r="O3650" s="459"/>
      <c r="P3650" s="458"/>
      <c r="Q3650" s="458"/>
      <c r="R3650" s="458"/>
      <c r="S3650" s="463"/>
      <c r="T3650" s="458"/>
      <c r="U3650" s="439"/>
      <c r="V3650" s="439"/>
      <c r="W3650" s="439"/>
      <c r="X3650" s="440"/>
      <c r="Y3650" s="443"/>
      <c r="Z3650" s="439"/>
      <c r="AA3650" s="439"/>
      <c r="AB3650" s="439"/>
      <c r="AC3650" s="439"/>
      <c r="AD3650" s="440"/>
      <c r="AE3650" s="443"/>
      <c r="AF3650" s="439">
        <f t="shared" si="2943"/>
        <v>0</v>
      </c>
      <c r="AG3650" s="439">
        <f t="shared" si="2943"/>
        <v>0</v>
      </c>
      <c r="AH3650" s="439">
        <f t="shared" si="2943"/>
        <v>0</v>
      </c>
      <c r="AI3650" s="440">
        <f t="shared" si="2943"/>
        <v>0</v>
      </c>
      <c r="AJ3650" s="439">
        <f t="shared" si="2944"/>
        <v>0</v>
      </c>
      <c r="AK3650" s="439">
        <f t="shared" si="2944"/>
        <v>0</v>
      </c>
      <c r="AL3650" s="439">
        <f t="shared" si="2944"/>
        <v>0</v>
      </c>
      <c r="AM3650" s="439">
        <f t="shared" si="2944"/>
        <v>0</v>
      </c>
      <c r="AN3650" s="440">
        <f t="shared" si="2944"/>
        <v>0</v>
      </c>
    </row>
    <row r="3651" spans="1:40" outlineLevel="2">
      <c r="A3651" s="882">
        <f>ROW()</f>
        <v>3651</v>
      </c>
      <c r="B3651" s="453"/>
      <c r="D3651" s="452" t="s">
        <v>28</v>
      </c>
      <c r="H3651" s="458"/>
      <c r="I3651" s="458"/>
      <c r="J3651" s="459"/>
      <c r="K3651" s="458"/>
      <c r="L3651" s="458"/>
      <c r="M3651" s="458"/>
      <c r="N3651" s="458"/>
      <c r="O3651" s="459"/>
      <c r="P3651" s="458"/>
      <c r="Q3651" s="458"/>
      <c r="R3651" s="458"/>
      <c r="S3651" s="463"/>
      <c r="T3651" s="458"/>
      <c r="U3651" s="439"/>
      <c r="V3651" s="439"/>
      <c r="W3651" s="439"/>
      <c r="X3651" s="440"/>
      <c r="Y3651" s="443"/>
      <c r="Z3651" s="439"/>
      <c r="AA3651" s="439"/>
      <c r="AB3651" s="439"/>
      <c r="AC3651" s="439"/>
      <c r="AD3651" s="440"/>
      <c r="AE3651" s="443"/>
      <c r="AF3651" s="439">
        <f t="shared" si="2943"/>
        <v>0</v>
      </c>
      <c r="AG3651" s="439">
        <f t="shared" si="2943"/>
        <v>0</v>
      </c>
      <c r="AH3651" s="439">
        <f t="shared" si="2943"/>
        <v>0</v>
      </c>
      <c r="AI3651" s="440">
        <f t="shared" si="2943"/>
        <v>0</v>
      </c>
      <c r="AJ3651" s="439">
        <f t="shared" si="2944"/>
        <v>0</v>
      </c>
      <c r="AK3651" s="439">
        <f t="shared" si="2944"/>
        <v>0</v>
      </c>
      <c r="AL3651" s="439">
        <f t="shared" si="2944"/>
        <v>0</v>
      </c>
      <c r="AM3651" s="439">
        <f t="shared" si="2944"/>
        <v>0</v>
      </c>
      <c r="AN3651" s="440">
        <f t="shared" si="2944"/>
        <v>0</v>
      </c>
    </row>
    <row r="3652" spans="1:40" outlineLevel="2">
      <c r="A3652" s="882">
        <f>ROW()</f>
        <v>3652</v>
      </c>
      <c r="B3652" s="453"/>
      <c r="D3652" s="456" t="s">
        <v>443</v>
      </c>
      <c r="E3652" s="456"/>
      <c r="F3652" s="456"/>
      <c r="G3652" s="456"/>
      <c r="H3652" s="460"/>
      <c r="I3652" s="460"/>
      <c r="J3652" s="461"/>
      <c r="K3652" s="460"/>
      <c r="L3652" s="460"/>
      <c r="M3652" s="460"/>
      <c r="N3652" s="460"/>
      <c r="O3652" s="461"/>
      <c r="P3652" s="460"/>
      <c r="Q3652" s="460"/>
      <c r="R3652" s="460"/>
      <c r="S3652" s="465"/>
      <c r="T3652" s="460"/>
      <c r="U3652" s="441"/>
      <c r="V3652" s="441"/>
      <c r="W3652" s="441"/>
      <c r="X3652" s="442"/>
      <c r="Y3652" s="462"/>
      <c r="Z3652" s="441"/>
      <c r="AA3652" s="441"/>
      <c r="AB3652" s="441"/>
      <c r="AC3652" s="441"/>
      <c r="AD3652" s="442"/>
      <c r="AE3652" s="462"/>
      <c r="AF3652" s="441">
        <f t="shared" si="2943"/>
        <v>0</v>
      </c>
      <c r="AG3652" s="441">
        <f t="shared" si="2943"/>
        <v>0</v>
      </c>
      <c r="AH3652" s="441">
        <f t="shared" si="2943"/>
        <v>0</v>
      </c>
      <c r="AI3652" s="442">
        <f t="shared" si="2943"/>
        <v>0</v>
      </c>
      <c r="AJ3652" s="441">
        <f t="shared" si="2944"/>
        <v>0</v>
      </c>
      <c r="AK3652" s="441">
        <f t="shared" si="2944"/>
        <v>0</v>
      </c>
      <c r="AL3652" s="441">
        <f t="shared" si="2944"/>
        <v>0</v>
      </c>
      <c r="AM3652" s="441">
        <f t="shared" si="2944"/>
        <v>0</v>
      </c>
      <c r="AN3652" s="442">
        <f t="shared" si="2944"/>
        <v>0</v>
      </c>
    </row>
    <row r="3653" spans="1:40" outlineLevel="2">
      <c r="A3653" s="882">
        <f>ROW()</f>
        <v>3653</v>
      </c>
      <c r="B3653" s="453"/>
      <c r="D3653" s="452" t="s">
        <v>24</v>
      </c>
      <c r="H3653" s="458"/>
      <c r="I3653" s="458"/>
      <c r="J3653" s="459"/>
      <c r="K3653" s="458"/>
      <c r="L3653" s="458"/>
      <c r="M3653" s="458"/>
      <c r="N3653" s="458"/>
      <c r="O3653" s="459"/>
      <c r="P3653" s="458"/>
      <c r="Q3653" s="458"/>
      <c r="R3653" s="458"/>
      <c r="S3653" s="463"/>
      <c r="T3653" s="458"/>
      <c r="U3653" s="439"/>
      <c r="V3653" s="439"/>
      <c r="W3653" s="439"/>
      <c r="X3653" s="440"/>
      <c r="Y3653" s="443"/>
      <c r="Z3653" s="439"/>
      <c r="AA3653" s="439"/>
      <c r="AB3653" s="439"/>
      <c r="AC3653" s="439"/>
      <c r="AD3653" s="440"/>
      <c r="AE3653" s="443"/>
      <c r="AF3653" s="439">
        <f t="shared" ref="AF3653:AN3653" si="2945">SUM(AF3637:AF3652)</f>
        <v>70.832158806980843</v>
      </c>
      <c r="AG3653" s="439">
        <f t="shared" si="2945"/>
        <v>66.252840543819104</v>
      </c>
      <c r="AH3653" s="439">
        <f t="shared" si="2945"/>
        <v>61.673522280657359</v>
      </c>
      <c r="AI3653" s="440">
        <f t="shared" si="2945"/>
        <v>57.094204017495628</v>
      </c>
      <c r="AJ3653" s="613">
        <f t="shared" si="2945"/>
        <v>52.514885754333882</v>
      </c>
      <c r="AK3653" s="612">
        <f t="shared" si="2945"/>
        <v>54.666901238423577</v>
      </c>
      <c r="AL3653" s="612">
        <f t="shared" si="2945"/>
        <v>52.777360569052455</v>
      </c>
      <c r="AM3653" s="612">
        <f t="shared" si="2945"/>
        <v>50.887819899681311</v>
      </c>
      <c r="AN3653" s="614">
        <f t="shared" si="2945"/>
        <v>48.998279230310175</v>
      </c>
    </row>
    <row r="3654" spans="1:40" outlineLevel="1">
      <c r="A3654" s="732" t="s">
        <v>59</v>
      </c>
      <c r="B3654" s="733"/>
      <c r="C3654" s="881"/>
      <c r="D3654" s="733"/>
      <c r="E3654" s="733"/>
      <c r="F3654" s="733"/>
      <c r="G3654" s="730"/>
      <c r="H3654" s="733"/>
      <c r="I3654" s="730"/>
      <c r="J3654" s="729"/>
      <c r="K3654" s="730"/>
      <c r="L3654" s="730"/>
      <c r="M3654" s="730"/>
      <c r="N3654" s="730"/>
      <c r="O3654" s="729"/>
      <c r="P3654" s="730"/>
      <c r="Q3654" s="730"/>
      <c r="R3654" s="730"/>
      <c r="S3654" s="731"/>
      <c r="T3654" s="730"/>
      <c r="U3654" s="730"/>
      <c r="V3654" s="730"/>
      <c r="W3654" s="730"/>
      <c r="X3654" s="731"/>
      <c r="Y3654" s="729"/>
      <c r="Z3654" s="730"/>
      <c r="AA3654" s="730"/>
      <c r="AB3654" s="730"/>
      <c r="AC3654" s="730"/>
      <c r="AD3654" s="731"/>
      <c r="AE3654" s="729"/>
      <c r="AF3654" s="730"/>
      <c r="AG3654" s="730"/>
      <c r="AH3654" s="730"/>
      <c r="AI3654" s="731"/>
      <c r="AJ3654" s="729"/>
      <c r="AK3654" s="730"/>
      <c r="AL3654" s="730"/>
      <c r="AM3654" s="730"/>
      <c r="AN3654" s="731"/>
    </row>
    <row r="3655" spans="1:40" outlineLevel="2">
      <c r="A3655" s="882">
        <f>ROW()</f>
        <v>3655</v>
      </c>
      <c r="B3655" s="453"/>
      <c r="D3655" s="452" t="s">
        <v>300</v>
      </c>
      <c r="H3655" s="458"/>
      <c r="I3655" s="458"/>
      <c r="J3655" s="443"/>
      <c r="K3655" s="439"/>
      <c r="L3655" s="439"/>
      <c r="M3655" s="439"/>
      <c r="N3655" s="439"/>
      <c r="O3655" s="443"/>
      <c r="P3655" s="439"/>
      <c r="Q3655" s="439"/>
      <c r="R3655" s="439"/>
      <c r="S3655" s="440"/>
      <c r="T3655" s="439"/>
      <c r="U3655" s="439"/>
      <c r="V3655" s="439"/>
      <c r="W3655" s="439"/>
      <c r="X3655" s="320"/>
      <c r="Y3655" s="443"/>
      <c r="Z3655" s="439"/>
      <c r="AA3655" s="157"/>
      <c r="AB3655" s="157"/>
      <c r="AC3655" s="157"/>
      <c r="AD3655" s="320"/>
      <c r="AE3655" s="443">
        <f>AE$660</f>
        <v>4.3968687104436865</v>
      </c>
      <c r="AF3655" s="157"/>
      <c r="AG3655" s="157"/>
      <c r="AH3655" s="157"/>
      <c r="AI3655" s="320"/>
      <c r="AJ3655" s="443"/>
      <c r="AK3655" s="157"/>
      <c r="AL3655" s="157"/>
      <c r="AM3655" s="157"/>
      <c r="AN3655" s="320"/>
    </row>
    <row r="3656" spans="1:40" outlineLevel="2">
      <c r="A3656" s="882">
        <f>ROW()</f>
        <v>3656</v>
      </c>
      <c r="B3656" s="453"/>
      <c r="D3656" s="452" t="s">
        <v>301</v>
      </c>
      <c r="H3656" s="458"/>
      <c r="I3656" s="458"/>
      <c r="J3656" s="443"/>
      <c r="K3656" s="439"/>
      <c r="L3656" s="439"/>
      <c r="M3656" s="439"/>
      <c r="N3656" s="439"/>
      <c r="O3656" s="443"/>
      <c r="P3656" s="439"/>
      <c r="Q3656" s="439"/>
      <c r="R3656" s="439"/>
      <c r="S3656" s="440"/>
      <c r="T3656" s="439"/>
      <c r="U3656" s="439"/>
      <c r="V3656" s="439"/>
      <c r="W3656" s="439"/>
      <c r="X3656" s="320"/>
      <c r="Y3656" s="443"/>
      <c r="Z3656" s="439"/>
      <c r="AA3656" s="157"/>
      <c r="AB3656" s="157"/>
      <c r="AC3656" s="157"/>
      <c r="AD3656" s="320"/>
      <c r="AE3656" s="443">
        <f>AE$661</f>
        <v>0.68822427885665538</v>
      </c>
      <c r="AF3656" s="157"/>
      <c r="AG3656" s="157"/>
      <c r="AH3656" s="157"/>
      <c r="AI3656" s="320"/>
      <c r="AJ3656" s="443"/>
      <c r="AK3656" s="157"/>
      <c r="AL3656" s="157"/>
      <c r="AM3656" s="157"/>
      <c r="AN3656" s="320"/>
    </row>
    <row r="3657" spans="1:40" outlineLevel="2">
      <c r="A3657" s="882">
        <f>ROW()</f>
        <v>3657</v>
      </c>
      <c r="B3657" s="453"/>
      <c r="D3657" s="452" t="s">
        <v>29</v>
      </c>
      <c r="H3657" s="458"/>
      <c r="I3657" s="458"/>
      <c r="J3657" s="443"/>
      <c r="K3657" s="439"/>
      <c r="L3657" s="439"/>
      <c r="M3657" s="439"/>
      <c r="N3657" s="439"/>
      <c r="O3657" s="443"/>
      <c r="P3657" s="439"/>
      <c r="Q3657" s="439"/>
      <c r="R3657" s="439"/>
      <c r="S3657" s="440"/>
      <c r="T3657" s="439"/>
      <c r="U3657" s="439"/>
      <c r="V3657" s="439"/>
      <c r="W3657" s="439"/>
      <c r="X3657" s="320"/>
      <c r="Y3657" s="443"/>
      <c r="Z3657" s="439"/>
      <c r="AA3657" s="157"/>
      <c r="AB3657" s="157"/>
      <c r="AC3657" s="157"/>
      <c r="AD3657" s="320"/>
      <c r="AE3657" s="443">
        <f>AE$662</f>
        <v>0</v>
      </c>
      <c r="AF3657" s="157"/>
      <c r="AG3657" s="157"/>
      <c r="AH3657" s="157"/>
      <c r="AI3657" s="320"/>
      <c r="AJ3657" s="443"/>
      <c r="AK3657" s="157"/>
      <c r="AL3657" s="157"/>
      <c r="AM3657" s="157"/>
      <c r="AN3657" s="320"/>
    </row>
    <row r="3658" spans="1:40" outlineLevel="2">
      <c r="A3658" s="882">
        <f>ROW()</f>
        <v>3658</v>
      </c>
      <c r="B3658" s="453"/>
      <c r="D3658" s="452" t="s">
        <v>30</v>
      </c>
      <c r="H3658" s="458"/>
      <c r="I3658" s="458"/>
      <c r="J3658" s="443"/>
      <c r="K3658" s="439"/>
      <c r="L3658" s="439"/>
      <c r="M3658" s="439"/>
      <c r="N3658" s="439"/>
      <c r="O3658" s="443"/>
      <c r="P3658" s="439"/>
      <c r="Q3658" s="439"/>
      <c r="R3658" s="439"/>
      <c r="S3658" s="440"/>
      <c r="T3658" s="439"/>
      <c r="U3658" s="439"/>
      <c r="V3658" s="439"/>
      <c r="W3658" s="439"/>
      <c r="X3658" s="320"/>
      <c r="Y3658" s="443"/>
      <c r="Z3658" s="439"/>
      <c r="AA3658" s="157"/>
      <c r="AB3658" s="157"/>
      <c r="AC3658" s="157"/>
      <c r="AD3658" s="320"/>
      <c r="AE3658" s="443">
        <f>AE$663</f>
        <v>31.430229798626286</v>
      </c>
      <c r="AF3658" s="157"/>
      <c r="AG3658" s="157"/>
      <c r="AH3658" s="157"/>
      <c r="AI3658" s="320"/>
      <c r="AJ3658" s="443"/>
      <c r="AK3658" s="157"/>
      <c r="AL3658" s="157"/>
      <c r="AM3658" s="157"/>
      <c r="AN3658" s="320"/>
    </row>
    <row r="3659" spans="1:40" outlineLevel="2">
      <c r="A3659" s="882">
        <f>ROW()</f>
        <v>3659</v>
      </c>
      <c r="B3659" s="453"/>
      <c r="D3659" s="452" t="s">
        <v>31</v>
      </c>
      <c r="H3659" s="458"/>
      <c r="I3659" s="458"/>
      <c r="J3659" s="443"/>
      <c r="K3659" s="439"/>
      <c r="L3659" s="439"/>
      <c r="M3659" s="439"/>
      <c r="N3659" s="439"/>
      <c r="O3659" s="443"/>
      <c r="P3659" s="439"/>
      <c r="Q3659" s="439"/>
      <c r="R3659" s="439"/>
      <c r="S3659" s="440"/>
      <c r="T3659" s="439"/>
      <c r="U3659" s="439"/>
      <c r="V3659" s="439"/>
      <c r="W3659" s="439"/>
      <c r="X3659" s="320"/>
      <c r="Y3659" s="443"/>
      <c r="Z3659" s="439"/>
      <c r="AA3659" s="157"/>
      <c r="AB3659" s="157"/>
      <c r="AC3659" s="157"/>
      <c r="AD3659" s="320"/>
      <c r="AE3659" s="443">
        <f>AE$664</f>
        <v>0</v>
      </c>
      <c r="AF3659" s="157"/>
      <c r="AG3659" s="157"/>
      <c r="AH3659" s="157"/>
      <c r="AI3659" s="320"/>
      <c r="AJ3659" s="443"/>
      <c r="AK3659" s="157"/>
      <c r="AL3659" s="157"/>
      <c r="AM3659" s="157"/>
      <c r="AN3659" s="320"/>
    </row>
    <row r="3660" spans="1:40" outlineLevel="2">
      <c r="A3660" s="882">
        <f>ROW()</f>
        <v>3660</v>
      </c>
      <c r="B3660" s="453"/>
      <c r="D3660" s="452" t="s">
        <v>32</v>
      </c>
      <c r="H3660" s="458"/>
      <c r="I3660" s="458"/>
      <c r="J3660" s="443"/>
      <c r="K3660" s="439"/>
      <c r="L3660" s="439"/>
      <c r="M3660" s="439"/>
      <c r="N3660" s="439"/>
      <c r="O3660" s="443"/>
      <c r="P3660" s="439"/>
      <c r="Q3660" s="439"/>
      <c r="R3660" s="439"/>
      <c r="S3660" s="440"/>
      <c r="T3660" s="439"/>
      <c r="U3660" s="439"/>
      <c r="V3660" s="439"/>
      <c r="W3660" s="439"/>
      <c r="X3660" s="320"/>
      <c r="Y3660" s="443"/>
      <c r="Z3660" s="439"/>
      <c r="AA3660" s="157"/>
      <c r="AB3660" s="157"/>
      <c r="AC3660" s="157"/>
      <c r="AD3660" s="320"/>
      <c r="AE3660" s="443">
        <f>AE$665</f>
        <v>1.6348214364078495</v>
      </c>
      <c r="AF3660" s="157"/>
      <c r="AG3660" s="157"/>
      <c r="AH3660" s="157"/>
      <c r="AI3660" s="320"/>
      <c r="AJ3660" s="443"/>
      <c r="AK3660" s="157"/>
      <c r="AL3660" s="157"/>
      <c r="AM3660" s="157"/>
      <c r="AN3660" s="320"/>
    </row>
    <row r="3661" spans="1:40" outlineLevel="2">
      <c r="A3661" s="882">
        <f>ROW()</f>
        <v>3661</v>
      </c>
      <c r="B3661" s="453"/>
      <c r="D3661" s="452" t="s">
        <v>33</v>
      </c>
      <c r="H3661" s="458"/>
      <c r="I3661" s="458"/>
      <c r="J3661" s="443"/>
      <c r="K3661" s="439"/>
      <c r="L3661" s="439"/>
      <c r="M3661" s="439"/>
      <c r="N3661" s="439"/>
      <c r="O3661" s="443"/>
      <c r="P3661" s="439"/>
      <c r="Q3661" s="439"/>
      <c r="R3661" s="439"/>
      <c r="S3661" s="440"/>
      <c r="T3661" s="439"/>
      <c r="U3661" s="439"/>
      <c r="V3661" s="439"/>
      <c r="W3661" s="439"/>
      <c r="X3661" s="320"/>
      <c r="Y3661" s="443"/>
      <c r="Z3661" s="439"/>
      <c r="AA3661" s="157"/>
      <c r="AB3661" s="157"/>
      <c r="AC3661" s="157"/>
      <c r="AD3661" s="320"/>
      <c r="AE3661" s="443">
        <f>AE$666</f>
        <v>8.3258675656996586E-2</v>
      </c>
      <c r="AF3661" s="157"/>
      <c r="AG3661" s="157"/>
      <c r="AH3661" s="157"/>
      <c r="AI3661" s="320"/>
      <c r="AJ3661" s="443"/>
      <c r="AK3661" s="157"/>
      <c r="AL3661" s="157"/>
      <c r="AM3661" s="157"/>
      <c r="AN3661" s="320"/>
    </row>
    <row r="3662" spans="1:40" outlineLevel="2">
      <c r="A3662" s="882">
        <f>ROW()</f>
        <v>3662</v>
      </c>
      <c r="B3662" s="453"/>
      <c r="D3662" s="452" t="s">
        <v>27</v>
      </c>
      <c r="H3662" s="458"/>
      <c r="I3662" s="458"/>
      <c r="J3662" s="443"/>
      <c r="K3662" s="439"/>
      <c r="L3662" s="439"/>
      <c r="M3662" s="439"/>
      <c r="N3662" s="439"/>
      <c r="O3662" s="443"/>
      <c r="P3662" s="439"/>
      <c r="Q3662" s="439"/>
      <c r="R3662" s="439"/>
      <c r="S3662" s="440"/>
      <c r="T3662" s="439"/>
      <c r="U3662" s="439"/>
      <c r="V3662" s="439"/>
      <c r="W3662" s="439"/>
      <c r="X3662" s="320"/>
      <c r="Y3662" s="443"/>
      <c r="Z3662" s="439"/>
      <c r="AA3662" s="157"/>
      <c r="AB3662" s="157"/>
      <c r="AC3662" s="157"/>
      <c r="AD3662" s="320"/>
      <c r="AE3662" s="443">
        <f>AE$667</f>
        <v>0.3834660698976109</v>
      </c>
      <c r="AF3662" s="157"/>
      <c r="AG3662" s="157"/>
      <c r="AH3662" s="157"/>
      <c r="AI3662" s="320"/>
      <c r="AJ3662" s="443"/>
      <c r="AK3662" s="157"/>
      <c r="AL3662" s="157"/>
      <c r="AM3662" s="157"/>
      <c r="AN3662" s="320"/>
    </row>
    <row r="3663" spans="1:40" outlineLevel="2">
      <c r="A3663" s="882">
        <f>ROW()</f>
        <v>3663</v>
      </c>
      <c r="B3663" s="453"/>
      <c r="D3663" s="452" t="s">
        <v>34</v>
      </c>
      <c r="H3663" s="458"/>
      <c r="I3663" s="458"/>
      <c r="J3663" s="443"/>
      <c r="K3663" s="439"/>
      <c r="L3663" s="439"/>
      <c r="M3663" s="439"/>
      <c r="N3663" s="439"/>
      <c r="O3663" s="443"/>
      <c r="P3663" s="439"/>
      <c r="Q3663" s="439"/>
      <c r="R3663" s="439"/>
      <c r="S3663" s="440"/>
      <c r="T3663" s="439"/>
      <c r="U3663" s="439"/>
      <c r="V3663" s="439"/>
      <c r="W3663" s="439"/>
      <c r="X3663" s="320"/>
      <c r="Y3663" s="443"/>
      <c r="Z3663" s="439"/>
      <c r="AA3663" s="157"/>
      <c r="AB3663" s="157"/>
      <c r="AC3663" s="157"/>
      <c r="AD3663" s="320"/>
      <c r="AE3663" s="443">
        <f>AE$668</f>
        <v>24.886089928046058</v>
      </c>
      <c r="AF3663" s="157"/>
      <c r="AG3663" s="157"/>
      <c r="AH3663" s="157"/>
      <c r="AI3663" s="320"/>
      <c r="AJ3663" s="443"/>
      <c r="AK3663" s="157"/>
      <c r="AL3663" s="157"/>
      <c r="AM3663" s="157"/>
      <c r="AN3663" s="320"/>
    </row>
    <row r="3664" spans="1:40" outlineLevel="2">
      <c r="A3664" s="882">
        <f>ROW()</f>
        <v>3664</v>
      </c>
      <c r="B3664" s="453"/>
      <c r="D3664" s="452" t="s">
        <v>35</v>
      </c>
      <c r="H3664" s="458"/>
      <c r="I3664" s="458"/>
      <c r="J3664" s="443"/>
      <c r="K3664" s="439"/>
      <c r="L3664" s="439"/>
      <c r="M3664" s="439"/>
      <c r="N3664" s="439"/>
      <c r="O3664" s="443"/>
      <c r="P3664" s="439"/>
      <c r="Q3664" s="439"/>
      <c r="R3664" s="439"/>
      <c r="S3664" s="440"/>
      <c r="T3664" s="439"/>
      <c r="U3664" s="439"/>
      <c r="V3664" s="439"/>
      <c r="W3664" s="439"/>
      <c r="X3664" s="320"/>
      <c r="Y3664" s="443"/>
      <c r="Z3664" s="439"/>
      <c r="AA3664" s="157"/>
      <c r="AB3664" s="157"/>
      <c r="AC3664" s="157"/>
      <c r="AD3664" s="320"/>
      <c r="AE3664" s="443">
        <f>AE$669</f>
        <v>1.0751915073573681</v>
      </c>
      <c r="AF3664" s="157"/>
      <c r="AG3664" s="157"/>
      <c r="AH3664" s="157"/>
      <c r="AI3664" s="320"/>
      <c r="AJ3664" s="443"/>
      <c r="AK3664" s="157"/>
      <c r="AL3664" s="157"/>
      <c r="AM3664" s="157"/>
      <c r="AN3664" s="320"/>
    </row>
    <row r="3665" spans="1:40" outlineLevel="2">
      <c r="A3665" s="882">
        <f>ROW()</f>
        <v>3665</v>
      </c>
      <c r="B3665" s="453"/>
      <c r="D3665" s="452" t="s">
        <v>302</v>
      </c>
      <c r="H3665" s="458"/>
      <c r="I3665" s="458"/>
      <c r="J3665" s="443"/>
      <c r="K3665" s="439"/>
      <c r="L3665" s="439"/>
      <c r="M3665" s="439"/>
      <c r="N3665" s="439"/>
      <c r="O3665" s="443"/>
      <c r="P3665" s="439"/>
      <c r="Q3665" s="439"/>
      <c r="R3665" s="439"/>
      <c r="S3665" s="440"/>
      <c r="T3665" s="439"/>
      <c r="U3665" s="439"/>
      <c r="V3665" s="439"/>
      <c r="W3665" s="439"/>
      <c r="X3665" s="320"/>
      <c r="Y3665" s="443"/>
      <c r="Z3665" s="439"/>
      <c r="AA3665" s="157"/>
      <c r="AB3665" s="157"/>
      <c r="AC3665" s="157"/>
      <c r="AD3665" s="320"/>
      <c r="AE3665" s="443">
        <f>AE$670</f>
        <v>3.2792216048195773</v>
      </c>
      <c r="AF3665" s="157"/>
      <c r="AG3665" s="157"/>
      <c r="AH3665" s="157"/>
      <c r="AI3665" s="320"/>
      <c r="AJ3665" s="443"/>
      <c r="AK3665" s="157"/>
      <c r="AL3665" s="157"/>
      <c r="AM3665" s="157"/>
      <c r="AN3665" s="320"/>
    </row>
    <row r="3666" spans="1:40" outlineLevel="2">
      <c r="A3666" s="882">
        <f>ROW()</f>
        <v>3666</v>
      </c>
      <c r="B3666" s="453"/>
      <c r="D3666" s="452" t="s">
        <v>36</v>
      </c>
      <c r="H3666" s="458"/>
      <c r="I3666" s="458"/>
      <c r="J3666" s="443"/>
      <c r="K3666" s="439"/>
      <c r="L3666" s="439"/>
      <c r="M3666" s="439"/>
      <c r="N3666" s="439"/>
      <c r="O3666" s="443"/>
      <c r="P3666" s="439"/>
      <c r="Q3666" s="439"/>
      <c r="R3666" s="439"/>
      <c r="S3666" s="440"/>
      <c r="T3666" s="439"/>
      <c r="U3666" s="439"/>
      <c r="V3666" s="439"/>
      <c r="W3666" s="439"/>
      <c r="X3666" s="320"/>
      <c r="Y3666" s="443"/>
      <c r="Z3666" s="439"/>
      <c r="AA3666" s="157"/>
      <c r="AB3666" s="157"/>
      <c r="AC3666" s="157"/>
      <c r="AD3666" s="320"/>
      <c r="AE3666" s="443">
        <f>AE$671</f>
        <v>2.8477388403841033</v>
      </c>
      <c r="AF3666" s="157"/>
      <c r="AG3666" s="157"/>
      <c r="AH3666" s="157"/>
      <c r="AI3666" s="320"/>
      <c r="AJ3666" s="443"/>
      <c r="AK3666" s="157"/>
      <c r="AL3666" s="157"/>
      <c r="AM3666" s="157"/>
      <c r="AN3666" s="320"/>
    </row>
    <row r="3667" spans="1:40" outlineLevel="2">
      <c r="A3667" s="882">
        <f>ROW()</f>
        <v>3667</v>
      </c>
      <c r="B3667" s="453"/>
      <c r="D3667" s="452" t="s">
        <v>583</v>
      </c>
      <c r="H3667" s="458"/>
      <c r="I3667" s="458"/>
      <c r="J3667" s="443"/>
      <c r="K3667" s="439"/>
      <c r="L3667" s="439"/>
      <c r="M3667" s="439"/>
      <c r="N3667" s="439"/>
      <c r="O3667" s="443"/>
      <c r="P3667" s="439"/>
      <c r="Q3667" s="439"/>
      <c r="R3667" s="439"/>
      <c r="S3667" s="440"/>
      <c r="T3667" s="439"/>
      <c r="U3667" s="439"/>
      <c r="V3667" s="439"/>
      <c r="W3667" s="439"/>
      <c r="X3667" s="320"/>
      <c r="Y3667" s="443"/>
      <c r="Z3667" s="439"/>
      <c r="AA3667" s="157"/>
      <c r="AB3667" s="157"/>
      <c r="AC3667" s="157"/>
      <c r="AD3667" s="320"/>
      <c r="AE3667" s="443">
        <f>AE$672</f>
        <v>0.81309426373720128</v>
      </c>
      <c r="AF3667" s="157"/>
      <c r="AG3667" s="157"/>
      <c r="AH3667" s="157"/>
      <c r="AI3667" s="320"/>
      <c r="AJ3667" s="443"/>
      <c r="AK3667" s="157"/>
      <c r="AL3667" s="157"/>
      <c r="AM3667" s="157"/>
      <c r="AN3667" s="320"/>
    </row>
    <row r="3668" spans="1:40" outlineLevel="2">
      <c r="A3668" s="882">
        <f>ROW()</f>
        <v>3668</v>
      </c>
      <c r="B3668" s="453"/>
      <c r="D3668" s="452" t="s">
        <v>81</v>
      </c>
      <c r="H3668" s="458"/>
      <c r="I3668" s="458"/>
      <c r="J3668" s="443"/>
      <c r="K3668" s="439"/>
      <c r="L3668" s="439"/>
      <c r="M3668" s="439"/>
      <c r="N3668" s="439"/>
      <c r="O3668" s="443"/>
      <c r="P3668" s="439"/>
      <c r="Q3668" s="439"/>
      <c r="R3668" s="439"/>
      <c r="S3668" s="440"/>
      <c r="T3668" s="439"/>
      <c r="U3668" s="439"/>
      <c r="V3668" s="439"/>
      <c r="W3668" s="439"/>
      <c r="X3668" s="320"/>
      <c r="Y3668" s="443"/>
      <c r="Z3668" s="439"/>
      <c r="AA3668" s="157"/>
      <c r="AB3668" s="157"/>
      <c r="AC3668" s="157"/>
      <c r="AD3668" s="320"/>
      <c r="AE3668" s="443">
        <f>AE$673</f>
        <v>0</v>
      </c>
      <c r="AF3668" s="157"/>
      <c r="AG3668" s="157"/>
      <c r="AH3668" s="157"/>
      <c r="AI3668" s="320"/>
      <c r="AJ3668" s="443"/>
      <c r="AK3668" s="157"/>
      <c r="AL3668" s="157"/>
      <c r="AM3668" s="157"/>
      <c r="AN3668" s="320"/>
    </row>
    <row r="3669" spans="1:40" outlineLevel="2">
      <c r="A3669" s="882">
        <f>ROW()</f>
        <v>3669</v>
      </c>
      <c r="B3669" s="453"/>
      <c r="D3669" s="452" t="s">
        <v>28</v>
      </c>
      <c r="H3669" s="458"/>
      <c r="I3669" s="458"/>
      <c r="J3669" s="443"/>
      <c r="K3669" s="439"/>
      <c r="L3669" s="439"/>
      <c r="M3669" s="439"/>
      <c r="N3669" s="439"/>
      <c r="O3669" s="443"/>
      <c r="P3669" s="439"/>
      <c r="Q3669" s="439"/>
      <c r="R3669" s="439"/>
      <c r="S3669" s="440"/>
      <c r="T3669" s="439"/>
      <c r="U3669" s="439"/>
      <c r="V3669" s="439"/>
      <c r="W3669" s="439"/>
      <c r="X3669" s="320"/>
      <c r="Y3669" s="443"/>
      <c r="Z3669" s="439"/>
      <c r="AA3669" s="157"/>
      <c r="AB3669" s="157"/>
      <c r="AC3669" s="157"/>
      <c r="AD3669" s="320"/>
      <c r="AE3669" s="443">
        <f>AE$674</f>
        <v>0</v>
      </c>
      <c r="AF3669" s="157"/>
      <c r="AG3669" s="157"/>
      <c r="AH3669" s="157"/>
      <c r="AI3669" s="320"/>
      <c r="AJ3669" s="443"/>
      <c r="AK3669" s="157"/>
      <c r="AL3669" s="157"/>
      <c r="AM3669" s="157"/>
      <c r="AN3669" s="320"/>
    </row>
    <row r="3670" spans="1:40" outlineLevel="2">
      <c r="A3670" s="882">
        <f>ROW()</f>
        <v>3670</v>
      </c>
      <c r="B3670" s="453"/>
      <c r="D3670" s="456" t="s">
        <v>443</v>
      </c>
      <c r="E3670" s="456"/>
      <c r="F3670" s="456"/>
      <c r="G3670" s="456"/>
      <c r="H3670" s="460"/>
      <c r="I3670" s="460"/>
      <c r="J3670" s="462"/>
      <c r="K3670" s="441"/>
      <c r="L3670" s="441"/>
      <c r="M3670" s="441"/>
      <c r="N3670" s="441"/>
      <c r="O3670" s="462"/>
      <c r="P3670" s="441"/>
      <c r="Q3670" s="441"/>
      <c r="R3670" s="441"/>
      <c r="S3670" s="442"/>
      <c r="T3670" s="441"/>
      <c r="U3670" s="441"/>
      <c r="V3670" s="441"/>
      <c r="W3670" s="441"/>
      <c r="X3670" s="321"/>
      <c r="Y3670" s="462"/>
      <c r="Z3670" s="441"/>
      <c r="AA3670" s="158"/>
      <c r="AB3670" s="158"/>
      <c r="AC3670" s="158"/>
      <c r="AD3670" s="321"/>
      <c r="AE3670" s="462">
        <f>AE$675</f>
        <v>0</v>
      </c>
      <c r="AF3670" s="158"/>
      <c r="AG3670" s="158"/>
      <c r="AH3670" s="158"/>
      <c r="AI3670" s="321"/>
      <c r="AJ3670" s="462"/>
      <c r="AK3670" s="158"/>
      <c r="AL3670" s="158"/>
      <c r="AM3670" s="158"/>
      <c r="AN3670" s="321"/>
    </row>
    <row r="3671" spans="1:40" outlineLevel="2">
      <c r="A3671" s="882">
        <f>ROW()</f>
        <v>3671</v>
      </c>
      <c r="B3671" s="453"/>
      <c r="D3671" s="452" t="s">
        <v>24</v>
      </c>
      <c r="H3671" s="458"/>
      <c r="I3671" s="458"/>
      <c r="J3671" s="443"/>
      <c r="K3671" s="439"/>
      <c r="L3671" s="439"/>
      <c r="M3671" s="439"/>
      <c r="N3671" s="439"/>
      <c r="O3671" s="443"/>
      <c r="P3671" s="439"/>
      <c r="Q3671" s="439"/>
      <c r="R3671" s="439"/>
      <c r="S3671" s="440"/>
      <c r="T3671" s="439"/>
      <c r="U3671" s="439"/>
      <c r="V3671" s="439"/>
      <c r="W3671" s="439"/>
      <c r="X3671" s="440"/>
      <c r="Y3671" s="443"/>
      <c r="Z3671" s="439"/>
      <c r="AA3671" s="439"/>
      <c r="AB3671" s="439"/>
      <c r="AC3671" s="439"/>
      <c r="AD3671" s="440"/>
      <c r="AE3671" s="443">
        <f>SUM(AE3655:AE3670)</f>
        <v>71.518205114233396</v>
      </c>
      <c r="AF3671" s="439"/>
      <c r="AG3671" s="439"/>
      <c r="AH3671" s="439"/>
      <c r="AI3671" s="440"/>
      <c r="AJ3671" s="443"/>
      <c r="AK3671" s="439"/>
      <c r="AL3671" s="439"/>
      <c r="AM3671" s="439"/>
      <c r="AN3671" s="440"/>
    </row>
    <row r="3672" spans="1:40" outlineLevel="1">
      <c r="A3672" s="732" t="s">
        <v>238</v>
      </c>
      <c r="B3672" s="733"/>
      <c r="C3672" s="881"/>
      <c r="D3672" s="733"/>
      <c r="E3672" s="733"/>
      <c r="F3672" s="733"/>
      <c r="G3672" s="730"/>
      <c r="H3672" s="733"/>
      <c r="I3672" s="730"/>
      <c r="J3672" s="729"/>
      <c r="K3672" s="730"/>
      <c r="L3672" s="730"/>
      <c r="M3672" s="730"/>
      <c r="N3672" s="730"/>
      <c r="O3672" s="729"/>
      <c r="P3672" s="730"/>
      <c r="Q3672" s="730"/>
      <c r="R3672" s="730"/>
      <c r="S3672" s="731"/>
      <c r="T3672" s="730"/>
      <c r="U3672" s="730"/>
      <c r="V3672" s="730"/>
      <c r="W3672" s="730"/>
      <c r="X3672" s="731"/>
      <c r="Y3672" s="729"/>
      <c r="Z3672" s="730"/>
      <c r="AA3672" s="730"/>
      <c r="AB3672" s="730"/>
      <c r="AC3672" s="730"/>
      <c r="AD3672" s="731"/>
      <c r="AE3672" s="729"/>
      <c r="AF3672" s="730"/>
      <c r="AG3672" s="730"/>
      <c r="AH3672" s="730"/>
      <c r="AI3672" s="731"/>
      <c r="AJ3672" s="729"/>
      <c r="AK3672" s="730"/>
      <c r="AL3672" s="730"/>
      <c r="AM3672" s="730"/>
      <c r="AN3672" s="731"/>
    </row>
    <row r="3673" spans="1:40" outlineLevel="2">
      <c r="A3673" s="882">
        <f>ROW()</f>
        <v>3673</v>
      </c>
      <c r="B3673" s="453"/>
      <c r="D3673" s="1205" t="s">
        <v>300</v>
      </c>
      <c r="E3673" s="1205"/>
      <c r="F3673" s="1205"/>
      <c r="G3673" s="1205"/>
      <c r="H3673" s="4"/>
      <c r="I3673" s="4"/>
      <c r="J3673" s="329"/>
      <c r="K3673" s="4"/>
      <c r="L3673" s="4"/>
      <c r="M3673" s="4"/>
      <c r="N3673" s="4"/>
      <c r="O3673" s="329"/>
      <c r="P3673" s="4"/>
      <c r="Q3673" s="4"/>
      <c r="R3673" s="4"/>
      <c r="S3673" s="316"/>
      <c r="T3673" s="53"/>
      <c r="U3673" s="53"/>
      <c r="V3673" s="53"/>
      <c r="W3673" s="53"/>
      <c r="X3673" s="44"/>
      <c r="Y3673" s="252"/>
      <c r="Z3673" s="53"/>
      <c r="AA3673" s="53"/>
      <c r="AB3673" s="53"/>
      <c r="AC3673" s="53"/>
      <c r="AD3673" s="44"/>
      <c r="AE3673" s="252">
        <f>AE$678</f>
        <v>0</v>
      </c>
      <c r="AF3673" s="53"/>
      <c r="AG3673" s="53"/>
      <c r="AH3673" s="53"/>
      <c r="AI3673" s="44"/>
      <c r="AJ3673" s="252"/>
      <c r="AK3673" s="53"/>
      <c r="AL3673" s="53"/>
      <c r="AM3673" s="53"/>
      <c r="AN3673" s="44"/>
    </row>
    <row r="3674" spans="1:40" outlineLevel="2">
      <c r="A3674" s="882">
        <f>ROW()</f>
        <v>3674</v>
      </c>
      <c r="B3674" s="453"/>
      <c r="D3674" s="1205" t="s">
        <v>301</v>
      </c>
      <c r="E3674" s="1205"/>
      <c r="F3674" s="1205"/>
      <c r="G3674" s="1205"/>
      <c r="H3674" s="4"/>
      <c r="I3674" s="4"/>
      <c r="J3674" s="329"/>
      <c r="K3674" s="4"/>
      <c r="L3674" s="4"/>
      <c r="M3674" s="4"/>
      <c r="N3674" s="4"/>
      <c r="O3674" s="329"/>
      <c r="P3674" s="4"/>
      <c r="Q3674" s="4"/>
      <c r="R3674" s="4"/>
      <c r="S3674" s="316"/>
      <c r="T3674" s="53"/>
      <c r="U3674" s="53"/>
      <c r="V3674" s="53"/>
      <c r="W3674" s="53"/>
      <c r="X3674" s="44"/>
      <c r="Y3674" s="252"/>
      <c r="Z3674" s="53"/>
      <c r="AA3674" s="53"/>
      <c r="AB3674" s="53"/>
      <c r="AC3674" s="53"/>
      <c r="AD3674" s="44"/>
      <c r="AE3674" s="252">
        <f>AE$679</f>
        <v>0</v>
      </c>
      <c r="AF3674" s="53"/>
      <c r="AG3674" s="53"/>
      <c r="AH3674" s="53"/>
      <c r="AI3674" s="44"/>
      <c r="AJ3674" s="252"/>
      <c r="AK3674" s="53"/>
      <c r="AL3674" s="53"/>
      <c r="AM3674" s="53"/>
      <c r="AN3674" s="44"/>
    </row>
    <row r="3675" spans="1:40" outlineLevel="2">
      <c r="A3675" s="882">
        <f>ROW()</f>
        <v>3675</v>
      </c>
      <c r="B3675" s="453"/>
      <c r="D3675" s="1205" t="s">
        <v>29</v>
      </c>
      <c r="E3675" s="1205"/>
      <c r="F3675" s="1205"/>
      <c r="G3675" s="1205"/>
      <c r="H3675" s="4"/>
      <c r="I3675" s="4"/>
      <c r="J3675" s="329"/>
      <c r="K3675" s="4"/>
      <c r="L3675" s="4"/>
      <c r="M3675" s="4"/>
      <c r="N3675" s="4"/>
      <c r="O3675" s="329"/>
      <c r="P3675" s="4"/>
      <c r="Q3675" s="4"/>
      <c r="R3675" s="4"/>
      <c r="S3675" s="316"/>
      <c r="T3675" s="53"/>
      <c r="U3675" s="53"/>
      <c r="V3675" s="53"/>
      <c r="W3675" s="53"/>
      <c r="X3675" s="44"/>
      <c r="Y3675" s="252"/>
      <c r="Z3675" s="53"/>
      <c r="AA3675" s="53"/>
      <c r="AB3675" s="53"/>
      <c r="AC3675" s="53"/>
      <c r="AD3675" s="44"/>
      <c r="AE3675" s="252">
        <f>AE$680</f>
        <v>0</v>
      </c>
      <c r="AF3675" s="53"/>
      <c r="AG3675" s="53"/>
      <c r="AH3675" s="53"/>
      <c r="AI3675" s="44"/>
      <c r="AJ3675" s="252"/>
      <c r="AK3675" s="53"/>
      <c r="AL3675" s="53"/>
      <c r="AM3675" s="53"/>
      <c r="AN3675" s="44"/>
    </row>
    <row r="3676" spans="1:40" outlineLevel="2">
      <c r="A3676" s="882">
        <f>ROW()</f>
        <v>3676</v>
      </c>
      <c r="B3676" s="453"/>
      <c r="D3676" s="1205" t="s">
        <v>30</v>
      </c>
      <c r="E3676" s="1205"/>
      <c r="F3676" s="1205"/>
      <c r="G3676" s="1205"/>
      <c r="H3676" s="4"/>
      <c r="I3676" s="4"/>
      <c r="J3676" s="329"/>
      <c r="K3676" s="4"/>
      <c r="L3676" s="4"/>
      <c r="M3676" s="4"/>
      <c r="N3676" s="4"/>
      <c r="O3676" s="329"/>
      <c r="P3676" s="4"/>
      <c r="Q3676" s="4"/>
      <c r="R3676" s="4"/>
      <c r="S3676" s="316"/>
      <c r="T3676" s="53"/>
      <c r="U3676" s="53"/>
      <c r="V3676" s="53"/>
      <c r="W3676" s="53"/>
      <c r="X3676" s="44"/>
      <c r="Y3676" s="252"/>
      <c r="Z3676" s="53"/>
      <c r="AA3676" s="53"/>
      <c r="AB3676" s="53"/>
      <c r="AC3676" s="53"/>
      <c r="AD3676" s="44"/>
      <c r="AE3676" s="252">
        <f>AE$681</f>
        <v>0</v>
      </c>
      <c r="AF3676" s="53"/>
      <c r="AG3676" s="53"/>
      <c r="AH3676" s="53"/>
      <c r="AI3676" s="44"/>
      <c r="AJ3676" s="252"/>
      <c r="AK3676" s="53"/>
      <c r="AL3676" s="53"/>
      <c r="AM3676" s="53"/>
      <c r="AN3676" s="44"/>
    </row>
    <row r="3677" spans="1:40" outlineLevel="2">
      <c r="A3677" s="882">
        <f>ROW()</f>
        <v>3677</v>
      </c>
      <c r="B3677" s="453"/>
      <c r="D3677" s="1205" t="s">
        <v>31</v>
      </c>
      <c r="E3677" s="1205"/>
      <c r="F3677" s="1205"/>
      <c r="G3677" s="1205"/>
      <c r="H3677" s="4"/>
      <c r="I3677" s="4"/>
      <c r="J3677" s="329"/>
      <c r="K3677" s="4"/>
      <c r="L3677" s="4"/>
      <c r="M3677" s="4"/>
      <c r="N3677" s="4"/>
      <c r="O3677" s="329"/>
      <c r="P3677" s="4"/>
      <c r="Q3677" s="4"/>
      <c r="R3677" s="4"/>
      <c r="S3677" s="316"/>
      <c r="T3677" s="53"/>
      <c r="U3677" s="53"/>
      <c r="V3677" s="53"/>
      <c r="W3677" s="53"/>
      <c r="X3677" s="44"/>
      <c r="Y3677" s="252"/>
      <c r="Z3677" s="53"/>
      <c r="AA3677" s="53"/>
      <c r="AB3677" s="53"/>
      <c r="AC3677" s="53"/>
      <c r="AD3677" s="44"/>
      <c r="AE3677" s="252">
        <f>AE$682</f>
        <v>0</v>
      </c>
      <c r="AF3677" s="53"/>
      <c r="AG3677" s="53"/>
      <c r="AH3677" s="53"/>
      <c r="AI3677" s="44"/>
      <c r="AJ3677" s="252"/>
      <c r="AK3677" s="53"/>
      <c r="AL3677" s="53"/>
      <c r="AM3677" s="53"/>
      <c r="AN3677" s="44"/>
    </row>
    <row r="3678" spans="1:40" outlineLevel="2">
      <c r="A3678" s="882">
        <f>ROW()</f>
        <v>3678</v>
      </c>
      <c r="B3678" s="453"/>
      <c r="D3678" s="1205" t="s">
        <v>32</v>
      </c>
      <c r="E3678" s="1205"/>
      <c r="F3678" s="1205"/>
      <c r="G3678" s="1205"/>
      <c r="H3678" s="4"/>
      <c r="I3678" s="4"/>
      <c r="J3678" s="329"/>
      <c r="K3678" s="4"/>
      <c r="L3678" s="4"/>
      <c r="M3678" s="4"/>
      <c r="N3678" s="4"/>
      <c r="O3678" s="329"/>
      <c r="P3678" s="4"/>
      <c r="Q3678" s="4"/>
      <c r="R3678" s="4"/>
      <c r="S3678" s="316"/>
      <c r="T3678" s="53"/>
      <c r="U3678" s="53"/>
      <c r="V3678" s="53"/>
      <c r="W3678" s="53"/>
      <c r="X3678" s="44"/>
      <c r="Y3678" s="252"/>
      <c r="Z3678" s="53"/>
      <c r="AA3678" s="53"/>
      <c r="AB3678" s="53"/>
      <c r="AC3678" s="53"/>
      <c r="AD3678" s="44"/>
      <c r="AE3678" s="252">
        <f>AE$683</f>
        <v>0</v>
      </c>
      <c r="AF3678" s="53"/>
      <c r="AG3678" s="53"/>
      <c r="AH3678" s="53"/>
      <c r="AI3678" s="44"/>
      <c r="AJ3678" s="252"/>
      <c r="AK3678" s="53"/>
      <c r="AL3678" s="53"/>
      <c r="AM3678" s="53"/>
      <c r="AN3678" s="44"/>
    </row>
    <row r="3679" spans="1:40" outlineLevel="2">
      <c r="A3679" s="882">
        <f>ROW()</f>
        <v>3679</v>
      </c>
      <c r="B3679" s="453"/>
      <c r="D3679" s="1205" t="s">
        <v>33</v>
      </c>
      <c r="E3679" s="1205"/>
      <c r="F3679" s="1205"/>
      <c r="G3679" s="1205"/>
      <c r="H3679" s="4"/>
      <c r="I3679" s="4"/>
      <c r="J3679" s="329"/>
      <c r="K3679" s="4"/>
      <c r="L3679" s="4"/>
      <c r="M3679" s="4"/>
      <c r="N3679" s="4"/>
      <c r="O3679" s="329"/>
      <c r="P3679" s="4"/>
      <c r="Q3679" s="4"/>
      <c r="R3679" s="4"/>
      <c r="S3679" s="316"/>
      <c r="T3679" s="53"/>
      <c r="U3679" s="53"/>
      <c r="V3679" s="53"/>
      <c r="W3679" s="53"/>
      <c r="X3679" s="44"/>
      <c r="Y3679" s="252"/>
      <c r="Z3679" s="53"/>
      <c r="AA3679" s="53"/>
      <c r="AB3679" s="53"/>
      <c r="AC3679" s="53"/>
      <c r="AD3679" s="44"/>
      <c r="AE3679" s="252">
        <f>AE$684</f>
        <v>0</v>
      </c>
      <c r="AF3679" s="53"/>
      <c r="AG3679" s="53"/>
      <c r="AH3679" s="53"/>
      <c r="AI3679" s="44"/>
      <c r="AJ3679" s="252"/>
      <c r="AK3679" s="53"/>
      <c r="AL3679" s="53"/>
      <c r="AM3679" s="53"/>
      <c r="AN3679" s="44"/>
    </row>
    <row r="3680" spans="1:40" outlineLevel="2">
      <c r="A3680" s="882">
        <f>ROW()</f>
        <v>3680</v>
      </c>
      <c r="B3680" s="453"/>
      <c r="D3680" s="1205" t="s">
        <v>27</v>
      </c>
      <c r="E3680" s="1205"/>
      <c r="F3680" s="1205"/>
      <c r="G3680" s="1205"/>
      <c r="H3680" s="4"/>
      <c r="I3680" s="4"/>
      <c r="J3680" s="329"/>
      <c r="K3680" s="4"/>
      <c r="L3680" s="4"/>
      <c r="M3680" s="4"/>
      <c r="N3680" s="4"/>
      <c r="O3680" s="329"/>
      <c r="P3680" s="4"/>
      <c r="Q3680" s="4"/>
      <c r="R3680" s="4"/>
      <c r="S3680" s="316"/>
      <c r="T3680" s="53"/>
      <c r="U3680" s="53"/>
      <c r="V3680" s="53"/>
      <c r="W3680" s="53"/>
      <c r="X3680" s="44"/>
      <c r="Y3680" s="252"/>
      <c r="Z3680" s="53"/>
      <c r="AA3680" s="53"/>
      <c r="AB3680" s="53"/>
      <c r="AC3680" s="53"/>
      <c r="AD3680" s="44"/>
      <c r="AE3680" s="252">
        <f>AE$685</f>
        <v>0</v>
      </c>
      <c r="AF3680" s="53"/>
      <c r="AG3680" s="53"/>
      <c r="AH3680" s="53"/>
      <c r="AI3680" s="44"/>
      <c r="AJ3680" s="252"/>
      <c r="AK3680" s="53"/>
      <c r="AL3680" s="53"/>
      <c r="AM3680" s="53"/>
      <c r="AN3680" s="44"/>
    </row>
    <row r="3681" spans="1:40" outlineLevel="2">
      <c r="A3681" s="882">
        <f>ROW()</f>
        <v>3681</v>
      </c>
      <c r="B3681" s="453"/>
      <c r="D3681" s="1205" t="s">
        <v>34</v>
      </c>
      <c r="E3681" s="1205"/>
      <c r="F3681" s="1205"/>
      <c r="G3681" s="1205"/>
      <c r="H3681" s="4"/>
      <c r="I3681" s="4"/>
      <c r="J3681" s="329"/>
      <c r="K3681" s="4"/>
      <c r="L3681" s="4"/>
      <c r="M3681" s="4"/>
      <c r="N3681" s="4"/>
      <c r="O3681" s="329"/>
      <c r="P3681" s="4"/>
      <c r="Q3681" s="4"/>
      <c r="R3681" s="4"/>
      <c r="S3681" s="316"/>
      <c r="T3681" s="53"/>
      <c r="U3681" s="53"/>
      <c r="V3681" s="53"/>
      <c r="W3681" s="53"/>
      <c r="X3681" s="44"/>
      <c r="Y3681" s="252"/>
      <c r="Z3681" s="53"/>
      <c r="AA3681" s="53"/>
      <c r="AB3681" s="53"/>
      <c r="AC3681" s="53"/>
      <c r="AD3681" s="44"/>
      <c r="AE3681" s="252">
        <f>AE$686</f>
        <v>0</v>
      </c>
      <c r="AF3681" s="53"/>
      <c r="AG3681" s="53"/>
      <c r="AH3681" s="53"/>
      <c r="AI3681" s="44"/>
      <c r="AJ3681" s="252"/>
      <c r="AK3681" s="53"/>
      <c r="AL3681" s="53"/>
      <c r="AM3681" s="53"/>
      <c r="AN3681" s="44"/>
    </row>
    <row r="3682" spans="1:40" outlineLevel="2">
      <c r="A3682" s="882">
        <f>ROW()</f>
        <v>3682</v>
      </c>
      <c r="B3682" s="453"/>
      <c r="D3682" s="1205" t="s">
        <v>35</v>
      </c>
      <c r="E3682" s="1205"/>
      <c r="F3682" s="1205"/>
      <c r="G3682" s="1205"/>
      <c r="H3682" s="4"/>
      <c r="I3682" s="4"/>
      <c r="J3682" s="329"/>
      <c r="K3682" s="4"/>
      <c r="L3682" s="4"/>
      <c r="M3682" s="4"/>
      <c r="N3682" s="4"/>
      <c r="O3682" s="329"/>
      <c r="P3682" s="4"/>
      <c r="Q3682" s="4"/>
      <c r="R3682" s="4"/>
      <c r="S3682" s="316"/>
      <c r="T3682" s="53"/>
      <c r="U3682" s="53"/>
      <c r="V3682" s="53"/>
      <c r="W3682" s="53"/>
      <c r="X3682" s="44"/>
      <c r="Y3682" s="252"/>
      <c r="Z3682" s="53"/>
      <c r="AA3682" s="53"/>
      <c r="AB3682" s="53"/>
      <c r="AC3682" s="53"/>
      <c r="AD3682" s="44"/>
      <c r="AE3682" s="252">
        <f>AE$687</f>
        <v>-1.7128626279863481E-2</v>
      </c>
      <c r="AF3682" s="53"/>
      <c r="AG3682" s="53"/>
      <c r="AH3682" s="53"/>
      <c r="AI3682" s="44"/>
      <c r="AJ3682" s="252"/>
      <c r="AK3682" s="53"/>
      <c r="AL3682" s="53"/>
      <c r="AM3682" s="53"/>
      <c r="AN3682" s="44"/>
    </row>
    <row r="3683" spans="1:40" outlineLevel="2">
      <c r="A3683" s="882">
        <f>ROW()</f>
        <v>3683</v>
      </c>
      <c r="B3683" s="453"/>
      <c r="D3683" s="1205" t="s">
        <v>302</v>
      </c>
      <c r="E3683" s="1205"/>
      <c r="F3683" s="1205"/>
      <c r="G3683" s="1205"/>
      <c r="H3683" s="4"/>
      <c r="I3683" s="4"/>
      <c r="J3683" s="329"/>
      <c r="K3683" s="4"/>
      <c r="L3683" s="4"/>
      <c r="M3683" s="4"/>
      <c r="N3683" s="4"/>
      <c r="O3683" s="329"/>
      <c r="P3683" s="4"/>
      <c r="Q3683" s="4"/>
      <c r="R3683" s="4"/>
      <c r="S3683" s="316"/>
      <c r="T3683" s="53"/>
      <c r="U3683" s="53"/>
      <c r="V3683" s="53"/>
      <c r="W3683" s="53"/>
      <c r="X3683" s="44"/>
      <c r="Y3683" s="252"/>
      <c r="Z3683" s="53"/>
      <c r="AA3683" s="53"/>
      <c r="AB3683" s="53"/>
      <c r="AC3683" s="53"/>
      <c r="AD3683" s="44"/>
      <c r="AE3683" s="252">
        <f>AE$688</f>
        <v>-0.6689176809726961</v>
      </c>
      <c r="AF3683" s="53"/>
      <c r="AG3683" s="53"/>
      <c r="AH3683" s="53"/>
      <c r="AI3683" s="44"/>
      <c r="AJ3683" s="252"/>
      <c r="AK3683" s="53"/>
      <c r="AL3683" s="53"/>
      <c r="AM3683" s="53"/>
      <c r="AN3683" s="44"/>
    </row>
    <row r="3684" spans="1:40" outlineLevel="2">
      <c r="A3684" s="882">
        <f>ROW()</f>
        <v>3684</v>
      </c>
      <c r="B3684" s="453"/>
      <c r="D3684" s="1205" t="s">
        <v>36</v>
      </c>
      <c r="E3684" s="1205"/>
      <c r="F3684" s="1205"/>
      <c r="G3684" s="1205"/>
      <c r="H3684" s="4"/>
      <c r="I3684" s="4"/>
      <c r="J3684" s="329"/>
      <c r="K3684" s="4"/>
      <c r="L3684" s="4"/>
      <c r="M3684" s="4"/>
      <c r="N3684" s="4"/>
      <c r="O3684" s="329"/>
      <c r="P3684" s="4"/>
      <c r="Q3684" s="4"/>
      <c r="R3684" s="4"/>
      <c r="S3684" s="316"/>
      <c r="T3684" s="53"/>
      <c r="U3684" s="53"/>
      <c r="V3684" s="53"/>
      <c r="W3684" s="53"/>
      <c r="X3684" s="44"/>
      <c r="Y3684" s="252"/>
      <c r="Z3684" s="53"/>
      <c r="AA3684" s="53"/>
      <c r="AB3684" s="53"/>
      <c r="AC3684" s="53"/>
      <c r="AD3684" s="44"/>
      <c r="AE3684" s="252">
        <f>AE$689</f>
        <v>0</v>
      </c>
      <c r="AF3684" s="53"/>
      <c r="AG3684" s="53"/>
      <c r="AH3684" s="53"/>
      <c r="AI3684" s="44"/>
      <c r="AJ3684" s="252"/>
      <c r="AK3684" s="53"/>
      <c r="AL3684" s="53"/>
      <c r="AM3684" s="53"/>
      <c r="AN3684" s="44"/>
    </row>
    <row r="3685" spans="1:40" outlineLevel="2">
      <c r="A3685" s="882">
        <f>ROW()</f>
        <v>3685</v>
      </c>
      <c r="B3685" s="453"/>
      <c r="D3685" s="1205" t="s">
        <v>583</v>
      </c>
      <c r="E3685" s="1205"/>
      <c r="F3685" s="1205"/>
      <c r="G3685" s="1205"/>
      <c r="H3685" s="4"/>
      <c r="I3685" s="4"/>
      <c r="J3685" s="329"/>
      <c r="K3685" s="4"/>
      <c r="L3685" s="4"/>
      <c r="M3685" s="4"/>
      <c r="N3685" s="4"/>
      <c r="O3685" s="329"/>
      <c r="P3685" s="4"/>
      <c r="Q3685" s="4"/>
      <c r="R3685" s="4"/>
      <c r="S3685" s="316"/>
      <c r="T3685" s="53"/>
      <c r="U3685" s="53"/>
      <c r="V3685" s="53"/>
      <c r="W3685" s="53"/>
      <c r="X3685" s="44"/>
      <c r="Y3685" s="252"/>
      <c r="Z3685" s="53"/>
      <c r="AA3685" s="53"/>
      <c r="AB3685" s="53"/>
      <c r="AC3685" s="53"/>
      <c r="AD3685" s="44"/>
      <c r="AE3685" s="252">
        <f>AE$690</f>
        <v>0</v>
      </c>
      <c r="AF3685" s="53"/>
      <c r="AG3685" s="53"/>
      <c r="AH3685" s="53"/>
      <c r="AI3685" s="44"/>
      <c r="AJ3685" s="252"/>
      <c r="AK3685" s="53"/>
      <c r="AL3685" s="53"/>
      <c r="AM3685" s="53"/>
      <c r="AN3685" s="44"/>
    </row>
    <row r="3686" spans="1:40" outlineLevel="2">
      <c r="A3686" s="882">
        <f>ROW()</f>
        <v>3686</v>
      </c>
      <c r="B3686" s="453"/>
      <c r="D3686" s="1205" t="s">
        <v>81</v>
      </c>
      <c r="E3686" s="1205"/>
      <c r="F3686" s="1205"/>
      <c r="G3686" s="1205"/>
      <c r="H3686" s="4"/>
      <c r="I3686" s="4"/>
      <c r="J3686" s="329"/>
      <c r="K3686" s="4"/>
      <c r="L3686" s="4"/>
      <c r="M3686" s="4"/>
      <c r="N3686" s="4"/>
      <c r="O3686" s="329"/>
      <c r="P3686" s="4"/>
      <c r="Q3686" s="4"/>
      <c r="R3686" s="4"/>
      <c r="S3686" s="316"/>
      <c r="T3686" s="53"/>
      <c r="U3686" s="53"/>
      <c r="V3686" s="53"/>
      <c r="W3686" s="53"/>
      <c r="X3686" s="44"/>
      <c r="Y3686" s="252"/>
      <c r="Z3686" s="53"/>
      <c r="AA3686" s="53"/>
      <c r="AB3686" s="53"/>
      <c r="AC3686" s="53"/>
      <c r="AD3686" s="44"/>
      <c r="AE3686" s="252">
        <f>AE$691</f>
        <v>0</v>
      </c>
      <c r="AF3686" s="53"/>
      <c r="AG3686" s="53"/>
      <c r="AH3686" s="53"/>
      <c r="AI3686" s="44"/>
      <c r="AJ3686" s="252"/>
      <c r="AK3686" s="53"/>
      <c r="AL3686" s="53"/>
      <c r="AM3686" s="53"/>
      <c r="AN3686" s="44"/>
    </row>
    <row r="3687" spans="1:40" outlineLevel="2">
      <c r="A3687" s="882">
        <f>ROW()</f>
        <v>3687</v>
      </c>
      <c r="B3687" s="453"/>
      <c r="D3687" s="1205" t="s">
        <v>28</v>
      </c>
      <c r="E3687" s="1205"/>
      <c r="F3687" s="1205"/>
      <c r="G3687" s="1205"/>
      <c r="H3687" s="4"/>
      <c r="I3687" s="4"/>
      <c r="J3687" s="329"/>
      <c r="K3687" s="4"/>
      <c r="L3687" s="4"/>
      <c r="M3687" s="4"/>
      <c r="N3687" s="4"/>
      <c r="O3687" s="329"/>
      <c r="P3687" s="4"/>
      <c r="Q3687" s="4"/>
      <c r="R3687" s="4"/>
      <c r="S3687" s="316"/>
      <c r="T3687" s="53"/>
      <c r="U3687" s="53"/>
      <c r="V3687" s="53"/>
      <c r="W3687" s="53"/>
      <c r="X3687" s="44"/>
      <c r="Y3687" s="252"/>
      <c r="Z3687" s="53"/>
      <c r="AA3687" s="53"/>
      <c r="AB3687" s="53"/>
      <c r="AC3687" s="53"/>
      <c r="AD3687" s="44"/>
      <c r="AE3687" s="252">
        <f>AE$692</f>
        <v>0</v>
      </c>
      <c r="AF3687" s="53"/>
      <c r="AG3687" s="53"/>
      <c r="AH3687" s="53"/>
      <c r="AI3687" s="44"/>
      <c r="AJ3687" s="252"/>
      <c r="AK3687" s="53"/>
      <c r="AL3687" s="53"/>
      <c r="AM3687" s="53"/>
      <c r="AN3687" s="44"/>
    </row>
    <row r="3688" spans="1:40" outlineLevel="2">
      <c r="A3688" s="882">
        <f>ROW()</f>
        <v>3688</v>
      </c>
      <c r="B3688" s="453"/>
      <c r="D3688" s="1206" t="s">
        <v>443</v>
      </c>
      <c r="E3688" s="1206"/>
      <c r="F3688" s="1206"/>
      <c r="G3688" s="1206"/>
      <c r="H3688" s="28"/>
      <c r="I3688" s="28"/>
      <c r="J3688" s="1207"/>
      <c r="K3688" s="28"/>
      <c r="L3688" s="28"/>
      <c r="M3688" s="28"/>
      <c r="N3688" s="28"/>
      <c r="O3688" s="1207"/>
      <c r="P3688" s="28"/>
      <c r="Q3688" s="28"/>
      <c r="R3688" s="28"/>
      <c r="S3688" s="317"/>
      <c r="T3688" s="54"/>
      <c r="U3688" s="54"/>
      <c r="V3688" s="54"/>
      <c r="W3688" s="54"/>
      <c r="X3688" s="46"/>
      <c r="Y3688" s="253"/>
      <c r="Z3688" s="54"/>
      <c r="AA3688" s="54"/>
      <c r="AB3688" s="54"/>
      <c r="AC3688" s="54"/>
      <c r="AD3688" s="46"/>
      <c r="AE3688" s="253">
        <f>AE$693</f>
        <v>0</v>
      </c>
      <c r="AF3688" s="54"/>
      <c r="AG3688" s="54"/>
      <c r="AH3688" s="54"/>
      <c r="AI3688" s="46"/>
      <c r="AJ3688" s="253"/>
      <c r="AK3688" s="54"/>
      <c r="AL3688" s="54"/>
      <c r="AM3688" s="54"/>
      <c r="AN3688" s="46"/>
    </row>
    <row r="3689" spans="1:40" outlineLevel="2">
      <c r="A3689" s="882">
        <f>ROW()</f>
        <v>3689</v>
      </c>
      <c r="B3689" s="453"/>
      <c r="D3689" s="452" t="s">
        <v>24</v>
      </c>
      <c r="H3689" s="458"/>
      <c r="I3689" s="458"/>
      <c r="J3689" s="459"/>
      <c r="K3689" s="458"/>
      <c r="L3689" s="458"/>
      <c r="M3689" s="458"/>
      <c r="N3689" s="458"/>
      <c r="O3689" s="459"/>
      <c r="P3689" s="458"/>
      <c r="Q3689" s="458"/>
      <c r="R3689" s="458"/>
      <c r="S3689" s="463"/>
      <c r="T3689" s="444">
        <f t="shared" ref="T3689:AN3689" si="2946">SUM(T3673:T3688)</f>
        <v>0</v>
      </c>
      <c r="U3689" s="444">
        <f t="shared" si="2946"/>
        <v>0</v>
      </c>
      <c r="V3689" s="444">
        <f t="shared" si="2946"/>
        <v>0</v>
      </c>
      <c r="W3689" s="444">
        <f t="shared" si="2946"/>
        <v>0</v>
      </c>
      <c r="X3689" s="445">
        <f t="shared" si="2946"/>
        <v>0</v>
      </c>
      <c r="Y3689" s="466">
        <f t="shared" si="2946"/>
        <v>0</v>
      </c>
      <c r="Z3689" s="444">
        <f t="shared" si="2946"/>
        <v>0</v>
      </c>
      <c r="AA3689" s="444">
        <f t="shared" si="2946"/>
        <v>0</v>
      </c>
      <c r="AB3689" s="444">
        <f t="shared" si="2946"/>
        <v>0</v>
      </c>
      <c r="AC3689" s="444">
        <f t="shared" si="2946"/>
        <v>0</v>
      </c>
      <c r="AD3689" s="445">
        <f t="shared" si="2946"/>
        <v>0</v>
      </c>
      <c r="AE3689" s="466">
        <f t="shared" si="2946"/>
        <v>-0.68604630725255955</v>
      </c>
      <c r="AF3689" s="444">
        <f t="shared" si="2946"/>
        <v>0</v>
      </c>
      <c r="AG3689" s="444">
        <f t="shared" si="2946"/>
        <v>0</v>
      </c>
      <c r="AH3689" s="444">
        <f t="shared" si="2946"/>
        <v>0</v>
      </c>
      <c r="AI3689" s="445">
        <f t="shared" si="2946"/>
        <v>0</v>
      </c>
      <c r="AJ3689" s="466">
        <f t="shared" si="2946"/>
        <v>0</v>
      </c>
      <c r="AK3689" s="444">
        <f t="shared" si="2946"/>
        <v>0</v>
      </c>
      <c r="AL3689" s="444">
        <f t="shared" si="2946"/>
        <v>0</v>
      </c>
      <c r="AM3689" s="444">
        <f t="shared" si="2946"/>
        <v>0</v>
      </c>
      <c r="AN3689" s="445">
        <f t="shared" si="2946"/>
        <v>0</v>
      </c>
    </row>
    <row r="3690" spans="1:40" outlineLevel="1">
      <c r="A3690" s="732" t="s">
        <v>21</v>
      </c>
      <c r="B3690" s="733"/>
      <c r="C3690" s="881"/>
      <c r="D3690" s="733"/>
      <c r="E3690" s="733"/>
      <c r="F3690" s="733"/>
      <c r="G3690" s="733"/>
      <c r="H3690" s="733"/>
      <c r="I3690" s="730"/>
      <c r="J3690" s="729"/>
      <c r="K3690" s="730"/>
      <c r="L3690" s="730"/>
      <c r="M3690" s="730"/>
      <c r="N3690" s="730"/>
      <c r="O3690" s="729"/>
      <c r="P3690" s="730"/>
      <c r="Q3690" s="730"/>
      <c r="R3690" s="730"/>
      <c r="S3690" s="731"/>
      <c r="T3690" s="730"/>
      <c r="U3690" s="730"/>
      <c r="V3690" s="730"/>
      <c r="W3690" s="730"/>
      <c r="X3690" s="731"/>
      <c r="Y3690" s="729"/>
      <c r="Z3690" s="730"/>
      <c r="AA3690" s="730"/>
      <c r="AB3690" s="730"/>
      <c r="AC3690" s="730"/>
      <c r="AD3690" s="731"/>
      <c r="AE3690" s="729"/>
      <c r="AF3690" s="730"/>
      <c r="AG3690" s="730"/>
      <c r="AH3690" s="730"/>
      <c r="AI3690" s="731"/>
      <c r="AJ3690" s="729"/>
      <c r="AK3690" s="730"/>
      <c r="AL3690" s="730"/>
      <c r="AM3690" s="730"/>
      <c r="AN3690" s="731"/>
    </row>
    <row r="3691" spans="1:40" outlineLevel="2">
      <c r="A3691" s="882">
        <f>ROW()</f>
        <v>3691</v>
      </c>
      <c r="B3691" s="453"/>
      <c r="D3691" s="452" t="s">
        <v>300</v>
      </c>
      <c r="H3691" s="458"/>
      <c r="I3691" s="458"/>
      <c r="J3691" s="459"/>
      <c r="K3691" s="458"/>
      <c r="L3691" s="458"/>
      <c r="M3691" s="458"/>
      <c r="N3691" s="458"/>
      <c r="O3691" s="443"/>
      <c r="P3691" s="439"/>
      <c r="Q3691" s="439"/>
      <c r="R3691" s="439"/>
      <c r="S3691" s="440"/>
      <c r="T3691" s="439"/>
      <c r="U3691" s="439"/>
      <c r="V3691" s="439"/>
      <c r="W3691" s="439"/>
      <c r="X3691" s="440"/>
      <c r="Y3691" s="443"/>
      <c r="Z3691" s="439"/>
      <c r="AA3691" s="439"/>
      <c r="AB3691" s="439"/>
      <c r="AC3691" s="439"/>
      <c r="AD3691" s="440"/>
      <c r="AE3691" s="443"/>
      <c r="AF3691" s="157">
        <f>-Input!AF1488</f>
        <v>-3.9565462087179572E-2</v>
      </c>
      <c r="AG3691" s="157">
        <f>-Input!AG1488</f>
        <v>-3.9565462087179572E-2</v>
      </c>
      <c r="AH3691" s="157">
        <f>-Input!AH1488</f>
        <v>-3.9565462087179572E-2</v>
      </c>
      <c r="AI3691" s="320">
        <f>-Input!AI1488</f>
        <v>-3.9565462087179572E-2</v>
      </c>
      <c r="AJ3691" s="443">
        <f t="shared" ref="AJ3691:AN3700" si="2947">-IF($D3691="Land",0,IF(AJ3637&lt;0,AJ3637,IF(AJ3619&lt;1,AJ3637,MAX(MIN(IF(AJ3637&gt;0,(AJ3637/AJ3619),0),AJ3637),0)*AJ$9)))</f>
        <v>-5.577114292230221E-2</v>
      </c>
      <c r="AK3691" s="439">
        <f t="shared" si="2947"/>
        <v>-5.5771142922302203E-2</v>
      </c>
      <c r="AL3691" s="439">
        <f t="shared" si="2947"/>
        <v>-5.5771142922302203E-2</v>
      </c>
      <c r="AM3691" s="439">
        <f t="shared" si="2947"/>
        <v>-5.5771142922302196E-2</v>
      </c>
      <c r="AN3691" s="313">
        <f t="shared" si="2947"/>
        <v>-5.5771142922302196E-2</v>
      </c>
    </row>
    <row r="3692" spans="1:40" outlineLevel="2">
      <c r="A3692" s="882">
        <f>ROW()</f>
        <v>3692</v>
      </c>
      <c r="B3692" s="453"/>
      <c r="D3692" s="452" t="s">
        <v>301</v>
      </c>
      <c r="H3692" s="458"/>
      <c r="I3692" s="458"/>
      <c r="J3692" s="459"/>
      <c r="K3692" s="458"/>
      <c r="L3692" s="458"/>
      <c r="M3692" s="458"/>
      <c r="N3692" s="458"/>
      <c r="O3692" s="443"/>
      <c r="P3692" s="439"/>
      <c r="Q3692" s="439"/>
      <c r="R3692" s="439"/>
      <c r="S3692" s="440"/>
      <c r="T3692" s="439"/>
      <c r="U3692" s="439"/>
      <c r="V3692" s="439"/>
      <c r="W3692" s="439"/>
      <c r="X3692" s="440"/>
      <c r="Y3692" s="443"/>
      <c r="Z3692" s="439"/>
      <c r="AA3692" s="439"/>
      <c r="AB3692" s="439"/>
      <c r="AC3692" s="439"/>
      <c r="AD3692" s="440"/>
      <c r="AE3692" s="443"/>
      <c r="AF3692" s="157">
        <f>-Input!AF1489</f>
        <v>0</v>
      </c>
      <c r="AG3692" s="157">
        <f>-Input!AG1489</f>
        <v>0</v>
      </c>
      <c r="AH3692" s="157">
        <f>-Input!AH1489</f>
        <v>0</v>
      </c>
      <c r="AI3692" s="320">
        <f>-Input!AI1489</f>
        <v>0</v>
      </c>
      <c r="AJ3692" s="443">
        <f t="shared" si="2947"/>
        <v>-1.2289719265297417E-2</v>
      </c>
      <c r="AK3692" s="439">
        <f t="shared" si="2947"/>
        <v>-1.2289719265297417E-2</v>
      </c>
      <c r="AL3692" s="439">
        <f t="shared" si="2947"/>
        <v>-1.2289719265297417E-2</v>
      </c>
      <c r="AM3692" s="439">
        <f t="shared" si="2947"/>
        <v>-1.2289719265297417E-2</v>
      </c>
      <c r="AN3692" s="313">
        <f t="shared" si="2947"/>
        <v>-1.2289719265297417E-2</v>
      </c>
    </row>
    <row r="3693" spans="1:40" outlineLevel="2">
      <c r="A3693" s="882">
        <f>ROW()</f>
        <v>3693</v>
      </c>
      <c r="B3693" s="453"/>
      <c r="D3693" s="452" t="s">
        <v>29</v>
      </c>
      <c r="H3693" s="458"/>
      <c r="I3693" s="458"/>
      <c r="J3693" s="459"/>
      <c r="K3693" s="458"/>
      <c r="L3693" s="458"/>
      <c r="M3693" s="458"/>
      <c r="N3693" s="458"/>
      <c r="O3693" s="443"/>
      <c r="P3693" s="439"/>
      <c r="Q3693" s="439"/>
      <c r="R3693" s="439"/>
      <c r="S3693" s="440"/>
      <c r="T3693" s="439"/>
      <c r="U3693" s="439"/>
      <c r="V3693" s="439"/>
      <c r="W3693" s="439"/>
      <c r="X3693" s="440"/>
      <c r="Y3693" s="443"/>
      <c r="Z3693" s="439"/>
      <c r="AA3693" s="439"/>
      <c r="AB3693" s="439"/>
      <c r="AC3693" s="439"/>
      <c r="AD3693" s="440"/>
      <c r="AE3693" s="443"/>
      <c r="AF3693" s="157">
        <f>-Input!AF1490</f>
        <v>0</v>
      </c>
      <c r="AG3693" s="157">
        <f>-Input!AG1490</f>
        <v>0</v>
      </c>
      <c r="AH3693" s="157">
        <f>-Input!AH1490</f>
        <v>0</v>
      </c>
      <c r="AI3693" s="320">
        <f>-Input!AI1490</f>
        <v>0</v>
      </c>
      <c r="AJ3693" s="443">
        <f t="shared" si="2947"/>
        <v>0</v>
      </c>
      <c r="AK3693" s="439">
        <f t="shared" si="2947"/>
        <v>0</v>
      </c>
      <c r="AL3693" s="439">
        <f t="shared" si="2947"/>
        <v>0</v>
      </c>
      <c r="AM3693" s="439">
        <f t="shared" si="2947"/>
        <v>0</v>
      </c>
      <c r="AN3693" s="313">
        <f t="shared" si="2947"/>
        <v>0</v>
      </c>
    </row>
    <row r="3694" spans="1:40" outlineLevel="2">
      <c r="A3694" s="882">
        <f>ROW()</f>
        <v>3694</v>
      </c>
      <c r="B3694" s="453"/>
      <c r="D3694" s="452" t="s">
        <v>30</v>
      </c>
      <c r="H3694" s="458"/>
      <c r="I3694" s="458"/>
      <c r="J3694" s="459"/>
      <c r="K3694" s="458"/>
      <c r="L3694" s="458"/>
      <c r="M3694" s="458"/>
      <c r="N3694" s="458"/>
      <c r="O3694" s="443"/>
      <c r="P3694" s="439"/>
      <c r="Q3694" s="439"/>
      <c r="R3694" s="439"/>
      <c r="S3694" s="440"/>
      <c r="T3694" s="439"/>
      <c r="U3694" s="439"/>
      <c r="V3694" s="439"/>
      <c r="W3694" s="439"/>
      <c r="X3694" s="440"/>
      <c r="Y3694" s="443"/>
      <c r="Z3694" s="439"/>
      <c r="AA3694" s="439"/>
      <c r="AB3694" s="439"/>
      <c r="AC3694" s="439"/>
      <c r="AD3694" s="440"/>
      <c r="AE3694" s="443"/>
      <c r="AF3694" s="157">
        <f>-Input!AF1491</f>
        <v>-0.79439169938674392</v>
      </c>
      <c r="AG3694" s="157">
        <f>-Input!AG1491</f>
        <v>-0.79439169938674392</v>
      </c>
      <c r="AH3694" s="157">
        <f>-Input!AH1491</f>
        <v>-0.79439169938674392</v>
      </c>
      <c r="AI3694" s="320">
        <f>-Input!AI1491</f>
        <v>-0.79439169938674392</v>
      </c>
      <c r="AJ3694" s="443">
        <f t="shared" si="2947"/>
        <v>-0.50451183930498777</v>
      </c>
      <c r="AK3694" s="439">
        <f t="shared" si="2947"/>
        <v>-0.50451183930498766</v>
      </c>
      <c r="AL3694" s="439">
        <f t="shared" si="2947"/>
        <v>-0.50451183930498766</v>
      </c>
      <c r="AM3694" s="439">
        <f t="shared" si="2947"/>
        <v>-0.50451183930498766</v>
      </c>
      <c r="AN3694" s="313">
        <f t="shared" si="2947"/>
        <v>-0.50451183930498766</v>
      </c>
    </row>
    <row r="3695" spans="1:40" outlineLevel="2">
      <c r="A3695" s="882">
        <f>ROW()</f>
        <v>3695</v>
      </c>
      <c r="B3695" s="453"/>
      <c r="D3695" s="452" t="s">
        <v>31</v>
      </c>
      <c r="H3695" s="458"/>
      <c r="I3695" s="458"/>
      <c r="J3695" s="459"/>
      <c r="K3695" s="458"/>
      <c r="L3695" s="458"/>
      <c r="M3695" s="458"/>
      <c r="N3695" s="458"/>
      <c r="O3695" s="443"/>
      <c r="P3695" s="439"/>
      <c r="Q3695" s="439"/>
      <c r="R3695" s="439"/>
      <c r="S3695" s="440"/>
      <c r="T3695" s="439"/>
      <c r="U3695" s="439"/>
      <c r="V3695" s="439"/>
      <c r="W3695" s="439"/>
      <c r="X3695" s="440"/>
      <c r="Y3695" s="443"/>
      <c r="Z3695" s="439"/>
      <c r="AA3695" s="439"/>
      <c r="AB3695" s="439"/>
      <c r="AC3695" s="439"/>
      <c r="AD3695" s="440"/>
      <c r="AE3695" s="443"/>
      <c r="AF3695" s="157">
        <f>-Input!AF1492</f>
        <v>0</v>
      </c>
      <c r="AG3695" s="157">
        <f>-Input!AG1492</f>
        <v>0</v>
      </c>
      <c r="AH3695" s="157">
        <f>-Input!AH1492</f>
        <v>0</v>
      </c>
      <c r="AI3695" s="320">
        <f>-Input!AI1492</f>
        <v>0</v>
      </c>
      <c r="AJ3695" s="443">
        <f t="shared" si="2947"/>
        <v>0</v>
      </c>
      <c r="AK3695" s="439">
        <f t="shared" si="2947"/>
        <v>0</v>
      </c>
      <c r="AL3695" s="439">
        <f t="shared" si="2947"/>
        <v>0</v>
      </c>
      <c r="AM3695" s="439">
        <f t="shared" si="2947"/>
        <v>0</v>
      </c>
      <c r="AN3695" s="313">
        <f t="shared" si="2947"/>
        <v>0</v>
      </c>
    </row>
    <row r="3696" spans="1:40" outlineLevel="2">
      <c r="A3696" s="882">
        <f>ROW()</f>
        <v>3696</v>
      </c>
      <c r="B3696" s="453"/>
      <c r="D3696" s="452" t="s">
        <v>32</v>
      </c>
      <c r="H3696" s="458"/>
      <c r="I3696" s="458"/>
      <c r="J3696" s="459"/>
      <c r="K3696" s="458"/>
      <c r="L3696" s="458"/>
      <c r="M3696" s="458"/>
      <c r="N3696" s="458"/>
      <c r="O3696" s="443"/>
      <c r="P3696" s="439"/>
      <c r="Q3696" s="439"/>
      <c r="R3696" s="439"/>
      <c r="S3696" s="440"/>
      <c r="T3696" s="439"/>
      <c r="U3696" s="439"/>
      <c r="V3696" s="439"/>
      <c r="W3696" s="439"/>
      <c r="X3696" s="440"/>
      <c r="Y3696" s="443"/>
      <c r="Z3696" s="439"/>
      <c r="AA3696" s="439"/>
      <c r="AB3696" s="439"/>
      <c r="AC3696" s="439"/>
      <c r="AD3696" s="440"/>
      <c r="AE3696" s="443"/>
      <c r="AF3696" s="157">
        <f>-Input!AF1493</f>
        <v>-3.1441834415819249E-2</v>
      </c>
      <c r="AG3696" s="157">
        <f>-Input!AG1493</f>
        <v>-3.1441834415819131E-2</v>
      </c>
      <c r="AH3696" s="157">
        <f>-Input!AH1493</f>
        <v>-3.1441834415819131E-2</v>
      </c>
      <c r="AI3696" s="320">
        <f>-Input!AI1493</f>
        <v>-3.1441834415819131E-2</v>
      </c>
      <c r="AJ3696" s="443">
        <f t="shared" si="2947"/>
        <v>-4.1918169409571465E-2</v>
      </c>
      <c r="AK3696" s="439">
        <f t="shared" si="2947"/>
        <v>-4.1918169409571472E-2</v>
      </c>
      <c r="AL3696" s="439">
        <f t="shared" si="2947"/>
        <v>-4.1918169409571472E-2</v>
      </c>
      <c r="AM3696" s="439">
        <f t="shared" si="2947"/>
        <v>-4.1918169409571479E-2</v>
      </c>
      <c r="AN3696" s="313">
        <f t="shared" si="2947"/>
        <v>-4.1918169409571479E-2</v>
      </c>
    </row>
    <row r="3697" spans="1:40" outlineLevel="2">
      <c r="A3697" s="882">
        <f>ROW()</f>
        <v>3697</v>
      </c>
      <c r="B3697" s="453"/>
      <c r="D3697" s="452" t="s">
        <v>33</v>
      </c>
      <c r="H3697" s="458"/>
      <c r="I3697" s="458"/>
      <c r="J3697" s="459"/>
      <c r="K3697" s="458"/>
      <c r="L3697" s="458"/>
      <c r="M3697" s="458"/>
      <c r="N3697" s="458"/>
      <c r="O3697" s="443"/>
      <c r="P3697" s="439"/>
      <c r="Q3697" s="439"/>
      <c r="R3697" s="439"/>
      <c r="S3697" s="440"/>
      <c r="T3697" s="439"/>
      <c r="U3697" s="439"/>
      <c r="V3697" s="439"/>
      <c r="W3697" s="439"/>
      <c r="X3697" s="440"/>
      <c r="Y3697" s="443"/>
      <c r="Z3697" s="439"/>
      <c r="AA3697" s="439"/>
      <c r="AB3697" s="439"/>
      <c r="AC3697" s="439"/>
      <c r="AD3697" s="440"/>
      <c r="AE3697" s="443"/>
      <c r="AF3697" s="157">
        <f>-Input!AF1494</f>
        <v>-1.9209890435756217E-3</v>
      </c>
      <c r="AG3697" s="157">
        <f>-Input!AG1494</f>
        <v>-1.9209890435756217E-3</v>
      </c>
      <c r="AH3697" s="157">
        <f>-Input!AH1494</f>
        <v>-1.9209890435756217E-3</v>
      </c>
      <c r="AI3697" s="320">
        <f>-Input!AI1494</f>
        <v>-1.9209890435756217E-3</v>
      </c>
      <c r="AJ3697" s="443">
        <f t="shared" si="2947"/>
        <v>-2.0992977634081687E-3</v>
      </c>
      <c r="AK3697" s="439">
        <f t="shared" si="2947"/>
        <v>-2.0992977634081687E-3</v>
      </c>
      <c r="AL3697" s="439">
        <f t="shared" si="2947"/>
        <v>-2.0992977634081687E-3</v>
      </c>
      <c r="AM3697" s="439">
        <f t="shared" si="2947"/>
        <v>-2.0992977634081687E-3</v>
      </c>
      <c r="AN3697" s="313">
        <f t="shared" si="2947"/>
        <v>-2.0992977634081687E-3</v>
      </c>
    </row>
    <row r="3698" spans="1:40" outlineLevel="2">
      <c r="A3698" s="882">
        <f>ROW()</f>
        <v>3698</v>
      </c>
      <c r="B3698" s="453"/>
      <c r="D3698" s="452" t="s">
        <v>27</v>
      </c>
      <c r="H3698" s="458"/>
      <c r="I3698" s="458"/>
      <c r="J3698" s="459"/>
      <c r="K3698" s="458"/>
      <c r="L3698" s="458"/>
      <c r="M3698" s="458"/>
      <c r="N3698" s="458"/>
      <c r="O3698" s="443"/>
      <c r="P3698" s="439"/>
      <c r="Q3698" s="439"/>
      <c r="R3698" s="439"/>
      <c r="S3698" s="440"/>
      <c r="T3698" s="439"/>
      <c r="U3698" s="439"/>
      <c r="V3698" s="439"/>
      <c r="W3698" s="439"/>
      <c r="X3698" s="440"/>
      <c r="Y3698" s="443"/>
      <c r="Z3698" s="439"/>
      <c r="AA3698" s="439"/>
      <c r="AB3698" s="439"/>
      <c r="AC3698" s="439"/>
      <c r="AD3698" s="440"/>
      <c r="AE3698" s="443"/>
      <c r="AF3698" s="157">
        <f>-Input!AF1495</f>
        <v>-5.5607547608245343E-2</v>
      </c>
      <c r="AG3698" s="157">
        <f>-Input!AG1495</f>
        <v>-5.5607547608245343E-2</v>
      </c>
      <c r="AH3698" s="157">
        <f>-Input!AH1495</f>
        <v>-5.5607547608245343E-2</v>
      </c>
      <c r="AI3698" s="320">
        <f>-Input!AI1495</f>
        <v>-5.5607547608245343E-2</v>
      </c>
      <c r="AJ3698" s="443">
        <f t="shared" si="2947"/>
        <v>-4.4732188740174879E-3</v>
      </c>
      <c r="AK3698" s="439">
        <f t="shared" si="2947"/>
        <v>-4.473218874017487E-3</v>
      </c>
      <c r="AL3698" s="439">
        <f t="shared" si="2947"/>
        <v>-4.473218874017487E-3</v>
      </c>
      <c r="AM3698" s="439">
        <f t="shared" si="2947"/>
        <v>-4.4732188740174861E-3</v>
      </c>
      <c r="AN3698" s="313">
        <f t="shared" si="2947"/>
        <v>-4.4732188740174861E-3</v>
      </c>
    </row>
    <row r="3699" spans="1:40" outlineLevel="2">
      <c r="A3699" s="882">
        <f>ROW()</f>
        <v>3699</v>
      </c>
      <c r="B3699" s="453"/>
      <c r="D3699" s="452" t="s">
        <v>34</v>
      </c>
      <c r="H3699" s="458"/>
      <c r="I3699" s="458"/>
      <c r="J3699" s="459"/>
      <c r="K3699" s="458"/>
      <c r="L3699" s="458"/>
      <c r="M3699" s="458"/>
      <c r="N3699" s="458"/>
      <c r="O3699" s="443"/>
      <c r="P3699" s="439"/>
      <c r="Q3699" s="439"/>
      <c r="R3699" s="439"/>
      <c r="S3699" s="440"/>
      <c r="T3699" s="439"/>
      <c r="U3699" s="439"/>
      <c r="V3699" s="439"/>
      <c r="W3699" s="439"/>
      <c r="X3699" s="440"/>
      <c r="Y3699" s="443"/>
      <c r="Z3699" s="439"/>
      <c r="AA3699" s="439"/>
      <c r="AB3699" s="439"/>
      <c r="AC3699" s="439"/>
      <c r="AD3699" s="440"/>
      <c r="AE3699" s="443"/>
      <c r="AF3699" s="157">
        <f>-Input!AF1496</f>
        <v>-1.3143757000326111</v>
      </c>
      <c r="AG3699" s="157">
        <f>-Input!AG1496</f>
        <v>-1.3143757000326111</v>
      </c>
      <c r="AH3699" s="157">
        <f>-Input!AH1496</f>
        <v>-1.3143757000326111</v>
      </c>
      <c r="AI3699" s="320">
        <f>-Input!AI1496</f>
        <v>-1.3143757000326111</v>
      </c>
      <c r="AJ3699" s="443">
        <f t="shared" si="2947"/>
        <v>-0.93469462513883905</v>
      </c>
      <c r="AK3699" s="439">
        <f t="shared" si="2947"/>
        <v>-0.93469462513883905</v>
      </c>
      <c r="AL3699" s="439">
        <f t="shared" si="2947"/>
        <v>-0.93469462513883905</v>
      </c>
      <c r="AM3699" s="439">
        <f t="shared" si="2947"/>
        <v>-0.93469462513883905</v>
      </c>
      <c r="AN3699" s="313">
        <f t="shared" si="2947"/>
        <v>-0.93469462513883905</v>
      </c>
    </row>
    <row r="3700" spans="1:40" outlineLevel="2">
      <c r="A3700" s="882">
        <f>ROW()</f>
        <v>3700</v>
      </c>
      <c r="B3700" s="453"/>
      <c r="D3700" s="452" t="s">
        <v>35</v>
      </c>
      <c r="H3700" s="458"/>
      <c r="I3700" s="458"/>
      <c r="J3700" s="459"/>
      <c r="K3700" s="458"/>
      <c r="L3700" s="458"/>
      <c r="M3700" s="458"/>
      <c r="N3700" s="458"/>
      <c r="O3700" s="443"/>
      <c r="P3700" s="439"/>
      <c r="Q3700" s="439"/>
      <c r="R3700" s="439"/>
      <c r="S3700" s="440"/>
      <c r="T3700" s="439"/>
      <c r="U3700" s="439"/>
      <c r="V3700" s="439"/>
      <c r="W3700" s="439"/>
      <c r="X3700" s="440"/>
      <c r="Y3700" s="443"/>
      <c r="Z3700" s="439"/>
      <c r="AA3700" s="439"/>
      <c r="AB3700" s="439"/>
      <c r="AC3700" s="439"/>
      <c r="AD3700" s="440"/>
      <c r="AE3700" s="443"/>
      <c r="AF3700" s="157">
        <f>-Input!AF1497</f>
        <v>-9.2257913878625503E-2</v>
      </c>
      <c r="AG3700" s="157">
        <f>-Input!AG1497</f>
        <v>-9.2257913878625503E-2</v>
      </c>
      <c r="AH3700" s="157">
        <f>-Input!AH1497</f>
        <v>-9.2257913878625503E-2</v>
      </c>
      <c r="AI3700" s="320">
        <f>-Input!AI1497</f>
        <v>-9.2257913878625503E-2</v>
      </c>
      <c r="AJ3700" s="443">
        <f t="shared" si="2947"/>
        <v>-0.11483853759383378</v>
      </c>
      <c r="AK3700" s="439">
        <f t="shared" si="2947"/>
        <v>-0.11483853759383378</v>
      </c>
      <c r="AL3700" s="439">
        <f t="shared" si="2947"/>
        <v>-0.11483853759383378</v>
      </c>
      <c r="AM3700" s="439">
        <f t="shared" si="2947"/>
        <v>-0.11483853759383378</v>
      </c>
      <c r="AN3700" s="313">
        <f t="shared" si="2947"/>
        <v>-0.11483853759383378</v>
      </c>
    </row>
    <row r="3701" spans="1:40" outlineLevel="2">
      <c r="A3701" s="882">
        <f>ROW()</f>
        <v>3701</v>
      </c>
      <c r="B3701" s="453"/>
      <c r="D3701" s="452" t="s">
        <v>302</v>
      </c>
      <c r="H3701" s="458"/>
      <c r="I3701" s="458"/>
      <c r="J3701" s="459"/>
      <c r="K3701" s="458"/>
      <c r="L3701" s="458"/>
      <c r="M3701" s="458"/>
      <c r="N3701" s="458"/>
      <c r="O3701" s="443"/>
      <c r="P3701" s="439"/>
      <c r="Q3701" s="439"/>
      <c r="R3701" s="439"/>
      <c r="S3701" s="440"/>
      <c r="T3701" s="439"/>
      <c r="U3701" s="439"/>
      <c r="V3701" s="439"/>
      <c r="W3701" s="439"/>
      <c r="X3701" s="440"/>
      <c r="Y3701" s="443"/>
      <c r="Z3701" s="439"/>
      <c r="AA3701" s="439"/>
      <c r="AB3701" s="439"/>
      <c r="AC3701" s="439"/>
      <c r="AD3701" s="440"/>
      <c r="AE3701" s="443"/>
      <c r="AF3701" s="157">
        <f>-Input!AF1498</f>
        <v>-0.38755847524423398</v>
      </c>
      <c r="AG3701" s="157">
        <f>-Input!AG1498</f>
        <v>-0.38755847524423398</v>
      </c>
      <c r="AH3701" s="157">
        <f>-Input!AH1498</f>
        <v>-0.38755847524423398</v>
      </c>
      <c r="AI3701" s="320">
        <f>-Input!AI1498</f>
        <v>-0.38755847524423398</v>
      </c>
      <c r="AJ3701" s="443">
        <f t="shared" ref="AJ3701:AN3706" si="2948">-IF($D3701="Land",0,IF(AJ3647&lt;0,AJ3647,IF(AJ3629&lt;1,AJ3647,MAX(MIN(IF(AJ3647&gt;0,(AJ3647/AJ3629),0),AJ3647),0)*AJ$9)))</f>
        <v>-0.17667833714499084</v>
      </c>
      <c r="AK3701" s="439">
        <f t="shared" si="2948"/>
        <v>-0.17667833714499087</v>
      </c>
      <c r="AL3701" s="439">
        <f t="shared" si="2948"/>
        <v>-0.17667833714499087</v>
      </c>
      <c r="AM3701" s="439">
        <f t="shared" si="2948"/>
        <v>-0.17667833714499084</v>
      </c>
      <c r="AN3701" s="313">
        <f t="shared" si="2948"/>
        <v>-0.17667833714499087</v>
      </c>
    </row>
    <row r="3702" spans="1:40" outlineLevel="2">
      <c r="A3702" s="882">
        <f>ROW()</f>
        <v>3702</v>
      </c>
      <c r="B3702" s="453"/>
      <c r="D3702" s="452" t="s">
        <v>36</v>
      </c>
      <c r="H3702" s="458"/>
      <c r="I3702" s="458"/>
      <c r="J3702" s="459"/>
      <c r="K3702" s="458"/>
      <c r="L3702" s="458"/>
      <c r="M3702" s="458"/>
      <c r="N3702" s="458"/>
      <c r="O3702" s="443"/>
      <c r="P3702" s="439"/>
      <c r="Q3702" s="439"/>
      <c r="R3702" s="439"/>
      <c r="S3702" s="440"/>
      <c r="T3702" s="439"/>
      <c r="U3702" s="439"/>
      <c r="V3702" s="439"/>
      <c r="W3702" s="439"/>
      <c r="X3702" s="440"/>
      <c r="Y3702" s="443"/>
      <c r="Z3702" s="439"/>
      <c r="AA3702" s="439"/>
      <c r="AB3702" s="439"/>
      <c r="AC3702" s="439"/>
      <c r="AD3702" s="440"/>
      <c r="AE3702" s="443"/>
      <c r="AF3702" s="157">
        <f>-Input!AF1499</f>
        <v>-1.7223237484612341</v>
      </c>
      <c r="AG3702" s="157">
        <f>-Input!AG1499</f>
        <v>-1.7223237484612341</v>
      </c>
      <c r="AH3702" s="157">
        <f>-Input!AH1499</f>
        <v>-1.7223237484612341</v>
      </c>
      <c r="AI3702" s="320">
        <f>-Input!AI1499</f>
        <v>-1.7223237484612341</v>
      </c>
      <c r="AJ3702" s="443">
        <f t="shared" si="2948"/>
        <v>4.0415561534608333</v>
      </c>
      <c r="AK3702" s="439">
        <f t="shared" si="2948"/>
        <v>0</v>
      </c>
      <c r="AL3702" s="439">
        <f t="shared" si="2948"/>
        <v>0</v>
      </c>
      <c r="AM3702" s="439">
        <f t="shared" si="2948"/>
        <v>0</v>
      </c>
      <c r="AN3702" s="313">
        <f t="shared" si="2948"/>
        <v>0</v>
      </c>
    </row>
    <row r="3703" spans="1:40" outlineLevel="2">
      <c r="A3703" s="882">
        <f>ROW()</f>
        <v>3703</v>
      </c>
      <c r="B3703" s="453"/>
      <c r="D3703" s="452" t="s">
        <v>583</v>
      </c>
      <c r="H3703" s="458"/>
      <c r="I3703" s="458"/>
      <c r="J3703" s="459"/>
      <c r="K3703" s="458"/>
      <c r="L3703" s="458"/>
      <c r="M3703" s="458"/>
      <c r="N3703" s="458"/>
      <c r="O3703" s="443"/>
      <c r="P3703" s="439"/>
      <c r="Q3703" s="439"/>
      <c r="R3703" s="439"/>
      <c r="S3703" s="440"/>
      <c r="T3703" s="439"/>
      <c r="U3703" s="439"/>
      <c r="V3703" s="439"/>
      <c r="W3703" s="439"/>
      <c r="X3703" s="440"/>
      <c r="Y3703" s="443"/>
      <c r="Z3703" s="439"/>
      <c r="AA3703" s="439"/>
      <c r="AB3703" s="439"/>
      <c r="AC3703" s="439"/>
      <c r="AD3703" s="440"/>
      <c r="AE3703" s="443"/>
      <c r="AF3703" s="157">
        <f>-Input!AF1500</f>
        <v>-0.13987489300346903</v>
      </c>
      <c r="AG3703" s="157">
        <f>-Input!AG1500</f>
        <v>-0.13987489300346903</v>
      </c>
      <c r="AH3703" s="157">
        <f>-Input!AH1500</f>
        <v>-0.13987489300346903</v>
      </c>
      <c r="AI3703" s="320">
        <f>-Input!AI1500</f>
        <v>-0.13987489300346903</v>
      </c>
      <c r="AJ3703" s="443">
        <f t="shared" si="2948"/>
        <v>-4.2265781953887548E-2</v>
      </c>
      <c r="AK3703" s="439">
        <f t="shared" si="2948"/>
        <v>-4.2265781953887541E-2</v>
      </c>
      <c r="AL3703" s="439">
        <f t="shared" si="2948"/>
        <v>-4.2265781953887541E-2</v>
      </c>
      <c r="AM3703" s="439">
        <f t="shared" si="2948"/>
        <v>-4.2265781953887548E-2</v>
      </c>
      <c r="AN3703" s="313">
        <f t="shared" si="2948"/>
        <v>-4.2265781953887541E-2</v>
      </c>
    </row>
    <row r="3704" spans="1:40" outlineLevel="2">
      <c r="A3704" s="882">
        <f>ROW()</f>
        <v>3704</v>
      </c>
      <c r="B3704" s="453"/>
      <c r="D3704" s="452" t="s">
        <v>81</v>
      </c>
      <c r="H3704" s="458"/>
      <c r="I3704" s="458"/>
      <c r="J3704" s="459"/>
      <c r="K3704" s="458"/>
      <c r="L3704" s="458"/>
      <c r="M3704" s="458"/>
      <c r="N3704" s="458"/>
      <c r="O3704" s="443"/>
      <c r="P3704" s="439"/>
      <c r="Q3704" s="439"/>
      <c r="R3704" s="439"/>
      <c r="S3704" s="440"/>
      <c r="T3704" s="439"/>
      <c r="U3704" s="439"/>
      <c r="V3704" s="439"/>
      <c r="W3704" s="439"/>
      <c r="X3704" s="440"/>
      <c r="Y3704" s="443"/>
      <c r="Z3704" s="439"/>
      <c r="AA3704" s="439"/>
      <c r="AB3704" s="439"/>
      <c r="AC3704" s="439"/>
      <c r="AD3704" s="440"/>
      <c r="AE3704" s="443"/>
      <c r="AF3704" s="157">
        <f>-Input!AF1501</f>
        <v>0</v>
      </c>
      <c r="AG3704" s="157">
        <f>-Input!AG1501</f>
        <v>0</v>
      </c>
      <c r="AH3704" s="157">
        <f>-Input!AH1501</f>
        <v>0</v>
      </c>
      <c r="AI3704" s="320">
        <f>-Input!AI1501</f>
        <v>0</v>
      </c>
      <c r="AJ3704" s="443">
        <f t="shared" si="2948"/>
        <v>0</v>
      </c>
      <c r="AK3704" s="439">
        <f t="shared" si="2948"/>
        <v>0</v>
      </c>
      <c r="AL3704" s="439">
        <f t="shared" si="2948"/>
        <v>0</v>
      </c>
      <c r="AM3704" s="439">
        <f t="shared" si="2948"/>
        <v>0</v>
      </c>
      <c r="AN3704" s="313">
        <f t="shared" si="2948"/>
        <v>0</v>
      </c>
    </row>
    <row r="3705" spans="1:40" outlineLevel="2">
      <c r="A3705" s="882">
        <f>ROW()</f>
        <v>3705</v>
      </c>
      <c r="B3705" s="453"/>
      <c r="D3705" s="452" t="s">
        <v>28</v>
      </c>
      <c r="H3705" s="458"/>
      <c r="I3705" s="458"/>
      <c r="J3705" s="459"/>
      <c r="K3705" s="458"/>
      <c r="L3705" s="458"/>
      <c r="M3705" s="458"/>
      <c r="N3705" s="458"/>
      <c r="O3705" s="443"/>
      <c r="P3705" s="439"/>
      <c r="Q3705" s="439"/>
      <c r="R3705" s="439"/>
      <c r="S3705" s="440"/>
      <c r="T3705" s="439"/>
      <c r="U3705" s="439"/>
      <c r="V3705" s="439"/>
      <c r="W3705" s="439"/>
      <c r="X3705" s="440"/>
      <c r="Y3705" s="443"/>
      <c r="Z3705" s="439"/>
      <c r="AA3705" s="439"/>
      <c r="AB3705" s="439"/>
      <c r="AC3705" s="439"/>
      <c r="AD3705" s="440"/>
      <c r="AE3705" s="443"/>
      <c r="AF3705" s="157">
        <f>-Input!AF1502</f>
        <v>0</v>
      </c>
      <c r="AG3705" s="157">
        <f>-Input!AG1502</f>
        <v>0</v>
      </c>
      <c r="AH3705" s="157">
        <f>-Input!AH1502</f>
        <v>0</v>
      </c>
      <c r="AI3705" s="320">
        <f>-Input!AI1502</f>
        <v>0</v>
      </c>
      <c r="AJ3705" s="443">
        <f t="shared" si="2948"/>
        <v>0</v>
      </c>
      <c r="AK3705" s="439">
        <f t="shared" si="2948"/>
        <v>0</v>
      </c>
      <c r="AL3705" s="439">
        <f t="shared" si="2948"/>
        <v>0</v>
      </c>
      <c r="AM3705" s="439">
        <f t="shared" si="2948"/>
        <v>0</v>
      </c>
      <c r="AN3705" s="313">
        <f t="shared" si="2948"/>
        <v>0</v>
      </c>
    </row>
    <row r="3706" spans="1:40" outlineLevel="2">
      <c r="A3706" s="882">
        <f>ROW()</f>
        <v>3706</v>
      </c>
      <c r="B3706" s="453"/>
      <c r="D3706" s="456" t="s">
        <v>443</v>
      </c>
      <c r="E3706" s="456"/>
      <c r="F3706" s="456"/>
      <c r="G3706" s="456"/>
      <c r="H3706" s="460"/>
      <c r="I3706" s="460"/>
      <c r="J3706" s="461"/>
      <c r="K3706" s="460"/>
      <c r="L3706" s="460"/>
      <c r="M3706" s="460"/>
      <c r="N3706" s="460"/>
      <c r="O3706" s="462"/>
      <c r="P3706" s="441"/>
      <c r="Q3706" s="441"/>
      <c r="R3706" s="441"/>
      <c r="S3706" s="442"/>
      <c r="T3706" s="441"/>
      <c r="U3706" s="441"/>
      <c r="V3706" s="441"/>
      <c r="W3706" s="441"/>
      <c r="X3706" s="339"/>
      <c r="Y3706" s="462"/>
      <c r="Z3706" s="441"/>
      <c r="AA3706" s="159"/>
      <c r="AB3706" s="159"/>
      <c r="AC3706" s="159"/>
      <c r="AD3706" s="339"/>
      <c r="AE3706" s="462"/>
      <c r="AF3706" s="146">
        <f>-Input!AF1503</f>
        <v>0</v>
      </c>
      <c r="AG3706" s="146">
        <f>-Input!AG1503</f>
        <v>0</v>
      </c>
      <c r="AH3706" s="146">
        <f>-Input!AH1503</f>
        <v>0</v>
      </c>
      <c r="AI3706" s="321">
        <f>-Input!AI1503</f>
        <v>0</v>
      </c>
      <c r="AJ3706" s="462">
        <f t="shared" si="2948"/>
        <v>0</v>
      </c>
      <c r="AK3706" s="159">
        <f t="shared" si="2948"/>
        <v>0</v>
      </c>
      <c r="AL3706" s="159">
        <f t="shared" si="2948"/>
        <v>0</v>
      </c>
      <c r="AM3706" s="159">
        <f t="shared" si="2948"/>
        <v>0</v>
      </c>
      <c r="AN3706" s="321">
        <f t="shared" si="2948"/>
        <v>0</v>
      </c>
    </row>
    <row r="3707" spans="1:40" outlineLevel="2">
      <c r="A3707" s="882">
        <f>ROW()</f>
        <v>3707</v>
      </c>
      <c r="B3707" s="453"/>
      <c r="D3707" s="452" t="s">
        <v>24</v>
      </c>
      <c r="F3707" s="454"/>
      <c r="G3707" s="454"/>
      <c r="H3707" s="448"/>
      <c r="I3707" s="448"/>
      <c r="J3707" s="464"/>
      <c r="K3707" s="448"/>
      <c r="L3707" s="448"/>
      <c r="M3707" s="448"/>
      <c r="N3707" s="448"/>
      <c r="O3707" s="443"/>
      <c r="P3707" s="439"/>
      <c r="Q3707" s="439"/>
      <c r="R3707" s="439"/>
      <c r="S3707" s="440"/>
      <c r="T3707" s="439"/>
      <c r="U3707" s="439"/>
      <c r="V3707" s="439"/>
      <c r="W3707" s="439"/>
      <c r="X3707" s="440"/>
      <c r="Y3707" s="443"/>
      <c r="Z3707" s="439"/>
      <c r="AA3707" s="439"/>
      <c r="AB3707" s="439"/>
      <c r="AC3707" s="439"/>
      <c r="AD3707" s="440"/>
      <c r="AE3707" s="443"/>
      <c r="AF3707" s="439">
        <f t="shared" ref="AF3707:AN3707" si="2949">SUM(AF3691:AF3706)</f>
        <v>-4.5793182631617384</v>
      </c>
      <c r="AG3707" s="439">
        <f t="shared" si="2949"/>
        <v>-4.5793182631617384</v>
      </c>
      <c r="AH3707" s="439">
        <f t="shared" si="2949"/>
        <v>-4.5793182631617384</v>
      </c>
      <c r="AI3707" s="440">
        <f t="shared" si="2949"/>
        <v>-4.5793182631617384</v>
      </c>
      <c r="AJ3707" s="443">
        <f t="shared" si="2949"/>
        <v>2.1520154840896977</v>
      </c>
      <c r="AK3707" s="439">
        <f t="shared" si="2949"/>
        <v>-1.8895406693711359</v>
      </c>
      <c r="AL3707" s="439">
        <f t="shared" si="2949"/>
        <v>-1.8895406693711359</v>
      </c>
      <c r="AM3707" s="439">
        <f t="shared" si="2949"/>
        <v>-1.8895406693711359</v>
      </c>
      <c r="AN3707" s="440">
        <f t="shared" si="2949"/>
        <v>-1.8895406693711359</v>
      </c>
    </row>
    <row r="3708" spans="1:40" outlineLevel="1">
      <c r="A3708" s="732" t="s">
        <v>299</v>
      </c>
      <c r="B3708" s="733"/>
      <c r="C3708" s="881"/>
      <c r="D3708" s="733"/>
      <c r="E3708" s="733"/>
      <c r="F3708" s="733"/>
      <c r="G3708" s="730"/>
      <c r="H3708" s="733"/>
      <c r="I3708" s="730"/>
      <c r="J3708" s="729"/>
      <c r="K3708" s="730"/>
      <c r="L3708" s="730"/>
      <c r="M3708" s="730"/>
      <c r="N3708" s="730"/>
      <c r="O3708" s="729"/>
      <c r="P3708" s="730"/>
      <c r="Q3708" s="730"/>
      <c r="R3708" s="730"/>
      <c r="S3708" s="731"/>
      <c r="T3708" s="730"/>
      <c r="U3708" s="730"/>
      <c r="V3708" s="730"/>
      <c r="W3708" s="730"/>
      <c r="X3708" s="731"/>
      <c r="Y3708" s="729"/>
      <c r="Z3708" s="730"/>
      <c r="AA3708" s="730"/>
      <c r="AB3708" s="730"/>
      <c r="AC3708" s="730"/>
      <c r="AD3708" s="731"/>
      <c r="AE3708" s="729"/>
      <c r="AF3708" s="730"/>
      <c r="AG3708" s="730"/>
      <c r="AH3708" s="730"/>
      <c r="AI3708" s="731"/>
      <c r="AJ3708" s="729"/>
      <c r="AK3708" s="730"/>
      <c r="AL3708" s="730"/>
      <c r="AM3708" s="730"/>
      <c r="AN3708" s="731"/>
    </row>
    <row r="3709" spans="1:40" outlineLevel="2">
      <c r="A3709" s="882">
        <f>ROW()</f>
        <v>3709</v>
      </c>
      <c r="B3709" s="453"/>
      <c r="D3709" s="452" t="s">
        <v>300</v>
      </c>
      <c r="H3709" s="458"/>
      <c r="I3709" s="458"/>
      <c r="J3709" s="459"/>
      <c r="K3709" s="458"/>
      <c r="L3709" s="458"/>
      <c r="M3709" s="458"/>
      <c r="N3709" s="458"/>
      <c r="O3709" s="324"/>
      <c r="P3709" s="157"/>
      <c r="Q3709" s="157"/>
      <c r="R3709" s="157"/>
      <c r="S3709" s="320"/>
      <c r="T3709" s="157"/>
      <c r="U3709" s="27"/>
      <c r="V3709" s="27"/>
      <c r="W3709" s="27"/>
      <c r="X3709" s="313"/>
      <c r="Y3709" s="324"/>
      <c r="Z3709" s="157"/>
      <c r="AA3709" s="157"/>
      <c r="AB3709" s="157"/>
      <c r="AC3709" s="157"/>
      <c r="AD3709" s="320"/>
      <c r="AE3709" s="324">
        <f>-Input!AE$696</f>
        <v>0</v>
      </c>
      <c r="AF3709" s="157"/>
      <c r="AG3709" s="157"/>
      <c r="AH3709" s="157"/>
      <c r="AI3709" s="320"/>
      <c r="AJ3709" s="157"/>
      <c r="AK3709" s="157"/>
      <c r="AL3709" s="157"/>
      <c r="AM3709" s="157"/>
      <c r="AN3709" s="320"/>
    </row>
    <row r="3710" spans="1:40" outlineLevel="2">
      <c r="A3710" s="882">
        <f>ROW()</f>
        <v>3710</v>
      </c>
      <c r="B3710" s="453"/>
      <c r="D3710" s="452" t="s">
        <v>301</v>
      </c>
      <c r="H3710" s="458"/>
      <c r="I3710" s="458"/>
      <c r="J3710" s="459"/>
      <c r="K3710" s="458"/>
      <c r="L3710" s="458"/>
      <c r="M3710" s="458"/>
      <c r="N3710" s="458"/>
      <c r="O3710" s="324"/>
      <c r="P3710" s="157"/>
      <c r="Q3710" s="157"/>
      <c r="R3710" s="157"/>
      <c r="S3710" s="320"/>
      <c r="T3710" s="157"/>
      <c r="U3710" s="27"/>
      <c r="V3710" s="27"/>
      <c r="W3710" s="27"/>
      <c r="X3710" s="313"/>
      <c r="Y3710" s="324"/>
      <c r="Z3710" s="157"/>
      <c r="AA3710" s="157"/>
      <c r="AB3710" s="157"/>
      <c r="AC3710" s="157"/>
      <c r="AD3710" s="320"/>
      <c r="AE3710" s="324">
        <f>-Input!AE$697</f>
        <v>0</v>
      </c>
      <c r="AF3710" s="157"/>
      <c r="AG3710" s="157"/>
      <c r="AH3710" s="157"/>
      <c r="AI3710" s="320"/>
      <c r="AJ3710" s="157"/>
      <c r="AK3710" s="157"/>
      <c r="AL3710" s="157"/>
      <c r="AM3710" s="157"/>
      <c r="AN3710" s="320"/>
    </row>
    <row r="3711" spans="1:40" outlineLevel="2">
      <c r="A3711" s="882">
        <f>ROW()</f>
        <v>3711</v>
      </c>
      <c r="B3711" s="453"/>
      <c r="D3711" s="452" t="s">
        <v>29</v>
      </c>
      <c r="H3711" s="458"/>
      <c r="I3711" s="458"/>
      <c r="J3711" s="459"/>
      <c r="K3711" s="458"/>
      <c r="L3711" s="458"/>
      <c r="M3711" s="458"/>
      <c r="N3711" s="458"/>
      <c r="O3711" s="324"/>
      <c r="P3711" s="157"/>
      <c r="Q3711" s="157"/>
      <c r="R3711" s="157"/>
      <c r="S3711" s="320"/>
      <c r="T3711" s="157"/>
      <c r="U3711" s="27"/>
      <c r="V3711" s="27"/>
      <c r="W3711" s="27"/>
      <c r="X3711" s="313"/>
      <c r="Y3711" s="324"/>
      <c r="Z3711" s="157"/>
      <c r="AA3711" s="157"/>
      <c r="AB3711" s="157"/>
      <c r="AC3711" s="157"/>
      <c r="AD3711" s="320"/>
      <c r="AE3711" s="324">
        <f>-Input!AE$698</f>
        <v>0</v>
      </c>
      <c r="AF3711" s="157"/>
      <c r="AG3711" s="157"/>
      <c r="AH3711" s="157"/>
      <c r="AI3711" s="320"/>
      <c r="AJ3711" s="157"/>
      <c r="AK3711" s="157"/>
      <c r="AL3711" s="157"/>
      <c r="AM3711" s="157"/>
      <c r="AN3711" s="320"/>
    </row>
    <row r="3712" spans="1:40" outlineLevel="2">
      <c r="A3712" s="882">
        <f>ROW()</f>
        <v>3712</v>
      </c>
      <c r="B3712" s="453"/>
      <c r="D3712" s="452" t="s">
        <v>30</v>
      </c>
      <c r="H3712" s="458"/>
      <c r="I3712" s="458"/>
      <c r="J3712" s="459"/>
      <c r="K3712" s="458"/>
      <c r="L3712" s="458"/>
      <c r="M3712" s="458"/>
      <c r="N3712" s="458"/>
      <c r="O3712" s="324"/>
      <c r="P3712" s="157"/>
      <c r="Q3712" s="157"/>
      <c r="R3712" s="157"/>
      <c r="S3712" s="320"/>
      <c r="T3712" s="157"/>
      <c r="U3712" s="27"/>
      <c r="V3712" s="27"/>
      <c r="W3712" s="27"/>
      <c r="X3712" s="313"/>
      <c r="Y3712" s="324"/>
      <c r="Z3712" s="157"/>
      <c r="AA3712" s="157"/>
      <c r="AB3712" s="157"/>
      <c r="AC3712" s="157"/>
      <c r="AD3712" s="320"/>
      <c r="AE3712" s="324">
        <f>-Input!AE$699</f>
        <v>0</v>
      </c>
      <c r="AF3712" s="157"/>
      <c r="AG3712" s="157"/>
      <c r="AH3712" s="157"/>
      <c r="AI3712" s="320"/>
      <c r="AJ3712" s="157"/>
      <c r="AK3712" s="157"/>
      <c r="AL3712" s="157"/>
      <c r="AM3712" s="157"/>
      <c r="AN3712" s="320"/>
    </row>
    <row r="3713" spans="1:40" outlineLevel="2">
      <c r="A3713" s="882">
        <f>ROW()</f>
        <v>3713</v>
      </c>
      <c r="B3713" s="453"/>
      <c r="D3713" s="452" t="s">
        <v>31</v>
      </c>
      <c r="H3713" s="458"/>
      <c r="I3713" s="458"/>
      <c r="J3713" s="459"/>
      <c r="K3713" s="458"/>
      <c r="L3713" s="458"/>
      <c r="M3713" s="458"/>
      <c r="N3713" s="458"/>
      <c r="O3713" s="324"/>
      <c r="P3713" s="157"/>
      <c r="Q3713" s="157"/>
      <c r="R3713" s="157"/>
      <c r="S3713" s="320"/>
      <c r="T3713" s="157"/>
      <c r="U3713" s="27"/>
      <c r="V3713" s="27"/>
      <c r="W3713" s="27"/>
      <c r="X3713" s="313"/>
      <c r="Y3713" s="324"/>
      <c r="Z3713" s="157"/>
      <c r="AA3713" s="157"/>
      <c r="AB3713" s="157"/>
      <c r="AC3713" s="157"/>
      <c r="AD3713" s="320"/>
      <c r="AE3713" s="324">
        <f>-Input!AE$700</f>
        <v>0</v>
      </c>
      <c r="AF3713" s="157"/>
      <c r="AG3713" s="157"/>
      <c r="AH3713" s="157"/>
      <c r="AI3713" s="320"/>
      <c r="AJ3713" s="157"/>
      <c r="AK3713" s="157"/>
      <c r="AL3713" s="157"/>
      <c r="AM3713" s="157"/>
      <c r="AN3713" s="320"/>
    </row>
    <row r="3714" spans="1:40" outlineLevel="2">
      <c r="A3714" s="882">
        <f>ROW()</f>
        <v>3714</v>
      </c>
      <c r="B3714" s="453"/>
      <c r="D3714" s="452" t="s">
        <v>32</v>
      </c>
      <c r="H3714" s="458"/>
      <c r="I3714" s="458"/>
      <c r="J3714" s="459"/>
      <c r="K3714" s="458"/>
      <c r="L3714" s="458"/>
      <c r="M3714" s="458"/>
      <c r="N3714" s="458"/>
      <c r="O3714" s="324"/>
      <c r="P3714" s="157"/>
      <c r="Q3714" s="157"/>
      <c r="R3714" s="157"/>
      <c r="S3714" s="320"/>
      <c r="T3714" s="157"/>
      <c r="U3714" s="27"/>
      <c r="V3714" s="27"/>
      <c r="W3714" s="27"/>
      <c r="X3714" s="313"/>
      <c r="Y3714" s="324"/>
      <c r="Z3714" s="157"/>
      <c r="AA3714" s="157"/>
      <c r="AB3714" s="157"/>
      <c r="AC3714" s="157"/>
      <c r="AD3714" s="320"/>
      <c r="AE3714" s="324">
        <f>-Input!AE$701</f>
        <v>0</v>
      </c>
      <c r="AF3714" s="157"/>
      <c r="AG3714" s="157"/>
      <c r="AH3714" s="157"/>
      <c r="AI3714" s="320"/>
      <c r="AJ3714" s="157"/>
      <c r="AK3714" s="157"/>
      <c r="AL3714" s="157"/>
      <c r="AM3714" s="157"/>
      <c r="AN3714" s="320"/>
    </row>
    <row r="3715" spans="1:40" outlineLevel="2">
      <c r="A3715" s="882">
        <f>ROW()</f>
        <v>3715</v>
      </c>
      <c r="B3715" s="453"/>
      <c r="D3715" s="452" t="s">
        <v>33</v>
      </c>
      <c r="H3715" s="458"/>
      <c r="I3715" s="458"/>
      <c r="J3715" s="459"/>
      <c r="K3715" s="458"/>
      <c r="L3715" s="458"/>
      <c r="M3715" s="458"/>
      <c r="N3715" s="458"/>
      <c r="O3715" s="324"/>
      <c r="P3715" s="157"/>
      <c r="Q3715" s="157"/>
      <c r="R3715" s="157"/>
      <c r="S3715" s="320"/>
      <c r="T3715" s="157"/>
      <c r="U3715" s="27"/>
      <c r="V3715" s="27"/>
      <c r="W3715" s="27"/>
      <c r="X3715" s="313"/>
      <c r="Y3715" s="324"/>
      <c r="Z3715" s="157"/>
      <c r="AA3715" s="157"/>
      <c r="AB3715" s="157"/>
      <c r="AC3715" s="157"/>
      <c r="AD3715" s="320"/>
      <c r="AE3715" s="324">
        <f>-Input!AE$702</f>
        <v>0</v>
      </c>
      <c r="AF3715" s="157"/>
      <c r="AG3715" s="157"/>
      <c r="AH3715" s="157"/>
      <c r="AI3715" s="320"/>
      <c r="AJ3715" s="157"/>
      <c r="AK3715" s="157"/>
      <c r="AL3715" s="157"/>
      <c r="AM3715" s="157"/>
      <c r="AN3715" s="320"/>
    </row>
    <row r="3716" spans="1:40" outlineLevel="2">
      <c r="A3716" s="882">
        <f>ROW()</f>
        <v>3716</v>
      </c>
      <c r="B3716" s="453"/>
      <c r="D3716" s="452" t="s">
        <v>27</v>
      </c>
      <c r="H3716" s="458"/>
      <c r="I3716" s="458"/>
      <c r="J3716" s="459"/>
      <c r="K3716" s="458"/>
      <c r="L3716" s="458"/>
      <c r="M3716" s="458"/>
      <c r="N3716" s="458"/>
      <c r="O3716" s="324"/>
      <c r="P3716" s="157"/>
      <c r="Q3716" s="157"/>
      <c r="R3716" s="157"/>
      <c r="S3716" s="320"/>
      <c r="T3716" s="157"/>
      <c r="U3716" s="27"/>
      <c r="V3716" s="27"/>
      <c r="W3716" s="27"/>
      <c r="X3716" s="313"/>
      <c r="Y3716" s="324"/>
      <c r="Z3716" s="157"/>
      <c r="AA3716" s="157"/>
      <c r="AB3716" s="157"/>
      <c r="AC3716" s="157"/>
      <c r="AD3716" s="320"/>
      <c r="AE3716" s="324">
        <f>-Input!AE$703</f>
        <v>0</v>
      </c>
      <c r="AF3716" s="157"/>
      <c r="AG3716" s="157"/>
      <c r="AH3716" s="157"/>
      <c r="AI3716" s="320"/>
      <c r="AJ3716" s="157"/>
      <c r="AK3716" s="157"/>
      <c r="AL3716" s="157"/>
      <c r="AM3716" s="157"/>
      <c r="AN3716" s="320"/>
    </row>
    <row r="3717" spans="1:40" outlineLevel="2">
      <c r="A3717" s="882">
        <f>ROW()</f>
        <v>3717</v>
      </c>
      <c r="B3717" s="453"/>
      <c r="D3717" s="452" t="s">
        <v>34</v>
      </c>
      <c r="H3717" s="458"/>
      <c r="I3717" s="458"/>
      <c r="J3717" s="459"/>
      <c r="K3717" s="458"/>
      <c r="L3717" s="458"/>
      <c r="M3717" s="458"/>
      <c r="N3717" s="458"/>
      <c r="O3717" s="324"/>
      <c r="P3717" s="157"/>
      <c r="Q3717" s="157"/>
      <c r="R3717" s="157"/>
      <c r="S3717" s="320"/>
      <c r="T3717" s="157"/>
      <c r="U3717" s="27"/>
      <c r="V3717" s="27"/>
      <c r="W3717" s="27"/>
      <c r="X3717" s="313"/>
      <c r="Y3717" s="324"/>
      <c r="Z3717" s="157"/>
      <c r="AA3717" s="157"/>
      <c r="AB3717" s="157"/>
      <c r="AC3717" s="157"/>
      <c r="AD3717" s="320"/>
      <c r="AE3717" s="324">
        <f>-Input!AE$704</f>
        <v>0</v>
      </c>
      <c r="AF3717" s="157"/>
      <c r="AG3717" s="157"/>
      <c r="AH3717" s="157"/>
      <c r="AI3717" s="320"/>
      <c r="AJ3717" s="157"/>
      <c r="AK3717" s="157"/>
      <c r="AL3717" s="157"/>
      <c r="AM3717" s="157"/>
      <c r="AN3717" s="320"/>
    </row>
    <row r="3718" spans="1:40" outlineLevel="2">
      <c r="A3718" s="882">
        <f>ROW()</f>
        <v>3718</v>
      </c>
      <c r="B3718" s="453"/>
      <c r="D3718" s="452" t="s">
        <v>35</v>
      </c>
      <c r="H3718" s="458"/>
      <c r="I3718" s="458"/>
      <c r="J3718" s="459"/>
      <c r="K3718" s="458"/>
      <c r="L3718" s="458"/>
      <c r="M3718" s="458"/>
      <c r="N3718" s="458"/>
      <c r="O3718" s="324"/>
      <c r="P3718" s="157"/>
      <c r="Q3718" s="157"/>
      <c r="R3718" s="157"/>
      <c r="S3718" s="320"/>
      <c r="T3718" s="157"/>
      <c r="U3718" s="27"/>
      <c r="V3718" s="27"/>
      <c r="W3718" s="27"/>
      <c r="X3718" s="313"/>
      <c r="Y3718" s="324"/>
      <c r="Z3718" s="157"/>
      <c r="AA3718" s="157"/>
      <c r="AB3718" s="157"/>
      <c r="AC3718" s="157"/>
      <c r="AD3718" s="320"/>
      <c r="AE3718" s="324">
        <f>-Input!AE$705</f>
        <v>0</v>
      </c>
      <c r="AF3718" s="157"/>
      <c r="AG3718" s="157"/>
      <c r="AH3718" s="157"/>
      <c r="AI3718" s="320"/>
      <c r="AJ3718" s="157"/>
      <c r="AK3718" s="157"/>
      <c r="AL3718" s="157"/>
      <c r="AM3718" s="157"/>
      <c r="AN3718" s="320"/>
    </row>
    <row r="3719" spans="1:40" outlineLevel="2">
      <c r="A3719" s="882">
        <f>ROW()</f>
        <v>3719</v>
      </c>
      <c r="B3719" s="453"/>
      <c r="D3719" s="452" t="s">
        <v>302</v>
      </c>
      <c r="H3719" s="458"/>
      <c r="I3719" s="458"/>
      <c r="J3719" s="459"/>
      <c r="K3719" s="458"/>
      <c r="L3719" s="458"/>
      <c r="M3719" s="458"/>
      <c r="N3719" s="458"/>
      <c r="O3719" s="324"/>
      <c r="P3719" s="157"/>
      <c r="Q3719" s="157"/>
      <c r="R3719" s="157"/>
      <c r="S3719" s="320"/>
      <c r="T3719" s="157"/>
      <c r="U3719" s="27"/>
      <c r="V3719" s="27"/>
      <c r="W3719" s="27"/>
      <c r="X3719" s="313"/>
      <c r="Y3719" s="324"/>
      <c r="Z3719" s="157"/>
      <c r="AA3719" s="157"/>
      <c r="AB3719" s="157"/>
      <c r="AC3719" s="157"/>
      <c r="AD3719" s="320"/>
      <c r="AE3719" s="324">
        <f>-Input!AE$706</f>
        <v>0</v>
      </c>
      <c r="AF3719" s="157"/>
      <c r="AG3719" s="157"/>
      <c r="AH3719" s="157"/>
      <c r="AI3719" s="320"/>
      <c r="AJ3719" s="157"/>
      <c r="AK3719" s="157"/>
      <c r="AL3719" s="157"/>
      <c r="AM3719" s="157"/>
      <c r="AN3719" s="320"/>
    </row>
    <row r="3720" spans="1:40" outlineLevel="2">
      <c r="A3720" s="882">
        <f>ROW()</f>
        <v>3720</v>
      </c>
      <c r="B3720" s="453"/>
      <c r="D3720" s="452" t="s">
        <v>36</v>
      </c>
      <c r="H3720" s="458"/>
      <c r="I3720" s="458"/>
      <c r="J3720" s="459"/>
      <c r="K3720" s="458"/>
      <c r="L3720" s="458"/>
      <c r="M3720" s="458"/>
      <c r="N3720" s="458"/>
      <c r="O3720" s="324"/>
      <c r="P3720" s="157"/>
      <c r="Q3720" s="157"/>
      <c r="R3720" s="157"/>
      <c r="S3720" s="320"/>
      <c r="T3720" s="157"/>
      <c r="U3720" s="27"/>
      <c r="V3720" s="27"/>
      <c r="W3720" s="27"/>
      <c r="X3720" s="313"/>
      <c r="Y3720" s="324"/>
      <c r="Z3720" s="157"/>
      <c r="AA3720" s="157"/>
      <c r="AB3720" s="157"/>
      <c r="AC3720" s="157"/>
      <c r="AD3720" s="320"/>
      <c r="AE3720" s="324">
        <f>-Input!AE$707</f>
        <v>0</v>
      </c>
      <c r="AF3720" s="157"/>
      <c r="AG3720" s="157"/>
      <c r="AH3720" s="157"/>
      <c r="AI3720" s="320"/>
      <c r="AJ3720" s="157"/>
      <c r="AK3720" s="157"/>
      <c r="AL3720" s="157"/>
      <c r="AM3720" s="157"/>
      <c r="AN3720" s="320"/>
    </row>
    <row r="3721" spans="1:40" outlineLevel="2">
      <c r="A3721" s="882">
        <f>ROW()</f>
        <v>3721</v>
      </c>
      <c r="B3721" s="453"/>
      <c r="D3721" s="452" t="s">
        <v>583</v>
      </c>
      <c r="H3721" s="458"/>
      <c r="I3721" s="458"/>
      <c r="J3721" s="459"/>
      <c r="K3721" s="458"/>
      <c r="L3721" s="458"/>
      <c r="M3721" s="458"/>
      <c r="N3721" s="458"/>
      <c r="O3721" s="324"/>
      <c r="P3721" s="157"/>
      <c r="Q3721" s="157"/>
      <c r="R3721" s="157"/>
      <c r="S3721" s="320"/>
      <c r="T3721" s="157"/>
      <c r="U3721" s="27"/>
      <c r="V3721" s="27"/>
      <c r="W3721" s="27"/>
      <c r="X3721" s="313"/>
      <c r="Y3721" s="324"/>
      <c r="Z3721" s="157"/>
      <c r="AA3721" s="157"/>
      <c r="AB3721" s="157"/>
      <c r="AC3721" s="157"/>
      <c r="AD3721" s="320"/>
      <c r="AE3721" s="324">
        <f>-Input!AE$708</f>
        <v>0</v>
      </c>
      <c r="AF3721" s="157"/>
      <c r="AG3721" s="157"/>
      <c r="AH3721" s="157"/>
      <c r="AI3721" s="320"/>
      <c r="AJ3721" s="157"/>
      <c r="AK3721" s="157"/>
      <c r="AL3721" s="157"/>
      <c r="AM3721" s="157"/>
      <c r="AN3721" s="320"/>
    </row>
    <row r="3722" spans="1:40" outlineLevel="2">
      <c r="A3722" s="882">
        <f>ROW()</f>
        <v>3722</v>
      </c>
      <c r="B3722" s="453"/>
      <c r="D3722" s="452" t="s">
        <v>81</v>
      </c>
      <c r="H3722" s="458"/>
      <c r="I3722" s="458"/>
      <c r="J3722" s="459"/>
      <c r="K3722" s="458"/>
      <c r="L3722" s="458"/>
      <c r="M3722" s="458"/>
      <c r="N3722" s="458"/>
      <c r="O3722" s="324"/>
      <c r="P3722" s="157"/>
      <c r="Q3722" s="157"/>
      <c r="R3722" s="157"/>
      <c r="S3722" s="320"/>
      <c r="T3722" s="157"/>
      <c r="U3722" s="27"/>
      <c r="V3722" s="27"/>
      <c r="W3722" s="27"/>
      <c r="X3722" s="313"/>
      <c r="Y3722" s="324"/>
      <c r="Z3722" s="157"/>
      <c r="AA3722" s="157"/>
      <c r="AB3722" s="157"/>
      <c r="AC3722" s="157"/>
      <c r="AD3722" s="320"/>
      <c r="AE3722" s="324">
        <f>-Input!AE$709</f>
        <v>0</v>
      </c>
      <c r="AF3722" s="157"/>
      <c r="AG3722" s="157"/>
      <c r="AH3722" s="157"/>
      <c r="AI3722" s="320"/>
      <c r="AJ3722" s="157"/>
      <c r="AK3722" s="157"/>
      <c r="AL3722" s="157"/>
      <c r="AM3722" s="157"/>
      <c r="AN3722" s="320"/>
    </row>
    <row r="3723" spans="1:40" outlineLevel="2">
      <c r="A3723" s="882">
        <f>ROW()</f>
        <v>3723</v>
      </c>
      <c r="B3723" s="453"/>
      <c r="D3723" s="452" t="s">
        <v>28</v>
      </c>
      <c r="H3723" s="458"/>
      <c r="I3723" s="458"/>
      <c r="J3723" s="459"/>
      <c r="K3723" s="458"/>
      <c r="L3723" s="458"/>
      <c r="M3723" s="458"/>
      <c r="N3723" s="458"/>
      <c r="O3723" s="324"/>
      <c r="P3723" s="157"/>
      <c r="Q3723" s="157"/>
      <c r="R3723" s="157"/>
      <c r="S3723" s="320"/>
      <c r="T3723" s="157"/>
      <c r="U3723" s="27"/>
      <c r="V3723" s="27"/>
      <c r="W3723" s="27"/>
      <c r="X3723" s="313"/>
      <c r="Y3723" s="324"/>
      <c r="Z3723" s="157"/>
      <c r="AA3723" s="157"/>
      <c r="AB3723" s="157"/>
      <c r="AC3723" s="157"/>
      <c r="AD3723" s="320"/>
      <c r="AE3723" s="324">
        <f>-Input!AE$710</f>
        <v>0</v>
      </c>
      <c r="AF3723" s="157"/>
      <c r="AG3723" s="157"/>
      <c r="AH3723" s="157"/>
      <c r="AI3723" s="320"/>
      <c r="AJ3723" s="157"/>
      <c r="AK3723" s="157"/>
      <c r="AL3723" s="157"/>
      <c r="AM3723" s="157"/>
      <c r="AN3723" s="320"/>
    </row>
    <row r="3724" spans="1:40" outlineLevel="2">
      <c r="A3724" s="882">
        <f>ROW()</f>
        <v>3724</v>
      </c>
      <c r="B3724" s="453"/>
      <c r="D3724" s="456" t="s">
        <v>443</v>
      </c>
      <c r="E3724" s="456"/>
      <c r="F3724" s="456"/>
      <c r="G3724" s="456"/>
      <c r="H3724" s="460"/>
      <c r="I3724" s="460"/>
      <c r="J3724" s="461"/>
      <c r="K3724" s="460"/>
      <c r="L3724" s="460"/>
      <c r="M3724" s="460"/>
      <c r="N3724" s="460"/>
      <c r="O3724" s="325"/>
      <c r="P3724" s="158"/>
      <c r="Q3724" s="158"/>
      <c r="R3724" s="158"/>
      <c r="S3724" s="321"/>
      <c r="T3724" s="158"/>
      <c r="U3724" s="159"/>
      <c r="V3724" s="159"/>
      <c r="W3724" s="159"/>
      <c r="X3724" s="339"/>
      <c r="Y3724" s="238"/>
      <c r="Z3724" s="146"/>
      <c r="AA3724" s="146"/>
      <c r="AB3724" s="146"/>
      <c r="AC3724" s="146"/>
      <c r="AD3724" s="239"/>
      <c r="AE3724" s="238">
        <f>-Input!AE$711</f>
        <v>0</v>
      </c>
      <c r="AF3724" s="146"/>
      <c r="AG3724" s="146"/>
      <c r="AH3724" s="146"/>
      <c r="AI3724" s="239"/>
      <c r="AJ3724" s="146"/>
      <c r="AK3724" s="146"/>
      <c r="AL3724" s="146"/>
      <c r="AM3724" s="146"/>
      <c r="AN3724" s="239"/>
    </row>
    <row r="3725" spans="1:40" outlineLevel="2">
      <c r="A3725" s="882">
        <f>ROW()</f>
        <v>3725</v>
      </c>
      <c r="B3725" s="453"/>
      <c r="D3725" s="452" t="s">
        <v>24</v>
      </c>
      <c r="F3725" s="454"/>
      <c r="G3725" s="454"/>
      <c r="H3725" s="448"/>
      <c r="I3725" s="448"/>
      <c r="J3725" s="464"/>
      <c r="K3725" s="448"/>
      <c r="L3725" s="448"/>
      <c r="M3725" s="448"/>
      <c r="N3725" s="448"/>
      <c r="O3725" s="443"/>
      <c r="P3725" s="439"/>
      <c r="Q3725" s="439"/>
      <c r="R3725" s="439"/>
      <c r="S3725" s="440"/>
      <c r="T3725" s="439"/>
      <c r="U3725" s="439"/>
      <c r="V3725" s="439"/>
      <c r="W3725" s="439"/>
      <c r="X3725" s="440"/>
      <c r="Y3725" s="443"/>
      <c r="Z3725" s="439"/>
      <c r="AA3725" s="439"/>
      <c r="AB3725" s="439"/>
      <c r="AC3725" s="439"/>
      <c r="AD3725" s="440"/>
      <c r="AE3725" s="443">
        <f>SUM(AE3709:AE3724)</f>
        <v>0</v>
      </c>
      <c r="AF3725" s="439"/>
      <c r="AG3725" s="439"/>
      <c r="AH3725" s="439"/>
      <c r="AI3725" s="440"/>
      <c r="AJ3725" s="439"/>
      <c r="AK3725" s="439"/>
      <c r="AL3725" s="439"/>
      <c r="AM3725" s="439"/>
      <c r="AN3725" s="440"/>
    </row>
    <row r="3726" spans="1:40" outlineLevel="1">
      <c r="A3726" s="732" t="s">
        <v>22</v>
      </c>
      <c r="B3726" s="733"/>
      <c r="C3726" s="881"/>
      <c r="D3726" s="733"/>
      <c r="E3726" s="733"/>
      <c r="F3726" s="733"/>
      <c r="G3726" s="730"/>
      <c r="H3726" s="733"/>
      <c r="I3726" s="730"/>
      <c r="J3726" s="729"/>
      <c r="K3726" s="730"/>
      <c r="L3726" s="730"/>
      <c r="M3726" s="730"/>
      <c r="N3726" s="730"/>
      <c r="O3726" s="729"/>
      <c r="P3726" s="730"/>
      <c r="Q3726" s="730"/>
      <c r="R3726" s="730"/>
      <c r="S3726" s="731"/>
      <c r="T3726" s="730"/>
      <c r="U3726" s="730"/>
      <c r="V3726" s="730"/>
      <c r="W3726" s="730"/>
      <c r="X3726" s="731"/>
      <c r="Y3726" s="729"/>
      <c r="Z3726" s="730"/>
      <c r="AA3726" s="730"/>
      <c r="AB3726" s="730"/>
      <c r="AC3726" s="730"/>
      <c r="AD3726" s="731"/>
      <c r="AE3726" s="729"/>
      <c r="AF3726" s="730"/>
      <c r="AG3726" s="730"/>
      <c r="AH3726" s="730"/>
      <c r="AI3726" s="731"/>
      <c r="AJ3726" s="729"/>
      <c r="AK3726" s="730"/>
      <c r="AL3726" s="730"/>
      <c r="AM3726" s="730"/>
      <c r="AN3726" s="731"/>
    </row>
    <row r="3727" spans="1:40" outlineLevel="2">
      <c r="A3727" s="882">
        <f>ROW()</f>
        <v>3727</v>
      </c>
      <c r="B3727" s="453"/>
      <c r="D3727" s="452" t="s">
        <v>300</v>
      </c>
      <c r="H3727" s="458"/>
      <c r="I3727" s="458"/>
      <c r="J3727" s="459"/>
      <c r="K3727" s="458"/>
      <c r="L3727" s="458"/>
      <c r="M3727" s="458"/>
      <c r="N3727" s="458"/>
      <c r="O3727" s="459"/>
      <c r="P3727" s="458"/>
      <c r="Q3727" s="458"/>
      <c r="R3727" s="458"/>
      <c r="S3727" s="463"/>
      <c r="T3727" s="458"/>
      <c r="U3727" s="458"/>
      <c r="V3727" s="458"/>
      <c r="W3727" s="31"/>
      <c r="X3727" s="440"/>
      <c r="Y3727" s="459"/>
      <c r="Z3727" s="458"/>
      <c r="AA3727" s="439"/>
      <c r="AB3727" s="439"/>
      <c r="AC3727" s="439"/>
      <c r="AD3727" s="440"/>
      <c r="AE3727" s="443">
        <f t="shared" ref="AE3727:AN3727" si="2950">AE3637+AE3655+AE3673+AE3691 + AE3709</f>
        <v>4.3968687104436865</v>
      </c>
      <c r="AF3727" s="439">
        <f t="shared" si="2950"/>
        <v>4.3573032483565068</v>
      </c>
      <c r="AG3727" s="439">
        <f t="shared" si="2950"/>
        <v>4.3177377862693271</v>
      </c>
      <c r="AH3727" s="439">
        <f t="shared" si="2950"/>
        <v>4.2781723241821474</v>
      </c>
      <c r="AI3727" s="440">
        <f t="shared" si="2950"/>
        <v>4.2386068620949677</v>
      </c>
      <c r="AJ3727" s="443">
        <f t="shared" si="2950"/>
        <v>4.1828357191726653</v>
      </c>
      <c r="AK3727" s="439">
        <f t="shared" si="2950"/>
        <v>4.1270645762503628</v>
      </c>
      <c r="AL3727" s="439">
        <f t="shared" si="2950"/>
        <v>4.0712934333280604</v>
      </c>
      <c r="AM3727" s="439">
        <f t="shared" si="2950"/>
        <v>4.0155222904057579</v>
      </c>
      <c r="AN3727" s="440">
        <f t="shared" si="2950"/>
        <v>3.9597511474834559</v>
      </c>
    </row>
    <row r="3728" spans="1:40" outlineLevel="2">
      <c r="A3728" s="882">
        <f>ROW()</f>
        <v>3728</v>
      </c>
      <c r="B3728" s="453"/>
      <c r="D3728" s="452" t="s">
        <v>301</v>
      </c>
      <c r="H3728" s="458"/>
      <c r="I3728" s="458"/>
      <c r="J3728" s="459"/>
      <c r="K3728" s="458"/>
      <c r="L3728" s="458"/>
      <c r="M3728" s="458"/>
      <c r="N3728" s="458"/>
      <c r="O3728" s="459"/>
      <c r="P3728" s="458"/>
      <c r="Q3728" s="458"/>
      <c r="R3728" s="458"/>
      <c r="S3728" s="463"/>
      <c r="T3728" s="458"/>
      <c r="U3728" s="458"/>
      <c r="V3728" s="458"/>
      <c r="W3728" s="31"/>
      <c r="X3728" s="440"/>
      <c r="Y3728" s="459"/>
      <c r="Z3728" s="458"/>
      <c r="AA3728" s="439"/>
      <c r="AB3728" s="439"/>
      <c r="AC3728" s="439"/>
      <c r="AD3728" s="440"/>
      <c r="AE3728" s="443">
        <f t="shared" ref="AE3728:AN3728" si="2951">AE3638+AE3656+AE3674+AE3692 + AE3710</f>
        <v>0.68822427885665538</v>
      </c>
      <c r="AF3728" s="439">
        <f t="shared" si="2951"/>
        <v>0.68822427885665538</v>
      </c>
      <c r="AG3728" s="439">
        <f t="shared" si="2951"/>
        <v>0.68822427885665538</v>
      </c>
      <c r="AH3728" s="439">
        <f t="shared" si="2951"/>
        <v>0.68822427885665538</v>
      </c>
      <c r="AI3728" s="440">
        <f t="shared" si="2951"/>
        <v>0.68822427885665538</v>
      </c>
      <c r="AJ3728" s="443">
        <f t="shared" si="2951"/>
        <v>0.67593455959135795</v>
      </c>
      <c r="AK3728" s="439">
        <f t="shared" si="2951"/>
        <v>0.66364484032606053</v>
      </c>
      <c r="AL3728" s="439">
        <f t="shared" si="2951"/>
        <v>0.6513551210607631</v>
      </c>
      <c r="AM3728" s="439">
        <f t="shared" si="2951"/>
        <v>0.63906540179546567</v>
      </c>
      <c r="AN3728" s="440">
        <f t="shared" si="2951"/>
        <v>0.62677568253016824</v>
      </c>
    </row>
    <row r="3729" spans="1:40" outlineLevel="2">
      <c r="A3729" s="882">
        <f>ROW()</f>
        <v>3729</v>
      </c>
      <c r="B3729" s="453"/>
      <c r="D3729" s="452" t="s">
        <v>29</v>
      </c>
      <c r="H3729" s="458"/>
      <c r="I3729" s="458"/>
      <c r="J3729" s="459"/>
      <c r="K3729" s="458"/>
      <c r="L3729" s="458"/>
      <c r="M3729" s="458"/>
      <c r="N3729" s="458"/>
      <c r="O3729" s="459"/>
      <c r="P3729" s="458"/>
      <c r="Q3729" s="458"/>
      <c r="R3729" s="458"/>
      <c r="S3729" s="463"/>
      <c r="T3729" s="458"/>
      <c r="U3729" s="458"/>
      <c r="V3729" s="458"/>
      <c r="W3729" s="31"/>
      <c r="X3729" s="440"/>
      <c r="Y3729" s="459"/>
      <c r="Z3729" s="458"/>
      <c r="AA3729" s="439"/>
      <c r="AB3729" s="439"/>
      <c r="AC3729" s="439"/>
      <c r="AD3729" s="440"/>
      <c r="AE3729" s="443">
        <f t="shared" ref="AE3729:AN3729" si="2952">AE3639+AE3657+AE3675+AE3693 + AE3711</f>
        <v>0</v>
      </c>
      <c r="AF3729" s="439">
        <f t="shared" si="2952"/>
        <v>0</v>
      </c>
      <c r="AG3729" s="439">
        <f t="shared" si="2952"/>
        <v>0</v>
      </c>
      <c r="AH3729" s="439">
        <f t="shared" si="2952"/>
        <v>0</v>
      </c>
      <c r="AI3729" s="440">
        <f t="shared" si="2952"/>
        <v>0</v>
      </c>
      <c r="AJ3729" s="443">
        <f t="shared" si="2952"/>
        <v>0</v>
      </c>
      <c r="AK3729" s="439">
        <f t="shared" si="2952"/>
        <v>0</v>
      </c>
      <c r="AL3729" s="439">
        <f t="shared" si="2952"/>
        <v>0</v>
      </c>
      <c r="AM3729" s="439">
        <f t="shared" si="2952"/>
        <v>0</v>
      </c>
      <c r="AN3729" s="440">
        <f t="shared" si="2952"/>
        <v>0</v>
      </c>
    </row>
    <row r="3730" spans="1:40" outlineLevel="2">
      <c r="A3730" s="882">
        <f>ROW()</f>
        <v>3730</v>
      </c>
      <c r="B3730" s="453"/>
      <c r="D3730" s="452" t="s">
        <v>30</v>
      </c>
      <c r="H3730" s="458"/>
      <c r="I3730" s="458"/>
      <c r="J3730" s="459"/>
      <c r="K3730" s="458"/>
      <c r="L3730" s="458"/>
      <c r="M3730" s="458"/>
      <c r="N3730" s="458"/>
      <c r="O3730" s="459"/>
      <c r="P3730" s="458"/>
      <c r="Q3730" s="458"/>
      <c r="R3730" s="458"/>
      <c r="S3730" s="463"/>
      <c r="T3730" s="458"/>
      <c r="U3730" s="458"/>
      <c r="V3730" s="458"/>
      <c r="W3730" s="31"/>
      <c r="X3730" s="440"/>
      <c r="Y3730" s="459"/>
      <c r="Z3730" s="458"/>
      <c r="AA3730" s="439"/>
      <c r="AB3730" s="439"/>
      <c r="AC3730" s="439"/>
      <c r="AD3730" s="440"/>
      <c r="AE3730" s="443">
        <f t="shared" ref="AE3730:AN3730" si="2953">AE3640+AE3658+AE3676+AE3694 + AE3712</f>
        <v>31.430229798626286</v>
      </c>
      <c r="AF3730" s="439">
        <f t="shared" si="2953"/>
        <v>30.635838099239542</v>
      </c>
      <c r="AG3730" s="439">
        <f t="shared" si="2953"/>
        <v>29.841446399852799</v>
      </c>
      <c r="AH3730" s="439">
        <f t="shared" si="2953"/>
        <v>29.047054700466056</v>
      </c>
      <c r="AI3730" s="440">
        <f t="shared" si="2953"/>
        <v>28.252663001079313</v>
      </c>
      <c r="AJ3730" s="443">
        <f t="shared" si="2953"/>
        <v>27.748151161774324</v>
      </c>
      <c r="AK3730" s="439">
        <f t="shared" si="2953"/>
        <v>27.243639322469335</v>
      </c>
      <c r="AL3730" s="439">
        <f t="shared" si="2953"/>
        <v>26.739127483164346</v>
      </c>
      <c r="AM3730" s="439">
        <f t="shared" si="2953"/>
        <v>26.234615643859357</v>
      </c>
      <c r="AN3730" s="440">
        <f t="shared" si="2953"/>
        <v>25.730103804554368</v>
      </c>
    </row>
    <row r="3731" spans="1:40" outlineLevel="2">
      <c r="A3731" s="882">
        <f>ROW()</f>
        <v>3731</v>
      </c>
      <c r="B3731" s="453"/>
      <c r="D3731" s="452" t="s">
        <v>31</v>
      </c>
      <c r="H3731" s="458"/>
      <c r="I3731" s="458"/>
      <c r="J3731" s="459"/>
      <c r="K3731" s="458"/>
      <c r="L3731" s="458"/>
      <c r="M3731" s="458"/>
      <c r="N3731" s="458"/>
      <c r="O3731" s="459"/>
      <c r="P3731" s="458"/>
      <c r="Q3731" s="458"/>
      <c r="R3731" s="458"/>
      <c r="S3731" s="463"/>
      <c r="T3731" s="458"/>
      <c r="U3731" s="458"/>
      <c r="V3731" s="458"/>
      <c r="W3731" s="31"/>
      <c r="X3731" s="440"/>
      <c r="Y3731" s="459"/>
      <c r="Z3731" s="458"/>
      <c r="AA3731" s="439"/>
      <c r="AB3731" s="439"/>
      <c r="AC3731" s="439"/>
      <c r="AD3731" s="440"/>
      <c r="AE3731" s="443">
        <f t="shared" ref="AE3731:AN3731" si="2954">AE3641+AE3659+AE3677+AE3695 + AE3713</f>
        <v>0</v>
      </c>
      <c r="AF3731" s="439">
        <f t="shared" si="2954"/>
        <v>0</v>
      </c>
      <c r="AG3731" s="439">
        <f t="shared" si="2954"/>
        <v>0</v>
      </c>
      <c r="AH3731" s="439">
        <f t="shared" si="2954"/>
        <v>0</v>
      </c>
      <c r="AI3731" s="440">
        <f t="shared" si="2954"/>
        <v>0</v>
      </c>
      <c r="AJ3731" s="443">
        <f t="shared" si="2954"/>
        <v>0</v>
      </c>
      <c r="AK3731" s="439">
        <f t="shared" si="2954"/>
        <v>0</v>
      </c>
      <c r="AL3731" s="439">
        <f t="shared" si="2954"/>
        <v>0</v>
      </c>
      <c r="AM3731" s="439">
        <f t="shared" si="2954"/>
        <v>0</v>
      </c>
      <c r="AN3731" s="440">
        <f t="shared" si="2954"/>
        <v>0</v>
      </c>
    </row>
    <row r="3732" spans="1:40" outlineLevel="2">
      <c r="A3732" s="882">
        <f>ROW()</f>
        <v>3732</v>
      </c>
      <c r="B3732" s="453"/>
      <c r="D3732" s="452" t="s">
        <v>32</v>
      </c>
      <c r="H3732" s="458"/>
      <c r="I3732" s="458"/>
      <c r="J3732" s="459"/>
      <c r="K3732" s="458"/>
      <c r="L3732" s="458"/>
      <c r="M3732" s="458"/>
      <c r="N3732" s="458"/>
      <c r="O3732" s="459"/>
      <c r="P3732" s="458"/>
      <c r="Q3732" s="458"/>
      <c r="R3732" s="458"/>
      <c r="S3732" s="463"/>
      <c r="T3732" s="458"/>
      <c r="U3732" s="458"/>
      <c r="V3732" s="458"/>
      <c r="W3732" s="31"/>
      <c r="X3732" s="440"/>
      <c r="Y3732" s="459"/>
      <c r="Z3732" s="458"/>
      <c r="AA3732" s="439"/>
      <c r="AB3732" s="439"/>
      <c r="AC3732" s="439"/>
      <c r="AD3732" s="440"/>
      <c r="AE3732" s="443">
        <f t="shared" ref="AE3732:AN3732" si="2955">AE3642+AE3660+AE3678+AE3696 + AE3714</f>
        <v>1.6348214364078495</v>
      </c>
      <c r="AF3732" s="439">
        <f t="shared" si="2955"/>
        <v>1.6033796019920303</v>
      </c>
      <c r="AG3732" s="439">
        <f t="shared" si="2955"/>
        <v>1.5719377675762112</v>
      </c>
      <c r="AH3732" s="439">
        <f t="shared" si="2955"/>
        <v>1.540495933160392</v>
      </c>
      <c r="AI3732" s="440">
        <f t="shared" si="2955"/>
        <v>1.5090540987445729</v>
      </c>
      <c r="AJ3732" s="443">
        <f t="shared" si="2955"/>
        <v>1.4671359293350015</v>
      </c>
      <c r="AK3732" s="439">
        <f t="shared" si="2955"/>
        <v>1.4252177599254301</v>
      </c>
      <c r="AL3732" s="439">
        <f t="shared" si="2955"/>
        <v>1.3832995905158587</v>
      </c>
      <c r="AM3732" s="439">
        <f t="shared" si="2955"/>
        <v>1.3413814211062873</v>
      </c>
      <c r="AN3732" s="440">
        <f t="shared" si="2955"/>
        <v>1.2994632516967159</v>
      </c>
    </row>
    <row r="3733" spans="1:40" outlineLevel="2">
      <c r="A3733" s="882">
        <f>ROW()</f>
        <v>3733</v>
      </c>
      <c r="B3733" s="453"/>
      <c r="D3733" s="452" t="s">
        <v>33</v>
      </c>
      <c r="H3733" s="458"/>
      <c r="I3733" s="458"/>
      <c r="J3733" s="459"/>
      <c r="K3733" s="458"/>
      <c r="L3733" s="458"/>
      <c r="M3733" s="458"/>
      <c r="N3733" s="458"/>
      <c r="O3733" s="459"/>
      <c r="P3733" s="458"/>
      <c r="Q3733" s="458"/>
      <c r="R3733" s="458"/>
      <c r="S3733" s="463"/>
      <c r="T3733" s="458"/>
      <c r="U3733" s="458"/>
      <c r="V3733" s="458"/>
      <c r="W3733" s="31"/>
      <c r="X3733" s="440"/>
      <c r="Y3733" s="459"/>
      <c r="Z3733" s="458"/>
      <c r="AA3733" s="439"/>
      <c r="AB3733" s="439"/>
      <c r="AC3733" s="439"/>
      <c r="AD3733" s="440"/>
      <c r="AE3733" s="443">
        <f t="shared" ref="AE3733:AN3733" si="2956">AE3643+AE3661+AE3679+AE3697 + AE3715</f>
        <v>8.3258675656996586E-2</v>
      </c>
      <c r="AF3733" s="439">
        <f t="shared" si="2956"/>
        <v>8.1337686613420959E-2</v>
      </c>
      <c r="AG3733" s="439">
        <f t="shared" si="2956"/>
        <v>7.9416697569845332E-2</v>
      </c>
      <c r="AH3733" s="439">
        <f t="shared" si="2956"/>
        <v>7.7495708526269705E-2</v>
      </c>
      <c r="AI3733" s="440">
        <f t="shared" si="2956"/>
        <v>7.5574719482694078E-2</v>
      </c>
      <c r="AJ3733" s="443">
        <f t="shared" si="2956"/>
        <v>7.3475421719285908E-2</v>
      </c>
      <c r="AK3733" s="439">
        <f t="shared" si="2956"/>
        <v>7.1376123955877738E-2</v>
      </c>
      <c r="AL3733" s="439">
        <f t="shared" si="2956"/>
        <v>6.9276826192469568E-2</v>
      </c>
      <c r="AM3733" s="439">
        <f t="shared" si="2956"/>
        <v>6.7177528429061398E-2</v>
      </c>
      <c r="AN3733" s="440">
        <f t="shared" si="2956"/>
        <v>6.5078230665653228E-2</v>
      </c>
    </row>
    <row r="3734" spans="1:40" outlineLevel="2">
      <c r="A3734" s="882">
        <f>ROW()</f>
        <v>3734</v>
      </c>
      <c r="B3734" s="453"/>
      <c r="D3734" s="452" t="s">
        <v>27</v>
      </c>
      <c r="H3734" s="458"/>
      <c r="I3734" s="458"/>
      <c r="J3734" s="459"/>
      <c r="K3734" s="458"/>
      <c r="L3734" s="458"/>
      <c r="M3734" s="458"/>
      <c r="N3734" s="458"/>
      <c r="O3734" s="459"/>
      <c r="P3734" s="458"/>
      <c r="Q3734" s="458"/>
      <c r="R3734" s="458"/>
      <c r="S3734" s="463"/>
      <c r="T3734" s="458"/>
      <c r="U3734" s="458"/>
      <c r="V3734" s="458"/>
      <c r="W3734" s="31"/>
      <c r="X3734" s="440"/>
      <c r="Y3734" s="459"/>
      <c r="Z3734" s="458"/>
      <c r="AA3734" s="439"/>
      <c r="AB3734" s="439"/>
      <c r="AC3734" s="439"/>
      <c r="AD3734" s="440"/>
      <c r="AE3734" s="443">
        <f t="shared" ref="AE3734:AN3734" si="2957">AE3644+AE3662+AE3680+AE3698 + AE3716</f>
        <v>0.3834660698976109</v>
      </c>
      <c r="AF3734" s="439">
        <f t="shared" si="2957"/>
        <v>0.32785852228936557</v>
      </c>
      <c r="AG3734" s="439">
        <f t="shared" si="2957"/>
        <v>0.27225097468112025</v>
      </c>
      <c r="AH3734" s="439">
        <f t="shared" si="2957"/>
        <v>0.2166434270728749</v>
      </c>
      <c r="AI3734" s="440">
        <f t="shared" si="2957"/>
        <v>0.16103587946462955</v>
      </c>
      <c r="AJ3734" s="443">
        <f t="shared" si="2957"/>
        <v>0.15656266059061205</v>
      </c>
      <c r="AK3734" s="439">
        <f t="shared" si="2957"/>
        <v>0.15208944171659455</v>
      </c>
      <c r="AL3734" s="439">
        <f t="shared" si="2957"/>
        <v>0.14761622284257706</v>
      </c>
      <c r="AM3734" s="439">
        <f t="shared" si="2957"/>
        <v>0.14314300396855956</v>
      </c>
      <c r="AN3734" s="440">
        <f t="shared" si="2957"/>
        <v>0.13866978509454206</v>
      </c>
    </row>
    <row r="3735" spans="1:40" outlineLevel="2">
      <c r="A3735" s="882">
        <f>ROW()</f>
        <v>3735</v>
      </c>
      <c r="B3735" s="453"/>
      <c r="D3735" s="452" t="s">
        <v>34</v>
      </c>
      <c r="H3735" s="458"/>
      <c r="I3735" s="458"/>
      <c r="J3735" s="459"/>
      <c r="K3735" s="458"/>
      <c r="L3735" s="458"/>
      <c r="M3735" s="458"/>
      <c r="N3735" s="458"/>
      <c r="O3735" s="459"/>
      <c r="P3735" s="458"/>
      <c r="Q3735" s="458"/>
      <c r="R3735" s="458"/>
      <c r="S3735" s="463"/>
      <c r="T3735" s="458"/>
      <c r="U3735" s="458"/>
      <c r="V3735" s="458"/>
      <c r="W3735" s="31"/>
      <c r="X3735" s="440"/>
      <c r="Y3735" s="459"/>
      <c r="Z3735" s="458"/>
      <c r="AA3735" s="439"/>
      <c r="AB3735" s="439"/>
      <c r="AC3735" s="439"/>
      <c r="AD3735" s="440"/>
      <c r="AE3735" s="443">
        <f t="shared" ref="AE3735:AN3735" si="2958">AE3645+AE3663+AE3681+AE3699 + AE3717</f>
        <v>24.886089928046058</v>
      </c>
      <c r="AF3735" s="439">
        <f t="shared" si="2958"/>
        <v>23.571714228013448</v>
      </c>
      <c r="AG3735" s="439">
        <f t="shared" si="2958"/>
        <v>22.257338527980838</v>
      </c>
      <c r="AH3735" s="439">
        <f t="shared" si="2958"/>
        <v>20.942962827948229</v>
      </c>
      <c r="AI3735" s="440">
        <f t="shared" si="2958"/>
        <v>19.628587127915619</v>
      </c>
      <c r="AJ3735" s="443">
        <f t="shared" si="2958"/>
        <v>18.69389250277678</v>
      </c>
      <c r="AK3735" s="439">
        <f t="shared" si="2958"/>
        <v>17.759197877637941</v>
      </c>
      <c r="AL3735" s="439">
        <f t="shared" si="2958"/>
        <v>16.824503252499103</v>
      </c>
      <c r="AM3735" s="439">
        <f t="shared" si="2958"/>
        <v>15.889808627360264</v>
      </c>
      <c r="AN3735" s="440">
        <f t="shared" si="2958"/>
        <v>14.955114002221425</v>
      </c>
    </row>
    <row r="3736" spans="1:40" outlineLevel="2">
      <c r="A3736" s="882">
        <f>ROW()</f>
        <v>3736</v>
      </c>
      <c r="B3736" s="453"/>
      <c r="D3736" s="452" t="s">
        <v>35</v>
      </c>
      <c r="H3736" s="458"/>
      <c r="I3736" s="458"/>
      <c r="J3736" s="459"/>
      <c r="K3736" s="458"/>
      <c r="L3736" s="458"/>
      <c r="M3736" s="458"/>
      <c r="N3736" s="458"/>
      <c r="O3736" s="459"/>
      <c r="P3736" s="458"/>
      <c r="Q3736" s="458"/>
      <c r="R3736" s="458"/>
      <c r="S3736" s="463"/>
      <c r="T3736" s="458"/>
      <c r="U3736" s="458"/>
      <c r="V3736" s="458"/>
      <c r="W3736" s="31"/>
      <c r="X3736" s="440"/>
      <c r="Y3736" s="459"/>
      <c r="Z3736" s="458"/>
      <c r="AA3736" s="439"/>
      <c r="AB3736" s="439"/>
      <c r="AC3736" s="439"/>
      <c r="AD3736" s="440"/>
      <c r="AE3736" s="443">
        <f t="shared" ref="AE3736:AN3736" si="2959">AE3646+AE3664+AE3682+AE3700 + AE3718</f>
        <v>1.0580628810775046</v>
      </c>
      <c r="AF3736" s="439">
        <f t="shared" si="2959"/>
        <v>0.96580496719887909</v>
      </c>
      <c r="AG3736" s="439">
        <f t="shared" si="2959"/>
        <v>0.87354705332025362</v>
      </c>
      <c r="AH3736" s="439">
        <f t="shared" si="2959"/>
        <v>0.78128913944162814</v>
      </c>
      <c r="AI3736" s="440">
        <f t="shared" si="2959"/>
        <v>0.68903122556300267</v>
      </c>
      <c r="AJ3736" s="443">
        <f t="shared" si="2959"/>
        <v>0.57419268796916889</v>
      </c>
      <c r="AK3736" s="439">
        <f t="shared" si="2959"/>
        <v>0.45935415037533511</v>
      </c>
      <c r="AL3736" s="439">
        <f t="shared" si="2959"/>
        <v>0.34451561278150133</v>
      </c>
      <c r="AM3736" s="439">
        <f t="shared" si="2959"/>
        <v>0.22967707518766756</v>
      </c>
      <c r="AN3736" s="440">
        <f t="shared" si="2959"/>
        <v>0.11483853759383378</v>
      </c>
    </row>
    <row r="3737" spans="1:40" outlineLevel="2">
      <c r="A3737" s="882">
        <f>ROW()</f>
        <v>3737</v>
      </c>
      <c r="B3737" s="453"/>
      <c r="D3737" s="452" t="s">
        <v>302</v>
      </c>
      <c r="H3737" s="458"/>
      <c r="I3737" s="458"/>
      <c r="J3737" s="459"/>
      <c r="K3737" s="458"/>
      <c r="L3737" s="458"/>
      <c r="M3737" s="458"/>
      <c r="N3737" s="458"/>
      <c r="O3737" s="459"/>
      <c r="P3737" s="458"/>
      <c r="Q3737" s="458"/>
      <c r="R3737" s="458"/>
      <c r="S3737" s="463"/>
      <c r="T3737" s="458"/>
      <c r="U3737" s="458"/>
      <c r="V3737" s="458"/>
      <c r="W3737" s="31"/>
      <c r="X3737" s="440"/>
      <c r="Y3737" s="459"/>
      <c r="Z3737" s="458"/>
      <c r="AA3737" s="439"/>
      <c r="AB3737" s="439"/>
      <c r="AC3737" s="439"/>
      <c r="AD3737" s="440"/>
      <c r="AE3737" s="443">
        <f t="shared" ref="AE3737:AN3737" si="2960">AE3647+AE3665+AE3683+AE3701 + AE3719</f>
        <v>2.6103039238468813</v>
      </c>
      <c r="AF3737" s="439">
        <f t="shared" si="2960"/>
        <v>2.2227454486026472</v>
      </c>
      <c r="AG3737" s="439">
        <f t="shared" si="2960"/>
        <v>1.8351869733584132</v>
      </c>
      <c r="AH3737" s="439">
        <f t="shared" si="2960"/>
        <v>1.4476284981141792</v>
      </c>
      <c r="AI3737" s="440">
        <f t="shared" si="2960"/>
        <v>1.0600700228699451</v>
      </c>
      <c r="AJ3737" s="443">
        <f t="shared" si="2960"/>
        <v>0.8833916857249543</v>
      </c>
      <c r="AK3737" s="439">
        <f t="shared" si="2960"/>
        <v>0.70671334857996349</v>
      </c>
      <c r="AL3737" s="439">
        <f t="shared" si="2960"/>
        <v>0.53003501143497256</v>
      </c>
      <c r="AM3737" s="439">
        <f t="shared" si="2960"/>
        <v>0.35335667428998174</v>
      </c>
      <c r="AN3737" s="440">
        <f t="shared" si="2960"/>
        <v>0.17667833714499087</v>
      </c>
    </row>
    <row r="3738" spans="1:40" outlineLevel="2">
      <c r="A3738" s="882">
        <f>ROW()</f>
        <v>3738</v>
      </c>
      <c r="B3738" s="453"/>
      <c r="D3738" s="452" t="s">
        <v>36</v>
      </c>
      <c r="H3738" s="458"/>
      <c r="I3738" s="458"/>
      <c r="J3738" s="459"/>
      <c r="K3738" s="458"/>
      <c r="L3738" s="458"/>
      <c r="M3738" s="458"/>
      <c r="N3738" s="458"/>
      <c r="O3738" s="459"/>
      <c r="P3738" s="458"/>
      <c r="Q3738" s="458"/>
      <c r="R3738" s="458"/>
      <c r="S3738" s="463"/>
      <c r="T3738" s="458"/>
      <c r="U3738" s="458"/>
      <c r="V3738" s="458"/>
      <c r="W3738" s="31"/>
      <c r="X3738" s="440"/>
      <c r="Y3738" s="459"/>
      <c r="Z3738" s="458"/>
      <c r="AA3738" s="439"/>
      <c r="AB3738" s="439"/>
      <c r="AC3738" s="439"/>
      <c r="AD3738" s="440"/>
      <c r="AE3738" s="443">
        <f t="shared" ref="AE3738:AN3738" si="2961">AE3648+AE3666+AE3684+AE3702 + AE3720</f>
        <v>2.8477388403841033</v>
      </c>
      <c r="AF3738" s="439">
        <f t="shared" si="2961"/>
        <v>1.1254150919228691</v>
      </c>
      <c r="AG3738" s="439">
        <f t="shared" si="2961"/>
        <v>-0.596908656538365</v>
      </c>
      <c r="AH3738" s="439">
        <f t="shared" si="2961"/>
        <v>-2.3192324049995992</v>
      </c>
      <c r="AI3738" s="440">
        <f t="shared" si="2961"/>
        <v>-4.0415561534608333</v>
      </c>
      <c r="AJ3738" s="443">
        <f t="shared" si="2961"/>
        <v>0</v>
      </c>
      <c r="AK3738" s="439">
        <f t="shared" si="2961"/>
        <v>0</v>
      </c>
      <c r="AL3738" s="439">
        <f t="shared" si="2961"/>
        <v>0</v>
      </c>
      <c r="AM3738" s="439">
        <f t="shared" si="2961"/>
        <v>0</v>
      </c>
      <c r="AN3738" s="440">
        <f t="shared" si="2961"/>
        <v>0</v>
      </c>
    </row>
    <row r="3739" spans="1:40" outlineLevel="2">
      <c r="A3739" s="882">
        <f>ROW()</f>
        <v>3739</v>
      </c>
      <c r="B3739" s="453"/>
      <c r="D3739" s="452" t="s">
        <v>583</v>
      </c>
      <c r="H3739" s="458"/>
      <c r="I3739" s="458"/>
      <c r="J3739" s="459"/>
      <c r="K3739" s="458"/>
      <c r="L3739" s="458"/>
      <c r="M3739" s="458"/>
      <c r="N3739" s="458"/>
      <c r="O3739" s="459"/>
      <c r="P3739" s="458"/>
      <c r="Q3739" s="458"/>
      <c r="R3739" s="458"/>
      <c r="S3739" s="463"/>
      <c r="T3739" s="458"/>
      <c r="U3739" s="458"/>
      <c r="V3739" s="458"/>
      <c r="W3739" s="31"/>
      <c r="X3739" s="440"/>
      <c r="Y3739" s="459"/>
      <c r="Z3739" s="458"/>
      <c r="AA3739" s="439"/>
      <c r="AB3739" s="439"/>
      <c r="AC3739" s="439"/>
      <c r="AD3739" s="440"/>
      <c r="AE3739" s="443">
        <f t="shared" ref="AE3739:AN3739" si="2962">AE3649+AE3667+AE3685+AE3703 + AE3721</f>
        <v>0.81309426373720128</v>
      </c>
      <c r="AF3739" s="439">
        <f t="shared" si="2962"/>
        <v>0.67321937073373228</v>
      </c>
      <c r="AG3739" s="439">
        <f t="shared" si="2962"/>
        <v>0.53334447773026328</v>
      </c>
      <c r="AH3739" s="439">
        <f t="shared" si="2962"/>
        <v>0.39346958472679427</v>
      </c>
      <c r="AI3739" s="440">
        <f t="shared" si="2962"/>
        <v>0.25359469172332527</v>
      </c>
      <c r="AJ3739" s="443">
        <f t="shared" si="2962"/>
        <v>0.21132890976943772</v>
      </c>
      <c r="AK3739" s="439">
        <f t="shared" si="2962"/>
        <v>0.16906312781555016</v>
      </c>
      <c r="AL3739" s="439">
        <f t="shared" si="2962"/>
        <v>0.12679734586166264</v>
      </c>
      <c r="AM3739" s="439">
        <f t="shared" si="2962"/>
        <v>8.4531563907775081E-2</v>
      </c>
      <c r="AN3739" s="440">
        <f t="shared" si="2962"/>
        <v>4.2265781953887541E-2</v>
      </c>
    </row>
    <row r="3740" spans="1:40" outlineLevel="2">
      <c r="A3740" s="882">
        <f>ROW()</f>
        <v>3740</v>
      </c>
      <c r="B3740" s="453"/>
      <c r="D3740" s="452" t="s">
        <v>81</v>
      </c>
      <c r="H3740" s="458"/>
      <c r="I3740" s="458"/>
      <c r="J3740" s="459"/>
      <c r="K3740" s="458"/>
      <c r="L3740" s="458"/>
      <c r="M3740" s="458"/>
      <c r="N3740" s="458"/>
      <c r="O3740" s="459"/>
      <c r="P3740" s="458"/>
      <c r="Q3740" s="458"/>
      <c r="R3740" s="458"/>
      <c r="S3740" s="463"/>
      <c r="T3740" s="458"/>
      <c r="U3740" s="458"/>
      <c r="V3740" s="458"/>
      <c r="W3740" s="31"/>
      <c r="X3740" s="440"/>
      <c r="Y3740" s="459"/>
      <c r="Z3740" s="458"/>
      <c r="AA3740" s="439"/>
      <c r="AB3740" s="439"/>
      <c r="AC3740" s="439"/>
      <c r="AD3740" s="440"/>
      <c r="AE3740" s="443">
        <f t="shared" ref="AE3740:AN3740" si="2963">AE3650+AE3668+AE3686+AE3704 + AE3722</f>
        <v>0</v>
      </c>
      <c r="AF3740" s="439">
        <f t="shared" si="2963"/>
        <v>0</v>
      </c>
      <c r="AG3740" s="439">
        <f t="shared" si="2963"/>
        <v>0</v>
      </c>
      <c r="AH3740" s="439">
        <f t="shared" si="2963"/>
        <v>0</v>
      </c>
      <c r="AI3740" s="440">
        <f t="shared" si="2963"/>
        <v>0</v>
      </c>
      <c r="AJ3740" s="443">
        <f t="shared" si="2963"/>
        <v>0</v>
      </c>
      <c r="AK3740" s="439">
        <f t="shared" si="2963"/>
        <v>0</v>
      </c>
      <c r="AL3740" s="439">
        <f t="shared" si="2963"/>
        <v>0</v>
      </c>
      <c r="AM3740" s="439">
        <f t="shared" si="2963"/>
        <v>0</v>
      </c>
      <c r="AN3740" s="440">
        <f t="shared" si="2963"/>
        <v>0</v>
      </c>
    </row>
    <row r="3741" spans="1:40" outlineLevel="2">
      <c r="A3741" s="882">
        <f>ROW()</f>
        <v>3741</v>
      </c>
      <c r="B3741" s="453"/>
      <c r="D3741" s="452" t="s">
        <v>28</v>
      </c>
      <c r="H3741" s="458"/>
      <c r="I3741" s="458"/>
      <c r="J3741" s="459"/>
      <c r="K3741" s="458"/>
      <c r="L3741" s="458"/>
      <c r="M3741" s="458"/>
      <c r="N3741" s="458"/>
      <c r="O3741" s="459"/>
      <c r="P3741" s="458"/>
      <c r="Q3741" s="458"/>
      <c r="R3741" s="458"/>
      <c r="S3741" s="463"/>
      <c r="T3741" s="458"/>
      <c r="U3741" s="458"/>
      <c r="V3741" s="458"/>
      <c r="W3741" s="31"/>
      <c r="X3741" s="440"/>
      <c r="Y3741" s="459"/>
      <c r="Z3741" s="458"/>
      <c r="AA3741" s="439"/>
      <c r="AB3741" s="439"/>
      <c r="AC3741" s="439"/>
      <c r="AD3741" s="440"/>
      <c r="AE3741" s="443">
        <f t="shared" ref="AE3741:AN3741" si="2964">AE3651+AE3669+AE3687+AE3705 + AE3723</f>
        <v>0</v>
      </c>
      <c r="AF3741" s="439">
        <f t="shared" si="2964"/>
        <v>0</v>
      </c>
      <c r="AG3741" s="439">
        <f t="shared" si="2964"/>
        <v>0</v>
      </c>
      <c r="AH3741" s="439">
        <f t="shared" si="2964"/>
        <v>0</v>
      </c>
      <c r="AI3741" s="440">
        <f t="shared" si="2964"/>
        <v>0</v>
      </c>
      <c r="AJ3741" s="443">
        <f t="shared" si="2964"/>
        <v>0</v>
      </c>
      <c r="AK3741" s="439">
        <f t="shared" si="2964"/>
        <v>0</v>
      </c>
      <c r="AL3741" s="439">
        <f t="shared" si="2964"/>
        <v>0</v>
      </c>
      <c r="AM3741" s="439">
        <f t="shared" si="2964"/>
        <v>0</v>
      </c>
      <c r="AN3741" s="440">
        <f t="shared" si="2964"/>
        <v>0</v>
      </c>
    </row>
    <row r="3742" spans="1:40" outlineLevel="2">
      <c r="A3742" s="882">
        <f>ROW()</f>
        <v>3742</v>
      </c>
      <c r="B3742" s="453"/>
      <c r="D3742" s="456" t="s">
        <v>443</v>
      </c>
      <c r="E3742" s="456"/>
      <c r="F3742" s="456"/>
      <c r="G3742" s="456"/>
      <c r="H3742" s="460"/>
      <c r="I3742" s="460"/>
      <c r="J3742" s="461"/>
      <c r="K3742" s="460"/>
      <c r="L3742" s="460"/>
      <c r="M3742" s="460"/>
      <c r="N3742" s="460"/>
      <c r="O3742" s="461"/>
      <c r="P3742" s="460"/>
      <c r="Q3742" s="460"/>
      <c r="R3742" s="460"/>
      <c r="S3742" s="465"/>
      <c r="T3742" s="460"/>
      <c r="U3742" s="460"/>
      <c r="V3742" s="460"/>
      <c r="W3742" s="57"/>
      <c r="X3742" s="442"/>
      <c r="Y3742" s="461"/>
      <c r="Z3742" s="460"/>
      <c r="AA3742" s="441"/>
      <c r="AB3742" s="441"/>
      <c r="AC3742" s="441"/>
      <c r="AD3742" s="442"/>
      <c r="AE3742" s="462">
        <f t="shared" ref="AE3742:AN3742" si="2965">AE3652+AE3670+AE3688+AE3706 + AE3724</f>
        <v>0</v>
      </c>
      <c r="AF3742" s="441">
        <f t="shared" si="2965"/>
        <v>0</v>
      </c>
      <c r="AG3742" s="441">
        <f t="shared" si="2965"/>
        <v>0</v>
      </c>
      <c r="AH3742" s="441">
        <f t="shared" si="2965"/>
        <v>0</v>
      </c>
      <c r="AI3742" s="442">
        <f t="shared" si="2965"/>
        <v>0</v>
      </c>
      <c r="AJ3742" s="462">
        <f t="shared" si="2965"/>
        <v>0</v>
      </c>
      <c r="AK3742" s="441">
        <f t="shared" si="2965"/>
        <v>0</v>
      </c>
      <c r="AL3742" s="441">
        <f t="shared" si="2965"/>
        <v>0</v>
      </c>
      <c r="AM3742" s="441">
        <f t="shared" si="2965"/>
        <v>0</v>
      </c>
      <c r="AN3742" s="442">
        <f t="shared" si="2965"/>
        <v>0</v>
      </c>
    </row>
    <row r="3743" spans="1:40" outlineLevel="2">
      <c r="A3743" s="887">
        <f>ROW()</f>
        <v>3743</v>
      </c>
      <c r="B3743" s="644"/>
      <c r="C3743" s="770"/>
      <c r="D3743" s="456" t="s">
        <v>24</v>
      </c>
      <c r="E3743" s="456"/>
      <c r="F3743" s="456"/>
      <c r="G3743" s="456"/>
      <c r="H3743" s="460"/>
      <c r="I3743" s="460"/>
      <c r="J3743" s="461"/>
      <c r="K3743" s="460"/>
      <c r="L3743" s="460"/>
      <c r="M3743" s="460"/>
      <c r="N3743" s="460"/>
      <c r="O3743" s="461"/>
      <c r="P3743" s="460"/>
      <c r="Q3743" s="460"/>
      <c r="R3743" s="460"/>
      <c r="S3743" s="465"/>
      <c r="T3743" s="460"/>
      <c r="U3743" s="460"/>
      <c r="V3743" s="460"/>
      <c r="W3743" s="441"/>
      <c r="X3743" s="442"/>
      <c r="Y3743" s="461"/>
      <c r="Z3743" s="460"/>
      <c r="AA3743" s="441"/>
      <c r="AB3743" s="441"/>
      <c r="AC3743" s="441"/>
      <c r="AD3743" s="442"/>
      <c r="AE3743" s="1159">
        <f t="shared" ref="AE3743:AN3743" si="2966">SUM(AE3727:AE3742)</f>
        <v>70.832158806980843</v>
      </c>
      <c r="AF3743" s="441">
        <f t="shared" si="2966"/>
        <v>66.252840543819104</v>
      </c>
      <c r="AG3743" s="441">
        <f t="shared" si="2966"/>
        <v>61.673522280657359</v>
      </c>
      <c r="AH3743" s="441">
        <f t="shared" si="2966"/>
        <v>57.094204017495628</v>
      </c>
      <c r="AI3743" s="442">
        <f t="shared" si="2966"/>
        <v>52.514885754333882</v>
      </c>
      <c r="AJ3743" s="1159">
        <f t="shared" si="2966"/>
        <v>54.666901238423577</v>
      </c>
      <c r="AK3743" s="441">
        <f t="shared" si="2966"/>
        <v>52.777360569052455</v>
      </c>
      <c r="AL3743" s="441">
        <f t="shared" si="2966"/>
        <v>50.887819899681311</v>
      </c>
      <c r="AM3743" s="441">
        <f t="shared" si="2966"/>
        <v>48.998279230310175</v>
      </c>
      <c r="AN3743" s="442">
        <f t="shared" si="2966"/>
        <v>47.108738560939038</v>
      </c>
    </row>
    <row r="3744" spans="1:40">
      <c r="A3744" s="884" t="str">
        <f>"2021 Capex Account [m$"&amp;Input!$G$43&amp;"]"</f>
        <v>2021 Capex Account [m$31/12/2023]</v>
      </c>
      <c r="B3744" s="885"/>
      <c r="C3744" s="886"/>
      <c r="D3744" s="885"/>
      <c r="E3744" s="885"/>
      <c r="F3744" s="885"/>
      <c r="G3744" s="25"/>
      <c r="H3744" s="885"/>
      <c r="I3744" s="25"/>
      <c r="J3744" s="323"/>
      <c r="K3744" s="25"/>
      <c r="L3744" s="25"/>
      <c r="M3744" s="25"/>
      <c r="N3744" s="25"/>
      <c r="O3744" s="323"/>
      <c r="P3744" s="25"/>
      <c r="Q3744" s="25"/>
      <c r="R3744" s="25"/>
      <c r="S3744" s="318"/>
      <c r="T3744" s="25"/>
      <c r="U3744" s="25"/>
      <c r="V3744" s="25"/>
      <c r="W3744" s="25"/>
      <c r="X3744" s="318"/>
      <c r="Y3744" s="323"/>
      <c r="Z3744" s="25"/>
      <c r="AA3744" s="25"/>
      <c r="AB3744" s="25"/>
      <c r="AC3744" s="25"/>
      <c r="AD3744" s="318"/>
      <c r="AE3744" s="323"/>
      <c r="AF3744" s="25"/>
      <c r="AG3744" s="25"/>
      <c r="AH3744" s="25"/>
      <c r="AI3744" s="318"/>
      <c r="AJ3744" s="323"/>
      <c r="AK3744" s="25"/>
      <c r="AL3744" s="25"/>
      <c r="AM3744" s="25"/>
      <c r="AN3744" s="318"/>
    </row>
    <row r="3745" spans="1:40" outlineLevel="1">
      <c r="A3745" s="732" t="s">
        <v>26</v>
      </c>
      <c r="B3745" s="733"/>
      <c r="C3745" s="881"/>
      <c r="D3745" s="733"/>
      <c r="E3745" s="733"/>
      <c r="F3745" s="733"/>
      <c r="G3745" s="730"/>
      <c r="H3745" s="733"/>
      <c r="I3745" s="730"/>
      <c r="J3745" s="729"/>
      <c r="K3745" s="730"/>
      <c r="L3745" s="730"/>
      <c r="M3745" s="730"/>
      <c r="N3745" s="730"/>
      <c r="O3745" s="729"/>
      <c r="P3745" s="730"/>
      <c r="Q3745" s="730"/>
      <c r="R3745" s="730"/>
      <c r="S3745" s="731"/>
      <c r="T3745" s="730"/>
      <c r="U3745" s="730"/>
      <c r="V3745" s="730"/>
      <c r="W3745" s="730"/>
      <c r="X3745" s="731"/>
      <c r="Y3745" s="729"/>
      <c r="Z3745" s="730"/>
      <c r="AA3745" s="730"/>
      <c r="AB3745" s="730"/>
      <c r="AC3745" s="730"/>
      <c r="AD3745" s="731"/>
      <c r="AE3745" s="729"/>
      <c r="AF3745" s="730"/>
      <c r="AG3745" s="730"/>
      <c r="AH3745" s="730"/>
      <c r="AI3745" s="731"/>
      <c r="AJ3745" s="729"/>
      <c r="AK3745" s="730"/>
      <c r="AL3745" s="730"/>
      <c r="AM3745" s="730"/>
      <c r="AN3745" s="731"/>
    </row>
    <row r="3746" spans="1:40" outlineLevel="2">
      <c r="A3746" s="882">
        <f>ROW()</f>
        <v>3746</v>
      </c>
      <c r="B3746" s="453"/>
      <c r="D3746" s="452" t="s">
        <v>300</v>
      </c>
      <c r="H3746" s="458"/>
      <c r="I3746" s="458"/>
      <c r="J3746" s="459"/>
      <c r="K3746" s="458"/>
      <c r="L3746" s="458"/>
      <c r="M3746" s="458"/>
      <c r="N3746" s="458"/>
      <c r="O3746" s="459"/>
      <c r="P3746" s="458"/>
      <c r="Q3746" s="458"/>
      <c r="R3746" s="458"/>
      <c r="S3746" s="463"/>
      <c r="T3746" s="458"/>
      <c r="U3746" s="458"/>
      <c r="V3746" s="458"/>
      <c r="W3746" s="458"/>
      <c r="X3746" s="463"/>
      <c r="Y3746" s="459"/>
      <c r="Z3746" s="458"/>
      <c r="AA3746" s="169"/>
      <c r="AB3746" s="169"/>
      <c r="AC3746" s="169"/>
      <c r="AD3746" s="337"/>
      <c r="AE3746" s="459"/>
      <c r="AF3746" s="169"/>
      <c r="AG3746" s="169">
        <f>Input!$Y$58</f>
        <v>80</v>
      </c>
      <c r="AH3746" s="448">
        <f t="shared" ref="AH3746:AI3746" si="2967">(AG3746-AG$9)*(AG3746&gt;AH$9)</f>
        <v>79</v>
      </c>
      <c r="AI3746" s="449">
        <f t="shared" si="2967"/>
        <v>78</v>
      </c>
      <c r="AJ3746" s="448">
        <f t="shared" ref="AJ3746:AJ3761" si="2968">(AI3746-AI$9)*(AI3746&gt;AJ$9)</f>
        <v>77</v>
      </c>
      <c r="AK3746" s="448">
        <f t="shared" ref="AK3746:AK3761" si="2969">(AJ3746-AJ$9)*(AJ3746&gt;AK$9)</f>
        <v>76</v>
      </c>
      <c r="AL3746" s="448">
        <f t="shared" ref="AL3746:AL3761" si="2970">(AK3746-AK$9)*(AK3746&gt;AL$9)</f>
        <v>75</v>
      </c>
      <c r="AM3746" s="448">
        <f t="shared" ref="AM3746:AM3761" si="2971">(AL3746-AL$9)*(AL3746&gt;AM$9)</f>
        <v>74</v>
      </c>
      <c r="AN3746" s="449">
        <f t="shared" ref="AN3746:AN3761" si="2972">(AM3746-AM$9)*(AM3746&gt;AN$9)</f>
        <v>73</v>
      </c>
    </row>
    <row r="3747" spans="1:40" outlineLevel="2">
      <c r="A3747" s="882">
        <f>ROW()</f>
        <v>3747</v>
      </c>
      <c r="B3747" s="453"/>
      <c r="D3747" s="452" t="s">
        <v>301</v>
      </c>
      <c r="H3747" s="458"/>
      <c r="I3747" s="458"/>
      <c r="J3747" s="459"/>
      <c r="K3747" s="458"/>
      <c r="L3747" s="458"/>
      <c r="M3747" s="458"/>
      <c r="N3747" s="458"/>
      <c r="O3747" s="459"/>
      <c r="P3747" s="458"/>
      <c r="Q3747" s="458"/>
      <c r="R3747" s="458"/>
      <c r="S3747" s="463"/>
      <c r="T3747" s="458"/>
      <c r="U3747" s="458"/>
      <c r="V3747" s="458"/>
      <c r="W3747" s="458"/>
      <c r="X3747" s="463"/>
      <c r="Y3747" s="459"/>
      <c r="Z3747" s="458"/>
      <c r="AA3747" s="169"/>
      <c r="AB3747" s="169"/>
      <c r="AC3747" s="169"/>
      <c r="AD3747" s="337"/>
      <c r="AE3747" s="459"/>
      <c r="AF3747" s="169"/>
      <c r="AG3747" s="169">
        <f>Input!$Y$59</f>
        <v>60</v>
      </c>
      <c r="AH3747" s="448">
        <f t="shared" ref="AH3747:AI3747" si="2973">(AG3747-AG$9)*(AG3747&gt;AH$9)</f>
        <v>59</v>
      </c>
      <c r="AI3747" s="449">
        <f t="shared" si="2973"/>
        <v>58</v>
      </c>
      <c r="AJ3747" s="448">
        <f t="shared" si="2968"/>
        <v>57</v>
      </c>
      <c r="AK3747" s="448">
        <f t="shared" si="2969"/>
        <v>56</v>
      </c>
      <c r="AL3747" s="448">
        <f t="shared" si="2970"/>
        <v>55</v>
      </c>
      <c r="AM3747" s="448">
        <f t="shared" si="2971"/>
        <v>54</v>
      </c>
      <c r="AN3747" s="449">
        <f t="shared" si="2972"/>
        <v>53</v>
      </c>
    </row>
    <row r="3748" spans="1:40" outlineLevel="2">
      <c r="A3748" s="882">
        <f>ROW()</f>
        <v>3748</v>
      </c>
      <c r="B3748" s="453"/>
      <c r="D3748" s="452" t="s">
        <v>29</v>
      </c>
      <c r="H3748" s="458"/>
      <c r="I3748" s="458"/>
      <c r="J3748" s="459"/>
      <c r="K3748" s="458"/>
      <c r="L3748" s="458"/>
      <c r="M3748" s="458"/>
      <c r="N3748" s="458"/>
      <c r="O3748" s="459"/>
      <c r="P3748" s="458"/>
      <c r="Q3748" s="458"/>
      <c r="R3748" s="458"/>
      <c r="S3748" s="463"/>
      <c r="T3748" s="458"/>
      <c r="U3748" s="458"/>
      <c r="V3748" s="458"/>
      <c r="W3748" s="458"/>
      <c r="X3748" s="463"/>
      <c r="Y3748" s="459"/>
      <c r="Z3748" s="458"/>
      <c r="AA3748" s="169"/>
      <c r="AB3748" s="169"/>
      <c r="AC3748" s="169"/>
      <c r="AD3748" s="337"/>
      <c r="AE3748" s="459"/>
      <c r="AF3748" s="169"/>
      <c r="AG3748" s="169">
        <f>Input!$Y$60</f>
        <v>60</v>
      </c>
      <c r="AH3748" s="448">
        <f t="shared" ref="AH3748:AI3748" si="2974">(AG3748-AG$9)*(AG3748&gt;AH$9)</f>
        <v>59</v>
      </c>
      <c r="AI3748" s="449">
        <f t="shared" si="2974"/>
        <v>58</v>
      </c>
      <c r="AJ3748" s="448">
        <f t="shared" si="2968"/>
        <v>57</v>
      </c>
      <c r="AK3748" s="448">
        <f t="shared" si="2969"/>
        <v>56</v>
      </c>
      <c r="AL3748" s="448">
        <f t="shared" si="2970"/>
        <v>55</v>
      </c>
      <c r="AM3748" s="448">
        <f t="shared" si="2971"/>
        <v>54</v>
      </c>
      <c r="AN3748" s="449">
        <f t="shared" si="2972"/>
        <v>53</v>
      </c>
    </row>
    <row r="3749" spans="1:40" outlineLevel="2">
      <c r="A3749" s="882">
        <f>ROW()</f>
        <v>3749</v>
      </c>
      <c r="B3749" s="453"/>
      <c r="D3749" s="452" t="s">
        <v>30</v>
      </c>
      <c r="H3749" s="458"/>
      <c r="I3749" s="458"/>
      <c r="J3749" s="459"/>
      <c r="K3749" s="458"/>
      <c r="L3749" s="458"/>
      <c r="M3749" s="458"/>
      <c r="N3749" s="458"/>
      <c r="O3749" s="459"/>
      <c r="P3749" s="458"/>
      <c r="Q3749" s="458"/>
      <c r="R3749" s="458"/>
      <c r="S3749" s="463"/>
      <c r="T3749" s="458"/>
      <c r="U3749" s="458"/>
      <c r="V3749" s="458"/>
      <c r="W3749" s="458"/>
      <c r="X3749" s="463"/>
      <c r="Y3749" s="459"/>
      <c r="Z3749" s="458"/>
      <c r="AA3749" s="169"/>
      <c r="AB3749" s="169"/>
      <c r="AC3749" s="169"/>
      <c r="AD3749" s="337"/>
      <c r="AE3749" s="459"/>
      <c r="AF3749" s="169"/>
      <c r="AG3749" s="169">
        <f>Input!$Y$61</f>
        <v>60</v>
      </c>
      <c r="AH3749" s="448">
        <f t="shared" ref="AH3749:AI3749" si="2975">(AG3749-AG$9)*(AG3749&gt;AH$9)</f>
        <v>59</v>
      </c>
      <c r="AI3749" s="449">
        <f t="shared" si="2975"/>
        <v>58</v>
      </c>
      <c r="AJ3749" s="448">
        <f t="shared" si="2968"/>
        <v>57</v>
      </c>
      <c r="AK3749" s="448">
        <f t="shared" si="2969"/>
        <v>56</v>
      </c>
      <c r="AL3749" s="448">
        <f t="shared" si="2970"/>
        <v>55</v>
      </c>
      <c r="AM3749" s="448">
        <f t="shared" si="2971"/>
        <v>54</v>
      </c>
      <c r="AN3749" s="449">
        <f t="shared" si="2972"/>
        <v>53</v>
      </c>
    </row>
    <row r="3750" spans="1:40" outlineLevel="2">
      <c r="A3750" s="882">
        <f>ROW()</f>
        <v>3750</v>
      </c>
      <c r="B3750" s="453"/>
      <c r="D3750" s="452" t="s">
        <v>31</v>
      </c>
      <c r="H3750" s="458"/>
      <c r="I3750" s="458"/>
      <c r="J3750" s="459"/>
      <c r="K3750" s="458"/>
      <c r="L3750" s="458"/>
      <c r="M3750" s="458"/>
      <c r="N3750" s="458"/>
      <c r="O3750" s="459"/>
      <c r="P3750" s="458"/>
      <c r="Q3750" s="458"/>
      <c r="R3750" s="458"/>
      <c r="S3750" s="463"/>
      <c r="T3750" s="458"/>
      <c r="U3750" s="458"/>
      <c r="V3750" s="458"/>
      <c r="W3750" s="458"/>
      <c r="X3750" s="463"/>
      <c r="Y3750" s="459"/>
      <c r="Z3750" s="458"/>
      <c r="AA3750" s="169"/>
      <c r="AB3750" s="169"/>
      <c r="AC3750" s="169"/>
      <c r="AD3750" s="337"/>
      <c r="AE3750" s="459"/>
      <c r="AF3750" s="169"/>
      <c r="AG3750" s="169">
        <f>Input!$Y$62</f>
        <v>60</v>
      </c>
      <c r="AH3750" s="448">
        <f t="shared" ref="AH3750:AI3750" si="2976">(AG3750-AG$9)*(AG3750&gt;AH$9)</f>
        <v>59</v>
      </c>
      <c r="AI3750" s="449">
        <f t="shared" si="2976"/>
        <v>58</v>
      </c>
      <c r="AJ3750" s="448">
        <f t="shared" si="2968"/>
        <v>57</v>
      </c>
      <c r="AK3750" s="448">
        <f t="shared" si="2969"/>
        <v>56</v>
      </c>
      <c r="AL3750" s="448">
        <f t="shared" si="2970"/>
        <v>55</v>
      </c>
      <c r="AM3750" s="448">
        <f t="shared" si="2971"/>
        <v>54</v>
      </c>
      <c r="AN3750" s="449">
        <f t="shared" si="2972"/>
        <v>53</v>
      </c>
    </row>
    <row r="3751" spans="1:40" outlineLevel="2">
      <c r="A3751" s="882">
        <f>ROW()</f>
        <v>3751</v>
      </c>
      <c r="B3751" s="453"/>
      <c r="D3751" s="452" t="s">
        <v>32</v>
      </c>
      <c r="H3751" s="458"/>
      <c r="I3751" s="458"/>
      <c r="J3751" s="459"/>
      <c r="K3751" s="458"/>
      <c r="L3751" s="458"/>
      <c r="M3751" s="458"/>
      <c r="N3751" s="458"/>
      <c r="O3751" s="459"/>
      <c r="P3751" s="458"/>
      <c r="Q3751" s="458"/>
      <c r="R3751" s="458"/>
      <c r="S3751" s="463"/>
      <c r="T3751" s="458"/>
      <c r="U3751" s="458"/>
      <c r="V3751" s="458"/>
      <c r="W3751" s="458"/>
      <c r="X3751" s="463"/>
      <c r="Y3751" s="459"/>
      <c r="Z3751" s="458"/>
      <c r="AA3751" s="169"/>
      <c r="AB3751" s="169"/>
      <c r="AC3751" s="169"/>
      <c r="AD3751" s="337"/>
      <c r="AE3751" s="459"/>
      <c r="AF3751" s="169"/>
      <c r="AG3751" s="169">
        <f>Input!$Y$63</f>
        <v>40</v>
      </c>
      <c r="AH3751" s="448">
        <f t="shared" ref="AH3751:AI3751" si="2977">(AG3751-AG$9)*(AG3751&gt;AH$9)</f>
        <v>39</v>
      </c>
      <c r="AI3751" s="449">
        <f t="shared" si="2977"/>
        <v>38</v>
      </c>
      <c r="AJ3751" s="448">
        <f t="shared" si="2968"/>
        <v>37</v>
      </c>
      <c r="AK3751" s="448">
        <f t="shared" si="2969"/>
        <v>36</v>
      </c>
      <c r="AL3751" s="448">
        <f t="shared" si="2970"/>
        <v>35</v>
      </c>
      <c r="AM3751" s="448">
        <f t="shared" si="2971"/>
        <v>34</v>
      </c>
      <c r="AN3751" s="449">
        <f t="shared" si="2972"/>
        <v>33</v>
      </c>
    </row>
    <row r="3752" spans="1:40" outlineLevel="2">
      <c r="A3752" s="882">
        <f>ROW()</f>
        <v>3752</v>
      </c>
      <c r="B3752" s="453"/>
      <c r="D3752" s="452" t="s">
        <v>33</v>
      </c>
      <c r="H3752" s="458"/>
      <c r="I3752" s="458"/>
      <c r="J3752" s="459"/>
      <c r="K3752" s="458"/>
      <c r="L3752" s="458"/>
      <c r="M3752" s="458"/>
      <c r="N3752" s="458"/>
      <c r="O3752" s="459"/>
      <c r="P3752" s="458"/>
      <c r="Q3752" s="458"/>
      <c r="R3752" s="458"/>
      <c r="S3752" s="463"/>
      <c r="T3752" s="458"/>
      <c r="U3752" s="458"/>
      <c r="V3752" s="458"/>
      <c r="W3752" s="458"/>
      <c r="X3752" s="463"/>
      <c r="Y3752" s="459"/>
      <c r="Z3752" s="458"/>
      <c r="AA3752" s="169"/>
      <c r="AB3752" s="169"/>
      <c r="AC3752" s="169"/>
      <c r="AD3752" s="337"/>
      <c r="AE3752" s="459"/>
      <c r="AF3752" s="169"/>
      <c r="AG3752" s="169">
        <f>Input!$Y$64</f>
        <v>40</v>
      </c>
      <c r="AH3752" s="448">
        <f t="shared" ref="AH3752:AI3752" si="2978">(AG3752-AG$9)*(AG3752&gt;AH$9)</f>
        <v>39</v>
      </c>
      <c r="AI3752" s="449">
        <f t="shared" si="2978"/>
        <v>38</v>
      </c>
      <c r="AJ3752" s="448">
        <f t="shared" si="2968"/>
        <v>37</v>
      </c>
      <c r="AK3752" s="448">
        <f t="shared" si="2969"/>
        <v>36</v>
      </c>
      <c r="AL3752" s="448">
        <f t="shared" si="2970"/>
        <v>35</v>
      </c>
      <c r="AM3752" s="448">
        <f t="shared" si="2971"/>
        <v>34</v>
      </c>
      <c r="AN3752" s="449">
        <f t="shared" si="2972"/>
        <v>33</v>
      </c>
    </row>
    <row r="3753" spans="1:40" outlineLevel="2">
      <c r="A3753" s="882">
        <f>ROW()</f>
        <v>3753</v>
      </c>
      <c r="B3753" s="453"/>
      <c r="D3753" s="452" t="s">
        <v>27</v>
      </c>
      <c r="H3753" s="458"/>
      <c r="I3753" s="458"/>
      <c r="J3753" s="459"/>
      <c r="K3753" s="458"/>
      <c r="L3753" s="458"/>
      <c r="M3753" s="458"/>
      <c r="N3753" s="458"/>
      <c r="O3753" s="459"/>
      <c r="P3753" s="458"/>
      <c r="Q3753" s="458"/>
      <c r="R3753" s="458"/>
      <c r="S3753" s="463"/>
      <c r="T3753" s="458"/>
      <c r="U3753" s="458"/>
      <c r="V3753" s="458"/>
      <c r="W3753" s="458"/>
      <c r="X3753" s="463"/>
      <c r="Y3753" s="459"/>
      <c r="Z3753" s="458"/>
      <c r="AA3753" s="169"/>
      <c r="AB3753" s="169"/>
      <c r="AC3753" s="169"/>
      <c r="AD3753" s="337"/>
      <c r="AE3753" s="459"/>
      <c r="AF3753" s="169"/>
      <c r="AG3753" s="169">
        <f>Input!$Y$65</f>
        <v>40</v>
      </c>
      <c r="AH3753" s="448">
        <f t="shared" ref="AH3753:AI3753" si="2979">(AG3753-AG$9)*(AG3753&gt;AH$9)</f>
        <v>39</v>
      </c>
      <c r="AI3753" s="449">
        <f t="shared" si="2979"/>
        <v>38</v>
      </c>
      <c r="AJ3753" s="448">
        <f t="shared" si="2968"/>
        <v>37</v>
      </c>
      <c r="AK3753" s="448">
        <f t="shared" si="2969"/>
        <v>36</v>
      </c>
      <c r="AL3753" s="448">
        <f t="shared" si="2970"/>
        <v>35</v>
      </c>
      <c r="AM3753" s="448">
        <f t="shared" si="2971"/>
        <v>34</v>
      </c>
      <c r="AN3753" s="449">
        <f t="shared" si="2972"/>
        <v>33</v>
      </c>
    </row>
    <row r="3754" spans="1:40" outlineLevel="2">
      <c r="A3754" s="882">
        <f>ROW()</f>
        <v>3754</v>
      </c>
      <c r="B3754" s="453"/>
      <c r="D3754" s="452" t="s">
        <v>34</v>
      </c>
      <c r="H3754" s="458"/>
      <c r="I3754" s="458"/>
      <c r="J3754" s="459"/>
      <c r="K3754" s="458"/>
      <c r="L3754" s="458"/>
      <c r="M3754" s="458"/>
      <c r="N3754" s="458"/>
      <c r="O3754" s="459"/>
      <c r="P3754" s="458"/>
      <c r="Q3754" s="458"/>
      <c r="R3754" s="458"/>
      <c r="S3754" s="463"/>
      <c r="T3754" s="458"/>
      <c r="U3754" s="458"/>
      <c r="V3754" s="458"/>
      <c r="W3754" s="458"/>
      <c r="X3754" s="463"/>
      <c r="Y3754" s="459"/>
      <c r="Z3754" s="458"/>
      <c r="AA3754" s="169"/>
      <c r="AB3754" s="169"/>
      <c r="AC3754" s="169"/>
      <c r="AD3754" s="337"/>
      <c r="AE3754" s="459"/>
      <c r="AF3754" s="169"/>
      <c r="AG3754" s="169">
        <f>Input!$Y$66</f>
        <v>25</v>
      </c>
      <c r="AH3754" s="448">
        <f t="shared" ref="AH3754:AI3754" si="2980">(AG3754-AG$9)*(AG3754&gt;AH$9)</f>
        <v>24</v>
      </c>
      <c r="AI3754" s="449">
        <f t="shared" si="2980"/>
        <v>23</v>
      </c>
      <c r="AJ3754" s="448">
        <f t="shared" si="2968"/>
        <v>22</v>
      </c>
      <c r="AK3754" s="448">
        <f t="shared" si="2969"/>
        <v>21</v>
      </c>
      <c r="AL3754" s="448">
        <f t="shared" si="2970"/>
        <v>20</v>
      </c>
      <c r="AM3754" s="448">
        <f t="shared" si="2971"/>
        <v>19</v>
      </c>
      <c r="AN3754" s="449">
        <f t="shared" si="2972"/>
        <v>18</v>
      </c>
    </row>
    <row r="3755" spans="1:40" outlineLevel="2">
      <c r="A3755" s="882">
        <f>ROW()</f>
        <v>3755</v>
      </c>
      <c r="B3755" s="453"/>
      <c r="D3755" s="452" t="s">
        <v>35</v>
      </c>
      <c r="H3755" s="458"/>
      <c r="I3755" s="458"/>
      <c r="J3755" s="459"/>
      <c r="K3755" s="458"/>
      <c r="L3755" s="458"/>
      <c r="M3755" s="458"/>
      <c r="N3755" s="458"/>
      <c r="O3755" s="459"/>
      <c r="P3755" s="458"/>
      <c r="Q3755" s="458"/>
      <c r="R3755" s="458"/>
      <c r="S3755" s="463"/>
      <c r="T3755" s="458"/>
      <c r="U3755" s="458"/>
      <c r="V3755" s="458"/>
      <c r="W3755" s="458"/>
      <c r="X3755" s="463"/>
      <c r="Y3755" s="459"/>
      <c r="Z3755" s="458"/>
      <c r="AA3755" s="169"/>
      <c r="AB3755" s="169"/>
      <c r="AC3755" s="169"/>
      <c r="AD3755" s="337"/>
      <c r="AE3755" s="459"/>
      <c r="AF3755" s="169"/>
      <c r="AG3755" s="169">
        <f>Input!$Y$67</f>
        <v>10</v>
      </c>
      <c r="AH3755" s="448">
        <f t="shared" ref="AH3755:AI3755" si="2981">(AG3755-AG$9)*(AG3755&gt;AH$9)</f>
        <v>9</v>
      </c>
      <c r="AI3755" s="449">
        <f t="shared" si="2981"/>
        <v>8</v>
      </c>
      <c r="AJ3755" s="448">
        <f t="shared" si="2968"/>
        <v>7</v>
      </c>
      <c r="AK3755" s="448">
        <f t="shared" si="2969"/>
        <v>6</v>
      </c>
      <c r="AL3755" s="448">
        <f t="shared" si="2970"/>
        <v>5</v>
      </c>
      <c r="AM3755" s="448">
        <f t="shared" si="2971"/>
        <v>4</v>
      </c>
      <c r="AN3755" s="449">
        <f t="shared" si="2972"/>
        <v>3</v>
      </c>
    </row>
    <row r="3756" spans="1:40" outlineLevel="2">
      <c r="A3756" s="882">
        <f>ROW()</f>
        <v>3756</v>
      </c>
      <c r="B3756" s="453"/>
      <c r="D3756" s="452" t="s">
        <v>302</v>
      </c>
      <c r="H3756" s="458"/>
      <c r="I3756" s="458"/>
      <c r="J3756" s="459"/>
      <c r="K3756" s="458"/>
      <c r="L3756" s="458"/>
      <c r="M3756" s="458"/>
      <c r="N3756" s="458"/>
      <c r="O3756" s="459"/>
      <c r="P3756" s="458"/>
      <c r="Q3756" s="458"/>
      <c r="R3756" s="458"/>
      <c r="S3756" s="463"/>
      <c r="T3756" s="458"/>
      <c r="U3756" s="458"/>
      <c r="V3756" s="458"/>
      <c r="W3756" s="458"/>
      <c r="X3756" s="463"/>
      <c r="Y3756" s="459"/>
      <c r="Z3756" s="458"/>
      <c r="AA3756" s="169"/>
      <c r="AB3756" s="169"/>
      <c r="AC3756" s="169"/>
      <c r="AD3756" s="337"/>
      <c r="AE3756" s="459"/>
      <c r="AF3756" s="169"/>
      <c r="AG3756" s="169">
        <f>Input!$Y$68</f>
        <v>10</v>
      </c>
      <c r="AH3756" s="448">
        <f t="shared" ref="AH3756:AI3756" si="2982">(AG3756-AG$9)*(AG3756&gt;AH$9)</f>
        <v>9</v>
      </c>
      <c r="AI3756" s="449">
        <f t="shared" si="2982"/>
        <v>8</v>
      </c>
      <c r="AJ3756" s="448">
        <f t="shared" si="2968"/>
        <v>7</v>
      </c>
      <c r="AK3756" s="448">
        <f t="shared" si="2969"/>
        <v>6</v>
      </c>
      <c r="AL3756" s="448">
        <f t="shared" si="2970"/>
        <v>5</v>
      </c>
      <c r="AM3756" s="448">
        <f t="shared" si="2971"/>
        <v>4</v>
      </c>
      <c r="AN3756" s="449">
        <f t="shared" si="2972"/>
        <v>3</v>
      </c>
    </row>
    <row r="3757" spans="1:40" outlineLevel="2">
      <c r="A3757" s="882">
        <f>ROW()</f>
        <v>3757</v>
      </c>
      <c r="B3757" s="453"/>
      <c r="D3757" s="452" t="s">
        <v>36</v>
      </c>
      <c r="H3757" s="458"/>
      <c r="I3757" s="458"/>
      <c r="J3757" s="459"/>
      <c r="K3757" s="458"/>
      <c r="L3757" s="458"/>
      <c r="M3757" s="458"/>
      <c r="N3757" s="458"/>
      <c r="O3757" s="459"/>
      <c r="P3757" s="458"/>
      <c r="Q3757" s="458"/>
      <c r="R3757" s="458"/>
      <c r="S3757" s="463"/>
      <c r="T3757" s="458"/>
      <c r="U3757" s="458"/>
      <c r="V3757" s="458"/>
      <c r="W3757" s="458"/>
      <c r="X3757" s="463"/>
      <c r="Y3757" s="459"/>
      <c r="Z3757" s="458"/>
      <c r="AA3757" s="169"/>
      <c r="AB3757" s="169"/>
      <c r="AC3757" s="169"/>
      <c r="AD3757" s="337"/>
      <c r="AE3757" s="459"/>
      <c r="AF3757" s="169"/>
      <c r="AG3757" s="169">
        <f>Input!$Y$69</f>
        <v>5</v>
      </c>
      <c r="AH3757" s="448">
        <f t="shared" ref="AH3757:AI3757" si="2983">(AG3757-AG$9)*(AG3757&gt;AH$9)</f>
        <v>4</v>
      </c>
      <c r="AI3757" s="449">
        <f t="shared" si="2983"/>
        <v>3</v>
      </c>
      <c r="AJ3757" s="448">
        <f t="shared" si="2968"/>
        <v>2</v>
      </c>
      <c r="AK3757" s="448">
        <f t="shared" si="2969"/>
        <v>1</v>
      </c>
      <c r="AL3757" s="448">
        <f t="shared" si="2970"/>
        <v>0</v>
      </c>
      <c r="AM3757" s="448">
        <f t="shared" si="2971"/>
        <v>0</v>
      </c>
      <c r="AN3757" s="449">
        <f t="shared" si="2972"/>
        <v>0</v>
      </c>
    </row>
    <row r="3758" spans="1:40" outlineLevel="2">
      <c r="A3758" s="882">
        <f>ROW()</f>
        <v>3758</v>
      </c>
      <c r="B3758" s="453"/>
      <c r="D3758" s="452" t="s">
        <v>583</v>
      </c>
      <c r="H3758" s="458"/>
      <c r="I3758" s="458"/>
      <c r="J3758" s="459"/>
      <c r="K3758" s="458"/>
      <c r="L3758" s="458"/>
      <c r="M3758" s="458"/>
      <c r="N3758" s="458"/>
      <c r="O3758" s="459"/>
      <c r="P3758" s="458"/>
      <c r="Q3758" s="458"/>
      <c r="R3758" s="458"/>
      <c r="S3758" s="463"/>
      <c r="T3758" s="458"/>
      <c r="U3758" s="458"/>
      <c r="V3758" s="458"/>
      <c r="W3758" s="458"/>
      <c r="X3758" s="463"/>
      <c r="Y3758" s="459"/>
      <c r="Z3758" s="458"/>
      <c r="AA3758" s="169"/>
      <c r="AB3758" s="169"/>
      <c r="AC3758" s="169"/>
      <c r="AD3758" s="337"/>
      <c r="AE3758" s="459"/>
      <c r="AF3758" s="169"/>
      <c r="AG3758" s="169">
        <f>Input!$Y$70</f>
        <v>10</v>
      </c>
      <c r="AH3758" s="448">
        <f t="shared" ref="AH3758:AI3758" si="2984">(AG3758-AG$9)*(AG3758&gt;AH$9)</f>
        <v>9</v>
      </c>
      <c r="AI3758" s="449">
        <f t="shared" si="2984"/>
        <v>8</v>
      </c>
      <c r="AJ3758" s="448">
        <f t="shared" si="2968"/>
        <v>7</v>
      </c>
      <c r="AK3758" s="448">
        <f t="shared" si="2969"/>
        <v>6</v>
      </c>
      <c r="AL3758" s="448">
        <f t="shared" si="2970"/>
        <v>5</v>
      </c>
      <c r="AM3758" s="448">
        <f t="shared" si="2971"/>
        <v>4</v>
      </c>
      <c r="AN3758" s="449">
        <f t="shared" si="2972"/>
        <v>3</v>
      </c>
    </row>
    <row r="3759" spans="1:40" outlineLevel="2">
      <c r="A3759" s="882">
        <f>ROW()</f>
        <v>3759</v>
      </c>
      <c r="B3759" s="453"/>
      <c r="D3759" s="452" t="s">
        <v>81</v>
      </c>
      <c r="H3759" s="458"/>
      <c r="I3759" s="458"/>
      <c r="J3759" s="459"/>
      <c r="K3759" s="458"/>
      <c r="L3759" s="458"/>
      <c r="M3759" s="458"/>
      <c r="N3759" s="458"/>
      <c r="O3759" s="459"/>
      <c r="P3759" s="458"/>
      <c r="Q3759" s="458"/>
      <c r="R3759" s="458"/>
      <c r="S3759" s="463"/>
      <c r="T3759" s="458"/>
      <c r="U3759" s="458"/>
      <c r="V3759" s="458"/>
      <c r="W3759" s="458"/>
      <c r="X3759" s="463"/>
      <c r="Y3759" s="459"/>
      <c r="Z3759" s="458"/>
      <c r="AA3759" s="169"/>
      <c r="AB3759" s="169"/>
      <c r="AC3759" s="169"/>
      <c r="AD3759" s="337"/>
      <c r="AE3759" s="459"/>
      <c r="AF3759" s="169"/>
      <c r="AG3759" s="169">
        <f>Input!$Y$71</f>
        <v>5</v>
      </c>
      <c r="AH3759" s="448">
        <f t="shared" ref="AH3759:AI3759" si="2985">(AG3759-AG$9)*(AG3759&gt;AH$9)</f>
        <v>4</v>
      </c>
      <c r="AI3759" s="449">
        <f t="shared" si="2985"/>
        <v>3</v>
      </c>
      <c r="AJ3759" s="448">
        <f t="shared" si="2968"/>
        <v>2</v>
      </c>
      <c r="AK3759" s="448">
        <f t="shared" si="2969"/>
        <v>1</v>
      </c>
      <c r="AL3759" s="448">
        <f t="shared" si="2970"/>
        <v>0</v>
      </c>
      <c r="AM3759" s="448">
        <f t="shared" si="2971"/>
        <v>0</v>
      </c>
      <c r="AN3759" s="449">
        <f t="shared" si="2972"/>
        <v>0</v>
      </c>
    </row>
    <row r="3760" spans="1:40" outlineLevel="2">
      <c r="A3760" s="882">
        <f>ROW()</f>
        <v>3760</v>
      </c>
      <c r="B3760" s="453"/>
      <c r="D3760" s="452" t="s">
        <v>28</v>
      </c>
      <c r="H3760" s="458"/>
      <c r="I3760" s="458"/>
      <c r="J3760" s="459"/>
      <c r="K3760" s="458"/>
      <c r="L3760" s="458"/>
      <c r="M3760" s="458"/>
      <c r="N3760" s="458"/>
      <c r="O3760" s="459"/>
      <c r="P3760" s="458"/>
      <c r="Q3760" s="458"/>
      <c r="R3760" s="458"/>
      <c r="S3760" s="463"/>
      <c r="T3760" s="458"/>
      <c r="U3760" s="458"/>
      <c r="V3760" s="458"/>
      <c r="W3760" s="458"/>
      <c r="X3760" s="463"/>
      <c r="Y3760" s="459"/>
      <c r="Z3760" s="458"/>
      <c r="AA3760" s="169"/>
      <c r="AB3760" s="169"/>
      <c r="AC3760" s="169"/>
      <c r="AD3760" s="337"/>
      <c r="AE3760" s="459"/>
      <c r="AF3760" s="169"/>
      <c r="AG3760" s="169">
        <f>Input!$Y$72</f>
        <v>0</v>
      </c>
      <c r="AH3760" s="448">
        <f t="shared" ref="AH3760:AI3760" si="2986">(AG3760-AG$9)*(AG3760&gt;AH$9)</f>
        <v>0</v>
      </c>
      <c r="AI3760" s="449">
        <f t="shared" si="2986"/>
        <v>0</v>
      </c>
      <c r="AJ3760" s="448">
        <f t="shared" si="2968"/>
        <v>0</v>
      </c>
      <c r="AK3760" s="448">
        <f t="shared" si="2969"/>
        <v>0</v>
      </c>
      <c r="AL3760" s="448">
        <f t="shared" si="2970"/>
        <v>0</v>
      </c>
      <c r="AM3760" s="448">
        <f t="shared" si="2971"/>
        <v>0</v>
      </c>
      <c r="AN3760" s="449">
        <f t="shared" si="2972"/>
        <v>0</v>
      </c>
    </row>
    <row r="3761" spans="1:40" outlineLevel="2">
      <c r="A3761" s="882">
        <f>ROW()</f>
        <v>3761</v>
      </c>
      <c r="B3761" s="453"/>
      <c r="D3761" s="456" t="s">
        <v>443</v>
      </c>
      <c r="E3761" s="456"/>
      <c r="F3761" s="456"/>
      <c r="G3761" s="456"/>
      <c r="H3761" s="460"/>
      <c r="I3761" s="460"/>
      <c r="J3761" s="461"/>
      <c r="K3761" s="460"/>
      <c r="L3761" s="460"/>
      <c r="M3761" s="460"/>
      <c r="N3761" s="460"/>
      <c r="O3761" s="461"/>
      <c r="P3761" s="460"/>
      <c r="Q3761" s="460"/>
      <c r="R3761" s="460"/>
      <c r="S3761" s="465"/>
      <c r="T3761" s="460"/>
      <c r="U3761" s="460"/>
      <c r="V3761" s="460"/>
      <c r="W3761" s="460"/>
      <c r="X3761" s="465"/>
      <c r="Y3761" s="461"/>
      <c r="Z3761" s="460"/>
      <c r="AA3761" s="170"/>
      <c r="AB3761" s="170"/>
      <c r="AC3761" s="170"/>
      <c r="AD3761" s="338"/>
      <c r="AE3761" s="461"/>
      <c r="AF3761" s="170"/>
      <c r="AG3761" s="170">
        <f>Input!$Y$73</f>
        <v>65.842774465500923</v>
      </c>
      <c r="AH3761" s="450">
        <f t="shared" ref="AH3761:AI3761" si="2987">(AG3761-AG$9)*(AG3761&gt;AH$9)</f>
        <v>64.842774465500923</v>
      </c>
      <c r="AI3761" s="451">
        <f t="shared" si="2987"/>
        <v>63.842774465500923</v>
      </c>
      <c r="AJ3761" s="450">
        <f t="shared" si="2968"/>
        <v>62.842774465500923</v>
      </c>
      <c r="AK3761" s="450">
        <f t="shared" si="2969"/>
        <v>61.842774465500923</v>
      </c>
      <c r="AL3761" s="450">
        <f t="shared" si="2970"/>
        <v>60.842774465500923</v>
      </c>
      <c r="AM3761" s="450">
        <f t="shared" si="2971"/>
        <v>59.842774465500923</v>
      </c>
      <c r="AN3761" s="451">
        <f t="shared" si="2972"/>
        <v>58.842774465500923</v>
      </c>
    </row>
    <row r="3762" spans="1:40" outlineLevel="2">
      <c r="A3762" s="882">
        <f>ROW()</f>
        <v>3762</v>
      </c>
      <c r="B3762" s="453"/>
      <c r="H3762" s="458"/>
      <c r="I3762" s="458"/>
      <c r="J3762" s="459"/>
      <c r="K3762" s="458"/>
      <c r="L3762" s="458"/>
      <c r="M3762" s="458"/>
      <c r="N3762" s="458"/>
      <c r="O3762" s="459"/>
      <c r="P3762" s="458"/>
      <c r="Q3762" s="458"/>
      <c r="R3762" s="458"/>
      <c r="S3762" s="463"/>
      <c r="T3762" s="458"/>
      <c r="U3762" s="439"/>
      <c r="V3762" s="439"/>
      <c r="W3762" s="439"/>
      <c r="X3762" s="440"/>
      <c r="Y3762" s="443"/>
      <c r="Z3762" s="439"/>
      <c r="AA3762" s="439"/>
      <c r="AB3762" s="439"/>
      <c r="AC3762" s="439"/>
      <c r="AD3762" s="440"/>
      <c r="AE3762" s="443"/>
      <c r="AF3762" s="439"/>
      <c r="AG3762" s="439"/>
      <c r="AH3762" s="439"/>
      <c r="AI3762" s="440"/>
      <c r="AJ3762" s="443"/>
      <c r="AK3762" s="439"/>
      <c r="AL3762" s="439"/>
      <c r="AM3762" s="439"/>
      <c r="AN3762" s="440"/>
    </row>
    <row r="3763" spans="1:40" outlineLevel="1">
      <c r="A3763" s="732" t="s">
        <v>20</v>
      </c>
      <c r="B3763" s="733"/>
      <c r="C3763" s="881"/>
      <c r="D3763" s="733"/>
      <c r="E3763" s="733"/>
      <c r="F3763" s="733"/>
      <c r="G3763" s="730"/>
      <c r="H3763" s="733"/>
      <c r="I3763" s="730"/>
      <c r="J3763" s="729"/>
      <c r="K3763" s="730"/>
      <c r="L3763" s="730"/>
      <c r="M3763" s="730"/>
      <c r="N3763" s="730"/>
      <c r="O3763" s="729"/>
      <c r="P3763" s="730"/>
      <c r="Q3763" s="730"/>
      <c r="R3763" s="730"/>
      <c r="S3763" s="731"/>
      <c r="T3763" s="730"/>
      <c r="U3763" s="730"/>
      <c r="V3763" s="730"/>
      <c r="W3763" s="730"/>
      <c r="X3763" s="731"/>
      <c r="Y3763" s="729"/>
      <c r="Z3763" s="730"/>
      <c r="AA3763" s="730"/>
      <c r="AB3763" s="730"/>
      <c r="AC3763" s="730"/>
      <c r="AD3763" s="731"/>
      <c r="AE3763" s="729"/>
      <c r="AF3763" s="730"/>
      <c r="AG3763" s="730"/>
      <c r="AH3763" s="730"/>
      <c r="AI3763" s="731"/>
      <c r="AJ3763" s="729"/>
      <c r="AK3763" s="730"/>
      <c r="AL3763" s="730"/>
      <c r="AM3763" s="730"/>
      <c r="AN3763" s="731"/>
    </row>
    <row r="3764" spans="1:40" outlineLevel="2">
      <c r="A3764" s="882">
        <f>ROW()</f>
        <v>3764</v>
      </c>
      <c r="B3764" s="453"/>
      <c r="D3764" s="452" t="s">
        <v>300</v>
      </c>
      <c r="H3764" s="458"/>
      <c r="I3764" s="458"/>
      <c r="J3764" s="459"/>
      <c r="K3764" s="458"/>
      <c r="L3764" s="458"/>
      <c r="M3764" s="458"/>
      <c r="N3764" s="458"/>
      <c r="O3764" s="459"/>
      <c r="P3764" s="458"/>
      <c r="Q3764" s="458"/>
      <c r="R3764" s="458"/>
      <c r="S3764" s="463"/>
      <c r="T3764" s="458"/>
      <c r="U3764" s="439"/>
      <c r="V3764" s="439"/>
      <c r="W3764" s="439"/>
      <c r="X3764" s="440"/>
      <c r="Y3764" s="443"/>
      <c r="Z3764" s="439"/>
      <c r="AA3764" s="439"/>
      <c r="AB3764" s="439"/>
      <c r="AC3764" s="439"/>
      <c r="AD3764" s="440"/>
      <c r="AE3764" s="443"/>
      <c r="AF3764" s="439"/>
      <c r="AG3764" s="439">
        <f t="shared" ref="AG3764:AG3775" si="2988">AF3854</f>
        <v>4.7255864221599344</v>
      </c>
      <c r="AH3764" s="439">
        <f t="shared" ref="AH3764:AH3775" si="2989">AG3854</f>
        <v>4.6848561520813714</v>
      </c>
      <c r="AI3764" s="440">
        <f t="shared" ref="AI3764:AI3775" si="2990">AH3854</f>
        <v>4.6441258820028084</v>
      </c>
      <c r="AJ3764" s="443">
        <f t="shared" ref="AJ3764:AJ3775" si="2991">AI3854</f>
        <v>4.6033956119242454</v>
      </c>
      <c r="AK3764" s="439">
        <f t="shared" ref="AK3764:AK3775" si="2992">AJ3854</f>
        <v>4.5436112533278266</v>
      </c>
      <c r="AL3764" s="439">
        <f t="shared" ref="AL3764:AL3775" si="2993">AK3854</f>
        <v>4.4838268947314077</v>
      </c>
      <c r="AM3764" s="439">
        <f t="shared" ref="AM3764:AM3775" si="2994">AL3854</f>
        <v>4.4240425361349889</v>
      </c>
      <c r="AN3764" s="440">
        <f t="shared" ref="AN3764:AN3775" si="2995">AM3854</f>
        <v>4.36425817753857</v>
      </c>
    </row>
    <row r="3765" spans="1:40" outlineLevel="2">
      <c r="A3765" s="882">
        <f>ROW()</f>
        <v>3765</v>
      </c>
      <c r="B3765" s="453"/>
      <c r="D3765" s="452" t="s">
        <v>301</v>
      </c>
      <c r="H3765" s="458"/>
      <c r="I3765" s="458"/>
      <c r="J3765" s="459"/>
      <c r="K3765" s="458"/>
      <c r="L3765" s="458"/>
      <c r="M3765" s="458"/>
      <c r="N3765" s="458"/>
      <c r="O3765" s="459"/>
      <c r="P3765" s="458"/>
      <c r="Q3765" s="458"/>
      <c r="R3765" s="458"/>
      <c r="S3765" s="463"/>
      <c r="T3765" s="458"/>
      <c r="U3765" s="439"/>
      <c r="V3765" s="439"/>
      <c r="W3765" s="439"/>
      <c r="X3765" s="440"/>
      <c r="Y3765" s="443"/>
      <c r="Z3765" s="439"/>
      <c r="AA3765" s="439"/>
      <c r="AB3765" s="439"/>
      <c r="AC3765" s="439"/>
      <c r="AD3765" s="440"/>
      <c r="AE3765" s="443"/>
      <c r="AF3765" s="439"/>
      <c r="AG3765" s="439">
        <f t="shared" si="2988"/>
        <v>-0.17982079541632318</v>
      </c>
      <c r="AH3765" s="439">
        <f t="shared" si="2989"/>
        <v>-0.17982079541632318</v>
      </c>
      <c r="AI3765" s="440">
        <f t="shared" si="2990"/>
        <v>-0.17982079541632318</v>
      </c>
      <c r="AJ3765" s="443">
        <f t="shared" si="2991"/>
        <v>-0.17982079541632318</v>
      </c>
      <c r="AK3765" s="439">
        <f t="shared" si="2992"/>
        <v>0</v>
      </c>
      <c r="AL3765" s="439">
        <f t="shared" si="2993"/>
        <v>0</v>
      </c>
      <c r="AM3765" s="439">
        <f t="shared" si="2994"/>
        <v>0</v>
      </c>
      <c r="AN3765" s="440">
        <f t="shared" si="2995"/>
        <v>0</v>
      </c>
    </row>
    <row r="3766" spans="1:40" outlineLevel="2">
      <c r="A3766" s="882">
        <f>ROW()</f>
        <v>3766</v>
      </c>
      <c r="B3766" s="453"/>
      <c r="D3766" s="452" t="s">
        <v>29</v>
      </c>
      <c r="H3766" s="458"/>
      <c r="I3766" s="458"/>
      <c r="J3766" s="459"/>
      <c r="K3766" s="458"/>
      <c r="L3766" s="458"/>
      <c r="M3766" s="458"/>
      <c r="N3766" s="458"/>
      <c r="O3766" s="459"/>
      <c r="P3766" s="458"/>
      <c r="Q3766" s="458"/>
      <c r="R3766" s="458"/>
      <c r="S3766" s="463"/>
      <c r="T3766" s="458"/>
      <c r="U3766" s="439"/>
      <c r="V3766" s="439"/>
      <c r="W3766" s="439"/>
      <c r="X3766" s="440"/>
      <c r="Y3766" s="443"/>
      <c r="Z3766" s="439"/>
      <c r="AA3766" s="439"/>
      <c r="AB3766" s="439"/>
      <c r="AC3766" s="439"/>
      <c r="AD3766" s="440"/>
      <c r="AE3766" s="443"/>
      <c r="AF3766" s="439"/>
      <c r="AG3766" s="439">
        <f t="shared" si="2988"/>
        <v>0</v>
      </c>
      <c r="AH3766" s="439">
        <f t="shared" si="2989"/>
        <v>0</v>
      </c>
      <c r="AI3766" s="440">
        <f t="shared" si="2990"/>
        <v>0</v>
      </c>
      <c r="AJ3766" s="443">
        <f t="shared" si="2991"/>
        <v>0</v>
      </c>
      <c r="AK3766" s="439">
        <f t="shared" si="2992"/>
        <v>0</v>
      </c>
      <c r="AL3766" s="439">
        <f t="shared" si="2993"/>
        <v>0</v>
      </c>
      <c r="AM3766" s="439">
        <f t="shared" si="2994"/>
        <v>0</v>
      </c>
      <c r="AN3766" s="440">
        <f t="shared" si="2995"/>
        <v>0</v>
      </c>
    </row>
    <row r="3767" spans="1:40" outlineLevel="2">
      <c r="A3767" s="882">
        <f>ROW()</f>
        <v>3767</v>
      </c>
      <c r="B3767" s="453"/>
      <c r="D3767" s="452" t="s">
        <v>30</v>
      </c>
      <c r="H3767" s="458"/>
      <c r="I3767" s="458"/>
      <c r="J3767" s="459"/>
      <c r="K3767" s="458"/>
      <c r="L3767" s="458"/>
      <c r="M3767" s="458"/>
      <c r="N3767" s="458"/>
      <c r="O3767" s="459"/>
      <c r="P3767" s="458"/>
      <c r="Q3767" s="458"/>
      <c r="R3767" s="458"/>
      <c r="S3767" s="463"/>
      <c r="T3767" s="458"/>
      <c r="U3767" s="439"/>
      <c r="V3767" s="439"/>
      <c r="W3767" s="439"/>
      <c r="X3767" s="440"/>
      <c r="Y3767" s="443"/>
      <c r="Z3767" s="439"/>
      <c r="AA3767" s="439"/>
      <c r="AB3767" s="439"/>
      <c r="AC3767" s="439"/>
      <c r="AD3767" s="440"/>
      <c r="AE3767" s="443"/>
      <c r="AF3767" s="439"/>
      <c r="AG3767" s="439">
        <f t="shared" si="2988"/>
        <v>37.380540563149211</v>
      </c>
      <c r="AH3767" s="439">
        <f t="shared" si="2989"/>
        <v>36.731767382298408</v>
      </c>
      <c r="AI3767" s="440">
        <f t="shared" si="2990"/>
        <v>36.082994201447605</v>
      </c>
      <c r="AJ3767" s="443">
        <f t="shared" si="2991"/>
        <v>35.434221020596802</v>
      </c>
      <c r="AK3767" s="439">
        <f t="shared" si="2992"/>
        <v>34.812568020235453</v>
      </c>
      <c r="AL3767" s="439">
        <f t="shared" si="2993"/>
        <v>34.190915019874105</v>
      </c>
      <c r="AM3767" s="439">
        <f t="shared" si="2994"/>
        <v>33.569262019512756</v>
      </c>
      <c r="AN3767" s="440">
        <f t="shared" si="2995"/>
        <v>32.947609019151407</v>
      </c>
    </row>
    <row r="3768" spans="1:40" outlineLevel="2">
      <c r="A3768" s="882">
        <f>ROW()</f>
        <v>3768</v>
      </c>
      <c r="B3768" s="453"/>
      <c r="D3768" s="452" t="s">
        <v>31</v>
      </c>
      <c r="H3768" s="458"/>
      <c r="I3768" s="458"/>
      <c r="J3768" s="459"/>
      <c r="K3768" s="458"/>
      <c r="L3768" s="458"/>
      <c r="M3768" s="458"/>
      <c r="N3768" s="458"/>
      <c r="O3768" s="459"/>
      <c r="P3768" s="458"/>
      <c r="Q3768" s="458"/>
      <c r="R3768" s="458"/>
      <c r="S3768" s="463"/>
      <c r="T3768" s="458"/>
      <c r="U3768" s="439"/>
      <c r="V3768" s="439"/>
      <c r="W3768" s="439"/>
      <c r="X3768" s="440"/>
      <c r="Y3768" s="443"/>
      <c r="Z3768" s="439"/>
      <c r="AA3768" s="439"/>
      <c r="AB3768" s="439"/>
      <c r="AC3768" s="439"/>
      <c r="AD3768" s="440"/>
      <c r="AE3768" s="443"/>
      <c r="AF3768" s="439"/>
      <c r="AG3768" s="439">
        <f t="shared" si="2988"/>
        <v>0</v>
      </c>
      <c r="AH3768" s="439">
        <f t="shared" si="2989"/>
        <v>0</v>
      </c>
      <c r="AI3768" s="440">
        <f t="shared" si="2990"/>
        <v>0</v>
      </c>
      <c r="AJ3768" s="443">
        <f t="shared" si="2991"/>
        <v>0</v>
      </c>
      <c r="AK3768" s="439">
        <f t="shared" si="2992"/>
        <v>0</v>
      </c>
      <c r="AL3768" s="439">
        <f t="shared" si="2993"/>
        <v>0</v>
      </c>
      <c r="AM3768" s="439">
        <f t="shared" si="2994"/>
        <v>0</v>
      </c>
      <c r="AN3768" s="440">
        <f t="shared" si="2995"/>
        <v>0</v>
      </c>
    </row>
    <row r="3769" spans="1:40" outlineLevel="2">
      <c r="A3769" s="882">
        <f>ROW()</f>
        <v>3769</v>
      </c>
      <c r="B3769" s="453"/>
      <c r="D3769" s="452" t="s">
        <v>32</v>
      </c>
      <c r="H3769" s="458"/>
      <c r="I3769" s="458"/>
      <c r="J3769" s="459"/>
      <c r="K3769" s="458"/>
      <c r="L3769" s="458"/>
      <c r="M3769" s="458"/>
      <c r="N3769" s="458"/>
      <c r="O3769" s="459"/>
      <c r="P3769" s="458"/>
      <c r="Q3769" s="458"/>
      <c r="R3769" s="458"/>
      <c r="S3769" s="463"/>
      <c r="T3769" s="458"/>
      <c r="U3769" s="439"/>
      <c r="V3769" s="439"/>
      <c r="W3769" s="439"/>
      <c r="X3769" s="440"/>
      <c r="Y3769" s="443"/>
      <c r="Z3769" s="439"/>
      <c r="AA3769" s="439"/>
      <c r="AB3769" s="439"/>
      <c r="AC3769" s="439"/>
      <c r="AD3769" s="440"/>
      <c r="AE3769" s="443"/>
      <c r="AF3769" s="439"/>
      <c r="AG3769" s="439">
        <f t="shared" si="2988"/>
        <v>1.2179852336108823</v>
      </c>
      <c r="AH3769" s="439">
        <f t="shared" si="2989"/>
        <v>1.1959657907031125</v>
      </c>
      <c r="AI3769" s="440">
        <f t="shared" si="2990"/>
        <v>1.1739463477953427</v>
      </c>
      <c r="AJ3769" s="443">
        <f t="shared" si="2991"/>
        <v>1.1519269048875729</v>
      </c>
      <c r="AK3769" s="439">
        <f t="shared" si="2992"/>
        <v>1.1207937452960168</v>
      </c>
      <c r="AL3769" s="439">
        <f t="shared" si="2993"/>
        <v>1.0896605857044608</v>
      </c>
      <c r="AM3769" s="439">
        <f t="shared" si="2994"/>
        <v>1.0585274261129047</v>
      </c>
      <c r="AN3769" s="440">
        <f t="shared" si="2995"/>
        <v>1.0273942665213487</v>
      </c>
    </row>
    <row r="3770" spans="1:40" outlineLevel="2">
      <c r="A3770" s="882">
        <f>ROW()</f>
        <v>3770</v>
      </c>
      <c r="B3770" s="453"/>
      <c r="D3770" s="452" t="s">
        <v>33</v>
      </c>
      <c r="H3770" s="458"/>
      <c r="I3770" s="458"/>
      <c r="J3770" s="459"/>
      <c r="K3770" s="458"/>
      <c r="L3770" s="458"/>
      <c r="M3770" s="458"/>
      <c r="N3770" s="458"/>
      <c r="O3770" s="459"/>
      <c r="P3770" s="458"/>
      <c r="Q3770" s="458"/>
      <c r="R3770" s="458"/>
      <c r="S3770" s="463"/>
      <c r="T3770" s="458"/>
      <c r="U3770" s="439"/>
      <c r="V3770" s="439"/>
      <c r="W3770" s="439"/>
      <c r="X3770" s="440"/>
      <c r="Y3770" s="443"/>
      <c r="Z3770" s="439"/>
      <c r="AA3770" s="439"/>
      <c r="AB3770" s="439"/>
      <c r="AC3770" s="439"/>
      <c r="AD3770" s="440"/>
      <c r="AE3770" s="443"/>
      <c r="AF3770" s="439"/>
      <c r="AG3770" s="439">
        <f t="shared" si="2988"/>
        <v>0</v>
      </c>
      <c r="AH3770" s="439">
        <f t="shared" si="2989"/>
        <v>-1.9816171266775905E-3</v>
      </c>
      <c r="AI3770" s="440">
        <f t="shared" si="2990"/>
        <v>-3.963234253355181E-3</v>
      </c>
      <c r="AJ3770" s="443">
        <f t="shared" si="2991"/>
        <v>-5.9448513800327719E-3</v>
      </c>
      <c r="AK3770" s="439">
        <f t="shared" si="2992"/>
        <v>0</v>
      </c>
      <c r="AL3770" s="439">
        <f t="shared" si="2993"/>
        <v>0</v>
      </c>
      <c r="AM3770" s="439">
        <f t="shared" si="2994"/>
        <v>0</v>
      </c>
      <c r="AN3770" s="440">
        <f t="shared" si="2995"/>
        <v>0</v>
      </c>
    </row>
    <row r="3771" spans="1:40" outlineLevel="2">
      <c r="A3771" s="882">
        <f>ROW()</f>
        <v>3771</v>
      </c>
      <c r="B3771" s="453"/>
      <c r="D3771" s="452" t="s">
        <v>27</v>
      </c>
      <c r="H3771" s="458"/>
      <c r="I3771" s="458"/>
      <c r="J3771" s="459"/>
      <c r="K3771" s="458"/>
      <c r="L3771" s="458"/>
      <c r="M3771" s="458"/>
      <c r="N3771" s="458"/>
      <c r="O3771" s="459"/>
      <c r="P3771" s="458"/>
      <c r="Q3771" s="458"/>
      <c r="R3771" s="458"/>
      <c r="S3771" s="463"/>
      <c r="T3771" s="458"/>
      <c r="U3771" s="439"/>
      <c r="V3771" s="439"/>
      <c r="W3771" s="439"/>
      <c r="X3771" s="440"/>
      <c r="Y3771" s="443"/>
      <c r="Z3771" s="439"/>
      <c r="AA3771" s="439"/>
      <c r="AB3771" s="439"/>
      <c r="AC3771" s="439"/>
      <c r="AD3771" s="440"/>
      <c r="AE3771" s="443"/>
      <c r="AF3771" s="439"/>
      <c r="AG3771" s="439">
        <f t="shared" si="2988"/>
        <v>0.33344296915910965</v>
      </c>
      <c r="AH3771" s="439">
        <f t="shared" si="2989"/>
        <v>0.32319201938199577</v>
      </c>
      <c r="AI3771" s="440">
        <f t="shared" si="2990"/>
        <v>0.31294106960488188</v>
      </c>
      <c r="AJ3771" s="443">
        <f t="shared" si="2991"/>
        <v>0.302690119827768</v>
      </c>
      <c r="AK3771" s="439">
        <f t="shared" si="2992"/>
        <v>0.29450930577836887</v>
      </c>
      <c r="AL3771" s="439">
        <f t="shared" si="2993"/>
        <v>0.28632849172896974</v>
      </c>
      <c r="AM3771" s="439">
        <f t="shared" si="2994"/>
        <v>0.2781476776795706</v>
      </c>
      <c r="AN3771" s="440">
        <f t="shared" si="2995"/>
        <v>0.26996686363017147</v>
      </c>
    </row>
    <row r="3772" spans="1:40" outlineLevel="2">
      <c r="A3772" s="882">
        <f>ROW()</f>
        <v>3772</v>
      </c>
      <c r="B3772" s="453"/>
      <c r="D3772" s="452" t="s">
        <v>34</v>
      </c>
      <c r="H3772" s="458"/>
      <c r="I3772" s="458"/>
      <c r="J3772" s="459"/>
      <c r="K3772" s="458"/>
      <c r="L3772" s="458"/>
      <c r="M3772" s="458"/>
      <c r="N3772" s="458"/>
      <c r="O3772" s="459"/>
      <c r="P3772" s="458"/>
      <c r="Q3772" s="458"/>
      <c r="R3772" s="458"/>
      <c r="S3772" s="463"/>
      <c r="T3772" s="458"/>
      <c r="U3772" s="439"/>
      <c r="V3772" s="439"/>
      <c r="W3772" s="439"/>
      <c r="X3772" s="440"/>
      <c r="Y3772" s="443"/>
      <c r="Z3772" s="439"/>
      <c r="AA3772" s="439"/>
      <c r="AB3772" s="439"/>
      <c r="AC3772" s="439"/>
      <c r="AD3772" s="440"/>
      <c r="AE3772" s="443"/>
      <c r="AF3772" s="439"/>
      <c r="AG3772" s="439">
        <f t="shared" si="2988"/>
        <v>27.514184088260471</v>
      </c>
      <c r="AH3772" s="439">
        <f t="shared" si="2989"/>
        <v>26.170463106736012</v>
      </c>
      <c r="AI3772" s="440">
        <f t="shared" si="2990"/>
        <v>24.826742125211553</v>
      </c>
      <c r="AJ3772" s="443">
        <f t="shared" si="2991"/>
        <v>23.483021143687093</v>
      </c>
      <c r="AK3772" s="439">
        <f t="shared" si="2992"/>
        <v>22.415611091701315</v>
      </c>
      <c r="AL3772" s="439">
        <f t="shared" si="2993"/>
        <v>21.348201039715537</v>
      </c>
      <c r="AM3772" s="439">
        <f t="shared" si="2994"/>
        <v>20.280790987729759</v>
      </c>
      <c r="AN3772" s="440">
        <f t="shared" si="2995"/>
        <v>19.213380935743981</v>
      </c>
    </row>
    <row r="3773" spans="1:40" outlineLevel="2">
      <c r="A3773" s="882">
        <f>ROW()</f>
        <v>3773</v>
      </c>
      <c r="B3773" s="453"/>
      <c r="D3773" s="452" t="s">
        <v>35</v>
      </c>
      <c r="H3773" s="458"/>
      <c r="I3773" s="458"/>
      <c r="J3773" s="459"/>
      <c r="K3773" s="458"/>
      <c r="L3773" s="458"/>
      <c r="M3773" s="458"/>
      <c r="N3773" s="458"/>
      <c r="O3773" s="459"/>
      <c r="P3773" s="458"/>
      <c r="Q3773" s="458"/>
      <c r="R3773" s="458"/>
      <c r="S3773" s="463"/>
      <c r="T3773" s="458"/>
      <c r="U3773" s="439"/>
      <c r="V3773" s="439"/>
      <c r="W3773" s="439"/>
      <c r="X3773" s="440"/>
      <c r="Y3773" s="443"/>
      <c r="Z3773" s="439"/>
      <c r="AA3773" s="439"/>
      <c r="AB3773" s="439"/>
      <c r="AC3773" s="439"/>
      <c r="AD3773" s="440"/>
      <c r="AE3773" s="443"/>
      <c r="AF3773" s="439"/>
      <c r="AG3773" s="439">
        <f t="shared" si="2988"/>
        <v>0.80577747801602162</v>
      </c>
      <c r="AH3773" s="439">
        <f t="shared" si="2989"/>
        <v>0.7135020094969029</v>
      </c>
      <c r="AI3773" s="440">
        <f t="shared" si="2990"/>
        <v>0.62122654097778418</v>
      </c>
      <c r="AJ3773" s="443">
        <f t="shared" si="2991"/>
        <v>0.52895107245866546</v>
      </c>
      <c r="AK3773" s="439">
        <f t="shared" si="2992"/>
        <v>0.45338663353599895</v>
      </c>
      <c r="AL3773" s="439">
        <f t="shared" si="2993"/>
        <v>0.37782219461333244</v>
      </c>
      <c r="AM3773" s="439">
        <f t="shared" si="2994"/>
        <v>0.30225775569066593</v>
      </c>
      <c r="AN3773" s="440">
        <f t="shared" si="2995"/>
        <v>0.22669331676799945</v>
      </c>
    </row>
    <row r="3774" spans="1:40" outlineLevel="2">
      <c r="A3774" s="882">
        <f>ROW()</f>
        <v>3774</v>
      </c>
      <c r="B3774" s="453"/>
      <c r="D3774" s="452" t="s">
        <v>302</v>
      </c>
      <c r="H3774" s="458"/>
      <c r="I3774" s="458"/>
      <c r="J3774" s="459"/>
      <c r="K3774" s="458"/>
      <c r="L3774" s="458"/>
      <c r="M3774" s="458"/>
      <c r="N3774" s="458"/>
      <c r="O3774" s="459"/>
      <c r="P3774" s="458"/>
      <c r="Q3774" s="458"/>
      <c r="R3774" s="458"/>
      <c r="S3774" s="463"/>
      <c r="T3774" s="458"/>
      <c r="U3774" s="439"/>
      <c r="V3774" s="439"/>
      <c r="W3774" s="439"/>
      <c r="X3774" s="440"/>
      <c r="Y3774" s="443"/>
      <c r="Z3774" s="439"/>
      <c r="AA3774" s="439"/>
      <c r="AB3774" s="439"/>
      <c r="AC3774" s="439"/>
      <c r="AD3774" s="440"/>
      <c r="AE3774" s="443"/>
      <c r="AF3774" s="439"/>
      <c r="AG3774" s="439">
        <f t="shared" si="2988"/>
        <v>1.999356445588937</v>
      </c>
      <c r="AH3774" s="439">
        <f t="shared" si="2989"/>
        <v>1.4509374464555762</v>
      </c>
      <c r="AI3774" s="440">
        <f t="shared" si="2990"/>
        <v>0.90251844732221531</v>
      </c>
      <c r="AJ3774" s="443">
        <f t="shared" si="2991"/>
        <v>0.35409944818885442</v>
      </c>
      <c r="AK3774" s="439">
        <f t="shared" si="2992"/>
        <v>0.3035138127333038</v>
      </c>
      <c r="AL3774" s="439">
        <f t="shared" si="2993"/>
        <v>0.25292817727775319</v>
      </c>
      <c r="AM3774" s="439">
        <f t="shared" si="2994"/>
        <v>0.20234254182220254</v>
      </c>
      <c r="AN3774" s="440">
        <f t="shared" si="2995"/>
        <v>0.1517569063666519</v>
      </c>
    </row>
    <row r="3775" spans="1:40" outlineLevel="2">
      <c r="A3775" s="882">
        <f>ROW()</f>
        <v>3775</v>
      </c>
      <c r="B3775" s="453"/>
      <c r="D3775" s="452" t="s">
        <v>36</v>
      </c>
      <c r="H3775" s="458"/>
      <c r="I3775" s="458"/>
      <c r="J3775" s="459"/>
      <c r="K3775" s="458"/>
      <c r="L3775" s="458"/>
      <c r="M3775" s="458"/>
      <c r="N3775" s="458"/>
      <c r="O3775" s="459"/>
      <c r="P3775" s="458"/>
      <c r="Q3775" s="458"/>
      <c r="R3775" s="458"/>
      <c r="S3775" s="463"/>
      <c r="T3775" s="458"/>
      <c r="U3775" s="439"/>
      <c r="V3775" s="439"/>
      <c r="W3775" s="439"/>
      <c r="X3775" s="440"/>
      <c r="Y3775" s="443"/>
      <c r="Z3775" s="439"/>
      <c r="AA3775" s="439"/>
      <c r="AB3775" s="439"/>
      <c r="AC3775" s="439"/>
      <c r="AD3775" s="440"/>
      <c r="AE3775" s="443"/>
      <c r="AF3775" s="439"/>
      <c r="AG3775" s="439">
        <f t="shared" si="2988"/>
        <v>8.1808124727588858</v>
      </c>
      <c r="AH3775" s="439">
        <f t="shared" si="2989"/>
        <v>6.169909051251576</v>
      </c>
      <c r="AI3775" s="440">
        <f t="shared" si="2990"/>
        <v>4.1590056297442661</v>
      </c>
      <c r="AJ3775" s="443">
        <f t="shared" si="2991"/>
        <v>2.1481022082369563</v>
      </c>
      <c r="AK3775" s="439">
        <f t="shared" si="2992"/>
        <v>1.0740511041184782</v>
      </c>
      <c r="AL3775" s="439">
        <f t="shared" si="2993"/>
        <v>0</v>
      </c>
      <c r="AM3775" s="439">
        <f t="shared" si="2994"/>
        <v>0</v>
      </c>
      <c r="AN3775" s="440">
        <f t="shared" si="2995"/>
        <v>0</v>
      </c>
    </row>
    <row r="3776" spans="1:40" outlineLevel="2">
      <c r="A3776" s="882">
        <f>ROW()</f>
        <v>3776</v>
      </c>
      <c r="B3776" s="453"/>
      <c r="D3776" s="452" t="s">
        <v>583</v>
      </c>
      <c r="H3776" s="458"/>
      <c r="I3776" s="458"/>
      <c r="J3776" s="459"/>
      <c r="K3776" s="458"/>
      <c r="L3776" s="458"/>
      <c r="M3776" s="458"/>
      <c r="N3776" s="458"/>
      <c r="O3776" s="459"/>
      <c r="P3776" s="458"/>
      <c r="Q3776" s="458"/>
      <c r="R3776" s="458"/>
      <c r="S3776" s="463"/>
      <c r="T3776" s="458"/>
      <c r="U3776" s="439"/>
      <c r="V3776" s="439"/>
      <c r="W3776" s="439"/>
      <c r="X3776" s="440"/>
      <c r="Y3776" s="443"/>
      <c r="Z3776" s="439"/>
      <c r="AA3776" s="439"/>
      <c r="AB3776" s="439"/>
      <c r="AC3776" s="439"/>
      <c r="AD3776" s="440"/>
      <c r="AE3776" s="443"/>
      <c r="AF3776" s="439"/>
      <c r="AG3776" s="439">
        <f t="shared" ref="AG3776:AI3779" si="2996">AF3866</f>
        <v>1.0617912635531741</v>
      </c>
      <c r="AH3776" s="439">
        <f t="shared" si="2996"/>
        <v>0.82970878529051761</v>
      </c>
      <c r="AI3776" s="440">
        <f t="shared" si="2996"/>
        <v>0.59762630702786113</v>
      </c>
      <c r="AJ3776" s="443">
        <f t="shared" ref="AJ3776:AN3779" si="2997">AI3866</f>
        <v>0.36554382876520464</v>
      </c>
      <c r="AK3776" s="439">
        <f t="shared" si="2997"/>
        <v>0.31332328179874686</v>
      </c>
      <c r="AL3776" s="439">
        <f t="shared" si="2997"/>
        <v>0.26110273483228907</v>
      </c>
      <c r="AM3776" s="439">
        <f t="shared" si="2997"/>
        <v>0.20888218786583126</v>
      </c>
      <c r="AN3776" s="440">
        <f t="shared" si="2997"/>
        <v>0.15666164089937346</v>
      </c>
    </row>
    <row r="3777" spans="1:40" outlineLevel="2">
      <c r="A3777" s="882">
        <f>ROW()</f>
        <v>3777</v>
      </c>
      <c r="B3777" s="453"/>
      <c r="D3777" s="452" t="s">
        <v>81</v>
      </c>
      <c r="H3777" s="458"/>
      <c r="I3777" s="458"/>
      <c r="J3777" s="459"/>
      <c r="K3777" s="458"/>
      <c r="L3777" s="458"/>
      <c r="M3777" s="458"/>
      <c r="N3777" s="458"/>
      <c r="O3777" s="459"/>
      <c r="P3777" s="458"/>
      <c r="Q3777" s="458"/>
      <c r="R3777" s="458"/>
      <c r="S3777" s="463"/>
      <c r="T3777" s="458"/>
      <c r="U3777" s="439"/>
      <c r="V3777" s="439"/>
      <c r="W3777" s="439"/>
      <c r="X3777" s="440"/>
      <c r="Y3777" s="443"/>
      <c r="Z3777" s="439"/>
      <c r="AA3777" s="439"/>
      <c r="AB3777" s="439"/>
      <c r="AC3777" s="439"/>
      <c r="AD3777" s="440"/>
      <c r="AE3777" s="443"/>
      <c r="AF3777" s="439"/>
      <c r="AG3777" s="439">
        <f t="shared" si="2996"/>
        <v>0</v>
      </c>
      <c r="AH3777" s="439">
        <f t="shared" si="2996"/>
        <v>0</v>
      </c>
      <c r="AI3777" s="440">
        <f t="shared" si="2996"/>
        <v>0</v>
      </c>
      <c r="AJ3777" s="443">
        <f t="shared" si="2997"/>
        <v>0</v>
      </c>
      <c r="AK3777" s="439">
        <f t="shared" si="2997"/>
        <v>0</v>
      </c>
      <c r="AL3777" s="439">
        <f t="shared" si="2997"/>
        <v>0</v>
      </c>
      <c r="AM3777" s="439">
        <f t="shared" si="2997"/>
        <v>0</v>
      </c>
      <c r="AN3777" s="440">
        <f t="shared" si="2997"/>
        <v>0</v>
      </c>
    </row>
    <row r="3778" spans="1:40" outlineLevel="2">
      <c r="A3778" s="882">
        <f>ROW()</f>
        <v>3778</v>
      </c>
      <c r="B3778" s="453"/>
      <c r="D3778" s="452" t="s">
        <v>28</v>
      </c>
      <c r="H3778" s="458"/>
      <c r="I3778" s="458"/>
      <c r="J3778" s="459"/>
      <c r="K3778" s="458"/>
      <c r="L3778" s="458"/>
      <c r="M3778" s="458"/>
      <c r="N3778" s="458"/>
      <c r="O3778" s="459"/>
      <c r="P3778" s="458"/>
      <c r="Q3778" s="458"/>
      <c r="R3778" s="458"/>
      <c r="S3778" s="463"/>
      <c r="T3778" s="458"/>
      <c r="U3778" s="439"/>
      <c r="V3778" s="439"/>
      <c r="W3778" s="439"/>
      <c r="X3778" s="440"/>
      <c r="Y3778" s="443"/>
      <c r="Z3778" s="439"/>
      <c r="AA3778" s="439"/>
      <c r="AB3778" s="439"/>
      <c r="AC3778" s="439"/>
      <c r="AD3778" s="440"/>
      <c r="AE3778" s="443"/>
      <c r="AF3778" s="439"/>
      <c r="AG3778" s="439">
        <f t="shared" si="2996"/>
        <v>0</v>
      </c>
      <c r="AH3778" s="439">
        <f t="shared" si="2996"/>
        <v>0</v>
      </c>
      <c r="AI3778" s="440">
        <f t="shared" si="2996"/>
        <v>0</v>
      </c>
      <c r="AJ3778" s="443">
        <f t="shared" si="2997"/>
        <v>0</v>
      </c>
      <c r="AK3778" s="439">
        <f t="shared" si="2997"/>
        <v>0</v>
      </c>
      <c r="AL3778" s="439">
        <f t="shared" si="2997"/>
        <v>0</v>
      </c>
      <c r="AM3778" s="439">
        <f t="shared" si="2997"/>
        <v>0</v>
      </c>
      <c r="AN3778" s="440">
        <f t="shared" si="2997"/>
        <v>0</v>
      </c>
    </row>
    <row r="3779" spans="1:40" outlineLevel="2">
      <c r="A3779" s="882">
        <f>ROW()</f>
        <v>3779</v>
      </c>
      <c r="B3779" s="453"/>
      <c r="D3779" s="456" t="s">
        <v>443</v>
      </c>
      <c r="E3779" s="456"/>
      <c r="F3779" s="456"/>
      <c r="G3779" s="456"/>
      <c r="H3779" s="460"/>
      <c r="I3779" s="460"/>
      <c r="J3779" s="461"/>
      <c r="K3779" s="460"/>
      <c r="L3779" s="460"/>
      <c r="M3779" s="460"/>
      <c r="N3779" s="460"/>
      <c r="O3779" s="461"/>
      <c r="P3779" s="460"/>
      <c r="Q3779" s="460"/>
      <c r="R3779" s="460"/>
      <c r="S3779" s="465"/>
      <c r="T3779" s="460"/>
      <c r="U3779" s="441"/>
      <c r="V3779" s="441"/>
      <c r="W3779" s="441"/>
      <c r="X3779" s="442"/>
      <c r="Y3779" s="462"/>
      <c r="Z3779" s="441"/>
      <c r="AA3779" s="441"/>
      <c r="AB3779" s="441"/>
      <c r="AC3779" s="441"/>
      <c r="AD3779" s="442"/>
      <c r="AE3779" s="462"/>
      <c r="AF3779" s="441"/>
      <c r="AG3779" s="441">
        <f t="shared" si="2996"/>
        <v>0</v>
      </c>
      <c r="AH3779" s="441">
        <f t="shared" si="2996"/>
        <v>0</v>
      </c>
      <c r="AI3779" s="442">
        <f t="shared" si="2996"/>
        <v>0</v>
      </c>
      <c r="AJ3779" s="462">
        <f t="shared" si="2997"/>
        <v>0</v>
      </c>
      <c r="AK3779" s="441">
        <f t="shared" si="2997"/>
        <v>0</v>
      </c>
      <c r="AL3779" s="441">
        <f t="shared" si="2997"/>
        <v>0</v>
      </c>
      <c r="AM3779" s="441">
        <f t="shared" si="2997"/>
        <v>0</v>
      </c>
      <c r="AN3779" s="442">
        <f t="shared" si="2997"/>
        <v>0</v>
      </c>
    </row>
    <row r="3780" spans="1:40" outlineLevel="2">
      <c r="A3780" s="882">
        <f>ROW()</f>
        <v>3780</v>
      </c>
      <c r="B3780" s="453"/>
      <c r="D3780" s="452" t="s">
        <v>24</v>
      </c>
      <c r="H3780" s="458"/>
      <c r="I3780" s="458"/>
      <c r="J3780" s="459"/>
      <c r="K3780" s="458"/>
      <c r="L3780" s="458"/>
      <c r="M3780" s="458"/>
      <c r="N3780" s="458"/>
      <c r="O3780" s="459"/>
      <c r="P3780" s="458"/>
      <c r="Q3780" s="458"/>
      <c r="R3780" s="458"/>
      <c r="S3780" s="463"/>
      <c r="T3780" s="458"/>
      <c r="U3780" s="439"/>
      <c r="V3780" s="439"/>
      <c r="W3780" s="439"/>
      <c r="X3780" s="440"/>
      <c r="Y3780" s="443"/>
      <c r="Z3780" s="439"/>
      <c r="AA3780" s="439"/>
      <c r="AB3780" s="439"/>
      <c r="AC3780" s="439"/>
      <c r="AD3780" s="440"/>
      <c r="AE3780" s="443"/>
      <c r="AF3780" s="439"/>
      <c r="AG3780" s="439">
        <f t="shared" ref="AG3780:AN3780" si="2998">SUM(AG3764:AG3779)</f>
        <v>83.039656140840307</v>
      </c>
      <c r="AH3780" s="439">
        <f t="shared" si="2998"/>
        <v>78.088499331152477</v>
      </c>
      <c r="AI3780" s="440">
        <f t="shared" si="2998"/>
        <v>73.137342521464646</v>
      </c>
      <c r="AJ3780" s="443">
        <f t="shared" si="2998"/>
        <v>68.186185711776801</v>
      </c>
      <c r="AK3780" s="439">
        <f t="shared" si="2998"/>
        <v>65.331368248525507</v>
      </c>
      <c r="AL3780" s="439">
        <f t="shared" si="2998"/>
        <v>62.290785138477858</v>
      </c>
      <c r="AM3780" s="439">
        <f t="shared" si="2998"/>
        <v>60.324253132548684</v>
      </c>
      <c r="AN3780" s="440">
        <f t="shared" si="2998"/>
        <v>58.357721126619495</v>
      </c>
    </row>
    <row r="3781" spans="1:40" outlineLevel="1">
      <c r="A3781" s="732" t="s">
        <v>59</v>
      </c>
      <c r="B3781" s="733"/>
      <c r="C3781" s="881"/>
      <c r="D3781" s="733"/>
      <c r="E3781" s="733"/>
      <c r="F3781" s="733"/>
      <c r="G3781" s="730"/>
      <c r="H3781" s="733"/>
      <c r="I3781" s="730"/>
      <c r="J3781" s="729"/>
      <c r="K3781" s="730"/>
      <c r="L3781" s="730"/>
      <c r="M3781" s="730"/>
      <c r="N3781" s="730"/>
      <c r="O3781" s="729"/>
      <c r="P3781" s="730"/>
      <c r="Q3781" s="730"/>
      <c r="R3781" s="730"/>
      <c r="S3781" s="731"/>
      <c r="T3781" s="730"/>
      <c r="U3781" s="730"/>
      <c r="V3781" s="730"/>
      <c r="W3781" s="730"/>
      <c r="X3781" s="731"/>
      <c r="Y3781" s="729"/>
      <c r="Z3781" s="730"/>
      <c r="AA3781" s="730"/>
      <c r="AB3781" s="730"/>
      <c r="AC3781" s="730"/>
      <c r="AD3781" s="731"/>
      <c r="AE3781" s="729"/>
      <c r="AF3781" s="730"/>
      <c r="AG3781" s="730"/>
      <c r="AH3781" s="730"/>
      <c r="AI3781" s="731"/>
      <c r="AJ3781" s="729"/>
      <c r="AK3781" s="730"/>
      <c r="AL3781" s="730"/>
      <c r="AM3781" s="730"/>
      <c r="AN3781" s="731"/>
    </row>
    <row r="3782" spans="1:40" outlineLevel="2">
      <c r="A3782" s="882">
        <f>ROW()</f>
        <v>3782</v>
      </c>
      <c r="B3782" s="453"/>
      <c r="D3782" s="452" t="s">
        <v>300</v>
      </c>
      <c r="H3782" s="458"/>
      <c r="I3782" s="458"/>
      <c r="J3782" s="443"/>
      <c r="K3782" s="439"/>
      <c r="L3782" s="439"/>
      <c r="M3782" s="439"/>
      <c r="N3782" s="439"/>
      <c r="O3782" s="443"/>
      <c r="P3782" s="439"/>
      <c r="Q3782" s="439"/>
      <c r="R3782" s="439"/>
      <c r="S3782" s="440"/>
      <c r="T3782" s="439"/>
      <c r="U3782" s="439"/>
      <c r="V3782" s="439"/>
      <c r="W3782" s="439"/>
      <c r="X3782" s="320"/>
      <c r="Y3782" s="443"/>
      <c r="Z3782" s="439"/>
      <c r="AA3782" s="157"/>
      <c r="AB3782" s="157"/>
      <c r="AC3782" s="157"/>
      <c r="AD3782" s="320"/>
      <c r="AE3782" s="443"/>
      <c r="AF3782" s="27">
        <f>AF$660</f>
        <v>4.7255864221599344</v>
      </c>
      <c r="AG3782" s="157"/>
      <c r="AH3782" s="157"/>
      <c r="AI3782" s="320"/>
      <c r="AJ3782" s="443"/>
      <c r="AK3782" s="27"/>
      <c r="AL3782" s="157"/>
      <c r="AM3782" s="157"/>
      <c r="AN3782" s="320"/>
    </row>
    <row r="3783" spans="1:40" outlineLevel="2">
      <c r="A3783" s="882">
        <f>ROW()</f>
        <v>3783</v>
      </c>
      <c r="B3783" s="453"/>
      <c r="D3783" s="452" t="s">
        <v>301</v>
      </c>
      <c r="H3783" s="458"/>
      <c r="I3783" s="458"/>
      <c r="J3783" s="443"/>
      <c r="K3783" s="439"/>
      <c r="L3783" s="439"/>
      <c r="M3783" s="439"/>
      <c r="N3783" s="439"/>
      <c r="O3783" s="443"/>
      <c r="P3783" s="439"/>
      <c r="Q3783" s="439"/>
      <c r="R3783" s="439"/>
      <c r="S3783" s="440"/>
      <c r="T3783" s="439"/>
      <c r="U3783" s="439"/>
      <c r="V3783" s="439"/>
      <c r="W3783" s="439"/>
      <c r="X3783" s="320"/>
      <c r="Y3783" s="443"/>
      <c r="Z3783" s="439"/>
      <c r="AA3783" s="157"/>
      <c r="AB3783" s="157"/>
      <c r="AC3783" s="157"/>
      <c r="AD3783" s="320"/>
      <c r="AE3783" s="443"/>
      <c r="AF3783" s="27">
        <f>AF$661</f>
        <v>-0.17982079541632318</v>
      </c>
      <c r="AG3783" s="157"/>
      <c r="AH3783" s="157"/>
      <c r="AI3783" s="320"/>
      <c r="AJ3783" s="443"/>
      <c r="AK3783" s="27"/>
      <c r="AL3783" s="157"/>
      <c r="AM3783" s="157"/>
      <c r="AN3783" s="320"/>
    </row>
    <row r="3784" spans="1:40" outlineLevel="2">
      <c r="A3784" s="882">
        <f>ROW()</f>
        <v>3784</v>
      </c>
      <c r="B3784" s="453"/>
      <c r="D3784" s="452" t="s">
        <v>29</v>
      </c>
      <c r="H3784" s="458"/>
      <c r="I3784" s="458"/>
      <c r="J3784" s="443"/>
      <c r="K3784" s="439"/>
      <c r="L3784" s="439"/>
      <c r="M3784" s="439"/>
      <c r="N3784" s="439"/>
      <c r="O3784" s="443"/>
      <c r="P3784" s="439"/>
      <c r="Q3784" s="439"/>
      <c r="R3784" s="439"/>
      <c r="S3784" s="440"/>
      <c r="T3784" s="439"/>
      <c r="U3784" s="439"/>
      <c r="V3784" s="439"/>
      <c r="W3784" s="439"/>
      <c r="X3784" s="320"/>
      <c r="Y3784" s="443"/>
      <c r="Z3784" s="439"/>
      <c r="AA3784" s="157"/>
      <c r="AB3784" s="157"/>
      <c r="AC3784" s="157"/>
      <c r="AD3784" s="320"/>
      <c r="AE3784" s="443"/>
      <c r="AF3784" s="27">
        <f>AF$662</f>
        <v>0</v>
      </c>
      <c r="AG3784" s="157"/>
      <c r="AH3784" s="157"/>
      <c r="AI3784" s="320"/>
      <c r="AJ3784" s="443"/>
      <c r="AK3784" s="27"/>
      <c r="AL3784" s="157"/>
      <c r="AM3784" s="157"/>
      <c r="AN3784" s="320"/>
    </row>
    <row r="3785" spans="1:40" outlineLevel="2">
      <c r="A3785" s="882">
        <f>ROW()</f>
        <v>3785</v>
      </c>
      <c r="B3785" s="453"/>
      <c r="D3785" s="452" t="s">
        <v>30</v>
      </c>
      <c r="H3785" s="458"/>
      <c r="I3785" s="458"/>
      <c r="J3785" s="443"/>
      <c r="K3785" s="439"/>
      <c r="L3785" s="439"/>
      <c r="M3785" s="439"/>
      <c r="N3785" s="439"/>
      <c r="O3785" s="443"/>
      <c r="P3785" s="439"/>
      <c r="Q3785" s="439"/>
      <c r="R3785" s="439"/>
      <c r="S3785" s="440"/>
      <c r="T3785" s="439"/>
      <c r="U3785" s="439"/>
      <c r="V3785" s="439"/>
      <c r="W3785" s="439"/>
      <c r="X3785" s="320"/>
      <c r="Y3785" s="443"/>
      <c r="Z3785" s="439"/>
      <c r="AA3785" s="157"/>
      <c r="AB3785" s="157"/>
      <c r="AC3785" s="157"/>
      <c r="AD3785" s="320"/>
      <c r="AE3785" s="443"/>
      <c r="AF3785" s="27">
        <f>AF$663</f>
        <v>37.380540563149211</v>
      </c>
      <c r="AG3785" s="157"/>
      <c r="AH3785" s="157"/>
      <c r="AI3785" s="320"/>
      <c r="AJ3785" s="443"/>
      <c r="AK3785" s="27"/>
      <c r="AL3785" s="157"/>
      <c r="AM3785" s="157"/>
      <c r="AN3785" s="320"/>
    </row>
    <row r="3786" spans="1:40" outlineLevel="2">
      <c r="A3786" s="882">
        <f>ROW()</f>
        <v>3786</v>
      </c>
      <c r="B3786" s="453"/>
      <c r="D3786" s="452" t="s">
        <v>31</v>
      </c>
      <c r="H3786" s="458"/>
      <c r="I3786" s="458"/>
      <c r="J3786" s="443"/>
      <c r="K3786" s="439"/>
      <c r="L3786" s="439"/>
      <c r="M3786" s="439"/>
      <c r="N3786" s="439"/>
      <c r="O3786" s="443"/>
      <c r="P3786" s="439"/>
      <c r="Q3786" s="439"/>
      <c r="R3786" s="439"/>
      <c r="S3786" s="440"/>
      <c r="T3786" s="439"/>
      <c r="U3786" s="439"/>
      <c r="V3786" s="439"/>
      <c r="W3786" s="439"/>
      <c r="X3786" s="320"/>
      <c r="Y3786" s="443"/>
      <c r="Z3786" s="439"/>
      <c r="AA3786" s="157"/>
      <c r="AB3786" s="157"/>
      <c r="AC3786" s="157"/>
      <c r="AD3786" s="320"/>
      <c r="AE3786" s="443"/>
      <c r="AF3786" s="27">
        <f>AF$664</f>
        <v>0</v>
      </c>
      <c r="AG3786" s="157"/>
      <c r="AH3786" s="157"/>
      <c r="AI3786" s="320"/>
      <c r="AJ3786" s="443"/>
      <c r="AK3786" s="27"/>
      <c r="AL3786" s="157"/>
      <c r="AM3786" s="157"/>
      <c r="AN3786" s="320"/>
    </row>
    <row r="3787" spans="1:40" outlineLevel="2">
      <c r="A3787" s="882">
        <f>ROW()</f>
        <v>3787</v>
      </c>
      <c r="B3787" s="453"/>
      <c r="D3787" s="452" t="s">
        <v>32</v>
      </c>
      <c r="H3787" s="458"/>
      <c r="I3787" s="458"/>
      <c r="J3787" s="443"/>
      <c r="K3787" s="439"/>
      <c r="L3787" s="439"/>
      <c r="M3787" s="439"/>
      <c r="N3787" s="439"/>
      <c r="O3787" s="443"/>
      <c r="P3787" s="439"/>
      <c r="Q3787" s="439"/>
      <c r="R3787" s="439"/>
      <c r="S3787" s="440"/>
      <c r="T3787" s="439"/>
      <c r="U3787" s="439"/>
      <c r="V3787" s="439"/>
      <c r="W3787" s="439"/>
      <c r="X3787" s="320"/>
      <c r="Y3787" s="443"/>
      <c r="Z3787" s="439"/>
      <c r="AA3787" s="157"/>
      <c r="AB3787" s="157"/>
      <c r="AC3787" s="157"/>
      <c r="AD3787" s="320"/>
      <c r="AE3787" s="443"/>
      <c r="AF3787" s="27">
        <f>AF$665</f>
        <v>1.2179852336108823</v>
      </c>
      <c r="AG3787" s="157"/>
      <c r="AH3787" s="157"/>
      <c r="AI3787" s="320"/>
      <c r="AJ3787" s="443"/>
      <c r="AK3787" s="27"/>
      <c r="AL3787" s="157"/>
      <c r="AM3787" s="157"/>
      <c r="AN3787" s="320"/>
    </row>
    <row r="3788" spans="1:40" outlineLevel="2">
      <c r="A3788" s="882">
        <f>ROW()</f>
        <v>3788</v>
      </c>
      <c r="B3788" s="453"/>
      <c r="D3788" s="452" t="s">
        <v>33</v>
      </c>
      <c r="H3788" s="458"/>
      <c r="I3788" s="458"/>
      <c r="J3788" s="443"/>
      <c r="K3788" s="439"/>
      <c r="L3788" s="439"/>
      <c r="M3788" s="439"/>
      <c r="N3788" s="439"/>
      <c r="O3788" s="443"/>
      <c r="P3788" s="439"/>
      <c r="Q3788" s="439"/>
      <c r="R3788" s="439"/>
      <c r="S3788" s="440"/>
      <c r="T3788" s="439"/>
      <c r="U3788" s="439"/>
      <c r="V3788" s="439"/>
      <c r="W3788" s="439"/>
      <c r="X3788" s="320"/>
      <c r="Y3788" s="443"/>
      <c r="Z3788" s="439"/>
      <c r="AA3788" s="157"/>
      <c r="AB3788" s="157"/>
      <c r="AC3788" s="157"/>
      <c r="AD3788" s="320"/>
      <c r="AE3788" s="443"/>
      <c r="AF3788" s="27">
        <f>AF$666</f>
        <v>0</v>
      </c>
      <c r="AG3788" s="157"/>
      <c r="AH3788" s="157"/>
      <c r="AI3788" s="320"/>
      <c r="AJ3788" s="443"/>
      <c r="AK3788" s="27"/>
      <c r="AL3788" s="157"/>
      <c r="AM3788" s="157"/>
      <c r="AN3788" s="320"/>
    </row>
    <row r="3789" spans="1:40" outlineLevel="2">
      <c r="A3789" s="882">
        <f>ROW()</f>
        <v>3789</v>
      </c>
      <c r="B3789" s="453"/>
      <c r="D3789" s="452" t="s">
        <v>27</v>
      </c>
      <c r="H3789" s="458"/>
      <c r="I3789" s="458"/>
      <c r="J3789" s="443"/>
      <c r="K3789" s="439"/>
      <c r="L3789" s="439"/>
      <c r="M3789" s="439"/>
      <c r="N3789" s="439"/>
      <c r="O3789" s="443"/>
      <c r="P3789" s="439"/>
      <c r="Q3789" s="439"/>
      <c r="R3789" s="439"/>
      <c r="S3789" s="440"/>
      <c r="T3789" s="439"/>
      <c r="U3789" s="439"/>
      <c r="V3789" s="439"/>
      <c r="W3789" s="439"/>
      <c r="X3789" s="320"/>
      <c r="Y3789" s="443"/>
      <c r="Z3789" s="439"/>
      <c r="AA3789" s="157"/>
      <c r="AB3789" s="157"/>
      <c r="AC3789" s="157"/>
      <c r="AD3789" s="320"/>
      <c r="AE3789" s="443"/>
      <c r="AF3789" s="27">
        <f>AF$667</f>
        <v>0.33344296915910965</v>
      </c>
      <c r="AG3789" s="157"/>
      <c r="AH3789" s="157"/>
      <c r="AI3789" s="320"/>
      <c r="AJ3789" s="443"/>
      <c r="AK3789" s="27"/>
      <c r="AL3789" s="157"/>
      <c r="AM3789" s="157"/>
      <c r="AN3789" s="320"/>
    </row>
    <row r="3790" spans="1:40" outlineLevel="2">
      <c r="A3790" s="882">
        <f>ROW()</f>
        <v>3790</v>
      </c>
      <c r="B3790" s="453"/>
      <c r="D3790" s="452" t="s">
        <v>34</v>
      </c>
      <c r="H3790" s="458"/>
      <c r="I3790" s="458"/>
      <c r="J3790" s="443"/>
      <c r="K3790" s="439"/>
      <c r="L3790" s="439"/>
      <c r="M3790" s="439"/>
      <c r="N3790" s="439"/>
      <c r="O3790" s="443"/>
      <c r="P3790" s="439"/>
      <c r="Q3790" s="439"/>
      <c r="R3790" s="439"/>
      <c r="S3790" s="440"/>
      <c r="T3790" s="439"/>
      <c r="U3790" s="439"/>
      <c r="V3790" s="439"/>
      <c r="W3790" s="439"/>
      <c r="X3790" s="320"/>
      <c r="Y3790" s="443"/>
      <c r="Z3790" s="439"/>
      <c r="AA3790" s="157"/>
      <c r="AB3790" s="157"/>
      <c r="AC3790" s="157"/>
      <c r="AD3790" s="320"/>
      <c r="AE3790" s="443"/>
      <c r="AF3790" s="27">
        <f>AF$668</f>
        <v>27.514184088260471</v>
      </c>
      <c r="AG3790" s="157"/>
      <c r="AH3790" s="157"/>
      <c r="AI3790" s="320"/>
      <c r="AJ3790" s="443"/>
      <c r="AK3790" s="27"/>
      <c r="AL3790" s="157"/>
      <c r="AM3790" s="157"/>
      <c r="AN3790" s="320"/>
    </row>
    <row r="3791" spans="1:40" outlineLevel="2">
      <c r="A3791" s="882">
        <f>ROW()</f>
        <v>3791</v>
      </c>
      <c r="B3791" s="453"/>
      <c r="D3791" s="452" t="s">
        <v>35</v>
      </c>
      <c r="H3791" s="458"/>
      <c r="I3791" s="458"/>
      <c r="J3791" s="443"/>
      <c r="K3791" s="439"/>
      <c r="L3791" s="439"/>
      <c r="M3791" s="439"/>
      <c r="N3791" s="439"/>
      <c r="O3791" s="443"/>
      <c r="P3791" s="439"/>
      <c r="Q3791" s="439"/>
      <c r="R3791" s="439"/>
      <c r="S3791" s="440"/>
      <c r="T3791" s="439"/>
      <c r="U3791" s="439"/>
      <c r="V3791" s="439"/>
      <c r="W3791" s="439"/>
      <c r="X3791" s="320"/>
      <c r="Y3791" s="443"/>
      <c r="Z3791" s="439"/>
      <c r="AA3791" s="157"/>
      <c r="AB3791" s="157"/>
      <c r="AC3791" s="157"/>
      <c r="AD3791" s="320"/>
      <c r="AE3791" s="443"/>
      <c r="AF3791" s="27">
        <f>AF$669</f>
        <v>0.80577747801602162</v>
      </c>
      <c r="AG3791" s="157"/>
      <c r="AH3791" s="157"/>
      <c r="AI3791" s="320"/>
      <c r="AJ3791" s="443"/>
      <c r="AK3791" s="27"/>
      <c r="AL3791" s="157"/>
      <c r="AM3791" s="157"/>
      <c r="AN3791" s="320"/>
    </row>
    <row r="3792" spans="1:40" outlineLevel="2">
      <c r="A3792" s="882">
        <f>ROW()</f>
        <v>3792</v>
      </c>
      <c r="B3792" s="453"/>
      <c r="D3792" s="452" t="s">
        <v>302</v>
      </c>
      <c r="H3792" s="458"/>
      <c r="I3792" s="458"/>
      <c r="J3792" s="443"/>
      <c r="K3792" s="439"/>
      <c r="L3792" s="439"/>
      <c r="M3792" s="439"/>
      <c r="N3792" s="439"/>
      <c r="O3792" s="443"/>
      <c r="P3792" s="439"/>
      <c r="Q3792" s="439"/>
      <c r="R3792" s="439"/>
      <c r="S3792" s="440"/>
      <c r="T3792" s="439"/>
      <c r="U3792" s="439"/>
      <c r="V3792" s="439"/>
      <c r="W3792" s="439"/>
      <c r="X3792" s="320"/>
      <c r="Y3792" s="443"/>
      <c r="Z3792" s="439"/>
      <c r="AA3792" s="157"/>
      <c r="AB3792" s="157"/>
      <c r="AC3792" s="157"/>
      <c r="AD3792" s="320"/>
      <c r="AE3792" s="443"/>
      <c r="AF3792" s="27">
        <f>AF$670</f>
        <v>2.5651049479714598</v>
      </c>
      <c r="AG3792" s="157"/>
      <c r="AH3792" s="157"/>
      <c r="AI3792" s="320"/>
      <c r="AJ3792" s="443"/>
      <c r="AK3792" s="27"/>
      <c r="AL3792" s="157"/>
      <c r="AM3792" s="157"/>
      <c r="AN3792" s="320"/>
    </row>
    <row r="3793" spans="1:40" outlineLevel="2">
      <c r="A3793" s="882">
        <f>ROW()</f>
        <v>3793</v>
      </c>
      <c r="B3793" s="453"/>
      <c r="D3793" s="452" t="s">
        <v>36</v>
      </c>
      <c r="H3793" s="458"/>
      <c r="I3793" s="458"/>
      <c r="J3793" s="443"/>
      <c r="K3793" s="439"/>
      <c r="L3793" s="439"/>
      <c r="M3793" s="439"/>
      <c r="N3793" s="439"/>
      <c r="O3793" s="443"/>
      <c r="P3793" s="439"/>
      <c r="Q3793" s="439"/>
      <c r="R3793" s="439"/>
      <c r="S3793" s="440"/>
      <c r="T3793" s="439"/>
      <c r="U3793" s="439"/>
      <c r="V3793" s="439"/>
      <c r="W3793" s="439"/>
      <c r="X3793" s="320"/>
      <c r="Y3793" s="443"/>
      <c r="Z3793" s="439"/>
      <c r="AA3793" s="157"/>
      <c r="AB3793" s="157"/>
      <c r="AC3793" s="157"/>
      <c r="AD3793" s="320"/>
      <c r="AE3793" s="443"/>
      <c r="AF3793" s="27">
        <f>AF$671</f>
        <v>8.1808124727588858</v>
      </c>
      <c r="AG3793" s="157"/>
      <c r="AH3793" s="157"/>
      <c r="AI3793" s="320"/>
      <c r="AJ3793" s="443"/>
      <c r="AK3793" s="27"/>
      <c r="AL3793" s="157"/>
      <c r="AM3793" s="157"/>
      <c r="AN3793" s="320"/>
    </row>
    <row r="3794" spans="1:40" outlineLevel="2">
      <c r="A3794" s="882">
        <f>ROW()</f>
        <v>3794</v>
      </c>
      <c r="B3794" s="453"/>
      <c r="D3794" s="452" t="s">
        <v>583</v>
      </c>
      <c r="H3794" s="458"/>
      <c r="I3794" s="458"/>
      <c r="J3794" s="443"/>
      <c r="K3794" s="439"/>
      <c r="L3794" s="439"/>
      <c r="M3794" s="439"/>
      <c r="N3794" s="439"/>
      <c r="O3794" s="443"/>
      <c r="P3794" s="439"/>
      <c r="Q3794" s="439"/>
      <c r="R3794" s="439"/>
      <c r="S3794" s="440"/>
      <c r="T3794" s="439"/>
      <c r="U3794" s="439"/>
      <c r="V3794" s="439"/>
      <c r="W3794" s="439"/>
      <c r="X3794" s="320"/>
      <c r="Y3794" s="443"/>
      <c r="Z3794" s="439"/>
      <c r="AA3794" s="157"/>
      <c r="AB3794" s="157"/>
      <c r="AC3794" s="157"/>
      <c r="AD3794" s="320"/>
      <c r="AE3794" s="443"/>
      <c r="AF3794" s="27">
        <f>AF$672</f>
        <v>1.0617912635531741</v>
      </c>
      <c r="AG3794" s="157"/>
      <c r="AH3794" s="157"/>
      <c r="AI3794" s="320"/>
      <c r="AJ3794" s="443"/>
      <c r="AK3794" s="27"/>
      <c r="AL3794" s="157"/>
      <c r="AM3794" s="157"/>
      <c r="AN3794" s="320"/>
    </row>
    <row r="3795" spans="1:40" outlineLevel="2">
      <c r="A3795" s="882">
        <f>ROW()</f>
        <v>3795</v>
      </c>
      <c r="B3795" s="453"/>
      <c r="D3795" s="452" t="s">
        <v>81</v>
      </c>
      <c r="H3795" s="458"/>
      <c r="I3795" s="458"/>
      <c r="J3795" s="443"/>
      <c r="K3795" s="439"/>
      <c r="L3795" s="439"/>
      <c r="M3795" s="439"/>
      <c r="N3795" s="439"/>
      <c r="O3795" s="443"/>
      <c r="P3795" s="439"/>
      <c r="Q3795" s="439"/>
      <c r="R3795" s="439"/>
      <c r="S3795" s="440"/>
      <c r="T3795" s="439"/>
      <c r="U3795" s="439"/>
      <c r="V3795" s="439"/>
      <c r="W3795" s="439"/>
      <c r="X3795" s="320"/>
      <c r="Y3795" s="443"/>
      <c r="Z3795" s="439"/>
      <c r="AA3795" s="157"/>
      <c r="AB3795" s="157"/>
      <c r="AC3795" s="157"/>
      <c r="AD3795" s="320"/>
      <c r="AE3795" s="443"/>
      <c r="AF3795" s="27">
        <f>AF$673</f>
        <v>0</v>
      </c>
      <c r="AG3795" s="157"/>
      <c r="AH3795" s="157"/>
      <c r="AI3795" s="320"/>
      <c r="AJ3795" s="443"/>
      <c r="AK3795" s="27"/>
      <c r="AL3795" s="157"/>
      <c r="AM3795" s="157"/>
      <c r="AN3795" s="320"/>
    </row>
    <row r="3796" spans="1:40" outlineLevel="2">
      <c r="A3796" s="882">
        <f>ROW()</f>
        <v>3796</v>
      </c>
      <c r="B3796" s="453"/>
      <c r="D3796" s="452" t="s">
        <v>28</v>
      </c>
      <c r="H3796" s="458"/>
      <c r="I3796" s="458"/>
      <c r="J3796" s="443"/>
      <c r="K3796" s="439"/>
      <c r="L3796" s="439"/>
      <c r="M3796" s="439"/>
      <c r="N3796" s="439"/>
      <c r="O3796" s="443"/>
      <c r="P3796" s="439"/>
      <c r="Q3796" s="439"/>
      <c r="R3796" s="439"/>
      <c r="S3796" s="440"/>
      <c r="T3796" s="439"/>
      <c r="U3796" s="439"/>
      <c r="V3796" s="439"/>
      <c r="W3796" s="439"/>
      <c r="X3796" s="320"/>
      <c r="Y3796" s="443"/>
      <c r="Z3796" s="439"/>
      <c r="AA3796" s="157"/>
      <c r="AB3796" s="157"/>
      <c r="AC3796" s="157"/>
      <c r="AD3796" s="320"/>
      <c r="AE3796" s="443"/>
      <c r="AF3796" s="27">
        <f>AF$674</f>
        <v>0</v>
      </c>
      <c r="AG3796" s="157"/>
      <c r="AH3796" s="157"/>
      <c r="AI3796" s="320"/>
      <c r="AJ3796" s="443"/>
      <c r="AK3796" s="27"/>
      <c r="AL3796" s="157"/>
      <c r="AM3796" s="157"/>
      <c r="AN3796" s="320"/>
    </row>
    <row r="3797" spans="1:40" outlineLevel="2">
      <c r="A3797" s="882">
        <f>ROW()</f>
        <v>3797</v>
      </c>
      <c r="B3797" s="453"/>
      <c r="D3797" s="456" t="s">
        <v>443</v>
      </c>
      <c r="E3797" s="456"/>
      <c r="F3797" s="456"/>
      <c r="G3797" s="456"/>
      <c r="H3797" s="460"/>
      <c r="I3797" s="460"/>
      <c r="J3797" s="462"/>
      <c r="K3797" s="441"/>
      <c r="L3797" s="441"/>
      <c r="M3797" s="441"/>
      <c r="N3797" s="441"/>
      <c r="O3797" s="462"/>
      <c r="P3797" s="441"/>
      <c r="Q3797" s="441"/>
      <c r="R3797" s="441"/>
      <c r="S3797" s="442"/>
      <c r="T3797" s="441"/>
      <c r="U3797" s="441"/>
      <c r="V3797" s="441"/>
      <c r="W3797" s="441"/>
      <c r="X3797" s="321"/>
      <c r="Y3797" s="462"/>
      <c r="Z3797" s="441"/>
      <c r="AA3797" s="158"/>
      <c r="AB3797" s="158"/>
      <c r="AC3797" s="158"/>
      <c r="AD3797" s="321"/>
      <c r="AE3797" s="462"/>
      <c r="AF3797" s="30">
        <f>AF$675</f>
        <v>0</v>
      </c>
      <c r="AG3797" s="158"/>
      <c r="AH3797" s="158"/>
      <c r="AI3797" s="321"/>
      <c r="AJ3797" s="462"/>
      <c r="AK3797" s="30"/>
      <c r="AL3797" s="158"/>
      <c r="AM3797" s="158"/>
      <c r="AN3797" s="321"/>
    </row>
    <row r="3798" spans="1:40" outlineLevel="2">
      <c r="A3798" s="882">
        <f>ROW()</f>
        <v>3798</v>
      </c>
      <c r="B3798" s="453"/>
      <c r="D3798" s="452" t="s">
        <v>24</v>
      </c>
      <c r="H3798" s="458"/>
      <c r="I3798" s="458"/>
      <c r="J3798" s="443"/>
      <c r="K3798" s="439"/>
      <c r="L3798" s="439"/>
      <c r="M3798" s="439"/>
      <c r="N3798" s="439"/>
      <c r="O3798" s="443"/>
      <c r="P3798" s="439"/>
      <c r="Q3798" s="439"/>
      <c r="R3798" s="439"/>
      <c r="S3798" s="440"/>
      <c r="T3798" s="439"/>
      <c r="U3798" s="439"/>
      <c r="V3798" s="439"/>
      <c r="W3798" s="439"/>
      <c r="X3798" s="440"/>
      <c r="Y3798" s="443"/>
      <c r="Z3798" s="439"/>
      <c r="AA3798" s="439"/>
      <c r="AB3798" s="439"/>
      <c r="AC3798" s="439"/>
      <c r="AD3798" s="440"/>
      <c r="AE3798" s="443"/>
      <c r="AF3798" s="27">
        <f>SUM(AF3782:AF3797)</f>
        <v>83.60540464322284</v>
      </c>
      <c r="AG3798" s="439"/>
      <c r="AH3798" s="439"/>
      <c r="AI3798" s="440"/>
      <c r="AJ3798" s="443"/>
      <c r="AK3798" s="27"/>
      <c r="AL3798" s="439"/>
      <c r="AM3798" s="439"/>
      <c r="AN3798" s="440"/>
    </row>
    <row r="3799" spans="1:40" outlineLevel="1">
      <c r="A3799" s="732" t="s">
        <v>238</v>
      </c>
      <c r="B3799" s="733"/>
      <c r="C3799" s="881"/>
      <c r="D3799" s="733"/>
      <c r="E3799" s="733"/>
      <c r="F3799" s="733"/>
      <c r="G3799" s="730"/>
      <c r="H3799" s="733"/>
      <c r="I3799" s="730"/>
      <c r="J3799" s="729"/>
      <c r="K3799" s="730"/>
      <c r="L3799" s="730"/>
      <c r="M3799" s="730"/>
      <c r="N3799" s="730"/>
      <c r="O3799" s="729"/>
      <c r="P3799" s="730"/>
      <c r="Q3799" s="730"/>
      <c r="R3799" s="730"/>
      <c r="S3799" s="731"/>
      <c r="T3799" s="730"/>
      <c r="U3799" s="730"/>
      <c r="V3799" s="730"/>
      <c r="W3799" s="730"/>
      <c r="X3799" s="731"/>
      <c r="Y3799" s="729"/>
      <c r="Z3799" s="730"/>
      <c r="AA3799" s="730"/>
      <c r="AB3799" s="730"/>
      <c r="AC3799" s="730"/>
      <c r="AD3799" s="731"/>
      <c r="AE3799" s="729"/>
      <c r="AF3799" s="730"/>
      <c r="AG3799" s="730"/>
      <c r="AH3799" s="730"/>
      <c r="AI3799" s="731"/>
      <c r="AJ3799" s="729"/>
      <c r="AK3799" s="730"/>
      <c r="AL3799" s="730"/>
      <c r="AM3799" s="730"/>
      <c r="AN3799" s="731"/>
    </row>
    <row r="3800" spans="1:40" outlineLevel="2">
      <c r="A3800" s="882">
        <f>ROW()</f>
        <v>3800</v>
      </c>
      <c r="B3800" s="453"/>
      <c r="D3800" s="1205" t="s">
        <v>300</v>
      </c>
      <c r="E3800" s="1205"/>
      <c r="F3800" s="1205"/>
      <c r="G3800" s="1205"/>
      <c r="H3800" s="4"/>
      <c r="I3800" s="4"/>
      <c r="J3800" s="329"/>
      <c r="K3800" s="4"/>
      <c r="L3800" s="4"/>
      <c r="M3800" s="4"/>
      <c r="N3800" s="4"/>
      <c r="O3800" s="329"/>
      <c r="P3800" s="4"/>
      <c r="Q3800" s="4"/>
      <c r="R3800" s="4"/>
      <c r="S3800" s="316"/>
      <c r="T3800" s="53"/>
      <c r="U3800" s="53"/>
      <c r="V3800" s="53"/>
      <c r="W3800" s="53"/>
      <c r="X3800" s="44"/>
      <c r="Y3800" s="252"/>
      <c r="Z3800" s="53"/>
      <c r="AA3800" s="53"/>
      <c r="AB3800" s="53"/>
      <c r="AC3800" s="53"/>
      <c r="AD3800" s="44"/>
      <c r="AE3800" s="252"/>
      <c r="AF3800" s="53">
        <f>AF$678</f>
        <v>0</v>
      </c>
      <c r="AG3800" s="53"/>
      <c r="AH3800" s="53"/>
      <c r="AI3800" s="44"/>
      <c r="AJ3800" s="252"/>
      <c r="AK3800" s="53"/>
      <c r="AL3800" s="53"/>
      <c r="AM3800" s="53"/>
      <c r="AN3800" s="44"/>
    </row>
    <row r="3801" spans="1:40" outlineLevel="2">
      <c r="A3801" s="882">
        <f>ROW()</f>
        <v>3801</v>
      </c>
      <c r="B3801" s="453"/>
      <c r="D3801" s="1205" t="s">
        <v>301</v>
      </c>
      <c r="E3801" s="1205"/>
      <c r="F3801" s="1205"/>
      <c r="G3801" s="1205"/>
      <c r="H3801" s="4"/>
      <c r="I3801" s="4"/>
      <c r="J3801" s="329"/>
      <c r="K3801" s="4"/>
      <c r="L3801" s="4"/>
      <c r="M3801" s="4"/>
      <c r="N3801" s="4"/>
      <c r="O3801" s="329"/>
      <c r="P3801" s="4"/>
      <c r="Q3801" s="4"/>
      <c r="R3801" s="4"/>
      <c r="S3801" s="316"/>
      <c r="T3801" s="53"/>
      <c r="U3801" s="53"/>
      <c r="V3801" s="53"/>
      <c r="W3801" s="53"/>
      <c r="X3801" s="44"/>
      <c r="Y3801" s="252"/>
      <c r="Z3801" s="53"/>
      <c r="AA3801" s="53"/>
      <c r="AB3801" s="53"/>
      <c r="AC3801" s="53"/>
      <c r="AD3801" s="44"/>
      <c r="AE3801" s="252"/>
      <c r="AF3801" s="53">
        <f>AF$679</f>
        <v>0</v>
      </c>
      <c r="AG3801" s="53"/>
      <c r="AH3801" s="53"/>
      <c r="AI3801" s="44"/>
      <c r="AJ3801" s="252"/>
      <c r="AK3801" s="53"/>
      <c r="AL3801" s="53"/>
      <c r="AM3801" s="53"/>
      <c r="AN3801" s="44"/>
    </row>
    <row r="3802" spans="1:40" outlineLevel="2">
      <c r="A3802" s="882">
        <f>ROW()</f>
        <v>3802</v>
      </c>
      <c r="B3802" s="453"/>
      <c r="D3802" s="1205" t="s">
        <v>29</v>
      </c>
      <c r="E3802" s="1205"/>
      <c r="F3802" s="1205"/>
      <c r="G3802" s="1205"/>
      <c r="H3802" s="4"/>
      <c r="I3802" s="4"/>
      <c r="J3802" s="329"/>
      <c r="K3802" s="4"/>
      <c r="L3802" s="4"/>
      <c r="M3802" s="4"/>
      <c r="N3802" s="4"/>
      <c r="O3802" s="329"/>
      <c r="P3802" s="4"/>
      <c r="Q3802" s="4"/>
      <c r="R3802" s="4"/>
      <c r="S3802" s="316"/>
      <c r="T3802" s="53"/>
      <c r="U3802" s="53"/>
      <c r="V3802" s="53"/>
      <c r="W3802" s="53"/>
      <c r="X3802" s="44"/>
      <c r="Y3802" s="252"/>
      <c r="Z3802" s="53"/>
      <c r="AA3802" s="53"/>
      <c r="AB3802" s="53"/>
      <c r="AC3802" s="53"/>
      <c r="AD3802" s="44"/>
      <c r="AE3802" s="252"/>
      <c r="AF3802" s="53">
        <f>AF$680</f>
        <v>0</v>
      </c>
      <c r="AG3802" s="53"/>
      <c r="AH3802" s="53"/>
      <c r="AI3802" s="44"/>
      <c r="AJ3802" s="252"/>
      <c r="AK3802" s="53"/>
      <c r="AL3802" s="53"/>
      <c r="AM3802" s="53"/>
      <c r="AN3802" s="44"/>
    </row>
    <row r="3803" spans="1:40" outlineLevel="2">
      <c r="A3803" s="882">
        <f>ROW()</f>
        <v>3803</v>
      </c>
      <c r="B3803" s="453"/>
      <c r="D3803" s="1205" t="s">
        <v>30</v>
      </c>
      <c r="E3803" s="1205"/>
      <c r="F3803" s="1205"/>
      <c r="G3803" s="1205"/>
      <c r="H3803" s="4"/>
      <c r="I3803" s="4"/>
      <c r="J3803" s="329"/>
      <c r="K3803" s="4"/>
      <c r="L3803" s="4"/>
      <c r="M3803" s="4"/>
      <c r="N3803" s="4"/>
      <c r="O3803" s="329"/>
      <c r="P3803" s="4"/>
      <c r="Q3803" s="4"/>
      <c r="R3803" s="4"/>
      <c r="S3803" s="316"/>
      <c r="T3803" s="53"/>
      <c r="U3803" s="53"/>
      <c r="V3803" s="53"/>
      <c r="W3803" s="53"/>
      <c r="X3803" s="44"/>
      <c r="Y3803" s="252"/>
      <c r="Z3803" s="53"/>
      <c r="AA3803" s="53"/>
      <c r="AB3803" s="53"/>
      <c r="AC3803" s="53"/>
      <c r="AD3803" s="44"/>
      <c r="AE3803" s="252"/>
      <c r="AF3803" s="53">
        <f>AF$681</f>
        <v>0</v>
      </c>
      <c r="AG3803" s="53"/>
      <c r="AH3803" s="53"/>
      <c r="AI3803" s="44"/>
      <c r="AJ3803" s="252"/>
      <c r="AK3803" s="53"/>
      <c r="AL3803" s="53"/>
      <c r="AM3803" s="53"/>
      <c r="AN3803" s="44"/>
    </row>
    <row r="3804" spans="1:40" outlineLevel="2">
      <c r="A3804" s="882">
        <f>ROW()</f>
        <v>3804</v>
      </c>
      <c r="B3804" s="453"/>
      <c r="D3804" s="1205" t="s">
        <v>31</v>
      </c>
      <c r="E3804" s="1205"/>
      <c r="F3804" s="1205"/>
      <c r="G3804" s="1205"/>
      <c r="H3804" s="4"/>
      <c r="I3804" s="4"/>
      <c r="J3804" s="329"/>
      <c r="K3804" s="4"/>
      <c r="L3804" s="4"/>
      <c r="M3804" s="4"/>
      <c r="N3804" s="4"/>
      <c r="O3804" s="329"/>
      <c r="P3804" s="4"/>
      <c r="Q3804" s="4"/>
      <c r="R3804" s="4"/>
      <c r="S3804" s="316"/>
      <c r="T3804" s="53"/>
      <c r="U3804" s="53"/>
      <c r="V3804" s="53"/>
      <c r="W3804" s="53"/>
      <c r="X3804" s="44"/>
      <c r="Y3804" s="252"/>
      <c r="Z3804" s="53"/>
      <c r="AA3804" s="53"/>
      <c r="AB3804" s="53"/>
      <c r="AC3804" s="53"/>
      <c r="AD3804" s="44"/>
      <c r="AE3804" s="252"/>
      <c r="AF3804" s="53">
        <f>AF$682</f>
        <v>0</v>
      </c>
      <c r="AG3804" s="53"/>
      <c r="AH3804" s="53"/>
      <c r="AI3804" s="44"/>
      <c r="AJ3804" s="252"/>
      <c r="AK3804" s="53"/>
      <c r="AL3804" s="53"/>
      <c r="AM3804" s="53"/>
      <c r="AN3804" s="44"/>
    </row>
    <row r="3805" spans="1:40" outlineLevel="2">
      <c r="A3805" s="882">
        <f>ROW()</f>
        <v>3805</v>
      </c>
      <c r="B3805" s="453"/>
      <c r="D3805" s="1205" t="s">
        <v>32</v>
      </c>
      <c r="E3805" s="1205"/>
      <c r="F3805" s="1205"/>
      <c r="G3805" s="1205"/>
      <c r="H3805" s="4"/>
      <c r="I3805" s="4"/>
      <c r="J3805" s="329"/>
      <c r="K3805" s="4"/>
      <c r="L3805" s="4"/>
      <c r="M3805" s="4"/>
      <c r="N3805" s="4"/>
      <c r="O3805" s="329"/>
      <c r="P3805" s="4"/>
      <c r="Q3805" s="4"/>
      <c r="R3805" s="4"/>
      <c r="S3805" s="316"/>
      <c r="T3805" s="53"/>
      <c r="U3805" s="53"/>
      <c r="V3805" s="53"/>
      <c r="W3805" s="53"/>
      <c r="X3805" s="44"/>
      <c r="Y3805" s="252"/>
      <c r="Z3805" s="53"/>
      <c r="AA3805" s="53"/>
      <c r="AB3805" s="53"/>
      <c r="AC3805" s="53"/>
      <c r="AD3805" s="44"/>
      <c r="AE3805" s="252"/>
      <c r="AF3805" s="53">
        <f>AF$683</f>
        <v>0</v>
      </c>
      <c r="AG3805" s="53"/>
      <c r="AH3805" s="53"/>
      <c r="AI3805" s="44"/>
      <c r="AJ3805" s="252"/>
      <c r="AK3805" s="53"/>
      <c r="AL3805" s="53"/>
      <c r="AM3805" s="53"/>
      <c r="AN3805" s="44"/>
    </row>
    <row r="3806" spans="1:40" outlineLevel="2">
      <c r="A3806" s="882">
        <f>ROW()</f>
        <v>3806</v>
      </c>
      <c r="B3806" s="453"/>
      <c r="D3806" s="1205" t="s">
        <v>33</v>
      </c>
      <c r="E3806" s="1205"/>
      <c r="F3806" s="1205"/>
      <c r="G3806" s="1205"/>
      <c r="H3806" s="4"/>
      <c r="I3806" s="4"/>
      <c r="J3806" s="329"/>
      <c r="K3806" s="4"/>
      <c r="L3806" s="4"/>
      <c r="M3806" s="4"/>
      <c r="N3806" s="4"/>
      <c r="O3806" s="329"/>
      <c r="P3806" s="4"/>
      <c r="Q3806" s="4"/>
      <c r="R3806" s="4"/>
      <c r="S3806" s="316"/>
      <c r="T3806" s="53"/>
      <c r="U3806" s="53"/>
      <c r="V3806" s="53"/>
      <c r="W3806" s="53"/>
      <c r="X3806" s="44"/>
      <c r="Y3806" s="252"/>
      <c r="Z3806" s="53"/>
      <c r="AA3806" s="53"/>
      <c r="AB3806" s="53"/>
      <c r="AC3806" s="53"/>
      <c r="AD3806" s="44"/>
      <c r="AE3806" s="252"/>
      <c r="AF3806" s="53">
        <f>AF$684</f>
        <v>0</v>
      </c>
      <c r="AG3806" s="53"/>
      <c r="AH3806" s="53"/>
      <c r="AI3806" s="44"/>
      <c r="AJ3806" s="252"/>
      <c r="AK3806" s="53"/>
      <c r="AL3806" s="53"/>
      <c r="AM3806" s="53"/>
      <c r="AN3806" s="44"/>
    </row>
    <row r="3807" spans="1:40" outlineLevel="2">
      <c r="A3807" s="882">
        <f>ROW()</f>
        <v>3807</v>
      </c>
      <c r="B3807" s="453"/>
      <c r="D3807" s="1205" t="s">
        <v>27</v>
      </c>
      <c r="E3807" s="1205"/>
      <c r="F3807" s="1205"/>
      <c r="G3807" s="1205"/>
      <c r="H3807" s="4"/>
      <c r="I3807" s="4"/>
      <c r="J3807" s="329"/>
      <c r="K3807" s="4"/>
      <c r="L3807" s="4"/>
      <c r="M3807" s="4"/>
      <c r="N3807" s="4"/>
      <c r="O3807" s="329"/>
      <c r="P3807" s="4"/>
      <c r="Q3807" s="4"/>
      <c r="R3807" s="4"/>
      <c r="S3807" s="316"/>
      <c r="T3807" s="53"/>
      <c r="U3807" s="53"/>
      <c r="V3807" s="53"/>
      <c r="W3807" s="53"/>
      <c r="X3807" s="44"/>
      <c r="Y3807" s="252"/>
      <c r="Z3807" s="53"/>
      <c r="AA3807" s="53"/>
      <c r="AB3807" s="53"/>
      <c r="AC3807" s="53"/>
      <c r="AD3807" s="44"/>
      <c r="AE3807" s="252"/>
      <c r="AF3807" s="53">
        <f>AF$685</f>
        <v>0</v>
      </c>
      <c r="AG3807" s="53"/>
      <c r="AH3807" s="53"/>
      <c r="AI3807" s="44"/>
      <c r="AJ3807" s="252"/>
      <c r="AK3807" s="53"/>
      <c r="AL3807" s="53"/>
      <c r="AM3807" s="53"/>
      <c r="AN3807" s="44"/>
    </row>
    <row r="3808" spans="1:40" outlineLevel="2">
      <c r="A3808" s="882">
        <f>ROW()</f>
        <v>3808</v>
      </c>
      <c r="B3808" s="453"/>
      <c r="D3808" s="1205" t="s">
        <v>34</v>
      </c>
      <c r="E3808" s="1205"/>
      <c r="F3808" s="1205"/>
      <c r="G3808" s="1205"/>
      <c r="H3808" s="4"/>
      <c r="I3808" s="4"/>
      <c r="J3808" s="329"/>
      <c r="K3808" s="4"/>
      <c r="L3808" s="4"/>
      <c r="M3808" s="4"/>
      <c r="N3808" s="4"/>
      <c r="O3808" s="329"/>
      <c r="P3808" s="4"/>
      <c r="Q3808" s="4"/>
      <c r="R3808" s="4"/>
      <c r="S3808" s="316"/>
      <c r="T3808" s="53"/>
      <c r="U3808" s="53"/>
      <c r="V3808" s="53"/>
      <c r="W3808" s="53"/>
      <c r="X3808" s="44"/>
      <c r="Y3808" s="252"/>
      <c r="Z3808" s="53"/>
      <c r="AA3808" s="53"/>
      <c r="AB3808" s="53"/>
      <c r="AC3808" s="53"/>
      <c r="AD3808" s="44"/>
      <c r="AE3808" s="252"/>
      <c r="AF3808" s="53">
        <f>AF$686</f>
        <v>0</v>
      </c>
      <c r="AG3808" s="53"/>
      <c r="AH3808" s="53"/>
      <c r="AI3808" s="44"/>
      <c r="AJ3808" s="252"/>
      <c r="AK3808" s="53"/>
      <c r="AL3808" s="53"/>
      <c r="AM3808" s="53"/>
      <c r="AN3808" s="44"/>
    </row>
    <row r="3809" spans="1:40" outlineLevel="2">
      <c r="A3809" s="882">
        <f>ROW()</f>
        <v>3809</v>
      </c>
      <c r="B3809" s="453"/>
      <c r="D3809" s="1205" t="s">
        <v>35</v>
      </c>
      <c r="E3809" s="1205"/>
      <c r="F3809" s="1205"/>
      <c r="G3809" s="1205"/>
      <c r="H3809" s="4"/>
      <c r="I3809" s="4"/>
      <c r="J3809" s="329"/>
      <c r="K3809" s="4"/>
      <c r="L3809" s="4"/>
      <c r="M3809" s="4"/>
      <c r="N3809" s="4"/>
      <c r="O3809" s="329"/>
      <c r="P3809" s="4"/>
      <c r="Q3809" s="4"/>
      <c r="R3809" s="4"/>
      <c r="S3809" s="316"/>
      <c r="T3809" s="53"/>
      <c r="U3809" s="53"/>
      <c r="V3809" s="53"/>
      <c r="W3809" s="53"/>
      <c r="X3809" s="44"/>
      <c r="Y3809" s="252"/>
      <c r="Z3809" s="53"/>
      <c r="AA3809" s="53"/>
      <c r="AB3809" s="53"/>
      <c r="AC3809" s="53"/>
      <c r="AD3809" s="44"/>
      <c r="AE3809" s="252"/>
      <c r="AF3809" s="53">
        <f>AF$687</f>
        <v>0</v>
      </c>
      <c r="AG3809" s="53"/>
      <c r="AH3809" s="53"/>
      <c r="AI3809" s="44"/>
      <c r="AJ3809" s="252"/>
      <c r="AK3809" s="53"/>
      <c r="AL3809" s="53"/>
      <c r="AM3809" s="53"/>
      <c r="AN3809" s="44"/>
    </row>
    <row r="3810" spans="1:40" outlineLevel="2">
      <c r="A3810" s="882">
        <f>ROW()</f>
        <v>3810</v>
      </c>
      <c r="B3810" s="453"/>
      <c r="D3810" s="1205" t="s">
        <v>302</v>
      </c>
      <c r="E3810" s="1205"/>
      <c r="F3810" s="1205"/>
      <c r="G3810" s="1205"/>
      <c r="H3810" s="4"/>
      <c r="I3810" s="4"/>
      <c r="J3810" s="329"/>
      <c r="K3810" s="4"/>
      <c r="L3810" s="4"/>
      <c r="M3810" s="4"/>
      <c r="N3810" s="4"/>
      <c r="O3810" s="329"/>
      <c r="P3810" s="4"/>
      <c r="Q3810" s="4"/>
      <c r="R3810" s="4"/>
      <c r="S3810" s="316"/>
      <c r="T3810" s="53"/>
      <c r="U3810" s="53"/>
      <c r="V3810" s="53"/>
      <c r="W3810" s="53"/>
      <c r="X3810" s="44"/>
      <c r="Y3810" s="252"/>
      <c r="Z3810" s="53"/>
      <c r="AA3810" s="53"/>
      <c r="AB3810" s="53"/>
      <c r="AC3810" s="53"/>
      <c r="AD3810" s="44"/>
      <c r="AE3810" s="252"/>
      <c r="AF3810" s="53">
        <f>AF$688</f>
        <v>-0.56574850238252272</v>
      </c>
      <c r="AG3810" s="53"/>
      <c r="AH3810" s="53"/>
      <c r="AI3810" s="44"/>
      <c r="AJ3810" s="252"/>
      <c r="AK3810" s="53"/>
      <c r="AL3810" s="53"/>
      <c r="AM3810" s="53"/>
      <c r="AN3810" s="44"/>
    </row>
    <row r="3811" spans="1:40" outlineLevel="2">
      <c r="A3811" s="882">
        <f>ROW()</f>
        <v>3811</v>
      </c>
      <c r="B3811" s="453"/>
      <c r="D3811" s="1205" t="s">
        <v>36</v>
      </c>
      <c r="E3811" s="1205"/>
      <c r="F3811" s="1205"/>
      <c r="G3811" s="1205"/>
      <c r="H3811" s="4"/>
      <c r="I3811" s="4"/>
      <c r="J3811" s="329"/>
      <c r="K3811" s="4"/>
      <c r="L3811" s="4"/>
      <c r="M3811" s="4"/>
      <c r="N3811" s="4"/>
      <c r="O3811" s="329"/>
      <c r="P3811" s="4"/>
      <c r="Q3811" s="4"/>
      <c r="R3811" s="4"/>
      <c r="S3811" s="316"/>
      <c r="T3811" s="53"/>
      <c r="U3811" s="53"/>
      <c r="V3811" s="53"/>
      <c r="W3811" s="53"/>
      <c r="X3811" s="44"/>
      <c r="Y3811" s="252"/>
      <c r="Z3811" s="53"/>
      <c r="AA3811" s="53"/>
      <c r="AB3811" s="53"/>
      <c r="AC3811" s="53"/>
      <c r="AD3811" s="44"/>
      <c r="AE3811" s="252"/>
      <c r="AF3811" s="53">
        <f>AF$689</f>
        <v>0</v>
      </c>
      <c r="AG3811" s="53"/>
      <c r="AH3811" s="53"/>
      <c r="AI3811" s="44"/>
      <c r="AJ3811" s="252"/>
      <c r="AK3811" s="53"/>
      <c r="AL3811" s="53"/>
      <c r="AM3811" s="53"/>
      <c r="AN3811" s="44"/>
    </row>
    <row r="3812" spans="1:40" outlineLevel="2">
      <c r="A3812" s="882">
        <f>ROW()</f>
        <v>3812</v>
      </c>
      <c r="B3812" s="453"/>
      <c r="D3812" s="1205" t="s">
        <v>583</v>
      </c>
      <c r="E3812" s="1205"/>
      <c r="F3812" s="1205"/>
      <c r="G3812" s="1205"/>
      <c r="H3812" s="4"/>
      <c r="I3812" s="4"/>
      <c r="J3812" s="329"/>
      <c r="K3812" s="4"/>
      <c r="L3812" s="4"/>
      <c r="M3812" s="4"/>
      <c r="N3812" s="4"/>
      <c r="O3812" s="329"/>
      <c r="P3812" s="4"/>
      <c r="Q3812" s="4"/>
      <c r="R3812" s="4"/>
      <c r="S3812" s="316"/>
      <c r="T3812" s="53"/>
      <c r="U3812" s="53"/>
      <c r="V3812" s="53"/>
      <c r="W3812" s="53"/>
      <c r="X3812" s="44"/>
      <c r="Y3812" s="252"/>
      <c r="Z3812" s="53"/>
      <c r="AA3812" s="53"/>
      <c r="AB3812" s="53"/>
      <c r="AC3812" s="53"/>
      <c r="AD3812" s="44"/>
      <c r="AE3812" s="252"/>
      <c r="AF3812" s="53">
        <f>AF$690</f>
        <v>0</v>
      </c>
      <c r="AG3812" s="53"/>
      <c r="AH3812" s="53"/>
      <c r="AI3812" s="44"/>
      <c r="AJ3812" s="252"/>
      <c r="AK3812" s="53"/>
      <c r="AL3812" s="53"/>
      <c r="AM3812" s="53"/>
      <c r="AN3812" s="44"/>
    </row>
    <row r="3813" spans="1:40" outlineLevel="2">
      <c r="A3813" s="882">
        <f>ROW()</f>
        <v>3813</v>
      </c>
      <c r="B3813" s="453"/>
      <c r="D3813" s="1205" t="s">
        <v>81</v>
      </c>
      <c r="E3813" s="1205"/>
      <c r="F3813" s="1205"/>
      <c r="G3813" s="1205"/>
      <c r="H3813" s="4"/>
      <c r="I3813" s="4"/>
      <c r="J3813" s="329"/>
      <c r="K3813" s="4"/>
      <c r="L3813" s="4"/>
      <c r="M3813" s="4"/>
      <c r="N3813" s="4"/>
      <c r="O3813" s="329"/>
      <c r="P3813" s="4"/>
      <c r="Q3813" s="4"/>
      <c r="R3813" s="4"/>
      <c r="S3813" s="316"/>
      <c r="T3813" s="53"/>
      <c r="U3813" s="53"/>
      <c r="V3813" s="53"/>
      <c r="W3813" s="53"/>
      <c r="X3813" s="44"/>
      <c r="Y3813" s="252"/>
      <c r="Z3813" s="53"/>
      <c r="AA3813" s="53"/>
      <c r="AB3813" s="53"/>
      <c r="AC3813" s="53"/>
      <c r="AD3813" s="44"/>
      <c r="AE3813" s="252"/>
      <c r="AF3813" s="53">
        <f>AF$691</f>
        <v>0</v>
      </c>
      <c r="AG3813" s="53"/>
      <c r="AH3813" s="53"/>
      <c r="AI3813" s="44"/>
      <c r="AJ3813" s="252"/>
      <c r="AK3813" s="53"/>
      <c r="AL3813" s="53"/>
      <c r="AM3813" s="53"/>
      <c r="AN3813" s="44"/>
    </row>
    <row r="3814" spans="1:40" outlineLevel="2">
      <c r="A3814" s="882">
        <f>ROW()</f>
        <v>3814</v>
      </c>
      <c r="B3814" s="453"/>
      <c r="D3814" s="1205" t="s">
        <v>28</v>
      </c>
      <c r="E3814" s="1205"/>
      <c r="F3814" s="1205"/>
      <c r="G3814" s="1205"/>
      <c r="H3814" s="4"/>
      <c r="I3814" s="4"/>
      <c r="J3814" s="329"/>
      <c r="K3814" s="4"/>
      <c r="L3814" s="4"/>
      <c r="M3814" s="4"/>
      <c r="N3814" s="4"/>
      <c r="O3814" s="329"/>
      <c r="P3814" s="4"/>
      <c r="Q3814" s="4"/>
      <c r="R3814" s="4"/>
      <c r="S3814" s="316"/>
      <c r="T3814" s="53"/>
      <c r="U3814" s="53"/>
      <c r="V3814" s="53"/>
      <c r="W3814" s="53"/>
      <c r="X3814" s="44"/>
      <c r="Y3814" s="252"/>
      <c r="Z3814" s="53"/>
      <c r="AA3814" s="53"/>
      <c r="AB3814" s="53"/>
      <c r="AC3814" s="53"/>
      <c r="AD3814" s="44"/>
      <c r="AE3814" s="252"/>
      <c r="AF3814" s="53">
        <f>AF$692</f>
        <v>0</v>
      </c>
      <c r="AG3814" s="53"/>
      <c r="AH3814" s="53"/>
      <c r="AI3814" s="44"/>
      <c r="AJ3814" s="252"/>
      <c r="AK3814" s="53"/>
      <c r="AL3814" s="53"/>
      <c r="AM3814" s="53"/>
      <c r="AN3814" s="44"/>
    </row>
    <row r="3815" spans="1:40" outlineLevel="2">
      <c r="A3815" s="882">
        <f>ROW()</f>
        <v>3815</v>
      </c>
      <c r="B3815" s="453"/>
      <c r="D3815" s="1206" t="s">
        <v>443</v>
      </c>
      <c r="E3815" s="1206"/>
      <c r="F3815" s="1206"/>
      <c r="G3815" s="1206"/>
      <c r="H3815" s="28"/>
      <c r="I3815" s="28"/>
      <c r="J3815" s="1207"/>
      <c r="K3815" s="28"/>
      <c r="L3815" s="28"/>
      <c r="M3815" s="28"/>
      <c r="N3815" s="28"/>
      <c r="O3815" s="1207"/>
      <c r="P3815" s="28"/>
      <c r="Q3815" s="28"/>
      <c r="R3815" s="28"/>
      <c r="S3815" s="317"/>
      <c r="T3815" s="54"/>
      <c r="U3815" s="54"/>
      <c r="V3815" s="54"/>
      <c r="W3815" s="54"/>
      <c r="X3815" s="46"/>
      <c r="Y3815" s="253"/>
      <c r="Z3815" s="54"/>
      <c r="AA3815" s="54"/>
      <c r="AB3815" s="54"/>
      <c r="AC3815" s="54"/>
      <c r="AD3815" s="46"/>
      <c r="AE3815" s="253"/>
      <c r="AF3815" s="54">
        <f>AF$693</f>
        <v>0</v>
      </c>
      <c r="AG3815" s="54"/>
      <c r="AH3815" s="54"/>
      <c r="AI3815" s="46"/>
      <c r="AJ3815" s="253"/>
      <c r="AK3815" s="54"/>
      <c r="AL3815" s="54"/>
      <c r="AM3815" s="54"/>
      <c r="AN3815" s="46"/>
    </row>
    <row r="3816" spans="1:40" outlineLevel="2">
      <c r="A3816" s="882">
        <f>ROW()</f>
        <v>3816</v>
      </c>
      <c r="B3816" s="453"/>
      <c r="D3816" s="452" t="s">
        <v>24</v>
      </c>
      <c r="H3816" s="458"/>
      <c r="I3816" s="458"/>
      <c r="J3816" s="459"/>
      <c r="K3816" s="458"/>
      <c r="L3816" s="458"/>
      <c r="M3816" s="458"/>
      <c r="N3816" s="458"/>
      <c r="O3816" s="459"/>
      <c r="P3816" s="458"/>
      <c r="Q3816" s="458"/>
      <c r="R3816" s="458"/>
      <c r="S3816" s="463"/>
      <c r="T3816" s="444">
        <f t="shared" ref="T3816:AN3816" si="2999">SUM(T3800:T3815)</f>
        <v>0</v>
      </c>
      <c r="U3816" s="444">
        <f t="shared" si="2999"/>
        <v>0</v>
      </c>
      <c r="V3816" s="444">
        <f t="shared" si="2999"/>
        <v>0</v>
      </c>
      <c r="W3816" s="444">
        <f t="shared" si="2999"/>
        <v>0</v>
      </c>
      <c r="X3816" s="445">
        <f t="shared" si="2999"/>
        <v>0</v>
      </c>
      <c r="Y3816" s="466">
        <f t="shared" si="2999"/>
        <v>0</v>
      </c>
      <c r="Z3816" s="444">
        <f t="shared" si="2999"/>
        <v>0</v>
      </c>
      <c r="AA3816" s="444">
        <f t="shared" si="2999"/>
        <v>0</v>
      </c>
      <c r="AB3816" s="444">
        <f t="shared" si="2999"/>
        <v>0</v>
      </c>
      <c r="AC3816" s="444">
        <f t="shared" si="2999"/>
        <v>0</v>
      </c>
      <c r="AD3816" s="445">
        <f t="shared" si="2999"/>
        <v>0</v>
      </c>
      <c r="AE3816" s="466">
        <f t="shared" si="2999"/>
        <v>0</v>
      </c>
      <c r="AF3816" s="444">
        <f t="shared" si="2999"/>
        <v>-0.56574850238252272</v>
      </c>
      <c r="AG3816" s="444">
        <f t="shared" si="2999"/>
        <v>0</v>
      </c>
      <c r="AH3816" s="444">
        <f t="shared" si="2999"/>
        <v>0</v>
      </c>
      <c r="AI3816" s="445">
        <f t="shared" si="2999"/>
        <v>0</v>
      </c>
      <c r="AJ3816" s="466">
        <f t="shared" si="2999"/>
        <v>0</v>
      </c>
      <c r="AK3816" s="444">
        <f t="shared" si="2999"/>
        <v>0</v>
      </c>
      <c r="AL3816" s="444">
        <f t="shared" si="2999"/>
        <v>0</v>
      </c>
      <c r="AM3816" s="444">
        <f t="shared" si="2999"/>
        <v>0</v>
      </c>
      <c r="AN3816" s="445">
        <f t="shared" si="2999"/>
        <v>0</v>
      </c>
    </row>
    <row r="3817" spans="1:40" outlineLevel="1">
      <c r="A3817" s="732" t="s">
        <v>21</v>
      </c>
      <c r="B3817" s="733"/>
      <c r="C3817" s="881"/>
      <c r="D3817" s="733"/>
      <c r="E3817" s="733"/>
      <c r="F3817" s="733"/>
      <c r="G3817" s="733"/>
      <c r="H3817" s="733"/>
      <c r="I3817" s="730"/>
      <c r="J3817" s="729"/>
      <c r="K3817" s="730"/>
      <c r="L3817" s="730"/>
      <c r="M3817" s="730"/>
      <c r="N3817" s="730"/>
      <c r="O3817" s="729"/>
      <c r="P3817" s="730"/>
      <c r="Q3817" s="730"/>
      <c r="R3817" s="730"/>
      <c r="S3817" s="731"/>
      <c r="T3817" s="730"/>
      <c r="U3817" s="730"/>
      <c r="V3817" s="730"/>
      <c r="W3817" s="730"/>
      <c r="X3817" s="731"/>
      <c r="Y3817" s="729"/>
      <c r="Z3817" s="730"/>
      <c r="AA3817" s="730"/>
      <c r="AB3817" s="730"/>
      <c r="AC3817" s="730"/>
      <c r="AD3817" s="731"/>
      <c r="AE3817" s="729"/>
      <c r="AF3817" s="730"/>
      <c r="AG3817" s="730"/>
      <c r="AH3817" s="730"/>
      <c r="AI3817" s="731"/>
      <c r="AJ3817" s="729"/>
      <c r="AK3817" s="730"/>
      <c r="AL3817" s="730"/>
      <c r="AM3817" s="730"/>
      <c r="AN3817" s="731"/>
    </row>
    <row r="3818" spans="1:40" outlineLevel="2">
      <c r="A3818" s="882">
        <f>ROW()</f>
        <v>3818</v>
      </c>
      <c r="B3818" s="453"/>
      <c r="D3818" s="452" t="s">
        <v>300</v>
      </c>
      <c r="H3818" s="458"/>
      <c r="I3818" s="458"/>
      <c r="J3818" s="459"/>
      <c r="K3818" s="458"/>
      <c r="L3818" s="458"/>
      <c r="M3818" s="458"/>
      <c r="N3818" s="458"/>
      <c r="O3818" s="443"/>
      <c r="P3818" s="439"/>
      <c r="Q3818" s="439"/>
      <c r="R3818" s="439"/>
      <c r="S3818" s="440"/>
      <c r="T3818" s="439"/>
      <c r="U3818" s="439"/>
      <c r="V3818" s="439"/>
      <c r="W3818" s="439"/>
      <c r="X3818" s="440"/>
      <c r="Y3818" s="443"/>
      <c r="Z3818" s="439"/>
      <c r="AA3818" s="439"/>
      <c r="AB3818" s="439"/>
      <c r="AC3818" s="439"/>
      <c r="AD3818" s="440"/>
      <c r="AE3818" s="443"/>
      <c r="AF3818" s="439"/>
      <c r="AG3818" s="439">
        <f>-Input!AG1524</f>
        <v>-4.073027007856303E-2</v>
      </c>
      <c r="AH3818" s="439">
        <f>-Input!AH1524</f>
        <v>-4.073027007856303E-2</v>
      </c>
      <c r="AI3818" s="313">
        <f>-Input!AI1524</f>
        <v>-4.073027007856303E-2</v>
      </c>
      <c r="AJ3818" s="439">
        <f t="shared" ref="AJ3818:AN3827" si="3000">-IF($D3818="Land",0,IF(AJ3764&lt;0,AJ3764,IF(AJ3746&lt;1,AJ3764,MAX(MIN(IF(AJ3764&gt;0,(AJ3764/AJ3746),0),AJ3764),0)*AJ$9)))</f>
        <v>-5.9784358596418771E-2</v>
      </c>
      <c r="AK3818" s="439">
        <f t="shared" si="3000"/>
        <v>-5.9784358596418771E-2</v>
      </c>
      <c r="AL3818" s="439">
        <f t="shared" si="3000"/>
        <v>-5.9784358596418771E-2</v>
      </c>
      <c r="AM3818" s="439">
        <f t="shared" si="3000"/>
        <v>-5.9784358596418771E-2</v>
      </c>
      <c r="AN3818" s="313">
        <f t="shared" si="3000"/>
        <v>-5.9784358596418764E-2</v>
      </c>
    </row>
    <row r="3819" spans="1:40" outlineLevel="2">
      <c r="A3819" s="882">
        <f>ROW()</f>
        <v>3819</v>
      </c>
      <c r="B3819" s="453"/>
      <c r="D3819" s="452" t="s">
        <v>301</v>
      </c>
      <c r="H3819" s="458"/>
      <c r="I3819" s="458"/>
      <c r="J3819" s="459"/>
      <c r="K3819" s="458"/>
      <c r="L3819" s="458"/>
      <c r="M3819" s="458"/>
      <c r="N3819" s="458"/>
      <c r="O3819" s="443"/>
      <c r="P3819" s="439"/>
      <c r="Q3819" s="439"/>
      <c r="R3819" s="439"/>
      <c r="S3819" s="440"/>
      <c r="T3819" s="439"/>
      <c r="U3819" s="439"/>
      <c r="V3819" s="439"/>
      <c r="W3819" s="439"/>
      <c r="X3819" s="440"/>
      <c r="Y3819" s="443"/>
      <c r="Z3819" s="439"/>
      <c r="AA3819" s="439"/>
      <c r="AB3819" s="439"/>
      <c r="AC3819" s="439"/>
      <c r="AD3819" s="440"/>
      <c r="AE3819" s="443"/>
      <c r="AF3819" s="439"/>
      <c r="AG3819" s="439">
        <f>-Input!AG1525</f>
        <v>0</v>
      </c>
      <c r="AH3819" s="439">
        <f>-Input!AH1525</f>
        <v>0</v>
      </c>
      <c r="AI3819" s="313">
        <f>-Input!AI1525</f>
        <v>0</v>
      </c>
      <c r="AJ3819" s="439">
        <f t="shared" si="3000"/>
        <v>0.17982079541632318</v>
      </c>
      <c r="AK3819" s="439">
        <f t="shared" si="3000"/>
        <v>0</v>
      </c>
      <c r="AL3819" s="439">
        <f t="shared" si="3000"/>
        <v>0</v>
      </c>
      <c r="AM3819" s="439">
        <f t="shared" si="3000"/>
        <v>0</v>
      </c>
      <c r="AN3819" s="313">
        <f t="shared" si="3000"/>
        <v>0</v>
      </c>
    </row>
    <row r="3820" spans="1:40" outlineLevel="2">
      <c r="A3820" s="882">
        <f>ROW()</f>
        <v>3820</v>
      </c>
      <c r="B3820" s="453"/>
      <c r="D3820" s="452" t="s">
        <v>29</v>
      </c>
      <c r="H3820" s="458"/>
      <c r="I3820" s="458"/>
      <c r="J3820" s="459"/>
      <c r="K3820" s="458"/>
      <c r="L3820" s="458"/>
      <c r="M3820" s="458"/>
      <c r="N3820" s="458"/>
      <c r="O3820" s="443"/>
      <c r="P3820" s="439"/>
      <c r="Q3820" s="439"/>
      <c r="R3820" s="439"/>
      <c r="S3820" s="440"/>
      <c r="T3820" s="439"/>
      <c r="U3820" s="439"/>
      <c r="V3820" s="439"/>
      <c r="W3820" s="439"/>
      <c r="X3820" s="440"/>
      <c r="Y3820" s="443"/>
      <c r="Z3820" s="439"/>
      <c r="AA3820" s="439"/>
      <c r="AB3820" s="439"/>
      <c r="AC3820" s="439"/>
      <c r="AD3820" s="440"/>
      <c r="AE3820" s="443"/>
      <c r="AF3820" s="439"/>
      <c r="AG3820" s="439">
        <f>-Input!AG1526</f>
        <v>0</v>
      </c>
      <c r="AH3820" s="439">
        <f>-Input!AH1526</f>
        <v>0</v>
      </c>
      <c r="AI3820" s="313">
        <f>-Input!AI1526</f>
        <v>0</v>
      </c>
      <c r="AJ3820" s="439">
        <f t="shared" si="3000"/>
        <v>0</v>
      </c>
      <c r="AK3820" s="439">
        <f t="shared" si="3000"/>
        <v>0</v>
      </c>
      <c r="AL3820" s="439">
        <f t="shared" si="3000"/>
        <v>0</v>
      </c>
      <c r="AM3820" s="439">
        <f t="shared" si="3000"/>
        <v>0</v>
      </c>
      <c r="AN3820" s="313">
        <f t="shared" si="3000"/>
        <v>0</v>
      </c>
    </row>
    <row r="3821" spans="1:40" outlineLevel="2">
      <c r="A3821" s="882">
        <f>ROW()</f>
        <v>3821</v>
      </c>
      <c r="B3821" s="453"/>
      <c r="D3821" s="452" t="s">
        <v>30</v>
      </c>
      <c r="H3821" s="458"/>
      <c r="I3821" s="458"/>
      <c r="J3821" s="459"/>
      <c r="K3821" s="458"/>
      <c r="L3821" s="458"/>
      <c r="M3821" s="458"/>
      <c r="N3821" s="458"/>
      <c r="O3821" s="443"/>
      <c r="P3821" s="439"/>
      <c r="Q3821" s="439"/>
      <c r="R3821" s="439"/>
      <c r="S3821" s="440"/>
      <c r="T3821" s="439"/>
      <c r="U3821" s="439"/>
      <c r="V3821" s="439"/>
      <c r="W3821" s="439"/>
      <c r="X3821" s="440"/>
      <c r="Y3821" s="443"/>
      <c r="Z3821" s="439"/>
      <c r="AA3821" s="439"/>
      <c r="AB3821" s="439"/>
      <c r="AC3821" s="439"/>
      <c r="AD3821" s="440"/>
      <c r="AE3821" s="443"/>
      <c r="AF3821" s="439"/>
      <c r="AG3821" s="439">
        <f>-Input!AG1527</f>
        <v>-0.64877318085080338</v>
      </c>
      <c r="AH3821" s="439">
        <f>-Input!AH1527</f>
        <v>-0.64877318085080338</v>
      </c>
      <c r="AI3821" s="313">
        <f>-Input!AI1527</f>
        <v>-0.64877318085080338</v>
      </c>
      <c r="AJ3821" s="439">
        <f t="shared" si="3000"/>
        <v>-0.62165300036134741</v>
      </c>
      <c r="AK3821" s="439">
        <f t="shared" si="3000"/>
        <v>-0.62165300036134741</v>
      </c>
      <c r="AL3821" s="439">
        <f t="shared" si="3000"/>
        <v>-0.62165300036134741</v>
      </c>
      <c r="AM3821" s="439">
        <f t="shared" si="3000"/>
        <v>-0.6216530003613473</v>
      </c>
      <c r="AN3821" s="313">
        <f t="shared" si="3000"/>
        <v>-0.6216530003613473</v>
      </c>
    </row>
    <row r="3822" spans="1:40" outlineLevel="2">
      <c r="A3822" s="882">
        <f>ROW()</f>
        <v>3822</v>
      </c>
      <c r="B3822" s="453"/>
      <c r="D3822" s="452" t="s">
        <v>31</v>
      </c>
      <c r="H3822" s="458"/>
      <c r="I3822" s="458"/>
      <c r="J3822" s="459"/>
      <c r="K3822" s="458"/>
      <c r="L3822" s="458"/>
      <c r="M3822" s="458"/>
      <c r="N3822" s="458"/>
      <c r="O3822" s="443"/>
      <c r="P3822" s="439"/>
      <c r="Q3822" s="439"/>
      <c r="R3822" s="439"/>
      <c r="S3822" s="440"/>
      <c r="T3822" s="439"/>
      <c r="U3822" s="439"/>
      <c r="V3822" s="439"/>
      <c r="W3822" s="439"/>
      <c r="X3822" s="440"/>
      <c r="Y3822" s="443"/>
      <c r="Z3822" s="439"/>
      <c r="AA3822" s="439"/>
      <c r="AB3822" s="439"/>
      <c r="AC3822" s="439"/>
      <c r="AD3822" s="440"/>
      <c r="AE3822" s="443"/>
      <c r="AF3822" s="439"/>
      <c r="AG3822" s="439">
        <f>-Input!AG1528</f>
        <v>0</v>
      </c>
      <c r="AH3822" s="439">
        <f>-Input!AH1528</f>
        <v>0</v>
      </c>
      <c r="AI3822" s="313">
        <f>-Input!AI1528</f>
        <v>0</v>
      </c>
      <c r="AJ3822" s="439">
        <f t="shared" si="3000"/>
        <v>0</v>
      </c>
      <c r="AK3822" s="439">
        <f t="shared" si="3000"/>
        <v>0</v>
      </c>
      <c r="AL3822" s="439">
        <f t="shared" si="3000"/>
        <v>0</v>
      </c>
      <c r="AM3822" s="439">
        <f t="shared" si="3000"/>
        <v>0</v>
      </c>
      <c r="AN3822" s="313">
        <f t="shared" si="3000"/>
        <v>0</v>
      </c>
    </row>
    <row r="3823" spans="1:40" outlineLevel="2">
      <c r="A3823" s="882">
        <f>ROW()</f>
        <v>3823</v>
      </c>
      <c r="B3823" s="453"/>
      <c r="D3823" s="452" t="s">
        <v>32</v>
      </c>
      <c r="H3823" s="458"/>
      <c r="I3823" s="458"/>
      <c r="J3823" s="459"/>
      <c r="K3823" s="458"/>
      <c r="L3823" s="458"/>
      <c r="M3823" s="458"/>
      <c r="N3823" s="458"/>
      <c r="O3823" s="443"/>
      <c r="P3823" s="439"/>
      <c r="Q3823" s="439"/>
      <c r="R3823" s="439"/>
      <c r="S3823" s="440"/>
      <c r="T3823" s="439"/>
      <c r="U3823" s="439"/>
      <c r="V3823" s="439"/>
      <c r="W3823" s="439"/>
      <c r="X3823" s="440"/>
      <c r="Y3823" s="443"/>
      <c r="Z3823" s="439"/>
      <c r="AA3823" s="439"/>
      <c r="AB3823" s="439"/>
      <c r="AC3823" s="439"/>
      <c r="AD3823" s="440"/>
      <c r="AE3823" s="443"/>
      <c r="AF3823" s="439"/>
      <c r="AG3823" s="439">
        <f>-Input!AG1529</f>
        <v>-2.2019442907769873E-2</v>
      </c>
      <c r="AH3823" s="439">
        <f>-Input!AH1529</f>
        <v>-2.2019442907769873E-2</v>
      </c>
      <c r="AI3823" s="313">
        <f>-Input!AI1529</f>
        <v>-2.2019442907769873E-2</v>
      </c>
      <c r="AJ3823" s="439">
        <f t="shared" si="3000"/>
        <v>-3.1133159591556023E-2</v>
      </c>
      <c r="AK3823" s="439">
        <f t="shared" si="3000"/>
        <v>-3.1133159591556023E-2</v>
      </c>
      <c r="AL3823" s="439">
        <f t="shared" si="3000"/>
        <v>-3.1133159591556023E-2</v>
      </c>
      <c r="AM3823" s="439">
        <f t="shared" si="3000"/>
        <v>-3.113315959155602E-2</v>
      </c>
      <c r="AN3823" s="313">
        <f t="shared" si="3000"/>
        <v>-3.113315959155602E-2</v>
      </c>
    </row>
    <row r="3824" spans="1:40" outlineLevel="2">
      <c r="A3824" s="882">
        <f>ROW()</f>
        <v>3824</v>
      </c>
      <c r="B3824" s="453"/>
      <c r="D3824" s="452" t="s">
        <v>33</v>
      </c>
      <c r="H3824" s="458"/>
      <c r="I3824" s="458"/>
      <c r="J3824" s="459"/>
      <c r="K3824" s="458"/>
      <c r="L3824" s="458"/>
      <c r="M3824" s="458"/>
      <c r="N3824" s="458"/>
      <c r="O3824" s="443"/>
      <c r="P3824" s="439"/>
      <c r="Q3824" s="439"/>
      <c r="R3824" s="439"/>
      <c r="S3824" s="440"/>
      <c r="T3824" s="439"/>
      <c r="U3824" s="439"/>
      <c r="V3824" s="439"/>
      <c r="W3824" s="439"/>
      <c r="X3824" s="440"/>
      <c r="Y3824" s="443"/>
      <c r="Z3824" s="439"/>
      <c r="AA3824" s="439"/>
      <c r="AB3824" s="439"/>
      <c r="AC3824" s="439"/>
      <c r="AD3824" s="440"/>
      <c r="AE3824" s="443"/>
      <c r="AF3824" s="439"/>
      <c r="AG3824" s="439">
        <f>-Input!AG1530</f>
        <v>-1.9816171266775905E-3</v>
      </c>
      <c r="AH3824" s="439">
        <f>-Input!AH1530</f>
        <v>-1.9816171266775905E-3</v>
      </c>
      <c r="AI3824" s="313">
        <f>-Input!AI1530</f>
        <v>-1.9816171266775905E-3</v>
      </c>
      <c r="AJ3824" s="439">
        <f t="shared" si="3000"/>
        <v>5.9448513800327719E-3</v>
      </c>
      <c r="AK3824" s="439">
        <f t="shared" si="3000"/>
        <v>0</v>
      </c>
      <c r="AL3824" s="439">
        <f t="shared" si="3000"/>
        <v>0</v>
      </c>
      <c r="AM3824" s="439">
        <f t="shared" si="3000"/>
        <v>0</v>
      </c>
      <c r="AN3824" s="313">
        <f t="shared" si="3000"/>
        <v>0</v>
      </c>
    </row>
    <row r="3825" spans="1:40" outlineLevel="2">
      <c r="A3825" s="882">
        <f>ROW()</f>
        <v>3825</v>
      </c>
      <c r="B3825" s="453"/>
      <c r="D3825" s="452" t="s">
        <v>27</v>
      </c>
      <c r="H3825" s="458"/>
      <c r="I3825" s="458"/>
      <c r="J3825" s="459"/>
      <c r="K3825" s="458"/>
      <c r="L3825" s="458"/>
      <c r="M3825" s="458"/>
      <c r="N3825" s="458"/>
      <c r="O3825" s="443"/>
      <c r="P3825" s="439"/>
      <c r="Q3825" s="439"/>
      <c r="R3825" s="439"/>
      <c r="S3825" s="440"/>
      <c r="T3825" s="439"/>
      <c r="U3825" s="439"/>
      <c r="V3825" s="439"/>
      <c r="W3825" s="439"/>
      <c r="X3825" s="440"/>
      <c r="Y3825" s="443"/>
      <c r="Z3825" s="439"/>
      <c r="AA3825" s="439"/>
      <c r="AB3825" s="439"/>
      <c r="AC3825" s="439"/>
      <c r="AD3825" s="440"/>
      <c r="AE3825" s="443"/>
      <c r="AF3825" s="439"/>
      <c r="AG3825" s="439">
        <f>-Input!AG1531</f>
        <v>-1.0250949777113893E-2</v>
      </c>
      <c r="AH3825" s="439">
        <f>-Input!AH1531</f>
        <v>-1.0250949777113893E-2</v>
      </c>
      <c r="AI3825" s="313">
        <f>-Input!AI1531</f>
        <v>-1.0250949777113893E-2</v>
      </c>
      <c r="AJ3825" s="439">
        <f t="shared" si="3000"/>
        <v>-8.1808140493991356E-3</v>
      </c>
      <c r="AK3825" s="439">
        <f t="shared" si="3000"/>
        <v>-8.1808140493991356E-3</v>
      </c>
      <c r="AL3825" s="439">
        <f t="shared" si="3000"/>
        <v>-8.1808140493991356E-3</v>
      </c>
      <c r="AM3825" s="439">
        <f t="shared" si="3000"/>
        <v>-8.1808140493991356E-3</v>
      </c>
      <c r="AN3825" s="313">
        <f t="shared" si="3000"/>
        <v>-8.1808140493991356E-3</v>
      </c>
    </row>
    <row r="3826" spans="1:40" outlineLevel="2">
      <c r="A3826" s="882">
        <f>ROW()</f>
        <v>3826</v>
      </c>
      <c r="B3826" s="453"/>
      <c r="D3826" s="452" t="s">
        <v>34</v>
      </c>
      <c r="H3826" s="458"/>
      <c r="I3826" s="458"/>
      <c r="J3826" s="459"/>
      <c r="K3826" s="458"/>
      <c r="L3826" s="458"/>
      <c r="M3826" s="458"/>
      <c r="N3826" s="458"/>
      <c r="O3826" s="443"/>
      <c r="P3826" s="439"/>
      <c r="Q3826" s="439"/>
      <c r="R3826" s="439"/>
      <c r="S3826" s="440"/>
      <c r="T3826" s="439"/>
      <c r="U3826" s="439"/>
      <c r="V3826" s="439"/>
      <c r="W3826" s="439"/>
      <c r="X3826" s="440"/>
      <c r="Y3826" s="443"/>
      <c r="Z3826" s="439"/>
      <c r="AA3826" s="439"/>
      <c r="AB3826" s="439"/>
      <c r="AC3826" s="439"/>
      <c r="AD3826" s="440"/>
      <c r="AE3826" s="443"/>
      <c r="AF3826" s="439"/>
      <c r="AG3826" s="439">
        <f>-Input!AG1532</f>
        <v>-1.3437209815244608</v>
      </c>
      <c r="AH3826" s="439">
        <f>-Input!AH1532</f>
        <v>-1.3437209815244608</v>
      </c>
      <c r="AI3826" s="313">
        <f>-Input!AI1532</f>
        <v>-1.3437209815244608</v>
      </c>
      <c r="AJ3826" s="439">
        <f t="shared" si="3000"/>
        <v>-1.067410051985777</v>
      </c>
      <c r="AK3826" s="439">
        <f t="shared" si="3000"/>
        <v>-1.067410051985777</v>
      </c>
      <c r="AL3826" s="439">
        <f t="shared" si="3000"/>
        <v>-1.0674100519857768</v>
      </c>
      <c r="AM3826" s="439">
        <f t="shared" si="3000"/>
        <v>-1.0674100519857768</v>
      </c>
      <c r="AN3826" s="313">
        <f t="shared" si="3000"/>
        <v>-1.0674100519857768</v>
      </c>
    </row>
    <row r="3827" spans="1:40" outlineLevel="2">
      <c r="A3827" s="882">
        <f>ROW()</f>
        <v>3827</v>
      </c>
      <c r="B3827" s="453"/>
      <c r="D3827" s="452" t="s">
        <v>35</v>
      </c>
      <c r="H3827" s="458"/>
      <c r="I3827" s="458"/>
      <c r="J3827" s="459"/>
      <c r="K3827" s="458"/>
      <c r="L3827" s="458"/>
      <c r="M3827" s="458"/>
      <c r="N3827" s="458"/>
      <c r="O3827" s="443"/>
      <c r="P3827" s="439"/>
      <c r="Q3827" s="439"/>
      <c r="R3827" s="439"/>
      <c r="S3827" s="440"/>
      <c r="T3827" s="439"/>
      <c r="U3827" s="439"/>
      <c r="V3827" s="439"/>
      <c r="W3827" s="439"/>
      <c r="X3827" s="440"/>
      <c r="Y3827" s="443"/>
      <c r="Z3827" s="439"/>
      <c r="AA3827" s="439"/>
      <c r="AB3827" s="439"/>
      <c r="AC3827" s="439"/>
      <c r="AD3827" s="440"/>
      <c r="AE3827" s="443"/>
      <c r="AF3827" s="439"/>
      <c r="AG3827" s="439">
        <f>-Input!AG1533</f>
        <v>-9.227546851911872E-2</v>
      </c>
      <c r="AH3827" s="439">
        <f>-Input!AH1533</f>
        <v>-9.227546851911872E-2</v>
      </c>
      <c r="AI3827" s="313">
        <f>-Input!AI1533</f>
        <v>-9.227546851911872E-2</v>
      </c>
      <c r="AJ3827" s="439">
        <f t="shared" si="3000"/>
        <v>-7.5564438922666496E-2</v>
      </c>
      <c r="AK3827" s="439">
        <f t="shared" si="3000"/>
        <v>-7.5564438922666496E-2</v>
      </c>
      <c r="AL3827" s="439">
        <f t="shared" si="3000"/>
        <v>-7.5564438922666483E-2</v>
      </c>
      <c r="AM3827" s="439">
        <f t="shared" si="3000"/>
        <v>-7.5564438922666483E-2</v>
      </c>
      <c r="AN3827" s="313">
        <f t="shared" si="3000"/>
        <v>-7.5564438922666483E-2</v>
      </c>
    </row>
    <row r="3828" spans="1:40" outlineLevel="2">
      <c r="A3828" s="882">
        <f>ROW()</f>
        <v>3828</v>
      </c>
      <c r="B3828" s="453"/>
      <c r="D3828" s="452" t="s">
        <v>302</v>
      </c>
      <c r="H3828" s="458"/>
      <c r="I3828" s="458"/>
      <c r="J3828" s="459"/>
      <c r="K3828" s="458"/>
      <c r="L3828" s="458"/>
      <c r="M3828" s="458"/>
      <c r="N3828" s="458"/>
      <c r="O3828" s="443"/>
      <c r="P3828" s="439"/>
      <c r="Q3828" s="439"/>
      <c r="R3828" s="439"/>
      <c r="S3828" s="440"/>
      <c r="T3828" s="439"/>
      <c r="U3828" s="439"/>
      <c r="V3828" s="439"/>
      <c r="W3828" s="439"/>
      <c r="X3828" s="440"/>
      <c r="Y3828" s="443"/>
      <c r="Z3828" s="439"/>
      <c r="AA3828" s="439"/>
      <c r="AB3828" s="439"/>
      <c r="AC3828" s="439"/>
      <c r="AD3828" s="440"/>
      <c r="AE3828" s="443"/>
      <c r="AF3828" s="439"/>
      <c r="AG3828" s="439">
        <f>-Input!AG1534</f>
        <v>-0.5484189991333609</v>
      </c>
      <c r="AH3828" s="439">
        <f>-Input!AH1534</f>
        <v>-0.5484189991333609</v>
      </c>
      <c r="AI3828" s="313">
        <f>-Input!AI1534</f>
        <v>-0.5484189991333609</v>
      </c>
      <c r="AJ3828" s="439">
        <f t="shared" ref="AJ3828:AN3833" si="3001">-IF($D3828="Land",0,IF(AJ3774&lt;0,AJ3774,IF(AJ3756&lt;1,AJ3774,MAX(MIN(IF(AJ3774&gt;0,(AJ3774/AJ3756),0),AJ3774),0)*AJ$9)))</f>
        <v>-5.0585635455550629E-2</v>
      </c>
      <c r="AK3828" s="439">
        <f t="shared" si="3001"/>
        <v>-5.0585635455550636E-2</v>
      </c>
      <c r="AL3828" s="439">
        <f t="shared" si="3001"/>
        <v>-5.0585635455550636E-2</v>
      </c>
      <c r="AM3828" s="439">
        <f t="shared" si="3001"/>
        <v>-5.0585635455550636E-2</v>
      </c>
      <c r="AN3828" s="313">
        <f t="shared" si="3001"/>
        <v>-5.0585635455550636E-2</v>
      </c>
    </row>
    <row r="3829" spans="1:40" outlineLevel="2">
      <c r="A3829" s="882">
        <f>ROW()</f>
        <v>3829</v>
      </c>
      <c r="B3829" s="453"/>
      <c r="D3829" s="452" t="s">
        <v>36</v>
      </c>
      <c r="H3829" s="458"/>
      <c r="I3829" s="458"/>
      <c r="J3829" s="459"/>
      <c r="K3829" s="458"/>
      <c r="L3829" s="458"/>
      <c r="M3829" s="458"/>
      <c r="N3829" s="458"/>
      <c r="O3829" s="443"/>
      <c r="P3829" s="439"/>
      <c r="Q3829" s="439"/>
      <c r="R3829" s="439"/>
      <c r="S3829" s="440"/>
      <c r="T3829" s="439"/>
      <c r="U3829" s="439"/>
      <c r="V3829" s="439"/>
      <c r="W3829" s="439"/>
      <c r="X3829" s="440"/>
      <c r="Y3829" s="443"/>
      <c r="Z3829" s="439"/>
      <c r="AA3829" s="439"/>
      <c r="AB3829" s="439"/>
      <c r="AC3829" s="439"/>
      <c r="AD3829" s="440"/>
      <c r="AE3829" s="443"/>
      <c r="AF3829" s="439"/>
      <c r="AG3829" s="439">
        <f>-Input!AG1535</f>
        <v>-2.0109034215073098</v>
      </c>
      <c r="AH3829" s="439">
        <f>-Input!AH1535</f>
        <v>-2.0109034215073098</v>
      </c>
      <c r="AI3829" s="313">
        <f>-Input!AI1535</f>
        <v>-2.0109034215073098</v>
      </c>
      <c r="AJ3829" s="439">
        <f t="shared" si="3001"/>
        <v>-1.0740511041184782</v>
      </c>
      <c r="AK3829" s="439">
        <f t="shared" si="3001"/>
        <v>-1.0740511041184782</v>
      </c>
      <c r="AL3829" s="439">
        <f t="shared" si="3001"/>
        <v>0</v>
      </c>
      <c r="AM3829" s="439">
        <f t="shared" si="3001"/>
        <v>0</v>
      </c>
      <c r="AN3829" s="313">
        <f t="shared" si="3001"/>
        <v>0</v>
      </c>
    </row>
    <row r="3830" spans="1:40" outlineLevel="2">
      <c r="A3830" s="882">
        <f>ROW()</f>
        <v>3830</v>
      </c>
      <c r="B3830" s="453"/>
      <c r="D3830" s="452" t="s">
        <v>583</v>
      </c>
      <c r="H3830" s="458"/>
      <c r="I3830" s="458"/>
      <c r="J3830" s="459"/>
      <c r="K3830" s="458"/>
      <c r="L3830" s="458"/>
      <c r="M3830" s="458"/>
      <c r="N3830" s="458"/>
      <c r="O3830" s="443"/>
      <c r="P3830" s="439"/>
      <c r="Q3830" s="439"/>
      <c r="R3830" s="439"/>
      <c r="S3830" s="440"/>
      <c r="T3830" s="439"/>
      <c r="U3830" s="439"/>
      <c r="V3830" s="439"/>
      <c r="W3830" s="439"/>
      <c r="X3830" s="440"/>
      <c r="Y3830" s="443"/>
      <c r="Z3830" s="439"/>
      <c r="AA3830" s="439"/>
      <c r="AB3830" s="439"/>
      <c r="AC3830" s="439"/>
      <c r="AD3830" s="440"/>
      <c r="AE3830" s="443"/>
      <c r="AF3830" s="439"/>
      <c r="AG3830" s="439">
        <f>-Input!AG1536</f>
        <v>-0.23208247826265652</v>
      </c>
      <c r="AH3830" s="439">
        <f>-Input!AH1536</f>
        <v>-0.23208247826265652</v>
      </c>
      <c r="AI3830" s="313">
        <f>-Input!AI1536</f>
        <v>-0.23208247826265652</v>
      </c>
      <c r="AJ3830" s="439">
        <f t="shared" si="3001"/>
        <v>-5.2220546966457802E-2</v>
      </c>
      <c r="AK3830" s="439">
        <f t="shared" si="3001"/>
        <v>-5.2220546966457809E-2</v>
      </c>
      <c r="AL3830" s="439">
        <f t="shared" si="3001"/>
        <v>-5.2220546966457816E-2</v>
      </c>
      <c r="AM3830" s="439">
        <f t="shared" si="3001"/>
        <v>-5.2220546966457816E-2</v>
      </c>
      <c r="AN3830" s="313">
        <f t="shared" si="3001"/>
        <v>-5.2220546966457816E-2</v>
      </c>
    </row>
    <row r="3831" spans="1:40" outlineLevel="2">
      <c r="A3831" s="882">
        <f>ROW()</f>
        <v>3831</v>
      </c>
      <c r="B3831" s="453"/>
      <c r="D3831" s="452" t="s">
        <v>81</v>
      </c>
      <c r="H3831" s="458"/>
      <c r="I3831" s="458"/>
      <c r="J3831" s="459"/>
      <c r="K3831" s="458"/>
      <c r="L3831" s="458"/>
      <c r="M3831" s="458"/>
      <c r="N3831" s="458"/>
      <c r="O3831" s="443"/>
      <c r="P3831" s="439"/>
      <c r="Q3831" s="439"/>
      <c r="R3831" s="439"/>
      <c r="S3831" s="440"/>
      <c r="T3831" s="439"/>
      <c r="U3831" s="439"/>
      <c r="V3831" s="439"/>
      <c r="W3831" s="439"/>
      <c r="X3831" s="440"/>
      <c r="Y3831" s="443"/>
      <c r="Z3831" s="439"/>
      <c r="AA3831" s="439"/>
      <c r="AB3831" s="439"/>
      <c r="AC3831" s="439"/>
      <c r="AD3831" s="440"/>
      <c r="AE3831" s="443"/>
      <c r="AF3831" s="439"/>
      <c r="AG3831" s="439">
        <f>-Input!AG1537</f>
        <v>0</v>
      </c>
      <c r="AH3831" s="439">
        <f>-Input!AH1537</f>
        <v>0</v>
      </c>
      <c r="AI3831" s="313">
        <f>-Input!AI1537</f>
        <v>0</v>
      </c>
      <c r="AJ3831" s="439">
        <f t="shared" si="3001"/>
        <v>0</v>
      </c>
      <c r="AK3831" s="439">
        <f t="shared" si="3001"/>
        <v>0</v>
      </c>
      <c r="AL3831" s="439">
        <f t="shared" si="3001"/>
        <v>0</v>
      </c>
      <c r="AM3831" s="439">
        <f t="shared" si="3001"/>
        <v>0</v>
      </c>
      <c r="AN3831" s="313">
        <f t="shared" si="3001"/>
        <v>0</v>
      </c>
    </row>
    <row r="3832" spans="1:40" outlineLevel="2">
      <c r="A3832" s="882">
        <f>ROW()</f>
        <v>3832</v>
      </c>
      <c r="B3832" s="453"/>
      <c r="D3832" s="452" t="s">
        <v>28</v>
      </c>
      <c r="H3832" s="458"/>
      <c r="I3832" s="458"/>
      <c r="J3832" s="459"/>
      <c r="K3832" s="458"/>
      <c r="L3832" s="458"/>
      <c r="M3832" s="458"/>
      <c r="N3832" s="458"/>
      <c r="O3832" s="443"/>
      <c r="P3832" s="439"/>
      <c r="Q3832" s="439"/>
      <c r="R3832" s="439"/>
      <c r="S3832" s="440"/>
      <c r="T3832" s="439"/>
      <c r="U3832" s="439"/>
      <c r="V3832" s="439"/>
      <c r="W3832" s="439"/>
      <c r="X3832" s="440"/>
      <c r="Y3832" s="443"/>
      <c r="Z3832" s="439"/>
      <c r="AA3832" s="439"/>
      <c r="AB3832" s="439"/>
      <c r="AC3832" s="439"/>
      <c r="AD3832" s="440"/>
      <c r="AE3832" s="443"/>
      <c r="AF3832" s="439"/>
      <c r="AG3832" s="439">
        <f>-Input!AG1538</f>
        <v>0</v>
      </c>
      <c r="AH3832" s="439">
        <f>-Input!AH1538</f>
        <v>0</v>
      </c>
      <c r="AI3832" s="313">
        <f>-Input!AI1538</f>
        <v>0</v>
      </c>
      <c r="AJ3832" s="439">
        <f t="shared" si="3001"/>
        <v>0</v>
      </c>
      <c r="AK3832" s="439">
        <f t="shared" si="3001"/>
        <v>0</v>
      </c>
      <c r="AL3832" s="439">
        <f t="shared" si="3001"/>
        <v>0</v>
      </c>
      <c r="AM3832" s="439">
        <f t="shared" si="3001"/>
        <v>0</v>
      </c>
      <c r="AN3832" s="313">
        <f t="shared" si="3001"/>
        <v>0</v>
      </c>
    </row>
    <row r="3833" spans="1:40" outlineLevel="2">
      <c r="A3833" s="882">
        <f>ROW()</f>
        <v>3833</v>
      </c>
      <c r="B3833" s="453"/>
      <c r="D3833" s="456" t="s">
        <v>443</v>
      </c>
      <c r="E3833" s="456"/>
      <c r="F3833" s="456"/>
      <c r="G3833" s="456"/>
      <c r="H3833" s="460"/>
      <c r="I3833" s="460"/>
      <c r="J3833" s="461"/>
      <c r="K3833" s="460"/>
      <c r="L3833" s="460"/>
      <c r="M3833" s="460"/>
      <c r="N3833" s="460"/>
      <c r="O3833" s="462"/>
      <c r="P3833" s="441"/>
      <c r="Q3833" s="441"/>
      <c r="R3833" s="441"/>
      <c r="S3833" s="442"/>
      <c r="T3833" s="441"/>
      <c r="U3833" s="441"/>
      <c r="V3833" s="441"/>
      <c r="W3833" s="441"/>
      <c r="X3833" s="339"/>
      <c r="Y3833" s="462"/>
      <c r="Z3833" s="441"/>
      <c r="AA3833" s="159"/>
      <c r="AB3833" s="159"/>
      <c r="AC3833" s="159"/>
      <c r="AD3833" s="339"/>
      <c r="AE3833" s="462"/>
      <c r="AF3833" s="159"/>
      <c r="AG3833" s="159">
        <f>-Input!AG1539</f>
        <v>0</v>
      </c>
      <c r="AH3833" s="159">
        <f>-Input!AH1539</f>
        <v>0</v>
      </c>
      <c r="AI3833" s="321">
        <f>-Input!AI1539</f>
        <v>0</v>
      </c>
      <c r="AJ3833" s="159">
        <f t="shared" si="3001"/>
        <v>0</v>
      </c>
      <c r="AK3833" s="159">
        <f t="shared" si="3001"/>
        <v>0</v>
      </c>
      <c r="AL3833" s="159">
        <f t="shared" si="3001"/>
        <v>0</v>
      </c>
      <c r="AM3833" s="159">
        <f t="shared" si="3001"/>
        <v>0</v>
      </c>
      <c r="AN3833" s="321">
        <f t="shared" si="3001"/>
        <v>0</v>
      </c>
    </row>
    <row r="3834" spans="1:40" outlineLevel="2">
      <c r="A3834" s="882">
        <f>ROW()</f>
        <v>3834</v>
      </c>
      <c r="B3834" s="453"/>
      <c r="D3834" s="452" t="s">
        <v>24</v>
      </c>
      <c r="F3834" s="454"/>
      <c r="G3834" s="454"/>
      <c r="H3834" s="448"/>
      <c r="I3834" s="448"/>
      <c r="J3834" s="464"/>
      <c r="K3834" s="448"/>
      <c r="L3834" s="448"/>
      <c r="M3834" s="448"/>
      <c r="N3834" s="448"/>
      <c r="O3834" s="443"/>
      <c r="P3834" s="439"/>
      <c r="Q3834" s="439"/>
      <c r="R3834" s="439"/>
      <c r="S3834" s="440"/>
      <c r="T3834" s="439"/>
      <c r="U3834" s="439"/>
      <c r="V3834" s="439"/>
      <c r="W3834" s="439"/>
      <c r="X3834" s="440"/>
      <c r="Y3834" s="443"/>
      <c r="Z3834" s="439"/>
      <c r="AA3834" s="439"/>
      <c r="AB3834" s="439"/>
      <c r="AC3834" s="439"/>
      <c r="AD3834" s="440"/>
      <c r="AE3834" s="443"/>
      <c r="AF3834" s="439"/>
      <c r="AG3834" s="439">
        <f t="shared" ref="AG3834:AN3834" si="3002">SUM(AG3818:AG3833)</f>
        <v>-4.9511568096878342</v>
      </c>
      <c r="AH3834" s="439">
        <f t="shared" si="3002"/>
        <v>-4.9511568096878342</v>
      </c>
      <c r="AI3834" s="440">
        <f t="shared" si="3002"/>
        <v>-4.9511568096878342</v>
      </c>
      <c r="AJ3834" s="439">
        <f t="shared" si="3002"/>
        <v>-2.8548174632512953</v>
      </c>
      <c r="AK3834" s="439">
        <f t="shared" si="3002"/>
        <v>-3.0405831100476512</v>
      </c>
      <c r="AL3834" s="439">
        <f t="shared" si="3002"/>
        <v>-1.9665320059291731</v>
      </c>
      <c r="AM3834" s="439">
        <f t="shared" si="3002"/>
        <v>-1.9665320059291731</v>
      </c>
      <c r="AN3834" s="440">
        <f t="shared" si="3002"/>
        <v>-1.9665320059291731</v>
      </c>
    </row>
    <row r="3835" spans="1:40" outlineLevel="1">
      <c r="A3835" s="732" t="s">
        <v>299</v>
      </c>
      <c r="B3835" s="733"/>
      <c r="C3835" s="881"/>
      <c r="D3835" s="733"/>
      <c r="E3835" s="733"/>
      <c r="F3835" s="733"/>
      <c r="G3835" s="730"/>
      <c r="H3835" s="733"/>
      <c r="I3835" s="730"/>
      <c r="J3835" s="729"/>
      <c r="K3835" s="730"/>
      <c r="L3835" s="730"/>
      <c r="M3835" s="730"/>
      <c r="N3835" s="730"/>
      <c r="O3835" s="729"/>
      <c r="P3835" s="730"/>
      <c r="Q3835" s="730"/>
      <c r="R3835" s="730"/>
      <c r="S3835" s="731"/>
      <c r="T3835" s="730"/>
      <c r="U3835" s="730"/>
      <c r="V3835" s="730"/>
      <c r="W3835" s="730"/>
      <c r="X3835" s="731"/>
      <c r="Y3835" s="729"/>
      <c r="Z3835" s="730"/>
      <c r="AA3835" s="730"/>
      <c r="AB3835" s="730"/>
      <c r="AC3835" s="730"/>
      <c r="AD3835" s="731"/>
      <c r="AE3835" s="729"/>
      <c r="AF3835" s="730"/>
      <c r="AG3835" s="730"/>
      <c r="AH3835" s="730"/>
      <c r="AI3835" s="731"/>
      <c r="AJ3835" s="729"/>
      <c r="AK3835" s="730"/>
      <c r="AL3835" s="730"/>
      <c r="AM3835" s="730"/>
      <c r="AN3835" s="731"/>
    </row>
    <row r="3836" spans="1:40" outlineLevel="2">
      <c r="A3836" s="882">
        <f>ROW()</f>
        <v>3836</v>
      </c>
      <c r="B3836" s="453"/>
      <c r="D3836" s="452" t="s">
        <v>300</v>
      </c>
      <c r="H3836" s="458"/>
      <c r="I3836" s="458"/>
      <c r="J3836" s="459"/>
      <c r="K3836" s="458"/>
      <c r="L3836" s="458"/>
      <c r="M3836" s="458"/>
      <c r="N3836" s="458"/>
      <c r="O3836" s="324"/>
      <c r="P3836" s="157"/>
      <c r="Q3836" s="157"/>
      <c r="R3836" s="157"/>
      <c r="S3836" s="320"/>
      <c r="T3836" s="157"/>
      <c r="U3836" s="27"/>
      <c r="V3836" s="27"/>
      <c r="W3836" s="27"/>
      <c r="X3836" s="313"/>
      <c r="Y3836" s="324"/>
      <c r="Z3836" s="157"/>
      <c r="AA3836" s="157"/>
      <c r="AB3836" s="157"/>
      <c r="AC3836" s="157"/>
      <c r="AD3836" s="320"/>
      <c r="AE3836" s="324"/>
      <c r="AF3836" s="157">
        <f>-Input!AF$696</f>
        <v>0</v>
      </c>
      <c r="AG3836" s="157"/>
      <c r="AH3836" s="157"/>
      <c r="AI3836" s="320"/>
      <c r="AJ3836" s="324"/>
      <c r="AK3836" s="157"/>
      <c r="AL3836" s="157"/>
      <c r="AM3836" s="157"/>
      <c r="AN3836" s="320"/>
    </row>
    <row r="3837" spans="1:40" outlineLevel="2">
      <c r="A3837" s="882">
        <f>ROW()</f>
        <v>3837</v>
      </c>
      <c r="B3837" s="453"/>
      <c r="D3837" s="452" t="s">
        <v>301</v>
      </c>
      <c r="H3837" s="458"/>
      <c r="I3837" s="458"/>
      <c r="J3837" s="459"/>
      <c r="K3837" s="458"/>
      <c r="L3837" s="458"/>
      <c r="M3837" s="458"/>
      <c r="N3837" s="458"/>
      <c r="O3837" s="324"/>
      <c r="P3837" s="157"/>
      <c r="Q3837" s="157"/>
      <c r="R3837" s="157"/>
      <c r="S3837" s="320"/>
      <c r="T3837" s="157"/>
      <c r="U3837" s="27"/>
      <c r="V3837" s="27"/>
      <c r="W3837" s="27"/>
      <c r="X3837" s="313"/>
      <c r="Y3837" s="324"/>
      <c r="Z3837" s="157"/>
      <c r="AA3837" s="157"/>
      <c r="AB3837" s="157"/>
      <c r="AC3837" s="157"/>
      <c r="AD3837" s="320"/>
      <c r="AE3837" s="324"/>
      <c r="AF3837" s="157">
        <f>-Input!AF$697</f>
        <v>0</v>
      </c>
      <c r="AG3837" s="157"/>
      <c r="AH3837" s="157"/>
      <c r="AI3837" s="320"/>
      <c r="AJ3837" s="324"/>
      <c r="AK3837" s="157"/>
      <c r="AL3837" s="157"/>
      <c r="AM3837" s="157"/>
      <c r="AN3837" s="320"/>
    </row>
    <row r="3838" spans="1:40" outlineLevel="2">
      <c r="A3838" s="882">
        <f>ROW()</f>
        <v>3838</v>
      </c>
      <c r="B3838" s="453"/>
      <c r="D3838" s="452" t="s">
        <v>29</v>
      </c>
      <c r="H3838" s="458"/>
      <c r="I3838" s="458"/>
      <c r="J3838" s="459"/>
      <c r="K3838" s="458"/>
      <c r="L3838" s="458"/>
      <c r="M3838" s="458"/>
      <c r="N3838" s="458"/>
      <c r="O3838" s="324"/>
      <c r="P3838" s="157"/>
      <c r="Q3838" s="157"/>
      <c r="R3838" s="157"/>
      <c r="S3838" s="320"/>
      <c r="T3838" s="157"/>
      <c r="U3838" s="27"/>
      <c r="V3838" s="27"/>
      <c r="W3838" s="27"/>
      <c r="X3838" s="313"/>
      <c r="Y3838" s="324"/>
      <c r="Z3838" s="157"/>
      <c r="AA3838" s="157"/>
      <c r="AB3838" s="157"/>
      <c r="AC3838" s="157"/>
      <c r="AD3838" s="320"/>
      <c r="AE3838" s="324"/>
      <c r="AF3838" s="157">
        <f>-Input!AF$698</f>
        <v>0</v>
      </c>
      <c r="AG3838" s="157"/>
      <c r="AH3838" s="157"/>
      <c r="AI3838" s="320"/>
      <c r="AJ3838" s="324"/>
      <c r="AK3838" s="157"/>
      <c r="AL3838" s="157"/>
      <c r="AM3838" s="157"/>
      <c r="AN3838" s="320"/>
    </row>
    <row r="3839" spans="1:40" outlineLevel="2">
      <c r="A3839" s="882">
        <f>ROW()</f>
        <v>3839</v>
      </c>
      <c r="B3839" s="453"/>
      <c r="D3839" s="452" t="s">
        <v>30</v>
      </c>
      <c r="H3839" s="458"/>
      <c r="I3839" s="458"/>
      <c r="J3839" s="459"/>
      <c r="K3839" s="458"/>
      <c r="L3839" s="458"/>
      <c r="M3839" s="458"/>
      <c r="N3839" s="458"/>
      <c r="O3839" s="324"/>
      <c r="P3839" s="157"/>
      <c r="Q3839" s="157"/>
      <c r="R3839" s="157"/>
      <c r="S3839" s="320"/>
      <c r="T3839" s="157"/>
      <c r="U3839" s="27"/>
      <c r="V3839" s="27"/>
      <c r="W3839" s="27"/>
      <c r="X3839" s="313"/>
      <c r="Y3839" s="324"/>
      <c r="Z3839" s="157"/>
      <c r="AA3839" s="157"/>
      <c r="AB3839" s="157"/>
      <c r="AC3839" s="157"/>
      <c r="AD3839" s="320"/>
      <c r="AE3839" s="324"/>
      <c r="AF3839" s="157">
        <f>-Input!AF$699</f>
        <v>0</v>
      </c>
      <c r="AG3839" s="157"/>
      <c r="AH3839" s="157"/>
      <c r="AI3839" s="320"/>
      <c r="AJ3839" s="324"/>
      <c r="AK3839" s="157"/>
      <c r="AL3839" s="157"/>
      <c r="AM3839" s="157"/>
      <c r="AN3839" s="320"/>
    </row>
    <row r="3840" spans="1:40" outlineLevel="2">
      <c r="A3840" s="882">
        <f>ROW()</f>
        <v>3840</v>
      </c>
      <c r="B3840" s="453"/>
      <c r="D3840" s="452" t="s">
        <v>31</v>
      </c>
      <c r="H3840" s="458"/>
      <c r="I3840" s="458"/>
      <c r="J3840" s="459"/>
      <c r="K3840" s="458"/>
      <c r="L3840" s="458"/>
      <c r="M3840" s="458"/>
      <c r="N3840" s="458"/>
      <c r="O3840" s="324"/>
      <c r="P3840" s="157"/>
      <c r="Q3840" s="157"/>
      <c r="R3840" s="157"/>
      <c r="S3840" s="320"/>
      <c r="T3840" s="157"/>
      <c r="U3840" s="27"/>
      <c r="V3840" s="27"/>
      <c r="W3840" s="27"/>
      <c r="X3840" s="313"/>
      <c r="Y3840" s="324"/>
      <c r="Z3840" s="157"/>
      <c r="AA3840" s="157"/>
      <c r="AB3840" s="157"/>
      <c r="AC3840" s="157"/>
      <c r="AD3840" s="320"/>
      <c r="AE3840" s="324"/>
      <c r="AF3840" s="157">
        <f>-Input!AF$700</f>
        <v>0</v>
      </c>
      <c r="AG3840" s="157"/>
      <c r="AH3840" s="157"/>
      <c r="AI3840" s="320"/>
      <c r="AJ3840" s="324"/>
      <c r="AK3840" s="157"/>
      <c r="AL3840" s="157"/>
      <c r="AM3840" s="157"/>
      <c r="AN3840" s="320"/>
    </row>
    <row r="3841" spans="1:40" outlineLevel="2">
      <c r="A3841" s="882">
        <f>ROW()</f>
        <v>3841</v>
      </c>
      <c r="B3841" s="453"/>
      <c r="D3841" s="452" t="s">
        <v>32</v>
      </c>
      <c r="H3841" s="458"/>
      <c r="I3841" s="458"/>
      <c r="J3841" s="459"/>
      <c r="K3841" s="458"/>
      <c r="L3841" s="458"/>
      <c r="M3841" s="458"/>
      <c r="N3841" s="458"/>
      <c r="O3841" s="324"/>
      <c r="P3841" s="157"/>
      <c r="Q3841" s="157"/>
      <c r="R3841" s="157"/>
      <c r="S3841" s="320"/>
      <c r="T3841" s="157"/>
      <c r="U3841" s="27"/>
      <c r="V3841" s="27"/>
      <c r="W3841" s="27"/>
      <c r="X3841" s="313"/>
      <c r="Y3841" s="324"/>
      <c r="Z3841" s="157"/>
      <c r="AA3841" s="157"/>
      <c r="AB3841" s="157"/>
      <c r="AC3841" s="157"/>
      <c r="AD3841" s="320"/>
      <c r="AE3841" s="324"/>
      <c r="AF3841" s="157">
        <f>-Input!AF$701</f>
        <v>0</v>
      </c>
      <c r="AG3841" s="157"/>
      <c r="AH3841" s="157"/>
      <c r="AI3841" s="320"/>
      <c r="AJ3841" s="324"/>
      <c r="AK3841" s="157"/>
      <c r="AL3841" s="157"/>
      <c r="AM3841" s="157"/>
      <c r="AN3841" s="320"/>
    </row>
    <row r="3842" spans="1:40" outlineLevel="2">
      <c r="A3842" s="882">
        <f>ROW()</f>
        <v>3842</v>
      </c>
      <c r="B3842" s="453"/>
      <c r="D3842" s="452" t="s">
        <v>33</v>
      </c>
      <c r="H3842" s="458"/>
      <c r="I3842" s="458"/>
      <c r="J3842" s="459"/>
      <c r="K3842" s="458"/>
      <c r="L3842" s="458"/>
      <c r="M3842" s="458"/>
      <c r="N3842" s="458"/>
      <c r="O3842" s="324"/>
      <c r="P3842" s="157"/>
      <c r="Q3842" s="157"/>
      <c r="R3842" s="157"/>
      <c r="S3842" s="320"/>
      <c r="T3842" s="157"/>
      <c r="U3842" s="27"/>
      <c r="V3842" s="27"/>
      <c r="W3842" s="27"/>
      <c r="X3842" s="313"/>
      <c r="Y3842" s="324"/>
      <c r="Z3842" s="157"/>
      <c r="AA3842" s="157"/>
      <c r="AB3842" s="157"/>
      <c r="AC3842" s="157"/>
      <c r="AD3842" s="320"/>
      <c r="AE3842" s="324"/>
      <c r="AF3842" s="157">
        <f>-Input!AF$702</f>
        <v>0</v>
      </c>
      <c r="AG3842" s="157"/>
      <c r="AH3842" s="157"/>
      <c r="AI3842" s="320"/>
      <c r="AJ3842" s="324"/>
      <c r="AK3842" s="157"/>
      <c r="AL3842" s="157"/>
      <c r="AM3842" s="157"/>
      <c r="AN3842" s="320"/>
    </row>
    <row r="3843" spans="1:40" outlineLevel="2">
      <c r="A3843" s="882">
        <f>ROW()</f>
        <v>3843</v>
      </c>
      <c r="B3843" s="453"/>
      <c r="D3843" s="452" t="s">
        <v>27</v>
      </c>
      <c r="H3843" s="458"/>
      <c r="I3843" s="458"/>
      <c r="J3843" s="459"/>
      <c r="K3843" s="458"/>
      <c r="L3843" s="458"/>
      <c r="M3843" s="458"/>
      <c r="N3843" s="458"/>
      <c r="O3843" s="324"/>
      <c r="P3843" s="157"/>
      <c r="Q3843" s="157"/>
      <c r="R3843" s="157"/>
      <c r="S3843" s="320"/>
      <c r="T3843" s="157"/>
      <c r="U3843" s="27"/>
      <c r="V3843" s="27"/>
      <c r="W3843" s="27"/>
      <c r="X3843" s="313"/>
      <c r="Y3843" s="324"/>
      <c r="Z3843" s="157"/>
      <c r="AA3843" s="157"/>
      <c r="AB3843" s="157"/>
      <c r="AC3843" s="157"/>
      <c r="AD3843" s="320"/>
      <c r="AE3843" s="324"/>
      <c r="AF3843" s="157">
        <f>-Input!AF$703</f>
        <v>0</v>
      </c>
      <c r="AG3843" s="157"/>
      <c r="AH3843" s="157"/>
      <c r="AI3843" s="320"/>
      <c r="AJ3843" s="324"/>
      <c r="AK3843" s="157"/>
      <c r="AL3843" s="157"/>
      <c r="AM3843" s="157"/>
      <c r="AN3843" s="320"/>
    </row>
    <row r="3844" spans="1:40" outlineLevel="2">
      <c r="A3844" s="882">
        <f>ROW()</f>
        <v>3844</v>
      </c>
      <c r="B3844" s="453"/>
      <c r="D3844" s="452" t="s">
        <v>34</v>
      </c>
      <c r="H3844" s="458"/>
      <c r="I3844" s="458"/>
      <c r="J3844" s="459"/>
      <c r="K3844" s="458"/>
      <c r="L3844" s="458"/>
      <c r="M3844" s="458"/>
      <c r="N3844" s="458"/>
      <c r="O3844" s="324"/>
      <c r="P3844" s="157"/>
      <c r="Q3844" s="157"/>
      <c r="R3844" s="157"/>
      <c r="S3844" s="320"/>
      <c r="T3844" s="157"/>
      <c r="U3844" s="27"/>
      <c r="V3844" s="27"/>
      <c r="W3844" s="27"/>
      <c r="X3844" s="313"/>
      <c r="Y3844" s="324"/>
      <c r="Z3844" s="157"/>
      <c r="AA3844" s="157"/>
      <c r="AB3844" s="157"/>
      <c r="AC3844" s="157"/>
      <c r="AD3844" s="320"/>
      <c r="AE3844" s="324"/>
      <c r="AF3844" s="157">
        <f>-Input!AF$704</f>
        <v>0</v>
      </c>
      <c r="AG3844" s="157"/>
      <c r="AH3844" s="157"/>
      <c r="AI3844" s="320"/>
      <c r="AJ3844" s="324"/>
      <c r="AK3844" s="157"/>
      <c r="AL3844" s="157"/>
      <c r="AM3844" s="157"/>
      <c r="AN3844" s="320"/>
    </row>
    <row r="3845" spans="1:40" outlineLevel="2">
      <c r="A3845" s="882">
        <f>ROW()</f>
        <v>3845</v>
      </c>
      <c r="B3845" s="453"/>
      <c r="D3845" s="452" t="s">
        <v>35</v>
      </c>
      <c r="H3845" s="458"/>
      <c r="I3845" s="458"/>
      <c r="J3845" s="459"/>
      <c r="K3845" s="458"/>
      <c r="L3845" s="458"/>
      <c r="M3845" s="458"/>
      <c r="N3845" s="458"/>
      <c r="O3845" s="324"/>
      <c r="P3845" s="157"/>
      <c r="Q3845" s="157"/>
      <c r="R3845" s="157"/>
      <c r="S3845" s="320"/>
      <c r="T3845" s="157"/>
      <c r="U3845" s="27"/>
      <c r="V3845" s="27"/>
      <c r="W3845" s="27"/>
      <c r="X3845" s="313"/>
      <c r="Y3845" s="324"/>
      <c r="Z3845" s="157"/>
      <c r="AA3845" s="157"/>
      <c r="AB3845" s="157"/>
      <c r="AC3845" s="157"/>
      <c r="AD3845" s="320"/>
      <c r="AE3845" s="324"/>
      <c r="AF3845" s="157">
        <f>-Input!AF$705</f>
        <v>0</v>
      </c>
      <c r="AG3845" s="157"/>
      <c r="AH3845" s="157"/>
      <c r="AI3845" s="320"/>
      <c r="AJ3845" s="324"/>
      <c r="AK3845" s="157"/>
      <c r="AL3845" s="157"/>
      <c r="AM3845" s="157"/>
      <c r="AN3845" s="320"/>
    </row>
    <row r="3846" spans="1:40" outlineLevel="2">
      <c r="A3846" s="882">
        <f>ROW()</f>
        <v>3846</v>
      </c>
      <c r="B3846" s="453"/>
      <c r="D3846" s="452" t="s">
        <v>302</v>
      </c>
      <c r="H3846" s="458"/>
      <c r="I3846" s="458"/>
      <c r="J3846" s="459"/>
      <c r="K3846" s="458"/>
      <c r="L3846" s="458"/>
      <c r="M3846" s="458"/>
      <c r="N3846" s="458"/>
      <c r="O3846" s="324"/>
      <c r="P3846" s="157"/>
      <c r="Q3846" s="157"/>
      <c r="R3846" s="157"/>
      <c r="S3846" s="320"/>
      <c r="T3846" s="157"/>
      <c r="U3846" s="27"/>
      <c r="V3846" s="27"/>
      <c r="W3846" s="27"/>
      <c r="X3846" s="313"/>
      <c r="Y3846" s="324"/>
      <c r="Z3846" s="157"/>
      <c r="AA3846" s="157"/>
      <c r="AB3846" s="157"/>
      <c r="AC3846" s="157"/>
      <c r="AD3846" s="320"/>
      <c r="AE3846" s="324"/>
      <c r="AF3846" s="157">
        <f>-Input!AF$706</f>
        <v>0</v>
      </c>
      <c r="AG3846" s="157"/>
      <c r="AH3846" s="157"/>
      <c r="AI3846" s="320"/>
      <c r="AJ3846" s="324"/>
      <c r="AK3846" s="157"/>
      <c r="AL3846" s="157"/>
      <c r="AM3846" s="157"/>
      <c r="AN3846" s="320"/>
    </row>
    <row r="3847" spans="1:40" outlineLevel="2">
      <c r="A3847" s="882">
        <f>ROW()</f>
        <v>3847</v>
      </c>
      <c r="B3847" s="453"/>
      <c r="D3847" s="452" t="s">
        <v>36</v>
      </c>
      <c r="H3847" s="458"/>
      <c r="I3847" s="458"/>
      <c r="J3847" s="459"/>
      <c r="K3847" s="458"/>
      <c r="L3847" s="458"/>
      <c r="M3847" s="458"/>
      <c r="N3847" s="458"/>
      <c r="O3847" s="324"/>
      <c r="P3847" s="157"/>
      <c r="Q3847" s="157"/>
      <c r="R3847" s="157"/>
      <c r="S3847" s="320"/>
      <c r="T3847" s="157"/>
      <c r="U3847" s="27"/>
      <c r="V3847" s="27"/>
      <c r="W3847" s="27"/>
      <c r="X3847" s="313"/>
      <c r="Y3847" s="324"/>
      <c r="Z3847" s="157"/>
      <c r="AA3847" s="157"/>
      <c r="AB3847" s="157"/>
      <c r="AC3847" s="157"/>
      <c r="AD3847" s="320"/>
      <c r="AE3847" s="324"/>
      <c r="AF3847" s="157">
        <f>-Input!AF$707</f>
        <v>0</v>
      </c>
      <c r="AG3847" s="157"/>
      <c r="AH3847" s="157"/>
      <c r="AI3847" s="320"/>
      <c r="AJ3847" s="324"/>
      <c r="AK3847" s="157"/>
      <c r="AL3847" s="157"/>
      <c r="AM3847" s="157"/>
      <c r="AN3847" s="320"/>
    </row>
    <row r="3848" spans="1:40" outlineLevel="2">
      <c r="A3848" s="882">
        <f>ROW()</f>
        <v>3848</v>
      </c>
      <c r="B3848" s="453"/>
      <c r="D3848" s="452" t="s">
        <v>583</v>
      </c>
      <c r="H3848" s="458"/>
      <c r="I3848" s="458"/>
      <c r="J3848" s="459"/>
      <c r="K3848" s="458"/>
      <c r="L3848" s="458"/>
      <c r="M3848" s="458"/>
      <c r="N3848" s="458"/>
      <c r="O3848" s="324"/>
      <c r="P3848" s="157"/>
      <c r="Q3848" s="157"/>
      <c r="R3848" s="157"/>
      <c r="S3848" s="320"/>
      <c r="T3848" s="157"/>
      <c r="U3848" s="27"/>
      <c r="V3848" s="27"/>
      <c r="W3848" s="27"/>
      <c r="X3848" s="313"/>
      <c r="Y3848" s="324"/>
      <c r="Z3848" s="157"/>
      <c r="AA3848" s="157"/>
      <c r="AB3848" s="157"/>
      <c r="AC3848" s="157"/>
      <c r="AD3848" s="320"/>
      <c r="AE3848" s="324"/>
      <c r="AF3848" s="157">
        <f>-Input!AF$708</f>
        <v>0</v>
      </c>
      <c r="AG3848" s="157"/>
      <c r="AH3848" s="157"/>
      <c r="AI3848" s="320"/>
      <c r="AJ3848" s="324"/>
      <c r="AK3848" s="157"/>
      <c r="AL3848" s="157"/>
      <c r="AM3848" s="157"/>
      <c r="AN3848" s="320"/>
    </row>
    <row r="3849" spans="1:40" outlineLevel="2">
      <c r="A3849" s="882">
        <f>ROW()</f>
        <v>3849</v>
      </c>
      <c r="B3849" s="453"/>
      <c r="D3849" s="452" t="s">
        <v>81</v>
      </c>
      <c r="H3849" s="458"/>
      <c r="I3849" s="458"/>
      <c r="J3849" s="459"/>
      <c r="K3849" s="458"/>
      <c r="L3849" s="458"/>
      <c r="M3849" s="458"/>
      <c r="N3849" s="458"/>
      <c r="O3849" s="324"/>
      <c r="P3849" s="157"/>
      <c r="Q3849" s="157"/>
      <c r="R3849" s="157"/>
      <c r="S3849" s="320"/>
      <c r="T3849" s="157"/>
      <c r="U3849" s="27"/>
      <c r="V3849" s="27"/>
      <c r="W3849" s="27"/>
      <c r="X3849" s="313"/>
      <c r="Y3849" s="324"/>
      <c r="Z3849" s="157"/>
      <c r="AA3849" s="157"/>
      <c r="AB3849" s="157"/>
      <c r="AC3849" s="157"/>
      <c r="AD3849" s="320"/>
      <c r="AE3849" s="324"/>
      <c r="AF3849" s="157">
        <f>-Input!AF$709</f>
        <v>0</v>
      </c>
      <c r="AG3849" s="157"/>
      <c r="AH3849" s="157"/>
      <c r="AI3849" s="320"/>
      <c r="AJ3849" s="324"/>
      <c r="AK3849" s="157"/>
      <c r="AL3849" s="157"/>
      <c r="AM3849" s="157"/>
      <c r="AN3849" s="320"/>
    </row>
    <row r="3850" spans="1:40" outlineLevel="2">
      <c r="A3850" s="882">
        <f>ROW()</f>
        <v>3850</v>
      </c>
      <c r="B3850" s="453"/>
      <c r="D3850" s="452" t="s">
        <v>28</v>
      </c>
      <c r="H3850" s="458"/>
      <c r="I3850" s="458"/>
      <c r="J3850" s="459"/>
      <c r="K3850" s="458"/>
      <c r="L3850" s="458"/>
      <c r="M3850" s="458"/>
      <c r="N3850" s="458"/>
      <c r="O3850" s="324"/>
      <c r="P3850" s="157"/>
      <c r="Q3850" s="157"/>
      <c r="R3850" s="157"/>
      <c r="S3850" s="320"/>
      <c r="T3850" s="157"/>
      <c r="U3850" s="27"/>
      <c r="V3850" s="27"/>
      <c r="W3850" s="27"/>
      <c r="X3850" s="313"/>
      <c r="Y3850" s="324"/>
      <c r="Z3850" s="157"/>
      <c r="AA3850" s="157"/>
      <c r="AB3850" s="157"/>
      <c r="AC3850" s="157"/>
      <c r="AD3850" s="320"/>
      <c r="AE3850" s="324"/>
      <c r="AF3850" s="157">
        <f>-Input!AF$710</f>
        <v>0</v>
      </c>
      <c r="AG3850" s="157"/>
      <c r="AH3850" s="157"/>
      <c r="AI3850" s="320"/>
      <c r="AJ3850" s="324"/>
      <c r="AK3850" s="157"/>
      <c r="AL3850" s="157"/>
      <c r="AM3850" s="157"/>
      <c r="AN3850" s="320"/>
    </row>
    <row r="3851" spans="1:40" outlineLevel="2">
      <c r="A3851" s="882">
        <f>ROW()</f>
        <v>3851</v>
      </c>
      <c r="B3851" s="453"/>
      <c r="D3851" s="456" t="s">
        <v>443</v>
      </c>
      <c r="E3851" s="456"/>
      <c r="F3851" s="456"/>
      <c r="G3851" s="456"/>
      <c r="H3851" s="460"/>
      <c r="I3851" s="460"/>
      <c r="J3851" s="461"/>
      <c r="K3851" s="460"/>
      <c r="L3851" s="460"/>
      <c r="M3851" s="460"/>
      <c r="N3851" s="460"/>
      <c r="O3851" s="325"/>
      <c r="P3851" s="158"/>
      <c r="Q3851" s="158"/>
      <c r="R3851" s="158"/>
      <c r="S3851" s="321"/>
      <c r="T3851" s="158"/>
      <c r="U3851" s="159"/>
      <c r="V3851" s="159"/>
      <c r="W3851" s="159"/>
      <c r="X3851" s="339"/>
      <c r="Y3851" s="238"/>
      <c r="Z3851" s="146"/>
      <c r="AA3851" s="146"/>
      <c r="AB3851" s="146"/>
      <c r="AC3851" s="146"/>
      <c r="AD3851" s="239"/>
      <c r="AE3851" s="238"/>
      <c r="AF3851" s="146">
        <f>-Input!AF$711</f>
        <v>0</v>
      </c>
      <c r="AG3851" s="146"/>
      <c r="AH3851" s="146"/>
      <c r="AI3851" s="239"/>
      <c r="AJ3851" s="238"/>
      <c r="AK3851" s="146"/>
      <c r="AL3851" s="146"/>
      <c r="AM3851" s="146"/>
      <c r="AN3851" s="239"/>
    </row>
    <row r="3852" spans="1:40" outlineLevel="2">
      <c r="A3852" s="882">
        <f>ROW()</f>
        <v>3852</v>
      </c>
      <c r="B3852" s="453"/>
      <c r="D3852" s="452" t="s">
        <v>24</v>
      </c>
      <c r="F3852" s="454"/>
      <c r="G3852" s="454"/>
      <c r="H3852" s="448"/>
      <c r="I3852" s="448"/>
      <c r="J3852" s="464"/>
      <c r="K3852" s="448"/>
      <c r="L3852" s="448"/>
      <c r="M3852" s="448"/>
      <c r="N3852" s="448"/>
      <c r="O3852" s="443"/>
      <c r="P3852" s="439"/>
      <c r="Q3852" s="439"/>
      <c r="R3852" s="439"/>
      <c r="S3852" s="440"/>
      <c r="T3852" s="439"/>
      <c r="U3852" s="439"/>
      <c r="V3852" s="439"/>
      <c r="W3852" s="439"/>
      <c r="X3852" s="440"/>
      <c r="Y3852" s="443"/>
      <c r="Z3852" s="439"/>
      <c r="AA3852" s="439"/>
      <c r="AB3852" s="439"/>
      <c r="AC3852" s="439"/>
      <c r="AD3852" s="440"/>
      <c r="AE3852" s="443"/>
      <c r="AF3852" s="439">
        <f>SUM(AF3836:AF3851)</f>
        <v>0</v>
      </c>
      <c r="AG3852" s="439"/>
      <c r="AH3852" s="439"/>
      <c r="AI3852" s="440"/>
      <c r="AJ3852" s="443"/>
      <c r="AK3852" s="439"/>
      <c r="AL3852" s="439"/>
      <c r="AM3852" s="439"/>
      <c r="AN3852" s="440"/>
    </row>
    <row r="3853" spans="1:40" outlineLevel="1">
      <c r="A3853" s="732" t="s">
        <v>22</v>
      </c>
      <c r="B3853" s="733"/>
      <c r="C3853" s="881"/>
      <c r="D3853" s="733"/>
      <c r="E3853" s="733"/>
      <c r="F3853" s="733"/>
      <c r="G3853" s="730"/>
      <c r="H3853" s="733"/>
      <c r="I3853" s="730"/>
      <c r="J3853" s="729"/>
      <c r="K3853" s="730"/>
      <c r="L3853" s="730"/>
      <c r="M3853" s="730"/>
      <c r="N3853" s="730"/>
      <c r="O3853" s="729"/>
      <c r="P3853" s="730"/>
      <c r="Q3853" s="730"/>
      <c r="R3853" s="730"/>
      <c r="S3853" s="731"/>
      <c r="T3853" s="730"/>
      <c r="U3853" s="730"/>
      <c r="V3853" s="730"/>
      <c r="W3853" s="730"/>
      <c r="X3853" s="731"/>
      <c r="Y3853" s="729"/>
      <c r="Z3853" s="730"/>
      <c r="AA3853" s="730"/>
      <c r="AB3853" s="730"/>
      <c r="AC3853" s="730"/>
      <c r="AD3853" s="731"/>
      <c r="AE3853" s="729"/>
      <c r="AF3853" s="730"/>
      <c r="AG3853" s="730"/>
      <c r="AH3853" s="730"/>
      <c r="AI3853" s="731"/>
      <c r="AJ3853" s="729"/>
      <c r="AK3853" s="730"/>
      <c r="AL3853" s="730"/>
      <c r="AM3853" s="730"/>
      <c r="AN3853" s="731"/>
    </row>
    <row r="3854" spans="1:40" outlineLevel="2">
      <c r="A3854" s="882">
        <f>ROW()</f>
        <v>3854</v>
      </c>
      <c r="B3854" s="453"/>
      <c r="D3854" s="452" t="s">
        <v>300</v>
      </c>
      <c r="H3854" s="458"/>
      <c r="I3854" s="458"/>
      <c r="J3854" s="459"/>
      <c r="K3854" s="458"/>
      <c r="L3854" s="458"/>
      <c r="M3854" s="458"/>
      <c r="N3854" s="458"/>
      <c r="O3854" s="459"/>
      <c r="P3854" s="458"/>
      <c r="Q3854" s="458"/>
      <c r="R3854" s="458"/>
      <c r="S3854" s="463"/>
      <c r="T3854" s="458"/>
      <c r="U3854" s="458"/>
      <c r="V3854" s="458"/>
      <c r="W3854" s="31"/>
      <c r="X3854" s="440"/>
      <c r="Y3854" s="459"/>
      <c r="Z3854" s="458"/>
      <c r="AA3854" s="439"/>
      <c r="AB3854" s="439"/>
      <c r="AC3854" s="439"/>
      <c r="AD3854" s="440"/>
      <c r="AE3854" s="443"/>
      <c r="AF3854" s="439">
        <f t="shared" ref="AF3854:AN3854" si="3003">AF3764+AF3782+AF3800+AF3818 + AF3836</f>
        <v>4.7255864221599344</v>
      </c>
      <c r="AG3854" s="439">
        <f t="shared" si="3003"/>
        <v>4.6848561520813714</v>
      </c>
      <c r="AH3854" s="439">
        <f t="shared" si="3003"/>
        <v>4.6441258820028084</v>
      </c>
      <c r="AI3854" s="440">
        <f t="shared" si="3003"/>
        <v>4.6033956119242454</v>
      </c>
      <c r="AJ3854" s="439">
        <f t="shared" si="3003"/>
        <v>4.5436112533278266</v>
      </c>
      <c r="AK3854" s="439">
        <f t="shared" si="3003"/>
        <v>4.4838268947314077</v>
      </c>
      <c r="AL3854" s="439">
        <f t="shared" si="3003"/>
        <v>4.4240425361349889</v>
      </c>
      <c r="AM3854" s="439">
        <f t="shared" si="3003"/>
        <v>4.36425817753857</v>
      </c>
      <c r="AN3854" s="440">
        <f t="shared" si="3003"/>
        <v>4.3044738189421512</v>
      </c>
    </row>
    <row r="3855" spans="1:40" outlineLevel="2">
      <c r="A3855" s="882">
        <f>ROW()</f>
        <v>3855</v>
      </c>
      <c r="B3855" s="453"/>
      <c r="D3855" s="452" t="s">
        <v>301</v>
      </c>
      <c r="H3855" s="458"/>
      <c r="I3855" s="458"/>
      <c r="J3855" s="459"/>
      <c r="K3855" s="458"/>
      <c r="L3855" s="458"/>
      <c r="M3855" s="458"/>
      <c r="N3855" s="458"/>
      <c r="O3855" s="459"/>
      <c r="P3855" s="458"/>
      <c r="Q3855" s="458"/>
      <c r="R3855" s="458"/>
      <c r="S3855" s="463"/>
      <c r="T3855" s="458"/>
      <c r="U3855" s="458"/>
      <c r="V3855" s="458"/>
      <c r="W3855" s="31"/>
      <c r="X3855" s="440"/>
      <c r="Y3855" s="459"/>
      <c r="Z3855" s="458"/>
      <c r="AA3855" s="439"/>
      <c r="AB3855" s="439"/>
      <c r="AC3855" s="439"/>
      <c r="AD3855" s="440"/>
      <c r="AE3855" s="443"/>
      <c r="AF3855" s="439">
        <f t="shared" ref="AF3855:AN3855" si="3004">AF3765+AF3783+AF3801+AF3819 + AF3837</f>
        <v>-0.17982079541632318</v>
      </c>
      <c r="AG3855" s="439">
        <f t="shared" si="3004"/>
        <v>-0.17982079541632318</v>
      </c>
      <c r="AH3855" s="439">
        <f t="shared" si="3004"/>
        <v>-0.17982079541632318</v>
      </c>
      <c r="AI3855" s="440">
        <f t="shared" si="3004"/>
        <v>-0.17982079541632318</v>
      </c>
      <c r="AJ3855" s="439">
        <f t="shared" si="3004"/>
        <v>0</v>
      </c>
      <c r="AK3855" s="439">
        <f t="shared" si="3004"/>
        <v>0</v>
      </c>
      <c r="AL3855" s="439">
        <f t="shared" si="3004"/>
        <v>0</v>
      </c>
      <c r="AM3855" s="439">
        <f t="shared" si="3004"/>
        <v>0</v>
      </c>
      <c r="AN3855" s="440">
        <f t="shared" si="3004"/>
        <v>0</v>
      </c>
    </row>
    <row r="3856" spans="1:40" outlineLevel="2">
      <c r="A3856" s="882">
        <f>ROW()</f>
        <v>3856</v>
      </c>
      <c r="B3856" s="453"/>
      <c r="D3856" s="452" t="s">
        <v>29</v>
      </c>
      <c r="H3856" s="458"/>
      <c r="I3856" s="458"/>
      <c r="J3856" s="459"/>
      <c r="K3856" s="458"/>
      <c r="L3856" s="458"/>
      <c r="M3856" s="458"/>
      <c r="N3856" s="458"/>
      <c r="O3856" s="459"/>
      <c r="P3856" s="458"/>
      <c r="Q3856" s="458"/>
      <c r="R3856" s="458"/>
      <c r="S3856" s="463"/>
      <c r="T3856" s="458"/>
      <c r="U3856" s="458"/>
      <c r="V3856" s="458"/>
      <c r="W3856" s="31"/>
      <c r="X3856" s="440"/>
      <c r="Y3856" s="459"/>
      <c r="Z3856" s="458"/>
      <c r="AA3856" s="439"/>
      <c r="AB3856" s="439"/>
      <c r="AC3856" s="439"/>
      <c r="AD3856" s="440"/>
      <c r="AE3856" s="443"/>
      <c r="AF3856" s="439">
        <f t="shared" ref="AF3856:AN3856" si="3005">AF3766+AF3784+AF3802+AF3820 + AF3838</f>
        <v>0</v>
      </c>
      <c r="AG3856" s="439">
        <f t="shared" si="3005"/>
        <v>0</v>
      </c>
      <c r="AH3856" s="439">
        <f t="shared" si="3005"/>
        <v>0</v>
      </c>
      <c r="AI3856" s="440">
        <f t="shared" si="3005"/>
        <v>0</v>
      </c>
      <c r="AJ3856" s="439">
        <f t="shared" si="3005"/>
        <v>0</v>
      </c>
      <c r="AK3856" s="439">
        <f t="shared" si="3005"/>
        <v>0</v>
      </c>
      <c r="AL3856" s="439">
        <f t="shared" si="3005"/>
        <v>0</v>
      </c>
      <c r="AM3856" s="439">
        <f t="shared" si="3005"/>
        <v>0</v>
      </c>
      <c r="AN3856" s="440">
        <f t="shared" si="3005"/>
        <v>0</v>
      </c>
    </row>
    <row r="3857" spans="1:40" outlineLevel="2">
      <c r="A3857" s="882">
        <f>ROW()</f>
        <v>3857</v>
      </c>
      <c r="B3857" s="453"/>
      <c r="D3857" s="452" t="s">
        <v>30</v>
      </c>
      <c r="H3857" s="458"/>
      <c r="I3857" s="458"/>
      <c r="J3857" s="459"/>
      <c r="K3857" s="458"/>
      <c r="L3857" s="458"/>
      <c r="M3857" s="458"/>
      <c r="N3857" s="458"/>
      <c r="O3857" s="459"/>
      <c r="P3857" s="458"/>
      <c r="Q3857" s="458"/>
      <c r="R3857" s="458"/>
      <c r="S3857" s="463"/>
      <c r="T3857" s="458"/>
      <c r="U3857" s="458"/>
      <c r="V3857" s="458"/>
      <c r="W3857" s="31"/>
      <c r="X3857" s="440"/>
      <c r="Y3857" s="459"/>
      <c r="Z3857" s="458"/>
      <c r="AA3857" s="439"/>
      <c r="AB3857" s="439"/>
      <c r="AC3857" s="439"/>
      <c r="AD3857" s="440"/>
      <c r="AE3857" s="443"/>
      <c r="AF3857" s="439">
        <f t="shared" ref="AF3857:AN3857" si="3006">AF3767+AF3785+AF3803+AF3821 + AF3839</f>
        <v>37.380540563149211</v>
      </c>
      <c r="AG3857" s="439">
        <f t="shared" si="3006"/>
        <v>36.731767382298408</v>
      </c>
      <c r="AH3857" s="439">
        <f t="shared" si="3006"/>
        <v>36.082994201447605</v>
      </c>
      <c r="AI3857" s="440">
        <f t="shared" si="3006"/>
        <v>35.434221020596802</v>
      </c>
      <c r="AJ3857" s="439">
        <f t="shared" si="3006"/>
        <v>34.812568020235453</v>
      </c>
      <c r="AK3857" s="439">
        <f t="shared" si="3006"/>
        <v>34.190915019874105</v>
      </c>
      <c r="AL3857" s="439">
        <f t="shared" si="3006"/>
        <v>33.569262019512756</v>
      </c>
      <c r="AM3857" s="439">
        <f t="shared" si="3006"/>
        <v>32.947609019151407</v>
      </c>
      <c r="AN3857" s="440">
        <f t="shared" si="3006"/>
        <v>32.325956018790059</v>
      </c>
    </row>
    <row r="3858" spans="1:40" outlineLevel="2">
      <c r="A3858" s="882">
        <f>ROW()</f>
        <v>3858</v>
      </c>
      <c r="B3858" s="453"/>
      <c r="D3858" s="452" t="s">
        <v>31</v>
      </c>
      <c r="H3858" s="458"/>
      <c r="I3858" s="458"/>
      <c r="J3858" s="459"/>
      <c r="K3858" s="458"/>
      <c r="L3858" s="458"/>
      <c r="M3858" s="458"/>
      <c r="N3858" s="458"/>
      <c r="O3858" s="459"/>
      <c r="P3858" s="458"/>
      <c r="Q3858" s="458"/>
      <c r="R3858" s="458"/>
      <c r="S3858" s="463"/>
      <c r="T3858" s="458"/>
      <c r="U3858" s="458"/>
      <c r="V3858" s="458"/>
      <c r="W3858" s="31"/>
      <c r="X3858" s="440"/>
      <c r="Y3858" s="459"/>
      <c r="Z3858" s="458"/>
      <c r="AA3858" s="439"/>
      <c r="AB3858" s="439"/>
      <c r="AC3858" s="439"/>
      <c r="AD3858" s="440"/>
      <c r="AE3858" s="443"/>
      <c r="AF3858" s="439">
        <f t="shared" ref="AF3858:AN3858" si="3007">AF3768+AF3786+AF3804+AF3822 + AF3840</f>
        <v>0</v>
      </c>
      <c r="AG3858" s="439">
        <f t="shared" si="3007"/>
        <v>0</v>
      </c>
      <c r="AH3858" s="439">
        <f t="shared" si="3007"/>
        <v>0</v>
      </c>
      <c r="AI3858" s="440">
        <f t="shared" si="3007"/>
        <v>0</v>
      </c>
      <c r="AJ3858" s="439">
        <f t="shared" si="3007"/>
        <v>0</v>
      </c>
      <c r="AK3858" s="439">
        <f t="shared" si="3007"/>
        <v>0</v>
      </c>
      <c r="AL3858" s="439">
        <f t="shared" si="3007"/>
        <v>0</v>
      </c>
      <c r="AM3858" s="439">
        <f t="shared" si="3007"/>
        <v>0</v>
      </c>
      <c r="AN3858" s="440">
        <f t="shared" si="3007"/>
        <v>0</v>
      </c>
    </row>
    <row r="3859" spans="1:40" outlineLevel="2">
      <c r="A3859" s="882">
        <f>ROW()</f>
        <v>3859</v>
      </c>
      <c r="B3859" s="453"/>
      <c r="D3859" s="452" t="s">
        <v>32</v>
      </c>
      <c r="H3859" s="458"/>
      <c r="I3859" s="458"/>
      <c r="J3859" s="459"/>
      <c r="K3859" s="458"/>
      <c r="L3859" s="458"/>
      <c r="M3859" s="458"/>
      <c r="N3859" s="458"/>
      <c r="O3859" s="459"/>
      <c r="P3859" s="458"/>
      <c r="Q3859" s="458"/>
      <c r="R3859" s="458"/>
      <c r="S3859" s="463"/>
      <c r="T3859" s="458"/>
      <c r="U3859" s="458"/>
      <c r="V3859" s="458"/>
      <c r="W3859" s="31"/>
      <c r="X3859" s="440"/>
      <c r="Y3859" s="459"/>
      <c r="Z3859" s="458"/>
      <c r="AA3859" s="439"/>
      <c r="AB3859" s="439"/>
      <c r="AC3859" s="439"/>
      <c r="AD3859" s="440"/>
      <c r="AE3859" s="443"/>
      <c r="AF3859" s="439">
        <f t="shared" ref="AF3859:AN3859" si="3008">AF3769+AF3787+AF3805+AF3823 + AF3841</f>
        <v>1.2179852336108823</v>
      </c>
      <c r="AG3859" s="439">
        <f t="shared" si="3008"/>
        <v>1.1959657907031125</v>
      </c>
      <c r="AH3859" s="439">
        <f t="shared" si="3008"/>
        <v>1.1739463477953427</v>
      </c>
      <c r="AI3859" s="440">
        <f t="shared" si="3008"/>
        <v>1.1519269048875729</v>
      </c>
      <c r="AJ3859" s="439">
        <f t="shared" si="3008"/>
        <v>1.1207937452960168</v>
      </c>
      <c r="AK3859" s="439">
        <f t="shared" si="3008"/>
        <v>1.0896605857044608</v>
      </c>
      <c r="AL3859" s="439">
        <f t="shared" si="3008"/>
        <v>1.0585274261129047</v>
      </c>
      <c r="AM3859" s="439">
        <f t="shared" si="3008"/>
        <v>1.0273942665213487</v>
      </c>
      <c r="AN3859" s="440">
        <f t="shared" si="3008"/>
        <v>0.99626110692979264</v>
      </c>
    </row>
    <row r="3860" spans="1:40" outlineLevel="2">
      <c r="A3860" s="882">
        <f>ROW()</f>
        <v>3860</v>
      </c>
      <c r="B3860" s="453"/>
      <c r="D3860" s="452" t="s">
        <v>33</v>
      </c>
      <c r="H3860" s="458"/>
      <c r="I3860" s="458"/>
      <c r="J3860" s="459"/>
      <c r="K3860" s="458"/>
      <c r="L3860" s="458"/>
      <c r="M3860" s="458"/>
      <c r="N3860" s="458"/>
      <c r="O3860" s="459"/>
      <c r="P3860" s="458"/>
      <c r="Q3860" s="458"/>
      <c r="R3860" s="458"/>
      <c r="S3860" s="463"/>
      <c r="T3860" s="458"/>
      <c r="U3860" s="458"/>
      <c r="V3860" s="458"/>
      <c r="W3860" s="31"/>
      <c r="X3860" s="440"/>
      <c r="Y3860" s="459"/>
      <c r="Z3860" s="458"/>
      <c r="AA3860" s="439"/>
      <c r="AB3860" s="439"/>
      <c r="AC3860" s="439"/>
      <c r="AD3860" s="440"/>
      <c r="AE3860" s="443"/>
      <c r="AF3860" s="439">
        <f t="shared" ref="AF3860:AN3860" si="3009">AF3770+AF3788+AF3806+AF3824 + AF3842</f>
        <v>0</v>
      </c>
      <c r="AG3860" s="439">
        <f t="shared" si="3009"/>
        <v>-1.9816171266775905E-3</v>
      </c>
      <c r="AH3860" s="439">
        <f t="shared" si="3009"/>
        <v>-3.963234253355181E-3</v>
      </c>
      <c r="AI3860" s="440">
        <f t="shared" si="3009"/>
        <v>-5.9448513800327719E-3</v>
      </c>
      <c r="AJ3860" s="439">
        <f t="shared" si="3009"/>
        <v>0</v>
      </c>
      <c r="AK3860" s="439">
        <f t="shared" si="3009"/>
        <v>0</v>
      </c>
      <c r="AL3860" s="439">
        <f t="shared" si="3009"/>
        <v>0</v>
      </c>
      <c r="AM3860" s="439">
        <f t="shared" si="3009"/>
        <v>0</v>
      </c>
      <c r="AN3860" s="440">
        <f t="shared" si="3009"/>
        <v>0</v>
      </c>
    </row>
    <row r="3861" spans="1:40" outlineLevel="2">
      <c r="A3861" s="882">
        <f>ROW()</f>
        <v>3861</v>
      </c>
      <c r="B3861" s="453"/>
      <c r="D3861" s="452" t="s">
        <v>27</v>
      </c>
      <c r="H3861" s="458"/>
      <c r="I3861" s="458"/>
      <c r="J3861" s="459"/>
      <c r="K3861" s="458"/>
      <c r="L3861" s="458"/>
      <c r="M3861" s="458"/>
      <c r="N3861" s="458"/>
      <c r="O3861" s="459"/>
      <c r="P3861" s="458"/>
      <c r="Q3861" s="458"/>
      <c r="R3861" s="458"/>
      <c r="S3861" s="463"/>
      <c r="T3861" s="458"/>
      <c r="U3861" s="458"/>
      <c r="V3861" s="458"/>
      <c r="W3861" s="31"/>
      <c r="X3861" s="440"/>
      <c r="Y3861" s="459"/>
      <c r="Z3861" s="458"/>
      <c r="AA3861" s="439"/>
      <c r="AB3861" s="439"/>
      <c r="AC3861" s="439"/>
      <c r="AD3861" s="440"/>
      <c r="AE3861" s="443"/>
      <c r="AF3861" s="439">
        <f t="shared" ref="AF3861:AN3861" si="3010">AF3771+AF3789+AF3807+AF3825 + AF3843</f>
        <v>0.33344296915910965</v>
      </c>
      <c r="AG3861" s="439">
        <f t="shared" si="3010"/>
        <v>0.32319201938199577</v>
      </c>
      <c r="AH3861" s="439">
        <f t="shared" si="3010"/>
        <v>0.31294106960488188</v>
      </c>
      <c r="AI3861" s="440">
        <f t="shared" si="3010"/>
        <v>0.302690119827768</v>
      </c>
      <c r="AJ3861" s="439">
        <f t="shared" si="3010"/>
        <v>0.29450930577836887</v>
      </c>
      <c r="AK3861" s="439">
        <f t="shared" si="3010"/>
        <v>0.28632849172896974</v>
      </c>
      <c r="AL3861" s="439">
        <f t="shared" si="3010"/>
        <v>0.2781476776795706</v>
      </c>
      <c r="AM3861" s="439">
        <f t="shared" si="3010"/>
        <v>0.26996686363017147</v>
      </c>
      <c r="AN3861" s="440">
        <f t="shared" si="3010"/>
        <v>0.26178604958077234</v>
      </c>
    </row>
    <row r="3862" spans="1:40" outlineLevel="2">
      <c r="A3862" s="882">
        <f>ROW()</f>
        <v>3862</v>
      </c>
      <c r="B3862" s="453"/>
      <c r="D3862" s="452" t="s">
        <v>34</v>
      </c>
      <c r="H3862" s="458"/>
      <c r="I3862" s="458"/>
      <c r="J3862" s="459"/>
      <c r="K3862" s="458"/>
      <c r="L3862" s="458"/>
      <c r="M3862" s="458"/>
      <c r="N3862" s="458"/>
      <c r="O3862" s="459"/>
      <c r="P3862" s="458"/>
      <c r="Q3862" s="458"/>
      <c r="R3862" s="458"/>
      <c r="S3862" s="463"/>
      <c r="T3862" s="458"/>
      <c r="U3862" s="458"/>
      <c r="V3862" s="458"/>
      <c r="W3862" s="31"/>
      <c r="X3862" s="440"/>
      <c r="Y3862" s="459"/>
      <c r="Z3862" s="458"/>
      <c r="AA3862" s="439"/>
      <c r="AB3862" s="439"/>
      <c r="AC3862" s="439"/>
      <c r="AD3862" s="440"/>
      <c r="AE3862" s="443"/>
      <c r="AF3862" s="439">
        <f t="shared" ref="AF3862:AN3862" si="3011">AF3772+AF3790+AF3808+AF3826 + AF3844</f>
        <v>27.514184088260471</v>
      </c>
      <c r="AG3862" s="439">
        <f t="shared" si="3011"/>
        <v>26.170463106736012</v>
      </c>
      <c r="AH3862" s="439">
        <f t="shared" si="3011"/>
        <v>24.826742125211553</v>
      </c>
      <c r="AI3862" s="440">
        <f t="shared" si="3011"/>
        <v>23.483021143687093</v>
      </c>
      <c r="AJ3862" s="439">
        <f t="shared" si="3011"/>
        <v>22.415611091701315</v>
      </c>
      <c r="AK3862" s="439">
        <f t="shared" si="3011"/>
        <v>21.348201039715537</v>
      </c>
      <c r="AL3862" s="439">
        <f t="shared" si="3011"/>
        <v>20.280790987729759</v>
      </c>
      <c r="AM3862" s="439">
        <f t="shared" si="3011"/>
        <v>19.213380935743981</v>
      </c>
      <c r="AN3862" s="440">
        <f t="shared" si="3011"/>
        <v>18.145970883758203</v>
      </c>
    </row>
    <row r="3863" spans="1:40" outlineLevel="2">
      <c r="A3863" s="882">
        <f>ROW()</f>
        <v>3863</v>
      </c>
      <c r="B3863" s="453"/>
      <c r="D3863" s="452" t="s">
        <v>35</v>
      </c>
      <c r="H3863" s="458"/>
      <c r="I3863" s="458"/>
      <c r="J3863" s="459"/>
      <c r="K3863" s="458"/>
      <c r="L3863" s="458"/>
      <c r="M3863" s="458"/>
      <c r="N3863" s="458"/>
      <c r="O3863" s="459"/>
      <c r="P3863" s="458"/>
      <c r="Q3863" s="458"/>
      <c r="R3863" s="458"/>
      <c r="S3863" s="463"/>
      <c r="T3863" s="458"/>
      <c r="U3863" s="458"/>
      <c r="V3863" s="458"/>
      <c r="W3863" s="31"/>
      <c r="X3863" s="440"/>
      <c r="Y3863" s="459"/>
      <c r="Z3863" s="458"/>
      <c r="AA3863" s="439"/>
      <c r="AB3863" s="439"/>
      <c r="AC3863" s="439"/>
      <c r="AD3863" s="440"/>
      <c r="AE3863" s="443"/>
      <c r="AF3863" s="439">
        <f t="shared" ref="AF3863:AN3863" si="3012">AF3773+AF3791+AF3809+AF3827 + AF3845</f>
        <v>0.80577747801602162</v>
      </c>
      <c r="AG3863" s="439">
        <f t="shared" si="3012"/>
        <v>0.7135020094969029</v>
      </c>
      <c r="AH3863" s="439">
        <f t="shared" si="3012"/>
        <v>0.62122654097778418</v>
      </c>
      <c r="AI3863" s="440">
        <f t="shared" si="3012"/>
        <v>0.52895107245866546</v>
      </c>
      <c r="AJ3863" s="439">
        <f t="shared" si="3012"/>
        <v>0.45338663353599895</v>
      </c>
      <c r="AK3863" s="439">
        <f t="shared" si="3012"/>
        <v>0.37782219461333244</v>
      </c>
      <c r="AL3863" s="439">
        <f t="shared" si="3012"/>
        <v>0.30225775569066593</v>
      </c>
      <c r="AM3863" s="439">
        <f t="shared" si="3012"/>
        <v>0.22669331676799945</v>
      </c>
      <c r="AN3863" s="440">
        <f t="shared" si="3012"/>
        <v>0.15112887784533297</v>
      </c>
    </row>
    <row r="3864" spans="1:40" outlineLevel="2">
      <c r="A3864" s="882">
        <f>ROW()</f>
        <v>3864</v>
      </c>
      <c r="B3864" s="453"/>
      <c r="D3864" s="452" t="s">
        <v>302</v>
      </c>
      <c r="H3864" s="458"/>
      <c r="I3864" s="458"/>
      <c r="J3864" s="459"/>
      <c r="K3864" s="458"/>
      <c r="L3864" s="458"/>
      <c r="M3864" s="458"/>
      <c r="N3864" s="458"/>
      <c r="O3864" s="459"/>
      <c r="P3864" s="458"/>
      <c r="Q3864" s="458"/>
      <c r="R3864" s="458"/>
      <c r="S3864" s="463"/>
      <c r="T3864" s="458"/>
      <c r="U3864" s="458"/>
      <c r="V3864" s="458"/>
      <c r="W3864" s="31"/>
      <c r="X3864" s="440"/>
      <c r="Y3864" s="459"/>
      <c r="Z3864" s="458"/>
      <c r="AA3864" s="439"/>
      <c r="AB3864" s="439"/>
      <c r="AC3864" s="439"/>
      <c r="AD3864" s="440"/>
      <c r="AE3864" s="443"/>
      <c r="AF3864" s="439">
        <f t="shared" ref="AF3864:AN3864" si="3013">AF3774+AF3792+AF3810+AF3828 + AF3846</f>
        <v>1.999356445588937</v>
      </c>
      <c r="AG3864" s="439">
        <f t="shared" si="3013"/>
        <v>1.4509374464555762</v>
      </c>
      <c r="AH3864" s="439">
        <f t="shared" si="3013"/>
        <v>0.90251844732221531</v>
      </c>
      <c r="AI3864" s="440">
        <f t="shared" si="3013"/>
        <v>0.35409944818885442</v>
      </c>
      <c r="AJ3864" s="439">
        <f t="shared" si="3013"/>
        <v>0.3035138127333038</v>
      </c>
      <c r="AK3864" s="439">
        <f t="shared" si="3013"/>
        <v>0.25292817727775319</v>
      </c>
      <c r="AL3864" s="439">
        <f t="shared" si="3013"/>
        <v>0.20234254182220254</v>
      </c>
      <c r="AM3864" s="439">
        <f t="shared" si="3013"/>
        <v>0.1517569063666519</v>
      </c>
      <c r="AN3864" s="440">
        <f t="shared" si="3013"/>
        <v>0.10117127091110126</v>
      </c>
    </row>
    <row r="3865" spans="1:40" outlineLevel="2">
      <c r="A3865" s="882">
        <f>ROW()</f>
        <v>3865</v>
      </c>
      <c r="B3865" s="453"/>
      <c r="D3865" s="452" t="s">
        <v>36</v>
      </c>
      <c r="H3865" s="458"/>
      <c r="I3865" s="458"/>
      <c r="J3865" s="459"/>
      <c r="K3865" s="458"/>
      <c r="L3865" s="458"/>
      <c r="M3865" s="458"/>
      <c r="N3865" s="458"/>
      <c r="O3865" s="459"/>
      <c r="P3865" s="458"/>
      <c r="Q3865" s="458"/>
      <c r="R3865" s="458"/>
      <c r="S3865" s="463"/>
      <c r="T3865" s="458"/>
      <c r="U3865" s="458"/>
      <c r="V3865" s="458"/>
      <c r="W3865" s="31"/>
      <c r="X3865" s="440"/>
      <c r="Y3865" s="459"/>
      <c r="Z3865" s="458"/>
      <c r="AA3865" s="439"/>
      <c r="AB3865" s="439"/>
      <c r="AC3865" s="439"/>
      <c r="AD3865" s="440"/>
      <c r="AE3865" s="443"/>
      <c r="AF3865" s="439">
        <f t="shared" ref="AF3865:AN3865" si="3014">AF3775+AF3793+AF3811+AF3829 + AF3847</f>
        <v>8.1808124727588858</v>
      </c>
      <c r="AG3865" s="439">
        <f t="shared" si="3014"/>
        <v>6.169909051251576</v>
      </c>
      <c r="AH3865" s="439">
        <f t="shared" si="3014"/>
        <v>4.1590056297442661</v>
      </c>
      <c r="AI3865" s="440">
        <f t="shared" si="3014"/>
        <v>2.1481022082369563</v>
      </c>
      <c r="AJ3865" s="439">
        <f t="shared" si="3014"/>
        <v>1.0740511041184782</v>
      </c>
      <c r="AK3865" s="439">
        <f t="shared" si="3014"/>
        <v>0</v>
      </c>
      <c r="AL3865" s="439">
        <f t="shared" si="3014"/>
        <v>0</v>
      </c>
      <c r="AM3865" s="439">
        <f t="shared" si="3014"/>
        <v>0</v>
      </c>
      <c r="AN3865" s="440">
        <f t="shared" si="3014"/>
        <v>0</v>
      </c>
    </row>
    <row r="3866" spans="1:40" outlineLevel="2">
      <c r="A3866" s="882">
        <f>ROW()</f>
        <v>3866</v>
      </c>
      <c r="B3866" s="453"/>
      <c r="D3866" s="452" t="s">
        <v>583</v>
      </c>
      <c r="H3866" s="458"/>
      <c r="I3866" s="458"/>
      <c r="J3866" s="459"/>
      <c r="K3866" s="458"/>
      <c r="L3866" s="458"/>
      <c r="M3866" s="458"/>
      <c r="N3866" s="458"/>
      <c r="O3866" s="459"/>
      <c r="P3866" s="458"/>
      <c r="Q3866" s="458"/>
      <c r="R3866" s="458"/>
      <c r="S3866" s="463"/>
      <c r="T3866" s="458"/>
      <c r="U3866" s="458"/>
      <c r="V3866" s="458"/>
      <c r="W3866" s="31"/>
      <c r="X3866" s="440"/>
      <c r="Y3866" s="459"/>
      <c r="Z3866" s="458"/>
      <c r="AA3866" s="439"/>
      <c r="AB3866" s="439"/>
      <c r="AC3866" s="439"/>
      <c r="AD3866" s="440"/>
      <c r="AE3866" s="443"/>
      <c r="AF3866" s="439">
        <f t="shared" ref="AF3866:AN3866" si="3015">AF3776+AF3794+AF3812+AF3830 + AF3848</f>
        <v>1.0617912635531741</v>
      </c>
      <c r="AG3866" s="439">
        <f t="shared" si="3015"/>
        <v>0.82970878529051761</v>
      </c>
      <c r="AH3866" s="439">
        <f t="shared" si="3015"/>
        <v>0.59762630702786113</v>
      </c>
      <c r="AI3866" s="440">
        <f t="shared" si="3015"/>
        <v>0.36554382876520464</v>
      </c>
      <c r="AJ3866" s="439">
        <f t="shared" si="3015"/>
        <v>0.31332328179874686</v>
      </c>
      <c r="AK3866" s="439">
        <f t="shared" si="3015"/>
        <v>0.26110273483228907</v>
      </c>
      <c r="AL3866" s="439">
        <f t="shared" si="3015"/>
        <v>0.20888218786583126</v>
      </c>
      <c r="AM3866" s="439">
        <f t="shared" si="3015"/>
        <v>0.15666164089937346</v>
      </c>
      <c r="AN3866" s="440">
        <f t="shared" si="3015"/>
        <v>0.10444109393291565</v>
      </c>
    </row>
    <row r="3867" spans="1:40" outlineLevel="2">
      <c r="A3867" s="882">
        <f>ROW()</f>
        <v>3867</v>
      </c>
      <c r="B3867" s="453"/>
      <c r="D3867" s="452" t="s">
        <v>81</v>
      </c>
      <c r="H3867" s="458"/>
      <c r="I3867" s="458"/>
      <c r="J3867" s="459"/>
      <c r="K3867" s="458"/>
      <c r="L3867" s="458"/>
      <c r="M3867" s="458"/>
      <c r="N3867" s="458"/>
      <c r="O3867" s="459"/>
      <c r="P3867" s="458"/>
      <c r="Q3867" s="458"/>
      <c r="R3867" s="458"/>
      <c r="S3867" s="463"/>
      <c r="T3867" s="458"/>
      <c r="U3867" s="458"/>
      <c r="V3867" s="458"/>
      <c r="W3867" s="31"/>
      <c r="X3867" s="440"/>
      <c r="Y3867" s="459"/>
      <c r="Z3867" s="458"/>
      <c r="AA3867" s="439"/>
      <c r="AB3867" s="439"/>
      <c r="AC3867" s="439"/>
      <c r="AD3867" s="440"/>
      <c r="AE3867" s="443"/>
      <c r="AF3867" s="439">
        <f t="shared" ref="AF3867:AN3867" si="3016">AF3777+AF3795+AF3813+AF3831 + AF3849</f>
        <v>0</v>
      </c>
      <c r="AG3867" s="439">
        <f t="shared" si="3016"/>
        <v>0</v>
      </c>
      <c r="AH3867" s="439">
        <f t="shared" si="3016"/>
        <v>0</v>
      </c>
      <c r="AI3867" s="440">
        <f t="shared" si="3016"/>
        <v>0</v>
      </c>
      <c r="AJ3867" s="439">
        <f t="shared" si="3016"/>
        <v>0</v>
      </c>
      <c r="AK3867" s="439">
        <f t="shared" si="3016"/>
        <v>0</v>
      </c>
      <c r="AL3867" s="439">
        <f t="shared" si="3016"/>
        <v>0</v>
      </c>
      <c r="AM3867" s="439">
        <f t="shared" si="3016"/>
        <v>0</v>
      </c>
      <c r="AN3867" s="440">
        <f t="shared" si="3016"/>
        <v>0</v>
      </c>
    </row>
    <row r="3868" spans="1:40" outlineLevel="2">
      <c r="A3868" s="882">
        <f>ROW()</f>
        <v>3868</v>
      </c>
      <c r="B3868" s="453"/>
      <c r="D3868" s="452" t="s">
        <v>28</v>
      </c>
      <c r="H3868" s="458"/>
      <c r="I3868" s="458"/>
      <c r="J3868" s="459"/>
      <c r="K3868" s="458"/>
      <c r="L3868" s="458"/>
      <c r="M3868" s="458"/>
      <c r="N3868" s="458"/>
      <c r="O3868" s="459"/>
      <c r="P3868" s="458"/>
      <c r="Q3868" s="458"/>
      <c r="R3868" s="458"/>
      <c r="S3868" s="463"/>
      <c r="T3868" s="458"/>
      <c r="U3868" s="458"/>
      <c r="V3868" s="458"/>
      <c r="W3868" s="31"/>
      <c r="X3868" s="440"/>
      <c r="Y3868" s="459"/>
      <c r="Z3868" s="458"/>
      <c r="AA3868" s="439"/>
      <c r="AB3868" s="439"/>
      <c r="AC3868" s="439"/>
      <c r="AD3868" s="440"/>
      <c r="AE3868" s="443"/>
      <c r="AF3868" s="439">
        <f t="shared" ref="AF3868:AN3868" si="3017">AF3778+AF3796+AF3814+AF3832 + AF3850</f>
        <v>0</v>
      </c>
      <c r="AG3868" s="439">
        <f t="shared" si="3017"/>
        <v>0</v>
      </c>
      <c r="AH3868" s="439">
        <f t="shared" si="3017"/>
        <v>0</v>
      </c>
      <c r="AI3868" s="440">
        <f t="shared" si="3017"/>
        <v>0</v>
      </c>
      <c r="AJ3868" s="439">
        <f t="shared" si="3017"/>
        <v>0</v>
      </c>
      <c r="AK3868" s="439">
        <f t="shared" si="3017"/>
        <v>0</v>
      </c>
      <c r="AL3868" s="439">
        <f t="shared" si="3017"/>
        <v>0</v>
      </c>
      <c r="AM3868" s="439">
        <f t="shared" si="3017"/>
        <v>0</v>
      </c>
      <c r="AN3868" s="440">
        <f t="shared" si="3017"/>
        <v>0</v>
      </c>
    </row>
    <row r="3869" spans="1:40" outlineLevel="2">
      <c r="A3869" s="882">
        <f>ROW()</f>
        <v>3869</v>
      </c>
      <c r="B3869" s="453"/>
      <c r="D3869" s="456" t="s">
        <v>443</v>
      </c>
      <c r="E3869" s="456"/>
      <c r="F3869" s="456"/>
      <c r="G3869" s="456"/>
      <c r="H3869" s="460"/>
      <c r="I3869" s="460"/>
      <c r="J3869" s="461"/>
      <c r="K3869" s="460"/>
      <c r="L3869" s="460"/>
      <c r="M3869" s="460"/>
      <c r="N3869" s="460"/>
      <c r="O3869" s="461"/>
      <c r="P3869" s="460"/>
      <c r="Q3869" s="460"/>
      <c r="R3869" s="460"/>
      <c r="S3869" s="465"/>
      <c r="T3869" s="460"/>
      <c r="U3869" s="460"/>
      <c r="V3869" s="460"/>
      <c r="W3869" s="57"/>
      <c r="X3869" s="442"/>
      <c r="Y3869" s="461"/>
      <c r="Z3869" s="460"/>
      <c r="AA3869" s="441"/>
      <c r="AB3869" s="441"/>
      <c r="AC3869" s="441"/>
      <c r="AD3869" s="442"/>
      <c r="AE3869" s="462"/>
      <c r="AF3869" s="441">
        <f t="shared" ref="AF3869:AN3869" si="3018">AF3779+AF3797+AF3815+AF3833 + AF3851</f>
        <v>0</v>
      </c>
      <c r="AG3869" s="441">
        <f t="shared" si="3018"/>
        <v>0</v>
      </c>
      <c r="AH3869" s="441">
        <f t="shared" si="3018"/>
        <v>0</v>
      </c>
      <c r="AI3869" s="442">
        <f t="shared" si="3018"/>
        <v>0</v>
      </c>
      <c r="AJ3869" s="441">
        <f t="shared" si="3018"/>
        <v>0</v>
      </c>
      <c r="AK3869" s="441">
        <f t="shared" si="3018"/>
        <v>0</v>
      </c>
      <c r="AL3869" s="441">
        <f t="shared" si="3018"/>
        <v>0</v>
      </c>
      <c r="AM3869" s="441">
        <f t="shared" si="3018"/>
        <v>0</v>
      </c>
      <c r="AN3869" s="442">
        <f t="shared" si="3018"/>
        <v>0</v>
      </c>
    </row>
    <row r="3870" spans="1:40" outlineLevel="2">
      <c r="A3870" s="887">
        <f>ROW()</f>
        <v>3870</v>
      </c>
      <c r="B3870" s="644"/>
      <c r="C3870" s="770"/>
      <c r="D3870" s="456" t="s">
        <v>24</v>
      </c>
      <c r="E3870" s="456"/>
      <c r="F3870" s="456"/>
      <c r="G3870" s="456"/>
      <c r="H3870" s="460"/>
      <c r="I3870" s="460"/>
      <c r="J3870" s="461"/>
      <c r="K3870" s="460"/>
      <c r="L3870" s="460"/>
      <c r="M3870" s="460"/>
      <c r="N3870" s="460"/>
      <c r="O3870" s="461"/>
      <c r="P3870" s="460"/>
      <c r="Q3870" s="460"/>
      <c r="R3870" s="460"/>
      <c r="S3870" s="465"/>
      <c r="T3870" s="460"/>
      <c r="U3870" s="460"/>
      <c r="V3870" s="460"/>
      <c r="W3870" s="441"/>
      <c r="X3870" s="442"/>
      <c r="Y3870" s="461"/>
      <c r="Z3870" s="460"/>
      <c r="AA3870" s="441"/>
      <c r="AB3870" s="441"/>
      <c r="AC3870" s="441"/>
      <c r="AD3870" s="442"/>
      <c r="AE3870" s="1159"/>
      <c r="AF3870" s="441">
        <f t="shared" ref="AF3870:AN3870" si="3019">SUM(AF3854:AF3869)</f>
        <v>83.039656140840307</v>
      </c>
      <c r="AG3870" s="441">
        <f t="shared" si="3019"/>
        <v>78.088499331152477</v>
      </c>
      <c r="AH3870" s="441">
        <f t="shared" si="3019"/>
        <v>73.137342521464646</v>
      </c>
      <c r="AI3870" s="442">
        <f t="shared" si="3019"/>
        <v>68.186185711776801</v>
      </c>
      <c r="AJ3870" s="441">
        <f t="shared" si="3019"/>
        <v>65.331368248525507</v>
      </c>
      <c r="AK3870" s="441">
        <f t="shared" si="3019"/>
        <v>62.290785138477858</v>
      </c>
      <c r="AL3870" s="441">
        <f t="shared" si="3019"/>
        <v>60.324253132548684</v>
      </c>
      <c r="AM3870" s="441">
        <f t="shared" si="3019"/>
        <v>58.357721126619495</v>
      </c>
      <c r="AN3870" s="442">
        <f t="shared" si="3019"/>
        <v>56.391189120690321</v>
      </c>
    </row>
    <row r="3871" spans="1:40">
      <c r="A3871" s="884" t="str">
        <f>"2022 Capex Account [m$"&amp;Input!$G$43&amp;"]"</f>
        <v>2022 Capex Account [m$31/12/2023]</v>
      </c>
      <c r="B3871" s="885"/>
      <c r="C3871" s="886"/>
      <c r="D3871" s="885"/>
      <c r="E3871" s="885"/>
      <c r="F3871" s="885"/>
      <c r="G3871" s="25"/>
      <c r="H3871" s="885"/>
      <c r="I3871" s="25"/>
      <c r="J3871" s="323"/>
      <c r="K3871" s="25"/>
      <c r="L3871" s="25"/>
      <c r="M3871" s="25"/>
      <c r="N3871" s="25"/>
      <c r="O3871" s="323"/>
      <c r="P3871" s="25"/>
      <c r="Q3871" s="25"/>
      <c r="R3871" s="25"/>
      <c r="S3871" s="318"/>
      <c r="T3871" s="25"/>
      <c r="U3871" s="25"/>
      <c r="V3871" s="25"/>
      <c r="W3871" s="25"/>
      <c r="X3871" s="318"/>
      <c r="Y3871" s="323"/>
      <c r="Z3871" s="25"/>
      <c r="AA3871" s="25"/>
      <c r="AB3871" s="25"/>
      <c r="AC3871" s="25"/>
      <c r="AD3871" s="318"/>
      <c r="AE3871" s="323"/>
      <c r="AF3871" s="25"/>
      <c r="AG3871" s="25"/>
      <c r="AH3871" s="25"/>
      <c r="AI3871" s="318"/>
      <c r="AJ3871" s="323"/>
      <c r="AK3871" s="25"/>
      <c r="AL3871" s="25"/>
      <c r="AM3871" s="25"/>
      <c r="AN3871" s="318"/>
    </row>
    <row r="3872" spans="1:40" outlineLevel="1">
      <c r="A3872" s="732" t="s">
        <v>26</v>
      </c>
      <c r="B3872" s="733"/>
      <c r="C3872" s="881"/>
      <c r="D3872" s="733"/>
      <c r="E3872" s="733"/>
      <c r="F3872" s="733"/>
      <c r="G3872" s="730"/>
      <c r="H3872" s="733"/>
      <c r="I3872" s="730"/>
      <c r="J3872" s="729"/>
      <c r="K3872" s="730"/>
      <c r="L3872" s="730"/>
      <c r="M3872" s="730"/>
      <c r="N3872" s="730"/>
      <c r="O3872" s="729"/>
      <c r="P3872" s="730"/>
      <c r="Q3872" s="730"/>
      <c r="R3872" s="730"/>
      <c r="S3872" s="731"/>
      <c r="T3872" s="730"/>
      <c r="U3872" s="730"/>
      <c r="V3872" s="730"/>
      <c r="W3872" s="730"/>
      <c r="X3872" s="731"/>
      <c r="Y3872" s="729"/>
      <c r="Z3872" s="730"/>
      <c r="AA3872" s="730"/>
      <c r="AB3872" s="730"/>
      <c r="AC3872" s="730"/>
      <c r="AD3872" s="731"/>
      <c r="AE3872" s="729"/>
      <c r="AF3872" s="730"/>
      <c r="AG3872" s="730"/>
      <c r="AH3872" s="730"/>
      <c r="AI3872" s="731"/>
      <c r="AJ3872" s="729"/>
      <c r="AK3872" s="730"/>
      <c r="AL3872" s="730"/>
      <c r="AM3872" s="730"/>
      <c r="AN3872" s="731"/>
    </row>
    <row r="3873" spans="1:40" outlineLevel="2">
      <c r="A3873" s="882">
        <f>ROW()</f>
        <v>3873</v>
      </c>
      <c r="B3873" s="453"/>
      <c r="D3873" s="452" t="s">
        <v>300</v>
      </c>
      <c r="H3873" s="458"/>
      <c r="I3873" s="458"/>
      <c r="J3873" s="459"/>
      <c r="K3873" s="458"/>
      <c r="L3873" s="458"/>
      <c r="M3873" s="458"/>
      <c r="N3873" s="458"/>
      <c r="O3873" s="459"/>
      <c r="P3873" s="458"/>
      <c r="Q3873" s="458"/>
      <c r="R3873" s="458"/>
      <c r="S3873" s="463"/>
      <c r="T3873" s="458"/>
      <c r="U3873" s="458"/>
      <c r="V3873" s="458"/>
      <c r="W3873" s="458"/>
      <c r="X3873" s="463"/>
      <c r="Y3873" s="459"/>
      <c r="Z3873" s="458"/>
      <c r="AA3873" s="169"/>
      <c r="AB3873" s="169"/>
      <c r="AC3873" s="169"/>
      <c r="AD3873" s="337"/>
      <c r="AE3873" s="459"/>
      <c r="AF3873" s="169"/>
      <c r="AG3873" s="169"/>
      <c r="AH3873" s="169">
        <f>Input!$Y$58</f>
        <v>80</v>
      </c>
      <c r="AI3873" s="449">
        <f t="shared" ref="AI3873" si="3020">(AH3873-AH$9)*(AH3873&gt;AI$9)</f>
        <v>79</v>
      </c>
      <c r="AJ3873" s="26">
        <f t="shared" ref="AJ3873:AK3888" si="3021">(AI3873-AI$9)*(AI3873&gt;AJ$9)</f>
        <v>78</v>
      </c>
      <c r="AK3873" s="26">
        <f t="shared" si="3021"/>
        <v>77</v>
      </c>
      <c r="AL3873" s="26">
        <f t="shared" ref="AL3873:AL3888" si="3022">(AK3873-AK$9)*(AK3873&gt;AL$9)</f>
        <v>76</v>
      </c>
      <c r="AM3873" s="26">
        <f t="shared" ref="AM3873:AM3888" si="3023">(AL3873-AL$9)*(AL3873&gt;AM$9)</f>
        <v>75</v>
      </c>
      <c r="AN3873" s="311">
        <f t="shared" ref="AN3873:AN3888" si="3024">(AM3873-AM$9)*(AM3873&gt;AN$9)</f>
        <v>74</v>
      </c>
    </row>
    <row r="3874" spans="1:40" outlineLevel="2">
      <c r="A3874" s="882">
        <f>ROW()</f>
        <v>3874</v>
      </c>
      <c r="B3874" s="453"/>
      <c r="D3874" s="452" t="s">
        <v>301</v>
      </c>
      <c r="H3874" s="458"/>
      <c r="I3874" s="458"/>
      <c r="J3874" s="459"/>
      <c r="K3874" s="458"/>
      <c r="L3874" s="458"/>
      <c r="M3874" s="458"/>
      <c r="N3874" s="458"/>
      <c r="O3874" s="459"/>
      <c r="P3874" s="458"/>
      <c r="Q3874" s="458"/>
      <c r="R3874" s="458"/>
      <c r="S3874" s="463"/>
      <c r="T3874" s="458"/>
      <c r="U3874" s="458"/>
      <c r="V3874" s="458"/>
      <c r="W3874" s="458"/>
      <c r="X3874" s="463"/>
      <c r="Y3874" s="459"/>
      <c r="Z3874" s="458"/>
      <c r="AA3874" s="169"/>
      <c r="AB3874" s="169"/>
      <c r="AC3874" s="169"/>
      <c r="AD3874" s="337"/>
      <c r="AE3874" s="459"/>
      <c r="AF3874" s="169"/>
      <c r="AG3874" s="169"/>
      <c r="AH3874" s="169">
        <f>Input!$Y$59</f>
        <v>60</v>
      </c>
      <c r="AI3874" s="449">
        <f t="shared" ref="AI3874" si="3025">(AH3874-AH$9)*(AH3874&gt;AI$9)</f>
        <v>59</v>
      </c>
      <c r="AJ3874" s="26">
        <f t="shared" si="3021"/>
        <v>58</v>
      </c>
      <c r="AK3874" s="26">
        <f t="shared" si="3021"/>
        <v>57</v>
      </c>
      <c r="AL3874" s="26">
        <f t="shared" si="3022"/>
        <v>56</v>
      </c>
      <c r="AM3874" s="26">
        <f t="shared" si="3023"/>
        <v>55</v>
      </c>
      <c r="AN3874" s="311">
        <f t="shared" si="3024"/>
        <v>54</v>
      </c>
    </row>
    <row r="3875" spans="1:40" outlineLevel="2">
      <c r="A3875" s="882">
        <f>ROW()</f>
        <v>3875</v>
      </c>
      <c r="B3875" s="453"/>
      <c r="D3875" s="452" t="s">
        <v>29</v>
      </c>
      <c r="H3875" s="458"/>
      <c r="I3875" s="458"/>
      <c r="J3875" s="459"/>
      <c r="K3875" s="458"/>
      <c r="L3875" s="458"/>
      <c r="M3875" s="458"/>
      <c r="N3875" s="458"/>
      <c r="O3875" s="459"/>
      <c r="P3875" s="458"/>
      <c r="Q3875" s="458"/>
      <c r="R3875" s="458"/>
      <c r="S3875" s="463"/>
      <c r="T3875" s="458"/>
      <c r="U3875" s="458"/>
      <c r="V3875" s="458"/>
      <c r="W3875" s="458"/>
      <c r="X3875" s="463"/>
      <c r="Y3875" s="459"/>
      <c r="Z3875" s="458"/>
      <c r="AA3875" s="169"/>
      <c r="AB3875" s="169"/>
      <c r="AC3875" s="169"/>
      <c r="AD3875" s="337"/>
      <c r="AE3875" s="459"/>
      <c r="AF3875" s="169"/>
      <c r="AG3875" s="169"/>
      <c r="AH3875" s="169">
        <f>Input!$Y$60</f>
        <v>60</v>
      </c>
      <c r="AI3875" s="449">
        <f t="shared" ref="AI3875" si="3026">(AH3875-AH$9)*(AH3875&gt;AI$9)</f>
        <v>59</v>
      </c>
      <c r="AJ3875" s="26">
        <f t="shared" si="3021"/>
        <v>58</v>
      </c>
      <c r="AK3875" s="26">
        <f t="shared" si="3021"/>
        <v>57</v>
      </c>
      <c r="AL3875" s="26">
        <f t="shared" si="3022"/>
        <v>56</v>
      </c>
      <c r="AM3875" s="26">
        <f t="shared" si="3023"/>
        <v>55</v>
      </c>
      <c r="AN3875" s="311">
        <f t="shared" si="3024"/>
        <v>54</v>
      </c>
    </row>
    <row r="3876" spans="1:40" outlineLevel="2">
      <c r="A3876" s="882">
        <f>ROW()</f>
        <v>3876</v>
      </c>
      <c r="B3876" s="453"/>
      <c r="D3876" s="452" t="s">
        <v>30</v>
      </c>
      <c r="H3876" s="458"/>
      <c r="I3876" s="458"/>
      <c r="J3876" s="459"/>
      <c r="K3876" s="458"/>
      <c r="L3876" s="458"/>
      <c r="M3876" s="458"/>
      <c r="N3876" s="458"/>
      <c r="O3876" s="459"/>
      <c r="P3876" s="458"/>
      <c r="Q3876" s="458"/>
      <c r="R3876" s="458"/>
      <c r="S3876" s="463"/>
      <c r="T3876" s="458"/>
      <c r="U3876" s="458"/>
      <c r="V3876" s="458"/>
      <c r="W3876" s="458"/>
      <c r="X3876" s="463"/>
      <c r="Y3876" s="459"/>
      <c r="Z3876" s="458"/>
      <c r="AA3876" s="169"/>
      <c r="AB3876" s="169"/>
      <c r="AC3876" s="169"/>
      <c r="AD3876" s="337"/>
      <c r="AE3876" s="459"/>
      <c r="AF3876" s="169"/>
      <c r="AG3876" s="169"/>
      <c r="AH3876" s="169">
        <f>Input!$Y$61</f>
        <v>60</v>
      </c>
      <c r="AI3876" s="449">
        <f t="shared" ref="AI3876" si="3027">(AH3876-AH$9)*(AH3876&gt;AI$9)</f>
        <v>59</v>
      </c>
      <c r="AJ3876" s="26">
        <f t="shared" si="3021"/>
        <v>58</v>
      </c>
      <c r="AK3876" s="26">
        <f t="shared" si="3021"/>
        <v>57</v>
      </c>
      <c r="AL3876" s="26">
        <f t="shared" si="3022"/>
        <v>56</v>
      </c>
      <c r="AM3876" s="26">
        <f t="shared" si="3023"/>
        <v>55</v>
      </c>
      <c r="AN3876" s="311">
        <f t="shared" si="3024"/>
        <v>54</v>
      </c>
    </row>
    <row r="3877" spans="1:40" outlineLevel="2">
      <c r="A3877" s="882">
        <f>ROW()</f>
        <v>3877</v>
      </c>
      <c r="B3877" s="453"/>
      <c r="D3877" s="452" t="s">
        <v>31</v>
      </c>
      <c r="H3877" s="458"/>
      <c r="I3877" s="458"/>
      <c r="J3877" s="459"/>
      <c r="K3877" s="458"/>
      <c r="L3877" s="458"/>
      <c r="M3877" s="458"/>
      <c r="N3877" s="458"/>
      <c r="O3877" s="459"/>
      <c r="P3877" s="458"/>
      <c r="Q3877" s="458"/>
      <c r="R3877" s="458"/>
      <c r="S3877" s="463"/>
      <c r="T3877" s="458"/>
      <c r="U3877" s="458"/>
      <c r="V3877" s="458"/>
      <c r="W3877" s="458"/>
      <c r="X3877" s="463"/>
      <c r="Y3877" s="459"/>
      <c r="Z3877" s="458"/>
      <c r="AA3877" s="169"/>
      <c r="AB3877" s="169"/>
      <c r="AC3877" s="169"/>
      <c r="AD3877" s="337"/>
      <c r="AE3877" s="459"/>
      <c r="AF3877" s="169"/>
      <c r="AG3877" s="169"/>
      <c r="AH3877" s="169">
        <f>Input!$Y$62</f>
        <v>60</v>
      </c>
      <c r="AI3877" s="449">
        <f t="shared" ref="AI3877" si="3028">(AH3877-AH$9)*(AH3877&gt;AI$9)</f>
        <v>59</v>
      </c>
      <c r="AJ3877" s="26">
        <f t="shared" si="3021"/>
        <v>58</v>
      </c>
      <c r="AK3877" s="26">
        <f t="shared" si="3021"/>
        <v>57</v>
      </c>
      <c r="AL3877" s="26">
        <f t="shared" si="3022"/>
        <v>56</v>
      </c>
      <c r="AM3877" s="26">
        <f t="shared" si="3023"/>
        <v>55</v>
      </c>
      <c r="AN3877" s="311">
        <f t="shared" si="3024"/>
        <v>54</v>
      </c>
    </row>
    <row r="3878" spans="1:40" outlineLevel="2">
      <c r="A3878" s="882">
        <f>ROW()</f>
        <v>3878</v>
      </c>
      <c r="B3878" s="453"/>
      <c r="D3878" s="452" t="s">
        <v>32</v>
      </c>
      <c r="H3878" s="458"/>
      <c r="I3878" s="458"/>
      <c r="J3878" s="459"/>
      <c r="K3878" s="458"/>
      <c r="L3878" s="458"/>
      <c r="M3878" s="458"/>
      <c r="N3878" s="458"/>
      <c r="O3878" s="459"/>
      <c r="P3878" s="458"/>
      <c r="Q3878" s="458"/>
      <c r="R3878" s="458"/>
      <c r="S3878" s="463"/>
      <c r="T3878" s="458"/>
      <c r="U3878" s="458"/>
      <c r="V3878" s="458"/>
      <c r="W3878" s="458"/>
      <c r="X3878" s="463"/>
      <c r="Y3878" s="459"/>
      <c r="Z3878" s="458"/>
      <c r="AA3878" s="169"/>
      <c r="AB3878" s="169"/>
      <c r="AC3878" s="169"/>
      <c r="AD3878" s="337"/>
      <c r="AE3878" s="459"/>
      <c r="AF3878" s="169"/>
      <c r="AG3878" s="169"/>
      <c r="AH3878" s="169">
        <f>Input!$Y$63</f>
        <v>40</v>
      </c>
      <c r="AI3878" s="449">
        <f t="shared" ref="AI3878" si="3029">(AH3878-AH$9)*(AH3878&gt;AI$9)</f>
        <v>39</v>
      </c>
      <c r="AJ3878" s="26">
        <f t="shared" si="3021"/>
        <v>38</v>
      </c>
      <c r="AK3878" s="26">
        <f t="shared" si="3021"/>
        <v>37</v>
      </c>
      <c r="AL3878" s="26">
        <f t="shared" si="3022"/>
        <v>36</v>
      </c>
      <c r="AM3878" s="26">
        <f t="shared" si="3023"/>
        <v>35</v>
      </c>
      <c r="AN3878" s="311">
        <f t="shared" si="3024"/>
        <v>34</v>
      </c>
    </row>
    <row r="3879" spans="1:40" outlineLevel="2">
      <c r="A3879" s="882">
        <f>ROW()</f>
        <v>3879</v>
      </c>
      <c r="B3879" s="453"/>
      <c r="D3879" s="452" t="s">
        <v>33</v>
      </c>
      <c r="H3879" s="458"/>
      <c r="I3879" s="458"/>
      <c r="J3879" s="459"/>
      <c r="K3879" s="458"/>
      <c r="L3879" s="458"/>
      <c r="M3879" s="458"/>
      <c r="N3879" s="458"/>
      <c r="O3879" s="459"/>
      <c r="P3879" s="458"/>
      <c r="Q3879" s="458"/>
      <c r="R3879" s="458"/>
      <c r="S3879" s="463"/>
      <c r="T3879" s="458"/>
      <c r="U3879" s="458"/>
      <c r="V3879" s="458"/>
      <c r="W3879" s="458"/>
      <c r="X3879" s="463"/>
      <c r="Y3879" s="459"/>
      <c r="Z3879" s="458"/>
      <c r="AA3879" s="169"/>
      <c r="AB3879" s="169"/>
      <c r="AC3879" s="169"/>
      <c r="AD3879" s="337"/>
      <c r="AE3879" s="459"/>
      <c r="AF3879" s="169"/>
      <c r="AG3879" s="169"/>
      <c r="AH3879" s="169">
        <f>Input!$Y$64</f>
        <v>40</v>
      </c>
      <c r="AI3879" s="449">
        <f t="shared" ref="AI3879" si="3030">(AH3879-AH$9)*(AH3879&gt;AI$9)</f>
        <v>39</v>
      </c>
      <c r="AJ3879" s="26">
        <f t="shared" si="3021"/>
        <v>38</v>
      </c>
      <c r="AK3879" s="26">
        <f t="shared" si="3021"/>
        <v>37</v>
      </c>
      <c r="AL3879" s="26">
        <f t="shared" si="3022"/>
        <v>36</v>
      </c>
      <c r="AM3879" s="26">
        <f t="shared" si="3023"/>
        <v>35</v>
      </c>
      <c r="AN3879" s="311">
        <f t="shared" si="3024"/>
        <v>34</v>
      </c>
    </row>
    <row r="3880" spans="1:40" outlineLevel="2">
      <c r="A3880" s="882">
        <f>ROW()</f>
        <v>3880</v>
      </c>
      <c r="B3880" s="453"/>
      <c r="D3880" s="452" t="s">
        <v>27</v>
      </c>
      <c r="H3880" s="458"/>
      <c r="I3880" s="458"/>
      <c r="J3880" s="459"/>
      <c r="K3880" s="458"/>
      <c r="L3880" s="458"/>
      <c r="M3880" s="458"/>
      <c r="N3880" s="458"/>
      <c r="O3880" s="459"/>
      <c r="P3880" s="458"/>
      <c r="Q3880" s="458"/>
      <c r="R3880" s="458"/>
      <c r="S3880" s="463"/>
      <c r="T3880" s="458"/>
      <c r="U3880" s="458"/>
      <c r="V3880" s="458"/>
      <c r="W3880" s="458"/>
      <c r="X3880" s="463"/>
      <c r="Y3880" s="459"/>
      <c r="Z3880" s="458"/>
      <c r="AA3880" s="169"/>
      <c r="AB3880" s="169"/>
      <c r="AC3880" s="169"/>
      <c r="AD3880" s="337"/>
      <c r="AE3880" s="459"/>
      <c r="AF3880" s="169"/>
      <c r="AG3880" s="169"/>
      <c r="AH3880" s="169">
        <f>Input!$Y$65</f>
        <v>40</v>
      </c>
      <c r="AI3880" s="449">
        <f t="shared" ref="AI3880" si="3031">(AH3880-AH$9)*(AH3880&gt;AI$9)</f>
        <v>39</v>
      </c>
      <c r="AJ3880" s="26">
        <f t="shared" si="3021"/>
        <v>38</v>
      </c>
      <c r="AK3880" s="26">
        <f t="shared" si="3021"/>
        <v>37</v>
      </c>
      <c r="AL3880" s="26">
        <f t="shared" si="3022"/>
        <v>36</v>
      </c>
      <c r="AM3880" s="26">
        <f t="shared" si="3023"/>
        <v>35</v>
      </c>
      <c r="AN3880" s="311">
        <f t="shared" si="3024"/>
        <v>34</v>
      </c>
    </row>
    <row r="3881" spans="1:40" outlineLevel="2">
      <c r="A3881" s="882">
        <f>ROW()</f>
        <v>3881</v>
      </c>
      <c r="B3881" s="453"/>
      <c r="D3881" s="452" t="s">
        <v>34</v>
      </c>
      <c r="H3881" s="458"/>
      <c r="I3881" s="458"/>
      <c r="J3881" s="459"/>
      <c r="K3881" s="458"/>
      <c r="L3881" s="458"/>
      <c r="M3881" s="458"/>
      <c r="N3881" s="458"/>
      <c r="O3881" s="459"/>
      <c r="P3881" s="458"/>
      <c r="Q3881" s="458"/>
      <c r="R3881" s="458"/>
      <c r="S3881" s="463"/>
      <c r="T3881" s="458"/>
      <c r="U3881" s="458"/>
      <c r="V3881" s="458"/>
      <c r="W3881" s="458"/>
      <c r="X3881" s="463"/>
      <c r="Y3881" s="459"/>
      <c r="Z3881" s="458"/>
      <c r="AA3881" s="169"/>
      <c r="AB3881" s="169"/>
      <c r="AC3881" s="169"/>
      <c r="AD3881" s="337"/>
      <c r="AE3881" s="459"/>
      <c r="AF3881" s="169"/>
      <c r="AG3881" s="169"/>
      <c r="AH3881" s="169">
        <f>Input!$Y$66</f>
        <v>25</v>
      </c>
      <c r="AI3881" s="449">
        <f t="shared" ref="AI3881" si="3032">(AH3881-AH$9)*(AH3881&gt;AI$9)</f>
        <v>24</v>
      </c>
      <c r="AJ3881" s="26">
        <f t="shared" si="3021"/>
        <v>23</v>
      </c>
      <c r="AK3881" s="26">
        <f t="shared" si="3021"/>
        <v>22</v>
      </c>
      <c r="AL3881" s="26">
        <f t="shared" si="3022"/>
        <v>21</v>
      </c>
      <c r="AM3881" s="26">
        <f t="shared" si="3023"/>
        <v>20</v>
      </c>
      <c r="AN3881" s="311">
        <f t="shared" si="3024"/>
        <v>19</v>
      </c>
    </row>
    <row r="3882" spans="1:40" outlineLevel="2">
      <c r="A3882" s="882">
        <f>ROW()</f>
        <v>3882</v>
      </c>
      <c r="B3882" s="453"/>
      <c r="D3882" s="452" t="s">
        <v>35</v>
      </c>
      <c r="H3882" s="458"/>
      <c r="I3882" s="458"/>
      <c r="J3882" s="459"/>
      <c r="K3882" s="458"/>
      <c r="L3882" s="458"/>
      <c r="M3882" s="458"/>
      <c r="N3882" s="458"/>
      <c r="O3882" s="459"/>
      <c r="P3882" s="458"/>
      <c r="Q3882" s="458"/>
      <c r="R3882" s="458"/>
      <c r="S3882" s="463"/>
      <c r="T3882" s="458"/>
      <c r="U3882" s="458"/>
      <c r="V3882" s="458"/>
      <c r="W3882" s="458"/>
      <c r="X3882" s="463"/>
      <c r="Y3882" s="459"/>
      <c r="Z3882" s="458"/>
      <c r="AA3882" s="169"/>
      <c r="AB3882" s="169"/>
      <c r="AC3882" s="169"/>
      <c r="AD3882" s="337"/>
      <c r="AE3882" s="459"/>
      <c r="AF3882" s="169"/>
      <c r="AG3882" s="169"/>
      <c r="AH3882" s="169">
        <f>Input!$Y$67</f>
        <v>10</v>
      </c>
      <c r="AI3882" s="449">
        <f t="shared" ref="AI3882" si="3033">(AH3882-AH$9)*(AH3882&gt;AI$9)</f>
        <v>9</v>
      </c>
      <c r="AJ3882" s="26">
        <f t="shared" si="3021"/>
        <v>8</v>
      </c>
      <c r="AK3882" s="26">
        <f t="shared" si="3021"/>
        <v>7</v>
      </c>
      <c r="AL3882" s="26">
        <f t="shared" si="3022"/>
        <v>6</v>
      </c>
      <c r="AM3882" s="26">
        <f t="shared" si="3023"/>
        <v>5</v>
      </c>
      <c r="AN3882" s="311">
        <f t="shared" si="3024"/>
        <v>4</v>
      </c>
    </row>
    <row r="3883" spans="1:40" outlineLevel="2">
      <c r="A3883" s="882">
        <f>ROW()</f>
        <v>3883</v>
      </c>
      <c r="B3883" s="453"/>
      <c r="D3883" s="452" t="s">
        <v>302</v>
      </c>
      <c r="H3883" s="458"/>
      <c r="I3883" s="458"/>
      <c r="J3883" s="459"/>
      <c r="K3883" s="458"/>
      <c r="L3883" s="458"/>
      <c r="M3883" s="458"/>
      <c r="N3883" s="458"/>
      <c r="O3883" s="459"/>
      <c r="P3883" s="458"/>
      <c r="Q3883" s="458"/>
      <c r="R3883" s="458"/>
      <c r="S3883" s="463"/>
      <c r="T3883" s="458"/>
      <c r="U3883" s="458"/>
      <c r="V3883" s="458"/>
      <c r="W3883" s="458"/>
      <c r="X3883" s="463"/>
      <c r="Y3883" s="459"/>
      <c r="Z3883" s="458"/>
      <c r="AA3883" s="169"/>
      <c r="AB3883" s="169"/>
      <c r="AC3883" s="169"/>
      <c r="AD3883" s="337"/>
      <c r="AE3883" s="459"/>
      <c r="AF3883" s="169"/>
      <c r="AG3883" s="169"/>
      <c r="AH3883" s="169">
        <f>Input!$Y$68</f>
        <v>10</v>
      </c>
      <c r="AI3883" s="449">
        <f t="shared" ref="AI3883" si="3034">(AH3883-AH$9)*(AH3883&gt;AI$9)</f>
        <v>9</v>
      </c>
      <c r="AJ3883" s="26">
        <f t="shared" si="3021"/>
        <v>8</v>
      </c>
      <c r="AK3883" s="26">
        <f t="shared" si="3021"/>
        <v>7</v>
      </c>
      <c r="AL3883" s="26">
        <f t="shared" si="3022"/>
        <v>6</v>
      </c>
      <c r="AM3883" s="26">
        <f t="shared" si="3023"/>
        <v>5</v>
      </c>
      <c r="AN3883" s="311">
        <f t="shared" si="3024"/>
        <v>4</v>
      </c>
    </row>
    <row r="3884" spans="1:40" outlineLevel="2">
      <c r="A3884" s="882">
        <f>ROW()</f>
        <v>3884</v>
      </c>
      <c r="B3884" s="453"/>
      <c r="D3884" s="452" t="s">
        <v>36</v>
      </c>
      <c r="H3884" s="458"/>
      <c r="I3884" s="458"/>
      <c r="J3884" s="459"/>
      <c r="K3884" s="458"/>
      <c r="L3884" s="458"/>
      <c r="M3884" s="458"/>
      <c r="N3884" s="458"/>
      <c r="O3884" s="459"/>
      <c r="P3884" s="458"/>
      <c r="Q3884" s="458"/>
      <c r="R3884" s="458"/>
      <c r="S3884" s="463"/>
      <c r="T3884" s="458"/>
      <c r="U3884" s="458"/>
      <c r="V3884" s="458"/>
      <c r="W3884" s="458"/>
      <c r="X3884" s="463"/>
      <c r="Y3884" s="459"/>
      <c r="Z3884" s="458"/>
      <c r="AA3884" s="169"/>
      <c r="AB3884" s="169"/>
      <c r="AC3884" s="169"/>
      <c r="AD3884" s="337"/>
      <c r="AE3884" s="459"/>
      <c r="AF3884" s="169"/>
      <c r="AG3884" s="169"/>
      <c r="AH3884" s="169">
        <f>Input!$Y$69</f>
        <v>5</v>
      </c>
      <c r="AI3884" s="449">
        <f t="shared" ref="AI3884" si="3035">(AH3884-AH$9)*(AH3884&gt;AI$9)</f>
        <v>4</v>
      </c>
      <c r="AJ3884" s="26">
        <f t="shared" si="3021"/>
        <v>3</v>
      </c>
      <c r="AK3884" s="26">
        <f t="shared" si="3021"/>
        <v>2</v>
      </c>
      <c r="AL3884" s="26">
        <f t="shared" si="3022"/>
        <v>1</v>
      </c>
      <c r="AM3884" s="26">
        <f t="shared" si="3023"/>
        <v>0</v>
      </c>
      <c r="AN3884" s="311">
        <f t="shared" si="3024"/>
        <v>0</v>
      </c>
    </row>
    <row r="3885" spans="1:40" outlineLevel="2">
      <c r="A3885" s="882">
        <f>ROW()</f>
        <v>3885</v>
      </c>
      <c r="B3885" s="453"/>
      <c r="D3885" s="452" t="s">
        <v>583</v>
      </c>
      <c r="H3885" s="458"/>
      <c r="I3885" s="458"/>
      <c r="J3885" s="459"/>
      <c r="K3885" s="458"/>
      <c r="L3885" s="458"/>
      <c r="M3885" s="458"/>
      <c r="N3885" s="458"/>
      <c r="O3885" s="459"/>
      <c r="P3885" s="458"/>
      <c r="Q3885" s="458"/>
      <c r="R3885" s="458"/>
      <c r="S3885" s="463"/>
      <c r="T3885" s="458"/>
      <c r="U3885" s="458"/>
      <c r="V3885" s="458"/>
      <c r="W3885" s="458"/>
      <c r="X3885" s="463"/>
      <c r="Y3885" s="459"/>
      <c r="Z3885" s="458"/>
      <c r="AA3885" s="169"/>
      <c r="AB3885" s="169"/>
      <c r="AC3885" s="169"/>
      <c r="AD3885" s="337"/>
      <c r="AE3885" s="459"/>
      <c r="AF3885" s="169"/>
      <c r="AG3885" s="169"/>
      <c r="AH3885" s="169">
        <f>Input!$Y$70</f>
        <v>10</v>
      </c>
      <c r="AI3885" s="449">
        <f t="shared" ref="AI3885" si="3036">(AH3885-AH$9)*(AH3885&gt;AI$9)</f>
        <v>9</v>
      </c>
      <c r="AJ3885" s="26">
        <f t="shared" si="3021"/>
        <v>8</v>
      </c>
      <c r="AK3885" s="26">
        <f t="shared" si="3021"/>
        <v>7</v>
      </c>
      <c r="AL3885" s="26">
        <f t="shared" si="3022"/>
        <v>6</v>
      </c>
      <c r="AM3885" s="26">
        <f t="shared" si="3023"/>
        <v>5</v>
      </c>
      <c r="AN3885" s="311">
        <f t="shared" si="3024"/>
        <v>4</v>
      </c>
    </row>
    <row r="3886" spans="1:40" outlineLevel="2">
      <c r="A3886" s="882">
        <f>ROW()</f>
        <v>3886</v>
      </c>
      <c r="B3886" s="453"/>
      <c r="D3886" s="452" t="s">
        <v>81</v>
      </c>
      <c r="H3886" s="458"/>
      <c r="I3886" s="458"/>
      <c r="J3886" s="459"/>
      <c r="K3886" s="458"/>
      <c r="L3886" s="458"/>
      <c r="M3886" s="458"/>
      <c r="N3886" s="458"/>
      <c r="O3886" s="459"/>
      <c r="P3886" s="458"/>
      <c r="Q3886" s="458"/>
      <c r="R3886" s="458"/>
      <c r="S3886" s="463"/>
      <c r="T3886" s="458"/>
      <c r="U3886" s="458"/>
      <c r="V3886" s="458"/>
      <c r="W3886" s="458"/>
      <c r="X3886" s="463"/>
      <c r="Y3886" s="459"/>
      <c r="Z3886" s="458"/>
      <c r="AA3886" s="169"/>
      <c r="AB3886" s="169"/>
      <c r="AC3886" s="169"/>
      <c r="AD3886" s="337"/>
      <c r="AE3886" s="459"/>
      <c r="AF3886" s="169"/>
      <c r="AG3886" s="169"/>
      <c r="AH3886" s="169">
        <f>Input!$Y$71</f>
        <v>5</v>
      </c>
      <c r="AI3886" s="449">
        <f t="shared" ref="AI3886" si="3037">(AH3886-AH$9)*(AH3886&gt;AI$9)</f>
        <v>4</v>
      </c>
      <c r="AJ3886" s="26">
        <f t="shared" si="3021"/>
        <v>3</v>
      </c>
      <c r="AK3886" s="26">
        <f t="shared" si="3021"/>
        <v>2</v>
      </c>
      <c r="AL3886" s="26">
        <f t="shared" si="3022"/>
        <v>1</v>
      </c>
      <c r="AM3886" s="26">
        <f t="shared" si="3023"/>
        <v>0</v>
      </c>
      <c r="AN3886" s="311">
        <f t="shared" si="3024"/>
        <v>0</v>
      </c>
    </row>
    <row r="3887" spans="1:40" outlineLevel="2">
      <c r="A3887" s="882">
        <f>ROW()</f>
        <v>3887</v>
      </c>
      <c r="B3887" s="453"/>
      <c r="D3887" s="452" t="s">
        <v>28</v>
      </c>
      <c r="H3887" s="458"/>
      <c r="I3887" s="458"/>
      <c r="J3887" s="459"/>
      <c r="K3887" s="458"/>
      <c r="L3887" s="458"/>
      <c r="M3887" s="458"/>
      <c r="N3887" s="458"/>
      <c r="O3887" s="459"/>
      <c r="P3887" s="458"/>
      <c r="Q3887" s="458"/>
      <c r="R3887" s="458"/>
      <c r="S3887" s="463"/>
      <c r="T3887" s="458"/>
      <c r="U3887" s="458"/>
      <c r="V3887" s="458"/>
      <c r="W3887" s="458"/>
      <c r="X3887" s="463"/>
      <c r="Y3887" s="459"/>
      <c r="Z3887" s="458"/>
      <c r="AA3887" s="169"/>
      <c r="AB3887" s="169"/>
      <c r="AC3887" s="169"/>
      <c r="AD3887" s="337"/>
      <c r="AE3887" s="459"/>
      <c r="AF3887" s="169"/>
      <c r="AG3887" s="169"/>
      <c r="AH3887" s="169">
        <f>Input!$Y$72</f>
        <v>0</v>
      </c>
      <c r="AI3887" s="449">
        <f t="shared" ref="AI3887" si="3038">(AH3887-AH$9)*(AH3887&gt;AI$9)</f>
        <v>0</v>
      </c>
      <c r="AJ3887" s="26">
        <f t="shared" si="3021"/>
        <v>0</v>
      </c>
      <c r="AK3887" s="26">
        <f t="shared" si="3021"/>
        <v>0</v>
      </c>
      <c r="AL3887" s="26">
        <f t="shared" si="3022"/>
        <v>0</v>
      </c>
      <c r="AM3887" s="26">
        <f t="shared" si="3023"/>
        <v>0</v>
      </c>
      <c r="AN3887" s="311">
        <f t="shared" si="3024"/>
        <v>0</v>
      </c>
    </row>
    <row r="3888" spans="1:40" outlineLevel="2">
      <c r="A3888" s="882">
        <f>ROW()</f>
        <v>3888</v>
      </c>
      <c r="B3888" s="453"/>
      <c r="D3888" s="456" t="s">
        <v>443</v>
      </c>
      <c r="E3888" s="456"/>
      <c r="F3888" s="456"/>
      <c r="G3888" s="456"/>
      <c r="H3888" s="460"/>
      <c r="I3888" s="460"/>
      <c r="J3888" s="461"/>
      <c r="K3888" s="460"/>
      <c r="L3888" s="460"/>
      <c r="M3888" s="460"/>
      <c r="N3888" s="460"/>
      <c r="O3888" s="461"/>
      <c r="P3888" s="460"/>
      <c r="Q3888" s="460"/>
      <c r="R3888" s="460"/>
      <c r="S3888" s="465"/>
      <c r="T3888" s="460"/>
      <c r="U3888" s="460"/>
      <c r="V3888" s="460"/>
      <c r="W3888" s="460"/>
      <c r="X3888" s="465"/>
      <c r="Y3888" s="461"/>
      <c r="Z3888" s="460"/>
      <c r="AA3888" s="170"/>
      <c r="AB3888" s="170"/>
      <c r="AC3888" s="170"/>
      <c r="AD3888" s="338"/>
      <c r="AE3888" s="461"/>
      <c r="AF3888" s="170"/>
      <c r="AG3888" s="170"/>
      <c r="AH3888" s="170">
        <f>Input!$Y$73</f>
        <v>65.842774465500923</v>
      </c>
      <c r="AI3888" s="451">
        <f t="shared" ref="AI3888" si="3039">(AH3888-AH$9)*(AH3888&gt;AI$9)</f>
        <v>64.842774465500923</v>
      </c>
      <c r="AJ3888" s="29">
        <f t="shared" si="3021"/>
        <v>63.842774465500923</v>
      </c>
      <c r="AK3888" s="29">
        <f t="shared" si="3021"/>
        <v>62.842774465500923</v>
      </c>
      <c r="AL3888" s="29">
        <f t="shared" si="3022"/>
        <v>61.842774465500923</v>
      </c>
      <c r="AM3888" s="29">
        <f t="shared" si="3023"/>
        <v>60.842774465500923</v>
      </c>
      <c r="AN3888" s="312">
        <f t="shared" si="3024"/>
        <v>59.842774465500923</v>
      </c>
    </row>
    <row r="3889" spans="1:40" outlineLevel="2">
      <c r="A3889" s="882">
        <f>ROW()</f>
        <v>3889</v>
      </c>
      <c r="B3889" s="453"/>
      <c r="H3889" s="458"/>
      <c r="I3889" s="458"/>
      <c r="J3889" s="459"/>
      <c r="K3889" s="458"/>
      <c r="L3889" s="458"/>
      <c r="M3889" s="458"/>
      <c r="N3889" s="458"/>
      <c r="O3889" s="459"/>
      <c r="P3889" s="458"/>
      <c r="Q3889" s="458"/>
      <c r="R3889" s="458"/>
      <c r="S3889" s="463"/>
      <c r="T3889" s="458"/>
      <c r="U3889" s="439"/>
      <c r="V3889" s="439"/>
      <c r="W3889" s="439"/>
      <c r="X3889" s="440"/>
      <c r="Y3889" s="443"/>
      <c r="Z3889" s="439"/>
      <c r="AA3889" s="439"/>
      <c r="AB3889" s="439"/>
      <c r="AC3889" s="439"/>
      <c r="AD3889" s="440"/>
      <c r="AE3889" s="443"/>
      <c r="AF3889" s="439"/>
      <c r="AG3889" s="439"/>
      <c r="AH3889" s="439"/>
      <c r="AI3889" s="440"/>
      <c r="AJ3889" s="443"/>
      <c r="AK3889" s="439"/>
      <c r="AL3889" s="439"/>
      <c r="AM3889" s="439"/>
      <c r="AN3889" s="440"/>
    </row>
    <row r="3890" spans="1:40" outlineLevel="1">
      <c r="A3890" s="732" t="s">
        <v>20</v>
      </c>
      <c r="B3890" s="733"/>
      <c r="C3890" s="881"/>
      <c r="D3890" s="733"/>
      <c r="E3890" s="733"/>
      <c r="F3890" s="733"/>
      <c r="G3890" s="730"/>
      <c r="H3890" s="733"/>
      <c r="I3890" s="730"/>
      <c r="J3890" s="729"/>
      <c r="K3890" s="730"/>
      <c r="L3890" s="730"/>
      <c r="M3890" s="730"/>
      <c r="N3890" s="730"/>
      <c r="O3890" s="729"/>
      <c r="P3890" s="730"/>
      <c r="Q3890" s="730"/>
      <c r="R3890" s="730"/>
      <c r="S3890" s="731"/>
      <c r="T3890" s="730"/>
      <c r="U3890" s="730"/>
      <c r="V3890" s="730"/>
      <c r="W3890" s="730"/>
      <c r="X3890" s="731"/>
      <c r="Y3890" s="729"/>
      <c r="Z3890" s="730"/>
      <c r="AA3890" s="730"/>
      <c r="AB3890" s="730"/>
      <c r="AC3890" s="730"/>
      <c r="AD3890" s="731"/>
      <c r="AE3890" s="729"/>
      <c r="AF3890" s="730"/>
      <c r="AG3890" s="730"/>
      <c r="AH3890" s="730"/>
      <c r="AI3890" s="731"/>
      <c r="AJ3890" s="729"/>
      <c r="AK3890" s="730"/>
      <c r="AL3890" s="730"/>
      <c r="AM3890" s="730"/>
      <c r="AN3890" s="731"/>
    </row>
    <row r="3891" spans="1:40" outlineLevel="2">
      <c r="A3891" s="882">
        <f>ROW()</f>
        <v>3891</v>
      </c>
      <c r="B3891" s="453"/>
      <c r="D3891" s="452" t="s">
        <v>300</v>
      </c>
      <c r="H3891" s="458"/>
      <c r="I3891" s="458"/>
      <c r="J3891" s="459"/>
      <c r="K3891" s="458"/>
      <c r="L3891" s="458"/>
      <c r="M3891" s="458"/>
      <c r="N3891" s="458"/>
      <c r="O3891" s="459"/>
      <c r="P3891" s="458"/>
      <c r="Q3891" s="458"/>
      <c r="R3891" s="458"/>
      <c r="S3891" s="463"/>
      <c r="T3891" s="458"/>
      <c r="U3891" s="439"/>
      <c r="V3891" s="439"/>
      <c r="W3891" s="439"/>
      <c r="X3891" s="440"/>
      <c r="Y3891" s="443"/>
      <c r="Z3891" s="439"/>
      <c r="AA3891" s="439"/>
      <c r="AB3891" s="439"/>
      <c r="AC3891" s="439"/>
      <c r="AD3891" s="440"/>
      <c r="AE3891" s="443"/>
      <c r="AF3891" s="439"/>
      <c r="AG3891" s="439"/>
      <c r="AH3891" s="439">
        <f t="shared" ref="AH3891:AH3902" si="3040">AG3981</f>
        <v>4.6504374950840974</v>
      </c>
      <c r="AI3891" s="440">
        <f t="shared" ref="AI3891:AI3902" si="3041">AH3981</f>
        <v>4.5885617697450538</v>
      </c>
      <c r="AJ3891" s="439">
        <f t="shared" ref="AJ3891:AJ3902" si="3042">AI3981</f>
        <v>4.5266860444060102</v>
      </c>
      <c r="AK3891" s="439">
        <f t="shared" ref="AK3891:AK3902" si="3043">AJ3981</f>
        <v>4.4686516079392664</v>
      </c>
      <c r="AL3891" s="439">
        <f t="shared" ref="AL3891:AL3902" si="3044">AK3981</f>
        <v>4.4106171714725226</v>
      </c>
      <c r="AM3891" s="439">
        <f t="shared" ref="AM3891:AM3902" si="3045">AL3981</f>
        <v>4.3525827350057789</v>
      </c>
      <c r="AN3891" s="440">
        <f t="shared" ref="AN3891:AN3902" si="3046">AM3981</f>
        <v>4.2945482985390351</v>
      </c>
    </row>
    <row r="3892" spans="1:40" outlineLevel="2">
      <c r="A3892" s="882">
        <f>ROW()</f>
        <v>3892</v>
      </c>
      <c r="B3892" s="453"/>
      <c r="D3892" s="452" t="s">
        <v>301</v>
      </c>
      <c r="H3892" s="458"/>
      <c r="I3892" s="458"/>
      <c r="J3892" s="459"/>
      <c r="K3892" s="458"/>
      <c r="L3892" s="458"/>
      <c r="M3892" s="458"/>
      <c r="N3892" s="458"/>
      <c r="O3892" s="459"/>
      <c r="P3892" s="458"/>
      <c r="Q3892" s="458"/>
      <c r="R3892" s="458"/>
      <c r="S3892" s="463"/>
      <c r="T3892" s="458"/>
      <c r="U3892" s="439"/>
      <c r="V3892" s="439"/>
      <c r="W3892" s="439"/>
      <c r="X3892" s="440"/>
      <c r="Y3892" s="443"/>
      <c r="Z3892" s="439"/>
      <c r="AA3892" s="439"/>
      <c r="AB3892" s="439"/>
      <c r="AC3892" s="439"/>
      <c r="AD3892" s="440"/>
      <c r="AE3892" s="443"/>
      <c r="AF3892" s="439"/>
      <c r="AG3892" s="439"/>
      <c r="AH3892" s="439">
        <f t="shared" si="3040"/>
        <v>1.0837326681957184E-3</v>
      </c>
      <c r="AI3892" s="440">
        <f t="shared" si="3041"/>
        <v>1.0837326681957184E-3</v>
      </c>
      <c r="AJ3892" s="439">
        <f t="shared" si="3042"/>
        <v>1.0837326681957184E-3</v>
      </c>
      <c r="AK3892" s="439">
        <f t="shared" si="3043"/>
        <v>1.0650476221923438E-3</v>
      </c>
      <c r="AL3892" s="439">
        <f t="shared" si="3044"/>
        <v>1.0463625761889693E-3</v>
      </c>
      <c r="AM3892" s="439">
        <f t="shared" si="3045"/>
        <v>1.0276775301855949E-3</v>
      </c>
      <c r="AN3892" s="440">
        <f t="shared" si="3046"/>
        <v>1.0089924841822204E-3</v>
      </c>
    </row>
    <row r="3893" spans="1:40" outlineLevel="2">
      <c r="A3893" s="882">
        <f>ROW()</f>
        <v>3893</v>
      </c>
      <c r="B3893" s="453"/>
      <c r="D3893" s="452" t="s">
        <v>29</v>
      </c>
      <c r="H3893" s="458"/>
      <c r="I3893" s="458"/>
      <c r="J3893" s="459"/>
      <c r="K3893" s="458"/>
      <c r="L3893" s="458"/>
      <c r="M3893" s="458"/>
      <c r="N3893" s="458"/>
      <c r="O3893" s="459"/>
      <c r="P3893" s="458"/>
      <c r="Q3893" s="458"/>
      <c r="R3893" s="458"/>
      <c r="S3893" s="463"/>
      <c r="T3893" s="458"/>
      <c r="U3893" s="439"/>
      <c r="V3893" s="439"/>
      <c r="W3893" s="439"/>
      <c r="X3893" s="440"/>
      <c r="Y3893" s="443"/>
      <c r="Z3893" s="439"/>
      <c r="AA3893" s="439"/>
      <c r="AB3893" s="439"/>
      <c r="AC3893" s="439"/>
      <c r="AD3893" s="440"/>
      <c r="AE3893" s="443"/>
      <c r="AF3893" s="439"/>
      <c r="AG3893" s="439"/>
      <c r="AH3893" s="439">
        <f t="shared" si="3040"/>
        <v>0</v>
      </c>
      <c r="AI3893" s="440">
        <f t="shared" si="3041"/>
        <v>0</v>
      </c>
      <c r="AJ3893" s="439">
        <f t="shared" si="3042"/>
        <v>0</v>
      </c>
      <c r="AK3893" s="439">
        <f t="shared" si="3043"/>
        <v>0</v>
      </c>
      <c r="AL3893" s="439">
        <f t="shared" si="3044"/>
        <v>0</v>
      </c>
      <c r="AM3893" s="439">
        <f t="shared" si="3045"/>
        <v>0</v>
      </c>
      <c r="AN3893" s="440">
        <f t="shared" si="3046"/>
        <v>0</v>
      </c>
    </row>
    <row r="3894" spans="1:40" outlineLevel="2">
      <c r="A3894" s="882">
        <f>ROW()</f>
        <v>3894</v>
      </c>
      <c r="B3894" s="453"/>
      <c r="D3894" s="452" t="s">
        <v>30</v>
      </c>
      <c r="H3894" s="458"/>
      <c r="I3894" s="458"/>
      <c r="J3894" s="459"/>
      <c r="K3894" s="458"/>
      <c r="L3894" s="458"/>
      <c r="M3894" s="458"/>
      <c r="N3894" s="458"/>
      <c r="O3894" s="459"/>
      <c r="P3894" s="458"/>
      <c r="Q3894" s="458"/>
      <c r="R3894" s="458"/>
      <c r="S3894" s="463"/>
      <c r="T3894" s="458"/>
      <c r="U3894" s="439"/>
      <c r="V3894" s="439"/>
      <c r="W3894" s="439"/>
      <c r="X3894" s="440"/>
      <c r="Y3894" s="443"/>
      <c r="Z3894" s="439"/>
      <c r="AA3894" s="439"/>
      <c r="AB3894" s="439"/>
      <c r="AC3894" s="439"/>
      <c r="AD3894" s="440"/>
      <c r="AE3894" s="443"/>
      <c r="AF3894" s="439"/>
      <c r="AG3894" s="439"/>
      <c r="AH3894" s="439">
        <f t="shared" si="3040"/>
        <v>38.874020427416156</v>
      </c>
      <c r="AI3894" s="440">
        <f t="shared" si="3041"/>
        <v>38.226676755259099</v>
      </c>
      <c r="AJ3894" s="439">
        <f t="shared" si="3042"/>
        <v>37.579333083102043</v>
      </c>
      <c r="AK3894" s="439">
        <f t="shared" si="3043"/>
        <v>36.931413547186487</v>
      </c>
      <c r="AL3894" s="439">
        <f t="shared" si="3044"/>
        <v>36.283494011270932</v>
      </c>
      <c r="AM3894" s="439">
        <f t="shared" si="3045"/>
        <v>35.635574475355376</v>
      </c>
      <c r="AN3894" s="440">
        <f t="shared" si="3046"/>
        <v>34.987654939439821</v>
      </c>
    </row>
    <row r="3895" spans="1:40" outlineLevel="2">
      <c r="A3895" s="882">
        <f>ROW()</f>
        <v>3895</v>
      </c>
      <c r="B3895" s="453"/>
      <c r="D3895" s="452" t="s">
        <v>31</v>
      </c>
      <c r="H3895" s="458"/>
      <c r="I3895" s="458"/>
      <c r="J3895" s="459"/>
      <c r="K3895" s="458"/>
      <c r="L3895" s="458"/>
      <c r="M3895" s="458"/>
      <c r="N3895" s="458"/>
      <c r="O3895" s="459"/>
      <c r="P3895" s="458"/>
      <c r="Q3895" s="458"/>
      <c r="R3895" s="458"/>
      <c r="S3895" s="463"/>
      <c r="T3895" s="458"/>
      <c r="U3895" s="439"/>
      <c r="V3895" s="439"/>
      <c r="W3895" s="439"/>
      <c r="X3895" s="440"/>
      <c r="Y3895" s="443"/>
      <c r="Z3895" s="439"/>
      <c r="AA3895" s="439"/>
      <c r="AB3895" s="439"/>
      <c r="AC3895" s="439"/>
      <c r="AD3895" s="440"/>
      <c r="AE3895" s="443"/>
      <c r="AF3895" s="439"/>
      <c r="AG3895" s="439"/>
      <c r="AH3895" s="439">
        <f t="shared" si="3040"/>
        <v>0</v>
      </c>
      <c r="AI3895" s="440">
        <f t="shared" si="3041"/>
        <v>0</v>
      </c>
      <c r="AJ3895" s="439">
        <f t="shared" si="3042"/>
        <v>0</v>
      </c>
      <c r="AK3895" s="439">
        <f t="shared" si="3043"/>
        <v>0</v>
      </c>
      <c r="AL3895" s="439">
        <f t="shared" si="3044"/>
        <v>0</v>
      </c>
      <c r="AM3895" s="439">
        <f t="shared" si="3045"/>
        <v>0</v>
      </c>
      <c r="AN3895" s="440">
        <f t="shared" si="3046"/>
        <v>0</v>
      </c>
    </row>
    <row r="3896" spans="1:40" outlineLevel="2">
      <c r="A3896" s="882">
        <f>ROW()</f>
        <v>3896</v>
      </c>
      <c r="B3896" s="453"/>
      <c r="D3896" s="452" t="s">
        <v>32</v>
      </c>
      <c r="H3896" s="458"/>
      <c r="I3896" s="458"/>
      <c r="J3896" s="459"/>
      <c r="K3896" s="458"/>
      <c r="L3896" s="458"/>
      <c r="M3896" s="458"/>
      <c r="N3896" s="458"/>
      <c r="O3896" s="459"/>
      <c r="P3896" s="458"/>
      <c r="Q3896" s="458"/>
      <c r="R3896" s="458"/>
      <c r="S3896" s="463"/>
      <c r="T3896" s="458"/>
      <c r="U3896" s="439"/>
      <c r="V3896" s="439"/>
      <c r="W3896" s="439"/>
      <c r="X3896" s="440"/>
      <c r="Y3896" s="443"/>
      <c r="Z3896" s="439"/>
      <c r="AA3896" s="439"/>
      <c r="AB3896" s="439"/>
      <c r="AC3896" s="439"/>
      <c r="AD3896" s="440"/>
      <c r="AE3896" s="443"/>
      <c r="AF3896" s="439"/>
      <c r="AG3896" s="439"/>
      <c r="AH3896" s="439">
        <f t="shared" si="3040"/>
        <v>1.6766589671177368</v>
      </c>
      <c r="AI3896" s="440">
        <f t="shared" si="3041"/>
        <v>1.6485145614818091</v>
      </c>
      <c r="AJ3896" s="439">
        <f t="shared" si="3042"/>
        <v>1.6203701558458814</v>
      </c>
      <c r="AK3896" s="439">
        <f t="shared" si="3043"/>
        <v>1.5777288359552004</v>
      </c>
      <c r="AL3896" s="439">
        <f t="shared" si="3044"/>
        <v>1.5350875160645194</v>
      </c>
      <c r="AM3896" s="439">
        <f t="shared" si="3045"/>
        <v>1.4924461961738382</v>
      </c>
      <c r="AN3896" s="440">
        <f t="shared" si="3046"/>
        <v>1.449804876283157</v>
      </c>
    </row>
    <row r="3897" spans="1:40" outlineLevel="2">
      <c r="A3897" s="882">
        <f>ROW()</f>
        <v>3897</v>
      </c>
      <c r="B3897" s="453"/>
      <c r="D3897" s="452" t="s">
        <v>33</v>
      </c>
      <c r="H3897" s="458"/>
      <c r="I3897" s="458"/>
      <c r="J3897" s="459"/>
      <c r="K3897" s="458"/>
      <c r="L3897" s="458"/>
      <c r="M3897" s="458"/>
      <c r="N3897" s="458"/>
      <c r="O3897" s="459"/>
      <c r="P3897" s="458"/>
      <c r="Q3897" s="458"/>
      <c r="R3897" s="458"/>
      <c r="S3897" s="463"/>
      <c r="T3897" s="458"/>
      <c r="U3897" s="439"/>
      <c r="V3897" s="439"/>
      <c r="W3897" s="439"/>
      <c r="X3897" s="440"/>
      <c r="Y3897" s="443"/>
      <c r="Z3897" s="439"/>
      <c r="AA3897" s="439"/>
      <c r="AB3897" s="439"/>
      <c r="AC3897" s="439"/>
      <c r="AD3897" s="440"/>
      <c r="AE3897" s="443"/>
      <c r="AF3897" s="439"/>
      <c r="AG3897" s="439"/>
      <c r="AH3897" s="439">
        <f t="shared" si="3040"/>
        <v>3.6856868493883782E-2</v>
      </c>
      <c r="AI3897" s="440">
        <f t="shared" si="3041"/>
        <v>3.4892365491697198E-2</v>
      </c>
      <c r="AJ3897" s="439">
        <f t="shared" si="3042"/>
        <v>3.2927862489510615E-2</v>
      </c>
      <c r="AK3897" s="439">
        <f t="shared" si="3043"/>
        <v>3.2061339792418229E-2</v>
      </c>
      <c r="AL3897" s="439">
        <f t="shared" si="3044"/>
        <v>3.1194817095325844E-2</v>
      </c>
      <c r="AM3897" s="439">
        <f t="shared" si="3045"/>
        <v>3.0328294398233459E-2</v>
      </c>
      <c r="AN3897" s="440">
        <f t="shared" si="3046"/>
        <v>2.9461771701141073E-2</v>
      </c>
    </row>
    <row r="3898" spans="1:40" outlineLevel="2">
      <c r="A3898" s="882">
        <f>ROW()</f>
        <v>3898</v>
      </c>
      <c r="B3898" s="453"/>
      <c r="D3898" s="452" t="s">
        <v>27</v>
      </c>
      <c r="H3898" s="458"/>
      <c r="I3898" s="458"/>
      <c r="J3898" s="459"/>
      <c r="K3898" s="458"/>
      <c r="L3898" s="458"/>
      <c r="M3898" s="458"/>
      <c r="N3898" s="458"/>
      <c r="O3898" s="459"/>
      <c r="P3898" s="458"/>
      <c r="Q3898" s="458"/>
      <c r="R3898" s="458"/>
      <c r="S3898" s="463"/>
      <c r="T3898" s="458"/>
      <c r="U3898" s="439"/>
      <c r="V3898" s="439"/>
      <c r="W3898" s="439"/>
      <c r="X3898" s="440"/>
      <c r="Y3898" s="443"/>
      <c r="Z3898" s="439"/>
      <c r="AA3898" s="439"/>
      <c r="AB3898" s="439"/>
      <c r="AC3898" s="439"/>
      <c r="AD3898" s="440"/>
      <c r="AE3898" s="443"/>
      <c r="AF3898" s="439"/>
      <c r="AG3898" s="439"/>
      <c r="AH3898" s="439">
        <f t="shared" si="3040"/>
        <v>0.37886132027522934</v>
      </c>
      <c r="AI3898" s="440">
        <f t="shared" si="3041"/>
        <v>0.37001318142543749</v>
      </c>
      <c r="AJ3898" s="439">
        <f t="shared" si="3042"/>
        <v>0.36116504257564563</v>
      </c>
      <c r="AK3898" s="439">
        <f t="shared" si="3043"/>
        <v>0.35166069934997074</v>
      </c>
      <c r="AL3898" s="439">
        <f t="shared" si="3044"/>
        <v>0.34215635612429585</v>
      </c>
      <c r="AM3898" s="439">
        <f t="shared" si="3045"/>
        <v>0.33265201289862095</v>
      </c>
      <c r="AN3898" s="440">
        <f t="shared" si="3046"/>
        <v>0.32314766967294606</v>
      </c>
    </row>
    <row r="3899" spans="1:40" outlineLevel="2">
      <c r="A3899" s="882">
        <f>ROW()</f>
        <v>3899</v>
      </c>
      <c r="B3899" s="453"/>
      <c r="D3899" s="452" t="s">
        <v>34</v>
      </c>
      <c r="H3899" s="458"/>
      <c r="I3899" s="458"/>
      <c r="J3899" s="459"/>
      <c r="K3899" s="458"/>
      <c r="L3899" s="458"/>
      <c r="M3899" s="458"/>
      <c r="N3899" s="458"/>
      <c r="O3899" s="459"/>
      <c r="P3899" s="458"/>
      <c r="Q3899" s="458"/>
      <c r="R3899" s="458"/>
      <c r="S3899" s="463"/>
      <c r="T3899" s="458"/>
      <c r="U3899" s="439"/>
      <c r="V3899" s="439"/>
      <c r="W3899" s="439"/>
      <c r="X3899" s="440"/>
      <c r="Y3899" s="443"/>
      <c r="Z3899" s="439"/>
      <c r="AA3899" s="439"/>
      <c r="AB3899" s="439"/>
      <c r="AC3899" s="439"/>
      <c r="AD3899" s="440"/>
      <c r="AE3899" s="443"/>
      <c r="AF3899" s="439"/>
      <c r="AG3899" s="439"/>
      <c r="AH3899" s="439">
        <f t="shared" si="3040"/>
        <v>27.436758052194065</v>
      </c>
      <c r="AI3899" s="440">
        <f t="shared" si="3041"/>
        <v>25.986801226862607</v>
      </c>
      <c r="AJ3899" s="439">
        <f t="shared" si="3042"/>
        <v>24.536844401531148</v>
      </c>
      <c r="AK3899" s="439">
        <f t="shared" si="3043"/>
        <v>23.470025079725445</v>
      </c>
      <c r="AL3899" s="439">
        <f t="shared" si="3044"/>
        <v>22.403205757919743</v>
      </c>
      <c r="AM3899" s="439">
        <f t="shared" si="3045"/>
        <v>21.33638643611404</v>
      </c>
      <c r="AN3899" s="440">
        <f t="shared" si="3046"/>
        <v>20.269567114308337</v>
      </c>
    </row>
    <row r="3900" spans="1:40" outlineLevel="2">
      <c r="A3900" s="882">
        <f>ROW()</f>
        <v>3900</v>
      </c>
      <c r="B3900" s="453"/>
      <c r="D3900" s="452" t="s">
        <v>35</v>
      </c>
      <c r="H3900" s="458"/>
      <c r="I3900" s="458"/>
      <c r="J3900" s="459"/>
      <c r="K3900" s="458"/>
      <c r="L3900" s="458"/>
      <c r="M3900" s="458"/>
      <c r="N3900" s="458"/>
      <c r="O3900" s="459"/>
      <c r="P3900" s="458"/>
      <c r="Q3900" s="458"/>
      <c r="R3900" s="458"/>
      <c r="S3900" s="463"/>
      <c r="T3900" s="458"/>
      <c r="U3900" s="439"/>
      <c r="V3900" s="439"/>
      <c r="W3900" s="439"/>
      <c r="X3900" s="440"/>
      <c r="Y3900" s="443"/>
      <c r="Z3900" s="439"/>
      <c r="AA3900" s="439"/>
      <c r="AB3900" s="439"/>
      <c r="AC3900" s="439"/>
      <c r="AD3900" s="440"/>
      <c r="AE3900" s="443"/>
      <c r="AF3900" s="439"/>
      <c r="AG3900" s="439"/>
      <c r="AH3900" s="439">
        <f t="shared" si="3040"/>
        <v>0.87107719624699109</v>
      </c>
      <c r="AI3900" s="440">
        <f t="shared" si="3041"/>
        <v>0.76856800481680232</v>
      </c>
      <c r="AJ3900" s="439">
        <f t="shared" si="3042"/>
        <v>0.66605881338661355</v>
      </c>
      <c r="AK3900" s="439">
        <f t="shared" si="3043"/>
        <v>0.58280146171328684</v>
      </c>
      <c r="AL3900" s="439">
        <f t="shared" si="3044"/>
        <v>0.49954411003996013</v>
      </c>
      <c r="AM3900" s="439">
        <f t="shared" si="3045"/>
        <v>0.41628675836663342</v>
      </c>
      <c r="AN3900" s="440">
        <f t="shared" si="3046"/>
        <v>0.33302940669330672</v>
      </c>
    </row>
    <row r="3901" spans="1:40" outlineLevel="2">
      <c r="A3901" s="882">
        <f>ROW()</f>
        <v>3901</v>
      </c>
      <c r="B3901" s="453"/>
      <c r="D3901" s="452" t="s">
        <v>302</v>
      </c>
      <c r="H3901" s="458"/>
      <c r="I3901" s="458"/>
      <c r="J3901" s="459"/>
      <c r="K3901" s="458"/>
      <c r="L3901" s="458"/>
      <c r="M3901" s="458"/>
      <c r="N3901" s="458"/>
      <c r="O3901" s="459"/>
      <c r="P3901" s="458"/>
      <c r="Q3901" s="458"/>
      <c r="R3901" s="458"/>
      <c r="S3901" s="463"/>
      <c r="T3901" s="458"/>
      <c r="U3901" s="439"/>
      <c r="V3901" s="439"/>
      <c r="W3901" s="439"/>
      <c r="X3901" s="440"/>
      <c r="Y3901" s="443"/>
      <c r="Z3901" s="439"/>
      <c r="AA3901" s="439"/>
      <c r="AB3901" s="439"/>
      <c r="AC3901" s="439"/>
      <c r="AD3901" s="440"/>
      <c r="AE3901" s="443"/>
      <c r="AF3901" s="439"/>
      <c r="AG3901" s="439"/>
      <c r="AH3901" s="439">
        <f t="shared" si="3040"/>
        <v>1.2348030517795943</v>
      </c>
      <c r="AI3901" s="440">
        <f t="shared" si="3041"/>
        <v>1.0158430226065991</v>
      </c>
      <c r="AJ3901" s="439">
        <f t="shared" si="3042"/>
        <v>0.79688299343360403</v>
      </c>
      <c r="AK3901" s="439">
        <f t="shared" si="3043"/>
        <v>0.69727261925440354</v>
      </c>
      <c r="AL3901" s="439">
        <f t="shared" si="3044"/>
        <v>0.59766224507520305</v>
      </c>
      <c r="AM3901" s="439">
        <f t="shared" si="3045"/>
        <v>0.49805187089600256</v>
      </c>
      <c r="AN3901" s="440">
        <f t="shared" si="3046"/>
        <v>0.39844149671680207</v>
      </c>
    </row>
    <row r="3902" spans="1:40" outlineLevel="2">
      <c r="A3902" s="882">
        <f>ROW()</f>
        <v>3902</v>
      </c>
      <c r="B3902" s="453"/>
      <c r="D3902" s="452" t="s">
        <v>36</v>
      </c>
      <c r="H3902" s="458"/>
      <c r="I3902" s="458"/>
      <c r="J3902" s="459"/>
      <c r="K3902" s="458"/>
      <c r="L3902" s="458"/>
      <c r="M3902" s="458"/>
      <c r="N3902" s="458"/>
      <c r="O3902" s="459"/>
      <c r="P3902" s="458"/>
      <c r="Q3902" s="458"/>
      <c r="R3902" s="458"/>
      <c r="S3902" s="463"/>
      <c r="T3902" s="458"/>
      <c r="U3902" s="439"/>
      <c r="V3902" s="439"/>
      <c r="W3902" s="439"/>
      <c r="X3902" s="440"/>
      <c r="Y3902" s="443"/>
      <c r="Z3902" s="439"/>
      <c r="AA3902" s="439"/>
      <c r="AB3902" s="439"/>
      <c r="AC3902" s="439"/>
      <c r="AD3902" s="440"/>
      <c r="AE3902" s="443"/>
      <c r="AF3902" s="439"/>
      <c r="AG3902" s="439"/>
      <c r="AH3902" s="439">
        <f t="shared" si="3040"/>
        <v>7.5948851486222813</v>
      </c>
      <c r="AI3902" s="440">
        <f t="shared" si="3041"/>
        <v>6.0002192686406399</v>
      </c>
      <c r="AJ3902" s="439">
        <f t="shared" si="3042"/>
        <v>4.4055533886589986</v>
      </c>
      <c r="AK3902" s="439">
        <f t="shared" si="3043"/>
        <v>2.9370355924393321</v>
      </c>
      <c r="AL3902" s="439">
        <f t="shared" si="3044"/>
        <v>1.468517796219666</v>
      </c>
      <c r="AM3902" s="439">
        <f t="shared" si="3045"/>
        <v>0</v>
      </c>
      <c r="AN3902" s="440">
        <f t="shared" si="3046"/>
        <v>0</v>
      </c>
    </row>
    <row r="3903" spans="1:40" outlineLevel="2">
      <c r="A3903" s="882">
        <f>ROW()</f>
        <v>3903</v>
      </c>
      <c r="B3903" s="453"/>
      <c r="D3903" s="452" t="s">
        <v>583</v>
      </c>
      <c r="H3903" s="458"/>
      <c r="I3903" s="458"/>
      <c r="J3903" s="459"/>
      <c r="K3903" s="458"/>
      <c r="L3903" s="458"/>
      <c r="M3903" s="458"/>
      <c r="N3903" s="458"/>
      <c r="O3903" s="459"/>
      <c r="P3903" s="458"/>
      <c r="Q3903" s="458"/>
      <c r="R3903" s="458"/>
      <c r="S3903" s="463"/>
      <c r="T3903" s="458"/>
      <c r="U3903" s="439"/>
      <c r="V3903" s="439"/>
      <c r="W3903" s="439"/>
      <c r="X3903" s="440"/>
      <c r="Y3903" s="443"/>
      <c r="Z3903" s="439"/>
      <c r="AA3903" s="439"/>
      <c r="AB3903" s="439"/>
      <c r="AC3903" s="439"/>
      <c r="AD3903" s="440"/>
      <c r="AE3903" s="443"/>
      <c r="AF3903" s="439"/>
      <c r="AG3903" s="439"/>
      <c r="AH3903" s="439">
        <f t="shared" ref="AH3903:AI3906" si="3047">AG3993</f>
        <v>0.90884620761467882</v>
      </c>
      <c r="AI3903" s="440">
        <f t="shared" si="3047"/>
        <v>0.73946501327382252</v>
      </c>
      <c r="AJ3903" s="439">
        <f t="shared" ref="AJ3903:AN3906" si="3048">AI3993</f>
        <v>0.57008381893296622</v>
      </c>
      <c r="AK3903" s="439">
        <f t="shared" si="3048"/>
        <v>0.49882334156634545</v>
      </c>
      <c r="AL3903" s="439">
        <f t="shared" si="3048"/>
        <v>0.42756286419972467</v>
      </c>
      <c r="AM3903" s="439">
        <f t="shared" si="3048"/>
        <v>0.35630238683310389</v>
      </c>
      <c r="AN3903" s="440">
        <f t="shared" si="3048"/>
        <v>0.28504190946648311</v>
      </c>
    </row>
    <row r="3904" spans="1:40" outlineLevel="2">
      <c r="A3904" s="882">
        <f>ROW()</f>
        <v>3904</v>
      </c>
      <c r="B3904" s="453"/>
      <c r="D3904" s="452" t="s">
        <v>81</v>
      </c>
      <c r="H3904" s="458"/>
      <c r="I3904" s="458"/>
      <c r="J3904" s="459"/>
      <c r="K3904" s="458"/>
      <c r="L3904" s="458"/>
      <c r="M3904" s="458"/>
      <c r="N3904" s="458"/>
      <c r="O3904" s="459"/>
      <c r="P3904" s="458"/>
      <c r="Q3904" s="458"/>
      <c r="R3904" s="458"/>
      <c r="S3904" s="463"/>
      <c r="T3904" s="458"/>
      <c r="U3904" s="439"/>
      <c r="V3904" s="439"/>
      <c r="W3904" s="439"/>
      <c r="X3904" s="440"/>
      <c r="Y3904" s="443"/>
      <c r="Z3904" s="439"/>
      <c r="AA3904" s="439"/>
      <c r="AB3904" s="439"/>
      <c r="AC3904" s="439"/>
      <c r="AD3904" s="440"/>
      <c r="AE3904" s="443"/>
      <c r="AF3904" s="439"/>
      <c r="AG3904" s="439"/>
      <c r="AH3904" s="439">
        <f t="shared" si="3047"/>
        <v>0</v>
      </c>
      <c r="AI3904" s="440">
        <f t="shared" si="3047"/>
        <v>0</v>
      </c>
      <c r="AJ3904" s="439">
        <f t="shared" si="3048"/>
        <v>0</v>
      </c>
      <c r="AK3904" s="439">
        <f t="shared" si="3048"/>
        <v>0</v>
      </c>
      <c r="AL3904" s="439">
        <f t="shared" si="3048"/>
        <v>0</v>
      </c>
      <c r="AM3904" s="439">
        <f t="shared" si="3048"/>
        <v>0</v>
      </c>
      <c r="AN3904" s="440">
        <f t="shared" si="3048"/>
        <v>0</v>
      </c>
    </row>
    <row r="3905" spans="1:40" outlineLevel="2">
      <c r="A3905" s="882">
        <f>ROW()</f>
        <v>3905</v>
      </c>
      <c r="B3905" s="453"/>
      <c r="D3905" s="452" t="s">
        <v>28</v>
      </c>
      <c r="H3905" s="458"/>
      <c r="I3905" s="458"/>
      <c r="J3905" s="459"/>
      <c r="K3905" s="458"/>
      <c r="L3905" s="458"/>
      <c r="M3905" s="458"/>
      <c r="N3905" s="458"/>
      <c r="O3905" s="459"/>
      <c r="P3905" s="458"/>
      <c r="Q3905" s="458"/>
      <c r="R3905" s="458"/>
      <c r="S3905" s="463"/>
      <c r="T3905" s="458"/>
      <c r="U3905" s="439"/>
      <c r="V3905" s="439"/>
      <c r="W3905" s="439"/>
      <c r="X3905" s="440"/>
      <c r="Y3905" s="443"/>
      <c r="Z3905" s="439"/>
      <c r="AA3905" s="439"/>
      <c r="AB3905" s="439"/>
      <c r="AC3905" s="439"/>
      <c r="AD3905" s="440"/>
      <c r="AE3905" s="443"/>
      <c r="AF3905" s="439"/>
      <c r="AG3905" s="439"/>
      <c r="AH3905" s="439">
        <f t="shared" si="3047"/>
        <v>0</v>
      </c>
      <c r="AI3905" s="440">
        <f t="shared" si="3047"/>
        <v>0</v>
      </c>
      <c r="AJ3905" s="439">
        <f t="shared" si="3048"/>
        <v>0</v>
      </c>
      <c r="AK3905" s="439">
        <f t="shared" si="3048"/>
        <v>0</v>
      </c>
      <c r="AL3905" s="439">
        <f t="shared" si="3048"/>
        <v>0</v>
      </c>
      <c r="AM3905" s="439">
        <f t="shared" si="3048"/>
        <v>0</v>
      </c>
      <c r="AN3905" s="440">
        <f t="shared" si="3048"/>
        <v>0</v>
      </c>
    </row>
    <row r="3906" spans="1:40" outlineLevel="2">
      <c r="A3906" s="882">
        <f>ROW()</f>
        <v>3906</v>
      </c>
      <c r="B3906" s="453"/>
      <c r="D3906" s="456" t="s">
        <v>443</v>
      </c>
      <c r="E3906" s="456"/>
      <c r="F3906" s="456"/>
      <c r="G3906" s="456"/>
      <c r="H3906" s="460"/>
      <c r="I3906" s="460"/>
      <c r="J3906" s="461"/>
      <c r="K3906" s="460"/>
      <c r="L3906" s="460"/>
      <c r="M3906" s="460"/>
      <c r="N3906" s="460"/>
      <c r="O3906" s="461"/>
      <c r="P3906" s="460"/>
      <c r="Q3906" s="460"/>
      <c r="R3906" s="460"/>
      <c r="S3906" s="465"/>
      <c r="T3906" s="460"/>
      <c r="U3906" s="441"/>
      <c r="V3906" s="441"/>
      <c r="W3906" s="441"/>
      <c r="X3906" s="442"/>
      <c r="Y3906" s="462"/>
      <c r="Z3906" s="441"/>
      <c r="AA3906" s="441"/>
      <c r="AB3906" s="441"/>
      <c r="AC3906" s="441"/>
      <c r="AD3906" s="442"/>
      <c r="AE3906" s="462"/>
      <c r="AF3906" s="441"/>
      <c r="AG3906" s="441"/>
      <c r="AH3906" s="441">
        <f t="shared" si="3047"/>
        <v>0</v>
      </c>
      <c r="AI3906" s="442">
        <f t="shared" si="3047"/>
        <v>0</v>
      </c>
      <c r="AJ3906" s="441">
        <f t="shared" si="3048"/>
        <v>0</v>
      </c>
      <c r="AK3906" s="441">
        <f t="shared" si="3048"/>
        <v>0</v>
      </c>
      <c r="AL3906" s="441">
        <f t="shared" si="3048"/>
        <v>0</v>
      </c>
      <c r="AM3906" s="441">
        <f t="shared" si="3048"/>
        <v>0</v>
      </c>
      <c r="AN3906" s="442">
        <f t="shared" si="3048"/>
        <v>0</v>
      </c>
    </row>
    <row r="3907" spans="1:40" outlineLevel="2">
      <c r="A3907" s="882">
        <f>ROW()</f>
        <v>3907</v>
      </c>
      <c r="B3907" s="453"/>
      <c r="D3907" s="452" t="s">
        <v>24</v>
      </c>
      <c r="H3907" s="458"/>
      <c r="I3907" s="458"/>
      <c r="J3907" s="459"/>
      <c r="K3907" s="458"/>
      <c r="L3907" s="458"/>
      <c r="M3907" s="458"/>
      <c r="N3907" s="458"/>
      <c r="O3907" s="459"/>
      <c r="P3907" s="458"/>
      <c r="Q3907" s="458"/>
      <c r="R3907" s="458"/>
      <c r="S3907" s="463"/>
      <c r="T3907" s="458"/>
      <c r="U3907" s="439"/>
      <c r="V3907" s="439"/>
      <c r="W3907" s="439"/>
      <c r="X3907" s="440"/>
      <c r="Y3907" s="443"/>
      <c r="Z3907" s="439"/>
      <c r="AA3907" s="439"/>
      <c r="AB3907" s="439"/>
      <c r="AC3907" s="439"/>
      <c r="AD3907" s="440"/>
      <c r="AE3907" s="443"/>
      <c r="AF3907" s="439"/>
      <c r="AG3907" s="439"/>
      <c r="AH3907" s="439">
        <f t="shared" ref="AH3907:AN3907" si="3049">SUM(AH3891:AH3906)</f>
        <v>83.664288467512904</v>
      </c>
      <c r="AI3907" s="440">
        <f t="shared" si="3049"/>
        <v>79.38063890227177</v>
      </c>
      <c r="AJ3907" s="441">
        <f t="shared" ref="AJ3907:AL3907" si="3050">SUM(AJ3891:AJ3906)</f>
        <v>75.096989337030621</v>
      </c>
      <c r="AK3907" s="441">
        <f t="shared" si="3050"/>
        <v>71.548539172544352</v>
      </c>
      <c r="AL3907" s="441">
        <f t="shared" si="3050"/>
        <v>68.000089008058097</v>
      </c>
      <c r="AM3907" s="439">
        <f t="shared" si="3049"/>
        <v>64.451638843571814</v>
      </c>
      <c r="AN3907" s="440">
        <f t="shared" si="3049"/>
        <v>62.371706475305217</v>
      </c>
    </row>
    <row r="3908" spans="1:40" outlineLevel="1">
      <c r="A3908" s="732" t="s">
        <v>59</v>
      </c>
      <c r="B3908" s="733"/>
      <c r="C3908" s="881"/>
      <c r="D3908" s="733"/>
      <c r="E3908" s="733"/>
      <c r="F3908" s="733"/>
      <c r="G3908" s="730"/>
      <c r="H3908" s="733"/>
      <c r="I3908" s="730"/>
      <c r="J3908" s="729"/>
      <c r="K3908" s="730"/>
      <c r="L3908" s="730"/>
      <c r="M3908" s="730"/>
      <c r="N3908" s="730"/>
      <c r="O3908" s="729"/>
      <c r="P3908" s="730"/>
      <c r="Q3908" s="730"/>
      <c r="R3908" s="730"/>
      <c r="S3908" s="731"/>
      <c r="T3908" s="730"/>
      <c r="U3908" s="730"/>
      <c r="V3908" s="730"/>
      <c r="W3908" s="730"/>
      <c r="X3908" s="731"/>
      <c r="Y3908" s="729"/>
      <c r="Z3908" s="730"/>
      <c r="AA3908" s="730"/>
      <c r="AB3908" s="730"/>
      <c r="AC3908" s="730"/>
      <c r="AD3908" s="731"/>
      <c r="AE3908" s="729"/>
      <c r="AF3908" s="730"/>
      <c r="AG3908" s="730"/>
      <c r="AH3908" s="730"/>
      <c r="AI3908" s="731"/>
      <c r="AJ3908" s="729"/>
      <c r="AK3908" s="730"/>
      <c r="AL3908" s="730"/>
      <c r="AM3908" s="730"/>
      <c r="AN3908" s="731"/>
    </row>
    <row r="3909" spans="1:40" outlineLevel="2">
      <c r="A3909" s="882">
        <f>ROW()</f>
        <v>3909</v>
      </c>
      <c r="B3909" s="453"/>
      <c r="D3909" s="452" t="s">
        <v>300</v>
      </c>
      <c r="H3909" s="458"/>
      <c r="I3909" s="458"/>
      <c r="J3909" s="443"/>
      <c r="K3909" s="439"/>
      <c r="L3909" s="439"/>
      <c r="M3909" s="439"/>
      <c r="N3909" s="439"/>
      <c r="O3909" s="443"/>
      <c r="P3909" s="439"/>
      <c r="Q3909" s="439"/>
      <c r="R3909" s="439"/>
      <c r="S3909" s="440"/>
      <c r="T3909" s="439"/>
      <c r="U3909" s="439"/>
      <c r="V3909" s="439"/>
      <c r="W3909" s="439"/>
      <c r="X3909" s="320"/>
      <c r="Y3909" s="443"/>
      <c r="Z3909" s="439"/>
      <c r="AA3909" s="157"/>
      <c r="AB3909" s="157"/>
      <c r="AC3909" s="157"/>
      <c r="AD3909" s="320"/>
      <c r="AE3909" s="443"/>
      <c r="AF3909" s="157"/>
      <c r="AG3909" s="27">
        <f>AG$660</f>
        <v>4.6504374950840974</v>
      </c>
      <c r="AH3909" s="157"/>
      <c r="AI3909" s="320"/>
      <c r="AJ3909" s="443"/>
      <c r="AK3909" s="157"/>
      <c r="AL3909" s="27"/>
      <c r="AM3909" s="157"/>
      <c r="AN3909" s="320"/>
    </row>
    <row r="3910" spans="1:40" outlineLevel="2">
      <c r="A3910" s="882">
        <f>ROW()</f>
        <v>3910</v>
      </c>
      <c r="B3910" s="453"/>
      <c r="D3910" s="452" t="s">
        <v>301</v>
      </c>
      <c r="H3910" s="458"/>
      <c r="I3910" s="458"/>
      <c r="J3910" s="443"/>
      <c r="K3910" s="439"/>
      <c r="L3910" s="439"/>
      <c r="M3910" s="439"/>
      <c r="N3910" s="439"/>
      <c r="O3910" s="443"/>
      <c r="P3910" s="439"/>
      <c r="Q3910" s="439"/>
      <c r="R3910" s="439"/>
      <c r="S3910" s="440"/>
      <c r="T3910" s="439"/>
      <c r="U3910" s="439"/>
      <c r="V3910" s="439"/>
      <c r="W3910" s="439"/>
      <c r="X3910" s="320"/>
      <c r="Y3910" s="443"/>
      <c r="Z3910" s="439"/>
      <c r="AA3910" s="157"/>
      <c r="AB3910" s="157"/>
      <c r="AC3910" s="157"/>
      <c r="AD3910" s="320"/>
      <c r="AE3910" s="443"/>
      <c r="AF3910" s="157"/>
      <c r="AG3910" s="27">
        <f>AG$661</f>
        <v>1.0837326681957184E-3</v>
      </c>
      <c r="AH3910" s="157"/>
      <c r="AI3910" s="320"/>
      <c r="AJ3910" s="443"/>
      <c r="AK3910" s="157"/>
      <c r="AL3910" s="27"/>
      <c r="AM3910" s="157"/>
      <c r="AN3910" s="320"/>
    </row>
    <row r="3911" spans="1:40" outlineLevel="2">
      <c r="A3911" s="882">
        <f>ROW()</f>
        <v>3911</v>
      </c>
      <c r="B3911" s="453"/>
      <c r="D3911" s="452" t="s">
        <v>29</v>
      </c>
      <c r="H3911" s="458"/>
      <c r="I3911" s="458"/>
      <c r="J3911" s="443"/>
      <c r="K3911" s="439"/>
      <c r="L3911" s="439"/>
      <c r="M3911" s="439"/>
      <c r="N3911" s="439"/>
      <c r="O3911" s="443"/>
      <c r="P3911" s="439"/>
      <c r="Q3911" s="439"/>
      <c r="R3911" s="439"/>
      <c r="S3911" s="440"/>
      <c r="T3911" s="439"/>
      <c r="U3911" s="439"/>
      <c r="V3911" s="439"/>
      <c r="W3911" s="439"/>
      <c r="X3911" s="320"/>
      <c r="Y3911" s="443"/>
      <c r="Z3911" s="439"/>
      <c r="AA3911" s="157"/>
      <c r="AB3911" s="157"/>
      <c r="AC3911" s="157"/>
      <c r="AD3911" s="320"/>
      <c r="AE3911" s="443"/>
      <c r="AF3911" s="157"/>
      <c r="AG3911" s="27">
        <f>AG$662</f>
        <v>0</v>
      </c>
      <c r="AH3911" s="157"/>
      <c r="AI3911" s="320"/>
      <c r="AJ3911" s="443"/>
      <c r="AK3911" s="157"/>
      <c r="AL3911" s="27"/>
      <c r="AM3911" s="157"/>
      <c r="AN3911" s="320"/>
    </row>
    <row r="3912" spans="1:40" outlineLevel="2">
      <c r="A3912" s="882">
        <f>ROW()</f>
        <v>3912</v>
      </c>
      <c r="B3912" s="453"/>
      <c r="D3912" s="452" t="s">
        <v>30</v>
      </c>
      <c r="H3912" s="458"/>
      <c r="I3912" s="458"/>
      <c r="J3912" s="443"/>
      <c r="K3912" s="439"/>
      <c r="L3912" s="439"/>
      <c r="M3912" s="439"/>
      <c r="N3912" s="439"/>
      <c r="O3912" s="443"/>
      <c r="P3912" s="439"/>
      <c r="Q3912" s="439"/>
      <c r="R3912" s="439"/>
      <c r="S3912" s="440"/>
      <c r="T3912" s="439"/>
      <c r="U3912" s="439"/>
      <c r="V3912" s="439"/>
      <c r="W3912" s="439"/>
      <c r="X3912" s="320"/>
      <c r="Y3912" s="443"/>
      <c r="Z3912" s="439"/>
      <c r="AA3912" s="157"/>
      <c r="AB3912" s="157"/>
      <c r="AC3912" s="157"/>
      <c r="AD3912" s="320"/>
      <c r="AE3912" s="443"/>
      <c r="AF3912" s="157"/>
      <c r="AG3912" s="27">
        <f>AG$663</f>
        <v>38.874020427416156</v>
      </c>
      <c r="AH3912" s="157"/>
      <c r="AI3912" s="320"/>
      <c r="AJ3912" s="443"/>
      <c r="AK3912" s="157"/>
      <c r="AL3912" s="27"/>
      <c r="AM3912" s="157"/>
      <c r="AN3912" s="320"/>
    </row>
    <row r="3913" spans="1:40" outlineLevel="2">
      <c r="A3913" s="882">
        <f>ROW()</f>
        <v>3913</v>
      </c>
      <c r="B3913" s="453"/>
      <c r="D3913" s="452" t="s">
        <v>31</v>
      </c>
      <c r="H3913" s="458"/>
      <c r="I3913" s="458"/>
      <c r="J3913" s="443"/>
      <c r="K3913" s="439"/>
      <c r="L3913" s="439"/>
      <c r="M3913" s="439"/>
      <c r="N3913" s="439"/>
      <c r="O3913" s="443"/>
      <c r="P3913" s="439"/>
      <c r="Q3913" s="439"/>
      <c r="R3913" s="439"/>
      <c r="S3913" s="440"/>
      <c r="T3913" s="439"/>
      <c r="U3913" s="439"/>
      <c r="V3913" s="439"/>
      <c r="W3913" s="439"/>
      <c r="X3913" s="320"/>
      <c r="Y3913" s="443"/>
      <c r="Z3913" s="439"/>
      <c r="AA3913" s="157"/>
      <c r="AB3913" s="157"/>
      <c r="AC3913" s="157"/>
      <c r="AD3913" s="320"/>
      <c r="AE3913" s="443"/>
      <c r="AF3913" s="157"/>
      <c r="AG3913" s="27">
        <f>AG$664</f>
        <v>0</v>
      </c>
      <c r="AH3913" s="157"/>
      <c r="AI3913" s="320"/>
      <c r="AJ3913" s="443"/>
      <c r="AK3913" s="157"/>
      <c r="AL3913" s="27"/>
      <c r="AM3913" s="157"/>
      <c r="AN3913" s="320"/>
    </row>
    <row r="3914" spans="1:40" outlineLevel="2">
      <c r="A3914" s="882">
        <f>ROW()</f>
        <v>3914</v>
      </c>
      <c r="B3914" s="453"/>
      <c r="D3914" s="452" t="s">
        <v>32</v>
      </c>
      <c r="H3914" s="458"/>
      <c r="I3914" s="458"/>
      <c r="J3914" s="443"/>
      <c r="K3914" s="439"/>
      <c r="L3914" s="439"/>
      <c r="M3914" s="439"/>
      <c r="N3914" s="439"/>
      <c r="O3914" s="443"/>
      <c r="P3914" s="439"/>
      <c r="Q3914" s="439"/>
      <c r="R3914" s="439"/>
      <c r="S3914" s="440"/>
      <c r="T3914" s="439"/>
      <c r="U3914" s="439"/>
      <c r="V3914" s="439"/>
      <c r="W3914" s="439"/>
      <c r="X3914" s="320"/>
      <c r="Y3914" s="443"/>
      <c r="Z3914" s="439"/>
      <c r="AA3914" s="157"/>
      <c r="AB3914" s="157"/>
      <c r="AC3914" s="157"/>
      <c r="AD3914" s="320"/>
      <c r="AE3914" s="443"/>
      <c r="AF3914" s="157"/>
      <c r="AG3914" s="27">
        <f>AG$665</f>
        <v>1.6766589671177368</v>
      </c>
      <c r="AH3914" s="157"/>
      <c r="AI3914" s="320"/>
      <c r="AJ3914" s="443"/>
      <c r="AK3914" s="157"/>
      <c r="AL3914" s="27"/>
      <c r="AM3914" s="157"/>
      <c r="AN3914" s="320"/>
    </row>
    <row r="3915" spans="1:40" outlineLevel="2">
      <c r="A3915" s="882">
        <f>ROW()</f>
        <v>3915</v>
      </c>
      <c r="B3915" s="453"/>
      <c r="D3915" s="452" t="s">
        <v>33</v>
      </c>
      <c r="H3915" s="458"/>
      <c r="I3915" s="458"/>
      <c r="J3915" s="443"/>
      <c r="K3915" s="439"/>
      <c r="L3915" s="439"/>
      <c r="M3915" s="439"/>
      <c r="N3915" s="439"/>
      <c r="O3915" s="443"/>
      <c r="P3915" s="439"/>
      <c r="Q3915" s="439"/>
      <c r="R3915" s="439"/>
      <c r="S3915" s="440"/>
      <c r="T3915" s="439"/>
      <c r="U3915" s="439"/>
      <c r="V3915" s="439"/>
      <c r="W3915" s="439"/>
      <c r="X3915" s="320"/>
      <c r="Y3915" s="443"/>
      <c r="Z3915" s="439"/>
      <c r="AA3915" s="157"/>
      <c r="AB3915" s="157"/>
      <c r="AC3915" s="157"/>
      <c r="AD3915" s="320"/>
      <c r="AE3915" s="443"/>
      <c r="AF3915" s="157"/>
      <c r="AG3915" s="27">
        <f>AG$666</f>
        <v>3.6856868493883782E-2</v>
      </c>
      <c r="AH3915" s="157"/>
      <c r="AI3915" s="320"/>
      <c r="AJ3915" s="443"/>
      <c r="AK3915" s="157"/>
      <c r="AL3915" s="27"/>
      <c r="AM3915" s="157"/>
      <c r="AN3915" s="320"/>
    </row>
    <row r="3916" spans="1:40" outlineLevel="2">
      <c r="A3916" s="882">
        <f>ROW()</f>
        <v>3916</v>
      </c>
      <c r="B3916" s="453"/>
      <c r="D3916" s="452" t="s">
        <v>27</v>
      </c>
      <c r="H3916" s="458"/>
      <c r="I3916" s="458"/>
      <c r="J3916" s="443"/>
      <c r="K3916" s="439"/>
      <c r="L3916" s="439"/>
      <c r="M3916" s="439"/>
      <c r="N3916" s="439"/>
      <c r="O3916" s="443"/>
      <c r="P3916" s="439"/>
      <c r="Q3916" s="439"/>
      <c r="R3916" s="439"/>
      <c r="S3916" s="440"/>
      <c r="T3916" s="439"/>
      <c r="U3916" s="439"/>
      <c r="V3916" s="439"/>
      <c r="W3916" s="439"/>
      <c r="X3916" s="320"/>
      <c r="Y3916" s="443"/>
      <c r="Z3916" s="439"/>
      <c r="AA3916" s="157"/>
      <c r="AB3916" s="157"/>
      <c r="AC3916" s="157"/>
      <c r="AD3916" s="320"/>
      <c r="AE3916" s="443"/>
      <c r="AF3916" s="157"/>
      <c r="AG3916" s="27">
        <f>AG$667</f>
        <v>0.37886132027522934</v>
      </c>
      <c r="AH3916" s="157"/>
      <c r="AI3916" s="320"/>
      <c r="AJ3916" s="443"/>
      <c r="AK3916" s="157"/>
      <c r="AL3916" s="27"/>
      <c r="AM3916" s="157"/>
      <c r="AN3916" s="320"/>
    </row>
    <row r="3917" spans="1:40" outlineLevel="2">
      <c r="A3917" s="882">
        <f>ROW()</f>
        <v>3917</v>
      </c>
      <c r="B3917" s="453"/>
      <c r="D3917" s="452" t="s">
        <v>34</v>
      </c>
      <c r="H3917" s="458"/>
      <c r="I3917" s="458"/>
      <c r="J3917" s="443"/>
      <c r="K3917" s="439"/>
      <c r="L3917" s="439"/>
      <c r="M3917" s="439"/>
      <c r="N3917" s="439"/>
      <c r="O3917" s="443"/>
      <c r="P3917" s="439"/>
      <c r="Q3917" s="439"/>
      <c r="R3917" s="439"/>
      <c r="S3917" s="440"/>
      <c r="T3917" s="439"/>
      <c r="U3917" s="439"/>
      <c r="V3917" s="439"/>
      <c r="W3917" s="439"/>
      <c r="X3917" s="320"/>
      <c r="Y3917" s="443"/>
      <c r="Z3917" s="439"/>
      <c r="AA3917" s="157"/>
      <c r="AB3917" s="157"/>
      <c r="AC3917" s="157"/>
      <c r="AD3917" s="320"/>
      <c r="AE3917" s="443"/>
      <c r="AF3917" s="157"/>
      <c r="AG3917" s="27">
        <f>AG$668</f>
        <v>27.436758052194065</v>
      </c>
      <c r="AH3917" s="157"/>
      <c r="AI3917" s="320"/>
      <c r="AJ3917" s="443"/>
      <c r="AK3917" s="157"/>
      <c r="AL3917" s="27"/>
      <c r="AM3917" s="157"/>
      <c r="AN3917" s="320"/>
    </row>
    <row r="3918" spans="1:40" outlineLevel="2">
      <c r="A3918" s="882">
        <f>ROW()</f>
        <v>3918</v>
      </c>
      <c r="B3918" s="453"/>
      <c r="D3918" s="452" t="s">
        <v>35</v>
      </c>
      <c r="H3918" s="458"/>
      <c r="I3918" s="458"/>
      <c r="J3918" s="443"/>
      <c r="K3918" s="439"/>
      <c r="L3918" s="439"/>
      <c r="M3918" s="439"/>
      <c r="N3918" s="439"/>
      <c r="O3918" s="443"/>
      <c r="P3918" s="439"/>
      <c r="Q3918" s="439"/>
      <c r="R3918" s="439"/>
      <c r="S3918" s="440"/>
      <c r="T3918" s="439"/>
      <c r="U3918" s="439"/>
      <c r="V3918" s="439"/>
      <c r="W3918" s="439"/>
      <c r="X3918" s="320"/>
      <c r="Y3918" s="443"/>
      <c r="Z3918" s="439"/>
      <c r="AA3918" s="157"/>
      <c r="AB3918" s="157"/>
      <c r="AC3918" s="157"/>
      <c r="AD3918" s="320"/>
      <c r="AE3918" s="443"/>
      <c r="AF3918" s="157"/>
      <c r="AG3918" s="27">
        <f>AG$669</f>
        <v>0.88300987820417765</v>
      </c>
      <c r="AH3918" s="157"/>
      <c r="AI3918" s="320"/>
      <c r="AJ3918" s="443"/>
      <c r="AK3918" s="157"/>
      <c r="AL3918" s="27"/>
      <c r="AM3918" s="157"/>
      <c r="AN3918" s="320"/>
    </row>
    <row r="3919" spans="1:40" outlineLevel="2">
      <c r="A3919" s="882">
        <f>ROW()</f>
        <v>3919</v>
      </c>
      <c r="B3919" s="453"/>
      <c r="D3919" s="452" t="s">
        <v>302</v>
      </c>
      <c r="H3919" s="458"/>
      <c r="I3919" s="458"/>
      <c r="J3919" s="443"/>
      <c r="K3919" s="439"/>
      <c r="L3919" s="439"/>
      <c r="M3919" s="439"/>
      <c r="N3919" s="439"/>
      <c r="O3919" s="443"/>
      <c r="P3919" s="439"/>
      <c r="Q3919" s="439"/>
      <c r="R3919" s="439"/>
      <c r="S3919" s="440"/>
      <c r="T3919" s="439"/>
      <c r="U3919" s="439"/>
      <c r="V3919" s="439"/>
      <c r="W3919" s="439"/>
      <c r="X3919" s="320"/>
      <c r="Y3919" s="443"/>
      <c r="Z3919" s="439"/>
      <c r="AA3919" s="157"/>
      <c r="AB3919" s="157"/>
      <c r="AC3919" s="157"/>
      <c r="AD3919" s="320"/>
      <c r="AE3919" s="443"/>
      <c r="AF3919" s="157"/>
      <c r="AG3919" s="27">
        <f>AG$670</f>
        <v>1.6491405955334169</v>
      </c>
      <c r="AH3919" s="157"/>
      <c r="AI3919" s="320"/>
      <c r="AJ3919" s="443"/>
      <c r="AK3919" s="157"/>
      <c r="AL3919" s="27"/>
      <c r="AM3919" s="157"/>
      <c r="AN3919" s="320"/>
    </row>
    <row r="3920" spans="1:40" outlineLevel="2">
      <c r="A3920" s="882">
        <f>ROW()</f>
        <v>3920</v>
      </c>
      <c r="B3920" s="453"/>
      <c r="D3920" s="452" t="s">
        <v>36</v>
      </c>
      <c r="H3920" s="458"/>
      <c r="I3920" s="458"/>
      <c r="J3920" s="443"/>
      <c r="K3920" s="439"/>
      <c r="L3920" s="439"/>
      <c r="M3920" s="439"/>
      <c r="N3920" s="439"/>
      <c r="O3920" s="443"/>
      <c r="P3920" s="439"/>
      <c r="Q3920" s="439"/>
      <c r="R3920" s="439"/>
      <c r="S3920" s="440"/>
      <c r="T3920" s="439"/>
      <c r="U3920" s="439"/>
      <c r="V3920" s="439"/>
      <c r="W3920" s="439"/>
      <c r="X3920" s="320"/>
      <c r="Y3920" s="443"/>
      <c r="Z3920" s="439"/>
      <c r="AA3920" s="157"/>
      <c r="AB3920" s="157"/>
      <c r="AC3920" s="157"/>
      <c r="AD3920" s="320"/>
      <c r="AE3920" s="443"/>
      <c r="AF3920" s="157"/>
      <c r="AG3920" s="27">
        <f>AG$671</f>
        <v>7.5948851486222813</v>
      </c>
      <c r="AH3920" s="157"/>
      <c r="AI3920" s="320"/>
      <c r="AJ3920" s="443"/>
      <c r="AK3920" s="157"/>
      <c r="AL3920" s="27"/>
      <c r="AM3920" s="157"/>
      <c r="AN3920" s="320"/>
    </row>
    <row r="3921" spans="1:40" outlineLevel="2">
      <c r="A3921" s="882">
        <f>ROW()</f>
        <v>3921</v>
      </c>
      <c r="B3921" s="453"/>
      <c r="D3921" s="452" t="s">
        <v>583</v>
      </c>
      <c r="H3921" s="458"/>
      <c r="I3921" s="458"/>
      <c r="J3921" s="443"/>
      <c r="K3921" s="439"/>
      <c r="L3921" s="439"/>
      <c r="M3921" s="439"/>
      <c r="N3921" s="439"/>
      <c r="O3921" s="443"/>
      <c r="P3921" s="439"/>
      <c r="Q3921" s="439"/>
      <c r="R3921" s="439"/>
      <c r="S3921" s="440"/>
      <c r="T3921" s="439"/>
      <c r="U3921" s="439"/>
      <c r="V3921" s="439"/>
      <c r="W3921" s="439"/>
      <c r="X3921" s="320"/>
      <c r="Y3921" s="443"/>
      <c r="Z3921" s="439"/>
      <c r="AA3921" s="157"/>
      <c r="AB3921" s="157"/>
      <c r="AC3921" s="157"/>
      <c r="AD3921" s="320"/>
      <c r="AE3921" s="443"/>
      <c r="AF3921" s="157"/>
      <c r="AG3921" s="27">
        <f>AG$672</f>
        <v>0.90884620761467882</v>
      </c>
      <c r="AH3921" s="157"/>
      <c r="AI3921" s="320"/>
      <c r="AJ3921" s="443"/>
      <c r="AK3921" s="157"/>
      <c r="AL3921" s="27"/>
      <c r="AM3921" s="157"/>
      <c r="AN3921" s="320"/>
    </row>
    <row r="3922" spans="1:40" outlineLevel="2">
      <c r="A3922" s="882">
        <f>ROW()</f>
        <v>3922</v>
      </c>
      <c r="B3922" s="453"/>
      <c r="D3922" s="452" t="s">
        <v>81</v>
      </c>
      <c r="H3922" s="458"/>
      <c r="I3922" s="458"/>
      <c r="J3922" s="443"/>
      <c r="K3922" s="439"/>
      <c r="L3922" s="439"/>
      <c r="M3922" s="439"/>
      <c r="N3922" s="439"/>
      <c r="O3922" s="443"/>
      <c r="P3922" s="439"/>
      <c r="Q3922" s="439"/>
      <c r="R3922" s="439"/>
      <c r="S3922" s="440"/>
      <c r="T3922" s="439"/>
      <c r="U3922" s="439"/>
      <c r="V3922" s="439"/>
      <c r="W3922" s="439"/>
      <c r="X3922" s="320"/>
      <c r="Y3922" s="443"/>
      <c r="Z3922" s="439"/>
      <c r="AA3922" s="157"/>
      <c r="AB3922" s="157"/>
      <c r="AC3922" s="157"/>
      <c r="AD3922" s="320"/>
      <c r="AE3922" s="443"/>
      <c r="AF3922" s="157"/>
      <c r="AG3922" s="27">
        <f>AG$673</f>
        <v>0</v>
      </c>
      <c r="AH3922" s="157"/>
      <c r="AI3922" s="320"/>
      <c r="AJ3922" s="443"/>
      <c r="AK3922" s="157"/>
      <c r="AL3922" s="27"/>
      <c r="AM3922" s="157"/>
      <c r="AN3922" s="320"/>
    </row>
    <row r="3923" spans="1:40" outlineLevel="2">
      <c r="A3923" s="882">
        <f>ROW()</f>
        <v>3923</v>
      </c>
      <c r="B3923" s="453"/>
      <c r="D3923" s="452" t="s">
        <v>28</v>
      </c>
      <c r="H3923" s="458"/>
      <c r="I3923" s="458"/>
      <c r="J3923" s="443"/>
      <c r="K3923" s="439"/>
      <c r="L3923" s="439"/>
      <c r="M3923" s="439"/>
      <c r="N3923" s="439"/>
      <c r="O3923" s="443"/>
      <c r="P3923" s="439"/>
      <c r="Q3923" s="439"/>
      <c r="R3923" s="439"/>
      <c r="S3923" s="440"/>
      <c r="T3923" s="439"/>
      <c r="U3923" s="439"/>
      <c r="V3923" s="439"/>
      <c r="W3923" s="439"/>
      <c r="X3923" s="320"/>
      <c r="Y3923" s="443"/>
      <c r="Z3923" s="439"/>
      <c r="AA3923" s="157"/>
      <c r="AB3923" s="157"/>
      <c r="AC3923" s="157"/>
      <c r="AD3923" s="320"/>
      <c r="AE3923" s="443"/>
      <c r="AF3923" s="157"/>
      <c r="AG3923" s="27">
        <f>AG$674</f>
        <v>0</v>
      </c>
      <c r="AH3923" s="157"/>
      <c r="AI3923" s="320"/>
      <c r="AJ3923" s="443"/>
      <c r="AK3923" s="157"/>
      <c r="AL3923" s="27"/>
      <c r="AM3923" s="157"/>
      <c r="AN3923" s="320"/>
    </row>
    <row r="3924" spans="1:40" outlineLevel="2">
      <c r="A3924" s="882">
        <f>ROW()</f>
        <v>3924</v>
      </c>
      <c r="B3924" s="453"/>
      <c r="D3924" s="456" t="s">
        <v>443</v>
      </c>
      <c r="E3924" s="456"/>
      <c r="F3924" s="456"/>
      <c r="G3924" s="456"/>
      <c r="H3924" s="460"/>
      <c r="I3924" s="460"/>
      <c r="J3924" s="462"/>
      <c r="K3924" s="441"/>
      <c r="L3924" s="441"/>
      <c r="M3924" s="441"/>
      <c r="N3924" s="441"/>
      <c r="O3924" s="462"/>
      <c r="P3924" s="441"/>
      <c r="Q3924" s="441"/>
      <c r="R3924" s="441"/>
      <c r="S3924" s="442"/>
      <c r="T3924" s="441"/>
      <c r="U3924" s="441"/>
      <c r="V3924" s="441"/>
      <c r="W3924" s="441"/>
      <c r="X3924" s="321"/>
      <c r="Y3924" s="462"/>
      <c r="Z3924" s="441"/>
      <c r="AA3924" s="158"/>
      <c r="AB3924" s="158"/>
      <c r="AC3924" s="158"/>
      <c r="AD3924" s="321"/>
      <c r="AE3924" s="462"/>
      <c r="AF3924" s="158"/>
      <c r="AG3924" s="30">
        <f>AG$675</f>
        <v>0</v>
      </c>
      <c r="AH3924" s="158"/>
      <c r="AI3924" s="321"/>
      <c r="AJ3924" s="462"/>
      <c r="AK3924" s="158"/>
      <c r="AL3924" s="30"/>
      <c r="AM3924" s="158"/>
      <c r="AN3924" s="321"/>
    </row>
    <row r="3925" spans="1:40" outlineLevel="2">
      <c r="A3925" s="882">
        <f>ROW()</f>
        <v>3925</v>
      </c>
      <c r="B3925" s="453"/>
      <c r="D3925" s="452" t="s">
        <v>24</v>
      </c>
      <c r="H3925" s="458"/>
      <c r="I3925" s="458"/>
      <c r="J3925" s="443"/>
      <c r="K3925" s="439"/>
      <c r="L3925" s="439"/>
      <c r="M3925" s="439"/>
      <c r="N3925" s="439"/>
      <c r="O3925" s="443"/>
      <c r="P3925" s="439"/>
      <c r="Q3925" s="439"/>
      <c r="R3925" s="439"/>
      <c r="S3925" s="440"/>
      <c r="T3925" s="439"/>
      <c r="U3925" s="439"/>
      <c r="V3925" s="439"/>
      <c r="W3925" s="439"/>
      <c r="X3925" s="440"/>
      <c r="Y3925" s="443"/>
      <c r="Z3925" s="439"/>
      <c r="AA3925" s="439"/>
      <c r="AB3925" s="439"/>
      <c r="AC3925" s="439"/>
      <c r="AD3925" s="440"/>
      <c r="AE3925" s="443"/>
      <c r="AF3925" s="439"/>
      <c r="AG3925" s="27">
        <f>SUM(AG3909:AG3924)</f>
        <v>84.090558693223912</v>
      </c>
      <c r="AH3925" s="439"/>
      <c r="AI3925" s="440"/>
      <c r="AJ3925" s="443"/>
      <c r="AK3925" s="439"/>
      <c r="AL3925" s="27"/>
      <c r="AM3925" s="439"/>
      <c r="AN3925" s="440"/>
    </row>
    <row r="3926" spans="1:40" outlineLevel="1">
      <c r="A3926" s="732" t="s">
        <v>238</v>
      </c>
      <c r="B3926" s="733"/>
      <c r="C3926" s="881"/>
      <c r="D3926" s="733"/>
      <c r="E3926" s="733"/>
      <c r="F3926" s="733"/>
      <c r="G3926" s="730"/>
      <c r="H3926" s="733"/>
      <c r="I3926" s="730"/>
      <c r="J3926" s="729"/>
      <c r="K3926" s="730"/>
      <c r="L3926" s="730"/>
      <c r="M3926" s="730"/>
      <c r="N3926" s="730"/>
      <c r="O3926" s="729"/>
      <c r="P3926" s="730"/>
      <c r="Q3926" s="730"/>
      <c r="R3926" s="730"/>
      <c r="S3926" s="731"/>
      <c r="T3926" s="730"/>
      <c r="U3926" s="730"/>
      <c r="V3926" s="730"/>
      <c r="W3926" s="730"/>
      <c r="X3926" s="731"/>
      <c r="Y3926" s="729"/>
      <c r="Z3926" s="730"/>
      <c r="AA3926" s="730"/>
      <c r="AB3926" s="730"/>
      <c r="AC3926" s="730"/>
      <c r="AD3926" s="731"/>
      <c r="AE3926" s="729"/>
      <c r="AF3926" s="730"/>
      <c r="AG3926" s="730"/>
      <c r="AH3926" s="730"/>
      <c r="AI3926" s="731"/>
      <c r="AJ3926" s="729"/>
      <c r="AK3926" s="730"/>
      <c r="AL3926" s="730"/>
      <c r="AM3926" s="730"/>
      <c r="AN3926" s="731"/>
    </row>
    <row r="3927" spans="1:40" outlineLevel="2">
      <c r="A3927" s="882">
        <f>ROW()</f>
        <v>3927</v>
      </c>
      <c r="B3927" s="453"/>
      <c r="D3927" s="1205" t="s">
        <v>300</v>
      </c>
      <c r="E3927" s="1205"/>
      <c r="F3927" s="1205"/>
      <c r="G3927" s="1205"/>
      <c r="H3927" s="4"/>
      <c r="I3927" s="4"/>
      <c r="J3927" s="329"/>
      <c r="K3927" s="4"/>
      <c r="L3927" s="4"/>
      <c r="M3927" s="4"/>
      <c r="N3927" s="4"/>
      <c r="O3927" s="329"/>
      <c r="P3927" s="4"/>
      <c r="Q3927" s="4"/>
      <c r="R3927" s="4"/>
      <c r="S3927" s="316"/>
      <c r="T3927" s="53"/>
      <c r="U3927" s="53"/>
      <c r="V3927" s="53"/>
      <c r="W3927" s="53"/>
      <c r="X3927" s="44"/>
      <c r="Y3927" s="252"/>
      <c r="Z3927" s="53"/>
      <c r="AA3927" s="53"/>
      <c r="AB3927" s="53"/>
      <c r="AC3927" s="53"/>
      <c r="AD3927" s="44"/>
      <c r="AE3927" s="252"/>
      <c r="AF3927" s="53"/>
      <c r="AG3927" s="53">
        <f>AG$678</f>
        <v>0</v>
      </c>
      <c r="AH3927" s="53"/>
      <c r="AI3927" s="44"/>
      <c r="AJ3927" s="252"/>
      <c r="AK3927" s="53"/>
      <c r="AL3927" s="53"/>
      <c r="AM3927" s="53"/>
      <c r="AN3927" s="44"/>
    </row>
    <row r="3928" spans="1:40" outlineLevel="2">
      <c r="A3928" s="882">
        <f>ROW()</f>
        <v>3928</v>
      </c>
      <c r="B3928" s="453"/>
      <c r="D3928" s="1205" t="s">
        <v>301</v>
      </c>
      <c r="E3928" s="1205"/>
      <c r="F3928" s="1205"/>
      <c r="G3928" s="1205"/>
      <c r="H3928" s="4"/>
      <c r="I3928" s="4"/>
      <c r="J3928" s="329"/>
      <c r="K3928" s="4"/>
      <c r="L3928" s="4"/>
      <c r="M3928" s="4"/>
      <c r="N3928" s="4"/>
      <c r="O3928" s="329"/>
      <c r="P3928" s="4"/>
      <c r="Q3928" s="4"/>
      <c r="R3928" s="4"/>
      <c r="S3928" s="316"/>
      <c r="T3928" s="53"/>
      <c r="U3928" s="53"/>
      <c r="V3928" s="53"/>
      <c r="W3928" s="53"/>
      <c r="X3928" s="44"/>
      <c r="Y3928" s="252"/>
      <c r="Z3928" s="53"/>
      <c r="AA3928" s="53"/>
      <c r="AB3928" s="53"/>
      <c r="AC3928" s="53"/>
      <c r="AD3928" s="44"/>
      <c r="AE3928" s="252"/>
      <c r="AF3928" s="53"/>
      <c r="AG3928" s="53">
        <f>AG$679</f>
        <v>0</v>
      </c>
      <c r="AH3928" s="53"/>
      <c r="AI3928" s="44"/>
      <c r="AJ3928" s="252"/>
      <c r="AK3928" s="53"/>
      <c r="AL3928" s="53"/>
      <c r="AM3928" s="53"/>
      <c r="AN3928" s="44"/>
    </row>
    <row r="3929" spans="1:40" outlineLevel="2">
      <c r="A3929" s="882">
        <f>ROW()</f>
        <v>3929</v>
      </c>
      <c r="B3929" s="453"/>
      <c r="D3929" s="1205" t="s">
        <v>29</v>
      </c>
      <c r="E3929" s="1205"/>
      <c r="F3929" s="1205"/>
      <c r="G3929" s="1205"/>
      <c r="H3929" s="4"/>
      <c r="I3929" s="4"/>
      <c r="J3929" s="329"/>
      <c r="K3929" s="4"/>
      <c r="L3929" s="4"/>
      <c r="M3929" s="4"/>
      <c r="N3929" s="4"/>
      <c r="O3929" s="329"/>
      <c r="P3929" s="4"/>
      <c r="Q3929" s="4"/>
      <c r="R3929" s="4"/>
      <c r="S3929" s="316"/>
      <c r="T3929" s="53"/>
      <c r="U3929" s="53"/>
      <c r="V3929" s="53"/>
      <c r="W3929" s="53"/>
      <c r="X3929" s="44"/>
      <c r="Y3929" s="252"/>
      <c r="Z3929" s="53"/>
      <c r="AA3929" s="53"/>
      <c r="AB3929" s="53"/>
      <c r="AC3929" s="53"/>
      <c r="AD3929" s="44"/>
      <c r="AE3929" s="252"/>
      <c r="AF3929" s="53"/>
      <c r="AG3929" s="53">
        <f>AG$680</f>
        <v>0</v>
      </c>
      <c r="AH3929" s="53"/>
      <c r="AI3929" s="44"/>
      <c r="AJ3929" s="252"/>
      <c r="AK3929" s="53"/>
      <c r="AL3929" s="53"/>
      <c r="AM3929" s="53"/>
      <c r="AN3929" s="44"/>
    </row>
    <row r="3930" spans="1:40" outlineLevel="2">
      <c r="A3930" s="882">
        <f>ROW()</f>
        <v>3930</v>
      </c>
      <c r="B3930" s="453"/>
      <c r="D3930" s="1205" t="s">
        <v>30</v>
      </c>
      <c r="E3930" s="1205"/>
      <c r="F3930" s="1205"/>
      <c r="G3930" s="1205"/>
      <c r="H3930" s="4"/>
      <c r="I3930" s="4"/>
      <c r="J3930" s="329"/>
      <c r="K3930" s="4"/>
      <c r="L3930" s="4"/>
      <c r="M3930" s="4"/>
      <c r="N3930" s="4"/>
      <c r="O3930" s="329"/>
      <c r="P3930" s="4"/>
      <c r="Q3930" s="4"/>
      <c r="R3930" s="4"/>
      <c r="S3930" s="316"/>
      <c r="T3930" s="53"/>
      <c r="U3930" s="53"/>
      <c r="V3930" s="53"/>
      <c r="W3930" s="53"/>
      <c r="X3930" s="44"/>
      <c r="Y3930" s="252"/>
      <c r="Z3930" s="53"/>
      <c r="AA3930" s="53"/>
      <c r="AB3930" s="53"/>
      <c r="AC3930" s="53"/>
      <c r="AD3930" s="44"/>
      <c r="AE3930" s="252"/>
      <c r="AF3930" s="53"/>
      <c r="AG3930" s="53">
        <f>AG$681</f>
        <v>0</v>
      </c>
      <c r="AH3930" s="53"/>
      <c r="AI3930" s="44"/>
      <c r="AJ3930" s="252"/>
      <c r="AK3930" s="53"/>
      <c r="AL3930" s="53"/>
      <c r="AM3930" s="53"/>
      <c r="AN3930" s="44"/>
    </row>
    <row r="3931" spans="1:40" outlineLevel="2">
      <c r="A3931" s="882">
        <f>ROW()</f>
        <v>3931</v>
      </c>
      <c r="B3931" s="453"/>
      <c r="D3931" s="1205" t="s">
        <v>31</v>
      </c>
      <c r="E3931" s="1205"/>
      <c r="F3931" s="1205"/>
      <c r="G3931" s="1205"/>
      <c r="H3931" s="4"/>
      <c r="I3931" s="4"/>
      <c r="J3931" s="329"/>
      <c r="K3931" s="4"/>
      <c r="L3931" s="4"/>
      <c r="M3931" s="4"/>
      <c r="N3931" s="4"/>
      <c r="O3931" s="329"/>
      <c r="P3931" s="4"/>
      <c r="Q3931" s="4"/>
      <c r="R3931" s="4"/>
      <c r="S3931" s="316"/>
      <c r="T3931" s="53"/>
      <c r="U3931" s="53"/>
      <c r="V3931" s="53"/>
      <c r="W3931" s="53"/>
      <c r="X3931" s="44"/>
      <c r="Y3931" s="252"/>
      <c r="Z3931" s="53"/>
      <c r="AA3931" s="53"/>
      <c r="AB3931" s="53"/>
      <c r="AC3931" s="53"/>
      <c r="AD3931" s="44"/>
      <c r="AE3931" s="252"/>
      <c r="AF3931" s="53"/>
      <c r="AG3931" s="53">
        <f>AG$682</f>
        <v>0</v>
      </c>
      <c r="AH3931" s="53"/>
      <c r="AI3931" s="44"/>
      <c r="AJ3931" s="252"/>
      <c r="AK3931" s="53"/>
      <c r="AL3931" s="53"/>
      <c r="AM3931" s="53"/>
      <c r="AN3931" s="44"/>
    </row>
    <row r="3932" spans="1:40" outlineLevel="2">
      <c r="A3932" s="882">
        <f>ROW()</f>
        <v>3932</v>
      </c>
      <c r="B3932" s="453"/>
      <c r="D3932" s="1205" t="s">
        <v>32</v>
      </c>
      <c r="E3932" s="1205"/>
      <c r="F3932" s="1205"/>
      <c r="G3932" s="1205"/>
      <c r="H3932" s="4"/>
      <c r="I3932" s="4"/>
      <c r="J3932" s="329"/>
      <c r="K3932" s="4"/>
      <c r="L3932" s="4"/>
      <c r="M3932" s="4"/>
      <c r="N3932" s="4"/>
      <c r="O3932" s="329"/>
      <c r="P3932" s="4"/>
      <c r="Q3932" s="4"/>
      <c r="R3932" s="4"/>
      <c r="S3932" s="316"/>
      <c r="T3932" s="53"/>
      <c r="U3932" s="53"/>
      <c r="V3932" s="53"/>
      <c r="W3932" s="53"/>
      <c r="X3932" s="44"/>
      <c r="Y3932" s="252"/>
      <c r="Z3932" s="53"/>
      <c r="AA3932" s="53"/>
      <c r="AB3932" s="53"/>
      <c r="AC3932" s="53"/>
      <c r="AD3932" s="44"/>
      <c r="AE3932" s="252"/>
      <c r="AF3932" s="53"/>
      <c r="AG3932" s="53">
        <f>AG$683</f>
        <v>0</v>
      </c>
      <c r="AH3932" s="53"/>
      <c r="AI3932" s="44"/>
      <c r="AJ3932" s="252"/>
      <c r="AK3932" s="53"/>
      <c r="AL3932" s="53"/>
      <c r="AM3932" s="53"/>
      <c r="AN3932" s="44"/>
    </row>
    <row r="3933" spans="1:40" outlineLevel="2">
      <c r="A3933" s="882">
        <f>ROW()</f>
        <v>3933</v>
      </c>
      <c r="B3933" s="453"/>
      <c r="D3933" s="1205" t="s">
        <v>33</v>
      </c>
      <c r="E3933" s="1205"/>
      <c r="F3933" s="1205"/>
      <c r="G3933" s="1205"/>
      <c r="H3933" s="4"/>
      <c r="I3933" s="4"/>
      <c r="J3933" s="329"/>
      <c r="K3933" s="4"/>
      <c r="L3933" s="4"/>
      <c r="M3933" s="4"/>
      <c r="N3933" s="4"/>
      <c r="O3933" s="329"/>
      <c r="P3933" s="4"/>
      <c r="Q3933" s="4"/>
      <c r="R3933" s="4"/>
      <c r="S3933" s="316"/>
      <c r="T3933" s="53"/>
      <c r="U3933" s="53"/>
      <c r="V3933" s="53"/>
      <c r="W3933" s="53"/>
      <c r="X3933" s="44"/>
      <c r="Y3933" s="252"/>
      <c r="Z3933" s="53"/>
      <c r="AA3933" s="53"/>
      <c r="AB3933" s="53"/>
      <c r="AC3933" s="53"/>
      <c r="AD3933" s="44"/>
      <c r="AE3933" s="252"/>
      <c r="AF3933" s="53"/>
      <c r="AG3933" s="53">
        <f>AG$684</f>
        <v>0</v>
      </c>
      <c r="AH3933" s="53"/>
      <c r="AI3933" s="44"/>
      <c r="AJ3933" s="252"/>
      <c r="AK3933" s="53"/>
      <c r="AL3933" s="53"/>
      <c r="AM3933" s="53"/>
      <c r="AN3933" s="44"/>
    </row>
    <row r="3934" spans="1:40" outlineLevel="2">
      <c r="A3934" s="882">
        <f>ROW()</f>
        <v>3934</v>
      </c>
      <c r="B3934" s="453"/>
      <c r="D3934" s="1205" t="s">
        <v>27</v>
      </c>
      <c r="E3934" s="1205"/>
      <c r="F3934" s="1205"/>
      <c r="G3934" s="1205"/>
      <c r="H3934" s="4"/>
      <c r="I3934" s="4"/>
      <c r="J3934" s="329"/>
      <c r="K3934" s="4"/>
      <c r="L3934" s="4"/>
      <c r="M3934" s="4"/>
      <c r="N3934" s="4"/>
      <c r="O3934" s="329"/>
      <c r="P3934" s="4"/>
      <c r="Q3934" s="4"/>
      <c r="R3934" s="4"/>
      <c r="S3934" s="316"/>
      <c r="T3934" s="53"/>
      <c r="U3934" s="53"/>
      <c r="V3934" s="53"/>
      <c r="W3934" s="53"/>
      <c r="X3934" s="44"/>
      <c r="Y3934" s="252"/>
      <c r="Z3934" s="53"/>
      <c r="AA3934" s="53"/>
      <c r="AB3934" s="53"/>
      <c r="AC3934" s="53"/>
      <c r="AD3934" s="44"/>
      <c r="AE3934" s="252"/>
      <c r="AF3934" s="53"/>
      <c r="AG3934" s="53">
        <f>AG$685</f>
        <v>0</v>
      </c>
      <c r="AH3934" s="53"/>
      <c r="AI3934" s="44"/>
      <c r="AJ3934" s="252"/>
      <c r="AK3934" s="53"/>
      <c r="AL3934" s="53"/>
      <c r="AM3934" s="53"/>
      <c r="AN3934" s="44"/>
    </row>
    <row r="3935" spans="1:40" outlineLevel="2">
      <c r="A3935" s="882">
        <f>ROW()</f>
        <v>3935</v>
      </c>
      <c r="B3935" s="453"/>
      <c r="D3935" s="1205" t="s">
        <v>34</v>
      </c>
      <c r="E3935" s="1205"/>
      <c r="F3935" s="1205"/>
      <c r="G3935" s="1205"/>
      <c r="H3935" s="4"/>
      <c r="I3935" s="4"/>
      <c r="J3935" s="329"/>
      <c r="K3935" s="4"/>
      <c r="L3935" s="4"/>
      <c r="M3935" s="4"/>
      <c r="N3935" s="4"/>
      <c r="O3935" s="329"/>
      <c r="P3935" s="4"/>
      <c r="Q3935" s="4"/>
      <c r="R3935" s="4"/>
      <c r="S3935" s="316"/>
      <c r="T3935" s="53"/>
      <c r="U3935" s="53"/>
      <c r="V3935" s="53"/>
      <c r="W3935" s="53"/>
      <c r="X3935" s="44"/>
      <c r="Y3935" s="252"/>
      <c r="Z3935" s="53"/>
      <c r="AA3935" s="53"/>
      <c r="AB3935" s="53"/>
      <c r="AC3935" s="53"/>
      <c r="AD3935" s="44"/>
      <c r="AE3935" s="252"/>
      <c r="AF3935" s="53"/>
      <c r="AG3935" s="53">
        <f>AG$686</f>
        <v>0</v>
      </c>
      <c r="AH3935" s="53"/>
      <c r="AI3935" s="44"/>
      <c r="AJ3935" s="252"/>
      <c r="AK3935" s="53"/>
      <c r="AL3935" s="53"/>
      <c r="AM3935" s="53"/>
      <c r="AN3935" s="44"/>
    </row>
    <row r="3936" spans="1:40" outlineLevel="2">
      <c r="A3936" s="882">
        <f>ROW()</f>
        <v>3936</v>
      </c>
      <c r="B3936" s="453"/>
      <c r="D3936" s="1205" t="s">
        <v>35</v>
      </c>
      <c r="E3936" s="1205"/>
      <c r="F3936" s="1205"/>
      <c r="G3936" s="1205"/>
      <c r="H3936" s="4"/>
      <c r="I3936" s="4"/>
      <c r="J3936" s="329"/>
      <c r="K3936" s="4"/>
      <c r="L3936" s="4"/>
      <c r="M3936" s="4"/>
      <c r="N3936" s="4"/>
      <c r="O3936" s="329"/>
      <c r="P3936" s="4"/>
      <c r="Q3936" s="4"/>
      <c r="R3936" s="4"/>
      <c r="S3936" s="316"/>
      <c r="T3936" s="53"/>
      <c r="U3936" s="53"/>
      <c r="V3936" s="53"/>
      <c r="W3936" s="53"/>
      <c r="X3936" s="44"/>
      <c r="Y3936" s="252"/>
      <c r="Z3936" s="53"/>
      <c r="AA3936" s="53"/>
      <c r="AB3936" s="53"/>
      <c r="AC3936" s="53"/>
      <c r="AD3936" s="44"/>
      <c r="AE3936" s="252"/>
      <c r="AF3936" s="53"/>
      <c r="AG3936" s="53">
        <f>AG$687</f>
        <v>-1.1932681957186544E-2</v>
      </c>
      <c r="AH3936" s="53"/>
      <c r="AI3936" s="44"/>
      <c r="AJ3936" s="252"/>
      <c r="AK3936" s="53"/>
      <c r="AL3936" s="53"/>
      <c r="AM3936" s="53"/>
      <c r="AN3936" s="44"/>
    </row>
    <row r="3937" spans="1:40" outlineLevel="2">
      <c r="A3937" s="882">
        <f>ROW()</f>
        <v>3937</v>
      </c>
      <c r="B3937" s="453"/>
      <c r="D3937" s="1205" t="s">
        <v>302</v>
      </c>
      <c r="E3937" s="1205"/>
      <c r="F3937" s="1205"/>
      <c r="G3937" s="1205"/>
      <c r="H3937" s="4"/>
      <c r="I3937" s="4"/>
      <c r="J3937" s="329"/>
      <c r="K3937" s="4"/>
      <c r="L3937" s="4"/>
      <c r="M3937" s="4"/>
      <c r="N3937" s="4"/>
      <c r="O3937" s="329"/>
      <c r="P3937" s="4"/>
      <c r="Q3937" s="4"/>
      <c r="R3937" s="4"/>
      <c r="S3937" s="316"/>
      <c r="T3937" s="53"/>
      <c r="U3937" s="53"/>
      <c r="V3937" s="53"/>
      <c r="W3937" s="53"/>
      <c r="X3937" s="44"/>
      <c r="Y3937" s="252"/>
      <c r="Z3937" s="53"/>
      <c r="AA3937" s="53"/>
      <c r="AB3937" s="53"/>
      <c r="AC3937" s="53"/>
      <c r="AD3937" s="44"/>
      <c r="AE3937" s="252"/>
      <c r="AF3937" s="53"/>
      <c r="AG3937" s="53">
        <f>AG$688</f>
        <v>-0.41433754375382259</v>
      </c>
      <c r="AH3937" s="53"/>
      <c r="AI3937" s="44"/>
      <c r="AJ3937" s="252"/>
      <c r="AK3937" s="53"/>
      <c r="AL3937" s="53"/>
      <c r="AM3937" s="53"/>
      <c r="AN3937" s="44"/>
    </row>
    <row r="3938" spans="1:40" outlineLevel="2">
      <c r="A3938" s="882">
        <f>ROW()</f>
        <v>3938</v>
      </c>
      <c r="B3938" s="453"/>
      <c r="D3938" s="1205" t="s">
        <v>36</v>
      </c>
      <c r="E3938" s="1205"/>
      <c r="F3938" s="1205"/>
      <c r="G3938" s="1205"/>
      <c r="H3938" s="4"/>
      <c r="I3938" s="4"/>
      <c r="J3938" s="329"/>
      <c r="K3938" s="4"/>
      <c r="L3938" s="4"/>
      <c r="M3938" s="4"/>
      <c r="N3938" s="4"/>
      <c r="O3938" s="329"/>
      <c r="P3938" s="4"/>
      <c r="Q3938" s="4"/>
      <c r="R3938" s="4"/>
      <c r="S3938" s="316"/>
      <c r="T3938" s="53"/>
      <c r="U3938" s="53"/>
      <c r="V3938" s="53"/>
      <c r="W3938" s="53"/>
      <c r="X3938" s="44"/>
      <c r="Y3938" s="252"/>
      <c r="Z3938" s="53"/>
      <c r="AA3938" s="53"/>
      <c r="AB3938" s="53"/>
      <c r="AC3938" s="53"/>
      <c r="AD3938" s="44"/>
      <c r="AE3938" s="252"/>
      <c r="AF3938" s="53"/>
      <c r="AG3938" s="53">
        <f>AG$689</f>
        <v>0</v>
      </c>
      <c r="AH3938" s="53"/>
      <c r="AI3938" s="44"/>
      <c r="AJ3938" s="252"/>
      <c r="AK3938" s="53"/>
      <c r="AL3938" s="53"/>
      <c r="AM3938" s="53"/>
      <c r="AN3938" s="44"/>
    </row>
    <row r="3939" spans="1:40" outlineLevel="2">
      <c r="A3939" s="882">
        <f>ROW()</f>
        <v>3939</v>
      </c>
      <c r="B3939" s="453"/>
      <c r="D3939" s="1205" t="s">
        <v>583</v>
      </c>
      <c r="E3939" s="1205"/>
      <c r="F3939" s="1205"/>
      <c r="G3939" s="1205"/>
      <c r="H3939" s="4"/>
      <c r="I3939" s="4"/>
      <c r="J3939" s="329"/>
      <c r="K3939" s="4"/>
      <c r="L3939" s="4"/>
      <c r="M3939" s="4"/>
      <c r="N3939" s="4"/>
      <c r="O3939" s="329"/>
      <c r="P3939" s="4"/>
      <c r="Q3939" s="4"/>
      <c r="R3939" s="4"/>
      <c r="S3939" s="316"/>
      <c r="T3939" s="53"/>
      <c r="U3939" s="53"/>
      <c r="V3939" s="53"/>
      <c r="W3939" s="53"/>
      <c r="X3939" s="44"/>
      <c r="Y3939" s="252"/>
      <c r="Z3939" s="53"/>
      <c r="AA3939" s="53"/>
      <c r="AB3939" s="53"/>
      <c r="AC3939" s="53"/>
      <c r="AD3939" s="44"/>
      <c r="AE3939" s="252"/>
      <c r="AF3939" s="53"/>
      <c r="AG3939" s="53">
        <f>AG$690</f>
        <v>0</v>
      </c>
      <c r="AH3939" s="53"/>
      <c r="AI3939" s="44"/>
      <c r="AJ3939" s="252"/>
      <c r="AK3939" s="53"/>
      <c r="AL3939" s="53"/>
      <c r="AM3939" s="53"/>
      <c r="AN3939" s="44"/>
    </row>
    <row r="3940" spans="1:40" outlineLevel="2">
      <c r="A3940" s="882">
        <f>ROW()</f>
        <v>3940</v>
      </c>
      <c r="B3940" s="453"/>
      <c r="D3940" s="1205" t="s">
        <v>81</v>
      </c>
      <c r="E3940" s="1205"/>
      <c r="F3940" s="1205"/>
      <c r="G3940" s="1205"/>
      <c r="H3940" s="4"/>
      <c r="I3940" s="4"/>
      <c r="J3940" s="329"/>
      <c r="K3940" s="4"/>
      <c r="L3940" s="4"/>
      <c r="M3940" s="4"/>
      <c r="N3940" s="4"/>
      <c r="O3940" s="329"/>
      <c r="P3940" s="4"/>
      <c r="Q3940" s="4"/>
      <c r="R3940" s="4"/>
      <c r="S3940" s="316"/>
      <c r="T3940" s="53"/>
      <c r="U3940" s="53"/>
      <c r="V3940" s="53"/>
      <c r="W3940" s="53"/>
      <c r="X3940" s="44"/>
      <c r="Y3940" s="252"/>
      <c r="Z3940" s="53"/>
      <c r="AA3940" s="53"/>
      <c r="AB3940" s="53"/>
      <c r="AC3940" s="53"/>
      <c r="AD3940" s="44"/>
      <c r="AE3940" s="252"/>
      <c r="AF3940" s="53"/>
      <c r="AG3940" s="53">
        <f>AG$691</f>
        <v>0</v>
      </c>
      <c r="AH3940" s="53"/>
      <c r="AI3940" s="44"/>
      <c r="AJ3940" s="252"/>
      <c r="AK3940" s="53"/>
      <c r="AL3940" s="53"/>
      <c r="AM3940" s="53"/>
      <c r="AN3940" s="44"/>
    </row>
    <row r="3941" spans="1:40" outlineLevel="2">
      <c r="A3941" s="882">
        <f>ROW()</f>
        <v>3941</v>
      </c>
      <c r="B3941" s="453"/>
      <c r="D3941" s="1205" t="s">
        <v>28</v>
      </c>
      <c r="E3941" s="1205"/>
      <c r="F3941" s="1205"/>
      <c r="G3941" s="1205"/>
      <c r="H3941" s="4"/>
      <c r="I3941" s="4"/>
      <c r="J3941" s="329"/>
      <c r="K3941" s="4"/>
      <c r="L3941" s="4"/>
      <c r="M3941" s="4"/>
      <c r="N3941" s="4"/>
      <c r="O3941" s="329"/>
      <c r="P3941" s="4"/>
      <c r="Q3941" s="4"/>
      <c r="R3941" s="4"/>
      <c r="S3941" s="316"/>
      <c r="T3941" s="53"/>
      <c r="U3941" s="53"/>
      <c r="V3941" s="53"/>
      <c r="W3941" s="53"/>
      <c r="X3941" s="44"/>
      <c r="Y3941" s="252"/>
      <c r="Z3941" s="53"/>
      <c r="AA3941" s="53"/>
      <c r="AB3941" s="53"/>
      <c r="AC3941" s="53"/>
      <c r="AD3941" s="44"/>
      <c r="AE3941" s="252"/>
      <c r="AF3941" s="53"/>
      <c r="AG3941" s="53">
        <f>AG$692</f>
        <v>0</v>
      </c>
      <c r="AH3941" s="53"/>
      <c r="AI3941" s="44"/>
      <c r="AJ3941" s="252"/>
      <c r="AK3941" s="53"/>
      <c r="AL3941" s="53"/>
      <c r="AM3941" s="53"/>
      <c r="AN3941" s="44"/>
    </row>
    <row r="3942" spans="1:40" outlineLevel="2">
      <c r="A3942" s="882">
        <f>ROW()</f>
        <v>3942</v>
      </c>
      <c r="B3942" s="453"/>
      <c r="D3942" s="1206" t="s">
        <v>443</v>
      </c>
      <c r="E3942" s="1206"/>
      <c r="F3942" s="1206"/>
      <c r="G3942" s="1206"/>
      <c r="H3942" s="28"/>
      <c r="I3942" s="28"/>
      <c r="J3942" s="1207"/>
      <c r="K3942" s="28"/>
      <c r="L3942" s="28"/>
      <c r="M3942" s="28"/>
      <c r="N3942" s="28"/>
      <c r="O3942" s="1207"/>
      <c r="P3942" s="28"/>
      <c r="Q3942" s="28"/>
      <c r="R3942" s="28"/>
      <c r="S3942" s="317"/>
      <c r="T3942" s="54"/>
      <c r="U3942" s="54"/>
      <c r="V3942" s="54"/>
      <c r="W3942" s="54"/>
      <c r="X3942" s="46"/>
      <c r="Y3942" s="253"/>
      <c r="Z3942" s="54"/>
      <c r="AA3942" s="54"/>
      <c r="AB3942" s="54"/>
      <c r="AC3942" s="54"/>
      <c r="AD3942" s="46"/>
      <c r="AE3942" s="253"/>
      <c r="AF3942" s="54"/>
      <c r="AG3942" s="54">
        <f>AG$693</f>
        <v>0</v>
      </c>
      <c r="AH3942" s="54"/>
      <c r="AI3942" s="46"/>
      <c r="AJ3942" s="253"/>
      <c r="AK3942" s="54"/>
      <c r="AL3942" s="54"/>
      <c r="AM3942" s="54"/>
      <c r="AN3942" s="46"/>
    </row>
    <row r="3943" spans="1:40" outlineLevel="2">
      <c r="A3943" s="882">
        <f>ROW()</f>
        <v>3943</v>
      </c>
      <c r="B3943" s="453"/>
      <c r="D3943" s="452" t="s">
        <v>24</v>
      </c>
      <c r="H3943" s="458"/>
      <c r="I3943" s="458"/>
      <c r="J3943" s="459"/>
      <c r="K3943" s="458"/>
      <c r="L3943" s="458"/>
      <c r="M3943" s="458"/>
      <c r="N3943" s="458"/>
      <c r="O3943" s="459"/>
      <c r="P3943" s="458"/>
      <c r="Q3943" s="458"/>
      <c r="R3943" s="458"/>
      <c r="S3943" s="463"/>
      <c r="T3943" s="444">
        <f t="shared" ref="T3943:AN3943" si="3051">SUM(T3927:T3942)</f>
        <v>0</v>
      </c>
      <c r="U3943" s="444">
        <f t="shared" si="3051"/>
        <v>0</v>
      </c>
      <c r="V3943" s="444">
        <f t="shared" si="3051"/>
        <v>0</v>
      </c>
      <c r="W3943" s="444">
        <f t="shared" si="3051"/>
        <v>0</v>
      </c>
      <c r="X3943" s="445">
        <f t="shared" si="3051"/>
        <v>0</v>
      </c>
      <c r="Y3943" s="466">
        <f t="shared" si="3051"/>
        <v>0</v>
      </c>
      <c r="Z3943" s="444">
        <f t="shared" si="3051"/>
        <v>0</v>
      </c>
      <c r="AA3943" s="444">
        <f t="shared" si="3051"/>
        <v>0</v>
      </c>
      <c r="AB3943" s="444">
        <f t="shared" si="3051"/>
        <v>0</v>
      </c>
      <c r="AC3943" s="444">
        <f t="shared" si="3051"/>
        <v>0</v>
      </c>
      <c r="AD3943" s="445">
        <f t="shared" si="3051"/>
        <v>0</v>
      </c>
      <c r="AE3943" s="466">
        <f t="shared" si="3051"/>
        <v>0</v>
      </c>
      <c r="AF3943" s="444">
        <f t="shared" si="3051"/>
        <v>0</v>
      </c>
      <c r="AG3943" s="444">
        <f t="shared" si="3051"/>
        <v>-0.42627022571100914</v>
      </c>
      <c r="AH3943" s="444">
        <f t="shared" si="3051"/>
        <v>0</v>
      </c>
      <c r="AI3943" s="445">
        <f t="shared" si="3051"/>
        <v>0</v>
      </c>
      <c r="AJ3943" s="466">
        <f t="shared" si="3051"/>
        <v>0</v>
      </c>
      <c r="AK3943" s="444">
        <f t="shared" si="3051"/>
        <v>0</v>
      </c>
      <c r="AL3943" s="444">
        <f t="shared" si="3051"/>
        <v>0</v>
      </c>
      <c r="AM3943" s="444">
        <f t="shared" si="3051"/>
        <v>0</v>
      </c>
      <c r="AN3943" s="445">
        <f t="shared" si="3051"/>
        <v>0</v>
      </c>
    </row>
    <row r="3944" spans="1:40" outlineLevel="1">
      <c r="A3944" s="732" t="s">
        <v>21</v>
      </c>
      <c r="B3944" s="733"/>
      <c r="C3944" s="881"/>
      <c r="D3944" s="733"/>
      <c r="E3944" s="733"/>
      <c r="F3944" s="733"/>
      <c r="G3944" s="733"/>
      <c r="H3944" s="733"/>
      <c r="I3944" s="730"/>
      <c r="J3944" s="729"/>
      <c r="K3944" s="730"/>
      <c r="L3944" s="730"/>
      <c r="M3944" s="730"/>
      <c r="N3944" s="730"/>
      <c r="O3944" s="729"/>
      <c r="P3944" s="730"/>
      <c r="Q3944" s="730"/>
      <c r="R3944" s="730"/>
      <c r="S3944" s="731"/>
      <c r="T3944" s="730"/>
      <c r="U3944" s="730"/>
      <c r="V3944" s="730"/>
      <c r="W3944" s="730"/>
      <c r="X3944" s="731"/>
      <c r="Y3944" s="729"/>
      <c r="Z3944" s="730"/>
      <c r="AA3944" s="730"/>
      <c r="AB3944" s="730"/>
      <c r="AC3944" s="730"/>
      <c r="AD3944" s="731"/>
      <c r="AE3944" s="729"/>
      <c r="AF3944" s="730"/>
      <c r="AG3944" s="730"/>
      <c r="AH3944" s="730"/>
      <c r="AI3944" s="731"/>
      <c r="AJ3944" s="729"/>
      <c r="AK3944" s="730"/>
      <c r="AL3944" s="730"/>
      <c r="AM3944" s="730"/>
      <c r="AN3944" s="731"/>
    </row>
    <row r="3945" spans="1:40" outlineLevel="2">
      <c r="A3945" s="882">
        <f>ROW()</f>
        <v>3945</v>
      </c>
      <c r="B3945" s="453"/>
      <c r="D3945" s="452" t="s">
        <v>300</v>
      </c>
      <c r="H3945" s="458"/>
      <c r="I3945" s="458"/>
      <c r="J3945" s="459"/>
      <c r="K3945" s="458"/>
      <c r="L3945" s="458"/>
      <c r="M3945" s="458"/>
      <c r="N3945" s="458"/>
      <c r="O3945" s="443"/>
      <c r="P3945" s="439"/>
      <c r="Q3945" s="439"/>
      <c r="R3945" s="439"/>
      <c r="S3945" s="440"/>
      <c r="T3945" s="439"/>
      <c r="U3945" s="439"/>
      <c r="V3945" s="439"/>
      <c r="W3945" s="439"/>
      <c r="X3945" s="440"/>
      <c r="Y3945" s="443"/>
      <c r="Z3945" s="439"/>
      <c r="AA3945" s="439"/>
      <c r="AB3945" s="439"/>
      <c r="AC3945" s="439"/>
      <c r="AD3945" s="440"/>
      <c r="AE3945" s="443"/>
      <c r="AF3945" s="439"/>
      <c r="AG3945" s="439"/>
      <c r="AH3945" s="157">
        <f>-Input!AH1560</f>
        <v>-6.1875725339043564E-2</v>
      </c>
      <c r="AI3945" s="320">
        <f>-Input!AI1560</f>
        <v>-6.1875725339043564E-2</v>
      </c>
      <c r="AJ3945" s="443">
        <f t="shared" ref="AJ3945:AN3954" si="3052">-IF($D3945="Land",0,IF(AJ3891&lt;0,AJ3891,IF(AJ3873&lt;1,AJ3891,MAX(MIN(IF(AJ3891&gt;0,(AJ3891/AJ3873),0),AJ3891),0)*AJ$9)))</f>
        <v>-5.8034436466743722E-2</v>
      </c>
      <c r="AK3945" s="439">
        <f t="shared" si="3052"/>
        <v>-5.8034436466743722E-2</v>
      </c>
      <c r="AL3945" s="439">
        <f t="shared" si="3052"/>
        <v>-5.8034436466743722E-2</v>
      </c>
      <c r="AM3945" s="439">
        <f t="shared" si="3052"/>
        <v>-5.8034436466743715E-2</v>
      </c>
      <c r="AN3945" s="313">
        <f t="shared" si="3052"/>
        <v>-5.8034436466743715E-2</v>
      </c>
    </row>
    <row r="3946" spans="1:40" outlineLevel="2">
      <c r="A3946" s="882">
        <f>ROW()</f>
        <v>3946</v>
      </c>
      <c r="B3946" s="453"/>
      <c r="D3946" s="452" t="s">
        <v>301</v>
      </c>
      <c r="H3946" s="458"/>
      <c r="I3946" s="458"/>
      <c r="J3946" s="459"/>
      <c r="K3946" s="458"/>
      <c r="L3946" s="458"/>
      <c r="M3946" s="458"/>
      <c r="N3946" s="458"/>
      <c r="O3946" s="443"/>
      <c r="P3946" s="439"/>
      <c r="Q3946" s="439"/>
      <c r="R3946" s="439"/>
      <c r="S3946" s="440"/>
      <c r="T3946" s="439"/>
      <c r="U3946" s="439"/>
      <c r="V3946" s="439"/>
      <c r="W3946" s="439"/>
      <c r="X3946" s="440"/>
      <c r="Y3946" s="443"/>
      <c r="Z3946" s="439"/>
      <c r="AA3946" s="439"/>
      <c r="AB3946" s="439"/>
      <c r="AC3946" s="439"/>
      <c r="AD3946" s="440"/>
      <c r="AE3946" s="443"/>
      <c r="AF3946" s="439"/>
      <c r="AG3946" s="439"/>
      <c r="AH3946" s="157">
        <f>-Input!AH1561</f>
        <v>0</v>
      </c>
      <c r="AI3946" s="320">
        <f>-Input!AI1561</f>
        <v>0</v>
      </c>
      <c r="AJ3946" s="443">
        <f t="shared" si="3052"/>
        <v>-1.8685046003374455E-5</v>
      </c>
      <c r="AK3946" s="439">
        <f t="shared" si="3052"/>
        <v>-1.8685046003374455E-5</v>
      </c>
      <c r="AL3946" s="439">
        <f t="shared" si="3052"/>
        <v>-1.8685046003374451E-5</v>
      </c>
      <c r="AM3946" s="439">
        <f t="shared" si="3052"/>
        <v>-1.8685046003374455E-5</v>
      </c>
      <c r="AN3946" s="313">
        <f t="shared" si="3052"/>
        <v>-1.8685046003374451E-5</v>
      </c>
    </row>
    <row r="3947" spans="1:40" outlineLevel="2">
      <c r="A3947" s="882">
        <f>ROW()</f>
        <v>3947</v>
      </c>
      <c r="B3947" s="453"/>
      <c r="D3947" s="452" t="s">
        <v>29</v>
      </c>
      <c r="H3947" s="458"/>
      <c r="I3947" s="458"/>
      <c r="J3947" s="459"/>
      <c r="K3947" s="458"/>
      <c r="L3947" s="458"/>
      <c r="M3947" s="458"/>
      <c r="N3947" s="458"/>
      <c r="O3947" s="443"/>
      <c r="P3947" s="439"/>
      <c r="Q3947" s="439"/>
      <c r="R3947" s="439"/>
      <c r="S3947" s="440"/>
      <c r="T3947" s="439"/>
      <c r="U3947" s="439"/>
      <c r="V3947" s="439"/>
      <c r="W3947" s="439"/>
      <c r="X3947" s="440"/>
      <c r="Y3947" s="443"/>
      <c r="Z3947" s="439"/>
      <c r="AA3947" s="439"/>
      <c r="AB3947" s="439"/>
      <c r="AC3947" s="439"/>
      <c r="AD3947" s="440"/>
      <c r="AE3947" s="443"/>
      <c r="AF3947" s="439"/>
      <c r="AG3947" s="439"/>
      <c r="AH3947" s="157">
        <f>-Input!AH1562</f>
        <v>0</v>
      </c>
      <c r="AI3947" s="320">
        <f>-Input!AI1562</f>
        <v>0</v>
      </c>
      <c r="AJ3947" s="443">
        <f t="shared" si="3052"/>
        <v>0</v>
      </c>
      <c r="AK3947" s="439">
        <f t="shared" si="3052"/>
        <v>0</v>
      </c>
      <c r="AL3947" s="439">
        <f t="shared" si="3052"/>
        <v>0</v>
      </c>
      <c r="AM3947" s="439">
        <f t="shared" si="3052"/>
        <v>0</v>
      </c>
      <c r="AN3947" s="313">
        <f t="shared" si="3052"/>
        <v>0</v>
      </c>
    </row>
    <row r="3948" spans="1:40" outlineLevel="2">
      <c r="A3948" s="882">
        <f>ROW()</f>
        <v>3948</v>
      </c>
      <c r="B3948" s="453"/>
      <c r="D3948" s="452" t="s">
        <v>30</v>
      </c>
      <c r="H3948" s="458"/>
      <c r="I3948" s="458"/>
      <c r="J3948" s="459"/>
      <c r="K3948" s="458"/>
      <c r="L3948" s="458"/>
      <c r="M3948" s="458"/>
      <c r="N3948" s="458"/>
      <c r="O3948" s="443"/>
      <c r="P3948" s="439"/>
      <c r="Q3948" s="439"/>
      <c r="R3948" s="439"/>
      <c r="S3948" s="440"/>
      <c r="T3948" s="439"/>
      <c r="U3948" s="439"/>
      <c r="V3948" s="439"/>
      <c r="W3948" s="439"/>
      <c r="X3948" s="440"/>
      <c r="Y3948" s="443"/>
      <c r="Z3948" s="439"/>
      <c r="AA3948" s="439"/>
      <c r="AB3948" s="439"/>
      <c r="AC3948" s="439"/>
      <c r="AD3948" s="440"/>
      <c r="AE3948" s="443"/>
      <c r="AF3948" s="439"/>
      <c r="AG3948" s="439"/>
      <c r="AH3948" s="157">
        <f>-Input!AH1563</f>
        <v>-0.6473436721570599</v>
      </c>
      <c r="AI3948" s="320">
        <f>-Input!AI1563</f>
        <v>-0.6473436721570599</v>
      </c>
      <c r="AJ3948" s="443">
        <f t="shared" si="3052"/>
        <v>-0.64791953591555251</v>
      </c>
      <c r="AK3948" s="439">
        <f t="shared" si="3052"/>
        <v>-0.6479195359155524</v>
      </c>
      <c r="AL3948" s="439">
        <f t="shared" si="3052"/>
        <v>-0.6479195359155524</v>
      </c>
      <c r="AM3948" s="439">
        <f t="shared" si="3052"/>
        <v>-0.64791953591555229</v>
      </c>
      <c r="AN3948" s="313">
        <f t="shared" si="3052"/>
        <v>-0.64791953591555229</v>
      </c>
    </row>
    <row r="3949" spans="1:40" outlineLevel="2">
      <c r="A3949" s="882">
        <f>ROW()</f>
        <v>3949</v>
      </c>
      <c r="B3949" s="453"/>
      <c r="D3949" s="452" t="s">
        <v>31</v>
      </c>
      <c r="H3949" s="458"/>
      <c r="I3949" s="458"/>
      <c r="J3949" s="459"/>
      <c r="K3949" s="458"/>
      <c r="L3949" s="458"/>
      <c r="M3949" s="458"/>
      <c r="N3949" s="458"/>
      <c r="O3949" s="443"/>
      <c r="P3949" s="439"/>
      <c r="Q3949" s="439"/>
      <c r="R3949" s="439"/>
      <c r="S3949" s="440"/>
      <c r="T3949" s="439"/>
      <c r="U3949" s="439"/>
      <c r="V3949" s="439"/>
      <c r="W3949" s="439"/>
      <c r="X3949" s="440"/>
      <c r="Y3949" s="443"/>
      <c r="Z3949" s="439"/>
      <c r="AA3949" s="439"/>
      <c r="AB3949" s="439"/>
      <c r="AC3949" s="439"/>
      <c r="AD3949" s="440"/>
      <c r="AE3949" s="443"/>
      <c r="AF3949" s="439"/>
      <c r="AG3949" s="439"/>
      <c r="AH3949" s="157">
        <f>-Input!AH1564</f>
        <v>0</v>
      </c>
      <c r="AI3949" s="320">
        <f>-Input!AI1564</f>
        <v>0</v>
      </c>
      <c r="AJ3949" s="443">
        <f t="shared" si="3052"/>
        <v>0</v>
      </c>
      <c r="AK3949" s="439">
        <f t="shared" si="3052"/>
        <v>0</v>
      </c>
      <c r="AL3949" s="439">
        <f t="shared" si="3052"/>
        <v>0</v>
      </c>
      <c r="AM3949" s="439">
        <f t="shared" si="3052"/>
        <v>0</v>
      </c>
      <c r="AN3949" s="313">
        <f t="shared" si="3052"/>
        <v>0</v>
      </c>
    </row>
    <row r="3950" spans="1:40" outlineLevel="2">
      <c r="A3950" s="882">
        <f>ROW()</f>
        <v>3950</v>
      </c>
      <c r="B3950" s="453"/>
      <c r="D3950" s="452" t="s">
        <v>32</v>
      </c>
      <c r="H3950" s="458"/>
      <c r="I3950" s="458"/>
      <c r="J3950" s="459"/>
      <c r="K3950" s="458"/>
      <c r="L3950" s="458"/>
      <c r="M3950" s="458"/>
      <c r="N3950" s="458"/>
      <c r="O3950" s="443"/>
      <c r="P3950" s="439"/>
      <c r="Q3950" s="439"/>
      <c r="R3950" s="439"/>
      <c r="S3950" s="440"/>
      <c r="T3950" s="439"/>
      <c r="U3950" s="439"/>
      <c r="V3950" s="439"/>
      <c r="W3950" s="439"/>
      <c r="X3950" s="440"/>
      <c r="Y3950" s="443"/>
      <c r="Z3950" s="439"/>
      <c r="AA3950" s="439"/>
      <c r="AB3950" s="439"/>
      <c r="AC3950" s="439"/>
      <c r="AD3950" s="440"/>
      <c r="AE3950" s="443"/>
      <c r="AF3950" s="439"/>
      <c r="AG3950" s="439"/>
      <c r="AH3950" s="157">
        <f>-Input!AH1565</f>
        <v>-2.814440563592777E-2</v>
      </c>
      <c r="AI3950" s="320">
        <f>-Input!AI1565</f>
        <v>-2.814440563592777E-2</v>
      </c>
      <c r="AJ3950" s="443">
        <f t="shared" si="3052"/>
        <v>-4.2641319890681088E-2</v>
      </c>
      <c r="AK3950" s="439">
        <f t="shared" si="3052"/>
        <v>-4.2641319890681095E-2</v>
      </c>
      <c r="AL3950" s="439">
        <f t="shared" si="3052"/>
        <v>-4.2641319890681095E-2</v>
      </c>
      <c r="AM3950" s="439">
        <f t="shared" si="3052"/>
        <v>-4.2641319890681095E-2</v>
      </c>
      <c r="AN3950" s="313">
        <f t="shared" si="3052"/>
        <v>-4.2641319890681088E-2</v>
      </c>
    </row>
    <row r="3951" spans="1:40" outlineLevel="2">
      <c r="A3951" s="882">
        <f>ROW()</f>
        <v>3951</v>
      </c>
      <c r="B3951" s="453"/>
      <c r="D3951" s="452" t="s">
        <v>33</v>
      </c>
      <c r="H3951" s="458"/>
      <c r="I3951" s="458"/>
      <c r="J3951" s="459"/>
      <c r="K3951" s="458"/>
      <c r="L3951" s="458"/>
      <c r="M3951" s="458"/>
      <c r="N3951" s="458"/>
      <c r="O3951" s="443"/>
      <c r="P3951" s="439"/>
      <c r="Q3951" s="439"/>
      <c r="R3951" s="439"/>
      <c r="S3951" s="440"/>
      <c r="T3951" s="439"/>
      <c r="U3951" s="439"/>
      <c r="V3951" s="439"/>
      <c r="W3951" s="439"/>
      <c r="X3951" s="440"/>
      <c r="Y3951" s="443"/>
      <c r="Z3951" s="439"/>
      <c r="AA3951" s="439"/>
      <c r="AB3951" s="439"/>
      <c r="AC3951" s="439"/>
      <c r="AD3951" s="440"/>
      <c r="AE3951" s="443"/>
      <c r="AF3951" s="439"/>
      <c r="AG3951" s="439"/>
      <c r="AH3951" s="157">
        <f>-Input!AH1566</f>
        <v>-1.964503002186581E-3</v>
      </c>
      <c r="AI3951" s="320">
        <f>-Input!AI1566</f>
        <v>-1.964503002186581E-3</v>
      </c>
      <c r="AJ3951" s="443">
        <f t="shared" si="3052"/>
        <v>-8.6652269709238457E-4</v>
      </c>
      <c r="AK3951" s="439">
        <f t="shared" si="3052"/>
        <v>-8.6652269709238457E-4</v>
      </c>
      <c r="AL3951" s="439">
        <f t="shared" si="3052"/>
        <v>-8.6652269709238457E-4</v>
      </c>
      <c r="AM3951" s="439">
        <f t="shared" si="3052"/>
        <v>-8.6652269709238457E-4</v>
      </c>
      <c r="AN3951" s="313">
        <f t="shared" si="3052"/>
        <v>-8.6652269709238446E-4</v>
      </c>
    </row>
    <row r="3952" spans="1:40" outlineLevel="2">
      <c r="A3952" s="882">
        <f>ROW()</f>
        <v>3952</v>
      </c>
      <c r="B3952" s="453"/>
      <c r="D3952" s="452" t="s">
        <v>27</v>
      </c>
      <c r="H3952" s="458"/>
      <c r="I3952" s="458"/>
      <c r="J3952" s="459"/>
      <c r="K3952" s="458"/>
      <c r="L3952" s="458"/>
      <c r="M3952" s="458"/>
      <c r="N3952" s="458"/>
      <c r="O3952" s="443"/>
      <c r="P3952" s="439"/>
      <c r="Q3952" s="439"/>
      <c r="R3952" s="439"/>
      <c r="S3952" s="440"/>
      <c r="T3952" s="439"/>
      <c r="U3952" s="439"/>
      <c r="V3952" s="439"/>
      <c r="W3952" s="439"/>
      <c r="X3952" s="440"/>
      <c r="Y3952" s="443"/>
      <c r="Z3952" s="439"/>
      <c r="AA3952" s="439"/>
      <c r="AB3952" s="439"/>
      <c r="AC3952" s="439"/>
      <c r="AD3952" s="440"/>
      <c r="AE3952" s="443"/>
      <c r="AF3952" s="439"/>
      <c r="AG3952" s="439"/>
      <c r="AH3952" s="157">
        <f>-Input!AH1567</f>
        <v>-8.8481388497918551E-3</v>
      </c>
      <c r="AI3952" s="320">
        <f>-Input!AI1567</f>
        <v>-8.8481388497918551E-3</v>
      </c>
      <c r="AJ3952" s="443">
        <f t="shared" si="3052"/>
        <v>-9.5043432256748852E-3</v>
      </c>
      <c r="AK3952" s="439">
        <f t="shared" si="3052"/>
        <v>-9.5043432256748852E-3</v>
      </c>
      <c r="AL3952" s="439">
        <f t="shared" si="3052"/>
        <v>-9.5043432256748852E-3</v>
      </c>
      <c r="AM3952" s="439">
        <f t="shared" si="3052"/>
        <v>-9.5043432256748852E-3</v>
      </c>
      <c r="AN3952" s="313">
        <f t="shared" si="3052"/>
        <v>-9.5043432256748835E-3</v>
      </c>
    </row>
    <row r="3953" spans="1:40" outlineLevel="2">
      <c r="A3953" s="882">
        <f>ROW()</f>
        <v>3953</v>
      </c>
      <c r="B3953" s="453"/>
      <c r="D3953" s="452" t="s">
        <v>34</v>
      </c>
      <c r="H3953" s="458"/>
      <c r="I3953" s="458"/>
      <c r="J3953" s="459"/>
      <c r="K3953" s="458"/>
      <c r="L3953" s="458"/>
      <c r="M3953" s="458"/>
      <c r="N3953" s="458"/>
      <c r="O3953" s="443"/>
      <c r="P3953" s="439"/>
      <c r="Q3953" s="439"/>
      <c r="R3953" s="439"/>
      <c r="S3953" s="440"/>
      <c r="T3953" s="439"/>
      <c r="U3953" s="439"/>
      <c r="V3953" s="439"/>
      <c r="W3953" s="439"/>
      <c r="X3953" s="440"/>
      <c r="Y3953" s="443"/>
      <c r="Z3953" s="439"/>
      <c r="AA3953" s="439"/>
      <c r="AB3953" s="439"/>
      <c r="AC3953" s="439"/>
      <c r="AD3953" s="440"/>
      <c r="AE3953" s="443"/>
      <c r="AF3953" s="439"/>
      <c r="AG3953" s="439"/>
      <c r="AH3953" s="157">
        <f>-Input!AH1568</f>
        <v>-1.4499568253314574</v>
      </c>
      <c r="AI3953" s="320">
        <f>-Input!AI1568</f>
        <v>-1.4499568253314574</v>
      </c>
      <c r="AJ3953" s="443">
        <f t="shared" si="3052"/>
        <v>-1.066819321805702</v>
      </c>
      <c r="AK3953" s="439">
        <f t="shared" si="3052"/>
        <v>-1.066819321805702</v>
      </c>
      <c r="AL3953" s="439">
        <f t="shared" si="3052"/>
        <v>-1.066819321805702</v>
      </c>
      <c r="AM3953" s="439">
        <f t="shared" si="3052"/>
        <v>-1.066819321805702</v>
      </c>
      <c r="AN3953" s="313">
        <f t="shared" si="3052"/>
        <v>-1.066819321805702</v>
      </c>
    </row>
    <row r="3954" spans="1:40" outlineLevel="2">
      <c r="A3954" s="882">
        <f>ROW()</f>
        <v>3954</v>
      </c>
      <c r="B3954" s="453"/>
      <c r="D3954" s="452" t="s">
        <v>35</v>
      </c>
      <c r="H3954" s="458"/>
      <c r="I3954" s="458"/>
      <c r="J3954" s="459"/>
      <c r="K3954" s="458"/>
      <c r="L3954" s="458"/>
      <c r="M3954" s="458"/>
      <c r="N3954" s="458"/>
      <c r="O3954" s="443"/>
      <c r="P3954" s="439"/>
      <c r="Q3954" s="439"/>
      <c r="R3954" s="439"/>
      <c r="S3954" s="440"/>
      <c r="T3954" s="439"/>
      <c r="U3954" s="439"/>
      <c r="V3954" s="439"/>
      <c r="W3954" s="439"/>
      <c r="X3954" s="440"/>
      <c r="Y3954" s="443"/>
      <c r="Z3954" s="439"/>
      <c r="AA3954" s="439"/>
      <c r="AB3954" s="439"/>
      <c r="AC3954" s="439"/>
      <c r="AD3954" s="440"/>
      <c r="AE3954" s="443"/>
      <c r="AF3954" s="439"/>
      <c r="AG3954" s="439"/>
      <c r="AH3954" s="157">
        <f>-Input!AH1569</f>
        <v>-0.10250919143018875</v>
      </c>
      <c r="AI3954" s="320">
        <f>-Input!AI1569</f>
        <v>-0.10250919143018875</v>
      </c>
      <c r="AJ3954" s="443">
        <f t="shared" si="3052"/>
        <v>-8.3257351673326693E-2</v>
      </c>
      <c r="AK3954" s="439">
        <f t="shared" si="3052"/>
        <v>-8.3257351673326693E-2</v>
      </c>
      <c r="AL3954" s="439">
        <f t="shared" si="3052"/>
        <v>-8.3257351673326693E-2</v>
      </c>
      <c r="AM3954" s="439">
        <f t="shared" si="3052"/>
        <v>-8.3257351673326679E-2</v>
      </c>
      <c r="AN3954" s="313">
        <f t="shared" si="3052"/>
        <v>-8.3257351673326679E-2</v>
      </c>
    </row>
    <row r="3955" spans="1:40" outlineLevel="2">
      <c r="A3955" s="882">
        <f>ROW()</f>
        <v>3955</v>
      </c>
      <c r="B3955" s="453"/>
      <c r="D3955" s="452" t="s">
        <v>302</v>
      </c>
      <c r="H3955" s="458"/>
      <c r="I3955" s="458"/>
      <c r="J3955" s="459"/>
      <c r="K3955" s="458"/>
      <c r="L3955" s="458"/>
      <c r="M3955" s="458"/>
      <c r="N3955" s="458"/>
      <c r="O3955" s="443"/>
      <c r="P3955" s="439"/>
      <c r="Q3955" s="439"/>
      <c r="R3955" s="439"/>
      <c r="S3955" s="440"/>
      <c r="T3955" s="439"/>
      <c r="U3955" s="439"/>
      <c r="V3955" s="439"/>
      <c r="W3955" s="439"/>
      <c r="X3955" s="440"/>
      <c r="Y3955" s="443"/>
      <c r="Z3955" s="439"/>
      <c r="AA3955" s="439"/>
      <c r="AB3955" s="439"/>
      <c r="AC3955" s="439"/>
      <c r="AD3955" s="440"/>
      <c r="AE3955" s="443"/>
      <c r="AF3955" s="439"/>
      <c r="AG3955" s="439"/>
      <c r="AH3955" s="157">
        <f>-Input!AH1570</f>
        <v>-0.21896002917299506</v>
      </c>
      <c r="AI3955" s="320">
        <f>-Input!AI1570</f>
        <v>-0.21896002917299506</v>
      </c>
      <c r="AJ3955" s="443">
        <f t="shared" ref="AJ3955:AN3960" si="3053">-IF($D3955="Land",0,IF(AJ3901&lt;0,AJ3901,IF(AJ3883&lt;1,AJ3901,MAX(MIN(IF(AJ3901&gt;0,(AJ3901/AJ3883),0),AJ3901),0)*AJ$9)))</f>
        <v>-9.9610374179200503E-2</v>
      </c>
      <c r="AK3955" s="439">
        <f t="shared" si="3053"/>
        <v>-9.9610374179200503E-2</v>
      </c>
      <c r="AL3955" s="439">
        <f t="shared" si="3053"/>
        <v>-9.9610374179200503E-2</v>
      </c>
      <c r="AM3955" s="439">
        <f t="shared" si="3053"/>
        <v>-9.9610374179200517E-2</v>
      </c>
      <c r="AN3955" s="313">
        <f t="shared" si="3053"/>
        <v>-9.9610374179200517E-2</v>
      </c>
    </row>
    <row r="3956" spans="1:40" outlineLevel="2">
      <c r="A3956" s="882">
        <f>ROW()</f>
        <v>3956</v>
      </c>
      <c r="B3956" s="453"/>
      <c r="D3956" s="452" t="s">
        <v>36</v>
      </c>
      <c r="H3956" s="458"/>
      <c r="I3956" s="458"/>
      <c r="J3956" s="459"/>
      <c r="K3956" s="458"/>
      <c r="L3956" s="458"/>
      <c r="M3956" s="458"/>
      <c r="N3956" s="458"/>
      <c r="O3956" s="443"/>
      <c r="P3956" s="439"/>
      <c r="Q3956" s="439"/>
      <c r="R3956" s="439"/>
      <c r="S3956" s="440"/>
      <c r="T3956" s="439"/>
      <c r="U3956" s="439"/>
      <c r="V3956" s="439"/>
      <c r="W3956" s="439"/>
      <c r="X3956" s="440"/>
      <c r="Y3956" s="443"/>
      <c r="Z3956" s="439"/>
      <c r="AA3956" s="439"/>
      <c r="AB3956" s="439"/>
      <c r="AC3956" s="439"/>
      <c r="AD3956" s="440"/>
      <c r="AE3956" s="443"/>
      <c r="AF3956" s="439"/>
      <c r="AG3956" s="439"/>
      <c r="AH3956" s="157">
        <f>-Input!AH1571</f>
        <v>-1.5946658799816416</v>
      </c>
      <c r="AI3956" s="320">
        <f>-Input!AI1571</f>
        <v>-1.5946658799816416</v>
      </c>
      <c r="AJ3956" s="443">
        <f t="shared" si="3053"/>
        <v>-1.4685177962196663</v>
      </c>
      <c r="AK3956" s="439">
        <f t="shared" si="3053"/>
        <v>-1.468517796219666</v>
      </c>
      <c r="AL3956" s="439">
        <f t="shared" si="3053"/>
        <v>-1.468517796219666</v>
      </c>
      <c r="AM3956" s="439">
        <f t="shared" si="3053"/>
        <v>0</v>
      </c>
      <c r="AN3956" s="313">
        <f t="shared" si="3053"/>
        <v>0</v>
      </c>
    </row>
    <row r="3957" spans="1:40" outlineLevel="2">
      <c r="A3957" s="882">
        <f>ROW()</f>
        <v>3957</v>
      </c>
      <c r="B3957" s="453"/>
      <c r="D3957" s="452" t="s">
        <v>583</v>
      </c>
      <c r="H3957" s="458"/>
      <c r="I3957" s="458"/>
      <c r="J3957" s="459"/>
      <c r="K3957" s="458"/>
      <c r="L3957" s="458"/>
      <c r="M3957" s="458"/>
      <c r="N3957" s="458"/>
      <c r="O3957" s="443"/>
      <c r="P3957" s="439"/>
      <c r="Q3957" s="439"/>
      <c r="R3957" s="439"/>
      <c r="S3957" s="440"/>
      <c r="T3957" s="439"/>
      <c r="U3957" s="439"/>
      <c r="V3957" s="439"/>
      <c r="W3957" s="439"/>
      <c r="X3957" s="440"/>
      <c r="Y3957" s="443"/>
      <c r="Z3957" s="439"/>
      <c r="AA3957" s="439"/>
      <c r="AB3957" s="439"/>
      <c r="AC3957" s="439"/>
      <c r="AD3957" s="440"/>
      <c r="AE3957" s="443"/>
      <c r="AF3957" s="439"/>
      <c r="AG3957" s="439"/>
      <c r="AH3957" s="157">
        <f>-Input!AH1572</f>
        <v>-0.16938119434085633</v>
      </c>
      <c r="AI3957" s="320">
        <f>-Input!AI1572</f>
        <v>-0.16938119434085633</v>
      </c>
      <c r="AJ3957" s="443">
        <f t="shared" si="3053"/>
        <v>-7.1260477366620778E-2</v>
      </c>
      <c r="AK3957" s="439">
        <f t="shared" si="3053"/>
        <v>-7.1260477366620778E-2</v>
      </c>
      <c r="AL3957" s="439">
        <f t="shared" si="3053"/>
        <v>-7.1260477366620778E-2</v>
      </c>
      <c r="AM3957" s="439">
        <f t="shared" si="3053"/>
        <v>-7.1260477366620778E-2</v>
      </c>
      <c r="AN3957" s="313">
        <f t="shared" si="3053"/>
        <v>-7.1260477366620778E-2</v>
      </c>
    </row>
    <row r="3958" spans="1:40" outlineLevel="2">
      <c r="A3958" s="882">
        <f>ROW()</f>
        <v>3958</v>
      </c>
      <c r="B3958" s="453"/>
      <c r="D3958" s="452" t="s">
        <v>81</v>
      </c>
      <c r="H3958" s="458"/>
      <c r="I3958" s="458"/>
      <c r="J3958" s="459"/>
      <c r="K3958" s="458"/>
      <c r="L3958" s="458"/>
      <c r="M3958" s="458"/>
      <c r="N3958" s="458"/>
      <c r="O3958" s="443"/>
      <c r="P3958" s="439"/>
      <c r="Q3958" s="439"/>
      <c r="R3958" s="439"/>
      <c r="S3958" s="440"/>
      <c r="T3958" s="439"/>
      <c r="U3958" s="439"/>
      <c r="V3958" s="439"/>
      <c r="W3958" s="439"/>
      <c r="X3958" s="440"/>
      <c r="Y3958" s="443"/>
      <c r="Z3958" s="439"/>
      <c r="AA3958" s="439"/>
      <c r="AB3958" s="439"/>
      <c r="AC3958" s="439"/>
      <c r="AD3958" s="440"/>
      <c r="AE3958" s="443"/>
      <c r="AF3958" s="439"/>
      <c r="AG3958" s="439"/>
      <c r="AH3958" s="157">
        <f>-Input!AH1573</f>
        <v>0</v>
      </c>
      <c r="AI3958" s="320">
        <f>-Input!AI1573</f>
        <v>0</v>
      </c>
      <c r="AJ3958" s="443">
        <f t="shared" si="3053"/>
        <v>0</v>
      </c>
      <c r="AK3958" s="439">
        <f t="shared" si="3053"/>
        <v>0</v>
      </c>
      <c r="AL3958" s="439">
        <f t="shared" si="3053"/>
        <v>0</v>
      </c>
      <c r="AM3958" s="439">
        <f t="shared" si="3053"/>
        <v>0</v>
      </c>
      <c r="AN3958" s="313">
        <f t="shared" si="3053"/>
        <v>0</v>
      </c>
    </row>
    <row r="3959" spans="1:40" outlineLevel="2">
      <c r="A3959" s="882">
        <f>ROW()</f>
        <v>3959</v>
      </c>
      <c r="B3959" s="453"/>
      <c r="D3959" s="452" t="s">
        <v>28</v>
      </c>
      <c r="H3959" s="458"/>
      <c r="I3959" s="458"/>
      <c r="J3959" s="459"/>
      <c r="K3959" s="458"/>
      <c r="L3959" s="458"/>
      <c r="M3959" s="458"/>
      <c r="N3959" s="458"/>
      <c r="O3959" s="443"/>
      <c r="P3959" s="439"/>
      <c r="Q3959" s="439"/>
      <c r="R3959" s="439"/>
      <c r="S3959" s="440"/>
      <c r="T3959" s="439"/>
      <c r="U3959" s="439"/>
      <c r="V3959" s="439"/>
      <c r="W3959" s="439"/>
      <c r="X3959" s="440"/>
      <c r="Y3959" s="443"/>
      <c r="Z3959" s="439"/>
      <c r="AA3959" s="439"/>
      <c r="AB3959" s="439"/>
      <c r="AC3959" s="439"/>
      <c r="AD3959" s="440"/>
      <c r="AE3959" s="443"/>
      <c r="AF3959" s="439"/>
      <c r="AG3959" s="439"/>
      <c r="AH3959" s="157">
        <f>-Input!AH1574</f>
        <v>0</v>
      </c>
      <c r="AI3959" s="320">
        <f>-Input!AI1574</f>
        <v>0</v>
      </c>
      <c r="AJ3959" s="443">
        <f t="shared" si="3053"/>
        <v>0</v>
      </c>
      <c r="AK3959" s="439">
        <f t="shared" si="3053"/>
        <v>0</v>
      </c>
      <c r="AL3959" s="439">
        <f t="shared" si="3053"/>
        <v>0</v>
      </c>
      <c r="AM3959" s="439">
        <f t="shared" si="3053"/>
        <v>0</v>
      </c>
      <c r="AN3959" s="313">
        <f t="shared" si="3053"/>
        <v>0</v>
      </c>
    </row>
    <row r="3960" spans="1:40" outlineLevel="2">
      <c r="A3960" s="882">
        <f>ROW()</f>
        <v>3960</v>
      </c>
      <c r="B3960" s="453"/>
      <c r="D3960" s="456" t="s">
        <v>443</v>
      </c>
      <c r="E3960" s="456"/>
      <c r="F3960" s="456"/>
      <c r="G3960" s="456"/>
      <c r="H3960" s="460"/>
      <c r="I3960" s="460"/>
      <c r="J3960" s="461"/>
      <c r="K3960" s="460"/>
      <c r="L3960" s="460"/>
      <c r="M3960" s="460"/>
      <c r="N3960" s="460"/>
      <c r="O3960" s="462"/>
      <c r="P3960" s="441"/>
      <c r="Q3960" s="441"/>
      <c r="R3960" s="441"/>
      <c r="S3960" s="442"/>
      <c r="T3960" s="441"/>
      <c r="U3960" s="441"/>
      <c r="V3960" s="441"/>
      <c r="W3960" s="441"/>
      <c r="X3960" s="339"/>
      <c r="Y3960" s="462"/>
      <c r="Z3960" s="441"/>
      <c r="AA3960" s="159"/>
      <c r="AB3960" s="159"/>
      <c r="AC3960" s="159"/>
      <c r="AD3960" s="339"/>
      <c r="AE3960" s="462"/>
      <c r="AF3960" s="159"/>
      <c r="AG3960" s="159"/>
      <c r="AH3960" s="146">
        <f>-Input!AH1575</f>
        <v>0</v>
      </c>
      <c r="AI3960" s="321">
        <f>-Input!AI1575</f>
        <v>0</v>
      </c>
      <c r="AJ3960" s="462">
        <f t="shared" si="3053"/>
        <v>0</v>
      </c>
      <c r="AK3960" s="159">
        <f t="shared" si="3053"/>
        <v>0</v>
      </c>
      <c r="AL3960" s="159">
        <f t="shared" si="3053"/>
        <v>0</v>
      </c>
      <c r="AM3960" s="159">
        <f t="shared" si="3053"/>
        <v>0</v>
      </c>
      <c r="AN3960" s="321">
        <f t="shared" si="3053"/>
        <v>0</v>
      </c>
    </row>
    <row r="3961" spans="1:40" outlineLevel="2">
      <c r="A3961" s="882">
        <f>ROW()</f>
        <v>3961</v>
      </c>
      <c r="B3961" s="453"/>
      <c r="D3961" s="452" t="s">
        <v>24</v>
      </c>
      <c r="F3961" s="454"/>
      <c r="G3961" s="454"/>
      <c r="H3961" s="448"/>
      <c r="I3961" s="448"/>
      <c r="J3961" s="464"/>
      <c r="K3961" s="448"/>
      <c r="L3961" s="448"/>
      <c r="M3961" s="448"/>
      <c r="N3961" s="448"/>
      <c r="O3961" s="443"/>
      <c r="P3961" s="439"/>
      <c r="Q3961" s="439"/>
      <c r="R3961" s="439"/>
      <c r="S3961" s="440"/>
      <c r="T3961" s="439"/>
      <c r="U3961" s="439"/>
      <c r="V3961" s="439"/>
      <c r="W3961" s="439"/>
      <c r="X3961" s="440"/>
      <c r="Y3961" s="443"/>
      <c r="Z3961" s="439"/>
      <c r="AA3961" s="439"/>
      <c r="AB3961" s="439"/>
      <c r="AC3961" s="439"/>
      <c r="AD3961" s="440"/>
      <c r="AE3961" s="443"/>
      <c r="AF3961" s="439"/>
      <c r="AG3961" s="439"/>
      <c r="AH3961" s="439">
        <f t="shared" ref="AH3961:AN3961" si="3054">SUM(AH3945:AH3960)</f>
        <v>-4.2836495652411495</v>
      </c>
      <c r="AI3961" s="440">
        <f t="shared" si="3054"/>
        <v>-4.2836495652411495</v>
      </c>
      <c r="AJ3961" s="443">
        <f t="shared" si="3054"/>
        <v>-3.5484501644862645</v>
      </c>
      <c r="AK3961" s="439">
        <f t="shared" si="3054"/>
        <v>-3.5484501644862636</v>
      </c>
      <c r="AL3961" s="439">
        <f t="shared" si="3054"/>
        <v>-3.5484501644862636</v>
      </c>
      <c r="AM3961" s="439">
        <f t="shared" si="3054"/>
        <v>-2.079932368266598</v>
      </c>
      <c r="AN3961" s="440">
        <f t="shared" si="3054"/>
        <v>-2.079932368266598</v>
      </c>
    </row>
    <row r="3962" spans="1:40" outlineLevel="1">
      <c r="A3962" s="732" t="s">
        <v>299</v>
      </c>
      <c r="B3962" s="733"/>
      <c r="C3962" s="881"/>
      <c r="D3962" s="733"/>
      <c r="E3962" s="733"/>
      <c r="F3962" s="733"/>
      <c r="G3962" s="730"/>
      <c r="H3962" s="733"/>
      <c r="I3962" s="730"/>
      <c r="J3962" s="729"/>
      <c r="K3962" s="730"/>
      <c r="L3962" s="730"/>
      <c r="M3962" s="730"/>
      <c r="N3962" s="730"/>
      <c r="O3962" s="729"/>
      <c r="P3962" s="730"/>
      <c r="Q3962" s="730"/>
      <c r="R3962" s="730"/>
      <c r="S3962" s="731"/>
      <c r="T3962" s="730"/>
      <c r="U3962" s="730"/>
      <c r="V3962" s="730"/>
      <c r="W3962" s="730"/>
      <c r="X3962" s="731"/>
      <c r="Y3962" s="729"/>
      <c r="Z3962" s="730"/>
      <c r="AA3962" s="730"/>
      <c r="AB3962" s="730"/>
      <c r="AC3962" s="730"/>
      <c r="AD3962" s="731"/>
      <c r="AE3962" s="729"/>
      <c r="AF3962" s="730"/>
      <c r="AG3962" s="730"/>
      <c r="AH3962" s="730"/>
      <c r="AI3962" s="731"/>
      <c r="AJ3962" s="729"/>
      <c r="AK3962" s="730"/>
      <c r="AL3962" s="730"/>
      <c r="AM3962" s="730"/>
      <c r="AN3962" s="731"/>
    </row>
    <row r="3963" spans="1:40" outlineLevel="2">
      <c r="A3963" s="882">
        <f>ROW()</f>
        <v>3963</v>
      </c>
      <c r="B3963" s="453"/>
      <c r="D3963" s="452" t="s">
        <v>300</v>
      </c>
      <c r="H3963" s="458"/>
      <c r="I3963" s="458"/>
      <c r="J3963" s="459"/>
      <c r="K3963" s="458"/>
      <c r="L3963" s="458"/>
      <c r="M3963" s="458"/>
      <c r="N3963" s="458"/>
      <c r="O3963" s="324"/>
      <c r="P3963" s="157"/>
      <c r="Q3963" s="157"/>
      <c r="R3963" s="157"/>
      <c r="S3963" s="320"/>
      <c r="T3963" s="157"/>
      <c r="U3963" s="27"/>
      <c r="V3963" s="27"/>
      <c r="W3963" s="27"/>
      <c r="X3963" s="313"/>
      <c r="Y3963" s="324"/>
      <c r="Z3963" s="157"/>
      <c r="AA3963" s="157"/>
      <c r="AB3963" s="157"/>
      <c r="AC3963" s="157"/>
      <c r="AD3963" s="320"/>
      <c r="AE3963" s="324"/>
      <c r="AF3963" s="157"/>
      <c r="AG3963" s="157">
        <f>-Input!AG$696</f>
        <v>0</v>
      </c>
      <c r="AH3963" s="157"/>
      <c r="AI3963" s="320"/>
      <c r="AJ3963" s="324"/>
      <c r="AK3963" s="157"/>
      <c r="AL3963" s="157"/>
      <c r="AM3963" s="157"/>
      <c r="AN3963" s="320"/>
    </row>
    <row r="3964" spans="1:40" outlineLevel="2">
      <c r="A3964" s="882">
        <f>ROW()</f>
        <v>3964</v>
      </c>
      <c r="B3964" s="453"/>
      <c r="D3964" s="452" t="s">
        <v>301</v>
      </c>
      <c r="H3964" s="458"/>
      <c r="I3964" s="458"/>
      <c r="J3964" s="459"/>
      <c r="K3964" s="458"/>
      <c r="L3964" s="458"/>
      <c r="M3964" s="458"/>
      <c r="N3964" s="458"/>
      <c r="O3964" s="324"/>
      <c r="P3964" s="157"/>
      <c r="Q3964" s="157"/>
      <c r="R3964" s="157"/>
      <c r="S3964" s="320"/>
      <c r="T3964" s="157"/>
      <c r="U3964" s="27"/>
      <c r="V3964" s="27"/>
      <c r="W3964" s="27"/>
      <c r="X3964" s="313"/>
      <c r="Y3964" s="324"/>
      <c r="Z3964" s="157"/>
      <c r="AA3964" s="157"/>
      <c r="AB3964" s="157"/>
      <c r="AC3964" s="157"/>
      <c r="AD3964" s="320"/>
      <c r="AE3964" s="324"/>
      <c r="AF3964" s="157"/>
      <c r="AG3964" s="157">
        <f>-Input!AG$697</f>
        <v>0</v>
      </c>
      <c r="AH3964" s="157"/>
      <c r="AI3964" s="320"/>
      <c r="AJ3964" s="324"/>
      <c r="AK3964" s="157"/>
      <c r="AL3964" s="157"/>
      <c r="AM3964" s="157"/>
      <c r="AN3964" s="320"/>
    </row>
    <row r="3965" spans="1:40" outlineLevel="2">
      <c r="A3965" s="882">
        <f>ROW()</f>
        <v>3965</v>
      </c>
      <c r="B3965" s="453"/>
      <c r="D3965" s="452" t="s">
        <v>29</v>
      </c>
      <c r="H3965" s="458"/>
      <c r="I3965" s="458"/>
      <c r="J3965" s="459"/>
      <c r="K3965" s="458"/>
      <c r="L3965" s="458"/>
      <c r="M3965" s="458"/>
      <c r="N3965" s="458"/>
      <c r="O3965" s="324"/>
      <c r="P3965" s="157"/>
      <c r="Q3965" s="157"/>
      <c r="R3965" s="157"/>
      <c r="S3965" s="320"/>
      <c r="T3965" s="157"/>
      <c r="U3965" s="27"/>
      <c r="V3965" s="27"/>
      <c r="W3965" s="27"/>
      <c r="X3965" s="313"/>
      <c r="Y3965" s="324"/>
      <c r="Z3965" s="157"/>
      <c r="AA3965" s="157"/>
      <c r="AB3965" s="157"/>
      <c r="AC3965" s="157"/>
      <c r="AD3965" s="320"/>
      <c r="AE3965" s="324"/>
      <c r="AF3965" s="157"/>
      <c r="AG3965" s="157">
        <f>-Input!AG$698</f>
        <v>0</v>
      </c>
      <c r="AH3965" s="157"/>
      <c r="AI3965" s="320"/>
      <c r="AJ3965" s="324"/>
      <c r="AK3965" s="157"/>
      <c r="AL3965" s="157"/>
      <c r="AM3965" s="157"/>
      <c r="AN3965" s="320"/>
    </row>
    <row r="3966" spans="1:40" outlineLevel="2">
      <c r="A3966" s="882">
        <f>ROW()</f>
        <v>3966</v>
      </c>
      <c r="B3966" s="453"/>
      <c r="D3966" s="452" t="s">
        <v>30</v>
      </c>
      <c r="H3966" s="458"/>
      <c r="I3966" s="458"/>
      <c r="J3966" s="459"/>
      <c r="K3966" s="458"/>
      <c r="L3966" s="458"/>
      <c r="M3966" s="458"/>
      <c r="N3966" s="458"/>
      <c r="O3966" s="324"/>
      <c r="P3966" s="157"/>
      <c r="Q3966" s="157"/>
      <c r="R3966" s="157"/>
      <c r="S3966" s="320"/>
      <c r="T3966" s="157"/>
      <c r="U3966" s="27"/>
      <c r="V3966" s="27"/>
      <c r="W3966" s="27"/>
      <c r="X3966" s="313"/>
      <c r="Y3966" s="324"/>
      <c r="Z3966" s="157"/>
      <c r="AA3966" s="157"/>
      <c r="AB3966" s="157"/>
      <c r="AC3966" s="157"/>
      <c r="AD3966" s="320"/>
      <c r="AE3966" s="324"/>
      <c r="AF3966" s="157"/>
      <c r="AG3966" s="157">
        <f>-Input!AG$699</f>
        <v>0</v>
      </c>
      <c r="AH3966" s="157"/>
      <c r="AI3966" s="320"/>
      <c r="AJ3966" s="324"/>
      <c r="AK3966" s="157"/>
      <c r="AL3966" s="157"/>
      <c r="AM3966" s="157"/>
      <c r="AN3966" s="320"/>
    </row>
    <row r="3967" spans="1:40" outlineLevel="2">
      <c r="A3967" s="882">
        <f>ROW()</f>
        <v>3967</v>
      </c>
      <c r="B3967" s="453"/>
      <c r="D3967" s="452" t="s">
        <v>31</v>
      </c>
      <c r="H3967" s="458"/>
      <c r="I3967" s="458"/>
      <c r="J3967" s="459"/>
      <c r="K3967" s="458"/>
      <c r="L3967" s="458"/>
      <c r="M3967" s="458"/>
      <c r="N3967" s="458"/>
      <c r="O3967" s="324"/>
      <c r="P3967" s="157"/>
      <c r="Q3967" s="157"/>
      <c r="R3967" s="157"/>
      <c r="S3967" s="320"/>
      <c r="T3967" s="157"/>
      <c r="U3967" s="27"/>
      <c r="V3967" s="27"/>
      <c r="W3967" s="27"/>
      <c r="X3967" s="313"/>
      <c r="Y3967" s="324"/>
      <c r="Z3967" s="157"/>
      <c r="AA3967" s="157"/>
      <c r="AB3967" s="157"/>
      <c r="AC3967" s="157"/>
      <c r="AD3967" s="320"/>
      <c r="AE3967" s="324"/>
      <c r="AF3967" s="157"/>
      <c r="AG3967" s="157">
        <f>-Input!AG$700</f>
        <v>0</v>
      </c>
      <c r="AH3967" s="157"/>
      <c r="AI3967" s="320"/>
      <c r="AJ3967" s="324"/>
      <c r="AK3967" s="157"/>
      <c r="AL3967" s="157"/>
      <c r="AM3967" s="157"/>
      <c r="AN3967" s="320"/>
    </row>
    <row r="3968" spans="1:40" outlineLevel="2">
      <c r="A3968" s="882">
        <f>ROW()</f>
        <v>3968</v>
      </c>
      <c r="B3968" s="453"/>
      <c r="D3968" s="452" t="s">
        <v>32</v>
      </c>
      <c r="H3968" s="458"/>
      <c r="I3968" s="458"/>
      <c r="J3968" s="459"/>
      <c r="K3968" s="458"/>
      <c r="L3968" s="458"/>
      <c r="M3968" s="458"/>
      <c r="N3968" s="458"/>
      <c r="O3968" s="324"/>
      <c r="P3968" s="157"/>
      <c r="Q3968" s="157"/>
      <c r="R3968" s="157"/>
      <c r="S3968" s="320"/>
      <c r="T3968" s="157"/>
      <c r="U3968" s="27"/>
      <c r="V3968" s="27"/>
      <c r="W3968" s="27"/>
      <c r="X3968" s="313"/>
      <c r="Y3968" s="324"/>
      <c r="Z3968" s="157"/>
      <c r="AA3968" s="157"/>
      <c r="AB3968" s="157"/>
      <c r="AC3968" s="157"/>
      <c r="AD3968" s="320"/>
      <c r="AE3968" s="324"/>
      <c r="AF3968" s="157"/>
      <c r="AG3968" s="157">
        <f>-Input!AG$701</f>
        <v>0</v>
      </c>
      <c r="AH3968" s="157"/>
      <c r="AI3968" s="320"/>
      <c r="AJ3968" s="324"/>
      <c r="AK3968" s="157"/>
      <c r="AL3968" s="157"/>
      <c r="AM3968" s="157"/>
      <c r="AN3968" s="320"/>
    </row>
    <row r="3969" spans="1:40" outlineLevel="2">
      <c r="A3969" s="882">
        <f>ROW()</f>
        <v>3969</v>
      </c>
      <c r="B3969" s="453"/>
      <c r="D3969" s="452" t="s">
        <v>33</v>
      </c>
      <c r="H3969" s="458"/>
      <c r="I3969" s="458"/>
      <c r="J3969" s="459"/>
      <c r="K3969" s="458"/>
      <c r="L3969" s="458"/>
      <c r="M3969" s="458"/>
      <c r="N3969" s="458"/>
      <c r="O3969" s="324"/>
      <c r="P3969" s="157"/>
      <c r="Q3969" s="157"/>
      <c r="R3969" s="157"/>
      <c r="S3969" s="320"/>
      <c r="T3969" s="157"/>
      <c r="U3969" s="27"/>
      <c r="V3969" s="27"/>
      <c r="W3969" s="27"/>
      <c r="X3969" s="313"/>
      <c r="Y3969" s="324"/>
      <c r="Z3969" s="157"/>
      <c r="AA3969" s="157"/>
      <c r="AB3969" s="157"/>
      <c r="AC3969" s="157"/>
      <c r="AD3969" s="320"/>
      <c r="AE3969" s="324"/>
      <c r="AF3969" s="157"/>
      <c r="AG3969" s="157">
        <f>-Input!AG$702</f>
        <v>0</v>
      </c>
      <c r="AH3969" s="157"/>
      <c r="AI3969" s="320"/>
      <c r="AJ3969" s="324"/>
      <c r="AK3969" s="157"/>
      <c r="AL3969" s="157"/>
      <c r="AM3969" s="157"/>
      <c r="AN3969" s="320"/>
    </row>
    <row r="3970" spans="1:40" outlineLevel="2">
      <c r="A3970" s="882">
        <f>ROW()</f>
        <v>3970</v>
      </c>
      <c r="B3970" s="453"/>
      <c r="D3970" s="452" t="s">
        <v>27</v>
      </c>
      <c r="H3970" s="458"/>
      <c r="I3970" s="458"/>
      <c r="J3970" s="459"/>
      <c r="K3970" s="458"/>
      <c r="L3970" s="458"/>
      <c r="M3970" s="458"/>
      <c r="N3970" s="458"/>
      <c r="O3970" s="324"/>
      <c r="P3970" s="157"/>
      <c r="Q3970" s="157"/>
      <c r="R3970" s="157"/>
      <c r="S3970" s="320"/>
      <c r="T3970" s="157"/>
      <c r="U3970" s="27"/>
      <c r="V3970" s="27"/>
      <c r="W3970" s="27"/>
      <c r="X3970" s="313"/>
      <c r="Y3970" s="324"/>
      <c r="Z3970" s="157"/>
      <c r="AA3970" s="157"/>
      <c r="AB3970" s="157"/>
      <c r="AC3970" s="157"/>
      <c r="AD3970" s="320"/>
      <c r="AE3970" s="324"/>
      <c r="AF3970" s="157"/>
      <c r="AG3970" s="157">
        <f>-Input!AG$703</f>
        <v>0</v>
      </c>
      <c r="AH3970" s="157"/>
      <c r="AI3970" s="320"/>
      <c r="AJ3970" s="324"/>
      <c r="AK3970" s="157"/>
      <c r="AL3970" s="157"/>
      <c r="AM3970" s="157"/>
      <c r="AN3970" s="320"/>
    </row>
    <row r="3971" spans="1:40" outlineLevel="2">
      <c r="A3971" s="882">
        <f>ROW()</f>
        <v>3971</v>
      </c>
      <c r="B3971" s="453"/>
      <c r="D3971" s="452" t="s">
        <v>34</v>
      </c>
      <c r="H3971" s="458"/>
      <c r="I3971" s="458"/>
      <c r="J3971" s="459"/>
      <c r="K3971" s="458"/>
      <c r="L3971" s="458"/>
      <c r="M3971" s="458"/>
      <c r="N3971" s="458"/>
      <c r="O3971" s="324"/>
      <c r="P3971" s="157"/>
      <c r="Q3971" s="157"/>
      <c r="R3971" s="157"/>
      <c r="S3971" s="320"/>
      <c r="T3971" s="157"/>
      <c r="U3971" s="27"/>
      <c r="V3971" s="27"/>
      <c r="W3971" s="27"/>
      <c r="X3971" s="313"/>
      <c r="Y3971" s="324"/>
      <c r="Z3971" s="157"/>
      <c r="AA3971" s="157"/>
      <c r="AB3971" s="157"/>
      <c r="AC3971" s="157"/>
      <c r="AD3971" s="320"/>
      <c r="AE3971" s="324"/>
      <c r="AF3971" s="157"/>
      <c r="AG3971" s="157">
        <f>-Input!AG$704</f>
        <v>0</v>
      </c>
      <c r="AH3971" s="157"/>
      <c r="AI3971" s="320"/>
      <c r="AJ3971" s="324"/>
      <c r="AK3971" s="157"/>
      <c r="AL3971" s="157"/>
      <c r="AM3971" s="157"/>
      <c r="AN3971" s="320"/>
    </row>
    <row r="3972" spans="1:40" outlineLevel="2">
      <c r="A3972" s="882">
        <f>ROW()</f>
        <v>3972</v>
      </c>
      <c r="B3972" s="453"/>
      <c r="D3972" s="452" t="s">
        <v>35</v>
      </c>
      <c r="H3972" s="458"/>
      <c r="I3972" s="458"/>
      <c r="J3972" s="459"/>
      <c r="K3972" s="458"/>
      <c r="L3972" s="458"/>
      <c r="M3972" s="458"/>
      <c r="N3972" s="458"/>
      <c r="O3972" s="324"/>
      <c r="P3972" s="157"/>
      <c r="Q3972" s="157"/>
      <c r="R3972" s="157"/>
      <c r="S3972" s="320"/>
      <c r="T3972" s="157"/>
      <c r="U3972" s="27"/>
      <c r="V3972" s="27"/>
      <c r="W3972" s="27"/>
      <c r="X3972" s="313"/>
      <c r="Y3972" s="324"/>
      <c r="Z3972" s="157"/>
      <c r="AA3972" s="157"/>
      <c r="AB3972" s="157"/>
      <c r="AC3972" s="157"/>
      <c r="AD3972" s="320"/>
      <c r="AE3972" s="324"/>
      <c r="AF3972" s="157"/>
      <c r="AG3972" s="157">
        <f>-Input!AG$705</f>
        <v>0</v>
      </c>
      <c r="AH3972" s="157"/>
      <c r="AI3972" s="320"/>
      <c r="AJ3972" s="324"/>
      <c r="AK3972" s="157"/>
      <c r="AL3972" s="157"/>
      <c r="AM3972" s="157"/>
      <c r="AN3972" s="320"/>
    </row>
    <row r="3973" spans="1:40" outlineLevel="2">
      <c r="A3973" s="882">
        <f>ROW()</f>
        <v>3973</v>
      </c>
      <c r="B3973" s="453"/>
      <c r="D3973" s="452" t="s">
        <v>302</v>
      </c>
      <c r="H3973" s="458"/>
      <c r="I3973" s="458"/>
      <c r="J3973" s="459"/>
      <c r="K3973" s="458"/>
      <c r="L3973" s="458"/>
      <c r="M3973" s="458"/>
      <c r="N3973" s="458"/>
      <c r="O3973" s="324"/>
      <c r="P3973" s="157"/>
      <c r="Q3973" s="157"/>
      <c r="R3973" s="157"/>
      <c r="S3973" s="320"/>
      <c r="T3973" s="157"/>
      <c r="U3973" s="27"/>
      <c r="V3973" s="27"/>
      <c r="W3973" s="27"/>
      <c r="X3973" s="313"/>
      <c r="Y3973" s="324"/>
      <c r="Z3973" s="157"/>
      <c r="AA3973" s="157"/>
      <c r="AB3973" s="157"/>
      <c r="AC3973" s="157"/>
      <c r="AD3973" s="320"/>
      <c r="AE3973" s="324"/>
      <c r="AF3973" s="157"/>
      <c r="AG3973" s="157">
        <f>-Input!AG$706</f>
        <v>0</v>
      </c>
      <c r="AH3973" s="157"/>
      <c r="AI3973" s="320"/>
      <c r="AJ3973" s="324"/>
      <c r="AK3973" s="157"/>
      <c r="AL3973" s="157"/>
      <c r="AM3973" s="157"/>
      <c r="AN3973" s="320"/>
    </row>
    <row r="3974" spans="1:40" outlineLevel="2">
      <c r="A3974" s="882">
        <f>ROW()</f>
        <v>3974</v>
      </c>
      <c r="B3974" s="453"/>
      <c r="D3974" s="452" t="s">
        <v>36</v>
      </c>
      <c r="H3974" s="458"/>
      <c r="I3974" s="458"/>
      <c r="J3974" s="459"/>
      <c r="K3974" s="458"/>
      <c r="L3974" s="458"/>
      <c r="M3974" s="458"/>
      <c r="N3974" s="458"/>
      <c r="O3974" s="324"/>
      <c r="P3974" s="157"/>
      <c r="Q3974" s="157"/>
      <c r="R3974" s="157"/>
      <c r="S3974" s="320"/>
      <c r="T3974" s="157"/>
      <c r="U3974" s="27"/>
      <c r="V3974" s="27"/>
      <c r="W3974" s="27"/>
      <c r="X3974" s="313"/>
      <c r="Y3974" s="324"/>
      <c r="Z3974" s="157"/>
      <c r="AA3974" s="157"/>
      <c r="AB3974" s="157"/>
      <c r="AC3974" s="157"/>
      <c r="AD3974" s="320"/>
      <c r="AE3974" s="324"/>
      <c r="AF3974" s="157"/>
      <c r="AG3974" s="157">
        <f>-Input!AG$707</f>
        <v>0</v>
      </c>
      <c r="AH3974" s="157"/>
      <c r="AI3974" s="320"/>
      <c r="AJ3974" s="324"/>
      <c r="AK3974" s="157"/>
      <c r="AL3974" s="157"/>
      <c r="AM3974" s="157"/>
      <c r="AN3974" s="320"/>
    </row>
    <row r="3975" spans="1:40" outlineLevel="2">
      <c r="A3975" s="882">
        <f>ROW()</f>
        <v>3975</v>
      </c>
      <c r="B3975" s="453"/>
      <c r="D3975" s="452" t="s">
        <v>583</v>
      </c>
      <c r="H3975" s="458"/>
      <c r="I3975" s="458"/>
      <c r="J3975" s="459"/>
      <c r="K3975" s="458"/>
      <c r="L3975" s="458"/>
      <c r="M3975" s="458"/>
      <c r="N3975" s="458"/>
      <c r="O3975" s="324"/>
      <c r="P3975" s="157"/>
      <c r="Q3975" s="157"/>
      <c r="R3975" s="157"/>
      <c r="S3975" s="320"/>
      <c r="T3975" s="157"/>
      <c r="U3975" s="27"/>
      <c r="V3975" s="27"/>
      <c r="W3975" s="27"/>
      <c r="X3975" s="313"/>
      <c r="Y3975" s="324"/>
      <c r="Z3975" s="157"/>
      <c r="AA3975" s="157"/>
      <c r="AB3975" s="157"/>
      <c r="AC3975" s="157"/>
      <c r="AD3975" s="320"/>
      <c r="AE3975" s="324"/>
      <c r="AF3975" s="157"/>
      <c r="AG3975" s="157">
        <f>-Input!AG$708</f>
        <v>0</v>
      </c>
      <c r="AH3975" s="157"/>
      <c r="AI3975" s="320"/>
      <c r="AJ3975" s="324"/>
      <c r="AK3975" s="157"/>
      <c r="AL3975" s="157"/>
      <c r="AM3975" s="157"/>
      <c r="AN3975" s="320"/>
    </row>
    <row r="3976" spans="1:40" outlineLevel="2">
      <c r="A3976" s="882">
        <f>ROW()</f>
        <v>3976</v>
      </c>
      <c r="B3976" s="453"/>
      <c r="D3976" s="452" t="s">
        <v>81</v>
      </c>
      <c r="H3976" s="458"/>
      <c r="I3976" s="458"/>
      <c r="J3976" s="459"/>
      <c r="K3976" s="458"/>
      <c r="L3976" s="458"/>
      <c r="M3976" s="458"/>
      <c r="N3976" s="458"/>
      <c r="O3976" s="324"/>
      <c r="P3976" s="157"/>
      <c r="Q3976" s="157"/>
      <c r="R3976" s="157"/>
      <c r="S3976" s="320"/>
      <c r="T3976" s="157"/>
      <c r="U3976" s="27"/>
      <c r="V3976" s="27"/>
      <c r="W3976" s="27"/>
      <c r="X3976" s="313"/>
      <c r="Y3976" s="324"/>
      <c r="Z3976" s="157"/>
      <c r="AA3976" s="157"/>
      <c r="AB3976" s="157"/>
      <c r="AC3976" s="157"/>
      <c r="AD3976" s="320"/>
      <c r="AE3976" s="324"/>
      <c r="AF3976" s="157"/>
      <c r="AG3976" s="157">
        <f>-Input!AG$709</f>
        <v>0</v>
      </c>
      <c r="AH3976" s="157"/>
      <c r="AI3976" s="320"/>
      <c r="AJ3976" s="324"/>
      <c r="AK3976" s="157"/>
      <c r="AL3976" s="157"/>
      <c r="AM3976" s="157"/>
      <c r="AN3976" s="320"/>
    </row>
    <row r="3977" spans="1:40" outlineLevel="2">
      <c r="A3977" s="882">
        <f>ROW()</f>
        <v>3977</v>
      </c>
      <c r="B3977" s="453"/>
      <c r="D3977" s="452" t="s">
        <v>28</v>
      </c>
      <c r="H3977" s="458"/>
      <c r="I3977" s="458"/>
      <c r="J3977" s="459"/>
      <c r="K3977" s="458"/>
      <c r="L3977" s="458"/>
      <c r="M3977" s="458"/>
      <c r="N3977" s="458"/>
      <c r="O3977" s="324"/>
      <c r="P3977" s="157"/>
      <c r="Q3977" s="157"/>
      <c r="R3977" s="157"/>
      <c r="S3977" s="320"/>
      <c r="T3977" s="157"/>
      <c r="U3977" s="27"/>
      <c r="V3977" s="27"/>
      <c r="W3977" s="27"/>
      <c r="X3977" s="313"/>
      <c r="Y3977" s="324"/>
      <c r="Z3977" s="157"/>
      <c r="AA3977" s="157"/>
      <c r="AB3977" s="157"/>
      <c r="AC3977" s="157"/>
      <c r="AD3977" s="320"/>
      <c r="AE3977" s="324"/>
      <c r="AF3977" s="157"/>
      <c r="AG3977" s="157">
        <f>-Input!AG$710</f>
        <v>0</v>
      </c>
      <c r="AH3977" s="157"/>
      <c r="AI3977" s="320"/>
      <c r="AJ3977" s="324"/>
      <c r="AK3977" s="157"/>
      <c r="AL3977" s="157"/>
      <c r="AM3977" s="157"/>
      <c r="AN3977" s="320"/>
    </row>
    <row r="3978" spans="1:40" outlineLevel="2">
      <c r="A3978" s="882">
        <f>ROW()</f>
        <v>3978</v>
      </c>
      <c r="B3978" s="453"/>
      <c r="D3978" s="456" t="s">
        <v>443</v>
      </c>
      <c r="E3978" s="456"/>
      <c r="F3978" s="456"/>
      <c r="G3978" s="456"/>
      <c r="H3978" s="460"/>
      <c r="I3978" s="460"/>
      <c r="J3978" s="461"/>
      <c r="K3978" s="460"/>
      <c r="L3978" s="460"/>
      <c r="M3978" s="460"/>
      <c r="N3978" s="460"/>
      <c r="O3978" s="325"/>
      <c r="P3978" s="158"/>
      <c r="Q3978" s="158"/>
      <c r="R3978" s="158"/>
      <c r="S3978" s="321"/>
      <c r="T3978" s="158"/>
      <c r="U3978" s="159"/>
      <c r="V3978" s="159"/>
      <c r="W3978" s="159"/>
      <c r="X3978" s="339"/>
      <c r="Y3978" s="238"/>
      <c r="Z3978" s="146"/>
      <c r="AA3978" s="146"/>
      <c r="AB3978" s="146"/>
      <c r="AC3978" s="146"/>
      <c r="AD3978" s="239"/>
      <c r="AE3978" s="238"/>
      <c r="AF3978" s="146"/>
      <c r="AG3978" s="146">
        <f>-Input!AG$711</f>
        <v>0</v>
      </c>
      <c r="AH3978" s="146"/>
      <c r="AI3978" s="239"/>
      <c r="AJ3978" s="238"/>
      <c r="AK3978" s="146"/>
      <c r="AL3978" s="146"/>
      <c r="AM3978" s="146"/>
      <c r="AN3978" s="239"/>
    </row>
    <row r="3979" spans="1:40" outlineLevel="2">
      <c r="A3979" s="882">
        <f>ROW()</f>
        <v>3979</v>
      </c>
      <c r="B3979" s="453"/>
      <c r="D3979" s="452" t="s">
        <v>24</v>
      </c>
      <c r="F3979" s="454"/>
      <c r="G3979" s="454"/>
      <c r="H3979" s="448"/>
      <c r="I3979" s="448"/>
      <c r="J3979" s="464"/>
      <c r="K3979" s="448"/>
      <c r="L3979" s="448"/>
      <c r="M3979" s="448"/>
      <c r="N3979" s="448"/>
      <c r="O3979" s="443"/>
      <c r="P3979" s="439"/>
      <c r="Q3979" s="439"/>
      <c r="R3979" s="439"/>
      <c r="S3979" s="440"/>
      <c r="T3979" s="439"/>
      <c r="U3979" s="439"/>
      <c r="V3979" s="439"/>
      <c r="W3979" s="439"/>
      <c r="X3979" s="440"/>
      <c r="Y3979" s="443"/>
      <c r="Z3979" s="439"/>
      <c r="AA3979" s="439"/>
      <c r="AB3979" s="439"/>
      <c r="AC3979" s="439"/>
      <c r="AD3979" s="440"/>
      <c r="AE3979" s="443"/>
      <c r="AF3979" s="439"/>
      <c r="AG3979" s="439">
        <f>SUM(AG3963:AG3978)</f>
        <v>0</v>
      </c>
      <c r="AH3979" s="439"/>
      <c r="AI3979" s="440"/>
      <c r="AJ3979" s="443"/>
      <c r="AK3979" s="439"/>
      <c r="AL3979" s="439"/>
      <c r="AM3979" s="439"/>
      <c r="AN3979" s="440"/>
    </row>
    <row r="3980" spans="1:40" outlineLevel="1">
      <c r="A3980" s="732" t="s">
        <v>22</v>
      </c>
      <c r="B3980" s="733"/>
      <c r="C3980" s="881"/>
      <c r="D3980" s="733"/>
      <c r="E3980" s="733"/>
      <c r="F3980" s="733"/>
      <c r="G3980" s="730"/>
      <c r="H3980" s="733"/>
      <c r="I3980" s="730"/>
      <c r="J3980" s="729"/>
      <c r="K3980" s="730"/>
      <c r="L3980" s="730"/>
      <c r="M3980" s="730"/>
      <c r="N3980" s="730"/>
      <c r="O3980" s="729"/>
      <c r="P3980" s="730"/>
      <c r="Q3980" s="730"/>
      <c r="R3980" s="730"/>
      <c r="S3980" s="731"/>
      <c r="T3980" s="730"/>
      <c r="U3980" s="730"/>
      <c r="V3980" s="730"/>
      <c r="W3980" s="730"/>
      <c r="X3980" s="731"/>
      <c r="Y3980" s="729"/>
      <c r="Z3980" s="730"/>
      <c r="AA3980" s="730"/>
      <c r="AB3980" s="730"/>
      <c r="AC3980" s="730"/>
      <c r="AD3980" s="731"/>
      <c r="AE3980" s="729"/>
      <c r="AF3980" s="730"/>
      <c r="AG3980" s="730"/>
      <c r="AH3980" s="730"/>
      <c r="AI3980" s="731"/>
      <c r="AJ3980" s="729"/>
      <c r="AK3980" s="730"/>
      <c r="AL3980" s="730"/>
      <c r="AM3980" s="730"/>
      <c r="AN3980" s="731"/>
    </row>
    <row r="3981" spans="1:40" outlineLevel="2">
      <c r="A3981" s="882">
        <f>ROW()</f>
        <v>3981</v>
      </c>
      <c r="B3981" s="453"/>
      <c r="D3981" s="452" t="s">
        <v>300</v>
      </c>
      <c r="H3981" s="458"/>
      <c r="I3981" s="458"/>
      <c r="J3981" s="459"/>
      <c r="K3981" s="458"/>
      <c r="L3981" s="458"/>
      <c r="M3981" s="458"/>
      <c r="N3981" s="458"/>
      <c r="O3981" s="459"/>
      <c r="P3981" s="458"/>
      <c r="Q3981" s="458"/>
      <c r="R3981" s="458"/>
      <c r="S3981" s="463"/>
      <c r="T3981" s="458"/>
      <c r="U3981" s="458"/>
      <c r="V3981" s="458"/>
      <c r="W3981" s="31"/>
      <c r="X3981" s="440"/>
      <c r="Y3981" s="459"/>
      <c r="Z3981" s="458"/>
      <c r="AA3981" s="439"/>
      <c r="AB3981" s="439"/>
      <c r="AC3981" s="439"/>
      <c r="AD3981" s="440"/>
      <c r="AE3981" s="443"/>
      <c r="AF3981" s="439"/>
      <c r="AG3981" s="439">
        <f t="shared" ref="AG3981:AN3990" si="3055">AG3891+AG3909+AG3927+AG3945 + AG3963</f>
        <v>4.6504374950840974</v>
      </c>
      <c r="AH3981" s="439">
        <f t="shared" si="3055"/>
        <v>4.5885617697450538</v>
      </c>
      <c r="AI3981" s="440">
        <f t="shared" si="3055"/>
        <v>4.5266860444060102</v>
      </c>
      <c r="AJ3981" s="439">
        <f t="shared" si="3055"/>
        <v>4.4686516079392664</v>
      </c>
      <c r="AK3981" s="439">
        <f t="shared" si="3055"/>
        <v>4.4106171714725226</v>
      </c>
      <c r="AL3981" s="439">
        <f t="shared" si="3055"/>
        <v>4.3525827350057789</v>
      </c>
      <c r="AM3981" s="439">
        <f t="shared" si="3055"/>
        <v>4.2945482985390351</v>
      </c>
      <c r="AN3981" s="440">
        <f t="shared" si="3055"/>
        <v>4.2365138620722913</v>
      </c>
    </row>
    <row r="3982" spans="1:40" outlineLevel="2">
      <c r="A3982" s="882">
        <f>ROW()</f>
        <v>3982</v>
      </c>
      <c r="B3982" s="453"/>
      <c r="D3982" s="452" t="s">
        <v>301</v>
      </c>
      <c r="H3982" s="458"/>
      <c r="I3982" s="458"/>
      <c r="J3982" s="459"/>
      <c r="K3982" s="458"/>
      <c r="L3982" s="458"/>
      <c r="M3982" s="458"/>
      <c r="N3982" s="458"/>
      <c r="O3982" s="459"/>
      <c r="P3982" s="458"/>
      <c r="Q3982" s="458"/>
      <c r="R3982" s="458"/>
      <c r="S3982" s="463"/>
      <c r="T3982" s="458"/>
      <c r="U3982" s="458"/>
      <c r="V3982" s="458"/>
      <c r="W3982" s="31"/>
      <c r="X3982" s="440"/>
      <c r="Y3982" s="459"/>
      <c r="Z3982" s="458"/>
      <c r="AA3982" s="439"/>
      <c r="AB3982" s="439"/>
      <c r="AC3982" s="439"/>
      <c r="AD3982" s="440"/>
      <c r="AE3982" s="443"/>
      <c r="AF3982" s="439"/>
      <c r="AG3982" s="439">
        <f t="shared" si="3055"/>
        <v>1.0837326681957184E-3</v>
      </c>
      <c r="AH3982" s="439">
        <f t="shared" si="3055"/>
        <v>1.0837326681957184E-3</v>
      </c>
      <c r="AI3982" s="440">
        <f t="shared" si="3055"/>
        <v>1.0837326681957184E-3</v>
      </c>
      <c r="AJ3982" s="439">
        <f t="shared" si="3055"/>
        <v>1.0650476221923438E-3</v>
      </c>
      <c r="AK3982" s="439">
        <f t="shared" si="3055"/>
        <v>1.0463625761889693E-3</v>
      </c>
      <c r="AL3982" s="439">
        <f t="shared" si="3055"/>
        <v>1.0276775301855949E-3</v>
      </c>
      <c r="AM3982" s="439">
        <f t="shared" si="3055"/>
        <v>1.0089924841822204E-3</v>
      </c>
      <c r="AN3982" s="440">
        <f t="shared" si="3055"/>
        <v>9.903074381788458E-4</v>
      </c>
    </row>
    <row r="3983" spans="1:40" outlineLevel="2">
      <c r="A3983" s="882">
        <f>ROW()</f>
        <v>3983</v>
      </c>
      <c r="B3983" s="453"/>
      <c r="D3983" s="452" t="s">
        <v>29</v>
      </c>
      <c r="H3983" s="458"/>
      <c r="I3983" s="458"/>
      <c r="J3983" s="459"/>
      <c r="K3983" s="458"/>
      <c r="L3983" s="458"/>
      <c r="M3983" s="458"/>
      <c r="N3983" s="458"/>
      <c r="O3983" s="459"/>
      <c r="P3983" s="458"/>
      <c r="Q3983" s="458"/>
      <c r="R3983" s="458"/>
      <c r="S3983" s="463"/>
      <c r="T3983" s="458"/>
      <c r="U3983" s="458"/>
      <c r="V3983" s="458"/>
      <c r="W3983" s="31"/>
      <c r="X3983" s="440"/>
      <c r="Y3983" s="459"/>
      <c r="Z3983" s="458"/>
      <c r="AA3983" s="439"/>
      <c r="AB3983" s="439"/>
      <c r="AC3983" s="439"/>
      <c r="AD3983" s="440"/>
      <c r="AE3983" s="443"/>
      <c r="AF3983" s="439"/>
      <c r="AG3983" s="439">
        <f t="shared" si="3055"/>
        <v>0</v>
      </c>
      <c r="AH3983" s="439">
        <f t="shared" si="3055"/>
        <v>0</v>
      </c>
      <c r="AI3983" s="440">
        <f t="shared" si="3055"/>
        <v>0</v>
      </c>
      <c r="AJ3983" s="439">
        <f t="shared" si="3055"/>
        <v>0</v>
      </c>
      <c r="AK3983" s="439">
        <f t="shared" si="3055"/>
        <v>0</v>
      </c>
      <c r="AL3983" s="439">
        <f t="shared" si="3055"/>
        <v>0</v>
      </c>
      <c r="AM3983" s="439">
        <f t="shared" si="3055"/>
        <v>0</v>
      </c>
      <c r="AN3983" s="440">
        <f t="shared" si="3055"/>
        <v>0</v>
      </c>
    </row>
    <row r="3984" spans="1:40" outlineLevel="2">
      <c r="A3984" s="882">
        <f>ROW()</f>
        <v>3984</v>
      </c>
      <c r="B3984" s="453"/>
      <c r="D3984" s="452" t="s">
        <v>30</v>
      </c>
      <c r="H3984" s="458"/>
      <c r="I3984" s="458"/>
      <c r="J3984" s="459"/>
      <c r="K3984" s="458"/>
      <c r="L3984" s="458"/>
      <c r="M3984" s="458"/>
      <c r="N3984" s="458"/>
      <c r="O3984" s="459"/>
      <c r="P3984" s="458"/>
      <c r="Q3984" s="458"/>
      <c r="R3984" s="458"/>
      <c r="S3984" s="463"/>
      <c r="T3984" s="458"/>
      <c r="U3984" s="458"/>
      <c r="V3984" s="458"/>
      <c r="W3984" s="31"/>
      <c r="X3984" s="440"/>
      <c r="Y3984" s="459"/>
      <c r="Z3984" s="458"/>
      <c r="AA3984" s="439"/>
      <c r="AB3984" s="439"/>
      <c r="AC3984" s="439"/>
      <c r="AD3984" s="440"/>
      <c r="AE3984" s="443"/>
      <c r="AF3984" s="439"/>
      <c r="AG3984" s="439">
        <f t="shared" si="3055"/>
        <v>38.874020427416156</v>
      </c>
      <c r="AH3984" s="439">
        <f t="shared" si="3055"/>
        <v>38.226676755259099</v>
      </c>
      <c r="AI3984" s="440">
        <f t="shared" si="3055"/>
        <v>37.579333083102043</v>
      </c>
      <c r="AJ3984" s="439">
        <f t="shared" si="3055"/>
        <v>36.931413547186487</v>
      </c>
      <c r="AK3984" s="439">
        <f t="shared" si="3055"/>
        <v>36.283494011270932</v>
      </c>
      <c r="AL3984" s="439">
        <f t="shared" si="3055"/>
        <v>35.635574475355376</v>
      </c>
      <c r="AM3984" s="439">
        <f t="shared" si="3055"/>
        <v>34.987654939439821</v>
      </c>
      <c r="AN3984" s="440">
        <f t="shared" si="3055"/>
        <v>34.339735403524266</v>
      </c>
    </row>
    <row r="3985" spans="1:40" outlineLevel="2">
      <c r="A3985" s="882">
        <f>ROW()</f>
        <v>3985</v>
      </c>
      <c r="B3985" s="453"/>
      <c r="D3985" s="452" t="s">
        <v>31</v>
      </c>
      <c r="H3985" s="458"/>
      <c r="I3985" s="458"/>
      <c r="J3985" s="459"/>
      <c r="K3985" s="458"/>
      <c r="L3985" s="458"/>
      <c r="M3985" s="458"/>
      <c r="N3985" s="458"/>
      <c r="O3985" s="459"/>
      <c r="P3985" s="458"/>
      <c r="Q3985" s="458"/>
      <c r="R3985" s="458"/>
      <c r="S3985" s="463"/>
      <c r="T3985" s="458"/>
      <c r="U3985" s="458"/>
      <c r="V3985" s="458"/>
      <c r="W3985" s="31"/>
      <c r="X3985" s="440"/>
      <c r="Y3985" s="459"/>
      <c r="Z3985" s="458"/>
      <c r="AA3985" s="439"/>
      <c r="AB3985" s="439"/>
      <c r="AC3985" s="439"/>
      <c r="AD3985" s="440"/>
      <c r="AE3985" s="443"/>
      <c r="AF3985" s="439"/>
      <c r="AG3985" s="439">
        <f t="shared" si="3055"/>
        <v>0</v>
      </c>
      <c r="AH3985" s="439">
        <f t="shared" si="3055"/>
        <v>0</v>
      </c>
      <c r="AI3985" s="440">
        <f t="shared" si="3055"/>
        <v>0</v>
      </c>
      <c r="AJ3985" s="439">
        <f t="shared" si="3055"/>
        <v>0</v>
      </c>
      <c r="AK3985" s="439">
        <f t="shared" si="3055"/>
        <v>0</v>
      </c>
      <c r="AL3985" s="439">
        <f t="shared" si="3055"/>
        <v>0</v>
      </c>
      <c r="AM3985" s="439">
        <f t="shared" si="3055"/>
        <v>0</v>
      </c>
      <c r="AN3985" s="440">
        <f t="shared" si="3055"/>
        <v>0</v>
      </c>
    </row>
    <row r="3986" spans="1:40" outlineLevel="2">
      <c r="A3986" s="882">
        <f>ROW()</f>
        <v>3986</v>
      </c>
      <c r="B3986" s="453"/>
      <c r="D3986" s="452" t="s">
        <v>32</v>
      </c>
      <c r="H3986" s="458"/>
      <c r="I3986" s="458"/>
      <c r="J3986" s="459"/>
      <c r="K3986" s="458"/>
      <c r="L3986" s="458"/>
      <c r="M3986" s="458"/>
      <c r="N3986" s="458"/>
      <c r="O3986" s="459"/>
      <c r="P3986" s="458"/>
      <c r="Q3986" s="458"/>
      <c r="R3986" s="458"/>
      <c r="S3986" s="463"/>
      <c r="T3986" s="458"/>
      <c r="U3986" s="458"/>
      <c r="V3986" s="458"/>
      <c r="W3986" s="31"/>
      <c r="X3986" s="440"/>
      <c r="Y3986" s="459"/>
      <c r="Z3986" s="458"/>
      <c r="AA3986" s="439"/>
      <c r="AB3986" s="439"/>
      <c r="AC3986" s="439"/>
      <c r="AD3986" s="440"/>
      <c r="AE3986" s="443"/>
      <c r="AF3986" s="439"/>
      <c r="AG3986" s="439">
        <f t="shared" si="3055"/>
        <v>1.6766589671177368</v>
      </c>
      <c r="AH3986" s="439">
        <f t="shared" si="3055"/>
        <v>1.6485145614818091</v>
      </c>
      <c r="AI3986" s="440">
        <f t="shared" si="3055"/>
        <v>1.6203701558458814</v>
      </c>
      <c r="AJ3986" s="439">
        <f t="shared" si="3055"/>
        <v>1.5777288359552004</v>
      </c>
      <c r="AK3986" s="439">
        <f t="shared" si="3055"/>
        <v>1.5350875160645194</v>
      </c>
      <c r="AL3986" s="439">
        <f t="shared" si="3055"/>
        <v>1.4924461961738382</v>
      </c>
      <c r="AM3986" s="439">
        <f t="shared" si="3055"/>
        <v>1.449804876283157</v>
      </c>
      <c r="AN3986" s="440">
        <f t="shared" si="3055"/>
        <v>1.407163556392476</v>
      </c>
    </row>
    <row r="3987" spans="1:40" outlineLevel="2">
      <c r="A3987" s="882">
        <f>ROW()</f>
        <v>3987</v>
      </c>
      <c r="B3987" s="453"/>
      <c r="D3987" s="452" t="s">
        <v>33</v>
      </c>
      <c r="H3987" s="458"/>
      <c r="I3987" s="458"/>
      <c r="J3987" s="459"/>
      <c r="K3987" s="458"/>
      <c r="L3987" s="458"/>
      <c r="M3987" s="458"/>
      <c r="N3987" s="458"/>
      <c r="O3987" s="459"/>
      <c r="P3987" s="458"/>
      <c r="Q3987" s="458"/>
      <c r="R3987" s="458"/>
      <c r="S3987" s="463"/>
      <c r="T3987" s="458"/>
      <c r="U3987" s="458"/>
      <c r="V3987" s="458"/>
      <c r="W3987" s="31"/>
      <c r="X3987" s="440"/>
      <c r="Y3987" s="459"/>
      <c r="Z3987" s="458"/>
      <c r="AA3987" s="439"/>
      <c r="AB3987" s="439"/>
      <c r="AC3987" s="439"/>
      <c r="AD3987" s="440"/>
      <c r="AE3987" s="443"/>
      <c r="AF3987" s="439"/>
      <c r="AG3987" s="439">
        <f t="shared" si="3055"/>
        <v>3.6856868493883782E-2</v>
      </c>
      <c r="AH3987" s="439">
        <f t="shared" si="3055"/>
        <v>3.4892365491697198E-2</v>
      </c>
      <c r="AI3987" s="440">
        <f t="shared" si="3055"/>
        <v>3.2927862489510615E-2</v>
      </c>
      <c r="AJ3987" s="439">
        <f t="shared" si="3055"/>
        <v>3.2061339792418229E-2</v>
      </c>
      <c r="AK3987" s="439">
        <f t="shared" si="3055"/>
        <v>3.1194817095325844E-2</v>
      </c>
      <c r="AL3987" s="439">
        <f t="shared" si="3055"/>
        <v>3.0328294398233459E-2</v>
      </c>
      <c r="AM3987" s="439">
        <f t="shared" si="3055"/>
        <v>2.9461771701141073E-2</v>
      </c>
      <c r="AN3987" s="440">
        <f t="shared" si="3055"/>
        <v>2.8595249004048688E-2</v>
      </c>
    </row>
    <row r="3988" spans="1:40" outlineLevel="2">
      <c r="A3988" s="882">
        <f>ROW()</f>
        <v>3988</v>
      </c>
      <c r="B3988" s="453"/>
      <c r="D3988" s="452" t="s">
        <v>27</v>
      </c>
      <c r="H3988" s="458"/>
      <c r="I3988" s="458"/>
      <c r="J3988" s="459"/>
      <c r="K3988" s="458"/>
      <c r="L3988" s="458"/>
      <c r="M3988" s="458"/>
      <c r="N3988" s="458"/>
      <c r="O3988" s="459"/>
      <c r="P3988" s="458"/>
      <c r="Q3988" s="458"/>
      <c r="R3988" s="458"/>
      <c r="S3988" s="463"/>
      <c r="T3988" s="458"/>
      <c r="U3988" s="458"/>
      <c r="V3988" s="458"/>
      <c r="W3988" s="31"/>
      <c r="X3988" s="440"/>
      <c r="Y3988" s="459"/>
      <c r="Z3988" s="458"/>
      <c r="AA3988" s="439"/>
      <c r="AB3988" s="439"/>
      <c r="AC3988" s="439"/>
      <c r="AD3988" s="440"/>
      <c r="AE3988" s="443"/>
      <c r="AF3988" s="439"/>
      <c r="AG3988" s="439">
        <f t="shared" si="3055"/>
        <v>0.37886132027522934</v>
      </c>
      <c r="AH3988" s="439">
        <f t="shared" si="3055"/>
        <v>0.37001318142543749</v>
      </c>
      <c r="AI3988" s="440">
        <f t="shared" si="3055"/>
        <v>0.36116504257564563</v>
      </c>
      <c r="AJ3988" s="439">
        <f t="shared" si="3055"/>
        <v>0.35166069934997074</v>
      </c>
      <c r="AK3988" s="439">
        <f t="shared" si="3055"/>
        <v>0.34215635612429585</v>
      </c>
      <c r="AL3988" s="439">
        <f t="shared" si="3055"/>
        <v>0.33265201289862095</v>
      </c>
      <c r="AM3988" s="439">
        <f t="shared" si="3055"/>
        <v>0.32314766967294606</v>
      </c>
      <c r="AN3988" s="440">
        <f t="shared" si="3055"/>
        <v>0.31364332644727116</v>
      </c>
    </row>
    <row r="3989" spans="1:40" outlineLevel="2">
      <c r="A3989" s="882">
        <f>ROW()</f>
        <v>3989</v>
      </c>
      <c r="B3989" s="453"/>
      <c r="D3989" s="452" t="s">
        <v>34</v>
      </c>
      <c r="H3989" s="458"/>
      <c r="I3989" s="458"/>
      <c r="J3989" s="459"/>
      <c r="K3989" s="458"/>
      <c r="L3989" s="458"/>
      <c r="M3989" s="458"/>
      <c r="N3989" s="458"/>
      <c r="O3989" s="459"/>
      <c r="P3989" s="458"/>
      <c r="Q3989" s="458"/>
      <c r="R3989" s="458"/>
      <c r="S3989" s="463"/>
      <c r="T3989" s="458"/>
      <c r="U3989" s="458"/>
      <c r="V3989" s="458"/>
      <c r="W3989" s="31"/>
      <c r="X3989" s="440"/>
      <c r="Y3989" s="459"/>
      <c r="Z3989" s="458"/>
      <c r="AA3989" s="439"/>
      <c r="AB3989" s="439"/>
      <c r="AC3989" s="439"/>
      <c r="AD3989" s="440"/>
      <c r="AE3989" s="443"/>
      <c r="AF3989" s="439"/>
      <c r="AG3989" s="439">
        <f t="shared" si="3055"/>
        <v>27.436758052194065</v>
      </c>
      <c r="AH3989" s="439">
        <f t="shared" si="3055"/>
        <v>25.986801226862607</v>
      </c>
      <c r="AI3989" s="440">
        <f t="shared" si="3055"/>
        <v>24.536844401531148</v>
      </c>
      <c r="AJ3989" s="439">
        <f t="shared" si="3055"/>
        <v>23.470025079725445</v>
      </c>
      <c r="AK3989" s="439">
        <f t="shared" si="3055"/>
        <v>22.403205757919743</v>
      </c>
      <c r="AL3989" s="439">
        <f t="shared" si="3055"/>
        <v>21.33638643611404</v>
      </c>
      <c r="AM3989" s="439">
        <f t="shared" si="3055"/>
        <v>20.269567114308337</v>
      </c>
      <c r="AN3989" s="440">
        <f t="shared" si="3055"/>
        <v>19.202747792502635</v>
      </c>
    </row>
    <row r="3990" spans="1:40" outlineLevel="2">
      <c r="A3990" s="882">
        <f>ROW()</f>
        <v>3990</v>
      </c>
      <c r="B3990" s="453"/>
      <c r="D3990" s="452" t="s">
        <v>35</v>
      </c>
      <c r="H3990" s="458"/>
      <c r="I3990" s="458"/>
      <c r="J3990" s="459"/>
      <c r="K3990" s="458"/>
      <c r="L3990" s="458"/>
      <c r="M3990" s="458"/>
      <c r="N3990" s="458"/>
      <c r="O3990" s="459"/>
      <c r="P3990" s="458"/>
      <c r="Q3990" s="458"/>
      <c r="R3990" s="458"/>
      <c r="S3990" s="463"/>
      <c r="T3990" s="458"/>
      <c r="U3990" s="458"/>
      <c r="V3990" s="458"/>
      <c r="W3990" s="31"/>
      <c r="X3990" s="440"/>
      <c r="Y3990" s="459"/>
      <c r="Z3990" s="458"/>
      <c r="AA3990" s="439"/>
      <c r="AB3990" s="439"/>
      <c r="AC3990" s="439"/>
      <c r="AD3990" s="440"/>
      <c r="AE3990" s="443"/>
      <c r="AF3990" s="439"/>
      <c r="AG3990" s="439">
        <f t="shared" si="3055"/>
        <v>0.87107719624699109</v>
      </c>
      <c r="AH3990" s="439">
        <f t="shared" si="3055"/>
        <v>0.76856800481680232</v>
      </c>
      <c r="AI3990" s="440">
        <f t="shared" si="3055"/>
        <v>0.66605881338661355</v>
      </c>
      <c r="AJ3990" s="439">
        <f t="shared" si="3055"/>
        <v>0.58280146171328684</v>
      </c>
      <c r="AK3990" s="439">
        <f t="shared" si="3055"/>
        <v>0.49954411003996013</v>
      </c>
      <c r="AL3990" s="439">
        <f t="shared" si="3055"/>
        <v>0.41628675836663342</v>
      </c>
      <c r="AM3990" s="439">
        <f t="shared" si="3055"/>
        <v>0.33302940669330672</v>
      </c>
      <c r="AN3990" s="440">
        <f t="shared" si="3055"/>
        <v>0.24977205501998004</v>
      </c>
    </row>
    <row r="3991" spans="1:40" outlineLevel="2">
      <c r="A3991" s="882">
        <f>ROW()</f>
        <v>3991</v>
      </c>
      <c r="B3991" s="453"/>
      <c r="D3991" s="452" t="s">
        <v>302</v>
      </c>
      <c r="H3991" s="458"/>
      <c r="I3991" s="458"/>
      <c r="J3991" s="459"/>
      <c r="K3991" s="458"/>
      <c r="L3991" s="458"/>
      <c r="M3991" s="458"/>
      <c r="N3991" s="458"/>
      <c r="O3991" s="459"/>
      <c r="P3991" s="458"/>
      <c r="Q3991" s="458"/>
      <c r="R3991" s="458"/>
      <c r="S3991" s="463"/>
      <c r="T3991" s="458"/>
      <c r="U3991" s="458"/>
      <c r="V3991" s="458"/>
      <c r="W3991" s="31"/>
      <c r="X3991" s="440"/>
      <c r="Y3991" s="459"/>
      <c r="Z3991" s="458"/>
      <c r="AA3991" s="439"/>
      <c r="AB3991" s="439"/>
      <c r="AC3991" s="439"/>
      <c r="AD3991" s="440"/>
      <c r="AE3991" s="443"/>
      <c r="AF3991" s="439"/>
      <c r="AG3991" s="439">
        <f t="shared" ref="AG3991:AN3996" si="3056">AG3901+AG3919+AG3937+AG3955 + AG3973</f>
        <v>1.2348030517795943</v>
      </c>
      <c r="AH3991" s="439">
        <f t="shared" si="3056"/>
        <v>1.0158430226065991</v>
      </c>
      <c r="AI3991" s="440">
        <f t="shared" si="3056"/>
        <v>0.79688299343360403</v>
      </c>
      <c r="AJ3991" s="439">
        <f t="shared" si="3056"/>
        <v>0.69727261925440354</v>
      </c>
      <c r="AK3991" s="439">
        <f t="shared" si="3056"/>
        <v>0.59766224507520305</v>
      </c>
      <c r="AL3991" s="439">
        <f t="shared" si="3056"/>
        <v>0.49805187089600256</v>
      </c>
      <c r="AM3991" s="439">
        <f t="shared" si="3056"/>
        <v>0.39844149671680207</v>
      </c>
      <c r="AN3991" s="440">
        <f t="shared" si="3056"/>
        <v>0.29883112253760158</v>
      </c>
    </row>
    <row r="3992" spans="1:40" outlineLevel="2">
      <c r="A3992" s="882">
        <f>ROW()</f>
        <v>3992</v>
      </c>
      <c r="B3992" s="453"/>
      <c r="D3992" s="452" t="s">
        <v>36</v>
      </c>
      <c r="H3992" s="458"/>
      <c r="I3992" s="458"/>
      <c r="J3992" s="459"/>
      <c r="K3992" s="458"/>
      <c r="L3992" s="458"/>
      <c r="M3992" s="458"/>
      <c r="N3992" s="458"/>
      <c r="O3992" s="459"/>
      <c r="P3992" s="458"/>
      <c r="Q3992" s="458"/>
      <c r="R3992" s="458"/>
      <c r="S3992" s="463"/>
      <c r="T3992" s="458"/>
      <c r="U3992" s="458"/>
      <c r="V3992" s="458"/>
      <c r="W3992" s="31"/>
      <c r="X3992" s="440"/>
      <c r="Y3992" s="459"/>
      <c r="Z3992" s="458"/>
      <c r="AA3992" s="439"/>
      <c r="AB3992" s="439"/>
      <c r="AC3992" s="439"/>
      <c r="AD3992" s="440"/>
      <c r="AE3992" s="443"/>
      <c r="AF3992" s="439"/>
      <c r="AG3992" s="439">
        <f t="shared" si="3056"/>
        <v>7.5948851486222813</v>
      </c>
      <c r="AH3992" s="439">
        <f t="shared" si="3056"/>
        <v>6.0002192686406399</v>
      </c>
      <c r="AI3992" s="440">
        <f t="shared" si="3056"/>
        <v>4.4055533886589986</v>
      </c>
      <c r="AJ3992" s="439">
        <f t="shared" si="3056"/>
        <v>2.9370355924393321</v>
      </c>
      <c r="AK3992" s="439">
        <f t="shared" si="3056"/>
        <v>1.468517796219666</v>
      </c>
      <c r="AL3992" s="439">
        <f t="shared" si="3056"/>
        <v>0</v>
      </c>
      <c r="AM3992" s="439">
        <f t="shared" si="3056"/>
        <v>0</v>
      </c>
      <c r="AN3992" s="440">
        <f t="shared" si="3056"/>
        <v>0</v>
      </c>
    </row>
    <row r="3993" spans="1:40" outlineLevel="2">
      <c r="A3993" s="882">
        <f>ROW()</f>
        <v>3993</v>
      </c>
      <c r="B3993" s="453"/>
      <c r="D3993" s="452" t="s">
        <v>583</v>
      </c>
      <c r="H3993" s="458"/>
      <c r="I3993" s="458"/>
      <c r="J3993" s="459"/>
      <c r="K3993" s="458"/>
      <c r="L3993" s="458"/>
      <c r="M3993" s="458"/>
      <c r="N3993" s="458"/>
      <c r="O3993" s="459"/>
      <c r="P3993" s="458"/>
      <c r="Q3993" s="458"/>
      <c r="R3993" s="458"/>
      <c r="S3993" s="463"/>
      <c r="T3993" s="458"/>
      <c r="U3993" s="458"/>
      <c r="V3993" s="458"/>
      <c r="W3993" s="31"/>
      <c r="X3993" s="440"/>
      <c r="Y3993" s="459"/>
      <c r="Z3993" s="458"/>
      <c r="AA3993" s="439"/>
      <c r="AB3993" s="439"/>
      <c r="AC3993" s="439"/>
      <c r="AD3993" s="440"/>
      <c r="AE3993" s="443"/>
      <c r="AF3993" s="439"/>
      <c r="AG3993" s="439">
        <f t="shared" si="3056"/>
        <v>0.90884620761467882</v>
      </c>
      <c r="AH3993" s="439">
        <f t="shared" si="3056"/>
        <v>0.73946501327382252</v>
      </c>
      <c r="AI3993" s="440">
        <f t="shared" si="3056"/>
        <v>0.57008381893296622</v>
      </c>
      <c r="AJ3993" s="439">
        <f t="shared" si="3056"/>
        <v>0.49882334156634545</v>
      </c>
      <c r="AK3993" s="439">
        <f t="shared" si="3056"/>
        <v>0.42756286419972467</v>
      </c>
      <c r="AL3993" s="439">
        <f t="shared" si="3056"/>
        <v>0.35630238683310389</v>
      </c>
      <c r="AM3993" s="439">
        <f t="shared" si="3056"/>
        <v>0.28504190946648311</v>
      </c>
      <c r="AN3993" s="440">
        <f t="shared" si="3056"/>
        <v>0.21378143209986233</v>
      </c>
    </row>
    <row r="3994" spans="1:40" outlineLevel="2">
      <c r="A3994" s="882">
        <f>ROW()</f>
        <v>3994</v>
      </c>
      <c r="B3994" s="453"/>
      <c r="D3994" s="452" t="s">
        <v>81</v>
      </c>
      <c r="H3994" s="458"/>
      <c r="I3994" s="458"/>
      <c r="J3994" s="459"/>
      <c r="K3994" s="458"/>
      <c r="L3994" s="458"/>
      <c r="M3994" s="458"/>
      <c r="N3994" s="458"/>
      <c r="O3994" s="459"/>
      <c r="P3994" s="458"/>
      <c r="Q3994" s="458"/>
      <c r="R3994" s="458"/>
      <c r="S3994" s="463"/>
      <c r="T3994" s="458"/>
      <c r="U3994" s="458"/>
      <c r="V3994" s="458"/>
      <c r="W3994" s="31"/>
      <c r="X3994" s="440"/>
      <c r="Y3994" s="459"/>
      <c r="Z3994" s="458"/>
      <c r="AA3994" s="439"/>
      <c r="AB3994" s="439"/>
      <c r="AC3994" s="439"/>
      <c r="AD3994" s="440"/>
      <c r="AE3994" s="443"/>
      <c r="AF3994" s="439"/>
      <c r="AG3994" s="439">
        <f t="shared" si="3056"/>
        <v>0</v>
      </c>
      <c r="AH3994" s="439">
        <f t="shared" si="3056"/>
        <v>0</v>
      </c>
      <c r="AI3994" s="440">
        <f t="shared" si="3056"/>
        <v>0</v>
      </c>
      <c r="AJ3994" s="439">
        <f t="shared" si="3056"/>
        <v>0</v>
      </c>
      <c r="AK3994" s="439">
        <f t="shared" si="3056"/>
        <v>0</v>
      </c>
      <c r="AL3994" s="439">
        <f t="shared" si="3056"/>
        <v>0</v>
      </c>
      <c r="AM3994" s="439">
        <f t="shared" si="3056"/>
        <v>0</v>
      </c>
      <c r="AN3994" s="440">
        <f t="shared" si="3056"/>
        <v>0</v>
      </c>
    </row>
    <row r="3995" spans="1:40" outlineLevel="2">
      <c r="A3995" s="882">
        <f>ROW()</f>
        <v>3995</v>
      </c>
      <c r="B3995" s="453"/>
      <c r="D3995" s="452" t="s">
        <v>28</v>
      </c>
      <c r="H3995" s="458"/>
      <c r="I3995" s="458"/>
      <c r="J3995" s="459"/>
      <c r="K3995" s="458"/>
      <c r="L3995" s="458"/>
      <c r="M3995" s="458"/>
      <c r="N3995" s="458"/>
      <c r="O3995" s="459"/>
      <c r="P3995" s="458"/>
      <c r="Q3995" s="458"/>
      <c r="R3995" s="458"/>
      <c r="S3995" s="463"/>
      <c r="T3995" s="458"/>
      <c r="U3995" s="458"/>
      <c r="V3995" s="458"/>
      <c r="W3995" s="31"/>
      <c r="X3995" s="440"/>
      <c r="Y3995" s="459"/>
      <c r="Z3995" s="458"/>
      <c r="AA3995" s="439"/>
      <c r="AB3995" s="439"/>
      <c r="AC3995" s="439"/>
      <c r="AD3995" s="440"/>
      <c r="AE3995" s="443"/>
      <c r="AF3995" s="439"/>
      <c r="AG3995" s="439">
        <f t="shared" si="3056"/>
        <v>0</v>
      </c>
      <c r="AH3995" s="439">
        <f t="shared" si="3056"/>
        <v>0</v>
      </c>
      <c r="AI3995" s="440">
        <f t="shared" si="3056"/>
        <v>0</v>
      </c>
      <c r="AJ3995" s="439">
        <f t="shared" si="3056"/>
        <v>0</v>
      </c>
      <c r="AK3995" s="439">
        <f t="shared" si="3056"/>
        <v>0</v>
      </c>
      <c r="AL3995" s="439">
        <f t="shared" si="3056"/>
        <v>0</v>
      </c>
      <c r="AM3995" s="439">
        <f t="shared" si="3056"/>
        <v>0</v>
      </c>
      <c r="AN3995" s="440">
        <f t="shared" si="3056"/>
        <v>0</v>
      </c>
    </row>
    <row r="3996" spans="1:40" outlineLevel="2">
      <c r="A3996" s="882">
        <f>ROW()</f>
        <v>3996</v>
      </c>
      <c r="B3996" s="453"/>
      <c r="D3996" s="456" t="s">
        <v>443</v>
      </c>
      <c r="E3996" s="456"/>
      <c r="F3996" s="456"/>
      <c r="G3996" s="456"/>
      <c r="H3996" s="460"/>
      <c r="I3996" s="460"/>
      <c r="J3996" s="461"/>
      <c r="K3996" s="460"/>
      <c r="L3996" s="460"/>
      <c r="M3996" s="460"/>
      <c r="N3996" s="460"/>
      <c r="O3996" s="461"/>
      <c r="P3996" s="460"/>
      <c r="Q3996" s="460"/>
      <c r="R3996" s="460"/>
      <c r="S3996" s="465"/>
      <c r="T3996" s="460"/>
      <c r="U3996" s="460"/>
      <c r="V3996" s="460"/>
      <c r="W3996" s="57"/>
      <c r="X3996" s="442"/>
      <c r="Y3996" s="461"/>
      <c r="Z3996" s="460"/>
      <c r="AA3996" s="441"/>
      <c r="AB3996" s="441"/>
      <c r="AC3996" s="441"/>
      <c r="AD3996" s="442"/>
      <c r="AE3996" s="462"/>
      <c r="AF3996" s="441"/>
      <c r="AG3996" s="441">
        <f t="shared" si="3056"/>
        <v>0</v>
      </c>
      <c r="AH3996" s="441">
        <f t="shared" si="3056"/>
        <v>0</v>
      </c>
      <c r="AI3996" s="442">
        <f t="shared" si="3056"/>
        <v>0</v>
      </c>
      <c r="AJ3996" s="441">
        <f t="shared" si="3056"/>
        <v>0</v>
      </c>
      <c r="AK3996" s="441">
        <f t="shared" si="3056"/>
        <v>0</v>
      </c>
      <c r="AL3996" s="441">
        <f t="shared" si="3056"/>
        <v>0</v>
      </c>
      <c r="AM3996" s="441">
        <f t="shared" si="3056"/>
        <v>0</v>
      </c>
      <c r="AN3996" s="442">
        <f t="shared" si="3056"/>
        <v>0</v>
      </c>
    </row>
    <row r="3997" spans="1:40" outlineLevel="2">
      <c r="A3997" s="887">
        <f>ROW()</f>
        <v>3997</v>
      </c>
      <c r="B3997" s="644"/>
      <c r="C3997" s="770"/>
      <c r="D3997" s="456" t="s">
        <v>24</v>
      </c>
      <c r="E3997" s="456"/>
      <c r="F3997" s="456"/>
      <c r="G3997" s="456"/>
      <c r="H3997" s="460"/>
      <c r="I3997" s="460"/>
      <c r="J3997" s="461"/>
      <c r="K3997" s="460"/>
      <c r="L3997" s="460"/>
      <c r="M3997" s="460"/>
      <c r="N3997" s="460"/>
      <c r="O3997" s="461"/>
      <c r="P3997" s="460"/>
      <c r="Q3997" s="460"/>
      <c r="R3997" s="460"/>
      <c r="S3997" s="465"/>
      <c r="T3997" s="460"/>
      <c r="U3997" s="460"/>
      <c r="V3997" s="460"/>
      <c r="W3997" s="441"/>
      <c r="X3997" s="442"/>
      <c r="Y3997" s="461"/>
      <c r="Z3997" s="460"/>
      <c r="AA3997" s="441"/>
      <c r="AB3997" s="441"/>
      <c r="AC3997" s="441"/>
      <c r="AD3997" s="442"/>
      <c r="AE3997" s="1159"/>
      <c r="AF3997" s="441"/>
      <c r="AG3997" s="441">
        <f t="shared" ref="AG3997:AN3997" si="3057">SUM(AG3981:AG3996)</f>
        <v>83.664288467512904</v>
      </c>
      <c r="AH3997" s="441">
        <f t="shared" si="3057"/>
        <v>79.38063890227177</v>
      </c>
      <c r="AI3997" s="442">
        <f t="shared" si="3057"/>
        <v>75.096989337030621</v>
      </c>
      <c r="AJ3997" s="441">
        <f t="shared" si="3057"/>
        <v>71.548539172544352</v>
      </c>
      <c r="AK3997" s="441">
        <f t="shared" si="3057"/>
        <v>68.000089008058097</v>
      </c>
      <c r="AL3997" s="441">
        <f t="shared" si="3057"/>
        <v>64.451638843571814</v>
      </c>
      <c r="AM3997" s="441">
        <f t="shared" si="3057"/>
        <v>62.371706475305217</v>
      </c>
      <c r="AN3997" s="442">
        <f t="shared" si="3057"/>
        <v>60.291774107038613</v>
      </c>
    </row>
    <row r="3998" spans="1:40">
      <c r="A3998" s="884" t="str">
        <f>"2023 Capex Account [m$"&amp;Input!$G$43&amp;"]"</f>
        <v>2023 Capex Account [m$31/12/2023]</v>
      </c>
      <c r="B3998" s="885"/>
      <c r="C3998" s="886"/>
      <c r="D3998" s="885"/>
      <c r="E3998" s="885"/>
      <c r="F3998" s="885"/>
      <c r="G3998" s="25"/>
      <c r="H3998" s="885"/>
      <c r="I3998" s="25"/>
      <c r="J3998" s="323"/>
      <c r="K3998" s="25"/>
      <c r="L3998" s="25"/>
      <c r="M3998" s="25"/>
      <c r="N3998" s="25"/>
      <c r="O3998" s="323"/>
      <c r="P3998" s="25"/>
      <c r="Q3998" s="25"/>
      <c r="R3998" s="25"/>
      <c r="S3998" s="318"/>
      <c r="T3998" s="25"/>
      <c r="U3998" s="25"/>
      <c r="V3998" s="25"/>
      <c r="W3998" s="25"/>
      <c r="X3998" s="318"/>
      <c r="Y3998" s="323"/>
      <c r="Z3998" s="25"/>
      <c r="AA3998" s="25"/>
      <c r="AB3998" s="25"/>
      <c r="AC3998" s="25"/>
      <c r="AD3998" s="318"/>
      <c r="AE3998" s="323"/>
      <c r="AF3998" s="25"/>
      <c r="AG3998" s="25"/>
      <c r="AH3998" s="25"/>
      <c r="AI3998" s="318"/>
      <c r="AJ3998" s="323"/>
      <c r="AK3998" s="25"/>
      <c r="AL3998" s="25"/>
      <c r="AM3998" s="25"/>
      <c r="AN3998" s="318"/>
    </row>
    <row r="3999" spans="1:40" outlineLevel="1">
      <c r="A3999" s="732" t="s">
        <v>26</v>
      </c>
      <c r="B3999" s="733"/>
      <c r="C3999" s="881"/>
      <c r="D3999" s="733"/>
      <c r="E3999" s="733"/>
      <c r="F3999" s="733"/>
      <c r="G3999" s="730"/>
      <c r="H3999" s="733"/>
      <c r="I3999" s="730"/>
      <c r="J3999" s="729"/>
      <c r="K3999" s="730"/>
      <c r="L3999" s="730"/>
      <c r="M3999" s="730"/>
      <c r="N3999" s="730"/>
      <c r="O3999" s="729"/>
      <c r="P3999" s="730"/>
      <c r="Q3999" s="730"/>
      <c r="R3999" s="730"/>
      <c r="S3999" s="731"/>
      <c r="T3999" s="730"/>
      <c r="U3999" s="730"/>
      <c r="V3999" s="730"/>
      <c r="W3999" s="730"/>
      <c r="X3999" s="731"/>
      <c r="Y3999" s="729"/>
      <c r="Z3999" s="730"/>
      <c r="AA3999" s="730"/>
      <c r="AB3999" s="730"/>
      <c r="AC3999" s="730"/>
      <c r="AD3999" s="731"/>
      <c r="AE3999" s="729"/>
      <c r="AF3999" s="730"/>
      <c r="AG3999" s="730"/>
      <c r="AH3999" s="730"/>
      <c r="AI3999" s="731"/>
      <c r="AJ3999" s="729"/>
      <c r="AK3999" s="730"/>
      <c r="AL3999" s="730"/>
      <c r="AM3999" s="730"/>
      <c r="AN3999" s="731"/>
    </row>
    <row r="4000" spans="1:40" outlineLevel="2">
      <c r="A4000" s="882">
        <f>ROW()</f>
        <v>4000</v>
      </c>
      <c r="B4000" s="453"/>
      <c r="D4000" s="452" t="s">
        <v>300</v>
      </c>
      <c r="H4000" s="458"/>
      <c r="I4000" s="458"/>
      <c r="J4000" s="459"/>
      <c r="K4000" s="458"/>
      <c r="L4000" s="458"/>
      <c r="M4000" s="458"/>
      <c r="N4000" s="458"/>
      <c r="O4000" s="459"/>
      <c r="P4000" s="458"/>
      <c r="Q4000" s="458"/>
      <c r="R4000" s="458"/>
      <c r="S4000" s="463"/>
      <c r="T4000" s="458"/>
      <c r="U4000" s="458"/>
      <c r="V4000" s="458"/>
      <c r="W4000" s="458"/>
      <c r="X4000" s="463"/>
      <c r="Y4000" s="459"/>
      <c r="Z4000" s="458"/>
      <c r="AA4000" s="169"/>
      <c r="AB4000" s="169"/>
      <c r="AC4000" s="169"/>
      <c r="AD4000" s="337"/>
      <c r="AE4000" s="459"/>
      <c r="AF4000" s="169"/>
      <c r="AG4000" s="169"/>
      <c r="AH4000" s="169"/>
      <c r="AI4000" s="337">
        <f>Input!$Y$58</f>
        <v>80</v>
      </c>
      <c r="AJ4000" s="26">
        <f t="shared" ref="AJ4000:AJ4015" si="3058">(AI4000-AI$9)*(AI4000&gt;AJ$9)</f>
        <v>79</v>
      </c>
      <c r="AK4000" s="26">
        <f t="shared" ref="AK4000:AK4015" si="3059">(AJ4000-AJ$9)*(AJ4000&gt;AK$9)</f>
        <v>78</v>
      </c>
      <c r="AL4000" s="26">
        <f t="shared" ref="AL4000:AL4015" si="3060">(AK4000-AK$9)*(AK4000&gt;AL$9)</f>
        <v>77</v>
      </c>
      <c r="AM4000" s="26">
        <f t="shared" ref="AM4000:AM4015" si="3061">(AL4000-AL$9)*(AL4000&gt;AM$9)</f>
        <v>76</v>
      </c>
      <c r="AN4000" s="311">
        <f t="shared" ref="AN4000:AN4015" si="3062">(AM4000-AM$9)*(AM4000&gt;AN$9)</f>
        <v>75</v>
      </c>
    </row>
    <row r="4001" spans="1:40" outlineLevel="2">
      <c r="A4001" s="882">
        <f>ROW()</f>
        <v>4001</v>
      </c>
      <c r="B4001" s="453"/>
      <c r="D4001" s="452" t="s">
        <v>301</v>
      </c>
      <c r="H4001" s="458"/>
      <c r="I4001" s="458"/>
      <c r="J4001" s="459"/>
      <c r="K4001" s="458"/>
      <c r="L4001" s="458"/>
      <c r="M4001" s="458"/>
      <c r="N4001" s="458"/>
      <c r="O4001" s="459"/>
      <c r="P4001" s="458"/>
      <c r="Q4001" s="458"/>
      <c r="R4001" s="458"/>
      <c r="S4001" s="463"/>
      <c r="T4001" s="458"/>
      <c r="U4001" s="458"/>
      <c r="V4001" s="458"/>
      <c r="W4001" s="458"/>
      <c r="X4001" s="463"/>
      <c r="Y4001" s="459"/>
      <c r="Z4001" s="458"/>
      <c r="AA4001" s="169"/>
      <c r="AB4001" s="169"/>
      <c r="AC4001" s="169"/>
      <c r="AD4001" s="337"/>
      <c r="AE4001" s="459"/>
      <c r="AF4001" s="169"/>
      <c r="AG4001" s="169"/>
      <c r="AH4001" s="169"/>
      <c r="AI4001" s="337">
        <f>Input!$Y$59</f>
        <v>60</v>
      </c>
      <c r="AJ4001" s="26">
        <f t="shared" si="3058"/>
        <v>59</v>
      </c>
      <c r="AK4001" s="26">
        <f t="shared" si="3059"/>
        <v>58</v>
      </c>
      <c r="AL4001" s="26">
        <f t="shared" si="3060"/>
        <v>57</v>
      </c>
      <c r="AM4001" s="26">
        <f t="shared" si="3061"/>
        <v>56</v>
      </c>
      <c r="AN4001" s="311">
        <f t="shared" si="3062"/>
        <v>55</v>
      </c>
    </row>
    <row r="4002" spans="1:40" outlineLevel="2">
      <c r="A4002" s="882">
        <f>ROW()</f>
        <v>4002</v>
      </c>
      <c r="B4002" s="453"/>
      <c r="D4002" s="452" t="s">
        <v>29</v>
      </c>
      <c r="H4002" s="458"/>
      <c r="I4002" s="458"/>
      <c r="J4002" s="459"/>
      <c r="K4002" s="458"/>
      <c r="L4002" s="458"/>
      <c r="M4002" s="458"/>
      <c r="N4002" s="458"/>
      <c r="O4002" s="459"/>
      <c r="P4002" s="458"/>
      <c r="Q4002" s="458"/>
      <c r="R4002" s="458"/>
      <c r="S4002" s="463"/>
      <c r="T4002" s="458"/>
      <c r="U4002" s="458"/>
      <c r="V4002" s="458"/>
      <c r="W4002" s="458"/>
      <c r="X4002" s="463"/>
      <c r="Y4002" s="459"/>
      <c r="Z4002" s="458"/>
      <c r="AA4002" s="169"/>
      <c r="AB4002" s="169"/>
      <c r="AC4002" s="169"/>
      <c r="AD4002" s="337"/>
      <c r="AE4002" s="459"/>
      <c r="AF4002" s="169"/>
      <c r="AG4002" s="169"/>
      <c r="AH4002" s="169"/>
      <c r="AI4002" s="337">
        <f>Input!$Y$60</f>
        <v>60</v>
      </c>
      <c r="AJ4002" s="26">
        <f t="shared" si="3058"/>
        <v>59</v>
      </c>
      <c r="AK4002" s="26">
        <f t="shared" si="3059"/>
        <v>58</v>
      </c>
      <c r="AL4002" s="26">
        <f t="shared" si="3060"/>
        <v>57</v>
      </c>
      <c r="AM4002" s="26">
        <f t="shared" si="3061"/>
        <v>56</v>
      </c>
      <c r="AN4002" s="311">
        <f t="shared" si="3062"/>
        <v>55</v>
      </c>
    </row>
    <row r="4003" spans="1:40" outlineLevel="2">
      <c r="A4003" s="882">
        <f>ROW()</f>
        <v>4003</v>
      </c>
      <c r="B4003" s="453"/>
      <c r="D4003" s="452" t="s">
        <v>30</v>
      </c>
      <c r="H4003" s="458"/>
      <c r="I4003" s="458"/>
      <c r="J4003" s="459"/>
      <c r="K4003" s="458"/>
      <c r="L4003" s="458"/>
      <c r="M4003" s="458"/>
      <c r="N4003" s="458"/>
      <c r="O4003" s="459"/>
      <c r="P4003" s="458"/>
      <c r="Q4003" s="458"/>
      <c r="R4003" s="458"/>
      <c r="S4003" s="463"/>
      <c r="T4003" s="458"/>
      <c r="U4003" s="458"/>
      <c r="V4003" s="458"/>
      <c r="W4003" s="458"/>
      <c r="X4003" s="463"/>
      <c r="Y4003" s="459"/>
      <c r="Z4003" s="458"/>
      <c r="AA4003" s="169"/>
      <c r="AB4003" s="169"/>
      <c r="AC4003" s="169"/>
      <c r="AD4003" s="337"/>
      <c r="AE4003" s="459"/>
      <c r="AF4003" s="169"/>
      <c r="AG4003" s="169"/>
      <c r="AH4003" s="169"/>
      <c r="AI4003" s="337">
        <f>Input!$Y$61</f>
        <v>60</v>
      </c>
      <c r="AJ4003" s="26">
        <f t="shared" si="3058"/>
        <v>59</v>
      </c>
      <c r="AK4003" s="26">
        <f t="shared" si="3059"/>
        <v>58</v>
      </c>
      <c r="AL4003" s="26">
        <f t="shared" si="3060"/>
        <v>57</v>
      </c>
      <c r="AM4003" s="26">
        <f t="shared" si="3061"/>
        <v>56</v>
      </c>
      <c r="AN4003" s="311">
        <f t="shared" si="3062"/>
        <v>55</v>
      </c>
    </row>
    <row r="4004" spans="1:40" outlineLevel="2">
      <c r="A4004" s="882">
        <f>ROW()</f>
        <v>4004</v>
      </c>
      <c r="B4004" s="453"/>
      <c r="D4004" s="452" t="s">
        <v>31</v>
      </c>
      <c r="H4004" s="458"/>
      <c r="I4004" s="458"/>
      <c r="J4004" s="459"/>
      <c r="K4004" s="458"/>
      <c r="L4004" s="458"/>
      <c r="M4004" s="458"/>
      <c r="N4004" s="458"/>
      <c r="O4004" s="459"/>
      <c r="P4004" s="458"/>
      <c r="Q4004" s="458"/>
      <c r="R4004" s="458"/>
      <c r="S4004" s="463"/>
      <c r="T4004" s="458"/>
      <c r="U4004" s="458"/>
      <c r="V4004" s="458"/>
      <c r="W4004" s="458"/>
      <c r="X4004" s="463"/>
      <c r="Y4004" s="459"/>
      <c r="Z4004" s="458"/>
      <c r="AA4004" s="169"/>
      <c r="AB4004" s="169"/>
      <c r="AC4004" s="169"/>
      <c r="AD4004" s="337"/>
      <c r="AE4004" s="459"/>
      <c r="AF4004" s="169"/>
      <c r="AG4004" s="169"/>
      <c r="AH4004" s="169"/>
      <c r="AI4004" s="337">
        <f>Input!$Y$62</f>
        <v>60</v>
      </c>
      <c r="AJ4004" s="26">
        <f t="shared" si="3058"/>
        <v>59</v>
      </c>
      <c r="AK4004" s="26">
        <f t="shared" si="3059"/>
        <v>58</v>
      </c>
      <c r="AL4004" s="26">
        <f t="shared" si="3060"/>
        <v>57</v>
      </c>
      <c r="AM4004" s="26">
        <f t="shared" si="3061"/>
        <v>56</v>
      </c>
      <c r="AN4004" s="311">
        <f t="shared" si="3062"/>
        <v>55</v>
      </c>
    </row>
    <row r="4005" spans="1:40" outlineLevel="2">
      <c r="A4005" s="882">
        <f>ROW()</f>
        <v>4005</v>
      </c>
      <c r="B4005" s="453"/>
      <c r="D4005" s="452" t="s">
        <v>32</v>
      </c>
      <c r="H4005" s="458"/>
      <c r="I4005" s="458"/>
      <c r="J4005" s="459"/>
      <c r="K4005" s="458"/>
      <c r="L4005" s="458"/>
      <c r="M4005" s="458"/>
      <c r="N4005" s="458"/>
      <c r="O4005" s="459"/>
      <c r="P4005" s="458"/>
      <c r="Q4005" s="458"/>
      <c r="R4005" s="458"/>
      <c r="S4005" s="463"/>
      <c r="T4005" s="458"/>
      <c r="U4005" s="458"/>
      <c r="V4005" s="458"/>
      <c r="W4005" s="458"/>
      <c r="X4005" s="463"/>
      <c r="Y4005" s="459"/>
      <c r="Z4005" s="458"/>
      <c r="AA4005" s="169"/>
      <c r="AB4005" s="169"/>
      <c r="AC4005" s="169"/>
      <c r="AD4005" s="337"/>
      <c r="AE4005" s="459"/>
      <c r="AF4005" s="169"/>
      <c r="AG4005" s="169"/>
      <c r="AH4005" s="169"/>
      <c r="AI4005" s="337">
        <f>Input!$Y$63</f>
        <v>40</v>
      </c>
      <c r="AJ4005" s="26">
        <f t="shared" si="3058"/>
        <v>39</v>
      </c>
      <c r="AK4005" s="26">
        <f t="shared" si="3059"/>
        <v>38</v>
      </c>
      <c r="AL4005" s="26">
        <f t="shared" si="3060"/>
        <v>37</v>
      </c>
      <c r="AM4005" s="26">
        <f t="shared" si="3061"/>
        <v>36</v>
      </c>
      <c r="AN4005" s="311">
        <f t="shared" si="3062"/>
        <v>35</v>
      </c>
    </row>
    <row r="4006" spans="1:40" outlineLevel="2">
      <c r="A4006" s="882">
        <f>ROW()</f>
        <v>4006</v>
      </c>
      <c r="B4006" s="453"/>
      <c r="D4006" s="452" t="s">
        <v>33</v>
      </c>
      <c r="H4006" s="458"/>
      <c r="I4006" s="458"/>
      <c r="J4006" s="459"/>
      <c r="K4006" s="458"/>
      <c r="L4006" s="458"/>
      <c r="M4006" s="458"/>
      <c r="N4006" s="458"/>
      <c r="O4006" s="459"/>
      <c r="P4006" s="458"/>
      <c r="Q4006" s="458"/>
      <c r="R4006" s="458"/>
      <c r="S4006" s="463"/>
      <c r="T4006" s="458"/>
      <c r="U4006" s="458"/>
      <c r="V4006" s="458"/>
      <c r="W4006" s="458"/>
      <c r="X4006" s="463"/>
      <c r="Y4006" s="459"/>
      <c r="Z4006" s="458"/>
      <c r="AA4006" s="169"/>
      <c r="AB4006" s="169"/>
      <c r="AC4006" s="169"/>
      <c r="AD4006" s="337"/>
      <c r="AE4006" s="459"/>
      <c r="AF4006" s="169"/>
      <c r="AG4006" s="169"/>
      <c r="AH4006" s="169"/>
      <c r="AI4006" s="337">
        <f>Input!$Y$64</f>
        <v>40</v>
      </c>
      <c r="AJ4006" s="26">
        <f t="shared" si="3058"/>
        <v>39</v>
      </c>
      <c r="AK4006" s="26">
        <f t="shared" si="3059"/>
        <v>38</v>
      </c>
      <c r="AL4006" s="26">
        <f t="shared" si="3060"/>
        <v>37</v>
      </c>
      <c r="AM4006" s="26">
        <f t="shared" si="3061"/>
        <v>36</v>
      </c>
      <c r="AN4006" s="311">
        <f t="shared" si="3062"/>
        <v>35</v>
      </c>
    </row>
    <row r="4007" spans="1:40" outlineLevel="2">
      <c r="A4007" s="882">
        <f>ROW()</f>
        <v>4007</v>
      </c>
      <c r="B4007" s="453"/>
      <c r="D4007" s="452" t="s">
        <v>27</v>
      </c>
      <c r="H4007" s="458"/>
      <c r="I4007" s="458"/>
      <c r="J4007" s="459"/>
      <c r="K4007" s="458"/>
      <c r="L4007" s="458"/>
      <c r="M4007" s="458"/>
      <c r="N4007" s="458"/>
      <c r="O4007" s="459"/>
      <c r="P4007" s="458"/>
      <c r="Q4007" s="458"/>
      <c r="R4007" s="458"/>
      <c r="S4007" s="463"/>
      <c r="T4007" s="458"/>
      <c r="U4007" s="458"/>
      <c r="V4007" s="458"/>
      <c r="W4007" s="458"/>
      <c r="X4007" s="463"/>
      <c r="Y4007" s="459"/>
      <c r="Z4007" s="458"/>
      <c r="AA4007" s="169"/>
      <c r="AB4007" s="169"/>
      <c r="AC4007" s="169"/>
      <c r="AD4007" s="337"/>
      <c r="AE4007" s="459"/>
      <c r="AF4007" s="169"/>
      <c r="AG4007" s="169"/>
      <c r="AH4007" s="169"/>
      <c r="AI4007" s="337">
        <f>Input!$Y$65</f>
        <v>40</v>
      </c>
      <c r="AJ4007" s="26">
        <f t="shared" si="3058"/>
        <v>39</v>
      </c>
      <c r="AK4007" s="26">
        <f t="shared" si="3059"/>
        <v>38</v>
      </c>
      <c r="AL4007" s="26">
        <f t="shared" si="3060"/>
        <v>37</v>
      </c>
      <c r="AM4007" s="26">
        <f t="shared" si="3061"/>
        <v>36</v>
      </c>
      <c r="AN4007" s="311">
        <f t="shared" si="3062"/>
        <v>35</v>
      </c>
    </row>
    <row r="4008" spans="1:40" outlineLevel="2">
      <c r="A4008" s="882">
        <f>ROW()</f>
        <v>4008</v>
      </c>
      <c r="B4008" s="453"/>
      <c r="D4008" s="452" t="s">
        <v>34</v>
      </c>
      <c r="H4008" s="458"/>
      <c r="I4008" s="458"/>
      <c r="J4008" s="459"/>
      <c r="K4008" s="458"/>
      <c r="L4008" s="458"/>
      <c r="M4008" s="458"/>
      <c r="N4008" s="458"/>
      <c r="O4008" s="459"/>
      <c r="P4008" s="458"/>
      <c r="Q4008" s="458"/>
      <c r="R4008" s="458"/>
      <c r="S4008" s="463"/>
      <c r="T4008" s="458"/>
      <c r="U4008" s="458"/>
      <c r="V4008" s="458"/>
      <c r="W4008" s="458"/>
      <c r="X4008" s="463"/>
      <c r="Y4008" s="459"/>
      <c r="Z4008" s="458"/>
      <c r="AA4008" s="169"/>
      <c r="AB4008" s="169"/>
      <c r="AC4008" s="169"/>
      <c r="AD4008" s="337"/>
      <c r="AE4008" s="459"/>
      <c r="AF4008" s="169"/>
      <c r="AG4008" s="169"/>
      <c r="AH4008" s="169"/>
      <c r="AI4008" s="337">
        <f>Input!$Y$66</f>
        <v>25</v>
      </c>
      <c r="AJ4008" s="26">
        <f t="shared" si="3058"/>
        <v>24</v>
      </c>
      <c r="AK4008" s="26">
        <f t="shared" si="3059"/>
        <v>23</v>
      </c>
      <c r="AL4008" s="26">
        <f t="shared" si="3060"/>
        <v>22</v>
      </c>
      <c r="AM4008" s="26">
        <f t="shared" si="3061"/>
        <v>21</v>
      </c>
      <c r="AN4008" s="311">
        <f t="shared" si="3062"/>
        <v>20</v>
      </c>
    </row>
    <row r="4009" spans="1:40" outlineLevel="2">
      <c r="A4009" s="882">
        <f>ROW()</f>
        <v>4009</v>
      </c>
      <c r="B4009" s="453"/>
      <c r="D4009" s="452" t="s">
        <v>35</v>
      </c>
      <c r="H4009" s="458"/>
      <c r="I4009" s="458"/>
      <c r="J4009" s="459"/>
      <c r="K4009" s="458"/>
      <c r="L4009" s="458"/>
      <c r="M4009" s="458"/>
      <c r="N4009" s="458"/>
      <c r="O4009" s="459"/>
      <c r="P4009" s="458"/>
      <c r="Q4009" s="458"/>
      <c r="R4009" s="458"/>
      <c r="S4009" s="463"/>
      <c r="T4009" s="458"/>
      <c r="U4009" s="458"/>
      <c r="V4009" s="458"/>
      <c r="W4009" s="458"/>
      <c r="X4009" s="463"/>
      <c r="Y4009" s="459"/>
      <c r="Z4009" s="458"/>
      <c r="AA4009" s="169"/>
      <c r="AB4009" s="169"/>
      <c r="AC4009" s="169"/>
      <c r="AD4009" s="337"/>
      <c r="AE4009" s="459"/>
      <c r="AF4009" s="169"/>
      <c r="AG4009" s="169"/>
      <c r="AH4009" s="169"/>
      <c r="AI4009" s="337">
        <f>Input!$Y$67</f>
        <v>10</v>
      </c>
      <c r="AJ4009" s="26">
        <f t="shared" si="3058"/>
        <v>9</v>
      </c>
      <c r="AK4009" s="26">
        <f t="shared" si="3059"/>
        <v>8</v>
      </c>
      <c r="AL4009" s="26">
        <f t="shared" si="3060"/>
        <v>7</v>
      </c>
      <c r="AM4009" s="26">
        <f t="shared" si="3061"/>
        <v>6</v>
      </c>
      <c r="AN4009" s="311">
        <f t="shared" si="3062"/>
        <v>5</v>
      </c>
    </row>
    <row r="4010" spans="1:40" outlineLevel="2">
      <c r="A4010" s="882">
        <f>ROW()</f>
        <v>4010</v>
      </c>
      <c r="B4010" s="453"/>
      <c r="D4010" s="452" t="s">
        <v>302</v>
      </c>
      <c r="H4010" s="458"/>
      <c r="I4010" s="458"/>
      <c r="J4010" s="459"/>
      <c r="K4010" s="458"/>
      <c r="L4010" s="458"/>
      <c r="M4010" s="458"/>
      <c r="N4010" s="458"/>
      <c r="O4010" s="459"/>
      <c r="P4010" s="458"/>
      <c r="Q4010" s="458"/>
      <c r="R4010" s="458"/>
      <c r="S4010" s="463"/>
      <c r="T4010" s="458"/>
      <c r="U4010" s="458"/>
      <c r="V4010" s="458"/>
      <c r="W4010" s="458"/>
      <c r="X4010" s="463"/>
      <c r="Y4010" s="459"/>
      <c r="Z4010" s="458"/>
      <c r="AA4010" s="169"/>
      <c r="AB4010" s="169"/>
      <c r="AC4010" s="169"/>
      <c r="AD4010" s="337"/>
      <c r="AE4010" s="459"/>
      <c r="AF4010" s="169"/>
      <c r="AG4010" s="169"/>
      <c r="AH4010" s="169"/>
      <c r="AI4010" s="337">
        <f>Input!$Y$68</f>
        <v>10</v>
      </c>
      <c r="AJ4010" s="26">
        <f t="shared" si="3058"/>
        <v>9</v>
      </c>
      <c r="AK4010" s="26">
        <f t="shared" si="3059"/>
        <v>8</v>
      </c>
      <c r="AL4010" s="26">
        <f t="shared" si="3060"/>
        <v>7</v>
      </c>
      <c r="AM4010" s="26">
        <f t="shared" si="3061"/>
        <v>6</v>
      </c>
      <c r="AN4010" s="311">
        <f t="shared" si="3062"/>
        <v>5</v>
      </c>
    </row>
    <row r="4011" spans="1:40" outlineLevel="2">
      <c r="A4011" s="882">
        <f>ROW()</f>
        <v>4011</v>
      </c>
      <c r="B4011" s="453"/>
      <c r="D4011" s="452" t="s">
        <v>36</v>
      </c>
      <c r="H4011" s="458"/>
      <c r="I4011" s="458"/>
      <c r="J4011" s="459"/>
      <c r="K4011" s="458"/>
      <c r="L4011" s="458"/>
      <c r="M4011" s="458"/>
      <c r="N4011" s="458"/>
      <c r="O4011" s="459"/>
      <c r="P4011" s="458"/>
      <c r="Q4011" s="458"/>
      <c r="R4011" s="458"/>
      <c r="S4011" s="463"/>
      <c r="T4011" s="458"/>
      <c r="U4011" s="458"/>
      <c r="V4011" s="458"/>
      <c r="W4011" s="458"/>
      <c r="X4011" s="463"/>
      <c r="Y4011" s="459"/>
      <c r="Z4011" s="458"/>
      <c r="AA4011" s="169"/>
      <c r="AB4011" s="169"/>
      <c r="AC4011" s="169"/>
      <c r="AD4011" s="337"/>
      <c r="AE4011" s="459"/>
      <c r="AF4011" s="169"/>
      <c r="AG4011" s="169"/>
      <c r="AH4011" s="169"/>
      <c r="AI4011" s="337">
        <f>Input!$Y$69</f>
        <v>5</v>
      </c>
      <c r="AJ4011" s="26">
        <f t="shared" si="3058"/>
        <v>4</v>
      </c>
      <c r="AK4011" s="26">
        <f t="shared" si="3059"/>
        <v>3</v>
      </c>
      <c r="AL4011" s="26">
        <f t="shared" si="3060"/>
        <v>2</v>
      </c>
      <c r="AM4011" s="26">
        <f t="shared" si="3061"/>
        <v>1</v>
      </c>
      <c r="AN4011" s="311">
        <f t="shared" si="3062"/>
        <v>0</v>
      </c>
    </row>
    <row r="4012" spans="1:40" outlineLevel="2">
      <c r="A4012" s="882">
        <f>ROW()</f>
        <v>4012</v>
      </c>
      <c r="B4012" s="453"/>
      <c r="D4012" s="452" t="s">
        <v>583</v>
      </c>
      <c r="H4012" s="458"/>
      <c r="I4012" s="458"/>
      <c r="J4012" s="459"/>
      <c r="K4012" s="458"/>
      <c r="L4012" s="458"/>
      <c r="M4012" s="458"/>
      <c r="N4012" s="458"/>
      <c r="O4012" s="459"/>
      <c r="P4012" s="458"/>
      <c r="Q4012" s="458"/>
      <c r="R4012" s="458"/>
      <c r="S4012" s="463"/>
      <c r="T4012" s="458"/>
      <c r="U4012" s="458"/>
      <c r="V4012" s="458"/>
      <c r="W4012" s="458"/>
      <c r="X4012" s="463"/>
      <c r="Y4012" s="459"/>
      <c r="Z4012" s="458"/>
      <c r="AA4012" s="169"/>
      <c r="AB4012" s="169"/>
      <c r="AC4012" s="169"/>
      <c r="AD4012" s="337"/>
      <c r="AE4012" s="459"/>
      <c r="AF4012" s="169"/>
      <c r="AG4012" s="169"/>
      <c r="AH4012" s="169"/>
      <c r="AI4012" s="337">
        <f>Input!$Y$70</f>
        <v>10</v>
      </c>
      <c r="AJ4012" s="26">
        <f t="shared" si="3058"/>
        <v>9</v>
      </c>
      <c r="AK4012" s="26">
        <f t="shared" si="3059"/>
        <v>8</v>
      </c>
      <c r="AL4012" s="26">
        <f t="shared" si="3060"/>
        <v>7</v>
      </c>
      <c r="AM4012" s="26">
        <f t="shared" si="3061"/>
        <v>6</v>
      </c>
      <c r="AN4012" s="311">
        <f t="shared" si="3062"/>
        <v>5</v>
      </c>
    </row>
    <row r="4013" spans="1:40" outlineLevel="2">
      <c r="A4013" s="882">
        <f>ROW()</f>
        <v>4013</v>
      </c>
      <c r="B4013" s="453"/>
      <c r="D4013" s="452" t="s">
        <v>81</v>
      </c>
      <c r="H4013" s="458"/>
      <c r="I4013" s="458"/>
      <c r="J4013" s="459"/>
      <c r="K4013" s="458"/>
      <c r="L4013" s="458"/>
      <c r="M4013" s="458"/>
      <c r="N4013" s="458"/>
      <c r="O4013" s="459"/>
      <c r="P4013" s="458"/>
      <c r="Q4013" s="458"/>
      <c r="R4013" s="458"/>
      <c r="S4013" s="463"/>
      <c r="T4013" s="458"/>
      <c r="U4013" s="458"/>
      <c r="V4013" s="458"/>
      <c r="W4013" s="458"/>
      <c r="X4013" s="463"/>
      <c r="Y4013" s="459"/>
      <c r="Z4013" s="458"/>
      <c r="AA4013" s="169"/>
      <c r="AB4013" s="169"/>
      <c r="AC4013" s="169"/>
      <c r="AD4013" s="337"/>
      <c r="AE4013" s="459"/>
      <c r="AF4013" s="169"/>
      <c r="AG4013" s="169"/>
      <c r="AH4013" s="169"/>
      <c r="AI4013" s="337">
        <f>Input!$Y$71</f>
        <v>5</v>
      </c>
      <c r="AJ4013" s="26">
        <f t="shared" si="3058"/>
        <v>4</v>
      </c>
      <c r="AK4013" s="26">
        <f t="shared" si="3059"/>
        <v>3</v>
      </c>
      <c r="AL4013" s="26">
        <f t="shared" si="3060"/>
        <v>2</v>
      </c>
      <c r="AM4013" s="26">
        <f t="shared" si="3061"/>
        <v>1</v>
      </c>
      <c r="AN4013" s="311">
        <f t="shared" si="3062"/>
        <v>0</v>
      </c>
    </row>
    <row r="4014" spans="1:40" outlineLevel="2">
      <c r="A4014" s="882">
        <f>ROW()</f>
        <v>4014</v>
      </c>
      <c r="B4014" s="453"/>
      <c r="D4014" s="452" t="s">
        <v>28</v>
      </c>
      <c r="H4014" s="458"/>
      <c r="I4014" s="458"/>
      <c r="J4014" s="459"/>
      <c r="K4014" s="458"/>
      <c r="L4014" s="458"/>
      <c r="M4014" s="458"/>
      <c r="N4014" s="458"/>
      <c r="O4014" s="459"/>
      <c r="P4014" s="458"/>
      <c r="Q4014" s="458"/>
      <c r="R4014" s="458"/>
      <c r="S4014" s="463"/>
      <c r="T4014" s="458"/>
      <c r="U4014" s="458"/>
      <c r="V4014" s="458"/>
      <c r="W4014" s="458"/>
      <c r="X4014" s="463"/>
      <c r="Y4014" s="459"/>
      <c r="Z4014" s="458"/>
      <c r="AA4014" s="169"/>
      <c r="AB4014" s="169"/>
      <c r="AC4014" s="169"/>
      <c r="AD4014" s="337"/>
      <c r="AE4014" s="459"/>
      <c r="AF4014" s="169"/>
      <c r="AG4014" s="169"/>
      <c r="AH4014" s="169"/>
      <c r="AI4014" s="337">
        <f>Input!$Y$72</f>
        <v>0</v>
      </c>
      <c r="AJ4014" s="26">
        <f t="shared" si="3058"/>
        <v>0</v>
      </c>
      <c r="AK4014" s="26">
        <f t="shared" si="3059"/>
        <v>0</v>
      </c>
      <c r="AL4014" s="26">
        <f t="shared" si="3060"/>
        <v>0</v>
      </c>
      <c r="AM4014" s="26">
        <f t="shared" si="3061"/>
        <v>0</v>
      </c>
      <c r="AN4014" s="311">
        <f t="shared" si="3062"/>
        <v>0</v>
      </c>
    </row>
    <row r="4015" spans="1:40" outlineLevel="2">
      <c r="A4015" s="882">
        <f>ROW()</f>
        <v>4015</v>
      </c>
      <c r="B4015" s="453"/>
      <c r="D4015" s="456" t="s">
        <v>443</v>
      </c>
      <c r="E4015" s="456"/>
      <c r="F4015" s="456"/>
      <c r="G4015" s="456"/>
      <c r="H4015" s="460"/>
      <c r="I4015" s="460"/>
      <c r="J4015" s="461"/>
      <c r="K4015" s="460"/>
      <c r="L4015" s="460"/>
      <c r="M4015" s="460"/>
      <c r="N4015" s="460"/>
      <c r="O4015" s="461"/>
      <c r="P4015" s="460"/>
      <c r="Q4015" s="460"/>
      <c r="R4015" s="460"/>
      <c r="S4015" s="465"/>
      <c r="T4015" s="460"/>
      <c r="U4015" s="460"/>
      <c r="V4015" s="460"/>
      <c r="W4015" s="460"/>
      <c r="X4015" s="465"/>
      <c r="Y4015" s="461"/>
      <c r="Z4015" s="460"/>
      <c r="AA4015" s="170"/>
      <c r="AB4015" s="170"/>
      <c r="AC4015" s="170"/>
      <c r="AD4015" s="338"/>
      <c r="AE4015" s="461"/>
      <c r="AF4015" s="170"/>
      <c r="AG4015" s="170"/>
      <c r="AH4015" s="170"/>
      <c r="AI4015" s="338">
        <f>Input!$Y$73</f>
        <v>65.842774465500923</v>
      </c>
      <c r="AJ4015" s="29">
        <f t="shared" si="3058"/>
        <v>64.842774465500923</v>
      </c>
      <c r="AK4015" s="29">
        <f t="shared" si="3059"/>
        <v>63.842774465500923</v>
      </c>
      <c r="AL4015" s="29">
        <f t="shared" si="3060"/>
        <v>62.842774465500923</v>
      </c>
      <c r="AM4015" s="29">
        <f t="shared" si="3061"/>
        <v>61.842774465500923</v>
      </c>
      <c r="AN4015" s="312">
        <f t="shared" si="3062"/>
        <v>60.842774465500923</v>
      </c>
    </row>
    <row r="4016" spans="1:40" outlineLevel="2">
      <c r="A4016" s="882">
        <f>ROW()</f>
        <v>4016</v>
      </c>
      <c r="B4016" s="453"/>
      <c r="H4016" s="458"/>
      <c r="I4016" s="458"/>
      <c r="J4016" s="459"/>
      <c r="K4016" s="458"/>
      <c r="L4016" s="458"/>
      <c r="M4016" s="458"/>
      <c r="N4016" s="458"/>
      <c r="O4016" s="459"/>
      <c r="P4016" s="458"/>
      <c r="Q4016" s="458"/>
      <c r="R4016" s="458"/>
      <c r="S4016" s="463"/>
      <c r="T4016" s="458"/>
      <c r="U4016" s="439"/>
      <c r="V4016" s="439"/>
      <c r="W4016" s="439"/>
      <c r="X4016" s="440"/>
      <c r="Y4016" s="443"/>
      <c r="Z4016" s="439"/>
      <c r="AA4016" s="439"/>
      <c r="AB4016" s="439"/>
      <c r="AC4016" s="439"/>
      <c r="AD4016" s="440"/>
      <c r="AE4016" s="443"/>
      <c r="AF4016" s="439"/>
      <c r="AG4016" s="439"/>
      <c r="AH4016" s="439"/>
      <c r="AI4016" s="440"/>
      <c r="AJ4016" s="443"/>
      <c r="AK4016" s="439"/>
      <c r="AL4016" s="439"/>
      <c r="AM4016" s="439"/>
      <c r="AN4016" s="440"/>
    </row>
    <row r="4017" spans="1:40" outlineLevel="1">
      <c r="A4017" s="732" t="s">
        <v>20</v>
      </c>
      <c r="B4017" s="733"/>
      <c r="C4017" s="881"/>
      <c r="D4017" s="733"/>
      <c r="E4017" s="733"/>
      <c r="F4017" s="733"/>
      <c r="G4017" s="730"/>
      <c r="H4017" s="733"/>
      <c r="I4017" s="730"/>
      <c r="J4017" s="729"/>
      <c r="K4017" s="730"/>
      <c r="L4017" s="730"/>
      <c r="M4017" s="730"/>
      <c r="N4017" s="730"/>
      <c r="O4017" s="729"/>
      <c r="P4017" s="730"/>
      <c r="Q4017" s="730"/>
      <c r="R4017" s="730"/>
      <c r="S4017" s="731"/>
      <c r="T4017" s="730"/>
      <c r="U4017" s="730"/>
      <c r="V4017" s="730"/>
      <c r="W4017" s="730"/>
      <c r="X4017" s="731"/>
      <c r="Y4017" s="729"/>
      <c r="Z4017" s="730"/>
      <c r="AA4017" s="730"/>
      <c r="AB4017" s="730"/>
      <c r="AC4017" s="730"/>
      <c r="AD4017" s="731"/>
      <c r="AE4017" s="729"/>
      <c r="AF4017" s="730"/>
      <c r="AG4017" s="730"/>
      <c r="AH4017" s="730"/>
      <c r="AI4017" s="731"/>
      <c r="AJ4017" s="729"/>
      <c r="AK4017" s="730"/>
      <c r="AL4017" s="730"/>
      <c r="AM4017" s="730"/>
      <c r="AN4017" s="731"/>
    </row>
    <row r="4018" spans="1:40" outlineLevel="2">
      <c r="A4018" s="882">
        <f>ROW()</f>
        <v>4018</v>
      </c>
      <c r="B4018" s="453"/>
      <c r="D4018" s="452" t="s">
        <v>300</v>
      </c>
      <c r="H4018" s="458"/>
      <c r="I4018" s="458"/>
      <c r="J4018" s="459"/>
      <c r="K4018" s="458"/>
      <c r="L4018" s="458"/>
      <c r="M4018" s="458"/>
      <c r="N4018" s="458"/>
      <c r="O4018" s="459"/>
      <c r="P4018" s="458"/>
      <c r="Q4018" s="458"/>
      <c r="R4018" s="458"/>
      <c r="S4018" s="463"/>
      <c r="T4018" s="458"/>
      <c r="U4018" s="439"/>
      <c r="V4018" s="439"/>
      <c r="W4018" s="439"/>
      <c r="X4018" s="440"/>
      <c r="Y4018" s="443"/>
      <c r="Z4018" s="439"/>
      <c r="AA4018" s="439"/>
      <c r="AB4018" s="439"/>
      <c r="AC4018" s="439"/>
      <c r="AD4018" s="440"/>
      <c r="AE4018" s="443"/>
      <c r="AF4018" s="439"/>
      <c r="AG4018" s="439"/>
      <c r="AH4018" s="439"/>
      <c r="AI4018" s="440">
        <f t="shared" ref="AI4018:AI4029" si="3063">AH4108</f>
        <v>1.72760398</v>
      </c>
      <c r="AJ4018" s="439">
        <f t="shared" ref="AJ4018:AJ4029" si="3064">AI4108</f>
        <v>1.6891807806936883</v>
      </c>
      <c r="AK4018" s="439">
        <f t="shared" ref="AK4018:AK4029" si="3065">AJ4108</f>
        <v>1.667798745495034</v>
      </c>
      <c r="AL4018" s="439">
        <f t="shared" ref="AL4018:AL4029" si="3066">AK4108</f>
        <v>1.6464167102963798</v>
      </c>
      <c r="AM4018" s="439">
        <f t="shared" ref="AM4018:AM4029" si="3067">AL4108</f>
        <v>1.6250346750977256</v>
      </c>
      <c r="AN4018" s="440">
        <f t="shared" ref="AN4018:AN4029" si="3068">AM4108</f>
        <v>1.6036526398990714</v>
      </c>
    </row>
    <row r="4019" spans="1:40" outlineLevel="2">
      <c r="A4019" s="882">
        <f>ROW()</f>
        <v>4019</v>
      </c>
      <c r="B4019" s="453"/>
      <c r="D4019" s="452" t="s">
        <v>301</v>
      </c>
      <c r="H4019" s="458"/>
      <c r="I4019" s="458"/>
      <c r="J4019" s="459"/>
      <c r="K4019" s="458"/>
      <c r="L4019" s="458"/>
      <c r="M4019" s="458"/>
      <c r="N4019" s="458"/>
      <c r="O4019" s="459"/>
      <c r="P4019" s="458"/>
      <c r="Q4019" s="458"/>
      <c r="R4019" s="458"/>
      <c r="S4019" s="463"/>
      <c r="T4019" s="458"/>
      <c r="U4019" s="439"/>
      <c r="V4019" s="439"/>
      <c r="W4019" s="439"/>
      <c r="X4019" s="440"/>
      <c r="Y4019" s="443"/>
      <c r="Z4019" s="439"/>
      <c r="AA4019" s="439"/>
      <c r="AB4019" s="439"/>
      <c r="AC4019" s="439"/>
      <c r="AD4019" s="440"/>
      <c r="AE4019" s="443"/>
      <c r="AF4019" s="439"/>
      <c r="AG4019" s="439"/>
      <c r="AH4019" s="439"/>
      <c r="AI4019" s="440">
        <f t="shared" si="3063"/>
        <v>0</v>
      </c>
      <c r="AJ4019" s="439">
        <f t="shared" si="3064"/>
        <v>0</v>
      </c>
      <c r="AK4019" s="439">
        <f t="shared" si="3065"/>
        <v>0</v>
      </c>
      <c r="AL4019" s="439">
        <f t="shared" si="3066"/>
        <v>0</v>
      </c>
      <c r="AM4019" s="439">
        <f t="shared" si="3067"/>
        <v>0</v>
      </c>
      <c r="AN4019" s="440">
        <f t="shared" si="3068"/>
        <v>0</v>
      </c>
    </row>
    <row r="4020" spans="1:40" outlineLevel="2">
      <c r="A4020" s="882">
        <f>ROW()</f>
        <v>4020</v>
      </c>
      <c r="B4020" s="453"/>
      <c r="D4020" s="452" t="s">
        <v>29</v>
      </c>
      <c r="H4020" s="458"/>
      <c r="I4020" s="458"/>
      <c r="J4020" s="459"/>
      <c r="K4020" s="458"/>
      <c r="L4020" s="458"/>
      <c r="M4020" s="458"/>
      <c r="N4020" s="458"/>
      <c r="O4020" s="459"/>
      <c r="P4020" s="458"/>
      <c r="Q4020" s="458"/>
      <c r="R4020" s="458"/>
      <c r="S4020" s="463"/>
      <c r="T4020" s="458"/>
      <c r="U4020" s="439"/>
      <c r="V4020" s="439"/>
      <c r="W4020" s="439"/>
      <c r="X4020" s="440"/>
      <c r="Y4020" s="443"/>
      <c r="Z4020" s="439"/>
      <c r="AA4020" s="439"/>
      <c r="AB4020" s="439"/>
      <c r="AC4020" s="439"/>
      <c r="AD4020" s="440"/>
      <c r="AE4020" s="443"/>
      <c r="AF4020" s="439"/>
      <c r="AG4020" s="439"/>
      <c r="AH4020" s="439"/>
      <c r="AI4020" s="440">
        <f t="shared" si="3063"/>
        <v>0</v>
      </c>
      <c r="AJ4020" s="439">
        <f t="shared" si="3064"/>
        <v>0</v>
      </c>
      <c r="AK4020" s="439">
        <f t="shared" si="3065"/>
        <v>0</v>
      </c>
      <c r="AL4020" s="439">
        <f t="shared" si="3066"/>
        <v>0</v>
      </c>
      <c r="AM4020" s="439">
        <f t="shared" si="3067"/>
        <v>0</v>
      </c>
      <c r="AN4020" s="440">
        <f t="shared" si="3068"/>
        <v>0</v>
      </c>
    </row>
    <row r="4021" spans="1:40" outlineLevel="2">
      <c r="A4021" s="882">
        <f>ROW()</f>
        <v>4021</v>
      </c>
      <c r="B4021" s="453"/>
      <c r="D4021" s="452" t="s">
        <v>30</v>
      </c>
      <c r="H4021" s="458"/>
      <c r="I4021" s="458"/>
      <c r="J4021" s="459"/>
      <c r="K4021" s="458"/>
      <c r="L4021" s="458"/>
      <c r="M4021" s="458"/>
      <c r="N4021" s="458"/>
      <c r="O4021" s="459"/>
      <c r="P4021" s="458"/>
      <c r="Q4021" s="458"/>
      <c r="R4021" s="458"/>
      <c r="S4021" s="463"/>
      <c r="T4021" s="458"/>
      <c r="U4021" s="439"/>
      <c r="V4021" s="439"/>
      <c r="W4021" s="439"/>
      <c r="X4021" s="440"/>
      <c r="Y4021" s="443"/>
      <c r="Z4021" s="439"/>
      <c r="AA4021" s="439"/>
      <c r="AB4021" s="439"/>
      <c r="AC4021" s="439"/>
      <c r="AD4021" s="440"/>
      <c r="AE4021" s="443"/>
      <c r="AF4021" s="439"/>
      <c r="AG4021" s="439"/>
      <c r="AH4021" s="439"/>
      <c r="AI4021" s="440">
        <f t="shared" si="3063"/>
        <v>37.218168420000005</v>
      </c>
      <c r="AJ4021" s="439">
        <f t="shared" si="3064"/>
        <v>36.55219276751852</v>
      </c>
      <c r="AK4021" s="439">
        <f t="shared" si="3065"/>
        <v>35.932664076543631</v>
      </c>
      <c r="AL4021" s="439">
        <f t="shared" si="3066"/>
        <v>35.313135385568742</v>
      </c>
      <c r="AM4021" s="439">
        <f t="shared" si="3067"/>
        <v>34.693606694593853</v>
      </c>
      <c r="AN4021" s="440">
        <f t="shared" si="3068"/>
        <v>34.074078003618965</v>
      </c>
    </row>
    <row r="4022" spans="1:40" outlineLevel="2">
      <c r="A4022" s="882">
        <f>ROW()</f>
        <v>4022</v>
      </c>
      <c r="B4022" s="453"/>
      <c r="D4022" s="452" t="s">
        <v>31</v>
      </c>
      <c r="H4022" s="458"/>
      <c r="I4022" s="458"/>
      <c r="J4022" s="459"/>
      <c r="K4022" s="458"/>
      <c r="L4022" s="458"/>
      <c r="M4022" s="458"/>
      <c r="N4022" s="458"/>
      <c r="O4022" s="459"/>
      <c r="P4022" s="458"/>
      <c r="Q4022" s="458"/>
      <c r="R4022" s="458"/>
      <c r="S4022" s="463"/>
      <c r="T4022" s="458"/>
      <c r="U4022" s="439"/>
      <c r="V4022" s="439"/>
      <c r="W4022" s="439"/>
      <c r="X4022" s="440"/>
      <c r="Y4022" s="443"/>
      <c r="Z4022" s="439"/>
      <c r="AA4022" s="439"/>
      <c r="AB4022" s="439"/>
      <c r="AC4022" s="439"/>
      <c r="AD4022" s="440"/>
      <c r="AE4022" s="443"/>
      <c r="AF4022" s="439"/>
      <c r="AG4022" s="439"/>
      <c r="AH4022" s="439"/>
      <c r="AI4022" s="440">
        <f t="shared" si="3063"/>
        <v>0</v>
      </c>
      <c r="AJ4022" s="439">
        <f t="shared" si="3064"/>
        <v>0</v>
      </c>
      <c r="AK4022" s="439">
        <f t="shared" si="3065"/>
        <v>0</v>
      </c>
      <c r="AL4022" s="439">
        <f t="shared" si="3066"/>
        <v>0</v>
      </c>
      <c r="AM4022" s="439">
        <f t="shared" si="3067"/>
        <v>0</v>
      </c>
      <c r="AN4022" s="440">
        <f t="shared" si="3068"/>
        <v>0</v>
      </c>
    </row>
    <row r="4023" spans="1:40" outlineLevel="2">
      <c r="A4023" s="882">
        <f>ROW()</f>
        <v>4023</v>
      </c>
      <c r="B4023" s="453"/>
      <c r="D4023" s="452" t="s">
        <v>32</v>
      </c>
      <c r="H4023" s="458"/>
      <c r="I4023" s="458"/>
      <c r="J4023" s="459"/>
      <c r="K4023" s="458"/>
      <c r="L4023" s="458"/>
      <c r="M4023" s="458"/>
      <c r="N4023" s="458"/>
      <c r="O4023" s="459"/>
      <c r="P4023" s="458"/>
      <c r="Q4023" s="458"/>
      <c r="R4023" s="458"/>
      <c r="S4023" s="463"/>
      <c r="T4023" s="458"/>
      <c r="U4023" s="439"/>
      <c r="V4023" s="439"/>
      <c r="W4023" s="439"/>
      <c r="X4023" s="440"/>
      <c r="Y4023" s="443"/>
      <c r="Z4023" s="439"/>
      <c r="AA4023" s="439"/>
      <c r="AB4023" s="439"/>
      <c r="AC4023" s="439"/>
      <c r="AD4023" s="440"/>
      <c r="AE4023" s="443"/>
      <c r="AF4023" s="439"/>
      <c r="AG4023" s="439"/>
      <c r="AH4023" s="439"/>
      <c r="AI4023" s="440">
        <f t="shared" si="3063"/>
        <v>1.5611166500000002</v>
      </c>
      <c r="AJ4023" s="439">
        <f t="shared" si="3064"/>
        <v>1.5406236379730318</v>
      </c>
      <c r="AK4023" s="439">
        <f t="shared" si="3065"/>
        <v>1.5011204677685952</v>
      </c>
      <c r="AL4023" s="439">
        <f t="shared" si="3066"/>
        <v>1.4616172975641586</v>
      </c>
      <c r="AM4023" s="439">
        <f t="shared" si="3067"/>
        <v>1.422114127359722</v>
      </c>
      <c r="AN4023" s="440">
        <f t="shared" si="3068"/>
        <v>1.3826109571552854</v>
      </c>
    </row>
    <row r="4024" spans="1:40" outlineLevel="2">
      <c r="A4024" s="882">
        <f>ROW()</f>
        <v>4024</v>
      </c>
      <c r="B4024" s="453"/>
      <c r="D4024" s="452" t="s">
        <v>33</v>
      </c>
      <c r="H4024" s="458"/>
      <c r="I4024" s="458"/>
      <c r="J4024" s="459"/>
      <c r="K4024" s="458"/>
      <c r="L4024" s="458"/>
      <c r="M4024" s="458"/>
      <c r="N4024" s="458"/>
      <c r="O4024" s="459"/>
      <c r="P4024" s="458"/>
      <c r="Q4024" s="458"/>
      <c r="R4024" s="458"/>
      <c r="S4024" s="463"/>
      <c r="T4024" s="458"/>
      <c r="U4024" s="439"/>
      <c r="V4024" s="439"/>
      <c r="W4024" s="439"/>
      <c r="X4024" s="440"/>
      <c r="Y4024" s="443"/>
      <c r="Z4024" s="439"/>
      <c r="AA4024" s="439"/>
      <c r="AB4024" s="439"/>
      <c r="AC4024" s="439"/>
      <c r="AD4024" s="440"/>
      <c r="AE4024" s="443"/>
      <c r="AF4024" s="439"/>
      <c r="AG4024" s="439"/>
      <c r="AH4024" s="439"/>
      <c r="AI4024" s="440">
        <f t="shared" si="3063"/>
        <v>0.18305001999999998</v>
      </c>
      <c r="AJ4024" s="439">
        <f t="shared" si="3064"/>
        <v>0.18104141823057418</v>
      </c>
      <c r="AK4024" s="439">
        <f t="shared" si="3065"/>
        <v>0.17639933058363638</v>
      </c>
      <c r="AL4024" s="439">
        <f t="shared" si="3066"/>
        <v>0.17175724293669858</v>
      </c>
      <c r="AM4024" s="439">
        <f t="shared" si="3067"/>
        <v>0.16711515528976079</v>
      </c>
      <c r="AN4024" s="440">
        <f t="shared" si="3068"/>
        <v>0.16247306764282299</v>
      </c>
    </row>
    <row r="4025" spans="1:40" outlineLevel="2">
      <c r="A4025" s="882">
        <f>ROW()</f>
        <v>4025</v>
      </c>
      <c r="B4025" s="453"/>
      <c r="D4025" s="452" t="s">
        <v>27</v>
      </c>
      <c r="H4025" s="458"/>
      <c r="I4025" s="458"/>
      <c r="J4025" s="459"/>
      <c r="K4025" s="458"/>
      <c r="L4025" s="458"/>
      <c r="M4025" s="458"/>
      <c r="N4025" s="458"/>
      <c r="O4025" s="459"/>
      <c r="P4025" s="458"/>
      <c r="Q4025" s="458"/>
      <c r="R4025" s="458"/>
      <c r="S4025" s="463"/>
      <c r="T4025" s="458"/>
      <c r="U4025" s="439"/>
      <c r="V4025" s="439"/>
      <c r="W4025" s="439"/>
      <c r="X4025" s="440"/>
      <c r="Y4025" s="443"/>
      <c r="Z4025" s="439"/>
      <c r="AA4025" s="439"/>
      <c r="AB4025" s="439"/>
      <c r="AC4025" s="439"/>
      <c r="AD4025" s="440"/>
      <c r="AE4025" s="443"/>
      <c r="AF4025" s="439"/>
      <c r="AG4025" s="439"/>
      <c r="AH4025" s="439"/>
      <c r="AI4025" s="440">
        <f t="shared" si="3063"/>
        <v>0.66477575</v>
      </c>
      <c r="AJ4025" s="439">
        <f t="shared" si="3064"/>
        <v>0.66175760628150593</v>
      </c>
      <c r="AK4025" s="439">
        <f t="shared" si="3065"/>
        <v>0.64478946253069813</v>
      </c>
      <c r="AL4025" s="439">
        <f t="shared" si="3066"/>
        <v>0.62782131877989034</v>
      </c>
      <c r="AM4025" s="439">
        <f t="shared" si="3067"/>
        <v>0.61085317502908254</v>
      </c>
      <c r="AN4025" s="440">
        <f t="shared" si="3068"/>
        <v>0.59388503127827474</v>
      </c>
    </row>
    <row r="4026" spans="1:40" outlineLevel="2">
      <c r="A4026" s="882">
        <f>ROW()</f>
        <v>4026</v>
      </c>
      <c r="B4026" s="453"/>
      <c r="D4026" s="452" t="s">
        <v>34</v>
      </c>
      <c r="H4026" s="458"/>
      <c r="I4026" s="458"/>
      <c r="J4026" s="459"/>
      <c r="K4026" s="458"/>
      <c r="L4026" s="458"/>
      <c r="M4026" s="458"/>
      <c r="N4026" s="458"/>
      <c r="O4026" s="459"/>
      <c r="P4026" s="458"/>
      <c r="Q4026" s="458"/>
      <c r="R4026" s="458"/>
      <c r="S4026" s="463"/>
      <c r="T4026" s="458"/>
      <c r="U4026" s="439"/>
      <c r="V4026" s="439"/>
      <c r="W4026" s="439"/>
      <c r="X4026" s="440"/>
      <c r="Y4026" s="443"/>
      <c r="Z4026" s="439"/>
      <c r="AA4026" s="439"/>
      <c r="AB4026" s="439"/>
      <c r="AC4026" s="439"/>
      <c r="AD4026" s="440"/>
      <c r="AE4026" s="443"/>
      <c r="AF4026" s="439"/>
      <c r="AG4026" s="439"/>
      <c r="AH4026" s="439"/>
      <c r="AI4026" s="440">
        <f t="shared" si="3063"/>
        <v>29.912399499999825</v>
      </c>
      <c r="AJ4026" s="439">
        <f t="shared" si="3064"/>
        <v>28.418083463537918</v>
      </c>
      <c r="AK4026" s="439">
        <f t="shared" si="3065"/>
        <v>27.23399665255717</v>
      </c>
      <c r="AL4026" s="439">
        <f t="shared" si="3066"/>
        <v>26.049909841576422</v>
      </c>
      <c r="AM4026" s="439">
        <f t="shared" si="3067"/>
        <v>24.865823030595674</v>
      </c>
      <c r="AN4026" s="440">
        <f t="shared" si="3068"/>
        <v>23.681736219614926</v>
      </c>
    </row>
    <row r="4027" spans="1:40" outlineLevel="2">
      <c r="A4027" s="882">
        <f>ROW()</f>
        <v>4027</v>
      </c>
      <c r="B4027" s="453"/>
      <c r="D4027" s="452" t="s">
        <v>35</v>
      </c>
      <c r="H4027" s="458"/>
      <c r="I4027" s="458"/>
      <c r="J4027" s="459"/>
      <c r="K4027" s="458"/>
      <c r="L4027" s="458"/>
      <c r="M4027" s="458"/>
      <c r="N4027" s="458"/>
      <c r="O4027" s="459"/>
      <c r="P4027" s="458"/>
      <c r="Q4027" s="458"/>
      <c r="R4027" s="458"/>
      <c r="S4027" s="463"/>
      <c r="T4027" s="458"/>
      <c r="U4027" s="439"/>
      <c r="V4027" s="439"/>
      <c r="W4027" s="439"/>
      <c r="X4027" s="440"/>
      <c r="Y4027" s="443"/>
      <c r="Z4027" s="439"/>
      <c r="AA4027" s="439"/>
      <c r="AB4027" s="439"/>
      <c r="AC4027" s="439"/>
      <c r="AD4027" s="440"/>
      <c r="AE4027" s="443"/>
      <c r="AF4027" s="439"/>
      <c r="AG4027" s="439"/>
      <c r="AH4027" s="439"/>
      <c r="AI4027" s="440">
        <f t="shared" si="3063"/>
        <v>0.64514057639557254</v>
      </c>
      <c r="AJ4027" s="439">
        <f t="shared" si="3064"/>
        <v>0.54244037744954388</v>
      </c>
      <c r="AK4027" s="439">
        <f t="shared" si="3065"/>
        <v>0.48216922439959453</v>
      </c>
      <c r="AL4027" s="439">
        <f t="shared" si="3066"/>
        <v>0.42189807134964519</v>
      </c>
      <c r="AM4027" s="439">
        <f t="shared" si="3067"/>
        <v>0.3616269182996959</v>
      </c>
      <c r="AN4027" s="440">
        <f t="shared" si="3068"/>
        <v>0.30135576524974661</v>
      </c>
    </row>
    <row r="4028" spans="1:40" outlineLevel="2">
      <c r="A4028" s="882">
        <f>ROW()</f>
        <v>4028</v>
      </c>
      <c r="B4028" s="453"/>
      <c r="D4028" s="452" t="s">
        <v>302</v>
      </c>
      <c r="H4028" s="458"/>
      <c r="I4028" s="458"/>
      <c r="J4028" s="459"/>
      <c r="K4028" s="458"/>
      <c r="L4028" s="458"/>
      <c r="M4028" s="458"/>
      <c r="N4028" s="458"/>
      <c r="O4028" s="459"/>
      <c r="P4028" s="458"/>
      <c r="Q4028" s="458"/>
      <c r="R4028" s="458"/>
      <c r="S4028" s="463"/>
      <c r="T4028" s="458"/>
      <c r="U4028" s="439"/>
      <c r="V4028" s="439"/>
      <c r="W4028" s="439"/>
      <c r="X4028" s="440"/>
      <c r="Y4028" s="443"/>
      <c r="Z4028" s="439"/>
      <c r="AA4028" s="439"/>
      <c r="AB4028" s="439"/>
      <c r="AC4028" s="439"/>
      <c r="AD4028" s="440"/>
      <c r="AE4028" s="443"/>
      <c r="AF4028" s="439"/>
      <c r="AG4028" s="439"/>
      <c r="AH4028" s="439"/>
      <c r="AI4028" s="440">
        <f t="shared" si="3063"/>
        <v>1.1677754864977796</v>
      </c>
      <c r="AJ4028" s="439">
        <f t="shared" si="3064"/>
        <v>0.82000810757743103</v>
      </c>
      <c r="AK4028" s="439">
        <f t="shared" si="3065"/>
        <v>0.72889609562438318</v>
      </c>
      <c r="AL4028" s="439">
        <f t="shared" si="3066"/>
        <v>0.63778408367133532</v>
      </c>
      <c r="AM4028" s="439">
        <f t="shared" si="3067"/>
        <v>0.54667207171828747</v>
      </c>
      <c r="AN4028" s="440">
        <f t="shared" si="3068"/>
        <v>0.45556005976523956</v>
      </c>
    </row>
    <row r="4029" spans="1:40" outlineLevel="2">
      <c r="A4029" s="882">
        <f>ROW()</f>
        <v>4029</v>
      </c>
      <c r="B4029" s="453"/>
      <c r="D4029" s="452" t="s">
        <v>36</v>
      </c>
      <c r="H4029" s="458"/>
      <c r="I4029" s="458"/>
      <c r="J4029" s="459"/>
      <c r="K4029" s="458"/>
      <c r="L4029" s="458"/>
      <c r="M4029" s="458"/>
      <c r="N4029" s="458"/>
      <c r="O4029" s="459"/>
      <c r="P4029" s="458"/>
      <c r="Q4029" s="458"/>
      <c r="R4029" s="458"/>
      <c r="S4029" s="463"/>
      <c r="T4029" s="458"/>
      <c r="U4029" s="439"/>
      <c r="V4029" s="439"/>
      <c r="W4029" s="439"/>
      <c r="X4029" s="440"/>
      <c r="Y4029" s="443"/>
      <c r="Z4029" s="439"/>
      <c r="AA4029" s="439"/>
      <c r="AB4029" s="439"/>
      <c r="AC4029" s="439"/>
      <c r="AD4029" s="440"/>
      <c r="AE4029" s="443"/>
      <c r="AF4029" s="439"/>
      <c r="AG4029" s="439"/>
      <c r="AH4029" s="439"/>
      <c r="AI4029" s="440">
        <f t="shared" si="3063"/>
        <v>7.3258309018537133</v>
      </c>
      <c r="AJ4029" s="439">
        <f t="shared" si="3064"/>
        <v>6.1417783738156526</v>
      </c>
      <c r="AK4029" s="439">
        <f t="shared" si="3065"/>
        <v>4.606333780361739</v>
      </c>
      <c r="AL4029" s="439">
        <f t="shared" si="3066"/>
        <v>3.0708891869078263</v>
      </c>
      <c r="AM4029" s="439">
        <f t="shared" si="3067"/>
        <v>1.5354445934539132</v>
      </c>
      <c r="AN4029" s="440">
        <f t="shared" si="3068"/>
        <v>0</v>
      </c>
    </row>
    <row r="4030" spans="1:40" outlineLevel="2">
      <c r="A4030" s="882">
        <f>ROW()</f>
        <v>4030</v>
      </c>
      <c r="B4030" s="453"/>
      <c r="D4030" s="452" t="s">
        <v>583</v>
      </c>
      <c r="H4030" s="458"/>
      <c r="I4030" s="458"/>
      <c r="J4030" s="459"/>
      <c r="K4030" s="458"/>
      <c r="L4030" s="458"/>
      <c r="M4030" s="458"/>
      <c r="N4030" s="458"/>
      <c r="O4030" s="459"/>
      <c r="P4030" s="458"/>
      <c r="Q4030" s="458"/>
      <c r="R4030" s="458"/>
      <c r="S4030" s="463"/>
      <c r="T4030" s="458"/>
      <c r="U4030" s="439"/>
      <c r="V4030" s="439"/>
      <c r="W4030" s="439"/>
      <c r="X4030" s="440"/>
      <c r="Y4030" s="443"/>
      <c r="Z4030" s="439"/>
      <c r="AA4030" s="439"/>
      <c r="AB4030" s="439"/>
      <c r="AC4030" s="439"/>
      <c r="AD4030" s="440"/>
      <c r="AE4030" s="443"/>
      <c r="AF4030" s="439"/>
      <c r="AG4030" s="439"/>
      <c r="AH4030" s="439"/>
      <c r="AI4030" s="440">
        <f t="shared" ref="AI4030:AN4033" si="3069">AH4120</f>
        <v>0.73733143999999984</v>
      </c>
      <c r="AJ4030" s="439">
        <f t="shared" si="3069"/>
        <v>0.56952003631838866</v>
      </c>
      <c r="AK4030" s="439">
        <f t="shared" si="3069"/>
        <v>0.50624003228301218</v>
      </c>
      <c r="AL4030" s="439">
        <f t="shared" si="3069"/>
        <v>0.44296002824763564</v>
      </c>
      <c r="AM4030" s="439">
        <f t="shared" si="3069"/>
        <v>0.3796800242122591</v>
      </c>
      <c r="AN4030" s="440">
        <f t="shared" si="3069"/>
        <v>0.31640002017688257</v>
      </c>
    </row>
    <row r="4031" spans="1:40" outlineLevel="2">
      <c r="A4031" s="882">
        <f>ROW()</f>
        <v>4031</v>
      </c>
      <c r="B4031" s="453"/>
      <c r="D4031" s="452" t="s">
        <v>81</v>
      </c>
      <c r="H4031" s="458"/>
      <c r="I4031" s="458"/>
      <c r="J4031" s="459"/>
      <c r="K4031" s="458"/>
      <c r="L4031" s="458"/>
      <c r="M4031" s="458"/>
      <c r="N4031" s="458"/>
      <c r="O4031" s="459"/>
      <c r="P4031" s="458"/>
      <c r="Q4031" s="458"/>
      <c r="R4031" s="458"/>
      <c r="S4031" s="463"/>
      <c r="T4031" s="458"/>
      <c r="U4031" s="439"/>
      <c r="V4031" s="439"/>
      <c r="W4031" s="439"/>
      <c r="X4031" s="440"/>
      <c r="Y4031" s="443"/>
      <c r="Z4031" s="439"/>
      <c r="AA4031" s="439"/>
      <c r="AB4031" s="439"/>
      <c r="AC4031" s="439"/>
      <c r="AD4031" s="440"/>
      <c r="AE4031" s="443"/>
      <c r="AF4031" s="439"/>
      <c r="AG4031" s="439"/>
      <c r="AH4031" s="439"/>
      <c r="AI4031" s="440">
        <f t="shared" si="3069"/>
        <v>0</v>
      </c>
      <c r="AJ4031" s="439">
        <f t="shared" si="3069"/>
        <v>0</v>
      </c>
      <c r="AK4031" s="439">
        <f t="shared" si="3069"/>
        <v>0</v>
      </c>
      <c r="AL4031" s="439">
        <f t="shared" si="3069"/>
        <v>0</v>
      </c>
      <c r="AM4031" s="439">
        <f t="shared" si="3069"/>
        <v>0</v>
      </c>
      <c r="AN4031" s="440">
        <f t="shared" si="3069"/>
        <v>0</v>
      </c>
    </row>
    <row r="4032" spans="1:40" outlineLevel="2">
      <c r="A4032" s="882">
        <f>ROW()</f>
        <v>4032</v>
      </c>
      <c r="B4032" s="453"/>
      <c r="D4032" s="452" t="s">
        <v>28</v>
      </c>
      <c r="H4032" s="458"/>
      <c r="I4032" s="458"/>
      <c r="J4032" s="459"/>
      <c r="K4032" s="458"/>
      <c r="L4032" s="458"/>
      <c r="M4032" s="458"/>
      <c r="N4032" s="458"/>
      <c r="O4032" s="459"/>
      <c r="P4032" s="458"/>
      <c r="Q4032" s="458"/>
      <c r="R4032" s="458"/>
      <c r="S4032" s="463"/>
      <c r="T4032" s="458"/>
      <c r="U4032" s="439"/>
      <c r="V4032" s="439"/>
      <c r="W4032" s="439"/>
      <c r="X4032" s="440"/>
      <c r="Y4032" s="443"/>
      <c r="Z4032" s="439"/>
      <c r="AA4032" s="439"/>
      <c r="AB4032" s="439"/>
      <c r="AC4032" s="439"/>
      <c r="AD4032" s="440"/>
      <c r="AE4032" s="443"/>
      <c r="AF4032" s="439"/>
      <c r="AG4032" s="439"/>
      <c r="AH4032" s="439"/>
      <c r="AI4032" s="440">
        <f t="shared" si="3069"/>
        <v>0</v>
      </c>
      <c r="AJ4032" s="439">
        <f t="shared" si="3069"/>
        <v>0</v>
      </c>
      <c r="AK4032" s="439">
        <f t="shared" si="3069"/>
        <v>0</v>
      </c>
      <c r="AL4032" s="439">
        <f t="shared" si="3069"/>
        <v>0</v>
      </c>
      <c r="AM4032" s="439">
        <f t="shared" si="3069"/>
        <v>0</v>
      </c>
      <c r="AN4032" s="440">
        <f t="shared" si="3069"/>
        <v>0</v>
      </c>
    </row>
    <row r="4033" spans="1:40" outlineLevel="2">
      <c r="A4033" s="882">
        <f>ROW()</f>
        <v>4033</v>
      </c>
      <c r="B4033" s="453"/>
      <c r="D4033" s="456" t="s">
        <v>443</v>
      </c>
      <c r="E4033" s="456"/>
      <c r="F4033" s="456"/>
      <c r="G4033" s="456"/>
      <c r="H4033" s="460"/>
      <c r="I4033" s="460"/>
      <c r="J4033" s="461"/>
      <c r="K4033" s="460"/>
      <c r="L4033" s="460"/>
      <c r="M4033" s="460"/>
      <c r="N4033" s="460"/>
      <c r="O4033" s="461"/>
      <c r="P4033" s="460"/>
      <c r="Q4033" s="460"/>
      <c r="R4033" s="460"/>
      <c r="S4033" s="465"/>
      <c r="T4033" s="460"/>
      <c r="U4033" s="441"/>
      <c r="V4033" s="441"/>
      <c r="W4033" s="441"/>
      <c r="X4033" s="442"/>
      <c r="Y4033" s="462"/>
      <c r="Z4033" s="441"/>
      <c r="AA4033" s="441"/>
      <c r="AB4033" s="441"/>
      <c r="AC4033" s="441"/>
      <c r="AD4033" s="442"/>
      <c r="AE4033" s="462"/>
      <c r="AF4033" s="441"/>
      <c r="AG4033" s="441"/>
      <c r="AH4033" s="441"/>
      <c r="AI4033" s="442">
        <f t="shared" si="3069"/>
        <v>0</v>
      </c>
      <c r="AJ4033" s="441">
        <f t="shared" si="3069"/>
        <v>0</v>
      </c>
      <c r="AK4033" s="441">
        <f t="shared" si="3069"/>
        <v>0</v>
      </c>
      <c r="AL4033" s="441">
        <f t="shared" si="3069"/>
        <v>0</v>
      </c>
      <c r="AM4033" s="441">
        <f t="shared" si="3069"/>
        <v>0</v>
      </c>
      <c r="AN4033" s="442">
        <f t="shared" si="3069"/>
        <v>0</v>
      </c>
    </row>
    <row r="4034" spans="1:40" outlineLevel="2">
      <c r="A4034" s="882">
        <f>ROW()</f>
        <v>4034</v>
      </c>
      <c r="B4034" s="453"/>
      <c r="D4034" s="452" t="s">
        <v>24</v>
      </c>
      <c r="H4034" s="458"/>
      <c r="I4034" s="458"/>
      <c r="J4034" s="459"/>
      <c r="K4034" s="458"/>
      <c r="L4034" s="458"/>
      <c r="M4034" s="458"/>
      <c r="N4034" s="458"/>
      <c r="O4034" s="459"/>
      <c r="P4034" s="458"/>
      <c r="Q4034" s="458"/>
      <c r="R4034" s="458"/>
      <c r="S4034" s="463"/>
      <c r="T4034" s="458"/>
      <c r="U4034" s="439"/>
      <c r="V4034" s="439"/>
      <c r="W4034" s="439"/>
      <c r="X4034" s="440"/>
      <c r="Y4034" s="443"/>
      <c r="Z4034" s="439"/>
      <c r="AA4034" s="439"/>
      <c r="AB4034" s="439"/>
      <c r="AC4034" s="439"/>
      <c r="AD4034" s="440"/>
      <c r="AE4034" s="443"/>
      <c r="AF4034" s="439"/>
      <c r="AG4034" s="439"/>
      <c r="AH4034" s="439"/>
      <c r="AI4034" s="440">
        <f t="shared" ref="AI4034:AN4034" si="3070">SUM(AI4018:AI4033)</f>
        <v>81.143192724746896</v>
      </c>
      <c r="AJ4034" s="439">
        <f t="shared" si="3070"/>
        <v>77.11662656939626</v>
      </c>
      <c r="AK4034" s="439">
        <f t="shared" si="3070"/>
        <v>73.480407868147495</v>
      </c>
      <c r="AL4034" s="439">
        <f t="shared" si="3070"/>
        <v>69.84418916689873</v>
      </c>
      <c r="AM4034" s="439">
        <f t="shared" si="3070"/>
        <v>66.207970465649979</v>
      </c>
      <c r="AN4034" s="440">
        <f t="shared" si="3070"/>
        <v>62.57175176440122</v>
      </c>
    </row>
    <row r="4035" spans="1:40" outlineLevel="1">
      <c r="A4035" s="732" t="s">
        <v>59</v>
      </c>
      <c r="B4035" s="733"/>
      <c r="C4035" s="881"/>
      <c r="D4035" s="733"/>
      <c r="E4035" s="733"/>
      <c r="F4035" s="733"/>
      <c r="G4035" s="730"/>
      <c r="H4035" s="733"/>
      <c r="I4035" s="730"/>
      <c r="J4035" s="729"/>
      <c r="K4035" s="730"/>
      <c r="L4035" s="730"/>
      <c r="M4035" s="730"/>
      <c r="N4035" s="730"/>
      <c r="O4035" s="729"/>
      <c r="P4035" s="730"/>
      <c r="Q4035" s="730"/>
      <c r="R4035" s="730"/>
      <c r="S4035" s="731"/>
      <c r="T4035" s="730"/>
      <c r="U4035" s="730"/>
      <c r="V4035" s="730"/>
      <c r="W4035" s="730"/>
      <c r="X4035" s="731"/>
      <c r="Y4035" s="729"/>
      <c r="Z4035" s="730"/>
      <c r="AA4035" s="730"/>
      <c r="AB4035" s="730"/>
      <c r="AC4035" s="730"/>
      <c r="AD4035" s="731"/>
      <c r="AE4035" s="729"/>
      <c r="AF4035" s="730"/>
      <c r="AG4035" s="730"/>
      <c r="AH4035" s="730"/>
      <c r="AI4035" s="731"/>
      <c r="AJ4035" s="729"/>
      <c r="AK4035" s="730"/>
      <c r="AL4035" s="730"/>
      <c r="AM4035" s="730"/>
      <c r="AN4035" s="731"/>
    </row>
    <row r="4036" spans="1:40" outlineLevel="2">
      <c r="A4036" s="882">
        <f>ROW()</f>
        <v>4036</v>
      </c>
      <c r="B4036" s="453"/>
      <c r="D4036" s="452" t="s">
        <v>300</v>
      </c>
      <c r="H4036" s="458"/>
      <c r="I4036" s="458"/>
      <c r="J4036" s="443"/>
      <c r="K4036" s="439"/>
      <c r="L4036" s="439"/>
      <c r="M4036" s="439"/>
      <c r="N4036" s="439"/>
      <c r="O4036" s="443"/>
      <c r="P4036" s="439"/>
      <c r="Q4036" s="439"/>
      <c r="R4036" s="439"/>
      <c r="S4036" s="440"/>
      <c r="T4036" s="439"/>
      <c r="U4036" s="439"/>
      <c r="V4036" s="439"/>
      <c r="W4036" s="439"/>
      <c r="X4036" s="320"/>
      <c r="Y4036" s="443"/>
      <c r="Z4036" s="439"/>
      <c r="AA4036" s="157"/>
      <c r="AB4036" s="157"/>
      <c r="AC4036" s="157"/>
      <c r="AD4036" s="320"/>
      <c r="AE4036" s="443"/>
      <c r="AF4036" s="157"/>
      <c r="AG4036" s="157"/>
      <c r="AH4036" s="27">
        <f>AH$660</f>
        <v>1.72760398</v>
      </c>
      <c r="AI4036" s="320"/>
      <c r="AJ4036" s="443"/>
      <c r="AK4036" s="157"/>
      <c r="AL4036" s="27"/>
      <c r="AM4036" s="157"/>
      <c r="AN4036" s="320"/>
    </row>
    <row r="4037" spans="1:40" outlineLevel="2">
      <c r="A4037" s="882">
        <f>ROW()</f>
        <v>4037</v>
      </c>
      <c r="B4037" s="453"/>
      <c r="D4037" s="452" t="s">
        <v>301</v>
      </c>
      <c r="H4037" s="458"/>
      <c r="I4037" s="458"/>
      <c r="J4037" s="443"/>
      <c r="K4037" s="439"/>
      <c r="L4037" s="439"/>
      <c r="M4037" s="439"/>
      <c r="N4037" s="439"/>
      <c r="O4037" s="443"/>
      <c r="P4037" s="439"/>
      <c r="Q4037" s="439"/>
      <c r="R4037" s="439"/>
      <c r="S4037" s="440"/>
      <c r="T4037" s="439"/>
      <c r="U4037" s="439"/>
      <c r="V4037" s="439"/>
      <c r="W4037" s="439"/>
      <c r="X4037" s="320"/>
      <c r="Y4037" s="443"/>
      <c r="Z4037" s="439"/>
      <c r="AA4037" s="157"/>
      <c r="AB4037" s="157"/>
      <c r="AC4037" s="157"/>
      <c r="AD4037" s="320"/>
      <c r="AE4037" s="443"/>
      <c r="AF4037" s="157"/>
      <c r="AG4037" s="157"/>
      <c r="AH4037" s="27">
        <f>AH$661</f>
        <v>0</v>
      </c>
      <c r="AI4037" s="320"/>
      <c r="AJ4037" s="443"/>
      <c r="AK4037" s="157"/>
      <c r="AL4037" s="27"/>
      <c r="AM4037" s="157"/>
      <c r="AN4037" s="320"/>
    </row>
    <row r="4038" spans="1:40" outlineLevel="2">
      <c r="A4038" s="882">
        <f>ROW()</f>
        <v>4038</v>
      </c>
      <c r="B4038" s="453"/>
      <c r="D4038" s="452" t="s">
        <v>29</v>
      </c>
      <c r="H4038" s="458"/>
      <c r="I4038" s="458"/>
      <c r="J4038" s="443"/>
      <c r="K4038" s="439"/>
      <c r="L4038" s="439"/>
      <c r="M4038" s="439"/>
      <c r="N4038" s="439"/>
      <c r="O4038" s="443"/>
      <c r="P4038" s="439"/>
      <c r="Q4038" s="439"/>
      <c r="R4038" s="439"/>
      <c r="S4038" s="440"/>
      <c r="T4038" s="439"/>
      <c r="U4038" s="439"/>
      <c r="V4038" s="439"/>
      <c r="W4038" s="439"/>
      <c r="X4038" s="320"/>
      <c r="Y4038" s="443"/>
      <c r="Z4038" s="439"/>
      <c r="AA4038" s="157"/>
      <c r="AB4038" s="157"/>
      <c r="AC4038" s="157"/>
      <c r="AD4038" s="320"/>
      <c r="AE4038" s="443"/>
      <c r="AF4038" s="157"/>
      <c r="AG4038" s="157"/>
      <c r="AH4038" s="27">
        <f>AH$662</f>
        <v>0</v>
      </c>
      <c r="AI4038" s="320"/>
      <c r="AJ4038" s="443"/>
      <c r="AK4038" s="157"/>
      <c r="AL4038" s="27"/>
      <c r="AM4038" s="157"/>
      <c r="AN4038" s="320"/>
    </row>
    <row r="4039" spans="1:40" outlineLevel="2">
      <c r="A4039" s="882">
        <f>ROW()</f>
        <v>4039</v>
      </c>
      <c r="B4039" s="453"/>
      <c r="D4039" s="452" t="s">
        <v>30</v>
      </c>
      <c r="H4039" s="458"/>
      <c r="I4039" s="458"/>
      <c r="J4039" s="443"/>
      <c r="K4039" s="439"/>
      <c r="L4039" s="439"/>
      <c r="M4039" s="439"/>
      <c r="N4039" s="439"/>
      <c r="O4039" s="443"/>
      <c r="P4039" s="439"/>
      <c r="Q4039" s="439"/>
      <c r="R4039" s="439"/>
      <c r="S4039" s="440"/>
      <c r="T4039" s="439"/>
      <c r="U4039" s="439"/>
      <c r="V4039" s="439"/>
      <c r="W4039" s="439"/>
      <c r="X4039" s="320"/>
      <c r="Y4039" s="443"/>
      <c r="Z4039" s="439"/>
      <c r="AA4039" s="157"/>
      <c r="AB4039" s="157"/>
      <c r="AC4039" s="157"/>
      <c r="AD4039" s="320"/>
      <c r="AE4039" s="443"/>
      <c r="AF4039" s="157"/>
      <c r="AG4039" s="157"/>
      <c r="AH4039" s="27">
        <f>AH$663</f>
        <v>37.218168420000005</v>
      </c>
      <c r="AI4039" s="320"/>
      <c r="AJ4039" s="443"/>
      <c r="AK4039" s="157"/>
      <c r="AL4039" s="27"/>
      <c r="AM4039" s="157"/>
      <c r="AN4039" s="320"/>
    </row>
    <row r="4040" spans="1:40" outlineLevel="2">
      <c r="A4040" s="882">
        <f>ROW()</f>
        <v>4040</v>
      </c>
      <c r="B4040" s="453"/>
      <c r="D4040" s="452" t="s">
        <v>31</v>
      </c>
      <c r="H4040" s="458"/>
      <c r="I4040" s="458"/>
      <c r="J4040" s="443"/>
      <c r="K4040" s="439"/>
      <c r="L4040" s="439"/>
      <c r="M4040" s="439"/>
      <c r="N4040" s="439"/>
      <c r="O4040" s="443"/>
      <c r="P4040" s="439"/>
      <c r="Q4040" s="439"/>
      <c r="R4040" s="439"/>
      <c r="S4040" s="440"/>
      <c r="T4040" s="439"/>
      <c r="U4040" s="439"/>
      <c r="V4040" s="439"/>
      <c r="W4040" s="439"/>
      <c r="X4040" s="320"/>
      <c r="Y4040" s="443"/>
      <c r="Z4040" s="439"/>
      <c r="AA4040" s="157"/>
      <c r="AB4040" s="157"/>
      <c r="AC4040" s="157"/>
      <c r="AD4040" s="320"/>
      <c r="AE4040" s="443"/>
      <c r="AF4040" s="157"/>
      <c r="AG4040" s="157"/>
      <c r="AH4040" s="27">
        <f>AH$664</f>
        <v>0</v>
      </c>
      <c r="AI4040" s="320"/>
      <c r="AJ4040" s="443"/>
      <c r="AK4040" s="157"/>
      <c r="AL4040" s="27"/>
      <c r="AM4040" s="157"/>
      <c r="AN4040" s="320"/>
    </row>
    <row r="4041" spans="1:40" outlineLevel="2">
      <c r="A4041" s="882">
        <f>ROW()</f>
        <v>4041</v>
      </c>
      <c r="B4041" s="453"/>
      <c r="D4041" s="452" t="s">
        <v>32</v>
      </c>
      <c r="H4041" s="458"/>
      <c r="I4041" s="458"/>
      <c r="J4041" s="443"/>
      <c r="K4041" s="439"/>
      <c r="L4041" s="439"/>
      <c r="M4041" s="439"/>
      <c r="N4041" s="439"/>
      <c r="O4041" s="443"/>
      <c r="P4041" s="439"/>
      <c r="Q4041" s="439"/>
      <c r="R4041" s="439"/>
      <c r="S4041" s="440"/>
      <c r="T4041" s="439"/>
      <c r="U4041" s="439"/>
      <c r="V4041" s="439"/>
      <c r="W4041" s="439"/>
      <c r="X4041" s="320"/>
      <c r="Y4041" s="443"/>
      <c r="Z4041" s="439"/>
      <c r="AA4041" s="157"/>
      <c r="AB4041" s="157"/>
      <c r="AC4041" s="157"/>
      <c r="AD4041" s="320"/>
      <c r="AE4041" s="443"/>
      <c r="AF4041" s="157"/>
      <c r="AG4041" s="157"/>
      <c r="AH4041" s="27">
        <f>AH$665</f>
        <v>1.5611166500000002</v>
      </c>
      <c r="AI4041" s="320"/>
      <c r="AJ4041" s="443"/>
      <c r="AK4041" s="157"/>
      <c r="AL4041" s="27"/>
      <c r="AM4041" s="157"/>
      <c r="AN4041" s="320"/>
    </row>
    <row r="4042" spans="1:40" outlineLevel="2">
      <c r="A4042" s="882">
        <f>ROW()</f>
        <v>4042</v>
      </c>
      <c r="B4042" s="453"/>
      <c r="D4042" s="452" t="s">
        <v>33</v>
      </c>
      <c r="H4042" s="458"/>
      <c r="I4042" s="458"/>
      <c r="J4042" s="443"/>
      <c r="K4042" s="439"/>
      <c r="L4042" s="439"/>
      <c r="M4042" s="439"/>
      <c r="N4042" s="439"/>
      <c r="O4042" s="443"/>
      <c r="P4042" s="439"/>
      <c r="Q4042" s="439"/>
      <c r="R4042" s="439"/>
      <c r="S4042" s="440"/>
      <c r="T4042" s="439"/>
      <c r="U4042" s="439"/>
      <c r="V4042" s="439"/>
      <c r="W4042" s="439"/>
      <c r="X4042" s="320"/>
      <c r="Y4042" s="443"/>
      <c r="Z4042" s="439"/>
      <c r="AA4042" s="157"/>
      <c r="AB4042" s="157"/>
      <c r="AC4042" s="157"/>
      <c r="AD4042" s="320"/>
      <c r="AE4042" s="443"/>
      <c r="AF4042" s="157"/>
      <c r="AG4042" s="157"/>
      <c r="AH4042" s="27">
        <f>AH$666</f>
        <v>0.18305001999999998</v>
      </c>
      <c r="AI4042" s="320"/>
      <c r="AJ4042" s="443"/>
      <c r="AK4042" s="157"/>
      <c r="AL4042" s="27"/>
      <c r="AM4042" s="157"/>
      <c r="AN4042" s="320"/>
    </row>
    <row r="4043" spans="1:40" outlineLevel="2">
      <c r="A4043" s="882">
        <f>ROW()</f>
        <v>4043</v>
      </c>
      <c r="B4043" s="453"/>
      <c r="D4043" s="452" t="s">
        <v>27</v>
      </c>
      <c r="H4043" s="458"/>
      <c r="I4043" s="458"/>
      <c r="J4043" s="443"/>
      <c r="K4043" s="439"/>
      <c r="L4043" s="439"/>
      <c r="M4043" s="439"/>
      <c r="N4043" s="439"/>
      <c r="O4043" s="443"/>
      <c r="P4043" s="439"/>
      <c r="Q4043" s="439"/>
      <c r="R4043" s="439"/>
      <c r="S4043" s="440"/>
      <c r="T4043" s="439"/>
      <c r="U4043" s="439"/>
      <c r="V4043" s="439"/>
      <c r="W4043" s="439"/>
      <c r="X4043" s="320"/>
      <c r="Y4043" s="443"/>
      <c r="Z4043" s="439"/>
      <c r="AA4043" s="157"/>
      <c r="AB4043" s="157"/>
      <c r="AC4043" s="157"/>
      <c r="AD4043" s="320"/>
      <c r="AE4043" s="443"/>
      <c r="AF4043" s="157"/>
      <c r="AG4043" s="157"/>
      <c r="AH4043" s="27">
        <f>AH$667</f>
        <v>0.66477575</v>
      </c>
      <c r="AI4043" s="320"/>
      <c r="AJ4043" s="443"/>
      <c r="AK4043" s="157"/>
      <c r="AL4043" s="27"/>
      <c r="AM4043" s="157"/>
      <c r="AN4043" s="320"/>
    </row>
    <row r="4044" spans="1:40" outlineLevel="2">
      <c r="A4044" s="882">
        <f>ROW()</f>
        <v>4044</v>
      </c>
      <c r="B4044" s="453"/>
      <c r="D4044" s="452" t="s">
        <v>34</v>
      </c>
      <c r="H4044" s="458"/>
      <c r="I4044" s="458"/>
      <c r="J4044" s="443"/>
      <c r="K4044" s="439"/>
      <c r="L4044" s="439"/>
      <c r="M4044" s="439"/>
      <c r="N4044" s="439"/>
      <c r="O4044" s="443"/>
      <c r="P4044" s="439"/>
      <c r="Q4044" s="439"/>
      <c r="R4044" s="439"/>
      <c r="S4044" s="440"/>
      <c r="T4044" s="439"/>
      <c r="U4044" s="439"/>
      <c r="V4044" s="439"/>
      <c r="W4044" s="439"/>
      <c r="X4044" s="320"/>
      <c r="Y4044" s="443"/>
      <c r="Z4044" s="439"/>
      <c r="AA4044" s="157"/>
      <c r="AB4044" s="157"/>
      <c r="AC4044" s="157"/>
      <c r="AD4044" s="320"/>
      <c r="AE4044" s="443"/>
      <c r="AF4044" s="157"/>
      <c r="AG4044" s="157"/>
      <c r="AH4044" s="27">
        <f>AH$668</f>
        <v>29.912399499999825</v>
      </c>
      <c r="AI4044" s="320"/>
      <c r="AJ4044" s="443"/>
      <c r="AK4044" s="157"/>
      <c r="AL4044" s="27"/>
      <c r="AM4044" s="157"/>
      <c r="AN4044" s="320"/>
    </row>
    <row r="4045" spans="1:40" outlineLevel="2">
      <c r="A4045" s="882">
        <f>ROW()</f>
        <v>4045</v>
      </c>
      <c r="B4045" s="453"/>
      <c r="D4045" s="452" t="s">
        <v>35</v>
      </c>
      <c r="H4045" s="458"/>
      <c r="I4045" s="458"/>
      <c r="J4045" s="443"/>
      <c r="K4045" s="439"/>
      <c r="L4045" s="439"/>
      <c r="M4045" s="439"/>
      <c r="N4045" s="439"/>
      <c r="O4045" s="443"/>
      <c r="P4045" s="439"/>
      <c r="Q4045" s="439"/>
      <c r="R4045" s="439"/>
      <c r="S4045" s="440"/>
      <c r="T4045" s="439"/>
      <c r="U4045" s="439"/>
      <c r="V4045" s="439"/>
      <c r="W4045" s="439"/>
      <c r="X4045" s="320"/>
      <c r="Y4045" s="443"/>
      <c r="Z4045" s="439"/>
      <c r="AA4045" s="157"/>
      <c r="AB4045" s="157"/>
      <c r="AC4045" s="157"/>
      <c r="AD4045" s="320"/>
      <c r="AE4045" s="443"/>
      <c r="AF4045" s="157"/>
      <c r="AG4045" s="157"/>
      <c r="AH4045" s="27">
        <f>AH$669</f>
        <v>0.64514057639557254</v>
      </c>
      <c r="AI4045" s="320"/>
      <c r="AJ4045" s="443"/>
      <c r="AK4045" s="157"/>
      <c r="AL4045" s="27"/>
      <c r="AM4045" s="157"/>
      <c r="AN4045" s="320"/>
    </row>
    <row r="4046" spans="1:40" outlineLevel="2">
      <c r="A4046" s="882">
        <f>ROW()</f>
        <v>4046</v>
      </c>
      <c r="B4046" s="453"/>
      <c r="D4046" s="452" t="s">
        <v>302</v>
      </c>
      <c r="H4046" s="458"/>
      <c r="I4046" s="458"/>
      <c r="J4046" s="443"/>
      <c r="K4046" s="439"/>
      <c r="L4046" s="439"/>
      <c r="M4046" s="439"/>
      <c r="N4046" s="439"/>
      <c r="O4046" s="443"/>
      <c r="P4046" s="439"/>
      <c r="Q4046" s="439"/>
      <c r="R4046" s="439"/>
      <c r="S4046" s="440"/>
      <c r="T4046" s="439"/>
      <c r="U4046" s="439"/>
      <c r="V4046" s="439"/>
      <c r="W4046" s="439"/>
      <c r="X4046" s="320"/>
      <c r="Y4046" s="443"/>
      <c r="Z4046" s="439"/>
      <c r="AA4046" s="157"/>
      <c r="AB4046" s="157"/>
      <c r="AC4046" s="157"/>
      <c r="AD4046" s="320"/>
      <c r="AE4046" s="443"/>
      <c r="AF4046" s="157"/>
      <c r="AG4046" s="157"/>
      <c r="AH4046" s="27">
        <f>AH$670</f>
        <v>1.4958261464977798</v>
      </c>
      <c r="AI4046" s="320"/>
      <c r="AJ4046" s="443"/>
      <c r="AK4046" s="157"/>
      <c r="AL4046" s="27"/>
      <c r="AM4046" s="157"/>
      <c r="AN4046" s="320"/>
    </row>
    <row r="4047" spans="1:40" outlineLevel="2">
      <c r="A4047" s="882">
        <f>ROW()</f>
        <v>4047</v>
      </c>
      <c r="B4047" s="453"/>
      <c r="D4047" s="452" t="s">
        <v>36</v>
      </c>
      <c r="H4047" s="458"/>
      <c r="I4047" s="458"/>
      <c r="J4047" s="443"/>
      <c r="K4047" s="439"/>
      <c r="L4047" s="439"/>
      <c r="M4047" s="439"/>
      <c r="N4047" s="439"/>
      <c r="O4047" s="443"/>
      <c r="P4047" s="439"/>
      <c r="Q4047" s="439"/>
      <c r="R4047" s="439"/>
      <c r="S4047" s="440"/>
      <c r="T4047" s="439"/>
      <c r="U4047" s="439"/>
      <c r="V4047" s="439"/>
      <c r="W4047" s="439"/>
      <c r="X4047" s="320"/>
      <c r="Y4047" s="443"/>
      <c r="Z4047" s="439"/>
      <c r="AA4047" s="157"/>
      <c r="AB4047" s="157"/>
      <c r="AC4047" s="157"/>
      <c r="AD4047" s="320"/>
      <c r="AE4047" s="443"/>
      <c r="AF4047" s="157"/>
      <c r="AG4047" s="157"/>
      <c r="AH4047" s="27">
        <f>AH$671</f>
        <v>7.3258309018537133</v>
      </c>
      <c r="AI4047" s="320"/>
      <c r="AJ4047" s="443"/>
      <c r="AK4047" s="157"/>
      <c r="AL4047" s="27"/>
      <c r="AM4047" s="157"/>
      <c r="AN4047" s="320"/>
    </row>
    <row r="4048" spans="1:40" outlineLevel="2">
      <c r="A4048" s="882">
        <f>ROW()</f>
        <v>4048</v>
      </c>
      <c r="B4048" s="453"/>
      <c r="D4048" s="452" t="s">
        <v>583</v>
      </c>
      <c r="H4048" s="458"/>
      <c r="I4048" s="458"/>
      <c r="J4048" s="443"/>
      <c r="K4048" s="439"/>
      <c r="L4048" s="439"/>
      <c r="M4048" s="439"/>
      <c r="N4048" s="439"/>
      <c r="O4048" s="443"/>
      <c r="P4048" s="439"/>
      <c r="Q4048" s="439"/>
      <c r="R4048" s="439"/>
      <c r="S4048" s="440"/>
      <c r="T4048" s="439"/>
      <c r="U4048" s="439"/>
      <c r="V4048" s="439"/>
      <c r="W4048" s="439"/>
      <c r="X4048" s="320"/>
      <c r="Y4048" s="443"/>
      <c r="Z4048" s="439"/>
      <c r="AA4048" s="157"/>
      <c r="AB4048" s="157"/>
      <c r="AC4048" s="157"/>
      <c r="AD4048" s="320"/>
      <c r="AE4048" s="443"/>
      <c r="AF4048" s="157"/>
      <c r="AG4048" s="157"/>
      <c r="AH4048" s="27">
        <f>AH$672</f>
        <v>0.73733143999999984</v>
      </c>
      <c r="AI4048" s="320"/>
      <c r="AJ4048" s="443"/>
      <c r="AK4048" s="157"/>
      <c r="AL4048" s="27"/>
      <c r="AM4048" s="157"/>
      <c r="AN4048" s="320"/>
    </row>
    <row r="4049" spans="1:40" outlineLevel="2">
      <c r="A4049" s="882">
        <f>ROW()</f>
        <v>4049</v>
      </c>
      <c r="B4049" s="453"/>
      <c r="D4049" s="452" t="s">
        <v>81</v>
      </c>
      <c r="H4049" s="458"/>
      <c r="I4049" s="458"/>
      <c r="J4049" s="443"/>
      <c r="K4049" s="439"/>
      <c r="L4049" s="439"/>
      <c r="M4049" s="439"/>
      <c r="N4049" s="439"/>
      <c r="O4049" s="443"/>
      <c r="P4049" s="439"/>
      <c r="Q4049" s="439"/>
      <c r="R4049" s="439"/>
      <c r="S4049" s="440"/>
      <c r="T4049" s="439"/>
      <c r="U4049" s="439"/>
      <c r="V4049" s="439"/>
      <c r="W4049" s="439"/>
      <c r="X4049" s="320"/>
      <c r="Y4049" s="443"/>
      <c r="Z4049" s="439"/>
      <c r="AA4049" s="157"/>
      <c r="AB4049" s="157"/>
      <c r="AC4049" s="157"/>
      <c r="AD4049" s="320"/>
      <c r="AE4049" s="443"/>
      <c r="AF4049" s="157"/>
      <c r="AG4049" s="157"/>
      <c r="AH4049" s="27">
        <f>AH$673</f>
        <v>0</v>
      </c>
      <c r="AI4049" s="320"/>
      <c r="AJ4049" s="443"/>
      <c r="AK4049" s="157"/>
      <c r="AL4049" s="27"/>
      <c r="AM4049" s="157"/>
      <c r="AN4049" s="320"/>
    </row>
    <row r="4050" spans="1:40" outlineLevel="2">
      <c r="A4050" s="882">
        <f>ROW()</f>
        <v>4050</v>
      </c>
      <c r="B4050" s="453"/>
      <c r="D4050" s="452" t="s">
        <v>28</v>
      </c>
      <c r="H4050" s="458"/>
      <c r="I4050" s="458"/>
      <c r="J4050" s="443"/>
      <c r="K4050" s="439"/>
      <c r="L4050" s="439"/>
      <c r="M4050" s="439"/>
      <c r="N4050" s="439"/>
      <c r="O4050" s="443"/>
      <c r="P4050" s="439"/>
      <c r="Q4050" s="439"/>
      <c r="R4050" s="439"/>
      <c r="S4050" s="440"/>
      <c r="T4050" s="439"/>
      <c r="U4050" s="439"/>
      <c r="V4050" s="439"/>
      <c r="W4050" s="439"/>
      <c r="X4050" s="320"/>
      <c r="Y4050" s="443"/>
      <c r="Z4050" s="439"/>
      <c r="AA4050" s="157"/>
      <c r="AB4050" s="157"/>
      <c r="AC4050" s="157"/>
      <c r="AD4050" s="320"/>
      <c r="AE4050" s="443"/>
      <c r="AF4050" s="157"/>
      <c r="AG4050" s="157"/>
      <c r="AH4050" s="27">
        <f>AH$674</f>
        <v>0</v>
      </c>
      <c r="AI4050" s="320"/>
      <c r="AJ4050" s="443"/>
      <c r="AK4050" s="157"/>
      <c r="AL4050" s="27"/>
      <c r="AM4050" s="157"/>
      <c r="AN4050" s="320"/>
    </row>
    <row r="4051" spans="1:40" outlineLevel="2">
      <c r="A4051" s="882">
        <f>ROW()</f>
        <v>4051</v>
      </c>
      <c r="B4051" s="453"/>
      <c r="D4051" s="456" t="s">
        <v>443</v>
      </c>
      <c r="E4051" s="456"/>
      <c r="F4051" s="456"/>
      <c r="G4051" s="456"/>
      <c r="H4051" s="460"/>
      <c r="I4051" s="460"/>
      <c r="J4051" s="462"/>
      <c r="K4051" s="441"/>
      <c r="L4051" s="441"/>
      <c r="M4051" s="441"/>
      <c r="N4051" s="441"/>
      <c r="O4051" s="462"/>
      <c r="P4051" s="441"/>
      <c r="Q4051" s="441"/>
      <c r="R4051" s="441"/>
      <c r="S4051" s="442"/>
      <c r="T4051" s="441"/>
      <c r="U4051" s="441"/>
      <c r="V4051" s="441"/>
      <c r="W4051" s="441"/>
      <c r="X4051" s="321"/>
      <c r="Y4051" s="462"/>
      <c r="Z4051" s="441"/>
      <c r="AA4051" s="158"/>
      <c r="AB4051" s="158"/>
      <c r="AC4051" s="158"/>
      <c r="AD4051" s="321"/>
      <c r="AE4051" s="462"/>
      <c r="AF4051" s="158"/>
      <c r="AG4051" s="158"/>
      <c r="AH4051" s="30">
        <f>AH$675</f>
        <v>0</v>
      </c>
      <c r="AI4051" s="321"/>
      <c r="AJ4051" s="462"/>
      <c r="AK4051" s="158"/>
      <c r="AL4051" s="30"/>
      <c r="AM4051" s="158"/>
      <c r="AN4051" s="321"/>
    </row>
    <row r="4052" spans="1:40" outlineLevel="2">
      <c r="A4052" s="882">
        <f>ROW()</f>
        <v>4052</v>
      </c>
      <c r="B4052" s="453"/>
      <c r="D4052" s="452" t="s">
        <v>24</v>
      </c>
      <c r="H4052" s="458"/>
      <c r="I4052" s="458"/>
      <c r="J4052" s="443"/>
      <c r="K4052" s="439"/>
      <c r="L4052" s="439"/>
      <c r="M4052" s="439"/>
      <c r="N4052" s="439"/>
      <c r="O4052" s="443"/>
      <c r="P4052" s="439"/>
      <c r="Q4052" s="439"/>
      <c r="R4052" s="439"/>
      <c r="S4052" s="440"/>
      <c r="T4052" s="439"/>
      <c r="U4052" s="439"/>
      <c r="V4052" s="439"/>
      <c r="W4052" s="439"/>
      <c r="X4052" s="440"/>
      <c r="Y4052" s="443"/>
      <c r="Z4052" s="439"/>
      <c r="AA4052" s="439"/>
      <c r="AB4052" s="439"/>
      <c r="AC4052" s="439"/>
      <c r="AD4052" s="440"/>
      <c r="AE4052" s="443"/>
      <c r="AF4052" s="439"/>
      <c r="AG4052" s="439"/>
      <c r="AH4052" s="27">
        <f>SUM(AH4036:AH4051)</f>
        <v>81.471243384746899</v>
      </c>
      <c r="AI4052" s="440"/>
      <c r="AJ4052" s="443"/>
      <c r="AK4052" s="439"/>
      <c r="AL4052" s="27"/>
      <c r="AM4052" s="439"/>
      <c r="AN4052" s="440"/>
    </row>
    <row r="4053" spans="1:40" outlineLevel="1">
      <c r="A4053" s="732" t="s">
        <v>238</v>
      </c>
      <c r="B4053" s="733"/>
      <c r="C4053" s="881"/>
      <c r="D4053" s="733"/>
      <c r="E4053" s="733"/>
      <c r="F4053" s="733"/>
      <c r="G4053" s="730"/>
      <c r="H4053" s="733"/>
      <c r="I4053" s="730"/>
      <c r="J4053" s="729"/>
      <c r="K4053" s="730"/>
      <c r="L4053" s="730"/>
      <c r="M4053" s="730"/>
      <c r="N4053" s="730"/>
      <c r="O4053" s="729"/>
      <c r="P4053" s="730"/>
      <c r="Q4053" s="730"/>
      <c r="R4053" s="730"/>
      <c r="S4053" s="731"/>
      <c r="T4053" s="730"/>
      <c r="U4053" s="730"/>
      <c r="V4053" s="730"/>
      <c r="W4053" s="730"/>
      <c r="X4053" s="731"/>
      <c r="Y4053" s="729"/>
      <c r="Z4053" s="730"/>
      <c r="AA4053" s="730"/>
      <c r="AB4053" s="730"/>
      <c r="AC4053" s="730"/>
      <c r="AD4053" s="731"/>
      <c r="AE4053" s="729"/>
      <c r="AF4053" s="730"/>
      <c r="AG4053" s="730"/>
      <c r="AH4053" s="730"/>
      <c r="AI4053" s="731"/>
      <c r="AJ4053" s="729"/>
      <c r="AK4053" s="730"/>
      <c r="AL4053" s="730"/>
      <c r="AM4053" s="730"/>
      <c r="AN4053" s="731"/>
    </row>
    <row r="4054" spans="1:40" outlineLevel="2">
      <c r="A4054" s="882">
        <f>ROW()</f>
        <v>4054</v>
      </c>
      <c r="B4054" s="453"/>
      <c r="D4054" s="1205" t="s">
        <v>300</v>
      </c>
      <c r="E4054" s="1205"/>
      <c r="F4054" s="1205"/>
      <c r="G4054" s="1205"/>
      <c r="H4054" s="4"/>
      <c r="I4054" s="4"/>
      <c r="J4054" s="329"/>
      <c r="K4054" s="4"/>
      <c r="L4054" s="4"/>
      <c r="M4054" s="4"/>
      <c r="N4054" s="4"/>
      <c r="O4054" s="329"/>
      <c r="P4054" s="4"/>
      <c r="Q4054" s="4"/>
      <c r="R4054" s="4"/>
      <c r="S4054" s="316"/>
      <c r="T4054" s="53"/>
      <c r="U4054" s="53"/>
      <c r="V4054" s="53"/>
      <c r="W4054" s="53"/>
      <c r="X4054" s="44"/>
      <c r="Y4054" s="252"/>
      <c r="Z4054" s="53"/>
      <c r="AA4054" s="53"/>
      <c r="AB4054" s="53"/>
      <c r="AC4054" s="53"/>
      <c r="AD4054" s="44"/>
      <c r="AE4054" s="252"/>
      <c r="AF4054" s="53"/>
      <c r="AG4054" s="53"/>
      <c r="AH4054" s="53">
        <f>AH$678</f>
        <v>0</v>
      </c>
      <c r="AI4054" s="44"/>
      <c r="AJ4054" s="252"/>
      <c r="AK4054" s="53"/>
      <c r="AL4054" s="53"/>
      <c r="AM4054" s="53"/>
      <c r="AN4054" s="44"/>
    </row>
    <row r="4055" spans="1:40" outlineLevel="2">
      <c r="A4055" s="882">
        <f>ROW()</f>
        <v>4055</v>
      </c>
      <c r="B4055" s="453"/>
      <c r="D4055" s="1205" t="s">
        <v>301</v>
      </c>
      <c r="E4055" s="1205"/>
      <c r="F4055" s="1205"/>
      <c r="G4055" s="1205"/>
      <c r="H4055" s="4"/>
      <c r="I4055" s="4"/>
      <c r="J4055" s="329"/>
      <c r="K4055" s="4"/>
      <c r="L4055" s="4"/>
      <c r="M4055" s="4"/>
      <c r="N4055" s="4"/>
      <c r="O4055" s="329"/>
      <c r="P4055" s="4"/>
      <c r="Q4055" s="4"/>
      <c r="R4055" s="4"/>
      <c r="S4055" s="316"/>
      <c r="T4055" s="53"/>
      <c r="U4055" s="53"/>
      <c r="V4055" s="53"/>
      <c r="W4055" s="53"/>
      <c r="X4055" s="44"/>
      <c r="Y4055" s="252"/>
      <c r="Z4055" s="53"/>
      <c r="AA4055" s="53"/>
      <c r="AB4055" s="53"/>
      <c r="AC4055" s="53"/>
      <c r="AD4055" s="44"/>
      <c r="AE4055" s="252"/>
      <c r="AF4055" s="53"/>
      <c r="AG4055" s="53"/>
      <c r="AH4055" s="53">
        <f>AH$679</f>
        <v>0</v>
      </c>
      <c r="AI4055" s="44"/>
      <c r="AJ4055" s="252"/>
      <c r="AK4055" s="53"/>
      <c r="AL4055" s="53"/>
      <c r="AM4055" s="53"/>
      <c r="AN4055" s="44"/>
    </row>
    <row r="4056" spans="1:40" outlineLevel="2">
      <c r="A4056" s="882">
        <f>ROW()</f>
        <v>4056</v>
      </c>
      <c r="B4056" s="453"/>
      <c r="D4056" s="1205" t="s">
        <v>29</v>
      </c>
      <c r="E4056" s="1205"/>
      <c r="F4056" s="1205"/>
      <c r="G4056" s="1205"/>
      <c r="H4056" s="4"/>
      <c r="I4056" s="4"/>
      <c r="J4056" s="329"/>
      <c r="K4056" s="4"/>
      <c r="L4056" s="4"/>
      <c r="M4056" s="4"/>
      <c r="N4056" s="4"/>
      <c r="O4056" s="329"/>
      <c r="P4056" s="4"/>
      <c r="Q4056" s="4"/>
      <c r="R4056" s="4"/>
      <c r="S4056" s="316"/>
      <c r="T4056" s="53"/>
      <c r="U4056" s="53"/>
      <c r="V4056" s="53"/>
      <c r="W4056" s="53"/>
      <c r="X4056" s="44"/>
      <c r="Y4056" s="252"/>
      <c r="Z4056" s="53"/>
      <c r="AA4056" s="53"/>
      <c r="AB4056" s="53"/>
      <c r="AC4056" s="53"/>
      <c r="AD4056" s="44"/>
      <c r="AE4056" s="252"/>
      <c r="AF4056" s="53"/>
      <c r="AG4056" s="53"/>
      <c r="AH4056" s="53">
        <f>AH$680</f>
        <v>0</v>
      </c>
      <c r="AI4056" s="44"/>
      <c r="AJ4056" s="252"/>
      <c r="AK4056" s="53"/>
      <c r="AL4056" s="53"/>
      <c r="AM4056" s="53"/>
      <c r="AN4056" s="44"/>
    </row>
    <row r="4057" spans="1:40" outlineLevel="2">
      <c r="A4057" s="882">
        <f>ROW()</f>
        <v>4057</v>
      </c>
      <c r="B4057" s="453"/>
      <c r="D4057" s="1205" t="s">
        <v>30</v>
      </c>
      <c r="E4057" s="1205"/>
      <c r="F4057" s="1205"/>
      <c r="G4057" s="1205"/>
      <c r="H4057" s="4"/>
      <c r="I4057" s="4"/>
      <c r="J4057" s="329"/>
      <c r="K4057" s="4"/>
      <c r="L4057" s="4"/>
      <c r="M4057" s="4"/>
      <c r="N4057" s="4"/>
      <c r="O4057" s="329"/>
      <c r="P4057" s="4"/>
      <c r="Q4057" s="4"/>
      <c r="R4057" s="4"/>
      <c r="S4057" s="316"/>
      <c r="T4057" s="53"/>
      <c r="U4057" s="53"/>
      <c r="V4057" s="53"/>
      <c r="W4057" s="53"/>
      <c r="X4057" s="44"/>
      <c r="Y4057" s="252"/>
      <c r="Z4057" s="53"/>
      <c r="AA4057" s="53"/>
      <c r="AB4057" s="53"/>
      <c r="AC4057" s="53"/>
      <c r="AD4057" s="44"/>
      <c r="AE4057" s="252"/>
      <c r="AF4057" s="53"/>
      <c r="AG4057" s="53"/>
      <c r="AH4057" s="53">
        <f>AH$681</f>
        <v>0</v>
      </c>
      <c r="AI4057" s="44"/>
      <c r="AJ4057" s="252"/>
      <c r="AK4057" s="53"/>
      <c r="AL4057" s="53"/>
      <c r="AM4057" s="53"/>
      <c r="AN4057" s="44"/>
    </row>
    <row r="4058" spans="1:40" outlineLevel="2">
      <c r="A4058" s="882">
        <f>ROW()</f>
        <v>4058</v>
      </c>
      <c r="B4058" s="453"/>
      <c r="D4058" s="1205" t="s">
        <v>31</v>
      </c>
      <c r="E4058" s="1205"/>
      <c r="F4058" s="1205"/>
      <c r="G4058" s="1205"/>
      <c r="H4058" s="4"/>
      <c r="I4058" s="4"/>
      <c r="J4058" s="329"/>
      <c r="K4058" s="4"/>
      <c r="L4058" s="4"/>
      <c r="M4058" s="4"/>
      <c r="N4058" s="4"/>
      <c r="O4058" s="329"/>
      <c r="P4058" s="4"/>
      <c r="Q4058" s="4"/>
      <c r="R4058" s="4"/>
      <c r="S4058" s="316"/>
      <c r="T4058" s="53"/>
      <c r="U4058" s="53"/>
      <c r="V4058" s="53"/>
      <c r="W4058" s="53"/>
      <c r="X4058" s="44"/>
      <c r="Y4058" s="252"/>
      <c r="Z4058" s="53"/>
      <c r="AA4058" s="53"/>
      <c r="AB4058" s="53"/>
      <c r="AC4058" s="53"/>
      <c r="AD4058" s="44"/>
      <c r="AE4058" s="252"/>
      <c r="AF4058" s="53"/>
      <c r="AG4058" s="53"/>
      <c r="AH4058" s="53">
        <f>AH$682</f>
        <v>0</v>
      </c>
      <c r="AI4058" s="44"/>
      <c r="AJ4058" s="252"/>
      <c r="AK4058" s="53"/>
      <c r="AL4058" s="53"/>
      <c r="AM4058" s="53"/>
      <c r="AN4058" s="44"/>
    </row>
    <row r="4059" spans="1:40" outlineLevel="2">
      <c r="A4059" s="882">
        <f>ROW()</f>
        <v>4059</v>
      </c>
      <c r="B4059" s="453"/>
      <c r="D4059" s="1205" t="s">
        <v>32</v>
      </c>
      <c r="E4059" s="1205"/>
      <c r="F4059" s="1205"/>
      <c r="G4059" s="1205"/>
      <c r="H4059" s="4"/>
      <c r="I4059" s="4"/>
      <c r="J4059" s="329"/>
      <c r="K4059" s="4"/>
      <c r="L4059" s="4"/>
      <c r="M4059" s="4"/>
      <c r="N4059" s="4"/>
      <c r="O4059" s="329"/>
      <c r="P4059" s="4"/>
      <c r="Q4059" s="4"/>
      <c r="R4059" s="4"/>
      <c r="S4059" s="316"/>
      <c r="T4059" s="53"/>
      <c r="U4059" s="53"/>
      <c r="V4059" s="53"/>
      <c r="W4059" s="53"/>
      <c r="X4059" s="44"/>
      <c r="Y4059" s="252"/>
      <c r="Z4059" s="53"/>
      <c r="AA4059" s="53"/>
      <c r="AB4059" s="53"/>
      <c r="AC4059" s="53"/>
      <c r="AD4059" s="44"/>
      <c r="AE4059" s="252"/>
      <c r="AF4059" s="53"/>
      <c r="AG4059" s="53"/>
      <c r="AH4059" s="53">
        <f>AH$683</f>
        <v>0</v>
      </c>
      <c r="AI4059" s="44"/>
      <c r="AJ4059" s="252"/>
      <c r="AK4059" s="53"/>
      <c r="AL4059" s="53"/>
      <c r="AM4059" s="53"/>
      <c r="AN4059" s="44"/>
    </row>
    <row r="4060" spans="1:40" outlineLevel="2">
      <c r="A4060" s="882">
        <f>ROW()</f>
        <v>4060</v>
      </c>
      <c r="B4060" s="453"/>
      <c r="D4060" s="1205" t="s">
        <v>33</v>
      </c>
      <c r="E4060" s="1205"/>
      <c r="F4060" s="1205"/>
      <c r="G4060" s="1205"/>
      <c r="H4060" s="4"/>
      <c r="I4060" s="4"/>
      <c r="J4060" s="329"/>
      <c r="K4060" s="4"/>
      <c r="L4060" s="4"/>
      <c r="M4060" s="4"/>
      <c r="N4060" s="4"/>
      <c r="O4060" s="329"/>
      <c r="P4060" s="4"/>
      <c r="Q4060" s="4"/>
      <c r="R4060" s="4"/>
      <c r="S4060" s="316"/>
      <c r="T4060" s="53"/>
      <c r="U4060" s="53"/>
      <c r="V4060" s="53"/>
      <c r="W4060" s="53"/>
      <c r="X4060" s="44"/>
      <c r="Y4060" s="252"/>
      <c r="Z4060" s="53"/>
      <c r="AA4060" s="53"/>
      <c r="AB4060" s="53"/>
      <c r="AC4060" s="53"/>
      <c r="AD4060" s="44"/>
      <c r="AE4060" s="252"/>
      <c r="AF4060" s="53"/>
      <c r="AG4060" s="53"/>
      <c r="AH4060" s="53">
        <f>AH$684</f>
        <v>0</v>
      </c>
      <c r="AI4060" s="44"/>
      <c r="AJ4060" s="252"/>
      <c r="AK4060" s="53"/>
      <c r="AL4060" s="53"/>
      <c r="AM4060" s="53"/>
      <c r="AN4060" s="44"/>
    </row>
    <row r="4061" spans="1:40" outlineLevel="2">
      <c r="A4061" s="882">
        <f>ROW()</f>
        <v>4061</v>
      </c>
      <c r="B4061" s="453"/>
      <c r="D4061" s="1205" t="s">
        <v>27</v>
      </c>
      <c r="E4061" s="1205"/>
      <c r="F4061" s="1205"/>
      <c r="G4061" s="1205"/>
      <c r="H4061" s="4"/>
      <c r="I4061" s="4"/>
      <c r="J4061" s="329"/>
      <c r="K4061" s="4"/>
      <c r="L4061" s="4"/>
      <c r="M4061" s="4"/>
      <c r="N4061" s="4"/>
      <c r="O4061" s="329"/>
      <c r="P4061" s="4"/>
      <c r="Q4061" s="4"/>
      <c r="R4061" s="4"/>
      <c r="S4061" s="316"/>
      <c r="T4061" s="53"/>
      <c r="U4061" s="53"/>
      <c r="V4061" s="53"/>
      <c r="W4061" s="53"/>
      <c r="X4061" s="44"/>
      <c r="Y4061" s="252"/>
      <c r="Z4061" s="53"/>
      <c r="AA4061" s="53"/>
      <c r="AB4061" s="53"/>
      <c r="AC4061" s="53"/>
      <c r="AD4061" s="44"/>
      <c r="AE4061" s="252"/>
      <c r="AF4061" s="53"/>
      <c r="AG4061" s="53"/>
      <c r="AH4061" s="53">
        <f>AH$685</f>
        <v>0</v>
      </c>
      <c r="AI4061" s="44"/>
      <c r="AJ4061" s="252"/>
      <c r="AK4061" s="53"/>
      <c r="AL4061" s="53"/>
      <c r="AM4061" s="53"/>
      <c r="AN4061" s="44"/>
    </row>
    <row r="4062" spans="1:40" outlineLevel="2">
      <c r="A4062" s="882">
        <f>ROW()</f>
        <v>4062</v>
      </c>
      <c r="B4062" s="453"/>
      <c r="D4062" s="1205" t="s">
        <v>34</v>
      </c>
      <c r="E4062" s="1205"/>
      <c r="F4062" s="1205"/>
      <c r="G4062" s="1205"/>
      <c r="H4062" s="4"/>
      <c r="I4062" s="4"/>
      <c r="J4062" s="329"/>
      <c r="K4062" s="4"/>
      <c r="L4062" s="4"/>
      <c r="M4062" s="4"/>
      <c r="N4062" s="4"/>
      <c r="O4062" s="329"/>
      <c r="P4062" s="4"/>
      <c r="Q4062" s="4"/>
      <c r="R4062" s="4"/>
      <c r="S4062" s="316"/>
      <c r="T4062" s="53"/>
      <c r="U4062" s="53"/>
      <c r="V4062" s="53"/>
      <c r="W4062" s="53"/>
      <c r="X4062" s="44"/>
      <c r="Y4062" s="252"/>
      <c r="Z4062" s="53"/>
      <c r="AA4062" s="53"/>
      <c r="AB4062" s="53"/>
      <c r="AC4062" s="53"/>
      <c r="AD4062" s="44"/>
      <c r="AE4062" s="252"/>
      <c r="AF4062" s="53"/>
      <c r="AG4062" s="53"/>
      <c r="AH4062" s="53">
        <f>AH$686</f>
        <v>0</v>
      </c>
      <c r="AI4062" s="44"/>
      <c r="AJ4062" s="252"/>
      <c r="AK4062" s="53"/>
      <c r="AL4062" s="53"/>
      <c r="AM4062" s="53"/>
      <c r="AN4062" s="44"/>
    </row>
    <row r="4063" spans="1:40" outlineLevel="2">
      <c r="A4063" s="882">
        <f>ROW()</f>
        <v>4063</v>
      </c>
      <c r="B4063" s="453"/>
      <c r="D4063" s="1205" t="s">
        <v>35</v>
      </c>
      <c r="E4063" s="1205"/>
      <c r="F4063" s="1205"/>
      <c r="G4063" s="1205"/>
      <c r="H4063" s="4"/>
      <c r="I4063" s="4"/>
      <c r="J4063" s="329"/>
      <c r="K4063" s="4"/>
      <c r="L4063" s="4"/>
      <c r="M4063" s="4"/>
      <c r="N4063" s="4"/>
      <c r="O4063" s="329"/>
      <c r="P4063" s="4"/>
      <c r="Q4063" s="4"/>
      <c r="R4063" s="4"/>
      <c r="S4063" s="316"/>
      <c r="T4063" s="53"/>
      <c r="U4063" s="53"/>
      <c r="V4063" s="53"/>
      <c r="W4063" s="53"/>
      <c r="X4063" s="44"/>
      <c r="Y4063" s="252"/>
      <c r="Z4063" s="53"/>
      <c r="AA4063" s="53"/>
      <c r="AB4063" s="53"/>
      <c r="AC4063" s="53"/>
      <c r="AD4063" s="44"/>
      <c r="AE4063" s="252"/>
      <c r="AF4063" s="53"/>
      <c r="AG4063" s="53"/>
      <c r="AH4063" s="53">
        <f>AH$687</f>
        <v>0</v>
      </c>
      <c r="AI4063" s="44"/>
      <c r="AJ4063" s="252"/>
      <c r="AK4063" s="53"/>
      <c r="AL4063" s="53"/>
      <c r="AM4063" s="53"/>
      <c r="AN4063" s="44"/>
    </row>
    <row r="4064" spans="1:40" outlineLevel="2">
      <c r="A4064" s="882">
        <f>ROW()</f>
        <v>4064</v>
      </c>
      <c r="B4064" s="453"/>
      <c r="D4064" s="1205" t="s">
        <v>302</v>
      </c>
      <c r="E4064" s="1205"/>
      <c r="F4064" s="1205"/>
      <c r="G4064" s="1205"/>
      <c r="H4064" s="4"/>
      <c r="I4064" s="4"/>
      <c r="J4064" s="329"/>
      <c r="K4064" s="4"/>
      <c r="L4064" s="4"/>
      <c r="M4064" s="4"/>
      <c r="N4064" s="4"/>
      <c r="O4064" s="329"/>
      <c r="P4064" s="4"/>
      <c r="Q4064" s="4"/>
      <c r="R4064" s="4"/>
      <c r="S4064" s="316"/>
      <c r="T4064" s="53"/>
      <c r="U4064" s="53"/>
      <c r="V4064" s="53"/>
      <c r="W4064" s="53"/>
      <c r="X4064" s="44"/>
      <c r="Y4064" s="252"/>
      <c r="Z4064" s="53"/>
      <c r="AA4064" s="53"/>
      <c r="AB4064" s="53"/>
      <c r="AC4064" s="53"/>
      <c r="AD4064" s="44"/>
      <c r="AE4064" s="252"/>
      <c r="AF4064" s="53"/>
      <c r="AG4064" s="53"/>
      <c r="AH4064" s="53">
        <f>AH$688</f>
        <v>-0.32805066000000005</v>
      </c>
      <c r="AI4064" s="44"/>
      <c r="AJ4064" s="252"/>
      <c r="AK4064" s="53"/>
      <c r="AL4064" s="53"/>
      <c r="AM4064" s="53"/>
      <c r="AN4064" s="44"/>
    </row>
    <row r="4065" spans="1:40" outlineLevel="2">
      <c r="A4065" s="882">
        <f>ROW()</f>
        <v>4065</v>
      </c>
      <c r="B4065" s="453"/>
      <c r="D4065" s="1205" t="s">
        <v>36</v>
      </c>
      <c r="E4065" s="1205"/>
      <c r="F4065" s="1205"/>
      <c r="G4065" s="1205"/>
      <c r="H4065" s="4"/>
      <c r="I4065" s="4"/>
      <c r="J4065" s="329"/>
      <c r="K4065" s="4"/>
      <c r="L4065" s="4"/>
      <c r="M4065" s="4"/>
      <c r="N4065" s="4"/>
      <c r="O4065" s="329"/>
      <c r="P4065" s="4"/>
      <c r="Q4065" s="4"/>
      <c r="R4065" s="4"/>
      <c r="S4065" s="316"/>
      <c r="T4065" s="53"/>
      <c r="U4065" s="53"/>
      <c r="V4065" s="53"/>
      <c r="W4065" s="53"/>
      <c r="X4065" s="44"/>
      <c r="Y4065" s="252"/>
      <c r="Z4065" s="53"/>
      <c r="AA4065" s="53"/>
      <c r="AB4065" s="53"/>
      <c r="AC4065" s="53"/>
      <c r="AD4065" s="44"/>
      <c r="AE4065" s="252"/>
      <c r="AF4065" s="53"/>
      <c r="AG4065" s="53"/>
      <c r="AH4065" s="53">
        <f>AH$689</f>
        <v>0</v>
      </c>
      <c r="AI4065" s="44"/>
      <c r="AJ4065" s="252"/>
      <c r="AK4065" s="53"/>
      <c r="AL4065" s="53"/>
      <c r="AM4065" s="53"/>
      <c r="AN4065" s="44"/>
    </row>
    <row r="4066" spans="1:40" outlineLevel="2">
      <c r="A4066" s="882">
        <f>ROW()</f>
        <v>4066</v>
      </c>
      <c r="B4066" s="453"/>
      <c r="D4066" s="1205" t="s">
        <v>583</v>
      </c>
      <c r="E4066" s="1205"/>
      <c r="F4066" s="1205"/>
      <c r="G4066" s="1205"/>
      <c r="H4066" s="4"/>
      <c r="I4066" s="4"/>
      <c r="J4066" s="329"/>
      <c r="K4066" s="4"/>
      <c r="L4066" s="4"/>
      <c r="M4066" s="4"/>
      <c r="N4066" s="4"/>
      <c r="O4066" s="329"/>
      <c r="P4066" s="4"/>
      <c r="Q4066" s="4"/>
      <c r="R4066" s="4"/>
      <c r="S4066" s="316"/>
      <c r="T4066" s="53"/>
      <c r="U4066" s="53"/>
      <c r="V4066" s="53"/>
      <c r="W4066" s="53"/>
      <c r="X4066" s="44"/>
      <c r="Y4066" s="252"/>
      <c r="Z4066" s="53"/>
      <c r="AA4066" s="53"/>
      <c r="AB4066" s="53"/>
      <c r="AC4066" s="53"/>
      <c r="AD4066" s="44"/>
      <c r="AE4066" s="252"/>
      <c r="AF4066" s="53"/>
      <c r="AG4066" s="53"/>
      <c r="AH4066" s="53">
        <f>AH$690</f>
        <v>0</v>
      </c>
      <c r="AI4066" s="44"/>
      <c r="AJ4066" s="252"/>
      <c r="AK4066" s="53"/>
      <c r="AL4066" s="53"/>
      <c r="AM4066" s="53"/>
      <c r="AN4066" s="44"/>
    </row>
    <row r="4067" spans="1:40" outlineLevel="2">
      <c r="A4067" s="882">
        <f>ROW()</f>
        <v>4067</v>
      </c>
      <c r="B4067" s="453"/>
      <c r="D4067" s="1205" t="s">
        <v>81</v>
      </c>
      <c r="E4067" s="1205"/>
      <c r="F4067" s="1205"/>
      <c r="G4067" s="1205"/>
      <c r="H4067" s="4"/>
      <c r="I4067" s="4"/>
      <c r="J4067" s="329"/>
      <c r="K4067" s="4"/>
      <c r="L4067" s="4"/>
      <c r="M4067" s="4"/>
      <c r="N4067" s="4"/>
      <c r="O4067" s="329"/>
      <c r="P4067" s="4"/>
      <c r="Q4067" s="4"/>
      <c r="R4067" s="4"/>
      <c r="S4067" s="316"/>
      <c r="T4067" s="53"/>
      <c r="U4067" s="53"/>
      <c r="V4067" s="53"/>
      <c r="W4067" s="53"/>
      <c r="X4067" s="44"/>
      <c r="Y4067" s="252"/>
      <c r="Z4067" s="53"/>
      <c r="AA4067" s="53"/>
      <c r="AB4067" s="53"/>
      <c r="AC4067" s="53"/>
      <c r="AD4067" s="44"/>
      <c r="AE4067" s="252"/>
      <c r="AF4067" s="53"/>
      <c r="AG4067" s="53"/>
      <c r="AH4067" s="53">
        <f>AH$691</f>
        <v>0</v>
      </c>
      <c r="AI4067" s="44"/>
      <c r="AJ4067" s="252"/>
      <c r="AK4067" s="53"/>
      <c r="AL4067" s="53"/>
      <c r="AM4067" s="53"/>
      <c r="AN4067" s="44"/>
    </row>
    <row r="4068" spans="1:40" outlineLevel="2">
      <c r="A4068" s="882">
        <f>ROW()</f>
        <v>4068</v>
      </c>
      <c r="B4068" s="453"/>
      <c r="D4068" s="1205" t="s">
        <v>28</v>
      </c>
      <c r="E4068" s="1205"/>
      <c r="F4068" s="1205"/>
      <c r="G4068" s="1205"/>
      <c r="H4068" s="4"/>
      <c r="I4068" s="4"/>
      <c r="J4068" s="329"/>
      <c r="K4068" s="4"/>
      <c r="L4068" s="4"/>
      <c r="M4068" s="4"/>
      <c r="N4068" s="4"/>
      <c r="O4068" s="329"/>
      <c r="P4068" s="4"/>
      <c r="Q4068" s="4"/>
      <c r="R4068" s="4"/>
      <c r="S4068" s="316"/>
      <c r="T4068" s="53"/>
      <c r="U4068" s="53"/>
      <c r="V4068" s="53"/>
      <c r="W4068" s="53"/>
      <c r="X4068" s="44"/>
      <c r="Y4068" s="252"/>
      <c r="Z4068" s="53"/>
      <c r="AA4068" s="53"/>
      <c r="AB4068" s="53"/>
      <c r="AC4068" s="53"/>
      <c r="AD4068" s="44"/>
      <c r="AE4068" s="252"/>
      <c r="AF4068" s="53"/>
      <c r="AG4068" s="53"/>
      <c r="AH4068" s="53">
        <f>AH$692</f>
        <v>0</v>
      </c>
      <c r="AI4068" s="44"/>
      <c r="AJ4068" s="252"/>
      <c r="AK4068" s="53"/>
      <c r="AL4068" s="53"/>
      <c r="AM4068" s="53"/>
      <c r="AN4068" s="44"/>
    </row>
    <row r="4069" spans="1:40" outlineLevel="2">
      <c r="A4069" s="882">
        <f>ROW()</f>
        <v>4069</v>
      </c>
      <c r="B4069" s="453"/>
      <c r="D4069" s="1206" t="s">
        <v>443</v>
      </c>
      <c r="E4069" s="1206"/>
      <c r="F4069" s="1206"/>
      <c r="G4069" s="1206"/>
      <c r="H4069" s="28"/>
      <c r="I4069" s="28"/>
      <c r="J4069" s="1207"/>
      <c r="K4069" s="28"/>
      <c r="L4069" s="28"/>
      <c r="M4069" s="28"/>
      <c r="N4069" s="28"/>
      <c r="O4069" s="1207"/>
      <c r="P4069" s="28"/>
      <c r="Q4069" s="28"/>
      <c r="R4069" s="28"/>
      <c r="S4069" s="317"/>
      <c r="T4069" s="54"/>
      <c r="U4069" s="54"/>
      <c r="V4069" s="54"/>
      <c r="W4069" s="54"/>
      <c r="X4069" s="46"/>
      <c r="Y4069" s="253"/>
      <c r="Z4069" s="54"/>
      <c r="AA4069" s="54"/>
      <c r="AB4069" s="54"/>
      <c r="AC4069" s="54"/>
      <c r="AD4069" s="46"/>
      <c r="AE4069" s="253"/>
      <c r="AF4069" s="54"/>
      <c r="AG4069" s="54"/>
      <c r="AH4069" s="54">
        <f>AH$693</f>
        <v>0</v>
      </c>
      <c r="AI4069" s="46"/>
      <c r="AJ4069" s="253"/>
      <c r="AK4069" s="54"/>
      <c r="AL4069" s="54"/>
      <c r="AM4069" s="54"/>
      <c r="AN4069" s="46"/>
    </row>
    <row r="4070" spans="1:40" outlineLevel="2">
      <c r="A4070" s="882">
        <f>ROW()</f>
        <v>4070</v>
      </c>
      <c r="B4070" s="453"/>
      <c r="D4070" s="452" t="s">
        <v>24</v>
      </c>
      <c r="H4070" s="458"/>
      <c r="I4070" s="458"/>
      <c r="J4070" s="459"/>
      <c r="K4070" s="458"/>
      <c r="L4070" s="458"/>
      <c r="M4070" s="458"/>
      <c r="N4070" s="458"/>
      <c r="O4070" s="459"/>
      <c r="P4070" s="458"/>
      <c r="Q4070" s="458"/>
      <c r="R4070" s="458"/>
      <c r="S4070" s="463"/>
      <c r="T4070" s="444">
        <f t="shared" ref="T4070:AN4070" si="3071">SUM(T4054:T4069)</f>
        <v>0</v>
      </c>
      <c r="U4070" s="444">
        <f t="shared" si="3071"/>
        <v>0</v>
      </c>
      <c r="V4070" s="444">
        <f t="shared" si="3071"/>
        <v>0</v>
      </c>
      <c r="W4070" s="444">
        <f t="shared" si="3071"/>
        <v>0</v>
      </c>
      <c r="X4070" s="445">
        <f t="shared" si="3071"/>
        <v>0</v>
      </c>
      <c r="Y4070" s="466">
        <f t="shared" si="3071"/>
        <v>0</v>
      </c>
      <c r="Z4070" s="444">
        <f t="shared" si="3071"/>
        <v>0</v>
      </c>
      <c r="AA4070" s="444">
        <f t="shared" si="3071"/>
        <v>0</v>
      </c>
      <c r="AB4070" s="444">
        <f t="shared" si="3071"/>
        <v>0</v>
      </c>
      <c r="AC4070" s="444">
        <f t="shared" si="3071"/>
        <v>0</v>
      </c>
      <c r="AD4070" s="445">
        <f t="shared" si="3071"/>
        <v>0</v>
      </c>
      <c r="AE4070" s="466">
        <f t="shared" si="3071"/>
        <v>0</v>
      </c>
      <c r="AF4070" s="444">
        <f t="shared" si="3071"/>
        <v>0</v>
      </c>
      <c r="AG4070" s="444">
        <f t="shared" si="3071"/>
        <v>0</v>
      </c>
      <c r="AH4070" s="444">
        <f t="shared" si="3071"/>
        <v>-0.32805066000000005</v>
      </c>
      <c r="AI4070" s="445">
        <f t="shared" si="3071"/>
        <v>0</v>
      </c>
      <c r="AJ4070" s="466">
        <f t="shared" si="3071"/>
        <v>0</v>
      </c>
      <c r="AK4070" s="444">
        <f t="shared" si="3071"/>
        <v>0</v>
      </c>
      <c r="AL4070" s="444">
        <f t="shared" si="3071"/>
        <v>0</v>
      </c>
      <c r="AM4070" s="444">
        <f t="shared" si="3071"/>
        <v>0</v>
      </c>
      <c r="AN4070" s="445">
        <f t="shared" si="3071"/>
        <v>0</v>
      </c>
    </row>
    <row r="4071" spans="1:40" outlineLevel="1">
      <c r="A4071" s="732" t="s">
        <v>21</v>
      </c>
      <c r="B4071" s="733"/>
      <c r="C4071" s="881"/>
      <c r="D4071" s="733"/>
      <c r="E4071" s="733"/>
      <c r="F4071" s="733"/>
      <c r="G4071" s="733"/>
      <c r="H4071" s="733"/>
      <c r="I4071" s="730"/>
      <c r="J4071" s="729"/>
      <c r="K4071" s="730"/>
      <c r="L4071" s="730"/>
      <c r="M4071" s="730"/>
      <c r="N4071" s="730"/>
      <c r="O4071" s="729"/>
      <c r="P4071" s="730"/>
      <c r="Q4071" s="730"/>
      <c r="R4071" s="730"/>
      <c r="S4071" s="731"/>
      <c r="T4071" s="730"/>
      <c r="U4071" s="730"/>
      <c r="V4071" s="730"/>
      <c r="W4071" s="730"/>
      <c r="X4071" s="731"/>
      <c r="Y4071" s="729"/>
      <c r="Z4071" s="730"/>
      <c r="AA4071" s="730"/>
      <c r="AB4071" s="730"/>
      <c r="AC4071" s="730"/>
      <c r="AD4071" s="731"/>
      <c r="AE4071" s="729"/>
      <c r="AF4071" s="730"/>
      <c r="AG4071" s="730"/>
      <c r="AH4071" s="730"/>
      <c r="AI4071" s="731"/>
      <c r="AJ4071" s="729"/>
      <c r="AK4071" s="730"/>
      <c r="AL4071" s="730"/>
      <c r="AM4071" s="730"/>
      <c r="AN4071" s="731"/>
    </row>
    <row r="4072" spans="1:40" outlineLevel="2">
      <c r="A4072" s="882">
        <f>ROW()</f>
        <v>4072</v>
      </c>
      <c r="B4072" s="453"/>
      <c r="D4072" s="452" t="s">
        <v>300</v>
      </c>
      <c r="H4072" s="458"/>
      <c r="I4072" s="458"/>
      <c r="J4072" s="459"/>
      <c r="K4072" s="458"/>
      <c r="L4072" s="458"/>
      <c r="M4072" s="458"/>
      <c r="N4072" s="458"/>
      <c r="O4072" s="443"/>
      <c r="P4072" s="439"/>
      <c r="Q4072" s="439"/>
      <c r="R4072" s="439"/>
      <c r="S4072" s="440"/>
      <c r="T4072" s="439"/>
      <c r="U4072" s="439"/>
      <c r="V4072" s="439"/>
      <c r="W4072" s="439"/>
      <c r="X4072" s="440"/>
      <c r="Y4072" s="443"/>
      <c r="Z4072" s="439"/>
      <c r="AA4072" s="439"/>
      <c r="AB4072" s="439"/>
      <c r="AC4072" s="439"/>
      <c r="AD4072" s="440"/>
      <c r="AE4072" s="443"/>
      <c r="AF4072" s="439"/>
      <c r="AG4072" s="439"/>
      <c r="AH4072" s="439"/>
      <c r="AI4072" s="313">
        <f>-Input!AI1596</f>
        <v>-3.8423199306311703E-2</v>
      </c>
      <c r="AJ4072" s="443">
        <f t="shared" ref="AJ4072:AN4081" si="3072">-IF($D4072="Land",0,IF(AJ4018&lt;0,AJ4018,IF(AJ4000&lt;1,AJ4018,MAX(MIN(IF(AJ4018&gt;0,(AJ4018/AJ4000),0),AJ4018),0)*AJ$9)))</f>
        <v>-2.1382035198654281E-2</v>
      </c>
      <c r="AK4072" s="439">
        <f t="shared" si="3072"/>
        <v>-2.1382035198654281E-2</v>
      </c>
      <c r="AL4072" s="439">
        <f t="shared" si="3072"/>
        <v>-2.1382035198654285E-2</v>
      </c>
      <c r="AM4072" s="439">
        <f t="shared" si="3072"/>
        <v>-2.1382035198654285E-2</v>
      </c>
      <c r="AN4072" s="313">
        <f t="shared" si="3072"/>
        <v>-2.1382035198654285E-2</v>
      </c>
    </row>
    <row r="4073" spans="1:40" outlineLevel="2">
      <c r="A4073" s="882">
        <f>ROW()</f>
        <v>4073</v>
      </c>
      <c r="B4073" s="453"/>
      <c r="D4073" s="452" t="s">
        <v>301</v>
      </c>
      <c r="H4073" s="458"/>
      <c r="I4073" s="458"/>
      <c r="J4073" s="459"/>
      <c r="K4073" s="458"/>
      <c r="L4073" s="458"/>
      <c r="M4073" s="458"/>
      <c r="N4073" s="458"/>
      <c r="O4073" s="443"/>
      <c r="P4073" s="439"/>
      <c r="Q4073" s="439"/>
      <c r="R4073" s="439"/>
      <c r="S4073" s="440"/>
      <c r="T4073" s="439"/>
      <c r="U4073" s="439"/>
      <c r="V4073" s="439"/>
      <c r="W4073" s="439"/>
      <c r="X4073" s="440"/>
      <c r="Y4073" s="443"/>
      <c r="Z4073" s="439"/>
      <c r="AA4073" s="439"/>
      <c r="AB4073" s="439"/>
      <c r="AC4073" s="439"/>
      <c r="AD4073" s="440"/>
      <c r="AE4073" s="443"/>
      <c r="AF4073" s="439"/>
      <c r="AG4073" s="439"/>
      <c r="AH4073" s="439"/>
      <c r="AI4073" s="320">
        <f>-Input!AI1597</f>
        <v>0</v>
      </c>
      <c r="AJ4073" s="443">
        <f t="shared" si="3072"/>
        <v>0</v>
      </c>
      <c r="AK4073" s="439">
        <f t="shared" si="3072"/>
        <v>0</v>
      </c>
      <c r="AL4073" s="439">
        <f t="shared" si="3072"/>
        <v>0</v>
      </c>
      <c r="AM4073" s="439">
        <f t="shared" si="3072"/>
        <v>0</v>
      </c>
      <c r="AN4073" s="313">
        <f t="shared" si="3072"/>
        <v>0</v>
      </c>
    </row>
    <row r="4074" spans="1:40" outlineLevel="2">
      <c r="A4074" s="882">
        <f>ROW()</f>
        <v>4074</v>
      </c>
      <c r="B4074" s="453"/>
      <c r="D4074" s="452" t="s">
        <v>29</v>
      </c>
      <c r="H4074" s="458"/>
      <c r="I4074" s="458"/>
      <c r="J4074" s="459"/>
      <c r="K4074" s="458"/>
      <c r="L4074" s="458"/>
      <c r="M4074" s="458"/>
      <c r="N4074" s="458"/>
      <c r="O4074" s="443"/>
      <c r="P4074" s="439"/>
      <c r="Q4074" s="439"/>
      <c r="R4074" s="439"/>
      <c r="S4074" s="440"/>
      <c r="T4074" s="439"/>
      <c r="U4074" s="439"/>
      <c r="V4074" s="439"/>
      <c r="W4074" s="439"/>
      <c r="X4074" s="440"/>
      <c r="Y4074" s="443"/>
      <c r="Z4074" s="439"/>
      <c r="AA4074" s="439"/>
      <c r="AB4074" s="439"/>
      <c r="AC4074" s="439"/>
      <c r="AD4074" s="440"/>
      <c r="AE4074" s="443"/>
      <c r="AF4074" s="439"/>
      <c r="AG4074" s="439"/>
      <c r="AH4074" s="439"/>
      <c r="AI4074" s="320">
        <f>-Input!AI1598</f>
        <v>0</v>
      </c>
      <c r="AJ4074" s="443">
        <f t="shared" si="3072"/>
        <v>0</v>
      </c>
      <c r="AK4074" s="439">
        <f t="shared" si="3072"/>
        <v>0</v>
      </c>
      <c r="AL4074" s="439">
        <f t="shared" si="3072"/>
        <v>0</v>
      </c>
      <c r="AM4074" s="439">
        <f t="shared" si="3072"/>
        <v>0</v>
      </c>
      <c r="AN4074" s="313">
        <f t="shared" si="3072"/>
        <v>0</v>
      </c>
    </row>
    <row r="4075" spans="1:40" outlineLevel="2">
      <c r="A4075" s="882">
        <f>ROW()</f>
        <v>4075</v>
      </c>
      <c r="B4075" s="453"/>
      <c r="D4075" s="452" t="s">
        <v>30</v>
      </c>
      <c r="H4075" s="458"/>
      <c r="I4075" s="458"/>
      <c r="J4075" s="459"/>
      <c r="K4075" s="458"/>
      <c r="L4075" s="458"/>
      <c r="M4075" s="458"/>
      <c r="N4075" s="458"/>
      <c r="O4075" s="443"/>
      <c r="P4075" s="439"/>
      <c r="Q4075" s="439"/>
      <c r="R4075" s="439"/>
      <c r="S4075" s="440"/>
      <c r="T4075" s="439"/>
      <c r="U4075" s="439"/>
      <c r="V4075" s="439"/>
      <c r="W4075" s="439"/>
      <c r="X4075" s="440"/>
      <c r="Y4075" s="443"/>
      <c r="Z4075" s="439"/>
      <c r="AA4075" s="439"/>
      <c r="AB4075" s="439"/>
      <c r="AC4075" s="439"/>
      <c r="AD4075" s="440"/>
      <c r="AE4075" s="443"/>
      <c r="AF4075" s="439"/>
      <c r="AG4075" s="439"/>
      <c r="AH4075" s="439"/>
      <c r="AI4075" s="320">
        <f>-Input!AI1599</f>
        <v>-0.66597565248148216</v>
      </c>
      <c r="AJ4075" s="443">
        <f t="shared" si="3072"/>
        <v>-0.61952869097489016</v>
      </c>
      <c r="AK4075" s="439">
        <f t="shared" si="3072"/>
        <v>-0.61952869097489016</v>
      </c>
      <c r="AL4075" s="439">
        <f t="shared" si="3072"/>
        <v>-0.61952869097489016</v>
      </c>
      <c r="AM4075" s="439">
        <f t="shared" si="3072"/>
        <v>-0.61952869097489027</v>
      </c>
      <c r="AN4075" s="313">
        <f t="shared" si="3072"/>
        <v>-0.61952869097489027</v>
      </c>
    </row>
    <row r="4076" spans="1:40" outlineLevel="2">
      <c r="A4076" s="882">
        <f>ROW()</f>
        <v>4076</v>
      </c>
      <c r="B4076" s="453"/>
      <c r="D4076" s="452" t="s">
        <v>31</v>
      </c>
      <c r="H4076" s="458"/>
      <c r="I4076" s="458"/>
      <c r="J4076" s="459"/>
      <c r="K4076" s="458"/>
      <c r="L4076" s="458"/>
      <c r="M4076" s="458"/>
      <c r="N4076" s="458"/>
      <c r="O4076" s="443"/>
      <c r="P4076" s="439"/>
      <c r="Q4076" s="439"/>
      <c r="R4076" s="439"/>
      <c r="S4076" s="440"/>
      <c r="T4076" s="439"/>
      <c r="U4076" s="439"/>
      <c r="V4076" s="439"/>
      <c r="W4076" s="439"/>
      <c r="X4076" s="440"/>
      <c r="Y4076" s="443"/>
      <c r="Z4076" s="439"/>
      <c r="AA4076" s="439"/>
      <c r="AB4076" s="439"/>
      <c r="AC4076" s="439"/>
      <c r="AD4076" s="440"/>
      <c r="AE4076" s="443"/>
      <c r="AF4076" s="439"/>
      <c r="AG4076" s="439"/>
      <c r="AH4076" s="439"/>
      <c r="AI4076" s="320">
        <f>-Input!AI1600</f>
        <v>0</v>
      </c>
      <c r="AJ4076" s="443">
        <f t="shared" si="3072"/>
        <v>0</v>
      </c>
      <c r="AK4076" s="439">
        <f t="shared" si="3072"/>
        <v>0</v>
      </c>
      <c r="AL4076" s="439">
        <f t="shared" si="3072"/>
        <v>0</v>
      </c>
      <c r="AM4076" s="439">
        <f t="shared" si="3072"/>
        <v>0</v>
      </c>
      <c r="AN4076" s="313">
        <f t="shared" si="3072"/>
        <v>0</v>
      </c>
    </row>
    <row r="4077" spans="1:40" outlineLevel="2">
      <c r="A4077" s="882">
        <f>ROW()</f>
        <v>4077</v>
      </c>
      <c r="B4077" s="453"/>
      <c r="D4077" s="452" t="s">
        <v>32</v>
      </c>
      <c r="H4077" s="458"/>
      <c r="I4077" s="458"/>
      <c r="J4077" s="459"/>
      <c r="K4077" s="458"/>
      <c r="L4077" s="458"/>
      <c r="M4077" s="458"/>
      <c r="N4077" s="458"/>
      <c r="O4077" s="443"/>
      <c r="P4077" s="439"/>
      <c r="Q4077" s="439"/>
      <c r="R4077" s="439"/>
      <c r="S4077" s="440"/>
      <c r="T4077" s="439"/>
      <c r="U4077" s="439"/>
      <c r="V4077" s="439"/>
      <c r="W4077" s="439"/>
      <c r="X4077" s="440"/>
      <c r="Y4077" s="443"/>
      <c r="Z4077" s="439"/>
      <c r="AA4077" s="439"/>
      <c r="AB4077" s="439"/>
      <c r="AC4077" s="439"/>
      <c r="AD4077" s="440"/>
      <c r="AE4077" s="443"/>
      <c r="AF4077" s="439"/>
      <c r="AG4077" s="439"/>
      <c r="AH4077" s="439"/>
      <c r="AI4077" s="320">
        <f>-Input!AI1601</f>
        <v>-2.0493012026968516E-2</v>
      </c>
      <c r="AJ4077" s="443">
        <f t="shared" si="3072"/>
        <v>-3.9503170204436715E-2</v>
      </c>
      <c r="AK4077" s="439">
        <f t="shared" si="3072"/>
        <v>-3.9503170204436715E-2</v>
      </c>
      <c r="AL4077" s="439">
        <f t="shared" si="3072"/>
        <v>-3.9503170204436722E-2</v>
      </c>
      <c r="AM4077" s="439">
        <f t="shared" si="3072"/>
        <v>-3.9503170204436722E-2</v>
      </c>
      <c r="AN4077" s="313">
        <f t="shared" si="3072"/>
        <v>-3.9503170204436722E-2</v>
      </c>
    </row>
    <row r="4078" spans="1:40" outlineLevel="2">
      <c r="A4078" s="882">
        <f>ROW()</f>
        <v>4078</v>
      </c>
      <c r="B4078" s="453"/>
      <c r="D4078" s="452" t="s">
        <v>33</v>
      </c>
      <c r="H4078" s="458"/>
      <c r="I4078" s="458"/>
      <c r="J4078" s="459"/>
      <c r="K4078" s="458"/>
      <c r="L4078" s="458"/>
      <c r="M4078" s="458"/>
      <c r="N4078" s="458"/>
      <c r="O4078" s="443"/>
      <c r="P4078" s="439"/>
      <c r="Q4078" s="439"/>
      <c r="R4078" s="439"/>
      <c r="S4078" s="440"/>
      <c r="T4078" s="439"/>
      <c r="U4078" s="439"/>
      <c r="V4078" s="439"/>
      <c r="W4078" s="439"/>
      <c r="X4078" s="440"/>
      <c r="Y4078" s="443"/>
      <c r="Z4078" s="439"/>
      <c r="AA4078" s="439"/>
      <c r="AB4078" s="439"/>
      <c r="AC4078" s="439"/>
      <c r="AD4078" s="440"/>
      <c r="AE4078" s="443"/>
      <c r="AF4078" s="439"/>
      <c r="AG4078" s="439"/>
      <c r="AH4078" s="439"/>
      <c r="AI4078" s="320">
        <f>-Input!AI1602</f>
        <v>-2.0086017694258E-3</v>
      </c>
      <c r="AJ4078" s="443">
        <f t="shared" si="3072"/>
        <v>-4.6420876469377998E-3</v>
      </c>
      <c r="AK4078" s="439">
        <f t="shared" si="3072"/>
        <v>-4.6420876469377998E-3</v>
      </c>
      <c r="AL4078" s="439">
        <f t="shared" si="3072"/>
        <v>-4.6420876469377998E-3</v>
      </c>
      <c r="AM4078" s="439">
        <f t="shared" si="3072"/>
        <v>-4.6420876469377998E-3</v>
      </c>
      <c r="AN4078" s="313">
        <f t="shared" si="3072"/>
        <v>-4.6420876469377998E-3</v>
      </c>
    </row>
    <row r="4079" spans="1:40" outlineLevel="2">
      <c r="A4079" s="882">
        <f>ROW()</f>
        <v>4079</v>
      </c>
      <c r="B4079" s="453"/>
      <c r="D4079" s="452" t="s">
        <v>27</v>
      </c>
      <c r="H4079" s="458"/>
      <c r="I4079" s="458"/>
      <c r="J4079" s="459"/>
      <c r="K4079" s="458"/>
      <c r="L4079" s="458"/>
      <c r="M4079" s="458"/>
      <c r="N4079" s="458"/>
      <c r="O4079" s="443"/>
      <c r="P4079" s="439"/>
      <c r="Q4079" s="439"/>
      <c r="R4079" s="439"/>
      <c r="S4079" s="440"/>
      <c r="T4079" s="439"/>
      <c r="U4079" s="439"/>
      <c r="V4079" s="439"/>
      <c r="W4079" s="439"/>
      <c r="X4079" s="440"/>
      <c r="Y4079" s="443"/>
      <c r="Z4079" s="439"/>
      <c r="AA4079" s="439"/>
      <c r="AB4079" s="439"/>
      <c r="AC4079" s="439"/>
      <c r="AD4079" s="440"/>
      <c r="AE4079" s="443"/>
      <c r="AF4079" s="439"/>
      <c r="AG4079" s="439"/>
      <c r="AH4079" s="439"/>
      <c r="AI4079" s="320">
        <f>-Input!AI1603</f>
        <v>-3.0181437184940473E-3</v>
      </c>
      <c r="AJ4079" s="443">
        <f t="shared" si="3072"/>
        <v>-1.6968143750807844E-2</v>
      </c>
      <c r="AK4079" s="439">
        <f t="shared" si="3072"/>
        <v>-1.6968143750807844E-2</v>
      </c>
      <c r="AL4079" s="439">
        <f t="shared" si="3072"/>
        <v>-1.6968143750807848E-2</v>
      </c>
      <c r="AM4079" s="439">
        <f t="shared" si="3072"/>
        <v>-1.6968143750807848E-2</v>
      </c>
      <c r="AN4079" s="313">
        <f t="shared" si="3072"/>
        <v>-1.6968143750807851E-2</v>
      </c>
    </row>
    <row r="4080" spans="1:40" outlineLevel="2">
      <c r="A4080" s="882">
        <f>ROW()</f>
        <v>4080</v>
      </c>
      <c r="B4080" s="453"/>
      <c r="D4080" s="452" t="s">
        <v>34</v>
      </c>
      <c r="H4080" s="458"/>
      <c r="I4080" s="458"/>
      <c r="J4080" s="459"/>
      <c r="K4080" s="458"/>
      <c r="L4080" s="458"/>
      <c r="M4080" s="458"/>
      <c r="N4080" s="458"/>
      <c r="O4080" s="443"/>
      <c r="P4080" s="439"/>
      <c r="Q4080" s="439"/>
      <c r="R4080" s="439"/>
      <c r="S4080" s="440"/>
      <c r="T4080" s="439"/>
      <c r="U4080" s="439"/>
      <c r="V4080" s="439"/>
      <c r="W4080" s="439"/>
      <c r="X4080" s="440"/>
      <c r="Y4080" s="443"/>
      <c r="Z4080" s="439"/>
      <c r="AA4080" s="439"/>
      <c r="AB4080" s="439"/>
      <c r="AC4080" s="439"/>
      <c r="AD4080" s="440"/>
      <c r="AE4080" s="443"/>
      <c r="AF4080" s="439"/>
      <c r="AG4080" s="439"/>
      <c r="AH4080" s="439"/>
      <c r="AI4080" s="320">
        <f>-Input!AI1604</f>
        <v>-1.494316036461907</v>
      </c>
      <c r="AJ4080" s="443">
        <f t="shared" si="3072"/>
        <v>-1.1840868109807465</v>
      </c>
      <c r="AK4080" s="439">
        <f t="shared" si="3072"/>
        <v>-1.1840868109807465</v>
      </c>
      <c r="AL4080" s="439">
        <f t="shared" si="3072"/>
        <v>-1.1840868109807465</v>
      </c>
      <c r="AM4080" s="439">
        <f t="shared" si="3072"/>
        <v>-1.1840868109807463</v>
      </c>
      <c r="AN4080" s="313">
        <f t="shared" si="3072"/>
        <v>-1.1840868109807463</v>
      </c>
    </row>
    <row r="4081" spans="1:40" outlineLevel="2">
      <c r="A4081" s="882">
        <f>ROW()</f>
        <v>4081</v>
      </c>
      <c r="B4081" s="453"/>
      <c r="D4081" s="452" t="s">
        <v>35</v>
      </c>
      <c r="H4081" s="458"/>
      <c r="I4081" s="458"/>
      <c r="J4081" s="459"/>
      <c r="K4081" s="458"/>
      <c r="L4081" s="458"/>
      <c r="M4081" s="458"/>
      <c r="N4081" s="458"/>
      <c r="O4081" s="443"/>
      <c r="P4081" s="439"/>
      <c r="Q4081" s="439"/>
      <c r="R4081" s="439"/>
      <c r="S4081" s="440"/>
      <c r="T4081" s="439"/>
      <c r="U4081" s="439"/>
      <c r="V4081" s="439"/>
      <c r="W4081" s="439"/>
      <c r="X4081" s="440"/>
      <c r="Y4081" s="443"/>
      <c r="Z4081" s="439"/>
      <c r="AA4081" s="439"/>
      <c r="AB4081" s="439"/>
      <c r="AC4081" s="439"/>
      <c r="AD4081" s="440"/>
      <c r="AE4081" s="443"/>
      <c r="AF4081" s="439"/>
      <c r="AG4081" s="439"/>
      <c r="AH4081" s="439"/>
      <c r="AI4081" s="320">
        <f>-Input!AI1605</f>
        <v>-0.10270019894602868</v>
      </c>
      <c r="AJ4081" s="443">
        <f t="shared" si="3072"/>
        <v>-6.0271153049949316E-2</v>
      </c>
      <c r="AK4081" s="439">
        <f t="shared" si="3072"/>
        <v>-6.0271153049949316E-2</v>
      </c>
      <c r="AL4081" s="439">
        <f t="shared" si="3072"/>
        <v>-6.0271153049949309E-2</v>
      </c>
      <c r="AM4081" s="439">
        <f t="shared" si="3072"/>
        <v>-6.0271153049949316E-2</v>
      </c>
      <c r="AN4081" s="313">
        <f t="shared" si="3072"/>
        <v>-6.0271153049949323E-2</v>
      </c>
    </row>
    <row r="4082" spans="1:40" outlineLevel="2">
      <c r="A4082" s="882">
        <f>ROW()</f>
        <v>4082</v>
      </c>
      <c r="B4082" s="453"/>
      <c r="D4082" s="452" t="s">
        <v>302</v>
      </c>
      <c r="H4082" s="458"/>
      <c r="I4082" s="458"/>
      <c r="J4082" s="459"/>
      <c r="K4082" s="458"/>
      <c r="L4082" s="458"/>
      <c r="M4082" s="458"/>
      <c r="N4082" s="458"/>
      <c r="O4082" s="443"/>
      <c r="P4082" s="439"/>
      <c r="Q4082" s="439"/>
      <c r="R4082" s="439"/>
      <c r="S4082" s="440"/>
      <c r="T4082" s="439"/>
      <c r="U4082" s="439"/>
      <c r="V4082" s="439"/>
      <c r="W4082" s="439"/>
      <c r="X4082" s="440"/>
      <c r="Y4082" s="443"/>
      <c r="Z4082" s="439"/>
      <c r="AA4082" s="439"/>
      <c r="AB4082" s="439"/>
      <c r="AC4082" s="439"/>
      <c r="AD4082" s="440"/>
      <c r="AE4082" s="443"/>
      <c r="AF4082" s="439"/>
      <c r="AG4082" s="439"/>
      <c r="AH4082" s="439"/>
      <c r="AI4082" s="320">
        <f>-Input!AI1606</f>
        <v>-0.34776737892034854</v>
      </c>
      <c r="AJ4082" s="443">
        <f t="shared" ref="AJ4082:AN4087" si="3073">-IF($D4082="Land",0,IF(AJ4028&lt;0,AJ4028,IF(AJ4010&lt;1,AJ4028,MAX(MIN(IF(AJ4028&gt;0,(AJ4028/AJ4010),0),AJ4028),0)*AJ$9)))</f>
        <v>-9.1112011953047897E-2</v>
      </c>
      <c r="AK4082" s="439">
        <f t="shared" si="3073"/>
        <v>-9.1112011953047897E-2</v>
      </c>
      <c r="AL4082" s="439">
        <f t="shared" si="3073"/>
        <v>-9.1112011953047897E-2</v>
      </c>
      <c r="AM4082" s="439">
        <f t="shared" si="3073"/>
        <v>-9.1112011953047911E-2</v>
      </c>
      <c r="AN4082" s="313">
        <f t="shared" si="3073"/>
        <v>-9.1112011953047911E-2</v>
      </c>
    </row>
    <row r="4083" spans="1:40" outlineLevel="2">
      <c r="A4083" s="882">
        <f>ROW()</f>
        <v>4083</v>
      </c>
      <c r="B4083" s="453"/>
      <c r="D4083" s="452" t="s">
        <v>36</v>
      </c>
      <c r="H4083" s="458"/>
      <c r="I4083" s="458"/>
      <c r="J4083" s="459"/>
      <c r="K4083" s="458"/>
      <c r="L4083" s="458"/>
      <c r="M4083" s="458"/>
      <c r="N4083" s="458"/>
      <c r="O4083" s="443"/>
      <c r="P4083" s="439"/>
      <c r="Q4083" s="439"/>
      <c r="R4083" s="439"/>
      <c r="S4083" s="440"/>
      <c r="T4083" s="439"/>
      <c r="U4083" s="439"/>
      <c r="V4083" s="439"/>
      <c r="W4083" s="439"/>
      <c r="X4083" s="440"/>
      <c r="Y4083" s="443"/>
      <c r="Z4083" s="439"/>
      <c r="AA4083" s="439"/>
      <c r="AB4083" s="439"/>
      <c r="AC4083" s="439"/>
      <c r="AD4083" s="440"/>
      <c r="AE4083" s="443"/>
      <c r="AF4083" s="439"/>
      <c r="AG4083" s="439"/>
      <c r="AH4083" s="439"/>
      <c r="AI4083" s="320">
        <f>-Input!AI1607</f>
        <v>-1.1840525280380605</v>
      </c>
      <c r="AJ4083" s="443">
        <f t="shared" si="3073"/>
        <v>-1.5354445934539132</v>
      </c>
      <c r="AK4083" s="439">
        <f t="shared" si="3073"/>
        <v>-1.5354445934539129</v>
      </c>
      <c r="AL4083" s="439">
        <f t="shared" si="3073"/>
        <v>-1.5354445934539132</v>
      </c>
      <c r="AM4083" s="439">
        <f t="shared" si="3073"/>
        <v>-1.5354445934539132</v>
      </c>
      <c r="AN4083" s="313">
        <f t="shared" si="3073"/>
        <v>0</v>
      </c>
    </row>
    <row r="4084" spans="1:40" outlineLevel="2">
      <c r="A4084" s="882">
        <f>ROW()</f>
        <v>4084</v>
      </c>
      <c r="B4084" s="453"/>
      <c r="D4084" s="452" t="s">
        <v>583</v>
      </c>
      <c r="H4084" s="458"/>
      <c r="I4084" s="458"/>
      <c r="J4084" s="459"/>
      <c r="K4084" s="458"/>
      <c r="L4084" s="458"/>
      <c r="M4084" s="458"/>
      <c r="N4084" s="458"/>
      <c r="O4084" s="443"/>
      <c r="P4084" s="439"/>
      <c r="Q4084" s="439"/>
      <c r="R4084" s="439"/>
      <c r="S4084" s="440"/>
      <c r="T4084" s="439"/>
      <c r="U4084" s="439"/>
      <c r="V4084" s="439"/>
      <c r="W4084" s="439"/>
      <c r="X4084" s="440"/>
      <c r="Y4084" s="443"/>
      <c r="Z4084" s="439"/>
      <c r="AA4084" s="439"/>
      <c r="AB4084" s="439"/>
      <c r="AC4084" s="439"/>
      <c r="AD4084" s="440"/>
      <c r="AE4084" s="443"/>
      <c r="AF4084" s="439"/>
      <c r="AG4084" s="439"/>
      <c r="AH4084" s="439"/>
      <c r="AI4084" s="320">
        <f>-Input!AI1608</f>
        <v>-0.16781140368161118</v>
      </c>
      <c r="AJ4084" s="443">
        <f t="shared" si="3073"/>
        <v>-6.3280004035376522E-2</v>
      </c>
      <c r="AK4084" s="439">
        <f t="shared" si="3073"/>
        <v>-6.3280004035376522E-2</v>
      </c>
      <c r="AL4084" s="439">
        <f t="shared" si="3073"/>
        <v>-6.3280004035376522E-2</v>
      </c>
      <c r="AM4084" s="439">
        <f t="shared" si="3073"/>
        <v>-6.3280004035376522E-2</v>
      </c>
      <c r="AN4084" s="313">
        <f t="shared" si="3073"/>
        <v>-6.3280004035376508E-2</v>
      </c>
    </row>
    <row r="4085" spans="1:40" outlineLevel="2">
      <c r="A4085" s="882">
        <f>ROW()</f>
        <v>4085</v>
      </c>
      <c r="B4085" s="453"/>
      <c r="D4085" s="452" t="s">
        <v>81</v>
      </c>
      <c r="H4085" s="458"/>
      <c r="I4085" s="458"/>
      <c r="J4085" s="459"/>
      <c r="K4085" s="458"/>
      <c r="L4085" s="458"/>
      <c r="M4085" s="458"/>
      <c r="N4085" s="458"/>
      <c r="O4085" s="443"/>
      <c r="P4085" s="439"/>
      <c r="Q4085" s="439"/>
      <c r="R4085" s="439"/>
      <c r="S4085" s="440"/>
      <c r="T4085" s="439"/>
      <c r="U4085" s="439"/>
      <c r="V4085" s="439"/>
      <c r="W4085" s="439"/>
      <c r="X4085" s="440"/>
      <c r="Y4085" s="443"/>
      <c r="Z4085" s="439"/>
      <c r="AA4085" s="439"/>
      <c r="AB4085" s="439"/>
      <c r="AC4085" s="439"/>
      <c r="AD4085" s="440"/>
      <c r="AE4085" s="443"/>
      <c r="AF4085" s="439"/>
      <c r="AG4085" s="439"/>
      <c r="AH4085" s="439"/>
      <c r="AI4085" s="320">
        <f>-Input!AI1609</f>
        <v>0</v>
      </c>
      <c r="AJ4085" s="443">
        <f t="shared" si="3073"/>
        <v>0</v>
      </c>
      <c r="AK4085" s="439">
        <f t="shared" si="3073"/>
        <v>0</v>
      </c>
      <c r="AL4085" s="439">
        <f t="shared" si="3073"/>
        <v>0</v>
      </c>
      <c r="AM4085" s="439">
        <f t="shared" si="3073"/>
        <v>0</v>
      </c>
      <c r="AN4085" s="313">
        <f t="shared" si="3073"/>
        <v>0</v>
      </c>
    </row>
    <row r="4086" spans="1:40" outlineLevel="2">
      <c r="A4086" s="882">
        <f>ROW()</f>
        <v>4086</v>
      </c>
      <c r="B4086" s="453"/>
      <c r="D4086" s="452" t="s">
        <v>28</v>
      </c>
      <c r="H4086" s="458"/>
      <c r="I4086" s="458"/>
      <c r="J4086" s="459"/>
      <c r="K4086" s="458"/>
      <c r="L4086" s="458"/>
      <c r="M4086" s="458"/>
      <c r="N4086" s="458"/>
      <c r="O4086" s="443"/>
      <c r="P4086" s="439"/>
      <c r="Q4086" s="439"/>
      <c r="R4086" s="439"/>
      <c r="S4086" s="440"/>
      <c r="T4086" s="439"/>
      <c r="U4086" s="439"/>
      <c r="V4086" s="439"/>
      <c r="W4086" s="439"/>
      <c r="X4086" s="440"/>
      <c r="Y4086" s="443"/>
      <c r="Z4086" s="439"/>
      <c r="AA4086" s="439"/>
      <c r="AB4086" s="439"/>
      <c r="AC4086" s="439"/>
      <c r="AD4086" s="440"/>
      <c r="AE4086" s="443"/>
      <c r="AF4086" s="439"/>
      <c r="AG4086" s="439"/>
      <c r="AH4086" s="439"/>
      <c r="AI4086" s="320">
        <f>-Input!AI1610</f>
        <v>0</v>
      </c>
      <c r="AJ4086" s="443">
        <f t="shared" si="3073"/>
        <v>0</v>
      </c>
      <c r="AK4086" s="439">
        <f t="shared" si="3073"/>
        <v>0</v>
      </c>
      <c r="AL4086" s="439">
        <f t="shared" si="3073"/>
        <v>0</v>
      </c>
      <c r="AM4086" s="439">
        <f t="shared" si="3073"/>
        <v>0</v>
      </c>
      <c r="AN4086" s="313">
        <f t="shared" si="3073"/>
        <v>0</v>
      </c>
    </row>
    <row r="4087" spans="1:40" outlineLevel="2">
      <c r="A4087" s="882">
        <f>ROW()</f>
        <v>4087</v>
      </c>
      <c r="B4087" s="453"/>
      <c r="D4087" s="456" t="s">
        <v>443</v>
      </c>
      <c r="E4087" s="456"/>
      <c r="F4087" s="456"/>
      <c r="G4087" s="456"/>
      <c r="H4087" s="460"/>
      <c r="I4087" s="460"/>
      <c r="J4087" s="461"/>
      <c r="K4087" s="460"/>
      <c r="L4087" s="460"/>
      <c r="M4087" s="460"/>
      <c r="N4087" s="460"/>
      <c r="O4087" s="462"/>
      <c r="P4087" s="441"/>
      <c r="Q4087" s="441"/>
      <c r="R4087" s="441"/>
      <c r="S4087" s="442"/>
      <c r="T4087" s="441"/>
      <c r="U4087" s="441"/>
      <c r="V4087" s="441"/>
      <c r="W4087" s="441"/>
      <c r="X4087" s="339"/>
      <c r="Y4087" s="462"/>
      <c r="Z4087" s="441"/>
      <c r="AA4087" s="159"/>
      <c r="AB4087" s="159"/>
      <c r="AC4087" s="159"/>
      <c r="AD4087" s="339"/>
      <c r="AE4087" s="462"/>
      <c r="AF4087" s="159"/>
      <c r="AG4087" s="159"/>
      <c r="AH4087" s="159"/>
      <c r="AI4087" s="321">
        <f>-Input!AI1611</f>
        <v>0</v>
      </c>
      <c r="AJ4087" s="462">
        <f t="shared" si="3073"/>
        <v>0</v>
      </c>
      <c r="AK4087" s="159">
        <f t="shared" si="3073"/>
        <v>0</v>
      </c>
      <c r="AL4087" s="159">
        <f t="shared" si="3073"/>
        <v>0</v>
      </c>
      <c r="AM4087" s="159">
        <f t="shared" si="3073"/>
        <v>0</v>
      </c>
      <c r="AN4087" s="321">
        <f t="shared" si="3073"/>
        <v>0</v>
      </c>
    </row>
    <row r="4088" spans="1:40" outlineLevel="2">
      <c r="A4088" s="882">
        <f>ROW()</f>
        <v>4088</v>
      </c>
      <c r="B4088" s="453"/>
      <c r="D4088" s="452" t="s">
        <v>24</v>
      </c>
      <c r="F4088" s="454"/>
      <c r="G4088" s="454"/>
      <c r="H4088" s="448"/>
      <c r="I4088" s="448"/>
      <c r="J4088" s="464"/>
      <c r="K4088" s="448"/>
      <c r="L4088" s="448"/>
      <c r="M4088" s="448"/>
      <c r="N4088" s="448"/>
      <c r="O4088" s="443"/>
      <c r="P4088" s="439"/>
      <c r="Q4088" s="439"/>
      <c r="R4088" s="439"/>
      <c r="S4088" s="440"/>
      <c r="T4088" s="439"/>
      <c r="U4088" s="439"/>
      <c r="V4088" s="439"/>
      <c r="W4088" s="439"/>
      <c r="X4088" s="440"/>
      <c r="Y4088" s="443"/>
      <c r="Z4088" s="439"/>
      <c r="AA4088" s="439"/>
      <c r="AB4088" s="439"/>
      <c r="AC4088" s="439"/>
      <c r="AD4088" s="440"/>
      <c r="AE4088" s="443"/>
      <c r="AF4088" s="439"/>
      <c r="AG4088" s="439"/>
      <c r="AH4088" s="439"/>
      <c r="AI4088" s="440">
        <f t="shared" ref="AI4088:AN4088" si="3074">SUM(AI4072:AI4087)</f>
        <v>-4.026566155350638</v>
      </c>
      <c r="AJ4088" s="443">
        <f t="shared" si="3074"/>
        <v>-3.6362187012487603</v>
      </c>
      <c r="AK4088" s="439">
        <f t="shared" si="3074"/>
        <v>-3.6362187012487603</v>
      </c>
      <c r="AL4088" s="439">
        <f t="shared" si="3074"/>
        <v>-3.6362187012487603</v>
      </c>
      <c r="AM4088" s="439">
        <f t="shared" si="3074"/>
        <v>-3.6362187012487603</v>
      </c>
      <c r="AN4088" s="440">
        <f t="shared" si="3074"/>
        <v>-2.1007741077948472</v>
      </c>
    </row>
    <row r="4089" spans="1:40" outlineLevel="1">
      <c r="A4089" s="732" t="s">
        <v>299</v>
      </c>
      <c r="B4089" s="733"/>
      <c r="C4089" s="881"/>
      <c r="D4089" s="733"/>
      <c r="E4089" s="733"/>
      <c r="F4089" s="733"/>
      <c r="G4089" s="730"/>
      <c r="H4089" s="733"/>
      <c r="I4089" s="730"/>
      <c r="J4089" s="729"/>
      <c r="K4089" s="730"/>
      <c r="L4089" s="730"/>
      <c r="M4089" s="730"/>
      <c r="N4089" s="730"/>
      <c r="O4089" s="729"/>
      <c r="P4089" s="730"/>
      <c r="Q4089" s="730"/>
      <c r="R4089" s="730"/>
      <c r="S4089" s="731"/>
      <c r="T4089" s="730"/>
      <c r="U4089" s="730"/>
      <c r="V4089" s="730"/>
      <c r="W4089" s="730"/>
      <c r="X4089" s="731"/>
      <c r="Y4089" s="729"/>
      <c r="Z4089" s="730"/>
      <c r="AA4089" s="730"/>
      <c r="AB4089" s="730"/>
      <c r="AC4089" s="730"/>
      <c r="AD4089" s="731"/>
      <c r="AE4089" s="729"/>
      <c r="AF4089" s="730"/>
      <c r="AG4089" s="730"/>
      <c r="AH4089" s="730"/>
      <c r="AI4089" s="731"/>
      <c r="AJ4089" s="729"/>
      <c r="AK4089" s="730"/>
      <c r="AL4089" s="730"/>
      <c r="AM4089" s="730"/>
      <c r="AN4089" s="731"/>
    </row>
    <row r="4090" spans="1:40" outlineLevel="2">
      <c r="A4090" s="882">
        <f>ROW()</f>
        <v>4090</v>
      </c>
      <c r="B4090" s="453"/>
      <c r="D4090" s="452" t="s">
        <v>300</v>
      </c>
      <c r="H4090" s="458"/>
      <c r="I4090" s="458"/>
      <c r="J4090" s="459"/>
      <c r="K4090" s="458"/>
      <c r="L4090" s="458"/>
      <c r="M4090" s="458"/>
      <c r="N4090" s="458"/>
      <c r="O4090" s="324"/>
      <c r="P4090" s="157"/>
      <c r="Q4090" s="157"/>
      <c r="R4090" s="157"/>
      <c r="S4090" s="320"/>
      <c r="T4090" s="157"/>
      <c r="U4090" s="27"/>
      <c r="V4090" s="27"/>
      <c r="W4090" s="27"/>
      <c r="X4090" s="313"/>
      <c r="Y4090" s="324"/>
      <c r="Z4090" s="157"/>
      <c r="AA4090" s="157"/>
      <c r="AB4090" s="157"/>
      <c r="AC4090" s="157"/>
      <c r="AD4090" s="320"/>
      <c r="AE4090" s="324"/>
      <c r="AF4090" s="157"/>
      <c r="AG4090" s="157"/>
      <c r="AH4090" s="157">
        <f>-Input!AH$696</f>
        <v>0</v>
      </c>
      <c r="AI4090" s="320"/>
      <c r="AJ4090" s="324"/>
      <c r="AK4090" s="157"/>
      <c r="AL4090" s="157"/>
      <c r="AM4090" s="157"/>
      <c r="AN4090" s="320"/>
    </row>
    <row r="4091" spans="1:40" outlineLevel="2">
      <c r="A4091" s="882">
        <f>ROW()</f>
        <v>4091</v>
      </c>
      <c r="B4091" s="453"/>
      <c r="D4091" s="452" t="s">
        <v>301</v>
      </c>
      <c r="H4091" s="458"/>
      <c r="I4091" s="458"/>
      <c r="J4091" s="459"/>
      <c r="K4091" s="458"/>
      <c r="L4091" s="458"/>
      <c r="M4091" s="458"/>
      <c r="N4091" s="458"/>
      <c r="O4091" s="324"/>
      <c r="P4091" s="157"/>
      <c r="Q4091" s="157"/>
      <c r="R4091" s="157"/>
      <c r="S4091" s="320"/>
      <c r="T4091" s="157"/>
      <c r="U4091" s="27"/>
      <c r="V4091" s="27"/>
      <c r="W4091" s="27"/>
      <c r="X4091" s="313"/>
      <c r="Y4091" s="324"/>
      <c r="Z4091" s="157"/>
      <c r="AA4091" s="157"/>
      <c r="AB4091" s="157"/>
      <c r="AC4091" s="157"/>
      <c r="AD4091" s="320"/>
      <c r="AE4091" s="324"/>
      <c r="AF4091" s="157"/>
      <c r="AG4091" s="157"/>
      <c r="AH4091" s="157">
        <f>-Input!AH$697</f>
        <v>0</v>
      </c>
      <c r="AI4091" s="320"/>
      <c r="AJ4091" s="324"/>
      <c r="AK4091" s="157"/>
      <c r="AL4091" s="157"/>
      <c r="AM4091" s="157"/>
      <c r="AN4091" s="320"/>
    </row>
    <row r="4092" spans="1:40" outlineLevel="2">
      <c r="A4092" s="882">
        <f>ROW()</f>
        <v>4092</v>
      </c>
      <c r="B4092" s="453"/>
      <c r="D4092" s="452" t="s">
        <v>29</v>
      </c>
      <c r="H4092" s="458"/>
      <c r="I4092" s="458"/>
      <c r="J4092" s="459"/>
      <c r="K4092" s="458"/>
      <c r="L4092" s="458"/>
      <c r="M4092" s="458"/>
      <c r="N4092" s="458"/>
      <c r="O4092" s="324"/>
      <c r="P4092" s="157"/>
      <c r="Q4092" s="157"/>
      <c r="R4092" s="157"/>
      <c r="S4092" s="320"/>
      <c r="T4092" s="157"/>
      <c r="U4092" s="27"/>
      <c r="V4092" s="27"/>
      <c r="W4092" s="27"/>
      <c r="X4092" s="313"/>
      <c r="Y4092" s="324"/>
      <c r="Z4092" s="157"/>
      <c r="AA4092" s="157"/>
      <c r="AB4092" s="157"/>
      <c r="AC4092" s="157"/>
      <c r="AD4092" s="320"/>
      <c r="AE4092" s="324"/>
      <c r="AF4092" s="157"/>
      <c r="AG4092" s="157"/>
      <c r="AH4092" s="157">
        <f>-Input!AH$698</f>
        <v>0</v>
      </c>
      <c r="AI4092" s="320"/>
      <c r="AJ4092" s="324"/>
      <c r="AK4092" s="157"/>
      <c r="AL4092" s="157"/>
      <c r="AM4092" s="157"/>
      <c r="AN4092" s="320"/>
    </row>
    <row r="4093" spans="1:40" outlineLevel="2">
      <c r="A4093" s="882">
        <f>ROW()</f>
        <v>4093</v>
      </c>
      <c r="B4093" s="453"/>
      <c r="D4093" s="452" t="s">
        <v>30</v>
      </c>
      <c r="H4093" s="458"/>
      <c r="I4093" s="458"/>
      <c r="J4093" s="459"/>
      <c r="K4093" s="458"/>
      <c r="L4093" s="458"/>
      <c r="M4093" s="458"/>
      <c r="N4093" s="458"/>
      <c r="O4093" s="324"/>
      <c r="P4093" s="157"/>
      <c r="Q4093" s="157"/>
      <c r="R4093" s="157"/>
      <c r="S4093" s="320"/>
      <c r="T4093" s="157"/>
      <c r="U4093" s="27"/>
      <c r="V4093" s="27"/>
      <c r="W4093" s="27"/>
      <c r="X4093" s="313"/>
      <c r="Y4093" s="324"/>
      <c r="Z4093" s="157"/>
      <c r="AA4093" s="157"/>
      <c r="AB4093" s="157"/>
      <c r="AC4093" s="157"/>
      <c r="AD4093" s="320"/>
      <c r="AE4093" s="324"/>
      <c r="AF4093" s="157"/>
      <c r="AG4093" s="157"/>
      <c r="AH4093" s="157">
        <f>-Input!AH$699</f>
        <v>0</v>
      </c>
      <c r="AI4093" s="320"/>
      <c r="AJ4093" s="324"/>
      <c r="AK4093" s="157"/>
      <c r="AL4093" s="157"/>
      <c r="AM4093" s="157"/>
      <c r="AN4093" s="320"/>
    </row>
    <row r="4094" spans="1:40" outlineLevel="2">
      <c r="A4094" s="882">
        <f>ROW()</f>
        <v>4094</v>
      </c>
      <c r="B4094" s="453"/>
      <c r="D4094" s="452" t="s">
        <v>31</v>
      </c>
      <c r="H4094" s="458"/>
      <c r="I4094" s="458"/>
      <c r="J4094" s="459"/>
      <c r="K4094" s="458"/>
      <c r="L4094" s="458"/>
      <c r="M4094" s="458"/>
      <c r="N4094" s="458"/>
      <c r="O4094" s="324"/>
      <c r="P4094" s="157"/>
      <c r="Q4094" s="157"/>
      <c r="R4094" s="157"/>
      <c r="S4094" s="320"/>
      <c r="T4094" s="157"/>
      <c r="U4094" s="27"/>
      <c r="V4094" s="27"/>
      <c r="W4094" s="27"/>
      <c r="X4094" s="313"/>
      <c r="Y4094" s="324"/>
      <c r="Z4094" s="157"/>
      <c r="AA4094" s="157"/>
      <c r="AB4094" s="157"/>
      <c r="AC4094" s="157"/>
      <c r="AD4094" s="320"/>
      <c r="AE4094" s="324"/>
      <c r="AF4094" s="157"/>
      <c r="AG4094" s="157"/>
      <c r="AH4094" s="157">
        <f>-Input!AH$700</f>
        <v>0</v>
      </c>
      <c r="AI4094" s="320"/>
      <c r="AJ4094" s="324"/>
      <c r="AK4094" s="157"/>
      <c r="AL4094" s="157"/>
      <c r="AM4094" s="157"/>
      <c r="AN4094" s="320"/>
    </row>
    <row r="4095" spans="1:40" outlineLevel="2">
      <c r="A4095" s="882">
        <f>ROW()</f>
        <v>4095</v>
      </c>
      <c r="B4095" s="453"/>
      <c r="D4095" s="452" t="s">
        <v>32</v>
      </c>
      <c r="H4095" s="458"/>
      <c r="I4095" s="458"/>
      <c r="J4095" s="459"/>
      <c r="K4095" s="458"/>
      <c r="L4095" s="458"/>
      <c r="M4095" s="458"/>
      <c r="N4095" s="458"/>
      <c r="O4095" s="324"/>
      <c r="P4095" s="157"/>
      <c r="Q4095" s="157"/>
      <c r="R4095" s="157"/>
      <c r="S4095" s="320"/>
      <c r="T4095" s="157"/>
      <c r="U4095" s="27"/>
      <c r="V4095" s="27"/>
      <c r="W4095" s="27"/>
      <c r="X4095" s="313"/>
      <c r="Y4095" s="324"/>
      <c r="Z4095" s="157"/>
      <c r="AA4095" s="157"/>
      <c r="AB4095" s="157"/>
      <c r="AC4095" s="157"/>
      <c r="AD4095" s="320"/>
      <c r="AE4095" s="324"/>
      <c r="AF4095" s="157"/>
      <c r="AG4095" s="157"/>
      <c r="AH4095" s="157">
        <f>-Input!AH$701</f>
        <v>0</v>
      </c>
      <c r="AI4095" s="320"/>
      <c r="AJ4095" s="324"/>
      <c r="AK4095" s="157"/>
      <c r="AL4095" s="157"/>
      <c r="AM4095" s="157"/>
      <c r="AN4095" s="320"/>
    </row>
    <row r="4096" spans="1:40" outlineLevel="2">
      <c r="A4096" s="882">
        <f>ROW()</f>
        <v>4096</v>
      </c>
      <c r="B4096" s="453"/>
      <c r="D4096" s="452" t="s">
        <v>33</v>
      </c>
      <c r="H4096" s="458"/>
      <c r="I4096" s="458"/>
      <c r="J4096" s="459"/>
      <c r="K4096" s="458"/>
      <c r="L4096" s="458"/>
      <c r="M4096" s="458"/>
      <c r="N4096" s="458"/>
      <c r="O4096" s="324"/>
      <c r="P4096" s="157"/>
      <c r="Q4096" s="157"/>
      <c r="R4096" s="157"/>
      <c r="S4096" s="320"/>
      <c r="T4096" s="157"/>
      <c r="U4096" s="27"/>
      <c r="V4096" s="27"/>
      <c r="W4096" s="27"/>
      <c r="X4096" s="313"/>
      <c r="Y4096" s="324"/>
      <c r="Z4096" s="157"/>
      <c r="AA4096" s="157"/>
      <c r="AB4096" s="157"/>
      <c r="AC4096" s="157"/>
      <c r="AD4096" s="320"/>
      <c r="AE4096" s="324"/>
      <c r="AF4096" s="157"/>
      <c r="AG4096" s="157"/>
      <c r="AH4096" s="157">
        <f>-Input!AH$702</f>
        <v>0</v>
      </c>
      <c r="AI4096" s="320"/>
      <c r="AJ4096" s="324"/>
      <c r="AK4096" s="157"/>
      <c r="AL4096" s="157"/>
      <c r="AM4096" s="157"/>
      <c r="AN4096" s="320"/>
    </row>
    <row r="4097" spans="1:40" outlineLevel="2">
      <c r="A4097" s="882">
        <f>ROW()</f>
        <v>4097</v>
      </c>
      <c r="B4097" s="453"/>
      <c r="D4097" s="452" t="s">
        <v>27</v>
      </c>
      <c r="H4097" s="458"/>
      <c r="I4097" s="458"/>
      <c r="J4097" s="459"/>
      <c r="K4097" s="458"/>
      <c r="L4097" s="458"/>
      <c r="M4097" s="458"/>
      <c r="N4097" s="458"/>
      <c r="O4097" s="324"/>
      <c r="P4097" s="157"/>
      <c r="Q4097" s="157"/>
      <c r="R4097" s="157"/>
      <c r="S4097" s="320"/>
      <c r="T4097" s="157"/>
      <c r="U4097" s="27"/>
      <c r="V4097" s="27"/>
      <c r="W4097" s="27"/>
      <c r="X4097" s="313"/>
      <c r="Y4097" s="324"/>
      <c r="Z4097" s="157"/>
      <c r="AA4097" s="157"/>
      <c r="AB4097" s="157"/>
      <c r="AC4097" s="157"/>
      <c r="AD4097" s="320"/>
      <c r="AE4097" s="324"/>
      <c r="AF4097" s="157"/>
      <c r="AG4097" s="157"/>
      <c r="AH4097" s="157">
        <f>-Input!AH$703</f>
        <v>0</v>
      </c>
      <c r="AI4097" s="320"/>
      <c r="AJ4097" s="324"/>
      <c r="AK4097" s="157"/>
      <c r="AL4097" s="157"/>
      <c r="AM4097" s="157"/>
      <c r="AN4097" s="320"/>
    </row>
    <row r="4098" spans="1:40" outlineLevel="2">
      <c r="A4098" s="882">
        <f>ROW()</f>
        <v>4098</v>
      </c>
      <c r="B4098" s="453"/>
      <c r="D4098" s="452" t="s">
        <v>34</v>
      </c>
      <c r="H4098" s="458"/>
      <c r="I4098" s="458"/>
      <c r="J4098" s="459"/>
      <c r="K4098" s="458"/>
      <c r="L4098" s="458"/>
      <c r="M4098" s="458"/>
      <c r="N4098" s="458"/>
      <c r="O4098" s="324"/>
      <c r="P4098" s="157"/>
      <c r="Q4098" s="157"/>
      <c r="R4098" s="157"/>
      <c r="S4098" s="320"/>
      <c r="T4098" s="157"/>
      <c r="U4098" s="27"/>
      <c r="V4098" s="27"/>
      <c r="W4098" s="27"/>
      <c r="X4098" s="313"/>
      <c r="Y4098" s="324"/>
      <c r="Z4098" s="157"/>
      <c r="AA4098" s="157"/>
      <c r="AB4098" s="157"/>
      <c r="AC4098" s="157"/>
      <c r="AD4098" s="320"/>
      <c r="AE4098" s="324"/>
      <c r="AF4098" s="157"/>
      <c r="AG4098" s="157"/>
      <c r="AH4098" s="157">
        <f>-Input!AH$704</f>
        <v>0</v>
      </c>
      <c r="AI4098" s="320"/>
      <c r="AJ4098" s="324"/>
      <c r="AK4098" s="157"/>
      <c r="AL4098" s="157"/>
      <c r="AM4098" s="157"/>
      <c r="AN4098" s="320"/>
    </row>
    <row r="4099" spans="1:40" outlineLevel="2">
      <c r="A4099" s="882">
        <f>ROW()</f>
        <v>4099</v>
      </c>
      <c r="B4099" s="453"/>
      <c r="D4099" s="452" t="s">
        <v>35</v>
      </c>
      <c r="H4099" s="458"/>
      <c r="I4099" s="458"/>
      <c r="J4099" s="459"/>
      <c r="K4099" s="458"/>
      <c r="L4099" s="458"/>
      <c r="M4099" s="458"/>
      <c r="N4099" s="458"/>
      <c r="O4099" s="324"/>
      <c r="P4099" s="157"/>
      <c r="Q4099" s="157"/>
      <c r="R4099" s="157"/>
      <c r="S4099" s="320"/>
      <c r="T4099" s="157"/>
      <c r="U4099" s="27"/>
      <c r="V4099" s="27"/>
      <c r="W4099" s="27"/>
      <c r="X4099" s="313"/>
      <c r="Y4099" s="324"/>
      <c r="Z4099" s="157"/>
      <c r="AA4099" s="157"/>
      <c r="AB4099" s="157"/>
      <c r="AC4099" s="157"/>
      <c r="AD4099" s="320"/>
      <c r="AE4099" s="324"/>
      <c r="AF4099" s="157"/>
      <c r="AG4099" s="157"/>
      <c r="AH4099" s="157">
        <f>-Input!AH$705</f>
        <v>0</v>
      </c>
      <c r="AI4099" s="320"/>
      <c r="AJ4099" s="324"/>
      <c r="AK4099" s="157"/>
      <c r="AL4099" s="157"/>
      <c r="AM4099" s="157"/>
      <c r="AN4099" s="320"/>
    </row>
    <row r="4100" spans="1:40" outlineLevel="2">
      <c r="A4100" s="882">
        <f>ROW()</f>
        <v>4100</v>
      </c>
      <c r="B4100" s="453"/>
      <c r="D4100" s="452" t="s">
        <v>302</v>
      </c>
      <c r="H4100" s="458"/>
      <c r="I4100" s="458"/>
      <c r="J4100" s="459"/>
      <c r="K4100" s="458"/>
      <c r="L4100" s="458"/>
      <c r="M4100" s="458"/>
      <c r="N4100" s="458"/>
      <c r="O4100" s="324"/>
      <c r="P4100" s="157"/>
      <c r="Q4100" s="157"/>
      <c r="R4100" s="157"/>
      <c r="S4100" s="320"/>
      <c r="T4100" s="157"/>
      <c r="U4100" s="27"/>
      <c r="V4100" s="27"/>
      <c r="W4100" s="27"/>
      <c r="X4100" s="313"/>
      <c r="Y4100" s="324"/>
      <c r="Z4100" s="157"/>
      <c r="AA4100" s="157"/>
      <c r="AB4100" s="157"/>
      <c r="AC4100" s="157"/>
      <c r="AD4100" s="320"/>
      <c r="AE4100" s="324"/>
      <c r="AF4100" s="157"/>
      <c r="AG4100" s="157"/>
      <c r="AH4100" s="157">
        <f>-Input!AH$706</f>
        <v>0</v>
      </c>
      <c r="AI4100" s="320"/>
      <c r="AJ4100" s="324"/>
      <c r="AK4100" s="157"/>
      <c r="AL4100" s="157"/>
      <c r="AM4100" s="157"/>
      <c r="AN4100" s="320"/>
    </row>
    <row r="4101" spans="1:40" outlineLevel="2">
      <c r="A4101" s="882">
        <f>ROW()</f>
        <v>4101</v>
      </c>
      <c r="B4101" s="453"/>
      <c r="D4101" s="452" t="s">
        <v>36</v>
      </c>
      <c r="H4101" s="458"/>
      <c r="I4101" s="458"/>
      <c r="J4101" s="459"/>
      <c r="K4101" s="458"/>
      <c r="L4101" s="458"/>
      <c r="M4101" s="458"/>
      <c r="N4101" s="458"/>
      <c r="O4101" s="324"/>
      <c r="P4101" s="157"/>
      <c r="Q4101" s="157"/>
      <c r="R4101" s="157"/>
      <c r="S4101" s="320"/>
      <c r="T4101" s="157"/>
      <c r="U4101" s="27"/>
      <c r="V4101" s="27"/>
      <c r="W4101" s="27"/>
      <c r="X4101" s="313"/>
      <c r="Y4101" s="324"/>
      <c r="Z4101" s="157"/>
      <c r="AA4101" s="157"/>
      <c r="AB4101" s="157"/>
      <c r="AC4101" s="157"/>
      <c r="AD4101" s="320"/>
      <c r="AE4101" s="324"/>
      <c r="AF4101" s="157"/>
      <c r="AG4101" s="157"/>
      <c r="AH4101" s="157">
        <f>-Input!AH$707</f>
        <v>0</v>
      </c>
      <c r="AI4101" s="320"/>
      <c r="AJ4101" s="324"/>
      <c r="AK4101" s="157"/>
      <c r="AL4101" s="157"/>
      <c r="AM4101" s="157"/>
      <c r="AN4101" s="320"/>
    </row>
    <row r="4102" spans="1:40" outlineLevel="2">
      <c r="A4102" s="882">
        <f>ROW()</f>
        <v>4102</v>
      </c>
      <c r="B4102" s="453"/>
      <c r="D4102" s="452" t="s">
        <v>583</v>
      </c>
      <c r="H4102" s="458"/>
      <c r="I4102" s="458"/>
      <c r="J4102" s="459"/>
      <c r="K4102" s="458"/>
      <c r="L4102" s="458"/>
      <c r="M4102" s="458"/>
      <c r="N4102" s="458"/>
      <c r="O4102" s="324"/>
      <c r="P4102" s="157"/>
      <c r="Q4102" s="157"/>
      <c r="R4102" s="157"/>
      <c r="S4102" s="320"/>
      <c r="T4102" s="157"/>
      <c r="U4102" s="27"/>
      <c r="V4102" s="27"/>
      <c r="W4102" s="27"/>
      <c r="X4102" s="313"/>
      <c r="Y4102" s="324"/>
      <c r="Z4102" s="157"/>
      <c r="AA4102" s="157"/>
      <c r="AB4102" s="157"/>
      <c r="AC4102" s="157"/>
      <c r="AD4102" s="320"/>
      <c r="AE4102" s="324"/>
      <c r="AF4102" s="157"/>
      <c r="AG4102" s="157"/>
      <c r="AH4102" s="157">
        <f>-Input!AH$708</f>
        <v>0</v>
      </c>
      <c r="AI4102" s="320"/>
      <c r="AJ4102" s="324"/>
      <c r="AK4102" s="157"/>
      <c r="AL4102" s="157"/>
      <c r="AM4102" s="157"/>
      <c r="AN4102" s="320"/>
    </row>
    <row r="4103" spans="1:40" outlineLevel="2">
      <c r="A4103" s="882">
        <f>ROW()</f>
        <v>4103</v>
      </c>
      <c r="B4103" s="453"/>
      <c r="D4103" s="452" t="s">
        <v>81</v>
      </c>
      <c r="H4103" s="458"/>
      <c r="I4103" s="458"/>
      <c r="J4103" s="459"/>
      <c r="K4103" s="458"/>
      <c r="L4103" s="458"/>
      <c r="M4103" s="458"/>
      <c r="N4103" s="458"/>
      <c r="O4103" s="324"/>
      <c r="P4103" s="157"/>
      <c r="Q4103" s="157"/>
      <c r="R4103" s="157"/>
      <c r="S4103" s="320"/>
      <c r="T4103" s="157"/>
      <c r="U4103" s="27"/>
      <c r="V4103" s="27"/>
      <c r="W4103" s="27"/>
      <c r="X4103" s="313"/>
      <c r="Y4103" s="324"/>
      <c r="Z4103" s="157"/>
      <c r="AA4103" s="157"/>
      <c r="AB4103" s="157"/>
      <c r="AC4103" s="157"/>
      <c r="AD4103" s="320"/>
      <c r="AE4103" s="324"/>
      <c r="AF4103" s="157"/>
      <c r="AG4103" s="157"/>
      <c r="AH4103" s="157">
        <f>-Input!AH$709</f>
        <v>0</v>
      </c>
      <c r="AI4103" s="320"/>
      <c r="AJ4103" s="324"/>
      <c r="AK4103" s="157"/>
      <c r="AL4103" s="157"/>
      <c r="AM4103" s="157"/>
      <c r="AN4103" s="320"/>
    </row>
    <row r="4104" spans="1:40" outlineLevel="2">
      <c r="A4104" s="882">
        <f>ROW()</f>
        <v>4104</v>
      </c>
      <c r="B4104" s="453"/>
      <c r="D4104" s="452" t="s">
        <v>28</v>
      </c>
      <c r="H4104" s="458"/>
      <c r="I4104" s="458"/>
      <c r="J4104" s="459"/>
      <c r="K4104" s="458"/>
      <c r="L4104" s="458"/>
      <c r="M4104" s="458"/>
      <c r="N4104" s="458"/>
      <c r="O4104" s="324"/>
      <c r="P4104" s="157"/>
      <c r="Q4104" s="157"/>
      <c r="R4104" s="157"/>
      <c r="S4104" s="320"/>
      <c r="T4104" s="157"/>
      <c r="U4104" s="27"/>
      <c r="V4104" s="27"/>
      <c r="W4104" s="27"/>
      <c r="X4104" s="313"/>
      <c r="Y4104" s="324"/>
      <c r="Z4104" s="157"/>
      <c r="AA4104" s="157"/>
      <c r="AB4104" s="157"/>
      <c r="AC4104" s="157"/>
      <c r="AD4104" s="320"/>
      <c r="AE4104" s="324"/>
      <c r="AF4104" s="157"/>
      <c r="AG4104" s="157"/>
      <c r="AH4104" s="157">
        <f>-Input!AH$710</f>
        <v>0</v>
      </c>
      <c r="AI4104" s="320"/>
      <c r="AJ4104" s="324"/>
      <c r="AK4104" s="157"/>
      <c r="AL4104" s="157"/>
      <c r="AM4104" s="157"/>
      <c r="AN4104" s="320"/>
    </row>
    <row r="4105" spans="1:40" outlineLevel="2">
      <c r="A4105" s="882">
        <f>ROW()</f>
        <v>4105</v>
      </c>
      <c r="B4105" s="453"/>
      <c r="D4105" s="456" t="s">
        <v>443</v>
      </c>
      <c r="E4105" s="456"/>
      <c r="F4105" s="456"/>
      <c r="G4105" s="456"/>
      <c r="H4105" s="460"/>
      <c r="I4105" s="460"/>
      <c r="J4105" s="461"/>
      <c r="K4105" s="460"/>
      <c r="L4105" s="460"/>
      <c r="M4105" s="460"/>
      <c r="N4105" s="460"/>
      <c r="O4105" s="325"/>
      <c r="P4105" s="158"/>
      <c r="Q4105" s="158"/>
      <c r="R4105" s="158"/>
      <c r="S4105" s="321"/>
      <c r="T4105" s="158"/>
      <c r="U4105" s="159"/>
      <c r="V4105" s="159"/>
      <c r="W4105" s="159"/>
      <c r="X4105" s="339"/>
      <c r="Y4105" s="238"/>
      <c r="Z4105" s="146"/>
      <c r="AA4105" s="146"/>
      <c r="AB4105" s="146"/>
      <c r="AC4105" s="146"/>
      <c r="AD4105" s="239"/>
      <c r="AE4105" s="238"/>
      <c r="AF4105" s="146"/>
      <c r="AG4105" s="146"/>
      <c r="AH4105" s="146">
        <f>-Input!AH$711</f>
        <v>0</v>
      </c>
      <c r="AI4105" s="239"/>
      <c r="AJ4105" s="238"/>
      <c r="AK4105" s="146"/>
      <c r="AL4105" s="146"/>
      <c r="AM4105" s="146"/>
      <c r="AN4105" s="239"/>
    </row>
    <row r="4106" spans="1:40" outlineLevel="2">
      <c r="A4106" s="882">
        <f>ROW()</f>
        <v>4106</v>
      </c>
      <c r="B4106" s="453"/>
      <c r="D4106" s="452" t="s">
        <v>24</v>
      </c>
      <c r="F4106" s="454"/>
      <c r="G4106" s="454"/>
      <c r="H4106" s="448"/>
      <c r="I4106" s="448"/>
      <c r="J4106" s="464"/>
      <c r="K4106" s="448"/>
      <c r="L4106" s="448"/>
      <c r="M4106" s="448"/>
      <c r="N4106" s="448"/>
      <c r="O4106" s="443"/>
      <c r="P4106" s="439"/>
      <c r="Q4106" s="439"/>
      <c r="R4106" s="439"/>
      <c r="S4106" s="440"/>
      <c r="T4106" s="439"/>
      <c r="U4106" s="439"/>
      <c r="V4106" s="439"/>
      <c r="W4106" s="439"/>
      <c r="X4106" s="440"/>
      <c r="Y4106" s="443"/>
      <c r="Z4106" s="439"/>
      <c r="AA4106" s="439"/>
      <c r="AB4106" s="439"/>
      <c r="AC4106" s="439"/>
      <c r="AD4106" s="440"/>
      <c r="AE4106" s="443"/>
      <c r="AF4106" s="439"/>
      <c r="AG4106" s="439"/>
      <c r="AH4106" s="439">
        <f>SUM(AH4090:AH4105)</f>
        <v>0</v>
      </c>
      <c r="AI4106" s="440"/>
      <c r="AJ4106" s="443"/>
      <c r="AK4106" s="439"/>
      <c r="AL4106" s="439"/>
      <c r="AM4106" s="439"/>
      <c r="AN4106" s="440"/>
    </row>
    <row r="4107" spans="1:40" outlineLevel="1">
      <c r="A4107" s="732" t="s">
        <v>22</v>
      </c>
      <c r="B4107" s="733"/>
      <c r="C4107" s="881"/>
      <c r="D4107" s="733"/>
      <c r="E4107" s="733"/>
      <c r="F4107" s="733"/>
      <c r="G4107" s="730"/>
      <c r="H4107" s="733"/>
      <c r="I4107" s="730"/>
      <c r="J4107" s="729"/>
      <c r="K4107" s="730"/>
      <c r="L4107" s="730"/>
      <c r="M4107" s="730"/>
      <c r="N4107" s="730"/>
      <c r="O4107" s="729"/>
      <c r="P4107" s="730"/>
      <c r="Q4107" s="730"/>
      <c r="R4107" s="730"/>
      <c r="S4107" s="731"/>
      <c r="T4107" s="730"/>
      <c r="U4107" s="730"/>
      <c r="V4107" s="730"/>
      <c r="W4107" s="730"/>
      <c r="X4107" s="731"/>
      <c r="Y4107" s="729"/>
      <c r="Z4107" s="730"/>
      <c r="AA4107" s="730"/>
      <c r="AB4107" s="730"/>
      <c r="AC4107" s="730"/>
      <c r="AD4107" s="731"/>
      <c r="AE4107" s="729"/>
      <c r="AF4107" s="730"/>
      <c r="AG4107" s="730"/>
      <c r="AH4107" s="730"/>
      <c r="AI4107" s="731"/>
      <c r="AJ4107" s="729"/>
      <c r="AK4107" s="730"/>
      <c r="AL4107" s="730"/>
      <c r="AM4107" s="730"/>
      <c r="AN4107" s="731"/>
    </row>
    <row r="4108" spans="1:40" outlineLevel="2">
      <c r="A4108" s="882">
        <f>ROW()</f>
        <v>4108</v>
      </c>
      <c r="B4108" s="453"/>
      <c r="D4108" s="452" t="s">
        <v>300</v>
      </c>
      <c r="H4108" s="458"/>
      <c r="I4108" s="458"/>
      <c r="J4108" s="459"/>
      <c r="K4108" s="458"/>
      <c r="L4108" s="458"/>
      <c r="M4108" s="458"/>
      <c r="N4108" s="458"/>
      <c r="O4108" s="459"/>
      <c r="P4108" s="458"/>
      <c r="Q4108" s="458"/>
      <c r="R4108" s="458"/>
      <c r="S4108" s="463"/>
      <c r="T4108" s="458"/>
      <c r="U4108" s="458"/>
      <c r="V4108" s="458"/>
      <c r="W4108" s="31"/>
      <c r="X4108" s="440"/>
      <c r="Y4108" s="459"/>
      <c r="Z4108" s="458"/>
      <c r="AA4108" s="439"/>
      <c r="AB4108" s="439"/>
      <c r="AC4108" s="439"/>
      <c r="AD4108" s="440"/>
      <c r="AE4108" s="443"/>
      <c r="AF4108" s="439"/>
      <c r="AG4108" s="439"/>
      <c r="AH4108" s="439">
        <f t="shared" ref="AH4108:AN4117" si="3075">AH4018+AH4036+AH4054+AH4072 + AH4090</f>
        <v>1.72760398</v>
      </c>
      <c r="AI4108" s="440">
        <f t="shared" si="3075"/>
        <v>1.6891807806936883</v>
      </c>
      <c r="AJ4108" s="439">
        <f t="shared" si="3075"/>
        <v>1.667798745495034</v>
      </c>
      <c r="AK4108" s="439">
        <f t="shared" si="3075"/>
        <v>1.6464167102963798</v>
      </c>
      <c r="AL4108" s="439">
        <f t="shared" si="3075"/>
        <v>1.6250346750977256</v>
      </c>
      <c r="AM4108" s="439">
        <f t="shared" si="3075"/>
        <v>1.6036526398990714</v>
      </c>
      <c r="AN4108" s="440">
        <f t="shared" si="3075"/>
        <v>1.5822706047004171</v>
      </c>
    </row>
    <row r="4109" spans="1:40" outlineLevel="2">
      <c r="A4109" s="882">
        <f>ROW()</f>
        <v>4109</v>
      </c>
      <c r="B4109" s="453"/>
      <c r="D4109" s="452" t="s">
        <v>301</v>
      </c>
      <c r="H4109" s="458"/>
      <c r="I4109" s="458"/>
      <c r="J4109" s="459"/>
      <c r="K4109" s="458"/>
      <c r="L4109" s="458"/>
      <c r="M4109" s="458"/>
      <c r="N4109" s="458"/>
      <c r="O4109" s="459"/>
      <c r="P4109" s="458"/>
      <c r="Q4109" s="458"/>
      <c r="R4109" s="458"/>
      <c r="S4109" s="463"/>
      <c r="T4109" s="458"/>
      <c r="U4109" s="458"/>
      <c r="V4109" s="458"/>
      <c r="W4109" s="31"/>
      <c r="X4109" s="440"/>
      <c r="Y4109" s="459"/>
      <c r="Z4109" s="458"/>
      <c r="AA4109" s="439"/>
      <c r="AB4109" s="439"/>
      <c r="AC4109" s="439"/>
      <c r="AD4109" s="440"/>
      <c r="AE4109" s="443"/>
      <c r="AF4109" s="439"/>
      <c r="AG4109" s="439"/>
      <c r="AH4109" s="439">
        <f t="shared" si="3075"/>
        <v>0</v>
      </c>
      <c r="AI4109" s="440">
        <f t="shared" si="3075"/>
        <v>0</v>
      </c>
      <c r="AJ4109" s="439">
        <f t="shared" si="3075"/>
        <v>0</v>
      </c>
      <c r="AK4109" s="439">
        <f t="shared" si="3075"/>
        <v>0</v>
      </c>
      <c r="AL4109" s="439">
        <f t="shared" si="3075"/>
        <v>0</v>
      </c>
      <c r="AM4109" s="439">
        <f t="shared" si="3075"/>
        <v>0</v>
      </c>
      <c r="AN4109" s="440">
        <f t="shared" si="3075"/>
        <v>0</v>
      </c>
    </row>
    <row r="4110" spans="1:40" outlineLevel="2">
      <c r="A4110" s="882">
        <f>ROW()</f>
        <v>4110</v>
      </c>
      <c r="B4110" s="453"/>
      <c r="D4110" s="452" t="s">
        <v>29</v>
      </c>
      <c r="H4110" s="458"/>
      <c r="I4110" s="458"/>
      <c r="J4110" s="459"/>
      <c r="K4110" s="458"/>
      <c r="L4110" s="458"/>
      <c r="M4110" s="458"/>
      <c r="N4110" s="458"/>
      <c r="O4110" s="459"/>
      <c r="P4110" s="458"/>
      <c r="Q4110" s="458"/>
      <c r="R4110" s="458"/>
      <c r="S4110" s="463"/>
      <c r="T4110" s="458"/>
      <c r="U4110" s="458"/>
      <c r="V4110" s="458"/>
      <c r="W4110" s="31"/>
      <c r="X4110" s="440"/>
      <c r="Y4110" s="459"/>
      <c r="Z4110" s="458"/>
      <c r="AA4110" s="439"/>
      <c r="AB4110" s="439"/>
      <c r="AC4110" s="439"/>
      <c r="AD4110" s="440"/>
      <c r="AE4110" s="443"/>
      <c r="AF4110" s="439"/>
      <c r="AG4110" s="439"/>
      <c r="AH4110" s="439">
        <f t="shared" si="3075"/>
        <v>0</v>
      </c>
      <c r="AI4110" s="440">
        <f t="shared" si="3075"/>
        <v>0</v>
      </c>
      <c r="AJ4110" s="439">
        <f t="shared" si="3075"/>
        <v>0</v>
      </c>
      <c r="AK4110" s="439">
        <f t="shared" si="3075"/>
        <v>0</v>
      </c>
      <c r="AL4110" s="439">
        <f t="shared" si="3075"/>
        <v>0</v>
      </c>
      <c r="AM4110" s="439">
        <f t="shared" si="3075"/>
        <v>0</v>
      </c>
      <c r="AN4110" s="440">
        <f t="shared" si="3075"/>
        <v>0</v>
      </c>
    </row>
    <row r="4111" spans="1:40" outlineLevel="2">
      <c r="A4111" s="882">
        <f>ROW()</f>
        <v>4111</v>
      </c>
      <c r="B4111" s="453"/>
      <c r="D4111" s="452" t="s">
        <v>30</v>
      </c>
      <c r="H4111" s="458"/>
      <c r="I4111" s="458"/>
      <c r="J4111" s="459"/>
      <c r="K4111" s="458"/>
      <c r="L4111" s="458"/>
      <c r="M4111" s="458"/>
      <c r="N4111" s="458"/>
      <c r="O4111" s="459"/>
      <c r="P4111" s="458"/>
      <c r="Q4111" s="458"/>
      <c r="R4111" s="458"/>
      <c r="S4111" s="463"/>
      <c r="T4111" s="458"/>
      <c r="U4111" s="458"/>
      <c r="V4111" s="458"/>
      <c r="W4111" s="31"/>
      <c r="X4111" s="440"/>
      <c r="Y4111" s="459"/>
      <c r="Z4111" s="458"/>
      <c r="AA4111" s="439"/>
      <c r="AB4111" s="439"/>
      <c r="AC4111" s="439"/>
      <c r="AD4111" s="440"/>
      <c r="AE4111" s="443"/>
      <c r="AF4111" s="439"/>
      <c r="AG4111" s="439"/>
      <c r="AH4111" s="439">
        <f t="shared" si="3075"/>
        <v>37.218168420000005</v>
      </c>
      <c r="AI4111" s="440">
        <f t="shared" si="3075"/>
        <v>36.55219276751852</v>
      </c>
      <c r="AJ4111" s="439">
        <f t="shared" si="3075"/>
        <v>35.932664076543631</v>
      </c>
      <c r="AK4111" s="439">
        <f t="shared" si="3075"/>
        <v>35.313135385568742</v>
      </c>
      <c r="AL4111" s="439">
        <f t="shared" si="3075"/>
        <v>34.693606694593853</v>
      </c>
      <c r="AM4111" s="439">
        <f t="shared" si="3075"/>
        <v>34.074078003618965</v>
      </c>
      <c r="AN4111" s="440">
        <f t="shared" si="3075"/>
        <v>33.454549312644076</v>
      </c>
    </row>
    <row r="4112" spans="1:40" outlineLevel="2">
      <c r="A4112" s="882">
        <f>ROW()</f>
        <v>4112</v>
      </c>
      <c r="B4112" s="453"/>
      <c r="D4112" s="452" t="s">
        <v>31</v>
      </c>
      <c r="H4112" s="458"/>
      <c r="I4112" s="458"/>
      <c r="J4112" s="459"/>
      <c r="K4112" s="458"/>
      <c r="L4112" s="458"/>
      <c r="M4112" s="458"/>
      <c r="N4112" s="458"/>
      <c r="O4112" s="459"/>
      <c r="P4112" s="458"/>
      <c r="Q4112" s="458"/>
      <c r="R4112" s="458"/>
      <c r="S4112" s="463"/>
      <c r="T4112" s="458"/>
      <c r="U4112" s="458"/>
      <c r="V4112" s="458"/>
      <c r="W4112" s="31"/>
      <c r="X4112" s="440"/>
      <c r="Y4112" s="459"/>
      <c r="Z4112" s="458"/>
      <c r="AA4112" s="439"/>
      <c r="AB4112" s="439"/>
      <c r="AC4112" s="439"/>
      <c r="AD4112" s="440"/>
      <c r="AE4112" s="443"/>
      <c r="AF4112" s="439"/>
      <c r="AG4112" s="439"/>
      <c r="AH4112" s="439">
        <f t="shared" si="3075"/>
        <v>0</v>
      </c>
      <c r="AI4112" s="440">
        <f t="shared" si="3075"/>
        <v>0</v>
      </c>
      <c r="AJ4112" s="439">
        <f t="shared" si="3075"/>
        <v>0</v>
      </c>
      <c r="AK4112" s="439">
        <f t="shared" si="3075"/>
        <v>0</v>
      </c>
      <c r="AL4112" s="439">
        <f t="shared" si="3075"/>
        <v>0</v>
      </c>
      <c r="AM4112" s="439">
        <f t="shared" si="3075"/>
        <v>0</v>
      </c>
      <c r="AN4112" s="440">
        <f t="shared" si="3075"/>
        <v>0</v>
      </c>
    </row>
    <row r="4113" spans="1:40" outlineLevel="2">
      <c r="A4113" s="882">
        <f>ROW()</f>
        <v>4113</v>
      </c>
      <c r="B4113" s="453"/>
      <c r="D4113" s="452" t="s">
        <v>32</v>
      </c>
      <c r="H4113" s="458"/>
      <c r="I4113" s="458"/>
      <c r="J4113" s="459"/>
      <c r="K4113" s="458"/>
      <c r="L4113" s="458"/>
      <c r="M4113" s="458"/>
      <c r="N4113" s="458"/>
      <c r="O4113" s="459"/>
      <c r="P4113" s="458"/>
      <c r="Q4113" s="458"/>
      <c r="R4113" s="458"/>
      <c r="S4113" s="463"/>
      <c r="T4113" s="458"/>
      <c r="U4113" s="458"/>
      <c r="V4113" s="458"/>
      <c r="W4113" s="31"/>
      <c r="X4113" s="440"/>
      <c r="Y4113" s="459"/>
      <c r="Z4113" s="458"/>
      <c r="AA4113" s="439"/>
      <c r="AB4113" s="439"/>
      <c r="AC4113" s="439"/>
      <c r="AD4113" s="440"/>
      <c r="AE4113" s="443"/>
      <c r="AF4113" s="439"/>
      <c r="AG4113" s="439"/>
      <c r="AH4113" s="439">
        <f t="shared" si="3075"/>
        <v>1.5611166500000002</v>
      </c>
      <c r="AI4113" s="440">
        <f t="shared" si="3075"/>
        <v>1.5406236379730318</v>
      </c>
      <c r="AJ4113" s="439">
        <f t="shared" si="3075"/>
        <v>1.5011204677685952</v>
      </c>
      <c r="AK4113" s="439">
        <f t="shared" si="3075"/>
        <v>1.4616172975641586</v>
      </c>
      <c r="AL4113" s="439">
        <f t="shared" si="3075"/>
        <v>1.422114127359722</v>
      </c>
      <c r="AM4113" s="439">
        <f t="shared" si="3075"/>
        <v>1.3826109571552854</v>
      </c>
      <c r="AN4113" s="440">
        <f t="shared" si="3075"/>
        <v>1.3431077869508488</v>
      </c>
    </row>
    <row r="4114" spans="1:40" outlineLevel="2">
      <c r="A4114" s="882">
        <f>ROW()</f>
        <v>4114</v>
      </c>
      <c r="B4114" s="453"/>
      <c r="D4114" s="452" t="s">
        <v>33</v>
      </c>
      <c r="H4114" s="458"/>
      <c r="I4114" s="458"/>
      <c r="J4114" s="459"/>
      <c r="K4114" s="458"/>
      <c r="L4114" s="458"/>
      <c r="M4114" s="458"/>
      <c r="N4114" s="458"/>
      <c r="O4114" s="459"/>
      <c r="P4114" s="458"/>
      <c r="Q4114" s="458"/>
      <c r="R4114" s="458"/>
      <c r="S4114" s="463"/>
      <c r="T4114" s="458"/>
      <c r="U4114" s="458"/>
      <c r="V4114" s="458"/>
      <c r="W4114" s="31"/>
      <c r="X4114" s="440"/>
      <c r="Y4114" s="459"/>
      <c r="Z4114" s="458"/>
      <c r="AA4114" s="439"/>
      <c r="AB4114" s="439"/>
      <c r="AC4114" s="439"/>
      <c r="AD4114" s="440"/>
      <c r="AE4114" s="443"/>
      <c r="AF4114" s="439"/>
      <c r="AG4114" s="439"/>
      <c r="AH4114" s="439">
        <f t="shared" si="3075"/>
        <v>0.18305001999999998</v>
      </c>
      <c r="AI4114" s="440">
        <f t="shared" si="3075"/>
        <v>0.18104141823057418</v>
      </c>
      <c r="AJ4114" s="439">
        <f t="shared" si="3075"/>
        <v>0.17639933058363638</v>
      </c>
      <c r="AK4114" s="439">
        <f t="shared" si="3075"/>
        <v>0.17175724293669858</v>
      </c>
      <c r="AL4114" s="439">
        <f t="shared" si="3075"/>
        <v>0.16711515528976079</v>
      </c>
      <c r="AM4114" s="439">
        <f t="shared" si="3075"/>
        <v>0.16247306764282299</v>
      </c>
      <c r="AN4114" s="440">
        <f t="shared" si="3075"/>
        <v>0.15783097999588519</v>
      </c>
    </row>
    <row r="4115" spans="1:40" outlineLevel="2">
      <c r="A4115" s="882">
        <f>ROW()</f>
        <v>4115</v>
      </c>
      <c r="B4115" s="453"/>
      <c r="D4115" s="452" t="s">
        <v>27</v>
      </c>
      <c r="H4115" s="458"/>
      <c r="I4115" s="458"/>
      <c r="J4115" s="459"/>
      <c r="K4115" s="458"/>
      <c r="L4115" s="458"/>
      <c r="M4115" s="458"/>
      <c r="N4115" s="458"/>
      <c r="O4115" s="459"/>
      <c r="P4115" s="458"/>
      <c r="Q4115" s="458"/>
      <c r="R4115" s="458"/>
      <c r="S4115" s="463"/>
      <c r="T4115" s="458"/>
      <c r="U4115" s="458"/>
      <c r="V4115" s="458"/>
      <c r="W4115" s="31"/>
      <c r="X4115" s="440"/>
      <c r="Y4115" s="459"/>
      <c r="Z4115" s="458"/>
      <c r="AA4115" s="439"/>
      <c r="AB4115" s="439"/>
      <c r="AC4115" s="439"/>
      <c r="AD4115" s="440"/>
      <c r="AE4115" s="443"/>
      <c r="AF4115" s="439"/>
      <c r="AG4115" s="439"/>
      <c r="AH4115" s="439">
        <f t="shared" si="3075"/>
        <v>0.66477575</v>
      </c>
      <c r="AI4115" s="440">
        <f t="shared" si="3075"/>
        <v>0.66175760628150593</v>
      </c>
      <c r="AJ4115" s="439">
        <f t="shared" si="3075"/>
        <v>0.64478946253069813</v>
      </c>
      <c r="AK4115" s="439">
        <f t="shared" si="3075"/>
        <v>0.62782131877989034</v>
      </c>
      <c r="AL4115" s="439">
        <f t="shared" si="3075"/>
        <v>0.61085317502908254</v>
      </c>
      <c r="AM4115" s="439">
        <f t="shared" si="3075"/>
        <v>0.59388503127827474</v>
      </c>
      <c r="AN4115" s="440">
        <f t="shared" si="3075"/>
        <v>0.57691688752746684</v>
      </c>
    </row>
    <row r="4116" spans="1:40" outlineLevel="2">
      <c r="A4116" s="882">
        <f>ROW()</f>
        <v>4116</v>
      </c>
      <c r="B4116" s="453"/>
      <c r="D4116" s="452" t="s">
        <v>34</v>
      </c>
      <c r="H4116" s="458"/>
      <c r="I4116" s="458"/>
      <c r="J4116" s="459"/>
      <c r="K4116" s="458"/>
      <c r="L4116" s="458"/>
      <c r="M4116" s="458"/>
      <c r="N4116" s="458"/>
      <c r="O4116" s="459"/>
      <c r="P4116" s="458"/>
      <c r="Q4116" s="458"/>
      <c r="R4116" s="458"/>
      <c r="S4116" s="463"/>
      <c r="T4116" s="458"/>
      <c r="U4116" s="458"/>
      <c r="V4116" s="458"/>
      <c r="W4116" s="31"/>
      <c r="X4116" s="440"/>
      <c r="Y4116" s="459"/>
      <c r="Z4116" s="458"/>
      <c r="AA4116" s="439"/>
      <c r="AB4116" s="439"/>
      <c r="AC4116" s="439"/>
      <c r="AD4116" s="440"/>
      <c r="AE4116" s="443"/>
      <c r="AF4116" s="439"/>
      <c r="AG4116" s="439"/>
      <c r="AH4116" s="439">
        <f t="shared" si="3075"/>
        <v>29.912399499999825</v>
      </c>
      <c r="AI4116" s="440">
        <f t="shared" si="3075"/>
        <v>28.418083463537918</v>
      </c>
      <c r="AJ4116" s="439">
        <f t="shared" si="3075"/>
        <v>27.23399665255717</v>
      </c>
      <c r="AK4116" s="439">
        <f t="shared" si="3075"/>
        <v>26.049909841576422</v>
      </c>
      <c r="AL4116" s="439">
        <f t="shared" si="3075"/>
        <v>24.865823030595674</v>
      </c>
      <c r="AM4116" s="439">
        <f t="shared" si="3075"/>
        <v>23.681736219614926</v>
      </c>
      <c r="AN4116" s="440">
        <f t="shared" si="3075"/>
        <v>22.497649408634182</v>
      </c>
    </row>
    <row r="4117" spans="1:40" outlineLevel="2">
      <c r="A4117" s="882">
        <f>ROW()</f>
        <v>4117</v>
      </c>
      <c r="B4117" s="453"/>
      <c r="D4117" s="452" t="s">
        <v>35</v>
      </c>
      <c r="H4117" s="458"/>
      <c r="I4117" s="458"/>
      <c r="J4117" s="459"/>
      <c r="K4117" s="458"/>
      <c r="L4117" s="458"/>
      <c r="M4117" s="458"/>
      <c r="N4117" s="458"/>
      <c r="O4117" s="459"/>
      <c r="P4117" s="458"/>
      <c r="Q4117" s="458"/>
      <c r="R4117" s="458"/>
      <c r="S4117" s="463"/>
      <c r="T4117" s="458"/>
      <c r="U4117" s="458"/>
      <c r="V4117" s="458"/>
      <c r="W4117" s="31"/>
      <c r="X4117" s="440"/>
      <c r="Y4117" s="459"/>
      <c r="Z4117" s="458"/>
      <c r="AA4117" s="439"/>
      <c r="AB4117" s="439"/>
      <c r="AC4117" s="439"/>
      <c r="AD4117" s="440"/>
      <c r="AE4117" s="443"/>
      <c r="AF4117" s="439"/>
      <c r="AG4117" s="439"/>
      <c r="AH4117" s="439">
        <f t="shared" si="3075"/>
        <v>0.64514057639557254</v>
      </c>
      <c r="AI4117" s="440">
        <f t="shared" si="3075"/>
        <v>0.54244037744954388</v>
      </c>
      <c r="AJ4117" s="439">
        <f t="shared" si="3075"/>
        <v>0.48216922439959453</v>
      </c>
      <c r="AK4117" s="439">
        <f t="shared" si="3075"/>
        <v>0.42189807134964519</v>
      </c>
      <c r="AL4117" s="439">
        <f t="shared" si="3075"/>
        <v>0.3616269182996959</v>
      </c>
      <c r="AM4117" s="439">
        <f t="shared" si="3075"/>
        <v>0.30135576524974661</v>
      </c>
      <c r="AN4117" s="440">
        <f t="shared" si="3075"/>
        <v>0.24108461219979729</v>
      </c>
    </row>
    <row r="4118" spans="1:40" outlineLevel="2">
      <c r="A4118" s="882">
        <f>ROW()</f>
        <v>4118</v>
      </c>
      <c r="B4118" s="453"/>
      <c r="D4118" s="452" t="s">
        <v>302</v>
      </c>
      <c r="H4118" s="458"/>
      <c r="I4118" s="458"/>
      <c r="J4118" s="459"/>
      <c r="K4118" s="458"/>
      <c r="L4118" s="458"/>
      <c r="M4118" s="458"/>
      <c r="N4118" s="458"/>
      <c r="O4118" s="459"/>
      <c r="P4118" s="458"/>
      <c r="Q4118" s="458"/>
      <c r="R4118" s="458"/>
      <c r="S4118" s="463"/>
      <c r="T4118" s="458"/>
      <c r="U4118" s="458"/>
      <c r="V4118" s="458"/>
      <c r="W4118" s="31"/>
      <c r="X4118" s="440"/>
      <c r="Y4118" s="459"/>
      <c r="Z4118" s="458"/>
      <c r="AA4118" s="439"/>
      <c r="AB4118" s="439"/>
      <c r="AC4118" s="439"/>
      <c r="AD4118" s="440"/>
      <c r="AE4118" s="443"/>
      <c r="AF4118" s="439"/>
      <c r="AG4118" s="439"/>
      <c r="AH4118" s="439">
        <f t="shared" ref="AH4118:AN4123" si="3076">AH4028+AH4046+AH4064+AH4082 + AH4100</f>
        <v>1.1677754864977796</v>
      </c>
      <c r="AI4118" s="440">
        <f t="shared" si="3076"/>
        <v>0.82000810757743103</v>
      </c>
      <c r="AJ4118" s="439">
        <f t="shared" si="3076"/>
        <v>0.72889609562438318</v>
      </c>
      <c r="AK4118" s="439">
        <f t="shared" si="3076"/>
        <v>0.63778408367133532</v>
      </c>
      <c r="AL4118" s="439">
        <f t="shared" si="3076"/>
        <v>0.54667207171828747</v>
      </c>
      <c r="AM4118" s="439">
        <f t="shared" si="3076"/>
        <v>0.45556005976523956</v>
      </c>
      <c r="AN4118" s="440">
        <f t="shared" si="3076"/>
        <v>0.36444804781219164</v>
      </c>
    </row>
    <row r="4119" spans="1:40" outlineLevel="2">
      <c r="A4119" s="882">
        <f>ROW()</f>
        <v>4119</v>
      </c>
      <c r="B4119" s="453"/>
      <c r="D4119" s="452" t="s">
        <v>36</v>
      </c>
      <c r="H4119" s="458"/>
      <c r="I4119" s="458"/>
      <c r="J4119" s="459"/>
      <c r="K4119" s="458"/>
      <c r="L4119" s="458"/>
      <c r="M4119" s="458"/>
      <c r="N4119" s="458"/>
      <c r="O4119" s="459"/>
      <c r="P4119" s="458"/>
      <c r="Q4119" s="458"/>
      <c r="R4119" s="458"/>
      <c r="S4119" s="463"/>
      <c r="T4119" s="458"/>
      <c r="U4119" s="458"/>
      <c r="V4119" s="458"/>
      <c r="W4119" s="31"/>
      <c r="X4119" s="440"/>
      <c r="Y4119" s="459"/>
      <c r="Z4119" s="458"/>
      <c r="AA4119" s="439"/>
      <c r="AB4119" s="439"/>
      <c r="AC4119" s="439"/>
      <c r="AD4119" s="440"/>
      <c r="AE4119" s="443"/>
      <c r="AF4119" s="439"/>
      <c r="AG4119" s="439"/>
      <c r="AH4119" s="439">
        <f t="shared" si="3076"/>
        <v>7.3258309018537133</v>
      </c>
      <c r="AI4119" s="440">
        <f t="shared" si="3076"/>
        <v>6.1417783738156526</v>
      </c>
      <c r="AJ4119" s="439">
        <f t="shared" si="3076"/>
        <v>4.606333780361739</v>
      </c>
      <c r="AK4119" s="439">
        <f t="shared" si="3076"/>
        <v>3.0708891869078263</v>
      </c>
      <c r="AL4119" s="439">
        <f t="shared" si="3076"/>
        <v>1.5354445934539132</v>
      </c>
      <c r="AM4119" s="439">
        <f t="shared" si="3076"/>
        <v>0</v>
      </c>
      <c r="AN4119" s="440">
        <f t="shared" si="3076"/>
        <v>0</v>
      </c>
    </row>
    <row r="4120" spans="1:40" outlineLevel="2">
      <c r="A4120" s="882">
        <f>ROW()</f>
        <v>4120</v>
      </c>
      <c r="B4120" s="453"/>
      <c r="D4120" s="452" t="s">
        <v>583</v>
      </c>
      <c r="H4120" s="458"/>
      <c r="I4120" s="458"/>
      <c r="J4120" s="459"/>
      <c r="K4120" s="458"/>
      <c r="L4120" s="458"/>
      <c r="M4120" s="458"/>
      <c r="N4120" s="458"/>
      <c r="O4120" s="459"/>
      <c r="P4120" s="458"/>
      <c r="Q4120" s="458"/>
      <c r="R4120" s="458"/>
      <c r="S4120" s="463"/>
      <c r="T4120" s="458"/>
      <c r="U4120" s="458"/>
      <c r="V4120" s="458"/>
      <c r="W4120" s="31"/>
      <c r="X4120" s="440"/>
      <c r="Y4120" s="459"/>
      <c r="Z4120" s="458"/>
      <c r="AA4120" s="439"/>
      <c r="AB4120" s="439"/>
      <c r="AC4120" s="439"/>
      <c r="AD4120" s="440"/>
      <c r="AE4120" s="443"/>
      <c r="AF4120" s="439"/>
      <c r="AG4120" s="439"/>
      <c r="AH4120" s="439">
        <f t="shared" si="3076"/>
        <v>0.73733143999999984</v>
      </c>
      <c r="AI4120" s="440">
        <f t="shared" si="3076"/>
        <v>0.56952003631838866</v>
      </c>
      <c r="AJ4120" s="439">
        <f t="shared" si="3076"/>
        <v>0.50624003228301218</v>
      </c>
      <c r="AK4120" s="439">
        <f t="shared" si="3076"/>
        <v>0.44296002824763564</v>
      </c>
      <c r="AL4120" s="439">
        <f t="shared" si="3076"/>
        <v>0.3796800242122591</v>
      </c>
      <c r="AM4120" s="439">
        <f t="shared" si="3076"/>
        <v>0.31640002017688257</v>
      </c>
      <c r="AN4120" s="440">
        <f t="shared" si="3076"/>
        <v>0.25312001614150603</v>
      </c>
    </row>
    <row r="4121" spans="1:40" outlineLevel="2">
      <c r="A4121" s="882">
        <f>ROW()</f>
        <v>4121</v>
      </c>
      <c r="B4121" s="453"/>
      <c r="D4121" s="452" t="s">
        <v>81</v>
      </c>
      <c r="H4121" s="458"/>
      <c r="I4121" s="458"/>
      <c r="J4121" s="459"/>
      <c r="K4121" s="458"/>
      <c r="L4121" s="458"/>
      <c r="M4121" s="458"/>
      <c r="N4121" s="458"/>
      <c r="O4121" s="459"/>
      <c r="P4121" s="458"/>
      <c r="Q4121" s="458"/>
      <c r="R4121" s="458"/>
      <c r="S4121" s="463"/>
      <c r="T4121" s="458"/>
      <c r="U4121" s="458"/>
      <c r="V4121" s="458"/>
      <c r="W4121" s="31"/>
      <c r="X4121" s="440"/>
      <c r="Y4121" s="459"/>
      <c r="Z4121" s="458"/>
      <c r="AA4121" s="439"/>
      <c r="AB4121" s="439"/>
      <c r="AC4121" s="439"/>
      <c r="AD4121" s="440"/>
      <c r="AE4121" s="443"/>
      <c r="AF4121" s="439"/>
      <c r="AG4121" s="439"/>
      <c r="AH4121" s="439">
        <f t="shared" si="3076"/>
        <v>0</v>
      </c>
      <c r="AI4121" s="440">
        <f t="shared" si="3076"/>
        <v>0</v>
      </c>
      <c r="AJ4121" s="439">
        <f t="shared" si="3076"/>
        <v>0</v>
      </c>
      <c r="AK4121" s="439">
        <f t="shared" si="3076"/>
        <v>0</v>
      </c>
      <c r="AL4121" s="439">
        <f t="shared" si="3076"/>
        <v>0</v>
      </c>
      <c r="AM4121" s="439">
        <f t="shared" si="3076"/>
        <v>0</v>
      </c>
      <c r="AN4121" s="440">
        <f t="shared" si="3076"/>
        <v>0</v>
      </c>
    </row>
    <row r="4122" spans="1:40" outlineLevel="2">
      <c r="A4122" s="882">
        <f>ROW()</f>
        <v>4122</v>
      </c>
      <c r="B4122" s="453"/>
      <c r="D4122" s="452" t="s">
        <v>28</v>
      </c>
      <c r="H4122" s="458"/>
      <c r="I4122" s="458"/>
      <c r="J4122" s="459"/>
      <c r="K4122" s="458"/>
      <c r="L4122" s="458"/>
      <c r="M4122" s="458"/>
      <c r="N4122" s="458"/>
      <c r="O4122" s="459"/>
      <c r="P4122" s="458"/>
      <c r="Q4122" s="458"/>
      <c r="R4122" s="458"/>
      <c r="S4122" s="463"/>
      <c r="T4122" s="458"/>
      <c r="U4122" s="458"/>
      <c r="V4122" s="458"/>
      <c r="W4122" s="31"/>
      <c r="X4122" s="440"/>
      <c r="Y4122" s="459"/>
      <c r="Z4122" s="458"/>
      <c r="AA4122" s="439"/>
      <c r="AB4122" s="439"/>
      <c r="AC4122" s="439"/>
      <c r="AD4122" s="440"/>
      <c r="AE4122" s="443"/>
      <c r="AF4122" s="439"/>
      <c r="AG4122" s="439"/>
      <c r="AH4122" s="439">
        <f t="shared" si="3076"/>
        <v>0</v>
      </c>
      <c r="AI4122" s="440">
        <f t="shared" si="3076"/>
        <v>0</v>
      </c>
      <c r="AJ4122" s="439">
        <f t="shared" si="3076"/>
        <v>0</v>
      </c>
      <c r="AK4122" s="439">
        <f t="shared" si="3076"/>
        <v>0</v>
      </c>
      <c r="AL4122" s="439">
        <f t="shared" si="3076"/>
        <v>0</v>
      </c>
      <c r="AM4122" s="439">
        <f t="shared" si="3076"/>
        <v>0</v>
      </c>
      <c r="AN4122" s="440">
        <f t="shared" si="3076"/>
        <v>0</v>
      </c>
    </row>
    <row r="4123" spans="1:40" outlineLevel="2">
      <c r="A4123" s="882">
        <f>ROW()</f>
        <v>4123</v>
      </c>
      <c r="B4123" s="453"/>
      <c r="D4123" s="456" t="s">
        <v>443</v>
      </c>
      <c r="E4123" s="456"/>
      <c r="F4123" s="456"/>
      <c r="G4123" s="456"/>
      <c r="H4123" s="460"/>
      <c r="I4123" s="460"/>
      <c r="J4123" s="461"/>
      <c r="K4123" s="460"/>
      <c r="L4123" s="460"/>
      <c r="M4123" s="460"/>
      <c r="N4123" s="460"/>
      <c r="O4123" s="461"/>
      <c r="P4123" s="460"/>
      <c r="Q4123" s="460"/>
      <c r="R4123" s="460"/>
      <c r="S4123" s="465"/>
      <c r="T4123" s="460"/>
      <c r="U4123" s="460"/>
      <c r="V4123" s="460"/>
      <c r="W4123" s="57"/>
      <c r="X4123" s="442"/>
      <c r="Y4123" s="461"/>
      <c r="Z4123" s="460"/>
      <c r="AA4123" s="441"/>
      <c r="AB4123" s="441"/>
      <c r="AC4123" s="441"/>
      <c r="AD4123" s="442"/>
      <c r="AE4123" s="462"/>
      <c r="AF4123" s="441"/>
      <c r="AG4123" s="441"/>
      <c r="AH4123" s="441">
        <f t="shared" si="3076"/>
        <v>0</v>
      </c>
      <c r="AI4123" s="442">
        <f t="shared" si="3076"/>
        <v>0</v>
      </c>
      <c r="AJ4123" s="441">
        <f t="shared" si="3076"/>
        <v>0</v>
      </c>
      <c r="AK4123" s="441">
        <f t="shared" si="3076"/>
        <v>0</v>
      </c>
      <c r="AL4123" s="441">
        <f t="shared" si="3076"/>
        <v>0</v>
      </c>
      <c r="AM4123" s="441">
        <f t="shared" si="3076"/>
        <v>0</v>
      </c>
      <c r="AN4123" s="442">
        <f t="shared" si="3076"/>
        <v>0</v>
      </c>
    </row>
    <row r="4124" spans="1:40" outlineLevel="2">
      <c r="A4124" s="887">
        <f>ROW()</f>
        <v>4124</v>
      </c>
      <c r="B4124" s="644"/>
      <c r="C4124" s="770"/>
      <c r="D4124" s="456" t="s">
        <v>24</v>
      </c>
      <c r="E4124" s="456"/>
      <c r="F4124" s="456"/>
      <c r="G4124" s="456"/>
      <c r="H4124" s="460"/>
      <c r="I4124" s="460"/>
      <c r="J4124" s="461"/>
      <c r="K4124" s="460"/>
      <c r="L4124" s="460"/>
      <c r="M4124" s="460"/>
      <c r="N4124" s="460"/>
      <c r="O4124" s="461"/>
      <c r="P4124" s="460"/>
      <c r="Q4124" s="460"/>
      <c r="R4124" s="460"/>
      <c r="S4124" s="465"/>
      <c r="T4124" s="460"/>
      <c r="U4124" s="460"/>
      <c r="V4124" s="460"/>
      <c r="W4124" s="441"/>
      <c r="X4124" s="442"/>
      <c r="Y4124" s="461"/>
      <c r="Z4124" s="460"/>
      <c r="AA4124" s="441"/>
      <c r="AB4124" s="441"/>
      <c r="AC4124" s="441"/>
      <c r="AD4124" s="442"/>
      <c r="AE4124" s="1159"/>
      <c r="AF4124" s="441"/>
      <c r="AG4124" s="441"/>
      <c r="AH4124" s="441">
        <f t="shared" ref="AH4124:AN4124" si="3077">SUM(AH4108:AH4123)</f>
        <v>81.143192724746896</v>
      </c>
      <c r="AI4124" s="442">
        <f t="shared" si="3077"/>
        <v>77.11662656939626</v>
      </c>
      <c r="AJ4124" s="441">
        <f t="shared" si="3077"/>
        <v>73.480407868147495</v>
      </c>
      <c r="AK4124" s="441">
        <f t="shared" si="3077"/>
        <v>69.84418916689873</v>
      </c>
      <c r="AL4124" s="441">
        <f t="shared" si="3077"/>
        <v>66.207970465649979</v>
      </c>
      <c r="AM4124" s="441">
        <f t="shared" si="3077"/>
        <v>62.57175176440122</v>
      </c>
      <c r="AN4124" s="442">
        <f t="shared" si="3077"/>
        <v>60.470977656606372</v>
      </c>
    </row>
    <row r="4125" spans="1:40">
      <c r="A4125" s="884" t="str">
        <f>"2024 Capex Account [m$"&amp;Input!$G$43&amp;"]"</f>
        <v>2024 Capex Account [m$31/12/2023]</v>
      </c>
      <c r="B4125" s="885"/>
      <c r="C4125" s="886"/>
      <c r="D4125" s="885"/>
      <c r="E4125" s="885"/>
      <c r="F4125" s="885"/>
      <c r="G4125" s="25"/>
      <c r="H4125" s="885"/>
      <c r="I4125" s="25"/>
      <c r="J4125" s="323"/>
      <c r="K4125" s="25"/>
      <c r="L4125" s="25"/>
      <c r="M4125" s="25"/>
      <c r="N4125" s="25"/>
      <c r="O4125" s="323"/>
      <c r="P4125" s="25"/>
      <c r="Q4125" s="25"/>
      <c r="R4125" s="25"/>
      <c r="S4125" s="318"/>
      <c r="T4125" s="25"/>
      <c r="U4125" s="25"/>
      <c r="V4125" s="25"/>
      <c r="W4125" s="25"/>
      <c r="X4125" s="318"/>
      <c r="Y4125" s="323"/>
      <c r="Z4125" s="25"/>
      <c r="AA4125" s="25"/>
      <c r="AB4125" s="25"/>
      <c r="AC4125" s="25"/>
      <c r="AD4125" s="318"/>
      <c r="AE4125" s="323"/>
      <c r="AF4125" s="25"/>
      <c r="AG4125" s="25"/>
      <c r="AH4125" s="25"/>
      <c r="AI4125" s="318"/>
      <c r="AJ4125" s="323"/>
      <c r="AK4125" s="25"/>
      <c r="AL4125" s="25"/>
      <c r="AM4125" s="25"/>
      <c r="AN4125" s="318"/>
    </row>
    <row r="4126" spans="1:40" outlineLevel="1">
      <c r="A4126" s="732" t="s">
        <v>26</v>
      </c>
      <c r="B4126" s="733"/>
      <c r="C4126" s="881"/>
      <c r="D4126" s="733"/>
      <c r="E4126" s="733"/>
      <c r="F4126" s="733"/>
      <c r="G4126" s="730"/>
      <c r="H4126" s="733"/>
      <c r="I4126" s="730"/>
      <c r="J4126" s="729"/>
      <c r="K4126" s="730"/>
      <c r="L4126" s="730"/>
      <c r="M4126" s="730"/>
      <c r="N4126" s="730"/>
      <c r="O4126" s="729"/>
      <c r="P4126" s="730"/>
      <c r="Q4126" s="730"/>
      <c r="R4126" s="730"/>
      <c r="S4126" s="731"/>
      <c r="T4126" s="730"/>
      <c r="U4126" s="730"/>
      <c r="V4126" s="730"/>
      <c r="W4126" s="730"/>
      <c r="X4126" s="731"/>
      <c r="Y4126" s="729"/>
      <c r="Z4126" s="730"/>
      <c r="AA4126" s="730"/>
      <c r="AB4126" s="730"/>
      <c r="AC4126" s="730"/>
      <c r="AD4126" s="731"/>
      <c r="AE4126" s="729"/>
      <c r="AF4126" s="730"/>
      <c r="AG4126" s="730"/>
      <c r="AH4126" s="730"/>
      <c r="AI4126" s="731"/>
      <c r="AJ4126" s="729"/>
      <c r="AK4126" s="730"/>
      <c r="AL4126" s="730"/>
      <c r="AM4126" s="730"/>
      <c r="AN4126" s="731"/>
    </row>
    <row r="4127" spans="1:40" outlineLevel="2">
      <c r="A4127" s="882">
        <f>ROW()</f>
        <v>4127</v>
      </c>
      <c r="B4127" s="453"/>
      <c r="D4127" s="452" t="s">
        <v>300</v>
      </c>
      <c r="H4127" s="458"/>
      <c r="I4127" s="458"/>
      <c r="J4127" s="459"/>
      <c r="K4127" s="458"/>
      <c r="L4127" s="458"/>
      <c r="M4127" s="458"/>
      <c r="N4127" s="458"/>
      <c r="O4127" s="459"/>
      <c r="P4127" s="458"/>
      <c r="Q4127" s="458"/>
      <c r="R4127" s="458"/>
      <c r="S4127" s="463"/>
      <c r="T4127" s="458"/>
      <c r="U4127" s="458"/>
      <c r="V4127" s="458"/>
      <c r="W4127" s="458"/>
      <c r="X4127" s="463"/>
      <c r="Y4127" s="459"/>
      <c r="Z4127" s="458"/>
      <c r="AA4127" s="169"/>
      <c r="AB4127" s="169"/>
      <c r="AC4127" s="169"/>
      <c r="AD4127" s="337"/>
      <c r="AE4127" s="459"/>
      <c r="AF4127" s="169"/>
      <c r="AG4127" s="169"/>
      <c r="AH4127" s="169"/>
      <c r="AI4127" s="337"/>
      <c r="AJ4127" s="169">
        <f>Input!$Y$58</f>
        <v>80</v>
      </c>
      <c r="AK4127" s="26">
        <f t="shared" ref="AK4127:AK4142" si="3078">(AJ4127-AJ$9)*(AJ4127&gt;AK$9)</f>
        <v>79</v>
      </c>
      <c r="AL4127" s="26">
        <f t="shared" ref="AL4127:AL4142" si="3079">(AK4127-AK$9)*(AK4127&gt;AL$9)</f>
        <v>78</v>
      </c>
      <c r="AM4127" s="26">
        <f t="shared" ref="AM4127:AM4142" si="3080">(AL4127-AL$9)*(AL4127&gt;AM$9)</f>
        <v>77</v>
      </c>
      <c r="AN4127" s="311">
        <f t="shared" ref="AN4127:AN4142" si="3081">(AM4127-AM$9)*(AM4127&gt;AN$9)</f>
        <v>76</v>
      </c>
    </row>
    <row r="4128" spans="1:40" outlineLevel="2">
      <c r="A4128" s="882">
        <f>ROW()</f>
        <v>4128</v>
      </c>
      <c r="B4128" s="453"/>
      <c r="D4128" s="452" t="s">
        <v>301</v>
      </c>
      <c r="H4128" s="458"/>
      <c r="I4128" s="458"/>
      <c r="J4128" s="459"/>
      <c r="K4128" s="458"/>
      <c r="L4128" s="458"/>
      <c r="M4128" s="458"/>
      <c r="N4128" s="458"/>
      <c r="O4128" s="459"/>
      <c r="P4128" s="458"/>
      <c r="Q4128" s="458"/>
      <c r="R4128" s="458"/>
      <c r="S4128" s="463"/>
      <c r="T4128" s="458"/>
      <c r="U4128" s="458"/>
      <c r="V4128" s="458"/>
      <c r="W4128" s="458"/>
      <c r="X4128" s="463"/>
      <c r="Y4128" s="459"/>
      <c r="Z4128" s="458"/>
      <c r="AA4128" s="169"/>
      <c r="AB4128" s="169"/>
      <c r="AC4128" s="169"/>
      <c r="AD4128" s="337"/>
      <c r="AE4128" s="459"/>
      <c r="AF4128" s="169"/>
      <c r="AG4128" s="169"/>
      <c r="AH4128" s="169"/>
      <c r="AI4128" s="337"/>
      <c r="AJ4128" s="169">
        <f>Input!$Y$59</f>
        <v>60</v>
      </c>
      <c r="AK4128" s="26">
        <f t="shared" si="3078"/>
        <v>59</v>
      </c>
      <c r="AL4128" s="26">
        <f t="shared" si="3079"/>
        <v>58</v>
      </c>
      <c r="AM4128" s="26">
        <f t="shared" si="3080"/>
        <v>57</v>
      </c>
      <c r="AN4128" s="311">
        <f t="shared" si="3081"/>
        <v>56</v>
      </c>
    </row>
    <row r="4129" spans="1:40" outlineLevel="2">
      <c r="A4129" s="882">
        <f>ROW()</f>
        <v>4129</v>
      </c>
      <c r="B4129" s="453"/>
      <c r="D4129" s="452" t="s">
        <v>29</v>
      </c>
      <c r="H4129" s="458"/>
      <c r="I4129" s="458"/>
      <c r="J4129" s="459"/>
      <c r="K4129" s="458"/>
      <c r="L4129" s="458"/>
      <c r="M4129" s="458"/>
      <c r="N4129" s="458"/>
      <c r="O4129" s="459"/>
      <c r="P4129" s="458"/>
      <c r="Q4129" s="458"/>
      <c r="R4129" s="458"/>
      <c r="S4129" s="463"/>
      <c r="T4129" s="458"/>
      <c r="U4129" s="458"/>
      <c r="V4129" s="458"/>
      <c r="W4129" s="458"/>
      <c r="X4129" s="463"/>
      <c r="Y4129" s="459"/>
      <c r="Z4129" s="458"/>
      <c r="AA4129" s="169"/>
      <c r="AB4129" s="169"/>
      <c r="AC4129" s="169"/>
      <c r="AD4129" s="337"/>
      <c r="AE4129" s="459"/>
      <c r="AF4129" s="169"/>
      <c r="AG4129" s="169"/>
      <c r="AH4129" s="169"/>
      <c r="AI4129" s="337"/>
      <c r="AJ4129" s="169">
        <f>Input!$Y$60</f>
        <v>60</v>
      </c>
      <c r="AK4129" s="26">
        <f t="shared" si="3078"/>
        <v>59</v>
      </c>
      <c r="AL4129" s="26">
        <f t="shared" si="3079"/>
        <v>58</v>
      </c>
      <c r="AM4129" s="26">
        <f t="shared" si="3080"/>
        <v>57</v>
      </c>
      <c r="AN4129" s="311">
        <f t="shared" si="3081"/>
        <v>56</v>
      </c>
    </row>
    <row r="4130" spans="1:40" outlineLevel="2">
      <c r="A4130" s="882">
        <f>ROW()</f>
        <v>4130</v>
      </c>
      <c r="B4130" s="453"/>
      <c r="D4130" s="452" t="s">
        <v>30</v>
      </c>
      <c r="H4130" s="458"/>
      <c r="I4130" s="458"/>
      <c r="J4130" s="459"/>
      <c r="K4130" s="458"/>
      <c r="L4130" s="458"/>
      <c r="M4130" s="458"/>
      <c r="N4130" s="458"/>
      <c r="O4130" s="459"/>
      <c r="P4130" s="458"/>
      <c r="Q4130" s="458"/>
      <c r="R4130" s="458"/>
      <c r="S4130" s="463"/>
      <c r="T4130" s="458"/>
      <c r="U4130" s="458"/>
      <c r="V4130" s="458"/>
      <c r="W4130" s="458"/>
      <c r="X4130" s="463"/>
      <c r="Y4130" s="459"/>
      <c r="Z4130" s="458"/>
      <c r="AA4130" s="169"/>
      <c r="AB4130" s="169"/>
      <c r="AC4130" s="169"/>
      <c r="AD4130" s="337"/>
      <c r="AE4130" s="459"/>
      <c r="AF4130" s="169"/>
      <c r="AG4130" s="169"/>
      <c r="AH4130" s="169"/>
      <c r="AI4130" s="337"/>
      <c r="AJ4130" s="169">
        <f>Input!$Y$61</f>
        <v>60</v>
      </c>
      <c r="AK4130" s="26">
        <f t="shared" si="3078"/>
        <v>59</v>
      </c>
      <c r="AL4130" s="26">
        <f t="shared" si="3079"/>
        <v>58</v>
      </c>
      <c r="AM4130" s="26">
        <f t="shared" si="3080"/>
        <v>57</v>
      </c>
      <c r="AN4130" s="311">
        <f t="shared" si="3081"/>
        <v>56</v>
      </c>
    </row>
    <row r="4131" spans="1:40" outlineLevel="2">
      <c r="A4131" s="882">
        <f>ROW()</f>
        <v>4131</v>
      </c>
      <c r="B4131" s="453"/>
      <c r="D4131" s="452" t="s">
        <v>31</v>
      </c>
      <c r="H4131" s="458"/>
      <c r="I4131" s="458"/>
      <c r="J4131" s="459"/>
      <c r="K4131" s="458"/>
      <c r="L4131" s="458"/>
      <c r="M4131" s="458"/>
      <c r="N4131" s="458"/>
      <c r="O4131" s="459"/>
      <c r="P4131" s="458"/>
      <c r="Q4131" s="458"/>
      <c r="R4131" s="458"/>
      <c r="S4131" s="463"/>
      <c r="T4131" s="458"/>
      <c r="U4131" s="458"/>
      <c r="V4131" s="458"/>
      <c r="W4131" s="458"/>
      <c r="X4131" s="463"/>
      <c r="Y4131" s="459"/>
      <c r="Z4131" s="458"/>
      <c r="AA4131" s="169"/>
      <c r="AB4131" s="169"/>
      <c r="AC4131" s="169"/>
      <c r="AD4131" s="337"/>
      <c r="AE4131" s="459"/>
      <c r="AF4131" s="169"/>
      <c r="AG4131" s="169"/>
      <c r="AH4131" s="169"/>
      <c r="AI4131" s="337"/>
      <c r="AJ4131" s="169">
        <f>Input!$Y$62</f>
        <v>60</v>
      </c>
      <c r="AK4131" s="26">
        <f t="shared" si="3078"/>
        <v>59</v>
      </c>
      <c r="AL4131" s="26">
        <f t="shared" si="3079"/>
        <v>58</v>
      </c>
      <c r="AM4131" s="26">
        <f t="shared" si="3080"/>
        <v>57</v>
      </c>
      <c r="AN4131" s="311">
        <f t="shared" si="3081"/>
        <v>56</v>
      </c>
    </row>
    <row r="4132" spans="1:40" outlineLevel="2">
      <c r="A4132" s="882">
        <f>ROW()</f>
        <v>4132</v>
      </c>
      <c r="B4132" s="453"/>
      <c r="D4132" s="452" t="s">
        <v>32</v>
      </c>
      <c r="H4132" s="458"/>
      <c r="I4132" s="458"/>
      <c r="J4132" s="459"/>
      <c r="K4132" s="458"/>
      <c r="L4132" s="458"/>
      <c r="M4132" s="458"/>
      <c r="N4132" s="458"/>
      <c r="O4132" s="459"/>
      <c r="P4132" s="458"/>
      <c r="Q4132" s="458"/>
      <c r="R4132" s="458"/>
      <c r="S4132" s="463"/>
      <c r="T4132" s="458"/>
      <c r="U4132" s="458"/>
      <c r="V4132" s="458"/>
      <c r="W4132" s="458"/>
      <c r="X4132" s="463"/>
      <c r="Y4132" s="459"/>
      <c r="Z4132" s="458"/>
      <c r="AA4132" s="169"/>
      <c r="AB4132" s="169"/>
      <c r="AC4132" s="169"/>
      <c r="AD4132" s="337"/>
      <c r="AE4132" s="459"/>
      <c r="AF4132" s="169"/>
      <c r="AG4132" s="169"/>
      <c r="AH4132" s="169"/>
      <c r="AI4132" s="337"/>
      <c r="AJ4132" s="169">
        <f>Input!$Y$63</f>
        <v>40</v>
      </c>
      <c r="AK4132" s="26">
        <f t="shared" si="3078"/>
        <v>39</v>
      </c>
      <c r="AL4132" s="26">
        <f t="shared" si="3079"/>
        <v>38</v>
      </c>
      <c r="AM4132" s="26">
        <f t="shared" si="3080"/>
        <v>37</v>
      </c>
      <c r="AN4132" s="311">
        <f t="shared" si="3081"/>
        <v>36</v>
      </c>
    </row>
    <row r="4133" spans="1:40" outlineLevel="2">
      <c r="A4133" s="882">
        <f>ROW()</f>
        <v>4133</v>
      </c>
      <c r="B4133" s="453"/>
      <c r="D4133" s="452" t="s">
        <v>33</v>
      </c>
      <c r="H4133" s="458"/>
      <c r="I4133" s="458"/>
      <c r="J4133" s="459"/>
      <c r="K4133" s="458"/>
      <c r="L4133" s="458"/>
      <c r="M4133" s="458"/>
      <c r="N4133" s="458"/>
      <c r="O4133" s="459"/>
      <c r="P4133" s="458"/>
      <c r="Q4133" s="458"/>
      <c r="R4133" s="458"/>
      <c r="S4133" s="463"/>
      <c r="T4133" s="458"/>
      <c r="U4133" s="458"/>
      <c r="V4133" s="458"/>
      <c r="W4133" s="458"/>
      <c r="X4133" s="463"/>
      <c r="Y4133" s="459"/>
      <c r="Z4133" s="458"/>
      <c r="AA4133" s="169"/>
      <c r="AB4133" s="169"/>
      <c r="AC4133" s="169"/>
      <c r="AD4133" s="337"/>
      <c r="AE4133" s="459"/>
      <c r="AF4133" s="169"/>
      <c r="AG4133" s="169"/>
      <c r="AH4133" s="169"/>
      <c r="AI4133" s="337"/>
      <c r="AJ4133" s="169">
        <f>Input!$Y$64</f>
        <v>40</v>
      </c>
      <c r="AK4133" s="26">
        <f t="shared" si="3078"/>
        <v>39</v>
      </c>
      <c r="AL4133" s="26">
        <f t="shared" si="3079"/>
        <v>38</v>
      </c>
      <c r="AM4133" s="26">
        <f t="shared" si="3080"/>
        <v>37</v>
      </c>
      <c r="AN4133" s="311">
        <f t="shared" si="3081"/>
        <v>36</v>
      </c>
    </row>
    <row r="4134" spans="1:40" outlineLevel="2">
      <c r="A4134" s="882">
        <f>ROW()</f>
        <v>4134</v>
      </c>
      <c r="B4134" s="453"/>
      <c r="D4134" s="452" t="s">
        <v>27</v>
      </c>
      <c r="H4134" s="458"/>
      <c r="I4134" s="458"/>
      <c r="J4134" s="459"/>
      <c r="K4134" s="458"/>
      <c r="L4134" s="458"/>
      <c r="M4134" s="458"/>
      <c r="N4134" s="458"/>
      <c r="O4134" s="459"/>
      <c r="P4134" s="458"/>
      <c r="Q4134" s="458"/>
      <c r="R4134" s="458"/>
      <c r="S4134" s="463"/>
      <c r="T4134" s="458"/>
      <c r="U4134" s="458"/>
      <c r="V4134" s="458"/>
      <c r="W4134" s="458"/>
      <c r="X4134" s="463"/>
      <c r="Y4134" s="459"/>
      <c r="Z4134" s="458"/>
      <c r="AA4134" s="169"/>
      <c r="AB4134" s="169"/>
      <c r="AC4134" s="169"/>
      <c r="AD4134" s="337"/>
      <c r="AE4134" s="459"/>
      <c r="AF4134" s="169"/>
      <c r="AG4134" s="169"/>
      <c r="AH4134" s="169"/>
      <c r="AI4134" s="337"/>
      <c r="AJ4134" s="169">
        <f>Input!$Y$65</f>
        <v>40</v>
      </c>
      <c r="AK4134" s="26">
        <f t="shared" si="3078"/>
        <v>39</v>
      </c>
      <c r="AL4134" s="26">
        <f t="shared" si="3079"/>
        <v>38</v>
      </c>
      <c r="AM4134" s="26">
        <f t="shared" si="3080"/>
        <v>37</v>
      </c>
      <c r="AN4134" s="311">
        <f t="shared" si="3081"/>
        <v>36</v>
      </c>
    </row>
    <row r="4135" spans="1:40" outlineLevel="2">
      <c r="A4135" s="882">
        <f>ROW()</f>
        <v>4135</v>
      </c>
      <c r="B4135" s="453"/>
      <c r="D4135" s="452" t="s">
        <v>34</v>
      </c>
      <c r="H4135" s="458"/>
      <c r="I4135" s="458"/>
      <c r="J4135" s="459"/>
      <c r="K4135" s="458"/>
      <c r="L4135" s="458"/>
      <c r="M4135" s="458"/>
      <c r="N4135" s="458"/>
      <c r="O4135" s="459"/>
      <c r="P4135" s="458"/>
      <c r="Q4135" s="458"/>
      <c r="R4135" s="458"/>
      <c r="S4135" s="463"/>
      <c r="T4135" s="458"/>
      <c r="U4135" s="458"/>
      <c r="V4135" s="458"/>
      <c r="W4135" s="458"/>
      <c r="X4135" s="463"/>
      <c r="Y4135" s="459"/>
      <c r="Z4135" s="458"/>
      <c r="AA4135" s="169"/>
      <c r="AB4135" s="169"/>
      <c r="AC4135" s="169"/>
      <c r="AD4135" s="337"/>
      <c r="AE4135" s="459"/>
      <c r="AF4135" s="169"/>
      <c r="AG4135" s="169"/>
      <c r="AH4135" s="169"/>
      <c r="AI4135" s="337"/>
      <c r="AJ4135" s="169">
        <f>Input!$Y$66</f>
        <v>25</v>
      </c>
      <c r="AK4135" s="26">
        <f t="shared" si="3078"/>
        <v>24</v>
      </c>
      <c r="AL4135" s="26">
        <f t="shared" si="3079"/>
        <v>23</v>
      </c>
      <c r="AM4135" s="26">
        <f t="shared" si="3080"/>
        <v>22</v>
      </c>
      <c r="AN4135" s="311">
        <f t="shared" si="3081"/>
        <v>21</v>
      </c>
    </row>
    <row r="4136" spans="1:40" outlineLevel="2">
      <c r="A4136" s="882">
        <f>ROW()</f>
        <v>4136</v>
      </c>
      <c r="B4136" s="453"/>
      <c r="D4136" s="452" t="s">
        <v>35</v>
      </c>
      <c r="H4136" s="458"/>
      <c r="I4136" s="458"/>
      <c r="J4136" s="459"/>
      <c r="K4136" s="458"/>
      <c r="L4136" s="458"/>
      <c r="M4136" s="458"/>
      <c r="N4136" s="458"/>
      <c r="O4136" s="459"/>
      <c r="P4136" s="458"/>
      <c r="Q4136" s="458"/>
      <c r="R4136" s="458"/>
      <c r="S4136" s="463"/>
      <c r="T4136" s="458"/>
      <c r="U4136" s="458"/>
      <c r="V4136" s="458"/>
      <c r="W4136" s="458"/>
      <c r="X4136" s="463"/>
      <c r="Y4136" s="459"/>
      <c r="Z4136" s="458"/>
      <c r="AA4136" s="169"/>
      <c r="AB4136" s="169"/>
      <c r="AC4136" s="169"/>
      <c r="AD4136" s="337"/>
      <c r="AE4136" s="459"/>
      <c r="AF4136" s="169"/>
      <c r="AG4136" s="169"/>
      <c r="AH4136" s="169"/>
      <c r="AI4136" s="337"/>
      <c r="AJ4136" s="169">
        <f>Input!$Y$67</f>
        <v>10</v>
      </c>
      <c r="AK4136" s="26">
        <f t="shared" si="3078"/>
        <v>9</v>
      </c>
      <c r="AL4136" s="26">
        <f t="shared" si="3079"/>
        <v>8</v>
      </c>
      <c r="AM4136" s="26">
        <f t="shared" si="3080"/>
        <v>7</v>
      </c>
      <c r="AN4136" s="311">
        <f t="shared" si="3081"/>
        <v>6</v>
      </c>
    </row>
    <row r="4137" spans="1:40" outlineLevel="2">
      <c r="A4137" s="882">
        <f>ROW()</f>
        <v>4137</v>
      </c>
      <c r="B4137" s="453"/>
      <c r="D4137" s="452" t="s">
        <v>302</v>
      </c>
      <c r="H4137" s="458"/>
      <c r="I4137" s="458"/>
      <c r="J4137" s="459"/>
      <c r="K4137" s="458"/>
      <c r="L4137" s="458"/>
      <c r="M4137" s="458"/>
      <c r="N4137" s="458"/>
      <c r="O4137" s="459"/>
      <c r="P4137" s="458"/>
      <c r="Q4137" s="458"/>
      <c r="R4137" s="458"/>
      <c r="S4137" s="463"/>
      <c r="T4137" s="458"/>
      <c r="U4137" s="458"/>
      <c r="V4137" s="458"/>
      <c r="W4137" s="458"/>
      <c r="X4137" s="463"/>
      <c r="Y4137" s="459"/>
      <c r="Z4137" s="458"/>
      <c r="AA4137" s="169"/>
      <c r="AB4137" s="169"/>
      <c r="AC4137" s="169"/>
      <c r="AD4137" s="337"/>
      <c r="AE4137" s="459"/>
      <c r="AF4137" s="169"/>
      <c r="AG4137" s="169"/>
      <c r="AH4137" s="169"/>
      <c r="AI4137" s="337"/>
      <c r="AJ4137" s="169">
        <f>Input!$Y$68</f>
        <v>10</v>
      </c>
      <c r="AK4137" s="26">
        <f t="shared" si="3078"/>
        <v>9</v>
      </c>
      <c r="AL4137" s="26">
        <f t="shared" si="3079"/>
        <v>8</v>
      </c>
      <c r="AM4137" s="26">
        <f t="shared" si="3080"/>
        <v>7</v>
      </c>
      <c r="AN4137" s="311">
        <f t="shared" si="3081"/>
        <v>6</v>
      </c>
    </row>
    <row r="4138" spans="1:40" outlineLevel="2">
      <c r="A4138" s="882">
        <f>ROW()</f>
        <v>4138</v>
      </c>
      <c r="B4138" s="453"/>
      <c r="D4138" s="452" t="s">
        <v>36</v>
      </c>
      <c r="H4138" s="458"/>
      <c r="I4138" s="458"/>
      <c r="J4138" s="459"/>
      <c r="K4138" s="458"/>
      <c r="L4138" s="458"/>
      <c r="M4138" s="458"/>
      <c r="N4138" s="458"/>
      <c r="O4138" s="459"/>
      <c r="P4138" s="458"/>
      <c r="Q4138" s="458"/>
      <c r="R4138" s="458"/>
      <c r="S4138" s="463"/>
      <c r="T4138" s="458"/>
      <c r="U4138" s="458"/>
      <c r="V4138" s="458"/>
      <c r="W4138" s="458"/>
      <c r="X4138" s="463"/>
      <c r="Y4138" s="459"/>
      <c r="Z4138" s="458"/>
      <c r="AA4138" s="169"/>
      <c r="AB4138" s="169"/>
      <c r="AC4138" s="169"/>
      <c r="AD4138" s="337"/>
      <c r="AE4138" s="459"/>
      <c r="AF4138" s="169"/>
      <c r="AG4138" s="169"/>
      <c r="AH4138" s="169"/>
      <c r="AI4138" s="337"/>
      <c r="AJ4138" s="169">
        <f>Input!$Y$69</f>
        <v>5</v>
      </c>
      <c r="AK4138" s="26">
        <f t="shared" si="3078"/>
        <v>4</v>
      </c>
      <c r="AL4138" s="26">
        <f t="shared" si="3079"/>
        <v>3</v>
      </c>
      <c r="AM4138" s="26">
        <f t="shared" si="3080"/>
        <v>2</v>
      </c>
      <c r="AN4138" s="311">
        <f t="shared" si="3081"/>
        <v>1</v>
      </c>
    </row>
    <row r="4139" spans="1:40" outlineLevel="2">
      <c r="A4139" s="882">
        <f>ROW()</f>
        <v>4139</v>
      </c>
      <c r="B4139" s="453"/>
      <c r="D4139" s="452" t="s">
        <v>583</v>
      </c>
      <c r="H4139" s="458"/>
      <c r="I4139" s="458"/>
      <c r="J4139" s="459"/>
      <c r="K4139" s="458"/>
      <c r="L4139" s="458"/>
      <c r="M4139" s="458"/>
      <c r="N4139" s="458"/>
      <c r="O4139" s="459"/>
      <c r="P4139" s="458"/>
      <c r="Q4139" s="458"/>
      <c r="R4139" s="458"/>
      <c r="S4139" s="463"/>
      <c r="T4139" s="458"/>
      <c r="U4139" s="458"/>
      <c r="V4139" s="458"/>
      <c r="W4139" s="458"/>
      <c r="X4139" s="463"/>
      <c r="Y4139" s="459"/>
      <c r="Z4139" s="458"/>
      <c r="AA4139" s="169"/>
      <c r="AB4139" s="169"/>
      <c r="AC4139" s="169"/>
      <c r="AD4139" s="337"/>
      <c r="AE4139" s="459"/>
      <c r="AF4139" s="169"/>
      <c r="AG4139" s="169"/>
      <c r="AH4139" s="169"/>
      <c r="AI4139" s="337"/>
      <c r="AJ4139" s="169">
        <f>Input!$Y$70</f>
        <v>10</v>
      </c>
      <c r="AK4139" s="26">
        <f t="shared" si="3078"/>
        <v>9</v>
      </c>
      <c r="AL4139" s="26">
        <f t="shared" si="3079"/>
        <v>8</v>
      </c>
      <c r="AM4139" s="26">
        <f t="shared" si="3080"/>
        <v>7</v>
      </c>
      <c r="AN4139" s="311">
        <f t="shared" si="3081"/>
        <v>6</v>
      </c>
    </row>
    <row r="4140" spans="1:40" outlineLevel="2">
      <c r="A4140" s="882">
        <f>ROW()</f>
        <v>4140</v>
      </c>
      <c r="B4140" s="453"/>
      <c r="D4140" s="452" t="s">
        <v>81</v>
      </c>
      <c r="H4140" s="458"/>
      <c r="I4140" s="458"/>
      <c r="J4140" s="459"/>
      <c r="K4140" s="458"/>
      <c r="L4140" s="458"/>
      <c r="M4140" s="458"/>
      <c r="N4140" s="458"/>
      <c r="O4140" s="459"/>
      <c r="P4140" s="458"/>
      <c r="Q4140" s="458"/>
      <c r="R4140" s="458"/>
      <c r="S4140" s="463"/>
      <c r="T4140" s="458"/>
      <c r="U4140" s="458"/>
      <c r="V4140" s="458"/>
      <c r="W4140" s="458"/>
      <c r="X4140" s="463"/>
      <c r="Y4140" s="459"/>
      <c r="Z4140" s="458"/>
      <c r="AA4140" s="169"/>
      <c r="AB4140" s="169"/>
      <c r="AC4140" s="169"/>
      <c r="AD4140" s="337"/>
      <c r="AE4140" s="459"/>
      <c r="AF4140" s="169"/>
      <c r="AG4140" s="169"/>
      <c r="AH4140" s="169"/>
      <c r="AI4140" s="337"/>
      <c r="AJ4140" s="169">
        <f>Input!$Y$71</f>
        <v>5</v>
      </c>
      <c r="AK4140" s="26">
        <f t="shared" si="3078"/>
        <v>4</v>
      </c>
      <c r="AL4140" s="26">
        <f t="shared" si="3079"/>
        <v>3</v>
      </c>
      <c r="AM4140" s="26">
        <f t="shared" si="3080"/>
        <v>2</v>
      </c>
      <c r="AN4140" s="311">
        <f t="shared" si="3081"/>
        <v>1</v>
      </c>
    </row>
    <row r="4141" spans="1:40" outlineLevel="2">
      <c r="A4141" s="882">
        <f>ROW()</f>
        <v>4141</v>
      </c>
      <c r="B4141" s="453"/>
      <c r="D4141" s="452" t="s">
        <v>28</v>
      </c>
      <c r="H4141" s="458"/>
      <c r="I4141" s="458"/>
      <c r="J4141" s="459"/>
      <c r="K4141" s="458"/>
      <c r="L4141" s="458"/>
      <c r="M4141" s="458"/>
      <c r="N4141" s="458"/>
      <c r="O4141" s="459"/>
      <c r="P4141" s="458"/>
      <c r="Q4141" s="458"/>
      <c r="R4141" s="458"/>
      <c r="S4141" s="463"/>
      <c r="T4141" s="458"/>
      <c r="U4141" s="458"/>
      <c r="V4141" s="458"/>
      <c r="W4141" s="458"/>
      <c r="X4141" s="463"/>
      <c r="Y4141" s="459"/>
      <c r="Z4141" s="458"/>
      <c r="AA4141" s="169"/>
      <c r="AB4141" s="169"/>
      <c r="AC4141" s="169"/>
      <c r="AD4141" s="337"/>
      <c r="AE4141" s="459"/>
      <c r="AF4141" s="169"/>
      <c r="AG4141" s="169"/>
      <c r="AH4141" s="169"/>
      <c r="AI4141" s="337"/>
      <c r="AJ4141" s="169">
        <f>Input!$Y$72</f>
        <v>0</v>
      </c>
      <c r="AK4141" s="26">
        <f t="shared" si="3078"/>
        <v>0</v>
      </c>
      <c r="AL4141" s="26">
        <f t="shared" si="3079"/>
        <v>0</v>
      </c>
      <c r="AM4141" s="26">
        <f t="shared" si="3080"/>
        <v>0</v>
      </c>
      <c r="AN4141" s="311">
        <f t="shared" si="3081"/>
        <v>0</v>
      </c>
    </row>
    <row r="4142" spans="1:40" outlineLevel="2">
      <c r="A4142" s="882">
        <f>ROW()</f>
        <v>4142</v>
      </c>
      <c r="B4142" s="453"/>
      <c r="D4142" s="456" t="s">
        <v>443</v>
      </c>
      <c r="E4142" s="456"/>
      <c r="F4142" s="456"/>
      <c r="G4142" s="456"/>
      <c r="H4142" s="460"/>
      <c r="I4142" s="460"/>
      <c r="J4142" s="461"/>
      <c r="K4142" s="460"/>
      <c r="L4142" s="460"/>
      <c r="M4142" s="460"/>
      <c r="N4142" s="460"/>
      <c r="O4142" s="461"/>
      <c r="P4142" s="460"/>
      <c r="Q4142" s="460"/>
      <c r="R4142" s="460"/>
      <c r="S4142" s="465"/>
      <c r="T4142" s="460"/>
      <c r="U4142" s="460"/>
      <c r="V4142" s="460"/>
      <c r="W4142" s="460"/>
      <c r="X4142" s="465"/>
      <c r="Y4142" s="461"/>
      <c r="Z4142" s="460"/>
      <c r="AA4142" s="170"/>
      <c r="AB4142" s="170"/>
      <c r="AC4142" s="170"/>
      <c r="AD4142" s="338"/>
      <c r="AE4142" s="461"/>
      <c r="AF4142" s="170"/>
      <c r="AG4142" s="170"/>
      <c r="AH4142" s="170"/>
      <c r="AI4142" s="338"/>
      <c r="AJ4142" s="170">
        <f>Input!$Y$73</f>
        <v>65.842774465500923</v>
      </c>
      <c r="AK4142" s="29">
        <f t="shared" si="3078"/>
        <v>64.842774465500923</v>
      </c>
      <c r="AL4142" s="29">
        <f t="shared" si="3079"/>
        <v>63.842774465500923</v>
      </c>
      <c r="AM4142" s="29">
        <f t="shared" si="3080"/>
        <v>62.842774465500923</v>
      </c>
      <c r="AN4142" s="312">
        <f t="shared" si="3081"/>
        <v>61.842774465500923</v>
      </c>
    </row>
    <row r="4143" spans="1:40" outlineLevel="2">
      <c r="A4143" s="882">
        <f>ROW()</f>
        <v>4143</v>
      </c>
      <c r="B4143" s="453"/>
      <c r="H4143" s="458"/>
      <c r="I4143" s="458"/>
      <c r="J4143" s="459"/>
      <c r="K4143" s="458"/>
      <c r="L4143" s="458"/>
      <c r="M4143" s="458"/>
      <c r="N4143" s="458"/>
      <c r="O4143" s="459"/>
      <c r="P4143" s="458"/>
      <c r="Q4143" s="458"/>
      <c r="R4143" s="458"/>
      <c r="S4143" s="463"/>
      <c r="T4143" s="458"/>
      <c r="U4143" s="439"/>
      <c r="V4143" s="439"/>
      <c r="W4143" s="439"/>
      <c r="X4143" s="440"/>
      <c r="Y4143" s="443"/>
      <c r="Z4143" s="439"/>
      <c r="AA4143" s="439"/>
      <c r="AB4143" s="439"/>
      <c r="AC4143" s="439"/>
      <c r="AD4143" s="440"/>
      <c r="AE4143" s="443"/>
      <c r="AF4143" s="439"/>
      <c r="AG4143" s="439"/>
      <c r="AH4143" s="439"/>
      <c r="AI4143" s="440"/>
      <c r="AJ4143" s="443"/>
      <c r="AK4143" s="439"/>
      <c r="AL4143" s="439"/>
      <c r="AM4143" s="439"/>
      <c r="AN4143" s="440"/>
    </row>
    <row r="4144" spans="1:40" outlineLevel="1">
      <c r="A4144" s="732" t="s">
        <v>20</v>
      </c>
      <c r="B4144" s="733"/>
      <c r="C4144" s="881"/>
      <c r="D4144" s="733"/>
      <c r="E4144" s="733"/>
      <c r="F4144" s="733"/>
      <c r="G4144" s="730"/>
      <c r="H4144" s="733"/>
      <c r="I4144" s="730"/>
      <c r="J4144" s="729"/>
      <c r="K4144" s="730"/>
      <c r="L4144" s="730"/>
      <c r="M4144" s="730"/>
      <c r="N4144" s="730"/>
      <c r="O4144" s="729"/>
      <c r="P4144" s="730"/>
      <c r="Q4144" s="730"/>
      <c r="R4144" s="730"/>
      <c r="S4144" s="731"/>
      <c r="T4144" s="730"/>
      <c r="U4144" s="730"/>
      <c r="V4144" s="730"/>
      <c r="W4144" s="730"/>
      <c r="X4144" s="731"/>
      <c r="Y4144" s="729"/>
      <c r="Z4144" s="730"/>
      <c r="AA4144" s="730"/>
      <c r="AB4144" s="730"/>
      <c r="AC4144" s="730"/>
      <c r="AD4144" s="731"/>
      <c r="AE4144" s="729"/>
      <c r="AF4144" s="730"/>
      <c r="AG4144" s="730"/>
      <c r="AH4144" s="730"/>
      <c r="AI4144" s="731"/>
      <c r="AJ4144" s="729"/>
      <c r="AK4144" s="730"/>
      <c r="AL4144" s="730"/>
      <c r="AM4144" s="730"/>
      <c r="AN4144" s="731"/>
    </row>
    <row r="4145" spans="1:40" outlineLevel="2">
      <c r="A4145" s="882">
        <f>ROW()</f>
        <v>4145</v>
      </c>
      <c r="B4145" s="453"/>
      <c r="D4145" s="452" t="s">
        <v>300</v>
      </c>
      <c r="H4145" s="458"/>
      <c r="I4145" s="458"/>
      <c r="J4145" s="459"/>
      <c r="K4145" s="458"/>
      <c r="L4145" s="458"/>
      <c r="M4145" s="458"/>
      <c r="N4145" s="458"/>
      <c r="O4145" s="459"/>
      <c r="P4145" s="458"/>
      <c r="Q4145" s="458"/>
      <c r="R4145" s="458"/>
      <c r="S4145" s="463"/>
      <c r="T4145" s="458"/>
      <c r="U4145" s="439"/>
      <c r="V4145" s="439"/>
      <c r="W4145" s="439"/>
      <c r="X4145" s="440"/>
      <c r="Y4145" s="443"/>
      <c r="Z4145" s="439"/>
      <c r="AA4145" s="439"/>
      <c r="AB4145" s="439"/>
      <c r="AC4145" s="439"/>
      <c r="AD4145" s="440"/>
      <c r="AE4145" s="443"/>
      <c r="AF4145" s="439"/>
      <c r="AG4145" s="439"/>
      <c r="AH4145" s="439"/>
      <c r="AI4145" s="440"/>
      <c r="AJ4145" s="439">
        <f t="shared" ref="AJ4145:AJ4156" si="3082">AI4235</f>
        <v>2.8606498870083081</v>
      </c>
      <c r="AK4145" s="439">
        <f t="shared" ref="AK4145:AK4156" si="3083">AJ4235</f>
        <v>2.8248917634207045</v>
      </c>
      <c r="AL4145" s="439">
        <f t="shared" ref="AL4145:AL4156" si="3084">AK4235</f>
        <v>2.7891336398331008</v>
      </c>
      <c r="AM4145" s="439">
        <f t="shared" ref="AM4145:AM4156" si="3085">AL4235</f>
        <v>2.7533755162454971</v>
      </c>
      <c r="AN4145" s="440">
        <f t="shared" ref="AN4145:AN4156" si="3086">AM4235</f>
        <v>2.7176173926578935</v>
      </c>
    </row>
    <row r="4146" spans="1:40" outlineLevel="2">
      <c r="A4146" s="882">
        <f>ROW()</f>
        <v>4146</v>
      </c>
      <c r="B4146" s="453"/>
      <c r="D4146" s="452" t="s">
        <v>301</v>
      </c>
      <c r="H4146" s="458"/>
      <c r="I4146" s="458"/>
      <c r="J4146" s="459"/>
      <c r="K4146" s="458"/>
      <c r="L4146" s="458"/>
      <c r="M4146" s="458"/>
      <c r="N4146" s="458"/>
      <c r="O4146" s="459"/>
      <c r="P4146" s="458"/>
      <c r="Q4146" s="458"/>
      <c r="R4146" s="458"/>
      <c r="S4146" s="463"/>
      <c r="T4146" s="458"/>
      <c r="U4146" s="439"/>
      <c r="V4146" s="439"/>
      <c r="W4146" s="439"/>
      <c r="X4146" s="440"/>
      <c r="Y4146" s="443"/>
      <c r="Z4146" s="439"/>
      <c r="AA4146" s="439"/>
      <c r="AB4146" s="439"/>
      <c r="AC4146" s="439"/>
      <c r="AD4146" s="440"/>
      <c r="AE4146" s="443"/>
      <c r="AF4146" s="439"/>
      <c r="AG4146" s="439"/>
      <c r="AH4146" s="439"/>
      <c r="AI4146" s="440"/>
      <c r="AJ4146" s="439">
        <f t="shared" si="3082"/>
        <v>0</v>
      </c>
      <c r="AK4146" s="439">
        <f t="shared" si="3083"/>
        <v>0</v>
      </c>
      <c r="AL4146" s="439">
        <f t="shared" si="3084"/>
        <v>0</v>
      </c>
      <c r="AM4146" s="439">
        <f t="shared" si="3085"/>
        <v>0</v>
      </c>
      <c r="AN4146" s="440">
        <f t="shared" si="3086"/>
        <v>0</v>
      </c>
    </row>
    <row r="4147" spans="1:40" outlineLevel="2">
      <c r="A4147" s="882">
        <f>ROW()</f>
        <v>4147</v>
      </c>
      <c r="B4147" s="453"/>
      <c r="D4147" s="452" t="s">
        <v>29</v>
      </c>
      <c r="H4147" s="458"/>
      <c r="I4147" s="458"/>
      <c r="J4147" s="459"/>
      <c r="K4147" s="458"/>
      <c r="L4147" s="458"/>
      <c r="M4147" s="458"/>
      <c r="N4147" s="458"/>
      <c r="O4147" s="459"/>
      <c r="P4147" s="458"/>
      <c r="Q4147" s="458"/>
      <c r="R4147" s="458"/>
      <c r="S4147" s="463"/>
      <c r="T4147" s="458"/>
      <c r="U4147" s="439"/>
      <c r="V4147" s="439"/>
      <c r="W4147" s="439"/>
      <c r="X4147" s="440"/>
      <c r="Y4147" s="443"/>
      <c r="Z4147" s="439"/>
      <c r="AA4147" s="439"/>
      <c r="AB4147" s="439"/>
      <c r="AC4147" s="439"/>
      <c r="AD4147" s="440"/>
      <c r="AE4147" s="443"/>
      <c r="AF4147" s="439"/>
      <c r="AG4147" s="439"/>
      <c r="AH4147" s="439"/>
      <c r="AI4147" s="440"/>
      <c r="AJ4147" s="439">
        <f t="shared" si="3082"/>
        <v>0</v>
      </c>
      <c r="AK4147" s="439">
        <f t="shared" si="3083"/>
        <v>0</v>
      </c>
      <c r="AL4147" s="439">
        <f t="shared" si="3084"/>
        <v>0</v>
      </c>
      <c r="AM4147" s="439">
        <f t="shared" si="3085"/>
        <v>0</v>
      </c>
      <c r="AN4147" s="440">
        <f t="shared" si="3086"/>
        <v>0</v>
      </c>
    </row>
    <row r="4148" spans="1:40" outlineLevel="2">
      <c r="A4148" s="882">
        <f>ROW()</f>
        <v>4148</v>
      </c>
      <c r="B4148" s="453"/>
      <c r="D4148" s="452" t="s">
        <v>30</v>
      </c>
      <c r="H4148" s="458"/>
      <c r="I4148" s="458"/>
      <c r="J4148" s="459"/>
      <c r="K4148" s="458"/>
      <c r="L4148" s="458"/>
      <c r="M4148" s="458"/>
      <c r="N4148" s="458"/>
      <c r="O4148" s="459"/>
      <c r="P4148" s="458"/>
      <c r="Q4148" s="458"/>
      <c r="R4148" s="458"/>
      <c r="S4148" s="463"/>
      <c r="T4148" s="458"/>
      <c r="U4148" s="439"/>
      <c r="V4148" s="439"/>
      <c r="W4148" s="439"/>
      <c r="X4148" s="440"/>
      <c r="Y4148" s="443"/>
      <c r="Z4148" s="439"/>
      <c r="AA4148" s="439"/>
      <c r="AB4148" s="439"/>
      <c r="AC4148" s="439"/>
      <c r="AD4148" s="440"/>
      <c r="AE4148" s="443"/>
      <c r="AF4148" s="439"/>
      <c r="AG4148" s="439"/>
      <c r="AH4148" s="439"/>
      <c r="AI4148" s="440"/>
      <c r="AJ4148" s="439">
        <f t="shared" si="3082"/>
        <v>35.201284730394569</v>
      </c>
      <c r="AK4148" s="439">
        <f t="shared" si="3083"/>
        <v>34.614596651554656</v>
      </c>
      <c r="AL4148" s="439">
        <f t="shared" si="3084"/>
        <v>34.027908572714743</v>
      </c>
      <c r="AM4148" s="439">
        <f t="shared" si="3085"/>
        <v>33.441220493874837</v>
      </c>
      <c r="AN4148" s="440">
        <f t="shared" si="3086"/>
        <v>32.854532415034924</v>
      </c>
    </row>
    <row r="4149" spans="1:40" outlineLevel="2">
      <c r="A4149" s="882">
        <f>ROW()</f>
        <v>4149</v>
      </c>
      <c r="B4149" s="453"/>
      <c r="D4149" s="452" t="s">
        <v>31</v>
      </c>
      <c r="H4149" s="458"/>
      <c r="I4149" s="458"/>
      <c r="J4149" s="459"/>
      <c r="K4149" s="458"/>
      <c r="L4149" s="458"/>
      <c r="M4149" s="458"/>
      <c r="N4149" s="458"/>
      <c r="O4149" s="459"/>
      <c r="P4149" s="458"/>
      <c r="Q4149" s="458"/>
      <c r="R4149" s="458"/>
      <c r="S4149" s="463"/>
      <c r="T4149" s="458"/>
      <c r="U4149" s="439"/>
      <c r="V4149" s="439"/>
      <c r="W4149" s="439"/>
      <c r="X4149" s="440"/>
      <c r="Y4149" s="443"/>
      <c r="Z4149" s="439"/>
      <c r="AA4149" s="439"/>
      <c r="AB4149" s="439"/>
      <c r="AC4149" s="439"/>
      <c r="AD4149" s="440"/>
      <c r="AE4149" s="443"/>
      <c r="AF4149" s="439"/>
      <c r="AG4149" s="439"/>
      <c r="AH4149" s="439"/>
      <c r="AI4149" s="440"/>
      <c r="AJ4149" s="439">
        <f t="shared" si="3082"/>
        <v>0</v>
      </c>
      <c r="AK4149" s="439">
        <f t="shared" si="3083"/>
        <v>0</v>
      </c>
      <c r="AL4149" s="439">
        <f t="shared" si="3084"/>
        <v>0</v>
      </c>
      <c r="AM4149" s="439">
        <f t="shared" si="3085"/>
        <v>0</v>
      </c>
      <c r="AN4149" s="440">
        <f t="shared" si="3086"/>
        <v>0</v>
      </c>
    </row>
    <row r="4150" spans="1:40" outlineLevel="2">
      <c r="A4150" s="882">
        <f>ROW()</f>
        <v>4150</v>
      </c>
      <c r="B4150" s="453"/>
      <c r="D4150" s="452" t="s">
        <v>32</v>
      </c>
      <c r="H4150" s="458"/>
      <c r="I4150" s="458"/>
      <c r="J4150" s="459"/>
      <c r="K4150" s="458"/>
      <c r="L4150" s="458"/>
      <c r="M4150" s="458"/>
      <c r="N4150" s="458"/>
      <c r="O4150" s="459"/>
      <c r="P4150" s="458"/>
      <c r="Q4150" s="458"/>
      <c r="R4150" s="458"/>
      <c r="S4150" s="463"/>
      <c r="T4150" s="458"/>
      <c r="U4150" s="439"/>
      <c r="V4150" s="439"/>
      <c r="W4150" s="439"/>
      <c r="X4150" s="440"/>
      <c r="Y4150" s="443"/>
      <c r="Z4150" s="439"/>
      <c r="AA4150" s="439"/>
      <c r="AB4150" s="439"/>
      <c r="AC4150" s="439"/>
      <c r="AD4150" s="440"/>
      <c r="AE4150" s="443"/>
      <c r="AF4150" s="439"/>
      <c r="AG4150" s="439"/>
      <c r="AH4150" s="439"/>
      <c r="AI4150" s="440"/>
      <c r="AJ4150" s="439">
        <f t="shared" si="3082"/>
        <v>1.9402586449903101</v>
      </c>
      <c r="AK4150" s="439">
        <f t="shared" si="3083"/>
        <v>1.8917521788655522</v>
      </c>
      <c r="AL4150" s="439">
        <f t="shared" si="3084"/>
        <v>1.8432457127407944</v>
      </c>
      <c r="AM4150" s="439">
        <f t="shared" si="3085"/>
        <v>1.7947392466160366</v>
      </c>
      <c r="AN4150" s="440">
        <f t="shared" si="3086"/>
        <v>1.7462327804912787</v>
      </c>
    </row>
    <row r="4151" spans="1:40" outlineLevel="2">
      <c r="A4151" s="882">
        <f>ROW()</f>
        <v>4151</v>
      </c>
      <c r="B4151" s="453"/>
      <c r="D4151" s="452" t="s">
        <v>33</v>
      </c>
      <c r="H4151" s="458"/>
      <c r="I4151" s="458"/>
      <c r="J4151" s="459"/>
      <c r="K4151" s="458"/>
      <c r="L4151" s="458"/>
      <c r="M4151" s="458"/>
      <c r="N4151" s="458"/>
      <c r="O4151" s="459"/>
      <c r="P4151" s="458"/>
      <c r="Q4151" s="458"/>
      <c r="R4151" s="458"/>
      <c r="S4151" s="463"/>
      <c r="T4151" s="458"/>
      <c r="U4151" s="439"/>
      <c r="V4151" s="439"/>
      <c r="W4151" s="439"/>
      <c r="X4151" s="440"/>
      <c r="Y4151" s="443"/>
      <c r="Z4151" s="439"/>
      <c r="AA4151" s="439"/>
      <c r="AB4151" s="439"/>
      <c r="AC4151" s="439"/>
      <c r="AD4151" s="440"/>
      <c r="AE4151" s="443"/>
      <c r="AF4151" s="439"/>
      <c r="AG4151" s="439"/>
      <c r="AH4151" s="439"/>
      <c r="AI4151" s="440"/>
      <c r="AJ4151" s="439">
        <f t="shared" si="3082"/>
        <v>0.17755828901734108</v>
      </c>
      <c r="AK4151" s="439">
        <f t="shared" si="3083"/>
        <v>0.17311933179190755</v>
      </c>
      <c r="AL4151" s="439">
        <f t="shared" si="3084"/>
        <v>0.16868037456647403</v>
      </c>
      <c r="AM4151" s="439">
        <f t="shared" si="3085"/>
        <v>0.1642414173410405</v>
      </c>
      <c r="AN4151" s="440">
        <f t="shared" si="3086"/>
        <v>0.15980246011560698</v>
      </c>
    </row>
    <row r="4152" spans="1:40" outlineLevel="2">
      <c r="A4152" s="882">
        <f>ROW()</f>
        <v>4152</v>
      </c>
      <c r="B4152" s="453"/>
      <c r="D4152" s="452" t="s">
        <v>27</v>
      </c>
      <c r="H4152" s="458"/>
      <c r="I4152" s="458"/>
      <c r="J4152" s="459"/>
      <c r="K4152" s="458"/>
      <c r="L4152" s="458"/>
      <c r="M4152" s="458"/>
      <c r="N4152" s="458"/>
      <c r="O4152" s="459"/>
      <c r="P4152" s="458"/>
      <c r="Q4152" s="458"/>
      <c r="R4152" s="458"/>
      <c r="S4152" s="463"/>
      <c r="T4152" s="458"/>
      <c r="U4152" s="439"/>
      <c r="V4152" s="439"/>
      <c r="W4152" s="439"/>
      <c r="X4152" s="440"/>
      <c r="Y4152" s="443"/>
      <c r="Z4152" s="439"/>
      <c r="AA4152" s="439"/>
      <c r="AB4152" s="439"/>
      <c r="AC4152" s="439"/>
      <c r="AD4152" s="440"/>
      <c r="AE4152" s="443"/>
      <c r="AF4152" s="439"/>
      <c r="AG4152" s="439"/>
      <c r="AH4152" s="439"/>
      <c r="AI4152" s="440"/>
      <c r="AJ4152" s="439">
        <f t="shared" si="3082"/>
        <v>0.27919422286448303</v>
      </c>
      <c r="AK4152" s="439">
        <f t="shared" si="3083"/>
        <v>0.27221436729287096</v>
      </c>
      <c r="AL4152" s="439">
        <f t="shared" si="3084"/>
        <v>0.26523451172125889</v>
      </c>
      <c r="AM4152" s="439">
        <f t="shared" si="3085"/>
        <v>0.25825465614964682</v>
      </c>
      <c r="AN4152" s="440">
        <f t="shared" si="3086"/>
        <v>0.25127480057803475</v>
      </c>
    </row>
    <row r="4153" spans="1:40" outlineLevel="2">
      <c r="A4153" s="882">
        <f>ROW()</f>
        <v>4153</v>
      </c>
      <c r="B4153" s="453"/>
      <c r="D4153" s="452" t="s">
        <v>34</v>
      </c>
      <c r="H4153" s="458"/>
      <c r="I4153" s="458"/>
      <c r="J4153" s="459"/>
      <c r="K4153" s="458"/>
      <c r="L4153" s="458"/>
      <c r="M4153" s="458"/>
      <c r="N4153" s="458"/>
      <c r="O4153" s="459"/>
      <c r="P4153" s="458"/>
      <c r="Q4153" s="458"/>
      <c r="R4153" s="458"/>
      <c r="S4153" s="463"/>
      <c r="T4153" s="458"/>
      <c r="U4153" s="439"/>
      <c r="V4153" s="439"/>
      <c r="W4153" s="439"/>
      <c r="X4153" s="440"/>
      <c r="Y4153" s="443"/>
      <c r="Z4153" s="439"/>
      <c r="AA4153" s="439"/>
      <c r="AB4153" s="439"/>
      <c r="AC4153" s="439"/>
      <c r="AD4153" s="440"/>
      <c r="AE4153" s="443"/>
      <c r="AF4153" s="439"/>
      <c r="AG4153" s="439"/>
      <c r="AH4153" s="439"/>
      <c r="AI4153" s="440"/>
      <c r="AJ4153" s="439">
        <f t="shared" si="3082"/>
        <v>27.632635447906338</v>
      </c>
      <c r="AK4153" s="439">
        <f t="shared" si="3083"/>
        <v>26.527330029990086</v>
      </c>
      <c r="AL4153" s="439">
        <f t="shared" si="3084"/>
        <v>25.422024612073834</v>
      </c>
      <c r="AM4153" s="439">
        <f t="shared" si="3085"/>
        <v>24.316719194157582</v>
      </c>
      <c r="AN4153" s="440">
        <f t="shared" si="3086"/>
        <v>23.211413776241329</v>
      </c>
    </row>
    <row r="4154" spans="1:40" outlineLevel="2">
      <c r="A4154" s="882">
        <f>ROW()</f>
        <v>4154</v>
      </c>
      <c r="B4154" s="453"/>
      <c r="D4154" s="452" t="s">
        <v>35</v>
      </c>
      <c r="H4154" s="458"/>
      <c r="I4154" s="458"/>
      <c r="J4154" s="459"/>
      <c r="K4154" s="458"/>
      <c r="L4154" s="458"/>
      <c r="M4154" s="458"/>
      <c r="N4154" s="458"/>
      <c r="O4154" s="459"/>
      <c r="P4154" s="458"/>
      <c r="Q4154" s="458"/>
      <c r="R4154" s="458"/>
      <c r="S4154" s="463"/>
      <c r="T4154" s="458"/>
      <c r="U4154" s="439"/>
      <c r="V4154" s="439"/>
      <c r="W4154" s="439"/>
      <c r="X4154" s="440"/>
      <c r="Y4154" s="443"/>
      <c r="Z4154" s="439"/>
      <c r="AA4154" s="439"/>
      <c r="AB4154" s="439"/>
      <c r="AC4154" s="439"/>
      <c r="AD4154" s="440"/>
      <c r="AE4154" s="443"/>
      <c r="AF4154" s="439"/>
      <c r="AG4154" s="439"/>
      <c r="AH4154" s="439"/>
      <c r="AI4154" s="440"/>
      <c r="AJ4154" s="439">
        <f t="shared" si="3082"/>
        <v>1.1770095945854533</v>
      </c>
      <c r="AK4154" s="439">
        <f t="shared" si="3083"/>
        <v>1.0593086351269079</v>
      </c>
      <c r="AL4154" s="439">
        <f t="shared" si="3084"/>
        <v>0.94160767566836256</v>
      </c>
      <c r="AM4154" s="439">
        <f t="shared" si="3085"/>
        <v>0.82390671620981726</v>
      </c>
      <c r="AN4154" s="440">
        <f t="shared" si="3086"/>
        <v>0.70620575675127195</v>
      </c>
    </row>
    <row r="4155" spans="1:40" outlineLevel="2">
      <c r="A4155" s="882">
        <f>ROW()</f>
        <v>4155</v>
      </c>
      <c r="B4155" s="453"/>
      <c r="D4155" s="452" t="s">
        <v>302</v>
      </c>
      <c r="H4155" s="458"/>
      <c r="I4155" s="458"/>
      <c r="J4155" s="459"/>
      <c r="K4155" s="458"/>
      <c r="L4155" s="458"/>
      <c r="M4155" s="458"/>
      <c r="N4155" s="458"/>
      <c r="O4155" s="459"/>
      <c r="P4155" s="458"/>
      <c r="Q4155" s="458"/>
      <c r="R4155" s="458"/>
      <c r="S4155" s="463"/>
      <c r="T4155" s="458"/>
      <c r="U4155" s="439"/>
      <c r="V4155" s="439"/>
      <c r="W4155" s="439"/>
      <c r="X4155" s="440"/>
      <c r="Y4155" s="443"/>
      <c r="Z4155" s="439"/>
      <c r="AA4155" s="439"/>
      <c r="AB4155" s="439"/>
      <c r="AC4155" s="439"/>
      <c r="AD4155" s="440"/>
      <c r="AE4155" s="443"/>
      <c r="AF4155" s="439"/>
      <c r="AG4155" s="439"/>
      <c r="AH4155" s="439"/>
      <c r="AI4155" s="440"/>
      <c r="AJ4155" s="439">
        <f t="shared" si="3082"/>
        <v>2.9534462998800568</v>
      </c>
      <c r="AK4155" s="439">
        <f t="shared" si="3083"/>
        <v>2.658101669892051</v>
      </c>
      <c r="AL4155" s="439">
        <f t="shared" si="3084"/>
        <v>2.3627570399040452</v>
      </c>
      <c r="AM4155" s="439">
        <f t="shared" si="3085"/>
        <v>2.0674124099160394</v>
      </c>
      <c r="AN4155" s="440">
        <f t="shared" si="3086"/>
        <v>1.7720677799280338</v>
      </c>
    </row>
    <row r="4156" spans="1:40" outlineLevel="2">
      <c r="A4156" s="882">
        <f>ROW()</f>
        <v>4156</v>
      </c>
      <c r="B4156" s="453"/>
      <c r="D4156" s="452" t="s">
        <v>36</v>
      </c>
      <c r="H4156" s="458"/>
      <c r="I4156" s="458"/>
      <c r="J4156" s="459"/>
      <c r="K4156" s="458"/>
      <c r="L4156" s="458"/>
      <c r="M4156" s="458"/>
      <c r="N4156" s="458"/>
      <c r="O4156" s="459"/>
      <c r="P4156" s="458"/>
      <c r="Q4156" s="458"/>
      <c r="R4156" s="458"/>
      <c r="S4156" s="463"/>
      <c r="T4156" s="458"/>
      <c r="U4156" s="439"/>
      <c r="V4156" s="439"/>
      <c r="W4156" s="439"/>
      <c r="X4156" s="440"/>
      <c r="Y4156" s="443"/>
      <c r="Z4156" s="439"/>
      <c r="AA4156" s="439"/>
      <c r="AB4156" s="439"/>
      <c r="AC4156" s="439"/>
      <c r="AD4156" s="440"/>
      <c r="AE4156" s="443"/>
      <c r="AF4156" s="439"/>
      <c r="AG4156" s="439"/>
      <c r="AH4156" s="439"/>
      <c r="AI4156" s="440"/>
      <c r="AJ4156" s="439">
        <f t="shared" si="3082"/>
        <v>5.3967047085552284</v>
      </c>
      <c r="AK4156" s="439">
        <f t="shared" si="3083"/>
        <v>4.3173637668441831</v>
      </c>
      <c r="AL4156" s="439">
        <f t="shared" si="3084"/>
        <v>3.2380228251331373</v>
      </c>
      <c r="AM4156" s="439">
        <f t="shared" si="3085"/>
        <v>2.1586818834220916</v>
      </c>
      <c r="AN4156" s="440">
        <f t="shared" si="3086"/>
        <v>1.0793409417110458</v>
      </c>
    </row>
    <row r="4157" spans="1:40" outlineLevel="2">
      <c r="A4157" s="882">
        <f>ROW()</f>
        <v>4157</v>
      </c>
      <c r="B4157" s="453"/>
      <c r="D4157" s="452" t="s">
        <v>583</v>
      </c>
      <c r="H4157" s="458"/>
      <c r="I4157" s="458"/>
      <c r="J4157" s="459"/>
      <c r="K4157" s="458"/>
      <c r="L4157" s="458"/>
      <c r="M4157" s="458"/>
      <c r="N4157" s="458"/>
      <c r="O4157" s="459"/>
      <c r="P4157" s="458"/>
      <c r="Q4157" s="458"/>
      <c r="R4157" s="458"/>
      <c r="S4157" s="463"/>
      <c r="T4157" s="458"/>
      <c r="U4157" s="439"/>
      <c r="V4157" s="439"/>
      <c r="W4157" s="439"/>
      <c r="X4157" s="440"/>
      <c r="Y4157" s="443"/>
      <c r="Z4157" s="439"/>
      <c r="AA4157" s="439"/>
      <c r="AB4157" s="439"/>
      <c r="AC4157" s="439"/>
      <c r="AD4157" s="440"/>
      <c r="AE4157" s="443"/>
      <c r="AF4157" s="439"/>
      <c r="AG4157" s="439"/>
      <c r="AH4157" s="439"/>
      <c r="AI4157" s="440"/>
      <c r="AJ4157" s="439">
        <f t="shared" ref="AJ4157:AN4160" si="3087">AI4247</f>
        <v>0.49567795028678763</v>
      </c>
      <c r="AK4157" s="439">
        <f t="shared" si="3087"/>
        <v>0.44611015525810888</v>
      </c>
      <c r="AL4157" s="439">
        <f t="shared" si="3087"/>
        <v>0.39654236022943012</v>
      </c>
      <c r="AM4157" s="439">
        <f t="shared" si="3087"/>
        <v>0.34697456520075137</v>
      </c>
      <c r="AN4157" s="440">
        <f t="shared" si="3087"/>
        <v>0.29740677017207262</v>
      </c>
    </row>
    <row r="4158" spans="1:40" outlineLevel="2">
      <c r="A4158" s="882">
        <f>ROW()</f>
        <v>4158</v>
      </c>
      <c r="B4158" s="453"/>
      <c r="D4158" s="452" t="s">
        <v>81</v>
      </c>
      <c r="H4158" s="458"/>
      <c r="I4158" s="458"/>
      <c r="J4158" s="459"/>
      <c r="K4158" s="458"/>
      <c r="L4158" s="458"/>
      <c r="M4158" s="458"/>
      <c r="N4158" s="458"/>
      <c r="O4158" s="459"/>
      <c r="P4158" s="458"/>
      <c r="Q4158" s="458"/>
      <c r="R4158" s="458"/>
      <c r="S4158" s="463"/>
      <c r="T4158" s="458"/>
      <c r="U4158" s="439"/>
      <c r="V4158" s="439"/>
      <c r="W4158" s="439"/>
      <c r="X4158" s="440"/>
      <c r="Y4158" s="443"/>
      <c r="Z4158" s="439"/>
      <c r="AA4158" s="439"/>
      <c r="AB4158" s="439"/>
      <c r="AC4158" s="439"/>
      <c r="AD4158" s="440"/>
      <c r="AE4158" s="443"/>
      <c r="AF4158" s="439"/>
      <c r="AG4158" s="439"/>
      <c r="AH4158" s="439"/>
      <c r="AI4158" s="440"/>
      <c r="AJ4158" s="439">
        <f t="shared" si="3087"/>
        <v>0</v>
      </c>
      <c r="AK4158" s="439">
        <f t="shared" si="3087"/>
        <v>0</v>
      </c>
      <c r="AL4158" s="439">
        <f t="shared" si="3087"/>
        <v>0</v>
      </c>
      <c r="AM4158" s="439">
        <f t="shared" si="3087"/>
        <v>0</v>
      </c>
      <c r="AN4158" s="440">
        <f t="shared" si="3087"/>
        <v>0</v>
      </c>
    </row>
    <row r="4159" spans="1:40" outlineLevel="2">
      <c r="A4159" s="882">
        <f>ROW()</f>
        <v>4159</v>
      </c>
      <c r="B4159" s="453"/>
      <c r="D4159" s="452" t="s">
        <v>28</v>
      </c>
      <c r="H4159" s="458"/>
      <c r="I4159" s="458"/>
      <c r="J4159" s="459"/>
      <c r="K4159" s="458"/>
      <c r="L4159" s="458"/>
      <c r="M4159" s="458"/>
      <c r="N4159" s="458"/>
      <c r="O4159" s="459"/>
      <c r="P4159" s="458"/>
      <c r="Q4159" s="458"/>
      <c r="R4159" s="458"/>
      <c r="S4159" s="463"/>
      <c r="T4159" s="458"/>
      <c r="U4159" s="439"/>
      <c r="V4159" s="439"/>
      <c r="W4159" s="439"/>
      <c r="X4159" s="440"/>
      <c r="Y4159" s="443"/>
      <c r="Z4159" s="439"/>
      <c r="AA4159" s="439"/>
      <c r="AB4159" s="439"/>
      <c r="AC4159" s="439"/>
      <c r="AD4159" s="440"/>
      <c r="AE4159" s="443"/>
      <c r="AF4159" s="439"/>
      <c r="AG4159" s="439"/>
      <c r="AH4159" s="439"/>
      <c r="AI4159" s="440"/>
      <c r="AJ4159" s="439">
        <f t="shared" si="3087"/>
        <v>0</v>
      </c>
      <c r="AK4159" s="439">
        <f t="shared" si="3087"/>
        <v>0</v>
      </c>
      <c r="AL4159" s="439">
        <f t="shared" si="3087"/>
        <v>0</v>
      </c>
      <c r="AM4159" s="439">
        <f t="shared" si="3087"/>
        <v>0</v>
      </c>
      <c r="AN4159" s="440">
        <f t="shared" si="3087"/>
        <v>0</v>
      </c>
    </row>
    <row r="4160" spans="1:40" outlineLevel="2">
      <c r="A4160" s="882">
        <f>ROW()</f>
        <v>4160</v>
      </c>
      <c r="B4160" s="453"/>
      <c r="D4160" s="456" t="s">
        <v>443</v>
      </c>
      <c r="E4160" s="456"/>
      <c r="F4160" s="456"/>
      <c r="G4160" s="456"/>
      <c r="H4160" s="460"/>
      <c r="I4160" s="460"/>
      <c r="J4160" s="461"/>
      <c r="K4160" s="460"/>
      <c r="L4160" s="460"/>
      <c r="M4160" s="460"/>
      <c r="N4160" s="460"/>
      <c r="O4160" s="461"/>
      <c r="P4160" s="460"/>
      <c r="Q4160" s="460"/>
      <c r="R4160" s="460"/>
      <c r="S4160" s="465"/>
      <c r="T4160" s="460"/>
      <c r="U4160" s="441"/>
      <c r="V4160" s="441"/>
      <c r="W4160" s="441"/>
      <c r="X4160" s="442"/>
      <c r="Y4160" s="462"/>
      <c r="Z4160" s="441"/>
      <c r="AA4160" s="441"/>
      <c r="AB4160" s="441"/>
      <c r="AC4160" s="441"/>
      <c r="AD4160" s="442"/>
      <c r="AE4160" s="462"/>
      <c r="AF4160" s="441"/>
      <c r="AG4160" s="441"/>
      <c r="AH4160" s="441"/>
      <c r="AI4160" s="442"/>
      <c r="AJ4160" s="441">
        <f t="shared" si="3087"/>
        <v>0</v>
      </c>
      <c r="AK4160" s="441">
        <f t="shared" si="3087"/>
        <v>0</v>
      </c>
      <c r="AL4160" s="441">
        <f t="shared" si="3087"/>
        <v>0</v>
      </c>
      <c r="AM4160" s="441">
        <f t="shared" si="3087"/>
        <v>0</v>
      </c>
      <c r="AN4160" s="442">
        <f t="shared" si="3087"/>
        <v>0</v>
      </c>
    </row>
    <row r="4161" spans="1:40" outlineLevel="2">
      <c r="A4161" s="882">
        <f>ROW()</f>
        <v>4161</v>
      </c>
      <c r="B4161" s="453"/>
      <c r="D4161" s="452" t="s">
        <v>24</v>
      </c>
      <c r="H4161" s="458"/>
      <c r="I4161" s="458"/>
      <c r="J4161" s="459"/>
      <c r="K4161" s="458"/>
      <c r="L4161" s="458"/>
      <c r="M4161" s="458"/>
      <c r="N4161" s="458"/>
      <c r="O4161" s="459"/>
      <c r="P4161" s="458"/>
      <c r="Q4161" s="458"/>
      <c r="R4161" s="458"/>
      <c r="S4161" s="463"/>
      <c r="T4161" s="458"/>
      <c r="U4161" s="439"/>
      <c r="V4161" s="439"/>
      <c r="W4161" s="439"/>
      <c r="X4161" s="440"/>
      <c r="Y4161" s="443"/>
      <c r="Z4161" s="439"/>
      <c r="AA4161" s="439"/>
      <c r="AB4161" s="439"/>
      <c r="AC4161" s="439"/>
      <c r="AD4161" s="440"/>
      <c r="AE4161" s="443"/>
      <c r="AF4161" s="439"/>
      <c r="AG4161" s="439"/>
      <c r="AH4161" s="439"/>
      <c r="AI4161" s="440"/>
      <c r="AJ4161" s="439">
        <f>SUM(AJ4145:AJ4160)</f>
        <v>78.114419775488884</v>
      </c>
      <c r="AK4161" s="439">
        <f>SUM(AK4145:AK4160)</f>
        <v>74.784788550037021</v>
      </c>
      <c r="AL4161" s="439">
        <f>SUM(AL4145:AL4160)</f>
        <v>71.455157324585187</v>
      </c>
      <c r="AM4161" s="439">
        <f>SUM(AM4145:AM4160)</f>
        <v>68.125526099133353</v>
      </c>
      <c r="AN4161" s="440">
        <f>SUM(AN4145:AN4160)</f>
        <v>64.795894873681505</v>
      </c>
    </row>
    <row r="4162" spans="1:40" outlineLevel="1">
      <c r="A4162" s="732" t="s">
        <v>59</v>
      </c>
      <c r="B4162" s="733"/>
      <c r="C4162" s="881"/>
      <c r="D4162" s="733"/>
      <c r="E4162" s="733"/>
      <c r="F4162" s="733"/>
      <c r="G4162" s="730"/>
      <c r="H4162" s="733"/>
      <c r="I4162" s="730"/>
      <c r="J4162" s="729"/>
      <c r="K4162" s="730"/>
      <c r="L4162" s="730"/>
      <c r="M4162" s="730"/>
      <c r="N4162" s="730"/>
      <c r="O4162" s="729"/>
      <c r="P4162" s="730"/>
      <c r="Q4162" s="730"/>
      <c r="R4162" s="730"/>
      <c r="S4162" s="731"/>
      <c r="T4162" s="730"/>
      <c r="U4162" s="730"/>
      <c r="V4162" s="730"/>
      <c r="W4162" s="730"/>
      <c r="X4162" s="731"/>
      <c r="Y4162" s="729"/>
      <c r="Z4162" s="730"/>
      <c r="AA4162" s="730"/>
      <c r="AB4162" s="730"/>
      <c r="AC4162" s="730"/>
      <c r="AD4162" s="731"/>
      <c r="AE4162" s="729"/>
      <c r="AF4162" s="730"/>
      <c r="AG4162" s="730"/>
      <c r="AH4162" s="730"/>
      <c r="AI4162" s="731"/>
      <c r="AJ4162" s="729"/>
      <c r="AK4162" s="730"/>
      <c r="AL4162" s="730"/>
      <c r="AM4162" s="730"/>
      <c r="AN4162" s="731"/>
    </row>
    <row r="4163" spans="1:40" outlineLevel="2">
      <c r="A4163" s="882">
        <f>ROW()</f>
        <v>4163</v>
      </c>
      <c r="B4163" s="453"/>
      <c r="D4163" s="452" t="s">
        <v>300</v>
      </c>
      <c r="H4163" s="458"/>
      <c r="I4163" s="458"/>
      <c r="J4163" s="443"/>
      <c r="K4163" s="439"/>
      <c r="L4163" s="439"/>
      <c r="M4163" s="439"/>
      <c r="N4163" s="439"/>
      <c r="O4163" s="443"/>
      <c r="P4163" s="439"/>
      <c r="Q4163" s="439"/>
      <c r="R4163" s="439"/>
      <c r="S4163" s="440"/>
      <c r="T4163" s="439"/>
      <c r="U4163" s="439"/>
      <c r="V4163" s="439"/>
      <c r="W4163" s="439"/>
      <c r="X4163" s="320"/>
      <c r="Y4163" s="443"/>
      <c r="Z4163" s="439"/>
      <c r="AA4163" s="157"/>
      <c r="AB4163" s="157"/>
      <c r="AC4163" s="157"/>
      <c r="AD4163" s="320"/>
      <c r="AE4163" s="443"/>
      <c r="AF4163" s="157"/>
      <c r="AG4163" s="157"/>
      <c r="AH4163" s="157"/>
      <c r="AI4163" s="313">
        <f>AI$660</f>
        <v>2.8606498870083081</v>
      </c>
      <c r="AJ4163" s="443"/>
      <c r="AK4163" s="157"/>
      <c r="AL4163" s="27"/>
      <c r="AM4163" s="157"/>
      <c r="AN4163" s="320"/>
    </row>
    <row r="4164" spans="1:40" outlineLevel="2">
      <c r="A4164" s="882">
        <f>ROW()</f>
        <v>4164</v>
      </c>
      <c r="B4164" s="453"/>
      <c r="D4164" s="452" t="s">
        <v>301</v>
      </c>
      <c r="H4164" s="458"/>
      <c r="I4164" s="458"/>
      <c r="J4164" s="443"/>
      <c r="K4164" s="439"/>
      <c r="L4164" s="439"/>
      <c r="M4164" s="439"/>
      <c r="N4164" s="439"/>
      <c r="O4164" s="443"/>
      <c r="P4164" s="439"/>
      <c r="Q4164" s="439"/>
      <c r="R4164" s="439"/>
      <c r="S4164" s="440"/>
      <c r="T4164" s="439"/>
      <c r="U4164" s="439"/>
      <c r="V4164" s="439"/>
      <c r="W4164" s="439"/>
      <c r="X4164" s="320"/>
      <c r="Y4164" s="443"/>
      <c r="Z4164" s="439"/>
      <c r="AA4164" s="157"/>
      <c r="AB4164" s="157"/>
      <c r="AC4164" s="157"/>
      <c r="AD4164" s="320"/>
      <c r="AE4164" s="443"/>
      <c r="AF4164" s="157"/>
      <c r="AG4164" s="157"/>
      <c r="AH4164" s="157"/>
      <c r="AI4164" s="313">
        <f>AI$661</f>
        <v>0</v>
      </c>
      <c r="AJ4164" s="443"/>
      <c r="AK4164" s="157"/>
      <c r="AL4164" s="27"/>
      <c r="AM4164" s="157"/>
      <c r="AN4164" s="320"/>
    </row>
    <row r="4165" spans="1:40" outlineLevel="2">
      <c r="A4165" s="882">
        <f>ROW()</f>
        <v>4165</v>
      </c>
      <c r="B4165" s="453"/>
      <c r="D4165" s="452" t="s">
        <v>29</v>
      </c>
      <c r="H4165" s="458"/>
      <c r="I4165" s="458"/>
      <c r="J4165" s="443"/>
      <c r="K4165" s="439"/>
      <c r="L4165" s="439"/>
      <c r="M4165" s="439"/>
      <c r="N4165" s="439"/>
      <c r="O4165" s="443"/>
      <c r="P4165" s="439"/>
      <c r="Q4165" s="439"/>
      <c r="R4165" s="439"/>
      <c r="S4165" s="440"/>
      <c r="T4165" s="439"/>
      <c r="U4165" s="439"/>
      <c r="V4165" s="439"/>
      <c r="W4165" s="439"/>
      <c r="X4165" s="320"/>
      <c r="Y4165" s="443"/>
      <c r="Z4165" s="439"/>
      <c r="AA4165" s="157"/>
      <c r="AB4165" s="157"/>
      <c r="AC4165" s="157"/>
      <c r="AD4165" s="320"/>
      <c r="AE4165" s="443"/>
      <c r="AF4165" s="157"/>
      <c r="AG4165" s="157"/>
      <c r="AH4165" s="157"/>
      <c r="AI4165" s="313">
        <f>AI$662</f>
        <v>0</v>
      </c>
      <c r="AJ4165" s="443"/>
      <c r="AK4165" s="157"/>
      <c r="AL4165" s="27"/>
      <c r="AM4165" s="157"/>
      <c r="AN4165" s="320"/>
    </row>
    <row r="4166" spans="1:40" outlineLevel="2">
      <c r="A4166" s="882">
        <f>ROW()</f>
        <v>4166</v>
      </c>
      <c r="B4166" s="453"/>
      <c r="D4166" s="452" t="s">
        <v>30</v>
      </c>
      <c r="H4166" s="458"/>
      <c r="I4166" s="458"/>
      <c r="J4166" s="443"/>
      <c r="K4166" s="439"/>
      <c r="L4166" s="439"/>
      <c r="M4166" s="439"/>
      <c r="N4166" s="439"/>
      <c r="O4166" s="443"/>
      <c r="P4166" s="439"/>
      <c r="Q4166" s="439"/>
      <c r="R4166" s="439"/>
      <c r="S4166" s="440"/>
      <c r="T4166" s="439"/>
      <c r="U4166" s="439"/>
      <c r="V4166" s="439"/>
      <c r="W4166" s="439"/>
      <c r="X4166" s="320"/>
      <c r="Y4166" s="443"/>
      <c r="Z4166" s="439"/>
      <c r="AA4166" s="157"/>
      <c r="AB4166" s="157"/>
      <c r="AC4166" s="157"/>
      <c r="AD4166" s="320"/>
      <c r="AE4166" s="443"/>
      <c r="AF4166" s="157"/>
      <c r="AG4166" s="157"/>
      <c r="AH4166" s="157"/>
      <c r="AI4166" s="313">
        <f>AI$663</f>
        <v>35.201284730394569</v>
      </c>
      <c r="AJ4166" s="443"/>
      <c r="AK4166" s="157"/>
      <c r="AL4166" s="27"/>
      <c r="AM4166" s="157"/>
      <c r="AN4166" s="320"/>
    </row>
    <row r="4167" spans="1:40" outlineLevel="2">
      <c r="A4167" s="882">
        <f>ROW()</f>
        <v>4167</v>
      </c>
      <c r="B4167" s="453"/>
      <c r="D4167" s="452" t="s">
        <v>31</v>
      </c>
      <c r="H4167" s="458"/>
      <c r="I4167" s="458"/>
      <c r="J4167" s="443"/>
      <c r="K4167" s="439"/>
      <c r="L4167" s="439"/>
      <c r="M4167" s="439"/>
      <c r="N4167" s="439"/>
      <c r="O4167" s="443"/>
      <c r="P4167" s="439"/>
      <c r="Q4167" s="439"/>
      <c r="R4167" s="439"/>
      <c r="S4167" s="440"/>
      <c r="T4167" s="439"/>
      <c r="U4167" s="439"/>
      <c r="V4167" s="439"/>
      <c r="W4167" s="439"/>
      <c r="X4167" s="320"/>
      <c r="Y4167" s="443"/>
      <c r="Z4167" s="439"/>
      <c r="AA4167" s="157"/>
      <c r="AB4167" s="157"/>
      <c r="AC4167" s="157"/>
      <c r="AD4167" s="320"/>
      <c r="AE4167" s="443"/>
      <c r="AF4167" s="157"/>
      <c r="AG4167" s="157"/>
      <c r="AH4167" s="157"/>
      <c r="AI4167" s="313">
        <f>AI$664</f>
        <v>0</v>
      </c>
      <c r="AJ4167" s="443"/>
      <c r="AK4167" s="157"/>
      <c r="AL4167" s="27"/>
      <c r="AM4167" s="157"/>
      <c r="AN4167" s="320"/>
    </row>
    <row r="4168" spans="1:40" outlineLevel="2">
      <c r="A4168" s="882">
        <f>ROW()</f>
        <v>4168</v>
      </c>
      <c r="B4168" s="453"/>
      <c r="D4168" s="452" t="s">
        <v>32</v>
      </c>
      <c r="H4168" s="458"/>
      <c r="I4168" s="458"/>
      <c r="J4168" s="443"/>
      <c r="K4168" s="439"/>
      <c r="L4168" s="439"/>
      <c r="M4168" s="439"/>
      <c r="N4168" s="439"/>
      <c r="O4168" s="443"/>
      <c r="P4168" s="439"/>
      <c r="Q4168" s="439"/>
      <c r="R4168" s="439"/>
      <c r="S4168" s="440"/>
      <c r="T4168" s="439"/>
      <c r="U4168" s="439"/>
      <c r="V4168" s="439"/>
      <c r="W4168" s="439"/>
      <c r="X4168" s="320"/>
      <c r="Y4168" s="443"/>
      <c r="Z4168" s="439"/>
      <c r="AA4168" s="157"/>
      <c r="AB4168" s="157"/>
      <c r="AC4168" s="157"/>
      <c r="AD4168" s="320"/>
      <c r="AE4168" s="443"/>
      <c r="AF4168" s="157"/>
      <c r="AG4168" s="157"/>
      <c r="AH4168" s="157"/>
      <c r="AI4168" s="313">
        <f>AI$665</f>
        <v>1.9402586449903101</v>
      </c>
      <c r="AJ4168" s="443"/>
      <c r="AK4168" s="157"/>
      <c r="AL4168" s="27"/>
      <c r="AM4168" s="157"/>
      <c r="AN4168" s="320"/>
    </row>
    <row r="4169" spans="1:40" outlineLevel="2">
      <c r="A4169" s="882">
        <f>ROW()</f>
        <v>4169</v>
      </c>
      <c r="B4169" s="453"/>
      <c r="D4169" s="452" t="s">
        <v>33</v>
      </c>
      <c r="H4169" s="458"/>
      <c r="I4169" s="458"/>
      <c r="J4169" s="443"/>
      <c r="K4169" s="439"/>
      <c r="L4169" s="439"/>
      <c r="M4169" s="439"/>
      <c r="N4169" s="439"/>
      <c r="O4169" s="443"/>
      <c r="P4169" s="439"/>
      <c r="Q4169" s="439"/>
      <c r="R4169" s="439"/>
      <c r="S4169" s="440"/>
      <c r="T4169" s="439"/>
      <c r="U4169" s="439"/>
      <c r="V4169" s="439"/>
      <c r="W4169" s="439"/>
      <c r="X4169" s="320"/>
      <c r="Y4169" s="443"/>
      <c r="Z4169" s="439"/>
      <c r="AA4169" s="157"/>
      <c r="AB4169" s="157"/>
      <c r="AC4169" s="157"/>
      <c r="AD4169" s="320"/>
      <c r="AE4169" s="443"/>
      <c r="AF4169" s="157"/>
      <c r="AG4169" s="157"/>
      <c r="AH4169" s="157"/>
      <c r="AI4169" s="313">
        <f>AI$666</f>
        <v>0.17755828901734108</v>
      </c>
      <c r="AJ4169" s="443"/>
      <c r="AK4169" s="157"/>
      <c r="AL4169" s="27"/>
      <c r="AM4169" s="157"/>
      <c r="AN4169" s="320"/>
    </row>
    <row r="4170" spans="1:40" outlineLevel="2">
      <c r="A4170" s="882">
        <f>ROW()</f>
        <v>4170</v>
      </c>
      <c r="B4170" s="453"/>
      <c r="D4170" s="452" t="s">
        <v>27</v>
      </c>
      <c r="H4170" s="458"/>
      <c r="I4170" s="458"/>
      <c r="J4170" s="443"/>
      <c r="K4170" s="439"/>
      <c r="L4170" s="439"/>
      <c r="M4170" s="439"/>
      <c r="N4170" s="439"/>
      <c r="O4170" s="443"/>
      <c r="P4170" s="439"/>
      <c r="Q4170" s="439"/>
      <c r="R4170" s="439"/>
      <c r="S4170" s="440"/>
      <c r="T4170" s="439"/>
      <c r="U4170" s="439"/>
      <c r="V4170" s="439"/>
      <c r="W4170" s="439"/>
      <c r="X4170" s="320"/>
      <c r="Y4170" s="443"/>
      <c r="Z4170" s="439"/>
      <c r="AA4170" s="157"/>
      <c r="AB4170" s="157"/>
      <c r="AC4170" s="157"/>
      <c r="AD4170" s="320"/>
      <c r="AE4170" s="443"/>
      <c r="AF4170" s="157"/>
      <c r="AG4170" s="157"/>
      <c r="AH4170" s="157"/>
      <c r="AI4170" s="313">
        <f>AI$667</f>
        <v>0.27919422286448303</v>
      </c>
      <c r="AJ4170" s="443"/>
      <c r="AK4170" s="157"/>
      <c r="AL4170" s="27"/>
      <c r="AM4170" s="157"/>
      <c r="AN4170" s="320"/>
    </row>
    <row r="4171" spans="1:40" outlineLevel="2">
      <c r="A4171" s="882">
        <f>ROW()</f>
        <v>4171</v>
      </c>
      <c r="B4171" s="453"/>
      <c r="D4171" s="452" t="s">
        <v>34</v>
      </c>
      <c r="H4171" s="458"/>
      <c r="I4171" s="458"/>
      <c r="J4171" s="443"/>
      <c r="K4171" s="439"/>
      <c r="L4171" s="439"/>
      <c r="M4171" s="439"/>
      <c r="N4171" s="439"/>
      <c r="O4171" s="443"/>
      <c r="P4171" s="439"/>
      <c r="Q4171" s="439"/>
      <c r="R4171" s="439"/>
      <c r="S4171" s="440"/>
      <c r="T4171" s="439"/>
      <c r="U4171" s="439"/>
      <c r="V4171" s="439"/>
      <c r="W4171" s="439"/>
      <c r="X4171" s="320"/>
      <c r="Y4171" s="443"/>
      <c r="Z4171" s="439"/>
      <c r="AA4171" s="157"/>
      <c r="AB4171" s="157"/>
      <c r="AC4171" s="157"/>
      <c r="AD4171" s="320"/>
      <c r="AE4171" s="443"/>
      <c r="AF4171" s="157"/>
      <c r="AG4171" s="157"/>
      <c r="AH4171" s="157"/>
      <c r="AI4171" s="313">
        <f>AI$668</f>
        <v>27.632635447906338</v>
      </c>
      <c r="AJ4171" s="443"/>
      <c r="AK4171" s="157"/>
      <c r="AL4171" s="27"/>
      <c r="AM4171" s="157"/>
      <c r="AN4171" s="320"/>
    </row>
    <row r="4172" spans="1:40" outlineLevel="2">
      <c r="A4172" s="882">
        <f>ROW()</f>
        <v>4172</v>
      </c>
      <c r="B4172" s="453"/>
      <c r="D4172" s="452" t="s">
        <v>35</v>
      </c>
      <c r="H4172" s="458"/>
      <c r="I4172" s="458"/>
      <c r="J4172" s="443"/>
      <c r="K4172" s="439"/>
      <c r="L4172" s="439"/>
      <c r="M4172" s="439"/>
      <c r="N4172" s="439"/>
      <c r="O4172" s="443"/>
      <c r="P4172" s="439"/>
      <c r="Q4172" s="439"/>
      <c r="R4172" s="439"/>
      <c r="S4172" s="440"/>
      <c r="T4172" s="439"/>
      <c r="U4172" s="439"/>
      <c r="V4172" s="439"/>
      <c r="W4172" s="439"/>
      <c r="X4172" s="320"/>
      <c r="Y4172" s="443"/>
      <c r="Z4172" s="439"/>
      <c r="AA4172" s="157"/>
      <c r="AB4172" s="157"/>
      <c r="AC4172" s="157"/>
      <c r="AD4172" s="320"/>
      <c r="AE4172" s="443"/>
      <c r="AF4172" s="157"/>
      <c r="AG4172" s="157"/>
      <c r="AH4172" s="157"/>
      <c r="AI4172" s="313">
        <f>AI$669</f>
        <v>1.1770095945854533</v>
      </c>
      <c r="AJ4172" s="443"/>
      <c r="AK4172" s="157"/>
      <c r="AL4172" s="27"/>
      <c r="AM4172" s="157"/>
      <c r="AN4172" s="320"/>
    </row>
    <row r="4173" spans="1:40" outlineLevel="2">
      <c r="A4173" s="882">
        <f>ROW()</f>
        <v>4173</v>
      </c>
      <c r="B4173" s="453"/>
      <c r="D4173" s="452" t="s">
        <v>302</v>
      </c>
      <c r="H4173" s="458"/>
      <c r="I4173" s="458"/>
      <c r="J4173" s="443"/>
      <c r="K4173" s="439"/>
      <c r="L4173" s="439"/>
      <c r="M4173" s="439"/>
      <c r="N4173" s="439"/>
      <c r="O4173" s="443"/>
      <c r="P4173" s="439"/>
      <c r="Q4173" s="439"/>
      <c r="R4173" s="439"/>
      <c r="S4173" s="440"/>
      <c r="T4173" s="439"/>
      <c r="U4173" s="439"/>
      <c r="V4173" s="439"/>
      <c r="W4173" s="439"/>
      <c r="X4173" s="320"/>
      <c r="Y4173" s="443"/>
      <c r="Z4173" s="439"/>
      <c r="AA4173" s="157"/>
      <c r="AB4173" s="157"/>
      <c r="AC4173" s="157"/>
      <c r="AD4173" s="320"/>
      <c r="AE4173" s="443"/>
      <c r="AF4173" s="157"/>
      <c r="AG4173" s="157"/>
      <c r="AH4173" s="157"/>
      <c r="AI4173" s="313">
        <f>AI$670</f>
        <v>2.9534462998800568</v>
      </c>
      <c r="AJ4173" s="443"/>
      <c r="AK4173" s="157"/>
      <c r="AL4173" s="27"/>
      <c r="AM4173" s="157"/>
      <c r="AN4173" s="320"/>
    </row>
    <row r="4174" spans="1:40" outlineLevel="2">
      <c r="A4174" s="882">
        <f>ROW()</f>
        <v>4174</v>
      </c>
      <c r="B4174" s="453"/>
      <c r="D4174" s="452" t="s">
        <v>36</v>
      </c>
      <c r="H4174" s="458"/>
      <c r="I4174" s="458"/>
      <c r="J4174" s="443"/>
      <c r="K4174" s="439"/>
      <c r="L4174" s="439"/>
      <c r="M4174" s="439"/>
      <c r="N4174" s="439"/>
      <c r="O4174" s="443"/>
      <c r="P4174" s="439"/>
      <c r="Q4174" s="439"/>
      <c r="R4174" s="439"/>
      <c r="S4174" s="440"/>
      <c r="T4174" s="439"/>
      <c r="U4174" s="439"/>
      <c r="V4174" s="439"/>
      <c r="W4174" s="439"/>
      <c r="X4174" s="320"/>
      <c r="Y4174" s="443"/>
      <c r="Z4174" s="439"/>
      <c r="AA4174" s="157"/>
      <c r="AB4174" s="157"/>
      <c r="AC4174" s="157"/>
      <c r="AD4174" s="320"/>
      <c r="AE4174" s="443"/>
      <c r="AF4174" s="157"/>
      <c r="AG4174" s="157"/>
      <c r="AH4174" s="157"/>
      <c r="AI4174" s="313">
        <f>AI$671</f>
        <v>5.3967047085552284</v>
      </c>
      <c r="AJ4174" s="443"/>
      <c r="AK4174" s="157"/>
      <c r="AL4174" s="27"/>
      <c r="AM4174" s="157"/>
      <c r="AN4174" s="320"/>
    </row>
    <row r="4175" spans="1:40" outlineLevel="2">
      <c r="A4175" s="882">
        <f>ROW()</f>
        <v>4175</v>
      </c>
      <c r="B4175" s="453"/>
      <c r="D4175" s="452" t="s">
        <v>583</v>
      </c>
      <c r="H4175" s="458"/>
      <c r="I4175" s="458"/>
      <c r="J4175" s="443"/>
      <c r="K4175" s="439"/>
      <c r="L4175" s="439"/>
      <c r="M4175" s="439"/>
      <c r="N4175" s="439"/>
      <c r="O4175" s="443"/>
      <c r="P4175" s="439"/>
      <c r="Q4175" s="439"/>
      <c r="R4175" s="439"/>
      <c r="S4175" s="440"/>
      <c r="T4175" s="439"/>
      <c r="U4175" s="439"/>
      <c r="V4175" s="439"/>
      <c r="W4175" s="439"/>
      <c r="X4175" s="320"/>
      <c r="Y4175" s="443"/>
      <c r="Z4175" s="439"/>
      <c r="AA4175" s="157"/>
      <c r="AB4175" s="157"/>
      <c r="AC4175" s="157"/>
      <c r="AD4175" s="320"/>
      <c r="AE4175" s="443"/>
      <c r="AF4175" s="157"/>
      <c r="AG4175" s="157"/>
      <c r="AH4175" s="157"/>
      <c r="AI4175" s="313">
        <f>AI$672</f>
        <v>0.49567795028678763</v>
      </c>
      <c r="AJ4175" s="443"/>
      <c r="AK4175" s="157"/>
      <c r="AL4175" s="27"/>
      <c r="AM4175" s="157"/>
      <c r="AN4175" s="320"/>
    </row>
    <row r="4176" spans="1:40" outlineLevel="2">
      <c r="A4176" s="882">
        <f>ROW()</f>
        <v>4176</v>
      </c>
      <c r="B4176" s="453"/>
      <c r="D4176" s="452" t="s">
        <v>81</v>
      </c>
      <c r="H4176" s="458"/>
      <c r="I4176" s="458"/>
      <c r="J4176" s="443"/>
      <c r="K4176" s="439"/>
      <c r="L4176" s="439"/>
      <c r="M4176" s="439"/>
      <c r="N4176" s="439"/>
      <c r="O4176" s="443"/>
      <c r="P4176" s="439"/>
      <c r="Q4176" s="439"/>
      <c r="R4176" s="439"/>
      <c r="S4176" s="440"/>
      <c r="T4176" s="439"/>
      <c r="U4176" s="439"/>
      <c r="V4176" s="439"/>
      <c r="W4176" s="439"/>
      <c r="X4176" s="320"/>
      <c r="Y4176" s="443"/>
      <c r="Z4176" s="439"/>
      <c r="AA4176" s="157"/>
      <c r="AB4176" s="157"/>
      <c r="AC4176" s="157"/>
      <c r="AD4176" s="320"/>
      <c r="AE4176" s="443"/>
      <c r="AF4176" s="157"/>
      <c r="AG4176" s="157"/>
      <c r="AH4176" s="157"/>
      <c r="AI4176" s="313">
        <f>AI$673</f>
        <v>0</v>
      </c>
      <c r="AJ4176" s="443"/>
      <c r="AK4176" s="157"/>
      <c r="AL4176" s="27"/>
      <c r="AM4176" s="157"/>
      <c r="AN4176" s="320"/>
    </row>
    <row r="4177" spans="1:40" outlineLevel="2">
      <c r="A4177" s="882">
        <f>ROW()</f>
        <v>4177</v>
      </c>
      <c r="B4177" s="453"/>
      <c r="D4177" s="452" t="s">
        <v>28</v>
      </c>
      <c r="H4177" s="458"/>
      <c r="I4177" s="458"/>
      <c r="J4177" s="443"/>
      <c r="K4177" s="439"/>
      <c r="L4177" s="439"/>
      <c r="M4177" s="439"/>
      <c r="N4177" s="439"/>
      <c r="O4177" s="443"/>
      <c r="P4177" s="439"/>
      <c r="Q4177" s="439"/>
      <c r="R4177" s="439"/>
      <c r="S4177" s="440"/>
      <c r="T4177" s="439"/>
      <c r="U4177" s="439"/>
      <c r="V4177" s="439"/>
      <c r="W4177" s="439"/>
      <c r="X4177" s="320"/>
      <c r="Y4177" s="443"/>
      <c r="Z4177" s="439"/>
      <c r="AA4177" s="157"/>
      <c r="AB4177" s="157"/>
      <c r="AC4177" s="157"/>
      <c r="AD4177" s="320"/>
      <c r="AE4177" s="443"/>
      <c r="AF4177" s="157"/>
      <c r="AG4177" s="157"/>
      <c r="AH4177" s="157"/>
      <c r="AI4177" s="313">
        <f>AI$674</f>
        <v>0</v>
      </c>
      <c r="AJ4177" s="443"/>
      <c r="AK4177" s="157"/>
      <c r="AL4177" s="27"/>
      <c r="AM4177" s="157"/>
      <c r="AN4177" s="320"/>
    </row>
    <row r="4178" spans="1:40" outlineLevel="2">
      <c r="A4178" s="882">
        <f>ROW()</f>
        <v>4178</v>
      </c>
      <c r="B4178" s="453"/>
      <c r="D4178" s="456" t="s">
        <v>443</v>
      </c>
      <c r="E4178" s="456"/>
      <c r="F4178" s="456"/>
      <c r="G4178" s="456"/>
      <c r="H4178" s="460"/>
      <c r="I4178" s="460"/>
      <c r="J4178" s="462"/>
      <c r="K4178" s="441"/>
      <c r="L4178" s="441"/>
      <c r="M4178" s="441"/>
      <c r="N4178" s="441"/>
      <c r="O4178" s="462"/>
      <c r="P4178" s="441"/>
      <c r="Q4178" s="441"/>
      <c r="R4178" s="441"/>
      <c r="S4178" s="442"/>
      <c r="T4178" s="441"/>
      <c r="U4178" s="441"/>
      <c r="V4178" s="441"/>
      <c r="W4178" s="441"/>
      <c r="X4178" s="321"/>
      <c r="Y4178" s="462"/>
      <c r="Z4178" s="441"/>
      <c r="AA4178" s="158"/>
      <c r="AB4178" s="158"/>
      <c r="AC4178" s="158"/>
      <c r="AD4178" s="321"/>
      <c r="AE4178" s="462"/>
      <c r="AF4178" s="158"/>
      <c r="AG4178" s="158"/>
      <c r="AH4178" s="158"/>
      <c r="AI4178" s="319">
        <f>AI$675</f>
        <v>0</v>
      </c>
      <c r="AJ4178" s="462"/>
      <c r="AK4178" s="158"/>
      <c r="AL4178" s="30"/>
      <c r="AM4178" s="158"/>
      <c r="AN4178" s="321"/>
    </row>
    <row r="4179" spans="1:40" outlineLevel="2">
      <c r="A4179" s="882">
        <f>ROW()</f>
        <v>4179</v>
      </c>
      <c r="B4179" s="453"/>
      <c r="D4179" s="452" t="s">
        <v>24</v>
      </c>
      <c r="H4179" s="458"/>
      <c r="I4179" s="458"/>
      <c r="J4179" s="443"/>
      <c r="K4179" s="439"/>
      <c r="L4179" s="439"/>
      <c r="M4179" s="439"/>
      <c r="N4179" s="439"/>
      <c r="O4179" s="443"/>
      <c r="P4179" s="439"/>
      <c r="Q4179" s="439"/>
      <c r="R4179" s="439"/>
      <c r="S4179" s="440"/>
      <c r="T4179" s="439"/>
      <c r="U4179" s="439"/>
      <c r="V4179" s="439"/>
      <c r="W4179" s="439"/>
      <c r="X4179" s="440"/>
      <c r="Y4179" s="443"/>
      <c r="Z4179" s="439"/>
      <c r="AA4179" s="439"/>
      <c r="AB4179" s="439"/>
      <c r="AC4179" s="439"/>
      <c r="AD4179" s="440"/>
      <c r="AE4179" s="443"/>
      <c r="AF4179" s="439"/>
      <c r="AG4179" s="439"/>
      <c r="AH4179" s="439"/>
      <c r="AI4179" s="313">
        <f>SUM(AI4163:AI4178)</f>
        <v>78.114419775488884</v>
      </c>
      <c r="AJ4179" s="443"/>
      <c r="AK4179" s="439"/>
      <c r="AL4179" s="27"/>
      <c r="AM4179" s="439"/>
      <c r="AN4179" s="440"/>
    </row>
    <row r="4180" spans="1:40" outlineLevel="1">
      <c r="A4180" s="732" t="s">
        <v>238</v>
      </c>
      <c r="B4180" s="733"/>
      <c r="C4180" s="881"/>
      <c r="D4180" s="733"/>
      <c r="E4180" s="733"/>
      <c r="F4180" s="733"/>
      <c r="G4180" s="730"/>
      <c r="H4180" s="733"/>
      <c r="I4180" s="730"/>
      <c r="J4180" s="729"/>
      <c r="K4180" s="730"/>
      <c r="L4180" s="730"/>
      <c r="M4180" s="730"/>
      <c r="N4180" s="730"/>
      <c r="O4180" s="729"/>
      <c r="P4180" s="730"/>
      <c r="Q4180" s="730"/>
      <c r="R4180" s="730"/>
      <c r="S4180" s="731"/>
      <c r="T4180" s="730"/>
      <c r="U4180" s="730"/>
      <c r="V4180" s="730"/>
      <c r="W4180" s="730"/>
      <c r="X4180" s="731"/>
      <c r="Y4180" s="729"/>
      <c r="Z4180" s="730"/>
      <c r="AA4180" s="730"/>
      <c r="AB4180" s="730"/>
      <c r="AC4180" s="730"/>
      <c r="AD4180" s="731"/>
      <c r="AE4180" s="729"/>
      <c r="AF4180" s="730"/>
      <c r="AG4180" s="730"/>
      <c r="AH4180" s="730"/>
      <c r="AI4180" s="731"/>
      <c r="AJ4180" s="729"/>
      <c r="AK4180" s="730"/>
      <c r="AL4180" s="730"/>
      <c r="AM4180" s="730"/>
      <c r="AN4180" s="731"/>
    </row>
    <row r="4181" spans="1:40" outlineLevel="2">
      <c r="A4181" s="882">
        <f>ROW()</f>
        <v>4181</v>
      </c>
      <c r="B4181" s="453"/>
      <c r="D4181" s="1205" t="s">
        <v>300</v>
      </c>
      <c r="E4181" s="1205"/>
      <c r="F4181" s="1205"/>
      <c r="G4181" s="1205"/>
      <c r="H4181" s="4"/>
      <c r="I4181" s="4"/>
      <c r="J4181" s="329"/>
      <c r="K4181" s="4"/>
      <c r="L4181" s="4"/>
      <c r="M4181" s="4"/>
      <c r="N4181" s="4"/>
      <c r="O4181" s="329"/>
      <c r="P4181" s="4"/>
      <c r="Q4181" s="4"/>
      <c r="R4181" s="4"/>
      <c r="S4181" s="316"/>
      <c r="T4181" s="53"/>
      <c r="U4181" s="53"/>
      <c r="V4181" s="53"/>
      <c r="W4181" s="53"/>
      <c r="X4181" s="44"/>
      <c r="Y4181" s="252"/>
      <c r="Z4181" s="53"/>
      <c r="AA4181" s="53"/>
      <c r="AB4181" s="53"/>
      <c r="AC4181" s="53"/>
      <c r="AD4181" s="44"/>
      <c r="AE4181" s="252"/>
      <c r="AF4181" s="53"/>
      <c r="AG4181" s="53"/>
      <c r="AH4181" s="53"/>
      <c r="AI4181" s="44">
        <f>AI$678</f>
        <v>0</v>
      </c>
      <c r="AJ4181" s="252"/>
      <c r="AK4181" s="53"/>
      <c r="AL4181" s="53"/>
      <c r="AM4181" s="53"/>
      <c r="AN4181" s="44"/>
    </row>
    <row r="4182" spans="1:40" outlineLevel="2">
      <c r="A4182" s="882">
        <f>ROW()</f>
        <v>4182</v>
      </c>
      <c r="B4182" s="453"/>
      <c r="D4182" s="1205" t="s">
        <v>301</v>
      </c>
      <c r="E4182" s="1205"/>
      <c r="F4182" s="1205"/>
      <c r="G4182" s="1205"/>
      <c r="H4182" s="4"/>
      <c r="I4182" s="4"/>
      <c r="J4182" s="329"/>
      <c r="K4182" s="4"/>
      <c r="L4182" s="4"/>
      <c r="M4182" s="4"/>
      <c r="N4182" s="4"/>
      <c r="O4182" s="329"/>
      <c r="P4182" s="4"/>
      <c r="Q4182" s="4"/>
      <c r="R4182" s="4"/>
      <c r="S4182" s="316"/>
      <c r="T4182" s="53"/>
      <c r="U4182" s="53"/>
      <c r="V4182" s="53"/>
      <c r="W4182" s="53"/>
      <c r="X4182" s="44"/>
      <c r="Y4182" s="252"/>
      <c r="Z4182" s="53"/>
      <c r="AA4182" s="53"/>
      <c r="AB4182" s="53"/>
      <c r="AC4182" s="53"/>
      <c r="AD4182" s="44"/>
      <c r="AE4182" s="252"/>
      <c r="AF4182" s="53"/>
      <c r="AG4182" s="53"/>
      <c r="AH4182" s="53"/>
      <c r="AI4182" s="44">
        <f>AI$679</f>
        <v>0</v>
      </c>
      <c r="AJ4182" s="252"/>
      <c r="AK4182" s="53"/>
      <c r="AL4182" s="53"/>
      <c r="AM4182" s="53"/>
      <c r="AN4182" s="44"/>
    </row>
    <row r="4183" spans="1:40" outlineLevel="2">
      <c r="A4183" s="882">
        <f>ROW()</f>
        <v>4183</v>
      </c>
      <c r="B4183" s="453"/>
      <c r="D4183" s="1205" t="s">
        <v>29</v>
      </c>
      <c r="E4183" s="1205"/>
      <c r="F4183" s="1205"/>
      <c r="G4183" s="1205"/>
      <c r="H4183" s="4"/>
      <c r="I4183" s="4"/>
      <c r="J4183" s="329"/>
      <c r="K4183" s="4"/>
      <c r="L4183" s="4"/>
      <c r="M4183" s="4"/>
      <c r="N4183" s="4"/>
      <c r="O4183" s="329"/>
      <c r="P4183" s="4"/>
      <c r="Q4183" s="4"/>
      <c r="R4183" s="4"/>
      <c r="S4183" s="316"/>
      <c r="T4183" s="53"/>
      <c r="U4183" s="53"/>
      <c r="V4183" s="53"/>
      <c r="W4183" s="53"/>
      <c r="X4183" s="44"/>
      <c r="Y4183" s="252"/>
      <c r="Z4183" s="53"/>
      <c r="AA4183" s="53"/>
      <c r="AB4183" s="53"/>
      <c r="AC4183" s="53"/>
      <c r="AD4183" s="44"/>
      <c r="AE4183" s="252"/>
      <c r="AF4183" s="53"/>
      <c r="AG4183" s="53"/>
      <c r="AH4183" s="53"/>
      <c r="AI4183" s="44">
        <f>AI$680</f>
        <v>0</v>
      </c>
      <c r="AJ4183" s="252"/>
      <c r="AK4183" s="53"/>
      <c r="AL4183" s="53"/>
      <c r="AM4183" s="53"/>
      <c r="AN4183" s="44"/>
    </row>
    <row r="4184" spans="1:40" outlineLevel="2">
      <c r="A4184" s="882">
        <f>ROW()</f>
        <v>4184</v>
      </c>
      <c r="B4184" s="453"/>
      <c r="D4184" s="1205" t="s">
        <v>30</v>
      </c>
      <c r="E4184" s="1205"/>
      <c r="F4184" s="1205"/>
      <c r="G4184" s="1205"/>
      <c r="H4184" s="4"/>
      <c r="I4184" s="4"/>
      <c r="J4184" s="329"/>
      <c r="K4184" s="4"/>
      <c r="L4184" s="4"/>
      <c r="M4184" s="4"/>
      <c r="N4184" s="4"/>
      <c r="O4184" s="329"/>
      <c r="P4184" s="4"/>
      <c r="Q4184" s="4"/>
      <c r="R4184" s="4"/>
      <c r="S4184" s="316"/>
      <c r="T4184" s="53"/>
      <c r="U4184" s="53"/>
      <c r="V4184" s="53"/>
      <c r="W4184" s="53"/>
      <c r="X4184" s="44"/>
      <c r="Y4184" s="252"/>
      <c r="Z4184" s="53"/>
      <c r="AA4184" s="53"/>
      <c r="AB4184" s="53"/>
      <c r="AC4184" s="53"/>
      <c r="AD4184" s="44"/>
      <c r="AE4184" s="252"/>
      <c r="AF4184" s="53"/>
      <c r="AG4184" s="53"/>
      <c r="AH4184" s="53"/>
      <c r="AI4184" s="44">
        <f>AI$681</f>
        <v>0</v>
      </c>
      <c r="AJ4184" s="252"/>
      <c r="AK4184" s="53"/>
      <c r="AL4184" s="53"/>
      <c r="AM4184" s="53"/>
      <c r="AN4184" s="44"/>
    </row>
    <row r="4185" spans="1:40" outlineLevel="2">
      <c r="A4185" s="882">
        <f>ROW()</f>
        <v>4185</v>
      </c>
      <c r="B4185" s="453"/>
      <c r="D4185" s="1205" t="s">
        <v>31</v>
      </c>
      <c r="E4185" s="1205"/>
      <c r="F4185" s="1205"/>
      <c r="G4185" s="1205"/>
      <c r="H4185" s="4"/>
      <c r="I4185" s="4"/>
      <c r="J4185" s="329"/>
      <c r="K4185" s="4"/>
      <c r="L4185" s="4"/>
      <c r="M4185" s="4"/>
      <c r="N4185" s="4"/>
      <c r="O4185" s="329"/>
      <c r="P4185" s="4"/>
      <c r="Q4185" s="4"/>
      <c r="R4185" s="4"/>
      <c r="S4185" s="316"/>
      <c r="T4185" s="53"/>
      <c r="U4185" s="53"/>
      <c r="V4185" s="53"/>
      <c r="W4185" s="53"/>
      <c r="X4185" s="44"/>
      <c r="Y4185" s="252"/>
      <c r="Z4185" s="53"/>
      <c r="AA4185" s="53"/>
      <c r="AB4185" s="53"/>
      <c r="AC4185" s="53"/>
      <c r="AD4185" s="44"/>
      <c r="AE4185" s="252"/>
      <c r="AF4185" s="53"/>
      <c r="AG4185" s="53"/>
      <c r="AH4185" s="53"/>
      <c r="AI4185" s="44">
        <f>AI$682</f>
        <v>0</v>
      </c>
      <c r="AJ4185" s="252"/>
      <c r="AK4185" s="53"/>
      <c r="AL4185" s="53"/>
      <c r="AM4185" s="53"/>
      <c r="AN4185" s="44"/>
    </row>
    <row r="4186" spans="1:40" outlineLevel="2">
      <c r="A4186" s="882">
        <f>ROW()</f>
        <v>4186</v>
      </c>
      <c r="B4186" s="453"/>
      <c r="D4186" s="1205" t="s">
        <v>32</v>
      </c>
      <c r="E4186" s="1205"/>
      <c r="F4186" s="1205"/>
      <c r="G4186" s="1205"/>
      <c r="H4186" s="4"/>
      <c r="I4186" s="4"/>
      <c r="J4186" s="329"/>
      <c r="K4186" s="4"/>
      <c r="L4186" s="4"/>
      <c r="M4186" s="4"/>
      <c r="N4186" s="4"/>
      <c r="O4186" s="329"/>
      <c r="P4186" s="4"/>
      <c r="Q4186" s="4"/>
      <c r="R4186" s="4"/>
      <c r="S4186" s="316"/>
      <c r="T4186" s="53"/>
      <c r="U4186" s="53"/>
      <c r="V4186" s="53"/>
      <c r="W4186" s="53"/>
      <c r="X4186" s="44"/>
      <c r="Y4186" s="252"/>
      <c r="Z4186" s="53"/>
      <c r="AA4186" s="53"/>
      <c r="AB4186" s="53"/>
      <c r="AC4186" s="53"/>
      <c r="AD4186" s="44"/>
      <c r="AE4186" s="252"/>
      <c r="AF4186" s="53"/>
      <c r="AG4186" s="53"/>
      <c r="AH4186" s="53"/>
      <c r="AI4186" s="44">
        <f>AI$683</f>
        <v>0</v>
      </c>
      <c r="AJ4186" s="252"/>
      <c r="AK4186" s="53"/>
      <c r="AL4186" s="53"/>
      <c r="AM4186" s="53"/>
      <c r="AN4186" s="44"/>
    </row>
    <row r="4187" spans="1:40" outlineLevel="2">
      <c r="A4187" s="882">
        <f>ROW()</f>
        <v>4187</v>
      </c>
      <c r="B4187" s="453"/>
      <c r="D4187" s="1205" t="s">
        <v>33</v>
      </c>
      <c r="E4187" s="1205"/>
      <c r="F4187" s="1205"/>
      <c r="G4187" s="1205"/>
      <c r="H4187" s="4"/>
      <c r="I4187" s="4"/>
      <c r="J4187" s="329"/>
      <c r="K4187" s="4"/>
      <c r="L4187" s="4"/>
      <c r="M4187" s="4"/>
      <c r="N4187" s="4"/>
      <c r="O4187" s="329"/>
      <c r="P4187" s="4"/>
      <c r="Q4187" s="4"/>
      <c r="R4187" s="4"/>
      <c r="S4187" s="316"/>
      <c r="T4187" s="53"/>
      <c r="U4187" s="53"/>
      <c r="V4187" s="53"/>
      <c r="W4187" s="53"/>
      <c r="X4187" s="44"/>
      <c r="Y4187" s="252"/>
      <c r="Z4187" s="53"/>
      <c r="AA4187" s="53"/>
      <c r="AB4187" s="53"/>
      <c r="AC4187" s="53"/>
      <c r="AD4187" s="44"/>
      <c r="AE4187" s="252"/>
      <c r="AF4187" s="53"/>
      <c r="AG4187" s="53"/>
      <c r="AH4187" s="53"/>
      <c r="AI4187" s="44">
        <f>AI$684</f>
        <v>0</v>
      </c>
      <c r="AJ4187" s="252"/>
      <c r="AK4187" s="53"/>
      <c r="AL4187" s="53"/>
      <c r="AM4187" s="53"/>
      <c r="AN4187" s="44"/>
    </row>
    <row r="4188" spans="1:40" outlineLevel="2">
      <c r="A4188" s="882">
        <f>ROW()</f>
        <v>4188</v>
      </c>
      <c r="B4188" s="453"/>
      <c r="D4188" s="1205" t="s">
        <v>27</v>
      </c>
      <c r="E4188" s="1205"/>
      <c r="F4188" s="1205"/>
      <c r="G4188" s="1205"/>
      <c r="H4188" s="4"/>
      <c r="I4188" s="4"/>
      <c r="J4188" s="329"/>
      <c r="K4188" s="4"/>
      <c r="L4188" s="4"/>
      <c r="M4188" s="4"/>
      <c r="N4188" s="4"/>
      <c r="O4188" s="329"/>
      <c r="P4188" s="4"/>
      <c r="Q4188" s="4"/>
      <c r="R4188" s="4"/>
      <c r="S4188" s="316"/>
      <c r="T4188" s="53"/>
      <c r="U4188" s="53"/>
      <c r="V4188" s="53"/>
      <c r="W4188" s="53"/>
      <c r="X4188" s="44"/>
      <c r="Y4188" s="252"/>
      <c r="Z4188" s="53"/>
      <c r="AA4188" s="53"/>
      <c r="AB4188" s="53"/>
      <c r="AC4188" s="53"/>
      <c r="AD4188" s="44"/>
      <c r="AE4188" s="252"/>
      <c r="AF4188" s="53"/>
      <c r="AG4188" s="53"/>
      <c r="AH4188" s="53"/>
      <c r="AI4188" s="44">
        <f>AI$685</f>
        <v>0</v>
      </c>
      <c r="AJ4188" s="252"/>
      <c r="AK4188" s="53"/>
      <c r="AL4188" s="53"/>
      <c r="AM4188" s="53"/>
      <c r="AN4188" s="44"/>
    </row>
    <row r="4189" spans="1:40" outlineLevel="2">
      <c r="A4189" s="882">
        <f>ROW()</f>
        <v>4189</v>
      </c>
      <c r="B4189" s="453"/>
      <c r="D4189" s="1205" t="s">
        <v>34</v>
      </c>
      <c r="E4189" s="1205"/>
      <c r="F4189" s="1205"/>
      <c r="G4189" s="1205"/>
      <c r="H4189" s="4"/>
      <c r="I4189" s="4"/>
      <c r="J4189" s="329"/>
      <c r="K4189" s="4"/>
      <c r="L4189" s="4"/>
      <c r="M4189" s="4"/>
      <c r="N4189" s="4"/>
      <c r="O4189" s="329"/>
      <c r="P4189" s="4"/>
      <c r="Q4189" s="4"/>
      <c r="R4189" s="4"/>
      <c r="S4189" s="316"/>
      <c r="T4189" s="53"/>
      <c r="U4189" s="53"/>
      <c r="V4189" s="53"/>
      <c r="W4189" s="53"/>
      <c r="X4189" s="44"/>
      <c r="Y4189" s="252"/>
      <c r="Z4189" s="53"/>
      <c r="AA4189" s="53"/>
      <c r="AB4189" s="53"/>
      <c r="AC4189" s="53"/>
      <c r="AD4189" s="44"/>
      <c r="AE4189" s="252"/>
      <c r="AF4189" s="53"/>
      <c r="AG4189" s="53"/>
      <c r="AH4189" s="53"/>
      <c r="AI4189" s="44">
        <f>AI$686</f>
        <v>0</v>
      </c>
      <c r="AJ4189" s="252"/>
      <c r="AK4189" s="53"/>
      <c r="AL4189" s="53"/>
      <c r="AM4189" s="53"/>
      <c r="AN4189" s="44"/>
    </row>
    <row r="4190" spans="1:40" outlineLevel="2">
      <c r="A4190" s="882">
        <f>ROW()</f>
        <v>4190</v>
      </c>
      <c r="B4190" s="453"/>
      <c r="D4190" s="1205" t="s">
        <v>35</v>
      </c>
      <c r="E4190" s="1205"/>
      <c r="F4190" s="1205"/>
      <c r="G4190" s="1205"/>
      <c r="H4190" s="4"/>
      <c r="I4190" s="4"/>
      <c r="J4190" s="329"/>
      <c r="K4190" s="4"/>
      <c r="L4190" s="4"/>
      <c r="M4190" s="4"/>
      <c r="N4190" s="4"/>
      <c r="O4190" s="329"/>
      <c r="P4190" s="4"/>
      <c r="Q4190" s="4"/>
      <c r="R4190" s="4"/>
      <c r="S4190" s="316"/>
      <c r="T4190" s="53"/>
      <c r="U4190" s="53"/>
      <c r="V4190" s="53"/>
      <c r="W4190" s="53"/>
      <c r="X4190" s="44"/>
      <c r="Y4190" s="252"/>
      <c r="Z4190" s="53"/>
      <c r="AA4190" s="53"/>
      <c r="AB4190" s="53"/>
      <c r="AC4190" s="53"/>
      <c r="AD4190" s="44"/>
      <c r="AE4190" s="252"/>
      <c r="AF4190" s="53"/>
      <c r="AG4190" s="53"/>
      <c r="AH4190" s="53"/>
      <c r="AI4190" s="44">
        <f>AI$687</f>
        <v>0</v>
      </c>
      <c r="AJ4190" s="252"/>
      <c r="AK4190" s="53"/>
      <c r="AL4190" s="53"/>
      <c r="AM4190" s="53"/>
      <c r="AN4190" s="44"/>
    </row>
    <row r="4191" spans="1:40" outlineLevel="2">
      <c r="A4191" s="882">
        <f>ROW()</f>
        <v>4191</v>
      </c>
      <c r="B4191" s="453"/>
      <c r="D4191" s="1205" t="s">
        <v>302</v>
      </c>
      <c r="E4191" s="1205"/>
      <c r="F4191" s="1205"/>
      <c r="G4191" s="1205"/>
      <c r="H4191" s="4"/>
      <c r="I4191" s="4"/>
      <c r="J4191" s="329"/>
      <c r="K4191" s="4"/>
      <c r="L4191" s="4"/>
      <c r="M4191" s="4"/>
      <c r="N4191" s="4"/>
      <c r="O4191" s="329"/>
      <c r="P4191" s="4"/>
      <c r="Q4191" s="4"/>
      <c r="R4191" s="4"/>
      <c r="S4191" s="316"/>
      <c r="T4191" s="53"/>
      <c r="U4191" s="53"/>
      <c r="V4191" s="53"/>
      <c r="W4191" s="53"/>
      <c r="X4191" s="44"/>
      <c r="Y4191" s="252"/>
      <c r="Z4191" s="53"/>
      <c r="AA4191" s="53"/>
      <c r="AB4191" s="53"/>
      <c r="AC4191" s="53"/>
      <c r="AD4191" s="44"/>
      <c r="AE4191" s="252"/>
      <c r="AF4191" s="53"/>
      <c r="AG4191" s="53"/>
      <c r="AH4191" s="53"/>
      <c r="AI4191" s="44">
        <f>AI$688</f>
        <v>0</v>
      </c>
      <c r="AJ4191" s="252"/>
      <c r="AK4191" s="53"/>
      <c r="AL4191" s="53"/>
      <c r="AM4191" s="53"/>
      <c r="AN4191" s="44"/>
    </row>
    <row r="4192" spans="1:40" outlineLevel="2">
      <c r="A4192" s="882">
        <f>ROW()</f>
        <v>4192</v>
      </c>
      <c r="B4192" s="453"/>
      <c r="D4192" s="1205" t="s">
        <v>36</v>
      </c>
      <c r="E4192" s="1205"/>
      <c r="F4192" s="1205"/>
      <c r="G4192" s="1205"/>
      <c r="H4192" s="4"/>
      <c r="I4192" s="4"/>
      <c r="J4192" s="329"/>
      <c r="K4192" s="4"/>
      <c r="L4192" s="4"/>
      <c r="M4192" s="4"/>
      <c r="N4192" s="4"/>
      <c r="O4192" s="329"/>
      <c r="P4192" s="4"/>
      <c r="Q4192" s="4"/>
      <c r="R4192" s="4"/>
      <c r="S4192" s="316"/>
      <c r="T4192" s="53"/>
      <c r="U4192" s="53"/>
      <c r="V4192" s="53"/>
      <c r="W4192" s="53"/>
      <c r="X4192" s="44"/>
      <c r="Y4192" s="252"/>
      <c r="Z4192" s="53"/>
      <c r="AA4192" s="53"/>
      <c r="AB4192" s="53"/>
      <c r="AC4192" s="53"/>
      <c r="AD4192" s="44"/>
      <c r="AE4192" s="252"/>
      <c r="AF4192" s="53"/>
      <c r="AG4192" s="53"/>
      <c r="AH4192" s="53"/>
      <c r="AI4192" s="44">
        <f>AI$689</f>
        <v>0</v>
      </c>
      <c r="AJ4192" s="252"/>
      <c r="AK4192" s="53"/>
      <c r="AL4192" s="53"/>
      <c r="AM4192" s="53"/>
      <c r="AN4192" s="44"/>
    </row>
    <row r="4193" spans="1:40" outlineLevel="2">
      <c r="A4193" s="882">
        <f>ROW()</f>
        <v>4193</v>
      </c>
      <c r="B4193" s="453"/>
      <c r="D4193" s="1205" t="s">
        <v>583</v>
      </c>
      <c r="E4193" s="1205"/>
      <c r="F4193" s="1205"/>
      <c r="G4193" s="1205"/>
      <c r="H4193" s="4"/>
      <c r="I4193" s="4"/>
      <c r="J4193" s="329"/>
      <c r="K4193" s="4"/>
      <c r="L4193" s="4"/>
      <c r="M4193" s="4"/>
      <c r="N4193" s="4"/>
      <c r="O4193" s="329"/>
      <c r="P4193" s="4"/>
      <c r="Q4193" s="4"/>
      <c r="R4193" s="4"/>
      <c r="S4193" s="316"/>
      <c r="T4193" s="53"/>
      <c r="U4193" s="53"/>
      <c r="V4193" s="53"/>
      <c r="W4193" s="53"/>
      <c r="X4193" s="44"/>
      <c r="Y4193" s="252"/>
      <c r="Z4193" s="53"/>
      <c r="AA4193" s="53"/>
      <c r="AB4193" s="53"/>
      <c r="AC4193" s="53"/>
      <c r="AD4193" s="44"/>
      <c r="AE4193" s="252"/>
      <c r="AF4193" s="53"/>
      <c r="AG4193" s="53"/>
      <c r="AH4193" s="53"/>
      <c r="AI4193" s="44">
        <f>AI$690</f>
        <v>0</v>
      </c>
      <c r="AJ4193" s="252"/>
      <c r="AK4193" s="53"/>
      <c r="AL4193" s="53"/>
      <c r="AM4193" s="53"/>
      <c r="AN4193" s="44"/>
    </row>
    <row r="4194" spans="1:40" outlineLevel="2">
      <c r="A4194" s="882">
        <f>ROW()</f>
        <v>4194</v>
      </c>
      <c r="B4194" s="453"/>
      <c r="D4194" s="1205" t="s">
        <v>81</v>
      </c>
      <c r="E4194" s="1205"/>
      <c r="F4194" s="1205"/>
      <c r="G4194" s="1205"/>
      <c r="H4194" s="4"/>
      <c r="I4194" s="4"/>
      <c r="J4194" s="329"/>
      <c r="K4194" s="4"/>
      <c r="L4194" s="4"/>
      <c r="M4194" s="4"/>
      <c r="N4194" s="4"/>
      <c r="O4194" s="329"/>
      <c r="P4194" s="4"/>
      <c r="Q4194" s="4"/>
      <c r="R4194" s="4"/>
      <c r="S4194" s="316"/>
      <c r="T4194" s="53"/>
      <c r="U4194" s="53"/>
      <c r="V4194" s="53"/>
      <c r="W4194" s="53"/>
      <c r="X4194" s="44"/>
      <c r="Y4194" s="252"/>
      <c r="Z4194" s="53"/>
      <c r="AA4194" s="53"/>
      <c r="AB4194" s="53"/>
      <c r="AC4194" s="53"/>
      <c r="AD4194" s="44"/>
      <c r="AE4194" s="252"/>
      <c r="AF4194" s="53"/>
      <c r="AG4194" s="53"/>
      <c r="AH4194" s="53"/>
      <c r="AI4194" s="44">
        <f>AI$691</f>
        <v>0</v>
      </c>
      <c r="AJ4194" s="252"/>
      <c r="AK4194" s="53"/>
      <c r="AL4194" s="53"/>
      <c r="AM4194" s="53"/>
      <c r="AN4194" s="44"/>
    </row>
    <row r="4195" spans="1:40" outlineLevel="2">
      <c r="A4195" s="882">
        <f>ROW()</f>
        <v>4195</v>
      </c>
      <c r="B4195" s="453"/>
      <c r="D4195" s="1205" t="s">
        <v>28</v>
      </c>
      <c r="E4195" s="1205"/>
      <c r="F4195" s="1205"/>
      <c r="G4195" s="1205"/>
      <c r="H4195" s="4"/>
      <c r="I4195" s="4"/>
      <c r="J4195" s="329"/>
      <c r="K4195" s="4"/>
      <c r="L4195" s="4"/>
      <c r="M4195" s="4"/>
      <c r="N4195" s="4"/>
      <c r="O4195" s="329"/>
      <c r="P4195" s="4"/>
      <c r="Q4195" s="4"/>
      <c r="R4195" s="4"/>
      <c r="S4195" s="316"/>
      <c r="T4195" s="53"/>
      <c r="U4195" s="53"/>
      <c r="V4195" s="53"/>
      <c r="W4195" s="53"/>
      <c r="X4195" s="44"/>
      <c r="Y4195" s="252"/>
      <c r="Z4195" s="53"/>
      <c r="AA4195" s="53"/>
      <c r="AB4195" s="53"/>
      <c r="AC4195" s="53"/>
      <c r="AD4195" s="44"/>
      <c r="AE4195" s="252"/>
      <c r="AF4195" s="53"/>
      <c r="AG4195" s="53"/>
      <c r="AH4195" s="53"/>
      <c r="AI4195" s="44">
        <f>AI$692</f>
        <v>0</v>
      </c>
      <c r="AJ4195" s="252"/>
      <c r="AK4195" s="53"/>
      <c r="AL4195" s="53"/>
      <c r="AM4195" s="53"/>
      <c r="AN4195" s="44"/>
    </row>
    <row r="4196" spans="1:40" outlineLevel="2">
      <c r="A4196" s="882">
        <f>ROW()</f>
        <v>4196</v>
      </c>
      <c r="B4196" s="453"/>
      <c r="D4196" s="1206" t="s">
        <v>443</v>
      </c>
      <c r="E4196" s="1206"/>
      <c r="F4196" s="1206"/>
      <c r="G4196" s="1206"/>
      <c r="H4196" s="28"/>
      <c r="I4196" s="28"/>
      <c r="J4196" s="1207"/>
      <c r="K4196" s="28"/>
      <c r="L4196" s="28"/>
      <c r="M4196" s="28"/>
      <c r="N4196" s="28"/>
      <c r="O4196" s="1207"/>
      <c r="P4196" s="28"/>
      <c r="Q4196" s="28"/>
      <c r="R4196" s="28"/>
      <c r="S4196" s="317"/>
      <c r="T4196" s="54"/>
      <c r="U4196" s="54"/>
      <c r="V4196" s="54"/>
      <c r="W4196" s="54"/>
      <c r="X4196" s="46"/>
      <c r="Y4196" s="253"/>
      <c r="Z4196" s="54"/>
      <c r="AA4196" s="54"/>
      <c r="AB4196" s="54"/>
      <c r="AC4196" s="54"/>
      <c r="AD4196" s="46"/>
      <c r="AE4196" s="253"/>
      <c r="AF4196" s="54"/>
      <c r="AG4196" s="54"/>
      <c r="AH4196" s="54"/>
      <c r="AI4196" s="46">
        <f>AI$693</f>
        <v>0</v>
      </c>
      <c r="AJ4196" s="253"/>
      <c r="AK4196" s="54"/>
      <c r="AL4196" s="54"/>
      <c r="AM4196" s="54"/>
      <c r="AN4196" s="46"/>
    </row>
    <row r="4197" spans="1:40" outlineLevel="2">
      <c r="A4197" s="882">
        <f>ROW()</f>
        <v>4197</v>
      </c>
      <c r="B4197" s="453"/>
      <c r="D4197" s="452" t="s">
        <v>24</v>
      </c>
      <c r="H4197" s="458"/>
      <c r="I4197" s="458"/>
      <c r="J4197" s="459"/>
      <c r="K4197" s="458"/>
      <c r="L4197" s="458"/>
      <c r="M4197" s="458"/>
      <c r="N4197" s="458"/>
      <c r="O4197" s="459"/>
      <c r="P4197" s="458"/>
      <c r="Q4197" s="458"/>
      <c r="R4197" s="458"/>
      <c r="S4197" s="463"/>
      <c r="T4197" s="444">
        <f t="shared" ref="T4197:AN4197" si="3088">SUM(T4181:T4196)</f>
        <v>0</v>
      </c>
      <c r="U4197" s="444">
        <f t="shared" si="3088"/>
        <v>0</v>
      </c>
      <c r="V4197" s="444">
        <f t="shared" si="3088"/>
        <v>0</v>
      </c>
      <c r="W4197" s="444">
        <f t="shared" si="3088"/>
        <v>0</v>
      </c>
      <c r="X4197" s="445">
        <f t="shared" si="3088"/>
        <v>0</v>
      </c>
      <c r="Y4197" s="466">
        <f t="shared" si="3088"/>
        <v>0</v>
      </c>
      <c r="Z4197" s="444">
        <f t="shared" si="3088"/>
        <v>0</v>
      </c>
      <c r="AA4197" s="444">
        <f t="shared" si="3088"/>
        <v>0</v>
      </c>
      <c r="AB4197" s="444">
        <f t="shared" si="3088"/>
        <v>0</v>
      </c>
      <c r="AC4197" s="444">
        <f t="shared" si="3088"/>
        <v>0</v>
      </c>
      <c r="AD4197" s="445">
        <f t="shared" si="3088"/>
        <v>0</v>
      </c>
      <c r="AE4197" s="466">
        <f t="shared" si="3088"/>
        <v>0</v>
      </c>
      <c r="AF4197" s="444">
        <f t="shared" si="3088"/>
        <v>0</v>
      </c>
      <c r="AG4197" s="444">
        <f t="shared" si="3088"/>
        <v>0</v>
      </c>
      <c r="AH4197" s="444">
        <f t="shared" si="3088"/>
        <v>0</v>
      </c>
      <c r="AI4197" s="445">
        <f t="shared" si="3088"/>
        <v>0</v>
      </c>
      <c r="AJ4197" s="466">
        <f t="shared" si="3088"/>
        <v>0</v>
      </c>
      <c r="AK4197" s="444">
        <f t="shared" si="3088"/>
        <v>0</v>
      </c>
      <c r="AL4197" s="444">
        <f t="shared" si="3088"/>
        <v>0</v>
      </c>
      <c r="AM4197" s="444">
        <f t="shared" si="3088"/>
        <v>0</v>
      </c>
      <c r="AN4197" s="445">
        <f t="shared" si="3088"/>
        <v>0</v>
      </c>
    </row>
    <row r="4198" spans="1:40" outlineLevel="1">
      <c r="A4198" s="732" t="s">
        <v>21</v>
      </c>
      <c r="B4198" s="733"/>
      <c r="C4198" s="881"/>
      <c r="D4198" s="733"/>
      <c r="E4198" s="733"/>
      <c r="F4198" s="733"/>
      <c r="G4198" s="733"/>
      <c r="H4198" s="733"/>
      <c r="I4198" s="730"/>
      <c r="J4198" s="729"/>
      <c r="K4198" s="730"/>
      <c r="L4198" s="730"/>
      <c r="M4198" s="730"/>
      <c r="N4198" s="730"/>
      <c r="O4198" s="729"/>
      <c r="P4198" s="730"/>
      <c r="Q4198" s="730"/>
      <c r="R4198" s="730"/>
      <c r="S4198" s="731"/>
      <c r="T4198" s="730"/>
      <c r="U4198" s="730"/>
      <c r="V4198" s="730"/>
      <c r="W4198" s="730"/>
      <c r="X4198" s="731"/>
      <c r="Y4198" s="729"/>
      <c r="Z4198" s="730"/>
      <c r="AA4198" s="730"/>
      <c r="AB4198" s="730"/>
      <c r="AC4198" s="730"/>
      <c r="AD4198" s="731"/>
      <c r="AE4198" s="729"/>
      <c r="AF4198" s="730"/>
      <c r="AG4198" s="730"/>
      <c r="AH4198" s="730"/>
      <c r="AI4198" s="731"/>
      <c r="AJ4198" s="729"/>
      <c r="AK4198" s="730"/>
      <c r="AL4198" s="730"/>
      <c r="AM4198" s="730"/>
      <c r="AN4198" s="731"/>
    </row>
    <row r="4199" spans="1:40" outlineLevel="2">
      <c r="A4199" s="882">
        <f>ROW()</f>
        <v>4199</v>
      </c>
      <c r="B4199" s="453"/>
      <c r="D4199" s="452" t="s">
        <v>300</v>
      </c>
      <c r="H4199" s="458"/>
      <c r="I4199" s="458"/>
      <c r="J4199" s="459"/>
      <c r="K4199" s="458"/>
      <c r="L4199" s="458"/>
      <c r="M4199" s="458"/>
      <c r="N4199" s="458"/>
      <c r="O4199" s="443"/>
      <c r="P4199" s="439"/>
      <c r="Q4199" s="439"/>
      <c r="R4199" s="439"/>
      <c r="S4199" s="440"/>
      <c r="T4199" s="439"/>
      <c r="U4199" s="439"/>
      <c r="V4199" s="439"/>
      <c r="W4199" s="439"/>
      <c r="X4199" s="440"/>
      <c r="Y4199" s="443"/>
      <c r="Z4199" s="439"/>
      <c r="AA4199" s="439"/>
      <c r="AB4199" s="439"/>
      <c r="AC4199" s="439"/>
      <c r="AD4199" s="440"/>
      <c r="AE4199" s="443"/>
      <c r="AF4199" s="439"/>
      <c r="AG4199" s="439"/>
      <c r="AH4199" s="439"/>
      <c r="AI4199" s="440"/>
      <c r="AJ4199" s="443">
        <f t="shared" ref="AJ4199:AN4208" si="3089">-IF($D4199="Land",0,IF(AJ4145&lt;0,AJ4145,IF(AJ4127&lt;1,AJ4145,MAX(MIN(IF(AJ4145&gt;0,(AJ4145/AJ4127),0),AJ4145),0)*AJ$9)))</f>
        <v>-3.575812358760385E-2</v>
      </c>
      <c r="AK4199" s="439">
        <f t="shared" si="3089"/>
        <v>-3.5758123587603857E-2</v>
      </c>
      <c r="AL4199" s="439">
        <f t="shared" si="3089"/>
        <v>-3.5758123587603857E-2</v>
      </c>
      <c r="AM4199" s="439">
        <f t="shared" si="3089"/>
        <v>-3.5758123587603857E-2</v>
      </c>
      <c r="AN4199" s="313">
        <f t="shared" si="3089"/>
        <v>-3.5758123587603864E-2</v>
      </c>
    </row>
    <row r="4200" spans="1:40" outlineLevel="2">
      <c r="A4200" s="882">
        <f>ROW()</f>
        <v>4200</v>
      </c>
      <c r="B4200" s="453"/>
      <c r="D4200" s="452" t="s">
        <v>301</v>
      </c>
      <c r="H4200" s="458"/>
      <c r="I4200" s="458"/>
      <c r="J4200" s="459"/>
      <c r="K4200" s="458"/>
      <c r="L4200" s="458"/>
      <c r="M4200" s="458"/>
      <c r="N4200" s="458"/>
      <c r="O4200" s="443"/>
      <c r="P4200" s="439"/>
      <c r="Q4200" s="439"/>
      <c r="R4200" s="439"/>
      <c r="S4200" s="440"/>
      <c r="T4200" s="439"/>
      <c r="U4200" s="439"/>
      <c r="V4200" s="439"/>
      <c r="W4200" s="439"/>
      <c r="X4200" s="440"/>
      <c r="Y4200" s="443"/>
      <c r="Z4200" s="439"/>
      <c r="AA4200" s="439"/>
      <c r="AB4200" s="439"/>
      <c r="AC4200" s="439"/>
      <c r="AD4200" s="440"/>
      <c r="AE4200" s="443"/>
      <c r="AF4200" s="439"/>
      <c r="AG4200" s="439"/>
      <c r="AH4200" s="439"/>
      <c r="AI4200" s="440"/>
      <c r="AJ4200" s="443">
        <f t="shared" si="3089"/>
        <v>0</v>
      </c>
      <c r="AK4200" s="439">
        <f t="shared" si="3089"/>
        <v>0</v>
      </c>
      <c r="AL4200" s="439">
        <f t="shared" si="3089"/>
        <v>0</v>
      </c>
      <c r="AM4200" s="439">
        <f t="shared" si="3089"/>
        <v>0</v>
      </c>
      <c r="AN4200" s="313">
        <f t="shared" si="3089"/>
        <v>0</v>
      </c>
    </row>
    <row r="4201" spans="1:40" outlineLevel="2">
      <c r="A4201" s="882">
        <f>ROW()</f>
        <v>4201</v>
      </c>
      <c r="B4201" s="453"/>
      <c r="D4201" s="452" t="s">
        <v>29</v>
      </c>
      <c r="H4201" s="458"/>
      <c r="I4201" s="458"/>
      <c r="J4201" s="459"/>
      <c r="K4201" s="458"/>
      <c r="L4201" s="458"/>
      <c r="M4201" s="458"/>
      <c r="N4201" s="458"/>
      <c r="O4201" s="443"/>
      <c r="P4201" s="439"/>
      <c r="Q4201" s="439"/>
      <c r="R4201" s="439"/>
      <c r="S4201" s="440"/>
      <c r="T4201" s="439"/>
      <c r="U4201" s="439"/>
      <c r="V4201" s="439"/>
      <c r="W4201" s="439"/>
      <c r="X4201" s="440"/>
      <c r="Y4201" s="443"/>
      <c r="Z4201" s="439"/>
      <c r="AA4201" s="439"/>
      <c r="AB4201" s="439"/>
      <c r="AC4201" s="439"/>
      <c r="AD4201" s="440"/>
      <c r="AE4201" s="443"/>
      <c r="AF4201" s="439"/>
      <c r="AG4201" s="439"/>
      <c r="AH4201" s="439"/>
      <c r="AI4201" s="440"/>
      <c r="AJ4201" s="443">
        <f t="shared" si="3089"/>
        <v>0</v>
      </c>
      <c r="AK4201" s="439">
        <f t="shared" si="3089"/>
        <v>0</v>
      </c>
      <c r="AL4201" s="439">
        <f t="shared" si="3089"/>
        <v>0</v>
      </c>
      <c r="AM4201" s="439">
        <f t="shared" si="3089"/>
        <v>0</v>
      </c>
      <c r="AN4201" s="313">
        <f t="shared" si="3089"/>
        <v>0</v>
      </c>
    </row>
    <row r="4202" spans="1:40" outlineLevel="2">
      <c r="A4202" s="882">
        <f>ROW()</f>
        <v>4202</v>
      </c>
      <c r="B4202" s="453"/>
      <c r="D4202" s="452" t="s">
        <v>30</v>
      </c>
      <c r="H4202" s="458"/>
      <c r="I4202" s="458"/>
      <c r="J4202" s="459"/>
      <c r="K4202" s="458"/>
      <c r="L4202" s="458"/>
      <c r="M4202" s="458"/>
      <c r="N4202" s="458"/>
      <c r="O4202" s="443"/>
      <c r="P4202" s="439"/>
      <c r="Q4202" s="439"/>
      <c r="R4202" s="439"/>
      <c r="S4202" s="440"/>
      <c r="T4202" s="439"/>
      <c r="U4202" s="439"/>
      <c r="V4202" s="439"/>
      <c r="W4202" s="439"/>
      <c r="X4202" s="440"/>
      <c r="Y4202" s="443"/>
      <c r="Z4202" s="439"/>
      <c r="AA4202" s="439"/>
      <c r="AB4202" s="439"/>
      <c r="AC4202" s="439"/>
      <c r="AD4202" s="440"/>
      <c r="AE4202" s="443"/>
      <c r="AF4202" s="439"/>
      <c r="AG4202" s="439"/>
      <c r="AH4202" s="439"/>
      <c r="AI4202" s="440"/>
      <c r="AJ4202" s="443">
        <f t="shared" si="3089"/>
        <v>-0.58668807883990948</v>
      </c>
      <c r="AK4202" s="439">
        <f t="shared" si="3089"/>
        <v>-0.58668807883990948</v>
      </c>
      <c r="AL4202" s="439">
        <f t="shared" si="3089"/>
        <v>-0.58668807883990937</v>
      </c>
      <c r="AM4202" s="439">
        <f t="shared" si="3089"/>
        <v>-0.58668807883990948</v>
      </c>
      <c r="AN4202" s="313">
        <f t="shared" si="3089"/>
        <v>-0.58668807883990937</v>
      </c>
    </row>
    <row r="4203" spans="1:40" outlineLevel="2">
      <c r="A4203" s="882">
        <f>ROW()</f>
        <v>4203</v>
      </c>
      <c r="B4203" s="453"/>
      <c r="D4203" s="452" t="s">
        <v>31</v>
      </c>
      <c r="H4203" s="458"/>
      <c r="I4203" s="458"/>
      <c r="J4203" s="459"/>
      <c r="K4203" s="458"/>
      <c r="L4203" s="458"/>
      <c r="M4203" s="458"/>
      <c r="N4203" s="458"/>
      <c r="O4203" s="443"/>
      <c r="P4203" s="439"/>
      <c r="Q4203" s="439"/>
      <c r="R4203" s="439"/>
      <c r="S4203" s="440"/>
      <c r="T4203" s="439"/>
      <c r="U4203" s="439"/>
      <c r="V4203" s="439"/>
      <c r="W4203" s="439"/>
      <c r="X4203" s="440"/>
      <c r="Y4203" s="443"/>
      <c r="Z4203" s="439"/>
      <c r="AA4203" s="439"/>
      <c r="AB4203" s="439"/>
      <c r="AC4203" s="439"/>
      <c r="AD4203" s="440"/>
      <c r="AE4203" s="443"/>
      <c r="AF4203" s="439"/>
      <c r="AG4203" s="439"/>
      <c r="AH4203" s="439"/>
      <c r="AI4203" s="440"/>
      <c r="AJ4203" s="443">
        <f t="shared" si="3089"/>
        <v>0</v>
      </c>
      <c r="AK4203" s="439">
        <f t="shared" si="3089"/>
        <v>0</v>
      </c>
      <c r="AL4203" s="439">
        <f t="shared" si="3089"/>
        <v>0</v>
      </c>
      <c r="AM4203" s="439">
        <f t="shared" si="3089"/>
        <v>0</v>
      </c>
      <c r="AN4203" s="313">
        <f t="shared" si="3089"/>
        <v>0</v>
      </c>
    </row>
    <row r="4204" spans="1:40" outlineLevel="2">
      <c r="A4204" s="882">
        <f>ROW()</f>
        <v>4204</v>
      </c>
      <c r="B4204" s="453"/>
      <c r="D4204" s="452" t="s">
        <v>32</v>
      </c>
      <c r="H4204" s="458"/>
      <c r="I4204" s="458"/>
      <c r="J4204" s="459"/>
      <c r="K4204" s="458"/>
      <c r="L4204" s="458"/>
      <c r="M4204" s="458"/>
      <c r="N4204" s="458"/>
      <c r="O4204" s="443"/>
      <c r="P4204" s="439"/>
      <c r="Q4204" s="439"/>
      <c r="R4204" s="439"/>
      <c r="S4204" s="440"/>
      <c r="T4204" s="439"/>
      <c r="U4204" s="439"/>
      <c r="V4204" s="439"/>
      <c r="W4204" s="439"/>
      <c r="X4204" s="440"/>
      <c r="Y4204" s="443"/>
      <c r="Z4204" s="439"/>
      <c r="AA4204" s="439"/>
      <c r="AB4204" s="439"/>
      <c r="AC4204" s="439"/>
      <c r="AD4204" s="440"/>
      <c r="AE4204" s="443"/>
      <c r="AF4204" s="439"/>
      <c r="AG4204" s="439"/>
      <c r="AH4204" s="439"/>
      <c r="AI4204" s="440"/>
      <c r="AJ4204" s="443">
        <f t="shared" si="3089"/>
        <v>-4.8506466124757751E-2</v>
      </c>
      <c r="AK4204" s="439">
        <f t="shared" si="3089"/>
        <v>-4.8506466124757751E-2</v>
      </c>
      <c r="AL4204" s="439">
        <f t="shared" si="3089"/>
        <v>-4.8506466124757751E-2</v>
      </c>
      <c r="AM4204" s="439">
        <f t="shared" si="3089"/>
        <v>-4.8506466124757744E-2</v>
      </c>
      <c r="AN4204" s="313">
        <f t="shared" si="3089"/>
        <v>-4.8506466124757744E-2</v>
      </c>
    </row>
    <row r="4205" spans="1:40" outlineLevel="2">
      <c r="A4205" s="882">
        <f>ROW()</f>
        <v>4205</v>
      </c>
      <c r="B4205" s="453"/>
      <c r="D4205" s="452" t="s">
        <v>33</v>
      </c>
      <c r="H4205" s="458"/>
      <c r="I4205" s="458"/>
      <c r="J4205" s="459"/>
      <c r="K4205" s="458"/>
      <c r="L4205" s="458"/>
      <c r="M4205" s="458"/>
      <c r="N4205" s="458"/>
      <c r="O4205" s="443"/>
      <c r="P4205" s="439"/>
      <c r="Q4205" s="439"/>
      <c r="R4205" s="439"/>
      <c r="S4205" s="440"/>
      <c r="T4205" s="439"/>
      <c r="U4205" s="439"/>
      <c r="V4205" s="439"/>
      <c r="W4205" s="439"/>
      <c r="X4205" s="440"/>
      <c r="Y4205" s="443"/>
      <c r="Z4205" s="439"/>
      <c r="AA4205" s="439"/>
      <c r="AB4205" s="439"/>
      <c r="AC4205" s="439"/>
      <c r="AD4205" s="440"/>
      <c r="AE4205" s="443"/>
      <c r="AF4205" s="439"/>
      <c r="AG4205" s="439"/>
      <c r="AH4205" s="439"/>
      <c r="AI4205" s="440"/>
      <c r="AJ4205" s="443">
        <f t="shared" si="3089"/>
        <v>-4.4389572254335272E-3</v>
      </c>
      <c r="AK4205" s="439">
        <f t="shared" si="3089"/>
        <v>-4.4389572254335272E-3</v>
      </c>
      <c r="AL4205" s="439">
        <f t="shared" si="3089"/>
        <v>-4.4389572254335272E-3</v>
      </c>
      <c r="AM4205" s="439">
        <f t="shared" si="3089"/>
        <v>-4.4389572254335272E-3</v>
      </c>
      <c r="AN4205" s="313">
        <f t="shared" si="3089"/>
        <v>-4.4389572254335272E-3</v>
      </c>
    </row>
    <row r="4206" spans="1:40" outlineLevel="2">
      <c r="A4206" s="882">
        <f>ROW()</f>
        <v>4206</v>
      </c>
      <c r="B4206" s="453"/>
      <c r="D4206" s="452" t="s">
        <v>27</v>
      </c>
      <c r="H4206" s="458"/>
      <c r="I4206" s="458"/>
      <c r="J4206" s="459"/>
      <c r="K4206" s="458"/>
      <c r="L4206" s="458"/>
      <c r="M4206" s="458"/>
      <c r="N4206" s="458"/>
      <c r="O4206" s="443"/>
      <c r="P4206" s="439"/>
      <c r="Q4206" s="439"/>
      <c r="R4206" s="439"/>
      <c r="S4206" s="440"/>
      <c r="T4206" s="439"/>
      <c r="U4206" s="439"/>
      <c r="V4206" s="439"/>
      <c r="W4206" s="439"/>
      <c r="X4206" s="440"/>
      <c r="Y4206" s="443"/>
      <c r="Z4206" s="439"/>
      <c r="AA4206" s="439"/>
      <c r="AB4206" s="439"/>
      <c r="AC4206" s="439"/>
      <c r="AD4206" s="440"/>
      <c r="AE4206" s="443"/>
      <c r="AF4206" s="439"/>
      <c r="AG4206" s="439"/>
      <c r="AH4206" s="439"/>
      <c r="AI4206" s="440"/>
      <c r="AJ4206" s="443">
        <f t="shared" si="3089"/>
        <v>-6.9798555716120755E-3</v>
      </c>
      <c r="AK4206" s="439">
        <f t="shared" si="3089"/>
        <v>-6.9798555716120763E-3</v>
      </c>
      <c r="AL4206" s="439">
        <f t="shared" si="3089"/>
        <v>-6.9798555716120763E-3</v>
      </c>
      <c r="AM4206" s="439">
        <f t="shared" si="3089"/>
        <v>-6.9798555716120763E-3</v>
      </c>
      <c r="AN4206" s="313">
        <f t="shared" si="3089"/>
        <v>-6.9798555716120763E-3</v>
      </c>
    </row>
    <row r="4207" spans="1:40" outlineLevel="2">
      <c r="A4207" s="882">
        <f>ROW()</f>
        <v>4207</v>
      </c>
      <c r="B4207" s="453"/>
      <c r="D4207" s="452" t="s">
        <v>34</v>
      </c>
      <c r="H4207" s="458"/>
      <c r="I4207" s="458"/>
      <c r="J4207" s="459"/>
      <c r="K4207" s="458"/>
      <c r="L4207" s="458"/>
      <c r="M4207" s="458"/>
      <c r="N4207" s="458"/>
      <c r="O4207" s="443"/>
      <c r="P4207" s="439"/>
      <c r="Q4207" s="439"/>
      <c r="R4207" s="439"/>
      <c r="S4207" s="440"/>
      <c r="T4207" s="439"/>
      <c r="U4207" s="439"/>
      <c r="V4207" s="439"/>
      <c r="W4207" s="439"/>
      <c r="X4207" s="440"/>
      <c r="Y4207" s="443"/>
      <c r="Z4207" s="439"/>
      <c r="AA4207" s="439"/>
      <c r="AB4207" s="439"/>
      <c r="AC4207" s="439"/>
      <c r="AD4207" s="440"/>
      <c r="AE4207" s="443"/>
      <c r="AF4207" s="439"/>
      <c r="AG4207" s="439"/>
      <c r="AH4207" s="439"/>
      <c r="AI4207" s="440"/>
      <c r="AJ4207" s="443">
        <f t="shared" si="3089"/>
        <v>-1.1053054179162536</v>
      </c>
      <c r="AK4207" s="439">
        <f t="shared" si="3089"/>
        <v>-1.1053054179162536</v>
      </c>
      <c r="AL4207" s="439">
        <f t="shared" si="3089"/>
        <v>-1.1053054179162536</v>
      </c>
      <c r="AM4207" s="439">
        <f t="shared" si="3089"/>
        <v>-1.1053054179162538</v>
      </c>
      <c r="AN4207" s="313">
        <f t="shared" si="3089"/>
        <v>-1.1053054179162538</v>
      </c>
    </row>
    <row r="4208" spans="1:40" outlineLevel="2">
      <c r="A4208" s="882">
        <f>ROW()</f>
        <v>4208</v>
      </c>
      <c r="B4208" s="453"/>
      <c r="D4208" s="452" t="s">
        <v>35</v>
      </c>
      <c r="H4208" s="458"/>
      <c r="I4208" s="458"/>
      <c r="J4208" s="459"/>
      <c r="K4208" s="458"/>
      <c r="L4208" s="458"/>
      <c r="M4208" s="458"/>
      <c r="N4208" s="458"/>
      <c r="O4208" s="443"/>
      <c r="P4208" s="439"/>
      <c r="Q4208" s="439"/>
      <c r="R4208" s="439"/>
      <c r="S4208" s="440"/>
      <c r="T4208" s="439"/>
      <c r="U4208" s="439"/>
      <c r="V4208" s="439"/>
      <c r="W4208" s="439"/>
      <c r="X4208" s="440"/>
      <c r="Y4208" s="443"/>
      <c r="Z4208" s="439"/>
      <c r="AA4208" s="439"/>
      <c r="AB4208" s="439"/>
      <c r="AC4208" s="439"/>
      <c r="AD4208" s="440"/>
      <c r="AE4208" s="443"/>
      <c r="AF4208" s="439"/>
      <c r="AG4208" s="439"/>
      <c r="AH4208" s="439"/>
      <c r="AI4208" s="440"/>
      <c r="AJ4208" s="443">
        <f t="shared" si="3089"/>
        <v>-0.11770095945854533</v>
      </c>
      <c r="AK4208" s="439">
        <f t="shared" si="3089"/>
        <v>-0.11770095945854532</v>
      </c>
      <c r="AL4208" s="439">
        <f t="shared" si="3089"/>
        <v>-0.11770095945854532</v>
      </c>
      <c r="AM4208" s="439">
        <f t="shared" si="3089"/>
        <v>-0.11770095945854532</v>
      </c>
      <c r="AN4208" s="313">
        <f t="shared" si="3089"/>
        <v>-0.11770095945854532</v>
      </c>
    </row>
    <row r="4209" spans="1:40" outlineLevel="2">
      <c r="A4209" s="882">
        <f>ROW()</f>
        <v>4209</v>
      </c>
      <c r="B4209" s="453"/>
      <c r="D4209" s="452" t="s">
        <v>302</v>
      </c>
      <c r="H4209" s="458"/>
      <c r="I4209" s="458"/>
      <c r="J4209" s="459"/>
      <c r="K4209" s="458"/>
      <c r="L4209" s="458"/>
      <c r="M4209" s="458"/>
      <c r="N4209" s="458"/>
      <c r="O4209" s="443"/>
      <c r="P4209" s="439"/>
      <c r="Q4209" s="439"/>
      <c r="R4209" s="439"/>
      <c r="S4209" s="440"/>
      <c r="T4209" s="439"/>
      <c r="U4209" s="439"/>
      <c r="V4209" s="439"/>
      <c r="W4209" s="439"/>
      <c r="X4209" s="440"/>
      <c r="Y4209" s="443"/>
      <c r="Z4209" s="439"/>
      <c r="AA4209" s="439"/>
      <c r="AB4209" s="439"/>
      <c r="AC4209" s="439"/>
      <c r="AD4209" s="440"/>
      <c r="AE4209" s="443"/>
      <c r="AF4209" s="439"/>
      <c r="AG4209" s="439"/>
      <c r="AH4209" s="439"/>
      <c r="AI4209" s="440"/>
      <c r="AJ4209" s="443">
        <f t="shared" ref="AJ4209:AN4214" si="3090">-IF($D4209="Land",0,IF(AJ4155&lt;0,AJ4155,IF(AJ4137&lt;1,AJ4155,MAX(MIN(IF(AJ4155&gt;0,(AJ4155/AJ4137),0),AJ4155),0)*AJ$9)))</f>
        <v>-0.2953446299880057</v>
      </c>
      <c r="AK4209" s="439">
        <f t="shared" si="3090"/>
        <v>-0.29534462998800565</v>
      </c>
      <c r="AL4209" s="439">
        <f t="shared" si="3090"/>
        <v>-0.29534462998800565</v>
      </c>
      <c r="AM4209" s="439">
        <f t="shared" si="3090"/>
        <v>-0.29534462998800565</v>
      </c>
      <c r="AN4209" s="313">
        <f t="shared" si="3090"/>
        <v>-0.29534462998800565</v>
      </c>
    </row>
    <row r="4210" spans="1:40" outlineLevel="2">
      <c r="A4210" s="882">
        <f>ROW()</f>
        <v>4210</v>
      </c>
      <c r="B4210" s="453"/>
      <c r="D4210" s="452" t="s">
        <v>36</v>
      </c>
      <c r="H4210" s="458"/>
      <c r="I4210" s="458"/>
      <c r="J4210" s="459"/>
      <c r="K4210" s="458"/>
      <c r="L4210" s="458"/>
      <c r="M4210" s="458"/>
      <c r="N4210" s="458"/>
      <c r="O4210" s="443"/>
      <c r="P4210" s="439"/>
      <c r="Q4210" s="439"/>
      <c r="R4210" s="439"/>
      <c r="S4210" s="440"/>
      <c r="T4210" s="439"/>
      <c r="U4210" s="439"/>
      <c r="V4210" s="439"/>
      <c r="W4210" s="439"/>
      <c r="X4210" s="440"/>
      <c r="Y4210" s="443"/>
      <c r="Z4210" s="439"/>
      <c r="AA4210" s="439"/>
      <c r="AB4210" s="439"/>
      <c r="AC4210" s="439"/>
      <c r="AD4210" s="440"/>
      <c r="AE4210" s="443"/>
      <c r="AF4210" s="439"/>
      <c r="AG4210" s="439"/>
      <c r="AH4210" s="439"/>
      <c r="AI4210" s="440"/>
      <c r="AJ4210" s="443">
        <f t="shared" si="3090"/>
        <v>-1.0793409417110458</v>
      </c>
      <c r="AK4210" s="439">
        <f t="shared" si="3090"/>
        <v>-1.0793409417110458</v>
      </c>
      <c r="AL4210" s="439">
        <f t="shared" si="3090"/>
        <v>-1.0793409417110458</v>
      </c>
      <c r="AM4210" s="439">
        <f t="shared" si="3090"/>
        <v>-1.0793409417110458</v>
      </c>
      <c r="AN4210" s="313">
        <f t="shared" si="3090"/>
        <v>-1.0793409417110458</v>
      </c>
    </row>
    <row r="4211" spans="1:40" outlineLevel="2">
      <c r="A4211" s="882">
        <f>ROW()</f>
        <v>4211</v>
      </c>
      <c r="B4211" s="453"/>
      <c r="D4211" s="452" t="s">
        <v>583</v>
      </c>
      <c r="H4211" s="458"/>
      <c r="I4211" s="458"/>
      <c r="J4211" s="459"/>
      <c r="K4211" s="458"/>
      <c r="L4211" s="458"/>
      <c r="M4211" s="458"/>
      <c r="N4211" s="458"/>
      <c r="O4211" s="443"/>
      <c r="P4211" s="439"/>
      <c r="Q4211" s="439"/>
      <c r="R4211" s="439"/>
      <c r="S4211" s="440"/>
      <c r="T4211" s="439"/>
      <c r="U4211" s="439"/>
      <c r="V4211" s="439"/>
      <c r="W4211" s="439"/>
      <c r="X4211" s="440"/>
      <c r="Y4211" s="443"/>
      <c r="Z4211" s="439"/>
      <c r="AA4211" s="439"/>
      <c r="AB4211" s="439"/>
      <c r="AC4211" s="439"/>
      <c r="AD4211" s="440"/>
      <c r="AE4211" s="443"/>
      <c r="AF4211" s="439"/>
      <c r="AG4211" s="439"/>
      <c r="AH4211" s="439"/>
      <c r="AI4211" s="440"/>
      <c r="AJ4211" s="443">
        <f t="shared" si="3090"/>
        <v>-4.9567795028678766E-2</v>
      </c>
      <c r="AK4211" s="439">
        <f t="shared" si="3090"/>
        <v>-4.9567795028678766E-2</v>
      </c>
      <c r="AL4211" s="439">
        <f t="shared" si="3090"/>
        <v>-4.9567795028678766E-2</v>
      </c>
      <c r="AM4211" s="439">
        <f t="shared" si="3090"/>
        <v>-4.9567795028678766E-2</v>
      </c>
      <c r="AN4211" s="313">
        <f t="shared" si="3090"/>
        <v>-4.9567795028678772E-2</v>
      </c>
    </row>
    <row r="4212" spans="1:40" outlineLevel="2">
      <c r="A4212" s="882">
        <f>ROW()</f>
        <v>4212</v>
      </c>
      <c r="B4212" s="453"/>
      <c r="D4212" s="452" t="s">
        <v>81</v>
      </c>
      <c r="H4212" s="458"/>
      <c r="I4212" s="458"/>
      <c r="J4212" s="459"/>
      <c r="K4212" s="458"/>
      <c r="L4212" s="458"/>
      <c r="M4212" s="458"/>
      <c r="N4212" s="458"/>
      <c r="O4212" s="443"/>
      <c r="P4212" s="439"/>
      <c r="Q4212" s="439"/>
      <c r="R4212" s="439"/>
      <c r="S4212" s="440"/>
      <c r="T4212" s="439"/>
      <c r="U4212" s="439"/>
      <c r="V4212" s="439"/>
      <c r="W4212" s="439"/>
      <c r="X4212" s="440"/>
      <c r="Y4212" s="443"/>
      <c r="Z4212" s="439"/>
      <c r="AA4212" s="439"/>
      <c r="AB4212" s="439"/>
      <c r="AC4212" s="439"/>
      <c r="AD4212" s="440"/>
      <c r="AE4212" s="443"/>
      <c r="AF4212" s="439"/>
      <c r="AG4212" s="439"/>
      <c r="AH4212" s="439"/>
      <c r="AI4212" s="440"/>
      <c r="AJ4212" s="443">
        <f t="shared" si="3090"/>
        <v>0</v>
      </c>
      <c r="AK4212" s="439">
        <f t="shared" si="3090"/>
        <v>0</v>
      </c>
      <c r="AL4212" s="439">
        <f t="shared" si="3090"/>
        <v>0</v>
      </c>
      <c r="AM4212" s="439">
        <f t="shared" si="3090"/>
        <v>0</v>
      </c>
      <c r="AN4212" s="313">
        <f t="shared" si="3090"/>
        <v>0</v>
      </c>
    </row>
    <row r="4213" spans="1:40" outlineLevel="2">
      <c r="A4213" s="882">
        <f>ROW()</f>
        <v>4213</v>
      </c>
      <c r="B4213" s="453"/>
      <c r="D4213" s="452" t="s">
        <v>28</v>
      </c>
      <c r="H4213" s="458"/>
      <c r="I4213" s="458"/>
      <c r="J4213" s="459"/>
      <c r="K4213" s="458"/>
      <c r="L4213" s="458"/>
      <c r="M4213" s="458"/>
      <c r="N4213" s="458"/>
      <c r="O4213" s="443"/>
      <c r="P4213" s="439"/>
      <c r="Q4213" s="439"/>
      <c r="R4213" s="439"/>
      <c r="S4213" s="440"/>
      <c r="T4213" s="439"/>
      <c r="U4213" s="439"/>
      <c r="V4213" s="439"/>
      <c r="W4213" s="439"/>
      <c r="X4213" s="440"/>
      <c r="Y4213" s="443"/>
      <c r="Z4213" s="439"/>
      <c r="AA4213" s="439"/>
      <c r="AB4213" s="439"/>
      <c r="AC4213" s="439"/>
      <c r="AD4213" s="440"/>
      <c r="AE4213" s="443"/>
      <c r="AF4213" s="439"/>
      <c r="AG4213" s="439"/>
      <c r="AH4213" s="439"/>
      <c r="AI4213" s="440"/>
      <c r="AJ4213" s="443">
        <f t="shared" si="3090"/>
        <v>0</v>
      </c>
      <c r="AK4213" s="439">
        <f t="shared" si="3090"/>
        <v>0</v>
      </c>
      <c r="AL4213" s="439">
        <f t="shared" si="3090"/>
        <v>0</v>
      </c>
      <c r="AM4213" s="439">
        <f t="shared" si="3090"/>
        <v>0</v>
      </c>
      <c r="AN4213" s="313">
        <f t="shared" si="3090"/>
        <v>0</v>
      </c>
    </row>
    <row r="4214" spans="1:40" outlineLevel="2">
      <c r="A4214" s="882">
        <f>ROW()</f>
        <v>4214</v>
      </c>
      <c r="B4214" s="453"/>
      <c r="D4214" s="456" t="s">
        <v>443</v>
      </c>
      <c r="E4214" s="456"/>
      <c r="F4214" s="456"/>
      <c r="G4214" s="456"/>
      <c r="H4214" s="460"/>
      <c r="I4214" s="460"/>
      <c r="J4214" s="461"/>
      <c r="K4214" s="460"/>
      <c r="L4214" s="460"/>
      <c r="M4214" s="460"/>
      <c r="N4214" s="460"/>
      <c r="O4214" s="462"/>
      <c r="P4214" s="441"/>
      <c r="Q4214" s="441"/>
      <c r="R4214" s="441"/>
      <c r="S4214" s="442"/>
      <c r="T4214" s="441"/>
      <c r="U4214" s="441"/>
      <c r="V4214" s="441"/>
      <c r="W4214" s="441"/>
      <c r="X4214" s="339"/>
      <c r="Y4214" s="462"/>
      <c r="Z4214" s="441"/>
      <c r="AA4214" s="159"/>
      <c r="AB4214" s="159"/>
      <c r="AC4214" s="159"/>
      <c r="AD4214" s="339"/>
      <c r="AE4214" s="462"/>
      <c r="AF4214" s="159"/>
      <c r="AG4214" s="159"/>
      <c r="AH4214" s="159"/>
      <c r="AI4214" s="339"/>
      <c r="AJ4214" s="462">
        <f t="shared" si="3090"/>
        <v>0</v>
      </c>
      <c r="AK4214" s="159">
        <f t="shared" si="3090"/>
        <v>0</v>
      </c>
      <c r="AL4214" s="159">
        <f t="shared" si="3090"/>
        <v>0</v>
      </c>
      <c r="AM4214" s="159">
        <f t="shared" si="3090"/>
        <v>0</v>
      </c>
      <c r="AN4214" s="321">
        <f t="shared" si="3090"/>
        <v>0</v>
      </c>
    </row>
    <row r="4215" spans="1:40" outlineLevel="2">
      <c r="A4215" s="882">
        <f>ROW()</f>
        <v>4215</v>
      </c>
      <c r="B4215" s="453"/>
      <c r="D4215" s="452" t="s">
        <v>24</v>
      </c>
      <c r="F4215" s="454"/>
      <c r="G4215" s="454"/>
      <c r="H4215" s="448"/>
      <c r="I4215" s="448"/>
      <c r="J4215" s="464"/>
      <c r="K4215" s="448"/>
      <c r="L4215" s="448"/>
      <c r="M4215" s="448"/>
      <c r="N4215" s="448"/>
      <c r="O4215" s="443"/>
      <c r="P4215" s="439"/>
      <c r="Q4215" s="439"/>
      <c r="R4215" s="439"/>
      <c r="S4215" s="440"/>
      <c r="T4215" s="439"/>
      <c r="U4215" s="439"/>
      <c r="V4215" s="439"/>
      <c r="W4215" s="439"/>
      <c r="X4215" s="440"/>
      <c r="Y4215" s="443"/>
      <c r="Z4215" s="439"/>
      <c r="AA4215" s="439"/>
      <c r="AB4215" s="439"/>
      <c r="AC4215" s="439"/>
      <c r="AD4215" s="440"/>
      <c r="AE4215" s="443"/>
      <c r="AF4215" s="439"/>
      <c r="AG4215" s="439"/>
      <c r="AH4215" s="439"/>
      <c r="AI4215" s="440"/>
      <c r="AJ4215" s="443">
        <f>SUM(AJ4199:AJ4214)</f>
        <v>-3.3296312254518456</v>
      </c>
      <c r="AK4215" s="439">
        <f>SUM(AK4199:AK4214)</f>
        <v>-3.3296312254518456</v>
      </c>
      <c r="AL4215" s="439">
        <f>SUM(AL4199:AL4214)</f>
        <v>-3.3296312254518456</v>
      </c>
      <c r="AM4215" s="439">
        <f>SUM(AM4199:AM4214)</f>
        <v>-3.3296312254518461</v>
      </c>
      <c r="AN4215" s="440">
        <f>SUM(AN4199:AN4214)</f>
        <v>-3.3296312254518456</v>
      </c>
    </row>
    <row r="4216" spans="1:40" outlineLevel="1">
      <c r="A4216" s="732" t="s">
        <v>299</v>
      </c>
      <c r="B4216" s="733"/>
      <c r="C4216" s="881"/>
      <c r="D4216" s="733"/>
      <c r="E4216" s="733"/>
      <c r="F4216" s="733"/>
      <c r="G4216" s="730"/>
      <c r="H4216" s="733"/>
      <c r="I4216" s="730"/>
      <c r="J4216" s="729"/>
      <c r="K4216" s="730"/>
      <c r="L4216" s="730"/>
      <c r="M4216" s="730"/>
      <c r="N4216" s="730"/>
      <c r="O4216" s="729"/>
      <c r="P4216" s="730"/>
      <c r="Q4216" s="730"/>
      <c r="R4216" s="730"/>
      <c r="S4216" s="731"/>
      <c r="T4216" s="730"/>
      <c r="U4216" s="730"/>
      <c r="V4216" s="730"/>
      <c r="W4216" s="730"/>
      <c r="X4216" s="731"/>
      <c r="Y4216" s="729"/>
      <c r="Z4216" s="730"/>
      <c r="AA4216" s="730"/>
      <c r="AB4216" s="730"/>
      <c r="AC4216" s="730"/>
      <c r="AD4216" s="731"/>
      <c r="AE4216" s="729"/>
      <c r="AF4216" s="730"/>
      <c r="AG4216" s="730"/>
      <c r="AH4216" s="730"/>
      <c r="AI4216" s="731"/>
      <c r="AJ4216" s="729"/>
      <c r="AK4216" s="730"/>
      <c r="AL4216" s="730"/>
      <c r="AM4216" s="730"/>
      <c r="AN4216" s="731"/>
    </row>
    <row r="4217" spans="1:40" outlineLevel="2">
      <c r="A4217" s="882">
        <f>ROW()</f>
        <v>4217</v>
      </c>
      <c r="B4217" s="453"/>
      <c r="D4217" s="452" t="s">
        <v>300</v>
      </c>
      <c r="H4217" s="458"/>
      <c r="I4217" s="458"/>
      <c r="J4217" s="459"/>
      <c r="K4217" s="458"/>
      <c r="L4217" s="458"/>
      <c r="M4217" s="458"/>
      <c r="N4217" s="458"/>
      <c r="O4217" s="324"/>
      <c r="P4217" s="157"/>
      <c r="Q4217" s="157"/>
      <c r="R4217" s="157"/>
      <c r="S4217" s="320"/>
      <c r="T4217" s="157"/>
      <c r="U4217" s="27"/>
      <c r="V4217" s="27"/>
      <c r="W4217" s="27"/>
      <c r="X4217" s="313"/>
      <c r="Y4217" s="324"/>
      <c r="Z4217" s="157"/>
      <c r="AA4217" s="157"/>
      <c r="AB4217" s="157"/>
      <c r="AC4217" s="157"/>
      <c r="AD4217" s="320"/>
      <c r="AE4217" s="324"/>
      <c r="AF4217" s="157"/>
      <c r="AG4217" s="157"/>
      <c r="AH4217" s="157"/>
      <c r="AI4217" s="320">
        <f>-Input!AI$696</f>
        <v>0</v>
      </c>
      <c r="AJ4217" s="324"/>
      <c r="AK4217" s="157"/>
      <c r="AL4217" s="157"/>
      <c r="AM4217" s="157"/>
      <c r="AN4217" s="320"/>
    </row>
    <row r="4218" spans="1:40" outlineLevel="2">
      <c r="A4218" s="882">
        <f>ROW()</f>
        <v>4218</v>
      </c>
      <c r="B4218" s="453"/>
      <c r="D4218" s="452" t="s">
        <v>301</v>
      </c>
      <c r="H4218" s="458"/>
      <c r="I4218" s="458"/>
      <c r="J4218" s="459"/>
      <c r="K4218" s="458"/>
      <c r="L4218" s="458"/>
      <c r="M4218" s="458"/>
      <c r="N4218" s="458"/>
      <c r="O4218" s="324"/>
      <c r="P4218" s="157"/>
      <c r="Q4218" s="157"/>
      <c r="R4218" s="157"/>
      <c r="S4218" s="320"/>
      <c r="T4218" s="157"/>
      <c r="U4218" s="27"/>
      <c r="V4218" s="27"/>
      <c r="W4218" s="27"/>
      <c r="X4218" s="313"/>
      <c r="Y4218" s="324"/>
      <c r="Z4218" s="157"/>
      <c r="AA4218" s="157"/>
      <c r="AB4218" s="157"/>
      <c r="AC4218" s="157"/>
      <c r="AD4218" s="320"/>
      <c r="AE4218" s="324"/>
      <c r="AF4218" s="157"/>
      <c r="AG4218" s="157"/>
      <c r="AH4218" s="157"/>
      <c r="AI4218" s="320">
        <f>-Input!AI$697</f>
        <v>0</v>
      </c>
      <c r="AJ4218" s="324"/>
      <c r="AK4218" s="157"/>
      <c r="AL4218" s="157"/>
      <c r="AM4218" s="157"/>
      <c r="AN4218" s="320"/>
    </row>
    <row r="4219" spans="1:40" outlineLevel="2">
      <c r="A4219" s="882">
        <f>ROW()</f>
        <v>4219</v>
      </c>
      <c r="B4219" s="453"/>
      <c r="D4219" s="452" t="s">
        <v>29</v>
      </c>
      <c r="H4219" s="458"/>
      <c r="I4219" s="458"/>
      <c r="J4219" s="459"/>
      <c r="K4219" s="458"/>
      <c r="L4219" s="458"/>
      <c r="M4219" s="458"/>
      <c r="N4219" s="458"/>
      <c r="O4219" s="324"/>
      <c r="P4219" s="157"/>
      <c r="Q4219" s="157"/>
      <c r="R4219" s="157"/>
      <c r="S4219" s="320"/>
      <c r="T4219" s="157"/>
      <c r="U4219" s="27"/>
      <c r="V4219" s="27"/>
      <c r="W4219" s="27"/>
      <c r="X4219" s="313"/>
      <c r="Y4219" s="324"/>
      <c r="Z4219" s="157"/>
      <c r="AA4219" s="157"/>
      <c r="AB4219" s="157"/>
      <c r="AC4219" s="157"/>
      <c r="AD4219" s="320"/>
      <c r="AE4219" s="324"/>
      <c r="AF4219" s="157"/>
      <c r="AG4219" s="157"/>
      <c r="AH4219" s="157"/>
      <c r="AI4219" s="320">
        <f>-Input!AI$698</f>
        <v>0</v>
      </c>
      <c r="AJ4219" s="324"/>
      <c r="AK4219" s="157"/>
      <c r="AL4219" s="157"/>
      <c r="AM4219" s="157"/>
      <c r="AN4219" s="320"/>
    </row>
    <row r="4220" spans="1:40" outlineLevel="2">
      <c r="A4220" s="882">
        <f>ROW()</f>
        <v>4220</v>
      </c>
      <c r="B4220" s="453"/>
      <c r="D4220" s="452" t="s">
        <v>30</v>
      </c>
      <c r="H4220" s="458"/>
      <c r="I4220" s="458"/>
      <c r="J4220" s="459"/>
      <c r="K4220" s="458"/>
      <c r="L4220" s="458"/>
      <c r="M4220" s="458"/>
      <c r="N4220" s="458"/>
      <c r="O4220" s="324"/>
      <c r="P4220" s="157"/>
      <c r="Q4220" s="157"/>
      <c r="R4220" s="157"/>
      <c r="S4220" s="320"/>
      <c r="T4220" s="157"/>
      <c r="U4220" s="27"/>
      <c r="V4220" s="27"/>
      <c r="W4220" s="27"/>
      <c r="X4220" s="313"/>
      <c r="Y4220" s="324"/>
      <c r="Z4220" s="157"/>
      <c r="AA4220" s="157"/>
      <c r="AB4220" s="157"/>
      <c r="AC4220" s="157"/>
      <c r="AD4220" s="320"/>
      <c r="AE4220" s="324"/>
      <c r="AF4220" s="157"/>
      <c r="AG4220" s="157"/>
      <c r="AH4220" s="157"/>
      <c r="AI4220" s="320">
        <f>-Input!AI$699</f>
        <v>0</v>
      </c>
      <c r="AJ4220" s="324"/>
      <c r="AK4220" s="157"/>
      <c r="AL4220" s="157"/>
      <c r="AM4220" s="157"/>
      <c r="AN4220" s="320"/>
    </row>
    <row r="4221" spans="1:40" outlineLevel="2">
      <c r="A4221" s="882">
        <f>ROW()</f>
        <v>4221</v>
      </c>
      <c r="B4221" s="453"/>
      <c r="D4221" s="452" t="s">
        <v>31</v>
      </c>
      <c r="H4221" s="458"/>
      <c r="I4221" s="458"/>
      <c r="J4221" s="459"/>
      <c r="K4221" s="458"/>
      <c r="L4221" s="458"/>
      <c r="M4221" s="458"/>
      <c r="N4221" s="458"/>
      <c r="O4221" s="324"/>
      <c r="P4221" s="157"/>
      <c r="Q4221" s="157"/>
      <c r="R4221" s="157"/>
      <c r="S4221" s="320"/>
      <c r="T4221" s="157"/>
      <c r="U4221" s="27"/>
      <c r="V4221" s="27"/>
      <c r="W4221" s="27"/>
      <c r="X4221" s="313"/>
      <c r="Y4221" s="324"/>
      <c r="Z4221" s="157"/>
      <c r="AA4221" s="157"/>
      <c r="AB4221" s="157"/>
      <c r="AC4221" s="157"/>
      <c r="AD4221" s="320"/>
      <c r="AE4221" s="324"/>
      <c r="AF4221" s="157"/>
      <c r="AG4221" s="157"/>
      <c r="AH4221" s="157"/>
      <c r="AI4221" s="320">
        <f>-Input!AI$700</f>
        <v>0</v>
      </c>
      <c r="AJ4221" s="324"/>
      <c r="AK4221" s="157"/>
      <c r="AL4221" s="157"/>
      <c r="AM4221" s="157"/>
      <c r="AN4221" s="320"/>
    </row>
    <row r="4222" spans="1:40" outlineLevel="2">
      <c r="A4222" s="882">
        <f>ROW()</f>
        <v>4222</v>
      </c>
      <c r="B4222" s="453"/>
      <c r="D4222" s="452" t="s">
        <v>32</v>
      </c>
      <c r="H4222" s="458"/>
      <c r="I4222" s="458"/>
      <c r="J4222" s="459"/>
      <c r="K4222" s="458"/>
      <c r="L4222" s="458"/>
      <c r="M4222" s="458"/>
      <c r="N4222" s="458"/>
      <c r="O4222" s="324"/>
      <c r="P4222" s="157"/>
      <c r="Q4222" s="157"/>
      <c r="R4222" s="157"/>
      <c r="S4222" s="320"/>
      <c r="T4222" s="157"/>
      <c r="U4222" s="27"/>
      <c r="V4222" s="27"/>
      <c r="W4222" s="27"/>
      <c r="X4222" s="313"/>
      <c r="Y4222" s="324"/>
      <c r="Z4222" s="157"/>
      <c r="AA4222" s="157"/>
      <c r="AB4222" s="157"/>
      <c r="AC4222" s="157"/>
      <c r="AD4222" s="320"/>
      <c r="AE4222" s="324"/>
      <c r="AF4222" s="157"/>
      <c r="AG4222" s="157"/>
      <c r="AH4222" s="157"/>
      <c r="AI4222" s="320">
        <f>-Input!AI$701</f>
        <v>0</v>
      </c>
      <c r="AJ4222" s="324"/>
      <c r="AK4222" s="157"/>
      <c r="AL4222" s="157"/>
      <c r="AM4222" s="157"/>
      <c r="AN4222" s="320"/>
    </row>
    <row r="4223" spans="1:40" outlineLevel="2">
      <c r="A4223" s="882">
        <f>ROW()</f>
        <v>4223</v>
      </c>
      <c r="B4223" s="453"/>
      <c r="D4223" s="452" t="s">
        <v>33</v>
      </c>
      <c r="H4223" s="458"/>
      <c r="I4223" s="458"/>
      <c r="J4223" s="459"/>
      <c r="K4223" s="458"/>
      <c r="L4223" s="458"/>
      <c r="M4223" s="458"/>
      <c r="N4223" s="458"/>
      <c r="O4223" s="324"/>
      <c r="P4223" s="157"/>
      <c r="Q4223" s="157"/>
      <c r="R4223" s="157"/>
      <c r="S4223" s="320"/>
      <c r="T4223" s="157"/>
      <c r="U4223" s="27"/>
      <c r="V4223" s="27"/>
      <c r="W4223" s="27"/>
      <c r="X4223" s="313"/>
      <c r="Y4223" s="324"/>
      <c r="Z4223" s="157"/>
      <c r="AA4223" s="157"/>
      <c r="AB4223" s="157"/>
      <c r="AC4223" s="157"/>
      <c r="AD4223" s="320"/>
      <c r="AE4223" s="324"/>
      <c r="AF4223" s="157"/>
      <c r="AG4223" s="157"/>
      <c r="AH4223" s="157"/>
      <c r="AI4223" s="320">
        <f>-Input!AI$702</f>
        <v>0</v>
      </c>
      <c r="AJ4223" s="324"/>
      <c r="AK4223" s="157"/>
      <c r="AL4223" s="157"/>
      <c r="AM4223" s="157"/>
      <c r="AN4223" s="320"/>
    </row>
    <row r="4224" spans="1:40" outlineLevel="2">
      <c r="A4224" s="882">
        <f>ROW()</f>
        <v>4224</v>
      </c>
      <c r="B4224" s="453"/>
      <c r="D4224" s="452" t="s">
        <v>27</v>
      </c>
      <c r="H4224" s="458"/>
      <c r="I4224" s="458"/>
      <c r="J4224" s="459"/>
      <c r="K4224" s="458"/>
      <c r="L4224" s="458"/>
      <c r="M4224" s="458"/>
      <c r="N4224" s="458"/>
      <c r="O4224" s="324"/>
      <c r="P4224" s="157"/>
      <c r="Q4224" s="157"/>
      <c r="R4224" s="157"/>
      <c r="S4224" s="320"/>
      <c r="T4224" s="157"/>
      <c r="U4224" s="27"/>
      <c r="V4224" s="27"/>
      <c r="W4224" s="27"/>
      <c r="X4224" s="313"/>
      <c r="Y4224" s="324"/>
      <c r="Z4224" s="157"/>
      <c r="AA4224" s="157"/>
      <c r="AB4224" s="157"/>
      <c r="AC4224" s="157"/>
      <c r="AD4224" s="320"/>
      <c r="AE4224" s="324"/>
      <c r="AF4224" s="157"/>
      <c r="AG4224" s="157"/>
      <c r="AH4224" s="157"/>
      <c r="AI4224" s="320">
        <f>-Input!AI$703</f>
        <v>0</v>
      </c>
      <c r="AJ4224" s="324"/>
      <c r="AK4224" s="157"/>
      <c r="AL4224" s="157"/>
      <c r="AM4224" s="157"/>
      <c r="AN4224" s="320"/>
    </row>
    <row r="4225" spans="1:40" outlineLevel="2">
      <c r="A4225" s="882">
        <f>ROW()</f>
        <v>4225</v>
      </c>
      <c r="B4225" s="453"/>
      <c r="D4225" s="452" t="s">
        <v>34</v>
      </c>
      <c r="H4225" s="458"/>
      <c r="I4225" s="458"/>
      <c r="J4225" s="459"/>
      <c r="K4225" s="458"/>
      <c r="L4225" s="458"/>
      <c r="M4225" s="458"/>
      <c r="N4225" s="458"/>
      <c r="O4225" s="324"/>
      <c r="P4225" s="157"/>
      <c r="Q4225" s="157"/>
      <c r="R4225" s="157"/>
      <c r="S4225" s="320"/>
      <c r="T4225" s="157"/>
      <c r="U4225" s="27"/>
      <c r="V4225" s="27"/>
      <c r="W4225" s="27"/>
      <c r="X4225" s="313"/>
      <c r="Y4225" s="324"/>
      <c r="Z4225" s="157"/>
      <c r="AA4225" s="157"/>
      <c r="AB4225" s="157"/>
      <c r="AC4225" s="157"/>
      <c r="AD4225" s="320"/>
      <c r="AE4225" s="324"/>
      <c r="AF4225" s="157"/>
      <c r="AG4225" s="157"/>
      <c r="AH4225" s="157"/>
      <c r="AI4225" s="320">
        <f>-Input!AI$704</f>
        <v>0</v>
      </c>
      <c r="AJ4225" s="324"/>
      <c r="AK4225" s="157"/>
      <c r="AL4225" s="157"/>
      <c r="AM4225" s="157"/>
      <c r="AN4225" s="320"/>
    </row>
    <row r="4226" spans="1:40" outlineLevel="2">
      <c r="A4226" s="882">
        <f>ROW()</f>
        <v>4226</v>
      </c>
      <c r="B4226" s="453"/>
      <c r="D4226" s="452" t="s">
        <v>35</v>
      </c>
      <c r="H4226" s="458"/>
      <c r="I4226" s="458"/>
      <c r="J4226" s="459"/>
      <c r="K4226" s="458"/>
      <c r="L4226" s="458"/>
      <c r="M4226" s="458"/>
      <c r="N4226" s="458"/>
      <c r="O4226" s="324"/>
      <c r="P4226" s="157"/>
      <c r="Q4226" s="157"/>
      <c r="R4226" s="157"/>
      <c r="S4226" s="320"/>
      <c r="T4226" s="157"/>
      <c r="U4226" s="27"/>
      <c r="V4226" s="27"/>
      <c r="W4226" s="27"/>
      <c r="X4226" s="313"/>
      <c r="Y4226" s="324"/>
      <c r="Z4226" s="157"/>
      <c r="AA4226" s="157"/>
      <c r="AB4226" s="157"/>
      <c r="AC4226" s="157"/>
      <c r="AD4226" s="320"/>
      <c r="AE4226" s="324"/>
      <c r="AF4226" s="157"/>
      <c r="AG4226" s="157"/>
      <c r="AH4226" s="157"/>
      <c r="AI4226" s="320">
        <f>-Input!AI$705</f>
        <v>0</v>
      </c>
      <c r="AJ4226" s="324"/>
      <c r="AK4226" s="157"/>
      <c r="AL4226" s="157"/>
      <c r="AM4226" s="157"/>
      <c r="AN4226" s="320"/>
    </row>
    <row r="4227" spans="1:40" outlineLevel="2">
      <c r="A4227" s="882">
        <f>ROW()</f>
        <v>4227</v>
      </c>
      <c r="B4227" s="453"/>
      <c r="D4227" s="452" t="s">
        <v>302</v>
      </c>
      <c r="H4227" s="458"/>
      <c r="I4227" s="458"/>
      <c r="J4227" s="459"/>
      <c r="K4227" s="458"/>
      <c r="L4227" s="458"/>
      <c r="M4227" s="458"/>
      <c r="N4227" s="458"/>
      <c r="O4227" s="324"/>
      <c r="P4227" s="157"/>
      <c r="Q4227" s="157"/>
      <c r="R4227" s="157"/>
      <c r="S4227" s="320"/>
      <c r="T4227" s="157"/>
      <c r="U4227" s="27"/>
      <c r="V4227" s="27"/>
      <c r="W4227" s="27"/>
      <c r="X4227" s="313"/>
      <c r="Y4227" s="324"/>
      <c r="Z4227" s="157"/>
      <c r="AA4227" s="157"/>
      <c r="AB4227" s="157"/>
      <c r="AC4227" s="157"/>
      <c r="AD4227" s="320"/>
      <c r="AE4227" s="324"/>
      <c r="AF4227" s="157"/>
      <c r="AG4227" s="157"/>
      <c r="AH4227" s="157"/>
      <c r="AI4227" s="320">
        <f>-Input!AI$706</f>
        <v>0</v>
      </c>
      <c r="AJ4227" s="324"/>
      <c r="AK4227" s="157"/>
      <c r="AL4227" s="157"/>
      <c r="AM4227" s="157"/>
      <c r="AN4227" s="320"/>
    </row>
    <row r="4228" spans="1:40" outlineLevel="2">
      <c r="A4228" s="882">
        <f>ROW()</f>
        <v>4228</v>
      </c>
      <c r="B4228" s="453"/>
      <c r="D4228" s="452" t="s">
        <v>36</v>
      </c>
      <c r="H4228" s="458"/>
      <c r="I4228" s="458"/>
      <c r="J4228" s="459"/>
      <c r="K4228" s="458"/>
      <c r="L4228" s="458"/>
      <c r="M4228" s="458"/>
      <c r="N4228" s="458"/>
      <c r="O4228" s="324"/>
      <c r="P4228" s="157"/>
      <c r="Q4228" s="157"/>
      <c r="R4228" s="157"/>
      <c r="S4228" s="320"/>
      <c r="T4228" s="157"/>
      <c r="U4228" s="27"/>
      <c r="V4228" s="27"/>
      <c r="W4228" s="27"/>
      <c r="X4228" s="313"/>
      <c r="Y4228" s="324"/>
      <c r="Z4228" s="157"/>
      <c r="AA4228" s="157"/>
      <c r="AB4228" s="157"/>
      <c r="AC4228" s="157"/>
      <c r="AD4228" s="320"/>
      <c r="AE4228" s="324"/>
      <c r="AF4228" s="157"/>
      <c r="AG4228" s="157"/>
      <c r="AH4228" s="157"/>
      <c r="AI4228" s="320">
        <f>-Input!AI$707</f>
        <v>0</v>
      </c>
      <c r="AJ4228" s="324"/>
      <c r="AK4228" s="157"/>
      <c r="AL4228" s="157"/>
      <c r="AM4228" s="157"/>
      <c r="AN4228" s="320"/>
    </row>
    <row r="4229" spans="1:40" outlineLevel="2">
      <c r="A4229" s="882">
        <f>ROW()</f>
        <v>4229</v>
      </c>
      <c r="B4229" s="453"/>
      <c r="D4229" s="452" t="s">
        <v>583</v>
      </c>
      <c r="H4229" s="458"/>
      <c r="I4229" s="458"/>
      <c r="J4229" s="459"/>
      <c r="K4229" s="458"/>
      <c r="L4229" s="458"/>
      <c r="M4229" s="458"/>
      <c r="N4229" s="458"/>
      <c r="O4229" s="324"/>
      <c r="P4229" s="157"/>
      <c r="Q4229" s="157"/>
      <c r="R4229" s="157"/>
      <c r="S4229" s="320"/>
      <c r="T4229" s="157"/>
      <c r="U4229" s="27"/>
      <c r="V4229" s="27"/>
      <c r="W4229" s="27"/>
      <c r="X4229" s="313"/>
      <c r="Y4229" s="324"/>
      <c r="Z4229" s="157"/>
      <c r="AA4229" s="157"/>
      <c r="AB4229" s="157"/>
      <c r="AC4229" s="157"/>
      <c r="AD4229" s="320"/>
      <c r="AE4229" s="324"/>
      <c r="AF4229" s="157"/>
      <c r="AG4229" s="157"/>
      <c r="AH4229" s="157"/>
      <c r="AI4229" s="320">
        <f>-Input!AI$708</f>
        <v>0</v>
      </c>
      <c r="AJ4229" s="324"/>
      <c r="AK4229" s="157"/>
      <c r="AL4229" s="157"/>
      <c r="AM4229" s="157"/>
      <c r="AN4229" s="320"/>
    </row>
    <row r="4230" spans="1:40" outlineLevel="2">
      <c r="A4230" s="882">
        <f>ROW()</f>
        <v>4230</v>
      </c>
      <c r="B4230" s="453"/>
      <c r="D4230" s="452" t="s">
        <v>81</v>
      </c>
      <c r="H4230" s="458"/>
      <c r="I4230" s="458"/>
      <c r="J4230" s="459"/>
      <c r="K4230" s="458"/>
      <c r="L4230" s="458"/>
      <c r="M4230" s="458"/>
      <c r="N4230" s="458"/>
      <c r="O4230" s="324"/>
      <c r="P4230" s="157"/>
      <c r="Q4230" s="157"/>
      <c r="R4230" s="157"/>
      <c r="S4230" s="320"/>
      <c r="T4230" s="157"/>
      <c r="U4230" s="27"/>
      <c r="V4230" s="27"/>
      <c r="W4230" s="27"/>
      <c r="X4230" s="313"/>
      <c r="Y4230" s="324"/>
      <c r="Z4230" s="157"/>
      <c r="AA4230" s="157"/>
      <c r="AB4230" s="157"/>
      <c r="AC4230" s="157"/>
      <c r="AD4230" s="320"/>
      <c r="AE4230" s="324"/>
      <c r="AF4230" s="157"/>
      <c r="AG4230" s="157"/>
      <c r="AH4230" s="157"/>
      <c r="AI4230" s="320">
        <f>-Input!AI$709</f>
        <v>0</v>
      </c>
      <c r="AJ4230" s="324"/>
      <c r="AK4230" s="157"/>
      <c r="AL4230" s="157"/>
      <c r="AM4230" s="157"/>
      <c r="AN4230" s="320"/>
    </row>
    <row r="4231" spans="1:40" outlineLevel="2">
      <c r="A4231" s="882">
        <f>ROW()</f>
        <v>4231</v>
      </c>
      <c r="B4231" s="453"/>
      <c r="D4231" s="452" t="s">
        <v>28</v>
      </c>
      <c r="H4231" s="458"/>
      <c r="I4231" s="458"/>
      <c r="J4231" s="459"/>
      <c r="K4231" s="458"/>
      <c r="L4231" s="458"/>
      <c r="M4231" s="458"/>
      <c r="N4231" s="458"/>
      <c r="O4231" s="324"/>
      <c r="P4231" s="157"/>
      <c r="Q4231" s="157"/>
      <c r="R4231" s="157"/>
      <c r="S4231" s="320"/>
      <c r="T4231" s="157"/>
      <c r="U4231" s="27"/>
      <c r="V4231" s="27"/>
      <c r="W4231" s="27"/>
      <c r="X4231" s="313"/>
      <c r="Y4231" s="324"/>
      <c r="Z4231" s="157"/>
      <c r="AA4231" s="157"/>
      <c r="AB4231" s="157"/>
      <c r="AC4231" s="157"/>
      <c r="AD4231" s="320"/>
      <c r="AE4231" s="324"/>
      <c r="AF4231" s="157"/>
      <c r="AG4231" s="157"/>
      <c r="AH4231" s="157"/>
      <c r="AI4231" s="320">
        <f>-Input!AI$710</f>
        <v>0</v>
      </c>
      <c r="AJ4231" s="324"/>
      <c r="AK4231" s="157"/>
      <c r="AL4231" s="157"/>
      <c r="AM4231" s="157"/>
      <c r="AN4231" s="320"/>
    </row>
    <row r="4232" spans="1:40" outlineLevel="2">
      <c r="A4232" s="882">
        <f>ROW()</f>
        <v>4232</v>
      </c>
      <c r="B4232" s="453"/>
      <c r="D4232" s="456" t="s">
        <v>443</v>
      </c>
      <c r="E4232" s="456"/>
      <c r="F4232" s="456"/>
      <c r="G4232" s="456"/>
      <c r="H4232" s="460"/>
      <c r="I4232" s="460"/>
      <c r="J4232" s="461"/>
      <c r="K4232" s="460"/>
      <c r="L4232" s="460"/>
      <c r="M4232" s="460"/>
      <c r="N4232" s="460"/>
      <c r="O4232" s="325"/>
      <c r="P4232" s="158"/>
      <c r="Q4232" s="158"/>
      <c r="R4232" s="158"/>
      <c r="S4232" s="321"/>
      <c r="T4232" s="158"/>
      <c r="U4232" s="159"/>
      <c r="V4232" s="159"/>
      <c r="W4232" s="159"/>
      <c r="X4232" s="339"/>
      <c r="Y4232" s="238"/>
      <c r="Z4232" s="146"/>
      <c r="AA4232" s="146"/>
      <c r="AB4232" s="146"/>
      <c r="AC4232" s="146"/>
      <c r="AD4232" s="239"/>
      <c r="AE4232" s="238"/>
      <c r="AF4232" s="146"/>
      <c r="AG4232" s="146"/>
      <c r="AH4232" s="146"/>
      <c r="AI4232" s="239">
        <f>-Input!AI$711</f>
        <v>0</v>
      </c>
      <c r="AJ4232" s="238"/>
      <c r="AK4232" s="146"/>
      <c r="AL4232" s="146"/>
      <c r="AM4232" s="146"/>
      <c r="AN4232" s="239"/>
    </row>
    <row r="4233" spans="1:40" outlineLevel="2">
      <c r="A4233" s="882">
        <f>ROW()</f>
        <v>4233</v>
      </c>
      <c r="B4233" s="453"/>
      <c r="D4233" s="452" t="s">
        <v>24</v>
      </c>
      <c r="F4233" s="454"/>
      <c r="G4233" s="454"/>
      <c r="H4233" s="448"/>
      <c r="I4233" s="448"/>
      <c r="J4233" s="464"/>
      <c r="K4233" s="448"/>
      <c r="L4233" s="448"/>
      <c r="M4233" s="448"/>
      <c r="N4233" s="448"/>
      <c r="O4233" s="443"/>
      <c r="P4233" s="439"/>
      <c r="Q4233" s="439"/>
      <c r="R4233" s="439"/>
      <c r="S4233" s="440"/>
      <c r="T4233" s="439"/>
      <c r="U4233" s="439"/>
      <c r="V4233" s="439"/>
      <c r="W4233" s="439"/>
      <c r="X4233" s="440"/>
      <c r="Y4233" s="443"/>
      <c r="Z4233" s="439"/>
      <c r="AA4233" s="439"/>
      <c r="AB4233" s="439"/>
      <c r="AC4233" s="439"/>
      <c r="AD4233" s="440"/>
      <c r="AE4233" s="443"/>
      <c r="AF4233" s="439"/>
      <c r="AG4233" s="439"/>
      <c r="AH4233" s="439"/>
      <c r="AI4233" s="440">
        <f>SUM(AI4217:AI4232)</f>
        <v>0</v>
      </c>
      <c r="AJ4233" s="443"/>
      <c r="AK4233" s="439"/>
      <c r="AL4233" s="439"/>
      <c r="AM4233" s="439"/>
      <c r="AN4233" s="440"/>
    </row>
    <row r="4234" spans="1:40" outlineLevel="1">
      <c r="A4234" s="732" t="s">
        <v>22</v>
      </c>
      <c r="B4234" s="733"/>
      <c r="C4234" s="881"/>
      <c r="D4234" s="733"/>
      <c r="E4234" s="733"/>
      <c r="F4234" s="733"/>
      <c r="G4234" s="730"/>
      <c r="H4234" s="733"/>
      <c r="I4234" s="730"/>
      <c r="J4234" s="729"/>
      <c r="K4234" s="730"/>
      <c r="L4234" s="730"/>
      <c r="M4234" s="730"/>
      <c r="N4234" s="730"/>
      <c r="O4234" s="729"/>
      <c r="P4234" s="730"/>
      <c r="Q4234" s="730"/>
      <c r="R4234" s="730"/>
      <c r="S4234" s="731"/>
      <c r="T4234" s="730"/>
      <c r="U4234" s="730"/>
      <c r="V4234" s="730"/>
      <c r="W4234" s="730"/>
      <c r="X4234" s="731"/>
      <c r="Y4234" s="729"/>
      <c r="Z4234" s="730"/>
      <c r="AA4234" s="730"/>
      <c r="AB4234" s="730"/>
      <c r="AC4234" s="730"/>
      <c r="AD4234" s="731"/>
      <c r="AE4234" s="729"/>
      <c r="AF4234" s="730"/>
      <c r="AG4234" s="730"/>
      <c r="AH4234" s="730"/>
      <c r="AI4234" s="731"/>
      <c r="AJ4234" s="729"/>
      <c r="AK4234" s="730"/>
      <c r="AL4234" s="730"/>
      <c r="AM4234" s="730"/>
      <c r="AN4234" s="731"/>
    </row>
    <row r="4235" spans="1:40" outlineLevel="2">
      <c r="A4235" s="882">
        <f>ROW()</f>
        <v>4235</v>
      </c>
      <c r="B4235" s="453"/>
      <c r="D4235" s="452" t="s">
        <v>300</v>
      </c>
      <c r="H4235" s="458"/>
      <c r="I4235" s="458"/>
      <c r="J4235" s="459"/>
      <c r="K4235" s="458"/>
      <c r="L4235" s="458"/>
      <c r="M4235" s="458"/>
      <c r="N4235" s="458"/>
      <c r="O4235" s="459"/>
      <c r="P4235" s="458"/>
      <c r="Q4235" s="458"/>
      <c r="R4235" s="458"/>
      <c r="S4235" s="463"/>
      <c r="T4235" s="458"/>
      <c r="U4235" s="458"/>
      <c r="V4235" s="458"/>
      <c r="W4235" s="31"/>
      <c r="X4235" s="440"/>
      <c r="Y4235" s="459"/>
      <c r="Z4235" s="458"/>
      <c r="AA4235" s="439"/>
      <c r="AB4235" s="439"/>
      <c r="AC4235" s="439"/>
      <c r="AD4235" s="440"/>
      <c r="AE4235" s="443"/>
      <c r="AF4235" s="439"/>
      <c r="AG4235" s="439"/>
      <c r="AH4235" s="439"/>
      <c r="AI4235" s="440">
        <f t="shared" ref="AI4235:AN4244" si="3091">AI4145+AI4163+AI4181+AI4199 + AI4217</f>
        <v>2.8606498870083081</v>
      </c>
      <c r="AJ4235" s="439">
        <f t="shared" si="3091"/>
        <v>2.8248917634207045</v>
      </c>
      <c r="AK4235" s="439">
        <f t="shared" si="3091"/>
        <v>2.7891336398331008</v>
      </c>
      <c r="AL4235" s="439">
        <f t="shared" si="3091"/>
        <v>2.7533755162454971</v>
      </c>
      <c r="AM4235" s="439">
        <f t="shared" si="3091"/>
        <v>2.7176173926578935</v>
      </c>
      <c r="AN4235" s="440">
        <f t="shared" si="3091"/>
        <v>2.6818592690702898</v>
      </c>
    </row>
    <row r="4236" spans="1:40" outlineLevel="2">
      <c r="A4236" s="882">
        <f>ROW()</f>
        <v>4236</v>
      </c>
      <c r="B4236" s="453"/>
      <c r="D4236" s="452" t="s">
        <v>301</v>
      </c>
      <c r="H4236" s="458"/>
      <c r="I4236" s="458"/>
      <c r="J4236" s="459"/>
      <c r="K4236" s="458"/>
      <c r="L4236" s="458"/>
      <c r="M4236" s="458"/>
      <c r="N4236" s="458"/>
      <c r="O4236" s="459"/>
      <c r="P4236" s="458"/>
      <c r="Q4236" s="458"/>
      <c r="R4236" s="458"/>
      <c r="S4236" s="463"/>
      <c r="T4236" s="458"/>
      <c r="U4236" s="458"/>
      <c r="V4236" s="458"/>
      <c r="W4236" s="31"/>
      <c r="X4236" s="440"/>
      <c r="Y4236" s="459"/>
      <c r="Z4236" s="458"/>
      <c r="AA4236" s="439"/>
      <c r="AB4236" s="439"/>
      <c r="AC4236" s="439"/>
      <c r="AD4236" s="440"/>
      <c r="AE4236" s="443"/>
      <c r="AF4236" s="439"/>
      <c r="AG4236" s="439"/>
      <c r="AH4236" s="439"/>
      <c r="AI4236" s="440">
        <f t="shared" si="3091"/>
        <v>0</v>
      </c>
      <c r="AJ4236" s="439">
        <f t="shared" si="3091"/>
        <v>0</v>
      </c>
      <c r="AK4236" s="439">
        <f t="shared" si="3091"/>
        <v>0</v>
      </c>
      <c r="AL4236" s="439">
        <f t="shared" si="3091"/>
        <v>0</v>
      </c>
      <c r="AM4236" s="439">
        <f t="shared" si="3091"/>
        <v>0</v>
      </c>
      <c r="AN4236" s="440">
        <f t="shared" si="3091"/>
        <v>0</v>
      </c>
    </row>
    <row r="4237" spans="1:40" outlineLevel="2">
      <c r="A4237" s="882">
        <f>ROW()</f>
        <v>4237</v>
      </c>
      <c r="B4237" s="453"/>
      <c r="D4237" s="452" t="s">
        <v>29</v>
      </c>
      <c r="H4237" s="458"/>
      <c r="I4237" s="458"/>
      <c r="J4237" s="459"/>
      <c r="K4237" s="458"/>
      <c r="L4237" s="458"/>
      <c r="M4237" s="458"/>
      <c r="N4237" s="458"/>
      <c r="O4237" s="459"/>
      <c r="P4237" s="458"/>
      <c r="Q4237" s="458"/>
      <c r="R4237" s="458"/>
      <c r="S4237" s="463"/>
      <c r="T4237" s="458"/>
      <c r="U4237" s="458"/>
      <c r="V4237" s="458"/>
      <c r="W4237" s="31"/>
      <c r="X4237" s="440"/>
      <c r="Y4237" s="459"/>
      <c r="Z4237" s="458"/>
      <c r="AA4237" s="439"/>
      <c r="AB4237" s="439"/>
      <c r="AC4237" s="439"/>
      <c r="AD4237" s="440"/>
      <c r="AE4237" s="443"/>
      <c r="AF4237" s="439"/>
      <c r="AG4237" s="439"/>
      <c r="AH4237" s="439"/>
      <c r="AI4237" s="440">
        <f t="shared" si="3091"/>
        <v>0</v>
      </c>
      <c r="AJ4237" s="439">
        <f t="shared" si="3091"/>
        <v>0</v>
      </c>
      <c r="AK4237" s="439">
        <f t="shared" si="3091"/>
        <v>0</v>
      </c>
      <c r="AL4237" s="439">
        <f t="shared" si="3091"/>
        <v>0</v>
      </c>
      <c r="AM4237" s="439">
        <f t="shared" si="3091"/>
        <v>0</v>
      </c>
      <c r="AN4237" s="440">
        <f t="shared" si="3091"/>
        <v>0</v>
      </c>
    </row>
    <row r="4238" spans="1:40" outlineLevel="2">
      <c r="A4238" s="882">
        <f>ROW()</f>
        <v>4238</v>
      </c>
      <c r="B4238" s="453"/>
      <c r="D4238" s="452" t="s">
        <v>30</v>
      </c>
      <c r="H4238" s="458"/>
      <c r="I4238" s="458"/>
      <c r="J4238" s="459"/>
      <c r="K4238" s="458"/>
      <c r="L4238" s="458"/>
      <c r="M4238" s="458"/>
      <c r="N4238" s="458"/>
      <c r="O4238" s="459"/>
      <c r="P4238" s="458"/>
      <c r="Q4238" s="458"/>
      <c r="R4238" s="458"/>
      <c r="S4238" s="463"/>
      <c r="T4238" s="458"/>
      <c r="U4238" s="458"/>
      <c r="V4238" s="458"/>
      <c r="W4238" s="31"/>
      <c r="X4238" s="440"/>
      <c r="Y4238" s="459"/>
      <c r="Z4238" s="458"/>
      <c r="AA4238" s="439"/>
      <c r="AB4238" s="439"/>
      <c r="AC4238" s="439"/>
      <c r="AD4238" s="440"/>
      <c r="AE4238" s="443"/>
      <c r="AF4238" s="439"/>
      <c r="AG4238" s="439"/>
      <c r="AH4238" s="439"/>
      <c r="AI4238" s="440">
        <f t="shared" si="3091"/>
        <v>35.201284730394569</v>
      </c>
      <c r="AJ4238" s="439">
        <f t="shared" si="3091"/>
        <v>34.614596651554656</v>
      </c>
      <c r="AK4238" s="439">
        <f t="shared" si="3091"/>
        <v>34.027908572714743</v>
      </c>
      <c r="AL4238" s="439">
        <f t="shared" si="3091"/>
        <v>33.441220493874837</v>
      </c>
      <c r="AM4238" s="439">
        <f t="shared" si="3091"/>
        <v>32.854532415034924</v>
      </c>
      <c r="AN4238" s="440">
        <f t="shared" si="3091"/>
        <v>32.267844336195012</v>
      </c>
    </row>
    <row r="4239" spans="1:40" outlineLevel="2">
      <c r="A4239" s="882">
        <f>ROW()</f>
        <v>4239</v>
      </c>
      <c r="B4239" s="453"/>
      <c r="D4239" s="452" t="s">
        <v>31</v>
      </c>
      <c r="H4239" s="458"/>
      <c r="I4239" s="458"/>
      <c r="J4239" s="459"/>
      <c r="K4239" s="458"/>
      <c r="L4239" s="458"/>
      <c r="M4239" s="458"/>
      <c r="N4239" s="458"/>
      <c r="O4239" s="459"/>
      <c r="P4239" s="458"/>
      <c r="Q4239" s="458"/>
      <c r="R4239" s="458"/>
      <c r="S4239" s="463"/>
      <c r="T4239" s="458"/>
      <c r="U4239" s="458"/>
      <c r="V4239" s="458"/>
      <c r="W4239" s="31"/>
      <c r="X4239" s="440"/>
      <c r="Y4239" s="459"/>
      <c r="Z4239" s="458"/>
      <c r="AA4239" s="439"/>
      <c r="AB4239" s="439"/>
      <c r="AC4239" s="439"/>
      <c r="AD4239" s="440"/>
      <c r="AE4239" s="443"/>
      <c r="AF4239" s="439"/>
      <c r="AG4239" s="439"/>
      <c r="AH4239" s="439"/>
      <c r="AI4239" s="440">
        <f t="shared" si="3091"/>
        <v>0</v>
      </c>
      <c r="AJ4239" s="439">
        <f t="shared" si="3091"/>
        <v>0</v>
      </c>
      <c r="AK4239" s="439">
        <f t="shared" si="3091"/>
        <v>0</v>
      </c>
      <c r="AL4239" s="439">
        <f t="shared" si="3091"/>
        <v>0</v>
      </c>
      <c r="AM4239" s="439">
        <f t="shared" si="3091"/>
        <v>0</v>
      </c>
      <c r="AN4239" s="440">
        <f t="shared" si="3091"/>
        <v>0</v>
      </c>
    </row>
    <row r="4240" spans="1:40" outlineLevel="2">
      <c r="A4240" s="882">
        <f>ROW()</f>
        <v>4240</v>
      </c>
      <c r="B4240" s="453"/>
      <c r="D4240" s="452" t="s">
        <v>32</v>
      </c>
      <c r="H4240" s="458"/>
      <c r="I4240" s="458"/>
      <c r="J4240" s="459"/>
      <c r="K4240" s="458"/>
      <c r="L4240" s="458"/>
      <c r="M4240" s="458"/>
      <c r="N4240" s="458"/>
      <c r="O4240" s="459"/>
      <c r="P4240" s="458"/>
      <c r="Q4240" s="458"/>
      <c r="R4240" s="458"/>
      <c r="S4240" s="463"/>
      <c r="T4240" s="458"/>
      <c r="U4240" s="458"/>
      <c r="V4240" s="458"/>
      <c r="W4240" s="31"/>
      <c r="X4240" s="440"/>
      <c r="Y4240" s="459"/>
      <c r="Z4240" s="458"/>
      <c r="AA4240" s="439"/>
      <c r="AB4240" s="439"/>
      <c r="AC4240" s="439"/>
      <c r="AD4240" s="440"/>
      <c r="AE4240" s="443"/>
      <c r="AF4240" s="439"/>
      <c r="AG4240" s="439"/>
      <c r="AH4240" s="439"/>
      <c r="AI4240" s="440">
        <f t="shared" si="3091"/>
        <v>1.9402586449903101</v>
      </c>
      <c r="AJ4240" s="439">
        <f t="shared" si="3091"/>
        <v>1.8917521788655522</v>
      </c>
      <c r="AK4240" s="439">
        <f t="shared" si="3091"/>
        <v>1.8432457127407944</v>
      </c>
      <c r="AL4240" s="439">
        <f t="shared" si="3091"/>
        <v>1.7947392466160366</v>
      </c>
      <c r="AM4240" s="439">
        <f t="shared" si="3091"/>
        <v>1.7462327804912787</v>
      </c>
      <c r="AN4240" s="440">
        <f t="shared" si="3091"/>
        <v>1.6977263143665209</v>
      </c>
    </row>
    <row r="4241" spans="1:40" outlineLevel="2">
      <c r="A4241" s="882">
        <f>ROW()</f>
        <v>4241</v>
      </c>
      <c r="B4241" s="453"/>
      <c r="D4241" s="452" t="s">
        <v>33</v>
      </c>
      <c r="H4241" s="458"/>
      <c r="I4241" s="458"/>
      <c r="J4241" s="459"/>
      <c r="K4241" s="458"/>
      <c r="L4241" s="458"/>
      <c r="M4241" s="458"/>
      <c r="N4241" s="458"/>
      <c r="O4241" s="459"/>
      <c r="P4241" s="458"/>
      <c r="Q4241" s="458"/>
      <c r="R4241" s="458"/>
      <c r="S4241" s="463"/>
      <c r="T4241" s="458"/>
      <c r="U4241" s="458"/>
      <c r="V4241" s="458"/>
      <c r="W4241" s="31"/>
      <c r="X4241" s="440"/>
      <c r="Y4241" s="459"/>
      <c r="Z4241" s="458"/>
      <c r="AA4241" s="439"/>
      <c r="AB4241" s="439"/>
      <c r="AC4241" s="439"/>
      <c r="AD4241" s="440"/>
      <c r="AE4241" s="443"/>
      <c r="AF4241" s="439"/>
      <c r="AG4241" s="439"/>
      <c r="AH4241" s="439"/>
      <c r="AI4241" s="440">
        <f t="shared" si="3091"/>
        <v>0.17755828901734108</v>
      </c>
      <c r="AJ4241" s="439">
        <f t="shared" si="3091"/>
        <v>0.17311933179190755</v>
      </c>
      <c r="AK4241" s="439">
        <f t="shared" si="3091"/>
        <v>0.16868037456647403</v>
      </c>
      <c r="AL4241" s="439">
        <f t="shared" si="3091"/>
        <v>0.1642414173410405</v>
      </c>
      <c r="AM4241" s="439">
        <f t="shared" si="3091"/>
        <v>0.15980246011560698</v>
      </c>
      <c r="AN4241" s="440">
        <f t="shared" si="3091"/>
        <v>0.15536350289017345</v>
      </c>
    </row>
    <row r="4242" spans="1:40" outlineLevel="2">
      <c r="A4242" s="882">
        <f>ROW()</f>
        <v>4242</v>
      </c>
      <c r="B4242" s="453"/>
      <c r="D4242" s="452" t="s">
        <v>27</v>
      </c>
      <c r="H4242" s="458"/>
      <c r="I4242" s="458"/>
      <c r="J4242" s="459"/>
      <c r="K4242" s="458"/>
      <c r="L4242" s="458"/>
      <c r="M4242" s="458"/>
      <c r="N4242" s="458"/>
      <c r="O4242" s="459"/>
      <c r="P4242" s="458"/>
      <c r="Q4242" s="458"/>
      <c r="R4242" s="458"/>
      <c r="S4242" s="463"/>
      <c r="T4242" s="458"/>
      <c r="U4242" s="458"/>
      <c r="V4242" s="458"/>
      <c r="W4242" s="31"/>
      <c r="X4242" s="440"/>
      <c r="Y4242" s="459"/>
      <c r="Z4242" s="458"/>
      <c r="AA4242" s="439"/>
      <c r="AB4242" s="439"/>
      <c r="AC4242" s="439"/>
      <c r="AD4242" s="440"/>
      <c r="AE4242" s="443"/>
      <c r="AF4242" s="439"/>
      <c r="AG4242" s="439"/>
      <c r="AH4242" s="439"/>
      <c r="AI4242" s="440">
        <f t="shared" si="3091"/>
        <v>0.27919422286448303</v>
      </c>
      <c r="AJ4242" s="439">
        <f t="shared" si="3091"/>
        <v>0.27221436729287096</v>
      </c>
      <c r="AK4242" s="439">
        <f t="shared" si="3091"/>
        <v>0.26523451172125889</v>
      </c>
      <c r="AL4242" s="439">
        <f t="shared" si="3091"/>
        <v>0.25825465614964682</v>
      </c>
      <c r="AM4242" s="439">
        <f t="shared" si="3091"/>
        <v>0.25127480057803475</v>
      </c>
      <c r="AN4242" s="440">
        <f t="shared" si="3091"/>
        <v>0.24429494500642268</v>
      </c>
    </row>
    <row r="4243" spans="1:40" outlineLevel="2">
      <c r="A4243" s="882">
        <f>ROW()</f>
        <v>4243</v>
      </c>
      <c r="B4243" s="453"/>
      <c r="D4243" s="452" t="s">
        <v>34</v>
      </c>
      <c r="H4243" s="458"/>
      <c r="I4243" s="458"/>
      <c r="J4243" s="459"/>
      <c r="K4243" s="458"/>
      <c r="L4243" s="458"/>
      <c r="M4243" s="458"/>
      <c r="N4243" s="458"/>
      <c r="O4243" s="459"/>
      <c r="P4243" s="458"/>
      <c r="Q4243" s="458"/>
      <c r="R4243" s="458"/>
      <c r="S4243" s="463"/>
      <c r="T4243" s="458"/>
      <c r="U4243" s="458"/>
      <c r="V4243" s="458"/>
      <c r="W4243" s="31"/>
      <c r="X4243" s="440"/>
      <c r="Y4243" s="459"/>
      <c r="Z4243" s="458"/>
      <c r="AA4243" s="439"/>
      <c r="AB4243" s="439"/>
      <c r="AC4243" s="439"/>
      <c r="AD4243" s="440"/>
      <c r="AE4243" s="443"/>
      <c r="AF4243" s="439"/>
      <c r="AG4243" s="439"/>
      <c r="AH4243" s="439"/>
      <c r="AI4243" s="440">
        <f t="shared" si="3091"/>
        <v>27.632635447906338</v>
      </c>
      <c r="AJ4243" s="439">
        <f t="shared" si="3091"/>
        <v>26.527330029990086</v>
      </c>
      <c r="AK4243" s="439">
        <f t="shared" si="3091"/>
        <v>25.422024612073834</v>
      </c>
      <c r="AL4243" s="439">
        <f t="shared" si="3091"/>
        <v>24.316719194157582</v>
      </c>
      <c r="AM4243" s="439">
        <f t="shared" si="3091"/>
        <v>23.211413776241329</v>
      </c>
      <c r="AN4243" s="440">
        <f t="shared" si="3091"/>
        <v>22.106108358325077</v>
      </c>
    </row>
    <row r="4244" spans="1:40" outlineLevel="2">
      <c r="A4244" s="882">
        <f>ROW()</f>
        <v>4244</v>
      </c>
      <c r="B4244" s="453"/>
      <c r="D4244" s="452" t="s">
        <v>35</v>
      </c>
      <c r="H4244" s="458"/>
      <c r="I4244" s="458"/>
      <c r="J4244" s="459"/>
      <c r="K4244" s="458"/>
      <c r="L4244" s="458"/>
      <c r="M4244" s="458"/>
      <c r="N4244" s="458"/>
      <c r="O4244" s="459"/>
      <c r="P4244" s="458"/>
      <c r="Q4244" s="458"/>
      <c r="R4244" s="458"/>
      <c r="S4244" s="463"/>
      <c r="T4244" s="458"/>
      <c r="U4244" s="458"/>
      <c r="V4244" s="458"/>
      <c r="W4244" s="31"/>
      <c r="X4244" s="440"/>
      <c r="Y4244" s="459"/>
      <c r="Z4244" s="458"/>
      <c r="AA4244" s="439"/>
      <c r="AB4244" s="439"/>
      <c r="AC4244" s="439"/>
      <c r="AD4244" s="440"/>
      <c r="AE4244" s="443"/>
      <c r="AF4244" s="439"/>
      <c r="AG4244" s="439"/>
      <c r="AH4244" s="439"/>
      <c r="AI4244" s="440">
        <f t="shared" si="3091"/>
        <v>1.1770095945854533</v>
      </c>
      <c r="AJ4244" s="439">
        <f t="shared" si="3091"/>
        <v>1.0593086351269079</v>
      </c>
      <c r="AK4244" s="439">
        <f t="shared" si="3091"/>
        <v>0.94160767566836256</v>
      </c>
      <c r="AL4244" s="439">
        <f t="shared" si="3091"/>
        <v>0.82390671620981726</v>
      </c>
      <c r="AM4244" s="439">
        <f t="shared" si="3091"/>
        <v>0.70620575675127195</v>
      </c>
      <c r="AN4244" s="440">
        <f t="shared" si="3091"/>
        <v>0.58850479729272664</v>
      </c>
    </row>
    <row r="4245" spans="1:40" outlineLevel="2">
      <c r="A4245" s="882">
        <f>ROW()</f>
        <v>4245</v>
      </c>
      <c r="B4245" s="453"/>
      <c r="D4245" s="452" t="s">
        <v>302</v>
      </c>
      <c r="H4245" s="458"/>
      <c r="I4245" s="458"/>
      <c r="J4245" s="459"/>
      <c r="K4245" s="458"/>
      <c r="L4245" s="458"/>
      <c r="M4245" s="458"/>
      <c r="N4245" s="458"/>
      <c r="O4245" s="459"/>
      <c r="P4245" s="458"/>
      <c r="Q4245" s="458"/>
      <c r="R4245" s="458"/>
      <c r="S4245" s="463"/>
      <c r="T4245" s="458"/>
      <c r="U4245" s="458"/>
      <c r="V4245" s="458"/>
      <c r="W4245" s="31"/>
      <c r="X4245" s="440"/>
      <c r="Y4245" s="459"/>
      <c r="Z4245" s="458"/>
      <c r="AA4245" s="439"/>
      <c r="AB4245" s="439"/>
      <c r="AC4245" s="439"/>
      <c r="AD4245" s="440"/>
      <c r="AE4245" s="443"/>
      <c r="AF4245" s="439"/>
      <c r="AG4245" s="439"/>
      <c r="AH4245" s="439"/>
      <c r="AI4245" s="440">
        <f t="shared" ref="AI4245:AN4250" si="3092">AI4155+AI4173+AI4191+AI4209 + AI4227</f>
        <v>2.9534462998800568</v>
      </c>
      <c r="AJ4245" s="439">
        <f t="shared" si="3092"/>
        <v>2.658101669892051</v>
      </c>
      <c r="AK4245" s="439">
        <f t="shared" si="3092"/>
        <v>2.3627570399040452</v>
      </c>
      <c r="AL4245" s="439">
        <f t="shared" si="3092"/>
        <v>2.0674124099160394</v>
      </c>
      <c r="AM4245" s="439">
        <f t="shared" si="3092"/>
        <v>1.7720677799280338</v>
      </c>
      <c r="AN4245" s="440">
        <f t="shared" si="3092"/>
        <v>1.4767231499400282</v>
      </c>
    </row>
    <row r="4246" spans="1:40" outlineLevel="2">
      <c r="A4246" s="882">
        <f>ROW()</f>
        <v>4246</v>
      </c>
      <c r="B4246" s="453"/>
      <c r="D4246" s="452" t="s">
        <v>36</v>
      </c>
      <c r="H4246" s="458"/>
      <c r="I4246" s="458"/>
      <c r="J4246" s="459"/>
      <c r="K4246" s="458"/>
      <c r="L4246" s="458"/>
      <c r="M4246" s="458"/>
      <c r="N4246" s="458"/>
      <c r="O4246" s="459"/>
      <c r="P4246" s="458"/>
      <c r="Q4246" s="458"/>
      <c r="R4246" s="458"/>
      <c r="S4246" s="463"/>
      <c r="T4246" s="458"/>
      <c r="U4246" s="458"/>
      <c r="V4246" s="458"/>
      <c r="W4246" s="31"/>
      <c r="X4246" s="440"/>
      <c r="Y4246" s="459"/>
      <c r="Z4246" s="458"/>
      <c r="AA4246" s="439"/>
      <c r="AB4246" s="439"/>
      <c r="AC4246" s="439"/>
      <c r="AD4246" s="440"/>
      <c r="AE4246" s="443"/>
      <c r="AF4246" s="439"/>
      <c r="AG4246" s="439"/>
      <c r="AH4246" s="439"/>
      <c r="AI4246" s="440">
        <f t="shared" si="3092"/>
        <v>5.3967047085552284</v>
      </c>
      <c r="AJ4246" s="439">
        <f t="shared" si="3092"/>
        <v>4.3173637668441831</v>
      </c>
      <c r="AK4246" s="439">
        <f t="shared" si="3092"/>
        <v>3.2380228251331373</v>
      </c>
      <c r="AL4246" s="439">
        <f t="shared" si="3092"/>
        <v>2.1586818834220916</v>
      </c>
      <c r="AM4246" s="439">
        <f t="shared" si="3092"/>
        <v>1.0793409417110458</v>
      </c>
      <c r="AN4246" s="440">
        <f t="shared" si="3092"/>
        <v>0</v>
      </c>
    </row>
    <row r="4247" spans="1:40" outlineLevel="2">
      <c r="A4247" s="882">
        <f>ROW()</f>
        <v>4247</v>
      </c>
      <c r="B4247" s="453"/>
      <c r="D4247" s="452" t="s">
        <v>583</v>
      </c>
      <c r="H4247" s="458"/>
      <c r="I4247" s="458"/>
      <c r="J4247" s="459"/>
      <c r="K4247" s="458"/>
      <c r="L4247" s="458"/>
      <c r="M4247" s="458"/>
      <c r="N4247" s="458"/>
      <c r="O4247" s="459"/>
      <c r="P4247" s="458"/>
      <c r="Q4247" s="458"/>
      <c r="R4247" s="458"/>
      <c r="S4247" s="463"/>
      <c r="T4247" s="458"/>
      <c r="U4247" s="458"/>
      <c r="V4247" s="458"/>
      <c r="W4247" s="31"/>
      <c r="X4247" s="440"/>
      <c r="Y4247" s="459"/>
      <c r="Z4247" s="458"/>
      <c r="AA4247" s="439"/>
      <c r="AB4247" s="439"/>
      <c r="AC4247" s="439"/>
      <c r="AD4247" s="440"/>
      <c r="AE4247" s="443"/>
      <c r="AF4247" s="439"/>
      <c r="AG4247" s="439"/>
      <c r="AH4247" s="439"/>
      <c r="AI4247" s="440">
        <f t="shared" si="3092"/>
        <v>0.49567795028678763</v>
      </c>
      <c r="AJ4247" s="439">
        <f t="shared" si="3092"/>
        <v>0.44611015525810888</v>
      </c>
      <c r="AK4247" s="439">
        <f t="shared" si="3092"/>
        <v>0.39654236022943012</v>
      </c>
      <c r="AL4247" s="439">
        <f t="shared" si="3092"/>
        <v>0.34697456520075137</v>
      </c>
      <c r="AM4247" s="439">
        <f t="shared" si="3092"/>
        <v>0.29740677017207262</v>
      </c>
      <c r="AN4247" s="440">
        <f t="shared" si="3092"/>
        <v>0.24783897514339384</v>
      </c>
    </row>
    <row r="4248" spans="1:40" outlineLevel="2">
      <c r="A4248" s="882">
        <f>ROW()</f>
        <v>4248</v>
      </c>
      <c r="B4248" s="453"/>
      <c r="D4248" s="452" t="s">
        <v>81</v>
      </c>
      <c r="H4248" s="458"/>
      <c r="I4248" s="458"/>
      <c r="J4248" s="459"/>
      <c r="K4248" s="458"/>
      <c r="L4248" s="458"/>
      <c r="M4248" s="458"/>
      <c r="N4248" s="458"/>
      <c r="O4248" s="459"/>
      <c r="P4248" s="458"/>
      <c r="Q4248" s="458"/>
      <c r="R4248" s="458"/>
      <c r="S4248" s="463"/>
      <c r="T4248" s="458"/>
      <c r="U4248" s="458"/>
      <c r="V4248" s="458"/>
      <c r="W4248" s="31"/>
      <c r="X4248" s="440"/>
      <c r="Y4248" s="459"/>
      <c r="Z4248" s="458"/>
      <c r="AA4248" s="439"/>
      <c r="AB4248" s="439"/>
      <c r="AC4248" s="439"/>
      <c r="AD4248" s="440"/>
      <c r="AE4248" s="443"/>
      <c r="AF4248" s="439"/>
      <c r="AG4248" s="439"/>
      <c r="AH4248" s="439"/>
      <c r="AI4248" s="440">
        <f t="shared" si="3092"/>
        <v>0</v>
      </c>
      <c r="AJ4248" s="439">
        <f t="shared" si="3092"/>
        <v>0</v>
      </c>
      <c r="AK4248" s="439">
        <f t="shared" si="3092"/>
        <v>0</v>
      </c>
      <c r="AL4248" s="439">
        <f t="shared" si="3092"/>
        <v>0</v>
      </c>
      <c r="AM4248" s="439">
        <f t="shared" si="3092"/>
        <v>0</v>
      </c>
      <c r="AN4248" s="440">
        <f t="shared" si="3092"/>
        <v>0</v>
      </c>
    </row>
    <row r="4249" spans="1:40" outlineLevel="2">
      <c r="A4249" s="882">
        <f>ROW()</f>
        <v>4249</v>
      </c>
      <c r="B4249" s="453"/>
      <c r="D4249" s="452" t="s">
        <v>28</v>
      </c>
      <c r="H4249" s="458"/>
      <c r="I4249" s="458"/>
      <c r="J4249" s="459"/>
      <c r="K4249" s="458"/>
      <c r="L4249" s="458"/>
      <c r="M4249" s="458"/>
      <c r="N4249" s="458"/>
      <c r="O4249" s="459"/>
      <c r="P4249" s="458"/>
      <c r="Q4249" s="458"/>
      <c r="R4249" s="458"/>
      <c r="S4249" s="463"/>
      <c r="T4249" s="458"/>
      <c r="U4249" s="458"/>
      <c r="V4249" s="458"/>
      <c r="W4249" s="31"/>
      <c r="X4249" s="440"/>
      <c r="Y4249" s="459"/>
      <c r="Z4249" s="458"/>
      <c r="AA4249" s="439"/>
      <c r="AB4249" s="439"/>
      <c r="AC4249" s="439"/>
      <c r="AD4249" s="440"/>
      <c r="AE4249" s="443"/>
      <c r="AF4249" s="439"/>
      <c r="AG4249" s="439"/>
      <c r="AH4249" s="439"/>
      <c r="AI4249" s="440">
        <f t="shared" si="3092"/>
        <v>0</v>
      </c>
      <c r="AJ4249" s="439">
        <f t="shared" si="3092"/>
        <v>0</v>
      </c>
      <c r="AK4249" s="439">
        <f t="shared" si="3092"/>
        <v>0</v>
      </c>
      <c r="AL4249" s="439">
        <f t="shared" si="3092"/>
        <v>0</v>
      </c>
      <c r="AM4249" s="439">
        <f t="shared" si="3092"/>
        <v>0</v>
      </c>
      <c r="AN4249" s="440">
        <f t="shared" si="3092"/>
        <v>0</v>
      </c>
    </row>
    <row r="4250" spans="1:40" outlineLevel="2">
      <c r="A4250" s="882">
        <f>ROW()</f>
        <v>4250</v>
      </c>
      <c r="B4250" s="453"/>
      <c r="D4250" s="456" t="s">
        <v>443</v>
      </c>
      <c r="E4250" s="456"/>
      <c r="F4250" s="456"/>
      <c r="G4250" s="456"/>
      <c r="H4250" s="460"/>
      <c r="I4250" s="460"/>
      <c r="J4250" s="461"/>
      <c r="K4250" s="460"/>
      <c r="L4250" s="460"/>
      <c r="M4250" s="460"/>
      <c r="N4250" s="460"/>
      <c r="O4250" s="461"/>
      <c r="P4250" s="460"/>
      <c r="Q4250" s="460"/>
      <c r="R4250" s="460"/>
      <c r="S4250" s="465"/>
      <c r="T4250" s="460"/>
      <c r="U4250" s="460"/>
      <c r="V4250" s="460"/>
      <c r="W4250" s="57"/>
      <c r="X4250" s="442"/>
      <c r="Y4250" s="461"/>
      <c r="Z4250" s="460"/>
      <c r="AA4250" s="441"/>
      <c r="AB4250" s="441"/>
      <c r="AC4250" s="441"/>
      <c r="AD4250" s="442"/>
      <c r="AE4250" s="462"/>
      <c r="AF4250" s="441"/>
      <c r="AG4250" s="441"/>
      <c r="AH4250" s="441"/>
      <c r="AI4250" s="442">
        <f t="shared" si="3092"/>
        <v>0</v>
      </c>
      <c r="AJ4250" s="441">
        <f t="shared" si="3092"/>
        <v>0</v>
      </c>
      <c r="AK4250" s="441">
        <f t="shared" si="3092"/>
        <v>0</v>
      </c>
      <c r="AL4250" s="441">
        <f t="shared" si="3092"/>
        <v>0</v>
      </c>
      <c r="AM4250" s="441">
        <f t="shared" si="3092"/>
        <v>0</v>
      </c>
      <c r="AN4250" s="442">
        <f t="shared" si="3092"/>
        <v>0</v>
      </c>
    </row>
    <row r="4251" spans="1:40" outlineLevel="2">
      <c r="A4251" s="887">
        <f>ROW()</f>
        <v>4251</v>
      </c>
      <c r="B4251" s="644"/>
      <c r="C4251" s="770"/>
      <c r="D4251" s="456" t="s">
        <v>24</v>
      </c>
      <c r="E4251" s="456"/>
      <c r="F4251" s="456"/>
      <c r="G4251" s="456"/>
      <c r="H4251" s="460"/>
      <c r="I4251" s="460"/>
      <c r="J4251" s="461"/>
      <c r="K4251" s="460"/>
      <c r="L4251" s="460"/>
      <c r="M4251" s="460"/>
      <c r="N4251" s="460"/>
      <c r="O4251" s="461"/>
      <c r="P4251" s="460"/>
      <c r="Q4251" s="460"/>
      <c r="R4251" s="460"/>
      <c r="S4251" s="465"/>
      <c r="T4251" s="460"/>
      <c r="U4251" s="460"/>
      <c r="V4251" s="460"/>
      <c r="W4251" s="441"/>
      <c r="X4251" s="442"/>
      <c r="Y4251" s="461"/>
      <c r="Z4251" s="460"/>
      <c r="AA4251" s="441"/>
      <c r="AB4251" s="441"/>
      <c r="AC4251" s="441"/>
      <c r="AD4251" s="442"/>
      <c r="AE4251" s="1159"/>
      <c r="AF4251" s="441"/>
      <c r="AG4251" s="441"/>
      <c r="AH4251" s="441"/>
      <c r="AI4251" s="442">
        <f t="shared" ref="AI4251:AN4251" si="3093">SUM(AI4235:AI4250)</f>
        <v>78.114419775488884</v>
      </c>
      <c r="AJ4251" s="441">
        <f t="shared" si="3093"/>
        <v>74.784788550037021</v>
      </c>
      <c r="AK4251" s="441">
        <f t="shared" si="3093"/>
        <v>71.455157324585187</v>
      </c>
      <c r="AL4251" s="441">
        <f t="shared" si="3093"/>
        <v>68.125526099133353</v>
      </c>
      <c r="AM4251" s="441">
        <f t="shared" si="3093"/>
        <v>64.795894873681505</v>
      </c>
      <c r="AN4251" s="442">
        <f t="shared" si="3093"/>
        <v>61.466263648229642</v>
      </c>
    </row>
    <row r="4252" spans="1:40">
      <c r="A4252" s="884" t="str">
        <f>"2025 Capex Account [m$"&amp;Input!$G$43&amp;"]"</f>
        <v>2025 Capex Account [m$31/12/2023]</v>
      </c>
      <c r="B4252" s="885"/>
      <c r="C4252" s="886"/>
      <c r="D4252" s="885"/>
      <c r="E4252" s="885"/>
      <c r="F4252" s="885"/>
      <c r="G4252" s="25"/>
      <c r="H4252" s="885"/>
      <c r="I4252" s="25"/>
      <c r="J4252" s="323"/>
      <c r="K4252" s="25"/>
      <c r="L4252" s="25"/>
      <c r="M4252" s="25"/>
      <c r="N4252" s="25"/>
      <c r="O4252" s="323"/>
      <c r="P4252" s="25"/>
      <c r="Q4252" s="25"/>
      <c r="R4252" s="25"/>
      <c r="S4252" s="318"/>
      <c r="T4252" s="25"/>
      <c r="U4252" s="25"/>
      <c r="V4252" s="25"/>
      <c r="W4252" s="25"/>
      <c r="X4252" s="318"/>
      <c r="Y4252" s="323"/>
      <c r="Z4252" s="25"/>
      <c r="AA4252" s="25"/>
      <c r="AB4252" s="25"/>
      <c r="AC4252" s="25"/>
      <c r="AD4252" s="318"/>
      <c r="AE4252" s="323"/>
      <c r="AF4252" s="25"/>
      <c r="AG4252" s="25"/>
      <c r="AH4252" s="25"/>
      <c r="AI4252" s="318"/>
      <c r="AJ4252" s="323"/>
      <c r="AK4252" s="25"/>
      <c r="AL4252" s="25"/>
      <c r="AM4252" s="25"/>
      <c r="AN4252" s="318"/>
    </row>
    <row r="4253" spans="1:40" outlineLevel="1">
      <c r="A4253" s="732" t="s">
        <v>26</v>
      </c>
      <c r="B4253" s="733"/>
      <c r="C4253" s="881"/>
      <c r="D4253" s="733"/>
      <c r="E4253" s="733"/>
      <c r="F4253" s="733"/>
      <c r="G4253" s="730"/>
      <c r="H4253" s="733"/>
      <c r="I4253" s="730"/>
      <c r="J4253" s="729"/>
      <c r="K4253" s="730"/>
      <c r="L4253" s="730"/>
      <c r="M4253" s="730"/>
      <c r="N4253" s="730"/>
      <c r="O4253" s="729"/>
      <c r="P4253" s="730"/>
      <c r="Q4253" s="730"/>
      <c r="R4253" s="730"/>
      <c r="S4253" s="731"/>
      <c r="T4253" s="730"/>
      <c r="U4253" s="730"/>
      <c r="V4253" s="730"/>
      <c r="W4253" s="730"/>
      <c r="X4253" s="731"/>
      <c r="Y4253" s="729"/>
      <c r="Z4253" s="730"/>
      <c r="AA4253" s="730"/>
      <c r="AB4253" s="730"/>
      <c r="AC4253" s="730"/>
      <c r="AD4253" s="731"/>
      <c r="AE4253" s="729"/>
      <c r="AF4253" s="730"/>
      <c r="AG4253" s="730"/>
      <c r="AH4253" s="730"/>
      <c r="AI4253" s="731"/>
      <c r="AJ4253" s="729"/>
      <c r="AK4253" s="730"/>
      <c r="AL4253" s="730"/>
      <c r="AM4253" s="730"/>
      <c r="AN4253" s="731"/>
    </row>
    <row r="4254" spans="1:40" outlineLevel="2">
      <c r="A4254" s="882">
        <f>ROW()</f>
        <v>4254</v>
      </c>
      <c r="B4254" s="453"/>
      <c r="D4254" s="452" t="s">
        <v>300</v>
      </c>
      <c r="H4254" s="458"/>
      <c r="I4254" s="458"/>
      <c r="J4254" s="459"/>
      <c r="K4254" s="458"/>
      <c r="L4254" s="458"/>
      <c r="M4254" s="458"/>
      <c r="N4254" s="458"/>
      <c r="O4254" s="459"/>
      <c r="P4254" s="458"/>
      <c r="Q4254" s="458"/>
      <c r="R4254" s="458"/>
      <c r="S4254" s="463"/>
      <c r="T4254" s="458"/>
      <c r="U4254" s="458"/>
      <c r="V4254" s="458"/>
      <c r="W4254" s="458"/>
      <c r="X4254" s="463"/>
      <c r="Y4254" s="459"/>
      <c r="Z4254" s="458"/>
      <c r="AA4254" s="169"/>
      <c r="AB4254" s="169"/>
      <c r="AC4254" s="169"/>
      <c r="AD4254" s="337"/>
      <c r="AE4254" s="459"/>
      <c r="AF4254" s="169"/>
      <c r="AG4254" s="169"/>
      <c r="AH4254" s="169"/>
      <c r="AI4254" s="337"/>
      <c r="AJ4254" s="459"/>
      <c r="AK4254" s="169">
        <f>Input!$Z$58</f>
        <v>80</v>
      </c>
      <c r="AL4254" s="26">
        <f t="shared" ref="AL4254:AL4269" si="3094">(AK4254-AK$9)*(AK4254&gt;AL$9)</f>
        <v>79</v>
      </c>
      <c r="AM4254" s="26">
        <f t="shared" ref="AM4254:AM4269" si="3095">(AL4254-AL$9)*(AL4254&gt;AM$9)</f>
        <v>78</v>
      </c>
      <c r="AN4254" s="311">
        <f t="shared" ref="AN4254:AN4269" si="3096">(AM4254-AM$9)*(AM4254&gt;AN$9)</f>
        <v>77</v>
      </c>
    </row>
    <row r="4255" spans="1:40" outlineLevel="2">
      <c r="A4255" s="882">
        <f>ROW()</f>
        <v>4255</v>
      </c>
      <c r="B4255" s="453"/>
      <c r="D4255" s="452" t="s">
        <v>301</v>
      </c>
      <c r="H4255" s="458"/>
      <c r="I4255" s="458"/>
      <c r="J4255" s="459"/>
      <c r="K4255" s="458"/>
      <c r="L4255" s="458"/>
      <c r="M4255" s="458"/>
      <c r="N4255" s="458"/>
      <c r="O4255" s="459"/>
      <c r="P4255" s="458"/>
      <c r="Q4255" s="458"/>
      <c r="R4255" s="458"/>
      <c r="S4255" s="463"/>
      <c r="T4255" s="458"/>
      <c r="U4255" s="458"/>
      <c r="V4255" s="458"/>
      <c r="W4255" s="458"/>
      <c r="X4255" s="463"/>
      <c r="Y4255" s="459"/>
      <c r="Z4255" s="458"/>
      <c r="AA4255" s="169"/>
      <c r="AB4255" s="169"/>
      <c r="AC4255" s="169"/>
      <c r="AD4255" s="337"/>
      <c r="AE4255" s="459"/>
      <c r="AF4255" s="169"/>
      <c r="AG4255" s="169"/>
      <c r="AH4255" s="169"/>
      <c r="AI4255" s="337"/>
      <c r="AJ4255" s="459"/>
      <c r="AK4255" s="169">
        <f>Input!$Z$59</f>
        <v>60</v>
      </c>
      <c r="AL4255" s="26">
        <f t="shared" si="3094"/>
        <v>59</v>
      </c>
      <c r="AM4255" s="26">
        <f t="shared" si="3095"/>
        <v>58</v>
      </c>
      <c r="AN4255" s="311">
        <f t="shared" si="3096"/>
        <v>57</v>
      </c>
    </row>
    <row r="4256" spans="1:40" outlineLevel="2">
      <c r="A4256" s="882">
        <f>ROW()</f>
        <v>4256</v>
      </c>
      <c r="B4256" s="453"/>
      <c r="D4256" s="452" t="s">
        <v>29</v>
      </c>
      <c r="H4256" s="458"/>
      <c r="I4256" s="458"/>
      <c r="J4256" s="459"/>
      <c r="K4256" s="458"/>
      <c r="L4256" s="458"/>
      <c r="M4256" s="458"/>
      <c r="N4256" s="458"/>
      <c r="O4256" s="459"/>
      <c r="P4256" s="458"/>
      <c r="Q4256" s="458"/>
      <c r="R4256" s="458"/>
      <c r="S4256" s="463"/>
      <c r="T4256" s="458"/>
      <c r="U4256" s="458"/>
      <c r="V4256" s="458"/>
      <c r="W4256" s="458"/>
      <c r="X4256" s="463"/>
      <c r="Y4256" s="459"/>
      <c r="Z4256" s="458"/>
      <c r="AA4256" s="169"/>
      <c r="AB4256" s="169"/>
      <c r="AC4256" s="169"/>
      <c r="AD4256" s="337"/>
      <c r="AE4256" s="459"/>
      <c r="AF4256" s="169"/>
      <c r="AG4256" s="169"/>
      <c r="AH4256" s="169"/>
      <c r="AI4256" s="337"/>
      <c r="AJ4256" s="459"/>
      <c r="AK4256" s="169">
        <f>Input!$Z$60</f>
        <v>60</v>
      </c>
      <c r="AL4256" s="26">
        <f t="shared" si="3094"/>
        <v>59</v>
      </c>
      <c r="AM4256" s="26">
        <f t="shared" si="3095"/>
        <v>58</v>
      </c>
      <c r="AN4256" s="311">
        <f t="shared" si="3096"/>
        <v>57</v>
      </c>
    </row>
    <row r="4257" spans="1:40" outlineLevel="2">
      <c r="A4257" s="882">
        <f>ROW()</f>
        <v>4257</v>
      </c>
      <c r="B4257" s="453"/>
      <c r="D4257" s="452" t="s">
        <v>30</v>
      </c>
      <c r="H4257" s="458"/>
      <c r="I4257" s="458"/>
      <c r="J4257" s="459"/>
      <c r="K4257" s="458"/>
      <c r="L4257" s="458"/>
      <c r="M4257" s="458"/>
      <c r="N4257" s="458"/>
      <c r="O4257" s="459"/>
      <c r="P4257" s="458"/>
      <c r="Q4257" s="458"/>
      <c r="R4257" s="458"/>
      <c r="S4257" s="463"/>
      <c r="T4257" s="458"/>
      <c r="U4257" s="458"/>
      <c r="V4257" s="458"/>
      <c r="W4257" s="458"/>
      <c r="X4257" s="463"/>
      <c r="Y4257" s="459"/>
      <c r="Z4257" s="458"/>
      <c r="AA4257" s="169"/>
      <c r="AB4257" s="169"/>
      <c r="AC4257" s="169"/>
      <c r="AD4257" s="337"/>
      <c r="AE4257" s="459"/>
      <c r="AF4257" s="169"/>
      <c r="AG4257" s="169"/>
      <c r="AH4257" s="169"/>
      <c r="AI4257" s="337"/>
      <c r="AJ4257" s="459"/>
      <c r="AK4257" s="169">
        <f>Input!$Z$61</f>
        <v>60</v>
      </c>
      <c r="AL4257" s="26">
        <f t="shared" si="3094"/>
        <v>59</v>
      </c>
      <c r="AM4257" s="26">
        <f t="shared" si="3095"/>
        <v>58</v>
      </c>
      <c r="AN4257" s="311">
        <f t="shared" si="3096"/>
        <v>57</v>
      </c>
    </row>
    <row r="4258" spans="1:40" outlineLevel="2">
      <c r="A4258" s="882">
        <f>ROW()</f>
        <v>4258</v>
      </c>
      <c r="B4258" s="453"/>
      <c r="D4258" s="452" t="s">
        <v>31</v>
      </c>
      <c r="H4258" s="458"/>
      <c r="I4258" s="458"/>
      <c r="J4258" s="459"/>
      <c r="K4258" s="458"/>
      <c r="L4258" s="458"/>
      <c r="M4258" s="458"/>
      <c r="N4258" s="458"/>
      <c r="O4258" s="459"/>
      <c r="P4258" s="458"/>
      <c r="Q4258" s="458"/>
      <c r="R4258" s="458"/>
      <c r="S4258" s="463"/>
      <c r="T4258" s="458"/>
      <c r="U4258" s="458"/>
      <c r="V4258" s="458"/>
      <c r="W4258" s="458"/>
      <c r="X4258" s="463"/>
      <c r="Y4258" s="459"/>
      <c r="Z4258" s="458"/>
      <c r="AA4258" s="169"/>
      <c r="AB4258" s="169"/>
      <c r="AC4258" s="169"/>
      <c r="AD4258" s="337"/>
      <c r="AE4258" s="459"/>
      <c r="AF4258" s="169"/>
      <c r="AG4258" s="169"/>
      <c r="AH4258" s="169"/>
      <c r="AI4258" s="337"/>
      <c r="AJ4258" s="459"/>
      <c r="AK4258" s="169">
        <f>Input!$Z$62</f>
        <v>60</v>
      </c>
      <c r="AL4258" s="26">
        <f t="shared" si="3094"/>
        <v>59</v>
      </c>
      <c r="AM4258" s="26">
        <f t="shared" si="3095"/>
        <v>58</v>
      </c>
      <c r="AN4258" s="311">
        <f t="shared" si="3096"/>
        <v>57</v>
      </c>
    </row>
    <row r="4259" spans="1:40" outlineLevel="2">
      <c r="A4259" s="882">
        <f>ROW()</f>
        <v>4259</v>
      </c>
      <c r="B4259" s="453"/>
      <c r="D4259" s="452" t="s">
        <v>32</v>
      </c>
      <c r="H4259" s="458"/>
      <c r="I4259" s="458"/>
      <c r="J4259" s="459"/>
      <c r="K4259" s="458"/>
      <c r="L4259" s="458"/>
      <c r="M4259" s="458"/>
      <c r="N4259" s="458"/>
      <c r="O4259" s="459"/>
      <c r="P4259" s="458"/>
      <c r="Q4259" s="458"/>
      <c r="R4259" s="458"/>
      <c r="S4259" s="463"/>
      <c r="T4259" s="458"/>
      <c r="U4259" s="458"/>
      <c r="V4259" s="458"/>
      <c r="W4259" s="458"/>
      <c r="X4259" s="463"/>
      <c r="Y4259" s="459"/>
      <c r="Z4259" s="458"/>
      <c r="AA4259" s="169"/>
      <c r="AB4259" s="169"/>
      <c r="AC4259" s="169"/>
      <c r="AD4259" s="337"/>
      <c r="AE4259" s="459"/>
      <c r="AF4259" s="169"/>
      <c r="AG4259" s="169"/>
      <c r="AH4259" s="169"/>
      <c r="AI4259" s="337"/>
      <c r="AJ4259" s="459"/>
      <c r="AK4259" s="169">
        <f>Input!$Z$63</f>
        <v>40</v>
      </c>
      <c r="AL4259" s="26">
        <f t="shared" si="3094"/>
        <v>39</v>
      </c>
      <c r="AM4259" s="26">
        <f t="shared" si="3095"/>
        <v>38</v>
      </c>
      <c r="AN4259" s="311">
        <f t="shared" si="3096"/>
        <v>37</v>
      </c>
    </row>
    <row r="4260" spans="1:40" outlineLevel="2">
      <c r="A4260" s="882">
        <f>ROW()</f>
        <v>4260</v>
      </c>
      <c r="B4260" s="453"/>
      <c r="D4260" s="452" t="s">
        <v>33</v>
      </c>
      <c r="H4260" s="458"/>
      <c r="I4260" s="458"/>
      <c r="J4260" s="459"/>
      <c r="K4260" s="458"/>
      <c r="L4260" s="458"/>
      <c r="M4260" s="458"/>
      <c r="N4260" s="458"/>
      <c r="O4260" s="459"/>
      <c r="P4260" s="458"/>
      <c r="Q4260" s="458"/>
      <c r="R4260" s="458"/>
      <c r="S4260" s="463"/>
      <c r="T4260" s="458"/>
      <c r="U4260" s="458"/>
      <c r="V4260" s="458"/>
      <c r="W4260" s="458"/>
      <c r="X4260" s="463"/>
      <c r="Y4260" s="459"/>
      <c r="Z4260" s="458"/>
      <c r="AA4260" s="169"/>
      <c r="AB4260" s="169"/>
      <c r="AC4260" s="169"/>
      <c r="AD4260" s="337"/>
      <c r="AE4260" s="459"/>
      <c r="AF4260" s="169"/>
      <c r="AG4260" s="169"/>
      <c r="AH4260" s="169"/>
      <c r="AI4260" s="337"/>
      <c r="AJ4260" s="459"/>
      <c r="AK4260" s="169">
        <f>Input!$Z$64</f>
        <v>40</v>
      </c>
      <c r="AL4260" s="26">
        <f t="shared" si="3094"/>
        <v>39</v>
      </c>
      <c r="AM4260" s="26">
        <f t="shared" si="3095"/>
        <v>38</v>
      </c>
      <c r="AN4260" s="311">
        <f t="shared" si="3096"/>
        <v>37</v>
      </c>
    </row>
    <row r="4261" spans="1:40" outlineLevel="2">
      <c r="A4261" s="882">
        <f>ROW()</f>
        <v>4261</v>
      </c>
      <c r="B4261" s="453"/>
      <c r="D4261" s="452" t="s">
        <v>27</v>
      </c>
      <c r="H4261" s="458"/>
      <c r="I4261" s="458"/>
      <c r="J4261" s="459"/>
      <c r="K4261" s="458"/>
      <c r="L4261" s="458"/>
      <c r="M4261" s="458"/>
      <c r="N4261" s="458"/>
      <c r="O4261" s="459"/>
      <c r="P4261" s="458"/>
      <c r="Q4261" s="458"/>
      <c r="R4261" s="458"/>
      <c r="S4261" s="463"/>
      <c r="T4261" s="458"/>
      <c r="U4261" s="458"/>
      <c r="V4261" s="458"/>
      <c r="W4261" s="458"/>
      <c r="X4261" s="463"/>
      <c r="Y4261" s="459"/>
      <c r="Z4261" s="458"/>
      <c r="AA4261" s="169"/>
      <c r="AB4261" s="169"/>
      <c r="AC4261" s="169"/>
      <c r="AD4261" s="337"/>
      <c r="AE4261" s="459"/>
      <c r="AF4261" s="169"/>
      <c r="AG4261" s="169"/>
      <c r="AH4261" s="169"/>
      <c r="AI4261" s="337"/>
      <c r="AJ4261" s="459"/>
      <c r="AK4261" s="169">
        <f>Input!$Z$65</f>
        <v>40</v>
      </c>
      <c r="AL4261" s="26">
        <f t="shared" si="3094"/>
        <v>39</v>
      </c>
      <c r="AM4261" s="26">
        <f t="shared" si="3095"/>
        <v>38</v>
      </c>
      <c r="AN4261" s="311">
        <f t="shared" si="3096"/>
        <v>37</v>
      </c>
    </row>
    <row r="4262" spans="1:40" outlineLevel="2">
      <c r="A4262" s="882">
        <f>ROW()</f>
        <v>4262</v>
      </c>
      <c r="B4262" s="453"/>
      <c r="D4262" s="452" t="s">
        <v>34</v>
      </c>
      <c r="H4262" s="458"/>
      <c r="I4262" s="458"/>
      <c r="J4262" s="459"/>
      <c r="K4262" s="458"/>
      <c r="L4262" s="458"/>
      <c r="M4262" s="458"/>
      <c r="N4262" s="458"/>
      <c r="O4262" s="459"/>
      <c r="P4262" s="458"/>
      <c r="Q4262" s="458"/>
      <c r="R4262" s="458"/>
      <c r="S4262" s="463"/>
      <c r="T4262" s="458"/>
      <c r="U4262" s="458"/>
      <c r="V4262" s="458"/>
      <c r="W4262" s="458"/>
      <c r="X4262" s="463"/>
      <c r="Y4262" s="459"/>
      <c r="Z4262" s="458"/>
      <c r="AA4262" s="169"/>
      <c r="AB4262" s="169"/>
      <c r="AC4262" s="169"/>
      <c r="AD4262" s="337"/>
      <c r="AE4262" s="459"/>
      <c r="AF4262" s="169"/>
      <c r="AG4262" s="169"/>
      <c r="AH4262" s="169"/>
      <c r="AI4262" s="337"/>
      <c r="AJ4262" s="459"/>
      <c r="AK4262" s="169">
        <f>Input!$Z$66</f>
        <v>25</v>
      </c>
      <c r="AL4262" s="26">
        <f t="shared" si="3094"/>
        <v>24</v>
      </c>
      <c r="AM4262" s="26">
        <f t="shared" si="3095"/>
        <v>23</v>
      </c>
      <c r="AN4262" s="311">
        <f t="shared" si="3096"/>
        <v>22</v>
      </c>
    </row>
    <row r="4263" spans="1:40" outlineLevel="2">
      <c r="A4263" s="882">
        <f>ROW()</f>
        <v>4263</v>
      </c>
      <c r="B4263" s="453"/>
      <c r="D4263" s="452" t="s">
        <v>35</v>
      </c>
      <c r="H4263" s="458"/>
      <c r="I4263" s="458"/>
      <c r="J4263" s="459"/>
      <c r="K4263" s="458"/>
      <c r="L4263" s="458"/>
      <c r="M4263" s="458"/>
      <c r="N4263" s="458"/>
      <c r="O4263" s="459"/>
      <c r="P4263" s="458"/>
      <c r="Q4263" s="458"/>
      <c r="R4263" s="458"/>
      <c r="S4263" s="463"/>
      <c r="T4263" s="458"/>
      <c r="U4263" s="458"/>
      <c r="V4263" s="458"/>
      <c r="W4263" s="458"/>
      <c r="X4263" s="463"/>
      <c r="Y4263" s="459"/>
      <c r="Z4263" s="458"/>
      <c r="AA4263" s="169"/>
      <c r="AB4263" s="169"/>
      <c r="AC4263" s="169"/>
      <c r="AD4263" s="337"/>
      <c r="AE4263" s="459"/>
      <c r="AF4263" s="169"/>
      <c r="AG4263" s="169"/>
      <c r="AH4263" s="169"/>
      <c r="AI4263" s="337"/>
      <c r="AJ4263" s="459"/>
      <c r="AK4263" s="169">
        <f>Input!$Z$67</f>
        <v>10</v>
      </c>
      <c r="AL4263" s="26">
        <f t="shared" si="3094"/>
        <v>9</v>
      </c>
      <c r="AM4263" s="26">
        <f t="shared" si="3095"/>
        <v>8</v>
      </c>
      <c r="AN4263" s="311">
        <f t="shared" si="3096"/>
        <v>7</v>
      </c>
    </row>
    <row r="4264" spans="1:40" outlineLevel="2">
      <c r="A4264" s="882">
        <f>ROW()</f>
        <v>4264</v>
      </c>
      <c r="B4264" s="453"/>
      <c r="D4264" s="452" t="s">
        <v>302</v>
      </c>
      <c r="H4264" s="458"/>
      <c r="I4264" s="458"/>
      <c r="J4264" s="459"/>
      <c r="K4264" s="458"/>
      <c r="L4264" s="458"/>
      <c r="M4264" s="458"/>
      <c r="N4264" s="458"/>
      <c r="O4264" s="459"/>
      <c r="P4264" s="458"/>
      <c r="Q4264" s="458"/>
      <c r="R4264" s="458"/>
      <c r="S4264" s="463"/>
      <c r="T4264" s="458"/>
      <c r="U4264" s="458"/>
      <c r="V4264" s="458"/>
      <c r="W4264" s="458"/>
      <c r="X4264" s="463"/>
      <c r="Y4264" s="459"/>
      <c r="Z4264" s="458"/>
      <c r="AA4264" s="169"/>
      <c r="AB4264" s="169"/>
      <c r="AC4264" s="169"/>
      <c r="AD4264" s="337"/>
      <c r="AE4264" s="459"/>
      <c r="AF4264" s="169"/>
      <c r="AG4264" s="169"/>
      <c r="AH4264" s="169"/>
      <c r="AI4264" s="337"/>
      <c r="AJ4264" s="459"/>
      <c r="AK4264" s="169">
        <f>Input!$Z$68</f>
        <v>10</v>
      </c>
      <c r="AL4264" s="26">
        <f t="shared" si="3094"/>
        <v>9</v>
      </c>
      <c r="AM4264" s="26">
        <f t="shared" si="3095"/>
        <v>8</v>
      </c>
      <c r="AN4264" s="311">
        <f t="shared" si="3096"/>
        <v>7</v>
      </c>
    </row>
    <row r="4265" spans="1:40" outlineLevel="2">
      <c r="A4265" s="882">
        <f>ROW()</f>
        <v>4265</v>
      </c>
      <c r="B4265" s="453"/>
      <c r="D4265" s="452" t="s">
        <v>36</v>
      </c>
      <c r="H4265" s="458"/>
      <c r="I4265" s="458"/>
      <c r="J4265" s="459"/>
      <c r="K4265" s="458"/>
      <c r="L4265" s="458"/>
      <c r="M4265" s="458"/>
      <c r="N4265" s="458"/>
      <c r="O4265" s="459"/>
      <c r="P4265" s="458"/>
      <c r="Q4265" s="458"/>
      <c r="R4265" s="458"/>
      <c r="S4265" s="463"/>
      <c r="T4265" s="458"/>
      <c r="U4265" s="458"/>
      <c r="V4265" s="458"/>
      <c r="W4265" s="458"/>
      <c r="X4265" s="463"/>
      <c r="Y4265" s="459"/>
      <c r="Z4265" s="458"/>
      <c r="AA4265" s="169"/>
      <c r="AB4265" s="169"/>
      <c r="AC4265" s="169"/>
      <c r="AD4265" s="337"/>
      <c r="AE4265" s="459"/>
      <c r="AF4265" s="169"/>
      <c r="AG4265" s="169"/>
      <c r="AH4265" s="169"/>
      <c r="AI4265" s="337"/>
      <c r="AJ4265" s="459"/>
      <c r="AK4265" s="169">
        <f>Input!$Z$69</f>
        <v>5</v>
      </c>
      <c r="AL4265" s="26">
        <f t="shared" si="3094"/>
        <v>4</v>
      </c>
      <c r="AM4265" s="26">
        <f t="shared" si="3095"/>
        <v>3</v>
      </c>
      <c r="AN4265" s="311">
        <f t="shared" si="3096"/>
        <v>2</v>
      </c>
    </row>
    <row r="4266" spans="1:40" outlineLevel="2">
      <c r="A4266" s="882">
        <f>ROW()</f>
        <v>4266</v>
      </c>
      <c r="B4266" s="453"/>
      <c r="D4266" s="452" t="s">
        <v>583</v>
      </c>
      <c r="H4266" s="458"/>
      <c r="I4266" s="458"/>
      <c r="J4266" s="459"/>
      <c r="K4266" s="458"/>
      <c r="L4266" s="458"/>
      <c r="M4266" s="458"/>
      <c r="N4266" s="458"/>
      <c r="O4266" s="459"/>
      <c r="P4266" s="458"/>
      <c r="Q4266" s="458"/>
      <c r="R4266" s="458"/>
      <c r="S4266" s="463"/>
      <c r="T4266" s="458"/>
      <c r="U4266" s="458"/>
      <c r="V4266" s="458"/>
      <c r="W4266" s="458"/>
      <c r="X4266" s="463"/>
      <c r="Y4266" s="459"/>
      <c r="Z4266" s="458"/>
      <c r="AA4266" s="169"/>
      <c r="AB4266" s="169"/>
      <c r="AC4266" s="169"/>
      <c r="AD4266" s="337"/>
      <c r="AE4266" s="459"/>
      <c r="AF4266" s="169"/>
      <c r="AG4266" s="169"/>
      <c r="AH4266" s="169"/>
      <c r="AI4266" s="337"/>
      <c r="AJ4266" s="459"/>
      <c r="AK4266" s="169">
        <f>Input!$Z$70</f>
        <v>10</v>
      </c>
      <c r="AL4266" s="26">
        <f t="shared" si="3094"/>
        <v>9</v>
      </c>
      <c r="AM4266" s="26">
        <f t="shared" si="3095"/>
        <v>8</v>
      </c>
      <c r="AN4266" s="311">
        <f t="shared" si="3096"/>
        <v>7</v>
      </c>
    </row>
    <row r="4267" spans="1:40" outlineLevel="2">
      <c r="A4267" s="882">
        <f>ROW()</f>
        <v>4267</v>
      </c>
      <c r="B4267" s="453"/>
      <c r="D4267" s="452" t="s">
        <v>81</v>
      </c>
      <c r="H4267" s="458"/>
      <c r="I4267" s="458"/>
      <c r="J4267" s="459"/>
      <c r="K4267" s="458"/>
      <c r="L4267" s="458"/>
      <c r="M4267" s="458"/>
      <c r="N4267" s="458"/>
      <c r="O4267" s="459"/>
      <c r="P4267" s="458"/>
      <c r="Q4267" s="458"/>
      <c r="R4267" s="458"/>
      <c r="S4267" s="463"/>
      <c r="T4267" s="458"/>
      <c r="U4267" s="458"/>
      <c r="V4267" s="458"/>
      <c r="W4267" s="458"/>
      <c r="X4267" s="463"/>
      <c r="Y4267" s="459"/>
      <c r="Z4267" s="458"/>
      <c r="AA4267" s="169"/>
      <c r="AB4267" s="169"/>
      <c r="AC4267" s="169"/>
      <c r="AD4267" s="337"/>
      <c r="AE4267" s="459"/>
      <c r="AF4267" s="169"/>
      <c r="AG4267" s="169"/>
      <c r="AH4267" s="169"/>
      <c r="AI4267" s="337"/>
      <c r="AJ4267" s="459"/>
      <c r="AK4267" s="169">
        <f>Input!$Z$71</f>
        <v>5</v>
      </c>
      <c r="AL4267" s="26">
        <f t="shared" si="3094"/>
        <v>4</v>
      </c>
      <c r="AM4267" s="26">
        <f t="shared" si="3095"/>
        <v>3</v>
      </c>
      <c r="AN4267" s="311">
        <f t="shared" si="3096"/>
        <v>2</v>
      </c>
    </row>
    <row r="4268" spans="1:40" outlineLevel="2">
      <c r="A4268" s="882">
        <f>ROW()</f>
        <v>4268</v>
      </c>
      <c r="B4268" s="453"/>
      <c r="D4268" s="452" t="s">
        <v>28</v>
      </c>
      <c r="H4268" s="458"/>
      <c r="I4268" s="458"/>
      <c r="J4268" s="459"/>
      <c r="K4268" s="458"/>
      <c r="L4268" s="458"/>
      <c r="M4268" s="458"/>
      <c r="N4268" s="458"/>
      <c r="O4268" s="459"/>
      <c r="P4268" s="458"/>
      <c r="Q4268" s="458"/>
      <c r="R4268" s="458"/>
      <c r="S4268" s="463"/>
      <c r="T4268" s="458"/>
      <c r="U4268" s="458"/>
      <c r="V4268" s="458"/>
      <c r="W4268" s="458"/>
      <c r="X4268" s="463"/>
      <c r="Y4268" s="459"/>
      <c r="Z4268" s="458"/>
      <c r="AA4268" s="169"/>
      <c r="AB4268" s="169"/>
      <c r="AC4268" s="169"/>
      <c r="AD4268" s="337"/>
      <c r="AE4268" s="459"/>
      <c r="AF4268" s="169"/>
      <c r="AG4268" s="169"/>
      <c r="AH4268" s="169"/>
      <c r="AI4268" s="337"/>
      <c r="AJ4268" s="459"/>
      <c r="AK4268" s="169">
        <f>Input!$Z$72</f>
        <v>0</v>
      </c>
      <c r="AL4268" s="26">
        <f t="shared" si="3094"/>
        <v>0</v>
      </c>
      <c r="AM4268" s="26">
        <f t="shared" si="3095"/>
        <v>0</v>
      </c>
      <c r="AN4268" s="311">
        <f t="shared" si="3096"/>
        <v>0</v>
      </c>
    </row>
    <row r="4269" spans="1:40" outlineLevel="2">
      <c r="A4269" s="882">
        <f>ROW()</f>
        <v>4269</v>
      </c>
      <c r="B4269" s="453"/>
      <c r="D4269" s="456" t="s">
        <v>443</v>
      </c>
      <c r="E4269" s="456"/>
      <c r="F4269" s="456"/>
      <c r="G4269" s="456"/>
      <c r="H4269" s="460"/>
      <c r="I4269" s="460"/>
      <c r="J4269" s="461"/>
      <c r="K4269" s="460"/>
      <c r="L4269" s="460"/>
      <c r="M4269" s="460"/>
      <c r="N4269" s="460"/>
      <c r="O4269" s="461"/>
      <c r="P4269" s="460"/>
      <c r="Q4269" s="460"/>
      <c r="R4269" s="460"/>
      <c r="S4269" s="465"/>
      <c r="T4269" s="460"/>
      <c r="U4269" s="460"/>
      <c r="V4269" s="460"/>
      <c r="W4269" s="460"/>
      <c r="X4269" s="465"/>
      <c r="Y4269" s="461"/>
      <c r="Z4269" s="460"/>
      <c r="AA4269" s="170"/>
      <c r="AB4269" s="170"/>
      <c r="AC4269" s="170"/>
      <c r="AD4269" s="338"/>
      <c r="AE4269" s="461"/>
      <c r="AF4269" s="170"/>
      <c r="AG4269" s="170"/>
      <c r="AH4269" s="170"/>
      <c r="AI4269" s="338"/>
      <c r="AJ4269" s="461"/>
      <c r="AK4269" s="170">
        <f>Input!$Z$73</f>
        <v>53.715045065910232</v>
      </c>
      <c r="AL4269" s="29">
        <f t="shared" si="3094"/>
        <v>52.715045065910232</v>
      </c>
      <c r="AM4269" s="29">
        <f t="shared" si="3095"/>
        <v>51.715045065910232</v>
      </c>
      <c r="AN4269" s="312">
        <f t="shared" si="3096"/>
        <v>50.715045065910232</v>
      </c>
    </row>
    <row r="4270" spans="1:40" outlineLevel="2">
      <c r="A4270" s="882">
        <f>ROW()</f>
        <v>4270</v>
      </c>
      <c r="B4270" s="453"/>
      <c r="H4270" s="458"/>
      <c r="I4270" s="458"/>
      <c r="J4270" s="459"/>
      <c r="K4270" s="458"/>
      <c r="L4270" s="458"/>
      <c r="M4270" s="458"/>
      <c r="N4270" s="458"/>
      <c r="O4270" s="459"/>
      <c r="P4270" s="458"/>
      <c r="Q4270" s="458"/>
      <c r="R4270" s="458"/>
      <c r="S4270" s="463"/>
      <c r="T4270" s="458"/>
      <c r="U4270" s="439"/>
      <c r="V4270" s="439"/>
      <c r="W4270" s="439"/>
      <c r="X4270" s="440"/>
      <c r="Y4270" s="443"/>
      <c r="Z4270" s="439"/>
      <c r="AA4270" s="439"/>
      <c r="AB4270" s="439"/>
      <c r="AC4270" s="439"/>
      <c r="AD4270" s="440"/>
      <c r="AE4270" s="443"/>
      <c r="AF4270" s="439"/>
      <c r="AG4270" s="439"/>
      <c r="AH4270" s="439"/>
      <c r="AI4270" s="440"/>
      <c r="AJ4270" s="443"/>
      <c r="AK4270" s="439"/>
      <c r="AL4270" s="439"/>
      <c r="AM4270" s="439"/>
      <c r="AN4270" s="440"/>
    </row>
    <row r="4271" spans="1:40" outlineLevel="1">
      <c r="A4271" s="732" t="s">
        <v>20</v>
      </c>
      <c r="B4271" s="733"/>
      <c r="C4271" s="881"/>
      <c r="D4271" s="733"/>
      <c r="E4271" s="733"/>
      <c r="F4271" s="733"/>
      <c r="G4271" s="730"/>
      <c r="H4271" s="733"/>
      <c r="I4271" s="730"/>
      <c r="J4271" s="729"/>
      <c r="K4271" s="730"/>
      <c r="L4271" s="730"/>
      <c r="M4271" s="730"/>
      <c r="N4271" s="730"/>
      <c r="O4271" s="729"/>
      <c r="P4271" s="730"/>
      <c r="Q4271" s="730"/>
      <c r="R4271" s="730"/>
      <c r="S4271" s="731"/>
      <c r="T4271" s="730"/>
      <c r="U4271" s="730"/>
      <c r="V4271" s="730"/>
      <c r="W4271" s="730"/>
      <c r="X4271" s="731"/>
      <c r="Y4271" s="729"/>
      <c r="Z4271" s="730"/>
      <c r="AA4271" s="730"/>
      <c r="AB4271" s="730"/>
      <c r="AC4271" s="730"/>
      <c r="AD4271" s="731"/>
      <c r="AE4271" s="729"/>
      <c r="AF4271" s="730"/>
      <c r="AG4271" s="730"/>
      <c r="AH4271" s="730"/>
      <c r="AI4271" s="731"/>
      <c r="AJ4271" s="729"/>
      <c r="AK4271" s="730"/>
      <c r="AL4271" s="730"/>
      <c r="AM4271" s="730"/>
      <c r="AN4271" s="731"/>
    </row>
    <row r="4272" spans="1:40" outlineLevel="2">
      <c r="A4272" s="882">
        <f>ROW()</f>
        <v>4272</v>
      </c>
      <c r="B4272" s="453"/>
      <c r="D4272" s="452" t="s">
        <v>300</v>
      </c>
      <c r="H4272" s="458"/>
      <c r="I4272" s="458"/>
      <c r="J4272" s="459"/>
      <c r="K4272" s="458"/>
      <c r="L4272" s="458"/>
      <c r="M4272" s="458"/>
      <c r="N4272" s="458"/>
      <c r="O4272" s="459"/>
      <c r="P4272" s="458"/>
      <c r="Q4272" s="458"/>
      <c r="R4272" s="458"/>
      <c r="S4272" s="463"/>
      <c r="T4272" s="458"/>
      <c r="U4272" s="439"/>
      <c r="V4272" s="439"/>
      <c r="W4272" s="439"/>
      <c r="X4272" s="440"/>
      <c r="Y4272" s="443"/>
      <c r="Z4272" s="439"/>
      <c r="AA4272" s="439"/>
      <c r="AB4272" s="439"/>
      <c r="AC4272" s="439"/>
      <c r="AD4272" s="440"/>
      <c r="AE4272" s="443"/>
      <c r="AF4272" s="439"/>
      <c r="AG4272" s="439"/>
      <c r="AH4272" s="439"/>
      <c r="AI4272" s="440"/>
      <c r="AJ4272" s="443"/>
      <c r="AK4272" s="439">
        <f t="shared" ref="AK4272:AK4283" si="3097">AJ4362</f>
        <v>2.3785685257398694</v>
      </c>
      <c r="AL4272" s="439">
        <f t="shared" ref="AL4272:AL4283" si="3098">AK4362</f>
        <v>2.348836419168121</v>
      </c>
      <c r="AM4272" s="439">
        <f t="shared" ref="AM4272:AM4283" si="3099">AL4362</f>
        <v>2.3191043125963726</v>
      </c>
      <c r="AN4272" s="440">
        <f t="shared" ref="AN4272:AN4283" si="3100">AM4362</f>
        <v>2.2893722060246242</v>
      </c>
    </row>
    <row r="4273" spans="1:40" outlineLevel="2">
      <c r="A4273" s="882">
        <f>ROW()</f>
        <v>4273</v>
      </c>
      <c r="B4273" s="453"/>
      <c r="D4273" s="452" t="s">
        <v>301</v>
      </c>
      <c r="H4273" s="458"/>
      <c r="I4273" s="458"/>
      <c r="J4273" s="459"/>
      <c r="K4273" s="458"/>
      <c r="L4273" s="458"/>
      <c r="M4273" s="458"/>
      <c r="N4273" s="458"/>
      <c r="O4273" s="459"/>
      <c r="P4273" s="458"/>
      <c r="Q4273" s="458"/>
      <c r="R4273" s="458"/>
      <c r="S4273" s="463"/>
      <c r="T4273" s="458"/>
      <c r="U4273" s="439"/>
      <c r="V4273" s="439"/>
      <c r="W4273" s="439"/>
      <c r="X4273" s="440"/>
      <c r="Y4273" s="443"/>
      <c r="Z4273" s="439"/>
      <c r="AA4273" s="439"/>
      <c r="AB4273" s="439"/>
      <c r="AC4273" s="439"/>
      <c r="AD4273" s="440"/>
      <c r="AE4273" s="443"/>
      <c r="AF4273" s="439"/>
      <c r="AG4273" s="439"/>
      <c r="AH4273" s="439"/>
      <c r="AI4273" s="440"/>
      <c r="AJ4273" s="443"/>
      <c r="AK4273" s="439">
        <f t="shared" si="3097"/>
        <v>0</v>
      </c>
      <c r="AL4273" s="439">
        <f t="shared" si="3098"/>
        <v>0</v>
      </c>
      <c r="AM4273" s="439">
        <f t="shared" si="3099"/>
        <v>0</v>
      </c>
      <c r="AN4273" s="440">
        <f t="shared" si="3100"/>
        <v>0</v>
      </c>
    </row>
    <row r="4274" spans="1:40" outlineLevel="2">
      <c r="A4274" s="882">
        <f>ROW()</f>
        <v>4274</v>
      </c>
      <c r="B4274" s="453"/>
      <c r="D4274" s="452" t="s">
        <v>29</v>
      </c>
      <c r="H4274" s="458"/>
      <c r="I4274" s="458"/>
      <c r="J4274" s="459"/>
      <c r="K4274" s="458"/>
      <c r="L4274" s="458"/>
      <c r="M4274" s="458"/>
      <c r="N4274" s="458"/>
      <c r="O4274" s="459"/>
      <c r="P4274" s="458"/>
      <c r="Q4274" s="458"/>
      <c r="R4274" s="458"/>
      <c r="S4274" s="463"/>
      <c r="T4274" s="458"/>
      <c r="U4274" s="439"/>
      <c r="V4274" s="439"/>
      <c r="W4274" s="439"/>
      <c r="X4274" s="440"/>
      <c r="Y4274" s="443"/>
      <c r="Z4274" s="439"/>
      <c r="AA4274" s="439"/>
      <c r="AB4274" s="439"/>
      <c r="AC4274" s="439"/>
      <c r="AD4274" s="440"/>
      <c r="AE4274" s="443"/>
      <c r="AF4274" s="439"/>
      <c r="AG4274" s="439"/>
      <c r="AH4274" s="439"/>
      <c r="AI4274" s="440"/>
      <c r="AJ4274" s="443"/>
      <c r="AK4274" s="439">
        <f t="shared" si="3097"/>
        <v>0</v>
      </c>
      <c r="AL4274" s="439">
        <f t="shared" si="3098"/>
        <v>0</v>
      </c>
      <c r="AM4274" s="439">
        <f t="shared" si="3099"/>
        <v>0</v>
      </c>
      <c r="AN4274" s="440">
        <f t="shared" si="3100"/>
        <v>0</v>
      </c>
    </row>
    <row r="4275" spans="1:40" outlineLevel="2">
      <c r="A4275" s="882">
        <f>ROW()</f>
        <v>4275</v>
      </c>
      <c r="B4275" s="453"/>
      <c r="D4275" s="452" t="s">
        <v>30</v>
      </c>
      <c r="H4275" s="458"/>
      <c r="I4275" s="458"/>
      <c r="J4275" s="459"/>
      <c r="K4275" s="458"/>
      <c r="L4275" s="458"/>
      <c r="M4275" s="458"/>
      <c r="N4275" s="458"/>
      <c r="O4275" s="459"/>
      <c r="P4275" s="458"/>
      <c r="Q4275" s="458"/>
      <c r="R4275" s="458"/>
      <c r="S4275" s="463"/>
      <c r="T4275" s="458"/>
      <c r="U4275" s="439"/>
      <c r="V4275" s="439"/>
      <c r="W4275" s="439"/>
      <c r="X4275" s="440"/>
      <c r="Y4275" s="443"/>
      <c r="Z4275" s="439"/>
      <c r="AA4275" s="439"/>
      <c r="AB4275" s="439"/>
      <c r="AC4275" s="439"/>
      <c r="AD4275" s="440"/>
      <c r="AE4275" s="443"/>
      <c r="AF4275" s="439"/>
      <c r="AG4275" s="439"/>
      <c r="AH4275" s="439"/>
      <c r="AI4275" s="440"/>
      <c r="AJ4275" s="443"/>
      <c r="AK4275" s="439">
        <f t="shared" si="3097"/>
        <v>38.912566318882099</v>
      </c>
      <c r="AL4275" s="439">
        <f t="shared" si="3098"/>
        <v>38.264023546900731</v>
      </c>
      <c r="AM4275" s="439">
        <f t="shared" si="3099"/>
        <v>37.615480774919362</v>
      </c>
      <c r="AN4275" s="440">
        <f t="shared" si="3100"/>
        <v>36.966938002937994</v>
      </c>
    </row>
    <row r="4276" spans="1:40" outlineLevel="2">
      <c r="A4276" s="882">
        <f>ROW()</f>
        <v>4276</v>
      </c>
      <c r="B4276" s="453"/>
      <c r="D4276" s="452" t="s">
        <v>31</v>
      </c>
      <c r="H4276" s="458"/>
      <c r="I4276" s="458"/>
      <c r="J4276" s="459"/>
      <c r="K4276" s="458"/>
      <c r="L4276" s="458"/>
      <c r="M4276" s="458"/>
      <c r="N4276" s="458"/>
      <c r="O4276" s="459"/>
      <c r="P4276" s="458"/>
      <c r="Q4276" s="458"/>
      <c r="R4276" s="458"/>
      <c r="S4276" s="463"/>
      <c r="T4276" s="458"/>
      <c r="U4276" s="439"/>
      <c r="V4276" s="439"/>
      <c r="W4276" s="439"/>
      <c r="X4276" s="440"/>
      <c r="Y4276" s="443"/>
      <c r="Z4276" s="439"/>
      <c r="AA4276" s="439"/>
      <c r="AB4276" s="439"/>
      <c r="AC4276" s="439"/>
      <c r="AD4276" s="440"/>
      <c r="AE4276" s="443"/>
      <c r="AF4276" s="439"/>
      <c r="AG4276" s="439"/>
      <c r="AH4276" s="439"/>
      <c r="AI4276" s="440"/>
      <c r="AJ4276" s="443"/>
      <c r="AK4276" s="439">
        <f t="shared" si="3097"/>
        <v>0</v>
      </c>
      <c r="AL4276" s="439">
        <f t="shared" si="3098"/>
        <v>0</v>
      </c>
      <c r="AM4276" s="439">
        <f t="shared" si="3099"/>
        <v>0</v>
      </c>
      <c r="AN4276" s="440">
        <f t="shared" si="3100"/>
        <v>0</v>
      </c>
    </row>
    <row r="4277" spans="1:40" outlineLevel="2">
      <c r="A4277" s="882">
        <f>ROW()</f>
        <v>4277</v>
      </c>
      <c r="B4277" s="453"/>
      <c r="D4277" s="452" t="s">
        <v>32</v>
      </c>
      <c r="H4277" s="458"/>
      <c r="I4277" s="458"/>
      <c r="J4277" s="459"/>
      <c r="K4277" s="458"/>
      <c r="L4277" s="458"/>
      <c r="M4277" s="458"/>
      <c r="N4277" s="458"/>
      <c r="O4277" s="459"/>
      <c r="P4277" s="458"/>
      <c r="Q4277" s="458"/>
      <c r="R4277" s="458"/>
      <c r="S4277" s="463"/>
      <c r="T4277" s="458"/>
      <c r="U4277" s="439"/>
      <c r="V4277" s="439"/>
      <c r="W4277" s="439"/>
      <c r="X4277" s="440"/>
      <c r="Y4277" s="443"/>
      <c r="Z4277" s="439"/>
      <c r="AA4277" s="439"/>
      <c r="AB4277" s="439"/>
      <c r="AC4277" s="439"/>
      <c r="AD4277" s="440"/>
      <c r="AE4277" s="443"/>
      <c r="AF4277" s="439"/>
      <c r="AG4277" s="439"/>
      <c r="AH4277" s="439"/>
      <c r="AI4277" s="440"/>
      <c r="AJ4277" s="443"/>
      <c r="AK4277" s="439">
        <f t="shared" si="3097"/>
        <v>2.9066784053774013</v>
      </c>
      <c r="AL4277" s="439">
        <f t="shared" si="3098"/>
        <v>2.8340114452429663</v>
      </c>
      <c r="AM4277" s="439">
        <f t="shared" si="3099"/>
        <v>2.7613444851085314</v>
      </c>
      <c r="AN4277" s="440">
        <f t="shared" si="3100"/>
        <v>2.6886775249740964</v>
      </c>
    </row>
    <row r="4278" spans="1:40" outlineLevel="2">
      <c r="A4278" s="882">
        <f>ROW()</f>
        <v>4278</v>
      </c>
      <c r="B4278" s="453"/>
      <c r="D4278" s="452" t="s">
        <v>33</v>
      </c>
      <c r="H4278" s="458"/>
      <c r="I4278" s="458"/>
      <c r="J4278" s="459"/>
      <c r="K4278" s="458"/>
      <c r="L4278" s="458"/>
      <c r="M4278" s="458"/>
      <c r="N4278" s="458"/>
      <c r="O4278" s="459"/>
      <c r="P4278" s="458"/>
      <c r="Q4278" s="458"/>
      <c r="R4278" s="458"/>
      <c r="S4278" s="463"/>
      <c r="T4278" s="458"/>
      <c r="U4278" s="439"/>
      <c r="V4278" s="439"/>
      <c r="W4278" s="439"/>
      <c r="X4278" s="440"/>
      <c r="Y4278" s="443"/>
      <c r="Z4278" s="439"/>
      <c r="AA4278" s="439"/>
      <c r="AB4278" s="439"/>
      <c r="AC4278" s="439"/>
      <c r="AD4278" s="440"/>
      <c r="AE4278" s="443"/>
      <c r="AF4278" s="439"/>
      <c r="AG4278" s="439"/>
      <c r="AH4278" s="439"/>
      <c r="AI4278" s="440"/>
      <c r="AJ4278" s="443"/>
      <c r="AK4278" s="439">
        <f t="shared" si="3097"/>
        <v>0</v>
      </c>
      <c r="AL4278" s="439">
        <f t="shared" si="3098"/>
        <v>0</v>
      </c>
      <c r="AM4278" s="439">
        <f t="shared" si="3099"/>
        <v>0</v>
      </c>
      <c r="AN4278" s="440">
        <f t="shared" si="3100"/>
        <v>0</v>
      </c>
    </row>
    <row r="4279" spans="1:40" outlineLevel="2">
      <c r="A4279" s="882">
        <f>ROW()</f>
        <v>4279</v>
      </c>
      <c r="B4279" s="453"/>
      <c r="D4279" s="452" t="s">
        <v>27</v>
      </c>
      <c r="H4279" s="458"/>
      <c r="I4279" s="458"/>
      <c r="J4279" s="459"/>
      <c r="K4279" s="458"/>
      <c r="L4279" s="458"/>
      <c r="M4279" s="458"/>
      <c r="N4279" s="458"/>
      <c r="O4279" s="459"/>
      <c r="P4279" s="458"/>
      <c r="Q4279" s="458"/>
      <c r="R4279" s="458"/>
      <c r="S4279" s="463"/>
      <c r="T4279" s="458"/>
      <c r="U4279" s="439"/>
      <c r="V4279" s="439"/>
      <c r="W4279" s="439"/>
      <c r="X4279" s="440"/>
      <c r="Y4279" s="443"/>
      <c r="Z4279" s="439"/>
      <c r="AA4279" s="439"/>
      <c r="AB4279" s="439"/>
      <c r="AC4279" s="439"/>
      <c r="AD4279" s="440"/>
      <c r="AE4279" s="443"/>
      <c r="AF4279" s="439"/>
      <c r="AG4279" s="439"/>
      <c r="AH4279" s="439"/>
      <c r="AI4279" s="440"/>
      <c r="AJ4279" s="443"/>
      <c r="AK4279" s="439">
        <f t="shared" si="3097"/>
        <v>1.7314825782089369</v>
      </c>
      <c r="AL4279" s="439">
        <f t="shared" si="3098"/>
        <v>1.6881955137537135</v>
      </c>
      <c r="AM4279" s="439">
        <f t="shared" si="3099"/>
        <v>1.64490844929849</v>
      </c>
      <c r="AN4279" s="440">
        <f t="shared" si="3100"/>
        <v>1.6016213848432665</v>
      </c>
    </row>
    <row r="4280" spans="1:40" outlineLevel="2">
      <c r="A4280" s="882">
        <f>ROW()</f>
        <v>4280</v>
      </c>
      <c r="B4280" s="453"/>
      <c r="D4280" s="452" t="s">
        <v>34</v>
      </c>
      <c r="H4280" s="458"/>
      <c r="I4280" s="458"/>
      <c r="J4280" s="459"/>
      <c r="K4280" s="458"/>
      <c r="L4280" s="458"/>
      <c r="M4280" s="458"/>
      <c r="N4280" s="458"/>
      <c r="O4280" s="459"/>
      <c r="P4280" s="458"/>
      <c r="Q4280" s="458"/>
      <c r="R4280" s="458"/>
      <c r="S4280" s="463"/>
      <c r="T4280" s="458"/>
      <c r="U4280" s="439"/>
      <c r="V4280" s="439"/>
      <c r="W4280" s="439"/>
      <c r="X4280" s="440"/>
      <c r="Y4280" s="443"/>
      <c r="Z4280" s="439"/>
      <c r="AA4280" s="439"/>
      <c r="AB4280" s="439"/>
      <c r="AC4280" s="439"/>
      <c r="AD4280" s="440"/>
      <c r="AE4280" s="443"/>
      <c r="AF4280" s="439"/>
      <c r="AG4280" s="439"/>
      <c r="AH4280" s="439"/>
      <c r="AI4280" s="440"/>
      <c r="AJ4280" s="443"/>
      <c r="AK4280" s="439">
        <f t="shared" si="3097"/>
        <v>33.42292002830505</v>
      </c>
      <c r="AL4280" s="439">
        <f t="shared" si="3098"/>
        <v>32.086003227172846</v>
      </c>
      <c r="AM4280" s="439">
        <f t="shared" si="3099"/>
        <v>30.749086426040645</v>
      </c>
      <c r="AN4280" s="440">
        <f t="shared" si="3100"/>
        <v>29.412169624908444</v>
      </c>
    </row>
    <row r="4281" spans="1:40" outlineLevel="2">
      <c r="A4281" s="882">
        <f>ROW()</f>
        <v>4281</v>
      </c>
      <c r="B4281" s="453"/>
      <c r="D4281" s="452" t="s">
        <v>35</v>
      </c>
      <c r="H4281" s="458"/>
      <c r="I4281" s="458"/>
      <c r="J4281" s="459"/>
      <c r="K4281" s="458"/>
      <c r="L4281" s="458"/>
      <c r="M4281" s="458"/>
      <c r="N4281" s="458"/>
      <c r="O4281" s="459"/>
      <c r="P4281" s="458"/>
      <c r="Q4281" s="458"/>
      <c r="R4281" s="458"/>
      <c r="S4281" s="463"/>
      <c r="T4281" s="458"/>
      <c r="U4281" s="439"/>
      <c r="V4281" s="439"/>
      <c r="W4281" s="439"/>
      <c r="X4281" s="440"/>
      <c r="Y4281" s="443"/>
      <c r="Z4281" s="439"/>
      <c r="AA4281" s="439"/>
      <c r="AB4281" s="439"/>
      <c r="AC4281" s="439"/>
      <c r="AD4281" s="440"/>
      <c r="AE4281" s="443"/>
      <c r="AF4281" s="439"/>
      <c r="AG4281" s="439"/>
      <c r="AH4281" s="439"/>
      <c r="AI4281" s="440"/>
      <c r="AJ4281" s="443"/>
      <c r="AK4281" s="439">
        <f t="shared" si="3097"/>
        <v>0.98914622436431654</v>
      </c>
      <c r="AL4281" s="439">
        <f t="shared" si="3098"/>
        <v>0.89023160192788486</v>
      </c>
      <c r="AM4281" s="439">
        <f t="shared" si="3099"/>
        <v>0.79131697949145319</v>
      </c>
      <c r="AN4281" s="440">
        <f t="shared" si="3100"/>
        <v>0.69240235705502151</v>
      </c>
    </row>
    <row r="4282" spans="1:40" outlineLevel="2">
      <c r="A4282" s="882">
        <f>ROW()</f>
        <v>4282</v>
      </c>
      <c r="B4282" s="453"/>
      <c r="D4282" s="452" t="s">
        <v>302</v>
      </c>
      <c r="H4282" s="458"/>
      <c r="I4282" s="458"/>
      <c r="J4282" s="459"/>
      <c r="K4282" s="458"/>
      <c r="L4282" s="458"/>
      <c r="M4282" s="458"/>
      <c r="N4282" s="458"/>
      <c r="O4282" s="459"/>
      <c r="P4282" s="458"/>
      <c r="Q4282" s="458"/>
      <c r="R4282" s="458"/>
      <c r="S4282" s="463"/>
      <c r="T4282" s="458"/>
      <c r="U4282" s="439"/>
      <c r="V4282" s="439"/>
      <c r="W4282" s="439"/>
      <c r="X4282" s="440"/>
      <c r="Y4282" s="443"/>
      <c r="Z4282" s="439"/>
      <c r="AA4282" s="439"/>
      <c r="AB4282" s="439"/>
      <c r="AC4282" s="439"/>
      <c r="AD4282" s="440"/>
      <c r="AE4282" s="443"/>
      <c r="AF4282" s="439"/>
      <c r="AG4282" s="439"/>
      <c r="AH4282" s="439"/>
      <c r="AI4282" s="440"/>
      <c r="AJ4282" s="443"/>
      <c r="AK4282" s="439">
        <f t="shared" si="3097"/>
        <v>3.3959310085174859</v>
      </c>
      <c r="AL4282" s="439">
        <f t="shared" si="3098"/>
        <v>3.0563379076657373</v>
      </c>
      <c r="AM4282" s="439">
        <f t="shared" si="3099"/>
        <v>2.7167448068139888</v>
      </c>
      <c r="AN4282" s="440">
        <f t="shared" si="3100"/>
        <v>2.3771517059622402</v>
      </c>
    </row>
    <row r="4283" spans="1:40" outlineLevel="2">
      <c r="A4283" s="882">
        <f>ROW()</f>
        <v>4283</v>
      </c>
      <c r="B4283" s="453"/>
      <c r="D4283" s="452" t="s">
        <v>36</v>
      </c>
      <c r="H4283" s="458"/>
      <c r="I4283" s="458"/>
      <c r="J4283" s="459"/>
      <c r="K4283" s="458"/>
      <c r="L4283" s="458"/>
      <c r="M4283" s="458"/>
      <c r="N4283" s="458"/>
      <c r="O4283" s="459"/>
      <c r="P4283" s="458"/>
      <c r="Q4283" s="458"/>
      <c r="R4283" s="458"/>
      <c r="S4283" s="463"/>
      <c r="T4283" s="458"/>
      <c r="U4283" s="439"/>
      <c r="V4283" s="439"/>
      <c r="W4283" s="439"/>
      <c r="X4283" s="440"/>
      <c r="Y4283" s="443"/>
      <c r="Z4283" s="439"/>
      <c r="AA4283" s="439"/>
      <c r="AB4283" s="439"/>
      <c r="AC4283" s="439"/>
      <c r="AD4283" s="440"/>
      <c r="AE4283" s="443"/>
      <c r="AF4283" s="439"/>
      <c r="AG4283" s="439"/>
      <c r="AH4283" s="439"/>
      <c r="AI4283" s="440"/>
      <c r="AJ4283" s="443"/>
      <c r="AK4283" s="439">
        <f t="shared" si="3097"/>
        <v>17.048536172776139</v>
      </c>
      <c r="AL4283" s="439">
        <f t="shared" si="3098"/>
        <v>13.638828938220911</v>
      </c>
      <c r="AM4283" s="439">
        <f t="shared" si="3099"/>
        <v>10.229121703665683</v>
      </c>
      <c r="AN4283" s="440">
        <f t="shared" si="3100"/>
        <v>6.8194144691104555</v>
      </c>
    </row>
    <row r="4284" spans="1:40" outlineLevel="2">
      <c r="A4284" s="882">
        <f>ROW()</f>
        <v>4284</v>
      </c>
      <c r="B4284" s="453"/>
      <c r="D4284" s="452" t="s">
        <v>583</v>
      </c>
      <c r="H4284" s="458"/>
      <c r="I4284" s="458"/>
      <c r="J4284" s="459"/>
      <c r="K4284" s="458"/>
      <c r="L4284" s="458"/>
      <c r="M4284" s="458"/>
      <c r="N4284" s="458"/>
      <c r="O4284" s="459"/>
      <c r="P4284" s="458"/>
      <c r="Q4284" s="458"/>
      <c r="R4284" s="458"/>
      <c r="S4284" s="463"/>
      <c r="T4284" s="458"/>
      <c r="U4284" s="439"/>
      <c r="V4284" s="439"/>
      <c r="W4284" s="439"/>
      <c r="X4284" s="440"/>
      <c r="Y4284" s="443"/>
      <c r="Z4284" s="439"/>
      <c r="AA4284" s="439"/>
      <c r="AB4284" s="439"/>
      <c r="AC4284" s="439"/>
      <c r="AD4284" s="440"/>
      <c r="AE4284" s="443"/>
      <c r="AF4284" s="439"/>
      <c r="AG4284" s="439"/>
      <c r="AH4284" s="439"/>
      <c r="AI4284" s="440"/>
      <c r="AJ4284" s="443"/>
      <c r="AK4284" s="439">
        <f t="shared" ref="AK4284:AN4287" si="3101">AJ4374</f>
        <v>1.0959647702865636</v>
      </c>
      <c r="AL4284" s="439">
        <f t="shared" si="3101"/>
        <v>0.9863682932579072</v>
      </c>
      <c r="AM4284" s="439">
        <f t="shared" si="3101"/>
        <v>0.87677181622925082</v>
      </c>
      <c r="AN4284" s="440">
        <f t="shared" si="3101"/>
        <v>0.76717533920059444</v>
      </c>
    </row>
    <row r="4285" spans="1:40" outlineLevel="2">
      <c r="A4285" s="882">
        <f>ROW()</f>
        <v>4285</v>
      </c>
      <c r="B4285" s="453"/>
      <c r="D4285" s="452" t="s">
        <v>81</v>
      </c>
      <c r="H4285" s="458"/>
      <c r="I4285" s="458"/>
      <c r="J4285" s="459"/>
      <c r="K4285" s="458"/>
      <c r="L4285" s="458"/>
      <c r="M4285" s="458"/>
      <c r="N4285" s="458"/>
      <c r="O4285" s="459"/>
      <c r="P4285" s="458"/>
      <c r="Q4285" s="458"/>
      <c r="R4285" s="458"/>
      <c r="S4285" s="463"/>
      <c r="T4285" s="458"/>
      <c r="U4285" s="439"/>
      <c r="V4285" s="439"/>
      <c r="W4285" s="439"/>
      <c r="X4285" s="440"/>
      <c r="Y4285" s="443"/>
      <c r="Z4285" s="439"/>
      <c r="AA4285" s="439"/>
      <c r="AB4285" s="439"/>
      <c r="AC4285" s="439"/>
      <c r="AD4285" s="440"/>
      <c r="AE4285" s="443"/>
      <c r="AF4285" s="439"/>
      <c r="AG4285" s="439"/>
      <c r="AH4285" s="439"/>
      <c r="AI4285" s="440"/>
      <c r="AJ4285" s="443"/>
      <c r="AK4285" s="439">
        <f t="shared" si="3101"/>
        <v>0</v>
      </c>
      <c r="AL4285" s="439">
        <f t="shared" si="3101"/>
        <v>0</v>
      </c>
      <c r="AM4285" s="439">
        <f t="shared" si="3101"/>
        <v>0</v>
      </c>
      <c r="AN4285" s="440">
        <f t="shared" si="3101"/>
        <v>0</v>
      </c>
    </row>
    <row r="4286" spans="1:40" outlineLevel="2">
      <c r="A4286" s="882">
        <f>ROW()</f>
        <v>4286</v>
      </c>
      <c r="B4286" s="453"/>
      <c r="D4286" s="452" t="s">
        <v>28</v>
      </c>
      <c r="H4286" s="458"/>
      <c r="I4286" s="458"/>
      <c r="J4286" s="459"/>
      <c r="K4286" s="458"/>
      <c r="L4286" s="458"/>
      <c r="M4286" s="458"/>
      <c r="N4286" s="458"/>
      <c r="O4286" s="459"/>
      <c r="P4286" s="458"/>
      <c r="Q4286" s="458"/>
      <c r="R4286" s="458"/>
      <c r="S4286" s="463"/>
      <c r="T4286" s="458"/>
      <c r="U4286" s="439"/>
      <c r="V4286" s="439"/>
      <c r="W4286" s="439"/>
      <c r="X4286" s="440"/>
      <c r="Y4286" s="443"/>
      <c r="Z4286" s="439"/>
      <c r="AA4286" s="439"/>
      <c r="AB4286" s="439"/>
      <c r="AC4286" s="439"/>
      <c r="AD4286" s="440"/>
      <c r="AE4286" s="443"/>
      <c r="AF4286" s="439"/>
      <c r="AG4286" s="439"/>
      <c r="AH4286" s="439"/>
      <c r="AI4286" s="440"/>
      <c r="AJ4286" s="443"/>
      <c r="AK4286" s="439">
        <f t="shared" si="3101"/>
        <v>0</v>
      </c>
      <c r="AL4286" s="439">
        <f t="shared" si="3101"/>
        <v>0</v>
      </c>
      <c r="AM4286" s="439">
        <f t="shared" si="3101"/>
        <v>0</v>
      </c>
      <c r="AN4286" s="440">
        <f t="shared" si="3101"/>
        <v>0</v>
      </c>
    </row>
    <row r="4287" spans="1:40" outlineLevel="2">
      <c r="A4287" s="882">
        <f>ROW()</f>
        <v>4287</v>
      </c>
      <c r="B4287" s="453"/>
      <c r="D4287" s="456" t="s">
        <v>443</v>
      </c>
      <c r="E4287" s="456"/>
      <c r="F4287" s="456"/>
      <c r="G4287" s="456"/>
      <c r="H4287" s="460"/>
      <c r="I4287" s="460"/>
      <c r="J4287" s="461"/>
      <c r="K4287" s="460"/>
      <c r="L4287" s="460"/>
      <c r="M4287" s="460"/>
      <c r="N4287" s="460"/>
      <c r="O4287" s="461"/>
      <c r="P4287" s="460"/>
      <c r="Q4287" s="460"/>
      <c r="R4287" s="460"/>
      <c r="S4287" s="465"/>
      <c r="T4287" s="460"/>
      <c r="U4287" s="441"/>
      <c r="V4287" s="441"/>
      <c r="W4287" s="441"/>
      <c r="X4287" s="442"/>
      <c r="Y4287" s="462"/>
      <c r="Z4287" s="441"/>
      <c r="AA4287" s="441"/>
      <c r="AB4287" s="441"/>
      <c r="AC4287" s="441"/>
      <c r="AD4287" s="442"/>
      <c r="AE4287" s="462"/>
      <c r="AF4287" s="441"/>
      <c r="AG4287" s="441"/>
      <c r="AH4287" s="441"/>
      <c r="AI4287" s="442"/>
      <c r="AJ4287" s="462"/>
      <c r="AK4287" s="441">
        <f t="shared" si="3101"/>
        <v>0</v>
      </c>
      <c r="AL4287" s="441">
        <f t="shared" si="3101"/>
        <v>0</v>
      </c>
      <c r="AM4287" s="441">
        <f t="shared" si="3101"/>
        <v>0</v>
      </c>
      <c r="AN4287" s="442">
        <f t="shared" si="3101"/>
        <v>0</v>
      </c>
    </row>
    <row r="4288" spans="1:40" outlineLevel="2">
      <c r="A4288" s="882">
        <f>ROW()</f>
        <v>4288</v>
      </c>
      <c r="B4288" s="453"/>
      <c r="D4288" s="452" t="s">
        <v>24</v>
      </c>
      <c r="H4288" s="458"/>
      <c r="I4288" s="458"/>
      <c r="J4288" s="459"/>
      <c r="K4288" s="458"/>
      <c r="L4288" s="458"/>
      <c r="M4288" s="458"/>
      <c r="N4288" s="458"/>
      <c r="O4288" s="459"/>
      <c r="P4288" s="458"/>
      <c r="Q4288" s="458"/>
      <c r="R4288" s="458"/>
      <c r="S4288" s="463"/>
      <c r="T4288" s="458"/>
      <c r="U4288" s="439"/>
      <c r="V4288" s="439"/>
      <c r="W4288" s="439"/>
      <c r="X4288" s="440"/>
      <c r="Y4288" s="443"/>
      <c r="Z4288" s="439"/>
      <c r="AA4288" s="439"/>
      <c r="AB4288" s="439"/>
      <c r="AC4288" s="439"/>
      <c r="AD4288" s="440"/>
      <c r="AE4288" s="443"/>
      <c r="AF4288" s="439"/>
      <c r="AG4288" s="439"/>
      <c r="AH4288" s="439"/>
      <c r="AI4288" s="440"/>
      <c r="AJ4288" s="443"/>
      <c r="AK4288" s="439">
        <f>SUM(AK4272:AK4287)</f>
        <v>101.88179403245786</v>
      </c>
      <c r="AL4288" s="439">
        <f>SUM(AL4272:AL4287)</f>
        <v>95.79283689331082</v>
      </c>
      <c r="AM4288" s="439">
        <f>SUM(AM4272:AM4287)</f>
        <v>89.703879754163779</v>
      </c>
      <c r="AN4288" s="440">
        <f>SUM(AN4272:AN4287)</f>
        <v>83.614922615016724</v>
      </c>
    </row>
    <row r="4289" spans="1:40" outlineLevel="1">
      <c r="A4289" s="732" t="s">
        <v>59</v>
      </c>
      <c r="B4289" s="733"/>
      <c r="C4289" s="881"/>
      <c r="D4289" s="733"/>
      <c r="E4289" s="733"/>
      <c r="F4289" s="733"/>
      <c r="G4289" s="730"/>
      <c r="H4289" s="733"/>
      <c r="I4289" s="730"/>
      <c r="J4289" s="729"/>
      <c r="K4289" s="730"/>
      <c r="L4289" s="730"/>
      <c r="M4289" s="730"/>
      <c r="N4289" s="730"/>
      <c r="O4289" s="729"/>
      <c r="P4289" s="730"/>
      <c r="Q4289" s="730"/>
      <c r="R4289" s="730"/>
      <c r="S4289" s="731"/>
      <c r="T4289" s="730"/>
      <c r="U4289" s="730"/>
      <c r="V4289" s="730"/>
      <c r="W4289" s="730"/>
      <c r="X4289" s="731"/>
      <c r="Y4289" s="729"/>
      <c r="Z4289" s="730"/>
      <c r="AA4289" s="730"/>
      <c r="AB4289" s="730"/>
      <c r="AC4289" s="730"/>
      <c r="AD4289" s="731"/>
      <c r="AE4289" s="729"/>
      <c r="AF4289" s="730"/>
      <c r="AG4289" s="730"/>
      <c r="AH4289" s="730"/>
      <c r="AI4289" s="731"/>
      <c r="AJ4289" s="729"/>
      <c r="AK4289" s="730"/>
      <c r="AL4289" s="730"/>
      <c r="AM4289" s="730"/>
      <c r="AN4289" s="731"/>
    </row>
    <row r="4290" spans="1:40" outlineLevel="2">
      <c r="A4290" s="882">
        <f>ROW()</f>
        <v>4290</v>
      </c>
      <c r="B4290" s="453"/>
      <c r="D4290" s="452" t="s">
        <v>300</v>
      </c>
      <c r="H4290" s="458"/>
      <c r="I4290" s="458"/>
      <c r="J4290" s="443"/>
      <c r="K4290" s="439"/>
      <c r="L4290" s="439"/>
      <c r="M4290" s="439"/>
      <c r="N4290" s="439"/>
      <c r="O4290" s="443"/>
      <c r="P4290" s="439"/>
      <c r="Q4290" s="439"/>
      <c r="R4290" s="439"/>
      <c r="S4290" s="440"/>
      <c r="T4290" s="439"/>
      <c r="U4290" s="439"/>
      <c r="V4290" s="439"/>
      <c r="W4290" s="439"/>
      <c r="X4290" s="320"/>
      <c r="Y4290" s="443"/>
      <c r="Z4290" s="439"/>
      <c r="AA4290" s="157"/>
      <c r="AB4290" s="157"/>
      <c r="AC4290" s="157"/>
      <c r="AD4290" s="320"/>
      <c r="AE4290" s="443"/>
      <c r="AF4290" s="157"/>
      <c r="AG4290" s="157"/>
      <c r="AH4290" s="157"/>
      <c r="AI4290" s="313"/>
      <c r="AJ4290" s="443">
        <f>AJ$660</f>
        <v>2.3785685257398694</v>
      </c>
      <c r="AK4290" s="157"/>
      <c r="AL4290" s="157"/>
      <c r="AM4290" s="157"/>
      <c r="AN4290" s="313"/>
    </row>
    <row r="4291" spans="1:40" outlineLevel="2">
      <c r="A4291" s="882">
        <f>ROW()</f>
        <v>4291</v>
      </c>
      <c r="B4291" s="453"/>
      <c r="D4291" s="452" t="s">
        <v>301</v>
      </c>
      <c r="H4291" s="458"/>
      <c r="I4291" s="458"/>
      <c r="J4291" s="443"/>
      <c r="K4291" s="439"/>
      <c r="L4291" s="439"/>
      <c r="M4291" s="439"/>
      <c r="N4291" s="439"/>
      <c r="O4291" s="443"/>
      <c r="P4291" s="439"/>
      <c r="Q4291" s="439"/>
      <c r="R4291" s="439"/>
      <c r="S4291" s="440"/>
      <c r="T4291" s="439"/>
      <c r="U4291" s="439"/>
      <c r="V4291" s="439"/>
      <c r="W4291" s="439"/>
      <c r="X4291" s="320"/>
      <c r="Y4291" s="443"/>
      <c r="Z4291" s="439"/>
      <c r="AA4291" s="157"/>
      <c r="AB4291" s="157"/>
      <c r="AC4291" s="157"/>
      <c r="AD4291" s="320"/>
      <c r="AE4291" s="443"/>
      <c r="AF4291" s="157"/>
      <c r="AG4291" s="157"/>
      <c r="AH4291" s="157"/>
      <c r="AI4291" s="313"/>
      <c r="AJ4291" s="443">
        <f>AJ$661</f>
        <v>0</v>
      </c>
      <c r="AK4291" s="157"/>
      <c r="AL4291" s="157"/>
      <c r="AM4291" s="157"/>
      <c r="AN4291" s="313"/>
    </row>
    <row r="4292" spans="1:40" outlineLevel="2">
      <c r="A4292" s="882">
        <f>ROW()</f>
        <v>4292</v>
      </c>
      <c r="B4292" s="453"/>
      <c r="D4292" s="452" t="s">
        <v>29</v>
      </c>
      <c r="H4292" s="458"/>
      <c r="I4292" s="458"/>
      <c r="J4292" s="443"/>
      <c r="K4292" s="439"/>
      <c r="L4292" s="439"/>
      <c r="M4292" s="439"/>
      <c r="N4292" s="439"/>
      <c r="O4292" s="443"/>
      <c r="P4292" s="439"/>
      <c r="Q4292" s="439"/>
      <c r="R4292" s="439"/>
      <c r="S4292" s="440"/>
      <c r="T4292" s="439"/>
      <c r="U4292" s="439"/>
      <c r="V4292" s="439"/>
      <c r="W4292" s="439"/>
      <c r="X4292" s="320"/>
      <c r="Y4292" s="443"/>
      <c r="Z4292" s="439"/>
      <c r="AA4292" s="157"/>
      <c r="AB4292" s="157"/>
      <c r="AC4292" s="157"/>
      <c r="AD4292" s="320"/>
      <c r="AE4292" s="443"/>
      <c r="AF4292" s="157"/>
      <c r="AG4292" s="157"/>
      <c r="AH4292" s="157"/>
      <c r="AI4292" s="313"/>
      <c r="AJ4292" s="443">
        <f>AJ$662</f>
        <v>0</v>
      </c>
      <c r="AK4292" s="157"/>
      <c r="AL4292" s="157"/>
      <c r="AM4292" s="157"/>
      <c r="AN4292" s="313"/>
    </row>
    <row r="4293" spans="1:40" outlineLevel="2">
      <c r="A4293" s="882">
        <f>ROW()</f>
        <v>4293</v>
      </c>
      <c r="B4293" s="453"/>
      <c r="D4293" s="452" t="s">
        <v>30</v>
      </c>
      <c r="H4293" s="458"/>
      <c r="I4293" s="458"/>
      <c r="J4293" s="443"/>
      <c r="K4293" s="439"/>
      <c r="L4293" s="439"/>
      <c r="M4293" s="439"/>
      <c r="N4293" s="439"/>
      <c r="O4293" s="443"/>
      <c r="P4293" s="439"/>
      <c r="Q4293" s="439"/>
      <c r="R4293" s="439"/>
      <c r="S4293" s="440"/>
      <c r="T4293" s="439"/>
      <c r="U4293" s="439"/>
      <c r="V4293" s="439"/>
      <c r="W4293" s="439"/>
      <c r="X4293" s="320"/>
      <c r="Y4293" s="443"/>
      <c r="Z4293" s="439"/>
      <c r="AA4293" s="157"/>
      <c r="AB4293" s="157"/>
      <c r="AC4293" s="157"/>
      <c r="AD4293" s="320"/>
      <c r="AE4293" s="443"/>
      <c r="AF4293" s="157"/>
      <c r="AG4293" s="157"/>
      <c r="AH4293" s="157"/>
      <c r="AI4293" s="313"/>
      <c r="AJ4293" s="443">
        <f>AJ$663</f>
        <v>38.912566318882099</v>
      </c>
      <c r="AK4293" s="157"/>
      <c r="AL4293" s="157"/>
      <c r="AM4293" s="157"/>
      <c r="AN4293" s="313"/>
    </row>
    <row r="4294" spans="1:40" outlineLevel="2">
      <c r="A4294" s="882">
        <f>ROW()</f>
        <v>4294</v>
      </c>
      <c r="B4294" s="453"/>
      <c r="D4294" s="452" t="s">
        <v>31</v>
      </c>
      <c r="H4294" s="458"/>
      <c r="I4294" s="458"/>
      <c r="J4294" s="443"/>
      <c r="K4294" s="439"/>
      <c r="L4294" s="439"/>
      <c r="M4294" s="439"/>
      <c r="N4294" s="439"/>
      <c r="O4294" s="443"/>
      <c r="P4294" s="439"/>
      <c r="Q4294" s="439"/>
      <c r="R4294" s="439"/>
      <c r="S4294" s="440"/>
      <c r="T4294" s="439"/>
      <c r="U4294" s="439"/>
      <c r="V4294" s="439"/>
      <c r="W4294" s="439"/>
      <c r="X4294" s="320"/>
      <c r="Y4294" s="443"/>
      <c r="Z4294" s="439"/>
      <c r="AA4294" s="157"/>
      <c r="AB4294" s="157"/>
      <c r="AC4294" s="157"/>
      <c r="AD4294" s="320"/>
      <c r="AE4294" s="443"/>
      <c r="AF4294" s="157"/>
      <c r="AG4294" s="157"/>
      <c r="AH4294" s="157"/>
      <c r="AI4294" s="313"/>
      <c r="AJ4294" s="443">
        <f>AJ$664</f>
        <v>0</v>
      </c>
      <c r="AK4294" s="157"/>
      <c r="AL4294" s="157"/>
      <c r="AM4294" s="157"/>
      <c r="AN4294" s="313"/>
    </row>
    <row r="4295" spans="1:40" outlineLevel="2">
      <c r="A4295" s="882">
        <f>ROW()</f>
        <v>4295</v>
      </c>
      <c r="B4295" s="453"/>
      <c r="D4295" s="452" t="s">
        <v>32</v>
      </c>
      <c r="H4295" s="458"/>
      <c r="I4295" s="458"/>
      <c r="J4295" s="443"/>
      <c r="K4295" s="439"/>
      <c r="L4295" s="439"/>
      <c r="M4295" s="439"/>
      <c r="N4295" s="439"/>
      <c r="O4295" s="443"/>
      <c r="P4295" s="439"/>
      <c r="Q4295" s="439"/>
      <c r="R4295" s="439"/>
      <c r="S4295" s="440"/>
      <c r="T4295" s="439"/>
      <c r="U4295" s="439"/>
      <c r="V4295" s="439"/>
      <c r="W4295" s="439"/>
      <c r="X4295" s="320"/>
      <c r="Y4295" s="443"/>
      <c r="Z4295" s="439"/>
      <c r="AA4295" s="157"/>
      <c r="AB4295" s="157"/>
      <c r="AC4295" s="157"/>
      <c r="AD4295" s="320"/>
      <c r="AE4295" s="443"/>
      <c r="AF4295" s="157"/>
      <c r="AG4295" s="157"/>
      <c r="AH4295" s="157"/>
      <c r="AI4295" s="313"/>
      <c r="AJ4295" s="443">
        <f>AJ$665</f>
        <v>2.9066784053774013</v>
      </c>
      <c r="AK4295" s="157"/>
      <c r="AL4295" s="157"/>
      <c r="AM4295" s="157"/>
      <c r="AN4295" s="313"/>
    </row>
    <row r="4296" spans="1:40" outlineLevel="2">
      <c r="A4296" s="882">
        <f>ROW()</f>
        <v>4296</v>
      </c>
      <c r="B4296" s="453"/>
      <c r="D4296" s="452" t="s">
        <v>33</v>
      </c>
      <c r="H4296" s="458"/>
      <c r="I4296" s="458"/>
      <c r="J4296" s="443"/>
      <c r="K4296" s="439"/>
      <c r="L4296" s="439"/>
      <c r="M4296" s="439"/>
      <c r="N4296" s="439"/>
      <c r="O4296" s="443"/>
      <c r="P4296" s="439"/>
      <c r="Q4296" s="439"/>
      <c r="R4296" s="439"/>
      <c r="S4296" s="440"/>
      <c r="T4296" s="439"/>
      <c r="U4296" s="439"/>
      <c r="V4296" s="439"/>
      <c r="W4296" s="439"/>
      <c r="X4296" s="320"/>
      <c r="Y4296" s="443"/>
      <c r="Z4296" s="439"/>
      <c r="AA4296" s="157"/>
      <c r="AB4296" s="157"/>
      <c r="AC4296" s="157"/>
      <c r="AD4296" s="320"/>
      <c r="AE4296" s="443"/>
      <c r="AF4296" s="157"/>
      <c r="AG4296" s="157"/>
      <c r="AH4296" s="157"/>
      <c r="AI4296" s="313"/>
      <c r="AJ4296" s="443">
        <f>AJ$666</f>
        <v>0</v>
      </c>
      <c r="AK4296" s="157"/>
      <c r="AL4296" s="157"/>
      <c r="AM4296" s="157"/>
      <c r="AN4296" s="313"/>
    </row>
    <row r="4297" spans="1:40" outlineLevel="2">
      <c r="A4297" s="882">
        <f>ROW()</f>
        <v>4297</v>
      </c>
      <c r="B4297" s="453"/>
      <c r="D4297" s="452" t="s">
        <v>27</v>
      </c>
      <c r="H4297" s="458"/>
      <c r="I4297" s="458"/>
      <c r="J4297" s="443"/>
      <c r="K4297" s="439"/>
      <c r="L4297" s="439"/>
      <c r="M4297" s="439"/>
      <c r="N4297" s="439"/>
      <c r="O4297" s="443"/>
      <c r="P4297" s="439"/>
      <c r="Q4297" s="439"/>
      <c r="R4297" s="439"/>
      <c r="S4297" s="440"/>
      <c r="T4297" s="439"/>
      <c r="U4297" s="439"/>
      <c r="V4297" s="439"/>
      <c r="W4297" s="439"/>
      <c r="X4297" s="320"/>
      <c r="Y4297" s="443"/>
      <c r="Z4297" s="439"/>
      <c r="AA4297" s="157"/>
      <c r="AB4297" s="157"/>
      <c r="AC4297" s="157"/>
      <c r="AD4297" s="320"/>
      <c r="AE4297" s="443"/>
      <c r="AF4297" s="157"/>
      <c r="AG4297" s="157"/>
      <c r="AH4297" s="157"/>
      <c r="AI4297" s="313"/>
      <c r="AJ4297" s="443">
        <f>AJ$667</f>
        <v>1.7314825782089369</v>
      </c>
      <c r="AK4297" s="157"/>
      <c r="AL4297" s="157"/>
      <c r="AM4297" s="157"/>
      <c r="AN4297" s="313"/>
    </row>
    <row r="4298" spans="1:40" outlineLevel="2">
      <c r="A4298" s="882">
        <f>ROW()</f>
        <v>4298</v>
      </c>
      <c r="B4298" s="453"/>
      <c r="D4298" s="452" t="s">
        <v>34</v>
      </c>
      <c r="H4298" s="458"/>
      <c r="I4298" s="458"/>
      <c r="J4298" s="443"/>
      <c r="K4298" s="439"/>
      <c r="L4298" s="439"/>
      <c r="M4298" s="439"/>
      <c r="N4298" s="439"/>
      <c r="O4298" s="443"/>
      <c r="P4298" s="439"/>
      <c r="Q4298" s="439"/>
      <c r="R4298" s="439"/>
      <c r="S4298" s="440"/>
      <c r="T4298" s="439"/>
      <c r="U4298" s="439"/>
      <c r="V4298" s="439"/>
      <c r="W4298" s="439"/>
      <c r="X4298" s="320"/>
      <c r="Y4298" s="443"/>
      <c r="Z4298" s="439"/>
      <c r="AA4298" s="157"/>
      <c r="AB4298" s="157"/>
      <c r="AC4298" s="157"/>
      <c r="AD4298" s="320"/>
      <c r="AE4298" s="443"/>
      <c r="AF4298" s="157"/>
      <c r="AG4298" s="157"/>
      <c r="AH4298" s="157"/>
      <c r="AI4298" s="313"/>
      <c r="AJ4298" s="443">
        <f>AJ$668</f>
        <v>33.42292002830505</v>
      </c>
      <c r="AK4298" s="157"/>
      <c r="AL4298" s="157"/>
      <c r="AM4298" s="157"/>
      <c r="AN4298" s="313"/>
    </row>
    <row r="4299" spans="1:40" outlineLevel="2">
      <c r="A4299" s="882">
        <f>ROW()</f>
        <v>4299</v>
      </c>
      <c r="B4299" s="453"/>
      <c r="D4299" s="452" t="s">
        <v>35</v>
      </c>
      <c r="H4299" s="458"/>
      <c r="I4299" s="458"/>
      <c r="J4299" s="443"/>
      <c r="K4299" s="439"/>
      <c r="L4299" s="439"/>
      <c r="M4299" s="439"/>
      <c r="N4299" s="439"/>
      <c r="O4299" s="443"/>
      <c r="P4299" s="439"/>
      <c r="Q4299" s="439"/>
      <c r="R4299" s="439"/>
      <c r="S4299" s="440"/>
      <c r="T4299" s="439"/>
      <c r="U4299" s="439"/>
      <c r="V4299" s="439"/>
      <c r="W4299" s="439"/>
      <c r="X4299" s="320"/>
      <c r="Y4299" s="443"/>
      <c r="Z4299" s="439"/>
      <c r="AA4299" s="157"/>
      <c r="AB4299" s="157"/>
      <c r="AC4299" s="157"/>
      <c r="AD4299" s="320"/>
      <c r="AE4299" s="443"/>
      <c r="AF4299" s="157"/>
      <c r="AG4299" s="157"/>
      <c r="AH4299" s="157"/>
      <c r="AI4299" s="313"/>
      <c r="AJ4299" s="443">
        <f>AJ$669</f>
        <v>0.98914622436431654</v>
      </c>
      <c r="AK4299" s="157"/>
      <c r="AL4299" s="157"/>
      <c r="AM4299" s="157"/>
      <c r="AN4299" s="313"/>
    </row>
    <row r="4300" spans="1:40" outlineLevel="2">
      <c r="A4300" s="882">
        <f>ROW()</f>
        <v>4300</v>
      </c>
      <c r="B4300" s="453"/>
      <c r="D4300" s="452" t="s">
        <v>302</v>
      </c>
      <c r="H4300" s="458"/>
      <c r="I4300" s="458"/>
      <c r="J4300" s="443"/>
      <c r="K4300" s="439"/>
      <c r="L4300" s="439"/>
      <c r="M4300" s="439"/>
      <c r="N4300" s="439"/>
      <c r="O4300" s="443"/>
      <c r="P4300" s="439"/>
      <c r="Q4300" s="439"/>
      <c r="R4300" s="439"/>
      <c r="S4300" s="440"/>
      <c r="T4300" s="439"/>
      <c r="U4300" s="439"/>
      <c r="V4300" s="439"/>
      <c r="W4300" s="439"/>
      <c r="X4300" s="320"/>
      <c r="Y4300" s="443"/>
      <c r="Z4300" s="439"/>
      <c r="AA4300" s="157"/>
      <c r="AB4300" s="157"/>
      <c r="AC4300" s="157"/>
      <c r="AD4300" s="320"/>
      <c r="AE4300" s="443"/>
      <c r="AF4300" s="157"/>
      <c r="AG4300" s="157"/>
      <c r="AH4300" s="157"/>
      <c r="AI4300" s="313"/>
      <c r="AJ4300" s="443">
        <f>AJ$670</f>
        <v>3.3959310085174859</v>
      </c>
      <c r="AK4300" s="157"/>
      <c r="AL4300" s="157"/>
      <c r="AM4300" s="157"/>
      <c r="AN4300" s="313"/>
    </row>
    <row r="4301" spans="1:40" outlineLevel="2">
      <c r="A4301" s="882">
        <f>ROW()</f>
        <v>4301</v>
      </c>
      <c r="B4301" s="453"/>
      <c r="D4301" s="452" t="s">
        <v>36</v>
      </c>
      <c r="H4301" s="458"/>
      <c r="I4301" s="458"/>
      <c r="J4301" s="443"/>
      <c r="K4301" s="439"/>
      <c r="L4301" s="439"/>
      <c r="M4301" s="439"/>
      <c r="N4301" s="439"/>
      <c r="O4301" s="443"/>
      <c r="P4301" s="439"/>
      <c r="Q4301" s="439"/>
      <c r="R4301" s="439"/>
      <c r="S4301" s="440"/>
      <c r="T4301" s="439"/>
      <c r="U4301" s="439"/>
      <c r="V4301" s="439"/>
      <c r="W4301" s="439"/>
      <c r="X4301" s="320"/>
      <c r="Y4301" s="443"/>
      <c r="Z4301" s="439"/>
      <c r="AA4301" s="157"/>
      <c r="AB4301" s="157"/>
      <c r="AC4301" s="157"/>
      <c r="AD4301" s="320"/>
      <c r="AE4301" s="443"/>
      <c r="AF4301" s="157"/>
      <c r="AG4301" s="157"/>
      <c r="AH4301" s="157"/>
      <c r="AI4301" s="313"/>
      <c r="AJ4301" s="443">
        <f>AJ$671</f>
        <v>17.048536172776139</v>
      </c>
      <c r="AK4301" s="157"/>
      <c r="AL4301" s="157"/>
      <c r="AM4301" s="157"/>
      <c r="AN4301" s="313"/>
    </row>
    <row r="4302" spans="1:40" outlineLevel="2">
      <c r="A4302" s="882">
        <f>ROW()</f>
        <v>4302</v>
      </c>
      <c r="B4302" s="453"/>
      <c r="D4302" s="452" t="s">
        <v>583</v>
      </c>
      <c r="H4302" s="458"/>
      <c r="I4302" s="458"/>
      <c r="J4302" s="443"/>
      <c r="K4302" s="439"/>
      <c r="L4302" s="439"/>
      <c r="M4302" s="439"/>
      <c r="N4302" s="439"/>
      <c r="O4302" s="443"/>
      <c r="P4302" s="439"/>
      <c r="Q4302" s="439"/>
      <c r="R4302" s="439"/>
      <c r="S4302" s="440"/>
      <c r="T4302" s="439"/>
      <c r="U4302" s="439"/>
      <c r="V4302" s="439"/>
      <c r="W4302" s="439"/>
      <c r="X4302" s="320"/>
      <c r="Y4302" s="443"/>
      <c r="Z4302" s="439"/>
      <c r="AA4302" s="157"/>
      <c r="AB4302" s="157"/>
      <c r="AC4302" s="157"/>
      <c r="AD4302" s="320"/>
      <c r="AE4302" s="443"/>
      <c r="AF4302" s="157"/>
      <c r="AG4302" s="157"/>
      <c r="AH4302" s="157"/>
      <c r="AI4302" s="313"/>
      <c r="AJ4302" s="443">
        <f>AJ$672</f>
        <v>1.0959647702865636</v>
      </c>
      <c r="AK4302" s="157"/>
      <c r="AL4302" s="157"/>
      <c r="AM4302" s="157"/>
      <c r="AN4302" s="313"/>
    </row>
    <row r="4303" spans="1:40" outlineLevel="2">
      <c r="A4303" s="882">
        <f>ROW()</f>
        <v>4303</v>
      </c>
      <c r="B4303" s="453"/>
      <c r="D4303" s="452" t="s">
        <v>81</v>
      </c>
      <c r="H4303" s="458"/>
      <c r="I4303" s="458"/>
      <c r="J4303" s="443"/>
      <c r="K4303" s="439"/>
      <c r="L4303" s="439"/>
      <c r="M4303" s="439"/>
      <c r="N4303" s="439"/>
      <c r="O4303" s="443"/>
      <c r="P4303" s="439"/>
      <c r="Q4303" s="439"/>
      <c r="R4303" s="439"/>
      <c r="S4303" s="440"/>
      <c r="T4303" s="439"/>
      <c r="U4303" s="439"/>
      <c r="V4303" s="439"/>
      <c r="W4303" s="439"/>
      <c r="X4303" s="320"/>
      <c r="Y4303" s="443"/>
      <c r="Z4303" s="439"/>
      <c r="AA4303" s="157"/>
      <c r="AB4303" s="157"/>
      <c r="AC4303" s="157"/>
      <c r="AD4303" s="320"/>
      <c r="AE4303" s="443"/>
      <c r="AF4303" s="157"/>
      <c r="AG4303" s="157"/>
      <c r="AH4303" s="157"/>
      <c r="AI4303" s="313"/>
      <c r="AJ4303" s="443">
        <f>AJ$673</f>
        <v>0</v>
      </c>
      <c r="AK4303" s="157"/>
      <c r="AL4303" s="157"/>
      <c r="AM4303" s="157"/>
      <c r="AN4303" s="313"/>
    </row>
    <row r="4304" spans="1:40" outlineLevel="2">
      <c r="A4304" s="882">
        <f>ROW()</f>
        <v>4304</v>
      </c>
      <c r="B4304" s="453"/>
      <c r="D4304" s="452" t="s">
        <v>28</v>
      </c>
      <c r="H4304" s="458"/>
      <c r="I4304" s="458"/>
      <c r="J4304" s="443"/>
      <c r="K4304" s="439"/>
      <c r="L4304" s="439"/>
      <c r="M4304" s="439"/>
      <c r="N4304" s="439"/>
      <c r="O4304" s="443"/>
      <c r="P4304" s="439"/>
      <c r="Q4304" s="439"/>
      <c r="R4304" s="439"/>
      <c r="S4304" s="440"/>
      <c r="T4304" s="439"/>
      <c r="U4304" s="439"/>
      <c r="V4304" s="439"/>
      <c r="W4304" s="439"/>
      <c r="X4304" s="320"/>
      <c r="Y4304" s="443"/>
      <c r="Z4304" s="439"/>
      <c r="AA4304" s="157"/>
      <c r="AB4304" s="157"/>
      <c r="AC4304" s="157"/>
      <c r="AD4304" s="320"/>
      <c r="AE4304" s="443"/>
      <c r="AF4304" s="157"/>
      <c r="AG4304" s="157"/>
      <c r="AH4304" s="157"/>
      <c r="AI4304" s="313"/>
      <c r="AJ4304" s="443">
        <f>AJ$674</f>
        <v>0</v>
      </c>
      <c r="AK4304" s="157"/>
      <c r="AL4304" s="157"/>
      <c r="AM4304" s="157"/>
      <c r="AN4304" s="313"/>
    </row>
    <row r="4305" spans="1:40" outlineLevel="2">
      <c r="A4305" s="882">
        <f>ROW()</f>
        <v>4305</v>
      </c>
      <c r="B4305" s="453"/>
      <c r="D4305" s="456" t="s">
        <v>443</v>
      </c>
      <c r="E4305" s="456"/>
      <c r="F4305" s="456"/>
      <c r="G4305" s="456"/>
      <c r="H4305" s="460"/>
      <c r="I4305" s="460"/>
      <c r="J4305" s="462"/>
      <c r="K4305" s="441"/>
      <c r="L4305" s="441"/>
      <c r="M4305" s="441"/>
      <c r="N4305" s="441"/>
      <c r="O4305" s="462"/>
      <c r="P4305" s="441"/>
      <c r="Q4305" s="441"/>
      <c r="R4305" s="441"/>
      <c r="S4305" s="442"/>
      <c r="T4305" s="441"/>
      <c r="U4305" s="441"/>
      <c r="V4305" s="441"/>
      <c r="W4305" s="441"/>
      <c r="X4305" s="321"/>
      <c r="Y4305" s="462"/>
      <c r="Z4305" s="441"/>
      <c r="AA4305" s="158"/>
      <c r="AB4305" s="158"/>
      <c r="AC4305" s="158"/>
      <c r="AD4305" s="321"/>
      <c r="AE4305" s="462"/>
      <c r="AF4305" s="158"/>
      <c r="AG4305" s="158"/>
      <c r="AH4305" s="158"/>
      <c r="AI4305" s="319"/>
      <c r="AJ4305" s="462">
        <f>AJ$675</f>
        <v>0</v>
      </c>
      <c r="AK4305" s="158"/>
      <c r="AL4305" s="158"/>
      <c r="AM4305" s="158"/>
      <c r="AN4305" s="319"/>
    </row>
    <row r="4306" spans="1:40" outlineLevel="2">
      <c r="A4306" s="882">
        <f>ROW()</f>
        <v>4306</v>
      </c>
      <c r="B4306" s="453"/>
      <c r="D4306" s="452" t="s">
        <v>24</v>
      </c>
      <c r="H4306" s="458"/>
      <c r="I4306" s="458"/>
      <c r="J4306" s="443"/>
      <c r="K4306" s="439"/>
      <c r="L4306" s="439"/>
      <c r="M4306" s="439"/>
      <c r="N4306" s="439"/>
      <c r="O4306" s="443"/>
      <c r="P4306" s="439"/>
      <c r="Q4306" s="439"/>
      <c r="R4306" s="439"/>
      <c r="S4306" s="440"/>
      <c r="T4306" s="439"/>
      <c r="U4306" s="439"/>
      <c r="V4306" s="439"/>
      <c r="W4306" s="439"/>
      <c r="X4306" s="440"/>
      <c r="Y4306" s="443"/>
      <c r="Z4306" s="439"/>
      <c r="AA4306" s="439"/>
      <c r="AB4306" s="439"/>
      <c r="AC4306" s="439"/>
      <c r="AD4306" s="440"/>
      <c r="AE4306" s="443"/>
      <c r="AF4306" s="439"/>
      <c r="AG4306" s="439"/>
      <c r="AH4306" s="439"/>
      <c r="AI4306" s="313"/>
      <c r="AJ4306" s="443">
        <f>SUM(AJ4290:AJ4305)</f>
        <v>101.88179403245786</v>
      </c>
      <c r="AK4306" s="439"/>
      <c r="AL4306" s="439"/>
      <c r="AM4306" s="439"/>
      <c r="AN4306" s="313"/>
    </row>
    <row r="4307" spans="1:40" outlineLevel="1">
      <c r="A4307" s="732" t="s">
        <v>238</v>
      </c>
      <c r="B4307" s="733"/>
      <c r="C4307" s="881"/>
      <c r="D4307" s="733"/>
      <c r="E4307" s="733"/>
      <c r="F4307" s="733"/>
      <c r="G4307" s="730"/>
      <c r="H4307" s="733"/>
      <c r="I4307" s="730"/>
      <c r="J4307" s="729"/>
      <c r="K4307" s="730"/>
      <c r="L4307" s="730"/>
      <c r="M4307" s="730"/>
      <c r="N4307" s="730"/>
      <c r="O4307" s="729"/>
      <c r="P4307" s="730"/>
      <c r="Q4307" s="730"/>
      <c r="R4307" s="730"/>
      <c r="S4307" s="731"/>
      <c r="T4307" s="730"/>
      <c r="U4307" s="730"/>
      <c r="V4307" s="730"/>
      <c r="W4307" s="730"/>
      <c r="X4307" s="731"/>
      <c r="Y4307" s="729"/>
      <c r="Z4307" s="730"/>
      <c r="AA4307" s="730"/>
      <c r="AB4307" s="730"/>
      <c r="AC4307" s="730"/>
      <c r="AD4307" s="731"/>
      <c r="AE4307" s="729"/>
      <c r="AF4307" s="730"/>
      <c r="AG4307" s="730"/>
      <c r="AH4307" s="730"/>
      <c r="AI4307" s="731"/>
      <c r="AJ4307" s="729"/>
      <c r="AK4307" s="730"/>
      <c r="AL4307" s="730"/>
      <c r="AM4307" s="730"/>
      <c r="AN4307" s="731"/>
    </row>
    <row r="4308" spans="1:40" outlineLevel="2">
      <c r="A4308" s="882">
        <f>ROW()</f>
        <v>4308</v>
      </c>
      <c r="B4308" s="453"/>
      <c r="D4308" s="1205" t="s">
        <v>300</v>
      </c>
      <c r="E4308" s="1205"/>
      <c r="F4308" s="1205"/>
      <c r="G4308" s="1205"/>
      <c r="H4308" s="4"/>
      <c r="I4308" s="4"/>
      <c r="J4308" s="329"/>
      <c r="K4308" s="4"/>
      <c r="L4308" s="4"/>
      <c r="M4308" s="4"/>
      <c r="N4308" s="4"/>
      <c r="O4308" s="329"/>
      <c r="P4308" s="4"/>
      <c r="Q4308" s="4"/>
      <c r="R4308" s="4"/>
      <c r="S4308" s="316"/>
      <c r="T4308" s="53"/>
      <c r="U4308" s="53"/>
      <c r="V4308" s="53"/>
      <c r="W4308" s="53"/>
      <c r="X4308" s="44"/>
      <c r="Y4308" s="252"/>
      <c r="Z4308" s="53"/>
      <c r="AA4308" s="53"/>
      <c r="AB4308" s="53"/>
      <c r="AC4308" s="53"/>
      <c r="AD4308" s="44"/>
      <c r="AE4308" s="252"/>
      <c r="AF4308" s="53"/>
      <c r="AG4308" s="53"/>
      <c r="AH4308" s="53"/>
      <c r="AI4308" s="44"/>
      <c r="AJ4308" s="252">
        <f>AJ$678</f>
        <v>0</v>
      </c>
      <c r="AK4308" s="53"/>
      <c r="AL4308" s="53"/>
      <c r="AM4308" s="53"/>
      <c r="AN4308" s="44"/>
    </row>
    <row r="4309" spans="1:40" outlineLevel="2">
      <c r="A4309" s="882">
        <f>ROW()</f>
        <v>4309</v>
      </c>
      <c r="B4309" s="453"/>
      <c r="D4309" s="1205" t="s">
        <v>301</v>
      </c>
      <c r="E4309" s="1205"/>
      <c r="F4309" s="1205"/>
      <c r="G4309" s="1205"/>
      <c r="H4309" s="4"/>
      <c r="I4309" s="4"/>
      <c r="J4309" s="329"/>
      <c r="K4309" s="4"/>
      <c r="L4309" s="4"/>
      <c r="M4309" s="4"/>
      <c r="N4309" s="4"/>
      <c r="O4309" s="329"/>
      <c r="P4309" s="4"/>
      <c r="Q4309" s="4"/>
      <c r="R4309" s="4"/>
      <c r="S4309" s="316"/>
      <c r="T4309" s="53"/>
      <c r="U4309" s="53"/>
      <c r="V4309" s="53"/>
      <c r="W4309" s="53"/>
      <c r="X4309" s="44"/>
      <c r="Y4309" s="252"/>
      <c r="Z4309" s="53"/>
      <c r="AA4309" s="53"/>
      <c r="AB4309" s="53"/>
      <c r="AC4309" s="53"/>
      <c r="AD4309" s="44"/>
      <c r="AE4309" s="252"/>
      <c r="AF4309" s="53"/>
      <c r="AG4309" s="53"/>
      <c r="AH4309" s="53"/>
      <c r="AI4309" s="44"/>
      <c r="AJ4309" s="252">
        <f>AJ$679</f>
        <v>0</v>
      </c>
      <c r="AK4309" s="53"/>
      <c r="AL4309" s="53"/>
      <c r="AM4309" s="53"/>
      <c r="AN4309" s="44"/>
    </row>
    <row r="4310" spans="1:40" outlineLevel="2">
      <c r="A4310" s="882">
        <f>ROW()</f>
        <v>4310</v>
      </c>
      <c r="B4310" s="453"/>
      <c r="D4310" s="1205" t="s">
        <v>29</v>
      </c>
      <c r="E4310" s="1205"/>
      <c r="F4310" s="1205"/>
      <c r="G4310" s="1205"/>
      <c r="H4310" s="4"/>
      <c r="I4310" s="4"/>
      <c r="J4310" s="329"/>
      <c r="K4310" s="4"/>
      <c r="L4310" s="4"/>
      <c r="M4310" s="4"/>
      <c r="N4310" s="4"/>
      <c r="O4310" s="329"/>
      <c r="P4310" s="4"/>
      <c r="Q4310" s="4"/>
      <c r="R4310" s="4"/>
      <c r="S4310" s="316"/>
      <c r="T4310" s="53"/>
      <c r="U4310" s="53"/>
      <c r="V4310" s="53"/>
      <c r="W4310" s="53"/>
      <c r="X4310" s="44"/>
      <c r="Y4310" s="252"/>
      <c r="Z4310" s="53"/>
      <c r="AA4310" s="53"/>
      <c r="AB4310" s="53"/>
      <c r="AC4310" s="53"/>
      <c r="AD4310" s="44"/>
      <c r="AE4310" s="252"/>
      <c r="AF4310" s="53"/>
      <c r="AG4310" s="53"/>
      <c r="AH4310" s="53"/>
      <c r="AI4310" s="44"/>
      <c r="AJ4310" s="252">
        <f>AJ$680</f>
        <v>0</v>
      </c>
      <c r="AK4310" s="53"/>
      <c r="AL4310" s="53"/>
      <c r="AM4310" s="53"/>
      <c r="AN4310" s="44"/>
    </row>
    <row r="4311" spans="1:40" outlineLevel="2">
      <c r="A4311" s="882">
        <f>ROW()</f>
        <v>4311</v>
      </c>
      <c r="B4311" s="453"/>
      <c r="D4311" s="1205" t="s">
        <v>30</v>
      </c>
      <c r="E4311" s="1205"/>
      <c r="F4311" s="1205"/>
      <c r="G4311" s="1205"/>
      <c r="H4311" s="4"/>
      <c r="I4311" s="4"/>
      <c r="J4311" s="329"/>
      <c r="K4311" s="4"/>
      <c r="L4311" s="4"/>
      <c r="M4311" s="4"/>
      <c r="N4311" s="4"/>
      <c r="O4311" s="329"/>
      <c r="P4311" s="4"/>
      <c r="Q4311" s="4"/>
      <c r="R4311" s="4"/>
      <c r="S4311" s="316"/>
      <c r="T4311" s="53"/>
      <c r="U4311" s="53"/>
      <c r="V4311" s="53"/>
      <c r="W4311" s="53"/>
      <c r="X4311" s="44"/>
      <c r="Y4311" s="252"/>
      <c r="Z4311" s="53"/>
      <c r="AA4311" s="53"/>
      <c r="AB4311" s="53"/>
      <c r="AC4311" s="53"/>
      <c r="AD4311" s="44"/>
      <c r="AE4311" s="252"/>
      <c r="AF4311" s="53"/>
      <c r="AG4311" s="53"/>
      <c r="AH4311" s="53"/>
      <c r="AI4311" s="44"/>
      <c r="AJ4311" s="252">
        <f>AJ$681</f>
        <v>0</v>
      </c>
      <c r="AK4311" s="53"/>
      <c r="AL4311" s="53"/>
      <c r="AM4311" s="53"/>
      <c r="AN4311" s="44"/>
    </row>
    <row r="4312" spans="1:40" outlineLevel="2">
      <c r="A4312" s="882">
        <f>ROW()</f>
        <v>4312</v>
      </c>
      <c r="B4312" s="453"/>
      <c r="D4312" s="1205" t="s">
        <v>31</v>
      </c>
      <c r="E4312" s="1205"/>
      <c r="F4312" s="1205"/>
      <c r="G4312" s="1205"/>
      <c r="H4312" s="4"/>
      <c r="I4312" s="4"/>
      <c r="J4312" s="329"/>
      <c r="K4312" s="4"/>
      <c r="L4312" s="4"/>
      <c r="M4312" s="4"/>
      <c r="N4312" s="4"/>
      <c r="O4312" s="329"/>
      <c r="P4312" s="4"/>
      <c r="Q4312" s="4"/>
      <c r="R4312" s="4"/>
      <c r="S4312" s="316"/>
      <c r="T4312" s="53"/>
      <c r="U4312" s="53"/>
      <c r="V4312" s="53"/>
      <c r="W4312" s="53"/>
      <c r="X4312" s="44"/>
      <c r="Y4312" s="252"/>
      <c r="Z4312" s="53"/>
      <c r="AA4312" s="53"/>
      <c r="AB4312" s="53"/>
      <c r="AC4312" s="53"/>
      <c r="AD4312" s="44"/>
      <c r="AE4312" s="252"/>
      <c r="AF4312" s="53"/>
      <c r="AG4312" s="53"/>
      <c r="AH4312" s="53"/>
      <c r="AI4312" s="44"/>
      <c r="AJ4312" s="252">
        <f>AJ$682</f>
        <v>0</v>
      </c>
      <c r="AK4312" s="53"/>
      <c r="AL4312" s="53"/>
      <c r="AM4312" s="53"/>
      <c r="AN4312" s="44"/>
    </row>
    <row r="4313" spans="1:40" outlineLevel="2">
      <c r="A4313" s="882">
        <f>ROW()</f>
        <v>4313</v>
      </c>
      <c r="B4313" s="453"/>
      <c r="D4313" s="1205" t="s">
        <v>32</v>
      </c>
      <c r="E4313" s="1205"/>
      <c r="F4313" s="1205"/>
      <c r="G4313" s="1205"/>
      <c r="H4313" s="4"/>
      <c r="I4313" s="4"/>
      <c r="J4313" s="329"/>
      <c r="K4313" s="4"/>
      <c r="L4313" s="4"/>
      <c r="M4313" s="4"/>
      <c r="N4313" s="4"/>
      <c r="O4313" s="329"/>
      <c r="P4313" s="4"/>
      <c r="Q4313" s="4"/>
      <c r="R4313" s="4"/>
      <c r="S4313" s="316"/>
      <c r="T4313" s="53"/>
      <c r="U4313" s="53"/>
      <c r="V4313" s="53"/>
      <c r="W4313" s="53"/>
      <c r="X4313" s="44"/>
      <c r="Y4313" s="252"/>
      <c r="Z4313" s="53"/>
      <c r="AA4313" s="53"/>
      <c r="AB4313" s="53"/>
      <c r="AC4313" s="53"/>
      <c r="AD4313" s="44"/>
      <c r="AE4313" s="252"/>
      <c r="AF4313" s="53"/>
      <c r="AG4313" s="53"/>
      <c r="AH4313" s="53"/>
      <c r="AI4313" s="44"/>
      <c r="AJ4313" s="252">
        <f>AJ$683</f>
        <v>0</v>
      </c>
      <c r="AK4313" s="53"/>
      <c r="AL4313" s="53"/>
      <c r="AM4313" s="53"/>
      <c r="AN4313" s="44"/>
    </row>
    <row r="4314" spans="1:40" outlineLevel="2">
      <c r="A4314" s="882">
        <f>ROW()</f>
        <v>4314</v>
      </c>
      <c r="B4314" s="453"/>
      <c r="D4314" s="1205" t="s">
        <v>33</v>
      </c>
      <c r="E4314" s="1205"/>
      <c r="F4314" s="1205"/>
      <c r="G4314" s="1205"/>
      <c r="H4314" s="4"/>
      <c r="I4314" s="4"/>
      <c r="J4314" s="329"/>
      <c r="K4314" s="4"/>
      <c r="L4314" s="4"/>
      <c r="M4314" s="4"/>
      <c r="N4314" s="4"/>
      <c r="O4314" s="329"/>
      <c r="P4314" s="4"/>
      <c r="Q4314" s="4"/>
      <c r="R4314" s="4"/>
      <c r="S4314" s="316"/>
      <c r="T4314" s="53"/>
      <c r="U4314" s="53"/>
      <c r="V4314" s="53"/>
      <c r="W4314" s="53"/>
      <c r="X4314" s="44"/>
      <c r="Y4314" s="252"/>
      <c r="Z4314" s="53"/>
      <c r="AA4314" s="53"/>
      <c r="AB4314" s="53"/>
      <c r="AC4314" s="53"/>
      <c r="AD4314" s="44"/>
      <c r="AE4314" s="252"/>
      <c r="AF4314" s="53"/>
      <c r="AG4314" s="53"/>
      <c r="AH4314" s="53"/>
      <c r="AI4314" s="44"/>
      <c r="AJ4314" s="252">
        <f>AJ$684</f>
        <v>0</v>
      </c>
      <c r="AK4314" s="53"/>
      <c r="AL4314" s="53"/>
      <c r="AM4314" s="53"/>
      <c r="AN4314" s="44"/>
    </row>
    <row r="4315" spans="1:40" outlineLevel="2">
      <c r="A4315" s="882">
        <f>ROW()</f>
        <v>4315</v>
      </c>
      <c r="B4315" s="453"/>
      <c r="D4315" s="1205" t="s">
        <v>27</v>
      </c>
      <c r="E4315" s="1205"/>
      <c r="F4315" s="1205"/>
      <c r="G4315" s="1205"/>
      <c r="H4315" s="4"/>
      <c r="I4315" s="4"/>
      <c r="J4315" s="329"/>
      <c r="K4315" s="4"/>
      <c r="L4315" s="4"/>
      <c r="M4315" s="4"/>
      <c r="N4315" s="4"/>
      <c r="O4315" s="329"/>
      <c r="P4315" s="4"/>
      <c r="Q4315" s="4"/>
      <c r="R4315" s="4"/>
      <c r="S4315" s="316"/>
      <c r="T4315" s="53"/>
      <c r="U4315" s="53"/>
      <c r="V4315" s="53"/>
      <c r="W4315" s="53"/>
      <c r="X4315" s="44"/>
      <c r="Y4315" s="252"/>
      <c r="Z4315" s="53"/>
      <c r="AA4315" s="53"/>
      <c r="AB4315" s="53"/>
      <c r="AC4315" s="53"/>
      <c r="AD4315" s="44"/>
      <c r="AE4315" s="252"/>
      <c r="AF4315" s="53"/>
      <c r="AG4315" s="53"/>
      <c r="AH4315" s="53"/>
      <c r="AI4315" s="44"/>
      <c r="AJ4315" s="252">
        <f>AJ$685</f>
        <v>0</v>
      </c>
      <c r="AK4315" s="53"/>
      <c r="AL4315" s="53"/>
      <c r="AM4315" s="53"/>
      <c r="AN4315" s="44"/>
    </row>
    <row r="4316" spans="1:40" outlineLevel="2">
      <c r="A4316" s="882">
        <f>ROW()</f>
        <v>4316</v>
      </c>
      <c r="B4316" s="453"/>
      <c r="D4316" s="1205" t="s">
        <v>34</v>
      </c>
      <c r="E4316" s="1205"/>
      <c r="F4316" s="1205"/>
      <c r="G4316" s="1205"/>
      <c r="H4316" s="4"/>
      <c r="I4316" s="4"/>
      <c r="J4316" s="329"/>
      <c r="K4316" s="4"/>
      <c r="L4316" s="4"/>
      <c r="M4316" s="4"/>
      <c r="N4316" s="4"/>
      <c r="O4316" s="329"/>
      <c r="P4316" s="4"/>
      <c r="Q4316" s="4"/>
      <c r="R4316" s="4"/>
      <c r="S4316" s="316"/>
      <c r="T4316" s="53"/>
      <c r="U4316" s="53"/>
      <c r="V4316" s="53"/>
      <c r="W4316" s="53"/>
      <c r="X4316" s="44"/>
      <c r="Y4316" s="252"/>
      <c r="Z4316" s="53"/>
      <c r="AA4316" s="53"/>
      <c r="AB4316" s="53"/>
      <c r="AC4316" s="53"/>
      <c r="AD4316" s="44"/>
      <c r="AE4316" s="252"/>
      <c r="AF4316" s="53"/>
      <c r="AG4316" s="53"/>
      <c r="AH4316" s="53"/>
      <c r="AI4316" s="44"/>
      <c r="AJ4316" s="252">
        <f>AJ$686</f>
        <v>0</v>
      </c>
      <c r="AK4316" s="53"/>
      <c r="AL4316" s="53"/>
      <c r="AM4316" s="53"/>
      <c r="AN4316" s="44"/>
    </row>
    <row r="4317" spans="1:40" outlineLevel="2">
      <c r="A4317" s="882">
        <f>ROW()</f>
        <v>4317</v>
      </c>
      <c r="B4317" s="453"/>
      <c r="D4317" s="1205" t="s">
        <v>35</v>
      </c>
      <c r="E4317" s="1205"/>
      <c r="F4317" s="1205"/>
      <c r="G4317" s="1205"/>
      <c r="H4317" s="4"/>
      <c r="I4317" s="4"/>
      <c r="J4317" s="329"/>
      <c r="K4317" s="4"/>
      <c r="L4317" s="4"/>
      <c r="M4317" s="4"/>
      <c r="N4317" s="4"/>
      <c r="O4317" s="329"/>
      <c r="P4317" s="4"/>
      <c r="Q4317" s="4"/>
      <c r="R4317" s="4"/>
      <c r="S4317" s="316"/>
      <c r="T4317" s="53"/>
      <c r="U4317" s="53"/>
      <c r="V4317" s="53"/>
      <c r="W4317" s="53"/>
      <c r="X4317" s="44"/>
      <c r="Y4317" s="252"/>
      <c r="Z4317" s="53"/>
      <c r="AA4317" s="53"/>
      <c r="AB4317" s="53"/>
      <c r="AC4317" s="53"/>
      <c r="AD4317" s="44"/>
      <c r="AE4317" s="252"/>
      <c r="AF4317" s="53"/>
      <c r="AG4317" s="53"/>
      <c r="AH4317" s="53"/>
      <c r="AI4317" s="44"/>
      <c r="AJ4317" s="252">
        <f>AJ$687</f>
        <v>0</v>
      </c>
      <c r="AK4317" s="53"/>
      <c r="AL4317" s="53"/>
      <c r="AM4317" s="53"/>
      <c r="AN4317" s="44"/>
    </row>
    <row r="4318" spans="1:40" outlineLevel="2">
      <c r="A4318" s="882">
        <f>ROW()</f>
        <v>4318</v>
      </c>
      <c r="B4318" s="453"/>
      <c r="D4318" s="1205" t="s">
        <v>302</v>
      </c>
      <c r="E4318" s="1205"/>
      <c r="F4318" s="1205"/>
      <c r="G4318" s="1205"/>
      <c r="H4318" s="4"/>
      <c r="I4318" s="4"/>
      <c r="J4318" s="329"/>
      <c r="K4318" s="4"/>
      <c r="L4318" s="4"/>
      <c r="M4318" s="4"/>
      <c r="N4318" s="4"/>
      <c r="O4318" s="329"/>
      <c r="P4318" s="4"/>
      <c r="Q4318" s="4"/>
      <c r="R4318" s="4"/>
      <c r="S4318" s="316"/>
      <c r="T4318" s="53"/>
      <c r="U4318" s="53"/>
      <c r="V4318" s="53"/>
      <c r="W4318" s="53"/>
      <c r="X4318" s="44"/>
      <c r="Y4318" s="252"/>
      <c r="Z4318" s="53"/>
      <c r="AA4318" s="53"/>
      <c r="AB4318" s="53"/>
      <c r="AC4318" s="53"/>
      <c r="AD4318" s="44"/>
      <c r="AE4318" s="252"/>
      <c r="AF4318" s="53"/>
      <c r="AG4318" s="53"/>
      <c r="AH4318" s="53"/>
      <c r="AI4318" s="44"/>
      <c r="AJ4318" s="252">
        <f>AJ$688</f>
        <v>0</v>
      </c>
      <c r="AK4318" s="53"/>
      <c r="AL4318" s="53"/>
      <c r="AM4318" s="53"/>
      <c r="AN4318" s="44"/>
    </row>
    <row r="4319" spans="1:40" outlineLevel="2">
      <c r="A4319" s="882">
        <f>ROW()</f>
        <v>4319</v>
      </c>
      <c r="B4319" s="453"/>
      <c r="D4319" s="1205" t="s">
        <v>36</v>
      </c>
      <c r="E4319" s="1205"/>
      <c r="F4319" s="1205"/>
      <c r="G4319" s="1205"/>
      <c r="H4319" s="4"/>
      <c r="I4319" s="4"/>
      <c r="J4319" s="329"/>
      <c r="K4319" s="4"/>
      <c r="L4319" s="4"/>
      <c r="M4319" s="4"/>
      <c r="N4319" s="4"/>
      <c r="O4319" s="329"/>
      <c r="P4319" s="4"/>
      <c r="Q4319" s="4"/>
      <c r="R4319" s="4"/>
      <c r="S4319" s="316"/>
      <c r="T4319" s="53"/>
      <c r="U4319" s="53"/>
      <c r="V4319" s="53"/>
      <c r="W4319" s="53"/>
      <c r="X4319" s="44"/>
      <c r="Y4319" s="252"/>
      <c r="Z4319" s="53"/>
      <c r="AA4319" s="53"/>
      <c r="AB4319" s="53"/>
      <c r="AC4319" s="53"/>
      <c r="AD4319" s="44"/>
      <c r="AE4319" s="252"/>
      <c r="AF4319" s="53"/>
      <c r="AG4319" s="53"/>
      <c r="AH4319" s="53"/>
      <c r="AI4319" s="44"/>
      <c r="AJ4319" s="252">
        <f>AJ$689</f>
        <v>0</v>
      </c>
      <c r="AK4319" s="53"/>
      <c r="AL4319" s="53"/>
      <c r="AM4319" s="53"/>
      <c r="AN4319" s="44"/>
    </row>
    <row r="4320" spans="1:40" outlineLevel="2">
      <c r="A4320" s="882">
        <f>ROW()</f>
        <v>4320</v>
      </c>
      <c r="B4320" s="453"/>
      <c r="D4320" s="1205" t="s">
        <v>583</v>
      </c>
      <c r="E4320" s="1205"/>
      <c r="F4320" s="1205"/>
      <c r="G4320" s="1205"/>
      <c r="H4320" s="4"/>
      <c r="I4320" s="4"/>
      <c r="J4320" s="329"/>
      <c r="K4320" s="4"/>
      <c r="L4320" s="4"/>
      <c r="M4320" s="4"/>
      <c r="N4320" s="4"/>
      <c r="O4320" s="329"/>
      <c r="P4320" s="4"/>
      <c r="Q4320" s="4"/>
      <c r="R4320" s="4"/>
      <c r="S4320" s="316"/>
      <c r="T4320" s="53"/>
      <c r="U4320" s="53"/>
      <c r="V4320" s="53"/>
      <c r="W4320" s="53"/>
      <c r="X4320" s="44"/>
      <c r="Y4320" s="252"/>
      <c r="Z4320" s="53"/>
      <c r="AA4320" s="53"/>
      <c r="AB4320" s="53"/>
      <c r="AC4320" s="53"/>
      <c r="AD4320" s="44"/>
      <c r="AE4320" s="252"/>
      <c r="AF4320" s="53"/>
      <c r="AG4320" s="53"/>
      <c r="AH4320" s="53"/>
      <c r="AI4320" s="44"/>
      <c r="AJ4320" s="252">
        <f>AJ$690</f>
        <v>0</v>
      </c>
      <c r="AK4320" s="53"/>
      <c r="AL4320" s="53"/>
      <c r="AM4320" s="53"/>
      <c r="AN4320" s="44"/>
    </row>
    <row r="4321" spans="1:40" outlineLevel="2">
      <c r="A4321" s="882">
        <f>ROW()</f>
        <v>4321</v>
      </c>
      <c r="B4321" s="453"/>
      <c r="D4321" s="1205" t="s">
        <v>81</v>
      </c>
      <c r="E4321" s="1205"/>
      <c r="F4321" s="1205"/>
      <c r="G4321" s="1205"/>
      <c r="H4321" s="4"/>
      <c r="I4321" s="4"/>
      <c r="J4321" s="329"/>
      <c r="K4321" s="4"/>
      <c r="L4321" s="4"/>
      <c r="M4321" s="4"/>
      <c r="N4321" s="4"/>
      <c r="O4321" s="329"/>
      <c r="P4321" s="4"/>
      <c r="Q4321" s="4"/>
      <c r="R4321" s="4"/>
      <c r="S4321" s="316"/>
      <c r="T4321" s="53"/>
      <c r="U4321" s="53"/>
      <c r="V4321" s="53"/>
      <c r="W4321" s="53"/>
      <c r="X4321" s="44"/>
      <c r="Y4321" s="252"/>
      <c r="Z4321" s="53"/>
      <c r="AA4321" s="53"/>
      <c r="AB4321" s="53"/>
      <c r="AC4321" s="53"/>
      <c r="AD4321" s="44"/>
      <c r="AE4321" s="252"/>
      <c r="AF4321" s="53"/>
      <c r="AG4321" s="53"/>
      <c r="AH4321" s="53"/>
      <c r="AI4321" s="44"/>
      <c r="AJ4321" s="252">
        <f>AJ$691</f>
        <v>0</v>
      </c>
      <c r="AK4321" s="53"/>
      <c r="AL4321" s="53"/>
      <c r="AM4321" s="53"/>
      <c r="AN4321" s="44"/>
    </row>
    <row r="4322" spans="1:40" outlineLevel="2">
      <c r="A4322" s="882">
        <f>ROW()</f>
        <v>4322</v>
      </c>
      <c r="B4322" s="453"/>
      <c r="D4322" s="1205" t="s">
        <v>28</v>
      </c>
      <c r="E4322" s="1205"/>
      <c r="F4322" s="1205"/>
      <c r="G4322" s="1205"/>
      <c r="H4322" s="4"/>
      <c r="I4322" s="4"/>
      <c r="J4322" s="329"/>
      <c r="K4322" s="4"/>
      <c r="L4322" s="4"/>
      <c r="M4322" s="4"/>
      <c r="N4322" s="4"/>
      <c r="O4322" s="329"/>
      <c r="P4322" s="4"/>
      <c r="Q4322" s="4"/>
      <c r="R4322" s="4"/>
      <c r="S4322" s="316"/>
      <c r="T4322" s="53"/>
      <c r="U4322" s="53"/>
      <c r="V4322" s="53"/>
      <c r="W4322" s="53"/>
      <c r="X4322" s="44"/>
      <c r="Y4322" s="252"/>
      <c r="Z4322" s="53"/>
      <c r="AA4322" s="53"/>
      <c r="AB4322" s="53"/>
      <c r="AC4322" s="53"/>
      <c r="AD4322" s="44"/>
      <c r="AE4322" s="252"/>
      <c r="AF4322" s="53"/>
      <c r="AG4322" s="53"/>
      <c r="AH4322" s="53"/>
      <c r="AI4322" s="44"/>
      <c r="AJ4322" s="252">
        <f>AJ$692</f>
        <v>0</v>
      </c>
      <c r="AK4322" s="53"/>
      <c r="AL4322" s="53"/>
      <c r="AM4322" s="53"/>
      <c r="AN4322" s="44"/>
    </row>
    <row r="4323" spans="1:40" outlineLevel="2">
      <c r="A4323" s="882">
        <f>ROW()</f>
        <v>4323</v>
      </c>
      <c r="B4323" s="453"/>
      <c r="D4323" s="1206" t="s">
        <v>443</v>
      </c>
      <c r="E4323" s="1206"/>
      <c r="F4323" s="1206"/>
      <c r="G4323" s="1206"/>
      <c r="H4323" s="28"/>
      <c r="I4323" s="28"/>
      <c r="J4323" s="1207"/>
      <c r="K4323" s="28"/>
      <c r="L4323" s="28"/>
      <c r="M4323" s="28"/>
      <c r="N4323" s="28"/>
      <c r="O4323" s="1207"/>
      <c r="P4323" s="28"/>
      <c r="Q4323" s="28"/>
      <c r="R4323" s="28"/>
      <c r="S4323" s="317"/>
      <c r="T4323" s="54"/>
      <c r="U4323" s="54"/>
      <c r="V4323" s="54"/>
      <c r="W4323" s="54"/>
      <c r="X4323" s="46"/>
      <c r="Y4323" s="253"/>
      <c r="Z4323" s="54"/>
      <c r="AA4323" s="54"/>
      <c r="AB4323" s="54"/>
      <c r="AC4323" s="54"/>
      <c r="AD4323" s="46"/>
      <c r="AE4323" s="253"/>
      <c r="AF4323" s="54"/>
      <c r="AG4323" s="54"/>
      <c r="AH4323" s="54"/>
      <c r="AI4323" s="46"/>
      <c r="AJ4323" s="253">
        <f>AJ$693</f>
        <v>0</v>
      </c>
      <c r="AK4323" s="54"/>
      <c r="AL4323" s="54"/>
      <c r="AM4323" s="54"/>
      <c r="AN4323" s="46"/>
    </row>
    <row r="4324" spans="1:40" outlineLevel="2">
      <c r="A4324" s="882">
        <f>ROW()</f>
        <v>4324</v>
      </c>
      <c r="B4324" s="453"/>
      <c r="D4324" s="452" t="s">
        <v>24</v>
      </c>
      <c r="H4324" s="458"/>
      <c r="I4324" s="458"/>
      <c r="J4324" s="459"/>
      <c r="K4324" s="458"/>
      <c r="L4324" s="458"/>
      <c r="M4324" s="458"/>
      <c r="N4324" s="458"/>
      <c r="O4324" s="459"/>
      <c r="P4324" s="458"/>
      <c r="Q4324" s="458"/>
      <c r="R4324" s="458"/>
      <c r="S4324" s="463"/>
      <c r="T4324" s="444">
        <f t="shared" ref="T4324:AH4324" si="3102">SUM(T4308:T4323)</f>
        <v>0</v>
      </c>
      <c r="U4324" s="444">
        <f t="shared" si="3102"/>
        <v>0</v>
      </c>
      <c r="V4324" s="444">
        <f t="shared" si="3102"/>
        <v>0</v>
      </c>
      <c r="W4324" s="444">
        <f t="shared" si="3102"/>
        <v>0</v>
      </c>
      <c r="X4324" s="445">
        <f t="shared" si="3102"/>
        <v>0</v>
      </c>
      <c r="Y4324" s="466">
        <f t="shared" si="3102"/>
        <v>0</v>
      </c>
      <c r="Z4324" s="444">
        <f t="shared" si="3102"/>
        <v>0</v>
      </c>
      <c r="AA4324" s="444">
        <f t="shared" si="3102"/>
        <v>0</v>
      </c>
      <c r="AB4324" s="444">
        <f t="shared" si="3102"/>
        <v>0</v>
      </c>
      <c r="AC4324" s="444">
        <f t="shared" si="3102"/>
        <v>0</v>
      </c>
      <c r="AD4324" s="445">
        <f t="shared" si="3102"/>
        <v>0</v>
      </c>
      <c r="AE4324" s="466">
        <f t="shared" si="3102"/>
        <v>0</v>
      </c>
      <c r="AF4324" s="444">
        <f t="shared" si="3102"/>
        <v>0</v>
      </c>
      <c r="AG4324" s="444">
        <f t="shared" si="3102"/>
        <v>0</v>
      </c>
      <c r="AH4324" s="444">
        <f t="shared" si="3102"/>
        <v>0</v>
      </c>
      <c r="AI4324" s="445"/>
      <c r="AJ4324" s="466">
        <f>SUM(AJ4308:AJ4323)</f>
        <v>0</v>
      </c>
      <c r="AK4324" s="444">
        <f>SUM(AK4308:AK4323)</f>
        <v>0</v>
      </c>
      <c r="AL4324" s="444">
        <f>SUM(AL4308:AL4323)</f>
        <v>0</v>
      </c>
      <c r="AM4324" s="444">
        <f>SUM(AM4308:AM4323)</f>
        <v>0</v>
      </c>
      <c r="AN4324" s="445">
        <f>SUM(AN4308:AN4323)</f>
        <v>0</v>
      </c>
    </row>
    <row r="4325" spans="1:40" outlineLevel="1">
      <c r="A4325" s="732" t="s">
        <v>21</v>
      </c>
      <c r="B4325" s="733"/>
      <c r="C4325" s="881"/>
      <c r="D4325" s="733"/>
      <c r="E4325" s="733"/>
      <c r="F4325" s="733"/>
      <c r="G4325" s="733"/>
      <c r="H4325" s="733"/>
      <c r="I4325" s="730"/>
      <c r="J4325" s="729"/>
      <c r="K4325" s="730"/>
      <c r="L4325" s="730"/>
      <c r="M4325" s="730"/>
      <c r="N4325" s="730"/>
      <c r="O4325" s="729"/>
      <c r="P4325" s="730"/>
      <c r="Q4325" s="730"/>
      <c r="R4325" s="730"/>
      <c r="S4325" s="731"/>
      <c r="T4325" s="730"/>
      <c r="U4325" s="730"/>
      <c r="V4325" s="730"/>
      <c r="W4325" s="730"/>
      <c r="X4325" s="731"/>
      <c r="Y4325" s="729"/>
      <c r="Z4325" s="730"/>
      <c r="AA4325" s="730"/>
      <c r="AB4325" s="730"/>
      <c r="AC4325" s="730"/>
      <c r="AD4325" s="731"/>
      <c r="AE4325" s="729"/>
      <c r="AF4325" s="730"/>
      <c r="AG4325" s="730"/>
      <c r="AH4325" s="730"/>
      <c r="AI4325" s="731"/>
      <c r="AJ4325" s="729"/>
      <c r="AK4325" s="730"/>
      <c r="AL4325" s="730"/>
      <c r="AM4325" s="730"/>
      <c r="AN4325" s="731"/>
    </row>
    <row r="4326" spans="1:40" outlineLevel="2">
      <c r="A4326" s="882">
        <f>ROW()</f>
        <v>4326</v>
      </c>
      <c r="B4326" s="453"/>
      <c r="D4326" s="452" t="s">
        <v>300</v>
      </c>
      <c r="H4326" s="458"/>
      <c r="I4326" s="458"/>
      <c r="J4326" s="459"/>
      <c r="K4326" s="458"/>
      <c r="L4326" s="458"/>
      <c r="M4326" s="458"/>
      <c r="N4326" s="458"/>
      <c r="O4326" s="443"/>
      <c r="P4326" s="439"/>
      <c r="Q4326" s="439"/>
      <c r="R4326" s="439"/>
      <c r="S4326" s="440"/>
      <c r="T4326" s="439"/>
      <c r="U4326" s="439"/>
      <c r="V4326" s="439"/>
      <c r="W4326" s="439"/>
      <c r="X4326" s="440"/>
      <c r="Y4326" s="443"/>
      <c r="Z4326" s="439"/>
      <c r="AA4326" s="439"/>
      <c r="AB4326" s="439"/>
      <c r="AC4326" s="439"/>
      <c r="AD4326" s="440"/>
      <c r="AE4326" s="443"/>
      <c r="AF4326" s="439"/>
      <c r="AG4326" s="439"/>
      <c r="AH4326" s="439"/>
      <c r="AI4326" s="440"/>
      <c r="AJ4326" s="443"/>
      <c r="AK4326" s="439">
        <f t="shared" ref="AK4326:AN4341" si="3103">-IF($D4326="Land",0,IF(AK4272&lt;0,AK4272,IF(AK4254&lt;1,AK4272,MAX(MIN(IF(AK4272&gt;0,(AK4272/AK4254),0),AK4272),0)*AK$9)))</f>
        <v>-2.9732106571748369E-2</v>
      </c>
      <c r="AL4326" s="439">
        <f t="shared" si="3103"/>
        <v>-2.9732106571748369E-2</v>
      </c>
      <c r="AM4326" s="439">
        <f t="shared" si="3103"/>
        <v>-2.9732106571748369E-2</v>
      </c>
      <c r="AN4326" s="440">
        <f t="shared" si="3103"/>
        <v>-2.9732106571748365E-2</v>
      </c>
    </row>
    <row r="4327" spans="1:40" outlineLevel="2">
      <c r="A4327" s="882">
        <f>ROW()</f>
        <v>4327</v>
      </c>
      <c r="B4327" s="453"/>
      <c r="D4327" s="452" t="s">
        <v>301</v>
      </c>
      <c r="H4327" s="458"/>
      <c r="I4327" s="458"/>
      <c r="J4327" s="459"/>
      <c r="K4327" s="458"/>
      <c r="L4327" s="458"/>
      <c r="M4327" s="458"/>
      <c r="N4327" s="458"/>
      <c r="O4327" s="443"/>
      <c r="P4327" s="439"/>
      <c r="Q4327" s="439"/>
      <c r="R4327" s="439"/>
      <c r="S4327" s="440"/>
      <c r="T4327" s="439"/>
      <c r="U4327" s="439"/>
      <c r="V4327" s="439"/>
      <c r="W4327" s="439"/>
      <c r="X4327" s="440"/>
      <c r="Y4327" s="443"/>
      <c r="Z4327" s="439"/>
      <c r="AA4327" s="439"/>
      <c r="AB4327" s="439"/>
      <c r="AC4327" s="439"/>
      <c r="AD4327" s="440"/>
      <c r="AE4327" s="443"/>
      <c r="AF4327" s="439"/>
      <c r="AG4327" s="439"/>
      <c r="AH4327" s="439"/>
      <c r="AI4327" s="440"/>
      <c r="AJ4327" s="443"/>
      <c r="AK4327" s="439">
        <f t="shared" si="3103"/>
        <v>0</v>
      </c>
      <c r="AL4327" s="439">
        <f t="shared" si="3103"/>
        <v>0</v>
      </c>
      <c r="AM4327" s="439">
        <f t="shared" si="3103"/>
        <v>0</v>
      </c>
      <c r="AN4327" s="440">
        <f t="shared" si="3103"/>
        <v>0</v>
      </c>
    </row>
    <row r="4328" spans="1:40" outlineLevel="2">
      <c r="A4328" s="882">
        <f>ROW()</f>
        <v>4328</v>
      </c>
      <c r="B4328" s="453"/>
      <c r="D4328" s="452" t="s">
        <v>29</v>
      </c>
      <c r="H4328" s="458"/>
      <c r="I4328" s="458"/>
      <c r="J4328" s="459"/>
      <c r="K4328" s="458"/>
      <c r="L4328" s="458"/>
      <c r="M4328" s="458"/>
      <c r="N4328" s="458"/>
      <c r="O4328" s="443"/>
      <c r="P4328" s="439"/>
      <c r="Q4328" s="439"/>
      <c r="R4328" s="439"/>
      <c r="S4328" s="440"/>
      <c r="T4328" s="439"/>
      <c r="U4328" s="439"/>
      <c r="V4328" s="439"/>
      <c r="W4328" s="439"/>
      <c r="X4328" s="440"/>
      <c r="Y4328" s="443"/>
      <c r="Z4328" s="439"/>
      <c r="AA4328" s="439"/>
      <c r="AB4328" s="439"/>
      <c r="AC4328" s="439"/>
      <c r="AD4328" s="440"/>
      <c r="AE4328" s="443"/>
      <c r="AF4328" s="439"/>
      <c r="AG4328" s="439"/>
      <c r="AH4328" s="439"/>
      <c r="AI4328" s="440"/>
      <c r="AJ4328" s="443"/>
      <c r="AK4328" s="439">
        <f t="shared" si="3103"/>
        <v>0</v>
      </c>
      <c r="AL4328" s="439">
        <f t="shared" si="3103"/>
        <v>0</v>
      </c>
      <c r="AM4328" s="439">
        <f t="shared" si="3103"/>
        <v>0</v>
      </c>
      <c r="AN4328" s="440">
        <f t="shared" si="3103"/>
        <v>0</v>
      </c>
    </row>
    <row r="4329" spans="1:40" outlineLevel="2">
      <c r="A4329" s="882">
        <f>ROW()</f>
        <v>4329</v>
      </c>
      <c r="B4329" s="453"/>
      <c r="D4329" s="452" t="s">
        <v>30</v>
      </c>
      <c r="H4329" s="458"/>
      <c r="I4329" s="458"/>
      <c r="J4329" s="459"/>
      <c r="K4329" s="458"/>
      <c r="L4329" s="458"/>
      <c r="M4329" s="458"/>
      <c r="N4329" s="458"/>
      <c r="O4329" s="443"/>
      <c r="P4329" s="439"/>
      <c r="Q4329" s="439"/>
      <c r="R4329" s="439"/>
      <c r="S4329" s="440"/>
      <c r="T4329" s="439"/>
      <c r="U4329" s="439"/>
      <c r="V4329" s="439"/>
      <c r="W4329" s="439"/>
      <c r="X4329" s="440"/>
      <c r="Y4329" s="443"/>
      <c r="Z4329" s="439"/>
      <c r="AA4329" s="439"/>
      <c r="AB4329" s="439"/>
      <c r="AC4329" s="439"/>
      <c r="AD4329" s="440"/>
      <c r="AE4329" s="443"/>
      <c r="AF4329" s="439"/>
      <c r="AG4329" s="439"/>
      <c r="AH4329" s="439"/>
      <c r="AI4329" s="440"/>
      <c r="AJ4329" s="443"/>
      <c r="AK4329" s="439">
        <f t="shared" si="3103"/>
        <v>-0.64854277198136834</v>
      </c>
      <c r="AL4329" s="439">
        <f t="shared" si="3103"/>
        <v>-0.64854277198136834</v>
      </c>
      <c r="AM4329" s="439">
        <f t="shared" si="3103"/>
        <v>-0.64854277198136834</v>
      </c>
      <c r="AN4329" s="440">
        <f t="shared" si="3103"/>
        <v>-0.64854277198136834</v>
      </c>
    </row>
    <row r="4330" spans="1:40" outlineLevel="2">
      <c r="A4330" s="882">
        <f>ROW()</f>
        <v>4330</v>
      </c>
      <c r="B4330" s="453"/>
      <c r="D4330" s="452" t="s">
        <v>31</v>
      </c>
      <c r="H4330" s="458"/>
      <c r="I4330" s="458"/>
      <c r="J4330" s="459"/>
      <c r="K4330" s="458"/>
      <c r="L4330" s="458"/>
      <c r="M4330" s="458"/>
      <c r="N4330" s="458"/>
      <c r="O4330" s="443"/>
      <c r="P4330" s="439"/>
      <c r="Q4330" s="439"/>
      <c r="R4330" s="439"/>
      <c r="S4330" s="440"/>
      <c r="T4330" s="439"/>
      <c r="U4330" s="439"/>
      <c r="V4330" s="439"/>
      <c r="W4330" s="439"/>
      <c r="X4330" s="440"/>
      <c r="Y4330" s="443"/>
      <c r="Z4330" s="439"/>
      <c r="AA4330" s="439"/>
      <c r="AB4330" s="439"/>
      <c r="AC4330" s="439"/>
      <c r="AD4330" s="440"/>
      <c r="AE4330" s="443"/>
      <c r="AF4330" s="439"/>
      <c r="AG4330" s="439"/>
      <c r="AH4330" s="439"/>
      <c r="AI4330" s="440"/>
      <c r="AJ4330" s="443"/>
      <c r="AK4330" s="439">
        <f t="shared" si="3103"/>
        <v>0</v>
      </c>
      <c r="AL4330" s="439">
        <f t="shared" si="3103"/>
        <v>0</v>
      </c>
      <c r="AM4330" s="439">
        <f t="shared" si="3103"/>
        <v>0</v>
      </c>
      <c r="AN4330" s="440">
        <f t="shared" si="3103"/>
        <v>0</v>
      </c>
    </row>
    <row r="4331" spans="1:40" outlineLevel="2">
      <c r="A4331" s="882">
        <f>ROW()</f>
        <v>4331</v>
      </c>
      <c r="B4331" s="453"/>
      <c r="D4331" s="452" t="s">
        <v>32</v>
      </c>
      <c r="H4331" s="458"/>
      <c r="I4331" s="458"/>
      <c r="J4331" s="459"/>
      <c r="K4331" s="458"/>
      <c r="L4331" s="458"/>
      <c r="M4331" s="458"/>
      <c r="N4331" s="458"/>
      <c r="O4331" s="443"/>
      <c r="P4331" s="439"/>
      <c r="Q4331" s="439"/>
      <c r="R4331" s="439"/>
      <c r="S4331" s="440"/>
      <c r="T4331" s="439"/>
      <c r="U4331" s="439"/>
      <c r="V4331" s="439"/>
      <c r="W4331" s="439"/>
      <c r="X4331" s="440"/>
      <c r="Y4331" s="443"/>
      <c r="Z4331" s="439"/>
      <c r="AA4331" s="439"/>
      <c r="AB4331" s="439"/>
      <c r="AC4331" s="439"/>
      <c r="AD4331" s="440"/>
      <c r="AE4331" s="443"/>
      <c r="AF4331" s="439"/>
      <c r="AG4331" s="439"/>
      <c r="AH4331" s="439"/>
      <c r="AI4331" s="440"/>
      <c r="AJ4331" s="443"/>
      <c r="AK4331" s="439">
        <f t="shared" si="3103"/>
        <v>-7.2666960134435035E-2</v>
      </c>
      <c r="AL4331" s="439">
        <f t="shared" si="3103"/>
        <v>-7.2666960134435035E-2</v>
      </c>
      <c r="AM4331" s="439">
        <f t="shared" si="3103"/>
        <v>-7.2666960134435035E-2</v>
      </c>
      <c r="AN4331" s="440">
        <f t="shared" si="3103"/>
        <v>-7.2666960134435035E-2</v>
      </c>
    </row>
    <row r="4332" spans="1:40" outlineLevel="2">
      <c r="A4332" s="882">
        <f>ROW()</f>
        <v>4332</v>
      </c>
      <c r="B4332" s="453"/>
      <c r="D4332" s="452" t="s">
        <v>33</v>
      </c>
      <c r="H4332" s="458"/>
      <c r="I4332" s="458"/>
      <c r="J4332" s="459"/>
      <c r="K4332" s="458"/>
      <c r="L4332" s="458"/>
      <c r="M4332" s="458"/>
      <c r="N4332" s="458"/>
      <c r="O4332" s="443"/>
      <c r="P4332" s="439"/>
      <c r="Q4332" s="439"/>
      <c r="R4332" s="439"/>
      <c r="S4332" s="440"/>
      <c r="T4332" s="439"/>
      <c r="U4332" s="439"/>
      <c r="V4332" s="439"/>
      <c r="W4332" s="439"/>
      <c r="X4332" s="440"/>
      <c r="Y4332" s="443"/>
      <c r="Z4332" s="439"/>
      <c r="AA4332" s="439"/>
      <c r="AB4332" s="439"/>
      <c r="AC4332" s="439"/>
      <c r="AD4332" s="440"/>
      <c r="AE4332" s="443"/>
      <c r="AF4332" s="439"/>
      <c r="AG4332" s="439"/>
      <c r="AH4332" s="439"/>
      <c r="AI4332" s="440"/>
      <c r="AJ4332" s="443"/>
      <c r="AK4332" s="439">
        <f t="shared" si="3103"/>
        <v>0</v>
      </c>
      <c r="AL4332" s="439">
        <f t="shared" si="3103"/>
        <v>0</v>
      </c>
      <c r="AM4332" s="439">
        <f t="shared" si="3103"/>
        <v>0</v>
      </c>
      <c r="AN4332" s="440">
        <f t="shared" si="3103"/>
        <v>0</v>
      </c>
    </row>
    <row r="4333" spans="1:40" outlineLevel="2">
      <c r="A4333" s="882">
        <f>ROW()</f>
        <v>4333</v>
      </c>
      <c r="B4333" s="453"/>
      <c r="D4333" s="452" t="s">
        <v>27</v>
      </c>
      <c r="H4333" s="458"/>
      <c r="I4333" s="458"/>
      <c r="J4333" s="459"/>
      <c r="K4333" s="458"/>
      <c r="L4333" s="458"/>
      <c r="M4333" s="458"/>
      <c r="N4333" s="458"/>
      <c r="O4333" s="443"/>
      <c r="P4333" s="439"/>
      <c r="Q4333" s="439"/>
      <c r="R4333" s="439"/>
      <c r="S4333" s="440"/>
      <c r="T4333" s="439"/>
      <c r="U4333" s="439"/>
      <c r="V4333" s="439"/>
      <c r="W4333" s="439"/>
      <c r="X4333" s="440"/>
      <c r="Y4333" s="443"/>
      <c r="Z4333" s="439"/>
      <c r="AA4333" s="439"/>
      <c r="AB4333" s="439"/>
      <c r="AC4333" s="439"/>
      <c r="AD4333" s="440"/>
      <c r="AE4333" s="443"/>
      <c r="AF4333" s="439"/>
      <c r="AG4333" s="439"/>
      <c r="AH4333" s="439"/>
      <c r="AI4333" s="440"/>
      <c r="AJ4333" s="443"/>
      <c r="AK4333" s="439">
        <f t="shared" si="3103"/>
        <v>-4.3287064455223422E-2</v>
      </c>
      <c r="AL4333" s="439">
        <f t="shared" si="3103"/>
        <v>-4.3287064455223422E-2</v>
      </c>
      <c r="AM4333" s="439">
        <f t="shared" si="3103"/>
        <v>-4.3287064455223422E-2</v>
      </c>
      <c r="AN4333" s="440">
        <f t="shared" si="3103"/>
        <v>-4.3287064455223422E-2</v>
      </c>
    </row>
    <row r="4334" spans="1:40" outlineLevel="2">
      <c r="A4334" s="882">
        <f>ROW()</f>
        <v>4334</v>
      </c>
      <c r="B4334" s="453"/>
      <c r="D4334" s="452" t="s">
        <v>34</v>
      </c>
      <c r="H4334" s="458"/>
      <c r="I4334" s="458"/>
      <c r="J4334" s="459"/>
      <c r="K4334" s="458"/>
      <c r="L4334" s="458"/>
      <c r="M4334" s="458"/>
      <c r="N4334" s="458"/>
      <c r="O4334" s="443"/>
      <c r="P4334" s="439"/>
      <c r="Q4334" s="439"/>
      <c r="R4334" s="439"/>
      <c r="S4334" s="440"/>
      <c r="T4334" s="439"/>
      <c r="U4334" s="439"/>
      <c r="V4334" s="439"/>
      <c r="W4334" s="439"/>
      <c r="X4334" s="440"/>
      <c r="Y4334" s="443"/>
      <c r="Z4334" s="439"/>
      <c r="AA4334" s="439"/>
      <c r="AB4334" s="439"/>
      <c r="AC4334" s="439"/>
      <c r="AD4334" s="440"/>
      <c r="AE4334" s="443"/>
      <c r="AF4334" s="439"/>
      <c r="AG4334" s="439"/>
      <c r="AH4334" s="439"/>
      <c r="AI4334" s="440"/>
      <c r="AJ4334" s="443"/>
      <c r="AK4334" s="439">
        <f t="shared" si="3103"/>
        <v>-1.3369168011322019</v>
      </c>
      <c r="AL4334" s="439">
        <f t="shared" si="3103"/>
        <v>-1.3369168011322019</v>
      </c>
      <c r="AM4334" s="439">
        <f t="shared" si="3103"/>
        <v>-1.3369168011322019</v>
      </c>
      <c r="AN4334" s="440">
        <f t="shared" si="3103"/>
        <v>-1.3369168011322019</v>
      </c>
    </row>
    <row r="4335" spans="1:40" outlineLevel="2">
      <c r="A4335" s="882">
        <f>ROW()</f>
        <v>4335</v>
      </c>
      <c r="B4335" s="453"/>
      <c r="D4335" s="452" t="s">
        <v>35</v>
      </c>
      <c r="H4335" s="458"/>
      <c r="I4335" s="458"/>
      <c r="J4335" s="459"/>
      <c r="K4335" s="458"/>
      <c r="L4335" s="458"/>
      <c r="M4335" s="458"/>
      <c r="N4335" s="458"/>
      <c r="O4335" s="443"/>
      <c r="P4335" s="439"/>
      <c r="Q4335" s="439"/>
      <c r="R4335" s="439"/>
      <c r="S4335" s="440"/>
      <c r="T4335" s="439"/>
      <c r="U4335" s="439"/>
      <c r="V4335" s="439"/>
      <c r="W4335" s="439"/>
      <c r="X4335" s="440"/>
      <c r="Y4335" s="443"/>
      <c r="Z4335" s="439"/>
      <c r="AA4335" s="439"/>
      <c r="AB4335" s="439"/>
      <c r="AC4335" s="439"/>
      <c r="AD4335" s="440"/>
      <c r="AE4335" s="443"/>
      <c r="AF4335" s="439"/>
      <c r="AG4335" s="439"/>
      <c r="AH4335" s="439"/>
      <c r="AI4335" s="440"/>
      <c r="AJ4335" s="443"/>
      <c r="AK4335" s="439">
        <f t="shared" si="3103"/>
        <v>-9.8914622436431648E-2</v>
      </c>
      <c r="AL4335" s="439">
        <f t="shared" si="3103"/>
        <v>-9.8914622436431648E-2</v>
      </c>
      <c r="AM4335" s="439">
        <f t="shared" si="3103"/>
        <v>-9.8914622436431648E-2</v>
      </c>
      <c r="AN4335" s="440">
        <f t="shared" si="3103"/>
        <v>-9.8914622436431648E-2</v>
      </c>
    </row>
    <row r="4336" spans="1:40" outlineLevel="2">
      <c r="A4336" s="882">
        <f>ROW()</f>
        <v>4336</v>
      </c>
      <c r="B4336" s="453"/>
      <c r="D4336" s="452" t="s">
        <v>302</v>
      </c>
      <c r="H4336" s="458"/>
      <c r="I4336" s="458"/>
      <c r="J4336" s="459"/>
      <c r="K4336" s="458"/>
      <c r="L4336" s="458"/>
      <c r="M4336" s="458"/>
      <c r="N4336" s="458"/>
      <c r="O4336" s="443"/>
      <c r="P4336" s="439"/>
      <c r="Q4336" s="439"/>
      <c r="R4336" s="439"/>
      <c r="S4336" s="440"/>
      <c r="T4336" s="439"/>
      <c r="U4336" s="439"/>
      <c r="V4336" s="439"/>
      <c r="W4336" s="439"/>
      <c r="X4336" s="440"/>
      <c r="Y4336" s="443"/>
      <c r="Z4336" s="439"/>
      <c r="AA4336" s="439"/>
      <c r="AB4336" s="439"/>
      <c r="AC4336" s="439"/>
      <c r="AD4336" s="440"/>
      <c r="AE4336" s="443"/>
      <c r="AF4336" s="439"/>
      <c r="AG4336" s="439"/>
      <c r="AH4336" s="439"/>
      <c r="AI4336" s="440"/>
      <c r="AJ4336" s="443"/>
      <c r="AK4336" s="439">
        <f t="shared" si="3103"/>
        <v>-0.3395931008517486</v>
      </c>
      <c r="AL4336" s="439">
        <f t="shared" si="3103"/>
        <v>-0.3395931008517486</v>
      </c>
      <c r="AM4336" s="439">
        <f t="shared" si="3103"/>
        <v>-0.3395931008517486</v>
      </c>
      <c r="AN4336" s="440">
        <f t="shared" si="3103"/>
        <v>-0.3395931008517486</v>
      </c>
    </row>
    <row r="4337" spans="1:40" outlineLevel="2">
      <c r="A4337" s="882">
        <f>ROW()</f>
        <v>4337</v>
      </c>
      <c r="B4337" s="453"/>
      <c r="D4337" s="452" t="s">
        <v>36</v>
      </c>
      <c r="H4337" s="458"/>
      <c r="I4337" s="458"/>
      <c r="J4337" s="459"/>
      <c r="K4337" s="458"/>
      <c r="L4337" s="458"/>
      <c r="M4337" s="458"/>
      <c r="N4337" s="458"/>
      <c r="O4337" s="443"/>
      <c r="P4337" s="439"/>
      <c r="Q4337" s="439"/>
      <c r="R4337" s="439"/>
      <c r="S4337" s="440"/>
      <c r="T4337" s="439"/>
      <c r="U4337" s="439"/>
      <c r="V4337" s="439"/>
      <c r="W4337" s="439"/>
      <c r="X4337" s="440"/>
      <c r="Y4337" s="443"/>
      <c r="Z4337" s="439"/>
      <c r="AA4337" s="439"/>
      <c r="AB4337" s="439"/>
      <c r="AC4337" s="439"/>
      <c r="AD4337" s="440"/>
      <c r="AE4337" s="443"/>
      <c r="AF4337" s="439"/>
      <c r="AG4337" s="439"/>
      <c r="AH4337" s="439"/>
      <c r="AI4337" s="440"/>
      <c r="AJ4337" s="443"/>
      <c r="AK4337" s="439">
        <f t="shared" si="3103"/>
        <v>-3.4097072345552277</v>
      </c>
      <c r="AL4337" s="439">
        <f t="shared" si="3103"/>
        <v>-3.4097072345552277</v>
      </c>
      <c r="AM4337" s="439">
        <f t="shared" si="3103"/>
        <v>-3.4097072345552277</v>
      </c>
      <c r="AN4337" s="440">
        <f t="shared" si="3103"/>
        <v>-3.4097072345552277</v>
      </c>
    </row>
    <row r="4338" spans="1:40" outlineLevel="2">
      <c r="A4338" s="882">
        <f>ROW()</f>
        <v>4338</v>
      </c>
      <c r="B4338" s="453"/>
      <c r="D4338" s="452" t="s">
        <v>583</v>
      </c>
      <c r="H4338" s="458"/>
      <c r="I4338" s="458"/>
      <c r="J4338" s="459"/>
      <c r="K4338" s="458"/>
      <c r="L4338" s="458"/>
      <c r="M4338" s="458"/>
      <c r="N4338" s="458"/>
      <c r="O4338" s="443"/>
      <c r="P4338" s="439"/>
      <c r="Q4338" s="439"/>
      <c r="R4338" s="439"/>
      <c r="S4338" s="440"/>
      <c r="T4338" s="439"/>
      <c r="U4338" s="439"/>
      <c r="V4338" s="439"/>
      <c r="W4338" s="439"/>
      <c r="X4338" s="440"/>
      <c r="Y4338" s="443"/>
      <c r="Z4338" s="439"/>
      <c r="AA4338" s="439"/>
      <c r="AB4338" s="439"/>
      <c r="AC4338" s="439"/>
      <c r="AD4338" s="440"/>
      <c r="AE4338" s="443"/>
      <c r="AF4338" s="439"/>
      <c r="AG4338" s="439"/>
      <c r="AH4338" s="439"/>
      <c r="AI4338" s="440"/>
      <c r="AJ4338" s="443"/>
      <c r="AK4338" s="439">
        <f t="shared" si="3103"/>
        <v>-0.10959647702865635</v>
      </c>
      <c r="AL4338" s="439">
        <f t="shared" si="3103"/>
        <v>-0.10959647702865635</v>
      </c>
      <c r="AM4338" s="439">
        <f t="shared" si="3103"/>
        <v>-0.10959647702865635</v>
      </c>
      <c r="AN4338" s="440">
        <f t="shared" si="3103"/>
        <v>-0.10959647702865635</v>
      </c>
    </row>
    <row r="4339" spans="1:40" outlineLevel="2">
      <c r="A4339" s="882">
        <f>ROW()</f>
        <v>4339</v>
      </c>
      <c r="B4339" s="453"/>
      <c r="D4339" s="452" t="s">
        <v>81</v>
      </c>
      <c r="H4339" s="458"/>
      <c r="I4339" s="458"/>
      <c r="J4339" s="459"/>
      <c r="K4339" s="458"/>
      <c r="L4339" s="458"/>
      <c r="M4339" s="458"/>
      <c r="N4339" s="458"/>
      <c r="O4339" s="443"/>
      <c r="P4339" s="439"/>
      <c r="Q4339" s="439"/>
      <c r="R4339" s="439"/>
      <c r="S4339" s="440"/>
      <c r="T4339" s="439"/>
      <c r="U4339" s="439"/>
      <c r="V4339" s="439"/>
      <c r="W4339" s="439"/>
      <c r="X4339" s="440"/>
      <c r="Y4339" s="443"/>
      <c r="Z4339" s="439"/>
      <c r="AA4339" s="439"/>
      <c r="AB4339" s="439"/>
      <c r="AC4339" s="439"/>
      <c r="AD4339" s="440"/>
      <c r="AE4339" s="443"/>
      <c r="AF4339" s="439"/>
      <c r="AG4339" s="439"/>
      <c r="AH4339" s="439"/>
      <c r="AI4339" s="440"/>
      <c r="AJ4339" s="443"/>
      <c r="AK4339" s="439">
        <f t="shared" si="3103"/>
        <v>0</v>
      </c>
      <c r="AL4339" s="439">
        <f t="shared" si="3103"/>
        <v>0</v>
      </c>
      <c r="AM4339" s="439">
        <f t="shared" si="3103"/>
        <v>0</v>
      </c>
      <c r="AN4339" s="440">
        <f t="shared" si="3103"/>
        <v>0</v>
      </c>
    </row>
    <row r="4340" spans="1:40" outlineLevel="2">
      <c r="A4340" s="882">
        <f>ROW()</f>
        <v>4340</v>
      </c>
      <c r="B4340" s="453"/>
      <c r="D4340" s="452" t="s">
        <v>28</v>
      </c>
      <c r="H4340" s="458"/>
      <c r="I4340" s="458"/>
      <c r="J4340" s="459"/>
      <c r="K4340" s="458"/>
      <c r="L4340" s="458"/>
      <c r="M4340" s="458"/>
      <c r="N4340" s="458"/>
      <c r="O4340" s="443"/>
      <c r="P4340" s="439"/>
      <c r="Q4340" s="439"/>
      <c r="R4340" s="439"/>
      <c r="S4340" s="440"/>
      <c r="T4340" s="439"/>
      <c r="U4340" s="439"/>
      <c r="V4340" s="439"/>
      <c r="W4340" s="439"/>
      <c r="X4340" s="440"/>
      <c r="Y4340" s="443"/>
      <c r="Z4340" s="439"/>
      <c r="AA4340" s="439"/>
      <c r="AB4340" s="439"/>
      <c r="AC4340" s="439"/>
      <c r="AD4340" s="440"/>
      <c r="AE4340" s="443"/>
      <c r="AF4340" s="439"/>
      <c r="AG4340" s="439"/>
      <c r="AH4340" s="439"/>
      <c r="AI4340" s="440"/>
      <c r="AJ4340" s="443"/>
      <c r="AK4340" s="439">
        <f t="shared" si="3103"/>
        <v>0</v>
      </c>
      <c r="AL4340" s="439">
        <f t="shared" si="3103"/>
        <v>0</v>
      </c>
      <c r="AM4340" s="439">
        <f t="shared" si="3103"/>
        <v>0</v>
      </c>
      <c r="AN4340" s="440">
        <f t="shared" si="3103"/>
        <v>0</v>
      </c>
    </row>
    <row r="4341" spans="1:40" outlineLevel="2">
      <c r="A4341" s="882">
        <f>ROW()</f>
        <v>4341</v>
      </c>
      <c r="B4341" s="453"/>
      <c r="D4341" s="456" t="s">
        <v>443</v>
      </c>
      <c r="E4341" s="456"/>
      <c r="F4341" s="456"/>
      <c r="G4341" s="456"/>
      <c r="H4341" s="460"/>
      <c r="I4341" s="460"/>
      <c r="J4341" s="461"/>
      <c r="K4341" s="460"/>
      <c r="L4341" s="460"/>
      <c r="M4341" s="460"/>
      <c r="N4341" s="460"/>
      <c r="O4341" s="462"/>
      <c r="P4341" s="441"/>
      <c r="Q4341" s="441"/>
      <c r="R4341" s="441"/>
      <c r="S4341" s="442"/>
      <c r="T4341" s="441"/>
      <c r="U4341" s="441"/>
      <c r="V4341" s="441"/>
      <c r="W4341" s="441"/>
      <c r="X4341" s="339"/>
      <c r="Y4341" s="462"/>
      <c r="Z4341" s="441"/>
      <c r="AA4341" s="159"/>
      <c r="AB4341" s="159"/>
      <c r="AC4341" s="159"/>
      <c r="AD4341" s="339"/>
      <c r="AE4341" s="462"/>
      <c r="AF4341" s="159"/>
      <c r="AG4341" s="159"/>
      <c r="AH4341" s="159"/>
      <c r="AI4341" s="339"/>
      <c r="AJ4341" s="462"/>
      <c r="AK4341" s="159">
        <f t="shared" si="3103"/>
        <v>0</v>
      </c>
      <c r="AL4341" s="159">
        <f t="shared" si="3103"/>
        <v>0</v>
      </c>
      <c r="AM4341" s="159">
        <f t="shared" si="3103"/>
        <v>0</v>
      </c>
      <c r="AN4341" s="339">
        <f t="shared" si="3103"/>
        <v>0</v>
      </c>
    </row>
    <row r="4342" spans="1:40" outlineLevel="2">
      <c r="A4342" s="882">
        <f>ROW()</f>
        <v>4342</v>
      </c>
      <c r="B4342" s="453"/>
      <c r="D4342" s="452" t="s">
        <v>24</v>
      </c>
      <c r="F4342" s="454"/>
      <c r="G4342" s="454"/>
      <c r="H4342" s="448"/>
      <c r="I4342" s="448"/>
      <c r="J4342" s="464"/>
      <c r="K4342" s="448"/>
      <c r="L4342" s="448"/>
      <c r="M4342" s="448"/>
      <c r="N4342" s="448"/>
      <c r="O4342" s="443"/>
      <c r="P4342" s="439"/>
      <c r="Q4342" s="439"/>
      <c r="R4342" s="439"/>
      <c r="S4342" s="440"/>
      <c r="T4342" s="439"/>
      <c r="U4342" s="439"/>
      <c r="V4342" s="439"/>
      <c r="W4342" s="439"/>
      <c r="X4342" s="440"/>
      <c r="Y4342" s="443"/>
      <c r="Z4342" s="439"/>
      <c r="AA4342" s="439"/>
      <c r="AB4342" s="439"/>
      <c r="AC4342" s="439"/>
      <c r="AD4342" s="440"/>
      <c r="AE4342" s="443"/>
      <c r="AF4342" s="439"/>
      <c r="AG4342" s="439"/>
      <c r="AH4342" s="439"/>
      <c r="AI4342" s="440"/>
      <c r="AJ4342" s="443"/>
      <c r="AK4342" s="439">
        <f>SUM(AK4326:AK4341)</f>
        <v>-6.0889571391470412</v>
      </c>
      <c r="AL4342" s="439">
        <f>SUM(AL4326:AL4341)</f>
        <v>-6.0889571391470412</v>
      </c>
      <c r="AM4342" s="439">
        <f>SUM(AM4326:AM4341)</f>
        <v>-6.0889571391470412</v>
      </c>
      <c r="AN4342" s="440">
        <f>SUM(AN4326:AN4341)</f>
        <v>-6.0889571391470412</v>
      </c>
    </row>
    <row r="4343" spans="1:40" outlineLevel="1">
      <c r="A4343" s="732" t="s">
        <v>299</v>
      </c>
      <c r="B4343" s="733"/>
      <c r="C4343" s="881"/>
      <c r="D4343" s="733"/>
      <c r="E4343" s="733"/>
      <c r="F4343" s="733"/>
      <c r="G4343" s="730"/>
      <c r="H4343" s="733"/>
      <c r="I4343" s="730"/>
      <c r="J4343" s="729"/>
      <c r="K4343" s="730"/>
      <c r="L4343" s="730"/>
      <c r="M4343" s="730"/>
      <c r="N4343" s="730"/>
      <c r="O4343" s="729"/>
      <c r="P4343" s="730"/>
      <c r="Q4343" s="730"/>
      <c r="R4343" s="730"/>
      <c r="S4343" s="731"/>
      <c r="T4343" s="730"/>
      <c r="U4343" s="730"/>
      <c r="V4343" s="730"/>
      <c r="W4343" s="730"/>
      <c r="X4343" s="731"/>
      <c r="Y4343" s="729"/>
      <c r="Z4343" s="730"/>
      <c r="AA4343" s="730"/>
      <c r="AB4343" s="730"/>
      <c r="AC4343" s="730"/>
      <c r="AD4343" s="731"/>
      <c r="AE4343" s="729"/>
      <c r="AF4343" s="730"/>
      <c r="AG4343" s="730"/>
      <c r="AH4343" s="730"/>
      <c r="AI4343" s="731"/>
      <c r="AJ4343" s="729"/>
      <c r="AK4343" s="730"/>
      <c r="AL4343" s="730"/>
      <c r="AM4343" s="730"/>
      <c r="AN4343" s="731"/>
    </row>
    <row r="4344" spans="1:40" outlineLevel="2">
      <c r="A4344" s="882">
        <f>ROW()</f>
        <v>4344</v>
      </c>
      <c r="B4344" s="453"/>
      <c r="D4344" s="452" t="s">
        <v>300</v>
      </c>
      <c r="H4344" s="458"/>
      <c r="I4344" s="458"/>
      <c r="J4344" s="459"/>
      <c r="K4344" s="458"/>
      <c r="L4344" s="458"/>
      <c r="M4344" s="458"/>
      <c r="N4344" s="458"/>
      <c r="O4344" s="324"/>
      <c r="P4344" s="157"/>
      <c r="Q4344" s="157"/>
      <c r="R4344" s="157"/>
      <c r="S4344" s="320"/>
      <c r="T4344" s="157"/>
      <c r="U4344" s="27"/>
      <c r="V4344" s="27"/>
      <c r="W4344" s="27"/>
      <c r="X4344" s="313"/>
      <c r="Y4344" s="324"/>
      <c r="Z4344" s="157"/>
      <c r="AA4344" s="157"/>
      <c r="AB4344" s="157"/>
      <c r="AC4344" s="157"/>
      <c r="AD4344" s="320"/>
      <c r="AE4344" s="324"/>
      <c r="AF4344" s="157"/>
      <c r="AG4344" s="157"/>
      <c r="AH4344" s="157"/>
      <c r="AI4344" s="320"/>
      <c r="AJ4344" s="324">
        <f>-Input!AJ$696</f>
        <v>0</v>
      </c>
      <c r="AK4344" s="157"/>
      <c r="AL4344" s="157"/>
      <c r="AM4344" s="157"/>
      <c r="AN4344" s="320"/>
    </row>
    <row r="4345" spans="1:40" outlineLevel="2">
      <c r="A4345" s="882">
        <f>ROW()</f>
        <v>4345</v>
      </c>
      <c r="B4345" s="453"/>
      <c r="D4345" s="452" t="s">
        <v>301</v>
      </c>
      <c r="H4345" s="458"/>
      <c r="I4345" s="458"/>
      <c r="J4345" s="459"/>
      <c r="K4345" s="458"/>
      <c r="L4345" s="458"/>
      <c r="M4345" s="458"/>
      <c r="N4345" s="458"/>
      <c r="O4345" s="324"/>
      <c r="P4345" s="157"/>
      <c r="Q4345" s="157"/>
      <c r="R4345" s="157"/>
      <c r="S4345" s="320"/>
      <c r="T4345" s="157"/>
      <c r="U4345" s="27"/>
      <c r="V4345" s="27"/>
      <c r="W4345" s="27"/>
      <c r="X4345" s="313"/>
      <c r="Y4345" s="324"/>
      <c r="Z4345" s="157"/>
      <c r="AA4345" s="157"/>
      <c r="AB4345" s="157"/>
      <c r="AC4345" s="157"/>
      <c r="AD4345" s="320"/>
      <c r="AE4345" s="324"/>
      <c r="AF4345" s="157"/>
      <c r="AG4345" s="157"/>
      <c r="AH4345" s="157"/>
      <c r="AI4345" s="320"/>
      <c r="AJ4345" s="324">
        <f>-Input!AJ$697</f>
        <v>0</v>
      </c>
      <c r="AK4345" s="157"/>
      <c r="AL4345" s="157"/>
      <c r="AM4345" s="157"/>
      <c r="AN4345" s="320"/>
    </row>
    <row r="4346" spans="1:40" outlineLevel="2">
      <c r="A4346" s="882">
        <f>ROW()</f>
        <v>4346</v>
      </c>
      <c r="B4346" s="453"/>
      <c r="D4346" s="452" t="s">
        <v>29</v>
      </c>
      <c r="H4346" s="458"/>
      <c r="I4346" s="458"/>
      <c r="J4346" s="459"/>
      <c r="K4346" s="458"/>
      <c r="L4346" s="458"/>
      <c r="M4346" s="458"/>
      <c r="N4346" s="458"/>
      <c r="O4346" s="324"/>
      <c r="P4346" s="157"/>
      <c r="Q4346" s="157"/>
      <c r="R4346" s="157"/>
      <c r="S4346" s="320"/>
      <c r="T4346" s="157"/>
      <c r="U4346" s="27"/>
      <c r="V4346" s="27"/>
      <c r="W4346" s="27"/>
      <c r="X4346" s="313"/>
      <c r="Y4346" s="324"/>
      <c r="Z4346" s="157"/>
      <c r="AA4346" s="157"/>
      <c r="AB4346" s="157"/>
      <c r="AC4346" s="157"/>
      <c r="AD4346" s="320"/>
      <c r="AE4346" s="324"/>
      <c r="AF4346" s="157"/>
      <c r="AG4346" s="157"/>
      <c r="AH4346" s="157"/>
      <c r="AI4346" s="320"/>
      <c r="AJ4346" s="324">
        <f>-Input!AJ$698</f>
        <v>0</v>
      </c>
      <c r="AK4346" s="157"/>
      <c r="AL4346" s="157"/>
      <c r="AM4346" s="157"/>
      <c r="AN4346" s="320"/>
    </row>
    <row r="4347" spans="1:40" outlineLevel="2">
      <c r="A4347" s="882">
        <f>ROW()</f>
        <v>4347</v>
      </c>
      <c r="B4347" s="453"/>
      <c r="D4347" s="452" t="s">
        <v>30</v>
      </c>
      <c r="H4347" s="458"/>
      <c r="I4347" s="458"/>
      <c r="J4347" s="459"/>
      <c r="K4347" s="458"/>
      <c r="L4347" s="458"/>
      <c r="M4347" s="458"/>
      <c r="N4347" s="458"/>
      <c r="O4347" s="324"/>
      <c r="P4347" s="157"/>
      <c r="Q4347" s="157"/>
      <c r="R4347" s="157"/>
      <c r="S4347" s="320"/>
      <c r="T4347" s="157"/>
      <c r="U4347" s="27"/>
      <c r="V4347" s="27"/>
      <c r="W4347" s="27"/>
      <c r="X4347" s="313"/>
      <c r="Y4347" s="324"/>
      <c r="Z4347" s="157"/>
      <c r="AA4347" s="157"/>
      <c r="AB4347" s="157"/>
      <c r="AC4347" s="157"/>
      <c r="AD4347" s="320"/>
      <c r="AE4347" s="324"/>
      <c r="AF4347" s="157"/>
      <c r="AG4347" s="157"/>
      <c r="AH4347" s="157"/>
      <c r="AI4347" s="320"/>
      <c r="AJ4347" s="324">
        <f>-Input!AJ$699</f>
        <v>0</v>
      </c>
      <c r="AK4347" s="157"/>
      <c r="AL4347" s="157"/>
      <c r="AM4347" s="157"/>
      <c r="AN4347" s="320"/>
    </row>
    <row r="4348" spans="1:40" outlineLevel="2">
      <c r="A4348" s="882">
        <f>ROW()</f>
        <v>4348</v>
      </c>
      <c r="B4348" s="453"/>
      <c r="D4348" s="452" t="s">
        <v>31</v>
      </c>
      <c r="H4348" s="458"/>
      <c r="I4348" s="458"/>
      <c r="J4348" s="459"/>
      <c r="K4348" s="458"/>
      <c r="L4348" s="458"/>
      <c r="M4348" s="458"/>
      <c r="N4348" s="458"/>
      <c r="O4348" s="324"/>
      <c r="P4348" s="157"/>
      <c r="Q4348" s="157"/>
      <c r="R4348" s="157"/>
      <c r="S4348" s="320"/>
      <c r="T4348" s="157"/>
      <c r="U4348" s="27"/>
      <c r="V4348" s="27"/>
      <c r="W4348" s="27"/>
      <c r="X4348" s="313"/>
      <c r="Y4348" s="324"/>
      <c r="Z4348" s="157"/>
      <c r="AA4348" s="157"/>
      <c r="AB4348" s="157"/>
      <c r="AC4348" s="157"/>
      <c r="AD4348" s="320"/>
      <c r="AE4348" s="324"/>
      <c r="AF4348" s="157"/>
      <c r="AG4348" s="157"/>
      <c r="AH4348" s="157"/>
      <c r="AI4348" s="320"/>
      <c r="AJ4348" s="324">
        <f>-Input!AJ$700</f>
        <v>0</v>
      </c>
      <c r="AK4348" s="157"/>
      <c r="AL4348" s="157"/>
      <c r="AM4348" s="157"/>
      <c r="AN4348" s="320"/>
    </row>
    <row r="4349" spans="1:40" outlineLevel="2">
      <c r="A4349" s="882">
        <f>ROW()</f>
        <v>4349</v>
      </c>
      <c r="B4349" s="453"/>
      <c r="D4349" s="452" t="s">
        <v>32</v>
      </c>
      <c r="H4349" s="458"/>
      <c r="I4349" s="458"/>
      <c r="J4349" s="459"/>
      <c r="K4349" s="458"/>
      <c r="L4349" s="458"/>
      <c r="M4349" s="458"/>
      <c r="N4349" s="458"/>
      <c r="O4349" s="324"/>
      <c r="P4349" s="157"/>
      <c r="Q4349" s="157"/>
      <c r="R4349" s="157"/>
      <c r="S4349" s="320"/>
      <c r="T4349" s="157"/>
      <c r="U4349" s="27"/>
      <c r="V4349" s="27"/>
      <c r="W4349" s="27"/>
      <c r="X4349" s="313"/>
      <c r="Y4349" s="324"/>
      <c r="Z4349" s="157"/>
      <c r="AA4349" s="157"/>
      <c r="AB4349" s="157"/>
      <c r="AC4349" s="157"/>
      <c r="AD4349" s="320"/>
      <c r="AE4349" s="324"/>
      <c r="AF4349" s="157"/>
      <c r="AG4349" s="157"/>
      <c r="AH4349" s="157"/>
      <c r="AI4349" s="320"/>
      <c r="AJ4349" s="324">
        <f>-Input!AJ$701</f>
        <v>0</v>
      </c>
      <c r="AK4349" s="157"/>
      <c r="AL4349" s="157"/>
      <c r="AM4349" s="157"/>
      <c r="AN4349" s="320"/>
    </row>
    <row r="4350" spans="1:40" outlineLevel="2">
      <c r="A4350" s="882">
        <f>ROW()</f>
        <v>4350</v>
      </c>
      <c r="B4350" s="453"/>
      <c r="D4350" s="452" t="s">
        <v>33</v>
      </c>
      <c r="H4350" s="458"/>
      <c r="I4350" s="458"/>
      <c r="J4350" s="459"/>
      <c r="K4350" s="458"/>
      <c r="L4350" s="458"/>
      <c r="M4350" s="458"/>
      <c r="N4350" s="458"/>
      <c r="O4350" s="324"/>
      <c r="P4350" s="157"/>
      <c r="Q4350" s="157"/>
      <c r="R4350" s="157"/>
      <c r="S4350" s="320"/>
      <c r="T4350" s="157"/>
      <c r="U4350" s="27"/>
      <c r="V4350" s="27"/>
      <c r="W4350" s="27"/>
      <c r="X4350" s="313"/>
      <c r="Y4350" s="324"/>
      <c r="Z4350" s="157"/>
      <c r="AA4350" s="157"/>
      <c r="AB4350" s="157"/>
      <c r="AC4350" s="157"/>
      <c r="AD4350" s="320"/>
      <c r="AE4350" s="324"/>
      <c r="AF4350" s="157"/>
      <c r="AG4350" s="157"/>
      <c r="AH4350" s="157"/>
      <c r="AI4350" s="320"/>
      <c r="AJ4350" s="324">
        <f>-Input!AJ$702</f>
        <v>0</v>
      </c>
      <c r="AK4350" s="157"/>
      <c r="AL4350" s="157"/>
      <c r="AM4350" s="157"/>
      <c r="AN4350" s="320"/>
    </row>
    <row r="4351" spans="1:40" outlineLevel="2">
      <c r="A4351" s="882">
        <f>ROW()</f>
        <v>4351</v>
      </c>
      <c r="B4351" s="453"/>
      <c r="D4351" s="452" t="s">
        <v>27</v>
      </c>
      <c r="H4351" s="458"/>
      <c r="I4351" s="458"/>
      <c r="J4351" s="459"/>
      <c r="K4351" s="458"/>
      <c r="L4351" s="458"/>
      <c r="M4351" s="458"/>
      <c r="N4351" s="458"/>
      <c r="O4351" s="324"/>
      <c r="P4351" s="157"/>
      <c r="Q4351" s="157"/>
      <c r="R4351" s="157"/>
      <c r="S4351" s="320"/>
      <c r="T4351" s="157"/>
      <c r="U4351" s="27"/>
      <c r="V4351" s="27"/>
      <c r="W4351" s="27"/>
      <c r="X4351" s="313"/>
      <c r="Y4351" s="324"/>
      <c r="Z4351" s="157"/>
      <c r="AA4351" s="157"/>
      <c r="AB4351" s="157"/>
      <c r="AC4351" s="157"/>
      <c r="AD4351" s="320"/>
      <c r="AE4351" s="324"/>
      <c r="AF4351" s="157"/>
      <c r="AG4351" s="157"/>
      <c r="AH4351" s="157"/>
      <c r="AI4351" s="320"/>
      <c r="AJ4351" s="324">
        <f>-Input!AJ$703</f>
        <v>0</v>
      </c>
      <c r="AK4351" s="157"/>
      <c r="AL4351" s="157"/>
      <c r="AM4351" s="157"/>
      <c r="AN4351" s="320"/>
    </row>
    <row r="4352" spans="1:40" outlineLevel="2">
      <c r="A4352" s="882">
        <f>ROW()</f>
        <v>4352</v>
      </c>
      <c r="B4352" s="453"/>
      <c r="D4352" s="452" t="s">
        <v>34</v>
      </c>
      <c r="H4352" s="458"/>
      <c r="I4352" s="458"/>
      <c r="J4352" s="459"/>
      <c r="K4352" s="458"/>
      <c r="L4352" s="458"/>
      <c r="M4352" s="458"/>
      <c r="N4352" s="458"/>
      <c r="O4352" s="324"/>
      <c r="P4352" s="157"/>
      <c r="Q4352" s="157"/>
      <c r="R4352" s="157"/>
      <c r="S4352" s="320"/>
      <c r="T4352" s="157"/>
      <c r="U4352" s="27"/>
      <c r="V4352" s="27"/>
      <c r="W4352" s="27"/>
      <c r="X4352" s="313"/>
      <c r="Y4352" s="324"/>
      <c r="Z4352" s="157"/>
      <c r="AA4352" s="157"/>
      <c r="AB4352" s="157"/>
      <c r="AC4352" s="157"/>
      <c r="AD4352" s="320"/>
      <c r="AE4352" s="324"/>
      <c r="AF4352" s="157"/>
      <c r="AG4352" s="157"/>
      <c r="AH4352" s="157"/>
      <c r="AI4352" s="320"/>
      <c r="AJ4352" s="324">
        <f>-Input!AJ$704</f>
        <v>0</v>
      </c>
      <c r="AK4352" s="157"/>
      <c r="AL4352" s="157"/>
      <c r="AM4352" s="157"/>
      <c r="AN4352" s="320"/>
    </row>
    <row r="4353" spans="1:40" outlineLevel="2">
      <c r="A4353" s="882">
        <f>ROW()</f>
        <v>4353</v>
      </c>
      <c r="B4353" s="453"/>
      <c r="D4353" s="452" t="s">
        <v>35</v>
      </c>
      <c r="H4353" s="458"/>
      <c r="I4353" s="458"/>
      <c r="J4353" s="459"/>
      <c r="K4353" s="458"/>
      <c r="L4353" s="458"/>
      <c r="M4353" s="458"/>
      <c r="N4353" s="458"/>
      <c r="O4353" s="324"/>
      <c r="P4353" s="157"/>
      <c r="Q4353" s="157"/>
      <c r="R4353" s="157"/>
      <c r="S4353" s="320"/>
      <c r="T4353" s="157"/>
      <c r="U4353" s="27"/>
      <c r="V4353" s="27"/>
      <c r="W4353" s="27"/>
      <c r="X4353" s="313"/>
      <c r="Y4353" s="324"/>
      <c r="Z4353" s="157"/>
      <c r="AA4353" s="157"/>
      <c r="AB4353" s="157"/>
      <c r="AC4353" s="157"/>
      <c r="AD4353" s="320"/>
      <c r="AE4353" s="324"/>
      <c r="AF4353" s="157"/>
      <c r="AG4353" s="157"/>
      <c r="AH4353" s="157"/>
      <c r="AI4353" s="320"/>
      <c r="AJ4353" s="324">
        <f>-Input!AJ$705</f>
        <v>0</v>
      </c>
      <c r="AK4353" s="157"/>
      <c r="AL4353" s="157"/>
      <c r="AM4353" s="157"/>
      <c r="AN4353" s="320"/>
    </row>
    <row r="4354" spans="1:40" outlineLevel="2">
      <c r="A4354" s="882">
        <f>ROW()</f>
        <v>4354</v>
      </c>
      <c r="B4354" s="453"/>
      <c r="D4354" s="452" t="s">
        <v>302</v>
      </c>
      <c r="H4354" s="458"/>
      <c r="I4354" s="458"/>
      <c r="J4354" s="459"/>
      <c r="K4354" s="458"/>
      <c r="L4354" s="458"/>
      <c r="M4354" s="458"/>
      <c r="N4354" s="458"/>
      <c r="O4354" s="324"/>
      <c r="P4354" s="157"/>
      <c r="Q4354" s="157"/>
      <c r="R4354" s="157"/>
      <c r="S4354" s="320"/>
      <c r="T4354" s="157"/>
      <c r="U4354" s="27"/>
      <c r="V4354" s="27"/>
      <c r="W4354" s="27"/>
      <c r="X4354" s="313"/>
      <c r="Y4354" s="324"/>
      <c r="Z4354" s="157"/>
      <c r="AA4354" s="157"/>
      <c r="AB4354" s="157"/>
      <c r="AC4354" s="157"/>
      <c r="AD4354" s="320"/>
      <c r="AE4354" s="324"/>
      <c r="AF4354" s="157"/>
      <c r="AG4354" s="157"/>
      <c r="AH4354" s="157"/>
      <c r="AI4354" s="320"/>
      <c r="AJ4354" s="324">
        <f>-Input!AJ$706</f>
        <v>0</v>
      </c>
      <c r="AK4354" s="157"/>
      <c r="AL4354" s="157"/>
      <c r="AM4354" s="157"/>
      <c r="AN4354" s="320"/>
    </row>
    <row r="4355" spans="1:40" outlineLevel="2">
      <c r="A4355" s="882">
        <f>ROW()</f>
        <v>4355</v>
      </c>
      <c r="B4355" s="453"/>
      <c r="D4355" s="452" t="s">
        <v>36</v>
      </c>
      <c r="H4355" s="458"/>
      <c r="I4355" s="458"/>
      <c r="J4355" s="459"/>
      <c r="K4355" s="458"/>
      <c r="L4355" s="458"/>
      <c r="M4355" s="458"/>
      <c r="N4355" s="458"/>
      <c r="O4355" s="324"/>
      <c r="P4355" s="157"/>
      <c r="Q4355" s="157"/>
      <c r="R4355" s="157"/>
      <c r="S4355" s="320"/>
      <c r="T4355" s="157"/>
      <c r="U4355" s="27"/>
      <c r="V4355" s="27"/>
      <c r="W4355" s="27"/>
      <c r="X4355" s="313"/>
      <c r="Y4355" s="324"/>
      <c r="Z4355" s="157"/>
      <c r="AA4355" s="157"/>
      <c r="AB4355" s="157"/>
      <c r="AC4355" s="157"/>
      <c r="AD4355" s="320"/>
      <c r="AE4355" s="324"/>
      <c r="AF4355" s="157"/>
      <c r="AG4355" s="157"/>
      <c r="AH4355" s="157"/>
      <c r="AI4355" s="320"/>
      <c r="AJ4355" s="324">
        <f>-Input!AJ$707</f>
        <v>0</v>
      </c>
      <c r="AK4355" s="157"/>
      <c r="AL4355" s="157"/>
      <c r="AM4355" s="157"/>
      <c r="AN4355" s="320"/>
    </row>
    <row r="4356" spans="1:40" outlineLevel="2">
      <c r="A4356" s="882">
        <f>ROW()</f>
        <v>4356</v>
      </c>
      <c r="B4356" s="453"/>
      <c r="D4356" s="452" t="s">
        <v>583</v>
      </c>
      <c r="H4356" s="458"/>
      <c r="I4356" s="458"/>
      <c r="J4356" s="459"/>
      <c r="K4356" s="458"/>
      <c r="L4356" s="458"/>
      <c r="M4356" s="458"/>
      <c r="N4356" s="458"/>
      <c r="O4356" s="324"/>
      <c r="P4356" s="157"/>
      <c r="Q4356" s="157"/>
      <c r="R4356" s="157"/>
      <c r="S4356" s="320"/>
      <c r="T4356" s="157"/>
      <c r="U4356" s="27"/>
      <c r="V4356" s="27"/>
      <c r="W4356" s="27"/>
      <c r="X4356" s="313"/>
      <c r="Y4356" s="324"/>
      <c r="Z4356" s="157"/>
      <c r="AA4356" s="157"/>
      <c r="AB4356" s="157"/>
      <c r="AC4356" s="157"/>
      <c r="AD4356" s="320"/>
      <c r="AE4356" s="324"/>
      <c r="AF4356" s="157"/>
      <c r="AG4356" s="157"/>
      <c r="AH4356" s="157"/>
      <c r="AI4356" s="320"/>
      <c r="AJ4356" s="324">
        <f>-Input!AJ$708</f>
        <v>0</v>
      </c>
      <c r="AK4356" s="157"/>
      <c r="AL4356" s="157"/>
      <c r="AM4356" s="157"/>
      <c r="AN4356" s="320"/>
    </row>
    <row r="4357" spans="1:40" outlineLevel="2">
      <c r="A4357" s="882">
        <f>ROW()</f>
        <v>4357</v>
      </c>
      <c r="B4357" s="453"/>
      <c r="D4357" s="452" t="s">
        <v>81</v>
      </c>
      <c r="H4357" s="458"/>
      <c r="I4357" s="458"/>
      <c r="J4357" s="459"/>
      <c r="K4357" s="458"/>
      <c r="L4357" s="458"/>
      <c r="M4357" s="458"/>
      <c r="N4357" s="458"/>
      <c r="O4357" s="324"/>
      <c r="P4357" s="157"/>
      <c r="Q4357" s="157"/>
      <c r="R4357" s="157"/>
      <c r="S4357" s="320"/>
      <c r="T4357" s="157"/>
      <c r="U4357" s="27"/>
      <c r="V4357" s="27"/>
      <c r="W4357" s="27"/>
      <c r="X4357" s="313"/>
      <c r="Y4357" s="324"/>
      <c r="Z4357" s="157"/>
      <c r="AA4357" s="157"/>
      <c r="AB4357" s="157"/>
      <c r="AC4357" s="157"/>
      <c r="AD4357" s="320"/>
      <c r="AE4357" s="324"/>
      <c r="AF4357" s="157"/>
      <c r="AG4357" s="157"/>
      <c r="AH4357" s="157"/>
      <c r="AI4357" s="320"/>
      <c r="AJ4357" s="324">
        <f>-Input!AJ$709</f>
        <v>0</v>
      </c>
      <c r="AK4357" s="157"/>
      <c r="AL4357" s="157"/>
      <c r="AM4357" s="157"/>
      <c r="AN4357" s="320"/>
    </row>
    <row r="4358" spans="1:40" outlineLevel="2">
      <c r="A4358" s="882">
        <f>ROW()</f>
        <v>4358</v>
      </c>
      <c r="B4358" s="453"/>
      <c r="D4358" s="452" t="s">
        <v>28</v>
      </c>
      <c r="H4358" s="458"/>
      <c r="I4358" s="458"/>
      <c r="J4358" s="459"/>
      <c r="K4358" s="458"/>
      <c r="L4358" s="458"/>
      <c r="M4358" s="458"/>
      <c r="N4358" s="458"/>
      <c r="O4358" s="324"/>
      <c r="P4358" s="157"/>
      <c r="Q4358" s="157"/>
      <c r="R4358" s="157"/>
      <c r="S4358" s="320"/>
      <c r="T4358" s="157"/>
      <c r="U4358" s="27"/>
      <c r="V4358" s="27"/>
      <c r="W4358" s="27"/>
      <c r="X4358" s="313"/>
      <c r="Y4358" s="324"/>
      <c r="Z4358" s="157"/>
      <c r="AA4358" s="157"/>
      <c r="AB4358" s="157"/>
      <c r="AC4358" s="157"/>
      <c r="AD4358" s="320"/>
      <c r="AE4358" s="324"/>
      <c r="AF4358" s="157"/>
      <c r="AG4358" s="157"/>
      <c r="AH4358" s="157"/>
      <c r="AI4358" s="320"/>
      <c r="AJ4358" s="324">
        <f>-Input!AJ$710</f>
        <v>0</v>
      </c>
      <c r="AK4358" s="157"/>
      <c r="AL4358" s="157"/>
      <c r="AM4358" s="157"/>
      <c r="AN4358" s="320"/>
    </row>
    <row r="4359" spans="1:40" outlineLevel="2">
      <c r="A4359" s="882">
        <f>ROW()</f>
        <v>4359</v>
      </c>
      <c r="B4359" s="453"/>
      <c r="D4359" s="456" t="s">
        <v>443</v>
      </c>
      <c r="E4359" s="456"/>
      <c r="F4359" s="456"/>
      <c r="G4359" s="456"/>
      <c r="H4359" s="460"/>
      <c r="I4359" s="460"/>
      <c r="J4359" s="461"/>
      <c r="K4359" s="460"/>
      <c r="L4359" s="460"/>
      <c r="M4359" s="460"/>
      <c r="N4359" s="460"/>
      <c r="O4359" s="325"/>
      <c r="P4359" s="158"/>
      <c r="Q4359" s="158"/>
      <c r="R4359" s="158"/>
      <c r="S4359" s="321"/>
      <c r="T4359" s="158"/>
      <c r="U4359" s="159"/>
      <c r="V4359" s="159"/>
      <c r="W4359" s="159"/>
      <c r="X4359" s="339"/>
      <c r="Y4359" s="238"/>
      <c r="Z4359" s="146"/>
      <c r="AA4359" s="146"/>
      <c r="AB4359" s="146"/>
      <c r="AC4359" s="146"/>
      <c r="AD4359" s="239"/>
      <c r="AE4359" s="238"/>
      <c r="AF4359" s="146"/>
      <c r="AG4359" s="146"/>
      <c r="AH4359" s="146"/>
      <c r="AI4359" s="239"/>
      <c r="AJ4359" s="238">
        <f>-Input!AJ$711</f>
        <v>0</v>
      </c>
      <c r="AK4359" s="146"/>
      <c r="AL4359" s="146"/>
      <c r="AM4359" s="146"/>
      <c r="AN4359" s="239"/>
    </row>
    <row r="4360" spans="1:40" outlineLevel="2">
      <c r="A4360" s="882">
        <f>ROW()</f>
        <v>4360</v>
      </c>
      <c r="B4360" s="453"/>
      <c r="D4360" s="452" t="s">
        <v>24</v>
      </c>
      <c r="F4360" s="454"/>
      <c r="G4360" s="454"/>
      <c r="H4360" s="448"/>
      <c r="I4360" s="448"/>
      <c r="J4360" s="464"/>
      <c r="K4360" s="448"/>
      <c r="L4360" s="448"/>
      <c r="M4360" s="448"/>
      <c r="N4360" s="448"/>
      <c r="O4360" s="443"/>
      <c r="P4360" s="439"/>
      <c r="Q4360" s="439"/>
      <c r="R4360" s="439"/>
      <c r="S4360" s="440"/>
      <c r="T4360" s="439"/>
      <c r="U4360" s="439"/>
      <c r="V4360" s="439"/>
      <c r="W4360" s="439"/>
      <c r="X4360" s="440"/>
      <c r="Y4360" s="443"/>
      <c r="Z4360" s="439"/>
      <c r="AA4360" s="439"/>
      <c r="AB4360" s="439"/>
      <c r="AC4360" s="439"/>
      <c r="AD4360" s="440"/>
      <c r="AE4360" s="443"/>
      <c r="AF4360" s="439"/>
      <c r="AG4360" s="439"/>
      <c r="AH4360" s="439"/>
      <c r="AI4360" s="440"/>
      <c r="AJ4360" s="443">
        <f>SUM(AJ4344:AJ4359)</f>
        <v>0</v>
      </c>
      <c r="AK4360" s="439"/>
      <c r="AL4360" s="439"/>
      <c r="AM4360" s="439"/>
      <c r="AN4360" s="440"/>
    </row>
    <row r="4361" spans="1:40" outlineLevel="1">
      <c r="A4361" s="732" t="s">
        <v>22</v>
      </c>
      <c r="B4361" s="733"/>
      <c r="C4361" s="881"/>
      <c r="D4361" s="733"/>
      <c r="E4361" s="733"/>
      <c r="F4361" s="733"/>
      <c r="G4361" s="730"/>
      <c r="H4361" s="733"/>
      <c r="I4361" s="730"/>
      <c r="J4361" s="729"/>
      <c r="K4361" s="730"/>
      <c r="L4361" s="730"/>
      <c r="M4361" s="730"/>
      <c r="N4361" s="730"/>
      <c r="O4361" s="729"/>
      <c r="P4361" s="730"/>
      <c r="Q4361" s="730"/>
      <c r="R4361" s="730"/>
      <c r="S4361" s="731"/>
      <c r="T4361" s="730"/>
      <c r="U4361" s="730"/>
      <c r="V4361" s="730"/>
      <c r="W4361" s="730"/>
      <c r="X4361" s="731"/>
      <c r="Y4361" s="729"/>
      <c r="Z4361" s="730"/>
      <c r="AA4361" s="730"/>
      <c r="AB4361" s="730"/>
      <c r="AC4361" s="730"/>
      <c r="AD4361" s="731"/>
      <c r="AE4361" s="729"/>
      <c r="AF4361" s="730"/>
      <c r="AG4361" s="730"/>
      <c r="AH4361" s="730"/>
      <c r="AI4361" s="731"/>
      <c r="AJ4361" s="729"/>
      <c r="AK4361" s="730"/>
      <c r="AL4361" s="730"/>
      <c r="AM4361" s="730"/>
      <c r="AN4361" s="731"/>
    </row>
    <row r="4362" spans="1:40" outlineLevel="2">
      <c r="A4362" s="882">
        <f>ROW()</f>
        <v>4362</v>
      </c>
      <c r="B4362" s="453"/>
      <c r="D4362" s="452" t="s">
        <v>300</v>
      </c>
      <c r="H4362" s="458"/>
      <c r="I4362" s="458"/>
      <c r="J4362" s="459"/>
      <c r="K4362" s="458"/>
      <c r="L4362" s="458"/>
      <c r="M4362" s="458"/>
      <c r="N4362" s="458"/>
      <c r="O4362" s="459"/>
      <c r="P4362" s="458"/>
      <c r="Q4362" s="458"/>
      <c r="R4362" s="458"/>
      <c r="S4362" s="463"/>
      <c r="T4362" s="458"/>
      <c r="U4362" s="458"/>
      <c r="V4362" s="458"/>
      <c r="W4362" s="31"/>
      <c r="X4362" s="440"/>
      <c r="Y4362" s="459"/>
      <c r="Z4362" s="458"/>
      <c r="AA4362" s="439"/>
      <c r="AB4362" s="439"/>
      <c r="AC4362" s="439"/>
      <c r="AD4362" s="440"/>
      <c r="AE4362" s="443"/>
      <c r="AF4362" s="439"/>
      <c r="AG4362" s="439"/>
      <c r="AH4362" s="439"/>
      <c r="AI4362" s="440"/>
      <c r="AJ4362" s="443">
        <f t="shared" ref="AJ4362:AN4371" si="3104">AJ4272+AJ4290+AJ4308+AJ4326 + AJ4344</f>
        <v>2.3785685257398694</v>
      </c>
      <c r="AK4362" s="439">
        <f t="shared" si="3104"/>
        <v>2.348836419168121</v>
      </c>
      <c r="AL4362" s="439">
        <f t="shared" si="3104"/>
        <v>2.3191043125963726</v>
      </c>
      <c r="AM4362" s="439">
        <f t="shared" si="3104"/>
        <v>2.2893722060246242</v>
      </c>
      <c r="AN4362" s="440">
        <f t="shared" si="3104"/>
        <v>2.2596400994528758</v>
      </c>
    </row>
    <row r="4363" spans="1:40" outlineLevel="2">
      <c r="A4363" s="882">
        <f>ROW()</f>
        <v>4363</v>
      </c>
      <c r="B4363" s="453"/>
      <c r="D4363" s="452" t="s">
        <v>301</v>
      </c>
      <c r="H4363" s="458"/>
      <c r="I4363" s="458"/>
      <c r="J4363" s="459"/>
      <c r="K4363" s="458"/>
      <c r="L4363" s="458"/>
      <c r="M4363" s="458"/>
      <c r="N4363" s="458"/>
      <c r="O4363" s="459"/>
      <c r="P4363" s="458"/>
      <c r="Q4363" s="458"/>
      <c r="R4363" s="458"/>
      <c r="S4363" s="463"/>
      <c r="T4363" s="458"/>
      <c r="U4363" s="458"/>
      <c r="V4363" s="458"/>
      <c r="W4363" s="31"/>
      <c r="X4363" s="440"/>
      <c r="Y4363" s="459"/>
      <c r="Z4363" s="458"/>
      <c r="AA4363" s="439"/>
      <c r="AB4363" s="439"/>
      <c r="AC4363" s="439"/>
      <c r="AD4363" s="440"/>
      <c r="AE4363" s="443"/>
      <c r="AF4363" s="439"/>
      <c r="AG4363" s="439"/>
      <c r="AH4363" s="439"/>
      <c r="AI4363" s="440"/>
      <c r="AJ4363" s="443">
        <f t="shared" si="3104"/>
        <v>0</v>
      </c>
      <c r="AK4363" s="439">
        <f t="shared" si="3104"/>
        <v>0</v>
      </c>
      <c r="AL4363" s="439">
        <f t="shared" si="3104"/>
        <v>0</v>
      </c>
      <c r="AM4363" s="439">
        <f t="shared" si="3104"/>
        <v>0</v>
      </c>
      <c r="AN4363" s="440">
        <f t="shared" si="3104"/>
        <v>0</v>
      </c>
    </row>
    <row r="4364" spans="1:40" outlineLevel="2">
      <c r="A4364" s="882">
        <f>ROW()</f>
        <v>4364</v>
      </c>
      <c r="B4364" s="453"/>
      <c r="D4364" s="452" t="s">
        <v>29</v>
      </c>
      <c r="H4364" s="458"/>
      <c r="I4364" s="458"/>
      <c r="J4364" s="459"/>
      <c r="K4364" s="458"/>
      <c r="L4364" s="458"/>
      <c r="M4364" s="458"/>
      <c r="N4364" s="458"/>
      <c r="O4364" s="459"/>
      <c r="P4364" s="458"/>
      <c r="Q4364" s="458"/>
      <c r="R4364" s="458"/>
      <c r="S4364" s="463"/>
      <c r="T4364" s="458"/>
      <c r="U4364" s="458"/>
      <c r="V4364" s="458"/>
      <c r="W4364" s="31"/>
      <c r="X4364" s="440"/>
      <c r="Y4364" s="459"/>
      <c r="Z4364" s="458"/>
      <c r="AA4364" s="439"/>
      <c r="AB4364" s="439"/>
      <c r="AC4364" s="439"/>
      <c r="AD4364" s="440"/>
      <c r="AE4364" s="443"/>
      <c r="AF4364" s="439"/>
      <c r="AG4364" s="439"/>
      <c r="AH4364" s="439"/>
      <c r="AI4364" s="440"/>
      <c r="AJ4364" s="443">
        <f t="shared" si="3104"/>
        <v>0</v>
      </c>
      <c r="AK4364" s="439">
        <f t="shared" si="3104"/>
        <v>0</v>
      </c>
      <c r="AL4364" s="439">
        <f t="shared" si="3104"/>
        <v>0</v>
      </c>
      <c r="AM4364" s="439">
        <f t="shared" si="3104"/>
        <v>0</v>
      </c>
      <c r="AN4364" s="440">
        <f t="shared" si="3104"/>
        <v>0</v>
      </c>
    </row>
    <row r="4365" spans="1:40" outlineLevel="2">
      <c r="A4365" s="882">
        <f>ROW()</f>
        <v>4365</v>
      </c>
      <c r="B4365" s="453"/>
      <c r="D4365" s="452" t="s">
        <v>30</v>
      </c>
      <c r="H4365" s="458"/>
      <c r="I4365" s="458"/>
      <c r="J4365" s="459"/>
      <c r="K4365" s="458"/>
      <c r="L4365" s="458"/>
      <c r="M4365" s="458"/>
      <c r="N4365" s="458"/>
      <c r="O4365" s="459"/>
      <c r="P4365" s="458"/>
      <c r="Q4365" s="458"/>
      <c r="R4365" s="458"/>
      <c r="S4365" s="463"/>
      <c r="T4365" s="458"/>
      <c r="U4365" s="458"/>
      <c r="V4365" s="458"/>
      <c r="W4365" s="31"/>
      <c r="X4365" s="440"/>
      <c r="Y4365" s="459"/>
      <c r="Z4365" s="458"/>
      <c r="AA4365" s="439"/>
      <c r="AB4365" s="439"/>
      <c r="AC4365" s="439"/>
      <c r="AD4365" s="440"/>
      <c r="AE4365" s="443"/>
      <c r="AF4365" s="439"/>
      <c r="AG4365" s="439"/>
      <c r="AH4365" s="439"/>
      <c r="AI4365" s="440"/>
      <c r="AJ4365" s="443">
        <f t="shared" si="3104"/>
        <v>38.912566318882099</v>
      </c>
      <c r="AK4365" s="439">
        <f t="shared" si="3104"/>
        <v>38.264023546900731</v>
      </c>
      <c r="AL4365" s="439">
        <f t="shared" si="3104"/>
        <v>37.615480774919362</v>
      </c>
      <c r="AM4365" s="439">
        <f t="shared" si="3104"/>
        <v>36.966938002937994</v>
      </c>
      <c r="AN4365" s="440">
        <f t="shared" si="3104"/>
        <v>36.318395230956625</v>
      </c>
    </row>
    <row r="4366" spans="1:40" outlineLevel="2">
      <c r="A4366" s="882">
        <f>ROW()</f>
        <v>4366</v>
      </c>
      <c r="B4366" s="453"/>
      <c r="D4366" s="452" t="s">
        <v>31</v>
      </c>
      <c r="H4366" s="458"/>
      <c r="I4366" s="458"/>
      <c r="J4366" s="459"/>
      <c r="K4366" s="458"/>
      <c r="L4366" s="458"/>
      <c r="M4366" s="458"/>
      <c r="N4366" s="458"/>
      <c r="O4366" s="459"/>
      <c r="P4366" s="458"/>
      <c r="Q4366" s="458"/>
      <c r="R4366" s="458"/>
      <c r="S4366" s="463"/>
      <c r="T4366" s="458"/>
      <c r="U4366" s="458"/>
      <c r="V4366" s="458"/>
      <c r="W4366" s="31"/>
      <c r="X4366" s="440"/>
      <c r="Y4366" s="459"/>
      <c r="Z4366" s="458"/>
      <c r="AA4366" s="439"/>
      <c r="AB4366" s="439"/>
      <c r="AC4366" s="439"/>
      <c r="AD4366" s="440"/>
      <c r="AE4366" s="443"/>
      <c r="AF4366" s="439"/>
      <c r="AG4366" s="439"/>
      <c r="AH4366" s="439"/>
      <c r="AI4366" s="440"/>
      <c r="AJ4366" s="443">
        <f t="shared" si="3104"/>
        <v>0</v>
      </c>
      <c r="AK4366" s="439">
        <f t="shared" si="3104"/>
        <v>0</v>
      </c>
      <c r="AL4366" s="439">
        <f t="shared" si="3104"/>
        <v>0</v>
      </c>
      <c r="AM4366" s="439">
        <f t="shared" si="3104"/>
        <v>0</v>
      </c>
      <c r="AN4366" s="440">
        <f t="shared" si="3104"/>
        <v>0</v>
      </c>
    </row>
    <row r="4367" spans="1:40" outlineLevel="2">
      <c r="A4367" s="882">
        <f>ROW()</f>
        <v>4367</v>
      </c>
      <c r="B4367" s="453"/>
      <c r="D4367" s="452" t="s">
        <v>32</v>
      </c>
      <c r="H4367" s="458"/>
      <c r="I4367" s="458"/>
      <c r="J4367" s="459"/>
      <c r="K4367" s="458"/>
      <c r="L4367" s="458"/>
      <c r="M4367" s="458"/>
      <c r="N4367" s="458"/>
      <c r="O4367" s="459"/>
      <c r="P4367" s="458"/>
      <c r="Q4367" s="458"/>
      <c r="R4367" s="458"/>
      <c r="S4367" s="463"/>
      <c r="T4367" s="458"/>
      <c r="U4367" s="458"/>
      <c r="V4367" s="458"/>
      <c r="W4367" s="31"/>
      <c r="X4367" s="440"/>
      <c r="Y4367" s="459"/>
      <c r="Z4367" s="458"/>
      <c r="AA4367" s="439"/>
      <c r="AB4367" s="439"/>
      <c r="AC4367" s="439"/>
      <c r="AD4367" s="440"/>
      <c r="AE4367" s="443"/>
      <c r="AF4367" s="439"/>
      <c r="AG4367" s="439"/>
      <c r="AH4367" s="439"/>
      <c r="AI4367" s="440"/>
      <c r="AJ4367" s="443">
        <f t="shared" si="3104"/>
        <v>2.9066784053774013</v>
      </c>
      <c r="AK4367" s="439">
        <f t="shared" si="3104"/>
        <v>2.8340114452429663</v>
      </c>
      <c r="AL4367" s="439">
        <f t="shared" si="3104"/>
        <v>2.7613444851085314</v>
      </c>
      <c r="AM4367" s="439">
        <f t="shared" si="3104"/>
        <v>2.6886775249740964</v>
      </c>
      <c r="AN4367" s="440">
        <f t="shared" si="3104"/>
        <v>2.6160105648396614</v>
      </c>
    </row>
    <row r="4368" spans="1:40" outlineLevel="2">
      <c r="A4368" s="882">
        <f>ROW()</f>
        <v>4368</v>
      </c>
      <c r="B4368" s="453"/>
      <c r="D4368" s="452" t="s">
        <v>33</v>
      </c>
      <c r="H4368" s="458"/>
      <c r="I4368" s="458"/>
      <c r="J4368" s="459"/>
      <c r="K4368" s="458"/>
      <c r="L4368" s="458"/>
      <c r="M4368" s="458"/>
      <c r="N4368" s="458"/>
      <c r="O4368" s="459"/>
      <c r="P4368" s="458"/>
      <c r="Q4368" s="458"/>
      <c r="R4368" s="458"/>
      <c r="S4368" s="463"/>
      <c r="T4368" s="458"/>
      <c r="U4368" s="458"/>
      <c r="V4368" s="458"/>
      <c r="W4368" s="31"/>
      <c r="X4368" s="440"/>
      <c r="Y4368" s="459"/>
      <c r="Z4368" s="458"/>
      <c r="AA4368" s="439"/>
      <c r="AB4368" s="439"/>
      <c r="AC4368" s="439"/>
      <c r="AD4368" s="440"/>
      <c r="AE4368" s="443"/>
      <c r="AF4368" s="439"/>
      <c r="AG4368" s="439"/>
      <c r="AH4368" s="439"/>
      <c r="AI4368" s="440"/>
      <c r="AJ4368" s="443">
        <f t="shared" si="3104"/>
        <v>0</v>
      </c>
      <c r="AK4368" s="439">
        <f t="shared" si="3104"/>
        <v>0</v>
      </c>
      <c r="AL4368" s="439">
        <f t="shared" si="3104"/>
        <v>0</v>
      </c>
      <c r="AM4368" s="439">
        <f t="shared" si="3104"/>
        <v>0</v>
      </c>
      <c r="AN4368" s="440">
        <f t="shared" si="3104"/>
        <v>0</v>
      </c>
    </row>
    <row r="4369" spans="1:40" outlineLevel="2">
      <c r="A4369" s="882">
        <f>ROW()</f>
        <v>4369</v>
      </c>
      <c r="B4369" s="453"/>
      <c r="D4369" s="452" t="s">
        <v>27</v>
      </c>
      <c r="H4369" s="458"/>
      <c r="I4369" s="458"/>
      <c r="J4369" s="459"/>
      <c r="K4369" s="458"/>
      <c r="L4369" s="458"/>
      <c r="M4369" s="458"/>
      <c r="N4369" s="458"/>
      <c r="O4369" s="459"/>
      <c r="P4369" s="458"/>
      <c r="Q4369" s="458"/>
      <c r="R4369" s="458"/>
      <c r="S4369" s="463"/>
      <c r="T4369" s="458"/>
      <c r="U4369" s="458"/>
      <c r="V4369" s="458"/>
      <c r="W4369" s="31"/>
      <c r="X4369" s="440"/>
      <c r="Y4369" s="459"/>
      <c r="Z4369" s="458"/>
      <c r="AA4369" s="439"/>
      <c r="AB4369" s="439"/>
      <c r="AC4369" s="439"/>
      <c r="AD4369" s="440"/>
      <c r="AE4369" s="443"/>
      <c r="AF4369" s="439"/>
      <c r="AG4369" s="439"/>
      <c r="AH4369" s="439"/>
      <c r="AI4369" s="440"/>
      <c r="AJ4369" s="443">
        <f t="shared" si="3104"/>
        <v>1.7314825782089369</v>
      </c>
      <c r="AK4369" s="439">
        <f t="shared" si="3104"/>
        <v>1.6881955137537135</v>
      </c>
      <c r="AL4369" s="439">
        <f t="shared" si="3104"/>
        <v>1.64490844929849</v>
      </c>
      <c r="AM4369" s="439">
        <f t="shared" si="3104"/>
        <v>1.6016213848432665</v>
      </c>
      <c r="AN4369" s="440">
        <f t="shared" si="3104"/>
        <v>1.5583343203880431</v>
      </c>
    </row>
    <row r="4370" spans="1:40" outlineLevel="2">
      <c r="A4370" s="882">
        <f>ROW()</f>
        <v>4370</v>
      </c>
      <c r="B4370" s="453"/>
      <c r="D4370" s="452" t="s">
        <v>34</v>
      </c>
      <c r="H4370" s="458"/>
      <c r="I4370" s="458"/>
      <c r="J4370" s="459"/>
      <c r="K4370" s="458"/>
      <c r="L4370" s="458"/>
      <c r="M4370" s="458"/>
      <c r="N4370" s="458"/>
      <c r="O4370" s="459"/>
      <c r="P4370" s="458"/>
      <c r="Q4370" s="458"/>
      <c r="R4370" s="458"/>
      <c r="S4370" s="463"/>
      <c r="T4370" s="458"/>
      <c r="U4370" s="458"/>
      <c r="V4370" s="458"/>
      <c r="W4370" s="31"/>
      <c r="X4370" s="440"/>
      <c r="Y4370" s="459"/>
      <c r="Z4370" s="458"/>
      <c r="AA4370" s="439"/>
      <c r="AB4370" s="439"/>
      <c r="AC4370" s="439"/>
      <c r="AD4370" s="440"/>
      <c r="AE4370" s="443"/>
      <c r="AF4370" s="439"/>
      <c r="AG4370" s="439"/>
      <c r="AH4370" s="439"/>
      <c r="AI4370" s="440"/>
      <c r="AJ4370" s="443">
        <f t="shared" si="3104"/>
        <v>33.42292002830505</v>
      </c>
      <c r="AK4370" s="439">
        <f t="shared" si="3104"/>
        <v>32.086003227172846</v>
      </c>
      <c r="AL4370" s="439">
        <f t="shared" si="3104"/>
        <v>30.749086426040645</v>
      </c>
      <c r="AM4370" s="439">
        <f t="shared" si="3104"/>
        <v>29.412169624908444</v>
      </c>
      <c r="AN4370" s="440">
        <f t="shared" si="3104"/>
        <v>28.075252823776243</v>
      </c>
    </row>
    <row r="4371" spans="1:40" outlineLevel="2">
      <c r="A4371" s="882">
        <f>ROW()</f>
        <v>4371</v>
      </c>
      <c r="B4371" s="453"/>
      <c r="D4371" s="452" t="s">
        <v>35</v>
      </c>
      <c r="H4371" s="458"/>
      <c r="I4371" s="458"/>
      <c r="J4371" s="459"/>
      <c r="K4371" s="458"/>
      <c r="L4371" s="458"/>
      <c r="M4371" s="458"/>
      <c r="N4371" s="458"/>
      <c r="O4371" s="459"/>
      <c r="P4371" s="458"/>
      <c r="Q4371" s="458"/>
      <c r="R4371" s="458"/>
      <c r="S4371" s="463"/>
      <c r="T4371" s="458"/>
      <c r="U4371" s="458"/>
      <c r="V4371" s="458"/>
      <c r="W4371" s="31"/>
      <c r="X4371" s="440"/>
      <c r="Y4371" s="459"/>
      <c r="Z4371" s="458"/>
      <c r="AA4371" s="439"/>
      <c r="AB4371" s="439"/>
      <c r="AC4371" s="439"/>
      <c r="AD4371" s="440"/>
      <c r="AE4371" s="443"/>
      <c r="AF4371" s="439"/>
      <c r="AG4371" s="439"/>
      <c r="AH4371" s="439"/>
      <c r="AI4371" s="440"/>
      <c r="AJ4371" s="443">
        <f t="shared" si="3104"/>
        <v>0.98914622436431654</v>
      </c>
      <c r="AK4371" s="439">
        <f t="shared" si="3104"/>
        <v>0.89023160192788486</v>
      </c>
      <c r="AL4371" s="439">
        <f t="shared" si="3104"/>
        <v>0.79131697949145319</v>
      </c>
      <c r="AM4371" s="439">
        <f t="shared" si="3104"/>
        <v>0.69240235705502151</v>
      </c>
      <c r="AN4371" s="440">
        <f t="shared" si="3104"/>
        <v>0.59348773461858984</v>
      </c>
    </row>
    <row r="4372" spans="1:40" outlineLevel="2">
      <c r="A4372" s="882">
        <f>ROW()</f>
        <v>4372</v>
      </c>
      <c r="B4372" s="453"/>
      <c r="D4372" s="452" t="s">
        <v>302</v>
      </c>
      <c r="H4372" s="458"/>
      <c r="I4372" s="458"/>
      <c r="J4372" s="459"/>
      <c r="K4372" s="458"/>
      <c r="L4372" s="458"/>
      <c r="M4372" s="458"/>
      <c r="N4372" s="458"/>
      <c r="O4372" s="459"/>
      <c r="P4372" s="458"/>
      <c r="Q4372" s="458"/>
      <c r="R4372" s="458"/>
      <c r="S4372" s="463"/>
      <c r="T4372" s="458"/>
      <c r="U4372" s="458"/>
      <c r="V4372" s="458"/>
      <c r="W4372" s="31"/>
      <c r="X4372" s="440"/>
      <c r="Y4372" s="459"/>
      <c r="Z4372" s="458"/>
      <c r="AA4372" s="439"/>
      <c r="AB4372" s="439"/>
      <c r="AC4372" s="439"/>
      <c r="AD4372" s="440"/>
      <c r="AE4372" s="443"/>
      <c r="AF4372" s="439"/>
      <c r="AG4372" s="439"/>
      <c r="AH4372" s="439"/>
      <c r="AI4372" s="440"/>
      <c r="AJ4372" s="443">
        <f t="shared" ref="AJ4372:AN4377" si="3105">AJ4282+AJ4300+AJ4318+AJ4336 + AJ4354</f>
        <v>3.3959310085174859</v>
      </c>
      <c r="AK4372" s="439">
        <f t="shared" si="3105"/>
        <v>3.0563379076657373</v>
      </c>
      <c r="AL4372" s="439">
        <f t="shared" si="3105"/>
        <v>2.7167448068139888</v>
      </c>
      <c r="AM4372" s="439">
        <f t="shared" si="3105"/>
        <v>2.3771517059622402</v>
      </c>
      <c r="AN4372" s="440">
        <f t="shared" si="3105"/>
        <v>2.0375586051104917</v>
      </c>
    </row>
    <row r="4373" spans="1:40" outlineLevel="2">
      <c r="A4373" s="882">
        <f>ROW()</f>
        <v>4373</v>
      </c>
      <c r="B4373" s="453"/>
      <c r="D4373" s="452" t="s">
        <v>36</v>
      </c>
      <c r="H4373" s="458"/>
      <c r="I4373" s="458"/>
      <c r="J4373" s="459"/>
      <c r="K4373" s="458"/>
      <c r="L4373" s="458"/>
      <c r="M4373" s="458"/>
      <c r="N4373" s="458"/>
      <c r="O4373" s="459"/>
      <c r="P4373" s="458"/>
      <c r="Q4373" s="458"/>
      <c r="R4373" s="458"/>
      <c r="S4373" s="463"/>
      <c r="T4373" s="458"/>
      <c r="U4373" s="458"/>
      <c r="V4373" s="458"/>
      <c r="W4373" s="31"/>
      <c r="X4373" s="440"/>
      <c r="Y4373" s="459"/>
      <c r="Z4373" s="458"/>
      <c r="AA4373" s="439"/>
      <c r="AB4373" s="439"/>
      <c r="AC4373" s="439"/>
      <c r="AD4373" s="440"/>
      <c r="AE4373" s="443"/>
      <c r="AF4373" s="439"/>
      <c r="AG4373" s="439"/>
      <c r="AH4373" s="439"/>
      <c r="AI4373" s="440"/>
      <c r="AJ4373" s="443">
        <f t="shared" si="3105"/>
        <v>17.048536172776139</v>
      </c>
      <c r="AK4373" s="439">
        <f t="shared" si="3105"/>
        <v>13.638828938220911</v>
      </c>
      <c r="AL4373" s="439">
        <f t="shared" si="3105"/>
        <v>10.229121703665683</v>
      </c>
      <c r="AM4373" s="439">
        <f t="shared" si="3105"/>
        <v>6.8194144691104555</v>
      </c>
      <c r="AN4373" s="440">
        <f t="shared" si="3105"/>
        <v>3.4097072345552277</v>
      </c>
    </row>
    <row r="4374" spans="1:40" outlineLevel="2">
      <c r="A4374" s="882">
        <f>ROW()</f>
        <v>4374</v>
      </c>
      <c r="B4374" s="453"/>
      <c r="D4374" s="452" t="s">
        <v>583</v>
      </c>
      <c r="H4374" s="458"/>
      <c r="I4374" s="458"/>
      <c r="J4374" s="459"/>
      <c r="K4374" s="458"/>
      <c r="L4374" s="458"/>
      <c r="M4374" s="458"/>
      <c r="N4374" s="458"/>
      <c r="O4374" s="459"/>
      <c r="P4374" s="458"/>
      <c r="Q4374" s="458"/>
      <c r="R4374" s="458"/>
      <c r="S4374" s="463"/>
      <c r="T4374" s="458"/>
      <c r="U4374" s="458"/>
      <c r="V4374" s="458"/>
      <c r="W4374" s="31"/>
      <c r="X4374" s="440"/>
      <c r="Y4374" s="459"/>
      <c r="Z4374" s="458"/>
      <c r="AA4374" s="439"/>
      <c r="AB4374" s="439"/>
      <c r="AC4374" s="439"/>
      <c r="AD4374" s="440"/>
      <c r="AE4374" s="443"/>
      <c r="AF4374" s="439"/>
      <c r="AG4374" s="439"/>
      <c r="AH4374" s="439"/>
      <c r="AI4374" s="440"/>
      <c r="AJ4374" s="443">
        <f t="shared" si="3105"/>
        <v>1.0959647702865636</v>
      </c>
      <c r="AK4374" s="439">
        <f t="shared" si="3105"/>
        <v>0.9863682932579072</v>
      </c>
      <c r="AL4374" s="439">
        <f t="shared" si="3105"/>
        <v>0.87677181622925082</v>
      </c>
      <c r="AM4374" s="439">
        <f t="shared" si="3105"/>
        <v>0.76717533920059444</v>
      </c>
      <c r="AN4374" s="440">
        <f t="shared" si="3105"/>
        <v>0.65757886217193806</v>
      </c>
    </row>
    <row r="4375" spans="1:40" outlineLevel="2">
      <c r="A4375" s="882">
        <f>ROW()</f>
        <v>4375</v>
      </c>
      <c r="B4375" s="453"/>
      <c r="D4375" s="452" t="s">
        <v>81</v>
      </c>
      <c r="H4375" s="458"/>
      <c r="I4375" s="458"/>
      <c r="J4375" s="459"/>
      <c r="K4375" s="458"/>
      <c r="L4375" s="458"/>
      <c r="M4375" s="458"/>
      <c r="N4375" s="458"/>
      <c r="O4375" s="459"/>
      <c r="P4375" s="458"/>
      <c r="Q4375" s="458"/>
      <c r="R4375" s="458"/>
      <c r="S4375" s="463"/>
      <c r="T4375" s="458"/>
      <c r="U4375" s="458"/>
      <c r="V4375" s="458"/>
      <c r="W4375" s="31"/>
      <c r="X4375" s="440"/>
      <c r="Y4375" s="459"/>
      <c r="Z4375" s="458"/>
      <c r="AA4375" s="439"/>
      <c r="AB4375" s="439"/>
      <c r="AC4375" s="439"/>
      <c r="AD4375" s="440"/>
      <c r="AE4375" s="443"/>
      <c r="AF4375" s="439"/>
      <c r="AG4375" s="439"/>
      <c r="AH4375" s="439"/>
      <c r="AI4375" s="440"/>
      <c r="AJ4375" s="443">
        <f t="shared" si="3105"/>
        <v>0</v>
      </c>
      <c r="AK4375" s="439">
        <f t="shared" si="3105"/>
        <v>0</v>
      </c>
      <c r="AL4375" s="439">
        <f t="shared" si="3105"/>
        <v>0</v>
      </c>
      <c r="AM4375" s="439">
        <f t="shared" si="3105"/>
        <v>0</v>
      </c>
      <c r="AN4375" s="440">
        <f t="shared" si="3105"/>
        <v>0</v>
      </c>
    </row>
    <row r="4376" spans="1:40" outlineLevel="2">
      <c r="A4376" s="882">
        <f>ROW()</f>
        <v>4376</v>
      </c>
      <c r="B4376" s="453"/>
      <c r="D4376" s="452" t="s">
        <v>28</v>
      </c>
      <c r="H4376" s="458"/>
      <c r="I4376" s="458"/>
      <c r="J4376" s="459"/>
      <c r="K4376" s="458"/>
      <c r="L4376" s="458"/>
      <c r="M4376" s="458"/>
      <c r="N4376" s="458"/>
      <c r="O4376" s="459"/>
      <c r="P4376" s="458"/>
      <c r="Q4376" s="458"/>
      <c r="R4376" s="458"/>
      <c r="S4376" s="463"/>
      <c r="T4376" s="458"/>
      <c r="U4376" s="458"/>
      <c r="V4376" s="458"/>
      <c r="W4376" s="31"/>
      <c r="X4376" s="440"/>
      <c r="Y4376" s="459"/>
      <c r="Z4376" s="458"/>
      <c r="AA4376" s="439"/>
      <c r="AB4376" s="439"/>
      <c r="AC4376" s="439"/>
      <c r="AD4376" s="440"/>
      <c r="AE4376" s="443"/>
      <c r="AF4376" s="439"/>
      <c r="AG4376" s="439"/>
      <c r="AH4376" s="439"/>
      <c r="AI4376" s="440"/>
      <c r="AJ4376" s="443">
        <f t="shared" si="3105"/>
        <v>0</v>
      </c>
      <c r="AK4376" s="439">
        <f t="shared" si="3105"/>
        <v>0</v>
      </c>
      <c r="AL4376" s="439">
        <f t="shared" si="3105"/>
        <v>0</v>
      </c>
      <c r="AM4376" s="439">
        <f t="shared" si="3105"/>
        <v>0</v>
      </c>
      <c r="AN4376" s="440">
        <f t="shared" si="3105"/>
        <v>0</v>
      </c>
    </row>
    <row r="4377" spans="1:40" outlineLevel="2">
      <c r="A4377" s="882">
        <f>ROW()</f>
        <v>4377</v>
      </c>
      <c r="B4377" s="453"/>
      <c r="D4377" s="456" t="s">
        <v>443</v>
      </c>
      <c r="E4377" s="456"/>
      <c r="F4377" s="456"/>
      <c r="G4377" s="456"/>
      <c r="H4377" s="460"/>
      <c r="I4377" s="460"/>
      <c r="J4377" s="461"/>
      <c r="K4377" s="460"/>
      <c r="L4377" s="460"/>
      <c r="M4377" s="460"/>
      <c r="N4377" s="460"/>
      <c r="O4377" s="461"/>
      <c r="P4377" s="460"/>
      <c r="Q4377" s="460"/>
      <c r="R4377" s="460"/>
      <c r="S4377" s="465"/>
      <c r="T4377" s="460"/>
      <c r="U4377" s="460"/>
      <c r="V4377" s="460"/>
      <c r="W4377" s="57"/>
      <c r="X4377" s="442"/>
      <c r="Y4377" s="461"/>
      <c r="Z4377" s="460"/>
      <c r="AA4377" s="441"/>
      <c r="AB4377" s="441"/>
      <c r="AC4377" s="441"/>
      <c r="AD4377" s="442"/>
      <c r="AE4377" s="462"/>
      <c r="AF4377" s="441"/>
      <c r="AG4377" s="441"/>
      <c r="AH4377" s="441"/>
      <c r="AI4377" s="442"/>
      <c r="AJ4377" s="462">
        <f t="shared" si="3105"/>
        <v>0</v>
      </c>
      <c r="AK4377" s="441">
        <f t="shared" si="3105"/>
        <v>0</v>
      </c>
      <c r="AL4377" s="441">
        <f t="shared" si="3105"/>
        <v>0</v>
      </c>
      <c r="AM4377" s="441">
        <f t="shared" si="3105"/>
        <v>0</v>
      </c>
      <c r="AN4377" s="442">
        <f t="shared" si="3105"/>
        <v>0</v>
      </c>
    </row>
    <row r="4378" spans="1:40" outlineLevel="2">
      <c r="A4378" s="887">
        <f>ROW()</f>
        <v>4378</v>
      </c>
      <c r="B4378" s="644"/>
      <c r="C4378" s="770"/>
      <c r="D4378" s="456" t="s">
        <v>24</v>
      </c>
      <c r="E4378" s="456"/>
      <c r="F4378" s="456"/>
      <c r="G4378" s="456"/>
      <c r="H4378" s="460"/>
      <c r="I4378" s="460"/>
      <c r="J4378" s="461"/>
      <c r="K4378" s="460"/>
      <c r="L4378" s="460"/>
      <c r="M4378" s="460"/>
      <c r="N4378" s="460"/>
      <c r="O4378" s="461"/>
      <c r="P4378" s="460"/>
      <c r="Q4378" s="460"/>
      <c r="R4378" s="460"/>
      <c r="S4378" s="465"/>
      <c r="T4378" s="460"/>
      <c r="U4378" s="460"/>
      <c r="V4378" s="460"/>
      <c r="W4378" s="441"/>
      <c r="X4378" s="442"/>
      <c r="Y4378" s="461"/>
      <c r="Z4378" s="460"/>
      <c r="AA4378" s="441"/>
      <c r="AB4378" s="441"/>
      <c r="AC4378" s="441"/>
      <c r="AD4378" s="442"/>
      <c r="AE4378" s="1159"/>
      <c r="AF4378" s="441"/>
      <c r="AG4378" s="441"/>
      <c r="AH4378" s="441"/>
      <c r="AI4378" s="442"/>
      <c r="AJ4378" s="1159">
        <f>SUM(AJ4362:AJ4377)</f>
        <v>101.88179403245786</v>
      </c>
      <c r="AK4378" s="441">
        <f>SUM(AK4362:AK4377)</f>
        <v>95.79283689331082</v>
      </c>
      <c r="AL4378" s="441">
        <f>SUM(AL4362:AL4377)</f>
        <v>89.703879754163779</v>
      </c>
      <c r="AM4378" s="441">
        <f>SUM(AM4362:AM4377)</f>
        <v>83.614922615016724</v>
      </c>
      <c r="AN4378" s="442">
        <f>SUM(AN4362:AN4377)</f>
        <v>77.525965475869683</v>
      </c>
    </row>
    <row r="4379" spans="1:40">
      <c r="A4379" s="884" t="str">
        <f>"2026 Capex Account [m$"&amp;Input!$G$43&amp;"]"</f>
        <v>2026 Capex Account [m$31/12/2023]</v>
      </c>
      <c r="B4379" s="885"/>
      <c r="C4379" s="886"/>
      <c r="D4379" s="885"/>
      <c r="E4379" s="885"/>
      <c r="F4379" s="885"/>
      <c r="G4379" s="25"/>
      <c r="H4379" s="885"/>
      <c r="I4379" s="25"/>
      <c r="J4379" s="323"/>
      <c r="K4379" s="25"/>
      <c r="L4379" s="25"/>
      <c r="M4379" s="25"/>
      <c r="N4379" s="25"/>
      <c r="O4379" s="323"/>
      <c r="P4379" s="25"/>
      <c r="Q4379" s="25"/>
      <c r="R4379" s="25"/>
      <c r="S4379" s="318"/>
      <c r="T4379" s="25"/>
      <c r="U4379" s="25"/>
      <c r="V4379" s="25"/>
      <c r="W4379" s="25"/>
      <c r="X4379" s="318"/>
      <c r="Y4379" s="323"/>
      <c r="Z4379" s="25"/>
      <c r="AA4379" s="25"/>
      <c r="AB4379" s="25"/>
      <c r="AC4379" s="25"/>
      <c r="AD4379" s="318"/>
      <c r="AE4379" s="323"/>
      <c r="AF4379" s="25"/>
      <c r="AG4379" s="25"/>
      <c r="AH4379" s="25"/>
      <c r="AI4379" s="318"/>
      <c r="AJ4379" s="323"/>
      <c r="AK4379" s="25"/>
      <c r="AL4379" s="25"/>
      <c r="AM4379" s="25"/>
      <c r="AN4379" s="318"/>
    </row>
    <row r="4380" spans="1:40" outlineLevel="1">
      <c r="A4380" s="732" t="s">
        <v>26</v>
      </c>
      <c r="B4380" s="733"/>
      <c r="C4380" s="881"/>
      <c r="D4380" s="733"/>
      <c r="E4380" s="733"/>
      <c r="F4380" s="733"/>
      <c r="G4380" s="730"/>
      <c r="H4380" s="733"/>
      <c r="I4380" s="730"/>
      <c r="J4380" s="729"/>
      <c r="K4380" s="730"/>
      <c r="L4380" s="730"/>
      <c r="M4380" s="730"/>
      <c r="N4380" s="730"/>
      <c r="O4380" s="729"/>
      <c r="P4380" s="730"/>
      <c r="Q4380" s="730"/>
      <c r="R4380" s="730"/>
      <c r="S4380" s="731"/>
      <c r="T4380" s="730"/>
      <c r="U4380" s="730"/>
      <c r="V4380" s="730"/>
      <c r="W4380" s="730"/>
      <c r="X4380" s="731"/>
      <c r="Y4380" s="729"/>
      <c r="Z4380" s="730"/>
      <c r="AA4380" s="730"/>
      <c r="AB4380" s="730"/>
      <c r="AC4380" s="730"/>
      <c r="AD4380" s="731"/>
      <c r="AE4380" s="729"/>
      <c r="AF4380" s="730"/>
      <c r="AG4380" s="730"/>
      <c r="AH4380" s="730"/>
      <c r="AI4380" s="731"/>
      <c r="AJ4380" s="729"/>
      <c r="AK4380" s="730"/>
      <c r="AL4380" s="730"/>
      <c r="AM4380" s="730"/>
      <c r="AN4380" s="731"/>
    </row>
    <row r="4381" spans="1:40" outlineLevel="2">
      <c r="A4381" s="882">
        <f>ROW()</f>
        <v>4381</v>
      </c>
      <c r="B4381" s="453"/>
      <c r="D4381" s="452" t="s">
        <v>300</v>
      </c>
      <c r="H4381" s="458"/>
      <c r="I4381" s="458"/>
      <c r="J4381" s="459"/>
      <c r="K4381" s="458"/>
      <c r="L4381" s="458"/>
      <c r="M4381" s="458"/>
      <c r="N4381" s="458"/>
      <c r="O4381" s="459"/>
      <c r="P4381" s="458"/>
      <c r="Q4381" s="458"/>
      <c r="R4381" s="458"/>
      <c r="S4381" s="463"/>
      <c r="T4381" s="458"/>
      <c r="U4381" s="458"/>
      <c r="V4381" s="458"/>
      <c r="W4381" s="458"/>
      <c r="X4381" s="463"/>
      <c r="Y4381" s="459"/>
      <c r="Z4381" s="458"/>
      <c r="AA4381" s="169"/>
      <c r="AB4381" s="169"/>
      <c r="AC4381" s="169"/>
      <c r="AD4381" s="337"/>
      <c r="AE4381" s="459"/>
      <c r="AF4381" s="169"/>
      <c r="AG4381" s="169"/>
      <c r="AH4381" s="169"/>
      <c r="AI4381" s="337"/>
      <c r="AJ4381" s="459"/>
      <c r="AK4381" s="169"/>
      <c r="AL4381" s="169">
        <f>Input!$Z$58</f>
        <v>80</v>
      </c>
      <c r="AM4381" s="26">
        <f t="shared" ref="AM4381:AM4396" si="3106">(AL4381-AL$9)*(AL4381&gt;AM$9)</f>
        <v>79</v>
      </c>
      <c r="AN4381" s="311">
        <f t="shared" ref="AN4381:AN4396" si="3107">(AM4381-AM$9)*(AM4381&gt;AN$9)</f>
        <v>78</v>
      </c>
    </row>
    <row r="4382" spans="1:40" outlineLevel="2">
      <c r="A4382" s="882">
        <f>ROW()</f>
        <v>4382</v>
      </c>
      <c r="B4382" s="453"/>
      <c r="D4382" s="452" t="s">
        <v>301</v>
      </c>
      <c r="H4382" s="458"/>
      <c r="I4382" s="458"/>
      <c r="J4382" s="459"/>
      <c r="K4382" s="458"/>
      <c r="L4382" s="458"/>
      <c r="M4382" s="458"/>
      <c r="N4382" s="458"/>
      <c r="O4382" s="459"/>
      <c r="P4382" s="458"/>
      <c r="Q4382" s="458"/>
      <c r="R4382" s="458"/>
      <c r="S4382" s="463"/>
      <c r="T4382" s="458"/>
      <c r="U4382" s="458"/>
      <c r="V4382" s="458"/>
      <c r="W4382" s="458"/>
      <c r="X4382" s="463"/>
      <c r="Y4382" s="459"/>
      <c r="Z4382" s="458"/>
      <c r="AA4382" s="169"/>
      <c r="AB4382" s="169"/>
      <c r="AC4382" s="169"/>
      <c r="AD4382" s="337"/>
      <c r="AE4382" s="459"/>
      <c r="AF4382" s="169"/>
      <c r="AG4382" s="169"/>
      <c r="AH4382" s="169"/>
      <c r="AI4382" s="337"/>
      <c r="AJ4382" s="459"/>
      <c r="AK4382" s="169"/>
      <c r="AL4382" s="169">
        <f>Input!$Z$59</f>
        <v>60</v>
      </c>
      <c r="AM4382" s="26">
        <f t="shared" si="3106"/>
        <v>59</v>
      </c>
      <c r="AN4382" s="311">
        <f t="shared" si="3107"/>
        <v>58</v>
      </c>
    </row>
    <row r="4383" spans="1:40" outlineLevel="2">
      <c r="A4383" s="882">
        <f>ROW()</f>
        <v>4383</v>
      </c>
      <c r="B4383" s="453"/>
      <c r="D4383" s="452" t="s">
        <v>29</v>
      </c>
      <c r="H4383" s="458"/>
      <c r="I4383" s="458"/>
      <c r="J4383" s="459"/>
      <c r="K4383" s="458"/>
      <c r="L4383" s="458"/>
      <c r="M4383" s="458"/>
      <c r="N4383" s="458"/>
      <c r="O4383" s="459"/>
      <c r="P4383" s="458"/>
      <c r="Q4383" s="458"/>
      <c r="R4383" s="458"/>
      <c r="S4383" s="463"/>
      <c r="T4383" s="458"/>
      <c r="U4383" s="458"/>
      <c r="V4383" s="458"/>
      <c r="W4383" s="458"/>
      <c r="X4383" s="463"/>
      <c r="Y4383" s="459"/>
      <c r="Z4383" s="458"/>
      <c r="AA4383" s="169"/>
      <c r="AB4383" s="169"/>
      <c r="AC4383" s="169"/>
      <c r="AD4383" s="337"/>
      <c r="AE4383" s="459"/>
      <c r="AF4383" s="169"/>
      <c r="AG4383" s="169"/>
      <c r="AH4383" s="169"/>
      <c r="AI4383" s="337"/>
      <c r="AJ4383" s="459"/>
      <c r="AK4383" s="169"/>
      <c r="AL4383" s="169">
        <f>Input!$Z$60</f>
        <v>60</v>
      </c>
      <c r="AM4383" s="26">
        <f t="shared" si="3106"/>
        <v>59</v>
      </c>
      <c r="AN4383" s="311">
        <f t="shared" si="3107"/>
        <v>58</v>
      </c>
    </row>
    <row r="4384" spans="1:40" outlineLevel="2">
      <c r="A4384" s="882">
        <f>ROW()</f>
        <v>4384</v>
      </c>
      <c r="B4384" s="453"/>
      <c r="D4384" s="452" t="s">
        <v>30</v>
      </c>
      <c r="H4384" s="458"/>
      <c r="I4384" s="458"/>
      <c r="J4384" s="459"/>
      <c r="K4384" s="458"/>
      <c r="L4384" s="458"/>
      <c r="M4384" s="458"/>
      <c r="N4384" s="458"/>
      <c r="O4384" s="459"/>
      <c r="P4384" s="458"/>
      <c r="Q4384" s="458"/>
      <c r="R4384" s="458"/>
      <c r="S4384" s="463"/>
      <c r="T4384" s="458"/>
      <c r="U4384" s="458"/>
      <c r="V4384" s="458"/>
      <c r="W4384" s="458"/>
      <c r="X4384" s="463"/>
      <c r="Y4384" s="459"/>
      <c r="Z4384" s="458"/>
      <c r="AA4384" s="169"/>
      <c r="AB4384" s="169"/>
      <c r="AC4384" s="169"/>
      <c r="AD4384" s="337"/>
      <c r="AE4384" s="459"/>
      <c r="AF4384" s="169"/>
      <c r="AG4384" s="169"/>
      <c r="AH4384" s="169"/>
      <c r="AI4384" s="337"/>
      <c r="AJ4384" s="459"/>
      <c r="AK4384" s="169"/>
      <c r="AL4384" s="169">
        <f>Input!$Z$61</f>
        <v>60</v>
      </c>
      <c r="AM4384" s="26">
        <f t="shared" si="3106"/>
        <v>59</v>
      </c>
      <c r="AN4384" s="311">
        <f t="shared" si="3107"/>
        <v>58</v>
      </c>
    </row>
    <row r="4385" spans="1:40" outlineLevel="2">
      <c r="A4385" s="882">
        <f>ROW()</f>
        <v>4385</v>
      </c>
      <c r="B4385" s="453"/>
      <c r="D4385" s="452" t="s">
        <v>31</v>
      </c>
      <c r="H4385" s="458"/>
      <c r="I4385" s="458"/>
      <c r="J4385" s="459"/>
      <c r="K4385" s="458"/>
      <c r="L4385" s="458"/>
      <c r="M4385" s="458"/>
      <c r="N4385" s="458"/>
      <c r="O4385" s="459"/>
      <c r="P4385" s="458"/>
      <c r="Q4385" s="458"/>
      <c r="R4385" s="458"/>
      <c r="S4385" s="463"/>
      <c r="T4385" s="458"/>
      <c r="U4385" s="458"/>
      <c r="V4385" s="458"/>
      <c r="W4385" s="458"/>
      <c r="X4385" s="463"/>
      <c r="Y4385" s="459"/>
      <c r="Z4385" s="458"/>
      <c r="AA4385" s="169"/>
      <c r="AB4385" s="169"/>
      <c r="AC4385" s="169"/>
      <c r="AD4385" s="337"/>
      <c r="AE4385" s="459"/>
      <c r="AF4385" s="169"/>
      <c r="AG4385" s="169"/>
      <c r="AH4385" s="169"/>
      <c r="AI4385" s="337"/>
      <c r="AJ4385" s="459"/>
      <c r="AK4385" s="169"/>
      <c r="AL4385" s="169">
        <f>Input!$Z$62</f>
        <v>60</v>
      </c>
      <c r="AM4385" s="26">
        <f t="shared" si="3106"/>
        <v>59</v>
      </c>
      <c r="AN4385" s="311">
        <f t="shared" si="3107"/>
        <v>58</v>
      </c>
    </row>
    <row r="4386" spans="1:40" outlineLevel="2">
      <c r="A4386" s="882">
        <f>ROW()</f>
        <v>4386</v>
      </c>
      <c r="B4386" s="453"/>
      <c r="D4386" s="452" t="s">
        <v>32</v>
      </c>
      <c r="H4386" s="458"/>
      <c r="I4386" s="458"/>
      <c r="J4386" s="459"/>
      <c r="K4386" s="458"/>
      <c r="L4386" s="458"/>
      <c r="M4386" s="458"/>
      <c r="N4386" s="458"/>
      <c r="O4386" s="459"/>
      <c r="P4386" s="458"/>
      <c r="Q4386" s="458"/>
      <c r="R4386" s="458"/>
      <c r="S4386" s="463"/>
      <c r="T4386" s="458"/>
      <c r="U4386" s="458"/>
      <c r="V4386" s="458"/>
      <c r="W4386" s="458"/>
      <c r="X4386" s="463"/>
      <c r="Y4386" s="459"/>
      <c r="Z4386" s="458"/>
      <c r="AA4386" s="169"/>
      <c r="AB4386" s="169"/>
      <c r="AC4386" s="169"/>
      <c r="AD4386" s="337"/>
      <c r="AE4386" s="459"/>
      <c r="AF4386" s="169"/>
      <c r="AG4386" s="169"/>
      <c r="AH4386" s="169"/>
      <c r="AI4386" s="337"/>
      <c r="AJ4386" s="459"/>
      <c r="AK4386" s="169"/>
      <c r="AL4386" s="169">
        <f>Input!$Z$63</f>
        <v>40</v>
      </c>
      <c r="AM4386" s="26">
        <f t="shared" si="3106"/>
        <v>39</v>
      </c>
      <c r="AN4386" s="311">
        <f t="shared" si="3107"/>
        <v>38</v>
      </c>
    </row>
    <row r="4387" spans="1:40" outlineLevel="2">
      <c r="A4387" s="882">
        <f>ROW()</f>
        <v>4387</v>
      </c>
      <c r="B4387" s="453"/>
      <c r="D4387" s="452" t="s">
        <v>33</v>
      </c>
      <c r="H4387" s="458"/>
      <c r="I4387" s="458"/>
      <c r="J4387" s="459"/>
      <c r="K4387" s="458"/>
      <c r="L4387" s="458"/>
      <c r="M4387" s="458"/>
      <c r="N4387" s="458"/>
      <c r="O4387" s="459"/>
      <c r="P4387" s="458"/>
      <c r="Q4387" s="458"/>
      <c r="R4387" s="458"/>
      <c r="S4387" s="463"/>
      <c r="T4387" s="458"/>
      <c r="U4387" s="458"/>
      <c r="V4387" s="458"/>
      <c r="W4387" s="458"/>
      <c r="X4387" s="463"/>
      <c r="Y4387" s="459"/>
      <c r="Z4387" s="458"/>
      <c r="AA4387" s="169"/>
      <c r="AB4387" s="169"/>
      <c r="AC4387" s="169"/>
      <c r="AD4387" s="337"/>
      <c r="AE4387" s="459"/>
      <c r="AF4387" s="169"/>
      <c r="AG4387" s="169"/>
      <c r="AH4387" s="169"/>
      <c r="AI4387" s="337"/>
      <c r="AJ4387" s="459"/>
      <c r="AK4387" s="169"/>
      <c r="AL4387" s="169">
        <f>Input!$Z$64</f>
        <v>40</v>
      </c>
      <c r="AM4387" s="26">
        <f t="shared" si="3106"/>
        <v>39</v>
      </c>
      <c r="AN4387" s="311">
        <f t="shared" si="3107"/>
        <v>38</v>
      </c>
    </row>
    <row r="4388" spans="1:40" outlineLevel="2">
      <c r="A4388" s="882">
        <f>ROW()</f>
        <v>4388</v>
      </c>
      <c r="B4388" s="453"/>
      <c r="D4388" s="452" t="s">
        <v>27</v>
      </c>
      <c r="H4388" s="458"/>
      <c r="I4388" s="458"/>
      <c r="J4388" s="459"/>
      <c r="K4388" s="458"/>
      <c r="L4388" s="458"/>
      <c r="M4388" s="458"/>
      <c r="N4388" s="458"/>
      <c r="O4388" s="459"/>
      <c r="P4388" s="458"/>
      <c r="Q4388" s="458"/>
      <c r="R4388" s="458"/>
      <c r="S4388" s="463"/>
      <c r="T4388" s="458"/>
      <c r="U4388" s="458"/>
      <c r="V4388" s="458"/>
      <c r="W4388" s="458"/>
      <c r="X4388" s="463"/>
      <c r="Y4388" s="459"/>
      <c r="Z4388" s="458"/>
      <c r="AA4388" s="169"/>
      <c r="AB4388" s="169"/>
      <c r="AC4388" s="169"/>
      <c r="AD4388" s="337"/>
      <c r="AE4388" s="459"/>
      <c r="AF4388" s="169"/>
      <c r="AG4388" s="169"/>
      <c r="AH4388" s="169"/>
      <c r="AI4388" s="337"/>
      <c r="AJ4388" s="459"/>
      <c r="AK4388" s="169"/>
      <c r="AL4388" s="169">
        <f>Input!$Z$65</f>
        <v>40</v>
      </c>
      <c r="AM4388" s="26">
        <f t="shared" si="3106"/>
        <v>39</v>
      </c>
      <c r="AN4388" s="311">
        <f t="shared" si="3107"/>
        <v>38</v>
      </c>
    </row>
    <row r="4389" spans="1:40" outlineLevel="2">
      <c r="A4389" s="882">
        <f>ROW()</f>
        <v>4389</v>
      </c>
      <c r="B4389" s="453"/>
      <c r="D4389" s="452" t="s">
        <v>34</v>
      </c>
      <c r="H4389" s="458"/>
      <c r="I4389" s="458"/>
      <c r="J4389" s="459"/>
      <c r="K4389" s="458"/>
      <c r="L4389" s="458"/>
      <c r="M4389" s="458"/>
      <c r="N4389" s="458"/>
      <c r="O4389" s="459"/>
      <c r="P4389" s="458"/>
      <c r="Q4389" s="458"/>
      <c r="R4389" s="458"/>
      <c r="S4389" s="463"/>
      <c r="T4389" s="458"/>
      <c r="U4389" s="458"/>
      <c r="V4389" s="458"/>
      <c r="W4389" s="458"/>
      <c r="X4389" s="463"/>
      <c r="Y4389" s="459"/>
      <c r="Z4389" s="458"/>
      <c r="AA4389" s="169"/>
      <c r="AB4389" s="169"/>
      <c r="AC4389" s="169"/>
      <c r="AD4389" s="337"/>
      <c r="AE4389" s="459"/>
      <c r="AF4389" s="169"/>
      <c r="AG4389" s="169"/>
      <c r="AH4389" s="169"/>
      <c r="AI4389" s="337"/>
      <c r="AJ4389" s="459"/>
      <c r="AK4389" s="169"/>
      <c r="AL4389" s="169">
        <f>Input!$Z$66</f>
        <v>25</v>
      </c>
      <c r="AM4389" s="26">
        <f t="shared" si="3106"/>
        <v>24</v>
      </c>
      <c r="AN4389" s="311">
        <f t="shared" si="3107"/>
        <v>23</v>
      </c>
    </row>
    <row r="4390" spans="1:40" outlineLevel="2">
      <c r="A4390" s="882">
        <f>ROW()</f>
        <v>4390</v>
      </c>
      <c r="B4390" s="453"/>
      <c r="D4390" s="452" t="s">
        <v>35</v>
      </c>
      <c r="H4390" s="458"/>
      <c r="I4390" s="458"/>
      <c r="J4390" s="459"/>
      <c r="K4390" s="458"/>
      <c r="L4390" s="458"/>
      <c r="M4390" s="458"/>
      <c r="N4390" s="458"/>
      <c r="O4390" s="459"/>
      <c r="P4390" s="458"/>
      <c r="Q4390" s="458"/>
      <c r="R4390" s="458"/>
      <c r="S4390" s="463"/>
      <c r="T4390" s="458"/>
      <c r="U4390" s="458"/>
      <c r="V4390" s="458"/>
      <c r="W4390" s="458"/>
      <c r="X4390" s="463"/>
      <c r="Y4390" s="459"/>
      <c r="Z4390" s="458"/>
      <c r="AA4390" s="169"/>
      <c r="AB4390" s="169"/>
      <c r="AC4390" s="169"/>
      <c r="AD4390" s="337"/>
      <c r="AE4390" s="459"/>
      <c r="AF4390" s="169"/>
      <c r="AG4390" s="169"/>
      <c r="AH4390" s="169"/>
      <c r="AI4390" s="337"/>
      <c r="AJ4390" s="459"/>
      <c r="AK4390" s="169"/>
      <c r="AL4390" s="169">
        <f>Input!$Z$67</f>
        <v>10</v>
      </c>
      <c r="AM4390" s="26">
        <f t="shared" si="3106"/>
        <v>9</v>
      </c>
      <c r="AN4390" s="311">
        <f t="shared" si="3107"/>
        <v>8</v>
      </c>
    </row>
    <row r="4391" spans="1:40" outlineLevel="2">
      <c r="A4391" s="882">
        <f>ROW()</f>
        <v>4391</v>
      </c>
      <c r="B4391" s="453"/>
      <c r="D4391" s="452" t="s">
        <v>302</v>
      </c>
      <c r="H4391" s="458"/>
      <c r="I4391" s="458"/>
      <c r="J4391" s="459"/>
      <c r="K4391" s="458"/>
      <c r="L4391" s="458"/>
      <c r="M4391" s="458"/>
      <c r="N4391" s="458"/>
      <c r="O4391" s="459"/>
      <c r="P4391" s="458"/>
      <c r="Q4391" s="458"/>
      <c r="R4391" s="458"/>
      <c r="S4391" s="463"/>
      <c r="T4391" s="458"/>
      <c r="U4391" s="458"/>
      <c r="V4391" s="458"/>
      <c r="W4391" s="458"/>
      <c r="X4391" s="463"/>
      <c r="Y4391" s="459"/>
      <c r="Z4391" s="458"/>
      <c r="AA4391" s="169"/>
      <c r="AB4391" s="169"/>
      <c r="AC4391" s="169"/>
      <c r="AD4391" s="337"/>
      <c r="AE4391" s="459"/>
      <c r="AF4391" s="169"/>
      <c r="AG4391" s="169"/>
      <c r="AH4391" s="169"/>
      <c r="AI4391" s="337"/>
      <c r="AJ4391" s="459"/>
      <c r="AK4391" s="169"/>
      <c r="AL4391" s="169">
        <f>Input!$Z$68</f>
        <v>10</v>
      </c>
      <c r="AM4391" s="26">
        <f t="shared" si="3106"/>
        <v>9</v>
      </c>
      <c r="AN4391" s="311">
        <f t="shared" si="3107"/>
        <v>8</v>
      </c>
    </row>
    <row r="4392" spans="1:40" outlineLevel="2">
      <c r="A4392" s="882">
        <f>ROW()</f>
        <v>4392</v>
      </c>
      <c r="B4392" s="453"/>
      <c r="D4392" s="452" t="s">
        <v>36</v>
      </c>
      <c r="H4392" s="458"/>
      <c r="I4392" s="458"/>
      <c r="J4392" s="459"/>
      <c r="K4392" s="458"/>
      <c r="L4392" s="458"/>
      <c r="M4392" s="458"/>
      <c r="N4392" s="458"/>
      <c r="O4392" s="459"/>
      <c r="P4392" s="458"/>
      <c r="Q4392" s="458"/>
      <c r="R4392" s="458"/>
      <c r="S4392" s="463"/>
      <c r="T4392" s="458"/>
      <c r="U4392" s="458"/>
      <c r="V4392" s="458"/>
      <c r="W4392" s="458"/>
      <c r="X4392" s="463"/>
      <c r="Y4392" s="459"/>
      <c r="Z4392" s="458"/>
      <c r="AA4392" s="169"/>
      <c r="AB4392" s="169"/>
      <c r="AC4392" s="169"/>
      <c r="AD4392" s="337"/>
      <c r="AE4392" s="459"/>
      <c r="AF4392" s="169"/>
      <c r="AG4392" s="169"/>
      <c r="AH4392" s="169"/>
      <c r="AI4392" s="337"/>
      <c r="AJ4392" s="459"/>
      <c r="AK4392" s="169"/>
      <c r="AL4392" s="169">
        <f>Input!$Z$69</f>
        <v>5</v>
      </c>
      <c r="AM4392" s="26">
        <f t="shared" si="3106"/>
        <v>4</v>
      </c>
      <c r="AN4392" s="311">
        <f t="shared" si="3107"/>
        <v>3</v>
      </c>
    </row>
    <row r="4393" spans="1:40" outlineLevel="2">
      <c r="A4393" s="882">
        <f>ROW()</f>
        <v>4393</v>
      </c>
      <c r="B4393" s="453"/>
      <c r="D4393" s="452" t="s">
        <v>583</v>
      </c>
      <c r="H4393" s="458"/>
      <c r="I4393" s="458"/>
      <c r="J4393" s="459"/>
      <c r="K4393" s="458"/>
      <c r="L4393" s="458"/>
      <c r="M4393" s="458"/>
      <c r="N4393" s="458"/>
      <c r="O4393" s="459"/>
      <c r="P4393" s="458"/>
      <c r="Q4393" s="458"/>
      <c r="R4393" s="458"/>
      <c r="S4393" s="463"/>
      <c r="T4393" s="458"/>
      <c r="U4393" s="458"/>
      <c r="V4393" s="458"/>
      <c r="W4393" s="458"/>
      <c r="X4393" s="463"/>
      <c r="Y4393" s="459"/>
      <c r="Z4393" s="458"/>
      <c r="AA4393" s="169"/>
      <c r="AB4393" s="169"/>
      <c r="AC4393" s="169"/>
      <c r="AD4393" s="337"/>
      <c r="AE4393" s="459"/>
      <c r="AF4393" s="169"/>
      <c r="AG4393" s="169"/>
      <c r="AH4393" s="169"/>
      <c r="AI4393" s="337"/>
      <c r="AJ4393" s="459"/>
      <c r="AK4393" s="169"/>
      <c r="AL4393" s="169">
        <f>Input!$Z$70</f>
        <v>10</v>
      </c>
      <c r="AM4393" s="26">
        <f t="shared" si="3106"/>
        <v>9</v>
      </c>
      <c r="AN4393" s="311">
        <f t="shared" si="3107"/>
        <v>8</v>
      </c>
    </row>
    <row r="4394" spans="1:40" outlineLevel="2">
      <c r="A4394" s="882">
        <f>ROW()</f>
        <v>4394</v>
      </c>
      <c r="B4394" s="453"/>
      <c r="D4394" s="452" t="s">
        <v>81</v>
      </c>
      <c r="H4394" s="458"/>
      <c r="I4394" s="458"/>
      <c r="J4394" s="459"/>
      <c r="K4394" s="458"/>
      <c r="L4394" s="458"/>
      <c r="M4394" s="458"/>
      <c r="N4394" s="458"/>
      <c r="O4394" s="459"/>
      <c r="P4394" s="458"/>
      <c r="Q4394" s="458"/>
      <c r="R4394" s="458"/>
      <c r="S4394" s="463"/>
      <c r="T4394" s="458"/>
      <c r="U4394" s="458"/>
      <c r="V4394" s="458"/>
      <c r="W4394" s="458"/>
      <c r="X4394" s="463"/>
      <c r="Y4394" s="459"/>
      <c r="Z4394" s="458"/>
      <c r="AA4394" s="169"/>
      <c r="AB4394" s="169"/>
      <c r="AC4394" s="169"/>
      <c r="AD4394" s="337"/>
      <c r="AE4394" s="459"/>
      <c r="AF4394" s="169"/>
      <c r="AG4394" s="169"/>
      <c r="AH4394" s="169"/>
      <c r="AI4394" s="337"/>
      <c r="AJ4394" s="459"/>
      <c r="AK4394" s="169"/>
      <c r="AL4394" s="169">
        <f>Input!$Z$71</f>
        <v>5</v>
      </c>
      <c r="AM4394" s="26">
        <f t="shared" si="3106"/>
        <v>4</v>
      </c>
      <c r="AN4394" s="311">
        <f t="shared" si="3107"/>
        <v>3</v>
      </c>
    </row>
    <row r="4395" spans="1:40" outlineLevel="2">
      <c r="A4395" s="882">
        <f>ROW()</f>
        <v>4395</v>
      </c>
      <c r="B4395" s="453"/>
      <c r="D4395" s="452" t="s">
        <v>28</v>
      </c>
      <c r="H4395" s="458"/>
      <c r="I4395" s="458"/>
      <c r="J4395" s="459"/>
      <c r="K4395" s="458"/>
      <c r="L4395" s="458"/>
      <c r="M4395" s="458"/>
      <c r="N4395" s="458"/>
      <c r="O4395" s="459"/>
      <c r="P4395" s="458"/>
      <c r="Q4395" s="458"/>
      <c r="R4395" s="458"/>
      <c r="S4395" s="463"/>
      <c r="T4395" s="458"/>
      <c r="U4395" s="458"/>
      <c r="V4395" s="458"/>
      <c r="W4395" s="458"/>
      <c r="X4395" s="463"/>
      <c r="Y4395" s="459"/>
      <c r="Z4395" s="458"/>
      <c r="AA4395" s="169"/>
      <c r="AB4395" s="169"/>
      <c r="AC4395" s="169"/>
      <c r="AD4395" s="337"/>
      <c r="AE4395" s="459"/>
      <c r="AF4395" s="169"/>
      <c r="AG4395" s="169"/>
      <c r="AH4395" s="169"/>
      <c r="AI4395" s="337"/>
      <c r="AJ4395" s="459"/>
      <c r="AK4395" s="169"/>
      <c r="AL4395" s="169">
        <f>Input!$Z$72</f>
        <v>0</v>
      </c>
      <c r="AM4395" s="26">
        <f t="shared" si="3106"/>
        <v>0</v>
      </c>
      <c r="AN4395" s="311">
        <f t="shared" si="3107"/>
        <v>0</v>
      </c>
    </row>
    <row r="4396" spans="1:40" outlineLevel="2">
      <c r="A4396" s="882">
        <f>ROW()</f>
        <v>4396</v>
      </c>
      <c r="B4396" s="453"/>
      <c r="D4396" s="456" t="s">
        <v>443</v>
      </c>
      <c r="E4396" s="456"/>
      <c r="F4396" s="456"/>
      <c r="G4396" s="456"/>
      <c r="H4396" s="460"/>
      <c r="I4396" s="460"/>
      <c r="J4396" s="461"/>
      <c r="K4396" s="460"/>
      <c r="L4396" s="460"/>
      <c r="M4396" s="460"/>
      <c r="N4396" s="460"/>
      <c r="O4396" s="461"/>
      <c r="P4396" s="460"/>
      <c r="Q4396" s="460"/>
      <c r="R4396" s="460"/>
      <c r="S4396" s="465"/>
      <c r="T4396" s="460"/>
      <c r="U4396" s="460"/>
      <c r="V4396" s="460"/>
      <c r="W4396" s="460"/>
      <c r="X4396" s="465"/>
      <c r="Y4396" s="461"/>
      <c r="Z4396" s="460"/>
      <c r="AA4396" s="170"/>
      <c r="AB4396" s="170"/>
      <c r="AC4396" s="170"/>
      <c r="AD4396" s="338"/>
      <c r="AE4396" s="461"/>
      <c r="AF4396" s="170"/>
      <c r="AG4396" s="170"/>
      <c r="AH4396" s="170"/>
      <c r="AI4396" s="338"/>
      <c r="AJ4396" s="461"/>
      <c r="AK4396" s="170"/>
      <c r="AL4396" s="170">
        <f>Input!$Z$73</f>
        <v>53.715045065910232</v>
      </c>
      <c r="AM4396" s="29">
        <f t="shared" si="3106"/>
        <v>52.715045065910232</v>
      </c>
      <c r="AN4396" s="312">
        <f t="shared" si="3107"/>
        <v>51.715045065910232</v>
      </c>
    </row>
    <row r="4397" spans="1:40" outlineLevel="2">
      <c r="A4397" s="882">
        <f>ROW()</f>
        <v>4397</v>
      </c>
      <c r="B4397" s="453"/>
      <c r="H4397" s="458"/>
      <c r="I4397" s="458"/>
      <c r="J4397" s="459"/>
      <c r="K4397" s="458"/>
      <c r="L4397" s="458"/>
      <c r="M4397" s="458"/>
      <c r="N4397" s="458"/>
      <c r="O4397" s="459"/>
      <c r="P4397" s="458"/>
      <c r="Q4397" s="458"/>
      <c r="R4397" s="458"/>
      <c r="S4397" s="463"/>
      <c r="T4397" s="458"/>
      <c r="U4397" s="439"/>
      <c r="V4397" s="439"/>
      <c r="W4397" s="439"/>
      <c r="X4397" s="440"/>
      <c r="Y4397" s="443"/>
      <c r="Z4397" s="439"/>
      <c r="AA4397" s="439"/>
      <c r="AB4397" s="439"/>
      <c r="AC4397" s="439"/>
      <c r="AD4397" s="440"/>
      <c r="AE4397" s="443"/>
      <c r="AF4397" s="439"/>
      <c r="AG4397" s="439"/>
      <c r="AH4397" s="439"/>
      <c r="AI4397" s="440"/>
      <c r="AJ4397" s="443"/>
      <c r="AK4397" s="439"/>
      <c r="AL4397" s="439"/>
      <c r="AM4397" s="439"/>
      <c r="AN4397" s="440"/>
    </row>
    <row r="4398" spans="1:40" outlineLevel="1">
      <c r="A4398" s="732" t="s">
        <v>20</v>
      </c>
      <c r="B4398" s="733"/>
      <c r="C4398" s="881"/>
      <c r="D4398" s="733"/>
      <c r="E4398" s="733"/>
      <c r="F4398" s="733"/>
      <c r="G4398" s="730"/>
      <c r="H4398" s="733"/>
      <c r="I4398" s="730"/>
      <c r="J4398" s="729"/>
      <c r="K4398" s="730"/>
      <c r="L4398" s="730"/>
      <c r="M4398" s="730"/>
      <c r="N4398" s="730"/>
      <c r="O4398" s="729"/>
      <c r="P4398" s="730"/>
      <c r="Q4398" s="730"/>
      <c r="R4398" s="730"/>
      <c r="S4398" s="731"/>
      <c r="T4398" s="730"/>
      <c r="U4398" s="730"/>
      <c r="V4398" s="730"/>
      <c r="W4398" s="730"/>
      <c r="X4398" s="731"/>
      <c r="Y4398" s="729"/>
      <c r="Z4398" s="730"/>
      <c r="AA4398" s="730"/>
      <c r="AB4398" s="730"/>
      <c r="AC4398" s="730"/>
      <c r="AD4398" s="731"/>
      <c r="AE4398" s="729"/>
      <c r="AF4398" s="730"/>
      <c r="AG4398" s="730"/>
      <c r="AH4398" s="730"/>
      <c r="AI4398" s="731"/>
      <c r="AJ4398" s="729"/>
      <c r="AK4398" s="730"/>
      <c r="AL4398" s="730"/>
      <c r="AM4398" s="730"/>
      <c r="AN4398" s="731"/>
    </row>
    <row r="4399" spans="1:40" outlineLevel="2">
      <c r="A4399" s="882">
        <f>ROW()</f>
        <v>4399</v>
      </c>
      <c r="B4399" s="453"/>
      <c r="D4399" s="452" t="s">
        <v>300</v>
      </c>
      <c r="H4399" s="458"/>
      <c r="I4399" s="458"/>
      <c r="J4399" s="459"/>
      <c r="K4399" s="458"/>
      <c r="L4399" s="458"/>
      <c r="M4399" s="458"/>
      <c r="N4399" s="458"/>
      <c r="O4399" s="459"/>
      <c r="P4399" s="458"/>
      <c r="Q4399" s="458"/>
      <c r="R4399" s="458"/>
      <c r="S4399" s="463"/>
      <c r="T4399" s="458"/>
      <c r="U4399" s="439"/>
      <c r="V4399" s="439"/>
      <c r="W4399" s="439"/>
      <c r="X4399" s="440"/>
      <c r="Y4399" s="443"/>
      <c r="Z4399" s="439"/>
      <c r="AA4399" s="439"/>
      <c r="AB4399" s="439"/>
      <c r="AC4399" s="439"/>
      <c r="AD4399" s="440"/>
      <c r="AE4399" s="443"/>
      <c r="AF4399" s="439"/>
      <c r="AG4399" s="439"/>
      <c r="AH4399" s="439"/>
      <c r="AI4399" s="440"/>
      <c r="AJ4399" s="443"/>
      <c r="AK4399" s="439"/>
      <c r="AL4399" s="439">
        <f t="shared" ref="AL4399:AL4410" si="3108">AK4489</f>
        <v>2.9548517820212412</v>
      </c>
      <c r="AM4399" s="439">
        <f t="shared" ref="AM4399:AM4410" si="3109">AL4489</f>
        <v>2.9179161347459757</v>
      </c>
      <c r="AN4399" s="440">
        <f t="shared" ref="AN4399:AN4410" si="3110">AM4489</f>
        <v>2.8809804874707101</v>
      </c>
    </row>
    <row r="4400" spans="1:40" outlineLevel="2">
      <c r="A4400" s="882">
        <f>ROW()</f>
        <v>4400</v>
      </c>
      <c r="B4400" s="453"/>
      <c r="D4400" s="452" t="s">
        <v>301</v>
      </c>
      <c r="H4400" s="458"/>
      <c r="I4400" s="458"/>
      <c r="J4400" s="459"/>
      <c r="K4400" s="458"/>
      <c r="L4400" s="458"/>
      <c r="M4400" s="458"/>
      <c r="N4400" s="458"/>
      <c r="O4400" s="459"/>
      <c r="P4400" s="458"/>
      <c r="Q4400" s="458"/>
      <c r="R4400" s="458"/>
      <c r="S4400" s="463"/>
      <c r="T4400" s="458"/>
      <c r="U4400" s="439"/>
      <c r="V4400" s="439"/>
      <c r="W4400" s="439"/>
      <c r="X4400" s="440"/>
      <c r="Y4400" s="443"/>
      <c r="Z4400" s="439"/>
      <c r="AA4400" s="439"/>
      <c r="AB4400" s="439"/>
      <c r="AC4400" s="439"/>
      <c r="AD4400" s="440"/>
      <c r="AE4400" s="443"/>
      <c r="AF4400" s="439"/>
      <c r="AG4400" s="439"/>
      <c r="AH4400" s="439"/>
      <c r="AI4400" s="440"/>
      <c r="AJ4400" s="443"/>
      <c r="AK4400" s="439"/>
      <c r="AL4400" s="439">
        <f t="shared" si="3108"/>
        <v>0</v>
      </c>
      <c r="AM4400" s="439">
        <f t="shared" si="3109"/>
        <v>0</v>
      </c>
      <c r="AN4400" s="440">
        <f t="shared" si="3110"/>
        <v>0</v>
      </c>
    </row>
    <row r="4401" spans="1:40" outlineLevel="2">
      <c r="A4401" s="882">
        <f>ROW()</f>
        <v>4401</v>
      </c>
      <c r="B4401" s="453"/>
      <c r="D4401" s="452" t="s">
        <v>29</v>
      </c>
      <c r="H4401" s="458"/>
      <c r="I4401" s="458"/>
      <c r="J4401" s="459"/>
      <c r="K4401" s="458"/>
      <c r="L4401" s="458"/>
      <c r="M4401" s="458"/>
      <c r="N4401" s="458"/>
      <c r="O4401" s="459"/>
      <c r="P4401" s="458"/>
      <c r="Q4401" s="458"/>
      <c r="R4401" s="458"/>
      <c r="S4401" s="463"/>
      <c r="T4401" s="458"/>
      <c r="U4401" s="439"/>
      <c r="V4401" s="439"/>
      <c r="W4401" s="439"/>
      <c r="X4401" s="440"/>
      <c r="Y4401" s="443"/>
      <c r="Z4401" s="439"/>
      <c r="AA4401" s="439"/>
      <c r="AB4401" s="439"/>
      <c r="AC4401" s="439"/>
      <c r="AD4401" s="440"/>
      <c r="AE4401" s="443"/>
      <c r="AF4401" s="439"/>
      <c r="AG4401" s="439"/>
      <c r="AH4401" s="439"/>
      <c r="AI4401" s="440"/>
      <c r="AJ4401" s="443"/>
      <c r="AK4401" s="439"/>
      <c r="AL4401" s="439">
        <f t="shared" si="3108"/>
        <v>0</v>
      </c>
      <c r="AM4401" s="439">
        <f t="shared" si="3109"/>
        <v>0</v>
      </c>
      <c r="AN4401" s="440">
        <f t="shared" si="3110"/>
        <v>0</v>
      </c>
    </row>
    <row r="4402" spans="1:40" outlineLevel="2">
      <c r="A4402" s="882">
        <f>ROW()</f>
        <v>4402</v>
      </c>
      <c r="B4402" s="453"/>
      <c r="D4402" s="452" t="s">
        <v>30</v>
      </c>
      <c r="H4402" s="458"/>
      <c r="I4402" s="458"/>
      <c r="J4402" s="459"/>
      <c r="K4402" s="458"/>
      <c r="L4402" s="458"/>
      <c r="M4402" s="458"/>
      <c r="N4402" s="458"/>
      <c r="O4402" s="459"/>
      <c r="P4402" s="458"/>
      <c r="Q4402" s="458"/>
      <c r="R4402" s="458"/>
      <c r="S4402" s="463"/>
      <c r="T4402" s="458"/>
      <c r="U4402" s="439"/>
      <c r="V4402" s="439"/>
      <c r="W4402" s="439"/>
      <c r="X4402" s="440"/>
      <c r="Y4402" s="443"/>
      <c r="Z4402" s="439"/>
      <c r="AA4402" s="439"/>
      <c r="AB4402" s="439"/>
      <c r="AC4402" s="439"/>
      <c r="AD4402" s="440"/>
      <c r="AE4402" s="443"/>
      <c r="AF4402" s="439"/>
      <c r="AG4402" s="439"/>
      <c r="AH4402" s="439"/>
      <c r="AI4402" s="440"/>
      <c r="AJ4402" s="443"/>
      <c r="AK4402" s="439"/>
      <c r="AL4402" s="439">
        <f t="shared" si="3108"/>
        <v>39.451206333462729</v>
      </c>
      <c r="AM4402" s="439">
        <f t="shared" si="3109"/>
        <v>38.793686227905013</v>
      </c>
      <c r="AN4402" s="440">
        <f t="shared" si="3110"/>
        <v>38.136166122347298</v>
      </c>
    </row>
    <row r="4403" spans="1:40" outlineLevel="2">
      <c r="A4403" s="882">
        <f>ROW()</f>
        <v>4403</v>
      </c>
      <c r="B4403" s="453"/>
      <c r="D4403" s="452" t="s">
        <v>31</v>
      </c>
      <c r="H4403" s="458"/>
      <c r="I4403" s="458"/>
      <c r="J4403" s="459"/>
      <c r="K4403" s="458"/>
      <c r="L4403" s="458"/>
      <c r="M4403" s="458"/>
      <c r="N4403" s="458"/>
      <c r="O4403" s="459"/>
      <c r="P4403" s="458"/>
      <c r="Q4403" s="458"/>
      <c r="R4403" s="458"/>
      <c r="S4403" s="463"/>
      <c r="T4403" s="458"/>
      <c r="U4403" s="439"/>
      <c r="V4403" s="439"/>
      <c r="W4403" s="439"/>
      <c r="X4403" s="440"/>
      <c r="Y4403" s="443"/>
      <c r="Z4403" s="439"/>
      <c r="AA4403" s="439"/>
      <c r="AB4403" s="439"/>
      <c r="AC4403" s="439"/>
      <c r="AD4403" s="440"/>
      <c r="AE4403" s="443"/>
      <c r="AF4403" s="439"/>
      <c r="AG4403" s="439"/>
      <c r="AH4403" s="439"/>
      <c r="AI4403" s="440"/>
      <c r="AJ4403" s="443"/>
      <c r="AK4403" s="439"/>
      <c r="AL4403" s="439">
        <f t="shared" si="3108"/>
        <v>0</v>
      </c>
      <c r="AM4403" s="439">
        <f t="shared" si="3109"/>
        <v>0</v>
      </c>
      <c r="AN4403" s="440">
        <f t="shared" si="3110"/>
        <v>0</v>
      </c>
    </row>
    <row r="4404" spans="1:40" outlineLevel="2">
      <c r="A4404" s="882">
        <f>ROW()</f>
        <v>4404</v>
      </c>
      <c r="B4404" s="453"/>
      <c r="D4404" s="452" t="s">
        <v>32</v>
      </c>
      <c r="H4404" s="458"/>
      <c r="I4404" s="458"/>
      <c r="J4404" s="459"/>
      <c r="K4404" s="458"/>
      <c r="L4404" s="458"/>
      <c r="M4404" s="458"/>
      <c r="N4404" s="458"/>
      <c r="O4404" s="459"/>
      <c r="P4404" s="458"/>
      <c r="Q4404" s="458"/>
      <c r="R4404" s="458"/>
      <c r="S4404" s="463"/>
      <c r="T4404" s="458"/>
      <c r="U4404" s="439"/>
      <c r="V4404" s="439"/>
      <c r="W4404" s="439"/>
      <c r="X4404" s="440"/>
      <c r="Y4404" s="443"/>
      <c r="Z4404" s="439"/>
      <c r="AA4404" s="439"/>
      <c r="AB4404" s="439"/>
      <c r="AC4404" s="439"/>
      <c r="AD4404" s="440"/>
      <c r="AE4404" s="443"/>
      <c r="AF4404" s="439"/>
      <c r="AG4404" s="439"/>
      <c r="AH4404" s="439"/>
      <c r="AI4404" s="440"/>
      <c r="AJ4404" s="443"/>
      <c r="AK4404" s="439"/>
      <c r="AL4404" s="439">
        <f t="shared" si="3108"/>
        <v>2.1750269348770552</v>
      </c>
      <c r="AM4404" s="439">
        <f t="shared" si="3109"/>
        <v>2.1206512615051287</v>
      </c>
      <c r="AN4404" s="440">
        <f t="shared" si="3110"/>
        <v>2.0662755881332022</v>
      </c>
    </row>
    <row r="4405" spans="1:40" outlineLevel="2">
      <c r="A4405" s="882">
        <f>ROW()</f>
        <v>4405</v>
      </c>
      <c r="B4405" s="453"/>
      <c r="D4405" s="452" t="s">
        <v>33</v>
      </c>
      <c r="H4405" s="458"/>
      <c r="I4405" s="458"/>
      <c r="J4405" s="459"/>
      <c r="K4405" s="458"/>
      <c r="L4405" s="458"/>
      <c r="M4405" s="458"/>
      <c r="N4405" s="458"/>
      <c r="O4405" s="459"/>
      <c r="P4405" s="458"/>
      <c r="Q4405" s="458"/>
      <c r="R4405" s="458"/>
      <c r="S4405" s="463"/>
      <c r="T4405" s="458"/>
      <c r="U4405" s="439"/>
      <c r="V4405" s="439"/>
      <c r="W4405" s="439"/>
      <c r="X4405" s="440"/>
      <c r="Y4405" s="443"/>
      <c r="Z4405" s="439"/>
      <c r="AA4405" s="439"/>
      <c r="AB4405" s="439"/>
      <c r="AC4405" s="439"/>
      <c r="AD4405" s="440"/>
      <c r="AE4405" s="443"/>
      <c r="AF4405" s="439"/>
      <c r="AG4405" s="439"/>
      <c r="AH4405" s="439"/>
      <c r="AI4405" s="440"/>
      <c r="AJ4405" s="443"/>
      <c r="AK4405" s="439"/>
      <c r="AL4405" s="439">
        <f t="shared" si="3108"/>
        <v>0</v>
      </c>
      <c r="AM4405" s="439">
        <f t="shared" si="3109"/>
        <v>0</v>
      </c>
      <c r="AN4405" s="440">
        <f t="shared" si="3110"/>
        <v>0</v>
      </c>
    </row>
    <row r="4406" spans="1:40" outlineLevel="2">
      <c r="A4406" s="882">
        <f>ROW()</f>
        <v>4406</v>
      </c>
      <c r="B4406" s="453"/>
      <c r="D4406" s="452" t="s">
        <v>27</v>
      </c>
      <c r="H4406" s="458"/>
      <c r="I4406" s="458"/>
      <c r="J4406" s="459"/>
      <c r="K4406" s="458"/>
      <c r="L4406" s="458"/>
      <c r="M4406" s="458"/>
      <c r="N4406" s="458"/>
      <c r="O4406" s="459"/>
      <c r="P4406" s="458"/>
      <c r="Q4406" s="458"/>
      <c r="R4406" s="458"/>
      <c r="S4406" s="463"/>
      <c r="T4406" s="458"/>
      <c r="U4406" s="439"/>
      <c r="V4406" s="439"/>
      <c r="W4406" s="439"/>
      <c r="X4406" s="440"/>
      <c r="Y4406" s="443"/>
      <c r="Z4406" s="439"/>
      <c r="AA4406" s="439"/>
      <c r="AB4406" s="439"/>
      <c r="AC4406" s="439"/>
      <c r="AD4406" s="440"/>
      <c r="AE4406" s="443"/>
      <c r="AF4406" s="439"/>
      <c r="AG4406" s="439"/>
      <c r="AH4406" s="439"/>
      <c r="AI4406" s="440"/>
      <c r="AJ4406" s="443"/>
      <c r="AK4406" s="439"/>
      <c r="AL4406" s="439">
        <f t="shared" si="3108"/>
        <v>3.4872691162049225</v>
      </c>
      <c r="AM4406" s="439">
        <f t="shared" si="3109"/>
        <v>3.4000873882997995</v>
      </c>
      <c r="AN4406" s="440">
        <f t="shared" si="3110"/>
        <v>3.3129056603946765</v>
      </c>
    </row>
    <row r="4407" spans="1:40" outlineLevel="2">
      <c r="A4407" s="882">
        <f>ROW()</f>
        <v>4407</v>
      </c>
      <c r="B4407" s="453"/>
      <c r="D4407" s="452" t="s">
        <v>34</v>
      </c>
      <c r="H4407" s="458"/>
      <c r="I4407" s="458"/>
      <c r="J4407" s="459"/>
      <c r="K4407" s="458"/>
      <c r="L4407" s="458"/>
      <c r="M4407" s="458"/>
      <c r="N4407" s="458"/>
      <c r="O4407" s="459"/>
      <c r="P4407" s="458"/>
      <c r="Q4407" s="458"/>
      <c r="R4407" s="458"/>
      <c r="S4407" s="463"/>
      <c r="T4407" s="458"/>
      <c r="U4407" s="439"/>
      <c r="V4407" s="439"/>
      <c r="W4407" s="439"/>
      <c r="X4407" s="440"/>
      <c r="Y4407" s="443"/>
      <c r="Z4407" s="439"/>
      <c r="AA4407" s="439"/>
      <c r="AB4407" s="439"/>
      <c r="AC4407" s="439"/>
      <c r="AD4407" s="440"/>
      <c r="AE4407" s="443"/>
      <c r="AF4407" s="439"/>
      <c r="AG4407" s="439"/>
      <c r="AH4407" s="439"/>
      <c r="AI4407" s="440"/>
      <c r="AJ4407" s="443"/>
      <c r="AK4407" s="439"/>
      <c r="AL4407" s="439">
        <f t="shared" si="3108"/>
        <v>35.547743996498653</v>
      </c>
      <c r="AM4407" s="439">
        <f t="shared" si="3109"/>
        <v>34.12583423663871</v>
      </c>
      <c r="AN4407" s="440">
        <f t="shared" si="3110"/>
        <v>32.703924476778766</v>
      </c>
    </row>
    <row r="4408" spans="1:40" outlineLevel="2">
      <c r="A4408" s="882">
        <f>ROW()</f>
        <v>4408</v>
      </c>
      <c r="B4408" s="453"/>
      <c r="D4408" s="452" t="s">
        <v>35</v>
      </c>
      <c r="H4408" s="458"/>
      <c r="I4408" s="458"/>
      <c r="J4408" s="459"/>
      <c r="K4408" s="458"/>
      <c r="L4408" s="458"/>
      <c r="M4408" s="458"/>
      <c r="N4408" s="458"/>
      <c r="O4408" s="459"/>
      <c r="P4408" s="458"/>
      <c r="Q4408" s="458"/>
      <c r="R4408" s="458"/>
      <c r="S4408" s="463"/>
      <c r="T4408" s="458"/>
      <c r="U4408" s="439"/>
      <c r="V4408" s="439"/>
      <c r="W4408" s="439"/>
      <c r="X4408" s="440"/>
      <c r="Y4408" s="443"/>
      <c r="Z4408" s="439"/>
      <c r="AA4408" s="439"/>
      <c r="AB4408" s="439"/>
      <c r="AC4408" s="439"/>
      <c r="AD4408" s="440"/>
      <c r="AE4408" s="443"/>
      <c r="AF4408" s="439"/>
      <c r="AG4408" s="439"/>
      <c r="AH4408" s="439"/>
      <c r="AI4408" s="440"/>
      <c r="AJ4408" s="443"/>
      <c r="AK4408" s="439"/>
      <c r="AL4408" s="439">
        <f t="shared" si="3108"/>
        <v>0.92671503170376601</v>
      </c>
      <c r="AM4408" s="439">
        <f t="shared" si="3109"/>
        <v>0.83404352853338937</v>
      </c>
      <c r="AN4408" s="440">
        <f t="shared" si="3110"/>
        <v>0.74137202536301272</v>
      </c>
    </row>
    <row r="4409" spans="1:40" outlineLevel="2">
      <c r="A4409" s="882">
        <f>ROW()</f>
        <v>4409</v>
      </c>
      <c r="B4409" s="453"/>
      <c r="D4409" s="452" t="s">
        <v>302</v>
      </c>
      <c r="H4409" s="458"/>
      <c r="I4409" s="458"/>
      <c r="J4409" s="459"/>
      <c r="K4409" s="458"/>
      <c r="L4409" s="458"/>
      <c r="M4409" s="458"/>
      <c r="N4409" s="458"/>
      <c r="O4409" s="459"/>
      <c r="P4409" s="458"/>
      <c r="Q4409" s="458"/>
      <c r="R4409" s="458"/>
      <c r="S4409" s="463"/>
      <c r="T4409" s="458"/>
      <c r="U4409" s="439"/>
      <c r="V4409" s="439"/>
      <c r="W4409" s="439"/>
      <c r="X4409" s="440"/>
      <c r="Y4409" s="443"/>
      <c r="Z4409" s="439"/>
      <c r="AA4409" s="439"/>
      <c r="AB4409" s="439"/>
      <c r="AC4409" s="439"/>
      <c r="AD4409" s="440"/>
      <c r="AE4409" s="443"/>
      <c r="AF4409" s="439"/>
      <c r="AG4409" s="439"/>
      <c r="AH4409" s="439"/>
      <c r="AI4409" s="440"/>
      <c r="AJ4409" s="443"/>
      <c r="AK4409" s="439"/>
      <c r="AL4409" s="439">
        <f t="shared" si="3108"/>
        <v>2.2871284593738772</v>
      </c>
      <c r="AM4409" s="439">
        <f t="shared" si="3109"/>
        <v>2.0584156134364893</v>
      </c>
      <c r="AN4409" s="440">
        <f t="shared" si="3110"/>
        <v>1.8297027674991015</v>
      </c>
    </row>
    <row r="4410" spans="1:40" outlineLevel="2">
      <c r="A4410" s="882">
        <f>ROW()</f>
        <v>4410</v>
      </c>
      <c r="B4410" s="453"/>
      <c r="D4410" s="452" t="s">
        <v>36</v>
      </c>
      <c r="H4410" s="458"/>
      <c r="I4410" s="458"/>
      <c r="J4410" s="459"/>
      <c r="K4410" s="458"/>
      <c r="L4410" s="458"/>
      <c r="M4410" s="458"/>
      <c r="N4410" s="458"/>
      <c r="O4410" s="459"/>
      <c r="P4410" s="458"/>
      <c r="Q4410" s="458"/>
      <c r="R4410" s="458"/>
      <c r="S4410" s="463"/>
      <c r="T4410" s="458"/>
      <c r="U4410" s="439"/>
      <c r="V4410" s="439"/>
      <c r="W4410" s="439"/>
      <c r="X4410" s="440"/>
      <c r="Y4410" s="443"/>
      <c r="Z4410" s="439"/>
      <c r="AA4410" s="439"/>
      <c r="AB4410" s="439"/>
      <c r="AC4410" s="439"/>
      <c r="AD4410" s="440"/>
      <c r="AE4410" s="443"/>
      <c r="AF4410" s="439"/>
      <c r="AG4410" s="439"/>
      <c r="AH4410" s="439"/>
      <c r="AI4410" s="440"/>
      <c r="AJ4410" s="443"/>
      <c r="AK4410" s="439"/>
      <c r="AL4410" s="439">
        <f t="shared" si="3108"/>
        <v>24.809862190641439</v>
      </c>
      <c r="AM4410" s="439">
        <f t="shared" si="3109"/>
        <v>19.847889752513151</v>
      </c>
      <c r="AN4410" s="440">
        <f t="shared" si="3110"/>
        <v>14.885917314384862</v>
      </c>
    </row>
    <row r="4411" spans="1:40" outlineLevel="2">
      <c r="A4411" s="882">
        <f>ROW()</f>
        <v>4411</v>
      </c>
      <c r="B4411" s="453"/>
      <c r="D4411" s="452" t="s">
        <v>583</v>
      </c>
      <c r="H4411" s="458"/>
      <c r="I4411" s="458"/>
      <c r="J4411" s="459"/>
      <c r="K4411" s="458"/>
      <c r="L4411" s="458"/>
      <c r="M4411" s="458"/>
      <c r="N4411" s="458"/>
      <c r="O4411" s="459"/>
      <c r="P4411" s="458"/>
      <c r="Q4411" s="458"/>
      <c r="R4411" s="458"/>
      <c r="S4411" s="463"/>
      <c r="T4411" s="458"/>
      <c r="U4411" s="439"/>
      <c r="V4411" s="439"/>
      <c r="W4411" s="439"/>
      <c r="X4411" s="440"/>
      <c r="Y4411" s="443"/>
      <c r="Z4411" s="439"/>
      <c r="AA4411" s="439"/>
      <c r="AB4411" s="439"/>
      <c r="AC4411" s="439"/>
      <c r="AD4411" s="440"/>
      <c r="AE4411" s="443"/>
      <c r="AF4411" s="439"/>
      <c r="AG4411" s="439"/>
      <c r="AH4411" s="439"/>
      <c r="AI4411" s="440"/>
      <c r="AJ4411" s="443"/>
      <c r="AK4411" s="439"/>
      <c r="AL4411" s="439">
        <f t="shared" ref="AL4411:AN4414" si="3111">AK4501</f>
        <v>3.036731038037277</v>
      </c>
      <c r="AM4411" s="439">
        <f t="shared" si="3111"/>
        <v>2.7330579342335493</v>
      </c>
      <c r="AN4411" s="440">
        <f t="shared" si="3111"/>
        <v>2.4293848304298216</v>
      </c>
    </row>
    <row r="4412" spans="1:40" outlineLevel="2">
      <c r="A4412" s="882">
        <f>ROW()</f>
        <v>4412</v>
      </c>
      <c r="B4412" s="453"/>
      <c r="D4412" s="452" t="s">
        <v>81</v>
      </c>
      <c r="H4412" s="458"/>
      <c r="I4412" s="458"/>
      <c r="J4412" s="459"/>
      <c r="K4412" s="458"/>
      <c r="L4412" s="458"/>
      <c r="M4412" s="458"/>
      <c r="N4412" s="458"/>
      <c r="O4412" s="459"/>
      <c r="P4412" s="458"/>
      <c r="Q4412" s="458"/>
      <c r="R4412" s="458"/>
      <c r="S4412" s="463"/>
      <c r="T4412" s="458"/>
      <c r="U4412" s="439"/>
      <c r="V4412" s="439"/>
      <c r="W4412" s="439"/>
      <c r="X4412" s="440"/>
      <c r="Y4412" s="443"/>
      <c r="Z4412" s="439"/>
      <c r="AA4412" s="439"/>
      <c r="AB4412" s="439"/>
      <c r="AC4412" s="439"/>
      <c r="AD4412" s="440"/>
      <c r="AE4412" s="443"/>
      <c r="AF4412" s="439"/>
      <c r="AG4412" s="439"/>
      <c r="AH4412" s="439"/>
      <c r="AI4412" s="440"/>
      <c r="AJ4412" s="443"/>
      <c r="AK4412" s="439"/>
      <c r="AL4412" s="439">
        <f t="shared" si="3111"/>
        <v>0</v>
      </c>
      <c r="AM4412" s="439">
        <f t="shared" si="3111"/>
        <v>0</v>
      </c>
      <c r="AN4412" s="440">
        <f t="shared" si="3111"/>
        <v>0</v>
      </c>
    </row>
    <row r="4413" spans="1:40" outlineLevel="2">
      <c r="A4413" s="882">
        <f>ROW()</f>
        <v>4413</v>
      </c>
      <c r="B4413" s="453"/>
      <c r="D4413" s="452" t="s">
        <v>28</v>
      </c>
      <c r="H4413" s="458"/>
      <c r="I4413" s="458"/>
      <c r="J4413" s="459"/>
      <c r="K4413" s="458"/>
      <c r="L4413" s="458"/>
      <c r="M4413" s="458"/>
      <c r="N4413" s="458"/>
      <c r="O4413" s="459"/>
      <c r="P4413" s="458"/>
      <c r="Q4413" s="458"/>
      <c r="R4413" s="458"/>
      <c r="S4413" s="463"/>
      <c r="T4413" s="458"/>
      <c r="U4413" s="439"/>
      <c r="V4413" s="439"/>
      <c r="W4413" s="439"/>
      <c r="X4413" s="440"/>
      <c r="Y4413" s="443"/>
      <c r="Z4413" s="439"/>
      <c r="AA4413" s="439"/>
      <c r="AB4413" s="439"/>
      <c r="AC4413" s="439"/>
      <c r="AD4413" s="440"/>
      <c r="AE4413" s="443"/>
      <c r="AF4413" s="439"/>
      <c r="AG4413" s="439"/>
      <c r="AH4413" s="439"/>
      <c r="AI4413" s="440"/>
      <c r="AJ4413" s="443"/>
      <c r="AK4413" s="439"/>
      <c r="AL4413" s="439">
        <f t="shared" si="3111"/>
        <v>0</v>
      </c>
      <c r="AM4413" s="439">
        <f t="shared" si="3111"/>
        <v>0</v>
      </c>
      <c r="AN4413" s="440">
        <f t="shared" si="3111"/>
        <v>0</v>
      </c>
    </row>
    <row r="4414" spans="1:40" outlineLevel="2">
      <c r="A4414" s="882">
        <f>ROW()</f>
        <v>4414</v>
      </c>
      <c r="B4414" s="453"/>
      <c r="D4414" s="456" t="s">
        <v>443</v>
      </c>
      <c r="E4414" s="456"/>
      <c r="F4414" s="456"/>
      <c r="G4414" s="456"/>
      <c r="H4414" s="460"/>
      <c r="I4414" s="460"/>
      <c r="J4414" s="461"/>
      <c r="K4414" s="460"/>
      <c r="L4414" s="460"/>
      <c r="M4414" s="460"/>
      <c r="N4414" s="460"/>
      <c r="O4414" s="461"/>
      <c r="P4414" s="460"/>
      <c r="Q4414" s="460"/>
      <c r="R4414" s="460"/>
      <c r="S4414" s="465"/>
      <c r="T4414" s="460"/>
      <c r="U4414" s="441"/>
      <c r="V4414" s="441"/>
      <c r="W4414" s="441"/>
      <c r="X4414" s="442"/>
      <c r="Y4414" s="462"/>
      <c r="Z4414" s="441"/>
      <c r="AA4414" s="441"/>
      <c r="AB4414" s="441"/>
      <c r="AC4414" s="441"/>
      <c r="AD4414" s="442"/>
      <c r="AE4414" s="462"/>
      <c r="AF4414" s="441"/>
      <c r="AG4414" s="441"/>
      <c r="AH4414" s="441"/>
      <c r="AI4414" s="442"/>
      <c r="AJ4414" s="462"/>
      <c r="AK4414" s="441"/>
      <c r="AL4414" s="441">
        <f t="shared" si="3111"/>
        <v>0</v>
      </c>
      <c r="AM4414" s="441">
        <f t="shared" si="3111"/>
        <v>0</v>
      </c>
      <c r="AN4414" s="442">
        <f t="shared" si="3111"/>
        <v>0</v>
      </c>
    </row>
    <row r="4415" spans="1:40" outlineLevel="2">
      <c r="A4415" s="882">
        <f>ROW()</f>
        <v>4415</v>
      </c>
      <c r="B4415" s="453"/>
      <c r="D4415" s="452" t="s">
        <v>24</v>
      </c>
      <c r="H4415" s="458"/>
      <c r="I4415" s="458"/>
      <c r="J4415" s="459"/>
      <c r="K4415" s="458"/>
      <c r="L4415" s="458"/>
      <c r="M4415" s="458"/>
      <c r="N4415" s="458"/>
      <c r="O4415" s="459"/>
      <c r="P4415" s="458"/>
      <c r="Q4415" s="458"/>
      <c r="R4415" s="458"/>
      <c r="S4415" s="463"/>
      <c r="T4415" s="458"/>
      <c r="U4415" s="439"/>
      <c r="V4415" s="439"/>
      <c r="W4415" s="439"/>
      <c r="X4415" s="440"/>
      <c r="Y4415" s="443"/>
      <c r="Z4415" s="439"/>
      <c r="AA4415" s="439"/>
      <c r="AB4415" s="439"/>
      <c r="AC4415" s="439"/>
      <c r="AD4415" s="440"/>
      <c r="AE4415" s="443"/>
      <c r="AF4415" s="439"/>
      <c r="AG4415" s="439"/>
      <c r="AH4415" s="439"/>
      <c r="AI4415" s="440"/>
      <c r="AJ4415" s="443"/>
      <c r="AK4415" s="439"/>
      <c r="AL4415" s="439">
        <f>SUM(AL4399:AL4414)</f>
        <v>114.67653488282096</v>
      </c>
      <c r="AM4415" s="439">
        <f>SUM(AM4399:AM4414)</f>
        <v>106.83158207781121</v>
      </c>
      <c r="AN4415" s="440">
        <f>SUM(AN4399:AN4414)</f>
        <v>98.986629272801451</v>
      </c>
    </row>
    <row r="4416" spans="1:40" outlineLevel="1">
      <c r="A4416" s="732" t="s">
        <v>59</v>
      </c>
      <c r="B4416" s="733"/>
      <c r="C4416" s="881"/>
      <c r="D4416" s="733"/>
      <c r="E4416" s="733"/>
      <c r="F4416" s="733"/>
      <c r="G4416" s="730"/>
      <c r="H4416" s="733"/>
      <c r="I4416" s="730"/>
      <c r="J4416" s="729"/>
      <c r="K4416" s="730"/>
      <c r="L4416" s="730"/>
      <c r="M4416" s="730"/>
      <c r="N4416" s="730"/>
      <c r="O4416" s="729"/>
      <c r="P4416" s="730"/>
      <c r="Q4416" s="730"/>
      <c r="R4416" s="730"/>
      <c r="S4416" s="731"/>
      <c r="T4416" s="730"/>
      <c r="U4416" s="730"/>
      <c r="V4416" s="730"/>
      <c r="W4416" s="730"/>
      <c r="X4416" s="731"/>
      <c r="Y4416" s="729"/>
      <c r="Z4416" s="730"/>
      <c r="AA4416" s="730"/>
      <c r="AB4416" s="730"/>
      <c r="AC4416" s="730"/>
      <c r="AD4416" s="731"/>
      <c r="AE4416" s="729"/>
      <c r="AF4416" s="730"/>
      <c r="AG4416" s="730"/>
      <c r="AH4416" s="730"/>
      <c r="AI4416" s="731"/>
      <c r="AJ4416" s="729"/>
      <c r="AK4416" s="730"/>
      <c r="AL4416" s="730"/>
      <c r="AM4416" s="730"/>
      <c r="AN4416" s="731"/>
    </row>
    <row r="4417" spans="1:40" outlineLevel="2">
      <c r="A4417" s="882">
        <f>ROW()</f>
        <v>4417</v>
      </c>
      <c r="B4417" s="453"/>
      <c r="D4417" s="452" t="s">
        <v>300</v>
      </c>
      <c r="H4417" s="458"/>
      <c r="I4417" s="458"/>
      <c r="J4417" s="443"/>
      <c r="K4417" s="439"/>
      <c r="L4417" s="439"/>
      <c r="M4417" s="439"/>
      <c r="N4417" s="439"/>
      <c r="O4417" s="443"/>
      <c r="P4417" s="439"/>
      <c r="Q4417" s="439"/>
      <c r="R4417" s="439"/>
      <c r="S4417" s="440"/>
      <c r="T4417" s="439"/>
      <c r="U4417" s="439"/>
      <c r="V4417" s="439"/>
      <c r="W4417" s="439"/>
      <c r="X4417" s="320"/>
      <c r="Y4417" s="443"/>
      <c r="Z4417" s="439"/>
      <c r="AA4417" s="157"/>
      <c r="AB4417" s="157"/>
      <c r="AC4417" s="157"/>
      <c r="AD4417" s="320"/>
      <c r="AE4417" s="443"/>
      <c r="AF4417" s="157"/>
      <c r="AG4417" s="157"/>
      <c r="AH4417" s="157"/>
      <c r="AI4417" s="313"/>
      <c r="AJ4417" s="443"/>
      <c r="AK4417" s="157">
        <f>AK$660</f>
        <v>2.9548517820212412</v>
      </c>
      <c r="AL4417" s="157"/>
      <c r="AM4417" s="157"/>
      <c r="AN4417" s="313"/>
    </row>
    <row r="4418" spans="1:40" outlineLevel="2">
      <c r="A4418" s="882">
        <f>ROW()</f>
        <v>4418</v>
      </c>
      <c r="B4418" s="453"/>
      <c r="D4418" s="452" t="s">
        <v>301</v>
      </c>
      <c r="H4418" s="458"/>
      <c r="I4418" s="458"/>
      <c r="J4418" s="443"/>
      <c r="K4418" s="439"/>
      <c r="L4418" s="439"/>
      <c r="M4418" s="439"/>
      <c r="N4418" s="439"/>
      <c r="O4418" s="443"/>
      <c r="P4418" s="439"/>
      <c r="Q4418" s="439"/>
      <c r="R4418" s="439"/>
      <c r="S4418" s="440"/>
      <c r="T4418" s="439"/>
      <c r="U4418" s="439"/>
      <c r="V4418" s="439"/>
      <c r="W4418" s="439"/>
      <c r="X4418" s="320"/>
      <c r="Y4418" s="443"/>
      <c r="Z4418" s="439"/>
      <c r="AA4418" s="157"/>
      <c r="AB4418" s="157"/>
      <c r="AC4418" s="157"/>
      <c r="AD4418" s="320"/>
      <c r="AE4418" s="443"/>
      <c r="AF4418" s="157"/>
      <c r="AG4418" s="157"/>
      <c r="AH4418" s="157"/>
      <c r="AI4418" s="313"/>
      <c r="AJ4418" s="443"/>
      <c r="AK4418" s="157">
        <f>AK$661</f>
        <v>0</v>
      </c>
      <c r="AL4418" s="157"/>
      <c r="AM4418" s="157"/>
      <c r="AN4418" s="313"/>
    </row>
    <row r="4419" spans="1:40" outlineLevel="2">
      <c r="A4419" s="882">
        <f>ROW()</f>
        <v>4419</v>
      </c>
      <c r="B4419" s="453"/>
      <c r="D4419" s="452" t="s">
        <v>29</v>
      </c>
      <c r="H4419" s="458"/>
      <c r="I4419" s="458"/>
      <c r="J4419" s="443"/>
      <c r="K4419" s="439"/>
      <c r="L4419" s="439"/>
      <c r="M4419" s="439"/>
      <c r="N4419" s="439"/>
      <c r="O4419" s="443"/>
      <c r="P4419" s="439"/>
      <c r="Q4419" s="439"/>
      <c r="R4419" s="439"/>
      <c r="S4419" s="440"/>
      <c r="T4419" s="439"/>
      <c r="U4419" s="439"/>
      <c r="V4419" s="439"/>
      <c r="W4419" s="439"/>
      <c r="X4419" s="320"/>
      <c r="Y4419" s="443"/>
      <c r="Z4419" s="439"/>
      <c r="AA4419" s="157"/>
      <c r="AB4419" s="157"/>
      <c r="AC4419" s="157"/>
      <c r="AD4419" s="320"/>
      <c r="AE4419" s="443"/>
      <c r="AF4419" s="157"/>
      <c r="AG4419" s="157"/>
      <c r="AH4419" s="157"/>
      <c r="AI4419" s="313"/>
      <c r="AJ4419" s="443"/>
      <c r="AK4419" s="157">
        <f>AK$662</f>
        <v>0</v>
      </c>
      <c r="AL4419" s="157"/>
      <c r="AM4419" s="157"/>
      <c r="AN4419" s="313"/>
    </row>
    <row r="4420" spans="1:40" outlineLevel="2">
      <c r="A4420" s="882">
        <f>ROW()</f>
        <v>4420</v>
      </c>
      <c r="B4420" s="453"/>
      <c r="D4420" s="452" t="s">
        <v>30</v>
      </c>
      <c r="H4420" s="458"/>
      <c r="I4420" s="458"/>
      <c r="J4420" s="443"/>
      <c r="K4420" s="439"/>
      <c r="L4420" s="439"/>
      <c r="M4420" s="439"/>
      <c r="N4420" s="439"/>
      <c r="O4420" s="443"/>
      <c r="P4420" s="439"/>
      <c r="Q4420" s="439"/>
      <c r="R4420" s="439"/>
      <c r="S4420" s="440"/>
      <c r="T4420" s="439"/>
      <c r="U4420" s="439"/>
      <c r="V4420" s="439"/>
      <c r="W4420" s="439"/>
      <c r="X4420" s="320"/>
      <c r="Y4420" s="443"/>
      <c r="Z4420" s="439"/>
      <c r="AA4420" s="157"/>
      <c r="AB4420" s="157"/>
      <c r="AC4420" s="157"/>
      <c r="AD4420" s="320"/>
      <c r="AE4420" s="443"/>
      <c r="AF4420" s="157"/>
      <c r="AG4420" s="157"/>
      <c r="AH4420" s="157"/>
      <c r="AI4420" s="313"/>
      <c r="AJ4420" s="443"/>
      <c r="AK4420" s="157">
        <f>AK$663</f>
        <v>39.451206333462729</v>
      </c>
      <c r="AL4420" s="157"/>
      <c r="AM4420" s="157"/>
      <c r="AN4420" s="313"/>
    </row>
    <row r="4421" spans="1:40" outlineLevel="2">
      <c r="A4421" s="882">
        <f>ROW()</f>
        <v>4421</v>
      </c>
      <c r="B4421" s="453"/>
      <c r="D4421" s="452" t="s">
        <v>31</v>
      </c>
      <c r="H4421" s="458"/>
      <c r="I4421" s="458"/>
      <c r="J4421" s="443"/>
      <c r="K4421" s="439"/>
      <c r="L4421" s="439"/>
      <c r="M4421" s="439"/>
      <c r="N4421" s="439"/>
      <c r="O4421" s="443"/>
      <c r="P4421" s="439"/>
      <c r="Q4421" s="439"/>
      <c r="R4421" s="439"/>
      <c r="S4421" s="440"/>
      <c r="T4421" s="439"/>
      <c r="U4421" s="439"/>
      <c r="V4421" s="439"/>
      <c r="W4421" s="439"/>
      <c r="X4421" s="320"/>
      <c r="Y4421" s="443"/>
      <c r="Z4421" s="439"/>
      <c r="AA4421" s="157"/>
      <c r="AB4421" s="157"/>
      <c r="AC4421" s="157"/>
      <c r="AD4421" s="320"/>
      <c r="AE4421" s="443"/>
      <c r="AF4421" s="157"/>
      <c r="AG4421" s="157"/>
      <c r="AH4421" s="157"/>
      <c r="AI4421" s="313"/>
      <c r="AJ4421" s="443"/>
      <c r="AK4421" s="157">
        <f>AK$664</f>
        <v>0</v>
      </c>
      <c r="AL4421" s="157"/>
      <c r="AM4421" s="157"/>
      <c r="AN4421" s="313"/>
    </row>
    <row r="4422" spans="1:40" outlineLevel="2">
      <c r="A4422" s="882">
        <f>ROW()</f>
        <v>4422</v>
      </c>
      <c r="B4422" s="453"/>
      <c r="D4422" s="452" t="s">
        <v>32</v>
      </c>
      <c r="H4422" s="458"/>
      <c r="I4422" s="458"/>
      <c r="J4422" s="443"/>
      <c r="K4422" s="439"/>
      <c r="L4422" s="439"/>
      <c r="M4422" s="439"/>
      <c r="N4422" s="439"/>
      <c r="O4422" s="443"/>
      <c r="P4422" s="439"/>
      <c r="Q4422" s="439"/>
      <c r="R4422" s="439"/>
      <c r="S4422" s="440"/>
      <c r="T4422" s="439"/>
      <c r="U4422" s="439"/>
      <c r="V4422" s="439"/>
      <c r="W4422" s="439"/>
      <c r="X4422" s="320"/>
      <c r="Y4422" s="443"/>
      <c r="Z4422" s="439"/>
      <c r="AA4422" s="157"/>
      <c r="AB4422" s="157"/>
      <c r="AC4422" s="157"/>
      <c r="AD4422" s="320"/>
      <c r="AE4422" s="443"/>
      <c r="AF4422" s="157"/>
      <c r="AG4422" s="157"/>
      <c r="AH4422" s="157"/>
      <c r="AI4422" s="313"/>
      <c r="AJ4422" s="443"/>
      <c r="AK4422" s="157">
        <f>AK$665</f>
        <v>2.1750269348770552</v>
      </c>
      <c r="AL4422" s="157"/>
      <c r="AM4422" s="157"/>
      <c r="AN4422" s="313"/>
    </row>
    <row r="4423" spans="1:40" outlineLevel="2">
      <c r="A4423" s="882">
        <f>ROW()</f>
        <v>4423</v>
      </c>
      <c r="B4423" s="453"/>
      <c r="D4423" s="452" t="s">
        <v>33</v>
      </c>
      <c r="H4423" s="458"/>
      <c r="I4423" s="458"/>
      <c r="J4423" s="443"/>
      <c r="K4423" s="439"/>
      <c r="L4423" s="439"/>
      <c r="M4423" s="439"/>
      <c r="N4423" s="439"/>
      <c r="O4423" s="443"/>
      <c r="P4423" s="439"/>
      <c r="Q4423" s="439"/>
      <c r="R4423" s="439"/>
      <c r="S4423" s="440"/>
      <c r="T4423" s="439"/>
      <c r="U4423" s="439"/>
      <c r="V4423" s="439"/>
      <c r="W4423" s="439"/>
      <c r="X4423" s="320"/>
      <c r="Y4423" s="443"/>
      <c r="Z4423" s="439"/>
      <c r="AA4423" s="157"/>
      <c r="AB4423" s="157"/>
      <c r="AC4423" s="157"/>
      <c r="AD4423" s="320"/>
      <c r="AE4423" s="443"/>
      <c r="AF4423" s="157"/>
      <c r="AG4423" s="157"/>
      <c r="AH4423" s="157"/>
      <c r="AI4423" s="313"/>
      <c r="AJ4423" s="443"/>
      <c r="AK4423" s="157">
        <f>AK$666</f>
        <v>0</v>
      </c>
      <c r="AL4423" s="157"/>
      <c r="AM4423" s="157"/>
      <c r="AN4423" s="313"/>
    </row>
    <row r="4424" spans="1:40" outlineLevel="2">
      <c r="A4424" s="882">
        <f>ROW()</f>
        <v>4424</v>
      </c>
      <c r="B4424" s="453"/>
      <c r="D4424" s="452" t="s">
        <v>27</v>
      </c>
      <c r="H4424" s="458"/>
      <c r="I4424" s="458"/>
      <c r="J4424" s="443"/>
      <c r="K4424" s="439"/>
      <c r="L4424" s="439"/>
      <c r="M4424" s="439"/>
      <c r="N4424" s="439"/>
      <c r="O4424" s="443"/>
      <c r="P4424" s="439"/>
      <c r="Q4424" s="439"/>
      <c r="R4424" s="439"/>
      <c r="S4424" s="440"/>
      <c r="T4424" s="439"/>
      <c r="U4424" s="439"/>
      <c r="V4424" s="439"/>
      <c r="W4424" s="439"/>
      <c r="X4424" s="320"/>
      <c r="Y4424" s="443"/>
      <c r="Z4424" s="439"/>
      <c r="AA4424" s="157"/>
      <c r="AB4424" s="157"/>
      <c r="AC4424" s="157"/>
      <c r="AD4424" s="320"/>
      <c r="AE4424" s="443"/>
      <c r="AF4424" s="157"/>
      <c r="AG4424" s="157"/>
      <c r="AH4424" s="157"/>
      <c r="AI4424" s="313"/>
      <c r="AJ4424" s="443"/>
      <c r="AK4424" s="157">
        <f>AK$667</f>
        <v>3.4872691162049225</v>
      </c>
      <c r="AL4424" s="157"/>
      <c r="AM4424" s="157"/>
      <c r="AN4424" s="313"/>
    </row>
    <row r="4425" spans="1:40" outlineLevel="2">
      <c r="A4425" s="882">
        <f>ROW()</f>
        <v>4425</v>
      </c>
      <c r="B4425" s="453"/>
      <c r="D4425" s="452" t="s">
        <v>34</v>
      </c>
      <c r="H4425" s="458"/>
      <c r="I4425" s="458"/>
      <c r="J4425" s="443"/>
      <c r="K4425" s="439"/>
      <c r="L4425" s="439"/>
      <c r="M4425" s="439"/>
      <c r="N4425" s="439"/>
      <c r="O4425" s="443"/>
      <c r="P4425" s="439"/>
      <c r="Q4425" s="439"/>
      <c r="R4425" s="439"/>
      <c r="S4425" s="440"/>
      <c r="T4425" s="439"/>
      <c r="U4425" s="439"/>
      <c r="V4425" s="439"/>
      <c r="W4425" s="439"/>
      <c r="X4425" s="320"/>
      <c r="Y4425" s="443"/>
      <c r="Z4425" s="439"/>
      <c r="AA4425" s="157"/>
      <c r="AB4425" s="157"/>
      <c r="AC4425" s="157"/>
      <c r="AD4425" s="320"/>
      <c r="AE4425" s="443"/>
      <c r="AF4425" s="157"/>
      <c r="AG4425" s="157"/>
      <c r="AH4425" s="157"/>
      <c r="AI4425" s="313"/>
      <c r="AJ4425" s="443"/>
      <c r="AK4425" s="157">
        <f>AK$668</f>
        <v>35.547743996498653</v>
      </c>
      <c r="AL4425" s="157"/>
      <c r="AM4425" s="157"/>
      <c r="AN4425" s="313"/>
    </row>
    <row r="4426" spans="1:40" outlineLevel="2">
      <c r="A4426" s="882">
        <f>ROW()</f>
        <v>4426</v>
      </c>
      <c r="B4426" s="453"/>
      <c r="D4426" s="452" t="s">
        <v>35</v>
      </c>
      <c r="H4426" s="458"/>
      <c r="I4426" s="458"/>
      <c r="J4426" s="443"/>
      <c r="K4426" s="439"/>
      <c r="L4426" s="439"/>
      <c r="M4426" s="439"/>
      <c r="N4426" s="439"/>
      <c r="O4426" s="443"/>
      <c r="P4426" s="439"/>
      <c r="Q4426" s="439"/>
      <c r="R4426" s="439"/>
      <c r="S4426" s="440"/>
      <c r="T4426" s="439"/>
      <c r="U4426" s="439"/>
      <c r="V4426" s="439"/>
      <c r="W4426" s="439"/>
      <c r="X4426" s="320"/>
      <c r="Y4426" s="443"/>
      <c r="Z4426" s="439"/>
      <c r="AA4426" s="157"/>
      <c r="AB4426" s="157"/>
      <c r="AC4426" s="157"/>
      <c r="AD4426" s="320"/>
      <c r="AE4426" s="443"/>
      <c r="AF4426" s="157"/>
      <c r="AG4426" s="157"/>
      <c r="AH4426" s="157"/>
      <c r="AI4426" s="313"/>
      <c r="AJ4426" s="443"/>
      <c r="AK4426" s="157">
        <f>AK$669</f>
        <v>0.92671503170376601</v>
      </c>
      <c r="AL4426" s="157"/>
      <c r="AM4426" s="157"/>
      <c r="AN4426" s="313"/>
    </row>
    <row r="4427" spans="1:40" outlineLevel="2">
      <c r="A4427" s="882">
        <f>ROW()</f>
        <v>4427</v>
      </c>
      <c r="B4427" s="453"/>
      <c r="D4427" s="452" t="s">
        <v>302</v>
      </c>
      <c r="H4427" s="458"/>
      <c r="I4427" s="458"/>
      <c r="J4427" s="443"/>
      <c r="K4427" s="439"/>
      <c r="L4427" s="439"/>
      <c r="M4427" s="439"/>
      <c r="N4427" s="439"/>
      <c r="O4427" s="443"/>
      <c r="P4427" s="439"/>
      <c r="Q4427" s="439"/>
      <c r="R4427" s="439"/>
      <c r="S4427" s="440"/>
      <c r="T4427" s="439"/>
      <c r="U4427" s="439"/>
      <c r="V4427" s="439"/>
      <c r="W4427" s="439"/>
      <c r="X4427" s="320"/>
      <c r="Y4427" s="443"/>
      <c r="Z4427" s="439"/>
      <c r="AA4427" s="157"/>
      <c r="AB4427" s="157"/>
      <c r="AC4427" s="157"/>
      <c r="AD4427" s="320"/>
      <c r="AE4427" s="443"/>
      <c r="AF4427" s="157"/>
      <c r="AG4427" s="157"/>
      <c r="AH4427" s="157"/>
      <c r="AI4427" s="313"/>
      <c r="AJ4427" s="443"/>
      <c r="AK4427" s="157">
        <f>AK$670</f>
        <v>2.2871284593738772</v>
      </c>
      <c r="AL4427" s="157"/>
      <c r="AM4427" s="157"/>
      <c r="AN4427" s="313"/>
    </row>
    <row r="4428" spans="1:40" outlineLevel="2">
      <c r="A4428" s="882">
        <f>ROW()</f>
        <v>4428</v>
      </c>
      <c r="B4428" s="453"/>
      <c r="D4428" s="452" t="s">
        <v>36</v>
      </c>
      <c r="H4428" s="458"/>
      <c r="I4428" s="458"/>
      <c r="J4428" s="443"/>
      <c r="K4428" s="439"/>
      <c r="L4428" s="439"/>
      <c r="M4428" s="439"/>
      <c r="N4428" s="439"/>
      <c r="O4428" s="443"/>
      <c r="P4428" s="439"/>
      <c r="Q4428" s="439"/>
      <c r="R4428" s="439"/>
      <c r="S4428" s="440"/>
      <c r="T4428" s="439"/>
      <c r="U4428" s="439"/>
      <c r="V4428" s="439"/>
      <c r="W4428" s="439"/>
      <c r="X4428" s="320"/>
      <c r="Y4428" s="443"/>
      <c r="Z4428" s="439"/>
      <c r="AA4428" s="157"/>
      <c r="AB4428" s="157"/>
      <c r="AC4428" s="157"/>
      <c r="AD4428" s="320"/>
      <c r="AE4428" s="443"/>
      <c r="AF4428" s="157"/>
      <c r="AG4428" s="157"/>
      <c r="AH4428" s="157"/>
      <c r="AI4428" s="313"/>
      <c r="AJ4428" s="443"/>
      <c r="AK4428" s="157">
        <f>AK$671</f>
        <v>24.809862190641439</v>
      </c>
      <c r="AL4428" s="157"/>
      <c r="AM4428" s="157"/>
      <c r="AN4428" s="313"/>
    </row>
    <row r="4429" spans="1:40" outlineLevel="2">
      <c r="A4429" s="882">
        <f>ROW()</f>
        <v>4429</v>
      </c>
      <c r="B4429" s="453"/>
      <c r="D4429" s="452" t="s">
        <v>583</v>
      </c>
      <c r="H4429" s="458"/>
      <c r="I4429" s="458"/>
      <c r="J4429" s="443"/>
      <c r="K4429" s="439"/>
      <c r="L4429" s="439"/>
      <c r="M4429" s="439"/>
      <c r="N4429" s="439"/>
      <c r="O4429" s="443"/>
      <c r="P4429" s="439"/>
      <c r="Q4429" s="439"/>
      <c r="R4429" s="439"/>
      <c r="S4429" s="440"/>
      <c r="T4429" s="439"/>
      <c r="U4429" s="439"/>
      <c r="V4429" s="439"/>
      <c r="W4429" s="439"/>
      <c r="X4429" s="320"/>
      <c r="Y4429" s="443"/>
      <c r="Z4429" s="439"/>
      <c r="AA4429" s="157"/>
      <c r="AB4429" s="157"/>
      <c r="AC4429" s="157"/>
      <c r="AD4429" s="320"/>
      <c r="AE4429" s="443"/>
      <c r="AF4429" s="157"/>
      <c r="AG4429" s="157"/>
      <c r="AH4429" s="157"/>
      <c r="AI4429" s="313"/>
      <c r="AJ4429" s="443"/>
      <c r="AK4429" s="157">
        <f>AK$672</f>
        <v>3.036731038037277</v>
      </c>
      <c r="AL4429" s="157"/>
      <c r="AM4429" s="157"/>
      <c r="AN4429" s="313"/>
    </row>
    <row r="4430" spans="1:40" outlineLevel="2">
      <c r="A4430" s="882">
        <f>ROW()</f>
        <v>4430</v>
      </c>
      <c r="B4430" s="453"/>
      <c r="D4430" s="452" t="s">
        <v>81</v>
      </c>
      <c r="H4430" s="458"/>
      <c r="I4430" s="458"/>
      <c r="J4430" s="443"/>
      <c r="K4430" s="439"/>
      <c r="L4430" s="439"/>
      <c r="M4430" s="439"/>
      <c r="N4430" s="439"/>
      <c r="O4430" s="443"/>
      <c r="P4430" s="439"/>
      <c r="Q4430" s="439"/>
      <c r="R4430" s="439"/>
      <c r="S4430" s="440"/>
      <c r="T4430" s="439"/>
      <c r="U4430" s="439"/>
      <c r="V4430" s="439"/>
      <c r="W4430" s="439"/>
      <c r="X4430" s="320"/>
      <c r="Y4430" s="443"/>
      <c r="Z4430" s="439"/>
      <c r="AA4430" s="157"/>
      <c r="AB4430" s="157"/>
      <c r="AC4430" s="157"/>
      <c r="AD4430" s="320"/>
      <c r="AE4430" s="443"/>
      <c r="AF4430" s="157"/>
      <c r="AG4430" s="157"/>
      <c r="AH4430" s="157"/>
      <c r="AI4430" s="313"/>
      <c r="AJ4430" s="443"/>
      <c r="AK4430" s="157">
        <f>AK$673</f>
        <v>0</v>
      </c>
      <c r="AL4430" s="157"/>
      <c r="AM4430" s="157"/>
      <c r="AN4430" s="313"/>
    </row>
    <row r="4431" spans="1:40" outlineLevel="2">
      <c r="A4431" s="882">
        <f>ROW()</f>
        <v>4431</v>
      </c>
      <c r="B4431" s="453"/>
      <c r="D4431" s="452" t="s">
        <v>28</v>
      </c>
      <c r="H4431" s="458"/>
      <c r="I4431" s="458"/>
      <c r="J4431" s="443"/>
      <c r="K4431" s="439"/>
      <c r="L4431" s="439"/>
      <c r="M4431" s="439"/>
      <c r="N4431" s="439"/>
      <c r="O4431" s="443"/>
      <c r="P4431" s="439"/>
      <c r="Q4431" s="439"/>
      <c r="R4431" s="439"/>
      <c r="S4431" s="440"/>
      <c r="T4431" s="439"/>
      <c r="U4431" s="439"/>
      <c r="V4431" s="439"/>
      <c r="W4431" s="439"/>
      <c r="X4431" s="320"/>
      <c r="Y4431" s="443"/>
      <c r="Z4431" s="439"/>
      <c r="AA4431" s="157"/>
      <c r="AB4431" s="157"/>
      <c r="AC4431" s="157"/>
      <c r="AD4431" s="320"/>
      <c r="AE4431" s="443"/>
      <c r="AF4431" s="157"/>
      <c r="AG4431" s="157"/>
      <c r="AH4431" s="157"/>
      <c r="AI4431" s="313"/>
      <c r="AJ4431" s="443"/>
      <c r="AK4431" s="157">
        <f>AK$674</f>
        <v>0</v>
      </c>
      <c r="AL4431" s="157"/>
      <c r="AM4431" s="157"/>
      <c r="AN4431" s="313"/>
    </row>
    <row r="4432" spans="1:40" outlineLevel="2">
      <c r="A4432" s="882">
        <f>ROW()</f>
        <v>4432</v>
      </c>
      <c r="B4432" s="453"/>
      <c r="D4432" s="456" t="s">
        <v>443</v>
      </c>
      <c r="E4432" s="456"/>
      <c r="F4432" s="456"/>
      <c r="G4432" s="456"/>
      <c r="H4432" s="460"/>
      <c r="I4432" s="460"/>
      <c r="J4432" s="462"/>
      <c r="K4432" s="441"/>
      <c r="L4432" s="441"/>
      <c r="M4432" s="441"/>
      <c r="N4432" s="441"/>
      <c r="O4432" s="462"/>
      <c r="P4432" s="441"/>
      <c r="Q4432" s="441"/>
      <c r="R4432" s="441"/>
      <c r="S4432" s="442"/>
      <c r="T4432" s="441"/>
      <c r="U4432" s="441"/>
      <c r="V4432" s="441"/>
      <c r="W4432" s="441"/>
      <c r="X4432" s="321"/>
      <c r="Y4432" s="462"/>
      <c r="Z4432" s="441"/>
      <c r="AA4432" s="158"/>
      <c r="AB4432" s="158"/>
      <c r="AC4432" s="158"/>
      <c r="AD4432" s="321"/>
      <c r="AE4432" s="462"/>
      <c r="AF4432" s="158"/>
      <c r="AG4432" s="158"/>
      <c r="AH4432" s="158"/>
      <c r="AI4432" s="319"/>
      <c r="AJ4432" s="462"/>
      <c r="AK4432" s="158">
        <f>AK$675</f>
        <v>0</v>
      </c>
      <c r="AL4432" s="158"/>
      <c r="AM4432" s="158"/>
      <c r="AN4432" s="319"/>
    </row>
    <row r="4433" spans="1:40" outlineLevel="2">
      <c r="A4433" s="882">
        <f>ROW()</f>
        <v>4433</v>
      </c>
      <c r="B4433" s="453"/>
      <c r="D4433" s="452" t="s">
        <v>24</v>
      </c>
      <c r="H4433" s="458"/>
      <c r="I4433" s="458"/>
      <c r="J4433" s="443"/>
      <c r="K4433" s="439"/>
      <c r="L4433" s="439"/>
      <c r="M4433" s="439"/>
      <c r="N4433" s="439"/>
      <c r="O4433" s="443"/>
      <c r="P4433" s="439"/>
      <c r="Q4433" s="439"/>
      <c r="R4433" s="439"/>
      <c r="S4433" s="440"/>
      <c r="T4433" s="439"/>
      <c r="U4433" s="439"/>
      <c r="V4433" s="439"/>
      <c r="W4433" s="439"/>
      <c r="X4433" s="440"/>
      <c r="Y4433" s="443"/>
      <c r="Z4433" s="439"/>
      <c r="AA4433" s="439"/>
      <c r="AB4433" s="439"/>
      <c r="AC4433" s="439"/>
      <c r="AD4433" s="440"/>
      <c r="AE4433" s="443"/>
      <c r="AF4433" s="439"/>
      <c r="AG4433" s="439"/>
      <c r="AH4433" s="439"/>
      <c r="AI4433" s="313"/>
      <c r="AJ4433" s="443"/>
      <c r="AK4433" s="439">
        <f>SUM(AK4417:AK4432)</f>
        <v>114.67653488282096</v>
      </c>
      <c r="AL4433" s="439"/>
      <c r="AM4433" s="439"/>
      <c r="AN4433" s="313"/>
    </row>
    <row r="4434" spans="1:40" outlineLevel="1">
      <c r="A4434" s="732" t="s">
        <v>238</v>
      </c>
      <c r="B4434" s="733"/>
      <c r="C4434" s="881"/>
      <c r="D4434" s="733"/>
      <c r="E4434" s="733"/>
      <c r="F4434" s="733"/>
      <c r="G4434" s="730"/>
      <c r="H4434" s="733"/>
      <c r="I4434" s="730"/>
      <c r="J4434" s="729"/>
      <c r="K4434" s="730"/>
      <c r="L4434" s="730"/>
      <c r="M4434" s="730"/>
      <c r="N4434" s="730"/>
      <c r="O4434" s="729"/>
      <c r="P4434" s="730"/>
      <c r="Q4434" s="730"/>
      <c r="R4434" s="730"/>
      <c r="S4434" s="731"/>
      <c r="T4434" s="730"/>
      <c r="U4434" s="730"/>
      <c r="V4434" s="730"/>
      <c r="W4434" s="730"/>
      <c r="X4434" s="731"/>
      <c r="Y4434" s="729"/>
      <c r="Z4434" s="730"/>
      <c r="AA4434" s="730"/>
      <c r="AB4434" s="730"/>
      <c r="AC4434" s="730"/>
      <c r="AD4434" s="731"/>
      <c r="AE4434" s="729"/>
      <c r="AF4434" s="730"/>
      <c r="AG4434" s="730"/>
      <c r="AH4434" s="730"/>
      <c r="AI4434" s="731"/>
      <c r="AJ4434" s="729"/>
      <c r="AK4434" s="730"/>
      <c r="AL4434" s="730"/>
      <c r="AM4434" s="730"/>
      <c r="AN4434" s="731"/>
    </row>
    <row r="4435" spans="1:40" outlineLevel="2">
      <c r="A4435" s="882">
        <f>ROW()</f>
        <v>4435</v>
      </c>
      <c r="B4435" s="453"/>
      <c r="D4435" s="1205" t="s">
        <v>300</v>
      </c>
      <c r="E4435" s="1205"/>
      <c r="F4435" s="1205"/>
      <c r="G4435" s="1205"/>
      <c r="H4435" s="4"/>
      <c r="I4435" s="4"/>
      <c r="J4435" s="329"/>
      <c r="K4435" s="4"/>
      <c r="L4435" s="4"/>
      <c r="M4435" s="4"/>
      <c r="N4435" s="4"/>
      <c r="O4435" s="329"/>
      <c r="P4435" s="4"/>
      <c r="Q4435" s="4"/>
      <c r="R4435" s="4"/>
      <c r="S4435" s="316"/>
      <c r="T4435" s="53"/>
      <c r="U4435" s="53"/>
      <c r="V4435" s="53"/>
      <c r="W4435" s="53"/>
      <c r="X4435" s="44"/>
      <c r="Y4435" s="252"/>
      <c r="Z4435" s="53"/>
      <c r="AA4435" s="53"/>
      <c r="AB4435" s="53"/>
      <c r="AC4435" s="53"/>
      <c r="AD4435" s="44"/>
      <c r="AE4435" s="252"/>
      <c r="AF4435" s="53"/>
      <c r="AG4435" s="53"/>
      <c r="AH4435" s="53"/>
      <c r="AI4435" s="44"/>
      <c r="AJ4435" s="252"/>
      <c r="AK4435" s="53">
        <f>AK$678</f>
        <v>0</v>
      </c>
      <c r="AL4435" s="53"/>
      <c r="AM4435" s="53"/>
      <c r="AN4435" s="44"/>
    </row>
    <row r="4436" spans="1:40" outlineLevel="2">
      <c r="A4436" s="882">
        <f>ROW()</f>
        <v>4436</v>
      </c>
      <c r="B4436" s="453"/>
      <c r="D4436" s="1205" t="s">
        <v>301</v>
      </c>
      <c r="E4436" s="1205"/>
      <c r="F4436" s="1205"/>
      <c r="G4436" s="1205"/>
      <c r="H4436" s="4"/>
      <c r="I4436" s="4"/>
      <c r="J4436" s="329"/>
      <c r="K4436" s="4"/>
      <c r="L4436" s="4"/>
      <c r="M4436" s="4"/>
      <c r="N4436" s="4"/>
      <c r="O4436" s="329"/>
      <c r="P4436" s="4"/>
      <c r="Q4436" s="4"/>
      <c r="R4436" s="4"/>
      <c r="S4436" s="316"/>
      <c r="T4436" s="53"/>
      <c r="U4436" s="53"/>
      <c r="V4436" s="53"/>
      <c r="W4436" s="53"/>
      <c r="X4436" s="44"/>
      <c r="Y4436" s="252"/>
      <c r="Z4436" s="53"/>
      <c r="AA4436" s="53"/>
      <c r="AB4436" s="53"/>
      <c r="AC4436" s="53"/>
      <c r="AD4436" s="44"/>
      <c r="AE4436" s="252"/>
      <c r="AF4436" s="53"/>
      <c r="AG4436" s="53"/>
      <c r="AH4436" s="53"/>
      <c r="AI4436" s="44"/>
      <c r="AJ4436" s="252"/>
      <c r="AK4436" s="53">
        <f>AK$679</f>
        <v>0</v>
      </c>
      <c r="AL4436" s="53"/>
      <c r="AM4436" s="53"/>
      <c r="AN4436" s="44"/>
    </row>
    <row r="4437" spans="1:40" outlineLevel="2">
      <c r="A4437" s="882">
        <f>ROW()</f>
        <v>4437</v>
      </c>
      <c r="B4437" s="453"/>
      <c r="D4437" s="1205" t="s">
        <v>29</v>
      </c>
      <c r="E4437" s="1205"/>
      <c r="F4437" s="1205"/>
      <c r="G4437" s="1205"/>
      <c r="H4437" s="4"/>
      <c r="I4437" s="4"/>
      <c r="J4437" s="329"/>
      <c r="K4437" s="4"/>
      <c r="L4437" s="4"/>
      <c r="M4437" s="4"/>
      <c r="N4437" s="4"/>
      <c r="O4437" s="329"/>
      <c r="P4437" s="4"/>
      <c r="Q4437" s="4"/>
      <c r="R4437" s="4"/>
      <c r="S4437" s="316"/>
      <c r="T4437" s="53"/>
      <c r="U4437" s="53"/>
      <c r="V4437" s="53"/>
      <c r="W4437" s="53"/>
      <c r="X4437" s="44"/>
      <c r="Y4437" s="252"/>
      <c r="Z4437" s="53"/>
      <c r="AA4437" s="53"/>
      <c r="AB4437" s="53"/>
      <c r="AC4437" s="53"/>
      <c r="AD4437" s="44"/>
      <c r="AE4437" s="252"/>
      <c r="AF4437" s="53"/>
      <c r="AG4437" s="53"/>
      <c r="AH4437" s="53"/>
      <c r="AI4437" s="44"/>
      <c r="AJ4437" s="252"/>
      <c r="AK4437" s="53">
        <f>AK$680</f>
        <v>0</v>
      </c>
      <c r="AL4437" s="53"/>
      <c r="AM4437" s="53"/>
      <c r="AN4437" s="44"/>
    </row>
    <row r="4438" spans="1:40" outlineLevel="2">
      <c r="A4438" s="882">
        <f>ROW()</f>
        <v>4438</v>
      </c>
      <c r="B4438" s="453"/>
      <c r="D4438" s="1205" t="s">
        <v>30</v>
      </c>
      <c r="E4438" s="1205"/>
      <c r="F4438" s="1205"/>
      <c r="G4438" s="1205"/>
      <c r="H4438" s="4"/>
      <c r="I4438" s="4"/>
      <c r="J4438" s="329"/>
      <c r="K4438" s="4"/>
      <c r="L4438" s="4"/>
      <c r="M4438" s="4"/>
      <c r="N4438" s="4"/>
      <c r="O4438" s="329"/>
      <c r="P4438" s="4"/>
      <c r="Q4438" s="4"/>
      <c r="R4438" s="4"/>
      <c r="S4438" s="316"/>
      <c r="T4438" s="53"/>
      <c r="U4438" s="53"/>
      <c r="V4438" s="53"/>
      <c r="W4438" s="53"/>
      <c r="X4438" s="44"/>
      <c r="Y4438" s="252"/>
      <c r="Z4438" s="53"/>
      <c r="AA4438" s="53"/>
      <c r="AB4438" s="53"/>
      <c r="AC4438" s="53"/>
      <c r="AD4438" s="44"/>
      <c r="AE4438" s="252"/>
      <c r="AF4438" s="53"/>
      <c r="AG4438" s="53"/>
      <c r="AH4438" s="53"/>
      <c r="AI4438" s="44"/>
      <c r="AJ4438" s="252"/>
      <c r="AK4438" s="53">
        <f>AK$681</f>
        <v>0</v>
      </c>
      <c r="AL4438" s="53"/>
      <c r="AM4438" s="53"/>
      <c r="AN4438" s="44"/>
    </row>
    <row r="4439" spans="1:40" outlineLevel="2">
      <c r="A4439" s="882">
        <f>ROW()</f>
        <v>4439</v>
      </c>
      <c r="B4439" s="453"/>
      <c r="D4439" s="1205" t="s">
        <v>31</v>
      </c>
      <c r="E4439" s="1205"/>
      <c r="F4439" s="1205"/>
      <c r="G4439" s="1205"/>
      <c r="H4439" s="4"/>
      <c r="I4439" s="4"/>
      <c r="J4439" s="329"/>
      <c r="K4439" s="4"/>
      <c r="L4439" s="4"/>
      <c r="M4439" s="4"/>
      <c r="N4439" s="4"/>
      <c r="O4439" s="329"/>
      <c r="P4439" s="4"/>
      <c r="Q4439" s="4"/>
      <c r="R4439" s="4"/>
      <c r="S4439" s="316"/>
      <c r="T4439" s="53"/>
      <c r="U4439" s="53"/>
      <c r="V4439" s="53"/>
      <c r="W4439" s="53"/>
      <c r="X4439" s="44"/>
      <c r="Y4439" s="252"/>
      <c r="Z4439" s="53"/>
      <c r="AA4439" s="53"/>
      <c r="AB4439" s="53"/>
      <c r="AC4439" s="53"/>
      <c r="AD4439" s="44"/>
      <c r="AE4439" s="252"/>
      <c r="AF4439" s="53"/>
      <c r="AG4439" s="53"/>
      <c r="AH4439" s="53"/>
      <c r="AI4439" s="44"/>
      <c r="AJ4439" s="252"/>
      <c r="AK4439" s="53">
        <f>AK$682</f>
        <v>0</v>
      </c>
      <c r="AL4439" s="53"/>
      <c r="AM4439" s="53"/>
      <c r="AN4439" s="44"/>
    </row>
    <row r="4440" spans="1:40" outlineLevel="2">
      <c r="A4440" s="882">
        <f>ROW()</f>
        <v>4440</v>
      </c>
      <c r="B4440" s="453"/>
      <c r="D4440" s="1205" t="s">
        <v>32</v>
      </c>
      <c r="E4440" s="1205"/>
      <c r="F4440" s="1205"/>
      <c r="G4440" s="1205"/>
      <c r="H4440" s="4"/>
      <c r="I4440" s="4"/>
      <c r="J4440" s="329"/>
      <c r="K4440" s="4"/>
      <c r="L4440" s="4"/>
      <c r="M4440" s="4"/>
      <c r="N4440" s="4"/>
      <c r="O4440" s="329"/>
      <c r="P4440" s="4"/>
      <c r="Q4440" s="4"/>
      <c r="R4440" s="4"/>
      <c r="S4440" s="316"/>
      <c r="T4440" s="53"/>
      <c r="U4440" s="53"/>
      <c r="V4440" s="53"/>
      <c r="W4440" s="53"/>
      <c r="X4440" s="44"/>
      <c r="Y4440" s="252"/>
      <c r="Z4440" s="53"/>
      <c r="AA4440" s="53"/>
      <c r="AB4440" s="53"/>
      <c r="AC4440" s="53"/>
      <c r="AD4440" s="44"/>
      <c r="AE4440" s="252"/>
      <c r="AF4440" s="53"/>
      <c r="AG4440" s="53"/>
      <c r="AH4440" s="53"/>
      <c r="AI4440" s="44"/>
      <c r="AJ4440" s="252"/>
      <c r="AK4440" s="53">
        <f>AK$683</f>
        <v>0</v>
      </c>
      <c r="AL4440" s="53"/>
      <c r="AM4440" s="53"/>
      <c r="AN4440" s="44"/>
    </row>
    <row r="4441" spans="1:40" outlineLevel="2">
      <c r="A4441" s="882">
        <f>ROW()</f>
        <v>4441</v>
      </c>
      <c r="B4441" s="453"/>
      <c r="D4441" s="1205" t="s">
        <v>33</v>
      </c>
      <c r="E4441" s="1205"/>
      <c r="F4441" s="1205"/>
      <c r="G4441" s="1205"/>
      <c r="H4441" s="4"/>
      <c r="I4441" s="4"/>
      <c r="J4441" s="329"/>
      <c r="K4441" s="4"/>
      <c r="L4441" s="4"/>
      <c r="M4441" s="4"/>
      <c r="N4441" s="4"/>
      <c r="O4441" s="329"/>
      <c r="P4441" s="4"/>
      <c r="Q4441" s="4"/>
      <c r="R4441" s="4"/>
      <c r="S4441" s="316"/>
      <c r="T4441" s="53"/>
      <c r="U4441" s="53"/>
      <c r="V4441" s="53"/>
      <c r="W4441" s="53"/>
      <c r="X4441" s="44"/>
      <c r="Y4441" s="252"/>
      <c r="Z4441" s="53"/>
      <c r="AA4441" s="53"/>
      <c r="AB4441" s="53"/>
      <c r="AC4441" s="53"/>
      <c r="AD4441" s="44"/>
      <c r="AE4441" s="252"/>
      <c r="AF4441" s="53"/>
      <c r="AG4441" s="53"/>
      <c r="AH4441" s="53"/>
      <c r="AI4441" s="44"/>
      <c r="AJ4441" s="252"/>
      <c r="AK4441" s="53">
        <f>AK$684</f>
        <v>0</v>
      </c>
      <c r="AL4441" s="53"/>
      <c r="AM4441" s="53"/>
      <c r="AN4441" s="44"/>
    </row>
    <row r="4442" spans="1:40" outlineLevel="2">
      <c r="A4442" s="882">
        <f>ROW()</f>
        <v>4442</v>
      </c>
      <c r="B4442" s="453"/>
      <c r="D4442" s="1205" t="s">
        <v>27</v>
      </c>
      <c r="E4442" s="1205"/>
      <c r="F4442" s="1205"/>
      <c r="G4442" s="1205"/>
      <c r="H4442" s="4"/>
      <c r="I4442" s="4"/>
      <c r="J4442" s="329"/>
      <c r="K4442" s="4"/>
      <c r="L4442" s="4"/>
      <c r="M4442" s="4"/>
      <c r="N4442" s="4"/>
      <c r="O4442" s="329"/>
      <c r="P4442" s="4"/>
      <c r="Q4442" s="4"/>
      <c r="R4442" s="4"/>
      <c r="S4442" s="316"/>
      <c r="T4442" s="53"/>
      <c r="U4442" s="53"/>
      <c r="V4442" s="53"/>
      <c r="W4442" s="53"/>
      <c r="X4442" s="44"/>
      <c r="Y4442" s="252"/>
      <c r="Z4442" s="53"/>
      <c r="AA4442" s="53"/>
      <c r="AB4442" s="53"/>
      <c r="AC4442" s="53"/>
      <c r="AD4442" s="44"/>
      <c r="AE4442" s="252"/>
      <c r="AF4442" s="53"/>
      <c r="AG4442" s="53"/>
      <c r="AH4442" s="53"/>
      <c r="AI4442" s="44"/>
      <c r="AJ4442" s="252"/>
      <c r="AK4442" s="53">
        <f>AK$685</f>
        <v>0</v>
      </c>
      <c r="AL4442" s="53"/>
      <c r="AM4442" s="53"/>
      <c r="AN4442" s="44"/>
    </row>
    <row r="4443" spans="1:40" outlineLevel="2">
      <c r="A4443" s="882">
        <f>ROW()</f>
        <v>4443</v>
      </c>
      <c r="B4443" s="453"/>
      <c r="D4443" s="1205" t="s">
        <v>34</v>
      </c>
      <c r="E4443" s="1205"/>
      <c r="F4443" s="1205"/>
      <c r="G4443" s="1205"/>
      <c r="H4443" s="4"/>
      <c r="I4443" s="4"/>
      <c r="J4443" s="329"/>
      <c r="K4443" s="4"/>
      <c r="L4443" s="4"/>
      <c r="M4443" s="4"/>
      <c r="N4443" s="4"/>
      <c r="O4443" s="329"/>
      <c r="P4443" s="4"/>
      <c r="Q4443" s="4"/>
      <c r="R4443" s="4"/>
      <c r="S4443" s="316"/>
      <c r="T4443" s="53"/>
      <c r="U4443" s="53"/>
      <c r="V4443" s="53"/>
      <c r="W4443" s="53"/>
      <c r="X4443" s="44"/>
      <c r="Y4443" s="252"/>
      <c r="Z4443" s="53"/>
      <c r="AA4443" s="53"/>
      <c r="AB4443" s="53"/>
      <c r="AC4443" s="53"/>
      <c r="AD4443" s="44"/>
      <c r="AE4443" s="252"/>
      <c r="AF4443" s="53"/>
      <c r="AG4443" s="53"/>
      <c r="AH4443" s="53"/>
      <c r="AI4443" s="44"/>
      <c r="AJ4443" s="252"/>
      <c r="AK4443" s="53">
        <f>AK$686</f>
        <v>0</v>
      </c>
      <c r="AL4443" s="53"/>
      <c r="AM4443" s="53"/>
      <c r="AN4443" s="44"/>
    </row>
    <row r="4444" spans="1:40" outlineLevel="2">
      <c r="A4444" s="882">
        <f>ROW()</f>
        <v>4444</v>
      </c>
      <c r="B4444" s="453"/>
      <c r="D4444" s="1205" t="s">
        <v>35</v>
      </c>
      <c r="E4444" s="1205"/>
      <c r="F4444" s="1205"/>
      <c r="G4444" s="1205"/>
      <c r="H4444" s="4"/>
      <c r="I4444" s="4"/>
      <c r="J4444" s="329"/>
      <c r="K4444" s="4"/>
      <c r="L4444" s="4"/>
      <c r="M4444" s="4"/>
      <c r="N4444" s="4"/>
      <c r="O4444" s="329"/>
      <c r="P4444" s="4"/>
      <c r="Q4444" s="4"/>
      <c r="R4444" s="4"/>
      <c r="S4444" s="316"/>
      <c r="T4444" s="53"/>
      <c r="U4444" s="53"/>
      <c r="V4444" s="53"/>
      <c r="W4444" s="53"/>
      <c r="X4444" s="44"/>
      <c r="Y4444" s="252"/>
      <c r="Z4444" s="53"/>
      <c r="AA4444" s="53"/>
      <c r="AB4444" s="53"/>
      <c r="AC4444" s="53"/>
      <c r="AD4444" s="44"/>
      <c r="AE4444" s="252"/>
      <c r="AF4444" s="53"/>
      <c r="AG4444" s="53"/>
      <c r="AH4444" s="53"/>
      <c r="AI4444" s="44"/>
      <c r="AJ4444" s="252"/>
      <c r="AK4444" s="53">
        <f>AK$687</f>
        <v>0</v>
      </c>
      <c r="AL4444" s="53"/>
      <c r="AM4444" s="53"/>
      <c r="AN4444" s="44"/>
    </row>
    <row r="4445" spans="1:40" outlineLevel="2">
      <c r="A4445" s="882">
        <f>ROW()</f>
        <v>4445</v>
      </c>
      <c r="B4445" s="453"/>
      <c r="D4445" s="1205" t="s">
        <v>302</v>
      </c>
      <c r="E4445" s="1205"/>
      <c r="F4445" s="1205"/>
      <c r="G4445" s="1205"/>
      <c r="H4445" s="4"/>
      <c r="I4445" s="4"/>
      <c r="J4445" s="329"/>
      <c r="K4445" s="4"/>
      <c r="L4445" s="4"/>
      <c r="M4445" s="4"/>
      <c r="N4445" s="4"/>
      <c r="O4445" s="329"/>
      <c r="P4445" s="4"/>
      <c r="Q4445" s="4"/>
      <c r="R4445" s="4"/>
      <c r="S4445" s="316"/>
      <c r="T4445" s="53"/>
      <c r="U4445" s="53"/>
      <c r="V4445" s="53"/>
      <c r="W4445" s="53"/>
      <c r="X4445" s="44"/>
      <c r="Y4445" s="252"/>
      <c r="Z4445" s="53"/>
      <c r="AA4445" s="53"/>
      <c r="AB4445" s="53"/>
      <c r="AC4445" s="53"/>
      <c r="AD4445" s="44"/>
      <c r="AE4445" s="252"/>
      <c r="AF4445" s="53"/>
      <c r="AG4445" s="53"/>
      <c r="AH4445" s="53"/>
      <c r="AI4445" s="44"/>
      <c r="AJ4445" s="252"/>
      <c r="AK4445" s="53">
        <f>AK$688</f>
        <v>0</v>
      </c>
      <c r="AL4445" s="53"/>
      <c r="AM4445" s="53"/>
      <c r="AN4445" s="44"/>
    </row>
    <row r="4446" spans="1:40" outlineLevel="2">
      <c r="A4446" s="882">
        <f>ROW()</f>
        <v>4446</v>
      </c>
      <c r="B4446" s="453"/>
      <c r="D4446" s="1205" t="s">
        <v>36</v>
      </c>
      <c r="E4446" s="1205"/>
      <c r="F4446" s="1205"/>
      <c r="G4446" s="1205"/>
      <c r="H4446" s="4"/>
      <c r="I4446" s="4"/>
      <c r="J4446" s="329"/>
      <c r="K4446" s="4"/>
      <c r="L4446" s="4"/>
      <c r="M4446" s="4"/>
      <c r="N4446" s="4"/>
      <c r="O4446" s="329"/>
      <c r="P4446" s="4"/>
      <c r="Q4446" s="4"/>
      <c r="R4446" s="4"/>
      <c r="S4446" s="316"/>
      <c r="T4446" s="53"/>
      <c r="U4446" s="53"/>
      <c r="V4446" s="53"/>
      <c r="W4446" s="53"/>
      <c r="X4446" s="44"/>
      <c r="Y4446" s="252"/>
      <c r="Z4446" s="53"/>
      <c r="AA4446" s="53"/>
      <c r="AB4446" s="53"/>
      <c r="AC4446" s="53"/>
      <c r="AD4446" s="44"/>
      <c r="AE4446" s="252"/>
      <c r="AF4446" s="53"/>
      <c r="AG4446" s="53"/>
      <c r="AH4446" s="53"/>
      <c r="AI4446" s="44"/>
      <c r="AJ4446" s="252"/>
      <c r="AK4446" s="53">
        <f>AK$689</f>
        <v>0</v>
      </c>
      <c r="AL4446" s="53"/>
      <c r="AM4446" s="53"/>
      <c r="AN4446" s="44"/>
    </row>
    <row r="4447" spans="1:40" outlineLevel="2">
      <c r="A4447" s="882">
        <f>ROW()</f>
        <v>4447</v>
      </c>
      <c r="B4447" s="453"/>
      <c r="D4447" s="1205" t="s">
        <v>583</v>
      </c>
      <c r="E4447" s="1205"/>
      <c r="F4447" s="1205"/>
      <c r="G4447" s="1205"/>
      <c r="H4447" s="4"/>
      <c r="I4447" s="4"/>
      <c r="J4447" s="329"/>
      <c r="K4447" s="4"/>
      <c r="L4447" s="4"/>
      <c r="M4447" s="4"/>
      <c r="N4447" s="4"/>
      <c r="O4447" s="329"/>
      <c r="P4447" s="4"/>
      <c r="Q4447" s="4"/>
      <c r="R4447" s="4"/>
      <c r="S4447" s="316"/>
      <c r="T4447" s="53"/>
      <c r="U4447" s="53"/>
      <c r="V4447" s="53"/>
      <c r="W4447" s="53"/>
      <c r="X4447" s="44"/>
      <c r="Y4447" s="252"/>
      <c r="Z4447" s="53"/>
      <c r="AA4447" s="53"/>
      <c r="AB4447" s="53"/>
      <c r="AC4447" s="53"/>
      <c r="AD4447" s="44"/>
      <c r="AE4447" s="252"/>
      <c r="AF4447" s="53"/>
      <c r="AG4447" s="53"/>
      <c r="AH4447" s="53"/>
      <c r="AI4447" s="44"/>
      <c r="AJ4447" s="252"/>
      <c r="AK4447" s="53">
        <f>AK$690</f>
        <v>0</v>
      </c>
      <c r="AL4447" s="53"/>
      <c r="AM4447" s="53"/>
      <c r="AN4447" s="44"/>
    </row>
    <row r="4448" spans="1:40" outlineLevel="2">
      <c r="A4448" s="882">
        <f>ROW()</f>
        <v>4448</v>
      </c>
      <c r="B4448" s="453"/>
      <c r="D4448" s="1205" t="s">
        <v>81</v>
      </c>
      <c r="E4448" s="1205"/>
      <c r="F4448" s="1205"/>
      <c r="G4448" s="1205"/>
      <c r="H4448" s="4"/>
      <c r="I4448" s="4"/>
      <c r="J4448" s="329"/>
      <c r="K4448" s="4"/>
      <c r="L4448" s="4"/>
      <c r="M4448" s="4"/>
      <c r="N4448" s="4"/>
      <c r="O4448" s="329"/>
      <c r="P4448" s="4"/>
      <c r="Q4448" s="4"/>
      <c r="R4448" s="4"/>
      <c r="S4448" s="316"/>
      <c r="T4448" s="53"/>
      <c r="U4448" s="53"/>
      <c r="V4448" s="53"/>
      <c r="W4448" s="53"/>
      <c r="X4448" s="44"/>
      <c r="Y4448" s="252"/>
      <c r="Z4448" s="53"/>
      <c r="AA4448" s="53"/>
      <c r="AB4448" s="53"/>
      <c r="AC4448" s="53"/>
      <c r="AD4448" s="44"/>
      <c r="AE4448" s="252"/>
      <c r="AF4448" s="53"/>
      <c r="AG4448" s="53"/>
      <c r="AH4448" s="53"/>
      <c r="AI4448" s="44"/>
      <c r="AJ4448" s="252"/>
      <c r="AK4448" s="53">
        <f>AK$691</f>
        <v>0</v>
      </c>
      <c r="AL4448" s="53"/>
      <c r="AM4448" s="53"/>
      <c r="AN4448" s="44"/>
    </row>
    <row r="4449" spans="1:40" outlineLevel="2">
      <c r="A4449" s="882">
        <f>ROW()</f>
        <v>4449</v>
      </c>
      <c r="B4449" s="453"/>
      <c r="D4449" s="1205" t="s">
        <v>28</v>
      </c>
      <c r="E4449" s="1205"/>
      <c r="F4449" s="1205"/>
      <c r="G4449" s="1205"/>
      <c r="H4449" s="4"/>
      <c r="I4449" s="4"/>
      <c r="J4449" s="329"/>
      <c r="K4449" s="4"/>
      <c r="L4449" s="4"/>
      <c r="M4449" s="4"/>
      <c r="N4449" s="4"/>
      <c r="O4449" s="329"/>
      <c r="P4449" s="4"/>
      <c r="Q4449" s="4"/>
      <c r="R4449" s="4"/>
      <c r="S4449" s="316"/>
      <c r="T4449" s="53"/>
      <c r="U4449" s="53"/>
      <c r="V4449" s="53"/>
      <c r="W4449" s="53"/>
      <c r="X4449" s="44"/>
      <c r="Y4449" s="252"/>
      <c r="Z4449" s="53"/>
      <c r="AA4449" s="53"/>
      <c r="AB4449" s="53"/>
      <c r="AC4449" s="53"/>
      <c r="AD4449" s="44"/>
      <c r="AE4449" s="252"/>
      <c r="AF4449" s="53"/>
      <c r="AG4449" s="53"/>
      <c r="AH4449" s="53"/>
      <c r="AI4449" s="44"/>
      <c r="AJ4449" s="252"/>
      <c r="AK4449" s="53">
        <f>AK$692</f>
        <v>0</v>
      </c>
      <c r="AL4449" s="53"/>
      <c r="AM4449" s="53"/>
      <c r="AN4449" s="44"/>
    </row>
    <row r="4450" spans="1:40" outlineLevel="2">
      <c r="A4450" s="882">
        <f>ROW()</f>
        <v>4450</v>
      </c>
      <c r="B4450" s="453"/>
      <c r="D4450" s="1206" t="s">
        <v>443</v>
      </c>
      <c r="E4450" s="1206"/>
      <c r="F4450" s="1206"/>
      <c r="G4450" s="1206"/>
      <c r="H4450" s="28"/>
      <c r="I4450" s="28"/>
      <c r="J4450" s="1207"/>
      <c r="K4450" s="28"/>
      <c r="L4450" s="28"/>
      <c r="M4450" s="28"/>
      <c r="N4450" s="28"/>
      <c r="O4450" s="1207"/>
      <c r="P4450" s="28"/>
      <c r="Q4450" s="28"/>
      <c r="R4450" s="28"/>
      <c r="S4450" s="317"/>
      <c r="T4450" s="54"/>
      <c r="U4450" s="54"/>
      <c r="V4450" s="54"/>
      <c r="W4450" s="54"/>
      <c r="X4450" s="46"/>
      <c r="Y4450" s="253"/>
      <c r="Z4450" s="54"/>
      <c r="AA4450" s="54"/>
      <c r="AB4450" s="54"/>
      <c r="AC4450" s="54"/>
      <c r="AD4450" s="46"/>
      <c r="AE4450" s="253"/>
      <c r="AF4450" s="54"/>
      <c r="AG4450" s="54"/>
      <c r="AH4450" s="54"/>
      <c r="AI4450" s="46"/>
      <c r="AJ4450" s="253"/>
      <c r="AK4450" s="54">
        <f>AK$693</f>
        <v>0</v>
      </c>
      <c r="AL4450" s="54"/>
      <c r="AM4450" s="54"/>
      <c r="AN4450" s="46"/>
    </row>
    <row r="4451" spans="1:40" outlineLevel="2">
      <c r="A4451" s="882">
        <f>ROW()</f>
        <v>4451</v>
      </c>
      <c r="B4451" s="453"/>
      <c r="D4451" s="452" t="s">
        <v>24</v>
      </c>
      <c r="H4451" s="458"/>
      <c r="I4451" s="458"/>
      <c r="J4451" s="459"/>
      <c r="K4451" s="458"/>
      <c r="L4451" s="458"/>
      <c r="M4451" s="458"/>
      <c r="N4451" s="458"/>
      <c r="O4451" s="459"/>
      <c r="P4451" s="458"/>
      <c r="Q4451" s="458"/>
      <c r="R4451" s="458"/>
      <c r="S4451" s="463"/>
      <c r="T4451" s="444">
        <f t="shared" ref="T4451:AH4451" si="3112">SUM(T4435:T4450)</f>
        <v>0</v>
      </c>
      <c r="U4451" s="444">
        <f t="shared" si="3112"/>
        <v>0</v>
      </c>
      <c r="V4451" s="444">
        <f t="shared" si="3112"/>
        <v>0</v>
      </c>
      <c r="W4451" s="444">
        <f t="shared" si="3112"/>
        <v>0</v>
      </c>
      <c r="X4451" s="445">
        <f t="shared" si="3112"/>
        <v>0</v>
      </c>
      <c r="Y4451" s="466">
        <f t="shared" si="3112"/>
        <v>0</v>
      </c>
      <c r="Z4451" s="444">
        <f t="shared" si="3112"/>
        <v>0</v>
      </c>
      <c r="AA4451" s="444">
        <f t="shared" si="3112"/>
        <v>0</v>
      </c>
      <c r="AB4451" s="444">
        <f t="shared" si="3112"/>
        <v>0</v>
      </c>
      <c r="AC4451" s="444">
        <f t="shared" si="3112"/>
        <v>0</v>
      </c>
      <c r="AD4451" s="445">
        <f t="shared" si="3112"/>
        <v>0</v>
      </c>
      <c r="AE4451" s="466">
        <f t="shared" si="3112"/>
        <v>0</v>
      </c>
      <c r="AF4451" s="444">
        <f t="shared" si="3112"/>
        <v>0</v>
      </c>
      <c r="AG4451" s="444">
        <f t="shared" si="3112"/>
        <v>0</v>
      </c>
      <c r="AH4451" s="444">
        <f t="shared" si="3112"/>
        <v>0</v>
      </c>
      <c r="AI4451" s="445"/>
      <c r="AJ4451" s="466"/>
      <c r="AK4451" s="444">
        <f>SUM(AK4435:AK4450)</f>
        <v>0</v>
      </c>
      <c r="AL4451" s="444">
        <f>SUM(AL4435:AL4450)</f>
        <v>0</v>
      </c>
      <c r="AM4451" s="444">
        <f>SUM(AM4435:AM4450)</f>
        <v>0</v>
      </c>
      <c r="AN4451" s="445">
        <f>SUM(AN4435:AN4450)</f>
        <v>0</v>
      </c>
    </row>
    <row r="4452" spans="1:40" outlineLevel="1">
      <c r="A4452" s="732" t="s">
        <v>21</v>
      </c>
      <c r="B4452" s="733"/>
      <c r="C4452" s="881"/>
      <c r="D4452" s="733"/>
      <c r="E4452" s="733"/>
      <c r="F4452" s="733"/>
      <c r="G4452" s="733"/>
      <c r="H4452" s="733"/>
      <c r="I4452" s="730"/>
      <c r="J4452" s="729"/>
      <c r="K4452" s="730"/>
      <c r="L4452" s="730"/>
      <c r="M4452" s="730"/>
      <c r="N4452" s="730"/>
      <c r="O4452" s="729"/>
      <c r="P4452" s="730"/>
      <c r="Q4452" s="730"/>
      <c r="R4452" s="730"/>
      <c r="S4452" s="731"/>
      <c r="T4452" s="730"/>
      <c r="U4452" s="730"/>
      <c r="V4452" s="730"/>
      <c r="W4452" s="730"/>
      <c r="X4452" s="731"/>
      <c r="Y4452" s="729"/>
      <c r="Z4452" s="730"/>
      <c r="AA4452" s="730"/>
      <c r="AB4452" s="730"/>
      <c r="AC4452" s="730"/>
      <c r="AD4452" s="731"/>
      <c r="AE4452" s="729"/>
      <c r="AF4452" s="730"/>
      <c r="AG4452" s="730"/>
      <c r="AH4452" s="730"/>
      <c r="AI4452" s="731"/>
      <c r="AJ4452" s="729"/>
      <c r="AK4452" s="730"/>
      <c r="AL4452" s="730"/>
      <c r="AM4452" s="730"/>
      <c r="AN4452" s="731"/>
    </row>
    <row r="4453" spans="1:40" outlineLevel="2">
      <c r="A4453" s="882">
        <f>ROW()</f>
        <v>4453</v>
      </c>
      <c r="B4453" s="453"/>
      <c r="D4453" s="452" t="s">
        <v>300</v>
      </c>
      <c r="H4453" s="458"/>
      <c r="I4453" s="458"/>
      <c r="J4453" s="459"/>
      <c r="K4453" s="458"/>
      <c r="L4453" s="458"/>
      <c r="M4453" s="458"/>
      <c r="N4453" s="458"/>
      <c r="O4453" s="443"/>
      <c r="P4453" s="439"/>
      <c r="Q4453" s="439"/>
      <c r="R4453" s="439"/>
      <c r="S4453" s="440"/>
      <c r="T4453" s="439"/>
      <c r="U4453" s="439"/>
      <c r="V4453" s="439"/>
      <c r="W4453" s="439"/>
      <c r="X4453" s="440"/>
      <c r="Y4453" s="443"/>
      <c r="Z4453" s="439"/>
      <c r="AA4453" s="439"/>
      <c r="AB4453" s="439"/>
      <c r="AC4453" s="439"/>
      <c r="AD4453" s="440"/>
      <c r="AE4453" s="443"/>
      <c r="AF4453" s="439"/>
      <c r="AG4453" s="439"/>
      <c r="AH4453" s="439"/>
      <c r="AI4453" s="440"/>
      <c r="AJ4453" s="443"/>
      <c r="AK4453" s="439"/>
      <c r="AL4453" s="439">
        <f t="shared" ref="AL4453:AN4468" si="3113">-IF($D4453="Land",0,IF(AL4399&lt;0,AL4399,IF(AL4381&lt;1,AL4399,MAX(MIN(IF(AL4399&gt;0,(AL4399/AL4381),0),AL4399),0)*AL$9)))</f>
        <v>-3.6935647275265514E-2</v>
      </c>
      <c r="AM4453" s="439">
        <f t="shared" si="3113"/>
        <v>-3.6935647275265514E-2</v>
      </c>
      <c r="AN4453" s="440">
        <f t="shared" si="3113"/>
        <v>-3.6935647275265514E-2</v>
      </c>
    </row>
    <row r="4454" spans="1:40" outlineLevel="2">
      <c r="A4454" s="882">
        <f>ROW()</f>
        <v>4454</v>
      </c>
      <c r="B4454" s="453"/>
      <c r="D4454" s="452" t="s">
        <v>301</v>
      </c>
      <c r="H4454" s="458"/>
      <c r="I4454" s="458"/>
      <c r="J4454" s="459"/>
      <c r="K4454" s="458"/>
      <c r="L4454" s="458"/>
      <c r="M4454" s="458"/>
      <c r="N4454" s="458"/>
      <c r="O4454" s="443"/>
      <c r="P4454" s="439"/>
      <c r="Q4454" s="439"/>
      <c r="R4454" s="439"/>
      <c r="S4454" s="440"/>
      <c r="T4454" s="439"/>
      <c r="U4454" s="439"/>
      <c r="V4454" s="439"/>
      <c r="W4454" s="439"/>
      <c r="X4454" s="440"/>
      <c r="Y4454" s="443"/>
      <c r="Z4454" s="439"/>
      <c r="AA4454" s="439"/>
      <c r="AB4454" s="439"/>
      <c r="AC4454" s="439"/>
      <c r="AD4454" s="440"/>
      <c r="AE4454" s="443"/>
      <c r="AF4454" s="439"/>
      <c r="AG4454" s="439"/>
      <c r="AH4454" s="439"/>
      <c r="AI4454" s="440"/>
      <c r="AJ4454" s="443"/>
      <c r="AK4454" s="439"/>
      <c r="AL4454" s="439">
        <f t="shared" si="3113"/>
        <v>0</v>
      </c>
      <c r="AM4454" s="439">
        <f t="shared" si="3113"/>
        <v>0</v>
      </c>
      <c r="AN4454" s="440">
        <f t="shared" si="3113"/>
        <v>0</v>
      </c>
    </row>
    <row r="4455" spans="1:40" outlineLevel="2">
      <c r="A4455" s="882">
        <f>ROW()</f>
        <v>4455</v>
      </c>
      <c r="B4455" s="453"/>
      <c r="D4455" s="452" t="s">
        <v>29</v>
      </c>
      <c r="H4455" s="458"/>
      <c r="I4455" s="458"/>
      <c r="J4455" s="459"/>
      <c r="K4455" s="458"/>
      <c r="L4455" s="458"/>
      <c r="M4455" s="458"/>
      <c r="N4455" s="458"/>
      <c r="O4455" s="443"/>
      <c r="P4455" s="439"/>
      <c r="Q4455" s="439"/>
      <c r="R4455" s="439"/>
      <c r="S4455" s="440"/>
      <c r="T4455" s="439"/>
      <c r="U4455" s="439"/>
      <c r="V4455" s="439"/>
      <c r="W4455" s="439"/>
      <c r="X4455" s="440"/>
      <c r="Y4455" s="443"/>
      <c r="Z4455" s="439"/>
      <c r="AA4455" s="439"/>
      <c r="AB4455" s="439"/>
      <c r="AC4455" s="439"/>
      <c r="AD4455" s="440"/>
      <c r="AE4455" s="443"/>
      <c r="AF4455" s="439"/>
      <c r="AG4455" s="439"/>
      <c r="AH4455" s="439"/>
      <c r="AI4455" s="440"/>
      <c r="AJ4455" s="443"/>
      <c r="AK4455" s="439"/>
      <c r="AL4455" s="439">
        <f t="shared" si="3113"/>
        <v>0</v>
      </c>
      <c r="AM4455" s="439">
        <f t="shared" si="3113"/>
        <v>0</v>
      </c>
      <c r="AN4455" s="440">
        <f t="shared" si="3113"/>
        <v>0</v>
      </c>
    </row>
    <row r="4456" spans="1:40" outlineLevel="2">
      <c r="A4456" s="882">
        <f>ROW()</f>
        <v>4456</v>
      </c>
      <c r="B4456" s="453"/>
      <c r="D4456" s="452" t="s">
        <v>30</v>
      </c>
      <c r="H4456" s="458"/>
      <c r="I4456" s="458"/>
      <c r="J4456" s="459"/>
      <c r="K4456" s="458"/>
      <c r="L4456" s="458"/>
      <c r="M4456" s="458"/>
      <c r="N4456" s="458"/>
      <c r="O4456" s="443"/>
      <c r="P4456" s="439"/>
      <c r="Q4456" s="439"/>
      <c r="R4456" s="439"/>
      <c r="S4456" s="440"/>
      <c r="T4456" s="439"/>
      <c r="U4456" s="439"/>
      <c r="V4456" s="439"/>
      <c r="W4456" s="439"/>
      <c r="X4456" s="440"/>
      <c r="Y4456" s="443"/>
      <c r="Z4456" s="439"/>
      <c r="AA4456" s="439"/>
      <c r="AB4456" s="439"/>
      <c r="AC4456" s="439"/>
      <c r="AD4456" s="440"/>
      <c r="AE4456" s="443"/>
      <c r="AF4456" s="439"/>
      <c r="AG4456" s="439"/>
      <c r="AH4456" s="439"/>
      <c r="AI4456" s="440"/>
      <c r="AJ4456" s="443"/>
      <c r="AK4456" s="439"/>
      <c r="AL4456" s="439">
        <f t="shared" si="3113"/>
        <v>-0.65752010555771212</v>
      </c>
      <c r="AM4456" s="439">
        <f t="shared" si="3113"/>
        <v>-0.65752010555771212</v>
      </c>
      <c r="AN4456" s="440">
        <f t="shared" si="3113"/>
        <v>-0.65752010555771201</v>
      </c>
    </row>
    <row r="4457" spans="1:40" outlineLevel="2">
      <c r="A4457" s="882">
        <f>ROW()</f>
        <v>4457</v>
      </c>
      <c r="B4457" s="453"/>
      <c r="D4457" s="452" t="s">
        <v>31</v>
      </c>
      <c r="H4457" s="458"/>
      <c r="I4457" s="458"/>
      <c r="J4457" s="459"/>
      <c r="K4457" s="458"/>
      <c r="L4457" s="458"/>
      <c r="M4457" s="458"/>
      <c r="N4457" s="458"/>
      <c r="O4457" s="443"/>
      <c r="P4457" s="439"/>
      <c r="Q4457" s="439"/>
      <c r="R4457" s="439"/>
      <c r="S4457" s="440"/>
      <c r="T4457" s="439"/>
      <c r="U4457" s="439"/>
      <c r="V4457" s="439"/>
      <c r="W4457" s="439"/>
      <c r="X4457" s="440"/>
      <c r="Y4457" s="443"/>
      <c r="Z4457" s="439"/>
      <c r="AA4457" s="439"/>
      <c r="AB4457" s="439"/>
      <c r="AC4457" s="439"/>
      <c r="AD4457" s="440"/>
      <c r="AE4457" s="443"/>
      <c r="AF4457" s="439"/>
      <c r="AG4457" s="439"/>
      <c r="AH4457" s="439"/>
      <c r="AI4457" s="440"/>
      <c r="AJ4457" s="443"/>
      <c r="AK4457" s="439"/>
      <c r="AL4457" s="439">
        <f t="shared" si="3113"/>
        <v>0</v>
      </c>
      <c r="AM4457" s="439">
        <f t="shared" si="3113"/>
        <v>0</v>
      </c>
      <c r="AN4457" s="440">
        <f t="shared" si="3113"/>
        <v>0</v>
      </c>
    </row>
    <row r="4458" spans="1:40" outlineLevel="2">
      <c r="A4458" s="882">
        <f>ROW()</f>
        <v>4458</v>
      </c>
      <c r="B4458" s="453"/>
      <c r="D4458" s="452" t="s">
        <v>32</v>
      </c>
      <c r="H4458" s="458"/>
      <c r="I4458" s="458"/>
      <c r="J4458" s="459"/>
      <c r="K4458" s="458"/>
      <c r="L4458" s="458"/>
      <c r="M4458" s="458"/>
      <c r="N4458" s="458"/>
      <c r="O4458" s="443"/>
      <c r="P4458" s="439"/>
      <c r="Q4458" s="439"/>
      <c r="R4458" s="439"/>
      <c r="S4458" s="440"/>
      <c r="T4458" s="439"/>
      <c r="U4458" s="439"/>
      <c r="V4458" s="439"/>
      <c r="W4458" s="439"/>
      <c r="X4458" s="440"/>
      <c r="Y4458" s="443"/>
      <c r="Z4458" s="439"/>
      <c r="AA4458" s="439"/>
      <c r="AB4458" s="439"/>
      <c r="AC4458" s="439"/>
      <c r="AD4458" s="440"/>
      <c r="AE4458" s="443"/>
      <c r="AF4458" s="439"/>
      <c r="AG4458" s="439"/>
      <c r="AH4458" s="439"/>
      <c r="AI4458" s="440"/>
      <c r="AJ4458" s="443"/>
      <c r="AK4458" s="439"/>
      <c r="AL4458" s="439">
        <f t="shared" si="3113"/>
        <v>-5.4375673371926378E-2</v>
      </c>
      <c r="AM4458" s="439">
        <f t="shared" si="3113"/>
        <v>-5.4375673371926378E-2</v>
      </c>
      <c r="AN4458" s="440">
        <f t="shared" si="3113"/>
        <v>-5.4375673371926371E-2</v>
      </c>
    </row>
    <row r="4459" spans="1:40" outlineLevel="2">
      <c r="A4459" s="882">
        <f>ROW()</f>
        <v>4459</v>
      </c>
      <c r="B4459" s="453"/>
      <c r="D4459" s="452" t="s">
        <v>33</v>
      </c>
      <c r="H4459" s="458"/>
      <c r="I4459" s="458"/>
      <c r="J4459" s="459"/>
      <c r="K4459" s="458"/>
      <c r="L4459" s="458"/>
      <c r="M4459" s="458"/>
      <c r="N4459" s="458"/>
      <c r="O4459" s="443"/>
      <c r="P4459" s="439"/>
      <c r="Q4459" s="439"/>
      <c r="R4459" s="439"/>
      <c r="S4459" s="440"/>
      <c r="T4459" s="439"/>
      <c r="U4459" s="439"/>
      <c r="V4459" s="439"/>
      <c r="W4459" s="439"/>
      <c r="X4459" s="440"/>
      <c r="Y4459" s="443"/>
      <c r="Z4459" s="439"/>
      <c r="AA4459" s="439"/>
      <c r="AB4459" s="439"/>
      <c r="AC4459" s="439"/>
      <c r="AD4459" s="440"/>
      <c r="AE4459" s="443"/>
      <c r="AF4459" s="439"/>
      <c r="AG4459" s="439"/>
      <c r="AH4459" s="439"/>
      <c r="AI4459" s="440"/>
      <c r="AJ4459" s="443"/>
      <c r="AK4459" s="439"/>
      <c r="AL4459" s="439">
        <f t="shared" si="3113"/>
        <v>0</v>
      </c>
      <c r="AM4459" s="439">
        <f t="shared" si="3113"/>
        <v>0</v>
      </c>
      <c r="AN4459" s="440">
        <f t="shared" si="3113"/>
        <v>0</v>
      </c>
    </row>
    <row r="4460" spans="1:40" outlineLevel="2">
      <c r="A4460" s="882">
        <f>ROW()</f>
        <v>4460</v>
      </c>
      <c r="B4460" s="453"/>
      <c r="D4460" s="452" t="s">
        <v>27</v>
      </c>
      <c r="H4460" s="458"/>
      <c r="I4460" s="458"/>
      <c r="J4460" s="459"/>
      <c r="K4460" s="458"/>
      <c r="L4460" s="458"/>
      <c r="M4460" s="458"/>
      <c r="N4460" s="458"/>
      <c r="O4460" s="443"/>
      <c r="P4460" s="439"/>
      <c r="Q4460" s="439"/>
      <c r="R4460" s="439"/>
      <c r="S4460" s="440"/>
      <c r="T4460" s="439"/>
      <c r="U4460" s="439"/>
      <c r="V4460" s="439"/>
      <c r="W4460" s="439"/>
      <c r="X4460" s="440"/>
      <c r="Y4460" s="443"/>
      <c r="Z4460" s="439"/>
      <c r="AA4460" s="439"/>
      <c r="AB4460" s="439"/>
      <c r="AC4460" s="439"/>
      <c r="AD4460" s="440"/>
      <c r="AE4460" s="443"/>
      <c r="AF4460" s="439"/>
      <c r="AG4460" s="439"/>
      <c r="AH4460" s="439"/>
      <c r="AI4460" s="440"/>
      <c r="AJ4460" s="443"/>
      <c r="AK4460" s="439"/>
      <c r="AL4460" s="439">
        <f t="shared" si="3113"/>
        <v>-8.718172790512306E-2</v>
      </c>
      <c r="AM4460" s="439">
        <f t="shared" si="3113"/>
        <v>-8.718172790512306E-2</v>
      </c>
      <c r="AN4460" s="440">
        <f t="shared" si="3113"/>
        <v>-8.718172790512306E-2</v>
      </c>
    </row>
    <row r="4461" spans="1:40" outlineLevel="2">
      <c r="A4461" s="882">
        <f>ROW()</f>
        <v>4461</v>
      </c>
      <c r="B4461" s="453"/>
      <c r="D4461" s="452" t="s">
        <v>34</v>
      </c>
      <c r="H4461" s="458"/>
      <c r="I4461" s="458"/>
      <c r="J4461" s="459"/>
      <c r="K4461" s="458"/>
      <c r="L4461" s="458"/>
      <c r="M4461" s="458"/>
      <c r="N4461" s="458"/>
      <c r="O4461" s="443"/>
      <c r="P4461" s="439"/>
      <c r="Q4461" s="439"/>
      <c r="R4461" s="439"/>
      <c r="S4461" s="440"/>
      <c r="T4461" s="439"/>
      <c r="U4461" s="439"/>
      <c r="V4461" s="439"/>
      <c r="W4461" s="439"/>
      <c r="X4461" s="440"/>
      <c r="Y4461" s="443"/>
      <c r="Z4461" s="439"/>
      <c r="AA4461" s="439"/>
      <c r="AB4461" s="439"/>
      <c r="AC4461" s="439"/>
      <c r="AD4461" s="440"/>
      <c r="AE4461" s="443"/>
      <c r="AF4461" s="439"/>
      <c r="AG4461" s="439"/>
      <c r="AH4461" s="439"/>
      <c r="AI4461" s="440"/>
      <c r="AJ4461" s="443"/>
      <c r="AK4461" s="439"/>
      <c r="AL4461" s="439">
        <f t="shared" si="3113"/>
        <v>-1.4219097598599462</v>
      </c>
      <c r="AM4461" s="439">
        <f t="shared" si="3113"/>
        <v>-1.4219097598599462</v>
      </c>
      <c r="AN4461" s="440">
        <f t="shared" si="3113"/>
        <v>-1.4219097598599464</v>
      </c>
    </row>
    <row r="4462" spans="1:40" outlineLevel="2">
      <c r="A4462" s="882">
        <f>ROW()</f>
        <v>4462</v>
      </c>
      <c r="B4462" s="453"/>
      <c r="D4462" s="452" t="s">
        <v>35</v>
      </c>
      <c r="H4462" s="458"/>
      <c r="I4462" s="458"/>
      <c r="J4462" s="459"/>
      <c r="K4462" s="458"/>
      <c r="L4462" s="458"/>
      <c r="M4462" s="458"/>
      <c r="N4462" s="458"/>
      <c r="O4462" s="443"/>
      <c r="P4462" s="439"/>
      <c r="Q4462" s="439"/>
      <c r="R4462" s="439"/>
      <c r="S4462" s="440"/>
      <c r="T4462" s="439"/>
      <c r="U4462" s="439"/>
      <c r="V4462" s="439"/>
      <c r="W4462" s="439"/>
      <c r="X4462" s="440"/>
      <c r="Y4462" s="443"/>
      <c r="Z4462" s="439"/>
      <c r="AA4462" s="439"/>
      <c r="AB4462" s="439"/>
      <c r="AC4462" s="439"/>
      <c r="AD4462" s="440"/>
      <c r="AE4462" s="443"/>
      <c r="AF4462" s="439"/>
      <c r="AG4462" s="439"/>
      <c r="AH4462" s="439"/>
      <c r="AI4462" s="440"/>
      <c r="AJ4462" s="443"/>
      <c r="AK4462" s="439"/>
      <c r="AL4462" s="439">
        <f t="shared" si="3113"/>
        <v>-9.2671503170376604E-2</v>
      </c>
      <c r="AM4462" s="439">
        <f t="shared" si="3113"/>
        <v>-9.267150317037659E-2</v>
      </c>
      <c r="AN4462" s="440">
        <f t="shared" si="3113"/>
        <v>-9.267150317037659E-2</v>
      </c>
    </row>
    <row r="4463" spans="1:40" outlineLevel="2">
      <c r="A4463" s="882">
        <f>ROW()</f>
        <v>4463</v>
      </c>
      <c r="B4463" s="453"/>
      <c r="D4463" s="452" t="s">
        <v>302</v>
      </c>
      <c r="H4463" s="458"/>
      <c r="I4463" s="458"/>
      <c r="J4463" s="459"/>
      <c r="K4463" s="458"/>
      <c r="L4463" s="458"/>
      <c r="M4463" s="458"/>
      <c r="N4463" s="458"/>
      <c r="O4463" s="443"/>
      <c r="P4463" s="439"/>
      <c r="Q4463" s="439"/>
      <c r="R4463" s="439"/>
      <c r="S4463" s="440"/>
      <c r="T4463" s="439"/>
      <c r="U4463" s="439"/>
      <c r="V4463" s="439"/>
      <c r="W4463" s="439"/>
      <c r="X4463" s="440"/>
      <c r="Y4463" s="443"/>
      <c r="Z4463" s="439"/>
      <c r="AA4463" s="439"/>
      <c r="AB4463" s="439"/>
      <c r="AC4463" s="439"/>
      <c r="AD4463" s="440"/>
      <c r="AE4463" s="443"/>
      <c r="AF4463" s="439"/>
      <c r="AG4463" s="439"/>
      <c r="AH4463" s="439"/>
      <c r="AI4463" s="440"/>
      <c r="AJ4463" s="443"/>
      <c r="AK4463" s="439"/>
      <c r="AL4463" s="439">
        <f t="shared" si="3113"/>
        <v>-0.22871284593738772</v>
      </c>
      <c r="AM4463" s="439">
        <f t="shared" si="3113"/>
        <v>-0.22871284593738769</v>
      </c>
      <c r="AN4463" s="440">
        <f t="shared" si="3113"/>
        <v>-0.22871284593738769</v>
      </c>
    </row>
    <row r="4464" spans="1:40" outlineLevel="2">
      <c r="A4464" s="882">
        <f>ROW()</f>
        <v>4464</v>
      </c>
      <c r="B4464" s="453"/>
      <c r="D4464" s="452" t="s">
        <v>36</v>
      </c>
      <c r="H4464" s="458"/>
      <c r="I4464" s="458"/>
      <c r="J4464" s="459"/>
      <c r="K4464" s="458"/>
      <c r="L4464" s="458"/>
      <c r="M4464" s="458"/>
      <c r="N4464" s="458"/>
      <c r="O4464" s="443"/>
      <c r="P4464" s="439"/>
      <c r="Q4464" s="439"/>
      <c r="R4464" s="439"/>
      <c r="S4464" s="440"/>
      <c r="T4464" s="439"/>
      <c r="U4464" s="439"/>
      <c r="V4464" s="439"/>
      <c r="W4464" s="439"/>
      <c r="X4464" s="440"/>
      <c r="Y4464" s="443"/>
      <c r="Z4464" s="439"/>
      <c r="AA4464" s="439"/>
      <c r="AB4464" s="439"/>
      <c r="AC4464" s="439"/>
      <c r="AD4464" s="440"/>
      <c r="AE4464" s="443"/>
      <c r="AF4464" s="439"/>
      <c r="AG4464" s="439"/>
      <c r="AH4464" s="439"/>
      <c r="AI4464" s="440"/>
      <c r="AJ4464" s="443"/>
      <c r="AK4464" s="439"/>
      <c r="AL4464" s="439">
        <f t="shared" si="3113"/>
        <v>-4.9619724381282877</v>
      </c>
      <c r="AM4464" s="439">
        <f t="shared" si="3113"/>
        <v>-4.9619724381282877</v>
      </c>
      <c r="AN4464" s="440">
        <f t="shared" si="3113"/>
        <v>-4.9619724381282877</v>
      </c>
    </row>
    <row r="4465" spans="1:40" outlineLevel="2">
      <c r="A4465" s="882">
        <f>ROW()</f>
        <v>4465</v>
      </c>
      <c r="B4465" s="453"/>
      <c r="D4465" s="452" t="s">
        <v>583</v>
      </c>
      <c r="H4465" s="458"/>
      <c r="I4465" s="458"/>
      <c r="J4465" s="459"/>
      <c r="K4465" s="458"/>
      <c r="L4465" s="458"/>
      <c r="M4465" s="458"/>
      <c r="N4465" s="458"/>
      <c r="O4465" s="443"/>
      <c r="P4465" s="439"/>
      <c r="Q4465" s="439"/>
      <c r="R4465" s="439"/>
      <c r="S4465" s="440"/>
      <c r="T4465" s="439"/>
      <c r="U4465" s="439"/>
      <c r="V4465" s="439"/>
      <c r="W4465" s="439"/>
      <c r="X4465" s="440"/>
      <c r="Y4465" s="443"/>
      <c r="Z4465" s="439"/>
      <c r="AA4465" s="439"/>
      <c r="AB4465" s="439"/>
      <c r="AC4465" s="439"/>
      <c r="AD4465" s="440"/>
      <c r="AE4465" s="443"/>
      <c r="AF4465" s="439"/>
      <c r="AG4465" s="439"/>
      <c r="AH4465" s="439"/>
      <c r="AI4465" s="440"/>
      <c r="AJ4465" s="443"/>
      <c r="AK4465" s="439"/>
      <c r="AL4465" s="439">
        <f t="shared" si="3113"/>
        <v>-0.3036731038037277</v>
      </c>
      <c r="AM4465" s="439">
        <f t="shared" si="3113"/>
        <v>-0.3036731038037277</v>
      </c>
      <c r="AN4465" s="440">
        <f t="shared" si="3113"/>
        <v>-0.3036731038037277</v>
      </c>
    </row>
    <row r="4466" spans="1:40" outlineLevel="2">
      <c r="A4466" s="882">
        <f>ROW()</f>
        <v>4466</v>
      </c>
      <c r="B4466" s="453"/>
      <c r="D4466" s="452" t="s">
        <v>81</v>
      </c>
      <c r="H4466" s="458"/>
      <c r="I4466" s="458"/>
      <c r="J4466" s="459"/>
      <c r="K4466" s="458"/>
      <c r="L4466" s="458"/>
      <c r="M4466" s="458"/>
      <c r="N4466" s="458"/>
      <c r="O4466" s="443"/>
      <c r="P4466" s="439"/>
      <c r="Q4466" s="439"/>
      <c r="R4466" s="439"/>
      <c r="S4466" s="440"/>
      <c r="T4466" s="439"/>
      <c r="U4466" s="439"/>
      <c r="V4466" s="439"/>
      <c r="W4466" s="439"/>
      <c r="X4466" s="440"/>
      <c r="Y4466" s="443"/>
      <c r="Z4466" s="439"/>
      <c r="AA4466" s="439"/>
      <c r="AB4466" s="439"/>
      <c r="AC4466" s="439"/>
      <c r="AD4466" s="440"/>
      <c r="AE4466" s="443"/>
      <c r="AF4466" s="439"/>
      <c r="AG4466" s="439"/>
      <c r="AH4466" s="439"/>
      <c r="AI4466" s="440"/>
      <c r="AJ4466" s="443"/>
      <c r="AK4466" s="439"/>
      <c r="AL4466" s="439">
        <f t="shared" si="3113"/>
        <v>0</v>
      </c>
      <c r="AM4466" s="439">
        <f t="shared" si="3113"/>
        <v>0</v>
      </c>
      <c r="AN4466" s="440">
        <f t="shared" si="3113"/>
        <v>0</v>
      </c>
    </row>
    <row r="4467" spans="1:40" outlineLevel="2">
      <c r="A4467" s="882">
        <f>ROW()</f>
        <v>4467</v>
      </c>
      <c r="B4467" s="453"/>
      <c r="D4467" s="452" t="s">
        <v>28</v>
      </c>
      <c r="H4467" s="458"/>
      <c r="I4467" s="458"/>
      <c r="J4467" s="459"/>
      <c r="K4467" s="458"/>
      <c r="L4467" s="458"/>
      <c r="M4467" s="458"/>
      <c r="N4467" s="458"/>
      <c r="O4467" s="443"/>
      <c r="P4467" s="439"/>
      <c r="Q4467" s="439"/>
      <c r="R4467" s="439"/>
      <c r="S4467" s="440"/>
      <c r="T4467" s="439"/>
      <c r="U4467" s="439"/>
      <c r="V4467" s="439"/>
      <c r="W4467" s="439"/>
      <c r="X4467" s="440"/>
      <c r="Y4467" s="443"/>
      <c r="Z4467" s="439"/>
      <c r="AA4467" s="439"/>
      <c r="AB4467" s="439"/>
      <c r="AC4467" s="439"/>
      <c r="AD4467" s="440"/>
      <c r="AE4467" s="443"/>
      <c r="AF4467" s="439"/>
      <c r="AG4467" s="439"/>
      <c r="AH4467" s="439"/>
      <c r="AI4467" s="440"/>
      <c r="AJ4467" s="443"/>
      <c r="AK4467" s="439"/>
      <c r="AL4467" s="439">
        <f t="shared" si="3113"/>
        <v>0</v>
      </c>
      <c r="AM4467" s="439">
        <f t="shared" si="3113"/>
        <v>0</v>
      </c>
      <c r="AN4467" s="440">
        <f t="shared" si="3113"/>
        <v>0</v>
      </c>
    </row>
    <row r="4468" spans="1:40" outlineLevel="2">
      <c r="A4468" s="882">
        <f>ROW()</f>
        <v>4468</v>
      </c>
      <c r="B4468" s="453"/>
      <c r="D4468" s="456" t="s">
        <v>443</v>
      </c>
      <c r="E4468" s="456"/>
      <c r="F4468" s="456"/>
      <c r="G4468" s="456"/>
      <c r="H4468" s="460"/>
      <c r="I4468" s="460"/>
      <c r="J4468" s="461"/>
      <c r="K4468" s="460"/>
      <c r="L4468" s="460"/>
      <c r="M4468" s="460"/>
      <c r="N4468" s="460"/>
      <c r="O4468" s="462"/>
      <c r="P4468" s="441"/>
      <c r="Q4468" s="441"/>
      <c r="R4468" s="441"/>
      <c r="S4468" s="442"/>
      <c r="T4468" s="441"/>
      <c r="U4468" s="441"/>
      <c r="V4468" s="441"/>
      <c r="W4468" s="441"/>
      <c r="X4468" s="339"/>
      <c r="Y4468" s="462"/>
      <c r="Z4468" s="441"/>
      <c r="AA4468" s="159"/>
      <c r="AB4468" s="159"/>
      <c r="AC4468" s="159"/>
      <c r="AD4468" s="339"/>
      <c r="AE4468" s="462"/>
      <c r="AF4468" s="159"/>
      <c r="AG4468" s="159"/>
      <c r="AH4468" s="159"/>
      <c r="AI4468" s="339"/>
      <c r="AJ4468" s="462"/>
      <c r="AK4468" s="159"/>
      <c r="AL4468" s="159">
        <f t="shared" si="3113"/>
        <v>0</v>
      </c>
      <c r="AM4468" s="159">
        <f t="shared" si="3113"/>
        <v>0</v>
      </c>
      <c r="AN4468" s="339">
        <f t="shared" si="3113"/>
        <v>0</v>
      </c>
    </row>
    <row r="4469" spans="1:40" outlineLevel="2">
      <c r="A4469" s="882">
        <f>ROW()</f>
        <v>4469</v>
      </c>
      <c r="B4469" s="453"/>
      <c r="D4469" s="452" t="s">
        <v>24</v>
      </c>
      <c r="F4469" s="454"/>
      <c r="G4469" s="454"/>
      <c r="H4469" s="448"/>
      <c r="I4469" s="448"/>
      <c r="J4469" s="464"/>
      <c r="K4469" s="448"/>
      <c r="L4469" s="448"/>
      <c r="M4469" s="448"/>
      <c r="N4469" s="448"/>
      <c r="O4469" s="443"/>
      <c r="P4469" s="439"/>
      <c r="Q4469" s="439"/>
      <c r="R4469" s="439"/>
      <c r="S4469" s="440"/>
      <c r="T4469" s="439"/>
      <c r="U4469" s="439"/>
      <c r="V4469" s="439"/>
      <c r="W4469" s="439"/>
      <c r="X4469" s="440"/>
      <c r="Y4469" s="443"/>
      <c r="Z4469" s="439"/>
      <c r="AA4469" s="439"/>
      <c r="AB4469" s="439"/>
      <c r="AC4469" s="439"/>
      <c r="AD4469" s="440"/>
      <c r="AE4469" s="443"/>
      <c r="AF4469" s="439"/>
      <c r="AG4469" s="439"/>
      <c r="AH4469" s="439"/>
      <c r="AI4469" s="440"/>
      <c r="AJ4469" s="443"/>
      <c r="AK4469" s="439"/>
      <c r="AL4469" s="439">
        <f>SUM(AL4453:AL4468)</f>
        <v>-7.8449528050097523</v>
      </c>
      <c r="AM4469" s="439">
        <f>SUM(AM4453:AM4468)</f>
        <v>-7.8449528050097523</v>
      </c>
      <c r="AN4469" s="440">
        <f>SUM(AN4453:AN4468)</f>
        <v>-7.8449528050097523</v>
      </c>
    </row>
    <row r="4470" spans="1:40" outlineLevel="1">
      <c r="A4470" s="732" t="s">
        <v>299</v>
      </c>
      <c r="B4470" s="733"/>
      <c r="C4470" s="881"/>
      <c r="D4470" s="733"/>
      <c r="E4470" s="733"/>
      <c r="F4470" s="733"/>
      <c r="G4470" s="730"/>
      <c r="H4470" s="733"/>
      <c r="I4470" s="730"/>
      <c r="J4470" s="729"/>
      <c r="K4470" s="730"/>
      <c r="L4470" s="730"/>
      <c r="M4470" s="730"/>
      <c r="N4470" s="730"/>
      <c r="O4470" s="729"/>
      <c r="P4470" s="730"/>
      <c r="Q4470" s="730"/>
      <c r="R4470" s="730"/>
      <c r="S4470" s="731"/>
      <c r="T4470" s="730"/>
      <c r="U4470" s="730"/>
      <c r="V4470" s="730"/>
      <c r="W4470" s="730"/>
      <c r="X4470" s="731"/>
      <c r="Y4470" s="729"/>
      <c r="Z4470" s="730"/>
      <c r="AA4470" s="730"/>
      <c r="AB4470" s="730"/>
      <c r="AC4470" s="730"/>
      <c r="AD4470" s="731"/>
      <c r="AE4470" s="729"/>
      <c r="AF4470" s="730"/>
      <c r="AG4470" s="730"/>
      <c r="AH4470" s="730"/>
      <c r="AI4470" s="731"/>
      <c r="AJ4470" s="729"/>
      <c r="AK4470" s="730"/>
      <c r="AL4470" s="730"/>
      <c r="AM4470" s="730"/>
      <c r="AN4470" s="731"/>
    </row>
    <row r="4471" spans="1:40" outlineLevel="2">
      <c r="A4471" s="882">
        <f>ROW()</f>
        <v>4471</v>
      </c>
      <c r="B4471" s="453"/>
      <c r="D4471" s="452" t="s">
        <v>300</v>
      </c>
      <c r="H4471" s="458"/>
      <c r="I4471" s="458"/>
      <c r="J4471" s="459"/>
      <c r="K4471" s="458"/>
      <c r="L4471" s="458"/>
      <c r="M4471" s="458"/>
      <c r="N4471" s="458"/>
      <c r="O4471" s="324"/>
      <c r="P4471" s="157"/>
      <c r="Q4471" s="157"/>
      <c r="R4471" s="157"/>
      <c r="S4471" s="320"/>
      <c r="T4471" s="157"/>
      <c r="U4471" s="27"/>
      <c r="V4471" s="27"/>
      <c r="W4471" s="27"/>
      <c r="X4471" s="313"/>
      <c r="Y4471" s="324"/>
      <c r="Z4471" s="157"/>
      <c r="AA4471" s="157"/>
      <c r="AB4471" s="157"/>
      <c r="AC4471" s="157"/>
      <c r="AD4471" s="320"/>
      <c r="AE4471" s="324"/>
      <c r="AF4471" s="157"/>
      <c r="AG4471" s="157"/>
      <c r="AH4471" s="157"/>
      <c r="AI4471" s="320"/>
      <c r="AJ4471" s="324"/>
      <c r="AK4471" s="157">
        <f>-Input!AK$696</f>
        <v>0</v>
      </c>
      <c r="AL4471" s="157"/>
      <c r="AM4471" s="157"/>
      <c r="AN4471" s="320"/>
    </row>
    <row r="4472" spans="1:40" outlineLevel="2">
      <c r="A4472" s="882">
        <f>ROW()</f>
        <v>4472</v>
      </c>
      <c r="B4472" s="453"/>
      <c r="D4472" s="452" t="s">
        <v>301</v>
      </c>
      <c r="H4472" s="458"/>
      <c r="I4472" s="458"/>
      <c r="J4472" s="459"/>
      <c r="K4472" s="458"/>
      <c r="L4472" s="458"/>
      <c r="M4472" s="458"/>
      <c r="N4472" s="458"/>
      <c r="O4472" s="324"/>
      <c r="P4472" s="157"/>
      <c r="Q4472" s="157"/>
      <c r="R4472" s="157"/>
      <c r="S4472" s="320"/>
      <c r="T4472" s="157"/>
      <c r="U4472" s="27"/>
      <c r="V4472" s="27"/>
      <c r="W4472" s="27"/>
      <c r="X4472" s="313"/>
      <c r="Y4472" s="324"/>
      <c r="Z4472" s="157"/>
      <c r="AA4472" s="157"/>
      <c r="AB4472" s="157"/>
      <c r="AC4472" s="157"/>
      <c r="AD4472" s="320"/>
      <c r="AE4472" s="324"/>
      <c r="AF4472" s="157"/>
      <c r="AG4472" s="157"/>
      <c r="AH4472" s="157"/>
      <c r="AI4472" s="320"/>
      <c r="AJ4472" s="324"/>
      <c r="AK4472" s="157">
        <f>-Input!AK$697</f>
        <v>0</v>
      </c>
      <c r="AL4472" s="157"/>
      <c r="AM4472" s="157"/>
      <c r="AN4472" s="320"/>
    </row>
    <row r="4473" spans="1:40" outlineLevel="2">
      <c r="A4473" s="882">
        <f>ROW()</f>
        <v>4473</v>
      </c>
      <c r="B4473" s="453"/>
      <c r="D4473" s="452" t="s">
        <v>29</v>
      </c>
      <c r="H4473" s="458"/>
      <c r="I4473" s="458"/>
      <c r="J4473" s="459"/>
      <c r="K4473" s="458"/>
      <c r="L4473" s="458"/>
      <c r="M4473" s="458"/>
      <c r="N4473" s="458"/>
      <c r="O4473" s="324"/>
      <c r="P4473" s="157"/>
      <c r="Q4473" s="157"/>
      <c r="R4473" s="157"/>
      <c r="S4473" s="320"/>
      <c r="T4473" s="157"/>
      <c r="U4473" s="27"/>
      <c r="V4473" s="27"/>
      <c r="W4473" s="27"/>
      <c r="X4473" s="313"/>
      <c r="Y4473" s="324"/>
      <c r="Z4473" s="157"/>
      <c r="AA4473" s="157"/>
      <c r="AB4473" s="157"/>
      <c r="AC4473" s="157"/>
      <c r="AD4473" s="320"/>
      <c r="AE4473" s="324"/>
      <c r="AF4473" s="157"/>
      <c r="AG4473" s="157"/>
      <c r="AH4473" s="157"/>
      <c r="AI4473" s="320"/>
      <c r="AJ4473" s="324"/>
      <c r="AK4473" s="157">
        <f>-Input!AK$698</f>
        <v>0</v>
      </c>
      <c r="AL4473" s="157"/>
      <c r="AM4473" s="157"/>
      <c r="AN4473" s="320"/>
    </row>
    <row r="4474" spans="1:40" outlineLevel="2">
      <c r="A4474" s="882">
        <f>ROW()</f>
        <v>4474</v>
      </c>
      <c r="B4474" s="453"/>
      <c r="D4474" s="452" t="s">
        <v>30</v>
      </c>
      <c r="H4474" s="458"/>
      <c r="I4474" s="458"/>
      <c r="J4474" s="459"/>
      <c r="K4474" s="458"/>
      <c r="L4474" s="458"/>
      <c r="M4474" s="458"/>
      <c r="N4474" s="458"/>
      <c r="O4474" s="324"/>
      <c r="P4474" s="157"/>
      <c r="Q4474" s="157"/>
      <c r="R4474" s="157"/>
      <c r="S4474" s="320"/>
      <c r="T4474" s="157"/>
      <c r="U4474" s="27"/>
      <c r="V4474" s="27"/>
      <c r="W4474" s="27"/>
      <c r="X4474" s="313"/>
      <c r="Y4474" s="324"/>
      <c r="Z4474" s="157"/>
      <c r="AA4474" s="157"/>
      <c r="AB4474" s="157"/>
      <c r="AC4474" s="157"/>
      <c r="AD4474" s="320"/>
      <c r="AE4474" s="324"/>
      <c r="AF4474" s="157"/>
      <c r="AG4474" s="157"/>
      <c r="AH4474" s="157"/>
      <c r="AI4474" s="320"/>
      <c r="AJ4474" s="324"/>
      <c r="AK4474" s="157">
        <f>-Input!AK$699</f>
        <v>0</v>
      </c>
      <c r="AL4474" s="157"/>
      <c r="AM4474" s="157"/>
      <c r="AN4474" s="320"/>
    </row>
    <row r="4475" spans="1:40" outlineLevel="2">
      <c r="A4475" s="882">
        <f>ROW()</f>
        <v>4475</v>
      </c>
      <c r="B4475" s="453"/>
      <c r="D4475" s="452" t="s">
        <v>31</v>
      </c>
      <c r="H4475" s="458"/>
      <c r="I4475" s="458"/>
      <c r="J4475" s="459"/>
      <c r="K4475" s="458"/>
      <c r="L4475" s="458"/>
      <c r="M4475" s="458"/>
      <c r="N4475" s="458"/>
      <c r="O4475" s="324"/>
      <c r="P4475" s="157"/>
      <c r="Q4475" s="157"/>
      <c r="R4475" s="157"/>
      <c r="S4475" s="320"/>
      <c r="T4475" s="157"/>
      <c r="U4475" s="27"/>
      <c r="V4475" s="27"/>
      <c r="W4475" s="27"/>
      <c r="X4475" s="313"/>
      <c r="Y4475" s="324"/>
      <c r="Z4475" s="157"/>
      <c r="AA4475" s="157"/>
      <c r="AB4475" s="157"/>
      <c r="AC4475" s="157"/>
      <c r="AD4475" s="320"/>
      <c r="AE4475" s="324"/>
      <c r="AF4475" s="157"/>
      <c r="AG4475" s="157"/>
      <c r="AH4475" s="157"/>
      <c r="AI4475" s="320"/>
      <c r="AJ4475" s="324"/>
      <c r="AK4475" s="157">
        <f>-Input!AK$700</f>
        <v>0</v>
      </c>
      <c r="AL4475" s="157"/>
      <c r="AM4475" s="157"/>
      <c r="AN4475" s="320"/>
    </row>
    <row r="4476" spans="1:40" outlineLevel="2">
      <c r="A4476" s="882">
        <f>ROW()</f>
        <v>4476</v>
      </c>
      <c r="B4476" s="453"/>
      <c r="D4476" s="452" t="s">
        <v>32</v>
      </c>
      <c r="H4476" s="458"/>
      <c r="I4476" s="458"/>
      <c r="J4476" s="459"/>
      <c r="K4476" s="458"/>
      <c r="L4476" s="458"/>
      <c r="M4476" s="458"/>
      <c r="N4476" s="458"/>
      <c r="O4476" s="324"/>
      <c r="P4476" s="157"/>
      <c r="Q4476" s="157"/>
      <c r="R4476" s="157"/>
      <c r="S4476" s="320"/>
      <c r="T4476" s="157"/>
      <c r="U4476" s="27"/>
      <c r="V4476" s="27"/>
      <c r="W4476" s="27"/>
      <c r="X4476" s="313"/>
      <c r="Y4476" s="324"/>
      <c r="Z4476" s="157"/>
      <c r="AA4476" s="157"/>
      <c r="AB4476" s="157"/>
      <c r="AC4476" s="157"/>
      <c r="AD4476" s="320"/>
      <c r="AE4476" s="324"/>
      <c r="AF4476" s="157"/>
      <c r="AG4476" s="157"/>
      <c r="AH4476" s="157"/>
      <c r="AI4476" s="320"/>
      <c r="AJ4476" s="324"/>
      <c r="AK4476" s="157">
        <f>-Input!AK$701</f>
        <v>0</v>
      </c>
      <c r="AL4476" s="157"/>
      <c r="AM4476" s="157"/>
      <c r="AN4476" s="320"/>
    </row>
    <row r="4477" spans="1:40" outlineLevel="2">
      <c r="A4477" s="882">
        <f>ROW()</f>
        <v>4477</v>
      </c>
      <c r="B4477" s="453"/>
      <c r="D4477" s="452" t="s">
        <v>33</v>
      </c>
      <c r="H4477" s="458"/>
      <c r="I4477" s="458"/>
      <c r="J4477" s="459"/>
      <c r="K4477" s="458"/>
      <c r="L4477" s="458"/>
      <c r="M4477" s="458"/>
      <c r="N4477" s="458"/>
      <c r="O4477" s="324"/>
      <c r="P4477" s="157"/>
      <c r="Q4477" s="157"/>
      <c r="R4477" s="157"/>
      <c r="S4477" s="320"/>
      <c r="T4477" s="157"/>
      <c r="U4477" s="27"/>
      <c r="V4477" s="27"/>
      <c r="W4477" s="27"/>
      <c r="X4477" s="313"/>
      <c r="Y4477" s="324"/>
      <c r="Z4477" s="157"/>
      <c r="AA4477" s="157"/>
      <c r="AB4477" s="157"/>
      <c r="AC4477" s="157"/>
      <c r="AD4477" s="320"/>
      <c r="AE4477" s="324"/>
      <c r="AF4477" s="157"/>
      <c r="AG4477" s="157"/>
      <c r="AH4477" s="157"/>
      <c r="AI4477" s="320"/>
      <c r="AJ4477" s="324"/>
      <c r="AK4477" s="157">
        <f>-Input!AK$702</f>
        <v>0</v>
      </c>
      <c r="AL4477" s="157"/>
      <c r="AM4477" s="157"/>
      <c r="AN4477" s="320"/>
    </row>
    <row r="4478" spans="1:40" outlineLevel="2">
      <c r="A4478" s="882">
        <f>ROW()</f>
        <v>4478</v>
      </c>
      <c r="B4478" s="453"/>
      <c r="D4478" s="452" t="s">
        <v>27</v>
      </c>
      <c r="H4478" s="458"/>
      <c r="I4478" s="458"/>
      <c r="J4478" s="459"/>
      <c r="K4478" s="458"/>
      <c r="L4478" s="458"/>
      <c r="M4478" s="458"/>
      <c r="N4478" s="458"/>
      <c r="O4478" s="324"/>
      <c r="P4478" s="157"/>
      <c r="Q4478" s="157"/>
      <c r="R4478" s="157"/>
      <c r="S4478" s="320"/>
      <c r="T4478" s="157"/>
      <c r="U4478" s="27"/>
      <c r="V4478" s="27"/>
      <c r="W4478" s="27"/>
      <c r="X4478" s="313"/>
      <c r="Y4478" s="324"/>
      <c r="Z4478" s="157"/>
      <c r="AA4478" s="157"/>
      <c r="AB4478" s="157"/>
      <c r="AC4478" s="157"/>
      <c r="AD4478" s="320"/>
      <c r="AE4478" s="324"/>
      <c r="AF4478" s="157"/>
      <c r="AG4478" s="157"/>
      <c r="AH4478" s="157"/>
      <c r="AI4478" s="320"/>
      <c r="AJ4478" s="324"/>
      <c r="AK4478" s="157">
        <f>-Input!AK$703</f>
        <v>0</v>
      </c>
      <c r="AL4478" s="157"/>
      <c r="AM4478" s="157"/>
      <c r="AN4478" s="320"/>
    </row>
    <row r="4479" spans="1:40" outlineLevel="2">
      <c r="A4479" s="882">
        <f>ROW()</f>
        <v>4479</v>
      </c>
      <c r="B4479" s="453"/>
      <c r="D4479" s="452" t="s">
        <v>34</v>
      </c>
      <c r="H4479" s="458"/>
      <c r="I4479" s="458"/>
      <c r="J4479" s="459"/>
      <c r="K4479" s="458"/>
      <c r="L4479" s="458"/>
      <c r="M4479" s="458"/>
      <c r="N4479" s="458"/>
      <c r="O4479" s="324"/>
      <c r="P4479" s="157"/>
      <c r="Q4479" s="157"/>
      <c r="R4479" s="157"/>
      <c r="S4479" s="320"/>
      <c r="T4479" s="157"/>
      <c r="U4479" s="27"/>
      <c r="V4479" s="27"/>
      <c r="W4479" s="27"/>
      <c r="X4479" s="313"/>
      <c r="Y4479" s="324"/>
      <c r="Z4479" s="157"/>
      <c r="AA4479" s="157"/>
      <c r="AB4479" s="157"/>
      <c r="AC4479" s="157"/>
      <c r="AD4479" s="320"/>
      <c r="AE4479" s="324"/>
      <c r="AF4479" s="157"/>
      <c r="AG4479" s="157"/>
      <c r="AH4479" s="157"/>
      <c r="AI4479" s="320"/>
      <c r="AJ4479" s="324"/>
      <c r="AK4479" s="157">
        <f>-Input!AK$704</f>
        <v>0</v>
      </c>
      <c r="AL4479" s="157"/>
      <c r="AM4479" s="157"/>
      <c r="AN4479" s="320"/>
    </row>
    <row r="4480" spans="1:40" outlineLevel="2">
      <c r="A4480" s="882">
        <f>ROW()</f>
        <v>4480</v>
      </c>
      <c r="B4480" s="453"/>
      <c r="D4480" s="452" t="s">
        <v>35</v>
      </c>
      <c r="H4480" s="458"/>
      <c r="I4480" s="458"/>
      <c r="J4480" s="459"/>
      <c r="K4480" s="458"/>
      <c r="L4480" s="458"/>
      <c r="M4480" s="458"/>
      <c r="N4480" s="458"/>
      <c r="O4480" s="324"/>
      <c r="P4480" s="157"/>
      <c r="Q4480" s="157"/>
      <c r="R4480" s="157"/>
      <c r="S4480" s="320"/>
      <c r="T4480" s="157"/>
      <c r="U4480" s="27"/>
      <c r="V4480" s="27"/>
      <c r="W4480" s="27"/>
      <c r="X4480" s="313"/>
      <c r="Y4480" s="324"/>
      <c r="Z4480" s="157"/>
      <c r="AA4480" s="157"/>
      <c r="AB4480" s="157"/>
      <c r="AC4480" s="157"/>
      <c r="AD4480" s="320"/>
      <c r="AE4480" s="324"/>
      <c r="AF4480" s="157"/>
      <c r="AG4480" s="157"/>
      <c r="AH4480" s="157"/>
      <c r="AI4480" s="320"/>
      <c r="AJ4480" s="324"/>
      <c r="AK4480" s="157">
        <f>-Input!AK$705</f>
        <v>0</v>
      </c>
      <c r="AL4480" s="157"/>
      <c r="AM4480" s="157"/>
      <c r="AN4480" s="320"/>
    </row>
    <row r="4481" spans="1:40" outlineLevel="2">
      <c r="A4481" s="882">
        <f>ROW()</f>
        <v>4481</v>
      </c>
      <c r="B4481" s="453"/>
      <c r="D4481" s="452" t="s">
        <v>302</v>
      </c>
      <c r="H4481" s="458"/>
      <c r="I4481" s="458"/>
      <c r="J4481" s="459"/>
      <c r="K4481" s="458"/>
      <c r="L4481" s="458"/>
      <c r="M4481" s="458"/>
      <c r="N4481" s="458"/>
      <c r="O4481" s="324"/>
      <c r="P4481" s="157"/>
      <c r="Q4481" s="157"/>
      <c r="R4481" s="157"/>
      <c r="S4481" s="320"/>
      <c r="T4481" s="157"/>
      <c r="U4481" s="27"/>
      <c r="V4481" s="27"/>
      <c r="W4481" s="27"/>
      <c r="X4481" s="313"/>
      <c r="Y4481" s="324"/>
      <c r="Z4481" s="157"/>
      <c r="AA4481" s="157"/>
      <c r="AB4481" s="157"/>
      <c r="AC4481" s="157"/>
      <c r="AD4481" s="320"/>
      <c r="AE4481" s="324"/>
      <c r="AF4481" s="157"/>
      <c r="AG4481" s="157"/>
      <c r="AH4481" s="157"/>
      <c r="AI4481" s="320"/>
      <c r="AJ4481" s="324"/>
      <c r="AK4481" s="157">
        <f>-Input!AK$706</f>
        <v>0</v>
      </c>
      <c r="AL4481" s="157"/>
      <c r="AM4481" s="157"/>
      <c r="AN4481" s="320"/>
    </row>
    <row r="4482" spans="1:40" outlineLevel="2">
      <c r="A4482" s="882">
        <f>ROW()</f>
        <v>4482</v>
      </c>
      <c r="B4482" s="453"/>
      <c r="D4482" s="452" t="s">
        <v>36</v>
      </c>
      <c r="H4482" s="458"/>
      <c r="I4482" s="458"/>
      <c r="J4482" s="459"/>
      <c r="K4482" s="458"/>
      <c r="L4482" s="458"/>
      <c r="M4482" s="458"/>
      <c r="N4482" s="458"/>
      <c r="O4482" s="324"/>
      <c r="P4482" s="157"/>
      <c r="Q4482" s="157"/>
      <c r="R4482" s="157"/>
      <c r="S4482" s="320"/>
      <c r="T4482" s="157"/>
      <c r="U4482" s="27"/>
      <c r="V4482" s="27"/>
      <c r="W4482" s="27"/>
      <c r="X4482" s="313"/>
      <c r="Y4482" s="324"/>
      <c r="Z4482" s="157"/>
      <c r="AA4482" s="157"/>
      <c r="AB4482" s="157"/>
      <c r="AC4482" s="157"/>
      <c r="AD4482" s="320"/>
      <c r="AE4482" s="324"/>
      <c r="AF4482" s="157"/>
      <c r="AG4482" s="157"/>
      <c r="AH4482" s="157"/>
      <c r="AI4482" s="320"/>
      <c r="AJ4482" s="324"/>
      <c r="AK4482" s="157">
        <f>-Input!AK$707</f>
        <v>0</v>
      </c>
      <c r="AL4482" s="157"/>
      <c r="AM4482" s="157"/>
      <c r="AN4482" s="320"/>
    </row>
    <row r="4483" spans="1:40" outlineLevel="2">
      <c r="A4483" s="882">
        <f>ROW()</f>
        <v>4483</v>
      </c>
      <c r="B4483" s="453"/>
      <c r="D4483" s="452" t="s">
        <v>583</v>
      </c>
      <c r="H4483" s="458"/>
      <c r="I4483" s="458"/>
      <c r="J4483" s="459"/>
      <c r="K4483" s="458"/>
      <c r="L4483" s="458"/>
      <c r="M4483" s="458"/>
      <c r="N4483" s="458"/>
      <c r="O4483" s="324"/>
      <c r="P4483" s="157"/>
      <c r="Q4483" s="157"/>
      <c r="R4483" s="157"/>
      <c r="S4483" s="320"/>
      <c r="T4483" s="157"/>
      <c r="U4483" s="27"/>
      <c r="V4483" s="27"/>
      <c r="W4483" s="27"/>
      <c r="X4483" s="313"/>
      <c r="Y4483" s="324"/>
      <c r="Z4483" s="157"/>
      <c r="AA4483" s="157"/>
      <c r="AB4483" s="157"/>
      <c r="AC4483" s="157"/>
      <c r="AD4483" s="320"/>
      <c r="AE4483" s="324"/>
      <c r="AF4483" s="157"/>
      <c r="AG4483" s="157"/>
      <c r="AH4483" s="157"/>
      <c r="AI4483" s="320"/>
      <c r="AJ4483" s="324"/>
      <c r="AK4483" s="157">
        <f>-Input!AK$708</f>
        <v>0</v>
      </c>
      <c r="AL4483" s="157"/>
      <c r="AM4483" s="157"/>
      <c r="AN4483" s="320"/>
    </row>
    <row r="4484" spans="1:40" outlineLevel="2">
      <c r="A4484" s="882">
        <f>ROW()</f>
        <v>4484</v>
      </c>
      <c r="B4484" s="453"/>
      <c r="D4484" s="452" t="s">
        <v>81</v>
      </c>
      <c r="H4484" s="458"/>
      <c r="I4484" s="458"/>
      <c r="J4484" s="459"/>
      <c r="K4484" s="458"/>
      <c r="L4484" s="458"/>
      <c r="M4484" s="458"/>
      <c r="N4484" s="458"/>
      <c r="O4484" s="324"/>
      <c r="P4484" s="157"/>
      <c r="Q4484" s="157"/>
      <c r="R4484" s="157"/>
      <c r="S4484" s="320"/>
      <c r="T4484" s="157"/>
      <c r="U4484" s="27"/>
      <c r="V4484" s="27"/>
      <c r="W4484" s="27"/>
      <c r="X4484" s="313"/>
      <c r="Y4484" s="324"/>
      <c r="Z4484" s="157"/>
      <c r="AA4484" s="157"/>
      <c r="AB4484" s="157"/>
      <c r="AC4484" s="157"/>
      <c r="AD4484" s="320"/>
      <c r="AE4484" s="324"/>
      <c r="AF4484" s="157"/>
      <c r="AG4484" s="157"/>
      <c r="AH4484" s="157"/>
      <c r="AI4484" s="320"/>
      <c r="AJ4484" s="324"/>
      <c r="AK4484" s="157">
        <f>-Input!AK$709</f>
        <v>0</v>
      </c>
      <c r="AL4484" s="157"/>
      <c r="AM4484" s="157"/>
      <c r="AN4484" s="320"/>
    </row>
    <row r="4485" spans="1:40" outlineLevel="2">
      <c r="A4485" s="882">
        <f>ROW()</f>
        <v>4485</v>
      </c>
      <c r="B4485" s="453"/>
      <c r="D4485" s="452" t="s">
        <v>28</v>
      </c>
      <c r="H4485" s="458"/>
      <c r="I4485" s="458"/>
      <c r="J4485" s="459"/>
      <c r="K4485" s="458"/>
      <c r="L4485" s="458"/>
      <c r="M4485" s="458"/>
      <c r="N4485" s="458"/>
      <c r="O4485" s="324"/>
      <c r="P4485" s="157"/>
      <c r="Q4485" s="157"/>
      <c r="R4485" s="157"/>
      <c r="S4485" s="320"/>
      <c r="T4485" s="157"/>
      <c r="U4485" s="27"/>
      <c r="V4485" s="27"/>
      <c r="W4485" s="27"/>
      <c r="X4485" s="313"/>
      <c r="Y4485" s="324"/>
      <c r="Z4485" s="157"/>
      <c r="AA4485" s="157"/>
      <c r="AB4485" s="157"/>
      <c r="AC4485" s="157"/>
      <c r="AD4485" s="320"/>
      <c r="AE4485" s="324"/>
      <c r="AF4485" s="157"/>
      <c r="AG4485" s="157"/>
      <c r="AH4485" s="157"/>
      <c r="AI4485" s="320"/>
      <c r="AJ4485" s="324"/>
      <c r="AK4485" s="157">
        <f>-Input!AK$710</f>
        <v>0</v>
      </c>
      <c r="AL4485" s="157"/>
      <c r="AM4485" s="157"/>
      <c r="AN4485" s="320"/>
    </row>
    <row r="4486" spans="1:40" outlineLevel="2">
      <c r="A4486" s="882">
        <f>ROW()</f>
        <v>4486</v>
      </c>
      <c r="B4486" s="453"/>
      <c r="D4486" s="456" t="s">
        <v>443</v>
      </c>
      <c r="E4486" s="456"/>
      <c r="F4486" s="456"/>
      <c r="G4486" s="456"/>
      <c r="H4486" s="460"/>
      <c r="I4486" s="460"/>
      <c r="J4486" s="461"/>
      <c r="K4486" s="460"/>
      <c r="L4486" s="460"/>
      <c r="M4486" s="460"/>
      <c r="N4486" s="460"/>
      <c r="O4486" s="325"/>
      <c r="P4486" s="158"/>
      <c r="Q4486" s="158"/>
      <c r="R4486" s="158"/>
      <c r="S4486" s="321"/>
      <c r="T4486" s="158"/>
      <c r="U4486" s="159"/>
      <c r="V4486" s="159"/>
      <c r="W4486" s="159"/>
      <c r="X4486" s="339"/>
      <c r="Y4486" s="238"/>
      <c r="Z4486" s="146"/>
      <c r="AA4486" s="146"/>
      <c r="AB4486" s="146"/>
      <c r="AC4486" s="146"/>
      <c r="AD4486" s="239"/>
      <c r="AE4486" s="238"/>
      <c r="AF4486" s="146"/>
      <c r="AG4486" s="146"/>
      <c r="AH4486" s="146"/>
      <c r="AI4486" s="239"/>
      <c r="AJ4486" s="238"/>
      <c r="AK4486" s="146">
        <f>-Input!AK$711</f>
        <v>0</v>
      </c>
      <c r="AL4486" s="146"/>
      <c r="AM4486" s="146"/>
      <c r="AN4486" s="239"/>
    </row>
    <row r="4487" spans="1:40" outlineLevel="2">
      <c r="A4487" s="882">
        <f>ROW()</f>
        <v>4487</v>
      </c>
      <c r="B4487" s="453"/>
      <c r="D4487" s="452" t="s">
        <v>24</v>
      </c>
      <c r="F4487" s="454"/>
      <c r="G4487" s="454"/>
      <c r="H4487" s="448"/>
      <c r="I4487" s="448"/>
      <c r="J4487" s="464"/>
      <c r="K4487" s="448"/>
      <c r="L4487" s="448"/>
      <c r="M4487" s="448"/>
      <c r="N4487" s="448"/>
      <c r="O4487" s="443"/>
      <c r="P4487" s="439"/>
      <c r="Q4487" s="439"/>
      <c r="R4487" s="439"/>
      <c r="S4487" s="440"/>
      <c r="T4487" s="439"/>
      <c r="U4487" s="439"/>
      <c r="V4487" s="439"/>
      <c r="W4487" s="439"/>
      <c r="X4487" s="440"/>
      <c r="Y4487" s="443"/>
      <c r="Z4487" s="439"/>
      <c r="AA4487" s="439"/>
      <c r="AB4487" s="439"/>
      <c r="AC4487" s="439"/>
      <c r="AD4487" s="440"/>
      <c r="AE4487" s="443"/>
      <c r="AF4487" s="439"/>
      <c r="AG4487" s="439"/>
      <c r="AH4487" s="439"/>
      <c r="AI4487" s="440"/>
      <c r="AJ4487" s="443"/>
      <c r="AK4487" s="439">
        <f>SUM(AK4471:AK4486)</f>
        <v>0</v>
      </c>
      <c r="AL4487" s="439"/>
      <c r="AM4487" s="439"/>
      <c r="AN4487" s="440"/>
    </row>
    <row r="4488" spans="1:40" outlineLevel="1">
      <c r="A4488" s="732" t="s">
        <v>22</v>
      </c>
      <c r="B4488" s="733"/>
      <c r="C4488" s="881"/>
      <c r="D4488" s="733"/>
      <c r="E4488" s="733"/>
      <c r="F4488" s="733"/>
      <c r="G4488" s="730"/>
      <c r="H4488" s="733"/>
      <c r="I4488" s="730"/>
      <c r="J4488" s="729"/>
      <c r="K4488" s="730"/>
      <c r="L4488" s="730"/>
      <c r="M4488" s="730"/>
      <c r="N4488" s="730"/>
      <c r="O4488" s="729"/>
      <c r="P4488" s="730"/>
      <c r="Q4488" s="730"/>
      <c r="R4488" s="730"/>
      <c r="S4488" s="731"/>
      <c r="T4488" s="730"/>
      <c r="U4488" s="730"/>
      <c r="V4488" s="730"/>
      <c r="W4488" s="730"/>
      <c r="X4488" s="731"/>
      <c r="Y4488" s="729"/>
      <c r="Z4488" s="730"/>
      <c r="AA4488" s="730"/>
      <c r="AB4488" s="730"/>
      <c r="AC4488" s="730"/>
      <c r="AD4488" s="731"/>
      <c r="AE4488" s="729"/>
      <c r="AF4488" s="730"/>
      <c r="AG4488" s="730"/>
      <c r="AH4488" s="730"/>
      <c r="AI4488" s="731"/>
      <c r="AJ4488" s="729"/>
      <c r="AK4488" s="730"/>
      <c r="AL4488" s="730"/>
      <c r="AM4488" s="730"/>
      <c r="AN4488" s="731"/>
    </row>
    <row r="4489" spans="1:40" outlineLevel="2">
      <c r="A4489" s="882">
        <f>ROW()</f>
        <v>4489</v>
      </c>
      <c r="B4489" s="453"/>
      <c r="D4489" s="452" t="s">
        <v>300</v>
      </c>
      <c r="H4489" s="458"/>
      <c r="I4489" s="458"/>
      <c r="J4489" s="459"/>
      <c r="K4489" s="458"/>
      <c r="L4489" s="458"/>
      <c r="M4489" s="458"/>
      <c r="N4489" s="458"/>
      <c r="O4489" s="459"/>
      <c r="P4489" s="458"/>
      <c r="Q4489" s="458"/>
      <c r="R4489" s="458"/>
      <c r="S4489" s="463"/>
      <c r="T4489" s="458"/>
      <c r="U4489" s="458"/>
      <c r="V4489" s="458"/>
      <c r="W4489" s="31"/>
      <c r="X4489" s="440"/>
      <c r="Y4489" s="459"/>
      <c r="Z4489" s="458"/>
      <c r="AA4489" s="439"/>
      <c r="AB4489" s="439"/>
      <c r="AC4489" s="439"/>
      <c r="AD4489" s="440"/>
      <c r="AE4489" s="443"/>
      <c r="AF4489" s="439"/>
      <c r="AG4489" s="439"/>
      <c r="AH4489" s="439"/>
      <c r="AI4489" s="440"/>
      <c r="AJ4489" s="443"/>
      <c r="AK4489" s="439">
        <f t="shared" ref="AK4489:AN4504" si="3114">AK4399+AK4417+AK4435+AK4453 + AK4471</f>
        <v>2.9548517820212412</v>
      </c>
      <c r="AL4489" s="439">
        <f t="shared" si="3114"/>
        <v>2.9179161347459757</v>
      </c>
      <c r="AM4489" s="439">
        <f t="shared" si="3114"/>
        <v>2.8809804874707101</v>
      </c>
      <c r="AN4489" s="440">
        <f t="shared" si="3114"/>
        <v>2.8440448401954446</v>
      </c>
    </row>
    <row r="4490" spans="1:40" outlineLevel="2">
      <c r="A4490" s="882">
        <f>ROW()</f>
        <v>4490</v>
      </c>
      <c r="B4490" s="453"/>
      <c r="D4490" s="452" t="s">
        <v>301</v>
      </c>
      <c r="H4490" s="458"/>
      <c r="I4490" s="458"/>
      <c r="J4490" s="459"/>
      <c r="K4490" s="458"/>
      <c r="L4490" s="458"/>
      <c r="M4490" s="458"/>
      <c r="N4490" s="458"/>
      <c r="O4490" s="459"/>
      <c r="P4490" s="458"/>
      <c r="Q4490" s="458"/>
      <c r="R4490" s="458"/>
      <c r="S4490" s="463"/>
      <c r="T4490" s="458"/>
      <c r="U4490" s="458"/>
      <c r="V4490" s="458"/>
      <c r="W4490" s="31"/>
      <c r="X4490" s="440"/>
      <c r="Y4490" s="459"/>
      <c r="Z4490" s="458"/>
      <c r="AA4490" s="439"/>
      <c r="AB4490" s="439"/>
      <c r="AC4490" s="439"/>
      <c r="AD4490" s="440"/>
      <c r="AE4490" s="443"/>
      <c r="AF4490" s="439"/>
      <c r="AG4490" s="439"/>
      <c r="AH4490" s="439"/>
      <c r="AI4490" s="440"/>
      <c r="AJ4490" s="443"/>
      <c r="AK4490" s="439">
        <f t="shared" si="3114"/>
        <v>0</v>
      </c>
      <c r="AL4490" s="439">
        <f t="shared" si="3114"/>
        <v>0</v>
      </c>
      <c r="AM4490" s="439">
        <f t="shared" si="3114"/>
        <v>0</v>
      </c>
      <c r="AN4490" s="440">
        <f t="shared" si="3114"/>
        <v>0</v>
      </c>
    </row>
    <row r="4491" spans="1:40" outlineLevel="2">
      <c r="A4491" s="882">
        <f>ROW()</f>
        <v>4491</v>
      </c>
      <c r="B4491" s="453"/>
      <c r="D4491" s="452" t="s">
        <v>29</v>
      </c>
      <c r="H4491" s="458"/>
      <c r="I4491" s="458"/>
      <c r="J4491" s="459"/>
      <c r="K4491" s="458"/>
      <c r="L4491" s="458"/>
      <c r="M4491" s="458"/>
      <c r="N4491" s="458"/>
      <c r="O4491" s="459"/>
      <c r="P4491" s="458"/>
      <c r="Q4491" s="458"/>
      <c r="R4491" s="458"/>
      <c r="S4491" s="463"/>
      <c r="T4491" s="458"/>
      <c r="U4491" s="458"/>
      <c r="V4491" s="458"/>
      <c r="W4491" s="31"/>
      <c r="X4491" s="440"/>
      <c r="Y4491" s="459"/>
      <c r="Z4491" s="458"/>
      <c r="AA4491" s="439"/>
      <c r="AB4491" s="439"/>
      <c r="AC4491" s="439"/>
      <c r="AD4491" s="440"/>
      <c r="AE4491" s="443"/>
      <c r="AF4491" s="439"/>
      <c r="AG4491" s="439"/>
      <c r="AH4491" s="439"/>
      <c r="AI4491" s="440"/>
      <c r="AJ4491" s="443"/>
      <c r="AK4491" s="439">
        <f t="shared" si="3114"/>
        <v>0</v>
      </c>
      <c r="AL4491" s="439">
        <f t="shared" si="3114"/>
        <v>0</v>
      </c>
      <c r="AM4491" s="439">
        <f t="shared" si="3114"/>
        <v>0</v>
      </c>
      <c r="AN4491" s="440">
        <f t="shared" si="3114"/>
        <v>0</v>
      </c>
    </row>
    <row r="4492" spans="1:40" outlineLevel="2">
      <c r="A4492" s="882">
        <f>ROW()</f>
        <v>4492</v>
      </c>
      <c r="B4492" s="453"/>
      <c r="D4492" s="452" t="s">
        <v>30</v>
      </c>
      <c r="H4492" s="458"/>
      <c r="I4492" s="458"/>
      <c r="J4492" s="459"/>
      <c r="K4492" s="458"/>
      <c r="L4492" s="458"/>
      <c r="M4492" s="458"/>
      <c r="N4492" s="458"/>
      <c r="O4492" s="459"/>
      <c r="P4492" s="458"/>
      <c r="Q4492" s="458"/>
      <c r="R4492" s="458"/>
      <c r="S4492" s="463"/>
      <c r="T4492" s="458"/>
      <c r="U4492" s="458"/>
      <c r="V4492" s="458"/>
      <c r="W4492" s="31"/>
      <c r="X4492" s="440"/>
      <c r="Y4492" s="459"/>
      <c r="Z4492" s="458"/>
      <c r="AA4492" s="439"/>
      <c r="AB4492" s="439"/>
      <c r="AC4492" s="439"/>
      <c r="AD4492" s="440"/>
      <c r="AE4492" s="443"/>
      <c r="AF4492" s="439"/>
      <c r="AG4492" s="439"/>
      <c r="AH4492" s="439"/>
      <c r="AI4492" s="440"/>
      <c r="AJ4492" s="443"/>
      <c r="AK4492" s="439">
        <f t="shared" si="3114"/>
        <v>39.451206333462729</v>
      </c>
      <c r="AL4492" s="439">
        <f t="shared" si="3114"/>
        <v>38.793686227905013</v>
      </c>
      <c r="AM4492" s="439">
        <f t="shared" si="3114"/>
        <v>38.136166122347298</v>
      </c>
      <c r="AN4492" s="440">
        <f t="shared" si="3114"/>
        <v>37.478646016789583</v>
      </c>
    </row>
    <row r="4493" spans="1:40" outlineLevel="2">
      <c r="A4493" s="882">
        <f>ROW()</f>
        <v>4493</v>
      </c>
      <c r="B4493" s="453"/>
      <c r="D4493" s="452" t="s">
        <v>31</v>
      </c>
      <c r="H4493" s="458"/>
      <c r="I4493" s="458"/>
      <c r="J4493" s="459"/>
      <c r="K4493" s="458"/>
      <c r="L4493" s="458"/>
      <c r="M4493" s="458"/>
      <c r="N4493" s="458"/>
      <c r="O4493" s="459"/>
      <c r="P4493" s="458"/>
      <c r="Q4493" s="458"/>
      <c r="R4493" s="458"/>
      <c r="S4493" s="463"/>
      <c r="T4493" s="458"/>
      <c r="U4493" s="458"/>
      <c r="V4493" s="458"/>
      <c r="W4493" s="31"/>
      <c r="X4493" s="440"/>
      <c r="Y4493" s="459"/>
      <c r="Z4493" s="458"/>
      <c r="AA4493" s="439"/>
      <c r="AB4493" s="439"/>
      <c r="AC4493" s="439"/>
      <c r="AD4493" s="440"/>
      <c r="AE4493" s="443"/>
      <c r="AF4493" s="439"/>
      <c r="AG4493" s="439"/>
      <c r="AH4493" s="439"/>
      <c r="AI4493" s="440"/>
      <c r="AJ4493" s="443"/>
      <c r="AK4493" s="439">
        <f t="shared" si="3114"/>
        <v>0</v>
      </c>
      <c r="AL4493" s="439">
        <f t="shared" si="3114"/>
        <v>0</v>
      </c>
      <c r="AM4493" s="439">
        <f t="shared" si="3114"/>
        <v>0</v>
      </c>
      <c r="AN4493" s="440">
        <f t="shared" si="3114"/>
        <v>0</v>
      </c>
    </row>
    <row r="4494" spans="1:40" outlineLevel="2">
      <c r="A4494" s="882">
        <f>ROW()</f>
        <v>4494</v>
      </c>
      <c r="B4494" s="453"/>
      <c r="D4494" s="452" t="s">
        <v>32</v>
      </c>
      <c r="H4494" s="458"/>
      <c r="I4494" s="458"/>
      <c r="J4494" s="459"/>
      <c r="K4494" s="458"/>
      <c r="L4494" s="458"/>
      <c r="M4494" s="458"/>
      <c r="N4494" s="458"/>
      <c r="O4494" s="459"/>
      <c r="P4494" s="458"/>
      <c r="Q4494" s="458"/>
      <c r="R4494" s="458"/>
      <c r="S4494" s="463"/>
      <c r="T4494" s="458"/>
      <c r="U4494" s="458"/>
      <c r="V4494" s="458"/>
      <c r="W4494" s="31"/>
      <c r="X4494" s="440"/>
      <c r="Y4494" s="459"/>
      <c r="Z4494" s="458"/>
      <c r="AA4494" s="439"/>
      <c r="AB4494" s="439"/>
      <c r="AC4494" s="439"/>
      <c r="AD4494" s="440"/>
      <c r="AE4494" s="443"/>
      <c r="AF4494" s="439"/>
      <c r="AG4494" s="439"/>
      <c r="AH4494" s="439"/>
      <c r="AI4494" s="440"/>
      <c r="AJ4494" s="443"/>
      <c r="AK4494" s="439">
        <f t="shared" si="3114"/>
        <v>2.1750269348770552</v>
      </c>
      <c r="AL4494" s="439">
        <f t="shared" si="3114"/>
        <v>2.1206512615051287</v>
      </c>
      <c r="AM4494" s="439">
        <f t="shared" si="3114"/>
        <v>2.0662755881332022</v>
      </c>
      <c r="AN4494" s="440">
        <f t="shared" si="3114"/>
        <v>2.0118999147612757</v>
      </c>
    </row>
    <row r="4495" spans="1:40" outlineLevel="2">
      <c r="A4495" s="882">
        <f>ROW()</f>
        <v>4495</v>
      </c>
      <c r="B4495" s="453"/>
      <c r="D4495" s="452" t="s">
        <v>33</v>
      </c>
      <c r="H4495" s="458"/>
      <c r="I4495" s="458"/>
      <c r="J4495" s="459"/>
      <c r="K4495" s="458"/>
      <c r="L4495" s="458"/>
      <c r="M4495" s="458"/>
      <c r="N4495" s="458"/>
      <c r="O4495" s="459"/>
      <c r="P4495" s="458"/>
      <c r="Q4495" s="458"/>
      <c r="R4495" s="458"/>
      <c r="S4495" s="463"/>
      <c r="T4495" s="458"/>
      <c r="U4495" s="458"/>
      <c r="V4495" s="458"/>
      <c r="W4495" s="31"/>
      <c r="X4495" s="440"/>
      <c r="Y4495" s="459"/>
      <c r="Z4495" s="458"/>
      <c r="AA4495" s="439"/>
      <c r="AB4495" s="439"/>
      <c r="AC4495" s="439"/>
      <c r="AD4495" s="440"/>
      <c r="AE4495" s="443"/>
      <c r="AF4495" s="439"/>
      <c r="AG4495" s="439"/>
      <c r="AH4495" s="439"/>
      <c r="AI4495" s="440"/>
      <c r="AJ4495" s="443"/>
      <c r="AK4495" s="439">
        <f t="shared" si="3114"/>
        <v>0</v>
      </c>
      <c r="AL4495" s="439">
        <f t="shared" si="3114"/>
        <v>0</v>
      </c>
      <c r="AM4495" s="439">
        <f t="shared" si="3114"/>
        <v>0</v>
      </c>
      <c r="AN4495" s="440">
        <f t="shared" si="3114"/>
        <v>0</v>
      </c>
    </row>
    <row r="4496" spans="1:40" outlineLevel="2">
      <c r="A4496" s="882">
        <f>ROW()</f>
        <v>4496</v>
      </c>
      <c r="B4496" s="453"/>
      <c r="D4496" s="452" t="s">
        <v>27</v>
      </c>
      <c r="H4496" s="458"/>
      <c r="I4496" s="458"/>
      <c r="J4496" s="459"/>
      <c r="K4496" s="458"/>
      <c r="L4496" s="458"/>
      <c r="M4496" s="458"/>
      <c r="N4496" s="458"/>
      <c r="O4496" s="459"/>
      <c r="P4496" s="458"/>
      <c r="Q4496" s="458"/>
      <c r="R4496" s="458"/>
      <c r="S4496" s="463"/>
      <c r="T4496" s="458"/>
      <c r="U4496" s="458"/>
      <c r="V4496" s="458"/>
      <c r="W4496" s="31"/>
      <c r="X4496" s="440"/>
      <c r="Y4496" s="459"/>
      <c r="Z4496" s="458"/>
      <c r="AA4496" s="439"/>
      <c r="AB4496" s="439"/>
      <c r="AC4496" s="439"/>
      <c r="AD4496" s="440"/>
      <c r="AE4496" s="443"/>
      <c r="AF4496" s="439"/>
      <c r="AG4496" s="439"/>
      <c r="AH4496" s="439"/>
      <c r="AI4496" s="440"/>
      <c r="AJ4496" s="443"/>
      <c r="AK4496" s="439">
        <f t="shared" si="3114"/>
        <v>3.4872691162049225</v>
      </c>
      <c r="AL4496" s="439">
        <f t="shared" si="3114"/>
        <v>3.4000873882997995</v>
      </c>
      <c r="AM4496" s="439">
        <f t="shared" si="3114"/>
        <v>3.3129056603946765</v>
      </c>
      <c r="AN4496" s="440">
        <f t="shared" si="3114"/>
        <v>3.2257239324895535</v>
      </c>
    </row>
    <row r="4497" spans="1:40" outlineLevel="2">
      <c r="A4497" s="882">
        <f>ROW()</f>
        <v>4497</v>
      </c>
      <c r="B4497" s="453"/>
      <c r="D4497" s="452" t="s">
        <v>34</v>
      </c>
      <c r="H4497" s="458"/>
      <c r="I4497" s="458"/>
      <c r="J4497" s="459"/>
      <c r="K4497" s="458"/>
      <c r="L4497" s="458"/>
      <c r="M4497" s="458"/>
      <c r="N4497" s="458"/>
      <c r="O4497" s="459"/>
      <c r="P4497" s="458"/>
      <c r="Q4497" s="458"/>
      <c r="R4497" s="458"/>
      <c r="S4497" s="463"/>
      <c r="T4497" s="458"/>
      <c r="U4497" s="458"/>
      <c r="V4497" s="458"/>
      <c r="W4497" s="31"/>
      <c r="X4497" s="440"/>
      <c r="Y4497" s="459"/>
      <c r="Z4497" s="458"/>
      <c r="AA4497" s="439"/>
      <c r="AB4497" s="439"/>
      <c r="AC4497" s="439"/>
      <c r="AD4497" s="440"/>
      <c r="AE4497" s="443"/>
      <c r="AF4497" s="439"/>
      <c r="AG4497" s="439"/>
      <c r="AH4497" s="439"/>
      <c r="AI4497" s="440"/>
      <c r="AJ4497" s="443"/>
      <c r="AK4497" s="439">
        <f t="shared" si="3114"/>
        <v>35.547743996498653</v>
      </c>
      <c r="AL4497" s="439">
        <f t="shared" si="3114"/>
        <v>34.12583423663871</v>
      </c>
      <c r="AM4497" s="439">
        <f t="shared" si="3114"/>
        <v>32.703924476778766</v>
      </c>
      <c r="AN4497" s="440">
        <f t="shared" si="3114"/>
        <v>31.28201471691882</v>
      </c>
    </row>
    <row r="4498" spans="1:40" outlineLevel="2">
      <c r="A4498" s="882">
        <f>ROW()</f>
        <v>4498</v>
      </c>
      <c r="B4498" s="453"/>
      <c r="D4498" s="452" t="s">
        <v>35</v>
      </c>
      <c r="H4498" s="458"/>
      <c r="I4498" s="458"/>
      <c r="J4498" s="459"/>
      <c r="K4498" s="458"/>
      <c r="L4498" s="458"/>
      <c r="M4498" s="458"/>
      <c r="N4498" s="458"/>
      <c r="O4498" s="459"/>
      <c r="P4498" s="458"/>
      <c r="Q4498" s="458"/>
      <c r="R4498" s="458"/>
      <c r="S4498" s="463"/>
      <c r="T4498" s="458"/>
      <c r="U4498" s="458"/>
      <c r="V4498" s="458"/>
      <c r="W4498" s="31"/>
      <c r="X4498" s="440"/>
      <c r="Y4498" s="459"/>
      <c r="Z4498" s="458"/>
      <c r="AA4498" s="439"/>
      <c r="AB4498" s="439"/>
      <c r="AC4498" s="439"/>
      <c r="AD4498" s="440"/>
      <c r="AE4498" s="443"/>
      <c r="AF4498" s="439"/>
      <c r="AG4498" s="439"/>
      <c r="AH4498" s="439"/>
      <c r="AI4498" s="440"/>
      <c r="AJ4498" s="443"/>
      <c r="AK4498" s="439">
        <f t="shared" si="3114"/>
        <v>0.92671503170376601</v>
      </c>
      <c r="AL4498" s="439">
        <f t="shared" si="3114"/>
        <v>0.83404352853338937</v>
      </c>
      <c r="AM4498" s="439">
        <f t="shared" si="3114"/>
        <v>0.74137202536301272</v>
      </c>
      <c r="AN4498" s="440">
        <f t="shared" si="3114"/>
        <v>0.64870052219263608</v>
      </c>
    </row>
    <row r="4499" spans="1:40" outlineLevel="2">
      <c r="A4499" s="882">
        <f>ROW()</f>
        <v>4499</v>
      </c>
      <c r="B4499" s="453"/>
      <c r="D4499" s="452" t="s">
        <v>302</v>
      </c>
      <c r="H4499" s="458"/>
      <c r="I4499" s="458"/>
      <c r="J4499" s="459"/>
      <c r="K4499" s="458"/>
      <c r="L4499" s="458"/>
      <c r="M4499" s="458"/>
      <c r="N4499" s="458"/>
      <c r="O4499" s="459"/>
      <c r="P4499" s="458"/>
      <c r="Q4499" s="458"/>
      <c r="R4499" s="458"/>
      <c r="S4499" s="463"/>
      <c r="T4499" s="458"/>
      <c r="U4499" s="458"/>
      <c r="V4499" s="458"/>
      <c r="W4499" s="31"/>
      <c r="X4499" s="440"/>
      <c r="Y4499" s="459"/>
      <c r="Z4499" s="458"/>
      <c r="AA4499" s="439"/>
      <c r="AB4499" s="439"/>
      <c r="AC4499" s="439"/>
      <c r="AD4499" s="440"/>
      <c r="AE4499" s="443"/>
      <c r="AF4499" s="439"/>
      <c r="AG4499" s="439"/>
      <c r="AH4499" s="439"/>
      <c r="AI4499" s="440"/>
      <c r="AJ4499" s="443"/>
      <c r="AK4499" s="439">
        <f t="shared" si="3114"/>
        <v>2.2871284593738772</v>
      </c>
      <c r="AL4499" s="439">
        <f t="shared" si="3114"/>
        <v>2.0584156134364893</v>
      </c>
      <c r="AM4499" s="439">
        <f t="shared" si="3114"/>
        <v>1.8297027674991015</v>
      </c>
      <c r="AN4499" s="440">
        <f t="shared" si="3114"/>
        <v>1.6009899215617138</v>
      </c>
    </row>
    <row r="4500" spans="1:40" outlineLevel="2">
      <c r="A4500" s="882">
        <f>ROW()</f>
        <v>4500</v>
      </c>
      <c r="B4500" s="453"/>
      <c r="D4500" s="452" t="s">
        <v>36</v>
      </c>
      <c r="H4500" s="458"/>
      <c r="I4500" s="458"/>
      <c r="J4500" s="459"/>
      <c r="K4500" s="458"/>
      <c r="L4500" s="458"/>
      <c r="M4500" s="458"/>
      <c r="N4500" s="458"/>
      <c r="O4500" s="459"/>
      <c r="P4500" s="458"/>
      <c r="Q4500" s="458"/>
      <c r="R4500" s="458"/>
      <c r="S4500" s="463"/>
      <c r="T4500" s="458"/>
      <c r="U4500" s="458"/>
      <c r="V4500" s="458"/>
      <c r="W4500" s="31"/>
      <c r="X4500" s="440"/>
      <c r="Y4500" s="459"/>
      <c r="Z4500" s="458"/>
      <c r="AA4500" s="439"/>
      <c r="AB4500" s="439"/>
      <c r="AC4500" s="439"/>
      <c r="AD4500" s="440"/>
      <c r="AE4500" s="443"/>
      <c r="AF4500" s="439"/>
      <c r="AG4500" s="439"/>
      <c r="AH4500" s="439"/>
      <c r="AI4500" s="440"/>
      <c r="AJ4500" s="443"/>
      <c r="AK4500" s="439">
        <f t="shared" si="3114"/>
        <v>24.809862190641439</v>
      </c>
      <c r="AL4500" s="439">
        <f t="shared" si="3114"/>
        <v>19.847889752513151</v>
      </c>
      <c r="AM4500" s="439">
        <f t="shared" si="3114"/>
        <v>14.885917314384862</v>
      </c>
      <c r="AN4500" s="440">
        <f t="shared" si="3114"/>
        <v>9.9239448762565736</v>
      </c>
    </row>
    <row r="4501" spans="1:40" outlineLevel="2">
      <c r="A4501" s="882">
        <f>ROW()</f>
        <v>4501</v>
      </c>
      <c r="B4501" s="453"/>
      <c r="D4501" s="452" t="s">
        <v>583</v>
      </c>
      <c r="H4501" s="458"/>
      <c r="I4501" s="458"/>
      <c r="J4501" s="459"/>
      <c r="K4501" s="458"/>
      <c r="L4501" s="458"/>
      <c r="M4501" s="458"/>
      <c r="N4501" s="458"/>
      <c r="O4501" s="459"/>
      <c r="P4501" s="458"/>
      <c r="Q4501" s="458"/>
      <c r="R4501" s="458"/>
      <c r="S4501" s="463"/>
      <c r="T4501" s="458"/>
      <c r="U4501" s="458"/>
      <c r="V4501" s="458"/>
      <c r="W4501" s="31"/>
      <c r="X4501" s="440"/>
      <c r="Y4501" s="459"/>
      <c r="Z4501" s="458"/>
      <c r="AA4501" s="439"/>
      <c r="AB4501" s="439"/>
      <c r="AC4501" s="439"/>
      <c r="AD4501" s="440"/>
      <c r="AE4501" s="443"/>
      <c r="AF4501" s="439"/>
      <c r="AG4501" s="439"/>
      <c r="AH4501" s="439"/>
      <c r="AI4501" s="440"/>
      <c r="AJ4501" s="443"/>
      <c r="AK4501" s="439">
        <f t="shared" si="3114"/>
        <v>3.036731038037277</v>
      </c>
      <c r="AL4501" s="439">
        <f t="shared" si="3114"/>
        <v>2.7330579342335493</v>
      </c>
      <c r="AM4501" s="439">
        <f t="shared" si="3114"/>
        <v>2.4293848304298216</v>
      </c>
      <c r="AN4501" s="440">
        <f t="shared" si="3114"/>
        <v>2.1257117266260939</v>
      </c>
    </row>
    <row r="4502" spans="1:40" outlineLevel="2">
      <c r="A4502" s="882">
        <f>ROW()</f>
        <v>4502</v>
      </c>
      <c r="B4502" s="453"/>
      <c r="D4502" s="452" t="s">
        <v>81</v>
      </c>
      <c r="H4502" s="458"/>
      <c r="I4502" s="458"/>
      <c r="J4502" s="459"/>
      <c r="K4502" s="458"/>
      <c r="L4502" s="458"/>
      <c r="M4502" s="458"/>
      <c r="N4502" s="458"/>
      <c r="O4502" s="459"/>
      <c r="P4502" s="458"/>
      <c r="Q4502" s="458"/>
      <c r="R4502" s="458"/>
      <c r="S4502" s="463"/>
      <c r="T4502" s="458"/>
      <c r="U4502" s="458"/>
      <c r="V4502" s="458"/>
      <c r="W4502" s="31"/>
      <c r="X4502" s="440"/>
      <c r="Y4502" s="459"/>
      <c r="Z4502" s="458"/>
      <c r="AA4502" s="439"/>
      <c r="AB4502" s="439"/>
      <c r="AC4502" s="439"/>
      <c r="AD4502" s="440"/>
      <c r="AE4502" s="443"/>
      <c r="AF4502" s="439"/>
      <c r="AG4502" s="439"/>
      <c r="AH4502" s="439"/>
      <c r="AI4502" s="440"/>
      <c r="AJ4502" s="443"/>
      <c r="AK4502" s="439">
        <f t="shared" si="3114"/>
        <v>0</v>
      </c>
      <c r="AL4502" s="439">
        <f t="shared" si="3114"/>
        <v>0</v>
      </c>
      <c r="AM4502" s="439">
        <f t="shared" si="3114"/>
        <v>0</v>
      </c>
      <c r="AN4502" s="440">
        <f t="shared" si="3114"/>
        <v>0</v>
      </c>
    </row>
    <row r="4503" spans="1:40" outlineLevel="2">
      <c r="A4503" s="882">
        <f>ROW()</f>
        <v>4503</v>
      </c>
      <c r="B4503" s="453"/>
      <c r="D4503" s="452" t="s">
        <v>28</v>
      </c>
      <c r="H4503" s="458"/>
      <c r="I4503" s="458"/>
      <c r="J4503" s="459"/>
      <c r="K4503" s="458"/>
      <c r="L4503" s="458"/>
      <c r="M4503" s="458"/>
      <c r="N4503" s="458"/>
      <c r="O4503" s="459"/>
      <c r="P4503" s="458"/>
      <c r="Q4503" s="458"/>
      <c r="R4503" s="458"/>
      <c r="S4503" s="463"/>
      <c r="T4503" s="458"/>
      <c r="U4503" s="458"/>
      <c r="V4503" s="458"/>
      <c r="W4503" s="31"/>
      <c r="X4503" s="440"/>
      <c r="Y4503" s="459"/>
      <c r="Z4503" s="458"/>
      <c r="AA4503" s="439"/>
      <c r="AB4503" s="439"/>
      <c r="AC4503" s="439"/>
      <c r="AD4503" s="440"/>
      <c r="AE4503" s="443"/>
      <c r="AF4503" s="439"/>
      <c r="AG4503" s="439"/>
      <c r="AH4503" s="439"/>
      <c r="AI4503" s="440"/>
      <c r="AJ4503" s="443"/>
      <c r="AK4503" s="439">
        <f t="shared" si="3114"/>
        <v>0</v>
      </c>
      <c r="AL4503" s="439">
        <f t="shared" si="3114"/>
        <v>0</v>
      </c>
      <c r="AM4503" s="439">
        <f t="shared" si="3114"/>
        <v>0</v>
      </c>
      <c r="AN4503" s="440">
        <f t="shared" si="3114"/>
        <v>0</v>
      </c>
    </row>
    <row r="4504" spans="1:40" outlineLevel="2">
      <c r="A4504" s="882">
        <f>ROW()</f>
        <v>4504</v>
      </c>
      <c r="B4504" s="453"/>
      <c r="D4504" s="456" t="s">
        <v>443</v>
      </c>
      <c r="E4504" s="456"/>
      <c r="F4504" s="456"/>
      <c r="G4504" s="456"/>
      <c r="H4504" s="460"/>
      <c r="I4504" s="460"/>
      <c r="J4504" s="461"/>
      <c r="K4504" s="460"/>
      <c r="L4504" s="460"/>
      <c r="M4504" s="460"/>
      <c r="N4504" s="460"/>
      <c r="O4504" s="461"/>
      <c r="P4504" s="460"/>
      <c r="Q4504" s="460"/>
      <c r="R4504" s="460"/>
      <c r="S4504" s="465"/>
      <c r="T4504" s="460"/>
      <c r="U4504" s="460"/>
      <c r="V4504" s="460"/>
      <c r="W4504" s="57"/>
      <c r="X4504" s="442"/>
      <c r="Y4504" s="461"/>
      <c r="Z4504" s="460"/>
      <c r="AA4504" s="441"/>
      <c r="AB4504" s="441"/>
      <c r="AC4504" s="441"/>
      <c r="AD4504" s="442"/>
      <c r="AE4504" s="462"/>
      <c r="AF4504" s="441"/>
      <c r="AG4504" s="441"/>
      <c r="AH4504" s="441"/>
      <c r="AI4504" s="442"/>
      <c r="AJ4504" s="462"/>
      <c r="AK4504" s="441">
        <f t="shared" si="3114"/>
        <v>0</v>
      </c>
      <c r="AL4504" s="441">
        <f t="shared" si="3114"/>
        <v>0</v>
      </c>
      <c r="AM4504" s="441">
        <f t="shared" si="3114"/>
        <v>0</v>
      </c>
      <c r="AN4504" s="442">
        <f t="shared" si="3114"/>
        <v>0</v>
      </c>
    </row>
    <row r="4505" spans="1:40" outlineLevel="2">
      <c r="A4505" s="887">
        <f>ROW()</f>
        <v>4505</v>
      </c>
      <c r="B4505" s="644"/>
      <c r="C4505" s="770"/>
      <c r="D4505" s="456" t="s">
        <v>24</v>
      </c>
      <c r="E4505" s="456"/>
      <c r="F4505" s="456"/>
      <c r="G4505" s="456"/>
      <c r="H4505" s="460"/>
      <c r="I4505" s="460"/>
      <c r="J4505" s="461"/>
      <c r="K4505" s="460"/>
      <c r="L4505" s="460"/>
      <c r="M4505" s="460"/>
      <c r="N4505" s="460"/>
      <c r="O4505" s="461"/>
      <c r="P4505" s="460"/>
      <c r="Q4505" s="460"/>
      <c r="R4505" s="460"/>
      <c r="S4505" s="465"/>
      <c r="T4505" s="460"/>
      <c r="U4505" s="460"/>
      <c r="V4505" s="460"/>
      <c r="W4505" s="441"/>
      <c r="X4505" s="442"/>
      <c r="Y4505" s="461"/>
      <c r="Z4505" s="460"/>
      <c r="AA4505" s="441"/>
      <c r="AB4505" s="441"/>
      <c r="AC4505" s="441"/>
      <c r="AD4505" s="442"/>
      <c r="AE4505" s="1159"/>
      <c r="AF4505" s="441"/>
      <c r="AG4505" s="441"/>
      <c r="AH4505" s="441"/>
      <c r="AI4505" s="442"/>
      <c r="AJ4505" s="1159"/>
      <c r="AK4505" s="441">
        <f>SUM(AK4489:AK4504)</f>
        <v>114.67653488282096</v>
      </c>
      <c r="AL4505" s="441">
        <f>SUM(AL4489:AL4504)</f>
        <v>106.83158207781121</v>
      </c>
      <c r="AM4505" s="441">
        <f>SUM(AM4489:AM4504)</f>
        <v>98.986629272801451</v>
      </c>
      <c r="AN4505" s="442">
        <f>SUM(AN4489:AN4504)</f>
        <v>91.141676467791697</v>
      </c>
    </row>
    <row r="4506" spans="1:40">
      <c r="A4506" s="884" t="str">
        <f>"2027 Capex Account [m$"&amp;Input!$G$43&amp;"]"</f>
        <v>2027 Capex Account [m$31/12/2023]</v>
      </c>
      <c r="B4506" s="885"/>
      <c r="C4506" s="886"/>
      <c r="D4506" s="885"/>
      <c r="E4506" s="885"/>
      <c r="F4506" s="885"/>
      <c r="G4506" s="25"/>
      <c r="H4506" s="885"/>
      <c r="I4506" s="25"/>
      <c r="J4506" s="323"/>
      <c r="K4506" s="25"/>
      <c r="L4506" s="25"/>
      <c r="M4506" s="25"/>
      <c r="N4506" s="25"/>
      <c r="O4506" s="323"/>
      <c r="P4506" s="25"/>
      <c r="Q4506" s="25"/>
      <c r="R4506" s="25"/>
      <c r="S4506" s="318"/>
      <c r="T4506" s="25"/>
      <c r="U4506" s="25"/>
      <c r="V4506" s="25"/>
      <c r="W4506" s="25"/>
      <c r="X4506" s="318"/>
      <c r="Y4506" s="323"/>
      <c r="Z4506" s="25"/>
      <c r="AA4506" s="25"/>
      <c r="AB4506" s="25"/>
      <c r="AC4506" s="25"/>
      <c r="AD4506" s="318"/>
      <c r="AE4506" s="323"/>
      <c r="AF4506" s="25"/>
      <c r="AG4506" s="25"/>
      <c r="AH4506" s="25"/>
      <c r="AI4506" s="318"/>
      <c r="AJ4506" s="323"/>
      <c r="AK4506" s="25"/>
      <c r="AL4506" s="25"/>
      <c r="AM4506" s="25"/>
      <c r="AN4506" s="318"/>
    </row>
    <row r="4507" spans="1:40" outlineLevel="1">
      <c r="A4507" s="732" t="s">
        <v>26</v>
      </c>
      <c r="B4507" s="733"/>
      <c r="C4507" s="881"/>
      <c r="D4507" s="733"/>
      <c r="E4507" s="733"/>
      <c r="F4507" s="733"/>
      <c r="G4507" s="730"/>
      <c r="H4507" s="733"/>
      <c r="I4507" s="730"/>
      <c r="J4507" s="729"/>
      <c r="K4507" s="730"/>
      <c r="L4507" s="730"/>
      <c r="M4507" s="730"/>
      <c r="N4507" s="730"/>
      <c r="O4507" s="729"/>
      <c r="P4507" s="730"/>
      <c r="Q4507" s="730"/>
      <c r="R4507" s="730"/>
      <c r="S4507" s="731"/>
      <c r="T4507" s="730"/>
      <c r="U4507" s="730"/>
      <c r="V4507" s="730"/>
      <c r="W4507" s="730"/>
      <c r="X4507" s="731"/>
      <c r="Y4507" s="729"/>
      <c r="Z4507" s="730"/>
      <c r="AA4507" s="730"/>
      <c r="AB4507" s="730"/>
      <c r="AC4507" s="730"/>
      <c r="AD4507" s="731"/>
      <c r="AE4507" s="729"/>
      <c r="AF4507" s="730"/>
      <c r="AG4507" s="730"/>
      <c r="AH4507" s="730"/>
      <c r="AI4507" s="731"/>
      <c r="AJ4507" s="729"/>
      <c r="AK4507" s="730"/>
      <c r="AL4507" s="730"/>
      <c r="AM4507" s="730"/>
      <c r="AN4507" s="731"/>
    </row>
    <row r="4508" spans="1:40" outlineLevel="2">
      <c r="A4508" s="882">
        <f>ROW()</f>
        <v>4508</v>
      </c>
      <c r="B4508" s="453"/>
      <c r="D4508" s="452" t="s">
        <v>300</v>
      </c>
      <c r="H4508" s="458"/>
      <c r="I4508" s="458"/>
      <c r="J4508" s="459"/>
      <c r="K4508" s="458"/>
      <c r="L4508" s="458"/>
      <c r="M4508" s="458"/>
      <c r="N4508" s="458"/>
      <c r="O4508" s="459"/>
      <c r="P4508" s="458"/>
      <c r="Q4508" s="458"/>
      <c r="R4508" s="458"/>
      <c r="S4508" s="463"/>
      <c r="T4508" s="458"/>
      <c r="U4508" s="458"/>
      <c r="V4508" s="458"/>
      <c r="W4508" s="458"/>
      <c r="X4508" s="463"/>
      <c r="Y4508" s="459"/>
      <c r="Z4508" s="458"/>
      <c r="AA4508" s="169"/>
      <c r="AB4508" s="169"/>
      <c r="AC4508" s="169"/>
      <c r="AD4508" s="337"/>
      <c r="AE4508" s="459"/>
      <c r="AF4508" s="169"/>
      <c r="AG4508" s="169"/>
      <c r="AH4508" s="169"/>
      <c r="AI4508" s="337"/>
      <c r="AJ4508" s="459"/>
      <c r="AK4508" s="169"/>
      <c r="AL4508" s="26"/>
      <c r="AM4508" s="169">
        <f>Input!$Z$58</f>
        <v>80</v>
      </c>
      <c r="AN4508" s="311">
        <f t="shared" ref="AN4508:AN4523" si="3115">(AM4508-AM$9)*(AM4508&gt;AN$9)</f>
        <v>79</v>
      </c>
    </row>
    <row r="4509" spans="1:40" outlineLevel="2">
      <c r="A4509" s="882">
        <f>ROW()</f>
        <v>4509</v>
      </c>
      <c r="B4509" s="453"/>
      <c r="D4509" s="452" t="s">
        <v>301</v>
      </c>
      <c r="H4509" s="458"/>
      <c r="I4509" s="458"/>
      <c r="J4509" s="459"/>
      <c r="K4509" s="458"/>
      <c r="L4509" s="458"/>
      <c r="M4509" s="458"/>
      <c r="N4509" s="458"/>
      <c r="O4509" s="459"/>
      <c r="P4509" s="458"/>
      <c r="Q4509" s="458"/>
      <c r="R4509" s="458"/>
      <c r="S4509" s="463"/>
      <c r="T4509" s="458"/>
      <c r="U4509" s="458"/>
      <c r="V4509" s="458"/>
      <c r="W4509" s="458"/>
      <c r="X4509" s="463"/>
      <c r="Y4509" s="459"/>
      <c r="Z4509" s="458"/>
      <c r="AA4509" s="169"/>
      <c r="AB4509" s="169"/>
      <c r="AC4509" s="169"/>
      <c r="AD4509" s="337"/>
      <c r="AE4509" s="459"/>
      <c r="AF4509" s="169"/>
      <c r="AG4509" s="169"/>
      <c r="AH4509" s="169"/>
      <c r="AI4509" s="337"/>
      <c r="AJ4509" s="459"/>
      <c r="AK4509" s="169"/>
      <c r="AL4509" s="26"/>
      <c r="AM4509" s="169">
        <f>Input!$Z$59</f>
        <v>60</v>
      </c>
      <c r="AN4509" s="311">
        <f t="shared" si="3115"/>
        <v>59</v>
      </c>
    </row>
    <row r="4510" spans="1:40" outlineLevel="2">
      <c r="A4510" s="882">
        <f>ROW()</f>
        <v>4510</v>
      </c>
      <c r="B4510" s="453"/>
      <c r="D4510" s="452" t="s">
        <v>29</v>
      </c>
      <c r="H4510" s="458"/>
      <c r="I4510" s="458"/>
      <c r="J4510" s="459"/>
      <c r="K4510" s="458"/>
      <c r="L4510" s="458"/>
      <c r="M4510" s="458"/>
      <c r="N4510" s="458"/>
      <c r="O4510" s="459"/>
      <c r="P4510" s="458"/>
      <c r="Q4510" s="458"/>
      <c r="R4510" s="458"/>
      <c r="S4510" s="463"/>
      <c r="T4510" s="458"/>
      <c r="U4510" s="458"/>
      <c r="V4510" s="458"/>
      <c r="W4510" s="458"/>
      <c r="X4510" s="463"/>
      <c r="Y4510" s="459"/>
      <c r="Z4510" s="458"/>
      <c r="AA4510" s="169"/>
      <c r="AB4510" s="169"/>
      <c r="AC4510" s="169"/>
      <c r="AD4510" s="337"/>
      <c r="AE4510" s="459"/>
      <c r="AF4510" s="169"/>
      <c r="AG4510" s="169"/>
      <c r="AH4510" s="169"/>
      <c r="AI4510" s="337"/>
      <c r="AJ4510" s="459"/>
      <c r="AK4510" s="169"/>
      <c r="AL4510" s="26"/>
      <c r="AM4510" s="169">
        <f>Input!$Z$60</f>
        <v>60</v>
      </c>
      <c r="AN4510" s="311">
        <f t="shared" si="3115"/>
        <v>59</v>
      </c>
    </row>
    <row r="4511" spans="1:40" outlineLevel="2">
      <c r="A4511" s="882">
        <f>ROW()</f>
        <v>4511</v>
      </c>
      <c r="B4511" s="453"/>
      <c r="D4511" s="452" t="s">
        <v>30</v>
      </c>
      <c r="H4511" s="458"/>
      <c r="I4511" s="458"/>
      <c r="J4511" s="459"/>
      <c r="K4511" s="458"/>
      <c r="L4511" s="458"/>
      <c r="M4511" s="458"/>
      <c r="N4511" s="458"/>
      <c r="O4511" s="459"/>
      <c r="P4511" s="458"/>
      <c r="Q4511" s="458"/>
      <c r="R4511" s="458"/>
      <c r="S4511" s="463"/>
      <c r="T4511" s="458"/>
      <c r="U4511" s="458"/>
      <c r="V4511" s="458"/>
      <c r="W4511" s="458"/>
      <c r="X4511" s="463"/>
      <c r="Y4511" s="459"/>
      <c r="Z4511" s="458"/>
      <c r="AA4511" s="169"/>
      <c r="AB4511" s="169"/>
      <c r="AC4511" s="169"/>
      <c r="AD4511" s="337"/>
      <c r="AE4511" s="459"/>
      <c r="AF4511" s="169"/>
      <c r="AG4511" s="169"/>
      <c r="AH4511" s="169"/>
      <c r="AI4511" s="337"/>
      <c r="AJ4511" s="459"/>
      <c r="AK4511" s="169"/>
      <c r="AL4511" s="26"/>
      <c r="AM4511" s="169">
        <f>Input!$Z$61</f>
        <v>60</v>
      </c>
      <c r="AN4511" s="311">
        <f t="shared" si="3115"/>
        <v>59</v>
      </c>
    </row>
    <row r="4512" spans="1:40" outlineLevel="2">
      <c r="A4512" s="882">
        <f>ROW()</f>
        <v>4512</v>
      </c>
      <c r="B4512" s="453"/>
      <c r="D4512" s="452" t="s">
        <v>31</v>
      </c>
      <c r="H4512" s="458"/>
      <c r="I4512" s="458"/>
      <c r="J4512" s="459"/>
      <c r="K4512" s="458"/>
      <c r="L4512" s="458"/>
      <c r="M4512" s="458"/>
      <c r="N4512" s="458"/>
      <c r="O4512" s="459"/>
      <c r="P4512" s="458"/>
      <c r="Q4512" s="458"/>
      <c r="R4512" s="458"/>
      <c r="S4512" s="463"/>
      <c r="T4512" s="458"/>
      <c r="U4512" s="458"/>
      <c r="V4512" s="458"/>
      <c r="W4512" s="458"/>
      <c r="X4512" s="463"/>
      <c r="Y4512" s="459"/>
      <c r="Z4512" s="458"/>
      <c r="AA4512" s="169"/>
      <c r="AB4512" s="169"/>
      <c r="AC4512" s="169"/>
      <c r="AD4512" s="337"/>
      <c r="AE4512" s="459"/>
      <c r="AF4512" s="169"/>
      <c r="AG4512" s="169"/>
      <c r="AH4512" s="169"/>
      <c r="AI4512" s="337"/>
      <c r="AJ4512" s="459"/>
      <c r="AK4512" s="169"/>
      <c r="AL4512" s="26"/>
      <c r="AM4512" s="169">
        <f>Input!$Z$62</f>
        <v>60</v>
      </c>
      <c r="AN4512" s="311">
        <f t="shared" si="3115"/>
        <v>59</v>
      </c>
    </row>
    <row r="4513" spans="1:40" outlineLevel="2">
      <c r="A4513" s="882">
        <f>ROW()</f>
        <v>4513</v>
      </c>
      <c r="B4513" s="453"/>
      <c r="D4513" s="452" t="s">
        <v>32</v>
      </c>
      <c r="H4513" s="458"/>
      <c r="I4513" s="458"/>
      <c r="J4513" s="459"/>
      <c r="K4513" s="458"/>
      <c r="L4513" s="458"/>
      <c r="M4513" s="458"/>
      <c r="N4513" s="458"/>
      <c r="O4513" s="459"/>
      <c r="P4513" s="458"/>
      <c r="Q4513" s="458"/>
      <c r="R4513" s="458"/>
      <c r="S4513" s="463"/>
      <c r="T4513" s="458"/>
      <c r="U4513" s="458"/>
      <c r="V4513" s="458"/>
      <c r="W4513" s="458"/>
      <c r="X4513" s="463"/>
      <c r="Y4513" s="459"/>
      <c r="Z4513" s="458"/>
      <c r="AA4513" s="169"/>
      <c r="AB4513" s="169"/>
      <c r="AC4513" s="169"/>
      <c r="AD4513" s="337"/>
      <c r="AE4513" s="459"/>
      <c r="AF4513" s="169"/>
      <c r="AG4513" s="169"/>
      <c r="AH4513" s="169"/>
      <c r="AI4513" s="337"/>
      <c r="AJ4513" s="459"/>
      <c r="AK4513" s="169"/>
      <c r="AL4513" s="26"/>
      <c r="AM4513" s="169">
        <f>Input!$Z$63</f>
        <v>40</v>
      </c>
      <c r="AN4513" s="311">
        <f t="shared" si="3115"/>
        <v>39</v>
      </c>
    </row>
    <row r="4514" spans="1:40" outlineLevel="2">
      <c r="A4514" s="882">
        <f>ROW()</f>
        <v>4514</v>
      </c>
      <c r="B4514" s="453"/>
      <c r="D4514" s="452" t="s">
        <v>33</v>
      </c>
      <c r="H4514" s="458"/>
      <c r="I4514" s="458"/>
      <c r="J4514" s="459"/>
      <c r="K4514" s="458"/>
      <c r="L4514" s="458"/>
      <c r="M4514" s="458"/>
      <c r="N4514" s="458"/>
      <c r="O4514" s="459"/>
      <c r="P4514" s="458"/>
      <c r="Q4514" s="458"/>
      <c r="R4514" s="458"/>
      <c r="S4514" s="463"/>
      <c r="T4514" s="458"/>
      <c r="U4514" s="458"/>
      <c r="V4514" s="458"/>
      <c r="W4514" s="458"/>
      <c r="X4514" s="463"/>
      <c r="Y4514" s="459"/>
      <c r="Z4514" s="458"/>
      <c r="AA4514" s="169"/>
      <c r="AB4514" s="169"/>
      <c r="AC4514" s="169"/>
      <c r="AD4514" s="337"/>
      <c r="AE4514" s="459"/>
      <c r="AF4514" s="169"/>
      <c r="AG4514" s="169"/>
      <c r="AH4514" s="169"/>
      <c r="AI4514" s="337"/>
      <c r="AJ4514" s="459"/>
      <c r="AK4514" s="169"/>
      <c r="AL4514" s="26"/>
      <c r="AM4514" s="169">
        <f>Input!$Z$64</f>
        <v>40</v>
      </c>
      <c r="AN4514" s="311">
        <f t="shared" si="3115"/>
        <v>39</v>
      </c>
    </row>
    <row r="4515" spans="1:40" outlineLevel="2">
      <c r="A4515" s="882">
        <f>ROW()</f>
        <v>4515</v>
      </c>
      <c r="B4515" s="453"/>
      <c r="D4515" s="452" t="s">
        <v>27</v>
      </c>
      <c r="H4515" s="458"/>
      <c r="I4515" s="458"/>
      <c r="J4515" s="459"/>
      <c r="K4515" s="458"/>
      <c r="L4515" s="458"/>
      <c r="M4515" s="458"/>
      <c r="N4515" s="458"/>
      <c r="O4515" s="459"/>
      <c r="P4515" s="458"/>
      <c r="Q4515" s="458"/>
      <c r="R4515" s="458"/>
      <c r="S4515" s="463"/>
      <c r="T4515" s="458"/>
      <c r="U4515" s="458"/>
      <c r="V4515" s="458"/>
      <c r="W4515" s="458"/>
      <c r="X4515" s="463"/>
      <c r="Y4515" s="459"/>
      <c r="Z4515" s="458"/>
      <c r="AA4515" s="169"/>
      <c r="AB4515" s="169"/>
      <c r="AC4515" s="169"/>
      <c r="AD4515" s="337"/>
      <c r="AE4515" s="459"/>
      <c r="AF4515" s="169"/>
      <c r="AG4515" s="169"/>
      <c r="AH4515" s="169"/>
      <c r="AI4515" s="337"/>
      <c r="AJ4515" s="459"/>
      <c r="AK4515" s="169"/>
      <c r="AL4515" s="26"/>
      <c r="AM4515" s="169">
        <f>Input!$Z$65</f>
        <v>40</v>
      </c>
      <c r="AN4515" s="311">
        <f t="shared" si="3115"/>
        <v>39</v>
      </c>
    </row>
    <row r="4516" spans="1:40" outlineLevel="2">
      <c r="A4516" s="882">
        <f>ROW()</f>
        <v>4516</v>
      </c>
      <c r="B4516" s="453"/>
      <c r="D4516" s="452" t="s">
        <v>34</v>
      </c>
      <c r="H4516" s="458"/>
      <c r="I4516" s="458"/>
      <c r="J4516" s="459"/>
      <c r="K4516" s="458"/>
      <c r="L4516" s="458"/>
      <c r="M4516" s="458"/>
      <c r="N4516" s="458"/>
      <c r="O4516" s="459"/>
      <c r="P4516" s="458"/>
      <c r="Q4516" s="458"/>
      <c r="R4516" s="458"/>
      <c r="S4516" s="463"/>
      <c r="T4516" s="458"/>
      <c r="U4516" s="458"/>
      <c r="V4516" s="458"/>
      <c r="W4516" s="458"/>
      <c r="X4516" s="463"/>
      <c r="Y4516" s="459"/>
      <c r="Z4516" s="458"/>
      <c r="AA4516" s="169"/>
      <c r="AB4516" s="169"/>
      <c r="AC4516" s="169"/>
      <c r="AD4516" s="337"/>
      <c r="AE4516" s="459"/>
      <c r="AF4516" s="169"/>
      <c r="AG4516" s="169"/>
      <c r="AH4516" s="169"/>
      <c r="AI4516" s="337"/>
      <c r="AJ4516" s="459"/>
      <c r="AK4516" s="169"/>
      <c r="AL4516" s="26"/>
      <c r="AM4516" s="169">
        <f>Input!$Z$66</f>
        <v>25</v>
      </c>
      <c r="AN4516" s="311">
        <f t="shared" si="3115"/>
        <v>24</v>
      </c>
    </row>
    <row r="4517" spans="1:40" outlineLevel="2">
      <c r="A4517" s="882">
        <f>ROW()</f>
        <v>4517</v>
      </c>
      <c r="B4517" s="453"/>
      <c r="D4517" s="452" t="s">
        <v>35</v>
      </c>
      <c r="H4517" s="458"/>
      <c r="I4517" s="458"/>
      <c r="J4517" s="459"/>
      <c r="K4517" s="458"/>
      <c r="L4517" s="458"/>
      <c r="M4517" s="458"/>
      <c r="N4517" s="458"/>
      <c r="O4517" s="459"/>
      <c r="P4517" s="458"/>
      <c r="Q4517" s="458"/>
      <c r="R4517" s="458"/>
      <c r="S4517" s="463"/>
      <c r="T4517" s="458"/>
      <c r="U4517" s="458"/>
      <c r="V4517" s="458"/>
      <c r="W4517" s="458"/>
      <c r="X4517" s="463"/>
      <c r="Y4517" s="459"/>
      <c r="Z4517" s="458"/>
      <c r="AA4517" s="169"/>
      <c r="AB4517" s="169"/>
      <c r="AC4517" s="169"/>
      <c r="AD4517" s="337"/>
      <c r="AE4517" s="459"/>
      <c r="AF4517" s="169"/>
      <c r="AG4517" s="169"/>
      <c r="AH4517" s="169"/>
      <c r="AI4517" s="337"/>
      <c r="AJ4517" s="459"/>
      <c r="AK4517" s="169"/>
      <c r="AL4517" s="26"/>
      <c r="AM4517" s="169">
        <f>Input!$Z$67</f>
        <v>10</v>
      </c>
      <c r="AN4517" s="311">
        <f t="shared" si="3115"/>
        <v>9</v>
      </c>
    </row>
    <row r="4518" spans="1:40" outlineLevel="2">
      <c r="A4518" s="882">
        <f>ROW()</f>
        <v>4518</v>
      </c>
      <c r="B4518" s="453"/>
      <c r="D4518" s="452" t="s">
        <v>302</v>
      </c>
      <c r="H4518" s="458"/>
      <c r="I4518" s="458"/>
      <c r="J4518" s="459"/>
      <c r="K4518" s="458"/>
      <c r="L4518" s="458"/>
      <c r="M4518" s="458"/>
      <c r="N4518" s="458"/>
      <c r="O4518" s="459"/>
      <c r="P4518" s="458"/>
      <c r="Q4518" s="458"/>
      <c r="R4518" s="458"/>
      <c r="S4518" s="463"/>
      <c r="T4518" s="458"/>
      <c r="U4518" s="458"/>
      <c r="V4518" s="458"/>
      <c r="W4518" s="458"/>
      <c r="X4518" s="463"/>
      <c r="Y4518" s="459"/>
      <c r="Z4518" s="458"/>
      <c r="AA4518" s="169"/>
      <c r="AB4518" s="169"/>
      <c r="AC4518" s="169"/>
      <c r="AD4518" s="337"/>
      <c r="AE4518" s="459"/>
      <c r="AF4518" s="169"/>
      <c r="AG4518" s="169"/>
      <c r="AH4518" s="169"/>
      <c r="AI4518" s="337"/>
      <c r="AJ4518" s="459"/>
      <c r="AK4518" s="169"/>
      <c r="AL4518" s="26"/>
      <c r="AM4518" s="169">
        <f>Input!$Z$68</f>
        <v>10</v>
      </c>
      <c r="AN4518" s="311">
        <f t="shared" si="3115"/>
        <v>9</v>
      </c>
    </row>
    <row r="4519" spans="1:40" outlineLevel="2">
      <c r="A4519" s="882">
        <f>ROW()</f>
        <v>4519</v>
      </c>
      <c r="B4519" s="453"/>
      <c r="D4519" s="452" t="s">
        <v>36</v>
      </c>
      <c r="H4519" s="458"/>
      <c r="I4519" s="458"/>
      <c r="J4519" s="459"/>
      <c r="K4519" s="458"/>
      <c r="L4519" s="458"/>
      <c r="M4519" s="458"/>
      <c r="N4519" s="458"/>
      <c r="O4519" s="459"/>
      <c r="P4519" s="458"/>
      <c r="Q4519" s="458"/>
      <c r="R4519" s="458"/>
      <c r="S4519" s="463"/>
      <c r="T4519" s="458"/>
      <c r="U4519" s="458"/>
      <c r="V4519" s="458"/>
      <c r="W4519" s="458"/>
      <c r="X4519" s="463"/>
      <c r="Y4519" s="459"/>
      <c r="Z4519" s="458"/>
      <c r="AA4519" s="169"/>
      <c r="AB4519" s="169"/>
      <c r="AC4519" s="169"/>
      <c r="AD4519" s="337"/>
      <c r="AE4519" s="459"/>
      <c r="AF4519" s="169"/>
      <c r="AG4519" s="169"/>
      <c r="AH4519" s="169"/>
      <c r="AI4519" s="337"/>
      <c r="AJ4519" s="459"/>
      <c r="AK4519" s="169"/>
      <c r="AL4519" s="26"/>
      <c r="AM4519" s="169">
        <f>Input!$Z$69</f>
        <v>5</v>
      </c>
      <c r="AN4519" s="311">
        <f t="shared" si="3115"/>
        <v>4</v>
      </c>
    </row>
    <row r="4520" spans="1:40" outlineLevel="2">
      <c r="A4520" s="882">
        <f>ROW()</f>
        <v>4520</v>
      </c>
      <c r="B4520" s="453"/>
      <c r="D4520" s="452" t="s">
        <v>583</v>
      </c>
      <c r="H4520" s="458"/>
      <c r="I4520" s="458"/>
      <c r="J4520" s="459"/>
      <c r="K4520" s="458"/>
      <c r="L4520" s="458"/>
      <c r="M4520" s="458"/>
      <c r="N4520" s="458"/>
      <c r="O4520" s="459"/>
      <c r="P4520" s="458"/>
      <c r="Q4520" s="458"/>
      <c r="R4520" s="458"/>
      <c r="S4520" s="463"/>
      <c r="T4520" s="458"/>
      <c r="U4520" s="458"/>
      <c r="V4520" s="458"/>
      <c r="W4520" s="458"/>
      <c r="X4520" s="463"/>
      <c r="Y4520" s="459"/>
      <c r="Z4520" s="458"/>
      <c r="AA4520" s="169"/>
      <c r="AB4520" s="169"/>
      <c r="AC4520" s="169"/>
      <c r="AD4520" s="337"/>
      <c r="AE4520" s="459"/>
      <c r="AF4520" s="169"/>
      <c r="AG4520" s="169"/>
      <c r="AH4520" s="169"/>
      <c r="AI4520" s="337"/>
      <c r="AJ4520" s="459"/>
      <c r="AK4520" s="169"/>
      <c r="AL4520" s="26"/>
      <c r="AM4520" s="169">
        <f>Input!$Z$70</f>
        <v>10</v>
      </c>
      <c r="AN4520" s="311">
        <f t="shared" si="3115"/>
        <v>9</v>
      </c>
    </row>
    <row r="4521" spans="1:40" outlineLevel="2">
      <c r="A4521" s="882">
        <f>ROW()</f>
        <v>4521</v>
      </c>
      <c r="B4521" s="453"/>
      <c r="D4521" s="452" t="s">
        <v>81</v>
      </c>
      <c r="H4521" s="458"/>
      <c r="I4521" s="458"/>
      <c r="J4521" s="459"/>
      <c r="K4521" s="458"/>
      <c r="L4521" s="458"/>
      <c r="M4521" s="458"/>
      <c r="N4521" s="458"/>
      <c r="O4521" s="459"/>
      <c r="P4521" s="458"/>
      <c r="Q4521" s="458"/>
      <c r="R4521" s="458"/>
      <c r="S4521" s="463"/>
      <c r="T4521" s="458"/>
      <c r="U4521" s="458"/>
      <c r="V4521" s="458"/>
      <c r="W4521" s="458"/>
      <c r="X4521" s="463"/>
      <c r="Y4521" s="459"/>
      <c r="Z4521" s="458"/>
      <c r="AA4521" s="169"/>
      <c r="AB4521" s="169"/>
      <c r="AC4521" s="169"/>
      <c r="AD4521" s="337"/>
      <c r="AE4521" s="459"/>
      <c r="AF4521" s="169"/>
      <c r="AG4521" s="169"/>
      <c r="AH4521" s="169"/>
      <c r="AI4521" s="337"/>
      <c r="AJ4521" s="459"/>
      <c r="AK4521" s="169"/>
      <c r="AL4521" s="26"/>
      <c r="AM4521" s="169">
        <f>Input!$Z$71</f>
        <v>5</v>
      </c>
      <c r="AN4521" s="311">
        <f t="shared" si="3115"/>
        <v>4</v>
      </c>
    </row>
    <row r="4522" spans="1:40" outlineLevel="2">
      <c r="A4522" s="882">
        <f>ROW()</f>
        <v>4522</v>
      </c>
      <c r="B4522" s="453"/>
      <c r="D4522" s="452" t="s">
        <v>28</v>
      </c>
      <c r="H4522" s="458"/>
      <c r="I4522" s="458"/>
      <c r="J4522" s="459"/>
      <c r="K4522" s="458"/>
      <c r="L4522" s="458"/>
      <c r="M4522" s="458"/>
      <c r="N4522" s="458"/>
      <c r="O4522" s="459"/>
      <c r="P4522" s="458"/>
      <c r="Q4522" s="458"/>
      <c r="R4522" s="458"/>
      <c r="S4522" s="463"/>
      <c r="T4522" s="458"/>
      <c r="U4522" s="458"/>
      <c r="V4522" s="458"/>
      <c r="W4522" s="458"/>
      <c r="X4522" s="463"/>
      <c r="Y4522" s="459"/>
      <c r="Z4522" s="458"/>
      <c r="AA4522" s="169"/>
      <c r="AB4522" s="169"/>
      <c r="AC4522" s="169"/>
      <c r="AD4522" s="337"/>
      <c r="AE4522" s="459"/>
      <c r="AF4522" s="169"/>
      <c r="AG4522" s="169"/>
      <c r="AH4522" s="169"/>
      <c r="AI4522" s="337"/>
      <c r="AJ4522" s="459"/>
      <c r="AK4522" s="169"/>
      <c r="AL4522" s="26"/>
      <c r="AM4522" s="169">
        <f>Input!$Z$72</f>
        <v>0</v>
      </c>
      <c r="AN4522" s="311">
        <f t="shared" si="3115"/>
        <v>0</v>
      </c>
    </row>
    <row r="4523" spans="1:40" outlineLevel="2">
      <c r="A4523" s="882">
        <f>ROW()</f>
        <v>4523</v>
      </c>
      <c r="B4523" s="453"/>
      <c r="D4523" s="456" t="s">
        <v>443</v>
      </c>
      <c r="E4523" s="456"/>
      <c r="F4523" s="456"/>
      <c r="G4523" s="456"/>
      <c r="H4523" s="460"/>
      <c r="I4523" s="460"/>
      <c r="J4523" s="461"/>
      <c r="K4523" s="460"/>
      <c r="L4523" s="460"/>
      <c r="M4523" s="460"/>
      <c r="N4523" s="460"/>
      <c r="O4523" s="461"/>
      <c r="P4523" s="460"/>
      <c r="Q4523" s="460"/>
      <c r="R4523" s="460"/>
      <c r="S4523" s="465"/>
      <c r="T4523" s="460"/>
      <c r="U4523" s="460"/>
      <c r="V4523" s="460"/>
      <c r="W4523" s="460"/>
      <c r="X4523" s="465"/>
      <c r="Y4523" s="461"/>
      <c r="Z4523" s="460"/>
      <c r="AA4523" s="170"/>
      <c r="AB4523" s="170"/>
      <c r="AC4523" s="170"/>
      <c r="AD4523" s="338"/>
      <c r="AE4523" s="461"/>
      <c r="AF4523" s="170"/>
      <c r="AG4523" s="170"/>
      <c r="AH4523" s="170"/>
      <c r="AI4523" s="338"/>
      <c r="AJ4523" s="461"/>
      <c r="AK4523" s="170"/>
      <c r="AL4523" s="29"/>
      <c r="AM4523" s="170">
        <f>Input!$Z$73</f>
        <v>53.715045065910232</v>
      </c>
      <c r="AN4523" s="312">
        <f t="shared" si="3115"/>
        <v>52.715045065910232</v>
      </c>
    </row>
    <row r="4524" spans="1:40" outlineLevel="2">
      <c r="A4524" s="882">
        <f>ROW()</f>
        <v>4524</v>
      </c>
      <c r="B4524" s="453"/>
      <c r="H4524" s="458"/>
      <c r="I4524" s="458"/>
      <c r="J4524" s="459"/>
      <c r="K4524" s="458"/>
      <c r="L4524" s="458"/>
      <c r="M4524" s="458"/>
      <c r="N4524" s="458"/>
      <c r="O4524" s="459"/>
      <c r="P4524" s="458"/>
      <c r="Q4524" s="458"/>
      <c r="R4524" s="458"/>
      <c r="S4524" s="463"/>
      <c r="T4524" s="458"/>
      <c r="U4524" s="439"/>
      <c r="V4524" s="439"/>
      <c r="W4524" s="439"/>
      <c r="X4524" s="440"/>
      <c r="Y4524" s="443"/>
      <c r="Z4524" s="439"/>
      <c r="AA4524" s="439"/>
      <c r="AB4524" s="439"/>
      <c r="AC4524" s="439"/>
      <c r="AD4524" s="440"/>
      <c r="AE4524" s="443"/>
      <c r="AF4524" s="439"/>
      <c r="AG4524" s="439"/>
      <c r="AH4524" s="439"/>
      <c r="AI4524" s="440"/>
      <c r="AJ4524" s="443"/>
      <c r="AK4524" s="439"/>
      <c r="AL4524" s="439"/>
      <c r="AM4524" s="439"/>
      <c r="AN4524" s="440"/>
    </row>
    <row r="4525" spans="1:40" outlineLevel="1">
      <c r="A4525" s="732" t="s">
        <v>20</v>
      </c>
      <c r="B4525" s="733"/>
      <c r="C4525" s="881"/>
      <c r="D4525" s="733"/>
      <c r="E4525" s="733"/>
      <c r="F4525" s="733"/>
      <c r="G4525" s="730"/>
      <c r="H4525" s="733"/>
      <c r="I4525" s="730"/>
      <c r="J4525" s="729"/>
      <c r="K4525" s="730"/>
      <c r="L4525" s="730"/>
      <c r="M4525" s="730"/>
      <c r="N4525" s="730"/>
      <c r="O4525" s="729"/>
      <c r="P4525" s="730"/>
      <c r="Q4525" s="730"/>
      <c r="R4525" s="730"/>
      <c r="S4525" s="731"/>
      <c r="T4525" s="730"/>
      <c r="U4525" s="730"/>
      <c r="V4525" s="730"/>
      <c r="W4525" s="730"/>
      <c r="X4525" s="731"/>
      <c r="Y4525" s="729"/>
      <c r="Z4525" s="730"/>
      <c r="AA4525" s="730"/>
      <c r="AB4525" s="730"/>
      <c r="AC4525" s="730"/>
      <c r="AD4525" s="731"/>
      <c r="AE4525" s="729"/>
      <c r="AF4525" s="730"/>
      <c r="AG4525" s="730"/>
      <c r="AH4525" s="730"/>
      <c r="AI4525" s="731"/>
      <c r="AJ4525" s="729"/>
      <c r="AK4525" s="730"/>
      <c r="AL4525" s="730"/>
      <c r="AM4525" s="730"/>
      <c r="AN4525" s="731"/>
    </row>
    <row r="4526" spans="1:40" outlineLevel="2">
      <c r="A4526" s="882">
        <f>ROW()</f>
        <v>4526</v>
      </c>
      <c r="B4526" s="453"/>
      <c r="D4526" s="452" t="s">
        <v>300</v>
      </c>
      <c r="H4526" s="458"/>
      <c r="I4526" s="458"/>
      <c r="J4526" s="459"/>
      <c r="K4526" s="458"/>
      <c r="L4526" s="458"/>
      <c r="M4526" s="458"/>
      <c r="N4526" s="458"/>
      <c r="O4526" s="459"/>
      <c r="P4526" s="458"/>
      <c r="Q4526" s="458"/>
      <c r="R4526" s="458"/>
      <c r="S4526" s="463"/>
      <c r="T4526" s="458"/>
      <c r="U4526" s="439"/>
      <c r="V4526" s="439"/>
      <c r="W4526" s="439"/>
      <c r="X4526" s="440"/>
      <c r="Y4526" s="443"/>
      <c r="Z4526" s="439"/>
      <c r="AA4526" s="439"/>
      <c r="AB4526" s="439"/>
      <c r="AC4526" s="439"/>
      <c r="AD4526" s="440"/>
      <c r="AE4526" s="443"/>
      <c r="AF4526" s="439"/>
      <c r="AG4526" s="439"/>
      <c r="AH4526" s="439"/>
      <c r="AI4526" s="440"/>
      <c r="AJ4526" s="443"/>
      <c r="AK4526" s="439"/>
      <c r="AL4526" s="439"/>
      <c r="AM4526" s="439">
        <f t="shared" ref="AM4526:AM4537" si="3116">AL4616</f>
        <v>6.235242841999205</v>
      </c>
      <c r="AN4526" s="440">
        <f t="shared" ref="AN4526:AN4537" si="3117">AM4616</f>
        <v>6.1573023064742145</v>
      </c>
    </row>
    <row r="4527" spans="1:40" outlineLevel="2">
      <c r="A4527" s="882">
        <f>ROW()</f>
        <v>4527</v>
      </c>
      <c r="B4527" s="453"/>
      <c r="D4527" s="452" t="s">
        <v>301</v>
      </c>
      <c r="H4527" s="458"/>
      <c r="I4527" s="458"/>
      <c r="J4527" s="459"/>
      <c r="K4527" s="458"/>
      <c r="L4527" s="458"/>
      <c r="M4527" s="458"/>
      <c r="N4527" s="458"/>
      <c r="O4527" s="459"/>
      <c r="P4527" s="458"/>
      <c r="Q4527" s="458"/>
      <c r="R4527" s="458"/>
      <c r="S4527" s="463"/>
      <c r="T4527" s="458"/>
      <c r="U4527" s="439"/>
      <c r="V4527" s="439"/>
      <c r="W4527" s="439"/>
      <c r="X4527" s="440"/>
      <c r="Y4527" s="443"/>
      <c r="Z4527" s="439"/>
      <c r="AA4527" s="439"/>
      <c r="AB4527" s="439"/>
      <c r="AC4527" s="439"/>
      <c r="AD4527" s="440"/>
      <c r="AE4527" s="443"/>
      <c r="AF4527" s="439"/>
      <c r="AG4527" s="439"/>
      <c r="AH4527" s="439"/>
      <c r="AI4527" s="440"/>
      <c r="AJ4527" s="443"/>
      <c r="AK4527" s="439"/>
      <c r="AL4527" s="439"/>
      <c r="AM4527" s="439">
        <f t="shared" si="3116"/>
        <v>0</v>
      </c>
      <c r="AN4527" s="440">
        <f t="shared" si="3117"/>
        <v>0</v>
      </c>
    </row>
    <row r="4528" spans="1:40" outlineLevel="2">
      <c r="A4528" s="882">
        <f>ROW()</f>
        <v>4528</v>
      </c>
      <c r="B4528" s="453"/>
      <c r="D4528" s="452" t="s">
        <v>29</v>
      </c>
      <c r="H4528" s="458"/>
      <c r="I4528" s="458"/>
      <c r="J4528" s="459"/>
      <c r="K4528" s="458"/>
      <c r="L4528" s="458"/>
      <c r="M4528" s="458"/>
      <c r="N4528" s="458"/>
      <c r="O4528" s="459"/>
      <c r="P4528" s="458"/>
      <c r="Q4528" s="458"/>
      <c r="R4528" s="458"/>
      <c r="S4528" s="463"/>
      <c r="T4528" s="458"/>
      <c r="U4528" s="439"/>
      <c r="V4528" s="439"/>
      <c r="W4528" s="439"/>
      <c r="X4528" s="440"/>
      <c r="Y4528" s="443"/>
      <c r="Z4528" s="439"/>
      <c r="AA4528" s="439"/>
      <c r="AB4528" s="439"/>
      <c r="AC4528" s="439"/>
      <c r="AD4528" s="440"/>
      <c r="AE4528" s="443"/>
      <c r="AF4528" s="439"/>
      <c r="AG4528" s="439"/>
      <c r="AH4528" s="439"/>
      <c r="AI4528" s="440"/>
      <c r="AJ4528" s="443"/>
      <c r="AK4528" s="439"/>
      <c r="AL4528" s="439"/>
      <c r="AM4528" s="439">
        <f t="shared" si="3116"/>
        <v>0</v>
      </c>
      <c r="AN4528" s="440">
        <f t="shared" si="3117"/>
        <v>0</v>
      </c>
    </row>
    <row r="4529" spans="1:40" outlineLevel="2">
      <c r="A4529" s="882">
        <f>ROW()</f>
        <v>4529</v>
      </c>
      <c r="B4529" s="453"/>
      <c r="D4529" s="452" t="s">
        <v>30</v>
      </c>
      <c r="H4529" s="458"/>
      <c r="I4529" s="458"/>
      <c r="J4529" s="459"/>
      <c r="K4529" s="458"/>
      <c r="L4529" s="458"/>
      <c r="M4529" s="458"/>
      <c r="N4529" s="458"/>
      <c r="O4529" s="459"/>
      <c r="P4529" s="458"/>
      <c r="Q4529" s="458"/>
      <c r="R4529" s="458"/>
      <c r="S4529" s="463"/>
      <c r="T4529" s="458"/>
      <c r="U4529" s="439"/>
      <c r="V4529" s="439"/>
      <c r="W4529" s="439"/>
      <c r="X4529" s="440"/>
      <c r="Y4529" s="443"/>
      <c r="Z4529" s="439"/>
      <c r="AA4529" s="439"/>
      <c r="AB4529" s="439"/>
      <c r="AC4529" s="439"/>
      <c r="AD4529" s="440"/>
      <c r="AE4529" s="443"/>
      <c r="AF4529" s="439"/>
      <c r="AG4529" s="439"/>
      <c r="AH4529" s="439"/>
      <c r="AI4529" s="440"/>
      <c r="AJ4529" s="443"/>
      <c r="AK4529" s="439"/>
      <c r="AL4529" s="439"/>
      <c r="AM4529" s="439">
        <f t="shared" si="3116"/>
        <v>41.758198023953391</v>
      </c>
      <c r="AN4529" s="440">
        <f t="shared" si="3117"/>
        <v>41.062228056887498</v>
      </c>
    </row>
    <row r="4530" spans="1:40" outlineLevel="2">
      <c r="A4530" s="882">
        <f>ROW()</f>
        <v>4530</v>
      </c>
      <c r="B4530" s="453"/>
      <c r="D4530" s="452" t="s">
        <v>31</v>
      </c>
      <c r="H4530" s="458"/>
      <c r="I4530" s="458"/>
      <c r="J4530" s="459"/>
      <c r="K4530" s="458"/>
      <c r="L4530" s="458"/>
      <c r="M4530" s="458"/>
      <c r="N4530" s="458"/>
      <c r="O4530" s="459"/>
      <c r="P4530" s="458"/>
      <c r="Q4530" s="458"/>
      <c r="R4530" s="458"/>
      <c r="S4530" s="463"/>
      <c r="T4530" s="458"/>
      <c r="U4530" s="439"/>
      <c r="V4530" s="439"/>
      <c r="W4530" s="439"/>
      <c r="X4530" s="440"/>
      <c r="Y4530" s="443"/>
      <c r="Z4530" s="439"/>
      <c r="AA4530" s="439"/>
      <c r="AB4530" s="439"/>
      <c r="AC4530" s="439"/>
      <c r="AD4530" s="440"/>
      <c r="AE4530" s="443"/>
      <c r="AF4530" s="439"/>
      <c r="AG4530" s="439"/>
      <c r="AH4530" s="439"/>
      <c r="AI4530" s="440"/>
      <c r="AJ4530" s="443"/>
      <c r="AK4530" s="439"/>
      <c r="AL4530" s="439"/>
      <c r="AM4530" s="439">
        <f t="shared" si="3116"/>
        <v>0</v>
      </c>
      <c r="AN4530" s="440">
        <f t="shared" si="3117"/>
        <v>0</v>
      </c>
    </row>
    <row r="4531" spans="1:40" outlineLevel="2">
      <c r="A4531" s="882">
        <f>ROW()</f>
        <v>4531</v>
      </c>
      <c r="B4531" s="453"/>
      <c r="D4531" s="452" t="s">
        <v>32</v>
      </c>
      <c r="H4531" s="458"/>
      <c r="I4531" s="458"/>
      <c r="J4531" s="459"/>
      <c r="K4531" s="458"/>
      <c r="L4531" s="458"/>
      <c r="M4531" s="458"/>
      <c r="N4531" s="458"/>
      <c r="O4531" s="459"/>
      <c r="P4531" s="458"/>
      <c r="Q4531" s="458"/>
      <c r="R4531" s="458"/>
      <c r="S4531" s="463"/>
      <c r="T4531" s="458"/>
      <c r="U4531" s="439"/>
      <c r="V4531" s="439"/>
      <c r="W4531" s="439"/>
      <c r="X4531" s="440"/>
      <c r="Y4531" s="443"/>
      <c r="Z4531" s="439"/>
      <c r="AA4531" s="439"/>
      <c r="AB4531" s="439"/>
      <c r="AC4531" s="439"/>
      <c r="AD4531" s="440"/>
      <c r="AE4531" s="443"/>
      <c r="AF4531" s="439"/>
      <c r="AG4531" s="439"/>
      <c r="AH4531" s="439"/>
      <c r="AI4531" s="440"/>
      <c r="AJ4531" s="443"/>
      <c r="AK4531" s="439"/>
      <c r="AL4531" s="439"/>
      <c r="AM4531" s="439">
        <f t="shared" si="3116"/>
        <v>2.158684510218019</v>
      </c>
      <c r="AN4531" s="440">
        <f t="shared" si="3117"/>
        <v>2.1047173974625686</v>
      </c>
    </row>
    <row r="4532" spans="1:40" outlineLevel="2">
      <c r="A4532" s="882">
        <f>ROW()</f>
        <v>4532</v>
      </c>
      <c r="B4532" s="453"/>
      <c r="D4532" s="452" t="s">
        <v>33</v>
      </c>
      <c r="H4532" s="458"/>
      <c r="I4532" s="458"/>
      <c r="J4532" s="459"/>
      <c r="K4532" s="458"/>
      <c r="L4532" s="458"/>
      <c r="M4532" s="458"/>
      <c r="N4532" s="458"/>
      <c r="O4532" s="459"/>
      <c r="P4532" s="458"/>
      <c r="Q4532" s="458"/>
      <c r="R4532" s="458"/>
      <c r="S4532" s="463"/>
      <c r="T4532" s="458"/>
      <c r="U4532" s="439"/>
      <c r="V4532" s="439"/>
      <c r="W4532" s="439"/>
      <c r="X4532" s="440"/>
      <c r="Y4532" s="443"/>
      <c r="Z4532" s="439"/>
      <c r="AA4532" s="439"/>
      <c r="AB4532" s="439"/>
      <c r="AC4532" s="439"/>
      <c r="AD4532" s="440"/>
      <c r="AE4532" s="443"/>
      <c r="AF4532" s="439"/>
      <c r="AG4532" s="439"/>
      <c r="AH4532" s="439"/>
      <c r="AI4532" s="440"/>
      <c r="AJ4532" s="443"/>
      <c r="AK4532" s="439"/>
      <c r="AL4532" s="439"/>
      <c r="AM4532" s="439">
        <f t="shared" si="3116"/>
        <v>0</v>
      </c>
      <c r="AN4532" s="440">
        <f t="shared" si="3117"/>
        <v>0</v>
      </c>
    </row>
    <row r="4533" spans="1:40" outlineLevel="2">
      <c r="A4533" s="882">
        <f>ROW()</f>
        <v>4533</v>
      </c>
      <c r="B4533" s="453"/>
      <c r="D4533" s="452" t="s">
        <v>27</v>
      </c>
      <c r="H4533" s="458"/>
      <c r="I4533" s="458"/>
      <c r="J4533" s="459"/>
      <c r="K4533" s="458"/>
      <c r="L4533" s="458"/>
      <c r="M4533" s="458"/>
      <c r="N4533" s="458"/>
      <c r="O4533" s="459"/>
      <c r="P4533" s="458"/>
      <c r="Q4533" s="458"/>
      <c r="R4533" s="458"/>
      <c r="S4533" s="463"/>
      <c r="T4533" s="458"/>
      <c r="U4533" s="439"/>
      <c r="V4533" s="439"/>
      <c r="W4533" s="439"/>
      <c r="X4533" s="440"/>
      <c r="Y4533" s="443"/>
      <c r="Z4533" s="439"/>
      <c r="AA4533" s="439"/>
      <c r="AB4533" s="439"/>
      <c r="AC4533" s="439"/>
      <c r="AD4533" s="440"/>
      <c r="AE4533" s="443"/>
      <c r="AF4533" s="439"/>
      <c r="AG4533" s="439"/>
      <c r="AH4533" s="439"/>
      <c r="AI4533" s="440"/>
      <c r="AJ4533" s="443"/>
      <c r="AK4533" s="439"/>
      <c r="AL4533" s="439"/>
      <c r="AM4533" s="439">
        <f t="shared" si="3116"/>
        <v>0.45857936808690114</v>
      </c>
      <c r="AN4533" s="440">
        <f t="shared" si="3117"/>
        <v>0.44711488388472859</v>
      </c>
    </row>
    <row r="4534" spans="1:40" outlineLevel="2">
      <c r="A4534" s="882">
        <f>ROW()</f>
        <v>4534</v>
      </c>
      <c r="B4534" s="453"/>
      <c r="D4534" s="452" t="s">
        <v>34</v>
      </c>
      <c r="H4534" s="458"/>
      <c r="I4534" s="458"/>
      <c r="J4534" s="459"/>
      <c r="K4534" s="458"/>
      <c r="L4534" s="458"/>
      <c r="M4534" s="458"/>
      <c r="N4534" s="458"/>
      <c r="O4534" s="459"/>
      <c r="P4534" s="458"/>
      <c r="Q4534" s="458"/>
      <c r="R4534" s="458"/>
      <c r="S4534" s="463"/>
      <c r="T4534" s="458"/>
      <c r="U4534" s="439"/>
      <c r="V4534" s="439"/>
      <c r="W4534" s="439"/>
      <c r="X4534" s="440"/>
      <c r="Y4534" s="443"/>
      <c r="Z4534" s="439"/>
      <c r="AA4534" s="439"/>
      <c r="AB4534" s="439"/>
      <c r="AC4534" s="439"/>
      <c r="AD4534" s="440"/>
      <c r="AE4534" s="443"/>
      <c r="AF4534" s="439"/>
      <c r="AG4534" s="439"/>
      <c r="AH4534" s="439"/>
      <c r="AI4534" s="440"/>
      <c r="AJ4534" s="443"/>
      <c r="AK4534" s="439"/>
      <c r="AL4534" s="439"/>
      <c r="AM4534" s="439">
        <f t="shared" si="3116"/>
        <v>36.695658407748127</v>
      </c>
      <c r="AN4534" s="440">
        <f t="shared" si="3117"/>
        <v>35.227832071438201</v>
      </c>
    </row>
    <row r="4535" spans="1:40" outlineLevel="2">
      <c r="A4535" s="882">
        <f>ROW()</f>
        <v>4535</v>
      </c>
      <c r="B4535" s="453"/>
      <c r="D4535" s="452" t="s">
        <v>35</v>
      </c>
      <c r="H4535" s="458"/>
      <c r="I4535" s="458"/>
      <c r="J4535" s="459"/>
      <c r="K4535" s="458"/>
      <c r="L4535" s="458"/>
      <c r="M4535" s="458"/>
      <c r="N4535" s="458"/>
      <c r="O4535" s="459"/>
      <c r="P4535" s="458"/>
      <c r="Q4535" s="458"/>
      <c r="R4535" s="458"/>
      <c r="S4535" s="463"/>
      <c r="T4535" s="458"/>
      <c r="U4535" s="439"/>
      <c r="V4535" s="439"/>
      <c r="W4535" s="439"/>
      <c r="X4535" s="440"/>
      <c r="Y4535" s="443"/>
      <c r="Z4535" s="439"/>
      <c r="AA4535" s="439"/>
      <c r="AB4535" s="439"/>
      <c r="AC4535" s="439"/>
      <c r="AD4535" s="440"/>
      <c r="AE4535" s="443"/>
      <c r="AF4535" s="439"/>
      <c r="AG4535" s="439"/>
      <c r="AH4535" s="439"/>
      <c r="AI4535" s="440"/>
      <c r="AJ4535" s="443"/>
      <c r="AK4535" s="439"/>
      <c r="AL4535" s="439"/>
      <c r="AM4535" s="439">
        <f t="shared" si="3116"/>
        <v>0.92671503170376601</v>
      </c>
      <c r="AN4535" s="440">
        <f t="shared" si="3117"/>
        <v>0.83404352853338937</v>
      </c>
    </row>
    <row r="4536" spans="1:40" outlineLevel="2">
      <c r="A4536" s="882">
        <f>ROW()</f>
        <v>4536</v>
      </c>
      <c r="B4536" s="453"/>
      <c r="D4536" s="452" t="s">
        <v>302</v>
      </c>
      <c r="H4536" s="458"/>
      <c r="I4536" s="458"/>
      <c r="J4536" s="459"/>
      <c r="K4536" s="458"/>
      <c r="L4536" s="458"/>
      <c r="M4536" s="458"/>
      <c r="N4536" s="458"/>
      <c r="O4536" s="459"/>
      <c r="P4536" s="458"/>
      <c r="Q4536" s="458"/>
      <c r="R4536" s="458"/>
      <c r="S4536" s="463"/>
      <c r="T4536" s="458"/>
      <c r="U4536" s="439"/>
      <c r="V4536" s="439"/>
      <c r="W4536" s="439"/>
      <c r="X4536" s="440"/>
      <c r="Y4536" s="443"/>
      <c r="Z4536" s="439"/>
      <c r="AA4536" s="439"/>
      <c r="AB4536" s="439"/>
      <c r="AC4536" s="439"/>
      <c r="AD4536" s="440"/>
      <c r="AE4536" s="443"/>
      <c r="AF4536" s="439"/>
      <c r="AG4536" s="439"/>
      <c r="AH4536" s="439"/>
      <c r="AI4536" s="440"/>
      <c r="AJ4536" s="443"/>
      <c r="AK4536" s="439"/>
      <c r="AL4536" s="439"/>
      <c r="AM4536" s="439">
        <f t="shared" si="3116"/>
        <v>1.4167241534958814</v>
      </c>
      <c r="AN4536" s="440">
        <f t="shared" si="3117"/>
        <v>1.2750517381462934</v>
      </c>
    </row>
    <row r="4537" spans="1:40" outlineLevel="2">
      <c r="A4537" s="882">
        <f>ROW()</f>
        <v>4537</v>
      </c>
      <c r="B4537" s="453"/>
      <c r="D4537" s="452" t="s">
        <v>36</v>
      </c>
      <c r="H4537" s="458"/>
      <c r="I4537" s="458"/>
      <c r="J4537" s="459"/>
      <c r="K4537" s="458"/>
      <c r="L4537" s="458"/>
      <c r="M4537" s="458"/>
      <c r="N4537" s="458"/>
      <c r="O4537" s="459"/>
      <c r="P4537" s="458"/>
      <c r="Q4537" s="458"/>
      <c r="R4537" s="458"/>
      <c r="S4537" s="463"/>
      <c r="T4537" s="458"/>
      <c r="U4537" s="439"/>
      <c r="V4537" s="439"/>
      <c r="W4537" s="439"/>
      <c r="X4537" s="440"/>
      <c r="Y4537" s="443"/>
      <c r="Z4537" s="439"/>
      <c r="AA4537" s="439"/>
      <c r="AB4537" s="439"/>
      <c r="AC4537" s="439"/>
      <c r="AD4537" s="440"/>
      <c r="AE4537" s="443"/>
      <c r="AF4537" s="439"/>
      <c r="AG4537" s="439"/>
      <c r="AH4537" s="439"/>
      <c r="AI4537" s="440"/>
      <c r="AJ4537" s="443"/>
      <c r="AK4537" s="439"/>
      <c r="AL4537" s="439"/>
      <c r="AM4537" s="439">
        <f t="shared" si="3116"/>
        <v>8.1692658943866885</v>
      </c>
      <c r="AN4537" s="440">
        <f t="shared" si="3117"/>
        <v>6.5354127155093504</v>
      </c>
    </row>
    <row r="4538" spans="1:40" outlineLevel="2">
      <c r="A4538" s="882">
        <f>ROW()</f>
        <v>4538</v>
      </c>
      <c r="B4538" s="453"/>
      <c r="D4538" s="452" t="s">
        <v>583</v>
      </c>
      <c r="H4538" s="458"/>
      <c r="I4538" s="458"/>
      <c r="J4538" s="459"/>
      <c r="K4538" s="458"/>
      <c r="L4538" s="458"/>
      <c r="M4538" s="458"/>
      <c r="N4538" s="458"/>
      <c r="O4538" s="459"/>
      <c r="P4538" s="458"/>
      <c r="Q4538" s="458"/>
      <c r="R4538" s="458"/>
      <c r="S4538" s="463"/>
      <c r="T4538" s="458"/>
      <c r="U4538" s="439"/>
      <c r="V4538" s="439"/>
      <c r="W4538" s="439"/>
      <c r="X4538" s="440"/>
      <c r="Y4538" s="443"/>
      <c r="Z4538" s="439"/>
      <c r="AA4538" s="439"/>
      <c r="AB4538" s="439"/>
      <c r="AC4538" s="439"/>
      <c r="AD4538" s="440"/>
      <c r="AE4538" s="443"/>
      <c r="AF4538" s="439"/>
      <c r="AG4538" s="439"/>
      <c r="AH4538" s="439"/>
      <c r="AI4538" s="440"/>
      <c r="AJ4538" s="443"/>
      <c r="AK4538" s="439"/>
      <c r="AL4538" s="439"/>
      <c r="AM4538" s="439">
        <f t="shared" ref="AM4538:AN4541" si="3118">AL4628</f>
        <v>1.6353824609162959</v>
      </c>
      <c r="AN4538" s="440">
        <f t="shared" si="3118"/>
        <v>1.4718442148246664</v>
      </c>
    </row>
    <row r="4539" spans="1:40" outlineLevel="2">
      <c r="A4539" s="882">
        <f>ROW()</f>
        <v>4539</v>
      </c>
      <c r="B4539" s="453"/>
      <c r="D4539" s="452" t="s">
        <v>81</v>
      </c>
      <c r="H4539" s="458"/>
      <c r="I4539" s="458"/>
      <c r="J4539" s="459"/>
      <c r="K4539" s="458"/>
      <c r="L4539" s="458"/>
      <c r="M4539" s="458"/>
      <c r="N4539" s="458"/>
      <c r="O4539" s="459"/>
      <c r="P4539" s="458"/>
      <c r="Q4539" s="458"/>
      <c r="R4539" s="458"/>
      <c r="S4539" s="463"/>
      <c r="T4539" s="458"/>
      <c r="U4539" s="439"/>
      <c r="V4539" s="439"/>
      <c r="W4539" s="439"/>
      <c r="X4539" s="440"/>
      <c r="Y4539" s="443"/>
      <c r="Z4539" s="439"/>
      <c r="AA4539" s="439"/>
      <c r="AB4539" s="439"/>
      <c r="AC4539" s="439"/>
      <c r="AD4539" s="440"/>
      <c r="AE4539" s="443"/>
      <c r="AF4539" s="439"/>
      <c r="AG4539" s="439"/>
      <c r="AH4539" s="439"/>
      <c r="AI4539" s="440"/>
      <c r="AJ4539" s="443"/>
      <c r="AK4539" s="439"/>
      <c r="AL4539" s="439"/>
      <c r="AM4539" s="439">
        <f t="shared" si="3118"/>
        <v>0</v>
      </c>
      <c r="AN4539" s="440">
        <f t="shared" si="3118"/>
        <v>0</v>
      </c>
    </row>
    <row r="4540" spans="1:40" outlineLevel="2">
      <c r="A4540" s="882">
        <f>ROW()</f>
        <v>4540</v>
      </c>
      <c r="B4540" s="453"/>
      <c r="D4540" s="452" t="s">
        <v>28</v>
      </c>
      <c r="H4540" s="458"/>
      <c r="I4540" s="458"/>
      <c r="J4540" s="459"/>
      <c r="K4540" s="458"/>
      <c r="L4540" s="458"/>
      <c r="M4540" s="458"/>
      <c r="N4540" s="458"/>
      <c r="O4540" s="459"/>
      <c r="P4540" s="458"/>
      <c r="Q4540" s="458"/>
      <c r="R4540" s="458"/>
      <c r="S4540" s="463"/>
      <c r="T4540" s="458"/>
      <c r="U4540" s="439"/>
      <c r="V4540" s="439"/>
      <c r="W4540" s="439"/>
      <c r="X4540" s="440"/>
      <c r="Y4540" s="443"/>
      <c r="Z4540" s="439"/>
      <c r="AA4540" s="439"/>
      <c r="AB4540" s="439"/>
      <c r="AC4540" s="439"/>
      <c r="AD4540" s="440"/>
      <c r="AE4540" s="443"/>
      <c r="AF4540" s="439"/>
      <c r="AG4540" s="439"/>
      <c r="AH4540" s="439"/>
      <c r="AI4540" s="440"/>
      <c r="AJ4540" s="443"/>
      <c r="AK4540" s="439"/>
      <c r="AL4540" s="439"/>
      <c r="AM4540" s="439">
        <f t="shared" si="3118"/>
        <v>0</v>
      </c>
      <c r="AN4540" s="440">
        <f t="shared" si="3118"/>
        <v>0</v>
      </c>
    </row>
    <row r="4541" spans="1:40" outlineLevel="2">
      <c r="A4541" s="882">
        <f>ROW()</f>
        <v>4541</v>
      </c>
      <c r="B4541" s="453"/>
      <c r="D4541" s="456" t="s">
        <v>443</v>
      </c>
      <c r="E4541" s="456"/>
      <c r="F4541" s="456"/>
      <c r="G4541" s="456"/>
      <c r="H4541" s="460"/>
      <c r="I4541" s="460"/>
      <c r="J4541" s="461"/>
      <c r="K4541" s="460"/>
      <c r="L4541" s="460"/>
      <c r="M4541" s="460"/>
      <c r="N4541" s="460"/>
      <c r="O4541" s="461"/>
      <c r="P4541" s="460"/>
      <c r="Q4541" s="460"/>
      <c r="R4541" s="460"/>
      <c r="S4541" s="465"/>
      <c r="T4541" s="460"/>
      <c r="U4541" s="441"/>
      <c r="V4541" s="441"/>
      <c r="W4541" s="441"/>
      <c r="X4541" s="442"/>
      <c r="Y4541" s="462"/>
      <c r="Z4541" s="441"/>
      <c r="AA4541" s="441"/>
      <c r="AB4541" s="441"/>
      <c r="AC4541" s="441"/>
      <c r="AD4541" s="442"/>
      <c r="AE4541" s="462"/>
      <c r="AF4541" s="441"/>
      <c r="AG4541" s="441"/>
      <c r="AH4541" s="441"/>
      <c r="AI4541" s="442"/>
      <c r="AJ4541" s="462"/>
      <c r="AK4541" s="441"/>
      <c r="AL4541" s="441"/>
      <c r="AM4541" s="441">
        <f t="shared" si="3118"/>
        <v>0</v>
      </c>
      <c r="AN4541" s="442">
        <f t="shared" si="3118"/>
        <v>0</v>
      </c>
    </row>
    <row r="4542" spans="1:40" outlineLevel="2">
      <c r="A4542" s="882">
        <f>ROW()</f>
        <v>4542</v>
      </c>
      <c r="B4542" s="453"/>
      <c r="D4542" s="452" t="s">
        <v>24</v>
      </c>
      <c r="H4542" s="458"/>
      <c r="I4542" s="458"/>
      <c r="J4542" s="459"/>
      <c r="K4542" s="458"/>
      <c r="L4542" s="458"/>
      <c r="M4542" s="458"/>
      <c r="N4542" s="458"/>
      <c r="O4542" s="459"/>
      <c r="P4542" s="458"/>
      <c r="Q4542" s="458"/>
      <c r="R4542" s="458"/>
      <c r="S4542" s="463"/>
      <c r="T4542" s="458"/>
      <c r="U4542" s="439"/>
      <c r="V4542" s="439"/>
      <c r="W4542" s="439"/>
      <c r="X4542" s="440"/>
      <c r="Y4542" s="443"/>
      <c r="Z4542" s="439"/>
      <c r="AA4542" s="439"/>
      <c r="AB4542" s="439"/>
      <c r="AC4542" s="439"/>
      <c r="AD4542" s="440"/>
      <c r="AE4542" s="443"/>
      <c r="AF4542" s="439"/>
      <c r="AG4542" s="439"/>
      <c r="AH4542" s="439"/>
      <c r="AI4542" s="440"/>
      <c r="AJ4542" s="443"/>
      <c r="AK4542" s="439"/>
      <c r="AL4542" s="439"/>
      <c r="AM4542" s="439">
        <f>SUM(AM4526:AM4541)</f>
        <v>99.45445069250826</v>
      </c>
      <c r="AN4542" s="440">
        <f>SUM(AN4526:AN4541)</f>
        <v>95.115546913160898</v>
      </c>
    </row>
    <row r="4543" spans="1:40" outlineLevel="1">
      <c r="A4543" s="732" t="s">
        <v>59</v>
      </c>
      <c r="B4543" s="733"/>
      <c r="C4543" s="881"/>
      <c r="D4543" s="733"/>
      <c r="E4543" s="733"/>
      <c r="F4543" s="733"/>
      <c r="G4543" s="730"/>
      <c r="H4543" s="733"/>
      <c r="I4543" s="730"/>
      <c r="J4543" s="729"/>
      <c r="K4543" s="730"/>
      <c r="L4543" s="730"/>
      <c r="M4543" s="730"/>
      <c r="N4543" s="730"/>
      <c r="O4543" s="729"/>
      <c r="P4543" s="730"/>
      <c r="Q4543" s="730"/>
      <c r="R4543" s="730"/>
      <c r="S4543" s="731"/>
      <c r="T4543" s="730"/>
      <c r="U4543" s="730"/>
      <c r="V4543" s="730"/>
      <c r="W4543" s="730"/>
      <c r="X4543" s="731"/>
      <c r="Y4543" s="729"/>
      <c r="Z4543" s="730"/>
      <c r="AA4543" s="730"/>
      <c r="AB4543" s="730"/>
      <c r="AC4543" s="730"/>
      <c r="AD4543" s="731"/>
      <c r="AE4543" s="729"/>
      <c r="AF4543" s="730"/>
      <c r="AG4543" s="730"/>
      <c r="AH4543" s="730"/>
      <c r="AI4543" s="731"/>
      <c r="AJ4543" s="729"/>
      <c r="AK4543" s="730"/>
      <c r="AL4543" s="730"/>
      <c r="AM4543" s="730"/>
      <c r="AN4543" s="731"/>
    </row>
    <row r="4544" spans="1:40" outlineLevel="2">
      <c r="A4544" s="882">
        <f>ROW()</f>
        <v>4544</v>
      </c>
      <c r="B4544" s="453"/>
      <c r="D4544" s="452" t="s">
        <v>300</v>
      </c>
      <c r="H4544" s="458"/>
      <c r="I4544" s="458"/>
      <c r="J4544" s="443"/>
      <c r="K4544" s="439"/>
      <c r="L4544" s="439"/>
      <c r="M4544" s="439"/>
      <c r="N4544" s="439"/>
      <c r="O4544" s="443"/>
      <c r="P4544" s="439"/>
      <c r="Q4544" s="439"/>
      <c r="R4544" s="439"/>
      <c r="S4544" s="440"/>
      <c r="T4544" s="439"/>
      <c r="U4544" s="439"/>
      <c r="V4544" s="439"/>
      <c r="W4544" s="439"/>
      <c r="X4544" s="320"/>
      <c r="Y4544" s="443"/>
      <c r="Z4544" s="439"/>
      <c r="AA4544" s="157"/>
      <c r="AB4544" s="157"/>
      <c r="AC4544" s="157"/>
      <c r="AD4544" s="320"/>
      <c r="AE4544" s="443"/>
      <c r="AF4544" s="157"/>
      <c r="AG4544" s="157"/>
      <c r="AH4544" s="157"/>
      <c r="AI4544" s="313"/>
      <c r="AJ4544" s="443"/>
      <c r="AK4544" s="157"/>
      <c r="AL4544" s="157">
        <f>AL$660</f>
        <v>6.235242841999205</v>
      </c>
      <c r="AM4544" s="157"/>
      <c r="AN4544" s="313"/>
    </row>
    <row r="4545" spans="1:40" outlineLevel="2">
      <c r="A4545" s="882">
        <f>ROW()</f>
        <v>4545</v>
      </c>
      <c r="B4545" s="453"/>
      <c r="D4545" s="452" t="s">
        <v>301</v>
      </c>
      <c r="H4545" s="458"/>
      <c r="I4545" s="458"/>
      <c r="J4545" s="443"/>
      <c r="K4545" s="439"/>
      <c r="L4545" s="439"/>
      <c r="M4545" s="439"/>
      <c r="N4545" s="439"/>
      <c r="O4545" s="443"/>
      <c r="P4545" s="439"/>
      <c r="Q4545" s="439"/>
      <c r="R4545" s="439"/>
      <c r="S4545" s="440"/>
      <c r="T4545" s="439"/>
      <c r="U4545" s="439"/>
      <c r="V4545" s="439"/>
      <c r="W4545" s="439"/>
      <c r="X4545" s="320"/>
      <c r="Y4545" s="443"/>
      <c r="Z4545" s="439"/>
      <c r="AA4545" s="157"/>
      <c r="AB4545" s="157"/>
      <c r="AC4545" s="157"/>
      <c r="AD4545" s="320"/>
      <c r="AE4545" s="443"/>
      <c r="AF4545" s="157"/>
      <c r="AG4545" s="157"/>
      <c r="AH4545" s="157"/>
      <c r="AI4545" s="313"/>
      <c r="AJ4545" s="443"/>
      <c r="AK4545" s="157"/>
      <c r="AL4545" s="157">
        <f>AL$661</f>
        <v>0</v>
      </c>
      <c r="AM4545" s="157"/>
      <c r="AN4545" s="313"/>
    </row>
    <row r="4546" spans="1:40" outlineLevel="2">
      <c r="A4546" s="882">
        <f>ROW()</f>
        <v>4546</v>
      </c>
      <c r="B4546" s="453"/>
      <c r="D4546" s="452" t="s">
        <v>29</v>
      </c>
      <c r="H4546" s="458"/>
      <c r="I4546" s="458"/>
      <c r="J4546" s="443"/>
      <c r="K4546" s="439"/>
      <c r="L4546" s="439"/>
      <c r="M4546" s="439"/>
      <c r="N4546" s="439"/>
      <c r="O4546" s="443"/>
      <c r="P4546" s="439"/>
      <c r="Q4546" s="439"/>
      <c r="R4546" s="439"/>
      <c r="S4546" s="440"/>
      <c r="T4546" s="439"/>
      <c r="U4546" s="439"/>
      <c r="V4546" s="439"/>
      <c r="W4546" s="439"/>
      <c r="X4546" s="320"/>
      <c r="Y4546" s="443"/>
      <c r="Z4546" s="439"/>
      <c r="AA4546" s="157"/>
      <c r="AB4546" s="157"/>
      <c r="AC4546" s="157"/>
      <c r="AD4546" s="320"/>
      <c r="AE4546" s="443"/>
      <c r="AF4546" s="157"/>
      <c r="AG4546" s="157"/>
      <c r="AH4546" s="157"/>
      <c r="AI4546" s="313"/>
      <c r="AJ4546" s="443"/>
      <c r="AK4546" s="157"/>
      <c r="AL4546" s="157">
        <f>AL$662</f>
        <v>0</v>
      </c>
      <c r="AM4546" s="157"/>
      <c r="AN4546" s="313"/>
    </row>
    <row r="4547" spans="1:40" outlineLevel="2">
      <c r="A4547" s="882">
        <f>ROW()</f>
        <v>4547</v>
      </c>
      <c r="B4547" s="453"/>
      <c r="D4547" s="452" t="s">
        <v>30</v>
      </c>
      <c r="H4547" s="458"/>
      <c r="I4547" s="458"/>
      <c r="J4547" s="443"/>
      <c r="K4547" s="439"/>
      <c r="L4547" s="439"/>
      <c r="M4547" s="439"/>
      <c r="N4547" s="439"/>
      <c r="O4547" s="443"/>
      <c r="P4547" s="439"/>
      <c r="Q4547" s="439"/>
      <c r="R4547" s="439"/>
      <c r="S4547" s="440"/>
      <c r="T4547" s="439"/>
      <c r="U4547" s="439"/>
      <c r="V4547" s="439"/>
      <c r="W4547" s="439"/>
      <c r="X4547" s="320"/>
      <c r="Y4547" s="443"/>
      <c r="Z4547" s="439"/>
      <c r="AA4547" s="157"/>
      <c r="AB4547" s="157"/>
      <c r="AC4547" s="157"/>
      <c r="AD4547" s="320"/>
      <c r="AE4547" s="443"/>
      <c r="AF4547" s="157"/>
      <c r="AG4547" s="157"/>
      <c r="AH4547" s="157"/>
      <c r="AI4547" s="313"/>
      <c r="AJ4547" s="443"/>
      <c r="AK4547" s="157"/>
      <c r="AL4547" s="157">
        <f>AL$663</f>
        <v>41.758198023953391</v>
      </c>
      <c r="AM4547" s="157"/>
      <c r="AN4547" s="313"/>
    </row>
    <row r="4548" spans="1:40" outlineLevel="2">
      <c r="A4548" s="882">
        <f>ROW()</f>
        <v>4548</v>
      </c>
      <c r="B4548" s="453"/>
      <c r="D4548" s="452" t="s">
        <v>31</v>
      </c>
      <c r="H4548" s="458"/>
      <c r="I4548" s="458"/>
      <c r="J4548" s="443"/>
      <c r="K4548" s="439"/>
      <c r="L4548" s="439"/>
      <c r="M4548" s="439"/>
      <c r="N4548" s="439"/>
      <c r="O4548" s="443"/>
      <c r="P4548" s="439"/>
      <c r="Q4548" s="439"/>
      <c r="R4548" s="439"/>
      <c r="S4548" s="440"/>
      <c r="T4548" s="439"/>
      <c r="U4548" s="439"/>
      <c r="V4548" s="439"/>
      <c r="W4548" s="439"/>
      <c r="X4548" s="320"/>
      <c r="Y4548" s="443"/>
      <c r="Z4548" s="439"/>
      <c r="AA4548" s="157"/>
      <c r="AB4548" s="157"/>
      <c r="AC4548" s="157"/>
      <c r="AD4548" s="320"/>
      <c r="AE4548" s="443"/>
      <c r="AF4548" s="157"/>
      <c r="AG4548" s="157"/>
      <c r="AH4548" s="157"/>
      <c r="AI4548" s="313"/>
      <c r="AJ4548" s="443"/>
      <c r="AK4548" s="157"/>
      <c r="AL4548" s="157">
        <f>AL$664</f>
        <v>0</v>
      </c>
      <c r="AM4548" s="157"/>
      <c r="AN4548" s="313"/>
    </row>
    <row r="4549" spans="1:40" outlineLevel="2">
      <c r="A4549" s="882">
        <f>ROW()</f>
        <v>4549</v>
      </c>
      <c r="B4549" s="453"/>
      <c r="D4549" s="452" t="s">
        <v>32</v>
      </c>
      <c r="H4549" s="458"/>
      <c r="I4549" s="458"/>
      <c r="J4549" s="443"/>
      <c r="K4549" s="439"/>
      <c r="L4549" s="439"/>
      <c r="M4549" s="439"/>
      <c r="N4549" s="439"/>
      <c r="O4549" s="443"/>
      <c r="P4549" s="439"/>
      <c r="Q4549" s="439"/>
      <c r="R4549" s="439"/>
      <c r="S4549" s="440"/>
      <c r="T4549" s="439"/>
      <c r="U4549" s="439"/>
      <c r="V4549" s="439"/>
      <c r="W4549" s="439"/>
      <c r="X4549" s="320"/>
      <c r="Y4549" s="443"/>
      <c r="Z4549" s="439"/>
      <c r="AA4549" s="157"/>
      <c r="AB4549" s="157"/>
      <c r="AC4549" s="157"/>
      <c r="AD4549" s="320"/>
      <c r="AE4549" s="443"/>
      <c r="AF4549" s="157"/>
      <c r="AG4549" s="157"/>
      <c r="AH4549" s="157"/>
      <c r="AI4549" s="313"/>
      <c r="AJ4549" s="443"/>
      <c r="AK4549" s="157"/>
      <c r="AL4549" s="157">
        <f>AL$665</f>
        <v>2.158684510218019</v>
      </c>
      <c r="AM4549" s="157"/>
      <c r="AN4549" s="313"/>
    </row>
    <row r="4550" spans="1:40" outlineLevel="2">
      <c r="A4550" s="882">
        <f>ROW()</f>
        <v>4550</v>
      </c>
      <c r="B4550" s="453"/>
      <c r="D4550" s="452" t="s">
        <v>33</v>
      </c>
      <c r="H4550" s="458"/>
      <c r="I4550" s="458"/>
      <c r="J4550" s="443"/>
      <c r="K4550" s="439"/>
      <c r="L4550" s="439"/>
      <c r="M4550" s="439"/>
      <c r="N4550" s="439"/>
      <c r="O4550" s="443"/>
      <c r="P4550" s="439"/>
      <c r="Q4550" s="439"/>
      <c r="R4550" s="439"/>
      <c r="S4550" s="440"/>
      <c r="T4550" s="439"/>
      <c r="U4550" s="439"/>
      <c r="V4550" s="439"/>
      <c r="W4550" s="439"/>
      <c r="X4550" s="320"/>
      <c r="Y4550" s="443"/>
      <c r="Z4550" s="439"/>
      <c r="AA4550" s="157"/>
      <c r="AB4550" s="157"/>
      <c r="AC4550" s="157"/>
      <c r="AD4550" s="320"/>
      <c r="AE4550" s="443"/>
      <c r="AF4550" s="157"/>
      <c r="AG4550" s="157"/>
      <c r="AH4550" s="157"/>
      <c r="AI4550" s="313"/>
      <c r="AJ4550" s="443"/>
      <c r="AK4550" s="157"/>
      <c r="AL4550" s="157">
        <f>AL$666</f>
        <v>0</v>
      </c>
      <c r="AM4550" s="157"/>
      <c r="AN4550" s="313"/>
    </row>
    <row r="4551" spans="1:40" outlineLevel="2">
      <c r="A4551" s="882">
        <f>ROW()</f>
        <v>4551</v>
      </c>
      <c r="B4551" s="453"/>
      <c r="D4551" s="452" t="s">
        <v>27</v>
      </c>
      <c r="H4551" s="458"/>
      <c r="I4551" s="458"/>
      <c r="J4551" s="443"/>
      <c r="K4551" s="439"/>
      <c r="L4551" s="439"/>
      <c r="M4551" s="439"/>
      <c r="N4551" s="439"/>
      <c r="O4551" s="443"/>
      <c r="P4551" s="439"/>
      <c r="Q4551" s="439"/>
      <c r="R4551" s="439"/>
      <c r="S4551" s="440"/>
      <c r="T4551" s="439"/>
      <c r="U4551" s="439"/>
      <c r="V4551" s="439"/>
      <c r="W4551" s="439"/>
      <c r="X4551" s="320"/>
      <c r="Y4551" s="443"/>
      <c r="Z4551" s="439"/>
      <c r="AA4551" s="157"/>
      <c r="AB4551" s="157"/>
      <c r="AC4551" s="157"/>
      <c r="AD4551" s="320"/>
      <c r="AE4551" s="443"/>
      <c r="AF4551" s="157"/>
      <c r="AG4551" s="157"/>
      <c r="AH4551" s="157"/>
      <c r="AI4551" s="313"/>
      <c r="AJ4551" s="443"/>
      <c r="AK4551" s="157"/>
      <c r="AL4551" s="157">
        <f>AL$667</f>
        <v>0.45857936808690114</v>
      </c>
      <c r="AM4551" s="157"/>
      <c r="AN4551" s="313"/>
    </row>
    <row r="4552" spans="1:40" outlineLevel="2">
      <c r="A4552" s="882">
        <f>ROW()</f>
        <v>4552</v>
      </c>
      <c r="B4552" s="453"/>
      <c r="D4552" s="452" t="s">
        <v>34</v>
      </c>
      <c r="H4552" s="458"/>
      <c r="I4552" s="458"/>
      <c r="J4552" s="443"/>
      <c r="K4552" s="439"/>
      <c r="L4552" s="439"/>
      <c r="M4552" s="439"/>
      <c r="N4552" s="439"/>
      <c r="O4552" s="443"/>
      <c r="P4552" s="439"/>
      <c r="Q4552" s="439"/>
      <c r="R4552" s="439"/>
      <c r="S4552" s="440"/>
      <c r="T4552" s="439"/>
      <c r="U4552" s="439"/>
      <c r="V4552" s="439"/>
      <c r="W4552" s="439"/>
      <c r="X4552" s="320"/>
      <c r="Y4552" s="443"/>
      <c r="Z4552" s="439"/>
      <c r="AA4552" s="157"/>
      <c r="AB4552" s="157"/>
      <c r="AC4552" s="157"/>
      <c r="AD4552" s="320"/>
      <c r="AE4552" s="443"/>
      <c r="AF4552" s="157"/>
      <c r="AG4552" s="157"/>
      <c r="AH4552" s="157"/>
      <c r="AI4552" s="313"/>
      <c r="AJ4552" s="443"/>
      <c r="AK4552" s="157"/>
      <c r="AL4552" s="157">
        <f>AL$668</f>
        <v>36.695658407748127</v>
      </c>
      <c r="AM4552" s="157"/>
      <c r="AN4552" s="313"/>
    </row>
    <row r="4553" spans="1:40" outlineLevel="2">
      <c r="A4553" s="882">
        <f>ROW()</f>
        <v>4553</v>
      </c>
      <c r="B4553" s="453"/>
      <c r="D4553" s="452" t="s">
        <v>35</v>
      </c>
      <c r="H4553" s="458"/>
      <c r="I4553" s="458"/>
      <c r="J4553" s="443"/>
      <c r="K4553" s="439"/>
      <c r="L4553" s="439"/>
      <c r="M4553" s="439"/>
      <c r="N4553" s="439"/>
      <c r="O4553" s="443"/>
      <c r="P4553" s="439"/>
      <c r="Q4553" s="439"/>
      <c r="R4553" s="439"/>
      <c r="S4553" s="440"/>
      <c r="T4553" s="439"/>
      <c r="U4553" s="439"/>
      <c r="V4553" s="439"/>
      <c r="W4553" s="439"/>
      <c r="X4553" s="320"/>
      <c r="Y4553" s="443"/>
      <c r="Z4553" s="439"/>
      <c r="AA4553" s="157"/>
      <c r="AB4553" s="157"/>
      <c r="AC4553" s="157"/>
      <c r="AD4553" s="320"/>
      <c r="AE4553" s="443"/>
      <c r="AF4553" s="157"/>
      <c r="AG4553" s="157"/>
      <c r="AH4553" s="157"/>
      <c r="AI4553" s="313"/>
      <c r="AJ4553" s="443"/>
      <c r="AK4553" s="157"/>
      <c r="AL4553" s="157">
        <f>AL$669</f>
        <v>0.92671503170376601</v>
      </c>
      <c r="AM4553" s="157"/>
      <c r="AN4553" s="313"/>
    </row>
    <row r="4554" spans="1:40" outlineLevel="2">
      <c r="A4554" s="882">
        <f>ROW()</f>
        <v>4554</v>
      </c>
      <c r="B4554" s="453"/>
      <c r="D4554" s="452" t="s">
        <v>302</v>
      </c>
      <c r="H4554" s="458"/>
      <c r="I4554" s="458"/>
      <c r="J4554" s="443"/>
      <c r="K4554" s="439"/>
      <c r="L4554" s="439"/>
      <c r="M4554" s="439"/>
      <c r="N4554" s="439"/>
      <c r="O4554" s="443"/>
      <c r="P4554" s="439"/>
      <c r="Q4554" s="439"/>
      <c r="R4554" s="439"/>
      <c r="S4554" s="440"/>
      <c r="T4554" s="439"/>
      <c r="U4554" s="439"/>
      <c r="V4554" s="439"/>
      <c r="W4554" s="439"/>
      <c r="X4554" s="320"/>
      <c r="Y4554" s="443"/>
      <c r="Z4554" s="439"/>
      <c r="AA4554" s="157"/>
      <c r="AB4554" s="157"/>
      <c r="AC4554" s="157"/>
      <c r="AD4554" s="320"/>
      <c r="AE4554" s="443"/>
      <c r="AF4554" s="157"/>
      <c r="AG4554" s="157"/>
      <c r="AH4554" s="157"/>
      <c r="AI4554" s="313"/>
      <c r="AJ4554" s="443"/>
      <c r="AK4554" s="157"/>
      <c r="AL4554" s="157">
        <f>AL$670</f>
        <v>1.4167241534958814</v>
      </c>
      <c r="AM4554" s="157"/>
      <c r="AN4554" s="313"/>
    </row>
    <row r="4555" spans="1:40" outlineLevel="2">
      <c r="A4555" s="882">
        <f>ROW()</f>
        <v>4555</v>
      </c>
      <c r="B4555" s="453"/>
      <c r="D4555" s="452" t="s">
        <v>36</v>
      </c>
      <c r="H4555" s="458"/>
      <c r="I4555" s="458"/>
      <c r="J4555" s="443"/>
      <c r="K4555" s="439"/>
      <c r="L4555" s="439"/>
      <c r="M4555" s="439"/>
      <c r="N4555" s="439"/>
      <c r="O4555" s="443"/>
      <c r="P4555" s="439"/>
      <c r="Q4555" s="439"/>
      <c r="R4555" s="439"/>
      <c r="S4555" s="440"/>
      <c r="T4555" s="439"/>
      <c r="U4555" s="439"/>
      <c r="V4555" s="439"/>
      <c r="W4555" s="439"/>
      <c r="X4555" s="320"/>
      <c r="Y4555" s="443"/>
      <c r="Z4555" s="439"/>
      <c r="AA4555" s="157"/>
      <c r="AB4555" s="157"/>
      <c r="AC4555" s="157"/>
      <c r="AD4555" s="320"/>
      <c r="AE4555" s="443"/>
      <c r="AF4555" s="157"/>
      <c r="AG4555" s="157"/>
      <c r="AH4555" s="157"/>
      <c r="AI4555" s="313"/>
      <c r="AJ4555" s="443"/>
      <c r="AK4555" s="157"/>
      <c r="AL4555" s="157">
        <f>AL$671</f>
        <v>8.1692658943866885</v>
      </c>
      <c r="AM4555" s="157"/>
      <c r="AN4555" s="313"/>
    </row>
    <row r="4556" spans="1:40" outlineLevel="2">
      <c r="A4556" s="882">
        <f>ROW()</f>
        <v>4556</v>
      </c>
      <c r="B4556" s="453"/>
      <c r="D4556" s="452" t="s">
        <v>583</v>
      </c>
      <c r="H4556" s="458"/>
      <c r="I4556" s="458"/>
      <c r="J4556" s="443"/>
      <c r="K4556" s="439"/>
      <c r="L4556" s="439"/>
      <c r="M4556" s="439"/>
      <c r="N4556" s="439"/>
      <c r="O4556" s="443"/>
      <c r="P4556" s="439"/>
      <c r="Q4556" s="439"/>
      <c r="R4556" s="439"/>
      <c r="S4556" s="440"/>
      <c r="T4556" s="439"/>
      <c r="U4556" s="439"/>
      <c r="V4556" s="439"/>
      <c r="W4556" s="439"/>
      <c r="X4556" s="320"/>
      <c r="Y4556" s="443"/>
      <c r="Z4556" s="439"/>
      <c r="AA4556" s="157"/>
      <c r="AB4556" s="157"/>
      <c r="AC4556" s="157"/>
      <c r="AD4556" s="320"/>
      <c r="AE4556" s="443"/>
      <c r="AF4556" s="157"/>
      <c r="AG4556" s="157"/>
      <c r="AH4556" s="157"/>
      <c r="AI4556" s="313"/>
      <c r="AJ4556" s="443"/>
      <c r="AK4556" s="157"/>
      <c r="AL4556" s="157">
        <f>AL$672</f>
        <v>1.6353824609162959</v>
      </c>
      <c r="AM4556" s="157"/>
      <c r="AN4556" s="313"/>
    </row>
    <row r="4557" spans="1:40" outlineLevel="2">
      <c r="A4557" s="882">
        <f>ROW()</f>
        <v>4557</v>
      </c>
      <c r="B4557" s="453"/>
      <c r="D4557" s="452" t="s">
        <v>81</v>
      </c>
      <c r="H4557" s="458"/>
      <c r="I4557" s="458"/>
      <c r="J4557" s="443"/>
      <c r="K4557" s="439"/>
      <c r="L4557" s="439"/>
      <c r="M4557" s="439"/>
      <c r="N4557" s="439"/>
      <c r="O4557" s="443"/>
      <c r="P4557" s="439"/>
      <c r="Q4557" s="439"/>
      <c r="R4557" s="439"/>
      <c r="S4557" s="440"/>
      <c r="T4557" s="439"/>
      <c r="U4557" s="439"/>
      <c r="V4557" s="439"/>
      <c r="W4557" s="439"/>
      <c r="X4557" s="320"/>
      <c r="Y4557" s="443"/>
      <c r="Z4557" s="439"/>
      <c r="AA4557" s="157"/>
      <c r="AB4557" s="157"/>
      <c r="AC4557" s="157"/>
      <c r="AD4557" s="320"/>
      <c r="AE4557" s="443"/>
      <c r="AF4557" s="157"/>
      <c r="AG4557" s="157"/>
      <c r="AH4557" s="157"/>
      <c r="AI4557" s="313"/>
      <c r="AJ4557" s="443"/>
      <c r="AK4557" s="157"/>
      <c r="AL4557" s="157">
        <f>AL$673</f>
        <v>0</v>
      </c>
      <c r="AM4557" s="157"/>
      <c r="AN4557" s="313"/>
    </row>
    <row r="4558" spans="1:40" outlineLevel="2">
      <c r="A4558" s="882">
        <f>ROW()</f>
        <v>4558</v>
      </c>
      <c r="B4558" s="453"/>
      <c r="D4558" s="452" t="s">
        <v>28</v>
      </c>
      <c r="H4558" s="458"/>
      <c r="I4558" s="458"/>
      <c r="J4558" s="443"/>
      <c r="K4558" s="439"/>
      <c r="L4558" s="439"/>
      <c r="M4558" s="439"/>
      <c r="N4558" s="439"/>
      <c r="O4558" s="443"/>
      <c r="P4558" s="439"/>
      <c r="Q4558" s="439"/>
      <c r="R4558" s="439"/>
      <c r="S4558" s="440"/>
      <c r="T4558" s="439"/>
      <c r="U4558" s="439"/>
      <c r="V4558" s="439"/>
      <c r="W4558" s="439"/>
      <c r="X4558" s="320"/>
      <c r="Y4558" s="443"/>
      <c r="Z4558" s="439"/>
      <c r="AA4558" s="157"/>
      <c r="AB4558" s="157"/>
      <c r="AC4558" s="157"/>
      <c r="AD4558" s="320"/>
      <c r="AE4558" s="443"/>
      <c r="AF4558" s="157"/>
      <c r="AG4558" s="157"/>
      <c r="AH4558" s="157"/>
      <c r="AI4558" s="313"/>
      <c r="AJ4558" s="443"/>
      <c r="AK4558" s="157"/>
      <c r="AL4558" s="157">
        <f>AL$674</f>
        <v>0</v>
      </c>
      <c r="AM4558" s="157"/>
      <c r="AN4558" s="313"/>
    </row>
    <row r="4559" spans="1:40" outlineLevel="2">
      <c r="A4559" s="882">
        <f>ROW()</f>
        <v>4559</v>
      </c>
      <c r="B4559" s="453"/>
      <c r="D4559" s="456" t="s">
        <v>443</v>
      </c>
      <c r="E4559" s="456"/>
      <c r="F4559" s="456"/>
      <c r="G4559" s="456"/>
      <c r="H4559" s="460"/>
      <c r="I4559" s="460"/>
      <c r="J4559" s="462"/>
      <c r="K4559" s="441"/>
      <c r="L4559" s="441"/>
      <c r="M4559" s="441"/>
      <c r="N4559" s="441"/>
      <c r="O4559" s="462"/>
      <c r="P4559" s="441"/>
      <c r="Q4559" s="441"/>
      <c r="R4559" s="441"/>
      <c r="S4559" s="442"/>
      <c r="T4559" s="441"/>
      <c r="U4559" s="441"/>
      <c r="V4559" s="441"/>
      <c r="W4559" s="441"/>
      <c r="X4559" s="321"/>
      <c r="Y4559" s="462"/>
      <c r="Z4559" s="441"/>
      <c r="AA4559" s="158"/>
      <c r="AB4559" s="158"/>
      <c r="AC4559" s="158"/>
      <c r="AD4559" s="321"/>
      <c r="AE4559" s="462"/>
      <c r="AF4559" s="158"/>
      <c r="AG4559" s="158"/>
      <c r="AH4559" s="158"/>
      <c r="AI4559" s="319"/>
      <c r="AJ4559" s="462"/>
      <c r="AK4559" s="158"/>
      <c r="AL4559" s="158">
        <f>AL$675</f>
        <v>0</v>
      </c>
      <c r="AM4559" s="158"/>
      <c r="AN4559" s="319"/>
    </row>
    <row r="4560" spans="1:40" outlineLevel="2">
      <c r="A4560" s="882">
        <f>ROW()</f>
        <v>4560</v>
      </c>
      <c r="B4560" s="453"/>
      <c r="D4560" s="452" t="s">
        <v>24</v>
      </c>
      <c r="H4560" s="458"/>
      <c r="I4560" s="458"/>
      <c r="J4560" s="443"/>
      <c r="K4560" s="439"/>
      <c r="L4560" s="439"/>
      <c r="M4560" s="439"/>
      <c r="N4560" s="439"/>
      <c r="O4560" s="443"/>
      <c r="P4560" s="439"/>
      <c r="Q4560" s="439"/>
      <c r="R4560" s="439"/>
      <c r="S4560" s="440"/>
      <c r="T4560" s="439"/>
      <c r="U4560" s="439"/>
      <c r="V4560" s="439"/>
      <c r="W4560" s="439"/>
      <c r="X4560" s="440"/>
      <c r="Y4560" s="443"/>
      <c r="Z4560" s="439"/>
      <c r="AA4560" s="439"/>
      <c r="AB4560" s="439"/>
      <c r="AC4560" s="439"/>
      <c r="AD4560" s="440"/>
      <c r="AE4560" s="443"/>
      <c r="AF4560" s="439"/>
      <c r="AG4560" s="439"/>
      <c r="AH4560" s="439"/>
      <c r="AI4560" s="313"/>
      <c r="AJ4560" s="443"/>
      <c r="AK4560" s="439"/>
      <c r="AL4560" s="439">
        <f>SUM(AL4544:AL4559)</f>
        <v>99.45445069250826</v>
      </c>
      <c r="AM4560" s="439"/>
      <c r="AN4560" s="313"/>
    </row>
    <row r="4561" spans="1:40" outlineLevel="1">
      <c r="A4561" s="732" t="s">
        <v>238</v>
      </c>
      <c r="B4561" s="733"/>
      <c r="C4561" s="881"/>
      <c r="D4561" s="733"/>
      <c r="E4561" s="733"/>
      <c r="F4561" s="733"/>
      <c r="G4561" s="730"/>
      <c r="H4561" s="733"/>
      <c r="I4561" s="730"/>
      <c r="J4561" s="729"/>
      <c r="K4561" s="730"/>
      <c r="L4561" s="730"/>
      <c r="M4561" s="730"/>
      <c r="N4561" s="730"/>
      <c r="O4561" s="729"/>
      <c r="P4561" s="730"/>
      <c r="Q4561" s="730"/>
      <c r="R4561" s="730"/>
      <c r="S4561" s="731"/>
      <c r="T4561" s="730"/>
      <c r="U4561" s="730"/>
      <c r="V4561" s="730"/>
      <c r="W4561" s="730"/>
      <c r="X4561" s="731"/>
      <c r="Y4561" s="729"/>
      <c r="Z4561" s="730"/>
      <c r="AA4561" s="730"/>
      <c r="AB4561" s="730"/>
      <c r="AC4561" s="730"/>
      <c r="AD4561" s="731"/>
      <c r="AE4561" s="729"/>
      <c r="AF4561" s="730"/>
      <c r="AG4561" s="730"/>
      <c r="AH4561" s="730"/>
      <c r="AI4561" s="731"/>
      <c r="AJ4561" s="729"/>
      <c r="AK4561" s="730"/>
      <c r="AL4561" s="730"/>
      <c r="AM4561" s="730"/>
      <c r="AN4561" s="731"/>
    </row>
    <row r="4562" spans="1:40" outlineLevel="2">
      <c r="A4562" s="882">
        <f>ROW()</f>
        <v>4562</v>
      </c>
      <c r="B4562" s="453"/>
      <c r="D4562" s="1205" t="s">
        <v>300</v>
      </c>
      <c r="E4562" s="1205"/>
      <c r="F4562" s="1205"/>
      <c r="G4562" s="1205"/>
      <c r="H4562" s="4"/>
      <c r="I4562" s="4"/>
      <c r="J4562" s="329"/>
      <c r="K4562" s="4"/>
      <c r="L4562" s="4"/>
      <c r="M4562" s="4"/>
      <c r="N4562" s="4"/>
      <c r="O4562" s="329"/>
      <c r="P4562" s="4"/>
      <c r="Q4562" s="4"/>
      <c r="R4562" s="4"/>
      <c r="S4562" s="316"/>
      <c r="T4562" s="53"/>
      <c r="U4562" s="53"/>
      <c r="V4562" s="53"/>
      <c r="W4562" s="53"/>
      <c r="X4562" s="44"/>
      <c r="Y4562" s="252"/>
      <c r="Z4562" s="53"/>
      <c r="AA4562" s="53"/>
      <c r="AB4562" s="53"/>
      <c r="AC4562" s="53"/>
      <c r="AD4562" s="44"/>
      <c r="AE4562" s="252"/>
      <c r="AF4562" s="53"/>
      <c r="AG4562" s="53"/>
      <c r="AH4562" s="53"/>
      <c r="AI4562" s="44"/>
      <c r="AJ4562" s="252"/>
      <c r="AK4562" s="53"/>
      <c r="AL4562" s="53">
        <f>AL$678</f>
        <v>0</v>
      </c>
      <c r="AM4562" s="53"/>
      <c r="AN4562" s="44"/>
    </row>
    <row r="4563" spans="1:40" outlineLevel="2">
      <c r="A4563" s="882">
        <f>ROW()</f>
        <v>4563</v>
      </c>
      <c r="B4563" s="453"/>
      <c r="D4563" s="1205" t="s">
        <v>301</v>
      </c>
      <c r="E4563" s="1205"/>
      <c r="F4563" s="1205"/>
      <c r="G4563" s="1205"/>
      <c r="H4563" s="4"/>
      <c r="I4563" s="4"/>
      <c r="J4563" s="329"/>
      <c r="K4563" s="4"/>
      <c r="L4563" s="4"/>
      <c r="M4563" s="4"/>
      <c r="N4563" s="4"/>
      <c r="O4563" s="329"/>
      <c r="P4563" s="4"/>
      <c r="Q4563" s="4"/>
      <c r="R4563" s="4"/>
      <c r="S4563" s="316"/>
      <c r="T4563" s="53"/>
      <c r="U4563" s="53"/>
      <c r="V4563" s="53"/>
      <c r="W4563" s="53"/>
      <c r="X4563" s="44"/>
      <c r="Y4563" s="252"/>
      <c r="Z4563" s="53"/>
      <c r="AA4563" s="53"/>
      <c r="AB4563" s="53"/>
      <c r="AC4563" s="53"/>
      <c r="AD4563" s="44"/>
      <c r="AE4563" s="252"/>
      <c r="AF4563" s="53"/>
      <c r="AG4563" s="53"/>
      <c r="AH4563" s="53"/>
      <c r="AI4563" s="44"/>
      <c r="AJ4563" s="252"/>
      <c r="AK4563" s="53"/>
      <c r="AL4563" s="53">
        <f>AL$679</f>
        <v>0</v>
      </c>
      <c r="AM4563" s="53"/>
      <c r="AN4563" s="44"/>
    </row>
    <row r="4564" spans="1:40" outlineLevel="2">
      <c r="A4564" s="882">
        <f>ROW()</f>
        <v>4564</v>
      </c>
      <c r="B4564" s="453"/>
      <c r="D4564" s="1205" t="s">
        <v>29</v>
      </c>
      <c r="E4564" s="1205"/>
      <c r="F4564" s="1205"/>
      <c r="G4564" s="1205"/>
      <c r="H4564" s="4"/>
      <c r="I4564" s="4"/>
      <c r="J4564" s="329"/>
      <c r="K4564" s="4"/>
      <c r="L4564" s="4"/>
      <c r="M4564" s="4"/>
      <c r="N4564" s="4"/>
      <c r="O4564" s="329"/>
      <c r="P4564" s="4"/>
      <c r="Q4564" s="4"/>
      <c r="R4564" s="4"/>
      <c r="S4564" s="316"/>
      <c r="T4564" s="53"/>
      <c r="U4564" s="53"/>
      <c r="V4564" s="53"/>
      <c r="W4564" s="53"/>
      <c r="X4564" s="44"/>
      <c r="Y4564" s="252"/>
      <c r="Z4564" s="53"/>
      <c r="AA4564" s="53"/>
      <c r="AB4564" s="53"/>
      <c r="AC4564" s="53"/>
      <c r="AD4564" s="44"/>
      <c r="AE4564" s="252"/>
      <c r="AF4564" s="53"/>
      <c r="AG4564" s="53"/>
      <c r="AH4564" s="53"/>
      <c r="AI4564" s="44"/>
      <c r="AJ4564" s="252"/>
      <c r="AK4564" s="53"/>
      <c r="AL4564" s="53">
        <f>AL$680</f>
        <v>0</v>
      </c>
      <c r="AM4564" s="53"/>
      <c r="AN4564" s="44"/>
    </row>
    <row r="4565" spans="1:40" outlineLevel="2">
      <c r="A4565" s="882">
        <f>ROW()</f>
        <v>4565</v>
      </c>
      <c r="B4565" s="453"/>
      <c r="D4565" s="1205" t="s">
        <v>30</v>
      </c>
      <c r="E4565" s="1205"/>
      <c r="F4565" s="1205"/>
      <c r="G4565" s="1205"/>
      <c r="H4565" s="4"/>
      <c r="I4565" s="4"/>
      <c r="J4565" s="329"/>
      <c r="K4565" s="4"/>
      <c r="L4565" s="4"/>
      <c r="M4565" s="4"/>
      <c r="N4565" s="4"/>
      <c r="O4565" s="329"/>
      <c r="P4565" s="4"/>
      <c r="Q4565" s="4"/>
      <c r="R4565" s="4"/>
      <c r="S4565" s="316"/>
      <c r="T4565" s="53"/>
      <c r="U4565" s="53"/>
      <c r="V4565" s="53"/>
      <c r="W4565" s="53"/>
      <c r="X4565" s="44"/>
      <c r="Y4565" s="252"/>
      <c r="Z4565" s="53"/>
      <c r="AA4565" s="53"/>
      <c r="AB4565" s="53"/>
      <c r="AC4565" s="53"/>
      <c r="AD4565" s="44"/>
      <c r="AE4565" s="252"/>
      <c r="AF4565" s="53"/>
      <c r="AG4565" s="53"/>
      <c r="AH4565" s="53"/>
      <c r="AI4565" s="44"/>
      <c r="AJ4565" s="252"/>
      <c r="AK4565" s="53"/>
      <c r="AL4565" s="53">
        <f>AL$681</f>
        <v>0</v>
      </c>
      <c r="AM4565" s="53"/>
      <c r="AN4565" s="44"/>
    </row>
    <row r="4566" spans="1:40" outlineLevel="2">
      <c r="A4566" s="882">
        <f>ROW()</f>
        <v>4566</v>
      </c>
      <c r="B4566" s="453"/>
      <c r="D4566" s="1205" t="s">
        <v>31</v>
      </c>
      <c r="E4566" s="1205"/>
      <c r="F4566" s="1205"/>
      <c r="G4566" s="1205"/>
      <c r="H4566" s="4"/>
      <c r="I4566" s="4"/>
      <c r="J4566" s="329"/>
      <c r="K4566" s="4"/>
      <c r="L4566" s="4"/>
      <c r="M4566" s="4"/>
      <c r="N4566" s="4"/>
      <c r="O4566" s="329"/>
      <c r="P4566" s="4"/>
      <c r="Q4566" s="4"/>
      <c r="R4566" s="4"/>
      <c r="S4566" s="316"/>
      <c r="T4566" s="53"/>
      <c r="U4566" s="53"/>
      <c r="V4566" s="53"/>
      <c r="W4566" s="53"/>
      <c r="X4566" s="44"/>
      <c r="Y4566" s="252"/>
      <c r="Z4566" s="53"/>
      <c r="AA4566" s="53"/>
      <c r="AB4566" s="53"/>
      <c r="AC4566" s="53"/>
      <c r="AD4566" s="44"/>
      <c r="AE4566" s="252"/>
      <c r="AF4566" s="53"/>
      <c r="AG4566" s="53"/>
      <c r="AH4566" s="53"/>
      <c r="AI4566" s="44"/>
      <c r="AJ4566" s="252"/>
      <c r="AK4566" s="53"/>
      <c r="AL4566" s="53">
        <f>AL$682</f>
        <v>0</v>
      </c>
      <c r="AM4566" s="53"/>
      <c r="AN4566" s="44"/>
    </row>
    <row r="4567" spans="1:40" outlineLevel="2">
      <c r="A4567" s="882">
        <f>ROW()</f>
        <v>4567</v>
      </c>
      <c r="B4567" s="453"/>
      <c r="D4567" s="1205" t="s">
        <v>32</v>
      </c>
      <c r="E4567" s="1205"/>
      <c r="F4567" s="1205"/>
      <c r="G4567" s="1205"/>
      <c r="H4567" s="4"/>
      <c r="I4567" s="4"/>
      <c r="J4567" s="329"/>
      <c r="K4567" s="4"/>
      <c r="L4567" s="4"/>
      <c r="M4567" s="4"/>
      <c r="N4567" s="4"/>
      <c r="O4567" s="329"/>
      <c r="P4567" s="4"/>
      <c r="Q4567" s="4"/>
      <c r="R4567" s="4"/>
      <c r="S4567" s="316"/>
      <c r="T4567" s="53"/>
      <c r="U4567" s="53"/>
      <c r="V4567" s="53"/>
      <c r="W4567" s="53"/>
      <c r="X4567" s="44"/>
      <c r="Y4567" s="252"/>
      <c r="Z4567" s="53"/>
      <c r="AA4567" s="53"/>
      <c r="AB4567" s="53"/>
      <c r="AC4567" s="53"/>
      <c r="AD4567" s="44"/>
      <c r="AE4567" s="252"/>
      <c r="AF4567" s="53"/>
      <c r="AG4567" s="53"/>
      <c r="AH4567" s="53"/>
      <c r="AI4567" s="44"/>
      <c r="AJ4567" s="252"/>
      <c r="AK4567" s="53"/>
      <c r="AL4567" s="53">
        <f>AL$683</f>
        <v>0</v>
      </c>
      <c r="AM4567" s="53"/>
      <c r="AN4567" s="44"/>
    </row>
    <row r="4568" spans="1:40" outlineLevel="2">
      <c r="A4568" s="882">
        <f>ROW()</f>
        <v>4568</v>
      </c>
      <c r="B4568" s="453"/>
      <c r="D4568" s="1205" t="s">
        <v>33</v>
      </c>
      <c r="E4568" s="1205"/>
      <c r="F4568" s="1205"/>
      <c r="G4568" s="1205"/>
      <c r="H4568" s="4"/>
      <c r="I4568" s="4"/>
      <c r="J4568" s="329"/>
      <c r="K4568" s="4"/>
      <c r="L4568" s="4"/>
      <c r="M4568" s="4"/>
      <c r="N4568" s="4"/>
      <c r="O4568" s="329"/>
      <c r="P4568" s="4"/>
      <c r="Q4568" s="4"/>
      <c r="R4568" s="4"/>
      <c r="S4568" s="316"/>
      <c r="T4568" s="53"/>
      <c r="U4568" s="53"/>
      <c r="V4568" s="53"/>
      <c r="W4568" s="53"/>
      <c r="X4568" s="44"/>
      <c r="Y4568" s="252"/>
      <c r="Z4568" s="53"/>
      <c r="AA4568" s="53"/>
      <c r="AB4568" s="53"/>
      <c r="AC4568" s="53"/>
      <c r="AD4568" s="44"/>
      <c r="AE4568" s="252"/>
      <c r="AF4568" s="53"/>
      <c r="AG4568" s="53"/>
      <c r="AH4568" s="53"/>
      <c r="AI4568" s="44"/>
      <c r="AJ4568" s="252"/>
      <c r="AK4568" s="53"/>
      <c r="AL4568" s="53">
        <f>AL$684</f>
        <v>0</v>
      </c>
      <c r="AM4568" s="53"/>
      <c r="AN4568" s="44"/>
    </row>
    <row r="4569" spans="1:40" outlineLevel="2">
      <c r="A4569" s="882">
        <f>ROW()</f>
        <v>4569</v>
      </c>
      <c r="B4569" s="453"/>
      <c r="D4569" s="1205" t="s">
        <v>27</v>
      </c>
      <c r="E4569" s="1205"/>
      <c r="F4569" s="1205"/>
      <c r="G4569" s="1205"/>
      <c r="H4569" s="4"/>
      <c r="I4569" s="4"/>
      <c r="J4569" s="329"/>
      <c r="K4569" s="4"/>
      <c r="L4569" s="4"/>
      <c r="M4569" s="4"/>
      <c r="N4569" s="4"/>
      <c r="O4569" s="329"/>
      <c r="P4569" s="4"/>
      <c r="Q4569" s="4"/>
      <c r="R4569" s="4"/>
      <c r="S4569" s="316"/>
      <c r="T4569" s="53"/>
      <c r="U4569" s="53"/>
      <c r="V4569" s="53"/>
      <c r="W4569" s="53"/>
      <c r="X4569" s="44"/>
      <c r="Y4569" s="252"/>
      <c r="Z4569" s="53"/>
      <c r="AA4569" s="53"/>
      <c r="AB4569" s="53"/>
      <c r="AC4569" s="53"/>
      <c r="AD4569" s="44"/>
      <c r="AE4569" s="252"/>
      <c r="AF4569" s="53"/>
      <c r="AG4569" s="53"/>
      <c r="AH4569" s="53"/>
      <c r="AI4569" s="44"/>
      <c r="AJ4569" s="252"/>
      <c r="AK4569" s="53"/>
      <c r="AL4569" s="53">
        <f>AL$685</f>
        <v>0</v>
      </c>
      <c r="AM4569" s="53"/>
      <c r="AN4569" s="44"/>
    </row>
    <row r="4570" spans="1:40" outlineLevel="2">
      <c r="A4570" s="882">
        <f>ROW()</f>
        <v>4570</v>
      </c>
      <c r="B4570" s="453"/>
      <c r="D4570" s="1205" t="s">
        <v>34</v>
      </c>
      <c r="E4570" s="1205"/>
      <c r="F4570" s="1205"/>
      <c r="G4570" s="1205"/>
      <c r="H4570" s="4"/>
      <c r="I4570" s="4"/>
      <c r="J4570" s="329"/>
      <c r="K4570" s="4"/>
      <c r="L4570" s="4"/>
      <c r="M4570" s="4"/>
      <c r="N4570" s="4"/>
      <c r="O4570" s="329"/>
      <c r="P4570" s="4"/>
      <c r="Q4570" s="4"/>
      <c r="R4570" s="4"/>
      <c r="S4570" s="316"/>
      <c r="T4570" s="53"/>
      <c r="U4570" s="53"/>
      <c r="V4570" s="53"/>
      <c r="W4570" s="53"/>
      <c r="X4570" s="44"/>
      <c r="Y4570" s="252"/>
      <c r="Z4570" s="53"/>
      <c r="AA4570" s="53"/>
      <c r="AB4570" s="53"/>
      <c r="AC4570" s="53"/>
      <c r="AD4570" s="44"/>
      <c r="AE4570" s="252"/>
      <c r="AF4570" s="53"/>
      <c r="AG4570" s="53"/>
      <c r="AH4570" s="53"/>
      <c r="AI4570" s="44"/>
      <c r="AJ4570" s="252"/>
      <c r="AK4570" s="53"/>
      <c r="AL4570" s="53">
        <f>AL$686</f>
        <v>0</v>
      </c>
      <c r="AM4570" s="53"/>
      <c r="AN4570" s="44"/>
    </row>
    <row r="4571" spans="1:40" outlineLevel="2">
      <c r="A4571" s="882">
        <f>ROW()</f>
        <v>4571</v>
      </c>
      <c r="B4571" s="453"/>
      <c r="D4571" s="1205" t="s">
        <v>35</v>
      </c>
      <c r="E4571" s="1205"/>
      <c r="F4571" s="1205"/>
      <c r="G4571" s="1205"/>
      <c r="H4571" s="4"/>
      <c r="I4571" s="4"/>
      <c r="J4571" s="329"/>
      <c r="K4571" s="4"/>
      <c r="L4571" s="4"/>
      <c r="M4571" s="4"/>
      <c r="N4571" s="4"/>
      <c r="O4571" s="329"/>
      <c r="P4571" s="4"/>
      <c r="Q4571" s="4"/>
      <c r="R4571" s="4"/>
      <c r="S4571" s="316"/>
      <c r="T4571" s="53"/>
      <c r="U4571" s="53"/>
      <c r="V4571" s="53"/>
      <c r="W4571" s="53"/>
      <c r="X4571" s="44"/>
      <c r="Y4571" s="252"/>
      <c r="Z4571" s="53"/>
      <c r="AA4571" s="53"/>
      <c r="AB4571" s="53"/>
      <c r="AC4571" s="53"/>
      <c r="AD4571" s="44"/>
      <c r="AE4571" s="252"/>
      <c r="AF4571" s="53"/>
      <c r="AG4571" s="53"/>
      <c r="AH4571" s="53"/>
      <c r="AI4571" s="44"/>
      <c r="AJ4571" s="252"/>
      <c r="AK4571" s="53"/>
      <c r="AL4571" s="53">
        <f>AL$687</f>
        <v>0</v>
      </c>
      <c r="AM4571" s="53"/>
      <c r="AN4571" s="44"/>
    </row>
    <row r="4572" spans="1:40" outlineLevel="2">
      <c r="A4572" s="882">
        <f>ROW()</f>
        <v>4572</v>
      </c>
      <c r="B4572" s="453"/>
      <c r="D4572" s="1205" t="s">
        <v>302</v>
      </c>
      <c r="E4572" s="1205"/>
      <c r="F4572" s="1205"/>
      <c r="G4572" s="1205"/>
      <c r="H4572" s="4"/>
      <c r="I4572" s="4"/>
      <c r="J4572" s="329"/>
      <c r="K4572" s="4"/>
      <c r="L4572" s="4"/>
      <c r="M4572" s="4"/>
      <c r="N4572" s="4"/>
      <c r="O4572" s="329"/>
      <c r="P4572" s="4"/>
      <c r="Q4572" s="4"/>
      <c r="R4572" s="4"/>
      <c r="S4572" s="316"/>
      <c r="T4572" s="53"/>
      <c r="U4572" s="53"/>
      <c r="V4572" s="53"/>
      <c r="W4572" s="53"/>
      <c r="X4572" s="44"/>
      <c r="Y4572" s="252"/>
      <c r="Z4572" s="53"/>
      <c r="AA4572" s="53"/>
      <c r="AB4572" s="53"/>
      <c r="AC4572" s="53"/>
      <c r="AD4572" s="44"/>
      <c r="AE4572" s="252"/>
      <c r="AF4572" s="53"/>
      <c r="AG4572" s="53"/>
      <c r="AH4572" s="53"/>
      <c r="AI4572" s="44"/>
      <c r="AJ4572" s="252"/>
      <c r="AK4572" s="53"/>
      <c r="AL4572" s="53">
        <f>AL$688</f>
        <v>0</v>
      </c>
      <c r="AM4572" s="53"/>
      <c r="AN4572" s="44"/>
    </row>
    <row r="4573" spans="1:40" outlineLevel="2">
      <c r="A4573" s="882">
        <f>ROW()</f>
        <v>4573</v>
      </c>
      <c r="B4573" s="453"/>
      <c r="D4573" s="1205" t="s">
        <v>36</v>
      </c>
      <c r="E4573" s="1205"/>
      <c r="F4573" s="1205"/>
      <c r="G4573" s="1205"/>
      <c r="H4573" s="4"/>
      <c r="I4573" s="4"/>
      <c r="J4573" s="329"/>
      <c r="K4573" s="4"/>
      <c r="L4573" s="4"/>
      <c r="M4573" s="4"/>
      <c r="N4573" s="4"/>
      <c r="O4573" s="329"/>
      <c r="P4573" s="4"/>
      <c r="Q4573" s="4"/>
      <c r="R4573" s="4"/>
      <c r="S4573" s="316"/>
      <c r="T4573" s="53"/>
      <c r="U4573" s="53"/>
      <c r="V4573" s="53"/>
      <c r="W4573" s="53"/>
      <c r="X4573" s="44"/>
      <c r="Y4573" s="252"/>
      <c r="Z4573" s="53"/>
      <c r="AA4573" s="53"/>
      <c r="AB4573" s="53"/>
      <c r="AC4573" s="53"/>
      <c r="AD4573" s="44"/>
      <c r="AE4573" s="252"/>
      <c r="AF4573" s="53"/>
      <c r="AG4573" s="53"/>
      <c r="AH4573" s="53"/>
      <c r="AI4573" s="44"/>
      <c r="AJ4573" s="252"/>
      <c r="AK4573" s="53"/>
      <c r="AL4573" s="53">
        <f>AL$689</f>
        <v>0</v>
      </c>
      <c r="AM4573" s="53"/>
      <c r="AN4573" s="44"/>
    </row>
    <row r="4574" spans="1:40" outlineLevel="2">
      <c r="A4574" s="882">
        <f>ROW()</f>
        <v>4574</v>
      </c>
      <c r="B4574" s="453"/>
      <c r="D4574" s="1205" t="s">
        <v>583</v>
      </c>
      <c r="E4574" s="1205"/>
      <c r="F4574" s="1205"/>
      <c r="G4574" s="1205"/>
      <c r="H4574" s="4"/>
      <c r="I4574" s="4"/>
      <c r="J4574" s="329"/>
      <c r="K4574" s="4"/>
      <c r="L4574" s="4"/>
      <c r="M4574" s="4"/>
      <c r="N4574" s="4"/>
      <c r="O4574" s="329"/>
      <c r="P4574" s="4"/>
      <c r="Q4574" s="4"/>
      <c r="R4574" s="4"/>
      <c r="S4574" s="316"/>
      <c r="T4574" s="53"/>
      <c r="U4574" s="53"/>
      <c r="V4574" s="53"/>
      <c r="W4574" s="53"/>
      <c r="X4574" s="44"/>
      <c r="Y4574" s="252"/>
      <c r="Z4574" s="53"/>
      <c r="AA4574" s="53"/>
      <c r="AB4574" s="53"/>
      <c r="AC4574" s="53"/>
      <c r="AD4574" s="44"/>
      <c r="AE4574" s="252"/>
      <c r="AF4574" s="53"/>
      <c r="AG4574" s="53"/>
      <c r="AH4574" s="53"/>
      <c r="AI4574" s="44"/>
      <c r="AJ4574" s="252"/>
      <c r="AK4574" s="53"/>
      <c r="AL4574" s="53">
        <f>AL$690</f>
        <v>0</v>
      </c>
      <c r="AM4574" s="53"/>
      <c r="AN4574" s="44"/>
    </row>
    <row r="4575" spans="1:40" outlineLevel="2">
      <c r="A4575" s="882">
        <f>ROW()</f>
        <v>4575</v>
      </c>
      <c r="B4575" s="453"/>
      <c r="D4575" s="1205" t="s">
        <v>81</v>
      </c>
      <c r="E4575" s="1205"/>
      <c r="F4575" s="1205"/>
      <c r="G4575" s="1205"/>
      <c r="H4575" s="4"/>
      <c r="I4575" s="4"/>
      <c r="J4575" s="329"/>
      <c r="K4575" s="4"/>
      <c r="L4575" s="4"/>
      <c r="M4575" s="4"/>
      <c r="N4575" s="4"/>
      <c r="O4575" s="329"/>
      <c r="P4575" s="4"/>
      <c r="Q4575" s="4"/>
      <c r="R4575" s="4"/>
      <c r="S4575" s="316"/>
      <c r="T4575" s="53"/>
      <c r="U4575" s="53"/>
      <c r="V4575" s="53"/>
      <c r="W4575" s="53"/>
      <c r="X4575" s="44"/>
      <c r="Y4575" s="252"/>
      <c r="Z4575" s="53"/>
      <c r="AA4575" s="53"/>
      <c r="AB4575" s="53"/>
      <c r="AC4575" s="53"/>
      <c r="AD4575" s="44"/>
      <c r="AE4575" s="252"/>
      <c r="AF4575" s="53"/>
      <c r="AG4575" s="53"/>
      <c r="AH4575" s="53"/>
      <c r="AI4575" s="44"/>
      <c r="AJ4575" s="252"/>
      <c r="AK4575" s="53"/>
      <c r="AL4575" s="53">
        <f>AL$691</f>
        <v>0</v>
      </c>
      <c r="AM4575" s="53"/>
      <c r="AN4575" s="44"/>
    </row>
    <row r="4576" spans="1:40" outlineLevel="2">
      <c r="A4576" s="882">
        <f>ROW()</f>
        <v>4576</v>
      </c>
      <c r="B4576" s="453"/>
      <c r="D4576" s="1205" t="s">
        <v>28</v>
      </c>
      <c r="E4576" s="1205"/>
      <c r="F4576" s="1205"/>
      <c r="G4576" s="1205"/>
      <c r="H4576" s="4"/>
      <c r="I4576" s="4"/>
      <c r="J4576" s="329"/>
      <c r="K4576" s="4"/>
      <c r="L4576" s="4"/>
      <c r="M4576" s="4"/>
      <c r="N4576" s="4"/>
      <c r="O4576" s="329"/>
      <c r="P4576" s="4"/>
      <c r="Q4576" s="4"/>
      <c r="R4576" s="4"/>
      <c r="S4576" s="316"/>
      <c r="T4576" s="53"/>
      <c r="U4576" s="53"/>
      <c r="V4576" s="53"/>
      <c r="W4576" s="53"/>
      <c r="X4576" s="44"/>
      <c r="Y4576" s="252"/>
      <c r="Z4576" s="53"/>
      <c r="AA4576" s="53"/>
      <c r="AB4576" s="53"/>
      <c r="AC4576" s="53"/>
      <c r="AD4576" s="44"/>
      <c r="AE4576" s="252"/>
      <c r="AF4576" s="53"/>
      <c r="AG4576" s="53"/>
      <c r="AH4576" s="53"/>
      <c r="AI4576" s="44"/>
      <c r="AJ4576" s="252"/>
      <c r="AK4576" s="53"/>
      <c r="AL4576" s="53">
        <f>AL$692</f>
        <v>0</v>
      </c>
      <c r="AM4576" s="53"/>
      <c r="AN4576" s="44"/>
    </row>
    <row r="4577" spans="1:40" outlineLevel="2">
      <c r="A4577" s="882">
        <f>ROW()</f>
        <v>4577</v>
      </c>
      <c r="B4577" s="453"/>
      <c r="D4577" s="1206" t="s">
        <v>443</v>
      </c>
      <c r="E4577" s="1206"/>
      <c r="F4577" s="1206"/>
      <c r="G4577" s="1206"/>
      <c r="H4577" s="28"/>
      <c r="I4577" s="28"/>
      <c r="J4577" s="1207"/>
      <c r="K4577" s="28"/>
      <c r="L4577" s="28"/>
      <c r="M4577" s="28"/>
      <c r="N4577" s="28"/>
      <c r="O4577" s="1207"/>
      <c r="P4577" s="28"/>
      <c r="Q4577" s="28"/>
      <c r="R4577" s="28"/>
      <c r="S4577" s="317"/>
      <c r="T4577" s="54"/>
      <c r="U4577" s="54"/>
      <c r="V4577" s="54"/>
      <c r="W4577" s="54"/>
      <c r="X4577" s="46"/>
      <c r="Y4577" s="253"/>
      <c r="Z4577" s="54"/>
      <c r="AA4577" s="54"/>
      <c r="AB4577" s="54"/>
      <c r="AC4577" s="54"/>
      <c r="AD4577" s="46"/>
      <c r="AE4577" s="253"/>
      <c r="AF4577" s="54"/>
      <c r="AG4577" s="54"/>
      <c r="AH4577" s="54"/>
      <c r="AI4577" s="46"/>
      <c r="AJ4577" s="253"/>
      <c r="AK4577" s="54"/>
      <c r="AL4577" s="54">
        <f>AL$693</f>
        <v>0</v>
      </c>
      <c r="AM4577" s="54"/>
      <c r="AN4577" s="46"/>
    </row>
    <row r="4578" spans="1:40" outlineLevel="2">
      <c r="A4578" s="882">
        <f>ROW()</f>
        <v>4578</v>
      </c>
      <c r="B4578" s="453"/>
      <c r="D4578" s="452" t="s">
        <v>24</v>
      </c>
      <c r="H4578" s="458"/>
      <c r="I4578" s="458"/>
      <c r="J4578" s="459"/>
      <c r="K4578" s="458"/>
      <c r="L4578" s="458"/>
      <c r="M4578" s="458"/>
      <c r="N4578" s="458"/>
      <c r="O4578" s="459"/>
      <c r="P4578" s="458"/>
      <c r="Q4578" s="458"/>
      <c r="R4578" s="458"/>
      <c r="S4578" s="463"/>
      <c r="T4578" s="444">
        <f t="shared" ref="T4578:AH4578" si="3119">SUM(T4562:T4577)</f>
        <v>0</v>
      </c>
      <c r="U4578" s="444">
        <f t="shared" si="3119"/>
        <v>0</v>
      </c>
      <c r="V4578" s="444">
        <f t="shared" si="3119"/>
        <v>0</v>
      </c>
      <c r="W4578" s="444">
        <f t="shared" si="3119"/>
        <v>0</v>
      </c>
      <c r="X4578" s="445">
        <f t="shared" si="3119"/>
        <v>0</v>
      </c>
      <c r="Y4578" s="466">
        <f t="shared" si="3119"/>
        <v>0</v>
      </c>
      <c r="Z4578" s="444">
        <f t="shared" si="3119"/>
        <v>0</v>
      </c>
      <c r="AA4578" s="444">
        <f t="shared" si="3119"/>
        <v>0</v>
      </c>
      <c r="AB4578" s="444">
        <f t="shared" si="3119"/>
        <v>0</v>
      </c>
      <c r="AC4578" s="444">
        <f t="shared" si="3119"/>
        <v>0</v>
      </c>
      <c r="AD4578" s="445">
        <f t="shared" si="3119"/>
        <v>0</v>
      </c>
      <c r="AE4578" s="466">
        <f t="shared" si="3119"/>
        <v>0</v>
      </c>
      <c r="AF4578" s="444">
        <f t="shared" si="3119"/>
        <v>0</v>
      </c>
      <c r="AG4578" s="444">
        <f t="shared" si="3119"/>
        <v>0</v>
      </c>
      <c r="AH4578" s="444">
        <f t="shared" si="3119"/>
        <v>0</v>
      </c>
      <c r="AI4578" s="445"/>
      <c r="AJ4578" s="466"/>
      <c r="AK4578" s="444"/>
      <c r="AL4578" s="444">
        <f>SUM(AL4562:AL4577)</f>
        <v>0</v>
      </c>
      <c r="AM4578" s="444">
        <f>SUM(AM4562:AM4577)</f>
        <v>0</v>
      </c>
      <c r="AN4578" s="445">
        <f>SUM(AN4562:AN4577)</f>
        <v>0</v>
      </c>
    </row>
    <row r="4579" spans="1:40" outlineLevel="1">
      <c r="A4579" s="732" t="s">
        <v>21</v>
      </c>
      <c r="B4579" s="733"/>
      <c r="C4579" s="881"/>
      <c r="D4579" s="733"/>
      <c r="E4579" s="733"/>
      <c r="F4579" s="733"/>
      <c r="G4579" s="733"/>
      <c r="H4579" s="733"/>
      <c r="I4579" s="730"/>
      <c r="J4579" s="729"/>
      <c r="K4579" s="730"/>
      <c r="L4579" s="730"/>
      <c r="M4579" s="730"/>
      <c r="N4579" s="730"/>
      <c r="O4579" s="729"/>
      <c r="P4579" s="730"/>
      <c r="Q4579" s="730"/>
      <c r="R4579" s="730"/>
      <c r="S4579" s="731"/>
      <c r="T4579" s="730"/>
      <c r="U4579" s="730"/>
      <c r="V4579" s="730"/>
      <c r="W4579" s="730"/>
      <c r="X4579" s="731"/>
      <c r="Y4579" s="729"/>
      <c r="Z4579" s="730"/>
      <c r="AA4579" s="730"/>
      <c r="AB4579" s="730"/>
      <c r="AC4579" s="730"/>
      <c r="AD4579" s="731"/>
      <c r="AE4579" s="729"/>
      <c r="AF4579" s="730"/>
      <c r="AG4579" s="730"/>
      <c r="AH4579" s="730"/>
      <c r="AI4579" s="731"/>
      <c r="AJ4579" s="729"/>
      <c r="AK4579" s="730"/>
      <c r="AL4579" s="730"/>
      <c r="AM4579" s="730"/>
      <c r="AN4579" s="731"/>
    </row>
    <row r="4580" spans="1:40" outlineLevel="2">
      <c r="A4580" s="882">
        <f>ROW()</f>
        <v>4580</v>
      </c>
      <c r="B4580" s="453"/>
      <c r="D4580" s="452" t="s">
        <v>300</v>
      </c>
      <c r="H4580" s="458"/>
      <c r="I4580" s="458"/>
      <c r="J4580" s="459"/>
      <c r="K4580" s="458"/>
      <c r="L4580" s="458"/>
      <c r="M4580" s="458"/>
      <c r="N4580" s="458"/>
      <c r="O4580" s="443"/>
      <c r="P4580" s="439"/>
      <c r="Q4580" s="439"/>
      <c r="R4580" s="439"/>
      <c r="S4580" s="440"/>
      <c r="T4580" s="439"/>
      <c r="U4580" s="439"/>
      <c r="V4580" s="439"/>
      <c r="W4580" s="439"/>
      <c r="X4580" s="440"/>
      <c r="Y4580" s="443"/>
      <c r="Z4580" s="439"/>
      <c r="AA4580" s="439"/>
      <c r="AB4580" s="439"/>
      <c r="AC4580" s="439"/>
      <c r="AD4580" s="440"/>
      <c r="AE4580" s="443"/>
      <c r="AF4580" s="439"/>
      <c r="AG4580" s="439"/>
      <c r="AH4580" s="439"/>
      <c r="AI4580" s="440"/>
      <c r="AJ4580" s="443"/>
      <c r="AK4580" s="439"/>
      <c r="AL4580" s="439"/>
      <c r="AM4580" s="439">
        <f t="shared" ref="AM4580:AN4595" si="3120">-IF($D4580="Land",0,IF(AM4526&lt;0,AM4526,IF(AM4508&lt;1,AM4526,MAX(MIN(IF(AM4526&gt;0,(AM4526/AM4508),0),AM4526),0)*AM$9)))</f>
        <v>-7.7940535524990057E-2</v>
      </c>
      <c r="AN4580" s="440">
        <f t="shared" si="3120"/>
        <v>-7.7940535524990057E-2</v>
      </c>
    </row>
    <row r="4581" spans="1:40" outlineLevel="2">
      <c r="A4581" s="882">
        <f>ROW()</f>
        <v>4581</v>
      </c>
      <c r="B4581" s="453"/>
      <c r="D4581" s="452" t="s">
        <v>301</v>
      </c>
      <c r="H4581" s="458"/>
      <c r="I4581" s="458"/>
      <c r="J4581" s="459"/>
      <c r="K4581" s="458"/>
      <c r="L4581" s="458"/>
      <c r="M4581" s="458"/>
      <c r="N4581" s="458"/>
      <c r="O4581" s="443"/>
      <c r="P4581" s="439"/>
      <c r="Q4581" s="439"/>
      <c r="R4581" s="439"/>
      <c r="S4581" s="440"/>
      <c r="T4581" s="439"/>
      <c r="U4581" s="439"/>
      <c r="V4581" s="439"/>
      <c r="W4581" s="439"/>
      <c r="X4581" s="440"/>
      <c r="Y4581" s="443"/>
      <c r="Z4581" s="439"/>
      <c r="AA4581" s="439"/>
      <c r="AB4581" s="439"/>
      <c r="AC4581" s="439"/>
      <c r="AD4581" s="440"/>
      <c r="AE4581" s="443"/>
      <c r="AF4581" s="439"/>
      <c r="AG4581" s="439"/>
      <c r="AH4581" s="439"/>
      <c r="AI4581" s="440"/>
      <c r="AJ4581" s="443"/>
      <c r="AK4581" s="439"/>
      <c r="AL4581" s="439"/>
      <c r="AM4581" s="439">
        <f t="shared" si="3120"/>
        <v>0</v>
      </c>
      <c r="AN4581" s="440">
        <f t="shared" si="3120"/>
        <v>0</v>
      </c>
    </row>
    <row r="4582" spans="1:40" outlineLevel="2">
      <c r="A4582" s="882">
        <f>ROW()</f>
        <v>4582</v>
      </c>
      <c r="B4582" s="453"/>
      <c r="D4582" s="452" t="s">
        <v>29</v>
      </c>
      <c r="H4582" s="458"/>
      <c r="I4582" s="458"/>
      <c r="J4582" s="459"/>
      <c r="K4582" s="458"/>
      <c r="L4582" s="458"/>
      <c r="M4582" s="458"/>
      <c r="N4582" s="458"/>
      <c r="O4582" s="443"/>
      <c r="P4582" s="439"/>
      <c r="Q4582" s="439"/>
      <c r="R4582" s="439"/>
      <c r="S4582" s="440"/>
      <c r="T4582" s="439"/>
      <c r="U4582" s="439"/>
      <c r="V4582" s="439"/>
      <c r="W4582" s="439"/>
      <c r="X4582" s="440"/>
      <c r="Y4582" s="443"/>
      <c r="Z4582" s="439"/>
      <c r="AA4582" s="439"/>
      <c r="AB4582" s="439"/>
      <c r="AC4582" s="439"/>
      <c r="AD4582" s="440"/>
      <c r="AE4582" s="443"/>
      <c r="AF4582" s="439"/>
      <c r="AG4582" s="439"/>
      <c r="AH4582" s="439"/>
      <c r="AI4582" s="440"/>
      <c r="AJ4582" s="443"/>
      <c r="AK4582" s="439"/>
      <c r="AL4582" s="439"/>
      <c r="AM4582" s="439">
        <f t="shared" si="3120"/>
        <v>0</v>
      </c>
      <c r="AN4582" s="440">
        <f t="shared" si="3120"/>
        <v>0</v>
      </c>
    </row>
    <row r="4583" spans="1:40" outlineLevel="2">
      <c r="A4583" s="882">
        <f>ROW()</f>
        <v>4583</v>
      </c>
      <c r="B4583" s="453"/>
      <c r="D4583" s="452" t="s">
        <v>30</v>
      </c>
      <c r="H4583" s="458"/>
      <c r="I4583" s="458"/>
      <c r="J4583" s="459"/>
      <c r="K4583" s="458"/>
      <c r="L4583" s="458"/>
      <c r="M4583" s="458"/>
      <c r="N4583" s="458"/>
      <c r="O4583" s="443"/>
      <c r="P4583" s="439"/>
      <c r="Q4583" s="439"/>
      <c r="R4583" s="439"/>
      <c r="S4583" s="440"/>
      <c r="T4583" s="439"/>
      <c r="U4583" s="439"/>
      <c r="V4583" s="439"/>
      <c r="W4583" s="439"/>
      <c r="X4583" s="440"/>
      <c r="Y4583" s="443"/>
      <c r="Z4583" s="439"/>
      <c r="AA4583" s="439"/>
      <c r="AB4583" s="439"/>
      <c r="AC4583" s="439"/>
      <c r="AD4583" s="440"/>
      <c r="AE4583" s="443"/>
      <c r="AF4583" s="439"/>
      <c r="AG4583" s="439"/>
      <c r="AH4583" s="439"/>
      <c r="AI4583" s="440"/>
      <c r="AJ4583" s="443"/>
      <c r="AK4583" s="439"/>
      <c r="AL4583" s="439"/>
      <c r="AM4583" s="439">
        <f t="shared" si="3120"/>
        <v>-0.69596996706588987</v>
      </c>
      <c r="AN4583" s="440">
        <f t="shared" si="3120"/>
        <v>-0.69596996706588976</v>
      </c>
    </row>
    <row r="4584" spans="1:40" outlineLevel="2">
      <c r="A4584" s="882">
        <f>ROW()</f>
        <v>4584</v>
      </c>
      <c r="B4584" s="453"/>
      <c r="D4584" s="452" t="s">
        <v>31</v>
      </c>
      <c r="H4584" s="458"/>
      <c r="I4584" s="458"/>
      <c r="J4584" s="459"/>
      <c r="K4584" s="458"/>
      <c r="L4584" s="458"/>
      <c r="M4584" s="458"/>
      <c r="N4584" s="458"/>
      <c r="O4584" s="443"/>
      <c r="P4584" s="439"/>
      <c r="Q4584" s="439"/>
      <c r="R4584" s="439"/>
      <c r="S4584" s="440"/>
      <c r="T4584" s="439"/>
      <c r="U4584" s="439"/>
      <c r="V4584" s="439"/>
      <c r="W4584" s="439"/>
      <c r="X4584" s="440"/>
      <c r="Y4584" s="443"/>
      <c r="Z4584" s="439"/>
      <c r="AA4584" s="439"/>
      <c r="AB4584" s="439"/>
      <c r="AC4584" s="439"/>
      <c r="AD4584" s="440"/>
      <c r="AE4584" s="443"/>
      <c r="AF4584" s="439"/>
      <c r="AG4584" s="439"/>
      <c r="AH4584" s="439"/>
      <c r="AI4584" s="440"/>
      <c r="AJ4584" s="443"/>
      <c r="AK4584" s="439"/>
      <c r="AL4584" s="439"/>
      <c r="AM4584" s="439">
        <f t="shared" si="3120"/>
        <v>0</v>
      </c>
      <c r="AN4584" s="440">
        <f t="shared" si="3120"/>
        <v>0</v>
      </c>
    </row>
    <row r="4585" spans="1:40" outlineLevel="2">
      <c r="A4585" s="882">
        <f>ROW()</f>
        <v>4585</v>
      </c>
      <c r="B4585" s="453"/>
      <c r="D4585" s="452" t="s">
        <v>32</v>
      </c>
      <c r="H4585" s="458"/>
      <c r="I4585" s="458"/>
      <c r="J4585" s="459"/>
      <c r="K4585" s="458"/>
      <c r="L4585" s="458"/>
      <c r="M4585" s="458"/>
      <c r="N4585" s="458"/>
      <c r="O4585" s="443"/>
      <c r="P4585" s="439"/>
      <c r="Q4585" s="439"/>
      <c r="R4585" s="439"/>
      <c r="S4585" s="440"/>
      <c r="T4585" s="439"/>
      <c r="U4585" s="439"/>
      <c r="V4585" s="439"/>
      <c r="W4585" s="439"/>
      <c r="X4585" s="440"/>
      <c r="Y4585" s="443"/>
      <c r="Z4585" s="439"/>
      <c r="AA4585" s="439"/>
      <c r="AB4585" s="439"/>
      <c r="AC4585" s="439"/>
      <c r="AD4585" s="440"/>
      <c r="AE4585" s="443"/>
      <c r="AF4585" s="439"/>
      <c r="AG4585" s="439"/>
      <c r="AH4585" s="439"/>
      <c r="AI4585" s="440"/>
      <c r="AJ4585" s="443"/>
      <c r="AK4585" s="439"/>
      <c r="AL4585" s="439"/>
      <c r="AM4585" s="439">
        <f t="shared" si="3120"/>
        <v>-5.3967112755450478E-2</v>
      </c>
      <c r="AN4585" s="440">
        <f t="shared" si="3120"/>
        <v>-5.3967112755450478E-2</v>
      </c>
    </row>
    <row r="4586" spans="1:40" outlineLevel="2">
      <c r="A4586" s="882">
        <f>ROW()</f>
        <v>4586</v>
      </c>
      <c r="B4586" s="453"/>
      <c r="D4586" s="452" t="s">
        <v>33</v>
      </c>
      <c r="H4586" s="458"/>
      <c r="I4586" s="458"/>
      <c r="J4586" s="459"/>
      <c r="K4586" s="458"/>
      <c r="L4586" s="458"/>
      <c r="M4586" s="458"/>
      <c r="N4586" s="458"/>
      <c r="O4586" s="443"/>
      <c r="P4586" s="439"/>
      <c r="Q4586" s="439"/>
      <c r="R4586" s="439"/>
      <c r="S4586" s="440"/>
      <c r="T4586" s="439"/>
      <c r="U4586" s="439"/>
      <c r="V4586" s="439"/>
      <c r="W4586" s="439"/>
      <c r="X4586" s="440"/>
      <c r="Y4586" s="443"/>
      <c r="Z4586" s="439"/>
      <c r="AA4586" s="439"/>
      <c r="AB4586" s="439"/>
      <c r="AC4586" s="439"/>
      <c r="AD4586" s="440"/>
      <c r="AE4586" s="443"/>
      <c r="AF4586" s="439"/>
      <c r="AG4586" s="439"/>
      <c r="AH4586" s="439"/>
      <c r="AI4586" s="440"/>
      <c r="AJ4586" s="443"/>
      <c r="AK4586" s="439"/>
      <c r="AL4586" s="439"/>
      <c r="AM4586" s="439">
        <f t="shared" si="3120"/>
        <v>0</v>
      </c>
      <c r="AN4586" s="440">
        <f t="shared" si="3120"/>
        <v>0</v>
      </c>
    </row>
    <row r="4587" spans="1:40" outlineLevel="2">
      <c r="A4587" s="882">
        <f>ROW()</f>
        <v>4587</v>
      </c>
      <c r="B4587" s="453"/>
      <c r="D4587" s="452" t="s">
        <v>27</v>
      </c>
      <c r="H4587" s="458"/>
      <c r="I4587" s="458"/>
      <c r="J4587" s="459"/>
      <c r="K4587" s="458"/>
      <c r="L4587" s="458"/>
      <c r="M4587" s="458"/>
      <c r="N4587" s="458"/>
      <c r="O4587" s="443"/>
      <c r="P4587" s="439"/>
      <c r="Q4587" s="439"/>
      <c r="R4587" s="439"/>
      <c r="S4587" s="440"/>
      <c r="T4587" s="439"/>
      <c r="U4587" s="439"/>
      <c r="V4587" s="439"/>
      <c r="W4587" s="439"/>
      <c r="X4587" s="440"/>
      <c r="Y4587" s="443"/>
      <c r="Z4587" s="439"/>
      <c r="AA4587" s="439"/>
      <c r="AB4587" s="439"/>
      <c r="AC4587" s="439"/>
      <c r="AD4587" s="440"/>
      <c r="AE4587" s="443"/>
      <c r="AF4587" s="439"/>
      <c r="AG4587" s="439"/>
      <c r="AH4587" s="439"/>
      <c r="AI4587" s="440"/>
      <c r="AJ4587" s="443"/>
      <c r="AK4587" s="439"/>
      <c r="AL4587" s="439"/>
      <c r="AM4587" s="439">
        <f t="shared" si="3120"/>
        <v>-1.1464484202172529E-2</v>
      </c>
      <c r="AN4587" s="440">
        <f t="shared" si="3120"/>
        <v>-1.1464484202172527E-2</v>
      </c>
    </row>
    <row r="4588" spans="1:40" outlineLevel="2">
      <c r="A4588" s="882">
        <f>ROW()</f>
        <v>4588</v>
      </c>
      <c r="B4588" s="453"/>
      <c r="D4588" s="452" t="s">
        <v>34</v>
      </c>
      <c r="H4588" s="458"/>
      <c r="I4588" s="458"/>
      <c r="J4588" s="459"/>
      <c r="K4588" s="458"/>
      <c r="L4588" s="458"/>
      <c r="M4588" s="458"/>
      <c r="N4588" s="458"/>
      <c r="O4588" s="443"/>
      <c r="P4588" s="439"/>
      <c r="Q4588" s="439"/>
      <c r="R4588" s="439"/>
      <c r="S4588" s="440"/>
      <c r="T4588" s="439"/>
      <c r="U4588" s="439"/>
      <c r="V4588" s="439"/>
      <c r="W4588" s="439"/>
      <c r="X4588" s="440"/>
      <c r="Y4588" s="443"/>
      <c r="Z4588" s="439"/>
      <c r="AA4588" s="439"/>
      <c r="AB4588" s="439"/>
      <c r="AC4588" s="439"/>
      <c r="AD4588" s="440"/>
      <c r="AE4588" s="443"/>
      <c r="AF4588" s="439"/>
      <c r="AG4588" s="439"/>
      <c r="AH4588" s="439"/>
      <c r="AI4588" s="440"/>
      <c r="AJ4588" s="443"/>
      <c r="AK4588" s="439"/>
      <c r="AL4588" s="439"/>
      <c r="AM4588" s="439">
        <f t="shared" si="3120"/>
        <v>-1.4678263363099251</v>
      </c>
      <c r="AN4588" s="440">
        <f t="shared" si="3120"/>
        <v>-1.4678263363099251</v>
      </c>
    </row>
    <row r="4589" spans="1:40" outlineLevel="2">
      <c r="A4589" s="882">
        <f>ROW()</f>
        <v>4589</v>
      </c>
      <c r="B4589" s="453"/>
      <c r="D4589" s="452" t="s">
        <v>35</v>
      </c>
      <c r="H4589" s="458"/>
      <c r="I4589" s="458"/>
      <c r="J4589" s="459"/>
      <c r="K4589" s="458"/>
      <c r="L4589" s="458"/>
      <c r="M4589" s="458"/>
      <c r="N4589" s="458"/>
      <c r="O4589" s="443"/>
      <c r="P4589" s="439"/>
      <c r="Q4589" s="439"/>
      <c r="R4589" s="439"/>
      <c r="S4589" s="440"/>
      <c r="T4589" s="439"/>
      <c r="U4589" s="439"/>
      <c r="V4589" s="439"/>
      <c r="W4589" s="439"/>
      <c r="X4589" s="440"/>
      <c r="Y4589" s="443"/>
      <c r="Z4589" s="439"/>
      <c r="AA4589" s="439"/>
      <c r="AB4589" s="439"/>
      <c r="AC4589" s="439"/>
      <c r="AD4589" s="440"/>
      <c r="AE4589" s="443"/>
      <c r="AF4589" s="439"/>
      <c r="AG4589" s="439"/>
      <c r="AH4589" s="439"/>
      <c r="AI4589" s="440"/>
      <c r="AJ4589" s="443"/>
      <c r="AK4589" s="439"/>
      <c r="AL4589" s="439"/>
      <c r="AM4589" s="439">
        <f t="shared" si="3120"/>
        <v>-9.2671503170376604E-2</v>
      </c>
      <c r="AN4589" s="440">
        <f t="shared" si="3120"/>
        <v>-9.267150317037659E-2</v>
      </c>
    </row>
    <row r="4590" spans="1:40" outlineLevel="2">
      <c r="A4590" s="882">
        <f>ROW()</f>
        <v>4590</v>
      </c>
      <c r="B4590" s="453"/>
      <c r="D4590" s="452" t="s">
        <v>302</v>
      </c>
      <c r="H4590" s="458"/>
      <c r="I4590" s="458"/>
      <c r="J4590" s="459"/>
      <c r="K4590" s="458"/>
      <c r="L4590" s="458"/>
      <c r="M4590" s="458"/>
      <c r="N4590" s="458"/>
      <c r="O4590" s="443"/>
      <c r="P4590" s="439"/>
      <c r="Q4590" s="439"/>
      <c r="R4590" s="439"/>
      <c r="S4590" s="440"/>
      <c r="T4590" s="439"/>
      <c r="U4590" s="439"/>
      <c r="V4590" s="439"/>
      <c r="W4590" s="439"/>
      <c r="X4590" s="440"/>
      <c r="Y4590" s="443"/>
      <c r="Z4590" s="439"/>
      <c r="AA4590" s="439"/>
      <c r="AB4590" s="439"/>
      <c r="AC4590" s="439"/>
      <c r="AD4590" s="440"/>
      <c r="AE4590" s="443"/>
      <c r="AF4590" s="439"/>
      <c r="AG4590" s="439"/>
      <c r="AH4590" s="439"/>
      <c r="AI4590" s="440"/>
      <c r="AJ4590" s="443"/>
      <c r="AK4590" s="439"/>
      <c r="AL4590" s="439"/>
      <c r="AM4590" s="439">
        <f t="shared" si="3120"/>
        <v>-0.14167241534958813</v>
      </c>
      <c r="AN4590" s="440">
        <f t="shared" si="3120"/>
        <v>-0.14167241534958816</v>
      </c>
    </row>
    <row r="4591" spans="1:40" outlineLevel="2">
      <c r="A4591" s="882">
        <f>ROW()</f>
        <v>4591</v>
      </c>
      <c r="B4591" s="453"/>
      <c r="D4591" s="452" t="s">
        <v>36</v>
      </c>
      <c r="H4591" s="458"/>
      <c r="I4591" s="458"/>
      <c r="J4591" s="459"/>
      <c r="K4591" s="458"/>
      <c r="L4591" s="458"/>
      <c r="M4591" s="458"/>
      <c r="N4591" s="458"/>
      <c r="O4591" s="443"/>
      <c r="P4591" s="439"/>
      <c r="Q4591" s="439"/>
      <c r="R4591" s="439"/>
      <c r="S4591" s="440"/>
      <c r="T4591" s="439"/>
      <c r="U4591" s="439"/>
      <c r="V4591" s="439"/>
      <c r="W4591" s="439"/>
      <c r="X4591" s="440"/>
      <c r="Y4591" s="443"/>
      <c r="Z4591" s="439"/>
      <c r="AA4591" s="439"/>
      <c r="AB4591" s="439"/>
      <c r="AC4591" s="439"/>
      <c r="AD4591" s="440"/>
      <c r="AE4591" s="443"/>
      <c r="AF4591" s="439"/>
      <c r="AG4591" s="439"/>
      <c r="AH4591" s="439"/>
      <c r="AI4591" s="440"/>
      <c r="AJ4591" s="443"/>
      <c r="AK4591" s="439"/>
      <c r="AL4591" s="439"/>
      <c r="AM4591" s="439">
        <f t="shared" si="3120"/>
        <v>-1.6338531788773376</v>
      </c>
      <c r="AN4591" s="440">
        <f t="shared" si="3120"/>
        <v>-1.6338531788773376</v>
      </c>
    </row>
    <row r="4592" spans="1:40" outlineLevel="2">
      <c r="A4592" s="882">
        <f>ROW()</f>
        <v>4592</v>
      </c>
      <c r="B4592" s="453"/>
      <c r="D4592" s="452" t="s">
        <v>583</v>
      </c>
      <c r="H4592" s="458"/>
      <c r="I4592" s="458"/>
      <c r="J4592" s="459"/>
      <c r="K4592" s="458"/>
      <c r="L4592" s="458"/>
      <c r="M4592" s="458"/>
      <c r="N4592" s="458"/>
      <c r="O4592" s="443"/>
      <c r="P4592" s="439"/>
      <c r="Q4592" s="439"/>
      <c r="R4592" s="439"/>
      <c r="S4592" s="440"/>
      <c r="T4592" s="439"/>
      <c r="U4592" s="439"/>
      <c r="V4592" s="439"/>
      <c r="W4592" s="439"/>
      <c r="X4592" s="440"/>
      <c r="Y4592" s="443"/>
      <c r="Z4592" s="439"/>
      <c r="AA4592" s="439"/>
      <c r="AB4592" s="439"/>
      <c r="AC4592" s="439"/>
      <c r="AD4592" s="440"/>
      <c r="AE4592" s="443"/>
      <c r="AF4592" s="439"/>
      <c r="AG4592" s="439"/>
      <c r="AH4592" s="439"/>
      <c r="AI4592" s="440"/>
      <c r="AJ4592" s="443"/>
      <c r="AK4592" s="439"/>
      <c r="AL4592" s="439"/>
      <c r="AM4592" s="439">
        <f t="shared" si="3120"/>
        <v>-0.16353824609162959</v>
      </c>
      <c r="AN4592" s="440">
        <f t="shared" si="3120"/>
        <v>-0.16353824609162959</v>
      </c>
    </row>
    <row r="4593" spans="1:40" outlineLevel="2">
      <c r="A4593" s="882">
        <f>ROW()</f>
        <v>4593</v>
      </c>
      <c r="B4593" s="453"/>
      <c r="D4593" s="452" t="s">
        <v>81</v>
      </c>
      <c r="H4593" s="458"/>
      <c r="I4593" s="458"/>
      <c r="J4593" s="459"/>
      <c r="K4593" s="458"/>
      <c r="L4593" s="458"/>
      <c r="M4593" s="458"/>
      <c r="N4593" s="458"/>
      <c r="O4593" s="443"/>
      <c r="P4593" s="439"/>
      <c r="Q4593" s="439"/>
      <c r="R4593" s="439"/>
      <c r="S4593" s="440"/>
      <c r="T4593" s="439"/>
      <c r="U4593" s="439"/>
      <c r="V4593" s="439"/>
      <c r="W4593" s="439"/>
      <c r="X4593" s="440"/>
      <c r="Y4593" s="443"/>
      <c r="Z4593" s="439"/>
      <c r="AA4593" s="439"/>
      <c r="AB4593" s="439"/>
      <c r="AC4593" s="439"/>
      <c r="AD4593" s="440"/>
      <c r="AE4593" s="443"/>
      <c r="AF4593" s="439"/>
      <c r="AG4593" s="439"/>
      <c r="AH4593" s="439"/>
      <c r="AI4593" s="440"/>
      <c r="AJ4593" s="443"/>
      <c r="AK4593" s="439"/>
      <c r="AL4593" s="439"/>
      <c r="AM4593" s="439">
        <f t="shared" si="3120"/>
        <v>0</v>
      </c>
      <c r="AN4593" s="440">
        <f t="shared" si="3120"/>
        <v>0</v>
      </c>
    </row>
    <row r="4594" spans="1:40" outlineLevel="2">
      <c r="A4594" s="882">
        <f>ROW()</f>
        <v>4594</v>
      </c>
      <c r="B4594" s="453"/>
      <c r="D4594" s="452" t="s">
        <v>28</v>
      </c>
      <c r="H4594" s="458"/>
      <c r="I4594" s="458"/>
      <c r="J4594" s="459"/>
      <c r="K4594" s="458"/>
      <c r="L4594" s="458"/>
      <c r="M4594" s="458"/>
      <c r="N4594" s="458"/>
      <c r="O4594" s="443"/>
      <c r="P4594" s="439"/>
      <c r="Q4594" s="439"/>
      <c r="R4594" s="439"/>
      <c r="S4594" s="440"/>
      <c r="T4594" s="439"/>
      <c r="U4594" s="439"/>
      <c r="V4594" s="439"/>
      <c r="W4594" s="439"/>
      <c r="X4594" s="440"/>
      <c r="Y4594" s="443"/>
      <c r="Z4594" s="439"/>
      <c r="AA4594" s="439"/>
      <c r="AB4594" s="439"/>
      <c r="AC4594" s="439"/>
      <c r="AD4594" s="440"/>
      <c r="AE4594" s="443"/>
      <c r="AF4594" s="439"/>
      <c r="AG4594" s="439"/>
      <c r="AH4594" s="439"/>
      <c r="AI4594" s="440"/>
      <c r="AJ4594" s="443"/>
      <c r="AK4594" s="439"/>
      <c r="AL4594" s="439"/>
      <c r="AM4594" s="439">
        <f t="shared" si="3120"/>
        <v>0</v>
      </c>
      <c r="AN4594" s="440">
        <f t="shared" si="3120"/>
        <v>0</v>
      </c>
    </row>
    <row r="4595" spans="1:40" outlineLevel="2">
      <c r="A4595" s="882">
        <f>ROW()</f>
        <v>4595</v>
      </c>
      <c r="B4595" s="453"/>
      <c r="D4595" s="456" t="s">
        <v>443</v>
      </c>
      <c r="E4595" s="456"/>
      <c r="F4595" s="456"/>
      <c r="G4595" s="456"/>
      <c r="H4595" s="460"/>
      <c r="I4595" s="460"/>
      <c r="J4595" s="461"/>
      <c r="K4595" s="460"/>
      <c r="L4595" s="460"/>
      <c r="M4595" s="460"/>
      <c r="N4595" s="460"/>
      <c r="O4595" s="462"/>
      <c r="P4595" s="441"/>
      <c r="Q4595" s="441"/>
      <c r="R4595" s="441"/>
      <c r="S4595" s="442"/>
      <c r="T4595" s="441"/>
      <c r="U4595" s="441"/>
      <c r="V4595" s="441"/>
      <c r="W4595" s="441"/>
      <c r="X4595" s="339"/>
      <c r="Y4595" s="462"/>
      <c r="Z4595" s="441"/>
      <c r="AA4595" s="159"/>
      <c r="AB4595" s="159"/>
      <c r="AC4595" s="159"/>
      <c r="AD4595" s="339"/>
      <c r="AE4595" s="462"/>
      <c r="AF4595" s="159"/>
      <c r="AG4595" s="159"/>
      <c r="AH4595" s="159"/>
      <c r="AI4595" s="339"/>
      <c r="AJ4595" s="462"/>
      <c r="AK4595" s="159"/>
      <c r="AL4595" s="159"/>
      <c r="AM4595" s="159">
        <f t="shared" si="3120"/>
        <v>0</v>
      </c>
      <c r="AN4595" s="339">
        <f t="shared" si="3120"/>
        <v>0</v>
      </c>
    </row>
    <row r="4596" spans="1:40" outlineLevel="2">
      <c r="A4596" s="882">
        <f>ROW()</f>
        <v>4596</v>
      </c>
      <c r="B4596" s="453"/>
      <c r="D4596" s="452" t="s">
        <v>24</v>
      </c>
      <c r="F4596" s="454"/>
      <c r="G4596" s="454"/>
      <c r="H4596" s="448"/>
      <c r="I4596" s="448"/>
      <c r="J4596" s="464"/>
      <c r="K4596" s="448"/>
      <c r="L4596" s="448"/>
      <c r="M4596" s="448"/>
      <c r="N4596" s="448"/>
      <c r="O4596" s="443"/>
      <c r="P4596" s="439"/>
      <c r="Q4596" s="439"/>
      <c r="R4596" s="439"/>
      <c r="S4596" s="440"/>
      <c r="T4596" s="439"/>
      <c r="U4596" s="439"/>
      <c r="V4596" s="439"/>
      <c r="W4596" s="439"/>
      <c r="X4596" s="440"/>
      <c r="Y4596" s="443"/>
      <c r="Z4596" s="439"/>
      <c r="AA4596" s="439"/>
      <c r="AB4596" s="439"/>
      <c r="AC4596" s="439"/>
      <c r="AD4596" s="440"/>
      <c r="AE4596" s="443"/>
      <c r="AF4596" s="439"/>
      <c r="AG4596" s="439"/>
      <c r="AH4596" s="439"/>
      <c r="AI4596" s="440"/>
      <c r="AJ4596" s="443"/>
      <c r="AK4596" s="439"/>
      <c r="AL4596" s="439"/>
      <c r="AM4596" s="439">
        <f>SUM(AM4580:AM4595)</f>
        <v>-4.3389037793473602</v>
      </c>
      <c r="AN4596" s="440">
        <f>SUM(AN4580:AN4595)</f>
        <v>-4.3389037793473602</v>
      </c>
    </row>
    <row r="4597" spans="1:40" outlineLevel="1">
      <c r="A4597" s="732" t="s">
        <v>299</v>
      </c>
      <c r="B4597" s="733"/>
      <c r="C4597" s="881"/>
      <c r="D4597" s="733"/>
      <c r="E4597" s="733"/>
      <c r="F4597" s="733"/>
      <c r="G4597" s="730"/>
      <c r="H4597" s="733"/>
      <c r="I4597" s="730"/>
      <c r="J4597" s="729"/>
      <c r="K4597" s="730"/>
      <c r="L4597" s="730"/>
      <c r="M4597" s="730"/>
      <c r="N4597" s="730"/>
      <c r="O4597" s="729"/>
      <c r="P4597" s="730"/>
      <c r="Q4597" s="730"/>
      <c r="R4597" s="730"/>
      <c r="S4597" s="731"/>
      <c r="T4597" s="730"/>
      <c r="U4597" s="730"/>
      <c r="V4597" s="730"/>
      <c r="W4597" s="730"/>
      <c r="X4597" s="731"/>
      <c r="Y4597" s="729"/>
      <c r="Z4597" s="730"/>
      <c r="AA4597" s="730"/>
      <c r="AB4597" s="730"/>
      <c r="AC4597" s="730"/>
      <c r="AD4597" s="731"/>
      <c r="AE4597" s="729"/>
      <c r="AF4597" s="730"/>
      <c r="AG4597" s="730"/>
      <c r="AH4597" s="730"/>
      <c r="AI4597" s="731"/>
      <c r="AJ4597" s="729"/>
      <c r="AK4597" s="730"/>
      <c r="AL4597" s="730"/>
      <c r="AM4597" s="730"/>
      <c r="AN4597" s="731"/>
    </row>
    <row r="4598" spans="1:40" outlineLevel="2">
      <c r="A4598" s="882">
        <f>ROW()</f>
        <v>4598</v>
      </c>
      <c r="B4598" s="453"/>
      <c r="D4598" s="452" t="s">
        <v>300</v>
      </c>
      <c r="H4598" s="458"/>
      <c r="I4598" s="458"/>
      <c r="J4598" s="459"/>
      <c r="K4598" s="458"/>
      <c r="L4598" s="458"/>
      <c r="M4598" s="458"/>
      <c r="N4598" s="458"/>
      <c r="O4598" s="324"/>
      <c r="P4598" s="157"/>
      <c r="Q4598" s="157"/>
      <c r="R4598" s="157"/>
      <c r="S4598" s="320"/>
      <c r="T4598" s="157"/>
      <c r="U4598" s="27"/>
      <c r="V4598" s="27"/>
      <c r="W4598" s="27"/>
      <c r="X4598" s="313"/>
      <c r="Y4598" s="324"/>
      <c r="Z4598" s="157"/>
      <c r="AA4598" s="157"/>
      <c r="AB4598" s="157"/>
      <c r="AC4598" s="157"/>
      <c r="AD4598" s="320"/>
      <c r="AE4598" s="324"/>
      <c r="AF4598" s="157"/>
      <c r="AG4598" s="157"/>
      <c r="AH4598" s="157"/>
      <c r="AI4598" s="320"/>
      <c r="AJ4598" s="324"/>
      <c r="AK4598" s="157"/>
      <c r="AL4598" s="157">
        <f>-Input!AL$696</f>
        <v>0</v>
      </c>
      <c r="AM4598" s="157"/>
      <c r="AN4598" s="320"/>
    </row>
    <row r="4599" spans="1:40" outlineLevel="2">
      <c r="A4599" s="882">
        <f>ROW()</f>
        <v>4599</v>
      </c>
      <c r="B4599" s="453"/>
      <c r="D4599" s="452" t="s">
        <v>301</v>
      </c>
      <c r="H4599" s="458"/>
      <c r="I4599" s="458"/>
      <c r="J4599" s="459"/>
      <c r="K4599" s="458"/>
      <c r="L4599" s="458"/>
      <c r="M4599" s="458"/>
      <c r="N4599" s="458"/>
      <c r="O4599" s="324"/>
      <c r="P4599" s="157"/>
      <c r="Q4599" s="157"/>
      <c r="R4599" s="157"/>
      <c r="S4599" s="320"/>
      <c r="T4599" s="157"/>
      <c r="U4599" s="27"/>
      <c r="V4599" s="27"/>
      <c r="W4599" s="27"/>
      <c r="X4599" s="313"/>
      <c r="Y4599" s="324"/>
      <c r="Z4599" s="157"/>
      <c r="AA4599" s="157"/>
      <c r="AB4599" s="157"/>
      <c r="AC4599" s="157"/>
      <c r="AD4599" s="320"/>
      <c r="AE4599" s="324"/>
      <c r="AF4599" s="157"/>
      <c r="AG4599" s="157"/>
      <c r="AH4599" s="157"/>
      <c r="AI4599" s="320"/>
      <c r="AJ4599" s="324"/>
      <c r="AK4599" s="157"/>
      <c r="AL4599" s="157">
        <f>-Input!AL$697</f>
        <v>0</v>
      </c>
      <c r="AM4599" s="157"/>
      <c r="AN4599" s="320"/>
    </row>
    <row r="4600" spans="1:40" outlineLevel="2">
      <c r="A4600" s="882">
        <f>ROW()</f>
        <v>4600</v>
      </c>
      <c r="B4600" s="453"/>
      <c r="D4600" s="452" t="s">
        <v>29</v>
      </c>
      <c r="H4600" s="458"/>
      <c r="I4600" s="458"/>
      <c r="J4600" s="459"/>
      <c r="K4600" s="458"/>
      <c r="L4600" s="458"/>
      <c r="M4600" s="458"/>
      <c r="N4600" s="458"/>
      <c r="O4600" s="324"/>
      <c r="P4600" s="157"/>
      <c r="Q4600" s="157"/>
      <c r="R4600" s="157"/>
      <c r="S4600" s="320"/>
      <c r="T4600" s="157"/>
      <c r="U4600" s="27"/>
      <c r="V4600" s="27"/>
      <c r="W4600" s="27"/>
      <c r="X4600" s="313"/>
      <c r="Y4600" s="324"/>
      <c r="Z4600" s="157"/>
      <c r="AA4600" s="157"/>
      <c r="AB4600" s="157"/>
      <c r="AC4600" s="157"/>
      <c r="AD4600" s="320"/>
      <c r="AE4600" s="324"/>
      <c r="AF4600" s="157"/>
      <c r="AG4600" s="157"/>
      <c r="AH4600" s="157"/>
      <c r="AI4600" s="320"/>
      <c r="AJ4600" s="324"/>
      <c r="AK4600" s="157"/>
      <c r="AL4600" s="157">
        <f>-Input!AL$698</f>
        <v>0</v>
      </c>
      <c r="AM4600" s="157"/>
      <c r="AN4600" s="320"/>
    </row>
    <row r="4601" spans="1:40" outlineLevel="2">
      <c r="A4601" s="882">
        <f>ROW()</f>
        <v>4601</v>
      </c>
      <c r="B4601" s="453"/>
      <c r="D4601" s="452" t="s">
        <v>30</v>
      </c>
      <c r="H4601" s="458"/>
      <c r="I4601" s="458"/>
      <c r="J4601" s="459"/>
      <c r="K4601" s="458"/>
      <c r="L4601" s="458"/>
      <c r="M4601" s="458"/>
      <c r="N4601" s="458"/>
      <c r="O4601" s="324"/>
      <c r="P4601" s="157"/>
      <c r="Q4601" s="157"/>
      <c r="R4601" s="157"/>
      <c r="S4601" s="320"/>
      <c r="T4601" s="157"/>
      <c r="U4601" s="27"/>
      <c r="V4601" s="27"/>
      <c r="W4601" s="27"/>
      <c r="X4601" s="313"/>
      <c r="Y4601" s="324"/>
      <c r="Z4601" s="157"/>
      <c r="AA4601" s="157"/>
      <c r="AB4601" s="157"/>
      <c r="AC4601" s="157"/>
      <c r="AD4601" s="320"/>
      <c r="AE4601" s="324"/>
      <c r="AF4601" s="157"/>
      <c r="AG4601" s="157"/>
      <c r="AH4601" s="157"/>
      <c r="AI4601" s="320"/>
      <c r="AJ4601" s="324"/>
      <c r="AK4601" s="157"/>
      <c r="AL4601" s="157">
        <f>-Input!AL$699</f>
        <v>0</v>
      </c>
      <c r="AM4601" s="157"/>
      <c r="AN4601" s="320"/>
    </row>
    <row r="4602" spans="1:40" outlineLevel="2">
      <c r="A4602" s="882">
        <f>ROW()</f>
        <v>4602</v>
      </c>
      <c r="B4602" s="453"/>
      <c r="D4602" s="452" t="s">
        <v>31</v>
      </c>
      <c r="H4602" s="458"/>
      <c r="I4602" s="458"/>
      <c r="J4602" s="459"/>
      <c r="K4602" s="458"/>
      <c r="L4602" s="458"/>
      <c r="M4602" s="458"/>
      <c r="N4602" s="458"/>
      <c r="O4602" s="324"/>
      <c r="P4602" s="157"/>
      <c r="Q4602" s="157"/>
      <c r="R4602" s="157"/>
      <c r="S4602" s="320"/>
      <c r="T4602" s="157"/>
      <c r="U4602" s="27"/>
      <c r="V4602" s="27"/>
      <c r="W4602" s="27"/>
      <c r="X4602" s="313"/>
      <c r="Y4602" s="324"/>
      <c r="Z4602" s="157"/>
      <c r="AA4602" s="157"/>
      <c r="AB4602" s="157"/>
      <c r="AC4602" s="157"/>
      <c r="AD4602" s="320"/>
      <c r="AE4602" s="324"/>
      <c r="AF4602" s="157"/>
      <c r="AG4602" s="157"/>
      <c r="AH4602" s="157"/>
      <c r="AI4602" s="320"/>
      <c r="AJ4602" s="324"/>
      <c r="AK4602" s="157"/>
      <c r="AL4602" s="157">
        <f>-Input!AL$700</f>
        <v>0</v>
      </c>
      <c r="AM4602" s="157"/>
      <c r="AN4602" s="320"/>
    </row>
    <row r="4603" spans="1:40" outlineLevel="2">
      <c r="A4603" s="882">
        <f>ROW()</f>
        <v>4603</v>
      </c>
      <c r="B4603" s="453"/>
      <c r="D4603" s="452" t="s">
        <v>32</v>
      </c>
      <c r="H4603" s="458"/>
      <c r="I4603" s="458"/>
      <c r="J4603" s="459"/>
      <c r="K4603" s="458"/>
      <c r="L4603" s="458"/>
      <c r="M4603" s="458"/>
      <c r="N4603" s="458"/>
      <c r="O4603" s="324"/>
      <c r="P4603" s="157"/>
      <c r="Q4603" s="157"/>
      <c r="R4603" s="157"/>
      <c r="S4603" s="320"/>
      <c r="T4603" s="157"/>
      <c r="U4603" s="27"/>
      <c r="V4603" s="27"/>
      <c r="W4603" s="27"/>
      <c r="X4603" s="313"/>
      <c r="Y4603" s="324"/>
      <c r="Z4603" s="157"/>
      <c r="AA4603" s="157"/>
      <c r="AB4603" s="157"/>
      <c r="AC4603" s="157"/>
      <c r="AD4603" s="320"/>
      <c r="AE4603" s="324"/>
      <c r="AF4603" s="157"/>
      <c r="AG4603" s="157"/>
      <c r="AH4603" s="157"/>
      <c r="AI4603" s="320"/>
      <c r="AJ4603" s="324"/>
      <c r="AK4603" s="157"/>
      <c r="AL4603" s="157">
        <f>-Input!AL$701</f>
        <v>0</v>
      </c>
      <c r="AM4603" s="157"/>
      <c r="AN4603" s="320"/>
    </row>
    <row r="4604" spans="1:40" outlineLevel="2">
      <c r="A4604" s="882">
        <f>ROW()</f>
        <v>4604</v>
      </c>
      <c r="B4604" s="453"/>
      <c r="D4604" s="452" t="s">
        <v>33</v>
      </c>
      <c r="H4604" s="458"/>
      <c r="I4604" s="458"/>
      <c r="J4604" s="459"/>
      <c r="K4604" s="458"/>
      <c r="L4604" s="458"/>
      <c r="M4604" s="458"/>
      <c r="N4604" s="458"/>
      <c r="O4604" s="324"/>
      <c r="P4604" s="157"/>
      <c r="Q4604" s="157"/>
      <c r="R4604" s="157"/>
      <c r="S4604" s="320"/>
      <c r="T4604" s="157"/>
      <c r="U4604" s="27"/>
      <c r="V4604" s="27"/>
      <c r="W4604" s="27"/>
      <c r="X4604" s="313"/>
      <c r="Y4604" s="324"/>
      <c r="Z4604" s="157"/>
      <c r="AA4604" s="157"/>
      <c r="AB4604" s="157"/>
      <c r="AC4604" s="157"/>
      <c r="AD4604" s="320"/>
      <c r="AE4604" s="324"/>
      <c r="AF4604" s="157"/>
      <c r="AG4604" s="157"/>
      <c r="AH4604" s="157"/>
      <c r="AI4604" s="320"/>
      <c r="AJ4604" s="324"/>
      <c r="AK4604" s="157"/>
      <c r="AL4604" s="157">
        <f>-Input!AL$702</f>
        <v>0</v>
      </c>
      <c r="AM4604" s="157"/>
      <c r="AN4604" s="320"/>
    </row>
    <row r="4605" spans="1:40" outlineLevel="2">
      <c r="A4605" s="882">
        <f>ROW()</f>
        <v>4605</v>
      </c>
      <c r="B4605" s="453"/>
      <c r="D4605" s="452" t="s">
        <v>27</v>
      </c>
      <c r="H4605" s="458"/>
      <c r="I4605" s="458"/>
      <c r="J4605" s="459"/>
      <c r="K4605" s="458"/>
      <c r="L4605" s="458"/>
      <c r="M4605" s="458"/>
      <c r="N4605" s="458"/>
      <c r="O4605" s="324"/>
      <c r="P4605" s="157"/>
      <c r="Q4605" s="157"/>
      <c r="R4605" s="157"/>
      <c r="S4605" s="320"/>
      <c r="T4605" s="157"/>
      <c r="U4605" s="27"/>
      <c r="V4605" s="27"/>
      <c r="W4605" s="27"/>
      <c r="X4605" s="313"/>
      <c r="Y4605" s="324"/>
      <c r="Z4605" s="157"/>
      <c r="AA4605" s="157"/>
      <c r="AB4605" s="157"/>
      <c r="AC4605" s="157"/>
      <c r="AD4605" s="320"/>
      <c r="AE4605" s="324"/>
      <c r="AF4605" s="157"/>
      <c r="AG4605" s="157"/>
      <c r="AH4605" s="157"/>
      <c r="AI4605" s="320"/>
      <c r="AJ4605" s="324"/>
      <c r="AK4605" s="157"/>
      <c r="AL4605" s="157">
        <f>-Input!AL$703</f>
        <v>0</v>
      </c>
      <c r="AM4605" s="157"/>
      <c r="AN4605" s="320"/>
    </row>
    <row r="4606" spans="1:40" outlineLevel="2">
      <c r="A4606" s="882">
        <f>ROW()</f>
        <v>4606</v>
      </c>
      <c r="B4606" s="453"/>
      <c r="D4606" s="452" t="s">
        <v>34</v>
      </c>
      <c r="H4606" s="458"/>
      <c r="I4606" s="458"/>
      <c r="J4606" s="459"/>
      <c r="K4606" s="458"/>
      <c r="L4606" s="458"/>
      <c r="M4606" s="458"/>
      <c r="N4606" s="458"/>
      <c r="O4606" s="324"/>
      <c r="P4606" s="157"/>
      <c r="Q4606" s="157"/>
      <c r="R4606" s="157"/>
      <c r="S4606" s="320"/>
      <c r="T4606" s="157"/>
      <c r="U4606" s="27"/>
      <c r="V4606" s="27"/>
      <c r="W4606" s="27"/>
      <c r="X4606" s="313"/>
      <c r="Y4606" s="324"/>
      <c r="Z4606" s="157"/>
      <c r="AA4606" s="157"/>
      <c r="AB4606" s="157"/>
      <c r="AC4606" s="157"/>
      <c r="AD4606" s="320"/>
      <c r="AE4606" s="324"/>
      <c r="AF4606" s="157"/>
      <c r="AG4606" s="157"/>
      <c r="AH4606" s="157"/>
      <c r="AI4606" s="320"/>
      <c r="AJ4606" s="324"/>
      <c r="AK4606" s="157"/>
      <c r="AL4606" s="157">
        <f>-Input!AL$704</f>
        <v>0</v>
      </c>
      <c r="AM4606" s="157"/>
      <c r="AN4606" s="320"/>
    </row>
    <row r="4607" spans="1:40" outlineLevel="2">
      <c r="A4607" s="882">
        <f>ROW()</f>
        <v>4607</v>
      </c>
      <c r="B4607" s="453"/>
      <c r="D4607" s="452" t="s">
        <v>35</v>
      </c>
      <c r="H4607" s="458"/>
      <c r="I4607" s="458"/>
      <c r="J4607" s="459"/>
      <c r="K4607" s="458"/>
      <c r="L4607" s="458"/>
      <c r="M4607" s="458"/>
      <c r="N4607" s="458"/>
      <c r="O4607" s="324"/>
      <c r="P4607" s="157"/>
      <c r="Q4607" s="157"/>
      <c r="R4607" s="157"/>
      <c r="S4607" s="320"/>
      <c r="T4607" s="157"/>
      <c r="U4607" s="27"/>
      <c r="V4607" s="27"/>
      <c r="W4607" s="27"/>
      <c r="X4607" s="313"/>
      <c r="Y4607" s="324"/>
      <c r="Z4607" s="157"/>
      <c r="AA4607" s="157"/>
      <c r="AB4607" s="157"/>
      <c r="AC4607" s="157"/>
      <c r="AD4607" s="320"/>
      <c r="AE4607" s="324"/>
      <c r="AF4607" s="157"/>
      <c r="AG4607" s="157"/>
      <c r="AH4607" s="157"/>
      <c r="AI4607" s="320"/>
      <c r="AJ4607" s="324"/>
      <c r="AK4607" s="157"/>
      <c r="AL4607" s="157">
        <f>-Input!AL$705</f>
        <v>0</v>
      </c>
      <c r="AM4607" s="157"/>
      <c r="AN4607" s="320"/>
    </row>
    <row r="4608" spans="1:40" outlineLevel="2">
      <c r="A4608" s="882">
        <f>ROW()</f>
        <v>4608</v>
      </c>
      <c r="B4608" s="453"/>
      <c r="D4608" s="452" t="s">
        <v>302</v>
      </c>
      <c r="H4608" s="458"/>
      <c r="I4608" s="458"/>
      <c r="J4608" s="459"/>
      <c r="K4608" s="458"/>
      <c r="L4608" s="458"/>
      <c r="M4608" s="458"/>
      <c r="N4608" s="458"/>
      <c r="O4608" s="324"/>
      <c r="P4608" s="157"/>
      <c r="Q4608" s="157"/>
      <c r="R4608" s="157"/>
      <c r="S4608" s="320"/>
      <c r="T4608" s="157"/>
      <c r="U4608" s="27"/>
      <c r="V4608" s="27"/>
      <c r="W4608" s="27"/>
      <c r="X4608" s="313"/>
      <c r="Y4608" s="324"/>
      <c r="Z4608" s="157"/>
      <c r="AA4608" s="157"/>
      <c r="AB4608" s="157"/>
      <c r="AC4608" s="157"/>
      <c r="AD4608" s="320"/>
      <c r="AE4608" s="324"/>
      <c r="AF4608" s="157"/>
      <c r="AG4608" s="157"/>
      <c r="AH4608" s="157"/>
      <c r="AI4608" s="320"/>
      <c r="AJ4608" s="324"/>
      <c r="AK4608" s="157"/>
      <c r="AL4608" s="157">
        <f>-Input!AL$706</f>
        <v>0</v>
      </c>
      <c r="AM4608" s="157"/>
      <c r="AN4608" s="320"/>
    </row>
    <row r="4609" spans="1:40" outlineLevel="2">
      <c r="A4609" s="882">
        <f>ROW()</f>
        <v>4609</v>
      </c>
      <c r="B4609" s="453"/>
      <c r="D4609" s="452" t="s">
        <v>36</v>
      </c>
      <c r="H4609" s="458"/>
      <c r="I4609" s="458"/>
      <c r="J4609" s="459"/>
      <c r="K4609" s="458"/>
      <c r="L4609" s="458"/>
      <c r="M4609" s="458"/>
      <c r="N4609" s="458"/>
      <c r="O4609" s="324"/>
      <c r="P4609" s="157"/>
      <c r="Q4609" s="157"/>
      <c r="R4609" s="157"/>
      <c r="S4609" s="320"/>
      <c r="T4609" s="157"/>
      <c r="U4609" s="27"/>
      <c r="V4609" s="27"/>
      <c r="W4609" s="27"/>
      <c r="X4609" s="313"/>
      <c r="Y4609" s="324"/>
      <c r="Z4609" s="157"/>
      <c r="AA4609" s="157"/>
      <c r="AB4609" s="157"/>
      <c r="AC4609" s="157"/>
      <c r="AD4609" s="320"/>
      <c r="AE4609" s="324"/>
      <c r="AF4609" s="157"/>
      <c r="AG4609" s="157"/>
      <c r="AH4609" s="157"/>
      <c r="AI4609" s="320"/>
      <c r="AJ4609" s="324"/>
      <c r="AK4609" s="157"/>
      <c r="AL4609" s="157">
        <f>-Input!AL$707</f>
        <v>0</v>
      </c>
      <c r="AM4609" s="157"/>
      <c r="AN4609" s="320"/>
    </row>
    <row r="4610" spans="1:40" outlineLevel="2">
      <c r="A4610" s="882">
        <f>ROW()</f>
        <v>4610</v>
      </c>
      <c r="B4610" s="453"/>
      <c r="D4610" s="452" t="s">
        <v>583</v>
      </c>
      <c r="H4610" s="458"/>
      <c r="I4610" s="458"/>
      <c r="J4610" s="459"/>
      <c r="K4610" s="458"/>
      <c r="L4610" s="458"/>
      <c r="M4610" s="458"/>
      <c r="N4610" s="458"/>
      <c r="O4610" s="324"/>
      <c r="P4610" s="157"/>
      <c r="Q4610" s="157"/>
      <c r="R4610" s="157"/>
      <c r="S4610" s="320"/>
      <c r="T4610" s="157"/>
      <c r="U4610" s="27"/>
      <c r="V4610" s="27"/>
      <c r="W4610" s="27"/>
      <c r="X4610" s="313"/>
      <c r="Y4610" s="324"/>
      <c r="Z4610" s="157"/>
      <c r="AA4610" s="157"/>
      <c r="AB4610" s="157"/>
      <c r="AC4610" s="157"/>
      <c r="AD4610" s="320"/>
      <c r="AE4610" s="324"/>
      <c r="AF4610" s="157"/>
      <c r="AG4610" s="157"/>
      <c r="AH4610" s="157"/>
      <c r="AI4610" s="320"/>
      <c r="AJ4610" s="324"/>
      <c r="AK4610" s="157"/>
      <c r="AL4610" s="157">
        <f>-Input!AL$708</f>
        <v>0</v>
      </c>
      <c r="AM4610" s="157"/>
      <c r="AN4610" s="320"/>
    </row>
    <row r="4611" spans="1:40" outlineLevel="2">
      <c r="A4611" s="882">
        <f>ROW()</f>
        <v>4611</v>
      </c>
      <c r="B4611" s="453"/>
      <c r="D4611" s="452" t="s">
        <v>81</v>
      </c>
      <c r="H4611" s="458"/>
      <c r="I4611" s="458"/>
      <c r="J4611" s="459"/>
      <c r="K4611" s="458"/>
      <c r="L4611" s="458"/>
      <c r="M4611" s="458"/>
      <c r="N4611" s="458"/>
      <c r="O4611" s="324"/>
      <c r="P4611" s="157"/>
      <c r="Q4611" s="157"/>
      <c r="R4611" s="157"/>
      <c r="S4611" s="320"/>
      <c r="T4611" s="157"/>
      <c r="U4611" s="27"/>
      <c r="V4611" s="27"/>
      <c r="W4611" s="27"/>
      <c r="X4611" s="313"/>
      <c r="Y4611" s="324"/>
      <c r="Z4611" s="157"/>
      <c r="AA4611" s="157"/>
      <c r="AB4611" s="157"/>
      <c r="AC4611" s="157"/>
      <c r="AD4611" s="320"/>
      <c r="AE4611" s="324"/>
      <c r="AF4611" s="157"/>
      <c r="AG4611" s="157"/>
      <c r="AH4611" s="157"/>
      <c r="AI4611" s="320"/>
      <c r="AJ4611" s="324"/>
      <c r="AK4611" s="157"/>
      <c r="AL4611" s="157">
        <f>-Input!AL$709</f>
        <v>0</v>
      </c>
      <c r="AM4611" s="157"/>
      <c r="AN4611" s="320"/>
    </row>
    <row r="4612" spans="1:40" outlineLevel="2">
      <c r="A4612" s="882">
        <f>ROW()</f>
        <v>4612</v>
      </c>
      <c r="B4612" s="453"/>
      <c r="D4612" s="452" t="s">
        <v>28</v>
      </c>
      <c r="H4612" s="458"/>
      <c r="I4612" s="458"/>
      <c r="J4612" s="459"/>
      <c r="K4612" s="458"/>
      <c r="L4612" s="458"/>
      <c r="M4612" s="458"/>
      <c r="N4612" s="458"/>
      <c r="O4612" s="324"/>
      <c r="P4612" s="157"/>
      <c r="Q4612" s="157"/>
      <c r="R4612" s="157"/>
      <c r="S4612" s="320"/>
      <c r="T4612" s="157"/>
      <c r="U4612" s="27"/>
      <c r="V4612" s="27"/>
      <c r="W4612" s="27"/>
      <c r="X4612" s="313"/>
      <c r="Y4612" s="324"/>
      <c r="Z4612" s="157"/>
      <c r="AA4612" s="157"/>
      <c r="AB4612" s="157"/>
      <c r="AC4612" s="157"/>
      <c r="AD4612" s="320"/>
      <c r="AE4612" s="324"/>
      <c r="AF4612" s="157"/>
      <c r="AG4612" s="157"/>
      <c r="AH4612" s="157"/>
      <c r="AI4612" s="320"/>
      <c r="AJ4612" s="324"/>
      <c r="AK4612" s="157"/>
      <c r="AL4612" s="157">
        <f>-Input!AL$710</f>
        <v>0</v>
      </c>
      <c r="AM4612" s="157"/>
      <c r="AN4612" s="320"/>
    </row>
    <row r="4613" spans="1:40" outlineLevel="2">
      <c r="A4613" s="882">
        <f>ROW()</f>
        <v>4613</v>
      </c>
      <c r="B4613" s="453"/>
      <c r="D4613" s="456" t="s">
        <v>443</v>
      </c>
      <c r="E4613" s="456"/>
      <c r="F4613" s="456"/>
      <c r="G4613" s="456"/>
      <c r="H4613" s="460"/>
      <c r="I4613" s="460"/>
      <c r="J4613" s="461"/>
      <c r="K4613" s="460"/>
      <c r="L4613" s="460"/>
      <c r="M4613" s="460"/>
      <c r="N4613" s="460"/>
      <c r="O4613" s="325"/>
      <c r="P4613" s="158"/>
      <c r="Q4613" s="158"/>
      <c r="R4613" s="158"/>
      <c r="S4613" s="321"/>
      <c r="T4613" s="158"/>
      <c r="U4613" s="159"/>
      <c r="V4613" s="159"/>
      <c r="W4613" s="159"/>
      <c r="X4613" s="339"/>
      <c r="Y4613" s="238"/>
      <c r="Z4613" s="146"/>
      <c r="AA4613" s="146"/>
      <c r="AB4613" s="146"/>
      <c r="AC4613" s="146"/>
      <c r="AD4613" s="239"/>
      <c r="AE4613" s="238"/>
      <c r="AF4613" s="146"/>
      <c r="AG4613" s="146"/>
      <c r="AH4613" s="146"/>
      <c r="AI4613" s="239"/>
      <c r="AJ4613" s="238"/>
      <c r="AK4613" s="146"/>
      <c r="AL4613" s="146">
        <f>-Input!AL$711</f>
        <v>0</v>
      </c>
      <c r="AM4613" s="146"/>
      <c r="AN4613" s="239"/>
    </row>
    <row r="4614" spans="1:40" outlineLevel="2">
      <c r="A4614" s="882">
        <f>ROW()</f>
        <v>4614</v>
      </c>
      <c r="B4614" s="453"/>
      <c r="D4614" s="452" t="s">
        <v>24</v>
      </c>
      <c r="F4614" s="454"/>
      <c r="G4614" s="454"/>
      <c r="H4614" s="448"/>
      <c r="I4614" s="448"/>
      <c r="J4614" s="464"/>
      <c r="K4614" s="448"/>
      <c r="L4614" s="448"/>
      <c r="M4614" s="448"/>
      <c r="N4614" s="448"/>
      <c r="O4614" s="443"/>
      <c r="P4614" s="439"/>
      <c r="Q4614" s="439"/>
      <c r="R4614" s="439"/>
      <c r="S4614" s="440"/>
      <c r="T4614" s="439"/>
      <c r="U4614" s="439"/>
      <c r="V4614" s="439"/>
      <c r="W4614" s="439"/>
      <c r="X4614" s="440"/>
      <c r="Y4614" s="443"/>
      <c r="Z4614" s="439"/>
      <c r="AA4614" s="439"/>
      <c r="AB4614" s="439"/>
      <c r="AC4614" s="439"/>
      <c r="AD4614" s="440"/>
      <c r="AE4614" s="443"/>
      <c r="AF4614" s="439"/>
      <c r="AG4614" s="439"/>
      <c r="AH4614" s="439"/>
      <c r="AI4614" s="440"/>
      <c r="AJ4614" s="443"/>
      <c r="AK4614" s="439"/>
      <c r="AL4614" s="439">
        <f>SUM(AL4598:AL4613)</f>
        <v>0</v>
      </c>
      <c r="AM4614" s="439"/>
      <c r="AN4614" s="440"/>
    </row>
    <row r="4615" spans="1:40" outlineLevel="1">
      <c r="A4615" s="732" t="s">
        <v>22</v>
      </c>
      <c r="B4615" s="733"/>
      <c r="C4615" s="881"/>
      <c r="D4615" s="733"/>
      <c r="E4615" s="733"/>
      <c r="F4615" s="733"/>
      <c r="G4615" s="730"/>
      <c r="H4615" s="733"/>
      <c r="I4615" s="730"/>
      <c r="J4615" s="729"/>
      <c r="K4615" s="730"/>
      <c r="L4615" s="730"/>
      <c r="M4615" s="730"/>
      <c r="N4615" s="730"/>
      <c r="O4615" s="729"/>
      <c r="P4615" s="730"/>
      <c r="Q4615" s="730"/>
      <c r="R4615" s="730"/>
      <c r="S4615" s="731"/>
      <c r="T4615" s="730"/>
      <c r="U4615" s="730"/>
      <c r="V4615" s="730"/>
      <c r="W4615" s="730"/>
      <c r="X4615" s="731"/>
      <c r="Y4615" s="729"/>
      <c r="Z4615" s="730"/>
      <c r="AA4615" s="730"/>
      <c r="AB4615" s="730"/>
      <c r="AC4615" s="730"/>
      <c r="AD4615" s="731"/>
      <c r="AE4615" s="729"/>
      <c r="AF4615" s="730"/>
      <c r="AG4615" s="730"/>
      <c r="AH4615" s="730"/>
      <c r="AI4615" s="731"/>
      <c r="AJ4615" s="729"/>
      <c r="AK4615" s="730"/>
      <c r="AL4615" s="730"/>
      <c r="AM4615" s="730"/>
      <c r="AN4615" s="731"/>
    </row>
    <row r="4616" spans="1:40" outlineLevel="2">
      <c r="A4616" s="882">
        <f>ROW()</f>
        <v>4616</v>
      </c>
      <c r="B4616" s="453"/>
      <c r="D4616" s="452" t="s">
        <v>300</v>
      </c>
      <c r="H4616" s="458"/>
      <c r="I4616" s="458"/>
      <c r="J4616" s="459"/>
      <c r="K4616" s="458"/>
      <c r="L4616" s="458"/>
      <c r="M4616" s="458"/>
      <c r="N4616" s="458"/>
      <c r="O4616" s="459"/>
      <c r="P4616" s="458"/>
      <c r="Q4616" s="458"/>
      <c r="R4616" s="458"/>
      <c r="S4616" s="463"/>
      <c r="T4616" s="458"/>
      <c r="U4616" s="458"/>
      <c r="V4616" s="458"/>
      <c r="W4616" s="31"/>
      <c r="X4616" s="440"/>
      <c r="Y4616" s="459"/>
      <c r="Z4616" s="458"/>
      <c r="AA4616" s="439"/>
      <c r="AB4616" s="439"/>
      <c r="AC4616" s="439"/>
      <c r="AD4616" s="440"/>
      <c r="AE4616" s="443"/>
      <c r="AF4616" s="439"/>
      <c r="AG4616" s="439"/>
      <c r="AH4616" s="439"/>
      <c r="AI4616" s="440"/>
      <c r="AJ4616" s="443"/>
      <c r="AK4616" s="439"/>
      <c r="AL4616" s="439">
        <f t="shared" ref="AL4616:AN4631" si="3121">AL4526+AL4544+AL4562+AL4580 + AL4598</f>
        <v>6.235242841999205</v>
      </c>
      <c r="AM4616" s="439">
        <f t="shared" si="3121"/>
        <v>6.1573023064742145</v>
      </c>
      <c r="AN4616" s="440">
        <f t="shared" si="3121"/>
        <v>6.079361770949224</v>
      </c>
    </row>
    <row r="4617" spans="1:40" outlineLevel="2">
      <c r="A4617" s="882">
        <f>ROW()</f>
        <v>4617</v>
      </c>
      <c r="B4617" s="453"/>
      <c r="D4617" s="452" t="s">
        <v>301</v>
      </c>
      <c r="H4617" s="458"/>
      <c r="I4617" s="458"/>
      <c r="J4617" s="459"/>
      <c r="K4617" s="458"/>
      <c r="L4617" s="458"/>
      <c r="M4617" s="458"/>
      <c r="N4617" s="458"/>
      <c r="O4617" s="459"/>
      <c r="P4617" s="458"/>
      <c r="Q4617" s="458"/>
      <c r="R4617" s="458"/>
      <c r="S4617" s="463"/>
      <c r="T4617" s="458"/>
      <c r="U4617" s="458"/>
      <c r="V4617" s="458"/>
      <c r="W4617" s="31"/>
      <c r="X4617" s="440"/>
      <c r="Y4617" s="459"/>
      <c r="Z4617" s="458"/>
      <c r="AA4617" s="439"/>
      <c r="AB4617" s="439"/>
      <c r="AC4617" s="439"/>
      <c r="AD4617" s="440"/>
      <c r="AE4617" s="443"/>
      <c r="AF4617" s="439"/>
      <c r="AG4617" s="439"/>
      <c r="AH4617" s="439"/>
      <c r="AI4617" s="440"/>
      <c r="AJ4617" s="443"/>
      <c r="AK4617" s="439"/>
      <c r="AL4617" s="439">
        <f t="shared" si="3121"/>
        <v>0</v>
      </c>
      <c r="AM4617" s="439">
        <f t="shared" si="3121"/>
        <v>0</v>
      </c>
      <c r="AN4617" s="440">
        <f t="shared" si="3121"/>
        <v>0</v>
      </c>
    </row>
    <row r="4618" spans="1:40" outlineLevel="2">
      <c r="A4618" s="882">
        <f>ROW()</f>
        <v>4618</v>
      </c>
      <c r="B4618" s="453"/>
      <c r="D4618" s="452" t="s">
        <v>29</v>
      </c>
      <c r="H4618" s="458"/>
      <c r="I4618" s="458"/>
      <c r="J4618" s="459"/>
      <c r="K4618" s="458"/>
      <c r="L4618" s="458"/>
      <c r="M4618" s="458"/>
      <c r="N4618" s="458"/>
      <c r="O4618" s="459"/>
      <c r="P4618" s="458"/>
      <c r="Q4618" s="458"/>
      <c r="R4618" s="458"/>
      <c r="S4618" s="463"/>
      <c r="T4618" s="458"/>
      <c r="U4618" s="458"/>
      <c r="V4618" s="458"/>
      <c r="W4618" s="31"/>
      <c r="X4618" s="440"/>
      <c r="Y4618" s="459"/>
      <c r="Z4618" s="458"/>
      <c r="AA4618" s="439"/>
      <c r="AB4618" s="439"/>
      <c r="AC4618" s="439"/>
      <c r="AD4618" s="440"/>
      <c r="AE4618" s="443"/>
      <c r="AF4618" s="439"/>
      <c r="AG4618" s="439"/>
      <c r="AH4618" s="439"/>
      <c r="AI4618" s="440"/>
      <c r="AJ4618" s="443"/>
      <c r="AK4618" s="439"/>
      <c r="AL4618" s="439">
        <f t="shared" si="3121"/>
        <v>0</v>
      </c>
      <c r="AM4618" s="439">
        <f t="shared" si="3121"/>
        <v>0</v>
      </c>
      <c r="AN4618" s="440">
        <f t="shared" si="3121"/>
        <v>0</v>
      </c>
    </row>
    <row r="4619" spans="1:40" outlineLevel="2">
      <c r="A4619" s="882">
        <f>ROW()</f>
        <v>4619</v>
      </c>
      <c r="B4619" s="453"/>
      <c r="D4619" s="452" t="s">
        <v>30</v>
      </c>
      <c r="H4619" s="458"/>
      <c r="I4619" s="458"/>
      <c r="J4619" s="459"/>
      <c r="K4619" s="458"/>
      <c r="L4619" s="458"/>
      <c r="M4619" s="458"/>
      <c r="N4619" s="458"/>
      <c r="O4619" s="459"/>
      <c r="P4619" s="458"/>
      <c r="Q4619" s="458"/>
      <c r="R4619" s="458"/>
      <c r="S4619" s="463"/>
      <c r="T4619" s="458"/>
      <c r="U4619" s="458"/>
      <c r="V4619" s="458"/>
      <c r="W4619" s="31"/>
      <c r="X4619" s="440"/>
      <c r="Y4619" s="459"/>
      <c r="Z4619" s="458"/>
      <c r="AA4619" s="439"/>
      <c r="AB4619" s="439"/>
      <c r="AC4619" s="439"/>
      <c r="AD4619" s="440"/>
      <c r="AE4619" s="443"/>
      <c r="AF4619" s="439"/>
      <c r="AG4619" s="439"/>
      <c r="AH4619" s="439"/>
      <c r="AI4619" s="440"/>
      <c r="AJ4619" s="443"/>
      <c r="AK4619" s="439"/>
      <c r="AL4619" s="439">
        <f t="shared" si="3121"/>
        <v>41.758198023953391</v>
      </c>
      <c r="AM4619" s="439">
        <f t="shared" si="3121"/>
        <v>41.062228056887498</v>
      </c>
      <c r="AN4619" s="440">
        <f t="shared" si="3121"/>
        <v>40.366258089821606</v>
      </c>
    </row>
    <row r="4620" spans="1:40" outlineLevel="2">
      <c r="A4620" s="882">
        <f>ROW()</f>
        <v>4620</v>
      </c>
      <c r="B4620" s="453"/>
      <c r="D4620" s="452" t="s">
        <v>31</v>
      </c>
      <c r="H4620" s="458"/>
      <c r="I4620" s="458"/>
      <c r="J4620" s="459"/>
      <c r="K4620" s="458"/>
      <c r="L4620" s="458"/>
      <c r="M4620" s="458"/>
      <c r="N4620" s="458"/>
      <c r="O4620" s="459"/>
      <c r="P4620" s="458"/>
      <c r="Q4620" s="458"/>
      <c r="R4620" s="458"/>
      <c r="S4620" s="463"/>
      <c r="T4620" s="458"/>
      <c r="U4620" s="458"/>
      <c r="V4620" s="458"/>
      <c r="W4620" s="31"/>
      <c r="X4620" s="440"/>
      <c r="Y4620" s="459"/>
      <c r="Z4620" s="458"/>
      <c r="AA4620" s="439"/>
      <c r="AB4620" s="439"/>
      <c r="AC4620" s="439"/>
      <c r="AD4620" s="440"/>
      <c r="AE4620" s="443"/>
      <c r="AF4620" s="439"/>
      <c r="AG4620" s="439"/>
      <c r="AH4620" s="439"/>
      <c r="AI4620" s="440"/>
      <c r="AJ4620" s="443"/>
      <c r="AK4620" s="439"/>
      <c r="AL4620" s="439">
        <f t="shared" si="3121"/>
        <v>0</v>
      </c>
      <c r="AM4620" s="439">
        <f t="shared" si="3121"/>
        <v>0</v>
      </c>
      <c r="AN4620" s="440">
        <f t="shared" si="3121"/>
        <v>0</v>
      </c>
    </row>
    <row r="4621" spans="1:40" outlineLevel="2">
      <c r="A4621" s="882">
        <f>ROW()</f>
        <v>4621</v>
      </c>
      <c r="B4621" s="453"/>
      <c r="D4621" s="452" t="s">
        <v>32</v>
      </c>
      <c r="H4621" s="458"/>
      <c r="I4621" s="458"/>
      <c r="J4621" s="459"/>
      <c r="K4621" s="458"/>
      <c r="L4621" s="458"/>
      <c r="M4621" s="458"/>
      <c r="N4621" s="458"/>
      <c r="O4621" s="459"/>
      <c r="P4621" s="458"/>
      <c r="Q4621" s="458"/>
      <c r="R4621" s="458"/>
      <c r="S4621" s="463"/>
      <c r="T4621" s="458"/>
      <c r="U4621" s="458"/>
      <c r="V4621" s="458"/>
      <c r="W4621" s="31"/>
      <c r="X4621" s="440"/>
      <c r="Y4621" s="459"/>
      <c r="Z4621" s="458"/>
      <c r="AA4621" s="439"/>
      <c r="AB4621" s="439"/>
      <c r="AC4621" s="439"/>
      <c r="AD4621" s="440"/>
      <c r="AE4621" s="443"/>
      <c r="AF4621" s="439"/>
      <c r="AG4621" s="439"/>
      <c r="AH4621" s="439"/>
      <c r="AI4621" s="440"/>
      <c r="AJ4621" s="443"/>
      <c r="AK4621" s="439"/>
      <c r="AL4621" s="439">
        <f t="shared" si="3121"/>
        <v>2.158684510218019</v>
      </c>
      <c r="AM4621" s="439">
        <f t="shared" si="3121"/>
        <v>2.1047173974625686</v>
      </c>
      <c r="AN4621" s="440">
        <f t="shared" si="3121"/>
        <v>2.0507502847071182</v>
      </c>
    </row>
    <row r="4622" spans="1:40" outlineLevel="2">
      <c r="A4622" s="882">
        <f>ROW()</f>
        <v>4622</v>
      </c>
      <c r="B4622" s="453"/>
      <c r="D4622" s="452" t="s">
        <v>33</v>
      </c>
      <c r="H4622" s="458"/>
      <c r="I4622" s="458"/>
      <c r="J4622" s="459"/>
      <c r="K4622" s="458"/>
      <c r="L4622" s="458"/>
      <c r="M4622" s="458"/>
      <c r="N4622" s="458"/>
      <c r="O4622" s="459"/>
      <c r="P4622" s="458"/>
      <c r="Q4622" s="458"/>
      <c r="R4622" s="458"/>
      <c r="S4622" s="463"/>
      <c r="T4622" s="458"/>
      <c r="U4622" s="458"/>
      <c r="V4622" s="458"/>
      <c r="W4622" s="31"/>
      <c r="X4622" s="440"/>
      <c r="Y4622" s="459"/>
      <c r="Z4622" s="458"/>
      <c r="AA4622" s="439"/>
      <c r="AB4622" s="439"/>
      <c r="AC4622" s="439"/>
      <c r="AD4622" s="440"/>
      <c r="AE4622" s="443"/>
      <c r="AF4622" s="439"/>
      <c r="AG4622" s="439"/>
      <c r="AH4622" s="439"/>
      <c r="AI4622" s="440"/>
      <c r="AJ4622" s="443"/>
      <c r="AK4622" s="439"/>
      <c r="AL4622" s="439">
        <f t="shared" si="3121"/>
        <v>0</v>
      </c>
      <c r="AM4622" s="439">
        <f t="shared" si="3121"/>
        <v>0</v>
      </c>
      <c r="AN4622" s="440">
        <f t="shared" si="3121"/>
        <v>0</v>
      </c>
    </row>
    <row r="4623" spans="1:40" outlineLevel="2">
      <c r="A4623" s="882">
        <f>ROW()</f>
        <v>4623</v>
      </c>
      <c r="B4623" s="453"/>
      <c r="D4623" s="452" t="s">
        <v>27</v>
      </c>
      <c r="H4623" s="458"/>
      <c r="I4623" s="458"/>
      <c r="J4623" s="459"/>
      <c r="K4623" s="458"/>
      <c r="L4623" s="458"/>
      <c r="M4623" s="458"/>
      <c r="N4623" s="458"/>
      <c r="O4623" s="459"/>
      <c r="P4623" s="458"/>
      <c r="Q4623" s="458"/>
      <c r="R4623" s="458"/>
      <c r="S4623" s="463"/>
      <c r="T4623" s="458"/>
      <c r="U4623" s="458"/>
      <c r="V4623" s="458"/>
      <c r="W4623" s="31"/>
      <c r="X4623" s="440"/>
      <c r="Y4623" s="459"/>
      <c r="Z4623" s="458"/>
      <c r="AA4623" s="439"/>
      <c r="AB4623" s="439"/>
      <c r="AC4623" s="439"/>
      <c r="AD4623" s="440"/>
      <c r="AE4623" s="443"/>
      <c r="AF4623" s="439"/>
      <c r="AG4623" s="439"/>
      <c r="AH4623" s="439"/>
      <c r="AI4623" s="440"/>
      <c r="AJ4623" s="443"/>
      <c r="AK4623" s="439"/>
      <c r="AL4623" s="439">
        <f t="shared" si="3121"/>
        <v>0.45857936808690114</v>
      </c>
      <c r="AM4623" s="439">
        <f t="shared" si="3121"/>
        <v>0.44711488388472859</v>
      </c>
      <c r="AN4623" s="440">
        <f t="shared" si="3121"/>
        <v>0.43565039968255603</v>
      </c>
    </row>
    <row r="4624" spans="1:40" outlineLevel="2">
      <c r="A4624" s="882">
        <f>ROW()</f>
        <v>4624</v>
      </c>
      <c r="B4624" s="453"/>
      <c r="D4624" s="452" t="s">
        <v>34</v>
      </c>
      <c r="H4624" s="458"/>
      <c r="I4624" s="458"/>
      <c r="J4624" s="459"/>
      <c r="K4624" s="458"/>
      <c r="L4624" s="458"/>
      <c r="M4624" s="458"/>
      <c r="N4624" s="458"/>
      <c r="O4624" s="459"/>
      <c r="P4624" s="458"/>
      <c r="Q4624" s="458"/>
      <c r="R4624" s="458"/>
      <c r="S4624" s="463"/>
      <c r="T4624" s="458"/>
      <c r="U4624" s="458"/>
      <c r="V4624" s="458"/>
      <c r="W4624" s="31"/>
      <c r="X4624" s="440"/>
      <c r="Y4624" s="459"/>
      <c r="Z4624" s="458"/>
      <c r="AA4624" s="439"/>
      <c r="AB4624" s="439"/>
      <c r="AC4624" s="439"/>
      <c r="AD4624" s="440"/>
      <c r="AE4624" s="443"/>
      <c r="AF4624" s="439"/>
      <c r="AG4624" s="439"/>
      <c r="AH4624" s="439"/>
      <c r="AI4624" s="440"/>
      <c r="AJ4624" s="443"/>
      <c r="AK4624" s="439"/>
      <c r="AL4624" s="439">
        <f t="shared" si="3121"/>
        <v>36.695658407748127</v>
      </c>
      <c r="AM4624" s="439">
        <f t="shared" si="3121"/>
        <v>35.227832071438201</v>
      </c>
      <c r="AN4624" s="440">
        <f t="shared" si="3121"/>
        <v>33.760005735128274</v>
      </c>
    </row>
    <row r="4625" spans="1:40" outlineLevel="2">
      <c r="A4625" s="882">
        <f>ROW()</f>
        <v>4625</v>
      </c>
      <c r="B4625" s="453"/>
      <c r="D4625" s="452" t="s">
        <v>35</v>
      </c>
      <c r="H4625" s="458"/>
      <c r="I4625" s="458"/>
      <c r="J4625" s="459"/>
      <c r="K4625" s="458"/>
      <c r="L4625" s="458"/>
      <c r="M4625" s="458"/>
      <c r="N4625" s="458"/>
      <c r="O4625" s="459"/>
      <c r="P4625" s="458"/>
      <c r="Q4625" s="458"/>
      <c r="R4625" s="458"/>
      <c r="S4625" s="463"/>
      <c r="T4625" s="458"/>
      <c r="U4625" s="458"/>
      <c r="V4625" s="458"/>
      <c r="W4625" s="31"/>
      <c r="X4625" s="440"/>
      <c r="Y4625" s="459"/>
      <c r="Z4625" s="458"/>
      <c r="AA4625" s="439"/>
      <c r="AB4625" s="439"/>
      <c r="AC4625" s="439"/>
      <c r="AD4625" s="440"/>
      <c r="AE4625" s="443"/>
      <c r="AF4625" s="439"/>
      <c r="AG4625" s="439"/>
      <c r="AH4625" s="439"/>
      <c r="AI4625" s="440"/>
      <c r="AJ4625" s="443"/>
      <c r="AK4625" s="439"/>
      <c r="AL4625" s="439">
        <f t="shared" si="3121"/>
        <v>0.92671503170376601</v>
      </c>
      <c r="AM4625" s="439">
        <f t="shared" si="3121"/>
        <v>0.83404352853338937</v>
      </c>
      <c r="AN4625" s="440">
        <f t="shared" si="3121"/>
        <v>0.74137202536301272</v>
      </c>
    </row>
    <row r="4626" spans="1:40" outlineLevel="2">
      <c r="A4626" s="882">
        <f>ROW()</f>
        <v>4626</v>
      </c>
      <c r="B4626" s="453"/>
      <c r="D4626" s="452" t="s">
        <v>302</v>
      </c>
      <c r="H4626" s="458"/>
      <c r="I4626" s="458"/>
      <c r="J4626" s="459"/>
      <c r="K4626" s="458"/>
      <c r="L4626" s="458"/>
      <c r="M4626" s="458"/>
      <c r="N4626" s="458"/>
      <c r="O4626" s="459"/>
      <c r="P4626" s="458"/>
      <c r="Q4626" s="458"/>
      <c r="R4626" s="458"/>
      <c r="S4626" s="463"/>
      <c r="T4626" s="458"/>
      <c r="U4626" s="458"/>
      <c r="V4626" s="458"/>
      <c r="W4626" s="31"/>
      <c r="X4626" s="440"/>
      <c r="Y4626" s="459"/>
      <c r="Z4626" s="458"/>
      <c r="AA4626" s="439"/>
      <c r="AB4626" s="439"/>
      <c r="AC4626" s="439"/>
      <c r="AD4626" s="440"/>
      <c r="AE4626" s="443"/>
      <c r="AF4626" s="439"/>
      <c r="AG4626" s="439"/>
      <c r="AH4626" s="439"/>
      <c r="AI4626" s="440"/>
      <c r="AJ4626" s="443"/>
      <c r="AK4626" s="439"/>
      <c r="AL4626" s="439">
        <f t="shared" si="3121"/>
        <v>1.4167241534958814</v>
      </c>
      <c r="AM4626" s="439">
        <f t="shared" si="3121"/>
        <v>1.2750517381462934</v>
      </c>
      <c r="AN4626" s="440">
        <f t="shared" si="3121"/>
        <v>1.1333793227967053</v>
      </c>
    </row>
    <row r="4627" spans="1:40" outlineLevel="2">
      <c r="A4627" s="882">
        <f>ROW()</f>
        <v>4627</v>
      </c>
      <c r="B4627" s="453"/>
      <c r="D4627" s="452" t="s">
        <v>36</v>
      </c>
      <c r="H4627" s="458"/>
      <c r="I4627" s="458"/>
      <c r="J4627" s="459"/>
      <c r="K4627" s="458"/>
      <c r="L4627" s="458"/>
      <c r="M4627" s="458"/>
      <c r="N4627" s="458"/>
      <c r="O4627" s="459"/>
      <c r="P4627" s="458"/>
      <c r="Q4627" s="458"/>
      <c r="R4627" s="458"/>
      <c r="S4627" s="463"/>
      <c r="T4627" s="458"/>
      <c r="U4627" s="458"/>
      <c r="V4627" s="458"/>
      <c r="W4627" s="31"/>
      <c r="X4627" s="440"/>
      <c r="Y4627" s="459"/>
      <c r="Z4627" s="458"/>
      <c r="AA4627" s="439"/>
      <c r="AB4627" s="439"/>
      <c r="AC4627" s="439"/>
      <c r="AD4627" s="440"/>
      <c r="AE4627" s="443"/>
      <c r="AF4627" s="439"/>
      <c r="AG4627" s="439"/>
      <c r="AH4627" s="439"/>
      <c r="AI4627" s="440"/>
      <c r="AJ4627" s="443"/>
      <c r="AK4627" s="439"/>
      <c r="AL4627" s="439">
        <f t="shared" si="3121"/>
        <v>8.1692658943866885</v>
      </c>
      <c r="AM4627" s="439">
        <f t="shared" si="3121"/>
        <v>6.5354127155093504</v>
      </c>
      <c r="AN4627" s="440">
        <f t="shared" si="3121"/>
        <v>4.9015595366320124</v>
      </c>
    </row>
    <row r="4628" spans="1:40" outlineLevel="2">
      <c r="A4628" s="882">
        <f>ROW()</f>
        <v>4628</v>
      </c>
      <c r="B4628" s="453"/>
      <c r="D4628" s="452" t="s">
        <v>583</v>
      </c>
      <c r="H4628" s="458"/>
      <c r="I4628" s="458"/>
      <c r="J4628" s="459"/>
      <c r="K4628" s="458"/>
      <c r="L4628" s="458"/>
      <c r="M4628" s="458"/>
      <c r="N4628" s="458"/>
      <c r="O4628" s="459"/>
      <c r="P4628" s="458"/>
      <c r="Q4628" s="458"/>
      <c r="R4628" s="458"/>
      <c r="S4628" s="463"/>
      <c r="T4628" s="458"/>
      <c r="U4628" s="458"/>
      <c r="V4628" s="458"/>
      <c r="W4628" s="31"/>
      <c r="X4628" s="440"/>
      <c r="Y4628" s="459"/>
      <c r="Z4628" s="458"/>
      <c r="AA4628" s="439"/>
      <c r="AB4628" s="439"/>
      <c r="AC4628" s="439"/>
      <c r="AD4628" s="440"/>
      <c r="AE4628" s="443"/>
      <c r="AF4628" s="439"/>
      <c r="AG4628" s="439"/>
      <c r="AH4628" s="439"/>
      <c r="AI4628" s="440"/>
      <c r="AJ4628" s="443"/>
      <c r="AK4628" s="439"/>
      <c r="AL4628" s="439">
        <f t="shared" si="3121"/>
        <v>1.6353824609162959</v>
      </c>
      <c r="AM4628" s="439">
        <f t="shared" si="3121"/>
        <v>1.4718442148246664</v>
      </c>
      <c r="AN4628" s="440">
        <f t="shared" si="3121"/>
        <v>1.3083059687330367</v>
      </c>
    </row>
    <row r="4629" spans="1:40" outlineLevel="2">
      <c r="A4629" s="882">
        <f>ROW()</f>
        <v>4629</v>
      </c>
      <c r="B4629" s="453"/>
      <c r="D4629" s="452" t="s">
        <v>81</v>
      </c>
      <c r="H4629" s="458"/>
      <c r="I4629" s="458"/>
      <c r="J4629" s="459"/>
      <c r="K4629" s="458"/>
      <c r="L4629" s="458"/>
      <c r="M4629" s="458"/>
      <c r="N4629" s="458"/>
      <c r="O4629" s="459"/>
      <c r="P4629" s="458"/>
      <c r="Q4629" s="458"/>
      <c r="R4629" s="458"/>
      <c r="S4629" s="463"/>
      <c r="T4629" s="458"/>
      <c r="U4629" s="458"/>
      <c r="V4629" s="458"/>
      <c r="W4629" s="31"/>
      <c r="X4629" s="440"/>
      <c r="Y4629" s="459"/>
      <c r="Z4629" s="458"/>
      <c r="AA4629" s="439"/>
      <c r="AB4629" s="439"/>
      <c r="AC4629" s="439"/>
      <c r="AD4629" s="440"/>
      <c r="AE4629" s="443"/>
      <c r="AF4629" s="439"/>
      <c r="AG4629" s="439"/>
      <c r="AH4629" s="439"/>
      <c r="AI4629" s="440"/>
      <c r="AJ4629" s="443"/>
      <c r="AK4629" s="439"/>
      <c r="AL4629" s="439">
        <f t="shared" si="3121"/>
        <v>0</v>
      </c>
      <c r="AM4629" s="439">
        <f t="shared" si="3121"/>
        <v>0</v>
      </c>
      <c r="AN4629" s="440">
        <f t="shared" si="3121"/>
        <v>0</v>
      </c>
    </row>
    <row r="4630" spans="1:40" outlineLevel="2">
      <c r="A4630" s="882">
        <f>ROW()</f>
        <v>4630</v>
      </c>
      <c r="B4630" s="453"/>
      <c r="D4630" s="452" t="s">
        <v>28</v>
      </c>
      <c r="H4630" s="458"/>
      <c r="I4630" s="458"/>
      <c r="J4630" s="459"/>
      <c r="K4630" s="458"/>
      <c r="L4630" s="458"/>
      <c r="M4630" s="458"/>
      <c r="N4630" s="458"/>
      <c r="O4630" s="459"/>
      <c r="P4630" s="458"/>
      <c r="Q4630" s="458"/>
      <c r="R4630" s="458"/>
      <c r="S4630" s="463"/>
      <c r="T4630" s="458"/>
      <c r="U4630" s="458"/>
      <c r="V4630" s="458"/>
      <c r="W4630" s="31"/>
      <c r="X4630" s="440"/>
      <c r="Y4630" s="459"/>
      <c r="Z4630" s="458"/>
      <c r="AA4630" s="439"/>
      <c r="AB4630" s="439"/>
      <c r="AC4630" s="439"/>
      <c r="AD4630" s="440"/>
      <c r="AE4630" s="443"/>
      <c r="AF4630" s="439"/>
      <c r="AG4630" s="439"/>
      <c r="AH4630" s="439"/>
      <c r="AI4630" s="440"/>
      <c r="AJ4630" s="443"/>
      <c r="AK4630" s="439"/>
      <c r="AL4630" s="439">
        <f t="shared" si="3121"/>
        <v>0</v>
      </c>
      <c r="AM4630" s="439">
        <f t="shared" si="3121"/>
        <v>0</v>
      </c>
      <c r="AN4630" s="440">
        <f t="shared" si="3121"/>
        <v>0</v>
      </c>
    </row>
    <row r="4631" spans="1:40" outlineLevel="2">
      <c r="A4631" s="882">
        <f>ROW()</f>
        <v>4631</v>
      </c>
      <c r="B4631" s="453"/>
      <c r="D4631" s="456" t="s">
        <v>443</v>
      </c>
      <c r="E4631" s="456"/>
      <c r="F4631" s="456"/>
      <c r="G4631" s="456"/>
      <c r="H4631" s="460"/>
      <c r="I4631" s="460"/>
      <c r="J4631" s="461"/>
      <c r="K4631" s="460"/>
      <c r="L4631" s="460"/>
      <c r="M4631" s="460"/>
      <c r="N4631" s="460"/>
      <c r="O4631" s="461"/>
      <c r="P4631" s="460"/>
      <c r="Q4631" s="460"/>
      <c r="R4631" s="460"/>
      <c r="S4631" s="465"/>
      <c r="T4631" s="460"/>
      <c r="U4631" s="460"/>
      <c r="V4631" s="460"/>
      <c r="W4631" s="57"/>
      <c r="X4631" s="442"/>
      <c r="Y4631" s="461"/>
      <c r="Z4631" s="460"/>
      <c r="AA4631" s="441"/>
      <c r="AB4631" s="441"/>
      <c r="AC4631" s="441"/>
      <c r="AD4631" s="442"/>
      <c r="AE4631" s="462"/>
      <c r="AF4631" s="441"/>
      <c r="AG4631" s="441"/>
      <c r="AH4631" s="441"/>
      <c r="AI4631" s="442"/>
      <c r="AJ4631" s="462"/>
      <c r="AK4631" s="441"/>
      <c r="AL4631" s="441">
        <f t="shared" si="3121"/>
        <v>0</v>
      </c>
      <c r="AM4631" s="441">
        <f t="shared" si="3121"/>
        <v>0</v>
      </c>
      <c r="AN4631" s="442">
        <f t="shared" si="3121"/>
        <v>0</v>
      </c>
    </row>
    <row r="4632" spans="1:40" outlineLevel="2">
      <c r="A4632" s="887">
        <f>ROW()</f>
        <v>4632</v>
      </c>
      <c r="B4632" s="644"/>
      <c r="C4632" s="770"/>
      <c r="D4632" s="456" t="s">
        <v>24</v>
      </c>
      <c r="E4632" s="456"/>
      <c r="F4632" s="456"/>
      <c r="G4632" s="456"/>
      <c r="H4632" s="460"/>
      <c r="I4632" s="460"/>
      <c r="J4632" s="461"/>
      <c r="K4632" s="460"/>
      <c r="L4632" s="460"/>
      <c r="M4632" s="460"/>
      <c r="N4632" s="460"/>
      <c r="O4632" s="461"/>
      <c r="P4632" s="460"/>
      <c r="Q4632" s="460"/>
      <c r="R4632" s="460"/>
      <c r="S4632" s="465"/>
      <c r="T4632" s="460"/>
      <c r="U4632" s="460"/>
      <c r="V4632" s="460"/>
      <c r="W4632" s="441"/>
      <c r="X4632" s="442"/>
      <c r="Y4632" s="461"/>
      <c r="Z4632" s="460"/>
      <c r="AA4632" s="441"/>
      <c r="AB4632" s="441"/>
      <c r="AC4632" s="441"/>
      <c r="AD4632" s="442"/>
      <c r="AE4632" s="1159"/>
      <c r="AF4632" s="441"/>
      <c r="AG4632" s="441"/>
      <c r="AH4632" s="441"/>
      <c r="AI4632" s="442"/>
      <c r="AJ4632" s="1159"/>
      <c r="AK4632" s="441"/>
      <c r="AL4632" s="441">
        <f>SUM(AL4616:AL4631)</f>
        <v>99.45445069250826</v>
      </c>
      <c r="AM4632" s="441">
        <f>SUM(AM4616:AM4631)</f>
        <v>95.115546913160898</v>
      </c>
      <c r="AN4632" s="442">
        <f>SUM(AN4616:AN4631)</f>
        <v>90.776643133813536</v>
      </c>
    </row>
    <row r="4633" spans="1:40">
      <c r="A4633" s="884" t="str">
        <f>"2028 Capex Account [m$"&amp;Input!$G$43&amp;"]"</f>
        <v>2028 Capex Account [m$31/12/2023]</v>
      </c>
      <c r="B4633" s="885"/>
      <c r="C4633" s="886"/>
      <c r="D4633" s="885"/>
      <c r="E4633" s="885"/>
      <c r="F4633" s="885"/>
      <c r="G4633" s="25"/>
      <c r="H4633" s="885"/>
      <c r="I4633" s="25"/>
      <c r="J4633" s="323"/>
      <c r="K4633" s="25"/>
      <c r="L4633" s="25"/>
      <c r="M4633" s="25"/>
      <c r="N4633" s="25"/>
      <c r="O4633" s="323"/>
      <c r="P4633" s="25"/>
      <c r="Q4633" s="25"/>
      <c r="R4633" s="25"/>
      <c r="S4633" s="318"/>
      <c r="T4633" s="25"/>
      <c r="U4633" s="25"/>
      <c r="V4633" s="25"/>
      <c r="W4633" s="25"/>
      <c r="X4633" s="318"/>
      <c r="Y4633" s="323"/>
      <c r="Z4633" s="25"/>
      <c r="AA4633" s="25"/>
      <c r="AB4633" s="25"/>
      <c r="AC4633" s="25"/>
      <c r="AD4633" s="318"/>
      <c r="AE4633" s="323"/>
      <c r="AF4633" s="25"/>
      <c r="AG4633" s="25"/>
      <c r="AH4633" s="25"/>
      <c r="AI4633" s="318"/>
      <c r="AJ4633" s="323"/>
      <c r="AK4633" s="25"/>
      <c r="AL4633" s="25"/>
      <c r="AM4633" s="25"/>
      <c r="AN4633" s="318"/>
    </row>
    <row r="4634" spans="1:40" outlineLevel="1">
      <c r="A4634" s="732" t="s">
        <v>26</v>
      </c>
      <c r="B4634" s="733"/>
      <c r="C4634" s="881"/>
      <c r="D4634" s="733"/>
      <c r="E4634" s="733"/>
      <c r="F4634" s="733"/>
      <c r="G4634" s="730"/>
      <c r="H4634" s="733"/>
      <c r="I4634" s="730"/>
      <c r="J4634" s="729"/>
      <c r="K4634" s="730"/>
      <c r="L4634" s="730"/>
      <c r="M4634" s="730"/>
      <c r="N4634" s="730"/>
      <c r="O4634" s="729"/>
      <c r="P4634" s="730"/>
      <c r="Q4634" s="730"/>
      <c r="R4634" s="730"/>
      <c r="S4634" s="731"/>
      <c r="T4634" s="730"/>
      <c r="U4634" s="730"/>
      <c r="V4634" s="730"/>
      <c r="W4634" s="730"/>
      <c r="X4634" s="731"/>
      <c r="Y4634" s="729"/>
      <c r="Z4634" s="730"/>
      <c r="AA4634" s="730"/>
      <c r="AB4634" s="730"/>
      <c r="AC4634" s="730"/>
      <c r="AD4634" s="731"/>
      <c r="AE4634" s="729"/>
      <c r="AF4634" s="730"/>
      <c r="AG4634" s="730"/>
      <c r="AH4634" s="730"/>
      <c r="AI4634" s="731"/>
      <c r="AJ4634" s="729"/>
      <c r="AK4634" s="730"/>
      <c r="AL4634" s="730"/>
      <c r="AM4634" s="730"/>
      <c r="AN4634" s="731"/>
    </row>
    <row r="4635" spans="1:40" outlineLevel="2">
      <c r="A4635" s="882">
        <f>ROW()</f>
        <v>4635</v>
      </c>
      <c r="B4635" s="453"/>
      <c r="D4635" s="452" t="s">
        <v>300</v>
      </c>
      <c r="H4635" s="458"/>
      <c r="I4635" s="458"/>
      <c r="J4635" s="459"/>
      <c r="K4635" s="458"/>
      <c r="L4635" s="458"/>
      <c r="M4635" s="458"/>
      <c r="N4635" s="458"/>
      <c r="O4635" s="459"/>
      <c r="P4635" s="458"/>
      <c r="Q4635" s="458"/>
      <c r="R4635" s="458"/>
      <c r="S4635" s="463"/>
      <c r="T4635" s="458"/>
      <c r="U4635" s="458"/>
      <c r="V4635" s="458"/>
      <c r="W4635" s="458"/>
      <c r="X4635" s="463"/>
      <c r="Y4635" s="459"/>
      <c r="Z4635" s="458"/>
      <c r="AA4635" s="169"/>
      <c r="AB4635" s="169"/>
      <c r="AC4635" s="169"/>
      <c r="AD4635" s="337"/>
      <c r="AE4635" s="459"/>
      <c r="AF4635" s="169"/>
      <c r="AG4635" s="169"/>
      <c r="AH4635" s="169"/>
      <c r="AI4635" s="337"/>
      <c r="AJ4635" s="459"/>
      <c r="AK4635" s="169"/>
      <c r="AL4635" s="26"/>
      <c r="AM4635" s="169"/>
      <c r="AN4635" s="337">
        <f>Input!$Z$58</f>
        <v>80</v>
      </c>
    </row>
    <row r="4636" spans="1:40" outlineLevel="2">
      <c r="A4636" s="882">
        <f>ROW()</f>
        <v>4636</v>
      </c>
      <c r="B4636" s="453"/>
      <c r="D4636" s="452" t="s">
        <v>301</v>
      </c>
      <c r="H4636" s="458"/>
      <c r="I4636" s="458"/>
      <c r="J4636" s="459"/>
      <c r="K4636" s="458"/>
      <c r="L4636" s="458"/>
      <c r="M4636" s="458"/>
      <c r="N4636" s="458"/>
      <c r="O4636" s="459"/>
      <c r="P4636" s="458"/>
      <c r="Q4636" s="458"/>
      <c r="R4636" s="458"/>
      <c r="S4636" s="463"/>
      <c r="T4636" s="458"/>
      <c r="U4636" s="458"/>
      <c r="V4636" s="458"/>
      <c r="W4636" s="458"/>
      <c r="X4636" s="463"/>
      <c r="Y4636" s="459"/>
      <c r="Z4636" s="458"/>
      <c r="AA4636" s="169"/>
      <c r="AB4636" s="169"/>
      <c r="AC4636" s="169"/>
      <c r="AD4636" s="337"/>
      <c r="AE4636" s="459"/>
      <c r="AF4636" s="169"/>
      <c r="AG4636" s="169"/>
      <c r="AH4636" s="169"/>
      <c r="AI4636" s="337"/>
      <c r="AJ4636" s="459"/>
      <c r="AK4636" s="169"/>
      <c r="AL4636" s="26"/>
      <c r="AM4636" s="169"/>
      <c r="AN4636" s="337">
        <f>Input!$Z$59</f>
        <v>60</v>
      </c>
    </row>
    <row r="4637" spans="1:40" outlineLevel="2">
      <c r="A4637" s="882">
        <f>ROW()</f>
        <v>4637</v>
      </c>
      <c r="B4637" s="453"/>
      <c r="D4637" s="452" t="s">
        <v>29</v>
      </c>
      <c r="H4637" s="458"/>
      <c r="I4637" s="458"/>
      <c r="J4637" s="459"/>
      <c r="K4637" s="458"/>
      <c r="L4637" s="458"/>
      <c r="M4637" s="458"/>
      <c r="N4637" s="458"/>
      <c r="O4637" s="459"/>
      <c r="P4637" s="458"/>
      <c r="Q4637" s="458"/>
      <c r="R4637" s="458"/>
      <c r="S4637" s="463"/>
      <c r="T4637" s="458"/>
      <c r="U4637" s="458"/>
      <c r="V4637" s="458"/>
      <c r="W4637" s="458"/>
      <c r="X4637" s="463"/>
      <c r="Y4637" s="459"/>
      <c r="Z4637" s="458"/>
      <c r="AA4637" s="169"/>
      <c r="AB4637" s="169"/>
      <c r="AC4637" s="169"/>
      <c r="AD4637" s="337"/>
      <c r="AE4637" s="459"/>
      <c r="AF4637" s="169"/>
      <c r="AG4637" s="169"/>
      <c r="AH4637" s="169"/>
      <c r="AI4637" s="337"/>
      <c r="AJ4637" s="459"/>
      <c r="AK4637" s="169"/>
      <c r="AL4637" s="26"/>
      <c r="AM4637" s="169"/>
      <c r="AN4637" s="337">
        <f>Input!$Z$60</f>
        <v>60</v>
      </c>
    </row>
    <row r="4638" spans="1:40" outlineLevel="2">
      <c r="A4638" s="882">
        <f>ROW()</f>
        <v>4638</v>
      </c>
      <c r="B4638" s="453"/>
      <c r="D4638" s="452" t="s">
        <v>30</v>
      </c>
      <c r="H4638" s="458"/>
      <c r="I4638" s="458"/>
      <c r="J4638" s="459"/>
      <c r="K4638" s="458"/>
      <c r="L4638" s="458"/>
      <c r="M4638" s="458"/>
      <c r="N4638" s="458"/>
      <c r="O4638" s="459"/>
      <c r="P4638" s="458"/>
      <c r="Q4638" s="458"/>
      <c r="R4638" s="458"/>
      <c r="S4638" s="463"/>
      <c r="T4638" s="458"/>
      <c r="U4638" s="458"/>
      <c r="V4638" s="458"/>
      <c r="W4638" s="458"/>
      <c r="X4638" s="463"/>
      <c r="Y4638" s="459"/>
      <c r="Z4638" s="458"/>
      <c r="AA4638" s="169"/>
      <c r="AB4638" s="169"/>
      <c r="AC4638" s="169"/>
      <c r="AD4638" s="337"/>
      <c r="AE4638" s="459"/>
      <c r="AF4638" s="169"/>
      <c r="AG4638" s="169"/>
      <c r="AH4638" s="169"/>
      <c r="AI4638" s="337"/>
      <c r="AJ4638" s="459"/>
      <c r="AK4638" s="169"/>
      <c r="AL4638" s="26"/>
      <c r="AM4638" s="169"/>
      <c r="AN4638" s="337">
        <f>Input!$Z$61</f>
        <v>60</v>
      </c>
    </row>
    <row r="4639" spans="1:40" outlineLevel="2">
      <c r="A4639" s="882">
        <f>ROW()</f>
        <v>4639</v>
      </c>
      <c r="B4639" s="453"/>
      <c r="D4639" s="452" t="s">
        <v>31</v>
      </c>
      <c r="H4639" s="458"/>
      <c r="I4639" s="458"/>
      <c r="J4639" s="459"/>
      <c r="K4639" s="458"/>
      <c r="L4639" s="458"/>
      <c r="M4639" s="458"/>
      <c r="N4639" s="458"/>
      <c r="O4639" s="459"/>
      <c r="P4639" s="458"/>
      <c r="Q4639" s="458"/>
      <c r="R4639" s="458"/>
      <c r="S4639" s="463"/>
      <c r="T4639" s="458"/>
      <c r="U4639" s="458"/>
      <c r="V4639" s="458"/>
      <c r="W4639" s="458"/>
      <c r="X4639" s="463"/>
      <c r="Y4639" s="459"/>
      <c r="Z4639" s="458"/>
      <c r="AA4639" s="169"/>
      <c r="AB4639" s="169"/>
      <c r="AC4639" s="169"/>
      <c r="AD4639" s="337"/>
      <c r="AE4639" s="459"/>
      <c r="AF4639" s="169"/>
      <c r="AG4639" s="169"/>
      <c r="AH4639" s="169"/>
      <c r="AI4639" s="337"/>
      <c r="AJ4639" s="459"/>
      <c r="AK4639" s="169"/>
      <c r="AL4639" s="26"/>
      <c r="AM4639" s="169"/>
      <c r="AN4639" s="337">
        <f>Input!$Z$62</f>
        <v>60</v>
      </c>
    </row>
    <row r="4640" spans="1:40" outlineLevel="2">
      <c r="A4640" s="882">
        <f>ROW()</f>
        <v>4640</v>
      </c>
      <c r="B4640" s="453"/>
      <c r="D4640" s="452" t="s">
        <v>32</v>
      </c>
      <c r="H4640" s="458"/>
      <c r="I4640" s="458"/>
      <c r="J4640" s="459"/>
      <c r="K4640" s="458"/>
      <c r="L4640" s="458"/>
      <c r="M4640" s="458"/>
      <c r="N4640" s="458"/>
      <c r="O4640" s="459"/>
      <c r="P4640" s="458"/>
      <c r="Q4640" s="458"/>
      <c r="R4640" s="458"/>
      <c r="S4640" s="463"/>
      <c r="T4640" s="458"/>
      <c r="U4640" s="458"/>
      <c r="V4640" s="458"/>
      <c r="W4640" s="458"/>
      <c r="X4640" s="463"/>
      <c r="Y4640" s="459"/>
      <c r="Z4640" s="458"/>
      <c r="AA4640" s="169"/>
      <c r="AB4640" s="169"/>
      <c r="AC4640" s="169"/>
      <c r="AD4640" s="337"/>
      <c r="AE4640" s="459"/>
      <c r="AF4640" s="169"/>
      <c r="AG4640" s="169"/>
      <c r="AH4640" s="169"/>
      <c r="AI4640" s="337"/>
      <c r="AJ4640" s="459"/>
      <c r="AK4640" s="169"/>
      <c r="AL4640" s="26"/>
      <c r="AM4640" s="169"/>
      <c r="AN4640" s="337">
        <f>Input!$Z$63</f>
        <v>40</v>
      </c>
    </row>
    <row r="4641" spans="1:40" outlineLevel="2">
      <c r="A4641" s="882">
        <f>ROW()</f>
        <v>4641</v>
      </c>
      <c r="B4641" s="453"/>
      <c r="D4641" s="452" t="s">
        <v>33</v>
      </c>
      <c r="H4641" s="458"/>
      <c r="I4641" s="458"/>
      <c r="J4641" s="459"/>
      <c r="K4641" s="458"/>
      <c r="L4641" s="458"/>
      <c r="M4641" s="458"/>
      <c r="N4641" s="458"/>
      <c r="O4641" s="459"/>
      <c r="P4641" s="458"/>
      <c r="Q4641" s="458"/>
      <c r="R4641" s="458"/>
      <c r="S4641" s="463"/>
      <c r="T4641" s="458"/>
      <c r="U4641" s="458"/>
      <c r="V4641" s="458"/>
      <c r="W4641" s="458"/>
      <c r="X4641" s="463"/>
      <c r="Y4641" s="459"/>
      <c r="Z4641" s="458"/>
      <c r="AA4641" s="169"/>
      <c r="AB4641" s="169"/>
      <c r="AC4641" s="169"/>
      <c r="AD4641" s="337"/>
      <c r="AE4641" s="459"/>
      <c r="AF4641" s="169"/>
      <c r="AG4641" s="169"/>
      <c r="AH4641" s="169"/>
      <c r="AI4641" s="337"/>
      <c r="AJ4641" s="459"/>
      <c r="AK4641" s="169"/>
      <c r="AL4641" s="26"/>
      <c r="AM4641" s="169"/>
      <c r="AN4641" s="337">
        <f>Input!$Z$64</f>
        <v>40</v>
      </c>
    </row>
    <row r="4642" spans="1:40" outlineLevel="2">
      <c r="A4642" s="882">
        <f>ROW()</f>
        <v>4642</v>
      </c>
      <c r="B4642" s="453"/>
      <c r="D4642" s="452" t="s">
        <v>27</v>
      </c>
      <c r="H4642" s="458"/>
      <c r="I4642" s="458"/>
      <c r="J4642" s="459"/>
      <c r="K4642" s="458"/>
      <c r="L4642" s="458"/>
      <c r="M4642" s="458"/>
      <c r="N4642" s="458"/>
      <c r="O4642" s="459"/>
      <c r="P4642" s="458"/>
      <c r="Q4642" s="458"/>
      <c r="R4642" s="458"/>
      <c r="S4642" s="463"/>
      <c r="T4642" s="458"/>
      <c r="U4642" s="458"/>
      <c r="V4642" s="458"/>
      <c r="W4642" s="458"/>
      <c r="X4642" s="463"/>
      <c r="Y4642" s="459"/>
      <c r="Z4642" s="458"/>
      <c r="AA4642" s="169"/>
      <c r="AB4642" s="169"/>
      <c r="AC4642" s="169"/>
      <c r="AD4642" s="337"/>
      <c r="AE4642" s="459"/>
      <c r="AF4642" s="169"/>
      <c r="AG4642" s="169"/>
      <c r="AH4642" s="169"/>
      <c r="AI4642" s="337"/>
      <c r="AJ4642" s="459"/>
      <c r="AK4642" s="169"/>
      <c r="AL4642" s="26"/>
      <c r="AM4642" s="169"/>
      <c r="AN4642" s="337">
        <f>Input!$Z$65</f>
        <v>40</v>
      </c>
    </row>
    <row r="4643" spans="1:40" outlineLevel="2">
      <c r="A4643" s="882">
        <f>ROW()</f>
        <v>4643</v>
      </c>
      <c r="B4643" s="453"/>
      <c r="D4643" s="452" t="s">
        <v>34</v>
      </c>
      <c r="H4643" s="458"/>
      <c r="I4643" s="458"/>
      <c r="J4643" s="459"/>
      <c r="K4643" s="458"/>
      <c r="L4643" s="458"/>
      <c r="M4643" s="458"/>
      <c r="N4643" s="458"/>
      <c r="O4643" s="459"/>
      <c r="P4643" s="458"/>
      <c r="Q4643" s="458"/>
      <c r="R4643" s="458"/>
      <c r="S4643" s="463"/>
      <c r="T4643" s="458"/>
      <c r="U4643" s="458"/>
      <c r="V4643" s="458"/>
      <c r="W4643" s="458"/>
      <c r="X4643" s="463"/>
      <c r="Y4643" s="459"/>
      <c r="Z4643" s="458"/>
      <c r="AA4643" s="169"/>
      <c r="AB4643" s="169"/>
      <c r="AC4643" s="169"/>
      <c r="AD4643" s="337"/>
      <c r="AE4643" s="459"/>
      <c r="AF4643" s="169"/>
      <c r="AG4643" s="169"/>
      <c r="AH4643" s="169"/>
      <c r="AI4643" s="337"/>
      <c r="AJ4643" s="459"/>
      <c r="AK4643" s="169"/>
      <c r="AL4643" s="26"/>
      <c r="AM4643" s="169"/>
      <c r="AN4643" s="337">
        <f>Input!$Z$66</f>
        <v>25</v>
      </c>
    </row>
    <row r="4644" spans="1:40" outlineLevel="2">
      <c r="A4644" s="882">
        <f>ROW()</f>
        <v>4644</v>
      </c>
      <c r="B4644" s="453"/>
      <c r="D4644" s="452" t="s">
        <v>35</v>
      </c>
      <c r="H4644" s="458"/>
      <c r="I4644" s="458"/>
      <c r="J4644" s="459"/>
      <c r="K4644" s="458"/>
      <c r="L4644" s="458"/>
      <c r="M4644" s="458"/>
      <c r="N4644" s="458"/>
      <c r="O4644" s="459"/>
      <c r="P4644" s="458"/>
      <c r="Q4644" s="458"/>
      <c r="R4644" s="458"/>
      <c r="S4644" s="463"/>
      <c r="T4644" s="458"/>
      <c r="U4644" s="458"/>
      <c r="V4644" s="458"/>
      <c r="W4644" s="458"/>
      <c r="X4644" s="463"/>
      <c r="Y4644" s="459"/>
      <c r="Z4644" s="458"/>
      <c r="AA4644" s="169"/>
      <c r="AB4644" s="169"/>
      <c r="AC4644" s="169"/>
      <c r="AD4644" s="337"/>
      <c r="AE4644" s="459"/>
      <c r="AF4644" s="169"/>
      <c r="AG4644" s="169"/>
      <c r="AH4644" s="169"/>
      <c r="AI4644" s="337"/>
      <c r="AJ4644" s="459"/>
      <c r="AK4644" s="169"/>
      <c r="AL4644" s="26"/>
      <c r="AM4644" s="169"/>
      <c r="AN4644" s="337">
        <f>Input!$Z$67</f>
        <v>10</v>
      </c>
    </row>
    <row r="4645" spans="1:40" outlineLevel="2">
      <c r="A4645" s="882">
        <f>ROW()</f>
        <v>4645</v>
      </c>
      <c r="B4645" s="453"/>
      <c r="D4645" s="452" t="s">
        <v>302</v>
      </c>
      <c r="H4645" s="458"/>
      <c r="I4645" s="458"/>
      <c r="J4645" s="459"/>
      <c r="K4645" s="458"/>
      <c r="L4645" s="458"/>
      <c r="M4645" s="458"/>
      <c r="N4645" s="458"/>
      <c r="O4645" s="459"/>
      <c r="P4645" s="458"/>
      <c r="Q4645" s="458"/>
      <c r="R4645" s="458"/>
      <c r="S4645" s="463"/>
      <c r="T4645" s="458"/>
      <c r="U4645" s="458"/>
      <c r="V4645" s="458"/>
      <c r="W4645" s="458"/>
      <c r="X4645" s="463"/>
      <c r="Y4645" s="459"/>
      <c r="Z4645" s="458"/>
      <c r="AA4645" s="169"/>
      <c r="AB4645" s="169"/>
      <c r="AC4645" s="169"/>
      <c r="AD4645" s="337"/>
      <c r="AE4645" s="459"/>
      <c r="AF4645" s="169"/>
      <c r="AG4645" s="169"/>
      <c r="AH4645" s="169"/>
      <c r="AI4645" s="337"/>
      <c r="AJ4645" s="459"/>
      <c r="AK4645" s="169"/>
      <c r="AL4645" s="26"/>
      <c r="AM4645" s="169"/>
      <c r="AN4645" s="337">
        <f>Input!$Z$68</f>
        <v>10</v>
      </c>
    </row>
    <row r="4646" spans="1:40" outlineLevel="2">
      <c r="A4646" s="882">
        <f>ROW()</f>
        <v>4646</v>
      </c>
      <c r="B4646" s="453"/>
      <c r="D4646" s="452" t="s">
        <v>36</v>
      </c>
      <c r="H4646" s="458"/>
      <c r="I4646" s="458"/>
      <c r="J4646" s="459"/>
      <c r="K4646" s="458"/>
      <c r="L4646" s="458"/>
      <c r="M4646" s="458"/>
      <c r="N4646" s="458"/>
      <c r="O4646" s="459"/>
      <c r="P4646" s="458"/>
      <c r="Q4646" s="458"/>
      <c r="R4646" s="458"/>
      <c r="S4646" s="463"/>
      <c r="T4646" s="458"/>
      <c r="U4646" s="458"/>
      <c r="V4646" s="458"/>
      <c r="W4646" s="458"/>
      <c r="X4646" s="463"/>
      <c r="Y4646" s="459"/>
      <c r="Z4646" s="458"/>
      <c r="AA4646" s="169"/>
      <c r="AB4646" s="169"/>
      <c r="AC4646" s="169"/>
      <c r="AD4646" s="337"/>
      <c r="AE4646" s="459"/>
      <c r="AF4646" s="169"/>
      <c r="AG4646" s="169"/>
      <c r="AH4646" s="169"/>
      <c r="AI4646" s="337"/>
      <c r="AJ4646" s="459"/>
      <c r="AK4646" s="169"/>
      <c r="AL4646" s="26"/>
      <c r="AM4646" s="169"/>
      <c r="AN4646" s="337">
        <f>Input!$Z$69</f>
        <v>5</v>
      </c>
    </row>
    <row r="4647" spans="1:40" outlineLevel="2">
      <c r="A4647" s="882">
        <f>ROW()</f>
        <v>4647</v>
      </c>
      <c r="B4647" s="453"/>
      <c r="D4647" s="452" t="s">
        <v>583</v>
      </c>
      <c r="H4647" s="458"/>
      <c r="I4647" s="458"/>
      <c r="J4647" s="459"/>
      <c r="K4647" s="458"/>
      <c r="L4647" s="458"/>
      <c r="M4647" s="458"/>
      <c r="N4647" s="458"/>
      <c r="O4647" s="459"/>
      <c r="P4647" s="458"/>
      <c r="Q4647" s="458"/>
      <c r="R4647" s="458"/>
      <c r="S4647" s="463"/>
      <c r="T4647" s="458"/>
      <c r="U4647" s="458"/>
      <c r="V4647" s="458"/>
      <c r="W4647" s="458"/>
      <c r="X4647" s="463"/>
      <c r="Y4647" s="459"/>
      <c r="Z4647" s="458"/>
      <c r="AA4647" s="169"/>
      <c r="AB4647" s="169"/>
      <c r="AC4647" s="169"/>
      <c r="AD4647" s="337"/>
      <c r="AE4647" s="459"/>
      <c r="AF4647" s="169"/>
      <c r="AG4647" s="169"/>
      <c r="AH4647" s="169"/>
      <c r="AI4647" s="337"/>
      <c r="AJ4647" s="459"/>
      <c r="AK4647" s="169"/>
      <c r="AL4647" s="26"/>
      <c r="AM4647" s="169"/>
      <c r="AN4647" s="337">
        <f>Input!$Z$70</f>
        <v>10</v>
      </c>
    </row>
    <row r="4648" spans="1:40" outlineLevel="2">
      <c r="A4648" s="882">
        <f>ROW()</f>
        <v>4648</v>
      </c>
      <c r="B4648" s="453"/>
      <c r="D4648" s="452" t="s">
        <v>81</v>
      </c>
      <c r="H4648" s="458"/>
      <c r="I4648" s="458"/>
      <c r="J4648" s="459"/>
      <c r="K4648" s="458"/>
      <c r="L4648" s="458"/>
      <c r="M4648" s="458"/>
      <c r="N4648" s="458"/>
      <c r="O4648" s="459"/>
      <c r="P4648" s="458"/>
      <c r="Q4648" s="458"/>
      <c r="R4648" s="458"/>
      <c r="S4648" s="463"/>
      <c r="T4648" s="458"/>
      <c r="U4648" s="458"/>
      <c r="V4648" s="458"/>
      <c r="W4648" s="458"/>
      <c r="X4648" s="463"/>
      <c r="Y4648" s="459"/>
      <c r="Z4648" s="458"/>
      <c r="AA4648" s="169"/>
      <c r="AB4648" s="169"/>
      <c r="AC4648" s="169"/>
      <c r="AD4648" s="337"/>
      <c r="AE4648" s="459"/>
      <c r="AF4648" s="169"/>
      <c r="AG4648" s="169"/>
      <c r="AH4648" s="169"/>
      <c r="AI4648" s="337"/>
      <c r="AJ4648" s="459"/>
      <c r="AK4648" s="169"/>
      <c r="AL4648" s="26"/>
      <c r="AM4648" s="169"/>
      <c r="AN4648" s="337">
        <f>Input!$Z$71</f>
        <v>5</v>
      </c>
    </row>
    <row r="4649" spans="1:40" outlineLevel="2">
      <c r="A4649" s="882">
        <f>ROW()</f>
        <v>4649</v>
      </c>
      <c r="B4649" s="453"/>
      <c r="D4649" s="452" t="s">
        <v>28</v>
      </c>
      <c r="H4649" s="458"/>
      <c r="I4649" s="458"/>
      <c r="J4649" s="459"/>
      <c r="K4649" s="458"/>
      <c r="L4649" s="458"/>
      <c r="M4649" s="458"/>
      <c r="N4649" s="458"/>
      <c r="O4649" s="459"/>
      <c r="P4649" s="458"/>
      <c r="Q4649" s="458"/>
      <c r="R4649" s="458"/>
      <c r="S4649" s="463"/>
      <c r="T4649" s="458"/>
      <c r="U4649" s="458"/>
      <c r="V4649" s="458"/>
      <c r="W4649" s="458"/>
      <c r="X4649" s="463"/>
      <c r="Y4649" s="459"/>
      <c r="Z4649" s="458"/>
      <c r="AA4649" s="169"/>
      <c r="AB4649" s="169"/>
      <c r="AC4649" s="169"/>
      <c r="AD4649" s="337"/>
      <c r="AE4649" s="459"/>
      <c r="AF4649" s="169"/>
      <c r="AG4649" s="169"/>
      <c r="AH4649" s="169"/>
      <c r="AI4649" s="337"/>
      <c r="AJ4649" s="459"/>
      <c r="AK4649" s="169"/>
      <c r="AL4649" s="26"/>
      <c r="AM4649" s="169"/>
      <c r="AN4649" s="337">
        <f>Input!$Z$72</f>
        <v>0</v>
      </c>
    </row>
    <row r="4650" spans="1:40" outlineLevel="2">
      <c r="A4650" s="882">
        <f>ROW()</f>
        <v>4650</v>
      </c>
      <c r="B4650" s="453"/>
      <c r="D4650" s="456" t="s">
        <v>443</v>
      </c>
      <c r="E4650" s="456"/>
      <c r="F4650" s="456"/>
      <c r="G4650" s="456"/>
      <c r="H4650" s="460"/>
      <c r="I4650" s="460"/>
      <c r="J4650" s="461"/>
      <c r="K4650" s="460"/>
      <c r="L4650" s="460"/>
      <c r="M4650" s="460"/>
      <c r="N4650" s="460"/>
      <c r="O4650" s="461"/>
      <c r="P4650" s="460"/>
      <c r="Q4650" s="460"/>
      <c r="R4650" s="460"/>
      <c r="S4650" s="465"/>
      <c r="T4650" s="460"/>
      <c r="U4650" s="460"/>
      <c r="V4650" s="460"/>
      <c r="W4650" s="460"/>
      <c r="X4650" s="465"/>
      <c r="Y4650" s="461"/>
      <c r="Z4650" s="460"/>
      <c r="AA4650" s="170"/>
      <c r="AB4650" s="170"/>
      <c r="AC4650" s="170"/>
      <c r="AD4650" s="338"/>
      <c r="AE4650" s="461"/>
      <c r="AF4650" s="170"/>
      <c r="AG4650" s="170"/>
      <c r="AH4650" s="170"/>
      <c r="AI4650" s="338"/>
      <c r="AJ4650" s="461"/>
      <c r="AK4650" s="170"/>
      <c r="AL4650" s="29"/>
      <c r="AM4650" s="170"/>
      <c r="AN4650" s="338">
        <f>Input!$Z$73</f>
        <v>53.715045065910232</v>
      </c>
    </row>
    <row r="4651" spans="1:40" outlineLevel="2">
      <c r="A4651" s="882">
        <f>ROW()</f>
        <v>4651</v>
      </c>
      <c r="B4651" s="453"/>
      <c r="H4651" s="458"/>
      <c r="I4651" s="458"/>
      <c r="J4651" s="459"/>
      <c r="K4651" s="458"/>
      <c r="L4651" s="458"/>
      <c r="M4651" s="458"/>
      <c r="N4651" s="458"/>
      <c r="O4651" s="459"/>
      <c r="P4651" s="458"/>
      <c r="Q4651" s="458"/>
      <c r="R4651" s="458"/>
      <c r="S4651" s="463"/>
      <c r="T4651" s="458"/>
      <c r="U4651" s="439"/>
      <c r="V4651" s="439"/>
      <c r="W4651" s="439"/>
      <c r="X4651" s="440"/>
      <c r="Y4651" s="443"/>
      <c r="Z4651" s="439"/>
      <c r="AA4651" s="439"/>
      <c r="AB4651" s="439"/>
      <c r="AC4651" s="439"/>
      <c r="AD4651" s="440"/>
      <c r="AE4651" s="443"/>
      <c r="AF4651" s="439"/>
      <c r="AG4651" s="439"/>
      <c r="AH4651" s="439"/>
      <c r="AI4651" s="440"/>
      <c r="AJ4651" s="443"/>
      <c r="AK4651" s="439"/>
      <c r="AL4651" s="439"/>
      <c r="AM4651" s="439"/>
      <c r="AN4651" s="440"/>
    </row>
    <row r="4652" spans="1:40" outlineLevel="1">
      <c r="A4652" s="732" t="s">
        <v>20</v>
      </c>
      <c r="B4652" s="733"/>
      <c r="C4652" s="881"/>
      <c r="D4652" s="733"/>
      <c r="E4652" s="733"/>
      <c r="F4652" s="733"/>
      <c r="G4652" s="730"/>
      <c r="H4652" s="733"/>
      <c r="I4652" s="730"/>
      <c r="J4652" s="729"/>
      <c r="K4652" s="730"/>
      <c r="L4652" s="730"/>
      <c r="M4652" s="730"/>
      <c r="N4652" s="730"/>
      <c r="O4652" s="729"/>
      <c r="P4652" s="730"/>
      <c r="Q4652" s="730"/>
      <c r="R4652" s="730"/>
      <c r="S4652" s="731"/>
      <c r="T4652" s="730"/>
      <c r="U4652" s="730"/>
      <c r="V4652" s="730"/>
      <c r="W4652" s="730"/>
      <c r="X4652" s="731"/>
      <c r="Y4652" s="729"/>
      <c r="Z4652" s="730"/>
      <c r="AA4652" s="730"/>
      <c r="AB4652" s="730"/>
      <c r="AC4652" s="730"/>
      <c r="AD4652" s="731"/>
      <c r="AE4652" s="729"/>
      <c r="AF4652" s="730"/>
      <c r="AG4652" s="730"/>
      <c r="AH4652" s="730"/>
      <c r="AI4652" s="731"/>
      <c r="AJ4652" s="729"/>
      <c r="AK4652" s="730"/>
      <c r="AL4652" s="730"/>
      <c r="AM4652" s="730"/>
      <c r="AN4652" s="731"/>
    </row>
    <row r="4653" spans="1:40" outlineLevel="2">
      <c r="A4653" s="882">
        <f>ROW()</f>
        <v>4653</v>
      </c>
      <c r="B4653" s="453"/>
      <c r="D4653" s="452" t="s">
        <v>300</v>
      </c>
      <c r="H4653" s="458"/>
      <c r="I4653" s="458"/>
      <c r="J4653" s="459"/>
      <c r="K4653" s="458"/>
      <c r="L4653" s="458"/>
      <c r="M4653" s="458"/>
      <c r="N4653" s="458"/>
      <c r="O4653" s="459"/>
      <c r="P4653" s="458"/>
      <c r="Q4653" s="458"/>
      <c r="R4653" s="458"/>
      <c r="S4653" s="463"/>
      <c r="T4653" s="458"/>
      <c r="U4653" s="439"/>
      <c r="V4653" s="439"/>
      <c r="W4653" s="439"/>
      <c r="X4653" s="440"/>
      <c r="Y4653" s="443"/>
      <c r="Z4653" s="439"/>
      <c r="AA4653" s="439"/>
      <c r="AB4653" s="439"/>
      <c r="AC4653" s="439"/>
      <c r="AD4653" s="440"/>
      <c r="AE4653" s="443"/>
      <c r="AF4653" s="439"/>
      <c r="AG4653" s="439"/>
      <c r="AH4653" s="439"/>
      <c r="AI4653" s="440"/>
      <c r="AJ4653" s="443"/>
      <c r="AK4653" s="439"/>
      <c r="AL4653" s="439"/>
      <c r="AM4653" s="439"/>
      <c r="AN4653" s="440">
        <f t="shared" ref="AN4653:AN4664" si="3122">AM4743</f>
        <v>4.7292315958405116</v>
      </c>
    </row>
    <row r="4654" spans="1:40" outlineLevel="2">
      <c r="A4654" s="882">
        <f>ROW()</f>
        <v>4654</v>
      </c>
      <c r="B4654" s="453"/>
      <c r="D4654" s="452" t="s">
        <v>301</v>
      </c>
      <c r="H4654" s="458"/>
      <c r="I4654" s="458"/>
      <c r="J4654" s="459"/>
      <c r="K4654" s="458"/>
      <c r="L4654" s="458"/>
      <c r="M4654" s="458"/>
      <c r="N4654" s="458"/>
      <c r="O4654" s="459"/>
      <c r="P4654" s="458"/>
      <c r="Q4654" s="458"/>
      <c r="R4654" s="458"/>
      <c r="S4654" s="463"/>
      <c r="T4654" s="458"/>
      <c r="U4654" s="439"/>
      <c r="V4654" s="439"/>
      <c r="W4654" s="439"/>
      <c r="X4654" s="440"/>
      <c r="Y4654" s="443"/>
      <c r="Z4654" s="439"/>
      <c r="AA4654" s="439"/>
      <c r="AB4654" s="439"/>
      <c r="AC4654" s="439"/>
      <c r="AD4654" s="440"/>
      <c r="AE4654" s="443"/>
      <c r="AF4654" s="439"/>
      <c r="AG4654" s="439"/>
      <c r="AH4654" s="439"/>
      <c r="AI4654" s="440"/>
      <c r="AJ4654" s="443"/>
      <c r="AK4654" s="439"/>
      <c r="AL4654" s="439"/>
      <c r="AM4654" s="439"/>
      <c r="AN4654" s="440">
        <f t="shared" si="3122"/>
        <v>0</v>
      </c>
    </row>
    <row r="4655" spans="1:40" outlineLevel="2">
      <c r="A4655" s="882">
        <f>ROW()</f>
        <v>4655</v>
      </c>
      <c r="B4655" s="453"/>
      <c r="D4655" s="452" t="s">
        <v>29</v>
      </c>
      <c r="H4655" s="458"/>
      <c r="I4655" s="458"/>
      <c r="J4655" s="459"/>
      <c r="K4655" s="458"/>
      <c r="L4655" s="458"/>
      <c r="M4655" s="458"/>
      <c r="N4655" s="458"/>
      <c r="O4655" s="459"/>
      <c r="P4655" s="458"/>
      <c r="Q4655" s="458"/>
      <c r="R4655" s="458"/>
      <c r="S4655" s="463"/>
      <c r="T4655" s="458"/>
      <c r="U4655" s="439"/>
      <c r="V4655" s="439"/>
      <c r="W4655" s="439"/>
      <c r="X4655" s="440"/>
      <c r="Y4655" s="443"/>
      <c r="Z4655" s="439"/>
      <c r="AA4655" s="439"/>
      <c r="AB4655" s="439"/>
      <c r="AC4655" s="439"/>
      <c r="AD4655" s="440"/>
      <c r="AE4655" s="443"/>
      <c r="AF4655" s="439"/>
      <c r="AG4655" s="439"/>
      <c r="AH4655" s="439"/>
      <c r="AI4655" s="440"/>
      <c r="AJ4655" s="443"/>
      <c r="AK4655" s="439"/>
      <c r="AL4655" s="439"/>
      <c r="AM4655" s="439"/>
      <c r="AN4655" s="440">
        <f t="shared" si="3122"/>
        <v>0</v>
      </c>
    </row>
    <row r="4656" spans="1:40" outlineLevel="2">
      <c r="A4656" s="882">
        <f>ROW()</f>
        <v>4656</v>
      </c>
      <c r="B4656" s="453"/>
      <c r="D4656" s="452" t="s">
        <v>30</v>
      </c>
      <c r="H4656" s="458"/>
      <c r="I4656" s="458"/>
      <c r="J4656" s="459"/>
      <c r="K4656" s="458"/>
      <c r="L4656" s="458"/>
      <c r="M4656" s="458"/>
      <c r="N4656" s="458"/>
      <c r="O4656" s="459"/>
      <c r="P4656" s="458"/>
      <c r="Q4656" s="458"/>
      <c r="R4656" s="458"/>
      <c r="S4656" s="463"/>
      <c r="T4656" s="458"/>
      <c r="U4656" s="439"/>
      <c r="V4656" s="439"/>
      <c r="W4656" s="439"/>
      <c r="X4656" s="440"/>
      <c r="Y4656" s="443"/>
      <c r="Z4656" s="439"/>
      <c r="AA4656" s="439"/>
      <c r="AB4656" s="439"/>
      <c r="AC4656" s="439"/>
      <c r="AD4656" s="440"/>
      <c r="AE4656" s="443"/>
      <c r="AF4656" s="439"/>
      <c r="AG4656" s="439"/>
      <c r="AH4656" s="439"/>
      <c r="AI4656" s="440"/>
      <c r="AJ4656" s="443"/>
      <c r="AK4656" s="439"/>
      <c r="AL4656" s="439"/>
      <c r="AM4656" s="439"/>
      <c r="AN4656" s="440">
        <f t="shared" si="3122"/>
        <v>40.657477467773212</v>
      </c>
    </row>
    <row r="4657" spans="1:40" outlineLevel="2">
      <c r="A4657" s="882">
        <f>ROW()</f>
        <v>4657</v>
      </c>
      <c r="B4657" s="453"/>
      <c r="D4657" s="452" t="s">
        <v>31</v>
      </c>
      <c r="H4657" s="458"/>
      <c r="I4657" s="458"/>
      <c r="J4657" s="459"/>
      <c r="K4657" s="458"/>
      <c r="L4657" s="458"/>
      <c r="M4657" s="458"/>
      <c r="N4657" s="458"/>
      <c r="O4657" s="459"/>
      <c r="P4657" s="458"/>
      <c r="Q4657" s="458"/>
      <c r="R4657" s="458"/>
      <c r="S4657" s="463"/>
      <c r="T4657" s="458"/>
      <c r="U4657" s="439"/>
      <c r="V4657" s="439"/>
      <c r="W4657" s="439"/>
      <c r="X4657" s="440"/>
      <c r="Y4657" s="443"/>
      <c r="Z4657" s="439"/>
      <c r="AA4657" s="439"/>
      <c r="AB4657" s="439"/>
      <c r="AC4657" s="439"/>
      <c r="AD4657" s="440"/>
      <c r="AE4657" s="443"/>
      <c r="AF4657" s="439"/>
      <c r="AG4657" s="439"/>
      <c r="AH4657" s="439"/>
      <c r="AI4657" s="440"/>
      <c r="AJ4657" s="443"/>
      <c r="AK4657" s="439"/>
      <c r="AL4657" s="439"/>
      <c r="AM4657" s="439"/>
      <c r="AN4657" s="440">
        <f t="shared" si="3122"/>
        <v>0</v>
      </c>
    </row>
    <row r="4658" spans="1:40" outlineLevel="2">
      <c r="A4658" s="882">
        <f>ROW()</f>
        <v>4658</v>
      </c>
      <c r="B4658" s="453"/>
      <c r="D4658" s="452" t="s">
        <v>32</v>
      </c>
      <c r="H4658" s="458"/>
      <c r="I4658" s="458"/>
      <c r="J4658" s="459"/>
      <c r="K4658" s="458"/>
      <c r="L4658" s="458"/>
      <c r="M4658" s="458"/>
      <c r="N4658" s="458"/>
      <c r="O4658" s="459"/>
      <c r="P4658" s="458"/>
      <c r="Q4658" s="458"/>
      <c r="R4658" s="458"/>
      <c r="S4658" s="463"/>
      <c r="T4658" s="458"/>
      <c r="U4658" s="439"/>
      <c r="V4658" s="439"/>
      <c r="W4658" s="439"/>
      <c r="X4658" s="440"/>
      <c r="Y4658" s="443"/>
      <c r="Z4658" s="439"/>
      <c r="AA4658" s="439"/>
      <c r="AB4658" s="439"/>
      <c r="AC4658" s="439"/>
      <c r="AD4658" s="440"/>
      <c r="AE4658" s="443"/>
      <c r="AF4658" s="439"/>
      <c r="AG4658" s="439"/>
      <c r="AH4658" s="439"/>
      <c r="AI4658" s="440"/>
      <c r="AJ4658" s="443"/>
      <c r="AK4658" s="439"/>
      <c r="AL4658" s="439"/>
      <c r="AM4658" s="439"/>
      <c r="AN4658" s="440">
        <f t="shared" si="3122"/>
        <v>2.1786864140005622</v>
      </c>
    </row>
    <row r="4659" spans="1:40" outlineLevel="2">
      <c r="A4659" s="882">
        <f>ROW()</f>
        <v>4659</v>
      </c>
      <c r="B4659" s="453"/>
      <c r="D4659" s="452" t="s">
        <v>33</v>
      </c>
      <c r="H4659" s="458"/>
      <c r="I4659" s="458"/>
      <c r="J4659" s="459"/>
      <c r="K4659" s="458"/>
      <c r="L4659" s="458"/>
      <c r="M4659" s="458"/>
      <c r="N4659" s="458"/>
      <c r="O4659" s="459"/>
      <c r="P4659" s="458"/>
      <c r="Q4659" s="458"/>
      <c r="R4659" s="458"/>
      <c r="S4659" s="463"/>
      <c r="T4659" s="458"/>
      <c r="U4659" s="439"/>
      <c r="V4659" s="439"/>
      <c r="W4659" s="439"/>
      <c r="X4659" s="440"/>
      <c r="Y4659" s="443"/>
      <c r="Z4659" s="439"/>
      <c r="AA4659" s="439"/>
      <c r="AB4659" s="439"/>
      <c r="AC4659" s="439"/>
      <c r="AD4659" s="440"/>
      <c r="AE4659" s="443"/>
      <c r="AF4659" s="439"/>
      <c r="AG4659" s="439"/>
      <c r="AH4659" s="439"/>
      <c r="AI4659" s="440"/>
      <c r="AJ4659" s="443"/>
      <c r="AK4659" s="439"/>
      <c r="AL4659" s="439"/>
      <c r="AM4659" s="439"/>
      <c r="AN4659" s="440">
        <f t="shared" si="3122"/>
        <v>0</v>
      </c>
    </row>
    <row r="4660" spans="1:40" outlineLevel="2">
      <c r="A4660" s="882">
        <f>ROW()</f>
        <v>4660</v>
      </c>
      <c r="B4660" s="453"/>
      <c r="D4660" s="452" t="s">
        <v>27</v>
      </c>
      <c r="H4660" s="458"/>
      <c r="I4660" s="458"/>
      <c r="J4660" s="459"/>
      <c r="K4660" s="458"/>
      <c r="L4660" s="458"/>
      <c r="M4660" s="458"/>
      <c r="N4660" s="458"/>
      <c r="O4660" s="459"/>
      <c r="P4660" s="458"/>
      <c r="Q4660" s="458"/>
      <c r="R4660" s="458"/>
      <c r="S4660" s="463"/>
      <c r="T4660" s="458"/>
      <c r="U4660" s="439"/>
      <c r="V4660" s="439"/>
      <c r="W4660" s="439"/>
      <c r="X4660" s="440"/>
      <c r="Y4660" s="443"/>
      <c r="Z4660" s="439"/>
      <c r="AA4660" s="439"/>
      <c r="AB4660" s="439"/>
      <c r="AC4660" s="439"/>
      <c r="AD4660" s="440"/>
      <c r="AE4660" s="443"/>
      <c r="AF4660" s="439"/>
      <c r="AG4660" s="439"/>
      <c r="AH4660" s="439"/>
      <c r="AI4660" s="440"/>
      <c r="AJ4660" s="443"/>
      <c r="AK4660" s="439"/>
      <c r="AL4660" s="439"/>
      <c r="AM4660" s="439"/>
      <c r="AN4660" s="440">
        <f t="shared" si="3122"/>
        <v>0.44048017822866498</v>
      </c>
    </row>
    <row r="4661" spans="1:40" outlineLevel="2">
      <c r="A4661" s="882">
        <f>ROW()</f>
        <v>4661</v>
      </c>
      <c r="B4661" s="453"/>
      <c r="D4661" s="452" t="s">
        <v>34</v>
      </c>
      <c r="H4661" s="458"/>
      <c r="I4661" s="458"/>
      <c r="J4661" s="459"/>
      <c r="K4661" s="458"/>
      <c r="L4661" s="458"/>
      <c r="M4661" s="458"/>
      <c r="N4661" s="458"/>
      <c r="O4661" s="459"/>
      <c r="P4661" s="458"/>
      <c r="Q4661" s="458"/>
      <c r="R4661" s="458"/>
      <c r="S4661" s="463"/>
      <c r="T4661" s="458"/>
      <c r="U4661" s="439"/>
      <c r="V4661" s="439"/>
      <c r="W4661" s="439"/>
      <c r="X4661" s="440"/>
      <c r="Y4661" s="443"/>
      <c r="Z4661" s="439"/>
      <c r="AA4661" s="439"/>
      <c r="AB4661" s="439"/>
      <c r="AC4661" s="439"/>
      <c r="AD4661" s="440"/>
      <c r="AE4661" s="443"/>
      <c r="AF4661" s="439"/>
      <c r="AG4661" s="439"/>
      <c r="AH4661" s="439"/>
      <c r="AI4661" s="440"/>
      <c r="AJ4661" s="443"/>
      <c r="AK4661" s="439"/>
      <c r="AL4661" s="439"/>
      <c r="AM4661" s="439"/>
      <c r="AN4661" s="440">
        <f t="shared" si="3122"/>
        <v>37.995552877679359</v>
      </c>
    </row>
    <row r="4662" spans="1:40" outlineLevel="2">
      <c r="A4662" s="882">
        <f>ROW()</f>
        <v>4662</v>
      </c>
      <c r="B4662" s="453"/>
      <c r="D4662" s="452" t="s">
        <v>35</v>
      </c>
      <c r="H4662" s="458"/>
      <c r="I4662" s="458"/>
      <c r="J4662" s="459"/>
      <c r="K4662" s="458"/>
      <c r="L4662" s="458"/>
      <c r="M4662" s="458"/>
      <c r="N4662" s="458"/>
      <c r="O4662" s="459"/>
      <c r="P4662" s="458"/>
      <c r="Q4662" s="458"/>
      <c r="R4662" s="458"/>
      <c r="S4662" s="463"/>
      <c r="T4662" s="458"/>
      <c r="U4662" s="439"/>
      <c r="V4662" s="439"/>
      <c r="W4662" s="439"/>
      <c r="X4662" s="440"/>
      <c r="Y4662" s="443"/>
      <c r="Z4662" s="439"/>
      <c r="AA4662" s="439"/>
      <c r="AB4662" s="439"/>
      <c r="AC4662" s="439"/>
      <c r="AD4662" s="440"/>
      <c r="AE4662" s="443"/>
      <c r="AF4662" s="439"/>
      <c r="AG4662" s="439"/>
      <c r="AH4662" s="439"/>
      <c r="AI4662" s="440"/>
      <c r="AJ4662" s="443"/>
      <c r="AK4662" s="439"/>
      <c r="AL4662" s="439"/>
      <c r="AM4662" s="439"/>
      <c r="AN4662" s="440">
        <f t="shared" si="3122"/>
        <v>0.92671503170376601</v>
      </c>
    </row>
    <row r="4663" spans="1:40" outlineLevel="2">
      <c r="A4663" s="882">
        <f>ROW()</f>
        <v>4663</v>
      </c>
      <c r="B4663" s="453"/>
      <c r="D4663" s="452" t="s">
        <v>302</v>
      </c>
      <c r="H4663" s="458"/>
      <c r="I4663" s="458"/>
      <c r="J4663" s="459"/>
      <c r="K4663" s="458"/>
      <c r="L4663" s="458"/>
      <c r="M4663" s="458"/>
      <c r="N4663" s="458"/>
      <c r="O4663" s="459"/>
      <c r="P4663" s="458"/>
      <c r="Q4663" s="458"/>
      <c r="R4663" s="458"/>
      <c r="S4663" s="463"/>
      <c r="T4663" s="458"/>
      <c r="U4663" s="439"/>
      <c r="V4663" s="439"/>
      <c r="W4663" s="439"/>
      <c r="X4663" s="440"/>
      <c r="Y4663" s="443"/>
      <c r="Z4663" s="439"/>
      <c r="AA4663" s="439"/>
      <c r="AB4663" s="439"/>
      <c r="AC4663" s="439"/>
      <c r="AD4663" s="440"/>
      <c r="AE4663" s="443"/>
      <c r="AF4663" s="439"/>
      <c r="AG4663" s="439"/>
      <c r="AH4663" s="439"/>
      <c r="AI4663" s="440"/>
      <c r="AJ4663" s="443"/>
      <c r="AK4663" s="439"/>
      <c r="AL4663" s="439"/>
      <c r="AM4663" s="439"/>
      <c r="AN4663" s="440">
        <f t="shared" si="3122"/>
        <v>2.4136360821728773</v>
      </c>
    </row>
    <row r="4664" spans="1:40" outlineLevel="2">
      <c r="A4664" s="882">
        <f>ROW()</f>
        <v>4664</v>
      </c>
      <c r="B4664" s="453"/>
      <c r="D4664" s="452" t="s">
        <v>36</v>
      </c>
      <c r="H4664" s="458"/>
      <c r="I4664" s="458"/>
      <c r="J4664" s="459"/>
      <c r="K4664" s="458"/>
      <c r="L4664" s="458"/>
      <c r="M4664" s="458"/>
      <c r="N4664" s="458"/>
      <c r="O4664" s="459"/>
      <c r="P4664" s="458"/>
      <c r="Q4664" s="458"/>
      <c r="R4664" s="458"/>
      <c r="S4664" s="463"/>
      <c r="T4664" s="458"/>
      <c r="U4664" s="439"/>
      <c r="V4664" s="439"/>
      <c r="W4664" s="439"/>
      <c r="X4664" s="440"/>
      <c r="Y4664" s="443"/>
      <c r="Z4664" s="439"/>
      <c r="AA4664" s="439"/>
      <c r="AB4664" s="439"/>
      <c r="AC4664" s="439"/>
      <c r="AD4664" s="440"/>
      <c r="AE4664" s="443"/>
      <c r="AF4664" s="439"/>
      <c r="AG4664" s="439"/>
      <c r="AH4664" s="439"/>
      <c r="AI4664" s="440"/>
      <c r="AJ4664" s="443"/>
      <c r="AK4664" s="439"/>
      <c r="AL4664" s="439"/>
      <c r="AM4664" s="439"/>
      <c r="AN4664" s="440">
        <f t="shared" si="3122"/>
        <v>4.0969273641353077</v>
      </c>
    </row>
    <row r="4665" spans="1:40" outlineLevel="2">
      <c r="A4665" s="882">
        <f>ROW()</f>
        <v>4665</v>
      </c>
      <c r="B4665" s="453"/>
      <c r="D4665" s="452" t="s">
        <v>583</v>
      </c>
      <c r="H4665" s="458"/>
      <c r="I4665" s="458"/>
      <c r="J4665" s="459"/>
      <c r="K4665" s="458"/>
      <c r="L4665" s="458"/>
      <c r="M4665" s="458"/>
      <c r="N4665" s="458"/>
      <c r="O4665" s="459"/>
      <c r="P4665" s="458"/>
      <c r="Q4665" s="458"/>
      <c r="R4665" s="458"/>
      <c r="S4665" s="463"/>
      <c r="T4665" s="458"/>
      <c r="U4665" s="439"/>
      <c r="V4665" s="439"/>
      <c r="W4665" s="439"/>
      <c r="X4665" s="440"/>
      <c r="Y4665" s="443"/>
      <c r="Z4665" s="439"/>
      <c r="AA4665" s="439"/>
      <c r="AB4665" s="439"/>
      <c r="AC4665" s="439"/>
      <c r="AD4665" s="440"/>
      <c r="AE4665" s="443"/>
      <c r="AF4665" s="439"/>
      <c r="AG4665" s="439"/>
      <c r="AH4665" s="439"/>
      <c r="AI4665" s="440"/>
      <c r="AJ4665" s="443"/>
      <c r="AK4665" s="439"/>
      <c r="AL4665" s="439"/>
      <c r="AM4665" s="439"/>
      <c r="AN4665" s="440">
        <f>AM4755</f>
        <v>1.5744290226615425</v>
      </c>
    </row>
    <row r="4666" spans="1:40" outlineLevel="2">
      <c r="A4666" s="882">
        <f>ROW()</f>
        <v>4666</v>
      </c>
      <c r="B4666" s="453"/>
      <c r="D4666" s="452" t="s">
        <v>81</v>
      </c>
      <c r="H4666" s="458"/>
      <c r="I4666" s="458"/>
      <c r="J4666" s="459"/>
      <c r="K4666" s="458"/>
      <c r="L4666" s="458"/>
      <c r="M4666" s="458"/>
      <c r="N4666" s="458"/>
      <c r="O4666" s="459"/>
      <c r="P4666" s="458"/>
      <c r="Q4666" s="458"/>
      <c r="R4666" s="458"/>
      <c r="S4666" s="463"/>
      <c r="T4666" s="458"/>
      <c r="U4666" s="439"/>
      <c r="V4666" s="439"/>
      <c r="W4666" s="439"/>
      <c r="X4666" s="440"/>
      <c r="Y4666" s="443"/>
      <c r="Z4666" s="439"/>
      <c r="AA4666" s="439"/>
      <c r="AB4666" s="439"/>
      <c r="AC4666" s="439"/>
      <c r="AD4666" s="440"/>
      <c r="AE4666" s="443"/>
      <c r="AF4666" s="439"/>
      <c r="AG4666" s="439"/>
      <c r="AH4666" s="439"/>
      <c r="AI4666" s="440"/>
      <c r="AJ4666" s="443"/>
      <c r="AK4666" s="439"/>
      <c r="AL4666" s="439"/>
      <c r="AM4666" s="439"/>
      <c r="AN4666" s="440">
        <f>AM4756</f>
        <v>0</v>
      </c>
    </row>
    <row r="4667" spans="1:40" outlineLevel="2">
      <c r="A4667" s="882">
        <f>ROW()</f>
        <v>4667</v>
      </c>
      <c r="B4667" s="453"/>
      <c r="D4667" s="452" t="s">
        <v>28</v>
      </c>
      <c r="H4667" s="458"/>
      <c r="I4667" s="458"/>
      <c r="J4667" s="459"/>
      <c r="K4667" s="458"/>
      <c r="L4667" s="458"/>
      <c r="M4667" s="458"/>
      <c r="N4667" s="458"/>
      <c r="O4667" s="459"/>
      <c r="P4667" s="458"/>
      <c r="Q4667" s="458"/>
      <c r="R4667" s="458"/>
      <c r="S4667" s="463"/>
      <c r="T4667" s="458"/>
      <c r="U4667" s="439"/>
      <c r="V4667" s="439"/>
      <c r="W4667" s="439"/>
      <c r="X4667" s="440"/>
      <c r="Y4667" s="443"/>
      <c r="Z4667" s="439"/>
      <c r="AA4667" s="439"/>
      <c r="AB4667" s="439"/>
      <c r="AC4667" s="439"/>
      <c r="AD4667" s="440"/>
      <c r="AE4667" s="443"/>
      <c r="AF4667" s="439"/>
      <c r="AG4667" s="439"/>
      <c r="AH4667" s="439"/>
      <c r="AI4667" s="440"/>
      <c r="AJ4667" s="443"/>
      <c r="AK4667" s="439"/>
      <c r="AL4667" s="439"/>
      <c r="AM4667" s="439"/>
      <c r="AN4667" s="440">
        <f>AM4757</f>
        <v>0</v>
      </c>
    </row>
    <row r="4668" spans="1:40" outlineLevel="2">
      <c r="A4668" s="882">
        <f>ROW()</f>
        <v>4668</v>
      </c>
      <c r="B4668" s="453"/>
      <c r="D4668" s="456" t="s">
        <v>443</v>
      </c>
      <c r="E4668" s="456"/>
      <c r="F4668" s="456"/>
      <c r="G4668" s="456"/>
      <c r="H4668" s="460"/>
      <c r="I4668" s="460"/>
      <c r="J4668" s="461"/>
      <c r="K4668" s="460"/>
      <c r="L4668" s="460"/>
      <c r="M4668" s="460"/>
      <c r="N4668" s="460"/>
      <c r="O4668" s="461"/>
      <c r="P4668" s="460"/>
      <c r="Q4668" s="460"/>
      <c r="R4668" s="460"/>
      <c r="S4668" s="465"/>
      <c r="T4668" s="460"/>
      <c r="U4668" s="441"/>
      <c r="V4668" s="441"/>
      <c r="W4668" s="441"/>
      <c r="X4668" s="442"/>
      <c r="Y4668" s="462"/>
      <c r="Z4668" s="441"/>
      <c r="AA4668" s="441"/>
      <c r="AB4668" s="441"/>
      <c r="AC4668" s="441"/>
      <c r="AD4668" s="442"/>
      <c r="AE4668" s="462"/>
      <c r="AF4668" s="441"/>
      <c r="AG4668" s="441"/>
      <c r="AH4668" s="441"/>
      <c r="AI4668" s="442"/>
      <c r="AJ4668" s="462"/>
      <c r="AK4668" s="441"/>
      <c r="AL4668" s="441"/>
      <c r="AM4668" s="441"/>
      <c r="AN4668" s="442">
        <f>AM4758</f>
        <v>0</v>
      </c>
    </row>
    <row r="4669" spans="1:40" outlineLevel="2">
      <c r="A4669" s="882">
        <f>ROW()</f>
        <v>4669</v>
      </c>
      <c r="B4669" s="453"/>
      <c r="D4669" s="452" t="s">
        <v>24</v>
      </c>
      <c r="H4669" s="458"/>
      <c r="I4669" s="458"/>
      <c r="J4669" s="459"/>
      <c r="K4669" s="458"/>
      <c r="L4669" s="458"/>
      <c r="M4669" s="458"/>
      <c r="N4669" s="458"/>
      <c r="O4669" s="459"/>
      <c r="P4669" s="458"/>
      <c r="Q4669" s="458"/>
      <c r="R4669" s="458"/>
      <c r="S4669" s="463"/>
      <c r="T4669" s="458"/>
      <c r="U4669" s="439"/>
      <c r="V4669" s="439"/>
      <c r="W4669" s="439"/>
      <c r="X4669" s="440"/>
      <c r="Y4669" s="443"/>
      <c r="Z4669" s="439"/>
      <c r="AA4669" s="439"/>
      <c r="AB4669" s="439"/>
      <c r="AC4669" s="439"/>
      <c r="AD4669" s="440"/>
      <c r="AE4669" s="443"/>
      <c r="AF4669" s="439"/>
      <c r="AG4669" s="439"/>
      <c r="AH4669" s="439"/>
      <c r="AI4669" s="440"/>
      <c r="AJ4669" s="443"/>
      <c r="AK4669" s="439"/>
      <c r="AL4669" s="439"/>
      <c r="AM4669" s="439"/>
      <c r="AN4669" s="440">
        <f>SUM(AN4653:AN4668)</f>
        <v>95.013136034195796</v>
      </c>
    </row>
    <row r="4670" spans="1:40" outlineLevel="1">
      <c r="A4670" s="732" t="s">
        <v>59</v>
      </c>
      <c r="B4670" s="733"/>
      <c r="C4670" s="881"/>
      <c r="D4670" s="733"/>
      <c r="E4670" s="733"/>
      <c r="F4670" s="733"/>
      <c r="G4670" s="730"/>
      <c r="H4670" s="733"/>
      <c r="I4670" s="730"/>
      <c r="J4670" s="729"/>
      <c r="K4670" s="730"/>
      <c r="L4670" s="730"/>
      <c r="M4670" s="730"/>
      <c r="N4670" s="730"/>
      <c r="O4670" s="729"/>
      <c r="P4670" s="730"/>
      <c r="Q4670" s="730"/>
      <c r="R4670" s="730"/>
      <c r="S4670" s="731"/>
      <c r="T4670" s="730"/>
      <c r="U4670" s="730"/>
      <c r="V4670" s="730"/>
      <c r="W4670" s="730"/>
      <c r="X4670" s="731"/>
      <c r="Y4670" s="729"/>
      <c r="Z4670" s="730"/>
      <c r="AA4670" s="730"/>
      <c r="AB4670" s="730"/>
      <c r="AC4670" s="730"/>
      <c r="AD4670" s="731"/>
      <c r="AE4670" s="729"/>
      <c r="AF4670" s="730"/>
      <c r="AG4670" s="730"/>
      <c r="AH4670" s="730"/>
      <c r="AI4670" s="731"/>
      <c r="AJ4670" s="729"/>
      <c r="AK4670" s="730"/>
      <c r="AL4670" s="730"/>
      <c r="AM4670" s="730"/>
      <c r="AN4670" s="731"/>
    </row>
    <row r="4671" spans="1:40" outlineLevel="2">
      <c r="A4671" s="882">
        <f>ROW()</f>
        <v>4671</v>
      </c>
      <c r="B4671" s="453"/>
      <c r="D4671" s="452" t="s">
        <v>300</v>
      </c>
      <c r="H4671" s="458"/>
      <c r="I4671" s="458"/>
      <c r="J4671" s="443"/>
      <c r="K4671" s="439"/>
      <c r="L4671" s="439"/>
      <c r="M4671" s="439"/>
      <c r="N4671" s="439"/>
      <c r="O4671" s="443"/>
      <c r="P4671" s="439"/>
      <c r="Q4671" s="439"/>
      <c r="R4671" s="439"/>
      <c r="S4671" s="440"/>
      <c r="T4671" s="439"/>
      <c r="U4671" s="439"/>
      <c r="V4671" s="439"/>
      <c r="W4671" s="439"/>
      <c r="X4671" s="320"/>
      <c r="Y4671" s="443"/>
      <c r="Z4671" s="439"/>
      <c r="AA4671" s="157"/>
      <c r="AB4671" s="157"/>
      <c r="AC4671" s="157"/>
      <c r="AD4671" s="320"/>
      <c r="AE4671" s="443"/>
      <c r="AF4671" s="157"/>
      <c r="AG4671" s="157"/>
      <c r="AH4671" s="157"/>
      <c r="AI4671" s="313"/>
      <c r="AJ4671" s="443"/>
      <c r="AK4671" s="157"/>
      <c r="AL4671" s="157"/>
      <c r="AM4671" s="157">
        <f>AM$660</f>
        <v>4.7292315958405116</v>
      </c>
      <c r="AN4671" s="313"/>
    </row>
    <row r="4672" spans="1:40" outlineLevel="2">
      <c r="A4672" s="882">
        <f>ROW()</f>
        <v>4672</v>
      </c>
      <c r="B4672" s="453"/>
      <c r="D4672" s="452" t="s">
        <v>301</v>
      </c>
      <c r="H4672" s="458"/>
      <c r="I4672" s="458"/>
      <c r="J4672" s="443"/>
      <c r="K4672" s="439"/>
      <c r="L4672" s="439"/>
      <c r="M4672" s="439"/>
      <c r="N4672" s="439"/>
      <c r="O4672" s="443"/>
      <c r="P4672" s="439"/>
      <c r="Q4672" s="439"/>
      <c r="R4672" s="439"/>
      <c r="S4672" s="440"/>
      <c r="T4672" s="439"/>
      <c r="U4672" s="439"/>
      <c r="V4672" s="439"/>
      <c r="W4672" s="439"/>
      <c r="X4672" s="320"/>
      <c r="Y4672" s="443"/>
      <c r="Z4672" s="439"/>
      <c r="AA4672" s="157"/>
      <c r="AB4672" s="157"/>
      <c r="AC4672" s="157"/>
      <c r="AD4672" s="320"/>
      <c r="AE4672" s="443"/>
      <c r="AF4672" s="157"/>
      <c r="AG4672" s="157"/>
      <c r="AH4672" s="157"/>
      <c r="AI4672" s="313"/>
      <c r="AJ4672" s="443"/>
      <c r="AK4672" s="157"/>
      <c r="AL4672" s="157"/>
      <c r="AM4672" s="157">
        <f>AM$661</f>
        <v>0</v>
      </c>
      <c r="AN4672" s="313"/>
    </row>
    <row r="4673" spans="1:40" outlineLevel="2">
      <c r="A4673" s="882">
        <f>ROW()</f>
        <v>4673</v>
      </c>
      <c r="B4673" s="453"/>
      <c r="D4673" s="452" t="s">
        <v>29</v>
      </c>
      <c r="H4673" s="458"/>
      <c r="I4673" s="458"/>
      <c r="J4673" s="443"/>
      <c r="K4673" s="439"/>
      <c r="L4673" s="439"/>
      <c r="M4673" s="439"/>
      <c r="N4673" s="439"/>
      <c r="O4673" s="443"/>
      <c r="P4673" s="439"/>
      <c r="Q4673" s="439"/>
      <c r="R4673" s="439"/>
      <c r="S4673" s="440"/>
      <c r="T4673" s="439"/>
      <c r="U4673" s="439"/>
      <c r="V4673" s="439"/>
      <c r="W4673" s="439"/>
      <c r="X4673" s="320"/>
      <c r="Y4673" s="443"/>
      <c r="Z4673" s="439"/>
      <c r="AA4673" s="157"/>
      <c r="AB4673" s="157"/>
      <c r="AC4673" s="157"/>
      <c r="AD4673" s="320"/>
      <c r="AE4673" s="443"/>
      <c r="AF4673" s="157"/>
      <c r="AG4673" s="157"/>
      <c r="AH4673" s="157"/>
      <c r="AI4673" s="313"/>
      <c r="AJ4673" s="443"/>
      <c r="AK4673" s="157"/>
      <c r="AL4673" s="157"/>
      <c r="AM4673" s="157">
        <f>AM$662</f>
        <v>0</v>
      </c>
      <c r="AN4673" s="313"/>
    </row>
    <row r="4674" spans="1:40" outlineLevel="2">
      <c r="A4674" s="882">
        <f>ROW()</f>
        <v>4674</v>
      </c>
      <c r="B4674" s="453"/>
      <c r="D4674" s="452" t="s">
        <v>30</v>
      </c>
      <c r="H4674" s="458"/>
      <c r="I4674" s="458"/>
      <c r="J4674" s="443"/>
      <c r="K4674" s="439"/>
      <c r="L4674" s="439"/>
      <c r="M4674" s="439"/>
      <c r="N4674" s="439"/>
      <c r="O4674" s="443"/>
      <c r="P4674" s="439"/>
      <c r="Q4674" s="439"/>
      <c r="R4674" s="439"/>
      <c r="S4674" s="440"/>
      <c r="T4674" s="439"/>
      <c r="U4674" s="439"/>
      <c r="V4674" s="439"/>
      <c r="W4674" s="439"/>
      <c r="X4674" s="320"/>
      <c r="Y4674" s="443"/>
      <c r="Z4674" s="439"/>
      <c r="AA4674" s="157"/>
      <c r="AB4674" s="157"/>
      <c r="AC4674" s="157"/>
      <c r="AD4674" s="320"/>
      <c r="AE4674" s="443"/>
      <c r="AF4674" s="157"/>
      <c r="AG4674" s="157"/>
      <c r="AH4674" s="157"/>
      <c r="AI4674" s="313"/>
      <c r="AJ4674" s="443"/>
      <c r="AK4674" s="157"/>
      <c r="AL4674" s="157"/>
      <c r="AM4674" s="157">
        <f>AM$663</f>
        <v>40.657477467773212</v>
      </c>
      <c r="AN4674" s="313"/>
    </row>
    <row r="4675" spans="1:40" outlineLevel="2">
      <c r="A4675" s="882">
        <f>ROW()</f>
        <v>4675</v>
      </c>
      <c r="B4675" s="453"/>
      <c r="D4675" s="452" t="s">
        <v>31</v>
      </c>
      <c r="H4675" s="458"/>
      <c r="I4675" s="458"/>
      <c r="J4675" s="443"/>
      <c r="K4675" s="439"/>
      <c r="L4675" s="439"/>
      <c r="M4675" s="439"/>
      <c r="N4675" s="439"/>
      <c r="O4675" s="443"/>
      <c r="P4675" s="439"/>
      <c r="Q4675" s="439"/>
      <c r="R4675" s="439"/>
      <c r="S4675" s="440"/>
      <c r="T4675" s="439"/>
      <c r="U4675" s="439"/>
      <c r="V4675" s="439"/>
      <c r="W4675" s="439"/>
      <c r="X4675" s="320"/>
      <c r="Y4675" s="443"/>
      <c r="Z4675" s="439"/>
      <c r="AA4675" s="157"/>
      <c r="AB4675" s="157"/>
      <c r="AC4675" s="157"/>
      <c r="AD4675" s="320"/>
      <c r="AE4675" s="443"/>
      <c r="AF4675" s="157"/>
      <c r="AG4675" s="157"/>
      <c r="AH4675" s="157"/>
      <c r="AI4675" s="313"/>
      <c r="AJ4675" s="443"/>
      <c r="AK4675" s="157"/>
      <c r="AL4675" s="157"/>
      <c r="AM4675" s="157">
        <f>AM$664</f>
        <v>0</v>
      </c>
      <c r="AN4675" s="313"/>
    </row>
    <row r="4676" spans="1:40" outlineLevel="2">
      <c r="A4676" s="882">
        <f>ROW()</f>
        <v>4676</v>
      </c>
      <c r="B4676" s="453"/>
      <c r="D4676" s="452" t="s">
        <v>32</v>
      </c>
      <c r="H4676" s="458"/>
      <c r="I4676" s="458"/>
      <c r="J4676" s="443"/>
      <c r="K4676" s="439"/>
      <c r="L4676" s="439"/>
      <c r="M4676" s="439"/>
      <c r="N4676" s="439"/>
      <c r="O4676" s="443"/>
      <c r="P4676" s="439"/>
      <c r="Q4676" s="439"/>
      <c r="R4676" s="439"/>
      <c r="S4676" s="440"/>
      <c r="T4676" s="439"/>
      <c r="U4676" s="439"/>
      <c r="V4676" s="439"/>
      <c r="W4676" s="439"/>
      <c r="X4676" s="320"/>
      <c r="Y4676" s="443"/>
      <c r="Z4676" s="439"/>
      <c r="AA4676" s="157"/>
      <c r="AB4676" s="157"/>
      <c r="AC4676" s="157"/>
      <c r="AD4676" s="320"/>
      <c r="AE4676" s="443"/>
      <c r="AF4676" s="157"/>
      <c r="AG4676" s="157"/>
      <c r="AH4676" s="157"/>
      <c r="AI4676" s="313"/>
      <c r="AJ4676" s="443"/>
      <c r="AK4676" s="157"/>
      <c r="AL4676" s="157"/>
      <c r="AM4676" s="157">
        <f>AM$665</f>
        <v>2.1786864140005622</v>
      </c>
      <c r="AN4676" s="313"/>
    </row>
    <row r="4677" spans="1:40" outlineLevel="2">
      <c r="A4677" s="882">
        <f>ROW()</f>
        <v>4677</v>
      </c>
      <c r="B4677" s="453"/>
      <c r="D4677" s="452" t="s">
        <v>33</v>
      </c>
      <c r="H4677" s="458"/>
      <c r="I4677" s="458"/>
      <c r="J4677" s="443"/>
      <c r="K4677" s="439"/>
      <c r="L4677" s="439"/>
      <c r="M4677" s="439"/>
      <c r="N4677" s="439"/>
      <c r="O4677" s="443"/>
      <c r="P4677" s="439"/>
      <c r="Q4677" s="439"/>
      <c r="R4677" s="439"/>
      <c r="S4677" s="440"/>
      <c r="T4677" s="439"/>
      <c r="U4677" s="439"/>
      <c r="V4677" s="439"/>
      <c r="W4677" s="439"/>
      <c r="X4677" s="320"/>
      <c r="Y4677" s="443"/>
      <c r="Z4677" s="439"/>
      <c r="AA4677" s="157"/>
      <c r="AB4677" s="157"/>
      <c r="AC4677" s="157"/>
      <c r="AD4677" s="320"/>
      <c r="AE4677" s="443"/>
      <c r="AF4677" s="157"/>
      <c r="AG4677" s="157"/>
      <c r="AH4677" s="157"/>
      <c r="AI4677" s="313"/>
      <c r="AJ4677" s="443"/>
      <c r="AK4677" s="157"/>
      <c r="AL4677" s="157"/>
      <c r="AM4677" s="157">
        <f>AM$666</f>
        <v>0</v>
      </c>
      <c r="AN4677" s="313"/>
    </row>
    <row r="4678" spans="1:40" outlineLevel="2">
      <c r="A4678" s="882">
        <f>ROW()</f>
        <v>4678</v>
      </c>
      <c r="B4678" s="453"/>
      <c r="D4678" s="452" t="s">
        <v>27</v>
      </c>
      <c r="H4678" s="458"/>
      <c r="I4678" s="458"/>
      <c r="J4678" s="443"/>
      <c r="K4678" s="439"/>
      <c r="L4678" s="439"/>
      <c r="M4678" s="439"/>
      <c r="N4678" s="439"/>
      <c r="O4678" s="443"/>
      <c r="P4678" s="439"/>
      <c r="Q4678" s="439"/>
      <c r="R4678" s="439"/>
      <c r="S4678" s="440"/>
      <c r="T4678" s="439"/>
      <c r="U4678" s="439"/>
      <c r="V4678" s="439"/>
      <c r="W4678" s="439"/>
      <c r="X4678" s="320"/>
      <c r="Y4678" s="443"/>
      <c r="Z4678" s="439"/>
      <c r="AA4678" s="157"/>
      <c r="AB4678" s="157"/>
      <c r="AC4678" s="157"/>
      <c r="AD4678" s="320"/>
      <c r="AE4678" s="443"/>
      <c r="AF4678" s="157"/>
      <c r="AG4678" s="157"/>
      <c r="AH4678" s="157"/>
      <c r="AI4678" s="313"/>
      <c r="AJ4678" s="443"/>
      <c r="AK4678" s="157"/>
      <c r="AL4678" s="157"/>
      <c r="AM4678" s="157">
        <f>AM$667</f>
        <v>0.44048017822866498</v>
      </c>
      <c r="AN4678" s="313"/>
    </row>
    <row r="4679" spans="1:40" outlineLevel="2">
      <c r="A4679" s="882">
        <f>ROW()</f>
        <v>4679</v>
      </c>
      <c r="B4679" s="453"/>
      <c r="D4679" s="452" t="s">
        <v>34</v>
      </c>
      <c r="H4679" s="458"/>
      <c r="I4679" s="458"/>
      <c r="J4679" s="443"/>
      <c r="K4679" s="439"/>
      <c r="L4679" s="439"/>
      <c r="M4679" s="439"/>
      <c r="N4679" s="439"/>
      <c r="O4679" s="443"/>
      <c r="P4679" s="439"/>
      <c r="Q4679" s="439"/>
      <c r="R4679" s="439"/>
      <c r="S4679" s="440"/>
      <c r="T4679" s="439"/>
      <c r="U4679" s="439"/>
      <c r="V4679" s="439"/>
      <c r="W4679" s="439"/>
      <c r="X4679" s="320"/>
      <c r="Y4679" s="443"/>
      <c r="Z4679" s="439"/>
      <c r="AA4679" s="157"/>
      <c r="AB4679" s="157"/>
      <c r="AC4679" s="157"/>
      <c r="AD4679" s="320"/>
      <c r="AE4679" s="443"/>
      <c r="AF4679" s="157"/>
      <c r="AG4679" s="157"/>
      <c r="AH4679" s="157"/>
      <c r="AI4679" s="313"/>
      <c r="AJ4679" s="443"/>
      <c r="AK4679" s="157"/>
      <c r="AL4679" s="157"/>
      <c r="AM4679" s="157">
        <f>AM$668</f>
        <v>37.995552877679359</v>
      </c>
      <c r="AN4679" s="313"/>
    </row>
    <row r="4680" spans="1:40" outlineLevel="2">
      <c r="A4680" s="882">
        <f>ROW()</f>
        <v>4680</v>
      </c>
      <c r="B4680" s="453"/>
      <c r="D4680" s="452" t="s">
        <v>35</v>
      </c>
      <c r="H4680" s="458"/>
      <c r="I4680" s="458"/>
      <c r="J4680" s="443"/>
      <c r="K4680" s="439"/>
      <c r="L4680" s="439"/>
      <c r="M4680" s="439"/>
      <c r="N4680" s="439"/>
      <c r="O4680" s="443"/>
      <c r="P4680" s="439"/>
      <c r="Q4680" s="439"/>
      <c r="R4680" s="439"/>
      <c r="S4680" s="440"/>
      <c r="T4680" s="439"/>
      <c r="U4680" s="439"/>
      <c r="V4680" s="439"/>
      <c r="W4680" s="439"/>
      <c r="X4680" s="320"/>
      <c r="Y4680" s="443"/>
      <c r="Z4680" s="439"/>
      <c r="AA4680" s="157"/>
      <c r="AB4680" s="157"/>
      <c r="AC4680" s="157"/>
      <c r="AD4680" s="320"/>
      <c r="AE4680" s="443"/>
      <c r="AF4680" s="157"/>
      <c r="AG4680" s="157"/>
      <c r="AH4680" s="157"/>
      <c r="AI4680" s="313"/>
      <c r="AJ4680" s="443"/>
      <c r="AK4680" s="157"/>
      <c r="AL4680" s="157"/>
      <c r="AM4680" s="157">
        <f>AM$669</f>
        <v>0.92671503170376601</v>
      </c>
      <c r="AN4680" s="313"/>
    </row>
    <row r="4681" spans="1:40" outlineLevel="2">
      <c r="A4681" s="882">
        <f>ROW()</f>
        <v>4681</v>
      </c>
      <c r="B4681" s="453"/>
      <c r="D4681" s="452" t="s">
        <v>302</v>
      </c>
      <c r="H4681" s="458"/>
      <c r="I4681" s="458"/>
      <c r="J4681" s="443"/>
      <c r="K4681" s="439"/>
      <c r="L4681" s="439"/>
      <c r="M4681" s="439"/>
      <c r="N4681" s="439"/>
      <c r="O4681" s="443"/>
      <c r="P4681" s="439"/>
      <c r="Q4681" s="439"/>
      <c r="R4681" s="439"/>
      <c r="S4681" s="440"/>
      <c r="T4681" s="439"/>
      <c r="U4681" s="439"/>
      <c r="V4681" s="439"/>
      <c r="W4681" s="439"/>
      <c r="X4681" s="320"/>
      <c r="Y4681" s="443"/>
      <c r="Z4681" s="439"/>
      <c r="AA4681" s="157"/>
      <c r="AB4681" s="157"/>
      <c r="AC4681" s="157"/>
      <c r="AD4681" s="320"/>
      <c r="AE4681" s="443"/>
      <c r="AF4681" s="157"/>
      <c r="AG4681" s="157"/>
      <c r="AH4681" s="157"/>
      <c r="AI4681" s="313"/>
      <c r="AJ4681" s="443"/>
      <c r="AK4681" s="157"/>
      <c r="AL4681" s="157"/>
      <c r="AM4681" s="157">
        <f>AM$670</f>
        <v>2.4136360821728773</v>
      </c>
      <c r="AN4681" s="313"/>
    </row>
    <row r="4682" spans="1:40" outlineLevel="2">
      <c r="A4682" s="882">
        <f>ROW()</f>
        <v>4682</v>
      </c>
      <c r="B4682" s="453"/>
      <c r="D4682" s="452" t="s">
        <v>36</v>
      </c>
      <c r="H4682" s="458"/>
      <c r="I4682" s="458"/>
      <c r="J4682" s="443"/>
      <c r="K4682" s="439"/>
      <c r="L4682" s="439"/>
      <c r="M4682" s="439"/>
      <c r="N4682" s="439"/>
      <c r="O4682" s="443"/>
      <c r="P4682" s="439"/>
      <c r="Q4682" s="439"/>
      <c r="R4682" s="439"/>
      <c r="S4682" s="440"/>
      <c r="T4682" s="439"/>
      <c r="U4682" s="439"/>
      <c r="V4682" s="439"/>
      <c r="W4682" s="439"/>
      <c r="X4682" s="320"/>
      <c r="Y4682" s="443"/>
      <c r="Z4682" s="439"/>
      <c r="AA4682" s="157"/>
      <c r="AB4682" s="157"/>
      <c r="AC4682" s="157"/>
      <c r="AD4682" s="320"/>
      <c r="AE4682" s="443"/>
      <c r="AF4682" s="157"/>
      <c r="AG4682" s="157"/>
      <c r="AH4682" s="157"/>
      <c r="AI4682" s="313"/>
      <c r="AJ4682" s="443"/>
      <c r="AK4682" s="157"/>
      <c r="AL4682" s="157"/>
      <c r="AM4682" s="157">
        <f>AM$671</f>
        <v>4.0969273641353077</v>
      </c>
      <c r="AN4682" s="313"/>
    </row>
    <row r="4683" spans="1:40" outlineLevel="2">
      <c r="A4683" s="882">
        <f>ROW()</f>
        <v>4683</v>
      </c>
      <c r="B4683" s="453"/>
      <c r="D4683" s="452" t="s">
        <v>583</v>
      </c>
      <c r="H4683" s="458"/>
      <c r="I4683" s="458"/>
      <c r="J4683" s="443"/>
      <c r="K4683" s="439"/>
      <c r="L4683" s="439"/>
      <c r="M4683" s="439"/>
      <c r="N4683" s="439"/>
      <c r="O4683" s="443"/>
      <c r="P4683" s="439"/>
      <c r="Q4683" s="439"/>
      <c r="R4683" s="439"/>
      <c r="S4683" s="440"/>
      <c r="T4683" s="439"/>
      <c r="U4683" s="439"/>
      <c r="V4683" s="439"/>
      <c r="W4683" s="439"/>
      <c r="X4683" s="320"/>
      <c r="Y4683" s="443"/>
      <c r="Z4683" s="439"/>
      <c r="AA4683" s="157"/>
      <c r="AB4683" s="157"/>
      <c r="AC4683" s="157"/>
      <c r="AD4683" s="320"/>
      <c r="AE4683" s="443"/>
      <c r="AF4683" s="157"/>
      <c r="AG4683" s="157"/>
      <c r="AH4683" s="157"/>
      <c r="AI4683" s="313"/>
      <c r="AJ4683" s="443"/>
      <c r="AK4683" s="157"/>
      <c r="AL4683" s="157"/>
      <c r="AM4683" s="157">
        <f>AM$672</f>
        <v>1.5744290226615425</v>
      </c>
      <c r="AN4683" s="313"/>
    </row>
    <row r="4684" spans="1:40" outlineLevel="2">
      <c r="A4684" s="882">
        <f>ROW()</f>
        <v>4684</v>
      </c>
      <c r="B4684" s="453"/>
      <c r="D4684" s="452" t="s">
        <v>81</v>
      </c>
      <c r="H4684" s="458"/>
      <c r="I4684" s="458"/>
      <c r="J4684" s="443"/>
      <c r="K4684" s="439"/>
      <c r="L4684" s="439"/>
      <c r="M4684" s="439"/>
      <c r="N4684" s="439"/>
      <c r="O4684" s="443"/>
      <c r="P4684" s="439"/>
      <c r="Q4684" s="439"/>
      <c r="R4684" s="439"/>
      <c r="S4684" s="440"/>
      <c r="T4684" s="439"/>
      <c r="U4684" s="439"/>
      <c r="V4684" s="439"/>
      <c r="W4684" s="439"/>
      <c r="X4684" s="320"/>
      <c r="Y4684" s="443"/>
      <c r="Z4684" s="439"/>
      <c r="AA4684" s="157"/>
      <c r="AB4684" s="157"/>
      <c r="AC4684" s="157"/>
      <c r="AD4684" s="320"/>
      <c r="AE4684" s="443"/>
      <c r="AF4684" s="157"/>
      <c r="AG4684" s="157"/>
      <c r="AH4684" s="157"/>
      <c r="AI4684" s="313"/>
      <c r="AJ4684" s="443"/>
      <c r="AK4684" s="157"/>
      <c r="AL4684" s="157"/>
      <c r="AM4684" s="157">
        <f>AM$673</f>
        <v>0</v>
      </c>
      <c r="AN4684" s="313"/>
    </row>
    <row r="4685" spans="1:40" outlineLevel="2">
      <c r="A4685" s="882">
        <f>ROW()</f>
        <v>4685</v>
      </c>
      <c r="B4685" s="453"/>
      <c r="D4685" s="452" t="s">
        <v>28</v>
      </c>
      <c r="H4685" s="458"/>
      <c r="I4685" s="458"/>
      <c r="J4685" s="443"/>
      <c r="K4685" s="439"/>
      <c r="L4685" s="439"/>
      <c r="M4685" s="439"/>
      <c r="N4685" s="439"/>
      <c r="O4685" s="443"/>
      <c r="P4685" s="439"/>
      <c r="Q4685" s="439"/>
      <c r="R4685" s="439"/>
      <c r="S4685" s="440"/>
      <c r="T4685" s="439"/>
      <c r="U4685" s="439"/>
      <c r="V4685" s="439"/>
      <c r="W4685" s="439"/>
      <c r="X4685" s="320"/>
      <c r="Y4685" s="443"/>
      <c r="Z4685" s="439"/>
      <c r="AA4685" s="157"/>
      <c r="AB4685" s="157"/>
      <c r="AC4685" s="157"/>
      <c r="AD4685" s="320"/>
      <c r="AE4685" s="443"/>
      <c r="AF4685" s="157"/>
      <c r="AG4685" s="157"/>
      <c r="AH4685" s="157"/>
      <c r="AI4685" s="313"/>
      <c r="AJ4685" s="443"/>
      <c r="AK4685" s="157"/>
      <c r="AL4685" s="157"/>
      <c r="AM4685" s="157">
        <f>AM$674</f>
        <v>0</v>
      </c>
      <c r="AN4685" s="313"/>
    </row>
    <row r="4686" spans="1:40" outlineLevel="2">
      <c r="A4686" s="882">
        <f>ROW()</f>
        <v>4686</v>
      </c>
      <c r="B4686" s="453"/>
      <c r="D4686" s="456" t="s">
        <v>443</v>
      </c>
      <c r="E4686" s="456"/>
      <c r="F4686" s="456"/>
      <c r="G4686" s="456"/>
      <c r="H4686" s="460"/>
      <c r="I4686" s="460"/>
      <c r="J4686" s="462"/>
      <c r="K4686" s="441"/>
      <c r="L4686" s="441"/>
      <c r="M4686" s="441"/>
      <c r="N4686" s="441"/>
      <c r="O4686" s="462"/>
      <c r="P4686" s="441"/>
      <c r="Q4686" s="441"/>
      <c r="R4686" s="441"/>
      <c r="S4686" s="442"/>
      <c r="T4686" s="441"/>
      <c r="U4686" s="441"/>
      <c r="V4686" s="441"/>
      <c r="W4686" s="441"/>
      <c r="X4686" s="321"/>
      <c r="Y4686" s="462"/>
      <c r="Z4686" s="441"/>
      <c r="AA4686" s="158"/>
      <c r="AB4686" s="158"/>
      <c r="AC4686" s="158"/>
      <c r="AD4686" s="321"/>
      <c r="AE4686" s="462"/>
      <c r="AF4686" s="158"/>
      <c r="AG4686" s="158"/>
      <c r="AH4686" s="158"/>
      <c r="AI4686" s="319"/>
      <c r="AJ4686" s="462"/>
      <c r="AK4686" s="158"/>
      <c r="AL4686" s="158"/>
      <c r="AM4686" s="158">
        <f>AM$675</f>
        <v>0</v>
      </c>
      <c r="AN4686" s="319"/>
    </row>
    <row r="4687" spans="1:40" outlineLevel="2">
      <c r="A4687" s="882">
        <f>ROW()</f>
        <v>4687</v>
      </c>
      <c r="B4687" s="453"/>
      <c r="D4687" s="452" t="s">
        <v>24</v>
      </c>
      <c r="H4687" s="458"/>
      <c r="I4687" s="458"/>
      <c r="J4687" s="443"/>
      <c r="K4687" s="439"/>
      <c r="L4687" s="439"/>
      <c r="M4687" s="439"/>
      <c r="N4687" s="439"/>
      <c r="O4687" s="443"/>
      <c r="P4687" s="439"/>
      <c r="Q4687" s="439"/>
      <c r="R4687" s="439"/>
      <c r="S4687" s="440"/>
      <c r="T4687" s="439"/>
      <c r="U4687" s="439"/>
      <c r="V4687" s="439"/>
      <c r="W4687" s="439"/>
      <c r="X4687" s="440"/>
      <c r="Y4687" s="443"/>
      <c r="Z4687" s="439"/>
      <c r="AA4687" s="439"/>
      <c r="AB4687" s="439"/>
      <c r="AC4687" s="439"/>
      <c r="AD4687" s="440"/>
      <c r="AE4687" s="443"/>
      <c r="AF4687" s="439"/>
      <c r="AG4687" s="439"/>
      <c r="AH4687" s="439"/>
      <c r="AI4687" s="313"/>
      <c r="AJ4687" s="443"/>
      <c r="AK4687" s="439"/>
      <c r="AL4687" s="439"/>
      <c r="AM4687" s="439">
        <f>SUM(AM4671:AM4686)</f>
        <v>95.013136034195796</v>
      </c>
      <c r="AN4687" s="313"/>
    </row>
    <row r="4688" spans="1:40" outlineLevel="1">
      <c r="A4688" s="732" t="s">
        <v>238</v>
      </c>
      <c r="B4688" s="733"/>
      <c r="C4688" s="881"/>
      <c r="D4688" s="733"/>
      <c r="E4688" s="733"/>
      <c r="F4688" s="733"/>
      <c r="G4688" s="730"/>
      <c r="H4688" s="733"/>
      <c r="I4688" s="730"/>
      <c r="J4688" s="729"/>
      <c r="K4688" s="730"/>
      <c r="L4688" s="730"/>
      <c r="M4688" s="730"/>
      <c r="N4688" s="730"/>
      <c r="O4688" s="729"/>
      <c r="P4688" s="730"/>
      <c r="Q4688" s="730"/>
      <c r="R4688" s="730"/>
      <c r="S4688" s="731"/>
      <c r="T4688" s="730"/>
      <c r="U4688" s="730"/>
      <c r="V4688" s="730"/>
      <c r="W4688" s="730"/>
      <c r="X4688" s="731"/>
      <c r="Y4688" s="729"/>
      <c r="Z4688" s="730"/>
      <c r="AA4688" s="730"/>
      <c r="AB4688" s="730"/>
      <c r="AC4688" s="730"/>
      <c r="AD4688" s="731"/>
      <c r="AE4688" s="729"/>
      <c r="AF4688" s="730"/>
      <c r="AG4688" s="730"/>
      <c r="AH4688" s="730"/>
      <c r="AI4688" s="731"/>
      <c r="AJ4688" s="729"/>
      <c r="AK4688" s="730"/>
      <c r="AL4688" s="730"/>
      <c r="AM4688" s="730"/>
      <c r="AN4688" s="731"/>
    </row>
    <row r="4689" spans="1:40" outlineLevel="2">
      <c r="A4689" s="882">
        <f>ROW()</f>
        <v>4689</v>
      </c>
      <c r="B4689" s="453"/>
      <c r="D4689" s="1205" t="s">
        <v>300</v>
      </c>
      <c r="E4689" s="1205"/>
      <c r="F4689" s="1205"/>
      <c r="G4689" s="1205"/>
      <c r="H4689" s="4"/>
      <c r="I4689" s="4"/>
      <c r="J4689" s="329"/>
      <c r="K4689" s="4"/>
      <c r="L4689" s="4"/>
      <c r="M4689" s="4"/>
      <c r="N4689" s="4"/>
      <c r="O4689" s="329"/>
      <c r="P4689" s="4"/>
      <c r="Q4689" s="4"/>
      <c r="R4689" s="4"/>
      <c r="S4689" s="316"/>
      <c r="T4689" s="53"/>
      <c r="U4689" s="53"/>
      <c r="V4689" s="53"/>
      <c r="W4689" s="53"/>
      <c r="X4689" s="44"/>
      <c r="Y4689" s="252"/>
      <c r="Z4689" s="53"/>
      <c r="AA4689" s="53"/>
      <c r="AB4689" s="53"/>
      <c r="AC4689" s="53"/>
      <c r="AD4689" s="44"/>
      <c r="AE4689" s="252"/>
      <c r="AF4689" s="53"/>
      <c r="AG4689" s="53"/>
      <c r="AH4689" s="53"/>
      <c r="AI4689" s="44"/>
      <c r="AJ4689" s="252"/>
      <c r="AK4689" s="53"/>
      <c r="AL4689" s="53"/>
      <c r="AM4689" s="53">
        <f>AM$678</f>
        <v>0</v>
      </c>
      <c r="AN4689" s="44"/>
    </row>
    <row r="4690" spans="1:40" outlineLevel="2">
      <c r="A4690" s="882">
        <f>ROW()</f>
        <v>4690</v>
      </c>
      <c r="B4690" s="453"/>
      <c r="D4690" s="1205" t="s">
        <v>301</v>
      </c>
      <c r="E4690" s="1205"/>
      <c r="F4690" s="1205"/>
      <c r="G4690" s="1205"/>
      <c r="H4690" s="4"/>
      <c r="I4690" s="4"/>
      <c r="J4690" s="329"/>
      <c r="K4690" s="4"/>
      <c r="L4690" s="4"/>
      <c r="M4690" s="4"/>
      <c r="N4690" s="4"/>
      <c r="O4690" s="329"/>
      <c r="P4690" s="4"/>
      <c r="Q4690" s="4"/>
      <c r="R4690" s="4"/>
      <c r="S4690" s="316"/>
      <c r="T4690" s="53"/>
      <c r="U4690" s="53"/>
      <c r="V4690" s="53"/>
      <c r="W4690" s="53"/>
      <c r="X4690" s="44"/>
      <c r="Y4690" s="252"/>
      <c r="Z4690" s="53"/>
      <c r="AA4690" s="53"/>
      <c r="AB4690" s="53"/>
      <c r="AC4690" s="53"/>
      <c r="AD4690" s="44"/>
      <c r="AE4690" s="252"/>
      <c r="AF4690" s="53"/>
      <c r="AG4690" s="53"/>
      <c r="AH4690" s="53"/>
      <c r="AI4690" s="44"/>
      <c r="AJ4690" s="252"/>
      <c r="AK4690" s="53"/>
      <c r="AL4690" s="53"/>
      <c r="AM4690" s="53">
        <f>AM$679</f>
        <v>0</v>
      </c>
      <c r="AN4690" s="44"/>
    </row>
    <row r="4691" spans="1:40" outlineLevel="2">
      <c r="A4691" s="882">
        <f>ROW()</f>
        <v>4691</v>
      </c>
      <c r="B4691" s="453"/>
      <c r="D4691" s="1205" t="s">
        <v>29</v>
      </c>
      <c r="E4691" s="1205"/>
      <c r="F4691" s="1205"/>
      <c r="G4691" s="1205"/>
      <c r="H4691" s="4"/>
      <c r="I4691" s="4"/>
      <c r="J4691" s="329"/>
      <c r="K4691" s="4"/>
      <c r="L4691" s="4"/>
      <c r="M4691" s="4"/>
      <c r="N4691" s="4"/>
      <c r="O4691" s="329"/>
      <c r="P4691" s="4"/>
      <c r="Q4691" s="4"/>
      <c r="R4691" s="4"/>
      <c r="S4691" s="316"/>
      <c r="T4691" s="53"/>
      <c r="U4691" s="53"/>
      <c r="V4691" s="53"/>
      <c r="W4691" s="53"/>
      <c r="X4691" s="44"/>
      <c r="Y4691" s="252"/>
      <c r="Z4691" s="53"/>
      <c r="AA4691" s="53"/>
      <c r="AB4691" s="53"/>
      <c r="AC4691" s="53"/>
      <c r="AD4691" s="44"/>
      <c r="AE4691" s="252"/>
      <c r="AF4691" s="53"/>
      <c r="AG4691" s="53"/>
      <c r="AH4691" s="53"/>
      <c r="AI4691" s="44"/>
      <c r="AJ4691" s="252"/>
      <c r="AK4691" s="53"/>
      <c r="AL4691" s="53"/>
      <c r="AM4691" s="53">
        <f>AM$680</f>
        <v>0</v>
      </c>
      <c r="AN4691" s="44"/>
    </row>
    <row r="4692" spans="1:40" outlineLevel="2">
      <c r="A4692" s="882">
        <f>ROW()</f>
        <v>4692</v>
      </c>
      <c r="B4692" s="453"/>
      <c r="D4692" s="1205" t="s">
        <v>30</v>
      </c>
      <c r="E4692" s="1205"/>
      <c r="F4692" s="1205"/>
      <c r="G4692" s="1205"/>
      <c r="H4692" s="4"/>
      <c r="I4692" s="4"/>
      <c r="J4692" s="329"/>
      <c r="K4692" s="4"/>
      <c r="L4692" s="4"/>
      <c r="M4692" s="4"/>
      <c r="N4692" s="4"/>
      <c r="O4692" s="329"/>
      <c r="P4692" s="4"/>
      <c r="Q4692" s="4"/>
      <c r="R4692" s="4"/>
      <c r="S4692" s="316"/>
      <c r="T4692" s="53"/>
      <c r="U4692" s="53"/>
      <c r="V4692" s="53"/>
      <c r="W4692" s="53"/>
      <c r="X4692" s="44"/>
      <c r="Y4692" s="252"/>
      <c r="Z4692" s="53"/>
      <c r="AA4692" s="53"/>
      <c r="AB4692" s="53"/>
      <c r="AC4692" s="53"/>
      <c r="AD4692" s="44"/>
      <c r="AE4692" s="252"/>
      <c r="AF4692" s="53"/>
      <c r="AG4692" s="53"/>
      <c r="AH4692" s="53"/>
      <c r="AI4692" s="44"/>
      <c r="AJ4692" s="252"/>
      <c r="AK4692" s="53"/>
      <c r="AL4692" s="53"/>
      <c r="AM4692" s="53">
        <f>AM$681</f>
        <v>0</v>
      </c>
      <c r="AN4692" s="44"/>
    </row>
    <row r="4693" spans="1:40" outlineLevel="2">
      <c r="A4693" s="882">
        <f>ROW()</f>
        <v>4693</v>
      </c>
      <c r="B4693" s="453"/>
      <c r="D4693" s="1205" t="s">
        <v>31</v>
      </c>
      <c r="E4693" s="1205"/>
      <c r="F4693" s="1205"/>
      <c r="G4693" s="1205"/>
      <c r="H4693" s="4"/>
      <c r="I4693" s="4"/>
      <c r="J4693" s="329"/>
      <c r="K4693" s="4"/>
      <c r="L4693" s="4"/>
      <c r="M4693" s="4"/>
      <c r="N4693" s="4"/>
      <c r="O4693" s="329"/>
      <c r="P4693" s="4"/>
      <c r="Q4693" s="4"/>
      <c r="R4693" s="4"/>
      <c r="S4693" s="316"/>
      <c r="T4693" s="53"/>
      <c r="U4693" s="53"/>
      <c r="V4693" s="53"/>
      <c r="W4693" s="53"/>
      <c r="X4693" s="44"/>
      <c r="Y4693" s="252"/>
      <c r="Z4693" s="53"/>
      <c r="AA4693" s="53"/>
      <c r="AB4693" s="53"/>
      <c r="AC4693" s="53"/>
      <c r="AD4693" s="44"/>
      <c r="AE4693" s="252"/>
      <c r="AF4693" s="53"/>
      <c r="AG4693" s="53"/>
      <c r="AH4693" s="53"/>
      <c r="AI4693" s="44"/>
      <c r="AJ4693" s="252"/>
      <c r="AK4693" s="53"/>
      <c r="AL4693" s="53"/>
      <c r="AM4693" s="53">
        <f>AM$682</f>
        <v>0</v>
      </c>
      <c r="AN4693" s="44"/>
    </row>
    <row r="4694" spans="1:40" outlineLevel="2">
      <c r="A4694" s="882">
        <f>ROW()</f>
        <v>4694</v>
      </c>
      <c r="B4694" s="453"/>
      <c r="D4694" s="1205" t="s">
        <v>32</v>
      </c>
      <c r="E4694" s="1205"/>
      <c r="F4694" s="1205"/>
      <c r="G4694" s="1205"/>
      <c r="H4694" s="4"/>
      <c r="I4694" s="4"/>
      <c r="J4694" s="329"/>
      <c r="K4694" s="4"/>
      <c r="L4694" s="4"/>
      <c r="M4694" s="4"/>
      <c r="N4694" s="4"/>
      <c r="O4694" s="329"/>
      <c r="P4694" s="4"/>
      <c r="Q4694" s="4"/>
      <c r="R4694" s="4"/>
      <c r="S4694" s="316"/>
      <c r="T4694" s="53"/>
      <c r="U4694" s="53"/>
      <c r="V4694" s="53"/>
      <c r="W4694" s="53"/>
      <c r="X4694" s="44"/>
      <c r="Y4694" s="252"/>
      <c r="Z4694" s="53"/>
      <c r="AA4694" s="53"/>
      <c r="AB4694" s="53"/>
      <c r="AC4694" s="53"/>
      <c r="AD4694" s="44"/>
      <c r="AE4694" s="252"/>
      <c r="AF4694" s="53"/>
      <c r="AG4694" s="53"/>
      <c r="AH4694" s="53"/>
      <c r="AI4694" s="44"/>
      <c r="AJ4694" s="252"/>
      <c r="AK4694" s="53"/>
      <c r="AL4694" s="53"/>
      <c r="AM4694" s="53">
        <f>AM$683</f>
        <v>0</v>
      </c>
      <c r="AN4694" s="44"/>
    </row>
    <row r="4695" spans="1:40" outlineLevel="2">
      <c r="A4695" s="882">
        <f>ROW()</f>
        <v>4695</v>
      </c>
      <c r="B4695" s="453"/>
      <c r="D4695" s="1205" t="s">
        <v>33</v>
      </c>
      <c r="E4695" s="1205"/>
      <c r="F4695" s="1205"/>
      <c r="G4695" s="1205"/>
      <c r="H4695" s="4"/>
      <c r="I4695" s="4"/>
      <c r="J4695" s="329"/>
      <c r="K4695" s="4"/>
      <c r="L4695" s="4"/>
      <c r="M4695" s="4"/>
      <c r="N4695" s="4"/>
      <c r="O4695" s="329"/>
      <c r="P4695" s="4"/>
      <c r="Q4695" s="4"/>
      <c r="R4695" s="4"/>
      <c r="S4695" s="316"/>
      <c r="T4695" s="53"/>
      <c r="U4695" s="53"/>
      <c r="V4695" s="53"/>
      <c r="W4695" s="53"/>
      <c r="X4695" s="44"/>
      <c r="Y4695" s="252"/>
      <c r="Z4695" s="53"/>
      <c r="AA4695" s="53"/>
      <c r="AB4695" s="53"/>
      <c r="AC4695" s="53"/>
      <c r="AD4695" s="44"/>
      <c r="AE4695" s="252"/>
      <c r="AF4695" s="53"/>
      <c r="AG4695" s="53"/>
      <c r="AH4695" s="53"/>
      <c r="AI4695" s="44"/>
      <c r="AJ4695" s="252"/>
      <c r="AK4695" s="53"/>
      <c r="AL4695" s="53"/>
      <c r="AM4695" s="53">
        <f>AM$684</f>
        <v>0</v>
      </c>
      <c r="AN4695" s="44"/>
    </row>
    <row r="4696" spans="1:40" outlineLevel="2">
      <c r="A4696" s="882">
        <f>ROW()</f>
        <v>4696</v>
      </c>
      <c r="B4696" s="453"/>
      <c r="D4696" s="1205" t="s">
        <v>27</v>
      </c>
      <c r="E4696" s="1205"/>
      <c r="F4696" s="1205"/>
      <c r="G4696" s="1205"/>
      <c r="H4696" s="4"/>
      <c r="I4696" s="4"/>
      <c r="J4696" s="329"/>
      <c r="K4696" s="4"/>
      <c r="L4696" s="4"/>
      <c r="M4696" s="4"/>
      <c r="N4696" s="4"/>
      <c r="O4696" s="329"/>
      <c r="P4696" s="4"/>
      <c r="Q4696" s="4"/>
      <c r="R4696" s="4"/>
      <c r="S4696" s="316"/>
      <c r="T4696" s="53"/>
      <c r="U4696" s="53"/>
      <c r="V4696" s="53"/>
      <c r="W4696" s="53"/>
      <c r="X4696" s="44"/>
      <c r="Y4696" s="252"/>
      <c r="Z4696" s="53"/>
      <c r="AA4696" s="53"/>
      <c r="AB4696" s="53"/>
      <c r="AC4696" s="53"/>
      <c r="AD4696" s="44"/>
      <c r="AE4696" s="252"/>
      <c r="AF4696" s="53"/>
      <c r="AG4696" s="53"/>
      <c r="AH4696" s="53"/>
      <c r="AI4696" s="44"/>
      <c r="AJ4696" s="252"/>
      <c r="AK4696" s="53"/>
      <c r="AL4696" s="53"/>
      <c r="AM4696" s="53">
        <f>AM$685</f>
        <v>0</v>
      </c>
      <c r="AN4696" s="44"/>
    </row>
    <row r="4697" spans="1:40" outlineLevel="2">
      <c r="A4697" s="882">
        <f>ROW()</f>
        <v>4697</v>
      </c>
      <c r="B4697" s="453"/>
      <c r="D4697" s="1205" t="s">
        <v>34</v>
      </c>
      <c r="E4697" s="1205"/>
      <c r="F4697" s="1205"/>
      <c r="G4697" s="1205"/>
      <c r="H4697" s="4"/>
      <c r="I4697" s="4"/>
      <c r="J4697" s="329"/>
      <c r="K4697" s="4"/>
      <c r="L4697" s="4"/>
      <c r="M4697" s="4"/>
      <c r="N4697" s="4"/>
      <c r="O4697" s="329"/>
      <c r="P4697" s="4"/>
      <c r="Q4697" s="4"/>
      <c r="R4697" s="4"/>
      <c r="S4697" s="316"/>
      <c r="T4697" s="53"/>
      <c r="U4697" s="53"/>
      <c r="V4697" s="53"/>
      <c r="W4697" s="53"/>
      <c r="X4697" s="44"/>
      <c r="Y4697" s="252"/>
      <c r="Z4697" s="53"/>
      <c r="AA4697" s="53"/>
      <c r="AB4697" s="53"/>
      <c r="AC4697" s="53"/>
      <c r="AD4697" s="44"/>
      <c r="AE4697" s="252"/>
      <c r="AF4697" s="53"/>
      <c r="AG4697" s="53"/>
      <c r="AH4697" s="53"/>
      <c r="AI4697" s="44"/>
      <c r="AJ4697" s="252"/>
      <c r="AK4697" s="53"/>
      <c r="AL4697" s="53"/>
      <c r="AM4697" s="53">
        <f>AM$686</f>
        <v>0</v>
      </c>
      <c r="AN4697" s="44"/>
    </row>
    <row r="4698" spans="1:40" outlineLevel="2">
      <c r="A4698" s="882">
        <f>ROW()</f>
        <v>4698</v>
      </c>
      <c r="B4698" s="453"/>
      <c r="D4698" s="1205" t="s">
        <v>35</v>
      </c>
      <c r="E4698" s="1205"/>
      <c r="F4698" s="1205"/>
      <c r="G4698" s="1205"/>
      <c r="H4698" s="4"/>
      <c r="I4698" s="4"/>
      <c r="J4698" s="329"/>
      <c r="K4698" s="4"/>
      <c r="L4698" s="4"/>
      <c r="M4698" s="4"/>
      <c r="N4698" s="4"/>
      <c r="O4698" s="329"/>
      <c r="P4698" s="4"/>
      <c r="Q4698" s="4"/>
      <c r="R4698" s="4"/>
      <c r="S4698" s="316"/>
      <c r="T4698" s="53"/>
      <c r="U4698" s="53"/>
      <c r="V4698" s="53"/>
      <c r="W4698" s="53"/>
      <c r="X4698" s="44"/>
      <c r="Y4698" s="252"/>
      <c r="Z4698" s="53"/>
      <c r="AA4698" s="53"/>
      <c r="AB4698" s="53"/>
      <c r="AC4698" s="53"/>
      <c r="AD4698" s="44"/>
      <c r="AE4698" s="252"/>
      <c r="AF4698" s="53"/>
      <c r="AG4698" s="53"/>
      <c r="AH4698" s="53"/>
      <c r="AI4698" s="44"/>
      <c r="AJ4698" s="252"/>
      <c r="AK4698" s="53"/>
      <c r="AL4698" s="53"/>
      <c r="AM4698" s="53">
        <f>AM$687</f>
        <v>0</v>
      </c>
      <c r="AN4698" s="44"/>
    </row>
    <row r="4699" spans="1:40" outlineLevel="2">
      <c r="A4699" s="882">
        <f>ROW()</f>
        <v>4699</v>
      </c>
      <c r="B4699" s="453"/>
      <c r="D4699" s="1205" t="s">
        <v>302</v>
      </c>
      <c r="E4699" s="1205"/>
      <c r="F4699" s="1205"/>
      <c r="G4699" s="1205"/>
      <c r="H4699" s="4"/>
      <c r="I4699" s="4"/>
      <c r="J4699" s="329"/>
      <c r="K4699" s="4"/>
      <c r="L4699" s="4"/>
      <c r="M4699" s="4"/>
      <c r="N4699" s="4"/>
      <c r="O4699" s="329"/>
      <c r="P4699" s="4"/>
      <c r="Q4699" s="4"/>
      <c r="R4699" s="4"/>
      <c r="S4699" s="316"/>
      <c r="T4699" s="53"/>
      <c r="U4699" s="53"/>
      <c r="V4699" s="53"/>
      <c r="W4699" s="53"/>
      <c r="X4699" s="44"/>
      <c r="Y4699" s="252"/>
      <c r="Z4699" s="53"/>
      <c r="AA4699" s="53"/>
      <c r="AB4699" s="53"/>
      <c r="AC4699" s="53"/>
      <c r="AD4699" s="44"/>
      <c r="AE4699" s="252"/>
      <c r="AF4699" s="53"/>
      <c r="AG4699" s="53"/>
      <c r="AH4699" s="53"/>
      <c r="AI4699" s="44"/>
      <c r="AJ4699" s="252"/>
      <c r="AK4699" s="53"/>
      <c r="AL4699" s="53"/>
      <c r="AM4699" s="53">
        <f>AM$688</f>
        <v>0</v>
      </c>
      <c r="AN4699" s="44"/>
    </row>
    <row r="4700" spans="1:40" outlineLevel="2">
      <c r="A4700" s="882">
        <f>ROW()</f>
        <v>4700</v>
      </c>
      <c r="B4700" s="453"/>
      <c r="D4700" s="1205" t="s">
        <v>36</v>
      </c>
      <c r="E4700" s="1205"/>
      <c r="F4700" s="1205"/>
      <c r="G4700" s="1205"/>
      <c r="H4700" s="4"/>
      <c r="I4700" s="4"/>
      <c r="J4700" s="329"/>
      <c r="K4700" s="4"/>
      <c r="L4700" s="4"/>
      <c r="M4700" s="4"/>
      <c r="N4700" s="4"/>
      <c r="O4700" s="329"/>
      <c r="P4700" s="4"/>
      <c r="Q4700" s="4"/>
      <c r="R4700" s="4"/>
      <c r="S4700" s="316"/>
      <c r="T4700" s="53"/>
      <c r="U4700" s="53"/>
      <c r="V4700" s="53"/>
      <c r="W4700" s="53"/>
      <c r="X4700" s="44"/>
      <c r="Y4700" s="252"/>
      <c r="Z4700" s="53"/>
      <c r="AA4700" s="53"/>
      <c r="AB4700" s="53"/>
      <c r="AC4700" s="53"/>
      <c r="AD4700" s="44"/>
      <c r="AE4700" s="252"/>
      <c r="AF4700" s="53"/>
      <c r="AG4700" s="53"/>
      <c r="AH4700" s="53"/>
      <c r="AI4700" s="44"/>
      <c r="AJ4700" s="252"/>
      <c r="AK4700" s="53"/>
      <c r="AL4700" s="53"/>
      <c r="AM4700" s="53">
        <f>AM$689</f>
        <v>0</v>
      </c>
      <c r="AN4700" s="44"/>
    </row>
    <row r="4701" spans="1:40" outlineLevel="2">
      <c r="A4701" s="882">
        <f>ROW()</f>
        <v>4701</v>
      </c>
      <c r="B4701" s="453"/>
      <c r="D4701" s="1205" t="s">
        <v>583</v>
      </c>
      <c r="E4701" s="1205"/>
      <c r="F4701" s="1205"/>
      <c r="G4701" s="1205"/>
      <c r="H4701" s="4"/>
      <c r="I4701" s="4"/>
      <c r="J4701" s="329"/>
      <c r="K4701" s="4"/>
      <c r="L4701" s="4"/>
      <c r="M4701" s="4"/>
      <c r="N4701" s="4"/>
      <c r="O4701" s="329"/>
      <c r="P4701" s="4"/>
      <c r="Q4701" s="4"/>
      <c r="R4701" s="4"/>
      <c r="S4701" s="316"/>
      <c r="T4701" s="53"/>
      <c r="U4701" s="53"/>
      <c r="V4701" s="53"/>
      <c r="W4701" s="53"/>
      <c r="X4701" s="44"/>
      <c r="Y4701" s="252"/>
      <c r="Z4701" s="53"/>
      <c r="AA4701" s="53"/>
      <c r="AB4701" s="53"/>
      <c r="AC4701" s="53"/>
      <c r="AD4701" s="44"/>
      <c r="AE4701" s="252"/>
      <c r="AF4701" s="53"/>
      <c r="AG4701" s="53"/>
      <c r="AH4701" s="53"/>
      <c r="AI4701" s="44"/>
      <c r="AJ4701" s="252"/>
      <c r="AK4701" s="53"/>
      <c r="AL4701" s="53"/>
      <c r="AM4701" s="53">
        <f>AM$690</f>
        <v>0</v>
      </c>
      <c r="AN4701" s="44"/>
    </row>
    <row r="4702" spans="1:40" outlineLevel="2">
      <c r="A4702" s="882">
        <f>ROW()</f>
        <v>4702</v>
      </c>
      <c r="B4702" s="453"/>
      <c r="D4702" s="1205" t="s">
        <v>81</v>
      </c>
      <c r="E4702" s="1205"/>
      <c r="F4702" s="1205"/>
      <c r="G4702" s="1205"/>
      <c r="H4702" s="4"/>
      <c r="I4702" s="4"/>
      <c r="J4702" s="329"/>
      <c r="K4702" s="4"/>
      <c r="L4702" s="4"/>
      <c r="M4702" s="4"/>
      <c r="N4702" s="4"/>
      <c r="O4702" s="329"/>
      <c r="P4702" s="4"/>
      <c r="Q4702" s="4"/>
      <c r="R4702" s="4"/>
      <c r="S4702" s="316"/>
      <c r="T4702" s="53"/>
      <c r="U4702" s="53"/>
      <c r="V4702" s="53"/>
      <c r="W4702" s="53"/>
      <c r="X4702" s="44"/>
      <c r="Y4702" s="252"/>
      <c r="Z4702" s="53"/>
      <c r="AA4702" s="53"/>
      <c r="AB4702" s="53"/>
      <c r="AC4702" s="53"/>
      <c r="AD4702" s="44"/>
      <c r="AE4702" s="252"/>
      <c r="AF4702" s="53"/>
      <c r="AG4702" s="53"/>
      <c r="AH4702" s="53"/>
      <c r="AI4702" s="44"/>
      <c r="AJ4702" s="252"/>
      <c r="AK4702" s="53"/>
      <c r="AL4702" s="53"/>
      <c r="AM4702" s="53">
        <f>AM$691</f>
        <v>0</v>
      </c>
      <c r="AN4702" s="44"/>
    </row>
    <row r="4703" spans="1:40" outlineLevel="2">
      <c r="A4703" s="882">
        <f>ROW()</f>
        <v>4703</v>
      </c>
      <c r="B4703" s="453"/>
      <c r="D4703" s="1205" t="s">
        <v>28</v>
      </c>
      <c r="E4703" s="1205"/>
      <c r="F4703" s="1205"/>
      <c r="G4703" s="1205"/>
      <c r="H4703" s="4"/>
      <c r="I4703" s="4"/>
      <c r="J4703" s="329"/>
      <c r="K4703" s="4"/>
      <c r="L4703" s="4"/>
      <c r="M4703" s="4"/>
      <c r="N4703" s="4"/>
      <c r="O4703" s="329"/>
      <c r="P4703" s="4"/>
      <c r="Q4703" s="4"/>
      <c r="R4703" s="4"/>
      <c r="S4703" s="316"/>
      <c r="T4703" s="53"/>
      <c r="U4703" s="53"/>
      <c r="V4703" s="53"/>
      <c r="W4703" s="53"/>
      <c r="X4703" s="44"/>
      <c r="Y4703" s="252"/>
      <c r="Z4703" s="53"/>
      <c r="AA4703" s="53"/>
      <c r="AB4703" s="53"/>
      <c r="AC4703" s="53"/>
      <c r="AD4703" s="44"/>
      <c r="AE4703" s="252"/>
      <c r="AF4703" s="53"/>
      <c r="AG4703" s="53"/>
      <c r="AH4703" s="53"/>
      <c r="AI4703" s="44"/>
      <c r="AJ4703" s="252"/>
      <c r="AK4703" s="53"/>
      <c r="AL4703" s="53"/>
      <c r="AM4703" s="53">
        <f>AM$692</f>
        <v>0</v>
      </c>
      <c r="AN4703" s="44"/>
    </row>
    <row r="4704" spans="1:40" outlineLevel="2">
      <c r="A4704" s="882">
        <f>ROW()</f>
        <v>4704</v>
      </c>
      <c r="B4704" s="453"/>
      <c r="D4704" s="1206" t="s">
        <v>443</v>
      </c>
      <c r="E4704" s="1206"/>
      <c r="F4704" s="1206"/>
      <c r="G4704" s="1206"/>
      <c r="H4704" s="28"/>
      <c r="I4704" s="28"/>
      <c r="J4704" s="1207"/>
      <c r="K4704" s="28"/>
      <c r="L4704" s="28"/>
      <c r="M4704" s="28"/>
      <c r="N4704" s="28"/>
      <c r="O4704" s="1207"/>
      <c r="P4704" s="28"/>
      <c r="Q4704" s="28"/>
      <c r="R4704" s="28"/>
      <c r="S4704" s="317"/>
      <c r="T4704" s="54"/>
      <c r="U4704" s="54"/>
      <c r="V4704" s="54"/>
      <c r="W4704" s="54"/>
      <c r="X4704" s="46"/>
      <c r="Y4704" s="253"/>
      <c r="Z4704" s="54"/>
      <c r="AA4704" s="54"/>
      <c r="AB4704" s="54"/>
      <c r="AC4704" s="54"/>
      <c r="AD4704" s="46"/>
      <c r="AE4704" s="253"/>
      <c r="AF4704" s="54"/>
      <c r="AG4704" s="54"/>
      <c r="AH4704" s="54"/>
      <c r="AI4704" s="46"/>
      <c r="AJ4704" s="253"/>
      <c r="AK4704" s="54"/>
      <c r="AL4704" s="54"/>
      <c r="AM4704" s="54">
        <f>AM$693</f>
        <v>0</v>
      </c>
      <c r="AN4704" s="46"/>
    </row>
    <row r="4705" spans="1:40" outlineLevel="2">
      <c r="A4705" s="882">
        <f>ROW()</f>
        <v>4705</v>
      </c>
      <c r="B4705" s="453"/>
      <c r="D4705" s="452" t="s">
        <v>24</v>
      </c>
      <c r="H4705" s="458"/>
      <c r="I4705" s="458"/>
      <c r="J4705" s="459"/>
      <c r="K4705" s="458"/>
      <c r="L4705" s="458"/>
      <c r="M4705" s="458"/>
      <c r="N4705" s="458"/>
      <c r="O4705" s="459"/>
      <c r="P4705" s="458"/>
      <c r="Q4705" s="458"/>
      <c r="R4705" s="458"/>
      <c r="S4705" s="463"/>
      <c r="T4705" s="444">
        <f t="shared" ref="T4705:AH4705" si="3123">SUM(T4689:T4704)</f>
        <v>0</v>
      </c>
      <c r="U4705" s="444">
        <f t="shared" si="3123"/>
        <v>0</v>
      </c>
      <c r="V4705" s="444">
        <f t="shared" si="3123"/>
        <v>0</v>
      </c>
      <c r="W4705" s="444">
        <f t="shared" si="3123"/>
        <v>0</v>
      </c>
      <c r="X4705" s="445">
        <f t="shared" si="3123"/>
        <v>0</v>
      </c>
      <c r="Y4705" s="466">
        <f t="shared" si="3123"/>
        <v>0</v>
      </c>
      <c r="Z4705" s="444">
        <f t="shared" si="3123"/>
        <v>0</v>
      </c>
      <c r="AA4705" s="444">
        <f t="shared" si="3123"/>
        <v>0</v>
      </c>
      <c r="AB4705" s="444">
        <f t="shared" si="3123"/>
        <v>0</v>
      </c>
      <c r="AC4705" s="444">
        <f t="shared" si="3123"/>
        <v>0</v>
      </c>
      <c r="AD4705" s="445">
        <f t="shared" si="3123"/>
        <v>0</v>
      </c>
      <c r="AE4705" s="466">
        <f t="shared" si="3123"/>
        <v>0</v>
      </c>
      <c r="AF4705" s="444">
        <f t="shared" si="3123"/>
        <v>0</v>
      </c>
      <c r="AG4705" s="444">
        <f t="shared" si="3123"/>
        <v>0</v>
      </c>
      <c r="AH4705" s="444">
        <f t="shared" si="3123"/>
        <v>0</v>
      </c>
      <c r="AI4705" s="445"/>
      <c r="AJ4705" s="466"/>
      <c r="AK4705" s="444"/>
      <c r="AL4705" s="444"/>
      <c r="AM4705" s="444">
        <f>SUM(AM4689:AM4704)</f>
        <v>0</v>
      </c>
      <c r="AN4705" s="445">
        <f>SUM(AN4689:AN4704)</f>
        <v>0</v>
      </c>
    </row>
    <row r="4706" spans="1:40" outlineLevel="1">
      <c r="A4706" s="732" t="s">
        <v>21</v>
      </c>
      <c r="B4706" s="733"/>
      <c r="C4706" s="881"/>
      <c r="D4706" s="733"/>
      <c r="E4706" s="733"/>
      <c r="F4706" s="733"/>
      <c r="G4706" s="733"/>
      <c r="H4706" s="733"/>
      <c r="I4706" s="730"/>
      <c r="J4706" s="729"/>
      <c r="K4706" s="730"/>
      <c r="L4706" s="730"/>
      <c r="M4706" s="730"/>
      <c r="N4706" s="730"/>
      <c r="O4706" s="729"/>
      <c r="P4706" s="730"/>
      <c r="Q4706" s="730"/>
      <c r="R4706" s="730"/>
      <c r="S4706" s="731"/>
      <c r="T4706" s="730"/>
      <c r="U4706" s="730"/>
      <c r="V4706" s="730"/>
      <c r="W4706" s="730"/>
      <c r="X4706" s="731"/>
      <c r="Y4706" s="729"/>
      <c r="Z4706" s="730"/>
      <c r="AA4706" s="730"/>
      <c r="AB4706" s="730"/>
      <c r="AC4706" s="730"/>
      <c r="AD4706" s="731"/>
      <c r="AE4706" s="729"/>
      <c r="AF4706" s="730"/>
      <c r="AG4706" s="730"/>
      <c r="AH4706" s="730"/>
      <c r="AI4706" s="731"/>
      <c r="AJ4706" s="729"/>
      <c r="AK4706" s="730"/>
      <c r="AL4706" s="730"/>
      <c r="AM4706" s="730"/>
      <c r="AN4706" s="731"/>
    </row>
    <row r="4707" spans="1:40" outlineLevel="2">
      <c r="A4707" s="882">
        <f>ROW()</f>
        <v>4707</v>
      </c>
      <c r="B4707" s="453"/>
      <c r="D4707" s="452" t="s">
        <v>300</v>
      </c>
      <c r="H4707" s="458"/>
      <c r="I4707" s="458"/>
      <c r="J4707" s="459"/>
      <c r="K4707" s="458"/>
      <c r="L4707" s="458"/>
      <c r="M4707" s="458"/>
      <c r="N4707" s="458"/>
      <c r="O4707" s="443"/>
      <c r="P4707" s="439"/>
      <c r="Q4707" s="439"/>
      <c r="R4707" s="439"/>
      <c r="S4707" s="440"/>
      <c r="T4707" s="439"/>
      <c r="U4707" s="439"/>
      <c r="V4707" s="439"/>
      <c r="W4707" s="439"/>
      <c r="X4707" s="440"/>
      <c r="Y4707" s="443"/>
      <c r="Z4707" s="439"/>
      <c r="AA4707" s="439"/>
      <c r="AB4707" s="439"/>
      <c r="AC4707" s="439"/>
      <c r="AD4707" s="440"/>
      <c r="AE4707" s="443"/>
      <c r="AF4707" s="439"/>
      <c r="AG4707" s="439"/>
      <c r="AH4707" s="439"/>
      <c r="AI4707" s="440"/>
      <c r="AJ4707" s="443"/>
      <c r="AK4707" s="439"/>
      <c r="AL4707" s="439"/>
      <c r="AM4707" s="439"/>
      <c r="AN4707" s="440">
        <f t="shared" ref="AN4707:AN4722" si="3124">-IF($D4707="Land",0,IF(AN4653&lt;0,AN4653,IF(AN4635&lt;1,AN4653,MAX(MIN(IF(AN4653&gt;0,(AN4653/AN4635),0),AN4653),0)*AN$9)))</f>
        <v>-5.9115394948006397E-2</v>
      </c>
    </row>
    <row r="4708" spans="1:40" outlineLevel="2">
      <c r="A4708" s="882">
        <f>ROW()</f>
        <v>4708</v>
      </c>
      <c r="B4708" s="453"/>
      <c r="D4708" s="452" t="s">
        <v>301</v>
      </c>
      <c r="H4708" s="458"/>
      <c r="I4708" s="458"/>
      <c r="J4708" s="459"/>
      <c r="K4708" s="458"/>
      <c r="L4708" s="458"/>
      <c r="M4708" s="458"/>
      <c r="N4708" s="458"/>
      <c r="O4708" s="443"/>
      <c r="P4708" s="439"/>
      <c r="Q4708" s="439"/>
      <c r="R4708" s="439"/>
      <c r="S4708" s="440"/>
      <c r="T4708" s="439"/>
      <c r="U4708" s="439"/>
      <c r="V4708" s="439"/>
      <c r="W4708" s="439"/>
      <c r="X4708" s="440"/>
      <c r="Y4708" s="443"/>
      <c r="Z4708" s="439"/>
      <c r="AA4708" s="439"/>
      <c r="AB4708" s="439"/>
      <c r="AC4708" s="439"/>
      <c r="AD4708" s="440"/>
      <c r="AE4708" s="443"/>
      <c r="AF4708" s="439"/>
      <c r="AG4708" s="439"/>
      <c r="AH4708" s="439"/>
      <c r="AI4708" s="440"/>
      <c r="AJ4708" s="443"/>
      <c r="AK4708" s="439"/>
      <c r="AL4708" s="439"/>
      <c r="AM4708" s="439"/>
      <c r="AN4708" s="440">
        <f t="shared" si="3124"/>
        <v>0</v>
      </c>
    </row>
    <row r="4709" spans="1:40" outlineLevel="2">
      <c r="A4709" s="882">
        <f>ROW()</f>
        <v>4709</v>
      </c>
      <c r="B4709" s="453"/>
      <c r="D4709" s="452" t="s">
        <v>29</v>
      </c>
      <c r="H4709" s="458"/>
      <c r="I4709" s="458"/>
      <c r="J4709" s="459"/>
      <c r="K4709" s="458"/>
      <c r="L4709" s="458"/>
      <c r="M4709" s="458"/>
      <c r="N4709" s="458"/>
      <c r="O4709" s="443"/>
      <c r="P4709" s="439"/>
      <c r="Q4709" s="439"/>
      <c r="R4709" s="439"/>
      <c r="S4709" s="440"/>
      <c r="T4709" s="439"/>
      <c r="U4709" s="439"/>
      <c r="V4709" s="439"/>
      <c r="W4709" s="439"/>
      <c r="X4709" s="440"/>
      <c r="Y4709" s="443"/>
      <c r="Z4709" s="439"/>
      <c r="AA4709" s="439"/>
      <c r="AB4709" s="439"/>
      <c r="AC4709" s="439"/>
      <c r="AD4709" s="440"/>
      <c r="AE4709" s="443"/>
      <c r="AF4709" s="439"/>
      <c r="AG4709" s="439"/>
      <c r="AH4709" s="439"/>
      <c r="AI4709" s="440"/>
      <c r="AJ4709" s="443"/>
      <c r="AK4709" s="439"/>
      <c r="AL4709" s="439"/>
      <c r="AM4709" s="439"/>
      <c r="AN4709" s="440">
        <f t="shared" si="3124"/>
        <v>0</v>
      </c>
    </row>
    <row r="4710" spans="1:40" outlineLevel="2">
      <c r="A4710" s="882">
        <f>ROW()</f>
        <v>4710</v>
      </c>
      <c r="B4710" s="453"/>
      <c r="D4710" s="452" t="s">
        <v>30</v>
      </c>
      <c r="H4710" s="458"/>
      <c r="I4710" s="458"/>
      <c r="J4710" s="459"/>
      <c r="K4710" s="458"/>
      <c r="L4710" s="458"/>
      <c r="M4710" s="458"/>
      <c r="N4710" s="458"/>
      <c r="O4710" s="443"/>
      <c r="P4710" s="439"/>
      <c r="Q4710" s="439"/>
      <c r="R4710" s="439"/>
      <c r="S4710" s="440"/>
      <c r="T4710" s="439"/>
      <c r="U4710" s="439"/>
      <c r="V4710" s="439"/>
      <c r="W4710" s="439"/>
      <c r="X4710" s="440"/>
      <c r="Y4710" s="443"/>
      <c r="Z4710" s="439"/>
      <c r="AA4710" s="439"/>
      <c r="AB4710" s="439"/>
      <c r="AC4710" s="439"/>
      <c r="AD4710" s="440"/>
      <c r="AE4710" s="443"/>
      <c r="AF4710" s="439"/>
      <c r="AG4710" s="439"/>
      <c r="AH4710" s="439"/>
      <c r="AI4710" s="440"/>
      <c r="AJ4710" s="443"/>
      <c r="AK4710" s="439"/>
      <c r="AL4710" s="439"/>
      <c r="AM4710" s="439"/>
      <c r="AN4710" s="440">
        <f t="shared" si="3124"/>
        <v>-0.67762462446288685</v>
      </c>
    </row>
    <row r="4711" spans="1:40" outlineLevel="2">
      <c r="A4711" s="882">
        <f>ROW()</f>
        <v>4711</v>
      </c>
      <c r="B4711" s="453"/>
      <c r="D4711" s="452" t="s">
        <v>31</v>
      </c>
      <c r="H4711" s="458"/>
      <c r="I4711" s="458"/>
      <c r="J4711" s="459"/>
      <c r="K4711" s="458"/>
      <c r="L4711" s="458"/>
      <c r="M4711" s="458"/>
      <c r="N4711" s="458"/>
      <c r="O4711" s="443"/>
      <c r="P4711" s="439"/>
      <c r="Q4711" s="439"/>
      <c r="R4711" s="439"/>
      <c r="S4711" s="440"/>
      <c r="T4711" s="439"/>
      <c r="U4711" s="439"/>
      <c r="V4711" s="439"/>
      <c r="W4711" s="439"/>
      <c r="X4711" s="440"/>
      <c r="Y4711" s="443"/>
      <c r="Z4711" s="439"/>
      <c r="AA4711" s="439"/>
      <c r="AB4711" s="439"/>
      <c r="AC4711" s="439"/>
      <c r="AD4711" s="440"/>
      <c r="AE4711" s="443"/>
      <c r="AF4711" s="439"/>
      <c r="AG4711" s="439"/>
      <c r="AH4711" s="439"/>
      <c r="AI4711" s="440"/>
      <c r="AJ4711" s="443"/>
      <c r="AK4711" s="439"/>
      <c r="AL4711" s="439"/>
      <c r="AM4711" s="439"/>
      <c r="AN4711" s="440">
        <f t="shared" si="3124"/>
        <v>0</v>
      </c>
    </row>
    <row r="4712" spans="1:40" outlineLevel="2">
      <c r="A4712" s="882">
        <f>ROW()</f>
        <v>4712</v>
      </c>
      <c r="B4712" s="453"/>
      <c r="D4712" s="452" t="s">
        <v>32</v>
      </c>
      <c r="H4712" s="458"/>
      <c r="I4712" s="458"/>
      <c r="J4712" s="459"/>
      <c r="K4712" s="458"/>
      <c r="L4712" s="458"/>
      <c r="M4712" s="458"/>
      <c r="N4712" s="458"/>
      <c r="O4712" s="443"/>
      <c r="P4712" s="439"/>
      <c r="Q4712" s="439"/>
      <c r="R4712" s="439"/>
      <c r="S4712" s="440"/>
      <c r="T4712" s="439"/>
      <c r="U4712" s="439"/>
      <c r="V4712" s="439"/>
      <c r="W4712" s="439"/>
      <c r="X4712" s="440"/>
      <c r="Y4712" s="443"/>
      <c r="Z4712" s="439"/>
      <c r="AA4712" s="439"/>
      <c r="AB4712" s="439"/>
      <c r="AC4712" s="439"/>
      <c r="AD4712" s="440"/>
      <c r="AE4712" s="443"/>
      <c r="AF4712" s="439"/>
      <c r="AG4712" s="439"/>
      <c r="AH4712" s="439"/>
      <c r="AI4712" s="440"/>
      <c r="AJ4712" s="443"/>
      <c r="AK4712" s="439"/>
      <c r="AL4712" s="439"/>
      <c r="AM4712" s="439"/>
      <c r="AN4712" s="440">
        <f t="shared" si="3124"/>
        <v>-5.4467160350014053E-2</v>
      </c>
    </row>
    <row r="4713" spans="1:40" outlineLevel="2">
      <c r="A4713" s="882">
        <f>ROW()</f>
        <v>4713</v>
      </c>
      <c r="B4713" s="453"/>
      <c r="D4713" s="452" t="s">
        <v>33</v>
      </c>
      <c r="H4713" s="458"/>
      <c r="I4713" s="458"/>
      <c r="J4713" s="459"/>
      <c r="K4713" s="458"/>
      <c r="L4713" s="458"/>
      <c r="M4713" s="458"/>
      <c r="N4713" s="458"/>
      <c r="O4713" s="443"/>
      <c r="P4713" s="439"/>
      <c r="Q4713" s="439"/>
      <c r="R4713" s="439"/>
      <c r="S4713" s="440"/>
      <c r="T4713" s="439"/>
      <c r="U4713" s="439"/>
      <c r="V4713" s="439"/>
      <c r="W4713" s="439"/>
      <c r="X4713" s="440"/>
      <c r="Y4713" s="443"/>
      <c r="Z4713" s="439"/>
      <c r="AA4713" s="439"/>
      <c r="AB4713" s="439"/>
      <c r="AC4713" s="439"/>
      <c r="AD4713" s="440"/>
      <c r="AE4713" s="443"/>
      <c r="AF4713" s="439"/>
      <c r="AG4713" s="439"/>
      <c r="AH4713" s="439"/>
      <c r="AI4713" s="440"/>
      <c r="AJ4713" s="443"/>
      <c r="AK4713" s="439"/>
      <c r="AL4713" s="439"/>
      <c r="AM4713" s="439"/>
      <c r="AN4713" s="440">
        <f t="shared" si="3124"/>
        <v>0</v>
      </c>
    </row>
    <row r="4714" spans="1:40" outlineLevel="2">
      <c r="A4714" s="882">
        <f>ROW()</f>
        <v>4714</v>
      </c>
      <c r="B4714" s="453"/>
      <c r="D4714" s="452" t="s">
        <v>27</v>
      </c>
      <c r="H4714" s="458"/>
      <c r="I4714" s="458"/>
      <c r="J4714" s="459"/>
      <c r="K4714" s="458"/>
      <c r="L4714" s="458"/>
      <c r="M4714" s="458"/>
      <c r="N4714" s="458"/>
      <c r="O4714" s="443"/>
      <c r="P4714" s="439"/>
      <c r="Q4714" s="439"/>
      <c r="R4714" s="439"/>
      <c r="S4714" s="440"/>
      <c r="T4714" s="439"/>
      <c r="U4714" s="439"/>
      <c r="V4714" s="439"/>
      <c r="W4714" s="439"/>
      <c r="X4714" s="440"/>
      <c r="Y4714" s="443"/>
      <c r="Z4714" s="439"/>
      <c r="AA4714" s="439"/>
      <c r="AB4714" s="439"/>
      <c r="AC4714" s="439"/>
      <c r="AD4714" s="440"/>
      <c r="AE4714" s="443"/>
      <c r="AF4714" s="439"/>
      <c r="AG4714" s="439"/>
      <c r="AH4714" s="439"/>
      <c r="AI4714" s="440"/>
      <c r="AJ4714" s="443"/>
      <c r="AK4714" s="439"/>
      <c r="AL4714" s="439"/>
      <c r="AM4714" s="439"/>
      <c r="AN4714" s="440">
        <f t="shared" si="3124"/>
        <v>-1.1012004455716625E-2</v>
      </c>
    </row>
    <row r="4715" spans="1:40" outlineLevel="2">
      <c r="A4715" s="882">
        <f>ROW()</f>
        <v>4715</v>
      </c>
      <c r="B4715" s="453"/>
      <c r="D4715" s="452" t="s">
        <v>34</v>
      </c>
      <c r="H4715" s="458"/>
      <c r="I4715" s="458"/>
      <c r="J4715" s="459"/>
      <c r="K4715" s="458"/>
      <c r="L4715" s="458"/>
      <c r="M4715" s="458"/>
      <c r="N4715" s="458"/>
      <c r="O4715" s="443"/>
      <c r="P4715" s="439"/>
      <c r="Q4715" s="439"/>
      <c r="R4715" s="439"/>
      <c r="S4715" s="440"/>
      <c r="T4715" s="439"/>
      <c r="U4715" s="439"/>
      <c r="V4715" s="439"/>
      <c r="W4715" s="439"/>
      <c r="X4715" s="440"/>
      <c r="Y4715" s="443"/>
      <c r="Z4715" s="439"/>
      <c r="AA4715" s="439"/>
      <c r="AB4715" s="439"/>
      <c r="AC4715" s="439"/>
      <c r="AD4715" s="440"/>
      <c r="AE4715" s="443"/>
      <c r="AF4715" s="439"/>
      <c r="AG4715" s="439"/>
      <c r="AH4715" s="439"/>
      <c r="AI4715" s="440"/>
      <c r="AJ4715" s="443"/>
      <c r="AK4715" s="439"/>
      <c r="AL4715" s="439"/>
      <c r="AM4715" s="439"/>
      <c r="AN4715" s="440">
        <f t="shared" si="3124"/>
        <v>-1.5198221151071742</v>
      </c>
    </row>
    <row r="4716" spans="1:40" outlineLevel="2">
      <c r="A4716" s="882">
        <f>ROW()</f>
        <v>4716</v>
      </c>
      <c r="B4716" s="453"/>
      <c r="D4716" s="452" t="s">
        <v>35</v>
      </c>
      <c r="H4716" s="458"/>
      <c r="I4716" s="458"/>
      <c r="J4716" s="459"/>
      <c r="K4716" s="458"/>
      <c r="L4716" s="458"/>
      <c r="M4716" s="458"/>
      <c r="N4716" s="458"/>
      <c r="O4716" s="443"/>
      <c r="P4716" s="439"/>
      <c r="Q4716" s="439"/>
      <c r="R4716" s="439"/>
      <c r="S4716" s="440"/>
      <c r="T4716" s="439"/>
      <c r="U4716" s="439"/>
      <c r="V4716" s="439"/>
      <c r="W4716" s="439"/>
      <c r="X4716" s="440"/>
      <c r="Y4716" s="443"/>
      <c r="Z4716" s="439"/>
      <c r="AA4716" s="439"/>
      <c r="AB4716" s="439"/>
      <c r="AC4716" s="439"/>
      <c r="AD4716" s="440"/>
      <c r="AE4716" s="443"/>
      <c r="AF4716" s="439"/>
      <c r="AG4716" s="439"/>
      <c r="AH4716" s="439"/>
      <c r="AI4716" s="440"/>
      <c r="AJ4716" s="443"/>
      <c r="AK4716" s="439"/>
      <c r="AL4716" s="439"/>
      <c r="AM4716" s="439"/>
      <c r="AN4716" s="440">
        <f t="shared" si="3124"/>
        <v>-9.2671503170376604E-2</v>
      </c>
    </row>
    <row r="4717" spans="1:40" outlineLevel="2">
      <c r="A4717" s="882">
        <f>ROW()</f>
        <v>4717</v>
      </c>
      <c r="B4717" s="453"/>
      <c r="D4717" s="452" t="s">
        <v>302</v>
      </c>
      <c r="H4717" s="458"/>
      <c r="I4717" s="458"/>
      <c r="J4717" s="459"/>
      <c r="K4717" s="458"/>
      <c r="L4717" s="458"/>
      <c r="M4717" s="458"/>
      <c r="N4717" s="458"/>
      <c r="O4717" s="443"/>
      <c r="P4717" s="439"/>
      <c r="Q4717" s="439"/>
      <c r="R4717" s="439"/>
      <c r="S4717" s="440"/>
      <c r="T4717" s="439"/>
      <c r="U4717" s="439"/>
      <c r="V4717" s="439"/>
      <c r="W4717" s="439"/>
      <c r="X4717" s="440"/>
      <c r="Y4717" s="443"/>
      <c r="Z4717" s="439"/>
      <c r="AA4717" s="439"/>
      <c r="AB4717" s="439"/>
      <c r="AC4717" s="439"/>
      <c r="AD4717" s="440"/>
      <c r="AE4717" s="443"/>
      <c r="AF4717" s="439"/>
      <c r="AG4717" s="439"/>
      <c r="AH4717" s="439"/>
      <c r="AI4717" s="440"/>
      <c r="AJ4717" s="443"/>
      <c r="AK4717" s="439"/>
      <c r="AL4717" s="439"/>
      <c r="AM4717" s="439"/>
      <c r="AN4717" s="440">
        <f t="shared" si="3124"/>
        <v>-0.24136360821728772</v>
      </c>
    </row>
    <row r="4718" spans="1:40" outlineLevel="2">
      <c r="A4718" s="882">
        <f>ROW()</f>
        <v>4718</v>
      </c>
      <c r="B4718" s="453"/>
      <c r="D4718" s="452" t="s">
        <v>36</v>
      </c>
      <c r="H4718" s="458"/>
      <c r="I4718" s="458"/>
      <c r="J4718" s="459"/>
      <c r="K4718" s="458"/>
      <c r="L4718" s="458"/>
      <c r="M4718" s="458"/>
      <c r="N4718" s="458"/>
      <c r="O4718" s="443"/>
      <c r="P4718" s="439"/>
      <c r="Q4718" s="439"/>
      <c r="R4718" s="439"/>
      <c r="S4718" s="440"/>
      <c r="T4718" s="439"/>
      <c r="U4718" s="439"/>
      <c r="V4718" s="439"/>
      <c r="W4718" s="439"/>
      <c r="X4718" s="440"/>
      <c r="Y4718" s="443"/>
      <c r="Z4718" s="439"/>
      <c r="AA4718" s="439"/>
      <c r="AB4718" s="439"/>
      <c r="AC4718" s="439"/>
      <c r="AD4718" s="440"/>
      <c r="AE4718" s="443"/>
      <c r="AF4718" s="439"/>
      <c r="AG4718" s="439"/>
      <c r="AH4718" s="439"/>
      <c r="AI4718" s="440"/>
      <c r="AJ4718" s="443"/>
      <c r="AK4718" s="439"/>
      <c r="AL4718" s="439"/>
      <c r="AM4718" s="439"/>
      <c r="AN4718" s="440">
        <f t="shared" si="3124"/>
        <v>-0.81938547282706153</v>
      </c>
    </row>
    <row r="4719" spans="1:40" outlineLevel="2">
      <c r="A4719" s="882">
        <f>ROW()</f>
        <v>4719</v>
      </c>
      <c r="B4719" s="453"/>
      <c r="D4719" s="452" t="s">
        <v>583</v>
      </c>
      <c r="H4719" s="458"/>
      <c r="I4719" s="458"/>
      <c r="J4719" s="459"/>
      <c r="K4719" s="458"/>
      <c r="L4719" s="458"/>
      <c r="M4719" s="458"/>
      <c r="N4719" s="458"/>
      <c r="O4719" s="443"/>
      <c r="P4719" s="439"/>
      <c r="Q4719" s="439"/>
      <c r="R4719" s="439"/>
      <c r="S4719" s="440"/>
      <c r="T4719" s="439"/>
      <c r="U4719" s="439"/>
      <c r="V4719" s="439"/>
      <c r="W4719" s="439"/>
      <c r="X4719" s="440"/>
      <c r="Y4719" s="443"/>
      <c r="Z4719" s="439"/>
      <c r="AA4719" s="439"/>
      <c r="AB4719" s="439"/>
      <c r="AC4719" s="439"/>
      <c r="AD4719" s="440"/>
      <c r="AE4719" s="443"/>
      <c r="AF4719" s="439"/>
      <c r="AG4719" s="439"/>
      <c r="AH4719" s="439"/>
      <c r="AI4719" s="440"/>
      <c r="AJ4719" s="443"/>
      <c r="AK4719" s="439"/>
      <c r="AL4719" s="439"/>
      <c r="AM4719" s="439"/>
      <c r="AN4719" s="440">
        <f t="shared" si="3124"/>
        <v>-0.15744290226615426</v>
      </c>
    </row>
    <row r="4720" spans="1:40" outlineLevel="2">
      <c r="A4720" s="882">
        <f>ROW()</f>
        <v>4720</v>
      </c>
      <c r="B4720" s="453"/>
      <c r="D4720" s="452" t="s">
        <v>81</v>
      </c>
      <c r="H4720" s="458"/>
      <c r="I4720" s="458"/>
      <c r="J4720" s="459"/>
      <c r="K4720" s="458"/>
      <c r="L4720" s="458"/>
      <c r="M4720" s="458"/>
      <c r="N4720" s="458"/>
      <c r="O4720" s="443"/>
      <c r="P4720" s="439"/>
      <c r="Q4720" s="439"/>
      <c r="R4720" s="439"/>
      <c r="S4720" s="440"/>
      <c r="T4720" s="439"/>
      <c r="U4720" s="439"/>
      <c r="V4720" s="439"/>
      <c r="W4720" s="439"/>
      <c r="X4720" s="440"/>
      <c r="Y4720" s="443"/>
      <c r="Z4720" s="439"/>
      <c r="AA4720" s="439"/>
      <c r="AB4720" s="439"/>
      <c r="AC4720" s="439"/>
      <c r="AD4720" s="440"/>
      <c r="AE4720" s="443"/>
      <c r="AF4720" s="439"/>
      <c r="AG4720" s="439"/>
      <c r="AH4720" s="439"/>
      <c r="AI4720" s="440"/>
      <c r="AJ4720" s="443"/>
      <c r="AK4720" s="439"/>
      <c r="AL4720" s="439"/>
      <c r="AM4720" s="439"/>
      <c r="AN4720" s="440">
        <f t="shared" si="3124"/>
        <v>0</v>
      </c>
    </row>
    <row r="4721" spans="1:40" outlineLevel="2">
      <c r="A4721" s="882">
        <f>ROW()</f>
        <v>4721</v>
      </c>
      <c r="B4721" s="453"/>
      <c r="D4721" s="452" t="s">
        <v>28</v>
      </c>
      <c r="H4721" s="458"/>
      <c r="I4721" s="458"/>
      <c r="J4721" s="459"/>
      <c r="K4721" s="458"/>
      <c r="L4721" s="458"/>
      <c r="M4721" s="458"/>
      <c r="N4721" s="458"/>
      <c r="O4721" s="443"/>
      <c r="P4721" s="439"/>
      <c r="Q4721" s="439"/>
      <c r="R4721" s="439"/>
      <c r="S4721" s="440"/>
      <c r="T4721" s="439"/>
      <c r="U4721" s="439"/>
      <c r="V4721" s="439"/>
      <c r="W4721" s="439"/>
      <c r="X4721" s="440"/>
      <c r="Y4721" s="443"/>
      <c r="Z4721" s="439"/>
      <c r="AA4721" s="439"/>
      <c r="AB4721" s="439"/>
      <c r="AC4721" s="439"/>
      <c r="AD4721" s="440"/>
      <c r="AE4721" s="443"/>
      <c r="AF4721" s="439"/>
      <c r="AG4721" s="439"/>
      <c r="AH4721" s="439"/>
      <c r="AI4721" s="440"/>
      <c r="AJ4721" s="443"/>
      <c r="AK4721" s="439"/>
      <c r="AL4721" s="439"/>
      <c r="AM4721" s="439"/>
      <c r="AN4721" s="440">
        <f t="shared" si="3124"/>
        <v>0</v>
      </c>
    </row>
    <row r="4722" spans="1:40" outlineLevel="2">
      <c r="A4722" s="882">
        <f>ROW()</f>
        <v>4722</v>
      </c>
      <c r="B4722" s="453"/>
      <c r="D4722" s="456" t="s">
        <v>443</v>
      </c>
      <c r="E4722" s="456"/>
      <c r="F4722" s="456"/>
      <c r="G4722" s="456"/>
      <c r="H4722" s="460"/>
      <c r="I4722" s="460"/>
      <c r="J4722" s="461"/>
      <c r="K4722" s="460"/>
      <c r="L4722" s="460"/>
      <c r="M4722" s="460"/>
      <c r="N4722" s="460"/>
      <c r="O4722" s="462"/>
      <c r="P4722" s="441"/>
      <c r="Q4722" s="441"/>
      <c r="R4722" s="441"/>
      <c r="S4722" s="442"/>
      <c r="T4722" s="441"/>
      <c r="U4722" s="441"/>
      <c r="V4722" s="441"/>
      <c r="W4722" s="441"/>
      <c r="X4722" s="339"/>
      <c r="Y4722" s="462"/>
      <c r="Z4722" s="441"/>
      <c r="AA4722" s="159"/>
      <c r="AB4722" s="159"/>
      <c r="AC4722" s="159"/>
      <c r="AD4722" s="339"/>
      <c r="AE4722" s="462"/>
      <c r="AF4722" s="159"/>
      <c r="AG4722" s="159"/>
      <c r="AH4722" s="159"/>
      <c r="AI4722" s="339"/>
      <c r="AJ4722" s="462"/>
      <c r="AK4722" s="159"/>
      <c r="AL4722" s="159"/>
      <c r="AM4722" s="159"/>
      <c r="AN4722" s="339">
        <f t="shared" si="3124"/>
        <v>0</v>
      </c>
    </row>
    <row r="4723" spans="1:40" outlineLevel="2">
      <c r="A4723" s="882">
        <f>ROW()</f>
        <v>4723</v>
      </c>
      <c r="B4723" s="453"/>
      <c r="D4723" s="452" t="s">
        <v>24</v>
      </c>
      <c r="F4723" s="454"/>
      <c r="G4723" s="454"/>
      <c r="H4723" s="448"/>
      <c r="I4723" s="448"/>
      <c r="J4723" s="464"/>
      <c r="K4723" s="448"/>
      <c r="L4723" s="448"/>
      <c r="M4723" s="448"/>
      <c r="N4723" s="448"/>
      <c r="O4723" s="443"/>
      <c r="P4723" s="439"/>
      <c r="Q4723" s="439"/>
      <c r="R4723" s="439"/>
      <c r="S4723" s="440"/>
      <c r="T4723" s="439"/>
      <c r="U4723" s="439"/>
      <c r="V4723" s="439"/>
      <c r="W4723" s="439"/>
      <c r="X4723" s="440"/>
      <c r="Y4723" s="443"/>
      <c r="Z4723" s="439"/>
      <c r="AA4723" s="439"/>
      <c r="AB4723" s="439"/>
      <c r="AC4723" s="439"/>
      <c r="AD4723" s="440"/>
      <c r="AE4723" s="443"/>
      <c r="AF4723" s="439"/>
      <c r="AG4723" s="439"/>
      <c r="AH4723" s="439"/>
      <c r="AI4723" s="440"/>
      <c r="AJ4723" s="443"/>
      <c r="AK4723" s="439"/>
      <c r="AL4723" s="439"/>
      <c r="AM4723" s="439"/>
      <c r="AN4723" s="440">
        <f>SUM(AN4707:AN4722)</f>
        <v>-3.6329047858046786</v>
      </c>
    </row>
    <row r="4724" spans="1:40" outlineLevel="1">
      <c r="A4724" s="732" t="s">
        <v>299</v>
      </c>
      <c r="B4724" s="733"/>
      <c r="C4724" s="881"/>
      <c r="D4724" s="733"/>
      <c r="E4724" s="733"/>
      <c r="F4724" s="733"/>
      <c r="G4724" s="730"/>
      <c r="H4724" s="733"/>
      <c r="I4724" s="730"/>
      <c r="J4724" s="729"/>
      <c r="K4724" s="730"/>
      <c r="L4724" s="730"/>
      <c r="M4724" s="730"/>
      <c r="N4724" s="730"/>
      <c r="O4724" s="729"/>
      <c r="P4724" s="730"/>
      <c r="Q4724" s="730"/>
      <c r="R4724" s="730"/>
      <c r="S4724" s="731"/>
      <c r="T4724" s="730"/>
      <c r="U4724" s="730"/>
      <c r="V4724" s="730"/>
      <c r="W4724" s="730"/>
      <c r="X4724" s="731"/>
      <c r="Y4724" s="729"/>
      <c r="Z4724" s="730"/>
      <c r="AA4724" s="730"/>
      <c r="AB4724" s="730"/>
      <c r="AC4724" s="730"/>
      <c r="AD4724" s="731"/>
      <c r="AE4724" s="729"/>
      <c r="AF4724" s="730"/>
      <c r="AG4724" s="730"/>
      <c r="AH4724" s="730"/>
      <c r="AI4724" s="731"/>
      <c r="AJ4724" s="729"/>
      <c r="AK4724" s="730"/>
      <c r="AL4724" s="730"/>
      <c r="AM4724" s="730"/>
      <c r="AN4724" s="731"/>
    </row>
    <row r="4725" spans="1:40" outlineLevel="2">
      <c r="A4725" s="882">
        <f>ROW()</f>
        <v>4725</v>
      </c>
      <c r="B4725" s="453"/>
      <c r="D4725" s="452" t="s">
        <v>300</v>
      </c>
      <c r="H4725" s="458"/>
      <c r="I4725" s="458"/>
      <c r="J4725" s="459"/>
      <c r="K4725" s="458"/>
      <c r="L4725" s="458"/>
      <c r="M4725" s="458"/>
      <c r="N4725" s="458"/>
      <c r="O4725" s="324"/>
      <c r="P4725" s="157"/>
      <c r="Q4725" s="157"/>
      <c r="R4725" s="157"/>
      <c r="S4725" s="320"/>
      <c r="T4725" s="157"/>
      <c r="U4725" s="27"/>
      <c r="V4725" s="27"/>
      <c r="W4725" s="27"/>
      <c r="X4725" s="313"/>
      <c r="Y4725" s="324"/>
      <c r="Z4725" s="157"/>
      <c r="AA4725" s="157"/>
      <c r="AB4725" s="157"/>
      <c r="AC4725" s="157"/>
      <c r="AD4725" s="320"/>
      <c r="AE4725" s="324"/>
      <c r="AF4725" s="157"/>
      <c r="AG4725" s="157"/>
      <c r="AH4725" s="157"/>
      <c r="AI4725" s="320"/>
      <c r="AJ4725" s="324"/>
      <c r="AK4725" s="157"/>
      <c r="AL4725" s="157"/>
      <c r="AM4725" s="157">
        <f>-Input!AM$696</f>
        <v>0</v>
      </c>
      <c r="AN4725" s="320"/>
    </row>
    <row r="4726" spans="1:40" outlineLevel="2">
      <c r="A4726" s="882">
        <f>ROW()</f>
        <v>4726</v>
      </c>
      <c r="B4726" s="453"/>
      <c r="D4726" s="452" t="s">
        <v>301</v>
      </c>
      <c r="H4726" s="458"/>
      <c r="I4726" s="458"/>
      <c r="J4726" s="459"/>
      <c r="K4726" s="458"/>
      <c r="L4726" s="458"/>
      <c r="M4726" s="458"/>
      <c r="N4726" s="458"/>
      <c r="O4726" s="324"/>
      <c r="P4726" s="157"/>
      <c r="Q4726" s="157"/>
      <c r="R4726" s="157"/>
      <c r="S4726" s="320"/>
      <c r="T4726" s="157"/>
      <c r="U4726" s="27"/>
      <c r="V4726" s="27"/>
      <c r="W4726" s="27"/>
      <c r="X4726" s="313"/>
      <c r="Y4726" s="324"/>
      <c r="Z4726" s="157"/>
      <c r="AA4726" s="157"/>
      <c r="AB4726" s="157"/>
      <c r="AC4726" s="157"/>
      <c r="AD4726" s="320"/>
      <c r="AE4726" s="324"/>
      <c r="AF4726" s="157"/>
      <c r="AG4726" s="157"/>
      <c r="AH4726" s="157"/>
      <c r="AI4726" s="320"/>
      <c r="AJ4726" s="324"/>
      <c r="AK4726" s="157"/>
      <c r="AL4726" s="157"/>
      <c r="AM4726" s="157">
        <f>-Input!AM$697</f>
        <v>0</v>
      </c>
      <c r="AN4726" s="320"/>
    </row>
    <row r="4727" spans="1:40" outlineLevel="2">
      <c r="A4727" s="882">
        <f>ROW()</f>
        <v>4727</v>
      </c>
      <c r="B4727" s="453"/>
      <c r="D4727" s="452" t="s">
        <v>29</v>
      </c>
      <c r="H4727" s="458"/>
      <c r="I4727" s="458"/>
      <c r="J4727" s="459"/>
      <c r="K4727" s="458"/>
      <c r="L4727" s="458"/>
      <c r="M4727" s="458"/>
      <c r="N4727" s="458"/>
      <c r="O4727" s="324"/>
      <c r="P4727" s="157"/>
      <c r="Q4727" s="157"/>
      <c r="R4727" s="157"/>
      <c r="S4727" s="320"/>
      <c r="T4727" s="157"/>
      <c r="U4727" s="27"/>
      <c r="V4727" s="27"/>
      <c r="W4727" s="27"/>
      <c r="X4727" s="313"/>
      <c r="Y4727" s="324"/>
      <c r="Z4727" s="157"/>
      <c r="AA4727" s="157"/>
      <c r="AB4727" s="157"/>
      <c r="AC4727" s="157"/>
      <c r="AD4727" s="320"/>
      <c r="AE4727" s="324"/>
      <c r="AF4727" s="157"/>
      <c r="AG4727" s="157"/>
      <c r="AH4727" s="157"/>
      <c r="AI4727" s="320"/>
      <c r="AJ4727" s="324"/>
      <c r="AK4727" s="157"/>
      <c r="AL4727" s="157"/>
      <c r="AM4727" s="157">
        <f>-Input!AM$698</f>
        <v>0</v>
      </c>
      <c r="AN4727" s="320"/>
    </row>
    <row r="4728" spans="1:40" outlineLevel="2">
      <c r="A4728" s="882">
        <f>ROW()</f>
        <v>4728</v>
      </c>
      <c r="B4728" s="453"/>
      <c r="D4728" s="452" t="s">
        <v>30</v>
      </c>
      <c r="H4728" s="458"/>
      <c r="I4728" s="458"/>
      <c r="J4728" s="459"/>
      <c r="K4728" s="458"/>
      <c r="L4728" s="458"/>
      <c r="M4728" s="458"/>
      <c r="N4728" s="458"/>
      <c r="O4728" s="324"/>
      <c r="P4728" s="157"/>
      <c r="Q4728" s="157"/>
      <c r="R4728" s="157"/>
      <c r="S4728" s="320"/>
      <c r="T4728" s="157"/>
      <c r="U4728" s="27"/>
      <c r="V4728" s="27"/>
      <c r="W4728" s="27"/>
      <c r="X4728" s="313"/>
      <c r="Y4728" s="324"/>
      <c r="Z4728" s="157"/>
      <c r="AA4728" s="157"/>
      <c r="AB4728" s="157"/>
      <c r="AC4728" s="157"/>
      <c r="AD4728" s="320"/>
      <c r="AE4728" s="324"/>
      <c r="AF4728" s="157"/>
      <c r="AG4728" s="157"/>
      <c r="AH4728" s="157"/>
      <c r="AI4728" s="320"/>
      <c r="AJ4728" s="324"/>
      <c r="AK4728" s="157"/>
      <c r="AL4728" s="157"/>
      <c r="AM4728" s="157">
        <f>-Input!AM$699</f>
        <v>0</v>
      </c>
      <c r="AN4728" s="320"/>
    </row>
    <row r="4729" spans="1:40" outlineLevel="2">
      <c r="A4729" s="882">
        <f>ROW()</f>
        <v>4729</v>
      </c>
      <c r="B4729" s="453"/>
      <c r="D4729" s="452" t="s">
        <v>31</v>
      </c>
      <c r="H4729" s="458"/>
      <c r="I4729" s="458"/>
      <c r="J4729" s="459"/>
      <c r="K4729" s="458"/>
      <c r="L4729" s="458"/>
      <c r="M4729" s="458"/>
      <c r="N4729" s="458"/>
      <c r="O4729" s="324"/>
      <c r="P4729" s="157"/>
      <c r="Q4729" s="157"/>
      <c r="R4729" s="157"/>
      <c r="S4729" s="320"/>
      <c r="T4729" s="157"/>
      <c r="U4729" s="27"/>
      <c r="V4729" s="27"/>
      <c r="W4729" s="27"/>
      <c r="X4729" s="313"/>
      <c r="Y4729" s="324"/>
      <c r="Z4729" s="157"/>
      <c r="AA4729" s="157"/>
      <c r="AB4729" s="157"/>
      <c r="AC4729" s="157"/>
      <c r="AD4729" s="320"/>
      <c r="AE4729" s="324"/>
      <c r="AF4729" s="157"/>
      <c r="AG4729" s="157"/>
      <c r="AH4729" s="157"/>
      <c r="AI4729" s="320"/>
      <c r="AJ4729" s="324"/>
      <c r="AK4729" s="157"/>
      <c r="AL4729" s="157"/>
      <c r="AM4729" s="157">
        <f>-Input!AM$700</f>
        <v>0</v>
      </c>
      <c r="AN4729" s="320"/>
    </row>
    <row r="4730" spans="1:40" outlineLevel="2">
      <c r="A4730" s="882">
        <f>ROW()</f>
        <v>4730</v>
      </c>
      <c r="B4730" s="453"/>
      <c r="D4730" s="452" t="s">
        <v>32</v>
      </c>
      <c r="H4730" s="458"/>
      <c r="I4730" s="458"/>
      <c r="J4730" s="459"/>
      <c r="K4730" s="458"/>
      <c r="L4730" s="458"/>
      <c r="M4730" s="458"/>
      <c r="N4730" s="458"/>
      <c r="O4730" s="324"/>
      <c r="P4730" s="157"/>
      <c r="Q4730" s="157"/>
      <c r="R4730" s="157"/>
      <c r="S4730" s="320"/>
      <c r="T4730" s="157"/>
      <c r="U4730" s="27"/>
      <c r="V4730" s="27"/>
      <c r="W4730" s="27"/>
      <c r="X4730" s="313"/>
      <c r="Y4730" s="324"/>
      <c r="Z4730" s="157"/>
      <c r="AA4730" s="157"/>
      <c r="AB4730" s="157"/>
      <c r="AC4730" s="157"/>
      <c r="AD4730" s="320"/>
      <c r="AE4730" s="324"/>
      <c r="AF4730" s="157"/>
      <c r="AG4730" s="157"/>
      <c r="AH4730" s="157"/>
      <c r="AI4730" s="320"/>
      <c r="AJ4730" s="324"/>
      <c r="AK4730" s="157"/>
      <c r="AL4730" s="157"/>
      <c r="AM4730" s="157">
        <f>-Input!AM$701</f>
        <v>0</v>
      </c>
      <c r="AN4730" s="320"/>
    </row>
    <row r="4731" spans="1:40" outlineLevel="2">
      <c r="A4731" s="882">
        <f>ROW()</f>
        <v>4731</v>
      </c>
      <c r="B4731" s="453"/>
      <c r="D4731" s="452" t="s">
        <v>33</v>
      </c>
      <c r="H4731" s="458"/>
      <c r="I4731" s="458"/>
      <c r="J4731" s="459"/>
      <c r="K4731" s="458"/>
      <c r="L4731" s="458"/>
      <c r="M4731" s="458"/>
      <c r="N4731" s="458"/>
      <c r="O4731" s="324"/>
      <c r="P4731" s="157"/>
      <c r="Q4731" s="157"/>
      <c r="R4731" s="157"/>
      <c r="S4731" s="320"/>
      <c r="T4731" s="157"/>
      <c r="U4731" s="27"/>
      <c r="V4731" s="27"/>
      <c r="W4731" s="27"/>
      <c r="X4731" s="313"/>
      <c r="Y4731" s="324"/>
      <c r="Z4731" s="157"/>
      <c r="AA4731" s="157"/>
      <c r="AB4731" s="157"/>
      <c r="AC4731" s="157"/>
      <c r="AD4731" s="320"/>
      <c r="AE4731" s="324"/>
      <c r="AF4731" s="157"/>
      <c r="AG4731" s="157"/>
      <c r="AH4731" s="157"/>
      <c r="AI4731" s="320"/>
      <c r="AJ4731" s="324"/>
      <c r="AK4731" s="157"/>
      <c r="AL4731" s="157"/>
      <c r="AM4731" s="157">
        <f>-Input!AM$702</f>
        <v>0</v>
      </c>
      <c r="AN4731" s="320"/>
    </row>
    <row r="4732" spans="1:40" outlineLevel="2">
      <c r="A4732" s="882">
        <f>ROW()</f>
        <v>4732</v>
      </c>
      <c r="B4732" s="453"/>
      <c r="D4732" s="452" t="s">
        <v>27</v>
      </c>
      <c r="H4732" s="458"/>
      <c r="I4732" s="458"/>
      <c r="J4732" s="459"/>
      <c r="K4732" s="458"/>
      <c r="L4732" s="458"/>
      <c r="M4732" s="458"/>
      <c r="N4732" s="458"/>
      <c r="O4732" s="324"/>
      <c r="P4732" s="157"/>
      <c r="Q4732" s="157"/>
      <c r="R4732" s="157"/>
      <c r="S4732" s="320"/>
      <c r="T4732" s="157"/>
      <c r="U4732" s="27"/>
      <c r="V4732" s="27"/>
      <c r="W4732" s="27"/>
      <c r="X4732" s="313"/>
      <c r="Y4732" s="324"/>
      <c r="Z4732" s="157"/>
      <c r="AA4732" s="157"/>
      <c r="AB4732" s="157"/>
      <c r="AC4732" s="157"/>
      <c r="AD4732" s="320"/>
      <c r="AE4732" s="324"/>
      <c r="AF4732" s="157"/>
      <c r="AG4732" s="157"/>
      <c r="AH4732" s="157"/>
      <c r="AI4732" s="320"/>
      <c r="AJ4732" s="324"/>
      <c r="AK4732" s="157"/>
      <c r="AL4732" s="157"/>
      <c r="AM4732" s="157">
        <f>-Input!AM$703</f>
        <v>0</v>
      </c>
      <c r="AN4732" s="320"/>
    </row>
    <row r="4733" spans="1:40" outlineLevel="2">
      <c r="A4733" s="882">
        <f>ROW()</f>
        <v>4733</v>
      </c>
      <c r="B4733" s="453"/>
      <c r="D4733" s="452" t="s">
        <v>34</v>
      </c>
      <c r="H4733" s="458"/>
      <c r="I4733" s="458"/>
      <c r="J4733" s="459"/>
      <c r="K4733" s="458"/>
      <c r="L4733" s="458"/>
      <c r="M4733" s="458"/>
      <c r="N4733" s="458"/>
      <c r="O4733" s="324"/>
      <c r="P4733" s="157"/>
      <c r="Q4733" s="157"/>
      <c r="R4733" s="157"/>
      <c r="S4733" s="320"/>
      <c r="T4733" s="157"/>
      <c r="U4733" s="27"/>
      <c r="V4733" s="27"/>
      <c r="W4733" s="27"/>
      <c r="X4733" s="313"/>
      <c r="Y4733" s="324"/>
      <c r="Z4733" s="157"/>
      <c r="AA4733" s="157"/>
      <c r="AB4733" s="157"/>
      <c r="AC4733" s="157"/>
      <c r="AD4733" s="320"/>
      <c r="AE4733" s="324"/>
      <c r="AF4733" s="157"/>
      <c r="AG4733" s="157"/>
      <c r="AH4733" s="157"/>
      <c r="AI4733" s="320"/>
      <c r="AJ4733" s="324"/>
      <c r="AK4733" s="157"/>
      <c r="AL4733" s="157"/>
      <c r="AM4733" s="157">
        <f>-Input!AM$704</f>
        <v>0</v>
      </c>
      <c r="AN4733" s="320"/>
    </row>
    <row r="4734" spans="1:40" outlineLevel="2">
      <c r="A4734" s="882">
        <f>ROW()</f>
        <v>4734</v>
      </c>
      <c r="B4734" s="453"/>
      <c r="D4734" s="452" t="s">
        <v>35</v>
      </c>
      <c r="H4734" s="458"/>
      <c r="I4734" s="458"/>
      <c r="J4734" s="459"/>
      <c r="K4734" s="458"/>
      <c r="L4734" s="458"/>
      <c r="M4734" s="458"/>
      <c r="N4734" s="458"/>
      <c r="O4734" s="324"/>
      <c r="P4734" s="157"/>
      <c r="Q4734" s="157"/>
      <c r="R4734" s="157"/>
      <c r="S4734" s="320"/>
      <c r="T4734" s="157"/>
      <c r="U4734" s="27"/>
      <c r="V4734" s="27"/>
      <c r="W4734" s="27"/>
      <c r="X4734" s="313"/>
      <c r="Y4734" s="324"/>
      <c r="Z4734" s="157"/>
      <c r="AA4734" s="157"/>
      <c r="AB4734" s="157"/>
      <c r="AC4734" s="157"/>
      <c r="AD4734" s="320"/>
      <c r="AE4734" s="324"/>
      <c r="AF4734" s="157"/>
      <c r="AG4734" s="157"/>
      <c r="AH4734" s="157"/>
      <c r="AI4734" s="320"/>
      <c r="AJ4734" s="324"/>
      <c r="AK4734" s="157"/>
      <c r="AL4734" s="157"/>
      <c r="AM4734" s="157">
        <f>-Input!AM$705</f>
        <v>0</v>
      </c>
      <c r="AN4734" s="320"/>
    </row>
    <row r="4735" spans="1:40" outlineLevel="2">
      <c r="A4735" s="882">
        <f>ROW()</f>
        <v>4735</v>
      </c>
      <c r="B4735" s="453"/>
      <c r="D4735" s="452" t="s">
        <v>302</v>
      </c>
      <c r="H4735" s="458"/>
      <c r="I4735" s="458"/>
      <c r="J4735" s="459"/>
      <c r="K4735" s="458"/>
      <c r="L4735" s="458"/>
      <c r="M4735" s="458"/>
      <c r="N4735" s="458"/>
      <c r="O4735" s="324"/>
      <c r="P4735" s="157"/>
      <c r="Q4735" s="157"/>
      <c r="R4735" s="157"/>
      <c r="S4735" s="320"/>
      <c r="T4735" s="157"/>
      <c r="U4735" s="27"/>
      <c r="V4735" s="27"/>
      <c r="W4735" s="27"/>
      <c r="X4735" s="313"/>
      <c r="Y4735" s="324"/>
      <c r="Z4735" s="157"/>
      <c r="AA4735" s="157"/>
      <c r="AB4735" s="157"/>
      <c r="AC4735" s="157"/>
      <c r="AD4735" s="320"/>
      <c r="AE4735" s="324"/>
      <c r="AF4735" s="157"/>
      <c r="AG4735" s="157"/>
      <c r="AH4735" s="157"/>
      <c r="AI4735" s="320"/>
      <c r="AJ4735" s="324"/>
      <c r="AK4735" s="157"/>
      <c r="AL4735" s="157"/>
      <c r="AM4735" s="157">
        <f>-Input!AM$706</f>
        <v>0</v>
      </c>
      <c r="AN4735" s="320"/>
    </row>
    <row r="4736" spans="1:40" outlineLevel="2">
      <c r="A4736" s="882">
        <f>ROW()</f>
        <v>4736</v>
      </c>
      <c r="B4736" s="453"/>
      <c r="D4736" s="452" t="s">
        <v>36</v>
      </c>
      <c r="H4736" s="458"/>
      <c r="I4736" s="458"/>
      <c r="J4736" s="459"/>
      <c r="K4736" s="458"/>
      <c r="L4736" s="458"/>
      <c r="M4736" s="458"/>
      <c r="N4736" s="458"/>
      <c r="O4736" s="324"/>
      <c r="P4736" s="157"/>
      <c r="Q4736" s="157"/>
      <c r="R4736" s="157"/>
      <c r="S4736" s="320"/>
      <c r="T4736" s="157"/>
      <c r="U4736" s="27"/>
      <c r="V4736" s="27"/>
      <c r="W4736" s="27"/>
      <c r="X4736" s="313"/>
      <c r="Y4736" s="324"/>
      <c r="Z4736" s="157"/>
      <c r="AA4736" s="157"/>
      <c r="AB4736" s="157"/>
      <c r="AC4736" s="157"/>
      <c r="AD4736" s="320"/>
      <c r="AE4736" s="324"/>
      <c r="AF4736" s="157"/>
      <c r="AG4736" s="157"/>
      <c r="AH4736" s="157"/>
      <c r="AI4736" s="320"/>
      <c r="AJ4736" s="324"/>
      <c r="AK4736" s="157"/>
      <c r="AL4736" s="157"/>
      <c r="AM4736" s="157">
        <f>-Input!AM$707</f>
        <v>0</v>
      </c>
      <c r="AN4736" s="320"/>
    </row>
    <row r="4737" spans="1:40" outlineLevel="2">
      <c r="A4737" s="882">
        <f>ROW()</f>
        <v>4737</v>
      </c>
      <c r="B4737" s="453"/>
      <c r="D4737" s="452" t="s">
        <v>583</v>
      </c>
      <c r="H4737" s="458"/>
      <c r="I4737" s="458"/>
      <c r="J4737" s="459"/>
      <c r="K4737" s="458"/>
      <c r="L4737" s="458"/>
      <c r="M4737" s="458"/>
      <c r="N4737" s="458"/>
      <c r="O4737" s="324"/>
      <c r="P4737" s="157"/>
      <c r="Q4737" s="157"/>
      <c r="R4737" s="157"/>
      <c r="S4737" s="320"/>
      <c r="T4737" s="157"/>
      <c r="U4737" s="27"/>
      <c r="V4737" s="27"/>
      <c r="W4737" s="27"/>
      <c r="X4737" s="313"/>
      <c r="Y4737" s="324"/>
      <c r="Z4737" s="157"/>
      <c r="AA4737" s="157"/>
      <c r="AB4737" s="157"/>
      <c r="AC4737" s="157"/>
      <c r="AD4737" s="320"/>
      <c r="AE4737" s="324"/>
      <c r="AF4737" s="157"/>
      <c r="AG4737" s="157"/>
      <c r="AH4737" s="157"/>
      <c r="AI4737" s="320"/>
      <c r="AJ4737" s="324"/>
      <c r="AK4737" s="157"/>
      <c r="AL4737" s="157"/>
      <c r="AM4737" s="157">
        <f>-Input!AM$708</f>
        <v>0</v>
      </c>
      <c r="AN4737" s="320"/>
    </row>
    <row r="4738" spans="1:40" outlineLevel="2">
      <c r="A4738" s="882">
        <f>ROW()</f>
        <v>4738</v>
      </c>
      <c r="B4738" s="453"/>
      <c r="D4738" s="452" t="s">
        <v>81</v>
      </c>
      <c r="H4738" s="458"/>
      <c r="I4738" s="458"/>
      <c r="J4738" s="459"/>
      <c r="K4738" s="458"/>
      <c r="L4738" s="458"/>
      <c r="M4738" s="458"/>
      <c r="N4738" s="458"/>
      <c r="O4738" s="324"/>
      <c r="P4738" s="157"/>
      <c r="Q4738" s="157"/>
      <c r="R4738" s="157"/>
      <c r="S4738" s="320"/>
      <c r="T4738" s="157"/>
      <c r="U4738" s="27"/>
      <c r="V4738" s="27"/>
      <c r="W4738" s="27"/>
      <c r="X4738" s="313"/>
      <c r="Y4738" s="324"/>
      <c r="Z4738" s="157"/>
      <c r="AA4738" s="157"/>
      <c r="AB4738" s="157"/>
      <c r="AC4738" s="157"/>
      <c r="AD4738" s="320"/>
      <c r="AE4738" s="324"/>
      <c r="AF4738" s="157"/>
      <c r="AG4738" s="157"/>
      <c r="AH4738" s="157"/>
      <c r="AI4738" s="320"/>
      <c r="AJ4738" s="324"/>
      <c r="AK4738" s="157"/>
      <c r="AL4738" s="157"/>
      <c r="AM4738" s="157">
        <f>-Input!AM$709</f>
        <v>0</v>
      </c>
      <c r="AN4738" s="320"/>
    </row>
    <row r="4739" spans="1:40" outlineLevel="2">
      <c r="A4739" s="882">
        <f>ROW()</f>
        <v>4739</v>
      </c>
      <c r="B4739" s="453"/>
      <c r="D4739" s="452" t="s">
        <v>28</v>
      </c>
      <c r="H4739" s="458"/>
      <c r="I4739" s="458"/>
      <c r="J4739" s="459"/>
      <c r="K4739" s="458"/>
      <c r="L4739" s="458"/>
      <c r="M4739" s="458"/>
      <c r="N4739" s="458"/>
      <c r="O4739" s="324"/>
      <c r="P4739" s="157"/>
      <c r="Q4739" s="157"/>
      <c r="R4739" s="157"/>
      <c r="S4739" s="320"/>
      <c r="T4739" s="157"/>
      <c r="U4739" s="27"/>
      <c r="V4739" s="27"/>
      <c r="W4739" s="27"/>
      <c r="X4739" s="313"/>
      <c r="Y4739" s="324"/>
      <c r="Z4739" s="157"/>
      <c r="AA4739" s="157"/>
      <c r="AB4739" s="157"/>
      <c r="AC4739" s="157"/>
      <c r="AD4739" s="320"/>
      <c r="AE4739" s="324"/>
      <c r="AF4739" s="157"/>
      <c r="AG4739" s="157"/>
      <c r="AH4739" s="157"/>
      <c r="AI4739" s="320"/>
      <c r="AJ4739" s="324"/>
      <c r="AK4739" s="157"/>
      <c r="AL4739" s="157"/>
      <c r="AM4739" s="157">
        <f>-Input!AM$710</f>
        <v>0</v>
      </c>
      <c r="AN4739" s="320"/>
    </row>
    <row r="4740" spans="1:40" outlineLevel="2">
      <c r="A4740" s="882">
        <f>ROW()</f>
        <v>4740</v>
      </c>
      <c r="B4740" s="453"/>
      <c r="D4740" s="456" t="s">
        <v>443</v>
      </c>
      <c r="E4740" s="456"/>
      <c r="F4740" s="456"/>
      <c r="G4740" s="456"/>
      <c r="H4740" s="460"/>
      <c r="I4740" s="460"/>
      <c r="J4740" s="461"/>
      <c r="K4740" s="460"/>
      <c r="L4740" s="460"/>
      <c r="M4740" s="460"/>
      <c r="N4740" s="460"/>
      <c r="O4740" s="325"/>
      <c r="P4740" s="158"/>
      <c r="Q4740" s="158"/>
      <c r="R4740" s="158"/>
      <c r="S4740" s="321"/>
      <c r="T4740" s="158"/>
      <c r="U4740" s="159"/>
      <c r="V4740" s="159"/>
      <c r="W4740" s="159"/>
      <c r="X4740" s="339"/>
      <c r="Y4740" s="238"/>
      <c r="Z4740" s="146"/>
      <c r="AA4740" s="146"/>
      <c r="AB4740" s="146"/>
      <c r="AC4740" s="146"/>
      <c r="AD4740" s="239"/>
      <c r="AE4740" s="238"/>
      <c r="AF4740" s="146"/>
      <c r="AG4740" s="146"/>
      <c r="AH4740" s="146"/>
      <c r="AI4740" s="239"/>
      <c r="AJ4740" s="238"/>
      <c r="AK4740" s="146"/>
      <c r="AL4740" s="146"/>
      <c r="AM4740" s="146">
        <f>-Input!AM$711</f>
        <v>0</v>
      </c>
      <c r="AN4740" s="239"/>
    </row>
    <row r="4741" spans="1:40" outlineLevel="2">
      <c r="A4741" s="882">
        <f>ROW()</f>
        <v>4741</v>
      </c>
      <c r="B4741" s="453"/>
      <c r="D4741" s="452" t="s">
        <v>24</v>
      </c>
      <c r="F4741" s="454"/>
      <c r="G4741" s="454"/>
      <c r="H4741" s="448"/>
      <c r="I4741" s="448"/>
      <c r="J4741" s="464"/>
      <c r="K4741" s="448"/>
      <c r="L4741" s="448"/>
      <c r="M4741" s="448"/>
      <c r="N4741" s="448"/>
      <c r="O4741" s="443"/>
      <c r="P4741" s="439"/>
      <c r="Q4741" s="439"/>
      <c r="R4741" s="439"/>
      <c r="S4741" s="440"/>
      <c r="T4741" s="439"/>
      <c r="U4741" s="439"/>
      <c r="V4741" s="439"/>
      <c r="W4741" s="439"/>
      <c r="X4741" s="440"/>
      <c r="Y4741" s="443"/>
      <c r="Z4741" s="439"/>
      <c r="AA4741" s="439"/>
      <c r="AB4741" s="439"/>
      <c r="AC4741" s="439"/>
      <c r="AD4741" s="440"/>
      <c r="AE4741" s="443"/>
      <c r="AF4741" s="439"/>
      <c r="AG4741" s="439"/>
      <c r="AH4741" s="439"/>
      <c r="AI4741" s="440"/>
      <c r="AJ4741" s="443"/>
      <c r="AK4741" s="439"/>
      <c r="AL4741" s="439"/>
      <c r="AM4741" s="439">
        <f>SUM(AM4725:AM4740)</f>
        <v>0</v>
      </c>
      <c r="AN4741" s="440"/>
    </row>
    <row r="4742" spans="1:40" outlineLevel="1">
      <c r="A4742" s="732" t="s">
        <v>22</v>
      </c>
      <c r="B4742" s="733"/>
      <c r="C4742" s="881"/>
      <c r="D4742" s="733"/>
      <c r="E4742" s="733"/>
      <c r="F4742" s="733"/>
      <c r="G4742" s="730"/>
      <c r="H4742" s="733"/>
      <c r="I4742" s="730"/>
      <c r="J4742" s="729"/>
      <c r="K4742" s="730"/>
      <c r="L4742" s="730"/>
      <c r="M4742" s="730"/>
      <c r="N4742" s="730"/>
      <c r="O4742" s="729"/>
      <c r="P4742" s="730"/>
      <c r="Q4742" s="730"/>
      <c r="R4742" s="730"/>
      <c r="S4742" s="731"/>
      <c r="T4742" s="730"/>
      <c r="U4742" s="730"/>
      <c r="V4742" s="730"/>
      <c r="W4742" s="730"/>
      <c r="X4742" s="731"/>
      <c r="Y4742" s="729"/>
      <c r="Z4742" s="730"/>
      <c r="AA4742" s="730"/>
      <c r="AB4742" s="730"/>
      <c r="AC4742" s="730"/>
      <c r="AD4742" s="731"/>
      <c r="AE4742" s="729"/>
      <c r="AF4742" s="730"/>
      <c r="AG4742" s="730"/>
      <c r="AH4742" s="730"/>
      <c r="AI4742" s="731"/>
      <c r="AJ4742" s="729"/>
      <c r="AK4742" s="730"/>
      <c r="AL4742" s="730"/>
      <c r="AM4742" s="730"/>
      <c r="AN4742" s="731"/>
    </row>
    <row r="4743" spans="1:40" outlineLevel="2">
      <c r="A4743" s="882">
        <f>ROW()</f>
        <v>4743</v>
      </c>
      <c r="B4743" s="453"/>
      <c r="D4743" s="452" t="s">
        <v>300</v>
      </c>
      <c r="H4743" s="458"/>
      <c r="I4743" s="458"/>
      <c r="J4743" s="459"/>
      <c r="K4743" s="458"/>
      <c r="L4743" s="458"/>
      <c r="M4743" s="458"/>
      <c r="N4743" s="458"/>
      <c r="O4743" s="459"/>
      <c r="P4743" s="458"/>
      <c r="Q4743" s="458"/>
      <c r="R4743" s="458"/>
      <c r="S4743" s="463"/>
      <c r="T4743" s="458"/>
      <c r="U4743" s="458"/>
      <c r="V4743" s="458"/>
      <c r="W4743" s="31"/>
      <c r="X4743" s="440"/>
      <c r="Y4743" s="459"/>
      <c r="Z4743" s="458"/>
      <c r="AA4743" s="439"/>
      <c r="AB4743" s="439"/>
      <c r="AC4743" s="439"/>
      <c r="AD4743" s="440"/>
      <c r="AE4743" s="443"/>
      <c r="AF4743" s="439"/>
      <c r="AG4743" s="439"/>
      <c r="AH4743" s="439"/>
      <c r="AI4743" s="440"/>
      <c r="AJ4743" s="443"/>
      <c r="AK4743" s="439"/>
      <c r="AL4743" s="439"/>
      <c r="AM4743" s="439">
        <f t="shared" ref="AM4743:AN4758" si="3125">AM4653+AM4671+AM4689+AM4707 + AM4725</f>
        <v>4.7292315958405116</v>
      </c>
      <c r="AN4743" s="440">
        <f t="shared" si="3125"/>
        <v>4.6701162008925055</v>
      </c>
    </row>
    <row r="4744" spans="1:40" outlineLevel="2">
      <c r="A4744" s="882">
        <f>ROW()</f>
        <v>4744</v>
      </c>
      <c r="B4744" s="453"/>
      <c r="D4744" s="452" t="s">
        <v>301</v>
      </c>
      <c r="H4744" s="458"/>
      <c r="I4744" s="458"/>
      <c r="J4744" s="459"/>
      <c r="K4744" s="458"/>
      <c r="L4744" s="458"/>
      <c r="M4744" s="458"/>
      <c r="N4744" s="458"/>
      <c r="O4744" s="459"/>
      <c r="P4744" s="458"/>
      <c r="Q4744" s="458"/>
      <c r="R4744" s="458"/>
      <c r="S4744" s="463"/>
      <c r="T4744" s="458"/>
      <c r="U4744" s="458"/>
      <c r="V4744" s="458"/>
      <c r="W4744" s="31"/>
      <c r="X4744" s="440"/>
      <c r="Y4744" s="459"/>
      <c r="Z4744" s="458"/>
      <c r="AA4744" s="439"/>
      <c r="AB4744" s="439"/>
      <c r="AC4744" s="439"/>
      <c r="AD4744" s="440"/>
      <c r="AE4744" s="443"/>
      <c r="AF4744" s="439"/>
      <c r="AG4744" s="439"/>
      <c r="AH4744" s="439"/>
      <c r="AI4744" s="440"/>
      <c r="AJ4744" s="443"/>
      <c r="AK4744" s="439"/>
      <c r="AL4744" s="439"/>
      <c r="AM4744" s="439">
        <f t="shared" si="3125"/>
        <v>0</v>
      </c>
      <c r="AN4744" s="440">
        <f t="shared" si="3125"/>
        <v>0</v>
      </c>
    </row>
    <row r="4745" spans="1:40" outlineLevel="2">
      <c r="A4745" s="882">
        <f>ROW()</f>
        <v>4745</v>
      </c>
      <c r="B4745" s="453"/>
      <c r="D4745" s="452" t="s">
        <v>29</v>
      </c>
      <c r="H4745" s="458"/>
      <c r="I4745" s="458"/>
      <c r="J4745" s="459"/>
      <c r="K4745" s="458"/>
      <c r="L4745" s="458"/>
      <c r="M4745" s="458"/>
      <c r="N4745" s="458"/>
      <c r="O4745" s="459"/>
      <c r="P4745" s="458"/>
      <c r="Q4745" s="458"/>
      <c r="R4745" s="458"/>
      <c r="S4745" s="463"/>
      <c r="T4745" s="458"/>
      <c r="U4745" s="458"/>
      <c r="V4745" s="458"/>
      <c r="W4745" s="31"/>
      <c r="X4745" s="440"/>
      <c r="Y4745" s="459"/>
      <c r="Z4745" s="458"/>
      <c r="AA4745" s="439"/>
      <c r="AB4745" s="439"/>
      <c r="AC4745" s="439"/>
      <c r="AD4745" s="440"/>
      <c r="AE4745" s="443"/>
      <c r="AF4745" s="439"/>
      <c r="AG4745" s="439"/>
      <c r="AH4745" s="439"/>
      <c r="AI4745" s="440"/>
      <c r="AJ4745" s="443"/>
      <c r="AK4745" s="439"/>
      <c r="AL4745" s="439"/>
      <c r="AM4745" s="439">
        <f t="shared" si="3125"/>
        <v>0</v>
      </c>
      <c r="AN4745" s="440">
        <f t="shared" si="3125"/>
        <v>0</v>
      </c>
    </row>
    <row r="4746" spans="1:40" outlineLevel="2">
      <c r="A4746" s="882">
        <f>ROW()</f>
        <v>4746</v>
      </c>
      <c r="B4746" s="453"/>
      <c r="D4746" s="452" t="s">
        <v>30</v>
      </c>
      <c r="H4746" s="458"/>
      <c r="I4746" s="458"/>
      <c r="J4746" s="459"/>
      <c r="K4746" s="458"/>
      <c r="L4746" s="458"/>
      <c r="M4746" s="458"/>
      <c r="N4746" s="458"/>
      <c r="O4746" s="459"/>
      <c r="P4746" s="458"/>
      <c r="Q4746" s="458"/>
      <c r="R4746" s="458"/>
      <c r="S4746" s="463"/>
      <c r="T4746" s="458"/>
      <c r="U4746" s="458"/>
      <c r="V4746" s="458"/>
      <c r="W4746" s="31"/>
      <c r="X4746" s="440"/>
      <c r="Y4746" s="459"/>
      <c r="Z4746" s="458"/>
      <c r="AA4746" s="439"/>
      <c r="AB4746" s="439"/>
      <c r="AC4746" s="439"/>
      <c r="AD4746" s="440"/>
      <c r="AE4746" s="443"/>
      <c r="AF4746" s="439"/>
      <c r="AG4746" s="439"/>
      <c r="AH4746" s="439"/>
      <c r="AI4746" s="440"/>
      <c r="AJ4746" s="443"/>
      <c r="AK4746" s="439"/>
      <c r="AL4746" s="439"/>
      <c r="AM4746" s="439">
        <f t="shared" si="3125"/>
        <v>40.657477467773212</v>
      </c>
      <c r="AN4746" s="440">
        <f t="shared" si="3125"/>
        <v>39.979852843310326</v>
      </c>
    </row>
    <row r="4747" spans="1:40" outlineLevel="2">
      <c r="A4747" s="882">
        <f>ROW()</f>
        <v>4747</v>
      </c>
      <c r="B4747" s="453"/>
      <c r="D4747" s="452" t="s">
        <v>31</v>
      </c>
      <c r="H4747" s="458"/>
      <c r="I4747" s="458"/>
      <c r="J4747" s="459"/>
      <c r="K4747" s="458"/>
      <c r="L4747" s="458"/>
      <c r="M4747" s="458"/>
      <c r="N4747" s="458"/>
      <c r="O4747" s="459"/>
      <c r="P4747" s="458"/>
      <c r="Q4747" s="458"/>
      <c r="R4747" s="458"/>
      <c r="S4747" s="463"/>
      <c r="T4747" s="458"/>
      <c r="U4747" s="458"/>
      <c r="V4747" s="458"/>
      <c r="W4747" s="31"/>
      <c r="X4747" s="440"/>
      <c r="Y4747" s="459"/>
      <c r="Z4747" s="458"/>
      <c r="AA4747" s="439"/>
      <c r="AB4747" s="439"/>
      <c r="AC4747" s="439"/>
      <c r="AD4747" s="440"/>
      <c r="AE4747" s="443"/>
      <c r="AF4747" s="439"/>
      <c r="AG4747" s="439"/>
      <c r="AH4747" s="439"/>
      <c r="AI4747" s="440"/>
      <c r="AJ4747" s="443"/>
      <c r="AK4747" s="439"/>
      <c r="AL4747" s="439"/>
      <c r="AM4747" s="439">
        <f t="shared" si="3125"/>
        <v>0</v>
      </c>
      <c r="AN4747" s="440">
        <f t="shared" si="3125"/>
        <v>0</v>
      </c>
    </row>
    <row r="4748" spans="1:40" outlineLevel="2">
      <c r="A4748" s="882">
        <f>ROW()</f>
        <v>4748</v>
      </c>
      <c r="B4748" s="453"/>
      <c r="D4748" s="452" t="s">
        <v>32</v>
      </c>
      <c r="H4748" s="458"/>
      <c r="I4748" s="458"/>
      <c r="J4748" s="459"/>
      <c r="K4748" s="458"/>
      <c r="L4748" s="458"/>
      <c r="M4748" s="458"/>
      <c r="N4748" s="458"/>
      <c r="O4748" s="459"/>
      <c r="P4748" s="458"/>
      <c r="Q4748" s="458"/>
      <c r="R4748" s="458"/>
      <c r="S4748" s="463"/>
      <c r="T4748" s="458"/>
      <c r="U4748" s="458"/>
      <c r="V4748" s="458"/>
      <c r="W4748" s="31"/>
      <c r="X4748" s="440"/>
      <c r="Y4748" s="459"/>
      <c r="Z4748" s="458"/>
      <c r="AA4748" s="439"/>
      <c r="AB4748" s="439"/>
      <c r="AC4748" s="439"/>
      <c r="AD4748" s="440"/>
      <c r="AE4748" s="443"/>
      <c r="AF4748" s="439"/>
      <c r="AG4748" s="439"/>
      <c r="AH4748" s="439"/>
      <c r="AI4748" s="440"/>
      <c r="AJ4748" s="443"/>
      <c r="AK4748" s="439"/>
      <c r="AL4748" s="439"/>
      <c r="AM4748" s="439">
        <f t="shared" si="3125"/>
        <v>2.1786864140005622</v>
      </c>
      <c r="AN4748" s="440">
        <f t="shared" si="3125"/>
        <v>2.1242192536505482</v>
      </c>
    </row>
    <row r="4749" spans="1:40" outlineLevel="2">
      <c r="A4749" s="882">
        <f>ROW()</f>
        <v>4749</v>
      </c>
      <c r="B4749" s="453"/>
      <c r="D4749" s="452" t="s">
        <v>33</v>
      </c>
      <c r="H4749" s="458"/>
      <c r="I4749" s="458"/>
      <c r="J4749" s="459"/>
      <c r="K4749" s="458"/>
      <c r="L4749" s="458"/>
      <c r="M4749" s="458"/>
      <c r="N4749" s="458"/>
      <c r="O4749" s="459"/>
      <c r="P4749" s="458"/>
      <c r="Q4749" s="458"/>
      <c r="R4749" s="458"/>
      <c r="S4749" s="463"/>
      <c r="T4749" s="458"/>
      <c r="U4749" s="458"/>
      <c r="V4749" s="458"/>
      <c r="W4749" s="31"/>
      <c r="X4749" s="440"/>
      <c r="Y4749" s="459"/>
      <c r="Z4749" s="458"/>
      <c r="AA4749" s="439"/>
      <c r="AB4749" s="439"/>
      <c r="AC4749" s="439"/>
      <c r="AD4749" s="440"/>
      <c r="AE4749" s="443"/>
      <c r="AF4749" s="439"/>
      <c r="AG4749" s="439"/>
      <c r="AH4749" s="439"/>
      <c r="AI4749" s="440"/>
      <c r="AJ4749" s="443"/>
      <c r="AK4749" s="439"/>
      <c r="AL4749" s="439"/>
      <c r="AM4749" s="439">
        <f t="shared" si="3125"/>
        <v>0</v>
      </c>
      <c r="AN4749" s="440">
        <f t="shared" si="3125"/>
        <v>0</v>
      </c>
    </row>
    <row r="4750" spans="1:40" outlineLevel="2">
      <c r="A4750" s="882">
        <f>ROW()</f>
        <v>4750</v>
      </c>
      <c r="B4750" s="453"/>
      <c r="D4750" s="452" t="s">
        <v>27</v>
      </c>
      <c r="H4750" s="458"/>
      <c r="I4750" s="458"/>
      <c r="J4750" s="459"/>
      <c r="K4750" s="458"/>
      <c r="L4750" s="458"/>
      <c r="M4750" s="458"/>
      <c r="N4750" s="458"/>
      <c r="O4750" s="459"/>
      <c r="P4750" s="458"/>
      <c r="Q4750" s="458"/>
      <c r="R4750" s="458"/>
      <c r="S4750" s="463"/>
      <c r="T4750" s="458"/>
      <c r="U4750" s="458"/>
      <c r="V4750" s="458"/>
      <c r="W4750" s="31"/>
      <c r="X4750" s="440"/>
      <c r="Y4750" s="459"/>
      <c r="Z4750" s="458"/>
      <c r="AA4750" s="439"/>
      <c r="AB4750" s="439"/>
      <c r="AC4750" s="439"/>
      <c r="AD4750" s="440"/>
      <c r="AE4750" s="443"/>
      <c r="AF4750" s="439"/>
      <c r="AG4750" s="439"/>
      <c r="AH4750" s="439"/>
      <c r="AI4750" s="440"/>
      <c r="AJ4750" s="443"/>
      <c r="AK4750" s="439"/>
      <c r="AL4750" s="439"/>
      <c r="AM4750" s="439">
        <f t="shared" si="3125"/>
        <v>0.44048017822866498</v>
      </c>
      <c r="AN4750" s="440">
        <f t="shared" si="3125"/>
        <v>0.42946817377294833</v>
      </c>
    </row>
    <row r="4751" spans="1:40" outlineLevel="2">
      <c r="A4751" s="882">
        <f>ROW()</f>
        <v>4751</v>
      </c>
      <c r="B4751" s="453"/>
      <c r="D4751" s="452" t="s">
        <v>34</v>
      </c>
      <c r="H4751" s="458"/>
      <c r="I4751" s="458"/>
      <c r="J4751" s="459"/>
      <c r="K4751" s="458"/>
      <c r="L4751" s="458"/>
      <c r="M4751" s="458"/>
      <c r="N4751" s="458"/>
      <c r="O4751" s="459"/>
      <c r="P4751" s="458"/>
      <c r="Q4751" s="458"/>
      <c r="R4751" s="458"/>
      <c r="S4751" s="463"/>
      <c r="T4751" s="458"/>
      <c r="U4751" s="458"/>
      <c r="V4751" s="458"/>
      <c r="W4751" s="31"/>
      <c r="X4751" s="440"/>
      <c r="Y4751" s="459"/>
      <c r="Z4751" s="458"/>
      <c r="AA4751" s="439"/>
      <c r="AB4751" s="439"/>
      <c r="AC4751" s="439"/>
      <c r="AD4751" s="440"/>
      <c r="AE4751" s="443"/>
      <c r="AF4751" s="439"/>
      <c r="AG4751" s="439"/>
      <c r="AH4751" s="439"/>
      <c r="AI4751" s="440"/>
      <c r="AJ4751" s="443"/>
      <c r="AK4751" s="439"/>
      <c r="AL4751" s="439"/>
      <c r="AM4751" s="439">
        <f t="shared" si="3125"/>
        <v>37.995552877679359</v>
      </c>
      <c r="AN4751" s="440">
        <f t="shared" si="3125"/>
        <v>36.475730762572184</v>
      </c>
    </row>
    <row r="4752" spans="1:40" outlineLevel="2">
      <c r="A4752" s="882">
        <f>ROW()</f>
        <v>4752</v>
      </c>
      <c r="B4752" s="453"/>
      <c r="D4752" s="452" t="s">
        <v>35</v>
      </c>
      <c r="H4752" s="458"/>
      <c r="I4752" s="458"/>
      <c r="J4752" s="459"/>
      <c r="K4752" s="458"/>
      <c r="L4752" s="458"/>
      <c r="M4752" s="458"/>
      <c r="N4752" s="458"/>
      <c r="O4752" s="459"/>
      <c r="P4752" s="458"/>
      <c r="Q4752" s="458"/>
      <c r="R4752" s="458"/>
      <c r="S4752" s="463"/>
      <c r="T4752" s="458"/>
      <c r="U4752" s="458"/>
      <c r="V4752" s="458"/>
      <c r="W4752" s="31"/>
      <c r="X4752" s="440"/>
      <c r="Y4752" s="459"/>
      <c r="Z4752" s="458"/>
      <c r="AA4752" s="439"/>
      <c r="AB4752" s="439"/>
      <c r="AC4752" s="439"/>
      <c r="AD4752" s="440"/>
      <c r="AE4752" s="443"/>
      <c r="AF4752" s="439"/>
      <c r="AG4752" s="439"/>
      <c r="AH4752" s="439"/>
      <c r="AI4752" s="440"/>
      <c r="AJ4752" s="443"/>
      <c r="AK4752" s="439"/>
      <c r="AL4752" s="439"/>
      <c r="AM4752" s="439">
        <f t="shared" si="3125"/>
        <v>0.92671503170376601</v>
      </c>
      <c r="AN4752" s="440">
        <f t="shared" si="3125"/>
        <v>0.83404352853338937</v>
      </c>
    </row>
    <row r="4753" spans="1:40" outlineLevel="2">
      <c r="A4753" s="882">
        <f>ROW()</f>
        <v>4753</v>
      </c>
      <c r="B4753" s="453"/>
      <c r="D4753" s="452" t="s">
        <v>302</v>
      </c>
      <c r="H4753" s="458"/>
      <c r="I4753" s="458"/>
      <c r="J4753" s="459"/>
      <c r="K4753" s="458"/>
      <c r="L4753" s="458"/>
      <c r="M4753" s="458"/>
      <c r="N4753" s="458"/>
      <c r="O4753" s="459"/>
      <c r="P4753" s="458"/>
      <c r="Q4753" s="458"/>
      <c r="R4753" s="458"/>
      <c r="S4753" s="463"/>
      <c r="T4753" s="458"/>
      <c r="U4753" s="458"/>
      <c r="V4753" s="458"/>
      <c r="W4753" s="31"/>
      <c r="X4753" s="440"/>
      <c r="Y4753" s="459"/>
      <c r="Z4753" s="458"/>
      <c r="AA4753" s="439"/>
      <c r="AB4753" s="439"/>
      <c r="AC4753" s="439"/>
      <c r="AD4753" s="440"/>
      <c r="AE4753" s="443"/>
      <c r="AF4753" s="439"/>
      <c r="AG4753" s="439"/>
      <c r="AH4753" s="439"/>
      <c r="AI4753" s="440"/>
      <c r="AJ4753" s="443"/>
      <c r="AK4753" s="439"/>
      <c r="AL4753" s="439"/>
      <c r="AM4753" s="439">
        <f t="shared" si="3125"/>
        <v>2.4136360821728773</v>
      </c>
      <c r="AN4753" s="440">
        <f t="shared" si="3125"/>
        <v>2.1722724739555894</v>
      </c>
    </row>
    <row r="4754" spans="1:40" outlineLevel="2">
      <c r="A4754" s="882">
        <f>ROW()</f>
        <v>4754</v>
      </c>
      <c r="B4754" s="453"/>
      <c r="D4754" s="452" t="s">
        <v>36</v>
      </c>
      <c r="H4754" s="458"/>
      <c r="I4754" s="458"/>
      <c r="J4754" s="459"/>
      <c r="K4754" s="458"/>
      <c r="L4754" s="458"/>
      <c r="M4754" s="458"/>
      <c r="N4754" s="458"/>
      <c r="O4754" s="459"/>
      <c r="P4754" s="458"/>
      <c r="Q4754" s="458"/>
      <c r="R4754" s="458"/>
      <c r="S4754" s="463"/>
      <c r="T4754" s="458"/>
      <c r="U4754" s="458"/>
      <c r="V4754" s="458"/>
      <c r="W4754" s="31"/>
      <c r="X4754" s="440"/>
      <c r="Y4754" s="459"/>
      <c r="Z4754" s="458"/>
      <c r="AA4754" s="439"/>
      <c r="AB4754" s="439"/>
      <c r="AC4754" s="439"/>
      <c r="AD4754" s="440"/>
      <c r="AE4754" s="443"/>
      <c r="AF4754" s="439"/>
      <c r="AG4754" s="439"/>
      <c r="AH4754" s="439"/>
      <c r="AI4754" s="440"/>
      <c r="AJ4754" s="443"/>
      <c r="AK4754" s="439"/>
      <c r="AL4754" s="439"/>
      <c r="AM4754" s="439">
        <f t="shared" si="3125"/>
        <v>4.0969273641353077</v>
      </c>
      <c r="AN4754" s="440">
        <f t="shared" si="3125"/>
        <v>3.2775418913082461</v>
      </c>
    </row>
    <row r="4755" spans="1:40" outlineLevel="2">
      <c r="A4755" s="882">
        <f>ROW()</f>
        <v>4755</v>
      </c>
      <c r="B4755" s="453"/>
      <c r="D4755" s="452" t="s">
        <v>583</v>
      </c>
      <c r="H4755" s="458"/>
      <c r="I4755" s="458"/>
      <c r="J4755" s="459"/>
      <c r="K4755" s="458"/>
      <c r="L4755" s="458"/>
      <c r="M4755" s="458"/>
      <c r="N4755" s="458"/>
      <c r="O4755" s="459"/>
      <c r="P4755" s="458"/>
      <c r="Q4755" s="458"/>
      <c r="R4755" s="458"/>
      <c r="S4755" s="463"/>
      <c r="T4755" s="458"/>
      <c r="U4755" s="458"/>
      <c r="V4755" s="458"/>
      <c r="W4755" s="31"/>
      <c r="X4755" s="440"/>
      <c r="Y4755" s="459"/>
      <c r="Z4755" s="458"/>
      <c r="AA4755" s="439"/>
      <c r="AB4755" s="439"/>
      <c r="AC4755" s="439"/>
      <c r="AD4755" s="440"/>
      <c r="AE4755" s="443"/>
      <c r="AF4755" s="439"/>
      <c r="AG4755" s="439"/>
      <c r="AH4755" s="439"/>
      <c r="AI4755" s="440"/>
      <c r="AJ4755" s="443"/>
      <c r="AK4755" s="439"/>
      <c r="AL4755" s="439"/>
      <c r="AM4755" s="439">
        <f t="shared" si="3125"/>
        <v>1.5744290226615425</v>
      </c>
      <c r="AN4755" s="440">
        <f t="shared" si="3125"/>
        <v>1.4169861203953882</v>
      </c>
    </row>
    <row r="4756" spans="1:40" outlineLevel="2">
      <c r="A4756" s="882">
        <f>ROW()</f>
        <v>4756</v>
      </c>
      <c r="B4756" s="453"/>
      <c r="D4756" s="452" t="s">
        <v>81</v>
      </c>
      <c r="H4756" s="458"/>
      <c r="I4756" s="458"/>
      <c r="J4756" s="459"/>
      <c r="K4756" s="458"/>
      <c r="L4756" s="458"/>
      <c r="M4756" s="458"/>
      <c r="N4756" s="458"/>
      <c r="O4756" s="459"/>
      <c r="P4756" s="458"/>
      <c r="Q4756" s="458"/>
      <c r="R4756" s="458"/>
      <c r="S4756" s="463"/>
      <c r="T4756" s="458"/>
      <c r="U4756" s="458"/>
      <c r="V4756" s="458"/>
      <c r="W4756" s="31"/>
      <c r="X4756" s="440"/>
      <c r="Y4756" s="459"/>
      <c r="Z4756" s="458"/>
      <c r="AA4756" s="439"/>
      <c r="AB4756" s="439"/>
      <c r="AC4756" s="439"/>
      <c r="AD4756" s="440"/>
      <c r="AE4756" s="443"/>
      <c r="AF4756" s="439"/>
      <c r="AG4756" s="439"/>
      <c r="AH4756" s="439"/>
      <c r="AI4756" s="440"/>
      <c r="AJ4756" s="443"/>
      <c r="AK4756" s="439"/>
      <c r="AL4756" s="439"/>
      <c r="AM4756" s="439">
        <f t="shared" si="3125"/>
        <v>0</v>
      </c>
      <c r="AN4756" s="440">
        <f t="shared" si="3125"/>
        <v>0</v>
      </c>
    </row>
    <row r="4757" spans="1:40" outlineLevel="2">
      <c r="A4757" s="882">
        <f>ROW()</f>
        <v>4757</v>
      </c>
      <c r="B4757" s="453"/>
      <c r="D4757" s="452" t="s">
        <v>28</v>
      </c>
      <c r="H4757" s="458"/>
      <c r="I4757" s="458"/>
      <c r="J4757" s="459"/>
      <c r="K4757" s="458"/>
      <c r="L4757" s="458"/>
      <c r="M4757" s="458"/>
      <c r="N4757" s="458"/>
      <c r="O4757" s="459"/>
      <c r="P4757" s="458"/>
      <c r="Q4757" s="458"/>
      <c r="R4757" s="458"/>
      <c r="S4757" s="463"/>
      <c r="T4757" s="458"/>
      <c r="U4757" s="458"/>
      <c r="V4757" s="458"/>
      <c r="W4757" s="31"/>
      <c r="X4757" s="440"/>
      <c r="Y4757" s="459"/>
      <c r="Z4757" s="458"/>
      <c r="AA4757" s="439"/>
      <c r="AB4757" s="439"/>
      <c r="AC4757" s="439"/>
      <c r="AD4757" s="440"/>
      <c r="AE4757" s="443"/>
      <c r="AF4757" s="439"/>
      <c r="AG4757" s="439"/>
      <c r="AH4757" s="439"/>
      <c r="AI4757" s="440"/>
      <c r="AJ4757" s="443"/>
      <c r="AK4757" s="439"/>
      <c r="AL4757" s="439"/>
      <c r="AM4757" s="439">
        <f t="shared" si="3125"/>
        <v>0</v>
      </c>
      <c r="AN4757" s="440">
        <f t="shared" si="3125"/>
        <v>0</v>
      </c>
    </row>
    <row r="4758" spans="1:40" outlineLevel="2">
      <c r="A4758" s="882">
        <f>ROW()</f>
        <v>4758</v>
      </c>
      <c r="B4758" s="453"/>
      <c r="D4758" s="456" t="s">
        <v>443</v>
      </c>
      <c r="E4758" s="456"/>
      <c r="F4758" s="456"/>
      <c r="G4758" s="456"/>
      <c r="H4758" s="460"/>
      <c r="I4758" s="460"/>
      <c r="J4758" s="461"/>
      <c r="K4758" s="460"/>
      <c r="L4758" s="460"/>
      <c r="M4758" s="460"/>
      <c r="N4758" s="460"/>
      <c r="O4758" s="461"/>
      <c r="P4758" s="460"/>
      <c r="Q4758" s="460"/>
      <c r="R4758" s="460"/>
      <c r="S4758" s="465"/>
      <c r="T4758" s="460"/>
      <c r="U4758" s="460"/>
      <c r="V4758" s="460"/>
      <c r="W4758" s="57"/>
      <c r="X4758" s="442"/>
      <c r="Y4758" s="461"/>
      <c r="Z4758" s="460"/>
      <c r="AA4758" s="441"/>
      <c r="AB4758" s="441"/>
      <c r="AC4758" s="441"/>
      <c r="AD4758" s="442"/>
      <c r="AE4758" s="462"/>
      <c r="AF4758" s="441"/>
      <c r="AG4758" s="441"/>
      <c r="AH4758" s="441"/>
      <c r="AI4758" s="442"/>
      <c r="AJ4758" s="462"/>
      <c r="AK4758" s="441"/>
      <c r="AL4758" s="441"/>
      <c r="AM4758" s="441">
        <f t="shared" si="3125"/>
        <v>0</v>
      </c>
      <c r="AN4758" s="442">
        <f t="shared" si="3125"/>
        <v>0</v>
      </c>
    </row>
    <row r="4759" spans="1:40" outlineLevel="2">
      <c r="A4759" s="887">
        <f>ROW()</f>
        <v>4759</v>
      </c>
      <c r="B4759" s="644"/>
      <c r="C4759" s="770"/>
      <c r="D4759" s="456" t="s">
        <v>24</v>
      </c>
      <c r="E4759" s="456"/>
      <c r="F4759" s="456"/>
      <c r="G4759" s="456"/>
      <c r="H4759" s="460"/>
      <c r="I4759" s="460"/>
      <c r="J4759" s="461"/>
      <c r="K4759" s="460"/>
      <c r="L4759" s="460"/>
      <c r="M4759" s="460"/>
      <c r="N4759" s="460"/>
      <c r="O4759" s="461"/>
      <c r="P4759" s="460"/>
      <c r="Q4759" s="460"/>
      <c r="R4759" s="460"/>
      <c r="S4759" s="465"/>
      <c r="T4759" s="460"/>
      <c r="U4759" s="460"/>
      <c r="V4759" s="460"/>
      <c r="W4759" s="441"/>
      <c r="X4759" s="442"/>
      <c r="Y4759" s="461"/>
      <c r="Z4759" s="460"/>
      <c r="AA4759" s="441"/>
      <c r="AB4759" s="441"/>
      <c r="AC4759" s="441"/>
      <c r="AD4759" s="442"/>
      <c r="AE4759" s="1159"/>
      <c r="AF4759" s="441"/>
      <c r="AG4759" s="441"/>
      <c r="AH4759" s="441"/>
      <c r="AI4759" s="442"/>
      <c r="AJ4759" s="1159"/>
      <c r="AK4759" s="441"/>
      <c r="AL4759" s="441"/>
      <c r="AM4759" s="441">
        <f>SUM(AM4743:AM4758)</f>
        <v>95.013136034195796</v>
      </c>
      <c r="AN4759" s="442">
        <f>SUM(AN4743:AN4758)</f>
        <v>91.380231248391127</v>
      </c>
    </row>
    <row r="4760" spans="1:40">
      <c r="A4760" s="884" t="str">
        <f>"2029 Capex Account [m$"&amp;Input!$G$43&amp;"]"</f>
        <v>2029 Capex Account [m$31/12/2023]</v>
      </c>
      <c r="B4760" s="885"/>
      <c r="C4760" s="886"/>
      <c r="D4760" s="885"/>
      <c r="E4760" s="885"/>
      <c r="F4760" s="885"/>
      <c r="G4760" s="25"/>
      <c r="H4760" s="885"/>
      <c r="I4760" s="25"/>
      <c r="J4760" s="323"/>
      <c r="K4760" s="25"/>
      <c r="L4760" s="25"/>
      <c r="M4760" s="25"/>
      <c r="N4760" s="25"/>
      <c r="O4760" s="323"/>
      <c r="P4760" s="25"/>
      <c r="Q4760" s="25"/>
      <c r="R4760" s="25"/>
      <c r="S4760" s="318"/>
      <c r="T4760" s="25"/>
      <c r="U4760" s="25"/>
      <c r="V4760" s="25"/>
      <c r="W4760" s="25"/>
      <c r="X4760" s="318"/>
      <c r="Y4760" s="323"/>
      <c r="Z4760" s="25"/>
      <c r="AA4760" s="25"/>
      <c r="AB4760" s="25"/>
      <c r="AC4760" s="25"/>
      <c r="AD4760" s="318"/>
      <c r="AE4760" s="323"/>
      <c r="AF4760" s="25"/>
      <c r="AG4760" s="25"/>
      <c r="AH4760" s="25"/>
      <c r="AI4760" s="318"/>
      <c r="AJ4760" s="323"/>
      <c r="AK4760" s="25"/>
      <c r="AL4760" s="25"/>
      <c r="AM4760" s="25"/>
      <c r="AN4760" s="318"/>
    </row>
    <row r="4761" spans="1:40" outlineLevel="1">
      <c r="A4761" s="732" t="s">
        <v>26</v>
      </c>
      <c r="B4761" s="733"/>
      <c r="C4761" s="881"/>
      <c r="D4761" s="733"/>
      <c r="E4761" s="733"/>
      <c r="F4761" s="733"/>
      <c r="G4761" s="730"/>
      <c r="H4761" s="733"/>
      <c r="I4761" s="730"/>
      <c r="J4761" s="729"/>
      <c r="K4761" s="730"/>
      <c r="L4761" s="730"/>
      <c r="M4761" s="730"/>
      <c r="N4761" s="730"/>
      <c r="O4761" s="729"/>
      <c r="P4761" s="730"/>
      <c r="Q4761" s="730"/>
      <c r="R4761" s="730"/>
      <c r="S4761" s="731"/>
      <c r="T4761" s="730"/>
      <c r="U4761" s="730"/>
      <c r="V4761" s="730"/>
      <c r="W4761" s="730"/>
      <c r="X4761" s="731"/>
      <c r="Y4761" s="729"/>
      <c r="Z4761" s="730"/>
      <c r="AA4761" s="730"/>
      <c r="AB4761" s="730"/>
      <c r="AC4761" s="730"/>
      <c r="AD4761" s="731"/>
      <c r="AE4761" s="729"/>
      <c r="AF4761" s="730"/>
      <c r="AG4761" s="730"/>
      <c r="AH4761" s="730"/>
      <c r="AI4761" s="731"/>
      <c r="AJ4761" s="729"/>
      <c r="AK4761" s="730"/>
      <c r="AL4761" s="730"/>
      <c r="AM4761" s="730"/>
      <c r="AN4761" s="731"/>
    </row>
    <row r="4762" spans="1:40" outlineLevel="2">
      <c r="A4762" s="882">
        <f>ROW()</f>
        <v>4762</v>
      </c>
      <c r="B4762" s="453"/>
      <c r="D4762" s="452" t="s">
        <v>300</v>
      </c>
      <c r="H4762" s="458"/>
      <c r="I4762" s="458"/>
      <c r="J4762" s="459"/>
      <c r="K4762" s="458"/>
      <c r="L4762" s="458"/>
      <c r="M4762" s="458"/>
      <c r="N4762" s="458"/>
      <c r="O4762" s="459"/>
      <c r="P4762" s="458"/>
      <c r="Q4762" s="458"/>
      <c r="R4762" s="458"/>
      <c r="S4762" s="463"/>
      <c r="T4762" s="458"/>
      <c r="U4762" s="458"/>
      <c r="V4762" s="458"/>
      <c r="W4762" s="458"/>
      <c r="X4762" s="463"/>
      <c r="Y4762" s="459"/>
      <c r="Z4762" s="458"/>
      <c r="AA4762" s="169"/>
      <c r="AB4762" s="169"/>
      <c r="AC4762" s="169"/>
      <c r="AD4762" s="337"/>
      <c r="AE4762" s="459"/>
      <c r="AF4762" s="169"/>
      <c r="AG4762" s="169"/>
      <c r="AH4762" s="169"/>
      <c r="AI4762" s="337"/>
      <c r="AJ4762" s="459"/>
      <c r="AK4762" s="169"/>
      <c r="AL4762" s="26"/>
      <c r="AM4762" s="169"/>
      <c r="AN4762" s="337"/>
    </row>
    <row r="4763" spans="1:40" outlineLevel="2">
      <c r="A4763" s="882">
        <f>ROW()</f>
        <v>4763</v>
      </c>
      <c r="B4763" s="453"/>
      <c r="D4763" s="452" t="s">
        <v>301</v>
      </c>
      <c r="H4763" s="458"/>
      <c r="I4763" s="458"/>
      <c r="J4763" s="459"/>
      <c r="K4763" s="458"/>
      <c r="L4763" s="458"/>
      <c r="M4763" s="458"/>
      <c r="N4763" s="458"/>
      <c r="O4763" s="459"/>
      <c r="P4763" s="458"/>
      <c r="Q4763" s="458"/>
      <c r="R4763" s="458"/>
      <c r="S4763" s="463"/>
      <c r="T4763" s="458"/>
      <c r="U4763" s="458"/>
      <c r="V4763" s="458"/>
      <c r="W4763" s="458"/>
      <c r="X4763" s="463"/>
      <c r="Y4763" s="459"/>
      <c r="Z4763" s="458"/>
      <c r="AA4763" s="169"/>
      <c r="AB4763" s="169"/>
      <c r="AC4763" s="169"/>
      <c r="AD4763" s="337"/>
      <c r="AE4763" s="459"/>
      <c r="AF4763" s="169"/>
      <c r="AG4763" s="169"/>
      <c r="AH4763" s="169"/>
      <c r="AI4763" s="337"/>
      <c r="AJ4763" s="459"/>
      <c r="AK4763" s="169"/>
      <c r="AL4763" s="26"/>
      <c r="AM4763" s="169"/>
      <c r="AN4763" s="337"/>
    </row>
    <row r="4764" spans="1:40" outlineLevel="2">
      <c r="A4764" s="882">
        <f>ROW()</f>
        <v>4764</v>
      </c>
      <c r="B4764" s="453"/>
      <c r="D4764" s="452" t="s">
        <v>29</v>
      </c>
      <c r="H4764" s="458"/>
      <c r="I4764" s="458"/>
      <c r="J4764" s="459"/>
      <c r="K4764" s="458"/>
      <c r="L4764" s="458"/>
      <c r="M4764" s="458"/>
      <c r="N4764" s="458"/>
      <c r="O4764" s="459"/>
      <c r="P4764" s="458"/>
      <c r="Q4764" s="458"/>
      <c r="R4764" s="458"/>
      <c r="S4764" s="463"/>
      <c r="T4764" s="458"/>
      <c r="U4764" s="458"/>
      <c r="V4764" s="458"/>
      <c r="W4764" s="458"/>
      <c r="X4764" s="463"/>
      <c r="Y4764" s="459"/>
      <c r="Z4764" s="458"/>
      <c r="AA4764" s="169"/>
      <c r="AB4764" s="169"/>
      <c r="AC4764" s="169"/>
      <c r="AD4764" s="337"/>
      <c r="AE4764" s="459"/>
      <c r="AF4764" s="169"/>
      <c r="AG4764" s="169"/>
      <c r="AH4764" s="169"/>
      <c r="AI4764" s="337"/>
      <c r="AJ4764" s="459"/>
      <c r="AK4764" s="169"/>
      <c r="AL4764" s="26"/>
      <c r="AM4764" s="169"/>
      <c r="AN4764" s="337"/>
    </row>
    <row r="4765" spans="1:40" outlineLevel="2">
      <c r="A4765" s="882">
        <f>ROW()</f>
        <v>4765</v>
      </c>
      <c r="B4765" s="453"/>
      <c r="D4765" s="452" t="s">
        <v>30</v>
      </c>
      <c r="H4765" s="458"/>
      <c r="I4765" s="458"/>
      <c r="J4765" s="459"/>
      <c r="K4765" s="458"/>
      <c r="L4765" s="458"/>
      <c r="M4765" s="458"/>
      <c r="N4765" s="458"/>
      <c r="O4765" s="459"/>
      <c r="P4765" s="458"/>
      <c r="Q4765" s="458"/>
      <c r="R4765" s="458"/>
      <c r="S4765" s="463"/>
      <c r="T4765" s="458"/>
      <c r="U4765" s="458"/>
      <c r="V4765" s="458"/>
      <c r="W4765" s="458"/>
      <c r="X4765" s="463"/>
      <c r="Y4765" s="459"/>
      <c r="Z4765" s="458"/>
      <c r="AA4765" s="169"/>
      <c r="AB4765" s="169"/>
      <c r="AC4765" s="169"/>
      <c r="AD4765" s="337"/>
      <c r="AE4765" s="459"/>
      <c r="AF4765" s="169"/>
      <c r="AG4765" s="169"/>
      <c r="AH4765" s="169"/>
      <c r="AI4765" s="337"/>
      <c r="AJ4765" s="459"/>
      <c r="AK4765" s="169"/>
      <c r="AL4765" s="26"/>
      <c r="AM4765" s="169"/>
      <c r="AN4765" s="337"/>
    </row>
    <row r="4766" spans="1:40" outlineLevel="2">
      <c r="A4766" s="882">
        <f>ROW()</f>
        <v>4766</v>
      </c>
      <c r="B4766" s="453"/>
      <c r="D4766" s="452" t="s">
        <v>31</v>
      </c>
      <c r="H4766" s="458"/>
      <c r="I4766" s="458"/>
      <c r="J4766" s="459"/>
      <c r="K4766" s="458"/>
      <c r="L4766" s="458"/>
      <c r="M4766" s="458"/>
      <c r="N4766" s="458"/>
      <c r="O4766" s="459"/>
      <c r="P4766" s="458"/>
      <c r="Q4766" s="458"/>
      <c r="R4766" s="458"/>
      <c r="S4766" s="463"/>
      <c r="T4766" s="458"/>
      <c r="U4766" s="458"/>
      <c r="V4766" s="458"/>
      <c r="W4766" s="458"/>
      <c r="X4766" s="463"/>
      <c r="Y4766" s="459"/>
      <c r="Z4766" s="458"/>
      <c r="AA4766" s="169"/>
      <c r="AB4766" s="169"/>
      <c r="AC4766" s="169"/>
      <c r="AD4766" s="337"/>
      <c r="AE4766" s="459"/>
      <c r="AF4766" s="169"/>
      <c r="AG4766" s="169"/>
      <c r="AH4766" s="169"/>
      <c r="AI4766" s="337"/>
      <c r="AJ4766" s="459"/>
      <c r="AK4766" s="169"/>
      <c r="AL4766" s="26"/>
      <c r="AM4766" s="169"/>
      <c r="AN4766" s="337"/>
    </row>
    <row r="4767" spans="1:40" outlineLevel="2">
      <c r="A4767" s="882">
        <f>ROW()</f>
        <v>4767</v>
      </c>
      <c r="B4767" s="453"/>
      <c r="D4767" s="452" t="s">
        <v>32</v>
      </c>
      <c r="H4767" s="458"/>
      <c r="I4767" s="458"/>
      <c r="J4767" s="459"/>
      <c r="K4767" s="458"/>
      <c r="L4767" s="458"/>
      <c r="M4767" s="458"/>
      <c r="N4767" s="458"/>
      <c r="O4767" s="459"/>
      <c r="P4767" s="458"/>
      <c r="Q4767" s="458"/>
      <c r="R4767" s="458"/>
      <c r="S4767" s="463"/>
      <c r="T4767" s="458"/>
      <c r="U4767" s="458"/>
      <c r="V4767" s="458"/>
      <c r="W4767" s="458"/>
      <c r="X4767" s="463"/>
      <c r="Y4767" s="459"/>
      <c r="Z4767" s="458"/>
      <c r="AA4767" s="169"/>
      <c r="AB4767" s="169"/>
      <c r="AC4767" s="169"/>
      <c r="AD4767" s="337"/>
      <c r="AE4767" s="459"/>
      <c r="AF4767" s="169"/>
      <c r="AG4767" s="169"/>
      <c r="AH4767" s="169"/>
      <c r="AI4767" s="337"/>
      <c r="AJ4767" s="459"/>
      <c r="AK4767" s="169"/>
      <c r="AL4767" s="26"/>
      <c r="AM4767" s="169"/>
      <c r="AN4767" s="337"/>
    </row>
    <row r="4768" spans="1:40" outlineLevel="2">
      <c r="A4768" s="882">
        <f>ROW()</f>
        <v>4768</v>
      </c>
      <c r="B4768" s="453"/>
      <c r="D4768" s="452" t="s">
        <v>33</v>
      </c>
      <c r="H4768" s="458"/>
      <c r="I4768" s="458"/>
      <c r="J4768" s="459"/>
      <c r="K4768" s="458"/>
      <c r="L4768" s="458"/>
      <c r="M4768" s="458"/>
      <c r="N4768" s="458"/>
      <c r="O4768" s="459"/>
      <c r="P4768" s="458"/>
      <c r="Q4768" s="458"/>
      <c r="R4768" s="458"/>
      <c r="S4768" s="463"/>
      <c r="T4768" s="458"/>
      <c r="U4768" s="458"/>
      <c r="V4768" s="458"/>
      <c r="W4768" s="458"/>
      <c r="X4768" s="463"/>
      <c r="Y4768" s="459"/>
      <c r="Z4768" s="458"/>
      <c r="AA4768" s="169"/>
      <c r="AB4768" s="169"/>
      <c r="AC4768" s="169"/>
      <c r="AD4768" s="337"/>
      <c r="AE4768" s="459"/>
      <c r="AF4768" s="169"/>
      <c r="AG4768" s="169"/>
      <c r="AH4768" s="169"/>
      <c r="AI4768" s="337"/>
      <c r="AJ4768" s="459"/>
      <c r="AK4768" s="169"/>
      <c r="AL4768" s="26"/>
      <c r="AM4768" s="169"/>
      <c r="AN4768" s="337"/>
    </row>
    <row r="4769" spans="1:40" outlineLevel="2">
      <c r="A4769" s="882">
        <f>ROW()</f>
        <v>4769</v>
      </c>
      <c r="B4769" s="453"/>
      <c r="D4769" s="452" t="s">
        <v>27</v>
      </c>
      <c r="H4769" s="458"/>
      <c r="I4769" s="458"/>
      <c r="J4769" s="459"/>
      <c r="K4769" s="458"/>
      <c r="L4769" s="458"/>
      <c r="M4769" s="458"/>
      <c r="N4769" s="458"/>
      <c r="O4769" s="459"/>
      <c r="P4769" s="458"/>
      <c r="Q4769" s="458"/>
      <c r="R4769" s="458"/>
      <c r="S4769" s="463"/>
      <c r="T4769" s="458"/>
      <c r="U4769" s="458"/>
      <c r="V4769" s="458"/>
      <c r="W4769" s="458"/>
      <c r="X4769" s="463"/>
      <c r="Y4769" s="459"/>
      <c r="Z4769" s="458"/>
      <c r="AA4769" s="169"/>
      <c r="AB4769" s="169"/>
      <c r="AC4769" s="169"/>
      <c r="AD4769" s="337"/>
      <c r="AE4769" s="459"/>
      <c r="AF4769" s="169"/>
      <c r="AG4769" s="169"/>
      <c r="AH4769" s="169"/>
      <c r="AI4769" s="337"/>
      <c r="AJ4769" s="459"/>
      <c r="AK4769" s="169"/>
      <c r="AL4769" s="26"/>
      <c r="AM4769" s="169"/>
      <c r="AN4769" s="337"/>
    </row>
    <row r="4770" spans="1:40" outlineLevel="2">
      <c r="A4770" s="882">
        <f>ROW()</f>
        <v>4770</v>
      </c>
      <c r="B4770" s="453"/>
      <c r="D4770" s="452" t="s">
        <v>34</v>
      </c>
      <c r="H4770" s="458"/>
      <c r="I4770" s="458"/>
      <c r="J4770" s="459"/>
      <c r="K4770" s="458"/>
      <c r="L4770" s="458"/>
      <c r="M4770" s="458"/>
      <c r="N4770" s="458"/>
      <c r="O4770" s="459"/>
      <c r="P4770" s="458"/>
      <c r="Q4770" s="458"/>
      <c r="R4770" s="458"/>
      <c r="S4770" s="463"/>
      <c r="T4770" s="458"/>
      <c r="U4770" s="458"/>
      <c r="V4770" s="458"/>
      <c r="W4770" s="458"/>
      <c r="X4770" s="463"/>
      <c r="Y4770" s="459"/>
      <c r="Z4770" s="458"/>
      <c r="AA4770" s="169"/>
      <c r="AB4770" s="169"/>
      <c r="AC4770" s="169"/>
      <c r="AD4770" s="337"/>
      <c r="AE4770" s="459"/>
      <c r="AF4770" s="169"/>
      <c r="AG4770" s="169"/>
      <c r="AH4770" s="169"/>
      <c r="AI4770" s="337"/>
      <c r="AJ4770" s="459"/>
      <c r="AK4770" s="169"/>
      <c r="AL4770" s="26"/>
      <c r="AM4770" s="169"/>
      <c r="AN4770" s="337"/>
    </row>
    <row r="4771" spans="1:40" outlineLevel="2">
      <c r="A4771" s="882">
        <f>ROW()</f>
        <v>4771</v>
      </c>
      <c r="B4771" s="453"/>
      <c r="D4771" s="452" t="s">
        <v>35</v>
      </c>
      <c r="H4771" s="458"/>
      <c r="I4771" s="458"/>
      <c r="J4771" s="459"/>
      <c r="K4771" s="458"/>
      <c r="L4771" s="458"/>
      <c r="M4771" s="458"/>
      <c r="N4771" s="458"/>
      <c r="O4771" s="459"/>
      <c r="P4771" s="458"/>
      <c r="Q4771" s="458"/>
      <c r="R4771" s="458"/>
      <c r="S4771" s="463"/>
      <c r="T4771" s="458"/>
      <c r="U4771" s="458"/>
      <c r="V4771" s="458"/>
      <c r="W4771" s="458"/>
      <c r="X4771" s="463"/>
      <c r="Y4771" s="459"/>
      <c r="Z4771" s="458"/>
      <c r="AA4771" s="169"/>
      <c r="AB4771" s="169"/>
      <c r="AC4771" s="169"/>
      <c r="AD4771" s="337"/>
      <c r="AE4771" s="459"/>
      <c r="AF4771" s="169"/>
      <c r="AG4771" s="169"/>
      <c r="AH4771" s="169"/>
      <c r="AI4771" s="337"/>
      <c r="AJ4771" s="459"/>
      <c r="AK4771" s="169"/>
      <c r="AL4771" s="26"/>
      <c r="AM4771" s="169"/>
      <c r="AN4771" s="337"/>
    </row>
    <row r="4772" spans="1:40" outlineLevel="2">
      <c r="A4772" s="882">
        <f>ROW()</f>
        <v>4772</v>
      </c>
      <c r="B4772" s="453"/>
      <c r="D4772" s="452" t="s">
        <v>302</v>
      </c>
      <c r="H4772" s="458"/>
      <c r="I4772" s="458"/>
      <c r="J4772" s="459"/>
      <c r="K4772" s="458"/>
      <c r="L4772" s="458"/>
      <c r="M4772" s="458"/>
      <c r="N4772" s="458"/>
      <c r="O4772" s="459"/>
      <c r="P4772" s="458"/>
      <c r="Q4772" s="458"/>
      <c r="R4772" s="458"/>
      <c r="S4772" s="463"/>
      <c r="T4772" s="458"/>
      <c r="U4772" s="458"/>
      <c r="V4772" s="458"/>
      <c r="W4772" s="458"/>
      <c r="X4772" s="463"/>
      <c r="Y4772" s="459"/>
      <c r="Z4772" s="458"/>
      <c r="AA4772" s="169"/>
      <c r="AB4772" s="169"/>
      <c r="AC4772" s="169"/>
      <c r="AD4772" s="337"/>
      <c r="AE4772" s="459"/>
      <c r="AF4772" s="169"/>
      <c r="AG4772" s="169"/>
      <c r="AH4772" s="169"/>
      <c r="AI4772" s="337"/>
      <c r="AJ4772" s="459"/>
      <c r="AK4772" s="169"/>
      <c r="AL4772" s="26"/>
      <c r="AM4772" s="169"/>
      <c r="AN4772" s="337"/>
    </row>
    <row r="4773" spans="1:40" outlineLevel="2">
      <c r="A4773" s="882">
        <f>ROW()</f>
        <v>4773</v>
      </c>
      <c r="B4773" s="453"/>
      <c r="D4773" s="452" t="s">
        <v>36</v>
      </c>
      <c r="H4773" s="458"/>
      <c r="I4773" s="458"/>
      <c r="J4773" s="459"/>
      <c r="K4773" s="458"/>
      <c r="L4773" s="458"/>
      <c r="M4773" s="458"/>
      <c r="N4773" s="458"/>
      <c r="O4773" s="459"/>
      <c r="P4773" s="458"/>
      <c r="Q4773" s="458"/>
      <c r="R4773" s="458"/>
      <c r="S4773" s="463"/>
      <c r="T4773" s="458"/>
      <c r="U4773" s="458"/>
      <c r="V4773" s="458"/>
      <c r="W4773" s="458"/>
      <c r="X4773" s="463"/>
      <c r="Y4773" s="459"/>
      <c r="Z4773" s="458"/>
      <c r="AA4773" s="169"/>
      <c r="AB4773" s="169"/>
      <c r="AC4773" s="169"/>
      <c r="AD4773" s="337"/>
      <c r="AE4773" s="459"/>
      <c r="AF4773" s="169"/>
      <c r="AG4773" s="169"/>
      <c r="AH4773" s="169"/>
      <c r="AI4773" s="337"/>
      <c r="AJ4773" s="459"/>
      <c r="AK4773" s="169"/>
      <c r="AL4773" s="26"/>
      <c r="AM4773" s="169"/>
      <c r="AN4773" s="337"/>
    </row>
    <row r="4774" spans="1:40" outlineLevel="2">
      <c r="A4774" s="882">
        <f>ROW()</f>
        <v>4774</v>
      </c>
      <c r="B4774" s="453"/>
      <c r="D4774" s="452" t="s">
        <v>583</v>
      </c>
      <c r="H4774" s="458"/>
      <c r="I4774" s="458"/>
      <c r="J4774" s="459"/>
      <c r="K4774" s="458"/>
      <c r="L4774" s="458"/>
      <c r="M4774" s="458"/>
      <c r="N4774" s="458"/>
      <c r="O4774" s="459"/>
      <c r="P4774" s="458"/>
      <c r="Q4774" s="458"/>
      <c r="R4774" s="458"/>
      <c r="S4774" s="463"/>
      <c r="T4774" s="458"/>
      <c r="U4774" s="458"/>
      <c r="V4774" s="458"/>
      <c r="W4774" s="458"/>
      <c r="X4774" s="463"/>
      <c r="Y4774" s="459"/>
      <c r="Z4774" s="458"/>
      <c r="AA4774" s="169"/>
      <c r="AB4774" s="169"/>
      <c r="AC4774" s="169"/>
      <c r="AD4774" s="337"/>
      <c r="AE4774" s="459"/>
      <c r="AF4774" s="169"/>
      <c r="AG4774" s="169"/>
      <c r="AH4774" s="169"/>
      <c r="AI4774" s="337"/>
      <c r="AJ4774" s="459"/>
      <c r="AK4774" s="169"/>
      <c r="AL4774" s="26"/>
      <c r="AM4774" s="169"/>
      <c r="AN4774" s="337"/>
    </row>
    <row r="4775" spans="1:40" outlineLevel="2">
      <c r="A4775" s="882">
        <f>ROW()</f>
        <v>4775</v>
      </c>
      <c r="B4775" s="453"/>
      <c r="D4775" s="452" t="s">
        <v>81</v>
      </c>
      <c r="H4775" s="458"/>
      <c r="I4775" s="458"/>
      <c r="J4775" s="459"/>
      <c r="K4775" s="458"/>
      <c r="L4775" s="458"/>
      <c r="M4775" s="458"/>
      <c r="N4775" s="458"/>
      <c r="O4775" s="459"/>
      <c r="P4775" s="458"/>
      <c r="Q4775" s="458"/>
      <c r="R4775" s="458"/>
      <c r="S4775" s="463"/>
      <c r="T4775" s="458"/>
      <c r="U4775" s="458"/>
      <c r="V4775" s="458"/>
      <c r="W4775" s="458"/>
      <c r="X4775" s="463"/>
      <c r="Y4775" s="459"/>
      <c r="Z4775" s="458"/>
      <c r="AA4775" s="169"/>
      <c r="AB4775" s="169"/>
      <c r="AC4775" s="169"/>
      <c r="AD4775" s="337"/>
      <c r="AE4775" s="459"/>
      <c r="AF4775" s="169"/>
      <c r="AG4775" s="169"/>
      <c r="AH4775" s="169"/>
      <c r="AI4775" s="337"/>
      <c r="AJ4775" s="459"/>
      <c r="AK4775" s="169"/>
      <c r="AL4775" s="26"/>
      <c r="AM4775" s="169"/>
      <c r="AN4775" s="337"/>
    </row>
    <row r="4776" spans="1:40" outlineLevel="2">
      <c r="A4776" s="882">
        <f>ROW()</f>
        <v>4776</v>
      </c>
      <c r="B4776" s="453"/>
      <c r="D4776" s="452" t="s">
        <v>28</v>
      </c>
      <c r="H4776" s="458"/>
      <c r="I4776" s="458"/>
      <c r="J4776" s="459"/>
      <c r="K4776" s="458"/>
      <c r="L4776" s="458"/>
      <c r="M4776" s="458"/>
      <c r="N4776" s="458"/>
      <c r="O4776" s="459"/>
      <c r="P4776" s="458"/>
      <c r="Q4776" s="458"/>
      <c r="R4776" s="458"/>
      <c r="S4776" s="463"/>
      <c r="T4776" s="458"/>
      <c r="U4776" s="458"/>
      <c r="V4776" s="458"/>
      <c r="W4776" s="458"/>
      <c r="X4776" s="463"/>
      <c r="Y4776" s="459"/>
      <c r="Z4776" s="458"/>
      <c r="AA4776" s="169"/>
      <c r="AB4776" s="169"/>
      <c r="AC4776" s="169"/>
      <c r="AD4776" s="337"/>
      <c r="AE4776" s="459"/>
      <c r="AF4776" s="169"/>
      <c r="AG4776" s="169"/>
      <c r="AH4776" s="169"/>
      <c r="AI4776" s="337"/>
      <c r="AJ4776" s="459"/>
      <c r="AK4776" s="169"/>
      <c r="AL4776" s="26"/>
      <c r="AM4776" s="169"/>
      <c r="AN4776" s="337"/>
    </row>
    <row r="4777" spans="1:40" outlineLevel="2">
      <c r="A4777" s="882">
        <f>ROW()</f>
        <v>4777</v>
      </c>
      <c r="B4777" s="453"/>
      <c r="D4777" s="456" t="s">
        <v>443</v>
      </c>
      <c r="E4777" s="456"/>
      <c r="F4777" s="456"/>
      <c r="G4777" s="456"/>
      <c r="H4777" s="460"/>
      <c r="I4777" s="460"/>
      <c r="J4777" s="461"/>
      <c r="K4777" s="460"/>
      <c r="L4777" s="460"/>
      <c r="M4777" s="460"/>
      <c r="N4777" s="460"/>
      <c r="O4777" s="461"/>
      <c r="P4777" s="460"/>
      <c r="Q4777" s="460"/>
      <c r="R4777" s="460"/>
      <c r="S4777" s="465"/>
      <c r="T4777" s="460"/>
      <c r="U4777" s="460"/>
      <c r="V4777" s="460"/>
      <c r="W4777" s="460"/>
      <c r="X4777" s="465"/>
      <c r="Y4777" s="461"/>
      <c r="Z4777" s="460"/>
      <c r="AA4777" s="170"/>
      <c r="AB4777" s="170"/>
      <c r="AC4777" s="170"/>
      <c r="AD4777" s="338"/>
      <c r="AE4777" s="461"/>
      <c r="AF4777" s="170"/>
      <c r="AG4777" s="170"/>
      <c r="AH4777" s="170"/>
      <c r="AI4777" s="338"/>
      <c r="AJ4777" s="461"/>
      <c r="AK4777" s="170"/>
      <c r="AL4777" s="29"/>
      <c r="AM4777" s="170"/>
      <c r="AN4777" s="338"/>
    </row>
    <row r="4778" spans="1:40" outlineLevel="2">
      <c r="A4778" s="882">
        <f>ROW()</f>
        <v>4778</v>
      </c>
      <c r="B4778" s="453"/>
      <c r="H4778" s="458"/>
      <c r="I4778" s="458"/>
      <c r="J4778" s="459"/>
      <c r="K4778" s="458"/>
      <c r="L4778" s="458"/>
      <c r="M4778" s="458"/>
      <c r="N4778" s="458"/>
      <c r="O4778" s="459"/>
      <c r="P4778" s="458"/>
      <c r="Q4778" s="458"/>
      <c r="R4778" s="458"/>
      <c r="S4778" s="463"/>
      <c r="T4778" s="458"/>
      <c r="U4778" s="439"/>
      <c r="V4778" s="439"/>
      <c r="W4778" s="439"/>
      <c r="X4778" s="440"/>
      <c r="Y4778" s="443"/>
      <c r="Z4778" s="439"/>
      <c r="AA4778" s="439"/>
      <c r="AB4778" s="439"/>
      <c r="AC4778" s="439"/>
      <c r="AD4778" s="440"/>
      <c r="AE4778" s="443"/>
      <c r="AF4778" s="439"/>
      <c r="AG4778" s="439"/>
      <c r="AH4778" s="439"/>
      <c r="AI4778" s="440"/>
      <c r="AJ4778" s="443"/>
      <c r="AK4778" s="439"/>
      <c r="AL4778" s="439"/>
      <c r="AM4778" s="439"/>
      <c r="AN4778" s="440"/>
    </row>
    <row r="4779" spans="1:40" outlineLevel="1">
      <c r="A4779" s="732" t="s">
        <v>20</v>
      </c>
      <c r="B4779" s="733"/>
      <c r="C4779" s="881"/>
      <c r="D4779" s="733"/>
      <c r="E4779" s="733"/>
      <c r="F4779" s="733"/>
      <c r="G4779" s="730"/>
      <c r="H4779" s="733"/>
      <c r="I4779" s="730"/>
      <c r="J4779" s="729"/>
      <c r="K4779" s="730"/>
      <c r="L4779" s="730"/>
      <c r="M4779" s="730"/>
      <c r="N4779" s="730"/>
      <c r="O4779" s="729"/>
      <c r="P4779" s="730"/>
      <c r="Q4779" s="730"/>
      <c r="R4779" s="730"/>
      <c r="S4779" s="731"/>
      <c r="T4779" s="730"/>
      <c r="U4779" s="730"/>
      <c r="V4779" s="730"/>
      <c r="W4779" s="730"/>
      <c r="X4779" s="731"/>
      <c r="Y4779" s="729"/>
      <c r="Z4779" s="730"/>
      <c r="AA4779" s="730"/>
      <c r="AB4779" s="730"/>
      <c r="AC4779" s="730"/>
      <c r="AD4779" s="731"/>
      <c r="AE4779" s="729"/>
      <c r="AF4779" s="730"/>
      <c r="AG4779" s="730"/>
      <c r="AH4779" s="730"/>
      <c r="AI4779" s="731"/>
      <c r="AJ4779" s="729"/>
      <c r="AK4779" s="730"/>
      <c r="AL4779" s="730"/>
      <c r="AM4779" s="730"/>
      <c r="AN4779" s="731"/>
    </row>
    <row r="4780" spans="1:40" outlineLevel="2">
      <c r="A4780" s="882">
        <f>ROW()</f>
        <v>4780</v>
      </c>
      <c r="B4780" s="453"/>
      <c r="D4780" s="452" t="s">
        <v>300</v>
      </c>
      <c r="H4780" s="458"/>
      <c r="I4780" s="458"/>
      <c r="J4780" s="459"/>
      <c r="K4780" s="458"/>
      <c r="L4780" s="458"/>
      <c r="M4780" s="458"/>
      <c r="N4780" s="458"/>
      <c r="O4780" s="459"/>
      <c r="P4780" s="458"/>
      <c r="Q4780" s="458"/>
      <c r="R4780" s="458"/>
      <c r="S4780" s="463"/>
      <c r="T4780" s="458"/>
      <c r="U4780" s="439"/>
      <c r="V4780" s="439"/>
      <c r="W4780" s="439"/>
      <c r="X4780" s="440"/>
      <c r="Y4780" s="443"/>
      <c r="Z4780" s="439"/>
      <c r="AA4780" s="439"/>
      <c r="AB4780" s="439"/>
      <c r="AC4780" s="439"/>
      <c r="AD4780" s="440"/>
      <c r="AE4780" s="443"/>
      <c r="AF4780" s="439"/>
      <c r="AG4780" s="439"/>
      <c r="AH4780" s="439"/>
      <c r="AI4780" s="440"/>
      <c r="AJ4780" s="443"/>
      <c r="AK4780" s="439"/>
      <c r="AL4780" s="439"/>
      <c r="AM4780" s="439"/>
      <c r="AN4780" s="440"/>
    </row>
    <row r="4781" spans="1:40" outlineLevel="2">
      <c r="A4781" s="882">
        <f>ROW()</f>
        <v>4781</v>
      </c>
      <c r="B4781" s="453"/>
      <c r="D4781" s="452" t="s">
        <v>301</v>
      </c>
      <c r="H4781" s="458"/>
      <c r="I4781" s="458"/>
      <c r="J4781" s="459"/>
      <c r="K4781" s="458"/>
      <c r="L4781" s="458"/>
      <c r="M4781" s="458"/>
      <c r="N4781" s="458"/>
      <c r="O4781" s="459"/>
      <c r="P4781" s="458"/>
      <c r="Q4781" s="458"/>
      <c r="R4781" s="458"/>
      <c r="S4781" s="463"/>
      <c r="T4781" s="458"/>
      <c r="U4781" s="439"/>
      <c r="V4781" s="439"/>
      <c r="W4781" s="439"/>
      <c r="X4781" s="440"/>
      <c r="Y4781" s="443"/>
      <c r="Z4781" s="439"/>
      <c r="AA4781" s="439"/>
      <c r="AB4781" s="439"/>
      <c r="AC4781" s="439"/>
      <c r="AD4781" s="440"/>
      <c r="AE4781" s="443"/>
      <c r="AF4781" s="439"/>
      <c r="AG4781" s="439"/>
      <c r="AH4781" s="439"/>
      <c r="AI4781" s="440"/>
      <c r="AJ4781" s="443"/>
      <c r="AK4781" s="439"/>
      <c r="AL4781" s="439"/>
      <c r="AM4781" s="439"/>
      <c r="AN4781" s="440"/>
    </row>
    <row r="4782" spans="1:40" outlineLevel="2">
      <c r="A4782" s="882">
        <f>ROW()</f>
        <v>4782</v>
      </c>
      <c r="B4782" s="453"/>
      <c r="D4782" s="452" t="s">
        <v>29</v>
      </c>
      <c r="H4782" s="458"/>
      <c r="I4782" s="458"/>
      <c r="J4782" s="459"/>
      <c r="K4782" s="458"/>
      <c r="L4782" s="458"/>
      <c r="M4782" s="458"/>
      <c r="N4782" s="458"/>
      <c r="O4782" s="459"/>
      <c r="P4782" s="458"/>
      <c r="Q4782" s="458"/>
      <c r="R4782" s="458"/>
      <c r="S4782" s="463"/>
      <c r="T4782" s="458"/>
      <c r="U4782" s="439"/>
      <c r="V4782" s="439"/>
      <c r="W4782" s="439"/>
      <c r="X4782" s="440"/>
      <c r="Y4782" s="443"/>
      <c r="Z4782" s="439"/>
      <c r="AA4782" s="439"/>
      <c r="AB4782" s="439"/>
      <c r="AC4782" s="439"/>
      <c r="AD4782" s="440"/>
      <c r="AE4782" s="443"/>
      <c r="AF4782" s="439"/>
      <c r="AG4782" s="439"/>
      <c r="AH4782" s="439"/>
      <c r="AI4782" s="440"/>
      <c r="AJ4782" s="443"/>
      <c r="AK4782" s="439"/>
      <c r="AL4782" s="439"/>
      <c r="AM4782" s="439"/>
      <c r="AN4782" s="440"/>
    </row>
    <row r="4783" spans="1:40" outlineLevel="2">
      <c r="A4783" s="882">
        <f>ROW()</f>
        <v>4783</v>
      </c>
      <c r="B4783" s="453"/>
      <c r="D4783" s="452" t="s">
        <v>30</v>
      </c>
      <c r="H4783" s="458"/>
      <c r="I4783" s="458"/>
      <c r="J4783" s="459"/>
      <c r="K4783" s="458"/>
      <c r="L4783" s="458"/>
      <c r="M4783" s="458"/>
      <c r="N4783" s="458"/>
      <c r="O4783" s="459"/>
      <c r="P4783" s="458"/>
      <c r="Q4783" s="458"/>
      <c r="R4783" s="458"/>
      <c r="S4783" s="463"/>
      <c r="T4783" s="458"/>
      <c r="U4783" s="439"/>
      <c r="V4783" s="439"/>
      <c r="W4783" s="439"/>
      <c r="X4783" s="440"/>
      <c r="Y4783" s="443"/>
      <c r="Z4783" s="439"/>
      <c r="AA4783" s="439"/>
      <c r="AB4783" s="439"/>
      <c r="AC4783" s="439"/>
      <c r="AD4783" s="440"/>
      <c r="AE4783" s="443"/>
      <c r="AF4783" s="439"/>
      <c r="AG4783" s="439"/>
      <c r="AH4783" s="439"/>
      <c r="AI4783" s="440"/>
      <c r="AJ4783" s="443"/>
      <c r="AK4783" s="439"/>
      <c r="AL4783" s="439"/>
      <c r="AM4783" s="439"/>
      <c r="AN4783" s="440"/>
    </row>
    <row r="4784" spans="1:40" outlineLevel="2">
      <c r="A4784" s="882">
        <f>ROW()</f>
        <v>4784</v>
      </c>
      <c r="B4784" s="453"/>
      <c r="D4784" s="452" t="s">
        <v>31</v>
      </c>
      <c r="H4784" s="458"/>
      <c r="I4784" s="458"/>
      <c r="J4784" s="459"/>
      <c r="K4784" s="458"/>
      <c r="L4784" s="458"/>
      <c r="M4784" s="458"/>
      <c r="N4784" s="458"/>
      <c r="O4784" s="459"/>
      <c r="P4784" s="458"/>
      <c r="Q4784" s="458"/>
      <c r="R4784" s="458"/>
      <c r="S4784" s="463"/>
      <c r="T4784" s="458"/>
      <c r="U4784" s="439"/>
      <c r="V4784" s="439"/>
      <c r="W4784" s="439"/>
      <c r="X4784" s="440"/>
      <c r="Y4784" s="443"/>
      <c r="Z4784" s="439"/>
      <c r="AA4784" s="439"/>
      <c r="AB4784" s="439"/>
      <c r="AC4784" s="439"/>
      <c r="AD4784" s="440"/>
      <c r="AE4784" s="443"/>
      <c r="AF4784" s="439"/>
      <c r="AG4784" s="439"/>
      <c r="AH4784" s="439"/>
      <c r="AI4784" s="440"/>
      <c r="AJ4784" s="443"/>
      <c r="AK4784" s="439"/>
      <c r="AL4784" s="439"/>
      <c r="AM4784" s="439"/>
      <c r="AN4784" s="440"/>
    </row>
    <row r="4785" spans="1:40" outlineLevel="2">
      <c r="A4785" s="882">
        <f>ROW()</f>
        <v>4785</v>
      </c>
      <c r="B4785" s="453"/>
      <c r="D4785" s="452" t="s">
        <v>32</v>
      </c>
      <c r="H4785" s="458"/>
      <c r="I4785" s="458"/>
      <c r="J4785" s="459"/>
      <c r="K4785" s="458"/>
      <c r="L4785" s="458"/>
      <c r="M4785" s="458"/>
      <c r="N4785" s="458"/>
      <c r="O4785" s="459"/>
      <c r="P4785" s="458"/>
      <c r="Q4785" s="458"/>
      <c r="R4785" s="458"/>
      <c r="S4785" s="463"/>
      <c r="T4785" s="458"/>
      <c r="U4785" s="439"/>
      <c r="V4785" s="439"/>
      <c r="W4785" s="439"/>
      <c r="X4785" s="440"/>
      <c r="Y4785" s="443"/>
      <c r="Z4785" s="439"/>
      <c r="AA4785" s="439"/>
      <c r="AB4785" s="439"/>
      <c r="AC4785" s="439"/>
      <c r="AD4785" s="440"/>
      <c r="AE4785" s="443"/>
      <c r="AF4785" s="439"/>
      <c r="AG4785" s="439"/>
      <c r="AH4785" s="439"/>
      <c r="AI4785" s="440"/>
      <c r="AJ4785" s="443"/>
      <c r="AK4785" s="439"/>
      <c r="AL4785" s="439"/>
      <c r="AM4785" s="439"/>
      <c r="AN4785" s="440"/>
    </row>
    <row r="4786" spans="1:40" outlineLevel="2">
      <c r="A4786" s="882">
        <f>ROW()</f>
        <v>4786</v>
      </c>
      <c r="B4786" s="453"/>
      <c r="D4786" s="452" t="s">
        <v>33</v>
      </c>
      <c r="H4786" s="458"/>
      <c r="I4786" s="458"/>
      <c r="J4786" s="459"/>
      <c r="K4786" s="458"/>
      <c r="L4786" s="458"/>
      <c r="M4786" s="458"/>
      <c r="N4786" s="458"/>
      <c r="O4786" s="459"/>
      <c r="P4786" s="458"/>
      <c r="Q4786" s="458"/>
      <c r="R4786" s="458"/>
      <c r="S4786" s="463"/>
      <c r="T4786" s="458"/>
      <c r="U4786" s="439"/>
      <c r="V4786" s="439"/>
      <c r="W4786" s="439"/>
      <c r="X4786" s="440"/>
      <c r="Y4786" s="443"/>
      <c r="Z4786" s="439"/>
      <c r="AA4786" s="439"/>
      <c r="AB4786" s="439"/>
      <c r="AC4786" s="439"/>
      <c r="AD4786" s="440"/>
      <c r="AE4786" s="443"/>
      <c r="AF4786" s="439"/>
      <c r="AG4786" s="439"/>
      <c r="AH4786" s="439"/>
      <c r="AI4786" s="440"/>
      <c r="AJ4786" s="443"/>
      <c r="AK4786" s="439"/>
      <c r="AL4786" s="439"/>
      <c r="AM4786" s="439"/>
      <c r="AN4786" s="440"/>
    </row>
    <row r="4787" spans="1:40" outlineLevel="2">
      <c r="A4787" s="882">
        <f>ROW()</f>
        <v>4787</v>
      </c>
      <c r="B4787" s="453"/>
      <c r="D4787" s="452" t="s">
        <v>27</v>
      </c>
      <c r="H4787" s="458"/>
      <c r="I4787" s="458"/>
      <c r="J4787" s="459"/>
      <c r="K4787" s="458"/>
      <c r="L4787" s="458"/>
      <c r="M4787" s="458"/>
      <c r="N4787" s="458"/>
      <c r="O4787" s="459"/>
      <c r="P4787" s="458"/>
      <c r="Q4787" s="458"/>
      <c r="R4787" s="458"/>
      <c r="S4787" s="463"/>
      <c r="T4787" s="458"/>
      <c r="U4787" s="439"/>
      <c r="V4787" s="439"/>
      <c r="W4787" s="439"/>
      <c r="X4787" s="440"/>
      <c r="Y4787" s="443"/>
      <c r="Z4787" s="439"/>
      <c r="AA4787" s="439"/>
      <c r="AB4787" s="439"/>
      <c r="AC4787" s="439"/>
      <c r="AD4787" s="440"/>
      <c r="AE4787" s="443"/>
      <c r="AF4787" s="439"/>
      <c r="AG4787" s="439"/>
      <c r="AH4787" s="439"/>
      <c r="AI4787" s="440"/>
      <c r="AJ4787" s="443"/>
      <c r="AK4787" s="439"/>
      <c r="AL4787" s="439"/>
      <c r="AM4787" s="439"/>
      <c r="AN4787" s="440"/>
    </row>
    <row r="4788" spans="1:40" outlineLevel="2">
      <c r="A4788" s="882">
        <f>ROW()</f>
        <v>4788</v>
      </c>
      <c r="B4788" s="453"/>
      <c r="D4788" s="452" t="s">
        <v>34</v>
      </c>
      <c r="H4788" s="458"/>
      <c r="I4788" s="458"/>
      <c r="J4788" s="459"/>
      <c r="K4788" s="458"/>
      <c r="L4788" s="458"/>
      <c r="M4788" s="458"/>
      <c r="N4788" s="458"/>
      <c r="O4788" s="459"/>
      <c r="P4788" s="458"/>
      <c r="Q4788" s="458"/>
      <c r="R4788" s="458"/>
      <c r="S4788" s="463"/>
      <c r="T4788" s="458"/>
      <c r="U4788" s="439"/>
      <c r="V4788" s="439"/>
      <c r="W4788" s="439"/>
      <c r="X4788" s="440"/>
      <c r="Y4788" s="443"/>
      <c r="Z4788" s="439"/>
      <c r="AA4788" s="439"/>
      <c r="AB4788" s="439"/>
      <c r="AC4788" s="439"/>
      <c r="AD4788" s="440"/>
      <c r="AE4788" s="443"/>
      <c r="AF4788" s="439"/>
      <c r="AG4788" s="439"/>
      <c r="AH4788" s="439"/>
      <c r="AI4788" s="440"/>
      <c r="AJ4788" s="443"/>
      <c r="AK4788" s="439"/>
      <c r="AL4788" s="439"/>
      <c r="AM4788" s="439"/>
      <c r="AN4788" s="440"/>
    </row>
    <row r="4789" spans="1:40" outlineLevel="2">
      <c r="A4789" s="882">
        <f>ROW()</f>
        <v>4789</v>
      </c>
      <c r="B4789" s="453"/>
      <c r="D4789" s="452" t="s">
        <v>35</v>
      </c>
      <c r="H4789" s="458"/>
      <c r="I4789" s="458"/>
      <c r="J4789" s="459"/>
      <c r="K4789" s="458"/>
      <c r="L4789" s="458"/>
      <c r="M4789" s="458"/>
      <c r="N4789" s="458"/>
      <c r="O4789" s="459"/>
      <c r="P4789" s="458"/>
      <c r="Q4789" s="458"/>
      <c r="R4789" s="458"/>
      <c r="S4789" s="463"/>
      <c r="T4789" s="458"/>
      <c r="U4789" s="439"/>
      <c r="V4789" s="439"/>
      <c r="W4789" s="439"/>
      <c r="X4789" s="440"/>
      <c r="Y4789" s="443"/>
      <c r="Z4789" s="439"/>
      <c r="AA4789" s="439"/>
      <c r="AB4789" s="439"/>
      <c r="AC4789" s="439"/>
      <c r="AD4789" s="440"/>
      <c r="AE4789" s="443"/>
      <c r="AF4789" s="439"/>
      <c r="AG4789" s="439"/>
      <c r="AH4789" s="439"/>
      <c r="AI4789" s="440"/>
      <c r="AJ4789" s="443"/>
      <c r="AK4789" s="439"/>
      <c r="AL4789" s="439"/>
      <c r="AM4789" s="439"/>
      <c r="AN4789" s="440"/>
    </row>
    <row r="4790" spans="1:40" outlineLevel="2">
      <c r="A4790" s="882">
        <f>ROW()</f>
        <v>4790</v>
      </c>
      <c r="B4790" s="453"/>
      <c r="D4790" s="452" t="s">
        <v>302</v>
      </c>
      <c r="H4790" s="458"/>
      <c r="I4790" s="458"/>
      <c r="J4790" s="459"/>
      <c r="K4790" s="458"/>
      <c r="L4790" s="458"/>
      <c r="M4790" s="458"/>
      <c r="N4790" s="458"/>
      <c r="O4790" s="459"/>
      <c r="P4790" s="458"/>
      <c r="Q4790" s="458"/>
      <c r="R4790" s="458"/>
      <c r="S4790" s="463"/>
      <c r="T4790" s="458"/>
      <c r="U4790" s="439"/>
      <c r="V4790" s="439"/>
      <c r="W4790" s="439"/>
      <c r="X4790" s="440"/>
      <c r="Y4790" s="443"/>
      <c r="Z4790" s="439"/>
      <c r="AA4790" s="439"/>
      <c r="AB4790" s="439"/>
      <c r="AC4790" s="439"/>
      <c r="AD4790" s="440"/>
      <c r="AE4790" s="443"/>
      <c r="AF4790" s="439"/>
      <c r="AG4790" s="439"/>
      <c r="AH4790" s="439"/>
      <c r="AI4790" s="440"/>
      <c r="AJ4790" s="443"/>
      <c r="AK4790" s="439"/>
      <c r="AL4790" s="439"/>
      <c r="AM4790" s="439"/>
      <c r="AN4790" s="440"/>
    </row>
    <row r="4791" spans="1:40" outlineLevel="2">
      <c r="A4791" s="882">
        <f>ROW()</f>
        <v>4791</v>
      </c>
      <c r="B4791" s="453"/>
      <c r="D4791" s="452" t="s">
        <v>36</v>
      </c>
      <c r="H4791" s="458"/>
      <c r="I4791" s="458"/>
      <c r="J4791" s="459"/>
      <c r="K4791" s="458"/>
      <c r="L4791" s="458"/>
      <c r="M4791" s="458"/>
      <c r="N4791" s="458"/>
      <c r="O4791" s="459"/>
      <c r="P4791" s="458"/>
      <c r="Q4791" s="458"/>
      <c r="R4791" s="458"/>
      <c r="S4791" s="463"/>
      <c r="T4791" s="458"/>
      <c r="U4791" s="439"/>
      <c r="V4791" s="439"/>
      <c r="W4791" s="439"/>
      <c r="X4791" s="440"/>
      <c r="Y4791" s="443"/>
      <c r="Z4791" s="439"/>
      <c r="AA4791" s="439"/>
      <c r="AB4791" s="439"/>
      <c r="AC4791" s="439"/>
      <c r="AD4791" s="440"/>
      <c r="AE4791" s="443"/>
      <c r="AF4791" s="439"/>
      <c r="AG4791" s="439"/>
      <c r="AH4791" s="439"/>
      <c r="AI4791" s="440"/>
      <c r="AJ4791" s="443"/>
      <c r="AK4791" s="439"/>
      <c r="AL4791" s="439"/>
      <c r="AM4791" s="439"/>
      <c r="AN4791" s="440"/>
    </row>
    <row r="4792" spans="1:40" outlineLevel="2">
      <c r="A4792" s="882">
        <f>ROW()</f>
        <v>4792</v>
      </c>
      <c r="B4792" s="453"/>
      <c r="D4792" s="452" t="s">
        <v>583</v>
      </c>
      <c r="H4792" s="458"/>
      <c r="I4792" s="458"/>
      <c r="J4792" s="459"/>
      <c r="K4792" s="458"/>
      <c r="L4792" s="458"/>
      <c r="M4792" s="458"/>
      <c r="N4792" s="458"/>
      <c r="O4792" s="459"/>
      <c r="P4792" s="458"/>
      <c r="Q4792" s="458"/>
      <c r="R4792" s="458"/>
      <c r="S4792" s="463"/>
      <c r="T4792" s="458"/>
      <c r="U4792" s="439"/>
      <c r="V4792" s="439"/>
      <c r="W4792" s="439"/>
      <c r="X4792" s="440"/>
      <c r="Y4792" s="443"/>
      <c r="Z4792" s="439"/>
      <c r="AA4792" s="439"/>
      <c r="AB4792" s="439"/>
      <c r="AC4792" s="439"/>
      <c r="AD4792" s="440"/>
      <c r="AE4792" s="443"/>
      <c r="AF4792" s="439"/>
      <c r="AG4792" s="439"/>
      <c r="AH4792" s="439"/>
      <c r="AI4792" s="440"/>
      <c r="AJ4792" s="443"/>
      <c r="AK4792" s="439"/>
      <c r="AL4792" s="439"/>
      <c r="AM4792" s="439"/>
      <c r="AN4792" s="440"/>
    </row>
    <row r="4793" spans="1:40" outlineLevel="2">
      <c r="A4793" s="882">
        <f>ROW()</f>
        <v>4793</v>
      </c>
      <c r="B4793" s="453"/>
      <c r="D4793" s="452" t="s">
        <v>81</v>
      </c>
      <c r="H4793" s="458"/>
      <c r="I4793" s="458"/>
      <c r="J4793" s="459"/>
      <c r="K4793" s="458"/>
      <c r="L4793" s="458"/>
      <c r="M4793" s="458"/>
      <c r="N4793" s="458"/>
      <c r="O4793" s="459"/>
      <c r="P4793" s="458"/>
      <c r="Q4793" s="458"/>
      <c r="R4793" s="458"/>
      <c r="S4793" s="463"/>
      <c r="T4793" s="458"/>
      <c r="U4793" s="439"/>
      <c r="V4793" s="439"/>
      <c r="W4793" s="439"/>
      <c r="X4793" s="440"/>
      <c r="Y4793" s="443"/>
      <c r="Z4793" s="439"/>
      <c r="AA4793" s="439"/>
      <c r="AB4793" s="439"/>
      <c r="AC4793" s="439"/>
      <c r="AD4793" s="440"/>
      <c r="AE4793" s="443"/>
      <c r="AF4793" s="439"/>
      <c r="AG4793" s="439"/>
      <c r="AH4793" s="439"/>
      <c r="AI4793" s="440"/>
      <c r="AJ4793" s="443"/>
      <c r="AK4793" s="439"/>
      <c r="AL4793" s="439"/>
      <c r="AM4793" s="439"/>
      <c r="AN4793" s="440"/>
    </row>
    <row r="4794" spans="1:40" outlineLevel="2">
      <c r="A4794" s="882">
        <f>ROW()</f>
        <v>4794</v>
      </c>
      <c r="B4794" s="453"/>
      <c r="D4794" s="452" t="s">
        <v>28</v>
      </c>
      <c r="H4794" s="458"/>
      <c r="I4794" s="458"/>
      <c r="J4794" s="459"/>
      <c r="K4794" s="458"/>
      <c r="L4794" s="458"/>
      <c r="M4794" s="458"/>
      <c r="N4794" s="458"/>
      <c r="O4794" s="459"/>
      <c r="P4794" s="458"/>
      <c r="Q4794" s="458"/>
      <c r="R4794" s="458"/>
      <c r="S4794" s="463"/>
      <c r="T4794" s="458"/>
      <c r="U4794" s="439"/>
      <c r="V4794" s="439"/>
      <c r="W4794" s="439"/>
      <c r="X4794" s="440"/>
      <c r="Y4794" s="443"/>
      <c r="Z4794" s="439"/>
      <c r="AA4794" s="439"/>
      <c r="AB4794" s="439"/>
      <c r="AC4794" s="439"/>
      <c r="AD4794" s="440"/>
      <c r="AE4794" s="443"/>
      <c r="AF4794" s="439"/>
      <c r="AG4794" s="439"/>
      <c r="AH4794" s="439"/>
      <c r="AI4794" s="440"/>
      <c r="AJ4794" s="443"/>
      <c r="AK4794" s="439"/>
      <c r="AL4794" s="439"/>
      <c r="AM4794" s="439"/>
      <c r="AN4794" s="440"/>
    </row>
    <row r="4795" spans="1:40" outlineLevel="2">
      <c r="A4795" s="882">
        <f>ROW()</f>
        <v>4795</v>
      </c>
      <c r="B4795" s="453"/>
      <c r="D4795" s="456" t="s">
        <v>443</v>
      </c>
      <c r="E4795" s="456"/>
      <c r="F4795" s="456"/>
      <c r="G4795" s="456"/>
      <c r="H4795" s="460"/>
      <c r="I4795" s="460"/>
      <c r="J4795" s="461"/>
      <c r="K4795" s="460"/>
      <c r="L4795" s="460"/>
      <c r="M4795" s="460"/>
      <c r="N4795" s="460"/>
      <c r="O4795" s="461"/>
      <c r="P4795" s="460"/>
      <c r="Q4795" s="460"/>
      <c r="R4795" s="460"/>
      <c r="S4795" s="465"/>
      <c r="T4795" s="460"/>
      <c r="U4795" s="441"/>
      <c r="V4795" s="441"/>
      <c r="W4795" s="441"/>
      <c r="X4795" s="442"/>
      <c r="Y4795" s="462"/>
      <c r="Z4795" s="441"/>
      <c r="AA4795" s="441"/>
      <c r="AB4795" s="441"/>
      <c r="AC4795" s="441"/>
      <c r="AD4795" s="442"/>
      <c r="AE4795" s="462"/>
      <c r="AF4795" s="441"/>
      <c r="AG4795" s="441"/>
      <c r="AH4795" s="441"/>
      <c r="AI4795" s="442"/>
      <c r="AJ4795" s="462"/>
      <c r="AK4795" s="441"/>
      <c r="AL4795" s="441"/>
      <c r="AM4795" s="441"/>
      <c r="AN4795" s="442"/>
    </row>
    <row r="4796" spans="1:40" outlineLevel="2">
      <c r="A4796" s="882">
        <f>ROW()</f>
        <v>4796</v>
      </c>
      <c r="B4796" s="453"/>
      <c r="D4796" s="452" t="s">
        <v>24</v>
      </c>
      <c r="H4796" s="458"/>
      <c r="I4796" s="458"/>
      <c r="J4796" s="459"/>
      <c r="K4796" s="458"/>
      <c r="L4796" s="458"/>
      <c r="M4796" s="458"/>
      <c r="N4796" s="458"/>
      <c r="O4796" s="459"/>
      <c r="P4796" s="458"/>
      <c r="Q4796" s="458"/>
      <c r="R4796" s="458"/>
      <c r="S4796" s="463"/>
      <c r="T4796" s="458"/>
      <c r="U4796" s="439"/>
      <c r="V4796" s="439"/>
      <c r="W4796" s="439"/>
      <c r="X4796" s="440"/>
      <c r="Y4796" s="443"/>
      <c r="Z4796" s="439"/>
      <c r="AA4796" s="439"/>
      <c r="AB4796" s="439"/>
      <c r="AC4796" s="439"/>
      <c r="AD4796" s="440"/>
      <c r="AE4796" s="443"/>
      <c r="AF4796" s="439"/>
      <c r="AG4796" s="439"/>
      <c r="AH4796" s="439"/>
      <c r="AI4796" s="440"/>
      <c r="AJ4796" s="443"/>
      <c r="AK4796" s="439"/>
      <c r="AL4796" s="439"/>
      <c r="AM4796" s="439"/>
      <c r="AN4796" s="440"/>
    </row>
    <row r="4797" spans="1:40" outlineLevel="1">
      <c r="A4797" s="732" t="s">
        <v>59</v>
      </c>
      <c r="B4797" s="733"/>
      <c r="C4797" s="881"/>
      <c r="D4797" s="733"/>
      <c r="E4797" s="733"/>
      <c r="F4797" s="733"/>
      <c r="G4797" s="730"/>
      <c r="H4797" s="733"/>
      <c r="I4797" s="730"/>
      <c r="J4797" s="729"/>
      <c r="K4797" s="730"/>
      <c r="L4797" s="730"/>
      <c r="M4797" s="730"/>
      <c r="N4797" s="730"/>
      <c r="O4797" s="729"/>
      <c r="P4797" s="730"/>
      <c r="Q4797" s="730"/>
      <c r="R4797" s="730"/>
      <c r="S4797" s="731"/>
      <c r="T4797" s="730"/>
      <c r="U4797" s="730"/>
      <c r="V4797" s="730"/>
      <c r="W4797" s="730"/>
      <c r="X4797" s="731"/>
      <c r="Y4797" s="729"/>
      <c r="Z4797" s="730"/>
      <c r="AA4797" s="730"/>
      <c r="AB4797" s="730"/>
      <c r="AC4797" s="730"/>
      <c r="AD4797" s="731"/>
      <c r="AE4797" s="729"/>
      <c r="AF4797" s="730"/>
      <c r="AG4797" s="730"/>
      <c r="AH4797" s="730"/>
      <c r="AI4797" s="731"/>
      <c r="AJ4797" s="729"/>
      <c r="AK4797" s="730"/>
      <c r="AL4797" s="730"/>
      <c r="AM4797" s="730"/>
      <c r="AN4797" s="731"/>
    </row>
    <row r="4798" spans="1:40" outlineLevel="2">
      <c r="A4798" s="882">
        <f>ROW()</f>
        <v>4798</v>
      </c>
      <c r="B4798" s="453"/>
      <c r="D4798" s="452" t="s">
        <v>300</v>
      </c>
      <c r="H4798" s="458"/>
      <c r="I4798" s="458"/>
      <c r="J4798" s="443"/>
      <c r="K4798" s="439"/>
      <c r="L4798" s="439"/>
      <c r="M4798" s="439"/>
      <c r="N4798" s="439"/>
      <c r="O4798" s="443"/>
      <c r="P4798" s="439"/>
      <c r="Q4798" s="439"/>
      <c r="R4798" s="439"/>
      <c r="S4798" s="440"/>
      <c r="T4798" s="439"/>
      <c r="U4798" s="439"/>
      <c r="V4798" s="439"/>
      <c r="W4798" s="439"/>
      <c r="X4798" s="320"/>
      <c r="Y4798" s="443"/>
      <c r="Z4798" s="439"/>
      <c r="AA4798" s="157"/>
      <c r="AB4798" s="157"/>
      <c r="AC4798" s="157"/>
      <c r="AD4798" s="320"/>
      <c r="AE4798" s="443"/>
      <c r="AF4798" s="157"/>
      <c r="AG4798" s="157"/>
      <c r="AH4798" s="157"/>
      <c r="AI4798" s="313"/>
      <c r="AJ4798" s="443"/>
      <c r="AK4798" s="157"/>
      <c r="AL4798" s="157"/>
      <c r="AM4798" s="157"/>
      <c r="AN4798" s="313">
        <f>AN$660</f>
        <v>5.3816081433885916</v>
      </c>
    </row>
    <row r="4799" spans="1:40" outlineLevel="2">
      <c r="A4799" s="882">
        <f>ROW()</f>
        <v>4799</v>
      </c>
      <c r="B4799" s="453"/>
      <c r="D4799" s="452" t="s">
        <v>301</v>
      </c>
      <c r="H4799" s="458"/>
      <c r="I4799" s="458"/>
      <c r="J4799" s="443"/>
      <c r="K4799" s="439"/>
      <c r="L4799" s="439"/>
      <c r="M4799" s="439"/>
      <c r="N4799" s="439"/>
      <c r="O4799" s="443"/>
      <c r="P4799" s="439"/>
      <c r="Q4799" s="439"/>
      <c r="R4799" s="439"/>
      <c r="S4799" s="440"/>
      <c r="T4799" s="439"/>
      <c r="U4799" s="439"/>
      <c r="V4799" s="439"/>
      <c r="W4799" s="439"/>
      <c r="X4799" s="320"/>
      <c r="Y4799" s="443"/>
      <c r="Z4799" s="439"/>
      <c r="AA4799" s="157"/>
      <c r="AB4799" s="157"/>
      <c r="AC4799" s="157"/>
      <c r="AD4799" s="320"/>
      <c r="AE4799" s="443"/>
      <c r="AF4799" s="157"/>
      <c r="AG4799" s="157"/>
      <c r="AH4799" s="157"/>
      <c r="AI4799" s="313"/>
      <c r="AJ4799" s="443"/>
      <c r="AK4799" s="157"/>
      <c r="AL4799" s="157"/>
      <c r="AM4799" s="157"/>
      <c r="AN4799" s="313">
        <f>AN$661</f>
        <v>0</v>
      </c>
    </row>
    <row r="4800" spans="1:40" outlineLevel="2">
      <c r="A4800" s="882">
        <f>ROW()</f>
        <v>4800</v>
      </c>
      <c r="B4800" s="453"/>
      <c r="D4800" s="452" t="s">
        <v>29</v>
      </c>
      <c r="H4800" s="458"/>
      <c r="I4800" s="458"/>
      <c r="J4800" s="443"/>
      <c r="K4800" s="439"/>
      <c r="L4800" s="439"/>
      <c r="M4800" s="439"/>
      <c r="N4800" s="439"/>
      <c r="O4800" s="443"/>
      <c r="P4800" s="439"/>
      <c r="Q4800" s="439"/>
      <c r="R4800" s="439"/>
      <c r="S4800" s="440"/>
      <c r="T4800" s="439"/>
      <c r="U4800" s="439"/>
      <c r="V4800" s="439"/>
      <c r="W4800" s="439"/>
      <c r="X4800" s="320"/>
      <c r="Y4800" s="443"/>
      <c r="Z4800" s="439"/>
      <c r="AA4800" s="157"/>
      <c r="AB4800" s="157"/>
      <c r="AC4800" s="157"/>
      <c r="AD4800" s="320"/>
      <c r="AE4800" s="443"/>
      <c r="AF4800" s="157"/>
      <c r="AG4800" s="157"/>
      <c r="AH4800" s="157"/>
      <c r="AI4800" s="313"/>
      <c r="AJ4800" s="443"/>
      <c r="AK4800" s="157"/>
      <c r="AL4800" s="157"/>
      <c r="AM4800" s="157"/>
      <c r="AN4800" s="313">
        <f>AN$662</f>
        <v>0</v>
      </c>
    </row>
    <row r="4801" spans="1:40" outlineLevel="2">
      <c r="A4801" s="882">
        <f>ROW()</f>
        <v>4801</v>
      </c>
      <c r="B4801" s="453"/>
      <c r="D4801" s="452" t="s">
        <v>30</v>
      </c>
      <c r="H4801" s="458"/>
      <c r="I4801" s="458"/>
      <c r="J4801" s="443"/>
      <c r="K4801" s="439"/>
      <c r="L4801" s="439"/>
      <c r="M4801" s="439"/>
      <c r="N4801" s="439"/>
      <c r="O4801" s="443"/>
      <c r="P4801" s="439"/>
      <c r="Q4801" s="439"/>
      <c r="R4801" s="439"/>
      <c r="S4801" s="440"/>
      <c r="T4801" s="439"/>
      <c r="U4801" s="439"/>
      <c r="V4801" s="439"/>
      <c r="W4801" s="439"/>
      <c r="X4801" s="320"/>
      <c r="Y4801" s="443"/>
      <c r="Z4801" s="439"/>
      <c r="AA4801" s="157"/>
      <c r="AB4801" s="157"/>
      <c r="AC4801" s="157"/>
      <c r="AD4801" s="320"/>
      <c r="AE4801" s="443"/>
      <c r="AF4801" s="157"/>
      <c r="AG4801" s="157"/>
      <c r="AH4801" s="157"/>
      <c r="AI4801" s="313"/>
      <c r="AJ4801" s="443"/>
      <c r="AK4801" s="157"/>
      <c r="AL4801" s="157"/>
      <c r="AM4801" s="157"/>
      <c r="AN4801" s="313">
        <f>AN$663</f>
        <v>40.267657776205972</v>
      </c>
    </row>
    <row r="4802" spans="1:40" outlineLevel="2">
      <c r="A4802" s="882">
        <f>ROW()</f>
        <v>4802</v>
      </c>
      <c r="B4802" s="453"/>
      <c r="D4802" s="452" t="s">
        <v>31</v>
      </c>
      <c r="H4802" s="458"/>
      <c r="I4802" s="458"/>
      <c r="J4802" s="443"/>
      <c r="K4802" s="439"/>
      <c r="L4802" s="439"/>
      <c r="M4802" s="439"/>
      <c r="N4802" s="439"/>
      <c r="O4802" s="443"/>
      <c r="P4802" s="439"/>
      <c r="Q4802" s="439"/>
      <c r="R4802" s="439"/>
      <c r="S4802" s="440"/>
      <c r="T4802" s="439"/>
      <c r="U4802" s="439"/>
      <c r="V4802" s="439"/>
      <c r="W4802" s="439"/>
      <c r="X4802" s="320"/>
      <c r="Y4802" s="443"/>
      <c r="Z4802" s="439"/>
      <c r="AA4802" s="157"/>
      <c r="AB4802" s="157"/>
      <c r="AC4802" s="157"/>
      <c r="AD4802" s="320"/>
      <c r="AE4802" s="443"/>
      <c r="AF4802" s="157"/>
      <c r="AG4802" s="157"/>
      <c r="AH4802" s="157"/>
      <c r="AI4802" s="313"/>
      <c r="AJ4802" s="443"/>
      <c r="AK4802" s="157"/>
      <c r="AL4802" s="157"/>
      <c r="AM4802" s="157"/>
      <c r="AN4802" s="313">
        <f>AN$664</f>
        <v>0</v>
      </c>
    </row>
    <row r="4803" spans="1:40" outlineLevel="2">
      <c r="A4803" s="882">
        <f>ROW()</f>
        <v>4803</v>
      </c>
      <c r="B4803" s="453"/>
      <c r="D4803" s="452" t="s">
        <v>32</v>
      </c>
      <c r="H4803" s="458"/>
      <c r="I4803" s="458"/>
      <c r="J4803" s="443"/>
      <c r="K4803" s="439"/>
      <c r="L4803" s="439"/>
      <c r="M4803" s="439"/>
      <c r="N4803" s="439"/>
      <c r="O4803" s="443"/>
      <c r="P4803" s="439"/>
      <c r="Q4803" s="439"/>
      <c r="R4803" s="439"/>
      <c r="S4803" s="440"/>
      <c r="T4803" s="439"/>
      <c r="U4803" s="439"/>
      <c r="V4803" s="439"/>
      <c r="W4803" s="439"/>
      <c r="X4803" s="320"/>
      <c r="Y4803" s="443"/>
      <c r="Z4803" s="439"/>
      <c r="AA4803" s="157"/>
      <c r="AB4803" s="157"/>
      <c r="AC4803" s="157"/>
      <c r="AD4803" s="320"/>
      <c r="AE4803" s="443"/>
      <c r="AF4803" s="157"/>
      <c r="AG4803" s="157"/>
      <c r="AH4803" s="157"/>
      <c r="AI4803" s="313"/>
      <c r="AJ4803" s="443"/>
      <c r="AK4803" s="157"/>
      <c r="AL4803" s="157"/>
      <c r="AM4803" s="157"/>
      <c r="AN4803" s="313">
        <f>AN$665</f>
        <v>2.1807477029633233</v>
      </c>
    </row>
    <row r="4804" spans="1:40" outlineLevel="2">
      <c r="A4804" s="882">
        <f>ROW()</f>
        <v>4804</v>
      </c>
      <c r="B4804" s="453"/>
      <c r="D4804" s="452" t="s">
        <v>33</v>
      </c>
      <c r="H4804" s="458"/>
      <c r="I4804" s="458"/>
      <c r="J4804" s="443"/>
      <c r="K4804" s="439"/>
      <c r="L4804" s="439"/>
      <c r="M4804" s="439"/>
      <c r="N4804" s="439"/>
      <c r="O4804" s="443"/>
      <c r="P4804" s="439"/>
      <c r="Q4804" s="439"/>
      <c r="R4804" s="439"/>
      <c r="S4804" s="440"/>
      <c r="T4804" s="439"/>
      <c r="U4804" s="439"/>
      <c r="V4804" s="439"/>
      <c r="W4804" s="439"/>
      <c r="X4804" s="320"/>
      <c r="Y4804" s="443"/>
      <c r="Z4804" s="439"/>
      <c r="AA4804" s="157"/>
      <c r="AB4804" s="157"/>
      <c r="AC4804" s="157"/>
      <c r="AD4804" s="320"/>
      <c r="AE4804" s="443"/>
      <c r="AF4804" s="157"/>
      <c r="AG4804" s="157"/>
      <c r="AH4804" s="157"/>
      <c r="AI4804" s="313"/>
      <c r="AJ4804" s="443"/>
      <c r="AK4804" s="157"/>
      <c r="AL4804" s="157"/>
      <c r="AM4804" s="157"/>
      <c r="AN4804" s="313">
        <f>AN$666</f>
        <v>0</v>
      </c>
    </row>
    <row r="4805" spans="1:40" outlineLevel="2">
      <c r="A4805" s="882">
        <f>ROW()</f>
        <v>4805</v>
      </c>
      <c r="B4805" s="453"/>
      <c r="D4805" s="452" t="s">
        <v>27</v>
      </c>
      <c r="H4805" s="458"/>
      <c r="I4805" s="458"/>
      <c r="J4805" s="443"/>
      <c r="K4805" s="439"/>
      <c r="L4805" s="439"/>
      <c r="M4805" s="439"/>
      <c r="N4805" s="439"/>
      <c r="O4805" s="443"/>
      <c r="P4805" s="439"/>
      <c r="Q4805" s="439"/>
      <c r="R4805" s="439"/>
      <c r="S4805" s="440"/>
      <c r="T4805" s="439"/>
      <c r="U4805" s="439"/>
      <c r="V4805" s="439"/>
      <c r="W4805" s="439"/>
      <c r="X4805" s="320"/>
      <c r="Y4805" s="443"/>
      <c r="Z4805" s="439"/>
      <c r="AA4805" s="157"/>
      <c r="AB4805" s="157"/>
      <c r="AC4805" s="157"/>
      <c r="AD4805" s="320"/>
      <c r="AE4805" s="443"/>
      <c r="AF4805" s="157"/>
      <c r="AG4805" s="157"/>
      <c r="AH4805" s="157"/>
      <c r="AI4805" s="313"/>
      <c r="AJ4805" s="443"/>
      <c r="AK4805" s="157"/>
      <c r="AL4805" s="157"/>
      <c r="AM4805" s="157"/>
      <c r="AN4805" s="313">
        <f>AN$667</f>
        <v>0.47056351607381797</v>
      </c>
    </row>
    <row r="4806" spans="1:40" outlineLevel="2">
      <c r="A4806" s="882">
        <f>ROW()</f>
        <v>4806</v>
      </c>
      <c r="B4806" s="453"/>
      <c r="D4806" s="452" t="s">
        <v>34</v>
      </c>
      <c r="H4806" s="458"/>
      <c r="I4806" s="458"/>
      <c r="J4806" s="443"/>
      <c r="K4806" s="439"/>
      <c r="L4806" s="439"/>
      <c r="M4806" s="439"/>
      <c r="N4806" s="439"/>
      <c r="O4806" s="443"/>
      <c r="P4806" s="439"/>
      <c r="Q4806" s="439"/>
      <c r="R4806" s="439"/>
      <c r="S4806" s="440"/>
      <c r="T4806" s="439"/>
      <c r="U4806" s="439"/>
      <c r="V4806" s="439"/>
      <c r="W4806" s="439"/>
      <c r="X4806" s="320"/>
      <c r="Y4806" s="443"/>
      <c r="Z4806" s="439"/>
      <c r="AA4806" s="157"/>
      <c r="AB4806" s="157"/>
      <c r="AC4806" s="157"/>
      <c r="AD4806" s="320"/>
      <c r="AE4806" s="443"/>
      <c r="AF4806" s="157"/>
      <c r="AG4806" s="157"/>
      <c r="AH4806" s="157"/>
      <c r="AI4806" s="313"/>
      <c r="AJ4806" s="443"/>
      <c r="AK4806" s="157"/>
      <c r="AL4806" s="157"/>
      <c r="AM4806" s="157"/>
      <c r="AN4806" s="313">
        <f>AN$668</f>
        <v>38.182878980121103</v>
      </c>
    </row>
    <row r="4807" spans="1:40" outlineLevel="2">
      <c r="A4807" s="882">
        <f>ROW()</f>
        <v>4807</v>
      </c>
      <c r="B4807" s="453"/>
      <c r="D4807" s="452" t="s">
        <v>35</v>
      </c>
      <c r="H4807" s="458"/>
      <c r="I4807" s="458"/>
      <c r="J4807" s="443"/>
      <c r="K4807" s="439"/>
      <c r="L4807" s="439"/>
      <c r="M4807" s="439"/>
      <c r="N4807" s="439"/>
      <c r="O4807" s="443"/>
      <c r="P4807" s="439"/>
      <c r="Q4807" s="439"/>
      <c r="R4807" s="439"/>
      <c r="S4807" s="440"/>
      <c r="T4807" s="439"/>
      <c r="U4807" s="439"/>
      <c r="V4807" s="439"/>
      <c r="W4807" s="439"/>
      <c r="X4807" s="320"/>
      <c r="Y4807" s="443"/>
      <c r="Z4807" s="439"/>
      <c r="AA4807" s="157"/>
      <c r="AB4807" s="157"/>
      <c r="AC4807" s="157"/>
      <c r="AD4807" s="320"/>
      <c r="AE4807" s="443"/>
      <c r="AF4807" s="157"/>
      <c r="AG4807" s="157"/>
      <c r="AH4807" s="157"/>
      <c r="AI4807" s="313"/>
      <c r="AJ4807" s="443"/>
      <c r="AK4807" s="157"/>
      <c r="AL4807" s="157"/>
      <c r="AM4807" s="157"/>
      <c r="AN4807" s="313">
        <f>AN$669</f>
        <v>0.92671503170376601</v>
      </c>
    </row>
    <row r="4808" spans="1:40" outlineLevel="2">
      <c r="A4808" s="882">
        <f>ROW()</f>
        <v>4808</v>
      </c>
      <c r="B4808" s="453"/>
      <c r="D4808" s="452" t="s">
        <v>302</v>
      </c>
      <c r="H4808" s="458"/>
      <c r="I4808" s="458"/>
      <c r="J4808" s="443"/>
      <c r="K4808" s="439"/>
      <c r="L4808" s="439"/>
      <c r="M4808" s="439"/>
      <c r="N4808" s="439"/>
      <c r="O4808" s="443"/>
      <c r="P4808" s="439"/>
      <c r="Q4808" s="439"/>
      <c r="R4808" s="439"/>
      <c r="S4808" s="440"/>
      <c r="T4808" s="439"/>
      <c r="U4808" s="439"/>
      <c r="V4808" s="439"/>
      <c r="W4808" s="439"/>
      <c r="X4808" s="320"/>
      <c r="Y4808" s="443"/>
      <c r="Z4808" s="439"/>
      <c r="AA4808" s="157"/>
      <c r="AB4808" s="157"/>
      <c r="AC4808" s="157"/>
      <c r="AD4808" s="320"/>
      <c r="AE4808" s="443"/>
      <c r="AF4808" s="157"/>
      <c r="AG4808" s="157"/>
      <c r="AH4808" s="157"/>
      <c r="AI4808" s="313"/>
      <c r="AJ4808" s="443"/>
      <c r="AK4808" s="157"/>
      <c r="AL4808" s="157"/>
      <c r="AM4808" s="157"/>
      <c r="AN4808" s="313">
        <f>AN$670</f>
        <v>2.8349993521859416</v>
      </c>
    </row>
    <row r="4809" spans="1:40" outlineLevel="2">
      <c r="A4809" s="882">
        <f>ROW()</f>
        <v>4809</v>
      </c>
      <c r="B4809" s="453"/>
      <c r="D4809" s="452" t="s">
        <v>36</v>
      </c>
      <c r="H4809" s="458"/>
      <c r="I4809" s="458"/>
      <c r="J4809" s="443"/>
      <c r="K4809" s="439"/>
      <c r="L4809" s="439"/>
      <c r="M4809" s="439"/>
      <c r="N4809" s="439"/>
      <c r="O4809" s="443"/>
      <c r="P4809" s="439"/>
      <c r="Q4809" s="439"/>
      <c r="R4809" s="439"/>
      <c r="S4809" s="440"/>
      <c r="T4809" s="439"/>
      <c r="U4809" s="439"/>
      <c r="V4809" s="439"/>
      <c r="W4809" s="439"/>
      <c r="X4809" s="320"/>
      <c r="Y4809" s="443"/>
      <c r="Z4809" s="439"/>
      <c r="AA4809" s="157"/>
      <c r="AB4809" s="157"/>
      <c r="AC4809" s="157"/>
      <c r="AD4809" s="320"/>
      <c r="AE4809" s="443"/>
      <c r="AF4809" s="157"/>
      <c r="AG4809" s="157"/>
      <c r="AH4809" s="157"/>
      <c r="AI4809" s="313"/>
      <c r="AJ4809" s="443"/>
      <c r="AK4809" s="157"/>
      <c r="AL4809" s="157"/>
      <c r="AM4809" s="157"/>
      <c r="AN4809" s="313">
        <f>AN$671</f>
        <v>1.6142027430181629</v>
      </c>
    </row>
    <row r="4810" spans="1:40" outlineLevel="2">
      <c r="A4810" s="882">
        <f>ROW()</f>
        <v>4810</v>
      </c>
      <c r="B4810" s="453"/>
      <c r="D4810" s="452" t="s">
        <v>583</v>
      </c>
      <c r="H4810" s="458"/>
      <c r="I4810" s="458"/>
      <c r="J4810" s="443"/>
      <c r="K4810" s="439"/>
      <c r="L4810" s="439"/>
      <c r="M4810" s="439"/>
      <c r="N4810" s="439"/>
      <c r="O4810" s="443"/>
      <c r="P4810" s="439"/>
      <c r="Q4810" s="439"/>
      <c r="R4810" s="439"/>
      <c r="S4810" s="440"/>
      <c r="T4810" s="439"/>
      <c r="U4810" s="439"/>
      <c r="V4810" s="439"/>
      <c r="W4810" s="439"/>
      <c r="X4810" s="320"/>
      <c r="Y4810" s="443"/>
      <c r="Z4810" s="439"/>
      <c r="AA4810" s="157"/>
      <c r="AB4810" s="157"/>
      <c r="AC4810" s="157"/>
      <c r="AD4810" s="320"/>
      <c r="AE4810" s="443"/>
      <c r="AF4810" s="157"/>
      <c r="AG4810" s="157"/>
      <c r="AH4810" s="157"/>
      <c r="AI4810" s="313"/>
      <c r="AJ4810" s="443"/>
      <c r="AK4810" s="157"/>
      <c r="AL4810" s="157"/>
      <c r="AM4810" s="157"/>
      <c r="AN4810" s="313">
        <f>AN$672</f>
        <v>1.6018815517000486</v>
      </c>
    </row>
    <row r="4811" spans="1:40" outlineLevel="2">
      <c r="A4811" s="882">
        <f>ROW()</f>
        <v>4811</v>
      </c>
      <c r="B4811" s="453"/>
      <c r="D4811" s="452" t="s">
        <v>81</v>
      </c>
      <c r="H4811" s="458"/>
      <c r="I4811" s="458"/>
      <c r="J4811" s="443"/>
      <c r="K4811" s="439"/>
      <c r="L4811" s="439"/>
      <c r="M4811" s="439"/>
      <c r="N4811" s="439"/>
      <c r="O4811" s="443"/>
      <c r="P4811" s="439"/>
      <c r="Q4811" s="439"/>
      <c r="R4811" s="439"/>
      <c r="S4811" s="440"/>
      <c r="T4811" s="439"/>
      <c r="U4811" s="439"/>
      <c r="V4811" s="439"/>
      <c r="W4811" s="439"/>
      <c r="X4811" s="320"/>
      <c r="Y4811" s="443"/>
      <c r="Z4811" s="439"/>
      <c r="AA4811" s="157"/>
      <c r="AB4811" s="157"/>
      <c r="AC4811" s="157"/>
      <c r="AD4811" s="320"/>
      <c r="AE4811" s="443"/>
      <c r="AF4811" s="157"/>
      <c r="AG4811" s="157"/>
      <c r="AH4811" s="157"/>
      <c r="AI4811" s="313"/>
      <c r="AJ4811" s="443"/>
      <c r="AK4811" s="157"/>
      <c r="AL4811" s="157"/>
      <c r="AM4811" s="157"/>
      <c r="AN4811" s="313">
        <f>AN$673</f>
        <v>0</v>
      </c>
    </row>
    <row r="4812" spans="1:40" outlineLevel="2">
      <c r="A4812" s="882">
        <f>ROW()</f>
        <v>4812</v>
      </c>
      <c r="B4812" s="453"/>
      <c r="D4812" s="452" t="s">
        <v>28</v>
      </c>
      <c r="H4812" s="458"/>
      <c r="I4812" s="458"/>
      <c r="J4812" s="443"/>
      <c r="K4812" s="439"/>
      <c r="L4812" s="439"/>
      <c r="M4812" s="439"/>
      <c r="N4812" s="439"/>
      <c r="O4812" s="443"/>
      <c r="P4812" s="439"/>
      <c r="Q4812" s="439"/>
      <c r="R4812" s="439"/>
      <c r="S4812" s="440"/>
      <c r="T4812" s="439"/>
      <c r="U4812" s="439"/>
      <c r="V4812" s="439"/>
      <c r="W4812" s="439"/>
      <c r="X4812" s="320"/>
      <c r="Y4812" s="443"/>
      <c r="Z4812" s="439"/>
      <c r="AA4812" s="157"/>
      <c r="AB4812" s="157"/>
      <c r="AC4812" s="157"/>
      <c r="AD4812" s="320"/>
      <c r="AE4812" s="443"/>
      <c r="AF4812" s="157"/>
      <c r="AG4812" s="157"/>
      <c r="AH4812" s="157"/>
      <c r="AI4812" s="313"/>
      <c r="AJ4812" s="443"/>
      <c r="AK4812" s="157"/>
      <c r="AL4812" s="157"/>
      <c r="AM4812" s="157"/>
      <c r="AN4812" s="313">
        <f>AN$674</f>
        <v>0</v>
      </c>
    </row>
    <row r="4813" spans="1:40" outlineLevel="2">
      <c r="A4813" s="882">
        <f>ROW()</f>
        <v>4813</v>
      </c>
      <c r="B4813" s="453"/>
      <c r="D4813" s="456" t="s">
        <v>443</v>
      </c>
      <c r="E4813" s="456"/>
      <c r="F4813" s="456"/>
      <c r="G4813" s="456"/>
      <c r="H4813" s="460"/>
      <c r="I4813" s="460"/>
      <c r="J4813" s="462"/>
      <c r="K4813" s="441"/>
      <c r="L4813" s="441"/>
      <c r="M4813" s="441"/>
      <c r="N4813" s="441"/>
      <c r="O4813" s="462"/>
      <c r="P4813" s="441"/>
      <c r="Q4813" s="441"/>
      <c r="R4813" s="441"/>
      <c r="S4813" s="442"/>
      <c r="T4813" s="441"/>
      <c r="U4813" s="441"/>
      <c r="V4813" s="441"/>
      <c r="W4813" s="441"/>
      <c r="X4813" s="321"/>
      <c r="Y4813" s="462"/>
      <c r="Z4813" s="441"/>
      <c r="AA4813" s="158"/>
      <c r="AB4813" s="158"/>
      <c r="AC4813" s="158"/>
      <c r="AD4813" s="321"/>
      <c r="AE4813" s="462"/>
      <c r="AF4813" s="158"/>
      <c r="AG4813" s="158"/>
      <c r="AH4813" s="158"/>
      <c r="AI4813" s="319"/>
      <c r="AJ4813" s="462"/>
      <c r="AK4813" s="158"/>
      <c r="AL4813" s="158"/>
      <c r="AM4813" s="158"/>
      <c r="AN4813" s="319">
        <f>AN$675</f>
        <v>0</v>
      </c>
    </row>
    <row r="4814" spans="1:40" outlineLevel="2">
      <c r="A4814" s="882">
        <f>ROW()</f>
        <v>4814</v>
      </c>
      <c r="B4814" s="453"/>
      <c r="D4814" s="452" t="s">
        <v>24</v>
      </c>
      <c r="H4814" s="458"/>
      <c r="I4814" s="458"/>
      <c r="J4814" s="443"/>
      <c r="K4814" s="439"/>
      <c r="L4814" s="439"/>
      <c r="M4814" s="439"/>
      <c r="N4814" s="439"/>
      <c r="O4814" s="443"/>
      <c r="P4814" s="439"/>
      <c r="Q4814" s="439"/>
      <c r="R4814" s="439"/>
      <c r="S4814" s="440"/>
      <c r="T4814" s="439"/>
      <c r="U4814" s="439"/>
      <c r="V4814" s="439"/>
      <c r="W4814" s="439"/>
      <c r="X4814" s="440"/>
      <c r="Y4814" s="443"/>
      <c r="Z4814" s="439"/>
      <c r="AA4814" s="439"/>
      <c r="AB4814" s="439"/>
      <c r="AC4814" s="439"/>
      <c r="AD4814" s="440"/>
      <c r="AE4814" s="443"/>
      <c r="AF4814" s="439"/>
      <c r="AG4814" s="439"/>
      <c r="AH4814" s="439"/>
      <c r="AI4814" s="313"/>
      <c r="AJ4814" s="443"/>
      <c r="AK4814" s="439"/>
      <c r="AL4814" s="439"/>
      <c r="AM4814" s="439"/>
      <c r="AN4814" s="313">
        <f>SUM(AN4798:AN4813)</f>
        <v>93.461254797360724</v>
      </c>
    </row>
    <row r="4815" spans="1:40" outlineLevel="1">
      <c r="A4815" s="732" t="s">
        <v>238</v>
      </c>
      <c r="B4815" s="733"/>
      <c r="C4815" s="881"/>
      <c r="D4815" s="733"/>
      <c r="E4815" s="733"/>
      <c r="F4815" s="733"/>
      <c r="G4815" s="730"/>
      <c r="H4815" s="733"/>
      <c r="I4815" s="730"/>
      <c r="J4815" s="729"/>
      <c r="K4815" s="730"/>
      <c r="L4815" s="730"/>
      <c r="M4815" s="730"/>
      <c r="N4815" s="730"/>
      <c r="O4815" s="729"/>
      <c r="P4815" s="730"/>
      <c r="Q4815" s="730"/>
      <c r="R4815" s="730"/>
      <c r="S4815" s="731"/>
      <c r="T4815" s="730"/>
      <c r="U4815" s="730"/>
      <c r="V4815" s="730"/>
      <c r="W4815" s="730"/>
      <c r="X4815" s="731"/>
      <c r="Y4815" s="729"/>
      <c r="Z4815" s="730"/>
      <c r="AA4815" s="730"/>
      <c r="AB4815" s="730"/>
      <c r="AC4815" s="730"/>
      <c r="AD4815" s="731"/>
      <c r="AE4815" s="729"/>
      <c r="AF4815" s="730"/>
      <c r="AG4815" s="730"/>
      <c r="AH4815" s="730"/>
      <c r="AI4815" s="731"/>
      <c r="AJ4815" s="729"/>
      <c r="AK4815" s="730"/>
      <c r="AL4815" s="730"/>
      <c r="AM4815" s="730"/>
      <c r="AN4815" s="731"/>
    </row>
    <row r="4816" spans="1:40" outlineLevel="2">
      <c r="A4816" s="882">
        <f>ROW()</f>
        <v>4816</v>
      </c>
      <c r="B4816" s="453"/>
      <c r="D4816" s="1205" t="s">
        <v>300</v>
      </c>
      <c r="E4816" s="1205"/>
      <c r="F4816" s="1205"/>
      <c r="G4816" s="1205"/>
      <c r="H4816" s="4"/>
      <c r="I4816" s="4"/>
      <c r="J4816" s="329"/>
      <c r="K4816" s="4"/>
      <c r="L4816" s="4"/>
      <c r="M4816" s="4"/>
      <c r="N4816" s="4"/>
      <c r="O4816" s="329"/>
      <c r="P4816" s="4"/>
      <c r="Q4816" s="4"/>
      <c r="R4816" s="4"/>
      <c r="S4816" s="316"/>
      <c r="T4816" s="53"/>
      <c r="U4816" s="53"/>
      <c r="V4816" s="53"/>
      <c r="W4816" s="53"/>
      <c r="X4816" s="44"/>
      <c r="Y4816" s="252"/>
      <c r="Z4816" s="53"/>
      <c r="AA4816" s="53"/>
      <c r="AB4816" s="53"/>
      <c r="AC4816" s="53"/>
      <c r="AD4816" s="44"/>
      <c r="AE4816" s="252"/>
      <c r="AF4816" s="53"/>
      <c r="AG4816" s="53"/>
      <c r="AH4816" s="53"/>
      <c r="AI4816" s="44"/>
      <c r="AJ4816" s="252"/>
      <c r="AK4816" s="53"/>
      <c r="AL4816" s="53"/>
      <c r="AM4816" s="53"/>
      <c r="AN4816" s="44">
        <f>AN$678</f>
        <v>0</v>
      </c>
    </row>
    <row r="4817" spans="1:40" outlineLevel="2">
      <c r="A4817" s="882">
        <f>ROW()</f>
        <v>4817</v>
      </c>
      <c r="B4817" s="453"/>
      <c r="D4817" s="1205" t="s">
        <v>301</v>
      </c>
      <c r="E4817" s="1205"/>
      <c r="F4817" s="1205"/>
      <c r="G4817" s="1205"/>
      <c r="H4817" s="4"/>
      <c r="I4817" s="4"/>
      <c r="J4817" s="329"/>
      <c r="K4817" s="4"/>
      <c r="L4817" s="4"/>
      <c r="M4817" s="4"/>
      <c r="N4817" s="4"/>
      <c r="O4817" s="329"/>
      <c r="P4817" s="4"/>
      <c r="Q4817" s="4"/>
      <c r="R4817" s="4"/>
      <c r="S4817" s="316"/>
      <c r="T4817" s="53"/>
      <c r="U4817" s="53"/>
      <c r="V4817" s="53"/>
      <c r="W4817" s="53"/>
      <c r="X4817" s="44"/>
      <c r="Y4817" s="252"/>
      <c r="Z4817" s="53"/>
      <c r="AA4817" s="53"/>
      <c r="AB4817" s="53"/>
      <c r="AC4817" s="53"/>
      <c r="AD4817" s="44"/>
      <c r="AE4817" s="252"/>
      <c r="AF4817" s="53"/>
      <c r="AG4817" s="53"/>
      <c r="AH4817" s="53"/>
      <c r="AI4817" s="44"/>
      <c r="AJ4817" s="252"/>
      <c r="AK4817" s="53"/>
      <c r="AL4817" s="53"/>
      <c r="AM4817" s="53"/>
      <c r="AN4817" s="44">
        <f>AN$679</f>
        <v>0</v>
      </c>
    </row>
    <row r="4818" spans="1:40" outlineLevel="2">
      <c r="A4818" s="882">
        <f>ROW()</f>
        <v>4818</v>
      </c>
      <c r="B4818" s="453"/>
      <c r="D4818" s="1205" t="s">
        <v>29</v>
      </c>
      <c r="E4818" s="1205"/>
      <c r="F4818" s="1205"/>
      <c r="G4818" s="1205"/>
      <c r="H4818" s="4"/>
      <c r="I4818" s="4"/>
      <c r="J4818" s="329"/>
      <c r="K4818" s="4"/>
      <c r="L4818" s="4"/>
      <c r="M4818" s="4"/>
      <c r="N4818" s="4"/>
      <c r="O4818" s="329"/>
      <c r="P4818" s="4"/>
      <c r="Q4818" s="4"/>
      <c r="R4818" s="4"/>
      <c r="S4818" s="316"/>
      <c r="T4818" s="53"/>
      <c r="U4818" s="53"/>
      <c r="V4818" s="53"/>
      <c r="W4818" s="53"/>
      <c r="X4818" s="44"/>
      <c r="Y4818" s="252"/>
      <c r="Z4818" s="53"/>
      <c r="AA4818" s="53"/>
      <c r="AB4818" s="53"/>
      <c r="AC4818" s="53"/>
      <c r="AD4818" s="44"/>
      <c r="AE4818" s="252"/>
      <c r="AF4818" s="53"/>
      <c r="AG4818" s="53"/>
      <c r="AH4818" s="53"/>
      <c r="AI4818" s="44"/>
      <c r="AJ4818" s="252"/>
      <c r="AK4818" s="53"/>
      <c r="AL4818" s="53"/>
      <c r="AM4818" s="53"/>
      <c r="AN4818" s="44">
        <f>AN$680</f>
        <v>0</v>
      </c>
    </row>
    <row r="4819" spans="1:40" outlineLevel="2">
      <c r="A4819" s="882">
        <f>ROW()</f>
        <v>4819</v>
      </c>
      <c r="B4819" s="453"/>
      <c r="D4819" s="1205" t="s">
        <v>30</v>
      </c>
      <c r="E4819" s="1205"/>
      <c r="F4819" s="1205"/>
      <c r="G4819" s="1205"/>
      <c r="H4819" s="4"/>
      <c r="I4819" s="4"/>
      <c r="J4819" s="329"/>
      <c r="K4819" s="4"/>
      <c r="L4819" s="4"/>
      <c r="M4819" s="4"/>
      <c r="N4819" s="4"/>
      <c r="O4819" s="329"/>
      <c r="P4819" s="4"/>
      <c r="Q4819" s="4"/>
      <c r="R4819" s="4"/>
      <c r="S4819" s="316"/>
      <c r="T4819" s="53"/>
      <c r="U4819" s="53"/>
      <c r="V4819" s="53"/>
      <c r="W4819" s="53"/>
      <c r="X4819" s="44"/>
      <c r="Y4819" s="252"/>
      <c r="Z4819" s="53"/>
      <c r="AA4819" s="53"/>
      <c r="AB4819" s="53"/>
      <c r="AC4819" s="53"/>
      <c r="AD4819" s="44"/>
      <c r="AE4819" s="252"/>
      <c r="AF4819" s="53"/>
      <c r="AG4819" s="53"/>
      <c r="AH4819" s="53"/>
      <c r="AI4819" s="44"/>
      <c r="AJ4819" s="252"/>
      <c r="AK4819" s="53"/>
      <c r="AL4819" s="53"/>
      <c r="AM4819" s="53"/>
      <c r="AN4819" s="44">
        <f>AN$681</f>
        <v>0</v>
      </c>
    </row>
    <row r="4820" spans="1:40" outlineLevel="2">
      <c r="A4820" s="882">
        <f>ROW()</f>
        <v>4820</v>
      </c>
      <c r="B4820" s="453"/>
      <c r="D4820" s="1205" t="s">
        <v>31</v>
      </c>
      <c r="E4820" s="1205"/>
      <c r="F4820" s="1205"/>
      <c r="G4820" s="1205"/>
      <c r="H4820" s="4"/>
      <c r="I4820" s="4"/>
      <c r="J4820" s="329"/>
      <c r="K4820" s="4"/>
      <c r="L4820" s="4"/>
      <c r="M4820" s="4"/>
      <c r="N4820" s="4"/>
      <c r="O4820" s="329"/>
      <c r="P4820" s="4"/>
      <c r="Q4820" s="4"/>
      <c r="R4820" s="4"/>
      <c r="S4820" s="316"/>
      <c r="T4820" s="53"/>
      <c r="U4820" s="53"/>
      <c r="V4820" s="53"/>
      <c r="W4820" s="53"/>
      <c r="X4820" s="44"/>
      <c r="Y4820" s="252"/>
      <c r="Z4820" s="53"/>
      <c r="AA4820" s="53"/>
      <c r="AB4820" s="53"/>
      <c r="AC4820" s="53"/>
      <c r="AD4820" s="44"/>
      <c r="AE4820" s="252"/>
      <c r="AF4820" s="53"/>
      <c r="AG4820" s="53"/>
      <c r="AH4820" s="53"/>
      <c r="AI4820" s="44"/>
      <c r="AJ4820" s="252"/>
      <c r="AK4820" s="53"/>
      <c r="AL4820" s="53"/>
      <c r="AM4820" s="53"/>
      <c r="AN4820" s="44">
        <f>AN$682</f>
        <v>0</v>
      </c>
    </row>
    <row r="4821" spans="1:40" outlineLevel="2">
      <c r="A4821" s="882">
        <f>ROW()</f>
        <v>4821</v>
      </c>
      <c r="B4821" s="453"/>
      <c r="D4821" s="1205" t="s">
        <v>32</v>
      </c>
      <c r="E4821" s="1205"/>
      <c r="F4821" s="1205"/>
      <c r="G4821" s="1205"/>
      <c r="H4821" s="4"/>
      <c r="I4821" s="4"/>
      <c r="J4821" s="329"/>
      <c r="K4821" s="4"/>
      <c r="L4821" s="4"/>
      <c r="M4821" s="4"/>
      <c r="N4821" s="4"/>
      <c r="O4821" s="329"/>
      <c r="P4821" s="4"/>
      <c r="Q4821" s="4"/>
      <c r="R4821" s="4"/>
      <c r="S4821" s="316"/>
      <c r="T4821" s="53"/>
      <c r="U4821" s="53"/>
      <c r="V4821" s="53"/>
      <c r="W4821" s="53"/>
      <c r="X4821" s="44"/>
      <c r="Y4821" s="252"/>
      <c r="Z4821" s="53"/>
      <c r="AA4821" s="53"/>
      <c r="AB4821" s="53"/>
      <c r="AC4821" s="53"/>
      <c r="AD4821" s="44"/>
      <c r="AE4821" s="252"/>
      <c r="AF4821" s="53"/>
      <c r="AG4821" s="53"/>
      <c r="AH4821" s="53"/>
      <c r="AI4821" s="44"/>
      <c r="AJ4821" s="252"/>
      <c r="AK4821" s="53"/>
      <c r="AL4821" s="53"/>
      <c r="AM4821" s="53"/>
      <c r="AN4821" s="44">
        <f>AN$683</f>
        <v>0</v>
      </c>
    </row>
    <row r="4822" spans="1:40" outlineLevel="2">
      <c r="A4822" s="882">
        <f>ROW()</f>
        <v>4822</v>
      </c>
      <c r="B4822" s="453"/>
      <c r="D4822" s="1205" t="s">
        <v>33</v>
      </c>
      <c r="E4822" s="1205"/>
      <c r="F4822" s="1205"/>
      <c r="G4822" s="1205"/>
      <c r="H4822" s="4"/>
      <c r="I4822" s="4"/>
      <c r="J4822" s="329"/>
      <c r="K4822" s="4"/>
      <c r="L4822" s="4"/>
      <c r="M4822" s="4"/>
      <c r="N4822" s="4"/>
      <c r="O4822" s="329"/>
      <c r="P4822" s="4"/>
      <c r="Q4822" s="4"/>
      <c r="R4822" s="4"/>
      <c r="S4822" s="316"/>
      <c r="T4822" s="53"/>
      <c r="U4822" s="53"/>
      <c r="V4822" s="53"/>
      <c r="W4822" s="53"/>
      <c r="X4822" s="44"/>
      <c r="Y4822" s="252"/>
      <c r="Z4822" s="53"/>
      <c r="AA4822" s="53"/>
      <c r="AB4822" s="53"/>
      <c r="AC4822" s="53"/>
      <c r="AD4822" s="44"/>
      <c r="AE4822" s="252"/>
      <c r="AF4822" s="53"/>
      <c r="AG4822" s="53"/>
      <c r="AH4822" s="53"/>
      <c r="AI4822" s="44"/>
      <c r="AJ4822" s="252"/>
      <c r="AK4822" s="53"/>
      <c r="AL4822" s="53"/>
      <c r="AM4822" s="53"/>
      <c r="AN4822" s="44">
        <f>AN$684</f>
        <v>0</v>
      </c>
    </row>
    <row r="4823" spans="1:40" outlineLevel="2">
      <c r="A4823" s="882">
        <f>ROW()</f>
        <v>4823</v>
      </c>
      <c r="B4823" s="453"/>
      <c r="D4823" s="1205" t="s">
        <v>27</v>
      </c>
      <c r="E4823" s="1205"/>
      <c r="F4823" s="1205"/>
      <c r="G4823" s="1205"/>
      <c r="H4823" s="4"/>
      <c r="I4823" s="4"/>
      <c r="J4823" s="329"/>
      <c r="K4823" s="4"/>
      <c r="L4823" s="4"/>
      <c r="M4823" s="4"/>
      <c r="N4823" s="4"/>
      <c r="O4823" s="329"/>
      <c r="P4823" s="4"/>
      <c r="Q4823" s="4"/>
      <c r="R4823" s="4"/>
      <c r="S4823" s="316"/>
      <c r="T4823" s="53"/>
      <c r="U4823" s="53"/>
      <c r="V4823" s="53"/>
      <c r="W4823" s="53"/>
      <c r="X4823" s="44"/>
      <c r="Y4823" s="252"/>
      <c r="Z4823" s="53"/>
      <c r="AA4823" s="53"/>
      <c r="AB4823" s="53"/>
      <c r="AC4823" s="53"/>
      <c r="AD4823" s="44"/>
      <c r="AE4823" s="252"/>
      <c r="AF4823" s="53"/>
      <c r="AG4823" s="53"/>
      <c r="AH4823" s="53"/>
      <c r="AI4823" s="44"/>
      <c r="AJ4823" s="252"/>
      <c r="AK4823" s="53"/>
      <c r="AL4823" s="53"/>
      <c r="AM4823" s="53"/>
      <c r="AN4823" s="44">
        <f>AN$685</f>
        <v>0</v>
      </c>
    </row>
    <row r="4824" spans="1:40" outlineLevel="2">
      <c r="A4824" s="882">
        <f>ROW()</f>
        <v>4824</v>
      </c>
      <c r="B4824" s="453"/>
      <c r="D4824" s="1205" t="s">
        <v>34</v>
      </c>
      <c r="E4824" s="1205"/>
      <c r="F4824" s="1205"/>
      <c r="G4824" s="1205"/>
      <c r="H4824" s="4"/>
      <c r="I4824" s="4"/>
      <c r="J4824" s="329"/>
      <c r="K4824" s="4"/>
      <c r="L4824" s="4"/>
      <c r="M4824" s="4"/>
      <c r="N4824" s="4"/>
      <c r="O4824" s="329"/>
      <c r="P4824" s="4"/>
      <c r="Q4824" s="4"/>
      <c r="R4824" s="4"/>
      <c r="S4824" s="316"/>
      <c r="T4824" s="53"/>
      <c r="U4824" s="53"/>
      <c r="V4824" s="53"/>
      <c r="W4824" s="53"/>
      <c r="X4824" s="44"/>
      <c r="Y4824" s="252"/>
      <c r="Z4824" s="53"/>
      <c r="AA4824" s="53"/>
      <c r="AB4824" s="53"/>
      <c r="AC4824" s="53"/>
      <c r="AD4824" s="44"/>
      <c r="AE4824" s="252"/>
      <c r="AF4824" s="53"/>
      <c r="AG4824" s="53"/>
      <c r="AH4824" s="53"/>
      <c r="AI4824" s="44"/>
      <c r="AJ4824" s="252"/>
      <c r="AK4824" s="53"/>
      <c r="AL4824" s="53"/>
      <c r="AM4824" s="53"/>
      <c r="AN4824" s="44">
        <f>AN$686</f>
        <v>0</v>
      </c>
    </row>
    <row r="4825" spans="1:40" outlineLevel="2">
      <c r="A4825" s="882">
        <f>ROW()</f>
        <v>4825</v>
      </c>
      <c r="B4825" s="453"/>
      <c r="D4825" s="1205" t="s">
        <v>35</v>
      </c>
      <c r="E4825" s="1205"/>
      <c r="F4825" s="1205"/>
      <c r="G4825" s="1205"/>
      <c r="H4825" s="4"/>
      <c r="I4825" s="4"/>
      <c r="J4825" s="329"/>
      <c r="K4825" s="4"/>
      <c r="L4825" s="4"/>
      <c r="M4825" s="4"/>
      <c r="N4825" s="4"/>
      <c r="O4825" s="329"/>
      <c r="P4825" s="4"/>
      <c r="Q4825" s="4"/>
      <c r="R4825" s="4"/>
      <c r="S4825" s="316"/>
      <c r="T4825" s="53"/>
      <c r="U4825" s="53"/>
      <c r="V4825" s="53"/>
      <c r="W4825" s="53"/>
      <c r="X4825" s="44"/>
      <c r="Y4825" s="252"/>
      <c r="Z4825" s="53"/>
      <c r="AA4825" s="53"/>
      <c r="AB4825" s="53"/>
      <c r="AC4825" s="53"/>
      <c r="AD4825" s="44"/>
      <c r="AE4825" s="252"/>
      <c r="AF4825" s="53"/>
      <c r="AG4825" s="53"/>
      <c r="AH4825" s="53"/>
      <c r="AI4825" s="44"/>
      <c r="AJ4825" s="252"/>
      <c r="AK4825" s="53"/>
      <c r="AL4825" s="53"/>
      <c r="AM4825" s="53"/>
      <c r="AN4825" s="44">
        <f>AN$687</f>
        <v>0</v>
      </c>
    </row>
    <row r="4826" spans="1:40" outlineLevel="2">
      <c r="A4826" s="882">
        <f>ROW()</f>
        <v>4826</v>
      </c>
      <c r="B4826" s="453"/>
      <c r="D4826" s="1205" t="s">
        <v>302</v>
      </c>
      <c r="E4826" s="1205"/>
      <c r="F4826" s="1205"/>
      <c r="G4826" s="1205"/>
      <c r="H4826" s="4"/>
      <c r="I4826" s="4"/>
      <c r="J4826" s="329"/>
      <c r="K4826" s="4"/>
      <c r="L4826" s="4"/>
      <c r="M4826" s="4"/>
      <c r="N4826" s="4"/>
      <c r="O4826" s="329"/>
      <c r="P4826" s="4"/>
      <c r="Q4826" s="4"/>
      <c r="R4826" s="4"/>
      <c r="S4826" s="316"/>
      <c r="T4826" s="53"/>
      <c r="U4826" s="53"/>
      <c r="V4826" s="53"/>
      <c r="W4826" s="53"/>
      <c r="X4826" s="44"/>
      <c r="Y4826" s="252"/>
      <c r="Z4826" s="53"/>
      <c r="AA4826" s="53"/>
      <c r="AB4826" s="53"/>
      <c r="AC4826" s="53"/>
      <c r="AD4826" s="44"/>
      <c r="AE4826" s="252"/>
      <c r="AF4826" s="53"/>
      <c r="AG4826" s="53"/>
      <c r="AH4826" s="53"/>
      <c r="AI4826" s="44"/>
      <c r="AJ4826" s="252"/>
      <c r="AK4826" s="53"/>
      <c r="AL4826" s="53"/>
      <c r="AM4826" s="53"/>
      <c r="AN4826" s="44">
        <f>AN$688</f>
        <v>0</v>
      </c>
    </row>
    <row r="4827" spans="1:40" outlineLevel="2">
      <c r="A4827" s="882">
        <f>ROW()</f>
        <v>4827</v>
      </c>
      <c r="B4827" s="453"/>
      <c r="D4827" s="1205" t="s">
        <v>36</v>
      </c>
      <c r="E4827" s="1205"/>
      <c r="F4827" s="1205"/>
      <c r="G4827" s="1205"/>
      <c r="H4827" s="4"/>
      <c r="I4827" s="4"/>
      <c r="J4827" s="329"/>
      <c r="K4827" s="4"/>
      <c r="L4827" s="4"/>
      <c r="M4827" s="4"/>
      <c r="N4827" s="4"/>
      <c r="O4827" s="329"/>
      <c r="P4827" s="4"/>
      <c r="Q4827" s="4"/>
      <c r="R4827" s="4"/>
      <c r="S4827" s="316"/>
      <c r="T4827" s="53"/>
      <c r="U4827" s="53"/>
      <c r="V4827" s="53"/>
      <c r="W4827" s="53"/>
      <c r="X4827" s="44"/>
      <c r="Y4827" s="252"/>
      <c r="Z4827" s="53"/>
      <c r="AA4827" s="53"/>
      <c r="AB4827" s="53"/>
      <c r="AC4827" s="53"/>
      <c r="AD4827" s="44"/>
      <c r="AE4827" s="252"/>
      <c r="AF4827" s="53"/>
      <c r="AG4827" s="53"/>
      <c r="AH4827" s="53"/>
      <c r="AI4827" s="44"/>
      <c r="AJ4827" s="252"/>
      <c r="AK4827" s="53"/>
      <c r="AL4827" s="53"/>
      <c r="AM4827" s="53"/>
      <c r="AN4827" s="44">
        <f>AN$689</f>
        <v>0</v>
      </c>
    </row>
    <row r="4828" spans="1:40" outlineLevel="2">
      <c r="A4828" s="882">
        <f>ROW()</f>
        <v>4828</v>
      </c>
      <c r="B4828" s="453"/>
      <c r="D4828" s="1205" t="s">
        <v>583</v>
      </c>
      <c r="E4828" s="1205"/>
      <c r="F4828" s="1205"/>
      <c r="G4828" s="1205"/>
      <c r="H4828" s="4"/>
      <c r="I4828" s="4"/>
      <c r="J4828" s="329"/>
      <c r="K4828" s="4"/>
      <c r="L4828" s="4"/>
      <c r="M4828" s="4"/>
      <c r="N4828" s="4"/>
      <c r="O4828" s="329"/>
      <c r="P4828" s="4"/>
      <c r="Q4828" s="4"/>
      <c r="R4828" s="4"/>
      <c r="S4828" s="316"/>
      <c r="T4828" s="53"/>
      <c r="U4828" s="53"/>
      <c r="V4828" s="53"/>
      <c r="W4828" s="53"/>
      <c r="X4828" s="44"/>
      <c r="Y4828" s="252"/>
      <c r="Z4828" s="53"/>
      <c r="AA4828" s="53"/>
      <c r="AB4828" s="53"/>
      <c r="AC4828" s="53"/>
      <c r="AD4828" s="44"/>
      <c r="AE4828" s="252"/>
      <c r="AF4828" s="53"/>
      <c r="AG4828" s="53"/>
      <c r="AH4828" s="53"/>
      <c r="AI4828" s="44"/>
      <c r="AJ4828" s="252"/>
      <c r="AK4828" s="53"/>
      <c r="AL4828" s="53"/>
      <c r="AM4828" s="53"/>
      <c r="AN4828" s="44">
        <f>AN$690</f>
        <v>0</v>
      </c>
    </row>
    <row r="4829" spans="1:40" outlineLevel="2">
      <c r="A4829" s="882">
        <f>ROW()</f>
        <v>4829</v>
      </c>
      <c r="B4829" s="453"/>
      <c r="D4829" s="1205" t="s">
        <v>81</v>
      </c>
      <c r="E4829" s="1205"/>
      <c r="F4829" s="1205"/>
      <c r="G4829" s="1205"/>
      <c r="H4829" s="4"/>
      <c r="I4829" s="4"/>
      <c r="J4829" s="329"/>
      <c r="K4829" s="4"/>
      <c r="L4829" s="4"/>
      <c r="M4829" s="4"/>
      <c r="N4829" s="4"/>
      <c r="O4829" s="329"/>
      <c r="P4829" s="4"/>
      <c r="Q4829" s="4"/>
      <c r="R4829" s="4"/>
      <c r="S4829" s="316"/>
      <c r="T4829" s="53"/>
      <c r="U4829" s="53"/>
      <c r="V4829" s="53"/>
      <c r="W4829" s="53"/>
      <c r="X4829" s="44"/>
      <c r="Y4829" s="252"/>
      <c r="Z4829" s="53"/>
      <c r="AA4829" s="53"/>
      <c r="AB4829" s="53"/>
      <c r="AC4829" s="53"/>
      <c r="AD4829" s="44"/>
      <c r="AE4829" s="252"/>
      <c r="AF4829" s="53"/>
      <c r="AG4829" s="53"/>
      <c r="AH4829" s="53"/>
      <c r="AI4829" s="44"/>
      <c r="AJ4829" s="252"/>
      <c r="AK4829" s="53"/>
      <c r="AL4829" s="53"/>
      <c r="AM4829" s="53"/>
      <c r="AN4829" s="44">
        <f>AN$691</f>
        <v>0</v>
      </c>
    </row>
    <row r="4830" spans="1:40" outlineLevel="2">
      <c r="A4830" s="882">
        <f>ROW()</f>
        <v>4830</v>
      </c>
      <c r="B4830" s="453"/>
      <c r="D4830" s="1205" t="s">
        <v>28</v>
      </c>
      <c r="E4830" s="1205"/>
      <c r="F4830" s="1205"/>
      <c r="G4830" s="1205"/>
      <c r="H4830" s="4"/>
      <c r="I4830" s="4"/>
      <c r="J4830" s="329"/>
      <c r="K4830" s="4"/>
      <c r="L4830" s="4"/>
      <c r="M4830" s="4"/>
      <c r="N4830" s="4"/>
      <c r="O4830" s="329"/>
      <c r="P4830" s="4"/>
      <c r="Q4830" s="4"/>
      <c r="R4830" s="4"/>
      <c r="S4830" s="316"/>
      <c r="T4830" s="53"/>
      <c r="U4830" s="53"/>
      <c r="V4830" s="53"/>
      <c r="W4830" s="53"/>
      <c r="X4830" s="44"/>
      <c r="Y4830" s="252"/>
      <c r="Z4830" s="53"/>
      <c r="AA4830" s="53"/>
      <c r="AB4830" s="53"/>
      <c r="AC4830" s="53"/>
      <c r="AD4830" s="44"/>
      <c r="AE4830" s="252"/>
      <c r="AF4830" s="53"/>
      <c r="AG4830" s="53"/>
      <c r="AH4830" s="53"/>
      <c r="AI4830" s="44"/>
      <c r="AJ4830" s="252"/>
      <c r="AK4830" s="53"/>
      <c r="AL4830" s="53"/>
      <c r="AM4830" s="53"/>
      <c r="AN4830" s="44">
        <f>AN$692</f>
        <v>0</v>
      </c>
    </row>
    <row r="4831" spans="1:40" outlineLevel="2">
      <c r="A4831" s="882">
        <f>ROW()</f>
        <v>4831</v>
      </c>
      <c r="B4831" s="453"/>
      <c r="D4831" s="1206" t="s">
        <v>443</v>
      </c>
      <c r="E4831" s="1206"/>
      <c r="F4831" s="1206"/>
      <c r="G4831" s="1206"/>
      <c r="H4831" s="28"/>
      <c r="I4831" s="28"/>
      <c r="J4831" s="1207"/>
      <c r="K4831" s="28"/>
      <c r="L4831" s="28"/>
      <c r="M4831" s="28"/>
      <c r="N4831" s="28"/>
      <c r="O4831" s="1207"/>
      <c r="P4831" s="28"/>
      <c r="Q4831" s="28"/>
      <c r="R4831" s="28"/>
      <c r="S4831" s="317"/>
      <c r="T4831" s="54"/>
      <c r="U4831" s="54"/>
      <c r="V4831" s="54"/>
      <c r="W4831" s="54"/>
      <c r="X4831" s="46"/>
      <c r="Y4831" s="253"/>
      <c r="Z4831" s="54"/>
      <c r="AA4831" s="54"/>
      <c r="AB4831" s="54"/>
      <c r="AC4831" s="54"/>
      <c r="AD4831" s="46"/>
      <c r="AE4831" s="253"/>
      <c r="AF4831" s="54"/>
      <c r="AG4831" s="54"/>
      <c r="AH4831" s="54"/>
      <c r="AI4831" s="46"/>
      <c r="AJ4831" s="253"/>
      <c r="AK4831" s="54"/>
      <c r="AL4831" s="54"/>
      <c r="AM4831" s="54"/>
      <c r="AN4831" s="46">
        <f>AN$693</f>
        <v>0</v>
      </c>
    </row>
    <row r="4832" spans="1:40" outlineLevel="2">
      <c r="A4832" s="882">
        <f>ROW()</f>
        <v>4832</v>
      </c>
      <c r="B4832" s="453"/>
      <c r="D4832" s="452" t="s">
        <v>24</v>
      </c>
      <c r="H4832" s="458"/>
      <c r="I4832" s="458"/>
      <c r="J4832" s="459"/>
      <c r="K4832" s="458"/>
      <c r="L4832" s="458"/>
      <c r="M4832" s="458"/>
      <c r="N4832" s="458"/>
      <c r="O4832" s="459"/>
      <c r="P4832" s="458"/>
      <c r="Q4832" s="458"/>
      <c r="R4832" s="458"/>
      <c r="S4832" s="463"/>
      <c r="T4832" s="444">
        <f t="shared" ref="T4832:AH4832" si="3126">SUM(T4816:T4831)</f>
        <v>0</v>
      </c>
      <c r="U4832" s="444">
        <f t="shared" si="3126"/>
        <v>0</v>
      </c>
      <c r="V4832" s="444">
        <f t="shared" si="3126"/>
        <v>0</v>
      </c>
      <c r="W4832" s="444">
        <f t="shared" si="3126"/>
        <v>0</v>
      </c>
      <c r="X4832" s="445">
        <f t="shared" si="3126"/>
        <v>0</v>
      </c>
      <c r="Y4832" s="466">
        <f t="shared" si="3126"/>
        <v>0</v>
      </c>
      <c r="Z4832" s="444">
        <f t="shared" si="3126"/>
        <v>0</v>
      </c>
      <c r="AA4832" s="444">
        <f t="shared" si="3126"/>
        <v>0</v>
      </c>
      <c r="AB4832" s="444">
        <f t="shared" si="3126"/>
        <v>0</v>
      </c>
      <c r="AC4832" s="444">
        <f t="shared" si="3126"/>
        <v>0</v>
      </c>
      <c r="AD4832" s="445">
        <f t="shared" si="3126"/>
        <v>0</v>
      </c>
      <c r="AE4832" s="466">
        <f t="shared" si="3126"/>
        <v>0</v>
      </c>
      <c r="AF4832" s="444">
        <f t="shared" si="3126"/>
        <v>0</v>
      </c>
      <c r="AG4832" s="444">
        <f t="shared" si="3126"/>
        <v>0</v>
      </c>
      <c r="AH4832" s="444">
        <f t="shared" si="3126"/>
        <v>0</v>
      </c>
      <c r="AI4832" s="445"/>
      <c r="AJ4832" s="466"/>
      <c r="AK4832" s="444"/>
      <c r="AL4832" s="444"/>
      <c r="AM4832" s="444"/>
      <c r="AN4832" s="445">
        <f>SUM(AN4816:AN4831)</f>
        <v>0</v>
      </c>
    </row>
    <row r="4833" spans="1:40" outlineLevel="1">
      <c r="A4833" s="732" t="s">
        <v>21</v>
      </c>
      <c r="B4833" s="733"/>
      <c r="C4833" s="881"/>
      <c r="D4833" s="733"/>
      <c r="E4833" s="733"/>
      <c r="F4833" s="733"/>
      <c r="G4833" s="733"/>
      <c r="H4833" s="733"/>
      <c r="I4833" s="730"/>
      <c r="J4833" s="729"/>
      <c r="K4833" s="730"/>
      <c r="L4833" s="730"/>
      <c r="M4833" s="730"/>
      <c r="N4833" s="730"/>
      <c r="O4833" s="729"/>
      <c r="P4833" s="730"/>
      <c r="Q4833" s="730"/>
      <c r="R4833" s="730"/>
      <c r="S4833" s="731"/>
      <c r="T4833" s="730"/>
      <c r="U4833" s="730"/>
      <c r="V4833" s="730"/>
      <c r="W4833" s="730"/>
      <c r="X4833" s="731"/>
      <c r="Y4833" s="729"/>
      <c r="Z4833" s="730"/>
      <c r="AA4833" s="730"/>
      <c r="AB4833" s="730"/>
      <c r="AC4833" s="730"/>
      <c r="AD4833" s="731"/>
      <c r="AE4833" s="729"/>
      <c r="AF4833" s="730"/>
      <c r="AG4833" s="730"/>
      <c r="AH4833" s="730"/>
      <c r="AI4833" s="731"/>
      <c r="AJ4833" s="729"/>
      <c r="AK4833" s="730"/>
      <c r="AL4833" s="730"/>
      <c r="AM4833" s="730"/>
      <c r="AN4833" s="731"/>
    </row>
    <row r="4834" spans="1:40" outlineLevel="2">
      <c r="A4834" s="882">
        <f>ROW()</f>
        <v>4834</v>
      </c>
      <c r="B4834" s="453"/>
      <c r="D4834" s="452" t="s">
        <v>300</v>
      </c>
      <c r="H4834" s="458"/>
      <c r="I4834" s="458"/>
      <c r="J4834" s="459"/>
      <c r="K4834" s="458"/>
      <c r="L4834" s="458"/>
      <c r="M4834" s="458"/>
      <c r="N4834" s="458"/>
      <c r="O4834" s="443"/>
      <c r="P4834" s="439"/>
      <c r="Q4834" s="439"/>
      <c r="R4834" s="439"/>
      <c r="S4834" s="440"/>
      <c r="T4834" s="439"/>
      <c r="U4834" s="439"/>
      <c r="V4834" s="439"/>
      <c r="W4834" s="439"/>
      <c r="X4834" s="440"/>
      <c r="Y4834" s="443"/>
      <c r="Z4834" s="439"/>
      <c r="AA4834" s="439"/>
      <c r="AB4834" s="439"/>
      <c r="AC4834" s="439"/>
      <c r="AD4834" s="440"/>
      <c r="AE4834" s="443"/>
      <c r="AF4834" s="439"/>
      <c r="AG4834" s="439"/>
      <c r="AH4834" s="439"/>
      <c r="AI4834" s="440"/>
      <c r="AJ4834" s="443"/>
      <c r="AK4834" s="439"/>
      <c r="AL4834" s="439"/>
      <c r="AM4834" s="439"/>
      <c r="AN4834" s="440"/>
    </row>
    <row r="4835" spans="1:40" outlineLevel="2">
      <c r="A4835" s="882">
        <f>ROW()</f>
        <v>4835</v>
      </c>
      <c r="B4835" s="453"/>
      <c r="D4835" s="452" t="s">
        <v>301</v>
      </c>
      <c r="H4835" s="458"/>
      <c r="I4835" s="458"/>
      <c r="J4835" s="459"/>
      <c r="K4835" s="458"/>
      <c r="L4835" s="458"/>
      <c r="M4835" s="458"/>
      <c r="N4835" s="458"/>
      <c r="O4835" s="443"/>
      <c r="P4835" s="439"/>
      <c r="Q4835" s="439"/>
      <c r="R4835" s="439"/>
      <c r="S4835" s="440"/>
      <c r="T4835" s="439"/>
      <c r="U4835" s="439"/>
      <c r="V4835" s="439"/>
      <c r="W4835" s="439"/>
      <c r="X4835" s="440"/>
      <c r="Y4835" s="443"/>
      <c r="Z4835" s="439"/>
      <c r="AA4835" s="439"/>
      <c r="AB4835" s="439"/>
      <c r="AC4835" s="439"/>
      <c r="AD4835" s="440"/>
      <c r="AE4835" s="443"/>
      <c r="AF4835" s="439"/>
      <c r="AG4835" s="439"/>
      <c r="AH4835" s="439"/>
      <c r="AI4835" s="440"/>
      <c r="AJ4835" s="443"/>
      <c r="AK4835" s="439"/>
      <c r="AL4835" s="439"/>
      <c r="AM4835" s="439"/>
      <c r="AN4835" s="440"/>
    </row>
    <row r="4836" spans="1:40" outlineLevel="2">
      <c r="A4836" s="882">
        <f>ROW()</f>
        <v>4836</v>
      </c>
      <c r="B4836" s="453"/>
      <c r="D4836" s="452" t="s">
        <v>29</v>
      </c>
      <c r="H4836" s="458"/>
      <c r="I4836" s="458"/>
      <c r="J4836" s="459"/>
      <c r="K4836" s="458"/>
      <c r="L4836" s="458"/>
      <c r="M4836" s="458"/>
      <c r="N4836" s="458"/>
      <c r="O4836" s="443"/>
      <c r="P4836" s="439"/>
      <c r="Q4836" s="439"/>
      <c r="R4836" s="439"/>
      <c r="S4836" s="440"/>
      <c r="T4836" s="439"/>
      <c r="U4836" s="439"/>
      <c r="V4836" s="439"/>
      <c r="W4836" s="439"/>
      <c r="X4836" s="440"/>
      <c r="Y4836" s="443"/>
      <c r="Z4836" s="439"/>
      <c r="AA4836" s="439"/>
      <c r="AB4836" s="439"/>
      <c r="AC4836" s="439"/>
      <c r="AD4836" s="440"/>
      <c r="AE4836" s="443"/>
      <c r="AF4836" s="439"/>
      <c r="AG4836" s="439"/>
      <c r="AH4836" s="439"/>
      <c r="AI4836" s="440"/>
      <c r="AJ4836" s="443"/>
      <c r="AK4836" s="439"/>
      <c r="AL4836" s="439"/>
      <c r="AM4836" s="439"/>
      <c r="AN4836" s="440"/>
    </row>
    <row r="4837" spans="1:40" outlineLevel="2">
      <c r="A4837" s="882">
        <f>ROW()</f>
        <v>4837</v>
      </c>
      <c r="B4837" s="453"/>
      <c r="D4837" s="452" t="s">
        <v>30</v>
      </c>
      <c r="H4837" s="458"/>
      <c r="I4837" s="458"/>
      <c r="J4837" s="459"/>
      <c r="K4837" s="458"/>
      <c r="L4837" s="458"/>
      <c r="M4837" s="458"/>
      <c r="N4837" s="458"/>
      <c r="O4837" s="443"/>
      <c r="P4837" s="439"/>
      <c r="Q4837" s="439"/>
      <c r="R4837" s="439"/>
      <c r="S4837" s="440"/>
      <c r="T4837" s="439"/>
      <c r="U4837" s="439"/>
      <c r="V4837" s="439"/>
      <c r="W4837" s="439"/>
      <c r="X4837" s="440"/>
      <c r="Y4837" s="443"/>
      <c r="Z4837" s="439"/>
      <c r="AA4837" s="439"/>
      <c r="AB4837" s="439"/>
      <c r="AC4837" s="439"/>
      <c r="AD4837" s="440"/>
      <c r="AE4837" s="443"/>
      <c r="AF4837" s="439"/>
      <c r="AG4837" s="439"/>
      <c r="AH4837" s="439"/>
      <c r="AI4837" s="440"/>
      <c r="AJ4837" s="443"/>
      <c r="AK4837" s="439"/>
      <c r="AL4837" s="439"/>
      <c r="AM4837" s="439"/>
      <c r="AN4837" s="440"/>
    </row>
    <row r="4838" spans="1:40" outlineLevel="2">
      <c r="A4838" s="882">
        <f>ROW()</f>
        <v>4838</v>
      </c>
      <c r="B4838" s="453"/>
      <c r="D4838" s="452" t="s">
        <v>31</v>
      </c>
      <c r="H4838" s="458"/>
      <c r="I4838" s="458"/>
      <c r="J4838" s="459"/>
      <c r="K4838" s="458"/>
      <c r="L4838" s="458"/>
      <c r="M4838" s="458"/>
      <c r="N4838" s="458"/>
      <c r="O4838" s="443"/>
      <c r="P4838" s="439"/>
      <c r="Q4838" s="439"/>
      <c r="R4838" s="439"/>
      <c r="S4838" s="440"/>
      <c r="T4838" s="439"/>
      <c r="U4838" s="439"/>
      <c r="V4838" s="439"/>
      <c r="W4838" s="439"/>
      <c r="X4838" s="440"/>
      <c r="Y4838" s="443"/>
      <c r="Z4838" s="439"/>
      <c r="AA4838" s="439"/>
      <c r="AB4838" s="439"/>
      <c r="AC4838" s="439"/>
      <c r="AD4838" s="440"/>
      <c r="AE4838" s="443"/>
      <c r="AF4838" s="439"/>
      <c r="AG4838" s="439"/>
      <c r="AH4838" s="439"/>
      <c r="AI4838" s="440"/>
      <c r="AJ4838" s="443"/>
      <c r="AK4838" s="439"/>
      <c r="AL4838" s="439"/>
      <c r="AM4838" s="439"/>
      <c r="AN4838" s="440"/>
    </row>
    <row r="4839" spans="1:40" outlineLevel="2">
      <c r="A4839" s="882">
        <f>ROW()</f>
        <v>4839</v>
      </c>
      <c r="B4839" s="453"/>
      <c r="D4839" s="452" t="s">
        <v>32</v>
      </c>
      <c r="H4839" s="458"/>
      <c r="I4839" s="458"/>
      <c r="J4839" s="459"/>
      <c r="K4839" s="458"/>
      <c r="L4839" s="458"/>
      <c r="M4839" s="458"/>
      <c r="N4839" s="458"/>
      <c r="O4839" s="443"/>
      <c r="P4839" s="439"/>
      <c r="Q4839" s="439"/>
      <c r="R4839" s="439"/>
      <c r="S4839" s="440"/>
      <c r="T4839" s="439"/>
      <c r="U4839" s="439"/>
      <c r="V4839" s="439"/>
      <c r="W4839" s="439"/>
      <c r="X4839" s="440"/>
      <c r="Y4839" s="443"/>
      <c r="Z4839" s="439"/>
      <c r="AA4839" s="439"/>
      <c r="AB4839" s="439"/>
      <c r="AC4839" s="439"/>
      <c r="AD4839" s="440"/>
      <c r="AE4839" s="443"/>
      <c r="AF4839" s="439"/>
      <c r="AG4839" s="439"/>
      <c r="AH4839" s="439"/>
      <c r="AI4839" s="440"/>
      <c r="AJ4839" s="443"/>
      <c r="AK4839" s="439"/>
      <c r="AL4839" s="439"/>
      <c r="AM4839" s="439"/>
      <c r="AN4839" s="440"/>
    </row>
    <row r="4840" spans="1:40" outlineLevel="2">
      <c r="A4840" s="882">
        <f>ROW()</f>
        <v>4840</v>
      </c>
      <c r="B4840" s="453"/>
      <c r="D4840" s="452" t="s">
        <v>33</v>
      </c>
      <c r="H4840" s="458"/>
      <c r="I4840" s="458"/>
      <c r="J4840" s="459"/>
      <c r="K4840" s="458"/>
      <c r="L4840" s="458"/>
      <c r="M4840" s="458"/>
      <c r="N4840" s="458"/>
      <c r="O4840" s="443"/>
      <c r="P4840" s="439"/>
      <c r="Q4840" s="439"/>
      <c r="R4840" s="439"/>
      <c r="S4840" s="440"/>
      <c r="T4840" s="439"/>
      <c r="U4840" s="439"/>
      <c r="V4840" s="439"/>
      <c r="W4840" s="439"/>
      <c r="X4840" s="440"/>
      <c r="Y4840" s="443"/>
      <c r="Z4840" s="439"/>
      <c r="AA4840" s="439"/>
      <c r="AB4840" s="439"/>
      <c r="AC4840" s="439"/>
      <c r="AD4840" s="440"/>
      <c r="AE4840" s="443"/>
      <c r="AF4840" s="439"/>
      <c r="AG4840" s="439"/>
      <c r="AH4840" s="439"/>
      <c r="AI4840" s="440"/>
      <c r="AJ4840" s="443"/>
      <c r="AK4840" s="439"/>
      <c r="AL4840" s="439"/>
      <c r="AM4840" s="439"/>
      <c r="AN4840" s="440"/>
    </row>
    <row r="4841" spans="1:40" outlineLevel="2">
      <c r="A4841" s="882">
        <f>ROW()</f>
        <v>4841</v>
      </c>
      <c r="B4841" s="453"/>
      <c r="D4841" s="452" t="s">
        <v>27</v>
      </c>
      <c r="H4841" s="458"/>
      <c r="I4841" s="458"/>
      <c r="J4841" s="459"/>
      <c r="K4841" s="458"/>
      <c r="L4841" s="458"/>
      <c r="M4841" s="458"/>
      <c r="N4841" s="458"/>
      <c r="O4841" s="443"/>
      <c r="P4841" s="439"/>
      <c r="Q4841" s="439"/>
      <c r="R4841" s="439"/>
      <c r="S4841" s="440"/>
      <c r="T4841" s="439"/>
      <c r="U4841" s="439"/>
      <c r="V4841" s="439"/>
      <c r="W4841" s="439"/>
      <c r="X4841" s="440"/>
      <c r="Y4841" s="443"/>
      <c r="Z4841" s="439"/>
      <c r="AA4841" s="439"/>
      <c r="AB4841" s="439"/>
      <c r="AC4841" s="439"/>
      <c r="AD4841" s="440"/>
      <c r="AE4841" s="443"/>
      <c r="AF4841" s="439"/>
      <c r="AG4841" s="439"/>
      <c r="AH4841" s="439"/>
      <c r="AI4841" s="440"/>
      <c r="AJ4841" s="443"/>
      <c r="AK4841" s="439"/>
      <c r="AL4841" s="439"/>
      <c r="AM4841" s="439"/>
      <c r="AN4841" s="440"/>
    </row>
    <row r="4842" spans="1:40" outlineLevel="2">
      <c r="A4842" s="882">
        <f>ROW()</f>
        <v>4842</v>
      </c>
      <c r="B4842" s="453"/>
      <c r="D4842" s="452" t="s">
        <v>34</v>
      </c>
      <c r="H4842" s="458"/>
      <c r="I4842" s="458"/>
      <c r="J4842" s="459"/>
      <c r="K4842" s="458"/>
      <c r="L4842" s="458"/>
      <c r="M4842" s="458"/>
      <c r="N4842" s="458"/>
      <c r="O4842" s="443"/>
      <c r="P4842" s="439"/>
      <c r="Q4842" s="439"/>
      <c r="R4842" s="439"/>
      <c r="S4842" s="440"/>
      <c r="T4842" s="439"/>
      <c r="U4842" s="439"/>
      <c r="V4842" s="439"/>
      <c r="W4842" s="439"/>
      <c r="X4842" s="440"/>
      <c r="Y4842" s="443"/>
      <c r="Z4842" s="439"/>
      <c r="AA4842" s="439"/>
      <c r="AB4842" s="439"/>
      <c r="AC4842" s="439"/>
      <c r="AD4842" s="440"/>
      <c r="AE4842" s="443"/>
      <c r="AF4842" s="439"/>
      <c r="AG4842" s="439"/>
      <c r="AH4842" s="439"/>
      <c r="AI4842" s="440"/>
      <c r="AJ4842" s="443"/>
      <c r="AK4842" s="439"/>
      <c r="AL4842" s="439"/>
      <c r="AM4842" s="439"/>
      <c r="AN4842" s="440"/>
    </row>
    <row r="4843" spans="1:40" outlineLevel="2">
      <c r="A4843" s="882">
        <f>ROW()</f>
        <v>4843</v>
      </c>
      <c r="B4843" s="453"/>
      <c r="D4843" s="452" t="s">
        <v>35</v>
      </c>
      <c r="H4843" s="458"/>
      <c r="I4843" s="458"/>
      <c r="J4843" s="459"/>
      <c r="K4843" s="458"/>
      <c r="L4843" s="458"/>
      <c r="M4843" s="458"/>
      <c r="N4843" s="458"/>
      <c r="O4843" s="443"/>
      <c r="P4843" s="439"/>
      <c r="Q4843" s="439"/>
      <c r="R4843" s="439"/>
      <c r="S4843" s="440"/>
      <c r="T4843" s="439"/>
      <c r="U4843" s="439"/>
      <c r="V4843" s="439"/>
      <c r="W4843" s="439"/>
      <c r="X4843" s="440"/>
      <c r="Y4843" s="443"/>
      <c r="Z4843" s="439"/>
      <c r="AA4843" s="439"/>
      <c r="AB4843" s="439"/>
      <c r="AC4843" s="439"/>
      <c r="AD4843" s="440"/>
      <c r="AE4843" s="443"/>
      <c r="AF4843" s="439"/>
      <c r="AG4843" s="439"/>
      <c r="AH4843" s="439"/>
      <c r="AI4843" s="440"/>
      <c r="AJ4843" s="443"/>
      <c r="AK4843" s="439"/>
      <c r="AL4843" s="439"/>
      <c r="AM4843" s="439"/>
      <c r="AN4843" s="440"/>
    </row>
    <row r="4844" spans="1:40" outlineLevel="2">
      <c r="A4844" s="882">
        <f>ROW()</f>
        <v>4844</v>
      </c>
      <c r="B4844" s="453"/>
      <c r="D4844" s="452" t="s">
        <v>302</v>
      </c>
      <c r="H4844" s="458"/>
      <c r="I4844" s="458"/>
      <c r="J4844" s="459"/>
      <c r="K4844" s="458"/>
      <c r="L4844" s="458"/>
      <c r="M4844" s="458"/>
      <c r="N4844" s="458"/>
      <c r="O4844" s="443"/>
      <c r="P4844" s="439"/>
      <c r="Q4844" s="439"/>
      <c r="R4844" s="439"/>
      <c r="S4844" s="440"/>
      <c r="T4844" s="439"/>
      <c r="U4844" s="439"/>
      <c r="V4844" s="439"/>
      <c r="W4844" s="439"/>
      <c r="X4844" s="440"/>
      <c r="Y4844" s="443"/>
      <c r="Z4844" s="439"/>
      <c r="AA4844" s="439"/>
      <c r="AB4844" s="439"/>
      <c r="AC4844" s="439"/>
      <c r="AD4844" s="440"/>
      <c r="AE4844" s="443"/>
      <c r="AF4844" s="439"/>
      <c r="AG4844" s="439"/>
      <c r="AH4844" s="439"/>
      <c r="AI4844" s="440"/>
      <c r="AJ4844" s="443"/>
      <c r="AK4844" s="439"/>
      <c r="AL4844" s="439"/>
      <c r="AM4844" s="439"/>
      <c r="AN4844" s="440"/>
    </row>
    <row r="4845" spans="1:40" outlineLevel="2">
      <c r="A4845" s="882">
        <f>ROW()</f>
        <v>4845</v>
      </c>
      <c r="B4845" s="453"/>
      <c r="D4845" s="452" t="s">
        <v>36</v>
      </c>
      <c r="H4845" s="458"/>
      <c r="I4845" s="458"/>
      <c r="J4845" s="459"/>
      <c r="K4845" s="458"/>
      <c r="L4845" s="458"/>
      <c r="M4845" s="458"/>
      <c r="N4845" s="458"/>
      <c r="O4845" s="443"/>
      <c r="P4845" s="439"/>
      <c r="Q4845" s="439"/>
      <c r="R4845" s="439"/>
      <c r="S4845" s="440"/>
      <c r="T4845" s="439"/>
      <c r="U4845" s="439"/>
      <c r="V4845" s="439"/>
      <c r="W4845" s="439"/>
      <c r="X4845" s="440"/>
      <c r="Y4845" s="443"/>
      <c r="Z4845" s="439"/>
      <c r="AA4845" s="439"/>
      <c r="AB4845" s="439"/>
      <c r="AC4845" s="439"/>
      <c r="AD4845" s="440"/>
      <c r="AE4845" s="443"/>
      <c r="AF4845" s="439"/>
      <c r="AG4845" s="439"/>
      <c r="AH4845" s="439"/>
      <c r="AI4845" s="440"/>
      <c r="AJ4845" s="443"/>
      <c r="AK4845" s="439"/>
      <c r="AL4845" s="439"/>
      <c r="AM4845" s="439"/>
      <c r="AN4845" s="440"/>
    </row>
    <row r="4846" spans="1:40" outlineLevel="2">
      <c r="A4846" s="882">
        <f>ROW()</f>
        <v>4846</v>
      </c>
      <c r="B4846" s="453"/>
      <c r="D4846" s="452" t="s">
        <v>583</v>
      </c>
      <c r="H4846" s="458"/>
      <c r="I4846" s="458"/>
      <c r="J4846" s="459"/>
      <c r="K4846" s="458"/>
      <c r="L4846" s="458"/>
      <c r="M4846" s="458"/>
      <c r="N4846" s="458"/>
      <c r="O4846" s="443"/>
      <c r="P4846" s="439"/>
      <c r="Q4846" s="439"/>
      <c r="R4846" s="439"/>
      <c r="S4846" s="440"/>
      <c r="T4846" s="439"/>
      <c r="U4846" s="439"/>
      <c r="V4846" s="439"/>
      <c r="W4846" s="439"/>
      <c r="X4846" s="440"/>
      <c r="Y4846" s="443"/>
      <c r="Z4846" s="439"/>
      <c r="AA4846" s="439"/>
      <c r="AB4846" s="439"/>
      <c r="AC4846" s="439"/>
      <c r="AD4846" s="440"/>
      <c r="AE4846" s="443"/>
      <c r="AF4846" s="439"/>
      <c r="AG4846" s="439"/>
      <c r="AH4846" s="439"/>
      <c r="AI4846" s="440"/>
      <c r="AJ4846" s="443"/>
      <c r="AK4846" s="439"/>
      <c r="AL4846" s="439"/>
      <c r="AM4846" s="439"/>
      <c r="AN4846" s="440"/>
    </row>
    <row r="4847" spans="1:40" outlineLevel="2">
      <c r="A4847" s="882">
        <f>ROW()</f>
        <v>4847</v>
      </c>
      <c r="B4847" s="453"/>
      <c r="D4847" s="452" t="s">
        <v>81</v>
      </c>
      <c r="H4847" s="458"/>
      <c r="I4847" s="458"/>
      <c r="J4847" s="459"/>
      <c r="K4847" s="458"/>
      <c r="L4847" s="458"/>
      <c r="M4847" s="458"/>
      <c r="N4847" s="458"/>
      <c r="O4847" s="443"/>
      <c r="P4847" s="439"/>
      <c r="Q4847" s="439"/>
      <c r="R4847" s="439"/>
      <c r="S4847" s="440"/>
      <c r="T4847" s="439"/>
      <c r="U4847" s="439"/>
      <c r="V4847" s="439"/>
      <c r="W4847" s="439"/>
      <c r="X4847" s="440"/>
      <c r="Y4847" s="443"/>
      <c r="Z4847" s="439"/>
      <c r="AA4847" s="439"/>
      <c r="AB4847" s="439"/>
      <c r="AC4847" s="439"/>
      <c r="AD4847" s="440"/>
      <c r="AE4847" s="443"/>
      <c r="AF4847" s="439"/>
      <c r="AG4847" s="439"/>
      <c r="AH4847" s="439"/>
      <c r="AI4847" s="440"/>
      <c r="AJ4847" s="443"/>
      <c r="AK4847" s="439"/>
      <c r="AL4847" s="439"/>
      <c r="AM4847" s="439"/>
      <c r="AN4847" s="440"/>
    </row>
    <row r="4848" spans="1:40" outlineLevel="2">
      <c r="A4848" s="882">
        <f>ROW()</f>
        <v>4848</v>
      </c>
      <c r="B4848" s="453"/>
      <c r="D4848" s="452" t="s">
        <v>28</v>
      </c>
      <c r="H4848" s="458"/>
      <c r="I4848" s="458"/>
      <c r="J4848" s="459"/>
      <c r="K4848" s="458"/>
      <c r="L4848" s="458"/>
      <c r="M4848" s="458"/>
      <c r="N4848" s="458"/>
      <c r="O4848" s="443"/>
      <c r="P4848" s="439"/>
      <c r="Q4848" s="439"/>
      <c r="R4848" s="439"/>
      <c r="S4848" s="440"/>
      <c r="T4848" s="439"/>
      <c r="U4848" s="439"/>
      <c r="V4848" s="439"/>
      <c r="W4848" s="439"/>
      <c r="X4848" s="440"/>
      <c r="Y4848" s="443"/>
      <c r="Z4848" s="439"/>
      <c r="AA4848" s="439"/>
      <c r="AB4848" s="439"/>
      <c r="AC4848" s="439"/>
      <c r="AD4848" s="440"/>
      <c r="AE4848" s="443"/>
      <c r="AF4848" s="439"/>
      <c r="AG4848" s="439"/>
      <c r="AH4848" s="439"/>
      <c r="AI4848" s="440"/>
      <c r="AJ4848" s="443"/>
      <c r="AK4848" s="439"/>
      <c r="AL4848" s="439"/>
      <c r="AM4848" s="439"/>
      <c r="AN4848" s="440"/>
    </row>
    <row r="4849" spans="1:40" outlineLevel="2">
      <c r="A4849" s="882">
        <f>ROW()</f>
        <v>4849</v>
      </c>
      <c r="B4849" s="453"/>
      <c r="D4849" s="456" t="s">
        <v>443</v>
      </c>
      <c r="E4849" s="456"/>
      <c r="F4849" s="456"/>
      <c r="G4849" s="456"/>
      <c r="H4849" s="460"/>
      <c r="I4849" s="460"/>
      <c r="J4849" s="461"/>
      <c r="K4849" s="460"/>
      <c r="L4849" s="460"/>
      <c r="M4849" s="460"/>
      <c r="N4849" s="460"/>
      <c r="O4849" s="462"/>
      <c r="P4849" s="441"/>
      <c r="Q4849" s="441"/>
      <c r="R4849" s="441"/>
      <c r="S4849" s="442"/>
      <c r="T4849" s="441"/>
      <c r="U4849" s="441"/>
      <c r="V4849" s="441"/>
      <c r="W4849" s="441"/>
      <c r="X4849" s="339"/>
      <c r="Y4849" s="462"/>
      <c r="Z4849" s="441"/>
      <c r="AA4849" s="159"/>
      <c r="AB4849" s="159"/>
      <c r="AC4849" s="159"/>
      <c r="AD4849" s="339"/>
      <c r="AE4849" s="462"/>
      <c r="AF4849" s="159"/>
      <c r="AG4849" s="159"/>
      <c r="AH4849" s="159"/>
      <c r="AI4849" s="339"/>
      <c r="AJ4849" s="462"/>
      <c r="AK4849" s="159"/>
      <c r="AL4849" s="159"/>
      <c r="AM4849" s="159"/>
      <c r="AN4849" s="339"/>
    </row>
    <row r="4850" spans="1:40" outlineLevel="2">
      <c r="A4850" s="882">
        <f>ROW()</f>
        <v>4850</v>
      </c>
      <c r="B4850" s="453"/>
      <c r="D4850" s="452" t="s">
        <v>24</v>
      </c>
      <c r="F4850" s="454"/>
      <c r="G4850" s="454"/>
      <c r="H4850" s="448"/>
      <c r="I4850" s="448"/>
      <c r="J4850" s="464"/>
      <c r="K4850" s="448"/>
      <c r="L4850" s="448"/>
      <c r="M4850" s="448"/>
      <c r="N4850" s="448"/>
      <c r="O4850" s="443"/>
      <c r="P4850" s="439"/>
      <c r="Q4850" s="439"/>
      <c r="R4850" s="439"/>
      <c r="S4850" s="440"/>
      <c r="T4850" s="439"/>
      <c r="U4850" s="439"/>
      <c r="V4850" s="439"/>
      <c r="W4850" s="439"/>
      <c r="X4850" s="440"/>
      <c r="Y4850" s="443"/>
      <c r="Z4850" s="439"/>
      <c r="AA4850" s="439"/>
      <c r="AB4850" s="439"/>
      <c r="AC4850" s="439"/>
      <c r="AD4850" s="440"/>
      <c r="AE4850" s="443"/>
      <c r="AF4850" s="439"/>
      <c r="AG4850" s="439"/>
      <c r="AH4850" s="439"/>
      <c r="AI4850" s="440"/>
      <c r="AJ4850" s="443"/>
      <c r="AK4850" s="439"/>
      <c r="AL4850" s="439"/>
      <c r="AM4850" s="439"/>
      <c r="AN4850" s="440"/>
    </row>
    <row r="4851" spans="1:40" outlineLevel="1">
      <c r="A4851" s="732" t="s">
        <v>299</v>
      </c>
      <c r="B4851" s="733"/>
      <c r="C4851" s="881"/>
      <c r="D4851" s="733"/>
      <c r="E4851" s="733"/>
      <c r="F4851" s="733"/>
      <c r="G4851" s="730"/>
      <c r="H4851" s="733"/>
      <c r="I4851" s="730"/>
      <c r="J4851" s="729"/>
      <c r="K4851" s="730"/>
      <c r="L4851" s="730"/>
      <c r="M4851" s="730"/>
      <c r="N4851" s="730"/>
      <c r="O4851" s="729"/>
      <c r="P4851" s="730"/>
      <c r="Q4851" s="730"/>
      <c r="R4851" s="730"/>
      <c r="S4851" s="731"/>
      <c r="T4851" s="730"/>
      <c r="U4851" s="730"/>
      <c r="V4851" s="730"/>
      <c r="W4851" s="730"/>
      <c r="X4851" s="731"/>
      <c r="Y4851" s="729"/>
      <c r="Z4851" s="730"/>
      <c r="AA4851" s="730"/>
      <c r="AB4851" s="730"/>
      <c r="AC4851" s="730"/>
      <c r="AD4851" s="731"/>
      <c r="AE4851" s="729"/>
      <c r="AF4851" s="730"/>
      <c r="AG4851" s="730"/>
      <c r="AH4851" s="730"/>
      <c r="AI4851" s="731"/>
      <c r="AJ4851" s="729"/>
      <c r="AK4851" s="730"/>
      <c r="AL4851" s="730"/>
      <c r="AM4851" s="730"/>
      <c r="AN4851" s="731"/>
    </row>
    <row r="4852" spans="1:40" outlineLevel="2">
      <c r="A4852" s="882">
        <f>ROW()</f>
        <v>4852</v>
      </c>
      <c r="B4852" s="453"/>
      <c r="D4852" s="452" t="s">
        <v>300</v>
      </c>
      <c r="H4852" s="458"/>
      <c r="I4852" s="458"/>
      <c r="J4852" s="459"/>
      <c r="K4852" s="458"/>
      <c r="L4852" s="458"/>
      <c r="M4852" s="458"/>
      <c r="N4852" s="458"/>
      <c r="O4852" s="324"/>
      <c r="P4852" s="157"/>
      <c r="Q4852" s="157"/>
      <c r="R4852" s="157"/>
      <c r="S4852" s="320"/>
      <c r="T4852" s="157"/>
      <c r="U4852" s="27"/>
      <c r="V4852" s="27"/>
      <c r="W4852" s="27"/>
      <c r="X4852" s="313"/>
      <c r="Y4852" s="324"/>
      <c r="Z4852" s="157"/>
      <c r="AA4852" s="157"/>
      <c r="AB4852" s="157"/>
      <c r="AC4852" s="157"/>
      <c r="AD4852" s="320"/>
      <c r="AE4852" s="324"/>
      <c r="AF4852" s="157"/>
      <c r="AG4852" s="157"/>
      <c r="AH4852" s="157"/>
      <c r="AI4852" s="320"/>
      <c r="AJ4852" s="324"/>
      <c r="AK4852" s="157"/>
      <c r="AL4852" s="157"/>
      <c r="AM4852" s="157"/>
      <c r="AN4852" s="320">
        <f>-Input!AN$696</f>
        <v>0</v>
      </c>
    </row>
    <row r="4853" spans="1:40" outlineLevel="2">
      <c r="A4853" s="882">
        <f>ROW()</f>
        <v>4853</v>
      </c>
      <c r="B4853" s="453"/>
      <c r="D4853" s="452" t="s">
        <v>301</v>
      </c>
      <c r="H4853" s="458"/>
      <c r="I4853" s="458"/>
      <c r="J4853" s="459"/>
      <c r="K4853" s="458"/>
      <c r="L4853" s="458"/>
      <c r="M4853" s="458"/>
      <c r="N4853" s="458"/>
      <c r="O4853" s="324"/>
      <c r="P4853" s="157"/>
      <c r="Q4853" s="157"/>
      <c r="R4853" s="157"/>
      <c r="S4853" s="320"/>
      <c r="T4853" s="157"/>
      <c r="U4853" s="27"/>
      <c r="V4853" s="27"/>
      <c r="W4853" s="27"/>
      <c r="X4853" s="313"/>
      <c r="Y4853" s="324"/>
      <c r="Z4853" s="157"/>
      <c r="AA4853" s="157"/>
      <c r="AB4853" s="157"/>
      <c r="AC4853" s="157"/>
      <c r="AD4853" s="320"/>
      <c r="AE4853" s="324"/>
      <c r="AF4853" s="157"/>
      <c r="AG4853" s="157"/>
      <c r="AH4853" s="157"/>
      <c r="AI4853" s="320"/>
      <c r="AJ4853" s="324"/>
      <c r="AK4853" s="157"/>
      <c r="AL4853" s="157"/>
      <c r="AM4853" s="157"/>
      <c r="AN4853" s="320">
        <f>-Input!AN$697</f>
        <v>0</v>
      </c>
    </row>
    <row r="4854" spans="1:40" outlineLevel="2">
      <c r="A4854" s="882">
        <f>ROW()</f>
        <v>4854</v>
      </c>
      <c r="B4854" s="453"/>
      <c r="D4854" s="452" t="s">
        <v>29</v>
      </c>
      <c r="H4854" s="458"/>
      <c r="I4854" s="458"/>
      <c r="J4854" s="459"/>
      <c r="K4854" s="458"/>
      <c r="L4854" s="458"/>
      <c r="M4854" s="458"/>
      <c r="N4854" s="458"/>
      <c r="O4854" s="324"/>
      <c r="P4854" s="157"/>
      <c r="Q4854" s="157"/>
      <c r="R4854" s="157"/>
      <c r="S4854" s="320"/>
      <c r="T4854" s="157"/>
      <c r="U4854" s="27"/>
      <c r="V4854" s="27"/>
      <c r="W4854" s="27"/>
      <c r="X4854" s="313"/>
      <c r="Y4854" s="324"/>
      <c r="Z4854" s="157"/>
      <c r="AA4854" s="157"/>
      <c r="AB4854" s="157"/>
      <c r="AC4854" s="157"/>
      <c r="AD4854" s="320"/>
      <c r="AE4854" s="324"/>
      <c r="AF4854" s="157"/>
      <c r="AG4854" s="157"/>
      <c r="AH4854" s="157"/>
      <c r="AI4854" s="320"/>
      <c r="AJ4854" s="324"/>
      <c r="AK4854" s="157"/>
      <c r="AL4854" s="157"/>
      <c r="AM4854" s="157"/>
      <c r="AN4854" s="320">
        <f>-Input!AN$698</f>
        <v>0</v>
      </c>
    </row>
    <row r="4855" spans="1:40" outlineLevel="2">
      <c r="A4855" s="882">
        <f>ROW()</f>
        <v>4855</v>
      </c>
      <c r="B4855" s="453"/>
      <c r="D4855" s="452" t="s">
        <v>30</v>
      </c>
      <c r="H4855" s="458"/>
      <c r="I4855" s="458"/>
      <c r="J4855" s="459"/>
      <c r="K4855" s="458"/>
      <c r="L4855" s="458"/>
      <c r="M4855" s="458"/>
      <c r="N4855" s="458"/>
      <c r="O4855" s="324"/>
      <c r="P4855" s="157"/>
      <c r="Q4855" s="157"/>
      <c r="R4855" s="157"/>
      <c r="S4855" s="320"/>
      <c r="T4855" s="157"/>
      <c r="U4855" s="27"/>
      <c r="V4855" s="27"/>
      <c r="W4855" s="27"/>
      <c r="X4855" s="313"/>
      <c r="Y4855" s="324"/>
      <c r="Z4855" s="157"/>
      <c r="AA4855" s="157"/>
      <c r="AB4855" s="157"/>
      <c r="AC4855" s="157"/>
      <c r="AD4855" s="320"/>
      <c r="AE4855" s="324"/>
      <c r="AF4855" s="157"/>
      <c r="AG4855" s="157"/>
      <c r="AH4855" s="157"/>
      <c r="AI4855" s="320"/>
      <c r="AJ4855" s="324"/>
      <c r="AK4855" s="157"/>
      <c r="AL4855" s="157"/>
      <c r="AM4855" s="157"/>
      <c r="AN4855" s="320">
        <f>-Input!AN$699</f>
        <v>0</v>
      </c>
    </row>
    <row r="4856" spans="1:40" outlineLevel="2">
      <c r="A4856" s="882">
        <f>ROW()</f>
        <v>4856</v>
      </c>
      <c r="B4856" s="453"/>
      <c r="D4856" s="452" t="s">
        <v>31</v>
      </c>
      <c r="H4856" s="458"/>
      <c r="I4856" s="458"/>
      <c r="J4856" s="459"/>
      <c r="K4856" s="458"/>
      <c r="L4856" s="458"/>
      <c r="M4856" s="458"/>
      <c r="N4856" s="458"/>
      <c r="O4856" s="324"/>
      <c r="P4856" s="157"/>
      <c r="Q4856" s="157"/>
      <c r="R4856" s="157"/>
      <c r="S4856" s="320"/>
      <c r="T4856" s="157"/>
      <c r="U4856" s="27"/>
      <c r="V4856" s="27"/>
      <c r="W4856" s="27"/>
      <c r="X4856" s="313"/>
      <c r="Y4856" s="324"/>
      <c r="Z4856" s="157"/>
      <c r="AA4856" s="157"/>
      <c r="AB4856" s="157"/>
      <c r="AC4856" s="157"/>
      <c r="AD4856" s="320"/>
      <c r="AE4856" s="324"/>
      <c r="AF4856" s="157"/>
      <c r="AG4856" s="157"/>
      <c r="AH4856" s="157"/>
      <c r="AI4856" s="320"/>
      <c r="AJ4856" s="324"/>
      <c r="AK4856" s="157"/>
      <c r="AL4856" s="157"/>
      <c r="AM4856" s="157"/>
      <c r="AN4856" s="320">
        <f>-Input!AN$700</f>
        <v>0</v>
      </c>
    </row>
    <row r="4857" spans="1:40" outlineLevel="2">
      <c r="A4857" s="882">
        <f>ROW()</f>
        <v>4857</v>
      </c>
      <c r="B4857" s="453"/>
      <c r="D4857" s="452" t="s">
        <v>32</v>
      </c>
      <c r="H4857" s="458"/>
      <c r="I4857" s="458"/>
      <c r="J4857" s="459"/>
      <c r="K4857" s="458"/>
      <c r="L4857" s="458"/>
      <c r="M4857" s="458"/>
      <c r="N4857" s="458"/>
      <c r="O4857" s="324"/>
      <c r="P4857" s="157"/>
      <c r="Q4857" s="157"/>
      <c r="R4857" s="157"/>
      <c r="S4857" s="320"/>
      <c r="T4857" s="157"/>
      <c r="U4857" s="27"/>
      <c r="V4857" s="27"/>
      <c r="W4857" s="27"/>
      <c r="X4857" s="313"/>
      <c r="Y4857" s="324"/>
      <c r="Z4857" s="157"/>
      <c r="AA4857" s="157"/>
      <c r="AB4857" s="157"/>
      <c r="AC4857" s="157"/>
      <c r="AD4857" s="320"/>
      <c r="AE4857" s="324"/>
      <c r="AF4857" s="157"/>
      <c r="AG4857" s="157"/>
      <c r="AH4857" s="157"/>
      <c r="AI4857" s="320"/>
      <c r="AJ4857" s="324"/>
      <c r="AK4857" s="157"/>
      <c r="AL4857" s="157"/>
      <c r="AM4857" s="157"/>
      <c r="AN4857" s="320">
        <f>-Input!AN$701</f>
        <v>0</v>
      </c>
    </row>
    <row r="4858" spans="1:40" outlineLevel="2">
      <c r="A4858" s="882">
        <f>ROW()</f>
        <v>4858</v>
      </c>
      <c r="B4858" s="453"/>
      <c r="D4858" s="452" t="s">
        <v>33</v>
      </c>
      <c r="H4858" s="458"/>
      <c r="I4858" s="458"/>
      <c r="J4858" s="459"/>
      <c r="K4858" s="458"/>
      <c r="L4858" s="458"/>
      <c r="M4858" s="458"/>
      <c r="N4858" s="458"/>
      <c r="O4858" s="324"/>
      <c r="P4858" s="157"/>
      <c r="Q4858" s="157"/>
      <c r="R4858" s="157"/>
      <c r="S4858" s="320"/>
      <c r="T4858" s="157"/>
      <c r="U4858" s="27"/>
      <c r="V4858" s="27"/>
      <c r="W4858" s="27"/>
      <c r="X4858" s="313"/>
      <c r="Y4858" s="324"/>
      <c r="Z4858" s="157"/>
      <c r="AA4858" s="157"/>
      <c r="AB4858" s="157"/>
      <c r="AC4858" s="157"/>
      <c r="AD4858" s="320"/>
      <c r="AE4858" s="324"/>
      <c r="AF4858" s="157"/>
      <c r="AG4858" s="157"/>
      <c r="AH4858" s="157"/>
      <c r="AI4858" s="320"/>
      <c r="AJ4858" s="324"/>
      <c r="AK4858" s="157"/>
      <c r="AL4858" s="157"/>
      <c r="AM4858" s="157"/>
      <c r="AN4858" s="320">
        <f>-Input!AN$702</f>
        <v>0</v>
      </c>
    </row>
    <row r="4859" spans="1:40" outlineLevel="2">
      <c r="A4859" s="882">
        <f>ROW()</f>
        <v>4859</v>
      </c>
      <c r="B4859" s="453"/>
      <c r="D4859" s="452" t="s">
        <v>27</v>
      </c>
      <c r="H4859" s="458"/>
      <c r="I4859" s="458"/>
      <c r="J4859" s="459"/>
      <c r="K4859" s="458"/>
      <c r="L4859" s="458"/>
      <c r="M4859" s="458"/>
      <c r="N4859" s="458"/>
      <c r="O4859" s="324"/>
      <c r="P4859" s="157"/>
      <c r="Q4859" s="157"/>
      <c r="R4859" s="157"/>
      <c r="S4859" s="320"/>
      <c r="T4859" s="157"/>
      <c r="U4859" s="27"/>
      <c r="V4859" s="27"/>
      <c r="W4859" s="27"/>
      <c r="X4859" s="313"/>
      <c r="Y4859" s="324"/>
      <c r="Z4859" s="157"/>
      <c r="AA4859" s="157"/>
      <c r="AB4859" s="157"/>
      <c r="AC4859" s="157"/>
      <c r="AD4859" s="320"/>
      <c r="AE4859" s="324"/>
      <c r="AF4859" s="157"/>
      <c r="AG4859" s="157"/>
      <c r="AH4859" s="157"/>
      <c r="AI4859" s="320"/>
      <c r="AJ4859" s="324"/>
      <c r="AK4859" s="157"/>
      <c r="AL4859" s="157"/>
      <c r="AM4859" s="157"/>
      <c r="AN4859" s="320">
        <f>-Input!AN$703</f>
        <v>0</v>
      </c>
    </row>
    <row r="4860" spans="1:40" outlineLevel="2">
      <c r="A4860" s="882">
        <f>ROW()</f>
        <v>4860</v>
      </c>
      <c r="B4860" s="453"/>
      <c r="D4860" s="452" t="s">
        <v>34</v>
      </c>
      <c r="H4860" s="458"/>
      <c r="I4860" s="458"/>
      <c r="J4860" s="459"/>
      <c r="K4860" s="458"/>
      <c r="L4860" s="458"/>
      <c r="M4860" s="458"/>
      <c r="N4860" s="458"/>
      <c r="O4860" s="324"/>
      <c r="P4860" s="157"/>
      <c r="Q4860" s="157"/>
      <c r="R4860" s="157"/>
      <c r="S4860" s="320"/>
      <c r="T4860" s="157"/>
      <c r="U4860" s="27"/>
      <c r="V4860" s="27"/>
      <c r="W4860" s="27"/>
      <c r="X4860" s="313"/>
      <c r="Y4860" s="324"/>
      <c r="Z4860" s="157"/>
      <c r="AA4860" s="157"/>
      <c r="AB4860" s="157"/>
      <c r="AC4860" s="157"/>
      <c r="AD4860" s="320"/>
      <c r="AE4860" s="324"/>
      <c r="AF4860" s="157"/>
      <c r="AG4860" s="157"/>
      <c r="AH4860" s="157"/>
      <c r="AI4860" s="320"/>
      <c r="AJ4860" s="324"/>
      <c r="AK4860" s="157"/>
      <c r="AL4860" s="157"/>
      <c r="AM4860" s="157"/>
      <c r="AN4860" s="320">
        <f>-Input!AN$704</f>
        <v>0</v>
      </c>
    </row>
    <row r="4861" spans="1:40" outlineLevel="2">
      <c r="A4861" s="882">
        <f>ROW()</f>
        <v>4861</v>
      </c>
      <c r="B4861" s="453"/>
      <c r="D4861" s="452" t="s">
        <v>35</v>
      </c>
      <c r="H4861" s="458"/>
      <c r="I4861" s="458"/>
      <c r="J4861" s="459"/>
      <c r="K4861" s="458"/>
      <c r="L4861" s="458"/>
      <c r="M4861" s="458"/>
      <c r="N4861" s="458"/>
      <c r="O4861" s="324"/>
      <c r="P4861" s="157"/>
      <c r="Q4861" s="157"/>
      <c r="R4861" s="157"/>
      <c r="S4861" s="320"/>
      <c r="T4861" s="157"/>
      <c r="U4861" s="27"/>
      <c r="V4861" s="27"/>
      <c r="W4861" s="27"/>
      <c r="X4861" s="313"/>
      <c r="Y4861" s="324"/>
      <c r="Z4861" s="157"/>
      <c r="AA4861" s="157"/>
      <c r="AB4861" s="157"/>
      <c r="AC4861" s="157"/>
      <c r="AD4861" s="320"/>
      <c r="AE4861" s="324"/>
      <c r="AF4861" s="157"/>
      <c r="AG4861" s="157"/>
      <c r="AH4861" s="157"/>
      <c r="AI4861" s="320"/>
      <c r="AJ4861" s="324"/>
      <c r="AK4861" s="157"/>
      <c r="AL4861" s="157"/>
      <c r="AM4861" s="157"/>
      <c r="AN4861" s="320">
        <f>-Input!AN$705</f>
        <v>0</v>
      </c>
    </row>
    <row r="4862" spans="1:40" outlineLevel="2">
      <c r="A4862" s="882">
        <f>ROW()</f>
        <v>4862</v>
      </c>
      <c r="B4862" s="453"/>
      <c r="D4862" s="452" t="s">
        <v>302</v>
      </c>
      <c r="H4862" s="458"/>
      <c r="I4862" s="458"/>
      <c r="J4862" s="459"/>
      <c r="K4862" s="458"/>
      <c r="L4862" s="458"/>
      <c r="M4862" s="458"/>
      <c r="N4862" s="458"/>
      <c r="O4862" s="324"/>
      <c r="P4862" s="157"/>
      <c r="Q4862" s="157"/>
      <c r="R4862" s="157"/>
      <c r="S4862" s="320"/>
      <c r="T4862" s="157"/>
      <c r="U4862" s="27"/>
      <c r="V4862" s="27"/>
      <c r="W4862" s="27"/>
      <c r="X4862" s="313"/>
      <c r="Y4862" s="324"/>
      <c r="Z4862" s="157"/>
      <c r="AA4862" s="157"/>
      <c r="AB4862" s="157"/>
      <c r="AC4862" s="157"/>
      <c r="AD4862" s="320"/>
      <c r="AE4862" s="324"/>
      <c r="AF4862" s="157"/>
      <c r="AG4862" s="157"/>
      <c r="AH4862" s="157"/>
      <c r="AI4862" s="320"/>
      <c r="AJ4862" s="324"/>
      <c r="AK4862" s="157"/>
      <c r="AL4862" s="157"/>
      <c r="AM4862" s="157"/>
      <c r="AN4862" s="320">
        <f>-Input!AN$706</f>
        <v>0</v>
      </c>
    </row>
    <row r="4863" spans="1:40" outlineLevel="2">
      <c r="A4863" s="882">
        <f>ROW()</f>
        <v>4863</v>
      </c>
      <c r="B4863" s="453"/>
      <c r="D4863" s="452" t="s">
        <v>36</v>
      </c>
      <c r="H4863" s="458"/>
      <c r="I4863" s="458"/>
      <c r="J4863" s="459"/>
      <c r="K4863" s="458"/>
      <c r="L4863" s="458"/>
      <c r="M4863" s="458"/>
      <c r="N4863" s="458"/>
      <c r="O4863" s="324"/>
      <c r="P4863" s="157"/>
      <c r="Q4863" s="157"/>
      <c r="R4863" s="157"/>
      <c r="S4863" s="320"/>
      <c r="T4863" s="157"/>
      <c r="U4863" s="27"/>
      <c r="V4863" s="27"/>
      <c r="W4863" s="27"/>
      <c r="X4863" s="313"/>
      <c r="Y4863" s="324"/>
      <c r="Z4863" s="157"/>
      <c r="AA4863" s="157"/>
      <c r="AB4863" s="157"/>
      <c r="AC4863" s="157"/>
      <c r="AD4863" s="320"/>
      <c r="AE4863" s="324"/>
      <c r="AF4863" s="157"/>
      <c r="AG4863" s="157"/>
      <c r="AH4863" s="157"/>
      <c r="AI4863" s="320"/>
      <c r="AJ4863" s="324"/>
      <c r="AK4863" s="157"/>
      <c r="AL4863" s="157"/>
      <c r="AM4863" s="157"/>
      <c r="AN4863" s="320">
        <f>-Input!AN$707</f>
        <v>0</v>
      </c>
    </row>
    <row r="4864" spans="1:40" outlineLevel="2">
      <c r="A4864" s="882">
        <f>ROW()</f>
        <v>4864</v>
      </c>
      <c r="B4864" s="453"/>
      <c r="D4864" s="452" t="s">
        <v>583</v>
      </c>
      <c r="H4864" s="458"/>
      <c r="I4864" s="458"/>
      <c r="J4864" s="459"/>
      <c r="K4864" s="458"/>
      <c r="L4864" s="458"/>
      <c r="M4864" s="458"/>
      <c r="N4864" s="458"/>
      <c r="O4864" s="324"/>
      <c r="P4864" s="157"/>
      <c r="Q4864" s="157"/>
      <c r="R4864" s="157"/>
      <c r="S4864" s="320"/>
      <c r="T4864" s="157"/>
      <c r="U4864" s="27"/>
      <c r="V4864" s="27"/>
      <c r="W4864" s="27"/>
      <c r="X4864" s="313"/>
      <c r="Y4864" s="324"/>
      <c r="Z4864" s="157"/>
      <c r="AA4864" s="157"/>
      <c r="AB4864" s="157"/>
      <c r="AC4864" s="157"/>
      <c r="AD4864" s="320"/>
      <c r="AE4864" s="324"/>
      <c r="AF4864" s="157"/>
      <c r="AG4864" s="157"/>
      <c r="AH4864" s="157"/>
      <c r="AI4864" s="320"/>
      <c r="AJ4864" s="324"/>
      <c r="AK4864" s="157"/>
      <c r="AL4864" s="157"/>
      <c r="AM4864" s="157"/>
      <c r="AN4864" s="320">
        <f>-Input!AN$708</f>
        <v>0</v>
      </c>
    </row>
    <row r="4865" spans="1:40" outlineLevel="2">
      <c r="A4865" s="882">
        <f>ROW()</f>
        <v>4865</v>
      </c>
      <c r="B4865" s="453"/>
      <c r="D4865" s="452" t="s">
        <v>81</v>
      </c>
      <c r="H4865" s="458"/>
      <c r="I4865" s="458"/>
      <c r="J4865" s="459"/>
      <c r="K4865" s="458"/>
      <c r="L4865" s="458"/>
      <c r="M4865" s="458"/>
      <c r="N4865" s="458"/>
      <c r="O4865" s="324"/>
      <c r="P4865" s="157"/>
      <c r="Q4865" s="157"/>
      <c r="R4865" s="157"/>
      <c r="S4865" s="320"/>
      <c r="T4865" s="157"/>
      <c r="U4865" s="27"/>
      <c r="V4865" s="27"/>
      <c r="W4865" s="27"/>
      <c r="X4865" s="313"/>
      <c r="Y4865" s="324"/>
      <c r="Z4865" s="157"/>
      <c r="AA4865" s="157"/>
      <c r="AB4865" s="157"/>
      <c r="AC4865" s="157"/>
      <c r="AD4865" s="320"/>
      <c r="AE4865" s="324"/>
      <c r="AF4865" s="157"/>
      <c r="AG4865" s="157"/>
      <c r="AH4865" s="157"/>
      <c r="AI4865" s="320"/>
      <c r="AJ4865" s="324"/>
      <c r="AK4865" s="157"/>
      <c r="AL4865" s="157"/>
      <c r="AM4865" s="157"/>
      <c r="AN4865" s="320">
        <f>-Input!AN$709</f>
        <v>0</v>
      </c>
    </row>
    <row r="4866" spans="1:40" outlineLevel="2">
      <c r="A4866" s="882">
        <f>ROW()</f>
        <v>4866</v>
      </c>
      <c r="B4866" s="453"/>
      <c r="D4866" s="452" t="s">
        <v>28</v>
      </c>
      <c r="H4866" s="458"/>
      <c r="I4866" s="458"/>
      <c r="J4866" s="459"/>
      <c r="K4866" s="458"/>
      <c r="L4866" s="458"/>
      <c r="M4866" s="458"/>
      <c r="N4866" s="458"/>
      <c r="O4866" s="324"/>
      <c r="P4866" s="157"/>
      <c r="Q4866" s="157"/>
      <c r="R4866" s="157"/>
      <c r="S4866" s="320"/>
      <c r="T4866" s="157"/>
      <c r="U4866" s="27"/>
      <c r="V4866" s="27"/>
      <c r="W4866" s="27"/>
      <c r="X4866" s="313"/>
      <c r="Y4866" s="324"/>
      <c r="Z4866" s="157"/>
      <c r="AA4866" s="157"/>
      <c r="AB4866" s="157"/>
      <c r="AC4866" s="157"/>
      <c r="AD4866" s="320"/>
      <c r="AE4866" s="324"/>
      <c r="AF4866" s="157"/>
      <c r="AG4866" s="157"/>
      <c r="AH4866" s="157"/>
      <c r="AI4866" s="320"/>
      <c r="AJ4866" s="324"/>
      <c r="AK4866" s="157"/>
      <c r="AL4866" s="157"/>
      <c r="AM4866" s="157"/>
      <c r="AN4866" s="320">
        <f>-Input!AN$710</f>
        <v>0</v>
      </c>
    </row>
    <row r="4867" spans="1:40" outlineLevel="2">
      <c r="A4867" s="882">
        <f>ROW()</f>
        <v>4867</v>
      </c>
      <c r="B4867" s="453"/>
      <c r="D4867" s="456" t="s">
        <v>443</v>
      </c>
      <c r="E4867" s="456"/>
      <c r="F4867" s="456"/>
      <c r="G4867" s="456"/>
      <c r="H4867" s="460"/>
      <c r="I4867" s="460"/>
      <c r="J4867" s="461"/>
      <c r="K4867" s="460"/>
      <c r="L4867" s="460"/>
      <c r="M4867" s="460"/>
      <c r="N4867" s="460"/>
      <c r="O4867" s="325"/>
      <c r="P4867" s="158"/>
      <c r="Q4867" s="158"/>
      <c r="R4867" s="158"/>
      <c r="S4867" s="321"/>
      <c r="T4867" s="158"/>
      <c r="U4867" s="159"/>
      <c r="V4867" s="159"/>
      <c r="W4867" s="159"/>
      <c r="X4867" s="339"/>
      <c r="Y4867" s="238"/>
      <c r="Z4867" s="146"/>
      <c r="AA4867" s="146"/>
      <c r="AB4867" s="146"/>
      <c r="AC4867" s="146"/>
      <c r="AD4867" s="239"/>
      <c r="AE4867" s="238"/>
      <c r="AF4867" s="146"/>
      <c r="AG4867" s="146"/>
      <c r="AH4867" s="146"/>
      <c r="AI4867" s="239"/>
      <c r="AJ4867" s="238"/>
      <c r="AK4867" s="146"/>
      <c r="AL4867" s="146"/>
      <c r="AM4867" s="146"/>
      <c r="AN4867" s="239">
        <f>-Input!AN$711</f>
        <v>0</v>
      </c>
    </row>
    <row r="4868" spans="1:40" outlineLevel="2">
      <c r="A4868" s="882">
        <f>ROW()</f>
        <v>4868</v>
      </c>
      <c r="B4868" s="453"/>
      <c r="D4868" s="452" t="s">
        <v>24</v>
      </c>
      <c r="F4868" s="454"/>
      <c r="G4868" s="454"/>
      <c r="H4868" s="448"/>
      <c r="I4868" s="448"/>
      <c r="J4868" s="464"/>
      <c r="K4868" s="448"/>
      <c r="L4868" s="448"/>
      <c r="M4868" s="448"/>
      <c r="N4868" s="448"/>
      <c r="O4868" s="443"/>
      <c r="P4868" s="439"/>
      <c r="Q4868" s="439"/>
      <c r="R4868" s="439"/>
      <c r="S4868" s="440"/>
      <c r="T4868" s="439"/>
      <c r="U4868" s="439"/>
      <c r="V4868" s="439"/>
      <c r="W4868" s="439"/>
      <c r="X4868" s="440"/>
      <c r="Y4868" s="443"/>
      <c r="Z4868" s="439"/>
      <c r="AA4868" s="439"/>
      <c r="AB4868" s="439"/>
      <c r="AC4868" s="439"/>
      <c r="AD4868" s="440"/>
      <c r="AE4868" s="443"/>
      <c r="AF4868" s="439"/>
      <c r="AG4868" s="439"/>
      <c r="AH4868" s="439"/>
      <c r="AI4868" s="440"/>
      <c r="AJ4868" s="443"/>
      <c r="AK4868" s="439"/>
      <c r="AL4868" s="439"/>
      <c r="AM4868" s="439"/>
      <c r="AN4868" s="440">
        <f>SUM(AN4852:AN4867)</f>
        <v>0</v>
      </c>
    </row>
    <row r="4869" spans="1:40" outlineLevel="1">
      <c r="A4869" s="732" t="s">
        <v>22</v>
      </c>
      <c r="B4869" s="733"/>
      <c r="C4869" s="881"/>
      <c r="D4869" s="733"/>
      <c r="E4869" s="733"/>
      <c r="F4869" s="733"/>
      <c r="G4869" s="730"/>
      <c r="H4869" s="733"/>
      <c r="I4869" s="730"/>
      <c r="J4869" s="729"/>
      <c r="K4869" s="730"/>
      <c r="L4869" s="730"/>
      <c r="M4869" s="730"/>
      <c r="N4869" s="730"/>
      <c r="O4869" s="729"/>
      <c r="P4869" s="730"/>
      <c r="Q4869" s="730"/>
      <c r="R4869" s="730"/>
      <c r="S4869" s="731"/>
      <c r="T4869" s="730"/>
      <c r="U4869" s="730"/>
      <c r="V4869" s="730"/>
      <c r="W4869" s="730"/>
      <c r="X4869" s="731"/>
      <c r="Y4869" s="729"/>
      <c r="Z4869" s="730"/>
      <c r="AA4869" s="730"/>
      <c r="AB4869" s="730"/>
      <c r="AC4869" s="730"/>
      <c r="AD4869" s="731"/>
      <c r="AE4869" s="729"/>
      <c r="AF4869" s="730"/>
      <c r="AG4869" s="730"/>
      <c r="AH4869" s="730"/>
      <c r="AI4869" s="731"/>
      <c r="AJ4869" s="729"/>
      <c r="AK4869" s="730"/>
      <c r="AL4869" s="730"/>
      <c r="AM4869" s="730"/>
      <c r="AN4869" s="731"/>
    </row>
    <row r="4870" spans="1:40" outlineLevel="2">
      <c r="A4870" s="882">
        <f>ROW()</f>
        <v>4870</v>
      </c>
      <c r="B4870" s="453"/>
      <c r="D4870" s="452" t="s">
        <v>300</v>
      </c>
      <c r="H4870" s="458"/>
      <c r="I4870" s="458"/>
      <c r="J4870" s="459"/>
      <c r="K4870" s="458"/>
      <c r="L4870" s="458"/>
      <c r="M4870" s="458"/>
      <c r="N4870" s="458"/>
      <c r="O4870" s="459"/>
      <c r="P4870" s="458"/>
      <c r="Q4870" s="458"/>
      <c r="R4870" s="458"/>
      <c r="S4870" s="463"/>
      <c r="T4870" s="458"/>
      <c r="U4870" s="458"/>
      <c r="V4870" s="458"/>
      <c r="W4870" s="31"/>
      <c r="X4870" s="440"/>
      <c r="Y4870" s="459"/>
      <c r="Z4870" s="458"/>
      <c r="AA4870" s="439"/>
      <c r="AB4870" s="439"/>
      <c r="AC4870" s="439"/>
      <c r="AD4870" s="440"/>
      <c r="AE4870" s="443"/>
      <c r="AF4870" s="439"/>
      <c r="AG4870" s="439"/>
      <c r="AH4870" s="439"/>
      <c r="AI4870" s="440"/>
      <c r="AJ4870" s="443"/>
      <c r="AK4870" s="439"/>
      <c r="AL4870" s="439"/>
      <c r="AM4870" s="439"/>
      <c r="AN4870" s="440">
        <f t="shared" ref="AN4870:AN4885" si="3127">AN4780+AN4798+AN4816+AN4834 + AN4852</f>
        <v>5.3816081433885916</v>
      </c>
    </row>
    <row r="4871" spans="1:40" outlineLevel="2">
      <c r="A4871" s="882">
        <f>ROW()</f>
        <v>4871</v>
      </c>
      <c r="B4871" s="453"/>
      <c r="D4871" s="452" t="s">
        <v>301</v>
      </c>
      <c r="H4871" s="458"/>
      <c r="I4871" s="458"/>
      <c r="J4871" s="459"/>
      <c r="K4871" s="458"/>
      <c r="L4871" s="458"/>
      <c r="M4871" s="458"/>
      <c r="N4871" s="458"/>
      <c r="O4871" s="459"/>
      <c r="P4871" s="458"/>
      <c r="Q4871" s="458"/>
      <c r="R4871" s="458"/>
      <c r="S4871" s="463"/>
      <c r="T4871" s="458"/>
      <c r="U4871" s="458"/>
      <c r="V4871" s="458"/>
      <c r="W4871" s="31"/>
      <c r="X4871" s="440"/>
      <c r="Y4871" s="459"/>
      <c r="Z4871" s="458"/>
      <c r="AA4871" s="439"/>
      <c r="AB4871" s="439"/>
      <c r="AC4871" s="439"/>
      <c r="AD4871" s="440"/>
      <c r="AE4871" s="443"/>
      <c r="AF4871" s="439"/>
      <c r="AG4871" s="439"/>
      <c r="AH4871" s="439"/>
      <c r="AI4871" s="440"/>
      <c r="AJ4871" s="443"/>
      <c r="AK4871" s="439"/>
      <c r="AL4871" s="439"/>
      <c r="AM4871" s="439"/>
      <c r="AN4871" s="440">
        <f t="shared" si="3127"/>
        <v>0</v>
      </c>
    </row>
    <row r="4872" spans="1:40" outlineLevel="2">
      <c r="A4872" s="882">
        <f>ROW()</f>
        <v>4872</v>
      </c>
      <c r="B4872" s="453"/>
      <c r="D4872" s="452" t="s">
        <v>29</v>
      </c>
      <c r="H4872" s="458"/>
      <c r="I4872" s="458"/>
      <c r="J4872" s="459"/>
      <c r="K4872" s="458"/>
      <c r="L4872" s="458"/>
      <c r="M4872" s="458"/>
      <c r="N4872" s="458"/>
      <c r="O4872" s="459"/>
      <c r="P4872" s="458"/>
      <c r="Q4872" s="458"/>
      <c r="R4872" s="458"/>
      <c r="S4872" s="463"/>
      <c r="T4872" s="458"/>
      <c r="U4872" s="458"/>
      <c r="V4872" s="458"/>
      <c r="W4872" s="31"/>
      <c r="X4872" s="440"/>
      <c r="Y4872" s="459"/>
      <c r="Z4872" s="458"/>
      <c r="AA4872" s="439"/>
      <c r="AB4872" s="439"/>
      <c r="AC4872" s="439"/>
      <c r="AD4872" s="440"/>
      <c r="AE4872" s="443"/>
      <c r="AF4872" s="439"/>
      <c r="AG4872" s="439"/>
      <c r="AH4872" s="439"/>
      <c r="AI4872" s="440"/>
      <c r="AJ4872" s="443"/>
      <c r="AK4872" s="439"/>
      <c r="AL4872" s="439"/>
      <c r="AM4872" s="439"/>
      <c r="AN4872" s="440">
        <f t="shared" si="3127"/>
        <v>0</v>
      </c>
    </row>
    <row r="4873" spans="1:40" outlineLevel="2">
      <c r="A4873" s="882">
        <f>ROW()</f>
        <v>4873</v>
      </c>
      <c r="B4873" s="453"/>
      <c r="D4873" s="452" t="s">
        <v>30</v>
      </c>
      <c r="H4873" s="458"/>
      <c r="I4873" s="458"/>
      <c r="J4873" s="459"/>
      <c r="K4873" s="458"/>
      <c r="L4873" s="458"/>
      <c r="M4873" s="458"/>
      <c r="N4873" s="458"/>
      <c r="O4873" s="459"/>
      <c r="P4873" s="458"/>
      <c r="Q4873" s="458"/>
      <c r="R4873" s="458"/>
      <c r="S4873" s="463"/>
      <c r="T4873" s="458"/>
      <c r="U4873" s="458"/>
      <c r="V4873" s="458"/>
      <c r="W4873" s="31"/>
      <c r="X4873" s="440"/>
      <c r="Y4873" s="459"/>
      <c r="Z4873" s="458"/>
      <c r="AA4873" s="439"/>
      <c r="AB4873" s="439"/>
      <c r="AC4873" s="439"/>
      <c r="AD4873" s="440"/>
      <c r="AE4873" s="443"/>
      <c r="AF4873" s="439"/>
      <c r="AG4873" s="439"/>
      <c r="AH4873" s="439"/>
      <c r="AI4873" s="440"/>
      <c r="AJ4873" s="443"/>
      <c r="AK4873" s="439"/>
      <c r="AL4873" s="439"/>
      <c r="AM4873" s="439"/>
      <c r="AN4873" s="440">
        <f t="shared" si="3127"/>
        <v>40.267657776205972</v>
      </c>
    </row>
    <row r="4874" spans="1:40" outlineLevel="2">
      <c r="A4874" s="882">
        <f>ROW()</f>
        <v>4874</v>
      </c>
      <c r="B4874" s="453"/>
      <c r="D4874" s="452" t="s">
        <v>31</v>
      </c>
      <c r="H4874" s="458"/>
      <c r="I4874" s="458"/>
      <c r="J4874" s="459"/>
      <c r="K4874" s="458"/>
      <c r="L4874" s="458"/>
      <c r="M4874" s="458"/>
      <c r="N4874" s="458"/>
      <c r="O4874" s="459"/>
      <c r="P4874" s="458"/>
      <c r="Q4874" s="458"/>
      <c r="R4874" s="458"/>
      <c r="S4874" s="463"/>
      <c r="T4874" s="458"/>
      <c r="U4874" s="458"/>
      <c r="V4874" s="458"/>
      <c r="W4874" s="31"/>
      <c r="X4874" s="440"/>
      <c r="Y4874" s="459"/>
      <c r="Z4874" s="458"/>
      <c r="AA4874" s="439"/>
      <c r="AB4874" s="439"/>
      <c r="AC4874" s="439"/>
      <c r="AD4874" s="440"/>
      <c r="AE4874" s="443"/>
      <c r="AF4874" s="439"/>
      <c r="AG4874" s="439"/>
      <c r="AH4874" s="439"/>
      <c r="AI4874" s="440"/>
      <c r="AJ4874" s="443"/>
      <c r="AK4874" s="439"/>
      <c r="AL4874" s="439"/>
      <c r="AM4874" s="439"/>
      <c r="AN4874" s="440">
        <f t="shared" si="3127"/>
        <v>0</v>
      </c>
    </row>
    <row r="4875" spans="1:40" outlineLevel="2">
      <c r="A4875" s="882">
        <f>ROW()</f>
        <v>4875</v>
      </c>
      <c r="B4875" s="453"/>
      <c r="D4875" s="452" t="s">
        <v>32</v>
      </c>
      <c r="H4875" s="458"/>
      <c r="I4875" s="458"/>
      <c r="J4875" s="459"/>
      <c r="K4875" s="458"/>
      <c r="L4875" s="458"/>
      <c r="M4875" s="458"/>
      <c r="N4875" s="458"/>
      <c r="O4875" s="459"/>
      <c r="P4875" s="458"/>
      <c r="Q4875" s="458"/>
      <c r="R4875" s="458"/>
      <c r="S4875" s="463"/>
      <c r="T4875" s="458"/>
      <c r="U4875" s="458"/>
      <c r="V4875" s="458"/>
      <c r="W4875" s="31"/>
      <c r="X4875" s="440"/>
      <c r="Y4875" s="459"/>
      <c r="Z4875" s="458"/>
      <c r="AA4875" s="439"/>
      <c r="AB4875" s="439"/>
      <c r="AC4875" s="439"/>
      <c r="AD4875" s="440"/>
      <c r="AE4875" s="443"/>
      <c r="AF4875" s="439"/>
      <c r="AG4875" s="439"/>
      <c r="AH4875" s="439"/>
      <c r="AI4875" s="440"/>
      <c r="AJ4875" s="443"/>
      <c r="AK4875" s="439"/>
      <c r="AL4875" s="439"/>
      <c r="AM4875" s="439"/>
      <c r="AN4875" s="440">
        <f t="shared" si="3127"/>
        <v>2.1807477029633233</v>
      </c>
    </row>
    <row r="4876" spans="1:40" outlineLevel="2">
      <c r="A4876" s="882">
        <f>ROW()</f>
        <v>4876</v>
      </c>
      <c r="B4876" s="453"/>
      <c r="D4876" s="452" t="s">
        <v>33</v>
      </c>
      <c r="H4876" s="458"/>
      <c r="I4876" s="458"/>
      <c r="J4876" s="459"/>
      <c r="K4876" s="458"/>
      <c r="L4876" s="458"/>
      <c r="M4876" s="458"/>
      <c r="N4876" s="458"/>
      <c r="O4876" s="459"/>
      <c r="P4876" s="458"/>
      <c r="Q4876" s="458"/>
      <c r="R4876" s="458"/>
      <c r="S4876" s="463"/>
      <c r="T4876" s="458"/>
      <c r="U4876" s="458"/>
      <c r="V4876" s="458"/>
      <c r="W4876" s="31"/>
      <c r="X4876" s="440"/>
      <c r="Y4876" s="459"/>
      <c r="Z4876" s="458"/>
      <c r="AA4876" s="439"/>
      <c r="AB4876" s="439"/>
      <c r="AC4876" s="439"/>
      <c r="AD4876" s="440"/>
      <c r="AE4876" s="443"/>
      <c r="AF4876" s="439"/>
      <c r="AG4876" s="439"/>
      <c r="AH4876" s="439"/>
      <c r="AI4876" s="440"/>
      <c r="AJ4876" s="443"/>
      <c r="AK4876" s="439"/>
      <c r="AL4876" s="439"/>
      <c r="AM4876" s="439"/>
      <c r="AN4876" s="440">
        <f t="shared" si="3127"/>
        <v>0</v>
      </c>
    </row>
    <row r="4877" spans="1:40" outlineLevel="2">
      <c r="A4877" s="882">
        <f>ROW()</f>
        <v>4877</v>
      </c>
      <c r="B4877" s="453"/>
      <c r="D4877" s="452" t="s">
        <v>27</v>
      </c>
      <c r="H4877" s="458"/>
      <c r="I4877" s="458"/>
      <c r="J4877" s="459"/>
      <c r="K4877" s="458"/>
      <c r="L4877" s="458"/>
      <c r="M4877" s="458"/>
      <c r="N4877" s="458"/>
      <c r="O4877" s="459"/>
      <c r="P4877" s="458"/>
      <c r="Q4877" s="458"/>
      <c r="R4877" s="458"/>
      <c r="S4877" s="463"/>
      <c r="T4877" s="458"/>
      <c r="U4877" s="458"/>
      <c r="V4877" s="458"/>
      <c r="W4877" s="31"/>
      <c r="X4877" s="440"/>
      <c r="Y4877" s="459"/>
      <c r="Z4877" s="458"/>
      <c r="AA4877" s="439"/>
      <c r="AB4877" s="439"/>
      <c r="AC4877" s="439"/>
      <c r="AD4877" s="440"/>
      <c r="AE4877" s="443"/>
      <c r="AF4877" s="439"/>
      <c r="AG4877" s="439"/>
      <c r="AH4877" s="439"/>
      <c r="AI4877" s="440"/>
      <c r="AJ4877" s="443"/>
      <c r="AK4877" s="439"/>
      <c r="AL4877" s="439"/>
      <c r="AM4877" s="439"/>
      <c r="AN4877" s="440">
        <f t="shared" si="3127"/>
        <v>0.47056351607381797</v>
      </c>
    </row>
    <row r="4878" spans="1:40" outlineLevel="2">
      <c r="A4878" s="882">
        <f>ROW()</f>
        <v>4878</v>
      </c>
      <c r="B4878" s="453"/>
      <c r="D4878" s="452" t="s">
        <v>34</v>
      </c>
      <c r="H4878" s="458"/>
      <c r="I4878" s="458"/>
      <c r="J4878" s="459"/>
      <c r="K4878" s="458"/>
      <c r="L4878" s="458"/>
      <c r="M4878" s="458"/>
      <c r="N4878" s="458"/>
      <c r="O4878" s="459"/>
      <c r="P4878" s="458"/>
      <c r="Q4878" s="458"/>
      <c r="R4878" s="458"/>
      <c r="S4878" s="463"/>
      <c r="T4878" s="458"/>
      <c r="U4878" s="458"/>
      <c r="V4878" s="458"/>
      <c r="W4878" s="31"/>
      <c r="X4878" s="440"/>
      <c r="Y4878" s="459"/>
      <c r="Z4878" s="458"/>
      <c r="AA4878" s="439"/>
      <c r="AB4878" s="439"/>
      <c r="AC4878" s="439"/>
      <c r="AD4878" s="440"/>
      <c r="AE4878" s="443"/>
      <c r="AF4878" s="439"/>
      <c r="AG4878" s="439"/>
      <c r="AH4878" s="439"/>
      <c r="AI4878" s="440"/>
      <c r="AJ4878" s="443"/>
      <c r="AK4878" s="439"/>
      <c r="AL4878" s="439"/>
      <c r="AM4878" s="439"/>
      <c r="AN4878" s="440">
        <f t="shared" si="3127"/>
        <v>38.182878980121103</v>
      </c>
    </row>
    <row r="4879" spans="1:40" outlineLevel="2">
      <c r="A4879" s="882">
        <f>ROW()</f>
        <v>4879</v>
      </c>
      <c r="B4879" s="453"/>
      <c r="D4879" s="452" t="s">
        <v>35</v>
      </c>
      <c r="H4879" s="458"/>
      <c r="I4879" s="458"/>
      <c r="J4879" s="459"/>
      <c r="K4879" s="458"/>
      <c r="L4879" s="458"/>
      <c r="M4879" s="458"/>
      <c r="N4879" s="458"/>
      <c r="O4879" s="459"/>
      <c r="P4879" s="458"/>
      <c r="Q4879" s="458"/>
      <c r="R4879" s="458"/>
      <c r="S4879" s="463"/>
      <c r="T4879" s="458"/>
      <c r="U4879" s="458"/>
      <c r="V4879" s="458"/>
      <c r="W4879" s="31"/>
      <c r="X4879" s="440"/>
      <c r="Y4879" s="459"/>
      <c r="Z4879" s="458"/>
      <c r="AA4879" s="439"/>
      <c r="AB4879" s="439"/>
      <c r="AC4879" s="439"/>
      <c r="AD4879" s="440"/>
      <c r="AE4879" s="443"/>
      <c r="AF4879" s="439"/>
      <c r="AG4879" s="439"/>
      <c r="AH4879" s="439"/>
      <c r="AI4879" s="440"/>
      <c r="AJ4879" s="443"/>
      <c r="AK4879" s="439"/>
      <c r="AL4879" s="439"/>
      <c r="AM4879" s="439"/>
      <c r="AN4879" s="440">
        <f t="shared" si="3127"/>
        <v>0.92671503170376601</v>
      </c>
    </row>
    <row r="4880" spans="1:40" outlineLevel="2">
      <c r="A4880" s="882">
        <f>ROW()</f>
        <v>4880</v>
      </c>
      <c r="B4880" s="453"/>
      <c r="D4880" s="452" t="s">
        <v>302</v>
      </c>
      <c r="H4880" s="458"/>
      <c r="I4880" s="458"/>
      <c r="J4880" s="459"/>
      <c r="K4880" s="458"/>
      <c r="L4880" s="458"/>
      <c r="M4880" s="458"/>
      <c r="N4880" s="458"/>
      <c r="O4880" s="459"/>
      <c r="P4880" s="458"/>
      <c r="Q4880" s="458"/>
      <c r="R4880" s="458"/>
      <c r="S4880" s="463"/>
      <c r="T4880" s="458"/>
      <c r="U4880" s="458"/>
      <c r="V4880" s="458"/>
      <c r="W4880" s="31"/>
      <c r="X4880" s="440"/>
      <c r="Y4880" s="459"/>
      <c r="Z4880" s="458"/>
      <c r="AA4880" s="439"/>
      <c r="AB4880" s="439"/>
      <c r="AC4880" s="439"/>
      <c r="AD4880" s="440"/>
      <c r="AE4880" s="443"/>
      <c r="AF4880" s="439"/>
      <c r="AG4880" s="439"/>
      <c r="AH4880" s="439"/>
      <c r="AI4880" s="440"/>
      <c r="AJ4880" s="443"/>
      <c r="AK4880" s="439"/>
      <c r="AL4880" s="439"/>
      <c r="AM4880" s="439"/>
      <c r="AN4880" s="440">
        <f t="shared" si="3127"/>
        <v>2.8349993521859416</v>
      </c>
    </row>
    <row r="4881" spans="1:40" outlineLevel="2">
      <c r="A4881" s="882">
        <f>ROW()</f>
        <v>4881</v>
      </c>
      <c r="B4881" s="453"/>
      <c r="D4881" s="452" t="s">
        <v>36</v>
      </c>
      <c r="H4881" s="458"/>
      <c r="I4881" s="458"/>
      <c r="J4881" s="459"/>
      <c r="K4881" s="458"/>
      <c r="L4881" s="458"/>
      <c r="M4881" s="458"/>
      <c r="N4881" s="458"/>
      <c r="O4881" s="459"/>
      <c r="P4881" s="458"/>
      <c r="Q4881" s="458"/>
      <c r="R4881" s="458"/>
      <c r="S4881" s="463"/>
      <c r="T4881" s="458"/>
      <c r="U4881" s="458"/>
      <c r="V4881" s="458"/>
      <c r="W4881" s="31"/>
      <c r="X4881" s="440"/>
      <c r="Y4881" s="459"/>
      <c r="Z4881" s="458"/>
      <c r="AA4881" s="439"/>
      <c r="AB4881" s="439"/>
      <c r="AC4881" s="439"/>
      <c r="AD4881" s="440"/>
      <c r="AE4881" s="443"/>
      <c r="AF4881" s="439"/>
      <c r="AG4881" s="439"/>
      <c r="AH4881" s="439"/>
      <c r="AI4881" s="440"/>
      <c r="AJ4881" s="443"/>
      <c r="AK4881" s="439"/>
      <c r="AL4881" s="439"/>
      <c r="AM4881" s="439"/>
      <c r="AN4881" s="440">
        <f t="shared" si="3127"/>
        <v>1.6142027430181629</v>
      </c>
    </row>
    <row r="4882" spans="1:40" outlineLevel="2">
      <c r="A4882" s="882">
        <f>ROW()</f>
        <v>4882</v>
      </c>
      <c r="B4882" s="453"/>
      <c r="D4882" s="452" t="s">
        <v>583</v>
      </c>
      <c r="H4882" s="458"/>
      <c r="I4882" s="458"/>
      <c r="J4882" s="459"/>
      <c r="K4882" s="458"/>
      <c r="L4882" s="458"/>
      <c r="M4882" s="458"/>
      <c r="N4882" s="458"/>
      <c r="O4882" s="459"/>
      <c r="P4882" s="458"/>
      <c r="Q4882" s="458"/>
      <c r="R4882" s="458"/>
      <c r="S4882" s="463"/>
      <c r="T4882" s="458"/>
      <c r="U4882" s="458"/>
      <c r="V4882" s="458"/>
      <c r="W4882" s="31"/>
      <c r="X4882" s="440"/>
      <c r="Y4882" s="459"/>
      <c r="Z4882" s="458"/>
      <c r="AA4882" s="439"/>
      <c r="AB4882" s="439"/>
      <c r="AC4882" s="439"/>
      <c r="AD4882" s="440"/>
      <c r="AE4882" s="443"/>
      <c r="AF4882" s="439"/>
      <c r="AG4882" s="439"/>
      <c r="AH4882" s="439"/>
      <c r="AI4882" s="440"/>
      <c r="AJ4882" s="443"/>
      <c r="AK4882" s="439"/>
      <c r="AL4882" s="439"/>
      <c r="AM4882" s="439"/>
      <c r="AN4882" s="440">
        <f t="shared" si="3127"/>
        <v>1.6018815517000486</v>
      </c>
    </row>
    <row r="4883" spans="1:40" outlineLevel="2">
      <c r="A4883" s="882">
        <f>ROW()</f>
        <v>4883</v>
      </c>
      <c r="B4883" s="453"/>
      <c r="D4883" s="452" t="s">
        <v>81</v>
      </c>
      <c r="H4883" s="458"/>
      <c r="I4883" s="458"/>
      <c r="J4883" s="459"/>
      <c r="K4883" s="458"/>
      <c r="L4883" s="458"/>
      <c r="M4883" s="458"/>
      <c r="N4883" s="458"/>
      <c r="O4883" s="459"/>
      <c r="P4883" s="458"/>
      <c r="Q4883" s="458"/>
      <c r="R4883" s="458"/>
      <c r="S4883" s="463"/>
      <c r="T4883" s="458"/>
      <c r="U4883" s="458"/>
      <c r="V4883" s="458"/>
      <c r="W4883" s="31"/>
      <c r="X4883" s="440"/>
      <c r="Y4883" s="459"/>
      <c r="Z4883" s="458"/>
      <c r="AA4883" s="439"/>
      <c r="AB4883" s="439"/>
      <c r="AC4883" s="439"/>
      <c r="AD4883" s="440"/>
      <c r="AE4883" s="443"/>
      <c r="AF4883" s="439"/>
      <c r="AG4883" s="439"/>
      <c r="AH4883" s="439"/>
      <c r="AI4883" s="440"/>
      <c r="AJ4883" s="443"/>
      <c r="AK4883" s="439"/>
      <c r="AL4883" s="439"/>
      <c r="AM4883" s="439"/>
      <c r="AN4883" s="440">
        <f t="shared" si="3127"/>
        <v>0</v>
      </c>
    </row>
    <row r="4884" spans="1:40" outlineLevel="2">
      <c r="A4884" s="882">
        <f>ROW()</f>
        <v>4884</v>
      </c>
      <c r="B4884" s="453"/>
      <c r="D4884" s="452" t="s">
        <v>28</v>
      </c>
      <c r="H4884" s="458"/>
      <c r="I4884" s="458"/>
      <c r="J4884" s="459"/>
      <c r="K4884" s="458"/>
      <c r="L4884" s="458"/>
      <c r="M4884" s="458"/>
      <c r="N4884" s="458"/>
      <c r="O4884" s="459"/>
      <c r="P4884" s="458"/>
      <c r="Q4884" s="458"/>
      <c r="R4884" s="458"/>
      <c r="S4884" s="463"/>
      <c r="T4884" s="458"/>
      <c r="U4884" s="458"/>
      <c r="V4884" s="458"/>
      <c r="W4884" s="31"/>
      <c r="X4884" s="440"/>
      <c r="Y4884" s="459"/>
      <c r="Z4884" s="458"/>
      <c r="AA4884" s="439"/>
      <c r="AB4884" s="439"/>
      <c r="AC4884" s="439"/>
      <c r="AD4884" s="440"/>
      <c r="AE4884" s="443"/>
      <c r="AF4884" s="439"/>
      <c r="AG4884" s="439"/>
      <c r="AH4884" s="439"/>
      <c r="AI4884" s="440"/>
      <c r="AJ4884" s="443"/>
      <c r="AK4884" s="439"/>
      <c r="AL4884" s="439"/>
      <c r="AM4884" s="439"/>
      <c r="AN4884" s="440">
        <f t="shared" si="3127"/>
        <v>0</v>
      </c>
    </row>
    <row r="4885" spans="1:40" outlineLevel="2">
      <c r="A4885" s="882">
        <f>ROW()</f>
        <v>4885</v>
      </c>
      <c r="B4885" s="453"/>
      <c r="D4885" s="456" t="s">
        <v>443</v>
      </c>
      <c r="E4885" s="456"/>
      <c r="F4885" s="456"/>
      <c r="G4885" s="456"/>
      <c r="H4885" s="460"/>
      <c r="I4885" s="460"/>
      <c r="J4885" s="461"/>
      <c r="K4885" s="460"/>
      <c r="L4885" s="460"/>
      <c r="M4885" s="460"/>
      <c r="N4885" s="460"/>
      <c r="O4885" s="461"/>
      <c r="P4885" s="460"/>
      <c r="Q4885" s="460"/>
      <c r="R4885" s="460"/>
      <c r="S4885" s="465"/>
      <c r="T4885" s="460"/>
      <c r="U4885" s="460"/>
      <c r="V4885" s="460"/>
      <c r="W4885" s="57"/>
      <c r="X4885" s="442"/>
      <c r="Y4885" s="461"/>
      <c r="Z4885" s="460"/>
      <c r="AA4885" s="441"/>
      <c r="AB4885" s="441"/>
      <c r="AC4885" s="441"/>
      <c r="AD4885" s="442"/>
      <c r="AE4885" s="462"/>
      <c r="AF4885" s="441"/>
      <c r="AG4885" s="441"/>
      <c r="AH4885" s="441"/>
      <c r="AI4885" s="442"/>
      <c r="AJ4885" s="462"/>
      <c r="AK4885" s="441"/>
      <c r="AL4885" s="441"/>
      <c r="AM4885" s="441"/>
      <c r="AN4885" s="442">
        <f t="shared" si="3127"/>
        <v>0</v>
      </c>
    </row>
    <row r="4886" spans="1:40" outlineLevel="2">
      <c r="A4886" s="887">
        <f>ROW()</f>
        <v>4886</v>
      </c>
      <c r="B4886" s="644"/>
      <c r="C4886" s="770"/>
      <c r="D4886" s="456" t="s">
        <v>24</v>
      </c>
      <c r="E4886" s="456"/>
      <c r="F4886" s="456"/>
      <c r="G4886" s="456"/>
      <c r="H4886" s="460"/>
      <c r="I4886" s="460"/>
      <c r="J4886" s="461"/>
      <c r="K4886" s="460"/>
      <c r="L4886" s="460"/>
      <c r="M4886" s="460"/>
      <c r="N4886" s="460"/>
      <c r="O4886" s="461"/>
      <c r="P4886" s="460"/>
      <c r="Q4886" s="460"/>
      <c r="R4886" s="460"/>
      <c r="S4886" s="465"/>
      <c r="T4886" s="460"/>
      <c r="U4886" s="460"/>
      <c r="V4886" s="460"/>
      <c r="W4886" s="441"/>
      <c r="X4886" s="442"/>
      <c r="Y4886" s="461"/>
      <c r="Z4886" s="460"/>
      <c r="AA4886" s="441"/>
      <c r="AB4886" s="441"/>
      <c r="AC4886" s="441"/>
      <c r="AD4886" s="442"/>
      <c r="AE4886" s="1159"/>
      <c r="AF4886" s="441"/>
      <c r="AG4886" s="441"/>
      <c r="AH4886" s="441"/>
      <c r="AI4886" s="442"/>
      <c r="AJ4886" s="1159"/>
      <c r="AK4886" s="441"/>
      <c r="AL4886" s="441"/>
      <c r="AM4886" s="441"/>
      <c r="AN4886" s="442">
        <f t="shared" ref="AN4886" si="3128">SUM(AN4870:AN4885)</f>
        <v>93.461254797360724</v>
      </c>
    </row>
  </sheetData>
  <sheetProtection algorithmName="SHA-512" hashValue="RHpI7NYQyU9ovfBfOmcHaV0hpkTIIGd9hSLug9Suhb7cwaYFF3CxsonAgHtSNUgfSBsSxRtxcCla/V4kS99uYw==" saltValue="i12BOOONQf87CLclHZLhTA==" spinCount="100000" sheet="1" objects="1" scenarios="1"/>
  <mergeCells count="8">
    <mergeCell ref="T4:X4"/>
    <mergeCell ref="Y4:AD4"/>
    <mergeCell ref="J4:N4"/>
    <mergeCell ref="O4:S4"/>
    <mergeCell ref="J11:N11"/>
    <mergeCell ref="O11:S11"/>
    <mergeCell ref="T11:X11"/>
    <mergeCell ref="Y11:AD11"/>
  </mergeCells>
  <printOptions horizontalCentered="1"/>
  <pageMargins left="0.39370078740157483" right="0.39370078740157483" top="0.78740157480314965" bottom="0.59055118110236227" header="0.31496062992125984" footer="0.31496062992125984"/>
  <pageSetup paperSize="9" scale="60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">
    <tabColor theme="4" tint="-0.249977111117893"/>
    <outlinePr summaryBelow="0"/>
  </sheetPr>
  <dimension ref="A1:AN4886"/>
  <sheetViews>
    <sheetView showGridLines="0" zoomScaleNormal="100" workbookViewId="0">
      <pane xSplit="8" ySplit="9" topLeftCell="AE10" activePane="bottomRight" state="frozen"/>
      <selection activeCell="E38" sqref="E38"/>
      <selection pane="topRight" activeCell="E38" sqref="E38"/>
      <selection pane="bottomLeft" activeCell="E38" sqref="E38"/>
      <selection pane="bottomRight" activeCell="AE10" sqref="AE10"/>
    </sheetView>
  </sheetViews>
  <sheetFormatPr defaultColWidth="9.140625" defaultRowHeight="14.25" outlineLevelRow="2" outlineLevelCol="1"/>
  <cols>
    <col min="1" max="1" width="6.42578125" style="452" customWidth="1"/>
    <col min="2" max="2" width="2.7109375" style="452" customWidth="1"/>
    <col min="3" max="3" width="2.7109375" style="769" customWidth="1"/>
    <col min="4" max="4" width="41.28515625" style="452" customWidth="1"/>
    <col min="5" max="7" width="2.7109375" style="452" bestFit="1" customWidth="1"/>
    <col min="8" max="8" width="8" style="452" bestFit="1" customWidth="1"/>
    <col min="9" max="9" width="11.5703125" style="452" hidden="1" customWidth="1" outlineLevel="1"/>
    <col min="10" max="13" width="10.7109375" style="452" hidden="1" customWidth="1" outlineLevel="1"/>
    <col min="14" max="14" width="11" style="452" hidden="1" customWidth="1" outlineLevel="1"/>
    <col min="15" max="15" width="10.85546875" style="452" hidden="1" customWidth="1" outlineLevel="1"/>
    <col min="16" max="16" width="11" style="452" hidden="1" customWidth="1" outlineLevel="1"/>
    <col min="17" max="17" width="10.28515625" style="452" hidden="1" customWidth="1" outlineLevel="1"/>
    <col min="18" max="18" width="11.28515625" style="452" hidden="1" customWidth="1" outlineLevel="1"/>
    <col min="19" max="19" width="11" style="452" hidden="1" customWidth="1" outlineLevel="1"/>
    <col min="20" max="20" width="10.7109375" style="452" hidden="1" customWidth="1" outlineLevel="1"/>
    <col min="21" max="23" width="12.28515625" style="452" hidden="1" customWidth="1" outlineLevel="1"/>
    <col min="24" max="24" width="13.42578125" style="452" hidden="1" customWidth="1" outlineLevel="1"/>
    <col min="25" max="28" width="12.7109375" style="452" hidden="1" customWidth="1" outlineLevel="1"/>
    <col min="29" max="29" width="13" style="452" hidden="1" customWidth="1" outlineLevel="1"/>
    <col min="30" max="30" width="13.85546875" style="452" hidden="1" customWidth="1" outlineLevel="1"/>
    <col min="31" max="31" width="12.7109375" style="452" customWidth="1" collapsed="1"/>
    <col min="32" max="33" width="12.7109375" style="452" customWidth="1"/>
    <col min="34" max="34" width="13" style="452" customWidth="1"/>
    <col min="35" max="35" width="13.85546875" style="452" customWidth="1"/>
    <col min="36" max="38" width="12.7109375" style="452" customWidth="1"/>
    <col min="39" max="39" width="13" style="452" customWidth="1"/>
    <col min="40" max="40" width="13.85546875" style="452" customWidth="1"/>
    <col min="41" max="16384" width="9.140625" style="452"/>
  </cols>
  <sheetData>
    <row r="1" spans="1:40" ht="23.25">
      <c r="A1" s="737" t="str">
        <f>Main!A1</f>
        <v>ERA, GDS Tariff Model, Final Decision, November 2024</v>
      </c>
      <c r="B1" s="6"/>
      <c r="D1" s="2"/>
    </row>
    <row r="2" spans="1:40" ht="20.25">
      <c r="A2" s="744" t="s">
        <v>866</v>
      </c>
      <c r="B2" s="6"/>
      <c r="D2" s="2"/>
    </row>
    <row r="3" spans="1:40">
      <c r="A3" s="7" t="s">
        <v>19</v>
      </c>
      <c r="B3" s="7"/>
      <c r="C3" s="760">
        <f>COLUMN()</f>
        <v>3</v>
      </c>
      <c r="D3" s="7">
        <f>COLUMN()</f>
        <v>4</v>
      </c>
      <c r="E3" s="7">
        <f>COLUMN()</f>
        <v>5</v>
      </c>
      <c r="F3" s="7">
        <f>COLUMN()</f>
        <v>6</v>
      </c>
      <c r="G3" s="7">
        <f>COLUMN()</f>
        <v>7</v>
      </c>
      <c r="H3" s="7">
        <f>COLUMN()</f>
        <v>8</v>
      </c>
      <c r="I3" s="7">
        <f>COLUMN()</f>
        <v>9</v>
      </c>
      <c r="J3" s="7">
        <f>COLUMN()</f>
        <v>10</v>
      </c>
      <c r="K3" s="7">
        <f>COLUMN()</f>
        <v>11</v>
      </c>
      <c r="L3" s="7">
        <f>COLUMN()</f>
        <v>12</v>
      </c>
      <c r="M3" s="7">
        <f>COLUMN()</f>
        <v>13</v>
      </c>
      <c r="N3" s="7">
        <f>COLUMN()</f>
        <v>14</v>
      </c>
      <c r="O3" s="7">
        <f>COLUMN()</f>
        <v>15</v>
      </c>
      <c r="P3" s="7">
        <f>COLUMN()</f>
        <v>16</v>
      </c>
      <c r="Q3" s="7">
        <f>COLUMN()</f>
        <v>17</v>
      </c>
      <c r="R3" s="7">
        <f>COLUMN()</f>
        <v>18</v>
      </c>
      <c r="S3" s="7">
        <f>COLUMN()</f>
        <v>19</v>
      </c>
      <c r="T3" s="7">
        <f>COLUMN()</f>
        <v>20</v>
      </c>
      <c r="U3" s="7">
        <f>COLUMN()</f>
        <v>21</v>
      </c>
      <c r="V3" s="7">
        <f>COLUMN()</f>
        <v>22</v>
      </c>
      <c r="W3" s="7">
        <f>COLUMN()</f>
        <v>23</v>
      </c>
      <c r="X3" s="7">
        <f>COLUMN()</f>
        <v>24</v>
      </c>
      <c r="Y3" s="7">
        <f>COLUMN()</f>
        <v>25</v>
      </c>
      <c r="Z3" s="7">
        <f>COLUMN()</f>
        <v>26</v>
      </c>
      <c r="AA3" s="7">
        <f>COLUMN()</f>
        <v>27</v>
      </c>
      <c r="AB3" s="7">
        <f>COLUMN()</f>
        <v>28</v>
      </c>
      <c r="AC3" s="7">
        <f>COLUMN()</f>
        <v>29</v>
      </c>
      <c r="AD3" s="7">
        <f>COLUMN()</f>
        <v>30</v>
      </c>
      <c r="AE3" s="7">
        <f>COLUMN()</f>
        <v>31</v>
      </c>
      <c r="AF3" s="7">
        <f>COLUMN()</f>
        <v>32</v>
      </c>
      <c r="AG3" s="7">
        <f>COLUMN()</f>
        <v>33</v>
      </c>
      <c r="AH3" s="7">
        <f>COLUMN()</f>
        <v>34</v>
      </c>
      <c r="AI3" s="7">
        <f>COLUMN()</f>
        <v>35</v>
      </c>
      <c r="AJ3" s="7">
        <f>COLUMN()</f>
        <v>36</v>
      </c>
      <c r="AK3" s="7">
        <f>COLUMN()</f>
        <v>37</v>
      </c>
      <c r="AL3" s="7">
        <f>COLUMN()</f>
        <v>38</v>
      </c>
      <c r="AM3" s="7">
        <f>COLUMN()</f>
        <v>39</v>
      </c>
      <c r="AN3" s="7">
        <f>COLUMN()</f>
        <v>40</v>
      </c>
    </row>
    <row r="4" spans="1:40">
      <c r="A4" s="453">
        <f>ROW()</f>
        <v>4</v>
      </c>
      <c r="I4" s="745"/>
      <c r="J4" s="1929" t="s">
        <v>51</v>
      </c>
      <c r="K4" s="1930"/>
      <c r="L4" s="1930"/>
      <c r="M4" s="1930"/>
      <c r="N4" s="1931"/>
      <c r="O4" s="1929" t="s">
        <v>51</v>
      </c>
      <c r="P4" s="1930"/>
      <c r="Q4" s="1930"/>
      <c r="R4" s="1930"/>
      <c r="S4" s="1930"/>
      <c r="T4" s="1960" t="s">
        <v>52</v>
      </c>
      <c r="U4" s="1960"/>
      <c r="V4" s="1960"/>
      <c r="W4" s="1960"/>
      <c r="X4" s="1955"/>
      <c r="Y4" s="1961" t="s">
        <v>251</v>
      </c>
      <c r="Z4" s="1962"/>
      <c r="AA4" s="1962"/>
      <c r="AB4" s="1962"/>
      <c r="AC4" s="1962"/>
      <c r="AD4" s="1963"/>
      <c r="AE4" s="1487"/>
      <c r="AF4" s="1476"/>
      <c r="AG4" s="1476"/>
      <c r="AH4" s="1476"/>
      <c r="AI4" s="1477"/>
      <c r="AJ4" s="1487"/>
      <c r="AK4" s="1476"/>
      <c r="AL4" s="1476"/>
      <c r="AM4" s="1476"/>
      <c r="AN4" s="1477"/>
    </row>
    <row r="5" spans="1:40">
      <c r="A5" s="872" t="s">
        <v>0</v>
      </c>
      <c r="B5" s="873"/>
      <c r="C5" s="813"/>
      <c r="D5" s="873"/>
      <c r="E5" s="873"/>
      <c r="F5" s="873"/>
      <c r="G5" s="873"/>
      <c r="H5" s="874"/>
      <c r="I5" s="875"/>
      <c r="J5" s="876">
        <v>1</v>
      </c>
      <c r="K5" s="875">
        <v>1</v>
      </c>
      <c r="L5" s="875">
        <v>1</v>
      </c>
      <c r="M5" s="875">
        <v>1</v>
      </c>
      <c r="N5" s="877">
        <v>1</v>
      </c>
      <c r="O5" s="875">
        <v>2</v>
      </c>
      <c r="P5" s="875">
        <v>2</v>
      </c>
      <c r="Q5" s="875">
        <v>2</v>
      </c>
      <c r="R5" s="875">
        <v>2</v>
      </c>
      <c r="S5" s="875">
        <v>2</v>
      </c>
      <c r="T5" s="888">
        <v>3</v>
      </c>
      <c r="U5" s="875">
        <v>3</v>
      </c>
      <c r="V5" s="875">
        <v>3</v>
      </c>
      <c r="W5" s="875">
        <v>3</v>
      </c>
      <c r="X5" s="875">
        <v>3</v>
      </c>
      <c r="Y5" s="876">
        <v>4</v>
      </c>
      <c r="Z5" s="875">
        <v>4</v>
      </c>
      <c r="AA5" s="875">
        <v>4</v>
      </c>
      <c r="AB5" s="875">
        <v>4</v>
      </c>
      <c r="AC5" s="875">
        <v>4</v>
      </c>
      <c r="AD5" s="875">
        <v>4</v>
      </c>
      <c r="AE5" s="876">
        <v>4</v>
      </c>
      <c r="AF5" s="875">
        <v>4</v>
      </c>
      <c r="AG5" s="875">
        <v>4</v>
      </c>
      <c r="AH5" s="875">
        <v>4</v>
      </c>
      <c r="AI5" s="877">
        <v>4</v>
      </c>
      <c r="AJ5" s="876">
        <v>4</v>
      </c>
      <c r="AK5" s="875">
        <v>4</v>
      </c>
      <c r="AL5" s="875">
        <v>4</v>
      </c>
      <c r="AM5" s="875">
        <v>4</v>
      </c>
      <c r="AN5" s="877">
        <v>4</v>
      </c>
    </row>
    <row r="6" spans="1:40">
      <c r="A6" s="879" t="s">
        <v>53</v>
      </c>
      <c r="B6" s="880"/>
      <c r="C6" s="822"/>
      <c r="D6" s="880"/>
      <c r="E6" s="880"/>
      <c r="F6" s="880"/>
      <c r="G6" s="880"/>
      <c r="H6" s="880"/>
      <c r="I6" s="496">
        <v>1999</v>
      </c>
      <c r="J6" s="495">
        <v>2000</v>
      </c>
      <c r="K6" s="496">
        <v>2001</v>
      </c>
      <c r="L6" s="496">
        <v>2002</v>
      </c>
      <c r="M6" s="496">
        <v>2003</v>
      </c>
      <c r="N6" s="497">
        <v>2004</v>
      </c>
      <c r="O6" s="496">
        <v>2005</v>
      </c>
      <c r="P6" s="496">
        <v>2006</v>
      </c>
      <c r="Q6" s="496">
        <v>2007</v>
      </c>
      <c r="R6" s="496">
        <v>2008</v>
      </c>
      <c r="S6" s="496">
        <f>1+R6</f>
        <v>2009</v>
      </c>
      <c r="T6" s="747">
        <f>1+S6</f>
        <v>2010</v>
      </c>
      <c r="U6" s="496">
        <f t="shared" ref="U6:AC6" si="0">T6+1</f>
        <v>2011</v>
      </c>
      <c r="V6" s="496">
        <f t="shared" si="0"/>
        <v>2012</v>
      </c>
      <c r="W6" s="496">
        <f t="shared" si="0"/>
        <v>2013</v>
      </c>
      <c r="X6" s="496">
        <f t="shared" si="0"/>
        <v>2014</v>
      </c>
      <c r="Y6" s="495">
        <v>2014</v>
      </c>
      <c r="Z6" s="496">
        <f t="shared" si="0"/>
        <v>2015</v>
      </c>
      <c r="AA6" s="496">
        <f t="shared" si="0"/>
        <v>2016</v>
      </c>
      <c r="AB6" s="496">
        <f t="shared" si="0"/>
        <v>2017</v>
      </c>
      <c r="AC6" s="496">
        <f t="shared" si="0"/>
        <v>2018</v>
      </c>
      <c r="AD6" s="496">
        <f>AC6+1</f>
        <v>2019</v>
      </c>
      <c r="AE6" s="495">
        <f t="shared" ref="AE6" si="1">AD6+1</f>
        <v>2020</v>
      </c>
      <c r="AF6" s="496">
        <f t="shared" ref="AF6" si="2">AE6+1</f>
        <v>2021</v>
      </c>
      <c r="AG6" s="496">
        <f t="shared" ref="AG6" si="3">AF6+1</f>
        <v>2022</v>
      </c>
      <c r="AH6" s="496">
        <f t="shared" ref="AH6" si="4">AG6+1</f>
        <v>2023</v>
      </c>
      <c r="AI6" s="497">
        <f>AH6+1</f>
        <v>2024</v>
      </c>
      <c r="AJ6" s="495">
        <f t="shared" ref="AJ6" si="5">AI6+1</f>
        <v>2025</v>
      </c>
      <c r="AK6" s="496">
        <f t="shared" ref="AK6" si="6">AJ6+1</f>
        <v>2026</v>
      </c>
      <c r="AL6" s="496">
        <f t="shared" ref="AL6" si="7">AK6+1</f>
        <v>2027</v>
      </c>
      <c r="AM6" s="496">
        <f t="shared" ref="AM6" si="8">AL6+1</f>
        <v>2028</v>
      </c>
      <c r="AN6" s="497">
        <f>AM6+1</f>
        <v>2029</v>
      </c>
    </row>
    <row r="7" spans="1:40">
      <c r="A7" s="879" t="s">
        <v>54</v>
      </c>
      <c r="B7" s="880"/>
      <c r="C7" s="822"/>
      <c r="D7" s="880"/>
      <c r="E7" s="880"/>
      <c r="F7" s="880"/>
      <c r="G7" s="880"/>
      <c r="H7" s="880"/>
      <c r="I7" s="496" t="s">
        <v>55</v>
      </c>
      <c r="J7" s="495" t="s">
        <v>55</v>
      </c>
      <c r="K7" s="496" t="s">
        <v>55</v>
      </c>
      <c r="L7" s="496" t="s">
        <v>55</v>
      </c>
      <c r="M7" s="496" t="s">
        <v>55</v>
      </c>
      <c r="N7" s="497" t="s">
        <v>55</v>
      </c>
      <c r="O7" s="496" t="s">
        <v>55</v>
      </c>
      <c r="P7" s="496" t="s">
        <v>55</v>
      </c>
      <c r="Q7" s="496" t="s">
        <v>55</v>
      </c>
      <c r="R7" s="496" t="s">
        <v>55</v>
      </c>
      <c r="S7" s="496" t="s">
        <v>55</v>
      </c>
      <c r="T7" s="495" t="s">
        <v>56</v>
      </c>
      <c r="U7" s="496" t="s">
        <v>57</v>
      </c>
      <c r="V7" s="496" t="s">
        <v>57</v>
      </c>
      <c r="W7" s="496" t="s">
        <v>57</v>
      </c>
      <c r="X7" s="496" t="s">
        <v>57</v>
      </c>
      <c r="Y7" s="495" t="s">
        <v>136</v>
      </c>
      <c r="Z7" s="496" t="s">
        <v>55</v>
      </c>
      <c r="AA7" s="496" t="s">
        <v>55</v>
      </c>
      <c r="AB7" s="496" t="s">
        <v>55</v>
      </c>
      <c r="AC7" s="496" t="s">
        <v>55</v>
      </c>
      <c r="AD7" s="496" t="s">
        <v>55</v>
      </c>
      <c r="AE7" s="495" t="s">
        <v>55</v>
      </c>
      <c r="AF7" s="496" t="s">
        <v>55</v>
      </c>
      <c r="AG7" s="496" t="s">
        <v>55</v>
      </c>
      <c r="AH7" s="496" t="s">
        <v>55</v>
      </c>
      <c r="AI7" s="497" t="s">
        <v>55</v>
      </c>
      <c r="AJ7" s="495" t="s">
        <v>55</v>
      </c>
      <c r="AK7" s="496" t="s">
        <v>55</v>
      </c>
      <c r="AL7" s="496" t="s">
        <v>55</v>
      </c>
      <c r="AM7" s="496" t="s">
        <v>55</v>
      </c>
      <c r="AN7" s="497" t="s">
        <v>55</v>
      </c>
    </row>
    <row r="8" spans="1:40" ht="15" thickBot="1">
      <c r="A8" s="890" t="s">
        <v>58</v>
      </c>
      <c r="B8" s="711"/>
      <c r="C8" s="827"/>
      <c r="D8" s="711"/>
      <c r="E8" s="711"/>
      <c r="F8" s="711"/>
      <c r="G8" s="711"/>
      <c r="H8" s="828"/>
      <c r="I8" s="891">
        <f>Input!I8</f>
        <v>365</v>
      </c>
      <c r="J8" s="892">
        <f>Input!J8</f>
        <v>366</v>
      </c>
      <c r="K8" s="891">
        <f>Input!K8</f>
        <v>365</v>
      </c>
      <c r="L8" s="891">
        <f>Input!L8</f>
        <v>365</v>
      </c>
      <c r="M8" s="891">
        <f>Input!M8</f>
        <v>365</v>
      </c>
      <c r="N8" s="891">
        <f>Input!N8</f>
        <v>366</v>
      </c>
      <c r="O8" s="892">
        <f>Input!O8</f>
        <v>365</v>
      </c>
      <c r="P8" s="891">
        <f>Input!P8</f>
        <v>365</v>
      </c>
      <c r="Q8" s="891">
        <f>Input!Q8</f>
        <v>365</v>
      </c>
      <c r="R8" s="891">
        <f>Input!R8</f>
        <v>366</v>
      </c>
      <c r="S8" s="891">
        <f>Input!S8</f>
        <v>365</v>
      </c>
      <c r="T8" s="892">
        <f>Input!T8</f>
        <v>181</v>
      </c>
      <c r="U8" s="891">
        <f>Input!U8</f>
        <v>365</v>
      </c>
      <c r="V8" s="891">
        <f>Input!V8</f>
        <v>366</v>
      </c>
      <c r="W8" s="891">
        <f>Input!W8</f>
        <v>365</v>
      </c>
      <c r="X8" s="891">
        <f>Input!X8</f>
        <v>365</v>
      </c>
      <c r="Y8" s="892">
        <f>Input!Y8</f>
        <v>184</v>
      </c>
      <c r="Z8" s="891">
        <f>Input!Z8</f>
        <v>365</v>
      </c>
      <c r="AA8" s="891">
        <f>Input!AA8</f>
        <v>366</v>
      </c>
      <c r="AB8" s="891">
        <f>Input!AB8</f>
        <v>365</v>
      </c>
      <c r="AC8" s="891">
        <f>Input!AC8</f>
        <v>365</v>
      </c>
      <c r="AD8" s="891">
        <f>Input!AD8</f>
        <v>365</v>
      </c>
      <c r="AE8" s="892">
        <f>Input!AE8</f>
        <v>366</v>
      </c>
      <c r="AF8" s="891">
        <f>Input!AF8</f>
        <v>365</v>
      </c>
      <c r="AG8" s="891">
        <f>Input!AG8</f>
        <v>365</v>
      </c>
      <c r="AH8" s="891">
        <f>Input!AH8</f>
        <v>365</v>
      </c>
      <c r="AI8" s="893">
        <f>Input!AI8</f>
        <v>366</v>
      </c>
      <c r="AJ8" s="892">
        <f>Input!AJ8</f>
        <v>365</v>
      </c>
      <c r="AK8" s="891">
        <f>Input!AK8</f>
        <v>365</v>
      </c>
      <c r="AL8" s="891">
        <f>Input!AL8</f>
        <v>365</v>
      </c>
      <c r="AM8" s="891">
        <f>Input!AM8</f>
        <v>366</v>
      </c>
      <c r="AN8" s="893">
        <f>Input!AN8</f>
        <v>365</v>
      </c>
    </row>
    <row r="9" spans="1:40">
      <c r="A9" s="879" t="s">
        <v>319</v>
      </c>
      <c r="B9" s="709"/>
      <c r="C9" s="822"/>
      <c r="D9" s="709"/>
      <c r="E9" s="709"/>
      <c r="F9" s="709"/>
      <c r="G9" s="709"/>
      <c r="H9" s="710"/>
      <c r="I9" s="557">
        <f>Input!I9</f>
        <v>1</v>
      </c>
      <c r="J9" s="556">
        <f>Input!J9</f>
        <v>1</v>
      </c>
      <c r="K9" s="557">
        <f>Input!K9</f>
        <v>1</v>
      </c>
      <c r="L9" s="557">
        <f>Input!L9</f>
        <v>1</v>
      </c>
      <c r="M9" s="557">
        <f>Input!M9</f>
        <v>1</v>
      </c>
      <c r="N9" s="557">
        <f>Input!N9</f>
        <v>1</v>
      </c>
      <c r="O9" s="556">
        <f>Input!O9</f>
        <v>1</v>
      </c>
      <c r="P9" s="557">
        <f>Input!P9</f>
        <v>1</v>
      </c>
      <c r="Q9" s="557">
        <f>Input!Q9</f>
        <v>1</v>
      </c>
      <c r="R9" s="557">
        <f>Input!R9</f>
        <v>1</v>
      </c>
      <c r="S9" s="557">
        <f>Input!S9</f>
        <v>1</v>
      </c>
      <c r="T9" s="1440">
        <f>ROUND(Input!T9,2)</f>
        <v>0.5</v>
      </c>
      <c r="U9" s="557">
        <f>Input!U9</f>
        <v>1</v>
      </c>
      <c r="V9" s="557">
        <f>Input!V9</f>
        <v>1</v>
      </c>
      <c r="W9" s="557">
        <f>Input!W9</f>
        <v>1</v>
      </c>
      <c r="X9" s="557">
        <f>Input!X9</f>
        <v>1</v>
      </c>
      <c r="Y9" s="1440">
        <f>ROUND(Input!Y9,2)</f>
        <v>0.5</v>
      </c>
      <c r="Z9" s="557">
        <f>Input!Z9</f>
        <v>1</v>
      </c>
      <c r="AA9" s="557">
        <f>Input!AA9</f>
        <v>1</v>
      </c>
      <c r="AB9" s="557">
        <f>Input!AB9</f>
        <v>1</v>
      </c>
      <c r="AC9" s="557">
        <f>Input!AC9</f>
        <v>1</v>
      </c>
      <c r="AD9" s="557">
        <f>Input!AD9</f>
        <v>1</v>
      </c>
      <c r="AE9" s="556">
        <f>Input!AE9</f>
        <v>1</v>
      </c>
      <c r="AF9" s="557">
        <f>Input!AF9</f>
        <v>1</v>
      </c>
      <c r="AG9" s="557">
        <f>Input!AG9</f>
        <v>1</v>
      </c>
      <c r="AH9" s="557">
        <f>Input!AH9</f>
        <v>1</v>
      </c>
      <c r="AI9" s="558">
        <f>Input!AI9</f>
        <v>1</v>
      </c>
      <c r="AJ9" s="556">
        <f>Input!AJ9</f>
        <v>1</v>
      </c>
      <c r="AK9" s="557">
        <f>Input!AK9</f>
        <v>1</v>
      </c>
      <c r="AL9" s="557">
        <f>Input!AL9</f>
        <v>1</v>
      </c>
      <c r="AM9" s="557">
        <f>Input!AM9</f>
        <v>1</v>
      </c>
      <c r="AN9" s="558">
        <f>Input!AN9</f>
        <v>1</v>
      </c>
    </row>
    <row r="10" spans="1:40" s="33" customFormat="1" ht="12.75">
      <c r="A10" s="853" t="s">
        <v>137</v>
      </c>
      <c r="B10" s="717"/>
      <c r="C10" s="757"/>
      <c r="D10" s="717"/>
      <c r="E10" s="717"/>
      <c r="F10" s="717"/>
      <c r="G10" s="717"/>
      <c r="H10" s="717"/>
      <c r="I10" s="718"/>
      <c r="J10" s="719"/>
      <c r="K10" s="718"/>
      <c r="L10" s="718"/>
      <c r="M10" s="718"/>
      <c r="N10" s="720"/>
      <c r="O10" s="719"/>
      <c r="P10" s="718"/>
      <c r="Q10" s="718"/>
      <c r="R10" s="718"/>
      <c r="S10" s="718"/>
      <c r="T10" s="719"/>
      <c r="U10" s="718"/>
      <c r="V10" s="718"/>
      <c r="W10" s="718"/>
      <c r="X10" s="718"/>
      <c r="Y10" s="719"/>
      <c r="Z10" s="718"/>
      <c r="AA10" s="718"/>
      <c r="AB10" s="718"/>
      <c r="AC10" s="718"/>
      <c r="AD10" s="718"/>
      <c r="AE10" s="719"/>
      <c r="AF10" s="718"/>
      <c r="AG10" s="718"/>
      <c r="AH10" s="718"/>
      <c r="AI10" s="720"/>
      <c r="AJ10" s="719"/>
      <c r="AK10" s="718"/>
      <c r="AL10" s="718"/>
      <c r="AM10" s="718"/>
      <c r="AN10" s="720"/>
    </row>
    <row r="11" spans="1:40" s="33" customFormat="1" ht="12.75" outlineLevel="1">
      <c r="A11" s="521">
        <f>ROW()</f>
        <v>11</v>
      </c>
      <c r="B11" s="35"/>
      <c r="C11" s="756" t="s">
        <v>273</v>
      </c>
      <c r="J11" s="1909" t="s">
        <v>383</v>
      </c>
      <c r="K11" s="1910"/>
      <c r="L11" s="1910"/>
      <c r="M11" s="1910"/>
      <c r="N11" s="1911"/>
      <c r="O11" s="1909" t="s">
        <v>2</v>
      </c>
      <c r="P11" s="1910"/>
      <c r="Q11" s="1910"/>
      <c r="R11" s="1910"/>
      <c r="S11" s="1910"/>
      <c r="T11" s="1909" t="s">
        <v>46</v>
      </c>
      <c r="U11" s="1910"/>
      <c r="V11" s="1910"/>
      <c r="W11" s="1910"/>
      <c r="X11" s="1910"/>
      <c r="Y11" s="1909" t="s">
        <v>249</v>
      </c>
      <c r="Z11" s="1910"/>
      <c r="AA11" s="1910"/>
      <c r="AB11" s="1910"/>
      <c r="AC11" s="1910"/>
      <c r="AD11" s="1910"/>
      <c r="AE11" s="778"/>
      <c r="AF11" s="779"/>
      <c r="AG11" s="779" t="s">
        <v>610</v>
      </c>
      <c r="AH11" s="779"/>
      <c r="AI11" s="780"/>
      <c r="AJ11" s="778"/>
      <c r="AK11" s="779"/>
      <c r="AL11" s="779" t="s">
        <v>702</v>
      </c>
      <c r="AM11" s="779"/>
      <c r="AN11" s="780"/>
    </row>
    <row r="12" spans="1:40" s="33" customFormat="1" ht="12.75" outlineLevel="1">
      <c r="A12" s="521">
        <f>ROW()</f>
        <v>12</v>
      </c>
      <c r="B12" s="35"/>
      <c r="C12" s="756"/>
      <c r="D12" s="33" t="str">
        <f>"Inflation Factor (convert to real "&amp;Input!$G$43&amp;" $)"</f>
        <v>Inflation Factor (convert to real 31/12/2023 $)</v>
      </c>
      <c r="I12" s="149">
        <f>Input!I$43</f>
        <v>1.9705577368206466</v>
      </c>
      <c r="J12" s="181">
        <f>Input!J$43</f>
        <v>1.8624997344968939</v>
      </c>
      <c r="K12" s="149">
        <f>Input!K$43</f>
        <v>1.8061020320490559</v>
      </c>
      <c r="L12" s="149">
        <f>Input!L$43</f>
        <v>1.7530194633651768</v>
      </c>
      <c r="M12" s="149">
        <f>Input!M$43</f>
        <v>1.7125085093798469</v>
      </c>
      <c r="N12" s="203">
        <f>Input!N$43</f>
        <v>1.6692574412248613</v>
      </c>
      <c r="O12" s="181">
        <f>Input!O$43</f>
        <v>1.6238128495314885</v>
      </c>
      <c r="P12" s="149">
        <f>Input!P$43</f>
        <v>1.5726444703501106</v>
      </c>
      <c r="Q12" s="149">
        <f>Input!Q$43</f>
        <v>1.5274591826323687</v>
      </c>
      <c r="R12" s="149">
        <f>Input!R$43</f>
        <v>1.4731699707195316</v>
      </c>
      <c r="S12" s="149">
        <f>Input!S$43</f>
        <v>1.4427505317961193</v>
      </c>
      <c r="T12" s="181">
        <f>Input!T$43</f>
        <v>1.4209541844244176</v>
      </c>
      <c r="U12" s="149">
        <f>Input!U$43</f>
        <v>1.3715435509783636</v>
      </c>
      <c r="V12" s="149">
        <f>Input!V$43</f>
        <v>1.3555776892430278</v>
      </c>
      <c r="W12" s="149">
        <f>Input!W$43</f>
        <v>1.3239299610894941</v>
      </c>
      <c r="X12" s="149">
        <f>Input!X$43</f>
        <v>1.2851746931067043</v>
      </c>
      <c r="Y12" s="181">
        <f>Input!Y$43</f>
        <v>1.2767354596622889</v>
      </c>
      <c r="Z12" s="149">
        <f>Input!Z$43</f>
        <v>1.2555350553505533</v>
      </c>
      <c r="AA12" s="149">
        <f>Input!AA$43</f>
        <v>1.2372727272727273</v>
      </c>
      <c r="AB12" s="149">
        <f>Input!AB$43</f>
        <v>1.2140945584299732</v>
      </c>
      <c r="AC12" s="149">
        <f>Input!AC$43</f>
        <v>1.1928133216476775</v>
      </c>
      <c r="AD12" s="149">
        <f>Input!AD$43</f>
        <v>1.1712564543889845</v>
      </c>
      <c r="AE12" s="181">
        <f>Input!AE$43</f>
        <v>1.1612627986348123</v>
      </c>
      <c r="AF12" s="149">
        <f>Input!AF$43</f>
        <v>1.1220115416323166</v>
      </c>
      <c r="AG12" s="149">
        <f>Input!AG$43</f>
        <v>1.0405198776758409</v>
      </c>
      <c r="AH12" s="149">
        <f>Input!AH$43</f>
        <v>1</v>
      </c>
      <c r="AI12" s="203">
        <f>Input!AI$43</f>
        <v>0.9780907668231611</v>
      </c>
      <c r="AJ12" s="181">
        <f>Input!AJ$43</f>
        <v>0.95666154814471949</v>
      </c>
      <c r="AK12" s="149">
        <f>Input!AK$43</f>
        <v>0.9357018272151012</v>
      </c>
      <c r="AL12" s="149">
        <f>Input!AL$43</f>
        <v>0.91520131769865154</v>
      </c>
      <c r="AM12" s="149">
        <f>Input!AM$43</f>
        <v>0.89514995862544167</v>
      </c>
      <c r="AN12" s="203">
        <f>Input!AN$43</f>
        <v>0.87553790945367915</v>
      </c>
    </row>
    <row r="13" spans="1:40" s="33" customFormat="1" ht="12.75" outlineLevel="1">
      <c r="A13" s="521">
        <f>ROW()</f>
        <v>13</v>
      </c>
      <c r="B13" s="35"/>
      <c r="C13" s="756"/>
      <c r="D13" s="33" t="str">
        <f>"Inflation Factor (convert " &amp;Input!$G$43&amp; " $ to nominal $)"</f>
        <v>Inflation Factor (convert 31/12/2023 $ to nominal $)</v>
      </c>
      <c r="F13" s="40"/>
      <c r="I13" s="149">
        <f>Input!I$44</f>
        <v>0.50747054060614749</v>
      </c>
      <c r="J13" s="181">
        <f>Input!J$44</f>
        <v>0.53691282821585162</v>
      </c>
      <c r="K13" s="149">
        <f>Input!K$44</f>
        <v>0.55367857532693299</v>
      </c>
      <c r="L13" s="149">
        <f>Input!L$44</f>
        <v>0.57044432243801446</v>
      </c>
      <c r="M13" s="149">
        <f>Input!M$44</f>
        <v>0.58393870425912886</v>
      </c>
      <c r="N13" s="203">
        <f>Input!N$44</f>
        <v>0.59906876872522663</v>
      </c>
      <c r="O13" s="181">
        <f>Input!O$44</f>
        <v>0.61583451583630811</v>
      </c>
      <c r="P13" s="149">
        <f>Input!P$44</f>
        <v>0.63587162823735655</v>
      </c>
      <c r="Q13" s="149">
        <f>Input!Q$44</f>
        <v>0.65468197865466737</v>
      </c>
      <c r="R13" s="149">
        <f>Input!R$44</f>
        <v>0.67880829766817474</v>
      </c>
      <c r="S13" s="149">
        <f>Input!S$44</f>
        <v>0.69312052081178088</v>
      </c>
      <c r="T13" s="181">
        <f>Input!T$44</f>
        <v>0.70375245800417385</v>
      </c>
      <c r="U13" s="149">
        <f>Input!U$44</f>
        <v>0.72910553900141906</v>
      </c>
      <c r="V13" s="149">
        <f>Input!V$44</f>
        <v>0.73769287288758267</v>
      </c>
      <c r="W13" s="149">
        <f>Input!W$44</f>
        <v>0.75532696546656874</v>
      </c>
      <c r="X13" s="149">
        <f>Input!X$44</f>
        <v>0.77810433504775911</v>
      </c>
      <c r="Y13" s="181">
        <f>Input!Y$44</f>
        <v>0.78324761204996329</v>
      </c>
      <c r="Z13" s="149">
        <f>Input!Z$44</f>
        <v>0.79647318148420287</v>
      </c>
      <c r="AA13" s="149">
        <f>Input!AA$44</f>
        <v>0.80822924320352685</v>
      </c>
      <c r="AB13" s="149">
        <f>Input!AB$44</f>
        <v>0.82365907421013962</v>
      </c>
      <c r="AC13" s="149">
        <f>Input!AC$44</f>
        <v>0.83835415135929459</v>
      </c>
      <c r="AD13" s="149">
        <f>Input!AD$44</f>
        <v>0.85378398236590747</v>
      </c>
      <c r="AE13" s="181">
        <f>Input!AE$44</f>
        <v>0.86113152094048495</v>
      </c>
      <c r="AF13" s="149">
        <f>Input!AF$44</f>
        <v>0.89125642909625269</v>
      </c>
      <c r="AG13" s="149">
        <f>Input!AG$44</f>
        <v>0.96105804555473928</v>
      </c>
      <c r="AH13" s="149">
        <f>Input!AH$44</f>
        <v>1</v>
      </c>
      <c r="AI13" s="203">
        <f>Input!AI$44</f>
        <v>1.0224000000000002</v>
      </c>
      <c r="AJ13" s="181">
        <f>Input!AJ$44</f>
        <v>1.0453017600000001</v>
      </c>
      <c r="AK13" s="149">
        <f>Input!AK$44</f>
        <v>1.068716519424</v>
      </c>
      <c r="AL13" s="149">
        <f>Input!AL$44</f>
        <v>1.0926557694590975</v>
      </c>
      <c r="AM13" s="149">
        <f>Input!AM$44</f>
        <v>1.1171312586949813</v>
      </c>
      <c r="AN13" s="203">
        <f>Input!AN$44</f>
        <v>1.1421549988897488</v>
      </c>
    </row>
    <row r="14" spans="1:40">
      <c r="A14" s="732" t="s">
        <v>686</v>
      </c>
      <c r="B14" s="733"/>
      <c r="C14" s="881"/>
      <c r="D14" s="733"/>
      <c r="E14" s="733"/>
      <c r="F14" s="733"/>
      <c r="G14" s="733"/>
      <c r="H14" s="733"/>
      <c r="I14" s="730"/>
      <c r="J14" s="729"/>
      <c r="K14" s="730"/>
      <c r="L14" s="730"/>
      <c r="M14" s="730"/>
      <c r="N14" s="731"/>
      <c r="O14" s="730"/>
      <c r="P14" s="730"/>
      <c r="Q14" s="730"/>
      <c r="R14" s="730"/>
      <c r="S14" s="730"/>
      <c r="T14" s="729"/>
      <c r="U14" s="730"/>
      <c r="V14" s="730"/>
      <c r="W14" s="730"/>
      <c r="X14" s="730"/>
      <c r="Y14" s="729"/>
      <c r="Z14" s="730"/>
      <c r="AA14" s="730"/>
      <c r="AB14" s="730"/>
      <c r="AC14" s="730"/>
      <c r="AD14" s="730"/>
      <c r="AE14" s="729"/>
      <c r="AF14" s="730"/>
      <c r="AG14" s="730"/>
      <c r="AH14" s="730"/>
      <c r="AI14" s="731"/>
      <c r="AJ14" s="729"/>
      <c r="AK14" s="730"/>
      <c r="AL14" s="730"/>
      <c r="AM14" s="730"/>
      <c r="AN14" s="731"/>
    </row>
    <row r="15" spans="1:40" outlineLevel="1">
      <c r="A15" s="882">
        <f>ROW()</f>
        <v>15</v>
      </c>
      <c r="B15" s="453"/>
      <c r="C15" s="761"/>
      <c r="D15" s="452" t="s">
        <v>23</v>
      </c>
      <c r="E15" s="454"/>
      <c r="F15" s="454"/>
      <c r="G15" s="454"/>
      <c r="H15" s="448"/>
      <c r="I15" s="448"/>
      <c r="J15" s="1157">
        <f>J27</f>
        <v>308.34507599</v>
      </c>
      <c r="K15" s="448">
        <f t="shared" ref="K15:N15" si="9">J24</f>
        <v>312.75507427032011</v>
      </c>
      <c r="L15" s="26">
        <f t="shared" si="9"/>
        <v>313.32204254669034</v>
      </c>
      <c r="M15" s="26">
        <f t="shared" si="9"/>
        <v>319.9896642230662</v>
      </c>
      <c r="N15" s="311">
        <f t="shared" si="9"/>
        <v>328.86687907536509</v>
      </c>
      <c r="O15" s="27">
        <f>N24</f>
        <v>340.89748002848563</v>
      </c>
      <c r="P15" s="27">
        <f t="shared" ref="P15:X15" si="10">O24</f>
        <v>341.14917735984494</v>
      </c>
      <c r="Q15" s="27">
        <f t="shared" si="10"/>
        <v>346.42373451103401</v>
      </c>
      <c r="R15" s="27">
        <f t="shared" si="10"/>
        <v>353.42662966680217</v>
      </c>
      <c r="S15" s="27">
        <f t="shared" si="10"/>
        <v>361.6937549437144</v>
      </c>
      <c r="T15" s="326">
        <f>S24</f>
        <v>377.66965682746724</v>
      </c>
      <c r="U15" s="27">
        <f>T24</f>
        <v>390.82829744657357</v>
      </c>
      <c r="V15" s="27">
        <f t="shared" si="10"/>
        <v>397.68231204186321</v>
      </c>
      <c r="W15" s="27">
        <f t="shared" si="10"/>
        <v>399.39975088024619</v>
      </c>
      <c r="X15" s="27">
        <f t="shared" si="10"/>
        <v>438.96582757457224</v>
      </c>
      <c r="Y15" s="326">
        <f t="shared" ref="Y15:AD15" si="11">X24</f>
        <v>467.16880399918512</v>
      </c>
      <c r="Z15" s="27">
        <f t="shared" si="11"/>
        <v>483.18646923166619</v>
      </c>
      <c r="AA15" s="27">
        <f t="shared" si="11"/>
        <v>503.44191616908063</v>
      </c>
      <c r="AB15" s="27">
        <f t="shared" si="11"/>
        <v>531.16651268814451</v>
      </c>
      <c r="AC15" s="27">
        <f t="shared" si="11"/>
        <v>559.88381089433369</v>
      </c>
      <c r="AD15" s="27">
        <f t="shared" si="11"/>
        <v>591.11185473672106</v>
      </c>
      <c r="AE15" s="326">
        <f t="shared" ref="AE15" si="12">AD24</f>
        <v>603.3190708657869</v>
      </c>
      <c r="AF15" s="27">
        <f t="shared" ref="AF15" si="13">AE24</f>
        <v>606.61314014223728</v>
      </c>
      <c r="AG15" s="27">
        <f t="shared" ref="AG15" si="14">AF24</f>
        <v>620.9421006823585</v>
      </c>
      <c r="AH15" s="27">
        <f t="shared" ref="AH15" si="15">AG24</f>
        <v>640.96820506622282</v>
      </c>
      <c r="AI15" s="313">
        <f t="shared" ref="AI15" si="16">AH24</f>
        <v>659.33158762395954</v>
      </c>
      <c r="AJ15" s="326">
        <f t="shared" ref="AJ15" si="17">AI24</f>
        <v>673.30164141897728</v>
      </c>
      <c r="AK15" s="27">
        <f t="shared" ref="AK15" si="18">AJ24</f>
        <v>711.35708054672682</v>
      </c>
      <c r="AL15" s="27">
        <f t="shared" ref="AL15" si="19">AK24</f>
        <v>759.02489456230717</v>
      </c>
      <c r="AM15" s="27">
        <f t="shared" ref="AM15" si="20">AL24</f>
        <v>785.68837492781927</v>
      </c>
      <c r="AN15" s="313">
        <f t="shared" ref="AN15" si="21">AM24</f>
        <v>806.61440937605255</v>
      </c>
    </row>
    <row r="16" spans="1:40" outlineLevel="1">
      <c r="A16" s="882">
        <f>ROW()</f>
        <v>16</v>
      </c>
      <c r="B16" s="453"/>
      <c r="C16" s="761"/>
      <c r="D16" s="458" t="s">
        <v>580</v>
      </c>
      <c r="E16" s="454"/>
      <c r="F16" s="454"/>
      <c r="G16" s="454"/>
      <c r="H16" s="448"/>
      <c r="I16" s="448"/>
      <c r="J16" s="1157"/>
      <c r="K16" s="448"/>
      <c r="L16" s="26"/>
      <c r="M16" s="26"/>
      <c r="N16" s="311"/>
      <c r="O16" s="27"/>
      <c r="P16" s="27"/>
      <c r="Q16" s="27"/>
      <c r="R16" s="27"/>
      <c r="S16" s="27"/>
      <c r="T16" s="326"/>
      <c r="U16" s="27"/>
      <c r="V16" s="27"/>
      <c r="W16" s="27"/>
      <c r="X16" s="27"/>
      <c r="Y16" s="326"/>
      <c r="Z16" s="27"/>
      <c r="AA16" s="27"/>
      <c r="AB16" s="27"/>
      <c r="AC16" s="27"/>
      <c r="AD16" s="27"/>
      <c r="AE16" s="326"/>
      <c r="AF16" s="27"/>
      <c r="AG16" s="27"/>
      <c r="AH16" s="27"/>
      <c r="AI16" s="313"/>
      <c r="AJ16" s="326"/>
      <c r="AK16" s="27"/>
      <c r="AL16" s="27"/>
      <c r="AM16" s="27"/>
      <c r="AN16" s="313"/>
    </row>
    <row r="17" spans="1:40" outlineLevel="1">
      <c r="A17" s="882">
        <f>ROW()</f>
        <v>17</v>
      </c>
      <c r="B17" s="453"/>
      <c r="C17" s="761"/>
      <c r="D17" s="4" t="s">
        <v>59</v>
      </c>
      <c r="E17" s="454"/>
      <c r="F17" s="454"/>
      <c r="G17" s="454"/>
      <c r="H17" s="448"/>
      <c r="I17" s="448"/>
      <c r="J17" s="464">
        <f t="shared" ref="J17:N17" si="22">J47</f>
        <v>12.557989915784887</v>
      </c>
      <c r="K17" s="448">
        <f t="shared" si="22"/>
        <v>17.768426465171441</v>
      </c>
      <c r="L17" s="26">
        <f t="shared" si="22"/>
        <v>24.779864509867394</v>
      </c>
      <c r="M17" s="26">
        <f t="shared" si="22"/>
        <v>28.193717012738855</v>
      </c>
      <c r="N17" s="311">
        <f t="shared" si="22"/>
        <v>33.51986673365581</v>
      </c>
      <c r="O17" s="27">
        <f>O47</f>
        <v>24.458767147199996</v>
      </c>
      <c r="P17" s="27">
        <f t="shared" ref="P17:X17" si="23">P47</f>
        <v>30.42817248459999</v>
      </c>
      <c r="Q17" s="27">
        <f t="shared" si="23"/>
        <v>32.925599923391161</v>
      </c>
      <c r="R17" s="27">
        <f t="shared" si="23"/>
        <v>34.774588731742966</v>
      </c>
      <c r="S17" s="27">
        <f t="shared" si="23"/>
        <v>42.433659726435721</v>
      </c>
      <c r="T17" s="326">
        <f t="shared" si="23"/>
        <v>25.045259285475751</v>
      </c>
      <c r="U17" s="27">
        <f t="shared" si="23"/>
        <v>38.809177634956399</v>
      </c>
      <c r="V17" s="27">
        <f t="shared" si="23"/>
        <v>36.703756873852505</v>
      </c>
      <c r="W17" s="27">
        <f t="shared" si="23"/>
        <v>76.971122147581582</v>
      </c>
      <c r="X17" s="27">
        <f t="shared" si="23"/>
        <v>70.29095402670653</v>
      </c>
      <c r="Y17" s="326">
        <f t="shared" ref="Y17:AD17" si="24">Y47</f>
        <v>39.073846875386899</v>
      </c>
      <c r="Z17" s="27">
        <f t="shared" si="24"/>
        <v>69.041230983596378</v>
      </c>
      <c r="AA17" s="27">
        <f t="shared" si="24"/>
        <v>80.119675565371622</v>
      </c>
      <c r="AB17" s="27">
        <f t="shared" si="24"/>
        <v>81.653024206806251</v>
      </c>
      <c r="AC17" s="27">
        <f t="shared" si="24"/>
        <v>84.408831134649205</v>
      </c>
      <c r="AD17" s="27">
        <f t="shared" si="24"/>
        <v>70.042760243981562</v>
      </c>
      <c r="AE17" s="326">
        <f t="shared" ref="AE17:AI17" si="25">AE47</f>
        <v>61.586580744953373</v>
      </c>
      <c r="AF17" s="27">
        <f t="shared" si="25"/>
        <v>74.513854395466041</v>
      </c>
      <c r="AG17" s="27">
        <f t="shared" si="25"/>
        <v>80.815907987315882</v>
      </c>
      <c r="AH17" s="27">
        <f t="shared" si="25"/>
        <v>81.471243384746899</v>
      </c>
      <c r="AI17" s="313">
        <f t="shared" si="25"/>
        <v>79.864182778459849</v>
      </c>
      <c r="AJ17" s="326">
        <f t="shared" ref="AJ17:AN17" si="26">AJ47</f>
        <v>106.49721861408572</v>
      </c>
      <c r="AK17" s="27">
        <f t="shared" si="26"/>
        <v>122.55670721957334</v>
      </c>
      <c r="AL17" s="27">
        <f t="shared" si="26"/>
        <v>108.6694793475545</v>
      </c>
      <c r="AM17" s="27">
        <f t="shared" si="26"/>
        <v>106.14214425043862</v>
      </c>
      <c r="AN17" s="313">
        <f t="shared" si="26"/>
        <v>106.74723936931407</v>
      </c>
    </row>
    <row r="18" spans="1:40" outlineLevel="1">
      <c r="A18" s="882">
        <f>ROW()</f>
        <v>18</v>
      </c>
      <c r="B18" s="453"/>
      <c r="C18" s="761"/>
      <c r="D18" s="4" t="s">
        <v>336</v>
      </c>
      <c r="E18" s="454"/>
      <c r="F18" s="454"/>
      <c r="G18" s="454"/>
      <c r="H18" s="448"/>
      <c r="I18" s="448"/>
      <c r="J18" s="464"/>
      <c r="K18" s="448"/>
      <c r="L18" s="26"/>
      <c r="M18" s="26"/>
      <c r="N18" s="311"/>
      <c r="O18" s="27"/>
      <c r="P18" s="27"/>
      <c r="Q18" s="27"/>
      <c r="R18" s="27"/>
      <c r="S18" s="27">
        <f>S38</f>
        <v>0.57982299999999998</v>
      </c>
      <c r="T18" s="326"/>
      <c r="U18" s="27"/>
      <c r="V18" s="27"/>
      <c r="W18" s="27"/>
      <c r="X18" s="27"/>
      <c r="Y18" s="326"/>
      <c r="Z18" s="27"/>
      <c r="AA18" s="27"/>
      <c r="AB18" s="27"/>
      <c r="AC18" s="27"/>
      <c r="AD18" s="27"/>
      <c r="AE18" s="326"/>
      <c r="AF18" s="27"/>
      <c r="AG18" s="27"/>
      <c r="AH18" s="27"/>
      <c r="AI18" s="313"/>
      <c r="AJ18" s="326"/>
      <c r="AK18" s="27"/>
      <c r="AL18" s="27"/>
      <c r="AM18" s="27"/>
      <c r="AN18" s="313"/>
    </row>
    <row r="19" spans="1:40" outlineLevel="1">
      <c r="A19" s="882">
        <f>ROW()</f>
        <v>19</v>
      </c>
      <c r="B19" s="453"/>
      <c r="C19" s="761"/>
      <c r="D19" s="4" t="s">
        <v>337</v>
      </c>
      <c r="E19" s="454"/>
      <c r="F19" s="454"/>
      <c r="G19" s="454"/>
      <c r="H19" s="448"/>
      <c r="I19" s="448"/>
      <c r="J19" s="464"/>
      <c r="K19" s="448"/>
      <c r="L19" s="26"/>
      <c r="M19" s="26"/>
      <c r="N19" s="311"/>
      <c r="O19" s="27"/>
      <c r="P19" s="27"/>
      <c r="Q19" s="27"/>
      <c r="R19" s="27"/>
      <c r="S19" s="27"/>
      <c r="T19" s="326">
        <f>T44</f>
        <v>3.0017562767640142</v>
      </c>
      <c r="U19" s="27"/>
      <c r="V19" s="27"/>
      <c r="W19" s="27"/>
      <c r="X19" s="27"/>
      <c r="Y19" s="326"/>
      <c r="Z19" s="27"/>
      <c r="AA19" s="27"/>
      <c r="AB19" s="27"/>
      <c r="AC19" s="27"/>
      <c r="AD19" s="27"/>
      <c r="AE19" s="326"/>
      <c r="AF19" s="27"/>
      <c r="AG19" s="27"/>
      <c r="AH19" s="27"/>
      <c r="AI19" s="313"/>
      <c r="AJ19" s="326"/>
      <c r="AK19" s="27"/>
      <c r="AL19" s="27"/>
      <c r="AM19" s="27"/>
      <c r="AN19" s="313"/>
    </row>
    <row r="20" spans="1:40" outlineLevel="1">
      <c r="A20" s="882">
        <f>ROW()</f>
        <v>20</v>
      </c>
      <c r="B20" s="453"/>
      <c r="C20" s="761"/>
      <c r="D20" s="452" t="s">
        <v>60</v>
      </c>
      <c r="E20" s="454"/>
      <c r="F20" s="454"/>
      <c r="G20" s="454"/>
      <c r="H20" s="448"/>
      <c r="I20" s="448"/>
      <c r="J20" s="464">
        <f t="shared" ref="J20:AI20" si="27">J29+J36+J42+J49</f>
        <v>0</v>
      </c>
      <c r="K20" s="448">
        <f t="shared" si="27"/>
        <v>0</v>
      </c>
      <c r="L20" s="26">
        <f t="shared" si="27"/>
        <v>0</v>
      </c>
      <c r="M20" s="26">
        <f t="shared" si="27"/>
        <v>0</v>
      </c>
      <c r="N20" s="311">
        <f t="shared" si="27"/>
        <v>0</v>
      </c>
      <c r="O20" s="27">
        <f t="shared" si="27"/>
        <v>0</v>
      </c>
      <c r="P20" s="27">
        <f t="shared" si="27"/>
        <v>0</v>
      </c>
      <c r="Q20" s="27">
        <f t="shared" si="27"/>
        <v>0</v>
      </c>
      <c r="R20" s="27">
        <f t="shared" si="27"/>
        <v>0</v>
      </c>
      <c r="S20" s="27">
        <f t="shared" si="27"/>
        <v>0</v>
      </c>
      <c r="T20" s="326">
        <f t="shared" si="27"/>
        <v>0</v>
      </c>
      <c r="U20" s="27">
        <f t="shared" si="27"/>
        <v>0</v>
      </c>
      <c r="V20" s="27">
        <f t="shared" si="27"/>
        <v>0</v>
      </c>
      <c r="W20" s="27">
        <f t="shared" si="27"/>
        <v>0</v>
      </c>
      <c r="X20" s="27">
        <f t="shared" si="27"/>
        <v>0</v>
      </c>
      <c r="Y20" s="326">
        <f t="shared" si="27"/>
        <v>-3.8989631487772181E-2</v>
      </c>
      <c r="Z20" s="27">
        <f t="shared" si="27"/>
        <v>-1.452147058496381E-2</v>
      </c>
      <c r="AA20" s="27">
        <f t="shared" si="27"/>
        <v>-0.19328173536334287</v>
      </c>
      <c r="AB20" s="27">
        <f t="shared" si="27"/>
        <v>-0.20618183000000004</v>
      </c>
      <c r="AC20" s="27">
        <f t="shared" si="27"/>
        <v>-0.50957720786019445</v>
      </c>
      <c r="AD20" s="27">
        <f t="shared" si="27"/>
        <v>-0.88183915000000013</v>
      </c>
      <c r="AE20" s="326">
        <f t="shared" si="27"/>
        <v>-0.59077609999999992</v>
      </c>
      <c r="AF20" s="27">
        <f t="shared" si="27"/>
        <v>-0.50422699000000004</v>
      </c>
      <c r="AG20" s="27">
        <f t="shared" si="27"/>
        <v>-0.40967042999999997</v>
      </c>
      <c r="AH20" s="27">
        <f t="shared" si="27"/>
        <v>-0.32805066000000005</v>
      </c>
      <c r="AI20" s="313">
        <f t="shared" si="27"/>
        <v>0</v>
      </c>
      <c r="AJ20" s="326">
        <f t="shared" ref="AJ20:AN20" si="28">AJ29+AJ36+AJ42+AJ49</f>
        <v>0</v>
      </c>
      <c r="AK20" s="27">
        <f t="shared" si="28"/>
        <v>0</v>
      </c>
      <c r="AL20" s="27">
        <f t="shared" si="28"/>
        <v>0</v>
      </c>
      <c r="AM20" s="27">
        <f t="shared" si="28"/>
        <v>0</v>
      </c>
      <c r="AN20" s="313">
        <f t="shared" si="28"/>
        <v>0</v>
      </c>
    </row>
    <row r="21" spans="1:40" outlineLevel="1">
      <c r="A21" s="882">
        <f>ROW()</f>
        <v>21</v>
      </c>
      <c r="B21" s="453"/>
      <c r="C21" s="761"/>
      <c r="D21" s="452" t="s">
        <v>596</v>
      </c>
      <c r="E21" s="454"/>
      <c r="F21" s="454"/>
      <c r="G21" s="454"/>
      <c r="H21" s="448"/>
      <c r="I21" s="448"/>
      <c r="J21" s="464">
        <f t="shared" ref="J21:AI21" si="29">J30+J37+J43+J48</f>
        <v>-8.1479916354647877</v>
      </c>
      <c r="K21" s="448">
        <f t="shared" si="29"/>
        <v>-17.201458188801226</v>
      </c>
      <c r="L21" s="26">
        <f t="shared" si="29"/>
        <v>-18.112242833491496</v>
      </c>
      <c r="M21" s="26">
        <f t="shared" si="29"/>
        <v>-19.31650216043996</v>
      </c>
      <c r="N21" s="311">
        <f t="shared" si="29"/>
        <v>-21.489265780535266</v>
      </c>
      <c r="O21" s="27">
        <f t="shared" si="29"/>
        <v>-24.207069815840654</v>
      </c>
      <c r="P21" s="27">
        <f t="shared" si="29"/>
        <v>-25.153615333410947</v>
      </c>
      <c r="Q21" s="27">
        <f t="shared" si="29"/>
        <v>-25.922704767622999</v>
      </c>
      <c r="R21" s="27">
        <f t="shared" si="29"/>
        <v>-26.507463454830777</v>
      </c>
      <c r="S21" s="27">
        <f t="shared" si="29"/>
        <v>-27.037580842682861</v>
      </c>
      <c r="T21" s="326">
        <f t="shared" si="29"/>
        <v>-14.888374943133439</v>
      </c>
      <c r="U21" s="27">
        <f t="shared" si="29"/>
        <v>-31.955163039666708</v>
      </c>
      <c r="V21" s="27">
        <f t="shared" si="29"/>
        <v>-34.986318035469559</v>
      </c>
      <c r="W21" s="27">
        <f t="shared" si="29"/>
        <v>-37.405045453255525</v>
      </c>
      <c r="X21" s="27">
        <f t="shared" si="29"/>
        <v>-42.08797760209363</v>
      </c>
      <c r="Y21" s="326">
        <f t="shared" si="29"/>
        <v>-23.017192011418057</v>
      </c>
      <c r="Z21" s="27">
        <f t="shared" si="29"/>
        <v>-48.771262575596865</v>
      </c>
      <c r="AA21" s="27">
        <f t="shared" si="29"/>
        <v>-52.201797310944315</v>
      </c>
      <c r="AB21" s="27">
        <f t="shared" si="29"/>
        <v>-52.729544170617025</v>
      </c>
      <c r="AC21" s="27">
        <f t="shared" si="29"/>
        <v>-52.671210084401636</v>
      </c>
      <c r="AD21" s="27">
        <f t="shared" si="29"/>
        <v>-56.95370496491563</v>
      </c>
      <c r="AE21" s="326">
        <f t="shared" si="29"/>
        <v>-57.701735368503002</v>
      </c>
      <c r="AF21" s="27">
        <f t="shared" si="29"/>
        <v>-59.680666865344826</v>
      </c>
      <c r="AG21" s="27">
        <f t="shared" si="29"/>
        <v>-60.380133173451512</v>
      </c>
      <c r="AH21" s="27">
        <f t="shared" si="29"/>
        <v>-62.779810167010183</v>
      </c>
      <c r="AI21" s="313">
        <f t="shared" si="29"/>
        <v>-65.894128983442059</v>
      </c>
      <c r="AJ21" s="326">
        <f t="shared" ref="AJ21:AN21" si="30">AJ30+AJ37+AJ43+AJ48</f>
        <v>-68.441779486336117</v>
      </c>
      <c r="AK21" s="27">
        <f t="shared" si="30"/>
        <v>-74.888893203993035</v>
      </c>
      <c r="AL21" s="27">
        <f t="shared" si="30"/>
        <v>-82.005998982042414</v>
      </c>
      <c r="AM21" s="27">
        <f t="shared" si="30"/>
        <v>-85.216109802205324</v>
      </c>
      <c r="AN21" s="313">
        <f t="shared" si="30"/>
        <v>-87.076044113285533</v>
      </c>
    </row>
    <row r="22" spans="1:40" outlineLevel="1">
      <c r="A22" s="882">
        <f>ROW()</f>
        <v>22</v>
      </c>
      <c r="B22" s="453"/>
      <c r="C22" s="761"/>
      <c r="E22" s="454"/>
      <c r="F22" s="454"/>
      <c r="G22" s="454"/>
      <c r="H22" s="448"/>
      <c r="I22" s="448"/>
      <c r="J22" s="464"/>
      <c r="K22" s="448"/>
      <c r="L22" s="26"/>
      <c r="M22" s="26"/>
      <c r="N22" s="311"/>
      <c r="O22" s="27"/>
      <c r="P22" s="27"/>
      <c r="Q22" s="27"/>
      <c r="R22" s="27"/>
      <c r="S22" s="27"/>
      <c r="T22" s="326"/>
      <c r="U22" s="27"/>
      <c r="V22" s="27"/>
      <c r="W22" s="27"/>
      <c r="X22" s="27"/>
      <c r="Y22" s="326"/>
      <c r="Z22" s="27"/>
      <c r="AA22" s="27"/>
      <c r="AB22" s="27"/>
      <c r="AC22" s="27"/>
      <c r="AD22" s="27"/>
      <c r="AE22" s="326"/>
      <c r="AF22" s="27"/>
      <c r="AG22" s="27"/>
      <c r="AH22" s="27"/>
      <c r="AI22" s="313"/>
      <c r="AJ22" s="326"/>
      <c r="AK22" s="27"/>
      <c r="AL22" s="27"/>
      <c r="AM22" s="27"/>
      <c r="AN22" s="313"/>
    </row>
    <row r="23" spans="1:40" outlineLevel="1">
      <c r="A23" s="882">
        <f>ROW()</f>
        <v>23</v>
      </c>
      <c r="B23" s="453"/>
      <c r="C23" s="761"/>
      <c r="D23" s="28" t="s">
        <v>68</v>
      </c>
      <c r="E23" s="455"/>
      <c r="F23" s="455"/>
      <c r="G23" s="455"/>
      <c r="H23" s="450"/>
      <c r="I23" s="450"/>
      <c r="J23" s="474">
        <f t="shared" ref="J23:M23" si="31">J197</f>
        <v>0</v>
      </c>
      <c r="K23" s="450">
        <f t="shared" si="31"/>
        <v>0</v>
      </c>
      <c r="L23" s="29">
        <f t="shared" si="31"/>
        <v>0</v>
      </c>
      <c r="M23" s="29">
        <f t="shared" si="31"/>
        <v>0</v>
      </c>
      <c r="N23" s="312">
        <f>N197</f>
        <v>0</v>
      </c>
      <c r="O23" s="30">
        <f t="shared" ref="O23:X23" si="32">O197</f>
        <v>0</v>
      </c>
      <c r="P23" s="30">
        <f t="shared" si="32"/>
        <v>0</v>
      </c>
      <c r="Q23" s="30">
        <f t="shared" si="32"/>
        <v>0</v>
      </c>
      <c r="R23" s="30">
        <f t="shared" si="32"/>
        <v>0</v>
      </c>
      <c r="S23" s="30">
        <f t="shared" si="32"/>
        <v>0</v>
      </c>
      <c r="T23" s="327">
        <f t="shared" si="32"/>
        <v>0</v>
      </c>
      <c r="U23" s="30">
        <f t="shared" si="32"/>
        <v>0</v>
      </c>
      <c r="V23" s="30">
        <f t="shared" si="32"/>
        <v>0</v>
      </c>
      <c r="W23" s="30">
        <f t="shared" si="32"/>
        <v>0</v>
      </c>
      <c r="X23" s="30">
        <f t="shared" si="32"/>
        <v>0</v>
      </c>
      <c r="Y23" s="327"/>
      <c r="Z23" s="30"/>
      <c r="AA23" s="30"/>
      <c r="AB23" s="30"/>
      <c r="AC23" s="30"/>
      <c r="AD23" s="30"/>
      <c r="AE23" s="327"/>
      <c r="AF23" s="30"/>
      <c r="AG23" s="30"/>
      <c r="AH23" s="30"/>
      <c r="AI23" s="319"/>
      <c r="AJ23" s="327"/>
      <c r="AK23" s="30"/>
      <c r="AL23" s="30"/>
      <c r="AM23" s="30"/>
      <c r="AN23" s="319"/>
    </row>
    <row r="24" spans="1:40" outlineLevel="1">
      <c r="A24" s="882">
        <f>ROW()</f>
        <v>24</v>
      </c>
      <c r="B24" s="453"/>
      <c r="C24" s="761"/>
      <c r="D24" s="452" t="s">
        <v>25</v>
      </c>
      <c r="E24" s="454"/>
      <c r="F24" s="454"/>
      <c r="G24" s="454"/>
      <c r="H24" s="448"/>
      <c r="I24" s="313">
        <f>I32+I52</f>
        <v>0</v>
      </c>
      <c r="J24" s="464">
        <f t="shared" ref="J24:AI24" si="33">SUM(J15:J23)</f>
        <v>312.75507427032011</v>
      </c>
      <c r="K24" s="448">
        <f t="shared" si="33"/>
        <v>313.32204254669034</v>
      </c>
      <c r="L24" s="26">
        <f t="shared" si="33"/>
        <v>319.9896642230662</v>
      </c>
      <c r="M24" s="26">
        <f t="shared" si="33"/>
        <v>328.86687907536509</v>
      </c>
      <c r="N24" s="313">
        <f t="shared" si="33"/>
        <v>340.89748002848563</v>
      </c>
      <c r="O24" s="27">
        <f t="shared" si="33"/>
        <v>341.14917735984494</v>
      </c>
      <c r="P24" s="27">
        <f t="shared" si="33"/>
        <v>346.42373451103401</v>
      </c>
      <c r="Q24" s="27">
        <f t="shared" si="33"/>
        <v>353.42662966680217</v>
      </c>
      <c r="R24" s="27">
        <f t="shared" si="33"/>
        <v>361.6937549437144</v>
      </c>
      <c r="S24" s="27">
        <f t="shared" si="33"/>
        <v>377.66965682746724</v>
      </c>
      <c r="T24" s="326">
        <f t="shared" si="33"/>
        <v>390.82829744657357</v>
      </c>
      <c r="U24" s="27">
        <f t="shared" si="33"/>
        <v>397.68231204186321</v>
      </c>
      <c r="V24" s="27">
        <f t="shared" si="33"/>
        <v>399.39975088024619</v>
      </c>
      <c r="W24" s="27">
        <f t="shared" si="33"/>
        <v>438.96582757457224</v>
      </c>
      <c r="X24" s="27">
        <f t="shared" si="33"/>
        <v>467.16880399918512</v>
      </c>
      <c r="Y24" s="326">
        <f t="shared" si="33"/>
        <v>483.18646923166619</v>
      </c>
      <c r="Z24" s="27">
        <f t="shared" si="33"/>
        <v>503.44191616908063</v>
      </c>
      <c r="AA24" s="27">
        <f t="shared" si="33"/>
        <v>531.16651268814451</v>
      </c>
      <c r="AB24" s="27">
        <f t="shared" si="33"/>
        <v>559.88381089433369</v>
      </c>
      <c r="AC24" s="27">
        <f t="shared" si="33"/>
        <v>591.11185473672106</v>
      </c>
      <c r="AD24" s="27">
        <f t="shared" si="33"/>
        <v>603.3190708657869</v>
      </c>
      <c r="AE24" s="326">
        <f t="shared" si="33"/>
        <v>606.61314014223728</v>
      </c>
      <c r="AF24" s="27">
        <f t="shared" si="33"/>
        <v>620.9421006823585</v>
      </c>
      <c r="AG24" s="27">
        <f t="shared" si="33"/>
        <v>640.96820506622282</v>
      </c>
      <c r="AH24" s="27">
        <f t="shared" si="33"/>
        <v>659.33158762395954</v>
      </c>
      <c r="AI24" s="313">
        <f t="shared" si="33"/>
        <v>673.30164141897728</v>
      </c>
      <c r="AJ24" s="326">
        <f t="shared" ref="AJ24:AN24" si="34">SUM(AJ15:AJ23)</f>
        <v>711.35708054672682</v>
      </c>
      <c r="AK24" s="27">
        <f t="shared" si="34"/>
        <v>759.02489456230717</v>
      </c>
      <c r="AL24" s="27">
        <f t="shared" si="34"/>
        <v>785.68837492781927</v>
      </c>
      <c r="AM24" s="27">
        <f t="shared" si="34"/>
        <v>806.61440937605255</v>
      </c>
      <c r="AN24" s="313">
        <f t="shared" si="34"/>
        <v>826.28560463208112</v>
      </c>
    </row>
    <row r="25" spans="1:40">
      <c r="A25" s="732" t="s">
        <v>581</v>
      </c>
      <c r="B25" s="733"/>
      <c r="C25" s="881"/>
      <c r="D25" s="733"/>
      <c r="E25" s="733"/>
      <c r="F25" s="733"/>
      <c r="G25" s="733"/>
      <c r="H25" s="733"/>
      <c r="I25" s="733"/>
      <c r="J25" s="732"/>
      <c r="K25" s="733"/>
      <c r="L25" s="733"/>
      <c r="M25" s="733"/>
      <c r="N25" s="731"/>
      <c r="O25" s="730"/>
      <c r="P25" s="730"/>
      <c r="Q25" s="730"/>
      <c r="R25" s="730"/>
      <c r="S25" s="730"/>
      <c r="T25" s="729"/>
      <c r="U25" s="730"/>
      <c r="V25" s="730"/>
      <c r="W25" s="730"/>
      <c r="X25" s="730"/>
      <c r="Y25" s="729"/>
      <c r="Z25" s="730"/>
      <c r="AA25" s="730"/>
      <c r="AB25" s="730"/>
      <c r="AC25" s="730"/>
      <c r="AD25" s="730"/>
      <c r="AE25" s="729"/>
      <c r="AF25" s="730"/>
      <c r="AG25" s="730"/>
      <c r="AH25" s="730"/>
      <c r="AI25" s="731"/>
      <c r="AJ25" s="729"/>
      <c r="AK25" s="730"/>
      <c r="AL25" s="730"/>
      <c r="AM25" s="730"/>
      <c r="AN25" s="731"/>
    </row>
    <row r="26" spans="1:40" outlineLevel="1">
      <c r="A26" s="882">
        <f>ROW()</f>
        <v>26</v>
      </c>
      <c r="B26" s="453"/>
      <c r="C26" s="761" t="s">
        <v>468</v>
      </c>
      <c r="D26" s="314"/>
      <c r="E26" s="314"/>
      <c r="F26" s="314"/>
      <c r="G26" s="314"/>
      <c r="H26" s="314"/>
      <c r="I26" s="314"/>
      <c r="J26" s="322"/>
      <c r="K26" s="314"/>
      <c r="L26" s="314"/>
      <c r="M26" s="314"/>
      <c r="N26" s="463"/>
      <c r="O26" s="458"/>
      <c r="P26" s="458"/>
      <c r="Q26" s="458"/>
      <c r="R26" s="458"/>
      <c r="S26" s="458"/>
      <c r="T26" s="459"/>
      <c r="U26" s="458"/>
      <c r="V26" s="458"/>
      <c r="W26" s="458"/>
      <c r="X26" s="458"/>
      <c r="Y26" s="459"/>
      <c r="Z26" s="458"/>
      <c r="AA26" s="458"/>
      <c r="AB26" s="458"/>
      <c r="AC26" s="458"/>
      <c r="AD26" s="458"/>
      <c r="AE26" s="459"/>
      <c r="AF26" s="458"/>
      <c r="AG26" s="458"/>
      <c r="AH26" s="458"/>
      <c r="AI26" s="463"/>
      <c r="AJ26" s="459"/>
      <c r="AK26" s="458"/>
      <c r="AL26" s="458"/>
      <c r="AM26" s="458"/>
      <c r="AN26" s="463"/>
    </row>
    <row r="27" spans="1:40" outlineLevel="1">
      <c r="A27" s="882">
        <f>ROW()</f>
        <v>27</v>
      </c>
      <c r="B27" s="453"/>
      <c r="C27" s="761"/>
      <c r="D27" s="458" t="s">
        <v>23</v>
      </c>
      <c r="E27" s="448"/>
      <c r="F27" s="448"/>
      <c r="G27" s="448"/>
      <c r="H27" s="448"/>
      <c r="I27" s="448"/>
      <c r="J27" s="330">
        <f>J218</f>
        <v>308.34507599</v>
      </c>
      <c r="K27" s="26">
        <f t="shared" ref="K27:AI27" si="35">K218</f>
        <v>300.19708435453521</v>
      </c>
      <c r="L27" s="26">
        <f t="shared" si="35"/>
        <v>283.90110108360545</v>
      </c>
      <c r="M27" s="26">
        <f t="shared" si="35"/>
        <v>267.60511781267553</v>
      </c>
      <c r="N27" s="311">
        <f t="shared" si="35"/>
        <v>251.57416911666667</v>
      </c>
      <c r="O27" s="27">
        <f t="shared" si="35"/>
        <v>235.29070898368352</v>
      </c>
      <c r="P27" s="27">
        <f t="shared" si="35"/>
        <v>219.00508597852067</v>
      </c>
      <c r="Q27" s="27">
        <f t="shared" si="35"/>
        <v>202.74638037008947</v>
      </c>
      <c r="R27" s="27">
        <f t="shared" si="35"/>
        <v>186.50359457798848</v>
      </c>
      <c r="S27" s="27">
        <f t="shared" si="35"/>
        <v>170.27328758689748</v>
      </c>
      <c r="T27" s="326">
        <f t="shared" si="35"/>
        <v>154.04448991985055</v>
      </c>
      <c r="U27" s="27">
        <f t="shared" si="35"/>
        <v>145.93067503612562</v>
      </c>
      <c r="V27" s="27">
        <f t="shared" si="35"/>
        <v>129.70330042285551</v>
      </c>
      <c r="W27" s="27">
        <f t="shared" si="35"/>
        <v>113.47592582101412</v>
      </c>
      <c r="X27" s="27">
        <f t="shared" si="35"/>
        <v>97.24855121917264</v>
      </c>
      <c r="Y27" s="326">
        <f t="shared" si="35"/>
        <v>81.021459887937183</v>
      </c>
      <c r="Z27" s="27">
        <f t="shared" si="35"/>
        <v>72.908340259743738</v>
      </c>
      <c r="AA27" s="27">
        <f t="shared" si="35"/>
        <v>56.682101003356863</v>
      </c>
      <c r="AB27" s="27">
        <f t="shared" si="35"/>
        <v>40.455861746969916</v>
      </c>
      <c r="AC27" s="27">
        <f t="shared" si="35"/>
        <v>28.666633084913784</v>
      </c>
      <c r="AD27" s="27">
        <f t="shared" si="35"/>
        <v>22.027726373798462</v>
      </c>
      <c r="AE27" s="326">
        <f t="shared" si="35"/>
        <v>16.111827480727214</v>
      </c>
      <c r="AF27" s="27">
        <f t="shared" si="35"/>
        <v>10.768305689474822</v>
      </c>
      <c r="AG27" s="27">
        <f t="shared" si="35"/>
        <v>5.5019896031694131</v>
      </c>
      <c r="AH27" s="27">
        <f t="shared" si="35"/>
        <v>2.2904871523185117</v>
      </c>
      <c r="AI27" s="313">
        <f t="shared" si="35"/>
        <v>1.3947430917070207</v>
      </c>
      <c r="AJ27" s="326">
        <f t="shared" ref="AJ27:AN27" si="36">AJ218</f>
        <v>0.88209774578877764</v>
      </c>
      <c r="AK27" s="27">
        <f t="shared" si="36"/>
        <v>0.76235235210531171</v>
      </c>
      <c r="AL27" s="27">
        <f t="shared" si="36"/>
        <v>0.73150679947373276</v>
      </c>
      <c r="AM27" s="27">
        <f t="shared" si="36"/>
        <v>0.70066124684215381</v>
      </c>
      <c r="AN27" s="313">
        <f t="shared" si="36"/>
        <v>0.66981569421057496</v>
      </c>
    </row>
    <row r="28" spans="1:40" outlineLevel="1">
      <c r="A28" s="882">
        <f>ROW()</f>
        <v>28</v>
      </c>
      <c r="B28" s="453"/>
      <c r="C28" s="761"/>
      <c r="D28" s="458" t="s">
        <v>580</v>
      </c>
      <c r="E28" s="448"/>
      <c r="F28" s="448"/>
      <c r="G28" s="448"/>
      <c r="H28" s="448"/>
      <c r="I28" s="448"/>
      <c r="J28" s="330">
        <f>J219</f>
        <v>0</v>
      </c>
      <c r="K28" s="26">
        <f t="shared" ref="K28:AI28" si="37">K219</f>
        <v>0</v>
      </c>
      <c r="L28" s="26">
        <f t="shared" si="37"/>
        <v>0</v>
      </c>
      <c r="M28" s="26">
        <f t="shared" si="37"/>
        <v>0</v>
      </c>
      <c r="N28" s="311">
        <f t="shared" si="37"/>
        <v>0</v>
      </c>
      <c r="O28" s="27">
        <f t="shared" si="37"/>
        <v>0</v>
      </c>
      <c r="P28" s="27">
        <f t="shared" si="37"/>
        <v>0</v>
      </c>
      <c r="Q28" s="27">
        <f t="shared" si="37"/>
        <v>0</v>
      </c>
      <c r="R28" s="27">
        <f t="shared" si="37"/>
        <v>0</v>
      </c>
      <c r="S28" s="27">
        <f t="shared" si="37"/>
        <v>0</v>
      </c>
      <c r="T28" s="326">
        <f t="shared" si="37"/>
        <v>0</v>
      </c>
      <c r="U28" s="27">
        <f t="shared" si="37"/>
        <v>0</v>
      </c>
      <c r="V28" s="27">
        <f t="shared" si="37"/>
        <v>0</v>
      </c>
      <c r="W28" s="27">
        <f t="shared" si="37"/>
        <v>0</v>
      </c>
      <c r="X28" s="27">
        <f t="shared" si="37"/>
        <v>0</v>
      </c>
      <c r="Y28" s="326">
        <f t="shared" si="37"/>
        <v>0</v>
      </c>
      <c r="Z28" s="27">
        <f t="shared" si="37"/>
        <v>0</v>
      </c>
      <c r="AA28" s="27">
        <f t="shared" si="37"/>
        <v>0</v>
      </c>
      <c r="AB28" s="27">
        <f t="shared" si="37"/>
        <v>0</v>
      </c>
      <c r="AC28" s="27">
        <f t="shared" si="37"/>
        <v>0</v>
      </c>
      <c r="AD28" s="27">
        <f t="shared" si="37"/>
        <v>0</v>
      </c>
      <c r="AE28" s="326">
        <f t="shared" si="37"/>
        <v>0</v>
      </c>
      <c r="AF28" s="27">
        <f t="shared" si="37"/>
        <v>0</v>
      </c>
      <c r="AG28" s="27">
        <f t="shared" si="37"/>
        <v>0</v>
      </c>
      <c r="AH28" s="27">
        <f t="shared" si="37"/>
        <v>0</v>
      </c>
      <c r="AI28" s="313">
        <f t="shared" si="37"/>
        <v>0</v>
      </c>
      <c r="AJ28" s="326">
        <f t="shared" ref="AJ28:AN28" si="38">AJ219</f>
        <v>0</v>
      </c>
      <c r="AK28" s="27">
        <f t="shared" si="38"/>
        <v>0</v>
      </c>
      <c r="AL28" s="27">
        <f t="shared" si="38"/>
        <v>0</v>
      </c>
      <c r="AM28" s="27">
        <f t="shared" si="38"/>
        <v>0</v>
      </c>
      <c r="AN28" s="313">
        <f t="shared" si="38"/>
        <v>0</v>
      </c>
    </row>
    <row r="29" spans="1:40" outlineLevel="1">
      <c r="A29" s="882">
        <f>ROW()</f>
        <v>29</v>
      </c>
      <c r="B29" s="453"/>
      <c r="C29" s="761"/>
      <c r="D29" s="458" t="s">
        <v>60</v>
      </c>
      <c r="E29" s="448"/>
      <c r="F29" s="448"/>
      <c r="G29" s="448"/>
      <c r="H29" s="448"/>
      <c r="I29" s="169"/>
      <c r="J29" s="330">
        <f t="shared" ref="J29:AI29" si="39">J221</f>
        <v>0</v>
      </c>
      <c r="K29" s="26">
        <f t="shared" si="39"/>
        <v>0</v>
      </c>
      <c r="L29" s="26">
        <f t="shared" si="39"/>
        <v>0</v>
      </c>
      <c r="M29" s="26">
        <f t="shared" si="39"/>
        <v>0</v>
      </c>
      <c r="N29" s="311">
        <f t="shared" si="39"/>
        <v>0</v>
      </c>
      <c r="O29" s="27">
        <f t="shared" si="39"/>
        <v>0</v>
      </c>
      <c r="P29" s="27">
        <f t="shared" si="39"/>
        <v>0</v>
      </c>
      <c r="Q29" s="27">
        <f t="shared" si="39"/>
        <v>0</v>
      </c>
      <c r="R29" s="27">
        <f t="shared" si="39"/>
        <v>0</v>
      </c>
      <c r="S29" s="27">
        <f t="shared" si="39"/>
        <v>0</v>
      </c>
      <c r="T29" s="326">
        <f t="shared" si="39"/>
        <v>0</v>
      </c>
      <c r="U29" s="27">
        <f t="shared" si="39"/>
        <v>0</v>
      </c>
      <c r="V29" s="27">
        <f t="shared" si="39"/>
        <v>0</v>
      </c>
      <c r="W29" s="27">
        <f t="shared" si="39"/>
        <v>0</v>
      </c>
      <c r="X29" s="27">
        <f t="shared" si="39"/>
        <v>0</v>
      </c>
      <c r="Y29" s="326">
        <f t="shared" si="39"/>
        <v>0</v>
      </c>
      <c r="Z29" s="27">
        <f t="shared" si="39"/>
        <v>0</v>
      </c>
      <c r="AA29" s="27">
        <f t="shared" si="39"/>
        <v>0</v>
      </c>
      <c r="AB29" s="27">
        <f t="shared" si="39"/>
        <v>0</v>
      </c>
      <c r="AC29" s="27">
        <f t="shared" si="39"/>
        <v>0</v>
      </c>
      <c r="AD29" s="27">
        <f t="shared" si="39"/>
        <v>0</v>
      </c>
      <c r="AE29" s="326">
        <f t="shared" si="39"/>
        <v>0</v>
      </c>
      <c r="AF29" s="27">
        <f t="shared" si="39"/>
        <v>0</v>
      </c>
      <c r="AG29" s="27">
        <f t="shared" si="39"/>
        <v>0</v>
      </c>
      <c r="AH29" s="27">
        <f t="shared" si="39"/>
        <v>0</v>
      </c>
      <c r="AI29" s="313">
        <f t="shared" si="39"/>
        <v>0</v>
      </c>
      <c r="AJ29" s="326">
        <f t="shared" ref="AJ29:AN29" si="40">AJ221</f>
        <v>0</v>
      </c>
      <c r="AK29" s="27">
        <f t="shared" si="40"/>
        <v>0</v>
      </c>
      <c r="AL29" s="27">
        <f t="shared" si="40"/>
        <v>0</v>
      </c>
      <c r="AM29" s="27">
        <f t="shared" si="40"/>
        <v>0</v>
      </c>
      <c r="AN29" s="313">
        <f t="shared" si="40"/>
        <v>0</v>
      </c>
    </row>
    <row r="30" spans="1:40" outlineLevel="1">
      <c r="A30" s="882">
        <f>ROW()</f>
        <v>30</v>
      </c>
      <c r="B30" s="453"/>
      <c r="C30" s="761"/>
      <c r="D30" s="458" t="s">
        <v>21</v>
      </c>
      <c r="E30" s="448"/>
      <c r="F30" s="448"/>
      <c r="G30" s="448"/>
      <c r="H30" s="448"/>
      <c r="I30" s="169"/>
      <c r="J30" s="330">
        <f>J220</f>
        <v>-8.1479916354647877</v>
      </c>
      <c r="K30" s="26">
        <f t="shared" ref="K30:AI30" si="41">K220</f>
        <v>-16.295983270929753</v>
      </c>
      <c r="L30" s="26">
        <f t="shared" si="41"/>
        <v>-16.295983270929934</v>
      </c>
      <c r="M30" s="26">
        <f t="shared" si="41"/>
        <v>-16.03094869600886</v>
      </c>
      <c r="N30" s="311">
        <f t="shared" si="41"/>
        <v>-16.283460132983148</v>
      </c>
      <c r="O30" s="27">
        <f t="shared" si="41"/>
        <v>-16.285623005162837</v>
      </c>
      <c r="P30" s="27">
        <f t="shared" si="41"/>
        <v>-16.258705608431189</v>
      </c>
      <c r="Q30" s="27">
        <f t="shared" si="41"/>
        <v>-16.242785792100996</v>
      </c>
      <c r="R30" s="27">
        <f t="shared" si="41"/>
        <v>-16.230306991091012</v>
      </c>
      <c r="S30" s="27">
        <f t="shared" si="41"/>
        <v>-16.228797667046933</v>
      </c>
      <c r="T30" s="326">
        <f t="shared" si="41"/>
        <v>-8.1138148837249275</v>
      </c>
      <c r="U30" s="27">
        <f t="shared" si="41"/>
        <v>-16.227374613270118</v>
      </c>
      <c r="V30" s="27">
        <f t="shared" si="41"/>
        <v>-16.22737460184139</v>
      </c>
      <c r="W30" s="27">
        <f t="shared" si="41"/>
        <v>-16.227374601841479</v>
      </c>
      <c r="X30" s="27">
        <f t="shared" si="41"/>
        <v>-16.227091331235453</v>
      </c>
      <c r="Y30" s="326">
        <f t="shared" si="41"/>
        <v>-8.1131196281934379</v>
      </c>
      <c r="Z30" s="27">
        <f t="shared" si="41"/>
        <v>-16.226239256386876</v>
      </c>
      <c r="AA30" s="27">
        <f t="shared" si="41"/>
        <v>-16.22623925638695</v>
      </c>
      <c r="AB30" s="27">
        <f t="shared" si="41"/>
        <v>-11.789228662056134</v>
      </c>
      <c r="AC30" s="27">
        <f t="shared" si="41"/>
        <v>-6.6389067111153226</v>
      </c>
      <c r="AD30" s="27">
        <f t="shared" si="41"/>
        <v>-5.9158988930712493</v>
      </c>
      <c r="AE30" s="326">
        <f t="shared" si="41"/>
        <v>-5.3435217912523933</v>
      </c>
      <c r="AF30" s="27">
        <f t="shared" si="41"/>
        <v>-5.2663160863054088</v>
      </c>
      <c r="AG30" s="27">
        <f t="shared" si="41"/>
        <v>-3.2115024508509014</v>
      </c>
      <c r="AH30" s="27">
        <f t="shared" si="41"/>
        <v>-0.89574406061149114</v>
      </c>
      <c r="AI30" s="313">
        <f t="shared" si="41"/>
        <v>-0.51264534591824307</v>
      </c>
      <c r="AJ30" s="326">
        <f t="shared" ref="AJ30:AN30" si="42">AJ220</f>
        <v>-0.1197453936834659</v>
      </c>
      <c r="AK30" s="27">
        <f t="shared" si="42"/>
        <v>-3.0845552631578989E-2</v>
      </c>
      <c r="AL30" s="27">
        <f t="shared" si="42"/>
        <v>-3.0845552631578989E-2</v>
      </c>
      <c r="AM30" s="27">
        <f t="shared" si="42"/>
        <v>-3.0845552631578874E-2</v>
      </c>
      <c r="AN30" s="313">
        <f t="shared" si="42"/>
        <v>-3.0845552631578874E-2</v>
      </c>
    </row>
    <row r="31" spans="1:40" outlineLevel="1">
      <c r="A31" s="882">
        <f>ROW()</f>
        <v>31</v>
      </c>
      <c r="B31" s="453"/>
      <c r="C31" s="761"/>
      <c r="D31" s="28" t="s">
        <v>68</v>
      </c>
      <c r="E31" s="450"/>
      <c r="F31" s="450"/>
      <c r="G31" s="450"/>
      <c r="H31" s="450"/>
      <c r="I31" s="450"/>
      <c r="J31" s="331">
        <f t="shared" ref="J31:AI31" si="43">J349</f>
        <v>0</v>
      </c>
      <c r="K31" s="29">
        <f t="shared" si="43"/>
        <v>0</v>
      </c>
      <c r="L31" s="29">
        <f t="shared" si="43"/>
        <v>0</v>
      </c>
      <c r="M31" s="29">
        <f t="shared" si="43"/>
        <v>0</v>
      </c>
      <c r="N31" s="312">
        <f t="shared" si="43"/>
        <v>0</v>
      </c>
      <c r="O31" s="30">
        <f t="shared" si="43"/>
        <v>0</v>
      </c>
      <c r="P31" s="30">
        <f t="shared" si="43"/>
        <v>0</v>
      </c>
      <c r="Q31" s="30">
        <f t="shared" si="43"/>
        <v>0</v>
      </c>
      <c r="R31" s="30">
        <f t="shared" si="43"/>
        <v>0</v>
      </c>
      <c r="S31" s="30">
        <f t="shared" si="43"/>
        <v>0</v>
      </c>
      <c r="T31" s="327">
        <f t="shared" si="43"/>
        <v>0</v>
      </c>
      <c r="U31" s="30">
        <f t="shared" si="43"/>
        <v>0</v>
      </c>
      <c r="V31" s="30">
        <f t="shared" si="43"/>
        <v>0</v>
      </c>
      <c r="W31" s="30">
        <f t="shared" si="43"/>
        <v>0</v>
      </c>
      <c r="X31" s="30">
        <f t="shared" si="43"/>
        <v>0</v>
      </c>
      <c r="Y31" s="327">
        <f t="shared" si="43"/>
        <v>0</v>
      </c>
      <c r="Z31" s="30">
        <f t="shared" si="43"/>
        <v>0</v>
      </c>
      <c r="AA31" s="30">
        <f t="shared" si="43"/>
        <v>0</v>
      </c>
      <c r="AB31" s="30">
        <f t="shared" si="43"/>
        <v>0</v>
      </c>
      <c r="AC31" s="30">
        <f t="shared" si="43"/>
        <v>0</v>
      </c>
      <c r="AD31" s="30">
        <f t="shared" si="43"/>
        <v>0</v>
      </c>
      <c r="AE31" s="327">
        <f t="shared" si="43"/>
        <v>0</v>
      </c>
      <c r="AF31" s="30">
        <f t="shared" si="43"/>
        <v>0</v>
      </c>
      <c r="AG31" s="30">
        <f t="shared" si="43"/>
        <v>0</v>
      </c>
      <c r="AH31" s="30">
        <f t="shared" si="43"/>
        <v>0</v>
      </c>
      <c r="AI31" s="319">
        <f t="shared" si="43"/>
        <v>0</v>
      </c>
      <c r="AJ31" s="327">
        <f t="shared" ref="AJ31:AN31" si="44">AJ349</f>
        <v>0</v>
      </c>
      <c r="AK31" s="30">
        <f t="shared" si="44"/>
        <v>0</v>
      </c>
      <c r="AL31" s="30">
        <f t="shared" si="44"/>
        <v>0</v>
      </c>
      <c r="AM31" s="30">
        <f t="shared" si="44"/>
        <v>0</v>
      </c>
      <c r="AN31" s="319">
        <f t="shared" si="44"/>
        <v>0</v>
      </c>
    </row>
    <row r="32" spans="1:40" outlineLevel="1">
      <c r="A32" s="882">
        <f>ROW()</f>
        <v>32</v>
      </c>
      <c r="B32" s="453"/>
      <c r="C32" s="761"/>
      <c r="D32" s="458" t="s">
        <v>25</v>
      </c>
      <c r="E32" s="448"/>
      <c r="F32" s="448"/>
      <c r="G32" s="448"/>
      <c r="H32" s="448"/>
      <c r="I32" s="313"/>
      <c r="J32" s="464">
        <f t="shared" ref="J32:AI32" si="45">SUM(J27:J31)</f>
        <v>300.19708435453521</v>
      </c>
      <c r="K32" s="448">
        <f t="shared" si="45"/>
        <v>283.90110108360545</v>
      </c>
      <c r="L32" s="448">
        <f t="shared" si="45"/>
        <v>267.60511781267553</v>
      </c>
      <c r="M32" s="448">
        <f t="shared" si="45"/>
        <v>251.57416911666667</v>
      </c>
      <c r="N32" s="313">
        <f t="shared" si="45"/>
        <v>235.29070898368352</v>
      </c>
      <c r="O32" s="27">
        <f t="shared" si="45"/>
        <v>219.00508597852067</v>
      </c>
      <c r="P32" s="27">
        <f t="shared" si="45"/>
        <v>202.74638037008947</v>
      </c>
      <c r="Q32" s="27">
        <f t="shared" si="45"/>
        <v>186.50359457798848</v>
      </c>
      <c r="R32" s="27">
        <f t="shared" si="45"/>
        <v>170.27328758689748</v>
      </c>
      <c r="S32" s="27">
        <f t="shared" si="45"/>
        <v>154.04448991985055</v>
      </c>
      <c r="T32" s="326">
        <f t="shared" si="45"/>
        <v>145.93067503612562</v>
      </c>
      <c r="U32" s="27">
        <f t="shared" si="45"/>
        <v>129.70330042285551</v>
      </c>
      <c r="V32" s="27">
        <f t="shared" si="45"/>
        <v>113.47592582101412</v>
      </c>
      <c r="W32" s="27">
        <f t="shared" si="45"/>
        <v>97.24855121917264</v>
      </c>
      <c r="X32" s="27">
        <f t="shared" si="45"/>
        <v>81.021459887937183</v>
      </c>
      <c r="Y32" s="326">
        <f t="shared" si="45"/>
        <v>72.908340259743738</v>
      </c>
      <c r="Z32" s="27">
        <f t="shared" si="45"/>
        <v>56.682101003356863</v>
      </c>
      <c r="AA32" s="27">
        <f t="shared" si="45"/>
        <v>40.455861746969916</v>
      </c>
      <c r="AB32" s="27">
        <f t="shared" si="45"/>
        <v>28.666633084913784</v>
      </c>
      <c r="AC32" s="27">
        <f t="shared" si="45"/>
        <v>22.027726373798462</v>
      </c>
      <c r="AD32" s="27">
        <f t="shared" si="45"/>
        <v>16.111827480727214</v>
      </c>
      <c r="AE32" s="326">
        <f t="shared" si="45"/>
        <v>10.768305689474822</v>
      </c>
      <c r="AF32" s="27">
        <f t="shared" si="45"/>
        <v>5.5019896031694131</v>
      </c>
      <c r="AG32" s="27">
        <f t="shared" si="45"/>
        <v>2.2904871523185117</v>
      </c>
      <c r="AH32" s="27">
        <f t="shared" si="45"/>
        <v>1.3947430917070207</v>
      </c>
      <c r="AI32" s="313">
        <f t="shared" si="45"/>
        <v>0.88209774578877764</v>
      </c>
      <c r="AJ32" s="326">
        <f t="shared" ref="AJ32:AN32" si="46">SUM(AJ27:AJ31)</f>
        <v>0.76235235210531171</v>
      </c>
      <c r="AK32" s="27">
        <f t="shared" si="46"/>
        <v>0.73150679947373276</v>
      </c>
      <c r="AL32" s="27">
        <f t="shared" si="46"/>
        <v>0.70066124684215381</v>
      </c>
      <c r="AM32" s="27">
        <f t="shared" si="46"/>
        <v>0.66981569421057496</v>
      </c>
      <c r="AN32" s="313">
        <f t="shared" si="46"/>
        <v>0.63897014157899612</v>
      </c>
    </row>
    <row r="33" spans="1:40" outlineLevel="1">
      <c r="A33" s="882">
        <f>ROW()</f>
        <v>33</v>
      </c>
      <c r="B33" s="453"/>
      <c r="C33" s="761" t="s">
        <v>62</v>
      </c>
      <c r="D33" s="314"/>
      <c r="E33" s="314"/>
      <c r="F33" s="314"/>
      <c r="G33" s="458"/>
      <c r="H33" s="458"/>
      <c r="I33" s="458"/>
      <c r="J33" s="459"/>
      <c r="K33" s="458"/>
      <c r="L33" s="458"/>
      <c r="M33" s="458"/>
      <c r="N33" s="316"/>
      <c r="O33" s="4"/>
      <c r="P33" s="4"/>
      <c r="Q33" s="4"/>
      <c r="R33" s="4"/>
      <c r="S33" s="4"/>
      <c r="T33" s="329"/>
      <c r="U33" s="4"/>
      <c r="V33" s="4"/>
      <c r="W33" s="4"/>
      <c r="X33" s="4"/>
      <c r="Y33" s="329"/>
      <c r="Z33" s="4"/>
      <c r="AA33" s="4"/>
      <c r="AB33" s="4"/>
      <c r="AC33" s="4"/>
      <c r="AD33" s="4"/>
      <c r="AE33" s="329"/>
      <c r="AF33" s="4"/>
      <c r="AG33" s="4"/>
      <c r="AH33" s="4"/>
      <c r="AI33" s="316"/>
      <c r="AJ33" s="329"/>
      <c r="AK33" s="4"/>
      <c r="AL33" s="4"/>
      <c r="AM33" s="4"/>
      <c r="AN33" s="316"/>
    </row>
    <row r="34" spans="1:40" outlineLevel="1">
      <c r="A34" s="882">
        <f>ROW()</f>
        <v>34</v>
      </c>
      <c r="B34" s="453"/>
      <c r="C34" s="761"/>
      <c r="D34" s="458" t="s">
        <v>23</v>
      </c>
      <c r="E34" s="448"/>
      <c r="F34" s="448"/>
      <c r="G34" s="448"/>
      <c r="H34" s="448"/>
      <c r="I34" s="448"/>
      <c r="J34" s="464"/>
      <c r="K34" s="448"/>
      <c r="L34" s="448"/>
      <c r="M34" s="448"/>
      <c r="N34" s="311"/>
      <c r="O34" s="26"/>
      <c r="P34" s="26"/>
      <c r="Q34" s="26"/>
      <c r="R34" s="26"/>
      <c r="S34" s="27"/>
      <c r="T34" s="326">
        <f t="shared" ref="T34:AC34" si="47">S38</f>
        <v>0.57982299999999998</v>
      </c>
      <c r="U34" s="27">
        <f t="shared" si="47"/>
        <v>0.53935743614995213</v>
      </c>
      <c r="V34" s="27">
        <f t="shared" si="47"/>
        <v>0.45842630844985643</v>
      </c>
      <c r="W34" s="27">
        <f t="shared" si="47"/>
        <v>0.37749518074976074</v>
      </c>
      <c r="X34" s="27">
        <f t="shared" si="47"/>
        <v>0.29656405304966504</v>
      </c>
      <c r="Y34" s="326">
        <f t="shared" si="47"/>
        <v>0.22126728479657395</v>
      </c>
      <c r="Z34" s="27">
        <f t="shared" si="47"/>
        <v>0.19840909421841552</v>
      </c>
      <c r="AA34" s="27">
        <f t="shared" si="47"/>
        <v>0.15269271306209861</v>
      </c>
      <c r="AB34" s="27">
        <f t="shared" si="47"/>
        <v>0.10697633190578171</v>
      </c>
      <c r="AC34" s="27">
        <f t="shared" si="47"/>
        <v>6.1259950749464803E-2</v>
      </c>
      <c r="AD34" s="27">
        <f>AC38</f>
        <v>1.5543569593147899E-2</v>
      </c>
      <c r="AE34" s="326">
        <f t="shared" ref="AE34" si="48">AD38</f>
        <v>0</v>
      </c>
      <c r="AF34" s="27">
        <f t="shared" ref="AF34" si="49">AE38</f>
        <v>0</v>
      </c>
      <c r="AG34" s="27">
        <f t="shared" ref="AG34" si="50">AF38</f>
        <v>0</v>
      </c>
      <c r="AH34" s="27">
        <f t="shared" ref="AH34" si="51">AG38</f>
        <v>0</v>
      </c>
      <c r="AI34" s="313">
        <f>AH38</f>
        <v>0</v>
      </c>
      <c r="AJ34" s="326">
        <f t="shared" ref="AJ34" si="52">AI38</f>
        <v>0</v>
      </c>
      <c r="AK34" s="27">
        <f t="shared" ref="AK34" si="53">AJ38</f>
        <v>0</v>
      </c>
      <c r="AL34" s="27">
        <f t="shared" ref="AL34" si="54">AK38</f>
        <v>0</v>
      </c>
      <c r="AM34" s="27">
        <f t="shared" ref="AM34" si="55">AL38</f>
        <v>0</v>
      </c>
      <c r="AN34" s="313">
        <f>AM38</f>
        <v>0</v>
      </c>
    </row>
    <row r="35" spans="1:40" outlineLevel="1">
      <c r="A35" s="882">
        <f>ROW()</f>
        <v>35</v>
      </c>
      <c r="B35" s="453"/>
      <c r="C35" s="761"/>
      <c r="D35" s="458" t="s">
        <v>579</v>
      </c>
      <c r="E35" s="448"/>
      <c r="F35" s="448"/>
      <c r="G35" s="448"/>
      <c r="H35" s="448"/>
      <c r="I35" s="448"/>
      <c r="J35" s="464"/>
      <c r="K35" s="448"/>
      <c r="L35" s="448"/>
      <c r="M35" s="448"/>
      <c r="N35" s="311"/>
      <c r="O35" s="26"/>
      <c r="P35" s="26"/>
      <c r="Q35" s="26"/>
      <c r="R35" s="26"/>
      <c r="S35" s="27">
        <f>S422</f>
        <v>0.57982299999999998</v>
      </c>
      <c r="T35" s="326">
        <f t="shared" ref="T35:AI35" si="56">T422</f>
        <v>0</v>
      </c>
      <c r="U35" s="27">
        <f t="shared" si="56"/>
        <v>0</v>
      </c>
      <c r="V35" s="27">
        <f t="shared" si="56"/>
        <v>0</v>
      </c>
      <c r="W35" s="27">
        <f t="shared" si="56"/>
        <v>0</v>
      </c>
      <c r="X35" s="27">
        <f t="shared" si="56"/>
        <v>0</v>
      </c>
      <c r="Y35" s="326">
        <f t="shared" si="56"/>
        <v>0</v>
      </c>
      <c r="Z35" s="27">
        <f t="shared" si="56"/>
        <v>0</v>
      </c>
      <c r="AA35" s="27">
        <f t="shared" si="56"/>
        <v>0</v>
      </c>
      <c r="AB35" s="27">
        <f t="shared" si="56"/>
        <v>0</v>
      </c>
      <c r="AC35" s="27">
        <f t="shared" si="56"/>
        <v>0</v>
      </c>
      <c r="AD35" s="27">
        <f t="shared" si="56"/>
        <v>0</v>
      </c>
      <c r="AE35" s="326">
        <f t="shared" si="56"/>
        <v>0</v>
      </c>
      <c r="AF35" s="27">
        <f t="shared" si="56"/>
        <v>0</v>
      </c>
      <c r="AG35" s="27">
        <f t="shared" si="56"/>
        <v>0</v>
      </c>
      <c r="AH35" s="27">
        <f t="shared" si="56"/>
        <v>0</v>
      </c>
      <c r="AI35" s="313">
        <f t="shared" si="56"/>
        <v>0</v>
      </c>
      <c r="AJ35" s="326">
        <f t="shared" ref="AJ35:AN35" si="57">AJ422</f>
        <v>0</v>
      </c>
      <c r="AK35" s="27">
        <f t="shared" si="57"/>
        <v>0</v>
      </c>
      <c r="AL35" s="27">
        <f t="shared" si="57"/>
        <v>0</v>
      </c>
      <c r="AM35" s="27">
        <f t="shared" si="57"/>
        <v>0</v>
      </c>
      <c r="AN35" s="313">
        <f t="shared" si="57"/>
        <v>0</v>
      </c>
    </row>
    <row r="36" spans="1:40" outlineLevel="1">
      <c r="A36" s="882">
        <f>ROW()</f>
        <v>36</v>
      </c>
      <c r="B36" s="453"/>
      <c r="C36" s="761"/>
      <c r="D36" s="458" t="s">
        <v>63</v>
      </c>
      <c r="E36" s="448"/>
      <c r="F36" s="448"/>
      <c r="G36" s="448"/>
      <c r="H36" s="448"/>
      <c r="I36" s="448"/>
      <c r="J36" s="464"/>
      <c r="K36" s="448"/>
      <c r="L36" s="448"/>
      <c r="M36" s="448"/>
      <c r="N36" s="311"/>
      <c r="O36" s="26"/>
      <c r="P36" s="26"/>
      <c r="Q36" s="26"/>
      <c r="R36" s="26"/>
      <c r="S36" s="27"/>
      <c r="T36" s="326">
        <f t="shared" ref="T36:AI36" si="58">T440</f>
        <v>0</v>
      </c>
      <c r="U36" s="27">
        <f t="shared" si="58"/>
        <v>0</v>
      </c>
      <c r="V36" s="27">
        <f t="shared" si="58"/>
        <v>0</v>
      </c>
      <c r="W36" s="27">
        <f t="shared" si="58"/>
        <v>0</v>
      </c>
      <c r="X36" s="27">
        <f t="shared" si="58"/>
        <v>0</v>
      </c>
      <c r="Y36" s="326">
        <f t="shared" si="58"/>
        <v>0</v>
      </c>
      <c r="Z36" s="27">
        <f t="shared" si="58"/>
        <v>0</v>
      </c>
      <c r="AA36" s="27">
        <f t="shared" si="58"/>
        <v>0</v>
      </c>
      <c r="AB36" s="27">
        <f t="shared" si="58"/>
        <v>0</v>
      </c>
      <c r="AC36" s="27">
        <f t="shared" si="58"/>
        <v>0</v>
      </c>
      <c r="AD36" s="27">
        <f t="shared" si="58"/>
        <v>0</v>
      </c>
      <c r="AE36" s="326">
        <f t="shared" si="58"/>
        <v>0</v>
      </c>
      <c r="AF36" s="27">
        <f t="shared" si="58"/>
        <v>0</v>
      </c>
      <c r="AG36" s="27">
        <f t="shared" si="58"/>
        <v>0</v>
      </c>
      <c r="AH36" s="27">
        <f t="shared" si="58"/>
        <v>0</v>
      </c>
      <c r="AI36" s="313">
        <f t="shared" si="58"/>
        <v>0</v>
      </c>
      <c r="AJ36" s="326">
        <f t="shared" ref="AJ36:AN36" si="59">AJ440</f>
        <v>0</v>
      </c>
      <c r="AK36" s="27">
        <f t="shared" si="59"/>
        <v>0</v>
      </c>
      <c r="AL36" s="27">
        <f t="shared" si="59"/>
        <v>0</v>
      </c>
      <c r="AM36" s="27">
        <f t="shared" si="59"/>
        <v>0</v>
      </c>
      <c r="AN36" s="313">
        <f t="shared" si="59"/>
        <v>0</v>
      </c>
    </row>
    <row r="37" spans="1:40" outlineLevel="1">
      <c r="A37" s="882">
        <f>ROW()</f>
        <v>37</v>
      </c>
      <c r="B37" s="453"/>
      <c r="C37" s="761"/>
      <c r="D37" s="458" t="s">
        <v>21</v>
      </c>
      <c r="E37" s="448"/>
      <c r="F37" s="448"/>
      <c r="G37" s="448"/>
      <c r="H37" s="448"/>
      <c r="I37" s="448"/>
      <c r="J37" s="464"/>
      <c r="K37" s="448"/>
      <c r="L37" s="448"/>
      <c r="M37" s="448"/>
      <c r="N37" s="311"/>
      <c r="O37" s="26"/>
      <c r="P37" s="26"/>
      <c r="Q37" s="26"/>
      <c r="R37" s="26"/>
      <c r="S37" s="27"/>
      <c r="T37" s="326">
        <f t="shared" ref="T37:AC37" si="60">T458</f>
        <v>-4.0465563850047855E-2</v>
      </c>
      <c r="U37" s="27">
        <f t="shared" si="60"/>
        <v>-8.0931127700095695E-2</v>
      </c>
      <c r="V37" s="27">
        <f t="shared" si="60"/>
        <v>-8.0931127700095709E-2</v>
      </c>
      <c r="W37" s="27">
        <f t="shared" si="60"/>
        <v>-8.0931127700095695E-2</v>
      </c>
      <c r="X37" s="27">
        <f t="shared" si="60"/>
        <v>-7.529676825309109E-2</v>
      </c>
      <c r="Y37" s="326">
        <f t="shared" si="60"/>
        <v>-2.2858190578158449E-2</v>
      </c>
      <c r="Z37" s="27">
        <f t="shared" si="60"/>
        <v>-4.5716381156316904E-2</v>
      </c>
      <c r="AA37" s="27">
        <f t="shared" si="60"/>
        <v>-4.5716381156316904E-2</v>
      </c>
      <c r="AB37" s="27">
        <f t="shared" si="60"/>
        <v>-4.5716381156316904E-2</v>
      </c>
      <c r="AC37" s="27">
        <f t="shared" si="60"/>
        <v>-4.5716381156316904E-2</v>
      </c>
      <c r="AD37" s="27">
        <f>AD458</f>
        <v>-1.5543569593147899E-2</v>
      </c>
      <c r="AE37" s="326">
        <f t="shared" ref="AE37:AH37" si="61">AE458</f>
        <v>0</v>
      </c>
      <c r="AF37" s="27">
        <f t="shared" si="61"/>
        <v>0</v>
      </c>
      <c r="AG37" s="27">
        <f t="shared" si="61"/>
        <v>0</v>
      </c>
      <c r="AH37" s="27">
        <f t="shared" si="61"/>
        <v>0</v>
      </c>
      <c r="AI37" s="313">
        <f>AI458</f>
        <v>0</v>
      </c>
      <c r="AJ37" s="326">
        <f t="shared" ref="AJ37:AM37" si="62">AJ458</f>
        <v>0</v>
      </c>
      <c r="AK37" s="27">
        <f t="shared" si="62"/>
        <v>0</v>
      </c>
      <c r="AL37" s="27">
        <f t="shared" si="62"/>
        <v>0</v>
      </c>
      <c r="AM37" s="27">
        <f t="shared" si="62"/>
        <v>0</v>
      </c>
      <c r="AN37" s="313">
        <f>AN458</f>
        <v>0</v>
      </c>
    </row>
    <row r="38" spans="1:40" outlineLevel="1">
      <c r="A38" s="882">
        <f>ROW()</f>
        <v>38</v>
      </c>
      <c r="B38" s="453"/>
      <c r="C38" s="761"/>
      <c r="D38" s="1208" t="s">
        <v>64</v>
      </c>
      <c r="E38" s="1209"/>
      <c r="F38" s="1209"/>
      <c r="G38" s="1209"/>
      <c r="H38" s="1209"/>
      <c r="I38" s="1209"/>
      <c r="J38" s="1210"/>
      <c r="K38" s="1209"/>
      <c r="L38" s="1209"/>
      <c r="M38" s="1209"/>
      <c r="N38" s="1216"/>
      <c r="O38" s="1211"/>
      <c r="P38" s="1211"/>
      <c r="Q38" s="1211"/>
      <c r="R38" s="1211"/>
      <c r="S38" s="1214">
        <f t="shared" ref="S38:AI38" si="63">SUM(S34:S37)</f>
        <v>0.57982299999999998</v>
      </c>
      <c r="T38" s="1215">
        <f t="shared" si="63"/>
        <v>0.53935743614995213</v>
      </c>
      <c r="U38" s="1214">
        <f t="shared" si="63"/>
        <v>0.45842630844985643</v>
      </c>
      <c r="V38" s="1214">
        <f t="shared" si="63"/>
        <v>0.37749518074976074</v>
      </c>
      <c r="W38" s="1214">
        <f t="shared" si="63"/>
        <v>0.29656405304966504</v>
      </c>
      <c r="X38" s="1214">
        <f t="shared" si="63"/>
        <v>0.22126728479657395</v>
      </c>
      <c r="Y38" s="1215">
        <f t="shared" si="63"/>
        <v>0.19840909421841552</v>
      </c>
      <c r="Z38" s="1214">
        <f t="shared" si="63"/>
        <v>0.15269271306209861</v>
      </c>
      <c r="AA38" s="1214">
        <f t="shared" si="63"/>
        <v>0.10697633190578171</v>
      </c>
      <c r="AB38" s="1214">
        <f t="shared" si="63"/>
        <v>6.1259950749464803E-2</v>
      </c>
      <c r="AC38" s="1214">
        <f t="shared" si="63"/>
        <v>1.5543569593147899E-2</v>
      </c>
      <c r="AD38" s="1214">
        <f t="shared" si="63"/>
        <v>0</v>
      </c>
      <c r="AE38" s="1215">
        <f t="shared" si="63"/>
        <v>0</v>
      </c>
      <c r="AF38" s="1214">
        <f t="shared" si="63"/>
        <v>0</v>
      </c>
      <c r="AG38" s="1214">
        <f t="shared" si="63"/>
        <v>0</v>
      </c>
      <c r="AH38" s="1214">
        <f t="shared" si="63"/>
        <v>0</v>
      </c>
      <c r="AI38" s="1213">
        <f t="shared" si="63"/>
        <v>0</v>
      </c>
      <c r="AJ38" s="1215">
        <f t="shared" ref="AJ38:AN38" si="64">SUM(AJ34:AJ37)</f>
        <v>0</v>
      </c>
      <c r="AK38" s="1214">
        <f t="shared" si="64"/>
        <v>0</v>
      </c>
      <c r="AL38" s="1214">
        <f t="shared" si="64"/>
        <v>0</v>
      </c>
      <c r="AM38" s="1214">
        <f t="shared" si="64"/>
        <v>0</v>
      </c>
      <c r="AN38" s="1213">
        <f t="shared" si="64"/>
        <v>0</v>
      </c>
    </row>
    <row r="39" spans="1:40" outlineLevel="1">
      <c r="A39" s="882">
        <f>ROW()</f>
        <v>39</v>
      </c>
      <c r="B39" s="453"/>
      <c r="C39" s="761" t="s">
        <v>65</v>
      </c>
      <c r="D39" s="314"/>
      <c r="E39" s="314"/>
      <c r="F39" s="314"/>
      <c r="G39" s="314"/>
      <c r="H39" s="883"/>
      <c r="I39" s="458"/>
      <c r="J39" s="459"/>
      <c r="K39" s="458"/>
      <c r="L39" s="475"/>
      <c r="M39" s="458"/>
      <c r="N39" s="316"/>
      <c r="O39" s="4"/>
      <c r="P39" s="4"/>
      <c r="Q39" s="4"/>
      <c r="R39" s="4"/>
      <c r="S39" s="4"/>
      <c r="T39" s="329"/>
      <c r="U39" s="4"/>
      <c r="V39" s="4"/>
      <c r="W39" s="4"/>
      <c r="X39" s="4"/>
      <c r="Y39" s="329"/>
      <c r="Z39" s="4"/>
      <c r="AA39" s="4"/>
      <c r="AB39" s="4"/>
      <c r="AC39" s="4"/>
      <c r="AD39" s="4"/>
      <c r="AE39" s="329"/>
      <c r="AF39" s="4"/>
      <c r="AG39" s="4"/>
      <c r="AH39" s="4"/>
      <c r="AI39" s="316"/>
      <c r="AJ39" s="329"/>
      <c r="AK39" s="4"/>
      <c r="AL39" s="4"/>
      <c r="AM39" s="4"/>
      <c r="AN39" s="316"/>
    </row>
    <row r="40" spans="1:40" outlineLevel="1">
      <c r="A40" s="882">
        <f>ROW()</f>
        <v>40</v>
      </c>
      <c r="B40" s="453"/>
      <c r="C40" s="761"/>
      <c r="D40" s="458" t="s">
        <v>23</v>
      </c>
      <c r="E40" s="448"/>
      <c r="F40" s="448"/>
      <c r="G40" s="448"/>
      <c r="H40" s="448"/>
      <c r="I40" s="448"/>
      <c r="J40" s="464"/>
      <c r="K40" s="448"/>
      <c r="L40" s="439"/>
      <c r="M40" s="439"/>
      <c r="N40" s="311"/>
      <c r="O40" s="26"/>
      <c r="P40" s="26"/>
      <c r="Q40" s="26"/>
      <c r="R40" s="26"/>
      <c r="S40" s="27"/>
      <c r="T40" s="326"/>
      <c r="U40" s="27">
        <f t="shared" ref="U40:AC40" si="65">T44</f>
        <v>3.0017562767640142</v>
      </c>
      <c r="V40" s="27">
        <f t="shared" si="65"/>
        <v>2.4822576965529577</v>
      </c>
      <c r="W40" s="27">
        <f t="shared" si="65"/>
        <v>1.9627591163419014</v>
      </c>
      <c r="X40" s="27">
        <f t="shared" si="65"/>
        <v>1.4629912007654962</v>
      </c>
      <c r="Y40" s="326">
        <f t="shared" si="65"/>
        <v>0.98476328265927926</v>
      </c>
      <c r="Z40" s="27">
        <f t="shared" si="65"/>
        <v>0.74564932360617076</v>
      </c>
      <c r="AA40" s="27">
        <f t="shared" si="65"/>
        <v>0.26742140549995386</v>
      </c>
      <c r="AB40" s="27">
        <f t="shared" si="65"/>
        <v>1.0600123736610345E-2</v>
      </c>
      <c r="AC40" s="27">
        <f t="shared" si="65"/>
        <v>1.0222879195441592E-2</v>
      </c>
      <c r="AD40" s="27">
        <f>AC44</f>
        <v>9.8456346542728397E-3</v>
      </c>
      <c r="AE40" s="326">
        <f t="shared" ref="AE40" si="66">AD44</f>
        <v>9.468390113104087E-3</v>
      </c>
      <c r="AF40" s="27">
        <f t="shared" ref="AF40" si="67">AE44</f>
        <v>9.0911455719353343E-3</v>
      </c>
      <c r="AG40" s="27">
        <f t="shared" ref="AG40" si="68">AF44</f>
        <v>8.7139010307665816E-3</v>
      </c>
      <c r="AH40" s="27">
        <f t="shared" ref="AH40" si="69">AG44</f>
        <v>8.3366564895978289E-3</v>
      </c>
      <c r="AI40" s="313">
        <f>AH44</f>
        <v>7.9594119484290762E-3</v>
      </c>
      <c r="AJ40" s="326">
        <f t="shared" ref="AJ40" si="70">AI44</f>
        <v>7.5821674072603243E-3</v>
      </c>
      <c r="AK40" s="27">
        <f t="shared" ref="AK40" si="71">AJ44</f>
        <v>7.2049228660915725E-3</v>
      </c>
      <c r="AL40" s="27">
        <f t="shared" ref="AL40" si="72">AK44</f>
        <v>6.8276783249228206E-3</v>
      </c>
      <c r="AM40" s="27">
        <f t="shared" ref="AM40" si="73">AL44</f>
        <v>6.4504337837540688E-3</v>
      </c>
      <c r="AN40" s="313">
        <f>AM44</f>
        <v>6.073189242585317E-3</v>
      </c>
    </row>
    <row r="41" spans="1:40" outlineLevel="1">
      <c r="A41" s="882">
        <f>ROW()</f>
        <v>41</v>
      </c>
      <c r="B41" s="453"/>
      <c r="C41" s="761"/>
      <c r="D41" s="458" t="s">
        <v>579</v>
      </c>
      <c r="E41" s="448"/>
      <c r="F41" s="448"/>
      <c r="G41" s="448"/>
      <c r="H41" s="448"/>
      <c r="I41" s="448"/>
      <c r="J41" s="464"/>
      <c r="K41" s="448"/>
      <c r="L41" s="439"/>
      <c r="M41" s="439"/>
      <c r="N41" s="311"/>
      <c r="O41" s="26"/>
      <c r="P41" s="26"/>
      <c r="Q41" s="26"/>
      <c r="R41" s="26"/>
      <c r="S41" s="27"/>
      <c r="T41" s="326">
        <f>T549</f>
        <v>3.0017562767640142</v>
      </c>
      <c r="U41" s="27">
        <f t="shared" ref="U41:AI41" si="74">U549</f>
        <v>0</v>
      </c>
      <c r="V41" s="27">
        <f t="shared" si="74"/>
        <v>0</v>
      </c>
      <c r="W41" s="27">
        <f t="shared" si="74"/>
        <v>0</v>
      </c>
      <c r="X41" s="27">
        <f t="shared" si="74"/>
        <v>0</v>
      </c>
      <c r="Y41" s="326">
        <f t="shared" si="74"/>
        <v>0</v>
      </c>
      <c r="Z41" s="27">
        <f t="shared" si="74"/>
        <v>0</v>
      </c>
      <c r="AA41" s="27">
        <f t="shared" si="74"/>
        <v>0</v>
      </c>
      <c r="AB41" s="27">
        <f t="shared" si="74"/>
        <v>0</v>
      </c>
      <c r="AC41" s="27">
        <f t="shared" si="74"/>
        <v>0</v>
      </c>
      <c r="AD41" s="27">
        <f t="shared" si="74"/>
        <v>0</v>
      </c>
      <c r="AE41" s="326">
        <f t="shared" si="74"/>
        <v>0</v>
      </c>
      <c r="AF41" s="27">
        <f t="shared" si="74"/>
        <v>0</v>
      </c>
      <c r="AG41" s="27">
        <f t="shared" si="74"/>
        <v>0</v>
      </c>
      <c r="AH41" s="27">
        <f t="shared" si="74"/>
        <v>0</v>
      </c>
      <c r="AI41" s="313">
        <f t="shared" si="74"/>
        <v>0</v>
      </c>
      <c r="AJ41" s="326">
        <f t="shared" ref="AJ41:AN41" si="75">AJ549</f>
        <v>0</v>
      </c>
      <c r="AK41" s="27">
        <f t="shared" si="75"/>
        <v>0</v>
      </c>
      <c r="AL41" s="27">
        <f t="shared" si="75"/>
        <v>0</v>
      </c>
      <c r="AM41" s="27">
        <f t="shared" si="75"/>
        <v>0</v>
      </c>
      <c r="AN41" s="313">
        <f t="shared" si="75"/>
        <v>0</v>
      </c>
    </row>
    <row r="42" spans="1:40" outlineLevel="1">
      <c r="A42" s="882">
        <f>ROW()</f>
        <v>42</v>
      </c>
      <c r="B42" s="453"/>
      <c r="C42" s="761"/>
      <c r="D42" s="458" t="s">
        <v>63</v>
      </c>
      <c r="E42" s="448"/>
      <c r="F42" s="448"/>
      <c r="G42" s="448"/>
      <c r="H42" s="448"/>
      <c r="I42" s="448"/>
      <c r="J42" s="464"/>
      <c r="K42" s="448"/>
      <c r="L42" s="439"/>
      <c r="M42" s="439"/>
      <c r="N42" s="311"/>
      <c r="O42" s="26"/>
      <c r="P42" s="26"/>
      <c r="Q42" s="26"/>
      <c r="R42" s="26"/>
      <c r="S42" s="27"/>
      <c r="T42" s="326"/>
      <c r="U42" s="27">
        <f t="shared" ref="U42:AI42" si="76">U567</f>
        <v>0</v>
      </c>
      <c r="V42" s="27">
        <f t="shared" si="76"/>
        <v>0</v>
      </c>
      <c r="W42" s="27">
        <f t="shared" si="76"/>
        <v>0</v>
      </c>
      <c r="X42" s="27">
        <f t="shared" si="76"/>
        <v>0</v>
      </c>
      <c r="Y42" s="326">
        <f t="shared" si="76"/>
        <v>0</v>
      </c>
      <c r="Z42" s="27">
        <f t="shared" si="76"/>
        <v>0</v>
      </c>
      <c r="AA42" s="27">
        <f t="shared" si="76"/>
        <v>0</v>
      </c>
      <c r="AB42" s="27">
        <f t="shared" si="76"/>
        <v>0</v>
      </c>
      <c r="AC42" s="27">
        <f t="shared" si="76"/>
        <v>0</v>
      </c>
      <c r="AD42" s="27">
        <f t="shared" si="76"/>
        <v>0</v>
      </c>
      <c r="AE42" s="326">
        <f t="shared" si="76"/>
        <v>0</v>
      </c>
      <c r="AF42" s="27">
        <f t="shared" si="76"/>
        <v>0</v>
      </c>
      <c r="AG42" s="27">
        <f t="shared" si="76"/>
        <v>0</v>
      </c>
      <c r="AH42" s="27">
        <f t="shared" si="76"/>
        <v>0</v>
      </c>
      <c r="AI42" s="313">
        <f t="shared" si="76"/>
        <v>0</v>
      </c>
      <c r="AJ42" s="326">
        <f t="shared" ref="AJ42:AN42" si="77">AJ567</f>
        <v>0</v>
      </c>
      <c r="AK42" s="27">
        <f t="shared" si="77"/>
        <v>0</v>
      </c>
      <c r="AL42" s="27">
        <f t="shared" si="77"/>
        <v>0</v>
      </c>
      <c r="AM42" s="27">
        <f t="shared" si="77"/>
        <v>0</v>
      </c>
      <c r="AN42" s="313">
        <f t="shared" si="77"/>
        <v>0</v>
      </c>
    </row>
    <row r="43" spans="1:40" outlineLevel="1">
      <c r="A43" s="882">
        <f>ROW()</f>
        <v>43</v>
      </c>
      <c r="B43" s="453"/>
      <c r="C43" s="761"/>
      <c r="D43" s="458" t="s">
        <v>21</v>
      </c>
      <c r="E43" s="448"/>
      <c r="F43" s="448"/>
      <c r="G43" s="448"/>
      <c r="H43" s="448"/>
      <c r="I43" s="448"/>
      <c r="J43" s="464"/>
      <c r="K43" s="448"/>
      <c r="L43" s="448"/>
      <c r="M43" s="448"/>
      <c r="N43" s="311"/>
      <c r="O43" s="26"/>
      <c r="P43" s="26"/>
      <c r="Q43" s="26"/>
      <c r="R43" s="26"/>
      <c r="S43" s="27"/>
      <c r="T43" s="326"/>
      <c r="U43" s="27">
        <f t="shared" ref="U43:AC43" si="78">U585</f>
        <v>-0.51949858021105644</v>
      </c>
      <c r="V43" s="27">
        <f t="shared" si="78"/>
        <v>-0.51949858021105633</v>
      </c>
      <c r="W43" s="27">
        <f t="shared" si="78"/>
        <v>-0.49976791557640521</v>
      </c>
      <c r="X43" s="27">
        <f t="shared" si="78"/>
        <v>-0.4782279181062169</v>
      </c>
      <c r="Y43" s="326">
        <f t="shared" si="78"/>
        <v>-0.23911395905310848</v>
      </c>
      <c r="Z43" s="27">
        <f t="shared" si="78"/>
        <v>-0.4782279181062169</v>
      </c>
      <c r="AA43" s="27">
        <f t="shared" si="78"/>
        <v>-0.25682128176334351</v>
      </c>
      <c r="AB43" s="27">
        <f t="shared" si="78"/>
        <v>-3.7724454116875206E-4</v>
      </c>
      <c r="AC43" s="27">
        <f t="shared" si="78"/>
        <v>-3.77244541168752E-4</v>
      </c>
      <c r="AD43" s="27">
        <f>AD585</f>
        <v>-3.77244541168752E-4</v>
      </c>
      <c r="AE43" s="326">
        <f t="shared" ref="AE43:AH43" si="79">AE585</f>
        <v>-3.7724454116875195E-4</v>
      </c>
      <c r="AF43" s="27">
        <f t="shared" si="79"/>
        <v>-3.7724454116875195E-4</v>
      </c>
      <c r="AG43" s="27">
        <f t="shared" si="79"/>
        <v>-3.772445411687519E-4</v>
      </c>
      <c r="AH43" s="27">
        <f t="shared" si="79"/>
        <v>-3.772445411687519E-4</v>
      </c>
      <c r="AI43" s="313">
        <f>AI585</f>
        <v>-3.7724454116875184E-4</v>
      </c>
      <c r="AJ43" s="326">
        <f t="shared" ref="AJ43:AM43" si="80">AJ585</f>
        <v>-3.7724454116875184E-4</v>
      </c>
      <c r="AK43" s="27">
        <f t="shared" si="80"/>
        <v>-3.7724454116875184E-4</v>
      </c>
      <c r="AL43" s="27">
        <f t="shared" si="80"/>
        <v>-3.7724454116875184E-4</v>
      </c>
      <c r="AM43" s="27">
        <f t="shared" si="80"/>
        <v>-3.7724454116875184E-4</v>
      </c>
      <c r="AN43" s="313">
        <f>AN585</f>
        <v>-3.7724454116875184E-4</v>
      </c>
    </row>
    <row r="44" spans="1:40" outlineLevel="1">
      <c r="A44" s="882">
        <f>ROW()</f>
        <v>44</v>
      </c>
      <c r="B44" s="453"/>
      <c r="C44" s="761"/>
      <c r="D44" s="1208" t="s">
        <v>66</v>
      </c>
      <c r="E44" s="1209"/>
      <c r="F44" s="1209"/>
      <c r="G44" s="1209"/>
      <c r="H44" s="1209"/>
      <c r="I44" s="1209"/>
      <c r="J44" s="1210"/>
      <c r="K44" s="1209"/>
      <c r="L44" s="1209"/>
      <c r="M44" s="1209"/>
      <c r="N44" s="1216"/>
      <c r="O44" s="1211"/>
      <c r="P44" s="1211"/>
      <c r="Q44" s="1211"/>
      <c r="R44" s="1211"/>
      <c r="S44" s="1214"/>
      <c r="T44" s="1215">
        <f t="shared" ref="T44:AI44" si="81">SUM(T40:T43)</f>
        <v>3.0017562767640142</v>
      </c>
      <c r="U44" s="1214">
        <f t="shared" si="81"/>
        <v>2.4822576965529577</v>
      </c>
      <c r="V44" s="1214">
        <f t="shared" si="81"/>
        <v>1.9627591163419014</v>
      </c>
      <c r="W44" s="1214">
        <f t="shared" si="81"/>
        <v>1.4629912007654962</v>
      </c>
      <c r="X44" s="1214">
        <f t="shared" si="81"/>
        <v>0.98476328265927926</v>
      </c>
      <c r="Y44" s="1215">
        <f t="shared" si="81"/>
        <v>0.74564932360617076</v>
      </c>
      <c r="Z44" s="1214">
        <f t="shared" si="81"/>
        <v>0.26742140549995386</v>
      </c>
      <c r="AA44" s="1214">
        <f t="shared" si="81"/>
        <v>1.0600123736610345E-2</v>
      </c>
      <c r="AB44" s="1214">
        <f t="shared" si="81"/>
        <v>1.0222879195441592E-2</v>
      </c>
      <c r="AC44" s="1214">
        <f t="shared" si="81"/>
        <v>9.8456346542728397E-3</v>
      </c>
      <c r="AD44" s="1214">
        <f t="shared" si="81"/>
        <v>9.468390113104087E-3</v>
      </c>
      <c r="AE44" s="1215">
        <f t="shared" si="81"/>
        <v>9.0911455719353343E-3</v>
      </c>
      <c r="AF44" s="1214">
        <f t="shared" si="81"/>
        <v>8.7139010307665816E-3</v>
      </c>
      <c r="AG44" s="1214">
        <f t="shared" si="81"/>
        <v>8.3366564895978289E-3</v>
      </c>
      <c r="AH44" s="1214">
        <f t="shared" si="81"/>
        <v>7.9594119484290762E-3</v>
      </c>
      <c r="AI44" s="1213">
        <f t="shared" si="81"/>
        <v>7.5821674072603243E-3</v>
      </c>
      <c r="AJ44" s="1215">
        <f t="shared" ref="AJ44:AN44" si="82">SUM(AJ40:AJ43)</f>
        <v>7.2049228660915725E-3</v>
      </c>
      <c r="AK44" s="1214">
        <f t="shared" si="82"/>
        <v>6.8276783249228206E-3</v>
      </c>
      <c r="AL44" s="1214">
        <f t="shared" si="82"/>
        <v>6.4504337837540688E-3</v>
      </c>
      <c r="AM44" s="1214">
        <f t="shared" si="82"/>
        <v>6.073189242585317E-3</v>
      </c>
      <c r="AN44" s="1213">
        <f t="shared" si="82"/>
        <v>5.6959447014165651E-3</v>
      </c>
    </row>
    <row r="45" spans="1:40">
      <c r="A45" s="732" t="s">
        <v>67</v>
      </c>
      <c r="B45" s="733"/>
      <c r="C45" s="881"/>
      <c r="D45" s="733"/>
      <c r="E45" s="733"/>
      <c r="F45" s="733"/>
      <c r="G45" s="733"/>
      <c r="H45" s="733"/>
      <c r="I45" s="730"/>
      <c r="J45" s="729"/>
      <c r="K45" s="730"/>
      <c r="L45" s="730"/>
      <c r="M45" s="730"/>
      <c r="N45" s="731"/>
      <c r="O45" s="730"/>
      <c r="P45" s="730"/>
      <c r="Q45" s="730"/>
      <c r="R45" s="730"/>
      <c r="S45" s="730"/>
      <c r="T45" s="729"/>
      <c r="U45" s="730"/>
      <c r="V45" s="730"/>
      <c r="W45" s="730"/>
      <c r="X45" s="730"/>
      <c r="Y45" s="729"/>
      <c r="Z45" s="730"/>
      <c r="AA45" s="730"/>
      <c r="AB45" s="730"/>
      <c r="AC45" s="730"/>
      <c r="AD45" s="730"/>
      <c r="AE45" s="729"/>
      <c r="AF45" s="730"/>
      <c r="AG45" s="730"/>
      <c r="AH45" s="730"/>
      <c r="AI45" s="731"/>
      <c r="AJ45" s="729"/>
      <c r="AK45" s="730"/>
      <c r="AL45" s="730"/>
      <c r="AM45" s="730"/>
      <c r="AN45" s="731"/>
    </row>
    <row r="46" spans="1:40" outlineLevel="1">
      <c r="A46" s="882">
        <f>ROW()</f>
        <v>46</v>
      </c>
      <c r="B46" s="453"/>
      <c r="C46" s="761"/>
      <c r="D46" s="452" t="s">
        <v>23</v>
      </c>
      <c r="H46" s="458"/>
      <c r="I46" s="311"/>
      <c r="J46" s="27">
        <f>I52</f>
        <v>0</v>
      </c>
      <c r="K46" s="27">
        <f t="shared" ref="K46:AI46" si="83">J52</f>
        <v>12.557989915784887</v>
      </c>
      <c r="L46" s="27">
        <f t="shared" si="83"/>
        <v>29.420941463084855</v>
      </c>
      <c r="M46" s="27">
        <f t="shared" si="83"/>
        <v>52.384546410390691</v>
      </c>
      <c r="N46" s="27">
        <f t="shared" si="83"/>
        <v>77.292709958698438</v>
      </c>
      <c r="O46" s="326">
        <f t="shared" si="83"/>
        <v>105.60677104480213</v>
      </c>
      <c r="P46" s="27">
        <f t="shared" si="83"/>
        <v>122.1440913813243</v>
      </c>
      <c r="Q46" s="27">
        <f t="shared" si="83"/>
        <v>143.67735414094454</v>
      </c>
      <c r="R46" s="27">
        <f t="shared" si="83"/>
        <v>166.92303508881369</v>
      </c>
      <c r="S46" s="27">
        <f t="shared" si="83"/>
        <v>191.42046735681689</v>
      </c>
      <c r="T46" s="326">
        <f t="shared" si="83"/>
        <v>223.04534390761665</v>
      </c>
      <c r="U46" s="27">
        <f t="shared" si="83"/>
        <v>241.35650869753397</v>
      </c>
      <c r="V46" s="27">
        <f t="shared" si="83"/>
        <v>265.03832761400497</v>
      </c>
      <c r="W46" s="27">
        <f t="shared" si="83"/>
        <v>283.58357076214048</v>
      </c>
      <c r="X46" s="27">
        <f t="shared" si="83"/>
        <v>339.95772110158453</v>
      </c>
      <c r="Y46" s="326">
        <f t="shared" si="83"/>
        <v>384.94131354379215</v>
      </c>
      <c r="Z46" s="27">
        <f t="shared" si="83"/>
        <v>409.33407055409793</v>
      </c>
      <c r="AA46" s="27">
        <f t="shared" si="83"/>
        <v>446.3397010471619</v>
      </c>
      <c r="AB46" s="27">
        <f t="shared" si="83"/>
        <v>490.5930744855325</v>
      </c>
      <c r="AC46" s="27">
        <f t="shared" si="83"/>
        <v>531.14569497947525</v>
      </c>
      <c r="AD46" s="27">
        <f t="shared" si="83"/>
        <v>569.05873915867539</v>
      </c>
      <c r="AE46" s="326">
        <f t="shared" si="83"/>
        <v>587.19777499494683</v>
      </c>
      <c r="AF46" s="27">
        <f t="shared" si="83"/>
        <v>595.8357433071908</v>
      </c>
      <c r="AG46" s="27">
        <f t="shared" si="83"/>
        <v>615.43139717815859</v>
      </c>
      <c r="AH46" s="27">
        <f t="shared" si="83"/>
        <v>638.66938125741501</v>
      </c>
      <c r="AI46" s="313">
        <f t="shared" si="83"/>
        <v>657.92888512030436</v>
      </c>
      <c r="AJ46" s="326">
        <f t="shared" ref="AJ46" si="84">AI52</f>
        <v>672.41196150578162</v>
      </c>
      <c r="AK46" s="27">
        <f t="shared" ref="AK46" si="85">AJ52</f>
        <v>710.5875232717558</v>
      </c>
      <c r="AL46" s="27">
        <f t="shared" ref="AL46" si="86">AK52</f>
        <v>758.28656008450889</v>
      </c>
      <c r="AM46" s="27">
        <f t="shared" ref="AM46" si="87">AL52</f>
        <v>784.98126324719362</v>
      </c>
      <c r="AN46" s="313">
        <f t="shared" ref="AN46" si="88">AM52</f>
        <v>805.93852049259965</v>
      </c>
    </row>
    <row r="47" spans="1:40" outlineLevel="1">
      <c r="A47" s="882">
        <f>ROW()</f>
        <v>47</v>
      </c>
      <c r="B47" s="453"/>
      <c r="C47" s="761"/>
      <c r="D47" s="4" t="s">
        <v>59</v>
      </c>
      <c r="H47" s="458"/>
      <c r="I47" s="316"/>
      <c r="J47" s="27">
        <f>J676</f>
        <v>12.557989915784887</v>
      </c>
      <c r="K47" s="27">
        <f t="shared" ref="K47:AD47" si="89">K676</f>
        <v>17.768426465171441</v>
      </c>
      <c r="L47" s="27">
        <f t="shared" si="89"/>
        <v>24.779864509867394</v>
      </c>
      <c r="M47" s="27">
        <f t="shared" si="89"/>
        <v>28.193717012738855</v>
      </c>
      <c r="N47" s="27">
        <f t="shared" si="89"/>
        <v>33.51986673365581</v>
      </c>
      <c r="O47" s="326">
        <f t="shared" si="89"/>
        <v>24.458767147199996</v>
      </c>
      <c r="P47" s="27">
        <f t="shared" si="89"/>
        <v>30.42817248459999</v>
      </c>
      <c r="Q47" s="27">
        <f t="shared" si="89"/>
        <v>32.925599923391161</v>
      </c>
      <c r="R47" s="27">
        <f t="shared" si="89"/>
        <v>34.774588731742966</v>
      </c>
      <c r="S47" s="27">
        <f t="shared" si="89"/>
        <v>42.433659726435721</v>
      </c>
      <c r="T47" s="326">
        <f t="shared" si="89"/>
        <v>25.045259285475751</v>
      </c>
      <c r="U47" s="27">
        <f t="shared" si="89"/>
        <v>38.809177634956399</v>
      </c>
      <c r="V47" s="27">
        <f t="shared" si="89"/>
        <v>36.703756873852505</v>
      </c>
      <c r="W47" s="27">
        <f t="shared" si="89"/>
        <v>76.971122147581582</v>
      </c>
      <c r="X47" s="27">
        <f t="shared" si="89"/>
        <v>70.29095402670653</v>
      </c>
      <c r="Y47" s="326">
        <f t="shared" si="89"/>
        <v>39.073846875386899</v>
      </c>
      <c r="Z47" s="27">
        <f t="shared" si="89"/>
        <v>69.041230983596378</v>
      </c>
      <c r="AA47" s="27">
        <f t="shared" si="89"/>
        <v>80.119675565371622</v>
      </c>
      <c r="AB47" s="27">
        <f t="shared" si="89"/>
        <v>81.653024206806251</v>
      </c>
      <c r="AC47" s="27">
        <f t="shared" si="89"/>
        <v>84.408831134649205</v>
      </c>
      <c r="AD47" s="27">
        <f t="shared" si="89"/>
        <v>70.042760243981562</v>
      </c>
      <c r="AE47" s="326">
        <f t="shared" ref="AE47:AI47" si="90">AE676</f>
        <v>61.586580744953373</v>
      </c>
      <c r="AF47" s="27">
        <f t="shared" si="90"/>
        <v>74.513854395466041</v>
      </c>
      <c r="AG47" s="27">
        <f t="shared" si="90"/>
        <v>80.815907987315882</v>
      </c>
      <c r="AH47" s="27">
        <f t="shared" si="90"/>
        <v>81.471243384746899</v>
      </c>
      <c r="AI47" s="313">
        <f t="shared" si="90"/>
        <v>79.864182778459849</v>
      </c>
      <c r="AJ47" s="326">
        <f t="shared" ref="AJ47:AN47" si="91">AJ676</f>
        <v>106.49721861408572</v>
      </c>
      <c r="AK47" s="27">
        <f t="shared" si="91"/>
        <v>122.55670721957334</v>
      </c>
      <c r="AL47" s="27">
        <f t="shared" si="91"/>
        <v>108.6694793475545</v>
      </c>
      <c r="AM47" s="27">
        <f t="shared" si="91"/>
        <v>106.14214425043862</v>
      </c>
      <c r="AN47" s="313">
        <f t="shared" si="91"/>
        <v>106.74723936931407</v>
      </c>
    </row>
    <row r="48" spans="1:40" outlineLevel="1">
      <c r="A48" s="882">
        <f>ROW()</f>
        <v>48</v>
      </c>
      <c r="B48" s="453"/>
      <c r="C48" s="761"/>
      <c r="D48" s="452" t="s">
        <v>596</v>
      </c>
      <c r="H48" s="458"/>
      <c r="I48" s="316"/>
      <c r="J48" s="27">
        <f t="shared" ref="J48:AN48" si="92">J712+J730</f>
        <v>0</v>
      </c>
      <c r="K48" s="27">
        <f t="shared" si="92"/>
        <v>-0.9054749178714725</v>
      </c>
      <c r="L48" s="27">
        <f t="shared" si="92"/>
        <v>-1.8162595625615623</v>
      </c>
      <c r="M48" s="27">
        <f t="shared" si="92"/>
        <v>-3.2855534644310982</v>
      </c>
      <c r="N48" s="27">
        <f t="shared" si="92"/>
        <v>-5.2058056475521175</v>
      </c>
      <c r="O48" s="326">
        <f t="shared" si="92"/>
        <v>-7.921446810677816</v>
      </c>
      <c r="P48" s="27">
        <f t="shared" si="92"/>
        <v>-8.8949097249797564</v>
      </c>
      <c r="Q48" s="27">
        <f t="shared" si="92"/>
        <v>-9.6799189755220034</v>
      </c>
      <c r="R48" s="27">
        <f t="shared" si="92"/>
        <v>-10.277156463739765</v>
      </c>
      <c r="S48" s="27">
        <f t="shared" si="92"/>
        <v>-10.808783175635927</v>
      </c>
      <c r="T48" s="326">
        <f t="shared" si="92"/>
        <v>-6.7340944955584625</v>
      </c>
      <c r="U48" s="27">
        <f t="shared" si="92"/>
        <v>-15.127358718485436</v>
      </c>
      <c r="V48" s="27">
        <f t="shared" si="92"/>
        <v>-18.158513725717015</v>
      </c>
      <c r="W48" s="27">
        <f t="shared" si="92"/>
        <v>-20.596971808137543</v>
      </c>
      <c r="X48" s="27">
        <f t="shared" si="92"/>
        <v>-25.307361584498874</v>
      </c>
      <c r="Y48" s="326">
        <f t="shared" si="92"/>
        <v>-14.642100233593352</v>
      </c>
      <c r="Z48" s="27">
        <f t="shared" si="92"/>
        <v>-32.021079019947457</v>
      </c>
      <c r="AA48" s="27">
        <f t="shared" si="92"/>
        <v>-35.673020391637699</v>
      </c>
      <c r="AB48" s="27">
        <f t="shared" si="92"/>
        <v>-40.894221882863405</v>
      </c>
      <c r="AC48" s="27">
        <f t="shared" si="92"/>
        <v>-45.986209747588831</v>
      </c>
      <c r="AD48" s="27">
        <f t="shared" si="92"/>
        <v>-51.021885257710061</v>
      </c>
      <c r="AE48" s="326">
        <f t="shared" si="92"/>
        <v>-52.357836332709439</v>
      </c>
      <c r="AF48" s="27">
        <f t="shared" si="92"/>
        <v>-54.413973534498247</v>
      </c>
      <c r="AG48" s="27">
        <f t="shared" si="92"/>
        <v>-57.168253478059441</v>
      </c>
      <c r="AH48" s="27">
        <f t="shared" si="92"/>
        <v>-61.883688861857522</v>
      </c>
      <c r="AI48" s="313">
        <f t="shared" si="92"/>
        <v>-65.381106392982645</v>
      </c>
      <c r="AJ48" s="326">
        <f t="shared" si="92"/>
        <v>-68.321656848111488</v>
      </c>
      <c r="AK48" s="27">
        <f t="shared" si="92"/>
        <v>-74.85767040682029</v>
      </c>
      <c r="AL48" s="27">
        <f t="shared" si="92"/>
        <v>-81.974776184869668</v>
      </c>
      <c r="AM48" s="27">
        <f t="shared" si="92"/>
        <v>-85.184887005032579</v>
      </c>
      <c r="AN48" s="313">
        <f t="shared" si="92"/>
        <v>-87.044821316112788</v>
      </c>
    </row>
    <row r="49" spans="1:40" outlineLevel="1" collapsed="1">
      <c r="A49" s="882">
        <f>ROW()</f>
        <v>49</v>
      </c>
      <c r="B49" s="453"/>
      <c r="C49" s="761"/>
      <c r="D49" s="452" t="s">
        <v>63</v>
      </c>
      <c r="H49" s="458"/>
      <c r="I49" s="316"/>
      <c r="J49" s="27">
        <f t="shared" ref="J49:AI49" si="93">J694</f>
        <v>0</v>
      </c>
      <c r="K49" s="27">
        <f t="shared" si="93"/>
        <v>0</v>
      </c>
      <c r="L49" s="27">
        <f t="shared" si="93"/>
        <v>0</v>
      </c>
      <c r="M49" s="27">
        <f t="shared" si="93"/>
        <v>0</v>
      </c>
      <c r="N49" s="27">
        <f t="shared" si="93"/>
        <v>0</v>
      </c>
      <c r="O49" s="326">
        <f t="shared" si="93"/>
        <v>0</v>
      </c>
      <c r="P49" s="27">
        <f t="shared" si="93"/>
        <v>0</v>
      </c>
      <c r="Q49" s="27">
        <f t="shared" si="93"/>
        <v>0</v>
      </c>
      <c r="R49" s="27">
        <f t="shared" si="93"/>
        <v>0</v>
      </c>
      <c r="S49" s="27">
        <f t="shared" si="93"/>
        <v>0</v>
      </c>
      <c r="T49" s="326">
        <f t="shared" si="93"/>
        <v>0</v>
      </c>
      <c r="U49" s="27">
        <f t="shared" si="93"/>
        <v>0</v>
      </c>
      <c r="V49" s="27">
        <f t="shared" si="93"/>
        <v>0</v>
      </c>
      <c r="W49" s="27">
        <f t="shared" si="93"/>
        <v>0</v>
      </c>
      <c r="X49" s="27">
        <f t="shared" si="93"/>
        <v>0</v>
      </c>
      <c r="Y49" s="326">
        <f t="shared" si="93"/>
        <v>-3.8989631487772181E-2</v>
      </c>
      <c r="Z49" s="27">
        <f t="shared" si="93"/>
        <v>-1.452147058496381E-2</v>
      </c>
      <c r="AA49" s="27">
        <f t="shared" si="93"/>
        <v>-0.19328173536334287</v>
      </c>
      <c r="AB49" s="27">
        <f t="shared" si="93"/>
        <v>-0.20618183000000004</v>
      </c>
      <c r="AC49" s="27">
        <f t="shared" si="93"/>
        <v>-0.50957720786019445</v>
      </c>
      <c r="AD49" s="27">
        <f t="shared" si="93"/>
        <v>-0.88183915000000013</v>
      </c>
      <c r="AE49" s="326">
        <f t="shared" si="93"/>
        <v>-0.59077609999999992</v>
      </c>
      <c r="AF49" s="27">
        <f t="shared" si="93"/>
        <v>-0.50422699000000004</v>
      </c>
      <c r="AG49" s="27">
        <f t="shared" si="93"/>
        <v>-0.40967042999999997</v>
      </c>
      <c r="AH49" s="27">
        <f t="shared" si="93"/>
        <v>-0.32805066000000005</v>
      </c>
      <c r="AI49" s="313">
        <f t="shared" si="93"/>
        <v>0</v>
      </c>
      <c r="AJ49" s="326">
        <f t="shared" ref="AJ49:AN49" si="94">AJ694</f>
        <v>0</v>
      </c>
      <c r="AK49" s="27">
        <f t="shared" si="94"/>
        <v>0</v>
      </c>
      <c r="AL49" s="27">
        <f t="shared" si="94"/>
        <v>0</v>
      </c>
      <c r="AM49" s="27">
        <f t="shared" si="94"/>
        <v>0</v>
      </c>
      <c r="AN49" s="313">
        <f t="shared" si="94"/>
        <v>0</v>
      </c>
    </row>
    <row r="50" spans="1:40" hidden="1" outlineLevel="2">
      <c r="A50" s="882">
        <f>ROW()</f>
        <v>50</v>
      </c>
      <c r="B50" s="453"/>
      <c r="C50" s="761"/>
      <c r="H50" s="458"/>
      <c r="I50" s="316"/>
      <c r="J50" s="27"/>
      <c r="K50" s="27"/>
      <c r="L50" s="27"/>
      <c r="M50" s="27"/>
      <c r="N50" s="27"/>
      <c r="O50" s="326"/>
      <c r="P50" s="27"/>
      <c r="Q50" s="27"/>
      <c r="R50" s="27"/>
      <c r="S50" s="27"/>
      <c r="T50" s="326"/>
      <c r="U50" s="27"/>
      <c r="V50" s="27"/>
      <c r="W50" s="27"/>
      <c r="X50" s="27"/>
      <c r="Y50" s="326"/>
      <c r="Z50" s="27"/>
      <c r="AA50" s="27"/>
      <c r="AB50" s="27"/>
      <c r="AC50" s="27"/>
      <c r="AD50" s="27"/>
      <c r="AE50" s="326"/>
      <c r="AF50" s="27"/>
      <c r="AG50" s="27"/>
      <c r="AH50" s="27"/>
      <c r="AI50" s="313"/>
      <c r="AJ50" s="326"/>
      <c r="AK50" s="27"/>
      <c r="AL50" s="27"/>
      <c r="AM50" s="27"/>
      <c r="AN50" s="313"/>
    </row>
    <row r="51" spans="1:40" outlineLevel="1" collapsed="1">
      <c r="A51" s="882">
        <f>ROW()</f>
        <v>51</v>
      </c>
      <c r="B51" s="453"/>
      <c r="C51" s="761"/>
      <c r="D51" s="28" t="s">
        <v>358</v>
      </c>
      <c r="E51" s="456"/>
      <c r="F51" s="456"/>
      <c r="G51" s="456"/>
      <c r="H51" s="460"/>
      <c r="I51" s="317"/>
      <c r="J51" s="30">
        <f t="shared" ref="J51:M51" si="95">J748</f>
        <v>0</v>
      </c>
      <c r="K51" s="30">
        <f t="shared" si="95"/>
        <v>0</v>
      </c>
      <c r="L51" s="30">
        <f t="shared" si="95"/>
        <v>0</v>
      </c>
      <c r="M51" s="30">
        <f t="shared" si="95"/>
        <v>0</v>
      </c>
      <c r="N51" s="30">
        <f t="shared" ref="N51" si="96">N748</f>
        <v>0</v>
      </c>
      <c r="O51" s="327">
        <f t="shared" ref="O51:AI51" si="97">O748</f>
        <v>0</v>
      </c>
      <c r="P51" s="30">
        <f t="shared" si="97"/>
        <v>0</v>
      </c>
      <c r="Q51" s="30">
        <f t="shared" si="97"/>
        <v>0</v>
      </c>
      <c r="R51" s="30">
        <f t="shared" si="97"/>
        <v>0</v>
      </c>
      <c r="S51" s="30">
        <f t="shared" si="97"/>
        <v>0</v>
      </c>
      <c r="T51" s="327">
        <f t="shared" si="97"/>
        <v>0</v>
      </c>
      <c r="U51" s="30">
        <f t="shared" si="97"/>
        <v>0</v>
      </c>
      <c r="V51" s="30">
        <f t="shared" si="97"/>
        <v>0</v>
      </c>
      <c r="W51" s="30">
        <f t="shared" si="97"/>
        <v>0</v>
      </c>
      <c r="X51" s="30">
        <f t="shared" si="97"/>
        <v>0</v>
      </c>
      <c r="Y51" s="327">
        <f t="shared" si="97"/>
        <v>0</v>
      </c>
      <c r="Z51" s="30">
        <f t="shared" si="97"/>
        <v>0</v>
      </c>
      <c r="AA51" s="30">
        <f t="shared" si="97"/>
        <v>0</v>
      </c>
      <c r="AB51" s="30">
        <f t="shared" si="97"/>
        <v>0</v>
      </c>
      <c r="AC51" s="30">
        <f t="shared" si="97"/>
        <v>0</v>
      </c>
      <c r="AD51" s="30">
        <f t="shared" si="97"/>
        <v>0</v>
      </c>
      <c r="AE51" s="327">
        <f t="shared" si="97"/>
        <v>0</v>
      </c>
      <c r="AF51" s="30">
        <f t="shared" si="97"/>
        <v>0</v>
      </c>
      <c r="AG51" s="30">
        <f t="shared" si="97"/>
        <v>0</v>
      </c>
      <c r="AH51" s="30">
        <f t="shared" si="97"/>
        <v>0</v>
      </c>
      <c r="AI51" s="319">
        <f t="shared" si="97"/>
        <v>0</v>
      </c>
      <c r="AJ51" s="327">
        <f t="shared" ref="AJ51:AN51" si="98">AJ748</f>
        <v>0</v>
      </c>
      <c r="AK51" s="30">
        <f t="shared" si="98"/>
        <v>0</v>
      </c>
      <c r="AL51" s="30">
        <f t="shared" si="98"/>
        <v>0</v>
      </c>
      <c r="AM51" s="30">
        <f t="shared" si="98"/>
        <v>0</v>
      </c>
      <c r="AN51" s="319">
        <f t="shared" si="98"/>
        <v>0</v>
      </c>
    </row>
    <row r="52" spans="1:40" outlineLevel="1">
      <c r="A52" s="882">
        <f>ROW()</f>
        <v>52</v>
      </c>
      <c r="B52" s="453"/>
      <c r="C52" s="761"/>
      <c r="D52" s="452" t="s">
        <v>25</v>
      </c>
      <c r="H52" s="458"/>
      <c r="I52" s="225">
        <f>I766</f>
        <v>0</v>
      </c>
      <c r="J52" s="27">
        <f>SUM(J46:J51)</f>
        <v>12.557989915784887</v>
      </c>
      <c r="K52" s="27">
        <f t="shared" ref="K52:AI52" si="99">SUM(K46:K51)</f>
        <v>29.420941463084855</v>
      </c>
      <c r="L52" s="27">
        <f t="shared" si="99"/>
        <v>52.384546410390691</v>
      </c>
      <c r="M52" s="27">
        <f t="shared" si="99"/>
        <v>77.292709958698438</v>
      </c>
      <c r="N52" s="27">
        <f t="shared" si="99"/>
        <v>105.60677104480213</v>
      </c>
      <c r="O52" s="326">
        <f t="shared" si="99"/>
        <v>122.1440913813243</v>
      </c>
      <c r="P52" s="27">
        <f t="shared" si="99"/>
        <v>143.67735414094454</v>
      </c>
      <c r="Q52" s="27">
        <f t="shared" si="99"/>
        <v>166.92303508881369</v>
      </c>
      <c r="R52" s="27">
        <f t="shared" si="99"/>
        <v>191.42046735681689</v>
      </c>
      <c r="S52" s="27">
        <f t="shared" si="99"/>
        <v>223.04534390761665</v>
      </c>
      <c r="T52" s="326">
        <f t="shared" si="99"/>
        <v>241.35650869753397</v>
      </c>
      <c r="U52" s="27">
        <f t="shared" si="99"/>
        <v>265.03832761400497</v>
      </c>
      <c r="V52" s="27">
        <f t="shared" si="99"/>
        <v>283.58357076214048</v>
      </c>
      <c r="W52" s="27">
        <f t="shared" si="99"/>
        <v>339.95772110158453</v>
      </c>
      <c r="X52" s="27">
        <f t="shared" si="99"/>
        <v>384.94131354379215</v>
      </c>
      <c r="Y52" s="326">
        <f t="shared" si="99"/>
        <v>409.33407055409793</v>
      </c>
      <c r="Z52" s="27">
        <f t="shared" si="99"/>
        <v>446.3397010471619</v>
      </c>
      <c r="AA52" s="27">
        <f t="shared" si="99"/>
        <v>490.5930744855325</v>
      </c>
      <c r="AB52" s="27">
        <f t="shared" si="99"/>
        <v>531.14569497947525</v>
      </c>
      <c r="AC52" s="27">
        <f t="shared" si="99"/>
        <v>569.05873915867539</v>
      </c>
      <c r="AD52" s="27">
        <f t="shared" si="99"/>
        <v>587.19777499494683</v>
      </c>
      <c r="AE52" s="326">
        <f t="shared" si="99"/>
        <v>595.8357433071908</v>
      </c>
      <c r="AF52" s="27">
        <f t="shared" si="99"/>
        <v>615.43139717815859</v>
      </c>
      <c r="AG52" s="27">
        <f t="shared" si="99"/>
        <v>638.66938125741501</v>
      </c>
      <c r="AH52" s="27">
        <f t="shared" si="99"/>
        <v>657.92888512030436</v>
      </c>
      <c r="AI52" s="313">
        <f t="shared" si="99"/>
        <v>672.41196150578162</v>
      </c>
      <c r="AJ52" s="326">
        <f t="shared" ref="AJ52:AN52" si="100">SUM(AJ46:AJ51)</f>
        <v>710.5875232717558</v>
      </c>
      <c r="AK52" s="27">
        <f t="shared" si="100"/>
        <v>758.28656008450889</v>
      </c>
      <c r="AL52" s="27">
        <f t="shared" si="100"/>
        <v>784.98126324719362</v>
      </c>
      <c r="AM52" s="27">
        <f t="shared" si="100"/>
        <v>805.93852049259965</v>
      </c>
      <c r="AN52" s="313">
        <f t="shared" si="100"/>
        <v>825.64093854580096</v>
      </c>
    </row>
    <row r="53" spans="1:40">
      <c r="A53" s="884" t="s">
        <v>867</v>
      </c>
      <c r="B53" s="885"/>
      <c r="C53" s="886"/>
      <c r="D53" s="885"/>
      <c r="E53" s="885"/>
      <c r="F53" s="885"/>
      <c r="G53" s="885"/>
      <c r="H53" s="885"/>
      <c r="I53" s="25"/>
      <c r="J53" s="323"/>
      <c r="K53" s="25"/>
      <c r="L53" s="25"/>
      <c r="M53" s="25"/>
      <c r="N53" s="318"/>
      <c r="O53" s="25"/>
      <c r="P53" s="25"/>
      <c r="Q53" s="25"/>
      <c r="R53" s="25"/>
      <c r="S53" s="25"/>
      <c r="T53" s="323"/>
      <c r="U53" s="25"/>
      <c r="V53" s="25"/>
      <c r="W53" s="25"/>
      <c r="X53" s="25"/>
      <c r="Y53" s="323"/>
      <c r="Z53" s="25"/>
      <c r="AA53" s="25"/>
      <c r="AB53" s="25"/>
      <c r="AC53" s="25"/>
      <c r="AD53" s="25"/>
      <c r="AE53" s="323"/>
      <c r="AF53" s="25"/>
      <c r="AG53" s="25"/>
      <c r="AH53" s="25"/>
      <c r="AI53" s="318"/>
      <c r="AJ53" s="323"/>
      <c r="AK53" s="25"/>
      <c r="AL53" s="25"/>
      <c r="AM53" s="25"/>
      <c r="AN53" s="318"/>
    </row>
    <row r="54" spans="1:40" outlineLevel="1">
      <c r="A54" s="732" t="s">
        <v>247</v>
      </c>
      <c r="B54" s="733"/>
      <c r="C54" s="881"/>
      <c r="D54" s="733"/>
      <c r="E54" s="733"/>
      <c r="F54" s="733"/>
      <c r="G54" s="730"/>
      <c r="H54" s="733"/>
      <c r="I54" s="730"/>
      <c r="J54" s="729"/>
      <c r="K54" s="730"/>
      <c r="L54" s="730"/>
      <c r="M54" s="730"/>
      <c r="N54" s="731"/>
      <c r="O54" s="730"/>
      <c r="P54" s="730"/>
      <c r="Q54" s="730"/>
      <c r="R54" s="730"/>
      <c r="S54" s="730"/>
      <c r="T54" s="729"/>
      <c r="U54" s="730"/>
      <c r="V54" s="730"/>
      <c r="W54" s="730"/>
      <c r="X54" s="730"/>
      <c r="Y54" s="729"/>
      <c r="Z54" s="730"/>
      <c r="AA54" s="730"/>
      <c r="AB54" s="730"/>
      <c r="AC54" s="730"/>
      <c r="AD54" s="730"/>
      <c r="AE54" s="729"/>
      <c r="AF54" s="730"/>
      <c r="AG54" s="730"/>
      <c r="AH54" s="730"/>
      <c r="AI54" s="731"/>
      <c r="AJ54" s="729"/>
      <c r="AK54" s="730"/>
      <c r="AL54" s="730"/>
      <c r="AM54" s="730"/>
      <c r="AN54" s="731"/>
    </row>
    <row r="55" spans="1:40" outlineLevel="2">
      <c r="A55" s="882">
        <f>ROW()</f>
        <v>55</v>
      </c>
      <c r="B55" s="453"/>
      <c r="D55" s="452" t="s">
        <v>300</v>
      </c>
      <c r="H55" s="458"/>
      <c r="I55" s="439"/>
      <c r="J55" s="443"/>
      <c r="K55" s="439"/>
      <c r="L55" s="439"/>
      <c r="M55" s="439"/>
      <c r="N55" s="439"/>
      <c r="O55" s="443"/>
      <c r="P55" s="439"/>
      <c r="Q55" s="439"/>
      <c r="R55" s="439"/>
      <c r="S55" s="439"/>
      <c r="T55" s="443"/>
      <c r="U55" s="439"/>
      <c r="V55" s="439"/>
      <c r="W55" s="439"/>
      <c r="X55" s="439"/>
      <c r="Y55" s="443"/>
      <c r="Z55" s="439"/>
      <c r="AA55" s="439"/>
      <c r="AB55" s="439"/>
      <c r="AC55" s="439"/>
      <c r="AD55" s="439"/>
      <c r="AE55" s="443"/>
      <c r="AF55" s="439"/>
      <c r="AG55" s="439"/>
      <c r="AH55" s="439"/>
      <c r="AI55" s="440"/>
      <c r="AJ55" s="443"/>
      <c r="AK55" s="439"/>
      <c r="AL55" s="439"/>
      <c r="AM55" s="439"/>
      <c r="AN55" s="440"/>
    </row>
    <row r="56" spans="1:40" outlineLevel="2">
      <c r="A56" s="882">
        <f>ROW()</f>
        <v>56</v>
      </c>
      <c r="B56" s="453"/>
      <c r="D56" s="452" t="s">
        <v>301</v>
      </c>
      <c r="H56" s="458"/>
      <c r="I56" s="439"/>
      <c r="J56" s="443"/>
      <c r="K56" s="439"/>
      <c r="L56" s="439"/>
      <c r="M56" s="439"/>
      <c r="N56" s="439"/>
      <c r="O56" s="443"/>
      <c r="P56" s="439"/>
      <c r="Q56" s="439"/>
      <c r="R56" s="439"/>
      <c r="S56" s="439"/>
      <c r="T56" s="443"/>
      <c r="U56" s="439"/>
      <c r="V56" s="439"/>
      <c r="W56" s="439"/>
      <c r="X56" s="439"/>
      <c r="Y56" s="443"/>
      <c r="Z56" s="439"/>
      <c r="AA56" s="439"/>
      <c r="AB56" s="439"/>
      <c r="AC56" s="439"/>
      <c r="AD56" s="439"/>
      <c r="AE56" s="443"/>
      <c r="AF56" s="439"/>
      <c r="AG56" s="439"/>
      <c r="AH56" s="439"/>
      <c r="AI56" s="440"/>
      <c r="AJ56" s="443"/>
      <c r="AK56" s="439"/>
      <c r="AL56" s="439"/>
      <c r="AM56" s="439"/>
      <c r="AN56" s="440"/>
    </row>
    <row r="57" spans="1:40" outlineLevel="2">
      <c r="A57" s="882">
        <f>ROW()</f>
        <v>57</v>
      </c>
      <c r="B57" s="453"/>
      <c r="D57" s="452" t="s">
        <v>29</v>
      </c>
      <c r="H57" s="458"/>
      <c r="I57" s="439"/>
      <c r="J57" s="443"/>
      <c r="K57" s="439"/>
      <c r="L57" s="439"/>
      <c r="M57" s="439"/>
      <c r="N57" s="439"/>
      <c r="O57" s="443"/>
      <c r="P57" s="439"/>
      <c r="Q57" s="439"/>
      <c r="R57" s="439"/>
      <c r="S57" s="439"/>
      <c r="T57" s="443"/>
      <c r="U57" s="439"/>
      <c r="V57" s="439"/>
      <c r="W57" s="439"/>
      <c r="X57" s="439"/>
      <c r="Y57" s="443"/>
      <c r="Z57" s="439"/>
      <c r="AA57" s="439"/>
      <c r="AB57" s="439"/>
      <c r="AC57" s="439"/>
      <c r="AD57" s="439"/>
      <c r="AE57" s="443"/>
      <c r="AF57" s="439"/>
      <c r="AG57" s="439"/>
      <c r="AH57" s="439"/>
      <c r="AI57" s="440"/>
      <c r="AJ57" s="443"/>
      <c r="AK57" s="439"/>
      <c r="AL57" s="439"/>
      <c r="AM57" s="439"/>
      <c r="AN57" s="440"/>
    </row>
    <row r="58" spans="1:40" outlineLevel="2">
      <c r="A58" s="882">
        <f>ROW()</f>
        <v>58</v>
      </c>
      <c r="B58" s="453"/>
      <c r="D58" s="452" t="s">
        <v>30</v>
      </c>
      <c r="H58" s="458"/>
      <c r="I58" s="439"/>
      <c r="J58" s="443"/>
      <c r="K58" s="439"/>
      <c r="L58" s="439"/>
      <c r="M58" s="439"/>
      <c r="N58" s="439"/>
      <c r="O58" s="443"/>
      <c r="P58" s="439"/>
      <c r="Q58" s="439"/>
      <c r="R58" s="439"/>
      <c r="S58" s="439"/>
      <c r="T58" s="443"/>
      <c r="U58" s="439"/>
      <c r="V58" s="439"/>
      <c r="W58" s="439"/>
      <c r="X58" s="439"/>
      <c r="Y58" s="443"/>
      <c r="Z58" s="439"/>
      <c r="AA58" s="439"/>
      <c r="AB58" s="439"/>
      <c r="AC58" s="439"/>
      <c r="AD58" s="439"/>
      <c r="AE58" s="443"/>
      <c r="AF58" s="439"/>
      <c r="AG58" s="439"/>
      <c r="AH58" s="439"/>
      <c r="AI58" s="440"/>
      <c r="AJ58" s="443"/>
      <c r="AK58" s="439"/>
      <c r="AL58" s="439"/>
      <c r="AM58" s="439"/>
      <c r="AN58" s="440"/>
    </row>
    <row r="59" spans="1:40" outlineLevel="2">
      <c r="A59" s="882">
        <f>ROW()</f>
        <v>59</v>
      </c>
      <c r="B59" s="453"/>
      <c r="D59" s="452" t="s">
        <v>31</v>
      </c>
      <c r="H59" s="458"/>
      <c r="I59" s="439"/>
      <c r="J59" s="443"/>
      <c r="K59" s="439"/>
      <c r="L59" s="439"/>
      <c r="M59" s="439"/>
      <c r="N59" s="439"/>
      <c r="O59" s="443"/>
      <c r="P59" s="439"/>
      <c r="Q59" s="439"/>
      <c r="R59" s="439"/>
      <c r="S59" s="439"/>
      <c r="T59" s="443"/>
      <c r="U59" s="439"/>
      <c r="V59" s="439"/>
      <c r="W59" s="439"/>
      <c r="X59" s="439"/>
      <c r="Y59" s="443"/>
      <c r="Z59" s="439"/>
      <c r="AA59" s="439"/>
      <c r="AB59" s="439"/>
      <c r="AC59" s="439"/>
      <c r="AD59" s="439"/>
      <c r="AE59" s="443"/>
      <c r="AF59" s="439"/>
      <c r="AG59" s="439"/>
      <c r="AH59" s="439"/>
      <c r="AI59" s="440"/>
      <c r="AJ59" s="443"/>
      <c r="AK59" s="439"/>
      <c r="AL59" s="439"/>
      <c r="AM59" s="439"/>
      <c r="AN59" s="440"/>
    </row>
    <row r="60" spans="1:40" outlineLevel="2">
      <c r="A60" s="882">
        <f>ROW()</f>
        <v>60</v>
      </c>
      <c r="B60" s="453"/>
      <c r="D60" s="452" t="s">
        <v>32</v>
      </c>
      <c r="H60" s="458"/>
      <c r="I60" s="439"/>
      <c r="J60" s="443"/>
      <c r="K60" s="439"/>
      <c r="L60" s="439"/>
      <c r="M60" s="439"/>
      <c r="N60" s="439"/>
      <c r="O60" s="443"/>
      <c r="P60" s="439"/>
      <c r="Q60" s="439"/>
      <c r="R60" s="439"/>
      <c r="S60" s="439"/>
      <c r="T60" s="443"/>
      <c r="U60" s="439"/>
      <c r="V60" s="439"/>
      <c r="W60" s="439"/>
      <c r="X60" s="439"/>
      <c r="Y60" s="443"/>
      <c r="Z60" s="439"/>
      <c r="AA60" s="439"/>
      <c r="AB60" s="439"/>
      <c r="AC60" s="439"/>
      <c r="AD60" s="439"/>
      <c r="AE60" s="443"/>
      <c r="AF60" s="439"/>
      <c r="AG60" s="439"/>
      <c r="AH60" s="439"/>
      <c r="AI60" s="440"/>
      <c r="AJ60" s="443"/>
      <c r="AK60" s="439"/>
      <c r="AL60" s="439"/>
      <c r="AM60" s="439"/>
      <c r="AN60" s="440"/>
    </row>
    <row r="61" spans="1:40" outlineLevel="2">
      <c r="A61" s="882">
        <f>ROW()</f>
        <v>61</v>
      </c>
      <c r="B61" s="453"/>
      <c r="D61" s="452" t="s">
        <v>33</v>
      </c>
      <c r="H61" s="458"/>
      <c r="I61" s="439"/>
      <c r="J61" s="443"/>
      <c r="K61" s="439"/>
      <c r="L61" s="439"/>
      <c r="M61" s="439"/>
      <c r="N61" s="439"/>
      <c r="O61" s="443"/>
      <c r="P61" s="439"/>
      <c r="Q61" s="439"/>
      <c r="R61" s="439"/>
      <c r="S61" s="439"/>
      <c r="T61" s="443"/>
      <c r="U61" s="439"/>
      <c r="V61" s="439"/>
      <c r="W61" s="439"/>
      <c r="X61" s="439"/>
      <c r="Y61" s="443"/>
      <c r="Z61" s="439"/>
      <c r="AA61" s="439"/>
      <c r="AB61" s="439"/>
      <c r="AC61" s="439"/>
      <c r="AD61" s="439"/>
      <c r="AE61" s="443"/>
      <c r="AF61" s="439"/>
      <c r="AG61" s="439"/>
      <c r="AH61" s="439"/>
      <c r="AI61" s="440"/>
      <c r="AJ61" s="443"/>
      <c r="AK61" s="439"/>
      <c r="AL61" s="439"/>
      <c r="AM61" s="439"/>
      <c r="AN61" s="440"/>
    </row>
    <row r="62" spans="1:40" outlineLevel="2">
      <c r="A62" s="882">
        <f>ROW()</f>
        <v>62</v>
      </c>
      <c r="B62" s="453"/>
      <c r="D62" s="452" t="s">
        <v>27</v>
      </c>
      <c r="H62" s="458"/>
      <c r="I62" s="439"/>
      <c r="J62" s="443"/>
      <c r="K62" s="439"/>
      <c r="L62" s="439"/>
      <c r="M62" s="439"/>
      <c r="N62" s="439"/>
      <c r="O62" s="443"/>
      <c r="P62" s="439"/>
      <c r="Q62" s="439"/>
      <c r="R62" s="439"/>
      <c r="S62" s="439"/>
      <c r="T62" s="443"/>
      <c r="U62" s="439"/>
      <c r="V62" s="439"/>
      <c r="W62" s="439"/>
      <c r="X62" s="439"/>
      <c r="Y62" s="443"/>
      <c r="Z62" s="439"/>
      <c r="AA62" s="439"/>
      <c r="AB62" s="439"/>
      <c r="AC62" s="439"/>
      <c r="AD62" s="439"/>
      <c r="AE62" s="443"/>
      <c r="AF62" s="439"/>
      <c r="AG62" s="439"/>
      <c r="AH62" s="439"/>
      <c r="AI62" s="440"/>
      <c r="AJ62" s="443"/>
      <c r="AK62" s="439"/>
      <c r="AL62" s="439"/>
      <c r="AM62" s="439"/>
      <c r="AN62" s="440"/>
    </row>
    <row r="63" spans="1:40" outlineLevel="2">
      <c r="A63" s="882">
        <f>ROW()</f>
        <v>63</v>
      </c>
      <c r="B63" s="453"/>
      <c r="D63" s="452" t="s">
        <v>34</v>
      </c>
      <c r="H63" s="458"/>
      <c r="I63" s="439"/>
      <c r="J63" s="443"/>
      <c r="K63" s="439"/>
      <c r="L63" s="439"/>
      <c r="M63" s="439"/>
      <c r="N63" s="439"/>
      <c r="O63" s="443"/>
      <c r="P63" s="439"/>
      <c r="Q63" s="439"/>
      <c r="R63" s="439"/>
      <c r="S63" s="439"/>
      <c r="T63" s="443"/>
      <c r="U63" s="439"/>
      <c r="V63" s="439"/>
      <c r="W63" s="439"/>
      <c r="X63" s="439"/>
      <c r="Y63" s="443"/>
      <c r="Z63" s="439"/>
      <c r="AA63" s="439"/>
      <c r="AB63" s="439"/>
      <c r="AC63" s="439"/>
      <c r="AD63" s="439"/>
      <c r="AE63" s="443"/>
      <c r="AF63" s="439"/>
      <c r="AG63" s="439"/>
      <c r="AH63" s="439"/>
      <c r="AI63" s="440"/>
      <c r="AJ63" s="443"/>
      <c r="AK63" s="439"/>
      <c r="AL63" s="439"/>
      <c r="AM63" s="439"/>
      <c r="AN63" s="440"/>
    </row>
    <row r="64" spans="1:40" outlineLevel="2">
      <c r="A64" s="882">
        <f>ROW()</f>
        <v>64</v>
      </c>
      <c r="B64" s="453"/>
      <c r="D64" s="452" t="s">
        <v>35</v>
      </c>
      <c r="H64" s="458"/>
      <c r="I64" s="439"/>
      <c r="J64" s="443"/>
      <c r="K64" s="439"/>
      <c r="L64" s="439"/>
      <c r="M64" s="439"/>
      <c r="N64" s="439"/>
      <c r="O64" s="443"/>
      <c r="P64" s="439"/>
      <c r="Q64" s="439"/>
      <c r="R64" s="439"/>
      <c r="S64" s="439"/>
      <c r="T64" s="443"/>
      <c r="U64" s="439"/>
      <c r="V64" s="439"/>
      <c r="W64" s="439"/>
      <c r="X64" s="439"/>
      <c r="Y64" s="443"/>
      <c r="Z64" s="439"/>
      <c r="AA64" s="439"/>
      <c r="AB64" s="439"/>
      <c r="AC64" s="439"/>
      <c r="AD64" s="439"/>
      <c r="AE64" s="443"/>
      <c r="AF64" s="439"/>
      <c r="AG64" s="439"/>
      <c r="AH64" s="439"/>
      <c r="AI64" s="440"/>
      <c r="AJ64" s="443"/>
      <c r="AK64" s="439"/>
      <c r="AL64" s="439"/>
      <c r="AM64" s="439"/>
      <c r="AN64" s="440"/>
    </row>
    <row r="65" spans="1:40" outlineLevel="2">
      <c r="A65" s="882">
        <f>ROW()</f>
        <v>65</v>
      </c>
      <c r="B65" s="453"/>
      <c r="D65" s="452" t="s">
        <v>302</v>
      </c>
      <c r="H65" s="458"/>
      <c r="I65" s="439"/>
      <c r="J65" s="443"/>
      <c r="K65" s="439"/>
      <c r="L65" s="439"/>
      <c r="M65" s="439"/>
      <c r="N65" s="439"/>
      <c r="O65" s="443"/>
      <c r="P65" s="439"/>
      <c r="Q65" s="439"/>
      <c r="R65" s="439"/>
      <c r="S65" s="439"/>
      <c r="T65" s="443"/>
      <c r="U65" s="439"/>
      <c r="V65" s="439"/>
      <c r="W65" s="439"/>
      <c r="X65" s="439"/>
      <c r="Y65" s="443"/>
      <c r="Z65" s="439"/>
      <c r="AA65" s="439"/>
      <c r="AB65" s="439"/>
      <c r="AC65" s="439"/>
      <c r="AD65" s="439"/>
      <c r="AE65" s="443"/>
      <c r="AF65" s="439"/>
      <c r="AG65" s="439"/>
      <c r="AH65" s="439"/>
      <c r="AI65" s="440"/>
      <c r="AJ65" s="443"/>
      <c r="AK65" s="439"/>
      <c r="AL65" s="439"/>
      <c r="AM65" s="439"/>
      <c r="AN65" s="440"/>
    </row>
    <row r="66" spans="1:40" outlineLevel="2">
      <c r="A66" s="882">
        <f>ROW()</f>
        <v>66</v>
      </c>
      <c r="B66" s="453"/>
      <c r="D66" s="452" t="s">
        <v>36</v>
      </c>
      <c r="H66" s="458"/>
      <c r="I66" s="439"/>
      <c r="J66" s="443"/>
      <c r="K66" s="439"/>
      <c r="L66" s="439"/>
      <c r="M66" s="439"/>
      <c r="N66" s="439"/>
      <c r="O66" s="443"/>
      <c r="P66" s="439"/>
      <c r="Q66" s="439"/>
      <c r="R66" s="439"/>
      <c r="S66" s="439"/>
      <c r="T66" s="443"/>
      <c r="U66" s="439"/>
      <c r="V66" s="439"/>
      <c r="W66" s="439"/>
      <c r="X66" s="439"/>
      <c r="Y66" s="443"/>
      <c r="Z66" s="439"/>
      <c r="AA66" s="439"/>
      <c r="AB66" s="439"/>
      <c r="AC66" s="439"/>
      <c r="AD66" s="439"/>
      <c r="AE66" s="443"/>
      <c r="AF66" s="439"/>
      <c r="AG66" s="439"/>
      <c r="AH66" s="439"/>
      <c r="AI66" s="440"/>
      <c r="AJ66" s="443"/>
      <c r="AK66" s="439"/>
      <c r="AL66" s="439"/>
      <c r="AM66" s="439"/>
      <c r="AN66" s="440"/>
    </row>
    <row r="67" spans="1:40" outlineLevel="2">
      <c r="A67" s="882">
        <f>ROW()</f>
        <v>67</v>
      </c>
      <c r="B67" s="453"/>
      <c r="D67" s="452" t="s">
        <v>583</v>
      </c>
      <c r="H67" s="458"/>
      <c r="I67" s="439"/>
      <c r="J67" s="443"/>
      <c r="K67" s="439"/>
      <c r="L67" s="439"/>
      <c r="M67" s="439"/>
      <c r="N67" s="439"/>
      <c r="O67" s="443"/>
      <c r="P67" s="439"/>
      <c r="Q67" s="439"/>
      <c r="R67" s="439"/>
      <c r="S67" s="439"/>
      <c r="T67" s="443"/>
      <c r="U67" s="439"/>
      <c r="V67" s="439"/>
      <c r="W67" s="439"/>
      <c r="X67" s="439"/>
      <c r="Y67" s="443"/>
      <c r="Z67" s="439"/>
      <c r="AA67" s="439"/>
      <c r="AB67" s="439"/>
      <c r="AC67" s="439"/>
      <c r="AD67" s="439"/>
      <c r="AE67" s="443"/>
      <c r="AF67" s="439"/>
      <c r="AG67" s="439"/>
      <c r="AH67" s="439"/>
      <c r="AI67" s="440"/>
      <c r="AJ67" s="443"/>
      <c r="AK67" s="439"/>
      <c r="AL67" s="439"/>
      <c r="AM67" s="439"/>
      <c r="AN67" s="440"/>
    </row>
    <row r="68" spans="1:40" outlineLevel="2">
      <c r="A68" s="882">
        <f>ROW()</f>
        <v>68</v>
      </c>
      <c r="B68" s="453"/>
      <c r="D68" s="452" t="s">
        <v>81</v>
      </c>
      <c r="H68" s="458"/>
      <c r="I68" s="439"/>
      <c r="J68" s="443"/>
      <c r="K68" s="439"/>
      <c r="L68" s="439"/>
      <c r="M68" s="439"/>
      <c r="N68" s="439"/>
      <c r="O68" s="443"/>
      <c r="P68" s="439"/>
      <c r="Q68" s="439"/>
      <c r="R68" s="439"/>
      <c r="S68" s="439"/>
      <c r="T68" s="443"/>
      <c r="U68" s="439"/>
      <c r="V68" s="439"/>
      <c r="W68" s="439"/>
      <c r="X68" s="439"/>
      <c r="Y68" s="443"/>
      <c r="Z68" s="439"/>
      <c r="AA68" s="439"/>
      <c r="AB68" s="439"/>
      <c r="AC68" s="439"/>
      <c r="AD68" s="439"/>
      <c r="AE68" s="443"/>
      <c r="AF68" s="439"/>
      <c r="AG68" s="439"/>
      <c r="AH68" s="439"/>
      <c r="AI68" s="440"/>
      <c r="AJ68" s="443"/>
      <c r="AK68" s="439"/>
      <c r="AL68" s="439"/>
      <c r="AM68" s="439"/>
      <c r="AN68" s="440"/>
    </row>
    <row r="69" spans="1:40" outlineLevel="2">
      <c r="A69" s="882">
        <f>ROW()</f>
        <v>69</v>
      </c>
      <c r="B69" s="453"/>
      <c r="D69" s="452" t="s">
        <v>28</v>
      </c>
      <c r="H69" s="458"/>
      <c r="I69" s="439"/>
      <c r="J69" s="443"/>
      <c r="K69" s="439"/>
      <c r="L69" s="439"/>
      <c r="M69" s="439"/>
      <c r="N69" s="439"/>
      <c r="O69" s="443"/>
      <c r="P69" s="439"/>
      <c r="Q69" s="439"/>
      <c r="R69" s="439"/>
      <c r="S69" s="439"/>
      <c r="T69" s="443"/>
      <c r="U69" s="439"/>
      <c r="V69" s="439"/>
      <c r="W69" s="439"/>
      <c r="X69" s="439"/>
      <c r="Y69" s="443"/>
      <c r="Z69" s="439"/>
      <c r="AA69" s="439"/>
      <c r="AB69" s="439"/>
      <c r="AC69" s="439"/>
      <c r="AD69" s="439"/>
      <c r="AE69" s="443"/>
      <c r="AF69" s="439"/>
      <c r="AG69" s="439"/>
      <c r="AH69" s="439"/>
      <c r="AI69" s="440"/>
      <c r="AJ69" s="443"/>
      <c r="AK69" s="439"/>
      <c r="AL69" s="439"/>
      <c r="AM69" s="439"/>
      <c r="AN69" s="440"/>
    </row>
    <row r="70" spans="1:40" outlineLevel="2">
      <c r="A70" s="882">
        <f>ROW()</f>
        <v>70</v>
      </c>
      <c r="B70" s="453"/>
      <c r="D70" s="456" t="s">
        <v>443</v>
      </c>
      <c r="E70" s="456"/>
      <c r="F70" s="456"/>
      <c r="G70" s="456"/>
      <c r="H70" s="460"/>
      <c r="I70" s="441"/>
      <c r="J70" s="462"/>
      <c r="K70" s="441"/>
      <c r="L70" s="441"/>
      <c r="M70" s="441"/>
      <c r="N70" s="441"/>
      <c r="O70" s="462"/>
      <c r="P70" s="441"/>
      <c r="Q70" s="441"/>
      <c r="R70" s="441"/>
      <c r="S70" s="441"/>
      <c r="T70" s="462"/>
      <c r="U70" s="441"/>
      <c r="V70" s="441"/>
      <c r="W70" s="441"/>
      <c r="X70" s="441"/>
      <c r="Y70" s="462"/>
      <c r="Z70" s="441"/>
      <c r="AA70" s="441"/>
      <c r="AB70" s="441"/>
      <c r="AC70" s="441"/>
      <c r="AD70" s="441"/>
      <c r="AE70" s="462"/>
      <c r="AF70" s="441"/>
      <c r="AG70" s="441"/>
      <c r="AH70" s="441"/>
      <c r="AI70" s="442"/>
      <c r="AJ70" s="462"/>
      <c r="AK70" s="441"/>
      <c r="AL70" s="441"/>
      <c r="AM70" s="441"/>
      <c r="AN70" s="442"/>
    </row>
    <row r="71" spans="1:40" outlineLevel="2">
      <c r="A71" s="882">
        <f>ROW()</f>
        <v>71</v>
      </c>
      <c r="B71" s="453"/>
      <c r="D71" s="452" t="s">
        <v>24</v>
      </c>
      <c r="H71" s="458"/>
      <c r="I71" s="439"/>
      <c r="J71" s="443"/>
      <c r="K71" s="439"/>
      <c r="L71" s="439"/>
      <c r="M71" s="439"/>
      <c r="N71" s="439"/>
      <c r="O71" s="443"/>
      <c r="P71" s="439"/>
      <c r="Q71" s="439"/>
      <c r="R71" s="439"/>
      <c r="S71" s="439"/>
      <c r="T71" s="443"/>
      <c r="U71" s="439"/>
      <c r="V71" s="439"/>
      <c r="W71" s="439"/>
      <c r="X71" s="439"/>
      <c r="Y71" s="443"/>
      <c r="Z71" s="439"/>
      <c r="AA71" s="439"/>
      <c r="AB71" s="439"/>
      <c r="AC71" s="439"/>
      <c r="AD71" s="439"/>
      <c r="AE71" s="443"/>
      <c r="AF71" s="439"/>
      <c r="AG71" s="439"/>
      <c r="AH71" s="439"/>
      <c r="AI71" s="440"/>
      <c r="AJ71" s="443"/>
      <c r="AK71" s="439"/>
      <c r="AL71" s="439"/>
      <c r="AM71" s="439"/>
      <c r="AN71" s="440"/>
    </row>
    <row r="72" spans="1:40" outlineLevel="1">
      <c r="A72" s="732" t="s">
        <v>685</v>
      </c>
      <c r="B72" s="733"/>
      <c r="C72" s="881"/>
      <c r="D72" s="733"/>
      <c r="E72" s="733"/>
      <c r="F72" s="733"/>
      <c r="G72" s="730"/>
      <c r="H72" s="733"/>
      <c r="I72" s="730"/>
      <c r="J72" s="729"/>
      <c r="K72" s="730"/>
      <c r="L72" s="730"/>
      <c r="M72" s="730"/>
      <c r="N72" s="731"/>
      <c r="O72" s="730"/>
      <c r="P72" s="730"/>
      <c r="Q72" s="730"/>
      <c r="R72" s="730"/>
      <c r="S72" s="730"/>
      <c r="T72" s="729"/>
      <c r="U72" s="730"/>
      <c r="V72" s="730"/>
      <c r="W72" s="730"/>
      <c r="X72" s="730"/>
      <c r="Y72" s="729"/>
      <c r="Z72" s="730"/>
      <c r="AA72" s="730"/>
      <c r="AB72" s="730"/>
      <c r="AC72" s="730"/>
      <c r="AD72" s="730"/>
      <c r="AE72" s="729"/>
      <c r="AF72" s="730"/>
      <c r="AG72" s="730"/>
      <c r="AH72" s="730"/>
      <c r="AI72" s="731"/>
      <c r="AJ72" s="729"/>
      <c r="AK72" s="730"/>
      <c r="AL72" s="730"/>
      <c r="AM72" s="730"/>
      <c r="AN72" s="731"/>
    </row>
    <row r="73" spans="1:40" outlineLevel="2">
      <c r="A73" s="882">
        <f>ROW()</f>
        <v>73</v>
      </c>
      <c r="B73" s="453"/>
      <c r="D73" s="452" t="s">
        <v>300</v>
      </c>
      <c r="H73" s="458"/>
      <c r="I73" s="439"/>
      <c r="J73" s="443"/>
      <c r="K73" s="439"/>
      <c r="L73" s="439"/>
      <c r="M73" s="439"/>
      <c r="N73" s="439"/>
      <c r="O73" s="443"/>
      <c r="P73" s="439"/>
      <c r="Q73" s="439"/>
      <c r="R73" s="439"/>
      <c r="S73" s="439"/>
      <c r="T73" s="443"/>
      <c r="U73" s="439"/>
      <c r="V73" s="439"/>
      <c r="W73" s="439"/>
      <c r="X73" s="439"/>
      <c r="Y73" s="443"/>
      <c r="Z73" s="439"/>
      <c r="AA73" s="439"/>
      <c r="AB73" s="439"/>
      <c r="AC73" s="439"/>
      <c r="AD73" s="439"/>
      <c r="AE73" s="443"/>
      <c r="AF73" s="439"/>
      <c r="AG73" s="439"/>
      <c r="AH73" s="439"/>
      <c r="AI73" s="440"/>
      <c r="AJ73" s="443"/>
      <c r="AK73" s="439"/>
      <c r="AL73" s="439"/>
      <c r="AM73" s="439"/>
      <c r="AN73" s="440"/>
    </row>
    <row r="74" spans="1:40" outlineLevel="2">
      <c r="A74" s="882">
        <f>ROW()</f>
        <v>74</v>
      </c>
      <c r="B74" s="453"/>
      <c r="D74" s="452" t="s">
        <v>301</v>
      </c>
      <c r="H74" s="458"/>
      <c r="I74" s="439"/>
      <c r="J74" s="443"/>
      <c r="K74" s="439"/>
      <c r="L74" s="439"/>
      <c r="M74" s="439"/>
      <c r="N74" s="439"/>
      <c r="O74" s="443"/>
      <c r="P74" s="439"/>
      <c r="Q74" s="439"/>
      <c r="R74" s="439"/>
      <c r="S74" s="439"/>
      <c r="T74" s="443"/>
      <c r="U74" s="439"/>
      <c r="V74" s="439"/>
      <c r="W74" s="439"/>
      <c r="X74" s="439"/>
      <c r="Y74" s="443"/>
      <c r="Z74" s="439"/>
      <c r="AA74" s="439"/>
      <c r="AB74" s="439"/>
      <c r="AC74" s="439"/>
      <c r="AD74" s="439"/>
      <c r="AE74" s="443"/>
      <c r="AF74" s="439"/>
      <c r="AG74" s="439"/>
      <c r="AH74" s="439"/>
      <c r="AI74" s="440"/>
      <c r="AJ74" s="443"/>
      <c r="AK74" s="439"/>
      <c r="AL74" s="439"/>
      <c r="AM74" s="439"/>
      <c r="AN74" s="440"/>
    </row>
    <row r="75" spans="1:40" outlineLevel="2">
      <c r="A75" s="882">
        <f>ROW()</f>
        <v>75</v>
      </c>
      <c r="B75" s="453"/>
      <c r="D75" s="452" t="s">
        <v>29</v>
      </c>
      <c r="H75" s="458"/>
      <c r="I75" s="439"/>
      <c r="J75" s="443"/>
      <c r="K75" s="439"/>
      <c r="L75" s="439"/>
      <c r="M75" s="439"/>
      <c r="N75" s="439"/>
      <c r="O75" s="443"/>
      <c r="P75" s="439"/>
      <c r="Q75" s="439"/>
      <c r="R75" s="439"/>
      <c r="S75" s="439"/>
      <c r="T75" s="443"/>
      <c r="U75" s="439"/>
      <c r="V75" s="439"/>
      <c r="W75" s="439"/>
      <c r="X75" s="439"/>
      <c r="Y75" s="443"/>
      <c r="Z75" s="439"/>
      <c r="AA75" s="439"/>
      <c r="AB75" s="439"/>
      <c r="AC75" s="439"/>
      <c r="AD75" s="439"/>
      <c r="AE75" s="443"/>
      <c r="AF75" s="439"/>
      <c r="AG75" s="439"/>
      <c r="AH75" s="439"/>
      <c r="AI75" s="440"/>
      <c r="AJ75" s="443"/>
      <c r="AK75" s="439"/>
      <c r="AL75" s="439"/>
      <c r="AM75" s="439"/>
      <c r="AN75" s="440"/>
    </row>
    <row r="76" spans="1:40" outlineLevel="2">
      <c r="A76" s="882">
        <f>ROW()</f>
        <v>76</v>
      </c>
      <c r="B76" s="453"/>
      <c r="D76" s="452" t="s">
        <v>30</v>
      </c>
      <c r="H76" s="458"/>
      <c r="I76" s="439"/>
      <c r="J76" s="443"/>
      <c r="K76" s="439"/>
      <c r="L76" s="439"/>
      <c r="M76" s="439"/>
      <c r="N76" s="439"/>
      <c r="O76" s="443"/>
      <c r="P76" s="439"/>
      <c r="Q76" s="439"/>
      <c r="R76" s="439"/>
      <c r="S76" s="439"/>
      <c r="T76" s="443"/>
      <c r="U76" s="439"/>
      <c r="V76" s="439"/>
      <c r="W76" s="439"/>
      <c r="X76" s="439"/>
      <c r="Y76" s="443"/>
      <c r="Z76" s="439"/>
      <c r="AA76" s="439"/>
      <c r="AB76" s="439"/>
      <c r="AC76" s="439"/>
      <c r="AD76" s="439"/>
      <c r="AE76" s="443"/>
      <c r="AF76" s="439"/>
      <c r="AG76" s="439"/>
      <c r="AH76" s="439"/>
      <c r="AI76" s="440"/>
      <c r="AJ76" s="443"/>
      <c r="AK76" s="439"/>
      <c r="AL76" s="439"/>
      <c r="AM76" s="439"/>
      <c r="AN76" s="440"/>
    </row>
    <row r="77" spans="1:40" outlineLevel="2">
      <c r="A77" s="882">
        <f>ROW()</f>
        <v>77</v>
      </c>
      <c r="B77" s="453"/>
      <c r="D77" s="452" t="s">
        <v>31</v>
      </c>
      <c r="H77" s="458"/>
      <c r="I77" s="439"/>
      <c r="J77" s="443"/>
      <c r="K77" s="439"/>
      <c r="L77" s="439"/>
      <c r="M77" s="439"/>
      <c r="N77" s="439"/>
      <c r="O77" s="443"/>
      <c r="P77" s="439"/>
      <c r="Q77" s="439"/>
      <c r="R77" s="439"/>
      <c r="S77" s="439"/>
      <c r="T77" s="443"/>
      <c r="U77" s="439"/>
      <c r="V77" s="439"/>
      <c r="W77" s="439"/>
      <c r="X77" s="439"/>
      <c r="Y77" s="443"/>
      <c r="Z77" s="439"/>
      <c r="AA77" s="439"/>
      <c r="AB77" s="439"/>
      <c r="AC77" s="439"/>
      <c r="AD77" s="439"/>
      <c r="AE77" s="443"/>
      <c r="AF77" s="439"/>
      <c r="AG77" s="439"/>
      <c r="AH77" s="439"/>
      <c r="AI77" s="440"/>
      <c r="AJ77" s="443"/>
      <c r="AK77" s="439"/>
      <c r="AL77" s="439"/>
      <c r="AM77" s="439"/>
      <c r="AN77" s="440"/>
    </row>
    <row r="78" spans="1:40" outlineLevel="2">
      <c r="A78" s="882">
        <f>ROW()</f>
        <v>78</v>
      </c>
      <c r="B78" s="453"/>
      <c r="D78" s="452" t="s">
        <v>32</v>
      </c>
      <c r="H78" s="458"/>
      <c r="I78" s="439"/>
      <c r="J78" s="443"/>
      <c r="K78" s="439"/>
      <c r="L78" s="439"/>
      <c r="M78" s="439"/>
      <c r="N78" s="439"/>
      <c r="O78" s="443"/>
      <c r="P78" s="439"/>
      <c r="Q78" s="439"/>
      <c r="R78" s="439"/>
      <c r="S78" s="439"/>
      <c r="T78" s="443"/>
      <c r="U78" s="439"/>
      <c r="V78" s="439"/>
      <c r="W78" s="439"/>
      <c r="X78" s="439"/>
      <c r="Y78" s="443"/>
      <c r="Z78" s="439"/>
      <c r="AA78" s="439"/>
      <c r="AB78" s="439"/>
      <c r="AC78" s="439"/>
      <c r="AD78" s="439"/>
      <c r="AE78" s="443"/>
      <c r="AF78" s="439"/>
      <c r="AG78" s="439"/>
      <c r="AH78" s="439"/>
      <c r="AI78" s="440"/>
      <c r="AJ78" s="443"/>
      <c r="AK78" s="439"/>
      <c r="AL78" s="439"/>
      <c r="AM78" s="439"/>
      <c r="AN78" s="440"/>
    </row>
    <row r="79" spans="1:40" outlineLevel="2">
      <c r="A79" s="882">
        <f>ROW()</f>
        <v>79</v>
      </c>
      <c r="B79" s="453"/>
      <c r="D79" s="452" t="s">
        <v>33</v>
      </c>
      <c r="H79" s="458"/>
      <c r="I79" s="439"/>
      <c r="J79" s="443"/>
      <c r="K79" s="439"/>
      <c r="L79" s="439"/>
      <c r="M79" s="439"/>
      <c r="N79" s="439"/>
      <c r="O79" s="443"/>
      <c r="P79" s="439"/>
      <c r="Q79" s="439"/>
      <c r="R79" s="439"/>
      <c r="S79" s="439"/>
      <c r="T79" s="443"/>
      <c r="U79" s="439"/>
      <c r="V79" s="439"/>
      <c r="W79" s="439"/>
      <c r="X79" s="439"/>
      <c r="Y79" s="443"/>
      <c r="Z79" s="439"/>
      <c r="AA79" s="439"/>
      <c r="AB79" s="439"/>
      <c r="AC79" s="439"/>
      <c r="AD79" s="439"/>
      <c r="AE79" s="443"/>
      <c r="AF79" s="439"/>
      <c r="AG79" s="439"/>
      <c r="AH79" s="439"/>
      <c r="AI79" s="440"/>
      <c r="AJ79" s="443"/>
      <c r="AK79" s="439"/>
      <c r="AL79" s="439"/>
      <c r="AM79" s="439"/>
      <c r="AN79" s="440"/>
    </row>
    <row r="80" spans="1:40" outlineLevel="2">
      <c r="A80" s="882">
        <f>ROW()</f>
        <v>80</v>
      </c>
      <c r="B80" s="453"/>
      <c r="D80" s="452" t="s">
        <v>27</v>
      </c>
      <c r="H80" s="458"/>
      <c r="I80" s="439"/>
      <c r="J80" s="443"/>
      <c r="K80" s="439"/>
      <c r="L80" s="439"/>
      <c r="M80" s="439"/>
      <c r="N80" s="439"/>
      <c r="O80" s="443"/>
      <c r="P80" s="439"/>
      <c r="Q80" s="439"/>
      <c r="R80" s="439"/>
      <c r="S80" s="439"/>
      <c r="T80" s="443"/>
      <c r="U80" s="439"/>
      <c r="V80" s="439"/>
      <c r="W80" s="439"/>
      <c r="X80" s="439"/>
      <c r="Y80" s="443"/>
      <c r="Z80" s="439"/>
      <c r="AA80" s="439"/>
      <c r="AB80" s="439"/>
      <c r="AC80" s="439"/>
      <c r="AD80" s="439"/>
      <c r="AE80" s="443"/>
      <c r="AF80" s="439"/>
      <c r="AG80" s="439"/>
      <c r="AH80" s="439"/>
      <c r="AI80" s="440"/>
      <c r="AJ80" s="443"/>
      <c r="AK80" s="439"/>
      <c r="AL80" s="439"/>
      <c r="AM80" s="439"/>
      <c r="AN80" s="440"/>
    </row>
    <row r="81" spans="1:40" outlineLevel="2">
      <c r="A81" s="882">
        <f>ROW()</f>
        <v>81</v>
      </c>
      <c r="B81" s="453"/>
      <c r="D81" s="452" t="s">
        <v>34</v>
      </c>
      <c r="H81" s="458"/>
      <c r="I81" s="439"/>
      <c r="J81" s="443"/>
      <c r="K81" s="439"/>
      <c r="L81" s="439"/>
      <c r="M81" s="439"/>
      <c r="N81" s="439"/>
      <c r="O81" s="443"/>
      <c r="P81" s="439"/>
      <c r="Q81" s="439"/>
      <c r="R81" s="439"/>
      <c r="S81" s="439"/>
      <c r="T81" s="443"/>
      <c r="U81" s="439"/>
      <c r="V81" s="439"/>
      <c r="W81" s="439"/>
      <c r="X81" s="439"/>
      <c r="Y81" s="443"/>
      <c r="Z81" s="439"/>
      <c r="AA81" s="439"/>
      <c r="AB81" s="439"/>
      <c r="AC81" s="439"/>
      <c r="AD81" s="439"/>
      <c r="AE81" s="443"/>
      <c r="AF81" s="439"/>
      <c r="AG81" s="439"/>
      <c r="AH81" s="439"/>
      <c r="AI81" s="440"/>
      <c r="AJ81" s="443"/>
      <c r="AK81" s="439"/>
      <c r="AL81" s="439"/>
      <c r="AM81" s="439"/>
      <c r="AN81" s="440"/>
    </row>
    <row r="82" spans="1:40" outlineLevel="2">
      <c r="A82" s="882">
        <f>ROW()</f>
        <v>82</v>
      </c>
      <c r="B82" s="453"/>
      <c r="D82" s="452" t="s">
        <v>35</v>
      </c>
      <c r="H82" s="458"/>
      <c r="I82" s="439"/>
      <c r="J82" s="443"/>
      <c r="K82" s="439"/>
      <c r="L82" s="439"/>
      <c r="M82" s="439"/>
      <c r="N82" s="439"/>
      <c r="O82" s="443"/>
      <c r="P82" s="439"/>
      <c r="Q82" s="439"/>
      <c r="R82" s="439"/>
      <c r="S82" s="439"/>
      <c r="T82" s="443"/>
      <c r="U82" s="439"/>
      <c r="V82" s="439"/>
      <c r="W82" s="439"/>
      <c r="X82" s="439"/>
      <c r="Y82" s="443"/>
      <c r="Z82" s="439"/>
      <c r="AA82" s="439"/>
      <c r="AB82" s="439"/>
      <c r="AC82" s="439"/>
      <c r="AD82" s="439"/>
      <c r="AE82" s="443"/>
      <c r="AF82" s="439"/>
      <c r="AG82" s="439"/>
      <c r="AH82" s="439"/>
      <c r="AI82" s="440"/>
      <c r="AJ82" s="443"/>
      <c r="AK82" s="439"/>
      <c r="AL82" s="439"/>
      <c r="AM82" s="439"/>
      <c r="AN82" s="440"/>
    </row>
    <row r="83" spans="1:40" outlineLevel="2">
      <c r="A83" s="882">
        <f>ROW()</f>
        <v>83</v>
      </c>
      <c r="B83" s="453"/>
      <c r="D83" s="452" t="s">
        <v>302</v>
      </c>
      <c r="H83" s="458"/>
      <c r="I83" s="439"/>
      <c r="J83" s="443"/>
      <c r="K83" s="439"/>
      <c r="L83" s="439"/>
      <c r="M83" s="439"/>
      <c r="N83" s="439"/>
      <c r="O83" s="443"/>
      <c r="P83" s="439"/>
      <c r="Q83" s="439"/>
      <c r="R83" s="439"/>
      <c r="S83" s="439"/>
      <c r="T83" s="443"/>
      <c r="U83" s="439"/>
      <c r="V83" s="439"/>
      <c r="W83" s="439"/>
      <c r="X83" s="439"/>
      <c r="Y83" s="443"/>
      <c r="Z83" s="439"/>
      <c r="AA83" s="439"/>
      <c r="AB83" s="439"/>
      <c r="AC83" s="439"/>
      <c r="AD83" s="439"/>
      <c r="AE83" s="443"/>
      <c r="AF83" s="439"/>
      <c r="AG83" s="439"/>
      <c r="AH83" s="439"/>
      <c r="AI83" s="440"/>
      <c r="AJ83" s="443"/>
      <c r="AK83" s="439"/>
      <c r="AL83" s="439"/>
      <c r="AM83" s="439"/>
      <c r="AN83" s="440"/>
    </row>
    <row r="84" spans="1:40" outlineLevel="2">
      <c r="A84" s="882">
        <f>ROW()</f>
        <v>84</v>
      </c>
      <c r="B84" s="453"/>
      <c r="D84" s="452" t="s">
        <v>36</v>
      </c>
      <c r="H84" s="458"/>
      <c r="I84" s="439"/>
      <c r="J84" s="443"/>
      <c r="K84" s="439"/>
      <c r="L84" s="439"/>
      <c r="M84" s="439"/>
      <c r="N84" s="439"/>
      <c r="O84" s="443"/>
      <c r="P84" s="439"/>
      <c r="Q84" s="439"/>
      <c r="R84" s="439"/>
      <c r="S84" s="439"/>
      <c r="T84" s="443"/>
      <c r="U84" s="439"/>
      <c r="V84" s="439"/>
      <c r="W84" s="439"/>
      <c r="X84" s="439"/>
      <c r="Y84" s="443"/>
      <c r="Z84" s="439"/>
      <c r="AA84" s="439"/>
      <c r="AB84" s="439"/>
      <c r="AC84" s="439"/>
      <c r="AD84" s="439"/>
      <c r="AE84" s="443"/>
      <c r="AF84" s="439"/>
      <c r="AG84" s="439"/>
      <c r="AH84" s="439"/>
      <c r="AI84" s="440"/>
      <c r="AJ84" s="443"/>
      <c r="AK84" s="439"/>
      <c r="AL84" s="439"/>
      <c r="AM84" s="439"/>
      <c r="AN84" s="440"/>
    </row>
    <row r="85" spans="1:40" outlineLevel="2">
      <c r="A85" s="882">
        <f>ROW()</f>
        <v>85</v>
      </c>
      <c r="B85" s="453"/>
      <c r="D85" s="452" t="s">
        <v>583</v>
      </c>
      <c r="H85" s="458"/>
      <c r="I85" s="439"/>
      <c r="J85" s="443"/>
      <c r="K85" s="439"/>
      <c r="L85" s="439"/>
      <c r="M85" s="439"/>
      <c r="N85" s="439"/>
      <c r="O85" s="443"/>
      <c r="P85" s="439"/>
      <c r="Q85" s="439"/>
      <c r="R85" s="439"/>
      <c r="S85" s="439"/>
      <c r="T85" s="443"/>
      <c r="U85" s="439"/>
      <c r="V85" s="439"/>
      <c r="W85" s="439"/>
      <c r="X85" s="439"/>
      <c r="Y85" s="443"/>
      <c r="Z85" s="439"/>
      <c r="AA85" s="439"/>
      <c r="AB85" s="439"/>
      <c r="AC85" s="439"/>
      <c r="AD85" s="439"/>
      <c r="AE85" s="443"/>
      <c r="AF85" s="439"/>
      <c r="AG85" s="439"/>
      <c r="AH85" s="439"/>
      <c r="AI85" s="440"/>
      <c r="AJ85" s="443"/>
      <c r="AK85" s="439"/>
      <c r="AL85" s="439"/>
      <c r="AM85" s="439"/>
      <c r="AN85" s="440"/>
    </row>
    <row r="86" spans="1:40" outlineLevel="2">
      <c r="A86" s="882">
        <f>ROW()</f>
        <v>86</v>
      </c>
      <c r="B86" s="453"/>
      <c r="D86" s="452" t="s">
        <v>81</v>
      </c>
      <c r="H86" s="458"/>
      <c r="I86" s="439"/>
      <c r="J86" s="443"/>
      <c r="K86" s="439"/>
      <c r="L86" s="439"/>
      <c r="M86" s="439"/>
      <c r="N86" s="439"/>
      <c r="O86" s="443"/>
      <c r="P86" s="439"/>
      <c r="Q86" s="439"/>
      <c r="R86" s="439"/>
      <c r="S86" s="439"/>
      <c r="T86" s="443"/>
      <c r="U86" s="439"/>
      <c r="V86" s="439"/>
      <c r="W86" s="439"/>
      <c r="X86" s="439"/>
      <c r="Y86" s="443"/>
      <c r="Z86" s="439"/>
      <c r="AA86" s="439"/>
      <c r="AB86" s="439"/>
      <c r="AC86" s="439"/>
      <c r="AD86" s="439"/>
      <c r="AE86" s="443"/>
      <c r="AF86" s="439"/>
      <c r="AG86" s="439"/>
      <c r="AH86" s="439"/>
      <c r="AI86" s="440"/>
      <c r="AJ86" s="443"/>
      <c r="AK86" s="439"/>
      <c r="AL86" s="439"/>
      <c r="AM86" s="439"/>
      <c r="AN86" s="440"/>
    </row>
    <row r="87" spans="1:40" outlineLevel="2">
      <c r="A87" s="882">
        <f>ROW()</f>
        <v>87</v>
      </c>
      <c r="B87" s="453"/>
      <c r="D87" s="452" t="s">
        <v>28</v>
      </c>
      <c r="H87" s="458"/>
      <c r="I87" s="439"/>
      <c r="J87" s="443"/>
      <c r="K87" s="439"/>
      <c r="L87" s="439"/>
      <c r="M87" s="439"/>
      <c r="N87" s="439"/>
      <c r="O87" s="443"/>
      <c r="P87" s="439"/>
      <c r="Q87" s="439"/>
      <c r="R87" s="439"/>
      <c r="S87" s="439"/>
      <c r="T87" s="443"/>
      <c r="U87" s="439"/>
      <c r="V87" s="439"/>
      <c r="W87" s="439"/>
      <c r="X87" s="439"/>
      <c r="Y87" s="443"/>
      <c r="Z87" s="439"/>
      <c r="AA87" s="439"/>
      <c r="AB87" s="439"/>
      <c r="AC87" s="439"/>
      <c r="AD87" s="439"/>
      <c r="AE87" s="443"/>
      <c r="AF87" s="439"/>
      <c r="AG87" s="439"/>
      <c r="AH87" s="439"/>
      <c r="AI87" s="440"/>
      <c r="AJ87" s="443"/>
      <c r="AK87" s="439"/>
      <c r="AL87" s="439"/>
      <c r="AM87" s="439"/>
      <c r="AN87" s="440"/>
    </row>
    <row r="88" spans="1:40" outlineLevel="2">
      <c r="A88" s="882">
        <f>ROW()</f>
        <v>88</v>
      </c>
      <c r="B88" s="453"/>
      <c r="D88" s="456" t="s">
        <v>443</v>
      </c>
      <c r="E88" s="456"/>
      <c r="F88" s="456"/>
      <c r="G88" s="456"/>
      <c r="H88" s="460"/>
      <c r="I88" s="441"/>
      <c r="J88" s="462"/>
      <c r="K88" s="441"/>
      <c r="L88" s="441"/>
      <c r="M88" s="441"/>
      <c r="N88" s="441"/>
      <c r="O88" s="462"/>
      <c r="P88" s="441"/>
      <c r="Q88" s="441"/>
      <c r="R88" s="441"/>
      <c r="S88" s="441"/>
      <c r="T88" s="462"/>
      <c r="U88" s="441"/>
      <c r="V88" s="441"/>
      <c r="W88" s="441"/>
      <c r="X88" s="441"/>
      <c r="Y88" s="462"/>
      <c r="Z88" s="441"/>
      <c r="AA88" s="441"/>
      <c r="AB88" s="441"/>
      <c r="AC88" s="441"/>
      <c r="AD88" s="441"/>
      <c r="AE88" s="462"/>
      <c r="AF88" s="441"/>
      <c r="AG88" s="441"/>
      <c r="AH88" s="441"/>
      <c r="AI88" s="442"/>
      <c r="AJ88" s="462"/>
      <c r="AK88" s="441"/>
      <c r="AL88" s="441"/>
      <c r="AM88" s="441"/>
      <c r="AN88" s="442"/>
    </row>
    <row r="89" spans="1:40" outlineLevel="2">
      <c r="A89" s="882">
        <f>ROW()</f>
        <v>89</v>
      </c>
      <c r="B89" s="453"/>
      <c r="D89" s="452" t="s">
        <v>24</v>
      </c>
      <c r="H89" s="458"/>
      <c r="I89" s="439"/>
      <c r="J89" s="443"/>
      <c r="K89" s="439"/>
      <c r="L89" s="439"/>
      <c r="M89" s="439"/>
      <c r="N89" s="439"/>
      <c r="O89" s="443"/>
      <c r="P89" s="439"/>
      <c r="Q89" s="439"/>
      <c r="R89" s="439"/>
      <c r="S89" s="439"/>
      <c r="T89" s="443"/>
      <c r="U89" s="439"/>
      <c r="V89" s="439"/>
      <c r="W89" s="439"/>
      <c r="X89" s="439"/>
      <c r="Y89" s="443"/>
      <c r="Z89" s="439"/>
      <c r="AA89" s="439"/>
      <c r="AB89" s="439"/>
      <c r="AC89" s="439"/>
      <c r="AD89" s="439"/>
      <c r="AE89" s="443"/>
      <c r="AF89" s="439"/>
      <c r="AG89" s="439"/>
      <c r="AH89" s="439"/>
      <c r="AI89" s="440"/>
      <c r="AJ89" s="443"/>
      <c r="AK89" s="439"/>
      <c r="AL89" s="439"/>
      <c r="AM89" s="439"/>
      <c r="AN89" s="440"/>
    </row>
    <row r="90" spans="1:40" outlineLevel="1">
      <c r="A90" s="732" t="s">
        <v>595</v>
      </c>
      <c r="B90" s="733"/>
      <c r="C90" s="881"/>
      <c r="D90" s="733"/>
      <c r="E90" s="733"/>
      <c r="F90" s="733"/>
      <c r="G90" s="730"/>
      <c r="H90" s="733"/>
      <c r="I90" s="730"/>
      <c r="J90" s="729"/>
      <c r="K90" s="730"/>
      <c r="L90" s="730"/>
      <c r="M90" s="730"/>
      <c r="N90" s="731"/>
      <c r="O90" s="730"/>
      <c r="P90" s="730"/>
      <c r="Q90" s="730"/>
      <c r="R90" s="730"/>
      <c r="S90" s="730"/>
      <c r="T90" s="729"/>
      <c r="U90" s="730"/>
      <c r="V90" s="730"/>
      <c r="W90" s="730"/>
      <c r="X90" s="730"/>
      <c r="Y90" s="729"/>
      <c r="Z90" s="730"/>
      <c r="AA90" s="730"/>
      <c r="AB90" s="730"/>
      <c r="AC90" s="730"/>
      <c r="AD90" s="730"/>
      <c r="AE90" s="729"/>
      <c r="AF90" s="730"/>
      <c r="AG90" s="730"/>
      <c r="AH90" s="730"/>
      <c r="AI90" s="731"/>
      <c r="AJ90" s="729"/>
      <c r="AK90" s="730"/>
      <c r="AL90" s="730"/>
      <c r="AM90" s="730"/>
      <c r="AN90" s="731"/>
    </row>
    <row r="91" spans="1:40" outlineLevel="2">
      <c r="A91" s="882">
        <f>ROW()</f>
        <v>91</v>
      </c>
      <c r="B91" s="453"/>
      <c r="D91" s="452" t="s">
        <v>300</v>
      </c>
      <c r="H91" s="458"/>
      <c r="I91" s="439"/>
      <c r="J91" s="443"/>
      <c r="K91" s="439"/>
      <c r="L91" s="439"/>
      <c r="M91" s="439"/>
      <c r="N91" s="439"/>
      <c r="O91" s="443"/>
      <c r="P91" s="439"/>
      <c r="Q91" s="439"/>
      <c r="R91" s="439"/>
      <c r="S91" s="439"/>
      <c r="T91" s="443"/>
      <c r="U91" s="439"/>
      <c r="V91" s="439"/>
      <c r="W91" s="439"/>
      <c r="X91" s="439"/>
      <c r="Y91" s="443"/>
      <c r="Z91" s="439"/>
      <c r="AA91" s="439"/>
      <c r="AB91" s="439"/>
      <c r="AC91" s="439"/>
      <c r="AD91" s="439"/>
      <c r="AE91" s="443"/>
      <c r="AF91" s="439"/>
      <c r="AG91" s="439"/>
      <c r="AH91" s="439"/>
      <c r="AI91" s="440"/>
      <c r="AJ91" s="443"/>
      <c r="AK91" s="439"/>
      <c r="AL91" s="439"/>
      <c r="AM91" s="439"/>
      <c r="AN91" s="440"/>
    </row>
    <row r="92" spans="1:40" outlineLevel="2">
      <c r="A92" s="882">
        <f>ROW()</f>
        <v>92</v>
      </c>
      <c r="B92" s="453"/>
      <c r="D92" s="452" t="s">
        <v>301</v>
      </c>
      <c r="H92" s="458"/>
      <c r="I92" s="439"/>
      <c r="J92" s="443"/>
      <c r="K92" s="439"/>
      <c r="L92" s="439"/>
      <c r="M92" s="439"/>
      <c r="N92" s="439"/>
      <c r="O92" s="443"/>
      <c r="P92" s="439"/>
      <c r="Q92" s="439"/>
      <c r="R92" s="439"/>
      <c r="S92" s="439"/>
      <c r="T92" s="443"/>
      <c r="U92" s="439"/>
      <c r="V92" s="439"/>
      <c r="W92" s="439"/>
      <c r="X92" s="439"/>
      <c r="Y92" s="443"/>
      <c r="Z92" s="439"/>
      <c r="AA92" s="439"/>
      <c r="AB92" s="439"/>
      <c r="AC92" s="439"/>
      <c r="AD92" s="439"/>
      <c r="AE92" s="443"/>
      <c r="AF92" s="439"/>
      <c r="AG92" s="439"/>
      <c r="AH92" s="439"/>
      <c r="AI92" s="440"/>
      <c r="AJ92" s="443"/>
      <c r="AK92" s="439"/>
      <c r="AL92" s="439"/>
      <c r="AM92" s="439"/>
      <c r="AN92" s="440"/>
    </row>
    <row r="93" spans="1:40" outlineLevel="2">
      <c r="A93" s="882">
        <f>ROW()</f>
        <v>93</v>
      </c>
      <c r="B93" s="453"/>
      <c r="D93" s="452" t="s">
        <v>29</v>
      </c>
      <c r="H93" s="458"/>
      <c r="I93" s="439"/>
      <c r="J93" s="443"/>
      <c r="K93" s="439"/>
      <c r="L93" s="439"/>
      <c r="M93" s="439"/>
      <c r="N93" s="439"/>
      <c r="O93" s="443"/>
      <c r="P93" s="439"/>
      <c r="Q93" s="439"/>
      <c r="R93" s="439"/>
      <c r="S93" s="439"/>
      <c r="T93" s="443"/>
      <c r="U93" s="439"/>
      <c r="V93" s="439"/>
      <c r="W93" s="439"/>
      <c r="X93" s="439"/>
      <c r="Y93" s="443"/>
      <c r="Z93" s="439"/>
      <c r="AA93" s="439"/>
      <c r="AB93" s="439"/>
      <c r="AC93" s="439"/>
      <c r="AD93" s="439"/>
      <c r="AE93" s="443"/>
      <c r="AF93" s="439"/>
      <c r="AG93" s="439"/>
      <c r="AH93" s="439"/>
      <c r="AI93" s="440"/>
      <c r="AJ93" s="443"/>
      <c r="AK93" s="439"/>
      <c r="AL93" s="439"/>
      <c r="AM93" s="439"/>
      <c r="AN93" s="440"/>
    </row>
    <row r="94" spans="1:40" outlineLevel="2">
      <c r="A94" s="882">
        <f>ROW()</f>
        <v>94</v>
      </c>
      <c r="B94" s="453"/>
      <c r="D94" s="452" t="s">
        <v>30</v>
      </c>
      <c r="H94" s="458"/>
      <c r="I94" s="439"/>
      <c r="J94" s="443"/>
      <c r="K94" s="439"/>
      <c r="L94" s="439"/>
      <c r="M94" s="439"/>
      <c r="N94" s="439"/>
      <c r="O94" s="443"/>
      <c r="P94" s="439"/>
      <c r="Q94" s="439"/>
      <c r="R94" s="439"/>
      <c r="S94" s="439"/>
      <c r="T94" s="443"/>
      <c r="U94" s="439"/>
      <c r="V94" s="439"/>
      <c r="W94" s="439"/>
      <c r="X94" s="439"/>
      <c r="Y94" s="443"/>
      <c r="Z94" s="439"/>
      <c r="AA94" s="439"/>
      <c r="AB94" s="439"/>
      <c r="AC94" s="439"/>
      <c r="AD94" s="439"/>
      <c r="AE94" s="443"/>
      <c r="AF94" s="439"/>
      <c r="AG94" s="439"/>
      <c r="AH94" s="439"/>
      <c r="AI94" s="440"/>
      <c r="AJ94" s="443"/>
      <c r="AK94" s="439"/>
      <c r="AL94" s="439"/>
      <c r="AM94" s="439"/>
      <c r="AN94" s="440"/>
    </row>
    <row r="95" spans="1:40" outlineLevel="2">
      <c r="A95" s="882">
        <f>ROW()</f>
        <v>95</v>
      </c>
      <c r="B95" s="453"/>
      <c r="D95" s="452" t="s">
        <v>31</v>
      </c>
      <c r="H95" s="458"/>
      <c r="I95" s="439"/>
      <c r="J95" s="443"/>
      <c r="K95" s="439"/>
      <c r="L95" s="439"/>
      <c r="M95" s="439"/>
      <c r="N95" s="439"/>
      <c r="O95" s="443"/>
      <c r="P95" s="439"/>
      <c r="Q95" s="439"/>
      <c r="R95" s="439"/>
      <c r="S95" s="439"/>
      <c r="T95" s="443"/>
      <c r="U95" s="439"/>
      <c r="V95" s="439"/>
      <c r="W95" s="439"/>
      <c r="X95" s="439"/>
      <c r="Y95" s="443"/>
      <c r="Z95" s="439"/>
      <c r="AA95" s="439"/>
      <c r="AB95" s="439"/>
      <c r="AC95" s="439"/>
      <c r="AD95" s="439"/>
      <c r="AE95" s="443"/>
      <c r="AF95" s="439"/>
      <c r="AG95" s="439"/>
      <c r="AH95" s="439"/>
      <c r="AI95" s="440"/>
      <c r="AJ95" s="443"/>
      <c r="AK95" s="439"/>
      <c r="AL95" s="439"/>
      <c r="AM95" s="439"/>
      <c r="AN95" s="440"/>
    </row>
    <row r="96" spans="1:40" outlineLevel="2">
      <c r="A96" s="882">
        <f>ROW()</f>
        <v>96</v>
      </c>
      <c r="B96" s="453"/>
      <c r="D96" s="452" t="s">
        <v>32</v>
      </c>
      <c r="H96" s="458"/>
      <c r="I96" s="439"/>
      <c r="J96" s="443"/>
      <c r="K96" s="439"/>
      <c r="L96" s="439"/>
      <c r="M96" s="439"/>
      <c r="N96" s="439"/>
      <c r="O96" s="443"/>
      <c r="P96" s="439"/>
      <c r="Q96" s="439"/>
      <c r="R96" s="439"/>
      <c r="S96" s="439"/>
      <c r="T96" s="443"/>
      <c r="U96" s="439"/>
      <c r="V96" s="439"/>
      <c r="W96" s="439"/>
      <c r="X96" s="439"/>
      <c r="Y96" s="443"/>
      <c r="Z96" s="439"/>
      <c r="AA96" s="439"/>
      <c r="AB96" s="439"/>
      <c r="AC96" s="439"/>
      <c r="AD96" s="439"/>
      <c r="AE96" s="443"/>
      <c r="AF96" s="439"/>
      <c r="AG96" s="439"/>
      <c r="AH96" s="439"/>
      <c r="AI96" s="440"/>
      <c r="AJ96" s="443"/>
      <c r="AK96" s="439"/>
      <c r="AL96" s="439"/>
      <c r="AM96" s="439"/>
      <c r="AN96" s="440"/>
    </row>
    <row r="97" spans="1:40" outlineLevel="2">
      <c r="A97" s="882">
        <f>ROW()</f>
        <v>97</v>
      </c>
      <c r="B97" s="453"/>
      <c r="D97" s="452" t="s">
        <v>33</v>
      </c>
      <c r="H97" s="458"/>
      <c r="I97" s="439"/>
      <c r="J97" s="443"/>
      <c r="K97" s="439"/>
      <c r="L97" s="439"/>
      <c r="M97" s="439"/>
      <c r="N97" s="439"/>
      <c r="O97" s="443"/>
      <c r="P97" s="439"/>
      <c r="Q97" s="439"/>
      <c r="R97" s="439"/>
      <c r="S97" s="439"/>
      <c r="T97" s="443"/>
      <c r="U97" s="439"/>
      <c r="V97" s="439"/>
      <c r="W97" s="439"/>
      <c r="X97" s="439"/>
      <c r="Y97" s="443"/>
      <c r="Z97" s="439"/>
      <c r="AA97" s="439"/>
      <c r="AB97" s="439"/>
      <c r="AC97" s="439"/>
      <c r="AD97" s="439"/>
      <c r="AE97" s="443"/>
      <c r="AF97" s="439"/>
      <c r="AG97" s="439"/>
      <c r="AH97" s="439"/>
      <c r="AI97" s="440"/>
      <c r="AJ97" s="443"/>
      <c r="AK97" s="439"/>
      <c r="AL97" s="439"/>
      <c r="AM97" s="439"/>
      <c r="AN97" s="440"/>
    </row>
    <row r="98" spans="1:40" outlineLevel="2">
      <c r="A98" s="882">
        <f>ROW()</f>
        <v>98</v>
      </c>
      <c r="B98" s="453"/>
      <c r="D98" s="452" t="s">
        <v>27</v>
      </c>
      <c r="H98" s="458"/>
      <c r="I98" s="439"/>
      <c r="J98" s="443"/>
      <c r="K98" s="439"/>
      <c r="L98" s="439"/>
      <c r="M98" s="439"/>
      <c r="N98" s="439"/>
      <c r="O98" s="443"/>
      <c r="P98" s="439"/>
      <c r="Q98" s="439"/>
      <c r="R98" s="439"/>
      <c r="S98" s="439"/>
      <c r="T98" s="443"/>
      <c r="U98" s="439"/>
      <c r="V98" s="439"/>
      <c r="W98" s="439"/>
      <c r="X98" s="439"/>
      <c r="Y98" s="443"/>
      <c r="Z98" s="439"/>
      <c r="AA98" s="439"/>
      <c r="AB98" s="439"/>
      <c r="AC98" s="439"/>
      <c r="AD98" s="439"/>
      <c r="AE98" s="443"/>
      <c r="AF98" s="439"/>
      <c r="AG98" s="439"/>
      <c r="AH98" s="439"/>
      <c r="AI98" s="440"/>
      <c r="AJ98" s="443"/>
      <c r="AK98" s="439"/>
      <c r="AL98" s="439"/>
      <c r="AM98" s="439"/>
      <c r="AN98" s="440"/>
    </row>
    <row r="99" spans="1:40" outlineLevel="2">
      <c r="A99" s="882">
        <f>ROW()</f>
        <v>99</v>
      </c>
      <c r="B99" s="453"/>
      <c r="D99" s="452" t="s">
        <v>34</v>
      </c>
      <c r="H99" s="458"/>
      <c r="I99" s="439"/>
      <c r="J99" s="443"/>
      <c r="K99" s="439"/>
      <c r="L99" s="439"/>
      <c r="M99" s="439"/>
      <c r="N99" s="439"/>
      <c r="O99" s="443"/>
      <c r="P99" s="439"/>
      <c r="Q99" s="439"/>
      <c r="R99" s="439"/>
      <c r="S99" s="439"/>
      <c r="T99" s="443"/>
      <c r="U99" s="439"/>
      <c r="V99" s="439"/>
      <c r="W99" s="439"/>
      <c r="X99" s="439"/>
      <c r="Y99" s="443"/>
      <c r="Z99" s="439"/>
      <c r="AA99" s="439"/>
      <c r="AB99" s="439"/>
      <c r="AC99" s="439"/>
      <c r="AD99" s="439"/>
      <c r="AE99" s="443"/>
      <c r="AF99" s="439"/>
      <c r="AG99" s="439"/>
      <c r="AH99" s="439"/>
      <c r="AI99" s="440"/>
      <c r="AJ99" s="443"/>
      <c r="AK99" s="439"/>
      <c r="AL99" s="439"/>
      <c r="AM99" s="439"/>
      <c r="AN99" s="440"/>
    </row>
    <row r="100" spans="1:40" outlineLevel="2">
      <c r="A100" s="882">
        <f>ROW()</f>
        <v>100</v>
      </c>
      <c r="B100" s="453"/>
      <c r="D100" s="452" t="s">
        <v>35</v>
      </c>
      <c r="H100" s="458"/>
      <c r="I100" s="439"/>
      <c r="J100" s="443"/>
      <c r="K100" s="439"/>
      <c r="L100" s="439"/>
      <c r="M100" s="439"/>
      <c r="N100" s="439"/>
      <c r="O100" s="443"/>
      <c r="P100" s="439"/>
      <c r="Q100" s="439"/>
      <c r="R100" s="439"/>
      <c r="S100" s="439"/>
      <c r="T100" s="443"/>
      <c r="U100" s="439"/>
      <c r="V100" s="439"/>
      <c r="W100" s="439"/>
      <c r="X100" s="439"/>
      <c r="Y100" s="443"/>
      <c r="Z100" s="439"/>
      <c r="AA100" s="439"/>
      <c r="AB100" s="439"/>
      <c r="AC100" s="439"/>
      <c r="AD100" s="439"/>
      <c r="AE100" s="443"/>
      <c r="AF100" s="439"/>
      <c r="AG100" s="439"/>
      <c r="AH100" s="439"/>
      <c r="AI100" s="440"/>
      <c r="AJ100" s="443"/>
      <c r="AK100" s="439"/>
      <c r="AL100" s="439"/>
      <c r="AM100" s="439"/>
      <c r="AN100" s="440"/>
    </row>
    <row r="101" spans="1:40" outlineLevel="2">
      <c r="A101" s="882">
        <f>ROW()</f>
        <v>101</v>
      </c>
      <c r="B101" s="453"/>
      <c r="D101" s="452" t="s">
        <v>302</v>
      </c>
      <c r="H101" s="458"/>
      <c r="I101" s="439"/>
      <c r="J101" s="443"/>
      <c r="K101" s="439"/>
      <c r="L101" s="439"/>
      <c r="M101" s="439"/>
      <c r="N101" s="439"/>
      <c r="O101" s="443"/>
      <c r="P101" s="439"/>
      <c r="Q101" s="439"/>
      <c r="R101" s="439"/>
      <c r="S101" s="439"/>
      <c r="T101" s="443"/>
      <c r="U101" s="439"/>
      <c r="V101" s="439"/>
      <c r="W101" s="439"/>
      <c r="X101" s="439"/>
      <c r="Y101" s="443"/>
      <c r="Z101" s="439"/>
      <c r="AA101" s="439"/>
      <c r="AB101" s="439"/>
      <c r="AC101" s="439"/>
      <c r="AD101" s="439"/>
      <c r="AE101" s="443"/>
      <c r="AF101" s="439"/>
      <c r="AG101" s="439"/>
      <c r="AH101" s="439"/>
      <c r="AI101" s="440"/>
      <c r="AJ101" s="443"/>
      <c r="AK101" s="439"/>
      <c r="AL101" s="439"/>
      <c r="AM101" s="439"/>
      <c r="AN101" s="440"/>
    </row>
    <row r="102" spans="1:40" outlineLevel="2">
      <c r="A102" s="882">
        <f>ROW()</f>
        <v>102</v>
      </c>
      <c r="B102" s="453"/>
      <c r="D102" s="452" t="s">
        <v>36</v>
      </c>
      <c r="H102" s="458"/>
      <c r="I102" s="439"/>
      <c r="J102" s="443"/>
      <c r="K102" s="439"/>
      <c r="L102" s="439"/>
      <c r="M102" s="439"/>
      <c r="N102" s="439"/>
      <c r="O102" s="443"/>
      <c r="P102" s="439"/>
      <c r="Q102" s="439"/>
      <c r="R102" s="439"/>
      <c r="S102" s="439"/>
      <c r="T102" s="443"/>
      <c r="U102" s="439"/>
      <c r="V102" s="439"/>
      <c r="W102" s="439"/>
      <c r="X102" s="439"/>
      <c r="Y102" s="443"/>
      <c r="Z102" s="439"/>
      <c r="AA102" s="439"/>
      <c r="AB102" s="439"/>
      <c r="AC102" s="439"/>
      <c r="AD102" s="439"/>
      <c r="AE102" s="443"/>
      <c r="AF102" s="439"/>
      <c r="AG102" s="439"/>
      <c r="AH102" s="439"/>
      <c r="AI102" s="440"/>
      <c r="AJ102" s="443"/>
      <c r="AK102" s="439"/>
      <c r="AL102" s="439"/>
      <c r="AM102" s="439"/>
      <c r="AN102" s="440"/>
    </row>
    <row r="103" spans="1:40" outlineLevel="2">
      <c r="A103" s="882">
        <f>ROW()</f>
        <v>103</v>
      </c>
      <c r="B103" s="453"/>
      <c r="D103" s="452" t="s">
        <v>583</v>
      </c>
      <c r="H103" s="458"/>
      <c r="I103" s="439"/>
      <c r="J103" s="443"/>
      <c r="K103" s="439"/>
      <c r="L103" s="439"/>
      <c r="M103" s="439"/>
      <c r="N103" s="439"/>
      <c r="O103" s="443"/>
      <c r="P103" s="439"/>
      <c r="Q103" s="439"/>
      <c r="R103" s="439"/>
      <c r="S103" s="439"/>
      <c r="T103" s="443"/>
      <c r="U103" s="439"/>
      <c r="V103" s="439"/>
      <c r="W103" s="439"/>
      <c r="X103" s="439"/>
      <c r="Y103" s="443"/>
      <c r="Z103" s="439"/>
      <c r="AA103" s="439"/>
      <c r="AB103" s="439"/>
      <c r="AC103" s="439"/>
      <c r="AD103" s="439"/>
      <c r="AE103" s="443"/>
      <c r="AF103" s="439"/>
      <c r="AG103" s="439"/>
      <c r="AH103" s="439"/>
      <c r="AI103" s="440"/>
      <c r="AJ103" s="443"/>
      <c r="AK103" s="439"/>
      <c r="AL103" s="439"/>
      <c r="AM103" s="439"/>
      <c r="AN103" s="440"/>
    </row>
    <row r="104" spans="1:40" outlineLevel="2">
      <c r="A104" s="882">
        <f>ROW()</f>
        <v>104</v>
      </c>
      <c r="B104" s="453"/>
      <c r="D104" s="452" t="s">
        <v>81</v>
      </c>
      <c r="H104" s="458"/>
      <c r="I104" s="439"/>
      <c r="J104" s="443"/>
      <c r="K104" s="439"/>
      <c r="L104" s="439"/>
      <c r="M104" s="439"/>
      <c r="N104" s="439"/>
      <c r="O104" s="443"/>
      <c r="P104" s="439"/>
      <c r="Q104" s="439"/>
      <c r="R104" s="439"/>
      <c r="S104" s="439"/>
      <c r="T104" s="443"/>
      <c r="U104" s="439"/>
      <c r="V104" s="439"/>
      <c r="W104" s="439"/>
      <c r="X104" s="439"/>
      <c r="Y104" s="443"/>
      <c r="Z104" s="439"/>
      <c r="AA104" s="439"/>
      <c r="AB104" s="439"/>
      <c r="AC104" s="439"/>
      <c r="AD104" s="439"/>
      <c r="AE104" s="443"/>
      <c r="AF104" s="439"/>
      <c r="AG104" s="439"/>
      <c r="AH104" s="439"/>
      <c r="AI104" s="440"/>
      <c r="AJ104" s="443"/>
      <c r="AK104" s="439"/>
      <c r="AL104" s="439"/>
      <c r="AM104" s="439"/>
      <c r="AN104" s="440"/>
    </row>
    <row r="105" spans="1:40" outlineLevel="2">
      <c r="A105" s="882">
        <f>ROW()</f>
        <v>105</v>
      </c>
      <c r="B105" s="453"/>
      <c r="D105" s="452" t="s">
        <v>28</v>
      </c>
      <c r="H105" s="458"/>
      <c r="I105" s="439"/>
      <c r="J105" s="443"/>
      <c r="K105" s="439"/>
      <c r="L105" s="439"/>
      <c r="M105" s="439"/>
      <c r="N105" s="439"/>
      <c r="O105" s="443"/>
      <c r="P105" s="439"/>
      <c r="Q105" s="439"/>
      <c r="R105" s="439"/>
      <c r="S105" s="439"/>
      <c r="T105" s="443"/>
      <c r="U105" s="439"/>
      <c r="V105" s="439"/>
      <c r="W105" s="439"/>
      <c r="X105" s="439"/>
      <c r="Y105" s="443"/>
      <c r="Z105" s="439"/>
      <c r="AA105" s="439"/>
      <c r="AB105" s="439"/>
      <c r="AC105" s="439"/>
      <c r="AD105" s="439"/>
      <c r="AE105" s="443"/>
      <c r="AF105" s="439"/>
      <c r="AG105" s="439"/>
      <c r="AH105" s="439"/>
      <c r="AI105" s="440"/>
      <c r="AJ105" s="443"/>
      <c r="AK105" s="439"/>
      <c r="AL105" s="439"/>
      <c r="AM105" s="439"/>
      <c r="AN105" s="440"/>
    </row>
    <row r="106" spans="1:40" outlineLevel="2">
      <c r="A106" s="882">
        <f>ROW()</f>
        <v>106</v>
      </c>
      <c r="B106" s="453"/>
      <c r="D106" s="456" t="s">
        <v>443</v>
      </c>
      <c r="E106" s="456"/>
      <c r="F106" s="456"/>
      <c r="G106" s="456"/>
      <c r="H106" s="460"/>
      <c r="I106" s="441"/>
      <c r="J106" s="462"/>
      <c r="K106" s="441"/>
      <c r="L106" s="441"/>
      <c r="M106" s="441"/>
      <c r="N106" s="441"/>
      <c r="O106" s="462"/>
      <c r="P106" s="441"/>
      <c r="Q106" s="441"/>
      <c r="R106" s="441"/>
      <c r="S106" s="441"/>
      <c r="T106" s="462"/>
      <c r="U106" s="441"/>
      <c r="V106" s="441"/>
      <c r="W106" s="441"/>
      <c r="X106" s="441"/>
      <c r="Y106" s="462"/>
      <c r="Z106" s="441"/>
      <c r="AA106" s="441"/>
      <c r="AB106" s="441"/>
      <c r="AC106" s="441"/>
      <c r="AD106" s="441"/>
      <c r="AE106" s="462"/>
      <c r="AF106" s="441"/>
      <c r="AG106" s="441"/>
      <c r="AH106" s="441"/>
      <c r="AI106" s="442"/>
      <c r="AJ106" s="462"/>
      <c r="AK106" s="441"/>
      <c r="AL106" s="441"/>
      <c r="AM106" s="441"/>
      <c r="AN106" s="442"/>
    </row>
    <row r="107" spans="1:40" outlineLevel="2">
      <c r="A107" s="882">
        <f>ROW()</f>
        <v>107</v>
      </c>
      <c r="B107" s="453"/>
      <c r="D107" s="452" t="s">
        <v>24</v>
      </c>
      <c r="H107" s="458"/>
      <c r="I107" s="439"/>
      <c r="J107" s="443"/>
      <c r="K107" s="439"/>
      <c r="L107" s="439"/>
      <c r="M107" s="439"/>
      <c r="N107" s="439"/>
      <c r="O107" s="443"/>
      <c r="P107" s="439"/>
      <c r="Q107" s="439"/>
      <c r="R107" s="439"/>
      <c r="S107" s="439"/>
      <c r="T107" s="443"/>
      <c r="U107" s="439"/>
      <c r="V107" s="439"/>
      <c r="W107" s="439"/>
      <c r="X107" s="439"/>
      <c r="Y107" s="443"/>
      <c r="Z107" s="439"/>
      <c r="AA107" s="439"/>
      <c r="AB107" s="439"/>
      <c r="AC107" s="439"/>
      <c r="AD107" s="439"/>
      <c r="AE107" s="443"/>
      <c r="AF107" s="439"/>
      <c r="AG107" s="439"/>
      <c r="AH107" s="439"/>
      <c r="AI107" s="440"/>
      <c r="AJ107" s="443"/>
      <c r="AK107" s="439"/>
      <c r="AL107" s="439"/>
      <c r="AM107" s="439"/>
      <c r="AN107" s="440"/>
    </row>
    <row r="108" spans="1:40" outlineLevel="1">
      <c r="A108" s="732" t="s">
        <v>59</v>
      </c>
      <c r="B108" s="733"/>
      <c r="C108" s="881"/>
      <c r="D108" s="733"/>
      <c r="E108" s="733"/>
      <c r="F108" s="733"/>
      <c r="G108" s="730"/>
      <c r="H108" s="733"/>
      <c r="I108" s="730"/>
      <c r="J108" s="729"/>
      <c r="K108" s="730"/>
      <c r="L108" s="730"/>
      <c r="M108" s="730"/>
      <c r="N108" s="731"/>
      <c r="O108" s="730"/>
      <c r="P108" s="730"/>
      <c r="Q108" s="730"/>
      <c r="R108" s="730"/>
      <c r="S108" s="730"/>
      <c r="T108" s="729"/>
      <c r="U108" s="730"/>
      <c r="V108" s="730"/>
      <c r="W108" s="730"/>
      <c r="X108" s="730"/>
      <c r="Y108" s="729"/>
      <c r="Z108" s="730"/>
      <c r="AA108" s="730"/>
      <c r="AB108" s="730"/>
      <c r="AC108" s="730"/>
      <c r="AD108" s="730"/>
      <c r="AE108" s="729"/>
      <c r="AF108" s="730"/>
      <c r="AG108" s="730"/>
      <c r="AH108" s="730"/>
      <c r="AI108" s="731"/>
      <c r="AJ108" s="729"/>
      <c r="AK108" s="730"/>
      <c r="AL108" s="730"/>
      <c r="AM108" s="730"/>
      <c r="AN108" s="731"/>
    </row>
    <row r="109" spans="1:40" outlineLevel="2">
      <c r="A109" s="882">
        <f>ROW()</f>
        <v>109</v>
      </c>
      <c r="B109" s="453"/>
      <c r="D109" s="452" t="s">
        <v>300</v>
      </c>
      <c r="H109" s="458"/>
      <c r="I109" s="439"/>
      <c r="J109" s="443"/>
      <c r="K109" s="439"/>
      <c r="L109" s="439"/>
      <c r="M109" s="439"/>
      <c r="N109" s="439"/>
      <c r="O109" s="443"/>
      <c r="P109" s="439"/>
      <c r="Q109" s="439"/>
      <c r="R109" s="439"/>
      <c r="S109" s="439"/>
      <c r="T109" s="443"/>
      <c r="U109" s="439"/>
      <c r="V109" s="439"/>
      <c r="W109" s="439"/>
      <c r="X109" s="439"/>
      <c r="Y109" s="443"/>
      <c r="Z109" s="439"/>
      <c r="AA109" s="439"/>
      <c r="AB109" s="439"/>
      <c r="AC109" s="439"/>
      <c r="AD109" s="439"/>
      <c r="AE109" s="443"/>
      <c r="AF109" s="439"/>
      <c r="AG109" s="439"/>
      <c r="AH109" s="439"/>
      <c r="AI109" s="440"/>
      <c r="AJ109" s="443"/>
      <c r="AK109" s="439"/>
      <c r="AL109" s="439"/>
      <c r="AM109" s="439"/>
      <c r="AN109" s="440"/>
    </row>
    <row r="110" spans="1:40" outlineLevel="2">
      <c r="A110" s="882">
        <f>ROW()</f>
        <v>110</v>
      </c>
      <c r="B110" s="453"/>
      <c r="D110" s="452" t="s">
        <v>301</v>
      </c>
      <c r="H110" s="458"/>
      <c r="I110" s="439"/>
      <c r="J110" s="443"/>
      <c r="K110" s="439"/>
      <c r="L110" s="439"/>
      <c r="M110" s="439"/>
      <c r="N110" s="439"/>
      <c r="O110" s="443"/>
      <c r="P110" s="439"/>
      <c r="Q110" s="439"/>
      <c r="R110" s="439"/>
      <c r="S110" s="439"/>
      <c r="T110" s="443"/>
      <c r="U110" s="439"/>
      <c r="V110" s="439"/>
      <c r="W110" s="439"/>
      <c r="X110" s="439"/>
      <c r="Y110" s="443"/>
      <c r="Z110" s="439"/>
      <c r="AA110" s="439"/>
      <c r="AB110" s="439"/>
      <c r="AC110" s="439"/>
      <c r="AD110" s="439"/>
      <c r="AE110" s="443"/>
      <c r="AF110" s="439"/>
      <c r="AG110" s="439"/>
      <c r="AH110" s="439"/>
      <c r="AI110" s="440"/>
      <c r="AJ110" s="443"/>
      <c r="AK110" s="439"/>
      <c r="AL110" s="439"/>
      <c r="AM110" s="439"/>
      <c r="AN110" s="440"/>
    </row>
    <row r="111" spans="1:40" outlineLevel="2">
      <c r="A111" s="882">
        <f>ROW()</f>
        <v>111</v>
      </c>
      <c r="B111" s="453"/>
      <c r="D111" s="452" t="s">
        <v>29</v>
      </c>
      <c r="H111" s="458"/>
      <c r="I111" s="439"/>
      <c r="J111" s="443"/>
      <c r="K111" s="439"/>
      <c r="L111" s="439"/>
      <c r="M111" s="439"/>
      <c r="N111" s="439"/>
      <c r="O111" s="443"/>
      <c r="P111" s="439"/>
      <c r="Q111" s="439"/>
      <c r="R111" s="439"/>
      <c r="S111" s="439"/>
      <c r="T111" s="443"/>
      <c r="U111" s="439"/>
      <c r="V111" s="439"/>
      <c r="W111" s="439"/>
      <c r="X111" s="439"/>
      <c r="Y111" s="443"/>
      <c r="Z111" s="439"/>
      <c r="AA111" s="439"/>
      <c r="AB111" s="439"/>
      <c r="AC111" s="439"/>
      <c r="AD111" s="439"/>
      <c r="AE111" s="443"/>
      <c r="AF111" s="439"/>
      <c r="AG111" s="439"/>
      <c r="AH111" s="439"/>
      <c r="AI111" s="440"/>
      <c r="AJ111" s="443"/>
      <c r="AK111" s="439"/>
      <c r="AL111" s="439"/>
      <c r="AM111" s="439"/>
      <c r="AN111" s="440"/>
    </row>
    <row r="112" spans="1:40" outlineLevel="2">
      <c r="A112" s="882">
        <f>ROW()</f>
        <v>112</v>
      </c>
      <c r="B112" s="453"/>
      <c r="D112" s="452" t="s">
        <v>30</v>
      </c>
      <c r="H112" s="458"/>
      <c r="I112" s="439"/>
      <c r="J112" s="443"/>
      <c r="K112" s="439"/>
      <c r="L112" s="439"/>
      <c r="M112" s="439"/>
      <c r="N112" s="439"/>
      <c r="O112" s="443"/>
      <c r="P112" s="439"/>
      <c r="Q112" s="439"/>
      <c r="R112" s="439"/>
      <c r="S112" s="439"/>
      <c r="T112" s="443"/>
      <c r="U112" s="439"/>
      <c r="V112" s="439"/>
      <c r="W112" s="439"/>
      <c r="X112" s="439"/>
      <c r="Y112" s="443"/>
      <c r="Z112" s="439"/>
      <c r="AA112" s="439"/>
      <c r="AB112" s="439"/>
      <c r="AC112" s="439"/>
      <c r="AD112" s="439"/>
      <c r="AE112" s="443"/>
      <c r="AF112" s="439"/>
      <c r="AG112" s="439"/>
      <c r="AH112" s="439"/>
      <c r="AI112" s="440"/>
      <c r="AJ112" s="443"/>
      <c r="AK112" s="439"/>
      <c r="AL112" s="439"/>
      <c r="AM112" s="439"/>
      <c r="AN112" s="440"/>
    </row>
    <row r="113" spans="1:40" outlineLevel="2">
      <c r="A113" s="882">
        <f>ROW()</f>
        <v>113</v>
      </c>
      <c r="B113" s="453"/>
      <c r="D113" s="452" t="s">
        <v>31</v>
      </c>
      <c r="H113" s="458"/>
      <c r="I113" s="439"/>
      <c r="J113" s="443"/>
      <c r="K113" s="439"/>
      <c r="L113" s="439"/>
      <c r="M113" s="439"/>
      <c r="N113" s="439"/>
      <c r="O113" s="443"/>
      <c r="P113" s="439"/>
      <c r="Q113" s="439"/>
      <c r="R113" s="439"/>
      <c r="S113" s="439"/>
      <c r="T113" s="443"/>
      <c r="U113" s="439"/>
      <c r="V113" s="439"/>
      <c r="W113" s="439"/>
      <c r="X113" s="439"/>
      <c r="Y113" s="443"/>
      <c r="Z113" s="439"/>
      <c r="AA113" s="439"/>
      <c r="AB113" s="439"/>
      <c r="AC113" s="439"/>
      <c r="AD113" s="439"/>
      <c r="AE113" s="443"/>
      <c r="AF113" s="439"/>
      <c r="AG113" s="439"/>
      <c r="AH113" s="439"/>
      <c r="AI113" s="440"/>
      <c r="AJ113" s="443"/>
      <c r="AK113" s="439"/>
      <c r="AL113" s="439"/>
      <c r="AM113" s="439"/>
      <c r="AN113" s="440"/>
    </row>
    <row r="114" spans="1:40" outlineLevel="2">
      <c r="A114" s="882">
        <f>ROW()</f>
        <v>114</v>
      </c>
      <c r="B114" s="453"/>
      <c r="D114" s="452" t="s">
        <v>32</v>
      </c>
      <c r="H114" s="458"/>
      <c r="I114" s="439"/>
      <c r="J114" s="443"/>
      <c r="K114" s="439"/>
      <c r="L114" s="439"/>
      <c r="M114" s="439"/>
      <c r="N114" s="439"/>
      <c r="O114" s="443"/>
      <c r="P114" s="439"/>
      <c r="Q114" s="439"/>
      <c r="R114" s="439"/>
      <c r="S114" s="439"/>
      <c r="T114" s="443"/>
      <c r="U114" s="439"/>
      <c r="V114" s="439"/>
      <c r="W114" s="439"/>
      <c r="X114" s="439"/>
      <c r="Y114" s="443"/>
      <c r="Z114" s="439"/>
      <c r="AA114" s="439"/>
      <c r="AB114" s="439"/>
      <c r="AC114" s="439"/>
      <c r="AD114" s="439"/>
      <c r="AE114" s="443"/>
      <c r="AF114" s="439"/>
      <c r="AG114" s="439"/>
      <c r="AH114" s="439"/>
      <c r="AI114" s="440"/>
      <c r="AJ114" s="443"/>
      <c r="AK114" s="439"/>
      <c r="AL114" s="439"/>
      <c r="AM114" s="439"/>
      <c r="AN114" s="440"/>
    </row>
    <row r="115" spans="1:40" outlineLevel="2">
      <c r="A115" s="882">
        <f>ROW()</f>
        <v>115</v>
      </c>
      <c r="B115" s="453"/>
      <c r="D115" s="452" t="s">
        <v>33</v>
      </c>
      <c r="H115" s="458"/>
      <c r="I115" s="439"/>
      <c r="J115" s="443"/>
      <c r="K115" s="439"/>
      <c r="L115" s="439"/>
      <c r="M115" s="439"/>
      <c r="N115" s="439"/>
      <c r="O115" s="443"/>
      <c r="P115" s="439"/>
      <c r="Q115" s="439"/>
      <c r="R115" s="439"/>
      <c r="S115" s="439"/>
      <c r="T115" s="443"/>
      <c r="U115" s="439"/>
      <c r="V115" s="439"/>
      <c r="W115" s="439"/>
      <c r="X115" s="439"/>
      <c r="Y115" s="443"/>
      <c r="Z115" s="439"/>
      <c r="AA115" s="439"/>
      <c r="AB115" s="439"/>
      <c r="AC115" s="439"/>
      <c r="AD115" s="439"/>
      <c r="AE115" s="443"/>
      <c r="AF115" s="439"/>
      <c r="AG115" s="439"/>
      <c r="AH115" s="439"/>
      <c r="AI115" s="440"/>
      <c r="AJ115" s="443"/>
      <c r="AK115" s="439"/>
      <c r="AL115" s="439"/>
      <c r="AM115" s="439"/>
      <c r="AN115" s="440"/>
    </row>
    <row r="116" spans="1:40" outlineLevel="2">
      <c r="A116" s="882">
        <f>ROW()</f>
        <v>116</v>
      </c>
      <c r="B116" s="453"/>
      <c r="D116" s="452" t="s">
        <v>27</v>
      </c>
      <c r="H116" s="458"/>
      <c r="I116" s="439"/>
      <c r="J116" s="443"/>
      <c r="K116" s="439"/>
      <c r="L116" s="439"/>
      <c r="M116" s="439"/>
      <c r="N116" s="439"/>
      <c r="O116" s="443"/>
      <c r="P116" s="439"/>
      <c r="Q116" s="439"/>
      <c r="R116" s="439"/>
      <c r="S116" s="439"/>
      <c r="T116" s="443"/>
      <c r="U116" s="439"/>
      <c r="V116" s="439"/>
      <c r="W116" s="439"/>
      <c r="X116" s="439"/>
      <c r="Y116" s="443"/>
      <c r="Z116" s="439"/>
      <c r="AA116" s="439"/>
      <c r="AB116" s="439"/>
      <c r="AC116" s="439"/>
      <c r="AD116" s="439"/>
      <c r="AE116" s="443"/>
      <c r="AF116" s="439"/>
      <c r="AG116" s="439"/>
      <c r="AH116" s="439"/>
      <c r="AI116" s="440"/>
      <c r="AJ116" s="443"/>
      <c r="AK116" s="439"/>
      <c r="AL116" s="439"/>
      <c r="AM116" s="439"/>
      <c r="AN116" s="440"/>
    </row>
    <row r="117" spans="1:40" outlineLevel="2">
      <c r="A117" s="882">
        <f>ROW()</f>
        <v>117</v>
      </c>
      <c r="B117" s="453"/>
      <c r="D117" s="452" t="s">
        <v>34</v>
      </c>
      <c r="H117" s="458"/>
      <c r="I117" s="439"/>
      <c r="J117" s="443"/>
      <c r="K117" s="439"/>
      <c r="L117" s="439"/>
      <c r="M117" s="439"/>
      <c r="N117" s="439"/>
      <c r="O117" s="443"/>
      <c r="P117" s="439"/>
      <c r="Q117" s="439"/>
      <c r="R117" s="439"/>
      <c r="S117" s="439"/>
      <c r="T117" s="443"/>
      <c r="U117" s="439"/>
      <c r="V117" s="439"/>
      <c r="W117" s="439"/>
      <c r="X117" s="439"/>
      <c r="Y117" s="443"/>
      <c r="Z117" s="439"/>
      <c r="AA117" s="439"/>
      <c r="AB117" s="439"/>
      <c r="AC117" s="439"/>
      <c r="AD117" s="439"/>
      <c r="AE117" s="443"/>
      <c r="AF117" s="439"/>
      <c r="AG117" s="439"/>
      <c r="AH117" s="439"/>
      <c r="AI117" s="440"/>
      <c r="AJ117" s="443"/>
      <c r="AK117" s="439"/>
      <c r="AL117" s="439"/>
      <c r="AM117" s="439"/>
      <c r="AN117" s="440"/>
    </row>
    <row r="118" spans="1:40" outlineLevel="2">
      <c r="A118" s="882">
        <f>ROW()</f>
        <v>118</v>
      </c>
      <c r="B118" s="453"/>
      <c r="D118" s="452" t="s">
        <v>35</v>
      </c>
      <c r="H118" s="458"/>
      <c r="I118" s="439"/>
      <c r="J118" s="443"/>
      <c r="K118" s="439"/>
      <c r="L118" s="439"/>
      <c r="M118" s="439"/>
      <c r="N118" s="439"/>
      <c r="O118" s="443"/>
      <c r="P118" s="439"/>
      <c r="Q118" s="439"/>
      <c r="R118" s="439"/>
      <c r="S118" s="439"/>
      <c r="T118" s="443"/>
      <c r="U118" s="439"/>
      <c r="V118" s="439"/>
      <c r="W118" s="439"/>
      <c r="X118" s="439"/>
      <c r="Y118" s="443"/>
      <c r="Z118" s="439"/>
      <c r="AA118" s="439"/>
      <c r="AB118" s="439"/>
      <c r="AC118" s="439"/>
      <c r="AD118" s="439"/>
      <c r="AE118" s="443"/>
      <c r="AF118" s="439"/>
      <c r="AG118" s="439"/>
      <c r="AH118" s="439"/>
      <c r="AI118" s="440"/>
      <c r="AJ118" s="443"/>
      <c r="AK118" s="439"/>
      <c r="AL118" s="439"/>
      <c r="AM118" s="439"/>
      <c r="AN118" s="440"/>
    </row>
    <row r="119" spans="1:40" outlineLevel="2">
      <c r="A119" s="882">
        <f>ROW()</f>
        <v>119</v>
      </c>
      <c r="B119" s="453"/>
      <c r="D119" s="452" t="s">
        <v>302</v>
      </c>
      <c r="H119" s="458"/>
      <c r="I119" s="439"/>
      <c r="J119" s="443"/>
      <c r="K119" s="439"/>
      <c r="L119" s="439"/>
      <c r="M119" s="439"/>
      <c r="N119" s="439"/>
      <c r="O119" s="443"/>
      <c r="P119" s="439"/>
      <c r="Q119" s="439"/>
      <c r="R119" s="439"/>
      <c r="S119" s="439"/>
      <c r="T119" s="443"/>
      <c r="U119" s="439"/>
      <c r="V119" s="439"/>
      <c r="W119" s="439"/>
      <c r="X119" s="439"/>
      <c r="Y119" s="443"/>
      <c r="Z119" s="439"/>
      <c r="AA119" s="439"/>
      <c r="AB119" s="439"/>
      <c r="AC119" s="439"/>
      <c r="AD119" s="439"/>
      <c r="AE119" s="443"/>
      <c r="AF119" s="439"/>
      <c r="AG119" s="439"/>
      <c r="AH119" s="439"/>
      <c r="AI119" s="440"/>
      <c r="AJ119" s="443"/>
      <c r="AK119" s="439"/>
      <c r="AL119" s="439"/>
      <c r="AM119" s="439"/>
      <c r="AN119" s="440"/>
    </row>
    <row r="120" spans="1:40" outlineLevel="2">
      <c r="A120" s="882">
        <f>ROW()</f>
        <v>120</v>
      </c>
      <c r="B120" s="453"/>
      <c r="D120" s="452" t="s">
        <v>36</v>
      </c>
      <c r="H120" s="458"/>
      <c r="I120" s="439"/>
      <c r="J120" s="443"/>
      <c r="K120" s="439"/>
      <c r="L120" s="439"/>
      <c r="M120" s="439"/>
      <c r="N120" s="439"/>
      <c r="O120" s="443"/>
      <c r="P120" s="439"/>
      <c r="Q120" s="439"/>
      <c r="R120" s="439"/>
      <c r="S120" s="439"/>
      <c r="T120" s="443"/>
      <c r="U120" s="439"/>
      <c r="V120" s="439"/>
      <c r="W120" s="439"/>
      <c r="X120" s="439"/>
      <c r="Y120" s="443"/>
      <c r="Z120" s="439"/>
      <c r="AA120" s="439"/>
      <c r="AB120" s="439"/>
      <c r="AC120" s="439"/>
      <c r="AD120" s="439"/>
      <c r="AE120" s="443"/>
      <c r="AF120" s="439"/>
      <c r="AG120" s="439"/>
      <c r="AH120" s="439"/>
      <c r="AI120" s="440"/>
      <c r="AJ120" s="443"/>
      <c r="AK120" s="439"/>
      <c r="AL120" s="439"/>
      <c r="AM120" s="439"/>
      <c r="AN120" s="440"/>
    </row>
    <row r="121" spans="1:40" outlineLevel="2">
      <c r="A121" s="882">
        <f>ROW()</f>
        <v>121</v>
      </c>
      <c r="B121" s="453"/>
      <c r="D121" s="452" t="s">
        <v>583</v>
      </c>
      <c r="H121" s="458"/>
      <c r="I121" s="439"/>
      <c r="J121" s="443"/>
      <c r="K121" s="439"/>
      <c r="L121" s="439"/>
      <c r="M121" s="439"/>
      <c r="N121" s="439"/>
      <c r="O121" s="443"/>
      <c r="P121" s="439"/>
      <c r="Q121" s="439"/>
      <c r="R121" s="439"/>
      <c r="S121" s="439"/>
      <c r="T121" s="443"/>
      <c r="U121" s="439"/>
      <c r="V121" s="439"/>
      <c r="W121" s="439"/>
      <c r="X121" s="439"/>
      <c r="Y121" s="443"/>
      <c r="Z121" s="439"/>
      <c r="AA121" s="439"/>
      <c r="AB121" s="439"/>
      <c r="AC121" s="439"/>
      <c r="AD121" s="439"/>
      <c r="AE121" s="443"/>
      <c r="AF121" s="439"/>
      <c r="AG121" s="439"/>
      <c r="AH121" s="439"/>
      <c r="AI121" s="440"/>
      <c r="AJ121" s="443"/>
      <c r="AK121" s="439"/>
      <c r="AL121" s="439"/>
      <c r="AM121" s="439"/>
      <c r="AN121" s="440"/>
    </row>
    <row r="122" spans="1:40" outlineLevel="2">
      <c r="A122" s="882">
        <f>ROW()</f>
        <v>122</v>
      </c>
      <c r="B122" s="453"/>
      <c r="D122" s="452" t="s">
        <v>81</v>
      </c>
      <c r="H122" s="458"/>
      <c r="I122" s="439"/>
      <c r="J122" s="443"/>
      <c r="K122" s="439"/>
      <c r="L122" s="439"/>
      <c r="M122" s="439"/>
      <c r="N122" s="439"/>
      <c r="O122" s="443"/>
      <c r="P122" s="439"/>
      <c r="Q122" s="439"/>
      <c r="R122" s="439"/>
      <c r="S122" s="439"/>
      <c r="T122" s="443"/>
      <c r="U122" s="439"/>
      <c r="V122" s="439"/>
      <c r="W122" s="439"/>
      <c r="X122" s="439"/>
      <c r="Y122" s="443"/>
      <c r="Z122" s="439"/>
      <c r="AA122" s="439"/>
      <c r="AB122" s="439"/>
      <c r="AC122" s="439"/>
      <c r="AD122" s="439"/>
      <c r="AE122" s="443"/>
      <c r="AF122" s="439"/>
      <c r="AG122" s="439"/>
      <c r="AH122" s="439"/>
      <c r="AI122" s="440"/>
      <c r="AJ122" s="443"/>
      <c r="AK122" s="439"/>
      <c r="AL122" s="439"/>
      <c r="AM122" s="439"/>
      <c r="AN122" s="440"/>
    </row>
    <row r="123" spans="1:40" outlineLevel="2">
      <c r="A123" s="882">
        <f>ROW()</f>
        <v>123</v>
      </c>
      <c r="B123" s="453"/>
      <c r="D123" s="452" t="s">
        <v>28</v>
      </c>
      <c r="H123" s="458"/>
      <c r="I123" s="439"/>
      <c r="J123" s="443"/>
      <c r="K123" s="439"/>
      <c r="L123" s="439"/>
      <c r="M123" s="439"/>
      <c r="N123" s="439"/>
      <c r="O123" s="443"/>
      <c r="P123" s="439"/>
      <c r="Q123" s="439"/>
      <c r="R123" s="439"/>
      <c r="S123" s="439"/>
      <c r="T123" s="443"/>
      <c r="U123" s="439"/>
      <c r="V123" s="439"/>
      <c r="W123" s="439"/>
      <c r="X123" s="439"/>
      <c r="Y123" s="443"/>
      <c r="Z123" s="439"/>
      <c r="AA123" s="439"/>
      <c r="AB123" s="439"/>
      <c r="AC123" s="439"/>
      <c r="AD123" s="439"/>
      <c r="AE123" s="443"/>
      <c r="AF123" s="439"/>
      <c r="AG123" s="439"/>
      <c r="AH123" s="439"/>
      <c r="AI123" s="440"/>
      <c r="AJ123" s="443"/>
      <c r="AK123" s="439"/>
      <c r="AL123" s="439"/>
      <c r="AM123" s="439"/>
      <c r="AN123" s="440"/>
    </row>
    <row r="124" spans="1:40" outlineLevel="2">
      <c r="A124" s="882">
        <f>ROW()</f>
        <v>124</v>
      </c>
      <c r="B124" s="453"/>
      <c r="D124" s="456" t="s">
        <v>443</v>
      </c>
      <c r="E124" s="456"/>
      <c r="F124" s="456"/>
      <c r="G124" s="456"/>
      <c r="H124" s="460"/>
      <c r="I124" s="441"/>
      <c r="J124" s="462"/>
      <c r="K124" s="441"/>
      <c r="L124" s="441"/>
      <c r="M124" s="441"/>
      <c r="N124" s="441"/>
      <c r="O124" s="462"/>
      <c r="P124" s="441"/>
      <c r="Q124" s="441"/>
      <c r="R124" s="441"/>
      <c r="S124" s="441"/>
      <c r="T124" s="462"/>
      <c r="U124" s="441"/>
      <c r="V124" s="441"/>
      <c r="W124" s="441"/>
      <c r="X124" s="441"/>
      <c r="Y124" s="462"/>
      <c r="Z124" s="441"/>
      <c r="AA124" s="441"/>
      <c r="AB124" s="441"/>
      <c r="AC124" s="441"/>
      <c r="AD124" s="441"/>
      <c r="AE124" s="462"/>
      <c r="AF124" s="441"/>
      <c r="AG124" s="441"/>
      <c r="AH124" s="441"/>
      <c r="AI124" s="442"/>
      <c r="AJ124" s="462"/>
      <c r="AK124" s="441"/>
      <c r="AL124" s="441"/>
      <c r="AM124" s="441"/>
      <c r="AN124" s="442"/>
    </row>
    <row r="125" spans="1:40" outlineLevel="2">
      <c r="A125" s="882">
        <f>ROW()</f>
        <v>125</v>
      </c>
      <c r="B125" s="453"/>
      <c r="D125" s="452" t="s">
        <v>24</v>
      </c>
      <c r="F125" s="454"/>
      <c r="G125" s="454"/>
      <c r="H125" s="448"/>
      <c r="I125" s="439"/>
      <c r="J125" s="443"/>
      <c r="K125" s="439"/>
      <c r="L125" s="439"/>
      <c r="M125" s="439"/>
      <c r="N125" s="439"/>
      <c r="O125" s="443"/>
      <c r="P125" s="439"/>
      <c r="Q125" s="439"/>
      <c r="R125" s="439"/>
      <c r="S125" s="439"/>
      <c r="T125" s="443"/>
      <c r="U125" s="439"/>
      <c r="V125" s="439"/>
      <c r="W125" s="439"/>
      <c r="X125" s="439"/>
      <c r="Y125" s="443"/>
      <c r="Z125" s="439"/>
      <c r="AA125" s="439"/>
      <c r="AB125" s="439"/>
      <c r="AC125" s="439"/>
      <c r="AD125" s="439"/>
      <c r="AE125" s="443"/>
      <c r="AF125" s="439"/>
      <c r="AG125" s="439"/>
      <c r="AH125" s="439"/>
      <c r="AI125" s="440"/>
      <c r="AJ125" s="443"/>
      <c r="AK125" s="439"/>
      <c r="AL125" s="439"/>
      <c r="AM125" s="439"/>
      <c r="AN125" s="440"/>
    </row>
    <row r="126" spans="1:40" outlineLevel="1">
      <c r="A126" s="732" t="s">
        <v>236</v>
      </c>
      <c r="B126" s="733"/>
      <c r="C126" s="881"/>
      <c r="D126" s="733"/>
      <c r="E126" s="733"/>
      <c r="F126" s="733"/>
      <c r="G126" s="730"/>
      <c r="H126" s="733"/>
      <c r="I126" s="730"/>
      <c r="J126" s="729"/>
      <c r="K126" s="730"/>
      <c r="L126" s="730"/>
      <c r="M126" s="730"/>
      <c r="N126" s="731"/>
      <c r="O126" s="730"/>
      <c r="P126" s="730"/>
      <c r="Q126" s="730"/>
      <c r="R126" s="730"/>
      <c r="S126" s="730"/>
      <c r="T126" s="729"/>
      <c r="U126" s="730"/>
      <c r="V126" s="730"/>
      <c r="W126" s="730"/>
      <c r="X126" s="730"/>
      <c r="Y126" s="729"/>
      <c r="Z126" s="730"/>
      <c r="AA126" s="730"/>
      <c r="AB126" s="730"/>
      <c r="AC126" s="730"/>
      <c r="AD126" s="730"/>
      <c r="AE126" s="729"/>
      <c r="AF126" s="730"/>
      <c r="AG126" s="730"/>
      <c r="AH126" s="730"/>
      <c r="AI126" s="731"/>
      <c r="AJ126" s="729"/>
      <c r="AK126" s="730"/>
      <c r="AL126" s="730"/>
      <c r="AM126" s="730"/>
      <c r="AN126" s="731"/>
    </row>
    <row r="127" spans="1:40" outlineLevel="2">
      <c r="A127" s="882">
        <f>ROW()</f>
        <v>127</v>
      </c>
      <c r="B127" s="453"/>
      <c r="D127" s="452" t="s">
        <v>300</v>
      </c>
      <c r="H127" s="458"/>
      <c r="I127" s="439"/>
      <c r="J127" s="443"/>
      <c r="K127" s="439"/>
      <c r="L127" s="439"/>
      <c r="M127" s="439"/>
      <c r="N127" s="439"/>
      <c r="O127" s="443"/>
      <c r="P127" s="439"/>
      <c r="Q127" s="439"/>
      <c r="R127" s="439"/>
      <c r="S127" s="439"/>
      <c r="T127" s="443"/>
      <c r="U127" s="439"/>
      <c r="V127" s="439"/>
      <c r="W127" s="439"/>
      <c r="X127" s="439"/>
      <c r="Y127" s="443"/>
      <c r="Z127" s="439"/>
      <c r="AA127" s="439"/>
      <c r="AB127" s="439"/>
      <c r="AC127" s="439"/>
      <c r="AD127" s="439"/>
      <c r="AE127" s="443"/>
      <c r="AF127" s="439"/>
      <c r="AG127" s="439"/>
      <c r="AH127" s="439"/>
      <c r="AI127" s="440"/>
      <c r="AJ127" s="443"/>
      <c r="AK127" s="439"/>
      <c r="AL127" s="439"/>
      <c r="AM127" s="439"/>
      <c r="AN127" s="440"/>
    </row>
    <row r="128" spans="1:40" outlineLevel="2">
      <c r="A128" s="882">
        <f>ROW()</f>
        <v>128</v>
      </c>
      <c r="B128" s="453"/>
      <c r="D128" s="452" t="s">
        <v>301</v>
      </c>
      <c r="H128" s="458"/>
      <c r="I128" s="439"/>
      <c r="J128" s="443"/>
      <c r="K128" s="439"/>
      <c r="L128" s="439"/>
      <c r="M128" s="439"/>
      <c r="N128" s="439"/>
      <c r="O128" s="443"/>
      <c r="P128" s="439"/>
      <c r="Q128" s="439"/>
      <c r="R128" s="439"/>
      <c r="S128" s="439"/>
      <c r="T128" s="443"/>
      <c r="U128" s="439"/>
      <c r="V128" s="439"/>
      <c r="W128" s="439"/>
      <c r="X128" s="439"/>
      <c r="Y128" s="443"/>
      <c r="Z128" s="439"/>
      <c r="AA128" s="439"/>
      <c r="AB128" s="439"/>
      <c r="AC128" s="439"/>
      <c r="AD128" s="439"/>
      <c r="AE128" s="443"/>
      <c r="AF128" s="439"/>
      <c r="AG128" s="439"/>
      <c r="AH128" s="439"/>
      <c r="AI128" s="440"/>
      <c r="AJ128" s="443"/>
      <c r="AK128" s="439"/>
      <c r="AL128" s="439"/>
      <c r="AM128" s="439"/>
      <c r="AN128" s="440"/>
    </row>
    <row r="129" spans="1:40" outlineLevel="2">
      <c r="A129" s="882">
        <f>ROW()</f>
        <v>129</v>
      </c>
      <c r="B129" s="453"/>
      <c r="D129" s="452" t="s">
        <v>29</v>
      </c>
      <c r="H129" s="458"/>
      <c r="I129" s="439"/>
      <c r="J129" s="443"/>
      <c r="K129" s="439"/>
      <c r="L129" s="439"/>
      <c r="M129" s="439"/>
      <c r="N129" s="439"/>
      <c r="O129" s="443"/>
      <c r="P129" s="439"/>
      <c r="Q129" s="439"/>
      <c r="R129" s="439"/>
      <c r="S129" s="439"/>
      <c r="T129" s="443"/>
      <c r="U129" s="439"/>
      <c r="V129" s="439"/>
      <c r="W129" s="439"/>
      <c r="X129" s="439"/>
      <c r="Y129" s="443"/>
      <c r="Z129" s="439"/>
      <c r="AA129" s="439"/>
      <c r="AB129" s="439"/>
      <c r="AC129" s="439"/>
      <c r="AD129" s="439"/>
      <c r="AE129" s="443"/>
      <c r="AF129" s="439"/>
      <c r="AG129" s="439"/>
      <c r="AH129" s="439"/>
      <c r="AI129" s="440"/>
      <c r="AJ129" s="443"/>
      <c r="AK129" s="439"/>
      <c r="AL129" s="439"/>
      <c r="AM129" s="439"/>
      <c r="AN129" s="440"/>
    </row>
    <row r="130" spans="1:40" outlineLevel="2">
      <c r="A130" s="882">
        <f>ROW()</f>
        <v>130</v>
      </c>
      <c r="B130" s="453"/>
      <c r="D130" s="452" t="s">
        <v>30</v>
      </c>
      <c r="H130" s="458"/>
      <c r="I130" s="439"/>
      <c r="J130" s="443"/>
      <c r="K130" s="439"/>
      <c r="L130" s="439"/>
      <c r="M130" s="439"/>
      <c r="N130" s="439"/>
      <c r="O130" s="443"/>
      <c r="P130" s="439"/>
      <c r="Q130" s="439"/>
      <c r="R130" s="439"/>
      <c r="S130" s="439"/>
      <c r="T130" s="443"/>
      <c r="U130" s="439"/>
      <c r="V130" s="439"/>
      <c r="W130" s="439"/>
      <c r="X130" s="439"/>
      <c r="Y130" s="443"/>
      <c r="Z130" s="439"/>
      <c r="AA130" s="439"/>
      <c r="AB130" s="439"/>
      <c r="AC130" s="439"/>
      <c r="AD130" s="439"/>
      <c r="AE130" s="443"/>
      <c r="AF130" s="439"/>
      <c r="AG130" s="439"/>
      <c r="AH130" s="439"/>
      <c r="AI130" s="440"/>
      <c r="AJ130" s="443"/>
      <c r="AK130" s="439"/>
      <c r="AL130" s="439"/>
      <c r="AM130" s="439"/>
      <c r="AN130" s="440"/>
    </row>
    <row r="131" spans="1:40" outlineLevel="2">
      <c r="A131" s="882">
        <f>ROW()</f>
        <v>131</v>
      </c>
      <c r="B131" s="453"/>
      <c r="D131" s="452" t="s">
        <v>31</v>
      </c>
      <c r="H131" s="458"/>
      <c r="I131" s="439"/>
      <c r="J131" s="443"/>
      <c r="K131" s="439"/>
      <c r="L131" s="439"/>
      <c r="M131" s="439"/>
      <c r="N131" s="439"/>
      <c r="O131" s="443"/>
      <c r="P131" s="439"/>
      <c r="Q131" s="439"/>
      <c r="R131" s="439"/>
      <c r="S131" s="439"/>
      <c r="T131" s="443"/>
      <c r="U131" s="439"/>
      <c r="V131" s="439"/>
      <c r="W131" s="439"/>
      <c r="X131" s="439"/>
      <c r="Y131" s="443"/>
      <c r="Z131" s="439"/>
      <c r="AA131" s="439"/>
      <c r="AB131" s="439"/>
      <c r="AC131" s="439"/>
      <c r="AD131" s="439"/>
      <c r="AE131" s="443"/>
      <c r="AF131" s="439"/>
      <c r="AG131" s="439"/>
      <c r="AH131" s="439"/>
      <c r="AI131" s="440"/>
      <c r="AJ131" s="443"/>
      <c r="AK131" s="439"/>
      <c r="AL131" s="439"/>
      <c r="AM131" s="439"/>
      <c r="AN131" s="440"/>
    </row>
    <row r="132" spans="1:40" outlineLevel="2">
      <c r="A132" s="882">
        <f>ROW()</f>
        <v>132</v>
      </c>
      <c r="B132" s="453"/>
      <c r="D132" s="452" t="s">
        <v>32</v>
      </c>
      <c r="H132" s="458"/>
      <c r="I132" s="439"/>
      <c r="J132" s="443"/>
      <c r="K132" s="439"/>
      <c r="L132" s="439"/>
      <c r="M132" s="439"/>
      <c r="N132" s="439"/>
      <c r="O132" s="443"/>
      <c r="P132" s="439"/>
      <c r="Q132" s="439"/>
      <c r="R132" s="439"/>
      <c r="S132" s="439"/>
      <c r="T132" s="443"/>
      <c r="U132" s="439"/>
      <c r="V132" s="439"/>
      <c r="W132" s="439"/>
      <c r="X132" s="439"/>
      <c r="Y132" s="443"/>
      <c r="Z132" s="439"/>
      <c r="AA132" s="439"/>
      <c r="AB132" s="439"/>
      <c r="AC132" s="439"/>
      <c r="AD132" s="439"/>
      <c r="AE132" s="443"/>
      <c r="AF132" s="439"/>
      <c r="AG132" s="439"/>
      <c r="AH132" s="439"/>
      <c r="AI132" s="440"/>
      <c r="AJ132" s="443"/>
      <c r="AK132" s="439"/>
      <c r="AL132" s="439"/>
      <c r="AM132" s="439"/>
      <c r="AN132" s="440"/>
    </row>
    <row r="133" spans="1:40" outlineLevel="2">
      <c r="A133" s="882">
        <f>ROW()</f>
        <v>133</v>
      </c>
      <c r="B133" s="453"/>
      <c r="D133" s="452" t="s">
        <v>33</v>
      </c>
      <c r="H133" s="458"/>
      <c r="I133" s="439"/>
      <c r="J133" s="443"/>
      <c r="K133" s="439"/>
      <c r="L133" s="439"/>
      <c r="M133" s="439"/>
      <c r="N133" s="439"/>
      <c r="O133" s="443"/>
      <c r="P133" s="439"/>
      <c r="Q133" s="439"/>
      <c r="R133" s="439"/>
      <c r="S133" s="439"/>
      <c r="T133" s="443"/>
      <c r="U133" s="439"/>
      <c r="V133" s="439"/>
      <c r="W133" s="439"/>
      <c r="X133" s="439"/>
      <c r="Y133" s="443"/>
      <c r="Z133" s="439"/>
      <c r="AA133" s="439"/>
      <c r="AB133" s="439"/>
      <c r="AC133" s="439"/>
      <c r="AD133" s="439"/>
      <c r="AE133" s="443"/>
      <c r="AF133" s="439"/>
      <c r="AG133" s="439"/>
      <c r="AH133" s="439"/>
      <c r="AI133" s="440"/>
      <c r="AJ133" s="443"/>
      <c r="AK133" s="439"/>
      <c r="AL133" s="439"/>
      <c r="AM133" s="439"/>
      <c r="AN133" s="440"/>
    </row>
    <row r="134" spans="1:40" outlineLevel="2">
      <c r="A134" s="882">
        <f>ROW()</f>
        <v>134</v>
      </c>
      <c r="B134" s="453"/>
      <c r="D134" s="452" t="s">
        <v>27</v>
      </c>
      <c r="H134" s="458"/>
      <c r="I134" s="439"/>
      <c r="J134" s="443"/>
      <c r="K134" s="439"/>
      <c r="L134" s="439"/>
      <c r="M134" s="439"/>
      <c r="N134" s="439"/>
      <c r="O134" s="443"/>
      <c r="P134" s="439"/>
      <c r="Q134" s="439"/>
      <c r="R134" s="439"/>
      <c r="S134" s="439"/>
      <c r="T134" s="443"/>
      <c r="U134" s="439"/>
      <c r="V134" s="439"/>
      <c r="W134" s="439"/>
      <c r="X134" s="439"/>
      <c r="Y134" s="443"/>
      <c r="Z134" s="439"/>
      <c r="AA134" s="439"/>
      <c r="AB134" s="439"/>
      <c r="AC134" s="439"/>
      <c r="AD134" s="439"/>
      <c r="AE134" s="443"/>
      <c r="AF134" s="439"/>
      <c r="AG134" s="439"/>
      <c r="AH134" s="439"/>
      <c r="AI134" s="440"/>
      <c r="AJ134" s="443"/>
      <c r="AK134" s="439"/>
      <c r="AL134" s="439"/>
      <c r="AM134" s="439"/>
      <c r="AN134" s="440"/>
    </row>
    <row r="135" spans="1:40" outlineLevel="2">
      <c r="A135" s="882">
        <f>ROW()</f>
        <v>135</v>
      </c>
      <c r="B135" s="453"/>
      <c r="D135" s="452" t="s">
        <v>34</v>
      </c>
      <c r="H135" s="458"/>
      <c r="I135" s="439"/>
      <c r="J135" s="443"/>
      <c r="K135" s="439"/>
      <c r="L135" s="439"/>
      <c r="M135" s="439"/>
      <c r="N135" s="439"/>
      <c r="O135" s="443"/>
      <c r="P135" s="439"/>
      <c r="Q135" s="439"/>
      <c r="R135" s="439"/>
      <c r="S135" s="439"/>
      <c r="T135" s="443"/>
      <c r="U135" s="439"/>
      <c r="V135" s="439"/>
      <c r="W135" s="439"/>
      <c r="X135" s="439"/>
      <c r="Y135" s="443"/>
      <c r="Z135" s="439"/>
      <c r="AA135" s="439"/>
      <c r="AB135" s="439"/>
      <c r="AC135" s="439"/>
      <c r="AD135" s="439"/>
      <c r="AE135" s="443"/>
      <c r="AF135" s="439"/>
      <c r="AG135" s="439"/>
      <c r="AH135" s="439"/>
      <c r="AI135" s="440"/>
      <c r="AJ135" s="443"/>
      <c r="AK135" s="439"/>
      <c r="AL135" s="439"/>
      <c r="AM135" s="439"/>
      <c r="AN135" s="440"/>
    </row>
    <row r="136" spans="1:40" outlineLevel="2">
      <c r="A136" s="882">
        <f>ROW()</f>
        <v>136</v>
      </c>
      <c r="B136" s="453"/>
      <c r="D136" s="452" t="s">
        <v>35</v>
      </c>
      <c r="H136" s="458"/>
      <c r="I136" s="439"/>
      <c r="J136" s="443"/>
      <c r="K136" s="439"/>
      <c r="L136" s="439"/>
      <c r="M136" s="439"/>
      <c r="N136" s="439"/>
      <c r="O136" s="443"/>
      <c r="P136" s="439"/>
      <c r="Q136" s="439"/>
      <c r="R136" s="439"/>
      <c r="S136" s="439"/>
      <c r="T136" s="443"/>
      <c r="U136" s="439"/>
      <c r="V136" s="439"/>
      <c r="W136" s="439"/>
      <c r="X136" s="439"/>
      <c r="Y136" s="443"/>
      <c r="Z136" s="439"/>
      <c r="AA136" s="439"/>
      <c r="AB136" s="439"/>
      <c r="AC136" s="439"/>
      <c r="AD136" s="439"/>
      <c r="AE136" s="443"/>
      <c r="AF136" s="439"/>
      <c r="AG136" s="439"/>
      <c r="AH136" s="439"/>
      <c r="AI136" s="440"/>
      <c r="AJ136" s="443"/>
      <c r="AK136" s="439"/>
      <c r="AL136" s="439"/>
      <c r="AM136" s="439"/>
      <c r="AN136" s="440"/>
    </row>
    <row r="137" spans="1:40" outlineLevel="2">
      <c r="A137" s="882">
        <f>ROW()</f>
        <v>137</v>
      </c>
      <c r="B137" s="453"/>
      <c r="D137" s="452" t="s">
        <v>302</v>
      </c>
      <c r="H137" s="458"/>
      <c r="I137" s="439"/>
      <c r="J137" s="443"/>
      <c r="K137" s="439"/>
      <c r="L137" s="439"/>
      <c r="M137" s="439"/>
      <c r="N137" s="439"/>
      <c r="O137" s="443"/>
      <c r="P137" s="439"/>
      <c r="Q137" s="439"/>
      <c r="R137" s="439"/>
      <c r="S137" s="439"/>
      <c r="T137" s="443"/>
      <c r="U137" s="439"/>
      <c r="V137" s="439"/>
      <c r="W137" s="439"/>
      <c r="X137" s="439"/>
      <c r="Y137" s="443"/>
      <c r="Z137" s="439"/>
      <c r="AA137" s="439"/>
      <c r="AB137" s="439"/>
      <c r="AC137" s="439"/>
      <c r="AD137" s="439"/>
      <c r="AE137" s="443"/>
      <c r="AF137" s="439"/>
      <c r="AG137" s="439"/>
      <c r="AH137" s="439"/>
      <c r="AI137" s="440"/>
      <c r="AJ137" s="443"/>
      <c r="AK137" s="439"/>
      <c r="AL137" s="439"/>
      <c r="AM137" s="439"/>
      <c r="AN137" s="440"/>
    </row>
    <row r="138" spans="1:40" outlineLevel="2">
      <c r="A138" s="882">
        <f>ROW()</f>
        <v>138</v>
      </c>
      <c r="B138" s="453"/>
      <c r="D138" s="452" t="s">
        <v>36</v>
      </c>
      <c r="H138" s="458"/>
      <c r="I138" s="439"/>
      <c r="J138" s="443"/>
      <c r="K138" s="439"/>
      <c r="L138" s="439"/>
      <c r="M138" s="439"/>
      <c r="N138" s="439"/>
      <c r="O138" s="443"/>
      <c r="P138" s="439"/>
      <c r="Q138" s="439"/>
      <c r="R138" s="439"/>
      <c r="S138" s="439"/>
      <c r="T138" s="443"/>
      <c r="U138" s="439"/>
      <c r="V138" s="439"/>
      <c r="W138" s="439"/>
      <c r="X138" s="439"/>
      <c r="Y138" s="443"/>
      <c r="Z138" s="439"/>
      <c r="AA138" s="439"/>
      <c r="AB138" s="439"/>
      <c r="AC138" s="439"/>
      <c r="AD138" s="439"/>
      <c r="AE138" s="443"/>
      <c r="AF138" s="439"/>
      <c r="AG138" s="439"/>
      <c r="AH138" s="439"/>
      <c r="AI138" s="440"/>
      <c r="AJ138" s="443"/>
      <c r="AK138" s="439"/>
      <c r="AL138" s="439"/>
      <c r="AM138" s="439"/>
      <c r="AN138" s="440"/>
    </row>
    <row r="139" spans="1:40" outlineLevel="2">
      <c r="A139" s="882">
        <f>ROW()</f>
        <v>139</v>
      </c>
      <c r="B139" s="453"/>
      <c r="D139" s="452" t="s">
        <v>583</v>
      </c>
      <c r="H139" s="458"/>
      <c r="I139" s="439"/>
      <c r="J139" s="443"/>
      <c r="K139" s="439"/>
      <c r="L139" s="439"/>
      <c r="M139" s="439"/>
      <c r="N139" s="439"/>
      <c r="O139" s="443"/>
      <c r="P139" s="439"/>
      <c r="Q139" s="439"/>
      <c r="R139" s="439"/>
      <c r="S139" s="439"/>
      <c r="T139" s="443"/>
      <c r="U139" s="439"/>
      <c r="V139" s="439"/>
      <c r="W139" s="439"/>
      <c r="X139" s="439"/>
      <c r="Y139" s="443"/>
      <c r="Z139" s="439"/>
      <c r="AA139" s="439"/>
      <c r="AB139" s="439"/>
      <c r="AC139" s="439"/>
      <c r="AD139" s="439"/>
      <c r="AE139" s="443"/>
      <c r="AF139" s="439"/>
      <c r="AG139" s="439"/>
      <c r="AH139" s="439"/>
      <c r="AI139" s="440"/>
      <c r="AJ139" s="443"/>
      <c r="AK139" s="439"/>
      <c r="AL139" s="439"/>
      <c r="AM139" s="439"/>
      <c r="AN139" s="440"/>
    </row>
    <row r="140" spans="1:40" outlineLevel="2">
      <c r="A140" s="882">
        <f>ROW()</f>
        <v>140</v>
      </c>
      <c r="B140" s="453"/>
      <c r="D140" s="452" t="s">
        <v>81</v>
      </c>
      <c r="H140" s="458"/>
      <c r="I140" s="439"/>
      <c r="J140" s="443"/>
      <c r="K140" s="439"/>
      <c r="L140" s="439"/>
      <c r="M140" s="439"/>
      <c r="N140" s="439"/>
      <c r="O140" s="443"/>
      <c r="P140" s="439"/>
      <c r="Q140" s="439"/>
      <c r="R140" s="439"/>
      <c r="S140" s="439"/>
      <c r="T140" s="443"/>
      <c r="U140" s="439"/>
      <c r="V140" s="439"/>
      <c r="W140" s="439"/>
      <c r="X140" s="439"/>
      <c r="Y140" s="443"/>
      <c r="Z140" s="439"/>
      <c r="AA140" s="439"/>
      <c r="AB140" s="439"/>
      <c r="AC140" s="439"/>
      <c r="AD140" s="439"/>
      <c r="AE140" s="443"/>
      <c r="AF140" s="439"/>
      <c r="AG140" s="439"/>
      <c r="AH140" s="439"/>
      <c r="AI140" s="440"/>
      <c r="AJ140" s="443"/>
      <c r="AK140" s="439"/>
      <c r="AL140" s="439"/>
      <c r="AM140" s="439"/>
      <c r="AN140" s="440"/>
    </row>
    <row r="141" spans="1:40" outlineLevel="2">
      <c r="A141" s="882">
        <f>ROW()</f>
        <v>141</v>
      </c>
      <c r="B141" s="453"/>
      <c r="D141" s="452" t="s">
        <v>28</v>
      </c>
      <c r="H141" s="458"/>
      <c r="I141" s="439"/>
      <c r="J141" s="443"/>
      <c r="K141" s="439"/>
      <c r="L141" s="439"/>
      <c r="M141" s="439"/>
      <c r="N141" s="439"/>
      <c r="O141" s="443"/>
      <c r="P141" s="439"/>
      <c r="Q141" s="439"/>
      <c r="R141" s="439"/>
      <c r="S141" s="439"/>
      <c r="T141" s="443"/>
      <c r="U141" s="439"/>
      <c r="V141" s="439"/>
      <c r="W141" s="439"/>
      <c r="X141" s="439"/>
      <c r="Y141" s="443"/>
      <c r="Z141" s="439"/>
      <c r="AA141" s="439"/>
      <c r="AB141" s="439"/>
      <c r="AC141" s="439"/>
      <c r="AD141" s="439"/>
      <c r="AE141" s="443"/>
      <c r="AF141" s="439"/>
      <c r="AG141" s="439"/>
      <c r="AH141" s="439"/>
      <c r="AI141" s="440"/>
      <c r="AJ141" s="443"/>
      <c r="AK141" s="439"/>
      <c r="AL141" s="439"/>
      <c r="AM141" s="439"/>
      <c r="AN141" s="440"/>
    </row>
    <row r="142" spans="1:40" outlineLevel="2">
      <c r="A142" s="882">
        <f>ROW()</f>
        <v>142</v>
      </c>
      <c r="B142" s="453"/>
      <c r="D142" s="456" t="s">
        <v>443</v>
      </c>
      <c r="E142" s="456"/>
      <c r="F142" s="456"/>
      <c r="G142" s="456"/>
      <c r="H142" s="460"/>
      <c r="I142" s="441"/>
      <c r="J142" s="462"/>
      <c r="K142" s="441"/>
      <c r="L142" s="441"/>
      <c r="M142" s="441"/>
      <c r="N142" s="441"/>
      <c r="O142" s="462"/>
      <c r="P142" s="441"/>
      <c r="Q142" s="441"/>
      <c r="R142" s="441"/>
      <c r="S142" s="441"/>
      <c r="T142" s="462"/>
      <c r="U142" s="441"/>
      <c r="V142" s="441"/>
      <c r="W142" s="441"/>
      <c r="X142" s="441"/>
      <c r="Y142" s="462"/>
      <c r="Z142" s="441"/>
      <c r="AA142" s="441"/>
      <c r="AB142" s="441"/>
      <c r="AC142" s="441"/>
      <c r="AD142" s="441"/>
      <c r="AE142" s="462"/>
      <c r="AF142" s="441"/>
      <c r="AG142" s="441"/>
      <c r="AH142" s="441"/>
      <c r="AI142" s="442"/>
      <c r="AJ142" s="462"/>
      <c r="AK142" s="441"/>
      <c r="AL142" s="441"/>
      <c r="AM142" s="441"/>
      <c r="AN142" s="442"/>
    </row>
    <row r="143" spans="1:40" outlineLevel="2">
      <c r="A143" s="882">
        <f>ROW()</f>
        <v>143</v>
      </c>
      <c r="B143" s="453"/>
      <c r="D143" s="452" t="s">
        <v>24</v>
      </c>
      <c r="H143" s="458"/>
      <c r="I143" s="439"/>
      <c r="J143" s="443"/>
      <c r="K143" s="439"/>
      <c r="L143" s="439"/>
      <c r="M143" s="439"/>
      <c r="N143" s="439"/>
      <c r="O143" s="443"/>
      <c r="P143" s="439"/>
      <c r="Q143" s="439"/>
      <c r="R143" s="439"/>
      <c r="S143" s="439"/>
      <c r="T143" s="443"/>
      <c r="U143" s="439"/>
      <c r="V143" s="439"/>
      <c r="W143" s="439"/>
      <c r="X143" s="439"/>
      <c r="Y143" s="443"/>
      <c r="Z143" s="439"/>
      <c r="AA143" s="439"/>
      <c r="AB143" s="439"/>
      <c r="AC143" s="439"/>
      <c r="AD143" s="439"/>
      <c r="AE143" s="443"/>
      <c r="AF143" s="439"/>
      <c r="AG143" s="439"/>
      <c r="AH143" s="439"/>
      <c r="AI143" s="440"/>
      <c r="AJ143" s="443"/>
      <c r="AK143" s="439"/>
      <c r="AL143" s="439"/>
      <c r="AM143" s="439"/>
      <c r="AN143" s="440"/>
    </row>
    <row r="144" spans="1:40" outlineLevel="1">
      <c r="A144" s="732" t="s">
        <v>21</v>
      </c>
      <c r="B144" s="733"/>
      <c r="C144" s="881"/>
      <c r="D144" s="733"/>
      <c r="E144" s="733"/>
      <c r="F144" s="733"/>
      <c r="G144" s="730"/>
      <c r="H144" s="733"/>
      <c r="I144" s="730"/>
      <c r="J144" s="729"/>
      <c r="K144" s="730"/>
      <c r="L144" s="730"/>
      <c r="M144" s="730"/>
      <c r="N144" s="731"/>
      <c r="O144" s="730"/>
      <c r="P144" s="730"/>
      <c r="Q144" s="730"/>
      <c r="R144" s="730"/>
      <c r="S144" s="730"/>
      <c r="T144" s="729"/>
      <c r="U144" s="730"/>
      <c r="V144" s="730"/>
      <c r="W144" s="730"/>
      <c r="X144" s="730"/>
      <c r="Y144" s="729"/>
      <c r="Z144" s="730"/>
      <c r="AA144" s="730"/>
      <c r="AB144" s="730"/>
      <c r="AC144" s="730"/>
      <c r="AD144" s="730"/>
      <c r="AE144" s="729"/>
      <c r="AF144" s="730"/>
      <c r="AG144" s="730"/>
      <c r="AH144" s="730"/>
      <c r="AI144" s="731"/>
      <c r="AJ144" s="729"/>
      <c r="AK144" s="730"/>
      <c r="AL144" s="730"/>
      <c r="AM144" s="730"/>
      <c r="AN144" s="731"/>
    </row>
    <row r="145" spans="1:40" outlineLevel="2">
      <c r="A145" s="882">
        <f>ROW()</f>
        <v>145</v>
      </c>
      <c r="B145" s="453"/>
      <c r="D145" s="452" t="s">
        <v>300</v>
      </c>
      <c r="H145" s="458"/>
      <c r="I145" s="439"/>
      <c r="J145" s="443"/>
      <c r="K145" s="439"/>
      <c r="L145" s="439"/>
      <c r="M145" s="439"/>
      <c r="N145" s="439"/>
      <c r="O145" s="443"/>
      <c r="P145" s="439"/>
      <c r="Q145" s="439"/>
      <c r="R145" s="439"/>
      <c r="S145" s="439"/>
      <c r="T145" s="443"/>
      <c r="U145" s="439"/>
      <c r="V145" s="439"/>
      <c r="W145" s="439"/>
      <c r="X145" s="439"/>
      <c r="Y145" s="443"/>
      <c r="Z145" s="439"/>
      <c r="AA145" s="439"/>
      <c r="AB145" s="439"/>
      <c r="AC145" s="439"/>
      <c r="AD145" s="439"/>
      <c r="AE145" s="443"/>
      <c r="AF145" s="439"/>
      <c r="AG145" s="439"/>
      <c r="AH145" s="439"/>
      <c r="AI145" s="440"/>
      <c r="AJ145" s="443"/>
      <c r="AK145" s="439"/>
      <c r="AL145" s="439"/>
      <c r="AM145" s="439"/>
      <c r="AN145" s="440"/>
    </row>
    <row r="146" spans="1:40" outlineLevel="2">
      <c r="A146" s="882">
        <f>ROW()</f>
        <v>146</v>
      </c>
      <c r="B146" s="453"/>
      <c r="D146" s="452" t="s">
        <v>301</v>
      </c>
      <c r="H146" s="458"/>
      <c r="I146" s="439"/>
      <c r="J146" s="443"/>
      <c r="K146" s="439"/>
      <c r="L146" s="439"/>
      <c r="M146" s="439"/>
      <c r="N146" s="439"/>
      <c r="O146" s="443"/>
      <c r="P146" s="439"/>
      <c r="Q146" s="439"/>
      <c r="R146" s="439"/>
      <c r="S146" s="439"/>
      <c r="T146" s="443"/>
      <c r="U146" s="439"/>
      <c r="V146" s="439"/>
      <c r="W146" s="439"/>
      <c r="X146" s="439"/>
      <c r="Y146" s="443"/>
      <c r="Z146" s="439"/>
      <c r="AA146" s="439"/>
      <c r="AB146" s="439"/>
      <c r="AC146" s="439"/>
      <c r="AD146" s="439"/>
      <c r="AE146" s="443"/>
      <c r="AF146" s="439"/>
      <c r="AG146" s="439"/>
      <c r="AH146" s="439"/>
      <c r="AI146" s="440"/>
      <c r="AJ146" s="443"/>
      <c r="AK146" s="439"/>
      <c r="AL146" s="439"/>
      <c r="AM146" s="439"/>
      <c r="AN146" s="440"/>
    </row>
    <row r="147" spans="1:40" outlineLevel="2">
      <c r="A147" s="882">
        <f>ROW()</f>
        <v>147</v>
      </c>
      <c r="B147" s="453"/>
      <c r="D147" s="452" t="s">
        <v>29</v>
      </c>
      <c r="H147" s="458"/>
      <c r="I147" s="439"/>
      <c r="J147" s="443"/>
      <c r="K147" s="439"/>
      <c r="L147" s="439"/>
      <c r="M147" s="439"/>
      <c r="N147" s="439"/>
      <c r="O147" s="443"/>
      <c r="P147" s="439"/>
      <c r="Q147" s="439"/>
      <c r="R147" s="439"/>
      <c r="S147" s="439"/>
      <c r="T147" s="443"/>
      <c r="U147" s="439"/>
      <c r="V147" s="439"/>
      <c r="W147" s="439"/>
      <c r="X147" s="439"/>
      <c r="Y147" s="443"/>
      <c r="Z147" s="439"/>
      <c r="AA147" s="439"/>
      <c r="AB147" s="439"/>
      <c r="AC147" s="439"/>
      <c r="AD147" s="439"/>
      <c r="AE147" s="443"/>
      <c r="AF147" s="439"/>
      <c r="AG147" s="439"/>
      <c r="AH147" s="439"/>
      <c r="AI147" s="440"/>
      <c r="AJ147" s="443"/>
      <c r="AK147" s="439"/>
      <c r="AL147" s="439"/>
      <c r="AM147" s="439"/>
      <c r="AN147" s="440"/>
    </row>
    <row r="148" spans="1:40" outlineLevel="2">
      <c r="A148" s="882">
        <f>ROW()</f>
        <v>148</v>
      </c>
      <c r="B148" s="453"/>
      <c r="D148" s="452" t="s">
        <v>30</v>
      </c>
      <c r="H148" s="458"/>
      <c r="I148" s="439"/>
      <c r="J148" s="443"/>
      <c r="K148" s="439"/>
      <c r="L148" s="439"/>
      <c r="M148" s="439"/>
      <c r="N148" s="439"/>
      <c r="O148" s="443"/>
      <c r="P148" s="439"/>
      <c r="Q148" s="439"/>
      <c r="R148" s="439"/>
      <c r="S148" s="439"/>
      <c r="T148" s="443"/>
      <c r="U148" s="439"/>
      <c r="V148" s="439"/>
      <c r="W148" s="439"/>
      <c r="X148" s="439"/>
      <c r="Y148" s="443"/>
      <c r="Z148" s="439"/>
      <c r="AA148" s="439"/>
      <c r="AB148" s="439"/>
      <c r="AC148" s="439"/>
      <c r="AD148" s="439"/>
      <c r="AE148" s="443"/>
      <c r="AF148" s="439"/>
      <c r="AG148" s="439"/>
      <c r="AH148" s="439"/>
      <c r="AI148" s="440"/>
      <c r="AJ148" s="443"/>
      <c r="AK148" s="439"/>
      <c r="AL148" s="439"/>
      <c r="AM148" s="439"/>
      <c r="AN148" s="440"/>
    </row>
    <row r="149" spans="1:40" outlineLevel="2">
      <c r="A149" s="882">
        <f>ROW()</f>
        <v>149</v>
      </c>
      <c r="B149" s="453"/>
      <c r="D149" s="452" t="s">
        <v>31</v>
      </c>
      <c r="H149" s="458"/>
      <c r="I149" s="439"/>
      <c r="J149" s="443"/>
      <c r="K149" s="439"/>
      <c r="L149" s="439"/>
      <c r="M149" s="439"/>
      <c r="N149" s="439"/>
      <c r="O149" s="443"/>
      <c r="P149" s="439"/>
      <c r="Q149" s="439"/>
      <c r="R149" s="439"/>
      <c r="S149" s="439"/>
      <c r="T149" s="443"/>
      <c r="U149" s="439"/>
      <c r="V149" s="439"/>
      <c r="W149" s="439"/>
      <c r="X149" s="439"/>
      <c r="Y149" s="443"/>
      <c r="Z149" s="439"/>
      <c r="AA149" s="439"/>
      <c r="AB149" s="439"/>
      <c r="AC149" s="439"/>
      <c r="AD149" s="439"/>
      <c r="AE149" s="443"/>
      <c r="AF149" s="439"/>
      <c r="AG149" s="439"/>
      <c r="AH149" s="439"/>
      <c r="AI149" s="440"/>
      <c r="AJ149" s="443"/>
      <c r="AK149" s="439"/>
      <c r="AL149" s="439"/>
      <c r="AM149" s="439"/>
      <c r="AN149" s="440"/>
    </row>
    <row r="150" spans="1:40" outlineLevel="2">
      <c r="A150" s="882">
        <f>ROW()</f>
        <v>150</v>
      </c>
      <c r="B150" s="453"/>
      <c r="D150" s="452" t="s">
        <v>32</v>
      </c>
      <c r="H150" s="458"/>
      <c r="I150" s="439"/>
      <c r="J150" s="443"/>
      <c r="K150" s="439"/>
      <c r="L150" s="439"/>
      <c r="M150" s="439"/>
      <c r="N150" s="439"/>
      <c r="O150" s="443"/>
      <c r="P150" s="439"/>
      <c r="Q150" s="439"/>
      <c r="R150" s="439"/>
      <c r="S150" s="439"/>
      <c r="T150" s="443"/>
      <c r="U150" s="439"/>
      <c r="V150" s="439"/>
      <c r="W150" s="439"/>
      <c r="X150" s="439"/>
      <c r="Y150" s="443"/>
      <c r="Z150" s="439"/>
      <c r="AA150" s="439"/>
      <c r="AB150" s="439"/>
      <c r="AC150" s="439"/>
      <c r="AD150" s="439"/>
      <c r="AE150" s="443"/>
      <c r="AF150" s="439"/>
      <c r="AG150" s="439"/>
      <c r="AH150" s="439"/>
      <c r="AI150" s="440"/>
      <c r="AJ150" s="443"/>
      <c r="AK150" s="439"/>
      <c r="AL150" s="439"/>
      <c r="AM150" s="439"/>
      <c r="AN150" s="440"/>
    </row>
    <row r="151" spans="1:40" outlineLevel="2">
      <c r="A151" s="882">
        <f>ROW()</f>
        <v>151</v>
      </c>
      <c r="B151" s="453"/>
      <c r="D151" s="452" t="s">
        <v>33</v>
      </c>
      <c r="H151" s="458"/>
      <c r="I151" s="439"/>
      <c r="J151" s="443"/>
      <c r="K151" s="439"/>
      <c r="L151" s="439"/>
      <c r="M151" s="439"/>
      <c r="N151" s="439"/>
      <c r="O151" s="443"/>
      <c r="P151" s="439"/>
      <c r="Q151" s="439"/>
      <c r="R151" s="439"/>
      <c r="S151" s="439"/>
      <c r="T151" s="443"/>
      <c r="U151" s="439"/>
      <c r="V151" s="439"/>
      <c r="W151" s="439"/>
      <c r="X151" s="439"/>
      <c r="Y151" s="443"/>
      <c r="Z151" s="439"/>
      <c r="AA151" s="439"/>
      <c r="AB151" s="439"/>
      <c r="AC151" s="439"/>
      <c r="AD151" s="439"/>
      <c r="AE151" s="443"/>
      <c r="AF151" s="439"/>
      <c r="AG151" s="439"/>
      <c r="AH151" s="439"/>
      <c r="AI151" s="440"/>
      <c r="AJ151" s="443"/>
      <c r="AK151" s="439"/>
      <c r="AL151" s="439"/>
      <c r="AM151" s="439"/>
      <c r="AN151" s="440"/>
    </row>
    <row r="152" spans="1:40" outlineLevel="2">
      <c r="A152" s="882">
        <f>ROW()</f>
        <v>152</v>
      </c>
      <c r="B152" s="453"/>
      <c r="D152" s="452" t="s">
        <v>27</v>
      </c>
      <c r="H152" s="458"/>
      <c r="I152" s="439"/>
      <c r="J152" s="443"/>
      <c r="K152" s="439"/>
      <c r="L152" s="439"/>
      <c r="M152" s="439"/>
      <c r="N152" s="439"/>
      <c r="O152" s="443"/>
      <c r="P152" s="439"/>
      <c r="Q152" s="439"/>
      <c r="R152" s="439"/>
      <c r="S152" s="439"/>
      <c r="T152" s="443"/>
      <c r="U152" s="439"/>
      <c r="V152" s="439"/>
      <c r="W152" s="439"/>
      <c r="X152" s="439"/>
      <c r="Y152" s="443"/>
      <c r="Z152" s="439"/>
      <c r="AA152" s="439"/>
      <c r="AB152" s="439"/>
      <c r="AC152" s="439"/>
      <c r="AD152" s="439"/>
      <c r="AE152" s="443"/>
      <c r="AF152" s="439"/>
      <c r="AG152" s="439"/>
      <c r="AH152" s="439"/>
      <c r="AI152" s="440"/>
      <c r="AJ152" s="443"/>
      <c r="AK152" s="439"/>
      <c r="AL152" s="439"/>
      <c r="AM152" s="439"/>
      <c r="AN152" s="440"/>
    </row>
    <row r="153" spans="1:40" outlineLevel="2">
      <c r="A153" s="882">
        <f>ROW()</f>
        <v>153</v>
      </c>
      <c r="B153" s="453"/>
      <c r="D153" s="452" t="s">
        <v>34</v>
      </c>
      <c r="H153" s="458"/>
      <c r="I153" s="439"/>
      <c r="J153" s="443"/>
      <c r="K153" s="439"/>
      <c r="L153" s="439"/>
      <c r="M153" s="439"/>
      <c r="N153" s="439"/>
      <c r="O153" s="443"/>
      <c r="P153" s="439"/>
      <c r="Q153" s="439"/>
      <c r="R153" s="439"/>
      <c r="S153" s="439"/>
      <c r="T153" s="443"/>
      <c r="U153" s="439"/>
      <c r="V153" s="439"/>
      <c r="W153" s="439"/>
      <c r="X153" s="439"/>
      <c r="Y153" s="443"/>
      <c r="Z153" s="439"/>
      <c r="AA153" s="439"/>
      <c r="AB153" s="439"/>
      <c r="AC153" s="439"/>
      <c r="AD153" s="439"/>
      <c r="AE153" s="443"/>
      <c r="AF153" s="439"/>
      <c r="AG153" s="439"/>
      <c r="AH153" s="439"/>
      <c r="AI153" s="440"/>
      <c r="AJ153" s="443"/>
      <c r="AK153" s="439"/>
      <c r="AL153" s="439"/>
      <c r="AM153" s="439"/>
      <c r="AN153" s="440"/>
    </row>
    <row r="154" spans="1:40" outlineLevel="2">
      <c r="A154" s="882">
        <f>ROW()</f>
        <v>154</v>
      </c>
      <c r="B154" s="453"/>
      <c r="D154" s="452" t="s">
        <v>35</v>
      </c>
      <c r="H154" s="458"/>
      <c r="I154" s="439"/>
      <c r="J154" s="443"/>
      <c r="K154" s="439"/>
      <c r="L154" s="439"/>
      <c r="M154" s="439"/>
      <c r="N154" s="439"/>
      <c r="O154" s="443"/>
      <c r="P154" s="439"/>
      <c r="Q154" s="439"/>
      <c r="R154" s="439"/>
      <c r="S154" s="439"/>
      <c r="T154" s="443"/>
      <c r="U154" s="439"/>
      <c r="V154" s="439"/>
      <c r="W154" s="439"/>
      <c r="X154" s="439"/>
      <c r="Y154" s="443"/>
      <c r="Z154" s="439"/>
      <c r="AA154" s="439"/>
      <c r="AB154" s="439"/>
      <c r="AC154" s="439"/>
      <c r="AD154" s="439"/>
      <c r="AE154" s="443"/>
      <c r="AF154" s="439"/>
      <c r="AG154" s="439"/>
      <c r="AH154" s="439"/>
      <c r="AI154" s="440"/>
      <c r="AJ154" s="443"/>
      <c r="AK154" s="439"/>
      <c r="AL154" s="439"/>
      <c r="AM154" s="439"/>
      <c r="AN154" s="440"/>
    </row>
    <row r="155" spans="1:40" outlineLevel="2">
      <c r="A155" s="882">
        <f>ROW()</f>
        <v>155</v>
      </c>
      <c r="B155" s="453"/>
      <c r="D155" s="452" t="s">
        <v>302</v>
      </c>
      <c r="H155" s="458"/>
      <c r="I155" s="439"/>
      <c r="J155" s="443"/>
      <c r="K155" s="439"/>
      <c r="L155" s="439"/>
      <c r="M155" s="439"/>
      <c r="N155" s="439"/>
      <c r="O155" s="443"/>
      <c r="P155" s="439"/>
      <c r="Q155" s="439"/>
      <c r="R155" s="439"/>
      <c r="S155" s="439"/>
      <c r="T155" s="443"/>
      <c r="U155" s="439"/>
      <c r="V155" s="439"/>
      <c r="W155" s="439"/>
      <c r="X155" s="439"/>
      <c r="Y155" s="443"/>
      <c r="Z155" s="439"/>
      <c r="AA155" s="439"/>
      <c r="AB155" s="439"/>
      <c r="AC155" s="439"/>
      <c r="AD155" s="439"/>
      <c r="AE155" s="443"/>
      <c r="AF155" s="439"/>
      <c r="AG155" s="439"/>
      <c r="AH155" s="439"/>
      <c r="AI155" s="440"/>
      <c r="AJ155" s="443"/>
      <c r="AK155" s="439"/>
      <c r="AL155" s="439"/>
      <c r="AM155" s="439"/>
      <c r="AN155" s="440"/>
    </row>
    <row r="156" spans="1:40" outlineLevel="2">
      <c r="A156" s="882">
        <f>ROW()</f>
        <v>156</v>
      </c>
      <c r="B156" s="453"/>
      <c r="D156" s="452" t="s">
        <v>36</v>
      </c>
      <c r="H156" s="458"/>
      <c r="I156" s="439"/>
      <c r="J156" s="443"/>
      <c r="K156" s="439"/>
      <c r="L156" s="439"/>
      <c r="M156" s="439"/>
      <c r="N156" s="439"/>
      <c r="O156" s="443"/>
      <c r="P156" s="439"/>
      <c r="Q156" s="439"/>
      <c r="R156" s="439"/>
      <c r="S156" s="439"/>
      <c r="T156" s="443"/>
      <c r="U156" s="439"/>
      <c r="V156" s="439"/>
      <c r="W156" s="439"/>
      <c r="X156" s="439"/>
      <c r="Y156" s="443"/>
      <c r="Z156" s="439"/>
      <c r="AA156" s="439"/>
      <c r="AB156" s="439"/>
      <c r="AC156" s="439"/>
      <c r="AD156" s="439"/>
      <c r="AE156" s="443"/>
      <c r="AF156" s="439"/>
      <c r="AG156" s="439"/>
      <c r="AH156" s="439"/>
      <c r="AI156" s="440"/>
      <c r="AJ156" s="443"/>
      <c r="AK156" s="439"/>
      <c r="AL156" s="439"/>
      <c r="AM156" s="439"/>
      <c r="AN156" s="440"/>
    </row>
    <row r="157" spans="1:40" outlineLevel="2">
      <c r="A157" s="882">
        <f>ROW()</f>
        <v>157</v>
      </c>
      <c r="B157" s="453"/>
      <c r="D157" s="452" t="s">
        <v>583</v>
      </c>
      <c r="H157" s="458"/>
      <c r="I157" s="439"/>
      <c r="J157" s="443"/>
      <c r="K157" s="439"/>
      <c r="L157" s="439"/>
      <c r="M157" s="439"/>
      <c r="N157" s="439"/>
      <c r="O157" s="443"/>
      <c r="P157" s="439"/>
      <c r="Q157" s="439"/>
      <c r="R157" s="439"/>
      <c r="S157" s="439"/>
      <c r="T157" s="443"/>
      <c r="U157" s="439"/>
      <c r="V157" s="439"/>
      <c r="W157" s="439"/>
      <c r="X157" s="439"/>
      <c r="Y157" s="443"/>
      <c r="Z157" s="439"/>
      <c r="AA157" s="439"/>
      <c r="AB157" s="439"/>
      <c r="AC157" s="439"/>
      <c r="AD157" s="439"/>
      <c r="AE157" s="443"/>
      <c r="AF157" s="439"/>
      <c r="AG157" s="439"/>
      <c r="AH157" s="439"/>
      <c r="AI157" s="440"/>
      <c r="AJ157" s="443"/>
      <c r="AK157" s="439"/>
      <c r="AL157" s="439"/>
      <c r="AM157" s="439"/>
      <c r="AN157" s="440"/>
    </row>
    <row r="158" spans="1:40" outlineLevel="2">
      <c r="A158" s="882">
        <f>ROW()</f>
        <v>158</v>
      </c>
      <c r="B158" s="453"/>
      <c r="D158" s="452" t="s">
        <v>81</v>
      </c>
      <c r="H158" s="458"/>
      <c r="I158" s="439"/>
      <c r="J158" s="443"/>
      <c r="K158" s="439"/>
      <c r="L158" s="439"/>
      <c r="M158" s="439"/>
      <c r="N158" s="439"/>
      <c r="O158" s="443"/>
      <c r="P158" s="439"/>
      <c r="Q158" s="439"/>
      <c r="R158" s="439"/>
      <c r="S158" s="439"/>
      <c r="T158" s="443"/>
      <c r="U158" s="439"/>
      <c r="V158" s="439"/>
      <c r="W158" s="439"/>
      <c r="X158" s="439"/>
      <c r="Y158" s="443"/>
      <c r="Z158" s="439"/>
      <c r="AA158" s="439"/>
      <c r="AB158" s="439"/>
      <c r="AC158" s="439"/>
      <c r="AD158" s="439"/>
      <c r="AE158" s="443"/>
      <c r="AF158" s="439"/>
      <c r="AG158" s="439"/>
      <c r="AH158" s="439"/>
      <c r="AI158" s="440"/>
      <c r="AJ158" s="443"/>
      <c r="AK158" s="439"/>
      <c r="AL158" s="439"/>
      <c r="AM158" s="439"/>
      <c r="AN158" s="440"/>
    </row>
    <row r="159" spans="1:40" outlineLevel="2">
      <c r="A159" s="882">
        <f>ROW()</f>
        <v>159</v>
      </c>
      <c r="B159" s="453"/>
      <c r="D159" s="452" t="s">
        <v>28</v>
      </c>
      <c r="H159" s="458"/>
      <c r="I159" s="439"/>
      <c r="J159" s="443"/>
      <c r="K159" s="439"/>
      <c r="L159" s="439"/>
      <c r="M159" s="439"/>
      <c r="N159" s="439"/>
      <c r="O159" s="443"/>
      <c r="P159" s="439"/>
      <c r="Q159" s="439"/>
      <c r="R159" s="439"/>
      <c r="S159" s="439"/>
      <c r="T159" s="443"/>
      <c r="U159" s="439"/>
      <c r="V159" s="439"/>
      <c r="W159" s="439"/>
      <c r="X159" s="439"/>
      <c r="Y159" s="443"/>
      <c r="Z159" s="439"/>
      <c r="AA159" s="439"/>
      <c r="AB159" s="439"/>
      <c r="AC159" s="439"/>
      <c r="AD159" s="439"/>
      <c r="AE159" s="443"/>
      <c r="AF159" s="439"/>
      <c r="AG159" s="439"/>
      <c r="AH159" s="439"/>
      <c r="AI159" s="440"/>
      <c r="AJ159" s="443"/>
      <c r="AK159" s="439"/>
      <c r="AL159" s="439"/>
      <c r="AM159" s="439"/>
      <c r="AN159" s="440"/>
    </row>
    <row r="160" spans="1:40" outlineLevel="2">
      <c r="A160" s="882">
        <f>ROW()</f>
        <v>160</v>
      </c>
      <c r="B160" s="453"/>
      <c r="D160" s="456" t="s">
        <v>443</v>
      </c>
      <c r="E160" s="456"/>
      <c r="F160" s="456"/>
      <c r="G160" s="456"/>
      <c r="H160" s="460"/>
      <c r="I160" s="441"/>
      <c r="J160" s="462"/>
      <c r="K160" s="441"/>
      <c r="L160" s="441"/>
      <c r="M160" s="441"/>
      <c r="N160" s="441"/>
      <c r="O160" s="462"/>
      <c r="P160" s="441"/>
      <c r="Q160" s="441"/>
      <c r="R160" s="441"/>
      <c r="S160" s="441"/>
      <c r="T160" s="462"/>
      <c r="U160" s="441"/>
      <c r="V160" s="441"/>
      <c r="W160" s="441"/>
      <c r="X160" s="441"/>
      <c r="Y160" s="462"/>
      <c r="Z160" s="441"/>
      <c r="AA160" s="441"/>
      <c r="AB160" s="441"/>
      <c r="AC160" s="441"/>
      <c r="AD160" s="441"/>
      <c r="AE160" s="462"/>
      <c r="AF160" s="441"/>
      <c r="AG160" s="441"/>
      <c r="AH160" s="441"/>
      <c r="AI160" s="442"/>
      <c r="AJ160" s="462"/>
      <c r="AK160" s="441"/>
      <c r="AL160" s="441"/>
      <c r="AM160" s="441"/>
      <c r="AN160" s="442"/>
    </row>
    <row r="161" spans="1:40" outlineLevel="2">
      <c r="A161" s="882">
        <f>ROW()</f>
        <v>161</v>
      </c>
      <c r="B161" s="453"/>
      <c r="D161" s="452" t="s">
        <v>24</v>
      </c>
      <c r="F161" s="454"/>
      <c r="G161" s="454"/>
      <c r="H161" s="448"/>
      <c r="I161" s="439"/>
      <c r="J161" s="443"/>
      <c r="K161" s="439"/>
      <c r="L161" s="439"/>
      <c r="M161" s="439"/>
      <c r="N161" s="439"/>
      <c r="O161" s="443"/>
      <c r="P161" s="439"/>
      <c r="Q161" s="439"/>
      <c r="R161" s="439"/>
      <c r="S161" s="439"/>
      <c r="T161" s="443"/>
      <c r="U161" s="439"/>
      <c r="V161" s="439"/>
      <c r="W161" s="439"/>
      <c r="X161" s="439"/>
      <c r="Y161" s="443"/>
      <c r="Z161" s="439"/>
      <c r="AA161" s="439"/>
      <c r="AB161" s="439"/>
      <c r="AC161" s="439"/>
      <c r="AD161" s="439"/>
      <c r="AE161" s="443"/>
      <c r="AF161" s="439"/>
      <c r="AG161" s="439"/>
      <c r="AH161" s="439"/>
      <c r="AI161" s="440"/>
      <c r="AJ161" s="443"/>
      <c r="AK161" s="439"/>
      <c r="AL161" s="439"/>
      <c r="AM161" s="439"/>
      <c r="AN161" s="440"/>
    </row>
    <row r="162" spans="1:40" outlineLevel="1">
      <c r="A162" s="732" t="s">
        <v>299</v>
      </c>
      <c r="B162" s="733"/>
      <c r="C162" s="881"/>
      <c r="D162" s="733"/>
      <c r="E162" s="733"/>
      <c r="F162" s="733"/>
      <c r="G162" s="730"/>
      <c r="H162" s="733"/>
      <c r="I162" s="730"/>
      <c r="J162" s="729"/>
      <c r="K162" s="730"/>
      <c r="L162" s="730"/>
      <c r="M162" s="730"/>
      <c r="N162" s="731"/>
      <c r="O162" s="730"/>
      <c r="P162" s="730"/>
      <c r="Q162" s="730"/>
      <c r="R162" s="730"/>
      <c r="S162" s="730"/>
      <c r="T162" s="729"/>
      <c r="U162" s="730"/>
      <c r="V162" s="730"/>
      <c r="W162" s="730"/>
      <c r="X162" s="730"/>
      <c r="Y162" s="729"/>
      <c r="Z162" s="730"/>
      <c r="AA162" s="730"/>
      <c r="AB162" s="730"/>
      <c r="AC162" s="730"/>
      <c r="AD162" s="730"/>
      <c r="AE162" s="729"/>
      <c r="AF162" s="730"/>
      <c r="AG162" s="730"/>
      <c r="AH162" s="730"/>
      <c r="AI162" s="731"/>
      <c r="AJ162" s="729"/>
      <c r="AK162" s="730"/>
      <c r="AL162" s="730"/>
      <c r="AM162" s="730"/>
      <c r="AN162" s="731"/>
    </row>
    <row r="163" spans="1:40" outlineLevel="2">
      <c r="A163" s="882">
        <f>ROW()</f>
        <v>163</v>
      </c>
      <c r="B163" s="453"/>
      <c r="D163" s="452" t="s">
        <v>300</v>
      </c>
      <c r="H163" s="458"/>
      <c r="I163" s="463"/>
      <c r="J163" s="27"/>
      <c r="K163" s="27"/>
      <c r="L163" s="27"/>
      <c r="M163" s="27"/>
      <c r="N163" s="313"/>
      <c r="O163" s="27"/>
      <c r="P163" s="27"/>
      <c r="Q163" s="27"/>
      <c r="R163" s="27"/>
      <c r="S163" s="27"/>
      <c r="T163" s="595"/>
      <c r="U163" s="27"/>
      <c r="V163" s="27"/>
      <c r="W163" s="27"/>
      <c r="X163" s="27"/>
      <c r="Y163" s="595"/>
      <c r="Z163" s="27"/>
      <c r="AA163" s="27"/>
      <c r="AB163" s="27"/>
      <c r="AC163" s="27"/>
      <c r="AD163" s="27"/>
      <c r="AE163" s="326"/>
      <c r="AF163" s="27"/>
      <c r="AG163" s="27"/>
      <c r="AH163" s="27"/>
      <c r="AI163" s="313"/>
      <c r="AJ163" s="326"/>
      <c r="AK163" s="27"/>
      <c r="AL163" s="27"/>
      <c r="AM163" s="27"/>
      <c r="AN163" s="313"/>
    </row>
    <row r="164" spans="1:40" outlineLevel="2">
      <c r="A164" s="882">
        <f>ROW()</f>
        <v>164</v>
      </c>
      <c r="B164" s="453"/>
      <c r="D164" s="452" t="s">
        <v>301</v>
      </c>
      <c r="H164" s="458"/>
      <c r="I164" s="463"/>
      <c r="J164" s="27"/>
      <c r="K164" s="27"/>
      <c r="L164" s="27"/>
      <c r="M164" s="27"/>
      <c r="N164" s="313"/>
      <c r="O164" s="27"/>
      <c r="P164" s="27"/>
      <c r="Q164" s="27"/>
      <c r="R164" s="27"/>
      <c r="S164" s="27"/>
      <c r="T164" s="595"/>
      <c r="U164" s="27"/>
      <c r="V164" s="27"/>
      <c r="W164" s="27"/>
      <c r="X164" s="27"/>
      <c r="Y164" s="595"/>
      <c r="Z164" s="27"/>
      <c r="AA164" s="27"/>
      <c r="AB164" s="27"/>
      <c r="AC164" s="27"/>
      <c r="AD164" s="27"/>
      <c r="AE164" s="326"/>
      <c r="AF164" s="27"/>
      <c r="AG164" s="27"/>
      <c r="AH164" s="27"/>
      <c r="AI164" s="313"/>
      <c r="AJ164" s="326"/>
      <c r="AK164" s="27"/>
      <c r="AL164" s="27"/>
      <c r="AM164" s="27"/>
      <c r="AN164" s="313"/>
    </row>
    <row r="165" spans="1:40" outlineLevel="2">
      <c r="A165" s="882">
        <f>ROW()</f>
        <v>165</v>
      </c>
      <c r="B165" s="453"/>
      <c r="D165" s="452" t="s">
        <v>29</v>
      </c>
      <c r="H165" s="458"/>
      <c r="I165" s="463"/>
      <c r="J165" s="27"/>
      <c r="K165" s="27"/>
      <c r="L165" s="27"/>
      <c r="M165" s="27"/>
      <c r="N165" s="313"/>
      <c r="O165" s="27"/>
      <c r="P165" s="27"/>
      <c r="Q165" s="27"/>
      <c r="R165" s="27"/>
      <c r="S165" s="27"/>
      <c r="T165" s="595"/>
      <c r="U165" s="27"/>
      <c r="V165" s="27"/>
      <c r="W165" s="27"/>
      <c r="X165" s="27"/>
      <c r="Y165" s="595"/>
      <c r="Z165" s="27"/>
      <c r="AA165" s="27"/>
      <c r="AB165" s="27"/>
      <c r="AC165" s="27"/>
      <c r="AD165" s="27"/>
      <c r="AE165" s="326"/>
      <c r="AF165" s="27"/>
      <c r="AG165" s="27"/>
      <c r="AH165" s="27"/>
      <c r="AI165" s="313"/>
      <c r="AJ165" s="326"/>
      <c r="AK165" s="27"/>
      <c r="AL165" s="27"/>
      <c r="AM165" s="27"/>
      <c r="AN165" s="313"/>
    </row>
    <row r="166" spans="1:40" outlineLevel="2">
      <c r="A166" s="882">
        <f>ROW()</f>
        <v>166</v>
      </c>
      <c r="B166" s="453"/>
      <c r="D166" s="452" t="s">
        <v>30</v>
      </c>
      <c r="H166" s="458"/>
      <c r="I166" s="463"/>
      <c r="J166" s="27"/>
      <c r="K166" s="27"/>
      <c r="L166" s="27"/>
      <c r="M166" s="27"/>
      <c r="N166" s="313"/>
      <c r="O166" s="27"/>
      <c r="P166" s="27"/>
      <c r="Q166" s="27"/>
      <c r="R166" s="27"/>
      <c r="S166" s="27"/>
      <c r="T166" s="595"/>
      <c r="U166" s="27"/>
      <c r="V166" s="27"/>
      <c r="W166" s="27"/>
      <c r="X166" s="27"/>
      <c r="Y166" s="595"/>
      <c r="Z166" s="27"/>
      <c r="AA166" s="27"/>
      <c r="AB166" s="27"/>
      <c r="AC166" s="27"/>
      <c r="AD166" s="27"/>
      <c r="AE166" s="326"/>
      <c r="AF166" s="27"/>
      <c r="AG166" s="27"/>
      <c r="AH166" s="27"/>
      <c r="AI166" s="313"/>
      <c r="AJ166" s="326"/>
      <c r="AK166" s="27"/>
      <c r="AL166" s="27"/>
      <c r="AM166" s="27"/>
      <c r="AN166" s="313"/>
    </row>
    <row r="167" spans="1:40" outlineLevel="2">
      <c r="A167" s="882">
        <f>ROW()</f>
        <v>167</v>
      </c>
      <c r="B167" s="453"/>
      <c r="D167" s="452" t="s">
        <v>31</v>
      </c>
      <c r="H167" s="458"/>
      <c r="I167" s="463"/>
      <c r="J167" s="27"/>
      <c r="K167" s="27"/>
      <c r="L167" s="27"/>
      <c r="M167" s="27"/>
      <c r="N167" s="313"/>
      <c r="O167" s="27"/>
      <c r="P167" s="27"/>
      <c r="Q167" s="27"/>
      <c r="R167" s="27"/>
      <c r="S167" s="27"/>
      <c r="T167" s="595"/>
      <c r="U167" s="27"/>
      <c r="V167" s="27"/>
      <c r="W167" s="27"/>
      <c r="X167" s="27"/>
      <c r="Y167" s="595"/>
      <c r="Z167" s="27"/>
      <c r="AA167" s="27"/>
      <c r="AB167" s="27"/>
      <c r="AC167" s="27"/>
      <c r="AD167" s="27"/>
      <c r="AE167" s="326"/>
      <c r="AF167" s="27"/>
      <c r="AG167" s="27"/>
      <c r="AH167" s="27"/>
      <c r="AI167" s="313"/>
      <c r="AJ167" s="326"/>
      <c r="AK167" s="27"/>
      <c r="AL167" s="27"/>
      <c r="AM167" s="27"/>
      <c r="AN167" s="313"/>
    </row>
    <row r="168" spans="1:40" outlineLevel="2">
      <c r="A168" s="882">
        <f>ROW()</f>
        <v>168</v>
      </c>
      <c r="B168" s="453"/>
      <c r="D168" s="452" t="s">
        <v>32</v>
      </c>
      <c r="H168" s="458"/>
      <c r="I168" s="463"/>
      <c r="J168" s="27"/>
      <c r="K168" s="27"/>
      <c r="L168" s="27"/>
      <c r="M168" s="27"/>
      <c r="N168" s="313"/>
      <c r="O168" s="27"/>
      <c r="P168" s="27"/>
      <c r="Q168" s="27"/>
      <c r="R168" s="27"/>
      <c r="S168" s="27"/>
      <c r="T168" s="595"/>
      <c r="U168" s="27"/>
      <c r="V168" s="27"/>
      <c r="W168" s="27"/>
      <c r="X168" s="27"/>
      <c r="Y168" s="595"/>
      <c r="Z168" s="27"/>
      <c r="AA168" s="27"/>
      <c r="AB168" s="27"/>
      <c r="AC168" s="27"/>
      <c r="AD168" s="27"/>
      <c r="AE168" s="326"/>
      <c r="AF168" s="27"/>
      <c r="AG168" s="27"/>
      <c r="AH168" s="27"/>
      <c r="AI168" s="313"/>
      <c r="AJ168" s="326"/>
      <c r="AK168" s="27"/>
      <c r="AL168" s="27"/>
      <c r="AM168" s="27"/>
      <c r="AN168" s="313"/>
    </row>
    <row r="169" spans="1:40" outlineLevel="2">
      <c r="A169" s="882">
        <f>ROW()</f>
        <v>169</v>
      </c>
      <c r="B169" s="453"/>
      <c r="D169" s="452" t="s">
        <v>33</v>
      </c>
      <c r="H169" s="458"/>
      <c r="I169" s="463"/>
      <c r="J169" s="27"/>
      <c r="K169" s="27"/>
      <c r="L169" s="27"/>
      <c r="M169" s="27"/>
      <c r="N169" s="313"/>
      <c r="O169" s="27"/>
      <c r="P169" s="27"/>
      <c r="Q169" s="27"/>
      <c r="R169" s="27"/>
      <c r="S169" s="27"/>
      <c r="T169" s="595"/>
      <c r="U169" s="27"/>
      <c r="V169" s="27"/>
      <c r="W169" s="27"/>
      <c r="X169" s="27"/>
      <c r="Y169" s="595"/>
      <c r="Z169" s="27"/>
      <c r="AA169" s="27"/>
      <c r="AB169" s="27"/>
      <c r="AC169" s="27"/>
      <c r="AD169" s="27"/>
      <c r="AE169" s="326"/>
      <c r="AF169" s="27"/>
      <c r="AG169" s="27"/>
      <c r="AH169" s="27"/>
      <c r="AI169" s="313"/>
      <c r="AJ169" s="326"/>
      <c r="AK169" s="27"/>
      <c r="AL169" s="27"/>
      <c r="AM169" s="27"/>
      <c r="AN169" s="313"/>
    </row>
    <row r="170" spans="1:40" outlineLevel="2">
      <c r="A170" s="882">
        <f>ROW()</f>
        <v>170</v>
      </c>
      <c r="B170" s="453"/>
      <c r="D170" s="452" t="s">
        <v>27</v>
      </c>
      <c r="H170" s="458"/>
      <c r="I170" s="463"/>
      <c r="J170" s="27"/>
      <c r="K170" s="27"/>
      <c r="L170" s="27"/>
      <c r="M170" s="27"/>
      <c r="N170" s="313"/>
      <c r="O170" s="27"/>
      <c r="P170" s="27"/>
      <c r="Q170" s="27"/>
      <c r="R170" s="27"/>
      <c r="S170" s="27"/>
      <c r="T170" s="595"/>
      <c r="U170" s="27"/>
      <c r="V170" s="27"/>
      <c r="W170" s="27"/>
      <c r="X170" s="27"/>
      <c r="Y170" s="595"/>
      <c r="Z170" s="27"/>
      <c r="AA170" s="27"/>
      <c r="AB170" s="27"/>
      <c r="AC170" s="27"/>
      <c r="AD170" s="27"/>
      <c r="AE170" s="326"/>
      <c r="AF170" s="27"/>
      <c r="AG170" s="27"/>
      <c r="AH170" s="27"/>
      <c r="AI170" s="313"/>
      <c r="AJ170" s="326"/>
      <c r="AK170" s="27"/>
      <c r="AL170" s="27"/>
      <c r="AM170" s="27"/>
      <c r="AN170" s="313"/>
    </row>
    <row r="171" spans="1:40" outlineLevel="2">
      <c r="A171" s="882">
        <f>ROW()</f>
        <v>171</v>
      </c>
      <c r="B171" s="453"/>
      <c r="D171" s="452" t="s">
        <v>34</v>
      </c>
      <c r="H171" s="458"/>
      <c r="I171" s="463"/>
      <c r="J171" s="27"/>
      <c r="K171" s="27"/>
      <c r="L171" s="27"/>
      <c r="M171" s="27"/>
      <c r="N171" s="313"/>
      <c r="O171" s="27"/>
      <c r="P171" s="27"/>
      <c r="Q171" s="27"/>
      <c r="R171" s="27"/>
      <c r="S171" s="27"/>
      <c r="T171" s="595"/>
      <c r="U171" s="27"/>
      <c r="V171" s="27"/>
      <c r="W171" s="27"/>
      <c r="X171" s="27"/>
      <c r="Y171" s="595"/>
      <c r="Z171" s="27"/>
      <c r="AA171" s="27"/>
      <c r="AB171" s="27"/>
      <c r="AC171" s="27"/>
      <c r="AD171" s="27"/>
      <c r="AE171" s="326"/>
      <c r="AF171" s="27"/>
      <c r="AG171" s="27"/>
      <c r="AH171" s="27"/>
      <c r="AI171" s="313"/>
      <c r="AJ171" s="326"/>
      <c r="AK171" s="27"/>
      <c r="AL171" s="27"/>
      <c r="AM171" s="27"/>
      <c r="AN171" s="313"/>
    </row>
    <row r="172" spans="1:40" outlineLevel="2">
      <c r="A172" s="882">
        <f>ROW()</f>
        <v>172</v>
      </c>
      <c r="B172" s="453"/>
      <c r="D172" s="452" t="s">
        <v>35</v>
      </c>
      <c r="H172" s="458"/>
      <c r="I172" s="463"/>
      <c r="J172" s="27"/>
      <c r="K172" s="27"/>
      <c r="L172" s="27"/>
      <c r="M172" s="27"/>
      <c r="N172" s="313"/>
      <c r="O172" s="27"/>
      <c r="P172" s="27"/>
      <c r="Q172" s="27"/>
      <c r="R172" s="27"/>
      <c r="S172" s="27"/>
      <c r="T172" s="595"/>
      <c r="U172" s="27"/>
      <c r="V172" s="27"/>
      <c r="W172" s="27"/>
      <c r="X172" s="27"/>
      <c r="Y172" s="595"/>
      <c r="Z172" s="27"/>
      <c r="AA172" s="27"/>
      <c r="AB172" s="27"/>
      <c r="AC172" s="27"/>
      <c r="AD172" s="27"/>
      <c r="AE172" s="326"/>
      <c r="AF172" s="27"/>
      <c r="AG172" s="27"/>
      <c r="AH172" s="27"/>
      <c r="AI172" s="313"/>
      <c r="AJ172" s="326"/>
      <c r="AK172" s="27"/>
      <c r="AL172" s="27"/>
      <c r="AM172" s="27"/>
      <c r="AN172" s="313"/>
    </row>
    <row r="173" spans="1:40" outlineLevel="2">
      <c r="A173" s="882">
        <f>ROW()</f>
        <v>173</v>
      </c>
      <c r="B173" s="453"/>
      <c r="D173" s="452" t="s">
        <v>302</v>
      </c>
      <c r="H173" s="458"/>
      <c r="I173" s="463"/>
      <c r="J173" s="27"/>
      <c r="K173" s="27"/>
      <c r="L173" s="27"/>
      <c r="M173" s="27"/>
      <c r="N173" s="313"/>
      <c r="O173" s="27"/>
      <c r="P173" s="27"/>
      <c r="Q173" s="27"/>
      <c r="R173" s="27"/>
      <c r="S173" s="27"/>
      <c r="T173" s="595"/>
      <c r="U173" s="27"/>
      <c r="V173" s="27"/>
      <c r="W173" s="27"/>
      <c r="X173" s="27"/>
      <c r="Y173" s="595"/>
      <c r="Z173" s="27"/>
      <c r="AA173" s="27"/>
      <c r="AB173" s="27"/>
      <c r="AC173" s="27"/>
      <c r="AD173" s="27"/>
      <c r="AE173" s="326"/>
      <c r="AF173" s="27"/>
      <c r="AG173" s="27"/>
      <c r="AH173" s="27"/>
      <c r="AI173" s="313"/>
      <c r="AJ173" s="326"/>
      <c r="AK173" s="27"/>
      <c r="AL173" s="27"/>
      <c r="AM173" s="27"/>
      <c r="AN173" s="313"/>
    </row>
    <row r="174" spans="1:40" outlineLevel="2">
      <c r="A174" s="882">
        <f>ROW()</f>
        <v>174</v>
      </c>
      <c r="B174" s="453"/>
      <c r="D174" s="452" t="s">
        <v>36</v>
      </c>
      <c r="H174" s="458"/>
      <c r="I174" s="463"/>
      <c r="J174" s="27"/>
      <c r="K174" s="27"/>
      <c r="L174" s="27"/>
      <c r="M174" s="27"/>
      <c r="N174" s="313"/>
      <c r="O174" s="27"/>
      <c r="P174" s="27"/>
      <c r="Q174" s="27"/>
      <c r="R174" s="27"/>
      <c r="S174" s="27"/>
      <c r="T174" s="595"/>
      <c r="U174" s="27"/>
      <c r="V174" s="27"/>
      <c r="W174" s="27"/>
      <c r="X174" s="27"/>
      <c r="Y174" s="595"/>
      <c r="Z174" s="27"/>
      <c r="AA174" s="27"/>
      <c r="AB174" s="27"/>
      <c r="AC174" s="27"/>
      <c r="AD174" s="27"/>
      <c r="AE174" s="326"/>
      <c r="AF174" s="27"/>
      <c r="AG174" s="27"/>
      <c r="AH174" s="27"/>
      <c r="AI174" s="313"/>
      <c r="AJ174" s="326"/>
      <c r="AK174" s="27"/>
      <c r="AL174" s="27"/>
      <c r="AM174" s="27"/>
      <c r="AN174" s="313"/>
    </row>
    <row r="175" spans="1:40" outlineLevel="2">
      <c r="A175" s="882">
        <f>ROW()</f>
        <v>175</v>
      </c>
      <c r="B175" s="453"/>
      <c r="D175" s="452" t="s">
        <v>583</v>
      </c>
      <c r="H175" s="458"/>
      <c r="I175" s="463"/>
      <c r="J175" s="27"/>
      <c r="K175" s="27"/>
      <c r="L175" s="27"/>
      <c r="M175" s="27"/>
      <c r="N175" s="313"/>
      <c r="O175" s="27"/>
      <c r="P175" s="27"/>
      <c r="Q175" s="27"/>
      <c r="R175" s="27"/>
      <c r="S175" s="27"/>
      <c r="T175" s="595"/>
      <c r="U175" s="27"/>
      <c r="V175" s="27"/>
      <c r="W175" s="27"/>
      <c r="X175" s="27"/>
      <c r="Y175" s="595"/>
      <c r="Z175" s="27"/>
      <c r="AA175" s="27"/>
      <c r="AB175" s="27"/>
      <c r="AC175" s="27"/>
      <c r="AD175" s="27"/>
      <c r="AE175" s="326"/>
      <c r="AF175" s="27"/>
      <c r="AG175" s="27"/>
      <c r="AH175" s="27"/>
      <c r="AI175" s="313"/>
      <c r="AJ175" s="326"/>
      <c r="AK175" s="27"/>
      <c r="AL175" s="27"/>
      <c r="AM175" s="27"/>
      <c r="AN175" s="313"/>
    </row>
    <row r="176" spans="1:40" outlineLevel="2">
      <c r="A176" s="882">
        <f>ROW()</f>
        <v>176</v>
      </c>
      <c r="B176" s="453"/>
      <c r="D176" s="452" t="s">
        <v>81</v>
      </c>
      <c r="H176" s="458"/>
      <c r="I176" s="463"/>
      <c r="J176" s="27"/>
      <c r="K176" s="27"/>
      <c r="L176" s="27"/>
      <c r="M176" s="27"/>
      <c r="N176" s="313"/>
      <c r="O176" s="27"/>
      <c r="P176" s="27"/>
      <c r="Q176" s="27"/>
      <c r="R176" s="27"/>
      <c r="S176" s="27"/>
      <c r="T176" s="595"/>
      <c r="U176" s="27"/>
      <c r="V176" s="27"/>
      <c r="W176" s="27"/>
      <c r="X176" s="27"/>
      <c r="Y176" s="595"/>
      <c r="Z176" s="27"/>
      <c r="AA176" s="27"/>
      <c r="AB176" s="27"/>
      <c r="AC176" s="27"/>
      <c r="AD176" s="27"/>
      <c r="AE176" s="326"/>
      <c r="AF176" s="27"/>
      <c r="AG176" s="27"/>
      <c r="AH176" s="27"/>
      <c r="AI176" s="313"/>
      <c r="AJ176" s="326"/>
      <c r="AK176" s="27"/>
      <c r="AL176" s="27"/>
      <c r="AM176" s="27"/>
      <c r="AN176" s="313"/>
    </row>
    <row r="177" spans="1:40" outlineLevel="2">
      <c r="A177" s="882">
        <f>ROW()</f>
        <v>177</v>
      </c>
      <c r="B177" s="453"/>
      <c r="D177" s="452" t="s">
        <v>28</v>
      </c>
      <c r="H177" s="458"/>
      <c r="I177" s="463"/>
      <c r="J177" s="27"/>
      <c r="K177" s="27"/>
      <c r="L177" s="27"/>
      <c r="M177" s="27"/>
      <c r="N177" s="313"/>
      <c r="O177" s="27"/>
      <c r="P177" s="27"/>
      <c r="Q177" s="27"/>
      <c r="R177" s="27"/>
      <c r="S177" s="27"/>
      <c r="T177" s="595"/>
      <c r="U177" s="27"/>
      <c r="V177" s="27"/>
      <c r="W177" s="27"/>
      <c r="X177" s="27"/>
      <c r="Y177" s="595"/>
      <c r="Z177" s="27"/>
      <c r="AA177" s="27"/>
      <c r="AB177" s="27"/>
      <c r="AC177" s="27"/>
      <c r="AD177" s="27"/>
      <c r="AE177" s="326"/>
      <c r="AF177" s="27"/>
      <c r="AG177" s="27"/>
      <c r="AH177" s="27"/>
      <c r="AI177" s="313"/>
      <c r="AJ177" s="326"/>
      <c r="AK177" s="27"/>
      <c r="AL177" s="27"/>
      <c r="AM177" s="27"/>
      <c r="AN177" s="313"/>
    </row>
    <row r="178" spans="1:40" outlineLevel="2">
      <c r="A178" s="882">
        <f>ROW()</f>
        <v>178</v>
      </c>
      <c r="B178" s="453"/>
      <c r="D178" s="456" t="s">
        <v>443</v>
      </c>
      <c r="E178" s="456"/>
      <c r="F178" s="456"/>
      <c r="G178" s="456"/>
      <c r="H178" s="460"/>
      <c r="I178" s="465"/>
      <c r="J178" s="159"/>
      <c r="K178" s="159"/>
      <c r="L178" s="159"/>
      <c r="M178" s="159"/>
      <c r="N178" s="339"/>
      <c r="O178" s="159"/>
      <c r="P178" s="159"/>
      <c r="Q178" s="159"/>
      <c r="R178" s="159"/>
      <c r="S178" s="159"/>
      <c r="T178" s="597"/>
      <c r="U178" s="159"/>
      <c r="V178" s="159"/>
      <c r="W178" s="159"/>
      <c r="X178" s="159"/>
      <c r="Y178" s="629"/>
      <c r="Z178" s="159"/>
      <c r="AA178" s="159"/>
      <c r="AB178" s="159"/>
      <c r="AC178" s="159"/>
      <c r="AD178" s="159"/>
      <c r="AE178" s="341"/>
      <c r="AF178" s="159"/>
      <c r="AG178" s="159"/>
      <c r="AH178" s="159"/>
      <c r="AI178" s="339"/>
      <c r="AJ178" s="341"/>
      <c r="AK178" s="159"/>
      <c r="AL178" s="159"/>
      <c r="AM178" s="159"/>
      <c r="AN178" s="339"/>
    </row>
    <row r="179" spans="1:40" outlineLevel="2">
      <c r="A179" s="882">
        <f>ROW()</f>
        <v>179</v>
      </c>
      <c r="B179" s="453"/>
      <c r="D179" s="452" t="s">
        <v>24</v>
      </c>
      <c r="F179" s="454"/>
      <c r="G179" s="454"/>
      <c r="H179" s="448"/>
      <c r="I179" s="449"/>
      <c r="J179" s="439"/>
      <c r="K179" s="439"/>
      <c r="L179" s="439"/>
      <c r="M179" s="439"/>
      <c r="N179" s="440"/>
      <c r="O179" s="439"/>
      <c r="P179" s="439"/>
      <c r="Q179" s="439"/>
      <c r="R179" s="439"/>
      <c r="S179" s="439"/>
      <c r="T179" s="443"/>
      <c r="U179" s="439"/>
      <c r="V179" s="439"/>
      <c r="W179" s="439"/>
      <c r="X179" s="439"/>
      <c r="Y179" s="443"/>
      <c r="Z179" s="439"/>
      <c r="AA179" s="439"/>
      <c r="AB179" s="439"/>
      <c r="AC179" s="439"/>
      <c r="AD179" s="439"/>
      <c r="AE179" s="443"/>
      <c r="AF179" s="439"/>
      <c r="AG179" s="439"/>
      <c r="AH179" s="439"/>
      <c r="AI179" s="440"/>
      <c r="AJ179" s="443"/>
      <c r="AK179" s="439"/>
      <c r="AL179" s="439"/>
      <c r="AM179" s="439"/>
      <c r="AN179" s="440"/>
    </row>
    <row r="180" spans="1:40" outlineLevel="1">
      <c r="A180" s="732" t="s">
        <v>68</v>
      </c>
      <c r="B180" s="733"/>
      <c r="C180" s="881"/>
      <c r="D180" s="733"/>
      <c r="E180" s="733"/>
      <c r="F180" s="733"/>
      <c r="G180" s="730"/>
      <c r="H180" s="733"/>
      <c r="I180" s="730"/>
      <c r="J180" s="729"/>
      <c r="K180" s="730"/>
      <c r="L180" s="730"/>
      <c r="M180" s="730"/>
      <c r="N180" s="731"/>
      <c r="O180" s="730"/>
      <c r="P180" s="730"/>
      <c r="Q180" s="730"/>
      <c r="R180" s="730"/>
      <c r="S180" s="730"/>
      <c r="T180" s="729"/>
      <c r="U180" s="730"/>
      <c r="V180" s="730"/>
      <c r="W180" s="730"/>
      <c r="X180" s="730"/>
      <c r="Y180" s="729"/>
      <c r="Z180" s="730"/>
      <c r="AA180" s="730"/>
      <c r="AB180" s="730"/>
      <c r="AC180" s="730"/>
      <c r="AD180" s="730"/>
      <c r="AE180" s="729"/>
      <c r="AF180" s="730"/>
      <c r="AG180" s="730"/>
      <c r="AH180" s="730"/>
      <c r="AI180" s="731"/>
      <c r="AJ180" s="729"/>
      <c r="AK180" s="730"/>
      <c r="AL180" s="730"/>
      <c r="AM180" s="730"/>
      <c r="AN180" s="731"/>
    </row>
    <row r="181" spans="1:40" outlineLevel="2">
      <c r="A181" s="882">
        <f>ROW()</f>
        <v>181</v>
      </c>
      <c r="B181" s="453"/>
      <c r="D181" s="452" t="s">
        <v>300</v>
      </c>
      <c r="E181" s="438"/>
      <c r="F181" s="438"/>
      <c r="G181" s="438"/>
      <c r="H181" s="439"/>
      <c r="I181" s="439"/>
      <c r="J181" s="443"/>
      <c r="K181" s="439"/>
      <c r="L181" s="439"/>
      <c r="M181" s="439"/>
      <c r="N181" s="440"/>
      <c r="O181" s="439"/>
      <c r="P181" s="439"/>
      <c r="Q181" s="439"/>
      <c r="R181" s="439"/>
      <c r="S181" s="27"/>
      <c r="T181" s="443"/>
      <c r="U181" s="439"/>
      <c r="V181" s="439"/>
      <c r="W181" s="439"/>
      <c r="X181" s="439"/>
      <c r="Y181" s="443"/>
      <c r="Z181" s="439"/>
      <c r="AA181" s="439"/>
      <c r="AB181" s="439"/>
      <c r="AC181" s="439"/>
      <c r="AD181" s="439"/>
      <c r="AE181" s="443"/>
      <c r="AF181" s="439"/>
      <c r="AG181" s="439"/>
      <c r="AH181" s="439"/>
      <c r="AI181" s="440"/>
      <c r="AJ181" s="443"/>
      <c r="AK181" s="439"/>
      <c r="AL181" s="439"/>
      <c r="AM181" s="439"/>
      <c r="AN181" s="440"/>
    </row>
    <row r="182" spans="1:40" outlineLevel="2">
      <c r="A182" s="882">
        <f>ROW()</f>
        <v>182</v>
      </c>
      <c r="B182" s="453"/>
      <c r="D182" s="452" t="s">
        <v>301</v>
      </c>
      <c r="E182" s="438"/>
      <c r="F182" s="438"/>
      <c r="G182" s="438"/>
      <c r="H182" s="439"/>
      <c r="I182" s="439"/>
      <c r="J182" s="443"/>
      <c r="K182" s="439"/>
      <c r="L182" s="439"/>
      <c r="M182" s="439"/>
      <c r="N182" s="440"/>
      <c r="O182" s="439"/>
      <c r="P182" s="439"/>
      <c r="Q182" s="439"/>
      <c r="R182" s="439"/>
      <c r="S182" s="27"/>
      <c r="T182" s="443"/>
      <c r="U182" s="439"/>
      <c r="V182" s="439"/>
      <c r="W182" s="439"/>
      <c r="X182" s="439"/>
      <c r="Y182" s="443"/>
      <c r="Z182" s="439"/>
      <c r="AA182" s="439"/>
      <c r="AB182" s="439"/>
      <c r="AC182" s="439"/>
      <c r="AD182" s="439"/>
      <c r="AE182" s="443"/>
      <c r="AF182" s="439"/>
      <c r="AG182" s="439"/>
      <c r="AH182" s="439"/>
      <c r="AI182" s="440"/>
      <c r="AJ182" s="443"/>
      <c r="AK182" s="439"/>
      <c r="AL182" s="439"/>
      <c r="AM182" s="439"/>
      <c r="AN182" s="440"/>
    </row>
    <row r="183" spans="1:40" outlineLevel="2">
      <c r="A183" s="882">
        <f>ROW()</f>
        <v>183</v>
      </c>
      <c r="B183" s="453"/>
      <c r="D183" s="452" t="s">
        <v>29</v>
      </c>
      <c r="E183" s="438"/>
      <c r="F183" s="438"/>
      <c r="G183" s="438"/>
      <c r="H183" s="439"/>
      <c r="I183" s="439"/>
      <c r="J183" s="443"/>
      <c r="K183" s="439"/>
      <c r="L183" s="439"/>
      <c r="M183" s="439"/>
      <c r="N183" s="440"/>
      <c r="O183" s="439"/>
      <c r="P183" s="439"/>
      <c r="Q183" s="439"/>
      <c r="R183" s="439"/>
      <c r="S183" s="27"/>
      <c r="T183" s="443"/>
      <c r="U183" s="439"/>
      <c r="V183" s="439"/>
      <c r="W183" s="439"/>
      <c r="X183" s="439"/>
      <c r="Y183" s="443"/>
      <c r="Z183" s="439"/>
      <c r="AA183" s="439"/>
      <c r="AB183" s="439"/>
      <c r="AC183" s="439"/>
      <c r="AD183" s="439"/>
      <c r="AE183" s="443"/>
      <c r="AF183" s="439"/>
      <c r="AG183" s="439"/>
      <c r="AH183" s="439"/>
      <c r="AI183" s="440"/>
      <c r="AJ183" s="443"/>
      <c r="AK183" s="439"/>
      <c r="AL183" s="439"/>
      <c r="AM183" s="439"/>
      <c r="AN183" s="440"/>
    </row>
    <row r="184" spans="1:40" outlineLevel="2">
      <c r="A184" s="882">
        <f>ROW()</f>
        <v>184</v>
      </c>
      <c r="B184" s="453"/>
      <c r="D184" s="452" t="s">
        <v>30</v>
      </c>
      <c r="E184" s="438"/>
      <c r="F184" s="438"/>
      <c r="G184" s="438"/>
      <c r="H184" s="439"/>
      <c r="I184" s="439"/>
      <c r="J184" s="443"/>
      <c r="K184" s="439"/>
      <c r="L184" s="439"/>
      <c r="M184" s="439"/>
      <c r="N184" s="440"/>
      <c r="O184" s="439"/>
      <c r="P184" s="439"/>
      <c r="Q184" s="439"/>
      <c r="R184" s="439"/>
      <c r="S184" s="27"/>
      <c r="T184" s="443"/>
      <c r="U184" s="439"/>
      <c r="V184" s="439"/>
      <c r="W184" s="439"/>
      <c r="X184" s="439"/>
      <c r="Y184" s="443"/>
      <c r="Z184" s="439"/>
      <c r="AA184" s="439"/>
      <c r="AB184" s="439"/>
      <c r="AC184" s="439"/>
      <c r="AD184" s="439"/>
      <c r="AE184" s="443"/>
      <c r="AF184" s="439"/>
      <c r="AG184" s="439"/>
      <c r="AH184" s="439"/>
      <c r="AI184" s="440"/>
      <c r="AJ184" s="443"/>
      <c r="AK184" s="439"/>
      <c r="AL184" s="439"/>
      <c r="AM184" s="439"/>
      <c r="AN184" s="440"/>
    </row>
    <row r="185" spans="1:40" outlineLevel="2">
      <c r="A185" s="882">
        <f>ROW()</f>
        <v>185</v>
      </c>
      <c r="B185" s="453"/>
      <c r="D185" s="452" t="s">
        <v>31</v>
      </c>
      <c r="E185" s="438"/>
      <c r="F185" s="438"/>
      <c r="G185" s="438"/>
      <c r="H185" s="439"/>
      <c r="I185" s="439"/>
      <c r="J185" s="443"/>
      <c r="K185" s="439"/>
      <c r="L185" s="439"/>
      <c r="M185" s="439"/>
      <c r="N185" s="440"/>
      <c r="O185" s="439"/>
      <c r="P185" s="439"/>
      <c r="Q185" s="439"/>
      <c r="R185" s="439"/>
      <c r="S185" s="27"/>
      <c r="T185" s="443"/>
      <c r="U185" s="439"/>
      <c r="V185" s="439"/>
      <c r="W185" s="439"/>
      <c r="X185" s="439"/>
      <c r="Y185" s="443"/>
      <c r="Z185" s="439"/>
      <c r="AA185" s="439"/>
      <c r="AB185" s="439"/>
      <c r="AC185" s="439"/>
      <c r="AD185" s="439"/>
      <c r="AE185" s="443"/>
      <c r="AF185" s="439"/>
      <c r="AG185" s="439"/>
      <c r="AH185" s="439"/>
      <c r="AI185" s="440"/>
      <c r="AJ185" s="443"/>
      <c r="AK185" s="439"/>
      <c r="AL185" s="439"/>
      <c r="AM185" s="439"/>
      <c r="AN185" s="440"/>
    </row>
    <row r="186" spans="1:40" outlineLevel="2">
      <c r="A186" s="882">
        <f>ROW()</f>
        <v>186</v>
      </c>
      <c r="B186" s="453"/>
      <c r="D186" s="452" t="s">
        <v>32</v>
      </c>
      <c r="E186" s="438"/>
      <c r="F186" s="438"/>
      <c r="G186" s="438"/>
      <c r="H186" s="439"/>
      <c r="I186" s="439"/>
      <c r="J186" s="443"/>
      <c r="K186" s="439"/>
      <c r="L186" s="439"/>
      <c r="M186" s="439"/>
      <c r="N186" s="440"/>
      <c r="O186" s="439"/>
      <c r="P186" s="439"/>
      <c r="Q186" s="439"/>
      <c r="R186" s="439"/>
      <c r="S186" s="27"/>
      <c r="T186" s="443"/>
      <c r="U186" s="439"/>
      <c r="V186" s="439"/>
      <c r="W186" s="439"/>
      <c r="X186" s="439"/>
      <c r="Y186" s="443"/>
      <c r="Z186" s="439"/>
      <c r="AA186" s="439"/>
      <c r="AB186" s="439"/>
      <c r="AC186" s="439"/>
      <c r="AD186" s="439"/>
      <c r="AE186" s="443"/>
      <c r="AF186" s="439"/>
      <c r="AG186" s="439"/>
      <c r="AH186" s="439"/>
      <c r="AI186" s="440"/>
      <c r="AJ186" s="443"/>
      <c r="AK186" s="439"/>
      <c r="AL186" s="439"/>
      <c r="AM186" s="439"/>
      <c r="AN186" s="440"/>
    </row>
    <row r="187" spans="1:40" outlineLevel="2">
      <c r="A187" s="882">
        <f>ROW()</f>
        <v>187</v>
      </c>
      <c r="B187" s="453"/>
      <c r="D187" s="452" t="s">
        <v>33</v>
      </c>
      <c r="E187" s="438"/>
      <c r="F187" s="438"/>
      <c r="G187" s="438"/>
      <c r="H187" s="439"/>
      <c r="I187" s="439"/>
      <c r="J187" s="443"/>
      <c r="K187" s="439"/>
      <c r="L187" s="439"/>
      <c r="M187" s="439"/>
      <c r="N187" s="440"/>
      <c r="O187" s="439"/>
      <c r="P187" s="439"/>
      <c r="Q187" s="439"/>
      <c r="R187" s="439"/>
      <c r="S187" s="27"/>
      <c r="T187" s="443"/>
      <c r="U187" s="439"/>
      <c r="V187" s="439"/>
      <c r="W187" s="439"/>
      <c r="X187" s="439"/>
      <c r="Y187" s="443"/>
      <c r="Z187" s="439"/>
      <c r="AA187" s="439"/>
      <c r="AB187" s="439"/>
      <c r="AC187" s="439"/>
      <c r="AD187" s="439"/>
      <c r="AE187" s="443"/>
      <c r="AF187" s="439"/>
      <c r="AG187" s="439"/>
      <c r="AH187" s="439"/>
      <c r="AI187" s="440"/>
      <c r="AJ187" s="443"/>
      <c r="AK187" s="439"/>
      <c r="AL187" s="439"/>
      <c r="AM187" s="439"/>
      <c r="AN187" s="440"/>
    </row>
    <row r="188" spans="1:40" outlineLevel="2">
      <c r="A188" s="882">
        <f>ROW()</f>
        <v>188</v>
      </c>
      <c r="B188" s="453"/>
      <c r="D188" s="452" t="s">
        <v>27</v>
      </c>
      <c r="E188" s="438"/>
      <c r="F188" s="438"/>
      <c r="G188" s="438"/>
      <c r="H188" s="439"/>
      <c r="I188" s="439"/>
      <c r="J188" s="443"/>
      <c r="K188" s="439"/>
      <c r="L188" s="439"/>
      <c r="M188" s="439"/>
      <c r="N188" s="440"/>
      <c r="O188" s="439"/>
      <c r="P188" s="439"/>
      <c r="Q188" s="439"/>
      <c r="R188" s="439"/>
      <c r="S188" s="27"/>
      <c r="T188" s="443"/>
      <c r="U188" s="439"/>
      <c r="V188" s="439"/>
      <c r="W188" s="439"/>
      <c r="X188" s="439"/>
      <c r="Y188" s="443"/>
      <c r="Z188" s="439"/>
      <c r="AA188" s="439"/>
      <c r="AB188" s="439"/>
      <c r="AC188" s="439"/>
      <c r="AD188" s="439"/>
      <c r="AE188" s="443"/>
      <c r="AF188" s="439"/>
      <c r="AG188" s="439"/>
      <c r="AH188" s="439"/>
      <c r="AI188" s="440"/>
      <c r="AJ188" s="443"/>
      <c r="AK188" s="439"/>
      <c r="AL188" s="439"/>
      <c r="AM188" s="439"/>
      <c r="AN188" s="440"/>
    </row>
    <row r="189" spans="1:40" outlineLevel="2">
      <c r="A189" s="882">
        <f>ROW()</f>
        <v>189</v>
      </c>
      <c r="B189" s="453"/>
      <c r="D189" s="452" t="s">
        <v>34</v>
      </c>
      <c r="E189" s="438"/>
      <c r="F189" s="438"/>
      <c r="G189" s="438"/>
      <c r="H189" s="439"/>
      <c r="I189" s="439"/>
      <c r="J189" s="443"/>
      <c r="K189" s="439"/>
      <c r="L189" s="439"/>
      <c r="M189" s="439"/>
      <c r="N189" s="440"/>
      <c r="O189" s="439"/>
      <c r="P189" s="439"/>
      <c r="Q189" s="439"/>
      <c r="R189" s="439"/>
      <c r="S189" s="27"/>
      <c r="T189" s="443"/>
      <c r="U189" s="439"/>
      <c r="V189" s="439"/>
      <c r="W189" s="439"/>
      <c r="X189" s="439"/>
      <c r="Y189" s="443"/>
      <c r="Z189" s="439"/>
      <c r="AA189" s="439"/>
      <c r="AB189" s="439"/>
      <c r="AC189" s="439"/>
      <c r="AD189" s="439"/>
      <c r="AE189" s="443"/>
      <c r="AF189" s="439"/>
      <c r="AG189" s="439"/>
      <c r="AH189" s="439"/>
      <c r="AI189" s="440"/>
      <c r="AJ189" s="443"/>
      <c r="AK189" s="439"/>
      <c r="AL189" s="439"/>
      <c r="AM189" s="439"/>
      <c r="AN189" s="440"/>
    </row>
    <row r="190" spans="1:40" outlineLevel="2">
      <c r="A190" s="882">
        <f>ROW()</f>
        <v>190</v>
      </c>
      <c r="B190" s="453"/>
      <c r="D190" s="452" t="s">
        <v>35</v>
      </c>
      <c r="E190" s="438"/>
      <c r="F190" s="438"/>
      <c r="G190" s="438"/>
      <c r="H190" s="439"/>
      <c r="I190" s="439"/>
      <c r="J190" s="443"/>
      <c r="K190" s="439"/>
      <c r="L190" s="439"/>
      <c r="M190" s="439"/>
      <c r="N190" s="440"/>
      <c r="O190" s="439"/>
      <c r="P190" s="439"/>
      <c r="Q190" s="439"/>
      <c r="R190" s="439"/>
      <c r="S190" s="27"/>
      <c r="T190" s="443"/>
      <c r="U190" s="439"/>
      <c r="V190" s="439"/>
      <c r="W190" s="439"/>
      <c r="X190" s="439"/>
      <c r="Y190" s="443"/>
      <c r="Z190" s="439"/>
      <c r="AA190" s="439"/>
      <c r="AB190" s="439"/>
      <c r="AC190" s="439"/>
      <c r="AD190" s="439"/>
      <c r="AE190" s="443"/>
      <c r="AF190" s="439"/>
      <c r="AG190" s="439"/>
      <c r="AH190" s="439"/>
      <c r="AI190" s="440"/>
      <c r="AJ190" s="443"/>
      <c r="AK190" s="439"/>
      <c r="AL190" s="439"/>
      <c r="AM190" s="439"/>
      <c r="AN190" s="440"/>
    </row>
    <row r="191" spans="1:40" outlineLevel="2">
      <c r="A191" s="882">
        <f>ROW()</f>
        <v>191</v>
      </c>
      <c r="B191" s="453"/>
      <c r="D191" s="452" t="s">
        <v>302</v>
      </c>
      <c r="E191" s="438"/>
      <c r="F191" s="438"/>
      <c r="G191" s="438"/>
      <c r="H191" s="439"/>
      <c r="I191" s="439"/>
      <c r="J191" s="443"/>
      <c r="K191" s="439"/>
      <c r="L191" s="439"/>
      <c r="M191" s="439"/>
      <c r="N191" s="440"/>
      <c r="O191" s="439"/>
      <c r="P191" s="439"/>
      <c r="Q191" s="439"/>
      <c r="R191" s="439"/>
      <c r="S191" s="27"/>
      <c r="T191" s="443"/>
      <c r="U191" s="439"/>
      <c r="V191" s="439"/>
      <c r="W191" s="439"/>
      <c r="X191" s="439"/>
      <c r="Y191" s="443"/>
      <c r="Z191" s="439"/>
      <c r="AA191" s="439"/>
      <c r="AB191" s="439"/>
      <c r="AC191" s="439"/>
      <c r="AD191" s="439"/>
      <c r="AE191" s="443"/>
      <c r="AF191" s="439"/>
      <c r="AG191" s="439"/>
      <c r="AH191" s="439"/>
      <c r="AI191" s="440"/>
      <c r="AJ191" s="443"/>
      <c r="AK191" s="439"/>
      <c r="AL191" s="439"/>
      <c r="AM191" s="439"/>
      <c r="AN191" s="440"/>
    </row>
    <row r="192" spans="1:40" outlineLevel="2">
      <c r="A192" s="882">
        <f>ROW()</f>
        <v>192</v>
      </c>
      <c r="B192" s="453"/>
      <c r="D192" s="452" t="s">
        <v>36</v>
      </c>
      <c r="E192" s="438"/>
      <c r="F192" s="438"/>
      <c r="G192" s="438"/>
      <c r="H192" s="439"/>
      <c r="I192" s="439"/>
      <c r="J192" s="443"/>
      <c r="K192" s="439"/>
      <c r="L192" s="439"/>
      <c r="M192" s="439"/>
      <c r="N192" s="440"/>
      <c r="O192" s="439"/>
      <c r="P192" s="439"/>
      <c r="Q192" s="439"/>
      <c r="R192" s="439"/>
      <c r="S192" s="27"/>
      <c r="T192" s="443"/>
      <c r="U192" s="439"/>
      <c r="V192" s="439"/>
      <c r="W192" s="439"/>
      <c r="X192" s="439"/>
      <c r="Y192" s="443"/>
      <c r="Z192" s="439"/>
      <c r="AA192" s="439"/>
      <c r="AB192" s="439"/>
      <c r="AC192" s="439"/>
      <c r="AD192" s="439"/>
      <c r="AE192" s="443"/>
      <c r="AF192" s="439"/>
      <c r="AG192" s="439"/>
      <c r="AH192" s="439"/>
      <c r="AI192" s="440"/>
      <c r="AJ192" s="443"/>
      <c r="AK192" s="439"/>
      <c r="AL192" s="439"/>
      <c r="AM192" s="439"/>
      <c r="AN192" s="440"/>
    </row>
    <row r="193" spans="1:40" outlineLevel="2">
      <c r="A193" s="882">
        <f>ROW()</f>
        <v>193</v>
      </c>
      <c r="B193" s="453"/>
      <c r="D193" s="452" t="s">
        <v>583</v>
      </c>
      <c r="E193" s="438"/>
      <c r="F193" s="438"/>
      <c r="G193" s="438"/>
      <c r="H193" s="439"/>
      <c r="I193" s="439"/>
      <c r="J193" s="443"/>
      <c r="K193" s="439"/>
      <c r="L193" s="439"/>
      <c r="M193" s="439"/>
      <c r="N193" s="440"/>
      <c r="O193" s="439"/>
      <c r="P193" s="439"/>
      <c r="Q193" s="439"/>
      <c r="R193" s="439"/>
      <c r="S193" s="27"/>
      <c r="T193" s="443"/>
      <c r="U193" s="439"/>
      <c r="V193" s="439"/>
      <c r="W193" s="439"/>
      <c r="X193" s="439"/>
      <c r="Y193" s="443"/>
      <c r="Z193" s="439"/>
      <c r="AA193" s="439"/>
      <c r="AB193" s="439"/>
      <c r="AC193" s="439"/>
      <c r="AD193" s="439"/>
      <c r="AE193" s="443"/>
      <c r="AF193" s="439"/>
      <c r="AG193" s="439"/>
      <c r="AH193" s="439"/>
      <c r="AI193" s="440"/>
      <c r="AJ193" s="443"/>
      <c r="AK193" s="439"/>
      <c r="AL193" s="439"/>
      <c r="AM193" s="439"/>
      <c r="AN193" s="440"/>
    </row>
    <row r="194" spans="1:40" outlineLevel="2">
      <c r="A194" s="882">
        <f>ROW()</f>
        <v>194</v>
      </c>
      <c r="B194" s="453"/>
      <c r="D194" s="452" t="s">
        <v>81</v>
      </c>
      <c r="E194" s="438"/>
      <c r="F194" s="438"/>
      <c r="G194" s="438"/>
      <c r="H194" s="439"/>
      <c r="I194" s="439"/>
      <c r="J194" s="443"/>
      <c r="K194" s="439"/>
      <c r="L194" s="439"/>
      <c r="M194" s="439"/>
      <c r="N194" s="440"/>
      <c r="O194" s="439"/>
      <c r="P194" s="439"/>
      <c r="Q194" s="439"/>
      <c r="R194" s="439"/>
      <c r="S194" s="27"/>
      <c r="T194" s="443"/>
      <c r="U194" s="439"/>
      <c r="V194" s="439"/>
      <c r="W194" s="439"/>
      <c r="X194" s="439"/>
      <c r="Y194" s="443"/>
      <c r="Z194" s="439"/>
      <c r="AA194" s="439"/>
      <c r="AB194" s="439"/>
      <c r="AC194" s="439"/>
      <c r="AD194" s="439"/>
      <c r="AE194" s="443"/>
      <c r="AF194" s="439"/>
      <c r="AG194" s="439"/>
      <c r="AH194" s="439"/>
      <c r="AI194" s="440"/>
      <c r="AJ194" s="443"/>
      <c r="AK194" s="439"/>
      <c r="AL194" s="439"/>
      <c r="AM194" s="439"/>
      <c r="AN194" s="440"/>
    </row>
    <row r="195" spans="1:40" outlineLevel="2">
      <c r="A195" s="882">
        <f>ROW()</f>
        <v>195</v>
      </c>
      <c r="B195" s="453"/>
      <c r="D195" s="452" t="s">
        <v>28</v>
      </c>
      <c r="E195" s="438"/>
      <c r="F195" s="438"/>
      <c r="G195" s="438"/>
      <c r="H195" s="439"/>
      <c r="I195" s="439"/>
      <c r="J195" s="443"/>
      <c r="K195" s="439"/>
      <c r="L195" s="439"/>
      <c r="M195" s="439"/>
      <c r="N195" s="440"/>
      <c r="O195" s="439"/>
      <c r="P195" s="439"/>
      <c r="Q195" s="439"/>
      <c r="R195" s="439"/>
      <c r="S195" s="27"/>
      <c r="T195" s="443"/>
      <c r="U195" s="439"/>
      <c r="V195" s="439"/>
      <c r="W195" s="439"/>
      <c r="X195" s="439"/>
      <c r="Y195" s="443"/>
      <c r="Z195" s="439"/>
      <c r="AA195" s="439"/>
      <c r="AB195" s="439"/>
      <c r="AC195" s="439"/>
      <c r="AD195" s="439"/>
      <c r="AE195" s="443"/>
      <c r="AF195" s="439"/>
      <c r="AG195" s="439"/>
      <c r="AH195" s="439"/>
      <c r="AI195" s="440"/>
      <c r="AJ195" s="443"/>
      <c r="AK195" s="439"/>
      <c r="AL195" s="439"/>
      <c r="AM195" s="439"/>
      <c r="AN195" s="440"/>
    </row>
    <row r="196" spans="1:40" outlineLevel="2">
      <c r="A196" s="882">
        <f>ROW()</f>
        <v>196</v>
      </c>
      <c r="B196" s="453"/>
      <c r="D196" s="456" t="s">
        <v>443</v>
      </c>
      <c r="E196" s="457"/>
      <c r="F196" s="457"/>
      <c r="G196" s="457"/>
      <c r="H196" s="441"/>
      <c r="I196" s="441"/>
      <c r="J196" s="462"/>
      <c r="K196" s="441"/>
      <c r="L196" s="441"/>
      <c r="M196" s="441"/>
      <c r="N196" s="442"/>
      <c r="O196" s="441"/>
      <c r="P196" s="441"/>
      <c r="Q196" s="441"/>
      <c r="R196" s="441"/>
      <c r="S196" s="30"/>
      <c r="T196" s="462"/>
      <c r="U196" s="441"/>
      <c r="V196" s="441"/>
      <c r="W196" s="441"/>
      <c r="X196" s="441"/>
      <c r="Y196" s="462"/>
      <c r="Z196" s="441"/>
      <c r="AA196" s="441"/>
      <c r="AB196" s="441"/>
      <c r="AC196" s="441"/>
      <c r="AD196" s="441"/>
      <c r="AE196" s="462"/>
      <c r="AF196" s="441"/>
      <c r="AG196" s="441"/>
      <c r="AH196" s="441"/>
      <c r="AI196" s="442"/>
      <c r="AJ196" s="462"/>
      <c r="AK196" s="441"/>
      <c r="AL196" s="441"/>
      <c r="AM196" s="441"/>
      <c r="AN196" s="442"/>
    </row>
    <row r="197" spans="1:40" outlineLevel="2">
      <c r="A197" s="882">
        <f>ROW()</f>
        <v>197</v>
      </c>
      <c r="B197" s="453"/>
      <c r="D197" s="452" t="s">
        <v>24</v>
      </c>
      <c r="E197" s="438"/>
      <c r="F197" s="438"/>
      <c r="G197" s="438"/>
      <c r="H197" s="439"/>
      <c r="I197" s="439"/>
      <c r="J197" s="443"/>
      <c r="K197" s="439"/>
      <c r="L197" s="439"/>
      <c r="M197" s="439"/>
      <c r="N197" s="440"/>
      <c r="O197" s="439"/>
      <c r="P197" s="439"/>
      <c r="Q197" s="439"/>
      <c r="R197" s="439"/>
      <c r="S197" s="439"/>
      <c r="T197" s="443"/>
      <c r="U197" s="439"/>
      <c r="V197" s="439"/>
      <c r="W197" s="439"/>
      <c r="X197" s="439"/>
      <c r="Y197" s="443"/>
      <c r="Z197" s="439"/>
      <c r="AA197" s="439"/>
      <c r="AB197" s="439"/>
      <c r="AC197" s="439"/>
      <c r="AD197" s="439"/>
      <c r="AE197" s="443"/>
      <c r="AF197" s="439"/>
      <c r="AG197" s="439"/>
      <c r="AH197" s="439"/>
      <c r="AI197" s="440"/>
      <c r="AJ197" s="443"/>
      <c r="AK197" s="439"/>
      <c r="AL197" s="439"/>
      <c r="AM197" s="439"/>
      <c r="AN197" s="440"/>
    </row>
    <row r="198" spans="1:40" outlineLevel="1">
      <c r="A198" s="732" t="s">
        <v>22</v>
      </c>
      <c r="B198" s="733"/>
      <c r="C198" s="881"/>
      <c r="D198" s="733"/>
      <c r="E198" s="733"/>
      <c r="F198" s="733"/>
      <c r="G198" s="730"/>
      <c r="H198" s="733"/>
      <c r="I198" s="730"/>
      <c r="J198" s="729"/>
      <c r="K198" s="730"/>
      <c r="L198" s="730"/>
      <c r="M198" s="730"/>
      <c r="N198" s="731"/>
      <c r="O198" s="730"/>
      <c r="P198" s="730"/>
      <c r="Q198" s="730"/>
      <c r="R198" s="730"/>
      <c r="S198" s="730"/>
      <c r="T198" s="729"/>
      <c r="U198" s="730"/>
      <c r="V198" s="730"/>
      <c r="W198" s="730"/>
      <c r="X198" s="730"/>
      <c r="Y198" s="729"/>
      <c r="Z198" s="730"/>
      <c r="AA198" s="730"/>
      <c r="AB198" s="730"/>
      <c r="AC198" s="730"/>
      <c r="AD198" s="730"/>
      <c r="AE198" s="729"/>
      <c r="AF198" s="730"/>
      <c r="AG198" s="730"/>
      <c r="AH198" s="730"/>
      <c r="AI198" s="731"/>
      <c r="AJ198" s="729"/>
      <c r="AK198" s="730"/>
      <c r="AL198" s="730"/>
      <c r="AM198" s="730"/>
      <c r="AN198" s="731"/>
    </row>
    <row r="199" spans="1:40" outlineLevel="2">
      <c r="A199" s="882">
        <f>ROW()</f>
        <v>199</v>
      </c>
      <c r="B199" s="453"/>
      <c r="D199" s="452" t="s">
        <v>300</v>
      </c>
      <c r="H199" s="458"/>
      <c r="I199" s="313"/>
      <c r="J199" s="439"/>
      <c r="K199" s="439"/>
      <c r="L199" s="439"/>
      <c r="M199" s="439"/>
      <c r="N199" s="439"/>
      <c r="O199" s="443">
        <f t="shared" ref="O199:AN199" si="101">O55+O91+O109+O145+O127+O163+O181</f>
        <v>0</v>
      </c>
      <c r="P199" s="439">
        <f t="shared" si="101"/>
        <v>0</v>
      </c>
      <c r="Q199" s="439">
        <f t="shared" si="101"/>
        <v>0</v>
      </c>
      <c r="R199" s="439">
        <f t="shared" si="101"/>
        <v>0</v>
      </c>
      <c r="S199" s="439">
        <f t="shared" si="101"/>
        <v>0</v>
      </c>
      <c r="T199" s="443">
        <f t="shared" si="101"/>
        <v>0</v>
      </c>
      <c r="U199" s="439">
        <f t="shared" si="101"/>
        <v>0</v>
      </c>
      <c r="V199" s="439">
        <f t="shared" si="101"/>
        <v>0</v>
      </c>
      <c r="W199" s="439">
        <f t="shared" si="101"/>
        <v>0</v>
      </c>
      <c r="X199" s="439">
        <f t="shared" si="101"/>
        <v>0</v>
      </c>
      <c r="Y199" s="443">
        <f t="shared" si="101"/>
        <v>0</v>
      </c>
      <c r="Z199" s="439">
        <f t="shared" si="101"/>
        <v>0</v>
      </c>
      <c r="AA199" s="439">
        <f t="shared" si="101"/>
        <v>0</v>
      </c>
      <c r="AB199" s="439">
        <f t="shared" si="101"/>
        <v>0</v>
      </c>
      <c r="AC199" s="439">
        <f t="shared" si="101"/>
        <v>0</v>
      </c>
      <c r="AD199" s="439">
        <f t="shared" si="101"/>
        <v>0</v>
      </c>
      <c r="AE199" s="443">
        <f t="shared" si="101"/>
        <v>0</v>
      </c>
      <c r="AF199" s="439">
        <f t="shared" si="101"/>
        <v>0</v>
      </c>
      <c r="AG199" s="439">
        <f t="shared" si="101"/>
        <v>0</v>
      </c>
      <c r="AH199" s="439">
        <f t="shared" si="101"/>
        <v>0</v>
      </c>
      <c r="AI199" s="440">
        <f t="shared" si="101"/>
        <v>0</v>
      </c>
      <c r="AJ199" s="443">
        <f t="shared" si="101"/>
        <v>0</v>
      </c>
      <c r="AK199" s="439">
        <f t="shared" si="101"/>
        <v>0</v>
      </c>
      <c r="AL199" s="439">
        <f t="shared" si="101"/>
        <v>0</v>
      </c>
      <c r="AM199" s="439">
        <f t="shared" si="101"/>
        <v>0</v>
      </c>
      <c r="AN199" s="440">
        <f t="shared" si="101"/>
        <v>0</v>
      </c>
    </row>
    <row r="200" spans="1:40" outlineLevel="2">
      <c r="A200" s="882">
        <f>ROW()</f>
        <v>200</v>
      </c>
      <c r="B200" s="453"/>
      <c r="D200" s="452" t="s">
        <v>301</v>
      </c>
      <c r="H200" s="458"/>
      <c r="I200" s="313"/>
      <c r="J200" s="439"/>
      <c r="K200" s="439"/>
      <c r="L200" s="439"/>
      <c r="M200" s="439"/>
      <c r="N200" s="439"/>
      <c r="O200" s="443">
        <f t="shared" ref="O200:AN200" si="102">O56+O92+O110+O146+O128+O164+O182</f>
        <v>0</v>
      </c>
      <c r="P200" s="439">
        <f t="shared" si="102"/>
        <v>0</v>
      </c>
      <c r="Q200" s="439">
        <f t="shared" si="102"/>
        <v>0</v>
      </c>
      <c r="R200" s="439">
        <f t="shared" si="102"/>
        <v>0</v>
      </c>
      <c r="S200" s="439">
        <f t="shared" si="102"/>
        <v>0</v>
      </c>
      <c r="T200" s="443">
        <f t="shared" si="102"/>
        <v>0</v>
      </c>
      <c r="U200" s="439">
        <f t="shared" si="102"/>
        <v>0</v>
      </c>
      <c r="V200" s="439">
        <f t="shared" si="102"/>
        <v>0</v>
      </c>
      <c r="W200" s="439">
        <f t="shared" si="102"/>
        <v>0</v>
      </c>
      <c r="X200" s="439">
        <f t="shared" si="102"/>
        <v>0</v>
      </c>
      <c r="Y200" s="443">
        <f t="shared" si="102"/>
        <v>0</v>
      </c>
      <c r="Z200" s="439">
        <f t="shared" si="102"/>
        <v>0</v>
      </c>
      <c r="AA200" s="439">
        <f t="shared" si="102"/>
        <v>0</v>
      </c>
      <c r="AB200" s="439">
        <f t="shared" si="102"/>
        <v>0</v>
      </c>
      <c r="AC200" s="439">
        <f t="shared" si="102"/>
        <v>0</v>
      </c>
      <c r="AD200" s="439">
        <f t="shared" si="102"/>
        <v>0</v>
      </c>
      <c r="AE200" s="443">
        <f t="shared" si="102"/>
        <v>0</v>
      </c>
      <c r="AF200" s="439">
        <f t="shared" si="102"/>
        <v>0</v>
      </c>
      <c r="AG200" s="439">
        <f t="shared" si="102"/>
        <v>0</v>
      </c>
      <c r="AH200" s="439">
        <f t="shared" si="102"/>
        <v>0</v>
      </c>
      <c r="AI200" s="440">
        <f t="shared" si="102"/>
        <v>0</v>
      </c>
      <c r="AJ200" s="443">
        <f t="shared" si="102"/>
        <v>0</v>
      </c>
      <c r="AK200" s="439">
        <f t="shared" si="102"/>
        <v>0</v>
      </c>
      <c r="AL200" s="439">
        <f t="shared" si="102"/>
        <v>0</v>
      </c>
      <c r="AM200" s="439">
        <f t="shared" si="102"/>
        <v>0</v>
      </c>
      <c r="AN200" s="440">
        <f t="shared" si="102"/>
        <v>0</v>
      </c>
    </row>
    <row r="201" spans="1:40" outlineLevel="2">
      <c r="A201" s="882">
        <f>ROW()</f>
        <v>201</v>
      </c>
      <c r="B201" s="453"/>
      <c r="D201" s="452" t="s">
        <v>29</v>
      </c>
      <c r="H201" s="458"/>
      <c r="I201" s="313"/>
      <c r="J201" s="439"/>
      <c r="K201" s="439"/>
      <c r="L201" s="439"/>
      <c r="M201" s="439"/>
      <c r="N201" s="439"/>
      <c r="O201" s="443">
        <f t="shared" ref="O201:AN201" si="103">O57+O93+O111+O147+O129+O165+O183</f>
        <v>0</v>
      </c>
      <c r="P201" s="439">
        <f t="shared" si="103"/>
        <v>0</v>
      </c>
      <c r="Q201" s="439">
        <f t="shared" si="103"/>
        <v>0</v>
      </c>
      <c r="R201" s="439">
        <f t="shared" si="103"/>
        <v>0</v>
      </c>
      <c r="S201" s="439">
        <f t="shared" si="103"/>
        <v>0</v>
      </c>
      <c r="T201" s="443">
        <f t="shared" si="103"/>
        <v>0</v>
      </c>
      <c r="U201" s="439">
        <f t="shared" si="103"/>
        <v>0</v>
      </c>
      <c r="V201" s="439">
        <f t="shared" si="103"/>
        <v>0</v>
      </c>
      <c r="W201" s="439">
        <f t="shared" si="103"/>
        <v>0</v>
      </c>
      <c r="X201" s="439">
        <f t="shared" si="103"/>
        <v>0</v>
      </c>
      <c r="Y201" s="443">
        <f t="shared" si="103"/>
        <v>0</v>
      </c>
      <c r="Z201" s="439">
        <f t="shared" si="103"/>
        <v>0</v>
      </c>
      <c r="AA201" s="439">
        <f t="shared" si="103"/>
        <v>0</v>
      </c>
      <c r="AB201" s="439">
        <f t="shared" si="103"/>
        <v>0</v>
      </c>
      <c r="AC201" s="439">
        <f t="shared" si="103"/>
        <v>0</v>
      </c>
      <c r="AD201" s="439">
        <f t="shared" si="103"/>
        <v>0</v>
      </c>
      <c r="AE201" s="443">
        <f t="shared" si="103"/>
        <v>0</v>
      </c>
      <c r="AF201" s="439">
        <f t="shared" si="103"/>
        <v>0</v>
      </c>
      <c r="AG201" s="439">
        <f t="shared" si="103"/>
        <v>0</v>
      </c>
      <c r="AH201" s="439">
        <f t="shared" si="103"/>
        <v>0</v>
      </c>
      <c r="AI201" s="440">
        <f t="shared" si="103"/>
        <v>0</v>
      </c>
      <c r="AJ201" s="443">
        <f t="shared" si="103"/>
        <v>0</v>
      </c>
      <c r="AK201" s="439">
        <f t="shared" si="103"/>
        <v>0</v>
      </c>
      <c r="AL201" s="439">
        <f t="shared" si="103"/>
        <v>0</v>
      </c>
      <c r="AM201" s="439">
        <f t="shared" si="103"/>
        <v>0</v>
      </c>
      <c r="AN201" s="440">
        <f t="shared" si="103"/>
        <v>0</v>
      </c>
    </row>
    <row r="202" spans="1:40" outlineLevel="2">
      <c r="A202" s="882">
        <f>ROW()</f>
        <v>202</v>
      </c>
      <c r="B202" s="453"/>
      <c r="D202" s="452" t="s">
        <v>30</v>
      </c>
      <c r="H202" s="458"/>
      <c r="I202" s="313"/>
      <c r="J202" s="439"/>
      <c r="K202" s="439"/>
      <c r="L202" s="439"/>
      <c r="M202" s="439"/>
      <c r="N202" s="439"/>
      <c r="O202" s="443">
        <f t="shared" ref="O202:AN202" si="104">O58+O94+O112+O148+O130+O166+O184</f>
        <v>0</v>
      </c>
      <c r="P202" s="439">
        <f t="shared" si="104"/>
        <v>0</v>
      </c>
      <c r="Q202" s="439">
        <f t="shared" si="104"/>
        <v>0</v>
      </c>
      <c r="R202" s="439">
        <f t="shared" si="104"/>
        <v>0</v>
      </c>
      <c r="S202" s="439">
        <f t="shared" si="104"/>
        <v>0</v>
      </c>
      <c r="T202" s="443">
        <f t="shared" si="104"/>
        <v>0</v>
      </c>
      <c r="U202" s="439">
        <f t="shared" si="104"/>
        <v>0</v>
      </c>
      <c r="V202" s="439">
        <f t="shared" si="104"/>
        <v>0</v>
      </c>
      <c r="W202" s="439">
        <f t="shared" si="104"/>
        <v>0</v>
      </c>
      <c r="X202" s="439">
        <f t="shared" si="104"/>
        <v>0</v>
      </c>
      <c r="Y202" s="443">
        <f t="shared" si="104"/>
        <v>0</v>
      </c>
      <c r="Z202" s="439">
        <f t="shared" si="104"/>
        <v>0</v>
      </c>
      <c r="AA202" s="439">
        <f t="shared" si="104"/>
        <v>0</v>
      </c>
      <c r="AB202" s="439">
        <f t="shared" si="104"/>
        <v>0</v>
      </c>
      <c r="AC202" s="439">
        <f t="shared" si="104"/>
        <v>0</v>
      </c>
      <c r="AD202" s="439">
        <f t="shared" si="104"/>
        <v>0</v>
      </c>
      <c r="AE202" s="443">
        <f t="shared" si="104"/>
        <v>0</v>
      </c>
      <c r="AF202" s="439">
        <f t="shared" si="104"/>
        <v>0</v>
      </c>
      <c r="AG202" s="439">
        <f t="shared" si="104"/>
        <v>0</v>
      </c>
      <c r="AH202" s="439">
        <f t="shared" si="104"/>
        <v>0</v>
      </c>
      <c r="AI202" s="440">
        <f t="shared" si="104"/>
        <v>0</v>
      </c>
      <c r="AJ202" s="443">
        <f t="shared" si="104"/>
        <v>0</v>
      </c>
      <c r="AK202" s="439">
        <f t="shared" si="104"/>
        <v>0</v>
      </c>
      <c r="AL202" s="439">
        <f t="shared" si="104"/>
        <v>0</v>
      </c>
      <c r="AM202" s="439">
        <f t="shared" si="104"/>
        <v>0</v>
      </c>
      <c r="AN202" s="440">
        <f t="shared" si="104"/>
        <v>0</v>
      </c>
    </row>
    <row r="203" spans="1:40" outlineLevel="2">
      <c r="A203" s="882">
        <f>ROW()</f>
        <v>203</v>
      </c>
      <c r="B203" s="453"/>
      <c r="D203" s="452" t="s">
        <v>31</v>
      </c>
      <c r="H203" s="458"/>
      <c r="I203" s="313"/>
      <c r="J203" s="439"/>
      <c r="K203" s="439"/>
      <c r="L203" s="439"/>
      <c r="M203" s="439"/>
      <c r="N203" s="439"/>
      <c r="O203" s="443">
        <f t="shared" ref="O203:AN203" si="105">O59+O95+O113+O149+O131+O167+O185</f>
        <v>0</v>
      </c>
      <c r="P203" s="439">
        <f t="shared" si="105"/>
        <v>0</v>
      </c>
      <c r="Q203" s="439">
        <f t="shared" si="105"/>
        <v>0</v>
      </c>
      <c r="R203" s="439">
        <f t="shared" si="105"/>
        <v>0</v>
      </c>
      <c r="S203" s="439">
        <f t="shared" si="105"/>
        <v>0</v>
      </c>
      <c r="T203" s="443">
        <f t="shared" si="105"/>
        <v>0</v>
      </c>
      <c r="U203" s="439">
        <f t="shared" si="105"/>
        <v>0</v>
      </c>
      <c r="V203" s="439">
        <f t="shared" si="105"/>
        <v>0</v>
      </c>
      <c r="W203" s="439">
        <f t="shared" si="105"/>
        <v>0</v>
      </c>
      <c r="X203" s="439">
        <f t="shared" si="105"/>
        <v>0</v>
      </c>
      <c r="Y203" s="443">
        <f t="shared" si="105"/>
        <v>0</v>
      </c>
      <c r="Z203" s="439">
        <f t="shared" si="105"/>
        <v>0</v>
      </c>
      <c r="AA203" s="439">
        <f t="shared" si="105"/>
        <v>0</v>
      </c>
      <c r="AB203" s="439">
        <f t="shared" si="105"/>
        <v>0</v>
      </c>
      <c r="AC203" s="439">
        <f t="shared" si="105"/>
        <v>0</v>
      </c>
      <c r="AD203" s="439">
        <f t="shared" si="105"/>
        <v>0</v>
      </c>
      <c r="AE203" s="443">
        <f t="shared" si="105"/>
        <v>0</v>
      </c>
      <c r="AF203" s="439">
        <f t="shared" si="105"/>
        <v>0</v>
      </c>
      <c r="AG203" s="439">
        <f t="shared" si="105"/>
        <v>0</v>
      </c>
      <c r="AH203" s="439">
        <f t="shared" si="105"/>
        <v>0</v>
      </c>
      <c r="AI203" s="440">
        <f t="shared" si="105"/>
        <v>0</v>
      </c>
      <c r="AJ203" s="443">
        <f t="shared" si="105"/>
        <v>0</v>
      </c>
      <c r="AK203" s="439">
        <f t="shared" si="105"/>
        <v>0</v>
      </c>
      <c r="AL203" s="439">
        <f t="shared" si="105"/>
        <v>0</v>
      </c>
      <c r="AM203" s="439">
        <f t="shared" si="105"/>
        <v>0</v>
      </c>
      <c r="AN203" s="440">
        <f t="shared" si="105"/>
        <v>0</v>
      </c>
    </row>
    <row r="204" spans="1:40" outlineLevel="2">
      <c r="A204" s="882">
        <f>ROW()</f>
        <v>204</v>
      </c>
      <c r="B204" s="453"/>
      <c r="D204" s="452" t="s">
        <v>32</v>
      </c>
      <c r="H204" s="458"/>
      <c r="I204" s="313"/>
      <c r="J204" s="439"/>
      <c r="K204" s="439"/>
      <c r="L204" s="439"/>
      <c r="M204" s="439"/>
      <c r="N204" s="439"/>
      <c r="O204" s="443">
        <f t="shared" ref="O204:AN204" si="106">O60+O96+O114+O150+O132+O168+O186</f>
        <v>0</v>
      </c>
      <c r="P204" s="439">
        <f t="shared" si="106"/>
        <v>0</v>
      </c>
      <c r="Q204" s="439">
        <f t="shared" si="106"/>
        <v>0</v>
      </c>
      <c r="R204" s="439">
        <f t="shared" si="106"/>
        <v>0</v>
      </c>
      <c r="S204" s="439">
        <f t="shared" si="106"/>
        <v>0</v>
      </c>
      <c r="T204" s="443">
        <f t="shared" si="106"/>
        <v>0</v>
      </c>
      <c r="U204" s="439">
        <f t="shared" si="106"/>
        <v>0</v>
      </c>
      <c r="V204" s="439">
        <f t="shared" si="106"/>
        <v>0</v>
      </c>
      <c r="W204" s="439">
        <f t="shared" si="106"/>
        <v>0</v>
      </c>
      <c r="X204" s="439">
        <f t="shared" si="106"/>
        <v>0</v>
      </c>
      <c r="Y204" s="443">
        <f t="shared" si="106"/>
        <v>0</v>
      </c>
      <c r="Z204" s="439">
        <f t="shared" si="106"/>
        <v>0</v>
      </c>
      <c r="AA204" s="439">
        <f t="shared" si="106"/>
        <v>0</v>
      </c>
      <c r="AB204" s="439">
        <f t="shared" si="106"/>
        <v>0</v>
      </c>
      <c r="AC204" s="439">
        <f t="shared" si="106"/>
        <v>0</v>
      </c>
      <c r="AD204" s="439">
        <f t="shared" si="106"/>
        <v>0</v>
      </c>
      <c r="AE204" s="443">
        <f t="shared" si="106"/>
        <v>0</v>
      </c>
      <c r="AF204" s="439">
        <f t="shared" si="106"/>
        <v>0</v>
      </c>
      <c r="AG204" s="439">
        <f t="shared" si="106"/>
        <v>0</v>
      </c>
      <c r="AH204" s="439">
        <f t="shared" si="106"/>
        <v>0</v>
      </c>
      <c r="AI204" s="440">
        <f t="shared" si="106"/>
        <v>0</v>
      </c>
      <c r="AJ204" s="443">
        <f t="shared" si="106"/>
        <v>0</v>
      </c>
      <c r="AK204" s="439">
        <f t="shared" si="106"/>
        <v>0</v>
      </c>
      <c r="AL204" s="439">
        <f t="shared" si="106"/>
        <v>0</v>
      </c>
      <c r="AM204" s="439">
        <f t="shared" si="106"/>
        <v>0</v>
      </c>
      <c r="AN204" s="440">
        <f t="shared" si="106"/>
        <v>0</v>
      </c>
    </row>
    <row r="205" spans="1:40" outlineLevel="2">
      <c r="A205" s="882">
        <f>ROW()</f>
        <v>205</v>
      </c>
      <c r="B205" s="453"/>
      <c r="D205" s="452" t="s">
        <v>33</v>
      </c>
      <c r="H205" s="458"/>
      <c r="I205" s="313"/>
      <c r="J205" s="439"/>
      <c r="K205" s="439"/>
      <c r="L205" s="439"/>
      <c r="M205" s="439"/>
      <c r="N205" s="439"/>
      <c r="O205" s="443">
        <f t="shared" ref="O205:AN205" si="107">O61+O97+O115+O151+O133+O169+O187</f>
        <v>0</v>
      </c>
      <c r="P205" s="439">
        <f t="shared" si="107"/>
        <v>0</v>
      </c>
      <c r="Q205" s="439">
        <f t="shared" si="107"/>
        <v>0</v>
      </c>
      <c r="R205" s="439">
        <f t="shared" si="107"/>
        <v>0</v>
      </c>
      <c r="S205" s="439">
        <f t="shared" si="107"/>
        <v>0</v>
      </c>
      <c r="T205" s="443">
        <f t="shared" si="107"/>
        <v>0</v>
      </c>
      <c r="U205" s="439">
        <f t="shared" si="107"/>
        <v>0</v>
      </c>
      <c r="V205" s="439">
        <f t="shared" si="107"/>
        <v>0</v>
      </c>
      <c r="W205" s="439">
        <f t="shared" si="107"/>
        <v>0</v>
      </c>
      <c r="X205" s="439">
        <f t="shared" si="107"/>
        <v>0</v>
      </c>
      <c r="Y205" s="443">
        <f t="shared" si="107"/>
        <v>0</v>
      </c>
      <c r="Z205" s="439">
        <f t="shared" si="107"/>
        <v>0</v>
      </c>
      <c r="AA205" s="439">
        <f t="shared" si="107"/>
        <v>0</v>
      </c>
      <c r="AB205" s="439">
        <f t="shared" si="107"/>
        <v>0</v>
      </c>
      <c r="AC205" s="439">
        <f t="shared" si="107"/>
        <v>0</v>
      </c>
      <c r="AD205" s="439">
        <f t="shared" si="107"/>
        <v>0</v>
      </c>
      <c r="AE205" s="443">
        <f t="shared" si="107"/>
        <v>0</v>
      </c>
      <c r="AF205" s="439">
        <f t="shared" si="107"/>
        <v>0</v>
      </c>
      <c r="AG205" s="439">
        <f t="shared" si="107"/>
        <v>0</v>
      </c>
      <c r="AH205" s="439">
        <f t="shared" si="107"/>
        <v>0</v>
      </c>
      <c r="AI205" s="440">
        <f t="shared" si="107"/>
        <v>0</v>
      </c>
      <c r="AJ205" s="443">
        <f t="shared" si="107"/>
        <v>0</v>
      </c>
      <c r="AK205" s="439">
        <f t="shared" si="107"/>
        <v>0</v>
      </c>
      <c r="AL205" s="439">
        <f t="shared" si="107"/>
        <v>0</v>
      </c>
      <c r="AM205" s="439">
        <f t="shared" si="107"/>
        <v>0</v>
      </c>
      <c r="AN205" s="440">
        <f t="shared" si="107"/>
        <v>0</v>
      </c>
    </row>
    <row r="206" spans="1:40" outlineLevel="2">
      <c r="A206" s="882">
        <f>ROW()</f>
        <v>206</v>
      </c>
      <c r="B206" s="453"/>
      <c r="D206" s="452" t="s">
        <v>27</v>
      </c>
      <c r="H206" s="458"/>
      <c r="I206" s="313"/>
      <c r="J206" s="439"/>
      <c r="K206" s="439"/>
      <c r="L206" s="439"/>
      <c r="M206" s="439"/>
      <c r="N206" s="439"/>
      <c r="O206" s="443">
        <f t="shared" ref="O206:AN206" si="108">O62+O98+O116+O152+O134+O170+O188</f>
        <v>0</v>
      </c>
      <c r="P206" s="439">
        <f t="shared" si="108"/>
        <v>0</v>
      </c>
      <c r="Q206" s="439">
        <f t="shared" si="108"/>
        <v>0</v>
      </c>
      <c r="R206" s="439">
        <f t="shared" si="108"/>
        <v>0</v>
      </c>
      <c r="S206" s="439">
        <f t="shared" si="108"/>
        <v>0</v>
      </c>
      <c r="T206" s="443">
        <f t="shared" si="108"/>
        <v>0</v>
      </c>
      <c r="U206" s="439">
        <f t="shared" si="108"/>
        <v>0</v>
      </c>
      <c r="V206" s="439">
        <f t="shared" si="108"/>
        <v>0</v>
      </c>
      <c r="W206" s="439">
        <f t="shared" si="108"/>
        <v>0</v>
      </c>
      <c r="X206" s="439">
        <f t="shared" si="108"/>
        <v>0</v>
      </c>
      <c r="Y206" s="443">
        <f t="shared" si="108"/>
        <v>0</v>
      </c>
      <c r="Z206" s="439">
        <f t="shared" si="108"/>
        <v>0</v>
      </c>
      <c r="AA206" s="439">
        <f t="shared" si="108"/>
        <v>0</v>
      </c>
      <c r="AB206" s="439">
        <f t="shared" si="108"/>
        <v>0</v>
      </c>
      <c r="AC206" s="439">
        <f t="shared" si="108"/>
        <v>0</v>
      </c>
      <c r="AD206" s="439">
        <f t="shared" si="108"/>
        <v>0</v>
      </c>
      <c r="AE206" s="443">
        <f t="shared" si="108"/>
        <v>0</v>
      </c>
      <c r="AF206" s="439">
        <f t="shared" si="108"/>
        <v>0</v>
      </c>
      <c r="AG206" s="439">
        <f t="shared" si="108"/>
        <v>0</v>
      </c>
      <c r="AH206" s="439">
        <f t="shared" si="108"/>
        <v>0</v>
      </c>
      <c r="AI206" s="440">
        <f t="shared" si="108"/>
        <v>0</v>
      </c>
      <c r="AJ206" s="443">
        <f t="shared" si="108"/>
        <v>0</v>
      </c>
      <c r="AK206" s="439">
        <f t="shared" si="108"/>
        <v>0</v>
      </c>
      <c r="AL206" s="439">
        <f t="shared" si="108"/>
        <v>0</v>
      </c>
      <c r="AM206" s="439">
        <f t="shared" si="108"/>
        <v>0</v>
      </c>
      <c r="AN206" s="440">
        <f t="shared" si="108"/>
        <v>0</v>
      </c>
    </row>
    <row r="207" spans="1:40" outlineLevel="2">
      <c r="A207" s="882">
        <f>ROW()</f>
        <v>207</v>
      </c>
      <c r="B207" s="453"/>
      <c r="D207" s="452" t="s">
        <v>34</v>
      </c>
      <c r="H207" s="458"/>
      <c r="I207" s="313"/>
      <c r="J207" s="439"/>
      <c r="K207" s="439"/>
      <c r="L207" s="439"/>
      <c r="M207" s="439"/>
      <c r="N207" s="439"/>
      <c r="O207" s="443">
        <f t="shared" ref="O207:AN207" si="109">O63+O99+O117+O153+O135+O171+O189</f>
        <v>0</v>
      </c>
      <c r="P207" s="439">
        <f t="shared" si="109"/>
        <v>0</v>
      </c>
      <c r="Q207" s="439">
        <f t="shared" si="109"/>
        <v>0</v>
      </c>
      <c r="R207" s="439">
        <f t="shared" si="109"/>
        <v>0</v>
      </c>
      <c r="S207" s="439">
        <f t="shared" si="109"/>
        <v>0</v>
      </c>
      <c r="T207" s="443">
        <f t="shared" si="109"/>
        <v>0</v>
      </c>
      <c r="U207" s="439">
        <f t="shared" si="109"/>
        <v>0</v>
      </c>
      <c r="V207" s="439">
        <f t="shared" si="109"/>
        <v>0</v>
      </c>
      <c r="W207" s="439">
        <f t="shared" si="109"/>
        <v>0</v>
      </c>
      <c r="X207" s="439">
        <f t="shared" si="109"/>
        <v>0</v>
      </c>
      <c r="Y207" s="443">
        <f t="shared" si="109"/>
        <v>0</v>
      </c>
      <c r="Z207" s="439">
        <f t="shared" si="109"/>
        <v>0</v>
      </c>
      <c r="AA207" s="439">
        <f t="shared" si="109"/>
        <v>0</v>
      </c>
      <c r="AB207" s="439">
        <f t="shared" si="109"/>
        <v>0</v>
      </c>
      <c r="AC207" s="439">
        <f t="shared" si="109"/>
        <v>0</v>
      </c>
      <c r="AD207" s="439">
        <f t="shared" si="109"/>
        <v>0</v>
      </c>
      <c r="AE207" s="443">
        <f t="shared" si="109"/>
        <v>0</v>
      </c>
      <c r="AF207" s="439">
        <f t="shared" si="109"/>
        <v>0</v>
      </c>
      <c r="AG207" s="439">
        <f t="shared" si="109"/>
        <v>0</v>
      </c>
      <c r="AH207" s="439">
        <f t="shared" si="109"/>
        <v>0</v>
      </c>
      <c r="AI207" s="440">
        <f t="shared" si="109"/>
        <v>0</v>
      </c>
      <c r="AJ207" s="443">
        <f t="shared" si="109"/>
        <v>0</v>
      </c>
      <c r="AK207" s="439">
        <f t="shared" si="109"/>
        <v>0</v>
      </c>
      <c r="AL207" s="439">
        <f t="shared" si="109"/>
        <v>0</v>
      </c>
      <c r="AM207" s="439">
        <f t="shared" si="109"/>
        <v>0</v>
      </c>
      <c r="AN207" s="440">
        <f t="shared" si="109"/>
        <v>0</v>
      </c>
    </row>
    <row r="208" spans="1:40" outlineLevel="2">
      <c r="A208" s="882">
        <f>ROW()</f>
        <v>208</v>
      </c>
      <c r="B208" s="453"/>
      <c r="D208" s="452" t="s">
        <v>35</v>
      </c>
      <c r="H208" s="458"/>
      <c r="I208" s="313"/>
      <c r="J208" s="439"/>
      <c r="K208" s="439"/>
      <c r="L208" s="439"/>
      <c r="M208" s="439"/>
      <c r="N208" s="439"/>
      <c r="O208" s="443">
        <f t="shared" ref="O208:AN208" si="110">O64+O100+O118+O154+O136+O172+O190</f>
        <v>0</v>
      </c>
      <c r="P208" s="439">
        <f t="shared" si="110"/>
        <v>0</v>
      </c>
      <c r="Q208" s="439">
        <f t="shared" si="110"/>
        <v>0</v>
      </c>
      <c r="R208" s="439">
        <f t="shared" si="110"/>
        <v>0</v>
      </c>
      <c r="S208" s="439">
        <f t="shared" si="110"/>
        <v>0</v>
      </c>
      <c r="T208" s="443">
        <f t="shared" si="110"/>
        <v>0</v>
      </c>
      <c r="U208" s="439">
        <f t="shared" si="110"/>
        <v>0</v>
      </c>
      <c r="V208" s="439">
        <f t="shared" si="110"/>
        <v>0</v>
      </c>
      <c r="W208" s="439">
        <f t="shared" si="110"/>
        <v>0</v>
      </c>
      <c r="X208" s="439">
        <f t="shared" si="110"/>
        <v>0</v>
      </c>
      <c r="Y208" s="443">
        <f t="shared" si="110"/>
        <v>0</v>
      </c>
      <c r="Z208" s="439">
        <f t="shared" si="110"/>
        <v>0</v>
      </c>
      <c r="AA208" s="439">
        <f t="shared" si="110"/>
        <v>0</v>
      </c>
      <c r="AB208" s="439">
        <f t="shared" si="110"/>
        <v>0</v>
      </c>
      <c r="AC208" s="439">
        <f t="shared" si="110"/>
        <v>0</v>
      </c>
      <c r="AD208" s="439">
        <f t="shared" si="110"/>
        <v>0</v>
      </c>
      <c r="AE208" s="443">
        <f t="shared" si="110"/>
        <v>0</v>
      </c>
      <c r="AF208" s="439">
        <f t="shared" si="110"/>
        <v>0</v>
      </c>
      <c r="AG208" s="439">
        <f t="shared" si="110"/>
        <v>0</v>
      </c>
      <c r="AH208" s="439">
        <f t="shared" si="110"/>
        <v>0</v>
      </c>
      <c r="AI208" s="440">
        <f t="shared" si="110"/>
        <v>0</v>
      </c>
      <c r="AJ208" s="443">
        <f t="shared" si="110"/>
        <v>0</v>
      </c>
      <c r="AK208" s="439">
        <f t="shared" si="110"/>
        <v>0</v>
      </c>
      <c r="AL208" s="439">
        <f t="shared" si="110"/>
        <v>0</v>
      </c>
      <c r="AM208" s="439">
        <f t="shared" si="110"/>
        <v>0</v>
      </c>
      <c r="AN208" s="440">
        <f t="shared" si="110"/>
        <v>0</v>
      </c>
    </row>
    <row r="209" spans="1:40" outlineLevel="2">
      <c r="A209" s="882">
        <f>ROW()</f>
        <v>209</v>
      </c>
      <c r="B209" s="453"/>
      <c r="D209" s="452" t="s">
        <v>302</v>
      </c>
      <c r="H209" s="458"/>
      <c r="I209" s="313"/>
      <c r="J209" s="439"/>
      <c r="K209" s="439"/>
      <c r="L209" s="439"/>
      <c r="M209" s="439"/>
      <c r="N209" s="439"/>
      <c r="O209" s="443">
        <f t="shared" ref="O209:AN209" si="111">O65+O101+O119+O155+O137+O173+O191</f>
        <v>0</v>
      </c>
      <c r="P209" s="439">
        <f t="shared" si="111"/>
        <v>0</v>
      </c>
      <c r="Q209" s="439">
        <f t="shared" si="111"/>
        <v>0</v>
      </c>
      <c r="R209" s="439">
        <f t="shared" si="111"/>
        <v>0</v>
      </c>
      <c r="S209" s="439">
        <f t="shared" si="111"/>
        <v>0</v>
      </c>
      <c r="T209" s="443">
        <f t="shared" si="111"/>
        <v>0</v>
      </c>
      <c r="U209" s="439">
        <f t="shared" si="111"/>
        <v>0</v>
      </c>
      <c r="V209" s="439">
        <f t="shared" si="111"/>
        <v>0</v>
      </c>
      <c r="W209" s="439">
        <f t="shared" si="111"/>
        <v>0</v>
      </c>
      <c r="X209" s="439">
        <f t="shared" si="111"/>
        <v>0</v>
      </c>
      <c r="Y209" s="443">
        <f t="shared" si="111"/>
        <v>0</v>
      </c>
      <c r="Z209" s="439">
        <f t="shared" si="111"/>
        <v>0</v>
      </c>
      <c r="AA209" s="439">
        <f t="shared" si="111"/>
        <v>0</v>
      </c>
      <c r="AB209" s="439">
        <f t="shared" si="111"/>
        <v>0</v>
      </c>
      <c r="AC209" s="439">
        <f t="shared" si="111"/>
        <v>0</v>
      </c>
      <c r="AD209" s="439">
        <f t="shared" si="111"/>
        <v>0</v>
      </c>
      <c r="AE209" s="443">
        <f t="shared" si="111"/>
        <v>0</v>
      </c>
      <c r="AF209" s="439">
        <f t="shared" si="111"/>
        <v>0</v>
      </c>
      <c r="AG209" s="439">
        <f t="shared" si="111"/>
        <v>0</v>
      </c>
      <c r="AH209" s="439">
        <f t="shared" si="111"/>
        <v>0</v>
      </c>
      <c r="AI209" s="440">
        <f t="shared" si="111"/>
        <v>0</v>
      </c>
      <c r="AJ209" s="443">
        <f t="shared" si="111"/>
        <v>0</v>
      </c>
      <c r="AK209" s="439">
        <f t="shared" si="111"/>
        <v>0</v>
      </c>
      <c r="AL209" s="439">
        <f t="shared" si="111"/>
        <v>0</v>
      </c>
      <c r="AM209" s="439">
        <f t="shared" si="111"/>
        <v>0</v>
      </c>
      <c r="AN209" s="440">
        <f t="shared" si="111"/>
        <v>0</v>
      </c>
    </row>
    <row r="210" spans="1:40" outlineLevel="2">
      <c r="A210" s="882">
        <f>ROW()</f>
        <v>210</v>
      </c>
      <c r="B210" s="453"/>
      <c r="D210" s="452" t="s">
        <v>36</v>
      </c>
      <c r="H210" s="458"/>
      <c r="I210" s="313"/>
      <c r="J210" s="439"/>
      <c r="K210" s="439"/>
      <c r="L210" s="439"/>
      <c r="M210" s="439"/>
      <c r="N210" s="439"/>
      <c r="O210" s="443">
        <f t="shared" ref="O210:AN210" si="112">O66+O102+O120+O156+O138+O174+O192</f>
        <v>0</v>
      </c>
      <c r="P210" s="439">
        <f t="shared" si="112"/>
        <v>0</v>
      </c>
      <c r="Q210" s="439">
        <f t="shared" si="112"/>
        <v>0</v>
      </c>
      <c r="R210" s="439">
        <f t="shared" si="112"/>
        <v>0</v>
      </c>
      <c r="S210" s="439">
        <f t="shared" si="112"/>
        <v>0</v>
      </c>
      <c r="T210" s="443">
        <f t="shared" si="112"/>
        <v>0</v>
      </c>
      <c r="U210" s="439">
        <f t="shared" si="112"/>
        <v>0</v>
      </c>
      <c r="V210" s="439">
        <f t="shared" si="112"/>
        <v>0</v>
      </c>
      <c r="W210" s="439">
        <f t="shared" si="112"/>
        <v>0</v>
      </c>
      <c r="X210" s="439">
        <f t="shared" si="112"/>
        <v>0</v>
      </c>
      <c r="Y210" s="443">
        <f t="shared" si="112"/>
        <v>0</v>
      </c>
      <c r="Z210" s="439">
        <f t="shared" si="112"/>
        <v>0</v>
      </c>
      <c r="AA210" s="439">
        <f t="shared" si="112"/>
        <v>0</v>
      </c>
      <c r="AB210" s="439">
        <f t="shared" si="112"/>
        <v>0</v>
      </c>
      <c r="AC210" s="439">
        <f t="shared" si="112"/>
        <v>0</v>
      </c>
      <c r="AD210" s="439">
        <f t="shared" si="112"/>
        <v>0</v>
      </c>
      <c r="AE210" s="443">
        <f t="shared" si="112"/>
        <v>0</v>
      </c>
      <c r="AF210" s="439">
        <f t="shared" si="112"/>
        <v>0</v>
      </c>
      <c r="AG210" s="439">
        <f t="shared" si="112"/>
        <v>0</v>
      </c>
      <c r="AH210" s="439">
        <f t="shared" si="112"/>
        <v>0</v>
      </c>
      <c r="AI210" s="440">
        <f t="shared" si="112"/>
        <v>0</v>
      </c>
      <c r="AJ210" s="443">
        <f t="shared" si="112"/>
        <v>0</v>
      </c>
      <c r="AK210" s="439">
        <f t="shared" si="112"/>
        <v>0</v>
      </c>
      <c r="AL210" s="439">
        <f t="shared" si="112"/>
        <v>0</v>
      </c>
      <c r="AM210" s="439">
        <f t="shared" si="112"/>
        <v>0</v>
      </c>
      <c r="AN210" s="440">
        <f t="shared" si="112"/>
        <v>0</v>
      </c>
    </row>
    <row r="211" spans="1:40" outlineLevel="2">
      <c r="A211" s="882">
        <f>ROW()</f>
        <v>211</v>
      </c>
      <c r="B211" s="453"/>
      <c r="D211" s="452" t="s">
        <v>583</v>
      </c>
      <c r="H211" s="458"/>
      <c r="I211" s="313"/>
      <c r="J211" s="439"/>
      <c r="K211" s="439"/>
      <c r="L211" s="439"/>
      <c r="M211" s="439"/>
      <c r="N211" s="439"/>
      <c r="O211" s="443">
        <f t="shared" ref="O211:AN211" si="113">O67+O103+O121+O157+O139+O175+O193</f>
        <v>0</v>
      </c>
      <c r="P211" s="439">
        <f t="shared" si="113"/>
        <v>0</v>
      </c>
      <c r="Q211" s="439">
        <f t="shared" si="113"/>
        <v>0</v>
      </c>
      <c r="R211" s="439">
        <f t="shared" si="113"/>
        <v>0</v>
      </c>
      <c r="S211" s="439">
        <f t="shared" si="113"/>
        <v>0</v>
      </c>
      <c r="T211" s="443">
        <f t="shared" si="113"/>
        <v>0</v>
      </c>
      <c r="U211" s="439">
        <f t="shared" si="113"/>
        <v>0</v>
      </c>
      <c r="V211" s="439">
        <f t="shared" si="113"/>
        <v>0</v>
      </c>
      <c r="W211" s="439">
        <f t="shared" si="113"/>
        <v>0</v>
      </c>
      <c r="X211" s="439">
        <f t="shared" si="113"/>
        <v>0</v>
      </c>
      <c r="Y211" s="443">
        <f t="shared" si="113"/>
        <v>0</v>
      </c>
      <c r="Z211" s="439">
        <f t="shared" si="113"/>
        <v>0</v>
      </c>
      <c r="AA211" s="439">
        <f t="shared" si="113"/>
        <v>0</v>
      </c>
      <c r="AB211" s="439">
        <f t="shared" si="113"/>
        <v>0</v>
      </c>
      <c r="AC211" s="439">
        <f t="shared" si="113"/>
        <v>0</v>
      </c>
      <c r="AD211" s="439">
        <f t="shared" si="113"/>
        <v>0</v>
      </c>
      <c r="AE211" s="443">
        <f t="shared" si="113"/>
        <v>0</v>
      </c>
      <c r="AF211" s="439">
        <f t="shared" si="113"/>
        <v>0</v>
      </c>
      <c r="AG211" s="439">
        <f t="shared" si="113"/>
        <v>0</v>
      </c>
      <c r="AH211" s="439">
        <f t="shared" si="113"/>
        <v>0</v>
      </c>
      <c r="AI211" s="440">
        <f t="shared" si="113"/>
        <v>0</v>
      </c>
      <c r="AJ211" s="443">
        <f t="shared" si="113"/>
        <v>0</v>
      </c>
      <c r="AK211" s="439">
        <f t="shared" si="113"/>
        <v>0</v>
      </c>
      <c r="AL211" s="439">
        <f t="shared" si="113"/>
        <v>0</v>
      </c>
      <c r="AM211" s="439">
        <f t="shared" si="113"/>
        <v>0</v>
      </c>
      <c r="AN211" s="440">
        <f t="shared" si="113"/>
        <v>0</v>
      </c>
    </row>
    <row r="212" spans="1:40" outlineLevel="2">
      <c r="A212" s="882">
        <f>ROW()</f>
        <v>212</v>
      </c>
      <c r="B212" s="453"/>
      <c r="D212" s="452" t="s">
        <v>81</v>
      </c>
      <c r="H212" s="458"/>
      <c r="I212" s="313"/>
      <c r="J212" s="439"/>
      <c r="K212" s="439"/>
      <c r="L212" s="439"/>
      <c r="M212" s="439"/>
      <c r="N212" s="439"/>
      <c r="O212" s="443">
        <f t="shared" ref="O212:AN212" si="114">O68+O104+O122+O158+O140+O176+O194</f>
        <v>0</v>
      </c>
      <c r="P212" s="439">
        <f t="shared" si="114"/>
        <v>0</v>
      </c>
      <c r="Q212" s="439">
        <f t="shared" si="114"/>
        <v>0</v>
      </c>
      <c r="R212" s="439">
        <f t="shared" si="114"/>
        <v>0</v>
      </c>
      <c r="S212" s="439">
        <f t="shared" si="114"/>
        <v>0</v>
      </c>
      <c r="T212" s="443">
        <f t="shared" si="114"/>
        <v>0</v>
      </c>
      <c r="U212" s="439">
        <f t="shared" si="114"/>
        <v>0</v>
      </c>
      <c r="V212" s="439">
        <f t="shared" si="114"/>
        <v>0</v>
      </c>
      <c r="W212" s="439">
        <f t="shared" si="114"/>
        <v>0</v>
      </c>
      <c r="X212" s="439">
        <f t="shared" si="114"/>
        <v>0</v>
      </c>
      <c r="Y212" s="443">
        <f t="shared" si="114"/>
        <v>0</v>
      </c>
      <c r="Z212" s="439">
        <f t="shared" si="114"/>
        <v>0</v>
      </c>
      <c r="AA212" s="439">
        <f t="shared" si="114"/>
        <v>0</v>
      </c>
      <c r="AB212" s="439">
        <f t="shared" si="114"/>
        <v>0</v>
      </c>
      <c r="AC212" s="439">
        <f t="shared" si="114"/>
        <v>0</v>
      </c>
      <c r="AD212" s="439">
        <f t="shared" si="114"/>
        <v>0</v>
      </c>
      <c r="AE212" s="443">
        <f t="shared" si="114"/>
        <v>0</v>
      </c>
      <c r="AF212" s="439">
        <f t="shared" si="114"/>
        <v>0</v>
      </c>
      <c r="AG212" s="439">
        <f t="shared" si="114"/>
        <v>0</v>
      </c>
      <c r="AH212" s="439">
        <f t="shared" si="114"/>
        <v>0</v>
      </c>
      <c r="AI212" s="440">
        <f t="shared" si="114"/>
        <v>0</v>
      </c>
      <c r="AJ212" s="443">
        <f t="shared" si="114"/>
        <v>0</v>
      </c>
      <c r="AK212" s="439">
        <f t="shared" si="114"/>
        <v>0</v>
      </c>
      <c r="AL212" s="439">
        <f t="shared" si="114"/>
        <v>0</v>
      </c>
      <c r="AM212" s="439">
        <f t="shared" si="114"/>
        <v>0</v>
      </c>
      <c r="AN212" s="440">
        <f t="shared" si="114"/>
        <v>0</v>
      </c>
    </row>
    <row r="213" spans="1:40" outlineLevel="2">
      <c r="A213" s="882">
        <f>ROW()</f>
        <v>213</v>
      </c>
      <c r="B213" s="453"/>
      <c r="D213" s="452" t="s">
        <v>28</v>
      </c>
      <c r="H213" s="458"/>
      <c r="I213" s="313"/>
      <c r="J213" s="439"/>
      <c r="K213" s="439"/>
      <c r="L213" s="439"/>
      <c r="M213" s="439"/>
      <c r="N213" s="439"/>
      <c r="O213" s="443">
        <f t="shared" ref="O213:AN213" si="115">O69+O105+O123+O159+O141+O177+O195</f>
        <v>0</v>
      </c>
      <c r="P213" s="439">
        <f t="shared" si="115"/>
        <v>0</v>
      </c>
      <c r="Q213" s="439">
        <f t="shared" si="115"/>
        <v>0</v>
      </c>
      <c r="R213" s="439">
        <f t="shared" si="115"/>
        <v>0</v>
      </c>
      <c r="S213" s="439">
        <f t="shared" si="115"/>
        <v>0</v>
      </c>
      <c r="T213" s="443">
        <f t="shared" si="115"/>
        <v>0</v>
      </c>
      <c r="U213" s="439">
        <f t="shared" si="115"/>
        <v>0</v>
      </c>
      <c r="V213" s="439">
        <f t="shared" si="115"/>
        <v>0</v>
      </c>
      <c r="W213" s="439">
        <f t="shared" si="115"/>
        <v>0</v>
      </c>
      <c r="X213" s="439">
        <f t="shared" si="115"/>
        <v>0</v>
      </c>
      <c r="Y213" s="443">
        <f t="shared" si="115"/>
        <v>0</v>
      </c>
      <c r="Z213" s="439">
        <f t="shared" si="115"/>
        <v>0</v>
      </c>
      <c r="AA213" s="439">
        <f t="shared" si="115"/>
        <v>0</v>
      </c>
      <c r="AB213" s="439">
        <f t="shared" si="115"/>
        <v>0</v>
      </c>
      <c r="AC213" s="439">
        <f t="shared" si="115"/>
        <v>0</v>
      </c>
      <c r="AD213" s="439">
        <f t="shared" si="115"/>
        <v>0</v>
      </c>
      <c r="AE213" s="443">
        <f t="shared" si="115"/>
        <v>0</v>
      </c>
      <c r="AF213" s="439">
        <f t="shared" si="115"/>
        <v>0</v>
      </c>
      <c r="AG213" s="439">
        <f t="shared" si="115"/>
        <v>0</v>
      </c>
      <c r="AH213" s="439">
        <f t="shared" si="115"/>
        <v>0</v>
      </c>
      <c r="AI213" s="440">
        <f t="shared" si="115"/>
        <v>0</v>
      </c>
      <c r="AJ213" s="443">
        <f t="shared" si="115"/>
        <v>0</v>
      </c>
      <c r="AK213" s="439">
        <f t="shared" si="115"/>
        <v>0</v>
      </c>
      <c r="AL213" s="439">
        <f t="shared" si="115"/>
        <v>0</v>
      </c>
      <c r="AM213" s="439">
        <f t="shared" si="115"/>
        <v>0</v>
      </c>
      <c r="AN213" s="440">
        <f t="shared" si="115"/>
        <v>0</v>
      </c>
    </row>
    <row r="214" spans="1:40" outlineLevel="2">
      <c r="A214" s="882">
        <f>ROW()</f>
        <v>214</v>
      </c>
      <c r="B214" s="453"/>
      <c r="D214" s="456" t="s">
        <v>443</v>
      </c>
      <c r="E214" s="456"/>
      <c r="F214" s="456"/>
      <c r="G214" s="456"/>
      <c r="H214" s="460"/>
      <c r="I214" s="319"/>
      <c r="J214" s="441"/>
      <c r="K214" s="441"/>
      <c r="L214" s="441"/>
      <c r="M214" s="441"/>
      <c r="N214" s="441"/>
      <c r="O214" s="462">
        <f t="shared" ref="O214:AN214" si="116">O70+O106+O124+O160+O142+O178+O196</f>
        <v>0</v>
      </c>
      <c r="P214" s="441">
        <f t="shared" si="116"/>
        <v>0</v>
      </c>
      <c r="Q214" s="441">
        <f t="shared" si="116"/>
        <v>0</v>
      </c>
      <c r="R214" s="441">
        <f t="shared" si="116"/>
        <v>0</v>
      </c>
      <c r="S214" s="441">
        <f t="shared" si="116"/>
        <v>0</v>
      </c>
      <c r="T214" s="462">
        <f t="shared" si="116"/>
        <v>0</v>
      </c>
      <c r="U214" s="441">
        <f t="shared" si="116"/>
        <v>0</v>
      </c>
      <c r="V214" s="441">
        <f t="shared" si="116"/>
        <v>0</v>
      </c>
      <c r="W214" s="441">
        <f t="shared" si="116"/>
        <v>0</v>
      </c>
      <c r="X214" s="441">
        <f t="shared" si="116"/>
        <v>0</v>
      </c>
      <c r="Y214" s="462">
        <f t="shared" si="116"/>
        <v>0</v>
      </c>
      <c r="Z214" s="441">
        <f t="shared" si="116"/>
        <v>0</v>
      </c>
      <c r="AA214" s="441">
        <f t="shared" si="116"/>
        <v>0</v>
      </c>
      <c r="AB214" s="441">
        <f t="shared" si="116"/>
        <v>0</v>
      </c>
      <c r="AC214" s="441">
        <f t="shared" si="116"/>
        <v>0</v>
      </c>
      <c r="AD214" s="441">
        <f t="shared" si="116"/>
        <v>0</v>
      </c>
      <c r="AE214" s="462">
        <f t="shared" si="116"/>
        <v>0</v>
      </c>
      <c r="AF214" s="441">
        <f t="shared" si="116"/>
        <v>0</v>
      </c>
      <c r="AG214" s="441">
        <f t="shared" si="116"/>
        <v>0</v>
      </c>
      <c r="AH214" s="441">
        <f t="shared" si="116"/>
        <v>0</v>
      </c>
      <c r="AI214" s="442">
        <f t="shared" si="116"/>
        <v>0</v>
      </c>
      <c r="AJ214" s="462">
        <f t="shared" si="116"/>
        <v>0</v>
      </c>
      <c r="AK214" s="441">
        <f t="shared" si="116"/>
        <v>0</v>
      </c>
      <c r="AL214" s="441">
        <f t="shared" si="116"/>
        <v>0</v>
      </c>
      <c r="AM214" s="441">
        <f t="shared" si="116"/>
        <v>0</v>
      </c>
      <c r="AN214" s="442">
        <f t="shared" si="116"/>
        <v>0</v>
      </c>
    </row>
    <row r="215" spans="1:40" outlineLevel="2">
      <c r="A215" s="882">
        <f>ROW()</f>
        <v>215</v>
      </c>
      <c r="B215" s="453"/>
      <c r="D215" s="452" t="s">
        <v>24</v>
      </c>
      <c r="H215" s="458"/>
      <c r="I215" s="440"/>
      <c r="J215" s="439"/>
      <c r="K215" s="439"/>
      <c r="L215" s="439"/>
      <c r="M215" s="439"/>
      <c r="N215" s="439"/>
      <c r="O215" s="443"/>
      <c r="P215" s="439"/>
      <c r="Q215" s="439"/>
      <c r="R215" s="439"/>
      <c r="S215" s="439"/>
      <c r="T215" s="443"/>
      <c r="U215" s="439"/>
      <c r="V215" s="439"/>
      <c r="W215" s="439"/>
      <c r="X215" s="439"/>
      <c r="Y215" s="443"/>
      <c r="Z215" s="439"/>
      <c r="AA215" s="439"/>
      <c r="AB215" s="439"/>
      <c r="AC215" s="439"/>
      <c r="AD215" s="439"/>
      <c r="AE215" s="443"/>
      <c r="AF215" s="439"/>
      <c r="AG215" s="439"/>
      <c r="AH215" s="439"/>
      <c r="AI215" s="440"/>
      <c r="AJ215" s="443"/>
      <c r="AK215" s="439"/>
      <c r="AL215" s="439"/>
      <c r="AM215" s="439"/>
      <c r="AN215" s="440"/>
    </row>
    <row r="216" spans="1:40">
      <c r="A216" s="884" t="s">
        <v>868</v>
      </c>
      <c r="B216" s="885"/>
      <c r="C216" s="886"/>
      <c r="D216" s="885"/>
      <c r="E216" s="885"/>
      <c r="F216" s="885"/>
      <c r="G216" s="885"/>
      <c r="H216" s="885"/>
      <c r="I216" s="25"/>
      <c r="J216" s="323"/>
      <c r="K216" s="25"/>
      <c r="L216" s="25"/>
      <c r="M216" s="25"/>
      <c r="N216" s="318"/>
      <c r="O216" s="25"/>
      <c r="P216" s="25"/>
      <c r="Q216" s="25"/>
      <c r="R216" s="25"/>
      <c r="S216" s="25"/>
      <c r="T216" s="323"/>
      <c r="U216" s="25"/>
      <c r="V216" s="25"/>
      <c r="W216" s="25"/>
      <c r="X216" s="25"/>
      <c r="Y216" s="323"/>
      <c r="Z216" s="25"/>
      <c r="AA216" s="25"/>
      <c r="AB216" s="25"/>
      <c r="AC216" s="25"/>
      <c r="AD216" s="25"/>
      <c r="AE216" s="323"/>
      <c r="AF216" s="25"/>
      <c r="AG216" s="25"/>
      <c r="AH216" s="25"/>
      <c r="AI216" s="318"/>
      <c r="AJ216" s="323"/>
      <c r="AK216" s="25"/>
      <c r="AL216" s="25"/>
      <c r="AM216" s="25"/>
      <c r="AN216" s="318"/>
    </row>
    <row r="217" spans="1:40" outlineLevel="1">
      <c r="A217" s="882">
        <f>ROW()</f>
        <v>217</v>
      </c>
      <c r="B217" s="453"/>
      <c r="C217" s="761"/>
      <c r="D217" s="452" t="s">
        <v>470</v>
      </c>
      <c r="H217" s="458"/>
      <c r="I217" s="458"/>
      <c r="J217" s="1153">
        <f>-J218/J220*J$9</f>
        <v>37.843077139144732</v>
      </c>
      <c r="K217" s="174">
        <f t="shared" ref="K217:AI217" si="117">-K218/K220*K$9</f>
        <v>18.421538569572164</v>
      </c>
      <c r="L217" s="174">
        <f t="shared" si="117"/>
        <v>17.421538569571972</v>
      </c>
      <c r="M217" s="174">
        <f t="shared" si="117"/>
        <v>16.693030642615664</v>
      </c>
      <c r="N217" s="1154">
        <f t="shared" si="117"/>
        <v>15.449675134284742</v>
      </c>
      <c r="O217" s="174">
        <f t="shared" si="117"/>
        <v>14.44775609192796</v>
      </c>
      <c r="P217" s="174">
        <f t="shared" si="117"/>
        <v>13.470019769898066</v>
      </c>
      <c r="Q217" s="174">
        <f t="shared" si="117"/>
        <v>12.482241837400007</v>
      </c>
      <c r="R217" s="174">
        <f t="shared" si="117"/>
        <v>11.491070050638124</v>
      </c>
      <c r="S217" s="174">
        <f t="shared" si="117"/>
        <v>10.492045749799603</v>
      </c>
      <c r="T217" s="1153">
        <f t="shared" si="117"/>
        <v>9.4927288906258038</v>
      </c>
      <c r="U217" s="174">
        <f t="shared" si="117"/>
        <v>8.9928702894915098</v>
      </c>
      <c r="V217" s="174">
        <f t="shared" si="117"/>
        <v>7.9928702951207837</v>
      </c>
      <c r="W217" s="174">
        <f t="shared" si="117"/>
        <v>6.9928702951207455</v>
      </c>
      <c r="X217" s="174">
        <f t="shared" si="117"/>
        <v>5.9929749105423076</v>
      </c>
      <c r="Y217" s="330">
        <f t="shared" si="117"/>
        <v>4.9932371024324693</v>
      </c>
      <c r="Z217" s="26">
        <f t="shared" si="117"/>
        <v>4.4932371024324684</v>
      </c>
      <c r="AA217" s="174">
        <f t="shared" si="117"/>
        <v>3.4932371024324524</v>
      </c>
      <c r="AB217" s="174">
        <f t="shared" si="117"/>
        <v>3.431595306754708</v>
      </c>
      <c r="AC217" s="174">
        <f t="shared" si="117"/>
        <v>4.3179749817719379</v>
      </c>
      <c r="AD217" s="174">
        <f t="shared" si="117"/>
        <v>3.7234791824447036</v>
      </c>
      <c r="AE217" s="330">
        <f t="shared" si="117"/>
        <v>3.0152075934457803</v>
      </c>
      <c r="AF217" s="174">
        <f t="shared" si="117"/>
        <v>2.0447511150112794</v>
      </c>
      <c r="AG217" s="174">
        <f t="shared" si="117"/>
        <v>1.7132135775613802</v>
      </c>
      <c r="AH217" s="174">
        <f t="shared" si="117"/>
        <v>2.5570776888600091</v>
      </c>
      <c r="AI217" s="1154">
        <f t="shared" si="117"/>
        <v>2.7206783457846022</v>
      </c>
      <c r="AJ217" s="330">
        <f t="shared" ref="AJ217:AN217" si="118">-AJ218/AJ220*AJ$9</f>
        <v>7.3664440748385562</v>
      </c>
      <c r="AK217" s="174">
        <f t="shared" si="118"/>
        <v>24.715146498131869</v>
      </c>
      <c r="AL217" s="174">
        <f t="shared" si="118"/>
        <v>23.715146498131869</v>
      </c>
      <c r="AM217" s="174">
        <f t="shared" si="118"/>
        <v>22.715146498131958</v>
      </c>
      <c r="AN217" s="1154">
        <f t="shared" si="118"/>
        <v>21.715146498131958</v>
      </c>
    </row>
    <row r="218" spans="1:40" outlineLevel="1">
      <c r="A218" s="882">
        <f>ROW()</f>
        <v>218</v>
      </c>
      <c r="B218" s="453"/>
      <c r="D218" s="452" t="s">
        <v>23</v>
      </c>
      <c r="H218" s="458"/>
      <c r="I218" s="458"/>
      <c r="J218" s="1151">
        <f>Input!J1653</f>
        <v>308.34507599</v>
      </c>
      <c r="K218" s="468">
        <f>J222</f>
        <v>300.19708435453521</v>
      </c>
      <c r="L218" s="468">
        <f t="shared" ref="L218:AI218" si="119">K222</f>
        <v>283.90110108360545</v>
      </c>
      <c r="M218" s="468">
        <f t="shared" si="119"/>
        <v>267.60511781267553</v>
      </c>
      <c r="N218" s="469">
        <f t="shared" si="119"/>
        <v>251.57416911666667</v>
      </c>
      <c r="O218" s="468">
        <f t="shared" si="119"/>
        <v>235.29070898368352</v>
      </c>
      <c r="P218" s="468">
        <f t="shared" si="119"/>
        <v>219.00508597852067</v>
      </c>
      <c r="Q218" s="468">
        <f t="shared" si="119"/>
        <v>202.74638037008947</v>
      </c>
      <c r="R218" s="468">
        <f t="shared" si="119"/>
        <v>186.50359457798848</v>
      </c>
      <c r="S218" s="468">
        <f t="shared" si="119"/>
        <v>170.27328758689748</v>
      </c>
      <c r="T218" s="467">
        <f t="shared" si="119"/>
        <v>154.04448991985055</v>
      </c>
      <c r="U218" s="468">
        <f t="shared" si="119"/>
        <v>145.93067503612562</v>
      </c>
      <c r="V218" s="468">
        <f t="shared" si="119"/>
        <v>129.70330042285551</v>
      </c>
      <c r="W218" s="468">
        <f t="shared" si="119"/>
        <v>113.47592582101412</v>
      </c>
      <c r="X218" s="468">
        <f t="shared" si="119"/>
        <v>97.24855121917264</v>
      </c>
      <c r="Y218" s="464">
        <f t="shared" si="119"/>
        <v>81.021459887937183</v>
      </c>
      <c r="Z218" s="448">
        <f t="shared" si="119"/>
        <v>72.908340259743738</v>
      </c>
      <c r="AA218" s="468">
        <f t="shared" si="119"/>
        <v>56.682101003356863</v>
      </c>
      <c r="AB218" s="468">
        <f t="shared" si="119"/>
        <v>40.455861746969916</v>
      </c>
      <c r="AC218" s="468">
        <f t="shared" si="119"/>
        <v>28.666633084913784</v>
      </c>
      <c r="AD218" s="468">
        <f t="shared" si="119"/>
        <v>22.027726373798462</v>
      </c>
      <c r="AE218" s="464">
        <f t="shared" si="119"/>
        <v>16.111827480727214</v>
      </c>
      <c r="AF218" s="468">
        <f t="shared" si="119"/>
        <v>10.768305689474822</v>
      </c>
      <c r="AG218" s="468">
        <f t="shared" si="119"/>
        <v>5.5019896031694131</v>
      </c>
      <c r="AH218" s="468">
        <f t="shared" si="119"/>
        <v>2.2904871523185117</v>
      </c>
      <c r="AI218" s="469">
        <f t="shared" si="119"/>
        <v>1.3947430917070207</v>
      </c>
      <c r="AJ218" s="464">
        <f t="shared" ref="AJ218" si="120">AI222</f>
        <v>0.88209774578877764</v>
      </c>
      <c r="AK218" s="468">
        <f t="shared" ref="AK218" si="121">AJ222</f>
        <v>0.76235235210531171</v>
      </c>
      <c r="AL218" s="468">
        <f t="shared" ref="AL218" si="122">AK222</f>
        <v>0.73150679947373276</v>
      </c>
      <c r="AM218" s="468">
        <f t="shared" ref="AM218" si="123">AL222</f>
        <v>0.70066124684215381</v>
      </c>
      <c r="AN218" s="469">
        <f t="shared" ref="AN218" si="124">AM222</f>
        <v>0.66981569421057496</v>
      </c>
    </row>
    <row r="219" spans="1:40" outlineLevel="1">
      <c r="A219" s="882">
        <f>ROW()</f>
        <v>219</v>
      </c>
      <c r="B219" s="453"/>
      <c r="D219" s="452" t="s">
        <v>579</v>
      </c>
      <c r="H219" s="458"/>
      <c r="I219" s="458"/>
      <c r="J219" s="1151"/>
      <c r="K219" s="468"/>
      <c r="L219" s="468"/>
      <c r="M219" s="468"/>
      <c r="N219" s="469"/>
      <c r="O219" s="468"/>
      <c r="P219" s="468"/>
      <c r="Q219" s="468"/>
      <c r="R219" s="468"/>
      <c r="S219" s="468"/>
      <c r="T219" s="467"/>
      <c r="U219" s="468"/>
      <c r="V219" s="468"/>
      <c r="W219" s="468"/>
      <c r="X219" s="468"/>
      <c r="Y219" s="464"/>
      <c r="Z219" s="448"/>
      <c r="AA219" s="468"/>
      <c r="AB219" s="468"/>
      <c r="AC219" s="468"/>
      <c r="AD219" s="468"/>
      <c r="AE219" s="464"/>
      <c r="AF219" s="468"/>
      <c r="AG219" s="468"/>
      <c r="AH219" s="468"/>
      <c r="AI219" s="469"/>
      <c r="AJ219" s="464"/>
      <c r="AK219" s="468"/>
      <c r="AL219" s="468"/>
      <c r="AM219" s="468"/>
      <c r="AN219" s="469"/>
    </row>
    <row r="220" spans="1:40" outlineLevel="1">
      <c r="A220" s="882">
        <f>ROW()</f>
        <v>220</v>
      </c>
      <c r="B220" s="453"/>
      <c r="D220" s="452" t="s">
        <v>21</v>
      </c>
      <c r="H220" s="458"/>
      <c r="I220" s="1158" t="s">
        <v>391</v>
      </c>
      <c r="J220" s="1152">
        <f>Input!J1654</f>
        <v>-8.1479916354647877</v>
      </c>
      <c r="K220" s="1143">
        <f>Input!K1654</f>
        <v>-16.295983270929753</v>
      </c>
      <c r="L220" s="1143">
        <f>Input!L1654</f>
        <v>-16.295983270929934</v>
      </c>
      <c r="M220" s="1143">
        <f>Input!M1654</f>
        <v>-16.03094869600886</v>
      </c>
      <c r="N220" s="1144">
        <f>Input!N1654</f>
        <v>-16.283460132983148</v>
      </c>
      <c r="O220" s="1143">
        <f>Input!O1654</f>
        <v>-16.285623005162837</v>
      </c>
      <c r="P220" s="1143">
        <f>Input!P1654</f>
        <v>-16.258705608431189</v>
      </c>
      <c r="Q220" s="1143">
        <f>Input!Q1654</f>
        <v>-16.242785792100996</v>
      </c>
      <c r="R220" s="1143">
        <f>Input!R1654</f>
        <v>-16.230306991091012</v>
      </c>
      <c r="S220" s="1143">
        <f>Input!S1654</f>
        <v>-16.228797667046933</v>
      </c>
      <c r="T220" s="1152">
        <f>Input!T1654</f>
        <v>-8.1138148837249275</v>
      </c>
      <c r="U220" s="1143">
        <f>Input!U1654</f>
        <v>-16.227374613270118</v>
      </c>
      <c r="V220" s="1143">
        <f>Input!V1654</f>
        <v>-16.22737460184139</v>
      </c>
      <c r="W220" s="1143">
        <f>Input!W1654</f>
        <v>-16.227374601841479</v>
      </c>
      <c r="X220" s="1143">
        <f>Input!X1654</f>
        <v>-16.227091331235453</v>
      </c>
      <c r="Y220" s="342">
        <f>Input!Y1654</f>
        <v>-8.1131196281934379</v>
      </c>
      <c r="Z220" s="169">
        <f>Input!Z1654</f>
        <v>-16.226239256386876</v>
      </c>
      <c r="AA220" s="1143">
        <f>Input!AA1654</f>
        <v>-16.22623925638695</v>
      </c>
      <c r="AB220" s="1143">
        <f>Input!AB1654</f>
        <v>-11.789228662056134</v>
      </c>
      <c r="AC220" s="1143">
        <f>Input!AC1654</f>
        <v>-6.6389067111153226</v>
      </c>
      <c r="AD220" s="1143">
        <f>Input!AD1654</f>
        <v>-5.9158988930712493</v>
      </c>
      <c r="AE220" s="342">
        <f>Input!AE1654</f>
        <v>-5.3435217912523933</v>
      </c>
      <c r="AF220" s="1143">
        <f>Input!AF1654</f>
        <v>-5.2663160863054088</v>
      </c>
      <c r="AG220" s="1143">
        <f>Input!AG1654</f>
        <v>-3.2115024508509014</v>
      </c>
      <c r="AH220" s="1143">
        <f>Input!AH1654</f>
        <v>-0.89574406061149114</v>
      </c>
      <c r="AI220" s="1144">
        <f>Input!AI1654</f>
        <v>-0.51264534591824307</v>
      </c>
      <c r="AJ220" s="342">
        <f>Input!AJ1654</f>
        <v>-0.1197453936834659</v>
      </c>
      <c r="AK220" s="1143">
        <f>Input!AK1654</f>
        <v>-3.0845552631578989E-2</v>
      </c>
      <c r="AL220" s="1143">
        <f>Input!AL1654</f>
        <v>-3.0845552631578989E-2</v>
      </c>
      <c r="AM220" s="1143">
        <f>Input!AM1654</f>
        <v>-3.0845552631578874E-2</v>
      </c>
      <c r="AN220" s="1144">
        <f>Input!AN1654</f>
        <v>-3.0845552631578874E-2</v>
      </c>
    </row>
    <row r="221" spans="1:40" outlineLevel="1">
      <c r="A221" s="882">
        <f>ROW()</f>
        <v>221</v>
      </c>
      <c r="B221" s="453"/>
      <c r="D221" s="452" t="s">
        <v>60</v>
      </c>
      <c r="H221" s="458"/>
      <c r="I221" s="458"/>
      <c r="J221" s="1152">
        <f>Input!J1655</f>
        <v>0</v>
      </c>
      <c r="K221" s="1143">
        <f>Input!K1655</f>
        <v>0</v>
      </c>
      <c r="L221" s="1143">
        <f>Input!L1655</f>
        <v>0</v>
      </c>
      <c r="M221" s="1143">
        <f>Input!M1655</f>
        <v>0</v>
      </c>
      <c r="N221" s="1144">
        <f>Input!N1655</f>
        <v>0</v>
      </c>
      <c r="O221" s="1143">
        <f>Input!O1655</f>
        <v>0</v>
      </c>
      <c r="P221" s="1143">
        <f>Input!P1655</f>
        <v>0</v>
      </c>
      <c r="Q221" s="1143">
        <f>Input!Q1655</f>
        <v>0</v>
      </c>
      <c r="R221" s="1143">
        <f>Input!R1655</f>
        <v>0</v>
      </c>
      <c r="S221" s="1143">
        <f>Input!S1655</f>
        <v>0</v>
      </c>
      <c r="T221" s="1152">
        <f>Input!T1655</f>
        <v>0</v>
      </c>
      <c r="U221" s="1143">
        <f>Input!U1655</f>
        <v>0</v>
      </c>
      <c r="V221" s="1143">
        <f>Input!V1655</f>
        <v>0</v>
      </c>
      <c r="W221" s="1143">
        <f>Input!W1655</f>
        <v>0</v>
      </c>
      <c r="X221" s="1143">
        <f>Input!X1655</f>
        <v>0</v>
      </c>
      <c r="Y221" s="342">
        <f>Input!Y1655</f>
        <v>0</v>
      </c>
      <c r="Z221" s="169">
        <f>Input!Z1655</f>
        <v>0</v>
      </c>
      <c r="AA221" s="1143">
        <f>Input!AA1655</f>
        <v>0</v>
      </c>
      <c r="AB221" s="1143">
        <f>Input!AB1655</f>
        <v>0</v>
      </c>
      <c r="AC221" s="1143">
        <f>Input!AC1655</f>
        <v>0</v>
      </c>
      <c r="AD221" s="1143">
        <f>Input!AD1655</f>
        <v>0</v>
      </c>
      <c r="AE221" s="342">
        <f>Input!AE1655</f>
        <v>0</v>
      </c>
      <c r="AF221" s="1143">
        <f>Input!AF1655</f>
        <v>0</v>
      </c>
      <c r="AG221" s="1143">
        <f>Input!AG1655</f>
        <v>0</v>
      </c>
      <c r="AH221" s="1143">
        <f>Input!AH1655</f>
        <v>0</v>
      </c>
      <c r="AI221" s="1144">
        <f>Input!AI1655</f>
        <v>0</v>
      </c>
      <c r="AJ221" s="342">
        <f>Input!AJ1655</f>
        <v>0</v>
      </c>
      <c r="AK221" s="1143">
        <f>Input!AK1655</f>
        <v>0</v>
      </c>
      <c r="AL221" s="1143">
        <f>Input!AL1655</f>
        <v>0</v>
      </c>
      <c r="AM221" s="1143">
        <f>Input!AM1655</f>
        <v>0</v>
      </c>
      <c r="AN221" s="1144">
        <f>Input!AN1655</f>
        <v>0</v>
      </c>
    </row>
    <row r="222" spans="1:40" outlineLevel="1">
      <c r="A222" s="882">
        <f>ROW()</f>
        <v>222</v>
      </c>
      <c r="B222" s="453"/>
      <c r="D222" s="452" t="s">
        <v>25</v>
      </c>
      <c r="H222" s="458"/>
      <c r="I222" s="458"/>
      <c r="J222" s="1153">
        <f t="shared" ref="J222:O222" si="125">SUM(J218:J221)</f>
        <v>300.19708435453521</v>
      </c>
      <c r="K222" s="174">
        <f t="shared" si="125"/>
        <v>283.90110108360545</v>
      </c>
      <c r="L222" s="174">
        <f t="shared" si="125"/>
        <v>267.60511781267553</v>
      </c>
      <c r="M222" s="174">
        <f t="shared" si="125"/>
        <v>251.57416911666667</v>
      </c>
      <c r="N222" s="1154">
        <f t="shared" si="125"/>
        <v>235.29070898368352</v>
      </c>
      <c r="O222" s="174">
        <f t="shared" si="125"/>
        <v>219.00508597852067</v>
      </c>
      <c r="P222" s="174">
        <f>SUM(P218:P221)</f>
        <v>202.74638037008947</v>
      </c>
      <c r="Q222" s="174">
        <f t="shared" ref="Q222:AD222" si="126">SUM(Q218:Q221)</f>
        <v>186.50359457798848</v>
      </c>
      <c r="R222" s="174">
        <f t="shared" si="126"/>
        <v>170.27328758689748</v>
      </c>
      <c r="S222" s="174">
        <f t="shared" si="126"/>
        <v>154.04448991985055</v>
      </c>
      <c r="T222" s="1153">
        <f t="shared" si="126"/>
        <v>145.93067503612562</v>
      </c>
      <c r="U222" s="174">
        <f t="shared" si="126"/>
        <v>129.70330042285551</v>
      </c>
      <c r="V222" s="174">
        <f t="shared" si="126"/>
        <v>113.47592582101412</v>
      </c>
      <c r="W222" s="174">
        <f t="shared" si="126"/>
        <v>97.24855121917264</v>
      </c>
      <c r="X222" s="174">
        <f t="shared" si="126"/>
        <v>81.021459887937183</v>
      </c>
      <c r="Y222" s="330">
        <f t="shared" si="126"/>
        <v>72.908340259743738</v>
      </c>
      <c r="Z222" s="26">
        <f t="shared" si="126"/>
        <v>56.682101003356863</v>
      </c>
      <c r="AA222" s="174">
        <f t="shared" si="126"/>
        <v>40.455861746969916</v>
      </c>
      <c r="AB222" s="174">
        <f t="shared" si="126"/>
        <v>28.666633084913784</v>
      </c>
      <c r="AC222" s="174">
        <f t="shared" si="126"/>
        <v>22.027726373798462</v>
      </c>
      <c r="AD222" s="174">
        <f t="shared" si="126"/>
        <v>16.111827480727214</v>
      </c>
      <c r="AE222" s="330">
        <f t="shared" ref="AE222:AI222" si="127">SUM(AE218:AE221)</f>
        <v>10.768305689474822</v>
      </c>
      <c r="AF222" s="174">
        <f t="shared" si="127"/>
        <v>5.5019896031694131</v>
      </c>
      <c r="AG222" s="174">
        <f t="shared" si="127"/>
        <v>2.2904871523185117</v>
      </c>
      <c r="AH222" s="174">
        <f t="shared" si="127"/>
        <v>1.3947430917070207</v>
      </c>
      <c r="AI222" s="1154">
        <f t="shared" si="127"/>
        <v>0.88209774578877764</v>
      </c>
      <c r="AJ222" s="330">
        <f t="shared" ref="AJ222:AN222" si="128">SUM(AJ218:AJ221)</f>
        <v>0.76235235210531171</v>
      </c>
      <c r="AK222" s="174">
        <f t="shared" si="128"/>
        <v>0.73150679947373276</v>
      </c>
      <c r="AL222" s="174">
        <f t="shared" si="128"/>
        <v>0.70066124684215381</v>
      </c>
      <c r="AM222" s="174">
        <f t="shared" si="128"/>
        <v>0.66981569421057496</v>
      </c>
      <c r="AN222" s="1154">
        <f t="shared" si="128"/>
        <v>0.63897014157899612</v>
      </c>
    </row>
    <row r="223" spans="1:40" collapsed="1">
      <c r="A223" s="882">
        <f>ROW()</f>
        <v>223</v>
      </c>
      <c r="B223" s="453"/>
      <c r="H223" s="458"/>
      <c r="I223" s="458"/>
      <c r="J223" s="467"/>
      <c r="K223" s="468"/>
      <c r="L223" s="468"/>
      <c r="M223" s="468"/>
      <c r="N223" s="469"/>
      <c r="O223" s="468"/>
      <c r="P223" s="468"/>
      <c r="Q223" s="468"/>
      <c r="R223" s="468"/>
      <c r="S223" s="468"/>
      <c r="T223" s="467"/>
      <c r="U223" s="627"/>
      <c r="V223" s="468"/>
      <c r="W223" s="468"/>
      <c r="X223" s="468"/>
      <c r="Y223" s="330"/>
      <c r="Z223" s="564"/>
      <c r="AA223" s="468"/>
      <c r="AB223" s="468"/>
      <c r="AC223" s="468"/>
      <c r="AD223" s="468"/>
      <c r="AE223" s="1157"/>
      <c r="AF223" s="468"/>
      <c r="AG223" s="468"/>
      <c r="AH223" s="468"/>
      <c r="AI223" s="469"/>
      <c r="AJ223" s="1157"/>
      <c r="AK223" s="468"/>
      <c r="AL223" s="468"/>
      <c r="AM223" s="468"/>
      <c r="AN223" s="469"/>
    </row>
    <row r="224" spans="1:40" hidden="1" outlineLevel="1" collapsed="1">
      <c r="A224" s="732" t="s">
        <v>237</v>
      </c>
      <c r="B224" s="733"/>
      <c r="C224" s="881"/>
      <c r="D224" s="733"/>
      <c r="E224" s="733"/>
      <c r="F224" s="733"/>
      <c r="G224" s="733"/>
      <c r="H224" s="733"/>
      <c r="I224" s="730"/>
      <c r="J224" s="729"/>
      <c r="K224" s="730"/>
      <c r="L224" s="730"/>
      <c r="M224" s="730"/>
      <c r="N224" s="731"/>
      <c r="O224" s="730"/>
      <c r="P224" s="730"/>
      <c r="Q224" s="730"/>
      <c r="R224" s="730"/>
      <c r="S224" s="730"/>
      <c r="T224" s="729"/>
      <c r="U224" s="730"/>
      <c r="V224" s="730"/>
      <c r="W224" s="730"/>
      <c r="X224" s="730"/>
      <c r="Y224" s="729"/>
      <c r="Z224" s="730"/>
      <c r="AA224" s="730"/>
      <c r="AB224" s="730"/>
      <c r="AC224" s="730"/>
      <c r="AD224" s="730"/>
      <c r="AE224" s="729"/>
      <c r="AF224" s="730"/>
      <c r="AG224" s="730"/>
      <c r="AH224" s="730"/>
      <c r="AI224" s="731"/>
      <c r="AJ224" s="729"/>
      <c r="AK224" s="730"/>
      <c r="AL224" s="730"/>
      <c r="AM224" s="730"/>
      <c r="AN224" s="731"/>
    </row>
    <row r="225" spans="1:40" hidden="1" outlineLevel="2">
      <c r="A225" s="882">
        <f>ROW()</f>
        <v>225</v>
      </c>
      <c r="B225" s="453"/>
      <c r="D225" s="452" t="s">
        <v>300</v>
      </c>
      <c r="H225" s="458"/>
      <c r="I225" s="173"/>
      <c r="J225" s="467"/>
      <c r="K225" s="468"/>
      <c r="L225" s="468"/>
      <c r="M225" s="468"/>
      <c r="N225" s="469"/>
      <c r="O225" s="468"/>
      <c r="P225" s="468"/>
      <c r="Q225" s="468"/>
      <c r="R225" s="468"/>
      <c r="S225" s="468"/>
      <c r="T225" s="467"/>
      <c r="U225" s="627"/>
      <c r="V225" s="468"/>
      <c r="W225" s="468"/>
      <c r="X225" s="468"/>
      <c r="Y225" s="330"/>
      <c r="Z225" s="564"/>
      <c r="AA225" s="468"/>
      <c r="AB225" s="468"/>
      <c r="AC225" s="468"/>
      <c r="AD225" s="468"/>
      <c r="AE225" s="1157"/>
      <c r="AF225" s="468"/>
      <c r="AG225" s="468"/>
      <c r="AH225" s="468"/>
      <c r="AI225" s="469"/>
      <c r="AJ225" s="1157"/>
      <c r="AK225" s="468"/>
      <c r="AL225" s="468"/>
      <c r="AM225" s="468"/>
      <c r="AN225" s="469"/>
    </row>
    <row r="226" spans="1:40" hidden="1" outlineLevel="2">
      <c r="A226" s="882">
        <f>ROW()</f>
        <v>226</v>
      </c>
      <c r="B226" s="453"/>
      <c r="D226" s="452" t="s">
        <v>301</v>
      </c>
      <c r="H226" s="458"/>
      <c r="I226" s="173"/>
      <c r="J226" s="467"/>
      <c r="K226" s="468"/>
      <c r="L226" s="468"/>
      <c r="M226" s="468"/>
      <c r="N226" s="469"/>
      <c r="O226" s="468"/>
      <c r="P226" s="468"/>
      <c r="Q226" s="468"/>
      <c r="R226" s="468"/>
      <c r="S226" s="468"/>
      <c r="T226" s="467"/>
      <c r="U226" s="627"/>
      <c r="V226" s="468"/>
      <c r="W226" s="468"/>
      <c r="X226" s="468"/>
      <c r="Y226" s="330"/>
      <c r="Z226" s="564"/>
      <c r="AA226" s="468"/>
      <c r="AB226" s="468"/>
      <c r="AC226" s="468"/>
      <c r="AD226" s="468"/>
      <c r="AE226" s="1157"/>
      <c r="AF226" s="468"/>
      <c r="AG226" s="468"/>
      <c r="AH226" s="468"/>
      <c r="AI226" s="469"/>
      <c r="AJ226" s="1157"/>
      <c r="AK226" s="468"/>
      <c r="AL226" s="468"/>
      <c r="AM226" s="468"/>
      <c r="AN226" s="469"/>
    </row>
    <row r="227" spans="1:40" hidden="1" outlineLevel="2">
      <c r="A227" s="882">
        <f>ROW()</f>
        <v>227</v>
      </c>
      <c r="B227" s="453"/>
      <c r="D227" s="452" t="s">
        <v>29</v>
      </c>
      <c r="H227" s="458"/>
      <c r="I227" s="173"/>
      <c r="J227" s="467"/>
      <c r="K227" s="468"/>
      <c r="L227" s="468"/>
      <c r="M227" s="468"/>
      <c r="N227" s="469"/>
      <c r="O227" s="468"/>
      <c r="P227" s="468"/>
      <c r="Q227" s="468"/>
      <c r="R227" s="468"/>
      <c r="S227" s="468"/>
      <c r="T227" s="467"/>
      <c r="U227" s="627"/>
      <c r="V227" s="468"/>
      <c r="W227" s="468"/>
      <c r="X227" s="468"/>
      <c r="Y227" s="330"/>
      <c r="Z227" s="564"/>
      <c r="AA227" s="468"/>
      <c r="AB227" s="468"/>
      <c r="AC227" s="468"/>
      <c r="AD227" s="468"/>
      <c r="AE227" s="1157"/>
      <c r="AF227" s="468"/>
      <c r="AG227" s="468"/>
      <c r="AH227" s="468"/>
      <c r="AI227" s="469"/>
      <c r="AJ227" s="1157"/>
      <c r="AK227" s="468"/>
      <c r="AL227" s="468"/>
      <c r="AM227" s="468"/>
      <c r="AN227" s="469"/>
    </row>
    <row r="228" spans="1:40" hidden="1" outlineLevel="2">
      <c r="A228" s="882">
        <f>ROW()</f>
        <v>228</v>
      </c>
      <c r="B228" s="453"/>
      <c r="D228" s="452" t="s">
        <v>30</v>
      </c>
      <c r="H228" s="458"/>
      <c r="I228" s="173"/>
      <c r="J228" s="467"/>
      <c r="K228" s="468"/>
      <c r="L228" s="468"/>
      <c r="M228" s="468"/>
      <c r="N228" s="469"/>
      <c r="O228" s="468"/>
      <c r="P228" s="468"/>
      <c r="Q228" s="468"/>
      <c r="R228" s="468"/>
      <c r="S228" s="468"/>
      <c r="T228" s="467"/>
      <c r="U228" s="627"/>
      <c r="V228" s="468"/>
      <c r="W228" s="468"/>
      <c r="X228" s="468"/>
      <c r="Y228" s="330"/>
      <c r="Z228" s="564"/>
      <c r="AA228" s="468"/>
      <c r="AB228" s="468"/>
      <c r="AC228" s="468"/>
      <c r="AD228" s="468"/>
      <c r="AE228" s="1157"/>
      <c r="AF228" s="468"/>
      <c r="AG228" s="468"/>
      <c r="AH228" s="468"/>
      <c r="AI228" s="469"/>
      <c r="AJ228" s="1157"/>
      <c r="AK228" s="468"/>
      <c r="AL228" s="468"/>
      <c r="AM228" s="468"/>
      <c r="AN228" s="469"/>
    </row>
    <row r="229" spans="1:40" hidden="1" outlineLevel="2">
      <c r="A229" s="882">
        <f>ROW()</f>
        <v>229</v>
      </c>
      <c r="B229" s="453"/>
      <c r="D229" s="452" t="s">
        <v>31</v>
      </c>
      <c r="H229" s="458"/>
      <c r="I229" s="173"/>
      <c r="J229" s="467"/>
      <c r="K229" s="468"/>
      <c r="L229" s="468"/>
      <c r="M229" s="468"/>
      <c r="N229" s="469"/>
      <c r="O229" s="468"/>
      <c r="P229" s="468"/>
      <c r="Q229" s="468"/>
      <c r="R229" s="468"/>
      <c r="S229" s="468"/>
      <c r="T229" s="467"/>
      <c r="U229" s="627"/>
      <c r="V229" s="468"/>
      <c r="W229" s="468"/>
      <c r="X229" s="468"/>
      <c r="Y229" s="330"/>
      <c r="Z229" s="564"/>
      <c r="AA229" s="468"/>
      <c r="AB229" s="468"/>
      <c r="AC229" s="468"/>
      <c r="AD229" s="468"/>
      <c r="AE229" s="1157"/>
      <c r="AF229" s="468"/>
      <c r="AG229" s="468"/>
      <c r="AH229" s="468"/>
      <c r="AI229" s="469"/>
      <c r="AJ229" s="1157"/>
      <c r="AK229" s="468"/>
      <c r="AL229" s="468"/>
      <c r="AM229" s="468"/>
      <c r="AN229" s="469"/>
    </row>
    <row r="230" spans="1:40" hidden="1" outlineLevel="2">
      <c r="A230" s="882">
        <f>ROW()</f>
        <v>230</v>
      </c>
      <c r="B230" s="453"/>
      <c r="D230" s="452" t="s">
        <v>32</v>
      </c>
      <c r="H230" s="458"/>
      <c r="I230" s="173"/>
      <c r="J230" s="467"/>
      <c r="K230" s="468"/>
      <c r="L230" s="468"/>
      <c r="M230" s="468"/>
      <c r="N230" s="469"/>
      <c r="O230" s="468"/>
      <c r="P230" s="468"/>
      <c r="Q230" s="468"/>
      <c r="R230" s="468"/>
      <c r="S230" s="468"/>
      <c r="T230" s="467"/>
      <c r="U230" s="627"/>
      <c r="V230" s="468"/>
      <c r="W230" s="468"/>
      <c r="X230" s="468"/>
      <c r="Y230" s="330"/>
      <c r="Z230" s="564"/>
      <c r="AA230" s="468"/>
      <c r="AB230" s="468"/>
      <c r="AC230" s="468"/>
      <c r="AD230" s="468"/>
      <c r="AE230" s="1157"/>
      <c r="AF230" s="468"/>
      <c r="AG230" s="468"/>
      <c r="AH230" s="468"/>
      <c r="AI230" s="469"/>
      <c r="AJ230" s="1157"/>
      <c r="AK230" s="468"/>
      <c r="AL230" s="468"/>
      <c r="AM230" s="468"/>
      <c r="AN230" s="469"/>
    </row>
    <row r="231" spans="1:40" hidden="1" outlineLevel="2">
      <c r="A231" s="882">
        <f>ROW()</f>
        <v>231</v>
      </c>
      <c r="B231" s="453"/>
      <c r="D231" s="452" t="s">
        <v>33</v>
      </c>
      <c r="H231" s="458"/>
      <c r="I231" s="173"/>
      <c r="J231" s="467"/>
      <c r="K231" s="468"/>
      <c r="L231" s="468"/>
      <c r="M231" s="468"/>
      <c r="N231" s="469"/>
      <c r="O231" s="468"/>
      <c r="P231" s="468"/>
      <c r="Q231" s="468"/>
      <c r="R231" s="468"/>
      <c r="S231" s="468"/>
      <c r="T231" s="467"/>
      <c r="U231" s="627"/>
      <c r="V231" s="468"/>
      <c r="W231" s="468"/>
      <c r="X231" s="468"/>
      <c r="Y231" s="330"/>
      <c r="Z231" s="564"/>
      <c r="AA231" s="468"/>
      <c r="AB231" s="468"/>
      <c r="AC231" s="468"/>
      <c r="AD231" s="468"/>
      <c r="AE231" s="1157"/>
      <c r="AF231" s="468"/>
      <c r="AG231" s="468"/>
      <c r="AH231" s="468"/>
      <c r="AI231" s="469"/>
      <c r="AJ231" s="1157"/>
      <c r="AK231" s="468"/>
      <c r="AL231" s="468"/>
      <c r="AM231" s="468"/>
      <c r="AN231" s="469"/>
    </row>
    <row r="232" spans="1:40" hidden="1" outlineLevel="2">
      <c r="A232" s="882">
        <f>ROW()</f>
        <v>232</v>
      </c>
      <c r="B232" s="453"/>
      <c r="D232" s="452" t="s">
        <v>27</v>
      </c>
      <c r="H232" s="458"/>
      <c r="I232" s="173"/>
      <c r="J232" s="467"/>
      <c r="K232" s="468"/>
      <c r="L232" s="468"/>
      <c r="M232" s="468"/>
      <c r="N232" s="469"/>
      <c r="O232" s="468"/>
      <c r="P232" s="468"/>
      <c r="Q232" s="468"/>
      <c r="R232" s="468"/>
      <c r="S232" s="468"/>
      <c r="T232" s="467"/>
      <c r="U232" s="627"/>
      <c r="V232" s="468"/>
      <c r="W232" s="468"/>
      <c r="X232" s="468"/>
      <c r="Y232" s="330"/>
      <c r="Z232" s="564"/>
      <c r="AA232" s="468"/>
      <c r="AB232" s="468"/>
      <c r="AC232" s="468"/>
      <c r="AD232" s="468"/>
      <c r="AE232" s="1157"/>
      <c r="AF232" s="468"/>
      <c r="AG232" s="468"/>
      <c r="AH232" s="468"/>
      <c r="AI232" s="469"/>
      <c r="AJ232" s="1157"/>
      <c r="AK232" s="468"/>
      <c r="AL232" s="468"/>
      <c r="AM232" s="468"/>
      <c r="AN232" s="469"/>
    </row>
    <row r="233" spans="1:40" hidden="1" outlineLevel="2">
      <c r="A233" s="882">
        <f>ROW()</f>
        <v>233</v>
      </c>
      <c r="B233" s="453"/>
      <c r="D233" s="452" t="s">
        <v>34</v>
      </c>
      <c r="H233" s="458"/>
      <c r="I233" s="173"/>
      <c r="J233" s="467"/>
      <c r="K233" s="468"/>
      <c r="L233" s="468"/>
      <c r="M233" s="468"/>
      <c r="N233" s="469"/>
      <c r="O233" s="468"/>
      <c r="P233" s="468"/>
      <c r="Q233" s="468"/>
      <c r="R233" s="468"/>
      <c r="S233" s="468"/>
      <c r="T233" s="467"/>
      <c r="U233" s="627"/>
      <c r="V233" s="468"/>
      <c r="W233" s="468"/>
      <c r="X233" s="468"/>
      <c r="Y233" s="330"/>
      <c r="Z233" s="564"/>
      <c r="AA233" s="468"/>
      <c r="AB233" s="468"/>
      <c r="AC233" s="468"/>
      <c r="AD233" s="468"/>
      <c r="AE233" s="1157"/>
      <c r="AF233" s="468"/>
      <c r="AG233" s="468"/>
      <c r="AH233" s="468"/>
      <c r="AI233" s="469"/>
      <c r="AJ233" s="1157"/>
      <c r="AK233" s="468"/>
      <c r="AL233" s="468"/>
      <c r="AM233" s="468"/>
      <c r="AN233" s="469"/>
    </row>
    <row r="234" spans="1:40" hidden="1" outlineLevel="2">
      <c r="A234" s="882">
        <f>ROW()</f>
        <v>234</v>
      </c>
      <c r="B234" s="453"/>
      <c r="D234" s="452" t="s">
        <v>35</v>
      </c>
      <c r="H234" s="458"/>
      <c r="I234" s="173"/>
      <c r="J234" s="467"/>
      <c r="K234" s="468"/>
      <c r="L234" s="468"/>
      <c r="M234" s="468"/>
      <c r="N234" s="469"/>
      <c r="O234" s="468"/>
      <c r="P234" s="468"/>
      <c r="Q234" s="468"/>
      <c r="R234" s="468"/>
      <c r="S234" s="468"/>
      <c r="T234" s="467"/>
      <c r="U234" s="627"/>
      <c r="V234" s="468"/>
      <c r="W234" s="468"/>
      <c r="X234" s="468"/>
      <c r="Y234" s="330"/>
      <c r="Z234" s="564"/>
      <c r="AA234" s="468"/>
      <c r="AB234" s="468"/>
      <c r="AC234" s="468"/>
      <c r="AD234" s="468"/>
      <c r="AE234" s="1157"/>
      <c r="AF234" s="468"/>
      <c r="AG234" s="468"/>
      <c r="AH234" s="468"/>
      <c r="AI234" s="469"/>
      <c r="AJ234" s="1157"/>
      <c r="AK234" s="468"/>
      <c r="AL234" s="468"/>
      <c r="AM234" s="468"/>
      <c r="AN234" s="469"/>
    </row>
    <row r="235" spans="1:40" hidden="1" outlineLevel="2">
      <c r="A235" s="882">
        <f>ROW()</f>
        <v>235</v>
      </c>
      <c r="B235" s="453"/>
      <c r="D235" s="452" t="s">
        <v>302</v>
      </c>
      <c r="H235" s="458"/>
      <c r="I235" s="173"/>
      <c r="J235" s="467"/>
      <c r="K235" s="468"/>
      <c r="L235" s="468"/>
      <c r="M235" s="468"/>
      <c r="N235" s="469"/>
      <c r="O235" s="468"/>
      <c r="P235" s="468"/>
      <c r="Q235" s="468"/>
      <c r="R235" s="468"/>
      <c r="S235" s="468"/>
      <c r="T235" s="467"/>
      <c r="U235" s="627"/>
      <c r="V235" s="468"/>
      <c r="W235" s="468"/>
      <c r="X235" s="468"/>
      <c r="Y235" s="330"/>
      <c r="Z235" s="564"/>
      <c r="AA235" s="468"/>
      <c r="AB235" s="468"/>
      <c r="AC235" s="468"/>
      <c r="AD235" s="468"/>
      <c r="AE235" s="1157"/>
      <c r="AF235" s="468"/>
      <c r="AG235" s="468"/>
      <c r="AH235" s="468"/>
      <c r="AI235" s="469"/>
      <c r="AJ235" s="1157"/>
      <c r="AK235" s="468"/>
      <c r="AL235" s="468"/>
      <c r="AM235" s="468"/>
      <c r="AN235" s="469"/>
    </row>
    <row r="236" spans="1:40" hidden="1" outlineLevel="2">
      <c r="A236" s="882">
        <f>ROW()</f>
        <v>236</v>
      </c>
      <c r="B236" s="453"/>
      <c r="D236" s="452" t="s">
        <v>36</v>
      </c>
      <c r="H236" s="458"/>
      <c r="I236" s="173"/>
      <c r="J236" s="467"/>
      <c r="K236" s="468"/>
      <c r="L236" s="468"/>
      <c r="M236" s="468"/>
      <c r="N236" s="469"/>
      <c r="O236" s="468"/>
      <c r="P236" s="468"/>
      <c r="Q236" s="468"/>
      <c r="R236" s="468"/>
      <c r="S236" s="468"/>
      <c r="T236" s="467"/>
      <c r="U236" s="627"/>
      <c r="V236" s="468"/>
      <c r="W236" s="468"/>
      <c r="X236" s="468"/>
      <c r="Y236" s="330"/>
      <c r="Z236" s="564"/>
      <c r="AA236" s="468"/>
      <c r="AB236" s="468"/>
      <c r="AC236" s="468"/>
      <c r="AD236" s="468"/>
      <c r="AE236" s="1157"/>
      <c r="AF236" s="468"/>
      <c r="AG236" s="468"/>
      <c r="AH236" s="468"/>
      <c r="AI236" s="469"/>
      <c r="AJ236" s="1157"/>
      <c r="AK236" s="468"/>
      <c r="AL236" s="468"/>
      <c r="AM236" s="468"/>
      <c r="AN236" s="469"/>
    </row>
    <row r="237" spans="1:40" hidden="1" outlineLevel="2">
      <c r="A237" s="882">
        <f>ROW()</f>
        <v>237</v>
      </c>
      <c r="B237" s="453"/>
      <c r="D237" s="452" t="s">
        <v>583</v>
      </c>
      <c r="H237" s="458"/>
      <c r="I237" s="173"/>
      <c r="J237" s="467"/>
      <c r="K237" s="468"/>
      <c r="L237" s="468"/>
      <c r="M237" s="468"/>
      <c r="N237" s="469"/>
      <c r="O237" s="468"/>
      <c r="P237" s="468"/>
      <c r="Q237" s="468"/>
      <c r="R237" s="468"/>
      <c r="S237" s="468"/>
      <c r="T237" s="467"/>
      <c r="U237" s="627"/>
      <c r="V237" s="468"/>
      <c r="W237" s="468"/>
      <c r="X237" s="468"/>
      <c r="Y237" s="330"/>
      <c r="Z237" s="564"/>
      <c r="AA237" s="468"/>
      <c r="AB237" s="468"/>
      <c r="AC237" s="468"/>
      <c r="AD237" s="468"/>
      <c r="AE237" s="1157"/>
      <c r="AF237" s="468"/>
      <c r="AG237" s="468"/>
      <c r="AH237" s="468"/>
      <c r="AI237" s="469"/>
      <c r="AJ237" s="1157"/>
      <c r="AK237" s="468"/>
      <c r="AL237" s="468"/>
      <c r="AM237" s="468"/>
      <c r="AN237" s="469"/>
    </row>
    <row r="238" spans="1:40" hidden="1" outlineLevel="2">
      <c r="A238" s="882">
        <f>ROW()</f>
        <v>238</v>
      </c>
      <c r="B238" s="453"/>
      <c r="D238" s="452" t="s">
        <v>81</v>
      </c>
      <c r="H238" s="458"/>
      <c r="I238" s="173"/>
      <c r="J238" s="467"/>
      <c r="K238" s="468"/>
      <c r="L238" s="468"/>
      <c r="M238" s="468"/>
      <c r="N238" s="469"/>
      <c r="O238" s="468"/>
      <c r="P238" s="468"/>
      <c r="Q238" s="468"/>
      <c r="R238" s="468"/>
      <c r="S238" s="468"/>
      <c r="T238" s="467"/>
      <c r="U238" s="627"/>
      <c r="V238" s="468"/>
      <c r="W238" s="468"/>
      <c r="X238" s="468"/>
      <c r="Y238" s="330"/>
      <c r="Z238" s="564"/>
      <c r="AA238" s="468"/>
      <c r="AB238" s="468"/>
      <c r="AC238" s="468"/>
      <c r="AD238" s="468"/>
      <c r="AE238" s="1157"/>
      <c r="AF238" s="468"/>
      <c r="AG238" s="468"/>
      <c r="AH238" s="468"/>
      <c r="AI238" s="469"/>
      <c r="AJ238" s="1157"/>
      <c r="AK238" s="468"/>
      <c r="AL238" s="468"/>
      <c r="AM238" s="468"/>
      <c r="AN238" s="469"/>
    </row>
    <row r="239" spans="1:40" hidden="1" outlineLevel="2">
      <c r="A239" s="882">
        <f>ROW()</f>
        <v>239</v>
      </c>
      <c r="B239" s="453"/>
      <c r="D239" s="452" t="s">
        <v>28</v>
      </c>
      <c r="H239" s="458"/>
      <c r="I239" s="173"/>
      <c r="J239" s="467"/>
      <c r="K239" s="468"/>
      <c r="L239" s="468"/>
      <c r="M239" s="468"/>
      <c r="N239" s="469"/>
      <c r="O239" s="468"/>
      <c r="P239" s="468"/>
      <c r="Q239" s="468"/>
      <c r="R239" s="468"/>
      <c r="S239" s="468"/>
      <c r="T239" s="467"/>
      <c r="U239" s="627"/>
      <c r="V239" s="468"/>
      <c r="W239" s="468"/>
      <c r="X239" s="468"/>
      <c r="Y239" s="330"/>
      <c r="Z239" s="564"/>
      <c r="AA239" s="468"/>
      <c r="AB239" s="468"/>
      <c r="AC239" s="468"/>
      <c r="AD239" s="468"/>
      <c r="AE239" s="1157"/>
      <c r="AF239" s="468"/>
      <c r="AG239" s="468"/>
      <c r="AH239" s="468"/>
      <c r="AI239" s="469"/>
      <c r="AJ239" s="1157"/>
      <c r="AK239" s="468"/>
      <c r="AL239" s="468"/>
      <c r="AM239" s="468"/>
      <c r="AN239" s="469"/>
    </row>
    <row r="240" spans="1:40" hidden="1" outlineLevel="2">
      <c r="A240" s="882">
        <f>ROW()</f>
        <v>240</v>
      </c>
      <c r="B240" s="453"/>
      <c r="D240" s="456" t="s">
        <v>443</v>
      </c>
      <c r="E240" s="456"/>
      <c r="F240" s="456"/>
      <c r="G240" s="456"/>
      <c r="H240" s="460"/>
      <c r="I240" s="175"/>
      <c r="J240" s="470"/>
      <c r="K240" s="471"/>
      <c r="L240" s="471"/>
      <c r="M240" s="471"/>
      <c r="N240" s="472"/>
      <c r="O240" s="471"/>
      <c r="P240" s="471"/>
      <c r="Q240" s="471"/>
      <c r="R240" s="471"/>
      <c r="S240" s="471"/>
      <c r="T240" s="470"/>
      <c r="U240" s="628"/>
      <c r="V240" s="471"/>
      <c r="W240" s="471"/>
      <c r="X240" s="471"/>
      <c r="Y240" s="331"/>
      <c r="Z240" s="565"/>
      <c r="AA240" s="471"/>
      <c r="AB240" s="471"/>
      <c r="AC240" s="471"/>
      <c r="AD240" s="471"/>
      <c r="AE240" s="1488"/>
      <c r="AF240" s="471"/>
      <c r="AG240" s="471"/>
      <c r="AH240" s="471"/>
      <c r="AI240" s="472"/>
      <c r="AJ240" s="1488"/>
      <c r="AK240" s="471"/>
      <c r="AL240" s="471"/>
      <c r="AM240" s="471"/>
      <c r="AN240" s="472"/>
    </row>
    <row r="241" spans="1:40" hidden="1" outlineLevel="2">
      <c r="A241" s="882">
        <f>ROW()</f>
        <v>241</v>
      </c>
      <c r="B241" s="453"/>
      <c r="H241" s="458"/>
      <c r="I241" s="458"/>
      <c r="J241" s="466"/>
      <c r="K241" s="444"/>
      <c r="L241" s="444"/>
      <c r="M241" s="444"/>
      <c r="N241" s="445"/>
      <c r="O241" s="444"/>
      <c r="P241" s="444"/>
      <c r="Q241" s="444"/>
      <c r="R241" s="444"/>
      <c r="S241" s="444"/>
      <c r="T241" s="466"/>
      <c r="U241" s="444"/>
      <c r="V241" s="444"/>
      <c r="W241" s="444"/>
      <c r="X241" s="444"/>
      <c r="Y241" s="466"/>
      <c r="Z241" s="444"/>
      <c r="AA241" s="444"/>
      <c r="AB241" s="444"/>
      <c r="AC241" s="444"/>
      <c r="AD241" s="444"/>
      <c r="AE241" s="466"/>
      <c r="AF241" s="444"/>
      <c r="AG241" s="444"/>
      <c r="AH241" s="444"/>
      <c r="AI241" s="445"/>
      <c r="AJ241" s="466"/>
      <c r="AK241" s="444"/>
      <c r="AL241" s="444"/>
      <c r="AM241" s="444"/>
      <c r="AN241" s="445"/>
    </row>
    <row r="242" spans="1:40" hidden="1" outlineLevel="1" collapsed="1">
      <c r="A242" s="732" t="s">
        <v>20</v>
      </c>
      <c r="B242" s="733"/>
      <c r="C242" s="881"/>
      <c r="D242" s="733"/>
      <c r="E242" s="733"/>
      <c r="F242" s="733"/>
      <c r="G242" s="730"/>
      <c r="H242" s="733"/>
      <c r="I242" s="730"/>
      <c r="J242" s="729"/>
      <c r="K242" s="730"/>
      <c r="L242" s="730"/>
      <c r="M242" s="730"/>
      <c r="N242" s="731"/>
      <c r="O242" s="730"/>
      <c r="P242" s="730"/>
      <c r="Q242" s="730"/>
      <c r="R242" s="730"/>
      <c r="S242" s="730"/>
      <c r="T242" s="729"/>
      <c r="U242" s="730"/>
      <c r="V242" s="730"/>
      <c r="W242" s="730"/>
      <c r="X242" s="730"/>
      <c r="Y242" s="729"/>
      <c r="Z242" s="730"/>
      <c r="AA242" s="730"/>
      <c r="AB242" s="730"/>
      <c r="AC242" s="730"/>
      <c r="AD242" s="730"/>
      <c r="AE242" s="729"/>
      <c r="AF242" s="730"/>
      <c r="AG242" s="730"/>
      <c r="AH242" s="730"/>
      <c r="AI242" s="731"/>
      <c r="AJ242" s="729"/>
      <c r="AK242" s="730"/>
      <c r="AL242" s="730"/>
      <c r="AM242" s="730"/>
      <c r="AN242" s="731"/>
    </row>
    <row r="243" spans="1:40" hidden="1" outlineLevel="2">
      <c r="A243" s="882">
        <f>ROW()</f>
        <v>243</v>
      </c>
      <c r="B243" s="453"/>
      <c r="D243" s="452" t="s">
        <v>300</v>
      </c>
      <c r="H243" s="458"/>
      <c r="I243" s="463"/>
      <c r="J243" s="27"/>
      <c r="K243" s="439"/>
      <c r="L243" s="439"/>
      <c r="M243" s="439"/>
      <c r="N243" s="440"/>
      <c r="O243" s="27"/>
      <c r="P243" s="439"/>
      <c r="Q243" s="439"/>
      <c r="R243" s="439"/>
      <c r="S243" s="439"/>
      <c r="T243" s="443"/>
      <c r="U243" s="439"/>
      <c r="V243" s="439"/>
      <c r="W243" s="439"/>
      <c r="X243" s="439"/>
      <c r="Y243" s="443"/>
      <c r="Z243" s="439"/>
      <c r="AA243" s="439"/>
      <c r="AB243" s="439"/>
      <c r="AC243" s="439"/>
      <c r="AD243" s="439"/>
      <c r="AE243" s="443"/>
      <c r="AF243" s="439"/>
      <c r="AG243" s="439"/>
      <c r="AH243" s="439"/>
      <c r="AI243" s="440"/>
      <c r="AJ243" s="443"/>
      <c r="AK243" s="439"/>
      <c r="AL243" s="439"/>
      <c r="AM243" s="439"/>
      <c r="AN243" s="440"/>
    </row>
    <row r="244" spans="1:40" hidden="1" outlineLevel="2">
      <c r="A244" s="882">
        <f>ROW()</f>
        <v>244</v>
      </c>
      <c r="B244" s="453"/>
      <c r="D244" s="452" t="s">
        <v>301</v>
      </c>
      <c r="H244" s="458"/>
      <c r="I244" s="463"/>
      <c r="J244" s="27"/>
      <c r="K244" s="439"/>
      <c r="L244" s="439"/>
      <c r="M244" s="439"/>
      <c r="N244" s="440"/>
      <c r="O244" s="27"/>
      <c r="P244" s="439"/>
      <c r="Q244" s="439"/>
      <c r="R244" s="439"/>
      <c r="S244" s="439"/>
      <c r="T244" s="443"/>
      <c r="U244" s="439"/>
      <c r="V244" s="439"/>
      <c r="W244" s="439"/>
      <c r="X244" s="439"/>
      <c r="Y244" s="443"/>
      <c r="Z244" s="439"/>
      <c r="AA244" s="439"/>
      <c r="AB244" s="439"/>
      <c r="AC244" s="439"/>
      <c r="AD244" s="439"/>
      <c r="AE244" s="443"/>
      <c r="AF244" s="439"/>
      <c r="AG244" s="439"/>
      <c r="AH244" s="439"/>
      <c r="AI244" s="440"/>
      <c r="AJ244" s="443"/>
      <c r="AK244" s="439"/>
      <c r="AL244" s="439"/>
      <c r="AM244" s="439"/>
      <c r="AN244" s="440"/>
    </row>
    <row r="245" spans="1:40" hidden="1" outlineLevel="2">
      <c r="A245" s="882">
        <f>ROW()</f>
        <v>245</v>
      </c>
      <c r="B245" s="453"/>
      <c r="D245" s="452" t="s">
        <v>29</v>
      </c>
      <c r="H245" s="458"/>
      <c r="I245" s="463"/>
      <c r="J245" s="27"/>
      <c r="K245" s="439"/>
      <c r="L245" s="439"/>
      <c r="M245" s="439"/>
      <c r="N245" s="440"/>
      <c r="O245" s="27"/>
      <c r="P245" s="439"/>
      <c r="Q245" s="439"/>
      <c r="R245" s="439"/>
      <c r="S245" s="439"/>
      <c r="T245" s="443"/>
      <c r="U245" s="439"/>
      <c r="V245" s="439"/>
      <c r="W245" s="439"/>
      <c r="X245" s="439"/>
      <c r="Y245" s="443"/>
      <c r="Z245" s="439"/>
      <c r="AA245" s="439"/>
      <c r="AB245" s="439"/>
      <c r="AC245" s="439"/>
      <c r="AD245" s="439"/>
      <c r="AE245" s="443"/>
      <c r="AF245" s="439"/>
      <c r="AG245" s="439"/>
      <c r="AH245" s="439"/>
      <c r="AI245" s="440"/>
      <c r="AJ245" s="443"/>
      <c r="AK245" s="439"/>
      <c r="AL245" s="439"/>
      <c r="AM245" s="439"/>
      <c r="AN245" s="440"/>
    </row>
    <row r="246" spans="1:40" hidden="1" outlineLevel="2">
      <c r="A246" s="882">
        <f>ROW()</f>
        <v>246</v>
      </c>
      <c r="B246" s="453"/>
      <c r="D246" s="452" t="s">
        <v>30</v>
      </c>
      <c r="H246" s="458"/>
      <c r="I246" s="463"/>
      <c r="J246" s="27"/>
      <c r="K246" s="439"/>
      <c r="L246" s="439"/>
      <c r="M246" s="439"/>
      <c r="N246" s="440"/>
      <c r="O246" s="27"/>
      <c r="P246" s="439"/>
      <c r="Q246" s="439"/>
      <c r="R246" s="439"/>
      <c r="S246" s="439"/>
      <c r="T246" s="443"/>
      <c r="U246" s="439"/>
      <c r="V246" s="439"/>
      <c r="W246" s="439"/>
      <c r="X246" s="439"/>
      <c r="Y246" s="443"/>
      <c r="Z246" s="439"/>
      <c r="AA246" s="439"/>
      <c r="AB246" s="439"/>
      <c r="AC246" s="439"/>
      <c r="AD246" s="439"/>
      <c r="AE246" s="443"/>
      <c r="AF246" s="439"/>
      <c r="AG246" s="439"/>
      <c r="AH246" s="439"/>
      <c r="AI246" s="440"/>
      <c r="AJ246" s="443"/>
      <c r="AK246" s="439"/>
      <c r="AL246" s="439"/>
      <c r="AM246" s="439"/>
      <c r="AN246" s="440"/>
    </row>
    <row r="247" spans="1:40" hidden="1" outlineLevel="2">
      <c r="A247" s="882">
        <f>ROW()</f>
        <v>247</v>
      </c>
      <c r="B247" s="453"/>
      <c r="D247" s="452" t="s">
        <v>31</v>
      </c>
      <c r="H247" s="458"/>
      <c r="I247" s="463"/>
      <c r="J247" s="27"/>
      <c r="K247" s="439"/>
      <c r="L247" s="439"/>
      <c r="M247" s="439"/>
      <c r="N247" s="440"/>
      <c r="O247" s="27"/>
      <c r="P247" s="439"/>
      <c r="Q247" s="439"/>
      <c r="R247" s="439"/>
      <c r="S247" s="439"/>
      <c r="T247" s="443"/>
      <c r="U247" s="439"/>
      <c r="V247" s="439"/>
      <c r="W247" s="439"/>
      <c r="X247" s="439"/>
      <c r="Y247" s="443"/>
      <c r="Z247" s="439"/>
      <c r="AA247" s="439"/>
      <c r="AB247" s="439"/>
      <c r="AC247" s="439"/>
      <c r="AD247" s="439"/>
      <c r="AE247" s="443"/>
      <c r="AF247" s="439"/>
      <c r="AG247" s="439"/>
      <c r="AH247" s="439"/>
      <c r="AI247" s="440"/>
      <c r="AJ247" s="443"/>
      <c r="AK247" s="439"/>
      <c r="AL247" s="439"/>
      <c r="AM247" s="439"/>
      <c r="AN247" s="440"/>
    </row>
    <row r="248" spans="1:40" hidden="1" outlineLevel="2">
      <c r="A248" s="882">
        <f>ROW()</f>
        <v>248</v>
      </c>
      <c r="B248" s="453"/>
      <c r="D248" s="452" t="s">
        <v>32</v>
      </c>
      <c r="H248" s="458"/>
      <c r="I248" s="463"/>
      <c r="J248" s="27"/>
      <c r="K248" s="439"/>
      <c r="L248" s="439"/>
      <c r="M248" s="439"/>
      <c r="N248" s="440"/>
      <c r="O248" s="27"/>
      <c r="P248" s="439"/>
      <c r="Q248" s="439"/>
      <c r="R248" s="439"/>
      <c r="S248" s="439"/>
      <c r="T248" s="443"/>
      <c r="U248" s="439"/>
      <c r="V248" s="439"/>
      <c r="W248" s="439"/>
      <c r="X248" s="439"/>
      <c r="Y248" s="443"/>
      <c r="Z248" s="439"/>
      <c r="AA248" s="439"/>
      <c r="AB248" s="439"/>
      <c r="AC248" s="439"/>
      <c r="AD248" s="439"/>
      <c r="AE248" s="443"/>
      <c r="AF248" s="439"/>
      <c r="AG248" s="439"/>
      <c r="AH248" s="439"/>
      <c r="AI248" s="440"/>
      <c r="AJ248" s="443"/>
      <c r="AK248" s="439"/>
      <c r="AL248" s="439"/>
      <c r="AM248" s="439"/>
      <c r="AN248" s="440"/>
    </row>
    <row r="249" spans="1:40" hidden="1" outlineLevel="2">
      <c r="A249" s="882">
        <f>ROW()</f>
        <v>249</v>
      </c>
      <c r="B249" s="453"/>
      <c r="D249" s="452" t="s">
        <v>33</v>
      </c>
      <c r="H249" s="458"/>
      <c r="I249" s="463"/>
      <c r="J249" s="27"/>
      <c r="K249" s="439"/>
      <c r="L249" s="439"/>
      <c r="M249" s="439"/>
      <c r="N249" s="440"/>
      <c r="O249" s="27"/>
      <c r="P249" s="439"/>
      <c r="Q249" s="439"/>
      <c r="R249" s="439"/>
      <c r="S249" s="439"/>
      <c r="T249" s="443"/>
      <c r="U249" s="439"/>
      <c r="V249" s="439"/>
      <c r="W249" s="439"/>
      <c r="X249" s="439"/>
      <c r="Y249" s="443"/>
      <c r="Z249" s="439"/>
      <c r="AA249" s="439"/>
      <c r="AB249" s="439"/>
      <c r="AC249" s="439"/>
      <c r="AD249" s="439"/>
      <c r="AE249" s="443"/>
      <c r="AF249" s="439"/>
      <c r="AG249" s="439"/>
      <c r="AH249" s="439"/>
      <c r="AI249" s="440"/>
      <c r="AJ249" s="443"/>
      <c r="AK249" s="439"/>
      <c r="AL249" s="439"/>
      <c r="AM249" s="439"/>
      <c r="AN249" s="440"/>
    </row>
    <row r="250" spans="1:40" hidden="1" outlineLevel="2">
      <c r="A250" s="882">
        <f>ROW()</f>
        <v>250</v>
      </c>
      <c r="B250" s="453"/>
      <c r="D250" s="452" t="s">
        <v>27</v>
      </c>
      <c r="H250" s="458"/>
      <c r="I250" s="463"/>
      <c r="J250" s="27"/>
      <c r="K250" s="439"/>
      <c r="L250" s="439"/>
      <c r="M250" s="439"/>
      <c r="N250" s="440"/>
      <c r="O250" s="27"/>
      <c r="P250" s="439"/>
      <c r="Q250" s="439"/>
      <c r="R250" s="439"/>
      <c r="S250" s="439"/>
      <c r="T250" s="443"/>
      <c r="U250" s="439"/>
      <c r="V250" s="439"/>
      <c r="W250" s="439"/>
      <c r="X250" s="439"/>
      <c r="Y250" s="443"/>
      <c r="Z250" s="439"/>
      <c r="AA250" s="439"/>
      <c r="AB250" s="439"/>
      <c r="AC250" s="439"/>
      <c r="AD250" s="439"/>
      <c r="AE250" s="443"/>
      <c r="AF250" s="439"/>
      <c r="AG250" s="439"/>
      <c r="AH250" s="439"/>
      <c r="AI250" s="440"/>
      <c r="AJ250" s="443"/>
      <c r="AK250" s="439"/>
      <c r="AL250" s="439"/>
      <c r="AM250" s="439"/>
      <c r="AN250" s="440"/>
    </row>
    <row r="251" spans="1:40" hidden="1" outlineLevel="2">
      <c r="A251" s="882">
        <f>ROW()</f>
        <v>251</v>
      </c>
      <c r="B251" s="453"/>
      <c r="D251" s="452" t="s">
        <v>34</v>
      </c>
      <c r="H251" s="458"/>
      <c r="I251" s="463"/>
      <c r="J251" s="27"/>
      <c r="K251" s="439"/>
      <c r="L251" s="439"/>
      <c r="M251" s="439"/>
      <c r="N251" s="440"/>
      <c r="O251" s="27"/>
      <c r="P251" s="439"/>
      <c r="Q251" s="439"/>
      <c r="R251" s="439"/>
      <c r="S251" s="439"/>
      <c r="T251" s="443"/>
      <c r="U251" s="439"/>
      <c r="V251" s="439"/>
      <c r="W251" s="439"/>
      <c r="X251" s="439"/>
      <c r="Y251" s="443"/>
      <c r="Z251" s="439"/>
      <c r="AA251" s="439"/>
      <c r="AB251" s="439"/>
      <c r="AC251" s="439"/>
      <c r="AD251" s="439"/>
      <c r="AE251" s="443"/>
      <c r="AF251" s="439"/>
      <c r="AG251" s="439"/>
      <c r="AH251" s="439"/>
      <c r="AI251" s="440"/>
      <c r="AJ251" s="443"/>
      <c r="AK251" s="439"/>
      <c r="AL251" s="439"/>
      <c r="AM251" s="439"/>
      <c r="AN251" s="440"/>
    </row>
    <row r="252" spans="1:40" hidden="1" outlineLevel="2">
      <c r="A252" s="882">
        <f>ROW()</f>
        <v>252</v>
      </c>
      <c r="B252" s="453"/>
      <c r="D252" s="452" t="s">
        <v>35</v>
      </c>
      <c r="H252" s="458"/>
      <c r="I252" s="463"/>
      <c r="J252" s="27"/>
      <c r="K252" s="439"/>
      <c r="L252" s="439"/>
      <c r="M252" s="439"/>
      <c r="N252" s="440"/>
      <c r="O252" s="27"/>
      <c r="P252" s="439"/>
      <c r="Q252" s="439"/>
      <c r="R252" s="439"/>
      <c r="S252" s="439"/>
      <c r="T252" s="443"/>
      <c r="U252" s="439"/>
      <c r="V252" s="439"/>
      <c r="W252" s="439"/>
      <c r="X252" s="439"/>
      <c r="Y252" s="443"/>
      <c r="Z252" s="439"/>
      <c r="AA252" s="439"/>
      <c r="AB252" s="439"/>
      <c r="AC252" s="439"/>
      <c r="AD252" s="439"/>
      <c r="AE252" s="443"/>
      <c r="AF252" s="439"/>
      <c r="AG252" s="439"/>
      <c r="AH252" s="439"/>
      <c r="AI252" s="440"/>
      <c r="AJ252" s="443"/>
      <c r="AK252" s="439"/>
      <c r="AL252" s="439"/>
      <c r="AM252" s="439"/>
      <c r="AN252" s="440"/>
    </row>
    <row r="253" spans="1:40" hidden="1" outlineLevel="2">
      <c r="A253" s="882">
        <f>ROW()</f>
        <v>253</v>
      </c>
      <c r="B253" s="453"/>
      <c r="D253" s="452" t="s">
        <v>302</v>
      </c>
      <c r="H253" s="458"/>
      <c r="I253" s="463"/>
      <c r="J253" s="27"/>
      <c r="K253" s="439"/>
      <c r="L253" s="439"/>
      <c r="M253" s="439"/>
      <c r="N253" s="440"/>
      <c r="O253" s="27"/>
      <c r="P253" s="439"/>
      <c r="Q253" s="439"/>
      <c r="R253" s="439"/>
      <c r="S253" s="439"/>
      <c r="T253" s="443"/>
      <c r="U253" s="439"/>
      <c r="V253" s="439"/>
      <c r="W253" s="439"/>
      <c r="X253" s="439"/>
      <c r="Y253" s="443"/>
      <c r="Z253" s="439"/>
      <c r="AA253" s="439"/>
      <c r="AB253" s="439"/>
      <c r="AC253" s="439"/>
      <c r="AD253" s="439"/>
      <c r="AE253" s="443"/>
      <c r="AF253" s="439"/>
      <c r="AG253" s="439"/>
      <c r="AH253" s="439"/>
      <c r="AI253" s="440"/>
      <c r="AJ253" s="443"/>
      <c r="AK253" s="439"/>
      <c r="AL253" s="439"/>
      <c r="AM253" s="439"/>
      <c r="AN253" s="440"/>
    </row>
    <row r="254" spans="1:40" hidden="1" outlineLevel="2">
      <c r="A254" s="882">
        <f>ROW()</f>
        <v>254</v>
      </c>
      <c r="B254" s="453"/>
      <c r="D254" s="452" t="s">
        <v>36</v>
      </c>
      <c r="H254" s="458"/>
      <c r="I254" s="463"/>
      <c r="J254" s="27"/>
      <c r="K254" s="439"/>
      <c r="L254" s="439"/>
      <c r="M254" s="439"/>
      <c r="N254" s="440"/>
      <c r="O254" s="27"/>
      <c r="P254" s="439"/>
      <c r="Q254" s="439"/>
      <c r="R254" s="439"/>
      <c r="S254" s="439"/>
      <c r="T254" s="443"/>
      <c r="U254" s="439"/>
      <c r="V254" s="439"/>
      <c r="W254" s="439"/>
      <c r="X254" s="439"/>
      <c r="Y254" s="443"/>
      <c r="Z254" s="439"/>
      <c r="AA254" s="439"/>
      <c r="AB254" s="439"/>
      <c r="AC254" s="439"/>
      <c r="AD254" s="439"/>
      <c r="AE254" s="443"/>
      <c r="AF254" s="439"/>
      <c r="AG254" s="439"/>
      <c r="AH254" s="439"/>
      <c r="AI254" s="440"/>
      <c r="AJ254" s="443"/>
      <c r="AK254" s="439"/>
      <c r="AL254" s="439"/>
      <c r="AM254" s="439"/>
      <c r="AN254" s="440"/>
    </row>
    <row r="255" spans="1:40" hidden="1" outlineLevel="2">
      <c r="A255" s="882">
        <f>ROW()</f>
        <v>255</v>
      </c>
      <c r="B255" s="453"/>
      <c r="D255" s="452" t="s">
        <v>583</v>
      </c>
      <c r="H255" s="458"/>
      <c r="I255" s="463"/>
      <c r="J255" s="27"/>
      <c r="K255" s="439"/>
      <c r="L255" s="439"/>
      <c r="M255" s="439"/>
      <c r="N255" s="440"/>
      <c r="O255" s="27"/>
      <c r="P255" s="439"/>
      <c r="Q255" s="439"/>
      <c r="R255" s="439"/>
      <c r="S255" s="439"/>
      <c r="T255" s="443"/>
      <c r="U255" s="439"/>
      <c r="V255" s="439"/>
      <c r="W255" s="439"/>
      <c r="X255" s="439"/>
      <c r="Y255" s="443"/>
      <c r="Z255" s="439"/>
      <c r="AA255" s="439"/>
      <c r="AB255" s="439"/>
      <c r="AC255" s="439"/>
      <c r="AD255" s="439"/>
      <c r="AE255" s="443"/>
      <c r="AF255" s="439"/>
      <c r="AG255" s="439"/>
      <c r="AH255" s="439"/>
      <c r="AI255" s="440"/>
      <c r="AJ255" s="443"/>
      <c r="AK255" s="439"/>
      <c r="AL255" s="439"/>
      <c r="AM255" s="439"/>
      <c r="AN255" s="440"/>
    </row>
    <row r="256" spans="1:40" hidden="1" outlineLevel="2">
      <c r="A256" s="882">
        <f>ROW()</f>
        <v>256</v>
      </c>
      <c r="B256" s="453"/>
      <c r="D256" s="452" t="s">
        <v>81</v>
      </c>
      <c r="H256" s="458"/>
      <c r="I256" s="463"/>
      <c r="J256" s="27"/>
      <c r="K256" s="439"/>
      <c r="L256" s="439"/>
      <c r="M256" s="439"/>
      <c r="N256" s="440"/>
      <c r="O256" s="27"/>
      <c r="P256" s="439"/>
      <c r="Q256" s="439"/>
      <c r="R256" s="439"/>
      <c r="S256" s="439"/>
      <c r="T256" s="443"/>
      <c r="U256" s="439"/>
      <c r="V256" s="439"/>
      <c r="W256" s="439"/>
      <c r="X256" s="439"/>
      <c r="Y256" s="443"/>
      <c r="Z256" s="439"/>
      <c r="AA256" s="439"/>
      <c r="AB256" s="439"/>
      <c r="AC256" s="439"/>
      <c r="AD256" s="439"/>
      <c r="AE256" s="443"/>
      <c r="AF256" s="439"/>
      <c r="AG256" s="439"/>
      <c r="AH256" s="439"/>
      <c r="AI256" s="440"/>
      <c r="AJ256" s="443"/>
      <c r="AK256" s="439"/>
      <c r="AL256" s="439"/>
      <c r="AM256" s="439"/>
      <c r="AN256" s="440"/>
    </row>
    <row r="257" spans="1:40" hidden="1" outlineLevel="2">
      <c r="A257" s="882">
        <f>ROW()</f>
        <v>257</v>
      </c>
      <c r="B257" s="453"/>
      <c r="D257" s="452" t="s">
        <v>28</v>
      </c>
      <c r="H257" s="458"/>
      <c r="I257" s="463"/>
      <c r="J257" s="27"/>
      <c r="K257" s="439"/>
      <c r="L257" s="439"/>
      <c r="M257" s="439"/>
      <c r="N257" s="440"/>
      <c r="O257" s="27"/>
      <c r="P257" s="439"/>
      <c r="Q257" s="439"/>
      <c r="R257" s="439"/>
      <c r="S257" s="439"/>
      <c r="T257" s="443"/>
      <c r="U257" s="439"/>
      <c r="V257" s="439"/>
      <c r="W257" s="439"/>
      <c r="X257" s="439"/>
      <c r="Y257" s="443"/>
      <c r="Z257" s="439"/>
      <c r="AA257" s="439"/>
      <c r="AB257" s="439"/>
      <c r="AC257" s="439"/>
      <c r="AD257" s="439"/>
      <c r="AE257" s="443"/>
      <c r="AF257" s="439"/>
      <c r="AG257" s="439"/>
      <c r="AH257" s="439"/>
      <c r="AI257" s="440"/>
      <c r="AJ257" s="443"/>
      <c r="AK257" s="439"/>
      <c r="AL257" s="439"/>
      <c r="AM257" s="439"/>
      <c r="AN257" s="440"/>
    </row>
    <row r="258" spans="1:40" hidden="1" outlineLevel="2">
      <c r="A258" s="882">
        <f>ROW()</f>
        <v>258</v>
      </c>
      <c r="B258" s="453"/>
      <c r="D258" s="452" t="s">
        <v>443</v>
      </c>
      <c r="H258" s="458"/>
      <c r="I258" s="463"/>
      <c r="J258" s="27"/>
      <c r="K258" s="439"/>
      <c r="L258" s="439"/>
      <c r="M258" s="439"/>
      <c r="N258" s="440"/>
      <c r="O258" s="27"/>
      <c r="P258" s="439"/>
      <c r="Q258" s="439"/>
      <c r="R258" s="439"/>
      <c r="S258" s="439"/>
      <c r="T258" s="443"/>
      <c r="U258" s="439"/>
      <c r="V258" s="439"/>
      <c r="W258" s="439"/>
      <c r="X258" s="439"/>
      <c r="Y258" s="462"/>
      <c r="Z258" s="441"/>
      <c r="AA258" s="441"/>
      <c r="AB258" s="441"/>
      <c r="AC258" s="441"/>
      <c r="AD258" s="441"/>
      <c r="AE258" s="462"/>
      <c r="AF258" s="441"/>
      <c r="AG258" s="441"/>
      <c r="AH258" s="441"/>
      <c r="AI258" s="442"/>
      <c r="AJ258" s="462"/>
      <c r="AK258" s="441"/>
      <c r="AL258" s="441"/>
      <c r="AM258" s="441"/>
      <c r="AN258" s="442"/>
    </row>
    <row r="259" spans="1:40" hidden="1" outlineLevel="2">
      <c r="A259" s="882">
        <f>ROW()</f>
        <v>259</v>
      </c>
      <c r="B259" s="453"/>
      <c r="D259" s="603" t="s">
        <v>24</v>
      </c>
      <c r="E259" s="603"/>
      <c r="F259" s="603"/>
      <c r="G259" s="603"/>
      <c r="H259" s="610"/>
      <c r="I259" s="611"/>
      <c r="J259" s="612"/>
      <c r="K259" s="612"/>
      <c r="L259" s="612"/>
      <c r="M259" s="612"/>
      <c r="N259" s="614"/>
      <c r="O259" s="612"/>
      <c r="P259" s="612"/>
      <c r="Q259" s="612"/>
      <c r="R259" s="612"/>
      <c r="S259" s="612"/>
      <c r="T259" s="613"/>
      <c r="U259" s="612"/>
      <c r="V259" s="612"/>
      <c r="W259" s="612"/>
      <c r="X259" s="612"/>
      <c r="Y259" s="443"/>
      <c r="Z259" s="439"/>
      <c r="AA259" s="439"/>
      <c r="AB259" s="439"/>
      <c r="AC259" s="439"/>
      <c r="AD259" s="439"/>
      <c r="AE259" s="443"/>
      <c r="AF259" s="439"/>
      <c r="AG259" s="439"/>
      <c r="AH259" s="439"/>
      <c r="AI259" s="440"/>
      <c r="AJ259" s="443"/>
      <c r="AK259" s="439"/>
      <c r="AL259" s="439"/>
      <c r="AM259" s="439"/>
      <c r="AN259" s="440"/>
    </row>
    <row r="260" spans="1:40" hidden="1" outlineLevel="1" collapsed="1">
      <c r="A260" s="732" t="str">
        <f>CONCATENATE("Adjustments to Opening Asset Value of ",A$216)</f>
        <v>Adjustments to Opening Asset Value of ICB Account [$m nominal, per E&amp;Y]</v>
      </c>
      <c r="B260" s="733"/>
      <c r="C260" s="881"/>
      <c r="D260" s="733"/>
      <c r="E260" s="733"/>
      <c r="F260" s="733"/>
      <c r="G260" s="730"/>
      <c r="H260" s="733"/>
      <c r="I260" s="730"/>
      <c r="J260" s="729"/>
      <c r="K260" s="730"/>
      <c r="L260" s="730"/>
      <c r="M260" s="730"/>
      <c r="N260" s="731"/>
      <c r="O260" s="730"/>
      <c r="P260" s="730"/>
      <c r="Q260" s="730"/>
      <c r="R260" s="730"/>
      <c r="S260" s="730"/>
      <c r="T260" s="729"/>
      <c r="U260" s="730"/>
      <c r="V260" s="730"/>
      <c r="W260" s="730"/>
      <c r="X260" s="730"/>
      <c r="Y260" s="729"/>
      <c r="Z260" s="730"/>
      <c r="AA260" s="730"/>
      <c r="AB260" s="730"/>
      <c r="AC260" s="730"/>
      <c r="AD260" s="730"/>
      <c r="AE260" s="729"/>
      <c r="AF260" s="730"/>
      <c r="AG260" s="730"/>
      <c r="AH260" s="730"/>
      <c r="AI260" s="731"/>
      <c r="AJ260" s="729"/>
      <c r="AK260" s="730"/>
      <c r="AL260" s="730"/>
      <c r="AM260" s="730"/>
      <c r="AN260" s="731"/>
    </row>
    <row r="261" spans="1:40" hidden="1" outlineLevel="2">
      <c r="A261" s="882">
        <f>ROW()</f>
        <v>261</v>
      </c>
      <c r="B261" s="453"/>
      <c r="D261" s="452" t="s">
        <v>300</v>
      </c>
      <c r="H261" s="458"/>
      <c r="I261" s="463"/>
      <c r="J261" s="27"/>
      <c r="K261" s="439"/>
      <c r="L261" s="439"/>
      <c r="M261" s="439"/>
      <c r="N261" s="440"/>
      <c r="O261" s="439"/>
      <c r="P261" s="439"/>
      <c r="Q261" s="439"/>
      <c r="R261" s="439"/>
      <c r="S261" s="439"/>
      <c r="T261" s="443"/>
      <c r="U261" s="439"/>
      <c r="V261" s="439"/>
      <c r="W261" s="439"/>
      <c r="X261" s="439"/>
      <c r="Y261" s="443"/>
      <c r="Z261" s="439"/>
      <c r="AA261" s="439"/>
      <c r="AB261" s="439"/>
      <c r="AC261" s="439"/>
      <c r="AD261" s="439"/>
      <c r="AE261" s="443"/>
      <c r="AF261" s="439"/>
      <c r="AG261" s="439"/>
      <c r="AH261" s="439"/>
      <c r="AI261" s="440"/>
      <c r="AJ261" s="443"/>
      <c r="AK261" s="439"/>
      <c r="AL261" s="439"/>
      <c r="AM261" s="439"/>
      <c r="AN261" s="440"/>
    </row>
    <row r="262" spans="1:40" hidden="1" outlineLevel="2">
      <c r="A262" s="882">
        <f>ROW()</f>
        <v>262</v>
      </c>
      <c r="B262" s="453"/>
      <c r="D262" s="452" t="s">
        <v>301</v>
      </c>
      <c r="H262" s="458"/>
      <c r="I262" s="463"/>
      <c r="J262" s="27"/>
      <c r="K262" s="439"/>
      <c r="L262" s="439"/>
      <c r="M262" s="439"/>
      <c r="N262" s="440"/>
      <c r="O262" s="439"/>
      <c r="P262" s="439"/>
      <c r="Q262" s="439"/>
      <c r="R262" s="439"/>
      <c r="S262" s="439"/>
      <c r="T262" s="443"/>
      <c r="U262" s="439"/>
      <c r="V262" s="439"/>
      <c r="W262" s="439"/>
      <c r="X262" s="439"/>
      <c r="Y262" s="443"/>
      <c r="Z262" s="439"/>
      <c r="AA262" s="439"/>
      <c r="AB262" s="439"/>
      <c r="AC262" s="439"/>
      <c r="AD262" s="439"/>
      <c r="AE262" s="443"/>
      <c r="AF262" s="439"/>
      <c r="AG262" s="439"/>
      <c r="AH262" s="439"/>
      <c r="AI262" s="440"/>
      <c r="AJ262" s="443"/>
      <c r="AK262" s="439"/>
      <c r="AL262" s="439"/>
      <c r="AM262" s="439"/>
      <c r="AN262" s="440"/>
    </row>
    <row r="263" spans="1:40" hidden="1" outlineLevel="2">
      <c r="A263" s="882">
        <f>ROW()</f>
        <v>263</v>
      </c>
      <c r="B263" s="453"/>
      <c r="D263" s="452" t="s">
        <v>29</v>
      </c>
      <c r="H263" s="458"/>
      <c r="I263" s="463"/>
      <c r="J263" s="27"/>
      <c r="K263" s="439"/>
      <c r="L263" s="439"/>
      <c r="M263" s="439"/>
      <c r="N263" s="440"/>
      <c r="O263" s="439"/>
      <c r="P263" s="439"/>
      <c r="Q263" s="439"/>
      <c r="R263" s="439"/>
      <c r="S263" s="439"/>
      <c r="T263" s="443"/>
      <c r="U263" s="439"/>
      <c r="V263" s="439"/>
      <c r="W263" s="439"/>
      <c r="X263" s="439"/>
      <c r="Y263" s="443"/>
      <c r="Z263" s="439"/>
      <c r="AA263" s="439"/>
      <c r="AB263" s="439"/>
      <c r="AC263" s="439"/>
      <c r="AD263" s="439"/>
      <c r="AE263" s="443"/>
      <c r="AF263" s="439"/>
      <c r="AG263" s="439"/>
      <c r="AH263" s="439"/>
      <c r="AI263" s="440"/>
      <c r="AJ263" s="443"/>
      <c r="AK263" s="439"/>
      <c r="AL263" s="439"/>
      <c r="AM263" s="439"/>
      <c r="AN263" s="440"/>
    </row>
    <row r="264" spans="1:40" hidden="1" outlineLevel="2">
      <c r="A264" s="882">
        <f>ROW()</f>
        <v>264</v>
      </c>
      <c r="B264" s="453"/>
      <c r="D264" s="452" t="s">
        <v>30</v>
      </c>
      <c r="H264" s="458"/>
      <c r="I264" s="463"/>
      <c r="J264" s="27"/>
      <c r="K264" s="439"/>
      <c r="L264" s="439"/>
      <c r="M264" s="439"/>
      <c r="N264" s="440"/>
      <c r="O264" s="439"/>
      <c r="P264" s="439"/>
      <c r="Q264" s="439"/>
      <c r="R264" s="439"/>
      <c r="S264" s="439"/>
      <c r="T264" s="443"/>
      <c r="U264" s="439"/>
      <c r="V264" s="439"/>
      <c r="W264" s="439"/>
      <c r="X264" s="439"/>
      <c r="Y264" s="443"/>
      <c r="Z264" s="439"/>
      <c r="AA264" s="439"/>
      <c r="AB264" s="439"/>
      <c r="AC264" s="439"/>
      <c r="AD264" s="439"/>
      <c r="AE264" s="443"/>
      <c r="AF264" s="439"/>
      <c r="AG264" s="439"/>
      <c r="AH264" s="439"/>
      <c r="AI264" s="440"/>
      <c r="AJ264" s="443"/>
      <c r="AK264" s="439"/>
      <c r="AL264" s="439"/>
      <c r="AM264" s="439"/>
      <c r="AN264" s="440"/>
    </row>
    <row r="265" spans="1:40" hidden="1" outlineLevel="2">
      <c r="A265" s="882">
        <f>ROW()</f>
        <v>265</v>
      </c>
      <c r="B265" s="453"/>
      <c r="D265" s="452" t="s">
        <v>31</v>
      </c>
      <c r="H265" s="458"/>
      <c r="I265" s="463"/>
      <c r="J265" s="27"/>
      <c r="K265" s="439"/>
      <c r="L265" s="439"/>
      <c r="M265" s="439"/>
      <c r="N265" s="440"/>
      <c r="O265" s="439"/>
      <c r="P265" s="439"/>
      <c r="Q265" s="439"/>
      <c r="R265" s="439"/>
      <c r="S265" s="439"/>
      <c r="T265" s="443"/>
      <c r="U265" s="439"/>
      <c r="V265" s="439"/>
      <c r="W265" s="439"/>
      <c r="X265" s="439"/>
      <c r="Y265" s="443"/>
      <c r="Z265" s="439"/>
      <c r="AA265" s="439"/>
      <c r="AB265" s="439"/>
      <c r="AC265" s="439"/>
      <c r="AD265" s="439"/>
      <c r="AE265" s="443"/>
      <c r="AF265" s="439"/>
      <c r="AG265" s="439"/>
      <c r="AH265" s="439"/>
      <c r="AI265" s="440"/>
      <c r="AJ265" s="443"/>
      <c r="AK265" s="439"/>
      <c r="AL265" s="439"/>
      <c r="AM265" s="439"/>
      <c r="AN265" s="440"/>
    </row>
    <row r="266" spans="1:40" hidden="1" outlineLevel="2">
      <c r="A266" s="882">
        <f>ROW()</f>
        <v>266</v>
      </c>
      <c r="B266" s="453"/>
      <c r="D266" s="452" t="s">
        <v>32</v>
      </c>
      <c r="H266" s="458"/>
      <c r="I266" s="463"/>
      <c r="J266" s="27"/>
      <c r="K266" s="439"/>
      <c r="L266" s="439"/>
      <c r="M266" s="439"/>
      <c r="N266" s="440"/>
      <c r="O266" s="439"/>
      <c r="P266" s="439"/>
      <c r="Q266" s="439"/>
      <c r="R266" s="439"/>
      <c r="S266" s="439"/>
      <c r="T266" s="443"/>
      <c r="U266" s="439"/>
      <c r="V266" s="439"/>
      <c r="W266" s="439"/>
      <c r="X266" s="439"/>
      <c r="Y266" s="443"/>
      <c r="Z266" s="439"/>
      <c r="AA266" s="439"/>
      <c r="AB266" s="439"/>
      <c r="AC266" s="439"/>
      <c r="AD266" s="439"/>
      <c r="AE266" s="443"/>
      <c r="AF266" s="439"/>
      <c r="AG266" s="439"/>
      <c r="AH266" s="439"/>
      <c r="AI266" s="440"/>
      <c r="AJ266" s="443"/>
      <c r="AK266" s="439"/>
      <c r="AL266" s="439"/>
      <c r="AM266" s="439"/>
      <c r="AN266" s="440"/>
    </row>
    <row r="267" spans="1:40" hidden="1" outlineLevel="2">
      <c r="A267" s="882">
        <f>ROW()</f>
        <v>267</v>
      </c>
      <c r="B267" s="453"/>
      <c r="D267" s="452" t="s">
        <v>33</v>
      </c>
      <c r="H267" s="458"/>
      <c r="I267" s="463"/>
      <c r="J267" s="27"/>
      <c r="K267" s="439"/>
      <c r="L267" s="439"/>
      <c r="M267" s="439"/>
      <c r="N267" s="440"/>
      <c r="O267" s="439"/>
      <c r="P267" s="439"/>
      <c r="Q267" s="439"/>
      <c r="R267" s="439"/>
      <c r="S267" s="439"/>
      <c r="T267" s="443"/>
      <c r="U267" s="439"/>
      <c r="V267" s="439"/>
      <c r="W267" s="439"/>
      <c r="X267" s="439"/>
      <c r="Y267" s="443"/>
      <c r="Z267" s="439"/>
      <c r="AA267" s="439"/>
      <c r="AB267" s="439"/>
      <c r="AC267" s="439"/>
      <c r="AD267" s="439"/>
      <c r="AE267" s="443"/>
      <c r="AF267" s="439"/>
      <c r="AG267" s="439"/>
      <c r="AH267" s="439"/>
      <c r="AI267" s="440"/>
      <c r="AJ267" s="443"/>
      <c r="AK267" s="439"/>
      <c r="AL267" s="439"/>
      <c r="AM267" s="439"/>
      <c r="AN267" s="440"/>
    </row>
    <row r="268" spans="1:40" hidden="1" outlineLevel="2">
      <c r="A268" s="882">
        <f>ROW()</f>
        <v>268</v>
      </c>
      <c r="B268" s="453"/>
      <c r="D268" s="452" t="s">
        <v>27</v>
      </c>
      <c r="H268" s="458"/>
      <c r="I268" s="463"/>
      <c r="J268" s="27"/>
      <c r="K268" s="439"/>
      <c r="L268" s="439"/>
      <c r="M268" s="439"/>
      <c r="N268" s="440"/>
      <c r="O268" s="439"/>
      <c r="P268" s="439"/>
      <c r="Q268" s="439"/>
      <c r="R268" s="439"/>
      <c r="S268" s="439"/>
      <c r="T268" s="443"/>
      <c r="U268" s="439"/>
      <c r="V268" s="439"/>
      <c r="W268" s="439"/>
      <c r="X268" s="439"/>
      <c r="Y268" s="443"/>
      <c r="Z268" s="439"/>
      <c r="AA268" s="439"/>
      <c r="AB268" s="439"/>
      <c r="AC268" s="439"/>
      <c r="AD268" s="439"/>
      <c r="AE268" s="443"/>
      <c r="AF268" s="439"/>
      <c r="AG268" s="439"/>
      <c r="AH268" s="439"/>
      <c r="AI268" s="440"/>
      <c r="AJ268" s="443"/>
      <c r="AK268" s="439"/>
      <c r="AL268" s="439"/>
      <c r="AM268" s="439"/>
      <c r="AN268" s="440"/>
    </row>
    <row r="269" spans="1:40" hidden="1" outlineLevel="2">
      <c r="A269" s="882">
        <f>ROW()</f>
        <v>269</v>
      </c>
      <c r="B269" s="453"/>
      <c r="D269" s="452" t="s">
        <v>34</v>
      </c>
      <c r="H269" s="458"/>
      <c r="I269" s="463"/>
      <c r="J269" s="27"/>
      <c r="K269" s="439"/>
      <c r="L269" s="439"/>
      <c r="M269" s="439"/>
      <c r="N269" s="440"/>
      <c r="O269" s="439"/>
      <c r="P269" s="439"/>
      <c r="Q269" s="439"/>
      <c r="R269" s="439"/>
      <c r="S269" s="439"/>
      <c r="T269" s="443"/>
      <c r="U269" s="439"/>
      <c r="V269" s="439"/>
      <c r="W269" s="439"/>
      <c r="X269" s="439"/>
      <c r="Y269" s="443"/>
      <c r="Z269" s="439"/>
      <c r="AA269" s="439"/>
      <c r="AB269" s="439"/>
      <c r="AC269" s="439"/>
      <c r="AD269" s="439"/>
      <c r="AE269" s="443"/>
      <c r="AF269" s="439"/>
      <c r="AG269" s="439"/>
      <c r="AH269" s="439"/>
      <c r="AI269" s="440"/>
      <c r="AJ269" s="443"/>
      <c r="AK269" s="439"/>
      <c r="AL269" s="439"/>
      <c r="AM269" s="439"/>
      <c r="AN269" s="440"/>
    </row>
    <row r="270" spans="1:40" hidden="1" outlineLevel="2">
      <c r="A270" s="882">
        <f>ROW()</f>
        <v>270</v>
      </c>
      <c r="B270" s="453"/>
      <c r="D270" s="452" t="s">
        <v>35</v>
      </c>
      <c r="H270" s="458"/>
      <c r="I270" s="463"/>
      <c r="J270" s="27"/>
      <c r="K270" s="439"/>
      <c r="L270" s="439"/>
      <c r="M270" s="439"/>
      <c r="N270" s="440"/>
      <c r="O270" s="439"/>
      <c r="P270" s="439"/>
      <c r="Q270" s="439"/>
      <c r="R270" s="439"/>
      <c r="S270" s="439"/>
      <c r="T270" s="443"/>
      <c r="U270" s="439"/>
      <c r="V270" s="439"/>
      <c r="W270" s="439"/>
      <c r="X270" s="439"/>
      <c r="Y270" s="443"/>
      <c r="Z270" s="439"/>
      <c r="AA270" s="439"/>
      <c r="AB270" s="439"/>
      <c r="AC270" s="439"/>
      <c r="AD270" s="439"/>
      <c r="AE270" s="443"/>
      <c r="AF270" s="439"/>
      <c r="AG270" s="439"/>
      <c r="AH270" s="439"/>
      <c r="AI270" s="440"/>
      <c r="AJ270" s="443"/>
      <c r="AK270" s="439"/>
      <c r="AL270" s="439"/>
      <c r="AM270" s="439"/>
      <c r="AN270" s="440"/>
    </row>
    <row r="271" spans="1:40" hidden="1" outlineLevel="2">
      <c r="A271" s="882">
        <f>ROW()</f>
        <v>271</v>
      </c>
      <c r="B271" s="453"/>
      <c r="D271" s="452" t="s">
        <v>302</v>
      </c>
      <c r="H271" s="458"/>
      <c r="I271" s="463"/>
      <c r="J271" s="27"/>
      <c r="K271" s="439"/>
      <c r="L271" s="439"/>
      <c r="M271" s="439"/>
      <c r="N271" s="440"/>
      <c r="O271" s="439"/>
      <c r="P271" s="439"/>
      <c r="Q271" s="439"/>
      <c r="R271" s="439"/>
      <c r="S271" s="439"/>
      <c r="T271" s="443"/>
      <c r="U271" s="439"/>
      <c r="V271" s="439"/>
      <c r="W271" s="439"/>
      <c r="X271" s="439"/>
      <c r="Y271" s="443"/>
      <c r="Z271" s="439"/>
      <c r="AA271" s="439"/>
      <c r="AB271" s="439"/>
      <c r="AC271" s="439"/>
      <c r="AD271" s="439"/>
      <c r="AE271" s="443"/>
      <c r="AF271" s="439"/>
      <c r="AG271" s="439"/>
      <c r="AH271" s="439"/>
      <c r="AI271" s="440"/>
      <c r="AJ271" s="443"/>
      <c r="AK271" s="439"/>
      <c r="AL271" s="439"/>
      <c r="AM271" s="439"/>
      <c r="AN271" s="440"/>
    </row>
    <row r="272" spans="1:40" hidden="1" outlineLevel="2">
      <c r="A272" s="882">
        <f>ROW()</f>
        <v>272</v>
      </c>
      <c r="B272" s="453"/>
      <c r="D272" s="452" t="s">
        <v>36</v>
      </c>
      <c r="H272" s="458"/>
      <c r="I272" s="463"/>
      <c r="J272" s="27"/>
      <c r="K272" s="439"/>
      <c r="L272" s="439"/>
      <c r="M272" s="439"/>
      <c r="N272" s="440"/>
      <c r="O272" s="439"/>
      <c r="P272" s="439"/>
      <c r="Q272" s="439"/>
      <c r="R272" s="439"/>
      <c r="S272" s="439"/>
      <c r="T272" s="443"/>
      <c r="U272" s="439"/>
      <c r="V272" s="439"/>
      <c r="W272" s="439"/>
      <c r="X272" s="439"/>
      <c r="Y272" s="443"/>
      <c r="Z272" s="439"/>
      <c r="AA272" s="439"/>
      <c r="AB272" s="439"/>
      <c r="AC272" s="439"/>
      <c r="AD272" s="439"/>
      <c r="AE272" s="443"/>
      <c r="AF272" s="439"/>
      <c r="AG272" s="439"/>
      <c r="AH272" s="439"/>
      <c r="AI272" s="440"/>
      <c r="AJ272" s="443"/>
      <c r="AK272" s="439"/>
      <c r="AL272" s="439"/>
      <c r="AM272" s="439"/>
      <c r="AN272" s="440"/>
    </row>
    <row r="273" spans="1:40" hidden="1" outlineLevel="2">
      <c r="A273" s="882">
        <f>ROW()</f>
        <v>273</v>
      </c>
      <c r="B273" s="453"/>
      <c r="D273" s="452" t="s">
        <v>583</v>
      </c>
      <c r="H273" s="458"/>
      <c r="I273" s="463"/>
      <c r="J273" s="27"/>
      <c r="K273" s="439"/>
      <c r="L273" s="439"/>
      <c r="M273" s="439"/>
      <c r="N273" s="440"/>
      <c r="O273" s="439"/>
      <c r="P273" s="439"/>
      <c r="Q273" s="439"/>
      <c r="R273" s="439"/>
      <c r="S273" s="439"/>
      <c r="T273" s="443"/>
      <c r="U273" s="439"/>
      <c r="V273" s="439"/>
      <c r="W273" s="439"/>
      <c r="X273" s="439"/>
      <c r="Y273" s="443"/>
      <c r="Z273" s="439"/>
      <c r="AA273" s="439"/>
      <c r="AB273" s="439"/>
      <c r="AC273" s="439"/>
      <c r="AD273" s="439"/>
      <c r="AE273" s="443"/>
      <c r="AF273" s="439"/>
      <c r="AG273" s="439"/>
      <c r="AH273" s="439"/>
      <c r="AI273" s="440"/>
      <c r="AJ273" s="443"/>
      <c r="AK273" s="439"/>
      <c r="AL273" s="439"/>
      <c r="AM273" s="439"/>
      <c r="AN273" s="440"/>
    </row>
    <row r="274" spans="1:40" hidden="1" outlineLevel="2">
      <c r="A274" s="882">
        <f>ROW()</f>
        <v>274</v>
      </c>
      <c r="B274" s="453"/>
      <c r="D274" s="452" t="s">
        <v>81</v>
      </c>
      <c r="H274" s="458"/>
      <c r="I274" s="463"/>
      <c r="J274" s="27"/>
      <c r="K274" s="439"/>
      <c r="L274" s="439"/>
      <c r="M274" s="439"/>
      <c r="N274" s="440"/>
      <c r="O274" s="439"/>
      <c r="P274" s="439"/>
      <c r="Q274" s="439"/>
      <c r="R274" s="439"/>
      <c r="S274" s="439"/>
      <c r="T274" s="443"/>
      <c r="U274" s="439"/>
      <c r="V274" s="439"/>
      <c r="W274" s="439"/>
      <c r="X274" s="439"/>
      <c r="Y274" s="443"/>
      <c r="Z274" s="439"/>
      <c r="AA274" s="439"/>
      <c r="AB274" s="439"/>
      <c r="AC274" s="439"/>
      <c r="AD274" s="439"/>
      <c r="AE274" s="443"/>
      <c r="AF274" s="439"/>
      <c r="AG274" s="439"/>
      <c r="AH274" s="439"/>
      <c r="AI274" s="440"/>
      <c r="AJ274" s="443"/>
      <c r="AK274" s="439"/>
      <c r="AL274" s="439"/>
      <c r="AM274" s="439"/>
      <c r="AN274" s="440"/>
    </row>
    <row r="275" spans="1:40" hidden="1" outlineLevel="2">
      <c r="A275" s="882">
        <f>ROW()</f>
        <v>275</v>
      </c>
      <c r="B275" s="453"/>
      <c r="D275" s="452" t="s">
        <v>28</v>
      </c>
      <c r="H275" s="458"/>
      <c r="I275" s="463"/>
      <c r="J275" s="27"/>
      <c r="K275" s="439"/>
      <c r="L275" s="439"/>
      <c r="M275" s="439"/>
      <c r="N275" s="440"/>
      <c r="O275" s="439"/>
      <c r="P275" s="439"/>
      <c r="Q275" s="439"/>
      <c r="R275" s="439"/>
      <c r="S275" s="439"/>
      <c r="T275" s="443"/>
      <c r="U275" s="439"/>
      <c r="V275" s="439"/>
      <c r="W275" s="439"/>
      <c r="X275" s="439"/>
      <c r="Y275" s="443"/>
      <c r="Z275" s="439"/>
      <c r="AA275" s="439"/>
      <c r="AB275" s="439"/>
      <c r="AC275" s="439"/>
      <c r="AD275" s="439"/>
      <c r="AE275" s="443"/>
      <c r="AF275" s="439"/>
      <c r="AG275" s="439"/>
      <c r="AH275" s="439"/>
      <c r="AI275" s="440"/>
      <c r="AJ275" s="443"/>
      <c r="AK275" s="439"/>
      <c r="AL275" s="439"/>
      <c r="AM275" s="439"/>
      <c r="AN275" s="440"/>
    </row>
    <row r="276" spans="1:40" hidden="1" outlineLevel="2">
      <c r="A276" s="882">
        <f>ROW()</f>
        <v>276</v>
      </c>
      <c r="B276" s="453"/>
      <c r="D276" s="452" t="s">
        <v>443</v>
      </c>
      <c r="H276" s="458"/>
      <c r="I276" s="463"/>
      <c r="J276" s="27"/>
      <c r="K276" s="439"/>
      <c r="L276" s="439"/>
      <c r="M276" s="439"/>
      <c r="N276" s="440"/>
      <c r="O276" s="439"/>
      <c r="P276" s="439"/>
      <c r="Q276" s="439"/>
      <c r="R276" s="439"/>
      <c r="S276" s="439"/>
      <c r="T276" s="443"/>
      <c r="U276" s="439"/>
      <c r="V276" s="439"/>
      <c r="W276" s="439"/>
      <c r="X276" s="439"/>
      <c r="Y276" s="462"/>
      <c r="Z276" s="441"/>
      <c r="AA276" s="441"/>
      <c r="AB276" s="441"/>
      <c r="AC276" s="441"/>
      <c r="AD276" s="441"/>
      <c r="AE276" s="462"/>
      <c r="AF276" s="441"/>
      <c r="AG276" s="441"/>
      <c r="AH276" s="441"/>
      <c r="AI276" s="442"/>
      <c r="AJ276" s="462"/>
      <c r="AK276" s="441"/>
      <c r="AL276" s="441"/>
      <c r="AM276" s="441"/>
      <c r="AN276" s="442"/>
    </row>
    <row r="277" spans="1:40" hidden="1" outlineLevel="2">
      <c r="A277" s="882">
        <f>ROW()</f>
        <v>277</v>
      </c>
      <c r="B277" s="453"/>
      <c r="D277" s="603" t="s">
        <v>24</v>
      </c>
      <c r="E277" s="603"/>
      <c r="F277" s="603"/>
      <c r="G277" s="603"/>
      <c r="H277" s="610"/>
      <c r="I277" s="611"/>
      <c r="J277" s="612"/>
      <c r="K277" s="612"/>
      <c r="L277" s="612"/>
      <c r="M277" s="612"/>
      <c r="N277" s="614"/>
      <c r="O277" s="612"/>
      <c r="P277" s="612"/>
      <c r="Q277" s="612"/>
      <c r="R277" s="612"/>
      <c r="S277" s="612"/>
      <c r="T277" s="613"/>
      <c r="U277" s="612"/>
      <c r="V277" s="612"/>
      <c r="W277" s="612"/>
      <c r="X277" s="612"/>
      <c r="Y277" s="443"/>
      <c r="Z277" s="439"/>
      <c r="AA277" s="439"/>
      <c r="AB277" s="439"/>
      <c r="AC277" s="439"/>
      <c r="AD277" s="439"/>
      <c r="AE277" s="443"/>
      <c r="AF277" s="439"/>
      <c r="AG277" s="439"/>
      <c r="AH277" s="439"/>
      <c r="AI277" s="440"/>
      <c r="AJ277" s="443"/>
      <c r="AK277" s="439"/>
      <c r="AL277" s="439"/>
      <c r="AM277" s="439"/>
      <c r="AN277" s="440"/>
    </row>
    <row r="278" spans="1:40" hidden="1" outlineLevel="1" collapsed="1">
      <c r="A278" s="732" t="s">
        <v>582</v>
      </c>
      <c r="B278" s="733"/>
      <c r="C278" s="881"/>
      <c r="D278" s="733"/>
      <c r="E278" s="733"/>
      <c r="F278" s="733"/>
      <c r="G278" s="730"/>
      <c r="H278" s="733"/>
      <c r="I278" s="730"/>
      <c r="J278" s="729"/>
      <c r="K278" s="730"/>
      <c r="L278" s="730"/>
      <c r="M278" s="730"/>
      <c r="N278" s="731"/>
      <c r="O278" s="730"/>
      <c r="P278" s="730"/>
      <c r="Q278" s="730"/>
      <c r="R278" s="730"/>
      <c r="S278" s="730"/>
      <c r="T278" s="729"/>
      <c r="U278" s="730"/>
      <c r="V278" s="730"/>
      <c r="W278" s="730"/>
      <c r="X278" s="730"/>
      <c r="Y278" s="729"/>
      <c r="Z278" s="730"/>
      <c r="AA278" s="730"/>
      <c r="AB278" s="730"/>
      <c r="AC278" s="730"/>
      <c r="AD278" s="730"/>
      <c r="AE278" s="729"/>
      <c r="AF278" s="730"/>
      <c r="AG278" s="730"/>
      <c r="AH278" s="730"/>
      <c r="AI278" s="731"/>
      <c r="AJ278" s="729"/>
      <c r="AK278" s="730"/>
      <c r="AL278" s="730"/>
      <c r="AM278" s="730"/>
      <c r="AN278" s="731"/>
    </row>
    <row r="279" spans="1:40" hidden="1" outlineLevel="2">
      <c r="A279" s="882">
        <f>ROW()</f>
        <v>279</v>
      </c>
      <c r="B279" s="453"/>
      <c r="D279" s="452" t="s">
        <v>300</v>
      </c>
      <c r="H279" s="458"/>
      <c r="I279" s="463"/>
      <c r="J279" s="27"/>
      <c r="K279" s="439"/>
      <c r="L279" s="439"/>
      <c r="M279" s="439"/>
      <c r="N279" s="440"/>
      <c r="O279" s="27"/>
      <c r="P279" s="439"/>
      <c r="Q279" s="439"/>
      <c r="R279" s="439"/>
      <c r="S279" s="439"/>
      <c r="T279" s="443"/>
      <c r="U279" s="439"/>
      <c r="V279" s="439"/>
      <c r="W279" s="439"/>
      <c r="X279" s="439"/>
      <c r="Y279" s="443"/>
      <c r="Z279" s="439"/>
      <c r="AA279" s="439"/>
      <c r="AB279" s="439"/>
      <c r="AC279" s="439"/>
      <c r="AD279" s="439"/>
      <c r="AE279" s="443"/>
      <c r="AF279" s="439"/>
      <c r="AG279" s="439"/>
      <c r="AH279" s="439"/>
      <c r="AI279" s="440"/>
      <c r="AJ279" s="443"/>
      <c r="AK279" s="439"/>
      <c r="AL279" s="439"/>
      <c r="AM279" s="439"/>
      <c r="AN279" s="440"/>
    </row>
    <row r="280" spans="1:40" hidden="1" outlineLevel="2">
      <c r="A280" s="882">
        <f>ROW()</f>
        <v>280</v>
      </c>
      <c r="B280" s="453"/>
      <c r="D280" s="452" t="s">
        <v>301</v>
      </c>
      <c r="H280" s="458"/>
      <c r="I280" s="463"/>
      <c r="J280" s="27"/>
      <c r="K280" s="439"/>
      <c r="L280" s="439"/>
      <c r="M280" s="439"/>
      <c r="N280" s="440"/>
      <c r="O280" s="27"/>
      <c r="P280" s="439"/>
      <c r="Q280" s="439"/>
      <c r="R280" s="439"/>
      <c r="S280" s="439"/>
      <c r="T280" s="443"/>
      <c r="U280" s="439"/>
      <c r="V280" s="439"/>
      <c r="W280" s="439"/>
      <c r="X280" s="439"/>
      <c r="Y280" s="443"/>
      <c r="Z280" s="439"/>
      <c r="AA280" s="439"/>
      <c r="AB280" s="439"/>
      <c r="AC280" s="439"/>
      <c r="AD280" s="439"/>
      <c r="AE280" s="443"/>
      <c r="AF280" s="439"/>
      <c r="AG280" s="439"/>
      <c r="AH280" s="439"/>
      <c r="AI280" s="440"/>
      <c r="AJ280" s="443"/>
      <c r="AK280" s="439"/>
      <c r="AL280" s="439"/>
      <c r="AM280" s="439"/>
      <c r="AN280" s="440"/>
    </row>
    <row r="281" spans="1:40" hidden="1" outlineLevel="2">
      <c r="A281" s="882">
        <f>ROW()</f>
        <v>281</v>
      </c>
      <c r="B281" s="453"/>
      <c r="D281" s="452" t="s">
        <v>29</v>
      </c>
      <c r="H281" s="458"/>
      <c r="I281" s="463"/>
      <c r="J281" s="27"/>
      <c r="K281" s="439"/>
      <c r="L281" s="439"/>
      <c r="M281" s="439"/>
      <c r="N281" s="440"/>
      <c r="O281" s="27"/>
      <c r="P281" s="439"/>
      <c r="Q281" s="439"/>
      <c r="R281" s="439"/>
      <c r="S281" s="439"/>
      <c r="T281" s="443"/>
      <c r="U281" s="439"/>
      <c r="V281" s="439"/>
      <c r="W281" s="439"/>
      <c r="X281" s="439"/>
      <c r="Y281" s="443"/>
      <c r="Z281" s="439"/>
      <c r="AA281" s="439"/>
      <c r="AB281" s="439"/>
      <c r="AC281" s="439"/>
      <c r="AD281" s="439"/>
      <c r="AE281" s="443"/>
      <c r="AF281" s="439"/>
      <c r="AG281" s="439"/>
      <c r="AH281" s="439"/>
      <c r="AI281" s="440"/>
      <c r="AJ281" s="443"/>
      <c r="AK281" s="439"/>
      <c r="AL281" s="439"/>
      <c r="AM281" s="439"/>
      <c r="AN281" s="440"/>
    </row>
    <row r="282" spans="1:40" hidden="1" outlineLevel="2">
      <c r="A282" s="882">
        <f>ROW()</f>
        <v>282</v>
      </c>
      <c r="B282" s="453"/>
      <c r="D282" s="452" t="s">
        <v>30</v>
      </c>
      <c r="H282" s="458"/>
      <c r="I282" s="463"/>
      <c r="J282" s="27"/>
      <c r="K282" s="439"/>
      <c r="L282" s="439"/>
      <c r="M282" s="439"/>
      <c r="N282" s="440"/>
      <c r="O282" s="27"/>
      <c r="P282" s="439"/>
      <c r="Q282" s="439"/>
      <c r="R282" s="439"/>
      <c r="S282" s="439"/>
      <c r="T282" s="443"/>
      <c r="U282" s="439"/>
      <c r="V282" s="439"/>
      <c r="W282" s="439"/>
      <c r="X282" s="439"/>
      <c r="Y282" s="443"/>
      <c r="Z282" s="439"/>
      <c r="AA282" s="439"/>
      <c r="AB282" s="439"/>
      <c r="AC282" s="439"/>
      <c r="AD282" s="439"/>
      <c r="AE282" s="443"/>
      <c r="AF282" s="439"/>
      <c r="AG282" s="439"/>
      <c r="AH282" s="439"/>
      <c r="AI282" s="440"/>
      <c r="AJ282" s="443"/>
      <c r="AK282" s="439"/>
      <c r="AL282" s="439"/>
      <c r="AM282" s="439"/>
      <c r="AN282" s="440"/>
    </row>
    <row r="283" spans="1:40" hidden="1" outlineLevel="2">
      <c r="A283" s="882">
        <f>ROW()</f>
        <v>283</v>
      </c>
      <c r="B283" s="453"/>
      <c r="D283" s="452" t="s">
        <v>31</v>
      </c>
      <c r="H283" s="458"/>
      <c r="I283" s="463"/>
      <c r="J283" s="27"/>
      <c r="K283" s="439"/>
      <c r="L283" s="439"/>
      <c r="M283" s="439"/>
      <c r="N283" s="440"/>
      <c r="O283" s="27"/>
      <c r="P283" s="439"/>
      <c r="Q283" s="439"/>
      <c r="R283" s="439"/>
      <c r="S283" s="439"/>
      <c r="T283" s="443"/>
      <c r="U283" s="439"/>
      <c r="V283" s="439"/>
      <c r="W283" s="439"/>
      <c r="X283" s="439"/>
      <c r="Y283" s="443"/>
      <c r="Z283" s="439"/>
      <c r="AA283" s="439"/>
      <c r="AB283" s="439"/>
      <c r="AC283" s="439"/>
      <c r="AD283" s="439"/>
      <c r="AE283" s="443"/>
      <c r="AF283" s="439"/>
      <c r="AG283" s="439"/>
      <c r="AH283" s="439"/>
      <c r="AI283" s="440"/>
      <c r="AJ283" s="443"/>
      <c r="AK283" s="439"/>
      <c r="AL283" s="439"/>
      <c r="AM283" s="439"/>
      <c r="AN283" s="440"/>
    </row>
    <row r="284" spans="1:40" hidden="1" outlineLevel="2">
      <c r="A284" s="882">
        <f>ROW()</f>
        <v>284</v>
      </c>
      <c r="B284" s="453"/>
      <c r="D284" s="452" t="s">
        <v>32</v>
      </c>
      <c r="H284" s="458"/>
      <c r="I284" s="463"/>
      <c r="J284" s="27"/>
      <c r="K284" s="439"/>
      <c r="L284" s="439"/>
      <c r="M284" s="439"/>
      <c r="N284" s="440"/>
      <c r="O284" s="27"/>
      <c r="P284" s="439"/>
      <c r="Q284" s="439"/>
      <c r="R284" s="439"/>
      <c r="S284" s="439"/>
      <c r="T284" s="443"/>
      <c r="U284" s="439"/>
      <c r="V284" s="439"/>
      <c r="W284" s="439"/>
      <c r="X284" s="439"/>
      <c r="Y284" s="443"/>
      <c r="Z284" s="439"/>
      <c r="AA284" s="439"/>
      <c r="AB284" s="439"/>
      <c r="AC284" s="439"/>
      <c r="AD284" s="439"/>
      <c r="AE284" s="443"/>
      <c r="AF284" s="439"/>
      <c r="AG284" s="439"/>
      <c r="AH284" s="439"/>
      <c r="AI284" s="440"/>
      <c r="AJ284" s="443"/>
      <c r="AK284" s="439"/>
      <c r="AL284" s="439"/>
      <c r="AM284" s="439"/>
      <c r="AN284" s="440"/>
    </row>
    <row r="285" spans="1:40" hidden="1" outlineLevel="2">
      <c r="A285" s="882">
        <f>ROW()</f>
        <v>285</v>
      </c>
      <c r="B285" s="453"/>
      <c r="D285" s="452" t="s">
        <v>33</v>
      </c>
      <c r="H285" s="458"/>
      <c r="I285" s="463"/>
      <c r="J285" s="27"/>
      <c r="K285" s="439"/>
      <c r="L285" s="439"/>
      <c r="M285" s="439"/>
      <c r="N285" s="440"/>
      <c r="O285" s="27"/>
      <c r="P285" s="439"/>
      <c r="Q285" s="439"/>
      <c r="R285" s="439"/>
      <c r="S285" s="439"/>
      <c r="T285" s="443"/>
      <c r="U285" s="439"/>
      <c r="V285" s="439"/>
      <c r="W285" s="439"/>
      <c r="X285" s="439"/>
      <c r="Y285" s="443"/>
      <c r="Z285" s="439"/>
      <c r="AA285" s="439"/>
      <c r="AB285" s="439"/>
      <c r="AC285" s="439"/>
      <c r="AD285" s="439"/>
      <c r="AE285" s="443"/>
      <c r="AF285" s="439"/>
      <c r="AG285" s="439"/>
      <c r="AH285" s="439"/>
      <c r="AI285" s="440"/>
      <c r="AJ285" s="443"/>
      <c r="AK285" s="439"/>
      <c r="AL285" s="439"/>
      <c r="AM285" s="439"/>
      <c r="AN285" s="440"/>
    </row>
    <row r="286" spans="1:40" hidden="1" outlineLevel="2">
      <c r="A286" s="882">
        <f>ROW()</f>
        <v>286</v>
      </c>
      <c r="B286" s="453"/>
      <c r="D286" s="452" t="s">
        <v>27</v>
      </c>
      <c r="H286" s="458"/>
      <c r="I286" s="463"/>
      <c r="J286" s="27"/>
      <c r="K286" s="439"/>
      <c r="L286" s="439"/>
      <c r="M286" s="439"/>
      <c r="N286" s="440"/>
      <c r="O286" s="27"/>
      <c r="P286" s="439"/>
      <c r="Q286" s="439"/>
      <c r="R286" s="439"/>
      <c r="S286" s="439"/>
      <c r="T286" s="443"/>
      <c r="U286" s="439"/>
      <c r="V286" s="439"/>
      <c r="W286" s="439"/>
      <c r="X286" s="439"/>
      <c r="Y286" s="443"/>
      <c r="Z286" s="439"/>
      <c r="AA286" s="439"/>
      <c r="AB286" s="439"/>
      <c r="AC286" s="439"/>
      <c r="AD286" s="439"/>
      <c r="AE286" s="443"/>
      <c r="AF286" s="439"/>
      <c r="AG286" s="439"/>
      <c r="AH286" s="439"/>
      <c r="AI286" s="440"/>
      <c r="AJ286" s="443"/>
      <c r="AK286" s="439"/>
      <c r="AL286" s="439"/>
      <c r="AM286" s="439"/>
      <c r="AN286" s="440"/>
    </row>
    <row r="287" spans="1:40" hidden="1" outlineLevel="2">
      <c r="A287" s="882">
        <f>ROW()</f>
        <v>287</v>
      </c>
      <c r="B287" s="453"/>
      <c r="D287" s="452" t="s">
        <v>34</v>
      </c>
      <c r="H287" s="458"/>
      <c r="I287" s="463"/>
      <c r="J287" s="27"/>
      <c r="K287" s="439"/>
      <c r="L287" s="439"/>
      <c r="M287" s="439"/>
      <c r="N287" s="440"/>
      <c r="O287" s="27"/>
      <c r="P287" s="439"/>
      <c r="Q287" s="439"/>
      <c r="R287" s="439"/>
      <c r="S287" s="439"/>
      <c r="T287" s="443"/>
      <c r="U287" s="439"/>
      <c r="V287" s="439"/>
      <c r="W287" s="439"/>
      <c r="X287" s="439"/>
      <c r="Y287" s="443"/>
      <c r="Z287" s="439"/>
      <c r="AA287" s="439"/>
      <c r="AB287" s="439"/>
      <c r="AC287" s="439"/>
      <c r="AD287" s="439"/>
      <c r="AE287" s="443"/>
      <c r="AF287" s="439"/>
      <c r="AG287" s="439"/>
      <c r="AH287" s="439"/>
      <c r="AI287" s="440"/>
      <c r="AJ287" s="443"/>
      <c r="AK287" s="439"/>
      <c r="AL287" s="439"/>
      <c r="AM287" s="439"/>
      <c r="AN287" s="440"/>
    </row>
    <row r="288" spans="1:40" hidden="1" outlineLevel="2">
      <c r="A288" s="882">
        <f>ROW()</f>
        <v>288</v>
      </c>
      <c r="B288" s="453"/>
      <c r="D288" s="452" t="s">
        <v>35</v>
      </c>
      <c r="H288" s="458"/>
      <c r="I288" s="463"/>
      <c r="J288" s="27"/>
      <c r="K288" s="439"/>
      <c r="L288" s="439"/>
      <c r="M288" s="439"/>
      <c r="N288" s="440"/>
      <c r="O288" s="27"/>
      <c r="P288" s="439"/>
      <c r="Q288" s="439"/>
      <c r="R288" s="439"/>
      <c r="S288" s="439"/>
      <c r="T288" s="443"/>
      <c r="U288" s="439"/>
      <c r="V288" s="439"/>
      <c r="W288" s="439"/>
      <c r="X288" s="439"/>
      <c r="Y288" s="443"/>
      <c r="Z288" s="439"/>
      <c r="AA288" s="439"/>
      <c r="AB288" s="439"/>
      <c r="AC288" s="439"/>
      <c r="AD288" s="439"/>
      <c r="AE288" s="443"/>
      <c r="AF288" s="439"/>
      <c r="AG288" s="439"/>
      <c r="AH288" s="439"/>
      <c r="AI288" s="440"/>
      <c r="AJ288" s="443"/>
      <c r="AK288" s="439"/>
      <c r="AL288" s="439"/>
      <c r="AM288" s="439"/>
      <c r="AN288" s="440"/>
    </row>
    <row r="289" spans="1:40" hidden="1" outlineLevel="2">
      <c r="A289" s="882">
        <f>ROW()</f>
        <v>289</v>
      </c>
      <c r="B289" s="453"/>
      <c r="D289" s="452" t="s">
        <v>302</v>
      </c>
      <c r="H289" s="458"/>
      <c r="I289" s="463"/>
      <c r="J289" s="27"/>
      <c r="K289" s="439"/>
      <c r="L289" s="439"/>
      <c r="M289" s="439"/>
      <c r="N289" s="440"/>
      <c r="O289" s="27"/>
      <c r="P289" s="439"/>
      <c r="Q289" s="439"/>
      <c r="R289" s="439"/>
      <c r="S289" s="439"/>
      <c r="T289" s="443"/>
      <c r="U289" s="439"/>
      <c r="V289" s="439"/>
      <c r="W289" s="439"/>
      <c r="X289" s="439"/>
      <c r="Y289" s="443"/>
      <c r="Z289" s="439"/>
      <c r="AA289" s="439"/>
      <c r="AB289" s="439"/>
      <c r="AC289" s="439"/>
      <c r="AD289" s="439"/>
      <c r="AE289" s="443"/>
      <c r="AF289" s="439"/>
      <c r="AG289" s="439"/>
      <c r="AH289" s="439"/>
      <c r="AI289" s="440"/>
      <c r="AJ289" s="443"/>
      <c r="AK289" s="439"/>
      <c r="AL289" s="439"/>
      <c r="AM289" s="439"/>
      <c r="AN289" s="440"/>
    </row>
    <row r="290" spans="1:40" hidden="1" outlineLevel="2">
      <c r="A290" s="882">
        <f>ROW()</f>
        <v>290</v>
      </c>
      <c r="B290" s="453"/>
      <c r="D290" s="452" t="s">
        <v>36</v>
      </c>
      <c r="H290" s="458"/>
      <c r="I290" s="463"/>
      <c r="J290" s="27"/>
      <c r="K290" s="439"/>
      <c r="L290" s="439"/>
      <c r="M290" s="439"/>
      <c r="N290" s="440"/>
      <c r="O290" s="27"/>
      <c r="P290" s="439"/>
      <c r="Q290" s="439"/>
      <c r="R290" s="439"/>
      <c r="S290" s="439"/>
      <c r="T290" s="443"/>
      <c r="U290" s="439"/>
      <c r="V290" s="439"/>
      <c r="W290" s="439"/>
      <c r="X290" s="439"/>
      <c r="Y290" s="443"/>
      <c r="Z290" s="439"/>
      <c r="AA290" s="439"/>
      <c r="AB290" s="439"/>
      <c r="AC290" s="439"/>
      <c r="AD290" s="439"/>
      <c r="AE290" s="443"/>
      <c r="AF290" s="439"/>
      <c r="AG290" s="439"/>
      <c r="AH290" s="439"/>
      <c r="AI290" s="440"/>
      <c r="AJ290" s="443"/>
      <c r="AK290" s="439"/>
      <c r="AL290" s="439"/>
      <c r="AM290" s="439"/>
      <c r="AN290" s="440"/>
    </row>
    <row r="291" spans="1:40" hidden="1" outlineLevel="2">
      <c r="A291" s="882">
        <f>ROW()</f>
        <v>291</v>
      </c>
      <c r="B291" s="453"/>
      <c r="D291" s="452" t="s">
        <v>583</v>
      </c>
      <c r="H291" s="458"/>
      <c r="I291" s="463"/>
      <c r="J291" s="27"/>
      <c r="K291" s="439"/>
      <c r="L291" s="439"/>
      <c r="M291" s="439"/>
      <c r="N291" s="440"/>
      <c r="O291" s="27"/>
      <c r="P291" s="439"/>
      <c r="Q291" s="439"/>
      <c r="R291" s="439"/>
      <c r="S291" s="439"/>
      <c r="T291" s="443"/>
      <c r="U291" s="439"/>
      <c r="V291" s="439"/>
      <c r="W291" s="439"/>
      <c r="X291" s="439"/>
      <c r="Y291" s="443"/>
      <c r="Z291" s="439"/>
      <c r="AA291" s="439"/>
      <c r="AB291" s="439"/>
      <c r="AC291" s="439"/>
      <c r="AD291" s="439"/>
      <c r="AE291" s="443"/>
      <c r="AF291" s="439"/>
      <c r="AG291" s="439"/>
      <c r="AH291" s="439"/>
      <c r="AI291" s="440"/>
      <c r="AJ291" s="443"/>
      <c r="AK291" s="439"/>
      <c r="AL291" s="439"/>
      <c r="AM291" s="439"/>
      <c r="AN291" s="440"/>
    </row>
    <row r="292" spans="1:40" hidden="1" outlineLevel="2">
      <c r="A292" s="882">
        <f>ROW()</f>
        <v>292</v>
      </c>
      <c r="B292" s="453"/>
      <c r="D292" s="452" t="s">
        <v>81</v>
      </c>
      <c r="H292" s="458"/>
      <c r="I292" s="463"/>
      <c r="J292" s="27"/>
      <c r="K292" s="439"/>
      <c r="L292" s="439"/>
      <c r="M292" s="439"/>
      <c r="N292" s="440"/>
      <c r="O292" s="27"/>
      <c r="P292" s="439"/>
      <c r="Q292" s="439"/>
      <c r="R292" s="439"/>
      <c r="S292" s="439"/>
      <c r="T292" s="443"/>
      <c r="U292" s="439"/>
      <c r="V292" s="439"/>
      <c r="W292" s="439"/>
      <c r="X292" s="439"/>
      <c r="Y292" s="443"/>
      <c r="Z292" s="439"/>
      <c r="AA292" s="439"/>
      <c r="AB292" s="439"/>
      <c r="AC292" s="439"/>
      <c r="AD292" s="439"/>
      <c r="AE292" s="443"/>
      <c r="AF292" s="439"/>
      <c r="AG292" s="439"/>
      <c r="AH292" s="439"/>
      <c r="AI292" s="440"/>
      <c r="AJ292" s="443"/>
      <c r="AK292" s="439"/>
      <c r="AL292" s="439"/>
      <c r="AM292" s="439"/>
      <c r="AN292" s="440"/>
    </row>
    <row r="293" spans="1:40" hidden="1" outlineLevel="2">
      <c r="A293" s="882">
        <f>ROW()</f>
        <v>293</v>
      </c>
      <c r="B293" s="453"/>
      <c r="D293" s="452" t="s">
        <v>28</v>
      </c>
      <c r="H293" s="458"/>
      <c r="I293" s="463"/>
      <c r="J293" s="27"/>
      <c r="K293" s="439"/>
      <c r="L293" s="439"/>
      <c r="M293" s="439"/>
      <c r="N293" s="440"/>
      <c r="O293" s="27"/>
      <c r="P293" s="439"/>
      <c r="Q293" s="439"/>
      <c r="R293" s="439"/>
      <c r="S293" s="439"/>
      <c r="T293" s="443"/>
      <c r="U293" s="439"/>
      <c r="V293" s="439"/>
      <c r="W293" s="439"/>
      <c r="X293" s="439"/>
      <c r="Y293" s="443"/>
      <c r="Z293" s="439"/>
      <c r="AA293" s="439"/>
      <c r="AB293" s="439"/>
      <c r="AC293" s="439"/>
      <c r="AD293" s="439"/>
      <c r="AE293" s="443"/>
      <c r="AF293" s="439"/>
      <c r="AG293" s="439"/>
      <c r="AH293" s="439"/>
      <c r="AI293" s="440"/>
      <c r="AJ293" s="443"/>
      <c r="AK293" s="439"/>
      <c r="AL293" s="439"/>
      <c r="AM293" s="439"/>
      <c r="AN293" s="440"/>
    </row>
    <row r="294" spans="1:40" hidden="1" outlineLevel="2">
      <c r="A294" s="882">
        <f>ROW()</f>
        <v>294</v>
      </c>
      <c r="B294" s="453"/>
      <c r="D294" s="452" t="s">
        <v>443</v>
      </c>
      <c r="H294" s="458"/>
      <c r="I294" s="463"/>
      <c r="J294" s="27"/>
      <c r="K294" s="439"/>
      <c r="L294" s="439"/>
      <c r="M294" s="439"/>
      <c r="N294" s="440"/>
      <c r="O294" s="27"/>
      <c r="P294" s="439"/>
      <c r="Q294" s="439"/>
      <c r="R294" s="439"/>
      <c r="S294" s="439"/>
      <c r="T294" s="443"/>
      <c r="U294" s="439"/>
      <c r="V294" s="439"/>
      <c r="W294" s="439"/>
      <c r="X294" s="439"/>
      <c r="Y294" s="462"/>
      <c r="Z294" s="441"/>
      <c r="AA294" s="441"/>
      <c r="AB294" s="441"/>
      <c r="AC294" s="441"/>
      <c r="AD294" s="441"/>
      <c r="AE294" s="462"/>
      <c r="AF294" s="441"/>
      <c r="AG294" s="441"/>
      <c r="AH294" s="441"/>
      <c r="AI294" s="442"/>
      <c r="AJ294" s="462"/>
      <c r="AK294" s="441"/>
      <c r="AL294" s="441"/>
      <c r="AM294" s="441"/>
      <c r="AN294" s="442"/>
    </row>
    <row r="295" spans="1:40" hidden="1" outlineLevel="2">
      <c r="A295" s="882">
        <f>ROW()</f>
        <v>295</v>
      </c>
      <c r="B295" s="453"/>
      <c r="D295" s="603" t="s">
        <v>24</v>
      </c>
      <c r="E295" s="603"/>
      <c r="F295" s="603"/>
      <c r="G295" s="603"/>
      <c r="H295" s="610"/>
      <c r="I295" s="611"/>
      <c r="J295" s="612"/>
      <c r="K295" s="612"/>
      <c r="L295" s="612"/>
      <c r="M295" s="612"/>
      <c r="N295" s="614"/>
      <c r="O295" s="612"/>
      <c r="P295" s="612"/>
      <c r="Q295" s="612"/>
      <c r="R295" s="612"/>
      <c r="S295" s="612"/>
      <c r="T295" s="613"/>
      <c r="U295" s="612"/>
      <c r="V295" s="612"/>
      <c r="W295" s="612"/>
      <c r="X295" s="612"/>
      <c r="Y295" s="443"/>
      <c r="Z295" s="439"/>
      <c r="AA295" s="439"/>
      <c r="AB295" s="439"/>
      <c r="AC295" s="439"/>
      <c r="AD295" s="439"/>
      <c r="AE295" s="443"/>
      <c r="AF295" s="439"/>
      <c r="AG295" s="439"/>
      <c r="AH295" s="439"/>
      <c r="AI295" s="440"/>
      <c r="AJ295" s="443"/>
      <c r="AK295" s="439"/>
      <c r="AL295" s="439"/>
      <c r="AM295" s="439"/>
      <c r="AN295" s="440"/>
    </row>
    <row r="296" spans="1:40" hidden="1" outlineLevel="1" collapsed="1">
      <c r="A296" s="732" t="s">
        <v>238</v>
      </c>
      <c r="B296" s="733"/>
      <c r="C296" s="881"/>
      <c r="D296" s="733"/>
      <c r="E296" s="733"/>
      <c r="F296" s="733"/>
      <c r="G296" s="730"/>
      <c r="H296" s="733"/>
      <c r="I296" s="730"/>
      <c r="J296" s="729"/>
      <c r="K296" s="730"/>
      <c r="L296" s="730"/>
      <c r="M296" s="730"/>
      <c r="N296" s="731"/>
      <c r="O296" s="730"/>
      <c r="P296" s="730"/>
      <c r="Q296" s="730"/>
      <c r="R296" s="730"/>
      <c r="S296" s="730"/>
      <c r="T296" s="729"/>
      <c r="U296" s="730"/>
      <c r="V296" s="730"/>
      <c r="W296" s="730"/>
      <c r="X296" s="730"/>
      <c r="Y296" s="729"/>
      <c r="Z296" s="730"/>
      <c r="AA296" s="730"/>
      <c r="AB296" s="730"/>
      <c r="AC296" s="730"/>
      <c r="AD296" s="730"/>
      <c r="AE296" s="729"/>
      <c r="AF296" s="730"/>
      <c r="AG296" s="730"/>
      <c r="AH296" s="730"/>
      <c r="AI296" s="731"/>
      <c r="AJ296" s="729"/>
      <c r="AK296" s="730"/>
      <c r="AL296" s="730"/>
      <c r="AM296" s="730"/>
      <c r="AN296" s="731"/>
    </row>
    <row r="297" spans="1:40" hidden="1" outlineLevel="2">
      <c r="A297" s="882">
        <f>ROW()</f>
        <v>297</v>
      </c>
      <c r="B297" s="453"/>
      <c r="D297" s="452" t="s">
        <v>300</v>
      </c>
      <c r="H297" s="458"/>
      <c r="I297" s="463"/>
      <c r="J297" s="160"/>
      <c r="K297" s="160"/>
      <c r="L297" s="160"/>
      <c r="M297" s="160"/>
      <c r="N297" s="335"/>
      <c r="O297" s="160"/>
      <c r="P297" s="160"/>
      <c r="Q297" s="160"/>
      <c r="R297" s="160"/>
      <c r="S297" s="160"/>
      <c r="T297" s="332"/>
      <c r="U297" s="160"/>
      <c r="V297" s="160"/>
      <c r="W297" s="160"/>
      <c r="X297" s="160"/>
      <c r="Y297" s="332"/>
      <c r="Z297" s="160"/>
      <c r="AA297" s="160"/>
      <c r="AB297" s="160"/>
      <c r="AC297" s="160"/>
      <c r="AD297" s="160"/>
      <c r="AE297" s="332"/>
      <c r="AF297" s="160"/>
      <c r="AG297" s="160"/>
      <c r="AH297" s="160"/>
      <c r="AI297" s="335"/>
      <c r="AJ297" s="332"/>
      <c r="AK297" s="160"/>
      <c r="AL297" s="160"/>
      <c r="AM297" s="160"/>
      <c r="AN297" s="335"/>
    </row>
    <row r="298" spans="1:40" hidden="1" outlineLevel="2">
      <c r="A298" s="882">
        <f>ROW()</f>
        <v>298</v>
      </c>
      <c r="B298" s="453"/>
      <c r="D298" s="452" t="s">
        <v>301</v>
      </c>
      <c r="H298" s="458"/>
      <c r="I298" s="463"/>
      <c r="J298" s="160"/>
      <c r="K298" s="160"/>
      <c r="L298" s="160"/>
      <c r="M298" s="160"/>
      <c r="N298" s="335"/>
      <c r="O298" s="160"/>
      <c r="P298" s="160"/>
      <c r="Q298" s="160"/>
      <c r="R298" s="160"/>
      <c r="S298" s="160"/>
      <c r="T298" s="332"/>
      <c r="U298" s="160"/>
      <c r="V298" s="160"/>
      <c r="W298" s="160"/>
      <c r="X298" s="160"/>
      <c r="Y298" s="332"/>
      <c r="Z298" s="160"/>
      <c r="AA298" s="160"/>
      <c r="AB298" s="160"/>
      <c r="AC298" s="160"/>
      <c r="AD298" s="160"/>
      <c r="AE298" s="332"/>
      <c r="AF298" s="160"/>
      <c r="AG298" s="160"/>
      <c r="AH298" s="160"/>
      <c r="AI298" s="335"/>
      <c r="AJ298" s="332"/>
      <c r="AK298" s="160"/>
      <c r="AL298" s="160"/>
      <c r="AM298" s="160"/>
      <c r="AN298" s="335"/>
    </row>
    <row r="299" spans="1:40" hidden="1" outlineLevel="2">
      <c r="A299" s="882">
        <f>ROW()</f>
        <v>299</v>
      </c>
      <c r="B299" s="453"/>
      <c r="D299" s="452" t="s">
        <v>29</v>
      </c>
      <c r="H299" s="458"/>
      <c r="I299" s="463"/>
      <c r="J299" s="160"/>
      <c r="K299" s="160"/>
      <c r="L299" s="160"/>
      <c r="M299" s="160"/>
      <c r="N299" s="335"/>
      <c r="O299" s="160"/>
      <c r="P299" s="160"/>
      <c r="Q299" s="160"/>
      <c r="R299" s="160"/>
      <c r="S299" s="160"/>
      <c r="T299" s="332"/>
      <c r="U299" s="160"/>
      <c r="V299" s="160"/>
      <c r="W299" s="160"/>
      <c r="X299" s="160"/>
      <c r="Y299" s="332"/>
      <c r="Z299" s="160"/>
      <c r="AA299" s="160"/>
      <c r="AB299" s="160"/>
      <c r="AC299" s="160"/>
      <c r="AD299" s="160"/>
      <c r="AE299" s="332"/>
      <c r="AF299" s="160"/>
      <c r="AG299" s="160"/>
      <c r="AH299" s="160"/>
      <c r="AI299" s="335"/>
      <c r="AJ299" s="332"/>
      <c r="AK299" s="160"/>
      <c r="AL299" s="160"/>
      <c r="AM299" s="160"/>
      <c r="AN299" s="335"/>
    </row>
    <row r="300" spans="1:40" hidden="1" outlineLevel="2">
      <c r="A300" s="882">
        <f>ROW()</f>
        <v>300</v>
      </c>
      <c r="B300" s="453"/>
      <c r="D300" s="452" t="s">
        <v>30</v>
      </c>
      <c r="H300" s="458"/>
      <c r="I300" s="463"/>
      <c r="J300" s="160"/>
      <c r="K300" s="160"/>
      <c r="L300" s="160"/>
      <c r="M300" s="160"/>
      <c r="N300" s="335"/>
      <c r="O300" s="160"/>
      <c r="P300" s="160"/>
      <c r="Q300" s="160"/>
      <c r="R300" s="160"/>
      <c r="S300" s="160"/>
      <c r="T300" s="332"/>
      <c r="U300" s="160"/>
      <c r="V300" s="160"/>
      <c r="W300" s="160"/>
      <c r="X300" s="160"/>
      <c r="Y300" s="332"/>
      <c r="Z300" s="160"/>
      <c r="AA300" s="160"/>
      <c r="AB300" s="160"/>
      <c r="AC300" s="160"/>
      <c r="AD300" s="160"/>
      <c r="AE300" s="332"/>
      <c r="AF300" s="160"/>
      <c r="AG300" s="160"/>
      <c r="AH300" s="160"/>
      <c r="AI300" s="335"/>
      <c r="AJ300" s="332"/>
      <c r="AK300" s="160"/>
      <c r="AL300" s="160"/>
      <c r="AM300" s="160"/>
      <c r="AN300" s="335"/>
    </row>
    <row r="301" spans="1:40" hidden="1" outlineLevel="2">
      <c r="A301" s="882">
        <f>ROW()</f>
        <v>301</v>
      </c>
      <c r="B301" s="453"/>
      <c r="D301" s="452" t="s">
        <v>31</v>
      </c>
      <c r="H301" s="458"/>
      <c r="I301" s="463"/>
      <c r="J301" s="160"/>
      <c r="K301" s="160"/>
      <c r="L301" s="160"/>
      <c r="M301" s="160"/>
      <c r="N301" s="335"/>
      <c r="O301" s="160"/>
      <c r="P301" s="160"/>
      <c r="Q301" s="160"/>
      <c r="R301" s="160"/>
      <c r="S301" s="160"/>
      <c r="T301" s="332"/>
      <c r="U301" s="160"/>
      <c r="V301" s="160"/>
      <c r="W301" s="160"/>
      <c r="X301" s="160"/>
      <c r="Y301" s="332"/>
      <c r="Z301" s="160"/>
      <c r="AA301" s="160"/>
      <c r="AB301" s="160"/>
      <c r="AC301" s="160"/>
      <c r="AD301" s="160"/>
      <c r="AE301" s="332"/>
      <c r="AF301" s="160"/>
      <c r="AG301" s="160"/>
      <c r="AH301" s="160"/>
      <c r="AI301" s="335"/>
      <c r="AJ301" s="332"/>
      <c r="AK301" s="160"/>
      <c r="AL301" s="160"/>
      <c r="AM301" s="160"/>
      <c r="AN301" s="335"/>
    </row>
    <row r="302" spans="1:40" hidden="1" outlineLevel="2">
      <c r="A302" s="882">
        <f>ROW()</f>
        <v>302</v>
      </c>
      <c r="B302" s="453"/>
      <c r="D302" s="452" t="s">
        <v>32</v>
      </c>
      <c r="H302" s="458"/>
      <c r="I302" s="463"/>
      <c r="J302" s="160"/>
      <c r="K302" s="160"/>
      <c r="L302" s="160"/>
      <c r="M302" s="160"/>
      <c r="N302" s="335"/>
      <c r="O302" s="160"/>
      <c r="P302" s="160"/>
      <c r="Q302" s="160"/>
      <c r="R302" s="160"/>
      <c r="S302" s="160"/>
      <c r="T302" s="332"/>
      <c r="U302" s="160"/>
      <c r="V302" s="160"/>
      <c r="W302" s="160"/>
      <c r="X302" s="160"/>
      <c r="Y302" s="332"/>
      <c r="Z302" s="160"/>
      <c r="AA302" s="160"/>
      <c r="AB302" s="160"/>
      <c r="AC302" s="160"/>
      <c r="AD302" s="160"/>
      <c r="AE302" s="332"/>
      <c r="AF302" s="160"/>
      <c r="AG302" s="160"/>
      <c r="AH302" s="160"/>
      <c r="AI302" s="335"/>
      <c r="AJ302" s="332"/>
      <c r="AK302" s="160"/>
      <c r="AL302" s="160"/>
      <c r="AM302" s="160"/>
      <c r="AN302" s="335"/>
    </row>
    <row r="303" spans="1:40" hidden="1" outlineLevel="2">
      <c r="A303" s="882">
        <f>ROW()</f>
        <v>303</v>
      </c>
      <c r="B303" s="453"/>
      <c r="D303" s="452" t="s">
        <v>33</v>
      </c>
      <c r="H303" s="458"/>
      <c r="I303" s="463"/>
      <c r="J303" s="160"/>
      <c r="K303" s="160"/>
      <c r="L303" s="160"/>
      <c r="M303" s="160"/>
      <c r="N303" s="335"/>
      <c r="O303" s="160"/>
      <c r="P303" s="160"/>
      <c r="Q303" s="160"/>
      <c r="R303" s="160"/>
      <c r="S303" s="160"/>
      <c r="T303" s="332"/>
      <c r="U303" s="160"/>
      <c r="V303" s="160"/>
      <c r="W303" s="160"/>
      <c r="X303" s="160"/>
      <c r="Y303" s="332"/>
      <c r="Z303" s="160"/>
      <c r="AA303" s="160"/>
      <c r="AB303" s="160"/>
      <c r="AC303" s="160"/>
      <c r="AD303" s="160"/>
      <c r="AE303" s="332"/>
      <c r="AF303" s="160"/>
      <c r="AG303" s="160"/>
      <c r="AH303" s="160"/>
      <c r="AI303" s="335"/>
      <c r="AJ303" s="332"/>
      <c r="AK303" s="160"/>
      <c r="AL303" s="160"/>
      <c r="AM303" s="160"/>
      <c r="AN303" s="335"/>
    </row>
    <row r="304" spans="1:40" hidden="1" outlineLevel="2">
      <c r="A304" s="882">
        <f>ROW()</f>
        <v>304</v>
      </c>
      <c r="B304" s="453"/>
      <c r="D304" s="452" t="s">
        <v>27</v>
      </c>
      <c r="H304" s="458"/>
      <c r="I304" s="463"/>
      <c r="J304" s="160"/>
      <c r="K304" s="160"/>
      <c r="L304" s="160"/>
      <c r="M304" s="160"/>
      <c r="N304" s="335"/>
      <c r="O304" s="160"/>
      <c r="P304" s="160"/>
      <c r="Q304" s="160"/>
      <c r="R304" s="160"/>
      <c r="S304" s="160"/>
      <c r="T304" s="332"/>
      <c r="U304" s="160"/>
      <c r="V304" s="160"/>
      <c r="W304" s="160"/>
      <c r="X304" s="160"/>
      <c r="Y304" s="332"/>
      <c r="Z304" s="160"/>
      <c r="AA304" s="160"/>
      <c r="AB304" s="160"/>
      <c r="AC304" s="160"/>
      <c r="AD304" s="160"/>
      <c r="AE304" s="332"/>
      <c r="AF304" s="160"/>
      <c r="AG304" s="160"/>
      <c r="AH304" s="160"/>
      <c r="AI304" s="335"/>
      <c r="AJ304" s="332"/>
      <c r="AK304" s="160"/>
      <c r="AL304" s="160"/>
      <c r="AM304" s="160"/>
      <c r="AN304" s="335"/>
    </row>
    <row r="305" spans="1:40" hidden="1" outlineLevel="2">
      <c r="A305" s="882">
        <f>ROW()</f>
        <v>305</v>
      </c>
      <c r="B305" s="453"/>
      <c r="D305" s="452" t="s">
        <v>34</v>
      </c>
      <c r="H305" s="458"/>
      <c r="I305" s="463"/>
      <c r="J305" s="160"/>
      <c r="K305" s="160"/>
      <c r="L305" s="160"/>
      <c r="M305" s="160"/>
      <c r="N305" s="335"/>
      <c r="O305" s="160"/>
      <c r="P305" s="160"/>
      <c r="Q305" s="160"/>
      <c r="R305" s="160"/>
      <c r="S305" s="160"/>
      <c r="T305" s="332"/>
      <c r="U305" s="160"/>
      <c r="V305" s="160"/>
      <c r="W305" s="160"/>
      <c r="X305" s="160"/>
      <c r="Y305" s="332"/>
      <c r="Z305" s="160"/>
      <c r="AA305" s="160"/>
      <c r="AB305" s="160"/>
      <c r="AC305" s="160"/>
      <c r="AD305" s="160"/>
      <c r="AE305" s="332"/>
      <c r="AF305" s="160"/>
      <c r="AG305" s="160"/>
      <c r="AH305" s="160"/>
      <c r="AI305" s="335"/>
      <c r="AJ305" s="332"/>
      <c r="AK305" s="160"/>
      <c r="AL305" s="160"/>
      <c r="AM305" s="160"/>
      <c r="AN305" s="335"/>
    </row>
    <row r="306" spans="1:40" hidden="1" outlineLevel="2">
      <c r="A306" s="882">
        <f>ROW()</f>
        <v>306</v>
      </c>
      <c r="B306" s="453"/>
      <c r="D306" s="452" t="s">
        <v>35</v>
      </c>
      <c r="H306" s="458"/>
      <c r="I306" s="463"/>
      <c r="J306" s="160"/>
      <c r="K306" s="160"/>
      <c r="L306" s="160"/>
      <c r="M306" s="160"/>
      <c r="N306" s="335"/>
      <c r="O306" s="160"/>
      <c r="P306" s="160"/>
      <c r="Q306" s="160"/>
      <c r="R306" s="160"/>
      <c r="S306" s="160"/>
      <c r="T306" s="332"/>
      <c r="U306" s="160"/>
      <c r="V306" s="160"/>
      <c r="W306" s="160"/>
      <c r="X306" s="160"/>
      <c r="Y306" s="332"/>
      <c r="Z306" s="160"/>
      <c r="AA306" s="160"/>
      <c r="AB306" s="160"/>
      <c r="AC306" s="160"/>
      <c r="AD306" s="160"/>
      <c r="AE306" s="332"/>
      <c r="AF306" s="160"/>
      <c r="AG306" s="160"/>
      <c r="AH306" s="160"/>
      <c r="AI306" s="335"/>
      <c r="AJ306" s="332"/>
      <c r="AK306" s="160"/>
      <c r="AL306" s="160"/>
      <c r="AM306" s="160"/>
      <c r="AN306" s="335"/>
    </row>
    <row r="307" spans="1:40" hidden="1" outlineLevel="2">
      <c r="A307" s="882">
        <f>ROW()</f>
        <v>307</v>
      </c>
      <c r="B307" s="453"/>
      <c r="D307" s="452" t="s">
        <v>302</v>
      </c>
      <c r="H307" s="458"/>
      <c r="I307" s="463"/>
      <c r="J307" s="160"/>
      <c r="K307" s="160"/>
      <c r="L307" s="160"/>
      <c r="M307" s="160"/>
      <c r="N307" s="335"/>
      <c r="O307" s="160"/>
      <c r="P307" s="160"/>
      <c r="Q307" s="160"/>
      <c r="R307" s="160"/>
      <c r="S307" s="160"/>
      <c r="T307" s="332"/>
      <c r="U307" s="160"/>
      <c r="V307" s="160"/>
      <c r="W307" s="160"/>
      <c r="X307" s="160"/>
      <c r="Y307" s="332"/>
      <c r="Z307" s="160"/>
      <c r="AA307" s="160"/>
      <c r="AB307" s="160"/>
      <c r="AC307" s="160"/>
      <c r="AD307" s="160"/>
      <c r="AE307" s="332"/>
      <c r="AF307" s="160"/>
      <c r="AG307" s="160"/>
      <c r="AH307" s="160"/>
      <c r="AI307" s="335"/>
      <c r="AJ307" s="332"/>
      <c r="AK307" s="160"/>
      <c r="AL307" s="160"/>
      <c r="AM307" s="160"/>
      <c r="AN307" s="335"/>
    </row>
    <row r="308" spans="1:40" hidden="1" outlineLevel="2">
      <c r="A308" s="882">
        <f>ROW()</f>
        <v>308</v>
      </c>
      <c r="B308" s="453"/>
      <c r="D308" s="452" t="s">
        <v>36</v>
      </c>
      <c r="H308" s="458"/>
      <c r="I308" s="463"/>
      <c r="J308" s="160"/>
      <c r="K308" s="160"/>
      <c r="L308" s="160"/>
      <c r="M308" s="160"/>
      <c r="N308" s="335"/>
      <c r="O308" s="160"/>
      <c r="P308" s="160"/>
      <c r="Q308" s="160"/>
      <c r="R308" s="160"/>
      <c r="S308" s="160"/>
      <c r="T308" s="332"/>
      <c r="U308" s="160"/>
      <c r="V308" s="160"/>
      <c r="W308" s="160"/>
      <c r="X308" s="160"/>
      <c r="Y308" s="332"/>
      <c r="Z308" s="160"/>
      <c r="AA308" s="160"/>
      <c r="AB308" s="160"/>
      <c r="AC308" s="160"/>
      <c r="AD308" s="160"/>
      <c r="AE308" s="332"/>
      <c r="AF308" s="160"/>
      <c r="AG308" s="160"/>
      <c r="AH308" s="160"/>
      <c r="AI308" s="335"/>
      <c r="AJ308" s="332"/>
      <c r="AK308" s="160"/>
      <c r="AL308" s="160"/>
      <c r="AM308" s="160"/>
      <c r="AN308" s="335"/>
    </row>
    <row r="309" spans="1:40" hidden="1" outlineLevel="2">
      <c r="A309" s="882">
        <f>ROW()</f>
        <v>309</v>
      </c>
      <c r="B309" s="453"/>
      <c r="D309" s="452" t="s">
        <v>583</v>
      </c>
      <c r="H309" s="458"/>
      <c r="I309" s="463"/>
      <c r="J309" s="160"/>
      <c r="K309" s="160"/>
      <c r="L309" s="160"/>
      <c r="M309" s="160"/>
      <c r="N309" s="335"/>
      <c r="O309" s="160"/>
      <c r="P309" s="160"/>
      <c r="Q309" s="160"/>
      <c r="R309" s="160"/>
      <c r="S309" s="160"/>
      <c r="T309" s="332"/>
      <c r="U309" s="160"/>
      <c r="V309" s="160"/>
      <c r="W309" s="160"/>
      <c r="X309" s="160"/>
      <c r="Y309" s="332"/>
      <c r="Z309" s="160"/>
      <c r="AA309" s="160"/>
      <c r="AB309" s="160"/>
      <c r="AC309" s="160"/>
      <c r="AD309" s="160"/>
      <c r="AE309" s="332"/>
      <c r="AF309" s="160"/>
      <c r="AG309" s="160"/>
      <c r="AH309" s="160"/>
      <c r="AI309" s="335"/>
      <c r="AJ309" s="332"/>
      <c r="AK309" s="160"/>
      <c r="AL309" s="160"/>
      <c r="AM309" s="160"/>
      <c r="AN309" s="335"/>
    </row>
    <row r="310" spans="1:40" hidden="1" outlineLevel="2">
      <c r="A310" s="882">
        <f>ROW()</f>
        <v>310</v>
      </c>
      <c r="B310" s="453"/>
      <c r="D310" s="452" t="s">
        <v>81</v>
      </c>
      <c r="H310" s="458"/>
      <c r="I310" s="463"/>
      <c r="J310" s="160"/>
      <c r="K310" s="160"/>
      <c r="L310" s="160"/>
      <c r="M310" s="160"/>
      <c r="N310" s="335"/>
      <c r="O310" s="160"/>
      <c r="P310" s="160"/>
      <c r="Q310" s="160"/>
      <c r="R310" s="160"/>
      <c r="S310" s="160"/>
      <c r="T310" s="332"/>
      <c r="U310" s="160"/>
      <c r="V310" s="160"/>
      <c r="W310" s="160"/>
      <c r="X310" s="160"/>
      <c r="Y310" s="332"/>
      <c r="Z310" s="160"/>
      <c r="AA310" s="160"/>
      <c r="AB310" s="160"/>
      <c r="AC310" s="160"/>
      <c r="AD310" s="160"/>
      <c r="AE310" s="332"/>
      <c r="AF310" s="160"/>
      <c r="AG310" s="160"/>
      <c r="AH310" s="160"/>
      <c r="AI310" s="335"/>
      <c r="AJ310" s="332"/>
      <c r="AK310" s="160"/>
      <c r="AL310" s="160"/>
      <c r="AM310" s="160"/>
      <c r="AN310" s="335"/>
    </row>
    <row r="311" spans="1:40" hidden="1" outlineLevel="2">
      <c r="A311" s="882">
        <f>ROW()</f>
        <v>311</v>
      </c>
      <c r="B311" s="453"/>
      <c r="D311" s="452" t="s">
        <v>28</v>
      </c>
      <c r="H311" s="458"/>
      <c r="I311" s="463"/>
      <c r="J311" s="160"/>
      <c r="K311" s="160"/>
      <c r="L311" s="160"/>
      <c r="M311" s="160"/>
      <c r="N311" s="335"/>
      <c r="O311" s="160"/>
      <c r="P311" s="160"/>
      <c r="Q311" s="160"/>
      <c r="R311" s="160"/>
      <c r="S311" s="160"/>
      <c r="T311" s="332"/>
      <c r="U311" s="160"/>
      <c r="V311" s="160"/>
      <c r="W311" s="160"/>
      <c r="X311" s="160"/>
      <c r="Y311" s="332"/>
      <c r="Z311" s="160"/>
      <c r="AA311" s="160"/>
      <c r="AB311" s="160"/>
      <c r="AC311" s="160"/>
      <c r="AD311" s="160"/>
      <c r="AE311" s="332"/>
      <c r="AF311" s="160"/>
      <c r="AG311" s="160"/>
      <c r="AH311" s="160"/>
      <c r="AI311" s="335"/>
      <c r="AJ311" s="332"/>
      <c r="AK311" s="160"/>
      <c r="AL311" s="160"/>
      <c r="AM311" s="160"/>
      <c r="AN311" s="335"/>
    </row>
    <row r="312" spans="1:40" hidden="1" outlineLevel="2">
      <c r="A312" s="882">
        <f>ROW()</f>
        <v>312</v>
      </c>
      <c r="B312" s="453"/>
      <c r="D312" s="456" t="s">
        <v>443</v>
      </c>
      <c r="E312" s="456"/>
      <c r="F312" s="456"/>
      <c r="G312" s="456"/>
      <c r="H312" s="460"/>
      <c r="I312" s="465"/>
      <c r="J312" s="161"/>
      <c r="K312" s="161"/>
      <c r="L312" s="161"/>
      <c r="M312" s="161"/>
      <c r="N312" s="336"/>
      <c r="O312" s="161"/>
      <c r="P312" s="161"/>
      <c r="Q312" s="161"/>
      <c r="R312" s="161"/>
      <c r="S312" s="161"/>
      <c r="T312" s="333"/>
      <c r="U312" s="161"/>
      <c r="V312" s="161"/>
      <c r="W312" s="161"/>
      <c r="X312" s="161"/>
      <c r="Y312" s="333"/>
      <c r="Z312" s="161"/>
      <c r="AA312" s="161"/>
      <c r="AB312" s="161"/>
      <c r="AC312" s="161"/>
      <c r="AD312" s="161"/>
      <c r="AE312" s="333"/>
      <c r="AF312" s="161"/>
      <c r="AG312" s="161"/>
      <c r="AH312" s="161"/>
      <c r="AI312" s="336"/>
      <c r="AJ312" s="333"/>
      <c r="AK312" s="161"/>
      <c r="AL312" s="161"/>
      <c r="AM312" s="161"/>
      <c r="AN312" s="336"/>
    </row>
    <row r="313" spans="1:40" hidden="1" outlineLevel="2">
      <c r="A313" s="882">
        <f>ROW()</f>
        <v>313</v>
      </c>
      <c r="B313" s="453"/>
      <c r="D313" s="452" t="s">
        <v>24</v>
      </c>
      <c r="H313" s="458"/>
      <c r="I313" s="463"/>
      <c r="J313" s="439"/>
      <c r="K313" s="439"/>
      <c r="L313" s="439"/>
      <c r="M313" s="439"/>
      <c r="N313" s="440"/>
      <c r="O313" s="439"/>
      <c r="P313" s="439"/>
      <c r="Q313" s="439"/>
      <c r="R313" s="439"/>
      <c r="S313" s="439"/>
      <c r="T313" s="443"/>
      <c r="U313" s="439"/>
      <c r="V313" s="439"/>
      <c r="W313" s="439"/>
      <c r="X313" s="439"/>
      <c r="Y313" s="443"/>
      <c r="Z313" s="439"/>
      <c r="AA313" s="439"/>
      <c r="AB313" s="439"/>
      <c r="AC313" s="439"/>
      <c r="AD313" s="439"/>
      <c r="AE313" s="443"/>
      <c r="AF313" s="439"/>
      <c r="AG313" s="439"/>
      <c r="AH313" s="439"/>
      <c r="AI313" s="440"/>
      <c r="AJ313" s="443"/>
      <c r="AK313" s="439"/>
      <c r="AL313" s="439"/>
      <c r="AM313" s="439"/>
      <c r="AN313" s="440"/>
    </row>
    <row r="314" spans="1:40" hidden="1" outlineLevel="1" collapsed="1">
      <c r="A314" s="732" t="s">
        <v>21</v>
      </c>
      <c r="B314" s="733"/>
      <c r="C314" s="881"/>
      <c r="D314" s="733"/>
      <c r="E314" s="733"/>
      <c r="F314" s="733"/>
      <c r="G314" s="730"/>
      <c r="H314" s="733"/>
      <c r="I314" s="730"/>
      <c r="J314" s="729"/>
      <c r="K314" s="730"/>
      <c r="L314" s="730"/>
      <c r="M314" s="730"/>
      <c r="N314" s="731"/>
      <c r="O314" s="730"/>
      <c r="P314" s="730"/>
      <c r="Q314" s="730"/>
      <c r="R314" s="730"/>
      <c r="S314" s="730"/>
      <c r="T314" s="729"/>
      <c r="U314" s="730"/>
      <c r="V314" s="730"/>
      <c r="W314" s="730"/>
      <c r="X314" s="730"/>
      <c r="Y314" s="729"/>
      <c r="Z314" s="730"/>
      <c r="AA314" s="730"/>
      <c r="AB314" s="730"/>
      <c r="AC314" s="730"/>
      <c r="AD314" s="730"/>
      <c r="AE314" s="729"/>
      <c r="AF314" s="730"/>
      <c r="AG314" s="730"/>
      <c r="AH314" s="730"/>
      <c r="AI314" s="731"/>
      <c r="AJ314" s="729"/>
      <c r="AK314" s="730"/>
      <c r="AL314" s="730"/>
      <c r="AM314" s="730"/>
      <c r="AN314" s="731"/>
    </row>
    <row r="315" spans="1:40" hidden="1" outlineLevel="2">
      <c r="A315" s="882">
        <f>ROW()</f>
        <v>315</v>
      </c>
      <c r="B315" s="453"/>
      <c r="D315" s="452" t="s">
        <v>300</v>
      </c>
      <c r="H315" s="458"/>
      <c r="I315" s="463"/>
      <c r="J315" s="27"/>
      <c r="K315" s="27"/>
      <c r="L315" s="27"/>
      <c r="M315" s="27"/>
      <c r="N315" s="313"/>
      <c r="O315" s="27"/>
      <c r="P315" s="27"/>
      <c r="Q315" s="27"/>
      <c r="R315" s="27"/>
      <c r="S315" s="27"/>
      <c r="T315" s="595"/>
      <c r="U315" s="27"/>
      <c r="V315" s="27"/>
      <c r="W315" s="27"/>
      <c r="X315" s="27"/>
      <c r="Y315" s="595"/>
      <c r="Z315" s="27"/>
      <c r="AA315" s="27"/>
      <c r="AB315" s="27"/>
      <c r="AC315" s="27"/>
      <c r="AD315" s="27"/>
      <c r="AE315" s="326"/>
      <c r="AF315" s="27"/>
      <c r="AG315" s="27"/>
      <c r="AH315" s="27"/>
      <c r="AI315" s="313"/>
      <c r="AJ315" s="326"/>
      <c r="AK315" s="27"/>
      <c r="AL315" s="27"/>
      <c r="AM315" s="27"/>
      <c r="AN315" s="313"/>
    </row>
    <row r="316" spans="1:40" hidden="1" outlineLevel="2">
      <c r="A316" s="882">
        <f>ROW()</f>
        <v>316</v>
      </c>
      <c r="B316" s="453"/>
      <c r="D316" s="452" t="s">
        <v>301</v>
      </c>
      <c r="H316" s="458"/>
      <c r="I316" s="463"/>
      <c r="J316" s="27"/>
      <c r="K316" s="27"/>
      <c r="L316" s="27"/>
      <c r="M316" s="27"/>
      <c r="N316" s="313"/>
      <c r="O316" s="27"/>
      <c r="P316" s="27"/>
      <c r="Q316" s="27"/>
      <c r="R316" s="27"/>
      <c r="S316" s="27"/>
      <c r="T316" s="595"/>
      <c r="U316" s="27"/>
      <c r="V316" s="27"/>
      <c r="W316" s="27"/>
      <c r="X316" s="27"/>
      <c r="Y316" s="595"/>
      <c r="Z316" s="27"/>
      <c r="AA316" s="27"/>
      <c r="AB316" s="27"/>
      <c r="AC316" s="27"/>
      <c r="AD316" s="27"/>
      <c r="AE316" s="326"/>
      <c r="AF316" s="27"/>
      <c r="AG316" s="27"/>
      <c r="AH316" s="27"/>
      <c r="AI316" s="313"/>
      <c r="AJ316" s="326"/>
      <c r="AK316" s="27"/>
      <c r="AL316" s="27"/>
      <c r="AM316" s="27"/>
      <c r="AN316" s="313"/>
    </row>
    <row r="317" spans="1:40" hidden="1" outlineLevel="2">
      <c r="A317" s="882">
        <f>ROW()</f>
        <v>317</v>
      </c>
      <c r="B317" s="453"/>
      <c r="D317" s="452" t="s">
        <v>29</v>
      </c>
      <c r="H317" s="458"/>
      <c r="I317" s="463"/>
      <c r="J317" s="27"/>
      <c r="K317" s="27"/>
      <c r="L317" s="27"/>
      <c r="M317" s="27"/>
      <c r="N317" s="313"/>
      <c r="O317" s="27"/>
      <c r="P317" s="27"/>
      <c r="Q317" s="27"/>
      <c r="R317" s="27"/>
      <c r="S317" s="27"/>
      <c r="T317" s="595"/>
      <c r="U317" s="27"/>
      <c r="V317" s="27"/>
      <c r="W317" s="27"/>
      <c r="X317" s="27"/>
      <c r="Y317" s="595"/>
      <c r="Z317" s="27"/>
      <c r="AA317" s="27"/>
      <c r="AB317" s="27"/>
      <c r="AC317" s="27"/>
      <c r="AD317" s="27"/>
      <c r="AE317" s="326"/>
      <c r="AF317" s="27"/>
      <c r="AG317" s="27"/>
      <c r="AH317" s="27"/>
      <c r="AI317" s="313"/>
      <c r="AJ317" s="326"/>
      <c r="AK317" s="27"/>
      <c r="AL317" s="27"/>
      <c r="AM317" s="27"/>
      <c r="AN317" s="313"/>
    </row>
    <row r="318" spans="1:40" hidden="1" outlineLevel="2">
      <c r="A318" s="882">
        <f>ROW()</f>
        <v>318</v>
      </c>
      <c r="B318" s="453"/>
      <c r="D318" s="452" t="s">
        <v>30</v>
      </c>
      <c r="H318" s="458"/>
      <c r="I318" s="463"/>
      <c r="J318" s="27"/>
      <c r="K318" s="27"/>
      <c r="L318" s="27"/>
      <c r="M318" s="27"/>
      <c r="N318" s="313"/>
      <c r="O318" s="27"/>
      <c r="P318" s="27"/>
      <c r="Q318" s="27"/>
      <c r="R318" s="27"/>
      <c r="S318" s="27"/>
      <c r="T318" s="595"/>
      <c r="U318" s="27"/>
      <c r="V318" s="27"/>
      <c r="W318" s="27"/>
      <c r="X318" s="27"/>
      <c r="Y318" s="595"/>
      <c r="Z318" s="27"/>
      <c r="AA318" s="27"/>
      <c r="AB318" s="27"/>
      <c r="AC318" s="27"/>
      <c r="AD318" s="27"/>
      <c r="AE318" s="326"/>
      <c r="AF318" s="27"/>
      <c r="AG318" s="27"/>
      <c r="AH318" s="27"/>
      <c r="AI318" s="313"/>
      <c r="AJ318" s="326"/>
      <c r="AK318" s="27"/>
      <c r="AL318" s="27"/>
      <c r="AM318" s="27"/>
      <c r="AN318" s="313"/>
    </row>
    <row r="319" spans="1:40" hidden="1" outlineLevel="2">
      <c r="A319" s="882">
        <f>ROW()</f>
        <v>319</v>
      </c>
      <c r="B319" s="453"/>
      <c r="D319" s="452" t="s">
        <v>31</v>
      </c>
      <c r="H319" s="458"/>
      <c r="I319" s="463"/>
      <c r="J319" s="27"/>
      <c r="K319" s="27"/>
      <c r="L319" s="27"/>
      <c r="M319" s="27"/>
      <c r="N319" s="313"/>
      <c r="O319" s="27"/>
      <c r="P319" s="27"/>
      <c r="Q319" s="27"/>
      <c r="R319" s="27"/>
      <c r="S319" s="27"/>
      <c r="T319" s="595"/>
      <c r="U319" s="27"/>
      <c r="V319" s="27"/>
      <c r="W319" s="27"/>
      <c r="X319" s="27"/>
      <c r="Y319" s="595"/>
      <c r="Z319" s="27"/>
      <c r="AA319" s="27"/>
      <c r="AB319" s="27"/>
      <c r="AC319" s="27"/>
      <c r="AD319" s="27"/>
      <c r="AE319" s="326"/>
      <c r="AF319" s="27"/>
      <c r="AG319" s="27"/>
      <c r="AH319" s="27"/>
      <c r="AI319" s="313"/>
      <c r="AJ319" s="326"/>
      <c r="AK319" s="27"/>
      <c r="AL319" s="27"/>
      <c r="AM319" s="27"/>
      <c r="AN319" s="313"/>
    </row>
    <row r="320" spans="1:40" hidden="1" outlineLevel="2">
      <c r="A320" s="882">
        <f>ROW()</f>
        <v>320</v>
      </c>
      <c r="B320" s="453"/>
      <c r="D320" s="452" t="s">
        <v>32</v>
      </c>
      <c r="H320" s="458"/>
      <c r="I320" s="463"/>
      <c r="J320" s="27"/>
      <c r="K320" s="27"/>
      <c r="L320" s="27"/>
      <c r="M320" s="27"/>
      <c r="N320" s="313"/>
      <c r="O320" s="27"/>
      <c r="P320" s="27"/>
      <c r="Q320" s="27"/>
      <c r="R320" s="27"/>
      <c r="S320" s="27"/>
      <c r="T320" s="595"/>
      <c r="U320" s="27"/>
      <c r="V320" s="27"/>
      <c r="W320" s="27"/>
      <c r="X320" s="27"/>
      <c r="Y320" s="595"/>
      <c r="Z320" s="27"/>
      <c r="AA320" s="27"/>
      <c r="AB320" s="27"/>
      <c r="AC320" s="27"/>
      <c r="AD320" s="27"/>
      <c r="AE320" s="326"/>
      <c r="AF320" s="27"/>
      <c r="AG320" s="27"/>
      <c r="AH320" s="27"/>
      <c r="AI320" s="313"/>
      <c r="AJ320" s="326"/>
      <c r="AK320" s="27"/>
      <c r="AL320" s="27"/>
      <c r="AM320" s="27"/>
      <c r="AN320" s="313"/>
    </row>
    <row r="321" spans="1:40" hidden="1" outlineLevel="2">
      <c r="A321" s="882">
        <f>ROW()</f>
        <v>321</v>
      </c>
      <c r="B321" s="453"/>
      <c r="D321" s="452" t="s">
        <v>33</v>
      </c>
      <c r="H321" s="458"/>
      <c r="I321" s="463"/>
      <c r="J321" s="27"/>
      <c r="K321" s="27"/>
      <c r="L321" s="27"/>
      <c r="M321" s="27"/>
      <c r="N321" s="313"/>
      <c r="O321" s="27"/>
      <c r="P321" s="27"/>
      <c r="Q321" s="27"/>
      <c r="R321" s="27"/>
      <c r="S321" s="27"/>
      <c r="T321" s="595"/>
      <c r="U321" s="27"/>
      <c r="V321" s="27"/>
      <c r="W321" s="27"/>
      <c r="X321" s="27"/>
      <c r="Y321" s="595"/>
      <c r="Z321" s="27"/>
      <c r="AA321" s="27"/>
      <c r="AB321" s="27"/>
      <c r="AC321" s="27"/>
      <c r="AD321" s="27"/>
      <c r="AE321" s="326"/>
      <c r="AF321" s="27"/>
      <c r="AG321" s="27"/>
      <c r="AH321" s="27"/>
      <c r="AI321" s="313"/>
      <c r="AJ321" s="326"/>
      <c r="AK321" s="27"/>
      <c r="AL321" s="27"/>
      <c r="AM321" s="27"/>
      <c r="AN321" s="313"/>
    </row>
    <row r="322" spans="1:40" hidden="1" outlineLevel="2">
      <c r="A322" s="882">
        <f>ROW()</f>
        <v>322</v>
      </c>
      <c r="B322" s="453"/>
      <c r="D322" s="452" t="s">
        <v>27</v>
      </c>
      <c r="H322" s="458"/>
      <c r="I322" s="463"/>
      <c r="J322" s="27"/>
      <c r="K322" s="27"/>
      <c r="L322" s="27"/>
      <c r="M322" s="27"/>
      <c r="N322" s="313"/>
      <c r="O322" s="27"/>
      <c r="P322" s="27"/>
      <c r="Q322" s="27"/>
      <c r="R322" s="27"/>
      <c r="S322" s="27"/>
      <c r="T322" s="595"/>
      <c r="U322" s="27"/>
      <c r="V322" s="27"/>
      <c r="W322" s="27"/>
      <c r="X322" s="27"/>
      <c r="Y322" s="595"/>
      <c r="Z322" s="27"/>
      <c r="AA322" s="27"/>
      <c r="AB322" s="27"/>
      <c r="AC322" s="27"/>
      <c r="AD322" s="27"/>
      <c r="AE322" s="326"/>
      <c r="AF322" s="27"/>
      <c r="AG322" s="27"/>
      <c r="AH322" s="27"/>
      <c r="AI322" s="313"/>
      <c r="AJ322" s="326"/>
      <c r="AK322" s="27"/>
      <c r="AL322" s="27"/>
      <c r="AM322" s="27"/>
      <c r="AN322" s="313"/>
    </row>
    <row r="323" spans="1:40" hidden="1" outlineLevel="2">
      <c r="A323" s="882">
        <f>ROW()</f>
        <v>323</v>
      </c>
      <c r="B323" s="453"/>
      <c r="D323" s="452" t="s">
        <v>34</v>
      </c>
      <c r="H323" s="458"/>
      <c r="I323" s="463"/>
      <c r="J323" s="27"/>
      <c r="K323" s="27"/>
      <c r="L323" s="27"/>
      <c r="M323" s="27"/>
      <c r="N323" s="313"/>
      <c r="O323" s="27"/>
      <c r="P323" s="27"/>
      <c r="Q323" s="27"/>
      <c r="R323" s="27"/>
      <c r="S323" s="27"/>
      <c r="T323" s="595"/>
      <c r="U323" s="27"/>
      <c r="V323" s="27"/>
      <c r="W323" s="27"/>
      <c r="X323" s="27"/>
      <c r="Y323" s="595"/>
      <c r="Z323" s="27"/>
      <c r="AA323" s="27"/>
      <c r="AB323" s="27"/>
      <c r="AC323" s="27"/>
      <c r="AD323" s="27"/>
      <c r="AE323" s="326"/>
      <c r="AF323" s="27"/>
      <c r="AG323" s="27"/>
      <c r="AH323" s="27"/>
      <c r="AI323" s="313"/>
      <c r="AJ323" s="326"/>
      <c r="AK323" s="27"/>
      <c r="AL323" s="27"/>
      <c r="AM323" s="27"/>
      <c r="AN323" s="313"/>
    </row>
    <row r="324" spans="1:40" hidden="1" outlineLevel="2">
      <c r="A324" s="882">
        <f>ROW()</f>
        <v>324</v>
      </c>
      <c r="B324" s="453"/>
      <c r="D324" s="452" t="s">
        <v>35</v>
      </c>
      <c r="H324" s="458"/>
      <c r="I324" s="463"/>
      <c r="J324" s="27"/>
      <c r="K324" s="27"/>
      <c r="L324" s="27"/>
      <c r="M324" s="27"/>
      <c r="N324" s="313"/>
      <c r="O324" s="27"/>
      <c r="P324" s="27"/>
      <c r="Q324" s="27"/>
      <c r="R324" s="27"/>
      <c r="S324" s="27"/>
      <c r="T324" s="595"/>
      <c r="U324" s="27"/>
      <c r="V324" s="27"/>
      <c r="W324" s="27"/>
      <c r="X324" s="27"/>
      <c r="Y324" s="595"/>
      <c r="Z324" s="27"/>
      <c r="AA324" s="27"/>
      <c r="AB324" s="27"/>
      <c r="AC324" s="27"/>
      <c r="AD324" s="27"/>
      <c r="AE324" s="326"/>
      <c r="AF324" s="27"/>
      <c r="AG324" s="27"/>
      <c r="AH324" s="27"/>
      <c r="AI324" s="313"/>
      <c r="AJ324" s="326"/>
      <c r="AK324" s="27"/>
      <c r="AL324" s="27"/>
      <c r="AM324" s="27"/>
      <c r="AN324" s="313"/>
    </row>
    <row r="325" spans="1:40" hidden="1" outlineLevel="2">
      <c r="A325" s="882">
        <f>ROW()</f>
        <v>325</v>
      </c>
      <c r="B325" s="453"/>
      <c r="D325" s="452" t="s">
        <v>302</v>
      </c>
      <c r="H325" s="458"/>
      <c r="I325" s="463"/>
      <c r="J325" s="27"/>
      <c r="K325" s="27"/>
      <c r="L325" s="27"/>
      <c r="M325" s="27"/>
      <c r="N325" s="313"/>
      <c r="O325" s="27"/>
      <c r="P325" s="27"/>
      <c r="Q325" s="27"/>
      <c r="R325" s="27"/>
      <c r="S325" s="27"/>
      <c r="T325" s="595"/>
      <c r="U325" s="27"/>
      <c r="V325" s="27"/>
      <c r="W325" s="27"/>
      <c r="X325" s="27"/>
      <c r="Y325" s="595"/>
      <c r="Z325" s="27"/>
      <c r="AA325" s="27"/>
      <c r="AB325" s="27"/>
      <c r="AC325" s="27"/>
      <c r="AD325" s="27"/>
      <c r="AE325" s="326"/>
      <c r="AF325" s="27"/>
      <c r="AG325" s="27"/>
      <c r="AH325" s="27"/>
      <c r="AI325" s="313"/>
      <c r="AJ325" s="326"/>
      <c r="AK325" s="27"/>
      <c r="AL325" s="27"/>
      <c r="AM325" s="27"/>
      <c r="AN325" s="313"/>
    </row>
    <row r="326" spans="1:40" hidden="1" outlineLevel="2">
      <c r="A326" s="882">
        <f>ROW()</f>
        <v>326</v>
      </c>
      <c r="B326" s="453"/>
      <c r="D326" s="452" t="s">
        <v>36</v>
      </c>
      <c r="H326" s="458"/>
      <c r="I326" s="463"/>
      <c r="J326" s="27"/>
      <c r="K326" s="27"/>
      <c r="L326" s="27"/>
      <c r="M326" s="27"/>
      <c r="N326" s="313"/>
      <c r="O326" s="27"/>
      <c r="P326" s="27"/>
      <c r="Q326" s="27"/>
      <c r="R326" s="27"/>
      <c r="S326" s="27"/>
      <c r="T326" s="595"/>
      <c r="U326" s="27"/>
      <c r="V326" s="27"/>
      <c r="W326" s="27"/>
      <c r="X326" s="27"/>
      <c r="Y326" s="595"/>
      <c r="Z326" s="27"/>
      <c r="AA326" s="27"/>
      <c r="AB326" s="27"/>
      <c r="AC326" s="27"/>
      <c r="AD326" s="27"/>
      <c r="AE326" s="326"/>
      <c r="AF326" s="27"/>
      <c r="AG326" s="27"/>
      <c r="AH326" s="27"/>
      <c r="AI326" s="313"/>
      <c r="AJ326" s="326"/>
      <c r="AK326" s="27"/>
      <c r="AL326" s="27"/>
      <c r="AM326" s="27"/>
      <c r="AN326" s="313"/>
    </row>
    <row r="327" spans="1:40" hidden="1" outlineLevel="2">
      <c r="A327" s="882">
        <f>ROW()</f>
        <v>327</v>
      </c>
      <c r="B327" s="453"/>
      <c r="D327" s="452" t="s">
        <v>583</v>
      </c>
      <c r="H327" s="458"/>
      <c r="I327" s="463"/>
      <c r="J327" s="27"/>
      <c r="K327" s="27"/>
      <c r="L327" s="27"/>
      <c r="M327" s="27"/>
      <c r="N327" s="313"/>
      <c r="O327" s="27"/>
      <c r="P327" s="27"/>
      <c r="Q327" s="27"/>
      <c r="R327" s="27"/>
      <c r="S327" s="27"/>
      <c r="T327" s="595"/>
      <c r="U327" s="27"/>
      <c r="V327" s="27"/>
      <c r="W327" s="27"/>
      <c r="X327" s="27"/>
      <c r="Y327" s="595"/>
      <c r="Z327" s="27"/>
      <c r="AA327" s="27"/>
      <c r="AB327" s="27"/>
      <c r="AC327" s="27"/>
      <c r="AD327" s="27"/>
      <c r="AE327" s="326"/>
      <c r="AF327" s="27"/>
      <c r="AG327" s="27"/>
      <c r="AH327" s="27"/>
      <c r="AI327" s="313"/>
      <c r="AJ327" s="326"/>
      <c r="AK327" s="27"/>
      <c r="AL327" s="27"/>
      <c r="AM327" s="27"/>
      <c r="AN327" s="313"/>
    </row>
    <row r="328" spans="1:40" hidden="1" outlineLevel="2">
      <c r="A328" s="882">
        <f>ROW()</f>
        <v>328</v>
      </c>
      <c r="B328" s="453"/>
      <c r="D328" s="452" t="s">
        <v>81</v>
      </c>
      <c r="H328" s="458"/>
      <c r="I328" s="463"/>
      <c r="J328" s="27"/>
      <c r="K328" s="27"/>
      <c r="L328" s="27"/>
      <c r="M328" s="27"/>
      <c r="N328" s="313"/>
      <c r="O328" s="27"/>
      <c r="P328" s="27"/>
      <c r="Q328" s="27"/>
      <c r="R328" s="27"/>
      <c r="S328" s="27"/>
      <c r="T328" s="595"/>
      <c r="U328" s="27"/>
      <c r="V328" s="27"/>
      <c r="W328" s="27"/>
      <c r="X328" s="27"/>
      <c r="Y328" s="595"/>
      <c r="Z328" s="27"/>
      <c r="AA328" s="27"/>
      <c r="AB328" s="27"/>
      <c r="AC328" s="27"/>
      <c r="AD328" s="27"/>
      <c r="AE328" s="326"/>
      <c r="AF328" s="27"/>
      <c r="AG328" s="27"/>
      <c r="AH328" s="27"/>
      <c r="AI328" s="313"/>
      <c r="AJ328" s="326"/>
      <c r="AK328" s="27"/>
      <c r="AL328" s="27"/>
      <c r="AM328" s="27"/>
      <c r="AN328" s="313"/>
    </row>
    <row r="329" spans="1:40" hidden="1" outlineLevel="2">
      <c r="A329" s="882">
        <f>ROW()</f>
        <v>329</v>
      </c>
      <c r="B329" s="453"/>
      <c r="D329" s="452" t="s">
        <v>28</v>
      </c>
      <c r="H329" s="458"/>
      <c r="I329" s="463"/>
      <c r="J329" s="27"/>
      <c r="K329" s="27"/>
      <c r="L329" s="27"/>
      <c r="M329" s="27"/>
      <c r="N329" s="313"/>
      <c r="O329" s="27"/>
      <c r="P329" s="27"/>
      <c r="Q329" s="27"/>
      <c r="R329" s="27"/>
      <c r="S329" s="27"/>
      <c r="T329" s="595"/>
      <c r="U329" s="27"/>
      <c r="V329" s="27"/>
      <c r="W329" s="27"/>
      <c r="X329" s="27"/>
      <c r="Y329" s="595"/>
      <c r="Z329" s="27"/>
      <c r="AA329" s="27"/>
      <c r="AB329" s="27"/>
      <c r="AC329" s="27"/>
      <c r="AD329" s="27"/>
      <c r="AE329" s="326"/>
      <c r="AF329" s="27"/>
      <c r="AG329" s="27"/>
      <c r="AH329" s="27"/>
      <c r="AI329" s="313"/>
      <c r="AJ329" s="326"/>
      <c r="AK329" s="27"/>
      <c r="AL329" s="27"/>
      <c r="AM329" s="27"/>
      <c r="AN329" s="313"/>
    </row>
    <row r="330" spans="1:40" hidden="1" outlineLevel="2">
      <c r="A330" s="882">
        <f>ROW()</f>
        <v>330</v>
      </c>
      <c r="B330" s="453"/>
      <c r="D330" s="456" t="s">
        <v>443</v>
      </c>
      <c r="E330" s="456"/>
      <c r="F330" s="456"/>
      <c r="G330" s="456"/>
      <c r="H330" s="460"/>
      <c r="I330" s="465"/>
      <c r="J330" s="159"/>
      <c r="K330" s="159"/>
      <c r="L330" s="159"/>
      <c r="M330" s="159"/>
      <c r="N330" s="339"/>
      <c r="O330" s="159"/>
      <c r="P330" s="159"/>
      <c r="Q330" s="159"/>
      <c r="R330" s="159"/>
      <c r="S330" s="159"/>
      <c r="T330" s="597"/>
      <c r="U330" s="159"/>
      <c r="V330" s="159"/>
      <c r="W330" s="159"/>
      <c r="X330" s="159"/>
      <c r="Y330" s="629"/>
      <c r="Z330" s="159"/>
      <c r="AA330" s="159"/>
      <c r="AB330" s="159"/>
      <c r="AC330" s="159"/>
      <c r="AD330" s="159"/>
      <c r="AE330" s="341"/>
      <c r="AF330" s="159"/>
      <c r="AG330" s="159"/>
      <c r="AH330" s="159"/>
      <c r="AI330" s="339"/>
      <c r="AJ330" s="341"/>
      <c r="AK330" s="159"/>
      <c r="AL330" s="159"/>
      <c r="AM330" s="159"/>
      <c r="AN330" s="339"/>
    </row>
    <row r="331" spans="1:40" hidden="1" outlineLevel="2">
      <c r="A331" s="882">
        <f>ROW()</f>
        <v>331</v>
      </c>
      <c r="B331" s="453"/>
      <c r="D331" s="452" t="s">
        <v>24</v>
      </c>
      <c r="F331" s="454"/>
      <c r="G331" s="454"/>
      <c r="H331" s="448"/>
      <c r="I331" s="449"/>
      <c r="J331" s="439"/>
      <c r="K331" s="439"/>
      <c r="L331" s="439"/>
      <c r="M331" s="439"/>
      <c r="N331" s="440"/>
      <c r="O331" s="439"/>
      <c r="P331" s="439"/>
      <c r="Q331" s="439"/>
      <c r="R331" s="439"/>
      <c r="S331" s="439"/>
      <c r="T331" s="443"/>
      <c r="U331" s="439"/>
      <c r="V331" s="439"/>
      <c r="W331" s="439"/>
      <c r="X331" s="439"/>
      <c r="Y331" s="443"/>
      <c r="Z331" s="439"/>
      <c r="AA331" s="439"/>
      <c r="AB331" s="439"/>
      <c r="AC331" s="439"/>
      <c r="AD331" s="439"/>
      <c r="AE331" s="443"/>
      <c r="AF331" s="439"/>
      <c r="AG331" s="439"/>
      <c r="AH331" s="439"/>
      <c r="AI331" s="440"/>
      <c r="AJ331" s="443"/>
      <c r="AK331" s="439"/>
      <c r="AL331" s="439"/>
      <c r="AM331" s="439"/>
      <c r="AN331" s="440"/>
    </row>
    <row r="332" spans="1:40" hidden="1" outlineLevel="1" collapsed="1">
      <c r="A332" s="732" t="s">
        <v>68</v>
      </c>
      <c r="B332" s="733"/>
      <c r="C332" s="881"/>
      <c r="D332" s="733"/>
      <c r="E332" s="733"/>
      <c r="F332" s="733"/>
      <c r="G332" s="730"/>
      <c r="H332" s="733"/>
      <c r="I332" s="730"/>
      <c r="J332" s="729"/>
      <c r="K332" s="730"/>
      <c r="L332" s="730"/>
      <c r="M332" s="730"/>
      <c r="N332" s="731"/>
      <c r="O332" s="730"/>
      <c r="P332" s="730"/>
      <c r="Q332" s="730"/>
      <c r="R332" s="730"/>
      <c r="S332" s="730"/>
      <c r="T332" s="729"/>
      <c r="U332" s="730"/>
      <c r="V332" s="730"/>
      <c r="W332" s="730"/>
      <c r="X332" s="730"/>
      <c r="Y332" s="729"/>
      <c r="Z332" s="730"/>
      <c r="AA332" s="730"/>
      <c r="AB332" s="730"/>
      <c r="AC332" s="730"/>
      <c r="AD332" s="730"/>
      <c r="AE332" s="729"/>
      <c r="AF332" s="730"/>
      <c r="AG332" s="730"/>
      <c r="AH332" s="730"/>
      <c r="AI332" s="731"/>
      <c r="AJ332" s="729"/>
      <c r="AK332" s="730"/>
      <c r="AL332" s="730"/>
      <c r="AM332" s="730"/>
      <c r="AN332" s="731"/>
    </row>
    <row r="333" spans="1:40" hidden="1" outlineLevel="2">
      <c r="A333" s="882">
        <f>ROW()</f>
        <v>333</v>
      </c>
      <c r="B333" s="453"/>
      <c r="D333" s="452" t="s">
        <v>300</v>
      </c>
      <c r="E333" s="438"/>
      <c r="F333" s="438"/>
      <c r="G333" s="438"/>
      <c r="H333" s="439"/>
      <c r="I333" s="439"/>
      <c r="J333" s="443"/>
      <c r="K333" s="439"/>
      <c r="L333" s="439"/>
      <c r="M333" s="439"/>
      <c r="N333" s="440"/>
      <c r="O333" s="439"/>
      <c r="P333" s="439"/>
      <c r="Q333" s="439"/>
      <c r="R333" s="439"/>
      <c r="S333" s="439">
        <f t="shared" ref="S333:S344" si="129">(R243+R315+R297)*(R243+R315+R297&lt;0)</f>
        <v>0</v>
      </c>
      <c r="T333" s="443"/>
      <c r="U333" s="439"/>
      <c r="V333" s="439"/>
      <c r="W333" s="439"/>
      <c r="X333" s="439"/>
      <c r="Y333" s="443"/>
      <c r="Z333" s="439"/>
      <c r="AA333" s="439"/>
      <c r="AB333" s="439"/>
      <c r="AC333" s="439"/>
      <c r="AD333" s="439"/>
      <c r="AE333" s="443"/>
      <c r="AF333" s="439"/>
      <c r="AG333" s="439"/>
      <c r="AH333" s="439"/>
      <c r="AI333" s="440"/>
      <c r="AJ333" s="443"/>
      <c r="AK333" s="439"/>
      <c r="AL333" s="439"/>
      <c r="AM333" s="439"/>
      <c r="AN333" s="440"/>
    </row>
    <row r="334" spans="1:40" hidden="1" outlineLevel="2">
      <c r="A334" s="882">
        <f>ROW()</f>
        <v>334</v>
      </c>
      <c r="B334" s="453"/>
      <c r="D334" s="452" t="s">
        <v>301</v>
      </c>
      <c r="E334" s="438"/>
      <c r="F334" s="438"/>
      <c r="G334" s="438"/>
      <c r="H334" s="439"/>
      <c r="I334" s="439"/>
      <c r="J334" s="443"/>
      <c r="K334" s="439"/>
      <c r="L334" s="439"/>
      <c r="M334" s="439"/>
      <c r="N334" s="440"/>
      <c r="O334" s="439"/>
      <c r="P334" s="439"/>
      <c r="Q334" s="439"/>
      <c r="R334" s="439"/>
      <c r="S334" s="439">
        <f t="shared" si="129"/>
        <v>0</v>
      </c>
      <c r="T334" s="443"/>
      <c r="U334" s="439"/>
      <c r="V334" s="439"/>
      <c r="W334" s="439"/>
      <c r="X334" s="439"/>
      <c r="Y334" s="443"/>
      <c r="Z334" s="439"/>
      <c r="AA334" s="439"/>
      <c r="AB334" s="439"/>
      <c r="AC334" s="439"/>
      <c r="AD334" s="439"/>
      <c r="AE334" s="443"/>
      <c r="AF334" s="439"/>
      <c r="AG334" s="439"/>
      <c r="AH334" s="439"/>
      <c r="AI334" s="440"/>
      <c r="AJ334" s="443"/>
      <c r="AK334" s="439"/>
      <c r="AL334" s="439"/>
      <c r="AM334" s="439"/>
      <c r="AN334" s="440"/>
    </row>
    <row r="335" spans="1:40" hidden="1" outlineLevel="2">
      <c r="A335" s="882">
        <f>ROW()</f>
        <v>335</v>
      </c>
      <c r="B335" s="453"/>
      <c r="D335" s="452" t="s">
        <v>29</v>
      </c>
      <c r="E335" s="438"/>
      <c r="F335" s="438"/>
      <c r="G335" s="438"/>
      <c r="H335" s="439"/>
      <c r="I335" s="439"/>
      <c r="J335" s="443"/>
      <c r="K335" s="439"/>
      <c r="L335" s="439"/>
      <c r="M335" s="439"/>
      <c r="N335" s="440"/>
      <c r="O335" s="439"/>
      <c r="P335" s="439"/>
      <c r="Q335" s="439"/>
      <c r="R335" s="439"/>
      <c r="S335" s="439">
        <f t="shared" si="129"/>
        <v>0</v>
      </c>
      <c r="T335" s="443"/>
      <c r="U335" s="439"/>
      <c r="V335" s="439"/>
      <c r="W335" s="439"/>
      <c r="X335" s="439"/>
      <c r="Y335" s="443"/>
      <c r="Z335" s="439"/>
      <c r="AA335" s="439"/>
      <c r="AB335" s="439"/>
      <c r="AC335" s="439"/>
      <c r="AD335" s="439"/>
      <c r="AE335" s="443"/>
      <c r="AF335" s="439"/>
      <c r="AG335" s="439"/>
      <c r="AH335" s="439"/>
      <c r="AI335" s="440"/>
      <c r="AJ335" s="443"/>
      <c r="AK335" s="439"/>
      <c r="AL335" s="439"/>
      <c r="AM335" s="439"/>
      <c r="AN335" s="440"/>
    </row>
    <row r="336" spans="1:40" hidden="1" outlineLevel="2">
      <c r="A336" s="882">
        <f>ROW()</f>
        <v>336</v>
      </c>
      <c r="B336" s="453"/>
      <c r="D336" s="452" t="s">
        <v>30</v>
      </c>
      <c r="E336" s="438"/>
      <c r="F336" s="438"/>
      <c r="G336" s="438"/>
      <c r="H336" s="439"/>
      <c r="I336" s="439"/>
      <c r="J336" s="443"/>
      <c r="K336" s="439"/>
      <c r="L336" s="439"/>
      <c r="M336" s="439"/>
      <c r="N336" s="440"/>
      <c r="O336" s="439"/>
      <c r="P336" s="439"/>
      <c r="Q336" s="439"/>
      <c r="R336" s="439"/>
      <c r="S336" s="439">
        <f t="shared" si="129"/>
        <v>0</v>
      </c>
      <c r="T336" s="443"/>
      <c r="U336" s="439"/>
      <c r="V336" s="439"/>
      <c r="W336" s="439"/>
      <c r="X336" s="439"/>
      <c r="Y336" s="443"/>
      <c r="Z336" s="439"/>
      <c r="AA336" s="439"/>
      <c r="AB336" s="439"/>
      <c r="AC336" s="439"/>
      <c r="AD336" s="439"/>
      <c r="AE336" s="443"/>
      <c r="AF336" s="439"/>
      <c r="AG336" s="439"/>
      <c r="AH336" s="439"/>
      <c r="AI336" s="440"/>
      <c r="AJ336" s="443"/>
      <c r="AK336" s="439"/>
      <c r="AL336" s="439"/>
      <c r="AM336" s="439"/>
      <c r="AN336" s="440"/>
    </row>
    <row r="337" spans="1:40" hidden="1" outlineLevel="2">
      <c r="A337" s="882">
        <f>ROW()</f>
        <v>337</v>
      </c>
      <c r="B337" s="453"/>
      <c r="D337" s="452" t="s">
        <v>31</v>
      </c>
      <c r="E337" s="438"/>
      <c r="F337" s="438"/>
      <c r="G337" s="438"/>
      <c r="H337" s="439"/>
      <c r="I337" s="439"/>
      <c r="J337" s="443"/>
      <c r="K337" s="439"/>
      <c r="L337" s="439"/>
      <c r="M337" s="439"/>
      <c r="N337" s="440"/>
      <c r="O337" s="439"/>
      <c r="P337" s="439"/>
      <c r="Q337" s="439"/>
      <c r="R337" s="439"/>
      <c r="S337" s="439">
        <f t="shared" si="129"/>
        <v>0</v>
      </c>
      <c r="T337" s="443"/>
      <c r="U337" s="439"/>
      <c r="V337" s="439"/>
      <c r="W337" s="439"/>
      <c r="X337" s="439"/>
      <c r="Y337" s="443"/>
      <c r="Z337" s="439"/>
      <c r="AA337" s="439"/>
      <c r="AB337" s="439"/>
      <c r="AC337" s="439"/>
      <c r="AD337" s="439"/>
      <c r="AE337" s="443"/>
      <c r="AF337" s="439"/>
      <c r="AG337" s="439"/>
      <c r="AH337" s="439"/>
      <c r="AI337" s="440"/>
      <c r="AJ337" s="443"/>
      <c r="AK337" s="439"/>
      <c r="AL337" s="439"/>
      <c r="AM337" s="439"/>
      <c r="AN337" s="440"/>
    </row>
    <row r="338" spans="1:40" hidden="1" outlineLevel="2">
      <c r="A338" s="882">
        <f>ROW()</f>
        <v>338</v>
      </c>
      <c r="B338" s="453"/>
      <c r="D338" s="452" t="s">
        <v>32</v>
      </c>
      <c r="E338" s="438"/>
      <c r="F338" s="438"/>
      <c r="G338" s="438"/>
      <c r="H338" s="439"/>
      <c r="I338" s="439"/>
      <c r="J338" s="443"/>
      <c r="K338" s="439"/>
      <c r="L338" s="439"/>
      <c r="M338" s="439"/>
      <c r="N338" s="440"/>
      <c r="O338" s="439"/>
      <c r="P338" s="439"/>
      <c r="Q338" s="439"/>
      <c r="R338" s="439"/>
      <c r="S338" s="439">
        <f t="shared" si="129"/>
        <v>0</v>
      </c>
      <c r="T338" s="443"/>
      <c r="U338" s="439"/>
      <c r="V338" s="439"/>
      <c r="W338" s="439"/>
      <c r="X338" s="439"/>
      <c r="Y338" s="443"/>
      <c r="Z338" s="439"/>
      <c r="AA338" s="439"/>
      <c r="AB338" s="439"/>
      <c r="AC338" s="439"/>
      <c r="AD338" s="439"/>
      <c r="AE338" s="443"/>
      <c r="AF338" s="439"/>
      <c r="AG338" s="439"/>
      <c r="AH338" s="439"/>
      <c r="AI338" s="440"/>
      <c r="AJ338" s="443"/>
      <c r="AK338" s="439"/>
      <c r="AL338" s="439"/>
      <c r="AM338" s="439"/>
      <c r="AN338" s="440"/>
    </row>
    <row r="339" spans="1:40" hidden="1" outlineLevel="2">
      <c r="A339" s="882">
        <f>ROW()</f>
        <v>339</v>
      </c>
      <c r="B339" s="453"/>
      <c r="D339" s="452" t="s">
        <v>33</v>
      </c>
      <c r="E339" s="438"/>
      <c r="F339" s="438"/>
      <c r="G339" s="438"/>
      <c r="H339" s="439"/>
      <c r="I339" s="439"/>
      <c r="J339" s="443"/>
      <c r="K339" s="439"/>
      <c r="L339" s="439"/>
      <c r="M339" s="439"/>
      <c r="N339" s="440"/>
      <c r="O339" s="439"/>
      <c r="P339" s="439"/>
      <c r="Q339" s="439"/>
      <c r="R339" s="439"/>
      <c r="S339" s="439">
        <f t="shared" si="129"/>
        <v>0</v>
      </c>
      <c r="T339" s="443"/>
      <c r="U339" s="439"/>
      <c r="V339" s="439"/>
      <c r="W339" s="439"/>
      <c r="X339" s="439"/>
      <c r="Y339" s="443"/>
      <c r="Z339" s="439"/>
      <c r="AA339" s="439"/>
      <c r="AB339" s="439"/>
      <c r="AC339" s="439"/>
      <c r="AD339" s="439"/>
      <c r="AE339" s="443"/>
      <c r="AF339" s="439"/>
      <c r="AG339" s="439"/>
      <c r="AH339" s="439"/>
      <c r="AI339" s="440"/>
      <c r="AJ339" s="443"/>
      <c r="AK339" s="439"/>
      <c r="AL339" s="439"/>
      <c r="AM339" s="439"/>
      <c r="AN339" s="440"/>
    </row>
    <row r="340" spans="1:40" hidden="1" outlineLevel="2">
      <c r="A340" s="882">
        <f>ROW()</f>
        <v>340</v>
      </c>
      <c r="B340" s="453"/>
      <c r="D340" s="452" t="s">
        <v>27</v>
      </c>
      <c r="E340" s="438"/>
      <c r="F340" s="438"/>
      <c r="G340" s="438"/>
      <c r="H340" s="439"/>
      <c r="I340" s="439"/>
      <c r="J340" s="443"/>
      <c r="K340" s="439"/>
      <c r="L340" s="439"/>
      <c r="M340" s="439"/>
      <c r="N340" s="440"/>
      <c r="O340" s="439"/>
      <c r="P340" s="439"/>
      <c r="Q340" s="439"/>
      <c r="R340" s="439"/>
      <c r="S340" s="439">
        <f t="shared" si="129"/>
        <v>0</v>
      </c>
      <c r="T340" s="443"/>
      <c r="U340" s="439"/>
      <c r="V340" s="439"/>
      <c r="W340" s="439"/>
      <c r="X340" s="439"/>
      <c r="Y340" s="443"/>
      <c r="Z340" s="439"/>
      <c r="AA340" s="439"/>
      <c r="AB340" s="439"/>
      <c r="AC340" s="439"/>
      <c r="AD340" s="439"/>
      <c r="AE340" s="443"/>
      <c r="AF340" s="439"/>
      <c r="AG340" s="439"/>
      <c r="AH340" s="439"/>
      <c r="AI340" s="440"/>
      <c r="AJ340" s="443"/>
      <c r="AK340" s="439"/>
      <c r="AL340" s="439"/>
      <c r="AM340" s="439"/>
      <c r="AN340" s="440"/>
    </row>
    <row r="341" spans="1:40" hidden="1" outlineLevel="2">
      <c r="A341" s="882">
        <f>ROW()</f>
        <v>341</v>
      </c>
      <c r="B341" s="453"/>
      <c r="D341" s="452" t="s">
        <v>34</v>
      </c>
      <c r="E341" s="438"/>
      <c r="F341" s="438"/>
      <c r="G341" s="438"/>
      <c r="H341" s="439"/>
      <c r="I341" s="439"/>
      <c r="J341" s="443"/>
      <c r="K341" s="439"/>
      <c r="L341" s="439"/>
      <c r="M341" s="439"/>
      <c r="N341" s="440"/>
      <c r="O341" s="439"/>
      <c r="P341" s="439"/>
      <c r="Q341" s="439"/>
      <c r="R341" s="439"/>
      <c r="S341" s="439">
        <f t="shared" si="129"/>
        <v>0</v>
      </c>
      <c r="T341" s="443"/>
      <c r="U341" s="439"/>
      <c r="V341" s="439"/>
      <c r="W341" s="439"/>
      <c r="X341" s="439"/>
      <c r="Y341" s="443"/>
      <c r="Z341" s="439"/>
      <c r="AA341" s="439"/>
      <c r="AB341" s="439"/>
      <c r="AC341" s="439"/>
      <c r="AD341" s="439"/>
      <c r="AE341" s="443"/>
      <c r="AF341" s="439"/>
      <c r="AG341" s="439"/>
      <c r="AH341" s="439"/>
      <c r="AI341" s="440"/>
      <c r="AJ341" s="443"/>
      <c r="AK341" s="439"/>
      <c r="AL341" s="439"/>
      <c r="AM341" s="439"/>
      <c r="AN341" s="440"/>
    </row>
    <row r="342" spans="1:40" hidden="1" outlineLevel="2">
      <c r="A342" s="882">
        <f>ROW()</f>
        <v>342</v>
      </c>
      <c r="B342" s="453"/>
      <c r="D342" s="452" t="s">
        <v>35</v>
      </c>
      <c r="E342" s="438"/>
      <c r="F342" s="438"/>
      <c r="G342" s="438"/>
      <c r="H342" s="439"/>
      <c r="I342" s="439"/>
      <c r="J342" s="443"/>
      <c r="K342" s="439"/>
      <c r="L342" s="439"/>
      <c r="M342" s="439"/>
      <c r="N342" s="440"/>
      <c r="O342" s="439"/>
      <c r="P342" s="439"/>
      <c r="Q342" s="439"/>
      <c r="R342" s="439"/>
      <c r="S342" s="439">
        <f t="shared" si="129"/>
        <v>0</v>
      </c>
      <c r="T342" s="443"/>
      <c r="U342" s="439"/>
      <c r="V342" s="439"/>
      <c r="W342" s="439"/>
      <c r="X342" s="439"/>
      <c r="Y342" s="443"/>
      <c r="Z342" s="439"/>
      <c r="AA342" s="439"/>
      <c r="AB342" s="439"/>
      <c r="AC342" s="439"/>
      <c r="AD342" s="439"/>
      <c r="AE342" s="443"/>
      <c r="AF342" s="439"/>
      <c r="AG342" s="439"/>
      <c r="AH342" s="439"/>
      <c r="AI342" s="440"/>
      <c r="AJ342" s="443"/>
      <c r="AK342" s="439"/>
      <c r="AL342" s="439"/>
      <c r="AM342" s="439"/>
      <c r="AN342" s="440"/>
    </row>
    <row r="343" spans="1:40" hidden="1" outlineLevel="2">
      <c r="A343" s="882">
        <f>ROW()</f>
        <v>343</v>
      </c>
      <c r="B343" s="453"/>
      <c r="D343" s="452" t="s">
        <v>302</v>
      </c>
      <c r="E343" s="438"/>
      <c r="F343" s="438"/>
      <c r="G343" s="438"/>
      <c r="H343" s="439"/>
      <c r="I343" s="439"/>
      <c r="J343" s="443"/>
      <c r="K343" s="439"/>
      <c r="L343" s="439"/>
      <c r="M343" s="439"/>
      <c r="N343" s="440"/>
      <c r="O343" s="439"/>
      <c r="P343" s="439"/>
      <c r="Q343" s="439"/>
      <c r="R343" s="439"/>
      <c r="S343" s="439">
        <f t="shared" si="129"/>
        <v>0</v>
      </c>
      <c r="T343" s="443"/>
      <c r="U343" s="439"/>
      <c r="V343" s="439"/>
      <c r="W343" s="439"/>
      <c r="X343" s="439"/>
      <c r="Y343" s="443"/>
      <c r="Z343" s="439"/>
      <c r="AA343" s="439"/>
      <c r="AB343" s="439"/>
      <c r="AC343" s="439"/>
      <c r="AD343" s="439"/>
      <c r="AE343" s="443"/>
      <c r="AF343" s="439"/>
      <c r="AG343" s="439"/>
      <c r="AH343" s="439"/>
      <c r="AI343" s="440"/>
      <c r="AJ343" s="443"/>
      <c r="AK343" s="439"/>
      <c r="AL343" s="439"/>
      <c r="AM343" s="439"/>
      <c r="AN343" s="440"/>
    </row>
    <row r="344" spans="1:40" hidden="1" outlineLevel="2">
      <c r="A344" s="882">
        <f>ROW()</f>
        <v>344</v>
      </c>
      <c r="B344" s="453"/>
      <c r="D344" s="452" t="s">
        <v>36</v>
      </c>
      <c r="E344" s="438"/>
      <c r="F344" s="438"/>
      <c r="G344" s="438"/>
      <c r="H344" s="439"/>
      <c r="I344" s="439"/>
      <c r="J344" s="443"/>
      <c r="K344" s="439"/>
      <c r="L344" s="439"/>
      <c r="M344" s="439"/>
      <c r="N344" s="440"/>
      <c r="O344" s="439"/>
      <c r="P344" s="439"/>
      <c r="Q344" s="439"/>
      <c r="R344" s="439"/>
      <c r="S344" s="439">
        <f t="shared" si="129"/>
        <v>0</v>
      </c>
      <c r="T344" s="443"/>
      <c r="U344" s="439"/>
      <c r="V344" s="439"/>
      <c r="W344" s="439"/>
      <c r="X344" s="439"/>
      <c r="Y344" s="443"/>
      <c r="Z344" s="439"/>
      <c r="AA344" s="439"/>
      <c r="AB344" s="439"/>
      <c r="AC344" s="439"/>
      <c r="AD344" s="439"/>
      <c r="AE344" s="443"/>
      <c r="AF344" s="439"/>
      <c r="AG344" s="439"/>
      <c r="AH344" s="439"/>
      <c r="AI344" s="440"/>
      <c r="AJ344" s="443"/>
      <c r="AK344" s="439"/>
      <c r="AL344" s="439"/>
      <c r="AM344" s="439"/>
      <c r="AN344" s="440"/>
    </row>
    <row r="345" spans="1:40" hidden="1" outlineLevel="2">
      <c r="A345" s="882">
        <f>ROW()</f>
        <v>345</v>
      </c>
      <c r="B345" s="453"/>
      <c r="D345" s="452" t="s">
        <v>583</v>
      </c>
      <c r="E345" s="438"/>
      <c r="F345" s="438"/>
      <c r="G345" s="438"/>
      <c r="H345" s="439"/>
      <c r="I345" s="439"/>
      <c r="J345" s="443"/>
      <c r="K345" s="439"/>
      <c r="L345" s="439"/>
      <c r="M345" s="439"/>
      <c r="N345" s="440"/>
      <c r="O345" s="439"/>
      <c r="P345" s="439"/>
      <c r="Q345" s="439"/>
      <c r="R345" s="439"/>
      <c r="S345" s="439"/>
      <c r="T345" s="443"/>
      <c r="U345" s="439"/>
      <c r="V345" s="439"/>
      <c r="W345" s="439"/>
      <c r="X345" s="439"/>
      <c r="Y345" s="443"/>
      <c r="Z345" s="439"/>
      <c r="AA345" s="439"/>
      <c r="AB345" s="439"/>
      <c r="AC345" s="439"/>
      <c r="AD345" s="439"/>
      <c r="AE345" s="443"/>
      <c r="AF345" s="439"/>
      <c r="AG345" s="439"/>
      <c r="AH345" s="439"/>
      <c r="AI345" s="440"/>
      <c r="AJ345" s="443"/>
      <c r="AK345" s="439"/>
      <c r="AL345" s="439"/>
      <c r="AM345" s="439"/>
      <c r="AN345" s="440"/>
    </row>
    <row r="346" spans="1:40" hidden="1" outlineLevel="2">
      <c r="A346" s="882">
        <f>ROW()</f>
        <v>346</v>
      </c>
      <c r="B346" s="453"/>
      <c r="D346" s="452" t="s">
        <v>81</v>
      </c>
      <c r="E346" s="438"/>
      <c r="F346" s="438"/>
      <c r="G346" s="438"/>
      <c r="H346" s="439"/>
      <c r="I346" s="439"/>
      <c r="J346" s="443"/>
      <c r="K346" s="439"/>
      <c r="L346" s="439"/>
      <c r="M346" s="439"/>
      <c r="N346" s="440"/>
      <c r="O346" s="439"/>
      <c r="P346" s="439"/>
      <c r="Q346" s="439"/>
      <c r="R346" s="439"/>
      <c r="S346" s="439">
        <f>(R256+R328+R310)*(R256+R328+R310&lt;0)</f>
        <v>0</v>
      </c>
      <c r="T346" s="443"/>
      <c r="U346" s="439"/>
      <c r="V346" s="439"/>
      <c r="W346" s="439"/>
      <c r="X346" s="439"/>
      <c r="Y346" s="443"/>
      <c r="Z346" s="439"/>
      <c r="AA346" s="439"/>
      <c r="AB346" s="439"/>
      <c r="AC346" s="439"/>
      <c r="AD346" s="439"/>
      <c r="AE346" s="443"/>
      <c r="AF346" s="439"/>
      <c r="AG346" s="439"/>
      <c r="AH346" s="439"/>
      <c r="AI346" s="440"/>
      <c r="AJ346" s="443"/>
      <c r="AK346" s="439"/>
      <c r="AL346" s="439"/>
      <c r="AM346" s="439"/>
      <c r="AN346" s="440"/>
    </row>
    <row r="347" spans="1:40" hidden="1" outlineLevel="2">
      <c r="A347" s="882">
        <f>ROW()</f>
        <v>347</v>
      </c>
      <c r="B347" s="453"/>
      <c r="D347" s="452" t="s">
        <v>28</v>
      </c>
      <c r="E347" s="438"/>
      <c r="F347" s="438"/>
      <c r="G347" s="438"/>
      <c r="H347" s="439"/>
      <c r="I347" s="439"/>
      <c r="J347" s="443"/>
      <c r="K347" s="439"/>
      <c r="L347" s="439"/>
      <c r="M347" s="439"/>
      <c r="N347" s="440"/>
      <c r="O347" s="439"/>
      <c r="P347" s="439"/>
      <c r="Q347" s="439"/>
      <c r="R347" s="439"/>
      <c r="S347" s="439">
        <f>(R257+R329+R311)*(R257+R329+R311&lt;0)</f>
        <v>0</v>
      </c>
      <c r="T347" s="443"/>
      <c r="U347" s="439"/>
      <c r="V347" s="439"/>
      <c r="W347" s="439"/>
      <c r="X347" s="439"/>
      <c r="Y347" s="443"/>
      <c r="Z347" s="439"/>
      <c r="AA347" s="439"/>
      <c r="AB347" s="439"/>
      <c r="AC347" s="439"/>
      <c r="AD347" s="439"/>
      <c r="AE347" s="443"/>
      <c r="AF347" s="439"/>
      <c r="AG347" s="439"/>
      <c r="AH347" s="439"/>
      <c r="AI347" s="440"/>
      <c r="AJ347" s="443"/>
      <c r="AK347" s="439"/>
      <c r="AL347" s="439"/>
      <c r="AM347" s="439"/>
      <c r="AN347" s="440"/>
    </row>
    <row r="348" spans="1:40" hidden="1" outlineLevel="2">
      <c r="A348" s="882">
        <f>ROW()</f>
        <v>348</v>
      </c>
      <c r="B348" s="453"/>
      <c r="D348" s="456" t="s">
        <v>443</v>
      </c>
      <c r="E348" s="457"/>
      <c r="F348" s="457"/>
      <c r="G348" s="457"/>
      <c r="H348" s="441"/>
      <c r="I348" s="441"/>
      <c r="J348" s="462"/>
      <c r="K348" s="441"/>
      <c r="L348" s="441"/>
      <c r="M348" s="441"/>
      <c r="N348" s="442"/>
      <c r="O348" s="441"/>
      <c r="P348" s="441"/>
      <c r="Q348" s="441"/>
      <c r="R348" s="441"/>
      <c r="S348" s="441">
        <f>(R258+R330+R312)*(R258+R330+R312&lt;0)</f>
        <v>0</v>
      </c>
      <c r="T348" s="462"/>
      <c r="U348" s="441"/>
      <c r="V348" s="441"/>
      <c r="W348" s="441"/>
      <c r="X348" s="441"/>
      <c r="Y348" s="462"/>
      <c r="Z348" s="441"/>
      <c r="AA348" s="441"/>
      <c r="AB348" s="441"/>
      <c r="AC348" s="441"/>
      <c r="AD348" s="441"/>
      <c r="AE348" s="462"/>
      <c r="AF348" s="441"/>
      <c r="AG348" s="441"/>
      <c r="AH348" s="441"/>
      <c r="AI348" s="442"/>
      <c r="AJ348" s="462"/>
      <c r="AK348" s="441"/>
      <c r="AL348" s="441"/>
      <c r="AM348" s="441"/>
      <c r="AN348" s="442"/>
    </row>
    <row r="349" spans="1:40" hidden="1" outlineLevel="2">
      <c r="A349" s="882">
        <f>ROW()</f>
        <v>349</v>
      </c>
      <c r="B349" s="453"/>
      <c r="D349" s="452" t="s">
        <v>24</v>
      </c>
      <c r="E349" s="438"/>
      <c r="F349" s="438"/>
      <c r="G349" s="438"/>
      <c r="H349" s="439"/>
      <c r="I349" s="439"/>
      <c r="J349" s="443"/>
      <c r="K349" s="439"/>
      <c r="L349" s="439"/>
      <c r="M349" s="439"/>
      <c r="N349" s="440"/>
      <c r="O349" s="439"/>
      <c r="P349" s="439"/>
      <c r="Q349" s="439"/>
      <c r="R349" s="439"/>
      <c r="S349" s="439">
        <f>SUM(S333:S348)</f>
        <v>0</v>
      </c>
      <c r="T349" s="443"/>
      <c r="U349" s="439"/>
      <c r="V349" s="439"/>
      <c r="W349" s="439"/>
      <c r="X349" s="439"/>
      <c r="Y349" s="443"/>
      <c r="Z349" s="439"/>
      <c r="AA349" s="439"/>
      <c r="AB349" s="439"/>
      <c r="AC349" s="439"/>
      <c r="AD349" s="439"/>
      <c r="AE349" s="443"/>
      <c r="AF349" s="439"/>
      <c r="AG349" s="439"/>
      <c r="AH349" s="439"/>
      <c r="AI349" s="440"/>
      <c r="AJ349" s="443"/>
      <c r="AK349" s="439"/>
      <c r="AL349" s="439"/>
      <c r="AM349" s="439"/>
      <c r="AN349" s="440"/>
    </row>
    <row r="350" spans="1:40" hidden="1" outlineLevel="1" collapsed="1">
      <c r="A350" s="732" t="s">
        <v>22</v>
      </c>
      <c r="B350" s="733"/>
      <c r="C350" s="881"/>
      <c r="D350" s="733"/>
      <c r="E350" s="733"/>
      <c r="F350" s="733"/>
      <c r="G350" s="730"/>
      <c r="H350" s="733"/>
      <c r="I350" s="730"/>
      <c r="J350" s="729"/>
      <c r="K350" s="730"/>
      <c r="L350" s="730"/>
      <c r="M350" s="730"/>
      <c r="N350" s="731"/>
      <c r="O350" s="730"/>
      <c r="P350" s="730"/>
      <c r="Q350" s="730"/>
      <c r="R350" s="730"/>
      <c r="S350" s="730"/>
      <c r="T350" s="729"/>
      <c r="U350" s="730"/>
      <c r="V350" s="730"/>
      <c r="W350" s="730"/>
      <c r="X350" s="730"/>
      <c r="Y350" s="729"/>
      <c r="Z350" s="730"/>
      <c r="AA350" s="730"/>
      <c r="AB350" s="730"/>
      <c r="AC350" s="730"/>
      <c r="AD350" s="730"/>
      <c r="AE350" s="729"/>
      <c r="AF350" s="730"/>
      <c r="AG350" s="730"/>
      <c r="AH350" s="730"/>
      <c r="AI350" s="731"/>
      <c r="AJ350" s="729"/>
      <c r="AK350" s="730"/>
      <c r="AL350" s="730"/>
      <c r="AM350" s="730"/>
      <c r="AN350" s="731"/>
    </row>
    <row r="351" spans="1:40" hidden="1" outlineLevel="2">
      <c r="A351" s="882">
        <f>ROW()</f>
        <v>351</v>
      </c>
      <c r="B351" s="453"/>
      <c r="D351" s="452" t="s">
        <v>300</v>
      </c>
      <c r="H351" s="458"/>
      <c r="I351" s="320"/>
      <c r="J351" s="27"/>
      <c r="K351" s="27"/>
      <c r="L351" s="27"/>
      <c r="M351" s="27"/>
      <c r="N351" s="313"/>
      <c r="O351" s="27"/>
      <c r="P351" s="27"/>
      <c r="Q351" s="27"/>
      <c r="R351" s="27"/>
      <c r="S351" s="27"/>
      <c r="T351" s="326"/>
      <c r="U351" s="27"/>
      <c r="V351" s="27"/>
      <c r="W351" s="27"/>
      <c r="X351" s="27"/>
      <c r="Y351" s="326"/>
      <c r="Z351" s="27"/>
      <c r="AA351" s="27"/>
      <c r="AB351" s="27"/>
      <c r="AC351" s="27"/>
      <c r="AD351" s="27"/>
      <c r="AE351" s="326"/>
      <c r="AF351" s="27"/>
      <c r="AG351" s="27"/>
      <c r="AH351" s="27"/>
      <c r="AI351" s="313"/>
      <c r="AJ351" s="326"/>
      <c r="AK351" s="27"/>
      <c r="AL351" s="27"/>
      <c r="AM351" s="27"/>
      <c r="AN351" s="313"/>
    </row>
    <row r="352" spans="1:40" hidden="1" outlineLevel="2">
      <c r="A352" s="882">
        <f>ROW()</f>
        <v>352</v>
      </c>
      <c r="B352" s="453"/>
      <c r="D352" s="452" t="s">
        <v>301</v>
      </c>
      <c r="H352" s="458"/>
      <c r="I352" s="320"/>
      <c r="J352" s="27"/>
      <c r="K352" s="27"/>
      <c r="L352" s="27"/>
      <c r="M352" s="27"/>
      <c r="N352" s="313"/>
      <c r="O352" s="27"/>
      <c r="P352" s="27"/>
      <c r="Q352" s="27"/>
      <c r="R352" s="27"/>
      <c r="S352" s="27"/>
      <c r="T352" s="326"/>
      <c r="U352" s="27"/>
      <c r="V352" s="27"/>
      <c r="W352" s="27"/>
      <c r="X352" s="27"/>
      <c r="Y352" s="326"/>
      <c r="Z352" s="27"/>
      <c r="AA352" s="27"/>
      <c r="AB352" s="27"/>
      <c r="AC352" s="27"/>
      <c r="AD352" s="27"/>
      <c r="AE352" s="326"/>
      <c r="AF352" s="27"/>
      <c r="AG352" s="27"/>
      <c r="AH352" s="27"/>
      <c r="AI352" s="313"/>
      <c r="AJ352" s="326"/>
      <c r="AK352" s="27"/>
      <c r="AL352" s="27"/>
      <c r="AM352" s="27"/>
      <c r="AN352" s="313"/>
    </row>
    <row r="353" spans="1:40" hidden="1" outlineLevel="2">
      <c r="A353" s="882">
        <f>ROW()</f>
        <v>353</v>
      </c>
      <c r="B353" s="453"/>
      <c r="D353" s="452" t="s">
        <v>29</v>
      </c>
      <c r="H353" s="458"/>
      <c r="I353" s="320"/>
      <c r="J353" s="27"/>
      <c r="K353" s="27"/>
      <c r="L353" s="27"/>
      <c r="M353" s="27"/>
      <c r="N353" s="313"/>
      <c r="O353" s="27"/>
      <c r="P353" s="27"/>
      <c r="Q353" s="27"/>
      <c r="R353" s="27"/>
      <c r="S353" s="27"/>
      <c r="T353" s="326"/>
      <c r="U353" s="27"/>
      <c r="V353" s="27"/>
      <c r="W353" s="27"/>
      <c r="X353" s="27"/>
      <c r="Y353" s="326"/>
      <c r="Z353" s="27"/>
      <c r="AA353" s="27"/>
      <c r="AB353" s="27"/>
      <c r="AC353" s="27"/>
      <c r="AD353" s="27"/>
      <c r="AE353" s="326"/>
      <c r="AF353" s="27"/>
      <c r="AG353" s="27"/>
      <c r="AH353" s="27"/>
      <c r="AI353" s="313"/>
      <c r="AJ353" s="326"/>
      <c r="AK353" s="27"/>
      <c r="AL353" s="27"/>
      <c r="AM353" s="27"/>
      <c r="AN353" s="313"/>
    </row>
    <row r="354" spans="1:40" hidden="1" outlineLevel="2">
      <c r="A354" s="882">
        <f>ROW()</f>
        <v>354</v>
      </c>
      <c r="B354" s="453"/>
      <c r="D354" s="452" t="s">
        <v>30</v>
      </c>
      <c r="H354" s="458"/>
      <c r="I354" s="320"/>
      <c r="J354" s="27"/>
      <c r="K354" s="27"/>
      <c r="L354" s="27"/>
      <c r="M354" s="27"/>
      <c r="N354" s="313"/>
      <c r="O354" s="27"/>
      <c r="P354" s="27"/>
      <c r="Q354" s="27"/>
      <c r="R354" s="27"/>
      <c r="S354" s="27"/>
      <c r="T354" s="326"/>
      <c r="U354" s="27"/>
      <c r="V354" s="27"/>
      <c r="W354" s="27"/>
      <c r="X354" s="27"/>
      <c r="Y354" s="326"/>
      <c r="Z354" s="27"/>
      <c r="AA354" s="27"/>
      <c r="AB354" s="27"/>
      <c r="AC354" s="27"/>
      <c r="AD354" s="27"/>
      <c r="AE354" s="326"/>
      <c r="AF354" s="27"/>
      <c r="AG354" s="27"/>
      <c r="AH354" s="27"/>
      <c r="AI354" s="313"/>
      <c r="AJ354" s="326"/>
      <c r="AK354" s="27"/>
      <c r="AL354" s="27"/>
      <c r="AM354" s="27"/>
      <c r="AN354" s="313"/>
    </row>
    <row r="355" spans="1:40" hidden="1" outlineLevel="2">
      <c r="A355" s="882">
        <f>ROW()</f>
        <v>355</v>
      </c>
      <c r="B355" s="453"/>
      <c r="D355" s="452" t="s">
        <v>31</v>
      </c>
      <c r="H355" s="458"/>
      <c r="I355" s="320"/>
      <c r="J355" s="27"/>
      <c r="K355" s="27"/>
      <c r="L355" s="27"/>
      <c r="M355" s="27"/>
      <c r="N355" s="313"/>
      <c r="O355" s="27"/>
      <c r="P355" s="27"/>
      <c r="Q355" s="27"/>
      <c r="R355" s="27"/>
      <c r="S355" s="27"/>
      <c r="T355" s="326"/>
      <c r="U355" s="27"/>
      <c r="V355" s="27"/>
      <c r="W355" s="27"/>
      <c r="X355" s="27"/>
      <c r="Y355" s="326"/>
      <c r="Z355" s="27"/>
      <c r="AA355" s="27"/>
      <c r="AB355" s="27"/>
      <c r="AC355" s="27"/>
      <c r="AD355" s="27"/>
      <c r="AE355" s="326"/>
      <c r="AF355" s="27"/>
      <c r="AG355" s="27"/>
      <c r="AH355" s="27"/>
      <c r="AI355" s="313"/>
      <c r="AJ355" s="326"/>
      <c r="AK355" s="27"/>
      <c r="AL355" s="27"/>
      <c r="AM355" s="27"/>
      <c r="AN355" s="313"/>
    </row>
    <row r="356" spans="1:40" hidden="1" outlineLevel="2">
      <c r="A356" s="882">
        <f>ROW()</f>
        <v>356</v>
      </c>
      <c r="B356" s="453"/>
      <c r="D356" s="452" t="s">
        <v>32</v>
      </c>
      <c r="H356" s="458"/>
      <c r="I356" s="320"/>
      <c r="J356" s="27"/>
      <c r="K356" s="27"/>
      <c r="L356" s="27"/>
      <c r="M356" s="27"/>
      <c r="N356" s="313"/>
      <c r="O356" s="27"/>
      <c r="P356" s="27"/>
      <c r="Q356" s="27"/>
      <c r="R356" s="27"/>
      <c r="S356" s="27"/>
      <c r="T356" s="326"/>
      <c r="U356" s="27"/>
      <c r="V356" s="27"/>
      <c r="W356" s="27"/>
      <c r="X356" s="27"/>
      <c r="Y356" s="326"/>
      <c r="Z356" s="27"/>
      <c r="AA356" s="27"/>
      <c r="AB356" s="27"/>
      <c r="AC356" s="27"/>
      <c r="AD356" s="27"/>
      <c r="AE356" s="326"/>
      <c r="AF356" s="27"/>
      <c r="AG356" s="27"/>
      <c r="AH356" s="27"/>
      <c r="AI356" s="313"/>
      <c r="AJ356" s="326"/>
      <c r="AK356" s="27"/>
      <c r="AL356" s="27"/>
      <c r="AM356" s="27"/>
      <c r="AN356" s="313"/>
    </row>
    <row r="357" spans="1:40" hidden="1" outlineLevel="2">
      <c r="A357" s="882">
        <f>ROW()</f>
        <v>357</v>
      </c>
      <c r="B357" s="453"/>
      <c r="D357" s="452" t="s">
        <v>33</v>
      </c>
      <c r="H357" s="458"/>
      <c r="I357" s="320"/>
      <c r="J357" s="27"/>
      <c r="K357" s="27"/>
      <c r="L357" s="27"/>
      <c r="M357" s="27"/>
      <c r="N357" s="313"/>
      <c r="O357" s="27"/>
      <c r="P357" s="27"/>
      <c r="Q357" s="27"/>
      <c r="R357" s="27"/>
      <c r="S357" s="27"/>
      <c r="T357" s="326"/>
      <c r="U357" s="27"/>
      <c r="V357" s="27"/>
      <c r="W357" s="27"/>
      <c r="X357" s="27"/>
      <c r="Y357" s="326"/>
      <c r="Z357" s="27"/>
      <c r="AA357" s="27"/>
      <c r="AB357" s="27"/>
      <c r="AC357" s="27"/>
      <c r="AD357" s="27"/>
      <c r="AE357" s="326"/>
      <c r="AF357" s="27"/>
      <c r="AG357" s="27"/>
      <c r="AH357" s="27"/>
      <c r="AI357" s="313"/>
      <c r="AJ357" s="326"/>
      <c r="AK357" s="27"/>
      <c r="AL357" s="27"/>
      <c r="AM357" s="27"/>
      <c r="AN357" s="313"/>
    </row>
    <row r="358" spans="1:40" hidden="1" outlineLevel="2">
      <c r="A358" s="882">
        <f>ROW()</f>
        <v>358</v>
      </c>
      <c r="B358" s="453"/>
      <c r="D358" s="452" t="s">
        <v>27</v>
      </c>
      <c r="H358" s="458"/>
      <c r="I358" s="320"/>
      <c r="J358" s="27"/>
      <c r="K358" s="27"/>
      <c r="L358" s="27"/>
      <c r="M358" s="27"/>
      <c r="N358" s="313"/>
      <c r="O358" s="27"/>
      <c r="P358" s="27"/>
      <c r="Q358" s="27"/>
      <c r="R358" s="27"/>
      <c r="S358" s="27"/>
      <c r="T358" s="326"/>
      <c r="U358" s="27"/>
      <c r="V358" s="27"/>
      <c r="W358" s="27"/>
      <c r="X358" s="27"/>
      <c r="Y358" s="326"/>
      <c r="Z358" s="27"/>
      <c r="AA358" s="27"/>
      <c r="AB358" s="27"/>
      <c r="AC358" s="27"/>
      <c r="AD358" s="27"/>
      <c r="AE358" s="326"/>
      <c r="AF358" s="27"/>
      <c r="AG358" s="27"/>
      <c r="AH358" s="27"/>
      <c r="AI358" s="313"/>
      <c r="AJ358" s="326"/>
      <c r="AK358" s="27"/>
      <c r="AL358" s="27"/>
      <c r="AM358" s="27"/>
      <c r="AN358" s="313"/>
    </row>
    <row r="359" spans="1:40" hidden="1" outlineLevel="2">
      <c r="A359" s="882">
        <f>ROW()</f>
        <v>359</v>
      </c>
      <c r="B359" s="453"/>
      <c r="D359" s="452" t="s">
        <v>34</v>
      </c>
      <c r="H359" s="458"/>
      <c r="I359" s="320"/>
      <c r="J359" s="27"/>
      <c r="K359" s="27"/>
      <c r="L359" s="27"/>
      <c r="M359" s="27"/>
      <c r="N359" s="313"/>
      <c r="O359" s="27"/>
      <c r="P359" s="27"/>
      <c r="Q359" s="27"/>
      <c r="R359" s="27"/>
      <c r="S359" s="27"/>
      <c r="T359" s="326"/>
      <c r="U359" s="27"/>
      <c r="V359" s="27"/>
      <c r="W359" s="27"/>
      <c r="X359" s="27"/>
      <c r="Y359" s="326"/>
      <c r="Z359" s="27"/>
      <c r="AA359" s="27"/>
      <c r="AB359" s="27"/>
      <c r="AC359" s="27"/>
      <c r="AD359" s="27"/>
      <c r="AE359" s="326"/>
      <c r="AF359" s="27"/>
      <c r="AG359" s="27"/>
      <c r="AH359" s="27"/>
      <c r="AI359" s="313"/>
      <c r="AJ359" s="326"/>
      <c r="AK359" s="27"/>
      <c r="AL359" s="27"/>
      <c r="AM359" s="27"/>
      <c r="AN359" s="313"/>
    </row>
    <row r="360" spans="1:40" hidden="1" outlineLevel="2">
      <c r="A360" s="882">
        <f>ROW()</f>
        <v>360</v>
      </c>
      <c r="B360" s="453"/>
      <c r="D360" s="452" t="s">
        <v>35</v>
      </c>
      <c r="H360" s="458"/>
      <c r="I360" s="320"/>
      <c r="J360" s="27"/>
      <c r="K360" s="27"/>
      <c r="L360" s="27"/>
      <c r="M360" s="27"/>
      <c r="N360" s="313"/>
      <c r="O360" s="27"/>
      <c r="P360" s="27"/>
      <c r="Q360" s="27"/>
      <c r="R360" s="27"/>
      <c r="S360" s="27"/>
      <c r="T360" s="326"/>
      <c r="U360" s="27"/>
      <c r="V360" s="27"/>
      <c r="W360" s="27"/>
      <c r="X360" s="27"/>
      <c r="Y360" s="326"/>
      <c r="Z360" s="27"/>
      <c r="AA360" s="27"/>
      <c r="AB360" s="27"/>
      <c r="AC360" s="27"/>
      <c r="AD360" s="27"/>
      <c r="AE360" s="326"/>
      <c r="AF360" s="27"/>
      <c r="AG360" s="27"/>
      <c r="AH360" s="27"/>
      <c r="AI360" s="313"/>
      <c r="AJ360" s="326"/>
      <c r="AK360" s="27"/>
      <c r="AL360" s="27"/>
      <c r="AM360" s="27"/>
      <c r="AN360" s="313"/>
    </row>
    <row r="361" spans="1:40" hidden="1" outlineLevel="2">
      <c r="A361" s="882">
        <f>ROW()</f>
        <v>361</v>
      </c>
      <c r="B361" s="453"/>
      <c r="D361" s="452" t="s">
        <v>302</v>
      </c>
      <c r="H361" s="458"/>
      <c r="I361" s="320"/>
      <c r="J361" s="27"/>
      <c r="K361" s="27"/>
      <c r="L361" s="27"/>
      <c r="M361" s="27"/>
      <c r="N361" s="313"/>
      <c r="O361" s="27"/>
      <c r="P361" s="27"/>
      <c r="Q361" s="27"/>
      <c r="R361" s="27"/>
      <c r="S361" s="27"/>
      <c r="T361" s="326"/>
      <c r="U361" s="27"/>
      <c r="V361" s="27"/>
      <c r="W361" s="27"/>
      <c r="X361" s="27"/>
      <c r="Y361" s="326"/>
      <c r="Z361" s="27"/>
      <c r="AA361" s="27"/>
      <c r="AB361" s="27"/>
      <c r="AC361" s="27"/>
      <c r="AD361" s="27"/>
      <c r="AE361" s="326"/>
      <c r="AF361" s="27"/>
      <c r="AG361" s="27"/>
      <c r="AH361" s="27"/>
      <c r="AI361" s="313"/>
      <c r="AJ361" s="326"/>
      <c r="AK361" s="27"/>
      <c r="AL361" s="27"/>
      <c r="AM361" s="27"/>
      <c r="AN361" s="313"/>
    </row>
    <row r="362" spans="1:40" hidden="1" outlineLevel="2">
      <c r="A362" s="882">
        <f>ROW()</f>
        <v>362</v>
      </c>
      <c r="B362" s="453"/>
      <c r="D362" s="452" t="s">
        <v>36</v>
      </c>
      <c r="H362" s="458"/>
      <c r="I362" s="320"/>
      <c r="J362" s="27"/>
      <c r="K362" s="27"/>
      <c r="L362" s="27"/>
      <c r="M362" s="27"/>
      <c r="N362" s="313"/>
      <c r="O362" s="27"/>
      <c r="P362" s="27"/>
      <c r="Q362" s="27"/>
      <c r="R362" s="27"/>
      <c r="S362" s="27"/>
      <c r="T362" s="326"/>
      <c r="U362" s="27"/>
      <c r="V362" s="27"/>
      <c r="W362" s="27"/>
      <c r="X362" s="27"/>
      <c r="Y362" s="326"/>
      <c r="Z362" s="27"/>
      <c r="AA362" s="27"/>
      <c r="AB362" s="27"/>
      <c r="AC362" s="27"/>
      <c r="AD362" s="27"/>
      <c r="AE362" s="326"/>
      <c r="AF362" s="27"/>
      <c r="AG362" s="27"/>
      <c r="AH362" s="27"/>
      <c r="AI362" s="313"/>
      <c r="AJ362" s="326"/>
      <c r="AK362" s="27"/>
      <c r="AL362" s="27"/>
      <c r="AM362" s="27"/>
      <c r="AN362" s="313"/>
    </row>
    <row r="363" spans="1:40" hidden="1" outlineLevel="2">
      <c r="A363" s="882">
        <f>ROW()</f>
        <v>363</v>
      </c>
      <c r="B363" s="453"/>
      <c r="D363" s="452" t="s">
        <v>583</v>
      </c>
      <c r="H363" s="458"/>
      <c r="I363" s="320"/>
      <c r="J363" s="27"/>
      <c r="K363" s="27"/>
      <c r="L363" s="27"/>
      <c r="M363" s="27"/>
      <c r="N363" s="313"/>
      <c r="O363" s="27"/>
      <c r="P363" s="27"/>
      <c r="Q363" s="27"/>
      <c r="R363" s="27"/>
      <c r="S363" s="27"/>
      <c r="T363" s="326"/>
      <c r="U363" s="27"/>
      <c r="V363" s="27"/>
      <c r="W363" s="27"/>
      <c r="X363" s="27"/>
      <c r="Y363" s="326"/>
      <c r="Z363" s="27"/>
      <c r="AA363" s="27"/>
      <c r="AB363" s="27"/>
      <c r="AC363" s="27"/>
      <c r="AD363" s="27"/>
      <c r="AE363" s="326"/>
      <c r="AF363" s="27"/>
      <c r="AG363" s="27"/>
      <c r="AH363" s="27"/>
      <c r="AI363" s="313"/>
      <c r="AJ363" s="326"/>
      <c r="AK363" s="27"/>
      <c r="AL363" s="27"/>
      <c r="AM363" s="27"/>
      <c r="AN363" s="313"/>
    </row>
    <row r="364" spans="1:40" hidden="1" outlineLevel="2">
      <c r="A364" s="882">
        <f>ROW()</f>
        <v>364</v>
      </c>
      <c r="B364" s="453"/>
      <c r="D364" s="452" t="s">
        <v>81</v>
      </c>
      <c r="H364" s="458"/>
      <c r="I364" s="320"/>
      <c r="J364" s="27"/>
      <c r="K364" s="27"/>
      <c r="L364" s="27"/>
      <c r="M364" s="27"/>
      <c r="N364" s="313"/>
      <c r="O364" s="27"/>
      <c r="P364" s="27"/>
      <c r="Q364" s="27"/>
      <c r="R364" s="27"/>
      <c r="S364" s="27"/>
      <c r="T364" s="326"/>
      <c r="U364" s="27"/>
      <c r="V364" s="27"/>
      <c r="W364" s="27"/>
      <c r="X364" s="27"/>
      <c r="Y364" s="326"/>
      <c r="Z364" s="27"/>
      <c r="AA364" s="27"/>
      <c r="AB364" s="27"/>
      <c r="AC364" s="27"/>
      <c r="AD364" s="27"/>
      <c r="AE364" s="326"/>
      <c r="AF364" s="27"/>
      <c r="AG364" s="27"/>
      <c r="AH364" s="27"/>
      <c r="AI364" s="313"/>
      <c r="AJ364" s="326"/>
      <c r="AK364" s="27"/>
      <c r="AL364" s="27"/>
      <c r="AM364" s="27"/>
      <c r="AN364" s="313"/>
    </row>
    <row r="365" spans="1:40" hidden="1" outlineLevel="2">
      <c r="A365" s="882">
        <f>ROW()</f>
        <v>365</v>
      </c>
      <c r="B365" s="453"/>
      <c r="D365" s="452" t="s">
        <v>28</v>
      </c>
      <c r="H365" s="458"/>
      <c r="I365" s="320"/>
      <c r="J365" s="27"/>
      <c r="K365" s="27"/>
      <c r="L365" s="27"/>
      <c r="M365" s="27"/>
      <c r="N365" s="313"/>
      <c r="O365" s="27"/>
      <c r="P365" s="27"/>
      <c r="Q365" s="27"/>
      <c r="R365" s="27"/>
      <c r="S365" s="27"/>
      <c r="T365" s="326"/>
      <c r="U365" s="27"/>
      <c r="V365" s="27"/>
      <c r="W365" s="27"/>
      <c r="X365" s="27"/>
      <c r="Y365" s="326"/>
      <c r="Z365" s="27"/>
      <c r="AA365" s="27"/>
      <c r="AB365" s="27"/>
      <c r="AC365" s="27"/>
      <c r="AD365" s="27"/>
      <c r="AE365" s="326"/>
      <c r="AF365" s="27"/>
      <c r="AG365" s="27"/>
      <c r="AH365" s="27"/>
      <c r="AI365" s="313"/>
      <c r="AJ365" s="326"/>
      <c r="AK365" s="27"/>
      <c r="AL365" s="27"/>
      <c r="AM365" s="27"/>
      <c r="AN365" s="313"/>
    </row>
    <row r="366" spans="1:40" hidden="1" outlineLevel="2">
      <c r="A366" s="882">
        <f>ROW()</f>
        <v>366</v>
      </c>
      <c r="B366" s="453"/>
      <c r="D366" s="456" t="s">
        <v>443</v>
      </c>
      <c r="E366" s="456"/>
      <c r="F366" s="456"/>
      <c r="G366" s="456"/>
      <c r="H366" s="460"/>
      <c r="I366" s="321"/>
      <c r="J366" s="30"/>
      <c r="K366" s="30"/>
      <c r="L366" s="30"/>
      <c r="M366" s="30"/>
      <c r="N366" s="319"/>
      <c r="O366" s="30"/>
      <c r="P366" s="30"/>
      <c r="Q366" s="30"/>
      <c r="R366" s="30"/>
      <c r="S366" s="30"/>
      <c r="T366" s="327"/>
      <c r="U366" s="30"/>
      <c r="V366" s="30"/>
      <c r="W366" s="30"/>
      <c r="X366" s="30"/>
      <c r="Y366" s="327"/>
      <c r="Z366" s="30"/>
      <c r="AA366" s="30"/>
      <c r="AB366" s="30"/>
      <c r="AC366" s="30"/>
      <c r="AD366" s="30"/>
      <c r="AE366" s="327"/>
      <c r="AF366" s="30"/>
      <c r="AG366" s="30"/>
      <c r="AH366" s="30"/>
      <c r="AI366" s="319"/>
      <c r="AJ366" s="327"/>
      <c r="AK366" s="30"/>
      <c r="AL366" s="30"/>
      <c r="AM366" s="30"/>
      <c r="AN366" s="319"/>
    </row>
    <row r="367" spans="1:40" hidden="1" outlineLevel="2">
      <c r="A367" s="882">
        <f>ROW()</f>
        <v>367</v>
      </c>
      <c r="B367" s="453"/>
      <c r="D367" s="452" t="s">
        <v>24</v>
      </c>
      <c r="H367" s="458"/>
      <c r="I367" s="440"/>
      <c r="J367" s="439"/>
      <c r="K367" s="439"/>
      <c r="L367" s="439"/>
      <c r="M367" s="439"/>
      <c r="N367" s="440"/>
      <c r="O367" s="439"/>
      <c r="P367" s="439"/>
      <c r="Q367" s="439"/>
      <c r="R367" s="439"/>
      <c r="S367" s="439"/>
      <c r="T367" s="443"/>
      <c r="U367" s="439"/>
      <c r="V367" s="439"/>
      <c r="W367" s="439"/>
      <c r="X367" s="439"/>
      <c r="Y367" s="443"/>
      <c r="Z367" s="439"/>
      <c r="AA367" s="439"/>
      <c r="AB367" s="439"/>
      <c r="AC367" s="439"/>
      <c r="AD367" s="439"/>
      <c r="AE367" s="443"/>
      <c r="AF367" s="439"/>
      <c r="AG367" s="439"/>
      <c r="AH367" s="439"/>
      <c r="AI367" s="440"/>
      <c r="AJ367" s="443"/>
      <c r="AK367" s="439"/>
      <c r="AL367" s="439"/>
      <c r="AM367" s="439"/>
      <c r="AN367" s="440"/>
    </row>
    <row r="368" spans="1:40">
      <c r="A368" s="884" t="s">
        <v>869</v>
      </c>
      <c r="B368" s="885"/>
      <c r="C368" s="886"/>
      <c r="D368" s="885"/>
      <c r="E368" s="885"/>
      <c r="F368" s="885"/>
      <c r="G368" s="885"/>
      <c r="H368" s="885"/>
      <c r="I368" s="25"/>
      <c r="J368" s="323"/>
      <c r="K368" s="25"/>
      <c r="L368" s="25"/>
      <c r="M368" s="25"/>
      <c r="N368" s="318"/>
      <c r="O368" s="25"/>
      <c r="P368" s="25"/>
      <c r="Q368" s="25"/>
      <c r="R368" s="25"/>
      <c r="S368" s="25"/>
      <c r="T368" s="323"/>
      <c r="U368" s="25"/>
      <c r="V368" s="25"/>
      <c r="W368" s="25"/>
      <c r="X368" s="25"/>
      <c r="Y368" s="323"/>
      <c r="Z368" s="25"/>
      <c r="AA368" s="25"/>
      <c r="AB368" s="25"/>
      <c r="AC368" s="25"/>
      <c r="AD368" s="25"/>
      <c r="AE368" s="323"/>
      <c r="AF368" s="25"/>
      <c r="AG368" s="25"/>
      <c r="AH368" s="25"/>
      <c r="AI368" s="318"/>
      <c r="AJ368" s="323"/>
      <c r="AK368" s="25"/>
      <c r="AL368" s="25"/>
      <c r="AM368" s="25"/>
      <c r="AN368" s="318"/>
    </row>
    <row r="369" spans="1:40" outlineLevel="1">
      <c r="A369" s="732" t="s">
        <v>237</v>
      </c>
      <c r="B369" s="733"/>
      <c r="C369" s="881"/>
      <c r="D369" s="733"/>
      <c r="E369" s="733"/>
      <c r="F369" s="733"/>
      <c r="G369" s="733"/>
      <c r="H369" s="733"/>
      <c r="I369" s="730"/>
      <c r="J369" s="729"/>
      <c r="K369" s="730"/>
      <c r="L369" s="730"/>
      <c r="M369" s="730"/>
      <c r="N369" s="731"/>
      <c r="O369" s="730"/>
      <c r="P369" s="730"/>
      <c r="Q369" s="730"/>
      <c r="R369" s="730"/>
      <c r="S369" s="730"/>
      <c r="T369" s="729"/>
      <c r="U369" s="730"/>
      <c r="V369" s="730"/>
      <c r="W369" s="730"/>
      <c r="X369" s="730"/>
      <c r="Y369" s="729"/>
      <c r="Z369" s="730"/>
      <c r="AA369" s="730"/>
      <c r="AB369" s="730"/>
      <c r="AC369" s="730"/>
      <c r="AD369" s="730"/>
      <c r="AE369" s="729"/>
      <c r="AF369" s="730"/>
      <c r="AG369" s="730"/>
      <c r="AH369" s="730"/>
      <c r="AI369" s="731"/>
      <c r="AJ369" s="729"/>
      <c r="AK369" s="730"/>
      <c r="AL369" s="730"/>
      <c r="AM369" s="730"/>
      <c r="AN369" s="731"/>
    </row>
    <row r="370" spans="1:40" outlineLevel="2">
      <c r="A370" s="882">
        <f>ROW()</f>
        <v>370</v>
      </c>
      <c r="B370" s="453"/>
      <c r="D370" s="452" t="s">
        <v>300</v>
      </c>
      <c r="H370" s="458"/>
      <c r="I370" s="458"/>
      <c r="J370" s="459"/>
      <c r="K370" s="458"/>
      <c r="L370" s="458"/>
      <c r="M370" s="458"/>
      <c r="N370" s="463"/>
      <c r="O370" s="458"/>
      <c r="P370" s="458"/>
      <c r="Q370" s="458"/>
      <c r="R370" s="458"/>
      <c r="S370" s="352"/>
      <c r="T370" s="350">
        <f>Input!Q96</f>
        <v>0</v>
      </c>
      <c r="U370" s="26">
        <f t="shared" ref="U370:X370" si="130">(T370-T$9)*(T370&gt;U$9)</f>
        <v>0</v>
      </c>
      <c r="V370" s="448">
        <f t="shared" si="130"/>
        <v>0</v>
      </c>
      <c r="W370" s="448">
        <f t="shared" si="130"/>
        <v>0</v>
      </c>
      <c r="X370" s="448">
        <f t="shared" si="130"/>
        <v>0</v>
      </c>
      <c r="Y370" s="330">
        <f>(X370-X$9)*(X370&gt;Y$9)</f>
        <v>0</v>
      </c>
      <c r="Z370" s="448">
        <f t="shared" ref="Z370:AI385" si="131">(Y370-Y$9)*(Y370&gt;Z$9)</f>
        <v>0</v>
      </c>
      <c r="AA370" s="448">
        <f t="shared" si="131"/>
        <v>0</v>
      </c>
      <c r="AB370" s="448">
        <f t="shared" si="131"/>
        <v>0</v>
      </c>
      <c r="AC370" s="448">
        <f t="shared" si="131"/>
        <v>0</v>
      </c>
      <c r="AD370" s="448">
        <f t="shared" si="131"/>
        <v>0</v>
      </c>
      <c r="AE370" s="330">
        <f t="shared" si="131"/>
        <v>0</v>
      </c>
      <c r="AF370" s="448">
        <f t="shared" si="131"/>
        <v>0</v>
      </c>
      <c r="AG370" s="448">
        <f t="shared" si="131"/>
        <v>0</v>
      </c>
      <c r="AH370" s="448">
        <f t="shared" si="131"/>
        <v>0</v>
      </c>
      <c r="AI370" s="449">
        <f t="shared" si="131"/>
        <v>0</v>
      </c>
      <c r="AJ370" s="330">
        <f t="shared" ref="AJ370:AJ385" si="132">(AI370-AI$9)*(AI370&gt;AJ$9)</f>
        <v>0</v>
      </c>
      <c r="AK370" s="448">
        <f t="shared" ref="AK370:AK385" si="133">(AJ370-AJ$9)*(AJ370&gt;AK$9)</f>
        <v>0</v>
      </c>
      <c r="AL370" s="448">
        <f t="shared" ref="AL370:AL385" si="134">(AK370-AK$9)*(AK370&gt;AL$9)</f>
        <v>0</v>
      </c>
      <c r="AM370" s="448">
        <f t="shared" ref="AM370:AM385" si="135">(AL370-AL$9)*(AL370&gt;AM$9)</f>
        <v>0</v>
      </c>
      <c r="AN370" s="449">
        <f t="shared" ref="AN370:AN385" si="136">(AM370-AM$9)*(AM370&gt;AN$9)</f>
        <v>0</v>
      </c>
    </row>
    <row r="371" spans="1:40" outlineLevel="2">
      <c r="A371" s="882">
        <f>ROW()</f>
        <v>371</v>
      </c>
      <c r="B371" s="453"/>
      <c r="D371" s="452" t="s">
        <v>301</v>
      </c>
      <c r="H371" s="458"/>
      <c r="I371" s="458"/>
      <c r="J371" s="459"/>
      <c r="K371" s="458"/>
      <c r="L371" s="458"/>
      <c r="M371" s="458"/>
      <c r="N371" s="463"/>
      <c r="O371" s="458"/>
      <c r="P371" s="458"/>
      <c r="Q371" s="458"/>
      <c r="R371" s="458"/>
      <c r="S371" s="352"/>
      <c r="T371" s="350">
        <f>Input!Q97</f>
        <v>0</v>
      </c>
      <c r="U371" s="26">
        <f t="shared" ref="U371:Y371" si="137">(T371-T$9)*(T371&gt;U$9)</f>
        <v>0</v>
      </c>
      <c r="V371" s="448">
        <f t="shared" si="137"/>
        <v>0</v>
      </c>
      <c r="W371" s="448">
        <f t="shared" si="137"/>
        <v>0</v>
      </c>
      <c r="X371" s="448">
        <f t="shared" si="137"/>
        <v>0</v>
      </c>
      <c r="Y371" s="330">
        <f t="shared" si="137"/>
        <v>0</v>
      </c>
      <c r="Z371" s="448">
        <f t="shared" si="131"/>
        <v>0</v>
      </c>
      <c r="AA371" s="448">
        <f t="shared" si="131"/>
        <v>0</v>
      </c>
      <c r="AB371" s="448">
        <f t="shared" si="131"/>
        <v>0</v>
      </c>
      <c r="AC371" s="448">
        <f t="shared" si="131"/>
        <v>0</v>
      </c>
      <c r="AD371" s="448">
        <f t="shared" si="131"/>
        <v>0</v>
      </c>
      <c r="AE371" s="330">
        <f t="shared" si="131"/>
        <v>0</v>
      </c>
      <c r="AF371" s="448">
        <f t="shared" si="131"/>
        <v>0</v>
      </c>
      <c r="AG371" s="448">
        <f t="shared" si="131"/>
        <v>0</v>
      </c>
      <c r="AH371" s="448">
        <f t="shared" si="131"/>
        <v>0</v>
      </c>
      <c r="AI371" s="449">
        <f t="shared" si="131"/>
        <v>0</v>
      </c>
      <c r="AJ371" s="330">
        <f t="shared" si="132"/>
        <v>0</v>
      </c>
      <c r="AK371" s="448">
        <f t="shared" si="133"/>
        <v>0</v>
      </c>
      <c r="AL371" s="448">
        <f t="shared" si="134"/>
        <v>0</v>
      </c>
      <c r="AM371" s="448">
        <f t="shared" si="135"/>
        <v>0</v>
      </c>
      <c r="AN371" s="449">
        <f t="shared" si="136"/>
        <v>0</v>
      </c>
    </row>
    <row r="372" spans="1:40" outlineLevel="2">
      <c r="A372" s="882">
        <f>ROW()</f>
        <v>372</v>
      </c>
      <c r="B372" s="453"/>
      <c r="D372" s="452" t="s">
        <v>29</v>
      </c>
      <c r="H372" s="458"/>
      <c r="I372" s="458"/>
      <c r="J372" s="459"/>
      <c r="K372" s="458"/>
      <c r="L372" s="458"/>
      <c r="M372" s="458"/>
      <c r="N372" s="463"/>
      <c r="O372" s="458"/>
      <c r="P372" s="458"/>
      <c r="Q372" s="458"/>
      <c r="R372" s="458"/>
      <c r="S372" s="352"/>
      <c r="T372" s="350">
        <f>Input!Q98</f>
        <v>0</v>
      </c>
      <c r="U372" s="26">
        <f t="shared" ref="U372:Y372" si="138">(T372-T$9)*(T372&gt;U$9)</f>
        <v>0</v>
      </c>
      <c r="V372" s="448">
        <f t="shared" si="138"/>
        <v>0</v>
      </c>
      <c r="W372" s="448">
        <f t="shared" si="138"/>
        <v>0</v>
      </c>
      <c r="X372" s="448">
        <f t="shared" si="138"/>
        <v>0</v>
      </c>
      <c r="Y372" s="330">
        <f t="shared" si="138"/>
        <v>0</v>
      </c>
      <c r="Z372" s="448">
        <f t="shared" si="131"/>
        <v>0</v>
      </c>
      <c r="AA372" s="448">
        <f t="shared" si="131"/>
        <v>0</v>
      </c>
      <c r="AB372" s="448">
        <f t="shared" si="131"/>
        <v>0</v>
      </c>
      <c r="AC372" s="448">
        <f t="shared" si="131"/>
        <v>0</v>
      </c>
      <c r="AD372" s="448">
        <f t="shared" si="131"/>
        <v>0</v>
      </c>
      <c r="AE372" s="330">
        <f t="shared" si="131"/>
        <v>0</v>
      </c>
      <c r="AF372" s="448">
        <f t="shared" si="131"/>
        <v>0</v>
      </c>
      <c r="AG372" s="448">
        <f t="shared" si="131"/>
        <v>0</v>
      </c>
      <c r="AH372" s="448">
        <f t="shared" si="131"/>
        <v>0</v>
      </c>
      <c r="AI372" s="449">
        <f t="shared" si="131"/>
        <v>0</v>
      </c>
      <c r="AJ372" s="330">
        <f t="shared" si="132"/>
        <v>0</v>
      </c>
      <c r="AK372" s="448">
        <f t="shared" si="133"/>
        <v>0</v>
      </c>
      <c r="AL372" s="448">
        <f t="shared" si="134"/>
        <v>0</v>
      </c>
      <c r="AM372" s="448">
        <f t="shared" si="135"/>
        <v>0</v>
      </c>
      <c r="AN372" s="449">
        <f t="shared" si="136"/>
        <v>0</v>
      </c>
    </row>
    <row r="373" spans="1:40" outlineLevel="2">
      <c r="A373" s="882">
        <f>ROW()</f>
        <v>373</v>
      </c>
      <c r="B373" s="453"/>
      <c r="D373" s="452" t="s">
        <v>30</v>
      </c>
      <c r="H373" s="458"/>
      <c r="I373" s="458"/>
      <c r="J373" s="459"/>
      <c r="K373" s="458"/>
      <c r="L373" s="458"/>
      <c r="M373" s="458"/>
      <c r="N373" s="463"/>
      <c r="O373" s="458"/>
      <c r="P373" s="458"/>
      <c r="Q373" s="458"/>
      <c r="R373" s="458"/>
      <c r="S373" s="352"/>
      <c r="T373" s="350">
        <f>Input!Q99</f>
        <v>9.3400000000000034</v>
      </c>
      <c r="U373" s="26">
        <f t="shared" ref="U373:Y373" si="139">(T373-T$9)*(T373&gt;U$9)</f>
        <v>8.8400000000000034</v>
      </c>
      <c r="V373" s="448">
        <f t="shared" si="139"/>
        <v>7.8400000000000034</v>
      </c>
      <c r="W373" s="448">
        <f t="shared" si="139"/>
        <v>6.8400000000000034</v>
      </c>
      <c r="X373" s="448">
        <f t="shared" si="139"/>
        <v>5.8400000000000034</v>
      </c>
      <c r="Y373" s="330">
        <f t="shared" si="139"/>
        <v>4.8400000000000034</v>
      </c>
      <c r="Z373" s="448">
        <f t="shared" si="131"/>
        <v>4.3400000000000034</v>
      </c>
      <c r="AA373" s="448">
        <f t="shared" si="131"/>
        <v>3.3400000000000034</v>
      </c>
      <c r="AB373" s="448">
        <f t="shared" si="131"/>
        <v>2.3400000000000034</v>
      </c>
      <c r="AC373" s="448">
        <f t="shared" si="131"/>
        <v>1.3400000000000034</v>
      </c>
      <c r="AD373" s="448">
        <f t="shared" si="131"/>
        <v>0.34000000000000341</v>
      </c>
      <c r="AE373" s="330">
        <f t="shared" si="131"/>
        <v>0</v>
      </c>
      <c r="AF373" s="448">
        <f t="shared" si="131"/>
        <v>0</v>
      </c>
      <c r="AG373" s="448">
        <f t="shared" si="131"/>
        <v>0</v>
      </c>
      <c r="AH373" s="448">
        <f t="shared" si="131"/>
        <v>0</v>
      </c>
      <c r="AI373" s="449">
        <f t="shared" si="131"/>
        <v>0</v>
      </c>
      <c r="AJ373" s="330">
        <f t="shared" si="132"/>
        <v>0</v>
      </c>
      <c r="AK373" s="448">
        <f t="shared" si="133"/>
        <v>0</v>
      </c>
      <c r="AL373" s="448">
        <f t="shared" si="134"/>
        <v>0</v>
      </c>
      <c r="AM373" s="448">
        <f t="shared" si="135"/>
        <v>0</v>
      </c>
      <c r="AN373" s="449">
        <f t="shared" si="136"/>
        <v>0</v>
      </c>
    </row>
    <row r="374" spans="1:40" outlineLevel="2">
      <c r="A374" s="882">
        <f>ROW()</f>
        <v>374</v>
      </c>
      <c r="B374" s="453"/>
      <c r="D374" s="452" t="s">
        <v>31</v>
      </c>
      <c r="H374" s="458"/>
      <c r="I374" s="458"/>
      <c r="J374" s="459"/>
      <c r="K374" s="458"/>
      <c r="L374" s="458"/>
      <c r="M374" s="458"/>
      <c r="N374" s="463"/>
      <c r="O374" s="458"/>
      <c r="P374" s="458"/>
      <c r="Q374" s="458"/>
      <c r="R374" s="458"/>
      <c r="S374" s="352"/>
      <c r="T374" s="350">
        <f>Input!Q100</f>
        <v>0</v>
      </c>
      <c r="U374" s="26">
        <f t="shared" ref="U374:Y374" si="140">(T374-T$9)*(T374&gt;U$9)</f>
        <v>0</v>
      </c>
      <c r="V374" s="448">
        <f t="shared" si="140"/>
        <v>0</v>
      </c>
      <c r="W374" s="448">
        <f t="shared" si="140"/>
        <v>0</v>
      </c>
      <c r="X374" s="448">
        <f t="shared" si="140"/>
        <v>0</v>
      </c>
      <c r="Y374" s="330">
        <f t="shared" si="140"/>
        <v>0</v>
      </c>
      <c r="Z374" s="448">
        <f t="shared" si="131"/>
        <v>0</v>
      </c>
      <c r="AA374" s="448">
        <f t="shared" si="131"/>
        <v>0</v>
      </c>
      <c r="AB374" s="448">
        <f t="shared" si="131"/>
        <v>0</v>
      </c>
      <c r="AC374" s="448">
        <f t="shared" si="131"/>
        <v>0</v>
      </c>
      <c r="AD374" s="448">
        <f t="shared" si="131"/>
        <v>0</v>
      </c>
      <c r="AE374" s="330">
        <f t="shared" si="131"/>
        <v>0</v>
      </c>
      <c r="AF374" s="448">
        <f t="shared" si="131"/>
        <v>0</v>
      </c>
      <c r="AG374" s="448">
        <f t="shared" si="131"/>
        <v>0</v>
      </c>
      <c r="AH374" s="448">
        <f t="shared" si="131"/>
        <v>0</v>
      </c>
      <c r="AI374" s="449">
        <f t="shared" si="131"/>
        <v>0</v>
      </c>
      <c r="AJ374" s="330">
        <f t="shared" si="132"/>
        <v>0</v>
      </c>
      <c r="AK374" s="448">
        <f t="shared" si="133"/>
        <v>0</v>
      </c>
      <c r="AL374" s="448">
        <f t="shared" si="134"/>
        <v>0</v>
      </c>
      <c r="AM374" s="448">
        <f t="shared" si="135"/>
        <v>0</v>
      </c>
      <c r="AN374" s="449">
        <f t="shared" si="136"/>
        <v>0</v>
      </c>
    </row>
    <row r="375" spans="1:40" outlineLevel="2">
      <c r="A375" s="882">
        <f>ROW()</f>
        <v>375</v>
      </c>
      <c r="B375" s="453"/>
      <c r="D375" s="452" t="s">
        <v>32</v>
      </c>
      <c r="H375" s="458"/>
      <c r="I375" s="458"/>
      <c r="J375" s="459"/>
      <c r="K375" s="458"/>
      <c r="L375" s="458"/>
      <c r="M375" s="458"/>
      <c r="N375" s="463"/>
      <c r="O375" s="458"/>
      <c r="P375" s="458"/>
      <c r="Q375" s="458"/>
      <c r="R375" s="458"/>
      <c r="S375" s="352"/>
      <c r="T375" s="350">
        <f>Input!Q101</f>
        <v>0</v>
      </c>
      <c r="U375" s="26">
        <f t="shared" ref="U375:Y375" si="141">(T375-T$9)*(T375&gt;U$9)</f>
        <v>0</v>
      </c>
      <c r="V375" s="448">
        <f t="shared" si="141"/>
        <v>0</v>
      </c>
      <c r="W375" s="448">
        <f t="shared" si="141"/>
        <v>0</v>
      </c>
      <c r="X375" s="448">
        <f t="shared" si="141"/>
        <v>0</v>
      </c>
      <c r="Y375" s="330">
        <f t="shared" si="141"/>
        <v>0</v>
      </c>
      <c r="Z375" s="448">
        <f t="shared" si="131"/>
        <v>0</v>
      </c>
      <c r="AA375" s="448">
        <f t="shared" si="131"/>
        <v>0</v>
      </c>
      <c r="AB375" s="448">
        <f t="shared" si="131"/>
        <v>0</v>
      </c>
      <c r="AC375" s="448">
        <f t="shared" si="131"/>
        <v>0</v>
      </c>
      <c r="AD375" s="448">
        <f t="shared" si="131"/>
        <v>0</v>
      </c>
      <c r="AE375" s="330">
        <f t="shared" si="131"/>
        <v>0</v>
      </c>
      <c r="AF375" s="448">
        <f t="shared" si="131"/>
        <v>0</v>
      </c>
      <c r="AG375" s="448">
        <f t="shared" si="131"/>
        <v>0</v>
      </c>
      <c r="AH375" s="448">
        <f t="shared" si="131"/>
        <v>0</v>
      </c>
      <c r="AI375" s="449">
        <f t="shared" si="131"/>
        <v>0</v>
      </c>
      <c r="AJ375" s="330">
        <f t="shared" si="132"/>
        <v>0</v>
      </c>
      <c r="AK375" s="448">
        <f t="shared" si="133"/>
        <v>0</v>
      </c>
      <c r="AL375" s="448">
        <f t="shared" si="134"/>
        <v>0</v>
      </c>
      <c r="AM375" s="448">
        <f t="shared" si="135"/>
        <v>0</v>
      </c>
      <c r="AN375" s="449">
        <f t="shared" si="136"/>
        <v>0</v>
      </c>
    </row>
    <row r="376" spans="1:40" outlineLevel="2">
      <c r="A376" s="882">
        <f>ROW()</f>
        <v>376</v>
      </c>
      <c r="B376" s="453"/>
      <c r="D376" s="452" t="s">
        <v>33</v>
      </c>
      <c r="H376" s="458"/>
      <c r="I376" s="458"/>
      <c r="J376" s="459"/>
      <c r="K376" s="458"/>
      <c r="L376" s="458"/>
      <c r="M376" s="458"/>
      <c r="N376" s="463"/>
      <c r="O376" s="458"/>
      <c r="P376" s="458"/>
      <c r="Q376" s="458"/>
      <c r="R376" s="458"/>
      <c r="S376" s="352"/>
      <c r="T376" s="350">
        <f>Input!Q102</f>
        <v>0</v>
      </c>
      <c r="U376" s="26">
        <f t="shared" ref="U376:Y376" si="142">(T376-T$9)*(T376&gt;U$9)</f>
        <v>0</v>
      </c>
      <c r="V376" s="448">
        <f t="shared" si="142"/>
        <v>0</v>
      </c>
      <c r="W376" s="448">
        <f t="shared" si="142"/>
        <v>0</v>
      </c>
      <c r="X376" s="448">
        <f t="shared" si="142"/>
        <v>0</v>
      </c>
      <c r="Y376" s="330">
        <f t="shared" si="142"/>
        <v>0</v>
      </c>
      <c r="Z376" s="448">
        <f t="shared" si="131"/>
        <v>0</v>
      </c>
      <c r="AA376" s="448">
        <f t="shared" si="131"/>
        <v>0</v>
      </c>
      <c r="AB376" s="448">
        <f t="shared" si="131"/>
        <v>0</v>
      </c>
      <c r="AC376" s="448">
        <f t="shared" si="131"/>
        <v>0</v>
      </c>
      <c r="AD376" s="448">
        <f t="shared" si="131"/>
        <v>0</v>
      </c>
      <c r="AE376" s="330">
        <f t="shared" si="131"/>
        <v>0</v>
      </c>
      <c r="AF376" s="448">
        <f t="shared" si="131"/>
        <v>0</v>
      </c>
      <c r="AG376" s="448">
        <f t="shared" si="131"/>
        <v>0</v>
      </c>
      <c r="AH376" s="448">
        <f t="shared" si="131"/>
        <v>0</v>
      </c>
      <c r="AI376" s="449">
        <f t="shared" si="131"/>
        <v>0</v>
      </c>
      <c r="AJ376" s="330">
        <f t="shared" si="132"/>
        <v>0</v>
      </c>
      <c r="AK376" s="448">
        <f t="shared" si="133"/>
        <v>0</v>
      </c>
      <c r="AL376" s="448">
        <f t="shared" si="134"/>
        <v>0</v>
      </c>
      <c r="AM376" s="448">
        <f t="shared" si="135"/>
        <v>0</v>
      </c>
      <c r="AN376" s="449">
        <f t="shared" si="136"/>
        <v>0</v>
      </c>
    </row>
    <row r="377" spans="1:40" outlineLevel="2">
      <c r="A377" s="882">
        <f>ROW()</f>
        <v>377</v>
      </c>
      <c r="B377" s="453"/>
      <c r="D377" s="452" t="s">
        <v>27</v>
      </c>
      <c r="H377" s="458"/>
      <c r="I377" s="458"/>
      <c r="J377" s="459"/>
      <c r="K377" s="458"/>
      <c r="L377" s="458"/>
      <c r="M377" s="458"/>
      <c r="N377" s="463"/>
      <c r="O377" s="458"/>
      <c r="P377" s="458"/>
      <c r="Q377" s="458"/>
      <c r="R377" s="458"/>
      <c r="S377" s="352"/>
      <c r="T377" s="350">
        <f>Input!Q103</f>
        <v>0</v>
      </c>
      <c r="U377" s="26">
        <f t="shared" ref="U377:Y377" si="143">(T377-T$9)*(T377&gt;U$9)</f>
        <v>0</v>
      </c>
      <c r="V377" s="448">
        <f t="shared" si="143"/>
        <v>0</v>
      </c>
      <c r="W377" s="448">
        <f t="shared" si="143"/>
        <v>0</v>
      </c>
      <c r="X377" s="448">
        <f t="shared" si="143"/>
        <v>0</v>
      </c>
      <c r="Y377" s="330">
        <f t="shared" si="143"/>
        <v>0</v>
      </c>
      <c r="Z377" s="448">
        <f t="shared" si="131"/>
        <v>0</v>
      </c>
      <c r="AA377" s="448">
        <f t="shared" si="131"/>
        <v>0</v>
      </c>
      <c r="AB377" s="448">
        <f t="shared" si="131"/>
        <v>0</v>
      </c>
      <c r="AC377" s="448">
        <f t="shared" si="131"/>
        <v>0</v>
      </c>
      <c r="AD377" s="448">
        <f t="shared" si="131"/>
        <v>0</v>
      </c>
      <c r="AE377" s="330">
        <f t="shared" si="131"/>
        <v>0</v>
      </c>
      <c r="AF377" s="448">
        <f t="shared" si="131"/>
        <v>0</v>
      </c>
      <c r="AG377" s="448">
        <f t="shared" si="131"/>
        <v>0</v>
      </c>
      <c r="AH377" s="448">
        <f t="shared" si="131"/>
        <v>0</v>
      </c>
      <c r="AI377" s="449">
        <f t="shared" si="131"/>
        <v>0</v>
      </c>
      <c r="AJ377" s="330">
        <f t="shared" si="132"/>
        <v>0</v>
      </c>
      <c r="AK377" s="448">
        <f t="shared" si="133"/>
        <v>0</v>
      </c>
      <c r="AL377" s="448">
        <f t="shared" si="134"/>
        <v>0</v>
      </c>
      <c r="AM377" s="448">
        <f t="shared" si="135"/>
        <v>0</v>
      </c>
      <c r="AN377" s="449">
        <f t="shared" si="136"/>
        <v>0</v>
      </c>
    </row>
    <row r="378" spans="1:40" outlineLevel="2">
      <c r="A378" s="882">
        <f>ROW()</f>
        <v>378</v>
      </c>
      <c r="B378" s="453"/>
      <c r="D378" s="452" t="s">
        <v>34</v>
      </c>
      <c r="H378" s="458"/>
      <c r="I378" s="458"/>
      <c r="J378" s="459"/>
      <c r="K378" s="458"/>
      <c r="L378" s="458"/>
      <c r="M378" s="458"/>
      <c r="N378" s="463"/>
      <c r="O378" s="458"/>
      <c r="P378" s="458"/>
      <c r="Q378" s="458"/>
      <c r="R378" s="458"/>
      <c r="S378" s="352"/>
      <c r="T378" s="350">
        <f>Input!Q104</f>
        <v>4.34</v>
      </c>
      <c r="U378" s="26">
        <f t="shared" ref="U378:Y378" si="144">(T378-T$9)*(T378&gt;U$9)</f>
        <v>3.84</v>
      </c>
      <c r="V378" s="448">
        <f t="shared" si="144"/>
        <v>2.84</v>
      </c>
      <c r="W378" s="448">
        <f t="shared" si="144"/>
        <v>1.8399999999999999</v>
      </c>
      <c r="X378" s="448">
        <f t="shared" si="144"/>
        <v>0.83999999999999986</v>
      </c>
      <c r="Y378" s="330">
        <f t="shared" si="144"/>
        <v>-0.16000000000000014</v>
      </c>
      <c r="Z378" s="448">
        <f t="shared" si="131"/>
        <v>0</v>
      </c>
      <c r="AA378" s="448">
        <f t="shared" si="131"/>
        <v>0</v>
      </c>
      <c r="AB378" s="448">
        <f t="shared" si="131"/>
        <v>0</v>
      </c>
      <c r="AC378" s="448">
        <f t="shared" si="131"/>
        <v>0</v>
      </c>
      <c r="AD378" s="448">
        <f t="shared" si="131"/>
        <v>0</v>
      </c>
      <c r="AE378" s="330">
        <f t="shared" si="131"/>
        <v>0</v>
      </c>
      <c r="AF378" s="448">
        <f t="shared" si="131"/>
        <v>0</v>
      </c>
      <c r="AG378" s="448">
        <f t="shared" si="131"/>
        <v>0</v>
      </c>
      <c r="AH378" s="448">
        <f t="shared" si="131"/>
        <v>0</v>
      </c>
      <c r="AI378" s="449">
        <f t="shared" si="131"/>
        <v>0</v>
      </c>
      <c r="AJ378" s="330">
        <f t="shared" si="132"/>
        <v>0</v>
      </c>
      <c r="AK378" s="448">
        <f t="shared" si="133"/>
        <v>0</v>
      </c>
      <c r="AL378" s="448">
        <f t="shared" si="134"/>
        <v>0</v>
      </c>
      <c r="AM378" s="448">
        <f t="shared" si="135"/>
        <v>0</v>
      </c>
      <c r="AN378" s="449">
        <f t="shared" si="136"/>
        <v>0</v>
      </c>
    </row>
    <row r="379" spans="1:40" outlineLevel="2">
      <c r="A379" s="882">
        <f>ROW()</f>
        <v>379</v>
      </c>
      <c r="B379" s="453"/>
      <c r="D379" s="452" t="s">
        <v>35</v>
      </c>
      <c r="H379" s="458"/>
      <c r="I379" s="458"/>
      <c r="J379" s="459"/>
      <c r="K379" s="458"/>
      <c r="L379" s="458"/>
      <c r="M379" s="458"/>
      <c r="N379" s="463"/>
      <c r="O379" s="458"/>
      <c r="P379" s="458"/>
      <c r="Q379" s="458"/>
      <c r="R379" s="458"/>
      <c r="S379" s="352"/>
      <c r="T379" s="350">
        <f>Input!Q105</f>
        <v>0</v>
      </c>
      <c r="U379" s="26">
        <f t="shared" ref="U379:Y379" si="145">(T379-T$9)*(T379&gt;U$9)</f>
        <v>0</v>
      </c>
      <c r="V379" s="448">
        <f t="shared" si="145"/>
        <v>0</v>
      </c>
      <c r="W379" s="448">
        <f t="shared" si="145"/>
        <v>0</v>
      </c>
      <c r="X379" s="448">
        <f t="shared" si="145"/>
        <v>0</v>
      </c>
      <c r="Y379" s="330">
        <f t="shared" si="145"/>
        <v>0</v>
      </c>
      <c r="Z379" s="448">
        <f t="shared" si="131"/>
        <v>0</v>
      </c>
      <c r="AA379" s="448">
        <f t="shared" si="131"/>
        <v>0</v>
      </c>
      <c r="AB379" s="448">
        <f t="shared" si="131"/>
        <v>0</v>
      </c>
      <c r="AC379" s="448">
        <f t="shared" si="131"/>
        <v>0</v>
      </c>
      <c r="AD379" s="448">
        <f t="shared" si="131"/>
        <v>0</v>
      </c>
      <c r="AE379" s="330">
        <f t="shared" si="131"/>
        <v>0</v>
      </c>
      <c r="AF379" s="448">
        <f t="shared" si="131"/>
        <v>0</v>
      </c>
      <c r="AG379" s="448">
        <f t="shared" si="131"/>
        <v>0</v>
      </c>
      <c r="AH379" s="448">
        <f t="shared" si="131"/>
        <v>0</v>
      </c>
      <c r="AI379" s="449">
        <f t="shared" si="131"/>
        <v>0</v>
      </c>
      <c r="AJ379" s="330">
        <f t="shared" si="132"/>
        <v>0</v>
      </c>
      <c r="AK379" s="448">
        <f t="shared" si="133"/>
        <v>0</v>
      </c>
      <c r="AL379" s="448">
        <f t="shared" si="134"/>
        <v>0</v>
      </c>
      <c r="AM379" s="448">
        <f t="shared" si="135"/>
        <v>0</v>
      </c>
      <c r="AN379" s="449">
        <f t="shared" si="136"/>
        <v>0</v>
      </c>
    </row>
    <row r="380" spans="1:40" outlineLevel="2">
      <c r="A380" s="882">
        <f>ROW()</f>
        <v>380</v>
      </c>
      <c r="B380" s="453"/>
      <c r="D380" s="452" t="s">
        <v>302</v>
      </c>
      <c r="H380" s="458"/>
      <c r="I380" s="458"/>
      <c r="J380" s="459"/>
      <c r="K380" s="458"/>
      <c r="L380" s="458"/>
      <c r="M380" s="458"/>
      <c r="N380" s="463"/>
      <c r="O380" s="458"/>
      <c r="P380" s="458"/>
      <c r="Q380" s="458"/>
      <c r="R380" s="458"/>
      <c r="S380" s="352"/>
      <c r="T380" s="350">
        <f>Input!Q106</f>
        <v>0</v>
      </c>
      <c r="U380" s="26">
        <f t="shared" ref="U380:Y380" si="146">(T380-T$9)*(T380&gt;U$9)</f>
        <v>0</v>
      </c>
      <c r="V380" s="448">
        <f t="shared" si="146"/>
        <v>0</v>
      </c>
      <c r="W380" s="448">
        <f t="shared" si="146"/>
        <v>0</v>
      </c>
      <c r="X380" s="448">
        <f t="shared" si="146"/>
        <v>0</v>
      </c>
      <c r="Y380" s="330">
        <f t="shared" si="146"/>
        <v>0</v>
      </c>
      <c r="Z380" s="448">
        <f t="shared" si="131"/>
        <v>0</v>
      </c>
      <c r="AA380" s="448">
        <f t="shared" si="131"/>
        <v>0</v>
      </c>
      <c r="AB380" s="448">
        <f t="shared" si="131"/>
        <v>0</v>
      </c>
      <c r="AC380" s="448">
        <f t="shared" si="131"/>
        <v>0</v>
      </c>
      <c r="AD380" s="448">
        <f t="shared" si="131"/>
        <v>0</v>
      </c>
      <c r="AE380" s="330">
        <f t="shared" si="131"/>
        <v>0</v>
      </c>
      <c r="AF380" s="448">
        <f t="shared" si="131"/>
        <v>0</v>
      </c>
      <c r="AG380" s="448">
        <f t="shared" si="131"/>
        <v>0</v>
      </c>
      <c r="AH380" s="448">
        <f t="shared" si="131"/>
        <v>0</v>
      </c>
      <c r="AI380" s="449">
        <f t="shared" si="131"/>
        <v>0</v>
      </c>
      <c r="AJ380" s="330">
        <f t="shared" si="132"/>
        <v>0</v>
      </c>
      <c r="AK380" s="448">
        <f t="shared" si="133"/>
        <v>0</v>
      </c>
      <c r="AL380" s="448">
        <f t="shared" si="134"/>
        <v>0</v>
      </c>
      <c r="AM380" s="448">
        <f t="shared" si="135"/>
        <v>0</v>
      </c>
      <c r="AN380" s="449">
        <f t="shared" si="136"/>
        <v>0</v>
      </c>
    </row>
    <row r="381" spans="1:40" outlineLevel="2">
      <c r="A381" s="882">
        <f>ROW()</f>
        <v>381</v>
      </c>
      <c r="B381" s="453"/>
      <c r="D381" s="452" t="s">
        <v>36</v>
      </c>
      <c r="H381" s="458"/>
      <c r="I381" s="458"/>
      <c r="J381" s="459"/>
      <c r="K381" s="458"/>
      <c r="L381" s="458"/>
      <c r="M381" s="458"/>
      <c r="N381" s="463"/>
      <c r="O381" s="458"/>
      <c r="P381" s="458"/>
      <c r="Q381" s="458"/>
      <c r="R381" s="458"/>
      <c r="S381" s="352"/>
      <c r="T381" s="350">
        <f>Input!Q107</f>
        <v>0</v>
      </c>
      <c r="U381" s="26">
        <f t="shared" ref="U381:Y381" si="147">(T381-T$9)*(T381&gt;U$9)</f>
        <v>0</v>
      </c>
      <c r="V381" s="448">
        <f t="shared" si="147"/>
        <v>0</v>
      </c>
      <c r="W381" s="448">
        <f t="shared" si="147"/>
        <v>0</v>
      </c>
      <c r="X381" s="448">
        <f t="shared" si="147"/>
        <v>0</v>
      </c>
      <c r="Y381" s="330">
        <f t="shared" si="147"/>
        <v>0</v>
      </c>
      <c r="Z381" s="448">
        <f t="shared" si="131"/>
        <v>0</v>
      </c>
      <c r="AA381" s="448">
        <f t="shared" si="131"/>
        <v>0</v>
      </c>
      <c r="AB381" s="448">
        <f t="shared" si="131"/>
        <v>0</v>
      </c>
      <c r="AC381" s="448">
        <f t="shared" si="131"/>
        <v>0</v>
      </c>
      <c r="AD381" s="448">
        <f t="shared" si="131"/>
        <v>0</v>
      </c>
      <c r="AE381" s="330">
        <f t="shared" si="131"/>
        <v>0</v>
      </c>
      <c r="AF381" s="448">
        <f t="shared" si="131"/>
        <v>0</v>
      </c>
      <c r="AG381" s="448">
        <f t="shared" si="131"/>
        <v>0</v>
      </c>
      <c r="AH381" s="448">
        <f t="shared" si="131"/>
        <v>0</v>
      </c>
      <c r="AI381" s="449">
        <f t="shared" si="131"/>
        <v>0</v>
      </c>
      <c r="AJ381" s="330">
        <f t="shared" si="132"/>
        <v>0</v>
      </c>
      <c r="AK381" s="448">
        <f t="shared" si="133"/>
        <v>0</v>
      </c>
      <c r="AL381" s="448">
        <f t="shared" si="134"/>
        <v>0</v>
      </c>
      <c r="AM381" s="448">
        <f t="shared" si="135"/>
        <v>0</v>
      </c>
      <c r="AN381" s="449">
        <f t="shared" si="136"/>
        <v>0</v>
      </c>
    </row>
    <row r="382" spans="1:40" outlineLevel="2">
      <c r="A382" s="882">
        <f>ROW()</f>
        <v>382</v>
      </c>
      <c r="B382" s="453"/>
      <c r="D382" s="452" t="s">
        <v>583</v>
      </c>
      <c r="H382" s="458"/>
      <c r="I382" s="458"/>
      <c r="J382" s="459"/>
      <c r="K382" s="458"/>
      <c r="L382" s="458"/>
      <c r="M382" s="458"/>
      <c r="N382" s="463"/>
      <c r="O382" s="458"/>
      <c r="P382" s="458"/>
      <c r="Q382" s="458"/>
      <c r="R382" s="458"/>
      <c r="S382" s="352"/>
      <c r="T382" s="350">
        <f>Input!Q108</f>
        <v>0</v>
      </c>
      <c r="U382" s="26">
        <f t="shared" ref="U382:Y382" si="148">(T382-T$9)*(T382&gt;U$9)</f>
        <v>0</v>
      </c>
      <c r="V382" s="448">
        <f t="shared" si="148"/>
        <v>0</v>
      </c>
      <c r="W382" s="448">
        <f t="shared" si="148"/>
        <v>0</v>
      </c>
      <c r="X382" s="448">
        <f t="shared" si="148"/>
        <v>0</v>
      </c>
      <c r="Y382" s="330">
        <f t="shared" si="148"/>
        <v>0</v>
      </c>
      <c r="Z382" s="448">
        <f t="shared" si="131"/>
        <v>0</v>
      </c>
      <c r="AA382" s="448">
        <f t="shared" si="131"/>
        <v>0</v>
      </c>
      <c r="AB382" s="448">
        <f t="shared" si="131"/>
        <v>0</v>
      </c>
      <c r="AC382" s="448">
        <f t="shared" si="131"/>
        <v>0</v>
      </c>
      <c r="AD382" s="448">
        <f t="shared" si="131"/>
        <v>0</v>
      </c>
      <c r="AE382" s="330">
        <f t="shared" si="131"/>
        <v>0</v>
      </c>
      <c r="AF382" s="448">
        <f t="shared" si="131"/>
        <v>0</v>
      </c>
      <c r="AG382" s="448">
        <f t="shared" si="131"/>
        <v>0</v>
      </c>
      <c r="AH382" s="448">
        <f t="shared" si="131"/>
        <v>0</v>
      </c>
      <c r="AI382" s="449">
        <f t="shared" si="131"/>
        <v>0</v>
      </c>
      <c r="AJ382" s="330">
        <f t="shared" si="132"/>
        <v>0</v>
      </c>
      <c r="AK382" s="448">
        <f t="shared" si="133"/>
        <v>0</v>
      </c>
      <c r="AL382" s="448">
        <f t="shared" si="134"/>
        <v>0</v>
      </c>
      <c r="AM382" s="448">
        <f t="shared" si="135"/>
        <v>0</v>
      </c>
      <c r="AN382" s="449">
        <f t="shared" si="136"/>
        <v>0</v>
      </c>
    </row>
    <row r="383" spans="1:40" outlineLevel="2">
      <c r="A383" s="882">
        <f>ROW()</f>
        <v>383</v>
      </c>
      <c r="B383" s="453"/>
      <c r="D383" s="452" t="s">
        <v>81</v>
      </c>
      <c r="H383" s="458"/>
      <c r="I383" s="458"/>
      <c r="J383" s="459"/>
      <c r="K383" s="458"/>
      <c r="L383" s="458"/>
      <c r="M383" s="458"/>
      <c r="N383" s="463"/>
      <c r="O383" s="458"/>
      <c r="P383" s="458"/>
      <c r="Q383" s="458"/>
      <c r="R383" s="458"/>
      <c r="S383" s="352"/>
      <c r="T383" s="350">
        <f>Input!Q109</f>
        <v>0</v>
      </c>
      <c r="U383" s="26">
        <f t="shared" ref="U383:Y383" si="149">(T383-T$9)*(T383&gt;U$9)</f>
        <v>0</v>
      </c>
      <c r="V383" s="448">
        <f t="shared" si="149"/>
        <v>0</v>
      </c>
      <c r="W383" s="448">
        <f t="shared" si="149"/>
        <v>0</v>
      </c>
      <c r="X383" s="448">
        <f t="shared" si="149"/>
        <v>0</v>
      </c>
      <c r="Y383" s="330">
        <f t="shared" si="149"/>
        <v>0</v>
      </c>
      <c r="Z383" s="448">
        <f t="shared" si="131"/>
        <v>0</v>
      </c>
      <c r="AA383" s="448">
        <f t="shared" si="131"/>
        <v>0</v>
      </c>
      <c r="AB383" s="448">
        <f t="shared" si="131"/>
        <v>0</v>
      </c>
      <c r="AC383" s="448">
        <f t="shared" si="131"/>
        <v>0</v>
      </c>
      <c r="AD383" s="448">
        <f t="shared" si="131"/>
        <v>0</v>
      </c>
      <c r="AE383" s="330">
        <f t="shared" si="131"/>
        <v>0</v>
      </c>
      <c r="AF383" s="448">
        <f t="shared" si="131"/>
        <v>0</v>
      </c>
      <c r="AG383" s="448">
        <f t="shared" si="131"/>
        <v>0</v>
      </c>
      <c r="AH383" s="448">
        <f t="shared" si="131"/>
        <v>0</v>
      </c>
      <c r="AI383" s="449">
        <f t="shared" si="131"/>
        <v>0</v>
      </c>
      <c r="AJ383" s="330">
        <f t="shared" si="132"/>
        <v>0</v>
      </c>
      <c r="AK383" s="448">
        <f t="shared" si="133"/>
        <v>0</v>
      </c>
      <c r="AL383" s="448">
        <f t="shared" si="134"/>
        <v>0</v>
      </c>
      <c r="AM383" s="448">
        <f t="shared" si="135"/>
        <v>0</v>
      </c>
      <c r="AN383" s="449">
        <f t="shared" si="136"/>
        <v>0</v>
      </c>
    </row>
    <row r="384" spans="1:40" outlineLevel="2">
      <c r="A384" s="882">
        <f>ROW()</f>
        <v>384</v>
      </c>
      <c r="B384" s="453"/>
      <c r="D384" s="452" t="s">
        <v>28</v>
      </c>
      <c r="H384" s="458"/>
      <c r="I384" s="458"/>
      <c r="J384" s="459"/>
      <c r="K384" s="458"/>
      <c r="L384" s="458"/>
      <c r="M384" s="458"/>
      <c r="N384" s="463"/>
      <c r="O384" s="458"/>
      <c r="P384" s="458"/>
      <c r="Q384" s="458"/>
      <c r="R384" s="458"/>
      <c r="S384" s="352"/>
      <c r="T384" s="350">
        <f>Input!Q110</f>
        <v>0</v>
      </c>
      <c r="U384" s="26">
        <f t="shared" ref="U384:Y384" si="150">(T384-T$9)*(T384&gt;U$9)</f>
        <v>0</v>
      </c>
      <c r="V384" s="448">
        <f t="shared" si="150"/>
        <v>0</v>
      </c>
      <c r="W384" s="448">
        <f t="shared" si="150"/>
        <v>0</v>
      </c>
      <c r="X384" s="448">
        <f t="shared" si="150"/>
        <v>0</v>
      </c>
      <c r="Y384" s="330">
        <f t="shared" si="150"/>
        <v>0</v>
      </c>
      <c r="Z384" s="448">
        <f t="shared" si="131"/>
        <v>0</v>
      </c>
      <c r="AA384" s="448">
        <f t="shared" si="131"/>
        <v>0</v>
      </c>
      <c r="AB384" s="448">
        <f t="shared" si="131"/>
        <v>0</v>
      </c>
      <c r="AC384" s="448">
        <f t="shared" si="131"/>
        <v>0</v>
      </c>
      <c r="AD384" s="448">
        <f t="shared" si="131"/>
        <v>0</v>
      </c>
      <c r="AE384" s="330">
        <f t="shared" si="131"/>
        <v>0</v>
      </c>
      <c r="AF384" s="448">
        <f t="shared" si="131"/>
        <v>0</v>
      </c>
      <c r="AG384" s="448">
        <f t="shared" si="131"/>
        <v>0</v>
      </c>
      <c r="AH384" s="448">
        <f t="shared" si="131"/>
        <v>0</v>
      </c>
      <c r="AI384" s="449">
        <f t="shared" si="131"/>
        <v>0</v>
      </c>
      <c r="AJ384" s="330">
        <f t="shared" si="132"/>
        <v>0</v>
      </c>
      <c r="AK384" s="448">
        <f t="shared" si="133"/>
        <v>0</v>
      </c>
      <c r="AL384" s="448">
        <f t="shared" si="134"/>
        <v>0</v>
      </c>
      <c r="AM384" s="448">
        <f t="shared" si="135"/>
        <v>0</v>
      </c>
      <c r="AN384" s="449">
        <f t="shared" si="136"/>
        <v>0</v>
      </c>
    </row>
    <row r="385" spans="1:40" outlineLevel="2">
      <c r="A385" s="882">
        <f>ROW()</f>
        <v>385</v>
      </c>
      <c r="B385" s="453"/>
      <c r="D385" s="456" t="s">
        <v>443</v>
      </c>
      <c r="E385" s="456"/>
      <c r="F385" s="456"/>
      <c r="G385" s="456"/>
      <c r="H385" s="460"/>
      <c r="I385" s="460"/>
      <c r="J385" s="461"/>
      <c r="K385" s="460"/>
      <c r="L385" s="460"/>
      <c r="M385" s="460"/>
      <c r="N385" s="465"/>
      <c r="O385" s="460"/>
      <c r="P385" s="460"/>
      <c r="Q385" s="460"/>
      <c r="R385" s="460"/>
      <c r="S385" s="353"/>
      <c r="T385" s="351">
        <f>Input!Q111</f>
        <v>0</v>
      </c>
      <c r="U385" s="29">
        <f t="shared" ref="U385:Y385" si="151">(T385-T$9)*(T385&gt;U$9)</f>
        <v>0</v>
      </c>
      <c r="V385" s="450">
        <f t="shared" si="151"/>
        <v>0</v>
      </c>
      <c r="W385" s="450">
        <f t="shared" si="151"/>
        <v>0</v>
      </c>
      <c r="X385" s="450">
        <f t="shared" si="151"/>
        <v>0</v>
      </c>
      <c r="Y385" s="331">
        <f t="shared" si="151"/>
        <v>0</v>
      </c>
      <c r="Z385" s="450">
        <f t="shared" si="131"/>
        <v>0</v>
      </c>
      <c r="AA385" s="450">
        <f t="shared" si="131"/>
        <v>0</v>
      </c>
      <c r="AB385" s="450">
        <f t="shared" si="131"/>
        <v>0</v>
      </c>
      <c r="AC385" s="450">
        <f t="shared" si="131"/>
        <v>0</v>
      </c>
      <c r="AD385" s="450">
        <f t="shared" si="131"/>
        <v>0</v>
      </c>
      <c r="AE385" s="331">
        <f t="shared" si="131"/>
        <v>0</v>
      </c>
      <c r="AF385" s="450">
        <f t="shared" si="131"/>
        <v>0</v>
      </c>
      <c r="AG385" s="450">
        <f t="shared" si="131"/>
        <v>0</v>
      </c>
      <c r="AH385" s="450">
        <f t="shared" si="131"/>
        <v>0</v>
      </c>
      <c r="AI385" s="451">
        <f t="shared" si="131"/>
        <v>0</v>
      </c>
      <c r="AJ385" s="331">
        <f t="shared" si="132"/>
        <v>0</v>
      </c>
      <c r="AK385" s="450">
        <f t="shared" si="133"/>
        <v>0</v>
      </c>
      <c r="AL385" s="450">
        <f t="shared" si="134"/>
        <v>0</v>
      </c>
      <c r="AM385" s="450">
        <f t="shared" si="135"/>
        <v>0</v>
      </c>
      <c r="AN385" s="451">
        <f t="shared" si="136"/>
        <v>0</v>
      </c>
    </row>
    <row r="386" spans="1:40" outlineLevel="2">
      <c r="A386" s="882">
        <f>ROW()</f>
        <v>386</v>
      </c>
      <c r="B386" s="453"/>
      <c r="H386" s="458"/>
      <c r="I386" s="458"/>
      <c r="J386" s="459"/>
      <c r="K386" s="458"/>
      <c r="L386" s="458"/>
      <c r="M386" s="458"/>
      <c r="N386" s="463"/>
      <c r="O386" s="458"/>
      <c r="P386" s="458"/>
      <c r="Q386" s="458"/>
      <c r="R386" s="458"/>
      <c r="S386" s="458"/>
      <c r="T386" s="466"/>
      <c r="U386" s="444"/>
      <c r="V386" s="444"/>
      <c r="W386" s="444"/>
      <c r="X386" s="444"/>
      <c r="Y386" s="466"/>
      <c r="Z386" s="444"/>
      <c r="AA386" s="444"/>
      <c r="AB386" s="444"/>
      <c r="AC386" s="444"/>
      <c r="AD386" s="444"/>
      <c r="AE386" s="466"/>
      <c r="AF386" s="444"/>
      <c r="AG386" s="444"/>
      <c r="AH386" s="444"/>
      <c r="AI386" s="445"/>
      <c r="AJ386" s="466"/>
      <c r="AK386" s="444"/>
      <c r="AL386" s="444"/>
      <c r="AM386" s="444"/>
      <c r="AN386" s="445"/>
    </row>
    <row r="387" spans="1:40" outlineLevel="1">
      <c r="A387" s="732" t="s">
        <v>20</v>
      </c>
      <c r="B387" s="733"/>
      <c r="C387" s="881"/>
      <c r="D387" s="733"/>
      <c r="E387" s="733"/>
      <c r="F387" s="733"/>
      <c r="G387" s="730"/>
      <c r="H387" s="733"/>
      <c r="I387" s="730"/>
      <c r="J387" s="729"/>
      <c r="K387" s="730"/>
      <c r="L387" s="730"/>
      <c r="M387" s="730"/>
      <c r="N387" s="731"/>
      <c r="O387" s="730"/>
      <c r="P387" s="730"/>
      <c r="Q387" s="730"/>
      <c r="R387" s="730"/>
      <c r="S387" s="730"/>
      <c r="T387" s="729"/>
      <c r="U387" s="730"/>
      <c r="V387" s="730"/>
      <c r="W387" s="730"/>
      <c r="X387" s="730"/>
      <c r="Y387" s="729"/>
      <c r="Z387" s="730"/>
      <c r="AA387" s="730"/>
      <c r="AB387" s="730"/>
      <c r="AC387" s="730"/>
      <c r="AD387" s="730"/>
      <c r="AE387" s="729"/>
      <c r="AF387" s="730"/>
      <c r="AG387" s="730"/>
      <c r="AH387" s="730"/>
      <c r="AI387" s="731"/>
      <c r="AJ387" s="729"/>
      <c r="AK387" s="730"/>
      <c r="AL387" s="730"/>
      <c r="AM387" s="730"/>
      <c r="AN387" s="731"/>
    </row>
    <row r="388" spans="1:40" outlineLevel="2">
      <c r="A388" s="882">
        <f>ROW()</f>
        <v>388</v>
      </c>
      <c r="B388" s="453"/>
      <c r="D388" s="452" t="s">
        <v>300</v>
      </c>
      <c r="H388" s="458"/>
      <c r="I388" s="458"/>
      <c r="J388" s="459"/>
      <c r="K388" s="458"/>
      <c r="L388" s="458"/>
      <c r="M388" s="458"/>
      <c r="N388" s="463"/>
      <c r="O388" s="458"/>
      <c r="P388" s="458"/>
      <c r="Q388" s="458"/>
      <c r="R388" s="458"/>
      <c r="S388" s="157"/>
      <c r="T388" s="443">
        <f t="shared" ref="T388:AD388" si="152">S478</f>
        <v>0</v>
      </c>
      <c r="U388" s="439">
        <f t="shared" si="152"/>
        <v>0</v>
      </c>
      <c r="V388" s="439">
        <f t="shared" si="152"/>
        <v>0</v>
      </c>
      <c r="W388" s="439">
        <f t="shared" si="152"/>
        <v>0</v>
      </c>
      <c r="X388" s="439">
        <f t="shared" si="152"/>
        <v>0</v>
      </c>
      <c r="Y388" s="443">
        <f t="shared" si="152"/>
        <v>0</v>
      </c>
      <c r="Z388" s="439">
        <f t="shared" si="152"/>
        <v>0</v>
      </c>
      <c r="AA388" s="439">
        <f t="shared" si="152"/>
        <v>0</v>
      </c>
      <c r="AB388" s="439">
        <f t="shared" si="152"/>
        <v>0</v>
      </c>
      <c r="AC388" s="439">
        <f t="shared" si="152"/>
        <v>0</v>
      </c>
      <c r="AD388" s="439">
        <f t="shared" si="152"/>
        <v>0</v>
      </c>
      <c r="AE388" s="443">
        <f t="shared" ref="AE388:AI399" si="153">AD478</f>
        <v>0</v>
      </c>
      <c r="AF388" s="439">
        <f t="shared" si="153"/>
        <v>0</v>
      </c>
      <c r="AG388" s="439">
        <f t="shared" si="153"/>
        <v>0</v>
      </c>
      <c r="AH388" s="439">
        <f t="shared" si="153"/>
        <v>0</v>
      </c>
      <c r="AI388" s="440">
        <f t="shared" si="153"/>
        <v>0</v>
      </c>
      <c r="AJ388" s="443">
        <f t="shared" ref="AJ388:AJ399" si="154">AI478</f>
        <v>0</v>
      </c>
      <c r="AK388" s="439">
        <f t="shared" ref="AK388:AK399" si="155">AJ478</f>
        <v>0</v>
      </c>
      <c r="AL388" s="439">
        <f t="shared" ref="AL388:AL399" si="156">AK478</f>
        <v>0</v>
      </c>
      <c r="AM388" s="439">
        <f t="shared" ref="AM388:AM399" si="157">AL478</f>
        <v>0</v>
      </c>
      <c r="AN388" s="440">
        <f t="shared" ref="AN388:AN399" si="158">AM478</f>
        <v>0</v>
      </c>
    </row>
    <row r="389" spans="1:40" outlineLevel="2">
      <c r="A389" s="882">
        <f>ROW()</f>
        <v>389</v>
      </c>
      <c r="B389" s="453"/>
      <c r="D389" s="452" t="s">
        <v>301</v>
      </c>
      <c r="H389" s="458"/>
      <c r="I389" s="458"/>
      <c r="J389" s="459"/>
      <c r="K389" s="458"/>
      <c r="L389" s="458"/>
      <c r="M389" s="458"/>
      <c r="N389" s="463"/>
      <c r="O389" s="458"/>
      <c r="P389" s="458"/>
      <c r="Q389" s="458"/>
      <c r="R389" s="458"/>
      <c r="S389" s="157"/>
      <c r="T389" s="443">
        <f t="shared" ref="T389" si="159">S479</f>
        <v>0</v>
      </c>
      <c r="U389" s="439">
        <f t="shared" ref="U389" si="160">T479</f>
        <v>0</v>
      </c>
      <c r="V389" s="439">
        <f t="shared" ref="V389" si="161">U479</f>
        <v>0</v>
      </c>
      <c r="W389" s="439">
        <f t="shared" ref="W389" si="162">V479</f>
        <v>0</v>
      </c>
      <c r="X389" s="439">
        <f t="shared" ref="X389" si="163">W479</f>
        <v>0</v>
      </c>
      <c r="Y389" s="443">
        <f t="shared" ref="Y389" si="164">X479</f>
        <v>0</v>
      </c>
      <c r="Z389" s="439">
        <f t="shared" ref="Z389" si="165">Y479</f>
        <v>0</v>
      </c>
      <c r="AA389" s="439">
        <f t="shared" ref="AA389" si="166">Z479</f>
        <v>0</v>
      </c>
      <c r="AB389" s="439">
        <f t="shared" ref="AB389" si="167">AA479</f>
        <v>0</v>
      </c>
      <c r="AC389" s="439">
        <f t="shared" ref="AC389" si="168">AB479</f>
        <v>0</v>
      </c>
      <c r="AD389" s="439">
        <f t="shared" ref="AD389" si="169">AC479</f>
        <v>0</v>
      </c>
      <c r="AE389" s="443">
        <f t="shared" si="153"/>
        <v>0</v>
      </c>
      <c r="AF389" s="439">
        <f t="shared" si="153"/>
        <v>0</v>
      </c>
      <c r="AG389" s="439">
        <f t="shared" si="153"/>
        <v>0</v>
      </c>
      <c r="AH389" s="439">
        <f t="shared" si="153"/>
        <v>0</v>
      </c>
      <c r="AI389" s="440">
        <f t="shared" si="153"/>
        <v>0</v>
      </c>
      <c r="AJ389" s="443">
        <f t="shared" si="154"/>
        <v>0</v>
      </c>
      <c r="AK389" s="439">
        <f t="shared" si="155"/>
        <v>0</v>
      </c>
      <c r="AL389" s="439">
        <f t="shared" si="156"/>
        <v>0</v>
      </c>
      <c r="AM389" s="439">
        <f t="shared" si="157"/>
        <v>0</v>
      </c>
      <c r="AN389" s="440">
        <f t="shared" si="158"/>
        <v>0</v>
      </c>
    </row>
    <row r="390" spans="1:40" outlineLevel="2">
      <c r="A390" s="882">
        <f>ROW()</f>
        <v>390</v>
      </c>
      <c r="B390" s="453"/>
      <c r="D390" s="452" t="s">
        <v>29</v>
      </c>
      <c r="H390" s="458"/>
      <c r="I390" s="458"/>
      <c r="J390" s="459"/>
      <c r="K390" s="458"/>
      <c r="L390" s="458"/>
      <c r="M390" s="458"/>
      <c r="N390" s="463"/>
      <c r="O390" s="458"/>
      <c r="P390" s="458"/>
      <c r="Q390" s="458"/>
      <c r="R390" s="458"/>
      <c r="S390" s="157"/>
      <c r="T390" s="443">
        <f t="shared" ref="T390:AD390" si="170">S480</f>
        <v>0</v>
      </c>
      <c r="U390" s="439">
        <f t="shared" si="170"/>
        <v>0</v>
      </c>
      <c r="V390" s="439">
        <f t="shared" si="170"/>
        <v>0</v>
      </c>
      <c r="W390" s="439">
        <f t="shared" si="170"/>
        <v>0</v>
      </c>
      <c r="X390" s="439">
        <f t="shared" si="170"/>
        <v>0</v>
      </c>
      <c r="Y390" s="443">
        <f t="shared" si="170"/>
        <v>0</v>
      </c>
      <c r="Z390" s="439">
        <f t="shared" si="170"/>
        <v>0</v>
      </c>
      <c r="AA390" s="439">
        <f t="shared" si="170"/>
        <v>0</v>
      </c>
      <c r="AB390" s="439">
        <f t="shared" si="170"/>
        <v>0</v>
      </c>
      <c r="AC390" s="439">
        <f t="shared" si="170"/>
        <v>0</v>
      </c>
      <c r="AD390" s="439">
        <f t="shared" si="170"/>
        <v>0</v>
      </c>
      <c r="AE390" s="443">
        <f t="shared" si="153"/>
        <v>0</v>
      </c>
      <c r="AF390" s="439">
        <f t="shared" si="153"/>
        <v>0</v>
      </c>
      <c r="AG390" s="439">
        <f t="shared" si="153"/>
        <v>0</v>
      </c>
      <c r="AH390" s="439">
        <f t="shared" si="153"/>
        <v>0</v>
      </c>
      <c r="AI390" s="440">
        <f t="shared" si="153"/>
        <v>0</v>
      </c>
      <c r="AJ390" s="443">
        <f t="shared" si="154"/>
        <v>0</v>
      </c>
      <c r="AK390" s="439">
        <f t="shared" si="155"/>
        <v>0</v>
      </c>
      <c r="AL390" s="439">
        <f t="shared" si="156"/>
        <v>0</v>
      </c>
      <c r="AM390" s="439">
        <f t="shared" si="157"/>
        <v>0</v>
      </c>
      <c r="AN390" s="440">
        <f t="shared" si="158"/>
        <v>0</v>
      </c>
    </row>
    <row r="391" spans="1:40" outlineLevel="2">
      <c r="A391" s="882">
        <f>ROW()</f>
        <v>391</v>
      </c>
      <c r="B391" s="453"/>
      <c r="D391" s="452" t="s">
        <v>30</v>
      </c>
      <c r="H391" s="458"/>
      <c r="I391" s="458"/>
      <c r="J391" s="459"/>
      <c r="K391" s="458"/>
      <c r="L391" s="458"/>
      <c r="M391" s="458"/>
      <c r="N391" s="463"/>
      <c r="O391" s="458"/>
      <c r="P391" s="458"/>
      <c r="Q391" s="458"/>
      <c r="R391" s="458"/>
      <c r="S391" s="157"/>
      <c r="T391" s="443">
        <f t="shared" ref="T391:AD391" si="171">S481</f>
        <v>0.42699100000000001</v>
      </c>
      <c r="U391" s="439">
        <f t="shared" si="171"/>
        <v>0.40413280942184154</v>
      </c>
      <c r="V391" s="439">
        <f t="shared" si="171"/>
        <v>0.35841642826552467</v>
      </c>
      <c r="W391" s="439">
        <f t="shared" si="171"/>
        <v>0.31270004710920773</v>
      </c>
      <c r="X391" s="439">
        <f t="shared" si="171"/>
        <v>0.26698366595289086</v>
      </c>
      <c r="Y391" s="443">
        <f t="shared" si="171"/>
        <v>0.22126728479657395</v>
      </c>
      <c r="Z391" s="439">
        <f t="shared" si="171"/>
        <v>0.19840909421841552</v>
      </c>
      <c r="AA391" s="439">
        <f t="shared" si="171"/>
        <v>0.15269271306209861</v>
      </c>
      <c r="AB391" s="439">
        <f t="shared" si="171"/>
        <v>0.10697633190578171</v>
      </c>
      <c r="AC391" s="439">
        <f t="shared" si="171"/>
        <v>6.1259950749464803E-2</v>
      </c>
      <c r="AD391" s="439">
        <f t="shared" si="171"/>
        <v>1.5543569593147899E-2</v>
      </c>
      <c r="AE391" s="443">
        <f t="shared" si="153"/>
        <v>0</v>
      </c>
      <c r="AF391" s="439">
        <f t="shared" si="153"/>
        <v>0</v>
      </c>
      <c r="AG391" s="439">
        <f t="shared" si="153"/>
        <v>0</v>
      </c>
      <c r="AH391" s="439">
        <f t="shared" si="153"/>
        <v>0</v>
      </c>
      <c r="AI391" s="440">
        <f t="shared" si="153"/>
        <v>0</v>
      </c>
      <c r="AJ391" s="443">
        <f t="shared" si="154"/>
        <v>0</v>
      </c>
      <c r="AK391" s="439">
        <f t="shared" si="155"/>
        <v>0</v>
      </c>
      <c r="AL391" s="439">
        <f t="shared" si="156"/>
        <v>0</v>
      </c>
      <c r="AM391" s="439">
        <f t="shared" si="157"/>
        <v>0</v>
      </c>
      <c r="AN391" s="440">
        <f t="shared" si="158"/>
        <v>0</v>
      </c>
    </row>
    <row r="392" spans="1:40" outlineLevel="2">
      <c r="A392" s="882">
        <f>ROW()</f>
        <v>392</v>
      </c>
      <c r="B392" s="453"/>
      <c r="D392" s="452" t="s">
        <v>31</v>
      </c>
      <c r="H392" s="458"/>
      <c r="I392" s="458"/>
      <c r="J392" s="459"/>
      <c r="K392" s="458"/>
      <c r="L392" s="458"/>
      <c r="M392" s="458"/>
      <c r="N392" s="463"/>
      <c r="O392" s="458"/>
      <c r="P392" s="458"/>
      <c r="Q392" s="458"/>
      <c r="R392" s="458"/>
      <c r="S392" s="157"/>
      <c r="T392" s="443">
        <f t="shared" ref="T392:AD392" si="172">S482</f>
        <v>0</v>
      </c>
      <c r="U392" s="439">
        <f t="shared" si="172"/>
        <v>0</v>
      </c>
      <c r="V392" s="439">
        <f t="shared" si="172"/>
        <v>0</v>
      </c>
      <c r="W392" s="439">
        <f t="shared" si="172"/>
        <v>0</v>
      </c>
      <c r="X392" s="439">
        <f t="shared" si="172"/>
        <v>0</v>
      </c>
      <c r="Y392" s="443">
        <f t="shared" si="172"/>
        <v>0</v>
      </c>
      <c r="Z392" s="439">
        <f t="shared" si="172"/>
        <v>0</v>
      </c>
      <c r="AA392" s="439">
        <f t="shared" si="172"/>
        <v>0</v>
      </c>
      <c r="AB392" s="439">
        <f t="shared" si="172"/>
        <v>0</v>
      </c>
      <c r="AC392" s="439">
        <f t="shared" si="172"/>
        <v>0</v>
      </c>
      <c r="AD392" s="439">
        <f t="shared" si="172"/>
        <v>0</v>
      </c>
      <c r="AE392" s="443">
        <f t="shared" si="153"/>
        <v>0</v>
      </c>
      <c r="AF392" s="439">
        <f t="shared" si="153"/>
        <v>0</v>
      </c>
      <c r="AG392" s="439">
        <f t="shared" si="153"/>
        <v>0</v>
      </c>
      <c r="AH392" s="439">
        <f t="shared" si="153"/>
        <v>0</v>
      </c>
      <c r="AI392" s="440">
        <f t="shared" si="153"/>
        <v>0</v>
      </c>
      <c r="AJ392" s="443">
        <f t="shared" si="154"/>
        <v>0</v>
      </c>
      <c r="AK392" s="439">
        <f t="shared" si="155"/>
        <v>0</v>
      </c>
      <c r="AL392" s="439">
        <f t="shared" si="156"/>
        <v>0</v>
      </c>
      <c r="AM392" s="439">
        <f t="shared" si="157"/>
        <v>0</v>
      </c>
      <c r="AN392" s="440">
        <f t="shared" si="158"/>
        <v>0</v>
      </c>
    </row>
    <row r="393" spans="1:40" outlineLevel="2">
      <c r="A393" s="882">
        <f>ROW()</f>
        <v>393</v>
      </c>
      <c r="B393" s="453"/>
      <c r="D393" s="452" t="s">
        <v>32</v>
      </c>
      <c r="H393" s="458"/>
      <c r="I393" s="458"/>
      <c r="J393" s="459"/>
      <c r="K393" s="458"/>
      <c r="L393" s="458"/>
      <c r="M393" s="458"/>
      <c r="N393" s="463"/>
      <c r="O393" s="458"/>
      <c r="P393" s="458"/>
      <c r="Q393" s="458"/>
      <c r="R393" s="458"/>
      <c r="S393" s="157"/>
      <c r="T393" s="443">
        <f t="shared" ref="T393:AD393" si="173">S483</f>
        <v>0</v>
      </c>
      <c r="U393" s="439">
        <f t="shared" si="173"/>
        <v>0</v>
      </c>
      <c r="V393" s="439">
        <f t="shared" si="173"/>
        <v>0</v>
      </c>
      <c r="W393" s="439">
        <f t="shared" si="173"/>
        <v>0</v>
      </c>
      <c r="X393" s="439">
        <f t="shared" si="173"/>
        <v>0</v>
      </c>
      <c r="Y393" s="443">
        <f t="shared" si="173"/>
        <v>0</v>
      </c>
      <c r="Z393" s="439">
        <f t="shared" si="173"/>
        <v>0</v>
      </c>
      <c r="AA393" s="439">
        <f t="shared" si="173"/>
        <v>0</v>
      </c>
      <c r="AB393" s="439">
        <f t="shared" si="173"/>
        <v>0</v>
      </c>
      <c r="AC393" s="439">
        <f t="shared" si="173"/>
        <v>0</v>
      </c>
      <c r="AD393" s="439">
        <f t="shared" si="173"/>
        <v>0</v>
      </c>
      <c r="AE393" s="443">
        <f t="shared" si="153"/>
        <v>0</v>
      </c>
      <c r="AF393" s="439">
        <f t="shared" si="153"/>
        <v>0</v>
      </c>
      <c r="AG393" s="439">
        <f t="shared" si="153"/>
        <v>0</v>
      </c>
      <c r="AH393" s="439">
        <f t="shared" si="153"/>
        <v>0</v>
      </c>
      <c r="AI393" s="440">
        <f t="shared" si="153"/>
        <v>0</v>
      </c>
      <c r="AJ393" s="443">
        <f t="shared" si="154"/>
        <v>0</v>
      </c>
      <c r="AK393" s="439">
        <f t="shared" si="155"/>
        <v>0</v>
      </c>
      <c r="AL393" s="439">
        <f t="shared" si="156"/>
        <v>0</v>
      </c>
      <c r="AM393" s="439">
        <f t="shared" si="157"/>
        <v>0</v>
      </c>
      <c r="AN393" s="440">
        <f t="shared" si="158"/>
        <v>0</v>
      </c>
    </row>
    <row r="394" spans="1:40" outlineLevel="2">
      <c r="A394" s="882">
        <f>ROW()</f>
        <v>394</v>
      </c>
      <c r="B394" s="453"/>
      <c r="D394" s="452" t="s">
        <v>33</v>
      </c>
      <c r="H394" s="458"/>
      <c r="I394" s="458"/>
      <c r="J394" s="459"/>
      <c r="K394" s="458"/>
      <c r="L394" s="458"/>
      <c r="M394" s="458"/>
      <c r="N394" s="463"/>
      <c r="O394" s="458"/>
      <c r="P394" s="458"/>
      <c r="Q394" s="458"/>
      <c r="R394" s="458"/>
      <c r="S394" s="157"/>
      <c r="T394" s="443">
        <f t="shared" ref="T394:AD394" si="174">S484</f>
        <v>0</v>
      </c>
      <c r="U394" s="439">
        <f t="shared" si="174"/>
        <v>0</v>
      </c>
      <c r="V394" s="439">
        <f t="shared" si="174"/>
        <v>0</v>
      </c>
      <c r="W394" s="439">
        <f t="shared" si="174"/>
        <v>0</v>
      </c>
      <c r="X394" s="439">
        <f t="shared" si="174"/>
        <v>0</v>
      </c>
      <c r="Y394" s="443">
        <f t="shared" si="174"/>
        <v>0</v>
      </c>
      <c r="Z394" s="439">
        <f t="shared" si="174"/>
        <v>0</v>
      </c>
      <c r="AA394" s="439">
        <f t="shared" si="174"/>
        <v>0</v>
      </c>
      <c r="AB394" s="439">
        <f t="shared" si="174"/>
        <v>0</v>
      </c>
      <c r="AC394" s="439">
        <f t="shared" si="174"/>
        <v>0</v>
      </c>
      <c r="AD394" s="439">
        <f t="shared" si="174"/>
        <v>0</v>
      </c>
      <c r="AE394" s="443">
        <f t="shared" si="153"/>
        <v>0</v>
      </c>
      <c r="AF394" s="439">
        <f t="shared" si="153"/>
        <v>0</v>
      </c>
      <c r="AG394" s="439">
        <f t="shared" si="153"/>
        <v>0</v>
      </c>
      <c r="AH394" s="439">
        <f t="shared" si="153"/>
        <v>0</v>
      </c>
      <c r="AI394" s="440">
        <f t="shared" si="153"/>
        <v>0</v>
      </c>
      <c r="AJ394" s="443">
        <f t="shared" si="154"/>
        <v>0</v>
      </c>
      <c r="AK394" s="439">
        <f t="shared" si="155"/>
        <v>0</v>
      </c>
      <c r="AL394" s="439">
        <f t="shared" si="156"/>
        <v>0</v>
      </c>
      <c r="AM394" s="439">
        <f t="shared" si="157"/>
        <v>0</v>
      </c>
      <c r="AN394" s="440">
        <f t="shared" si="158"/>
        <v>0</v>
      </c>
    </row>
    <row r="395" spans="1:40" outlineLevel="2">
      <c r="A395" s="882">
        <f>ROW()</f>
        <v>395</v>
      </c>
      <c r="B395" s="453"/>
      <c r="D395" s="452" t="s">
        <v>27</v>
      </c>
      <c r="H395" s="458"/>
      <c r="I395" s="458"/>
      <c r="J395" s="459"/>
      <c r="K395" s="458"/>
      <c r="L395" s="458"/>
      <c r="M395" s="458"/>
      <c r="N395" s="463"/>
      <c r="O395" s="458"/>
      <c r="P395" s="458"/>
      <c r="Q395" s="458"/>
      <c r="R395" s="458"/>
      <c r="S395" s="157"/>
      <c r="T395" s="443">
        <f t="shared" ref="T395:AD395" si="175">S485</f>
        <v>0</v>
      </c>
      <c r="U395" s="439">
        <f t="shared" si="175"/>
        <v>0</v>
      </c>
      <c r="V395" s="439">
        <f t="shared" si="175"/>
        <v>0</v>
      </c>
      <c r="W395" s="439">
        <f t="shared" si="175"/>
        <v>0</v>
      </c>
      <c r="X395" s="439">
        <f t="shared" si="175"/>
        <v>0</v>
      </c>
      <c r="Y395" s="443">
        <f t="shared" si="175"/>
        <v>0</v>
      </c>
      <c r="Z395" s="439">
        <f t="shared" si="175"/>
        <v>0</v>
      </c>
      <c r="AA395" s="439">
        <f t="shared" si="175"/>
        <v>0</v>
      </c>
      <c r="AB395" s="439">
        <f t="shared" si="175"/>
        <v>0</v>
      </c>
      <c r="AC395" s="439">
        <f t="shared" si="175"/>
        <v>0</v>
      </c>
      <c r="AD395" s="439">
        <f t="shared" si="175"/>
        <v>0</v>
      </c>
      <c r="AE395" s="443">
        <f t="shared" si="153"/>
        <v>0</v>
      </c>
      <c r="AF395" s="439">
        <f t="shared" si="153"/>
        <v>0</v>
      </c>
      <c r="AG395" s="439">
        <f t="shared" si="153"/>
        <v>0</v>
      </c>
      <c r="AH395" s="439">
        <f t="shared" si="153"/>
        <v>0</v>
      </c>
      <c r="AI395" s="440">
        <f t="shared" si="153"/>
        <v>0</v>
      </c>
      <c r="AJ395" s="443">
        <f t="shared" si="154"/>
        <v>0</v>
      </c>
      <c r="AK395" s="439">
        <f t="shared" si="155"/>
        <v>0</v>
      </c>
      <c r="AL395" s="439">
        <f t="shared" si="156"/>
        <v>0</v>
      </c>
      <c r="AM395" s="439">
        <f t="shared" si="157"/>
        <v>0</v>
      </c>
      <c r="AN395" s="440">
        <f t="shared" si="158"/>
        <v>0</v>
      </c>
    </row>
    <row r="396" spans="1:40" outlineLevel="2">
      <c r="A396" s="882">
        <f>ROW()</f>
        <v>396</v>
      </c>
      <c r="B396" s="453"/>
      <c r="D396" s="452" t="s">
        <v>34</v>
      </c>
      <c r="H396" s="458"/>
      <c r="I396" s="458"/>
      <c r="J396" s="459"/>
      <c r="K396" s="458"/>
      <c r="L396" s="458"/>
      <c r="M396" s="458"/>
      <c r="N396" s="463"/>
      <c r="O396" s="458"/>
      <c r="P396" s="458"/>
      <c r="Q396" s="458"/>
      <c r="R396" s="458"/>
      <c r="S396" s="157"/>
      <c r="T396" s="443">
        <f t="shared" ref="T396:AD396" si="176">S486</f>
        <v>0.152832</v>
      </c>
      <c r="U396" s="439">
        <f t="shared" si="176"/>
        <v>0.13522462672811059</v>
      </c>
      <c r="V396" s="439">
        <f t="shared" si="176"/>
        <v>0.1000098801843318</v>
      </c>
      <c r="W396" s="439">
        <f t="shared" si="176"/>
        <v>6.479513364055299E-2</v>
      </c>
      <c r="X396" s="439">
        <f t="shared" si="176"/>
        <v>2.9580387096774186E-2</v>
      </c>
      <c r="Y396" s="443">
        <f t="shared" si="176"/>
        <v>0</v>
      </c>
      <c r="Z396" s="439">
        <f t="shared" si="176"/>
        <v>0</v>
      </c>
      <c r="AA396" s="439">
        <f t="shared" si="176"/>
        <v>0</v>
      </c>
      <c r="AB396" s="439">
        <f t="shared" si="176"/>
        <v>0</v>
      </c>
      <c r="AC396" s="439">
        <f t="shared" si="176"/>
        <v>0</v>
      </c>
      <c r="AD396" s="439">
        <f t="shared" si="176"/>
        <v>0</v>
      </c>
      <c r="AE396" s="443">
        <f t="shared" si="153"/>
        <v>0</v>
      </c>
      <c r="AF396" s="439">
        <f t="shared" si="153"/>
        <v>0</v>
      </c>
      <c r="AG396" s="439">
        <f t="shared" si="153"/>
        <v>0</v>
      </c>
      <c r="AH396" s="439">
        <f t="shared" si="153"/>
        <v>0</v>
      </c>
      <c r="AI396" s="440">
        <f t="shared" si="153"/>
        <v>0</v>
      </c>
      <c r="AJ396" s="443">
        <f t="shared" si="154"/>
        <v>0</v>
      </c>
      <c r="AK396" s="439">
        <f t="shared" si="155"/>
        <v>0</v>
      </c>
      <c r="AL396" s="439">
        <f t="shared" si="156"/>
        <v>0</v>
      </c>
      <c r="AM396" s="439">
        <f t="shared" si="157"/>
        <v>0</v>
      </c>
      <c r="AN396" s="440">
        <f t="shared" si="158"/>
        <v>0</v>
      </c>
    </row>
    <row r="397" spans="1:40" outlineLevel="2">
      <c r="A397" s="882">
        <f>ROW()</f>
        <v>397</v>
      </c>
      <c r="B397" s="453"/>
      <c r="D397" s="452" t="s">
        <v>35</v>
      </c>
      <c r="H397" s="458"/>
      <c r="I397" s="458"/>
      <c r="J397" s="459"/>
      <c r="K397" s="458"/>
      <c r="L397" s="458"/>
      <c r="M397" s="458"/>
      <c r="N397" s="463"/>
      <c r="O397" s="458"/>
      <c r="P397" s="458"/>
      <c r="Q397" s="458"/>
      <c r="R397" s="458"/>
      <c r="S397" s="157"/>
      <c r="T397" s="443">
        <f t="shared" ref="T397:AD397" si="177">S487</f>
        <v>0</v>
      </c>
      <c r="U397" s="439">
        <f t="shared" si="177"/>
        <v>0</v>
      </c>
      <c r="V397" s="439">
        <f t="shared" si="177"/>
        <v>0</v>
      </c>
      <c r="W397" s="439">
        <f t="shared" si="177"/>
        <v>0</v>
      </c>
      <c r="X397" s="439">
        <f t="shared" si="177"/>
        <v>0</v>
      </c>
      <c r="Y397" s="443">
        <f t="shared" si="177"/>
        <v>0</v>
      </c>
      <c r="Z397" s="439">
        <f t="shared" si="177"/>
        <v>0</v>
      </c>
      <c r="AA397" s="439">
        <f t="shared" si="177"/>
        <v>0</v>
      </c>
      <c r="AB397" s="439">
        <f t="shared" si="177"/>
        <v>0</v>
      </c>
      <c r="AC397" s="439">
        <f t="shared" si="177"/>
        <v>0</v>
      </c>
      <c r="AD397" s="439">
        <f t="shared" si="177"/>
        <v>0</v>
      </c>
      <c r="AE397" s="443">
        <f t="shared" si="153"/>
        <v>0</v>
      </c>
      <c r="AF397" s="439">
        <f t="shared" si="153"/>
        <v>0</v>
      </c>
      <c r="AG397" s="439">
        <f t="shared" si="153"/>
        <v>0</v>
      </c>
      <c r="AH397" s="439">
        <f t="shared" si="153"/>
        <v>0</v>
      </c>
      <c r="AI397" s="440">
        <f t="shared" si="153"/>
        <v>0</v>
      </c>
      <c r="AJ397" s="443">
        <f t="shared" si="154"/>
        <v>0</v>
      </c>
      <c r="AK397" s="439">
        <f t="shared" si="155"/>
        <v>0</v>
      </c>
      <c r="AL397" s="439">
        <f t="shared" si="156"/>
        <v>0</v>
      </c>
      <c r="AM397" s="439">
        <f t="shared" si="157"/>
        <v>0</v>
      </c>
      <c r="AN397" s="440">
        <f t="shared" si="158"/>
        <v>0</v>
      </c>
    </row>
    <row r="398" spans="1:40" outlineLevel="2">
      <c r="A398" s="882">
        <f>ROW()</f>
        <v>398</v>
      </c>
      <c r="B398" s="453"/>
      <c r="D398" s="452" t="s">
        <v>302</v>
      </c>
      <c r="H398" s="458"/>
      <c r="I398" s="458"/>
      <c r="J398" s="459"/>
      <c r="K398" s="458"/>
      <c r="L398" s="458"/>
      <c r="M398" s="458"/>
      <c r="N398" s="463"/>
      <c r="O398" s="458"/>
      <c r="P398" s="458"/>
      <c r="Q398" s="458"/>
      <c r="R398" s="458"/>
      <c r="S398" s="157"/>
      <c r="T398" s="443">
        <f t="shared" ref="T398" si="178">S488</f>
        <v>0</v>
      </c>
      <c r="U398" s="439">
        <f t="shared" ref="U398" si="179">T488</f>
        <v>0</v>
      </c>
      <c r="V398" s="439">
        <f t="shared" ref="V398" si="180">U488</f>
        <v>0</v>
      </c>
      <c r="W398" s="439">
        <f t="shared" ref="W398" si="181">V488</f>
        <v>0</v>
      </c>
      <c r="X398" s="439">
        <f t="shared" ref="X398" si="182">W488</f>
        <v>0</v>
      </c>
      <c r="Y398" s="443">
        <f t="shared" ref="Y398" si="183">X488</f>
        <v>0</v>
      </c>
      <c r="Z398" s="439">
        <f t="shared" ref="Z398" si="184">Y488</f>
        <v>0</v>
      </c>
      <c r="AA398" s="439">
        <f t="shared" ref="AA398" si="185">Z488</f>
        <v>0</v>
      </c>
      <c r="AB398" s="439">
        <f t="shared" ref="AB398" si="186">AA488</f>
        <v>0</v>
      </c>
      <c r="AC398" s="439">
        <f t="shared" ref="AC398" si="187">AB488</f>
        <v>0</v>
      </c>
      <c r="AD398" s="439">
        <f t="shared" ref="AD398" si="188">AC488</f>
        <v>0</v>
      </c>
      <c r="AE398" s="443">
        <f t="shared" si="153"/>
        <v>0</v>
      </c>
      <c r="AF398" s="439">
        <f t="shared" si="153"/>
        <v>0</v>
      </c>
      <c r="AG398" s="439">
        <f t="shared" si="153"/>
        <v>0</v>
      </c>
      <c r="AH398" s="439">
        <f t="shared" si="153"/>
        <v>0</v>
      </c>
      <c r="AI398" s="440">
        <f t="shared" si="153"/>
        <v>0</v>
      </c>
      <c r="AJ398" s="443">
        <f t="shared" si="154"/>
        <v>0</v>
      </c>
      <c r="AK398" s="439">
        <f t="shared" si="155"/>
        <v>0</v>
      </c>
      <c r="AL398" s="439">
        <f t="shared" si="156"/>
        <v>0</v>
      </c>
      <c r="AM398" s="439">
        <f t="shared" si="157"/>
        <v>0</v>
      </c>
      <c r="AN398" s="440">
        <f t="shared" si="158"/>
        <v>0</v>
      </c>
    </row>
    <row r="399" spans="1:40" outlineLevel="2">
      <c r="A399" s="882">
        <f>ROW()</f>
        <v>399</v>
      </c>
      <c r="B399" s="453"/>
      <c r="D399" s="452" t="s">
        <v>36</v>
      </c>
      <c r="H399" s="458"/>
      <c r="I399" s="458"/>
      <c r="J399" s="459"/>
      <c r="K399" s="458"/>
      <c r="L399" s="458"/>
      <c r="M399" s="458"/>
      <c r="N399" s="463"/>
      <c r="O399" s="458"/>
      <c r="P399" s="458"/>
      <c r="Q399" s="458"/>
      <c r="R399" s="458"/>
      <c r="S399" s="157"/>
      <c r="T399" s="443">
        <f t="shared" ref="T399:AD399" si="189">S489</f>
        <v>0</v>
      </c>
      <c r="U399" s="439">
        <f t="shared" si="189"/>
        <v>0</v>
      </c>
      <c r="V399" s="439">
        <f t="shared" si="189"/>
        <v>0</v>
      </c>
      <c r="W399" s="439">
        <f t="shared" si="189"/>
        <v>0</v>
      </c>
      <c r="X399" s="439">
        <f t="shared" si="189"/>
        <v>0</v>
      </c>
      <c r="Y399" s="443">
        <f t="shared" si="189"/>
        <v>0</v>
      </c>
      <c r="Z399" s="439">
        <f t="shared" si="189"/>
        <v>0</v>
      </c>
      <c r="AA399" s="439">
        <f t="shared" si="189"/>
        <v>0</v>
      </c>
      <c r="AB399" s="439">
        <f t="shared" si="189"/>
        <v>0</v>
      </c>
      <c r="AC399" s="439">
        <f t="shared" si="189"/>
        <v>0</v>
      </c>
      <c r="AD399" s="439">
        <f t="shared" si="189"/>
        <v>0</v>
      </c>
      <c r="AE399" s="443">
        <f t="shared" si="153"/>
        <v>0</v>
      </c>
      <c r="AF399" s="439">
        <f t="shared" si="153"/>
        <v>0</v>
      </c>
      <c r="AG399" s="439">
        <f t="shared" si="153"/>
        <v>0</v>
      </c>
      <c r="AH399" s="439">
        <f t="shared" si="153"/>
        <v>0</v>
      </c>
      <c r="AI399" s="440">
        <f t="shared" si="153"/>
        <v>0</v>
      </c>
      <c r="AJ399" s="443">
        <f t="shared" si="154"/>
        <v>0</v>
      </c>
      <c r="AK399" s="439">
        <f t="shared" si="155"/>
        <v>0</v>
      </c>
      <c r="AL399" s="439">
        <f t="shared" si="156"/>
        <v>0</v>
      </c>
      <c r="AM399" s="439">
        <f t="shared" si="157"/>
        <v>0</v>
      </c>
      <c r="AN399" s="440">
        <f t="shared" si="158"/>
        <v>0</v>
      </c>
    </row>
    <row r="400" spans="1:40" outlineLevel="2">
      <c r="A400" s="882">
        <f>ROW()</f>
        <v>400</v>
      </c>
      <c r="B400" s="453"/>
      <c r="D400" s="452" t="s">
        <v>583</v>
      </c>
      <c r="H400" s="458"/>
      <c r="I400" s="458"/>
      <c r="J400" s="459"/>
      <c r="K400" s="458"/>
      <c r="L400" s="458"/>
      <c r="M400" s="458"/>
      <c r="N400" s="463"/>
      <c r="O400" s="458"/>
      <c r="P400" s="458"/>
      <c r="Q400" s="458"/>
      <c r="R400" s="458"/>
      <c r="S400" s="157"/>
      <c r="T400" s="443">
        <f t="shared" ref="T400:AI400" si="190">S490</f>
        <v>0</v>
      </c>
      <c r="U400" s="439">
        <f t="shared" si="190"/>
        <v>0</v>
      </c>
      <c r="V400" s="439">
        <f t="shared" si="190"/>
        <v>0</v>
      </c>
      <c r="W400" s="439">
        <f t="shared" si="190"/>
        <v>0</v>
      </c>
      <c r="X400" s="439">
        <f t="shared" si="190"/>
        <v>0</v>
      </c>
      <c r="Y400" s="443">
        <f t="shared" si="190"/>
        <v>0</v>
      </c>
      <c r="Z400" s="439">
        <f t="shared" si="190"/>
        <v>0</v>
      </c>
      <c r="AA400" s="439">
        <f t="shared" si="190"/>
        <v>0</v>
      </c>
      <c r="AB400" s="439">
        <f t="shared" si="190"/>
        <v>0</v>
      </c>
      <c r="AC400" s="439">
        <f t="shared" si="190"/>
        <v>0</v>
      </c>
      <c r="AD400" s="439">
        <f t="shared" si="190"/>
        <v>0</v>
      </c>
      <c r="AE400" s="443">
        <f t="shared" si="190"/>
        <v>0</v>
      </c>
      <c r="AF400" s="439">
        <f t="shared" si="190"/>
        <v>0</v>
      </c>
      <c r="AG400" s="439">
        <f t="shared" si="190"/>
        <v>0</v>
      </c>
      <c r="AH400" s="439">
        <f t="shared" si="190"/>
        <v>0</v>
      </c>
      <c r="AI400" s="440">
        <f t="shared" si="190"/>
        <v>0</v>
      </c>
      <c r="AJ400" s="443">
        <f t="shared" ref="AJ400:AN403" si="191">AI490</f>
        <v>0</v>
      </c>
      <c r="AK400" s="439">
        <f t="shared" si="191"/>
        <v>0</v>
      </c>
      <c r="AL400" s="439">
        <f t="shared" si="191"/>
        <v>0</v>
      </c>
      <c r="AM400" s="439">
        <f t="shared" si="191"/>
        <v>0</v>
      </c>
      <c r="AN400" s="440">
        <f t="shared" si="191"/>
        <v>0</v>
      </c>
    </row>
    <row r="401" spans="1:40" outlineLevel="2">
      <c r="A401" s="882">
        <f>ROW()</f>
        <v>401</v>
      </c>
      <c r="B401" s="453"/>
      <c r="D401" s="452" t="s">
        <v>81</v>
      </c>
      <c r="H401" s="458"/>
      <c r="I401" s="458"/>
      <c r="J401" s="459"/>
      <c r="K401" s="458"/>
      <c r="L401" s="458"/>
      <c r="M401" s="458"/>
      <c r="N401" s="463"/>
      <c r="O401" s="458"/>
      <c r="P401" s="458"/>
      <c r="Q401" s="458"/>
      <c r="R401" s="458"/>
      <c r="S401" s="157"/>
      <c r="T401" s="443">
        <f t="shared" ref="T401:X402" si="192">S491</f>
        <v>0</v>
      </c>
      <c r="U401" s="439">
        <f t="shared" si="192"/>
        <v>0</v>
      </c>
      <c r="V401" s="439">
        <f t="shared" si="192"/>
        <v>0</v>
      </c>
      <c r="W401" s="439">
        <f t="shared" si="192"/>
        <v>0</v>
      </c>
      <c r="X401" s="439">
        <f t="shared" si="192"/>
        <v>0</v>
      </c>
      <c r="Y401" s="443">
        <f t="shared" ref="Y401:AD402" si="193">X491</f>
        <v>0</v>
      </c>
      <c r="Z401" s="439">
        <f t="shared" si="193"/>
        <v>0</v>
      </c>
      <c r="AA401" s="439">
        <f t="shared" si="193"/>
        <v>0</v>
      </c>
      <c r="AB401" s="439">
        <f t="shared" si="193"/>
        <v>0</v>
      </c>
      <c r="AC401" s="439">
        <f t="shared" si="193"/>
        <v>0</v>
      </c>
      <c r="AD401" s="439">
        <f t="shared" si="193"/>
        <v>0</v>
      </c>
      <c r="AE401" s="443">
        <f t="shared" ref="AE401:AE403" si="194">AD491</f>
        <v>0</v>
      </c>
      <c r="AF401" s="439">
        <f t="shared" ref="AF401:AF403" si="195">AE491</f>
        <v>0</v>
      </c>
      <c r="AG401" s="439">
        <f t="shared" ref="AG401:AG403" si="196">AF491</f>
        <v>0</v>
      </c>
      <c r="AH401" s="439">
        <f t="shared" ref="AH401:AH403" si="197">AG491</f>
        <v>0</v>
      </c>
      <c r="AI401" s="440">
        <f t="shared" ref="AI401:AI403" si="198">AH491</f>
        <v>0</v>
      </c>
      <c r="AJ401" s="443">
        <f t="shared" si="191"/>
        <v>0</v>
      </c>
      <c r="AK401" s="439">
        <f t="shared" si="191"/>
        <v>0</v>
      </c>
      <c r="AL401" s="439">
        <f t="shared" si="191"/>
        <v>0</v>
      </c>
      <c r="AM401" s="439">
        <f t="shared" si="191"/>
        <v>0</v>
      </c>
      <c r="AN401" s="440">
        <f t="shared" si="191"/>
        <v>0</v>
      </c>
    </row>
    <row r="402" spans="1:40" outlineLevel="2">
      <c r="A402" s="882">
        <f>ROW()</f>
        <v>402</v>
      </c>
      <c r="B402" s="453"/>
      <c r="D402" s="452" t="s">
        <v>28</v>
      </c>
      <c r="H402" s="458"/>
      <c r="I402" s="458"/>
      <c r="J402" s="459"/>
      <c r="K402" s="458"/>
      <c r="L402" s="458"/>
      <c r="M402" s="458"/>
      <c r="N402" s="463"/>
      <c r="O402" s="458"/>
      <c r="P402" s="458"/>
      <c r="Q402" s="458"/>
      <c r="R402" s="458"/>
      <c r="S402" s="157"/>
      <c r="T402" s="443">
        <f t="shared" si="192"/>
        <v>0</v>
      </c>
      <c r="U402" s="439">
        <f t="shared" si="192"/>
        <v>0</v>
      </c>
      <c r="V402" s="439">
        <f t="shared" si="192"/>
        <v>0</v>
      </c>
      <c r="W402" s="439">
        <f t="shared" si="192"/>
        <v>0</v>
      </c>
      <c r="X402" s="439">
        <f t="shared" si="192"/>
        <v>0</v>
      </c>
      <c r="Y402" s="443">
        <f t="shared" si="193"/>
        <v>0</v>
      </c>
      <c r="Z402" s="439">
        <f t="shared" si="193"/>
        <v>0</v>
      </c>
      <c r="AA402" s="439">
        <f t="shared" si="193"/>
        <v>0</v>
      </c>
      <c r="AB402" s="439">
        <f t="shared" si="193"/>
        <v>0</v>
      </c>
      <c r="AC402" s="439">
        <f t="shared" si="193"/>
        <v>0</v>
      </c>
      <c r="AD402" s="439">
        <f t="shared" si="193"/>
        <v>0</v>
      </c>
      <c r="AE402" s="443">
        <f t="shared" si="194"/>
        <v>0</v>
      </c>
      <c r="AF402" s="439">
        <f t="shared" si="195"/>
        <v>0</v>
      </c>
      <c r="AG402" s="439">
        <f t="shared" si="196"/>
        <v>0</v>
      </c>
      <c r="AH402" s="439">
        <f t="shared" si="197"/>
        <v>0</v>
      </c>
      <c r="AI402" s="440">
        <f t="shared" si="198"/>
        <v>0</v>
      </c>
      <c r="AJ402" s="443">
        <f t="shared" si="191"/>
        <v>0</v>
      </c>
      <c r="AK402" s="439">
        <f t="shared" si="191"/>
        <v>0</v>
      </c>
      <c r="AL402" s="439">
        <f t="shared" si="191"/>
        <v>0</v>
      </c>
      <c r="AM402" s="439">
        <f t="shared" si="191"/>
        <v>0</v>
      </c>
      <c r="AN402" s="440">
        <f t="shared" si="191"/>
        <v>0</v>
      </c>
    </row>
    <row r="403" spans="1:40" outlineLevel="2">
      <c r="A403" s="882">
        <f>ROW()</f>
        <v>403</v>
      </c>
      <c r="B403" s="453"/>
      <c r="D403" s="456" t="s">
        <v>443</v>
      </c>
      <c r="E403" s="456"/>
      <c r="F403" s="456"/>
      <c r="G403" s="456"/>
      <c r="H403" s="460"/>
      <c r="I403" s="460"/>
      <c r="J403" s="461"/>
      <c r="K403" s="460"/>
      <c r="L403" s="460"/>
      <c r="M403" s="460"/>
      <c r="N403" s="465"/>
      <c r="O403" s="460"/>
      <c r="P403" s="460"/>
      <c r="Q403" s="460"/>
      <c r="R403" s="460"/>
      <c r="S403" s="158"/>
      <c r="T403" s="462">
        <f t="shared" ref="T403:AD403" si="199">S493</f>
        <v>0</v>
      </c>
      <c r="U403" s="441">
        <f t="shared" si="199"/>
        <v>0</v>
      </c>
      <c r="V403" s="441">
        <f t="shared" si="199"/>
        <v>0</v>
      </c>
      <c r="W403" s="441">
        <f t="shared" si="199"/>
        <v>0</v>
      </c>
      <c r="X403" s="441">
        <f t="shared" si="199"/>
        <v>0</v>
      </c>
      <c r="Y403" s="462">
        <f t="shared" si="199"/>
        <v>0</v>
      </c>
      <c r="Z403" s="441">
        <f t="shared" si="199"/>
        <v>0</v>
      </c>
      <c r="AA403" s="441">
        <f t="shared" si="199"/>
        <v>0</v>
      </c>
      <c r="AB403" s="441">
        <f t="shared" si="199"/>
        <v>0</v>
      </c>
      <c r="AC403" s="441">
        <f t="shared" si="199"/>
        <v>0</v>
      </c>
      <c r="AD403" s="441">
        <f t="shared" si="199"/>
        <v>0</v>
      </c>
      <c r="AE403" s="462">
        <f t="shared" si="194"/>
        <v>0</v>
      </c>
      <c r="AF403" s="441">
        <f t="shared" si="195"/>
        <v>0</v>
      </c>
      <c r="AG403" s="441">
        <f t="shared" si="196"/>
        <v>0</v>
      </c>
      <c r="AH403" s="441">
        <f t="shared" si="197"/>
        <v>0</v>
      </c>
      <c r="AI403" s="442">
        <f t="shared" si="198"/>
        <v>0</v>
      </c>
      <c r="AJ403" s="462">
        <f t="shared" si="191"/>
        <v>0</v>
      </c>
      <c r="AK403" s="441">
        <f t="shared" si="191"/>
        <v>0</v>
      </c>
      <c r="AL403" s="441">
        <f t="shared" si="191"/>
        <v>0</v>
      </c>
      <c r="AM403" s="441">
        <f t="shared" si="191"/>
        <v>0</v>
      </c>
      <c r="AN403" s="442">
        <f t="shared" si="191"/>
        <v>0</v>
      </c>
    </row>
    <row r="404" spans="1:40" outlineLevel="2">
      <c r="A404" s="882">
        <f>ROW()</f>
        <v>404</v>
      </c>
      <c r="B404" s="453"/>
      <c r="D404" s="452" t="s">
        <v>24</v>
      </c>
      <c r="H404" s="458"/>
      <c r="I404" s="458"/>
      <c r="J404" s="459"/>
      <c r="K404" s="458"/>
      <c r="L404" s="458"/>
      <c r="M404" s="458"/>
      <c r="N404" s="463"/>
      <c r="O404" s="458"/>
      <c r="P404" s="458"/>
      <c r="Q404" s="458"/>
      <c r="R404" s="458"/>
      <c r="S404" s="439"/>
      <c r="T404" s="443">
        <f t="shared" ref="T404:AN404" si="200">SUM(T388:T403)</f>
        <v>0.57982299999999998</v>
      </c>
      <c r="U404" s="439">
        <f t="shared" si="200"/>
        <v>0.53935743614995213</v>
      </c>
      <c r="V404" s="439">
        <f t="shared" si="200"/>
        <v>0.45842630844985643</v>
      </c>
      <c r="W404" s="439">
        <f t="shared" si="200"/>
        <v>0.37749518074976074</v>
      </c>
      <c r="X404" s="439">
        <f t="shared" si="200"/>
        <v>0.29656405304966504</v>
      </c>
      <c r="Y404" s="443">
        <f t="shared" si="200"/>
        <v>0.22126728479657395</v>
      </c>
      <c r="Z404" s="439">
        <f t="shared" si="200"/>
        <v>0.19840909421841552</v>
      </c>
      <c r="AA404" s="439">
        <f t="shared" si="200"/>
        <v>0.15269271306209861</v>
      </c>
      <c r="AB404" s="439">
        <f t="shared" si="200"/>
        <v>0.10697633190578171</v>
      </c>
      <c r="AC404" s="439">
        <f t="shared" si="200"/>
        <v>6.1259950749464803E-2</v>
      </c>
      <c r="AD404" s="439">
        <f t="shared" si="200"/>
        <v>1.5543569593147899E-2</v>
      </c>
      <c r="AE404" s="443">
        <f t="shared" si="200"/>
        <v>0</v>
      </c>
      <c r="AF404" s="439">
        <f t="shared" si="200"/>
        <v>0</v>
      </c>
      <c r="AG404" s="439">
        <f t="shared" si="200"/>
        <v>0</v>
      </c>
      <c r="AH404" s="439">
        <f t="shared" si="200"/>
        <v>0</v>
      </c>
      <c r="AI404" s="440">
        <f t="shared" si="200"/>
        <v>0</v>
      </c>
      <c r="AJ404" s="443">
        <f t="shared" si="200"/>
        <v>0</v>
      </c>
      <c r="AK404" s="439">
        <f t="shared" si="200"/>
        <v>0</v>
      </c>
      <c r="AL404" s="439">
        <f t="shared" si="200"/>
        <v>0</v>
      </c>
      <c r="AM404" s="439">
        <f t="shared" si="200"/>
        <v>0</v>
      </c>
      <c r="AN404" s="440">
        <f t="shared" si="200"/>
        <v>0</v>
      </c>
    </row>
    <row r="405" spans="1:40" outlineLevel="1">
      <c r="A405" s="732" t="s">
        <v>579</v>
      </c>
      <c r="B405" s="733"/>
      <c r="C405" s="881"/>
      <c r="D405" s="733"/>
      <c r="E405" s="733"/>
      <c r="F405" s="733"/>
      <c r="G405" s="730"/>
      <c r="H405" s="733"/>
      <c r="I405" s="730"/>
      <c r="J405" s="729"/>
      <c r="K405" s="730"/>
      <c r="L405" s="730"/>
      <c r="M405" s="730"/>
      <c r="N405" s="731"/>
      <c r="O405" s="730"/>
      <c r="P405" s="730"/>
      <c r="Q405" s="730"/>
      <c r="R405" s="730"/>
      <c r="S405" s="730"/>
      <c r="T405" s="729"/>
      <c r="U405" s="730"/>
      <c r="V405" s="730"/>
      <c r="W405" s="730"/>
      <c r="X405" s="730"/>
      <c r="Y405" s="729"/>
      <c r="Z405" s="730"/>
      <c r="AA405" s="730"/>
      <c r="AB405" s="730"/>
      <c r="AC405" s="730"/>
      <c r="AD405" s="730"/>
      <c r="AE405" s="729"/>
      <c r="AF405" s="730"/>
      <c r="AG405" s="730"/>
      <c r="AH405" s="730"/>
      <c r="AI405" s="731"/>
      <c r="AJ405" s="729"/>
      <c r="AK405" s="730"/>
      <c r="AL405" s="730"/>
      <c r="AM405" s="730"/>
      <c r="AN405" s="731"/>
    </row>
    <row r="406" spans="1:40" outlineLevel="2">
      <c r="A406" s="882">
        <f>ROW()</f>
        <v>406</v>
      </c>
      <c r="B406" s="453"/>
      <c r="D406" s="452" t="s">
        <v>300</v>
      </c>
      <c r="H406" s="458"/>
      <c r="I406" s="458"/>
      <c r="J406" s="459"/>
      <c r="K406" s="458"/>
      <c r="L406" s="458"/>
      <c r="M406" s="458"/>
      <c r="N406" s="463"/>
      <c r="O406" s="458"/>
      <c r="P406" s="458"/>
      <c r="Q406" s="458"/>
      <c r="R406" s="458"/>
      <c r="S406" s="157">
        <f>Input!R96</f>
        <v>0</v>
      </c>
      <c r="T406" s="326"/>
      <c r="U406" s="439"/>
      <c r="V406" s="439"/>
      <c r="W406" s="439"/>
      <c r="X406" s="439"/>
      <c r="Y406" s="595"/>
      <c r="Z406" s="27"/>
      <c r="AA406" s="27"/>
      <c r="AB406" s="27"/>
      <c r="AC406" s="27"/>
      <c r="AD406" s="27"/>
      <c r="AE406" s="326"/>
      <c r="AF406" s="27"/>
      <c r="AG406" s="27"/>
      <c r="AH406" s="27"/>
      <c r="AI406" s="313"/>
      <c r="AJ406" s="326"/>
      <c r="AK406" s="27"/>
      <c r="AL406" s="27"/>
      <c r="AM406" s="27"/>
      <c r="AN406" s="313"/>
    </row>
    <row r="407" spans="1:40" outlineLevel="2">
      <c r="A407" s="882">
        <f>ROW()</f>
        <v>407</v>
      </c>
      <c r="B407" s="453"/>
      <c r="D407" s="452" t="s">
        <v>301</v>
      </c>
      <c r="H407" s="458"/>
      <c r="I407" s="458"/>
      <c r="J407" s="459"/>
      <c r="K407" s="458"/>
      <c r="L407" s="458"/>
      <c r="M407" s="458"/>
      <c r="N407" s="463"/>
      <c r="O407" s="458"/>
      <c r="P407" s="458"/>
      <c r="Q407" s="458"/>
      <c r="R407" s="458"/>
      <c r="S407" s="157">
        <f>Input!R97</f>
        <v>0</v>
      </c>
      <c r="T407" s="326"/>
      <c r="U407" s="439"/>
      <c r="V407" s="439"/>
      <c r="W407" s="439"/>
      <c r="X407" s="439"/>
      <c r="Y407" s="595"/>
      <c r="Z407" s="27"/>
      <c r="AA407" s="27"/>
      <c r="AB407" s="27"/>
      <c r="AC407" s="27"/>
      <c r="AD407" s="27"/>
      <c r="AE407" s="326"/>
      <c r="AF407" s="27"/>
      <c r="AG407" s="27"/>
      <c r="AH407" s="27"/>
      <c r="AI407" s="313"/>
      <c r="AJ407" s="326"/>
      <c r="AK407" s="27"/>
      <c r="AL407" s="27"/>
      <c r="AM407" s="27"/>
      <c r="AN407" s="313"/>
    </row>
    <row r="408" spans="1:40" outlineLevel="2">
      <c r="A408" s="882">
        <f>ROW()</f>
        <v>408</v>
      </c>
      <c r="B408" s="453"/>
      <c r="D408" s="452" t="s">
        <v>29</v>
      </c>
      <c r="H408" s="458"/>
      <c r="I408" s="458"/>
      <c r="J408" s="459"/>
      <c r="K408" s="458"/>
      <c r="L408" s="458"/>
      <c r="M408" s="458"/>
      <c r="N408" s="463"/>
      <c r="O408" s="458"/>
      <c r="P408" s="458"/>
      <c r="Q408" s="458"/>
      <c r="R408" s="458"/>
      <c r="S408" s="157">
        <f>Input!R98</f>
        <v>0</v>
      </c>
      <c r="T408" s="326"/>
      <c r="U408" s="439"/>
      <c r="V408" s="439"/>
      <c r="W408" s="439"/>
      <c r="X408" s="439"/>
      <c r="Y408" s="595"/>
      <c r="Z408" s="27"/>
      <c r="AA408" s="27"/>
      <c r="AB408" s="27"/>
      <c r="AC408" s="27"/>
      <c r="AD408" s="27"/>
      <c r="AE408" s="326"/>
      <c r="AF408" s="27"/>
      <c r="AG408" s="27"/>
      <c r="AH408" s="27"/>
      <c r="AI408" s="313"/>
      <c r="AJ408" s="326"/>
      <c r="AK408" s="27"/>
      <c r="AL408" s="27"/>
      <c r="AM408" s="27"/>
      <c r="AN408" s="313"/>
    </row>
    <row r="409" spans="1:40" outlineLevel="2">
      <c r="A409" s="882">
        <f>ROW()</f>
        <v>409</v>
      </c>
      <c r="B409" s="453"/>
      <c r="D409" s="452" t="s">
        <v>30</v>
      </c>
      <c r="H409" s="458"/>
      <c r="I409" s="458"/>
      <c r="J409" s="459"/>
      <c r="K409" s="458"/>
      <c r="L409" s="458"/>
      <c r="M409" s="458"/>
      <c r="N409" s="463"/>
      <c r="O409" s="458"/>
      <c r="P409" s="458"/>
      <c r="Q409" s="458"/>
      <c r="R409" s="439"/>
      <c r="S409" s="157">
        <f>Input!R99</f>
        <v>0.42699100000000001</v>
      </c>
      <c r="T409" s="326"/>
      <c r="U409" s="439"/>
      <c r="V409" s="439"/>
      <c r="W409" s="439"/>
      <c r="X409" s="439"/>
      <c r="Y409" s="595"/>
      <c r="Z409" s="27"/>
      <c r="AA409" s="27"/>
      <c r="AB409" s="27"/>
      <c r="AC409" s="27"/>
      <c r="AD409" s="27"/>
      <c r="AE409" s="326"/>
      <c r="AF409" s="27"/>
      <c r="AG409" s="27"/>
      <c r="AH409" s="27"/>
      <c r="AI409" s="313"/>
      <c r="AJ409" s="326"/>
      <c r="AK409" s="27"/>
      <c r="AL409" s="27"/>
      <c r="AM409" s="27"/>
      <c r="AN409" s="313"/>
    </row>
    <row r="410" spans="1:40" outlineLevel="2">
      <c r="A410" s="882">
        <f>ROW()</f>
        <v>410</v>
      </c>
      <c r="B410" s="453"/>
      <c r="D410" s="452" t="s">
        <v>31</v>
      </c>
      <c r="H410" s="458"/>
      <c r="I410" s="458"/>
      <c r="J410" s="459"/>
      <c r="K410" s="458"/>
      <c r="L410" s="458"/>
      <c r="M410" s="458"/>
      <c r="N410" s="463"/>
      <c r="O410" s="458"/>
      <c r="P410" s="458"/>
      <c r="Q410" s="458"/>
      <c r="R410" s="458"/>
      <c r="S410" s="157">
        <f>Input!R100</f>
        <v>0</v>
      </c>
      <c r="T410" s="326"/>
      <c r="U410" s="439"/>
      <c r="V410" s="439"/>
      <c r="W410" s="439"/>
      <c r="X410" s="439"/>
      <c r="Y410" s="595"/>
      <c r="Z410" s="27"/>
      <c r="AA410" s="27"/>
      <c r="AB410" s="27"/>
      <c r="AC410" s="27"/>
      <c r="AD410" s="27"/>
      <c r="AE410" s="326"/>
      <c r="AF410" s="27"/>
      <c r="AG410" s="27"/>
      <c r="AH410" s="27"/>
      <c r="AI410" s="313"/>
      <c r="AJ410" s="326"/>
      <c r="AK410" s="27"/>
      <c r="AL410" s="27"/>
      <c r="AM410" s="27"/>
      <c r="AN410" s="313"/>
    </row>
    <row r="411" spans="1:40" outlineLevel="2">
      <c r="A411" s="882">
        <f>ROW()</f>
        <v>411</v>
      </c>
      <c r="B411" s="453"/>
      <c r="D411" s="452" t="s">
        <v>32</v>
      </c>
      <c r="H411" s="458"/>
      <c r="I411" s="458"/>
      <c r="J411" s="459"/>
      <c r="K411" s="458"/>
      <c r="L411" s="458"/>
      <c r="M411" s="458"/>
      <c r="N411" s="463"/>
      <c r="O411" s="458"/>
      <c r="P411" s="458"/>
      <c r="Q411" s="458"/>
      <c r="R411" s="458"/>
      <c r="S411" s="157">
        <f>Input!R101</f>
        <v>0</v>
      </c>
      <c r="T411" s="326"/>
      <c r="U411" s="439"/>
      <c r="V411" s="439"/>
      <c r="W411" s="439"/>
      <c r="X411" s="439"/>
      <c r="Y411" s="595"/>
      <c r="Z411" s="27"/>
      <c r="AA411" s="27"/>
      <c r="AB411" s="27"/>
      <c r="AC411" s="27"/>
      <c r="AD411" s="27"/>
      <c r="AE411" s="326"/>
      <c r="AF411" s="27"/>
      <c r="AG411" s="27"/>
      <c r="AH411" s="27"/>
      <c r="AI411" s="313"/>
      <c r="AJ411" s="326"/>
      <c r="AK411" s="27"/>
      <c r="AL411" s="27"/>
      <c r="AM411" s="27"/>
      <c r="AN411" s="313"/>
    </row>
    <row r="412" spans="1:40" outlineLevel="2">
      <c r="A412" s="882">
        <f>ROW()</f>
        <v>412</v>
      </c>
      <c r="B412" s="453"/>
      <c r="D412" s="452" t="s">
        <v>33</v>
      </c>
      <c r="H412" s="458"/>
      <c r="I412" s="458"/>
      <c r="J412" s="459"/>
      <c r="K412" s="458"/>
      <c r="L412" s="458"/>
      <c r="M412" s="458"/>
      <c r="N412" s="463"/>
      <c r="O412" s="458"/>
      <c r="P412" s="458"/>
      <c r="Q412" s="458"/>
      <c r="R412" s="458"/>
      <c r="S412" s="157">
        <f>Input!R102</f>
        <v>0</v>
      </c>
      <c r="T412" s="326"/>
      <c r="U412" s="439"/>
      <c r="V412" s="439"/>
      <c r="W412" s="439"/>
      <c r="X412" s="439"/>
      <c r="Y412" s="595"/>
      <c r="Z412" s="27"/>
      <c r="AA412" s="27"/>
      <c r="AB412" s="27"/>
      <c r="AC412" s="27"/>
      <c r="AD412" s="27"/>
      <c r="AE412" s="326"/>
      <c r="AF412" s="27"/>
      <c r="AG412" s="27"/>
      <c r="AH412" s="27"/>
      <c r="AI412" s="313"/>
      <c r="AJ412" s="326"/>
      <c r="AK412" s="27"/>
      <c r="AL412" s="27"/>
      <c r="AM412" s="27"/>
      <c r="AN412" s="313"/>
    </row>
    <row r="413" spans="1:40" outlineLevel="2">
      <c r="A413" s="882">
        <f>ROW()</f>
        <v>413</v>
      </c>
      <c r="B413" s="453"/>
      <c r="D413" s="452" t="s">
        <v>27</v>
      </c>
      <c r="H413" s="458"/>
      <c r="I413" s="458"/>
      <c r="J413" s="459"/>
      <c r="K413" s="458"/>
      <c r="L413" s="458"/>
      <c r="M413" s="458"/>
      <c r="N413" s="463"/>
      <c r="O413" s="458"/>
      <c r="P413" s="458"/>
      <c r="Q413" s="458"/>
      <c r="R413" s="458"/>
      <c r="S413" s="157">
        <f>Input!R103</f>
        <v>0</v>
      </c>
      <c r="T413" s="326"/>
      <c r="U413" s="439"/>
      <c r="V413" s="439"/>
      <c r="W413" s="439"/>
      <c r="X413" s="439"/>
      <c r="Y413" s="595"/>
      <c r="Z413" s="27"/>
      <c r="AA413" s="27"/>
      <c r="AB413" s="27"/>
      <c r="AC413" s="27"/>
      <c r="AD413" s="27"/>
      <c r="AE413" s="326"/>
      <c r="AF413" s="27"/>
      <c r="AG413" s="27"/>
      <c r="AH413" s="27"/>
      <c r="AI413" s="313"/>
      <c r="AJ413" s="326"/>
      <c r="AK413" s="27"/>
      <c r="AL413" s="27"/>
      <c r="AM413" s="27"/>
      <c r="AN413" s="313"/>
    </row>
    <row r="414" spans="1:40" outlineLevel="2">
      <c r="A414" s="882">
        <f>ROW()</f>
        <v>414</v>
      </c>
      <c r="B414" s="453"/>
      <c r="D414" s="452" t="s">
        <v>34</v>
      </c>
      <c r="H414" s="458"/>
      <c r="I414" s="458"/>
      <c r="J414" s="459"/>
      <c r="K414" s="458"/>
      <c r="L414" s="458"/>
      <c r="M414" s="458"/>
      <c r="N414" s="463"/>
      <c r="O414" s="458"/>
      <c r="P414" s="458"/>
      <c r="Q414" s="458"/>
      <c r="R414" s="439"/>
      <c r="S414" s="157">
        <f>Input!R104</f>
        <v>0.152832</v>
      </c>
      <c r="T414" s="326"/>
      <c r="U414" s="439"/>
      <c r="V414" s="439"/>
      <c r="W414" s="439"/>
      <c r="X414" s="439"/>
      <c r="Y414" s="595"/>
      <c r="Z414" s="27"/>
      <c r="AA414" s="27"/>
      <c r="AB414" s="27"/>
      <c r="AC414" s="27"/>
      <c r="AD414" s="27"/>
      <c r="AE414" s="326"/>
      <c r="AF414" s="27"/>
      <c r="AG414" s="27"/>
      <c r="AH414" s="27"/>
      <c r="AI414" s="313"/>
      <c r="AJ414" s="326"/>
      <c r="AK414" s="27"/>
      <c r="AL414" s="27"/>
      <c r="AM414" s="27"/>
      <c r="AN414" s="313"/>
    </row>
    <row r="415" spans="1:40" outlineLevel="2">
      <c r="A415" s="882">
        <f>ROW()</f>
        <v>415</v>
      </c>
      <c r="B415" s="453"/>
      <c r="D415" s="452" t="s">
        <v>35</v>
      </c>
      <c r="H415" s="458"/>
      <c r="I415" s="458"/>
      <c r="J415" s="459"/>
      <c r="K415" s="458"/>
      <c r="L415" s="458"/>
      <c r="M415" s="458"/>
      <c r="N415" s="463"/>
      <c r="O415" s="458"/>
      <c r="P415" s="458"/>
      <c r="Q415" s="458"/>
      <c r="R415" s="458"/>
      <c r="S415" s="157">
        <f>Input!R105</f>
        <v>0</v>
      </c>
      <c r="T415" s="326"/>
      <c r="U415" s="439"/>
      <c r="V415" s="439"/>
      <c r="W415" s="439"/>
      <c r="X415" s="439"/>
      <c r="Y415" s="595"/>
      <c r="Z415" s="27"/>
      <c r="AA415" s="27"/>
      <c r="AB415" s="27"/>
      <c r="AC415" s="27"/>
      <c r="AD415" s="27"/>
      <c r="AE415" s="326"/>
      <c r="AF415" s="27"/>
      <c r="AG415" s="27"/>
      <c r="AH415" s="27"/>
      <c r="AI415" s="313"/>
      <c r="AJ415" s="326"/>
      <c r="AK415" s="27"/>
      <c r="AL415" s="27"/>
      <c r="AM415" s="27"/>
      <c r="AN415" s="313"/>
    </row>
    <row r="416" spans="1:40" outlineLevel="2">
      <c r="A416" s="882">
        <f>ROW()</f>
        <v>416</v>
      </c>
      <c r="B416" s="453"/>
      <c r="D416" s="452" t="s">
        <v>302</v>
      </c>
      <c r="H416" s="458"/>
      <c r="I416" s="458"/>
      <c r="J416" s="459"/>
      <c r="K416" s="458"/>
      <c r="L416" s="458"/>
      <c r="M416" s="458"/>
      <c r="N416" s="463"/>
      <c r="O416" s="458"/>
      <c r="P416" s="458"/>
      <c r="Q416" s="458"/>
      <c r="R416" s="458"/>
      <c r="S416" s="157">
        <f>Input!R106</f>
        <v>0</v>
      </c>
      <c r="T416" s="326"/>
      <c r="U416" s="439"/>
      <c r="V416" s="439"/>
      <c r="W416" s="439"/>
      <c r="X416" s="439"/>
      <c r="Y416" s="595"/>
      <c r="Z416" s="27"/>
      <c r="AA416" s="27"/>
      <c r="AB416" s="27"/>
      <c r="AC416" s="27"/>
      <c r="AD416" s="27"/>
      <c r="AE416" s="326"/>
      <c r="AF416" s="27"/>
      <c r="AG416" s="27"/>
      <c r="AH416" s="27"/>
      <c r="AI416" s="313"/>
      <c r="AJ416" s="326"/>
      <c r="AK416" s="27"/>
      <c r="AL416" s="27"/>
      <c r="AM416" s="27"/>
      <c r="AN416" s="313"/>
    </row>
    <row r="417" spans="1:40" outlineLevel="2">
      <c r="A417" s="882">
        <f>ROW()</f>
        <v>417</v>
      </c>
      <c r="B417" s="453"/>
      <c r="D417" s="452" t="s">
        <v>36</v>
      </c>
      <c r="H417" s="458"/>
      <c r="I417" s="458"/>
      <c r="J417" s="459"/>
      <c r="K417" s="458"/>
      <c r="L417" s="458"/>
      <c r="M417" s="458"/>
      <c r="N417" s="463"/>
      <c r="O417" s="458"/>
      <c r="P417" s="458"/>
      <c r="Q417" s="458"/>
      <c r="R417" s="458"/>
      <c r="S417" s="157">
        <f>Input!R107</f>
        <v>0</v>
      </c>
      <c r="T417" s="326"/>
      <c r="U417" s="439"/>
      <c r="V417" s="439"/>
      <c r="W417" s="439"/>
      <c r="X417" s="439"/>
      <c r="Y417" s="595"/>
      <c r="Z417" s="27"/>
      <c r="AA417" s="27"/>
      <c r="AB417" s="27"/>
      <c r="AC417" s="27"/>
      <c r="AD417" s="27"/>
      <c r="AE417" s="326"/>
      <c r="AF417" s="27"/>
      <c r="AG417" s="27"/>
      <c r="AH417" s="27"/>
      <c r="AI417" s="313"/>
      <c r="AJ417" s="326"/>
      <c r="AK417" s="27"/>
      <c r="AL417" s="27"/>
      <c r="AM417" s="27"/>
      <c r="AN417" s="313"/>
    </row>
    <row r="418" spans="1:40" outlineLevel="2">
      <c r="A418" s="882">
        <f>ROW()</f>
        <v>418</v>
      </c>
      <c r="B418" s="453"/>
      <c r="D418" s="452" t="s">
        <v>583</v>
      </c>
      <c r="H418" s="458"/>
      <c r="I418" s="458"/>
      <c r="J418" s="459"/>
      <c r="K418" s="458"/>
      <c r="L418" s="458"/>
      <c r="M418" s="458"/>
      <c r="N418" s="463"/>
      <c r="O418" s="458"/>
      <c r="P418" s="458"/>
      <c r="Q418" s="458"/>
      <c r="R418" s="458"/>
      <c r="S418" s="157">
        <f>Input!R108</f>
        <v>0</v>
      </c>
      <c r="T418" s="326"/>
      <c r="U418" s="439"/>
      <c r="V418" s="439"/>
      <c r="W418" s="439"/>
      <c r="X418" s="439"/>
      <c r="Y418" s="595"/>
      <c r="Z418" s="27"/>
      <c r="AA418" s="27"/>
      <c r="AB418" s="27"/>
      <c r="AC418" s="27"/>
      <c r="AD418" s="27"/>
      <c r="AE418" s="326"/>
      <c r="AF418" s="27"/>
      <c r="AG418" s="27"/>
      <c r="AH418" s="27"/>
      <c r="AI418" s="313"/>
      <c r="AJ418" s="326"/>
      <c r="AK418" s="27"/>
      <c r="AL418" s="27"/>
      <c r="AM418" s="27"/>
      <c r="AN418" s="313"/>
    </row>
    <row r="419" spans="1:40" outlineLevel="2">
      <c r="A419" s="882">
        <f>ROW()</f>
        <v>419</v>
      </c>
      <c r="B419" s="453"/>
      <c r="D419" s="452" t="s">
        <v>81</v>
      </c>
      <c r="H419" s="458"/>
      <c r="I419" s="458"/>
      <c r="J419" s="459"/>
      <c r="K419" s="458"/>
      <c r="L419" s="458"/>
      <c r="M419" s="458"/>
      <c r="N419" s="463"/>
      <c r="O419" s="458"/>
      <c r="P419" s="458"/>
      <c r="Q419" s="458"/>
      <c r="R419" s="458"/>
      <c r="S419" s="157">
        <f>Input!R109</f>
        <v>0</v>
      </c>
      <c r="T419" s="326"/>
      <c r="U419" s="439"/>
      <c r="V419" s="439"/>
      <c r="W419" s="439"/>
      <c r="X419" s="439"/>
      <c r="Y419" s="595"/>
      <c r="Z419" s="27"/>
      <c r="AA419" s="27"/>
      <c r="AB419" s="27"/>
      <c r="AC419" s="27"/>
      <c r="AD419" s="27"/>
      <c r="AE419" s="326"/>
      <c r="AF419" s="27"/>
      <c r="AG419" s="27"/>
      <c r="AH419" s="27"/>
      <c r="AI419" s="313"/>
      <c r="AJ419" s="326"/>
      <c r="AK419" s="27"/>
      <c r="AL419" s="27"/>
      <c r="AM419" s="27"/>
      <c r="AN419" s="313"/>
    </row>
    <row r="420" spans="1:40" outlineLevel="2">
      <c r="A420" s="882">
        <f>ROW()</f>
        <v>420</v>
      </c>
      <c r="B420" s="453"/>
      <c r="D420" s="452" t="s">
        <v>28</v>
      </c>
      <c r="H420" s="458"/>
      <c r="I420" s="458"/>
      <c r="J420" s="459"/>
      <c r="K420" s="458"/>
      <c r="L420" s="458"/>
      <c r="M420" s="458"/>
      <c r="N420" s="463"/>
      <c r="O420" s="458"/>
      <c r="P420" s="458"/>
      <c r="Q420" s="458"/>
      <c r="R420" s="458"/>
      <c r="S420" s="157">
        <f>Input!R110</f>
        <v>0</v>
      </c>
      <c r="T420" s="326"/>
      <c r="U420" s="439"/>
      <c r="V420" s="439"/>
      <c r="W420" s="439"/>
      <c r="X420" s="439"/>
      <c r="Y420" s="595"/>
      <c r="Z420" s="27"/>
      <c r="AA420" s="27"/>
      <c r="AB420" s="27"/>
      <c r="AC420" s="27"/>
      <c r="AD420" s="27"/>
      <c r="AE420" s="326"/>
      <c r="AF420" s="27"/>
      <c r="AG420" s="27"/>
      <c r="AH420" s="27"/>
      <c r="AI420" s="313"/>
      <c r="AJ420" s="326"/>
      <c r="AK420" s="27"/>
      <c r="AL420" s="27"/>
      <c r="AM420" s="27"/>
      <c r="AN420" s="313"/>
    </row>
    <row r="421" spans="1:40" outlineLevel="2">
      <c r="A421" s="882">
        <f>ROW()</f>
        <v>421</v>
      </c>
      <c r="B421" s="453"/>
      <c r="D421" s="456" t="s">
        <v>443</v>
      </c>
      <c r="E421" s="456"/>
      <c r="F421" s="456"/>
      <c r="G421" s="456"/>
      <c r="H421" s="460"/>
      <c r="I421" s="460"/>
      <c r="J421" s="461"/>
      <c r="K421" s="460"/>
      <c r="L421" s="460"/>
      <c r="M421" s="460"/>
      <c r="N421" s="465"/>
      <c r="O421" s="460"/>
      <c r="P421" s="460"/>
      <c r="Q421" s="460"/>
      <c r="R421" s="460"/>
      <c r="S421" s="158">
        <f>Input!R111</f>
        <v>0</v>
      </c>
      <c r="T421" s="327"/>
      <c r="U421" s="441"/>
      <c r="V421" s="441"/>
      <c r="W421" s="441"/>
      <c r="X421" s="441"/>
      <c r="Y421" s="629"/>
      <c r="Z421" s="159"/>
      <c r="AA421" s="159"/>
      <c r="AB421" s="159"/>
      <c r="AC421" s="159"/>
      <c r="AD421" s="159"/>
      <c r="AE421" s="341"/>
      <c r="AF421" s="159"/>
      <c r="AG421" s="159"/>
      <c r="AH421" s="159"/>
      <c r="AI421" s="339"/>
      <c r="AJ421" s="341"/>
      <c r="AK421" s="159"/>
      <c r="AL421" s="159"/>
      <c r="AM421" s="159"/>
      <c r="AN421" s="339"/>
    </row>
    <row r="422" spans="1:40" outlineLevel="2">
      <c r="A422" s="882">
        <f>ROW()</f>
        <v>422</v>
      </c>
      <c r="B422" s="453"/>
      <c r="D422" s="452" t="s">
        <v>24</v>
      </c>
      <c r="F422" s="454"/>
      <c r="G422" s="454"/>
      <c r="H422" s="448"/>
      <c r="I422" s="448"/>
      <c r="J422" s="464"/>
      <c r="K422" s="448"/>
      <c r="L422" s="448"/>
      <c r="M422" s="448"/>
      <c r="N422" s="449"/>
      <c r="O422" s="448"/>
      <c r="P422" s="448"/>
      <c r="Q422" s="448"/>
      <c r="R422" s="448"/>
      <c r="S422" s="439">
        <f t="shared" ref="S422:AN422" si="201">SUM(S406:S421)</f>
        <v>0.57982299999999998</v>
      </c>
      <c r="T422" s="443">
        <f t="shared" si="201"/>
        <v>0</v>
      </c>
      <c r="U422" s="439">
        <f t="shared" si="201"/>
        <v>0</v>
      </c>
      <c r="V422" s="439">
        <f t="shared" si="201"/>
        <v>0</v>
      </c>
      <c r="W422" s="439">
        <f t="shared" si="201"/>
        <v>0</v>
      </c>
      <c r="X422" s="439">
        <f t="shared" si="201"/>
        <v>0</v>
      </c>
      <c r="Y422" s="443">
        <f t="shared" si="201"/>
        <v>0</v>
      </c>
      <c r="Z422" s="439">
        <f t="shared" si="201"/>
        <v>0</v>
      </c>
      <c r="AA422" s="439">
        <f t="shared" si="201"/>
        <v>0</v>
      </c>
      <c r="AB422" s="439">
        <f t="shared" si="201"/>
        <v>0</v>
      </c>
      <c r="AC422" s="439">
        <f t="shared" si="201"/>
        <v>0</v>
      </c>
      <c r="AD422" s="439">
        <f t="shared" si="201"/>
        <v>0</v>
      </c>
      <c r="AE422" s="443">
        <f t="shared" si="201"/>
        <v>0</v>
      </c>
      <c r="AF422" s="439">
        <f t="shared" si="201"/>
        <v>0</v>
      </c>
      <c r="AG422" s="439">
        <f t="shared" si="201"/>
        <v>0</v>
      </c>
      <c r="AH422" s="439">
        <f t="shared" si="201"/>
        <v>0</v>
      </c>
      <c r="AI422" s="440">
        <f t="shared" si="201"/>
        <v>0</v>
      </c>
      <c r="AJ422" s="443">
        <f t="shared" si="201"/>
        <v>0</v>
      </c>
      <c r="AK422" s="439">
        <f t="shared" si="201"/>
        <v>0</v>
      </c>
      <c r="AL422" s="439">
        <f t="shared" si="201"/>
        <v>0</v>
      </c>
      <c r="AM422" s="439">
        <f t="shared" si="201"/>
        <v>0</v>
      </c>
      <c r="AN422" s="440">
        <f t="shared" si="201"/>
        <v>0</v>
      </c>
    </row>
    <row r="423" spans="1:40" outlineLevel="1">
      <c r="A423" s="732" t="s">
        <v>238</v>
      </c>
      <c r="B423" s="733"/>
      <c r="C423" s="881"/>
      <c r="D423" s="733"/>
      <c r="E423" s="733"/>
      <c r="F423" s="733"/>
      <c r="G423" s="730"/>
      <c r="H423" s="733"/>
      <c r="I423" s="730"/>
      <c r="J423" s="729"/>
      <c r="K423" s="730"/>
      <c r="L423" s="730"/>
      <c r="M423" s="730"/>
      <c r="N423" s="731"/>
      <c r="O423" s="730"/>
      <c r="P423" s="730"/>
      <c r="Q423" s="730"/>
      <c r="R423" s="730"/>
      <c r="S423" s="730"/>
      <c r="T423" s="729"/>
      <c r="U423" s="730"/>
      <c r="V423" s="730"/>
      <c r="W423" s="730"/>
      <c r="X423" s="730"/>
      <c r="Y423" s="729"/>
      <c r="Z423" s="730"/>
      <c r="AA423" s="730"/>
      <c r="AB423" s="730"/>
      <c r="AC423" s="730"/>
      <c r="AD423" s="730"/>
      <c r="AE423" s="729"/>
      <c r="AF423" s="730"/>
      <c r="AG423" s="730"/>
      <c r="AH423" s="730"/>
      <c r="AI423" s="731"/>
      <c r="AJ423" s="729"/>
      <c r="AK423" s="730"/>
      <c r="AL423" s="730"/>
      <c r="AM423" s="730"/>
      <c r="AN423" s="731"/>
    </row>
    <row r="424" spans="1:40" outlineLevel="2">
      <c r="A424" s="882">
        <f>ROW()</f>
        <v>424</v>
      </c>
      <c r="B424" s="453"/>
      <c r="D424" s="452" t="s">
        <v>300</v>
      </c>
      <c r="H424" s="458"/>
      <c r="I424" s="458"/>
      <c r="J424" s="459"/>
      <c r="K424" s="458"/>
      <c r="L424" s="458"/>
      <c r="M424" s="458"/>
      <c r="N424" s="463"/>
      <c r="O424" s="458"/>
      <c r="P424" s="458"/>
      <c r="Q424" s="458"/>
      <c r="R424" s="458"/>
      <c r="S424" s="458"/>
      <c r="T424" s="332">
        <f>Input!T304*Input!T$44</f>
        <v>0</v>
      </c>
      <c r="U424" s="160">
        <f>Input!U304*Input!U$44</f>
        <v>0</v>
      </c>
      <c r="V424" s="160">
        <f>Input!V304*Input!V$44</f>
        <v>0</v>
      </c>
      <c r="W424" s="160">
        <f>Input!W304*Input!W$44</f>
        <v>0</v>
      </c>
      <c r="X424" s="160">
        <f>Input!X304*Input!X$44</f>
        <v>0</v>
      </c>
      <c r="Y424" s="332">
        <f>Input!Y304*Input!Y$44</f>
        <v>0</v>
      </c>
      <c r="Z424" s="160">
        <f>Input!Z304*Input!Z$44</f>
        <v>0</v>
      </c>
      <c r="AA424" s="160">
        <f>Input!AA304*Input!AA$44</f>
        <v>0</v>
      </c>
      <c r="AB424" s="160">
        <f>Input!AB304*Input!AB$44</f>
        <v>0</v>
      </c>
      <c r="AC424" s="160">
        <f>Input!AC304*Input!AC$44</f>
        <v>0</v>
      </c>
      <c r="AD424" s="160">
        <f>Input!AD304*Input!AD$44</f>
        <v>0</v>
      </c>
      <c r="AE424" s="332">
        <f>Input!AE304*Input!AE$44</f>
        <v>0</v>
      </c>
      <c r="AF424" s="160">
        <f>Input!AF304*Input!AF$44</f>
        <v>0</v>
      </c>
      <c r="AG424" s="160">
        <f>Input!AG304*Input!AG$44</f>
        <v>0</v>
      </c>
      <c r="AH424" s="160">
        <f>Input!AH304*Input!AH$44</f>
        <v>0</v>
      </c>
      <c r="AI424" s="335">
        <f>Input!AI304*Input!AI$44</f>
        <v>0</v>
      </c>
      <c r="AJ424" s="332">
        <f>Input!AJ304*Input!AJ$44</f>
        <v>0</v>
      </c>
      <c r="AK424" s="160">
        <f>Input!AK304*Input!AK$44</f>
        <v>0</v>
      </c>
      <c r="AL424" s="160">
        <f>Input!AL304*Input!AL$44</f>
        <v>0</v>
      </c>
      <c r="AM424" s="160">
        <f>Input!AM304*Input!AM$44</f>
        <v>0</v>
      </c>
      <c r="AN424" s="335">
        <f>Input!AN304*Input!AN$44</f>
        <v>0</v>
      </c>
    </row>
    <row r="425" spans="1:40" outlineLevel="2">
      <c r="A425" s="882">
        <f>ROW()</f>
        <v>425</v>
      </c>
      <c r="B425" s="453"/>
      <c r="D425" s="452" t="s">
        <v>301</v>
      </c>
      <c r="H425" s="458"/>
      <c r="I425" s="458"/>
      <c r="J425" s="459"/>
      <c r="K425" s="458"/>
      <c r="L425" s="458"/>
      <c r="M425" s="458"/>
      <c r="N425" s="463"/>
      <c r="O425" s="458"/>
      <c r="P425" s="458"/>
      <c r="Q425" s="458"/>
      <c r="R425" s="458"/>
      <c r="S425" s="458"/>
      <c r="T425" s="332">
        <f>Input!T305*Input!T$44</f>
        <v>0</v>
      </c>
      <c r="U425" s="160">
        <f>Input!U305*Input!U$44</f>
        <v>0</v>
      </c>
      <c r="V425" s="160">
        <f>Input!V305*Input!V$44</f>
        <v>0</v>
      </c>
      <c r="W425" s="160">
        <f>Input!W305*Input!W$44</f>
        <v>0</v>
      </c>
      <c r="X425" s="160">
        <f>Input!X305*Input!X$44</f>
        <v>0</v>
      </c>
      <c r="Y425" s="332">
        <f>Input!Y305*Input!Y$44</f>
        <v>0</v>
      </c>
      <c r="Z425" s="160">
        <f>Input!Z305*Input!Z$44</f>
        <v>0</v>
      </c>
      <c r="AA425" s="160">
        <f>Input!AA305*Input!AA$44</f>
        <v>0</v>
      </c>
      <c r="AB425" s="160">
        <f>Input!AB305*Input!AB$44</f>
        <v>0</v>
      </c>
      <c r="AC425" s="160">
        <f>Input!AC305*Input!AC$44</f>
        <v>0</v>
      </c>
      <c r="AD425" s="160">
        <f>Input!AD305*Input!AD$44</f>
        <v>0</v>
      </c>
      <c r="AE425" s="332">
        <f>Input!AE305*Input!AE$44</f>
        <v>0</v>
      </c>
      <c r="AF425" s="160">
        <f>Input!AF305*Input!AF$44</f>
        <v>0</v>
      </c>
      <c r="AG425" s="160">
        <f>Input!AG305*Input!AG$44</f>
        <v>0</v>
      </c>
      <c r="AH425" s="160">
        <f>Input!AH305*Input!AH$44</f>
        <v>0</v>
      </c>
      <c r="AI425" s="335">
        <f>Input!AI305*Input!AI$44</f>
        <v>0</v>
      </c>
      <c r="AJ425" s="332">
        <f>Input!AJ305*Input!AJ$44</f>
        <v>0</v>
      </c>
      <c r="AK425" s="160">
        <f>Input!AK305*Input!AK$44</f>
        <v>0</v>
      </c>
      <c r="AL425" s="160">
        <f>Input!AL305*Input!AL$44</f>
        <v>0</v>
      </c>
      <c r="AM425" s="160">
        <f>Input!AM305*Input!AM$44</f>
        <v>0</v>
      </c>
      <c r="AN425" s="335">
        <f>Input!AN305*Input!AN$44</f>
        <v>0</v>
      </c>
    </row>
    <row r="426" spans="1:40" outlineLevel="2">
      <c r="A426" s="882">
        <f>ROW()</f>
        <v>426</v>
      </c>
      <c r="B426" s="453"/>
      <c r="D426" s="452" t="s">
        <v>29</v>
      </c>
      <c r="H426" s="458"/>
      <c r="I426" s="458"/>
      <c r="J426" s="459"/>
      <c r="K426" s="458"/>
      <c r="L426" s="458"/>
      <c r="M426" s="458"/>
      <c r="N426" s="463"/>
      <c r="O426" s="458"/>
      <c r="P426" s="458"/>
      <c r="Q426" s="458"/>
      <c r="R426" s="458"/>
      <c r="S426" s="458"/>
      <c r="T426" s="332">
        <f>Input!T306*Input!T$44</f>
        <v>0</v>
      </c>
      <c r="U426" s="160">
        <f>Input!U306*Input!U$44</f>
        <v>0</v>
      </c>
      <c r="V426" s="160">
        <f>Input!V306*Input!V$44</f>
        <v>0</v>
      </c>
      <c r="W426" s="160">
        <f>Input!W306*Input!W$44</f>
        <v>0</v>
      </c>
      <c r="X426" s="160">
        <f>Input!X306*Input!X$44</f>
        <v>0</v>
      </c>
      <c r="Y426" s="332">
        <f>Input!Y306*Input!Y$44</f>
        <v>0</v>
      </c>
      <c r="Z426" s="160">
        <f>Input!Z306*Input!Z$44</f>
        <v>0</v>
      </c>
      <c r="AA426" s="160">
        <f>Input!AA306*Input!AA$44</f>
        <v>0</v>
      </c>
      <c r="AB426" s="160">
        <f>Input!AB306*Input!AB$44</f>
        <v>0</v>
      </c>
      <c r="AC426" s="160">
        <f>Input!AC306*Input!AC$44</f>
        <v>0</v>
      </c>
      <c r="AD426" s="160">
        <f>Input!AD306*Input!AD$44</f>
        <v>0</v>
      </c>
      <c r="AE426" s="332">
        <f>Input!AE306*Input!AE$44</f>
        <v>0</v>
      </c>
      <c r="AF426" s="160">
        <f>Input!AF306*Input!AF$44</f>
        <v>0</v>
      </c>
      <c r="AG426" s="160">
        <f>Input!AG306*Input!AG$44</f>
        <v>0</v>
      </c>
      <c r="AH426" s="160">
        <f>Input!AH306*Input!AH$44</f>
        <v>0</v>
      </c>
      <c r="AI426" s="335">
        <f>Input!AI306*Input!AI$44</f>
        <v>0</v>
      </c>
      <c r="AJ426" s="332">
        <f>Input!AJ306*Input!AJ$44</f>
        <v>0</v>
      </c>
      <c r="AK426" s="160">
        <f>Input!AK306*Input!AK$44</f>
        <v>0</v>
      </c>
      <c r="AL426" s="160">
        <f>Input!AL306*Input!AL$44</f>
        <v>0</v>
      </c>
      <c r="AM426" s="160">
        <f>Input!AM306*Input!AM$44</f>
        <v>0</v>
      </c>
      <c r="AN426" s="335">
        <f>Input!AN306*Input!AN$44</f>
        <v>0</v>
      </c>
    </row>
    <row r="427" spans="1:40" outlineLevel="2">
      <c r="A427" s="882">
        <f>ROW()</f>
        <v>427</v>
      </c>
      <c r="B427" s="453"/>
      <c r="D427" s="452" t="s">
        <v>30</v>
      </c>
      <c r="H427" s="458"/>
      <c r="I427" s="458"/>
      <c r="J427" s="459"/>
      <c r="K427" s="458"/>
      <c r="L427" s="458"/>
      <c r="M427" s="458"/>
      <c r="N427" s="463"/>
      <c r="O427" s="458"/>
      <c r="P427" s="458"/>
      <c r="Q427" s="458"/>
      <c r="R427" s="458"/>
      <c r="S427" s="458"/>
      <c r="T427" s="332">
        <f>Input!T307*Input!T$44</f>
        <v>0</v>
      </c>
      <c r="U427" s="160">
        <f>Input!U307*Input!U$44</f>
        <v>0</v>
      </c>
      <c r="V427" s="160">
        <f>Input!V307*Input!V$44</f>
        <v>0</v>
      </c>
      <c r="W427" s="160">
        <f>Input!W307*Input!W$44</f>
        <v>0</v>
      </c>
      <c r="X427" s="160">
        <f>Input!X307*Input!X$44</f>
        <v>0</v>
      </c>
      <c r="Y427" s="332">
        <f>Input!Y307*Input!Y$44</f>
        <v>0</v>
      </c>
      <c r="Z427" s="160">
        <f>Input!Z307*Input!Z$44</f>
        <v>0</v>
      </c>
      <c r="AA427" s="160">
        <f>Input!AA307*Input!AA$44</f>
        <v>0</v>
      </c>
      <c r="AB427" s="160">
        <f>Input!AB307*Input!AB$44</f>
        <v>0</v>
      </c>
      <c r="AC427" s="160">
        <f>Input!AC307*Input!AC$44</f>
        <v>0</v>
      </c>
      <c r="AD427" s="160">
        <f>Input!AD307*Input!AD$44</f>
        <v>0</v>
      </c>
      <c r="AE427" s="332">
        <f>Input!AE307*Input!AE$44</f>
        <v>0</v>
      </c>
      <c r="AF427" s="160">
        <f>Input!AF307*Input!AF$44</f>
        <v>0</v>
      </c>
      <c r="AG427" s="160">
        <f>Input!AG307*Input!AG$44</f>
        <v>0</v>
      </c>
      <c r="AH427" s="160">
        <f>Input!AH307*Input!AH$44</f>
        <v>0</v>
      </c>
      <c r="AI427" s="335">
        <f>Input!AI307*Input!AI$44</f>
        <v>0</v>
      </c>
      <c r="AJ427" s="332">
        <f>Input!AJ307*Input!AJ$44</f>
        <v>0</v>
      </c>
      <c r="AK427" s="160">
        <f>Input!AK307*Input!AK$44</f>
        <v>0</v>
      </c>
      <c r="AL427" s="160">
        <f>Input!AL307*Input!AL$44</f>
        <v>0</v>
      </c>
      <c r="AM427" s="160">
        <f>Input!AM307*Input!AM$44</f>
        <v>0</v>
      </c>
      <c r="AN427" s="335">
        <f>Input!AN307*Input!AN$44</f>
        <v>0</v>
      </c>
    </row>
    <row r="428" spans="1:40" outlineLevel="2">
      <c r="A428" s="882">
        <f>ROW()</f>
        <v>428</v>
      </c>
      <c r="B428" s="453"/>
      <c r="D428" s="452" t="s">
        <v>31</v>
      </c>
      <c r="H428" s="458"/>
      <c r="I428" s="458"/>
      <c r="J428" s="459"/>
      <c r="K428" s="458"/>
      <c r="L428" s="458"/>
      <c r="M428" s="458"/>
      <c r="N428" s="463"/>
      <c r="O428" s="458"/>
      <c r="P428" s="458"/>
      <c r="Q428" s="458"/>
      <c r="R428" s="458"/>
      <c r="S428" s="458"/>
      <c r="T428" s="332">
        <f>Input!T308*Input!T$44</f>
        <v>0</v>
      </c>
      <c r="U428" s="160">
        <f>Input!U308*Input!U$44</f>
        <v>0</v>
      </c>
      <c r="V428" s="160">
        <f>Input!V308*Input!V$44</f>
        <v>0</v>
      </c>
      <c r="W428" s="160">
        <f>Input!W308*Input!W$44</f>
        <v>0</v>
      </c>
      <c r="X428" s="160">
        <f>Input!X308*Input!X$44</f>
        <v>0</v>
      </c>
      <c r="Y428" s="332">
        <f>Input!Y308*Input!Y$44</f>
        <v>0</v>
      </c>
      <c r="Z428" s="160">
        <f>Input!Z308*Input!Z$44</f>
        <v>0</v>
      </c>
      <c r="AA428" s="160">
        <f>Input!AA308*Input!AA$44</f>
        <v>0</v>
      </c>
      <c r="AB428" s="160">
        <f>Input!AB308*Input!AB$44</f>
        <v>0</v>
      </c>
      <c r="AC428" s="160">
        <f>Input!AC308*Input!AC$44</f>
        <v>0</v>
      </c>
      <c r="AD428" s="160">
        <f>Input!AD308*Input!AD$44</f>
        <v>0</v>
      </c>
      <c r="AE428" s="332">
        <f>Input!AE308*Input!AE$44</f>
        <v>0</v>
      </c>
      <c r="AF428" s="160">
        <f>Input!AF308*Input!AF$44</f>
        <v>0</v>
      </c>
      <c r="AG428" s="160">
        <f>Input!AG308*Input!AG$44</f>
        <v>0</v>
      </c>
      <c r="AH428" s="160">
        <f>Input!AH308*Input!AH$44</f>
        <v>0</v>
      </c>
      <c r="AI428" s="335">
        <f>Input!AI308*Input!AI$44</f>
        <v>0</v>
      </c>
      <c r="AJ428" s="332">
        <f>Input!AJ308*Input!AJ$44</f>
        <v>0</v>
      </c>
      <c r="AK428" s="160">
        <f>Input!AK308*Input!AK$44</f>
        <v>0</v>
      </c>
      <c r="AL428" s="160">
        <f>Input!AL308*Input!AL$44</f>
        <v>0</v>
      </c>
      <c r="AM428" s="160">
        <f>Input!AM308*Input!AM$44</f>
        <v>0</v>
      </c>
      <c r="AN428" s="335">
        <f>Input!AN308*Input!AN$44</f>
        <v>0</v>
      </c>
    </row>
    <row r="429" spans="1:40" outlineLevel="2">
      <c r="A429" s="882">
        <f>ROW()</f>
        <v>429</v>
      </c>
      <c r="B429" s="453"/>
      <c r="D429" s="452" t="s">
        <v>32</v>
      </c>
      <c r="H429" s="458"/>
      <c r="I429" s="458"/>
      <c r="J429" s="459"/>
      <c r="K429" s="458"/>
      <c r="L429" s="458"/>
      <c r="M429" s="458"/>
      <c r="N429" s="463"/>
      <c r="O429" s="458"/>
      <c r="P429" s="458"/>
      <c r="Q429" s="458"/>
      <c r="R429" s="458"/>
      <c r="S429" s="458"/>
      <c r="T429" s="332">
        <f>Input!T309*Input!T$44</f>
        <v>0</v>
      </c>
      <c r="U429" s="160">
        <f>Input!U309*Input!U$44</f>
        <v>0</v>
      </c>
      <c r="V429" s="160">
        <f>Input!V309*Input!V$44</f>
        <v>0</v>
      </c>
      <c r="W429" s="160">
        <f>Input!W309*Input!W$44</f>
        <v>0</v>
      </c>
      <c r="X429" s="160">
        <f>Input!X309*Input!X$44</f>
        <v>0</v>
      </c>
      <c r="Y429" s="332">
        <f>Input!Y309*Input!Y$44</f>
        <v>0</v>
      </c>
      <c r="Z429" s="160">
        <f>Input!Z309*Input!Z$44</f>
        <v>0</v>
      </c>
      <c r="AA429" s="160">
        <f>Input!AA309*Input!AA$44</f>
        <v>0</v>
      </c>
      <c r="AB429" s="160">
        <f>Input!AB309*Input!AB$44</f>
        <v>0</v>
      </c>
      <c r="AC429" s="160">
        <f>Input!AC309*Input!AC$44</f>
        <v>0</v>
      </c>
      <c r="AD429" s="160">
        <f>Input!AD309*Input!AD$44</f>
        <v>0</v>
      </c>
      <c r="AE429" s="332">
        <f>Input!AE309*Input!AE$44</f>
        <v>0</v>
      </c>
      <c r="AF429" s="160">
        <f>Input!AF309*Input!AF$44</f>
        <v>0</v>
      </c>
      <c r="AG429" s="160">
        <f>Input!AG309*Input!AG$44</f>
        <v>0</v>
      </c>
      <c r="AH429" s="160">
        <f>Input!AH309*Input!AH$44</f>
        <v>0</v>
      </c>
      <c r="AI429" s="335">
        <f>Input!AI309*Input!AI$44</f>
        <v>0</v>
      </c>
      <c r="AJ429" s="332">
        <f>Input!AJ309*Input!AJ$44</f>
        <v>0</v>
      </c>
      <c r="AK429" s="160">
        <f>Input!AK309*Input!AK$44</f>
        <v>0</v>
      </c>
      <c r="AL429" s="160">
        <f>Input!AL309*Input!AL$44</f>
        <v>0</v>
      </c>
      <c r="AM429" s="160">
        <f>Input!AM309*Input!AM$44</f>
        <v>0</v>
      </c>
      <c r="AN429" s="335">
        <f>Input!AN309*Input!AN$44</f>
        <v>0</v>
      </c>
    </row>
    <row r="430" spans="1:40" outlineLevel="2">
      <c r="A430" s="882">
        <f>ROW()</f>
        <v>430</v>
      </c>
      <c r="B430" s="453"/>
      <c r="D430" s="452" t="s">
        <v>33</v>
      </c>
      <c r="H430" s="458"/>
      <c r="I430" s="458"/>
      <c r="J430" s="459"/>
      <c r="K430" s="458"/>
      <c r="L430" s="458"/>
      <c r="M430" s="458"/>
      <c r="N430" s="463"/>
      <c r="O430" s="458"/>
      <c r="P430" s="458"/>
      <c r="Q430" s="458"/>
      <c r="R430" s="458"/>
      <c r="S430" s="458"/>
      <c r="T430" s="332">
        <f>Input!T310*Input!T$44</f>
        <v>0</v>
      </c>
      <c r="U430" s="160">
        <f>Input!U310*Input!U$44</f>
        <v>0</v>
      </c>
      <c r="V430" s="160">
        <f>Input!V310*Input!V$44</f>
        <v>0</v>
      </c>
      <c r="W430" s="160">
        <f>Input!W310*Input!W$44</f>
        <v>0</v>
      </c>
      <c r="X430" s="160">
        <f>Input!X310*Input!X$44</f>
        <v>0</v>
      </c>
      <c r="Y430" s="332">
        <f>Input!Y310*Input!Y$44</f>
        <v>0</v>
      </c>
      <c r="Z430" s="160">
        <f>Input!Z310*Input!Z$44</f>
        <v>0</v>
      </c>
      <c r="AA430" s="160">
        <f>Input!AA310*Input!AA$44</f>
        <v>0</v>
      </c>
      <c r="AB430" s="160">
        <f>Input!AB310*Input!AB$44</f>
        <v>0</v>
      </c>
      <c r="AC430" s="160">
        <f>Input!AC310*Input!AC$44</f>
        <v>0</v>
      </c>
      <c r="AD430" s="160">
        <f>Input!AD310*Input!AD$44</f>
        <v>0</v>
      </c>
      <c r="AE430" s="332">
        <f>Input!AE310*Input!AE$44</f>
        <v>0</v>
      </c>
      <c r="AF430" s="160">
        <f>Input!AF310*Input!AF$44</f>
        <v>0</v>
      </c>
      <c r="AG430" s="160">
        <f>Input!AG310*Input!AG$44</f>
        <v>0</v>
      </c>
      <c r="AH430" s="160">
        <f>Input!AH310*Input!AH$44</f>
        <v>0</v>
      </c>
      <c r="AI430" s="335">
        <f>Input!AI310*Input!AI$44</f>
        <v>0</v>
      </c>
      <c r="AJ430" s="332">
        <f>Input!AJ310*Input!AJ$44</f>
        <v>0</v>
      </c>
      <c r="AK430" s="160">
        <f>Input!AK310*Input!AK$44</f>
        <v>0</v>
      </c>
      <c r="AL430" s="160">
        <f>Input!AL310*Input!AL$44</f>
        <v>0</v>
      </c>
      <c r="AM430" s="160">
        <f>Input!AM310*Input!AM$44</f>
        <v>0</v>
      </c>
      <c r="AN430" s="335">
        <f>Input!AN310*Input!AN$44</f>
        <v>0</v>
      </c>
    </row>
    <row r="431" spans="1:40" outlineLevel="2">
      <c r="A431" s="882">
        <f>ROW()</f>
        <v>431</v>
      </c>
      <c r="B431" s="453"/>
      <c r="D431" s="452" t="s">
        <v>27</v>
      </c>
      <c r="H431" s="458"/>
      <c r="I431" s="458"/>
      <c r="J431" s="459"/>
      <c r="K431" s="458"/>
      <c r="L431" s="458"/>
      <c r="M431" s="458"/>
      <c r="N431" s="463"/>
      <c r="O431" s="458"/>
      <c r="P431" s="458"/>
      <c r="Q431" s="458"/>
      <c r="R431" s="458"/>
      <c r="S431" s="458"/>
      <c r="T431" s="332">
        <f>Input!T311*Input!T$44</f>
        <v>0</v>
      </c>
      <c r="U431" s="160">
        <f>Input!U311*Input!U$44</f>
        <v>0</v>
      </c>
      <c r="V431" s="160">
        <f>Input!V311*Input!V$44</f>
        <v>0</v>
      </c>
      <c r="W431" s="160">
        <f>Input!W311*Input!W$44</f>
        <v>0</v>
      </c>
      <c r="X431" s="160">
        <f>Input!X311*Input!X$44</f>
        <v>0</v>
      </c>
      <c r="Y431" s="332">
        <f>Input!Y311*Input!Y$44</f>
        <v>0</v>
      </c>
      <c r="Z431" s="160">
        <f>Input!Z311*Input!Z$44</f>
        <v>0</v>
      </c>
      <c r="AA431" s="160">
        <f>Input!AA311*Input!AA$44</f>
        <v>0</v>
      </c>
      <c r="AB431" s="160">
        <f>Input!AB311*Input!AB$44</f>
        <v>0</v>
      </c>
      <c r="AC431" s="160">
        <f>Input!AC311*Input!AC$44</f>
        <v>0</v>
      </c>
      <c r="AD431" s="160">
        <f>Input!AD311*Input!AD$44</f>
        <v>0</v>
      </c>
      <c r="AE431" s="332">
        <f>Input!AE311*Input!AE$44</f>
        <v>0</v>
      </c>
      <c r="AF431" s="160">
        <f>Input!AF311*Input!AF$44</f>
        <v>0</v>
      </c>
      <c r="AG431" s="160">
        <f>Input!AG311*Input!AG$44</f>
        <v>0</v>
      </c>
      <c r="AH431" s="160">
        <f>Input!AH311*Input!AH$44</f>
        <v>0</v>
      </c>
      <c r="AI431" s="335">
        <f>Input!AI311*Input!AI$44</f>
        <v>0</v>
      </c>
      <c r="AJ431" s="332">
        <f>Input!AJ311*Input!AJ$44</f>
        <v>0</v>
      </c>
      <c r="AK431" s="160">
        <f>Input!AK311*Input!AK$44</f>
        <v>0</v>
      </c>
      <c r="AL431" s="160">
        <f>Input!AL311*Input!AL$44</f>
        <v>0</v>
      </c>
      <c r="AM431" s="160">
        <f>Input!AM311*Input!AM$44</f>
        <v>0</v>
      </c>
      <c r="AN431" s="335">
        <f>Input!AN311*Input!AN$44</f>
        <v>0</v>
      </c>
    </row>
    <row r="432" spans="1:40" outlineLevel="2">
      <c r="A432" s="882">
        <f>ROW()</f>
        <v>432</v>
      </c>
      <c r="B432" s="453"/>
      <c r="D432" s="452" t="s">
        <v>34</v>
      </c>
      <c r="H432" s="458"/>
      <c r="I432" s="458"/>
      <c r="J432" s="459"/>
      <c r="K432" s="458"/>
      <c r="L432" s="458"/>
      <c r="M432" s="458"/>
      <c r="N432" s="463"/>
      <c r="O432" s="458"/>
      <c r="P432" s="458"/>
      <c r="Q432" s="458"/>
      <c r="R432" s="458"/>
      <c r="S432" s="458"/>
      <c r="T432" s="332">
        <f>Input!T312*Input!T$44</f>
        <v>0</v>
      </c>
      <c r="U432" s="160">
        <f>Input!U312*Input!U$44</f>
        <v>0</v>
      </c>
      <c r="V432" s="160">
        <f>Input!V312*Input!V$44</f>
        <v>0</v>
      </c>
      <c r="W432" s="160">
        <f>Input!W312*Input!W$44</f>
        <v>0</v>
      </c>
      <c r="X432" s="160">
        <f>Input!X312*Input!X$44</f>
        <v>0</v>
      </c>
      <c r="Y432" s="332">
        <f>Input!Y312*Input!Y$44</f>
        <v>0</v>
      </c>
      <c r="Z432" s="160">
        <f>Input!Z312*Input!Z$44</f>
        <v>0</v>
      </c>
      <c r="AA432" s="160">
        <f>Input!AA312*Input!AA$44</f>
        <v>0</v>
      </c>
      <c r="AB432" s="160">
        <f>Input!AB312*Input!AB$44</f>
        <v>0</v>
      </c>
      <c r="AC432" s="160">
        <f>Input!AC312*Input!AC$44</f>
        <v>0</v>
      </c>
      <c r="AD432" s="160">
        <f>Input!AD312*Input!AD$44</f>
        <v>0</v>
      </c>
      <c r="AE432" s="332">
        <f>Input!AE312*Input!AE$44</f>
        <v>0</v>
      </c>
      <c r="AF432" s="160">
        <f>Input!AF312*Input!AF$44</f>
        <v>0</v>
      </c>
      <c r="AG432" s="160">
        <f>Input!AG312*Input!AG$44</f>
        <v>0</v>
      </c>
      <c r="AH432" s="160">
        <f>Input!AH312*Input!AH$44</f>
        <v>0</v>
      </c>
      <c r="AI432" s="335">
        <f>Input!AI312*Input!AI$44</f>
        <v>0</v>
      </c>
      <c r="AJ432" s="332">
        <f>Input!AJ312*Input!AJ$44</f>
        <v>0</v>
      </c>
      <c r="AK432" s="160">
        <f>Input!AK312*Input!AK$44</f>
        <v>0</v>
      </c>
      <c r="AL432" s="160">
        <f>Input!AL312*Input!AL$44</f>
        <v>0</v>
      </c>
      <c r="AM432" s="160">
        <f>Input!AM312*Input!AM$44</f>
        <v>0</v>
      </c>
      <c r="AN432" s="335">
        <f>Input!AN312*Input!AN$44</f>
        <v>0</v>
      </c>
    </row>
    <row r="433" spans="1:40" outlineLevel="2">
      <c r="A433" s="882">
        <f>ROW()</f>
        <v>433</v>
      </c>
      <c r="B433" s="453"/>
      <c r="D433" s="452" t="s">
        <v>35</v>
      </c>
      <c r="H433" s="458"/>
      <c r="I433" s="458"/>
      <c r="J433" s="459"/>
      <c r="K433" s="458"/>
      <c r="L433" s="458"/>
      <c r="M433" s="458"/>
      <c r="N433" s="463"/>
      <c r="O433" s="458"/>
      <c r="P433" s="458"/>
      <c r="Q433" s="458"/>
      <c r="R433" s="458"/>
      <c r="S433" s="458"/>
      <c r="T433" s="332">
        <f>Input!T313*Input!T$44</f>
        <v>0</v>
      </c>
      <c r="U433" s="160">
        <f>Input!U313*Input!U$44</f>
        <v>0</v>
      </c>
      <c r="V433" s="160">
        <f>Input!V313*Input!V$44</f>
        <v>0</v>
      </c>
      <c r="W433" s="160">
        <f>Input!W313*Input!W$44</f>
        <v>0</v>
      </c>
      <c r="X433" s="160">
        <f>Input!X313*Input!X$44</f>
        <v>0</v>
      </c>
      <c r="Y433" s="332">
        <f>Input!Y313*Input!Y$44</f>
        <v>0</v>
      </c>
      <c r="Z433" s="160">
        <f>Input!Z313*Input!Z$44</f>
        <v>0</v>
      </c>
      <c r="AA433" s="160">
        <f>Input!AA313*Input!AA$44</f>
        <v>0</v>
      </c>
      <c r="AB433" s="160">
        <f>Input!AB313*Input!AB$44</f>
        <v>0</v>
      </c>
      <c r="AC433" s="160">
        <f>Input!AC313*Input!AC$44</f>
        <v>0</v>
      </c>
      <c r="AD433" s="160">
        <f>Input!AD313*Input!AD$44</f>
        <v>0</v>
      </c>
      <c r="AE433" s="332">
        <f>Input!AE313*Input!AE$44</f>
        <v>0</v>
      </c>
      <c r="AF433" s="160">
        <f>Input!AF313*Input!AF$44</f>
        <v>0</v>
      </c>
      <c r="AG433" s="160">
        <f>Input!AG313*Input!AG$44</f>
        <v>0</v>
      </c>
      <c r="AH433" s="160">
        <f>Input!AH313*Input!AH$44</f>
        <v>0</v>
      </c>
      <c r="AI433" s="335">
        <f>Input!AI313*Input!AI$44</f>
        <v>0</v>
      </c>
      <c r="AJ433" s="332">
        <f>Input!AJ313*Input!AJ$44</f>
        <v>0</v>
      </c>
      <c r="AK433" s="160">
        <f>Input!AK313*Input!AK$44</f>
        <v>0</v>
      </c>
      <c r="AL433" s="160">
        <f>Input!AL313*Input!AL$44</f>
        <v>0</v>
      </c>
      <c r="AM433" s="160">
        <f>Input!AM313*Input!AM$44</f>
        <v>0</v>
      </c>
      <c r="AN433" s="335">
        <f>Input!AN313*Input!AN$44</f>
        <v>0</v>
      </c>
    </row>
    <row r="434" spans="1:40" outlineLevel="2">
      <c r="A434" s="882">
        <f>ROW()</f>
        <v>434</v>
      </c>
      <c r="B434" s="453"/>
      <c r="D434" s="452" t="s">
        <v>302</v>
      </c>
      <c r="H434" s="458"/>
      <c r="I434" s="458"/>
      <c r="J434" s="459"/>
      <c r="K434" s="458"/>
      <c r="L434" s="458"/>
      <c r="M434" s="458"/>
      <c r="N434" s="463"/>
      <c r="O434" s="458"/>
      <c r="P434" s="458"/>
      <c r="Q434" s="458"/>
      <c r="R434" s="458"/>
      <c r="S434" s="458"/>
      <c r="T434" s="332">
        <f>Input!T314*Input!T$44</f>
        <v>0</v>
      </c>
      <c r="U434" s="160">
        <f>Input!U314*Input!U$44</f>
        <v>0</v>
      </c>
      <c r="V434" s="160">
        <f>Input!V314*Input!V$44</f>
        <v>0</v>
      </c>
      <c r="W434" s="160">
        <f>Input!W314*Input!W$44</f>
        <v>0</v>
      </c>
      <c r="X434" s="160">
        <f>Input!X314*Input!X$44</f>
        <v>0</v>
      </c>
      <c r="Y434" s="332">
        <f>Input!Y314*Input!Y$44</f>
        <v>0</v>
      </c>
      <c r="Z434" s="160">
        <f>Input!Z314*Input!Z$44</f>
        <v>0</v>
      </c>
      <c r="AA434" s="160">
        <f>Input!AA314*Input!AA$44</f>
        <v>0</v>
      </c>
      <c r="AB434" s="160">
        <f>Input!AB314*Input!AB$44</f>
        <v>0</v>
      </c>
      <c r="AC434" s="160">
        <f>Input!AC314*Input!AC$44</f>
        <v>0</v>
      </c>
      <c r="AD434" s="160">
        <f>Input!AD314*Input!AD$44</f>
        <v>0</v>
      </c>
      <c r="AE434" s="332">
        <f>Input!AE314*Input!AE$44</f>
        <v>0</v>
      </c>
      <c r="AF434" s="160">
        <f>Input!AF314*Input!AF$44</f>
        <v>0</v>
      </c>
      <c r="AG434" s="160">
        <f>Input!AG314*Input!AG$44</f>
        <v>0</v>
      </c>
      <c r="AH434" s="160">
        <f>Input!AH314*Input!AH$44</f>
        <v>0</v>
      </c>
      <c r="AI434" s="335">
        <f>Input!AI314*Input!AI$44</f>
        <v>0</v>
      </c>
      <c r="AJ434" s="332">
        <f>Input!AJ314*Input!AJ$44</f>
        <v>0</v>
      </c>
      <c r="AK434" s="160">
        <f>Input!AK314*Input!AK$44</f>
        <v>0</v>
      </c>
      <c r="AL434" s="160">
        <f>Input!AL314*Input!AL$44</f>
        <v>0</v>
      </c>
      <c r="AM434" s="160">
        <f>Input!AM314*Input!AM$44</f>
        <v>0</v>
      </c>
      <c r="AN434" s="335">
        <f>Input!AN314*Input!AN$44</f>
        <v>0</v>
      </c>
    </row>
    <row r="435" spans="1:40" outlineLevel="2">
      <c r="A435" s="882">
        <f>ROW()</f>
        <v>435</v>
      </c>
      <c r="B435" s="453"/>
      <c r="D435" s="452" t="s">
        <v>36</v>
      </c>
      <c r="H435" s="458"/>
      <c r="I435" s="458"/>
      <c r="J435" s="459"/>
      <c r="K435" s="458"/>
      <c r="L435" s="458"/>
      <c r="M435" s="458"/>
      <c r="N435" s="463"/>
      <c r="O435" s="458"/>
      <c r="P435" s="458"/>
      <c r="Q435" s="458"/>
      <c r="R435" s="458"/>
      <c r="S435" s="458"/>
      <c r="T435" s="332">
        <f>Input!T315*Input!T$44</f>
        <v>0</v>
      </c>
      <c r="U435" s="160">
        <f>Input!U315*Input!U$44</f>
        <v>0</v>
      </c>
      <c r="V435" s="160">
        <f>Input!V315*Input!V$44</f>
        <v>0</v>
      </c>
      <c r="W435" s="160">
        <f>Input!W315*Input!W$44</f>
        <v>0</v>
      </c>
      <c r="X435" s="160">
        <f>Input!X315*Input!X$44</f>
        <v>0</v>
      </c>
      <c r="Y435" s="332">
        <f>Input!Y315*Input!Y$44</f>
        <v>0</v>
      </c>
      <c r="Z435" s="160">
        <f>Input!Z315*Input!Z$44</f>
        <v>0</v>
      </c>
      <c r="AA435" s="160">
        <f>Input!AA315*Input!AA$44</f>
        <v>0</v>
      </c>
      <c r="AB435" s="160">
        <f>Input!AB315*Input!AB$44</f>
        <v>0</v>
      </c>
      <c r="AC435" s="160">
        <f>Input!AC315*Input!AC$44</f>
        <v>0</v>
      </c>
      <c r="AD435" s="160">
        <f>Input!AD315*Input!AD$44</f>
        <v>0</v>
      </c>
      <c r="AE435" s="332">
        <f>Input!AE315*Input!AE$44</f>
        <v>0</v>
      </c>
      <c r="AF435" s="160">
        <f>Input!AF315*Input!AF$44</f>
        <v>0</v>
      </c>
      <c r="AG435" s="160">
        <f>Input!AG315*Input!AG$44</f>
        <v>0</v>
      </c>
      <c r="AH435" s="160">
        <f>Input!AH315*Input!AH$44</f>
        <v>0</v>
      </c>
      <c r="AI435" s="335">
        <f>Input!AI315*Input!AI$44</f>
        <v>0</v>
      </c>
      <c r="AJ435" s="332">
        <f>Input!AJ315*Input!AJ$44</f>
        <v>0</v>
      </c>
      <c r="AK435" s="160">
        <f>Input!AK315*Input!AK$44</f>
        <v>0</v>
      </c>
      <c r="AL435" s="160">
        <f>Input!AL315*Input!AL$44</f>
        <v>0</v>
      </c>
      <c r="AM435" s="160">
        <f>Input!AM315*Input!AM$44</f>
        <v>0</v>
      </c>
      <c r="AN435" s="335">
        <f>Input!AN315*Input!AN$44</f>
        <v>0</v>
      </c>
    </row>
    <row r="436" spans="1:40" outlineLevel="2">
      <c r="A436" s="882">
        <f>ROW()</f>
        <v>436</v>
      </c>
      <c r="B436" s="453"/>
      <c r="D436" s="452" t="s">
        <v>583</v>
      </c>
      <c r="H436" s="458"/>
      <c r="I436" s="458"/>
      <c r="J436" s="459"/>
      <c r="K436" s="458"/>
      <c r="L436" s="458"/>
      <c r="M436" s="458"/>
      <c r="N436" s="463"/>
      <c r="O436" s="458"/>
      <c r="P436" s="458"/>
      <c r="Q436" s="458"/>
      <c r="R436" s="458"/>
      <c r="S436" s="458"/>
      <c r="T436" s="332">
        <f>Input!T316*Input!T$44</f>
        <v>0</v>
      </c>
      <c r="U436" s="160">
        <f>Input!U316*Input!U$44</f>
        <v>0</v>
      </c>
      <c r="V436" s="160">
        <f>Input!V316*Input!V$44</f>
        <v>0</v>
      </c>
      <c r="W436" s="160">
        <f>Input!W316*Input!W$44</f>
        <v>0</v>
      </c>
      <c r="X436" s="160">
        <f>Input!X316*Input!X$44</f>
        <v>0</v>
      </c>
      <c r="Y436" s="332">
        <f>Input!Y316*Input!Y$44</f>
        <v>0</v>
      </c>
      <c r="Z436" s="160">
        <f>Input!Z316*Input!Z$44</f>
        <v>0</v>
      </c>
      <c r="AA436" s="160">
        <f>Input!AA316*Input!AA$44</f>
        <v>0</v>
      </c>
      <c r="AB436" s="160">
        <f>Input!AB316*Input!AB$44</f>
        <v>0</v>
      </c>
      <c r="AC436" s="160">
        <f>Input!AC316*Input!AC$44</f>
        <v>0</v>
      </c>
      <c r="AD436" s="160">
        <f>Input!AD316*Input!AD$44</f>
        <v>0</v>
      </c>
      <c r="AE436" s="332">
        <f>Input!AE316*Input!AE$44</f>
        <v>0</v>
      </c>
      <c r="AF436" s="160">
        <f>Input!AF316*Input!AF$44</f>
        <v>0</v>
      </c>
      <c r="AG436" s="160">
        <f>Input!AG316*Input!AG$44</f>
        <v>0</v>
      </c>
      <c r="AH436" s="160">
        <f>Input!AH316*Input!AH$44</f>
        <v>0</v>
      </c>
      <c r="AI436" s="335">
        <f>Input!AI316*Input!AI$44</f>
        <v>0</v>
      </c>
      <c r="AJ436" s="332">
        <f>Input!AJ316*Input!AJ$44</f>
        <v>0</v>
      </c>
      <c r="AK436" s="160">
        <f>Input!AK316*Input!AK$44</f>
        <v>0</v>
      </c>
      <c r="AL436" s="160">
        <f>Input!AL316*Input!AL$44</f>
        <v>0</v>
      </c>
      <c r="AM436" s="160">
        <f>Input!AM316*Input!AM$44</f>
        <v>0</v>
      </c>
      <c r="AN436" s="335">
        <f>Input!AN316*Input!AN$44</f>
        <v>0</v>
      </c>
    </row>
    <row r="437" spans="1:40" outlineLevel="2">
      <c r="A437" s="882">
        <f>ROW()</f>
        <v>437</v>
      </c>
      <c r="B437" s="453"/>
      <c r="D437" s="452" t="s">
        <v>81</v>
      </c>
      <c r="H437" s="458"/>
      <c r="I437" s="458"/>
      <c r="J437" s="459"/>
      <c r="K437" s="458"/>
      <c r="L437" s="458"/>
      <c r="M437" s="458"/>
      <c r="N437" s="463"/>
      <c r="O437" s="458"/>
      <c r="P437" s="458"/>
      <c r="Q437" s="458"/>
      <c r="R437" s="458"/>
      <c r="S437" s="458"/>
      <c r="T437" s="332">
        <f>Input!T317*Input!T$44</f>
        <v>0</v>
      </c>
      <c r="U437" s="160">
        <f>Input!U317*Input!U$44</f>
        <v>0</v>
      </c>
      <c r="V437" s="160">
        <f>Input!V317*Input!V$44</f>
        <v>0</v>
      </c>
      <c r="W437" s="160">
        <f>Input!W317*Input!W$44</f>
        <v>0</v>
      </c>
      <c r="X437" s="160">
        <f>Input!X317*Input!X$44</f>
        <v>0</v>
      </c>
      <c r="Y437" s="332">
        <f>Input!Y317*Input!Y$44</f>
        <v>0</v>
      </c>
      <c r="Z437" s="160">
        <f>Input!Z317*Input!Z$44</f>
        <v>0</v>
      </c>
      <c r="AA437" s="160">
        <f>Input!AA317*Input!AA$44</f>
        <v>0</v>
      </c>
      <c r="AB437" s="160">
        <f>Input!AB317*Input!AB$44</f>
        <v>0</v>
      </c>
      <c r="AC437" s="160">
        <f>Input!AC317*Input!AC$44</f>
        <v>0</v>
      </c>
      <c r="AD437" s="160">
        <f>Input!AD317*Input!AD$44</f>
        <v>0</v>
      </c>
      <c r="AE437" s="332">
        <f>Input!AE317*Input!AE$44</f>
        <v>0</v>
      </c>
      <c r="AF437" s="160">
        <f>Input!AF317*Input!AF$44</f>
        <v>0</v>
      </c>
      <c r="AG437" s="160">
        <f>Input!AG317*Input!AG$44</f>
        <v>0</v>
      </c>
      <c r="AH437" s="160">
        <f>Input!AH317*Input!AH$44</f>
        <v>0</v>
      </c>
      <c r="AI437" s="335">
        <f>Input!AI317*Input!AI$44</f>
        <v>0</v>
      </c>
      <c r="AJ437" s="332">
        <f>Input!AJ317*Input!AJ$44</f>
        <v>0</v>
      </c>
      <c r="AK437" s="160">
        <f>Input!AK317*Input!AK$44</f>
        <v>0</v>
      </c>
      <c r="AL437" s="160">
        <f>Input!AL317*Input!AL$44</f>
        <v>0</v>
      </c>
      <c r="AM437" s="160">
        <f>Input!AM317*Input!AM$44</f>
        <v>0</v>
      </c>
      <c r="AN437" s="335">
        <f>Input!AN317*Input!AN$44</f>
        <v>0</v>
      </c>
    </row>
    <row r="438" spans="1:40" outlineLevel="2">
      <c r="A438" s="882">
        <f>ROW()</f>
        <v>438</v>
      </c>
      <c r="B438" s="453"/>
      <c r="D438" s="452" t="s">
        <v>28</v>
      </c>
      <c r="H438" s="458"/>
      <c r="I438" s="458"/>
      <c r="J438" s="459"/>
      <c r="K438" s="458"/>
      <c r="L438" s="458"/>
      <c r="M438" s="458"/>
      <c r="N438" s="463"/>
      <c r="O438" s="458"/>
      <c r="P438" s="458"/>
      <c r="Q438" s="458"/>
      <c r="R438" s="458"/>
      <c r="S438" s="458"/>
      <c r="T438" s="332">
        <f>Input!T318*Input!T$44</f>
        <v>0</v>
      </c>
      <c r="U438" s="160">
        <f>Input!U318*Input!U$44</f>
        <v>0</v>
      </c>
      <c r="V438" s="160">
        <f>Input!V318*Input!V$44</f>
        <v>0</v>
      </c>
      <c r="W438" s="160">
        <f>Input!W318*Input!W$44</f>
        <v>0</v>
      </c>
      <c r="X438" s="160">
        <f>Input!X318*Input!X$44</f>
        <v>0</v>
      </c>
      <c r="Y438" s="332">
        <f>Input!Y318*Input!Y$44</f>
        <v>0</v>
      </c>
      <c r="Z438" s="160">
        <f>Input!Z318*Input!Z$44</f>
        <v>0</v>
      </c>
      <c r="AA438" s="160">
        <f>Input!AA318*Input!AA$44</f>
        <v>0</v>
      </c>
      <c r="AB438" s="160">
        <f>Input!AB318*Input!AB$44</f>
        <v>0</v>
      </c>
      <c r="AC438" s="160">
        <f>Input!AC318*Input!AC$44</f>
        <v>0</v>
      </c>
      <c r="AD438" s="160">
        <f>Input!AD318*Input!AD$44</f>
        <v>0</v>
      </c>
      <c r="AE438" s="332">
        <f>Input!AE318*Input!AE$44</f>
        <v>0</v>
      </c>
      <c r="AF438" s="160">
        <f>Input!AF318*Input!AF$44</f>
        <v>0</v>
      </c>
      <c r="AG438" s="160">
        <f>Input!AG318*Input!AG$44</f>
        <v>0</v>
      </c>
      <c r="AH438" s="160">
        <f>Input!AH318*Input!AH$44</f>
        <v>0</v>
      </c>
      <c r="AI438" s="335">
        <f>Input!AI318*Input!AI$44</f>
        <v>0</v>
      </c>
      <c r="AJ438" s="332">
        <f>Input!AJ318*Input!AJ$44</f>
        <v>0</v>
      </c>
      <c r="AK438" s="160">
        <f>Input!AK318*Input!AK$44</f>
        <v>0</v>
      </c>
      <c r="AL438" s="160">
        <f>Input!AL318*Input!AL$44</f>
        <v>0</v>
      </c>
      <c r="AM438" s="160">
        <f>Input!AM318*Input!AM$44</f>
        <v>0</v>
      </c>
      <c r="AN438" s="335">
        <f>Input!AN318*Input!AN$44</f>
        <v>0</v>
      </c>
    </row>
    <row r="439" spans="1:40" outlineLevel="2">
      <c r="A439" s="882">
        <f>ROW()</f>
        <v>439</v>
      </c>
      <c r="B439" s="453"/>
      <c r="D439" s="456" t="s">
        <v>443</v>
      </c>
      <c r="E439" s="456"/>
      <c r="F439" s="456"/>
      <c r="G439" s="456"/>
      <c r="H439" s="460"/>
      <c r="I439" s="460"/>
      <c r="J439" s="461"/>
      <c r="K439" s="460"/>
      <c r="L439" s="460"/>
      <c r="M439" s="460"/>
      <c r="N439" s="465"/>
      <c r="O439" s="460"/>
      <c r="P439" s="460"/>
      <c r="Q439" s="460"/>
      <c r="R439" s="460"/>
      <c r="S439" s="460"/>
      <c r="T439" s="333">
        <f>Input!T319*Input!T$44</f>
        <v>0</v>
      </c>
      <c r="U439" s="161">
        <f>Input!U319*Input!U$44</f>
        <v>0</v>
      </c>
      <c r="V439" s="161">
        <f>Input!V319*Input!V$44</f>
        <v>0</v>
      </c>
      <c r="W439" s="161">
        <f>Input!W319*Input!W$44</f>
        <v>0</v>
      </c>
      <c r="X439" s="161">
        <f>Input!X319*Input!X$44</f>
        <v>0</v>
      </c>
      <c r="Y439" s="333">
        <f>Input!Y319*Input!Y$44</f>
        <v>0</v>
      </c>
      <c r="Z439" s="161">
        <f>Input!Z319*Input!Z$44</f>
        <v>0</v>
      </c>
      <c r="AA439" s="161">
        <f>Input!AA319*Input!AA$44</f>
        <v>0</v>
      </c>
      <c r="AB439" s="161">
        <f>Input!AB319*Input!AB$44</f>
        <v>0</v>
      </c>
      <c r="AC439" s="161">
        <f>Input!AC319*Input!AC$44</f>
        <v>0</v>
      </c>
      <c r="AD439" s="161">
        <f>Input!AD319*Input!AD$44</f>
        <v>0</v>
      </c>
      <c r="AE439" s="333">
        <f>Input!AE319*Input!AE$44</f>
        <v>0</v>
      </c>
      <c r="AF439" s="161">
        <f>Input!AF319*Input!AF$44</f>
        <v>0</v>
      </c>
      <c r="AG439" s="161">
        <f>Input!AG319*Input!AG$44</f>
        <v>0</v>
      </c>
      <c r="AH439" s="161">
        <f>Input!AH319*Input!AH$44</f>
        <v>0</v>
      </c>
      <c r="AI439" s="336">
        <f>Input!AI319*Input!AI$44</f>
        <v>0</v>
      </c>
      <c r="AJ439" s="333">
        <f>Input!AJ319*Input!AJ$44</f>
        <v>0</v>
      </c>
      <c r="AK439" s="161">
        <f>Input!AK319*Input!AK$44</f>
        <v>0</v>
      </c>
      <c r="AL439" s="161">
        <f>Input!AL319*Input!AL$44</f>
        <v>0</v>
      </c>
      <c r="AM439" s="161">
        <f>Input!AM319*Input!AM$44</f>
        <v>0</v>
      </c>
      <c r="AN439" s="336">
        <f>Input!AN319*Input!AN$44</f>
        <v>0</v>
      </c>
    </row>
    <row r="440" spans="1:40" outlineLevel="2">
      <c r="A440" s="882">
        <f>ROW()</f>
        <v>440</v>
      </c>
      <c r="B440" s="453"/>
      <c r="D440" s="452" t="s">
        <v>24</v>
      </c>
      <c r="H440" s="458"/>
      <c r="I440" s="458"/>
      <c r="J440" s="459"/>
      <c r="K440" s="458"/>
      <c r="L440" s="458"/>
      <c r="M440" s="458"/>
      <c r="N440" s="463"/>
      <c r="O440" s="458"/>
      <c r="P440" s="458"/>
      <c r="Q440" s="458"/>
      <c r="R440" s="458"/>
      <c r="S440" s="458"/>
      <c r="T440" s="466">
        <f t="shared" ref="T440:AN440" si="202">SUM(T424:T439)</f>
        <v>0</v>
      </c>
      <c r="U440" s="444">
        <f t="shared" si="202"/>
        <v>0</v>
      </c>
      <c r="V440" s="444">
        <f t="shared" si="202"/>
        <v>0</v>
      </c>
      <c r="W440" s="444">
        <f t="shared" si="202"/>
        <v>0</v>
      </c>
      <c r="X440" s="444">
        <f t="shared" si="202"/>
        <v>0</v>
      </c>
      <c r="Y440" s="466">
        <f t="shared" si="202"/>
        <v>0</v>
      </c>
      <c r="Z440" s="444">
        <f t="shared" si="202"/>
        <v>0</v>
      </c>
      <c r="AA440" s="444">
        <f t="shared" si="202"/>
        <v>0</v>
      </c>
      <c r="AB440" s="444">
        <f t="shared" si="202"/>
        <v>0</v>
      </c>
      <c r="AC440" s="444">
        <f t="shared" si="202"/>
        <v>0</v>
      </c>
      <c r="AD440" s="444">
        <f t="shared" si="202"/>
        <v>0</v>
      </c>
      <c r="AE440" s="466">
        <f t="shared" si="202"/>
        <v>0</v>
      </c>
      <c r="AF440" s="444">
        <f t="shared" si="202"/>
        <v>0</v>
      </c>
      <c r="AG440" s="444">
        <f t="shared" si="202"/>
        <v>0</v>
      </c>
      <c r="AH440" s="444">
        <f t="shared" si="202"/>
        <v>0</v>
      </c>
      <c r="AI440" s="445">
        <f t="shared" si="202"/>
        <v>0</v>
      </c>
      <c r="AJ440" s="466">
        <f t="shared" si="202"/>
        <v>0</v>
      </c>
      <c r="AK440" s="444">
        <f t="shared" si="202"/>
        <v>0</v>
      </c>
      <c r="AL440" s="444">
        <f t="shared" si="202"/>
        <v>0</v>
      </c>
      <c r="AM440" s="444">
        <f t="shared" si="202"/>
        <v>0</v>
      </c>
      <c r="AN440" s="445">
        <f t="shared" si="202"/>
        <v>0</v>
      </c>
    </row>
    <row r="441" spans="1:40" outlineLevel="1">
      <c r="A441" s="732" t="s">
        <v>21</v>
      </c>
      <c r="B441" s="733"/>
      <c r="C441" s="881"/>
      <c r="D441" s="733"/>
      <c r="E441" s="733"/>
      <c r="F441" s="733"/>
      <c r="G441" s="730"/>
      <c r="H441" s="733"/>
      <c r="I441" s="730"/>
      <c r="J441" s="729"/>
      <c r="K441" s="730"/>
      <c r="L441" s="730"/>
      <c r="M441" s="730"/>
      <c r="N441" s="731"/>
      <c r="O441" s="730"/>
      <c r="P441" s="730"/>
      <c r="Q441" s="730"/>
      <c r="R441" s="730"/>
      <c r="S441" s="730"/>
      <c r="T441" s="729"/>
      <c r="U441" s="730"/>
      <c r="V441" s="730"/>
      <c r="W441" s="730"/>
      <c r="X441" s="730"/>
      <c r="Y441" s="729"/>
      <c r="Z441" s="730"/>
      <c r="AA441" s="730"/>
      <c r="AB441" s="730"/>
      <c r="AC441" s="730"/>
      <c r="AD441" s="730"/>
      <c r="AE441" s="729"/>
      <c r="AF441" s="730"/>
      <c r="AG441" s="730"/>
      <c r="AH441" s="730"/>
      <c r="AI441" s="731"/>
      <c r="AJ441" s="729"/>
      <c r="AK441" s="730"/>
      <c r="AL441" s="730"/>
      <c r="AM441" s="730"/>
      <c r="AN441" s="731"/>
    </row>
    <row r="442" spans="1:40" outlineLevel="2">
      <c r="A442" s="882">
        <f>ROW()</f>
        <v>442</v>
      </c>
      <c r="B442" s="453"/>
      <c r="D442" s="452" t="s">
        <v>300</v>
      </c>
      <c r="H442" s="458"/>
      <c r="I442" s="458"/>
      <c r="J442" s="459"/>
      <c r="K442" s="458"/>
      <c r="L442" s="458"/>
      <c r="M442" s="458"/>
      <c r="N442" s="463"/>
      <c r="O442" s="458"/>
      <c r="P442" s="458"/>
      <c r="Q442" s="458"/>
      <c r="R442" s="458"/>
      <c r="S442" s="458"/>
      <c r="T442" s="326">
        <f t="shared" ref="T442:AN442" si="203">-IF(T388&lt;0,T388,IF($D442="Land",0,IF(T370&lt;1,T388,MAX(MIN(IF(T370&gt;0,(T388/T370)*T$9,0),T388*T$9),0))))</f>
        <v>0</v>
      </c>
      <c r="U442" s="439">
        <f t="shared" si="203"/>
        <v>0</v>
      </c>
      <c r="V442" s="439">
        <f t="shared" si="203"/>
        <v>0</v>
      </c>
      <c r="W442" s="439">
        <f t="shared" si="203"/>
        <v>0</v>
      </c>
      <c r="X442" s="439">
        <f t="shared" si="203"/>
        <v>0</v>
      </c>
      <c r="Y442" s="595">
        <f t="shared" si="203"/>
        <v>0</v>
      </c>
      <c r="Z442" s="27">
        <f t="shared" si="203"/>
        <v>0</v>
      </c>
      <c r="AA442" s="27">
        <f t="shared" si="203"/>
        <v>0</v>
      </c>
      <c r="AB442" s="27">
        <f t="shared" si="203"/>
        <v>0</v>
      </c>
      <c r="AC442" s="27">
        <f t="shared" si="203"/>
        <v>0</v>
      </c>
      <c r="AD442" s="27">
        <f t="shared" si="203"/>
        <v>0</v>
      </c>
      <c r="AE442" s="326">
        <f t="shared" si="203"/>
        <v>0</v>
      </c>
      <c r="AF442" s="27">
        <f t="shared" si="203"/>
        <v>0</v>
      </c>
      <c r="AG442" s="27">
        <f t="shared" si="203"/>
        <v>0</v>
      </c>
      <c r="AH442" s="27">
        <f t="shared" si="203"/>
        <v>0</v>
      </c>
      <c r="AI442" s="313">
        <f t="shared" si="203"/>
        <v>0</v>
      </c>
      <c r="AJ442" s="326">
        <f t="shared" si="203"/>
        <v>0</v>
      </c>
      <c r="AK442" s="27">
        <f t="shared" si="203"/>
        <v>0</v>
      </c>
      <c r="AL442" s="27">
        <f t="shared" si="203"/>
        <v>0</v>
      </c>
      <c r="AM442" s="27">
        <f t="shared" si="203"/>
        <v>0</v>
      </c>
      <c r="AN442" s="313">
        <f t="shared" si="203"/>
        <v>0</v>
      </c>
    </row>
    <row r="443" spans="1:40" outlineLevel="2">
      <c r="A443" s="882">
        <f>ROW()</f>
        <v>443</v>
      </c>
      <c r="B443" s="453"/>
      <c r="D443" s="452" t="s">
        <v>301</v>
      </c>
      <c r="H443" s="458"/>
      <c r="I443" s="458"/>
      <c r="J443" s="459"/>
      <c r="K443" s="458"/>
      <c r="L443" s="458"/>
      <c r="M443" s="458"/>
      <c r="N443" s="463"/>
      <c r="O443" s="458"/>
      <c r="P443" s="458"/>
      <c r="Q443" s="458"/>
      <c r="R443" s="458"/>
      <c r="S443" s="458"/>
      <c r="T443" s="326">
        <f t="shared" ref="T443:AN443" si="204">-IF(T389&lt;0,T389,IF($D443="Land",0,IF(T371&lt;1,T389,MAX(MIN(IF(T371&gt;0,(T389/T371)*T$9,0),T389*T$9),0))))</f>
        <v>0</v>
      </c>
      <c r="U443" s="439">
        <f t="shared" si="204"/>
        <v>0</v>
      </c>
      <c r="V443" s="439">
        <f t="shared" si="204"/>
        <v>0</v>
      </c>
      <c r="W443" s="439">
        <f t="shared" si="204"/>
        <v>0</v>
      </c>
      <c r="X443" s="439">
        <f t="shared" si="204"/>
        <v>0</v>
      </c>
      <c r="Y443" s="595">
        <f t="shared" si="204"/>
        <v>0</v>
      </c>
      <c r="Z443" s="27">
        <f t="shared" si="204"/>
        <v>0</v>
      </c>
      <c r="AA443" s="27">
        <f t="shared" si="204"/>
        <v>0</v>
      </c>
      <c r="AB443" s="27">
        <f t="shared" si="204"/>
        <v>0</v>
      </c>
      <c r="AC443" s="27">
        <f t="shared" si="204"/>
        <v>0</v>
      </c>
      <c r="AD443" s="27">
        <f t="shared" si="204"/>
        <v>0</v>
      </c>
      <c r="AE443" s="326">
        <f t="shared" si="204"/>
        <v>0</v>
      </c>
      <c r="AF443" s="27">
        <f t="shared" si="204"/>
        <v>0</v>
      </c>
      <c r="AG443" s="27">
        <f t="shared" si="204"/>
        <v>0</v>
      </c>
      <c r="AH443" s="27">
        <f t="shared" si="204"/>
        <v>0</v>
      </c>
      <c r="AI443" s="313">
        <f t="shared" si="204"/>
        <v>0</v>
      </c>
      <c r="AJ443" s="326">
        <f t="shared" si="204"/>
        <v>0</v>
      </c>
      <c r="AK443" s="27">
        <f t="shared" si="204"/>
        <v>0</v>
      </c>
      <c r="AL443" s="27">
        <f t="shared" si="204"/>
        <v>0</v>
      </c>
      <c r="AM443" s="27">
        <f t="shared" si="204"/>
        <v>0</v>
      </c>
      <c r="AN443" s="313">
        <f t="shared" si="204"/>
        <v>0</v>
      </c>
    </row>
    <row r="444" spans="1:40" outlineLevel="2">
      <c r="A444" s="882">
        <f>ROW()</f>
        <v>444</v>
      </c>
      <c r="B444" s="453"/>
      <c r="D444" s="452" t="s">
        <v>29</v>
      </c>
      <c r="H444" s="458"/>
      <c r="I444" s="458"/>
      <c r="J444" s="459"/>
      <c r="K444" s="458"/>
      <c r="L444" s="458"/>
      <c r="M444" s="458"/>
      <c r="N444" s="463"/>
      <c r="O444" s="458"/>
      <c r="P444" s="458"/>
      <c r="Q444" s="458"/>
      <c r="R444" s="458"/>
      <c r="S444" s="458"/>
      <c r="T444" s="326">
        <f t="shared" ref="T444:AN444" si="205">-IF(T390&lt;0,T390,IF($D444="Land",0,IF(T372&lt;1,T390,MAX(MIN(IF(T372&gt;0,(T390/T372)*T$9,0),T390*T$9),0))))</f>
        <v>0</v>
      </c>
      <c r="U444" s="439">
        <f t="shared" si="205"/>
        <v>0</v>
      </c>
      <c r="V444" s="439">
        <f t="shared" si="205"/>
        <v>0</v>
      </c>
      <c r="W444" s="439">
        <f t="shared" si="205"/>
        <v>0</v>
      </c>
      <c r="X444" s="439">
        <f t="shared" si="205"/>
        <v>0</v>
      </c>
      <c r="Y444" s="595">
        <f t="shared" si="205"/>
        <v>0</v>
      </c>
      <c r="Z444" s="27">
        <f t="shared" si="205"/>
        <v>0</v>
      </c>
      <c r="AA444" s="27">
        <f t="shared" si="205"/>
        <v>0</v>
      </c>
      <c r="AB444" s="27">
        <f t="shared" si="205"/>
        <v>0</v>
      </c>
      <c r="AC444" s="27">
        <f t="shared" si="205"/>
        <v>0</v>
      </c>
      <c r="AD444" s="27">
        <f t="shared" si="205"/>
        <v>0</v>
      </c>
      <c r="AE444" s="326">
        <f t="shared" si="205"/>
        <v>0</v>
      </c>
      <c r="AF444" s="27">
        <f t="shared" si="205"/>
        <v>0</v>
      </c>
      <c r="AG444" s="27">
        <f t="shared" si="205"/>
        <v>0</v>
      </c>
      <c r="AH444" s="27">
        <f t="shared" si="205"/>
        <v>0</v>
      </c>
      <c r="AI444" s="313">
        <f t="shared" si="205"/>
        <v>0</v>
      </c>
      <c r="AJ444" s="326">
        <f t="shared" si="205"/>
        <v>0</v>
      </c>
      <c r="AK444" s="27">
        <f t="shared" si="205"/>
        <v>0</v>
      </c>
      <c r="AL444" s="27">
        <f t="shared" si="205"/>
        <v>0</v>
      </c>
      <c r="AM444" s="27">
        <f t="shared" si="205"/>
        <v>0</v>
      </c>
      <c r="AN444" s="313">
        <f t="shared" si="205"/>
        <v>0</v>
      </c>
    </row>
    <row r="445" spans="1:40" outlineLevel="2">
      <c r="A445" s="882">
        <f>ROW()</f>
        <v>445</v>
      </c>
      <c r="B445" s="453"/>
      <c r="D445" s="452" t="s">
        <v>30</v>
      </c>
      <c r="H445" s="458"/>
      <c r="I445" s="458"/>
      <c r="J445" s="459"/>
      <c r="K445" s="458"/>
      <c r="L445" s="458"/>
      <c r="M445" s="458"/>
      <c r="N445" s="463"/>
      <c r="O445" s="458"/>
      <c r="P445" s="458"/>
      <c r="Q445" s="458"/>
      <c r="R445" s="439"/>
      <c r="S445" s="458"/>
      <c r="T445" s="326">
        <f t="shared" ref="T445:AN445" si="206">-IF(T391&lt;0,T391,IF($D445="Land",0,IF(T373&lt;1,T391,MAX(MIN(IF(T373&gt;0,(T391/T373)*T$9,0),T391*T$9),0))))</f>
        <v>-2.2858190578158452E-2</v>
      </c>
      <c r="U445" s="439">
        <f t="shared" si="206"/>
        <v>-4.5716381156316897E-2</v>
      </c>
      <c r="V445" s="439">
        <f t="shared" si="206"/>
        <v>-4.5716381156316904E-2</v>
      </c>
      <c r="W445" s="439">
        <f t="shared" si="206"/>
        <v>-4.5716381156316897E-2</v>
      </c>
      <c r="X445" s="439">
        <f t="shared" si="206"/>
        <v>-4.5716381156316904E-2</v>
      </c>
      <c r="Y445" s="595">
        <f t="shared" si="206"/>
        <v>-2.2858190578158449E-2</v>
      </c>
      <c r="Z445" s="27">
        <f t="shared" si="206"/>
        <v>-4.5716381156316904E-2</v>
      </c>
      <c r="AA445" s="27">
        <f t="shared" si="206"/>
        <v>-4.5716381156316904E-2</v>
      </c>
      <c r="AB445" s="27">
        <f t="shared" si="206"/>
        <v>-4.5716381156316904E-2</v>
      </c>
      <c r="AC445" s="27">
        <f t="shared" si="206"/>
        <v>-4.5716381156316904E-2</v>
      </c>
      <c r="AD445" s="27">
        <f t="shared" si="206"/>
        <v>-1.5543569593147899E-2</v>
      </c>
      <c r="AE445" s="326">
        <f t="shared" si="206"/>
        <v>0</v>
      </c>
      <c r="AF445" s="27">
        <f t="shared" si="206"/>
        <v>0</v>
      </c>
      <c r="AG445" s="27">
        <f t="shared" si="206"/>
        <v>0</v>
      </c>
      <c r="AH445" s="27">
        <f t="shared" si="206"/>
        <v>0</v>
      </c>
      <c r="AI445" s="313">
        <f t="shared" si="206"/>
        <v>0</v>
      </c>
      <c r="AJ445" s="326">
        <f t="shared" si="206"/>
        <v>0</v>
      </c>
      <c r="AK445" s="27">
        <f t="shared" si="206"/>
        <v>0</v>
      </c>
      <c r="AL445" s="27">
        <f t="shared" si="206"/>
        <v>0</v>
      </c>
      <c r="AM445" s="27">
        <f t="shared" si="206"/>
        <v>0</v>
      </c>
      <c r="AN445" s="313">
        <f t="shared" si="206"/>
        <v>0</v>
      </c>
    </row>
    <row r="446" spans="1:40" outlineLevel="2">
      <c r="A446" s="882">
        <f>ROW()</f>
        <v>446</v>
      </c>
      <c r="B446" s="453"/>
      <c r="D446" s="452" t="s">
        <v>31</v>
      </c>
      <c r="H446" s="458"/>
      <c r="I446" s="458"/>
      <c r="J446" s="459"/>
      <c r="K446" s="458"/>
      <c r="L446" s="458"/>
      <c r="M446" s="458"/>
      <c r="N446" s="463"/>
      <c r="O446" s="458"/>
      <c r="P446" s="458"/>
      <c r="Q446" s="458"/>
      <c r="R446" s="458"/>
      <c r="S446" s="458"/>
      <c r="T446" s="326">
        <f t="shared" ref="T446:AN446" si="207">-IF(T392&lt;0,T392,IF($D446="Land",0,IF(T374&lt;1,T392,MAX(MIN(IF(T374&gt;0,(T392/T374)*T$9,0),T392*T$9),0))))</f>
        <v>0</v>
      </c>
      <c r="U446" s="439">
        <f t="shared" si="207"/>
        <v>0</v>
      </c>
      <c r="V446" s="439">
        <f t="shared" si="207"/>
        <v>0</v>
      </c>
      <c r="W446" s="439">
        <f t="shared" si="207"/>
        <v>0</v>
      </c>
      <c r="X446" s="439">
        <f t="shared" si="207"/>
        <v>0</v>
      </c>
      <c r="Y446" s="595">
        <f t="shared" si="207"/>
        <v>0</v>
      </c>
      <c r="Z446" s="27">
        <f t="shared" si="207"/>
        <v>0</v>
      </c>
      <c r="AA446" s="27">
        <f t="shared" si="207"/>
        <v>0</v>
      </c>
      <c r="AB446" s="27">
        <f t="shared" si="207"/>
        <v>0</v>
      </c>
      <c r="AC446" s="27">
        <f t="shared" si="207"/>
        <v>0</v>
      </c>
      <c r="AD446" s="27">
        <f t="shared" si="207"/>
        <v>0</v>
      </c>
      <c r="AE446" s="326">
        <f t="shared" si="207"/>
        <v>0</v>
      </c>
      <c r="AF446" s="27">
        <f t="shared" si="207"/>
        <v>0</v>
      </c>
      <c r="AG446" s="27">
        <f t="shared" si="207"/>
        <v>0</v>
      </c>
      <c r="AH446" s="27">
        <f t="shared" si="207"/>
        <v>0</v>
      </c>
      <c r="AI446" s="313">
        <f t="shared" si="207"/>
        <v>0</v>
      </c>
      <c r="AJ446" s="326">
        <f t="shared" si="207"/>
        <v>0</v>
      </c>
      <c r="AK446" s="27">
        <f t="shared" si="207"/>
        <v>0</v>
      </c>
      <c r="AL446" s="27">
        <f t="shared" si="207"/>
        <v>0</v>
      </c>
      <c r="AM446" s="27">
        <f t="shared" si="207"/>
        <v>0</v>
      </c>
      <c r="AN446" s="313">
        <f t="shared" si="207"/>
        <v>0</v>
      </c>
    </row>
    <row r="447" spans="1:40" outlineLevel="2">
      <c r="A447" s="882">
        <f>ROW()</f>
        <v>447</v>
      </c>
      <c r="B447" s="453"/>
      <c r="D447" s="452" t="s">
        <v>32</v>
      </c>
      <c r="H447" s="458"/>
      <c r="I447" s="458"/>
      <c r="J447" s="459"/>
      <c r="K447" s="458"/>
      <c r="L447" s="458"/>
      <c r="M447" s="458"/>
      <c r="N447" s="463"/>
      <c r="O447" s="458"/>
      <c r="P447" s="458"/>
      <c r="Q447" s="458"/>
      <c r="R447" s="458"/>
      <c r="S447" s="458"/>
      <c r="T447" s="326">
        <f t="shared" ref="T447:AN447" si="208">-IF(T393&lt;0,T393,IF($D447="Land",0,IF(T375&lt;1,T393,MAX(MIN(IF(T375&gt;0,(T393/T375)*T$9,0),T393*T$9),0))))</f>
        <v>0</v>
      </c>
      <c r="U447" s="439">
        <f t="shared" si="208"/>
        <v>0</v>
      </c>
      <c r="V447" s="439">
        <f t="shared" si="208"/>
        <v>0</v>
      </c>
      <c r="W447" s="439">
        <f t="shared" si="208"/>
        <v>0</v>
      </c>
      <c r="X447" s="439">
        <f t="shared" si="208"/>
        <v>0</v>
      </c>
      <c r="Y447" s="595">
        <f t="shared" si="208"/>
        <v>0</v>
      </c>
      <c r="Z447" s="27">
        <f t="shared" si="208"/>
        <v>0</v>
      </c>
      <c r="AA447" s="27">
        <f t="shared" si="208"/>
        <v>0</v>
      </c>
      <c r="AB447" s="27">
        <f t="shared" si="208"/>
        <v>0</v>
      </c>
      <c r="AC447" s="27">
        <f t="shared" si="208"/>
        <v>0</v>
      </c>
      <c r="AD447" s="27">
        <f t="shared" si="208"/>
        <v>0</v>
      </c>
      <c r="AE447" s="326">
        <f t="shared" si="208"/>
        <v>0</v>
      </c>
      <c r="AF447" s="27">
        <f t="shared" si="208"/>
        <v>0</v>
      </c>
      <c r="AG447" s="27">
        <f t="shared" si="208"/>
        <v>0</v>
      </c>
      <c r="AH447" s="27">
        <f t="shared" si="208"/>
        <v>0</v>
      </c>
      <c r="AI447" s="313">
        <f t="shared" si="208"/>
        <v>0</v>
      </c>
      <c r="AJ447" s="326">
        <f t="shared" si="208"/>
        <v>0</v>
      </c>
      <c r="AK447" s="27">
        <f t="shared" si="208"/>
        <v>0</v>
      </c>
      <c r="AL447" s="27">
        <f t="shared" si="208"/>
        <v>0</v>
      </c>
      <c r="AM447" s="27">
        <f t="shared" si="208"/>
        <v>0</v>
      </c>
      <c r="AN447" s="313">
        <f t="shared" si="208"/>
        <v>0</v>
      </c>
    </row>
    <row r="448" spans="1:40" outlineLevel="2">
      <c r="A448" s="882">
        <f>ROW()</f>
        <v>448</v>
      </c>
      <c r="B448" s="453"/>
      <c r="D448" s="452" t="s">
        <v>33</v>
      </c>
      <c r="H448" s="458"/>
      <c r="I448" s="458"/>
      <c r="J448" s="459"/>
      <c r="K448" s="458"/>
      <c r="L448" s="458"/>
      <c r="M448" s="458"/>
      <c r="N448" s="463"/>
      <c r="O448" s="458"/>
      <c r="P448" s="458"/>
      <c r="Q448" s="458"/>
      <c r="R448" s="458"/>
      <c r="S448" s="458"/>
      <c r="T448" s="326">
        <f t="shared" ref="T448:AN448" si="209">-IF(T394&lt;0,T394,IF($D448="Land",0,IF(T376&lt;1,T394,MAX(MIN(IF(T376&gt;0,(T394/T376)*T$9,0),T394*T$9),0))))</f>
        <v>0</v>
      </c>
      <c r="U448" s="439">
        <f t="shared" si="209"/>
        <v>0</v>
      </c>
      <c r="V448" s="439">
        <f t="shared" si="209"/>
        <v>0</v>
      </c>
      <c r="W448" s="439">
        <f t="shared" si="209"/>
        <v>0</v>
      </c>
      <c r="X448" s="439">
        <f t="shared" si="209"/>
        <v>0</v>
      </c>
      <c r="Y448" s="595">
        <f t="shared" si="209"/>
        <v>0</v>
      </c>
      <c r="Z448" s="27">
        <f t="shared" si="209"/>
        <v>0</v>
      </c>
      <c r="AA448" s="27">
        <f t="shared" si="209"/>
        <v>0</v>
      </c>
      <c r="AB448" s="27">
        <f t="shared" si="209"/>
        <v>0</v>
      </c>
      <c r="AC448" s="27">
        <f t="shared" si="209"/>
        <v>0</v>
      </c>
      <c r="AD448" s="27">
        <f t="shared" si="209"/>
        <v>0</v>
      </c>
      <c r="AE448" s="326">
        <f t="shared" si="209"/>
        <v>0</v>
      </c>
      <c r="AF448" s="27">
        <f t="shared" si="209"/>
        <v>0</v>
      </c>
      <c r="AG448" s="27">
        <f t="shared" si="209"/>
        <v>0</v>
      </c>
      <c r="AH448" s="27">
        <f t="shared" si="209"/>
        <v>0</v>
      </c>
      <c r="AI448" s="313">
        <f t="shared" si="209"/>
        <v>0</v>
      </c>
      <c r="AJ448" s="326">
        <f t="shared" si="209"/>
        <v>0</v>
      </c>
      <c r="AK448" s="27">
        <f t="shared" si="209"/>
        <v>0</v>
      </c>
      <c r="AL448" s="27">
        <f t="shared" si="209"/>
        <v>0</v>
      </c>
      <c r="AM448" s="27">
        <f t="shared" si="209"/>
        <v>0</v>
      </c>
      <c r="AN448" s="313">
        <f t="shared" si="209"/>
        <v>0</v>
      </c>
    </row>
    <row r="449" spans="1:40" outlineLevel="2">
      <c r="A449" s="882">
        <f>ROW()</f>
        <v>449</v>
      </c>
      <c r="B449" s="453"/>
      <c r="D449" s="452" t="s">
        <v>27</v>
      </c>
      <c r="H449" s="458"/>
      <c r="I449" s="458"/>
      <c r="J449" s="459"/>
      <c r="K449" s="458"/>
      <c r="L449" s="458"/>
      <c r="M449" s="458"/>
      <c r="N449" s="463"/>
      <c r="O449" s="458"/>
      <c r="P449" s="458"/>
      <c r="Q449" s="458"/>
      <c r="R449" s="458"/>
      <c r="S449" s="458"/>
      <c r="T449" s="326">
        <f t="shared" ref="T449:AN449" si="210">-IF(T395&lt;0,T395,IF($D449="Land",0,IF(T377&lt;1,T395,MAX(MIN(IF(T377&gt;0,(T395/T377)*T$9,0),T395*T$9),0))))</f>
        <v>0</v>
      </c>
      <c r="U449" s="439">
        <f t="shared" si="210"/>
        <v>0</v>
      </c>
      <c r="V449" s="439">
        <f t="shared" si="210"/>
        <v>0</v>
      </c>
      <c r="W449" s="439">
        <f t="shared" si="210"/>
        <v>0</v>
      </c>
      <c r="X449" s="439">
        <f t="shared" si="210"/>
        <v>0</v>
      </c>
      <c r="Y449" s="595">
        <f t="shared" si="210"/>
        <v>0</v>
      </c>
      <c r="Z449" s="27">
        <f t="shared" si="210"/>
        <v>0</v>
      </c>
      <c r="AA449" s="27">
        <f t="shared" si="210"/>
        <v>0</v>
      </c>
      <c r="AB449" s="27">
        <f t="shared" si="210"/>
        <v>0</v>
      </c>
      <c r="AC449" s="27">
        <f t="shared" si="210"/>
        <v>0</v>
      </c>
      <c r="AD449" s="27">
        <f t="shared" si="210"/>
        <v>0</v>
      </c>
      <c r="AE449" s="326">
        <f t="shared" si="210"/>
        <v>0</v>
      </c>
      <c r="AF449" s="27">
        <f t="shared" si="210"/>
        <v>0</v>
      </c>
      <c r="AG449" s="27">
        <f t="shared" si="210"/>
        <v>0</v>
      </c>
      <c r="AH449" s="27">
        <f t="shared" si="210"/>
        <v>0</v>
      </c>
      <c r="AI449" s="313">
        <f t="shared" si="210"/>
        <v>0</v>
      </c>
      <c r="AJ449" s="326">
        <f t="shared" si="210"/>
        <v>0</v>
      </c>
      <c r="AK449" s="27">
        <f t="shared" si="210"/>
        <v>0</v>
      </c>
      <c r="AL449" s="27">
        <f t="shared" si="210"/>
        <v>0</v>
      </c>
      <c r="AM449" s="27">
        <f t="shared" si="210"/>
        <v>0</v>
      </c>
      <c r="AN449" s="313">
        <f t="shared" si="210"/>
        <v>0</v>
      </c>
    </row>
    <row r="450" spans="1:40" outlineLevel="2">
      <c r="A450" s="882">
        <f>ROW()</f>
        <v>450</v>
      </c>
      <c r="B450" s="453"/>
      <c r="D450" s="452" t="s">
        <v>34</v>
      </c>
      <c r="H450" s="458"/>
      <c r="I450" s="458"/>
      <c r="J450" s="459"/>
      <c r="K450" s="458"/>
      <c r="L450" s="458"/>
      <c r="M450" s="458"/>
      <c r="N450" s="463"/>
      <c r="O450" s="458"/>
      <c r="P450" s="458"/>
      <c r="Q450" s="458"/>
      <c r="R450" s="439"/>
      <c r="S450" s="439"/>
      <c r="T450" s="326">
        <f t="shared" ref="T450:AN450" si="211">-IF(T396&lt;0,T396,IF($D450="Land",0,IF(T378&lt;1,T396,MAX(MIN(IF(T378&gt;0,(T396/T378)*T$9,0),T396*T$9),0))))</f>
        <v>-1.7607373271889402E-2</v>
      </c>
      <c r="U450" s="439">
        <f t="shared" si="211"/>
        <v>-3.5214746543778798E-2</v>
      </c>
      <c r="V450" s="439">
        <f t="shared" si="211"/>
        <v>-3.5214746543778805E-2</v>
      </c>
      <c r="W450" s="439">
        <f t="shared" si="211"/>
        <v>-3.5214746543778805E-2</v>
      </c>
      <c r="X450" s="439">
        <f t="shared" si="211"/>
        <v>-2.9580387096774186E-2</v>
      </c>
      <c r="Y450" s="595">
        <f t="shared" si="211"/>
        <v>0</v>
      </c>
      <c r="Z450" s="27">
        <f t="shared" si="211"/>
        <v>0</v>
      </c>
      <c r="AA450" s="27">
        <f t="shared" si="211"/>
        <v>0</v>
      </c>
      <c r="AB450" s="27">
        <f t="shared" si="211"/>
        <v>0</v>
      </c>
      <c r="AC450" s="27">
        <f t="shared" si="211"/>
        <v>0</v>
      </c>
      <c r="AD450" s="27">
        <f t="shared" si="211"/>
        <v>0</v>
      </c>
      <c r="AE450" s="326">
        <f t="shared" si="211"/>
        <v>0</v>
      </c>
      <c r="AF450" s="27">
        <f t="shared" si="211"/>
        <v>0</v>
      </c>
      <c r="AG450" s="27">
        <f t="shared" si="211"/>
        <v>0</v>
      </c>
      <c r="AH450" s="27">
        <f t="shared" si="211"/>
        <v>0</v>
      </c>
      <c r="AI450" s="313">
        <f t="shared" si="211"/>
        <v>0</v>
      </c>
      <c r="AJ450" s="326">
        <f t="shared" si="211"/>
        <v>0</v>
      </c>
      <c r="AK450" s="27">
        <f t="shared" si="211"/>
        <v>0</v>
      </c>
      <c r="AL450" s="27">
        <f t="shared" si="211"/>
        <v>0</v>
      </c>
      <c r="AM450" s="27">
        <f t="shared" si="211"/>
        <v>0</v>
      </c>
      <c r="AN450" s="313">
        <f t="shared" si="211"/>
        <v>0</v>
      </c>
    </row>
    <row r="451" spans="1:40" outlineLevel="2">
      <c r="A451" s="882">
        <f>ROW()</f>
        <v>451</v>
      </c>
      <c r="B451" s="453"/>
      <c r="D451" s="452" t="s">
        <v>35</v>
      </c>
      <c r="H451" s="458"/>
      <c r="I451" s="458"/>
      <c r="J451" s="459"/>
      <c r="K451" s="458"/>
      <c r="L451" s="458"/>
      <c r="M451" s="458"/>
      <c r="N451" s="463"/>
      <c r="O451" s="458"/>
      <c r="P451" s="458"/>
      <c r="Q451" s="458"/>
      <c r="R451" s="458"/>
      <c r="S451" s="458"/>
      <c r="T451" s="326">
        <f t="shared" ref="T451:AN451" si="212">-IF(T397&lt;0,T397,IF($D451="Land",0,IF(T379&lt;1,T397,MAX(MIN(IF(T379&gt;0,(T397/T379)*T$9,0),T397*T$9),0))))</f>
        <v>0</v>
      </c>
      <c r="U451" s="439">
        <f t="shared" si="212"/>
        <v>0</v>
      </c>
      <c r="V451" s="439">
        <f t="shared" si="212"/>
        <v>0</v>
      </c>
      <c r="W451" s="439">
        <f t="shared" si="212"/>
        <v>0</v>
      </c>
      <c r="X451" s="439">
        <f t="shared" si="212"/>
        <v>0</v>
      </c>
      <c r="Y451" s="595">
        <f t="shared" si="212"/>
        <v>0</v>
      </c>
      <c r="Z451" s="27">
        <f t="shared" si="212"/>
        <v>0</v>
      </c>
      <c r="AA451" s="27">
        <f t="shared" si="212"/>
        <v>0</v>
      </c>
      <c r="AB451" s="27">
        <f t="shared" si="212"/>
        <v>0</v>
      </c>
      <c r="AC451" s="27">
        <f t="shared" si="212"/>
        <v>0</v>
      </c>
      <c r="AD451" s="27">
        <f t="shared" si="212"/>
        <v>0</v>
      </c>
      <c r="AE451" s="326">
        <f t="shared" si="212"/>
        <v>0</v>
      </c>
      <c r="AF451" s="27">
        <f t="shared" si="212"/>
        <v>0</v>
      </c>
      <c r="AG451" s="27">
        <f t="shared" si="212"/>
        <v>0</v>
      </c>
      <c r="AH451" s="27">
        <f t="shared" si="212"/>
        <v>0</v>
      </c>
      <c r="AI451" s="313">
        <f t="shared" si="212"/>
        <v>0</v>
      </c>
      <c r="AJ451" s="326">
        <f t="shared" si="212"/>
        <v>0</v>
      </c>
      <c r="AK451" s="27">
        <f t="shared" si="212"/>
        <v>0</v>
      </c>
      <c r="AL451" s="27">
        <f t="shared" si="212"/>
        <v>0</v>
      </c>
      <c r="AM451" s="27">
        <f t="shared" si="212"/>
        <v>0</v>
      </c>
      <c r="AN451" s="313">
        <f t="shared" si="212"/>
        <v>0</v>
      </c>
    </row>
    <row r="452" spans="1:40" outlineLevel="2">
      <c r="A452" s="882">
        <f>ROW()</f>
        <v>452</v>
      </c>
      <c r="B452" s="453"/>
      <c r="D452" s="452" t="s">
        <v>302</v>
      </c>
      <c r="H452" s="458"/>
      <c r="I452" s="458"/>
      <c r="J452" s="459"/>
      <c r="K452" s="458"/>
      <c r="L452" s="458"/>
      <c r="M452" s="458"/>
      <c r="N452" s="463"/>
      <c r="O452" s="458"/>
      <c r="P452" s="458"/>
      <c r="Q452" s="458"/>
      <c r="R452" s="458"/>
      <c r="S452" s="458"/>
      <c r="T452" s="326">
        <f t="shared" ref="T452:AN452" si="213">-IF(T398&lt;0,T398,IF($D452="Land",0,IF(T380&lt;1,T398,MAX(MIN(IF(T380&gt;0,(T398/T380)*T$9,0),T398*T$9),0))))</f>
        <v>0</v>
      </c>
      <c r="U452" s="439">
        <f t="shared" si="213"/>
        <v>0</v>
      </c>
      <c r="V452" s="439">
        <f t="shared" si="213"/>
        <v>0</v>
      </c>
      <c r="W452" s="439">
        <f t="shared" si="213"/>
        <v>0</v>
      </c>
      <c r="X452" s="439">
        <f t="shared" si="213"/>
        <v>0</v>
      </c>
      <c r="Y452" s="595">
        <f t="shared" si="213"/>
        <v>0</v>
      </c>
      <c r="Z452" s="27">
        <f t="shared" si="213"/>
        <v>0</v>
      </c>
      <c r="AA452" s="27">
        <f t="shared" si="213"/>
        <v>0</v>
      </c>
      <c r="AB452" s="27">
        <f t="shared" si="213"/>
        <v>0</v>
      </c>
      <c r="AC452" s="27">
        <f t="shared" si="213"/>
        <v>0</v>
      </c>
      <c r="AD452" s="27">
        <f t="shared" si="213"/>
        <v>0</v>
      </c>
      <c r="AE452" s="326">
        <f t="shared" si="213"/>
        <v>0</v>
      </c>
      <c r="AF452" s="27">
        <f t="shared" si="213"/>
        <v>0</v>
      </c>
      <c r="AG452" s="27">
        <f t="shared" si="213"/>
        <v>0</v>
      </c>
      <c r="AH452" s="27">
        <f t="shared" si="213"/>
        <v>0</v>
      </c>
      <c r="AI452" s="313">
        <f t="shared" si="213"/>
        <v>0</v>
      </c>
      <c r="AJ452" s="326">
        <f t="shared" si="213"/>
        <v>0</v>
      </c>
      <c r="AK452" s="27">
        <f t="shared" si="213"/>
        <v>0</v>
      </c>
      <c r="AL452" s="27">
        <f t="shared" si="213"/>
        <v>0</v>
      </c>
      <c r="AM452" s="27">
        <f t="shared" si="213"/>
        <v>0</v>
      </c>
      <c r="AN452" s="313">
        <f t="shared" si="213"/>
        <v>0</v>
      </c>
    </row>
    <row r="453" spans="1:40" outlineLevel="2">
      <c r="A453" s="882">
        <f>ROW()</f>
        <v>453</v>
      </c>
      <c r="B453" s="453"/>
      <c r="D453" s="452" t="s">
        <v>36</v>
      </c>
      <c r="H453" s="458"/>
      <c r="I453" s="458"/>
      <c r="J453" s="459"/>
      <c r="K453" s="458"/>
      <c r="L453" s="458"/>
      <c r="M453" s="458"/>
      <c r="N453" s="463"/>
      <c r="O453" s="458"/>
      <c r="P453" s="458"/>
      <c r="Q453" s="458"/>
      <c r="R453" s="458"/>
      <c r="S453" s="458"/>
      <c r="T453" s="326">
        <f t="shared" ref="T453:AN453" si="214">-IF(T399&lt;0,T399,IF($D453="Land",0,IF(T381&lt;1,T399,MAX(MIN(IF(T381&gt;0,(T399/T381)*T$9,0),T399*T$9),0))))</f>
        <v>0</v>
      </c>
      <c r="U453" s="439">
        <f t="shared" si="214"/>
        <v>0</v>
      </c>
      <c r="V453" s="439">
        <f t="shared" si="214"/>
        <v>0</v>
      </c>
      <c r="W453" s="439">
        <f t="shared" si="214"/>
        <v>0</v>
      </c>
      <c r="X453" s="439">
        <f t="shared" si="214"/>
        <v>0</v>
      </c>
      <c r="Y453" s="595">
        <f t="shared" si="214"/>
        <v>0</v>
      </c>
      <c r="Z453" s="27">
        <f t="shared" si="214"/>
        <v>0</v>
      </c>
      <c r="AA453" s="27">
        <f t="shared" si="214"/>
        <v>0</v>
      </c>
      <c r="AB453" s="27">
        <f t="shared" si="214"/>
        <v>0</v>
      </c>
      <c r="AC453" s="27">
        <f t="shared" si="214"/>
        <v>0</v>
      </c>
      <c r="AD453" s="27">
        <f t="shared" si="214"/>
        <v>0</v>
      </c>
      <c r="AE453" s="326">
        <f t="shared" si="214"/>
        <v>0</v>
      </c>
      <c r="AF453" s="27">
        <f t="shared" si="214"/>
        <v>0</v>
      </c>
      <c r="AG453" s="27">
        <f t="shared" si="214"/>
        <v>0</v>
      </c>
      <c r="AH453" s="27">
        <f t="shared" si="214"/>
        <v>0</v>
      </c>
      <c r="AI453" s="313">
        <f t="shared" si="214"/>
        <v>0</v>
      </c>
      <c r="AJ453" s="326">
        <f t="shared" si="214"/>
        <v>0</v>
      </c>
      <c r="AK453" s="27">
        <f t="shared" si="214"/>
        <v>0</v>
      </c>
      <c r="AL453" s="27">
        <f t="shared" si="214"/>
        <v>0</v>
      </c>
      <c r="AM453" s="27">
        <f t="shared" si="214"/>
        <v>0</v>
      </c>
      <c r="AN453" s="313">
        <f t="shared" si="214"/>
        <v>0</v>
      </c>
    </row>
    <row r="454" spans="1:40" outlineLevel="2">
      <c r="A454" s="882">
        <f>ROW()</f>
        <v>454</v>
      </c>
      <c r="B454" s="453"/>
      <c r="D454" s="452" t="s">
        <v>583</v>
      </c>
      <c r="H454" s="458"/>
      <c r="I454" s="458"/>
      <c r="J454" s="459"/>
      <c r="K454" s="458"/>
      <c r="L454" s="458"/>
      <c r="M454" s="458"/>
      <c r="N454" s="463"/>
      <c r="O454" s="458"/>
      <c r="P454" s="458"/>
      <c r="Q454" s="458"/>
      <c r="R454" s="458"/>
      <c r="S454" s="458"/>
      <c r="T454" s="326">
        <f t="shared" ref="T454:AN454" si="215">-IF(T400&lt;0,T400,IF($D454="Land",0,IF(T382&lt;1,T400,MAX(MIN(IF(T382&gt;0,(T400/T382)*T$9,0),T400*T$9),0))))</f>
        <v>0</v>
      </c>
      <c r="U454" s="439">
        <f t="shared" si="215"/>
        <v>0</v>
      </c>
      <c r="V454" s="439">
        <f t="shared" si="215"/>
        <v>0</v>
      </c>
      <c r="W454" s="439">
        <f t="shared" si="215"/>
        <v>0</v>
      </c>
      <c r="X454" s="439">
        <f t="shared" si="215"/>
        <v>0</v>
      </c>
      <c r="Y454" s="595">
        <f t="shared" si="215"/>
        <v>0</v>
      </c>
      <c r="Z454" s="27">
        <f t="shared" si="215"/>
        <v>0</v>
      </c>
      <c r="AA454" s="27">
        <f t="shared" si="215"/>
        <v>0</v>
      </c>
      <c r="AB454" s="27">
        <f t="shared" si="215"/>
        <v>0</v>
      </c>
      <c r="AC454" s="27">
        <f t="shared" si="215"/>
        <v>0</v>
      </c>
      <c r="AD454" s="27">
        <f t="shared" si="215"/>
        <v>0</v>
      </c>
      <c r="AE454" s="326">
        <f t="shared" si="215"/>
        <v>0</v>
      </c>
      <c r="AF454" s="27">
        <f t="shared" si="215"/>
        <v>0</v>
      </c>
      <c r="AG454" s="27">
        <f t="shared" si="215"/>
        <v>0</v>
      </c>
      <c r="AH454" s="27">
        <f t="shared" si="215"/>
        <v>0</v>
      </c>
      <c r="AI454" s="313">
        <f t="shared" si="215"/>
        <v>0</v>
      </c>
      <c r="AJ454" s="326">
        <f t="shared" si="215"/>
        <v>0</v>
      </c>
      <c r="AK454" s="27">
        <f t="shared" si="215"/>
        <v>0</v>
      </c>
      <c r="AL454" s="27">
        <f t="shared" si="215"/>
        <v>0</v>
      </c>
      <c r="AM454" s="27">
        <f t="shared" si="215"/>
        <v>0</v>
      </c>
      <c r="AN454" s="313">
        <f t="shared" si="215"/>
        <v>0</v>
      </c>
    </row>
    <row r="455" spans="1:40" outlineLevel="2">
      <c r="A455" s="882">
        <f>ROW()</f>
        <v>455</v>
      </c>
      <c r="B455" s="453"/>
      <c r="D455" s="452" t="s">
        <v>81</v>
      </c>
      <c r="H455" s="458"/>
      <c r="I455" s="458"/>
      <c r="J455" s="459"/>
      <c r="K455" s="458"/>
      <c r="L455" s="458"/>
      <c r="M455" s="458"/>
      <c r="N455" s="463"/>
      <c r="O455" s="458"/>
      <c r="P455" s="458"/>
      <c r="Q455" s="458"/>
      <c r="R455" s="458"/>
      <c r="S455" s="458"/>
      <c r="T455" s="326">
        <f t="shared" ref="T455:AN455" si="216">-IF(T401&lt;0,T401,IF($D455="Land",0,IF(T383&lt;1,T401,MAX(MIN(IF(T383&gt;0,(T401/T383)*T$9,0),T401*T$9),0))))</f>
        <v>0</v>
      </c>
      <c r="U455" s="439">
        <f t="shared" si="216"/>
        <v>0</v>
      </c>
      <c r="V455" s="439">
        <f t="shared" si="216"/>
        <v>0</v>
      </c>
      <c r="W455" s="439">
        <f t="shared" si="216"/>
        <v>0</v>
      </c>
      <c r="X455" s="439">
        <f t="shared" si="216"/>
        <v>0</v>
      </c>
      <c r="Y455" s="595">
        <f t="shared" si="216"/>
        <v>0</v>
      </c>
      <c r="Z455" s="27">
        <f t="shared" si="216"/>
        <v>0</v>
      </c>
      <c r="AA455" s="27">
        <f t="shared" si="216"/>
        <v>0</v>
      </c>
      <c r="AB455" s="27">
        <f t="shared" si="216"/>
        <v>0</v>
      </c>
      <c r="AC455" s="27">
        <f t="shared" si="216"/>
        <v>0</v>
      </c>
      <c r="AD455" s="27">
        <f t="shared" si="216"/>
        <v>0</v>
      </c>
      <c r="AE455" s="326">
        <f t="shared" si="216"/>
        <v>0</v>
      </c>
      <c r="AF455" s="27">
        <f t="shared" si="216"/>
        <v>0</v>
      </c>
      <c r="AG455" s="27">
        <f t="shared" si="216"/>
        <v>0</v>
      </c>
      <c r="AH455" s="27">
        <f t="shared" si="216"/>
        <v>0</v>
      </c>
      <c r="AI455" s="313">
        <f t="shared" si="216"/>
        <v>0</v>
      </c>
      <c r="AJ455" s="326">
        <f t="shared" si="216"/>
        <v>0</v>
      </c>
      <c r="AK455" s="27">
        <f t="shared" si="216"/>
        <v>0</v>
      </c>
      <c r="AL455" s="27">
        <f t="shared" si="216"/>
        <v>0</v>
      </c>
      <c r="AM455" s="27">
        <f t="shared" si="216"/>
        <v>0</v>
      </c>
      <c r="AN455" s="313">
        <f t="shared" si="216"/>
        <v>0</v>
      </c>
    </row>
    <row r="456" spans="1:40" outlineLevel="2">
      <c r="A456" s="882">
        <f>ROW()</f>
        <v>456</v>
      </c>
      <c r="B456" s="453"/>
      <c r="D456" s="452" t="s">
        <v>28</v>
      </c>
      <c r="H456" s="458"/>
      <c r="I456" s="458"/>
      <c r="J456" s="459"/>
      <c r="K456" s="458"/>
      <c r="L456" s="458"/>
      <c r="M456" s="458"/>
      <c r="N456" s="463"/>
      <c r="O456" s="458"/>
      <c r="P456" s="458"/>
      <c r="Q456" s="458"/>
      <c r="R456" s="458"/>
      <c r="S456" s="458"/>
      <c r="T456" s="326">
        <f t="shared" ref="T456:AN456" si="217">-IF(T402&lt;0,T402,IF($D456="Land",0,IF(T384&lt;1,T402,MAX(MIN(IF(T384&gt;0,(T402/T384)*T$9,0),T402*T$9),0))))</f>
        <v>0</v>
      </c>
      <c r="U456" s="439">
        <f t="shared" si="217"/>
        <v>0</v>
      </c>
      <c r="V456" s="439">
        <f t="shared" si="217"/>
        <v>0</v>
      </c>
      <c r="W456" s="439">
        <f t="shared" si="217"/>
        <v>0</v>
      </c>
      <c r="X456" s="439">
        <f t="shared" si="217"/>
        <v>0</v>
      </c>
      <c r="Y456" s="595">
        <f t="shared" si="217"/>
        <v>0</v>
      </c>
      <c r="Z456" s="27">
        <f t="shared" si="217"/>
        <v>0</v>
      </c>
      <c r="AA456" s="27">
        <f t="shared" si="217"/>
        <v>0</v>
      </c>
      <c r="AB456" s="27">
        <f t="shared" si="217"/>
        <v>0</v>
      </c>
      <c r="AC456" s="27">
        <f t="shared" si="217"/>
        <v>0</v>
      </c>
      <c r="AD456" s="27">
        <f t="shared" si="217"/>
        <v>0</v>
      </c>
      <c r="AE456" s="326">
        <f t="shared" si="217"/>
        <v>0</v>
      </c>
      <c r="AF456" s="27">
        <f t="shared" si="217"/>
        <v>0</v>
      </c>
      <c r="AG456" s="27">
        <f t="shared" si="217"/>
        <v>0</v>
      </c>
      <c r="AH456" s="27">
        <f t="shared" si="217"/>
        <v>0</v>
      </c>
      <c r="AI456" s="313">
        <f t="shared" si="217"/>
        <v>0</v>
      </c>
      <c r="AJ456" s="326">
        <f t="shared" si="217"/>
        <v>0</v>
      </c>
      <c r="AK456" s="27">
        <f t="shared" si="217"/>
        <v>0</v>
      </c>
      <c r="AL456" s="27">
        <f t="shared" si="217"/>
        <v>0</v>
      </c>
      <c r="AM456" s="27">
        <f t="shared" si="217"/>
        <v>0</v>
      </c>
      <c r="AN456" s="313">
        <f t="shared" si="217"/>
        <v>0</v>
      </c>
    </row>
    <row r="457" spans="1:40" outlineLevel="2">
      <c r="A457" s="882">
        <f>ROW()</f>
        <v>457</v>
      </c>
      <c r="B457" s="453"/>
      <c r="D457" s="456" t="s">
        <v>443</v>
      </c>
      <c r="E457" s="456"/>
      <c r="F457" s="456"/>
      <c r="G457" s="456"/>
      <c r="H457" s="460"/>
      <c r="I457" s="460"/>
      <c r="J457" s="461"/>
      <c r="K457" s="460"/>
      <c r="L457" s="460"/>
      <c r="M457" s="460"/>
      <c r="N457" s="465"/>
      <c r="O457" s="460"/>
      <c r="P457" s="460"/>
      <c r="Q457" s="460"/>
      <c r="R457" s="460"/>
      <c r="S457" s="460"/>
      <c r="T457" s="327">
        <f t="shared" ref="T457:AN457" si="218">-IF(T403&lt;0,T403,IF($D457="Land",0,IF(T385&lt;1,T403,MAX(MIN(IF(T385&gt;0,(T403/T385)*T$9,0),T403*T$9),0))))</f>
        <v>0</v>
      </c>
      <c r="U457" s="441">
        <f t="shared" si="218"/>
        <v>0</v>
      </c>
      <c r="V457" s="441">
        <f t="shared" si="218"/>
        <v>0</v>
      </c>
      <c r="W457" s="441">
        <f t="shared" si="218"/>
        <v>0</v>
      </c>
      <c r="X457" s="441">
        <f t="shared" si="218"/>
        <v>0</v>
      </c>
      <c r="Y457" s="629">
        <f t="shared" si="218"/>
        <v>0</v>
      </c>
      <c r="Z457" s="159">
        <f t="shared" si="218"/>
        <v>0</v>
      </c>
      <c r="AA457" s="159">
        <f t="shared" si="218"/>
        <v>0</v>
      </c>
      <c r="AB457" s="159">
        <f t="shared" si="218"/>
        <v>0</v>
      </c>
      <c r="AC457" s="159">
        <f t="shared" si="218"/>
        <v>0</v>
      </c>
      <c r="AD457" s="159">
        <f t="shared" si="218"/>
        <v>0</v>
      </c>
      <c r="AE457" s="341">
        <f t="shared" si="218"/>
        <v>0</v>
      </c>
      <c r="AF457" s="159">
        <f t="shared" si="218"/>
        <v>0</v>
      </c>
      <c r="AG457" s="159">
        <f t="shared" si="218"/>
        <v>0</v>
      </c>
      <c r="AH457" s="159">
        <f t="shared" si="218"/>
        <v>0</v>
      </c>
      <c r="AI457" s="339">
        <f t="shared" si="218"/>
        <v>0</v>
      </c>
      <c r="AJ457" s="341">
        <f t="shared" si="218"/>
        <v>0</v>
      </c>
      <c r="AK457" s="159">
        <f t="shared" si="218"/>
        <v>0</v>
      </c>
      <c r="AL457" s="159">
        <f t="shared" si="218"/>
        <v>0</v>
      </c>
      <c r="AM457" s="159">
        <f t="shared" si="218"/>
        <v>0</v>
      </c>
      <c r="AN457" s="339">
        <f t="shared" si="218"/>
        <v>0</v>
      </c>
    </row>
    <row r="458" spans="1:40" outlineLevel="2">
      <c r="A458" s="882">
        <f>ROW()</f>
        <v>458</v>
      </c>
      <c r="B458" s="453"/>
      <c r="D458" s="452" t="s">
        <v>24</v>
      </c>
      <c r="F458" s="454"/>
      <c r="G458" s="454"/>
      <c r="H458" s="448"/>
      <c r="I458" s="448"/>
      <c r="J458" s="464"/>
      <c r="K458" s="448"/>
      <c r="L458" s="448"/>
      <c r="M458" s="448"/>
      <c r="N458" s="449"/>
      <c r="O458" s="448"/>
      <c r="P458" s="448"/>
      <c r="Q458" s="448"/>
      <c r="R458" s="448"/>
      <c r="S458" s="448"/>
      <c r="T458" s="443">
        <f t="shared" ref="T458:AN458" si="219">SUM(T442:T457)</f>
        <v>-4.0465563850047855E-2</v>
      </c>
      <c r="U458" s="439">
        <f t="shared" si="219"/>
        <v>-8.0931127700095695E-2</v>
      </c>
      <c r="V458" s="439">
        <f t="shared" si="219"/>
        <v>-8.0931127700095709E-2</v>
      </c>
      <c r="W458" s="439">
        <f t="shared" si="219"/>
        <v>-8.0931127700095695E-2</v>
      </c>
      <c r="X458" s="439">
        <f t="shared" si="219"/>
        <v>-7.529676825309109E-2</v>
      </c>
      <c r="Y458" s="443">
        <f t="shared" si="219"/>
        <v>-2.2858190578158449E-2</v>
      </c>
      <c r="Z458" s="439">
        <f t="shared" si="219"/>
        <v>-4.5716381156316904E-2</v>
      </c>
      <c r="AA458" s="439">
        <f t="shared" si="219"/>
        <v>-4.5716381156316904E-2</v>
      </c>
      <c r="AB458" s="439">
        <f t="shared" si="219"/>
        <v>-4.5716381156316904E-2</v>
      </c>
      <c r="AC458" s="439">
        <f t="shared" si="219"/>
        <v>-4.5716381156316904E-2</v>
      </c>
      <c r="AD458" s="439">
        <f t="shared" si="219"/>
        <v>-1.5543569593147899E-2</v>
      </c>
      <c r="AE458" s="443">
        <f t="shared" si="219"/>
        <v>0</v>
      </c>
      <c r="AF458" s="439">
        <f t="shared" si="219"/>
        <v>0</v>
      </c>
      <c r="AG458" s="439">
        <f t="shared" si="219"/>
        <v>0</v>
      </c>
      <c r="AH458" s="439">
        <f t="shared" si="219"/>
        <v>0</v>
      </c>
      <c r="AI458" s="440">
        <f t="shared" si="219"/>
        <v>0</v>
      </c>
      <c r="AJ458" s="443">
        <f t="shared" si="219"/>
        <v>0</v>
      </c>
      <c r="AK458" s="439">
        <f t="shared" si="219"/>
        <v>0</v>
      </c>
      <c r="AL458" s="439">
        <f t="shared" si="219"/>
        <v>0</v>
      </c>
      <c r="AM458" s="439">
        <f t="shared" si="219"/>
        <v>0</v>
      </c>
      <c r="AN458" s="440">
        <f t="shared" si="219"/>
        <v>0</v>
      </c>
    </row>
    <row r="459" spans="1:40" outlineLevel="1">
      <c r="A459" s="732" t="s">
        <v>68</v>
      </c>
      <c r="B459" s="733"/>
      <c r="C459" s="881"/>
      <c r="D459" s="733"/>
      <c r="E459" s="733"/>
      <c r="F459" s="733"/>
      <c r="G459" s="730"/>
      <c r="H459" s="733"/>
      <c r="I459" s="730"/>
      <c r="J459" s="729"/>
      <c r="K459" s="730"/>
      <c r="L459" s="730"/>
      <c r="M459" s="730"/>
      <c r="N459" s="731"/>
      <c r="O459" s="730"/>
      <c r="P459" s="730"/>
      <c r="Q459" s="730"/>
      <c r="R459" s="730"/>
      <c r="S459" s="730"/>
      <c r="T459" s="729"/>
      <c r="U459" s="730"/>
      <c r="V459" s="730"/>
      <c r="W459" s="730"/>
      <c r="X459" s="730"/>
      <c r="Y459" s="729"/>
      <c r="Z459" s="730"/>
      <c r="AA459" s="730"/>
      <c r="AB459" s="730"/>
      <c r="AC459" s="730"/>
      <c r="AD459" s="730"/>
      <c r="AE459" s="729"/>
      <c r="AF459" s="730"/>
      <c r="AG459" s="730"/>
      <c r="AH459" s="730"/>
      <c r="AI459" s="731"/>
      <c r="AJ459" s="729"/>
      <c r="AK459" s="730"/>
      <c r="AL459" s="730"/>
      <c r="AM459" s="730"/>
      <c r="AN459" s="731"/>
    </row>
    <row r="460" spans="1:40" outlineLevel="2">
      <c r="A460" s="882">
        <f>ROW()</f>
        <v>460</v>
      </c>
      <c r="B460" s="453"/>
      <c r="D460" s="452" t="s">
        <v>300</v>
      </c>
      <c r="H460" s="458"/>
      <c r="I460" s="463"/>
      <c r="J460" s="27"/>
      <c r="K460" s="27"/>
      <c r="L460" s="27"/>
      <c r="M460" s="27"/>
      <c r="N460" s="313"/>
      <c r="O460" s="27"/>
      <c r="P460" s="27"/>
      <c r="Q460" s="27"/>
      <c r="R460" s="27"/>
      <c r="S460" s="27"/>
      <c r="T460" s="595"/>
      <c r="U460" s="27"/>
      <c r="V460" s="27"/>
      <c r="W460" s="27"/>
      <c r="X460" s="27"/>
      <c r="Y460" s="595"/>
      <c r="Z460" s="27"/>
      <c r="AA460" s="27"/>
      <c r="AB460" s="27"/>
      <c r="AC460" s="27"/>
      <c r="AD460" s="27"/>
      <c r="AE460" s="326"/>
      <c r="AF460" s="27"/>
      <c r="AG460" s="27"/>
      <c r="AH460" s="27"/>
      <c r="AI460" s="313"/>
      <c r="AJ460" s="326"/>
      <c r="AK460" s="27"/>
      <c r="AL460" s="27"/>
      <c r="AM460" s="27"/>
      <c r="AN460" s="313"/>
    </row>
    <row r="461" spans="1:40" outlineLevel="2">
      <c r="A461" s="882">
        <f>ROW()</f>
        <v>461</v>
      </c>
      <c r="B461" s="453"/>
      <c r="D461" s="452" t="s">
        <v>301</v>
      </c>
      <c r="H461" s="458"/>
      <c r="I461" s="463"/>
      <c r="J461" s="27"/>
      <c r="K461" s="27"/>
      <c r="L461" s="27"/>
      <c r="M461" s="27"/>
      <c r="N461" s="313"/>
      <c r="O461" s="27"/>
      <c r="P461" s="27"/>
      <c r="Q461" s="27"/>
      <c r="R461" s="27"/>
      <c r="S461" s="27"/>
      <c r="T461" s="595"/>
      <c r="U461" s="27"/>
      <c r="V461" s="27"/>
      <c r="W461" s="27"/>
      <c r="X461" s="27"/>
      <c r="Y461" s="595"/>
      <c r="Z461" s="27"/>
      <c r="AA461" s="27"/>
      <c r="AB461" s="27"/>
      <c r="AC461" s="27"/>
      <c r="AD461" s="27"/>
      <c r="AE461" s="326"/>
      <c r="AF461" s="27"/>
      <c r="AG461" s="27"/>
      <c r="AH461" s="27"/>
      <c r="AI461" s="313"/>
      <c r="AJ461" s="326"/>
      <c r="AK461" s="27"/>
      <c r="AL461" s="27"/>
      <c r="AM461" s="27"/>
      <c r="AN461" s="313"/>
    </row>
    <row r="462" spans="1:40" outlineLevel="2">
      <c r="A462" s="882">
        <f>ROW()</f>
        <v>462</v>
      </c>
      <c r="B462" s="453"/>
      <c r="D462" s="452" t="s">
        <v>29</v>
      </c>
      <c r="H462" s="458"/>
      <c r="I462" s="463"/>
      <c r="J462" s="27"/>
      <c r="K462" s="27"/>
      <c r="L462" s="27"/>
      <c r="M462" s="27"/>
      <c r="N462" s="313"/>
      <c r="O462" s="27"/>
      <c r="P462" s="27"/>
      <c r="Q462" s="27"/>
      <c r="R462" s="27"/>
      <c r="S462" s="27"/>
      <c r="T462" s="595"/>
      <c r="U462" s="27"/>
      <c r="V462" s="27"/>
      <c r="W462" s="27"/>
      <c r="X462" s="27"/>
      <c r="Y462" s="595"/>
      <c r="Z462" s="27"/>
      <c r="AA462" s="27"/>
      <c r="AB462" s="27"/>
      <c r="AC462" s="27"/>
      <c r="AD462" s="27"/>
      <c r="AE462" s="326"/>
      <c r="AF462" s="27"/>
      <c r="AG462" s="27"/>
      <c r="AH462" s="27"/>
      <c r="AI462" s="313"/>
      <c r="AJ462" s="326"/>
      <c r="AK462" s="27"/>
      <c r="AL462" s="27"/>
      <c r="AM462" s="27"/>
      <c r="AN462" s="313"/>
    </row>
    <row r="463" spans="1:40" outlineLevel="2">
      <c r="A463" s="882">
        <f>ROW()</f>
        <v>463</v>
      </c>
      <c r="B463" s="453"/>
      <c r="D463" s="452" t="s">
        <v>30</v>
      </c>
      <c r="H463" s="458"/>
      <c r="I463" s="463"/>
      <c r="J463" s="27"/>
      <c r="K463" s="27"/>
      <c r="L463" s="27"/>
      <c r="M463" s="27"/>
      <c r="N463" s="313"/>
      <c r="O463" s="27"/>
      <c r="P463" s="27"/>
      <c r="Q463" s="27"/>
      <c r="R463" s="27"/>
      <c r="S463" s="27"/>
      <c r="T463" s="595"/>
      <c r="U463" s="27"/>
      <c r="V463" s="27"/>
      <c r="W463" s="27"/>
      <c r="X463" s="27"/>
      <c r="Y463" s="595"/>
      <c r="Z463" s="27"/>
      <c r="AA463" s="27"/>
      <c r="AB463" s="27"/>
      <c r="AC463" s="27"/>
      <c r="AD463" s="27"/>
      <c r="AE463" s="326"/>
      <c r="AF463" s="27"/>
      <c r="AG463" s="27"/>
      <c r="AH463" s="27"/>
      <c r="AI463" s="313"/>
      <c r="AJ463" s="326"/>
      <c r="AK463" s="27"/>
      <c r="AL463" s="27"/>
      <c r="AM463" s="27"/>
      <c r="AN463" s="313"/>
    </row>
    <row r="464" spans="1:40" outlineLevel="2">
      <c r="A464" s="882">
        <f>ROW()</f>
        <v>464</v>
      </c>
      <c r="B464" s="453"/>
      <c r="D464" s="452" t="s">
        <v>31</v>
      </c>
      <c r="H464" s="458"/>
      <c r="I464" s="463"/>
      <c r="J464" s="27"/>
      <c r="K464" s="27"/>
      <c r="L464" s="27"/>
      <c r="M464" s="27"/>
      <c r="N464" s="313"/>
      <c r="O464" s="27"/>
      <c r="P464" s="27"/>
      <c r="Q464" s="27"/>
      <c r="R464" s="27"/>
      <c r="S464" s="27"/>
      <c r="T464" s="595"/>
      <c r="U464" s="27"/>
      <c r="V464" s="27"/>
      <c r="W464" s="27"/>
      <c r="X464" s="27"/>
      <c r="Y464" s="595"/>
      <c r="Z464" s="27"/>
      <c r="AA464" s="27"/>
      <c r="AB464" s="27"/>
      <c r="AC464" s="27"/>
      <c r="AD464" s="27"/>
      <c r="AE464" s="326"/>
      <c r="AF464" s="27"/>
      <c r="AG464" s="27"/>
      <c r="AH464" s="27"/>
      <c r="AI464" s="313"/>
      <c r="AJ464" s="326"/>
      <c r="AK464" s="27"/>
      <c r="AL464" s="27"/>
      <c r="AM464" s="27"/>
      <c r="AN464" s="313"/>
    </row>
    <row r="465" spans="1:40" outlineLevel="2">
      <c r="A465" s="882">
        <f>ROW()</f>
        <v>465</v>
      </c>
      <c r="B465" s="453"/>
      <c r="D465" s="452" t="s">
        <v>32</v>
      </c>
      <c r="H465" s="458"/>
      <c r="I465" s="463"/>
      <c r="J465" s="27"/>
      <c r="K465" s="27"/>
      <c r="L465" s="27"/>
      <c r="M465" s="27"/>
      <c r="N465" s="313"/>
      <c r="O465" s="27"/>
      <c r="P465" s="27"/>
      <c r="Q465" s="27"/>
      <c r="R465" s="27"/>
      <c r="S465" s="27"/>
      <c r="T465" s="595"/>
      <c r="U465" s="27"/>
      <c r="V465" s="27"/>
      <c r="W465" s="27"/>
      <c r="X465" s="27"/>
      <c r="Y465" s="595"/>
      <c r="Z465" s="27"/>
      <c r="AA465" s="27"/>
      <c r="AB465" s="27"/>
      <c r="AC465" s="27"/>
      <c r="AD465" s="27"/>
      <c r="AE465" s="326"/>
      <c r="AF465" s="27"/>
      <c r="AG465" s="27"/>
      <c r="AH465" s="27"/>
      <c r="AI465" s="313"/>
      <c r="AJ465" s="326"/>
      <c r="AK465" s="27"/>
      <c r="AL465" s="27"/>
      <c r="AM465" s="27"/>
      <c r="AN465" s="313"/>
    </row>
    <row r="466" spans="1:40" outlineLevel="2">
      <c r="A466" s="882">
        <f>ROW()</f>
        <v>466</v>
      </c>
      <c r="B466" s="453"/>
      <c r="D466" s="452" t="s">
        <v>33</v>
      </c>
      <c r="H466" s="458"/>
      <c r="I466" s="463"/>
      <c r="J466" s="27"/>
      <c r="K466" s="27"/>
      <c r="L466" s="27"/>
      <c r="M466" s="27"/>
      <c r="N466" s="313"/>
      <c r="O466" s="27"/>
      <c r="P466" s="27"/>
      <c r="Q466" s="27"/>
      <c r="R466" s="27"/>
      <c r="S466" s="27"/>
      <c r="T466" s="595"/>
      <c r="U466" s="27"/>
      <c r="V466" s="27"/>
      <c r="W466" s="27"/>
      <c r="X466" s="27"/>
      <c r="Y466" s="595"/>
      <c r="Z466" s="27"/>
      <c r="AA466" s="27"/>
      <c r="AB466" s="27"/>
      <c r="AC466" s="27"/>
      <c r="AD466" s="27"/>
      <c r="AE466" s="326"/>
      <c r="AF466" s="27"/>
      <c r="AG466" s="27"/>
      <c r="AH466" s="27"/>
      <c r="AI466" s="313"/>
      <c r="AJ466" s="326"/>
      <c r="AK466" s="27"/>
      <c r="AL466" s="27"/>
      <c r="AM466" s="27"/>
      <c r="AN466" s="313"/>
    </row>
    <row r="467" spans="1:40" outlineLevel="2">
      <c r="A467" s="882">
        <f>ROW()</f>
        <v>467</v>
      </c>
      <c r="B467" s="453"/>
      <c r="D467" s="452" t="s">
        <v>27</v>
      </c>
      <c r="H467" s="458"/>
      <c r="I467" s="463"/>
      <c r="J467" s="27"/>
      <c r="K467" s="27"/>
      <c r="L467" s="27"/>
      <c r="M467" s="27"/>
      <c r="N467" s="313"/>
      <c r="O467" s="27"/>
      <c r="P467" s="27"/>
      <c r="Q467" s="27"/>
      <c r="R467" s="27"/>
      <c r="S467" s="27"/>
      <c r="T467" s="595"/>
      <c r="U467" s="27"/>
      <c r="V467" s="27"/>
      <c r="W467" s="27"/>
      <c r="X467" s="27"/>
      <c r="Y467" s="595"/>
      <c r="Z467" s="27"/>
      <c r="AA467" s="27"/>
      <c r="AB467" s="27"/>
      <c r="AC467" s="27"/>
      <c r="AD467" s="27"/>
      <c r="AE467" s="326"/>
      <c r="AF467" s="27"/>
      <c r="AG467" s="27"/>
      <c r="AH467" s="27"/>
      <c r="AI467" s="313"/>
      <c r="AJ467" s="326"/>
      <c r="AK467" s="27"/>
      <c r="AL467" s="27"/>
      <c r="AM467" s="27"/>
      <c r="AN467" s="313"/>
    </row>
    <row r="468" spans="1:40" outlineLevel="2">
      <c r="A468" s="882">
        <f>ROW()</f>
        <v>468</v>
      </c>
      <c r="B468" s="453"/>
      <c r="D468" s="452" t="s">
        <v>34</v>
      </c>
      <c r="H468" s="458"/>
      <c r="I468" s="463"/>
      <c r="J468" s="27"/>
      <c r="K468" s="27"/>
      <c r="L468" s="27"/>
      <c r="M468" s="27"/>
      <c r="N468" s="313"/>
      <c r="O468" s="27"/>
      <c r="P468" s="27"/>
      <c r="Q468" s="27"/>
      <c r="R468" s="27"/>
      <c r="S468" s="27"/>
      <c r="T468" s="595"/>
      <c r="U468" s="27"/>
      <c r="V468" s="27"/>
      <c r="W468" s="27"/>
      <c r="X468" s="27"/>
      <c r="Y468" s="595"/>
      <c r="Z468" s="27"/>
      <c r="AA468" s="27"/>
      <c r="AB468" s="27"/>
      <c r="AC468" s="27"/>
      <c r="AD468" s="27"/>
      <c r="AE468" s="326"/>
      <c r="AF468" s="27"/>
      <c r="AG468" s="27"/>
      <c r="AH468" s="27"/>
      <c r="AI468" s="313"/>
      <c r="AJ468" s="326"/>
      <c r="AK468" s="27"/>
      <c r="AL468" s="27"/>
      <c r="AM468" s="27"/>
      <c r="AN468" s="313"/>
    </row>
    <row r="469" spans="1:40" outlineLevel="2">
      <c r="A469" s="882">
        <f>ROW()</f>
        <v>469</v>
      </c>
      <c r="B469" s="453"/>
      <c r="D469" s="452" t="s">
        <v>35</v>
      </c>
      <c r="H469" s="458"/>
      <c r="I469" s="463"/>
      <c r="J469" s="27"/>
      <c r="K469" s="27"/>
      <c r="L469" s="27"/>
      <c r="M469" s="27"/>
      <c r="N469" s="313"/>
      <c r="O469" s="27"/>
      <c r="P469" s="27"/>
      <c r="Q469" s="27"/>
      <c r="R469" s="27"/>
      <c r="S469" s="27"/>
      <c r="T469" s="595"/>
      <c r="U469" s="27"/>
      <c r="V469" s="27"/>
      <c r="W469" s="27"/>
      <c r="X469" s="27"/>
      <c r="Y469" s="595"/>
      <c r="Z469" s="27"/>
      <c r="AA469" s="27"/>
      <c r="AB469" s="27"/>
      <c r="AC469" s="27"/>
      <c r="AD469" s="27"/>
      <c r="AE469" s="326"/>
      <c r="AF469" s="27"/>
      <c r="AG469" s="27"/>
      <c r="AH469" s="27"/>
      <c r="AI469" s="313"/>
      <c r="AJ469" s="326"/>
      <c r="AK469" s="27"/>
      <c r="AL469" s="27"/>
      <c r="AM469" s="27"/>
      <c r="AN469" s="313"/>
    </row>
    <row r="470" spans="1:40" outlineLevel="2">
      <c r="A470" s="882">
        <f>ROW()</f>
        <v>470</v>
      </c>
      <c r="B470" s="453"/>
      <c r="D470" s="452" t="s">
        <v>302</v>
      </c>
      <c r="H470" s="458"/>
      <c r="I470" s="463"/>
      <c r="J470" s="27"/>
      <c r="K470" s="27"/>
      <c r="L470" s="27"/>
      <c r="M470" s="27"/>
      <c r="N470" s="313"/>
      <c r="O470" s="27"/>
      <c r="P470" s="27"/>
      <c r="Q470" s="27"/>
      <c r="R470" s="27"/>
      <c r="S470" s="27"/>
      <c r="T470" s="595"/>
      <c r="U470" s="27"/>
      <c r="V470" s="27"/>
      <c r="W470" s="27"/>
      <c r="X470" s="27"/>
      <c r="Y470" s="595"/>
      <c r="Z470" s="27"/>
      <c r="AA470" s="27"/>
      <c r="AB470" s="27"/>
      <c r="AC470" s="27"/>
      <c r="AD470" s="27"/>
      <c r="AE470" s="326"/>
      <c r="AF470" s="27"/>
      <c r="AG470" s="27"/>
      <c r="AH470" s="27"/>
      <c r="AI470" s="313"/>
      <c r="AJ470" s="326"/>
      <c r="AK470" s="27"/>
      <c r="AL470" s="27"/>
      <c r="AM470" s="27"/>
      <c r="AN470" s="313"/>
    </row>
    <row r="471" spans="1:40" outlineLevel="2">
      <c r="A471" s="882">
        <f>ROW()</f>
        <v>471</v>
      </c>
      <c r="B471" s="453"/>
      <c r="D471" s="452" t="s">
        <v>36</v>
      </c>
      <c r="H471" s="458"/>
      <c r="I471" s="463"/>
      <c r="J471" s="27"/>
      <c r="K471" s="27"/>
      <c r="L471" s="27"/>
      <c r="M471" s="27"/>
      <c r="N471" s="313"/>
      <c r="O471" s="27"/>
      <c r="P471" s="27"/>
      <c r="Q471" s="27"/>
      <c r="R471" s="27"/>
      <c r="S471" s="27"/>
      <c r="T471" s="595"/>
      <c r="U471" s="27"/>
      <c r="V471" s="27"/>
      <c r="W471" s="27"/>
      <c r="X471" s="27"/>
      <c r="Y471" s="595"/>
      <c r="Z471" s="27"/>
      <c r="AA471" s="27"/>
      <c r="AB471" s="27"/>
      <c r="AC471" s="27"/>
      <c r="AD471" s="27"/>
      <c r="AE471" s="326"/>
      <c r="AF471" s="27"/>
      <c r="AG471" s="27"/>
      <c r="AH471" s="27"/>
      <c r="AI471" s="313"/>
      <c r="AJ471" s="326"/>
      <c r="AK471" s="27"/>
      <c r="AL471" s="27"/>
      <c r="AM471" s="27"/>
      <c r="AN471" s="313"/>
    </row>
    <row r="472" spans="1:40" outlineLevel="2">
      <c r="A472" s="882">
        <f>ROW()</f>
        <v>472</v>
      </c>
      <c r="B472" s="453"/>
      <c r="D472" s="452" t="s">
        <v>583</v>
      </c>
      <c r="H472" s="458"/>
      <c r="I472" s="463"/>
      <c r="J472" s="27"/>
      <c r="K472" s="27"/>
      <c r="L472" s="27"/>
      <c r="M472" s="27"/>
      <c r="N472" s="313"/>
      <c r="O472" s="27"/>
      <c r="P472" s="27"/>
      <c r="Q472" s="27"/>
      <c r="R472" s="27"/>
      <c r="S472" s="27"/>
      <c r="T472" s="595"/>
      <c r="U472" s="27"/>
      <c r="V472" s="27"/>
      <c r="W472" s="27"/>
      <c r="X472" s="27"/>
      <c r="Y472" s="595"/>
      <c r="Z472" s="27"/>
      <c r="AA472" s="27"/>
      <c r="AB472" s="27"/>
      <c r="AC472" s="27"/>
      <c r="AD472" s="27"/>
      <c r="AE472" s="326"/>
      <c r="AF472" s="27"/>
      <c r="AG472" s="27"/>
      <c r="AH472" s="27"/>
      <c r="AI472" s="313"/>
      <c r="AJ472" s="326"/>
      <c r="AK472" s="27"/>
      <c r="AL472" s="27"/>
      <c r="AM472" s="27"/>
      <c r="AN472" s="313"/>
    </row>
    <row r="473" spans="1:40" outlineLevel="2">
      <c r="A473" s="882">
        <f>ROW()</f>
        <v>473</v>
      </c>
      <c r="B473" s="453"/>
      <c r="D473" s="452" t="s">
        <v>81</v>
      </c>
      <c r="H473" s="458"/>
      <c r="I473" s="463"/>
      <c r="J473" s="27"/>
      <c r="K473" s="27"/>
      <c r="L473" s="27"/>
      <c r="M473" s="27"/>
      <c r="N473" s="313"/>
      <c r="O473" s="27"/>
      <c r="P473" s="27"/>
      <c r="Q473" s="27"/>
      <c r="R473" s="27"/>
      <c r="S473" s="27"/>
      <c r="T473" s="595"/>
      <c r="U473" s="27"/>
      <c r="V473" s="27"/>
      <c r="W473" s="27"/>
      <c r="X473" s="27"/>
      <c r="Y473" s="595"/>
      <c r="Z473" s="27"/>
      <c r="AA473" s="27"/>
      <c r="AB473" s="27"/>
      <c r="AC473" s="27"/>
      <c r="AD473" s="27"/>
      <c r="AE473" s="326"/>
      <c r="AF473" s="27"/>
      <c r="AG473" s="27"/>
      <c r="AH473" s="27"/>
      <c r="AI473" s="313"/>
      <c r="AJ473" s="326"/>
      <c r="AK473" s="27"/>
      <c r="AL473" s="27"/>
      <c r="AM473" s="27"/>
      <c r="AN473" s="313"/>
    </row>
    <row r="474" spans="1:40" outlineLevel="2">
      <c r="A474" s="882">
        <f>ROW()</f>
        <v>474</v>
      </c>
      <c r="B474" s="453"/>
      <c r="D474" s="452" t="s">
        <v>28</v>
      </c>
      <c r="H474" s="458"/>
      <c r="I474" s="463"/>
      <c r="J474" s="27"/>
      <c r="K474" s="27"/>
      <c r="L474" s="27"/>
      <c r="M474" s="27"/>
      <c r="N474" s="313"/>
      <c r="O474" s="27"/>
      <c r="P474" s="27"/>
      <c r="Q474" s="27"/>
      <c r="R474" s="27"/>
      <c r="S474" s="27"/>
      <c r="T474" s="595"/>
      <c r="U474" s="27"/>
      <c r="V474" s="27"/>
      <c r="W474" s="27"/>
      <c r="X474" s="27"/>
      <c r="Y474" s="595"/>
      <c r="Z474" s="27"/>
      <c r="AA474" s="27"/>
      <c r="AB474" s="27"/>
      <c r="AC474" s="27"/>
      <c r="AD474" s="27"/>
      <c r="AE474" s="326"/>
      <c r="AF474" s="27"/>
      <c r="AG474" s="27"/>
      <c r="AH474" s="27"/>
      <c r="AI474" s="313"/>
      <c r="AJ474" s="326"/>
      <c r="AK474" s="27"/>
      <c r="AL474" s="27"/>
      <c r="AM474" s="27"/>
      <c r="AN474" s="313"/>
    </row>
    <row r="475" spans="1:40" outlineLevel="2">
      <c r="A475" s="882">
        <f>ROW()</f>
        <v>475</v>
      </c>
      <c r="B475" s="453"/>
      <c r="D475" s="456" t="s">
        <v>443</v>
      </c>
      <c r="E475" s="456"/>
      <c r="F475" s="456"/>
      <c r="G475" s="456"/>
      <c r="H475" s="460"/>
      <c r="I475" s="465"/>
      <c r="J475" s="159"/>
      <c r="K475" s="159"/>
      <c r="L475" s="159"/>
      <c r="M475" s="159"/>
      <c r="N475" s="339"/>
      <c r="O475" s="159"/>
      <c r="P475" s="159"/>
      <c r="Q475" s="159"/>
      <c r="R475" s="159"/>
      <c r="S475" s="159"/>
      <c r="T475" s="597"/>
      <c r="U475" s="159"/>
      <c r="V475" s="159"/>
      <c r="W475" s="159"/>
      <c r="X475" s="159"/>
      <c r="Y475" s="629"/>
      <c r="Z475" s="159"/>
      <c r="AA475" s="159"/>
      <c r="AB475" s="159"/>
      <c r="AC475" s="159"/>
      <c r="AD475" s="159"/>
      <c r="AE475" s="341"/>
      <c r="AF475" s="159"/>
      <c r="AG475" s="159"/>
      <c r="AH475" s="159"/>
      <c r="AI475" s="339"/>
      <c r="AJ475" s="341"/>
      <c r="AK475" s="159"/>
      <c r="AL475" s="159"/>
      <c r="AM475" s="159"/>
      <c r="AN475" s="339"/>
    </row>
    <row r="476" spans="1:40" outlineLevel="2">
      <c r="A476" s="882">
        <f>ROW()</f>
        <v>476</v>
      </c>
      <c r="B476" s="453"/>
      <c r="D476" s="452" t="s">
        <v>24</v>
      </c>
      <c r="F476" s="454"/>
      <c r="G476" s="454"/>
      <c r="H476" s="448"/>
      <c r="I476" s="449"/>
      <c r="J476" s="439"/>
      <c r="K476" s="439"/>
      <c r="L476" s="439"/>
      <c r="M476" s="439"/>
      <c r="N476" s="440"/>
      <c r="O476" s="439"/>
      <c r="P476" s="439"/>
      <c r="Q476" s="439"/>
      <c r="R476" s="439"/>
      <c r="S476" s="439"/>
      <c r="T476" s="443"/>
      <c r="U476" s="439"/>
      <c r="V476" s="439"/>
      <c r="W476" s="439"/>
      <c r="X476" s="439"/>
      <c r="Y476" s="443"/>
      <c r="Z476" s="439"/>
      <c r="AA476" s="439"/>
      <c r="AB476" s="439"/>
      <c r="AC476" s="439"/>
      <c r="AD476" s="439"/>
      <c r="AE476" s="443"/>
      <c r="AF476" s="439"/>
      <c r="AG476" s="439"/>
      <c r="AH476" s="439"/>
      <c r="AI476" s="440"/>
      <c r="AJ476" s="443"/>
      <c r="AK476" s="439"/>
      <c r="AL476" s="439"/>
      <c r="AM476" s="439"/>
      <c r="AN476" s="440"/>
    </row>
    <row r="477" spans="1:40" outlineLevel="1">
      <c r="A477" s="732" t="s">
        <v>22</v>
      </c>
      <c r="B477" s="733"/>
      <c r="C477" s="881"/>
      <c r="D477" s="733"/>
      <c r="E477" s="733"/>
      <c r="F477" s="733"/>
      <c r="G477" s="730"/>
      <c r="H477" s="733"/>
      <c r="I477" s="730"/>
      <c r="J477" s="729"/>
      <c r="K477" s="730"/>
      <c r="L477" s="730"/>
      <c r="M477" s="730"/>
      <c r="N477" s="731"/>
      <c r="O477" s="730"/>
      <c r="P477" s="730"/>
      <c r="Q477" s="730"/>
      <c r="R477" s="730"/>
      <c r="S477" s="730"/>
      <c r="T477" s="729"/>
      <c r="U477" s="730"/>
      <c r="V477" s="730"/>
      <c r="W477" s="730"/>
      <c r="X477" s="730"/>
      <c r="Y477" s="729"/>
      <c r="Z477" s="730"/>
      <c r="AA477" s="730"/>
      <c r="AB477" s="730"/>
      <c r="AC477" s="730"/>
      <c r="AD477" s="730"/>
      <c r="AE477" s="729"/>
      <c r="AF477" s="730"/>
      <c r="AG477" s="730"/>
      <c r="AH477" s="730"/>
      <c r="AI477" s="731"/>
      <c r="AJ477" s="729"/>
      <c r="AK477" s="730"/>
      <c r="AL477" s="730"/>
      <c r="AM477" s="730"/>
      <c r="AN477" s="731"/>
    </row>
    <row r="478" spans="1:40" outlineLevel="2">
      <c r="A478" s="882">
        <f>ROW()</f>
        <v>478</v>
      </c>
      <c r="B478" s="453"/>
      <c r="D478" s="452" t="s">
        <v>300</v>
      </c>
      <c r="H478" s="458"/>
      <c r="I478" s="458"/>
      <c r="J478" s="459"/>
      <c r="K478" s="458"/>
      <c r="L478" s="458"/>
      <c r="M478" s="458"/>
      <c r="N478" s="463"/>
      <c r="O478" s="458"/>
      <c r="P478" s="458"/>
      <c r="Q478" s="458"/>
      <c r="R478" s="458"/>
      <c r="S478" s="439">
        <f t="shared" ref="S478:AN478" si="220">S388+S406+S442+S424+S460</f>
        <v>0</v>
      </c>
      <c r="T478" s="443">
        <f t="shared" si="220"/>
        <v>0</v>
      </c>
      <c r="U478" s="439">
        <f t="shared" si="220"/>
        <v>0</v>
      </c>
      <c r="V478" s="439">
        <f t="shared" si="220"/>
        <v>0</v>
      </c>
      <c r="W478" s="439">
        <f t="shared" si="220"/>
        <v>0</v>
      </c>
      <c r="X478" s="439">
        <f t="shared" si="220"/>
        <v>0</v>
      </c>
      <c r="Y478" s="443">
        <f t="shared" si="220"/>
        <v>0</v>
      </c>
      <c r="Z478" s="439">
        <f t="shared" si="220"/>
        <v>0</v>
      </c>
      <c r="AA478" s="439">
        <f t="shared" si="220"/>
        <v>0</v>
      </c>
      <c r="AB478" s="439">
        <f t="shared" si="220"/>
        <v>0</v>
      </c>
      <c r="AC478" s="439">
        <f t="shared" si="220"/>
        <v>0</v>
      </c>
      <c r="AD478" s="439">
        <f t="shared" si="220"/>
        <v>0</v>
      </c>
      <c r="AE478" s="443">
        <f t="shared" si="220"/>
        <v>0</v>
      </c>
      <c r="AF478" s="439">
        <f t="shared" si="220"/>
        <v>0</v>
      </c>
      <c r="AG478" s="439">
        <f t="shared" si="220"/>
        <v>0</v>
      </c>
      <c r="AH478" s="439">
        <f t="shared" si="220"/>
        <v>0</v>
      </c>
      <c r="AI478" s="440">
        <f t="shared" si="220"/>
        <v>0</v>
      </c>
      <c r="AJ478" s="443">
        <f t="shared" si="220"/>
        <v>0</v>
      </c>
      <c r="AK478" s="439">
        <f t="shared" si="220"/>
        <v>0</v>
      </c>
      <c r="AL478" s="439">
        <f t="shared" si="220"/>
        <v>0</v>
      </c>
      <c r="AM478" s="439">
        <f t="shared" si="220"/>
        <v>0</v>
      </c>
      <c r="AN478" s="440">
        <f t="shared" si="220"/>
        <v>0</v>
      </c>
    </row>
    <row r="479" spans="1:40" outlineLevel="2">
      <c r="A479" s="882">
        <f>ROW()</f>
        <v>479</v>
      </c>
      <c r="B479" s="453"/>
      <c r="D479" s="452" t="s">
        <v>301</v>
      </c>
      <c r="H479" s="458"/>
      <c r="I479" s="458"/>
      <c r="J479" s="459"/>
      <c r="K479" s="458"/>
      <c r="L479" s="458"/>
      <c r="M479" s="458"/>
      <c r="N479" s="463"/>
      <c r="O479" s="458"/>
      <c r="P479" s="458"/>
      <c r="Q479" s="458"/>
      <c r="R479" s="458"/>
      <c r="S479" s="439">
        <f t="shared" ref="S479:AN479" si="221">S389+S407+S443+S425+S461</f>
        <v>0</v>
      </c>
      <c r="T479" s="443">
        <f t="shared" si="221"/>
        <v>0</v>
      </c>
      <c r="U479" s="439">
        <f t="shared" si="221"/>
        <v>0</v>
      </c>
      <c r="V479" s="439">
        <f t="shared" si="221"/>
        <v>0</v>
      </c>
      <c r="W479" s="439">
        <f t="shared" si="221"/>
        <v>0</v>
      </c>
      <c r="X479" s="439">
        <f t="shared" si="221"/>
        <v>0</v>
      </c>
      <c r="Y479" s="443">
        <f t="shared" si="221"/>
        <v>0</v>
      </c>
      <c r="Z479" s="439">
        <f t="shared" si="221"/>
        <v>0</v>
      </c>
      <c r="AA479" s="439">
        <f t="shared" si="221"/>
        <v>0</v>
      </c>
      <c r="AB479" s="439">
        <f t="shared" si="221"/>
        <v>0</v>
      </c>
      <c r="AC479" s="439">
        <f t="shared" si="221"/>
        <v>0</v>
      </c>
      <c r="AD479" s="439">
        <f t="shared" si="221"/>
        <v>0</v>
      </c>
      <c r="AE479" s="443">
        <f t="shared" si="221"/>
        <v>0</v>
      </c>
      <c r="AF479" s="439">
        <f t="shared" si="221"/>
        <v>0</v>
      </c>
      <c r="AG479" s="439">
        <f t="shared" si="221"/>
        <v>0</v>
      </c>
      <c r="AH479" s="439">
        <f t="shared" si="221"/>
        <v>0</v>
      </c>
      <c r="AI479" s="440">
        <f t="shared" si="221"/>
        <v>0</v>
      </c>
      <c r="AJ479" s="443">
        <f t="shared" si="221"/>
        <v>0</v>
      </c>
      <c r="AK479" s="439">
        <f t="shared" si="221"/>
        <v>0</v>
      </c>
      <c r="AL479" s="439">
        <f t="shared" si="221"/>
        <v>0</v>
      </c>
      <c r="AM479" s="439">
        <f t="shared" si="221"/>
        <v>0</v>
      </c>
      <c r="AN479" s="440">
        <f t="shared" si="221"/>
        <v>0</v>
      </c>
    </row>
    <row r="480" spans="1:40" outlineLevel="2">
      <c r="A480" s="882">
        <f>ROW()</f>
        <v>480</v>
      </c>
      <c r="B480" s="453"/>
      <c r="D480" s="452" t="s">
        <v>29</v>
      </c>
      <c r="H480" s="458"/>
      <c r="I480" s="458"/>
      <c r="J480" s="459"/>
      <c r="K480" s="458"/>
      <c r="L480" s="458"/>
      <c r="M480" s="458"/>
      <c r="N480" s="463"/>
      <c r="O480" s="458"/>
      <c r="P480" s="458"/>
      <c r="Q480" s="458"/>
      <c r="R480" s="458"/>
      <c r="S480" s="439">
        <f t="shared" ref="S480:AN480" si="222">S390+S408+S444+S426+S462</f>
        <v>0</v>
      </c>
      <c r="T480" s="443">
        <f t="shared" si="222"/>
        <v>0</v>
      </c>
      <c r="U480" s="439">
        <f t="shared" si="222"/>
        <v>0</v>
      </c>
      <c r="V480" s="439">
        <f t="shared" si="222"/>
        <v>0</v>
      </c>
      <c r="W480" s="439">
        <f t="shared" si="222"/>
        <v>0</v>
      </c>
      <c r="X480" s="439">
        <f t="shared" si="222"/>
        <v>0</v>
      </c>
      <c r="Y480" s="443">
        <f t="shared" si="222"/>
        <v>0</v>
      </c>
      <c r="Z480" s="439">
        <f t="shared" si="222"/>
        <v>0</v>
      </c>
      <c r="AA480" s="439">
        <f t="shared" si="222"/>
        <v>0</v>
      </c>
      <c r="AB480" s="439">
        <f t="shared" si="222"/>
        <v>0</v>
      </c>
      <c r="AC480" s="439">
        <f t="shared" si="222"/>
        <v>0</v>
      </c>
      <c r="AD480" s="439">
        <f t="shared" si="222"/>
        <v>0</v>
      </c>
      <c r="AE480" s="443">
        <f t="shared" si="222"/>
        <v>0</v>
      </c>
      <c r="AF480" s="439">
        <f t="shared" si="222"/>
        <v>0</v>
      </c>
      <c r="AG480" s="439">
        <f t="shared" si="222"/>
        <v>0</v>
      </c>
      <c r="AH480" s="439">
        <f t="shared" si="222"/>
        <v>0</v>
      </c>
      <c r="AI480" s="440">
        <f t="shared" si="222"/>
        <v>0</v>
      </c>
      <c r="AJ480" s="443">
        <f t="shared" si="222"/>
        <v>0</v>
      </c>
      <c r="AK480" s="439">
        <f t="shared" si="222"/>
        <v>0</v>
      </c>
      <c r="AL480" s="439">
        <f t="shared" si="222"/>
        <v>0</v>
      </c>
      <c r="AM480" s="439">
        <f t="shared" si="222"/>
        <v>0</v>
      </c>
      <c r="AN480" s="440">
        <f t="shared" si="222"/>
        <v>0</v>
      </c>
    </row>
    <row r="481" spans="1:40" outlineLevel="2">
      <c r="A481" s="882">
        <f>ROW()</f>
        <v>481</v>
      </c>
      <c r="B481" s="453"/>
      <c r="D481" s="452" t="s">
        <v>30</v>
      </c>
      <c r="H481" s="458"/>
      <c r="I481" s="458"/>
      <c r="J481" s="459"/>
      <c r="K481" s="458"/>
      <c r="L481" s="458"/>
      <c r="M481" s="458"/>
      <c r="N481" s="463"/>
      <c r="O481" s="458"/>
      <c r="P481" s="458"/>
      <c r="Q481" s="458"/>
      <c r="R481" s="458"/>
      <c r="S481" s="439">
        <f t="shared" ref="S481:AN481" si="223">S391+S409+S445+S427+S463</f>
        <v>0.42699100000000001</v>
      </c>
      <c r="T481" s="443">
        <f t="shared" si="223"/>
        <v>0.40413280942184154</v>
      </c>
      <c r="U481" s="439">
        <f t="shared" si="223"/>
        <v>0.35841642826552467</v>
      </c>
      <c r="V481" s="439">
        <f t="shared" si="223"/>
        <v>0.31270004710920773</v>
      </c>
      <c r="W481" s="439">
        <f t="shared" si="223"/>
        <v>0.26698366595289086</v>
      </c>
      <c r="X481" s="439">
        <f t="shared" si="223"/>
        <v>0.22126728479657395</v>
      </c>
      <c r="Y481" s="443">
        <f t="shared" si="223"/>
        <v>0.19840909421841552</v>
      </c>
      <c r="Z481" s="439">
        <f t="shared" si="223"/>
        <v>0.15269271306209861</v>
      </c>
      <c r="AA481" s="439">
        <f t="shared" si="223"/>
        <v>0.10697633190578171</v>
      </c>
      <c r="AB481" s="439">
        <f t="shared" si="223"/>
        <v>6.1259950749464803E-2</v>
      </c>
      <c r="AC481" s="439">
        <f t="shared" si="223"/>
        <v>1.5543569593147899E-2</v>
      </c>
      <c r="AD481" s="439">
        <f t="shared" si="223"/>
        <v>0</v>
      </c>
      <c r="AE481" s="443">
        <f t="shared" si="223"/>
        <v>0</v>
      </c>
      <c r="AF481" s="439">
        <f t="shared" si="223"/>
        <v>0</v>
      </c>
      <c r="AG481" s="439">
        <f t="shared" si="223"/>
        <v>0</v>
      </c>
      <c r="AH481" s="439">
        <f t="shared" si="223"/>
        <v>0</v>
      </c>
      <c r="AI481" s="440">
        <f t="shared" si="223"/>
        <v>0</v>
      </c>
      <c r="AJ481" s="443">
        <f t="shared" si="223"/>
        <v>0</v>
      </c>
      <c r="AK481" s="439">
        <f t="shared" si="223"/>
        <v>0</v>
      </c>
      <c r="AL481" s="439">
        <f t="shared" si="223"/>
        <v>0</v>
      </c>
      <c r="AM481" s="439">
        <f t="shared" si="223"/>
        <v>0</v>
      </c>
      <c r="AN481" s="440">
        <f t="shared" si="223"/>
        <v>0</v>
      </c>
    </row>
    <row r="482" spans="1:40" outlineLevel="2">
      <c r="A482" s="882">
        <f>ROW()</f>
        <v>482</v>
      </c>
      <c r="B482" s="453"/>
      <c r="D482" s="452" t="s">
        <v>31</v>
      </c>
      <c r="H482" s="458"/>
      <c r="I482" s="458"/>
      <c r="J482" s="459"/>
      <c r="K482" s="458"/>
      <c r="L482" s="458"/>
      <c r="M482" s="458"/>
      <c r="N482" s="463"/>
      <c r="O482" s="458"/>
      <c r="P482" s="458"/>
      <c r="Q482" s="458"/>
      <c r="R482" s="458"/>
      <c r="S482" s="439">
        <f t="shared" ref="S482:AN482" si="224">S392+S410+S446+S428+S464</f>
        <v>0</v>
      </c>
      <c r="T482" s="443">
        <f t="shared" si="224"/>
        <v>0</v>
      </c>
      <c r="U482" s="439">
        <f t="shared" si="224"/>
        <v>0</v>
      </c>
      <c r="V482" s="439">
        <f t="shared" si="224"/>
        <v>0</v>
      </c>
      <c r="W482" s="439">
        <f t="shared" si="224"/>
        <v>0</v>
      </c>
      <c r="X482" s="439">
        <f t="shared" si="224"/>
        <v>0</v>
      </c>
      <c r="Y482" s="443">
        <f t="shared" si="224"/>
        <v>0</v>
      </c>
      <c r="Z482" s="439">
        <f t="shared" si="224"/>
        <v>0</v>
      </c>
      <c r="AA482" s="439">
        <f t="shared" si="224"/>
        <v>0</v>
      </c>
      <c r="AB482" s="439">
        <f t="shared" si="224"/>
        <v>0</v>
      </c>
      <c r="AC482" s="439">
        <f t="shared" si="224"/>
        <v>0</v>
      </c>
      <c r="AD482" s="439">
        <f t="shared" si="224"/>
        <v>0</v>
      </c>
      <c r="AE482" s="443">
        <f t="shared" si="224"/>
        <v>0</v>
      </c>
      <c r="AF482" s="439">
        <f t="shared" si="224"/>
        <v>0</v>
      </c>
      <c r="AG482" s="439">
        <f t="shared" si="224"/>
        <v>0</v>
      </c>
      <c r="AH482" s="439">
        <f t="shared" si="224"/>
        <v>0</v>
      </c>
      <c r="AI482" s="440">
        <f t="shared" si="224"/>
        <v>0</v>
      </c>
      <c r="AJ482" s="443">
        <f t="shared" si="224"/>
        <v>0</v>
      </c>
      <c r="AK482" s="439">
        <f t="shared" si="224"/>
        <v>0</v>
      </c>
      <c r="AL482" s="439">
        <f t="shared" si="224"/>
        <v>0</v>
      </c>
      <c r="AM482" s="439">
        <f t="shared" si="224"/>
        <v>0</v>
      </c>
      <c r="AN482" s="440">
        <f t="shared" si="224"/>
        <v>0</v>
      </c>
    </row>
    <row r="483" spans="1:40" outlineLevel="2">
      <c r="A483" s="882">
        <f>ROW()</f>
        <v>483</v>
      </c>
      <c r="B483" s="453"/>
      <c r="D483" s="452" t="s">
        <v>32</v>
      </c>
      <c r="H483" s="458"/>
      <c r="I483" s="458"/>
      <c r="J483" s="459"/>
      <c r="K483" s="458"/>
      <c r="L483" s="458"/>
      <c r="M483" s="458"/>
      <c r="N483" s="463"/>
      <c r="O483" s="458"/>
      <c r="P483" s="458"/>
      <c r="Q483" s="458"/>
      <c r="R483" s="458"/>
      <c r="S483" s="439">
        <f t="shared" ref="S483:AN483" si="225">S393+S411+S447+S429+S465</f>
        <v>0</v>
      </c>
      <c r="T483" s="443">
        <f t="shared" si="225"/>
        <v>0</v>
      </c>
      <c r="U483" s="439">
        <f t="shared" si="225"/>
        <v>0</v>
      </c>
      <c r="V483" s="439">
        <f t="shared" si="225"/>
        <v>0</v>
      </c>
      <c r="W483" s="439">
        <f t="shared" si="225"/>
        <v>0</v>
      </c>
      <c r="X483" s="439">
        <f t="shared" si="225"/>
        <v>0</v>
      </c>
      <c r="Y483" s="443">
        <f t="shared" si="225"/>
        <v>0</v>
      </c>
      <c r="Z483" s="439">
        <f t="shared" si="225"/>
        <v>0</v>
      </c>
      <c r="AA483" s="439">
        <f t="shared" si="225"/>
        <v>0</v>
      </c>
      <c r="AB483" s="439">
        <f t="shared" si="225"/>
        <v>0</v>
      </c>
      <c r="AC483" s="439">
        <f t="shared" si="225"/>
        <v>0</v>
      </c>
      <c r="AD483" s="439">
        <f t="shared" si="225"/>
        <v>0</v>
      </c>
      <c r="AE483" s="443">
        <f t="shared" si="225"/>
        <v>0</v>
      </c>
      <c r="AF483" s="439">
        <f t="shared" si="225"/>
        <v>0</v>
      </c>
      <c r="AG483" s="439">
        <f t="shared" si="225"/>
        <v>0</v>
      </c>
      <c r="AH483" s="439">
        <f t="shared" si="225"/>
        <v>0</v>
      </c>
      <c r="AI483" s="440">
        <f t="shared" si="225"/>
        <v>0</v>
      </c>
      <c r="AJ483" s="443">
        <f t="shared" si="225"/>
        <v>0</v>
      </c>
      <c r="AK483" s="439">
        <f t="shared" si="225"/>
        <v>0</v>
      </c>
      <c r="AL483" s="439">
        <f t="shared" si="225"/>
        <v>0</v>
      </c>
      <c r="AM483" s="439">
        <f t="shared" si="225"/>
        <v>0</v>
      </c>
      <c r="AN483" s="440">
        <f t="shared" si="225"/>
        <v>0</v>
      </c>
    </row>
    <row r="484" spans="1:40" outlineLevel="2">
      <c r="A484" s="882">
        <f>ROW()</f>
        <v>484</v>
      </c>
      <c r="B484" s="453"/>
      <c r="D484" s="452" t="s">
        <v>33</v>
      </c>
      <c r="H484" s="458"/>
      <c r="I484" s="458"/>
      <c r="J484" s="459"/>
      <c r="K484" s="458"/>
      <c r="L484" s="458"/>
      <c r="M484" s="458"/>
      <c r="N484" s="463"/>
      <c r="O484" s="458"/>
      <c r="P484" s="458"/>
      <c r="Q484" s="458"/>
      <c r="R484" s="458"/>
      <c r="S484" s="439">
        <f t="shared" ref="S484:AN484" si="226">S394+S412+S448+S430+S466</f>
        <v>0</v>
      </c>
      <c r="T484" s="443">
        <f t="shared" si="226"/>
        <v>0</v>
      </c>
      <c r="U484" s="439">
        <f t="shared" si="226"/>
        <v>0</v>
      </c>
      <c r="V484" s="439">
        <f t="shared" si="226"/>
        <v>0</v>
      </c>
      <c r="W484" s="439">
        <f t="shared" si="226"/>
        <v>0</v>
      </c>
      <c r="X484" s="439">
        <f t="shared" si="226"/>
        <v>0</v>
      </c>
      <c r="Y484" s="443">
        <f t="shared" si="226"/>
        <v>0</v>
      </c>
      <c r="Z484" s="439">
        <f t="shared" si="226"/>
        <v>0</v>
      </c>
      <c r="AA484" s="439">
        <f t="shared" si="226"/>
        <v>0</v>
      </c>
      <c r="AB484" s="439">
        <f t="shared" si="226"/>
        <v>0</v>
      </c>
      <c r="AC484" s="439">
        <f t="shared" si="226"/>
        <v>0</v>
      </c>
      <c r="AD484" s="439">
        <f t="shared" si="226"/>
        <v>0</v>
      </c>
      <c r="AE484" s="443">
        <f t="shared" si="226"/>
        <v>0</v>
      </c>
      <c r="AF484" s="439">
        <f t="shared" si="226"/>
        <v>0</v>
      </c>
      <c r="AG484" s="439">
        <f t="shared" si="226"/>
        <v>0</v>
      </c>
      <c r="AH484" s="439">
        <f t="shared" si="226"/>
        <v>0</v>
      </c>
      <c r="AI484" s="440">
        <f t="shared" si="226"/>
        <v>0</v>
      </c>
      <c r="AJ484" s="443">
        <f t="shared" si="226"/>
        <v>0</v>
      </c>
      <c r="AK484" s="439">
        <f t="shared" si="226"/>
        <v>0</v>
      </c>
      <c r="AL484" s="439">
        <f t="shared" si="226"/>
        <v>0</v>
      </c>
      <c r="AM484" s="439">
        <f t="shared" si="226"/>
        <v>0</v>
      </c>
      <c r="AN484" s="440">
        <f t="shared" si="226"/>
        <v>0</v>
      </c>
    </row>
    <row r="485" spans="1:40" outlineLevel="2">
      <c r="A485" s="882">
        <f>ROW()</f>
        <v>485</v>
      </c>
      <c r="B485" s="453"/>
      <c r="D485" s="452" t="s">
        <v>27</v>
      </c>
      <c r="H485" s="458"/>
      <c r="I485" s="458"/>
      <c r="J485" s="459"/>
      <c r="K485" s="458"/>
      <c r="L485" s="458"/>
      <c r="M485" s="458"/>
      <c r="N485" s="463"/>
      <c r="O485" s="458"/>
      <c r="P485" s="458"/>
      <c r="Q485" s="458"/>
      <c r="R485" s="458"/>
      <c r="S485" s="439">
        <f t="shared" ref="S485:AN485" si="227">S395+S413+S449+S431+S467</f>
        <v>0</v>
      </c>
      <c r="T485" s="443">
        <f t="shared" si="227"/>
        <v>0</v>
      </c>
      <c r="U485" s="439">
        <f t="shared" si="227"/>
        <v>0</v>
      </c>
      <c r="V485" s="439">
        <f t="shared" si="227"/>
        <v>0</v>
      </c>
      <c r="W485" s="439">
        <f t="shared" si="227"/>
        <v>0</v>
      </c>
      <c r="X485" s="439">
        <f t="shared" si="227"/>
        <v>0</v>
      </c>
      <c r="Y485" s="443">
        <f t="shared" si="227"/>
        <v>0</v>
      </c>
      <c r="Z485" s="439">
        <f t="shared" si="227"/>
        <v>0</v>
      </c>
      <c r="AA485" s="439">
        <f t="shared" si="227"/>
        <v>0</v>
      </c>
      <c r="AB485" s="439">
        <f t="shared" si="227"/>
        <v>0</v>
      </c>
      <c r="AC485" s="439">
        <f t="shared" si="227"/>
        <v>0</v>
      </c>
      <c r="AD485" s="439">
        <f t="shared" si="227"/>
        <v>0</v>
      </c>
      <c r="AE485" s="443">
        <f t="shared" si="227"/>
        <v>0</v>
      </c>
      <c r="AF485" s="439">
        <f t="shared" si="227"/>
        <v>0</v>
      </c>
      <c r="AG485" s="439">
        <f t="shared" si="227"/>
        <v>0</v>
      </c>
      <c r="AH485" s="439">
        <f t="shared" si="227"/>
        <v>0</v>
      </c>
      <c r="AI485" s="440">
        <f t="shared" si="227"/>
        <v>0</v>
      </c>
      <c r="AJ485" s="443">
        <f t="shared" si="227"/>
        <v>0</v>
      </c>
      <c r="AK485" s="439">
        <f t="shared" si="227"/>
        <v>0</v>
      </c>
      <c r="AL485" s="439">
        <f t="shared" si="227"/>
        <v>0</v>
      </c>
      <c r="AM485" s="439">
        <f t="shared" si="227"/>
        <v>0</v>
      </c>
      <c r="AN485" s="440">
        <f t="shared" si="227"/>
        <v>0</v>
      </c>
    </row>
    <row r="486" spans="1:40" outlineLevel="2">
      <c r="A486" s="882">
        <f>ROW()</f>
        <v>486</v>
      </c>
      <c r="B486" s="453"/>
      <c r="D486" s="452" t="s">
        <v>34</v>
      </c>
      <c r="H486" s="458"/>
      <c r="I486" s="458"/>
      <c r="J486" s="459"/>
      <c r="K486" s="458"/>
      <c r="L486" s="458"/>
      <c r="M486" s="458"/>
      <c r="N486" s="463"/>
      <c r="O486" s="458"/>
      <c r="P486" s="458"/>
      <c r="Q486" s="458"/>
      <c r="R486" s="458"/>
      <c r="S486" s="439">
        <f t="shared" ref="S486:AN486" si="228">S396+S414+S450+S432+S468</f>
        <v>0.152832</v>
      </c>
      <c r="T486" s="443">
        <f t="shared" si="228"/>
        <v>0.13522462672811059</v>
      </c>
      <c r="U486" s="439">
        <f t="shared" si="228"/>
        <v>0.1000098801843318</v>
      </c>
      <c r="V486" s="439">
        <f t="shared" si="228"/>
        <v>6.479513364055299E-2</v>
      </c>
      <c r="W486" s="439">
        <f t="shared" si="228"/>
        <v>2.9580387096774186E-2</v>
      </c>
      <c r="X486" s="439">
        <f t="shared" si="228"/>
        <v>0</v>
      </c>
      <c r="Y486" s="443">
        <f t="shared" si="228"/>
        <v>0</v>
      </c>
      <c r="Z486" s="439">
        <f t="shared" si="228"/>
        <v>0</v>
      </c>
      <c r="AA486" s="439">
        <f t="shared" si="228"/>
        <v>0</v>
      </c>
      <c r="AB486" s="439">
        <f t="shared" si="228"/>
        <v>0</v>
      </c>
      <c r="AC486" s="439">
        <f t="shared" si="228"/>
        <v>0</v>
      </c>
      <c r="AD486" s="439">
        <f t="shared" si="228"/>
        <v>0</v>
      </c>
      <c r="AE486" s="443">
        <f t="shared" si="228"/>
        <v>0</v>
      </c>
      <c r="AF486" s="439">
        <f t="shared" si="228"/>
        <v>0</v>
      </c>
      <c r="AG486" s="439">
        <f t="shared" si="228"/>
        <v>0</v>
      </c>
      <c r="AH486" s="439">
        <f t="shared" si="228"/>
        <v>0</v>
      </c>
      <c r="AI486" s="440">
        <f t="shared" si="228"/>
        <v>0</v>
      </c>
      <c r="AJ486" s="443">
        <f t="shared" si="228"/>
        <v>0</v>
      </c>
      <c r="AK486" s="439">
        <f t="shared" si="228"/>
        <v>0</v>
      </c>
      <c r="AL486" s="439">
        <f t="shared" si="228"/>
        <v>0</v>
      </c>
      <c r="AM486" s="439">
        <f t="shared" si="228"/>
        <v>0</v>
      </c>
      <c r="AN486" s="440">
        <f t="shared" si="228"/>
        <v>0</v>
      </c>
    </row>
    <row r="487" spans="1:40" outlineLevel="2">
      <c r="A487" s="882">
        <f>ROW()</f>
        <v>487</v>
      </c>
      <c r="B487" s="453"/>
      <c r="D487" s="452" t="s">
        <v>35</v>
      </c>
      <c r="H487" s="458"/>
      <c r="I487" s="458"/>
      <c r="J487" s="459"/>
      <c r="K487" s="458"/>
      <c r="L487" s="458"/>
      <c r="M487" s="458"/>
      <c r="N487" s="463"/>
      <c r="O487" s="458"/>
      <c r="P487" s="458"/>
      <c r="Q487" s="458"/>
      <c r="R487" s="458"/>
      <c r="S487" s="439">
        <f t="shared" ref="S487:AN487" si="229">S397+S415+S451+S433+S469</f>
        <v>0</v>
      </c>
      <c r="T487" s="443">
        <f t="shared" si="229"/>
        <v>0</v>
      </c>
      <c r="U487" s="439">
        <f t="shared" si="229"/>
        <v>0</v>
      </c>
      <c r="V487" s="439">
        <f t="shared" si="229"/>
        <v>0</v>
      </c>
      <c r="W487" s="439">
        <f t="shared" si="229"/>
        <v>0</v>
      </c>
      <c r="X487" s="439">
        <f t="shared" si="229"/>
        <v>0</v>
      </c>
      <c r="Y487" s="443">
        <f t="shared" si="229"/>
        <v>0</v>
      </c>
      <c r="Z487" s="439">
        <f t="shared" si="229"/>
        <v>0</v>
      </c>
      <c r="AA487" s="439">
        <f t="shared" si="229"/>
        <v>0</v>
      </c>
      <c r="AB487" s="439">
        <f t="shared" si="229"/>
        <v>0</v>
      </c>
      <c r="AC487" s="439">
        <f t="shared" si="229"/>
        <v>0</v>
      </c>
      <c r="AD487" s="439">
        <f t="shared" si="229"/>
        <v>0</v>
      </c>
      <c r="AE487" s="443">
        <f t="shared" si="229"/>
        <v>0</v>
      </c>
      <c r="AF487" s="439">
        <f t="shared" si="229"/>
        <v>0</v>
      </c>
      <c r="AG487" s="439">
        <f t="shared" si="229"/>
        <v>0</v>
      </c>
      <c r="AH487" s="439">
        <f t="shared" si="229"/>
        <v>0</v>
      </c>
      <c r="AI487" s="440">
        <f t="shared" si="229"/>
        <v>0</v>
      </c>
      <c r="AJ487" s="443">
        <f t="shared" si="229"/>
        <v>0</v>
      </c>
      <c r="AK487" s="439">
        <f t="shared" si="229"/>
        <v>0</v>
      </c>
      <c r="AL487" s="439">
        <f t="shared" si="229"/>
        <v>0</v>
      </c>
      <c r="AM487" s="439">
        <f t="shared" si="229"/>
        <v>0</v>
      </c>
      <c r="AN487" s="440">
        <f t="shared" si="229"/>
        <v>0</v>
      </c>
    </row>
    <row r="488" spans="1:40" outlineLevel="2">
      <c r="A488" s="882">
        <f>ROW()</f>
        <v>488</v>
      </c>
      <c r="B488" s="453"/>
      <c r="D488" s="452" t="s">
        <v>302</v>
      </c>
      <c r="H488" s="458"/>
      <c r="I488" s="458"/>
      <c r="J488" s="459"/>
      <c r="K488" s="458"/>
      <c r="L488" s="458"/>
      <c r="M488" s="458"/>
      <c r="N488" s="463"/>
      <c r="O488" s="458"/>
      <c r="P488" s="458"/>
      <c r="Q488" s="458"/>
      <c r="R488" s="458"/>
      <c r="S488" s="439">
        <f t="shared" ref="S488:AN488" si="230">S398+S416+S452+S434+S470</f>
        <v>0</v>
      </c>
      <c r="T488" s="443">
        <f t="shared" si="230"/>
        <v>0</v>
      </c>
      <c r="U488" s="439">
        <f t="shared" si="230"/>
        <v>0</v>
      </c>
      <c r="V488" s="439">
        <f t="shared" si="230"/>
        <v>0</v>
      </c>
      <c r="W488" s="439">
        <f t="shared" si="230"/>
        <v>0</v>
      </c>
      <c r="X488" s="439">
        <f t="shared" si="230"/>
        <v>0</v>
      </c>
      <c r="Y488" s="443">
        <f t="shared" si="230"/>
        <v>0</v>
      </c>
      <c r="Z488" s="439">
        <f t="shared" si="230"/>
        <v>0</v>
      </c>
      <c r="AA488" s="439">
        <f t="shared" si="230"/>
        <v>0</v>
      </c>
      <c r="AB488" s="439">
        <f t="shared" si="230"/>
        <v>0</v>
      </c>
      <c r="AC488" s="439">
        <f t="shared" si="230"/>
        <v>0</v>
      </c>
      <c r="AD488" s="439">
        <f t="shared" si="230"/>
        <v>0</v>
      </c>
      <c r="AE488" s="443">
        <f t="shared" si="230"/>
        <v>0</v>
      </c>
      <c r="AF488" s="439">
        <f t="shared" si="230"/>
        <v>0</v>
      </c>
      <c r="AG488" s="439">
        <f t="shared" si="230"/>
        <v>0</v>
      </c>
      <c r="AH488" s="439">
        <f t="shared" si="230"/>
        <v>0</v>
      </c>
      <c r="AI488" s="440">
        <f t="shared" si="230"/>
        <v>0</v>
      </c>
      <c r="AJ488" s="443">
        <f t="shared" si="230"/>
        <v>0</v>
      </c>
      <c r="AK488" s="439">
        <f t="shared" si="230"/>
        <v>0</v>
      </c>
      <c r="AL488" s="439">
        <f t="shared" si="230"/>
        <v>0</v>
      </c>
      <c r="AM488" s="439">
        <f t="shared" si="230"/>
        <v>0</v>
      </c>
      <c r="AN488" s="440">
        <f t="shared" si="230"/>
        <v>0</v>
      </c>
    </row>
    <row r="489" spans="1:40" outlineLevel="2">
      <c r="A489" s="882">
        <f>ROW()</f>
        <v>489</v>
      </c>
      <c r="B489" s="453"/>
      <c r="D489" s="452" t="s">
        <v>36</v>
      </c>
      <c r="H489" s="458"/>
      <c r="I489" s="458"/>
      <c r="J489" s="459"/>
      <c r="K489" s="458"/>
      <c r="L489" s="458"/>
      <c r="M489" s="458"/>
      <c r="N489" s="463"/>
      <c r="O489" s="458"/>
      <c r="P489" s="458"/>
      <c r="Q489" s="458"/>
      <c r="R489" s="458"/>
      <c r="S489" s="439">
        <f t="shared" ref="S489:AN489" si="231">S399+S417+S453+S435+S471</f>
        <v>0</v>
      </c>
      <c r="T489" s="443">
        <f t="shared" si="231"/>
        <v>0</v>
      </c>
      <c r="U489" s="439">
        <f t="shared" si="231"/>
        <v>0</v>
      </c>
      <c r="V489" s="439">
        <f t="shared" si="231"/>
        <v>0</v>
      </c>
      <c r="W489" s="439">
        <f t="shared" si="231"/>
        <v>0</v>
      </c>
      <c r="X489" s="439">
        <f t="shared" si="231"/>
        <v>0</v>
      </c>
      <c r="Y489" s="443">
        <f t="shared" si="231"/>
        <v>0</v>
      </c>
      <c r="Z489" s="439">
        <f t="shared" si="231"/>
        <v>0</v>
      </c>
      <c r="AA489" s="439">
        <f t="shared" si="231"/>
        <v>0</v>
      </c>
      <c r="AB489" s="439">
        <f t="shared" si="231"/>
        <v>0</v>
      </c>
      <c r="AC489" s="439">
        <f t="shared" si="231"/>
        <v>0</v>
      </c>
      <c r="AD489" s="439">
        <f t="shared" si="231"/>
        <v>0</v>
      </c>
      <c r="AE489" s="443">
        <f t="shared" si="231"/>
        <v>0</v>
      </c>
      <c r="AF489" s="439">
        <f t="shared" si="231"/>
        <v>0</v>
      </c>
      <c r="AG489" s="439">
        <f t="shared" si="231"/>
        <v>0</v>
      </c>
      <c r="AH489" s="439">
        <f t="shared" si="231"/>
        <v>0</v>
      </c>
      <c r="AI489" s="440">
        <f t="shared" si="231"/>
        <v>0</v>
      </c>
      <c r="AJ489" s="443">
        <f t="shared" si="231"/>
        <v>0</v>
      </c>
      <c r="AK489" s="439">
        <f t="shared" si="231"/>
        <v>0</v>
      </c>
      <c r="AL489" s="439">
        <f t="shared" si="231"/>
        <v>0</v>
      </c>
      <c r="AM489" s="439">
        <f t="shared" si="231"/>
        <v>0</v>
      </c>
      <c r="AN489" s="440">
        <f t="shared" si="231"/>
        <v>0</v>
      </c>
    </row>
    <row r="490" spans="1:40" outlineLevel="2">
      <c r="A490" s="882">
        <f>ROW()</f>
        <v>490</v>
      </c>
      <c r="B490" s="453"/>
      <c r="D490" s="452" t="s">
        <v>583</v>
      </c>
      <c r="H490" s="458"/>
      <c r="I490" s="458"/>
      <c r="J490" s="459"/>
      <c r="K490" s="458"/>
      <c r="L490" s="458"/>
      <c r="M490" s="458"/>
      <c r="N490" s="463"/>
      <c r="O490" s="458"/>
      <c r="P490" s="458"/>
      <c r="Q490" s="458"/>
      <c r="R490" s="458"/>
      <c r="S490" s="439">
        <f t="shared" ref="S490:AN490" si="232">S400+S418+S454+S436+S472</f>
        <v>0</v>
      </c>
      <c r="T490" s="443">
        <f t="shared" si="232"/>
        <v>0</v>
      </c>
      <c r="U490" s="439">
        <f t="shared" si="232"/>
        <v>0</v>
      </c>
      <c r="V490" s="439">
        <f t="shared" si="232"/>
        <v>0</v>
      </c>
      <c r="W490" s="439">
        <f t="shared" si="232"/>
        <v>0</v>
      </c>
      <c r="X490" s="439">
        <f t="shared" si="232"/>
        <v>0</v>
      </c>
      <c r="Y490" s="443">
        <f t="shared" si="232"/>
        <v>0</v>
      </c>
      <c r="Z490" s="439">
        <f t="shared" si="232"/>
        <v>0</v>
      </c>
      <c r="AA490" s="439">
        <f t="shared" si="232"/>
        <v>0</v>
      </c>
      <c r="AB490" s="439">
        <f t="shared" si="232"/>
        <v>0</v>
      </c>
      <c r="AC490" s="439">
        <f t="shared" si="232"/>
        <v>0</v>
      </c>
      <c r="AD490" s="439">
        <f t="shared" si="232"/>
        <v>0</v>
      </c>
      <c r="AE490" s="443">
        <f t="shared" si="232"/>
        <v>0</v>
      </c>
      <c r="AF490" s="439">
        <f t="shared" si="232"/>
        <v>0</v>
      </c>
      <c r="AG490" s="439">
        <f t="shared" si="232"/>
        <v>0</v>
      </c>
      <c r="AH490" s="439">
        <f t="shared" si="232"/>
        <v>0</v>
      </c>
      <c r="AI490" s="440">
        <f t="shared" si="232"/>
        <v>0</v>
      </c>
      <c r="AJ490" s="443">
        <f t="shared" si="232"/>
        <v>0</v>
      </c>
      <c r="AK490" s="439">
        <f t="shared" si="232"/>
        <v>0</v>
      </c>
      <c r="AL490" s="439">
        <f t="shared" si="232"/>
        <v>0</v>
      </c>
      <c r="AM490" s="439">
        <f t="shared" si="232"/>
        <v>0</v>
      </c>
      <c r="AN490" s="440">
        <f t="shared" si="232"/>
        <v>0</v>
      </c>
    </row>
    <row r="491" spans="1:40" outlineLevel="2">
      <c r="A491" s="882">
        <f>ROW()</f>
        <v>491</v>
      </c>
      <c r="B491" s="453"/>
      <c r="D491" s="452" t="s">
        <v>81</v>
      </c>
      <c r="H491" s="458"/>
      <c r="I491" s="458"/>
      <c r="J491" s="459"/>
      <c r="K491" s="458"/>
      <c r="L491" s="458"/>
      <c r="M491" s="458"/>
      <c r="N491" s="463"/>
      <c r="O491" s="458"/>
      <c r="P491" s="458"/>
      <c r="Q491" s="458"/>
      <c r="R491" s="458"/>
      <c r="S491" s="439">
        <f t="shared" ref="S491:AN491" si="233">S401+S419+S455+S437+S473</f>
        <v>0</v>
      </c>
      <c r="T491" s="443">
        <f t="shared" si="233"/>
        <v>0</v>
      </c>
      <c r="U491" s="439">
        <f t="shared" si="233"/>
        <v>0</v>
      </c>
      <c r="V491" s="439">
        <f t="shared" si="233"/>
        <v>0</v>
      </c>
      <c r="W491" s="439">
        <f t="shared" si="233"/>
        <v>0</v>
      </c>
      <c r="X491" s="439">
        <f t="shared" si="233"/>
        <v>0</v>
      </c>
      <c r="Y491" s="443">
        <f t="shared" si="233"/>
        <v>0</v>
      </c>
      <c r="Z491" s="439">
        <f t="shared" si="233"/>
        <v>0</v>
      </c>
      <c r="AA491" s="439">
        <f t="shared" si="233"/>
        <v>0</v>
      </c>
      <c r="AB491" s="439">
        <f t="shared" si="233"/>
        <v>0</v>
      </c>
      <c r="AC491" s="439">
        <f t="shared" si="233"/>
        <v>0</v>
      </c>
      <c r="AD491" s="439">
        <f t="shared" si="233"/>
        <v>0</v>
      </c>
      <c r="AE491" s="443">
        <f t="shared" si="233"/>
        <v>0</v>
      </c>
      <c r="AF491" s="439">
        <f t="shared" si="233"/>
        <v>0</v>
      </c>
      <c r="AG491" s="439">
        <f t="shared" si="233"/>
        <v>0</v>
      </c>
      <c r="AH491" s="439">
        <f t="shared" si="233"/>
        <v>0</v>
      </c>
      <c r="AI491" s="440">
        <f t="shared" si="233"/>
        <v>0</v>
      </c>
      <c r="AJ491" s="443">
        <f t="shared" si="233"/>
        <v>0</v>
      </c>
      <c r="AK491" s="439">
        <f t="shared" si="233"/>
        <v>0</v>
      </c>
      <c r="AL491" s="439">
        <f t="shared" si="233"/>
        <v>0</v>
      </c>
      <c r="AM491" s="439">
        <f t="shared" si="233"/>
        <v>0</v>
      </c>
      <c r="AN491" s="440">
        <f t="shared" si="233"/>
        <v>0</v>
      </c>
    </row>
    <row r="492" spans="1:40" outlineLevel="2">
      <c r="A492" s="882">
        <f>ROW()</f>
        <v>492</v>
      </c>
      <c r="B492" s="453"/>
      <c r="D492" s="452" t="s">
        <v>28</v>
      </c>
      <c r="H492" s="458"/>
      <c r="I492" s="458"/>
      <c r="J492" s="459"/>
      <c r="K492" s="458"/>
      <c r="L492" s="458"/>
      <c r="M492" s="458"/>
      <c r="N492" s="463"/>
      <c r="O492" s="458"/>
      <c r="P492" s="458"/>
      <c r="Q492" s="458"/>
      <c r="R492" s="458"/>
      <c r="S492" s="439">
        <f t="shared" ref="S492:AN492" si="234">S402+S420+S456+S438+S474</f>
        <v>0</v>
      </c>
      <c r="T492" s="443">
        <f t="shared" si="234"/>
        <v>0</v>
      </c>
      <c r="U492" s="439">
        <f t="shared" si="234"/>
        <v>0</v>
      </c>
      <c r="V492" s="439">
        <f t="shared" si="234"/>
        <v>0</v>
      </c>
      <c r="W492" s="439">
        <f t="shared" si="234"/>
        <v>0</v>
      </c>
      <c r="X492" s="439">
        <f t="shared" si="234"/>
        <v>0</v>
      </c>
      <c r="Y492" s="443">
        <f t="shared" si="234"/>
        <v>0</v>
      </c>
      <c r="Z492" s="439">
        <f t="shared" si="234"/>
        <v>0</v>
      </c>
      <c r="AA492" s="439">
        <f t="shared" si="234"/>
        <v>0</v>
      </c>
      <c r="AB492" s="439">
        <f t="shared" si="234"/>
        <v>0</v>
      </c>
      <c r="AC492" s="439">
        <f t="shared" si="234"/>
        <v>0</v>
      </c>
      <c r="AD492" s="439">
        <f t="shared" si="234"/>
        <v>0</v>
      </c>
      <c r="AE492" s="443">
        <f t="shared" si="234"/>
        <v>0</v>
      </c>
      <c r="AF492" s="439">
        <f t="shared" si="234"/>
        <v>0</v>
      </c>
      <c r="AG492" s="439">
        <f t="shared" si="234"/>
        <v>0</v>
      </c>
      <c r="AH492" s="439">
        <f t="shared" si="234"/>
        <v>0</v>
      </c>
      <c r="AI492" s="440">
        <f t="shared" si="234"/>
        <v>0</v>
      </c>
      <c r="AJ492" s="443">
        <f t="shared" si="234"/>
        <v>0</v>
      </c>
      <c r="AK492" s="439">
        <f t="shared" si="234"/>
        <v>0</v>
      </c>
      <c r="AL492" s="439">
        <f t="shared" si="234"/>
        <v>0</v>
      </c>
      <c r="AM492" s="439">
        <f t="shared" si="234"/>
        <v>0</v>
      </c>
      <c r="AN492" s="440">
        <f t="shared" si="234"/>
        <v>0</v>
      </c>
    </row>
    <row r="493" spans="1:40" outlineLevel="2">
      <c r="A493" s="882">
        <f>ROW()</f>
        <v>493</v>
      </c>
      <c r="B493" s="453"/>
      <c r="D493" s="456" t="s">
        <v>443</v>
      </c>
      <c r="E493" s="456"/>
      <c r="F493" s="456"/>
      <c r="G493" s="456"/>
      <c r="H493" s="460"/>
      <c r="I493" s="460"/>
      <c r="J493" s="461"/>
      <c r="K493" s="460"/>
      <c r="L493" s="460"/>
      <c r="M493" s="460"/>
      <c r="N493" s="465"/>
      <c r="O493" s="460"/>
      <c r="P493" s="460"/>
      <c r="Q493" s="460"/>
      <c r="R493" s="460"/>
      <c r="S493" s="441">
        <f t="shared" ref="S493:AN493" si="235">S403+S421+S457+S439+S475</f>
        <v>0</v>
      </c>
      <c r="T493" s="462">
        <f t="shared" si="235"/>
        <v>0</v>
      </c>
      <c r="U493" s="441">
        <f t="shared" si="235"/>
        <v>0</v>
      </c>
      <c r="V493" s="441">
        <f t="shared" si="235"/>
        <v>0</v>
      </c>
      <c r="W493" s="441">
        <f t="shared" si="235"/>
        <v>0</v>
      </c>
      <c r="X493" s="441">
        <f t="shared" si="235"/>
        <v>0</v>
      </c>
      <c r="Y493" s="462">
        <f t="shared" si="235"/>
        <v>0</v>
      </c>
      <c r="Z493" s="441">
        <f t="shared" si="235"/>
        <v>0</v>
      </c>
      <c r="AA493" s="441">
        <f t="shared" si="235"/>
        <v>0</v>
      </c>
      <c r="AB493" s="441">
        <f t="shared" si="235"/>
        <v>0</v>
      </c>
      <c r="AC493" s="441">
        <f t="shared" si="235"/>
        <v>0</v>
      </c>
      <c r="AD493" s="441">
        <f t="shared" si="235"/>
        <v>0</v>
      </c>
      <c r="AE493" s="462">
        <f t="shared" si="235"/>
        <v>0</v>
      </c>
      <c r="AF493" s="441">
        <f t="shared" si="235"/>
        <v>0</v>
      </c>
      <c r="AG493" s="441">
        <f t="shared" si="235"/>
        <v>0</v>
      </c>
      <c r="AH493" s="441">
        <f t="shared" si="235"/>
        <v>0</v>
      </c>
      <c r="AI493" s="442">
        <f t="shared" si="235"/>
        <v>0</v>
      </c>
      <c r="AJ493" s="462">
        <f t="shared" si="235"/>
        <v>0</v>
      </c>
      <c r="AK493" s="441">
        <f t="shared" si="235"/>
        <v>0</v>
      </c>
      <c r="AL493" s="441">
        <f t="shared" si="235"/>
        <v>0</v>
      </c>
      <c r="AM493" s="441">
        <f t="shared" si="235"/>
        <v>0</v>
      </c>
      <c r="AN493" s="442">
        <f t="shared" si="235"/>
        <v>0</v>
      </c>
    </row>
    <row r="494" spans="1:40" outlineLevel="2">
      <c r="A494" s="882">
        <f>ROW()</f>
        <v>494</v>
      </c>
      <c r="B494" s="453"/>
      <c r="D494" s="4" t="s">
        <v>239</v>
      </c>
      <c r="H494" s="458"/>
      <c r="I494" s="458"/>
      <c r="J494" s="459"/>
      <c r="K494" s="458"/>
      <c r="L494" s="458"/>
      <c r="M494" s="458"/>
      <c r="N494" s="463"/>
      <c r="O494" s="458"/>
      <c r="P494" s="458"/>
      <c r="Q494" s="458"/>
      <c r="R494" s="458"/>
      <c r="S494" s="439">
        <f t="shared" ref="S494:AN494" si="236">SUM(S478:S493)</f>
        <v>0.57982299999999998</v>
      </c>
      <c r="T494" s="443">
        <f t="shared" si="236"/>
        <v>0.53935743614995213</v>
      </c>
      <c r="U494" s="439">
        <f t="shared" si="236"/>
        <v>0.45842630844985643</v>
      </c>
      <c r="V494" s="439">
        <f t="shared" si="236"/>
        <v>0.37749518074976074</v>
      </c>
      <c r="W494" s="439">
        <f t="shared" si="236"/>
        <v>0.29656405304966504</v>
      </c>
      <c r="X494" s="439">
        <f t="shared" si="236"/>
        <v>0.22126728479657395</v>
      </c>
      <c r="Y494" s="443">
        <f t="shared" si="236"/>
        <v>0.19840909421841552</v>
      </c>
      <c r="Z494" s="439">
        <f t="shared" si="236"/>
        <v>0.15269271306209861</v>
      </c>
      <c r="AA494" s="439">
        <f t="shared" si="236"/>
        <v>0.10697633190578171</v>
      </c>
      <c r="AB494" s="439">
        <f t="shared" si="236"/>
        <v>6.1259950749464803E-2</v>
      </c>
      <c r="AC494" s="439">
        <f t="shared" si="236"/>
        <v>1.5543569593147899E-2</v>
      </c>
      <c r="AD494" s="439">
        <f t="shared" si="236"/>
        <v>0</v>
      </c>
      <c r="AE494" s="443">
        <f t="shared" si="236"/>
        <v>0</v>
      </c>
      <c r="AF494" s="439">
        <f t="shared" si="236"/>
        <v>0</v>
      </c>
      <c r="AG494" s="439">
        <f t="shared" si="236"/>
        <v>0</v>
      </c>
      <c r="AH494" s="439">
        <f t="shared" si="236"/>
        <v>0</v>
      </c>
      <c r="AI494" s="440">
        <f t="shared" si="236"/>
        <v>0</v>
      </c>
      <c r="AJ494" s="443">
        <f t="shared" si="236"/>
        <v>0</v>
      </c>
      <c r="AK494" s="439">
        <f t="shared" si="236"/>
        <v>0</v>
      </c>
      <c r="AL494" s="439">
        <f t="shared" si="236"/>
        <v>0</v>
      </c>
      <c r="AM494" s="439">
        <f t="shared" si="236"/>
        <v>0</v>
      </c>
      <c r="AN494" s="440">
        <f t="shared" si="236"/>
        <v>0</v>
      </c>
    </row>
    <row r="495" spans="1:40">
      <c r="A495" s="884" t="s">
        <v>870</v>
      </c>
      <c r="B495" s="885"/>
      <c r="C495" s="886"/>
      <c r="D495" s="885"/>
      <c r="E495" s="885"/>
      <c r="F495" s="885"/>
      <c r="G495" s="885"/>
      <c r="H495" s="885"/>
      <c r="I495" s="25"/>
      <c r="J495" s="323"/>
      <c r="K495" s="25"/>
      <c r="L495" s="25"/>
      <c r="M495" s="25"/>
      <c r="N495" s="318"/>
      <c r="O495" s="25"/>
      <c r="P495" s="25"/>
      <c r="Q495" s="25"/>
      <c r="R495" s="25"/>
      <c r="S495" s="25"/>
      <c r="T495" s="323"/>
      <c r="U495" s="25"/>
      <c r="V495" s="25"/>
      <c r="W495" s="25"/>
      <c r="X495" s="25"/>
      <c r="Y495" s="323"/>
      <c r="Z495" s="25"/>
      <c r="AA495" s="25"/>
      <c r="AB495" s="25"/>
      <c r="AC495" s="25"/>
      <c r="AD495" s="25"/>
      <c r="AE495" s="323"/>
      <c r="AF495" s="25"/>
      <c r="AG495" s="25"/>
      <c r="AH495" s="25"/>
      <c r="AI495" s="318"/>
      <c r="AJ495" s="323"/>
      <c r="AK495" s="25"/>
      <c r="AL495" s="25"/>
      <c r="AM495" s="25"/>
      <c r="AN495" s="318"/>
    </row>
    <row r="496" spans="1:40" outlineLevel="1">
      <c r="A496" s="732" t="s">
        <v>237</v>
      </c>
      <c r="B496" s="733"/>
      <c r="C496" s="881"/>
      <c r="D496" s="733"/>
      <c r="E496" s="733"/>
      <c r="F496" s="733"/>
      <c r="G496" s="733"/>
      <c r="H496" s="733"/>
      <c r="I496" s="730"/>
      <c r="J496" s="729"/>
      <c r="K496" s="730"/>
      <c r="L496" s="730"/>
      <c r="M496" s="730"/>
      <c r="N496" s="731"/>
      <c r="O496" s="730"/>
      <c r="P496" s="730"/>
      <c r="Q496" s="730"/>
      <c r="R496" s="730"/>
      <c r="S496" s="730"/>
      <c r="T496" s="729"/>
      <c r="U496" s="730"/>
      <c r="V496" s="730"/>
      <c r="W496" s="730"/>
      <c r="X496" s="730"/>
      <c r="Y496" s="729"/>
      <c r="Z496" s="730"/>
      <c r="AA496" s="730"/>
      <c r="AB496" s="730"/>
      <c r="AC496" s="730"/>
      <c r="AD496" s="730"/>
      <c r="AE496" s="729"/>
      <c r="AF496" s="730"/>
      <c r="AG496" s="730"/>
      <c r="AH496" s="730"/>
      <c r="AI496" s="731"/>
      <c r="AJ496" s="729"/>
      <c r="AK496" s="730"/>
      <c r="AL496" s="730"/>
      <c r="AM496" s="730"/>
      <c r="AN496" s="731"/>
    </row>
    <row r="497" spans="1:40" outlineLevel="2">
      <c r="A497" s="882">
        <f>ROW()</f>
        <v>497</v>
      </c>
      <c r="B497" s="453"/>
      <c r="D497" s="452" t="s">
        <v>300</v>
      </c>
      <c r="H497" s="458"/>
      <c r="I497" s="458"/>
      <c r="J497" s="459"/>
      <c r="K497" s="458"/>
      <c r="L497" s="458"/>
      <c r="M497" s="458"/>
      <c r="N497" s="463"/>
      <c r="O497" s="458"/>
      <c r="P497" s="458"/>
      <c r="Q497" s="458"/>
      <c r="R497" s="458"/>
      <c r="S497" s="458"/>
      <c r="T497" s="350"/>
      <c r="U497" s="352">
        <f>Input!S115</f>
        <v>0</v>
      </c>
      <c r="V497" s="448">
        <f t="shared" ref="V497:X497" si="237">(U497-U$9)*(U497&gt;V$9)</f>
        <v>0</v>
      </c>
      <c r="W497" s="448">
        <f t="shared" si="237"/>
        <v>0</v>
      </c>
      <c r="X497" s="448">
        <f t="shared" si="237"/>
        <v>0</v>
      </c>
      <c r="Y497" s="330">
        <f>(X497-X$9)*(X497&gt;Y$9)</f>
        <v>0</v>
      </c>
      <c r="Z497" s="448">
        <f t="shared" ref="Z497:AI497" si="238">(Y497-Y$9)*(Y497&gt;Z$9)</f>
        <v>0</v>
      </c>
      <c r="AA497" s="448">
        <f t="shared" si="238"/>
        <v>0</v>
      </c>
      <c r="AB497" s="448">
        <f t="shared" si="238"/>
        <v>0</v>
      </c>
      <c r="AC497" s="448">
        <f t="shared" si="238"/>
        <v>0</v>
      </c>
      <c r="AD497" s="448">
        <f t="shared" si="238"/>
        <v>0</v>
      </c>
      <c r="AE497" s="330">
        <f t="shared" si="238"/>
        <v>0</v>
      </c>
      <c r="AF497" s="448">
        <f t="shared" si="238"/>
        <v>0</v>
      </c>
      <c r="AG497" s="448">
        <f t="shared" si="238"/>
        <v>0</v>
      </c>
      <c r="AH497" s="448">
        <f t="shared" si="238"/>
        <v>0</v>
      </c>
      <c r="AI497" s="449">
        <f t="shared" si="238"/>
        <v>0</v>
      </c>
      <c r="AJ497" s="330">
        <f t="shared" ref="AJ497:AJ512" si="239">(AI497-AI$9)*(AI497&gt;AJ$9)</f>
        <v>0</v>
      </c>
      <c r="AK497" s="448">
        <f t="shared" ref="AK497:AK512" si="240">(AJ497-AJ$9)*(AJ497&gt;AK$9)</f>
        <v>0</v>
      </c>
      <c r="AL497" s="448">
        <f t="shared" ref="AL497:AL512" si="241">(AK497-AK$9)*(AK497&gt;AL$9)</f>
        <v>0</v>
      </c>
      <c r="AM497" s="448">
        <f t="shared" ref="AM497:AM512" si="242">(AL497-AL$9)*(AL497&gt;AM$9)</f>
        <v>0</v>
      </c>
      <c r="AN497" s="449">
        <f t="shared" ref="AN497:AN512" si="243">(AM497-AM$9)*(AM497&gt;AN$9)</f>
        <v>0</v>
      </c>
    </row>
    <row r="498" spans="1:40" outlineLevel="2">
      <c r="A498" s="882">
        <f>ROW()</f>
        <v>498</v>
      </c>
      <c r="B498" s="453"/>
      <c r="D498" s="452" t="s">
        <v>301</v>
      </c>
      <c r="H498" s="458"/>
      <c r="I498" s="458"/>
      <c r="J498" s="459"/>
      <c r="K498" s="458"/>
      <c r="L498" s="458"/>
      <c r="M498" s="458"/>
      <c r="N498" s="463"/>
      <c r="O498" s="458"/>
      <c r="P498" s="458"/>
      <c r="Q498" s="458"/>
      <c r="R498" s="458"/>
      <c r="S498" s="458"/>
      <c r="T498" s="350"/>
      <c r="U498" s="352">
        <f>Input!S116</f>
        <v>0</v>
      </c>
      <c r="V498" s="448">
        <f t="shared" ref="V498:AI498" si="244">(U498-U$9)*(U498&gt;V$9)</f>
        <v>0</v>
      </c>
      <c r="W498" s="448">
        <f t="shared" si="244"/>
        <v>0</v>
      </c>
      <c r="X498" s="448">
        <f t="shared" si="244"/>
        <v>0</v>
      </c>
      <c r="Y498" s="330">
        <f t="shared" si="244"/>
        <v>0</v>
      </c>
      <c r="Z498" s="448">
        <f t="shared" si="244"/>
        <v>0</v>
      </c>
      <c r="AA498" s="448">
        <f t="shared" si="244"/>
        <v>0</v>
      </c>
      <c r="AB498" s="448">
        <f t="shared" si="244"/>
        <v>0</v>
      </c>
      <c r="AC498" s="448">
        <f t="shared" si="244"/>
        <v>0</v>
      </c>
      <c r="AD498" s="448">
        <f t="shared" si="244"/>
        <v>0</v>
      </c>
      <c r="AE498" s="330">
        <f t="shared" si="244"/>
        <v>0</v>
      </c>
      <c r="AF498" s="448">
        <f t="shared" si="244"/>
        <v>0</v>
      </c>
      <c r="AG498" s="448">
        <f t="shared" si="244"/>
        <v>0</v>
      </c>
      <c r="AH498" s="448">
        <f t="shared" si="244"/>
        <v>0</v>
      </c>
      <c r="AI498" s="449">
        <f t="shared" si="244"/>
        <v>0</v>
      </c>
      <c r="AJ498" s="330">
        <f t="shared" si="239"/>
        <v>0</v>
      </c>
      <c r="AK498" s="448">
        <f t="shared" si="240"/>
        <v>0</v>
      </c>
      <c r="AL498" s="448">
        <f t="shared" si="241"/>
        <v>0</v>
      </c>
      <c r="AM498" s="448">
        <f t="shared" si="242"/>
        <v>0</v>
      </c>
      <c r="AN498" s="449">
        <f t="shared" si="243"/>
        <v>0</v>
      </c>
    </row>
    <row r="499" spans="1:40" outlineLevel="2">
      <c r="A499" s="882">
        <f>ROW()</f>
        <v>499</v>
      </c>
      <c r="B499" s="453"/>
      <c r="D499" s="452" t="s">
        <v>29</v>
      </c>
      <c r="H499" s="458"/>
      <c r="I499" s="458"/>
      <c r="J499" s="459"/>
      <c r="K499" s="458"/>
      <c r="L499" s="458"/>
      <c r="M499" s="458"/>
      <c r="N499" s="463"/>
      <c r="O499" s="458"/>
      <c r="P499" s="458"/>
      <c r="Q499" s="458"/>
      <c r="R499" s="458"/>
      <c r="S499" s="458"/>
      <c r="T499" s="350"/>
      <c r="U499" s="352">
        <f>Input!S117</f>
        <v>0</v>
      </c>
      <c r="V499" s="448">
        <f t="shared" ref="V499:AI499" si="245">(U499-U$9)*(U499&gt;V$9)</f>
        <v>0</v>
      </c>
      <c r="W499" s="448">
        <f t="shared" si="245"/>
        <v>0</v>
      </c>
      <c r="X499" s="448">
        <f t="shared" si="245"/>
        <v>0</v>
      </c>
      <c r="Y499" s="330">
        <f t="shared" si="245"/>
        <v>0</v>
      </c>
      <c r="Z499" s="448">
        <f t="shared" si="245"/>
        <v>0</v>
      </c>
      <c r="AA499" s="448">
        <f t="shared" si="245"/>
        <v>0</v>
      </c>
      <c r="AB499" s="448">
        <f t="shared" si="245"/>
        <v>0</v>
      </c>
      <c r="AC499" s="448">
        <f t="shared" si="245"/>
        <v>0</v>
      </c>
      <c r="AD499" s="448">
        <f t="shared" si="245"/>
        <v>0</v>
      </c>
      <c r="AE499" s="330">
        <f t="shared" si="245"/>
        <v>0</v>
      </c>
      <c r="AF499" s="448">
        <f t="shared" si="245"/>
        <v>0</v>
      </c>
      <c r="AG499" s="448">
        <f t="shared" si="245"/>
        <v>0</v>
      </c>
      <c r="AH499" s="448">
        <f t="shared" si="245"/>
        <v>0</v>
      </c>
      <c r="AI499" s="449">
        <f t="shared" si="245"/>
        <v>0</v>
      </c>
      <c r="AJ499" s="330">
        <f t="shared" si="239"/>
        <v>0</v>
      </c>
      <c r="AK499" s="448">
        <f t="shared" si="240"/>
        <v>0</v>
      </c>
      <c r="AL499" s="448">
        <f t="shared" si="241"/>
        <v>0</v>
      </c>
      <c r="AM499" s="448">
        <f t="shared" si="242"/>
        <v>0</v>
      </c>
      <c r="AN499" s="449">
        <f t="shared" si="243"/>
        <v>0</v>
      </c>
    </row>
    <row r="500" spans="1:40" outlineLevel="2">
      <c r="A500" s="882">
        <f>ROW()</f>
        <v>500</v>
      </c>
      <c r="B500" s="453"/>
      <c r="D500" s="452" t="s">
        <v>30</v>
      </c>
      <c r="H500" s="458"/>
      <c r="I500" s="458"/>
      <c r="J500" s="459"/>
      <c r="K500" s="458"/>
      <c r="L500" s="458"/>
      <c r="M500" s="458"/>
      <c r="N500" s="463"/>
      <c r="O500" s="458"/>
      <c r="P500" s="458"/>
      <c r="Q500" s="458"/>
      <c r="R500" s="458"/>
      <c r="S500" s="458"/>
      <c r="T500" s="350"/>
      <c r="U500" s="352">
        <f>Input!S118</f>
        <v>0</v>
      </c>
      <c r="V500" s="448">
        <f t="shared" ref="V500:AI500" si="246">(U500-U$9)*(U500&gt;V$9)</f>
        <v>0</v>
      </c>
      <c r="W500" s="448">
        <f t="shared" si="246"/>
        <v>0</v>
      </c>
      <c r="X500" s="448">
        <f t="shared" si="246"/>
        <v>0</v>
      </c>
      <c r="Y500" s="330">
        <f t="shared" si="246"/>
        <v>0</v>
      </c>
      <c r="Z500" s="448">
        <f t="shared" si="246"/>
        <v>0</v>
      </c>
      <c r="AA500" s="448">
        <f t="shared" si="246"/>
        <v>0</v>
      </c>
      <c r="AB500" s="448">
        <f t="shared" si="246"/>
        <v>0</v>
      </c>
      <c r="AC500" s="448">
        <f t="shared" si="246"/>
        <v>0</v>
      </c>
      <c r="AD500" s="448">
        <f t="shared" si="246"/>
        <v>0</v>
      </c>
      <c r="AE500" s="330">
        <f t="shared" si="246"/>
        <v>0</v>
      </c>
      <c r="AF500" s="448">
        <f t="shared" si="246"/>
        <v>0</v>
      </c>
      <c r="AG500" s="448">
        <f t="shared" si="246"/>
        <v>0</v>
      </c>
      <c r="AH500" s="448">
        <f t="shared" si="246"/>
        <v>0</v>
      </c>
      <c r="AI500" s="449">
        <f t="shared" si="246"/>
        <v>0</v>
      </c>
      <c r="AJ500" s="330">
        <f t="shared" si="239"/>
        <v>0</v>
      </c>
      <c r="AK500" s="448">
        <f t="shared" si="240"/>
        <v>0</v>
      </c>
      <c r="AL500" s="448">
        <f t="shared" si="241"/>
        <v>0</v>
      </c>
      <c r="AM500" s="448">
        <f t="shared" si="242"/>
        <v>0</v>
      </c>
      <c r="AN500" s="449">
        <f t="shared" si="243"/>
        <v>0</v>
      </c>
    </row>
    <row r="501" spans="1:40" outlineLevel="2">
      <c r="A501" s="882">
        <f>ROW()</f>
        <v>501</v>
      </c>
      <c r="B501" s="453"/>
      <c r="D501" s="452" t="s">
        <v>31</v>
      </c>
      <c r="H501" s="458"/>
      <c r="I501" s="458"/>
      <c r="J501" s="459"/>
      <c r="K501" s="458"/>
      <c r="L501" s="458"/>
      <c r="M501" s="458"/>
      <c r="N501" s="463"/>
      <c r="O501" s="458"/>
      <c r="P501" s="458"/>
      <c r="Q501" s="458"/>
      <c r="R501" s="458"/>
      <c r="S501" s="458"/>
      <c r="T501" s="350"/>
      <c r="U501" s="352">
        <f>Input!S119</f>
        <v>0</v>
      </c>
      <c r="V501" s="448">
        <f t="shared" ref="V501:AI501" si="247">(U501-U$9)*(U501&gt;V$9)</f>
        <v>0</v>
      </c>
      <c r="W501" s="448">
        <f t="shared" si="247"/>
        <v>0</v>
      </c>
      <c r="X501" s="448">
        <f t="shared" si="247"/>
        <v>0</v>
      </c>
      <c r="Y501" s="330">
        <f t="shared" si="247"/>
        <v>0</v>
      </c>
      <c r="Z501" s="448">
        <f t="shared" si="247"/>
        <v>0</v>
      </c>
      <c r="AA501" s="448">
        <f t="shared" si="247"/>
        <v>0</v>
      </c>
      <c r="AB501" s="448">
        <f t="shared" si="247"/>
        <v>0</v>
      </c>
      <c r="AC501" s="448">
        <f t="shared" si="247"/>
        <v>0</v>
      </c>
      <c r="AD501" s="448">
        <f t="shared" si="247"/>
        <v>0</v>
      </c>
      <c r="AE501" s="330">
        <f t="shared" si="247"/>
        <v>0</v>
      </c>
      <c r="AF501" s="448">
        <f t="shared" si="247"/>
        <v>0</v>
      </c>
      <c r="AG501" s="448">
        <f t="shared" si="247"/>
        <v>0</v>
      </c>
      <c r="AH501" s="448">
        <f t="shared" si="247"/>
        <v>0</v>
      </c>
      <c r="AI501" s="449">
        <f t="shared" si="247"/>
        <v>0</v>
      </c>
      <c r="AJ501" s="330">
        <f t="shared" si="239"/>
        <v>0</v>
      </c>
      <c r="AK501" s="448">
        <f t="shared" si="240"/>
        <v>0</v>
      </c>
      <c r="AL501" s="448">
        <f t="shared" si="241"/>
        <v>0</v>
      </c>
      <c r="AM501" s="448">
        <f t="shared" si="242"/>
        <v>0</v>
      </c>
      <c r="AN501" s="449">
        <f t="shared" si="243"/>
        <v>0</v>
      </c>
    </row>
    <row r="502" spans="1:40" outlineLevel="2">
      <c r="A502" s="882">
        <f>ROW()</f>
        <v>502</v>
      </c>
      <c r="B502" s="453"/>
      <c r="D502" s="452" t="s">
        <v>32</v>
      </c>
      <c r="H502" s="458"/>
      <c r="I502" s="458"/>
      <c r="J502" s="459"/>
      <c r="K502" s="458"/>
      <c r="L502" s="458"/>
      <c r="M502" s="458"/>
      <c r="N502" s="463"/>
      <c r="O502" s="458"/>
      <c r="P502" s="458"/>
      <c r="Q502" s="458"/>
      <c r="R502" s="458"/>
      <c r="S502" s="458"/>
      <c r="T502" s="350"/>
      <c r="U502" s="352">
        <f>Input!S120</f>
        <v>0</v>
      </c>
      <c r="V502" s="448">
        <f t="shared" ref="V502:AI502" si="248">(U502-U$9)*(U502&gt;V$9)</f>
        <v>0</v>
      </c>
      <c r="W502" s="448">
        <f t="shared" si="248"/>
        <v>0</v>
      </c>
      <c r="X502" s="448">
        <f t="shared" si="248"/>
        <v>0</v>
      </c>
      <c r="Y502" s="330">
        <f t="shared" si="248"/>
        <v>0</v>
      </c>
      <c r="Z502" s="448">
        <f t="shared" si="248"/>
        <v>0</v>
      </c>
      <c r="AA502" s="448">
        <f t="shared" si="248"/>
        <v>0</v>
      </c>
      <c r="AB502" s="448">
        <f t="shared" si="248"/>
        <v>0</v>
      </c>
      <c r="AC502" s="448">
        <f t="shared" si="248"/>
        <v>0</v>
      </c>
      <c r="AD502" s="448">
        <f t="shared" si="248"/>
        <v>0</v>
      </c>
      <c r="AE502" s="330">
        <f t="shared" si="248"/>
        <v>0</v>
      </c>
      <c r="AF502" s="448">
        <f t="shared" si="248"/>
        <v>0</v>
      </c>
      <c r="AG502" s="448">
        <f t="shared" si="248"/>
        <v>0</v>
      </c>
      <c r="AH502" s="448">
        <f t="shared" si="248"/>
        <v>0</v>
      </c>
      <c r="AI502" s="449">
        <f t="shared" si="248"/>
        <v>0</v>
      </c>
      <c r="AJ502" s="330">
        <f t="shared" si="239"/>
        <v>0</v>
      </c>
      <c r="AK502" s="448">
        <f t="shared" si="240"/>
        <v>0</v>
      </c>
      <c r="AL502" s="448">
        <f t="shared" si="241"/>
        <v>0</v>
      </c>
      <c r="AM502" s="448">
        <f t="shared" si="242"/>
        <v>0</v>
      </c>
      <c r="AN502" s="449">
        <f t="shared" si="243"/>
        <v>0</v>
      </c>
    </row>
    <row r="503" spans="1:40" outlineLevel="2">
      <c r="A503" s="882">
        <f>ROW()</f>
        <v>503</v>
      </c>
      <c r="B503" s="453"/>
      <c r="D503" s="452" t="s">
        <v>33</v>
      </c>
      <c r="H503" s="458"/>
      <c r="I503" s="458"/>
      <c r="J503" s="459"/>
      <c r="K503" s="458"/>
      <c r="L503" s="458"/>
      <c r="M503" s="458"/>
      <c r="N503" s="463"/>
      <c r="O503" s="458"/>
      <c r="P503" s="458"/>
      <c r="Q503" s="458"/>
      <c r="R503" s="458"/>
      <c r="S503" s="458"/>
      <c r="T503" s="350"/>
      <c r="U503" s="352">
        <f>Input!S121</f>
        <v>0</v>
      </c>
      <c r="V503" s="448">
        <f t="shared" ref="V503:AI503" si="249">(U503-U$9)*(U503&gt;V$9)</f>
        <v>0</v>
      </c>
      <c r="W503" s="448">
        <f t="shared" si="249"/>
        <v>0</v>
      </c>
      <c r="X503" s="448">
        <f t="shared" si="249"/>
        <v>0</v>
      </c>
      <c r="Y503" s="330">
        <f t="shared" si="249"/>
        <v>0</v>
      </c>
      <c r="Z503" s="448">
        <f t="shared" si="249"/>
        <v>0</v>
      </c>
      <c r="AA503" s="448">
        <f t="shared" si="249"/>
        <v>0</v>
      </c>
      <c r="AB503" s="448">
        <f t="shared" si="249"/>
        <v>0</v>
      </c>
      <c r="AC503" s="448">
        <f t="shared" si="249"/>
        <v>0</v>
      </c>
      <c r="AD503" s="448">
        <f t="shared" si="249"/>
        <v>0</v>
      </c>
      <c r="AE503" s="330">
        <f t="shared" si="249"/>
        <v>0</v>
      </c>
      <c r="AF503" s="448">
        <f t="shared" si="249"/>
        <v>0</v>
      </c>
      <c r="AG503" s="448">
        <f t="shared" si="249"/>
        <v>0</v>
      </c>
      <c r="AH503" s="448">
        <f t="shared" si="249"/>
        <v>0</v>
      </c>
      <c r="AI503" s="449">
        <f t="shared" si="249"/>
        <v>0</v>
      </c>
      <c r="AJ503" s="330">
        <f t="shared" si="239"/>
        <v>0</v>
      </c>
      <c r="AK503" s="448">
        <f t="shared" si="240"/>
        <v>0</v>
      </c>
      <c r="AL503" s="448">
        <f t="shared" si="241"/>
        <v>0</v>
      </c>
      <c r="AM503" s="448">
        <f t="shared" si="242"/>
        <v>0</v>
      </c>
      <c r="AN503" s="449">
        <f t="shared" si="243"/>
        <v>0</v>
      </c>
    </row>
    <row r="504" spans="1:40" outlineLevel="2">
      <c r="A504" s="882">
        <f>ROW()</f>
        <v>504</v>
      </c>
      <c r="B504" s="453"/>
      <c r="D504" s="452" t="s">
        <v>27</v>
      </c>
      <c r="H504" s="458"/>
      <c r="I504" s="458"/>
      <c r="J504" s="459"/>
      <c r="K504" s="458"/>
      <c r="L504" s="458"/>
      <c r="M504" s="458"/>
      <c r="N504" s="463"/>
      <c r="O504" s="458"/>
      <c r="P504" s="458"/>
      <c r="Q504" s="458"/>
      <c r="R504" s="458"/>
      <c r="S504" s="458"/>
      <c r="T504" s="350"/>
      <c r="U504" s="352">
        <f>Input!S122</f>
        <v>34.598812785388127</v>
      </c>
      <c r="V504" s="448">
        <f t="shared" ref="V504:AI504" si="250">(U504-U$9)*(U504&gt;V$9)</f>
        <v>33.598812785388127</v>
      </c>
      <c r="W504" s="448">
        <f t="shared" si="250"/>
        <v>32.598812785388127</v>
      </c>
      <c r="X504" s="448">
        <f t="shared" si="250"/>
        <v>31.598812785388127</v>
      </c>
      <c r="Y504" s="330">
        <f t="shared" si="250"/>
        <v>30.598812785388127</v>
      </c>
      <c r="Z504" s="448">
        <f t="shared" si="250"/>
        <v>30.098812785388127</v>
      </c>
      <c r="AA504" s="448">
        <f t="shared" si="250"/>
        <v>29.098812785388127</v>
      </c>
      <c r="AB504" s="448">
        <f t="shared" si="250"/>
        <v>28.098812785388127</v>
      </c>
      <c r="AC504" s="448">
        <f t="shared" si="250"/>
        <v>27.098812785388127</v>
      </c>
      <c r="AD504" s="448">
        <f t="shared" si="250"/>
        <v>26.098812785388127</v>
      </c>
      <c r="AE504" s="330">
        <f t="shared" si="250"/>
        <v>25.098812785388127</v>
      </c>
      <c r="AF504" s="448">
        <f t="shared" si="250"/>
        <v>24.098812785388127</v>
      </c>
      <c r="AG504" s="448">
        <f t="shared" si="250"/>
        <v>23.098812785388127</v>
      </c>
      <c r="AH504" s="448">
        <f t="shared" si="250"/>
        <v>22.098812785388127</v>
      </c>
      <c r="AI504" s="449">
        <f t="shared" si="250"/>
        <v>21.098812785388127</v>
      </c>
      <c r="AJ504" s="330">
        <f t="shared" si="239"/>
        <v>20.098812785388127</v>
      </c>
      <c r="AK504" s="448">
        <f t="shared" si="240"/>
        <v>19.098812785388127</v>
      </c>
      <c r="AL504" s="448">
        <f t="shared" si="241"/>
        <v>18.098812785388127</v>
      </c>
      <c r="AM504" s="448">
        <f t="shared" si="242"/>
        <v>17.098812785388127</v>
      </c>
      <c r="AN504" s="449">
        <f t="shared" si="243"/>
        <v>16.098812785388127</v>
      </c>
    </row>
    <row r="505" spans="1:40" outlineLevel="2">
      <c r="A505" s="882">
        <f>ROW()</f>
        <v>505</v>
      </c>
      <c r="B505" s="453"/>
      <c r="D505" s="452" t="s">
        <v>34</v>
      </c>
      <c r="H505" s="458"/>
      <c r="I505" s="458"/>
      <c r="J505" s="459"/>
      <c r="K505" s="458"/>
      <c r="L505" s="458"/>
      <c r="M505" s="458"/>
      <c r="N505" s="463"/>
      <c r="O505" s="458"/>
      <c r="P505" s="458"/>
      <c r="Q505" s="458"/>
      <c r="R505" s="458"/>
      <c r="S505" s="458"/>
      <c r="T505" s="350"/>
      <c r="U505" s="352">
        <f>Input!S123</f>
        <v>0</v>
      </c>
      <c r="V505" s="448">
        <f t="shared" ref="V505:AI505" si="251">(U505-U$9)*(U505&gt;V$9)</f>
        <v>0</v>
      </c>
      <c r="W505" s="448">
        <f t="shared" si="251"/>
        <v>0</v>
      </c>
      <c r="X505" s="448">
        <f t="shared" si="251"/>
        <v>0</v>
      </c>
      <c r="Y505" s="330">
        <f t="shared" si="251"/>
        <v>0</v>
      </c>
      <c r="Z505" s="448">
        <f t="shared" si="251"/>
        <v>0</v>
      </c>
      <c r="AA505" s="448">
        <f t="shared" si="251"/>
        <v>0</v>
      </c>
      <c r="AB505" s="448">
        <f t="shared" si="251"/>
        <v>0</v>
      </c>
      <c r="AC505" s="448">
        <f t="shared" si="251"/>
        <v>0</v>
      </c>
      <c r="AD505" s="448">
        <f t="shared" si="251"/>
        <v>0</v>
      </c>
      <c r="AE505" s="330">
        <f t="shared" si="251"/>
        <v>0</v>
      </c>
      <c r="AF505" s="448">
        <f t="shared" si="251"/>
        <v>0</v>
      </c>
      <c r="AG505" s="448">
        <f t="shared" si="251"/>
        <v>0</v>
      </c>
      <c r="AH505" s="448">
        <f t="shared" si="251"/>
        <v>0</v>
      </c>
      <c r="AI505" s="449">
        <f t="shared" si="251"/>
        <v>0</v>
      </c>
      <c r="AJ505" s="330">
        <f t="shared" si="239"/>
        <v>0</v>
      </c>
      <c r="AK505" s="448">
        <f t="shared" si="240"/>
        <v>0</v>
      </c>
      <c r="AL505" s="448">
        <f t="shared" si="241"/>
        <v>0</v>
      </c>
      <c r="AM505" s="448">
        <f t="shared" si="242"/>
        <v>0</v>
      </c>
      <c r="AN505" s="449">
        <f t="shared" si="243"/>
        <v>0</v>
      </c>
    </row>
    <row r="506" spans="1:40" outlineLevel="2">
      <c r="A506" s="882">
        <f>ROW()</f>
        <v>506</v>
      </c>
      <c r="B506" s="453"/>
      <c r="D506" s="452" t="s">
        <v>35</v>
      </c>
      <c r="H506" s="458"/>
      <c r="I506" s="458"/>
      <c r="J506" s="459"/>
      <c r="K506" s="458"/>
      <c r="L506" s="458"/>
      <c r="M506" s="458"/>
      <c r="N506" s="463"/>
      <c r="O506" s="458"/>
      <c r="P506" s="458"/>
      <c r="Q506" s="458"/>
      <c r="R506" s="458"/>
      <c r="S506" s="458"/>
      <c r="T506" s="350"/>
      <c r="U506" s="352">
        <f>Input!S124</f>
        <v>6.036661453899292</v>
      </c>
      <c r="V506" s="448">
        <f t="shared" ref="V506:AI506" si="252">(U506-U$9)*(U506&gt;V$9)</f>
        <v>5.036661453899292</v>
      </c>
      <c r="W506" s="448">
        <f t="shared" si="252"/>
        <v>4.036661453899292</v>
      </c>
      <c r="X506" s="448">
        <f t="shared" si="252"/>
        <v>3.036661453899292</v>
      </c>
      <c r="Y506" s="330">
        <f t="shared" si="252"/>
        <v>2.036661453899292</v>
      </c>
      <c r="Z506" s="448">
        <f t="shared" si="252"/>
        <v>1.536661453899292</v>
      </c>
      <c r="AA506" s="448">
        <f t="shared" si="252"/>
        <v>0.53666145389929198</v>
      </c>
      <c r="AB506" s="448">
        <f t="shared" si="252"/>
        <v>0</v>
      </c>
      <c r="AC506" s="448">
        <f t="shared" si="252"/>
        <v>0</v>
      </c>
      <c r="AD506" s="448">
        <f t="shared" si="252"/>
        <v>0</v>
      </c>
      <c r="AE506" s="330">
        <f t="shared" si="252"/>
        <v>0</v>
      </c>
      <c r="AF506" s="448">
        <f t="shared" si="252"/>
        <v>0</v>
      </c>
      <c r="AG506" s="448">
        <f t="shared" si="252"/>
        <v>0</v>
      </c>
      <c r="AH506" s="448">
        <f t="shared" si="252"/>
        <v>0</v>
      </c>
      <c r="AI506" s="449">
        <f t="shared" si="252"/>
        <v>0</v>
      </c>
      <c r="AJ506" s="330">
        <f t="shared" si="239"/>
        <v>0</v>
      </c>
      <c r="AK506" s="448">
        <f t="shared" si="240"/>
        <v>0</v>
      </c>
      <c r="AL506" s="448">
        <f t="shared" si="241"/>
        <v>0</v>
      </c>
      <c r="AM506" s="448">
        <f t="shared" si="242"/>
        <v>0</v>
      </c>
      <c r="AN506" s="449">
        <f t="shared" si="243"/>
        <v>0</v>
      </c>
    </row>
    <row r="507" spans="1:40" outlineLevel="2">
      <c r="A507" s="882">
        <f>ROW()</f>
        <v>507</v>
      </c>
      <c r="B507" s="453"/>
      <c r="D507" s="452" t="s">
        <v>302</v>
      </c>
      <c r="H507" s="458"/>
      <c r="I507" s="458"/>
      <c r="J507" s="459"/>
      <c r="K507" s="458"/>
      <c r="L507" s="458"/>
      <c r="M507" s="458"/>
      <c r="N507" s="463"/>
      <c r="O507" s="458"/>
      <c r="P507" s="458"/>
      <c r="Q507" s="458"/>
      <c r="R507" s="458"/>
      <c r="S507" s="458"/>
      <c r="T507" s="350"/>
      <c r="U507" s="352">
        <f>Input!S125</f>
        <v>0</v>
      </c>
      <c r="V507" s="448">
        <f t="shared" ref="V507:AI507" si="253">(U507-U$9)*(U507&gt;V$9)</f>
        <v>0</v>
      </c>
      <c r="W507" s="448">
        <f t="shared" si="253"/>
        <v>0</v>
      </c>
      <c r="X507" s="448">
        <f t="shared" si="253"/>
        <v>0</v>
      </c>
      <c r="Y507" s="330">
        <f t="shared" si="253"/>
        <v>0</v>
      </c>
      <c r="Z507" s="448">
        <f t="shared" si="253"/>
        <v>0</v>
      </c>
      <c r="AA507" s="448">
        <f t="shared" si="253"/>
        <v>0</v>
      </c>
      <c r="AB507" s="448">
        <f t="shared" si="253"/>
        <v>0</v>
      </c>
      <c r="AC507" s="448">
        <f t="shared" si="253"/>
        <v>0</v>
      </c>
      <c r="AD507" s="448">
        <f t="shared" si="253"/>
        <v>0</v>
      </c>
      <c r="AE507" s="330">
        <f t="shared" si="253"/>
        <v>0</v>
      </c>
      <c r="AF507" s="448">
        <f t="shared" si="253"/>
        <v>0</v>
      </c>
      <c r="AG507" s="448">
        <f t="shared" si="253"/>
        <v>0</v>
      </c>
      <c r="AH507" s="448">
        <f t="shared" si="253"/>
        <v>0</v>
      </c>
      <c r="AI507" s="449">
        <f t="shared" si="253"/>
        <v>0</v>
      </c>
      <c r="AJ507" s="330">
        <f t="shared" si="239"/>
        <v>0</v>
      </c>
      <c r="AK507" s="448">
        <f t="shared" si="240"/>
        <v>0</v>
      </c>
      <c r="AL507" s="448">
        <f t="shared" si="241"/>
        <v>0</v>
      </c>
      <c r="AM507" s="448">
        <f t="shared" si="242"/>
        <v>0</v>
      </c>
      <c r="AN507" s="449">
        <f t="shared" si="243"/>
        <v>0</v>
      </c>
    </row>
    <row r="508" spans="1:40" outlineLevel="2">
      <c r="A508" s="882">
        <f>ROW()</f>
        <v>508</v>
      </c>
      <c r="B508" s="453"/>
      <c r="D508" s="452" t="s">
        <v>36</v>
      </c>
      <c r="H508" s="458"/>
      <c r="I508" s="458"/>
      <c r="J508" s="459"/>
      <c r="K508" s="458"/>
      <c r="L508" s="458"/>
      <c r="M508" s="458"/>
      <c r="N508" s="463"/>
      <c r="O508" s="458"/>
      <c r="P508" s="458"/>
      <c r="Q508" s="458"/>
      <c r="R508" s="458"/>
      <c r="S508" s="458"/>
      <c r="T508" s="350"/>
      <c r="U508" s="352">
        <f>Input!S126</f>
        <v>2.5219203272162298</v>
      </c>
      <c r="V508" s="448">
        <f t="shared" ref="V508:AI508" si="254">(U508-U$9)*(U508&gt;V$9)</f>
        <v>1.5219203272162298</v>
      </c>
      <c r="W508" s="448">
        <f t="shared" si="254"/>
        <v>0.52192032721622983</v>
      </c>
      <c r="X508" s="448">
        <f t="shared" si="254"/>
        <v>0</v>
      </c>
      <c r="Y508" s="330">
        <f t="shared" si="254"/>
        <v>0</v>
      </c>
      <c r="Z508" s="448">
        <f t="shared" si="254"/>
        <v>0</v>
      </c>
      <c r="AA508" s="448">
        <f t="shared" si="254"/>
        <v>0</v>
      </c>
      <c r="AB508" s="448">
        <f t="shared" si="254"/>
        <v>0</v>
      </c>
      <c r="AC508" s="448">
        <f t="shared" si="254"/>
        <v>0</v>
      </c>
      <c r="AD508" s="448">
        <f t="shared" si="254"/>
        <v>0</v>
      </c>
      <c r="AE508" s="330">
        <f t="shared" si="254"/>
        <v>0</v>
      </c>
      <c r="AF508" s="448">
        <f t="shared" si="254"/>
        <v>0</v>
      </c>
      <c r="AG508" s="448">
        <f t="shared" si="254"/>
        <v>0</v>
      </c>
      <c r="AH508" s="448">
        <f t="shared" si="254"/>
        <v>0</v>
      </c>
      <c r="AI508" s="449">
        <f t="shared" si="254"/>
        <v>0</v>
      </c>
      <c r="AJ508" s="330">
        <f t="shared" si="239"/>
        <v>0</v>
      </c>
      <c r="AK508" s="448">
        <f t="shared" si="240"/>
        <v>0</v>
      </c>
      <c r="AL508" s="448">
        <f t="shared" si="241"/>
        <v>0</v>
      </c>
      <c r="AM508" s="448">
        <f t="shared" si="242"/>
        <v>0</v>
      </c>
      <c r="AN508" s="449">
        <f t="shared" si="243"/>
        <v>0</v>
      </c>
    </row>
    <row r="509" spans="1:40" outlineLevel="2">
      <c r="A509" s="882">
        <f>ROW()</f>
        <v>509</v>
      </c>
      <c r="B509" s="453"/>
      <c r="D509" s="452" t="s">
        <v>583</v>
      </c>
      <c r="H509" s="458"/>
      <c r="I509" s="458"/>
      <c r="J509" s="459"/>
      <c r="K509" s="458"/>
      <c r="L509" s="458"/>
      <c r="M509" s="458"/>
      <c r="N509" s="463"/>
      <c r="O509" s="458"/>
      <c r="P509" s="458"/>
      <c r="Q509" s="458"/>
      <c r="R509" s="458"/>
      <c r="S509" s="458"/>
      <c r="T509" s="350"/>
      <c r="U509" s="352">
        <f>Input!S127</f>
        <v>0</v>
      </c>
      <c r="V509" s="448">
        <f t="shared" ref="V509:AI509" si="255">(U509-U$9)*(U509&gt;V$9)</f>
        <v>0</v>
      </c>
      <c r="W509" s="448">
        <f t="shared" si="255"/>
        <v>0</v>
      </c>
      <c r="X509" s="448">
        <f t="shared" si="255"/>
        <v>0</v>
      </c>
      <c r="Y509" s="330">
        <f t="shared" si="255"/>
        <v>0</v>
      </c>
      <c r="Z509" s="448">
        <f t="shared" si="255"/>
        <v>0</v>
      </c>
      <c r="AA509" s="448">
        <f t="shared" si="255"/>
        <v>0</v>
      </c>
      <c r="AB509" s="448">
        <f t="shared" si="255"/>
        <v>0</v>
      </c>
      <c r="AC509" s="448">
        <f t="shared" si="255"/>
        <v>0</v>
      </c>
      <c r="AD509" s="448">
        <f t="shared" si="255"/>
        <v>0</v>
      </c>
      <c r="AE509" s="330">
        <f t="shared" si="255"/>
        <v>0</v>
      </c>
      <c r="AF509" s="448">
        <f t="shared" si="255"/>
        <v>0</v>
      </c>
      <c r="AG509" s="448">
        <f t="shared" si="255"/>
        <v>0</v>
      </c>
      <c r="AH509" s="448">
        <f t="shared" si="255"/>
        <v>0</v>
      </c>
      <c r="AI509" s="449">
        <f t="shared" si="255"/>
        <v>0</v>
      </c>
      <c r="AJ509" s="330">
        <f t="shared" si="239"/>
        <v>0</v>
      </c>
      <c r="AK509" s="448">
        <f t="shared" si="240"/>
        <v>0</v>
      </c>
      <c r="AL509" s="448">
        <f t="shared" si="241"/>
        <v>0</v>
      </c>
      <c r="AM509" s="448">
        <f t="shared" si="242"/>
        <v>0</v>
      </c>
      <c r="AN509" s="449">
        <f t="shared" si="243"/>
        <v>0</v>
      </c>
    </row>
    <row r="510" spans="1:40" outlineLevel="2">
      <c r="A510" s="882">
        <f>ROW()</f>
        <v>510</v>
      </c>
      <c r="B510" s="453"/>
      <c r="D510" s="452" t="s">
        <v>81</v>
      </c>
      <c r="H510" s="458"/>
      <c r="I510" s="458"/>
      <c r="J510" s="459"/>
      <c r="K510" s="458"/>
      <c r="L510" s="458"/>
      <c r="M510" s="458"/>
      <c r="N510" s="463"/>
      <c r="O510" s="458"/>
      <c r="P510" s="458"/>
      <c r="Q510" s="458"/>
      <c r="R510" s="458"/>
      <c r="S510" s="458"/>
      <c r="T510" s="350"/>
      <c r="U510" s="352">
        <f>Input!S128</f>
        <v>0</v>
      </c>
      <c r="V510" s="448">
        <f t="shared" ref="V510:AI510" si="256">(U510-U$9)*(U510&gt;V$9)</f>
        <v>0</v>
      </c>
      <c r="W510" s="448">
        <f t="shared" si="256"/>
        <v>0</v>
      </c>
      <c r="X510" s="448">
        <f t="shared" si="256"/>
        <v>0</v>
      </c>
      <c r="Y510" s="330">
        <f t="shared" si="256"/>
        <v>0</v>
      </c>
      <c r="Z510" s="448">
        <f t="shared" si="256"/>
        <v>0</v>
      </c>
      <c r="AA510" s="448">
        <f t="shared" si="256"/>
        <v>0</v>
      </c>
      <c r="AB510" s="448">
        <f t="shared" si="256"/>
        <v>0</v>
      </c>
      <c r="AC510" s="448">
        <f t="shared" si="256"/>
        <v>0</v>
      </c>
      <c r="AD510" s="448">
        <f t="shared" si="256"/>
        <v>0</v>
      </c>
      <c r="AE510" s="330">
        <f t="shared" si="256"/>
        <v>0</v>
      </c>
      <c r="AF510" s="448">
        <f t="shared" si="256"/>
        <v>0</v>
      </c>
      <c r="AG510" s="448">
        <f t="shared" si="256"/>
        <v>0</v>
      </c>
      <c r="AH510" s="448">
        <f t="shared" si="256"/>
        <v>0</v>
      </c>
      <c r="AI510" s="449">
        <f t="shared" si="256"/>
        <v>0</v>
      </c>
      <c r="AJ510" s="330">
        <f t="shared" si="239"/>
        <v>0</v>
      </c>
      <c r="AK510" s="448">
        <f t="shared" si="240"/>
        <v>0</v>
      </c>
      <c r="AL510" s="448">
        <f t="shared" si="241"/>
        <v>0</v>
      </c>
      <c r="AM510" s="448">
        <f t="shared" si="242"/>
        <v>0</v>
      </c>
      <c r="AN510" s="449">
        <f t="shared" si="243"/>
        <v>0</v>
      </c>
    </row>
    <row r="511" spans="1:40" outlineLevel="2">
      <c r="A511" s="882">
        <f>ROW()</f>
        <v>511</v>
      </c>
      <c r="B511" s="453"/>
      <c r="D511" s="452" t="s">
        <v>28</v>
      </c>
      <c r="H511" s="458"/>
      <c r="I511" s="458"/>
      <c r="J511" s="459"/>
      <c r="K511" s="458"/>
      <c r="L511" s="458"/>
      <c r="M511" s="458"/>
      <c r="N511" s="463"/>
      <c r="O511" s="458"/>
      <c r="P511" s="458"/>
      <c r="Q511" s="458"/>
      <c r="R511" s="458"/>
      <c r="S511" s="458"/>
      <c r="T511" s="350"/>
      <c r="U511" s="352">
        <f>Input!S129</f>
        <v>0</v>
      </c>
      <c r="V511" s="448">
        <f t="shared" ref="V511:AI511" si="257">(U511-U$9)*(U511&gt;V$9)</f>
        <v>0</v>
      </c>
      <c r="W511" s="448">
        <f t="shared" si="257"/>
        <v>0</v>
      </c>
      <c r="X511" s="448">
        <f t="shared" si="257"/>
        <v>0</v>
      </c>
      <c r="Y511" s="330">
        <f t="shared" si="257"/>
        <v>0</v>
      </c>
      <c r="Z511" s="448">
        <f t="shared" si="257"/>
        <v>0</v>
      </c>
      <c r="AA511" s="448">
        <f t="shared" si="257"/>
        <v>0</v>
      </c>
      <c r="AB511" s="448">
        <f t="shared" si="257"/>
        <v>0</v>
      </c>
      <c r="AC511" s="448">
        <f t="shared" si="257"/>
        <v>0</v>
      </c>
      <c r="AD511" s="448">
        <f t="shared" si="257"/>
        <v>0</v>
      </c>
      <c r="AE511" s="330">
        <f t="shared" si="257"/>
        <v>0</v>
      </c>
      <c r="AF511" s="448">
        <f t="shared" si="257"/>
        <v>0</v>
      </c>
      <c r="AG511" s="448">
        <f t="shared" si="257"/>
        <v>0</v>
      </c>
      <c r="AH511" s="448">
        <f t="shared" si="257"/>
        <v>0</v>
      </c>
      <c r="AI511" s="449">
        <f t="shared" si="257"/>
        <v>0</v>
      </c>
      <c r="AJ511" s="330">
        <f t="shared" si="239"/>
        <v>0</v>
      </c>
      <c r="AK511" s="448">
        <f t="shared" si="240"/>
        <v>0</v>
      </c>
      <c r="AL511" s="448">
        <f t="shared" si="241"/>
        <v>0</v>
      </c>
      <c r="AM511" s="448">
        <f t="shared" si="242"/>
        <v>0</v>
      </c>
      <c r="AN511" s="449">
        <f t="shared" si="243"/>
        <v>0</v>
      </c>
    </row>
    <row r="512" spans="1:40" outlineLevel="2">
      <c r="A512" s="882">
        <f>ROW()</f>
        <v>512</v>
      </c>
      <c r="B512" s="453"/>
      <c r="D512" s="456" t="s">
        <v>443</v>
      </c>
      <c r="E512" s="456"/>
      <c r="F512" s="456"/>
      <c r="G512" s="456"/>
      <c r="H512" s="460"/>
      <c r="I512" s="460"/>
      <c r="J512" s="461"/>
      <c r="K512" s="460"/>
      <c r="L512" s="460"/>
      <c r="M512" s="460"/>
      <c r="N512" s="465"/>
      <c r="O512" s="460"/>
      <c r="P512" s="460"/>
      <c r="Q512" s="460"/>
      <c r="R512" s="460"/>
      <c r="S512" s="460"/>
      <c r="T512" s="351"/>
      <c r="U512" s="353">
        <f>Input!S130</f>
        <v>0</v>
      </c>
      <c r="V512" s="450">
        <f t="shared" ref="V512:AI512" si="258">(U512-U$9)*(U512&gt;V$9)</f>
        <v>0</v>
      </c>
      <c r="W512" s="450">
        <f t="shared" si="258"/>
        <v>0</v>
      </c>
      <c r="X512" s="450">
        <f t="shared" si="258"/>
        <v>0</v>
      </c>
      <c r="Y512" s="331">
        <f t="shared" si="258"/>
        <v>0</v>
      </c>
      <c r="Z512" s="450">
        <f t="shared" si="258"/>
        <v>0</v>
      </c>
      <c r="AA512" s="450">
        <f t="shared" si="258"/>
        <v>0</v>
      </c>
      <c r="AB512" s="450">
        <f t="shared" si="258"/>
        <v>0</v>
      </c>
      <c r="AC512" s="450">
        <f t="shared" si="258"/>
        <v>0</v>
      </c>
      <c r="AD512" s="450">
        <f t="shared" si="258"/>
        <v>0</v>
      </c>
      <c r="AE512" s="331">
        <f t="shared" si="258"/>
        <v>0</v>
      </c>
      <c r="AF512" s="450">
        <f t="shared" si="258"/>
        <v>0</v>
      </c>
      <c r="AG512" s="450">
        <f t="shared" si="258"/>
        <v>0</v>
      </c>
      <c r="AH512" s="450">
        <f t="shared" si="258"/>
        <v>0</v>
      </c>
      <c r="AI512" s="451">
        <f t="shared" si="258"/>
        <v>0</v>
      </c>
      <c r="AJ512" s="331">
        <f t="shared" si="239"/>
        <v>0</v>
      </c>
      <c r="AK512" s="450">
        <f t="shared" si="240"/>
        <v>0</v>
      </c>
      <c r="AL512" s="450">
        <f t="shared" si="241"/>
        <v>0</v>
      </c>
      <c r="AM512" s="450">
        <f t="shared" si="242"/>
        <v>0</v>
      </c>
      <c r="AN512" s="451">
        <f t="shared" si="243"/>
        <v>0</v>
      </c>
    </row>
    <row r="513" spans="1:40" outlineLevel="2">
      <c r="A513" s="882">
        <f>ROW()</f>
        <v>513</v>
      </c>
      <c r="B513" s="453"/>
      <c r="H513" s="458"/>
      <c r="I513" s="458"/>
      <c r="J513" s="459"/>
      <c r="K513" s="458"/>
      <c r="L513" s="458"/>
      <c r="M513" s="458"/>
      <c r="N513" s="463"/>
      <c r="O513" s="458"/>
      <c r="P513" s="458"/>
      <c r="Q513" s="458"/>
      <c r="R513" s="458"/>
      <c r="S513" s="458"/>
      <c r="T513" s="466"/>
      <c r="U513" s="444"/>
      <c r="V513" s="444"/>
      <c r="W513" s="444"/>
      <c r="X513" s="444"/>
      <c r="Y513" s="466"/>
      <c r="Z513" s="444"/>
      <c r="AA513" s="444"/>
      <c r="AB513" s="444"/>
      <c r="AC513" s="444"/>
      <c r="AD513" s="444"/>
      <c r="AE513" s="466"/>
      <c r="AF513" s="444"/>
      <c r="AG513" s="444"/>
      <c r="AH513" s="444"/>
      <c r="AI513" s="445"/>
      <c r="AJ513" s="466"/>
      <c r="AK513" s="444"/>
      <c r="AL513" s="444"/>
      <c r="AM513" s="444"/>
      <c r="AN513" s="445"/>
    </row>
    <row r="514" spans="1:40" outlineLevel="1">
      <c r="A514" s="732" t="s">
        <v>20</v>
      </c>
      <c r="B514" s="733"/>
      <c r="C514" s="881"/>
      <c r="D514" s="733"/>
      <c r="E514" s="733"/>
      <c r="F514" s="733"/>
      <c r="G514" s="730"/>
      <c r="H514" s="733"/>
      <c r="I514" s="730"/>
      <c r="J514" s="729"/>
      <c r="K514" s="730"/>
      <c r="L514" s="730"/>
      <c r="M514" s="730"/>
      <c r="N514" s="731"/>
      <c r="O514" s="730"/>
      <c r="P514" s="730"/>
      <c r="Q514" s="730"/>
      <c r="R514" s="730"/>
      <c r="S514" s="730"/>
      <c r="T514" s="729"/>
      <c r="U514" s="730"/>
      <c r="V514" s="730"/>
      <c r="W514" s="730"/>
      <c r="X514" s="730"/>
      <c r="Y514" s="729"/>
      <c r="Z514" s="730"/>
      <c r="AA514" s="730"/>
      <c r="AB514" s="730"/>
      <c r="AC514" s="730"/>
      <c r="AD514" s="730"/>
      <c r="AE514" s="729"/>
      <c r="AF514" s="730"/>
      <c r="AG514" s="730"/>
      <c r="AH514" s="730"/>
      <c r="AI514" s="731"/>
      <c r="AJ514" s="729"/>
      <c r="AK514" s="730"/>
      <c r="AL514" s="730"/>
      <c r="AM514" s="730"/>
      <c r="AN514" s="731"/>
    </row>
    <row r="515" spans="1:40" outlineLevel="2">
      <c r="A515" s="882">
        <f>ROW()</f>
        <v>515</v>
      </c>
      <c r="B515" s="453"/>
      <c r="D515" s="452" t="s">
        <v>300</v>
      </c>
      <c r="H515" s="458"/>
      <c r="I515" s="458"/>
      <c r="J515" s="459"/>
      <c r="K515" s="458"/>
      <c r="L515" s="458"/>
      <c r="M515" s="458"/>
      <c r="N515" s="463"/>
      <c r="O515" s="458"/>
      <c r="P515" s="458"/>
      <c r="Q515" s="458"/>
      <c r="R515" s="458"/>
      <c r="S515" s="458"/>
      <c r="T515" s="459"/>
      <c r="U515" s="439">
        <f t="shared" ref="U515:AD515" si="259">T605</f>
        <v>0</v>
      </c>
      <c r="V515" s="439">
        <f t="shared" si="259"/>
        <v>0</v>
      </c>
      <c r="W515" s="439">
        <f t="shared" si="259"/>
        <v>0</v>
      </c>
      <c r="X515" s="439">
        <f t="shared" si="259"/>
        <v>0</v>
      </c>
      <c r="Y515" s="443">
        <f t="shared" si="259"/>
        <v>0</v>
      </c>
      <c r="Z515" s="439">
        <f t="shared" si="259"/>
        <v>0</v>
      </c>
      <c r="AA515" s="439">
        <f t="shared" si="259"/>
        <v>0</v>
      </c>
      <c r="AB515" s="439">
        <f t="shared" si="259"/>
        <v>0</v>
      </c>
      <c r="AC515" s="439">
        <f t="shared" si="259"/>
        <v>0</v>
      </c>
      <c r="AD515" s="439">
        <f t="shared" si="259"/>
        <v>0</v>
      </c>
      <c r="AE515" s="443">
        <f t="shared" ref="AE515:AI522" si="260">AD605</f>
        <v>0</v>
      </c>
      <c r="AF515" s="439">
        <f t="shared" si="260"/>
        <v>0</v>
      </c>
      <c r="AG515" s="439">
        <f t="shared" si="260"/>
        <v>0</v>
      </c>
      <c r="AH515" s="439">
        <f t="shared" si="260"/>
        <v>0</v>
      </c>
      <c r="AI515" s="440">
        <f t="shared" si="260"/>
        <v>0</v>
      </c>
      <c r="AJ515" s="443">
        <f t="shared" ref="AJ515:AJ526" si="261">AI605</f>
        <v>0</v>
      </c>
      <c r="AK515" s="439">
        <f t="shared" ref="AK515:AK526" si="262">AJ605</f>
        <v>0</v>
      </c>
      <c r="AL515" s="439">
        <f t="shared" ref="AL515:AL526" si="263">AK605</f>
        <v>0</v>
      </c>
      <c r="AM515" s="439">
        <f t="shared" ref="AM515:AM526" si="264">AL605</f>
        <v>0</v>
      </c>
      <c r="AN515" s="440">
        <f t="shared" ref="AN515:AN526" si="265">AM605</f>
        <v>0</v>
      </c>
    </row>
    <row r="516" spans="1:40" outlineLevel="2">
      <c r="A516" s="882">
        <f>ROW()</f>
        <v>516</v>
      </c>
      <c r="B516" s="453"/>
      <c r="D516" s="452" t="s">
        <v>301</v>
      </c>
      <c r="H516" s="458"/>
      <c r="I516" s="458"/>
      <c r="J516" s="459"/>
      <c r="K516" s="458"/>
      <c r="L516" s="458"/>
      <c r="M516" s="458"/>
      <c r="N516" s="463"/>
      <c r="O516" s="458"/>
      <c r="P516" s="458"/>
      <c r="Q516" s="458"/>
      <c r="R516" s="458"/>
      <c r="S516" s="458"/>
      <c r="T516" s="459"/>
      <c r="U516" s="439">
        <f t="shared" ref="U516" si="266">T606</f>
        <v>0</v>
      </c>
      <c r="V516" s="439">
        <f t="shared" ref="V516" si="267">U606</f>
        <v>0</v>
      </c>
      <c r="W516" s="439">
        <f t="shared" ref="W516" si="268">V606</f>
        <v>0</v>
      </c>
      <c r="X516" s="439">
        <f t="shared" ref="X516" si="269">W606</f>
        <v>0</v>
      </c>
      <c r="Y516" s="443">
        <f t="shared" ref="Y516" si="270">X606</f>
        <v>0</v>
      </c>
      <c r="Z516" s="439">
        <f t="shared" ref="Z516" si="271">Y606</f>
        <v>0</v>
      </c>
      <c r="AA516" s="439">
        <f t="shared" ref="AA516" si="272">Z606</f>
        <v>0</v>
      </c>
      <c r="AB516" s="439">
        <f t="shared" ref="AB516" si="273">AA606</f>
        <v>0</v>
      </c>
      <c r="AC516" s="439">
        <f t="shared" ref="AC516" si="274">AB606</f>
        <v>0</v>
      </c>
      <c r="AD516" s="439">
        <f t="shared" ref="AD516" si="275">AC606</f>
        <v>0</v>
      </c>
      <c r="AE516" s="443">
        <f t="shared" si="260"/>
        <v>0</v>
      </c>
      <c r="AF516" s="439">
        <f t="shared" si="260"/>
        <v>0</v>
      </c>
      <c r="AG516" s="439">
        <f t="shared" si="260"/>
        <v>0</v>
      </c>
      <c r="AH516" s="439">
        <f t="shared" si="260"/>
        <v>0</v>
      </c>
      <c r="AI516" s="440">
        <f t="shared" si="260"/>
        <v>0</v>
      </c>
      <c r="AJ516" s="443">
        <f t="shared" si="261"/>
        <v>0</v>
      </c>
      <c r="AK516" s="439">
        <f t="shared" si="262"/>
        <v>0</v>
      </c>
      <c r="AL516" s="439">
        <f t="shared" si="263"/>
        <v>0</v>
      </c>
      <c r="AM516" s="439">
        <f t="shared" si="264"/>
        <v>0</v>
      </c>
      <c r="AN516" s="440">
        <f t="shared" si="265"/>
        <v>0</v>
      </c>
    </row>
    <row r="517" spans="1:40" outlineLevel="2">
      <c r="A517" s="882">
        <f>ROW()</f>
        <v>517</v>
      </c>
      <c r="B517" s="453"/>
      <c r="D517" s="452" t="s">
        <v>29</v>
      </c>
      <c r="H517" s="458"/>
      <c r="I517" s="458"/>
      <c r="J517" s="459"/>
      <c r="K517" s="458"/>
      <c r="L517" s="458"/>
      <c r="M517" s="458"/>
      <c r="N517" s="463"/>
      <c r="O517" s="458"/>
      <c r="P517" s="458"/>
      <c r="Q517" s="458"/>
      <c r="R517" s="458"/>
      <c r="S517" s="458"/>
      <c r="T517" s="459"/>
      <c r="U517" s="439">
        <f t="shared" ref="U517:AD517" si="276">T607</f>
        <v>0</v>
      </c>
      <c r="V517" s="439">
        <f t="shared" si="276"/>
        <v>0</v>
      </c>
      <c r="W517" s="439">
        <f t="shared" si="276"/>
        <v>0</v>
      </c>
      <c r="X517" s="439">
        <f t="shared" si="276"/>
        <v>0</v>
      </c>
      <c r="Y517" s="443">
        <f t="shared" si="276"/>
        <v>0</v>
      </c>
      <c r="Z517" s="439">
        <f t="shared" si="276"/>
        <v>0</v>
      </c>
      <c r="AA517" s="439">
        <f t="shared" si="276"/>
        <v>0</v>
      </c>
      <c r="AB517" s="439">
        <f t="shared" si="276"/>
        <v>0</v>
      </c>
      <c r="AC517" s="439">
        <f t="shared" si="276"/>
        <v>0</v>
      </c>
      <c r="AD517" s="439">
        <f t="shared" si="276"/>
        <v>0</v>
      </c>
      <c r="AE517" s="443">
        <f t="shared" si="260"/>
        <v>0</v>
      </c>
      <c r="AF517" s="439">
        <f t="shared" si="260"/>
        <v>0</v>
      </c>
      <c r="AG517" s="439">
        <f t="shared" si="260"/>
        <v>0</v>
      </c>
      <c r="AH517" s="439">
        <f t="shared" si="260"/>
        <v>0</v>
      </c>
      <c r="AI517" s="440">
        <f t="shared" si="260"/>
        <v>0</v>
      </c>
      <c r="AJ517" s="443">
        <f t="shared" si="261"/>
        <v>0</v>
      </c>
      <c r="AK517" s="439">
        <f t="shared" si="262"/>
        <v>0</v>
      </c>
      <c r="AL517" s="439">
        <f t="shared" si="263"/>
        <v>0</v>
      </c>
      <c r="AM517" s="439">
        <f t="shared" si="264"/>
        <v>0</v>
      </c>
      <c r="AN517" s="440">
        <f t="shared" si="265"/>
        <v>0</v>
      </c>
    </row>
    <row r="518" spans="1:40" outlineLevel="2">
      <c r="A518" s="882">
        <f>ROW()</f>
        <v>518</v>
      </c>
      <c r="B518" s="453"/>
      <c r="D518" s="452" t="s">
        <v>30</v>
      </c>
      <c r="H518" s="458"/>
      <c r="I518" s="458"/>
      <c r="J518" s="459"/>
      <c r="K518" s="458"/>
      <c r="L518" s="458"/>
      <c r="M518" s="458"/>
      <c r="N518" s="463"/>
      <c r="O518" s="458"/>
      <c r="P518" s="458"/>
      <c r="Q518" s="458"/>
      <c r="R518" s="458"/>
      <c r="S518" s="458"/>
      <c r="T518" s="459"/>
      <c r="U518" s="439">
        <f t="shared" ref="U518:AD518" si="277">T608</f>
        <v>0</v>
      </c>
      <c r="V518" s="439">
        <f t="shared" si="277"/>
        <v>0</v>
      </c>
      <c r="W518" s="439">
        <f t="shared" si="277"/>
        <v>0</v>
      </c>
      <c r="X518" s="439">
        <f t="shared" si="277"/>
        <v>0</v>
      </c>
      <c r="Y518" s="443">
        <f t="shared" si="277"/>
        <v>0</v>
      </c>
      <c r="Z518" s="439">
        <f t="shared" si="277"/>
        <v>0</v>
      </c>
      <c r="AA518" s="439">
        <f t="shared" si="277"/>
        <v>0</v>
      </c>
      <c r="AB518" s="439">
        <f t="shared" si="277"/>
        <v>0</v>
      </c>
      <c r="AC518" s="439">
        <f t="shared" si="277"/>
        <v>0</v>
      </c>
      <c r="AD518" s="439">
        <f t="shared" si="277"/>
        <v>0</v>
      </c>
      <c r="AE518" s="443">
        <f t="shared" si="260"/>
        <v>0</v>
      </c>
      <c r="AF518" s="439">
        <f t="shared" si="260"/>
        <v>0</v>
      </c>
      <c r="AG518" s="439">
        <f t="shared" si="260"/>
        <v>0</v>
      </c>
      <c r="AH518" s="439">
        <f t="shared" si="260"/>
        <v>0</v>
      </c>
      <c r="AI518" s="440">
        <f t="shared" si="260"/>
        <v>0</v>
      </c>
      <c r="AJ518" s="443">
        <f t="shared" si="261"/>
        <v>0</v>
      </c>
      <c r="AK518" s="439">
        <f t="shared" si="262"/>
        <v>0</v>
      </c>
      <c r="AL518" s="439">
        <f t="shared" si="263"/>
        <v>0</v>
      </c>
      <c r="AM518" s="439">
        <f t="shared" si="264"/>
        <v>0</v>
      </c>
      <c r="AN518" s="440">
        <f t="shared" si="265"/>
        <v>0</v>
      </c>
    </row>
    <row r="519" spans="1:40" outlineLevel="2">
      <c r="A519" s="882">
        <f>ROW()</f>
        <v>519</v>
      </c>
      <c r="B519" s="453"/>
      <c r="D519" s="452" t="s">
        <v>31</v>
      </c>
      <c r="H519" s="458"/>
      <c r="I519" s="458"/>
      <c r="J519" s="459"/>
      <c r="K519" s="458"/>
      <c r="L519" s="458"/>
      <c r="M519" s="458"/>
      <c r="N519" s="463"/>
      <c r="O519" s="458"/>
      <c r="P519" s="458"/>
      <c r="Q519" s="458"/>
      <c r="R519" s="458"/>
      <c r="S519" s="458"/>
      <c r="T519" s="459"/>
      <c r="U519" s="439">
        <f t="shared" ref="U519:AD519" si="278">T609</f>
        <v>0</v>
      </c>
      <c r="V519" s="439">
        <f t="shared" si="278"/>
        <v>0</v>
      </c>
      <c r="W519" s="439">
        <f t="shared" si="278"/>
        <v>0</v>
      </c>
      <c r="X519" s="439">
        <f t="shared" si="278"/>
        <v>0</v>
      </c>
      <c r="Y519" s="443">
        <f t="shared" si="278"/>
        <v>0</v>
      </c>
      <c r="Z519" s="439">
        <f t="shared" si="278"/>
        <v>0</v>
      </c>
      <c r="AA519" s="439">
        <f t="shared" si="278"/>
        <v>0</v>
      </c>
      <c r="AB519" s="439">
        <f t="shared" si="278"/>
        <v>0</v>
      </c>
      <c r="AC519" s="439">
        <f t="shared" si="278"/>
        <v>0</v>
      </c>
      <c r="AD519" s="439">
        <f t="shared" si="278"/>
        <v>0</v>
      </c>
      <c r="AE519" s="443">
        <f t="shared" si="260"/>
        <v>0</v>
      </c>
      <c r="AF519" s="439">
        <f t="shared" si="260"/>
        <v>0</v>
      </c>
      <c r="AG519" s="439">
        <f t="shared" si="260"/>
        <v>0</v>
      </c>
      <c r="AH519" s="439">
        <f t="shared" si="260"/>
        <v>0</v>
      </c>
      <c r="AI519" s="440">
        <f t="shared" si="260"/>
        <v>0</v>
      </c>
      <c r="AJ519" s="443">
        <f t="shared" si="261"/>
        <v>0</v>
      </c>
      <c r="AK519" s="439">
        <f t="shared" si="262"/>
        <v>0</v>
      </c>
      <c r="AL519" s="439">
        <f t="shared" si="263"/>
        <v>0</v>
      </c>
      <c r="AM519" s="439">
        <f t="shared" si="264"/>
        <v>0</v>
      </c>
      <c r="AN519" s="440">
        <f t="shared" si="265"/>
        <v>0</v>
      </c>
    </row>
    <row r="520" spans="1:40" outlineLevel="2">
      <c r="A520" s="882">
        <f>ROW()</f>
        <v>520</v>
      </c>
      <c r="B520" s="453"/>
      <c r="D520" s="452" t="s">
        <v>32</v>
      </c>
      <c r="H520" s="458"/>
      <c r="I520" s="458"/>
      <c r="J520" s="459"/>
      <c r="K520" s="458"/>
      <c r="L520" s="458"/>
      <c r="M520" s="458"/>
      <c r="N520" s="463"/>
      <c r="O520" s="458"/>
      <c r="P520" s="458"/>
      <c r="Q520" s="458"/>
      <c r="R520" s="458"/>
      <c r="S520" s="458"/>
      <c r="T520" s="459"/>
      <c r="U520" s="439">
        <f t="shared" ref="U520:AD520" si="279">T610</f>
        <v>0</v>
      </c>
      <c r="V520" s="439">
        <f t="shared" si="279"/>
        <v>0</v>
      </c>
      <c r="W520" s="439">
        <f t="shared" si="279"/>
        <v>0</v>
      </c>
      <c r="X520" s="439">
        <f t="shared" si="279"/>
        <v>0</v>
      </c>
      <c r="Y520" s="443">
        <f t="shared" si="279"/>
        <v>0</v>
      </c>
      <c r="Z520" s="439">
        <f t="shared" si="279"/>
        <v>0</v>
      </c>
      <c r="AA520" s="439">
        <f t="shared" si="279"/>
        <v>0</v>
      </c>
      <c r="AB520" s="439">
        <f t="shared" si="279"/>
        <v>0</v>
      </c>
      <c r="AC520" s="439">
        <f t="shared" si="279"/>
        <v>0</v>
      </c>
      <c r="AD520" s="439">
        <f t="shared" si="279"/>
        <v>0</v>
      </c>
      <c r="AE520" s="443">
        <f t="shared" si="260"/>
        <v>0</v>
      </c>
      <c r="AF520" s="439">
        <f t="shared" si="260"/>
        <v>0</v>
      </c>
      <c r="AG520" s="439">
        <f t="shared" si="260"/>
        <v>0</v>
      </c>
      <c r="AH520" s="439">
        <f t="shared" si="260"/>
        <v>0</v>
      </c>
      <c r="AI520" s="440">
        <f t="shared" si="260"/>
        <v>0</v>
      </c>
      <c r="AJ520" s="443">
        <f t="shared" si="261"/>
        <v>0</v>
      </c>
      <c r="AK520" s="439">
        <f t="shared" si="262"/>
        <v>0</v>
      </c>
      <c r="AL520" s="439">
        <f t="shared" si="263"/>
        <v>0</v>
      </c>
      <c r="AM520" s="439">
        <f t="shared" si="264"/>
        <v>0</v>
      </c>
      <c r="AN520" s="440">
        <f t="shared" si="265"/>
        <v>0</v>
      </c>
    </row>
    <row r="521" spans="1:40" outlineLevel="2">
      <c r="A521" s="882">
        <f>ROW()</f>
        <v>521</v>
      </c>
      <c r="B521" s="453"/>
      <c r="D521" s="452" t="s">
        <v>33</v>
      </c>
      <c r="H521" s="458"/>
      <c r="I521" s="458"/>
      <c r="J521" s="459"/>
      <c r="K521" s="458"/>
      <c r="L521" s="458"/>
      <c r="M521" s="458"/>
      <c r="N521" s="463"/>
      <c r="O521" s="458"/>
      <c r="P521" s="458"/>
      <c r="Q521" s="458"/>
      <c r="R521" s="458"/>
      <c r="S521" s="458"/>
      <c r="T521" s="459"/>
      <c r="U521" s="439">
        <f t="shared" ref="U521:AD521" si="280">T611</f>
        <v>0</v>
      </c>
      <c r="V521" s="439">
        <f t="shared" si="280"/>
        <v>0</v>
      </c>
      <c r="W521" s="439">
        <f t="shared" si="280"/>
        <v>0</v>
      </c>
      <c r="X521" s="439">
        <f t="shared" si="280"/>
        <v>0</v>
      </c>
      <c r="Y521" s="443">
        <f t="shared" si="280"/>
        <v>0</v>
      </c>
      <c r="Z521" s="439">
        <f t="shared" si="280"/>
        <v>0</v>
      </c>
      <c r="AA521" s="439">
        <f t="shared" si="280"/>
        <v>0</v>
      </c>
      <c r="AB521" s="439">
        <f t="shared" si="280"/>
        <v>0</v>
      </c>
      <c r="AC521" s="439">
        <f t="shared" si="280"/>
        <v>0</v>
      </c>
      <c r="AD521" s="439">
        <f t="shared" si="280"/>
        <v>0</v>
      </c>
      <c r="AE521" s="443">
        <f t="shared" si="260"/>
        <v>0</v>
      </c>
      <c r="AF521" s="439">
        <f t="shared" si="260"/>
        <v>0</v>
      </c>
      <c r="AG521" s="439">
        <f t="shared" si="260"/>
        <v>0</v>
      </c>
      <c r="AH521" s="439">
        <f t="shared" si="260"/>
        <v>0</v>
      </c>
      <c r="AI521" s="440">
        <f t="shared" si="260"/>
        <v>0</v>
      </c>
      <c r="AJ521" s="443">
        <f t="shared" si="261"/>
        <v>0</v>
      </c>
      <c r="AK521" s="439">
        <f t="shared" si="262"/>
        <v>0</v>
      </c>
      <c r="AL521" s="439">
        <f t="shared" si="263"/>
        <v>0</v>
      </c>
      <c r="AM521" s="439">
        <f t="shared" si="264"/>
        <v>0</v>
      </c>
      <c r="AN521" s="440">
        <f t="shared" si="265"/>
        <v>0</v>
      </c>
    </row>
    <row r="522" spans="1:40" outlineLevel="2">
      <c r="A522" s="882">
        <f>ROW()</f>
        <v>522</v>
      </c>
      <c r="B522" s="453"/>
      <c r="D522" s="452" t="s">
        <v>27</v>
      </c>
      <c r="H522" s="458"/>
      <c r="I522" s="458"/>
      <c r="J522" s="459"/>
      <c r="K522" s="458"/>
      <c r="L522" s="458"/>
      <c r="M522" s="458"/>
      <c r="N522" s="463"/>
      <c r="O522" s="458"/>
      <c r="P522" s="458"/>
      <c r="Q522" s="458"/>
      <c r="R522" s="458"/>
      <c r="S522" s="458"/>
      <c r="T522" s="459"/>
      <c r="U522" s="439">
        <f t="shared" ref="U522" si="281">T612</f>
        <v>1.3052213254207299E-2</v>
      </c>
      <c r="V522" s="439">
        <f t="shared" ref="V522" si="282">U612</f>
        <v>1.2674968713038547E-2</v>
      </c>
      <c r="W522" s="439">
        <f t="shared" ref="W522" si="283">V612</f>
        <v>1.2297724171869794E-2</v>
      </c>
      <c r="X522" s="439">
        <f t="shared" ref="X522" si="284">W612</f>
        <v>1.1920479630701041E-2</v>
      </c>
      <c r="Y522" s="443">
        <f t="shared" ref="Y522" si="285">X612</f>
        <v>1.1543235089532288E-2</v>
      </c>
      <c r="Z522" s="439">
        <f t="shared" ref="Z522" si="286">Y612</f>
        <v>1.1354612818947913E-2</v>
      </c>
      <c r="AA522" s="439">
        <f t="shared" ref="AA522" si="287">Z612</f>
        <v>1.097736827777916E-2</v>
      </c>
      <c r="AB522" s="439">
        <f t="shared" ref="AB522" si="288">AA612</f>
        <v>1.0600123736610408E-2</v>
      </c>
      <c r="AC522" s="439">
        <f t="shared" ref="AC522" si="289">AB612</f>
        <v>1.0222879195441655E-2</v>
      </c>
      <c r="AD522" s="439">
        <f t="shared" ref="AD522" si="290">AC612</f>
        <v>9.8456346542729022E-3</v>
      </c>
      <c r="AE522" s="443">
        <f t="shared" si="260"/>
        <v>9.4683901131041494E-3</v>
      </c>
      <c r="AF522" s="439">
        <f t="shared" si="260"/>
        <v>9.0911455719353967E-3</v>
      </c>
      <c r="AG522" s="439">
        <f t="shared" si="260"/>
        <v>8.713901030766644E-3</v>
      </c>
      <c r="AH522" s="439">
        <f t="shared" si="260"/>
        <v>8.3366564895978913E-3</v>
      </c>
      <c r="AI522" s="440">
        <f t="shared" si="260"/>
        <v>7.9594119484291386E-3</v>
      </c>
      <c r="AJ522" s="443">
        <f t="shared" si="261"/>
        <v>7.5821674072603868E-3</v>
      </c>
      <c r="AK522" s="439">
        <f t="shared" si="262"/>
        <v>7.2049228660916349E-3</v>
      </c>
      <c r="AL522" s="439">
        <f t="shared" si="263"/>
        <v>6.8276783249228831E-3</v>
      </c>
      <c r="AM522" s="439">
        <f t="shared" si="264"/>
        <v>6.4504337837541312E-3</v>
      </c>
      <c r="AN522" s="440">
        <f t="shared" si="265"/>
        <v>6.0731892425853794E-3</v>
      </c>
    </row>
    <row r="523" spans="1:40" outlineLevel="2">
      <c r="A523" s="882">
        <f>ROW()</f>
        <v>523</v>
      </c>
      <c r="B523" s="453"/>
      <c r="D523" s="452" t="s">
        <v>34</v>
      </c>
      <c r="H523" s="458"/>
      <c r="I523" s="458"/>
      <c r="J523" s="459"/>
      <c r="K523" s="458"/>
      <c r="L523" s="458"/>
      <c r="M523" s="458"/>
      <c r="N523" s="463"/>
      <c r="O523" s="458"/>
      <c r="P523" s="458"/>
      <c r="Q523" s="458"/>
      <c r="R523" s="458"/>
      <c r="S523" s="458"/>
      <c r="T523" s="459"/>
      <c r="U523" s="439">
        <f t="shared" ref="U523:AD523" si="291">T613</f>
        <v>0</v>
      </c>
      <c r="V523" s="439">
        <f t="shared" si="291"/>
        <v>0</v>
      </c>
      <c r="W523" s="439">
        <f t="shared" si="291"/>
        <v>0</v>
      </c>
      <c r="X523" s="439">
        <f t="shared" si="291"/>
        <v>0</v>
      </c>
      <c r="Y523" s="443">
        <f t="shared" si="291"/>
        <v>0</v>
      </c>
      <c r="Z523" s="439">
        <f t="shared" si="291"/>
        <v>0</v>
      </c>
      <c r="AA523" s="439">
        <f t="shared" si="291"/>
        <v>0</v>
      </c>
      <c r="AB523" s="439">
        <f t="shared" si="291"/>
        <v>0</v>
      </c>
      <c r="AC523" s="439">
        <f t="shared" si="291"/>
        <v>0</v>
      </c>
      <c r="AD523" s="439">
        <f t="shared" si="291"/>
        <v>0</v>
      </c>
      <c r="AE523" s="443">
        <f t="shared" ref="AE523:AI526" si="292">AD613</f>
        <v>0</v>
      </c>
      <c r="AF523" s="439">
        <f t="shared" si="292"/>
        <v>0</v>
      </c>
      <c r="AG523" s="439">
        <f t="shared" si="292"/>
        <v>0</v>
      </c>
      <c r="AH523" s="439">
        <f t="shared" si="292"/>
        <v>0</v>
      </c>
      <c r="AI523" s="440">
        <f t="shared" si="292"/>
        <v>0</v>
      </c>
      <c r="AJ523" s="443">
        <f t="shared" si="261"/>
        <v>0</v>
      </c>
      <c r="AK523" s="439">
        <f t="shared" si="262"/>
        <v>0</v>
      </c>
      <c r="AL523" s="439">
        <f t="shared" si="263"/>
        <v>0</v>
      </c>
      <c r="AM523" s="439">
        <f t="shared" si="264"/>
        <v>0</v>
      </c>
      <c r="AN523" s="440">
        <f t="shared" si="265"/>
        <v>0</v>
      </c>
    </row>
    <row r="524" spans="1:40" outlineLevel="2">
      <c r="A524" s="882">
        <f>ROW()</f>
        <v>524</v>
      </c>
      <c r="B524" s="453"/>
      <c r="D524" s="452" t="s">
        <v>35</v>
      </c>
      <c r="H524" s="458"/>
      <c r="I524" s="458"/>
      <c r="J524" s="459"/>
      <c r="K524" s="458"/>
      <c r="L524" s="458"/>
      <c r="M524" s="458"/>
      <c r="N524" s="463"/>
      <c r="O524" s="458"/>
      <c r="P524" s="458"/>
      <c r="Q524" s="458"/>
      <c r="R524" s="458"/>
      <c r="S524" s="458"/>
      <c r="T524" s="459"/>
      <c r="U524" s="439">
        <f t="shared" ref="U524:AD524" si="293">T614</f>
        <v>2.8846227418299399</v>
      </c>
      <c r="V524" s="439">
        <f t="shared" si="293"/>
        <v>2.4067720682648917</v>
      </c>
      <c r="W524" s="439">
        <f t="shared" si="293"/>
        <v>1.9289213946998434</v>
      </c>
      <c r="X524" s="439">
        <f t="shared" si="293"/>
        <v>1.4510707211347951</v>
      </c>
      <c r="Y524" s="443">
        <f t="shared" si="293"/>
        <v>0.973220047569747</v>
      </c>
      <c r="Z524" s="439">
        <f t="shared" si="293"/>
        <v>0.73429471078722286</v>
      </c>
      <c r="AA524" s="439">
        <f t="shared" si="293"/>
        <v>0.25644403722217474</v>
      </c>
      <c r="AB524" s="439">
        <f t="shared" si="293"/>
        <v>0</v>
      </c>
      <c r="AC524" s="439">
        <f t="shared" si="293"/>
        <v>0</v>
      </c>
      <c r="AD524" s="439">
        <f t="shared" si="293"/>
        <v>0</v>
      </c>
      <c r="AE524" s="443">
        <f t="shared" si="292"/>
        <v>0</v>
      </c>
      <c r="AF524" s="439">
        <f t="shared" si="292"/>
        <v>0</v>
      </c>
      <c r="AG524" s="439">
        <f t="shared" si="292"/>
        <v>0</v>
      </c>
      <c r="AH524" s="439">
        <f t="shared" si="292"/>
        <v>0</v>
      </c>
      <c r="AI524" s="440">
        <f t="shared" si="292"/>
        <v>0</v>
      </c>
      <c r="AJ524" s="443">
        <f t="shared" si="261"/>
        <v>0</v>
      </c>
      <c r="AK524" s="439">
        <f t="shared" si="262"/>
        <v>0</v>
      </c>
      <c r="AL524" s="439">
        <f t="shared" si="263"/>
        <v>0</v>
      </c>
      <c r="AM524" s="439">
        <f t="shared" si="264"/>
        <v>0</v>
      </c>
      <c r="AN524" s="440">
        <f t="shared" si="265"/>
        <v>0</v>
      </c>
    </row>
    <row r="525" spans="1:40" outlineLevel="2">
      <c r="A525" s="882">
        <f>ROW()</f>
        <v>525</v>
      </c>
      <c r="B525" s="453"/>
      <c r="D525" s="452" t="s">
        <v>302</v>
      </c>
      <c r="H525" s="458"/>
      <c r="I525" s="458"/>
      <c r="J525" s="459"/>
      <c r="K525" s="458"/>
      <c r="L525" s="458"/>
      <c r="M525" s="458"/>
      <c r="N525" s="463"/>
      <c r="O525" s="458"/>
      <c r="P525" s="458"/>
      <c r="Q525" s="458"/>
      <c r="R525" s="458"/>
      <c r="S525" s="458"/>
      <c r="T525" s="459"/>
      <c r="U525" s="439">
        <f t="shared" ref="U525" si="294">T615</f>
        <v>0</v>
      </c>
      <c r="V525" s="439">
        <f t="shared" ref="V525" si="295">U615</f>
        <v>0</v>
      </c>
      <c r="W525" s="439">
        <f t="shared" ref="W525" si="296">V615</f>
        <v>0</v>
      </c>
      <c r="X525" s="439">
        <f t="shared" ref="X525" si="297">W615</f>
        <v>0</v>
      </c>
      <c r="Y525" s="443">
        <f t="shared" ref="Y525" si="298">X615</f>
        <v>0</v>
      </c>
      <c r="Z525" s="439">
        <f t="shared" ref="Z525" si="299">Y615</f>
        <v>0</v>
      </c>
      <c r="AA525" s="439">
        <f t="shared" ref="AA525" si="300">Z615</f>
        <v>0</v>
      </c>
      <c r="AB525" s="439">
        <f t="shared" ref="AB525" si="301">AA615</f>
        <v>0</v>
      </c>
      <c r="AC525" s="439">
        <f t="shared" ref="AC525" si="302">AB615</f>
        <v>0</v>
      </c>
      <c r="AD525" s="439">
        <f t="shared" ref="AD525" si="303">AC615</f>
        <v>0</v>
      </c>
      <c r="AE525" s="443">
        <f t="shared" si="292"/>
        <v>0</v>
      </c>
      <c r="AF525" s="439">
        <f t="shared" si="292"/>
        <v>0</v>
      </c>
      <c r="AG525" s="439">
        <f t="shared" si="292"/>
        <v>0</v>
      </c>
      <c r="AH525" s="439">
        <f t="shared" si="292"/>
        <v>0</v>
      </c>
      <c r="AI525" s="440">
        <f t="shared" si="292"/>
        <v>0</v>
      </c>
      <c r="AJ525" s="443">
        <f t="shared" si="261"/>
        <v>0</v>
      </c>
      <c r="AK525" s="439">
        <f t="shared" si="262"/>
        <v>0</v>
      </c>
      <c r="AL525" s="439">
        <f t="shared" si="263"/>
        <v>0</v>
      </c>
      <c r="AM525" s="439">
        <f t="shared" si="264"/>
        <v>0</v>
      </c>
      <c r="AN525" s="440">
        <f t="shared" si="265"/>
        <v>0</v>
      </c>
    </row>
    <row r="526" spans="1:40" outlineLevel="2">
      <c r="A526" s="882">
        <f>ROW()</f>
        <v>526</v>
      </c>
      <c r="B526" s="453"/>
      <c r="D526" s="452" t="s">
        <v>36</v>
      </c>
      <c r="H526" s="458"/>
      <c r="I526" s="458"/>
      <c r="J526" s="459"/>
      <c r="K526" s="458"/>
      <c r="L526" s="458"/>
      <c r="M526" s="458"/>
      <c r="N526" s="463"/>
      <c r="O526" s="458"/>
      <c r="P526" s="458"/>
      <c r="Q526" s="458"/>
      <c r="R526" s="458"/>
      <c r="S526" s="458"/>
      <c r="T526" s="459"/>
      <c r="U526" s="439">
        <f t="shared" ref="U526:AD526" si="304">T616</f>
        <v>0.104081321679867</v>
      </c>
      <c r="V526" s="439">
        <f t="shared" si="304"/>
        <v>6.2810659575027614E-2</v>
      </c>
      <c r="W526" s="439">
        <f t="shared" si="304"/>
        <v>2.1539997470188227E-2</v>
      </c>
      <c r="X526" s="439">
        <f t="shared" si="304"/>
        <v>0</v>
      </c>
      <c r="Y526" s="443">
        <f t="shared" si="304"/>
        <v>0</v>
      </c>
      <c r="Z526" s="439">
        <f t="shared" si="304"/>
        <v>0</v>
      </c>
      <c r="AA526" s="439">
        <f t="shared" si="304"/>
        <v>0</v>
      </c>
      <c r="AB526" s="439">
        <f t="shared" si="304"/>
        <v>0</v>
      </c>
      <c r="AC526" s="439">
        <f t="shared" si="304"/>
        <v>0</v>
      </c>
      <c r="AD526" s="439">
        <f t="shared" si="304"/>
        <v>0</v>
      </c>
      <c r="AE526" s="443">
        <f t="shared" si="292"/>
        <v>0</v>
      </c>
      <c r="AF526" s="439">
        <f t="shared" si="292"/>
        <v>0</v>
      </c>
      <c r="AG526" s="439">
        <f t="shared" si="292"/>
        <v>0</v>
      </c>
      <c r="AH526" s="439">
        <f t="shared" si="292"/>
        <v>0</v>
      </c>
      <c r="AI526" s="440">
        <f t="shared" si="292"/>
        <v>0</v>
      </c>
      <c r="AJ526" s="443">
        <f t="shared" si="261"/>
        <v>0</v>
      </c>
      <c r="AK526" s="439">
        <f t="shared" si="262"/>
        <v>0</v>
      </c>
      <c r="AL526" s="439">
        <f t="shared" si="263"/>
        <v>0</v>
      </c>
      <c r="AM526" s="439">
        <f t="shared" si="264"/>
        <v>0</v>
      </c>
      <c r="AN526" s="440">
        <f t="shared" si="265"/>
        <v>0</v>
      </c>
    </row>
    <row r="527" spans="1:40" outlineLevel="2">
      <c r="A527" s="882">
        <f>ROW()</f>
        <v>527</v>
      </c>
      <c r="B527" s="453"/>
      <c r="D527" s="452" t="s">
        <v>583</v>
      </c>
      <c r="H527" s="458"/>
      <c r="I527" s="458"/>
      <c r="J527" s="459"/>
      <c r="K527" s="458"/>
      <c r="L527" s="458"/>
      <c r="M527" s="458"/>
      <c r="N527" s="463"/>
      <c r="O527" s="458"/>
      <c r="P527" s="458"/>
      <c r="Q527" s="458"/>
      <c r="R527" s="458"/>
      <c r="S527" s="458"/>
      <c r="T527" s="459"/>
      <c r="U527" s="439">
        <f t="shared" ref="U527:AI527" si="305">T617</f>
        <v>0</v>
      </c>
      <c r="V527" s="439">
        <f t="shared" si="305"/>
        <v>0</v>
      </c>
      <c r="W527" s="439">
        <f t="shared" si="305"/>
        <v>0</v>
      </c>
      <c r="X527" s="439">
        <f t="shared" si="305"/>
        <v>0</v>
      </c>
      <c r="Y527" s="443">
        <f t="shared" si="305"/>
        <v>0</v>
      </c>
      <c r="Z527" s="439">
        <f t="shared" si="305"/>
        <v>0</v>
      </c>
      <c r="AA527" s="439">
        <f t="shared" si="305"/>
        <v>0</v>
      </c>
      <c r="AB527" s="439">
        <f t="shared" si="305"/>
        <v>0</v>
      </c>
      <c r="AC527" s="439">
        <f t="shared" si="305"/>
        <v>0</v>
      </c>
      <c r="AD527" s="439">
        <f t="shared" si="305"/>
        <v>0</v>
      </c>
      <c r="AE527" s="443">
        <f t="shared" si="305"/>
        <v>0</v>
      </c>
      <c r="AF527" s="439">
        <f t="shared" si="305"/>
        <v>0</v>
      </c>
      <c r="AG527" s="439">
        <f t="shared" si="305"/>
        <v>0</v>
      </c>
      <c r="AH527" s="439">
        <f t="shared" si="305"/>
        <v>0</v>
      </c>
      <c r="AI527" s="440">
        <f t="shared" si="305"/>
        <v>0</v>
      </c>
      <c r="AJ527" s="443">
        <f t="shared" ref="AJ527:AN530" si="306">AI617</f>
        <v>0</v>
      </c>
      <c r="AK527" s="439">
        <f t="shared" si="306"/>
        <v>0</v>
      </c>
      <c r="AL527" s="439">
        <f t="shared" si="306"/>
        <v>0</v>
      </c>
      <c r="AM527" s="439">
        <f t="shared" si="306"/>
        <v>0</v>
      </c>
      <c r="AN527" s="440">
        <f t="shared" si="306"/>
        <v>0</v>
      </c>
    </row>
    <row r="528" spans="1:40" outlineLevel="2">
      <c r="A528" s="882">
        <f>ROW()</f>
        <v>528</v>
      </c>
      <c r="B528" s="453"/>
      <c r="D528" s="452" t="s">
        <v>81</v>
      </c>
      <c r="H528" s="458"/>
      <c r="I528" s="458"/>
      <c r="J528" s="459"/>
      <c r="K528" s="458"/>
      <c r="L528" s="458"/>
      <c r="M528" s="458"/>
      <c r="N528" s="463"/>
      <c r="O528" s="458"/>
      <c r="P528" s="458"/>
      <c r="Q528" s="458"/>
      <c r="R528" s="458"/>
      <c r="S528" s="458"/>
      <c r="T528" s="459"/>
      <c r="U528" s="439">
        <f t="shared" ref="U528:AI528" si="307">T618</f>
        <v>0</v>
      </c>
      <c r="V528" s="439">
        <f t="shared" si="307"/>
        <v>0</v>
      </c>
      <c r="W528" s="439">
        <f t="shared" si="307"/>
        <v>0</v>
      </c>
      <c r="X528" s="439">
        <f t="shared" si="307"/>
        <v>0</v>
      </c>
      <c r="Y528" s="443">
        <f t="shared" si="307"/>
        <v>0</v>
      </c>
      <c r="Z528" s="439">
        <f t="shared" si="307"/>
        <v>0</v>
      </c>
      <c r="AA528" s="439">
        <f t="shared" si="307"/>
        <v>0</v>
      </c>
      <c r="AB528" s="439">
        <f t="shared" si="307"/>
        <v>0</v>
      </c>
      <c r="AC528" s="439">
        <f t="shared" si="307"/>
        <v>0</v>
      </c>
      <c r="AD528" s="439">
        <f t="shared" si="307"/>
        <v>0</v>
      </c>
      <c r="AE528" s="443">
        <f t="shared" si="307"/>
        <v>0</v>
      </c>
      <c r="AF528" s="439">
        <f t="shared" si="307"/>
        <v>0</v>
      </c>
      <c r="AG528" s="439">
        <f t="shared" si="307"/>
        <v>0</v>
      </c>
      <c r="AH528" s="439">
        <f t="shared" si="307"/>
        <v>0</v>
      </c>
      <c r="AI528" s="440">
        <f t="shared" si="307"/>
        <v>0</v>
      </c>
      <c r="AJ528" s="443">
        <f t="shared" si="306"/>
        <v>0</v>
      </c>
      <c r="AK528" s="439">
        <f t="shared" si="306"/>
        <v>0</v>
      </c>
      <c r="AL528" s="439">
        <f t="shared" si="306"/>
        <v>0</v>
      </c>
      <c r="AM528" s="439">
        <f t="shared" si="306"/>
        <v>0</v>
      </c>
      <c r="AN528" s="440">
        <f t="shared" si="306"/>
        <v>0</v>
      </c>
    </row>
    <row r="529" spans="1:40" outlineLevel="2">
      <c r="A529" s="882">
        <f>ROW()</f>
        <v>529</v>
      </c>
      <c r="B529" s="453"/>
      <c r="D529" s="452" t="s">
        <v>28</v>
      </c>
      <c r="H529" s="458"/>
      <c r="I529" s="458"/>
      <c r="J529" s="459"/>
      <c r="K529" s="458"/>
      <c r="L529" s="458"/>
      <c r="M529" s="458"/>
      <c r="N529" s="463"/>
      <c r="O529" s="458"/>
      <c r="P529" s="458"/>
      <c r="Q529" s="458"/>
      <c r="R529" s="458"/>
      <c r="S529" s="458"/>
      <c r="T529" s="459"/>
      <c r="U529" s="439">
        <f t="shared" ref="U529:X529" si="308">T619</f>
        <v>0</v>
      </c>
      <c r="V529" s="439">
        <f t="shared" si="308"/>
        <v>0</v>
      </c>
      <c r="W529" s="439">
        <f t="shared" si="308"/>
        <v>0</v>
      </c>
      <c r="X529" s="439">
        <f t="shared" si="308"/>
        <v>0</v>
      </c>
      <c r="Y529" s="443">
        <f t="shared" ref="Y529:AD529" si="309">X619</f>
        <v>0</v>
      </c>
      <c r="Z529" s="439">
        <f t="shared" si="309"/>
        <v>0</v>
      </c>
      <c r="AA529" s="439">
        <f t="shared" si="309"/>
        <v>0</v>
      </c>
      <c r="AB529" s="439">
        <f t="shared" si="309"/>
        <v>0</v>
      </c>
      <c r="AC529" s="439">
        <f t="shared" si="309"/>
        <v>0</v>
      </c>
      <c r="AD529" s="439">
        <f t="shared" si="309"/>
        <v>0</v>
      </c>
      <c r="AE529" s="443">
        <f t="shared" ref="AE529:AE530" si="310">AD619</f>
        <v>0</v>
      </c>
      <c r="AF529" s="439">
        <f t="shared" ref="AF529:AF530" si="311">AE619</f>
        <v>0</v>
      </c>
      <c r="AG529" s="439">
        <f t="shared" ref="AG529:AG530" si="312">AF619</f>
        <v>0</v>
      </c>
      <c r="AH529" s="439">
        <f t="shared" ref="AH529:AH530" si="313">AG619</f>
        <v>0</v>
      </c>
      <c r="AI529" s="440">
        <f t="shared" ref="AI529:AI530" si="314">AH619</f>
        <v>0</v>
      </c>
      <c r="AJ529" s="443">
        <f t="shared" si="306"/>
        <v>0</v>
      </c>
      <c r="AK529" s="439">
        <f t="shared" si="306"/>
        <v>0</v>
      </c>
      <c r="AL529" s="439">
        <f t="shared" si="306"/>
        <v>0</v>
      </c>
      <c r="AM529" s="439">
        <f t="shared" si="306"/>
        <v>0</v>
      </c>
      <c r="AN529" s="440">
        <f t="shared" si="306"/>
        <v>0</v>
      </c>
    </row>
    <row r="530" spans="1:40" outlineLevel="2">
      <c r="A530" s="882">
        <f>ROW()</f>
        <v>530</v>
      </c>
      <c r="B530" s="453"/>
      <c r="D530" s="456" t="s">
        <v>443</v>
      </c>
      <c r="E530" s="456"/>
      <c r="F530" s="456"/>
      <c r="G530" s="456"/>
      <c r="H530" s="460"/>
      <c r="I530" s="460"/>
      <c r="J530" s="461"/>
      <c r="K530" s="460"/>
      <c r="L530" s="460"/>
      <c r="M530" s="460"/>
      <c r="N530" s="465"/>
      <c r="O530" s="460"/>
      <c r="P530" s="460"/>
      <c r="Q530" s="460"/>
      <c r="R530" s="460"/>
      <c r="S530" s="460"/>
      <c r="T530" s="461"/>
      <c r="U530" s="441">
        <f t="shared" ref="U530:AD530" si="315">T620</f>
        <v>0</v>
      </c>
      <c r="V530" s="441">
        <f t="shared" si="315"/>
        <v>0</v>
      </c>
      <c r="W530" s="441">
        <f t="shared" si="315"/>
        <v>0</v>
      </c>
      <c r="X530" s="441">
        <f t="shared" si="315"/>
        <v>0</v>
      </c>
      <c r="Y530" s="462">
        <f t="shared" si="315"/>
        <v>0</v>
      </c>
      <c r="Z530" s="441">
        <f t="shared" si="315"/>
        <v>0</v>
      </c>
      <c r="AA530" s="441">
        <f t="shared" si="315"/>
        <v>0</v>
      </c>
      <c r="AB530" s="441">
        <f t="shared" si="315"/>
        <v>0</v>
      </c>
      <c r="AC530" s="441">
        <f t="shared" si="315"/>
        <v>0</v>
      </c>
      <c r="AD530" s="441">
        <f t="shared" si="315"/>
        <v>0</v>
      </c>
      <c r="AE530" s="462">
        <f t="shared" si="310"/>
        <v>0</v>
      </c>
      <c r="AF530" s="441">
        <f t="shared" si="311"/>
        <v>0</v>
      </c>
      <c r="AG530" s="441">
        <f t="shared" si="312"/>
        <v>0</v>
      </c>
      <c r="AH530" s="441">
        <f t="shared" si="313"/>
        <v>0</v>
      </c>
      <c r="AI530" s="442">
        <f t="shared" si="314"/>
        <v>0</v>
      </c>
      <c r="AJ530" s="462">
        <f t="shared" si="306"/>
        <v>0</v>
      </c>
      <c r="AK530" s="441">
        <f t="shared" si="306"/>
        <v>0</v>
      </c>
      <c r="AL530" s="441">
        <f t="shared" si="306"/>
        <v>0</v>
      </c>
      <c r="AM530" s="441">
        <f t="shared" si="306"/>
        <v>0</v>
      </c>
      <c r="AN530" s="442">
        <f t="shared" si="306"/>
        <v>0</v>
      </c>
    </row>
    <row r="531" spans="1:40" outlineLevel="2">
      <c r="A531" s="882">
        <f>ROW()</f>
        <v>531</v>
      </c>
      <c r="B531" s="453"/>
      <c r="D531" s="452" t="s">
        <v>24</v>
      </c>
      <c r="H531" s="458"/>
      <c r="I531" s="458"/>
      <c r="J531" s="459"/>
      <c r="K531" s="458"/>
      <c r="L531" s="458"/>
      <c r="M531" s="458"/>
      <c r="N531" s="463"/>
      <c r="O531" s="458"/>
      <c r="P531" s="458"/>
      <c r="Q531" s="458"/>
      <c r="R531" s="458"/>
      <c r="S531" s="458"/>
      <c r="T531" s="459"/>
      <c r="U531" s="439">
        <f t="shared" ref="U531:AN531" si="316">SUM(U515:U530)</f>
        <v>3.0017562767640142</v>
      </c>
      <c r="V531" s="439">
        <f t="shared" si="316"/>
        <v>2.4822576965529581</v>
      </c>
      <c r="W531" s="439">
        <f t="shared" si="316"/>
        <v>1.9627591163419014</v>
      </c>
      <c r="X531" s="439">
        <f t="shared" si="316"/>
        <v>1.4629912007654962</v>
      </c>
      <c r="Y531" s="443">
        <f t="shared" si="316"/>
        <v>0.98476328265927926</v>
      </c>
      <c r="Z531" s="439">
        <f t="shared" si="316"/>
        <v>0.74564932360617076</v>
      </c>
      <c r="AA531" s="439">
        <f t="shared" si="316"/>
        <v>0.26742140549995391</v>
      </c>
      <c r="AB531" s="439">
        <f t="shared" si="316"/>
        <v>1.0600123736610408E-2</v>
      </c>
      <c r="AC531" s="439">
        <f t="shared" si="316"/>
        <v>1.0222879195441655E-2</v>
      </c>
      <c r="AD531" s="439">
        <f t="shared" si="316"/>
        <v>9.8456346542729022E-3</v>
      </c>
      <c r="AE531" s="443">
        <f t="shared" si="316"/>
        <v>9.4683901131041494E-3</v>
      </c>
      <c r="AF531" s="439">
        <f t="shared" si="316"/>
        <v>9.0911455719353967E-3</v>
      </c>
      <c r="AG531" s="439">
        <f t="shared" si="316"/>
        <v>8.713901030766644E-3</v>
      </c>
      <c r="AH531" s="439">
        <f t="shared" si="316"/>
        <v>8.3366564895978913E-3</v>
      </c>
      <c r="AI531" s="440">
        <f t="shared" si="316"/>
        <v>7.9594119484291386E-3</v>
      </c>
      <c r="AJ531" s="443">
        <f t="shared" si="316"/>
        <v>7.5821674072603868E-3</v>
      </c>
      <c r="AK531" s="439">
        <f t="shared" si="316"/>
        <v>7.2049228660916349E-3</v>
      </c>
      <c r="AL531" s="439">
        <f t="shared" si="316"/>
        <v>6.8276783249228831E-3</v>
      </c>
      <c r="AM531" s="439">
        <f t="shared" si="316"/>
        <v>6.4504337837541312E-3</v>
      </c>
      <c r="AN531" s="440">
        <f t="shared" si="316"/>
        <v>6.0731892425853794E-3</v>
      </c>
    </row>
    <row r="532" spans="1:40" outlineLevel="1">
      <c r="A532" s="732" t="s">
        <v>579</v>
      </c>
      <c r="B532" s="733"/>
      <c r="C532" s="881"/>
      <c r="D532" s="733"/>
      <c r="E532" s="733"/>
      <c r="F532" s="733"/>
      <c r="G532" s="730"/>
      <c r="H532" s="733"/>
      <c r="I532" s="730"/>
      <c r="J532" s="729"/>
      <c r="K532" s="730"/>
      <c r="L532" s="730"/>
      <c r="M532" s="730"/>
      <c r="N532" s="731"/>
      <c r="O532" s="730"/>
      <c r="P532" s="730"/>
      <c r="Q532" s="730"/>
      <c r="R532" s="730"/>
      <c r="S532" s="730"/>
      <c r="T532" s="729"/>
      <c r="U532" s="730"/>
      <c r="V532" s="730"/>
      <c r="W532" s="730"/>
      <c r="X532" s="730"/>
      <c r="Y532" s="729"/>
      <c r="Z532" s="730"/>
      <c r="AA532" s="730"/>
      <c r="AB532" s="730"/>
      <c r="AC532" s="730"/>
      <c r="AD532" s="730"/>
      <c r="AE532" s="729"/>
      <c r="AF532" s="730"/>
      <c r="AG532" s="730"/>
      <c r="AH532" s="730"/>
      <c r="AI532" s="731"/>
      <c r="AJ532" s="729"/>
      <c r="AK532" s="730"/>
      <c r="AL532" s="730"/>
      <c r="AM532" s="730"/>
      <c r="AN532" s="731"/>
    </row>
    <row r="533" spans="1:40" outlineLevel="2">
      <c r="A533" s="882">
        <f>ROW()</f>
        <v>533</v>
      </c>
      <c r="B533" s="453"/>
      <c r="D533" s="452" t="s">
        <v>300</v>
      </c>
      <c r="H533" s="458"/>
      <c r="I533" s="458"/>
      <c r="J533" s="459"/>
      <c r="K533" s="458"/>
      <c r="L533" s="458"/>
      <c r="M533" s="458"/>
      <c r="N533" s="463"/>
      <c r="O533" s="458"/>
      <c r="P533" s="458"/>
      <c r="Q533" s="458"/>
      <c r="R533" s="458"/>
      <c r="S533" s="157"/>
      <c r="T533" s="324">
        <f>Input!T115</f>
        <v>0</v>
      </c>
      <c r="U533" s="439"/>
      <c r="V533" s="439"/>
      <c r="W533" s="439"/>
      <c r="X533" s="439"/>
      <c r="Y533" s="595"/>
      <c r="Z533" s="27"/>
      <c r="AA533" s="27"/>
      <c r="AB533" s="27"/>
      <c r="AC533" s="27"/>
      <c r="AD533" s="27"/>
      <c r="AE533" s="326"/>
      <c r="AF533" s="27"/>
      <c r="AG533" s="27"/>
      <c r="AH533" s="27"/>
      <c r="AI533" s="313"/>
      <c r="AJ533" s="326"/>
      <c r="AK533" s="27"/>
      <c r="AL533" s="27"/>
      <c r="AM533" s="27"/>
      <c r="AN533" s="313"/>
    </row>
    <row r="534" spans="1:40" outlineLevel="2">
      <c r="A534" s="882">
        <f>ROW()</f>
        <v>534</v>
      </c>
      <c r="B534" s="453"/>
      <c r="D534" s="452" t="s">
        <v>301</v>
      </c>
      <c r="H534" s="458"/>
      <c r="I534" s="458"/>
      <c r="J534" s="459"/>
      <c r="K534" s="458"/>
      <c r="L534" s="458"/>
      <c r="M534" s="458"/>
      <c r="N534" s="463"/>
      <c r="O534" s="458"/>
      <c r="P534" s="458"/>
      <c r="Q534" s="458"/>
      <c r="R534" s="458"/>
      <c r="S534" s="157"/>
      <c r="T534" s="324">
        <f>Input!T116</f>
        <v>0</v>
      </c>
      <c r="U534" s="439"/>
      <c r="V534" s="439"/>
      <c r="W534" s="439"/>
      <c r="X534" s="439"/>
      <c r="Y534" s="595"/>
      <c r="Z534" s="27"/>
      <c r="AA534" s="27"/>
      <c r="AB534" s="27"/>
      <c r="AC534" s="27"/>
      <c r="AD534" s="27"/>
      <c r="AE534" s="326"/>
      <c r="AF534" s="27"/>
      <c r="AG534" s="27"/>
      <c r="AH534" s="27"/>
      <c r="AI534" s="313"/>
      <c r="AJ534" s="326"/>
      <c r="AK534" s="27"/>
      <c r="AL534" s="27"/>
      <c r="AM534" s="27"/>
      <c r="AN534" s="313"/>
    </row>
    <row r="535" spans="1:40" outlineLevel="2">
      <c r="A535" s="882">
        <f>ROW()</f>
        <v>535</v>
      </c>
      <c r="B535" s="453"/>
      <c r="D535" s="452" t="s">
        <v>29</v>
      </c>
      <c r="H535" s="458"/>
      <c r="I535" s="458"/>
      <c r="J535" s="459"/>
      <c r="K535" s="458"/>
      <c r="L535" s="458"/>
      <c r="M535" s="458"/>
      <c r="N535" s="463"/>
      <c r="O535" s="458"/>
      <c r="P535" s="458"/>
      <c r="Q535" s="458"/>
      <c r="R535" s="458"/>
      <c r="S535" s="157"/>
      <c r="T535" s="324">
        <f>Input!T117</f>
        <v>0</v>
      </c>
      <c r="U535" s="439"/>
      <c r="V535" s="439"/>
      <c r="W535" s="439"/>
      <c r="X535" s="439"/>
      <c r="Y535" s="595"/>
      <c r="Z535" s="27"/>
      <c r="AA535" s="27"/>
      <c r="AB535" s="27"/>
      <c r="AC535" s="27"/>
      <c r="AD535" s="27"/>
      <c r="AE535" s="326"/>
      <c r="AF535" s="27"/>
      <c r="AG535" s="27"/>
      <c r="AH535" s="27"/>
      <c r="AI535" s="313"/>
      <c r="AJ535" s="326"/>
      <c r="AK535" s="27"/>
      <c r="AL535" s="27"/>
      <c r="AM535" s="27"/>
      <c r="AN535" s="313"/>
    </row>
    <row r="536" spans="1:40" outlineLevel="2">
      <c r="A536" s="882">
        <f>ROW()</f>
        <v>536</v>
      </c>
      <c r="B536" s="453"/>
      <c r="D536" s="452" t="s">
        <v>30</v>
      </c>
      <c r="H536" s="458"/>
      <c r="I536" s="458"/>
      <c r="J536" s="459"/>
      <c r="K536" s="458"/>
      <c r="L536" s="458"/>
      <c r="M536" s="458"/>
      <c r="N536" s="463"/>
      <c r="O536" s="458"/>
      <c r="P536" s="458"/>
      <c r="Q536" s="458"/>
      <c r="R536" s="439"/>
      <c r="S536" s="157"/>
      <c r="T536" s="324">
        <f>Input!T118</f>
        <v>0</v>
      </c>
      <c r="U536" s="439"/>
      <c r="V536" s="439"/>
      <c r="W536" s="439"/>
      <c r="X536" s="439"/>
      <c r="Y536" s="595"/>
      <c r="Z536" s="27"/>
      <c r="AA536" s="27"/>
      <c r="AB536" s="27"/>
      <c r="AC536" s="27"/>
      <c r="AD536" s="27"/>
      <c r="AE536" s="326"/>
      <c r="AF536" s="27"/>
      <c r="AG536" s="27"/>
      <c r="AH536" s="27"/>
      <c r="AI536" s="313"/>
      <c r="AJ536" s="326"/>
      <c r="AK536" s="27"/>
      <c r="AL536" s="27"/>
      <c r="AM536" s="27"/>
      <c r="AN536" s="313"/>
    </row>
    <row r="537" spans="1:40" outlineLevel="2">
      <c r="A537" s="882">
        <f>ROW()</f>
        <v>537</v>
      </c>
      <c r="B537" s="453"/>
      <c r="D537" s="452" t="s">
        <v>31</v>
      </c>
      <c r="H537" s="458"/>
      <c r="I537" s="458"/>
      <c r="J537" s="459"/>
      <c r="K537" s="458"/>
      <c r="L537" s="458"/>
      <c r="M537" s="458"/>
      <c r="N537" s="463"/>
      <c r="O537" s="458"/>
      <c r="P537" s="458"/>
      <c r="Q537" s="458"/>
      <c r="R537" s="458"/>
      <c r="S537" s="157"/>
      <c r="T537" s="324">
        <f>Input!T119</f>
        <v>0</v>
      </c>
      <c r="U537" s="439"/>
      <c r="V537" s="439"/>
      <c r="W537" s="439"/>
      <c r="X537" s="439"/>
      <c r="Y537" s="595"/>
      <c r="Z537" s="27"/>
      <c r="AA537" s="27"/>
      <c r="AB537" s="27"/>
      <c r="AC537" s="27"/>
      <c r="AD537" s="27"/>
      <c r="AE537" s="326"/>
      <c r="AF537" s="27"/>
      <c r="AG537" s="27"/>
      <c r="AH537" s="27"/>
      <c r="AI537" s="313"/>
      <c r="AJ537" s="326"/>
      <c r="AK537" s="27"/>
      <c r="AL537" s="27"/>
      <c r="AM537" s="27"/>
      <c r="AN537" s="313"/>
    </row>
    <row r="538" spans="1:40" outlineLevel="2">
      <c r="A538" s="882">
        <f>ROW()</f>
        <v>538</v>
      </c>
      <c r="B538" s="453"/>
      <c r="D538" s="452" t="s">
        <v>32</v>
      </c>
      <c r="H538" s="458"/>
      <c r="I538" s="458"/>
      <c r="J538" s="459"/>
      <c r="K538" s="458"/>
      <c r="L538" s="458"/>
      <c r="M538" s="458"/>
      <c r="N538" s="463"/>
      <c r="O538" s="458"/>
      <c r="P538" s="458"/>
      <c r="Q538" s="458"/>
      <c r="R538" s="458"/>
      <c r="S538" s="157"/>
      <c r="T538" s="324">
        <f>Input!T120</f>
        <v>0</v>
      </c>
      <c r="U538" s="439"/>
      <c r="V538" s="439"/>
      <c r="W538" s="439"/>
      <c r="X538" s="439"/>
      <c r="Y538" s="595"/>
      <c r="Z538" s="27"/>
      <c r="AA538" s="27"/>
      <c r="AB538" s="27"/>
      <c r="AC538" s="27"/>
      <c r="AD538" s="27"/>
      <c r="AE538" s="326"/>
      <c r="AF538" s="27"/>
      <c r="AG538" s="27"/>
      <c r="AH538" s="27"/>
      <c r="AI538" s="313"/>
      <c r="AJ538" s="326"/>
      <c r="AK538" s="27"/>
      <c r="AL538" s="27"/>
      <c r="AM538" s="27"/>
      <c r="AN538" s="313"/>
    </row>
    <row r="539" spans="1:40" outlineLevel="2">
      <c r="A539" s="882">
        <f>ROW()</f>
        <v>539</v>
      </c>
      <c r="B539" s="453"/>
      <c r="D539" s="452" t="s">
        <v>33</v>
      </c>
      <c r="H539" s="458"/>
      <c r="I539" s="458"/>
      <c r="J539" s="459"/>
      <c r="K539" s="458"/>
      <c r="L539" s="458"/>
      <c r="M539" s="458"/>
      <c r="N539" s="463"/>
      <c r="O539" s="458"/>
      <c r="P539" s="458"/>
      <c r="Q539" s="458"/>
      <c r="R539" s="458"/>
      <c r="S539" s="157"/>
      <c r="T539" s="324">
        <f>Input!T121</f>
        <v>0</v>
      </c>
      <c r="U539" s="439"/>
      <c r="V539" s="439"/>
      <c r="W539" s="439"/>
      <c r="X539" s="439"/>
      <c r="Y539" s="595"/>
      <c r="Z539" s="27"/>
      <c r="AA539" s="27"/>
      <c r="AB539" s="27"/>
      <c r="AC539" s="27"/>
      <c r="AD539" s="27"/>
      <c r="AE539" s="326"/>
      <c r="AF539" s="27"/>
      <c r="AG539" s="27"/>
      <c r="AH539" s="27"/>
      <c r="AI539" s="313"/>
      <c r="AJ539" s="326"/>
      <c r="AK539" s="27"/>
      <c r="AL539" s="27"/>
      <c r="AM539" s="27"/>
      <c r="AN539" s="313"/>
    </row>
    <row r="540" spans="1:40" outlineLevel="2">
      <c r="A540" s="882">
        <f>ROW()</f>
        <v>540</v>
      </c>
      <c r="B540" s="453"/>
      <c r="D540" s="452" t="s">
        <v>27</v>
      </c>
      <c r="H540" s="458"/>
      <c r="I540" s="458"/>
      <c r="J540" s="459"/>
      <c r="K540" s="458"/>
      <c r="L540" s="458"/>
      <c r="M540" s="458"/>
      <c r="N540" s="463"/>
      <c r="O540" s="458"/>
      <c r="P540" s="458"/>
      <c r="Q540" s="458"/>
      <c r="R540" s="458"/>
      <c r="S540" s="157"/>
      <c r="T540" s="324">
        <f>Input!T122</f>
        <v>1.3052213254207299E-2</v>
      </c>
      <c r="U540" s="439"/>
      <c r="V540" s="439"/>
      <c r="W540" s="439"/>
      <c r="X540" s="439"/>
      <c r="Y540" s="595"/>
      <c r="Z540" s="27"/>
      <c r="AA540" s="27"/>
      <c r="AB540" s="27"/>
      <c r="AC540" s="27"/>
      <c r="AD540" s="27"/>
      <c r="AE540" s="326"/>
      <c r="AF540" s="27"/>
      <c r="AG540" s="27"/>
      <c r="AH540" s="27"/>
      <c r="AI540" s="313"/>
      <c r="AJ540" s="326"/>
      <c r="AK540" s="27"/>
      <c r="AL540" s="27"/>
      <c r="AM540" s="27"/>
      <c r="AN540" s="313"/>
    </row>
    <row r="541" spans="1:40" outlineLevel="2">
      <c r="A541" s="882">
        <f>ROW()</f>
        <v>541</v>
      </c>
      <c r="B541" s="453"/>
      <c r="D541" s="452" t="s">
        <v>34</v>
      </c>
      <c r="H541" s="458"/>
      <c r="I541" s="458"/>
      <c r="J541" s="459"/>
      <c r="K541" s="458"/>
      <c r="L541" s="458"/>
      <c r="M541" s="458"/>
      <c r="N541" s="463"/>
      <c r="O541" s="458"/>
      <c r="P541" s="458"/>
      <c r="Q541" s="458"/>
      <c r="R541" s="439"/>
      <c r="S541" s="157"/>
      <c r="T541" s="324">
        <f>Input!T123</f>
        <v>0</v>
      </c>
      <c r="U541" s="439"/>
      <c r="V541" s="439"/>
      <c r="W541" s="439"/>
      <c r="X541" s="439"/>
      <c r="Y541" s="595"/>
      <c r="Z541" s="27"/>
      <c r="AA541" s="27"/>
      <c r="AB541" s="27"/>
      <c r="AC541" s="27"/>
      <c r="AD541" s="27"/>
      <c r="AE541" s="326"/>
      <c r="AF541" s="27"/>
      <c r="AG541" s="27"/>
      <c r="AH541" s="27"/>
      <c r="AI541" s="313"/>
      <c r="AJ541" s="326"/>
      <c r="AK541" s="27"/>
      <c r="AL541" s="27"/>
      <c r="AM541" s="27"/>
      <c r="AN541" s="313"/>
    </row>
    <row r="542" spans="1:40" outlineLevel="2">
      <c r="A542" s="882">
        <f>ROW()</f>
        <v>542</v>
      </c>
      <c r="B542" s="453"/>
      <c r="D542" s="452" t="s">
        <v>35</v>
      </c>
      <c r="H542" s="458"/>
      <c r="I542" s="458"/>
      <c r="J542" s="459"/>
      <c r="K542" s="458"/>
      <c r="L542" s="458"/>
      <c r="M542" s="458"/>
      <c r="N542" s="463"/>
      <c r="O542" s="458"/>
      <c r="P542" s="458"/>
      <c r="Q542" s="458"/>
      <c r="R542" s="458"/>
      <c r="S542" s="157"/>
      <c r="T542" s="324">
        <f>Input!T124</f>
        <v>2.8846227418299399</v>
      </c>
      <c r="U542" s="439"/>
      <c r="V542" s="439"/>
      <c r="W542" s="439"/>
      <c r="X542" s="439"/>
      <c r="Y542" s="595"/>
      <c r="Z542" s="27"/>
      <c r="AA542" s="27"/>
      <c r="AB542" s="27"/>
      <c r="AC542" s="27"/>
      <c r="AD542" s="27"/>
      <c r="AE542" s="326"/>
      <c r="AF542" s="27"/>
      <c r="AG542" s="27"/>
      <c r="AH542" s="27"/>
      <c r="AI542" s="313"/>
      <c r="AJ542" s="326"/>
      <c r="AK542" s="27"/>
      <c r="AL542" s="27"/>
      <c r="AM542" s="27"/>
      <c r="AN542" s="313"/>
    </row>
    <row r="543" spans="1:40" outlineLevel="2">
      <c r="A543" s="882">
        <f>ROW()</f>
        <v>543</v>
      </c>
      <c r="B543" s="453"/>
      <c r="D543" s="452" t="s">
        <v>302</v>
      </c>
      <c r="H543" s="458"/>
      <c r="I543" s="458"/>
      <c r="J543" s="459"/>
      <c r="K543" s="458"/>
      <c r="L543" s="458"/>
      <c r="M543" s="458"/>
      <c r="N543" s="463"/>
      <c r="O543" s="458"/>
      <c r="P543" s="458"/>
      <c r="Q543" s="458"/>
      <c r="R543" s="458"/>
      <c r="S543" s="157"/>
      <c r="T543" s="324">
        <f>Input!T125</f>
        <v>0</v>
      </c>
      <c r="U543" s="439"/>
      <c r="V543" s="439"/>
      <c r="W543" s="439"/>
      <c r="X543" s="439"/>
      <c r="Y543" s="595"/>
      <c r="Z543" s="27"/>
      <c r="AA543" s="27"/>
      <c r="AB543" s="27"/>
      <c r="AC543" s="27"/>
      <c r="AD543" s="27"/>
      <c r="AE543" s="326"/>
      <c r="AF543" s="27"/>
      <c r="AG543" s="27"/>
      <c r="AH543" s="27"/>
      <c r="AI543" s="313"/>
      <c r="AJ543" s="326"/>
      <c r="AK543" s="27"/>
      <c r="AL543" s="27"/>
      <c r="AM543" s="27"/>
      <c r="AN543" s="313"/>
    </row>
    <row r="544" spans="1:40" outlineLevel="2">
      <c r="A544" s="882">
        <f>ROW()</f>
        <v>544</v>
      </c>
      <c r="B544" s="453"/>
      <c r="D544" s="452" t="s">
        <v>36</v>
      </c>
      <c r="H544" s="458"/>
      <c r="I544" s="458"/>
      <c r="J544" s="459"/>
      <c r="K544" s="458"/>
      <c r="L544" s="458"/>
      <c r="M544" s="458"/>
      <c r="N544" s="463"/>
      <c r="O544" s="458"/>
      <c r="P544" s="458"/>
      <c r="Q544" s="458"/>
      <c r="R544" s="458"/>
      <c r="S544" s="157"/>
      <c r="T544" s="324">
        <f>Input!T126</f>
        <v>0.104081321679867</v>
      </c>
      <c r="U544" s="439"/>
      <c r="V544" s="439"/>
      <c r="W544" s="439"/>
      <c r="X544" s="439"/>
      <c r="Y544" s="595"/>
      <c r="Z544" s="27"/>
      <c r="AA544" s="27"/>
      <c r="AB544" s="27"/>
      <c r="AC544" s="27"/>
      <c r="AD544" s="27"/>
      <c r="AE544" s="326"/>
      <c r="AF544" s="27"/>
      <c r="AG544" s="27"/>
      <c r="AH544" s="27"/>
      <c r="AI544" s="313"/>
      <c r="AJ544" s="326"/>
      <c r="AK544" s="27"/>
      <c r="AL544" s="27"/>
      <c r="AM544" s="27"/>
      <c r="AN544" s="313"/>
    </row>
    <row r="545" spans="1:40" outlineLevel="2">
      <c r="A545" s="882">
        <f>ROW()</f>
        <v>545</v>
      </c>
      <c r="B545" s="453"/>
      <c r="D545" s="452" t="s">
        <v>583</v>
      </c>
      <c r="H545" s="458"/>
      <c r="I545" s="458"/>
      <c r="J545" s="459"/>
      <c r="K545" s="458"/>
      <c r="L545" s="458"/>
      <c r="M545" s="458"/>
      <c r="N545" s="463"/>
      <c r="O545" s="458"/>
      <c r="P545" s="458"/>
      <c r="Q545" s="458"/>
      <c r="R545" s="458"/>
      <c r="S545" s="157"/>
      <c r="T545" s="324">
        <f>Input!T127</f>
        <v>0</v>
      </c>
      <c r="U545" s="439"/>
      <c r="V545" s="439"/>
      <c r="W545" s="439"/>
      <c r="X545" s="439"/>
      <c r="Y545" s="595"/>
      <c r="Z545" s="27"/>
      <c r="AA545" s="27"/>
      <c r="AB545" s="27"/>
      <c r="AC545" s="27"/>
      <c r="AD545" s="27"/>
      <c r="AE545" s="326"/>
      <c r="AF545" s="27"/>
      <c r="AG545" s="27"/>
      <c r="AH545" s="27"/>
      <c r="AI545" s="313"/>
      <c r="AJ545" s="326"/>
      <c r="AK545" s="27"/>
      <c r="AL545" s="27"/>
      <c r="AM545" s="27"/>
      <c r="AN545" s="313"/>
    </row>
    <row r="546" spans="1:40" outlineLevel="2">
      <c r="A546" s="882">
        <f>ROW()</f>
        <v>546</v>
      </c>
      <c r="B546" s="453"/>
      <c r="D546" s="452" t="s">
        <v>81</v>
      </c>
      <c r="H546" s="458"/>
      <c r="I546" s="458"/>
      <c r="J546" s="459"/>
      <c r="K546" s="458"/>
      <c r="L546" s="458"/>
      <c r="M546" s="458"/>
      <c r="N546" s="463"/>
      <c r="O546" s="458"/>
      <c r="P546" s="458"/>
      <c r="Q546" s="458"/>
      <c r="R546" s="458"/>
      <c r="S546" s="157"/>
      <c r="T546" s="324">
        <f>Input!T128</f>
        <v>0</v>
      </c>
      <c r="U546" s="439"/>
      <c r="V546" s="439"/>
      <c r="W546" s="439"/>
      <c r="X546" s="439"/>
      <c r="Y546" s="595"/>
      <c r="Z546" s="27"/>
      <c r="AA546" s="27"/>
      <c r="AB546" s="27"/>
      <c r="AC546" s="27"/>
      <c r="AD546" s="27"/>
      <c r="AE546" s="326"/>
      <c r="AF546" s="27"/>
      <c r="AG546" s="27"/>
      <c r="AH546" s="27"/>
      <c r="AI546" s="313"/>
      <c r="AJ546" s="326"/>
      <c r="AK546" s="27"/>
      <c r="AL546" s="27"/>
      <c r="AM546" s="27"/>
      <c r="AN546" s="313"/>
    </row>
    <row r="547" spans="1:40" outlineLevel="2">
      <c r="A547" s="882">
        <f>ROW()</f>
        <v>547</v>
      </c>
      <c r="B547" s="453"/>
      <c r="D547" s="452" t="s">
        <v>28</v>
      </c>
      <c r="H547" s="458"/>
      <c r="I547" s="458"/>
      <c r="J547" s="459"/>
      <c r="K547" s="458"/>
      <c r="L547" s="458"/>
      <c r="M547" s="458"/>
      <c r="N547" s="463"/>
      <c r="O547" s="458"/>
      <c r="P547" s="458"/>
      <c r="Q547" s="458"/>
      <c r="R547" s="458"/>
      <c r="S547" s="157"/>
      <c r="T547" s="324">
        <f>Input!T129</f>
        <v>0</v>
      </c>
      <c r="U547" s="439"/>
      <c r="V547" s="439"/>
      <c r="W547" s="439"/>
      <c r="X547" s="439"/>
      <c r="Y547" s="595"/>
      <c r="Z547" s="27"/>
      <c r="AA547" s="27"/>
      <c r="AB547" s="27"/>
      <c r="AC547" s="27"/>
      <c r="AD547" s="27"/>
      <c r="AE547" s="326"/>
      <c r="AF547" s="27"/>
      <c r="AG547" s="27"/>
      <c r="AH547" s="27"/>
      <c r="AI547" s="313"/>
      <c r="AJ547" s="326"/>
      <c r="AK547" s="27"/>
      <c r="AL547" s="27"/>
      <c r="AM547" s="27"/>
      <c r="AN547" s="313"/>
    </row>
    <row r="548" spans="1:40" outlineLevel="2">
      <c r="A548" s="882">
        <f>ROW()</f>
        <v>548</v>
      </c>
      <c r="B548" s="453"/>
      <c r="D548" s="456" t="s">
        <v>443</v>
      </c>
      <c r="E548" s="456"/>
      <c r="F548" s="456"/>
      <c r="G548" s="456"/>
      <c r="H548" s="460"/>
      <c r="I548" s="460"/>
      <c r="J548" s="461"/>
      <c r="K548" s="460"/>
      <c r="L548" s="460"/>
      <c r="M548" s="460"/>
      <c r="N548" s="465"/>
      <c r="O548" s="460"/>
      <c r="P548" s="460"/>
      <c r="Q548" s="460"/>
      <c r="R548" s="460"/>
      <c r="S548" s="158"/>
      <c r="T548" s="325">
        <f>Input!T130</f>
        <v>0</v>
      </c>
      <c r="U548" s="441"/>
      <c r="V548" s="441"/>
      <c r="W548" s="441"/>
      <c r="X548" s="441"/>
      <c r="Y548" s="629"/>
      <c r="Z548" s="159"/>
      <c r="AA548" s="159"/>
      <c r="AB548" s="159"/>
      <c r="AC548" s="159"/>
      <c r="AD548" s="159"/>
      <c r="AE548" s="341"/>
      <c r="AF548" s="159"/>
      <c r="AG548" s="159"/>
      <c r="AH548" s="159"/>
      <c r="AI548" s="339"/>
      <c r="AJ548" s="341"/>
      <c r="AK548" s="159"/>
      <c r="AL548" s="159"/>
      <c r="AM548" s="159"/>
      <c r="AN548" s="339"/>
    </row>
    <row r="549" spans="1:40" outlineLevel="2">
      <c r="A549" s="882">
        <f>ROW()</f>
        <v>549</v>
      </c>
      <c r="B549" s="453"/>
      <c r="D549" s="452" t="s">
        <v>24</v>
      </c>
      <c r="F549" s="454"/>
      <c r="G549" s="454"/>
      <c r="H549" s="448"/>
      <c r="I549" s="448"/>
      <c r="J549" s="464"/>
      <c r="K549" s="448"/>
      <c r="L549" s="448"/>
      <c r="M549" s="448"/>
      <c r="N549" s="449"/>
      <c r="O549" s="448"/>
      <c r="P549" s="448"/>
      <c r="Q549" s="448"/>
      <c r="R549" s="448"/>
      <c r="S549" s="439"/>
      <c r="T549" s="443">
        <f t="shared" ref="T549:AN549" si="317">SUM(T533:T548)</f>
        <v>3.0017562767640142</v>
      </c>
      <c r="U549" s="439">
        <f t="shared" si="317"/>
        <v>0</v>
      </c>
      <c r="V549" s="439">
        <f t="shared" si="317"/>
        <v>0</v>
      </c>
      <c r="W549" s="439">
        <f t="shared" si="317"/>
        <v>0</v>
      </c>
      <c r="X549" s="439">
        <f t="shared" si="317"/>
        <v>0</v>
      </c>
      <c r="Y549" s="443">
        <f t="shared" si="317"/>
        <v>0</v>
      </c>
      <c r="Z549" s="439">
        <f t="shared" si="317"/>
        <v>0</v>
      </c>
      <c r="AA549" s="439">
        <f t="shared" si="317"/>
        <v>0</v>
      </c>
      <c r="AB549" s="439">
        <f t="shared" si="317"/>
        <v>0</v>
      </c>
      <c r="AC549" s="439">
        <f t="shared" si="317"/>
        <v>0</v>
      </c>
      <c r="AD549" s="439">
        <f t="shared" si="317"/>
        <v>0</v>
      </c>
      <c r="AE549" s="443">
        <f t="shared" si="317"/>
        <v>0</v>
      </c>
      <c r="AF549" s="439">
        <f t="shared" si="317"/>
        <v>0</v>
      </c>
      <c r="AG549" s="439">
        <f t="shared" si="317"/>
        <v>0</v>
      </c>
      <c r="AH549" s="439">
        <f t="shared" si="317"/>
        <v>0</v>
      </c>
      <c r="AI549" s="440">
        <f t="shared" si="317"/>
        <v>0</v>
      </c>
      <c r="AJ549" s="443">
        <f t="shared" si="317"/>
        <v>0</v>
      </c>
      <c r="AK549" s="439">
        <f t="shared" si="317"/>
        <v>0</v>
      </c>
      <c r="AL549" s="439">
        <f t="shared" si="317"/>
        <v>0</v>
      </c>
      <c r="AM549" s="439">
        <f t="shared" si="317"/>
        <v>0</v>
      </c>
      <c r="AN549" s="440">
        <f t="shared" si="317"/>
        <v>0</v>
      </c>
    </row>
    <row r="550" spans="1:40" outlineLevel="1">
      <c r="A550" s="732" t="s">
        <v>238</v>
      </c>
      <c r="B550" s="733"/>
      <c r="C550" s="881"/>
      <c r="D550" s="733"/>
      <c r="E550" s="733"/>
      <c r="F550" s="733"/>
      <c r="G550" s="730"/>
      <c r="H550" s="733"/>
      <c r="I550" s="730"/>
      <c r="J550" s="729"/>
      <c r="K550" s="730"/>
      <c r="L550" s="730"/>
      <c r="M550" s="730"/>
      <c r="N550" s="731"/>
      <c r="O550" s="730"/>
      <c r="P550" s="730"/>
      <c r="Q550" s="730"/>
      <c r="R550" s="730"/>
      <c r="S550" s="730"/>
      <c r="T550" s="729"/>
      <c r="U550" s="730"/>
      <c r="V550" s="730"/>
      <c r="W550" s="730"/>
      <c r="X550" s="730"/>
      <c r="Y550" s="729"/>
      <c r="Z550" s="730"/>
      <c r="AA550" s="730"/>
      <c r="AB550" s="730"/>
      <c r="AC550" s="730"/>
      <c r="AD550" s="730"/>
      <c r="AE550" s="729"/>
      <c r="AF550" s="730"/>
      <c r="AG550" s="730"/>
      <c r="AH550" s="730"/>
      <c r="AI550" s="731"/>
      <c r="AJ550" s="729"/>
      <c r="AK550" s="730"/>
      <c r="AL550" s="730"/>
      <c r="AM550" s="730"/>
      <c r="AN550" s="731"/>
    </row>
    <row r="551" spans="1:40" outlineLevel="2">
      <c r="A551" s="882">
        <f>ROW()</f>
        <v>551</v>
      </c>
      <c r="B551" s="453"/>
      <c r="D551" s="452" t="s">
        <v>300</v>
      </c>
      <c r="H551" s="458"/>
      <c r="I551" s="458"/>
      <c r="J551" s="459"/>
      <c r="K551" s="458"/>
      <c r="L551" s="458"/>
      <c r="M551" s="458"/>
      <c r="N551" s="463"/>
      <c r="O551" s="458"/>
      <c r="P551" s="458"/>
      <c r="Q551" s="458"/>
      <c r="R551" s="458"/>
      <c r="S551" s="458"/>
      <c r="T551" s="459"/>
      <c r="U551" s="160">
        <f>Input!U361*Input!U$44</f>
        <v>0</v>
      </c>
      <c r="V551" s="160">
        <f>Input!V361*Input!V$44</f>
        <v>0</v>
      </c>
      <c r="W551" s="160">
        <f>Input!W361*Input!W$44</f>
        <v>0</v>
      </c>
      <c r="X551" s="160">
        <f>Input!X361*Input!X$44</f>
        <v>0</v>
      </c>
      <c r="Y551" s="332">
        <f>Input!Y361*Input!Y$44</f>
        <v>0</v>
      </c>
      <c r="Z551" s="160">
        <f>Input!Z361*Input!Z$44</f>
        <v>0</v>
      </c>
      <c r="AA551" s="160">
        <f>Input!AA361*Input!AA$44</f>
        <v>0</v>
      </c>
      <c r="AB551" s="160">
        <f>Input!AB361*Input!AB$44</f>
        <v>0</v>
      </c>
      <c r="AC551" s="160">
        <f>Input!AC361*Input!AC$44</f>
        <v>0</v>
      </c>
      <c r="AD551" s="160">
        <f>Input!AD361*Input!AD$44</f>
        <v>0</v>
      </c>
      <c r="AE551" s="332">
        <f>Input!AE361*Input!AE$44</f>
        <v>0</v>
      </c>
      <c r="AF551" s="160">
        <f>Input!AF361*Input!AF$44</f>
        <v>0</v>
      </c>
      <c r="AG551" s="160">
        <f>Input!AG361*Input!AG$44</f>
        <v>0</v>
      </c>
      <c r="AH551" s="160">
        <f>Input!AH361*Input!AH$44</f>
        <v>0</v>
      </c>
      <c r="AI551" s="335">
        <f>Input!AI361*Input!AI$44</f>
        <v>0</v>
      </c>
      <c r="AJ551" s="332">
        <f>Input!AJ361*Input!AJ$44</f>
        <v>0</v>
      </c>
      <c r="AK551" s="160">
        <f>Input!AK361*Input!AK$44</f>
        <v>0</v>
      </c>
      <c r="AL551" s="160">
        <f>Input!AL361*Input!AL$44</f>
        <v>0</v>
      </c>
      <c r="AM551" s="160">
        <f>Input!AM361*Input!AM$44</f>
        <v>0</v>
      </c>
      <c r="AN551" s="335">
        <f>Input!AN361*Input!AN$44</f>
        <v>0</v>
      </c>
    </row>
    <row r="552" spans="1:40" outlineLevel="2">
      <c r="A552" s="882">
        <f>ROW()</f>
        <v>552</v>
      </c>
      <c r="B552" s="453"/>
      <c r="D552" s="452" t="s">
        <v>301</v>
      </c>
      <c r="H552" s="458"/>
      <c r="I552" s="458"/>
      <c r="J552" s="459"/>
      <c r="K552" s="458"/>
      <c r="L552" s="458"/>
      <c r="M552" s="458"/>
      <c r="N552" s="463"/>
      <c r="O552" s="458"/>
      <c r="P552" s="458"/>
      <c r="Q552" s="458"/>
      <c r="R552" s="458"/>
      <c r="S552" s="458"/>
      <c r="T552" s="459"/>
      <c r="U552" s="160">
        <f>Input!U362*Input!U$44</f>
        <v>0</v>
      </c>
      <c r="V552" s="160">
        <f>Input!V362*Input!V$44</f>
        <v>0</v>
      </c>
      <c r="W552" s="160">
        <f>Input!W362*Input!W$44</f>
        <v>0</v>
      </c>
      <c r="X552" s="160">
        <f>Input!X362*Input!X$44</f>
        <v>0</v>
      </c>
      <c r="Y552" s="332">
        <f>Input!Y362*Input!Y$44</f>
        <v>0</v>
      </c>
      <c r="Z552" s="160">
        <f>Input!Z362*Input!Z$44</f>
        <v>0</v>
      </c>
      <c r="AA552" s="160">
        <f>Input!AA362*Input!AA$44</f>
        <v>0</v>
      </c>
      <c r="AB552" s="160">
        <f>Input!AB362*Input!AB$44</f>
        <v>0</v>
      </c>
      <c r="AC552" s="160">
        <f>Input!AC362*Input!AC$44</f>
        <v>0</v>
      </c>
      <c r="AD552" s="160">
        <f>Input!AD362*Input!AD$44</f>
        <v>0</v>
      </c>
      <c r="AE552" s="332">
        <f>Input!AE362*Input!AE$44</f>
        <v>0</v>
      </c>
      <c r="AF552" s="160">
        <f>Input!AF362*Input!AF$44</f>
        <v>0</v>
      </c>
      <c r="AG552" s="160">
        <f>Input!AG362*Input!AG$44</f>
        <v>0</v>
      </c>
      <c r="AH552" s="160">
        <f>Input!AH362*Input!AH$44</f>
        <v>0</v>
      </c>
      <c r="AI552" s="335">
        <f>Input!AI362*Input!AI$44</f>
        <v>0</v>
      </c>
      <c r="AJ552" s="332">
        <f>Input!AJ362*Input!AJ$44</f>
        <v>0</v>
      </c>
      <c r="AK552" s="160">
        <f>Input!AK362*Input!AK$44</f>
        <v>0</v>
      </c>
      <c r="AL552" s="160">
        <f>Input!AL362*Input!AL$44</f>
        <v>0</v>
      </c>
      <c r="AM552" s="160">
        <f>Input!AM362*Input!AM$44</f>
        <v>0</v>
      </c>
      <c r="AN552" s="335">
        <f>Input!AN362*Input!AN$44</f>
        <v>0</v>
      </c>
    </row>
    <row r="553" spans="1:40" outlineLevel="2">
      <c r="A553" s="882">
        <f>ROW()</f>
        <v>553</v>
      </c>
      <c r="B553" s="453"/>
      <c r="D553" s="452" t="s">
        <v>29</v>
      </c>
      <c r="H553" s="458"/>
      <c r="I553" s="458"/>
      <c r="J553" s="459"/>
      <c r="K553" s="458"/>
      <c r="L553" s="458"/>
      <c r="M553" s="458"/>
      <c r="N553" s="463"/>
      <c r="O553" s="458"/>
      <c r="P553" s="458"/>
      <c r="Q553" s="458"/>
      <c r="R553" s="458"/>
      <c r="S553" s="458"/>
      <c r="T553" s="459"/>
      <c r="U553" s="160">
        <f>Input!U363*Input!U$44</f>
        <v>0</v>
      </c>
      <c r="V553" s="160">
        <f>Input!V363*Input!V$44</f>
        <v>0</v>
      </c>
      <c r="W553" s="160">
        <f>Input!W363*Input!W$44</f>
        <v>0</v>
      </c>
      <c r="X553" s="160">
        <f>Input!X363*Input!X$44</f>
        <v>0</v>
      </c>
      <c r="Y553" s="332">
        <f>Input!Y363*Input!Y$44</f>
        <v>0</v>
      </c>
      <c r="Z553" s="160">
        <f>Input!Z363*Input!Z$44</f>
        <v>0</v>
      </c>
      <c r="AA553" s="160">
        <f>Input!AA363*Input!AA$44</f>
        <v>0</v>
      </c>
      <c r="AB553" s="160">
        <f>Input!AB363*Input!AB$44</f>
        <v>0</v>
      </c>
      <c r="AC553" s="160">
        <f>Input!AC363*Input!AC$44</f>
        <v>0</v>
      </c>
      <c r="AD553" s="160">
        <f>Input!AD363*Input!AD$44</f>
        <v>0</v>
      </c>
      <c r="AE553" s="332">
        <f>Input!AE363*Input!AE$44</f>
        <v>0</v>
      </c>
      <c r="AF553" s="160">
        <f>Input!AF363*Input!AF$44</f>
        <v>0</v>
      </c>
      <c r="AG553" s="160">
        <f>Input!AG363*Input!AG$44</f>
        <v>0</v>
      </c>
      <c r="AH553" s="160">
        <f>Input!AH363*Input!AH$44</f>
        <v>0</v>
      </c>
      <c r="AI553" s="335">
        <f>Input!AI363*Input!AI$44</f>
        <v>0</v>
      </c>
      <c r="AJ553" s="332">
        <f>Input!AJ363*Input!AJ$44</f>
        <v>0</v>
      </c>
      <c r="AK553" s="160">
        <f>Input!AK363*Input!AK$44</f>
        <v>0</v>
      </c>
      <c r="AL553" s="160">
        <f>Input!AL363*Input!AL$44</f>
        <v>0</v>
      </c>
      <c r="AM553" s="160">
        <f>Input!AM363*Input!AM$44</f>
        <v>0</v>
      </c>
      <c r="AN553" s="335">
        <f>Input!AN363*Input!AN$44</f>
        <v>0</v>
      </c>
    </row>
    <row r="554" spans="1:40" outlineLevel="2">
      <c r="A554" s="882">
        <f>ROW()</f>
        <v>554</v>
      </c>
      <c r="B554" s="453"/>
      <c r="D554" s="452" t="s">
        <v>30</v>
      </c>
      <c r="H554" s="458"/>
      <c r="I554" s="458"/>
      <c r="J554" s="459"/>
      <c r="K554" s="458"/>
      <c r="L554" s="458"/>
      <c r="M554" s="458"/>
      <c r="N554" s="463"/>
      <c r="O554" s="458"/>
      <c r="P554" s="458"/>
      <c r="Q554" s="458"/>
      <c r="R554" s="458"/>
      <c r="S554" s="458"/>
      <c r="T554" s="459"/>
      <c r="U554" s="160">
        <f>Input!U364*Input!U$44</f>
        <v>0</v>
      </c>
      <c r="V554" s="160">
        <f>Input!V364*Input!V$44</f>
        <v>0</v>
      </c>
      <c r="W554" s="160">
        <f>Input!W364*Input!W$44</f>
        <v>0</v>
      </c>
      <c r="X554" s="160">
        <f>Input!X364*Input!X$44</f>
        <v>0</v>
      </c>
      <c r="Y554" s="332">
        <f>Input!Y364*Input!Y$44</f>
        <v>0</v>
      </c>
      <c r="Z554" s="160">
        <f>Input!Z364*Input!Z$44</f>
        <v>0</v>
      </c>
      <c r="AA554" s="160">
        <f>Input!AA364*Input!AA$44</f>
        <v>0</v>
      </c>
      <c r="AB554" s="160">
        <f>Input!AB364*Input!AB$44</f>
        <v>0</v>
      </c>
      <c r="AC554" s="160">
        <f>Input!AC364*Input!AC$44</f>
        <v>0</v>
      </c>
      <c r="AD554" s="160">
        <f>Input!AD364*Input!AD$44</f>
        <v>0</v>
      </c>
      <c r="AE554" s="332">
        <f>Input!AE364*Input!AE$44</f>
        <v>0</v>
      </c>
      <c r="AF554" s="160">
        <f>Input!AF364*Input!AF$44</f>
        <v>0</v>
      </c>
      <c r="AG554" s="160">
        <f>Input!AG364*Input!AG$44</f>
        <v>0</v>
      </c>
      <c r="AH554" s="160">
        <f>Input!AH364*Input!AH$44</f>
        <v>0</v>
      </c>
      <c r="AI554" s="335">
        <f>Input!AI364*Input!AI$44</f>
        <v>0</v>
      </c>
      <c r="AJ554" s="332">
        <f>Input!AJ364*Input!AJ$44</f>
        <v>0</v>
      </c>
      <c r="AK554" s="160">
        <f>Input!AK364*Input!AK$44</f>
        <v>0</v>
      </c>
      <c r="AL554" s="160">
        <f>Input!AL364*Input!AL$44</f>
        <v>0</v>
      </c>
      <c r="AM554" s="160">
        <f>Input!AM364*Input!AM$44</f>
        <v>0</v>
      </c>
      <c r="AN554" s="335">
        <f>Input!AN364*Input!AN$44</f>
        <v>0</v>
      </c>
    </row>
    <row r="555" spans="1:40" outlineLevel="2">
      <c r="A555" s="882">
        <f>ROW()</f>
        <v>555</v>
      </c>
      <c r="B555" s="453"/>
      <c r="D555" s="452" t="s">
        <v>31</v>
      </c>
      <c r="H555" s="458"/>
      <c r="I555" s="458"/>
      <c r="J555" s="459"/>
      <c r="K555" s="458"/>
      <c r="L555" s="458"/>
      <c r="M555" s="458"/>
      <c r="N555" s="463"/>
      <c r="O555" s="458"/>
      <c r="P555" s="458"/>
      <c r="Q555" s="458"/>
      <c r="R555" s="458"/>
      <c r="S555" s="458"/>
      <c r="T555" s="459"/>
      <c r="U555" s="160">
        <f>Input!U365*Input!U$44</f>
        <v>0</v>
      </c>
      <c r="V555" s="160">
        <f>Input!V365*Input!V$44</f>
        <v>0</v>
      </c>
      <c r="W555" s="160">
        <f>Input!W365*Input!W$44</f>
        <v>0</v>
      </c>
      <c r="X555" s="160">
        <f>Input!X365*Input!X$44</f>
        <v>0</v>
      </c>
      <c r="Y555" s="332">
        <f>Input!Y365*Input!Y$44</f>
        <v>0</v>
      </c>
      <c r="Z555" s="160">
        <f>Input!Z365*Input!Z$44</f>
        <v>0</v>
      </c>
      <c r="AA555" s="160">
        <f>Input!AA365*Input!AA$44</f>
        <v>0</v>
      </c>
      <c r="AB555" s="160">
        <f>Input!AB365*Input!AB$44</f>
        <v>0</v>
      </c>
      <c r="AC555" s="160">
        <f>Input!AC365*Input!AC$44</f>
        <v>0</v>
      </c>
      <c r="AD555" s="160">
        <f>Input!AD365*Input!AD$44</f>
        <v>0</v>
      </c>
      <c r="AE555" s="332">
        <f>Input!AE365*Input!AE$44</f>
        <v>0</v>
      </c>
      <c r="AF555" s="160">
        <f>Input!AF365*Input!AF$44</f>
        <v>0</v>
      </c>
      <c r="AG555" s="160">
        <f>Input!AG365*Input!AG$44</f>
        <v>0</v>
      </c>
      <c r="AH555" s="160">
        <f>Input!AH365*Input!AH$44</f>
        <v>0</v>
      </c>
      <c r="AI555" s="335">
        <f>Input!AI365*Input!AI$44</f>
        <v>0</v>
      </c>
      <c r="AJ555" s="332">
        <f>Input!AJ365*Input!AJ$44</f>
        <v>0</v>
      </c>
      <c r="AK555" s="160">
        <f>Input!AK365*Input!AK$44</f>
        <v>0</v>
      </c>
      <c r="AL555" s="160">
        <f>Input!AL365*Input!AL$44</f>
        <v>0</v>
      </c>
      <c r="AM555" s="160">
        <f>Input!AM365*Input!AM$44</f>
        <v>0</v>
      </c>
      <c r="AN555" s="335">
        <f>Input!AN365*Input!AN$44</f>
        <v>0</v>
      </c>
    </row>
    <row r="556" spans="1:40" outlineLevel="2">
      <c r="A556" s="882">
        <f>ROW()</f>
        <v>556</v>
      </c>
      <c r="B556" s="453"/>
      <c r="D556" s="452" t="s">
        <v>32</v>
      </c>
      <c r="H556" s="458"/>
      <c r="I556" s="458"/>
      <c r="J556" s="459"/>
      <c r="K556" s="458"/>
      <c r="L556" s="458"/>
      <c r="M556" s="458"/>
      <c r="N556" s="463"/>
      <c r="O556" s="458"/>
      <c r="P556" s="458"/>
      <c r="Q556" s="458"/>
      <c r="R556" s="458"/>
      <c r="S556" s="458"/>
      <c r="T556" s="459"/>
      <c r="U556" s="160">
        <f>Input!U366*Input!U$44</f>
        <v>0</v>
      </c>
      <c r="V556" s="160">
        <f>Input!V366*Input!V$44</f>
        <v>0</v>
      </c>
      <c r="W556" s="160">
        <f>Input!W366*Input!W$44</f>
        <v>0</v>
      </c>
      <c r="X556" s="160">
        <f>Input!X366*Input!X$44</f>
        <v>0</v>
      </c>
      <c r="Y556" s="332">
        <f>Input!Y366*Input!Y$44</f>
        <v>0</v>
      </c>
      <c r="Z556" s="160">
        <f>Input!Z366*Input!Z$44</f>
        <v>0</v>
      </c>
      <c r="AA556" s="160">
        <f>Input!AA366*Input!AA$44</f>
        <v>0</v>
      </c>
      <c r="AB556" s="160">
        <f>Input!AB366*Input!AB$44</f>
        <v>0</v>
      </c>
      <c r="AC556" s="160">
        <f>Input!AC366*Input!AC$44</f>
        <v>0</v>
      </c>
      <c r="AD556" s="160">
        <f>Input!AD366*Input!AD$44</f>
        <v>0</v>
      </c>
      <c r="AE556" s="332">
        <f>Input!AE366*Input!AE$44</f>
        <v>0</v>
      </c>
      <c r="AF556" s="160">
        <f>Input!AF366*Input!AF$44</f>
        <v>0</v>
      </c>
      <c r="AG556" s="160">
        <f>Input!AG366*Input!AG$44</f>
        <v>0</v>
      </c>
      <c r="AH556" s="160">
        <f>Input!AH366*Input!AH$44</f>
        <v>0</v>
      </c>
      <c r="AI556" s="335">
        <f>Input!AI366*Input!AI$44</f>
        <v>0</v>
      </c>
      <c r="AJ556" s="332">
        <f>Input!AJ366*Input!AJ$44</f>
        <v>0</v>
      </c>
      <c r="AK556" s="160">
        <f>Input!AK366*Input!AK$44</f>
        <v>0</v>
      </c>
      <c r="AL556" s="160">
        <f>Input!AL366*Input!AL$44</f>
        <v>0</v>
      </c>
      <c r="AM556" s="160">
        <f>Input!AM366*Input!AM$44</f>
        <v>0</v>
      </c>
      <c r="AN556" s="335">
        <f>Input!AN366*Input!AN$44</f>
        <v>0</v>
      </c>
    </row>
    <row r="557" spans="1:40" outlineLevel="2">
      <c r="A557" s="882">
        <f>ROW()</f>
        <v>557</v>
      </c>
      <c r="B557" s="453"/>
      <c r="D557" s="452" t="s">
        <v>33</v>
      </c>
      <c r="H557" s="458"/>
      <c r="I557" s="458"/>
      <c r="J557" s="459"/>
      <c r="K557" s="458"/>
      <c r="L557" s="458"/>
      <c r="M557" s="458"/>
      <c r="N557" s="463"/>
      <c r="O557" s="458"/>
      <c r="P557" s="458"/>
      <c r="Q557" s="458"/>
      <c r="R557" s="458"/>
      <c r="S557" s="458"/>
      <c r="T557" s="459"/>
      <c r="U557" s="160">
        <f>Input!U367*Input!U$44</f>
        <v>0</v>
      </c>
      <c r="V557" s="160">
        <f>Input!V367*Input!V$44</f>
        <v>0</v>
      </c>
      <c r="W557" s="160">
        <f>Input!W367*Input!W$44</f>
        <v>0</v>
      </c>
      <c r="X557" s="160">
        <f>Input!X367*Input!X$44</f>
        <v>0</v>
      </c>
      <c r="Y557" s="332">
        <f>Input!Y367*Input!Y$44</f>
        <v>0</v>
      </c>
      <c r="Z557" s="160">
        <f>Input!Z367*Input!Z$44</f>
        <v>0</v>
      </c>
      <c r="AA557" s="160">
        <f>Input!AA367*Input!AA$44</f>
        <v>0</v>
      </c>
      <c r="AB557" s="160">
        <f>Input!AB367*Input!AB$44</f>
        <v>0</v>
      </c>
      <c r="AC557" s="160">
        <f>Input!AC367*Input!AC$44</f>
        <v>0</v>
      </c>
      <c r="AD557" s="160">
        <f>Input!AD367*Input!AD$44</f>
        <v>0</v>
      </c>
      <c r="AE557" s="332">
        <f>Input!AE367*Input!AE$44</f>
        <v>0</v>
      </c>
      <c r="AF557" s="160">
        <f>Input!AF367*Input!AF$44</f>
        <v>0</v>
      </c>
      <c r="AG557" s="160">
        <f>Input!AG367*Input!AG$44</f>
        <v>0</v>
      </c>
      <c r="AH557" s="160">
        <f>Input!AH367*Input!AH$44</f>
        <v>0</v>
      </c>
      <c r="AI557" s="335">
        <f>Input!AI367*Input!AI$44</f>
        <v>0</v>
      </c>
      <c r="AJ557" s="332">
        <f>Input!AJ367*Input!AJ$44</f>
        <v>0</v>
      </c>
      <c r="AK557" s="160">
        <f>Input!AK367*Input!AK$44</f>
        <v>0</v>
      </c>
      <c r="AL557" s="160">
        <f>Input!AL367*Input!AL$44</f>
        <v>0</v>
      </c>
      <c r="AM557" s="160">
        <f>Input!AM367*Input!AM$44</f>
        <v>0</v>
      </c>
      <c r="AN557" s="335">
        <f>Input!AN367*Input!AN$44</f>
        <v>0</v>
      </c>
    </row>
    <row r="558" spans="1:40" outlineLevel="2">
      <c r="A558" s="882">
        <f>ROW()</f>
        <v>558</v>
      </c>
      <c r="B558" s="453"/>
      <c r="D558" s="452" t="s">
        <v>27</v>
      </c>
      <c r="H558" s="458"/>
      <c r="I558" s="458"/>
      <c r="J558" s="459"/>
      <c r="K558" s="458"/>
      <c r="L558" s="458"/>
      <c r="M558" s="458"/>
      <c r="N558" s="463"/>
      <c r="O558" s="458"/>
      <c r="P558" s="458"/>
      <c r="Q558" s="458"/>
      <c r="R558" s="458"/>
      <c r="S558" s="458"/>
      <c r="T558" s="459"/>
      <c r="U558" s="160">
        <f>Input!U368*Input!U$44</f>
        <v>0</v>
      </c>
      <c r="V558" s="160">
        <f>Input!V368*Input!V$44</f>
        <v>0</v>
      </c>
      <c r="W558" s="160">
        <f>Input!W368*Input!W$44</f>
        <v>0</v>
      </c>
      <c r="X558" s="160">
        <f>Input!X368*Input!X$44</f>
        <v>0</v>
      </c>
      <c r="Y558" s="332">
        <f>Input!Y368*Input!Y$44</f>
        <v>0</v>
      </c>
      <c r="Z558" s="160">
        <f>Input!Z368*Input!Z$44</f>
        <v>0</v>
      </c>
      <c r="AA558" s="160">
        <f>Input!AA368*Input!AA$44</f>
        <v>0</v>
      </c>
      <c r="AB558" s="160">
        <f>Input!AB368*Input!AB$44</f>
        <v>0</v>
      </c>
      <c r="AC558" s="160">
        <f>Input!AC368*Input!AC$44</f>
        <v>0</v>
      </c>
      <c r="AD558" s="160">
        <f>Input!AD368*Input!AD$44</f>
        <v>0</v>
      </c>
      <c r="AE558" s="332">
        <f>Input!AE368*Input!AE$44</f>
        <v>0</v>
      </c>
      <c r="AF558" s="160">
        <f>Input!AF368*Input!AF$44</f>
        <v>0</v>
      </c>
      <c r="AG558" s="160">
        <f>Input!AG368*Input!AG$44</f>
        <v>0</v>
      </c>
      <c r="AH558" s="160">
        <f>Input!AH368*Input!AH$44</f>
        <v>0</v>
      </c>
      <c r="AI558" s="335">
        <f>Input!AI368*Input!AI$44</f>
        <v>0</v>
      </c>
      <c r="AJ558" s="332">
        <f>Input!AJ368*Input!AJ$44</f>
        <v>0</v>
      </c>
      <c r="AK558" s="160">
        <f>Input!AK368*Input!AK$44</f>
        <v>0</v>
      </c>
      <c r="AL558" s="160">
        <f>Input!AL368*Input!AL$44</f>
        <v>0</v>
      </c>
      <c r="AM558" s="160">
        <f>Input!AM368*Input!AM$44</f>
        <v>0</v>
      </c>
      <c r="AN558" s="335">
        <f>Input!AN368*Input!AN$44</f>
        <v>0</v>
      </c>
    </row>
    <row r="559" spans="1:40" outlineLevel="2">
      <c r="A559" s="882">
        <f>ROW()</f>
        <v>559</v>
      </c>
      <c r="B559" s="453"/>
      <c r="D559" s="452" t="s">
        <v>34</v>
      </c>
      <c r="H559" s="458"/>
      <c r="I559" s="458"/>
      <c r="J559" s="459"/>
      <c r="K559" s="458"/>
      <c r="L559" s="458"/>
      <c r="M559" s="458"/>
      <c r="N559" s="463"/>
      <c r="O559" s="458"/>
      <c r="P559" s="458"/>
      <c r="Q559" s="458"/>
      <c r="R559" s="458"/>
      <c r="S559" s="458"/>
      <c r="T559" s="459"/>
      <c r="U559" s="160">
        <f>Input!U369*Input!U$44</f>
        <v>0</v>
      </c>
      <c r="V559" s="160">
        <f>Input!V369*Input!V$44</f>
        <v>0</v>
      </c>
      <c r="W559" s="160">
        <f>Input!W369*Input!W$44</f>
        <v>0</v>
      </c>
      <c r="X559" s="160">
        <f>Input!X369*Input!X$44</f>
        <v>0</v>
      </c>
      <c r="Y559" s="332">
        <f>Input!Y369*Input!Y$44</f>
        <v>0</v>
      </c>
      <c r="Z559" s="160">
        <f>Input!Z369*Input!Z$44</f>
        <v>0</v>
      </c>
      <c r="AA559" s="160">
        <f>Input!AA369*Input!AA$44</f>
        <v>0</v>
      </c>
      <c r="AB559" s="160">
        <f>Input!AB369*Input!AB$44</f>
        <v>0</v>
      </c>
      <c r="AC559" s="160">
        <f>Input!AC369*Input!AC$44</f>
        <v>0</v>
      </c>
      <c r="AD559" s="160">
        <f>Input!AD369*Input!AD$44</f>
        <v>0</v>
      </c>
      <c r="AE559" s="332">
        <f>Input!AE369*Input!AE$44</f>
        <v>0</v>
      </c>
      <c r="AF559" s="160">
        <f>Input!AF369*Input!AF$44</f>
        <v>0</v>
      </c>
      <c r="AG559" s="160">
        <f>Input!AG369*Input!AG$44</f>
        <v>0</v>
      </c>
      <c r="AH559" s="160">
        <f>Input!AH369*Input!AH$44</f>
        <v>0</v>
      </c>
      <c r="AI559" s="335">
        <f>Input!AI369*Input!AI$44</f>
        <v>0</v>
      </c>
      <c r="AJ559" s="332">
        <f>Input!AJ369*Input!AJ$44</f>
        <v>0</v>
      </c>
      <c r="AK559" s="160">
        <f>Input!AK369*Input!AK$44</f>
        <v>0</v>
      </c>
      <c r="AL559" s="160">
        <f>Input!AL369*Input!AL$44</f>
        <v>0</v>
      </c>
      <c r="AM559" s="160">
        <f>Input!AM369*Input!AM$44</f>
        <v>0</v>
      </c>
      <c r="AN559" s="335">
        <f>Input!AN369*Input!AN$44</f>
        <v>0</v>
      </c>
    </row>
    <row r="560" spans="1:40" outlineLevel="2">
      <c r="A560" s="882">
        <f>ROW()</f>
        <v>560</v>
      </c>
      <c r="B560" s="453"/>
      <c r="D560" s="452" t="s">
        <v>35</v>
      </c>
      <c r="H560" s="458"/>
      <c r="I560" s="458"/>
      <c r="J560" s="459"/>
      <c r="K560" s="458"/>
      <c r="L560" s="458"/>
      <c r="M560" s="458"/>
      <c r="N560" s="463"/>
      <c r="O560" s="458"/>
      <c r="P560" s="458"/>
      <c r="Q560" s="458"/>
      <c r="R560" s="458"/>
      <c r="S560" s="458"/>
      <c r="T560" s="459"/>
      <c r="U560" s="160">
        <f>Input!U370*Input!U$44</f>
        <v>0</v>
      </c>
      <c r="V560" s="160">
        <f>Input!V370*Input!V$44</f>
        <v>0</v>
      </c>
      <c r="W560" s="160">
        <f>Input!W370*Input!W$44</f>
        <v>0</v>
      </c>
      <c r="X560" s="160">
        <f>Input!X370*Input!X$44</f>
        <v>0</v>
      </c>
      <c r="Y560" s="332">
        <f>Input!Y370*Input!Y$44</f>
        <v>0</v>
      </c>
      <c r="Z560" s="160">
        <f>Input!Z370*Input!Z$44</f>
        <v>0</v>
      </c>
      <c r="AA560" s="160">
        <f>Input!AA370*Input!AA$44</f>
        <v>0</v>
      </c>
      <c r="AB560" s="160">
        <f>Input!AB370*Input!AB$44</f>
        <v>0</v>
      </c>
      <c r="AC560" s="160">
        <f>Input!AC370*Input!AC$44</f>
        <v>0</v>
      </c>
      <c r="AD560" s="160">
        <f>Input!AD370*Input!AD$44</f>
        <v>0</v>
      </c>
      <c r="AE560" s="332">
        <f>Input!AE370*Input!AE$44</f>
        <v>0</v>
      </c>
      <c r="AF560" s="160">
        <f>Input!AF370*Input!AF$44</f>
        <v>0</v>
      </c>
      <c r="AG560" s="160">
        <f>Input!AG370*Input!AG$44</f>
        <v>0</v>
      </c>
      <c r="AH560" s="160">
        <f>Input!AH370*Input!AH$44</f>
        <v>0</v>
      </c>
      <c r="AI560" s="335">
        <f>Input!AI370*Input!AI$44</f>
        <v>0</v>
      </c>
      <c r="AJ560" s="332">
        <f>Input!AJ370*Input!AJ$44</f>
        <v>0</v>
      </c>
      <c r="AK560" s="160">
        <f>Input!AK370*Input!AK$44</f>
        <v>0</v>
      </c>
      <c r="AL560" s="160">
        <f>Input!AL370*Input!AL$44</f>
        <v>0</v>
      </c>
      <c r="AM560" s="160">
        <f>Input!AM370*Input!AM$44</f>
        <v>0</v>
      </c>
      <c r="AN560" s="335">
        <f>Input!AN370*Input!AN$44</f>
        <v>0</v>
      </c>
    </row>
    <row r="561" spans="1:40" outlineLevel="2">
      <c r="A561" s="882">
        <f>ROW()</f>
        <v>561</v>
      </c>
      <c r="B561" s="453"/>
      <c r="D561" s="452" t="s">
        <v>302</v>
      </c>
      <c r="H561" s="458"/>
      <c r="I561" s="458"/>
      <c r="J561" s="459"/>
      <c r="K561" s="458"/>
      <c r="L561" s="458"/>
      <c r="M561" s="458"/>
      <c r="N561" s="463"/>
      <c r="O561" s="458"/>
      <c r="P561" s="458"/>
      <c r="Q561" s="458"/>
      <c r="R561" s="458"/>
      <c r="S561" s="458"/>
      <c r="T561" s="459"/>
      <c r="U561" s="160">
        <f>Input!U371*Input!U$44</f>
        <v>0</v>
      </c>
      <c r="V561" s="160">
        <f>Input!V371*Input!V$44</f>
        <v>0</v>
      </c>
      <c r="W561" s="160">
        <f>Input!W371*Input!W$44</f>
        <v>0</v>
      </c>
      <c r="X561" s="160">
        <f>Input!X371*Input!X$44</f>
        <v>0</v>
      </c>
      <c r="Y561" s="332">
        <f>Input!Y371*Input!Y$44</f>
        <v>0</v>
      </c>
      <c r="Z561" s="160">
        <f>Input!Z371*Input!Z$44</f>
        <v>0</v>
      </c>
      <c r="AA561" s="160">
        <f>Input!AA371*Input!AA$44</f>
        <v>0</v>
      </c>
      <c r="AB561" s="160">
        <f>Input!AB371*Input!AB$44</f>
        <v>0</v>
      </c>
      <c r="AC561" s="160">
        <f>Input!AC371*Input!AC$44</f>
        <v>0</v>
      </c>
      <c r="AD561" s="160">
        <f>Input!AD371*Input!AD$44</f>
        <v>0</v>
      </c>
      <c r="AE561" s="332">
        <f>Input!AE371*Input!AE$44</f>
        <v>0</v>
      </c>
      <c r="AF561" s="160">
        <f>Input!AF371*Input!AF$44</f>
        <v>0</v>
      </c>
      <c r="AG561" s="160">
        <f>Input!AG371*Input!AG$44</f>
        <v>0</v>
      </c>
      <c r="AH561" s="160">
        <f>Input!AH371*Input!AH$44</f>
        <v>0</v>
      </c>
      <c r="AI561" s="335">
        <f>Input!AI371*Input!AI$44</f>
        <v>0</v>
      </c>
      <c r="AJ561" s="332">
        <f>Input!AJ371*Input!AJ$44</f>
        <v>0</v>
      </c>
      <c r="AK561" s="160">
        <f>Input!AK371*Input!AK$44</f>
        <v>0</v>
      </c>
      <c r="AL561" s="160">
        <f>Input!AL371*Input!AL$44</f>
        <v>0</v>
      </c>
      <c r="AM561" s="160">
        <f>Input!AM371*Input!AM$44</f>
        <v>0</v>
      </c>
      <c r="AN561" s="335">
        <f>Input!AN371*Input!AN$44</f>
        <v>0</v>
      </c>
    </row>
    <row r="562" spans="1:40" outlineLevel="2">
      <c r="A562" s="882">
        <f>ROW()</f>
        <v>562</v>
      </c>
      <c r="B562" s="453"/>
      <c r="D562" s="452" t="s">
        <v>36</v>
      </c>
      <c r="H562" s="458"/>
      <c r="I562" s="458"/>
      <c r="J562" s="459"/>
      <c r="K562" s="458"/>
      <c r="L562" s="458"/>
      <c r="M562" s="458"/>
      <c r="N562" s="463"/>
      <c r="O562" s="458"/>
      <c r="P562" s="458"/>
      <c r="Q562" s="458"/>
      <c r="R562" s="458"/>
      <c r="S562" s="458"/>
      <c r="T562" s="459"/>
      <c r="U562" s="160">
        <f>Input!U372*Input!U$44</f>
        <v>0</v>
      </c>
      <c r="V562" s="160">
        <f>Input!V372*Input!V$44</f>
        <v>0</v>
      </c>
      <c r="W562" s="160">
        <f>Input!W372*Input!W$44</f>
        <v>0</v>
      </c>
      <c r="X562" s="160">
        <f>Input!X372*Input!X$44</f>
        <v>0</v>
      </c>
      <c r="Y562" s="332">
        <f>Input!Y372*Input!Y$44</f>
        <v>0</v>
      </c>
      <c r="Z562" s="160">
        <f>Input!Z372*Input!Z$44</f>
        <v>0</v>
      </c>
      <c r="AA562" s="160">
        <f>Input!AA372*Input!AA$44</f>
        <v>0</v>
      </c>
      <c r="AB562" s="160">
        <f>Input!AB372*Input!AB$44</f>
        <v>0</v>
      </c>
      <c r="AC562" s="160">
        <f>Input!AC372*Input!AC$44</f>
        <v>0</v>
      </c>
      <c r="AD562" s="160">
        <f>Input!AD372*Input!AD$44</f>
        <v>0</v>
      </c>
      <c r="AE562" s="332">
        <f>Input!AE372*Input!AE$44</f>
        <v>0</v>
      </c>
      <c r="AF562" s="160">
        <f>Input!AF372*Input!AF$44</f>
        <v>0</v>
      </c>
      <c r="AG562" s="160">
        <f>Input!AG372*Input!AG$44</f>
        <v>0</v>
      </c>
      <c r="AH562" s="160">
        <f>Input!AH372*Input!AH$44</f>
        <v>0</v>
      </c>
      <c r="AI562" s="335">
        <f>Input!AI372*Input!AI$44</f>
        <v>0</v>
      </c>
      <c r="AJ562" s="332">
        <f>Input!AJ372*Input!AJ$44</f>
        <v>0</v>
      </c>
      <c r="AK562" s="160">
        <f>Input!AK372*Input!AK$44</f>
        <v>0</v>
      </c>
      <c r="AL562" s="160">
        <f>Input!AL372*Input!AL$44</f>
        <v>0</v>
      </c>
      <c r="AM562" s="160">
        <f>Input!AM372*Input!AM$44</f>
        <v>0</v>
      </c>
      <c r="AN562" s="335">
        <f>Input!AN372*Input!AN$44</f>
        <v>0</v>
      </c>
    </row>
    <row r="563" spans="1:40" outlineLevel="2">
      <c r="A563" s="882">
        <f>ROW()</f>
        <v>563</v>
      </c>
      <c r="B563" s="453"/>
      <c r="D563" s="452" t="s">
        <v>583</v>
      </c>
      <c r="H563" s="458"/>
      <c r="I563" s="458"/>
      <c r="J563" s="459"/>
      <c r="K563" s="458"/>
      <c r="L563" s="458"/>
      <c r="M563" s="458"/>
      <c r="N563" s="463"/>
      <c r="O563" s="458"/>
      <c r="P563" s="458"/>
      <c r="Q563" s="458"/>
      <c r="R563" s="458"/>
      <c r="S563" s="458"/>
      <c r="T563" s="459"/>
      <c r="U563" s="160">
        <f>Input!U373*Input!U$44</f>
        <v>0</v>
      </c>
      <c r="V563" s="160">
        <f>Input!V373*Input!V$44</f>
        <v>0</v>
      </c>
      <c r="W563" s="160">
        <f>Input!W373*Input!W$44</f>
        <v>0</v>
      </c>
      <c r="X563" s="160">
        <f>Input!X373*Input!X$44</f>
        <v>0</v>
      </c>
      <c r="Y563" s="332">
        <f>Input!Y373*Input!Y$44</f>
        <v>0</v>
      </c>
      <c r="Z563" s="160">
        <f>Input!Z373*Input!Z$44</f>
        <v>0</v>
      </c>
      <c r="AA563" s="160">
        <f>Input!AA373*Input!AA$44</f>
        <v>0</v>
      </c>
      <c r="AB563" s="160">
        <f>Input!AB373*Input!AB$44</f>
        <v>0</v>
      </c>
      <c r="AC563" s="160">
        <f>Input!AC373*Input!AC$44</f>
        <v>0</v>
      </c>
      <c r="AD563" s="160">
        <f>Input!AD373*Input!AD$44</f>
        <v>0</v>
      </c>
      <c r="AE563" s="332">
        <f>Input!AE373*Input!AE$44</f>
        <v>0</v>
      </c>
      <c r="AF563" s="160">
        <f>Input!AF373*Input!AF$44</f>
        <v>0</v>
      </c>
      <c r="AG563" s="160">
        <f>Input!AG373*Input!AG$44</f>
        <v>0</v>
      </c>
      <c r="AH563" s="160">
        <f>Input!AH373*Input!AH$44</f>
        <v>0</v>
      </c>
      <c r="AI563" s="335">
        <f>Input!AI373*Input!AI$44</f>
        <v>0</v>
      </c>
      <c r="AJ563" s="332">
        <f>Input!AJ373*Input!AJ$44</f>
        <v>0</v>
      </c>
      <c r="AK563" s="160">
        <f>Input!AK373*Input!AK$44</f>
        <v>0</v>
      </c>
      <c r="AL563" s="160">
        <f>Input!AL373*Input!AL$44</f>
        <v>0</v>
      </c>
      <c r="AM563" s="160">
        <f>Input!AM373*Input!AM$44</f>
        <v>0</v>
      </c>
      <c r="AN563" s="335">
        <f>Input!AN373*Input!AN$44</f>
        <v>0</v>
      </c>
    </row>
    <row r="564" spans="1:40" outlineLevel="2">
      <c r="A564" s="882">
        <f>ROW()</f>
        <v>564</v>
      </c>
      <c r="B564" s="453"/>
      <c r="D564" s="452" t="s">
        <v>81</v>
      </c>
      <c r="H564" s="458"/>
      <c r="I564" s="458"/>
      <c r="J564" s="459"/>
      <c r="K564" s="458"/>
      <c r="L564" s="458"/>
      <c r="M564" s="458"/>
      <c r="N564" s="463"/>
      <c r="O564" s="458"/>
      <c r="P564" s="458"/>
      <c r="Q564" s="458"/>
      <c r="R564" s="458"/>
      <c r="S564" s="458"/>
      <c r="T564" s="459"/>
      <c r="U564" s="160">
        <f>Input!U374*Input!U$44</f>
        <v>0</v>
      </c>
      <c r="V564" s="160">
        <f>Input!V374*Input!V$44</f>
        <v>0</v>
      </c>
      <c r="W564" s="160">
        <f>Input!W374*Input!W$44</f>
        <v>0</v>
      </c>
      <c r="X564" s="160">
        <f>Input!X374*Input!X$44</f>
        <v>0</v>
      </c>
      <c r="Y564" s="332">
        <f>Input!Y374*Input!Y$44</f>
        <v>0</v>
      </c>
      <c r="Z564" s="160">
        <f>Input!Z374*Input!Z$44</f>
        <v>0</v>
      </c>
      <c r="AA564" s="160">
        <f>Input!AA374*Input!AA$44</f>
        <v>0</v>
      </c>
      <c r="AB564" s="160">
        <f>Input!AB374*Input!AB$44</f>
        <v>0</v>
      </c>
      <c r="AC564" s="160">
        <f>Input!AC374*Input!AC$44</f>
        <v>0</v>
      </c>
      <c r="AD564" s="160">
        <f>Input!AD374*Input!AD$44</f>
        <v>0</v>
      </c>
      <c r="AE564" s="332">
        <f>Input!AE374*Input!AE$44</f>
        <v>0</v>
      </c>
      <c r="AF564" s="160">
        <f>Input!AF374*Input!AF$44</f>
        <v>0</v>
      </c>
      <c r="AG564" s="160">
        <f>Input!AG374*Input!AG$44</f>
        <v>0</v>
      </c>
      <c r="AH564" s="160">
        <f>Input!AH374*Input!AH$44</f>
        <v>0</v>
      </c>
      <c r="AI564" s="335">
        <f>Input!AI374*Input!AI$44</f>
        <v>0</v>
      </c>
      <c r="AJ564" s="332">
        <f>Input!AJ374*Input!AJ$44</f>
        <v>0</v>
      </c>
      <c r="AK564" s="160">
        <f>Input!AK374*Input!AK$44</f>
        <v>0</v>
      </c>
      <c r="AL564" s="160">
        <f>Input!AL374*Input!AL$44</f>
        <v>0</v>
      </c>
      <c r="AM564" s="160">
        <f>Input!AM374*Input!AM$44</f>
        <v>0</v>
      </c>
      <c r="AN564" s="335">
        <f>Input!AN374*Input!AN$44</f>
        <v>0</v>
      </c>
    </row>
    <row r="565" spans="1:40" outlineLevel="2">
      <c r="A565" s="882">
        <f>ROW()</f>
        <v>565</v>
      </c>
      <c r="B565" s="453"/>
      <c r="D565" s="452" t="s">
        <v>28</v>
      </c>
      <c r="H565" s="458"/>
      <c r="I565" s="458"/>
      <c r="J565" s="459"/>
      <c r="K565" s="458"/>
      <c r="L565" s="458"/>
      <c r="M565" s="458"/>
      <c r="N565" s="463"/>
      <c r="O565" s="458"/>
      <c r="P565" s="458"/>
      <c r="Q565" s="458"/>
      <c r="R565" s="458"/>
      <c r="S565" s="458"/>
      <c r="T565" s="459"/>
      <c r="U565" s="160">
        <f>Input!U375*Input!U$44</f>
        <v>0</v>
      </c>
      <c r="V565" s="160">
        <f>Input!V375*Input!V$44</f>
        <v>0</v>
      </c>
      <c r="W565" s="160">
        <f>Input!W375*Input!W$44</f>
        <v>0</v>
      </c>
      <c r="X565" s="160">
        <f>Input!X375*Input!X$44</f>
        <v>0</v>
      </c>
      <c r="Y565" s="332">
        <f>Input!Y375*Input!Y$44</f>
        <v>0</v>
      </c>
      <c r="Z565" s="160">
        <f>Input!Z375*Input!Z$44</f>
        <v>0</v>
      </c>
      <c r="AA565" s="160">
        <f>Input!AA375*Input!AA$44</f>
        <v>0</v>
      </c>
      <c r="AB565" s="160">
        <f>Input!AB375*Input!AB$44</f>
        <v>0</v>
      </c>
      <c r="AC565" s="160">
        <f>Input!AC375*Input!AC$44</f>
        <v>0</v>
      </c>
      <c r="AD565" s="160">
        <f>Input!AD375*Input!AD$44</f>
        <v>0</v>
      </c>
      <c r="AE565" s="332">
        <f>Input!AE375*Input!AE$44</f>
        <v>0</v>
      </c>
      <c r="AF565" s="160">
        <f>Input!AF375*Input!AF$44</f>
        <v>0</v>
      </c>
      <c r="AG565" s="160">
        <f>Input!AG375*Input!AG$44</f>
        <v>0</v>
      </c>
      <c r="AH565" s="160">
        <f>Input!AH375*Input!AH$44</f>
        <v>0</v>
      </c>
      <c r="AI565" s="335">
        <f>Input!AI375*Input!AI$44</f>
        <v>0</v>
      </c>
      <c r="AJ565" s="332">
        <f>Input!AJ375*Input!AJ$44</f>
        <v>0</v>
      </c>
      <c r="AK565" s="160">
        <f>Input!AK375*Input!AK$44</f>
        <v>0</v>
      </c>
      <c r="AL565" s="160">
        <f>Input!AL375*Input!AL$44</f>
        <v>0</v>
      </c>
      <c r="AM565" s="160">
        <f>Input!AM375*Input!AM$44</f>
        <v>0</v>
      </c>
      <c r="AN565" s="335">
        <f>Input!AN375*Input!AN$44</f>
        <v>0</v>
      </c>
    </row>
    <row r="566" spans="1:40" outlineLevel="2">
      <c r="A566" s="882">
        <f>ROW()</f>
        <v>566</v>
      </c>
      <c r="B566" s="453"/>
      <c r="D566" s="456" t="s">
        <v>443</v>
      </c>
      <c r="E566" s="456"/>
      <c r="F566" s="456"/>
      <c r="G566" s="456"/>
      <c r="H566" s="460"/>
      <c r="I566" s="460"/>
      <c r="J566" s="461"/>
      <c r="K566" s="460"/>
      <c r="L566" s="460"/>
      <c r="M566" s="460"/>
      <c r="N566" s="465"/>
      <c r="O566" s="460"/>
      <c r="P566" s="460"/>
      <c r="Q566" s="460"/>
      <c r="R566" s="460"/>
      <c r="S566" s="460"/>
      <c r="T566" s="461"/>
      <c r="U566" s="161">
        <f>Input!U376*Input!U$44</f>
        <v>0</v>
      </c>
      <c r="V566" s="161">
        <f>Input!V376*Input!V$44</f>
        <v>0</v>
      </c>
      <c r="W566" s="161">
        <f>Input!W376*Input!W$44</f>
        <v>0</v>
      </c>
      <c r="X566" s="161">
        <f>Input!X376*Input!X$44</f>
        <v>0</v>
      </c>
      <c r="Y566" s="333">
        <f>Input!Y376*Input!Y$44</f>
        <v>0</v>
      </c>
      <c r="Z566" s="161">
        <f>Input!Z376*Input!Z$44</f>
        <v>0</v>
      </c>
      <c r="AA566" s="161">
        <f>Input!AA376*Input!AA$44</f>
        <v>0</v>
      </c>
      <c r="AB566" s="161">
        <f>Input!AB376*Input!AB$44</f>
        <v>0</v>
      </c>
      <c r="AC566" s="161">
        <f>Input!AC376*Input!AC$44</f>
        <v>0</v>
      </c>
      <c r="AD566" s="161">
        <f>Input!AD376*Input!AD$44</f>
        <v>0</v>
      </c>
      <c r="AE566" s="333">
        <f>Input!AE376*Input!AE$44</f>
        <v>0</v>
      </c>
      <c r="AF566" s="161">
        <f>Input!AF376*Input!AF$44</f>
        <v>0</v>
      </c>
      <c r="AG566" s="161">
        <f>Input!AG376*Input!AG$44</f>
        <v>0</v>
      </c>
      <c r="AH566" s="161">
        <f>Input!AH376*Input!AH$44</f>
        <v>0</v>
      </c>
      <c r="AI566" s="336">
        <f>Input!AI376*Input!AI$44</f>
        <v>0</v>
      </c>
      <c r="AJ566" s="333">
        <f>Input!AJ376*Input!AJ$44</f>
        <v>0</v>
      </c>
      <c r="AK566" s="161">
        <f>Input!AK376*Input!AK$44</f>
        <v>0</v>
      </c>
      <c r="AL566" s="161">
        <f>Input!AL376*Input!AL$44</f>
        <v>0</v>
      </c>
      <c r="AM566" s="161">
        <f>Input!AM376*Input!AM$44</f>
        <v>0</v>
      </c>
      <c r="AN566" s="336">
        <f>Input!AN376*Input!AN$44</f>
        <v>0</v>
      </c>
    </row>
    <row r="567" spans="1:40" outlineLevel="2">
      <c r="A567" s="882">
        <f>ROW()</f>
        <v>567</v>
      </c>
      <c r="B567" s="453"/>
      <c r="D567" s="452" t="s">
        <v>24</v>
      </c>
      <c r="H567" s="458"/>
      <c r="I567" s="458"/>
      <c r="J567" s="459"/>
      <c r="K567" s="458"/>
      <c r="L567" s="458"/>
      <c r="M567" s="458"/>
      <c r="N567" s="463"/>
      <c r="O567" s="458"/>
      <c r="P567" s="458"/>
      <c r="Q567" s="458"/>
      <c r="R567" s="458"/>
      <c r="S567" s="458"/>
      <c r="T567" s="459"/>
      <c r="U567" s="444">
        <f t="shared" ref="U567:AN567" si="318">SUM(U551:U566)</f>
        <v>0</v>
      </c>
      <c r="V567" s="444">
        <f t="shared" si="318"/>
        <v>0</v>
      </c>
      <c r="W567" s="444">
        <f t="shared" si="318"/>
        <v>0</v>
      </c>
      <c r="X567" s="444">
        <f t="shared" si="318"/>
        <v>0</v>
      </c>
      <c r="Y567" s="466">
        <f t="shared" si="318"/>
        <v>0</v>
      </c>
      <c r="Z567" s="444">
        <f t="shared" si="318"/>
        <v>0</v>
      </c>
      <c r="AA567" s="444">
        <f t="shared" si="318"/>
        <v>0</v>
      </c>
      <c r="AB567" s="444">
        <f t="shared" si="318"/>
        <v>0</v>
      </c>
      <c r="AC567" s="444">
        <f t="shared" si="318"/>
        <v>0</v>
      </c>
      <c r="AD567" s="444">
        <f t="shared" si="318"/>
        <v>0</v>
      </c>
      <c r="AE567" s="466">
        <f t="shared" si="318"/>
        <v>0</v>
      </c>
      <c r="AF567" s="444">
        <f t="shared" si="318"/>
        <v>0</v>
      </c>
      <c r="AG567" s="444">
        <f t="shared" si="318"/>
        <v>0</v>
      </c>
      <c r="AH567" s="444">
        <f t="shared" si="318"/>
        <v>0</v>
      </c>
      <c r="AI567" s="445">
        <f t="shared" si="318"/>
        <v>0</v>
      </c>
      <c r="AJ567" s="466">
        <f t="shared" si="318"/>
        <v>0</v>
      </c>
      <c r="AK567" s="444">
        <f t="shared" si="318"/>
        <v>0</v>
      </c>
      <c r="AL567" s="444">
        <f t="shared" si="318"/>
        <v>0</v>
      </c>
      <c r="AM567" s="444">
        <f t="shared" si="318"/>
        <v>0</v>
      </c>
      <c r="AN567" s="445">
        <f t="shared" si="318"/>
        <v>0</v>
      </c>
    </row>
    <row r="568" spans="1:40" outlineLevel="1">
      <c r="A568" s="732" t="s">
        <v>21</v>
      </c>
      <c r="B568" s="733"/>
      <c r="C568" s="881"/>
      <c r="D568" s="733"/>
      <c r="E568" s="733"/>
      <c r="F568" s="733"/>
      <c r="G568" s="730"/>
      <c r="H568" s="733"/>
      <c r="I568" s="730"/>
      <c r="J568" s="729"/>
      <c r="K568" s="730"/>
      <c r="L568" s="730"/>
      <c r="M568" s="730"/>
      <c r="N568" s="731"/>
      <c r="O568" s="730"/>
      <c r="P568" s="730"/>
      <c r="Q568" s="730"/>
      <c r="R568" s="730"/>
      <c r="S568" s="730"/>
      <c r="T568" s="729"/>
      <c r="U568" s="734"/>
      <c r="V568" s="730"/>
      <c r="W568" s="730"/>
      <c r="X568" s="730"/>
      <c r="Y568" s="729"/>
      <c r="Z568" s="730"/>
      <c r="AA568" s="735"/>
      <c r="AB568" s="730"/>
      <c r="AC568" s="730"/>
      <c r="AD568" s="730"/>
      <c r="AE568" s="729"/>
      <c r="AF568" s="735"/>
      <c r="AG568" s="730"/>
      <c r="AH568" s="730"/>
      <c r="AI568" s="731"/>
      <c r="AJ568" s="729"/>
      <c r="AK568" s="735"/>
      <c r="AL568" s="730"/>
      <c r="AM568" s="730"/>
      <c r="AN568" s="731"/>
    </row>
    <row r="569" spans="1:40" outlineLevel="2">
      <c r="A569" s="882">
        <f>ROW()</f>
        <v>569</v>
      </c>
      <c r="B569" s="453"/>
      <c r="D569" s="452" t="s">
        <v>300</v>
      </c>
      <c r="H569" s="458"/>
      <c r="I569" s="458"/>
      <c r="J569" s="459"/>
      <c r="K569" s="458"/>
      <c r="L569" s="458"/>
      <c r="M569" s="458"/>
      <c r="N569" s="463"/>
      <c r="O569" s="458"/>
      <c r="P569" s="458"/>
      <c r="Q569" s="458"/>
      <c r="R569" s="458"/>
      <c r="S569" s="458"/>
      <c r="T569" s="459"/>
      <c r="U569" s="439">
        <f t="shared" ref="U569:AN569" si="319">-IF(U515&lt;0,U515,IF($D569="Land",0,IF(U497&lt;1,U515,MAX(MIN(IF(U497&gt;0,(U515/U497)*U$9,0),U515*U$9),0))))</f>
        <v>0</v>
      </c>
      <c r="V569" s="439">
        <f t="shared" si="319"/>
        <v>0</v>
      </c>
      <c r="W569" s="439">
        <f t="shared" si="319"/>
        <v>0</v>
      </c>
      <c r="X569" s="439">
        <f t="shared" si="319"/>
        <v>0</v>
      </c>
      <c r="Y569" s="595">
        <f t="shared" si="319"/>
        <v>0</v>
      </c>
      <c r="Z569" s="27">
        <f t="shared" si="319"/>
        <v>0</v>
      </c>
      <c r="AA569" s="27">
        <f t="shared" si="319"/>
        <v>0</v>
      </c>
      <c r="AB569" s="27">
        <f t="shared" si="319"/>
        <v>0</v>
      </c>
      <c r="AC569" s="27">
        <f t="shared" si="319"/>
        <v>0</v>
      </c>
      <c r="AD569" s="27">
        <f t="shared" si="319"/>
        <v>0</v>
      </c>
      <c r="AE569" s="326">
        <f t="shared" si="319"/>
        <v>0</v>
      </c>
      <c r="AF569" s="27">
        <f t="shared" si="319"/>
        <v>0</v>
      </c>
      <c r="AG569" s="27">
        <f t="shared" si="319"/>
        <v>0</v>
      </c>
      <c r="AH569" s="27">
        <f t="shared" si="319"/>
        <v>0</v>
      </c>
      <c r="AI569" s="313">
        <f t="shared" si="319"/>
        <v>0</v>
      </c>
      <c r="AJ569" s="326">
        <f t="shared" si="319"/>
        <v>0</v>
      </c>
      <c r="AK569" s="27">
        <f t="shared" si="319"/>
        <v>0</v>
      </c>
      <c r="AL569" s="27">
        <f t="shared" si="319"/>
        <v>0</v>
      </c>
      <c r="AM569" s="27">
        <f t="shared" si="319"/>
        <v>0</v>
      </c>
      <c r="AN569" s="313">
        <f t="shared" si="319"/>
        <v>0</v>
      </c>
    </row>
    <row r="570" spans="1:40" outlineLevel="2">
      <c r="A570" s="882">
        <f>ROW()</f>
        <v>570</v>
      </c>
      <c r="B570" s="453"/>
      <c r="D570" s="452" t="s">
        <v>301</v>
      </c>
      <c r="H570" s="458"/>
      <c r="I570" s="458"/>
      <c r="J570" s="459"/>
      <c r="K570" s="458"/>
      <c r="L570" s="458"/>
      <c r="M570" s="458"/>
      <c r="N570" s="463"/>
      <c r="O570" s="458"/>
      <c r="P570" s="458"/>
      <c r="Q570" s="458"/>
      <c r="R570" s="458"/>
      <c r="S570" s="458"/>
      <c r="T570" s="459"/>
      <c r="U570" s="439">
        <f t="shared" ref="U570:AN570" si="320">-IF(U516&lt;0,U516,IF($D570="Land",0,IF(U498&lt;1,U516,MAX(MIN(IF(U498&gt;0,(U516/U498)*U$9,0),U516*U$9),0))))</f>
        <v>0</v>
      </c>
      <c r="V570" s="439">
        <f t="shared" si="320"/>
        <v>0</v>
      </c>
      <c r="W570" s="439">
        <f t="shared" si="320"/>
        <v>0</v>
      </c>
      <c r="X570" s="439">
        <f t="shared" si="320"/>
        <v>0</v>
      </c>
      <c r="Y570" s="595">
        <f t="shared" si="320"/>
        <v>0</v>
      </c>
      <c r="Z570" s="27">
        <f t="shared" si="320"/>
        <v>0</v>
      </c>
      <c r="AA570" s="27">
        <f t="shared" si="320"/>
        <v>0</v>
      </c>
      <c r="AB570" s="27">
        <f t="shared" si="320"/>
        <v>0</v>
      </c>
      <c r="AC570" s="27">
        <f t="shared" si="320"/>
        <v>0</v>
      </c>
      <c r="AD570" s="27">
        <f t="shared" si="320"/>
        <v>0</v>
      </c>
      <c r="AE570" s="326">
        <f t="shared" si="320"/>
        <v>0</v>
      </c>
      <c r="AF570" s="27">
        <f t="shared" si="320"/>
        <v>0</v>
      </c>
      <c r="AG570" s="27">
        <f t="shared" si="320"/>
        <v>0</v>
      </c>
      <c r="AH570" s="27">
        <f t="shared" si="320"/>
        <v>0</v>
      </c>
      <c r="AI570" s="313">
        <f t="shared" si="320"/>
        <v>0</v>
      </c>
      <c r="AJ570" s="326">
        <f t="shared" si="320"/>
        <v>0</v>
      </c>
      <c r="AK570" s="27">
        <f t="shared" si="320"/>
        <v>0</v>
      </c>
      <c r="AL570" s="27">
        <f t="shared" si="320"/>
        <v>0</v>
      </c>
      <c r="AM570" s="27">
        <f t="shared" si="320"/>
        <v>0</v>
      </c>
      <c r="AN570" s="313">
        <f t="shared" si="320"/>
        <v>0</v>
      </c>
    </row>
    <row r="571" spans="1:40" outlineLevel="2">
      <c r="A571" s="882">
        <f>ROW()</f>
        <v>571</v>
      </c>
      <c r="B571" s="453"/>
      <c r="D571" s="452" t="s">
        <v>29</v>
      </c>
      <c r="H571" s="458"/>
      <c r="I571" s="458"/>
      <c r="J571" s="459"/>
      <c r="K571" s="458"/>
      <c r="L571" s="458"/>
      <c r="M571" s="458"/>
      <c r="N571" s="463"/>
      <c r="O571" s="458"/>
      <c r="P571" s="458"/>
      <c r="Q571" s="458"/>
      <c r="R571" s="458"/>
      <c r="S571" s="458"/>
      <c r="T571" s="459"/>
      <c r="U571" s="439">
        <f t="shared" ref="U571:AN571" si="321">-IF(U517&lt;0,U517,IF($D571="Land",0,IF(U499&lt;1,U517,MAX(MIN(IF(U499&gt;0,(U517/U499)*U$9,0),U517*U$9),0))))</f>
        <v>0</v>
      </c>
      <c r="V571" s="439">
        <f t="shared" si="321"/>
        <v>0</v>
      </c>
      <c r="W571" s="439">
        <f t="shared" si="321"/>
        <v>0</v>
      </c>
      <c r="X571" s="439">
        <f t="shared" si="321"/>
        <v>0</v>
      </c>
      <c r="Y571" s="595">
        <f t="shared" si="321"/>
        <v>0</v>
      </c>
      <c r="Z571" s="27">
        <f t="shared" si="321"/>
        <v>0</v>
      </c>
      <c r="AA571" s="27">
        <f t="shared" si="321"/>
        <v>0</v>
      </c>
      <c r="AB571" s="27">
        <f t="shared" si="321"/>
        <v>0</v>
      </c>
      <c r="AC571" s="27">
        <f t="shared" si="321"/>
        <v>0</v>
      </c>
      <c r="AD571" s="27">
        <f t="shared" si="321"/>
        <v>0</v>
      </c>
      <c r="AE571" s="326">
        <f t="shared" si="321"/>
        <v>0</v>
      </c>
      <c r="AF571" s="27">
        <f t="shared" si="321"/>
        <v>0</v>
      </c>
      <c r="AG571" s="27">
        <f t="shared" si="321"/>
        <v>0</v>
      </c>
      <c r="AH571" s="27">
        <f t="shared" si="321"/>
        <v>0</v>
      </c>
      <c r="AI571" s="313">
        <f t="shared" si="321"/>
        <v>0</v>
      </c>
      <c r="AJ571" s="326">
        <f t="shared" si="321"/>
        <v>0</v>
      </c>
      <c r="AK571" s="27">
        <f t="shared" si="321"/>
        <v>0</v>
      </c>
      <c r="AL571" s="27">
        <f t="shared" si="321"/>
        <v>0</v>
      </c>
      <c r="AM571" s="27">
        <f t="shared" si="321"/>
        <v>0</v>
      </c>
      <c r="AN571" s="313">
        <f t="shared" si="321"/>
        <v>0</v>
      </c>
    </row>
    <row r="572" spans="1:40" outlineLevel="2">
      <c r="A572" s="882">
        <f>ROW()</f>
        <v>572</v>
      </c>
      <c r="B572" s="453"/>
      <c r="D572" s="452" t="s">
        <v>30</v>
      </c>
      <c r="H572" s="458"/>
      <c r="I572" s="458"/>
      <c r="J572" s="459"/>
      <c r="K572" s="458"/>
      <c r="L572" s="458"/>
      <c r="M572" s="458"/>
      <c r="N572" s="463"/>
      <c r="O572" s="458"/>
      <c r="P572" s="458"/>
      <c r="Q572" s="458"/>
      <c r="R572" s="458"/>
      <c r="S572" s="458"/>
      <c r="T572" s="459"/>
      <c r="U572" s="439">
        <f t="shared" ref="U572:AN572" si="322">-IF(U518&lt;0,U518,IF($D572="Land",0,IF(U500&lt;1,U518,MAX(MIN(IF(U500&gt;0,(U518/U500)*U$9,0),U518*U$9),0))))</f>
        <v>0</v>
      </c>
      <c r="V572" s="439">
        <f t="shared" si="322"/>
        <v>0</v>
      </c>
      <c r="W572" s="439">
        <f t="shared" si="322"/>
        <v>0</v>
      </c>
      <c r="X572" s="439">
        <f t="shared" si="322"/>
        <v>0</v>
      </c>
      <c r="Y572" s="595">
        <f t="shared" si="322"/>
        <v>0</v>
      </c>
      <c r="Z572" s="27">
        <f t="shared" si="322"/>
        <v>0</v>
      </c>
      <c r="AA572" s="27">
        <f t="shared" si="322"/>
        <v>0</v>
      </c>
      <c r="AB572" s="27">
        <f t="shared" si="322"/>
        <v>0</v>
      </c>
      <c r="AC572" s="27">
        <f t="shared" si="322"/>
        <v>0</v>
      </c>
      <c r="AD572" s="27">
        <f t="shared" si="322"/>
        <v>0</v>
      </c>
      <c r="AE572" s="326">
        <f t="shared" si="322"/>
        <v>0</v>
      </c>
      <c r="AF572" s="27">
        <f t="shared" si="322"/>
        <v>0</v>
      </c>
      <c r="AG572" s="27">
        <f t="shared" si="322"/>
        <v>0</v>
      </c>
      <c r="AH572" s="27">
        <f t="shared" si="322"/>
        <v>0</v>
      </c>
      <c r="AI572" s="313">
        <f t="shared" si="322"/>
        <v>0</v>
      </c>
      <c r="AJ572" s="326">
        <f t="shared" si="322"/>
        <v>0</v>
      </c>
      <c r="AK572" s="27">
        <f t="shared" si="322"/>
        <v>0</v>
      </c>
      <c r="AL572" s="27">
        <f t="shared" si="322"/>
        <v>0</v>
      </c>
      <c r="AM572" s="27">
        <f t="shared" si="322"/>
        <v>0</v>
      </c>
      <c r="AN572" s="313">
        <f t="shared" si="322"/>
        <v>0</v>
      </c>
    </row>
    <row r="573" spans="1:40" outlineLevel="2">
      <c r="A573" s="882">
        <f>ROW()</f>
        <v>573</v>
      </c>
      <c r="B573" s="453"/>
      <c r="D573" s="452" t="s">
        <v>31</v>
      </c>
      <c r="H573" s="458"/>
      <c r="I573" s="458"/>
      <c r="J573" s="459"/>
      <c r="K573" s="458"/>
      <c r="L573" s="458"/>
      <c r="M573" s="458"/>
      <c r="N573" s="463"/>
      <c r="O573" s="458"/>
      <c r="P573" s="458"/>
      <c r="Q573" s="458"/>
      <c r="R573" s="458"/>
      <c r="S573" s="458"/>
      <c r="T573" s="459"/>
      <c r="U573" s="439">
        <f t="shared" ref="U573:AN573" si="323">-IF(U519&lt;0,U519,IF($D573="Land",0,IF(U501&lt;1,U519,MAX(MIN(IF(U501&gt;0,(U519/U501)*U$9,0),U519*U$9),0))))</f>
        <v>0</v>
      </c>
      <c r="V573" s="439">
        <f t="shared" si="323"/>
        <v>0</v>
      </c>
      <c r="W573" s="439">
        <f t="shared" si="323"/>
        <v>0</v>
      </c>
      <c r="X573" s="439">
        <f t="shared" si="323"/>
        <v>0</v>
      </c>
      <c r="Y573" s="595">
        <f t="shared" si="323"/>
        <v>0</v>
      </c>
      <c r="Z573" s="27">
        <f t="shared" si="323"/>
        <v>0</v>
      </c>
      <c r="AA573" s="27">
        <f t="shared" si="323"/>
        <v>0</v>
      </c>
      <c r="AB573" s="27">
        <f t="shared" si="323"/>
        <v>0</v>
      </c>
      <c r="AC573" s="27">
        <f t="shared" si="323"/>
        <v>0</v>
      </c>
      <c r="AD573" s="27">
        <f t="shared" si="323"/>
        <v>0</v>
      </c>
      <c r="AE573" s="326">
        <f t="shared" si="323"/>
        <v>0</v>
      </c>
      <c r="AF573" s="27">
        <f t="shared" si="323"/>
        <v>0</v>
      </c>
      <c r="AG573" s="27">
        <f t="shared" si="323"/>
        <v>0</v>
      </c>
      <c r="AH573" s="27">
        <f t="shared" si="323"/>
        <v>0</v>
      </c>
      <c r="AI573" s="313">
        <f t="shared" si="323"/>
        <v>0</v>
      </c>
      <c r="AJ573" s="326">
        <f t="shared" si="323"/>
        <v>0</v>
      </c>
      <c r="AK573" s="27">
        <f t="shared" si="323"/>
        <v>0</v>
      </c>
      <c r="AL573" s="27">
        <f t="shared" si="323"/>
        <v>0</v>
      </c>
      <c r="AM573" s="27">
        <f t="shared" si="323"/>
        <v>0</v>
      </c>
      <c r="AN573" s="313">
        <f t="shared" si="323"/>
        <v>0</v>
      </c>
    </row>
    <row r="574" spans="1:40" outlineLevel="2">
      <c r="A574" s="882">
        <f>ROW()</f>
        <v>574</v>
      </c>
      <c r="B574" s="453"/>
      <c r="D574" s="452" t="s">
        <v>32</v>
      </c>
      <c r="H574" s="458"/>
      <c r="I574" s="458"/>
      <c r="J574" s="459"/>
      <c r="K574" s="458"/>
      <c r="L574" s="458"/>
      <c r="M574" s="458"/>
      <c r="N574" s="463"/>
      <c r="O574" s="458"/>
      <c r="P574" s="458"/>
      <c r="Q574" s="458"/>
      <c r="R574" s="458"/>
      <c r="S574" s="458"/>
      <c r="T574" s="459"/>
      <c r="U574" s="439">
        <f t="shared" ref="U574:AN574" si="324">-IF(U520&lt;0,U520,IF($D574="Land",0,IF(U502&lt;1,U520,MAX(MIN(IF(U502&gt;0,(U520/U502)*U$9,0),U520*U$9),0))))</f>
        <v>0</v>
      </c>
      <c r="V574" s="439">
        <f t="shared" si="324"/>
        <v>0</v>
      </c>
      <c r="W574" s="439">
        <f t="shared" si="324"/>
        <v>0</v>
      </c>
      <c r="X574" s="439">
        <f t="shared" si="324"/>
        <v>0</v>
      </c>
      <c r="Y574" s="595">
        <f t="shared" si="324"/>
        <v>0</v>
      </c>
      <c r="Z574" s="27">
        <f t="shared" si="324"/>
        <v>0</v>
      </c>
      <c r="AA574" s="27">
        <f t="shared" si="324"/>
        <v>0</v>
      </c>
      <c r="AB574" s="27">
        <f t="shared" si="324"/>
        <v>0</v>
      </c>
      <c r="AC574" s="27">
        <f t="shared" si="324"/>
        <v>0</v>
      </c>
      <c r="AD574" s="27">
        <f t="shared" si="324"/>
        <v>0</v>
      </c>
      <c r="AE574" s="326">
        <f t="shared" si="324"/>
        <v>0</v>
      </c>
      <c r="AF574" s="27">
        <f t="shared" si="324"/>
        <v>0</v>
      </c>
      <c r="AG574" s="27">
        <f t="shared" si="324"/>
        <v>0</v>
      </c>
      <c r="AH574" s="27">
        <f t="shared" si="324"/>
        <v>0</v>
      </c>
      <c r="AI574" s="313">
        <f t="shared" si="324"/>
        <v>0</v>
      </c>
      <c r="AJ574" s="326">
        <f t="shared" si="324"/>
        <v>0</v>
      </c>
      <c r="AK574" s="27">
        <f t="shared" si="324"/>
        <v>0</v>
      </c>
      <c r="AL574" s="27">
        <f t="shared" si="324"/>
        <v>0</v>
      </c>
      <c r="AM574" s="27">
        <f t="shared" si="324"/>
        <v>0</v>
      </c>
      <c r="AN574" s="313">
        <f t="shared" si="324"/>
        <v>0</v>
      </c>
    </row>
    <row r="575" spans="1:40" outlineLevel="2">
      <c r="A575" s="882">
        <f>ROW()</f>
        <v>575</v>
      </c>
      <c r="B575" s="453"/>
      <c r="D575" s="452" t="s">
        <v>33</v>
      </c>
      <c r="H575" s="458"/>
      <c r="I575" s="458"/>
      <c r="J575" s="459"/>
      <c r="K575" s="458"/>
      <c r="L575" s="458"/>
      <c r="M575" s="458"/>
      <c r="N575" s="463"/>
      <c r="O575" s="458"/>
      <c r="P575" s="458"/>
      <c r="Q575" s="458"/>
      <c r="R575" s="458"/>
      <c r="S575" s="458"/>
      <c r="T575" s="459"/>
      <c r="U575" s="439">
        <f t="shared" ref="U575:AN575" si="325">-IF(U521&lt;0,U521,IF($D575="Land",0,IF(U503&lt;1,U521,MAX(MIN(IF(U503&gt;0,(U521/U503)*U$9,0),U521*U$9),0))))</f>
        <v>0</v>
      </c>
      <c r="V575" s="439">
        <f t="shared" si="325"/>
        <v>0</v>
      </c>
      <c r="W575" s="439">
        <f t="shared" si="325"/>
        <v>0</v>
      </c>
      <c r="X575" s="439">
        <f t="shared" si="325"/>
        <v>0</v>
      </c>
      <c r="Y575" s="595">
        <f t="shared" si="325"/>
        <v>0</v>
      </c>
      <c r="Z575" s="27">
        <f t="shared" si="325"/>
        <v>0</v>
      </c>
      <c r="AA575" s="27">
        <f t="shared" si="325"/>
        <v>0</v>
      </c>
      <c r="AB575" s="27">
        <f t="shared" si="325"/>
        <v>0</v>
      </c>
      <c r="AC575" s="27">
        <f t="shared" si="325"/>
        <v>0</v>
      </c>
      <c r="AD575" s="27">
        <f t="shared" si="325"/>
        <v>0</v>
      </c>
      <c r="AE575" s="326">
        <f t="shared" si="325"/>
        <v>0</v>
      </c>
      <c r="AF575" s="27">
        <f t="shared" si="325"/>
        <v>0</v>
      </c>
      <c r="AG575" s="27">
        <f t="shared" si="325"/>
        <v>0</v>
      </c>
      <c r="AH575" s="27">
        <f t="shared" si="325"/>
        <v>0</v>
      </c>
      <c r="AI575" s="313">
        <f t="shared" si="325"/>
        <v>0</v>
      </c>
      <c r="AJ575" s="326">
        <f t="shared" si="325"/>
        <v>0</v>
      </c>
      <c r="AK575" s="27">
        <f t="shared" si="325"/>
        <v>0</v>
      </c>
      <c r="AL575" s="27">
        <f t="shared" si="325"/>
        <v>0</v>
      </c>
      <c r="AM575" s="27">
        <f t="shared" si="325"/>
        <v>0</v>
      </c>
      <c r="AN575" s="313">
        <f t="shared" si="325"/>
        <v>0</v>
      </c>
    </row>
    <row r="576" spans="1:40" outlineLevel="2">
      <c r="A576" s="882">
        <f>ROW()</f>
        <v>576</v>
      </c>
      <c r="B576" s="453"/>
      <c r="D576" s="452" t="s">
        <v>27</v>
      </c>
      <c r="H576" s="458"/>
      <c r="I576" s="458"/>
      <c r="J576" s="459"/>
      <c r="K576" s="458"/>
      <c r="L576" s="458"/>
      <c r="M576" s="458"/>
      <c r="N576" s="463"/>
      <c r="O576" s="458"/>
      <c r="P576" s="458"/>
      <c r="Q576" s="458"/>
      <c r="R576" s="458"/>
      <c r="S576" s="458"/>
      <c r="T576" s="459"/>
      <c r="U576" s="439">
        <f t="shared" ref="U576:AN576" si="326">-IF(U522&lt;0,U522,IF($D576="Land",0,IF(U504&lt;1,U522,MAX(MIN(IF(U504&gt;0,(U522/U504)*U$9,0),U522*U$9),0))))</f>
        <v>-3.7724454116875217E-4</v>
      </c>
      <c r="V576" s="439">
        <f t="shared" si="326"/>
        <v>-3.7724454116875211E-4</v>
      </c>
      <c r="W576" s="439">
        <f t="shared" si="326"/>
        <v>-3.7724454116875211E-4</v>
      </c>
      <c r="X576" s="439">
        <f t="shared" si="326"/>
        <v>-3.7724454116875211E-4</v>
      </c>
      <c r="Y576" s="595">
        <f t="shared" si="326"/>
        <v>-1.8862227058437603E-4</v>
      </c>
      <c r="Z576" s="27">
        <f t="shared" si="326"/>
        <v>-3.7724454116875211E-4</v>
      </c>
      <c r="AA576" s="27">
        <f t="shared" si="326"/>
        <v>-3.7724454116875206E-4</v>
      </c>
      <c r="AB576" s="27">
        <f t="shared" si="326"/>
        <v>-3.7724454116875206E-4</v>
      </c>
      <c r="AC576" s="27">
        <f t="shared" si="326"/>
        <v>-3.77244541168752E-4</v>
      </c>
      <c r="AD576" s="27">
        <f t="shared" si="326"/>
        <v>-3.77244541168752E-4</v>
      </c>
      <c r="AE576" s="326">
        <f t="shared" si="326"/>
        <v>-3.7724454116875195E-4</v>
      </c>
      <c r="AF576" s="27">
        <f t="shared" si="326"/>
        <v>-3.7724454116875195E-4</v>
      </c>
      <c r="AG576" s="27">
        <f t="shared" si="326"/>
        <v>-3.772445411687519E-4</v>
      </c>
      <c r="AH576" s="27">
        <f t="shared" si="326"/>
        <v>-3.772445411687519E-4</v>
      </c>
      <c r="AI576" s="313">
        <f t="shared" si="326"/>
        <v>-3.7724454116875184E-4</v>
      </c>
      <c r="AJ576" s="326">
        <f t="shared" si="326"/>
        <v>-3.7724454116875184E-4</v>
      </c>
      <c r="AK576" s="27">
        <f t="shared" si="326"/>
        <v>-3.7724454116875184E-4</v>
      </c>
      <c r="AL576" s="27">
        <f t="shared" si="326"/>
        <v>-3.7724454116875184E-4</v>
      </c>
      <c r="AM576" s="27">
        <f t="shared" si="326"/>
        <v>-3.7724454116875184E-4</v>
      </c>
      <c r="AN576" s="313">
        <f t="shared" si="326"/>
        <v>-3.7724454116875184E-4</v>
      </c>
    </row>
    <row r="577" spans="1:40" outlineLevel="2">
      <c r="A577" s="882">
        <f>ROW()</f>
        <v>577</v>
      </c>
      <c r="B577" s="453"/>
      <c r="D577" s="452" t="s">
        <v>34</v>
      </c>
      <c r="H577" s="458"/>
      <c r="I577" s="458"/>
      <c r="J577" s="459"/>
      <c r="K577" s="458"/>
      <c r="L577" s="458"/>
      <c r="M577" s="458"/>
      <c r="N577" s="463"/>
      <c r="O577" s="458"/>
      <c r="P577" s="458"/>
      <c r="Q577" s="458"/>
      <c r="R577" s="458"/>
      <c r="S577" s="458"/>
      <c r="T577" s="459"/>
      <c r="U577" s="439">
        <f t="shared" ref="U577:AN577" si="327">-IF(U523&lt;0,U523,IF($D577="Land",0,IF(U505&lt;1,U523,MAX(MIN(IF(U505&gt;0,(U523/U505)*U$9,0),U523*U$9),0))))</f>
        <v>0</v>
      </c>
      <c r="V577" s="439">
        <f t="shared" si="327"/>
        <v>0</v>
      </c>
      <c r="W577" s="439">
        <f t="shared" si="327"/>
        <v>0</v>
      </c>
      <c r="X577" s="439">
        <f t="shared" si="327"/>
        <v>0</v>
      </c>
      <c r="Y577" s="595">
        <f t="shared" si="327"/>
        <v>0</v>
      </c>
      <c r="Z577" s="27">
        <f t="shared" si="327"/>
        <v>0</v>
      </c>
      <c r="AA577" s="27">
        <f t="shared" si="327"/>
        <v>0</v>
      </c>
      <c r="AB577" s="27">
        <f t="shared" si="327"/>
        <v>0</v>
      </c>
      <c r="AC577" s="27">
        <f t="shared" si="327"/>
        <v>0</v>
      </c>
      <c r="AD577" s="27">
        <f t="shared" si="327"/>
        <v>0</v>
      </c>
      <c r="AE577" s="326">
        <f t="shared" si="327"/>
        <v>0</v>
      </c>
      <c r="AF577" s="27">
        <f t="shared" si="327"/>
        <v>0</v>
      </c>
      <c r="AG577" s="27">
        <f t="shared" si="327"/>
        <v>0</v>
      </c>
      <c r="AH577" s="27">
        <f t="shared" si="327"/>
        <v>0</v>
      </c>
      <c r="AI577" s="313">
        <f t="shared" si="327"/>
        <v>0</v>
      </c>
      <c r="AJ577" s="326">
        <f t="shared" si="327"/>
        <v>0</v>
      </c>
      <c r="AK577" s="27">
        <f t="shared" si="327"/>
        <v>0</v>
      </c>
      <c r="AL577" s="27">
        <f t="shared" si="327"/>
        <v>0</v>
      </c>
      <c r="AM577" s="27">
        <f t="shared" si="327"/>
        <v>0</v>
      </c>
      <c r="AN577" s="313">
        <f t="shared" si="327"/>
        <v>0</v>
      </c>
    </row>
    <row r="578" spans="1:40" outlineLevel="2">
      <c r="A578" s="882">
        <f>ROW()</f>
        <v>578</v>
      </c>
      <c r="B578" s="453"/>
      <c r="D578" s="452" t="s">
        <v>35</v>
      </c>
      <c r="H578" s="458"/>
      <c r="I578" s="458"/>
      <c r="J578" s="459"/>
      <c r="K578" s="458"/>
      <c r="L578" s="458"/>
      <c r="M578" s="458"/>
      <c r="N578" s="463"/>
      <c r="O578" s="458"/>
      <c r="P578" s="458"/>
      <c r="Q578" s="458"/>
      <c r="R578" s="458"/>
      <c r="S578" s="458"/>
      <c r="T578" s="459"/>
      <c r="U578" s="439">
        <f t="shared" ref="U578:AN578" si="328">-IF(U524&lt;0,U524,IF($D578="Land",0,IF(U506&lt;1,U524,MAX(MIN(IF(U506&gt;0,(U524/U506)*U$9,0),U524*U$9),0))))</f>
        <v>-0.47785067356504823</v>
      </c>
      <c r="V578" s="439">
        <f t="shared" si="328"/>
        <v>-0.47785067356504818</v>
      </c>
      <c r="W578" s="439">
        <f t="shared" si="328"/>
        <v>-0.47785067356504818</v>
      </c>
      <c r="X578" s="439">
        <f t="shared" si="328"/>
        <v>-0.47785067356504812</v>
      </c>
      <c r="Y578" s="595">
        <f t="shared" si="328"/>
        <v>-0.23892533678252409</v>
      </c>
      <c r="Z578" s="27">
        <f t="shared" si="328"/>
        <v>-0.47785067356504812</v>
      </c>
      <c r="AA578" s="27">
        <f t="shared" si="328"/>
        <v>-0.25644403722217474</v>
      </c>
      <c r="AB578" s="27">
        <f t="shared" si="328"/>
        <v>0</v>
      </c>
      <c r="AC578" s="27">
        <f t="shared" si="328"/>
        <v>0</v>
      </c>
      <c r="AD578" s="27">
        <f t="shared" si="328"/>
        <v>0</v>
      </c>
      <c r="AE578" s="326">
        <f t="shared" si="328"/>
        <v>0</v>
      </c>
      <c r="AF578" s="27">
        <f t="shared" si="328"/>
        <v>0</v>
      </c>
      <c r="AG578" s="27">
        <f t="shared" si="328"/>
        <v>0</v>
      </c>
      <c r="AH578" s="27">
        <f t="shared" si="328"/>
        <v>0</v>
      </c>
      <c r="AI578" s="313">
        <f t="shared" si="328"/>
        <v>0</v>
      </c>
      <c r="AJ578" s="326">
        <f t="shared" si="328"/>
        <v>0</v>
      </c>
      <c r="AK578" s="27">
        <f t="shared" si="328"/>
        <v>0</v>
      </c>
      <c r="AL578" s="27">
        <f t="shared" si="328"/>
        <v>0</v>
      </c>
      <c r="AM578" s="27">
        <f t="shared" si="328"/>
        <v>0</v>
      </c>
      <c r="AN578" s="313">
        <f t="shared" si="328"/>
        <v>0</v>
      </c>
    </row>
    <row r="579" spans="1:40" outlineLevel="2">
      <c r="A579" s="882">
        <f>ROW()</f>
        <v>579</v>
      </c>
      <c r="B579" s="453"/>
      <c r="D579" s="452" t="s">
        <v>302</v>
      </c>
      <c r="H579" s="458"/>
      <c r="I579" s="458"/>
      <c r="J579" s="459"/>
      <c r="K579" s="458"/>
      <c r="L579" s="458"/>
      <c r="M579" s="458"/>
      <c r="N579" s="463"/>
      <c r="O579" s="458"/>
      <c r="P579" s="458"/>
      <c r="Q579" s="458"/>
      <c r="R579" s="458"/>
      <c r="S579" s="458"/>
      <c r="T579" s="459"/>
      <c r="U579" s="439">
        <f t="shared" ref="U579:AN579" si="329">-IF(U525&lt;0,U525,IF($D579="Land",0,IF(U507&lt;1,U525,MAX(MIN(IF(U507&gt;0,(U525/U507)*U$9,0),U525*U$9),0))))</f>
        <v>0</v>
      </c>
      <c r="V579" s="439">
        <f t="shared" si="329"/>
        <v>0</v>
      </c>
      <c r="W579" s="439">
        <f t="shared" si="329"/>
        <v>0</v>
      </c>
      <c r="X579" s="439">
        <f t="shared" si="329"/>
        <v>0</v>
      </c>
      <c r="Y579" s="595">
        <f t="shared" si="329"/>
        <v>0</v>
      </c>
      <c r="Z579" s="27">
        <f t="shared" si="329"/>
        <v>0</v>
      </c>
      <c r="AA579" s="27">
        <f t="shared" si="329"/>
        <v>0</v>
      </c>
      <c r="AB579" s="27">
        <f t="shared" si="329"/>
        <v>0</v>
      </c>
      <c r="AC579" s="27">
        <f t="shared" si="329"/>
        <v>0</v>
      </c>
      <c r="AD579" s="27">
        <f t="shared" si="329"/>
        <v>0</v>
      </c>
      <c r="AE579" s="326">
        <f t="shared" si="329"/>
        <v>0</v>
      </c>
      <c r="AF579" s="27">
        <f t="shared" si="329"/>
        <v>0</v>
      </c>
      <c r="AG579" s="27">
        <f t="shared" si="329"/>
        <v>0</v>
      </c>
      <c r="AH579" s="27">
        <f t="shared" si="329"/>
        <v>0</v>
      </c>
      <c r="AI579" s="313">
        <f t="shared" si="329"/>
        <v>0</v>
      </c>
      <c r="AJ579" s="326">
        <f t="shared" si="329"/>
        <v>0</v>
      </c>
      <c r="AK579" s="27">
        <f t="shared" si="329"/>
        <v>0</v>
      </c>
      <c r="AL579" s="27">
        <f t="shared" si="329"/>
        <v>0</v>
      </c>
      <c r="AM579" s="27">
        <f t="shared" si="329"/>
        <v>0</v>
      </c>
      <c r="AN579" s="313">
        <f t="shared" si="329"/>
        <v>0</v>
      </c>
    </row>
    <row r="580" spans="1:40" outlineLevel="2">
      <c r="A580" s="882">
        <f>ROW()</f>
        <v>580</v>
      </c>
      <c r="B580" s="453"/>
      <c r="D580" s="452" t="s">
        <v>36</v>
      </c>
      <c r="H580" s="458"/>
      <c r="I580" s="458"/>
      <c r="J580" s="459"/>
      <c r="K580" s="458"/>
      <c r="L580" s="458"/>
      <c r="M580" s="458"/>
      <c r="N580" s="463"/>
      <c r="O580" s="458"/>
      <c r="P580" s="458"/>
      <c r="Q580" s="458"/>
      <c r="R580" s="458"/>
      <c r="S580" s="458"/>
      <c r="T580" s="459"/>
      <c r="U580" s="439">
        <f t="shared" ref="U580:AN580" si="330">-IF(U526&lt;0,U526,IF($D580="Land",0,IF(U508&lt;1,U526,MAX(MIN(IF(U508&gt;0,(U526/U508)*U$9,0),U526*U$9),0))))</f>
        <v>-4.1270662104839387E-2</v>
      </c>
      <c r="V580" s="439">
        <f t="shared" si="330"/>
        <v>-4.1270662104839387E-2</v>
      </c>
      <c r="W580" s="439">
        <f t="shared" si="330"/>
        <v>-2.1539997470188227E-2</v>
      </c>
      <c r="X580" s="439">
        <f t="shared" si="330"/>
        <v>0</v>
      </c>
      <c r="Y580" s="595">
        <f t="shared" si="330"/>
        <v>0</v>
      </c>
      <c r="Z580" s="27">
        <f t="shared" si="330"/>
        <v>0</v>
      </c>
      <c r="AA580" s="27">
        <f t="shared" si="330"/>
        <v>0</v>
      </c>
      <c r="AB580" s="27">
        <f t="shared" si="330"/>
        <v>0</v>
      </c>
      <c r="AC580" s="27">
        <f t="shared" si="330"/>
        <v>0</v>
      </c>
      <c r="AD580" s="27">
        <f t="shared" si="330"/>
        <v>0</v>
      </c>
      <c r="AE580" s="326">
        <f t="shared" si="330"/>
        <v>0</v>
      </c>
      <c r="AF580" s="27">
        <f t="shared" si="330"/>
        <v>0</v>
      </c>
      <c r="AG580" s="27">
        <f t="shared" si="330"/>
        <v>0</v>
      </c>
      <c r="AH580" s="27">
        <f t="shared" si="330"/>
        <v>0</v>
      </c>
      <c r="AI580" s="313">
        <f t="shared" si="330"/>
        <v>0</v>
      </c>
      <c r="AJ580" s="326">
        <f t="shared" si="330"/>
        <v>0</v>
      </c>
      <c r="AK580" s="27">
        <f t="shared" si="330"/>
        <v>0</v>
      </c>
      <c r="AL580" s="27">
        <f t="shared" si="330"/>
        <v>0</v>
      </c>
      <c r="AM580" s="27">
        <f t="shared" si="330"/>
        <v>0</v>
      </c>
      <c r="AN580" s="313">
        <f t="shared" si="330"/>
        <v>0</v>
      </c>
    </row>
    <row r="581" spans="1:40" outlineLevel="2">
      <c r="A581" s="882">
        <f>ROW()</f>
        <v>581</v>
      </c>
      <c r="B581" s="453"/>
      <c r="D581" s="452" t="s">
        <v>583</v>
      </c>
      <c r="H581" s="458"/>
      <c r="I581" s="458"/>
      <c r="J581" s="459"/>
      <c r="K581" s="458"/>
      <c r="L581" s="458"/>
      <c r="M581" s="458"/>
      <c r="N581" s="463"/>
      <c r="O581" s="458"/>
      <c r="P581" s="458"/>
      <c r="Q581" s="458"/>
      <c r="R581" s="458"/>
      <c r="S581" s="458"/>
      <c r="T581" s="459"/>
      <c r="U581" s="439">
        <f t="shared" ref="U581:AN581" si="331">-IF(U527&lt;0,U527,IF($D581="Land",0,IF(U509&lt;1,U527,MAX(MIN(IF(U509&gt;0,(U527/U509)*U$9,0),U527*U$9),0))))</f>
        <v>0</v>
      </c>
      <c r="V581" s="439">
        <f t="shared" si="331"/>
        <v>0</v>
      </c>
      <c r="W581" s="439">
        <f t="shared" si="331"/>
        <v>0</v>
      </c>
      <c r="X581" s="439">
        <f t="shared" si="331"/>
        <v>0</v>
      </c>
      <c r="Y581" s="595">
        <f t="shared" si="331"/>
        <v>0</v>
      </c>
      <c r="Z581" s="27">
        <f t="shared" si="331"/>
        <v>0</v>
      </c>
      <c r="AA581" s="27">
        <f t="shared" si="331"/>
        <v>0</v>
      </c>
      <c r="AB581" s="27">
        <f t="shared" si="331"/>
        <v>0</v>
      </c>
      <c r="AC581" s="27">
        <f t="shared" si="331"/>
        <v>0</v>
      </c>
      <c r="AD581" s="27">
        <f t="shared" si="331"/>
        <v>0</v>
      </c>
      <c r="AE581" s="326">
        <f t="shared" si="331"/>
        <v>0</v>
      </c>
      <c r="AF581" s="27">
        <f t="shared" si="331"/>
        <v>0</v>
      </c>
      <c r="AG581" s="27">
        <f t="shared" si="331"/>
        <v>0</v>
      </c>
      <c r="AH581" s="27">
        <f t="shared" si="331"/>
        <v>0</v>
      </c>
      <c r="AI581" s="313">
        <f t="shared" si="331"/>
        <v>0</v>
      </c>
      <c r="AJ581" s="326">
        <f t="shared" si="331"/>
        <v>0</v>
      </c>
      <c r="AK581" s="27">
        <f t="shared" si="331"/>
        <v>0</v>
      </c>
      <c r="AL581" s="27">
        <f t="shared" si="331"/>
        <v>0</v>
      </c>
      <c r="AM581" s="27">
        <f t="shared" si="331"/>
        <v>0</v>
      </c>
      <c r="AN581" s="313">
        <f t="shared" si="331"/>
        <v>0</v>
      </c>
    </row>
    <row r="582" spans="1:40" outlineLevel="2">
      <c r="A582" s="882">
        <f>ROW()</f>
        <v>582</v>
      </c>
      <c r="B582" s="453"/>
      <c r="D582" s="452" t="s">
        <v>81</v>
      </c>
      <c r="H582" s="458"/>
      <c r="I582" s="458"/>
      <c r="J582" s="459"/>
      <c r="K582" s="458"/>
      <c r="L582" s="458"/>
      <c r="M582" s="458"/>
      <c r="N582" s="463"/>
      <c r="O582" s="458"/>
      <c r="P582" s="458"/>
      <c r="Q582" s="458"/>
      <c r="R582" s="458"/>
      <c r="S582" s="458"/>
      <c r="T582" s="459"/>
      <c r="U582" s="439">
        <f t="shared" ref="U582:AN582" si="332">-IF(U528&lt;0,U528,IF($D582="Land",0,IF(U510&lt;1,U528,MAX(MIN(IF(U510&gt;0,(U528/U510)*U$9,0),U528*U$9),0))))</f>
        <v>0</v>
      </c>
      <c r="V582" s="439">
        <f t="shared" si="332"/>
        <v>0</v>
      </c>
      <c r="W582" s="439">
        <f t="shared" si="332"/>
        <v>0</v>
      </c>
      <c r="X582" s="439">
        <f t="shared" si="332"/>
        <v>0</v>
      </c>
      <c r="Y582" s="595">
        <f t="shared" si="332"/>
        <v>0</v>
      </c>
      <c r="Z582" s="27">
        <f t="shared" si="332"/>
        <v>0</v>
      </c>
      <c r="AA582" s="27">
        <f t="shared" si="332"/>
        <v>0</v>
      </c>
      <c r="AB582" s="27">
        <f t="shared" si="332"/>
        <v>0</v>
      </c>
      <c r="AC582" s="27">
        <f t="shared" si="332"/>
        <v>0</v>
      </c>
      <c r="AD582" s="27">
        <f t="shared" si="332"/>
        <v>0</v>
      </c>
      <c r="AE582" s="326">
        <f t="shared" si="332"/>
        <v>0</v>
      </c>
      <c r="AF582" s="27">
        <f t="shared" si="332"/>
        <v>0</v>
      </c>
      <c r="AG582" s="27">
        <f t="shared" si="332"/>
        <v>0</v>
      </c>
      <c r="AH582" s="27">
        <f t="shared" si="332"/>
        <v>0</v>
      </c>
      <c r="AI582" s="313">
        <f t="shared" si="332"/>
        <v>0</v>
      </c>
      <c r="AJ582" s="326">
        <f t="shared" si="332"/>
        <v>0</v>
      </c>
      <c r="AK582" s="27">
        <f t="shared" si="332"/>
        <v>0</v>
      </c>
      <c r="AL582" s="27">
        <f t="shared" si="332"/>
        <v>0</v>
      </c>
      <c r="AM582" s="27">
        <f t="shared" si="332"/>
        <v>0</v>
      </c>
      <c r="AN582" s="313">
        <f t="shared" si="332"/>
        <v>0</v>
      </c>
    </row>
    <row r="583" spans="1:40" outlineLevel="2">
      <c r="A583" s="882">
        <f>ROW()</f>
        <v>583</v>
      </c>
      <c r="B583" s="453"/>
      <c r="D583" s="452" t="s">
        <v>28</v>
      </c>
      <c r="H583" s="458"/>
      <c r="I583" s="458"/>
      <c r="J583" s="459"/>
      <c r="K583" s="458"/>
      <c r="L583" s="458"/>
      <c r="M583" s="458"/>
      <c r="N583" s="463"/>
      <c r="O583" s="458"/>
      <c r="P583" s="458"/>
      <c r="Q583" s="458"/>
      <c r="R583" s="458"/>
      <c r="S583" s="458"/>
      <c r="T583" s="459"/>
      <c r="U583" s="439">
        <f t="shared" ref="U583:AN583" si="333">-IF(U529&lt;0,U529,IF($D583="Land",0,IF(U511&lt;1,U529,MAX(MIN(IF(U511&gt;0,(U529/U511)*U$9,0),U529*U$9),0))))</f>
        <v>0</v>
      </c>
      <c r="V583" s="439">
        <f t="shared" si="333"/>
        <v>0</v>
      </c>
      <c r="W583" s="439">
        <f t="shared" si="333"/>
        <v>0</v>
      </c>
      <c r="X583" s="439">
        <f t="shared" si="333"/>
        <v>0</v>
      </c>
      <c r="Y583" s="595">
        <f t="shared" si="333"/>
        <v>0</v>
      </c>
      <c r="Z583" s="27">
        <f t="shared" si="333"/>
        <v>0</v>
      </c>
      <c r="AA583" s="27">
        <f t="shared" si="333"/>
        <v>0</v>
      </c>
      <c r="AB583" s="27">
        <f t="shared" si="333"/>
        <v>0</v>
      </c>
      <c r="AC583" s="27">
        <f t="shared" si="333"/>
        <v>0</v>
      </c>
      <c r="AD583" s="27">
        <f t="shared" si="333"/>
        <v>0</v>
      </c>
      <c r="AE583" s="326">
        <f t="shared" si="333"/>
        <v>0</v>
      </c>
      <c r="AF583" s="27">
        <f t="shared" si="333"/>
        <v>0</v>
      </c>
      <c r="AG583" s="27">
        <f t="shared" si="333"/>
        <v>0</v>
      </c>
      <c r="AH583" s="27">
        <f t="shared" si="333"/>
        <v>0</v>
      </c>
      <c r="AI583" s="313">
        <f t="shared" si="333"/>
        <v>0</v>
      </c>
      <c r="AJ583" s="326">
        <f t="shared" si="333"/>
        <v>0</v>
      </c>
      <c r="AK583" s="27">
        <f t="shared" si="333"/>
        <v>0</v>
      </c>
      <c r="AL583" s="27">
        <f t="shared" si="333"/>
        <v>0</v>
      </c>
      <c r="AM583" s="27">
        <f t="shared" si="333"/>
        <v>0</v>
      </c>
      <c r="AN583" s="313">
        <f t="shared" si="333"/>
        <v>0</v>
      </c>
    </row>
    <row r="584" spans="1:40" outlineLevel="2">
      <c r="A584" s="882">
        <f>ROW()</f>
        <v>584</v>
      </c>
      <c r="B584" s="453"/>
      <c r="D584" s="456" t="s">
        <v>443</v>
      </c>
      <c r="E584" s="456"/>
      <c r="F584" s="456"/>
      <c r="G584" s="456"/>
      <c r="H584" s="460"/>
      <c r="I584" s="460"/>
      <c r="J584" s="461"/>
      <c r="K584" s="460"/>
      <c r="L584" s="460"/>
      <c r="M584" s="460"/>
      <c r="N584" s="465"/>
      <c r="O584" s="460"/>
      <c r="P584" s="460"/>
      <c r="Q584" s="460"/>
      <c r="R584" s="460"/>
      <c r="S584" s="460"/>
      <c r="T584" s="461"/>
      <c r="U584" s="441">
        <f t="shared" ref="U584:AN584" si="334">-IF(U530&lt;0,U530,IF($D584="Land",0,IF(U512&lt;1,U530,MAX(MIN(IF(U512&gt;0,(U530/U512)*U$9,0),U530*U$9),0))))</f>
        <v>0</v>
      </c>
      <c r="V584" s="441">
        <f t="shared" si="334"/>
        <v>0</v>
      </c>
      <c r="W584" s="441">
        <f t="shared" si="334"/>
        <v>0</v>
      </c>
      <c r="X584" s="441">
        <f t="shared" si="334"/>
        <v>0</v>
      </c>
      <c r="Y584" s="629">
        <f t="shared" si="334"/>
        <v>0</v>
      </c>
      <c r="Z584" s="159">
        <f t="shared" si="334"/>
        <v>0</v>
      </c>
      <c r="AA584" s="159">
        <f t="shared" si="334"/>
        <v>0</v>
      </c>
      <c r="AB584" s="159">
        <f t="shared" si="334"/>
        <v>0</v>
      </c>
      <c r="AC584" s="159">
        <f t="shared" si="334"/>
        <v>0</v>
      </c>
      <c r="AD584" s="159">
        <f t="shared" si="334"/>
        <v>0</v>
      </c>
      <c r="AE584" s="341">
        <f t="shared" si="334"/>
        <v>0</v>
      </c>
      <c r="AF584" s="159">
        <f t="shared" si="334"/>
        <v>0</v>
      </c>
      <c r="AG584" s="159">
        <f t="shared" si="334"/>
        <v>0</v>
      </c>
      <c r="AH584" s="159">
        <f t="shared" si="334"/>
        <v>0</v>
      </c>
      <c r="AI584" s="339">
        <f t="shared" si="334"/>
        <v>0</v>
      </c>
      <c r="AJ584" s="341">
        <f t="shared" si="334"/>
        <v>0</v>
      </c>
      <c r="AK584" s="159">
        <f t="shared" si="334"/>
        <v>0</v>
      </c>
      <c r="AL584" s="159">
        <f t="shared" si="334"/>
        <v>0</v>
      </c>
      <c r="AM584" s="159">
        <f t="shared" si="334"/>
        <v>0</v>
      </c>
      <c r="AN584" s="339">
        <f t="shared" si="334"/>
        <v>0</v>
      </c>
    </row>
    <row r="585" spans="1:40" outlineLevel="2">
      <c r="A585" s="882">
        <f>ROW()</f>
        <v>585</v>
      </c>
      <c r="B585" s="453"/>
      <c r="D585" s="452" t="s">
        <v>24</v>
      </c>
      <c r="F585" s="454"/>
      <c r="G585" s="454"/>
      <c r="H585" s="448"/>
      <c r="I585" s="448"/>
      <c r="J585" s="464"/>
      <c r="K585" s="448"/>
      <c r="L585" s="448"/>
      <c r="M585" s="448"/>
      <c r="N585" s="449"/>
      <c r="O585" s="448"/>
      <c r="P585" s="448"/>
      <c r="Q585" s="448"/>
      <c r="R585" s="448"/>
      <c r="S585" s="448"/>
      <c r="T585" s="464"/>
      <c r="U585" s="439">
        <f t="shared" ref="U585:AN585" si="335">SUM(U569:U584)</f>
        <v>-0.51949858021105644</v>
      </c>
      <c r="V585" s="439">
        <f t="shared" si="335"/>
        <v>-0.51949858021105633</v>
      </c>
      <c r="W585" s="439">
        <f t="shared" si="335"/>
        <v>-0.49976791557640521</v>
      </c>
      <c r="X585" s="439">
        <f t="shared" si="335"/>
        <v>-0.4782279181062169</v>
      </c>
      <c r="Y585" s="443">
        <f t="shared" si="335"/>
        <v>-0.23911395905310848</v>
      </c>
      <c r="Z585" s="439">
        <f t="shared" si="335"/>
        <v>-0.4782279181062169</v>
      </c>
      <c r="AA585" s="439">
        <f t="shared" si="335"/>
        <v>-0.25682128176334351</v>
      </c>
      <c r="AB585" s="439">
        <f t="shared" si="335"/>
        <v>-3.7724454116875206E-4</v>
      </c>
      <c r="AC585" s="439">
        <f t="shared" si="335"/>
        <v>-3.77244541168752E-4</v>
      </c>
      <c r="AD585" s="439">
        <f t="shared" si="335"/>
        <v>-3.77244541168752E-4</v>
      </c>
      <c r="AE585" s="443">
        <f t="shared" si="335"/>
        <v>-3.7724454116875195E-4</v>
      </c>
      <c r="AF585" s="439">
        <f t="shared" si="335"/>
        <v>-3.7724454116875195E-4</v>
      </c>
      <c r="AG585" s="439">
        <f t="shared" si="335"/>
        <v>-3.772445411687519E-4</v>
      </c>
      <c r="AH585" s="439">
        <f t="shared" si="335"/>
        <v>-3.772445411687519E-4</v>
      </c>
      <c r="AI585" s="440">
        <f t="shared" si="335"/>
        <v>-3.7724454116875184E-4</v>
      </c>
      <c r="AJ585" s="443">
        <f t="shared" si="335"/>
        <v>-3.7724454116875184E-4</v>
      </c>
      <c r="AK585" s="439">
        <f t="shared" si="335"/>
        <v>-3.7724454116875184E-4</v>
      </c>
      <c r="AL585" s="439">
        <f t="shared" si="335"/>
        <v>-3.7724454116875184E-4</v>
      </c>
      <c r="AM585" s="439">
        <f t="shared" si="335"/>
        <v>-3.7724454116875184E-4</v>
      </c>
      <c r="AN585" s="440">
        <f t="shared" si="335"/>
        <v>-3.7724454116875184E-4</v>
      </c>
    </row>
    <row r="586" spans="1:40" outlineLevel="1">
      <c r="A586" s="732" t="s">
        <v>299</v>
      </c>
      <c r="B586" s="733"/>
      <c r="C586" s="881"/>
      <c r="D586" s="733"/>
      <c r="E586" s="733"/>
      <c r="F586" s="733"/>
      <c r="G586" s="730"/>
      <c r="H586" s="733"/>
      <c r="I586" s="730"/>
      <c r="J586" s="729"/>
      <c r="K586" s="730"/>
      <c r="L586" s="730"/>
      <c r="M586" s="730"/>
      <c r="N586" s="731"/>
      <c r="O586" s="730"/>
      <c r="P586" s="730"/>
      <c r="Q586" s="730"/>
      <c r="R586" s="730"/>
      <c r="S586" s="730"/>
      <c r="T586" s="729"/>
      <c r="U586" s="730"/>
      <c r="V586" s="730"/>
      <c r="W586" s="730"/>
      <c r="X586" s="730"/>
      <c r="Y586" s="729"/>
      <c r="Z586" s="730"/>
      <c r="AA586" s="730"/>
      <c r="AB586" s="730"/>
      <c r="AC586" s="730"/>
      <c r="AD586" s="730"/>
      <c r="AE586" s="729"/>
      <c r="AF586" s="730"/>
      <c r="AG586" s="730"/>
      <c r="AH586" s="730"/>
      <c r="AI586" s="731"/>
      <c r="AJ586" s="729"/>
      <c r="AK586" s="730"/>
      <c r="AL586" s="730"/>
      <c r="AM586" s="730"/>
      <c r="AN586" s="731"/>
    </row>
    <row r="587" spans="1:40" outlineLevel="2">
      <c r="A587" s="882">
        <f>ROW()</f>
        <v>587</v>
      </c>
      <c r="B587" s="453"/>
      <c r="D587" s="452" t="s">
        <v>300</v>
      </c>
      <c r="H587" s="458"/>
      <c r="I587" s="463"/>
      <c r="J587" s="27"/>
      <c r="K587" s="27"/>
      <c r="L587" s="27"/>
      <c r="M587" s="27"/>
      <c r="N587" s="313"/>
      <c r="O587" s="27"/>
      <c r="P587" s="27"/>
      <c r="Q587" s="27"/>
      <c r="R587" s="27"/>
      <c r="S587" s="27"/>
      <c r="T587" s="595"/>
      <c r="U587" s="27"/>
      <c r="V587" s="27"/>
      <c r="W587" s="27"/>
      <c r="X587" s="27"/>
      <c r="Y587" s="595"/>
      <c r="Z587" s="27"/>
      <c r="AA587" s="27"/>
      <c r="AB587" s="27"/>
      <c r="AC587" s="27"/>
      <c r="AD587" s="27"/>
      <c r="AE587" s="326"/>
      <c r="AF587" s="27"/>
      <c r="AG587" s="27"/>
      <c r="AH587" s="27"/>
      <c r="AI587" s="313"/>
      <c r="AJ587" s="326"/>
      <c r="AK587" s="27"/>
      <c r="AL587" s="27"/>
      <c r="AM587" s="27"/>
      <c r="AN587" s="313"/>
    </row>
    <row r="588" spans="1:40" outlineLevel="2">
      <c r="A588" s="882">
        <f>ROW()</f>
        <v>588</v>
      </c>
      <c r="B588" s="453"/>
      <c r="D588" s="452" t="s">
        <v>301</v>
      </c>
      <c r="H588" s="458"/>
      <c r="I588" s="463"/>
      <c r="J588" s="27"/>
      <c r="K588" s="27"/>
      <c r="L588" s="27"/>
      <c r="M588" s="27"/>
      <c r="N588" s="313"/>
      <c r="O588" s="27"/>
      <c r="P588" s="27"/>
      <c r="Q588" s="27"/>
      <c r="R588" s="27"/>
      <c r="S588" s="27"/>
      <c r="T588" s="595"/>
      <c r="U588" s="27"/>
      <c r="V588" s="27"/>
      <c r="W588" s="27"/>
      <c r="X588" s="27"/>
      <c r="Y588" s="595"/>
      <c r="Z588" s="27"/>
      <c r="AA588" s="27"/>
      <c r="AB588" s="27"/>
      <c r="AC588" s="27"/>
      <c r="AD588" s="27"/>
      <c r="AE588" s="326"/>
      <c r="AF588" s="27"/>
      <c r="AG588" s="27"/>
      <c r="AH588" s="27"/>
      <c r="AI588" s="313"/>
      <c r="AJ588" s="326"/>
      <c r="AK588" s="27"/>
      <c r="AL588" s="27"/>
      <c r="AM588" s="27"/>
      <c r="AN588" s="313"/>
    </row>
    <row r="589" spans="1:40" outlineLevel="2">
      <c r="A589" s="882">
        <f>ROW()</f>
        <v>589</v>
      </c>
      <c r="B589" s="453"/>
      <c r="D589" s="452" t="s">
        <v>29</v>
      </c>
      <c r="H589" s="458"/>
      <c r="I589" s="463"/>
      <c r="J589" s="27"/>
      <c r="K589" s="27"/>
      <c r="L589" s="27"/>
      <c r="M589" s="27"/>
      <c r="N589" s="313"/>
      <c r="O589" s="27"/>
      <c r="P589" s="27"/>
      <c r="Q589" s="27"/>
      <c r="R589" s="27"/>
      <c r="S589" s="27"/>
      <c r="T589" s="595"/>
      <c r="U589" s="27"/>
      <c r="V589" s="27"/>
      <c r="W589" s="27"/>
      <c r="X589" s="27"/>
      <c r="Y589" s="595"/>
      <c r="Z589" s="27"/>
      <c r="AA589" s="27"/>
      <c r="AB589" s="27"/>
      <c r="AC589" s="27"/>
      <c r="AD589" s="27"/>
      <c r="AE589" s="326"/>
      <c r="AF589" s="27"/>
      <c r="AG589" s="27"/>
      <c r="AH589" s="27"/>
      <c r="AI589" s="313"/>
      <c r="AJ589" s="326"/>
      <c r="AK589" s="27"/>
      <c r="AL589" s="27"/>
      <c r="AM589" s="27"/>
      <c r="AN589" s="313"/>
    </row>
    <row r="590" spans="1:40" outlineLevel="2">
      <c r="A590" s="882">
        <f>ROW()</f>
        <v>590</v>
      </c>
      <c r="B590" s="453"/>
      <c r="D590" s="452" t="s">
        <v>30</v>
      </c>
      <c r="H590" s="458"/>
      <c r="I590" s="463"/>
      <c r="J590" s="27"/>
      <c r="K590" s="27"/>
      <c r="L590" s="27"/>
      <c r="M590" s="27"/>
      <c r="N590" s="313"/>
      <c r="O590" s="27"/>
      <c r="P590" s="27"/>
      <c r="Q590" s="27"/>
      <c r="R590" s="27"/>
      <c r="S590" s="27"/>
      <c r="T590" s="595"/>
      <c r="U590" s="27"/>
      <c r="V590" s="27"/>
      <c r="W590" s="27"/>
      <c r="X590" s="27"/>
      <c r="Y590" s="595"/>
      <c r="Z590" s="27"/>
      <c r="AA590" s="27"/>
      <c r="AB590" s="27"/>
      <c r="AC590" s="27"/>
      <c r="AD590" s="27"/>
      <c r="AE590" s="326"/>
      <c r="AF590" s="27"/>
      <c r="AG590" s="27"/>
      <c r="AH590" s="27"/>
      <c r="AI590" s="313"/>
      <c r="AJ590" s="326"/>
      <c r="AK590" s="27"/>
      <c r="AL590" s="27"/>
      <c r="AM590" s="27"/>
      <c r="AN590" s="313"/>
    </row>
    <row r="591" spans="1:40" outlineLevel="2">
      <c r="A591" s="882">
        <f>ROW()</f>
        <v>591</v>
      </c>
      <c r="B591" s="453"/>
      <c r="D591" s="452" t="s">
        <v>31</v>
      </c>
      <c r="H591" s="458"/>
      <c r="I591" s="463"/>
      <c r="J591" s="27"/>
      <c r="K591" s="27"/>
      <c r="L591" s="27"/>
      <c r="M591" s="27"/>
      <c r="N591" s="313"/>
      <c r="O591" s="27"/>
      <c r="P591" s="27"/>
      <c r="Q591" s="27"/>
      <c r="R591" s="27"/>
      <c r="S591" s="27"/>
      <c r="T591" s="595"/>
      <c r="U591" s="27"/>
      <c r="V591" s="27"/>
      <c r="W591" s="27"/>
      <c r="X591" s="27"/>
      <c r="Y591" s="595"/>
      <c r="Z591" s="27"/>
      <c r="AA591" s="27"/>
      <c r="AB591" s="27"/>
      <c r="AC591" s="27"/>
      <c r="AD591" s="27"/>
      <c r="AE591" s="326"/>
      <c r="AF591" s="27"/>
      <c r="AG591" s="27"/>
      <c r="AH591" s="27"/>
      <c r="AI591" s="313"/>
      <c r="AJ591" s="326"/>
      <c r="AK591" s="27"/>
      <c r="AL591" s="27"/>
      <c r="AM591" s="27"/>
      <c r="AN591" s="313"/>
    </row>
    <row r="592" spans="1:40" outlineLevel="2">
      <c r="A592" s="882">
        <f>ROW()</f>
        <v>592</v>
      </c>
      <c r="B592" s="453"/>
      <c r="D592" s="452" t="s">
        <v>32</v>
      </c>
      <c r="H592" s="458"/>
      <c r="I592" s="463"/>
      <c r="J592" s="27"/>
      <c r="K592" s="27"/>
      <c r="L592" s="27"/>
      <c r="M592" s="27"/>
      <c r="N592" s="313"/>
      <c r="O592" s="27"/>
      <c r="P592" s="27"/>
      <c r="Q592" s="27"/>
      <c r="R592" s="27"/>
      <c r="S592" s="27"/>
      <c r="T592" s="595"/>
      <c r="U592" s="27"/>
      <c r="V592" s="27"/>
      <c r="W592" s="27"/>
      <c r="X592" s="27"/>
      <c r="Y592" s="595"/>
      <c r="Z592" s="27"/>
      <c r="AA592" s="27"/>
      <c r="AB592" s="27"/>
      <c r="AC592" s="27"/>
      <c r="AD592" s="27"/>
      <c r="AE592" s="326"/>
      <c r="AF592" s="27"/>
      <c r="AG592" s="27"/>
      <c r="AH592" s="27"/>
      <c r="AI592" s="313"/>
      <c r="AJ592" s="326"/>
      <c r="AK592" s="27"/>
      <c r="AL592" s="27"/>
      <c r="AM592" s="27"/>
      <c r="AN592" s="313"/>
    </row>
    <row r="593" spans="1:40" outlineLevel="2">
      <c r="A593" s="882">
        <f>ROW()</f>
        <v>593</v>
      </c>
      <c r="B593" s="453"/>
      <c r="D593" s="452" t="s">
        <v>33</v>
      </c>
      <c r="H593" s="458"/>
      <c r="I593" s="463"/>
      <c r="J593" s="27"/>
      <c r="K593" s="27"/>
      <c r="L593" s="27"/>
      <c r="M593" s="27"/>
      <c r="N593" s="313"/>
      <c r="O593" s="27"/>
      <c r="P593" s="27"/>
      <c r="Q593" s="27"/>
      <c r="R593" s="27"/>
      <c r="S593" s="27"/>
      <c r="T593" s="595"/>
      <c r="U593" s="27"/>
      <c r="V593" s="27"/>
      <c r="W593" s="27"/>
      <c r="X593" s="27"/>
      <c r="Y593" s="595"/>
      <c r="Z593" s="27"/>
      <c r="AA593" s="27"/>
      <c r="AB593" s="27"/>
      <c r="AC593" s="27"/>
      <c r="AD593" s="27"/>
      <c r="AE593" s="326"/>
      <c r="AF593" s="27"/>
      <c r="AG593" s="27"/>
      <c r="AH593" s="27"/>
      <c r="AI593" s="313"/>
      <c r="AJ593" s="326"/>
      <c r="AK593" s="27"/>
      <c r="AL593" s="27"/>
      <c r="AM593" s="27"/>
      <c r="AN593" s="313"/>
    </row>
    <row r="594" spans="1:40" outlineLevel="2">
      <c r="A594" s="882">
        <f>ROW()</f>
        <v>594</v>
      </c>
      <c r="B594" s="453"/>
      <c r="D594" s="452" t="s">
        <v>27</v>
      </c>
      <c r="H594" s="458"/>
      <c r="I594" s="463"/>
      <c r="J594" s="27"/>
      <c r="K594" s="27"/>
      <c r="L594" s="27"/>
      <c r="M594" s="27"/>
      <c r="N594" s="313"/>
      <c r="O594" s="27"/>
      <c r="P594" s="27"/>
      <c r="Q594" s="27"/>
      <c r="R594" s="27"/>
      <c r="S594" s="27"/>
      <c r="T594" s="595"/>
      <c r="U594" s="27"/>
      <c r="V594" s="27"/>
      <c r="W594" s="27"/>
      <c r="X594" s="27"/>
      <c r="Y594" s="595"/>
      <c r="Z594" s="27"/>
      <c r="AA594" s="27"/>
      <c r="AB594" s="27"/>
      <c r="AC594" s="27"/>
      <c r="AD594" s="27"/>
      <c r="AE594" s="326"/>
      <c r="AF594" s="27"/>
      <c r="AG594" s="27"/>
      <c r="AH594" s="27"/>
      <c r="AI594" s="313"/>
      <c r="AJ594" s="326"/>
      <c r="AK594" s="27"/>
      <c r="AL594" s="27"/>
      <c r="AM594" s="27"/>
      <c r="AN594" s="313"/>
    </row>
    <row r="595" spans="1:40" outlineLevel="2">
      <c r="A595" s="882">
        <f>ROW()</f>
        <v>595</v>
      </c>
      <c r="B595" s="453"/>
      <c r="D595" s="452" t="s">
        <v>34</v>
      </c>
      <c r="H595" s="458"/>
      <c r="I595" s="463"/>
      <c r="J595" s="27"/>
      <c r="K595" s="27"/>
      <c r="L595" s="27"/>
      <c r="M595" s="27"/>
      <c r="N595" s="313"/>
      <c r="O595" s="27"/>
      <c r="P595" s="27"/>
      <c r="Q595" s="27"/>
      <c r="R595" s="27"/>
      <c r="S595" s="27"/>
      <c r="T595" s="595"/>
      <c r="U595" s="27"/>
      <c r="V595" s="27"/>
      <c r="W595" s="27"/>
      <c r="X595" s="27"/>
      <c r="Y595" s="595"/>
      <c r="Z595" s="27"/>
      <c r="AA595" s="27"/>
      <c r="AB595" s="27"/>
      <c r="AC595" s="27"/>
      <c r="AD595" s="27"/>
      <c r="AE595" s="326"/>
      <c r="AF595" s="27"/>
      <c r="AG595" s="27"/>
      <c r="AH595" s="27"/>
      <c r="AI595" s="313"/>
      <c r="AJ595" s="326"/>
      <c r="AK595" s="27"/>
      <c r="AL595" s="27"/>
      <c r="AM595" s="27"/>
      <c r="AN595" s="313"/>
    </row>
    <row r="596" spans="1:40" outlineLevel="2">
      <c r="A596" s="882">
        <f>ROW()</f>
        <v>596</v>
      </c>
      <c r="B596" s="453"/>
      <c r="D596" s="452" t="s">
        <v>35</v>
      </c>
      <c r="H596" s="458"/>
      <c r="I596" s="463"/>
      <c r="J596" s="27"/>
      <c r="K596" s="27"/>
      <c r="L596" s="27"/>
      <c r="M596" s="27"/>
      <c r="N596" s="313"/>
      <c r="O596" s="27"/>
      <c r="P596" s="27"/>
      <c r="Q596" s="27"/>
      <c r="R596" s="27"/>
      <c r="S596" s="27"/>
      <c r="T596" s="595"/>
      <c r="U596" s="27"/>
      <c r="V596" s="27"/>
      <c r="W596" s="27"/>
      <c r="X596" s="27"/>
      <c r="Y596" s="595"/>
      <c r="Z596" s="27"/>
      <c r="AA596" s="27"/>
      <c r="AB596" s="27"/>
      <c r="AC596" s="27"/>
      <c r="AD596" s="27"/>
      <c r="AE596" s="326"/>
      <c r="AF596" s="27"/>
      <c r="AG596" s="27"/>
      <c r="AH596" s="27"/>
      <c r="AI596" s="313"/>
      <c r="AJ596" s="326"/>
      <c r="AK596" s="27"/>
      <c r="AL596" s="27"/>
      <c r="AM596" s="27"/>
      <c r="AN596" s="313"/>
    </row>
    <row r="597" spans="1:40" outlineLevel="2">
      <c r="A597" s="882">
        <f>ROW()</f>
        <v>597</v>
      </c>
      <c r="B597" s="453"/>
      <c r="D597" s="452" t="s">
        <v>302</v>
      </c>
      <c r="H597" s="458"/>
      <c r="I597" s="463"/>
      <c r="J597" s="27"/>
      <c r="K597" s="27"/>
      <c r="L597" s="27"/>
      <c r="M597" s="27"/>
      <c r="N597" s="313"/>
      <c r="O597" s="27"/>
      <c r="P597" s="27"/>
      <c r="Q597" s="27"/>
      <c r="R597" s="27"/>
      <c r="S597" s="27"/>
      <c r="T597" s="595"/>
      <c r="U597" s="27"/>
      <c r="V597" s="27"/>
      <c r="W597" s="27"/>
      <c r="X597" s="27"/>
      <c r="Y597" s="595"/>
      <c r="Z597" s="27"/>
      <c r="AA597" s="27"/>
      <c r="AB597" s="27"/>
      <c r="AC597" s="27"/>
      <c r="AD597" s="27"/>
      <c r="AE597" s="326"/>
      <c r="AF597" s="27"/>
      <c r="AG597" s="27"/>
      <c r="AH597" s="27"/>
      <c r="AI597" s="313"/>
      <c r="AJ597" s="326"/>
      <c r="AK597" s="27"/>
      <c r="AL597" s="27"/>
      <c r="AM597" s="27"/>
      <c r="AN597" s="313"/>
    </row>
    <row r="598" spans="1:40" outlineLevel="2">
      <c r="A598" s="882">
        <f>ROW()</f>
        <v>598</v>
      </c>
      <c r="B598" s="453"/>
      <c r="D598" s="452" t="s">
        <v>36</v>
      </c>
      <c r="H598" s="458"/>
      <c r="I598" s="463"/>
      <c r="J598" s="27"/>
      <c r="K598" s="27"/>
      <c r="L598" s="27"/>
      <c r="M598" s="27"/>
      <c r="N598" s="313"/>
      <c r="O598" s="27"/>
      <c r="P598" s="27"/>
      <c r="Q598" s="27"/>
      <c r="R598" s="27"/>
      <c r="S598" s="27"/>
      <c r="T598" s="595"/>
      <c r="U598" s="27"/>
      <c r="V598" s="27"/>
      <c r="W598" s="27"/>
      <c r="X598" s="27"/>
      <c r="Y598" s="595"/>
      <c r="Z598" s="27"/>
      <c r="AA598" s="27"/>
      <c r="AB598" s="27"/>
      <c r="AC598" s="27"/>
      <c r="AD598" s="27"/>
      <c r="AE598" s="326"/>
      <c r="AF598" s="27"/>
      <c r="AG598" s="27"/>
      <c r="AH598" s="27"/>
      <c r="AI598" s="313"/>
      <c r="AJ598" s="326"/>
      <c r="AK598" s="27"/>
      <c r="AL598" s="27"/>
      <c r="AM598" s="27"/>
      <c r="AN598" s="313"/>
    </row>
    <row r="599" spans="1:40" outlineLevel="2">
      <c r="A599" s="882">
        <f>ROW()</f>
        <v>599</v>
      </c>
      <c r="B599" s="453"/>
      <c r="D599" s="452" t="s">
        <v>583</v>
      </c>
      <c r="H599" s="458"/>
      <c r="I599" s="463"/>
      <c r="J599" s="27"/>
      <c r="K599" s="27"/>
      <c r="L599" s="27"/>
      <c r="M599" s="27"/>
      <c r="N599" s="313"/>
      <c r="O599" s="27"/>
      <c r="P599" s="27"/>
      <c r="Q599" s="27"/>
      <c r="R599" s="27"/>
      <c r="S599" s="27"/>
      <c r="T599" s="595"/>
      <c r="U599" s="27"/>
      <c r="V599" s="27"/>
      <c r="W599" s="27"/>
      <c r="X599" s="27"/>
      <c r="Y599" s="595"/>
      <c r="Z599" s="27"/>
      <c r="AA599" s="27"/>
      <c r="AB599" s="27"/>
      <c r="AC599" s="27"/>
      <c r="AD599" s="27"/>
      <c r="AE599" s="326"/>
      <c r="AF599" s="27"/>
      <c r="AG599" s="27"/>
      <c r="AH599" s="27"/>
      <c r="AI599" s="313"/>
      <c r="AJ599" s="326"/>
      <c r="AK599" s="27"/>
      <c r="AL599" s="27"/>
      <c r="AM599" s="27"/>
      <c r="AN599" s="313"/>
    </row>
    <row r="600" spans="1:40" outlineLevel="2">
      <c r="A600" s="882">
        <f>ROW()</f>
        <v>600</v>
      </c>
      <c r="B600" s="453"/>
      <c r="D600" s="452" t="s">
        <v>81</v>
      </c>
      <c r="H600" s="458"/>
      <c r="I600" s="463"/>
      <c r="J600" s="27"/>
      <c r="K600" s="27"/>
      <c r="L600" s="27"/>
      <c r="M600" s="27"/>
      <c r="N600" s="313"/>
      <c r="O600" s="27"/>
      <c r="P600" s="27"/>
      <c r="Q600" s="27"/>
      <c r="R600" s="27"/>
      <c r="S600" s="27"/>
      <c r="T600" s="595"/>
      <c r="U600" s="27"/>
      <c r="V600" s="27"/>
      <c r="W600" s="27"/>
      <c r="X600" s="27"/>
      <c r="Y600" s="595"/>
      <c r="Z600" s="27"/>
      <c r="AA600" s="27"/>
      <c r="AB600" s="27"/>
      <c r="AC600" s="27"/>
      <c r="AD600" s="27"/>
      <c r="AE600" s="326"/>
      <c r="AF600" s="27"/>
      <c r="AG600" s="27"/>
      <c r="AH600" s="27"/>
      <c r="AI600" s="313"/>
      <c r="AJ600" s="326"/>
      <c r="AK600" s="27"/>
      <c r="AL600" s="27"/>
      <c r="AM600" s="27"/>
      <c r="AN600" s="313"/>
    </row>
    <row r="601" spans="1:40" outlineLevel="2">
      <c r="A601" s="882">
        <f>ROW()</f>
        <v>601</v>
      </c>
      <c r="B601" s="453"/>
      <c r="D601" s="452" t="s">
        <v>28</v>
      </c>
      <c r="H601" s="458"/>
      <c r="I601" s="463"/>
      <c r="J601" s="27"/>
      <c r="K601" s="27"/>
      <c r="L601" s="27"/>
      <c r="M601" s="27"/>
      <c r="N601" s="313"/>
      <c r="O601" s="27"/>
      <c r="P601" s="27"/>
      <c r="Q601" s="27"/>
      <c r="R601" s="27"/>
      <c r="S601" s="27"/>
      <c r="T601" s="595"/>
      <c r="U601" s="27"/>
      <c r="V601" s="27"/>
      <c r="W601" s="27"/>
      <c r="X601" s="27"/>
      <c r="Y601" s="595"/>
      <c r="Z601" s="27"/>
      <c r="AA601" s="27"/>
      <c r="AB601" s="27"/>
      <c r="AC601" s="27"/>
      <c r="AD601" s="27"/>
      <c r="AE601" s="326"/>
      <c r="AF601" s="27"/>
      <c r="AG601" s="27"/>
      <c r="AH601" s="27"/>
      <c r="AI601" s="313"/>
      <c r="AJ601" s="326"/>
      <c r="AK601" s="27"/>
      <c r="AL601" s="27"/>
      <c r="AM601" s="27"/>
      <c r="AN601" s="313"/>
    </row>
    <row r="602" spans="1:40" outlineLevel="2">
      <c r="A602" s="882">
        <f>ROW()</f>
        <v>602</v>
      </c>
      <c r="B602" s="453"/>
      <c r="D602" s="456" t="s">
        <v>443</v>
      </c>
      <c r="E602" s="456"/>
      <c r="F602" s="456"/>
      <c r="G602" s="456"/>
      <c r="H602" s="460"/>
      <c r="I602" s="465"/>
      <c r="J602" s="159"/>
      <c r="K602" s="159"/>
      <c r="L602" s="159"/>
      <c r="M602" s="159"/>
      <c r="N602" s="339"/>
      <c r="O602" s="159"/>
      <c r="P602" s="159"/>
      <c r="Q602" s="159"/>
      <c r="R602" s="159"/>
      <c r="S602" s="159"/>
      <c r="T602" s="597"/>
      <c r="U602" s="159"/>
      <c r="V602" s="159"/>
      <c r="W602" s="159"/>
      <c r="X602" s="159"/>
      <c r="Y602" s="629"/>
      <c r="Z602" s="159"/>
      <c r="AA602" s="159"/>
      <c r="AB602" s="159"/>
      <c r="AC602" s="159"/>
      <c r="AD602" s="159"/>
      <c r="AE602" s="341"/>
      <c r="AF602" s="159"/>
      <c r="AG602" s="159"/>
      <c r="AH602" s="159"/>
      <c r="AI602" s="339"/>
      <c r="AJ602" s="341"/>
      <c r="AK602" s="159"/>
      <c r="AL602" s="159"/>
      <c r="AM602" s="159"/>
      <c r="AN602" s="339"/>
    </row>
    <row r="603" spans="1:40" outlineLevel="2">
      <c r="A603" s="882">
        <f>ROW()</f>
        <v>603</v>
      </c>
      <c r="B603" s="453"/>
      <c r="D603" s="452" t="s">
        <v>24</v>
      </c>
      <c r="F603" s="454"/>
      <c r="G603" s="454"/>
      <c r="H603" s="448"/>
      <c r="I603" s="449"/>
      <c r="J603" s="439"/>
      <c r="K603" s="439"/>
      <c r="L603" s="439"/>
      <c r="M603" s="439"/>
      <c r="N603" s="440"/>
      <c r="O603" s="439"/>
      <c r="P603" s="439"/>
      <c r="Q603" s="439"/>
      <c r="R603" s="439"/>
      <c r="S603" s="439"/>
      <c r="T603" s="443"/>
      <c r="U603" s="439"/>
      <c r="V603" s="439"/>
      <c r="W603" s="439"/>
      <c r="X603" s="439"/>
      <c r="Y603" s="443"/>
      <c r="Z603" s="439"/>
      <c r="AA603" s="439"/>
      <c r="AB603" s="439"/>
      <c r="AC603" s="439"/>
      <c r="AD603" s="439"/>
      <c r="AE603" s="443"/>
      <c r="AF603" s="439"/>
      <c r="AG603" s="439"/>
      <c r="AH603" s="439"/>
      <c r="AI603" s="440"/>
      <c r="AJ603" s="443"/>
      <c r="AK603" s="439"/>
      <c r="AL603" s="439"/>
      <c r="AM603" s="439"/>
      <c r="AN603" s="440"/>
    </row>
    <row r="604" spans="1:40" outlineLevel="1">
      <c r="A604" s="732" t="s">
        <v>22</v>
      </c>
      <c r="B604" s="733"/>
      <c r="C604" s="881"/>
      <c r="D604" s="733"/>
      <c r="E604" s="733"/>
      <c r="F604" s="733"/>
      <c r="G604" s="730"/>
      <c r="H604" s="733"/>
      <c r="I604" s="730"/>
      <c r="J604" s="729"/>
      <c r="K604" s="730"/>
      <c r="L604" s="730"/>
      <c r="M604" s="730"/>
      <c r="N604" s="731"/>
      <c r="O604" s="730"/>
      <c r="P604" s="730"/>
      <c r="Q604" s="730"/>
      <c r="R604" s="730"/>
      <c r="S604" s="730"/>
      <c r="T604" s="729"/>
      <c r="U604" s="730"/>
      <c r="V604" s="730"/>
      <c r="W604" s="730"/>
      <c r="X604" s="730"/>
      <c r="Y604" s="729"/>
      <c r="Z604" s="730"/>
      <c r="AA604" s="730"/>
      <c r="AB604" s="730"/>
      <c r="AC604" s="730"/>
      <c r="AD604" s="730"/>
      <c r="AE604" s="729"/>
      <c r="AF604" s="730"/>
      <c r="AG604" s="730"/>
      <c r="AH604" s="730"/>
      <c r="AI604" s="731"/>
      <c r="AJ604" s="729"/>
      <c r="AK604" s="730"/>
      <c r="AL604" s="730"/>
      <c r="AM604" s="730"/>
      <c r="AN604" s="731"/>
    </row>
    <row r="605" spans="1:40" outlineLevel="2">
      <c r="A605" s="882">
        <f>ROW()</f>
        <v>605</v>
      </c>
      <c r="B605" s="453"/>
      <c r="D605" s="452" t="s">
        <v>300</v>
      </c>
      <c r="H605" s="458"/>
      <c r="I605" s="458"/>
      <c r="J605" s="459"/>
      <c r="K605" s="458"/>
      <c r="L605" s="458"/>
      <c r="M605" s="458"/>
      <c r="N605" s="463"/>
      <c r="O605" s="458"/>
      <c r="P605" s="458"/>
      <c r="Q605" s="458"/>
      <c r="R605" s="458"/>
      <c r="S605" s="458"/>
      <c r="T605" s="443">
        <f t="shared" ref="T605:AN605" si="336">T515+T533+T569+T551+T587</f>
        <v>0</v>
      </c>
      <c r="U605" s="439">
        <f t="shared" si="336"/>
        <v>0</v>
      </c>
      <c r="V605" s="439">
        <f t="shared" si="336"/>
        <v>0</v>
      </c>
      <c r="W605" s="439">
        <f t="shared" si="336"/>
        <v>0</v>
      </c>
      <c r="X605" s="439">
        <f t="shared" si="336"/>
        <v>0</v>
      </c>
      <c r="Y605" s="443">
        <f t="shared" si="336"/>
        <v>0</v>
      </c>
      <c r="Z605" s="439">
        <f t="shared" si="336"/>
        <v>0</v>
      </c>
      <c r="AA605" s="439">
        <f t="shared" si="336"/>
        <v>0</v>
      </c>
      <c r="AB605" s="439">
        <f t="shared" si="336"/>
        <v>0</v>
      </c>
      <c r="AC605" s="439">
        <f t="shared" si="336"/>
        <v>0</v>
      </c>
      <c r="AD605" s="439">
        <f t="shared" si="336"/>
        <v>0</v>
      </c>
      <c r="AE605" s="443">
        <f t="shared" si="336"/>
        <v>0</v>
      </c>
      <c r="AF605" s="439">
        <f t="shared" si="336"/>
        <v>0</v>
      </c>
      <c r="AG605" s="439">
        <f t="shared" si="336"/>
        <v>0</v>
      </c>
      <c r="AH605" s="439">
        <f t="shared" si="336"/>
        <v>0</v>
      </c>
      <c r="AI605" s="440">
        <f t="shared" si="336"/>
        <v>0</v>
      </c>
      <c r="AJ605" s="443">
        <f t="shared" si="336"/>
        <v>0</v>
      </c>
      <c r="AK605" s="439">
        <f t="shared" si="336"/>
        <v>0</v>
      </c>
      <c r="AL605" s="439">
        <f t="shared" si="336"/>
        <v>0</v>
      </c>
      <c r="AM605" s="439">
        <f t="shared" si="336"/>
        <v>0</v>
      </c>
      <c r="AN605" s="440">
        <f t="shared" si="336"/>
        <v>0</v>
      </c>
    </row>
    <row r="606" spans="1:40" outlineLevel="2">
      <c r="A606" s="882">
        <f>ROW()</f>
        <v>606</v>
      </c>
      <c r="B606" s="453"/>
      <c r="D606" s="452" t="s">
        <v>301</v>
      </c>
      <c r="H606" s="458"/>
      <c r="I606" s="458"/>
      <c r="J606" s="459"/>
      <c r="K606" s="458"/>
      <c r="L606" s="458"/>
      <c r="M606" s="458"/>
      <c r="N606" s="463"/>
      <c r="O606" s="458"/>
      <c r="P606" s="458"/>
      <c r="Q606" s="458"/>
      <c r="R606" s="458"/>
      <c r="S606" s="458"/>
      <c r="T606" s="443">
        <f t="shared" ref="T606:AN606" si="337">T516+T534+T570+T552+T588</f>
        <v>0</v>
      </c>
      <c r="U606" s="439">
        <f t="shared" si="337"/>
        <v>0</v>
      </c>
      <c r="V606" s="439">
        <f t="shared" si="337"/>
        <v>0</v>
      </c>
      <c r="W606" s="439">
        <f t="shared" si="337"/>
        <v>0</v>
      </c>
      <c r="X606" s="439">
        <f t="shared" si="337"/>
        <v>0</v>
      </c>
      <c r="Y606" s="443">
        <f t="shared" si="337"/>
        <v>0</v>
      </c>
      <c r="Z606" s="439">
        <f t="shared" si="337"/>
        <v>0</v>
      </c>
      <c r="AA606" s="439">
        <f t="shared" si="337"/>
        <v>0</v>
      </c>
      <c r="AB606" s="439">
        <f t="shared" si="337"/>
        <v>0</v>
      </c>
      <c r="AC606" s="439">
        <f t="shared" si="337"/>
        <v>0</v>
      </c>
      <c r="AD606" s="439">
        <f t="shared" si="337"/>
        <v>0</v>
      </c>
      <c r="AE606" s="443">
        <f t="shared" si="337"/>
        <v>0</v>
      </c>
      <c r="AF606" s="439">
        <f t="shared" si="337"/>
        <v>0</v>
      </c>
      <c r="AG606" s="439">
        <f t="shared" si="337"/>
        <v>0</v>
      </c>
      <c r="AH606" s="439">
        <f t="shared" si="337"/>
        <v>0</v>
      </c>
      <c r="AI606" s="440">
        <f t="shared" si="337"/>
        <v>0</v>
      </c>
      <c r="AJ606" s="443">
        <f t="shared" si="337"/>
        <v>0</v>
      </c>
      <c r="AK606" s="439">
        <f t="shared" si="337"/>
        <v>0</v>
      </c>
      <c r="AL606" s="439">
        <f t="shared" si="337"/>
        <v>0</v>
      </c>
      <c r="AM606" s="439">
        <f t="shared" si="337"/>
        <v>0</v>
      </c>
      <c r="AN606" s="440">
        <f t="shared" si="337"/>
        <v>0</v>
      </c>
    </row>
    <row r="607" spans="1:40" outlineLevel="2">
      <c r="A607" s="882">
        <f>ROW()</f>
        <v>607</v>
      </c>
      <c r="B607" s="453"/>
      <c r="D607" s="452" t="s">
        <v>29</v>
      </c>
      <c r="H607" s="458"/>
      <c r="I607" s="458"/>
      <c r="J607" s="459"/>
      <c r="K607" s="458"/>
      <c r="L607" s="458"/>
      <c r="M607" s="458"/>
      <c r="N607" s="463"/>
      <c r="O607" s="458"/>
      <c r="P607" s="458"/>
      <c r="Q607" s="458"/>
      <c r="R607" s="458"/>
      <c r="S607" s="458"/>
      <c r="T607" s="443">
        <f t="shared" ref="T607:AN607" si="338">T517+T535+T571+T553+T589</f>
        <v>0</v>
      </c>
      <c r="U607" s="439">
        <f t="shared" si="338"/>
        <v>0</v>
      </c>
      <c r="V607" s="439">
        <f t="shared" si="338"/>
        <v>0</v>
      </c>
      <c r="W607" s="439">
        <f t="shared" si="338"/>
        <v>0</v>
      </c>
      <c r="X607" s="439">
        <f t="shared" si="338"/>
        <v>0</v>
      </c>
      <c r="Y607" s="443">
        <f t="shared" si="338"/>
        <v>0</v>
      </c>
      <c r="Z607" s="439">
        <f t="shared" si="338"/>
        <v>0</v>
      </c>
      <c r="AA607" s="439">
        <f t="shared" si="338"/>
        <v>0</v>
      </c>
      <c r="AB607" s="439">
        <f t="shared" si="338"/>
        <v>0</v>
      </c>
      <c r="AC607" s="439">
        <f t="shared" si="338"/>
        <v>0</v>
      </c>
      <c r="AD607" s="439">
        <f t="shared" si="338"/>
        <v>0</v>
      </c>
      <c r="AE607" s="443">
        <f t="shared" si="338"/>
        <v>0</v>
      </c>
      <c r="AF607" s="439">
        <f t="shared" si="338"/>
        <v>0</v>
      </c>
      <c r="AG607" s="439">
        <f t="shared" si="338"/>
        <v>0</v>
      </c>
      <c r="AH607" s="439">
        <f t="shared" si="338"/>
        <v>0</v>
      </c>
      <c r="AI607" s="440">
        <f t="shared" si="338"/>
        <v>0</v>
      </c>
      <c r="AJ607" s="443">
        <f t="shared" si="338"/>
        <v>0</v>
      </c>
      <c r="AK607" s="439">
        <f t="shared" si="338"/>
        <v>0</v>
      </c>
      <c r="AL607" s="439">
        <f t="shared" si="338"/>
        <v>0</v>
      </c>
      <c r="AM607" s="439">
        <f t="shared" si="338"/>
        <v>0</v>
      </c>
      <c r="AN607" s="440">
        <f t="shared" si="338"/>
        <v>0</v>
      </c>
    </row>
    <row r="608" spans="1:40" outlineLevel="2">
      <c r="A608" s="882">
        <f>ROW()</f>
        <v>608</v>
      </c>
      <c r="B608" s="453"/>
      <c r="D608" s="452" t="s">
        <v>30</v>
      </c>
      <c r="H608" s="458"/>
      <c r="I608" s="458"/>
      <c r="J608" s="459"/>
      <c r="K608" s="458"/>
      <c r="L608" s="458"/>
      <c r="M608" s="458"/>
      <c r="N608" s="463"/>
      <c r="O608" s="458"/>
      <c r="P608" s="458"/>
      <c r="Q608" s="458"/>
      <c r="R608" s="458"/>
      <c r="S608" s="458"/>
      <c r="T608" s="443">
        <f t="shared" ref="T608:AN608" si="339">T518+T536+T572+T554+T590</f>
        <v>0</v>
      </c>
      <c r="U608" s="439">
        <f t="shared" si="339"/>
        <v>0</v>
      </c>
      <c r="V608" s="439">
        <f t="shared" si="339"/>
        <v>0</v>
      </c>
      <c r="W608" s="439">
        <f t="shared" si="339"/>
        <v>0</v>
      </c>
      <c r="X608" s="439">
        <f t="shared" si="339"/>
        <v>0</v>
      </c>
      <c r="Y608" s="443">
        <f t="shared" si="339"/>
        <v>0</v>
      </c>
      <c r="Z608" s="439">
        <f t="shared" si="339"/>
        <v>0</v>
      </c>
      <c r="AA608" s="439">
        <f t="shared" si="339"/>
        <v>0</v>
      </c>
      <c r="AB608" s="439">
        <f t="shared" si="339"/>
        <v>0</v>
      </c>
      <c r="AC608" s="439">
        <f t="shared" si="339"/>
        <v>0</v>
      </c>
      <c r="AD608" s="439">
        <f t="shared" si="339"/>
        <v>0</v>
      </c>
      <c r="AE608" s="443">
        <f t="shared" si="339"/>
        <v>0</v>
      </c>
      <c r="AF608" s="439">
        <f t="shared" si="339"/>
        <v>0</v>
      </c>
      <c r="AG608" s="439">
        <f t="shared" si="339"/>
        <v>0</v>
      </c>
      <c r="AH608" s="439">
        <f t="shared" si="339"/>
        <v>0</v>
      </c>
      <c r="AI608" s="440">
        <f t="shared" si="339"/>
        <v>0</v>
      </c>
      <c r="AJ608" s="443">
        <f t="shared" si="339"/>
        <v>0</v>
      </c>
      <c r="AK608" s="439">
        <f t="shared" si="339"/>
        <v>0</v>
      </c>
      <c r="AL608" s="439">
        <f t="shared" si="339"/>
        <v>0</v>
      </c>
      <c r="AM608" s="439">
        <f t="shared" si="339"/>
        <v>0</v>
      </c>
      <c r="AN608" s="440">
        <f t="shared" si="339"/>
        <v>0</v>
      </c>
    </row>
    <row r="609" spans="1:40" outlineLevel="2">
      <c r="A609" s="882">
        <f>ROW()</f>
        <v>609</v>
      </c>
      <c r="B609" s="453"/>
      <c r="D609" s="452" t="s">
        <v>31</v>
      </c>
      <c r="H609" s="458"/>
      <c r="I609" s="458"/>
      <c r="J609" s="459"/>
      <c r="K609" s="458"/>
      <c r="L609" s="458"/>
      <c r="M609" s="458"/>
      <c r="N609" s="463"/>
      <c r="O609" s="458"/>
      <c r="P609" s="458"/>
      <c r="Q609" s="458"/>
      <c r="R609" s="458"/>
      <c r="S609" s="458"/>
      <c r="T609" s="443">
        <f t="shared" ref="T609:AN609" si="340">T519+T537+T573+T555+T591</f>
        <v>0</v>
      </c>
      <c r="U609" s="439">
        <f t="shared" si="340"/>
        <v>0</v>
      </c>
      <c r="V609" s="439">
        <f t="shared" si="340"/>
        <v>0</v>
      </c>
      <c r="W609" s="439">
        <f t="shared" si="340"/>
        <v>0</v>
      </c>
      <c r="X609" s="439">
        <f t="shared" si="340"/>
        <v>0</v>
      </c>
      <c r="Y609" s="443">
        <f t="shared" si="340"/>
        <v>0</v>
      </c>
      <c r="Z609" s="439">
        <f t="shared" si="340"/>
        <v>0</v>
      </c>
      <c r="AA609" s="439">
        <f t="shared" si="340"/>
        <v>0</v>
      </c>
      <c r="AB609" s="439">
        <f t="shared" si="340"/>
        <v>0</v>
      </c>
      <c r="AC609" s="439">
        <f t="shared" si="340"/>
        <v>0</v>
      </c>
      <c r="AD609" s="439">
        <f t="shared" si="340"/>
        <v>0</v>
      </c>
      <c r="AE609" s="443">
        <f t="shared" si="340"/>
        <v>0</v>
      </c>
      <c r="AF609" s="439">
        <f t="shared" si="340"/>
        <v>0</v>
      </c>
      <c r="AG609" s="439">
        <f t="shared" si="340"/>
        <v>0</v>
      </c>
      <c r="AH609" s="439">
        <f t="shared" si="340"/>
        <v>0</v>
      </c>
      <c r="AI609" s="440">
        <f t="shared" si="340"/>
        <v>0</v>
      </c>
      <c r="AJ609" s="443">
        <f t="shared" si="340"/>
        <v>0</v>
      </c>
      <c r="AK609" s="439">
        <f t="shared" si="340"/>
        <v>0</v>
      </c>
      <c r="AL609" s="439">
        <f t="shared" si="340"/>
        <v>0</v>
      </c>
      <c r="AM609" s="439">
        <f t="shared" si="340"/>
        <v>0</v>
      </c>
      <c r="AN609" s="440">
        <f t="shared" si="340"/>
        <v>0</v>
      </c>
    </row>
    <row r="610" spans="1:40" outlineLevel="2">
      <c r="A610" s="882">
        <f>ROW()</f>
        <v>610</v>
      </c>
      <c r="B610" s="453"/>
      <c r="D610" s="452" t="s">
        <v>32</v>
      </c>
      <c r="H610" s="458"/>
      <c r="I610" s="458"/>
      <c r="J610" s="459"/>
      <c r="K610" s="458"/>
      <c r="L610" s="458"/>
      <c r="M610" s="458"/>
      <c r="N610" s="463"/>
      <c r="O610" s="458"/>
      <c r="P610" s="458"/>
      <c r="Q610" s="458"/>
      <c r="R610" s="458"/>
      <c r="S610" s="458"/>
      <c r="T610" s="443">
        <f t="shared" ref="T610:AN610" si="341">T520+T538+T574+T556+T592</f>
        <v>0</v>
      </c>
      <c r="U610" s="439">
        <f t="shared" si="341"/>
        <v>0</v>
      </c>
      <c r="V610" s="439">
        <f t="shared" si="341"/>
        <v>0</v>
      </c>
      <c r="W610" s="439">
        <f t="shared" si="341"/>
        <v>0</v>
      </c>
      <c r="X610" s="439">
        <f t="shared" si="341"/>
        <v>0</v>
      </c>
      <c r="Y610" s="443">
        <f t="shared" si="341"/>
        <v>0</v>
      </c>
      <c r="Z610" s="439">
        <f t="shared" si="341"/>
        <v>0</v>
      </c>
      <c r="AA610" s="439">
        <f t="shared" si="341"/>
        <v>0</v>
      </c>
      <c r="AB610" s="439">
        <f t="shared" si="341"/>
        <v>0</v>
      </c>
      <c r="AC610" s="439">
        <f t="shared" si="341"/>
        <v>0</v>
      </c>
      <c r="AD610" s="439">
        <f t="shared" si="341"/>
        <v>0</v>
      </c>
      <c r="AE610" s="443">
        <f t="shared" si="341"/>
        <v>0</v>
      </c>
      <c r="AF610" s="439">
        <f t="shared" si="341"/>
        <v>0</v>
      </c>
      <c r="AG610" s="439">
        <f t="shared" si="341"/>
        <v>0</v>
      </c>
      <c r="AH610" s="439">
        <f t="shared" si="341"/>
        <v>0</v>
      </c>
      <c r="AI610" s="440">
        <f t="shared" si="341"/>
        <v>0</v>
      </c>
      <c r="AJ610" s="443">
        <f t="shared" si="341"/>
        <v>0</v>
      </c>
      <c r="AK610" s="439">
        <f t="shared" si="341"/>
        <v>0</v>
      </c>
      <c r="AL610" s="439">
        <f t="shared" si="341"/>
        <v>0</v>
      </c>
      <c r="AM610" s="439">
        <f t="shared" si="341"/>
        <v>0</v>
      </c>
      <c r="AN610" s="440">
        <f t="shared" si="341"/>
        <v>0</v>
      </c>
    </row>
    <row r="611" spans="1:40" outlineLevel="2">
      <c r="A611" s="882">
        <f>ROW()</f>
        <v>611</v>
      </c>
      <c r="B611" s="453"/>
      <c r="D611" s="452" t="s">
        <v>33</v>
      </c>
      <c r="H611" s="458"/>
      <c r="I611" s="458"/>
      <c r="J611" s="459"/>
      <c r="K611" s="458"/>
      <c r="L611" s="458"/>
      <c r="M611" s="458"/>
      <c r="N611" s="463"/>
      <c r="O611" s="458"/>
      <c r="P611" s="458"/>
      <c r="Q611" s="458"/>
      <c r="R611" s="458"/>
      <c r="S611" s="458"/>
      <c r="T611" s="443">
        <f t="shared" ref="T611:AN611" si="342">T521+T539+T575+T557+T593</f>
        <v>0</v>
      </c>
      <c r="U611" s="439">
        <f t="shared" si="342"/>
        <v>0</v>
      </c>
      <c r="V611" s="439">
        <f t="shared" si="342"/>
        <v>0</v>
      </c>
      <c r="W611" s="439">
        <f t="shared" si="342"/>
        <v>0</v>
      </c>
      <c r="X611" s="439">
        <f t="shared" si="342"/>
        <v>0</v>
      </c>
      <c r="Y611" s="443">
        <f t="shared" si="342"/>
        <v>0</v>
      </c>
      <c r="Z611" s="439">
        <f t="shared" si="342"/>
        <v>0</v>
      </c>
      <c r="AA611" s="439">
        <f t="shared" si="342"/>
        <v>0</v>
      </c>
      <c r="AB611" s="439">
        <f t="shared" si="342"/>
        <v>0</v>
      </c>
      <c r="AC611" s="439">
        <f t="shared" si="342"/>
        <v>0</v>
      </c>
      <c r="AD611" s="439">
        <f t="shared" si="342"/>
        <v>0</v>
      </c>
      <c r="AE611" s="443">
        <f t="shared" si="342"/>
        <v>0</v>
      </c>
      <c r="AF611" s="439">
        <f t="shared" si="342"/>
        <v>0</v>
      </c>
      <c r="AG611" s="439">
        <f t="shared" si="342"/>
        <v>0</v>
      </c>
      <c r="AH611" s="439">
        <f t="shared" si="342"/>
        <v>0</v>
      </c>
      <c r="AI611" s="440">
        <f t="shared" si="342"/>
        <v>0</v>
      </c>
      <c r="AJ611" s="443">
        <f t="shared" si="342"/>
        <v>0</v>
      </c>
      <c r="AK611" s="439">
        <f t="shared" si="342"/>
        <v>0</v>
      </c>
      <c r="AL611" s="439">
        <f t="shared" si="342"/>
        <v>0</v>
      </c>
      <c r="AM611" s="439">
        <f t="shared" si="342"/>
        <v>0</v>
      </c>
      <c r="AN611" s="440">
        <f t="shared" si="342"/>
        <v>0</v>
      </c>
    </row>
    <row r="612" spans="1:40" outlineLevel="2">
      <c r="A612" s="882">
        <f>ROW()</f>
        <v>612</v>
      </c>
      <c r="B612" s="453"/>
      <c r="D612" s="452" t="s">
        <v>27</v>
      </c>
      <c r="H612" s="458"/>
      <c r="I612" s="458"/>
      <c r="J612" s="459"/>
      <c r="K612" s="458"/>
      <c r="L612" s="458"/>
      <c r="M612" s="458"/>
      <c r="N612" s="463"/>
      <c r="O612" s="458"/>
      <c r="P612" s="458"/>
      <c r="Q612" s="458"/>
      <c r="R612" s="458"/>
      <c r="S612" s="458"/>
      <c r="T612" s="443">
        <f t="shared" ref="T612:AN612" si="343">T522+T540+T576+T558+T594</f>
        <v>1.3052213254207299E-2</v>
      </c>
      <c r="U612" s="439">
        <f t="shared" si="343"/>
        <v>1.2674968713038547E-2</v>
      </c>
      <c r="V612" s="439">
        <f t="shared" si="343"/>
        <v>1.2297724171869794E-2</v>
      </c>
      <c r="W612" s="439">
        <f t="shared" si="343"/>
        <v>1.1920479630701041E-2</v>
      </c>
      <c r="X612" s="439">
        <f t="shared" si="343"/>
        <v>1.1543235089532288E-2</v>
      </c>
      <c r="Y612" s="443">
        <f t="shared" si="343"/>
        <v>1.1354612818947913E-2</v>
      </c>
      <c r="Z612" s="439">
        <f t="shared" si="343"/>
        <v>1.097736827777916E-2</v>
      </c>
      <c r="AA612" s="439">
        <f t="shared" si="343"/>
        <v>1.0600123736610408E-2</v>
      </c>
      <c r="AB612" s="439">
        <f t="shared" si="343"/>
        <v>1.0222879195441655E-2</v>
      </c>
      <c r="AC612" s="439">
        <f t="shared" si="343"/>
        <v>9.8456346542729022E-3</v>
      </c>
      <c r="AD612" s="439">
        <f t="shared" si="343"/>
        <v>9.4683901131041494E-3</v>
      </c>
      <c r="AE612" s="443">
        <f t="shared" si="343"/>
        <v>9.0911455719353967E-3</v>
      </c>
      <c r="AF612" s="439">
        <f t="shared" si="343"/>
        <v>8.713901030766644E-3</v>
      </c>
      <c r="AG612" s="439">
        <f t="shared" si="343"/>
        <v>8.3366564895978913E-3</v>
      </c>
      <c r="AH612" s="439">
        <f t="shared" si="343"/>
        <v>7.9594119484291386E-3</v>
      </c>
      <c r="AI612" s="440">
        <f t="shared" si="343"/>
        <v>7.5821674072603868E-3</v>
      </c>
      <c r="AJ612" s="443">
        <f t="shared" si="343"/>
        <v>7.2049228660916349E-3</v>
      </c>
      <c r="AK612" s="439">
        <f t="shared" si="343"/>
        <v>6.8276783249228831E-3</v>
      </c>
      <c r="AL612" s="439">
        <f t="shared" si="343"/>
        <v>6.4504337837541312E-3</v>
      </c>
      <c r="AM612" s="439">
        <f t="shared" si="343"/>
        <v>6.0731892425853794E-3</v>
      </c>
      <c r="AN612" s="440">
        <f t="shared" si="343"/>
        <v>5.6959447014166276E-3</v>
      </c>
    </row>
    <row r="613" spans="1:40" outlineLevel="2">
      <c r="A613" s="882">
        <f>ROW()</f>
        <v>613</v>
      </c>
      <c r="B613" s="453"/>
      <c r="D613" s="452" t="s">
        <v>34</v>
      </c>
      <c r="H613" s="458"/>
      <c r="I613" s="458"/>
      <c r="J613" s="459"/>
      <c r="K613" s="458"/>
      <c r="L613" s="458"/>
      <c r="M613" s="458"/>
      <c r="N613" s="463"/>
      <c r="O613" s="458"/>
      <c r="P613" s="458"/>
      <c r="Q613" s="458"/>
      <c r="R613" s="458"/>
      <c r="S613" s="458"/>
      <c r="T613" s="443">
        <f t="shared" ref="T613:AN613" si="344">T523+T541+T577+T559+T595</f>
        <v>0</v>
      </c>
      <c r="U613" s="439">
        <f t="shared" si="344"/>
        <v>0</v>
      </c>
      <c r="V613" s="439">
        <f t="shared" si="344"/>
        <v>0</v>
      </c>
      <c r="W613" s="439">
        <f t="shared" si="344"/>
        <v>0</v>
      </c>
      <c r="X613" s="439">
        <f t="shared" si="344"/>
        <v>0</v>
      </c>
      <c r="Y613" s="443">
        <f t="shared" si="344"/>
        <v>0</v>
      </c>
      <c r="Z613" s="439">
        <f t="shared" si="344"/>
        <v>0</v>
      </c>
      <c r="AA613" s="439">
        <f t="shared" si="344"/>
        <v>0</v>
      </c>
      <c r="AB613" s="439">
        <f t="shared" si="344"/>
        <v>0</v>
      </c>
      <c r="AC613" s="439">
        <f t="shared" si="344"/>
        <v>0</v>
      </c>
      <c r="AD613" s="439">
        <f t="shared" si="344"/>
        <v>0</v>
      </c>
      <c r="AE613" s="443">
        <f t="shared" si="344"/>
        <v>0</v>
      </c>
      <c r="AF613" s="439">
        <f t="shared" si="344"/>
        <v>0</v>
      </c>
      <c r="AG613" s="439">
        <f t="shared" si="344"/>
        <v>0</v>
      </c>
      <c r="AH613" s="439">
        <f t="shared" si="344"/>
        <v>0</v>
      </c>
      <c r="AI613" s="440">
        <f t="shared" si="344"/>
        <v>0</v>
      </c>
      <c r="AJ613" s="443">
        <f t="shared" si="344"/>
        <v>0</v>
      </c>
      <c r="AK613" s="439">
        <f t="shared" si="344"/>
        <v>0</v>
      </c>
      <c r="AL613" s="439">
        <f t="shared" si="344"/>
        <v>0</v>
      </c>
      <c r="AM613" s="439">
        <f t="shared" si="344"/>
        <v>0</v>
      </c>
      <c r="AN613" s="440">
        <f t="shared" si="344"/>
        <v>0</v>
      </c>
    </row>
    <row r="614" spans="1:40" outlineLevel="2">
      <c r="A614" s="882">
        <f>ROW()</f>
        <v>614</v>
      </c>
      <c r="B614" s="453"/>
      <c r="D614" s="452" t="s">
        <v>35</v>
      </c>
      <c r="H614" s="458"/>
      <c r="I614" s="458"/>
      <c r="J614" s="459"/>
      <c r="K614" s="458"/>
      <c r="L614" s="458"/>
      <c r="M614" s="458"/>
      <c r="N614" s="463"/>
      <c r="O614" s="458"/>
      <c r="P614" s="458"/>
      <c r="Q614" s="458"/>
      <c r="R614" s="458"/>
      <c r="S614" s="458"/>
      <c r="T614" s="443">
        <f t="shared" ref="T614:AN614" si="345">T524+T542+T578+T560+T596</f>
        <v>2.8846227418299399</v>
      </c>
      <c r="U614" s="439">
        <f t="shared" si="345"/>
        <v>2.4067720682648917</v>
      </c>
      <c r="V614" s="439">
        <f t="shared" si="345"/>
        <v>1.9289213946998434</v>
      </c>
      <c r="W614" s="439">
        <f t="shared" si="345"/>
        <v>1.4510707211347951</v>
      </c>
      <c r="X614" s="439">
        <f t="shared" si="345"/>
        <v>0.973220047569747</v>
      </c>
      <c r="Y614" s="443">
        <f t="shared" si="345"/>
        <v>0.73429471078722286</v>
      </c>
      <c r="Z614" s="439">
        <f t="shared" si="345"/>
        <v>0.25644403722217474</v>
      </c>
      <c r="AA614" s="439">
        <f t="shared" si="345"/>
        <v>0</v>
      </c>
      <c r="AB614" s="439">
        <f t="shared" si="345"/>
        <v>0</v>
      </c>
      <c r="AC614" s="439">
        <f t="shared" si="345"/>
        <v>0</v>
      </c>
      <c r="AD614" s="439">
        <f t="shared" si="345"/>
        <v>0</v>
      </c>
      <c r="AE614" s="443">
        <f t="shared" si="345"/>
        <v>0</v>
      </c>
      <c r="AF614" s="439">
        <f t="shared" si="345"/>
        <v>0</v>
      </c>
      <c r="AG614" s="439">
        <f t="shared" si="345"/>
        <v>0</v>
      </c>
      <c r="AH614" s="439">
        <f t="shared" si="345"/>
        <v>0</v>
      </c>
      <c r="AI614" s="440">
        <f t="shared" si="345"/>
        <v>0</v>
      </c>
      <c r="AJ614" s="443">
        <f t="shared" si="345"/>
        <v>0</v>
      </c>
      <c r="AK614" s="439">
        <f t="shared" si="345"/>
        <v>0</v>
      </c>
      <c r="AL614" s="439">
        <f t="shared" si="345"/>
        <v>0</v>
      </c>
      <c r="AM614" s="439">
        <f t="shared" si="345"/>
        <v>0</v>
      </c>
      <c r="AN614" s="440">
        <f t="shared" si="345"/>
        <v>0</v>
      </c>
    </row>
    <row r="615" spans="1:40" outlineLevel="2">
      <c r="A615" s="882">
        <f>ROW()</f>
        <v>615</v>
      </c>
      <c r="B615" s="453"/>
      <c r="D615" s="452" t="s">
        <v>302</v>
      </c>
      <c r="H615" s="458"/>
      <c r="I615" s="458"/>
      <c r="J615" s="459"/>
      <c r="K615" s="458"/>
      <c r="L615" s="458"/>
      <c r="M615" s="458"/>
      <c r="N615" s="463"/>
      <c r="O615" s="458"/>
      <c r="P615" s="458"/>
      <c r="Q615" s="458"/>
      <c r="R615" s="458"/>
      <c r="S615" s="458"/>
      <c r="T615" s="443">
        <f t="shared" ref="T615:AN615" si="346">T525+T543+T579+T561+T597</f>
        <v>0</v>
      </c>
      <c r="U615" s="439">
        <f t="shared" si="346"/>
        <v>0</v>
      </c>
      <c r="V615" s="439">
        <f t="shared" si="346"/>
        <v>0</v>
      </c>
      <c r="W615" s="439">
        <f t="shared" si="346"/>
        <v>0</v>
      </c>
      <c r="X615" s="439">
        <f t="shared" si="346"/>
        <v>0</v>
      </c>
      <c r="Y615" s="443">
        <f t="shared" si="346"/>
        <v>0</v>
      </c>
      <c r="Z615" s="439">
        <f t="shared" si="346"/>
        <v>0</v>
      </c>
      <c r="AA615" s="439">
        <f t="shared" si="346"/>
        <v>0</v>
      </c>
      <c r="AB615" s="439">
        <f t="shared" si="346"/>
        <v>0</v>
      </c>
      <c r="AC615" s="439">
        <f t="shared" si="346"/>
        <v>0</v>
      </c>
      <c r="AD615" s="439">
        <f t="shared" si="346"/>
        <v>0</v>
      </c>
      <c r="AE615" s="443">
        <f t="shared" si="346"/>
        <v>0</v>
      </c>
      <c r="AF615" s="439">
        <f t="shared" si="346"/>
        <v>0</v>
      </c>
      <c r="AG615" s="439">
        <f t="shared" si="346"/>
        <v>0</v>
      </c>
      <c r="AH615" s="439">
        <f t="shared" si="346"/>
        <v>0</v>
      </c>
      <c r="AI615" s="440">
        <f t="shared" si="346"/>
        <v>0</v>
      </c>
      <c r="AJ615" s="443">
        <f t="shared" si="346"/>
        <v>0</v>
      </c>
      <c r="AK615" s="439">
        <f t="shared" si="346"/>
        <v>0</v>
      </c>
      <c r="AL615" s="439">
        <f t="shared" si="346"/>
        <v>0</v>
      </c>
      <c r="AM615" s="439">
        <f t="shared" si="346"/>
        <v>0</v>
      </c>
      <c r="AN615" s="440">
        <f t="shared" si="346"/>
        <v>0</v>
      </c>
    </row>
    <row r="616" spans="1:40" outlineLevel="2">
      <c r="A616" s="882">
        <f>ROW()</f>
        <v>616</v>
      </c>
      <c r="B616" s="453"/>
      <c r="D616" s="452" t="s">
        <v>36</v>
      </c>
      <c r="H616" s="458"/>
      <c r="I616" s="458"/>
      <c r="J616" s="459"/>
      <c r="K616" s="458"/>
      <c r="L616" s="458"/>
      <c r="M616" s="458"/>
      <c r="N616" s="463"/>
      <c r="O616" s="458"/>
      <c r="P616" s="458"/>
      <c r="Q616" s="458"/>
      <c r="R616" s="458"/>
      <c r="S616" s="458"/>
      <c r="T616" s="443">
        <f t="shared" ref="T616:AN616" si="347">T526+T544+T580+T562+T598</f>
        <v>0.104081321679867</v>
      </c>
      <c r="U616" s="439">
        <f t="shared" si="347"/>
        <v>6.2810659575027614E-2</v>
      </c>
      <c r="V616" s="439">
        <f t="shared" si="347"/>
        <v>2.1539997470188227E-2</v>
      </c>
      <c r="W616" s="439">
        <f t="shared" si="347"/>
        <v>0</v>
      </c>
      <c r="X616" s="439">
        <f t="shared" si="347"/>
        <v>0</v>
      </c>
      <c r="Y616" s="443">
        <f t="shared" si="347"/>
        <v>0</v>
      </c>
      <c r="Z616" s="439">
        <f t="shared" si="347"/>
        <v>0</v>
      </c>
      <c r="AA616" s="439">
        <f t="shared" si="347"/>
        <v>0</v>
      </c>
      <c r="AB616" s="439">
        <f t="shared" si="347"/>
        <v>0</v>
      </c>
      <c r="AC616" s="439">
        <f t="shared" si="347"/>
        <v>0</v>
      </c>
      <c r="AD616" s="439">
        <f t="shared" si="347"/>
        <v>0</v>
      </c>
      <c r="AE616" s="443">
        <f t="shared" si="347"/>
        <v>0</v>
      </c>
      <c r="AF616" s="439">
        <f t="shared" si="347"/>
        <v>0</v>
      </c>
      <c r="AG616" s="439">
        <f t="shared" si="347"/>
        <v>0</v>
      </c>
      <c r="AH616" s="439">
        <f t="shared" si="347"/>
        <v>0</v>
      </c>
      <c r="AI616" s="440">
        <f t="shared" si="347"/>
        <v>0</v>
      </c>
      <c r="AJ616" s="443">
        <f t="shared" si="347"/>
        <v>0</v>
      </c>
      <c r="AK616" s="439">
        <f t="shared" si="347"/>
        <v>0</v>
      </c>
      <c r="AL616" s="439">
        <f t="shared" si="347"/>
        <v>0</v>
      </c>
      <c r="AM616" s="439">
        <f t="shared" si="347"/>
        <v>0</v>
      </c>
      <c r="AN616" s="440">
        <f t="shared" si="347"/>
        <v>0</v>
      </c>
    </row>
    <row r="617" spans="1:40" outlineLevel="2">
      <c r="A617" s="882">
        <f>ROW()</f>
        <v>617</v>
      </c>
      <c r="B617" s="453"/>
      <c r="D617" s="452" t="s">
        <v>583</v>
      </c>
      <c r="H617" s="458"/>
      <c r="I617" s="458"/>
      <c r="J617" s="459"/>
      <c r="K617" s="458"/>
      <c r="L617" s="458"/>
      <c r="M617" s="458"/>
      <c r="N617" s="463"/>
      <c r="O617" s="458"/>
      <c r="P617" s="458"/>
      <c r="Q617" s="458"/>
      <c r="R617" s="458"/>
      <c r="S617" s="458"/>
      <c r="T617" s="443">
        <f t="shared" ref="T617:AN617" si="348">T527+T545+T581+T563+T599</f>
        <v>0</v>
      </c>
      <c r="U617" s="439">
        <f t="shared" si="348"/>
        <v>0</v>
      </c>
      <c r="V617" s="439">
        <f t="shared" si="348"/>
        <v>0</v>
      </c>
      <c r="W617" s="439">
        <f t="shared" si="348"/>
        <v>0</v>
      </c>
      <c r="X617" s="439">
        <f t="shared" si="348"/>
        <v>0</v>
      </c>
      <c r="Y617" s="443">
        <f t="shared" si="348"/>
        <v>0</v>
      </c>
      <c r="Z617" s="439">
        <f t="shared" si="348"/>
        <v>0</v>
      </c>
      <c r="AA617" s="439">
        <f t="shared" si="348"/>
        <v>0</v>
      </c>
      <c r="AB617" s="439">
        <f t="shared" si="348"/>
        <v>0</v>
      </c>
      <c r="AC617" s="439">
        <f t="shared" si="348"/>
        <v>0</v>
      </c>
      <c r="AD617" s="439">
        <f t="shared" si="348"/>
        <v>0</v>
      </c>
      <c r="AE617" s="443">
        <f t="shared" si="348"/>
        <v>0</v>
      </c>
      <c r="AF617" s="439">
        <f t="shared" si="348"/>
        <v>0</v>
      </c>
      <c r="AG617" s="439">
        <f t="shared" si="348"/>
        <v>0</v>
      </c>
      <c r="AH617" s="439">
        <f t="shared" si="348"/>
        <v>0</v>
      </c>
      <c r="AI617" s="440">
        <f t="shared" si="348"/>
        <v>0</v>
      </c>
      <c r="AJ617" s="443">
        <f t="shared" si="348"/>
        <v>0</v>
      </c>
      <c r="AK617" s="439">
        <f t="shared" si="348"/>
        <v>0</v>
      </c>
      <c r="AL617" s="439">
        <f t="shared" si="348"/>
        <v>0</v>
      </c>
      <c r="AM617" s="439">
        <f t="shared" si="348"/>
        <v>0</v>
      </c>
      <c r="AN617" s="440">
        <f t="shared" si="348"/>
        <v>0</v>
      </c>
    </row>
    <row r="618" spans="1:40" outlineLevel="2">
      <c r="A618" s="882">
        <f>ROW()</f>
        <v>618</v>
      </c>
      <c r="B618" s="453"/>
      <c r="D618" s="452" t="s">
        <v>81</v>
      </c>
      <c r="H618" s="458"/>
      <c r="I618" s="458"/>
      <c r="J618" s="459"/>
      <c r="K618" s="458"/>
      <c r="L618" s="458"/>
      <c r="M618" s="458"/>
      <c r="N618" s="463"/>
      <c r="O618" s="458"/>
      <c r="P618" s="458"/>
      <c r="Q618" s="458"/>
      <c r="R618" s="458"/>
      <c r="S618" s="458"/>
      <c r="T618" s="443">
        <f t="shared" ref="T618:AN618" si="349">T528+T546+T582+T564+T600</f>
        <v>0</v>
      </c>
      <c r="U618" s="439">
        <f t="shared" si="349"/>
        <v>0</v>
      </c>
      <c r="V618" s="439">
        <f t="shared" si="349"/>
        <v>0</v>
      </c>
      <c r="W618" s="439">
        <f t="shared" si="349"/>
        <v>0</v>
      </c>
      <c r="X618" s="439">
        <f t="shared" si="349"/>
        <v>0</v>
      </c>
      <c r="Y618" s="443">
        <f t="shared" si="349"/>
        <v>0</v>
      </c>
      <c r="Z618" s="439">
        <f t="shared" si="349"/>
        <v>0</v>
      </c>
      <c r="AA618" s="439">
        <f t="shared" si="349"/>
        <v>0</v>
      </c>
      <c r="AB618" s="439">
        <f t="shared" si="349"/>
        <v>0</v>
      </c>
      <c r="AC618" s="439">
        <f t="shared" si="349"/>
        <v>0</v>
      </c>
      <c r="AD618" s="439">
        <f t="shared" si="349"/>
        <v>0</v>
      </c>
      <c r="AE618" s="443">
        <f t="shared" si="349"/>
        <v>0</v>
      </c>
      <c r="AF618" s="439">
        <f t="shared" si="349"/>
        <v>0</v>
      </c>
      <c r="AG618" s="439">
        <f t="shared" si="349"/>
        <v>0</v>
      </c>
      <c r="AH618" s="439">
        <f t="shared" si="349"/>
        <v>0</v>
      </c>
      <c r="AI618" s="440">
        <f t="shared" si="349"/>
        <v>0</v>
      </c>
      <c r="AJ618" s="443">
        <f t="shared" si="349"/>
        <v>0</v>
      </c>
      <c r="AK618" s="439">
        <f t="shared" si="349"/>
        <v>0</v>
      </c>
      <c r="AL618" s="439">
        <f t="shared" si="349"/>
        <v>0</v>
      </c>
      <c r="AM618" s="439">
        <f t="shared" si="349"/>
        <v>0</v>
      </c>
      <c r="AN618" s="440">
        <f t="shared" si="349"/>
        <v>0</v>
      </c>
    </row>
    <row r="619" spans="1:40" outlineLevel="2">
      <c r="A619" s="882">
        <f>ROW()</f>
        <v>619</v>
      </c>
      <c r="B619" s="453"/>
      <c r="D619" s="452" t="s">
        <v>28</v>
      </c>
      <c r="H619" s="458"/>
      <c r="I619" s="458"/>
      <c r="J619" s="459"/>
      <c r="K619" s="458"/>
      <c r="L619" s="458"/>
      <c r="M619" s="458"/>
      <c r="N619" s="463"/>
      <c r="O619" s="458"/>
      <c r="P619" s="458"/>
      <c r="Q619" s="458"/>
      <c r="R619" s="458"/>
      <c r="S619" s="458"/>
      <c r="T619" s="443">
        <f t="shared" ref="T619:AN619" si="350">T529+T547+T583+T565+T601</f>
        <v>0</v>
      </c>
      <c r="U619" s="439">
        <f t="shared" si="350"/>
        <v>0</v>
      </c>
      <c r="V619" s="439">
        <f t="shared" si="350"/>
        <v>0</v>
      </c>
      <c r="W619" s="439">
        <f t="shared" si="350"/>
        <v>0</v>
      </c>
      <c r="X619" s="439">
        <f t="shared" si="350"/>
        <v>0</v>
      </c>
      <c r="Y619" s="443">
        <f t="shared" si="350"/>
        <v>0</v>
      </c>
      <c r="Z619" s="439">
        <f t="shared" si="350"/>
        <v>0</v>
      </c>
      <c r="AA619" s="439">
        <f t="shared" si="350"/>
        <v>0</v>
      </c>
      <c r="AB619" s="439">
        <f t="shared" si="350"/>
        <v>0</v>
      </c>
      <c r="AC619" s="439">
        <f t="shared" si="350"/>
        <v>0</v>
      </c>
      <c r="AD619" s="439">
        <f t="shared" si="350"/>
        <v>0</v>
      </c>
      <c r="AE619" s="443">
        <f t="shared" si="350"/>
        <v>0</v>
      </c>
      <c r="AF619" s="439">
        <f t="shared" si="350"/>
        <v>0</v>
      </c>
      <c r="AG619" s="439">
        <f t="shared" si="350"/>
        <v>0</v>
      </c>
      <c r="AH619" s="439">
        <f t="shared" si="350"/>
        <v>0</v>
      </c>
      <c r="AI619" s="440">
        <f t="shared" si="350"/>
        <v>0</v>
      </c>
      <c r="AJ619" s="443">
        <f t="shared" si="350"/>
        <v>0</v>
      </c>
      <c r="AK619" s="439">
        <f t="shared" si="350"/>
        <v>0</v>
      </c>
      <c r="AL619" s="439">
        <f t="shared" si="350"/>
        <v>0</v>
      </c>
      <c r="AM619" s="439">
        <f t="shared" si="350"/>
        <v>0</v>
      </c>
      <c r="AN619" s="440">
        <f t="shared" si="350"/>
        <v>0</v>
      </c>
    </row>
    <row r="620" spans="1:40" outlineLevel="2">
      <c r="A620" s="882">
        <f>ROW()</f>
        <v>620</v>
      </c>
      <c r="B620" s="453"/>
      <c r="D620" s="456" t="s">
        <v>443</v>
      </c>
      <c r="E620" s="456"/>
      <c r="F620" s="456"/>
      <c r="G620" s="456"/>
      <c r="H620" s="460"/>
      <c r="I620" s="460"/>
      <c r="J620" s="461"/>
      <c r="K620" s="460"/>
      <c r="L620" s="460"/>
      <c r="M620" s="460"/>
      <c r="N620" s="465"/>
      <c r="O620" s="460"/>
      <c r="P620" s="460"/>
      <c r="Q620" s="460"/>
      <c r="R620" s="460"/>
      <c r="S620" s="460"/>
      <c r="T620" s="462">
        <f t="shared" ref="T620:AN620" si="351">T530+T548+T584+T566+T602</f>
        <v>0</v>
      </c>
      <c r="U620" s="441">
        <f t="shared" si="351"/>
        <v>0</v>
      </c>
      <c r="V620" s="441">
        <f t="shared" si="351"/>
        <v>0</v>
      </c>
      <c r="W620" s="441">
        <f t="shared" si="351"/>
        <v>0</v>
      </c>
      <c r="X620" s="441">
        <f t="shared" si="351"/>
        <v>0</v>
      </c>
      <c r="Y620" s="462">
        <f t="shared" si="351"/>
        <v>0</v>
      </c>
      <c r="Z620" s="441">
        <f t="shared" si="351"/>
        <v>0</v>
      </c>
      <c r="AA620" s="441">
        <f t="shared" si="351"/>
        <v>0</v>
      </c>
      <c r="AB620" s="441">
        <f t="shared" si="351"/>
        <v>0</v>
      </c>
      <c r="AC620" s="441">
        <f t="shared" si="351"/>
        <v>0</v>
      </c>
      <c r="AD620" s="441">
        <f t="shared" si="351"/>
        <v>0</v>
      </c>
      <c r="AE620" s="462">
        <f t="shared" si="351"/>
        <v>0</v>
      </c>
      <c r="AF620" s="441">
        <f t="shared" si="351"/>
        <v>0</v>
      </c>
      <c r="AG620" s="441">
        <f t="shared" si="351"/>
        <v>0</v>
      </c>
      <c r="AH620" s="441">
        <f t="shared" si="351"/>
        <v>0</v>
      </c>
      <c r="AI620" s="442">
        <f t="shared" si="351"/>
        <v>0</v>
      </c>
      <c r="AJ620" s="462">
        <f t="shared" si="351"/>
        <v>0</v>
      </c>
      <c r="AK620" s="441">
        <f t="shared" si="351"/>
        <v>0</v>
      </c>
      <c r="AL620" s="441">
        <f t="shared" si="351"/>
        <v>0</v>
      </c>
      <c r="AM620" s="441">
        <f t="shared" si="351"/>
        <v>0</v>
      </c>
      <c r="AN620" s="442">
        <f t="shared" si="351"/>
        <v>0</v>
      </c>
    </row>
    <row r="621" spans="1:40" outlineLevel="2">
      <c r="A621" s="882">
        <f>ROW()</f>
        <v>621</v>
      </c>
      <c r="B621" s="453"/>
      <c r="D621" s="4" t="s">
        <v>240</v>
      </c>
      <c r="H621" s="458"/>
      <c r="I621" s="458"/>
      <c r="J621" s="459"/>
      <c r="K621" s="458"/>
      <c r="L621" s="458"/>
      <c r="M621" s="458"/>
      <c r="N621" s="463"/>
      <c r="O621" s="458"/>
      <c r="P621" s="458"/>
      <c r="Q621" s="458"/>
      <c r="R621" s="458"/>
      <c r="S621" s="458"/>
      <c r="T621" s="443">
        <f t="shared" ref="T621:AN621" si="352">SUM(T605:T620)</f>
        <v>3.0017562767640142</v>
      </c>
      <c r="U621" s="439">
        <f t="shared" si="352"/>
        <v>2.4822576965529581</v>
      </c>
      <c r="V621" s="439">
        <f t="shared" si="352"/>
        <v>1.9627591163419014</v>
      </c>
      <c r="W621" s="439">
        <f t="shared" si="352"/>
        <v>1.4629912007654962</v>
      </c>
      <c r="X621" s="439">
        <f t="shared" si="352"/>
        <v>0.98476328265927926</v>
      </c>
      <c r="Y621" s="443">
        <f t="shared" si="352"/>
        <v>0.74564932360617076</v>
      </c>
      <c r="Z621" s="439">
        <f t="shared" si="352"/>
        <v>0.26742140549995391</v>
      </c>
      <c r="AA621" s="439">
        <f t="shared" si="352"/>
        <v>1.0600123736610408E-2</v>
      </c>
      <c r="AB621" s="439">
        <f t="shared" si="352"/>
        <v>1.0222879195441655E-2</v>
      </c>
      <c r="AC621" s="439">
        <f t="shared" si="352"/>
        <v>9.8456346542729022E-3</v>
      </c>
      <c r="AD621" s="439">
        <f t="shared" si="352"/>
        <v>9.4683901131041494E-3</v>
      </c>
      <c r="AE621" s="443">
        <f t="shared" si="352"/>
        <v>9.0911455719353967E-3</v>
      </c>
      <c r="AF621" s="439">
        <f t="shared" si="352"/>
        <v>8.713901030766644E-3</v>
      </c>
      <c r="AG621" s="439">
        <f t="shared" si="352"/>
        <v>8.3366564895978913E-3</v>
      </c>
      <c r="AH621" s="439">
        <f t="shared" si="352"/>
        <v>7.9594119484291386E-3</v>
      </c>
      <c r="AI621" s="440">
        <f t="shared" si="352"/>
        <v>7.5821674072603868E-3</v>
      </c>
      <c r="AJ621" s="443">
        <f t="shared" si="352"/>
        <v>7.2049228660916349E-3</v>
      </c>
      <c r="AK621" s="439">
        <f t="shared" si="352"/>
        <v>6.8276783249228831E-3</v>
      </c>
      <c r="AL621" s="439">
        <f t="shared" si="352"/>
        <v>6.4504337837541312E-3</v>
      </c>
      <c r="AM621" s="439">
        <f t="shared" si="352"/>
        <v>6.0731892425853794E-3</v>
      </c>
      <c r="AN621" s="440">
        <f t="shared" si="352"/>
        <v>5.6959447014166276E-3</v>
      </c>
    </row>
    <row r="622" spans="1:40">
      <c r="A622" s="884" t="s">
        <v>871</v>
      </c>
      <c r="B622" s="885"/>
      <c r="C622" s="886"/>
      <c r="D622" s="885"/>
      <c r="E622" s="885"/>
      <c r="F622" s="885"/>
      <c r="G622" s="25"/>
      <c r="H622" s="885"/>
      <c r="I622" s="25"/>
      <c r="J622" s="323"/>
      <c r="K622" s="25"/>
      <c r="L622" s="25"/>
      <c r="M622" s="25"/>
      <c r="N622" s="318"/>
      <c r="O622" s="25"/>
      <c r="P622" s="25"/>
      <c r="Q622" s="25"/>
      <c r="R622" s="25"/>
      <c r="S622" s="25"/>
      <c r="T622" s="323"/>
      <c r="U622" s="25"/>
      <c r="V622" s="25"/>
      <c r="W622" s="25"/>
      <c r="X622" s="25"/>
      <c r="Y622" s="323"/>
      <c r="Z622" s="25"/>
      <c r="AA622" s="25"/>
      <c r="AB622" s="25"/>
      <c r="AC622" s="25"/>
      <c r="AD622" s="25"/>
      <c r="AE622" s="323"/>
      <c r="AF622" s="25"/>
      <c r="AG622" s="25"/>
      <c r="AH622" s="25"/>
      <c r="AI622" s="318"/>
      <c r="AJ622" s="323"/>
      <c r="AK622" s="25"/>
      <c r="AL622" s="25"/>
      <c r="AM622" s="25"/>
      <c r="AN622" s="318"/>
    </row>
    <row r="623" spans="1:40" outlineLevel="1">
      <c r="A623" s="732" t="s">
        <v>471</v>
      </c>
      <c r="B623" s="733"/>
      <c r="C623" s="881"/>
      <c r="D623" s="733"/>
      <c r="E623" s="733"/>
      <c r="F623" s="733"/>
      <c r="G623" s="730"/>
      <c r="H623" s="733"/>
      <c r="I623" s="730"/>
      <c r="J623" s="729"/>
      <c r="K623" s="730"/>
      <c r="L623" s="730"/>
      <c r="M623" s="730"/>
      <c r="N623" s="731"/>
      <c r="O623" s="730"/>
      <c r="P623" s="730"/>
      <c r="Q623" s="730"/>
      <c r="R623" s="730"/>
      <c r="S623" s="730"/>
      <c r="T623" s="729"/>
      <c r="U623" s="730"/>
      <c r="V623" s="730"/>
      <c r="W623" s="730"/>
      <c r="X623" s="730"/>
      <c r="Y623" s="729"/>
      <c r="Z623" s="730"/>
      <c r="AA623" s="730"/>
      <c r="AB623" s="730"/>
      <c r="AC623" s="730"/>
      <c r="AD623" s="730"/>
      <c r="AE623" s="729"/>
      <c r="AF623" s="730"/>
      <c r="AG623" s="730"/>
      <c r="AH623" s="730"/>
      <c r="AI623" s="731"/>
      <c r="AJ623" s="729"/>
      <c r="AK623" s="730"/>
      <c r="AL623" s="730"/>
      <c r="AM623" s="730"/>
      <c r="AN623" s="731"/>
    </row>
    <row r="624" spans="1:40" outlineLevel="2">
      <c r="A624" s="882">
        <f>ROW()</f>
        <v>624</v>
      </c>
      <c r="B624" s="453"/>
      <c r="D624" s="452" t="s">
        <v>300</v>
      </c>
      <c r="H624" s="458"/>
      <c r="I624" s="458"/>
      <c r="J624" s="443"/>
      <c r="K624" s="439">
        <f t="shared" ref="K624:AN624" si="353">IF(K696=0,"",-K642/K696)</f>
        <v>20</v>
      </c>
      <c r="L624" s="439">
        <f t="shared" si="353"/>
        <v>19.73925305453383</v>
      </c>
      <c r="M624" s="439">
        <f t="shared" si="353"/>
        <v>18.73925305453383</v>
      </c>
      <c r="N624" s="440">
        <f t="shared" si="353"/>
        <v>17.739253054533826</v>
      </c>
      <c r="O624" s="439">
        <f t="shared" si="353"/>
        <v>16.739253054533826</v>
      </c>
      <c r="P624" s="439">
        <f t="shared" si="353"/>
        <v>16.440352421120682</v>
      </c>
      <c r="Q624" s="439">
        <f t="shared" si="353"/>
        <v>16.972323944267579</v>
      </c>
      <c r="R624" s="439">
        <f t="shared" si="353"/>
        <v>17.037321901258746</v>
      </c>
      <c r="S624" s="439">
        <f t="shared" si="353"/>
        <v>17.466953646831364</v>
      </c>
      <c r="T624" s="443">
        <f t="shared" si="353"/>
        <v>36.719204175754385</v>
      </c>
      <c r="U624" s="439">
        <f t="shared" si="353"/>
        <v>18.485835768906323</v>
      </c>
      <c r="V624" s="439">
        <f t="shared" si="353"/>
        <v>17.761406580526991</v>
      </c>
      <c r="W624" s="439">
        <f t="shared" si="353"/>
        <v>17.028154105225159</v>
      </c>
      <c r="X624" s="439">
        <f t="shared" si="353"/>
        <v>17.516946079747807</v>
      </c>
      <c r="Y624" s="443">
        <f t="shared" si="353"/>
        <v>33.601154521609587</v>
      </c>
      <c r="Z624" s="439">
        <f t="shared" si="353"/>
        <v>16.343779393137378</v>
      </c>
      <c r="AA624" s="439">
        <f t="shared" si="353"/>
        <v>15.382719229210629</v>
      </c>
      <c r="AB624" s="439">
        <f t="shared" si="353"/>
        <v>14.588721463416899</v>
      </c>
      <c r="AC624" s="439">
        <f t="shared" si="353"/>
        <v>14.176952739622905</v>
      </c>
      <c r="AD624" s="439">
        <f t="shared" si="353"/>
        <v>13.671513619574947</v>
      </c>
      <c r="AE624" s="443">
        <f t="shared" si="353"/>
        <v>12.897866004915061</v>
      </c>
      <c r="AF624" s="439">
        <f t="shared" si="353"/>
        <v>12.379311837424833</v>
      </c>
      <c r="AG624" s="439">
        <f t="shared" si="353"/>
        <v>12.068418995173555</v>
      </c>
      <c r="AH624" s="439">
        <f t="shared" si="353"/>
        <v>11.533828583885505</v>
      </c>
      <c r="AI624" s="440">
        <f t="shared" si="353"/>
        <v>10.720733784334847</v>
      </c>
      <c r="AJ624" s="443">
        <f t="shared" si="353"/>
        <v>10.053217956374867</v>
      </c>
      <c r="AK624" s="439">
        <f t="shared" si="353"/>
        <v>9.3928344262562131</v>
      </c>
      <c r="AL624" s="439">
        <f t="shared" si="353"/>
        <v>8.9085020598094786</v>
      </c>
      <c r="AM624" s="439">
        <f t="shared" si="353"/>
        <v>8.857343600986777</v>
      </c>
      <c r="AN624" s="440">
        <f t="shared" si="353"/>
        <v>8.7401527863191362</v>
      </c>
    </row>
    <row r="625" spans="1:40" outlineLevel="2">
      <c r="A625" s="882">
        <f>ROW()</f>
        <v>625</v>
      </c>
      <c r="B625" s="453"/>
      <c r="D625" s="452" t="s">
        <v>301</v>
      </c>
      <c r="H625" s="458"/>
      <c r="I625" s="458"/>
      <c r="J625" s="443"/>
      <c r="K625" s="439" t="str">
        <f t="shared" ref="K625:AN625" si="354">IF(K697=0,"",-K643/K697)</f>
        <v/>
      </c>
      <c r="L625" s="439" t="str">
        <f t="shared" si="354"/>
        <v/>
      </c>
      <c r="M625" s="439" t="str">
        <f t="shared" si="354"/>
        <v/>
      </c>
      <c r="N625" s="440" t="str">
        <f t="shared" si="354"/>
        <v/>
      </c>
      <c r="O625" s="439" t="str">
        <f t="shared" si="354"/>
        <v/>
      </c>
      <c r="P625" s="439" t="str">
        <f t="shared" si="354"/>
        <v/>
      </c>
      <c r="Q625" s="439" t="str">
        <f t="shared" si="354"/>
        <v/>
      </c>
      <c r="R625" s="439" t="str">
        <f t="shared" si="354"/>
        <v/>
      </c>
      <c r="S625" s="439" t="str">
        <f t="shared" si="354"/>
        <v/>
      </c>
      <c r="T625" s="443" t="str">
        <f t="shared" si="354"/>
        <v/>
      </c>
      <c r="U625" s="439" t="str">
        <f t="shared" si="354"/>
        <v/>
      </c>
      <c r="V625" s="439" t="str">
        <f t="shared" si="354"/>
        <v/>
      </c>
      <c r="W625" s="439" t="str">
        <f t="shared" si="354"/>
        <v/>
      </c>
      <c r="X625" s="439" t="str">
        <f t="shared" si="354"/>
        <v/>
      </c>
      <c r="Y625" s="443" t="str">
        <f t="shared" si="354"/>
        <v/>
      </c>
      <c r="Z625" s="439">
        <f t="shared" si="354"/>
        <v>20</v>
      </c>
      <c r="AA625" s="439">
        <f t="shared" si="354"/>
        <v>19.548799467070364</v>
      </c>
      <c r="AB625" s="439">
        <f t="shared" si="354"/>
        <v>18.872754143391955</v>
      </c>
      <c r="AC625" s="439">
        <f t="shared" si="354"/>
        <v>18.13183384875747</v>
      </c>
      <c r="AD625" s="439">
        <f t="shared" si="354"/>
        <v>17.520227907766301</v>
      </c>
      <c r="AE625" s="443">
        <f t="shared" si="354"/>
        <v>22.525940946687999</v>
      </c>
      <c r="AF625" s="439">
        <f t="shared" si="354"/>
        <v>16.09104054147932</v>
      </c>
      <c r="AG625" s="439">
        <f t="shared" si="354"/>
        <v>46.329982932925581</v>
      </c>
      <c r="AH625" s="439">
        <f t="shared" si="354"/>
        <v>14.092363431483379</v>
      </c>
      <c r="AI625" s="440">
        <f t="shared" si="354"/>
        <v>13.092363431483379</v>
      </c>
      <c r="AJ625" s="443">
        <f t="shared" si="354"/>
        <v>12.092363431483378</v>
      </c>
      <c r="AK625" s="439">
        <f t="shared" si="354"/>
        <v>11.092363431483376</v>
      </c>
      <c r="AL625" s="439">
        <f t="shared" si="354"/>
        <v>10.092363431483376</v>
      </c>
      <c r="AM625" s="439">
        <f t="shared" si="354"/>
        <v>9.0923634314833741</v>
      </c>
      <c r="AN625" s="440">
        <f t="shared" si="354"/>
        <v>8.0923634314833741</v>
      </c>
    </row>
    <row r="626" spans="1:40" outlineLevel="2">
      <c r="A626" s="882">
        <f>ROW()</f>
        <v>626</v>
      </c>
      <c r="B626" s="453"/>
      <c r="D626" s="452" t="s">
        <v>29</v>
      </c>
      <c r="H626" s="458"/>
      <c r="I626" s="458"/>
      <c r="J626" s="443"/>
      <c r="K626" s="439">
        <f t="shared" ref="K626:AN626" si="355">IF(K698=0,"",-K644/K698)</f>
        <v>20</v>
      </c>
      <c r="L626" s="439">
        <f t="shared" si="355"/>
        <v>19.58890701468189</v>
      </c>
      <c r="M626" s="439">
        <f t="shared" si="355"/>
        <v>19.166666666666664</v>
      </c>
      <c r="N626" s="440">
        <f t="shared" si="355"/>
        <v>18.894889663182351</v>
      </c>
      <c r="O626" s="439">
        <f t="shared" si="355"/>
        <v>18.623766135155659</v>
      </c>
      <c r="P626" s="439">
        <f t="shared" si="355"/>
        <v>17.623766135155659</v>
      </c>
      <c r="Q626" s="439">
        <f t="shared" si="355"/>
        <v>16.623766135155655</v>
      </c>
      <c r="R626" s="439">
        <f t="shared" si="355"/>
        <v>15.623766135155654</v>
      </c>
      <c r="S626" s="439">
        <f t="shared" si="355"/>
        <v>14.623766135155657</v>
      </c>
      <c r="T626" s="443" t="str">
        <f t="shared" si="355"/>
        <v/>
      </c>
      <c r="U626" s="439" t="str">
        <f t="shared" si="355"/>
        <v/>
      </c>
      <c r="V626" s="439" t="str">
        <f t="shared" si="355"/>
        <v/>
      </c>
      <c r="W626" s="439" t="str">
        <f t="shared" si="355"/>
        <v/>
      </c>
      <c r="X626" s="439" t="str">
        <f t="shared" si="355"/>
        <v/>
      </c>
      <c r="Y626" s="443" t="str">
        <f t="shared" si="355"/>
        <v/>
      </c>
      <c r="Z626" s="162" t="str">
        <f t="shared" si="355"/>
        <v/>
      </c>
      <c r="AA626" s="162" t="str">
        <f t="shared" si="355"/>
        <v/>
      </c>
      <c r="AB626" s="162" t="str">
        <f t="shared" si="355"/>
        <v/>
      </c>
      <c r="AC626" s="162" t="str">
        <f t="shared" si="355"/>
        <v/>
      </c>
      <c r="AD626" s="162" t="str">
        <f t="shared" si="355"/>
        <v/>
      </c>
      <c r="AE626" s="334" t="str">
        <f t="shared" si="355"/>
        <v/>
      </c>
      <c r="AF626" s="162" t="str">
        <f t="shared" si="355"/>
        <v/>
      </c>
      <c r="AG626" s="162" t="str">
        <f t="shared" si="355"/>
        <v/>
      </c>
      <c r="AH626" s="162" t="str">
        <f t="shared" si="355"/>
        <v/>
      </c>
      <c r="AI626" s="340" t="str">
        <f t="shared" si="355"/>
        <v/>
      </c>
      <c r="AJ626" s="334" t="str">
        <f t="shared" si="355"/>
        <v/>
      </c>
      <c r="AK626" s="162" t="str">
        <f t="shared" si="355"/>
        <v/>
      </c>
      <c r="AL626" s="162" t="str">
        <f t="shared" si="355"/>
        <v/>
      </c>
      <c r="AM626" s="162" t="str">
        <f t="shared" si="355"/>
        <v/>
      </c>
      <c r="AN626" s="340" t="str">
        <f t="shared" si="355"/>
        <v/>
      </c>
    </row>
    <row r="627" spans="1:40" outlineLevel="2">
      <c r="A627" s="882">
        <f>ROW()</f>
        <v>627</v>
      </c>
      <c r="B627" s="453"/>
      <c r="D627" s="452" t="s">
        <v>30</v>
      </c>
      <c r="H627" s="458"/>
      <c r="I627" s="458"/>
      <c r="J627" s="443"/>
      <c r="K627" s="439">
        <f t="shared" ref="K627:AN627" si="356">IF(K699=0,"",-K645/K699)</f>
        <v>20</v>
      </c>
      <c r="L627" s="439">
        <f t="shared" si="356"/>
        <v>19.549475222098565</v>
      </c>
      <c r="M627" s="439">
        <f t="shared" si="356"/>
        <v>18.601916268148827</v>
      </c>
      <c r="N627" s="440">
        <f t="shared" si="356"/>
        <v>17.601916268148827</v>
      </c>
      <c r="O627" s="439">
        <f t="shared" si="356"/>
        <v>16.655229804609682</v>
      </c>
      <c r="P627" s="439">
        <f t="shared" si="356"/>
        <v>18.940159467812421</v>
      </c>
      <c r="Q627" s="439">
        <f t="shared" si="356"/>
        <v>18.906493432639682</v>
      </c>
      <c r="R627" s="439">
        <f t="shared" si="356"/>
        <v>18.777060264601776</v>
      </c>
      <c r="S627" s="439">
        <f t="shared" si="356"/>
        <v>18.389553334813396</v>
      </c>
      <c r="T627" s="443">
        <f t="shared" si="356"/>
        <v>32.767440753093446</v>
      </c>
      <c r="U627" s="439">
        <f t="shared" si="356"/>
        <v>16.120975076058276</v>
      </c>
      <c r="V627" s="439">
        <f t="shared" si="356"/>
        <v>15.643034465441639</v>
      </c>
      <c r="W627" s="439">
        <f t="shared" si="356"/>
        <v>15.208098140745204</v>
      </c>
      <c r="X627" s="439">
        <f t="shared" si="356"/>
        <v>15.243749523789289</v>
      </c>
      <c r="Y627" s="443">
        <f t="shared" si="356"/>
        <v>29.873343743953427</v>
      </c>
      <c r="Z627" s="439">
        <f t="shared" si="356"/>
        <v>14.894557060837684</v>
      </c>
      <c r="AA627" s="439">
        <f t="shared" si="356"/>
        <v>14.899102627621257</v>
      </c>
      <c r="AB627" s="439">
        <f t="shared" si="356"/>
        <v>14.7478639513291</v>
      </c>
      <c r="AC627" s="439">
        <f t="shared" si="356"/>
        <v>14.518085024993116</v>
      </c>
      <c r="AD627" s="439">
        <f t="shared" si="356"/>
        <v>14.284000939848202</v>
      </c>
      <c r="AE627" s="443">
        <f t="shared" si="356"/>
        <v>13.904136011426562</v>
      </c>
      <c r="AF627" s="439">
        <f t="shared" si="356"/>
        <v>13.630712334125125</v>
      </c>
      <c r="AG627" s="439">
        <f t="shared" si="356"/>
        <v>13.493228011120673</v>
      </c>
      <c r="AH627" s="439">
        <f t="shared" si="356"/>
        <v>13.355910674605578</v>
      </c>
      <c r="AI627" s="440">
        <f t="shared" si="356"/>
        <v>13.238322420410984</v>
      </c>
      <c r="AJ627" s="443">
        <f t="shared" si="356"/>
        <v>13.117805427837897</v>
      </c>
      <c r="AK627" s="439">
        <f t="shared" si="356"/>
        <v>12.965053269913019</v>
      </c>
      <c r="AL627" s="439">
        <f t="shared" si="356"/>
        <v>12.817119892096406</v>
      </c>
      <c r="AM627" s="439">
        <f t="shared" si="356"/>
        <v>12.770312947702321</v>
      </c>
      <c r="AN627" s="440">
        <f t="shared" si="356"/>
        <v>12.645718514574382</v>
      </c>
    </row>
    <row r="628" spans="1:40" outlineLevel="2">
      <c r="A628" s="882">
        <f>ROW()</f>
        <v>628</v>
      </c>
      <c r="B628" s="453"/>
      <c r="D628" s="452" t="s">
        <v>31</v>
      </c>
      <c r="H628" s="458"/>
      <c r="I628" s="458"/>
      <c r="J628" s="443"/>
      <c r="K628" s="439" t="str">
        <f t="shared" ref="K628:AN628" si="357">IF(K700=0,"",-K646/K700)</f>
        <v/>
      </c>
      <c r="L628" s="439" t="str">
        <f t="shared" si="357"/>
        <v/>
      </c>
      <c r="M628" s="439" t="str">
        <f t="shared" si="357"/>
        <v/>
      </c>
      <c r="N628" s="440" t="str">
        <f t="shared" si="357"/>
        <v/>
      </c>
      <c r="O628" s="162" t="str">
        <f t="shared" si="357"/>
        <v/>
      </c>
      <c r="P628" s="439" t="str">
        <f t="shared" si="357"/>
        <v/>
      </c>
      <c r="Q628" s="439" t="str">
        <f t="shared" si="357"/>
        <v/>
      </c>
      <c r="R628" s="439" t="str">
        <f t="shared" si="357"/>
        <v/>
      </c>
      <c r="S628" s="439" t="str">
        <f t="shared" si="357"/>
        <v/>
      </c>
      <c r="T628" s="334" t="str">
        <f t="shared" si="357"/>
        <v/>
      </c>
      <c r="U628" s="162" t="str">
        <f t="shared" si="357"/>
        <v/>
      </c>
      <c r="V628" s="162" t="str">
        <f t="shared" si="357"/>
        <v/>
      </c>
      <c r="W628" s="162" t="str">
        <f t="shared" si="357"/>
        <v/>
      </c>
      <c r="X628" s="162" t="str">
        <f t="shared" si="357"/>
        <v/>
      </c>
      <c r="Y628" s="334" t="str">
        <f t="shared" si="357"/>
        <v/>
      </c>
      <c r="Z628" s="162" t="str">
        <f t="shared" si="357"/>
        <v/>
      </c>
      <c r="AA628" s="162" t="str">
        <f t="shared" si="357"/>
        <v/>
      </c>
      <c r="AB628" s="162" t="str">
        <f t="shared" si="357"/>
        <v/>
      </c>
      <c r="AC628" s="162" t="str">
        <f t="shared" si="357"/>
        <v/>
      </c>
      <c r="AD628" s="162" t="str">
        <f t="shared" si="357"/>
        <v/>
      </c>
      <c r="AE628" s="334" t="str">
        <f t="shared" si="357"/>
        <v/>
      </c>
      <c r="AF628" s="162" t="str">
        <f t="shared" si="357"/>
        <v/>
      </c>
      <c r="AG628" s="162" t="str">
        <f t="shared" si="357"/>
        <v/>
      </c>
      <c r="AH628" s="162" t="str">
        <f t="shared" si="357"/>
        <v/>
      </c>
      <c r="AI628" s="340" t="str">
        <f t="shared" si="357"/>
        <v/>
      </c>
      <c r="AJ628" s="334" t="str">
        <f t="shared" si="357"/>
        <v/>
      </c>
      <c r="AK628" s="162" t="str">
        <f t="shared" si="357"/>
        <v/>
      </c>
      <c r="AL628" s="162" t="str">
        <f t="shared" si="357"/>
        <v/>
      </c>
      <c r="AM628" s="162" t="str">
        <f t="shared" si="357"/>
        <v/>
      </c>
      <c r="AN628" s="340" t="str">
        <f t="shared" si="357"/>
        <v/>
      </c>
    </row>
    <row r="629" spans="1:40" outlineLevel="2">
      <c r="A629" s="882">
        <f>ROW()</f>
        <v>629</v>
      </c>
      <c r="B629" s="453"/>
      <c r="D629" s="452" t="s">
        <v>32</v>
      </c>
      <c r="H629" s="458"/>
      <c r="I629" s="458"/>
      <c r="J629" s="443"/>
      <c r="K629" s="439">
        <f t="shared" ref="K629:AN629" si="358">IF(K701=0,"",-K647/K701)</f>
        <v>40</v>
      </c>
      <c r="L629" s="439">
        <f t="shared" si="358"/>
        <v>39.654546665402911</v>
      </c>
      <c r="M629" s="439">
        <f t="shared" si="358"/>
        <v>38.730931137588328</v>
      </c>
      <c r="N629" s="440">
        <f t="shared" si="358"/>
        <v>37.730931137588328</v>
      </c>
      <c r="O629" s="439">
        <f t="shared" si="358"/>
        <v>36.810757976780991</v>
      </c>
      <c r="P629" s="439">
        <f t="shared" si="358"/>
        <v>36.980306570204164</v>
      </c>
      <c r="Q629" s="439">
        <f t="shared" si="358"/>
        <v>38.681090191168117</v>
      </c>
      <c r="R629" s="439">
        <f t="shared" si="358"/>
        <v>38.519840498407106</v>
      </c>
      <c r="S629" s="439">
        <f t="shared" si="358"/>
        <v>37.757963200118539</v>
      </c>
      <c r="T629" s="443">
        <f t="shared" si="358"/>
        <v>75.318148447722663</v>
      </c>
      <c r="U629" s="439">
        <f t="shared" si="358"/>
        <v>37.406008197610653</v>
      </c>
      <c r="V629" s="439">
        <f t="shared" si="358"/>
        <v>36.671710334479727</v>
      </c>
      <c r="W629" s="439">
        <f t="shared" si="358"/>
        <v>36.207218953358854</v>
      </c>
      <c r="X629" s="439">
        <f t="shared" si="358"/>
        <v>36.425538710125132</v>
      </c>
      <c r="Y629" s="443">
        <f t="shared" si="358"/>
        <v>71.954670208610693</v>
      </c>
      <c r="Z629" s="439">
        <f t="shared" si="358"/>
        <v>36.408023094076441</v>
      </c>
      <c r="AA629" s="439">
        <f t="shared" si="358"/>
        <v>36.623242310451062</v>
      </c>
      <c r="AB629" s="439">
        <f t="shared" si="358"/>
        <v>36.910585241864318</v>
      </c>
      <c r="AC629" s="439">
        <f t="shared" si="358"/>
        <v>36.978997982367865</v>
      </c>
      <c r="AD629" s="439">
        <f t="shared" si="358"/>
        <v>36.282159375968476</v>
      </c>
      <c r="AE629" s="443">
        <f t="shared" si="358"/>
        <v>35.39031173308765</v>
      </c>
      <c r="AF629" s="439">
        <f t="shared" si="358"/>
        <v>32.578631507023793</v>
      </c>
      <c r="AG629" s="439">
        <f t="shared" si="358"/>
        <v>30.554073944435117</v>
      </c>
      <c r="AH629" s="439">
        <f t="shared" si="358"/>
        <v>28.444846634792967</v>
      </c>
      <c r="AI629" s="440">
        <f t="shared" si="358"/>
        <v>26.692120946258346</v>
      </c>
      <c r="AJ629" s="443">
        <f t="shared" si="358"/>
        <v>25.044072578370063</v>
      </c>
      <c r="AK629" s="439">
        <f t="shared" si="358"/>
        <v>23.443587026349281</v>
      </c>
      <c r="AL629" s="439">
        <f t="shared" si="358"/>
        <v>22.19431626520775</v>
      </c>
      <c r="AM629" s="439">
        <f t="shared" si="358"/>
        <v>21.082287032704539</v>
      </c>
      <c r="AN629" s="440">
        <f t="shared" si="358"/>
        <v>20.075025210263004</v>
      </c>
    </row>
    <row r="630" spans="1:40" outlineLevel="2">
      <c r="A630" s="882">
        <f>ROW()</f>
        <v>630</v>
      </c>
      <c r="B630" s="453"/>
      <c r="D630" s="452" t="s">
        <v>33</v>
      </c>
      <c r="H630" s="458"/>
      <c r="I630" s="458"/>
      <c r="J630" s="443"/>
      <c r="K630" s="439">
        <f t="shared" ref="K630:AN630" si="359">IF(K702=0,"",-K648/K702)</f>
        <v>40</v>
      </c>
      <c r="L630" s="439">
        <f t="shared" si="359"/>
        <v>39.526295070653426</v>
      </c>
      <c r="M630" s="439">
        <f t="shared" si="359"/>
        <v>38.526295070653426</v>
      </c>
      <c r="N630" s="440">
        <f t="shared" si="359"/>
        <v>37.526295070653426</v>
      </c>
      <c r="O630" s="27">
        <f t="shared" si="359"/>
        <v>36.526295070653433</v>
      </c>
      <c r="P630" s="439">
        <f t="shared" si="359"/>
        <v>35.526295070653433</v>
      </c>
      <c r="Q630" s="439">
        <f t="shared" si="359"/>
        <v>34.526295070653433</v>
      </c>
      <c r="R630" s="439">
        <f t="shared" si="359"/>
        <v>33.526295070653433</v>
      </c>
      <c r="S630" s="439">
        <f t="shared" si="359"/>
        <v>35.122279883034999</v>
      </c>
      <c r="T630" s="443">
        <f t="shared" si="359"/>
        <v>79.754041794756958</v>
      </c>
      <c r="U630" s="439">
        <f t="shared" si="359"/>
        <v>39.687840718690268</v>
      </c>
      <c r="V630" s="439">
        <f t="shared" si="359"/>
        <v>38.753975912282876</v>
      </c>
      <c r="W630" s="439">
        <f t="shared" si="359"/>
        <v>37.891619883779406</v>
      </c>
      <c r="X630" s="439">
        <f t="shared" si="359"/>
        <v>36.894816895391308</v>
      </c>
      <c r="Y630" s="443">
        <f t="shared" si="359"/>
        <v>71.790946047904427</v>
      </c>
      <c r="Z630" s="439">
        <f t="shared" si="359"/>
        <v>35.404833415246337</v>
      </c>
      <c r="AA630" s="439">
        <f t="shared" si="359"/>
        <v>34.43539007031395</v>
      </c>
      <c r="AB630" s="439">
        <f t="shared" si="359"/>
        <v>33.43539007031395</v>
      </c>
      <c r="AC630" s="439">
        <f t="shared" si="359"/>
        <v>32.785021946833076</v>
      </c>
      <c r="AD630" s="439">
        <f t="shared" si="359"/>
        <v>32.939485493756173</v>
      </c>
      <c r="AE630" s="443">
        <f t="shared" si="359"/>
        <v>-6.6270048153958117</v>
      </c>
      <c r="AF630" s="439">
        <f t="shared" si="359"/>
        <v>30.613185764950739</v>
      </c>
      <c r="AG630" s="439">
        <f t="shared" si="359"/>
        <v>29.613185764950739</v>
      </c>
      <c r="AH630" s="439">
        <f t="shared" si="359"/>
        <v>28.488102417830227</v>
      </c>
      <c r="AI630" s="440">
        <f t="shared" si="359"/>
        <v>26.965367575140828</v>
      </c>
      <c r="AJ630" s="443">
        <f t="shared" si="359"/>
        <v>25.579118651437948</v>
      </c>
      <c r="AK630" s="439">
        <f t="shared" si="359"/>
        <v>24.579118651437948</v>
      </c>
      <c r="AL630" s="439">
        <f t="shared" si="359"/>
        <v>23.579118651437948</v>
      </c>
      <c r="AM630" s="439">
        <f t="shared" si="359"/>
        <v>22.579118651437948</v>
      </c>
      <c r="AN630" s="440">
        <f t="shared" si="359"/>
        <v>21.579118651437948</v>
      </c>
    </row>
    <row r="631" spans="1:40" outlineLevel="2">
      <c r="A631" s="882">
        <f>ROW()</f>
        <v>631</v>
      </c>
      <c r="B631" s="453"/>
      <c r="D631" s="452" t="s">
        <v>27</v>
      </c>
      <c r="H631" s="458"/>
      <c r="I631" s="458"/>
      <c r="J631" s="443"/>
      <c r="K631" s="439" t="str">
        <f t="shared" ref="K631:AN631" si="360">IF(K703=0,"",-K649/K703)</f>
        <v/>
      </c>
      <c r="L631" s="439">
        <f t="shared" si="360"/>
        <v>40</v>
      </c>
      <c r="M631" s="439">
        <f t="shared" si="360"/>
        <v>39</v>
      </c>
      <c r="N631" s="440">
        <f t="shared" si="360"/>
        <v>38</v>
      </c>
      <c r="O631" s="439">
        <f t="shared" si="360"/>
        <v>37</v>
      </c>
      <c r="P631" s="439">
        <f t="shared" si="360"/>
        <v>36</v>
      </c>
      <c r="Q631" s="439">
        <f t="shared" si="360"/>
        <v>35</v>
      </c>
      <c r="R631" s="439">
        <f t="shared" si="360"/>
        <v>36.409163697520974</v>
      </c>
      <c r="S631" s="439">
        <f t="shared" si="360"/>
        <v>37.878700609761935</v>
      </c>
      <c r="T631" s="443">
        <f t="shared" si="360"/>
        <v>76.344144753196915</v>
      </c>
      <c r="U631" s="439">
        <f t="shared" si="360"/>
        <v>38.197433361936184</v>
      </c>
      <c r="V631" s="439">
        <f t="shared" si="360"/>
        <v>39.161890825664344</v>
      </c>
      <c r="W631" s="439">
        <f t="shared" si="360"/>
        <v>38.751344284011509</v>
      </c>
      <c r="X631" s="439">
        <f t="shared" si="360"/>
        <v>39.215340008954108</v>
      </c>
      <c r="Y631" s="443">
        <f t="shared" si="360"/>
        <v>78.540226821738798</v>
      </c>
      <c r="Z631" s="439">
        <f t="shared" si="360"/>
        <v>38.781589396763195</v>
      </c>
      <c r="AA631" s="439">
        <f t="shared" si="360"/>
        <v>37.837313808698624</v>
      </c>
      <c r="AB631" s="439">
        <f t="shared" si="360"/>
        <v>36.954492498419498</v>
      </c>
      <c r="AC631" s="439">
        <f t="shared" si="360"/>
        <v>36.253769201231293</v>
      </c>
      <c r="AD631" s="439">
        <f t="shared" si="360"/>
        <v>36.827507773727781</v>
      </c>
      <c r="AE631" s="443">
        <f t="shared" si="360"/>
        <v>36.024433446324529</v>
      </c>
      <c r="AF631" s="439">
        <f t="shared" si="360"/>
        <v>35.07952985781678</v>
      </c>
      <c r="AG631" s="439">
        <f t="shared" si="360"/>
        <v>34.137949399820506</v>
      </c>
      <c r="AH631" s="439">
        <f t="shared" si="360"/>
        <v>33.219917072713173</v>
      </c>
      <c r="AI631" s="440">
        <f t="shared" si="360"/>
        <v>32.38597075524568</v>
      </c>
      <c r="AJ631" s="443">
        <f t="shared" si="360"/>
        <v>31.464198478906319</v>
      </c>
      <c r="AK631" s="439">
        <f t="shared" si="360"/>
        <v>30.983392921403272</v>
      </c>
      <c r="AL631" s="439">
        <f t="shared" si="360"/>
        <v>30.993185613134969</v>
      </c>
      <c r="AM631" s="439">
        <f t="shared" si="360"/>
        <v>30.127002371937213</v>
      </c>
      <c r="AN631" s="440">
        <f t="shared" si="360"/>
        <v>29.267941119566483</v>
      </c>
    </row>
    <row r="632" spans="1:40" outlineLevel="2">
      <c r="A632" s="882">
        <f>ROW()</f>
        <v>632</v>
      </c>
      <c r="B632" s="453"/>
      <c r="D632" s="452" t="s">
        <v>34</v>
      </c>
      <c r="H632" s="458"/>
      <c r="I632" s="458"/>
      <c r="J632" s="443"/>
      <c r="K632" s="439">
        <f t="shared" ref="K632:AN632" si="361">IF(K704=0,"",-K650/K704)</f>
        <v>25</v>
      </c>
      <c r="L632" s="439">
        <f t="shared" si="361"/>
        <v>24.620410703173615</v>
      </c>
      <c r="M632" s="439">
        <f t="shared" si="361"/>
        <v>24.356084809758933</v>
      </c>
      <c r="N632" s="440">
        <f t="shared" si="361"/>
        <v>23.915916491093661</v>
      </c>
      <c r="O632" s="439">
        <f t="shared" si="361"/>
        <v>23.411532846715332</v>
      </c>
      <c r="P632" s="439">
        <f t="shared" si="361"/>
        <v>22.914397632207546</v>
      </c>
      <c r="Q632" s="439">
        <f t="shared" si="361"/>
        <v>22.50398088780052</v>
      </c>
      <c r="R632" s="439">
        <f t="shared" si="361"/>
        <v>22.022834317034643</v>
      </c>
      <c r="S632" s="439">
        <f t="shared" si="361"/>
        <v>19.881976265758681</v>
      </c>
      <c r="T632" s="443">
        <f t="shared" si="361"/>
        <v>36.425691761866332</v>
      </c>
      <c r="U632" s="439">
        <f t="shared" si="361"/>
        <v>17.516137960300334</v>
      </c>
      <c r="V632" s="439">
        <f t="shared" si="361"/>
        <v>16.302584490659832</v>
      </c>
      <c r="W632" s="439">
        <f t="shared" si="361"/>
        <v>15.268439269094303</v>
      </c>
      <c r="X632" s="439">
        <f t="shared" si="361"/>
        <v>14.352589259761503</v>
      </c>
      <c r="Y632" s="443">
        <f t="shared" si="361"/>
        <v>27.185315791641429</v>
      </c>
      <c r="Z632" s="439">
        <f t="shared" si="361"/>
        <v>13.233865589390033</v>
      </c>
      <c r="AA632" s="439">
        <f t="shared" si="361"/>
        <v>12.541729378250116</v>
      </c>
      <c r="AB632" s="439">
        <f t="shared" si="361"/>
        <v>11.895304513673915</v>
      </c>
      <c r="AC632" s="439">
        <f t="shared" si="361"/>
        <v>11.261283055042593</v>
      </c>
      <c r="AD632" s="439">
        <f t="shared" si="361"/>
        <v>10.632123942252214</v>
      </c>
      <c r="AE632" s="443">
        <f t="shared" si="361"/>
        <v>10.058832810235822</v>
      </c>
      <c r="AF632" s="439">
        <f t="shared" si="361"/>
        <v>9.3911183391220554</v>
      </c>
      <c r="AG632" s="439">
        <f t="shared" si="361"/>
        <v>8.7886388975464182</v>
      </c>
      <c r="AH632" s="439">
        <f t="shared" si="361"/>
        <v>8.2267192668734879</v>
      </c>
      <c r="AI632" s="440">
        <f t="shared" si="361"/>
        <v>8.0272536986259659</v>
      </c>
      <c r="AJ632" s="443">
        <f t="shared" si="361"/>
        <v>7.8892613431905669</v>
      </c>
      <c r="AK632" s="439">
        <f t="shared" si="361"/>
        <v>7.7542933329287536</v>
      </c>
      <c r="AL632" s="439">
        <f t="shared" si="361"/>
        <v>7.7477211372307249</v>
      </c>
      <c r="AM632" s="439">
        <f t="shared" si="361"/>
        <v>7.8305532947230017</v>
      </c>
      <c r="AN632" s="440">
        <f t="shared" si="361"/>
        <v>8.0165454192355945</v>
      </c>
    </row>
    <row r="633" spans="1:40" outlineLevel="2">
      <c r="A633" s="882">
        <f>ROW()</f>
        <v>633</v>
      </c>
      <c r="B633" s="453"/>
      <c r="D633" s="452" t="s">
        <v>35</v>
      </c>
      <c r="H633" s="458"/>
      <c r="I633" s="458"/>
      <c r="J633" s="443"/>
      <c r="K633" s="439">
        <f t="shared" ref="K633:AN633" si="362">IF(K705=0,"",-K651/K705)</f>
        <v>10</v>
      </c>
      <c r="L633" s="439">
        <f t="shared" si="362"/>
        <v>9.3065628651533103</v>
      </c>
      <c r="M633" s="439">
        <f t="shared" si="362"/>
        <v>8.3173625611536117</v>
      </c>
      <c r="N633" s="440">
        <f t="shared" si="362"/>
        <v>7.8013504089119676</v>
      </c>
      <c r="O633" s="27">
        <f t="shared" si="362"/>
        <v>7.0383105594701458</v>
      </c>
      <c r="P633" s="439">
        <f t="shared" si="362"/>
        <v>6.0383105594701467</v>
      </c>
      <c r="Q633" s="439">
        <f t="shared" si="362"/>
        <v>5.0383105594701467</v>
      </c>
      <c r="R633" s="439">
        <f t="shared" si="362"/>
        <v>4.0383105594701467</v>
      </c>
      <c r="S633" s="439">
        <f t="shared" si="362"/>
        <v>3.0383105594701458</v>
      </c>
      <c r="T633" s="443">
        <f t="shared" si="362"/>
        <v>4.0766211189402917</v>
      </c>
      <c r="U633" s="439">
        <f t="shared" si="362"/>
        <v>2.0828400022938816</v>
      </c>
      <c r="V633" s="439">
        <f t="shared" si="362"/>
        <v>7.2233531017632426</v>
      </c>
      <c r="W633" s="439">
        <f t="shared" si="362"/>
        <v>8.6616581280612195</v>
      </c>
      <c r="X633" s="439">
        <f t="shared" si="362"/>
        <v>9.3358561953373371</v>
      </c>
      <c r="Y633" s="443">
        <f t="shared" si="362"/>
        <v>18.351363472661188</v>
      </c>
      <c r="Z633" s="439">
        <f t="shared" si="362"/>
        <v>8.775403995230354</v>
      </c>
      <c r="AA633" s="439">
        <f t="shared" si="362"/>
        <v>7.9798990760914039</v>
      </c>
      <c r="AB633" s="439">
        <f t="shared" si="362"/>
        <v>7.1663648839391865</v>
      </c>
      <c r="AC633" s="439">
        <f t="shared" si="362"/>
        <v>6.4386697006210687</v>
      </c>
      <c r="AD633" s="439">
        <f t="shared" si="362"/>
        <v>5.8897791437191209</v>
      </c>
      <c r="AE633" s="443">
        <f t="shared" si="362"/>
        <v>5.0729862956844798</v>
      </c>
      <c r="AF633" s="439">
        <f t="shared" si="362"/>
        <v>4.4744154634035596</v>
      </c>
      <c r="AG633" s="439">
        <f t="shared" si="362"/>
        <v>3.9440071845287039</v>
      </c>
      <c r="AH633" s="439">
        <f t="shared" si="362"/>
        <v>3.8395344038196737</v>
      </c>
      <c r="AI633" s="440">
        <f t="shared" si="362"/>
        <v>4.4163026001547339</v>
      </c>
      <c r="AJ633" s="443">
        <f t="shared" si="362"/>
        <v>5.3044020592902452</v>
      </c>
      <c r="AK633" s="439">
        <f t="shared" si="362"/>
        <v>5.4622202050571307</v>
      </c>
      <c r="AL633" s="439">
        <f t="shared" si="362"/>
        <v>5.4229683738644985</v>
      </c>
      <c r="AM633" s="439">
        <f t="shared" si="362"/>
        <v>5.4877671405449284</v>
      </c>
      <c r="AN633" s="440">
        <f t="shared" si="362"/>
        <v>5.9042505401503362</v>
      </c>
    </row>
    <row r="634" spans="1:40" outlineLevel="2">
      <c r="A634" s="882">
        <f>ROW()</f>
        <v>634</v>
      </c>
      <c r="B634" s="453"/>
      <c r="D634" s="452" t="s">
        <v>302</v>
      </c>
      <c r="H634" s="458"/>
      <c r="I634" s="458"/>
      <c r="J634" s="443"/>
      <c r="K634" s="439" t="str">
        <f t="shared" ref="K634:AN634" si="363">IF(K706=0,"",-K652/K706)</f>
        <v/>
      </c>
      <c r="L634" s="439" t="str">
        <f t="shared" si="363"/>
        <v/>
      </c>
      <c r="M634" s="439" t="str">
        <f t="shared" si="363"/>
        <v/>
      </c>
      <c r="N634" s="440" t="str">
        <f t="shared" si="363"/>
        <v/>
      </c>
      <c r="O634" s="162" t="str">
        <f t="shared" si="363"/>
        <v/>
      </c>
      <c r="P634" s="439" t="str">
        <f t="shared" si="363"/>
        <v/>
      </c>
      <c r="Q634" s="439" t="str">
        <f t="shared" si="363"/>
        <v/>
      </c>
      <c r="R634" s="439" t="str">
        <f t="shared" si="363"/>
        <v/>
      </c>
      <c r="S634" s="439" t="str">
        <f t="shared" si="363"/>
        <v/>
      </c>
      <c r="T634" s="443" t="str">
        <f t="shared" si="363"/>
        <v/>
      </c>
      <c r="U634" s="439" t="str">
        <f t="shared" si="363"/>
        <v/>
      </c>
      <c r="V634" s="439" t="str">
        <f t="shared" si="363"/>
        <v/>
      </c>
      <c r="W634" s="439" t="str">
        <f t="shared" si="363"/>
        <v/>
      </c>
      <c r="X634" s="439" t="str">
        <f t="shared" si="363"/>
        <v/>
      </c>
      <c r="Y634" s="443" t="str">
        <f t="shared" si="363"/>
        <v/>
      </c>
      <c r="Z634" s="439">
        <f t="shared" si="363"/>
        <v>10</v>
      </c>
      <c r="AA634" s="439">
        <f t="shared" si="363"/>
        <v>9.4695872626766757</v>
      </c>
      <c r="AB634" s="439">
        <f t="shared" si="363"/>
        <v>9.1339902971149431</v>
      </c>
      <c r="AC634" s="439">
        <f t="shared" si="363"/>
        <v>8.6463722707996649</v>
      </c>
      <c r="AD634" s="439">
        <f t="shared" si="363"/>
        <v>8.3559316323055999</v>
      </c>
      <c r="AE634" s="443">
        <f t="shared" si="363"/>
        <v>7.8514131657210617</v>
      </c>
      <c r="AF634" s="439">
        <f t="shared" si="363"/>
        <v>7.3674974459400344</v>
      </c>
      <c r="AG634" s="439">
        <f t="shared" si="363"/>
        <v>6.7852205352695485</v>
      </c>
      <c r="AH634" s="439">
        <f t="shared" si="363"/>
        <v>6.0850428649461454</v>
      </c>
      <c r="AI634" s="440">
        <f t="shared" si="363"/>
        <v>5.4065842759555061</v>
      </c>
      <c r="AJ634" s="443">
        <f t="shared" si="363"/>
        <v>5.5958390959491036</v>
      </c>
      <c r="AK634" s="439">
        <f t="shared" si="363"/>
        <v>5.7430389632278587</v>
      </c>
      <c r="AL634" s="439">
        <f t="shared" si="363"/>
        <v>5.7623919175231295</v>
      </c>
      <c r="AM634" s="439">
        <f t="shared" si="363"/>
        <v>5.5211158657117831</v>
      </c>
      <c r="AN634" s="440">
        <f t="shared" si="363"/>
        <v>5.7818465184080097</v>
      </c>
    </row>
    <row r="635" spans="1:40" outlineLevel="2">
      <c r="A635" s="882">
        <f>ROW()</f>
        <v>635</v>
      </c>
      <c r="B635" s="453"/>
      <c r="D635" s="452" t="s">
        <v>36</v>
      </c>
      <c r="H635" s="458"/>
      <c r="I635" s="458"/>
      <c r="J635" s="443"/>
      <c r="K635" s="439">
        <f t="shared" ref="K635:AN635" si="364">IF(K707=0,"",-K653/K707)</f>
        <v>4</v>
      </c>
      <c r="L635" s="439">
        <f t="shared" si="364"/>
        <v>3.2795127379360958</v>
      </c>
      <c r="M635" s="439">
        <f t="shared" si="364"/>
        <v>2.5197368997335952</v>
      </c>
      <c r="N635" s="440">
        <f t="shared" si="364"/>
        <v>1.8086094783974362</v>
      </c>
      <c r="O635" s="439">
        <f t="shared" si="364"/>
        <v>2.7346158123819611</v>
      </c>
      <c r="P635" s="439">
        <f t="shared" si="364"/>
        <v>2.6652127529869469</v>
      </c>
      <c r="Q635" s="439">
        <f t="shared" si="364"/>
        <v>2.0194240989770753</v>
      </c>
      <c r="R635" s="439">
        <f t="shared" si="364"/>
        <v>1.2742785850596232</v>
      </c>
      <c r="S635" s="439">
        <f t="shared" si="364"/>
        <v>3.6187055908102375</v>
      </c>
      <c r="T635" s="443">
        <f t="shared" si="364"/>
        <v>6.8486451805907889</v>
      </c>
      <c r="U635" s="439">
        <f t="shared" si="364"/>
        <v>3.2238897716138846</v>
      </c>
      <c r="V635" s="439">
        <f t="shared" si="364"/>
        <v>2.9291955120718014</v>
      </c>
      <c r="W635" s="439">
        <f t="shared" si="364"/>
        <v>2.667768311805558</v>
      </c>
      <c r="X635" s="439">
        <f t="shared" si="364"/>
        <v>2.7109034277612327</v>
      </c>
      <c r="Y635" s="443">
        <f t="shared" si="364"/>
        <v>4.9699504655829285</v>
      </c>
      <c r="Z635" s="439">
        <f t="shared" si="364"/>
        <v>2.7416514369473108</v>
      </c>
      <c r="AA635" s="439">
        <f t="shared" si="364"/>
        <v>2.484028240461567</v>
      </c>
      <c r="AB635" s="439">
        <f t="shared" si="364"/>
        <v>2.7590272926267425</v>
      </c>
      <c r="AC635" s="439">
        <f t="shared" si="364"/>
        <v>2.7072708481876169</v>
      </c>
      <c r="AD635" s="439">
        <f t="shared" si="364"/>
        <v>2.4477143470480067</v>
      </c>
      <c r="AE635" s="443">
        <f t="shared" si="364"/>
        <v>1.7870182726097394</v>
      </c>
      <c r="AF635" s="439">
        <f t="shared" si="364"/>
        <v>1.9101961921400554</v>
      </c>
      <c r="AG635" s="439">
        <f t="shared" si="364"/>
        <v>3.6334838375649263</v>
      </c>
      <c r="AH635" s="439">
        <f t="shared" si="364"/>
        <v>4.0501389211694061</v>
      </c>
      <c r="AI635" s="440">
        <f t="shared" si="364"/>
        <v>3.8001543384432872</v>
      </c>
      <c r="AJ635" s="443">
        <f t="shared" si="364"/>
        <v>3.2062922478799876</v>
      </c>
      <c r="AK635" s="439">
        <f t="shared" si="364"/>
        <v>3.4259851114996978</v>
      </c>
      <c r="AL635" s="439">
        <f t="shared" si="364"/>
        <v>3.7588031544726834</v>
      </c>
      <c r="AM635" s="439">
        <f t="shared" si="364"/>
        <v>3.3660506422534819</v>
      </c>
      <c r="AN635" s="440">
        <f t="shared" si="364"/>
        <v>2.8299101650477354</v>
      </c>
    </row>
    <row r="636" spans="1:40" outlineLevel="2">
      <c r="A636" s="882">
        <f>ROW()</f>
        <v>636</v>
      </c>
      <c r="B636" s="453"/>
      <c r="D636" s="452" t="s">
        <v>583</v>
      </c>
      <c r="H636" s="458"/>
      <c r="I636" s="458"/>
      <c r="J636" s="443"/>
      <c r="K636" s="439" t="str">
        <f t="shared" ref="K636:AN636" si="365">IF(K708=0,"",-K654/K708)</f>
        <v/>
      </c>
      <c r="L636" s="439" t="str">
        <f t="shared" si="365"/>
        <v/>
      </c>
      <c r="M636" s="439" t="str">
        <f t="shared" si="365"/>
        <v/>
      </c>
      <c r="N636" s="440" t="str">
        <f t="shared" si="365"/>
        <v/>
      </c>
      <c r="O636" s="439" t="str">
        <f t="shared" si="365"/>
        <v/>
      </c>
      <c r="P636" s="439" t="str">
        <f t="shared" si="365"/>
        <v/>
      </c>
      <c r="Q636" s="439" t="str">
        <f t="shared" si="365"/>
        <v/>
      </c>
      <c r="R636" s="439" t="str">
        <f t="shared" si="365"/>
        <v/>
      </c>
      <c r="S636" s="439" t="str">
        <f t="shared" si="365"/>
        <v/>
      </c>
      <c r="T636" s="443" t="str">
        <f t="shared" si="365"/>
        <v/>
      </c>
      <c r="U636" s="439" t="str">
        <f t="shared" si="365"/>
        <v/>
      </c>
      <c r="V636" s="439" t="str">
        <f t="shared" si="365"/>
        <v/>
      </c>
      <c r="W636" s="439" t="str">
        <f t="shared" si="365"/>
        <v/>
      </c>
      <c r="X636" s="439" t="str">
        <f t="shared" si="365"/>
        <v/>
      </c>
      <c r="Y636" s="443" t="str">
        <f t="shared" si="365"/>
        <v/>
      </c>
      <c r="Z636" s="439" t="str">
        <f t="shared" si="365"/>
        <v/>
      </c>
      <c r="AA636" s="439" t="str">
        <f t="shared" si="365"/>
        <v/>
      </c>
      <c r="AB636" s="439" t="str">
        <f t="shared" si="365"/>
        <v/>
      </c>
      <c r="AC636" s="439" t="str">
        <f t="shared" si="365"/>
        <v/>
      </c>
      <c r="AD636" s="439">
        <f t="shared" si="365"/>
        <v>10</v>
      </c>
      <c r="AE636" s="443">
        <f t="shared" si="365"/>
        <v>9.539656059178073</v>
      </c>
      <c r="AF636" s="439">
        <f t="shared" si="365"/>
        <v>8.9605492106027445</v>
      </c>
      <c r="AG636" s="439">
        <f t="shared" si="365"/>
        <v>8.5322797888005937</v>
      </c>
      <c r="AH636" s="439">
        <f t="shared" si="365"/>
        <v>8.0395433147370685</v>
      </c>
      <c r="AI636" s="440">
        <f t="shared" si="365"/>
        <v>7.4772942217195713</v>
      </c>
      <c r="AJ636" s="443">
        <f t="shared" si="365"/>
        <v>6.802281432324345</v>
      </c>
      <c r="AK636" s="439">
        <f t="shared" si="365"/>
        <v>6.5266454242948884</v>
      </c>
      <c r="AL636" s="439">
        <f t="shared" si="365"/>
        <v>6.9954262149017463</v>
      </c>
      <c r="AM636" s="439">
        <f t="shared" si="365"/>
        <v>6.608543738876457</v>
      </c>
      <c r="AN636" s="440">
        <f t="shared" si="365"/>
        <v>6.5732732879421407</v>
      </c>
    </row>
    <row r="637" spans="1:40" outlineLevel="2">
      <c r="A637" s="882">
        <f>ROW()</f>
        <v>637</v>
      </c>
      <c r="B637" s="453"/>
      <c r="D637" s="452" t="s">
        <v>81</v>
      </c>
      <c r="H637" s="458"/>
      <c r="I637" s="458"/>
      <c r="J637" s="443"/>
      <c r="K637" s="439">
        <f t="shared" ref="K637:AN637" si="366">IF(K709=0,"",-K655/K709)</f>
        <v>4</v>
      </c>
      <c r="L637" s="439">
        <f t="shared" si="366"/>
        <v>3.9870160810005957</v>
      </c>
      <c r="M637" s="439">
        <f t="shared" si="366"/>
        <v>3.9975200352514273</v>
      </c>
      <c r="N637" s="440">
        <f t="shared" si="366"/>
        <v>3.6398808173785704</v>
      </c>
      <c r="O637" s="439">
        <f t="shared" si="366"/>
        <v>3.4487637639902959</v>
      </c>
      <c r="P637" s="439">
        <f t="shared" si="366"/>
        <v>2.4496255765604493</v>
      </c>
      <c r="Q637" s="439">
        <f t="shared" si="366"/>
        <v>1.6960427756038963</v>
      </c>
      <c r="R637" s="439">
        <f t="shared" si="366"/>
        <v>1.0000000000000002</v>
      </c>
      <c r="S637" s="439" t="str">
        <f t="shared" si="366"/>
        <v/>
      </c>
      <c r="T637" s="443" t="str">
        <f t="shared" si="366"/>
        <v/>
      </c>
      <c r="U637" s="439" t="str">
        <f t="shared" si="366"/>
        <v/>
      </c>
      <c r="V637" s="439" t="str">
        <f t="shared" si="366"/>
        <v/>
      </c>
      <c r="W637" s="439" t="str">
        <f t="shared" si="366"/>
        <v/>
      </c>
      <c r="X637" s="439" t="str">
        <f t="shared" si="366"/>
        <v/>
      </c>
      <c r="Y637" s="443" t="str">
        <f t="shared" si="366"/>
        <v/>
      </c>
      <c r="Z637" s="439" t="str">
        <f t="shared" si="366"/>
        <v/>
      </c>
      <c r="AA637" s="439" t="str">
        <f t="shared" si="366"/>
        <v/>
      </c>
      <c r="AB637" s="439" t="str">
        <f t="shared" si="366"/>
        <v/>
      </c>
      <c r="AC637" s="439" t="str">
        <f t="shared" si="366"/>
        <v/>
      </c>
      <c r="AD637" s="439" t="str">
        <f t="shared" si="366"/>
        <v/>
      </c>
      <c r="AE637" s="443" t="str">
        <f t="shared" si="366"/>
        <v/>
      </c>
      <c r="AF637" s="439" t="str">
        <f t="shared" si="366"/>
        <v/>
      </c>
      <c r="AG637" s="439" t="str">
        <f t="shared" si="366"/>
        <v/>
      </c>
      <c r="AH637" s="439" t="str">
        <f t="shared" si="366"/>
        <v/>
      </c>
      <c r="AI637" s="440" t="str">
        <f t="shared" si="366"/>
        <v/>
      </c>
      <c r="AJ637" s="443" t="str">
        <f t="shared" si="366"/>
        <v/>
      </c>
      <c r="AK637" s="439" t="str">
        <f t="shared" si="366"/>
        <v/>
      </c>
      <c r="AL637" s="439" t="str">
        <f t="shared" si="366"/>
        <v/>
      </c>
      <c r="AM637" s="439" t="str">
        <f t="shared" si="366"/>
        <v/>
      </c>
      <c r="AN637" s="440" t="str">
        <f t="shared" si="366"/>
        <v/>
      </c>
    </row>
    <row r="638" spans="1:40" outlineLevel="2">
      <c r="A638" s="882">
        <f>ROW()</f>
        <v>638</v>
      </c>
      <c r="B638" s="453"/>
      <c r="D638" s="452" t="s">
        <v>28</v>
      </c>
      <c r="H638" s="458"/>
      <c r="I638" s="458"/>
      <c r="J638" s="443"/>
      <c r="K638" s="439" t="str">
        <f t="shared" ref="K638:AN638" si="367">IF(K710=0,"",-K656/K710)</f>
        <v/>
      </c>
      <c r="L638" s="439" t="str">
        <f t="shared" si="367"/>
        <v/>
      </c>
      <c r="M638" s="439" t="str">
        <f t="shared" si="367"/>
        <v/>
      </c>
      <c r="N638" s="440" t="str">
        <f t="shared" si="367"/>
        <v/>
      </c>
      <c r="O638" s="439" t="str">
        <f t="shared" si="367"/>
        <v/>
      </c>
      <c r="P638" s="439" t="str">
        <f t="shared" si="367"/>
        <v/>
      </c>
      <c r="Q638" s="439" t="str">
        <f t="shared" si="367"/>
        <v/>
      </c>
      <c r="R638" s="439" t="str">
        <f t="shared" si="367"/>
        <v/>
      </c>
      <c r="S638" s="439" t="str">
        <f t="shared" si="367"/>
        <v/>
      </c>
      <c r="T638" s="443" t="str">
        <f t="shared" si="367"/>
        <v/>
      </c>
      <c r="U638" s="439" t="str">
        <f t="shared" si="367"/>
        <v/>
      </c>
      <c r="V638" s="439" t="str">
        <f t="shared" si="367"/>
        <v/>
      </c>
      <c r="W638" s="439" t="str">
        <f t="shared" si="367"/>
        <v/>
      </c>
      <c r="X638" s="439" t="str">
        <f t="shared" si="367"/>
        <v/>
      </c>
      <c r="Y638" s="443" t="str">
        <f t="shared" si="367"/>
        <v/>
      </c>
      <c r="Z638" s="439" t="str">
        <f t="shared" si="367"/>
        <v/>
      </c>
      <c r="AA638" s="439" t="str">
        <f t="shared" si="367"/>
        <v/>
      </c>
      <c r="AB638" s="439" t="str">
        <f t="shared" si="367"/>
        <v/>
      </c>
      <c r="AC638" s="439" t="str">
        <f t="shared" si="367"/>
        <v/>
      </c>
      <c r="AD638" s="439" t="str">
        <f t="shared" si="367"/>
        <v/>
      </c>
      <c r="AE638" s="443" t="str">
        <f t="shared" si="367"/>
        <v/>
      </c>
      <c r="AF638" s="439" t="str">
        <f t="shared" si="367"/>
        <v/>
      </c>
      <c r="AG638" s="439" t="str">
        <f t="shared" si="367"/>
        <v/>
      </c>
      <c r="AH638" s="439" t="str">
        <f t="shared" si="367"/>
        <v/>
      </c>
      <c r="AI638" s="440" t="str">
        <f t="shared" si="367"/>
        <v/>
      </c>
      <c r="AJ638" s="443" t="str">
        <f t="shared" si="367"/>
        <v/>
      </c>
      <c r="AK638" s="439" t="str">
        <f t="shared" si="367"/>
        <v/>
      </c>
      <c r="AL638" s="439" t="str">
        <f t="shared" si="367"/>
        <v/>
      </c>
      <c r="AM638" s="439" t="str">
        <f t="shared" si="367"/>
        <v/>
      </c>
      <c r="AN638" s="440" t="str">
        <f t="shared" si="367"/>
        <v/>
      </c>
    </row>
    <row r="639" spans="1:40" outlineLevel="2">
      <c r="A639" s="882">
        <f>ROW()</f>
        <v>639</v>
      </c>
      <c r="B639" s="453"/>
      <c r="D639" s="456" t="s">
        <v>443</v>
      </c>
      <c r="E639" s="456"/>
      <c r="F639" s="456"/>
      <c r="G639" s="456"/>
      <c r="H639" s="460"/>
      <c r="I639" s="460"/>
      <c r="J639" s="462"/>
      <c r="K639" s="441" t="str">
        <f t="shared" ref="K639:AN639" si="368">IF(K711=0,"",-K657/K711)</f>
        <v/>
      </c>
      <c r="L639" s="441" t="str">
        <f t="shared" si="368"/>
        <v/>
      </c>
      <c r="M639" s="441" t="str">
        <f t="shared" si="368"/>
        <v/>
      </c>
      <c r="N639" s="442" t="str">
        <f t="shared" si="368"/>
        <v/>
      </c>
      <c r="O639" s="441" t="str">
        <f t="shared" si="368"/>
        <v/>
      </c>
      <c r="P639" s="441" t="str">
        <f t="shared" si="368"/>
        <v/>
      </c>
      <c r="Q639" s="441" t="str">
        <f t="shared" si="368"/>
        <v/>
      </c>
      <c r="R639" s="441" t="str">
        <f t="shared" si="368"/>
        <v/>
      </c>
      <c r="S639" s="441" t="str">
        <f t="shared" si="368"/>
        <v/>
      </c>
      <c r="T639" s="462" t="str">
        <f t="shared" si="368"/>
        <v/>
      </c>
      <c r="U639" s="441" t="str">
        <f t="shared" si="368"/>
        <v/>
      </c>
      <c r="V639" s="441" t="str">
        <f t="shared" si="368"/>
        <v/>
      </c>
      <c r="W639" s="441" t="str">
        <f t="shared" si="368"/>
        <v/>
      </c>
      <c r="X639" s="441" t="str">
        <f t="shared" si="368"/>
        <v/>
      </c>
      <c r="Y639" s="462" t="str">
        <f t="shared" si="368"/>
        <v/>
      </c>
      <c r="Z639" s="441" t="str">
        <f t="shared" si="368"/>
        <v/>
      </c>
      <c r="AA639" s="441" t="str">
        <f t="shared" si="368"/>
        <v/>
      </c>
      <c r="AB639" s="441" t="str">
        <f t="shared" si="368"/>
        <v/>
      </c>
      <c r="AC639" s="441" t="str">
        <f t="shared" si="368"/>
        <v/>
      </c>
      <c r="AD639" s="441">
        <f t="shared" si="368"/>
        <v>5</v>
      </c>
      <c r="AE639" s="462">
        <f t="shared" si="368"/>
        <v>4.7078824614607111</v>
      </c>
      <c r="AF639" s="441">
        <f t="shared" si="368"/>
        <v>3.7078824614607111</v>
      </c>
      <c r="AG639" s="441">
        <f t="shared" si="368"/>
        <v>2.7078824614607102</v>
      </c>
      <c r="AH639" s="441">
        <f t="shared" si="368"/>
        <v>1.7078824614607104</v>
      </c>
      <c r="AI639" s="442">
        <f t="shared" si="368"/>
        <v>1.0000000000000004</v>
      </c>
      <c r="AJ639" s="462" t="str">
        <f t="shared" si="368"/>
        <v/>
      </c>
      <c r="AK639" s="441" t="str">
        <f t="shared" si="368"/>
        <v/>
      </c>
      <c r="AL639" s="441" t="str">
        <f t="shared" si="368"/>
        <v/>
      </c>
      <c r="AM639" s="441" t="str">
        <f t="shared" si="368"/>
        <v/>
      </c>
      <c r="AN639" s="442" t="str">
        <f t="shared" si="368"/>
        <v/>
      </c>
    </row>
    <row r="640" spans="1:40" outlineLevel="2">
      <c r="A640" s="882">
        <f>ROW()</f>
        <v>640</v>
      </c>
      <c r="B640" s="453"/>
      <c r="H640" s="458"/>
      <c r="I640" s="458"/>
      <c r="J640" s="443"/>
      <c r="K640" s="439"/>
      <c r="L640" s="439"/>
      <c r="M640" s="439"/>
      <c r="N640" s="440"/>
      <c r="O640" s="439"/>
      <c r="P640" s="439"/>
      <c r="Q640" s="439"/>
      <c r="R640" s="439"/>
      <c r="S640" s="439"/>
      <c r="T640" s="443"/>
      <c r="U640" s="439"/>
      <c r="V640" s="439"/>
      <c r="W640" s="439"/>
      <c r="X640" s="439"/>
      <c r="Y640" s="443"/>
      <c r="Z640" s="439"/>
      <c r="AA640" s="439"/>
      <c r="AB640" s="439"/>
      <c r="AC640" s="439"/>
      <c r="AD640" s="439"/>
      <c r="AE640" s="443"/>
      <c r="AF640" s="439"/>
      <c r="AG640" s="439"/>
      <c r="AH640" s="439"/>
      <c r="AI640" s="440"/>
      <c r="AJ640" s="443"/>
      <c r="AK640" s="439"/>
      <c r="AL640" s="439"/>
      <c r="AM640" s="439"/>
      <c r="AN640" s="440"/>
    </row>
    <row r="641" spans="1:40" outlineLevel="1">
      <c r="A641" s="732" t="s">
        <v>20</v>
      </c>
      <c r="B641" s="733"/>
      <c r="C641" s="881"/>
      <c r="D641" s="733"/>
      <c r="E641" s="733"/>
      <c r="F641" s="733"/>
      <c r="G641" s="730"/>
      <c r="H641" s="733"/>
      <c r="I641" s="730"/>
      <c r="J641" s="729"/>
      <c r="K641" s="730"/>
      <c r="L641" s="730"/>
      <c r="M641" s="730"/>
      <c r="N641" s="731"/>
      <c r="O641" s="730"/>
      <c r="P641" s="730"/>
      <c r="Q641" s="730"/>
      <c r="R641" s="730"/>
      <c r="S641" s="730"/>
      <c r="T641" s="729"/>
      <c r="U641" s="730"/>
      <c r="V641" s="730"/>
      <c r="W641" s="730"/>
      <c r="X641" s="730"/>
      <c r="Y641" s="729"/>
      <c r="Z641" s="730"/>
      <c r="AA641" s="730"/>
      <c r="AB641" s="730"/>
      <c r="AC641" s="730"/>
      <c r="AD641" s="730"/>
      <c r="AE641" s="729"/>
      <c r="AF641" s="730"/>
      <c r="AG641" s="730"/>
      <c r="AH641" s="730"/>
      <c r="AI641" s="731"/>
      <c r="AJ641" s="729"/>
      <c r="AK641" s="730"/>
      <c r="AL641" s="730"/>
      <c r="AM641" s="730"/>
      <c r="AN641" s="731"/>
    </row>
    <row r="642" spans="1:40" outlineLevel="2">
      <c r="A642" s="882">
        <f>ROW()</f>
        <v>642</v>
      </c>
      <c r="B642" s="453"/>
      <c r="D642" s="452" t="s">
        <v>300</v>
      </c>
      <c r="H642" s="458"/>
      <c r="I642" s="458"/>
      <c r="J642" s="443">
        <f t="shared" ref="J642:X643" si="369">I750</f>
        <v>0</v>
      </c>
      <c r="K642" s="439">
        <f t="shared" si="369"/>
        <v>0.61115981950423293</v>
      </c>
      <c r="L642" s="439">
        <f t="shared" si="369"/>
        <v>2.3133230405421026</v>
      </c>
      <c r="M642" s="439">
        <f t="shared" si="369"/>
        <v>2.1961289889662368</v>
      </c>
      <c r="N642" s="440">
        <f t="shared" si="369"/>
        <v>2.0789349373903709</v>
      </c>
      <c r="O642" s="439">
        <f t="shared" si="369"/>
        <v>1.9617408858145051</v>
      </c>
      <c r="P642" s="439">
        <f t="shared" si="369"/>
        <v>2.3061918342386392</v>
      </c>
      <c r="Q642" s="439">
        <f t="shared" si="369"/>
        <v>3.5854815326627736</v>
      </c>
      <c r="R642" s="439">
        <f t="shared" si="369"/>
        <v>4.8930265548385981</v>
      </c>
      <c r="S642" s="439">
        <f t="shared" si="369"/>
        <v>7.8476399410568911</v>
      </c>
      <c r="T642" s="443">
        <f t="shared" si="369"/>
        <v>17.765821450664326</v>
      </c>
      <c r="U642" s="439">
        <f t="shared" si="369"/>
        <v>25.286146805555195</v>
      </c>
      <c r="V642" s="439">
        <f t="shared" si="369"/>
        <v>27.285966474828303</v>
      </c>
      <c r="W642" s="439">
        <f t="shared" si="369"/>
        <v>28.50753728171691</v>
      </c>
      <c r="X642" s="439">
        <f t="shared" si="369"/>
        <v>46.909063368657712</v>
      </c>
      <c r="Y642" s="443">
        <f t="shared" ref="Y642:AD642" si="370">X750</f>
        <v>48.979138623379676</v>
      </c>
      <c r="Z642" s="439">
        <f t="shared" si="370"/>
        <v>48.210429456690832</v>
      </c>
      <c r="AA642" s="439">
        <f t="shared" si="370"/>
        <v>45.758195146061496</v>
      </c>
      <c r="AB642" s="439">
        <f t="shared" si="370"/>
        <v>45.048387313640418</v>
      </c>
      <c r="AC642" s="439">
        <f t="shared" si="370"/>
        <v>48.199134252294066</v>
      </c>
      <c r="AD642" s="439">
        <f t="shared" si="370"/>
        <v>50.113123772353973</v>
      </c>
      <c r="AE642" s="443">
        <f t="shared" ref="AE642:AE643" si="371">AD750</f>
        <v>48.78408454322993</v>
      </c>
      <c r="AF642" s="439">
        <f t="shared" ref="AF642:AF643" si="372">AE750</f>
        <v>48.788029106234404</v>
      </c>
      <c r="AG642" s="439">
        <f t="shared" ref="AG642:AG643" si="373">AF750</f>
        <v>49.058644588214094</v>
      </c>
      <c r="AH642" s="439">
        <f t="shared" ref="AH642:AH643" si="374">AG750</f>
        <v>49.462941756794436</v>
      </c>
      <c r="AI642" s="440">
        <f t="shared" ref="AI642:AI643" si="375">AH750</f>
        <v>46.902035516874776</v>
      </c>
      <c r="AJ642" s="443">
        <f t="shared" ref="AJ642:AJ643" si="376">AI750</f>
        <v>45.451873542432416</v>
      </c>
      <c r="AK642" s="439">
        <f t="shared" ref="AK642:AK643" si="377">AJ750</f>
        <v>43.417068567525391</v>
      </c>
      <c r="AL642" s="439">
        <f t="shared" ref="AL642:AL643" si="378">AK750</f>
        <v>41.95260679496559</v>
      </c>
      <c r="AM642" s="439">
        <f t="shared" ref="AM642:AM643" si="379">AL750</f>
        <v>44.056303530204438</v>
      </c>
      <c r="AN642" s="440">
        <f t="shared" ref="AN642:AN643" si="380">AM750</f>
        <v>44.36548992339884</v>
      </c>
    </row>
    <row r="643" spans="1:40" outlineLevel="2">
      <c r="A643" s="882">
        <f>ROW()</f>
        <v>643</v>
      </c>
      <c r="B643" s="453"/>
      <c r="D643" s="452" t="s">
        <v>301</v>
      </c>
      <c r="H643" s="458"/>
      <c r="I643" s="458"/>
      <c r="J643" s="443">
        <f t="shared" si="369"/>
        <v>0</v>
      </c>
      <c r="K643" s="439">
        <f t="shared" si="369"/>
        <v>0</v>
      </c>
      <c r="L643" s="439">
        <f t="shared" si="369"/>
        <v>0</v>
      </c>
      <c r="M643" s="439">
        <f t="shared" si="369"/>
        <v>0</v>
      </c>
      <c r="N643" s="440">
        <f t="shared" si="369"/>
        <v>0</v>
      </c>
      <c r="O643" s="439">
        <f t="shared" si="369"/>
        <v>0</v>
      </c>
      <c r="P643" s="439">
        <f t="shared" si="369"/>
        <v>0</v>
      </c>
      <c r="Q643" s="439">
        <f t="shared" si="369"/>
        <v>0</v>
      </c>
      <c r="R643" s="439">
        <f t="shared" si="369"/>
        <v>0</v>
      </c>
      <c r="S643" s="439">
        <f t="shared" si="369"/>
        <v>0</v>
      </c>
      <c r="T643" s="334">
        <v>0</v>
      </c>
      <c r="U643" s="162">
        <v>0</v>
      </c>
      <c r="V643" s="162">
        <v>0</v>
      </c>
      <c r="W643" s="162">
        <v>0</v>
      </c>
      <c r="X643" s="162">
        <v>0</v>
      </c>
      <c r="Y643" s="443">
        <f t="shared" ref="Y643" si="381">X751</f>
        <v>0</v>
      </c>
      <c r="Z643" s="439">
        <f t="shared" ref="Z643" si="382">Y751</f>
        <v>1.080023392763283</v>
      </c>
      <c r="AA643" s="439">
        <f t="shared" ref="AA643" si="383">Z751</f>
        <v>2.3396648700509077</v>
      </c>
      <c r="AB643" s="439">
        <f t="shared" ref="AB643" si="384">AA751</f>
        <v>2.9078876735214019</v>
      </c>
      <c r="AC643" s="439">
        <f t="shared" ref="AC643" si="385">AB751</f>
        <v>3.1811654889761125</v>
      </c>
      <c r="AD643" s="439">
        <f t="shared" ref="AD643" si="386">AC751</f>
        <v>3.5553046509324657</v>
      </c>
      <c r="AE643" s="443">
        <f t="shared" si="371"/>
        <v>3.295762901338025</v>
      </c>
      <c r="AF643" s="439">
        <f t="shared" si="372"/>
        <v>3.742104855111958</v>
      </c>
      <c r="AG643" s="439">
        <f t="shared" si="373"/>
        <v>3.349280126201704</v>
      </c>
      <c r="AH643" s="439">
        <f t="shared" si="374"/>
        <v>3.2780298072914502</v>
      </c>
      <c r="AI643" s="440">
        <f t="shared" si="375"/>
        <v>3.0454194418811964</v>
      </c>
      <c r="AJ643" s="443">
        <f t="shared" si="376"/>
        <v>2.8128090764709421</v>
      </c>
      <c r="AK643" s="439">
        <f t="shared" si="377"/>
        <v>2.5801987110606879</v>
      </c>
      <c r="AL643" s="439">
        <f t="shared" si="378"/>
        <v>2.3475883456504336</v>
      </c>
      <c r="AM643" s="439">
        <f t="shared" si="379"/>
        <v>2.1149779802401794</v>
      </c>
      <c r="AN643" s="440">
        <f t="shared" si="380"/>
        <v>1.8823676148299253</v>
      </c>
    </row>
    <row r="644" spans="1:40" outlineLevel="2">
      <c r="A644" s="882">
        <f>ROW()</f>
        <v>644</v>
      </c>
      <c r="B644" s="453"/>
      <c r="D644" s="452" t="s">
        <v>29</v>
      </c>
      <c r="H644" s="458"/>
      <c r="I644" s="458"/>
      <c r="J644" s="443">
        <f t="shared" ref="J644:S644" si="387">I752</f>
        <v>0</v>
      </c>
      <c r="K644" s="439">
        <f t="shared" si="387"/>
        <v>2.52</v>
      </c>
      <c r="L644" s="439">
        <f t="shared" si="387"/>
        <v>6.0039999999999996</v>
      </c>
      <c r="M644" s="439">
        <f t="shared" si="387"/>
        <v>9.9474999999999998</v>
      </c>
      <c r="N644" s="440">
        <f t="shared" si="387"/>
        <v>16.268500000000003</v>
      </c>
      <c r="O644" s="439">
        <f t="shared" si="387"/>
        <v>24.5275</v>
      </c>
      <c r="P644" s="439">
        <f t="shared" si="387"/>
        <v>23.2105</v>
      </c>
      <c r="Q644" s="439">
        <f t="shared" si="387"/>
        <v>21.8935</v>
      </c>
      <c r="R644" s="439">
        <f t="shared" si="387"/>
        <v>20.576499999999999</v>
      </c>
      <c r="S644" s="439">
        <f t="shared" si="387"/>
        <v>19.259499999999999</v>
      </c>
      <c r="T644" s="334">
        <v>0</v>
      </c>
      <c r="U644" s="162">
        <v>0</v>
      </c>
      <c r="V644" s="162">
        <v>0</v>
      </c>
      <c r="W644" s="162">
        <v>0</v>
      </c>
      <c r="X644" s="162">
        <v>0</v>
      </c>
      <c r="Y644" s="334">
        <v>0</v>
      </c>
      <c r="Z644" s="162">
        <v>0</v>
      </c>
      <c r="AA644" s="162">
        <v>0</v>
      </c>
      <c r="AB644" s="162">
        <v>0</v>
      </c>
      <c r="AC644" s="162">
        <v>0</v>
      </c>
      <c r="AD644" s="162">
        <v>0</v>
      </c>
      <c r="AE644" s="334">
        <v>0</v>
      </c>
      <c r="AF644" s="162">
        <v>0</v>
      </c>
      <c r="AG644" s="162">
        <v>0</v>
      </c>
      <c r="AH644" s="162">
        <v>0</v>
      </c>
      <c r="AI644" s="340">
        <v>0</v>
      </c>
      <c r="AJ644" s="334">
        <v>0</v>
      </c>
      <c r="AK644" s="162">
        <v>0</v>
      </c>
      <c r="AL644" s="162">
        <v>0</v>
      </c>
      <c r="AM644" s="162">
        <v>0</v>
      </c>
      <c r="AN644" s="340">
        <v>0</v>
      </c>
    </row>
    <row r="645" spans="1:40" outlineLevel="2">
      <c r="A645" s="882">
        <f>ROW()</f>
        <v>645</v>
      </c>
      <c r="B645" s="453"/>
      <c r="D645" s="452" t="s">
        <v>30</v>
      </c>
      <c r="H645" s="458"/>
      <c r="I645" s="458"/>
      <c r="J645" s="443">
        <f t="shared" ref="J645:S645" si="388">I753</f>
        <v>0</v>
      </c>
      <c r="K645" s="439">
        <f t="shared" si="388"/>
        <v>0.96680060184372696</v>
      </c>
      <c r="L645" s="439">
        <f t="shared" si="388"/>
        <v>2.0976032104707993</v>
      </c>
      <c r="M645" s="439">
        <f t="shared" si="388"/>
        <v>2.0707987297719717</v>
      </c>
      <c r="N645" s="440">
        <f t="shared" si="388"/>
        <v>1.9594769336773563</v>
      </c>
      <c r="O645" s="439">
        <f t="shared" si="388"/>
        <v>1.8836431280172263</v>
      </c>
      <c r="P645" s="439">
        <f t="shared" si="388"/>
        <v>8.7812817834008872</v>
      </c>
      <c r="Q645" s="439">
        <f t="shared" si="388"/>
        <v>16.51191614523454</v>
      </c>
      <c r="R645" s="439">
        <f t="shared" si="388"/>
        <v>28.072646556498459</v>
      </c>
      <c r="S645" s="439">
        <f t="shared" si="388"/>
        <v>37.949694227277838</v>
      </c>
      <c r="T645" s="443">
        <f>S752+S753+S754</f>
        <v>62.451586391302598</v>
      </c>
      <c r="U645" s="439">
        <f>T753</f>
        <v>65.208551507451403</v>
      </c>
      <c r="V645" s="439">
        <f>U753</f>
        <v>70.857065284947438</v>
      </c>
      <c r="W645" s="439">
        <f>V753</f>
        <v>77.010155914190463</v>
      </c>
      <c r="X645" s="439">
        <f>W753</f>
        <v>93.998598209200921</v>
      </c>
      <c r="Y645" s="443">
        <f t="shared" ref="Y645:AD645" si="389">X753</f>
        <v>104.70972628034451</v>
      </c>
      <c r="Z645" s="439">
        <f t="shared" si="389"/>
        <v>113.77897715837884</v>
      </c>
      <c r="AA645" s="439">
        <f t="shared" si="389"/>
        <v>136.22760934776787</v>
      </c>
      <c r="AB645" s="439">
        <f t="shared" si="389"/>
        <v>156.63611336291498</v>
      </c>
      <c r="AC645" s="439">
        <f t="shared" si="389"/>
        <v>175.86047256136084</v>
      </c>
      <c r="AD645" s="439">
        <f t="shared" si="389"/>
        <v>196.20946413540241</v>
      </c>
      <c r="AE645" s="443">
        <f t="shared" ref="AE645" si="390">AD753</f>
        <v>210.42117785461758</v>
      </c>
      <c r="AF645" s="439">
        <f t="shared" ref="AF645" si="391">AE753</f>
        <v>222.35302831854034</v>
      </c>
      <c r="AG645" s="439">
        <f t="shared" ref="AG645" si="392">AF753</f>
        <v>239.35602624305525</v>
      </c>
      <c r="AH645" s="439">
        <f t="shared" ref="AH645" si="393">AG753</f>
        <v>258.97724193933374</v>
      </c>
      <c r="AI645" s="440">
        <f t="shared" ref="AI645" si="394">AH753</f>
        <v>276.80495109010968</v>
      </c>
      <c r="AJ645" s="443">
        <f t="shared" ref="AJ645" si="395">AI753</f>
        <v>291.88537690824108</v>
      </c>
      <c r="AK645" s="439">
        <f t="shared" ref="AK645" si="396">AJ753</f>
        <v>310.3096680013652</v>
      </c>
      <c r="AL645" s="439">
        <f t="shared" ref="AL645" si="397">AK753</f>
        <v>328.53750899460925</v>
      </c>
      <c r="AM645" s="439">
        <f t="shared" ref="AM645" si="398">AL753</f>
        <v>348.5321356301763</v>
      </c>
      <c r="AN645" s="440">
        <f t="shared" ref="AN645" si="399">AM753</f>
        <v>366.65950228765865</v>
      </c>
    </row>
    <row r="646" spans="1:40" outlineLevel="2">
      <c r="A646" s="882">
        <f>ROW()</f>
        <v>646</v>
      </c>
      <c r="B646" s="453"/>
      <c r="D646" s="452" t="s">
        <v>31</v>
      </c>
      <c r="H646" s="458"/>
      <c r="I646" s="458"/>
      <c r="J646" s="443">
        <f t="shared" ref="J646:N652" si="400">I754</f>
        <v>0</v>
      </c>
      <c r="K646" s="439">
        <f t="shared" si="400"/>
        <v>0</v>
      </c>
      <c r="L646" s="439">
        <f t="shared" si="400"/>
        <v>0</v>
      </c>
      <c r="M646" s="439">
        <f t="shared" si="400"/>
        <v>0</v>
      </c>
      <c r="N646" s="440">
        <f t="shared" si="400"/>
        <v>0</v>
      </c>
      <c r="O646" s="162">
        <v>0</v>
      </c>
      <c r="P646" s="439">
        <f t="shared" ref="P646:S652" si="401">O754</f>
        <v>0</v>
      </c>
      <c r="Q646" s="439">
        <f t="shared" si="401"/>
        <v>0</v>
      </c>
      <c r="R646" s="439">
        <f t="shared" si="401"/>
        <v>0</v>
      </c>
      <c r="S646" s="439">
        <f t="shared" si="401"/>
        <v>0</v>
      </c>
      <c r="T646" s="334">
        <v>0</v>
      </c>
      <c r="U646" s="162">
        <v>0</v>
      </c>
      <c r="V646" s="162">
        <v>0</v>
      </c>
      <c r="W646" s="162">
        <v>0</v>
      </c>
      <c r="X646" s="162">
        <v>0</v>
      </c>
      <c r="Y646" s="334">
        <v>0</v>
      </c>
      <c r="Z646" s="162">
        <v>0</v>
      </c>
      <c r="AA646" s="162">
        <v>0</v>
      </c>
      <c r="AB646" s="162">
        <v>0</v>
      </c>
      <c r="AC646" s="162">
        <v>0</v>
      </c>
      <c r="AD646" s="162">
        <v>0</v>
      </c>
      <c r="AE646" s="334">
        <v>0</v>
      </c>
      <c r="AF646" s="162">
        <v>0</v>
      </c>
      <c r="AG646" s="162">
        <v>0</v>
      </c>
      <c r="AH646" s="162">
        <v>0</v>
      </c>
      <c r="AI646" s="340">
        <v>0</v>
      </c>
      <c r="AJ646" s="334">
        <v>0</v>
      </c>
      <c r="AK646" s="162">
        <v>0</v>
      </c>
      <c r="AL646" s="162">
        <v>0</v>
      </c>
      <c r="AM646" s="162">
        <v>0</v>
      </c>
      <c r="AN646" s="340">
        <v>0</v>
      </c>
    </row>
    <row r="647" spans="1:40" outlineLevel="2">
      <c r="A647" s="882">
        <f>ROW()</f>
        <v>647</v>
      </c>
      <c r="B647" s="453"/>
      <c r="D647" s="452" t="s">
        <v>32</v>
      </c>
      <c r="H647" s="458"/>
      <c r="I647" s="458"/>
      <c r="J647" s="443">
        <f t="shared" si="400"/>
        <v>0</v>
      </c>
      <c r="K647" s="439">
        <f t="shared" si="400"/>
        <v>8.187038537727355E-2</v>
      </c>
      <c r="L647" s="439">
        <f t="shared" si="400"/>
        <v>0.23494729188561608</v>
      </c>
      <c r="M647" s="439">
        <f t="shared" si="400"/>
        <v>0.24328696640281106</v>
      </c>
      <c r="N647" s="440">
        <f t="shared" si="400"/>
        <v>0.23700550196967995</v>
      </c>
      <c r="O647" s="439">
        <f>N755</f>
        <v>0.23701304849962224</v>
      </c>
      <c r="P647" s="439">
        <f t="shared" si="401"/>
        <v>0.33032435879241429</v>
      </c>
      <c r="Q647" s="439">
        <f t="shared" si="401"/>
        <v>1.0530442790852066</v>
      </c>
      <c r="R647" s="439">
        <f t="shared" si="401"/>
        <v>1.6428872064435105</v>
      </c>
      <c r="S647" s="439">
        <f t="shared" si="401"/>
        <v>1.7814297524208649</v>
      </c>
      <c r="T647" s="443">
        <f t="shared" ref="T647:AD647" si="402">S755</f>
        <v>2.4607079846034154</v>
      </c>
      <c r="U647" s="439">
        <f t="shared" si="402"/>
        <v>2.6768441806007646</v>
      </c>
      <c r="V647" s="439">
        <f t="shared" si="402"/>
        <v>2.8337977954580542</v>
      </c>
      <c r="W647" s="439">
        <f t="shared" si="402"/>
        <v>3.1929447709907963</v>
      </c>
      <c r="X647" s="439">
        <f t="shared" si="402"/>
        <v>4.307043049486178</v>
      </c>
      <c r="Y647" s="443">
        <f t="shared" si="402"/>
        <v>4.8375818012607557</v>
      </c>
      <c r="Z647" s="439">
        <f t="shared" si="402"/>
        <v>6.1639243900433627</v>
      </c>
      <c r="AA647" s="439">
        <f t="shared" si="402"/>
        <v>8.4317319761615579</v>
      </c>
      <c r="AB647" s="439">
        <f t="shared" si="402"/>
        <v>12.038911458666117</v>
      </c>
      <c r="AC647" s="439">
        <f t="shared" si="402"/>
        <v>16.326818794448901</v>
      </c>
      <c r="AD647" s="439">
        <f t="shared" si="402"/>
        <v>17.325392531166596</v>
      </c>
      <c r="AE647" s="443">
        <f t="shared" ref="AE647:AI653" si="403">AD755</f>
        <v>17.296014992254296</v>
      </c>
      <c r="AF647" s="439">
        <f t="shared" si="403"/>
        <v>18.21508951482522</v>
      </c>
      <c r="AG647" s="439">
        <f t="shared" si="403"/>
        <v>18.741515123896143</v>
      </c>
      <c r="AH647" s="439">
        <f t="shared" si="403"/>
        <v>19.739493294467067</v>
      </c>
      <c r="AI647" s="440">
        <f t="shared" si="403"/>
        <v>20.606653195537991</v>
      </c>
      <c r="AJ647" s="443">
        <f t="shared" ref="AJ647:AJ653" si="404">AI755</f>
        <v>21.818361052747012</v>
      </c>
      <c r="AK647" s="439">
        <f t="shared" ref="AK647:AK653" si="405">AJ755</f>
        <v>23.985518502281021</v>
      </c>
      <c r="AL647" s="439">
        <f t="shared" ref="AL647:AL653" si="406">AK755</f>
        <v>25.286889311770548</v>
      </c>
      <c r="AM647" s="439">
        <f t="shared" ref="AM647:AM653" si="407">AL755</f>
        <v>26.506247629521759</v>
      </c>
      <c r="AN647" s="440">
        <f t="shared" ref="AN647:AN653" si="408">AM755</f>
        <v>27.682850604488785</v>
      </c>
    </row>
    <row r="648" spans="1:40" outlineLevel="2">
      <c r="A648" s="882">
        <f>ROW()</f>
        <v>648</v>
      </c>
      <c r="B648" s="453"/>
      <c r="D648" s="452" t="s">
        <v>33</v>
      </c>
      <c r="H648" s="458"/>
      <c r="I648" s="458"/>
      <c r="J648" s="443">
        <f t="shared" si="400"/>
        <v>0</v>
      </c>
      <c r="K648" s="439">
        <f t="shared" si="400"/>
        <v>1.0950815878488817E-2</v>
      </c>
      <c r="L648" s="439">
        <f t="shared" si="400"/>
        <v>2.2843607531940275E-2</v>
      </c>
      <c r="M648" s="439">
        <f t="shared" si="400"/>
        <v>2.2265673083717713E-2</v>
      </c>
      <c r="N648" s="440">
        <f t="shared" si="400"/>
        <v>2.1687738635495151E-2</v>
      </c>
      <c r="O648" s="439">
        <f>N756</f>
        <v>2.1109804187272589E-2</v>
      </c>
      <c r="P648" s="439">
        <f t="shared" si="401"/>
        <v>2.0531869739050027E-2</v>
      </c>
      <c r="Q648" s="439">
        <f t="shared" si="401"/>
        <v>1.9953935290827465E-2</v>
      </c>
      <c r="R648" s="439">
        <f t="shared" si="401"/>
        <v>1.9376000842604903E-2</v>
      </c>
      <c r="S648" s="439">
        <f t="shared" si="401"/>
        <v>3.1101429557182338E-2</v>
      </c>
      <c r="T648" s="443">
        <f t="shared" ref="T648:AD648" si="409">S756</f>
        <v>1.6877104541977916</v>
      </c>
      <c r="U648" s="439">
        <f t="shared" si="409"/>
        <v>3.3522000818612452</v>
      </c>
      <c r="V648" s="439">
        <f t="shared" si="409"/>
        <v>3.4470600163847691</v>
      </c>
      <c r="W648" s="439">
        <f t="shared" si="409"/>
        <v>3.5903868918560233</v>
      </c>
      <c r="X648" s="439">
        <f t="shared" si="409"/>
        <v>3.4995350270930632</v>
      </c>
      <c r="Y648" s="443">
        <f t="shared" si="409"/>
        <v>3.4052898562739511</v>
      </c>
      <c r="Z648" s="439">
        <f t="shared" si="409"/>
        <v>3.3655862197154875</v>
      </c>
      <c r="AA648" s="439">
        <f t="shared" si="409"/>
        <v>3.2914060816948387</v>
      </c>
      <c r="AB648" s="439">
        <f t="shared" si="409"/>
        <v>3.1958240053781748</v>
      </c>
      <c r="AC648" s="439">
        <f t="shared" si="409"/>
        <v>3.2855150675682672</v>
      </c>
      <c r="AD648" s="439">
        <f t="shared" si="409"/>
        <v>3.8407395156752617</v>
      </c>
      <c r="AE648" s="443">
        <f t="shared" si="403"/>
        <v>3.1345441793453355</v>
      </c>
      <c r="AF648" s="439">
        <f t="shared" si="403"/>
        <v>3.6792364584722801</v>
      </c>
      <c r="AG648" s="439">
        <f t="shared" si="403"/>
        <v>3.5590517613707893</v>
      </c>
      <c r="AH648" s="439">
        <f t="shared" si="403"/>
        <v>3.4742886542692983</v>
      </c>
      <c r="AI648" s="440">
        <f t="shared" si="403"/>
        <v>3.5353828976678074</v>
      </c>
      <c r="AJ648" s="443">
        <f t="shared" si="404"/>
        <v>3.5858102147576463</v>
      </c>
      <c r="AK648" s="439">
        <f t="shared" si="405"/>
        <v>3.4456251574215888</v>
      </c>
      <c r="AL648" s="439">
        <f t="shared" si="406"/>
        <v>3.3054401000855314</v>
      </c>
      <c r="AM648" s="439">
        <f t="shared" si="407"/>
        <v>3.1652550427494739</v>
      </c>
      <c r="AN648" s="440">
        <f t="shared" si="408"/>
        <v>3.0250699854134164</v>
      </c>
    </row>
    <row r="649" spans="1:40" outlineLevel="2">
      <c r="A649" s="882">
        <f>ROW()</f>
        <v>649</v>
      </c>
      <c r="B649" s="453"/>
      <c r="D649" s="452" t="s">
        <v>27</v>
      </c>
      <c r="H649" s="458"/>
      <c r="I649" s="458"/>
      <c r="J649" s="443">
        <f t="shared" si="400"/>
        <v>0</v>
      </c>
      <c r="K649" s="439">
        <f t="shared" si="400"/>
        <v>0</v>
      </c>
      <c r="L649" s="439">
        <f t="shared" si="400"/>
        <v>5.8805049910332786E-2</v>
      </c>
      <c r="M649" s="439">
        <f t="shared" si="400"/>
        <v>5.7334923662574463E-2</v>
      </c>
      <c r="N649" s="440">
        <f t="shared" si="400"/>
        <v>5.5864797414816147E-2</v>
      </c>
      <c r="O649" s="439">
        <f>N757</f>
        <v>5.4394671167057825E-2</v>
      </c>
      <c r="P649" s="439">
        <f t="shared" si="401"/>
        <v>5.2924544919299502E-2</v>
      </c>
      <c r="Q649" s="439">
        <f t="shared" si="401"/>
        <v>5.1454418671541186E-2</v>
      </c>
      <c r="R649" s="439">
        <f t="shared" si="401"/>
        <v>8.9437773323782874E-2</v>
      </c>
      <c r="S649" s="439">
        <f t="shared" si="401"/>
        <v>0.20137019353472455</v>
      </c>
      <c r="T649" s="443">
        <f t="shared" ref="T649:AD649" si="410">S757</f>
        <v>0.34651519625427069</v>
      </c>
      <c r="U649" s="439">
        <f t="shared" si="410"/>
        <v>0.44780493285073564</v>
      </c>
      <c r="V649" s="439">
        <f t="shared" si="410"/>
        <v>1.5352308785593669</v>
      </c>
      <c r="W649" s="439">
        <f t="shared" si="410"/>
        <v>2.2362760387077016</v>
      </c>
      <c r="X649" s="439">
        <f t="shared" si="410"/>
        <v>6.4853897478242981</v>
      </c>
      <c r="Y649" s="443">
        <f t="shared" si="410"/>
        <v>15.879702248670361</v>
      </c>
      <c r="Z649" s="439">
        <f t="shared" si="410"/>
        <v>15.829864575895385</v>
      </c>
      <c r="AA649" s="439">
        <f t="shared" si="410"/>
        <v>15.842376035606851</v>
      </c>
      <c r="AB649" s="439">
        <f t="shared" si="410"/>
        <v>16.068069142807431</v>
      </c>
      <c r="AC649" s="439">
        <f t="shared" si="410"/>
        <v>17.022686300597321</v>
      </c>
      <c r="AD649" s="439">
        <f t="shared" si="410"/>
        <v>25.869947462316116</v>
      </c>
      <c r="AE649" s="443">
        <f t="shared" si="403"/>
        <v>26.559315885146486</v>
      </c>
      <c r="AF649" s="439">
        <f t="shared" si="403"/>
        <v>26.152272212874497</v>
      </c>
      <c r="AG649" s="439">
        <f t="shared" si="403"/>
        <v>25.703941642602505</v>
      </c>
      <c r="AH649" s="439">
        <f t="shared" si="403"/>
        <v>25.315106022580515</v>
      </c>
      <c r="AI649" s="440">
        <f t="shared" si="403"/>
        <v>25.217835739558527</v>
      </c>
      <c r="AJ649" s="443">
        <f t="shared" si="404"/>
        <v>24.724618486243184</v>
      </c>
      <c r="AK649" s="439">
        <f t="shared" si="405"/>
        <v>25.748738641545916</v>
      </c>
      <c r="AL649" s="439">
        <f t="shared" si="406"/>
        <v>28.644591077942568</v>
      </c>
      <c r="AM649" s="439">
        <f t="shared" si="407"/>
        <v>28.22143824166481</v>
      </c>
      <c r="AN649" s="440">
        <f t="shared" si="408"/>
        <v>27.776763454219395</v>
      </c>
    </row>
    <row r="650" spans="1:40" outlineLevel="2">
      <c r="A650" s="882">
        <f>ROW()</f>
        <v>650</v>
      </c>
      <c r="B650" s="453"/>
      <c r="D650" s="452" t="s">
        <v>34</v>
      </c>
      <c r="H650" s="458"/>
      <c r="I650" s="458"/>
      <c r="J650" s="443">
        <f t="shared" si="400"/>
        <v>0</v>
      </c>
      <c r="K650" s="439">
        <f t="shared" si="400"/>
        <v>6.1</v>
      </c>
      <c r="L650" s="439">
        <f t="shared" si="400"/>
        <v>15.826000000000001</v>
      </c>
      <c r="M650" s="439">
        <f t="shared" si="400"/>
        <v>33.543200000000006</v>
      </c>
      <c r="N650" s="440">
        <f t="shared" si="400"/>
        <v>49.946000000000005</v>
      </c>
      <c r="O650" s="439">
        <f>N758</f>
        <v>64.147600000000011</v>
      </c>
      <c r="P650" s="439">
        <f t="shared" si="401"/>
        <v>77.923805743800017</v>
      </c>
      <c r="Q650" s="439">
        <f t="shared" si="401"/>
        <v>94.604787144048018</v>
      </c>
      <c r="R650" s="439">
        <f t="shared" si="401"/>
        <v>108.71707715733972</v>
      </c>
      <c r="S650" s="439">
        <f t="shared" si="401"/>
        <v>121.08472506592176</v>
      </c>
      <c r="T650" s="443">
        <f t="shared" ref="T650:AD650" si="411">S758</f>
        <v>134.02030570702863</v>
      </c>
      <c r="U650" s="439">
        <f t="shared" si="411"/>
        <v>138.97024423032536</v>
      </c>
      <c r="V650" s="439">
        <f t="shared" si="411"/>
        <v>150.54722058770074</v>
      </c>
      <c r="W650" s="439">
        <f t="shared" si="411"/>
        <v>158.93207172263533</v>
      </c>
      <c r="X650" s="439">
        <f t="shared" si="411"/>
        <v>168.81756831754836</v>
      </c>
      <c r="Y650" s="443">
        <f t="shared" si="411"/>
        <v>187.15178885362226</v>
      </c>
      <c r="Z650" s="439">
        <f t="shared" si="411"/>
        <v>196.78009188198521</v>
      </c>
      <c r="AA650" s="439">
        <f t="shared" si="411"/>
        <v>209.84346718574378</v>
      </c>
      <c r="AB650" s="439">
        <f t="shared" si="411"/>
        <v>221.69380490008334</v>
      </c>
      <c r="AC650" s="439">
        <f t="shared" si="411"/>
        <v>230.42215028378925</v>
      </c>
      <c r="AD650" s="439">
        <f t="shared" si="411"/>
        <v>236.01893302638155</v>
      </c>
      <c r="AE650" s="443">
        <f t="shared" si="403"/>
        <v>242.57572182080537</v>
      </c>
      <c r="AF650" s="439">
        <f t="shared" si="403"/>
        <v>239.89022550645353</v>
      </c>
      <c r="AG650" s="439">
        <f t="shared" si="403"/>
        <v>238.86804641743504</v>
      </c>
      <c r="AH650" s="439">
        <f t="shared" si="403"/>
        <v>238.05717804108309</v>
      </c>
      <c r="AI650" s="440">
        <f t="shared" si="403"/>
        <v>239.03250429006445</v>
      </c>
      <c r="AJ650" s="443">
        <f t="shared" si="404"/>
        <v>237.50649151836302</v>
      </c>
      <c r="AK650" s="439">
        <f t="shared" si="405"/>
        <v>242.33849331144381</v>
      </c>
      <c r="AL650" s="439">
        <f t="shared" si="406"/>
        <v>249.07678456927647</v>
      </c>
      <c r="AM650" s="439">
        <f t="shared" si="407"/>
        <v>257.02411436578319</v>
      </c>
      <c r="AN650" s="440">
        <f t="shared" si="408"/>
        <v>266.64689618942776</v>
      </c>
    </row>
    <row r="651" spans="1:40" outlineLevel="2">
      <c r="A651" s="882">
        <f>ROW()</f>
        <v>651</v>
      </c>
      <c r="B651" s="453"/>
      <c r="D651" s="452" t="s">
        <v>35</v>
      </c>
      <c r="H651" s="458"/>
      <c r="I651" s="458"/>
      <c r="J651" s="443">
        <f t="shared" si="400"/>
        <v>0</v>
      </c>
      <c r="K651" s="439">
        <f t="shared" si="400"/>
        <v>0.55040886474975947</v>
      </c>
      <c r="L651" s="439">
        <f t="shared" si="400"/>
        <v>0.73869921928305715</v>
      </c>
      <c r="M651" s="439">
        <f t="shared" si="400"/>
        <v>0.66441968220910963</v>
      </c>
      <c r="N651" s="440">
        <f t="shared" si="400"/>
        <v>0.76038335804108259</v>
      </c>
      <c r="O651" s="439">
        <f>N759</f>
        <v>0.74089794965237743</v>
      </c>
      <c r="P651" s="439">
        <f t="shared" si="401"/>
        <v>0.63563150205928443</v>
      </c>
      <c r="Q651" s="439">
        <f t="shared" si="401"/>
        <v>0.53036505446619142</v>
      </c>
      <c r="R651" s="439">
        <f t="shared" si="401"/>
        <v>0.42509860687309842</v>
      </c>
      <c r="S651" s="439">
        <f t="shared" si="401"/>
        <v>0.31983215928000536</v>
      </c>
      <c r="T651" s="443">
        <f t="shared" ref="T651:AD652" si="412">S759</f>
        <v>0.2145657116869123</v>
      </c>
      <c r="U651" s="439">
        <f t="shared" si="412"/>
        <v>0.16193248789036938</v>
      </c>
      <c r="V651" s="439">
        <f t="shared" si="412"/>
        <v>0.77108371037356449</v>
      </c>
      <c r="W651" s="439">
        <f t="shared" si="412"/>
        <v>1.8052767579418281</v>
      </c>
      <c r="X651" s="439">
        <f t="shared" si="412"/>
        <v>5.5790773456523528</v>
      </c>
      <c r="Y651" s="443">
        <f t="shared" si="412"/>
        <v>10.091171448858582</v>
      </c>
      <c r="Z651" s="439">
        <f t="shared" si="412"/>
        <v>9.8780396115404212</v>
      </c>
      <c r="AA651" s="439">
        <f t="shared" si="412"/>
        <v>9.8918865880303546</v>
      </c>
      <c r="AB651" s="439">
        <f t="shared" si="412"/>
        <v>9.4679984249256641</v>
      </c>
      <c r="AC651" s="439">
        <f t="shared" si="412"/>
        <v>9.1570150195643834</v>
      </c>
      <c r="AD651" s="439">
        <f t="shared" si="412"/>
        <v>9.2957225533465113</v>
      </c>
      <c r="AE651" s="443">
        <f t="shared" si="403"/>
        <v>8.3043134246877166</v>
      </c>
      <c r="AF651" s="439">
        <f t="shared" si="403"/>
        <v>7.5784772758044161</v>
      </c>
      <c r="AG651" s="439">
        <f t="shared" si="403"/>
        <v>6.602895918129561</v>
      </c>
      <c r="AH651" s="439">
        <f t="shared" si="403"/>
        <v>5.7658924645420555</v>
      </c>
      <c r="AI651" s="440">
        <f t="shared" si="403"/>
        <v>4.9093164633218667</v>
      </c>
      <c r="AJ651" s="443">
        <f t="shared" si="404"/>
        <v>5.0010560903975527</v>
      </c>
      <c r="AK651" s="439">
        <f t="shared" si="405"/>
        <v>5.0921999693836639</v>
      </c>
      <c r="AL651" s="439">
        <f t="shared" si="406"/>
        <v>5.1503373606127827</v>
      </c>
      <c r="AM651" s="439">
        <f t="shared" si="407"/>
        <v>5.2131912783512702</v>
      </c>
      <c r="AN651" s="440">
        <f t="shared" si="408"/>
        <v>5.2984877760131184</v>
      </c>
    </row>
    <row r="652" spans="1:40" outlineLevel="2">
      <c r="A652" s="882">
        <f>ROW()</f>
        <v>652</v>
      </c>
      <c r="B652" s="453"/>
      <c r="D652" s="452" t="s">
        <v>302</v>
      </c>
      <c r="H652" s="458"/>
      <c r="I652" s="458"/>
      <c r="J652" s="443">
        <f t="shared" si="400"/>
        <v>0</v>
      </c>
      <c r="K652" s="439">
        <f t="shared" si="400"/>
        <v>0</v>
      </c>
      <c r="L652" s="439">
        <f t="shared" si="400"/>
        <v>0</v>
      </c>
      <c r="M652" s="439">
        <f t="shared" si="400"/>
        <v>0</v>
      </c>
      <c r="N652" s="440">
        <f t="shared" si="400"/>
        <v>0</v>
      </c>
      <c r="O652" s="439">
        <f t="shared" ref="O652" si="413">N760</f>
        <v>0</v>
      </c>
      <c r="P652" s="439">
        <f t="shared" si="401"/>
        <v>0</v>
      </c>
      <c r="Q652" s="439">
        <f t="shared" si="401"/>
        <v>0</v>
      </c>
      <c r="R652" s="439">
        <f t="shared" si="401"/>
        <v>0</v>
      </c>
      <c r="S652" s="439">
        <f t="shared" si="401"/>
        <v>0</v>
      </c>
      <c r="T652" s="443">
        <f t="shared" si="412"/>
        <v>0</v>
      </c>
      <c r="U652" s="439">
        <f t="shared" si="412"/>
        <v>0</v>
      </c>
      <c r="V652" s="439">
        <f t="shared" si="412"/>
        <v>0</v>
      </c>
      <c r="W652" s="439">
        <f t="shared" si="412"/>
        <v>0</v>
      </c>
      <c r="X652" s="439">
        <f t="shared" si="412"/>
        <v>0</v>
      </c>
      <c r="Y652" s="443">
        <f t="shared" ref="Y652" si="414">X760</f>
        <v>0</v>
      </c>
      <c r="Z652" s="439">
        <f t="shared" ref="Z652" si="415">Y760</f>
        <v>1.4170479298747352</v>
      </c>
      <c r="AA652" s="439">
        <f t="shared" ref="AA652" si="416">Z760</f>
        <v>2.5298900428110125</v>
      </c>
      <c r="AB652" s="439">
        <f t="shared" ref="AB652" si="417">AA760</f>
        <v>4.3123793215727062</v>
      </c>
      <c r="AC652" s="439">
        <f t="shared" ref="AC652" si="418">AB760</f>
        <v>5.6273638255010443</v>
      </c>
      <c r="AD652" s="439">
        <f t="shared" ref="AD652" si="419">AC760</f>
        <v>7.785452166709053</v>
      </c>
      <c r="AE652" s="443">
        <f t="shared" si="403"/>
        <v>9.002363914167903</v>
      </c>
      <c r="AF652" s="439">
        <f t="shared" si="403"/>
        <v>10.103587362060551</v>
      </c>
      <c r="AG652" s="439">
        <f t="shared" si="403"/>
        <v>10.514153609274274</v>
      </c>
      <c r="AH652" s="439">
        <f t="shared" si="403"/>
        <v>10.151304049271532</v>
      </c>
      <c r="AI652" s="440">
        <f t="shared" si="403"/>
        <v>9.6508408274194117</v>
      </c>
      <c r="AJ652" s="443">
        <f t="shared" si="404"/>
        <v>10.885428067417106</v>
      </c>
      <c r="AK652" s="439">
        <f t="shared" si="405"/>
        <v>12.489928913747066</v>
      </c>
      <c r="AL652" s="439">
        <f t="shared" si="406"/>
        <v>12.759426491200934</v>
      </c>
      <c r="AM652" s="439">
        <f t="shared" si="407"/>
        <v>12.093159601702899</v>
      </c>
      <c r="AN652" s="440">
        <f t="shared" si="408"/>
        <v>12.599160911034243</v>
      </c>
    </row>
    <row r="653" spans="1:40" outlineLevel="2">
      <c r="A653" s="882">
        <f>ROW()</f>
        <v>653</v>
      </c>
      <c r="B653" s="453"/>
      <c r="D653" s="452" t="s">
        <v>36</v>
      </c>
      <c r="H653" s="458"/>
      <c r="I653" s="458"/>
      <c r="J653" s="443">
        <f t="shared" ref="J653:AD653" si="420">I761</f>
        <v>0</v>
      </c>
      <c r="K653" s="439">
        <f t="shared" si="420"/>
        <v>1.5968074211908176</v>
      </c>
      <c r="L653" s="439">
        <f t="shared" si="420"/>
        <v>1.817086350293343</v>
      </c>
      <c r="M653" s="439">
        <f t="shared" si="420"/>
        <v>1.6226841281265987</v>
      </c>
      <c r="N653" s="440">
        <f t="shared" si="420"/>
        <v>1.318261498401974</v>
      </c>
      <c r="O653" s="439">
        <f t="shared" si="420"/>
        <v>1.5761672392964075</v>
      </c>
      <c r="P653" s="439">
        <f t="shared" si="420"/>
        <v>1.3702226762070795</v>
      </c>
      <c r="Q653" s="439">
        <f t="shared" si="420"/>
        <v>0.85716606331780909</v>
      </c>
      <c r="R653" s="439">
        <f t="shared" si="420"/>
        <v>0.43270541448629307</v>
      </c>
      <c r="S653" s="439">
        <f t="shared" si="420"/>
        <v>2.6417247696000001</v>
      </c>
      <c r="T653" s="443">
        <f t="shared" si="420"/>
        <v>3.7946811937111193</v>
      </c>
      <c r="U653" s="439">
        <f t="shared" si="420"/>
        <v>4.9493346528312907</v>
      </c>
      <c r="V653" s="439">
        <f t="shared" si="420"/>
        <v>7.4574530475851031</v>
      </c>
      <c r="W653" s="439">
        <f t="shared" si="420"/>
        <v>8.0054715659337887</v>
      </c>
      <c r="X653" s="439">
        <f t="shared" si="420"/>
        <v>10.057996217954013</v>
      </c>
      <c r="Y653" s="443">
        <f t="shared" si="420"/>
        <v>9.5834646132144208</v>
      </c>
      <c r="Z653" s="439">
        <f t="shared" si="420"/>
        <v>12.526636119042742</v>
      </c>
      <c r="AA653" s="439">
        <f t="shared" si="420"/>
        <v>11.060023955065583</v>
      </c>
      <c r="AB653" s="439">
        <f t="shared" si="420"/>
        <v>15.84890598385457</v>
      </c>
      <c r="AC653" s="439">
        <f t="shared" si="420"/>
        <v>18.279476907207471</v>
      </c>
      <c r="AD653" s="439">
        <f t="shared" si="420"/>
        <v>14.177740913446002</v>
      </c>
      <c r="AE653" s="443">
        <f t="shared" si="403"/>
        <v>9.4326302664081769</v>
      </c>
      <c r="AF653" s="439">
        <f t="shared" si="403"/>
        <v>6.6064894696525718</v>
      </c>
      <c r="AG653" s="439">
        <f t="shared" si="403"/>
        <v>10.439151426603226</v>
      </c>
      <c r="AH653" s="439">
        <f t="shared" si="403"/>
        <v>14.865234971190826</v>
      </c>
      <c r="AI653" s="440">
        <f t="shared" si="403"/>
        <v>18.520763382062636</v>
      </c>
      <c r="AJ653" s="443">
        <f t="shared" si="404"/>
        <v>19.164667122201546</v>
      </c>
      <c r="AK653" s="439">
        <f t="shared" si="405"/>
        <v>31.008326656334781</v>
      </c>
      <c r="AL653" s="439">
        <f t="shared" si="406"/>
        <v>48.472113453819802</v>
      </c>
      <c r="AM653" s="439">
        <f t="shared" si="407"/>
        <v>44.502684624041613</v>
      </c>
      <c r="AN653" s="440">
        <f t="shared" si="408"/>
        <v>35.858451898674879</v>
      </c>
    </row>
    <row r="654" spans="1:40" outlineLevel="2">
      <c r="A654" s="882">
        <f>ROW()</f>
        <v>654</v>
      </c>
      <c r="B654" s="453"/>
      <c r="D654" s="452" t="s">
        <v>583</v>
      </c>
      <c r="H654" s="458"/>
      <c r="I654" s="458"/>
      <c r="J654" s="443">
        <f t="shared" ref="J654:AI654" si="421">I762</f>
        <v>0</v>
      </c>
      <c r="K654" s="439">
        <f t="shared" si="421"/>
        <v>0</v>
      </c>
      <c r="L654" s="439">
        <f t="shared" si="421"/>
        <v>0</v>
      </c>
      <c r="M654" s="439">
        <f t="shared" si="421"/>
        <v>0</v>
      </c>
      <c r="N654" s="440">
        <f t="shared" si="421"/>
        <v>0</v>
      </c>
      <c r="O654" s="439">
        <f t="shared" si="421"/>
        <v>0</v>
      </c>
      <c r="P654" s="439">
        <f t="shared" si="421"/>
        <v>0</v>
      </c>
      <c r="Q654" s="439">
        <f t="shared" si="421"/>
        <v>0</v>
      </c>
      <c r="R654" s="439">
        <f t="shared" si="421"/>
        <v>0</v>
      </c>
      <c r="S654" s="439">
        <f t="shared" si="421"/>
        <v>0</v>
      </c>
      <c r="T654" s="443">
        <f t="shared" si="421"/>
        <v>0</v>
      </c>
      <c r="U654" s="439">
        <f t="shared" si="421"/>
        <v>0</v>
      </c>
      <c r="V654" s="439">
        <f t="shared" si="421"/>
        <v>0</v>
      </c>
      <c r="W654" s="439">
        <f t="shared" si="421"/>
        <v>0</v>
      </c>
      <c r="X654" s="439">
        <f t="shared" si="421"/>
        <v>0</v>
      </c>
      <c r="Y654" s="443">
        <f t="shared" si="421"/>
        <v>0</v>
      </c>
      <c r="Z654" s="439">
        <f t="shared" si="421"/>
        <v>0</v>
      </c>
      <c r="AA654" s="439">
        <f t="shared" si="421"/>
        <v>0</v>
      </c>
      <c r="AB654" s="439">
        <f t="shared" si="421"/>
        <v>0</v>
      </c>
      <c r="AC654" s="439">
        <f t="shared" si="421"/>
        <v>0</v>
      </c>
      <c r="AD654" s="439">
        <f t="shared" si="421"/>
        <v>0.79602166719864331</v>
      </c>
      <c r="AE654" s="443">
        <f t="shared" si="421"/>
        <v>1.6495868083264418</v>
      </c>
      <c r="AF654" s="439">
        <f t="shared" si="421"/>
        <v>2.1768490108218108</v>
      </c>
      <c r="AG654" s="439">
        <f t="shared" si="421"/>
        <v>2.8802402933171805</v>
      </c>
      <c r="AH654" s="439">
        <f t="shared" si="421"/>
        <v>3.4161244168125497</v>
      </c>
      <c r="AI654" s="440">
        <f t="shared" si="421"/>
        <v>3.7285406243079193</v>
      </c>
      <c r="AJ654" s="443">
        <f t="shared" ref="AJ654:AN657" si="422">AI762</f>
        <v>3.736673384176501</v>
      </c>
      <c r="AK654" s="439">
        <f t="shared" si="422"/>
        <v>4.3329607973130901</v>
      </c>
      <c r="AL654" s="439">
        <f t="shared" si="422"/>
        <v>6.9144775422413129</v>
      </c>
      <c r="AM654" s="439">
        <f t="shared" si="422"/>
        <v>7.7129592804241121</v>
      </c>
      <c r="AN654" s="440">
        <f t="shared" si="422"/>
        <v>8.3046838051070608</v>
      </c>
    </row>
    <row r="655" spans="1:40" outlineLevel="2">
      <c r="A655" s="882">
        <f>ROW()</f>
        <v>655</v>
      </c>
      <c r="B655" s="453"/>
      <c r="D655" s="452" t="s">
        <v>81</v>
      </c>
      <c r="H655" s="458"/>
      <c r="I655" s="458"/>
      <c r="J655" s="443">
        <f t="shared" ref="J655:X656" si="423">I763</f>
        <v>0</v>
      </c>
      <c r="K655" s="439">
        <f t="shared" si="423"/>
        <v>5.4500000000000003E-5</v>
      </c>
      <c r="L655" s="439">
        <f t="shared" si="423"/>
        <v>4.1838750000000001E-3</v>
      </c>
      <c r="M655" s="439">
        <f t="shared" si="423"/>
        <v>1.7134775000000002</v>
      </c>
      <c r="N655" s="440">
        <f t="shared" si="423"/>
        <v>4.3431453749999998</v>
      </c>
      <c r="O655" s="439">
        <f t="shared" si="423"/>
        <v>10.153254500000001</v>
      </c>
      <c r="P655" s="439">
        <f t="shared" si="423"/>
        <v>7.2092272500000005</v>
      </c>
      <c r="Q655" s="439">
        <f t="shared" si="423"/>
        <v>4.2662357500000008</v>
      </c>
      <c r="R655" s="439">
        <f t="shared" si="423"/>
        <v>1.7508300000000006</v>
      </c>
      <c r="S655" s="439">
        <f t="shared" si="423"/>
        <v>4.4408920985006262E-16</v>
      </c>
      <c r="T655" s="443">
        <f t="shared" si="423"/>
        <v>4.4408920985006262E-16</v>
      </c>
      <c r="U655" s="439">
        <f t="shared" si="423"/>
        <v>4.4408920985006262E-16</v>
      </c>
      <c r="V655" s="439">
        <f t="shared" si="423"/>
        <v>4.4408920985006262E-16</v>
      </c>
      <c r="W655" s="439">
        <f t="shared" si="423"/>
        <v>4.4408920985006262E-16</v>
      </c>
      <c r="X655" s="439">
        <f t="shared" si="423"/>
        <v>4.4408920985006262E-16</v>
      </c>
      <c r="Y655" s="443">
        <f t="shared" ref="Y655:AA656" si="424">X763</f>
        <v>4.4408920985006262E-16</v>
      </c>
      <c r="Z655" s="439">
        <f t="shared" si="424"/>
        <v>4.4408920985006262E-16</v>
      </c>
      <c r="AA655" s="439">
        <f t="shared" si="424"/>
        <v>4.4408920985006262E-16</v>
      </c>
      <c r="AB655" s="439">
        <f t="shared" ref="AB655:AD656" si="425">AA763</f>
        <v>4.4408920985006262E-16</v>
      </c>
      <c r="AC655" s="439">
        <f t="shared" si="425"/>
        <v>4.4408920985006262E-16</v>
      </c>
      <c r="AD655" s="439">
        <f t="shared" si="425"/>
        <v>4.4408920985006262E-16</v>
      </c>
      <c r="AE655" s="443">
        <f t="shared" ref="AE655:AE657" si="426">AD763</f>
        <v>4.4408920985006262E-16</v>
      </c>
      <c r="AF655" s="439">
        <f t="shared" ref="AF655:AF657" si="427">AE763</f>
        <v>4.4408920985006262E-16</v>
      </c>
      <c r="AG655" s="439">
        <f t="shared" ref="AG655:AG657" si="428">AF763</f>
        <v>4.4408920985006262E-16</v>
      </c>
      <c r="AH655" s="439">
        <f t="shared" ref="AH655:AH657" si="429">AG763</f>
        <v>4.4408920985006262E-16</v>
      </c>
      <c r="AI655" s="440">
        <f t="shared" ref="AI655:AI657" si="430">AH763</f>
        <v>4.4408920985006262E-16</v>
      </c>
      <c r="AJ655" s="443">
        <f t="shared" si="422"/>
        <v>4.4408920985006262E-16</v>
      </c>
      <c r="AK655" s="439">
        <f t="shared" si="422"/>
        <v>4.4408920985006262E-16</v>
      </c>
      <c r="AL655" s="439">
        <f t="shared" si="422"/>
        <v>4.4408920985006262E-16</v>
      </c>
      <c r="AM655" s="439">
        <f t="shared" si="422"/>
        <v>4.4408920985006262E-16</v>
      </c>
      <c r="AN655" s="440">
        <f t="shared" si="422"/>
        <v>4.4408920985006262E-16</v>
      </c>
    </row>
    <row r="656" spans="1:40" outlineLevel="2">
      <c r="A656" s="882">
        <f>ROW()</f>
        <v>656</v>
      </c>
      <c r="B656" s="453"/>
      <c r="D656" s="452" t="s">
        <v>28</v>
      </c>
      <c r="H656" s="458"/>
      <c r="I656" s="458"/>
      <c r="J656" s="443">
        <f t="shared" si="423"/>
        <v>0</v>
      </c>
      <c r="K656" s="439">
        <f t="shared" si="423"/>
        <v>0.11993750724059181</v>
      </c>
      <c r="L656" s="439">
        <f t="shared" si="423"/>
        <v>0.30344981816766475</v>
      </c>
      <c r="M656" s="439">
        <f t="shared" si="423"/>
        <v>0.30344981816766475</v>
      </c>
      <c r="N656" s="440">
        <f t="shared" si="423"/>
        <v>0.30344981816766475</v>
      </c>
      <c r="O656" s="439">
        <f t="shared" si="423"/>
        <v>0.30344981816766475</v>
      </c>
      <c r="P656" s="439">
        <f t="shared" si="423"/>
        <v>0.30344981816766475</v>
      </c>
      <c r="Q656" s="439">
        <f t="shared" si="423"/>
        <v>0.30344981816766475</v>
      </c>
      <c r="R656" s="439">
        <f t="shared" si="423"/>
        <v>0.30344981816766475</v>
      </c>
      <c r="S656" s="439">
        <f t="shared" si="423"/>
        <v>0.30344981816766475</v>
      </c>
      <c r="T656" s="443">
        <f t="shared" si="423"/>
        <v>0.30344981816766475</v>
      </c>
      <c r="U656" s="439">
        <f t="shared" si="423"/>
        <v>0.30344981816766475</v>
      </c>
      <c r="V656" s="439">
        <f t="shared" si="423"/>
        <v>0.30344981816766475</v>
      </c>
      <c r="W656" s="439">
        <f t="shared" si="423"/>
        <v>0.30344981816766475</v>
      </c>
      <c r="X656" s="439">
        <f t="shared" si="423"/>
        <v>0.30344981816766475</v>
      </c>
      <c r="Y656" s="443">
        <f t="shared" si="424"/>
        <v>0.30344981816766475</v>
      </c>
      <c r="Z656" s="439">
        <f t="shared" si="424"/>
        <v>0.30344981816766475</v>
      </c>
      <c r="AA656" s="439">
        <f t="shared" si="424"/>
        <v>1.1234498181676649</v>
      </c>
      <c r="AB656" s="439">
        <f t="shared" si="425"/>
        <v>3.3747928981676649</v>
      </c>
      <c r="AC656" s="439">
        <f t="shared" si="425"/>
        <v>3.7838964781676649</v>
      </c>
      <c r="AD656" s="439">
        <f t="shared" si="425"/>
        <v>3.7906038681676648</v>
      </c>
      <c r="AE656" s="443">
        <f t="shared" si="426"/>
        <v>5.8387960423336578</v>
      </c>
      <c r="AF656" s="439">
        <f t="shared" si="427"/>
        <v>5.8387960423336578</v>
      </c>
      <c r="AG656" s="439">
        <f t="shared" si="428"/>
        <v>5.8387960423336578</v>
      </c>
      <c r="AH656" s="439">
        <f t="shared" si="429"/>
        <v>5.8387960423336578</v>
      </c>
      <c r="AI656" s="440">
        <f t="shared" si="430"/>
        <v>5.8387960423336578</v>
      </c>
      <c r="AJ656" s="443">
        <f t="shared" si="422"/>
        <v>5.8387960423336578</v>
      </c>
      <c r="AK656" s="439">
        <f t="shared" si="422"/>
        <v>5.8387960423336578</v>
      </c>
      <c r="AL656" s="439">
        <f t="shared" si="422"/>
        <v>5.8387960423336578</v>
      </c>
      <c r="AM656" s="439">
        <f t="shared" si="422"/>
        <v>5.8387960423336578</v>
      </c>
      <c r="AN656" s="440">
        <f t="shared" si="422"/>
        <v>5.8387960423336578</v>
      </c>
    </row>
    <row r="657" spans="1:40" outlineLevel="2">
      <c r="A657" s="882">
        <f>ROW()</f>
        <v>657</v>
      </c>
      <c r="B657" s="453"/>
      <c r="D657" s="456" t="s">
        <v>443</v>
      </c>
      <c r="E657" s="456"/>
      <c r="F657" s="456"/>
      <c r="G657" s="456"/>
      <c r="H657" s="460"/>
      <c r="I657" s="460"/>
      <c r="J657" s="462">
        <f t="shared" ref="J657:AD657" si="431">I765</f>
        <v>0</v>
      </c>
      <c r="K657" s="441">
        <f t="shared" si="431"/>
        <v>0</v>
      </c>
      <c r="L657" s="441">
        <f t="shared" si="431"/>
        <v>0</v>
      </c>
      <c r="M657" s="441">
        <f t="shared" si="431"/>
        <v>0</v>
      </c>
      <c r="N657" s="442">
        <f t="shared" si="431"/>
        <v>0</v>
      </c>
      <c r="O657" s="441">
        <f t="shared" si="431"/>
        <v>0</v>
      </c>
      <c r="P657" s="441">
        <f t="shared" si="431"/>
        <v>0</v>
      </c>
      <c r="Q657" s="441">
        <f t="shared" si="431"/>
        <v>0</v>
      </c>
      <c r="R657" s="441">
        <f t="shared" si="431"/>
        <v>0</v>
      </c>
      <c r="S657" s="441">
        <f t="shared" si="431"/>
        <v>0</v>
      </c>
      <c r="T657" s="462">
        <f t="shared" si="431"/>
        <v>0</v>
      </c>
      <c r="U657" s="441">
        <f t="shared" si="431"/>
        <v>0</v>
      </c>
      <c r="V657" s="441">
        <f t="shared" si="431"/>
        <v>0</v>
      </c>
      <c r="W657" s="441">
        <f t="shared" si="431"/>
        <v>0</v>
      </c>
      <c r="X657" s="441">
        <f t="shared" si="431"/>
        <v>0</v>
      </c>
      <c r="Y657" s="462">
        <f t="shared" si="431"/>
        <v>0</v>
      </c>
      <c r="Z657" s="441">
        <f t="shared" si="431"/>
        <v>0</v>
      </c>
      <c r="AA657" s="441">
        <f t="shared" si="431"/>
        <v>0</v>
      </c>
      <c r="AB657" s="441">
        <f t="shared" si="431"/>
        <v>0</v>
      </c>
      <c r="AC657" s="441">
        <f t="shared" si="431"/>
        <v>0</v>
      </c>
      <c r="AD657" s="441">
        <f t="shared" si="431"/>
        <v>0.28029289557923348</v>
      </c>
      <c r="AE657" s="462">
        <f t="shared" si="426"/>
        <v>0.90346236228608179</v>
      </c>
      <c r="AF657" s="441">
        <f t="shared" si="427"/>
        <v>0.7115581740056961</v>
      </c>
      <c r="AG657" s="441">
        <f t="shared" si="428"/>
        <v>0.51965398572531041</v>
      </c>
      <c r="AH657" s="441">
        <f t="shared" si="429"/>
        <v>0.32774979744492472</v>
      </c>
      <c r="AI657" s="442">
        <f t="shared" si="430"/>
        <v>0.13584560916453903</v>
      </c>
      <c r="AJ657" s="462">
        <f t="shared" si="422"/>
        <v>5.5511151231257827E-17</v>
      </c>
      <c r="AK657" s="441">
        <f t="shared" si="422"/>
        <v>5.5511151231257827E-17</v>
      </c>
      <c r="AL657" s="441">
        <f t="shared" si="422"/>
        <v>5.5511151231257827E-17</v>
      </c>
      <c r="AM657" s="441">
        <f t="shared" si="422"/>
        <v>5.5511151231257827E-17</v>
      </c>
      <c r="AN657" s="442">
        <f t="shared" si="422"/>
        <v>5.5511151231257827E-17</v>
      </c>
    </row>
    <row r="658" spans="1:40" outlineLevel="2">
      <c r="A658" s="882">
        <f>ROW()</f>
        <v>658</v>
      </c>
      <c r="B658" s="453"/>
      <c r="D658" s="452" t="s">
        <v>24</v>
      </c>
      <c r="H658" s="458"/>
      <c r="I658" s="458"/>
      <c r="J658" s="443">
        <f t="shared" ref="J658:AN658" si="432">SUM(J642:J657)</f>
        <v>0</v>
      </c>
      <c r="K658" s="439">
        <f t="shared" si="432"/>
        <v>12.557989915784887</v>
      </c>
      <c r="L658" s="439">
        <f t="shared" si="432"/>
        <v>29.420941463084855</v>
      </c>
      <c r="M658" s="439">
        <f t="shared" si="432"/>
        <v>52.384546410390691</v>
      </c>
      <c r="N658" s="440">
        <f t="shared" si="432"/>
        <v>77.292709958698467</v>
      </c>
      <c r="O658" s="439">
        <f t="shared" si="432"/>
        <v>105.60677104480214</v>
      </c>
      <c r="P658" s="439">
        <f t="shared" si="432"/>
        <v>122.14409138132434</v>
      </c>
      <c r="Q658" s="439">
        <f t="shared" si="432"/>
        <v>143.67735414094457</v>
      </c>
      <c r="R658" s="439">
        <f t="shared" si="432"/>
        <v>166.92303508881375</v>
      </c>
      <c r="S658" s="439">
        <f t="shared" si="432"/>
        <v>191.42046735681691</v>
      </c>
      <c r="T658" s="443">
        <f t="shared" si="432"/>
        <v>223.04534390761671</v>
      </c>
      <c r="U658" s="439">
        <f t="shared" si="432"/>
        <v>241.35650869753403</v>
      </c>
      <c r="V658" s="439">
        <f t="shared" si="432"/>
        <v>265.03832761400497</v>
      </c>
      <c r="W658" s="439">
        <f t="shared" si="432"/>
        <v>283.58357076214054</v>
      </c>
      <c r="X658" s="439">
        <f t="shared" si="432"/>
        <v>339.95772110158453</v>
      </c>
      <c r="Y658" s="443">
        <f t="shared" si="432"/>
        <v>384.94131354379215</v>
      </c>
      <c r="Z658" s="439">
        <f t="shared" si="432"/>
        <v>409.33407055409799</v>
      </c>
      <c r="AA658" s="439">
        <f t="shared" si="432"/>
        <v>446.3397010471619</v>
      </c>
      <c r="AB658" s="439">
        <f t="shared" si="432"/>
        <v>490.59307448553255</v>
      </c>
      <c r="AC658" s="439">
        <f t="shared" si="432"/>
        <v>531.14569497947525</v>
      </c>
      <c r="AD658" s="439">
        <f t="shared" si="432"/>
        <v>569.05873915867539</v>
      </c>
      <c r="AE658" s="443">
        <f t="shared" si="432"/>
        <v>587.19777499494694</v>
      </c>
      <c r="AF658" s="439">
        <f t="shared" si="432"/>
        <v>595.83574330719114</v>
      </c>
      <c r="AG658" s="439">
        <f t="shared" si="432"/>
        <v>615.43139717815882</v>
      </c>
      <c r="AH658" s="439">
        <f t="shared" si="432"/>
        <v>638.66938125741513</v>
      </c>
      <c r="AI658" s="440">
        <f t="shared" si="432"/>
        <v>657.92888512030459</v>
      </c>
      <c r="AJ658" s="443">
        <f t="shared" si="432"/>
        <v>672.41196150578173</v>
      </c>
      <c r="AK658" s="439">
        <f t="shared" si="432"/>
        <v>710.58752327175591</v>
      </c>
      <c r="AL658" s="439">
        <f t="shared" si="432"/>
        <v>758.28656008450889</v>
      </c>
      <c r="AM658" s="439">
        <f t="shared" si="432"/>
        <v>784.98126324719374</v>
      </c>
      <c r="AN658" s="440">
        <f t="shared" si="432"/>
        <v>805.93852049259965</v>
      </c>
    </row>
    <row r="659" spans="1:40" outlineLevel="1">
      <c r="A659" s="732" t="s">
        <v>59</v>
      </c>
      <c r="B659" s="733"/>
      <c r="C659" s="881"/>
      <c r="D659" s="733"/>
      <c r="E659" s="733"/>
      <c r="F659" s="733"/>
      <c r="G659" s="730"/>
      <c r="H659" s="733"/>
      <c r="I659" s="730"/>
      <c r="J659" s="730"/>
      <c r="K659" s="730"/>
      <c r="L659" s="730"/>
      <c r="M659" s="730"/>
      <c r="N659" s="731"/>
      <c r="O659" s="730"/>
      <c r="P659" s="730"/>
      <c r="Q659" s="730"/>
      <c r="R659" s="730"/>
      <c r="S659" s="730"/>
      <c r="T659" s="729"/>
      <c r="U659" s="730"/>
      <c r="V659" s="730"/>
      <c r="W659" s="730"/>
      <c r="X659" s="730"/>
      <c r="Y659" s="729"/>
      <c r="Z659" s="730"/>
      <c r="AA659" s="730"/>
      <c r="AB659" s="730"/>
      <c r="AC659" s="730"/>
      <c r="AD659" s="730"/>
      <c r="AE659" s="729"/>
      <c r="AF659" s="730"/>
      <c r="AG659" s="730"/>
      <c r="AH659" s="730"/>
      <c r="AI659" s="731"/>
      <c r="AJ659" s="729"/>
      <c r="AK659" s="730"/>
      <c r="AL659" s="730"/>
      <c r="AM659" s="730"/>
      <c r="AN659" s="731"/>
    </row>
    <row r="660" spans="1:40" outlineLevel="2">
      <c r="A660" s="882">
        <f>ROW()</f>
        <v>660</v>
      </c>
      <c r="B660" s="453"/>
      <c r="D660" s="452" t="s">
        <v>300</v>
      </c>
      <c r="H660" s="458"/>
      <c r="I660" s="458"/>
      <c r="J660" s="1762">
        <f>0.5*Input!J509*J$13</f>
        <v>0.61115981950423293</v>
      </c>
      <c r="K660" s="157">
        <f>Input!K509*K$13</f>
        <v>1.7327212120130813</v>
      </c>
      <c r="L660" s="157">
        <f>Input!L509*L$13</f>
        <v>0</v>
      </c>
      <c r="M660" s="157">
        <f>Input!M509*M$13</f>
        <v>0</v>
      </c>
      <c r="N660" s="320">
        <f>Input!N509*N$13</f>
        <v>0</v>
      </c>
      <c r="O660" s="157">
        <f>Input!O509*O$13</f>
        <v>0.46164500000000003</v>
      </c>
      <c r="P660" s="157">
        <f>Input!P509*P$13</f>
        <v>1.4195660000000001</v>
      </c>
      <c r="Q660" s="157">
        <f>Input!Q509*Q$13</f>
        <v>1.5187996237516901</v>
      </c>
      <c r="R660" s="157">
        <f>Input!R509*R$13</f>
        <v>3.2418079689817438</v>
      </c>
      <c r="S660" s="157">
        <f>Input!S509*S$13</f>
        <v>10.36746649081997</v>
      </c>
      <c r="T660" s="324">
        <f>Input!T509*T$13</f>
        <v>8.0041545077676357</v>
      </c>
      <c r="U660" s="157">
        <f>Input!U509*U$13</f>
        <v>3.3676857004150258</v>
      </c>
      <c r="V660" s="157">
        <f>Input!V509*V$13</f>
        <v>2.7578211230512757</v>
      </c>
      <c r="W660" s="157">
        <f>Input!W509*W$13</f>
        <v>20.075667459256032</v>
      </c>
      <c r="X660" s="157">
        <f>Input!X509*X$13</f>
        <v>4.7480000000000002</v>
      </c>
      <c r="Y660" s="324">
        <f>Input!Y509*Y$13</f>
        <v>0.68895320595017884</v>
      </c>
      <c r="Z660" s="157">
        <f>Input!Z509*Z$13</f>
        <v>0.49753809494620849</v>
      </c>
      <c r="AA660" s="157">
        <f>Input!AA509*AA$13</f>
        <v>2.2648414779017751</v>
      </c>
      <c r="AB660" s="157">
        <f>Input!AB509*AB$13</f>
        <v>6.2386383228715898</v>
      </c>
      <c r="AC660" s="157">
        <f>Input!AC509*AC$13</f>
        <v>5.3138128204214246</v>
      </c>
      <c r="AD660" s="157">
        <f>Input!AD509*AD$13</f>
        <v>2.3652408000000005</v>
      </c>
      <c r="AE660" s="324">
        <f>Input!AE509*AE$13</f>
        <v>3.7862822400000007</v>
      </c>
      <c r="AF660" s="157">
        <f>Input!AF509*AF$13</f>
        <v>4.21170928</v>
      </c>
      <c r="AG660" s="157">
        <f>Input!AG509*AG$13</f>
        <v>4.4693403700000003</v>
      </c>
      <c r="AH660" s="157">
        <f>Input!AH509*AH$13</f>
        <v>1.72760398</v>
      </c>
      <c r="AI660" s="320">
        <f>Input!AI509*AI$13</f>
        <v>2.924728444477295</v>
      </c>
      <c r="AJ660" s="324">
        <f>Input!AJ509*AJ$13</f>
        <v>2.4863218662364912</v>
      </c>
      <c r="AK660" s="157">
        <f>Input!AK509*AK$13</f>
        <v>3.1578989118955452</v>
      </c>
      <c r="AL660" s="157">
        <f>Input!AL509*AL$13</f>
        <v>6.8129740652889712</v>
      </c>
      <c r="AM660" s="157">
        <f>Input!AM509*AM$13</f>
        <v>5.2831724453213855</v>
      </c>
      <c r="AN660" s="320">
        <f>Input!AN509*AN$13</f>
        <v>6.1466306430370601</v>
      </c>
    </row>
    <row r="661" spans="1:40" outlineLevel="2">
      <c r="A661" s="882">
        <f>ROW()</f>
        <v>661</v>
      </c>
      <c r="B661" s="453"/>
      <c r="D661" s="452" t="s">
        <v>301</v>
      </c>
      <c r="H661" s="458"/>
      <c r="I661" s="458"/>
      <c r="J661" s="1762">
        <f>0.5*Input!J510*J$13</f>
        <v>0</v>
      </c>
      <c r="K661" s="157">
        <f>Input!K510*K$13</f>
        <v>0</v>
      </c>
      <c r="L661" s="157">
        <f>Input!L510*L$13</f>
        <v>0</v>
      </c>
      <c r="M661" s="157">
        <f>Input!M510*M$13</f>
        <v>0</v>
      </c>
      <c r="N661" s="320">
        <f>Input!N510*N$13</f>
        <v>0</v>
      </c>
      <c r="O661" s="157">
        <f>Input!O510*O$13</f>
        <v>0</v>
      </c>
      <c r="P661" s="157">
        <f>Input!P510*P$13</f>
        <v>0</v>
      </c>
      <c r="Q661" s="157">
        <f>Input!Q510*Q$13</f>
        <v>0</v>
      </c>
      <c r="R661" s="157">
        <f>Input!R510*R$13</f>
        <v>0</v>
      </c>
      <c r="S661" s="157">
        <f>Input!S510*S$13</f>
        <v>0</v>
      </c>
      <c r="T661" s="324">
        <f>Input!T510*T$13</f>
        <v>0</v>
      </c>
      <c r="U661" s="157">
        <f>Input!U510*U$13</f>
        <v>0</v>
      </c>
      <c r="V661" s="157">
        <f>Input!V510*V$13</f>
        <v>0</v>
      </c>
      <c r="W661" s="157">
        <f>Input!W510*W$13</f>
        <v>0</v>
      </c>
      <c r="X661" s="157">
        <f>Input!X510*X$13</f>
        <v>0</v>
      </c>
      <c r="Y661" s="324">
        <f>Input!Y510*Y$13</f>
        <v>1.080023392763283</v>
      </c>
      <c r="Z661" s="157">
        <f>Input!Z510*Z$13</f>
        <v>1.3136426469257889</v>
      </c>
      <c r="AA661" s="157">
        <f>Input!AA510*AA$13</f>
        <v>0.6879061054549479</v>
      </c>
      <c r="AB661" s="157">
        <f>Input!AB510*AB$13</f>
        <v>0.42735642271191165</v>
      </c>
      <c r="AC661" s="157">
        <f>Input!AC510*AC$13</f>
        <v>0.54958559034914978</v>
      </c>
      <c r="AD661" s="157">
        <f>Input!AD510*AD$13</f>
        <v>-4.909021999999999E-2</v>
      </c>
      <c r="AE661" s="324">
        <f>Input!AE510*AE$13</f>
        <v>0.59265162000000005</v>
      </c>
      <c r="AF661" s="157">
        <f>Input!AF510*AF$13</f>
        <v>-0.16026644000000001</v>
      </c>
      <c r="AG661" s="157">
        <f>Input!AG510*AG$13</f>
        <v>1.0415299999999999E-3</v>
      </c>
      <c r="AH661" s="157">
        <f>Input!AH510*AH$13</f>
        <v>0</v>
      </c>
      <c r="AI661" s="320">
        <f>Input!AI510*AI$13</f>
        <v>0</v>
      </c>
      <c r="AJ661" s="324">
        <f>Input!AJ510*AJ$13</f>
        <v>0</v>
      </c>
      <c r="AK661" s="157">
        <f>Input!AK510*AK$13</f>
        <v>0</v>
      </c>
      <c r="AL661" s="157">
        <f>Input!AL510*AL$13</f>
        <v>0</v>
      </c>
      <c r="AM661" s="157">
        <f>Input!AM510*AM$13</f>
        <v>0</v>
      </c>
      <c r="AN661" s="320">
        <f>Input!AN510*AN$13</f>
        <v>0</v>
      </c>
    </row>
    <row r="662" spans="1:40" outlineLevel="2">
      <c r="A662" s="882">
        <f>ROW()</f>
        <v>662</v>
      </c>
      <c r="B662" s="453"/>
      <c r="D662" s="452" t="s">
        <v>29</v>
      </c>
      <c r="H662" s="458"/>
      <c r="I662" s="458"/>
      <c r="J662" s="1762">
        <f>0.5*Input!J511*J$13</f>
        <v>2.52</v>
      </c>
      <c r="K662" s="157">
        <f>Input!K511*K$13</f>
        <v>3.61</v>
      </c>
      <c r="L662" s="157">
        <f>Input!L511*L$13</f>
        <v>4.25</v>
      </c>
      <c r="M662" s="157">
        <f>Input!M511*M$13</f>
        <v>6.84</v>
      </c>
      <c r="N662" s="320">
        <f>Input!N511*N$13</f>
        <v>9.1199999999999992</v>
      </c>
      <c r="O662" s="157">
        <f>Input!O511*O$13</f>
        <v>0</v>
      </c>
      <c r="P662" s="157">
        <f>Input!P511*P$13</f>
        <v>0</v>
      </c>
      <c r="Q662" s="157">
        <f>Input!Q511*Q$13</f>
        <v>0</v>
      </c>
      <c r="R662" s="157">
        <f>Input!R511*R$13</f>
        <v>0</v>
      </c>
      <c r="S662" s="157">
        <f>Input!S511*S$13</f>
        <v>0</v>
      </c>
      <c r="T662" s="324">
        <f>Input!T511*T$13</f>
        <v>0</v>
      </c>
      <c r="U662" s="157">
        <f>Input!U511*U$13</f>
        <v>0</v>
      </c>
      <c r="V662" s="157">
        <f>Input!V511*V$13</f>
        <v>0</v>
      </c>
      <c r="W662" s="157">
        <f>Input!W511*W$13</f>
        <v>0</v>
      </c>
      <c r="X662" s="157">
        <f>Input!X511*X$13</f>
        <v>0</v>
      </c>
      <c r="Y662" s="324">
        <f>Input!Y511*Y$13</f>
        <v>0</v>
      </c>
      <c r="Z662" s="157">
        <f>Input!Z511*Z$13</f>
        <v>0</v>
      </c>
      <c r="AA662" s="157">
        <f>Input!AA511*AA$13</f>
        <v>0</v>
      </c>
      <c r="AB662" s="157">
        <f>Input!AB511*AB$13</f>
        <v>0</v>
      </c>
      <c r="AC662" s="157">
        <f>Input!AC511*AC$13</f>
        <v>0</v>
      </c>
      <c r="AD662" s="157">
        <f>Input!AD511*AD$13</f>
        <v>0</v>
      </c>
      <c r="AE662" s="324">
        <f>Input!AE511*AE$13</f>
        <v>0</v>
      </c>
      <c r="AF662" s="157">
        <f>Input!AF511*AF$13</f>
        <v>0</v>
      </c>
      <c r="AG662" s="157">
        <f>Input!AG511*AG$13</f>
        <v>0</v>
      </c>
      <c r="AH662" s="157">
        <f>Input!AH511*AH$13</f>
        <v>0</v>
      </c>
      <c r="AI662" s="320">
        <f>Input!AI511*AI$13</f>
        <v>0</v>
      </c>
      <c r="AJ662" s="324">
        <f>Input!AJ511*AJ$13</f>
        <v>0</v>
      </c>
      <c r="AK662" s="157">
        <f>Input!AK511*AK$13</f>
        <v>0</v>
      </c>
      <c r="AL662" s="157">
        <f>Input!AL511*AL$13</f>
        <v>0</v>
      </c>
      <c r="AM662" s="157">
        <f>Input!AM511*AM$13</f>
        <v>0</v>
      </c>
      <c r="AN662" s="320">
        <f>Input!AN511*AN$13</f>
        <v>0</v>
      </c>
    </row>
    <row r="663" spans="1:40" outlineLevel="2">
      <c r="A663" s="882">
        <f>ROW()</f>
        <v>663</v>
      </c>
      <c r="B663" s="453"/>
      <c r="D663" s="452" t="s">
        <v>30</v>
      </c>
      <c r="H663" s="458"/>
      <c r="I663" s="458"/>
      <c r="J663" s="1762">
        <f>0.5*Input!J512*J$13</f>
        <v>0.96680060184372696</v>
      </c>
      <c r="K663" s="157">
        <f>Input!K512*K$13</f>
        <v>1.1791426387192587</v>
      </c>
      <c r="L663" s="157">
        <f>Input!L512*L$13</f>
        <v>8.0492681329321192E-2</v>
      </c>
      <c r="M663" s="157">
        <f>Input!M512*M$13</f>
        <v>0</v>
      </c>
      <c r="N663" s="320">
        <f>Input!N512*N$13</f>
        <v>3.5487990434485445E-2</v>
      </c>
      <c r="O663" s="157">
        <f>Input!O512*O$13</f>
        <v>7.0107348510000005</v>
      </c>
      <c r="P663" s="157">
        <f>Input!P512*P$13</f>
        <v>8.1942672999999928</v>
      </c>
      <c r="Q663" s="157">
        <f>Input!Q512*Q$13</f>
        <v>12.43407671443026</v>
      </c>
      <c r="R663" s="157">
        <f>Input!R512*R$13</f>
        <v>11.372097809667233</v>
      </c>
      <c r="S663" s="157">
        <f>Input!S512*S$13</f>
        <v>8.6230471933959674</v>
      </c>
      <c r="T663" s="324">
        <f>Input!T512*T$13</f>
        <v>4.6628688106693099</v>
      </c>
      <c r="U663" s="157">
        <f>Input!U512*U$13</f>
        <v>9.6934646070705082</v>
      </c>
      <c r="V663" s="157">
        <f>Input!V512*V$13</f>
        <v>10.682714689171014</v>
      </c>
      <c r="W663" s="157">
        <f>Input!W512*W$13</f>
        <v>22.052202089397014</v>
      </c>
      <c r="X663" s="157">
        <f>Input!X512*X$13</f>
        <v>16.87749797</v>
      </c>
      <c r="Y663" s="324">
        <f>Input!Y512*Y$13</f>
        <v>12.574373276712516</v>
      </c>
      <c r="Z663" s="157">
        <f>Input!Z512*Z$13</f>
        <v>30.087595650581051</v>
      </c>
      <c r="AA663" s="157">
        <f>Input!AA512*AA$13</f>
        <v>29.551847258868222</v>
      </c>
      <c r="AB663" s="157">
        <f>Input!AB512*AB$13</f>
        <v>29.845294805110335</v>
      </c>
      <c r="AC663" s="157">
        <f>Input!AC512*AC$13</f>
        <v>32.462191920961601</v>
      </c>
      <c r="AD663" s="157">
        <f>Input!AD512*AD$13</f>
        <v>27.786149025586464</v>
      </c>
      <c r="AE663" s="324">
        <f>Input!AE512*AE$13</f>
        <v>27.065561590000005</v>
      </c>
      <c r="AF663" s="157">
        <f>Input!AF512*AF$13</f>
        <v>33.315647099999993</v>
      </c>
      <c r="AG663" s="157">
        <f>Input!AG512*AG$13</f>
        <v>37.36019009482758</v>
      </c>
      <c r="AH663" s="157">
        <f>Input!AH512*AH$13</f>
        <v>37.218168420000005</v>
      </c>
      <c r="AI663" s="320">
        <f>Input!AI512*AI$13</f>
        <v>35.989793508355412</v>
      </c>
      <c r="AJ663" s="324">
        <f>Input!AJ512*AJ$13</f>
        <v>40.675374059244184</v>
      </c>
      <c r="AK663" s="157">
        <f>Input!AK512*AK$13</f>
        <v>42.162155919776353</v>
      </c>
      <c r="AL663" s="157">
        <f>Input!AL512*AL$13</f>
        <v>45.627335993088153</v>
      </c>
      <c r="AM663" s="157">
        <f>Input!AM512*AM$13</f>
        <v>45.41973897893633</v>
      </c>
      <c r="AN663" s="320">
        <f>Input!AN512*AN$13</f>
        <v>45.991906622675316</v>
      </c>
    </row>
    <row r="664" spans="1:40" outlineLevel="2">
      <c r="A664" s="882">
        <f>ROW()</f>
        <v>664</v>
      </c>
      <c r="B664" s="453"/>
      <c r="D664" s="452" t="s">
        <v>31</v>
      </c>
      <c r="H664" s="458"/>
      <c r="I664" s="458"/>
      <c r="J664" s="1762">
        <f>0.5*Input!J513*J$13</f>
        <v>0</v>
      </c>
      <c r="K664" s="157">
        <f>Input!K513*K$13</f>
        <v>0</v>
      </c>
      <c r="L664" s="157">
        <f>Input!L513*L$13</f>
        <v>0</v>
      </c>
      <c r="M664" s="157">
        <f>Input!M513*M$13</f>
        <v>0</v>
      </c>
      <c r="N664" s="320">
        <f>Input!N513*N$13</f>
        <v>0</v>
      </c>
      <c r="O664" s="157">
        <f>Input!O513*O$13</f>
        <v>0</v>
      </c>
      <c r="P664" s="157">
        <f>Input!P513*P$13</f>
        <v>0</v>
      </c>
      <c r="Q664" s="157">
        <f>Input!Q513*Q$13</f>
        <v>0</v>
      </c>
      <c r="R664" s="157">
        <f>Input!R513*R$13</f>
        <v>0</v>
      </c>
      <c r="S664" s="157">
        <f>Input!S513*S$13</f>
        <v>0</v>
      </c>
      <c r="T664" s="324">
        <f>Input!T513*T$13</f>
        <v>0</v>
      </c>
      <c r="U664" s="157">
        <f>Input!U513*U$13</f>
        <v>0</v>
      </c>
      <c r="V664" s="157">
        <f>Input!V513*V$13</f>
        <v>0</v>
      </c>
      <c r="W664" s="157">
        <f>Input!W513*W$13</f>
        <v>0</v>
      </c>
      <c r="X664" s="157">
        <f>Input!X513*X$13</f>
        <v>0</v>
      </c>
      <c r="Y664" s="324">
        <f>Input!Y513*Y$13</f>
        <v>0</v>
      </c>
      <c r="Z664" s="157">
        <f>Input!Z513*Z$13</f>
        <v>0</v>
      </c>
      <c r="AA664" s="157">
        <f>Input!AA513*AA$13</f>
        <v>0</v>
      </c>
      <c r="AB664" s="157">
        <f>Input!AB513*AB$13</f>
        <v>0</v>
      </c>
      <c r="AC664" s="157">
        <f>Input!AC513*AC$13</f>
        <v>0</v>
      </c>
      <c r="AD664" s="157">
        <f>Input!AD513*AD$13</f>
        <v>0</v>
      </c>
      <c r="AE664" s="324">
        <f>Input!AE513*AE$13</f>
        <v>0</v>
      </c>
      <c r="AF664" s="157">
        <f>Input!AF513*AF$13</f>
        <v>0</v>
      </c>
      <c r="AG664" s="157">
        <f>Input!AG513*AG$13</f>
        <v>0</v>
      </c>
      <c r="AH664" s="157">
        <f>Input!AH513*AH$13</f>
        <v>0</v>
      </c>
      <c r="AI664" s="320">
        <f>Input!AI513*AI$13</f>
        <v>0</v>
      </c>
      <c r="AJ664" s="324">
        <f>Input!AJ513*AJ$13</f>
        <v>0</v>
      </c>
      <c r="AK664" s="157">
        <f>Input!AK513*AK$13</f>
        <v>0</v>
      </c>
      <c r="AL664" s="157">
        <f>Input!AL513*AL$13</f>
        <v>0</v>
      </c>
      <c r="AM664" s="157">
        <f>Input!AM513*AM$13</f>
        <v>0</v>
      </c>
      <c r="AN664" s="320">
        <f>Input!AN513*AN$13</f>
        <v>0</v>
      </c>
    </row>
    <row r="665" spans="1:40" outlineLevel="2">
      <c r="A665" s="882">
        <f>ROW()</f>
        <v>665</v>
      </c>
      <c r="B665" s="453"/>
      <c r="D665" s="452" t="s">
        <v>32</v>
      </c>
      <c r="H665" s="458"/>
      <c r="I665" s="458"/>
      <c r="J665" s="1762">
        <f>0.5*Input!J514*J$13</f>
        <v>8.187038537727355E-2</v>
      </c>
      <c r="K665" s="157">
        <f>Input!K514*K$13</f>
        <v>0.1551236661427744</v>
      </c>
      <c r="L665" s="157">
        <f>Input!L514*L$13</f>
        <v>1.4264525805196162E-2</v>
      </c>
      <c r="M665" s="157">
        <f>Input!M514*M$13</f>
        <v>0</v>
      </c>
      <c r="N665" s="320">
        <f>Input!N514*N$13</f>
        <v>6.2890109630733713E-3</v>
      </c>
      <c r="O665" s="157">
        <f>Input!O514*O$13</f>
        <v>9.9750000000000005E-2</v>
      </c>
      <c r="P665" s="157">
        <f>Input!P514*P$13</f>
        <v>0.73165236000000011</v>
      </c>
      <c r="Q665" s="157">
        <f>Input!Q514*Q$13</f>
        <v>0.61706667606551191</v>
      </c>
      <c r="R665" s="157">
        <f>Input!R514*R$13</f>
        <v>0.18119296158620005</v>
      </c>
      <c r="S665" s="157">
        <f>Input!S514*S$13</f>
        <v>0.72645847183105106</v>
      </c>
      <c r="T665" s="324">
        <f>Input!T514*T$13</f>
        <v>0.2488070467194877</v>
      </c>
      <c r="U665" s="157">
        <f>Input!U514*U$13</f>
        <v>0.22851549246955394</v>
      </c>
      <c r="V665" s="157">
        <f>Input!V514*V$13</f>
        <v>0.43642174045674487</v>
      </c>
      <c r="W665" s="157">
        <f>Input!W514*W$13</f>
        <v>1.2022835869308026</v>
      </c>
      <c r="X665" s="157">
        <f>Input!X514*X$13</f>
        <v>0.66340935999999984</v>
      </c>
      <c r="Y665" s="324">
        <f>Input!Y514*Y$13</f>
        <v>1.3935735522104942</v>
      </c>
      <c r="Z665" s="157">
        <f>Input!Z514*Z$13</f>
        <v>2.4371088517792301</v>
      </c>
      <c r="AA665" s="157">
        <f>Input!AA514*AA$13</f>
        <v>3.8374084694600761</v>
      </c>
      <c r="AB665" s="157">
        <f>Input!AB514*AB$13</f>
        <v>4.614071534474804</v>
      </c>
      <c r="AC665" s="157">
        <f>Input!AC514*AC$13</f>
        <v>1.4400897237715853</v>
      </c>
      <c r="AD665" s="157">
        <f>Input!AD514*AD$13</f>
        <v>0.4869769900000005</v>
      </c>
      <c r="AE665" s="324">
        <f>Input!AE514*AE$13</f>
        <v>1.4077962699999997</v>
      </c>
      <c r="AF665" s="157">
        <f>Input!AF514*AF$13</f>
        <v>1.0855371700000001</v>
      </c>
      <c r="AG665" s="157">
        <f>Input!AG514*AG$13</f>
        <v>1.61136659</v>
      </c>
      <c r="AH665" s="157">
        <f>Input!AH514*AH$13</f>
        <v>1.5611166500000002</v>
      </c>
      <c r="AI665" s="320">
        <f>Input!AI514*AI$13</f>
        <v>1.9837204386380933</v>
      </c>
      <c r="AJ665" s="324">
        <f>Input!AJ514*AJ$13</f>
        <v>3.0383560528949913</v>
      </c>
      <c r="AK665" s="157">
        <f>Input!AK514*AK$13</f>
        <v>2.3244872154952576</v>
      </c>
      <c r="AL665" s="157">
        <f>Input!AL514*AL$13</f>
        <v>2.3586990845317044</v>
      </c>
      <c r="AM665" s="157">
        <f>Input!AM514*AM$13</f>
        <v>2.4338786959741032</v>
      </c>
      <c r="AN665" s="320">
        <f>Input!AN514*AN$13</f>
        <v>2.490751890256897</v>
      </c>
    </row>
    <row r="666" spans="1:40" outlineLevel="2">
      <c r="A666" s="882">
        <f>ROW()</f>
        <v>666</v>
      </c>
      <c r="B666" s="453"/>
      <c r="D666" s="452" t="s">
        <v>33</v>
      </c>
      <c r="H666" s="458"/>
      <c r="I666" s="458"/>
      <c r="J666" s="1762">
        <f>0.5*Input!J515*J$13</f>
        <v>1.0950815878488817E-2</v>
      </c>
      <c r="K666" s="157">
        <f>Input!K515*K$13</f>
        <v>1.2166562050413677E-2</v>
      </c>
      <c r="L666" s="157">
        <f>Input!L515*L$13</f>
        <v>0</v>
      </c>
      <c r="M666" s="157">
        <f>Input!M515*M$13</f>
        <v>0</v>
      </c>
      <c r="N666" s="320">
        <f>Input!N515*N$13</f>
        <v>0</v>
      </c>
      <c r="O666" s="157">
        <f>Input!O515*O$13</f>
        <v>0</v>
      </c>
      <c r="P666" s="157">
        <f>Input!P515*P$13</f>
        <v>0</v>
      </c>
      <c r="Q666" s="157">
        <f>Input!Q515*Q$13</f>
        <v>0</v>
      </c>
      <c r="R666" s="157">
        <f>Input!R515*R$13</f>
        <v>1.23033631628E-2</v>
      </c>
      <c r="S666" s="157">
        <f>Input!S515*S$13</f>
        <v>1.6574945431679018</v>
      </c>
      <c r="T666" s="324">
        <f>Input!T515*T$13</f>
        <v>1.685651068716699</v>
      </c>
      <c r="U666" s="157">
        <f>Input!U515*U$13</f>
        <v>0.17932409334793159</v>
      </c>
      <c r="V666" s="157">
        <f>Input!V515*V$13</f>
        <v>0.23227413662935995</v>
      </c>
      <c r="W666" s="157">
        <f>Input!W515*W$13</f>
        <v>3.9022498108794903E-3</v>
      </c>
      <c r="X666" s="157">
        <f>Input!X515*X$13</f>
        <v>6.0650000000000005E-4</v>
      </c>
      <c r="Y666" s="324">
        <f>Input!Y515*Y$13</f>
        <v>7.7297801010923562E-3</v>
      </c>
      <c r="Z666" s="157">
        <f>Input!Z515*Z$13</f>
        <v>2.0879939800990382E-2</v>
      </c>
      <c r="AA666" s="157">
        <f>Input!AA515*AA$13</f>
        <v>0</v>
      </c>
      <c r="AB666" s="157">
        <f>Input!AB515*AB$13</f>
        <v>0.18527313850675645</v>
      </c>
      <c r="AC666" s="157">
        <f>Input!AC515*AC$13</f>
        <v>0.65543835288632757</v>
      </c>
      <c r="AD666" s="157">
        <f>Input!AD515*AD$13</f>
        <v>0.15572516000000003</v>
      </c>
      <c r="AE666" s="324">
        <f>Input!AE515*AE$13</f>
        <v>7.1696670000000004E-2</v>
      </c>
      <c r="AF666" s="157">
        <f>Input!AF515*AF$13</f>
        <v>0</v>
      </c>
      <c r="AG666" s="157">
        <f>Input!AG515*AG$13</f>
        <v>3.5421589999999996E-2</v>
      </c>
      <c r="AH666" s="157">
        <f>Input!AH515*AH$13</f>
        <v>0.18305001999999998</v>
      </c>
      <c r="AI666" s="320">
        <f>Input!AI515*AI$13</f>
        <v>0.18153559469132954</v>
      </c>
      <c r="AJ666" s="324">
        <f>Input!AJ515*AJ$13</f>
        <v>0</v>
      </c>
      <c r="AK666" s="157">
        <f>Input!AK515*AK$13</f>
        <v>0</v>
      </c>
      <c r="AL666" s="157">
        <f>Input!AL515*AL$13</f>
        <v>0</v>
      </c>
      <c r="AM666" s="157">
        <f>Input!AM515*AM$13</f>
        <v>0</v>
      </c>
      <c r="AN666" s="320">
        <f>Input!AN515*AN$13</f>
        <v>0</v>
      </c>
    </row>
    <row r="667" spans="1:40" outlineLevel="2">
      <c r="A667" s="882">
        <f>ROW()</f>
        <v>667</v>
      </c>
      <c r="B667" s="453"/>
      <c r="D667" s="452" t="s">
        <v>27</v>
      </c>
      <c r="H667" s="458"/>
      <c r="I667" s="458"/>
      <c r="J667" s="1762">
        <f>0.5*Input!J516*J$13</f>
        <v>0</v>
      </c>
      <c r="K667" s="157">
        <f>Input!K516*K$13</f>
        <v>5.8805049910332786E-2</v>
      </c>
      <c r="L667" s="157">
        <f>Input!L516*L$13</f>
        <v>0</v>
      </c>
      <c r="M667" s="157">
        <f>Input!M516*M$13</f>
        <v>0</v>
      </c>
      <c r="N667" s="320">
        <f>Input!N516*N$13</f>
        <v>0</v>
      </c>
      <c r="O667" s="157">
        <f>Input!O516*O$13</f>
        <v>0</v>
      </c>
      <c r="P667" s="157">
        <f>Input!P516*P$13</f>
        <v>0</v>
      </c>
      <c r="Q667" s="157">
        <f>Input!Q516*Q$13</f>
        <v>3.9453480900000004E-2</v>
      </c>
      <c r="R667" s="157">
        <f>Input!R516*R$13</f>
        <v>0.11438888348119999</v>
      </c>
      <c r="S667" s="157">
        <f>Input!S516*S$13</f>
        <v>0.15046118807683451</v>
      </c>
      <c r="T667" s="324">
        <f>Input!T516*T$13</f>
        <v>0.10582859412606954</v>
      </c>
      <c r="U667" s="157">
        <f>Input!U516*U$13</f>
        <v>1.0991493756209922</v>
      </c>
      <c r="V667" s="157">
        <f>Input!V516*V$13</f>
        <v>0.74024732445122077</v>
      </c>
      <c r="W667" s="157">
        <f>Input!W516*W$13</f>
        <v>4.3068220565307636</v>
      </c>
      <c r="X667" s="157">
        <f>Input!X516*X$13</f>
        <v>9.5596913996734987</v>
      </c>
      <c r="Y667" s="324">
        <f>Input!Y516*Y$13</f>
        <v>0.15234791913466125</v>
      </c>
      <c r="Z667" s="157">
        <f>Input!Z516*Z$13</f>
        <v>0.42069134150910648</v>
      </c>
      <c r="AA667" s="157">
        <f>Input!AA516*AA$13</f>
        <v>0.6443902725359455</v>
      </c>
      <c r="AB667" s="157">
        <f>Input!AB516*AB$13</f>
        <v>1.3894240799386552</v>
      </c>
      <c r="AC667" s="157">
        <f>Input!AC516*AC$13</f>
        <v>9.3168036858660273</v>
      </c>
      <c r="AD667" s="157">
        <f>Input!AD516*AD$13</f>
        <v>1.588475878312045</v>
      </c>
      <c r="AE667" s="324">
        <f>Input!AE516*AE$13</f>
        <v>0.33021471999999996</v>
      </c>
      <c r="AF667" s="157">
        <f>Input!AF516*AF$13</f>
        <v>0.29718318999999999</v>
      </c>
      <c r="AG667" s="157">
        <f>Input!AG516*AG$13</f>
        <v>0.36410772000000002</v>
      </c>
      <c r="AH667" s="157">
        <f>Input!AH516*AH$13</f>
        <v>0.66477575</v>
      </c>
      <c r="AI667" s="320">
        <f>Input!AI516*AI$13</f>
        <v>0.28544817345664752</v>
      </c>
      <c r="AJ667" s="324">
        <f>Input!AJ516*AJ$13</f>
        <v>1.8099217864111397</v>
      </c>
      <c r="AK667" s="157">
        <f>Input!AK516*AK$13</f>
        <v>3.7269021121653334</v>
      </c>
      <c r="AL667" s="157">
        <f>Input!AL516*AL$13</f>
        <v>0.50106939229505965</v>
      </c>
      <c r="AM667" s="157">
        <f>Input!AM516*AM$13</f>
        <v>0.4920741759347782</v>
      </c>
      <c r="AN667" s="320">
        <f>Input!AN516*AN$13</f>
        <v>0.53745647217884784</v>
      </c>
    </row>
    <row r="668" spans="1:40" outlineLevel="2">
      <c r="A668" s="882">
        <f>ROW()</f>
        <v>668</v>
      </c>
      <c r="B668" s="453"/>
      <c r="D668" s="452" t="s">
        <v>34</v>
      </c>
      <c r="H668" s="458"/>
      <c r="I668" s="458"/>
      <c r="J668" s="1762">
        <f>0.5*Input!J517*J$13</f>
        <v>6.1</v>
      </c>
      <c r="K668" s="157">
        <f>Input!K517*K$13</f>
        <v>9.9700000000000006</v>
      </c>
      <c r="L668" s="157">
        <f>Input!L517*L$13</f>
        <v>18.360000000000003</v>
      </c>
      <c r="M668" s="157">
        <f>Input!M517*M$13</f>
        <v>17.78</v>
      </c>
      <c r="N668" s="320">
        <f>Input!N517*N$13</f>
        <v>16.29</v>
      </c>
      <c r="O668" s="157">
        <f>Input!O517*O$13</f>
        <v>16.516205743799997</v>
      </c>
      <c r="P668" s="157">
        <f>Input!P517*P$13</f>
        <v>20.081629629999998</v>
      </c>
      <c r="Q668" s="157">
        <f>Input!Q517*Q$13</f>
        <v>18.3162034282437</v>
      </c>
      <c r="R668" s="157">
        <f>Input!R517*R$13</f>
        <v>17.304209460663788</v>
      </c>
      <c r="S668" s="157">
        <f>Input!S517*S$13</f>
        <v>19.025756157232877</v>
      </c>
      <c r="T668" s="324">
        <f>Input!T517*T$13</f>
        <v>8.6292181532674821</v>
      </c>
      <c r="U668" s="157">
        <f>Input!U517*U$13</f>
        <v>19.510816827534729</v>
      </c>
      <c r="V668" s="157">
        <f>Input!V517*V$13</f>
        <v>17.6194127269296</v>
      </c>
      <c r="W668" s="157">
        <f>Input!W517*W$13</f>
        <v>20.294685702036663</v>
      </c>
      <c r="X668" s="157">
        <f>Input!X517*X$13</f>
        <v>30.096388690000008</v>
      </c>
      <c r="Y668" s="324">
        <f>Input!Y517*Y$13</f>
        <v>16.512600061659338</v>
      </c>
      <c r="Z668" s="157">
        <f>Input!Z517*Z$13</f>
        <v>27.932809374461964</v>
      </c>
      <c r="AA668" s="157">
        <f>Input!AA517*AA$13</f>
        <v>28.581959076673748</v>
      </c>
      <c r="AB668" s="157">
        <f>Input!AB517*AB$13</f>
        <v>27.365430684485005</v>
      </c>
      <c r="AC668" s="157">
        <f>Input!AC517*AC$13</f>
        <v>26.058230089003729</v>
      </c>
      <c r="AD668" s="157">
        <f>Input!AD517*AD$13</f>
        <v>29.103235515615754</v>
      </c>
      <c r="AE668" s="324">
        <f>Input!AE517*AE$13</f>
        <v>21.430196469999984</v>
      </c>
      <c r="AF668" s="157">
        <f>Input!AF517*AF$13</f>
        <v>24.522193459999961</v>
      </c>
      <c r="AG668" s="157">
        <f>Input!AG517*AG$13</f>
        <v>26.368317069999883</v>
      </c>
      <c r="AH668" s="157">
        <f>Input!AH517*AH$13</f>
        <v>29.912399499999825</v>
      </c>
      <c r="AI668" s="320">
        <f>Input!AI517*AI$13</f>
        <v>28.251606481939447</v>
      </c>
      <c r="AJ668" s="324">
        <f>Input!AJ517*AJ$13</f>
        <v>34.937037129926523</v>
      </c>
      <c r="AK668" s="157">
        <f>Input!AK517*AK$13</f>
        <v>37.990461237313433</v>
      </c>
      <c r="AL668" s="157">
        <f>Input!AL517*AL$13</f>
        <v>40.095722873326231</v>
      </c>
      <c r="AM668" s="157">
        <f>Input!AM517*AM$13</f>
        <v>42.44601981105366</v>
      </c>
      <c r="AN668" s="320">
        <f>Input!AN517*AN$13</f>
        <v>43.610766099147632</v>
      </c>
    </row>
    <row r="669" spans="1:40" outlineLevel="2">
      <c r="A669" s="882">
        <f>ROW()</f>
        <v>669</v>
      </c>
      <c r="B669" s="453"/>
      <c r="D669" s="452" t="s">
        <v>35</v>
      </c>
      <c r="H669" s="458"/>
      <c r="I669" s="458"/>
      <c r="J669" s="1762">
        <f>0.5*Input!J518*J$13</f>
        <v>0.55040886474975947</v>
      </c>
      <c r="K669" s="157">
        <f>Input!K518*K$13</f>
        <v>0.24333124100827358</v>
      </c>
      <c r="L669" s="157">
        <f>Input!L518*L$13</f>
        <v>5.0944735018557726E-3</v>
      </c>
      <c r="M669" s="157">
        <f>Input!M518*M$13</f>
        <v>0.17584713375796179</v>
      </c>
      <c r="N669" s="320">
        <f>Input!N518*N$13</f>
        <v>7.7982762913079914E-2</v>
      </c>
      <c r="O669" s="157">
        <f>Input!O518*O$13</f>
        <v>0</v>
      </c>
      <c r="P669" s="157">
        <f>Input!P518*P$13</f>
        <v>0</v>
      </c>
      <c r="Q669" s="157">
        <f>Input!Q518*Q$13</f>
        <v>0</v>
      </c>
      <c r="R669" s="157">
        <f>Input!R518*R$13</f>
        <v>0</v>
      </c>
      <c r="S669" s="157">
        <f>Input!S518*S$13</f>
        <v>0</v>
      </c>
      <c r="T669" s="324">
        <f>Input!T518*T$13</f>
        <v>3.6087352708785856E-15</v>
      </c>
      <c r="U669" s="157">
        <f>Input!U518*U$13</f>
        <v>0.6868972268388005</v>
      </c>
      <c r="V669" s="157">
        <f>Input!V518*V$13</f>
        <v>1.1409417693198474</v>
      </c>
      <c r="W669" s="157">
        <f>Input!W518*W$13</f>
        <v>3.9822222006685868</v>
      </c>
      <c r="X669" s="157">
        <f>Input!X518*X$13</f>
        <v>5.1096908558681591</v>
      </c>
      <c r="Y669" s="324">
        <f>Input!Y518*Y$13</f>
        <v>0.37228221552655355</v>
      </c>
      <c r="Z669" s="157">
        <f>Input!Z518*Z$13</f>
        <v>1.1540191426906627</v>
      </c>
      <c r="AA669" s="157">
        <f>Input!AA518*AA$13</f>
        <v>1.008994035084988</v>
      </c>
      <c r="AB669" s="157">
        <f>Input!AB518*AB$13</f>
        <v>1.0163246574372211</v>
      </c>
      <c r="AC669" s="157">
        <f>Input!AC518*AC$13</f>
        <v>1.5608980553243521</v>
      </c>
      <c r="AD669" s="157">
        <f>Input!AD518*AD$13</f>
        <v>0.58101801506665962</v>
      </c>
      <c r="AE669" s="324">
        <f>Input!AE518*AE$13</f>
        <v>0.92588129803294306</v>
      </c>
      <c r="AF669" s="157">
        <f>Input!AF518*AF$13</f>
        <v>0.71815435770274372</v>
      </c>
      <c r="AG669" s="157">
        <f>Input!AG518*AG$13</f>
        <v>0.84862374775243532</v>
      </c>
      <c r="AH669" s="157">
        <f>Input!AH518*AH$13</f>
        <v>0.64514057639557254</v>
      </c>
      <c r="AI669" s="320">
        <f>Input!AI518*AI$13</f>
        <v>1.2033746095041677</v>
      </c>
      <c r="AJ669" s="324">
        <f>Input!AJ518*AJ$13</f>
        <v>1.0339562892253751</v>
      </c>
      <c r="AK669" s="157">
        <f>Input!AK518*AK$13</f>
        <v>0.99039566318035066</v>
      </c>
      <c r="AL669" s="157">
        <f>Input!AL518*AL$13</f>
        <v>1.0125805260355905</v>
      </c>
      <c r="AM669" s="157">
        <f>Input!AM518*AM$13</f>
        <v>1.0352623298187877</v>
      </c>
      <c r="AN669" s="320">
        <f>Input!AN518*AN$13</f>
        <v>1.0584522060067283</v>
      </c>
    </row>
    <row r="670" spans="1:40" outlineLevel="2">
      <c r="A670" s="882">
        <f>ROW()</f>
        <v>670</v>
      </c>
      <c r="B670" s="453"/>
      <c r="D670" s="452" t="s">
        <v>302</v>
      </c>
      <c r="H670" s="458"/>
      <c r="I670" s="458"/>
      <c r="J670" s="1762">
        <f>0.5*Input!J519*J$13</f>
        <v>0</v>
      </c>
      <c r="K670" s="157">
        <f>Input!K519*K$13</f>
        <v>0</v>
      </c>
      <c r="L670" s="157">
        <f>Input!L519*L$13</f>
        <v>0</v>
      </c>
      <c r="M670" s="157">
        <f>Input!M519*M$13</f>
        <v>0</v>
      </c>
      <c r="N670" s="320">
        <f>Input!N519*N$13</f>
        <v>0</v>
      </c>
      <c r="O670" s="157">
        <f>Input!O519*O$13</f>
        <v>0</v>
      </c>
      <c r="P670" s="157">
        <f>Input!P519*P$13</f>
        <v>0</v>
      </c>
      <c r="Q670" s="157">
        <f>Input!Q519*Q$13</f>
        <v>0</v>
      </c>
      <c r="R670" s="157">
        <f>Input!R519*R$13</f>
        <v>0</v>
      </c>
      <c r="S670" s="157">
        <f>Input!S519*S$13</f>
        <v>0</v>
      </c>
      <c r="T670" s="324">
        <f>Input!T519*T$13</f>
        <v>0</v>
      </c>
      <c r="U670" s="157">
        <f>Input!U519*U$13</f>
        <v>0</v>
      </c>
      <c r="V670" s="157">
        <f>Input!V519*V$13</f>
        <v>0</v>
      </c>
      <c r="W670" s="157">
        <f>Input!W519*W$13</f>
        <v>0</v>
      </c>
      <c r="X670" s="157">
        <f>Input!X519*X$13</f>
        <v>0</v>
      </c>
      <c r="Y670" s="324">
        <f>Input!Y519*Y$13</f>
        <v>1.4170479298747352</v>
      </c>
      <c r="Z670" s="157">
        <f>Input!Z519*Z$13</f>
        <v>1.2545469059237506</v>
      </c>
      <c r="AA670" s="157">
        <f>Input!AA519*AA$13</f>
        <v>2.0496487623415423</v>
      </c>
      <c r="AB670" s="157">
        <f>Input!AB519*AB$13</f>
        <v>1.9871543237423406</v>
      </c>
      <c r="AC670" s="157">
        <f>Input!AC519*AC$13</f>
        <v>3.3185007952564405</v>
      </c>
      <c r="AD670" s="157">
        <f>Input!AD519*AD$13</f>
        <v>3.2103163498671239</v>
      </c>
      <c r="AE670" s="324">
        <f>Input!AE519*AE$13</f>
        <v>2.8238410880591807</v>
      </c>
      <c r="AF670" s="157">
        <f>Input!AF519*AF$13</f>
        <v>2.2861662761861723</v>
      </c>
      <c r="AG670" s="157">
        <f>Input!AG519*AG$13</f>
        <v>1.5849198375883244</v>
      </c>
      <c r="AH670" s="157">
        <f>Input!AH519*AH$13</f>
        <v>1.4958261464977798</v>
      </c>
      <c r="AI670" s="320">
        <f>Input!AI519*AI$13</f>
        <v>3.0196034969973709</v>
      </c>
      <c r="AJ670" s="324">
        <f>Input!AJ519*AJ$13</f>
        <v>3.5497726600419033</v>
      </c>
      <c r="AK670" s="157">
        <f>Input!AK519*AK$13</f>
        <v>2.4442919665776257</v>
      </c>
      <c r="AL670" s="157">
        <f>Input!AL519*AL$13</f>
        <v>1.5479918200493308</v>
      </c>
      <c r="AM670" s="157">
        <f>Input!AM519*AM$13</f>
        <v>2.6963483145094096</v>
      </c>
      <c r="AN670" s="320">
        <f>Input!AN519*AN$13</f>
        <v>3.2380086819483727</v>
      </c>
    </row>
    <row r="671" spans="1:40" outlineLevel="2">
      <c r="A671" s="882">
        <f>ROW()</f>
        <v>671</v>
      </c>
      <c r="B671" s="453"/>
      <c r="D671" s="452" t="s">
        <v>36</v>
      </c>
      <c r="H671" s="458"/>
      <c r="I671" s="458"/>
      <c r="J671" s="1762">
        <f>0.5*Input!J520*J$13</f>
        <v>1.5968074211908176</v>
      </c>
      <c r="K671" s="157">
        <f>Input!K520*K$13</f>
        <v>0.6194807844002298</v>
      </c>
      <c r="L671" s="157">
        <f>Input!L520*L$13</f>
        <v>0.35966982923101748</v>
      </c>
      <c r="M671" s="157">
        <f>Input!M520*M$13</f>
        <v>0.33956687898089172</v>
      </c>
      <c r="N671" s="320">
        <f>Input!N520*N$13</f>
        <v>0.9867869693451724</v>
      </c>
      <c r="O671" s="157">
        <f>Input!O520*O$13</f>
        <v>0.37043155239999997</v>
      </c>
      <c r="P671" s="157">
        <f>Input!P520*P$13</f>
        <v>1.0571946E-3</v>
      </c>
      <c r="Q671" s="157">
        <f>Input!Q520*Q$13</f>
        <v>0</v>
      </c>
      <c r="R671" s="157">
        <f>Input!R520*R$13</f>
        <v>2.5485882842000001</v>
      </c>
      <c r="S671" s="157">
        <f>Input!S520*S$13</f>
        <v>1.8829756819111192</v>
      </c>
      <c r="T671" s="324">
        <f>Input!T520*T$13</f>
        <v>1.7087311042090618</v>
      </c>
      <c r="U671" s="157">
        <f>Input!U520*U$13</f>
        <v>4.043324311658858</v>
      </c>
      <c r="V671" s="157">
        <f>Input!V520*V$13</f>
        <v>3.0939233638434467</v>
      </c>
      <c r="W671" s="157">
        <f>Input!W520*W$13</f>
        <v>5.0533368029508443</v>
      </c>
      <c r="X671" s="157">
        <f>Input!X520*X$13</f>
        <v>3.2356692511648499</v>
      </c>
      <c r="Y671" s="324">
        <f>Input!Y520*Y$13</f>
        <v>4.8749155414540528</v>
      </c>
      <c r="Z671" s="157">
        <f>Input!Z520*Z$13</f>
        <v>3.1023990349776254</v>
      </c>
      <c r="AA671" s="157">
        <f>Input!AA520*AA$13</f>
        <v>9.2413370270503883</v>
      </c>
      <c r="AB671" s="157">
        <f>Input!AB520*AB$13</f>
        <v>8.1749526575276157</v>
      </c>
      <c r="AC671" s="157">
        <f>Input!AC520*AC$13</f>
        <v>2.6502581480306873</v>
      </c>
      <c r="AD671" s="157">
        <f>Input!AD520*AD$13</f>
        <v>1.202981395384046</v>
      </c>
      <c r="AE671" s="324">
        <f>Input!AE520*AE$13</f>
        <v>2.4522776788612557</v>
      </c>
      <c r="AF671" s="157">
        <f>Input!AF520*AF$13</f>
        <v>7.2912017115771697</v>
      </c>
      <c r="AG671" s="157">
        <f>Input!AG520*AG$13</f>
        <v>7.299125477147645</v>
      </c>
      <c r="AH671" s="157">
        <f>Input!AH520*AH$13</f>
        <v>7.3258309018537133</v>
      </c>
      <c r="AI671" s="320">
        <f>Input!AI520*AI$13</f>
        <v>5.517590894026867</v>
      </c>
      <c r="AJ671" s="324">
        <f>Input!AJ520*AJ$13</f>
        <v>17.820864866826565</v>
      </c>
      <c r="AK671" s="157">
        <f>Input!AK520*AK$13</f>
        <v>26.514709567771416</v>
      </c>
      <c r="AL671" s="157">
        <f>Input!AL520*AL$13</f>
        <v>8.9261955117470499</v>
      </c>
      <c r="AM671" s="157">
        <f>Input!AM520*AM$13</f>
        <v>4.5768056230783882</v>
      </c>
      <c r="AN671" s="320">
        <f>Input!AN520*AN$13</f>
        <v>1.8436697321597393</v>
      </c>
    </row>
    <row r="672" spans="1:40" outlineLevel="2">
      <c r="A672" s="882">
        <f>ROW()</f>
        <v>672</v>
      </c>
      <c r="B672" s="453"/>
      <c r="D672" s="452" t="s">
        <v>583</v>
      </c>
      <c r="H672" s="458"/>
      <c r="I672" s="458"/>
      <c r="J672" s="1762">
        <f>0.5*Input!J521*J$13</f>
        <v>0</v>
      </c>
      <c r="K672" s="157">
        <f>Input!K521*K$13</f>
        <v>0</v>
      </c>
      <c r="L672" s="157">
        <f>Input!L521*L$13</f>
        <v>0</v>
      </c>
      <c r="M672" s="157">
        <f>Input!M521*M$13</f>
        <v>0</v>
      </c>
      <c r="N672" s="320">
        <f>Input!N521*N$13</f>
        <v>0</v>
      </c>
      <c r="O672" s="157">
        <f>Input!O521*O$13</f>
        <v>0</v>
      </c>
      <c r="P672" s="157">
        <f>Input!P521*P$13</f>
        <v>0</v>
      </c>
      <c r="Q672" s="157">
        <f>Input!Q521*Q$13</f>
        <v>0</v>
      </c>
      <c r="R672" s="157">
        <f>Input!R521*R$13</f>
        <v>0</v>
      </c>
      <c r="S672" s="157">
        <f>Input!S521*S$13</f>
        <v>0</v>
      </c>
      <c r="T672" s="324">
        <f>Input!T521*T$13</f>
        <v>0</v>
      </c>
      <c r="U672" s="157">
        <f>Input!U521*U$13</f>
        <v>0</v>
      </c>
      <c r="V672" s="157">
        <f>Input!V521*V$13</f>
        <v>0</v>
      </c>
      <c r="W672" s="157">
        <f>Input!W521*W$13</f>
        <v>0</v>
      </c>
      <c r="X672" s="157">
        <f>Input!X521*X$13</f>
        <v>0</v>
      </c>
      <c r="Y672" s="324">
        <f>Input!Y521*Y$13</f>
        <v>0</v>
      </c>
      <c r="Z672" s="157">
        <f>Input!Z521*Z$13</f>
        <v>0</v>
      </c>
      <c r="AA672" s="157">
        <f>Input!AA521*AA$13</f>
        <v>0</v>
      </c>
      <c r="AB672" s="157">
        <f>Input!AB521*AB$13</f>
        <v>0</v>
      </c>
      <c r="AC672" s="157">
        <f>Input!AC521*AC$13</f>
        <v>0.79602166719864331</v>
      </c>
      <c r="AD672" s="157">
        <f>Input!AD521*AD$13</f>
        <v>0.88771814000000049</v>
      </c>
      <c r="AE672" s="324">
        <f>Input!AE521*AE$13</f>
        <v>0.70018109999999989</v>
      </c>
      <c r="AF672" s="157">
        <f>Input!AF521*AF$13</f>
        <v>0.94632829000000007</v>
      </c>
      <c r="AG672" s="157">
        <f>Input!AG521*AG$13</f>
        <v>0.87345396000000008</v>
      </c>
      <c r="AH672" s="157">
        <f>Input!AH521*AH$13</f>
        <v>0.73733143999999984</v>
      </c>
      <c r="AI672" s="320">
        <f>Input!AI521*AI$13</f>
        <v>0.50678113637321176</v>
      </c>
      <c r="AJ672" s="324">
        <f>Input!AJ521*AJ$13</f>
        <v>1.1456139032785406</v>
      </c>
      <c r="AK672" s="157">
        <f>Input!AK521*AK$13</f>
        <v>3.2454046253980291</v>
      </c>
      <c r="AL672" s="157">
        <f>Input!AL521*AL$13</f>
        <v>1.7869100811924077</v>
      </c>
      <c r="AM672" s="157">
        <f>Input!AM521*AM$13</f>
        <v>1.7588438758117981</v>
      </c>
      <c r="AN672" s="320">
        <f>Input!AN521*AN$13</f>
        <v>1.8295970219034781</v>
      </c>
    </row>
    <row r="673" spans="1:40" outlineLevel="2">
      <c r="A673" s="882">
        <f>ROW()</f>
        <v>673</v>
      </c>
      <c r="B673" s="453"/>
      <c r="D673" s="452" t="s">
        <v>81</v>
      </c>
      <c r="H673" s="458"/>
      <c r="I673" s="458"/>
      <c r="J673" s="1762">
        <f>0.5*Input!J522*J$13</f>
        <v>5.4500000000000003E-5</v>
      </c>
      <c r="K673" s="157">
        <f>Input!K522*K$13</f>
        <v>4.143E-3</v>
      </c>
      <c r="L673" s="157">
        <f>Input!L522*L$13</f>
        <v>1.7103430000000002</v>
      </c>
      <c r="M673" s="157">
        <f>Input!M522*M$13</f>
        <v>3.058303</v>
      </c>
      <c r="N673" s="320">
        <f>Input!N522*N$13</f>
        <v>7.0033200000000004</v>
      </c>
      <c r="O673" s="157">
        <f>Input!O522*O$13</f>
        <v>0</v>
      </c>
      <c r="P673" s="157">
        <f>Input!P522*P$13</f>
        <v>0</v>
      </c>
      <c r="Q673" s="157">
        <f>Input!Q522*Q$13</f>
        <v>0</v>
      </c>
      <c r="R673" s="157">
        <f>Input!R522*R$13</f>
        <v>0</v>
      </c>
      <c r="S673" s="157">
        <f>Input!S522*S$13</f>
        <v>0</v>
      </c>
      <c r="T673" s="324">
        <f>Input!T522*T$13</f>
        <v>0</v>
      </c>
      <c r="U673" s="157">
        <f>Input!U522*U$13</f>
        <v>0</v>
      </c>
      <c r="V673" s="157">
        <f>Input!V522*V$13</f>
        <v>0</v>
      </c>
      <c r="W673" s="157">
        <f>Input!W522*W$13</f>
        <v>0</v>
      </c>
      <c r="X673" s="157">
        <f>Input!X522*X$13</f>
        <v>0</v>
      </c>
      <c r="Y673" s="324">
        <f>Input!Y522*Y$13</f>
        <v>0</v>
      </c>
      <c r="Z673" s="157">
        <f>Input!Z522*Z$13</f>
        <v>0</v>
      </c>
      <c r="AA673" s="157">
        <f>Input!AA522*AA$13</f>
        <v>0</v>
      </c>
      <c r="AB673" s="157">
        <f>Input!AB522*AB$13</f>
        <v>0</v>
      </c>
      <c r="AC673" s="157">
        <f>Input!AC522*AC$13</f>
        <v>0</v>
      </c>
      <c r="AD673" s="157">
        <f>Input!AD522*AD$13</f>
        <v>0</v>
      </c>
      <c r="AE673" s="324">
        <f>Input!AE522*AE$13</f>
        <v>0</v>
      </c>
      <c r="AF673" s="157">
        <f>Input!AF522*AF$13</f>
        <v>0</v>
      </c>
      <c r="AG673" s="157">
        <f>Input!AG522*AG$13</f>
        <v>0</v>
      </c>
      <c r="AH673" s="157">
        <f>Input!AH522*AH$13</f>
        <v>0</v>
      </c>
      <c r="AI673" s="320">
        <f>Input!AI522*AI$13</f>
        <v>0</v>
      </c>
      <c r="AJ673" s="324">
        <f>Input!AJ522*AJ$13</f>
        <v>0</v>
      </c>
      <c r="AK673" s="157">
        <f>Input!AK522*AK$13</f>
        <v>0</v>
      </c>
      <c r="AL673" s="157">
        <f>Input!AL522*AL$13</f>
        <v>0</v>
      </c>
      <c r="AM673" s="157">
        <f>Input!AM522*AM$13</f>
        <v>0</v>
      </c>
      <c r="AN673" s="320">
        <f>Input!AN522*AN$13</f>
        <v>0</v>
      </c>
    </row>
    <row r="674" spans="1:40" outlineLevel="2">
      <c r="A674" s="882">
        <f>ROW()</f>
        <v>674</v>
      </c>
      <c r="B674" s="453"/>
      <c r="D674" s="452" t="s">
        <v>28</v>
      </c>
      <c r="H674" s="458"/>
      <c r="I674" s="458"/>
      <c r="J674" s="1762">
        <f>0.5*Input!J523*J$13</f>
        <v>0.11993750724059181</v>
      </c>
      <c r="K674" s="157">
        <f>Input!K523*K$13</f>
        <v>0.18351231092707296</v>
      </c>
      <c r="L674" s="157">
        <f>Input!L523*L$13</f>
        <v>0</v>
      </c>
      <c r="M674" s="157">
        <f>Input!M523*M$13</f>
        <v>0</v>
      </c>
      <c r="N674" s="320">
        <f>Input!N523*N$13</f>
        <v>0</v>
      </c>
      <c r="O674" s="157">
        <f>Input!O523*O$13</f>
        <v>0</v>
      </c>
      <c r="P674" s="157">
        <f>Input!P523*P$13</f>
        <v>0</v>
      </c>
      <c r="Q674" s="157">
        <f>Input!Q523*Q$13</f>
        <v>0</v>
      </c>
      <c r="R674" s="157">
        <f>Input!R523*R$13</f>
        <v>0</v>
      </c>
      <c r="S674" s="157">
        <f>Input!S523*S$13</f>
        <v>0</v>
      </c>
      <c r="T674" s="324">
        <f>Input!T523*T$13</f>
        <v>0</v>
      </c>
      <c r="U674" s="157">
        <f>Input!U523*U$13</f>
        <v>0</v>
      </c>
      <c r="V674" s="157">
        <f>Input!V523*V$13</f>
        <v>0</v>
      </c>
      <c r="W674" s="157">
        <f>Input!W523*W$13</f>
        <v>0</v>
      </c>
      <c r="X674" s="157">
        <f>Input!X523*X$13</f>
        <v>0</v>
      </c>
      <c r="Y674" s="324">
        <f>Input!Y523*Y$13</f>
        <v>0</v>
      </c>
      <c r="Z674" s="157">
        <f>Input!Z523*Z$13</f>
        <v>0.82000000000000006</v>
      </c>
      <c r="AA674" s="157">
        <f>Input!AA523*AA$13</f>
        <v>2.2513430799999998</v>
      </c>
      <c r="AB674" s="157">
        <f>Input!AB523*AB$13</f>
        <v>0.40910358000000008</v>
      </c>
      <c r="AC674" s="157">
        <f>Input!AC523*AC$13</f>
        <v>6.707389999999998E-3</v>
      </c>
      <c r="AD674" s="157">
        <f>Input!AD523*AD$13</f>
        <v>2.0448427800000002</v>
      </c>
      <c r="AE674" s="324">
        <f>Input!AE523*AE$13</f>
        <v>0</v>
      </c>
      <c r="AF674" s="157">
        <f>Input!AF523*AF$13</f>
        <v>0</v>
      </c>
      <c r="AG674" s="157">
        <f>Input!AG523*AG$13</f>
        <v>0</v>
      </c>
      <c r="AH674" s="157">
        <f>Input!AH523*AH$13</f>
        <v>0</v>
      </c>
      <c r="AI674" s="320">
        <f>Input!AI523*AI$13</f>
        <v>0</v>
      </c>
      <c r="AJ674" s="324">
        <f>Input!AJ523*AJ$13</f>
        <v>0</v>
      </c>
      <c r="AK674" s="157">
        <f>Input!AK523*AK$13</f>
        <v>0</v>
      </c>
      <c r="AL674" s="157">
        <f>Input!AL523*AL$13</f>
        <v>0</v>
      </c>
      <c r="AM674" s="157">
        <f>Input!AM523*AM$13</f>
        <v>0</v>
      </c>
      <c r="AN674" s="320">
        <f>Input!AN523*AN$13</f>
        <v>0</v>
      </c>
    </row>
    <row r="675" spans="1:40" outlineLevel="2">
      <c r="A675" s="882">
        <f>ROW()</f>
        <v>675</v>
      </c>
      <c r="B675" s="453"/>
      <c r="D675" s="456" t="s">
        <v>443</v>
      </c>
      <c r="E675" s="456"/>
      <c r="F675" s="456"/>
      <c r="G675" s="456"/>
      <c r="H675" s="460"/>
      <c r="I675" s="460"/>
      <c r="J675" s="1763">
        <f>0.5*Input!J524*J$13</f>
        <v>0</v>
      </c>
      <c r="K675" s="158">
        <f>Input!K524*K$13</f>
        <v>0</v>
      </c>
      <c r="L675" s="158">
        <f>Input!L524*L$13</f>
        <v>0</v>
      </c>
      <c r="M675" s="158">
        <f>Input!M524*M$13</f>
        <v>0</v>
      </c>
      <c r="N675" s="321">
        <f>Input!N524*N$13</f>
        <v>0</v>
      </c>
      <c r="O675" s="158">
        <f>Input!O524*O$13</f>
        <v>0</v>
      </c>
      <c r="P675" s="158">
        <f>Input!P524*P$13</f>
        <v>0</v>
      </c>
      <c r="Q675" s="158">
        <f>Input!Q524*Q$13</f>
        <v>0</v>
      </c>
      <c r="R675" s="158">
        <f>Input!R524*R$13</f>
        <v>0</v>
      </c>
      <c r="S675" s="158">
        <f>Input!S524*S$13</f>
        <v>0</v>
      </c>
      <c r="T675" s="325">
        <f>Input!T524*T$13</f>
        <v>0</v>
      </c>
      <c r="U675" s="158">
        <f>Input!U524*U$13</f>
        <v>0</v>
      </c>
      <c r="V675" s="158">
        <f>Input!V524*V$13</f>
        <v>0</v>
      </c>
      <c r="W675" s="158">
        <f>Input!W524*W$13</f>
        <v>0</v>
      </c>
      <c r="X675" s="158">
        <f>Input!X524*X$13</f>
        <v>0</v>
      </c>
      <c r="Y675" s="325">
        <f>Input!Y524*Y$13</f>
        <v>0</v>
      </c>
      <c r="Z675" s="158">
        <f>Input!Z524*Z$13</f>
        <v>0</v>
      </c>
      <c r="AA675" s="158">
        <f>Input!AA524*AA$13</f>
        <v>0</v>
      </c>
      <c r="AB675" s="158">
        <f>Input!AB524*AB$13</f>
        <v>0</v>
      </c>
      <c r="AC675" s="158">
        <f>Input!AC524*AC$13</f>
        <v>0.28029289557923348</v>
      </c>
      <c r="AD675" s="158">
        <f>Input!AD524*AD$13</f>
        <v>0.67917041414947044</v>
      </c>
      <c r="AE675" s="325">
        <f>Input!AE524*AE$13</f>
        <v>0</v>
      </c>
      <c r="AF675" s="158">
        <f>Input!AF524*AF$13</f>
        <v>0</v>
      </c>
      <c r="AG675" s="158">
        <f>Input!AG524*AG$13</f>
        <v>0</v>
      </c>
      <c r="AH675" s="158">
        <f>Input!AH524*AH$13</f>
        <v>0</v>
      </c>
      <c r="AI675" s="321">
        <f>Input!AI524*AI$13</f>
        <v>0</v>
      </c>
      <c r="AJ675" s="325">
        <f>Input!AJ524*AJ$13</f>
        <v>0</v>
      </c>
      <c r="AK675" s="158">
        <f>Input!AK524*AK$13</f>
        <v>0</v>
      </c>
      <c r="AL675" s="158">
        <f>Input!AL524*AL$13</f>
        <v>0</v>
      </c>
      <c r="AM675" s="158">
        <f>Input!AM524*AM$13</f>
        <v>0</v>
      </c>
      <c r="AN675" s="321">
        <f>Input!AN524*AN$13</f>
        <v>0</v>
      </c>
    </row>
    <row r="676" spans="1:40" outlineLevel="2">
      <c r="A676" s="882">
        <f>ROW()</f>
        <v>676</v>
      </c>
      <c r="B676" s="453"/>
      <c r="D676" s="452" t="s">
        <v>24</v>
      </c>
      <c r="H676" s="458"/>
      <c r="I676" s="458"/>
      <c r="J676" s="443">
        <f t="shared" ref="J676:AN676" si="433">SUM(J660:J675)</f>
        <v>12.557989915784887</v>
      </c>
      <c r="K676" s="439">
        <f t="shared" si="433"/>
        <v>17.768426465171441</v>
      </c>
      <c r="L676" s="439">
        <f t="shared" si="433"/>
        <v>24.779864509867394</v>
      </c>
      <c r="M676" s="439">
        <f t="shared" si="433"/>
        <v>28.193717012738855</v>
      </c>
      <c r="N676" s="440">
        <f t="shared" si="433"/>
        <v>33.51986673365581</v>
      </c>
      <c r="O676" s="439">
        <f t="shared" si="433"/>
        <v>24.458767147199996</v>
      </c>
      <c r="P676" s="439">
        <f t="shared" si="433"/>
        <v>30.42817248459999</v>
      </c>
      <c r="Q676" s="439">
        <f t="shared" si="433"/>
        <v>32.925599923391161</v>
      </c>
      <c r="R676" s="439">
        <f t="shared" si="433"/>
        <v>34.774588731742966</v>
      </c>
      <c r="S676" s="439">
        <f t="shared" si="433"/>
        <v>42.433659726435721</v>
      </c>
      <c r="T676" s="443">
        <f t="shared" si="433"/>
        <v>25.045259285475751</v>
      </c>
      <c r="U676" s="439">
        <f t="shared" si="433"/>
        <v>38.809177634956399</v>
      </c>
      <c r="V676" s="439">
        <f t="shared" si="433"/>
        <v>36.703756873852505</v>
      </c>
      <c r="W676" s="439">
        <f t="shared" si="433"/>
        <v>76.971122147581582</v>
      </c>
      <c r="X676" s="439">
        <f t="shared" si="433"/>
        <v>70.29095402670653</v>
      </c>
      <c r="Y676" s="443">
        <f t="shared" si="433"/>
        <v>39.073846875386899</v>
      </c>
      <c r="Z676" s="439">
        <f t="shared" si="433"/>
        <v>69.041230983596378</v>
      </c>
      <c r="AA676" s="439">
        <f t="shared" si="433"/>
        <v>80.119675565371622</v>
      </c>
      <c r="AB676" s="439">
        <f t="shared" si="433"/>
        <v>81.653024206806251</v>
      </c>
      <c r="AC676" s="439">
        <f t="shared" si="433"/>
        <v>84.408831134649205</v>
      </c>
      <c r="AD676" s="439">
        <f t="shared" si="433"/>
        <v>70.042760243981562</v>
      </c>
      <c r="AE676" s="443">
        <f t="shared" si="433"/>
        <v>61.586580744953373</v>
      </c>
      <c r="AF676" s="439">
        <f t="shared" si="433"/>
        <v>74.513854395466041</v>
      </c>
      <c r="AG676" s="439">
        <f t="shared" si="433"/>
        <v>80.815907987315882</v>
      </c>
      <c r="AH676" s="439">
        <f t="shared" si="433"/>
        <v>81.471243384746899</v>
      </c>
      <c r="AI676" s="440">
        <f t="shared" si="433"/>
        <v>79.864182778459849</v>
      </c>
      <c r="AJ676" s="443">
        <f t="shared" si="433"/>
        <v>106.49721861408572</v>
      </c>
      <c r="AK676" s="439">
        <f t="shared" si="433"/>
        <v>122.55670721957334</v>
      </c>
      <c r="AL676" s="439">
        <f t="shared" si="433"/>
        <v>108.6694793475545</v>
      </c>
      <c r="AM676" s="439">
        <f t="shared" si="433"/>
        <v>106.14214425043862</v>
      </c>
      <c r="AN676" s="440">
        <f t="shared" si="433"/>
        <v>106.74723936931407</v>
      </c>
    </row>
    <row r="677" spans="1:40" outlineLevel="1">
      <c r="A677" s="732" t="s">
        <v>241</v>
      </c>
      <c r="B677" s="733"/>
      <c r="C677" s="881"/>
      <c r="D677" s="733"/>
      <c r="E677" s="733"/>
      <c r="F677" s="733"/>
      <c r="G677" s="730"/>
      <c r="H677" s="733"/>
      <c r="I677" s="730"/>
      <c r="J677" s="729"/>
      <c r="K677" s="730"/>
      <c r="L677" s="730"/>
      <c r="M677" s="730"/>
      <c r="N677" s="731"/>
      <c r="O677" s="730"/>
      <c r="P677" s="730"/>
      <c r="Q677" s="730"/>
      <c r="R677" s="730"/>
      <c r="S677" s="730"/>
      <c r="T677" s="729"/>
      <c r="U677" s="730"/>
      <c r="V677" s="730"/>
      <c r="W677" s="730"/>
      <c r="X677" s="730"/>
      <c r="Y677" s="729"/>
      <c r="Z677" s="730"/>
      <c r="AA677" s="730"/>
      <c r="AB677" s="730"/>
      <c r="AC677" s="730"/>
      <c r="AD677" s="730"/>
      <c r="AE677" s="729"/>
      <c r="AF677" s="730"/>
      <c r="AG677" s="730"/>
      <c r="AH677" s="730"/>
      <c r="AI677" s="731"/>
      <c r="AJ677" s="729"/>
      <c r="AK677" s="730"/>
      <c r="AL677" s="730"/>
      <c r="AM677" s="730"/>
      <c r="AN677" s="731"/>
    </row>
    <row r="678" spans="1:40" outlineLevel="2">
      <c r="A678" s="882">
        <f>ROW()</f>
        <v>678</v>
      </c>
      <c r="B678" s="453"/>
      <c r="D678" s="452" t="s">
        <v>300</v>
      </c>
      <c r="H678" s="458"/>
      <c r="I678" s="458"/>
      <c r="J678" s="324">
        <f>Input!J586*J$13</f>
        <v>0</v>
      </c>
      <c r="K678" s="157">
        <f>Input!K586*K$13</f>
        <v>0</v>
      </c>
      <c r="L678" s="157">
        <f>Input!L586*L$13</f>
        <v>0</v>
      </c>
      <c r="M678" s="157">
        <f>Input!M586*M$13</f>
        <v>0</v>
      </c>
      <c r="N678" s="320">
        <f>Input!N586*N$13</f>
        <v>0</v>
      </c>
      <c r="O678" s="157">
        <f>Input!O586*O$13</f>
        <v>0</v>
      </c>
      <c r="P678" s="157">
        <f>Input!P586*P$13</f>
        <v>0</v>
      </c>
      <c r="Q678" s="157">
        <f>Input!Q586*Q$13</f>
        <v>0</v>
      </c>
      <c r="R678" s="157">
        <f>Input!R586*R$13</f>
        <v>0</v>
      </c>
      <c r="S678" s="157">
        <f>Input!S586*S$13</f>
        <v>0</v>
      </c>
      <c r="T678" s="324">
        <f>Input!T586*T$13</f>
        <v>0</v>
      </c>
      <c r="U678" s="157">
        <f>Input!U586*U$13</f>
        <v>0</v>
      </c>
      <c r="V678" s="157">
        <f>Input!V586*V$13</f>
        <v>0</v>
      </c>
      <c r="W678" s="157">
        <f>Input!W586*W$13</f>
        <v>0</v>
      </c>
      <c r="X678" s="157">
        <f>Input!X586*X$13</f>
        <v>0</v>
      </c>
      <c r="Y678" s="324">
        <f>Input!Y586*Y$13</f>
        <v>0</v>
      </c>
      <c r="Z678" s="157">
        <f>Input!Z586*Z$13</f>
        <v>0</v>
      </c>
      <c r="AA678" s="157">
        <f>Input!AA586*AA$13</f>
        <v>0</v>
      </c>
      <c r="AB678" s="157">
        <f>Input!AB586*AB$13</f>
        <v>0</v>
      </c>
      <c r="AC678" s="157">
        <f>Input!AC586*AC$13</f>
        <v>0</v>
      </c>
      <c r="AD678" s="157">
        <f>Input!AD586*AD$13</f>
        <v>0</v>
      </c>
      <c r="AE678" s="324">
        <f>Input!AE586*AE$13</f>
        <v>0</v>
      </c>
      <c r="AF678" s="157">
        <f>Input!AF586*AF$13</f>
        <v>0</v>
      </c>
      <c r="AG678" s="157">
        <f>Input!AG586*AG$13</f>
        <v>0</v>
      </c>
      <c r="AH678" s="157">
        <f>Input!AH586*AH$13</f>
        <v>0</v>
      </c>
      <c r="AI678" s="320">
        <f>Input!AI586*AI$13</f>
        <v>0</v>
      </c>
      <c r="AJ678" s="324">
        <f>Input!AJ586*AJ$13</f>
        <v>0</v>
      </c>
      <c r="AK678" s="157">
        <f>Input!AK586*AK$13</f>
        <v>0</v>
      </c>
      <c r="AL678" s="157">
        <f>Input!AL586*AL$13</f>
        <v>0</v>
      </c>
      <c r="AM678" s="157">
        <f>Input!AM586*AM$13</f>
        <v>0</v>
      </c>
      <c r="AN678" s="320">
        <f>Input!AN586*AN$13</f>
        <v>0</v>
      </c>
    </row>
    <row r="679" spans="1:40" outlineLevel="2">
      <c r="A679" s="882">
        <f>ROW()</f>
        <v>679</v>
      </c>
      <c r="B679" s="453"/>
      <c r="D679" s="452" t="s">
        <v>301</v>
      </c>
      <c r="H679" s="458"/>
      <c r="I679" s="458"/>
      <c r="J679" s="324">
        <f>Input!J587*J$13</f>
        <v>0</v>
      </c>
      <c r="K679" s="157">
        <f>Input!K587*K$13</f>
        <v>0</v>
      </c>
      <c r="L679" s="157">
        <f>Input!L587*L$13</f>
        <v>0</v>
      </c>
      <c r="M679" s="157">
        <f>Input!M587*M$13</f>
        <v>0</v>
      </c>
      <c r="N679" s="320">
        <f>Input!N587*N$13</f>
        <v>0</v>
      </c>
      <c r="O679" s="157">
        <f>Input!O587*O$13</f>
        <v>0</v>
      </c>
      <c r="P679" s="157">
        <f>Input!P587*P$13</f>
        <v>0</v>
      </c>
      <c r="Q679" s="157">
        <f>Input!Q587*Q$13</f>
        <v>0</v>
      </c>
      <c r="R679" s="157">
        <f>Input!R587*R$13</f>
        <v>0</v>
      </c>
      <c r="S679" s="157">
        <f>Input!S587*S$13</f>
        <v>0</v>
      </c>
      <c r="T679" s="324">
        <f>Input!T587*T$13</f>
        <v>0</v>
      </c>
      <c r="U679" s="157">
        <f>Input!U587*U$13</f>
        <v>0</v>
      </c>
      <c r="V679" s="157">
        <f>Input!V587*V$13</f>
        <v>0</v>
      </c>
      <c r="W679" s="157">
        <f>Input!W587*W$13</f>
        <v>0</v>
      </c>
      <c r="X679" s="157">
        <f>Input!X587*X$13</f>
        <v>0</v>
      </c>
      <c r="Y679" s="324">
        <f>Input!Y587*Y$13</f>
        <v>0</v>
      </c>
      <c r="Z679" s="157">
        <f>Input!Z587*Z$13</f>
        <v>0</v>
      </c>
      <c r="AA679" s="157">
        <f>Input!AA587*AA$13</f>
        <v>0</v>
      </c>
      <c r="AB679" s="157">
        <f>Input!AB587*AB$13</f>
        <v>0</v>
      </c>
      <c r="AC679" s="157">
        <f>Input!AC587*AC$13</f>
        <v>0</v>
      </c>
      <c r="AD679" s="157">
        <f>Input!AD587*AD$13</f>
        <v>0</v>
      </c>
      <c r="AE679" s="324">
        <f>Input!AE587*AE$13</f>
        <v>0</v>
      </c>
      <c r="AF679" s="157">
        <f>Input!AF587*AF$13</f>
        <v>0</v>
      </c>
      <c r="AG679" s="157">
        <f>Input!AG587*AG$13</f>
        <v>0</v>
      </c>
      <c r="AH679" s="157">
        <f>Input!AH587*AH$13</f>
        <v>0</v>
      </c>
      <c r="AI679" s="320">
        <f>Input!AI587*AI$13</f>
        <v>0</v>
      </c>
      <c r="AJ679" s="324">
        <f>Input!AJ587*AJ$13</f>
        <v>0</v>
      </c>
      <c r="AK679" s="157">
        <f>Input!AK587*AK$13</f>
        <v>0</v>
      </c>
      <c r="AL679" s="157">
        <f>Input!AL587*AL$13</f>
        <v>0</v>
      </c>
      <c r="AM679" s="157">
        <f>Input!AM587*AM$13</f>
        <v>0</v>
      </c>
      <c r="AN679" s="320">
        <f>Input!AN587*AN$13</f>
        <v>0</v>
      </c>
    </row>
    <row r="680" spans="1:40" outlineLevel="2">
      <c r="A680" s="882">
        <f>ROW()</f>
        <v>680</v>
      </c>
      <c r="B680" s="453"/>
      <c r="D680" s="452" t="s">
        <v>29</v>
      </c>
      <c r="H680" s="458"/>
      <c r="I680" s="458"/>
      <c r="J680" s="324">
        <f>Input!J588*J$13</f>
        <v>0</v>
      </c>
      <c r="K680" s="157">
        <f>Input!K588*K$13</f>
        <v>0</v>
      </c>
      <c r="L680" s="157">
        <f>Input!L588*L$13</f>
        <v>0</v>
      </c>
      <c r="M680" s="157">
        <f>Input!M588*M$13</f>
        <v>0</v>
      </c>
      <c r="N680" s="320">
        <f>Input!N588*N$13</f>
        <v>0</v>
      </c>
      <c r="O680" s="157">
        <f>Input!O588*O$13</f>
        <v>0</v>
      </c>
      <c r="P680" s="157">
        <f>Input!P588*P$13</f>
        <v>0</v>
      </c>
      <c r="Q680" s="157">
        <f>Input!Q588*Q$13</f>
        <v>0</v>
      </c>
      <c r="R680" s="157">
        <f>Input!R588*R$13</f>
        <v>0</v>
      </c>
      <c r="S680" s="157">
        <f>Input!S588*S$13</f>
        <v>0</v>
      </c>
      <c r="T680" s="324">
        <f>Input!T588*T$13</f>
        <v>0</v>
      </c>
      <c r="U680" s="157">
        <f>Input!U588*U$13</f>
        <v>0</v>
      </c>
      <c r="V680" s="157">
        <f>Input!V588*V$13</f>
        <v>0</v>
      </c>
      <c r="W680" s="157">
        <f>Input!W588*W$13</f>
        <v>0</v>
      </c>
      <c r="X680" s="157">
        <f>Input!X588*X$13</f>
        <v>0</v>
      </c>
      <c r="Y680" s="324">
        <f>Input!Y588*Y$13</f>
        <v>0</v>
      </c>
      <c r="Z680" s="157">
        <f>Input!Z588*Z$13</f>
        <v>0</v>
      </c>
      <c r="AA680" s="157">
        <f>Input!AA588*AA$13</f>
        <v>0</v>
      </c>
      <c r="AB680" s="157">
        <f>Input!AB588*AB$13</f>
        <v>0</v>
      </c>
      <c r="AC680" s="157">
        <f>Input!AC588*AC$13</f>
        <v>0</v>
      </c>
      <c r="AD680" s="157">
        <f>Input!AD588*AD$13</f>
        <v>0</v>
      </c>
      <c r="AE680" s="324">
        <f>Input!AE588*AE$13</f>
        <v>0</v>
      </c>
      <c r="AF680" s="157">
        <f>Input!AF588*AF$13</f>
        <v>0</v>
      </c>
      <c r="AG680" s="157">
        <f>Input!AG588*AG$13</f>
        <v>0</v>
      </c>
      <c r="AH680" s="157">
        <f>Input!AH588*AH$13</f>
        <v>0</v>
      </c>
      <c r="AI680" s="320">
        <f>Input!AI588*AI$13</f>
        <v>0</v>
      </c>
      <c r="AJ680" s="324">
        <f>Input!AJ588*AJ$13</f>
        <v>0</v>
      </c>
      <c r="AK680" s="157">
        <f>Input!AK588*AK$13</f>
        <v>0</v>
      </c>
      <c r="AL680" s="157">
        <f>Input!AL588*AL$13</f>
        <v>0</v>
      </c>
      <c r="AM680" s="157">
        <f>Input!AM588*AM$13</f>
        <v>0</v>
      </c>
      <c r="AN680" s="320">
        <f>Input!AN588*AN$13</f>
        <v>0</v>
      </c>
    </row>
    <row r="681" spans="1:40" outlineLevel="2">
      <c r="A681" s="882">
        <f>ROW()</f>
        <v>681</v>
      </c>
      <c r="B681" s="453"/>
      <c r="D681" s="452" t="s">
        <v>30</v>
      </c>
      <c r="H681" s="458"/>
      <c r="I681" s="458"/>
      <c r="J681" s="324">
        <f>Input!J589*J$13</f>
        <v>0</v>
      </c>
      <c r="K681" s="157">
        <f>Input!K589*K$13</f>
        <v>0</v>
      </c>
      <c r="L681" s="157">
        <f>Input!L589*L$13</f>
        <v>0</v>
      </c>
      <c r="M681" s="157">
        <f>Input!M589*M$13</f>
        <v>0</v>
      </c>
      <c r="N681" s="320">
        <f>Input!N589*N$13</f>
        <v>0</v>
      </c>
      <c r="O681" s="157">
        <f>Input!O589*O$13</f>
        <v>0</v>
      </c>
      <c r="P681" s="157">
        <f>Input!P589*P$13</f>
        <v>0</v>
      </c>
      <c r="Q681" s="157">
        <f>Input!Q589*Q$13</f>
        <v>0</v>
      </c>
      <c r="R681" s="157">
        <f>Input!R589*R$13</f>
        <v>0</v>
      </c>
      <c r="S681" s="157">
        <f>Input!S589*S$13</f>
        <v>0</v>
      </c>
      <c r="T681" s="324">
        <f>Input!T589*T$13</f>
        <v>0</v>
      </c>
      <c r="U681" s="157">
        <f>Input!U589*U$13</f>
        <v>0</v>
      </c>
      <c r="V681" s="157">
        <f>Input!V589*V$13</f>
        <v>0</v>
      </c>
      <c r="W681" s="157">
        <f>Input!W589*W$13</f>
        <v>0</v>
      </c>
      <c r="X681" s="157">
        <f>Input!X589*X$13</f>
        <v>0</v>
      </c>
      <c r="Y681" s="324">
        <f>Input!Y589*Y$13</f>
        <v>0</v>
      </c>
      <c r="Z681" s="157">
        <f>Input!Z589*Z$13</f>
        <v>0</v>
      </c>
      <c r="AA681" s="157">
        <f>Input!AA589*AA$13</f>
        <v>0</v>
      </c>
      <c r="AB681" s="157">
        <f>Input!AB589*AB$13</f>
        <v>0</v>
      </c>
      <c r="AC681" s="157">
        <f>Input!AC589*AC$13</f>
        <v>0</v>
      </c>
      <c r="AD681" s="157">
        <f>Input!AD589*AD$13</f>
        <v>0</v>
      </c>
      <c r="AE681" s="324">
        <f>Input!AE589*AE$13</f>
        <v>0</v>
      </c>
      <c r="AF681" s="157">
        <f>Input!AF589*AF$13</f>
        <v>0</v>
      </c>
      <c r="AG681" s="157">
        <f>Input!AG589*AG$13</f>
        <v>0</v>
      </c>
      <c r="AH681" s="157">
        <f>Input!AH589*AH$13</f>
        <v>0</v>
      </c>
      <c r="AI681" s="320">
        <f>Input!AI589*AI$13</f>
        <v>0</v>
      </c>
      <c r="AJ681" s="324">
        <f>Input!AJ589*AJ$13</f>
        <v>0</v>
      </c>
      <c r="AK681" s="157">
        <f>Input!AK589*AK$13</f>
        <v>0</v>
      </c>
      <c r="AL681" s="157">
        <f>Input!AL589*AL$13</f>
        <v>0</v>
      </c>
      <c r="AM681" s="157">
        <f>Input!AM589*AM$13</f>
        <v>0</v>
      </c>
      <c r="AN681" s="320">
        <f>Input!AN589*AN$13</f>
        <v>0</v>
      </c>
    </row>
    <row r="682" spans="1:40" outlineLevel="2">
      <c r="A682" s="882">
        <f>ROW()</f>
        <v>682</v>
      </c>
      <c r="B682" s="453"/>
      <c r="D682" s="452" t="s">
        <v>31</v>
      </c>
      <c r="H682" s="458"/>
      <c r="I682" s="458"/>
      <c r="J682" s="324">
        <f>Input!J590*J$13</f>
        <v>0</v>
      </c>
      <c r="K682" s="157">
        <f>Input!K590*K$13</f>
        <v>0</v>
      </c>
      <c r="L682" s="157">
        <f>Input!L590*L$13</f>
        <v>0</v>
      </c>
      <c r="M682" s="157">
        <f>Input!M590*M$13</f>
        <v>0</v>
      </c>
      <c r="N682" s="320">
        <f>Input!N590*N$13</f>
        <v>0</v>
      </c>
      <c r="O682" s="157">
        <f>Input!O590*O$13</f>
        <v>0</v>
      </c>
      <c r="P682" s="157">
        <f>Input!P590*P$13</f>
        <v>0</v>
      </c>
      <c r="Q682" s="157">
        <f>Input!Q590*Q$13</f>
        <v>0</v>
      </c>
      <c r="R682" s="157">
        <f>Input!R590*R$13</f>
        <v>0</v>
      </c>
      <c r="S682" s="157">
        <f>Input!S590*S$13</f>
        <v>0</v>
      </c>
      <c r="T682" s="324">
        <f>Input!T590*T$13</f>
        <v>0</v>
      </c>
      <c r="U682" s="157">
        <f>Input!U590*U$13</f>
        <v>0</v>
      </c>
      <c r="V682" s="157">
        <f>Input!V590*V$13</f>
        <v>0</v>
      </c>
      <c r="W682" s="157">
        <f>Input!W590*W$13</f>
        <v>0</v>
      </c>
      <c r="X682" s="157">
        <f>Input!X590*X$13</f>
        <v>0</v>
      </c>
      <c r="Y682" s="324">
        <f>Input!Y590*Y$13</f>
        <v>0</v>
      </c>
      <c r="Z682" s="157">
        <f>Input!Z590*Z$13</f>
        <v>0</v>
      </c>
      <c r="AA682" s="157">
        <f>Input!AA590*AA$13</f>
        <v>0</v>
      </c>
      <c r="AB682" s="157">
        <f>Input!AB590*AB$13</f>
        <v>0</v>
      </c>
      <c r="AC682" s="157">
        <f>Input!AC590*AC$13</f>
        <v>0</v>
      </c>
      <c r="AD682" s="157">
        <f>Input!AD590*AD$13</f>
        <v>0</v>
      </c>
      <c r="AE682" s="324">
        <f>Input!AE590*AE$13</f>
        <v>0</v>
      </c>
      <c r="AF682" s="157">
        <f>Input!AF590*AF$13</f>
        <v>0</v>
      </c>
      <c r="AG682" s="157">
        <f>Input!AG590*AG$13</f>
        <v>0</v>
      </c>
      <c r="AH682" s="157">
        <f>Input!AH590*AH$13</f>
        <v>0</v>
      </c>
      <c r="AI682" s="320">
        <f>Input!AI590*AI$13</f>
        <v>0</v>
      </c>
      <c r="AJ682" s="324">
        <f>Input!AJ590*AJ$13</f>
        <v>0</v>
      </c>
      <c r="AK682" s="157">
        <f>Input!AK590*AK$13</f>
        <v>0</v>
      </c>
      <c r="AL682" s="157">
        <f>Input!AL590*AL$13</f>
        <v>0</v>
      </c>
      <c r="AM682" s="157">
        <f>Input!AM590*AM$13</f>
        <v>0</v>
      </c>
      <c r="AN682" s="320">
        <f>Input!AN590*AN$13</f>
        <v>0</v>
      </c>
    </row>
    <row r="683" spans="1:40" outlineLevel="2">
      <c r="A683" s="882">
        <f>ROW()</f>
        <v>683</v>
      </c>
      <c r="B683" s="453"/>
      <c r="D683" s="452" t="s">
        <v>32</v>
      </c>
      <c r="H683" s="458"/>
      <c r="I683" s="458"/>
      <c r="J683" s="324">
        <f>Input!J591*J$13</f>
        <v>0</v>
      </c>
      <c r="K683" s="157">
        <f>Input!K591*K$13</f>
        <v>0</v>
      </c>
      <c r="L683" s="157">
        <f>Input!L591*L$13</f>
        <v>0</v>
      </c>
      <c r="M683" s="157">
        <f>Input!M591*M$13</f>
        <v>0</v>
      </c>
      <c r="N683" s="320">
        <f>Input!N591*N$13</f>
        <v>0</v>
      </c>
      <c r="O683" s="157">
        <f>Input!O591*O$13</f>
        <v>0</v>
      </c>
      <c r="P683" s="157">
        <f>Input!P591*P$13</f>
        <v>0</v>
      </c>
      <c r="Q683" s="157">
        <f>Input!Q591*Q$13</f>
        <v>0</v>
      </c>
      <c r="R683" s="157">
        <f>Input!R591*R$13</f>
        <v>0</v>
      </c>
      <c r="S683" s="157">
        <f>Input!S591*S$13</f>
        <v>0</v>
      </c>
      <c r="T683" s="324">
        <f>Input!T591*T$13</f>
        <v>0</v>
      </c>
      <c r="U683" s="157">
        <f>Input!U591*U$13</f>
        <v>0</v>
      </c>
      <c r="V683" s="157">
        <f>Input!V591*V$13</f>
        <v>0</v>
      </c>
      <c r="W683" s="157">
        <f>Input!W591*W$13</f>
        <v>0</v>
      </c>
      <c r="X683" s="157">
        <f>Input!X591*X$13</f>
        <v>0</v>
      </c>
      <c r="Y683" s="324">
        <f>Input!Y591*Y$13</f>
        <v>0</v>
      </c>
      <c r="Z683" s="157">
        <f>Input!Z591*Z$13</f>
        <v>0</v>
      </c>
      <c r="AA683" s="157">
        <f>Input!AA591*AA$13</f>
        <v>0</v>
      </c>
      <c r="AB683" s="157">
        <f>Input!AB591*AB$13</f>
        <v>0</v>
      </c>
      <c r="AC683" s="157">
        <f>Input!AC591*AC$13</f>
        <v>0</v>
      </c>
      <c r="AD683" s="157">
        <f>Input!AD591*AD$13</f>
        <v>0</v>
      </c>
      <c r="AE683" s="324">
        <f>Input!AE591*AE$13</f>
        <v>0</v>
      </c>
      <c r="AF683" s="157">
        <f>Input!AF591*AF$13</f>
        <v>0</v>
      </c>
      <c r="AG683" s="157">
        <f>Input!AG591*AG$13</f>
        <v>0</v>
      </c>
      <c r="AH683" s="157">
        <f>Input!AH591*AH$13</f>
        <v>0</v>
      </c>
      <c r="AI683" s="320">
        <f>Input!AI591*AI$13</f>
        <v>0</v>
      </c>
      <c r="AJ683" s="324">
        <f>Input!AJ591*AJ$13</f>
        <v>0</v>
      </c>
      <c r="AK683" s="157">
        <f>Input!AK591*AK$13</f>
        <v>0</v>
      </c>
      <c r="AL683" s="157">
        <f>Input!AL591*AL$13</f>
        <v>0</v>
      </c>
      <c r="AM683" s="157">
        <f>Input!AM591*AM$13</f>
        <v>0</v>
      </c>
      <c r="AN683" s="320">
        <f>Input!AN591*AN$13</f>
        <v>0</v>
      </c>
    </row>
    <row r="684" spans="1:40" outlineLevel="2">
      <c r="A684" s="882">
        <f>ROW()</f>
        <v>684</v>
      </c>
      <c r="B684" s="453"/>
      <c r="D684" s="452" t="s">
        <v>33</v>
      </c>
      <c r="H684" s="458"/>
      <c r="I684" s="458"/>
      <c r="J684" s="324">
        <f>Input!J592*J$13</f>
        <v>0</v>
      </c>
      <c r="K684" s="157">
        <f>Input!K592*K$13</f>
        <v>0</v>
      </c>
      <c r="L684" s="157">
        <f>Input!L592*L$13</f>
        <v>0</v>
      </c>
      <c r="M684" s="157">
        <f>Input!M592*M$13</f>
        <v>0</v>
      </c>
      <c r="N684" s="320">
        <f>Input!N592*N$13</f>
        <v>0</v>
      </c>
      <c r="O684" s="157">
        <f>Input!O592*O$13</f>
        <v>0</v>
      </c>
      <c r="P684" s="157">
        <f>Input!P592*P$13</f>
        <v>0</v>
      </c>
      <c r="Q684" s="157">
        <f>Input!Q592*Q$13</f>
        <v>0</v>
      </c>
      <c r="R684" s="157">
        <f>Input!R592*R$13</f>
        <v>0</v>
      </c>
      <c r="S684" s="157">
        <f>Input!S592*S$13</f>
        <v>0</v>
      </c>
      <c r="T684" s="324">
        <f>Input!T592*T$13</f>
        <v>0</v>
      </c>
      <c r="U684" s="157">
        <f>Input!U592*U$13</f>
        <v>0</v>
      </c>
      <c r="V684" s="157">
        <f>Input!V592*V$13</f>
        <v>0</v>
      </c>
      <c r="W684" s="157">
        <f>Input!W592*W$13</f>
        <v>0</v>
      </c>
      <c r="X684" s="157">
        <f>Input!X592*X$13</f>
        <v>0</v>
      </c>
      <c r="Y684" s="324">
        <f>Input!Y592*Y$13</f>
        <v>0</v>
      </c>
      <c r="Z684" s="157">
        <f>Input!Z592*Z$13</f>
        <v>0</v>
      </c>
      <c r="AA684" s="157">
        <f>Input!AA592*AA$13</f>
        <v>0</v>
      </c>
      <c r="AB684" s="157">
        <f>Input!AB592*AB$13</f>
        <v>0</v>
      </c>
      <c r="AC684" s="157">
        <f>Input!AC592*AC$13</f>
        <v>0</v>
      </c>
      <c r="AD684" s="157">
        <f>Input!AD592*AD$13</f>
        <v>0</v>
      </c>
      <c r="AE684" s="324">
        <f>Input!AE592*AE$13</f>
        <v>0</v>
      </c>
      <c r="AF684" s="157">
        <f>Input!AF592*AF$13</f>
        <v>0</v>
      </c>
      <c r="AG684" s="157">
        <f>Input!AG592*AG$13</f>
        <v>0</v>
      </c>
      <c r="AH684" s="157">
        <f>Input!AH592*AH$13</f>
        <v>0</v>
      </c>
      <c r="AI684" s="320">
        <f>Input!AI592*AI$13</f>
        <v>0</v>
      </c>
      <c r="AJ684" s="324">
        <f>Input!AJ592*AJ$13</f>
        <v>0</v>
      </c>
      <c r="AK684" s="157">
        <f>Input!AK592*AK$13</f>
        <v>0</v>
      </c>
      <c r="AL684" s="157">
        <f>Input!AL592*AL$13</f>
        <v>0</v>
      </c>
      <c r="AM684" s="157">
        <f>Input!AM592*AM$13</f>
        <v>0</v>
      </c>
      <c r="AN684" s="320">
        <f>Input!AN592*AN$13</f>
        <v>0</v>
      </c>
    </row>
    <row r="685" spans="1:40" outlineLevel="2">
      <c r="A685" s="882">
        <f>ROW()</f>
        <v>685</v>
      </c>
      <c r="B685" s="453"/>
      <c r="D685" s="452" t="s">
        <v>27</v>
      </c>
      <c r="H685" s="458"/>
      <c r="I685" s="458"/>
      <c r="J685" s="324">
        <f>Input!J593*J$13</f>
        <v>0</v>
      </c>
      <c r="K685" s="157">
        <f>Input!K593*K$13</f>
        <v>0</v>
      </c>
      <c r="L685" s="157">
        <f>Input!L593*L$13</f>
        <v>0</v>
      </c>
      <c r="M685" s="157">
        <f>Input!M593*M$13</f>
        <v>0</v>
      </c>
      <c r="N685" s="320">
        <f>Input!N593*N$13</f>
        <v>0</v>
      </c>
      <c r="O685" s="157">
        <f>Input!O593*O$13</f>
        <v>0</v>
      </c>
      <c r="P685" s="157">
        <f>Input!P593*P$13</f>
        <v>0</v>
      </c>
      <c r="Q685" s="157">
        <f>Input!Q593*Q$13</f>
        <v>0</v>
      </c>
      <c r="R685" s="157">
        <f>Input!R593*R$13</f>
        <v>0</v>
      </c>
      <c r="S685" s="157">
        <f>Input!S593*S$13</f>
        <v>0</v>
      </c>
      <c r="T685" s="324">
        <f>Input!T593*T$13</f>
        <v>0</v>
      </c>
      <c r="U685" s="157">
        <f>Input!U593*U$13</f>
        <v>0</v>
      </c>
      <c r="V685" s="157">
        <f>Input!V593*V$13</f>
        <v>0</v>
      </c>
      <c r="W685" s="157">
        <f>Input!W593*W$13</f>
        <v>0</v>
      </c>
      <c r="X685" s="157">
        <f>Input!X593*X$13</f>
        <v>0</v>
      </c>
      <c r="Y685" s="324">
        <f>Input!Y593*Y$13</f>
        <v>0</v>
      </c>
      <c r="Z685" s="157">
        <f>Input!Z593*Z$13</f>
        <v>0</v>
      </c>
      <c r="AA685" s="157">
        <f>Input!AA593*AA$13</f>
        <v>0</v>
      </c>
      <c r="AB685" s="157">
        <f>Input!AB593*AB$13</f>
        <v>0</v>
      </c>
      <c r="AC685" s="157">
        <f>Input!AC593*AC$13</f>
        <v>0</v>
      </c>
      <c r="AD685" s="157">
        <f>Input!AD593*AD$13</f>
        <v>0</v>
      </c>
      <c r="AE685" s="324">
        <f>Input!AE593*AE$13</f>
        <v>0</v>
      </c>
      <c r="AF685" s="157">
        <f>Input!AF593*AF$13</f>
        <v>0</v>
      </c>
      <c r="AG685" s="157">
        <f>Input!AG593*AG$13</f>
        <v>0</v>
      </c>
      <c r="AH685" s="157">
        <f>Input!AH593*AH$13</f>
        <v>0</v>
      </c>
      <c r="AI685" s="320">
        <f>Input!AI593*AI$13</f>
        <v>0</v>
      </c>
      <c r="AJ685" s="324">
        <f>Input!AJ593*AJ$13</f>
        <v>0</v>
      </c>
      <c r="AK685" s="157">
        <f>Input!AK593*AK$13</f>
        <v>0</v>
      </c>
      <c r="AL685" s="157">
        <f>Input!AL593*AL$13</f>
        <v>0</v>
      </c>
      <c r="AM685" s="157">
        <f>Input!AM593*AM$13</f>
        <v>0</v>
      </c>
      <c r="AN685" s="320">
        <f>Input!AN593*AN$13</f>
        <v>0</v>
      </c>
    </row>
    <row r="686" spans="1:40" outlineLevel="2">
      <c r="A686" s="882">
        <f>ROW()</f>
        <v>686</v>
      </c>
      <c r="B686" s="453"/>
      <c r="D686" s="452" t="s">
        <v>34</v>
      </c>
      <c r="H686" s="458"/>
      <c r="I686" s="458"/>
      <c r="J686" s="324">
        <f>Input!J594*J$13</f>
        <v>0</v>
      </c>
      <c r="K686" s="157">
        <f>Input!K594*K$13</f>
        <v>0</v>
      </c>
      <c r="L686" s="157">
        <f>Input!L594*L$13</f>
        <v>0</v>
      </c>
      <c r="M686" s="157">
        <f>Input!M594*M$13</f>
        <v>0</v>
      </c>
      <c r="N686" s="320">
        <f>Input!N594*N$13</f>
        <v>0</v>
      </c>
      <c r="O686" s="157">
        <f>Input!O594*O$13</f>
        <v>0</v>
      </c>
      <c r="P686" s="157">
        <f>Input!P594*P$13</f>
        <v>0</v>
      </c>
      <c r="Q686" s="157">
        <f>Input!Q594*Q$13</f>
        <v>0</v>
      </c>
      <c r="R686" s="157">
        <f>Input!R594*R$13</f>
        <v>0</v>
      </c>
      <c r="S686" s="157">
        <f>Input!S594*S$13</f>
        <v>0</v>
      </c>
      <c r="T686" s="324">
        <f>Input!T594*T$13</f>
        <v>0</v>
      </c>
      <c r="U686" s="157">
        <f>Input!U594*U$13</f>
        <v>0</v>
      </c>
      <c r="V686" s="157">
        <f>Input!V594*V$13</f>
        <v>0</v>
      </c>
      <c r="W686" s="157">
        <f>Input!W594*W$13</f>
        <v>0</v>
      </c>
      <c r="X686" s="157">
        <f>Input!X594*X$13</f>
        <v>0</v>
      </c>
      <c r="Y686" s="324">
        <f>Input!Y594*Y$13</f>
        <v>0</v>
      </c>
      <c r="Z686" s="157">
        <f>Input!Z594*Z$13</f>
        <v>0</v>
      </c>
      <c r="AA686" s="157">
        <f>Input!AA594*AA$13</f>
        <v>0</v>
      </c>
      <c r="AB686" s="157">
        <f>Input!AB594*AB$13</f>
        <v>0</v>
      </c>
      <c r="AC686" s="157">
        <f>Input!AC594*AC$13</f>
        <v>0</v>
      </c>
      <c r="AD686" s="157">
        <f>Input!AD594*AD$13</f>
        <v>0</v>
      </c>
      <c r="AE686" s="324">
        <f>Input!AE594*AE$13</f>
        <v>0</v>
      </c>
      <c r="AF686" s="157">
        <f>Input!AF594*AF$13</f>
        <v>0</v>
      </c>
      <c r="AG686" s="157">
        <f>Input!AG594*AG$13</f>
        <v>0</v>
      </c>
      <c r="AH686" s="157">
        <f>Input!AH594*AH$13</f>
        <v>0</v>
      </c>
      <c r="AI686" s="320">
        <f>Input!AI594*AI$13</f>
        <v>0</v>
      </c>
      <c r="AJ686" s="324">
        <f>Input!AJ594*AJ$13</f>
        <v>0</v>
      </c>
      <c r="AK686" s="157">
        <f>Input!AK594*AK$13</f>
        <v>0</v>
      </c>
      <c r="AL686" s="157">
        <f>Input!AL594*AL$13</f>
        <v>0</v>
      </c>
      <c r="AM686" s="157">
        <f>Input!AM594*AM$13</f>
        <v>0</v>
      </c>
      <c r="AN686" s="320">
        <f>Input!AN594*AN$13</f>
        <v>0</v>
      </c>
    </row>
    <row r="687" spans="1:40" outlineLevel="2">
      <c r="A687" s="882">
        <f>ROW()</f>
        <v>687</v>
      </c>
      <c r="B687" s="453"/>
      <c r="D687" s="452" t="s">
        <v>35</v>
      </c>
      <c r="H687" s="458"/>
      <c r="I687" s="458"/>
      <c r="J687" s="324">
        <f>Input!J595*J$13</f>
        <v>0</v>
      </c>
      <c r="K687" s="157">
        <f>Input!K595*K$13</f>
        <v>0</v>
      </c>
      <c r="L687" s="157">
        <f>Input!L595*L$13</f>
        <v>0</v>
      </c>
      <c r="M687" s="157">
        <f>Input!M595*M$13</f>
        <v>0</v>
      </c>
      <c r="N687" s="320">
        <f>Input!N595*N$13</f>
        <v>0</v>
      </c>
      <c r="O687" s="157">
        <f>Input!O595*O$13</f>
        <v>0</v>
      </c>
      <c r="P687" s="157">
        <f>Input!P595*P$13</f>
        <v>0</v>
      </c>
      <c r="Q687" s="157">
        <f>Input!Q595*Q$13</f>
        <v>0</v>
      </c>
      <c r="R687" s="157">
        <f>Input!R595*R$13</f>
        <v>0</v>
      </c>
      <c r="S687" s="157">
        <f>Input!S595*S$13</f>
        <v>0</v>
      </c>
      <c r="T687" s="324">
        <f>Input!T595*T$13</f>
        <v>0</v>
      </c>
      <c r="U687" s="157">
        <f>Input!U595*U$13</f>
        <v>0</v>
      </c>
      <c r="V687" s="157">
        <f>Input!V595*V$13</f>
        <v>0</v>
      </c>
      <c r="W687" s="157">
        <f>Input!W595*W$13</f>
        <v>0</v>
      </c>
      <c r="X687" s="157">
        <f>Input!X595*X$13</f>
        <v>0</v>
      </c>
      <c r="Y687" s="324">
        <f>Input!Y595*Y$13</f>
        <v>-3.5527312064289183E-2</v>
      </c>
      <c r="Z687" s="157">
        <f>Input!Z595*Z$13</f>
        <v>-1.452147058496381E-2</v>
      </c>
      <c r="AA687" s="157">
        <f>Input!AA595*AA$13</f>
        <v>-0.19328173536334287</v>
      </c>
      <c r="AB687" s="157">
        <f>Input!AB595*AB$13</f>
        <v>-6.1363699999999995E-3</v>
      </c>
      <c r="AC687" s="157">
        <f>Input!AC595*AC$13</f>
        <v>0</v>
      </c>
      <c r="AD687" s="157">
        <f>Input!AD595*AD$13</f>
        <v>-7.5885500000000012E-3</v>
      </c>
      <c r="AE687" s="324">
        <f>Input!AE595*AE$13</f>
        <v>-1.4749999999999999E-2</v>
      </c>
      <c r="AF687" s="157">
        <f>Input!AF595*AF$13</f>
        <v>0</v>
      </c>
      <c r="AG687" s="157">
        <f>Input!AG595*AG$13</f>
        <v>-1.1468000000000001E-2</v>
      </c>
      <c r="AH687" s="157">
        <f>Input!AH595*AH$13</f>
        <v>0</v>
      </c>
      <c r="AI687" s="320">
        <f>Input!AI595*AI$13</f>
        <v>0</v>
      </c>
      <c r="AJ687" s="324">
        <f>Input!AJ595*AJ$13</f>
        <v>0</v>
      </c>
      <c r="AK687" s="157">
        <f>Input!AK595*AK$13</f>
        <v>0</v>
      </c>
      <c r="AL687" s="157">
        <f>Input!AL595*AL$13</f>
        <v>0</v>
      </c>
      <c r="AM687" s="157">
        <f>Input!AM595*AM$13</f>
        <v>0</v>
      </c>
      <c r="AN687" s="320">
        <f>Input!AN595*AN$13</f>
        <v>0</v>
      </c>
    </row>
    <row r="688" spans="1:40" outlineLevel="2">
      <c r="A688" s="882">
        <f>ROW()</f>
        <v>688</v>
      </c>
      <c r="B688" s="453"/>
      <c r="D688" s="452" t="s">
        <v>302</v>
      </c>
      <c r="H688" s="458"/>
      <c r="I688" s="458"/>
      <c r="J688" s="324">
        <f>Input!J596*J$13</f>
        <v>0</v>
      </c>
      <c r="K688" s="157">
        <f>Input!K596*K$13</f>
        <v>0</v>
      </c>
      <c r="L688" s="157">
        <f>Input!L596*L$13</f>
        <v>0</v>
      </c>
      <c r="M688" s="157">
        <f>Input!M596*M$13</f>
        <v>0</v>
      </c>
      <c r="N688" s="320">
        <f>Input!N596*N$13</f>
        <v>0</v>
      </c>
      <c r="O688" s="157">
        <f>Input!O596*O$13</f>
        <v>0</v>
      </c>
      <c r="P688" s="157">
        <f>Input!P596*P$13</f>
        <v>0</v>
      </c>
      <c r="Q688" s="157">
        <f>Input!Q596*Q$13</f>
        <v>0</v>
      </c>
      <c r="R688" s="157">
        <f>Input!R596*R$13</f>
        <v>0</v>
      </c>
      <c r="S688" s="157">
        <f>Input!S596*S$13</f>
        <v>0</v>
      </c>
      <c r="T688" s="324">
        <f>Input!T596*T$13</f>
        <v>0</v>
      </c>
      <c r="U688" s="157">
        <f>Input!U596*U$13</f>
        <v>0</v>
      </c>
      <c r="V688" s="157">
        <f>Input!V596*V$13</f>
        <v>0</v>
      </c>
      <c r="W688" s="157">
        <f>Input!W596*W$13</f>
        <v>0</v>
      </c>
      <c r="X688" s="157">
        <f>Input!X596*X$13</f>
        <v>0</v>
      </c>
      <c r="Y688" s="324">
        <f>Input!Y596*Y$13</f>
        <v>0</v>
      </c>
      <c r="Z688" s="157">
        <f>Input!Z596*Z$13</f>
        <v>0</v>
      </c>
      <c r="AA688" s="157">
        <f>Input!AA596*AA$13</f>
        <v>0</v>
      </c>
      <c r="AB688" s="157">
        <f>Input!AB596*AB$13</f>
        <v>-0.20004546000000004</v>
      </c>
      <c r="AC688" s="157">
        <f>Input!AC596*AC$13</f>
        <v>-0.50957720786019445</v>
      </c>
      <c r="AD688" s="157">
        <f>Input!AD596*AD$13</f>
        <v>-0.8742506000000001</v>
      </c>
      <c r="AE688" s="324">
        <f>Input!AE596*AE$13</f>
        <v>-0.57602609999999987</v>
      </c>
      <c r="AF688" s="157">
        <f>Input!AF596*AF$13</f>
        <v>-0.50422699000000004</v>
      </c>
      <c r="AG688" s="157">
        <f>Input!AG596*AG$13</f>
        <v>-0.39820243</v>
      </c>
      <c r="AH688" s="157">
        <f>Input!AH596*AH$13</f>
        <v>-0.32805066000000005</v>
      </c>
      <c r="AI688" s="320">
        <f>Input!AI596*AI$13</f>
        <v>0</v>
      </c>
      <c r="AJ688" s="324">
        <f>Input!AJ596*AJ$13</f>
        <v>0</v>
      </c>
      <c r="AK688" s="157">
        <f>Input!AK596*AK$13</f>
        <v>0</v>
      </c>
      <c r="AL688" s="157">
        <f>Input!AL596*AL$13</f>
        <v>0</v>
      </c>
      <c r="AM688" s="157">
        <f>Input!AM596*AM$13</f>
        <v>0</v>
      </c>
      <c r="AN688" s="320">
        <f>Input!AN596*AN$13</f>
        <v>0</v>
      </c>
    </row>
    <row r="689" spans="1:40" outlineLevel="2">
      <c r="A689" s="882">
        <f>ROW()</f>
        <v>689</v>
      </c>
      <c r="B689" s="453"/>
      <c r="D689" s="452" t="s">
        <v>36</v>
      </c>
      <c r="H689" s="458"/>
      <c r="I689" s="458"/>
      <c r="J689" s="324">
        <f>Input!J597*J$13</f>
        <v>0</v>
      </c>
      <c r="K689" s="157">
        <f>Input!K597*K$13</f>
        <v>0</v>
      </c>
      <c r="L689" s="157">
        <f>Input!L597*L$13</f>
        <v>0</v>
      </c>
      <c r="M689" s="157">
        <f>Input!M597*M$13</f>
        <v>0</v>
      </c>
      <c r="N689" s="320">
        <f>Input!N597*N$13</f>
        <v>0</v>
      </c>
      <c r="O689" s="157">
        <f>Input!O597*O$13</f>
        <v>0</v>
      </c>
      <c r="P689" s="157">
        <f>Input!P597*P$13</f>
        <v>0</v>
      </c>
      <c r="Q689" s="157">
        <f>Input!Q597*Q$13</f>
        <v>0</v>
      </c>
      <c r="R689" s="157">
        <f>Input!R597*R$13</f>
        <v>0</v>
      </c>
      <c r="S689" s="157">
        <f>Input!S597*S$13</f>
        <v>0</v>
      </c>
      <c r="T689" s="324">
        <f>Input!T597*T$13</f>
        <v>0</v>
      </c>
      <c r="U689" s="157">
        <f>Input!U597*U$13</f>
        <v>0</v>
      </c>
      <c r="V689" s="157">
        <f>Input!V597*V$13</f>
        <v>0</v>
      </c>
      <c r="W689" s="157">
        <f>Input!W597*W$13</f>
        <v>0</v>
      </c>
      <c r="X689" s="157">
        <f>Input!X597*X$13</f>
        <v>0</v>
      </c>
      <c r="Y689" s="324">
        <f>Input!Y597*Y$13</f>
        <v>-3.4623194234829962E-3</v>
      </c>
      <c r="Z689" s="157">
        <f>Input!Z597*Z$13</f>
        <v>0</v>
      </c>
      <c r="AA689" s="157">
        <f>Input!AA597*AA$13</f>
        <v>0</v>
      </c>
      <c r="AB689" s="157">
        <f>Input!AB597*AB$13</f>
        <v>0</v>
      </c>
      <c r="AC689" s="157">
        <f>Input!AC597*AC$13</f>
        <v>0</v>
      </c>
      <c r="AD689" s="157">
        <f>Input!AD597*AD$13</f>
        <v>0</v>
      </c>
      <c r="AE689" s="324">
        <f>Input!AE597*AE$13</f>
        <v>0</v>
      </c>
      <c r="AF689" s="157">
        <f>Input!AF597*AF$13</f>
        <v>0</v>
      </c>
      <c r="AG689" s="157">
        <f>Input!AG597*AG$13</f>
        <v>0</v>
      </c>
      <c r="AH689" s="157">
        <f>Input!AH597*AH$13</f>
        <v>0</v>
      </c>
      <c r="AI689" s="320">
        <f>Input!AI597*AI$13</f>
        <v>0</v>
      </c>
      <c r="AJ689" s="324">
        <f>Input!AJ597*AJ$13</f>
        <v>0</v>
      </c>
      <c r="AK689" s="157">
        <f>Input!AK597*AK$13</f>
        <v>0</v>
      </c>
      <c r="AL689" s="157">
        <f>Input!AL597*AL$13</f>
        <v>0</v>
      </c>
      <c r="AM689" s="157">
        <f>Input!AM597*AM$13</f>
        <v>0</v>
      </c>
      <c r="AN689" s="320">
        <f>Input!AN597*AN$13</f>
        <v>0</v>
      </c>
    </row>
    <row r="690" spans="1:40" outlineLevel="2">
      <c r="A690" s="882">
        <f>ROW()</f>
        <v>690</v>
      </c>
      <c r="B690" s="453"/>
      <c r="D690" s="452" t="s">
        <v>583</v>
      </c>
      <c r="H690" s="458"/>
      <c r="I690" s="458"/>
      <c r="J690" s="324">
        <f>Input!J598*J$13</f>
        <v>0</v>
      </c>
      <c r="K690" s="157">
        <f>Input!K598*K$13</f>
        <v>0</v>
      </c>
      <c r="L690" s="157">
        <f>Input!L598*L$13</f>
        <v>0</v>
      </c>
      <c r="M690" s="157">
        <f>Input!M598*M$13</f>
        <v>0</v>
      </c>
      <c r="N690" s="320">
        <f>Input!N598*N$13</f>
        <v>0</v>
      </c>
      <c r="O690" s="157">
        <f>Input!O598*O$13</f>
        <v>0</v>
      </c>
      <c r="P690" s="157">
        <f>Input!P598*P$13</f>
        <v>0</v>
      </c>
      <c r="Q690" s="157">
        <f>Input!Q598*Q$13</f>
        <v>0</v>
      </c>
      <c r="R690" s="157">
        <f>Input!R598*R$13</f>
        <v>0</v>
      </c>
      <c r="S690" s="157">
        <f>Input!S598*S$13</f>
        <v>0</v>
      </c>
      <c r="T690" s="324">
        <f>Input!T598*T$13</f>
        <v>0</v>
      </c>
      <c r="U690" s="157">
        <f>Input!U598*U$13</f>
        <v>0</v>
      </c>
      <c r="V690" s="157">
        <f>Input!V598*V$13</f>
        <v>0</v>
      </c>
      <c r="W690" s="157">
        <f>Input!W598*W$13</f>
        <v>0</v>
      </c>
      <c r="X690" s="157">
        <f>Input!X598*X$13</f>
        <v>0</v>
      </c>
      <c r="Y690" s="324">
        <f>Input!Y598*Y$13</f>
        <v>0</v>
      </c>
      <c r="Z690" s="157">
        <f>Input!Z598*Z$13</f>
        <v>0</v>
      </c>
      <c r="AA690" s="157">
        <f>Input!AA598*AA$13</f>
        <v>0</v>
      </c>
      <c r="AB690" s="157">
        <f>Input!AB598*AB$13</f>
        <v>0</v>
      </c>
      <c r="AC690" s="157">
        <f>Input!AC598*AC$13</f>
        <v>0</v>
      </c>
      <c r="AD690" s="157">
        <f>Input!AD598*AD$13</f>
        <v>0</v>
      </c>
      <c r="AE690" s="324">
        <f>Input!AE598*AE$13</f>
        <v>0</v>
      </c>
      <c r="AF690" s="157">
        <f>Input!AF598*AF$13</f>
        <v>0</v>
      </c>
      <c r="AG690" s="157">
        <f>Input!AG598*AG$13</f>
        <v>0</v>
      </c>
      <c r="AH690" s="157">
        <f>Input!AH598*AH$13</f>
        <v>0</v>
      </c>
      <c r="AI690" s="320">
        <f>Input!AI598*AI$13</f>
        <v>0</v>
      </c>
      <c r="AJ690" s="324">
        <f>Input!AJ598*AJ$13</f>
        <v>0</v>
      </c>
      <c r="AK690" s="157">
        <f>Input!AK598*AK$13</f>
        <v>0</v>
      </c>
      <c r="AL690" s="157">
        <f>Input!AL598*AL$13</f>
        <v>0</v>
      </c>
      <c r="AM690" s="157">
        <f>Input!AM598*AM$13</f>
        <v>0</v>
      </c>
      <c r="AN690" s="320">
        <f>Input!AN598*AN$13</f>
        <v>0</v>
      </c>
    </row>
    <row r="691" spans="1:40" outlineLevel="2">
      <c r="A691" s="882">
        <f>ROW()</f>
        <v>691</v>
      </c>
      <c r="B691" s="453"/>
      <c r="D691" s="452" t="s">
        <v>81</v>
      </c>
      <c r="H691" s="458"/>
      <c r="I691" s="458"/>
      <c r="J691" s="324">
        <f>Input!J599*J$13</f>
        <v>0</v>
      </c>
      <c r="K691" s="157">
        <f>Input!K599*K$13</f>
        <v>0</v>
      </c>
      <c r="L691" s="157">
        <f>Input!L599*L$13</f>
        <v>0</v>
      </c>
      <c r="M691" s="157">
        <f>Input!M599*M$13</f>
        <v>0</v>
      </c>
      <c r="N691" s="320">
        <f>Input!N599*N$13</f>
        <v>0</v>
      </c>
      <c r="O691" s="157">
        <f>Input!O599*O$13</f>
        <v>0</v>
      </c>
      <c r="P691" s="157">
        <f>Input!P599*P$13</f>
        <v>0</v>
      </c>
      <c r="Q691" s="157">
        <f>Input!Q599*Q$13</f>
        <v>0</v>
      </c>
      <c r="R691" s="157">
        <f>Input!R599*R$13</f>
        <v>0</v>
      </c>
      <c r="S691" s="157">
        <f>Input!S599*S$13</f>
        <v>0</v>
      </c>
      <c r="T691" s="324">
        <f>Input!T599*T$13</f>
        <v>0</v>
      </c>
      <c r="U691" s="157">
        <f>Input!U599*U$13</f>
        <v>0</v>
      </c>
      <c r="V691" s="157">
        <f>Input!V599*V$13</f>
        <v>0</v>
      </c>
      <c r="W691" s="157">
        <f>Input!W599*W$13</f>
        <v>0</v>
      </c>
      <c r="X691" s="157">
        <f>Input!X599*X$13</f>
        <v>0</v>
      </c>
      <c r="Y691" s="324">
        <f>Input!Y599*Y$13</f>
        <v>0</v>
      </c>
      <c r="Z691" s="157">
        <f>Input!Z599*Z$13</f>
        <v>0</v>
      </c>
      <c r="AA691" s="157">
        <f>Input!AA599*AA$13</f>
        <v>0</v>
      </c>
      <c r="AB691" s="157">
        <f>Input!AB599*AB$13</f>
        <v>0</v>
      </c>
      <c r="AC691" s="157">
        <f>Input!AC599*AC$13</f>
        <v>0</v>
      </c>
      <c r="AD691" s="157">
        <f>Input!AD599*AD$13</f>
        <v>0</v>
      </c>
      <c r="AE691" s="324">
        <f>Input!AE599*AE$13</f>
        <v>0</v>
      </c>
      <c r="AF691" s="157">
        <f>Input!AF599*AF$13</f>
        <v>0</v>
      </c>
      <c r="AG691" s="157">
        <f>Input!AG599*AG$13</f>
        <v>0</v>
      </c>
      <c r="AH691" s="157">
        <f>Input!AH599*AH$13</f>
        <v>0</v>
      </c>
      <c r="AI691" s="320">
        <f>Input!AI599*AI$13</f>
        <v>0</v>
      </c>
      <c r="AJ691" s="324">
        <f>Input!AJ599*AJ$13</f>
        <v>0</v>
      </c>
      <c r="AK691" s="157">
        <f>Input!AK599*AK$13</f>
        <v>0</v>
      </c>
      <c r="AL691" s="157">
        <f>Input!AL599*AL$13</f>
        <v>0</v>
      </c>
      <c r="AM691" s="157">
        <f>Input!AM599*AM$13</f>
        <v>0</v>
      </c>
      <c r="AN691" s="320">
        <f>Input!AN599*AN$13</f>
        <v>0</v>
      </c>
    </row>
    <row r="692" spans="1:40" outlineLevel="2">
      <c r="A692" s="882">
        <f>ROW()</f>
        <v>692</v>
      </c>
      <c r="B692" s="453"/>
      <c r="D692" s="452" t="s">
        <v>28</v>
      </c>
      <c r="H692" s="458"/>
      <c r="I692" s="458"/>
      <c r="J692" s="324">
        <f>Input!J600*J$13</f>
        <v>0</v>
      </c>
      <c r="K692" s="157">
        <f>Input!K600*K$13</f>
        <v>0</v>
      </c>
      <c r="L692" s="157">
        <f>Input!L600*L$13</f>
        <v>0</v>
      </c>
      <c r="M692" s="157">
        <f>Input!M600*M$13</f>
        <v>0</v>
      </c>
      <c r="N692" s="320">
        <f>Input!N600*N$13</f>
        <v>0</v>
      </c>
      <c r="O692" s="157">
        <f>Input!O600*O$13</f>
        <v>0</v>
      </c>
      <c r="P692" s="157">
        <f>Input!P600*P$13</f>
        <v>0</v>
      </c>
      <c r="Q692" s="157">
        <f>Input!Q600*Q$13</f>
        <v>0</v>
      </c>
      <c r="R692" s="157">
        <f>Input!R600*R$13</f>
        <v>0</v>
      </c>
      <c r="S692" s="157">
        <f>Input!S600*S$13</f>
        <v>0</v>
      </c>
      <c r="T692" s="324">
        <f>Input!T600*T$13</f>
        <v>0</v>
      </c>
      <c r="U692" s="157">
        <f>Input!U600*U$13</f>
        <v>0</v>
      </c>
      <c r="V692" s="157">
        <f>Input!V600*V$13</f>
        <v>0</v>
      </c>
      <c r="W692" s="157">
        <f>Input!W600*W$13</f>
        <v>0</v>
      </c>
      <c r="X692" s="157">
        <f>Input!X600*X$13</f>
        <v>0</v>
      </c>
      <c r="Y692" s="324">
        <f>Input!Y600*Y$13</f>
        <v>0</v>
      </c>
      <c r="Z692" s="157">
        <f>Input!Z600*Z$13</f>
        <v>0</v>
      </c>
      <c r="AA692" s="157">
        <f>Input!AA600*AA$13</f>
        <v>0</v>
      </c>
      <c r="AB692" s="157">
        <f>Input!AB600*AB$13</f>
        <v>0</v>
      </c>
      <c r="AC692" s="157">
        <f>Input!AC600*AC$13</f>
        <v>0</v>
      </c>
      <c r="AD692" s="157">
        <f>Input!AD600*AD$13</f>
        <v>0</v>
      </c>
      <c r="AE692" s="324">
        <f>Input!AE600*AE$13</f>
        <v>0</v>
      </c>
      <c r="AF692" s="157">
        <f>Input!AF600*AF$13</f>
        <v>0</v>
      </c>
      <c r="AG692" s="157">
        <f>Input!AG600*AG$13</f>
        <v>0</v>
      </c>
      <c r="AH692" s="157">
        <f>Input!AH600*AH$13</f>
        <v>0</v>
      </c>
      <c r="AI692" s="320">
        <f>Input!AI600*AI$13</f>
        <v>0</v>
      </c>
      <c r="AJ692" s="324">
        <f>Input!AJ600*AJ$13</f>
        <v>0</v>
      </c>
      <c r="AK692" s="157">
        <f>Input!AK600*AK$13</f>
        <v>0</v>
      </c>
      <c r="AL692" s="157">
        <f>Input!AL600*AL$13</f>
        <v>0</v>
      </c>
      <c r="AM692" s="157">
        <f>Input!AM600*AM$13</f>
        <v>0</v>
      </c>
      <c r="AN692" s="320">
        <f>Input!AN600*AN$13</f>
        <v>0</v>
      </c>
    </row>
    <row r="693" spans="1:40" outlineLevel="2">
      <c r="A693" s="882">
        <f>ROW()</f>
        <v>693</v>
      </c>
      <c r="B693" s="453"/>
      <c r="D693" s="456" t="s">
        <v>443</v>
      </c>
      <c r="E693" s="456"/>
      <c r="F693" s="456"/>
      <c r="G693" s="456"/>
      <c r="H693" s="460"/>
      <c r="I693" s="460"/>
      <c r="J693" s="325">
        <f>Input!J601*J$13</f>
        <v>0</v>
      </c>
      <c r="K693" s="158">
        <f>Input!K601*K$13</f>
        <v>0</v>
      </c>
      <c r="L693" s="158">
        <f>Input!L601*L$13</f>
        <v>0</v>
      </c>
      <c r="M693" s="158">
        <f>Input!M601*M$13</f>
        <v>0</v>
      </c>
      <c r="N693" s="321">
        <f>Input!N601*N$13</f>
        <v>0</v>
      </c>
      <c r="O693" s="158">
        <f>Input!O601*O$13</f>
        <v>0</v>
      </c>
      <c r="P693" s="158">
        <f>Input!P601*P$13</f>
        <v>0</v>
      </c>
      <c r="Q693" s="158">
        <f>Input!Q601*Q$13</f>
        <v>0</v>
      </c>
      <c r="R693" s="158">
        <f>Input!R601*R$13</f>
        <v>0</v>
      </c>
      <c r="S693" s="158">
        <f>Input!S601*S$13</f>
        <v>0</v>
      </c>
      <c r="T693" s="325">
        <f>Input!T601*T$13</f>
        <v>0</v>
      </c>
      <c r="U693" s="158">
        <f>Input!U601*U$13</f>
        <v>0</v>
      </c>
      <c r="V693" s="158">
        <f>Input!V601*V$13</f>
        <v>0</v>
      </c>
      <c r="W693" s="158">
        <f>Input!W601*W$13</f>
        <v>0</v>
      </c>
      <c r="X693" s="158">
        <f>Input!X601*X$13</f>
        <v>0</v>
      </c>
      <c r="Y693" s="325">
        <f>Input!Y601*Y$13</f>
        <v>0</v>
      </c>
      <c r="Z693" s="158">
        <f>Input!Z601*Z$13</f>
        <v>0</v>
      </c>
      <c r="AA693" s="158">
        <f>Input!AA601*AA$13</f>
        <v>0</v>
      </c>
      <c r="AB693" s="158">
        <f>Input!AB601*AB$13</f>
        <v>0</v>
      </c>
      <c r="AC693" s="158">
        <f>Input!AC601*AC$13</f>
        <v>0</v>
      </c>
      <c r="AD693" s="158">
        <f>Input!AD601*AD$13</f>
        <v>0</v>
      </c>
      <c r="AE693" s="325">
        <f>Input!AE601*AE$13</f>
        <v>0</v>
      </c>
      <c r="AF693" s="158">
        <f>Input!AF601*AF$13</f>
        <v>0</v>
      </c>
      <c r="AG693" s="158">
        <f>Input!AG601*AG$13</f>
        <v>0</v>
      </c>
      <c r="AH693" s="158">
        <f>Input!AH601*AH$13</f>
        <v>0</v>
      </c>
      <c r="AI693" s="321">
        <f>Input!AI601*AI$13</f>
        <v>0</v>
      </c>
      <c r="AJ693" s="325">
        <f>Input!AJ601*AJ$13</f>
        <v>0</v>
      </c>
      <c r="AK693" s="158">
        <f>Input!AK601*AK$13</f>
        <v>0</v>
      </c>
      <c r="AL693" s="158">
        <f>Input!AL601*AL$13</f>
        <v>0</v>
      </c>
      <c r="AM693" s="158">
        <f>Input!AM601*AM$13</f>
        <v>0</v>
      </c>
      <c r="AN693" s="321">
        <f>Input!AN601*AN$13</f>
        <v>0</v>
      </c>
    </row>
    <row r="694" spans="1:40" outlineLevel="2">
      <c r="A694" s="882">
        <f>ROW()</f>
        <v>694</v>
      </c>
      <c r="B694" s="453"/>
      <c r="D694" s="452" t="s">
        <v>24</v>
      </c>
      <c r="H694" s="458"/>
      <c r="I694" s="458"/>
      <c r="J694" s="443">
        <f t="shared" ref="J694:AN694" si="434">SUM(J678:J693)</f>
        <v>0</v>
      </c>
      <c r="K694" s="439">
        <f t="shared" si="434"/>
        <v>0</v>
      </c>
      <c r="L694" s="439">
        <f t="shared" si="434"/>
        <v>0</v>
      </c>
      <c r="M694" s="439">
        <f t="shared" si="434"/>
        <v>0</v>
      </c>
      <c r="N694" s="440">
        <f t="shared" si="434"/>
        <v>0</v>
      </c>
      <c r="O694" s="439">
        <f t="shared" si="434"/>
        <v>0</v>
      </c>
      <c r="P694" s="439">
        <f t="shared" si="434"/>
        <v>0</v>
      </c>
      <c r="Q694" s="439">
        <f t="shared" si="434"/>
        <v>0</v>
      </c>
      <c r="R694" s="439">
        <f t="shared" si="434"/>
        <v>0</v>
      </c>
      <c r="S694" s="439">
        <f t="shared" si="434"/>
        <v>0</v>
      </c>
      <c r="T694" s="443">
        <f t="shared" si="434"/>
        <v>0</v>
      </c>
      <c r="U694" s="439">
        <f t="shared" si="434"/>
        <v>0</v>
      </c>
      <c r="V694" s="439">
        <f t="shared" si="434"/>
        <v>0</v>
      </c>
      <c r="W694" s="439">
        <f t="shared" si="434"/>
        <v>0</v>
      </c>
      <c r="X694" s="439">
        <f t="shared" si="434"/>
        <v>0</v>
      </c>
      <c r="Y694" s="443">
        <f t="shared" si="434"/>
        <v>-3.8989631487772181E-2</v>
      </c>
      <c r="Z694" s="439">
        <f t="shared" si="434"/>
        <v>-1.452147058496381E-2</v>
      </c>
      <c r="AA694" s="439">
        <f t="shared" si="434"/>
        <v>-0.19328173536334287</v>
      </c>
      <c r="AB694" s="439">
        <f t="shared" si="434"/>
        <v>-0.20618183000000004</v>
      </c>
      <c r="AC694" s="439">
        <f t="shared" si="434"/>
        <v>-0.50957720786019445</v>
      </c>
      <c r="AD694" s="439">
        <f t="shared" si="434"/>
        <v>-0.88183915000000013</v>
      </c>
      <c r="AE694" s="443">
        <f t="shared" si="434"/>
        <v>-0.59077609999999992</v>
      </c>
      <c r="AF694" s="439">
        <f t="shared" si="434"/>
        <v>-0.50422699000000004</v>
      </c>
      <c r="AG694" s="439">
        <f t="shared" si="434"/>
        <v>-0.40967042999999997</v>
      </c>
      <c r="AH694" s="439">
        <f t="shared" si="434"/>
        <v>-0.32805066000000005</v>
      </c>
      <c r="AI694" s="440">
        <f t="shared" si="434"/>
        <v>0</v>
      </c>
      <c r="AJ694" s="443">
        <f t="shared" si="434"/>
        <v>0</v>
      </c>
      <c r="AK694" s="439">
        <f t="shared" si="434"/>
        <v>0</v>
      </c>
      <c r="AL694" s="439">
        <f t="shared" si="434"/>
        <v>0</v>
      </c>
      <c r="AM694" s="439">
        <f t="shared" si="434"/>
        <v>0</v>
      </c>
      <c r="AN694" s="440">
        <f t="shared" si="434"/>
        <v>0</v>
      </c>
    </row>
    <row r="695" spans="1:40" outlineLevel="1">
      <c r="A695" s="732" t="s">
        <v>21</v>
      </c>
      <c r="B695" s="733"/>
      <c r="C695" s="881"/>
      <c r="D695" s="733"/>
      <c r="E695" s="733"/>
      <c r="F695" s="733"/>
      <c r="G695" s="733"/>
      <c r="H695" s="733"/>
      <c r="I695" s="730"/>
      <c r="J695" s="729"/>
      <c r="K695" s="730"/>
      <c r="L695" s="730"/>
      <c r="M695" s="730"/>
      <c r="N695" s="731"/>
      <c r="O695" s="730"/>
      <c r="P695" s="730"/>
      <c r="Q695" s="730"/>
      <c r="R695" s="730"/>
      <c r="S695" s="730"/>
      <c r="T695" s="729"/>
      <c r="U695" s="730"/>
      <c r="V695" s="730"/>
      <c r="W695" s="730"/>
      <c r="X695" s="730"/>
      <c r="Y695" s="729"/>
      <c r="Z695" s="730"/>
      <c r="AA695" s="730"/>
      <c r="AB695" s="730"/>
      <c r="AC695" s="730"/>
      <c r="AD695" s="730"/>
      <c r="AE695" s="729"/>
      <c r="AF695" s="730"/>
      <c r="AG695" s="730"/>
      <c r="AH695" s="730"/>
      <c r="AI695" s="731"/>
      <c r="AJ695" s="729"/>
      <c r="AK695" s="730"/>
      <c r="AL695" s="730"/>
      <c r="AM695" s="730"/>
      <c r="AN695" s="731"/>
    </row>
    <row r="696" spans="1:40" outlineLevel="2">
      <c r="A696" s="882">
        <f>ROW()</f>
        <v>696</v>
      </c>
      <c r="B696" s="453"/>
      <c r="D696" s="452" t="s">
        <v>300</v>
      </c>
      <c r="H696" s="458"/>
      <c r="I696" s="458"/>
      <c r="J696" s="326">
        <f t="shared" ref="J696:AI696" si="435">J844+J989+J1134+J1279+J1424+J1569+J1714+J1859+J2004+J2149+J2294+J2421+J2548+J2675+J2802+J2929+J3056+J3183+J3310+J3437+J3564+J3691+J3818+J3945+J4072+J4199</f>
        <v>0</v>
      </c>
      <c r="K696" s="27">
        <f t="shared" si="435"/>
        <v>-3.0557990975211648E-2</v>
      </c>
      <c r="L696" s="27">
        <f t="shared" si="435"/>
        <v>-0.11719405157586571</v>
      </c>
      <c r="M696" s="27">
        <f t="shared" si="435"/>
        <v>-0.11719405157586572</v>
      </c>
      <c r="N696" s="313">
        <f t="shared" si="435"/>
        <v>-0.11719405157586572</v>
      </c>
      <c r="O696" s="27">
        <f t="shared" si="435"/>
        <v>-0.11719405157586574</v>
      </c>
      <c r="P696" s="27">
        <f t="shared" si="435"/>
        <v>-0.14027630157586574</v>
      </c>
      <c r="Q696" s="27">
        <f t="shared" si="435"/>
        <v>-0.21125460157586573</v>
      </c>
      <c r="R696" s="27">
        <f t="shared" si="435"/>
        <v>-0.28719458276345022</v>
      </c>
      <c r="S696" s="27">
        <f t="shared" si="435"/>
        <v>-0.4492849812125374</v>
      </c>
      <c r="T696" s="326">
        <f t="shared" si="435"/>
        <v>-0.48382915287676798</v>
      </c>
      <c r="U696" s="27">
        <f t="shared" si="435"/>
        <v>-1.3678660311419177</v>
      </c>
      <c r="V696" s="27">
        <f t="shared" si="435"/>
        <v>-1.536250316162669</v>
      </c>
      <c r="W696" s="27">
        <f t="shared" si="435"/>
        <v>-1.6741413723152325</v>
      </c>
      <c r="X696" s="27">
        <f t="shared" si="435"/>
        <v>-2.6779247452780344</v>
      </c>
      <c r="Y696" s="326">
        <f t="shared" si="435"/>
        <v>-1.4576623726390174</v>
      </c>
      <c r="Z696" s="27">
        <f t="shared" si="435"/>
        <v>-2.9497724055755432</v>
      </c>
      <c r="AA696" s="27">
        <f t="shared" si="435"/>
        <v>-2.9746493103228535</v>
      </c>
      <c r="AB696" s="27">
        <f t="shared" si="435"/>
        <v>-3.0878913842179427</v>
      </c>
      <c r="AC696" s="27">
        <f t="shared" si="435"/>
        <v>-3.3998233003615219</v>
      </c>
      <c r="AD696" s="27">
        <f t="shared" si="435"/>
        <v>-3.6655139413825935</v>
      </c>
      <c r="AE696" s="326">
        <f t="shared" si="435"/>
        <v>-3.782337676995521</v>
      </c>
      <c r="AF696" s="27">
        <f t="shared" si="435"/>
        <v>-3.9410937980203089</v>
      </c>
      <c r="AG696" s="27">
        <f t="shared" si="435"/>
        <v>-4.0650432014196554</v>
      </c>
      <c r="AH696" s="27">
        <f t="shared" si="435"/>
        <v>-4.2885102199196554</v>
      </c>
      <c r="AI696" s="313">
        <f t="shared" si="435"/>
        <v>-4.3748904189196551</v>
      </c>
      <c r="AJ696" s="326">
        <f t="shared" ref="AJ696:AN705" si="436">AJ844+AJ989+AJ1134+AJ1279+AJ1424+AJ1569+AJ1714+AJ1859+AJ2004+AJ2149+AJ2294+AJ2421+AJ2548+AJ2675+AJ2802+AJ2929+(AJ3056+AJ3183+AJ3310+AJ3437+AJ3564)+(AJ3691+AJ3818+AJ3945+AJ4072+AJ4199)+(AJ4326+AJ4453+AJ4580+AJ4707+AJ4834)</f>
        <v>-4.5211268411435199</v>
      </c>
      <c r="AK696" s="27">
        <f t="shared" si="436"/>
        <v>-4.6223606844553444</v>
      </c>
      <c r="AL696" s="27">
        <f t="shared" si="436"/>
        <v>-4.7092773300501216</v>
      </c>
      <c r="AM696" s="27">
        <f t="shared" si="436"/>
        <v>-4.9739860521269854</v>
      </c>
      <c r="AN696" s="313">
        <f t="shared" si="436"/>
        <v>-5.0760542759439682</v>
      </c>
    </row>
    <row r="697" spans="1:40" outlineLevel="2">
      <c r="A697" s="882">
        <f>ROW()</f>
        <v>697</v>
      </c>
      <c r="B697" s="453"/>
      <c r="D697" s="452" t="s">
        <v>301</v>
      </c>
      <c r="H697" s="458"/>
      <c r="I697" s="458"/>
      <c r="J697" s="326">
        <f t="shared" ref="J697:AI697" si="437">J845+J990+J1135+J1280+J1425+J1570+J1715+J1860+J2005+J2150+J2295+J2422+J2549+J2676+J2803+J2930+J3057+J3184+J3311+J3438+J3565+J3692+J3819+J3946+J4073+J4200</f>
        <v>0</v>
      </c>
      <c r="K697" s="27">
        <f t="shared" si="437"/>
        <v>0</v>
      </c>
      <c r="L697" s="27">
        <f t="shared" si="437"/>
        <v>0</v>
      </c>
      <c r="M697" s="27">
        <f t="shared" si="437"/>
        <v>0</v>
      </c>
      <c r="N697" s="313">
        <f t="shared" si="437"/>
        <v>0</v>
      </c>
      <c r="O697" s="27">
        <f t="shared" si="437"/>
        <v>0</v>
      </c>
      <c r="P697" s="27">
        <f t="shared" si="437"/>
        <v>0</v>
      </c>
      <c r="Q697" s="27">
        <f t="shared" si="437"/>
        <v>0</v>
      </c>
      <c r="R697" s="27">
        <f t="shared" si="437"/>
        <v>0</v>
      </c>
      <c r="S697" s="27">
        <f t="shared" si="437"/>
        <v>0</v>
      </c>
      <c r="T697" s="326">
        <f t="shared" si="437"/>
        <v>0</v>
      </c>
      <c r="U697" s="27">
        <f t="shared" si="437"/>
        <v>0</v>
      </c>
      <c r="V697" s="27">
        <f t="shared" si="437"/>
        <v>0</v>
      </c>
      <c r="W697" s="27">
        <f t="shared" si="437"/>
        <v>0</v>
      </c>
      <c r="X697" s="27">
        <f t="shared" si="437"/>
        <v>0</v>
      </c>
      <c r="Y697" s="326">
        <f t="shared" si="437"/>
        <v>0</v>
      </c>
      <c r="Z697" s="27">
        <f t="shared" si="437"/>
        <v>-5.4001169638164148E-2</v>
      </c>
      <c r="AA697" s="27">
        <f t="shared" si="437"/>
        <v>-0.11968330198445359</v>
      </c>
      <c r="AB697" s="27">
        <f t="shared" si="437"/>
        <v>-0.15407860725720099</v>
      </c>
      <c r="AC697" s="27">
        <f t="shared" si="437"/>
        <v>-0.17544642839279656</v>
      </c>
      <c r="AD697" s="27">
        <f t="shared" si="437"/>
        <v>-0.20292570791025402</v>
      </c>
      <c r="AE697" s="326">
        <f t="shared" si="437"/>
        <v>-0.14630966622606736</v>
      </c>
      <c r="AF697" s="27">
        <f t="shared" si="437"/>
        <v>-0.23255828891025404</v>
      </c>
      <c r="AG697" s="27">
        <f t="shared" si="437"/>
        <v>-7.2291848910254031E-2</v>
      </c>
      <c r="AH697" s="27">
        <f t="shared" si="437"/>
        <v>-0.23261036541025404</v>
      </c>
      <c r="AI697" s="313">
        <f t="shared" si="437"/>
        <v>-0.23261036541025404</v>
      </c>
      <c r="AJ697" s="326">
        <f t="shared" si="436"/>
        <v>-0.23261036541025407</v>
      </c>
      <c r="AK697" s="27">
        <f t="shared" si="436"/>
        <v>-0.23261036541025407</v>
      </c>
      <c r="AL697" s="27">
        <f t="shared" si="436"/>
        <v>-0.23261036541025407</v>
      </c>
      <c r="AM697" s="27">
        <f t="shared" si="436"/>
        <v>-0.23261036541025407</v>
      </c>
      <c r="AN697" s="313">
        <f t="shared" si="436"/>
        <v>-0.23261036541025407</v>
      </c>
    </row>
    <row r="698" spans="1:40" outlineLevel="2">
      <c r="A698" s="882">
        <f>ROW()</f>
        <v>698</v>
      </c>
      <c r="B698" s="453"/>
      <c r="D698" s="452" t="s">
        <v>29</v>
      </c>
      <c r="H698" s="458"/>
      <c r="I698" s="458"/>
      <c r="J698" s="326">
        <f t="shared" ref="J698:AI698" si="438">J846+J991+J1136+J1281+J1426+J1571+J1716+J1861+J2006+J2151+J2296+J2423+J2550+J2677+J2804+J2931+J3058+J3185+J3312+J3439+J3566+J3693+J3820+J3947+J4074+J4201</f>
        <v>0</v>
      </c>
      <c r="K698" s="27">
        <f t="shared" si="438"/>
        <v>-0.126</v>
      </c>
      <c r="L698" s="27">
        <f t="shared" si="438"/>
        <v>-0.30649999999999999</v>
      </c>
      <c r="M698" s="27">
        <f t="shared" si="438"/>
        <v>-0.51900000000000002</v>
      </c>
      <c r="N698" s="313">
        <f t="shared" si="438"/>
        <v>-0.86099999999999999</v>
      </c>
      <c r="O698" s="27">
        <f t="shared" si="438"/>
        <v>-1.3169999999999999</v>
      </c>
      <c r="P698" s="27">
        <f t="shared" si="438"/>
        <v>-1.3169999999999999</v>
      </c>
      <c r="Q698" s="27">
        <f t="shared" si="438"/>
        <v>-1.3170000000000002</v>
      </c>
      <c r="R698" s="27">
        <f t="shared" si="438"/>
        <v>-1.3170000000000002</v>
      </c>
      <c r="S698" s="27">
        <f t="shared" si="438"/>
        <v>-1.3169999999999999</v>
      </c>
      <c r="T698" s="326">
        <f t="shared" si="438"/>
        <v>0</v>
      </c>
      <c r="U698" s="27">
        <f t="shared" si="438"/>
        <v>0</v>
      </c>
      <c r="V698" s="27">
        <f t="shared" si="438"/>
        <v>0</v>
      </c>
      <c r="W698" s="27">
        <f t="shared" si="438"/>
        <v>0</v>
      </c>
      <c r="X698" s="27">
        <f t="shared" si="438"/>
        <v>0</v>
      </c>
      <c r="Y698" s="326">
        <f t="shared" si="438"/>
        <v>0</v>
      </c>
      <c r="Z698" s="27">
        <f t="shared" si="438"/>
        <v>0</v>
      </c>
      <c r="AA698" s="27">
        <f t="shared" si="438"/>
        <v>0</v>
      </c>
      <c r="AB698" s="27">
        <f t="shared" si="438"/>
        <v>0</v>
      </c>
      <c r="AC698" s="27">
        <f t="shared" si="438"/>
        <v>0</v>
      </c>
      <c r="AD698" s="27">
        <f t="shared" si="438"/>
        <v>0</v>
      </c>
      <c r="AE698" s="326">
        <f t="shared" si="438"/>
        <v>0</v>
      </c>
      <c r="AF698" s="27">
        <f t="shared" si="438"/>
        <v>0</v>
      </c>
      <c r="AG698" s="27">
        <f t="shared" si="438"/>
        <v>0</v>
      </c>
      <c r="AH698" s="27">
        <f t="shared" si="438"/>
        <v>0</v>
      </c>
      <c r="AI698" s="313">
        <f t="shared" si="438"/>
        <v>0</v>
      </c>
      <c r="AJ698" s="326">
        <f t="shared" si="436"/>
        <v>0</v>
      </c>
      <c r="AK698" s="27">
        <f t="shared" si="436"/>
        <v>0</v>
      </c>
      <c r="AL698" s="27">
        <f t="shared" si="436"/>
        <v>0</v>
      </c>
      <c r="AM698" s="27">
        <f t="shared" si="436"/>
        <v>0</v>
      </c>
      <c r="AN698" s="313">
        <f t="shared" si="436"/>
        <v>0</v>
      </c>
    </row>
    <row r="699" spans="1:40" outlineLevel="2">
      <c r="A699" s="882">
        <f>ROW()</f>
        <v>699</v>
      </c>
      <c r="B699" s="453"/>
      <c r="D699" s="452" t="s">
        <v>30</v>
      </c>
      <c r="H699" s="458"/>
      <c r="I699" s="458"/>
      <c r="J699" s="326">
        <f t="shared" ref="J699:AI699" si="439">J847+J992+J1137+J1282+J1427+J1572+J1717+J1862+J2007+J2152+J2297+J2424+J2551+J2678+J2805+J2932+J3059+J3186+J3313+J3440+J3567+J3694+J3821+J3948+J4075+J4202</f>
        <v>0</v>
      </c>
      <c r="K699" s="27">
        <f t="shared" si="439"/>
        <v>-4.8340030092186348E-2</v>
      </c>
      <c r="L699" s="27">
        <f t="shared" si="439"/>
        <v>-0.10729716202814929</v>
      </c>
      <c r="M699" s="27">
        <f t="shared" si="439"/>
        <v>-0.11132179609461534</v>
      </c>
      <c r="N699" s="313">
        <f t="shared" si="439"/>
        <v>-0.11132179609461534</v>
      </c>
      <c r="O699" s="27">
        <f t="shared" si="439"/>
        <v>-0.1130961956163396</v>
      </c>
      <c r="P699" s="27">
        <f t="shared" si="439"/>
        <v>-0.4636329381663396</v>
      </c>
      <c r="Q699" s="27">
        <f t="shared" si="439"/>
        <v>-0.87334630316633932</v>
      </c>
      <c r="R699" s="27">
        <f t="shared" si="439"/>
        <v>-1.4950501388878523</v>
      </c>
      <c r="S699" s="27">
        <f t="shared" si="439"/>
        <v>-2.0636550293712137</v>
      </c>
      <c r="T699" s="326">
        <f t="shared" si="439"/>
        <v>-1.9059036945205061</v>
      </c>
      <c r="U699" s="27">
        <f t="shared" si="439"/>
        <v>-4.0449508295744776</v>
      </c>
      <c r="V699" s="27">
        <f t="shared" si="439"/>
        <v>-4.5296240599280031</v>
      </c>
      <c r="W699" s="27">
        <f t="shared" si="439"/>
        <v>-5.063759794386554</v>
      </c>
      <c r="X699" s="27">
        <f t="shared" si="439"/>
        <v>-6.1663698988564049</v>
      </c>
      <c r="Y699" s="326">
        <f t="shared" si="439"/>
        <v>-3.5051223986782025</v>
      </c>
      <c r="Z699" s="27">
        <f t="shared" si="439"/>
        <v>-7.6389634611920307</v>
      </c>
      <c r="AA699" s="27">
        <f t="shared" si="439"/>
        <v>-9.143343243721084</v>
      </c>
      <c r="AB699" s="27">
        <f t="shared" si="439"/>
        <v>-10.620935606664496</v>
      </c>
      <c r="AC699" s="27">
        <f t="shared" si="439"/>
        <v>-12.113200346920012</v>
      </c>
      <c r="AD699" s="27">
        <f t="shared" si="439"/>
        <v>-13.736309942968091</v>
      </c>
      <c r="AE699" s="326">
        <f t="shared" si="439"/>
        <v>-15.133711126077255</v>
      </c>
      <c r="AF699" s="27">
        <f t="shared" si="439"/>
        <v>-16.312649175485067</v>
      </c>
      <c r="AG699" s="27">
        <f t="shared" si="439"/>
        <v>-17.738974398549104</v>
      </c>
      <c r="AH699" s="27">
        <f t="shared" si="439"/>
        <v>-19.390459269224017</v>
      </c>
      <c r="AI699" s="313">
        <f t="shared" si="439"/>
        <v>-20.90936769022402</v>
      </c>
      <c r="AJ699" s="326">
        <f t="shared" si="436"/>
        <v>-22.251082966120059</v>
      </c>
      <c r="AK699" s="27">
        <f t="shared" si="436"/>
        <v>-23.93431492653227</v>
      </c>
      <c r="AL699" s="27">
        <f t="shared" si="436"/>
        <v>-25.63270935752109</v>
      </c>
      <c r="AM699" s="27">
        <f t="shared" si="436"/>
        <v>-27.292372321453986</v>
      </c>
      <c r="AN699" s="313">
        <f t="shared" si="436"/>
        <v>-28.994754379917442</v>
      </c>
    </row>
    <row r="700" spans="1:40" outlineLevel="2">
      <c r="A700" s="882">
        <f>ROW()</f>
        <v>700</v>
      </c>
      <c r="B700" s="453"/>
      <c r="D700" s="452" t="s">
        <v>31</v>
      </c>
      <c r="H700" s="458"/>
      <c r="I700" s="458"/>
      <c r="J700" s="326">
        <f t="shared" ref="J700:AI700" si="440">J848+J993+J1138+J1283+J1428+J1573+J1718+J1863+J2008+J2153+J2298+J2425+J2552+J2679+J2806+J2933+J3060+J3187+J3314+J3441+J3568+J3695+J3822+J3949+J4076+J4203</f>
        <v>0</v>
      </c>
      <c r="K700" s="27">
        <f t="shared" si="440"/>
        <v>0</v>
      </c>
      <c r="L700" s="27">
        <f t="shared" si="440"/>
        <v>0</v>
      </c>
      <c r="M700" s="27">
        <f t="shared" si="440"/>
        <v>0</v>
      </c>
      <c r="N700" s="313">
        <f t="shared" si="440"/>
        <v>0</v>
      </c>
      <c r="O700" s="27">
        <f t="shared" si="440"/>
        <v>0</v>
      </c>
      <c r="P700" s="27">
        <f t="shared" si="440"/>
        <v>0</v>
      </c>
      <c r="Q700" s="27">
        <f t="shared" si="440"/>
        <v>0</v>
      </c>
      <c r="R700" s="27">
        <f t="shared" si="440"/>
        <v>0</v>
      </c>
      <c r="S700" s="27">
        <f t="shared" si="440"/>
        <v>0</v>
      </c>
      <c r="T700" s="326">
        <f t="shared" si="440"/>
        <v>0</v>
      </c>
      <c r="U700" s="27">
        <f t="shared" si="440"/>
        <v>0</v>
      </c>
      <c r="V700" s="27">
        <f t="shared" si="440"/>
        <v>0</v>
      </c>
      <c r="W700" s="27">
        <f t="shared" si="440"/>
        <v>0</v>
      </c>
      <c r="X700" s="27">
        <f t="shared" si="440"/>
        <v>0</v>
      </c>
      <c r="Y700" s="326">
        <f t="shared" si="440"/>
        <v>0</v>
      </c>
      <c r="Z700" s="27">
        <f t="shared" si="440"/>
        <v>0</v>
      </c>
      <c r="AA700" s="27">
        <f t="shared" si="440"/>
        <v>0</v>
      </c>
      <c r="AB700" s="27">
        <f t="shared" si="440"/>
        <v>0</v>
      </c>
      <c r="AC700" s="27">
        <f t="shared" si="440"/>
        <v>0</v>
      </c>
      <c r="AD700" s="27">
        <f t="shared" si="440"/>
        <v>0</v>
      </c>
      <c r="AE700" s="326">
        <f t="shared" si="440"/>
        <v>0</v>
      </c>
      <c r="AF700" s="27">
        <f t="shared" si="440"/>
        <v>0</v>
      </c>
      <c r="AG700" s="27">
        <f t="shared" si="440"/>
        <v>0</v>
      </c>
      <c r="AH700" s="27">
        <f t="shared" si="440"/>
        <v>0</v>
      </c>
      <c r="AI700" s="313">
        <f t="shared" si="440"/>
        <v>0</v>
      </c>
      <c r="AJ700" s="326">
        <f t="shared" si="436"/>
        <v>0</v>
      </c>
      <c r="AK700" s="27">
        <f t="shared" si="436"/>
        <v>0</v>
      </c>
      <c r="AL700" s="27">
        <f t="shared" si="436"/>
        <v>0</v>
      </c>
      <c r="AM700" s="27">
        <f t="shared" si="436"/>
        <v>0</v>
      </c>
      <c r="AN700" s="313">
        <f t="shared" si="436"/>
        <v>0</v>
      </c>
    </row>
    <row r="701" spans="1:40" outlineLevel="2">
      <c r="A701" s="882">
        <f>ROW()</f>
        <v>701</v>
      </c>
      <c r="B701" s="453"/>
      <c r="D701" s="452" t="s">
        <v>32</v>
      </c>
      <c r="H701" s="458"/>
      <c r="I701" s="458"/>
      <c r="J701" s="326">
        <f t="shared" ref="J701:AI701" si="441">J849+J994+J1139+J1284+J1429+J1574+J1719+J1864+J2009+J2154+J2299+J2426+J2553+J2680+J2807+J2934+J3061+J3188+J3315+J3442+J3569+J3696+J3823+J3950+J4077+J4204</f>
        <v>0</v>
      </c>
      <c r="K701" s="27">
        <f t="shared" si="441"/>
        <v>-2.0467596344318387E-3</v>
      </c>
      <c r="L701" s="27">
        <f t="shared" si="441"/>
        <v>-5.9248512880011985E-3</v>
      </c>
      <c r="M701" s="27">
        <f t="shared" si="441"/>
        <v>-6.2814644331311035E-3</v>
      </c>
      <c r="N701" s="313">
        <f t="shared" si="441"/>
        <v>-6.2814644331311035E-3</v>
      </c>
      <c r="O701" s="27">
        <f t="shared" si="441"/>
        <v>-6.4386897072079372E-3</v>
      </c>
      <c r="P701" s="27">
        <f t="shared" si="441"/>
        <v>-8.9324397072079384E-3</v>
      </c>
      <c r="Q701" s="27">
        <f t="shared" si="441"/>
        <v>-2.7223748707207937E-2</v>
      </c>
      <c r="R701" s="27">
        <f t="shared" si="441"/>
        <v>-4.2650415608845735E-2</v>
      </c>
      <c r="S701" s="27">
        <f t="shared" si="441"/>
        <v>-4.7180239648500745E-2</v>
      </c>
      <c r="T701" s="326">
        <f t="shared" si="441"/>
        <v>-3.267085072213851E-2</v>
      </c>
      <c r="U701" s="27">
        <f t="shared" si="441"/>
        <v>-7.1561877612264194E-2</v>
      </c>
      <c r="V701" s="27">
        <f t="shared" si="441"/>
        <v>-7.727476492400305E-2</v>
      </c>
      <c r="W701" s="27">
        <f t="shared" si="441"/>
        <v>-8.8185308435421675E-2</v>
      </c>
      <c r="X701" s="27">
        <f t="shared" si="441"/>
        <v>-0.11824239810869175</v>
      </c>
      <c r="Y701" s="326">
        <f t="shared" si="441"/>
        <v>-6.7230963427886717E-2</v>
      </c>
      <c r="Z701" s="27">
        <f t="shared" si="441"/>
        <v>-0.16930126566103582</v>
      </c>
      <c r="AA701" s="27">
        <f t="shared" si="441"/>
        <v>-0.23022898695551652</v>
      </c>
      <c r="AB701" s="27">
        <f t="shared" si="441"/>
        <v>-0.32616419869201846</v>
      </c>
      <c r="AC701" s="27">
        <f t="shared" si="441"/>
        <v>-0.44151598705388856</v>
      </c>
      <c r="AD701" s="27">
        <f t="shared" si="441"/>
        <v>-0.47751823014817818</v>
      </c>
      <c r="AE701" s="326">
        <f t="shared" si="441"/>
        <v>-0.48872174742907515</v>
      </c>
      <c r="AF701" s="27">
        <f t="shared" si="441"/>
        <v>-0.5591115609290751</v>
      </c>
      <c r="AG701" s="27">
        <f t="shared" si="441"/>
        <v>-0.61338841942907507</v>
      </c>
      <c r="AH701" s="27">
        <f t="shared" si="441"/>
        <v>-0.693956748929075</v>
      </c>
      <c r="AI701" s="313">
        <f t="shared" si="441"/>
        <v>-0.77201258142907503</v>
      </c>
      <c r="AJ701" s="326">
        <f t="shared" si="436"/>
        <v>-0.87119860336097976</v>
      </c>
      <c r="AK701" s="27">
        <f t="shared" si="436"/>
        <v>-1.0231164060057294</v>
      </c>
      <c r="AL701" s="27">
        <f t="shared" si="436"/>
        <v>-1.1393407667804922</v>
      </c>
      <c r="AM701" s="27">
        <f t="shared" si="436"/>
        <v>-1.2572757210070775</v>
      </c>
      <c r="AN701" s="313">
        <f t="shared" si="436"/>
        <v>-1.3789696558057827</v>
      </c>
    </row>
    <row r="702" spans="1:40" outlineLevel="2">
      <c r="A702" s="882">
        <f>ROW()</f>
        <v>702</v>
      </c>
      <c r="B702" s="453"/>
      <c r="D702" s="452" t="s">
        <v>33</v>
      </c>
      <c r="H702" s="458"/>
      <c r="I702" s="458"/>
      <c r="J702" s="326">
        <f t="shared" ref="J702:AI702" si="442">J850+J995+J1140+J1285+J1430+J1575+J1720+J1865+J2010+J2155+J2300+J2427+J2554+J2681+J2808+J2935+J3062+J3189+J3316+J3443+J3570+J3697+J3824+J3951+J4078+J4205</f>
        <v>0</v>
      </c>
      <c r="K702" s="27">
        <f t="shared" si="442"/>
        <v>-2.7377039696222042E-4</v>
      </c>
      <c r="L702" s="27">
        <f t="shared" si="442"/>
        <v>-5.7793444822256236E-4</v>
      </c>
      <c r="M702" s="27">
        <f t="shared" si="442"/>
        <v>-5.7793444822256236E-4</v>
      </c>
      <c r="N702" s="313">
        <f t="shared" si="442"/>
        <v>-5.7793444822256236E-4</v>
      </c>
      <c r="O702" s="27">
        <f t="shared" si="442"/>
        <v>-5.7793444822256236E-4</v>
      </c>
      <c r="P702" s="27">
        <f t="shared" si="442"/>
        <v>-5.7793444822256236E-4</v>
      </c>
      <c r="Q702" s="27">
        <f t="shared" si="442"/>
        <v>-5.7793444822256236E-4</v>
      </c>
      <c r="R702" s="27">
        <f t="shared" si="442"/>
        <v>-5.7793444822256236E-4</v>
      </c>
      <c r="S702" s="27">
        <f t="shared" si="442"/>
        <v>-8.8551852729256233E-4</v>
      </c>
      <c r="T702" s="326">
        <f t="shared" si="442"/>
        <v>-2.1161441053245054E-2</v>
      </c>
      <c r="U702" s="27">
        <f t="shared" si="442"/>
        <v>-8.4464158824407581E-2</v>
      </c>
      <c r="V702" s="27">
        <f t="shared" si="442"/>
        <v>-8.8947261158105875E-2</v>
      </c>
      <c r="W702" s="27">
        <f t="shared" si="442"/>
        <v>-9.4754114573839879E-2</v>
      </c>
      <c r="X702" s="27">
        <f t="shared" si="442"/>
        <v>-9.4851670819111861E-2</v>
      </c>
      <c r="Y702" s="326">
        <f t="shared" si="442"/>
        <v>-4.743341665955593E-2</v>
      </c>
      <c r="Z702" s="27">
        <f t="shared" si="442"/>
        <v>-9.5060077821639166E-2</v>
      </c>
      <c r="AA702" s="27">
        <f t="shared" si="442"/>
        <v>-9.5582076316663919E-2</v>
      </c>
      <c r="AB702" s="27">
        <f t="shared" si="442"/>
        <v>-9.5582076316663919E-2</v>
      </c>
      <c r="AC702" s="27">
        <f t="shared" si="442"/>
        <v>-0.10021390477933283</v>
      </c>
      <c r="AD702" s="27">
        <f t="shared" si="442"/>
        <v>-0.11659986360149102</v>
      </c>
      <c r="AE702" s="326">
        <f t="shared" si="442"/>
        <v>0.47299560912694438</v>
      </c>
      <c r="AF702" s="27">
        <f t="shared" si="442"/>
        <v>-0.12018469710149099</v>
      </c>
      <c r="AG702" s="27">
        <f t="shared" si="442"/>
        <v>-0.12018469710149099</v>
      </c>
      <c r="AH702" s="27">
        <f t="shared" si="442"/>
        <v>-0.12195577660149098</v>
      </c>
      <c r="AI702" s="313">
        <f t="shared" si="442"/>
        <v>-0.13110827760149099</v>
      </c>
      <c r="AJ702" s="326">
        <f t="shared" si="436"/>
        <v>-0.14018505733605749</v>
      </c>
      <c r="AK702" s="27">
        <f t="shared" si="436"/>
        <v>-0.14018505733605749</v>
      </c>
      <c r="AL702" s="27">
        <f t="shared" si="436"/>
        <v>-0.14018505733605749</v>
      </c>
      <c r="AM702" s="27">
        <f t="shared" si="436"/>
        <v>-0.14018505733605749</v>
      </c>
      <c r="AN702" s="313">
        <f t="shared" si="436"/>
        <v>-0.14018505733605749</v>
      </c>
    </row>
    <row r="703" spans="1:40" outlineLevel="2">
      <c r="A703" s="882">
        <f>ROW()</f>
        <v>703</v>
      </c>
      <c r="B703" s="453"/>
      <c r="D703" s="452" t="s">
        <v>27</v>
      </c>
      <c r="H703" s="458"/>
      <c r="I703" s="458"/>
      <c r="J703" s="326">
        <f t="shared" ref="J703:AI703" si="443">J851+J996+J1141+J1286+J1431+J1576+J1721+J1866+J2011+J2156+J2301+J2428+J2555+J2682+J2809+J2936+J3063+J3190+J3317+J3444+J3571+J3698+J3825+J3952+J4079+J4206</f>
        <v>0</v>
      </c>
      <c r="K703" s="27">
        <f t="shared" si="443"/>
        <v>0</v>
      </c>
      <c r="L703" s="27">
        <f t="shared" si="443"/>
        <v>-1.4701262477583197E-3</v>
      </c>
      <c r="M703" s="27">
        <f t="shared" si="443"/>
        <v>-1.4701262477583195E-3</v>
      </c>
      <c r="N703" s="313">
        <f t="shared" si="443"/>
        <v>-1.4701262477583197E-3</v>
      </c>
      <c r="O703" s="27">
        <f t="shared" si="443"/>
        <v>-1.4701262477583195E-3</v>
      </c>
      <c r="P703" s="27">
        <f t="shared" si="443"/>
        <v>-1.4701262477583195E-3</v>
      </c>
      <c r="Q703" s="27">
        <f t="shared" si="443"/>
        <v>-1.4701262477583195E-3</v>
      </c>
      <c r="R703" s="27">
        <f t="shared" si="443"/>
        <v>-2.4564632702583199E-3</v>
      </c>
      <c r="S703" s="27">
        <f t="shared" si="443"/>
        <v>-5.3161853572883198E-3</v>
      </c>
      <c r="T703" s="326">
        <f t="shared" si="443"/>
        <v>-4.5388575296045914E-3</v>
      </c>
      <c r="U703" s="27">
        <f t="shared" si="443"/>
        <v>-1.1723429912360922E-2</v>
      </c>
      <c r="V703" s="27">
        <f t="shared" si="443"/>
        <v>-3.9202164302885728E-2</v>
      </c>
      <c r="W703" s="27">
        <f t="shared" si="443"/>
        <v>-5.770834741416625E-2</v>
      </c>
      <c r="X703" s="27">
        <f t="shared" si="443"/>
        <v>-0.16537889882743534</v>
      </c>
      <c r="Y703" s="326">
        <f t="shared" si="443"/>
        <v>-0.20218559190963642</v>
      </c>
      <c r="Z703" s="27">
        <f t="shared" si="443"/>
        <v>-0.40817988179763937</v>
      </c>
      <c r="AA703" s="27">
        <f t="shared" si="443"/>
        <v>-0.41869716533536694</v>
      </c>
      <c r="AB703" s="27">
        <f t="shared" si="443"/>
        <v>-0.43480692214876565</v>
      </c>
      <c r="AC703" s="27">
        <f t="shared" si="443"/>
        <v>-0.46954252414723202</v>
      </c>
      <c r="AD703" s="27">
        <f t="shared" si="443"/>
        <v>-0.70246261629388262</v>
      </c>
      <c r="AE703" s="326">
        <f t="shared" si="443"/>
        <v>-0.73725839227198886</v>
      </c>
      <c r="AF703" s="27">
        <f t="shared" si="443"/>
        <v>-0.7455137602719889</v>
      </c>
      <c r="AG703" s="27">
        <f t="shared" si="443"/>
        <v>-0.75294334002198893</v>
      </c>
      <c r="AH703" s="27">
        <f t="shared" si="443"/>
        <v>-0.76204603302198892</v>
      </c>
      <c r="AI703" s="313">
        <f t="shared" si="443"/>
        <v>-0.7786654267719888</v>
      </c>
      <c r="AJ703" s="326">
        <f t="shared" si="436"/>
        <v>-0.78580163110840506</v>
      </c>
      <c r="AK703" s="27">
        <f t="shared" si="436"/>
        <v>-0.8310496757686836</v>
      </c>
      <c r="AL703" s="27">
        <f t="shared" si="436"/>
        <v>-0.92422222857281688</v>
      </c>
      <c r="AM703" s="27">
        <f t="shared" si="436"/>
        <v>-0.93674896338019331</v>
      </c>
      <c r="AN703" s="313">
        <f t="shared" si="436"/>
        <v>-0.94905081777856282</v>
      </c>
    </row>
    <row r="704" spans="1:40" outlineLevel="2">
      <c r="A704" s="882">
        <f>ROW()</f>
        <v>704</v>
      </c>
      <c r="B704" s="453"/>
      <c r="D704" s="452" t="s">
        <v>34</v>
      </c>
      <c r="H704" s="458"/>
      <c r="I704" s="458"/>
      <c r="J704" s="326">
        <f t="shared" ref="J704:AI704" si="444">J852+J997+J1142+J1287+J1432+J1577+J1722+J1867+J2012+J2157+J2302+J2429+J2556+J2683+J2810+J2937+J3064+J3191+J3318+J3445+J3572+J3699+J3826+J3953+J4080+J4207</f>
        <v>0</v>
      </c>
      <c r="K704" s="27">
        <f t="shared" si="444"/>
        <v>-0.24399999999999999</v>
      </c>
      <c r="L704" s="27">
        <f t="shared" si="444"/>
        <v>-0.64280000000000004</v>
      </c>
      <c r="M704" s="27">
        <f t="shared" si="444"/>
        <v>-1.3772000000000002</v>
      </c>
      <c r="N704" s="313">
        <f t="shared" si="444"/>
        <v>-2.0884</v>
      </c>
      <c r="O704" s="27">
        <f t="shared" si="444"/>
        <v>-2.74</v>
      </c>
      <c r="P704" s="27">
        <f t="shared" si="444"/>
        <v>-3.400648229752</v>
      </c>
      <c r="Q704" s="27">
        <f t="shared" si="444"/>
        <v>-4.2039134149519999</v>
      </c>
      <c r="R704" s="27">
        <f t="shared" si="444"/>
        <v>-4.9365615520817476</v>
      </c>
      <c r="S704" s="27">
        <f t="shared" si="444"/>
        <v>-6.0901755161260001</v>
      </c>
      <c r="T704" s="326">
        <f t="shared" si="444"/>
        <v>-3.6792796299707629</v>
      </c>
      <c r="U704" s="27">
        <f t="shared" si="444"/>
        <v>-7.9338404701593568</v>
      </c>
      <c r="V704" s="27">
        <f t="shared" si="444"/>
        <v>-9.2345615919950053</v>
      </c>
      <c r="W704" s="27">
        <f t="shared" si="444"/>
        <v>-10.409189107123645</v>
      </c>
      <c r="X704" s="27">
        <f t="shared" si="444"/>
        <v>-11.762168153926089</v>
      </c>
      <c r="Y704" s="326">
        <f t="shared" si="444"/>
        <v>-6.8842970332963782</v>
      </c>
      <c r="Z704" s="27">
        <f t="shared" si="444"/>
        <v>-14.869434070703379</v>
      </c>
      <c r="AA704" s="27">
        <f t="shared" si="444"/>
        <v>-16.731621362334177</v>
      </c>
      <c r="AB704" s="27">
        <f t="shared" si="444"/>
        <v>-18.637085300779095</v>
      </c>
      <c r="AC704" s="27">
        <f t="shared" si="444"/>
        <v>-20.461447346411429</v>
      </c>
      <c r="AD704" s="27">
        <f t="shared" si="444"/>
        <v>-22.198662685678343</v>
      </c>
      <c r="AE704" s="326">
        <f t="shared" si="444"/>
        <v>-24.115692784351822</v>
      </c>
      <c r="AF704" s="27">
        <f t="shared" si="444"/>
        <v>-25.544372549018487</v>
      </c>
      <c r="AG704" s="27">
        <f t="shared" si="444"/>
        <v>-27.179185446351813</v>
      </c>
      <c r="AH704" s="27">
        <f t="shared" si="444"/>
        <v>-28.937073251018468</v>
      </c>
      <c r="AI704" s="313">
        <f t="shared" si="444"/>
        <v>-29.777619253640871</v>
      </c>
      <c r="AJ704" s="326">
        <f t="shared" si="436"/>
        <v>-30.105035336845731</v>
      </c>
      <c r="AK704" s="27">
        <f t="shared" si="436"/>
        <v>-31.252169979480762</v>
      </c>
      <c r="AL704" s="27">
        <f t="shared" si="436"/>
        <v>-32.148393076819517</v>
      </c>
      <c r="AM704" s="27">
        <f t="shared" si="436"/>
        <v>-32.823237987409058</v>
      </c>
      <c r="AN704" s="313">
        <f t="shared" si="436"/>
        <v>-33.262070161744745</v>
      </c>
    </row>
    <row r="705" spans="1:40" outlineLevel="2">
      <c r="A705" s="882">
        <f>ROW()</f>
        <v>705</v>
      </c>
      <c r="B705" s="453"/>
      <c r="D705" s="452" t="s">
        <v>35</v>
      </c>
      <c r="H705" s="458"/>
      <c r="I705" s="458"/>
      <c r="J705" s="326">
        <f t="shared" ref="J705:AI705" si="445">J853+J998+J1143+J1288+J1433+J1578+J1723+J1868+J2013+J2158+J2303+J2430+J2557+J2684+J2811+J2938+J3065+J3192+J3319+J3446+J3573+J3700+J3827+J3954+J4081+J4208</f>
        <v>0</v>
      </c>
      <c r="K705" s="27">
        <f t="shared" si="445"/>
        <v>-5.5040886474975945E-2</v>
      </c>
      <c r="L705" s="27">
        <f t="shared" si="445"/>
        <v>-7.9374010575803303E-2</v>
      </c>
      <c r="M705" s="27">
        <f t="shared" si="445"/>
        <v>-7.9883457925988874E-2</v>
      </c>
      <c r="N705" s="313">
        <f t="shared" si="445"/>
        <v>-9.7468171301785061E-2</v>
      </c>
      <c r="O705" s="27">
        <f t="shared" si="445"/>
        <v>-0.10526644759309303</v>
      </c>
      <c r="P705" s="27">
        <f t="shared" si="445"/>
        <v>-0.10526644759309303</v>
      </c>
      <c r="Q705" s="27">
        <f t="shared" si="445"/>
        <v>-0.10526644759309303</v>
      </c>
      <c r="R705" s="27">
        <f t="shared" si="445"/>
        <v>-0.10526644759309305</v>
      </c>
      <c r="S705" s="27">
        <f t="shared" si="445"/>
        <v>-0.10526644759309306</v>
      </c>
      <c r="T705" s="326">
        <f t="shared" si="445"/>
        <v>-5.263322379654653E-2</v>
      </c>
      <c r="U705" s="27">
        <f t="shared" si="445"/>
        <v>-7.7746004355605441E-2</v>
      </c>
      <c r="V705" s="27">
        <f t="shared" si="445"/>
        <v>-0.10674872175158384</v>
      </c>
      <c r="W705" s="27">
        <f t="shared" si="445"/>
        <v>-0.20842161295806211</v>
      </c>
      <c r="X705" s="27">
        <f t="shared" si="445"/>
        <v>-0.59759675266192991</v>
      </c>
      <c r="Y705" s="326">
        <f t="shared" si="445"/>
        <v>-0.54988674078042388</v>
      </c>
      <c r="Z705" s="27">
        <f t="shared" si="445"/>
        <v>-1.1256506956157661</v>
      </c>
      <c r="AA705" s="27">
        <f t="shared" si="445"/>
        <v>-1.239600462826336</v>
      </c>
      <c r="AB705" s="27">
        <f t="shared" si="445"/>
        <v>-1.3211716927985004</v>
      </c>
      <c r="AC705" s="27">
        <f t="shared" si="445"/>
        <v>-1.4221905215422226</v>
      </c>
      <c r="AD705" s="27">
        <f t="shared" si="445"/>
        <v>-1.5782803270746577</v>
      </c>
      <c r="AE705" s="326">
        <f t="shared" si="445"/>
        <v>-1.6369674469162439</v>
      </c>
      <c r="AF705" s="27">
        <f t="shared" si="445"/>
        <v>-1.6937357153775983</v>
      </c>
      <c r="AG705" s="27">
        <f t="shared" si="445"/>
        <v>-1.6741592013399402</v>
      </c>
      <c r="AH705" s="27">
        <f t="shared" si="445"/>
        <v>-1.5017165776157619</v>
      </c>
      <c r="AI705" s="313">
        <f t="shared" si="445"/>
        <v>-1.1116349824284819</v>
      </c>
      <c r="AJ705" s="326">
        <f t="shared" si="436"/>
        <v>-0.94281241023926421</v>
      </c>
      <c r="AK705" s="27">
        <f t="shared" si="436"/>
        <v>-0.93225827195123179</v>
      </c>
      <c r="AL705" s="27">
        <f t="shared" si="436"/>
        <v>-0.94972660829710231</v>
      </c>
      <c r="AM705" s="27">
        <f t="shared" si="436"/>
        <v>-0.9499658321569393</v>
      </c>
      <c r="AN705" s="313">
        <f t="shared" si="436"/>
        <v>-0.89740225960638287</v>
      </c>
    </row>
    <row r="706" spans="1:40" outlineLevel="2">
      <c r="A706" s="882">
        <f>ROW()</f>
        <v>706</v>
      </c>
      <c r="B706" s="453"/>
      <c r="D706" s="452" t="s">
        <v>302</v>
      </c>
      <c r="H706" s="458"/>
      <c r="I706" s="458"/>
      <c r="J706" s="326">
        <f t="shared" ref="J706:AI706" si="446">J854+J999+J1144+J1289+J1434+J1579+J1724+J1869+J2014+J2159+J2304+J2431+J2558+J2685+J2812+J2939+J3066+J3193+J3320+J3447+J3574+J3701+J3828+J3955+J4082+J4209</f>
        <v>0</v>
      </c>
      <c r="K706" s="27">
        <f t="shared" si="446"/>
        <v>0</v>
      </c>
      <c r="L706" s="27">
        <f t="shared" si="446"/>
        <v>0</v>
      </c>
      <c r="M706" s="27">
        <f t="shared" si="446"/>
        <v>0</v>
      </c>
      <c r="N706" s="313">
        <f t="shared" si="446"/>
        <v>0</v>
      </c>
      <c r="O706" s="27">
        <f t="shared" si="446"/>
        <v>0</v>
      </c>
      <c r="P706" s="27">
        <f t="shared" si="446"/>
        <v>0</v>
      </c>
      <c r="Q706" s="27">
        <f t="shared" si="446"/>
        <v>0</v>
      </c>
      <c r="R706" s="27">
        <f t="shared" si="446"/>
        <v>0</v>
      </c>
      <c r="S706" s="27">
        <f t="shared" si="446"/>
        <v>0</v>
      </c>
      <c r="T706" s="326">
        <f t="shared" si="446"/>
        <v>0</v>
      </c>
      <c r="U706" s="27">
        <f t="shared" si="446"/>
        <v>0</v>
      </c>
      <c r="V706" s="27">
        <f t="shared" si="446"/>
        <v>0</v>
      </c>
      <c r="W706" s="27">
        <f t="shared" si="446"/>
        <v>0</v>
      </c>
      <c r="X706" s="27">
        <f t="shared" si="446"/>
        <v>0</v>
      </c>
      <c r="Y706" s="326">
        <f t="shared" si="446"/>
        <v>0</v>
      </c>
      <c r="Z706" s="27">
        <f t="shared" si="446"/>
        <v>-0.14170479298747352</v>
      </c>
      <c r="AA706" s="27">
        <f t="shared" si="446"/>
        <v>-0.26715948357984859</v>
      </c>
      <c r="AB706" s="27">
        <f t="shared" si="446"/>
        <v>-0.4721243598140028</v>
      </c>
      <c r="AC706" s="27">
        <f t="shared" si="446"/>
        <v>-0.65083524618823685</v>
      </c>
      <c r="AD706" s="27">
        <f t="shared" si="446"/>
        <v>-0.93172760492786144</v>
      </c>
      <c r="AE706" s="326">
        <f t="shared" si="446"/>
        <v>-1.1465915401665325</v>
      </c>
      <c r="AF706" s="27">
        <f t="shared" si="446"/>
        <v>-1.3713730389724503</v>
      </c>
      <c r="AG706" s="27">
        <f t="shared" si="446"/>
        <v>-1.5495669675910675</v>
      </c>
      <c r="AH706" s="27">
        <f t="shared" si="446"/>
        <v>-1.6682387083499</v>
      </c>
      <c r="AI706" s="313">
        <f t="shared" si="446"/>
        <v>-1.7850162569996779</v>
      </c>
      <c r="AJ706" s="326">
        <f t="shared" ref="AJ706:AN711" si="447">AJ854+AJ999+AJ1144+AJ1289+AJ1434+AJ1579+AJ1724+AJ1869+AJ2014+AJ2159+AJ2304+AJ2431+AJ2558+AJ2685+AJ2812+AJ2939+(AJ3066+AJ3193+AJ3320+AJ3447+AJ3574)+(AJ3701+AJ3828+AJ3955+AJ4082+AJ4209)+(AJ4336+AJ4463+AJ4590+AJ4717+AJ4844)</f>
        <v>-1.9452718137119418</v>
      </c>
      <c r="AK706" s="27">
        <f t="shared" si="447"/>
        <v>-2.1747943891237571</v>
      </c>
      <c r="AL706" s="27">
        <f t="shared" si="447"/>
        <v>-2.2142587095473654</v>
      </c>
      <c r="AM706" s="27">
        <f t="shared" si="447"/>
        <v>-2.1903470051780642</v>
      </c>
      <c r="AN706" s="313">
        <f t="shared" si="447"/>
        <v>-2.1790894778893808</v>
      </c>
    </row>
    <row r="707" spans="1:40" outlineLevel="2">
      <c r="A707" s="882">
        <f>ROW()</f>
        <v>707</v>
      </c>
      <c r="B707" s="453"/>
      <c r="D707" s="452" t="s">
        <v>36</v>
      </c>
      <c r="H707" s="458"/>
      <c r="I707" s="458"/>
      <c r="J707" s="326">
        <f t="shared" ref="J707:AI707" si="448">J855+J1000+J1145+J1290+J1435+J1580+J1725+J1870+J2015+J2160+J2305+J2432+J2559+J2686+J2813+J2940+J3067+J3194+J3321+J3448+J3575+J3702+J3829+J3956+J4083+J4210</f>
        <v>0</v>
      </c>
      <c r="K707" s="27">
        <f t="shared" si="448"/>
        <v>-0.39920185529770441</v>
      </c>
      <c r="L707" s="27">
        <f t="shared" si="448"/>
        <v>-0.55407205139776183</v>
      </c>
      <c r="M707" s="27">
        <f t="shared" si="448"/>
        <v>-0.6439895087055163</v>
      </c>
      <c r="N707" s="313">
        <f t="shared" si="448"/>
        <v>-0.72888122845073922</v>
      </c>
      <c r="O707" s="27">
        <f t="shared" si="448"/>
        <v>-0.57637611548932788</v>
      </c>
      <c r="P707" s="27">
        <f t="shared" si="448"/>
        <v>-0.51411380748927038</v>
      </c>
      <c r="Q707" s="27">
        <f t="shared" si="448"/>
        <v>-0.42446064883151602</v>
      </c>
      <c r="R707" s="27">
        <f t="shared" si="448"/>
        <v>-0.3395689290862931</v>
      </c>
      <c r="S707" s="27">
        <f t="shared" si="448"/>
        <v>-0.73001925779999999</v>
      </c>
      <c r="T707" s="326">
        <f t="shared" si="448"/>
        <v>-0.5540776450888899</v>
      </c>
      <c r="U707" s="27">
        <f t="shared" si="448"/>
        <v>-1.5352059169050454</v>
      </c>
      <c r="V707" s="27">
        <f t="shared" si="448"/>
        <v>-2.5459048454947597</v>
      </c>
      <c r="W707" s="27">
        <f t="shared" si="448"/>
        <v>-3.0008121509306211</v>
      </c>
      <c r="X707" s="27">
        <f t="shared" si="448"/>
        <v>-3.7102008559044428</v>
      </c>
      <c r="Y707" s="326">
        <f t="shared" si="448"/>
        <v>-1.9282817162022501</v>
      </c>
      <c r="Z707" s="27">
        <f t="shared" si="448"/>
        <v>-4.5690111989547848</v>
      </c>
      <c r="AA707" s="27">
        <f t="shared" si="448"/>
        <v>-4.4524549982614037</v>
      </c>
      <c r="AB707" s="27">
        <f t="shared" si="448"/>
        <v>-5.7443817341747128</v>
      </c>
      <c r="AC707" s="27">
        <f t="shared" si="448"/>
        <v>-6.7519941417921556</v>
      </c>
      <c r="AD707" s="27">
        <f t="shared" si="448"/>
        <v>-5.7922367168965794</v>
      </c>
      <c r="AE707" s="326">
        <f t="shared" si="448"/>
        <v>-5.2784184756168608</v>
      </c>
      <c r="AF707" s="27">
        <f t="shared" si="448"/>
        <v>-3.4585397546265155</v>
      </c>
      <c r="AG707" s="27">
        <f t="shared" si="448"/>
        <v>-2.8730419325600454</v>
      </c>
      <c r="AH707" s="27">
        <f t="shared" si="448"/>
        <v>-3.6703024909819026</v>
      </c>
      <c r="AI707" s="313">
        <f t="shared" si="448"/>
        <v>-4.8736871538879569</v>
      </c>
      <c r="AJ707" s="326">
        <f t="shared" si="447"/>
        <v>-5.9772053326933303</v>
      </c>
      <c r="AK707" s="27">
        <f t="shared" si="447"/>
        <v>-9.0509227702863928</v>
      </c>
      <c r="AL707" s="27">
        <f t="shared" si="447"/>
        <v>-12.895624341525242</v>
      </c>
      <c r="AM707" s="27">
        <f t="shared" si="447"/>
        <v>-13.221038348445122</v>
      </c>
      <c r="AN707" s="313">
        <f t="shared" si="447"/>
        <v>-12.671233292690058</v>
      </c>
    </row>
    <row r="708" spans="1:40" outlineLevel="2">
      <c r="A708" s="882">
        <f>ROW()</f>
        <v>708</v>
      </c>
      <c r="B708" s="453"/>
      <c r="D708" s="452" t="s">
        <v>583</v>
      </c>
      <c r="H708" s="458"/>
      <c r="I708" s="458"/>
      <c r="J708" s="326">
        <f t="shared" ref="J708:AI708" si="449">J856+J1001+J1146+J1291+J1436+J1581+J1726+J1871+J2016+J2161+J2306+J2433+J2560+J2687+J2814+J2941+J3068+J3195+J3322+J3449+J3576+J3703+J3830+J3957+J4084+J4211</f>
        <v>0</v>
      </c>
      <c r="K708" s="27">
        <f t="shared" si="449"/>
        <v>0</v>
      </c>
      <c r="L708" s="27">
        <f t="shared" si="449"/>
        <v>0</v>
      </c>
      <c r="M708" s="27">
        <f t="shared" si="449"/>
        <v>0</v>
      </c>
      <c r="N708" s="313">
        <f t="shared" si="449"/>
        <v>0</v>
      </c>
      <c r="O708" s="27">
        <f t="shared" si="449"/>
        <v>0</v>
      </c>
      <c r="P708" s="27">
        <f t="shared" si="449"/>
        <v>0</v>
      </c>
      <c r="Q708" s="27">
        <f t="shared" si="449"/>
        <v>0</v>
      </c>
      <c r="R708" s="27">
        <f t="shared" si="449"/>
        <v>0</v>
      </c>
      <c r="S708" s="27">
        <f t="shared" si="449"/>
        <v>0</v>
      </c>
      <c r="T708" s="326">
        <f t="shared" si="449"/>
        <v>0</v>
      </c>
      <c r="U708" s="27">
        <f t="shared" si="449"/>
        <v>0</v>
      </c>
      <c r="V708" s="27">
        <f t="shared" si="449"/>
        <v>0</v>
      </c>
      <c r="W708" s="27">
        <f t="shared" si="449"/>
        <v>0</v>
      </c>
      <c r="X708" s="27">
        <f t="shared" si="449"/>
        <v>0</v>
      </c>
      <c r="Y708" s="326">
        <f t="shared" si="449"/>
        <v>0</v>
      </c>
      <c r="Z708" s="27">
        <f t="shared" si="449"/>
        <v>0</v>
      </c>
      <c r="AA708" s="27">
        <f t="shared" si="449"/>
        <v>0</v>
      </c>
      <c r="AB708" s="27">
        <f t="shared" si="449"/>
        <v>0</v>
      </c>
      <c r="AC708" s="27">
        <f t="shared" si="449"/>
        <v>0</v>
      </c>
      <c r="AD708" s="27">
        <f t="shared" si="449"/>
        <v>-7.9602166719864337E-2</v>
      </c>
      <c r="AE708" s="326">
        <f t="shared" si="449"/>
        <v>-0.17291889750463063</v>
      </c>
      <c r="AF708" s="27">
        <f t="shared" si="449"/>
        <v>-0.2429370075046306</v>
      </c>
      <c r="AG708" s="27">
        <f t="shared" si="449"/>
        <v>-0.33756983650463057</v>
      </c>
      <c r="AH708" s="27">
        <f t="shared" si="449"/>
        <v>-0.42491523250463059</v>
      </c>
      <c r="AI708" s="313">
        <f t="shared" si="449"/>
        <v>-0.49864837650463056</v>
      </c>
      <c r="AJ708" s="326">
        <f t="shared" si="447"/>
        <v>-0.54932649014195178</v>
      </c>
      <c r="AK708" s="27">
        <f t="shared" si="447"/>
        <v>-0.66388788046980585</v>
      </c>
      <c r="AL708" s="27">
        <f t="shared" si="447"/>
        <v>-0.9884283430096088</v>
      </c>
      <c r="AM708" s="27">
        <f t="shared" si="447"/>
        <v>-1.1671193511288496</v>
      </c>
      <c r="AN708" s="313">
        <f t="shared" si="447"/>
        <v>-1.263401571990165</v>
      </c>
    </row>
    <row r="709" spans="1:40" outlineLevel="2">
      <c r="A709" s="882">
        <f>ROW()</f>
        <v>709</v>
      </c>
      <c r="B709" s="453"/>
      <c r="D709" s="452" t="s">
        <v>81</v>
      </c>
      <c r="H709" s="458"/>
      <c r="I709" s="458"/>
      <c r="J709" s="326">
        <f t="shared" ref="J709:AI709" si="450">J857+J1002+J1147+J1292+J1437+J1582+J1727+J1872+J2017+J2162+J2307+J2434+J2561+J2688+J2815+J2942+J3069+J3196+J3323+J3450+J3577+J3704+J3831+J3958+J4085+J4212</f>
        <v>0</v>
      </c>
      <c r="K709" s="27">
        <f t="shared" si="450"/>
        <v>-1.3625000000000001E-5</v>
      </c>
      <c r="L709" s="27">
        <f t="shared" si="450"/>
        <v>-1.049375E-3</v>
      </c>
      <c r="M709" s="27">
        <f t="shared" si="450"/>
        <v>-0.42863512500000006</v>
      </c>
      <c r="N709" s="313">
        <f t="shared" si="450"/>
        <v>-1.1932108750000001</v>
      </c>
      <c r="O709" s="27">
        <f t="shared" si="450"/>
        <v>-2.9440272500000004</v>
      </c>
      <c r="P709" s="27">
        <f t="shared" si="450"/>
        <v>-2.9429914999999998</v>
      </c>
      <c r="Q709" s="27">
        <f t="shared" si="450"/>
        <v>-2.5154057500000002</v>
      </c>
      <c r="R709" s="27">
        <f t="shared" si="450"/>
        <v>-1.7508300000000001</v>
      </c>
      <c r="S709" s="27">
        <f t="shared" si="450"/>
        <v>0</v>
      </c>
      <c r="T709" s="326">
        <f t="shared" si="450"/>
        <v>0</v>
      </c>
      <c r="U709" s="27">
        <f t="shared" si="450"/>
        <v>0</v>
      </c>
      <c r="V709" s="27">
        <f t="shared" si="450"/>
        <v>0</v>
      </c>
      <c r="W709" s="27">
        <f t="shared" si="450"/>
        <v>0</v>
      </c>
      <c r="X709" s="27">
        <f t="shared" si="450"/>
        <v>0</v>
      </c>
      <c r="Y709" s="326">
        <f t="shared" si="450"/>
        <v>0</v>
      </c>
      <c r="Z709" s="27">
        <f t="shared" si="450"/>
        <v>0</v>
      </c>
      <c r="AA709" s="27">
        <f t="shared" si="450"/>
        <v>0</v>
      </c>
      <c r="AB709" s="27">
        <f t="shared" si="450"/>
        <v>0</v>
      </c>
      <c r="AC709" s="27">
        <f t="shared" si="450"/>
        <v>0</v>
      </c>
      <c r="AD709" s="27">
        <f t="shared" si="450"/>
        <v>0</v>
      </c>
      <c r="AE709" s="326">
        <f t="shared" si="450"/>
        <v>0</v>
      </c>
      <c r="AF709" s="27">
        <f t="shared" si="450"/>
        <v>0</v>
      </c>
      <c r="AG709" s="27">
        <f t="shared" si="450"/>
        <v>0</v>
      </c>
      <c r="AH709" s="27">
        <f t="shared" si="450"/>
        <v>0</v>
      </c>
      <c r="AI709" s="313">
        <f t="shared" si="450"/>
        <v>0</v>
      </c>
      <c r="AJ709" s="326">
        <f t="shared" si="447"/>
        <v>0</v>
      </c>
      <c r="AK709" s="27">
        <f t="shared" si="447"/>
        <v>0</v>
      </c>
      <c r="AL709" s="27">
        <f t="shared" si="447"/>
        <v>0</v>
      </c>
      <c r="AM709" s="27">
        <f t="shared" si="447"/>
        <v>0</v>
      </c>
      <c r="AN709" s="313">
        <f t="shared" si="447"/>
        <v>0</v>
      </c>
    </row>
    <row r="710" spans="1:40" outlineLevel="2">
      <c r="A710" s="882">
        <f>ROW()</f>
        <v>710</v>
      </c>
      <c r="B710" s="453"/>
      <c r="D710" s="452" t="s">
        <v>28</v>
      </c>
      <c r="H710" s="458"/>
      <c r="I710" s="458"/>
      <c r="J710" s="326">
        <f t="shared" ref="J710:AI710" si="451">J858+J1003+J1148+J1293+J1438+J1583+J1728+J1873+J2018+J2163+J2308+J2435+J2562+J2689+J2816+J2943+J3070+J3197+J3324+J3451+J3578+J3705+J3832+J3959+J4086+J4213</f>
        <v>0</v>
      </c>
      <c r="K710" s="27">
        <f t="shared" si="451"/>
        <v>0</v>
      </c>
      <c r="L710" s="27">
        <f t="shared" si="451"/>
        <v>0</v>
      </c>
      <c r="M710" s="27">
        <f t="shared" si="451"/>
        <v>0</v>
      </c>
      <c r="N710" s="313">
        <f t="shared" si="451"/>
        <v>0</v>
      </c>
      <c r="O710" s="27">
        <f t="shared" si="451"/>
        <v>0</v>
      </c>
      <c r="P710" s="27">
        <f t="shared" si="451"/>
        <v>0</v>
      </c>
      <c r="Q710" s="27">
        <f t="shared" si="451"/>
        <v>0</v>
      </c>
      <c r="R710" s="27">
        <f t="shared" si="451"/>
        <v>0</v>
      </c>
      <c r="S710" s="27">
        <f t="shared" si="451"/>
        <v>0</v>
      </c>
      <c r="T710" s="326">
        <f t="shared" si="451"/>
        <v>0</v>
      </c>
      <c r="U710" s="27">
        <f t="shared" si="451"/>
        <v>0</v>
      </c>
      <c r="V710" s="27">
        <f t="shared" si="451"/>
        <v>0</v>
      </c>
      <c r="W710" s="27">
        <f t="shared" si="451"/>
        <v>0</v>
      </c>
      <c r="X710" s="27">
        <f t="shared" si="451"/>
        <v>0</v>
      </c>
      <c r="Y710" s="326">
        <f t="shared" si="451"/>
        <v>0</v>
      </c>
      <c r="Z710" s="27">
        <f t="shared" si="451"/>
        <v>0</v>
      </c>
      <c r="AA710" s="27">
        <f t="shared" si="451"/>
        <v>0</v>
      </c>
      <c r="AB710" s="27">
        <f t="shared" si="451"/>
        <v>0</v>
      </c>
      <c r="AC710" s="27">
        <f t="shared" si="451"/>
        <v>0</v>
      </c>
      <c r="AD710" s="27">
        <f t="shared" si="451"/>
        <v>0</v>
      </c>
      <c r="AE710" s="326">
        <f t="shared" si="451"/>
        <v>0</v>
      </c>
      <c r="AF710" s="27">
        <f t="shared" si="451"/>
        <v>0</v>
      </c>
      <c r="AG710" s="27">
        <f t="shared" si="451"/>
        <v>0</v>
      </c>
      <c r="AH710" s="27">
        <f t="shared" si="451"/>
        <v>0</v>
      </c>
      <c r="AI710" s="313">
        <f t="shared" si="451"/>
        <v>0</v>
      </c>
      <c r="AJ710" s="326">
        <f t="shared" si="447"/>
        <v>0</v>
      </c>
      <c r="AK710" s="27">
        <f t="shared" si="447"/>
        <v>0</v>
      </c>
      <c r="AL710" s="27">
        <f t="shared" si="447"/>
        <v>0</v>
      </c>
      <c r="AM710" s="27">
        <f t="shared" si="447"/>
        <v>0</v>
      </c>
      <c r="AN710" s="313">
        <f t="shared" si="447"/>
        <v>0</v>
      </c>
    </row>
    <row r="711" spans="1:40" outlineLevel="2">
      <c r="A711" s="882">
        <f>ROW()</f>
        <v>711</v>
      </c>
      <c r="B711" s="453"/>
      <c r="D711" s="456" t="s">
        <v>443</v>
      </c>
      <c r="E711" s="456"/>
      <c r="F711" s="456"/>
      <c r="G711" s="456"/>
      <c r="H711" s="460"/>
      <c r="I711" s="460"/>
      <c r="J711" s="327">
        <f t="shared" ref="J711:AI711" si="452">J859+J1004+J1149+J1294+J1439+J1584+J1729+J1874+J2019+J2164+J2309+J2436+J2563+J2690+J2817+J2944+J3071+J3198+J3325+J3452+J3579+J3706+J3833+J3960+J4087+J4214</f>
        <v>0</v>
      </c>
      <c r="K711" s="30">
        <f t="shared" si="452"/>
        <v>0</v>
      </c>
      <c r="L711" s="30">
        <f t="shared" si="452"/>
        <v>0</v>
      </c>
      <c r="M711" s="30">
        <f t="shared" si="452"/>
        <v>0</v>
      </c>
      <c r="N711" s="319">
        <f t="shared" si="452"/>
        <v>0</v>
      </c>
      <c r="O711" s="30">
        <f t="shared" si="452"/>
        <v>0</v>
      </c>
      <c r="P711" s="30">
        <f t="shared" si="452"/>
        <v>0</v>
      </c>
      <c r="Q711" s="30">
        <f t="shared" si="452"/>
        <v>0</v>
      </c>
      <c r="R711" s="30">
        <f t="shared" si="452"/>
        <v>0</v>
      </c>
      <c r="S711" s="30">
        <f t="shared" si="452"/>
        <v>0</v>
      </c>
      <c r="T711" s="327">
        <f t="shared" si="452"/>
        <v>0</v>
      </c>
      <c r="U711" s="30">
        <f t="shared" si="452"/>
        <v>0</v>
      </c>
      <c r="V711" s="30">
        <f t="shared" si="452"/>
        <v>0</v>
      </c>
      <c r="W711" s="30">
        <f t="shared" si="452"/>
        <v>0</v>
      </c>
      <c r="X711" s="30">
        <f t="shared" si="452"/>
        <v>0</v>
      </c>
      <c r="Y711" s="327">
        <f t="shared" si="452"/>
        <v>0</v>
      </c>
      <c r="Z711" s="30">
        <f t="shared" si="452"/>
        <v>0</v>
      </c>
      <c r="AA711" s="30">
        <f t="shared" si="452"/>
        <v>0</v>
      </c>
      <c r="AB711" s="30">
        <f t="shared" si="452"/>
        <v>0</v>
      </c>
      <c r="AC711" s="30">
        <f t="shared" si="452"/>
        <v>0</v>
      </c>
      <c r="AD711" s="30">
        <f t="shared" si="452"/>
        <v>-5.6058579115846698E-2</v>
      </c>
      <c r="AE711" s="327">
        <f t="shared" si="452"/>
        <v>-0.19190418828038566</v>
      </c>
      <c r="AF711" s="30">
        <f t="shared" si="452"/>
        <v>-0.19190418828038566</v>
      </c>
      <c r="AG711" s="30">
        <f t="shared" si="452"/>
        <v>-0.19190418828038569</v>
      </c>
      <c r="AH711" s="30">
        <f t="shared" si="452"/>
        <v>-0.19190418828038569</v>
      </c>
      <c r="AI711" s="319">
        <f t="shared" si="452"/>
        <v>-0.13584560916453897</v>
      </c>
      <c r="AJ711" s="327">
        <f t="shared" si="447"/>
        <v>0</v>
      </c>
      <c r="AK711" s="30">
        <f t="shared" si="447"/>
        <v>0</v>
      </c>
      <c r="AL711" s="30">
        <f t="shared" si="447"/>
        <v>0</v>
      </c>
      <c r="AM711" s="30">
        <f t="shared" si="447"/>
        <v>0</v>
      </c>
      <c r="AN711" s="319">
        <f t="shared" si="447"/>
        <v>0</v>
      </c>
    </row>
    <row r="712" spans="1:40" outlineLevel="2">
      <c r="A712" s="882">
        <f>ROW()</f>
        <v>712</v>
      </c>
      <c r="B712" s="453"/>
      <c r="D712" s="452" t="s">
        <v>24</v>
      </c>
      <c r="F712" s="454"/>
      <c r="G712" s="454"/>
      <c r="H712" s="448"/>
      <c r="I712" s="448"/>
      <c r="J712" s="443">
        <f t="shared" ref="J712:AN712" si="453">SUM(J696:J711)</f>
        <v>0</v>
      </c>
      <c r="K712" s="439">
        <f t="shared" si="453"/>
        <v>-0.9054749178714725</v>
      </c>
      <c r="L712" s="439">
        <f t="shared" si="453"/>
        <v>-1.8162595625615623</v>
      </c>
      <c r="M712" s="439">
        <f t="shared" si="453"/>
        <v>-3.2855534644310982</v>
      </c>
      <c r="N712" s="440">
        <f t="shared" si="453"/>
        <v>-5.2058056475521175</v>
      </c>
      <c r="O712" s="439">
        <f t="shared" si="453"/>
        <v>-7.921446810677816</v>
      </c>
      <c r="P712" s="439">
        <f t="shared" si="453"/>
        <v>-8.8949097249797564</v>
      </c>
      <c r="Q712" s="439">
        <f t="shared" si="453"/>
        <v>-9.6799189755220034</v>
      </c>
      <c r="R712" s="439">
        <f t="shared" si="453"/>
        <v>-10.277156463739765</v>
      </c>
      <c r="S712" s="439">
        <f t="shared" si="453"/>
        <v>-10.808783175635927</v>
      </c>
      <c r="T712" s="443">
        <f t="shared" si="453"/>
        <v>-6.7340944955584625</v>
      </c>
      <c r="U712" s="439">
        <f t="shared" si="453"/>
        <v>-15.127358718485436</v>
      </c>
      <c r="V712" s="439">
        <f t="shared" si="453"/>
        <v>-18.158513725717015</v>
      </c>
      <c r="W712" s="439">
        <f t="shared" si="453"/>
        <v>-20.596971808137543</v>
      </c>
      <c r="X712" s="439">
        <f t="shared" si="453"/>
        <v>-25.292733374382141</v>
      </c>
      <c r="Y712" s="443">
        <f t="shared" si="453"/>
        <v>-14.642100233593352</v>
      </c>
      <c r="Z712" s="439">
        <f t="shared" si="453"/>
        <v>-32.021079019947457</v>
      </c>
      <c r="AA712" s="439">
        <f t="shared" si="453"/>
        <v>-35.673020391637699</v>
      </c>
      <c r="AB712" s="439">
        <f t="shared" si="453"/>
        <v>-40.894221882863405</v>
      </c>
      <c r="AC712" s="439">
        <f t="shared" si="453"/>
        <v>-45.986209747588831</v>
      </c>
      <c r="AD712" s="439">
        <f t="shared" si="453"/>
        <v>-49.53789838271765</v>
      </c>
      <c r="AE712" s="443">
        <f t="shared" si="453"/>
        <v>-52.357836332709439</v>
      </c>
      <c r="AF712" s="439">
        <f t="shared" si="453"/>
        <v>-54.413973534498247</v>
      </c>
      <c r="AG712" s="439">
        <f t="shared" si="453"/>
        <v>-57.168253478059441</v>
      </c>
      <c r="AH712" s="439">
        <f t="shared" si="453"/>
        <v>-61.883688861857522</v>
      </c>
      <c r="AI712" s="440">
        <f t="shared" si="453"/>
        <v>-65.381106392982645</v>
      </c>
      <c r="AJ712" s="443">
        <f t="shared" si="453"/>
        <v>-68.321656848111488</v>
      </c>
      <c r="AK712" s="439">
        <f t="shared" si="453"/>
        <v>-74.85767040682029</v>
      </c>
      <c r="AL712" s="439">
        <f t="shared" si="453"/>
        <v>-81.974776184869668</v>
      </c>
      <c r="AM712" s="439">
        <f t="shared" si="453"/>
        <v>-85.184887005032579</v>
      </c>
      <c r="AN712" s="440">
        <f t="shared" si="453"/>
        <v>-87.044821316112788</v>
      </c>
    </row>
    <row r="713" spans="1:40" outlineLevel="1">
      <c r="A713" s="732" t="s">
        <v>299</v>
      </c>
      <c r="B713" s="733"/>
      <c r="C713" s="881"/>
      <c r="D713" s="733"/>
      <c r="E713" s="733"/>
      <c r="F713" s="733"/>
      <c r="G713" s="730"/>
      <c r="H713" s="733"/>
      <c r="I713" s="730"/>
      <c r="J713" s="729"/>
      <c r="K713" s="730"/>
      <c r="L713" s="730"/>
      <c r="M713" s="730"/>
      <c r="N713" s="731"/>
      <c r="O713" s="730"/>
      <c r="P713" s="730"/>
      <c r="Q713" s="730"/>
      <c r="R713" s="730"/>
      <c r="S713" s="730"/>
      <c r="T713" s="729"/>
      <c r="U713" s="730"/>
      <c r="V713" s="730"/>
      <c r="W713" s="730"/>
      <c r="X713" s="730"/>
      <c r="Y713" s="729"/>
      <c r="Z713" s="730"/>
      <c r="AA713" s="730"/>
      <c r="AB713" s="730"/>
      <c r="AC713" s="730"/>
      <c r="AD713" s="730"/>
      <c r="AE713" s="729"/>
      <c r="AF713" s="730"/>
      <c r="AG713" s="730"/>
      <c r="AH713" s="730"/>
      <c r="AI713" s="731"/>
      <c r="AJ713" s="729"/>
      <c r="AK713" s="730"/>
      <c r="AL713" s="730"/>
      <c r="AM713" s="730"/>
      <c r="AN713" s="731"/>
    </row>
    <row r="714" spans="1:40" outlineLevel="2">
      <c r="A714" s="882">
        <f>ROW()</f>
        <v>714</v>
      </c>
      <c r="B714" s="453"/>
      <c r="D714" s="452" t="s">
        <v>300</v>
      </c>
      <c r="H714" s="458"/>
      <c r="I714" s="463"/>
      <c r="J714" s="27"/>
      <c r="K714" s="27"/>
      <c r="L714" s="27"/>
      <c r="M714" s="27"/>
      <c r="N714" s="313"/>
      <c r="O714" s="27"/>
      <c r="P714" s="27"/>
      <c r="Q714" s="27"/>
      <c r="R714" s="27"/>
      <c r="S714" s="27"/>
      <c r="T714" s="324">
        <f>-Input!T696*T$13</f>
        <v>0</v>
      </c>
      <c r="U714" s="157">
        <f>-Input!U696*U$13</f>
        <v>0</v>
      </c>
      <c r="V714" s="157">
        <f>-Input!V696*V$13</f>
        <v>0</v>
      </c>
      <c r="W714" s="157">
        <f>-Input!W696*W$13</f>
        <v>0</v>
      </c>
      <c r="X714" s="157">
        <f>-Input!X696*X$13</f>
        <v>0</v>
      </c>
      <c r="Y714" s="324">
        <f>-Input!Y696*Y$13</f>
        <v>0</v>
      </c>
      <c r="Z714" s="157">
        <f>-Input!Z696*Z$13</f>
        <v>0</v>
      </c>
      <c r="AA714" s="157">
        <f>-Input!AA696*AA$13</f>
        <v>0</v>
      </c>
      <c r="AB714" s="157">
        <f>-Input!AB696*AB$13</f>
        <v>0</v>
      </c>
      <c r="AC714" s="157">
        <f>-Input!AC696*AC$13</f>
        <v>0</v>
      </c>
      <c r="AD714" s="157">
        <f>-Input!AD696*AD$13</f>
        <v>-2.8766087741450123E-2</v>
      </c>
      <c r="AE714" s="324">
        <f>-Input!AE696*AE$13</f>
        <v>0</v>
      </c>
      <c r="AF714" s="157">
        <f>-Input!AF696*AF$13</f>
        <v>0</v>
      </c>
      <c r="AG714" s="157">
        <f>-Input!AG696*AG$13</f>
        <v>0</v>
      </c>
      <c r="AH714" s="157">
        <f>-Input!AH696*AH$13</f>
        <v>0</v>
      </c>
      <c r="AI714" s="320">
        <f>-Input!AI696*AI$13</f>
        <v>0</v>
      </c>
      <c r="AJ714" s="324">
        <f>-Input!AJ696*AJ$13</f>
        <v>0</v>
      </c>
      <c r="AK714" s="157">
        <f>-Input!AK696*AK$13</f>
        <v>0</v>
      </c>
      <c r="AL714" s="157">
        <f>-Input!AL696*AL$13</f>
        <v>0</v>
      </c>
      <c r="AM714" s="157">
        <f>-Input!AM696*AM$13</f>
        <v>0</v>
      </c>
      <c r="AN714" s="320">
        <f>-Input!AN696*AN$13</f>
        <v>0</v>
      </c>
    </row>
    <row r="715" spans="1:40" outlineLevel="2">
      <c r="A715" s="882">
        <f>ROW()</f>
        <v>715</v>
      </c>
      <c r="B715" s="453"/>
      <c r="D715" s="452" t="s">
        <v>301</v>
      </c>
      <c r="H715" s="458"/>
      <c r="I715" s="463"/>
      <c r="J715" s="27"/>
      <c r="K715" s="27"/>
      <c r="L715" s="27"/>
      <c r="M715" s="27"/>
      <c r="N715" s="313"/>
      <c r="O715" s="27"/>
      <c r="P715" s="27"/>
      <c r="Q715" s="27"/>
      <c r="R715" s="27"/>
      <c r="S715" s="27"/>
      <c r="T715" s="324">
        <f>-Input!T697*T$13</f>
        <v>0</v>
      </c>
      <c r="U715" s="157">
        <f>-Input!U697*U$13</f>
        <v>0</v>
      </c>
      <c r="V715" s="157">
        <f>-Input!V697*V$13</f>
        <v>0</v>
      </c>
      <c r="W715" s="157">
        <f>-Input!W697*W$13</f>
        <v>0</v>
      </c>
      <c r="X715" s="157">
        <f>-Input!X697*X$13</f>
        <v>0</v>
      </c>
      <c r="Y715" s="324">
        <f>-Input!Y697*Y$13</f>
        <v>0</v>
      </c>
      <c r="Z715" s="157">
        <f>-Input!Z697*Z$13</f>
        <v>0</v>
      </c>
      <c r="AA715" s="157">
        <f>-Input!AA697*AA$13</f>
        <v>0</v>
      </c>
      <c r="AB715" s="157">
        <f>-Input!AB697*AB$13</f>
        <v>0</v>
      </c>
      <c r="AC715" s="157">
        <f>-Input!AC697*AC$13</f>
        <v>0</v>
      </c>
      <c r="AD715" s="157">
        <f>-Input!AD697*AD$13</f>
        <v>-7.5258216841866885E-3</v>
      </c>
      <c r="AE715" s="324">
        <f>-Input!AE697*AE$13</f>
        <v>0</v>
      </c>
      <c r="AF715" s="157">
        <f>-Input!AF697*AF$13</f>
        <v>0</v>
      </c>
      <c r="AG715" s="157">
        <f>-Input!AG697*AG$13</f>
        <v>0</v>
      </c>
      <c r="AH715" s="157">
        <f>-Input!AH697*AH$13</f>
        <v>0</v>
      </c>
      <c r="AI715" s="320">
        <f>-Input!AI697*AI$13</f>
        <v>0</v>
      </c>
      <c r="AJ715" s="324">
        <f>-Input!AJ697*AJ$13</f>
        <v>0</v>
      </c>
      <c r="AK715" s="157">
        <f>-Input!AK697*AK$13</f>
        <v>0</v>
      </c>
      <c r="AL715" s="157">
        <f>-Input!AL697*AL$13</f>
        <v>0</v>
      </c>
      <c r="AM715" s="157">
        <f>-Input!AM697*AM$13</f>
        <v>0</v>
      </c>
      <c r="AN715" s="320">
        <f>-Input!AN697*AN$13</f>
        <v>0</v>
      </c>
    </row>
    <row r="716" spans="1:40" outlineLevel="2">
      <c r="A716" s="882">
        <f>ROW()</f>
        <v>716</v>
      </c>
      <c r="B716" s="453"/>
      <c r="D716" s="452" t="s">
        <v>29</v>
      </c>
      <c r="H716" s="458"/>
      <c r="I716" s="463"/>
      <c r="J716" s="27"/>
      <c r="K716" s="27"/>
      <c r="L716" s="27"/>
      <c r="M716" s="27"/>
      <c r="N716" s="313"/>
      <c r="O716" s="27"/>
      <c r="P716" s="27"/>
      <c r="Q716" s="27"/>
      <c r="R716" s="27"/>
      <c r="S716" s="27"/>
      <c r="T716" s="324">
        <f>-Input!T698*T$13</f>
        <v>0</v>
      </c>
      <c r="U716" s="157">
        <f>-Input!U698*U$13</f>
        <v>0</v>
      </c>
      <c r="V716" s="157">
        <f>-Input!V698*V$13</f>
        <v>0</v>
      </c>
      <c r="W716" s="157">
        <f>-Input!W698*W$13</f>
        <v>0</v>
      </c>
      <c r="X716" s="157">
        <f>-Input!X698*X$13</f>
        <v>0</v>
      </c>
      <c r="Y716" s="324">
        <f>-Input!Y698*Y$13</f>
        <v>0</v>
      </c>
      <c r="Z716" s="157">
        <f>-Input!Z698*Z$13</f>
        <v>0</v>
      </c>
      <c r="AA716" s="157">
        <f>-Input!AA698*AA$13</f>
        <v>0</v>
      </c>
      <c r="AB716" s="157">
        <f>-Input!AB698*AB$13</f>
        <v>0</v>
      </c>
      <c r="AC716" s="157">
        <f>-Input!AC698*AC$13</f>
        <v>0</v>
      </c>
      <c r="AD716" s="157">
        <f>-Input!AD698*AD$13</f>
        <v>0</v>
      </c>
      <c r="AE716" s="324">
        <f>-Input!AE698*AE$13</f>
        <v>0</v>
      </c>
      <c r="AF716" s="157">
        <f>-Input!AF698*AF$13</f>
        <v>0</v>
      </c>
      <c r="AG716" s="157">
        <f>-Input!AG698*AG$13</f>
        <v>0</v>
      </c>
      <c r="AH716" s="157">
        <f>-Input!AH698*AH$13</f>
        <v>0</v>
      </c>
      <c r="AI716" s="320">
        <f>-Input!AI698*AI$13</f>
        <v>0</v>
      </c>
      <c r="AJ716" s="324">
        <f>-Input!AJ698*AJ$13</f>
        <v>0</v>
      </c>
      <c r="AK716" s="157">
        <f>-Input!AK698*AK$13</f>
        <v>0</v>
      </c>
      <c r="AL716" s="157">
        <f>-Input!AL698*AL$13</f>
        <v>0</v>
      </c>
      <c r="AM716" s="157">
        <f>-Input!AM698*AM$13</f>
        <v>0</v>
      </c>
      <c r="AN716" s="320">
        <f>-Input!AN698*AN$13</f>
        <v>0</v>
      </c>
    </row>
    <row r="717" spans="1:40" outlineLevel="2">
      <c r="A717" s="882">
        <f>ROW()</f>
        <v>717</v>
      </c>
      <c r="B717" s="453"/>
      <c r="D717" s="452" t="s">
        <v>30</v>
      </c>
      <c r="H717" s="458"/>
      <c r="I717" s="463"/>
      <c r="J717" s="27"/>
      <c r="K717" s="27"/>
      <c r="L717" s="27"/>
      <c r="M717" s="27"/>
      <c r="N717" s="313"/>
      <c r="O717" s="27"/>
      <c r="P717" s="27"/>
      <c r="Q717" s="27"/>
      <c r="R717" s="27"/>
      <c r="S717" s="27"/>
      <c r="T717" s="324">
        <f>-Input!T699*T$13</f>
        <v>0</v>
      </c>
      <c r="U717" s="157">
        <f>-Input!U699*U$13</f>
        <v>0</v>
      </c>
      <c r="V717" s="157">
        <f>-Input!V699*V$13</f>
        <v>0</v>
      </c>
      <c r="W717" s="157">
        <f>-Input!W699*W$13</f>
        <v>0</v>
      </c>
      <c r="X717" s="157">
        <f>-Input!X699*X$13</f>
        <v>0</v>
      </c>
      <c r="Y717" s="324">
        <f>-Input!Y699*Y$13</f>
        <v>0</v>
      </c>
      <c r="Z717" s="157">
        <f>-Input!Z699*Z$13</f>
        <v>0</v>
      </c>
      <c r="AA717" s="157">
        <f>-Input!AA699*AA$13</f>
        <v>0</v>
      </c>
      <c r="AB717" s="157">
        <f>-Input!AB699*AB$13</f>
        <v>0</v>
      </c>
      <c r="AC717" s="157">
        <f>-Input!AC699*AC$13</f>
        <v>0</v>
      </c>
      <c r="AD717" s="157">
        <f>-Input!AD699*AD$13</f>
        <v>0.16187463659679519</v>
      </c>
      <c r="AE717" s="324">
        <f>-Input!AE699*AE$13</f>
        <v>0</v>
      </c>
      <c r="AF717" s="157">
        <f>-Input!AF699*AF$13</f>
        <v>0</v>
      </c>
      <c r="AG717" s="157">
        <f>-Input!AG699*AG$13</f>
        <v>0</v>
      </c>
      <c r="AH717" s="157">
        <f>-Input!AH699*AH$13</f>
        <v>0</v>
      </c>
      <c r="AI717" s="320">
        <f>-Input!AI699*AI$13</f>
        <v>0</v>
      </c>
      <c r="AJ717" s="324">
        <f>-Input!AJ699*AJ$13</f>
        <v>0</v>
      </c>
      <c r="AK717" s="157">
        <f>-Input!AK699*AK$13</f>
        <v>0</v>
      </c>
      <c r="AL717" s="157">
        <f>-Input!AL699*AL$13</f>
        <v>0</v>
      </c>
      <c r="AM717" s="157">
        <f>-Input!AM699*AM$13</f>
        <v>0</v>
      </c>
      <c r="AN717" s="320">
        <f>-Input!AN699*AN$13</f>
        <v>0</v>
      </c>
    </row>
    <row r="718" spans="1:40" outlineLevel="2">
      <c r="A718" s="882">
        <f>ROW()</f>
        <v>718</v>
      </c>
      <c r="B718" s="453"/>
      <c r="D718" s="452" t="s">
        <v>31</v>
      </c>
      <c r="H718" s="458"/>
      <c r="I718" s="463"/>
      <c r="J718" s="27"/>
      <c r="K718" s="27"/>
      <c r="L718" s="27"/>
      <c r="M718" s="27"/>
      <c r="N718" s="313"/>
      <c r="O718" s="27"/>
      <c r="P718" s="27"/>
      <c r="Q718" s="27"/>
      <c r="R718" s="27"/>
      <c r="S718" s="27"/>
      <c r="T718" s="324">
        <f>-Input!T700*T$13</f>
        <v>0</v>
      </c>
      <c r="U718" s="157">
        <f>-Input!U700*U$13</f>
        <v>0</v>
      </c>
      <c r="V718" s="157">
        <f>-Input!V700*V$13</f>
        <v>0</v>
      </c>
      <c r="W718" s="157">
        <f>-Input!W700*W$13</f>
        <v>0</v>
      </c>
      <c r="X718" s="157">
        <f>-Input!X700*X$13</f>
        <v>0</v>
      </c>
      <c r="Y718" s="324">
        <f>-Input!Y700*Y$13</f>
        <v>0</v>
      </c>
      <c r="Z718" s="157">
        <f>-Input!Z700*Z$13</f>
        <v>0</v>
      </c>
      <c r="AA718" s="157">
        <f>-Input!AA700*AA$13</f>
        <v>0</v>
      </c>
      <c r="AB718" s="157">
        <f>-Input!AB700*AB$13</f>
        <v>0</v>
      </c>
      <c r="AC718" s="157">
        <f>-Input!AC700*AC$13</f>
        <v>0</v>
      </c>
      <c r="AD718" s="157">
        <f>-Input!AD700*AD$13</f>
        <v>0</v>
      </c>
      <c r="AE718" s="324">
        <f>-Input!AE700*AE$13</f>
        <v>0</v>
      </c>
      <c r="AF718" s="157">
        <f>-Input!AF700*AF$13</f>
        <v>0</v>
      </c>
      <c r="AG718" s="157">
        <f>-Input!AG700*AG$13</f>
        <v>0</v>
      </c>
      <c r="AH718" s="157">
        <f>-Input!AH700*AH$13</f>
        <v>0</v>
      </c>
      <c r="AI718" s="320">
        <f>-Input!AI700*AI$13</f>
        <v>0</v>
      </c>
      <c r="AJ718" s="324">
        <f>-Input!AJ700*AJ$13</f>
        <v>0</v>
      </c>
      <c r="AK718" s="157">
        <f>-Input!AK700*AK$13</f>
        <v>0</v>
      </c>
      <c r="AL718" s="157">
        <f>-Input!AL700*AL$13</f>
        <v>0</v>
      </c>
      <c r="AM718" s="157">
        <f>-Input!AM700*AM$13</f>
        <v>0</v>
      </c>
      <c r="AN718" s="320">
        <f>-Input!AN700*AN$13</f>
        <v>0</v>
      </c>
    </row>
    <row r="719" spans="1:40" outlineLevel="2">
      <c r="A719" s="882">
        <f>ROW()</f>
        <v>719</v>
      </c>
      <c r="B719" s="453"/>
      <c r="D719" s="452" t="s">
        <v>32</v>
      </c>
      <c r="H719" s="458"/>
      <c r="I719" s="463"/>
      <c r="J719" s="27"/>
      <c r="K719" s="27"/>
      <c r="L719" s="27"/>
      <c r="M719" s="27"/>
      <c r="N719" s="313"/>
      <c r="O719" s="27"/>
      <c r="P719" s="27"/>
      <c r="Q719" s="27"/>
      <c r="R719" s="27"/>
      <c r="S719" s="27"/>
      <c r="T719" s="324">
        <f>-Input!T701*T$13</f>
        <v>0</v>
      </c>
      <c r="U719" s="157">
        <f>-Input!U701*U$13</f>
        <v>0</v>
      </c>
      <c r="V719" s="157">
        <f>-Input!V701*V$13</f>
        <v>0</v>
      </c>
      <c r="W719" s="157">
        <f>-Input!W701*W$13</f>
        <v>0</v>
      </c>
      <c r="X719" s="157">
        <f>-Input!X701*X$13</f>
        <v>-1.46282101167315E-2</v>
      </c>
      <c r="Y719" s="324">
        <f>-Input!Y701*Y$13</f>
        <v>0</v>
      </c>
      <c r="Z719" s="157">
        <f>-Input!Z701*Z$13</f>
        <v>0</v>
      </c>
      <c r="AA719" s="157">
        <f>-Input!AA701*AA$13</f>
        <v>0</v>
      </c>
      <c r="AB719" s="157">
        <f>-Input!AB701*AB$13</f>
        <v>0</v>
      </c>
      <c r="AC719" s="157">
        <f>-Input!AC701*AC$13</f>
        <v>0</v>
      </c>
      <c r="AD719" s="157">
        <f>-Input!AD701*AD$13</f>
        <v>-3.8836298764121577E-2</v>
      </c>
      <c r="AE719" s="324">
        <f>-Input!AE701*AE$13</f>
        <v>0</v>
      </c>
      <c r="AF719" s="157">
        <f>-Input!AF701*AF$13</f>
        <v>0</v>
      </c>
      <c r="AG719" s="157">
        <f>-Input!AG701*AG$13</f>
        <v>0</v>
      </c>
      <c r="AH719" s="157">
        <f>-Input!AH701*AH$13</f>
        <v>0</v>
      </c>
      <c r="AI719" s="320">
        <f>-Input!AI701*AI$13</f>
        <v>0</v>
      </c>
      <c r="AJ719" s="324">
        <f>-Input!AJ701*AJ$13</f>
        <v>0</v>
      </c>
      <c r="AK719" s="157">
        <f>-Input!AK701*AK$13</f>
        <v>0</v>
      </c>
      <c r="AL719" s="157">
        <f>-Input!AL701*AL$13</f>
        <v>0</v>
      </c>
      <c r="AM719" s="157">
        <f>-Input!AM701*AM$13</f>
        <v>0</v>
      </c>
      <c r="AN719" s="320">
        <f>-Input!AN701*AN$13</f>
        <v>0</v>
      </c>
    </row>
    <row r="720" spans="1:40" outlineLevel="2">
      <c r="A720" s="882">
        <f>ROW()</f>
        <v>720</v>
      </c>
      <c r="B720" s="453"/>
      <c r="D720" s="452" t="s">
        <v>33</v>
      </c>
      <c r="H720" s="458"/>
      <c r="I720" s="463"/>
      <c r="J720" s="27"/>
      <c r="K720" s="27"/>
      <c r="L720" s="27"/>
      <c r="M720" s="27"/>
      <c r="N720" s="313"/>
      <c r="O720" s="27"/>
      <c r="P720" s="27"/>
      <c r="Q720" s="27"/>
      <c r="R720" s="27"/>
      <c r="S720" s="27"/>
      <c r="T720" s="324">
        <f>-Input!T702*T$13</f>
        <v>0</v>
      </c>
      <c r="U720" s="157">
        <f>-Input!U702*U$13</f>
        <v>0</v>
      </c>
      <c r="V720" s="157">
        <f>-Input!V702*V$13</f>
        <v>0</v>
      </c>
      <c r="W720" s="157">
        <f>-Input!W702*W$13</f>
        <v>0</v>
      </c>
      <c r="X720" s="157">
        <f>-Input!X702*X$13</f>
        <v>0</v>
      </c>
      <c r="Y720" s="324">
        <f>-Input!Y702*Y$13</f>
        <v>0</v>
      </c>
      <c r="Z720" s="157">
        <f>-Input!Z702*Z$13</f>
        <v>0</v>
      </c>
      <c r="AA720" s="157">
        <f>-Input!AA702*AA$13</f>
        <v>0</v>
      </c>
      <c r="AB720" s="157">
        <f>-Input!AB702*AB$13</f>
        <v>0</v>
      </c>
      <c r="AC720" s="157">
        <f>-Input!AC702*AC$13</f>
        <v>0</v>
      </c>
      <c r="AD720" s="157">
        <f>-Input!AD702*AD$13</f>
        <v>-0.74532063272843541</v>
      </c>
      <c r="AE720" s="324">
        <f>-Input!AE702*AE$13</f>
        <v>0</v>
      </c>
      <c r="AF720" s="157">
        <f>-Input!AF702*AF$13</f>
        <v>0</v>
      </c>
      <c r="AG720" s="157">
        <f>-Input!AG702*AG$13</f>
        <v>0</v>
      </c>
      <c r="AH720" s="157">
        <f>-Input!AH702*AH$13</f>
        <v>0</v>
      </c>
      <c r="AI720" s="320">
        <f>-Input!AI702*AI$13</f>
        <v>0</v>
      </c>
      <c r="AJ720" s="324">
        <f>-Input!AJ702*AJ$13</f>
        <v>0</v>
      </c>
      <c r="AK720" s="157">
        <f>-Input!AK702*AK$13</f>
        <v>0</v>
      </c>
      <c r="AL720" s="157">
        <f>-Input!AL702*AL$13</f>
        <v>0</v>
      </c>
      <c r="AM720" s="157">
        <f>-Input!AM702*AM$13</f>
        <v>0</v>
      </c>
      <c r="AN720" s="320">
        <f>-Input!AN702*AN$13</f>
        <v>0</v>
      </c>
    </row>
    <row r="721" spans="1:40" outlineLevel="2">
      <c r="A721" s="882">
        <f>ROW()</f>
        <v>721</v>
      </c>
      <c r="B721" s="453"/>
      <c r="D721" s="452" t="s">
        <v>27</v>
      </c>
      <c r="H721" s="458"/>
      <c r="I721" s="463"/>
      <c r="J721" s="27"/>
      <c r="K721" s="27"/>
      <c r="L721" s="27"/>
      <c r="M721" s="27"/>
      <c r="N721" s="313"/>
      <c r="O721" s="27"/>
      <c r="P721" s="27"/>
      <c r="Q721" s="27"/>
      <c r="R721" s="27"/>
      <c r="S721" s="27"/>
      <c r="T721" s="324">
        <f>-Input!T703*T$13</f>
        <v>0</v>
      </c>
      <c r="U721" s="157">
        <f>-Input!U703*U$13</f>
        <v>0</v>
      </c>
      <c r="V721" s="157">
        <f>-Input!V703*V$13</f>
        <v>0</v>
      </c>
      <c r="W721" s="157">
        <f>-Input!W703*W$13</f>
        <v>0</v>
      </c>
      <c r="X721" s="157">
        <f>-Input!X703*X$13</f>
        <v>0</v>
      </c>
      <c r="Y721" s="324">
        <f>-Input!Y703*Y$13</f>
        <v>0</v>
      </c>
      <c r="Z721" s="157">
        <f>-Input!Z703*Z$13</f>
        <v>0</v>
      </c>
      <c r="AA721" s="157">
        <f>-Input!AA703*AA$13</f>
        <v>0</v>
      </c>
      <c r="AB721" s="157">
        <f>-Input!AB703*AB$13</f>
        <v>0</v>
      </c>
      <c r="AC721" s="157">
        <f>-Input!AC703*AC$13</f>
        <v>0</v>
      </c>
      <c r="AD721" s="157">
        <f>-Input!AD703*AD$13</f>
        <v>-0.19664483918779319</v>
      </c>
      <c r="AE721" s="324">
        <f>-Input!AE703*AE$13</f>
        <v>0</v>
      </c>
      <c r="AF721" s="157">
        <f>-Input!AF703*AF$13</f>
        <v>0</v>
      </c>
      <c r="AG721" s="157">
        <f>-Input!AG703*AG$13</f>
        <v>0</v>
      </c>
      <c r="AH721" s="157">
        <f>-Input!AH703*AH$13</f>
        <v>0</v>
      </c>
      <c r="AI721" s="320">
        <f>-Input!AI703*AI$13</f>
        <v>0</v>
      </c>
      <c r="AJ721" s="324">
        <f>-Input!AJ703*AJ$13</f>
        <v>0</v>
      </c>
      <c r="AK721" s="157">
        <f>-Input!AK703*AK$13</f>
        <v>0</v>
      </c>
      <c r="AL721" s="157">
        <f>-Input!AL703*AL$13</f>
        <v>0</v>
      </c>
      <c r="AM721" s="157">
        <f>-Input!AM703*AM$13</f>
        <v>0</v>
      </c>
      <c r="AN721" s="320">
        <f>-Input!AN703*AN$13</f>
        <v>0</v>
      </c>
    </row>
    <row r="722" spans="1:40" outlineLevel="2">
      <c r="A722" s="882">
        <f>ROW()</f>
        <v>722</v>
      </c>
      <c r="B722" s="453"/>
      <c r="D722" s="452" t="s">
        <v>34</v>
      </c>
      <c r="H722" s="458"/>
      <c r="I722" s="463"/>
      <c r="J722" s="27"/>
      <c r="K722" s="27"/>
      <c r="L722" s="27"/>
      <c r="M722" s="27"/>
      <c r="N722" s="313"/>
      <c r="O722" s="27"/>
      <c r="P722" s="27"/>
      <c r="Q722" s="27"/>
      <c r="R722" s="27"/>
      <c r="S722" s="27"/>
      <c r="T722" s="324">
        <f>-Input!T704*T$13</f>
        <v>0</v>
      </c>
      <c r="U722" s="157">
        <f>-Input!U704*U$13</f>
        <v>0</v>
      </c>
      <c r="V722" s="157">
        <f>-Input!V704*V$13</f>
        <v>0</v>
      </c>
      <c r="W722" s="157">
        <f>-Input!W704*W$13</f>
        <v>0</v>
      </c>
      <c r="X722" s="157">
        <f>-Input!X704*X$13</f>
        <v>0</v>
      </c>
      <c r="Y722" s="324">
        <f>-Input!Y704*Y$13</f>
        <v>0</v>
      </c>
      <c r="Z722" s="157">
        <f>-Input!Z704*Z$13</f>
        <v>0</v>
      </c>
      <c r="AA722" s="157">
        <f>-Input!AA704*AA$13</f>
        <v>0</v>
      </c>
      <c r="AB722" s="157">
        <f>-Input!AB704*AB$13</f>
        <v>0</v>
      </c>
      <c r="AC722" s="157">
        <f>-Input!AC704*AC$13</f>
        <v>0</v>
      </c>
      <c r="AD722" s="157">
        <f>-Input!AD704*AD$13</f>
        <v>-0.34778403551359466</v>
      </c>
      <c r="AE722" s="324">
        <f>-Input!AE704*AE$13</f>
        <v>0</v>
      </c>
      <c r="AF722" s="157">
        <f>-Input!AF704*AF$13</f>
        <v>0</v>
      </c>
      <c r="AG722" s="157">
        <f>-Input!AG704*AG$13</f>
        <v>0</v>
      </c>
      <c r="AH722" s="157">
        <f>-Input!AH704*AH$13</f>
        <v>0</v>
      </c>
      <c r="AI722" s="320">
        <f>-Input!AI704*AI$13</f>
        <v>0</v>
      </c>
      <c r="AJ722" s="324">
        <f>-Input!AJ704*AJ$13</f>
        <v>0</v>
      </c>
      <c r="AK722" s="157">
        <f>-Input!AK704*AK$13</f>
        <v>0</v>
      </c>
      <c r="AL722" s="157">
        <f>-Input!AL704*AL$13</f>
        <v>0</v>
      </c>
      <c r="AM722" s="157">
        <f>-Input!AM704*AM$13</f>
        <v>0</v>
      </c>
      <c r="AN722" s="320">
        <f>-Input!AN704*AN$13</f>
        <v>0</v>
      </c>
    </row>
    <row r="723" spans="1:40" outlineLevel="2">
      <c r="A723" s="882">
        <f>ROW()</f>
        <v>723</v>
      </c>
      <c r="B723" s="453"/>
      <c r="D723" s="452" t="s">
        <v>35</v>
      </c>
      <c r="H723" s="458"/>
      <c r="I723" s="463"/>
      <c r="J723" s="27"/>
      <c r="K723" s="27"/>
      <c r="L723" s="27"/>
      <c r="M723" s="27"/>
      <c r="N723" s="313"/>
      <c r="O723" s="27"/>
      <c r="P723" s="27"/>
      <c r="Q723" s="27"/>
      <c r="R723" s="27"/>
      <c r="S723" s="27"/>
      <c r="T723" s="324">
        <f>-Input!T705*T$13</f>
        <v>0</v>
      </c>
      <c r="U723" s="157">
        <f>-Input!U705*U$13</f>
        <v>0</v>
      </c>
      <c r="V723" s="157">
        <f>-Input!V705*V$13</f>
        <v>0</v>
      </c>
      <c r="W723" s="157">
        <f>-Input!W705*W$13</f>
        <v>0</v>
      </c>
      <c r="X723" s="157">
        <f>-Input!X705*X$13</f>
        <v>0</v>
      </c>
      <c r="Y723" s="324">
        <f>-Input!Y705*Y$13</f>
        <v>0</v>
      </c>
      <c r="Z723" s="157">
        <f>-Input!Z705*Z$13</f>
        <v>0</v>
      </c>
      <c r="AA723" s="157">
        <f>-Input!AA705*AA$13</f>
        <v>0</v>
      </c>
      <c r="AB723" s="157">
        <f>-Input!AB705*AB$13</f>
        <v>0</v>
      </c>
      <c r="AC723" s="157">
        <f>-Input!AC705*AC$13</f>
        <v>0</v>
      </c>
      <c r="AD723" s="157">
        <f>-Input!AD705*AD$13</f>
        <v>1.3441733349203192E-2</v>
      </c>
      <c r="AE723" s="324">
        <f>-Input!AE705*AE$13</f>
        <v>0</v>
      </c>
      <c r="AF723" s="157">
        <f>-Input!AF705*AF$13</f>
        <v>0</v>
      </c>
      <c r="AG723" s="157">
        <f>-Input!AG705*AG$13</f>
        <v>0</v>
      </c>
      <c r="AH723" s="157">
        <f>-Input!AH705*AH$13</f>
        <v>0</v>
      </c>
      <c r="AI723" s="320">
        <f>-Input!AI705*AI$13</f>
        <v>0</v>
      </c>
      <c r="AJ723" s="324">
        <f>-Input!AJ705*AJ$13</f>
        <v>0</v>
      </c>
      <c r="AK723" s="157">
        <f>-Input!AK705*AK$13</f>
        <v>0</v>
      </c>
      <c r="AL723" s="157">
        <f>-Input!AL705*AL$13</f>
        <v>0</v>
      </c>
      <c r="AM723" s="157">
        <f>-Input!AM705*AM$13</f>
        <v>0</v>
      </c>
      <c r="AN723" s="320">
        <f>-Input!AN705*AN$13</f>
        <v>0</v>
      </c>
    </row>
    <row r="724" spans="1:40" outlineLevel="2">
      <c r="A724" s="882">
        <f>ROW()</f>
        <v>724</v>
      </c>
      <c r="B724" s="453"/>
      <c r="D724" s="452" t="s">
        <v>302</v>
      </c>
      <c r="H724" s="458"/>
      <c r="I724" s="463"/>
      <c r="J724" s="27"/>
      <c r="K724" s="27"/>
      <c r="L724" s="27"/>
      <c r="M724" s="27"/>
      <c r="N724" s="313"/>
      <c r="O724" s="27"/>
      <c r="P724" s="27"/>
      <c r="Q724" s="27"/>
      <c r="R724" s="27"/>
      <c r="S724" s="27"/>
      <c r="T724" s="324">
        <f>-Input!T706*T$13</f>
        <v>0</v>
      </c>
      <c r="U724" s="157">
        <f>-Input!U706*U$13</f>
        <v>0</v>
      </c>
      <c r="V724" s="157">
        <f>-Input!V706*V$13</f>
        <v>0</v>
      </c>
      <c r="W724" s="157">
        <f>-Input!W706*W$13</f>
        <v>0</v>
      </c>
      <c r="X724" s="157">
        <f>-Input!X706*X$13</f>
        <v>0</v>
      </c>
      <c r="Y724" s="324">
        <f>-Input!Y706*Y$13</f>
        <v>0</v>
      </c>
      <c r="Z724" s="157">
        <f>-Input!Z706*Z$13</f>
        <v>0</v>
      </c>
      <c r="AA724" s="157">
        <f>-Input!AA706*AA$13</f>
        <v>0</v>
      </c>
      <c r="AB724" s="157">
        <f>-Input!AB706*AB$13</f>
        <v>0</v>
      </c>
      <c r="AC724" s="157">
        <f>-Input!AC706*AC$13</f>
        <v>0</v>
      </c>
      <c r="AD724" s="157">
        <f>-Input!AD706*AD$13</f>
        <v>-0.18742639748041373</v>
      </c>
      <c r="AE724" s="324">
        <f>-Input!AE706*AE$13</f>
        <v>0</v>
      </c>
      <c r="AF724" s="157">
        <f>-Input!AF706*AF$13</f>
        <v>0</v>
      </c>
      <c r="AG724" s="157">
        <f>-Input!AG706*AG$13</f>
        <v>0</v>
      </c>
      <c r="AH724" s="157">
        <f>-Input!AH706*AH$13</f>
        <v>0</v>
      </c>
      <c r="AI724" s="320">
        <f>-Input!AI706*AI$13</f>
        <v>0</v>
      </c>
      <c r="AJ724" s="324">
        <f>-Input!AJ706*AJ$13</f>
        <v>0</v>
      </c>
      <c r="AK724" s="157">
        <f>-Input!AK706*AK$13</f>
        <v>0</v>
      </c>
      <c r="AL724" s="157">
        <f>-Input!AL706*AL$13</f>
        <v>0</v>
      </c>
      <c r="AM724" s="157">
        <f>-Input!AM706*AM$13</f>
        <v>0</v>
      </c>
      <c r="AN724" s="320">
        <f>-Input!AN706*AN$13</f>
        <v>0</v>
      </c>
    </row>
    <row r="725" spans="1:40" outlineLevel="2">
      <c r="A725" s="882">
        <f>ROW()</f>
        <v>725</v>
      </c>
      <c r="B725" s="453"/>
      <c r="D725" s="452" t="s">
        <v>36</v>
      </c>
      <c r="H725" s="458"/>
      <c r="I725" s="463"/>
      <c r="J725" s="27"/>
      <c r="K725" s="27"/>
      <c r="L725" s="27"/>
      <c r="M725" s="27"/>
      <c r="N725" s="313"/>
      <c r="O725" s="27"/>
      <c r="P725" s="27"/>
      <c r="Q725" s="27"/>
      <c r="R725" s="27"/>
      <c r="S725" s="27"/>
      <c r="T725" s="324">
        <f>-Input!T707*T$13</f>
        <v>0</v>
      </c>
      <c r="U725" s="157">
        <f>-Input!U707*U$13</f>
        <v>0</v>
      </c>
      <c r="V725" s="157">
        <f>-Input!V707*V$13</f>
        <v>0</v>
      </c>
      <c r="W725" s="157">
        <f>-Input!W707*W$13</f>
        <v>0</v>
      </c>
      <c r="X725" s="157">
        <f>-Input!X707*X$13</f>
        <v>0</v>
      </c>
      <c r="Y725" s="324">
        <f>-Input!Y707*Y$13</f>
        <v>0</v>
      </c>
      <c r="Z725" s="157">
        <f>-Input!Z707*Z$13</f>
        <v>0</v>
      </c>
      <c r="AA725" s="157">
        <f>-Input!AA707*AA$13</f>
        <v>0</v>
      </c>
      <c r="AB725" s="157">
        <f>-Input!AB707*AB$13</f>
        <v>0</v>
      </c>
      <c r="AC725" s="157">
        <f>-Input!AC707*AC$13</f>
        <v>0</v>
      </c>
      <c r="AD725" s="157">
        <f>-Input!AD707*AD$13</f>
        <v>-0.15585532552529258</v>
      </c>
      <c r="AE725" s="324">
        <f>-Input!AE707*AE$13</f>
        <v>0</v>
      </c>
      <c r="AF725" s="157">
        <f>-Input!AF707*AF$13</f>
        <v>0</v>
      </c>
      <c r="AG725" s="157">
        <f>-Input!AG707*AG$13</f>
        <v>0</v>
      </c>
      <c r="AH725" s="157">
        <f>-Input!AH707*AH$13</f>
        <v>0</v>
      </c>
      <c r="AI725" s="320">
        <f>-Input!AI707*AI$13</f>
        <v>0</v>
      </c>
      <c r="AJ725" s="324">
        <f>-Input!AJ707*AJ$13</f>
        <v>0</v>
      </c>
      <c r="AK725" s="157">
        <f>-Input!AK707*AK$13</f>
        <v>0</v>
      </c>
      <c r="AL725" s="157">
        <f>-Input!AL707*AL$13</f>
        <v>0</v>
      </c>
      <c r="AM725" s="157">
        <f>-Input!AM707*AM$13</f>
        <v>0</v>
      </c>
      <c r="AN725" s="320">
        <f>-Input!AN707*AN$13</f>
        <v>0</v>
      </c>
    </row>
    <row r="726" spans="1:40" outlineLevel="2">
      <c r="A726" s="882">
        <f>ROW()</f>
        <v>726</v>
      </c>
      <c r="B726" s="453"/>
      <c r="D726" s="452" t="s">
        <v>583</v>
      </c>
      <c r="H726" s="458"/>
      <c r="I726" s="463"/>
      <c r="J726" s="27"/>
      <c r="K726" s="27"/>
      <c r="L726" s="27"/>
      <c r="M726" s="27"/>
      <c r="N726" s="313"/>
      <c r="O726" s="27"/>
      <c r="P726" s="27"/>
      <c r="Q726" s="27"/>
      <c r="R726" s="27"/>
      <c r="S726" s="27"/>
      <c r="T726" s="324">
        <f>-Input!T708*T$13</f>
        <v>0</v>
      </c>
      <c r="U726" s="157">
        <f>-Input!U708*U$13</f>
        <v>0</v>
      </c>
      <c r="V726" s="157">
        <f>-Input!V708*V$13</f>
        <v>0</v>
      </c>
      <c r="W726" s="157">
        <f>-Input!W708*W$13</f>
        <v>0</v>
      </c>
      <c r="X726" s="157">
        <f>-Input!X708*X$13</f>
        <v>0</v>
      </c>
      <c r="Y726" s="324">
        <f>-Input!Y708*Y$13</f>
        <v>0</v>
      </c>
      <c r="Z726" s="157">
        <f>-Input!Z708*Z$13</f>
        <v>0</v>
      </c>
      <c r="AA726" s="157">
        <f>-Input!AA708*AA$13</f>
        <v>0</v>
      </c>
      <c r="AB726" s="157">
        <f>-Input!AB708*AB$13</f>
        <v>0</v>
      </c>
      <c r="AC726" s="157">
        <f>-Input!AC708*AC$13</f>
        <v>0</v>
      </c>
      <c r="AD726" s="157">
        <f>-Input!AD708*AD$13</f>
        <v>4.5449167847662307E-2</v>
      </c>
      <c r="AE726" s="324">
        <f>-Input!AE708*AE$13</f>
        <v>0</v>
      </c>
      <c r="AF726" s="157">
        <f>-Input!AF708*AF$13</f>
        <v>0</v>
      </c>
      <c r="AG726" s="157">
        <f>-Input!AG708*AG$13</f>
        <v>0</v>
      </c>
      <c r="AH726" s="157">
        <f>-Input!AH708*AH$13</f>
        <v>0</v>
      </c>
      <c r="AI726" s="320">
        <f>-Input!AI708*AI$13</f>
        <v>0</v>
      </c>
      <c r="AJ726" s="324">
        <f>-Input!AJ708*AJ$13</f>
        <v>0</v>
      </c>
      <c r="AK726" s="157">
        <f>-Input!AK708*AK$13</f>
        <v>0</v>
      </c>
      <c r="AL726" s="157">
        <f>-Input!AL708*AL$13</f>
        <v>0</v>
      </c>
      <c r="AM726" s="157">
        <f>-Input!AM708*AM$13</f>
        <v>0</v>
      </c>
      <c r="AN726" s="320">
        <f>-Input!AN708*AN$13</f>
        <v>0</v>
      </c>
    </row>
    <row r="727" spans="1:40" outlineLevel="2">
      <c r="A727" s="882">
        <f>ROW()</f>
        <v>727</v>
      </c>
      <c r="B727" s="453"/>
      <c r="D727" s="452" t="s">
        <v>81</v>
      </c>
      <c r="H727" s="458"/>
      <c r="I727" s="463"/>
      <c r="J727" s="27"/>
      <c r="K727" s="27"/>
      <c r="L727" s="27"/>
      <c r="M727" s="27"/>
      <c r="N727" s="313"/>
      <c r="O727" s="27"/>
      <c r="P727" s="27"/>
      <c r="Q727" s="27"/>
      <c r="R727" s="27"/>
      <c r="S727" s="27"/>
      <c r="T727" s="324">
        <f>-Input!T709*T$13</f>
        <v>0</v>
      </c>
      <c r="U727" s="157">
        <f>-Input!U709*U$13</f>
        <v>0</v>
      </c>
      <c r="V727" s="157">
        <f>-Input!V709*V$13</f>
        <v>0</v>
      </c>
      <c r="W727" s="157">
        <f>-Input!W709*W$13</f>
        <v>0</v>
      </c>
      <c r="X727" s="157">
        <f>-Input!X709*X$13</f>
        <v>0</v>
      </c>
      <c r="Y727" s="324">
        <f>-Input!Y709*Y$13</f>
        <v>0</v>
      </c>
      <c r="Z727" s="157">
        <f>-Input!Z709*Z$13</f>
        <v>0</v>
      </c>
      <c r="AA727" s="157">
        <f>-Input!AA709*AA$13</f>
        <v>0</v>
      </c>
      <c r="AB727" s="157">
        <f>-Input!AB709*AB$13</f>
        <v>0</v>
      </c>
      <c r="AC727" s="157">
        <f>-Input!AC709*AC$13</f>
        <v>0</v>
      </c>
      <c r="AD727" s="157">
        <f>-Input!AD709*AD$13</f>
        <v>0</v>
      </c>
      <c r="AE727" s="324">
        <f>-Input!AE709*AE$13</f>
        <v>0</v>
      </c>
      <c r="AF727" s="157">
        <f>-Input!AF709*AF$13</f>
        <v>0</v>
      </c>
      <c r="AG727" s="157">
        <f>-Input!AG709*AG$13</f>
        <v>0</v>
      </c>
      <c r="AH727" s="157">
        <f>-Input!AH709*AH$13</f>
        <v>0</v>
      </c>
      <c r="AI727" s="320">
        <f>-Input!AI709*AI$13</f>
        <v>0</v>
      </c>
      <c r="AJ727" s="324">
        <f>-Input!AJ709*AJ$13</f>
        <v>0</v>
      </c>
      <c r="AK727" s="157">
        <f>-Input!AK709*AK$13</f>
        <v>0</v>
      </c>
      <c r="AL727" s="157">
        <f>-Input!AL709*AL$13</f>
        <v>0</v>
      </c>
      <c r="AM727" s="157">
        <f>-Input!AM709*AM$13</f>
        <v>0</v>
      </c>
      <c r="AN727" s="320">
        <f>-Input!AN709*AN$13</f>
        <v>0</v>
      </c>
    </row>
    <row r="728" spans="1:40" outlineLevel="2">
      <c r="A728" s="882">
        <f>ROW()</f>
        <v>728</v>
      </c>
      <c r="B728" s="453"/>
      <c r="D728" s="452" t="s">
        <v>28</v>
      </c>
      <c r="H728" s="458"/>
      <c r="I728" s="463"/>
      <c r="J728" s="27"/>
      <c r="K728" s="27"/>
      <c r="L728" s="27"/>
      <c r="M728" s="27"/>
      <c r="N728" s="313"/>
      <c r="O728" s="27"/>
      <c r="P728" s="27"/>
      <c r="Q728" s="27"/>
      <c r="R728" s="27"/>
      <c r="S728" s="27"/>
      <c r="T728" s="324">
        <f>-Input!T710*T$13</f>
        <v>0</v>
      </c>
      <c r="U728" s="157">
        <f>-Input!U710*U$13</f>
        <v>0</v>
      </c>
      <c r="V728" s="157">
        <f>-Input!V710*V$13</f>
        <v>0</v>
      </c>
      <c r="W728" s="157">
        <f>-Input!W710*W$13</f>
        <v>0</v>
      </c>
      <c r="X728" s="157">
        <f>-Input!X710*X$13</f>
        <v>0</v>
      </c>
      <c r="Y728" s="324">
        <f>-Input!Y710*Y$13</f>
        <v>0</v>
      </c>
      <c r="Z728" s="157">
        <f>-Input!Z710*Z$13</f>
        <v>0</v>
      </c>
      <c r="AA728" s="157">
        <f>-Input!AA710*AA$13</f>
        <v>0</v>
      </c>
      <c r="AB728" s="157">
        <f>-Input!AB710*AB$13</f>
        <v>0</v>
      </c>
      <c r="AC728" s="157">
        <f>-Input!AC710*AC$13</f>
        <v>0</v>
      </c>
      <c r="AD728" s="157">
        <f>-Input!AD710*AD$13</f>
        <v>3.3493941659936072E-3</v>
      </c>
      <c r="AE728" s="324">
        <f>-Input!AE710*AE$13</f>
        <v>0</v>
      </c>
      <c r="AF728" s="157">
        <f>-Input!AF710*AF$13</f>
        <v>0</v>
      </c>
      <c r="AG728" s="157">
        <f>-Input!AG710*AG$13</f>
        <v>0</v>
      </c>
      <c r="AH728" s="157">
        <f>-Input!AH710*AH$13</f>
        <v>0</v>
      </c>
      <c r="AI728" s="320">
        <f>-Input!AI710*AI$13</f>
        <v>0</v>
      </c>
      <c r="AJ728" s="324">
        <f>-Input!AJ710*AJ$13</f>
        <v>0</v>
      </c>
      <c r="AK728" s="157">
        <f>-Input!AK710*AK$13</f>
        <v>0</v>
      </c>
      <c r="AL728" s="157">
        <f>-Input!AL710*AL$13</f>
        <v>0</v>
      </c>
      <c r="AM728" s="157">
        <f>-Input!AM710*AM$13</f>
        <v>0</v>
      </c>
      <c r="AN728" s="320">
        <f>-Input!AN710*AN$13</f>
        <v>0</v>
      </c>
    </row>
    <row r="729" spans="1:40" outlineLevel="2">
      <c r="A729" s="882">
        <f>ROW()</f>
        <v>729</v>
      </c>
      <c r="B729" s="453"/>
      <c r="D729" s="456" t="s">
        <v>443</v>
      </c>
      <c r="E729" s="456"/>
      <c r="F729" s="456"/>
      <c r="G729" s="456"/>
      <c r="H729" s="460"/>
      <c r="I729" s="465"/>
      <c r="J729" s="159"/>
      <c r="K729" s="159"/>
      <c r="L729" s="159"/>
      <c r="M729" s="159"/>
      <c r="N729" s="339"/>
      <c r="O729" s="159"/>
      <c r="P729" s="159"/>
      <c r="Q729" s="159"/>
      <c r="R729" s="159"/>
      <c r="S729" s="159"/>
      <c r="T729" s="325">
        <f>-Input!T711*T$13</f>
        <v>0</v>
      </c>
      <c r="U729" s="158">
        <f>-Input!U711*U$13</f>
        <v>0</v>
      </c>
      <c r="V729" s="158">
        <f>-Input!V711*V$13</f>
        <v>0</v>
      </c>
      <c r="W729" s="158">
        <f>-Input!W711*W$13</f>
        <v>0</v>
      </c>
      <c r="X729" s="158">
        <f>-Input!X711*X$13</f>
        <v>0</v>
      </c>
      <c r="Y729" s="325">
        <f>-Input!Y711*Y$13</f>
        <v>0</v>
      </c>
      <c r="Z729" s="158">
        <f>-Input!Z711*Z$13</f>
        <v>0</v>
      </c>
      <c r="AA729" s="158">
        <f>-Input!AA711*AA$13</f>
        <v>0</v>
      </c>
      <c r="AB729" s="158">
        <f>-Input!AB711*AB$13</f>
        <v>0</v>
      </c>
      <c r="AC729" s="158">
        <f>-Input!AC711*AC$13</f>
        <v>0</v>
      </c>
      <c r="AD729" s="158">
        <f>-Input!AD711*AD$13</f>
        <v>5.7631673224502117E-5</v>
      </c>
      <c r="AE729" s="325">
        <f>-Input!AE711*AE$13</f>
        <v>0</v>
      </c>
      <c r="AF729" s="158">
        <f>-Input!AF711*AF$13</f>
        <v>0</v>
      </c>
      <c r="AG729" s="158">
        <f>-Input!AG711*AG$13</f>
        <v>0</v>
      </c>
      <c r="AH729" s="158">
        <f>-Input!AH711*AH$13</f>
        <v>0</v>
      </c>
      <c r="AI729" s="321">
        <f>-Input!AI711*AI$13</f>
        <v>0</v>
      </c>
      <c r="AJ729" s="325">
        <f>-Input!AJ711*AJ$13</f>
        <v>0</v>
      </c>
      <c r="AK729" s="158">
        <f>-Input!AK711*AK$13</f>
        <v>0</v>
      </c>
      <c r="AL729" s="158">
        <f>-Input!AL711*AL$13</f>
        <v>0</v>
      </c>
      <c r="AM729" s="158">
        <f>-Input!AM711*AM$13</f>
        <v>0</v>
      </c>
      <c r="AN729" s="321">
        <f>-Input!AN711*AN$13</f>
        <v>0</v>
      </c>
    </row>
    <row r="730" spans="1:40" outlineLevel="2">
      <c r="A730" s="882">
        <f>ROW()</f>
        <v>730</v>
      </c>
      <c r="B730" s="453"/>
      <c r="D730" s="452" t="s">
        <v>24</v>
      </c>
      <c r="F730" s="454"/>
      <c r="G730" s="454"/>
      <c r="H730" s="448"/>
      <c r="I730" s="449"/>
      <c r="J730" s="439"/>
      <c r="K730" s="439"/>
      <c r="L730" s="439"/>
      <c r="M730" s="439"/>
      <c r="N730" s="440"/>
      <c r="O730" s="439"/>
      <c r="P730" s="439"/>
      <c r="Q730" s="439"/>
      <c r="R730" s="439"/>
      <c r="S730" s="439"/>
      <c r="T730" s="443">
        <f t="shared" ref="T730:AN730" si="454">SUM(T714:T729)</f>
        <v>0</v>
      </c>
      <c r="U730" s="439">
        <f t="shared" si="454"/>
        <v>0</v>
      </c>
      <c r="V730" s="439">
        <f t="shared" si="454"/>
        <v>0</v>
      </c>
      <c r="W730" s="439">
        <f t="shared" si="454"/>
        <v>0</v>
      </c>
      <c r="X730" s="439">
        <f t="shared" si="454"/>
        <v>-1.46282101167315E-2</v>
      </c>
      <c r="Y730" s="443">
        <f t="shared" si="454"/>
        <v>0</v>
      </c>
      <c r="Z730" s="439">
        <f t="shared" si="454"/>
        <v>0</v>
      </c>
      <c r="AA730" s="439">
        <f t="shared" si="454"/>
        <v>0</v>
      </c>
      <c r="AB730" s="439">
        <f t="shared" si="454"/>
        <v>0</v>
      </c>
      <c r="AC730" s="439">
        <f t="shared" si="454"/>
        <v>0</v>
      </c>
      <c r="AD730" s="439">
        <f t="shared" si="454"/>
        <v>-1.483986874992409</v>
      </c>
      <c r="AE730" s="443">
        <f t="shared" si="454"/>
        <v>0</v>
      </c>
      <c r="AF730" s="439">
        <f t="shared" si="454"/>
        <v>0</v>
      </c>
      <c r="AG730" s="439">
        <f t="shared" si="454"/>
        <v>0</v>
      </c>
      <c r="AH730" s="439">
        <f t="shared" si="454"/>
        <v>0</v>
      </c>
      <c r="AI730" s="440">
        <f t="shared" si="454"/>
        <v>0</v>
      </c>
      <c r="AJ730" s="443">
        <f t="shared" si="454"/>
        <v>0</v>
      </c>
      <c r="AK730" s="439">
        <f t="shared" si="454"/>
        <v>0</v>
      </c>
      <c r="AL730" s="439">
        <f t="shared" si="454"/>
        <v>0</v>
      </c>
      <c r="AM730" s="439">
        <f t="shared" si="454"/>
        <v>0</v>
      </c>
      <c r="AN730" s="440">
        <f t="shared" si="454"/>
        <v>0</v>
      </c>
    </row>
    <row r="731" spans="1:40" outlineLevel="1">
      <c r="A731" s="732" t="s">
        <v>68</v>
      </c>
      <c r="B731" s="733"/>
      <c r="C731" s="881"/>
      <c r="D731" s="733"/>
      <c r="E731" s="733"/>
      <c r="F731" s="733"/>
      <c r="G731" s="730"/>
      <c r="H731" s="733"/>
      <c r="I731" s="730"/>
      <c r="J731" s="729"/>
      <c r="K731" s="730"/>
      <c r="L731" s="730"/>
      <c r="M731" s="730"/>
      <c r="N731" s="731"/>
      <c r="O731" s="730"/>
      <c r="P731" s="730"/>
      <c r="Q731" s="730"/>
      <c r="R731" s="730"/>
      <c r="S731" s="730"/>
      <c r="T731" s="729"/>
      <c r="U731" s="730"/>
      <c r="V731" s="730"/>
      <c r="W731" s="730"/>
      <c r="X731" s="730"/>
      <c r="Y731" s="729"/>
      <c r="Z731" s="730"/>
      <c r="AA731" s="730"/>
      <c r="AB731" s="730"/>
      <c r="AC731" s="730"/>
      <c r="AD731" s="730"/>
      <c r="AE731" s="729"/>
      <c r="AF731" s="730"/>
      <c r="AG731" s="730"/>
      <c r="AH731" s="730"/>
      <c r="AI731" s="731"/>
      <c r="AJ731" s="729"/>
      <c r="AK731" s="730"/>
      <c r="AL731" s="730"/>
      <c r="AM731" s="730"/>
      <c r="AN731" s="731"/>
    </row>
    <row r="732" spans="1:40" outlineLevel="2">
      <c r="A732" s="882">
        <f>ROW()</f>
        <v>732</v>
      </c>
      <c r="B732" s="453"/>
      <c r="D732" s="452" t="s">
        <v>300</v>
      </c>
      <c r="E732" s="438"/>
      <c r="F732" s="438"/>
      <c r="G732" s="438"/>
      <c r="H732" s="439"/>
      <c r="I732" s="439"/>
      <c r="J732" s="443"/>
      <c r="K732" s="439"/>
      <c r="L732" s="439"/>
      <c r="M732" s="439"/>
      <c r="N732" s="440">
        <f t="shared" ref="N732:N747" si="455">N880+N1025+N1170+N1315+N1460+N1605+N1750+N1895+N2040+N2185</f>
        <v>0</v>
      </c>
      <c r="O732" s="439"/>
      <c r="P732" s="439"/>
      <c r="Q732" s="439"/>
      <c r="R732" s="458"/>
      <c r="S732" s="439">
        <f t="shared" ref="S732:S747" si="456">S880+S1025+S1170+S1315+S1460+S1605+S1750+S1895+S2040+S2185</f>
        <v>0</v>
      </c>
      <c r="T732" s="443"/>
      <c r="U732" s="439"/>
      <c r="V732" s="439"/>
      <c r="W732" s="439"/>
      <c r="X732" s="439">
        <f t="shared" ref="X732:X747" si="457">X880+X1025+X1170+X1315+X1460+X1605+X1750+X1895+X2040+X2185</f>
        <v>0</v>
      </c>
      <c r="Y732" s="443"/>
      <c r="Z732" s="439"/>
      <c r="AA732" s="439"/>
      <c r="AB732" s="439"/>
      <c r="AC732" s="439"/>
      <c r="AD732" s="439"/>
      <c r="AE732" s="443"/>
      <c r="AF732" s="439"/>
      <c r="AG732" s="439"/>
      <c r="AH732" s="439"/>
      <c r="AI732" s="440"/>
      <c r="AJ732" s="443"/>
      <c r="AK732" s="439"/>
      <c r="AL732" s="439"/>
      <c r="AM732" s="439"/>
      <c r="AN732" s="440"/>
    </row>
    <row r="733" spans="1:40" outlineLevel="2">
      <c r="A733" s="882">
        <f>ROW()</f>
        <v>733</v>
      </c>
      <c r="B733" s="453"/>
      <c r="D733" s="452" t="s">
        <v>301</v>
      </c>
      <c r="E733" s="438"/>
      <c r="F733" s="438"/>
      <c r="G733" s="438"/>
      <c r="H733" s="439"/>
      <c r="I733" s="439"/>
      <c r="J733" s="443"/>
      <c r="K733" s="439"/>
      <c r="L733" s="439"/>
      <c r="M733" s="439"/>
      <c r="N733" s="440">
        <f t="shared" si="455"/>
        <v>0</v>
      </c>
      <c r="O733" s="439"/>
      <c r="P733" s="439"/>
      <c r="Q733" s="439"/>
      <c r="R733" s="458"/>
      <c r="S733" s="439">
        <f t="shared" si="456"/>
        <v>0</v>
      </c>
      <c r="T733" s="443"/>
      <c r="U733" s="439"/>
      <c r="V733" s="439"/>
      <c r="W733" s="439"/>
      <c r="X733" s="439">
        <f t="shared" si="457"/>
        <v>0</v>
      </c>
      <c r="Y733" s="443"/>
      <c r="Z733" s="439"/>
      <c r="AA733" s="439"/>
      <c r="AB733" s="439"/>
      <c r="AC733" s="439"/>
      <c r="AD733" s="439"/>
      <c r="AE733" s="443"/>
      <c r="AF733" s="439"/>
      <c r="AG733" s="439"/>
      <c r="AH733" s="439"/>
      <c r="AI733" s="440"/>
      <c r="AJ733" s="443"/>
      <c r="AK733" s="439"/>
      <c r="AL733" s="439"/>
      <c r="AM733" s="439"/>
      <c r="AN733" s="440"/>
    </row>
    <row r="734" spans="1:40" outlineLevel="2">
      <c r="A734" s="882">
        <f>ROW()</f>
        <v>734</v>
      </c>
      <c r="B734" s="453"/>
      <c r="D734" s="452" t="s">
        <v>29</v>
      </c>
      <c r="E734" s="438"/>
      <c r="F734" s="438"/>
      <c r="G734" s="438"/>
      <c r="H734" s="439"/>
      <c r="I734" s="439"/>
      <c r="J734" s="443"/>
      <c r="K734" s="439"/>
      <c r="L734" s="439"/>
      <c r="M734" s="439"/>
      <c r="N734" s="440">
        <f t="shared" si="455"/>
        <v>0</v>
      </c>
      <c r="O734" s="439"/>
      <c r="P734" s="439"/>
      <c r="Q734" s="439"/>
      <c r="R734" s="458"/>
      <c r="S734" s="439">
        <f t="shared" si="456"/>
        <v>0</v>
      </c>
      <c r="T734" s="443"/>
      <c r="U734" s="439"/>
      <c r="V734" s="439"/>
      <c r="W734" s="439"/>
      <c r="X734" s="439">
        <f t="shared" si="457"/>
        <v>0</v>
      </c>
      <c r="Y734" s="443"/>
      <c r="Z734" s="439"/>
      <c r="AA734" s="439"/>
      <c r="AB734" s="439"/>
      <c r="AC734" s="439"/>
      <c r="AD734" s="439"/>
      <c r="AE734" s="443"/>
      <c r="AF734" s="439"/>
      <c r="AG734" s="439"/>
      <c r="AH734" s="439"/>
      <c r="AI734" s="440"/>
      <c r="AJ734" s="443"/>
      <c r="AK734" s="439"/>
      <c r="AL734" s="439"/>
      <c r="AM734" s="439"/>
      <c r="AN734" s="440"/>
    </row>
    <row r="735" spans="1:40" outlineLevel="2">
      <c r="A735" s="882">
        <f>ROW()</f>
        <v>735</v>
      </c>
      <c r="B735" s="453"/>
      <c r="D735" s="452" t="s">
        <v>30</v>
      </c>
      <c r="E735" s="438"/>
      <c r="F735" s="438"/>
      <c r="G735" s="438"/>
      <c r="H735" s="439"/>
      <c r="I735" s="439"/>
      <c r="J735" s="443"/>
      <c r="K735" s="439"/>
      <c r="L735" s="439"/>
      <c r="M735" s="439"/>
      <c r="N735" s="440">
        <f t="shared" si="455"/>
        <v>0</v>
      </c>
      <c r="O735" s="439"/>
      <c r="P735" s="439"/>
      <c r="Q735" s="439"/>
      <c r="R735" s="458"/>
      <c r="S735" s="439">
        <f t="shared" si="456"/>
        <v>0</v>
      </c>
      <c r="T735" s="443"/>
      <c r="U735" s="439"/>
      <c r="V735" s="439"/>
      <c r="W735" s="439"/>
      <c r="X735" s="439">
        <f t="shared" si="457"/>
        <v>0</v>
      </c>
      <c r="Y735" s="443"/>
      <c r="Z735" s="439"/>
      <c r="AA735" s="439"/>
      <c r="AB735" s="439"/>
      <c r="AC735" s="439"/>
      <c r="AD735" s="439"/>
      <c r="AE735" s="443"/>
      <c r="AF735" s="439"/>
      <c r="AG735" s="439"/>
      <c r="AH735" s="439"/>
      <c r="AI735" s="440"/>
      <c r="AJ735" s="443"/>
      <c r="AK735" s="439"/>
      <c r="AL735" s="439"/>
      <c r="AM735" s="439"/>
      <c r="AN735" s="440"/>
    </row>
    <row r="736" spans="1:40" outlineLevel="2">
      <c r="A736" s="882">
        <f>ROW()</f>
        <v>736</v>
      </c>
      <c r="B736" s="453"/>
      <c r="D736" s="452" t="s">
        <v>31</v>
      </c>
      <c r="E736" s="438"/>
      <c r="F736" s="438"/>
      <c r="G736" s="438"/>
      <c r="H736" s="439"/>
      <c r="I736" s="439"/>
      <c r="J736" s="443"/>
      <c r="K736" s="439"/>
      <c r="L736" s="439"/>
      <c r="M736" s="439"/>
      <c r="N736" s="440">
        <f t="shared" si="455"/>
        <v>0</v>
      </c>
      <c r="O736" s="439"/>
      <c r="P736" s="439"/>
      <c r="Q736" s="439"/>
      <c r="R736" s="458"/>
      <c r="S736" s="439">
        <f t="shared" si="456"/>
        <v>0</v>
      </c>
      <c r="T736" s="443"/>
      <c r="U736" s="439"/>
      <c r="V736" s="439"/>
      <c r="W736" s="439"/>
      <c r="X736" s="439">
        <f t="shared" si="457"/>
        <v>0</v>
      </c>
      <c r="Y736" s="443"/>
      <c r="Z736" s="439"/>
      <c r="AA736" s="439"/>
      <c r="AB736" s="439"/>
      <c r="AC736" s="439"/>
      <c r="AD736" s="439"/>
      <c r="AE736" s="443"/>
      <c r="AF736" s="439"/>
      <c r="AG736" s="439"/>
      <c r="AH736" s="439"/>
      <c r="AI736" s="440"/>
      <c r="AJ736" s="443"/>
      <c r="AK736" s="439"/>
      <c r="AL736" s="439"/>
      <c r="AM736" s="439"/>
      <c r="AN736" s="440"/>
    </row>
    <row r="737" spans="1:40" outlineLevel="2">
      <c r="A737" s="882">
        <f>ROW()</f>
        <v>737</v>
      </c>
      <c r="B737" s="453"/>
      <c r="D737" s="452" t="s">
        <v>32</v>
      </c>
      <c r="E737" s="438"/>
      <c r="F737" s="438"/>
      <c r="G737" s="438"/>
      <c r="H737" s="439"/>
      <c r="I737" s="439"/>
      <c r="J737" s="443"/>
      <c r="K737" s="439"/>
      <c r="L737" s="439"/>
      <c r="M737" s="439"/>
      <c r="N737" s="440">
        <f t="shared" si="455"/>
        <v>0</v>
      </c>
      <c r="O737" s="439"/>
      <c r="P737" s="439"/>
      <c r="Q737" s="439"/>
      <c r="R737" s="458"/>
      <c r="S737" s="439">
        <f t="shared" si="456"/>
        <v>0</v>
      </c>
      <c r="T737" s="443"/>
      <c r="U737" s="439"/>
      <c r="V737" s="439"/>
      <c r="W737" s="439"/>
      <c r="X737" s="439">
        <f t="shared" si="457"/>
        <v>0</v>
      </c>
      <c r="Y737" s="443"/>
      <c r="Z737" s="439"/>
      <c r="AA737" s="439"/>
      <c r="AB737" s="439"/>
      <c r="AC737" s="439"/>
      <c r="AD737" s="439"/>
      <c r="AE737" s="443"/>
      <c r="AF737" s="439"/>
      <c r="AG737" s="439"/>
      <c r="AH737" s="439"/>
      <c r="AI737" s="440"/>
      <c r="AJ737" s="443"/>
      <c r="AK737" s="439"/>
      <c r="AL737" s="439"/>
      <c r="AM737" s="439"/>
      <c r="AN737" s="440"/>
    </row>
    <row r="738" spans="1:40" outlineLevel="2">
      <c r="A738" s="882">
        <f>ROW()</f>
        <v>738</v>
      </c>
      <c r="B738" s="453"/>
      <c r="D738" s="452" t="s">
        <v>33</v>
      </c>
      <c r="E738" s="438"/>
      <c r="F738" s="438"/>
      <c r="G738" s="438"/>
      <c r="H738" s="439"/>
      <c r="I738" s="439"/>
      <c r="J738" s="443"/>
      <c r="K738" s="439"/>
      <c r="L738" s="439"/>
      <c r="M738" s="439"/>
      <c r="N738" s="440">
        <f t="shared" si="455"/>
        <v>0</v>
      </c>
      <c r="O738" s="439"/>
      <c r="P738" s="439"/>
      <c r="Q738" s="439"/>
      <c r="R738" s="458"/>
      <c r="S738" s="439">
        <f t="shared" si="456"/>
        <v>0</v>
      </c>
      <c r="T738" s="443"/>
      <c r="U738" s="439"/>
      <c r="V738" s="439"/>
      <c r="W738" s="439"/>
      <c r="X738" s="439">
        <f t="shared" si="457"/>
        <v>0</v>
      </c>
      <c r="Y738" s="443"/>
      <c r="Z738" s="439"/>
      <c r="AA738" s="439"/>
      <c r="AB738" s="439"/>
      <c r="AC738" s="439"/>
      <c r="AD738" s="439"/>
      <c r="AE738" s="443"/>
      <c r="AF738" s="439"/>
      <c r="AG738" s="439"/>
      <c r="AH738" s="439"/>
      <c r="AI738" s="440"/>
      <c r="AJ738" s="443"/>
      <c r="AK738" s="439"/>
      <c r="AL738" s="439"/>
      <c r="AM738" s="439"/>
      <c r="AN738" s="440"/>
    </row>
    <row r="739" spans="1:40" outlineLevel="2">
      <c r="A739" s="882">
        <f>ROW()</f>
        <v>739</v>
      </c>
      <c r="B739" s="453"/>
      <c r="D739" s="452" t="s">
        <v>27</v>
      </c>
      <c r="E739" s="438"/>
      <c r="F739" s="438"/>
      <c r="G739" s="438"/>
      <c r="H739" s="439"/>
      <c r="I739" s="439"/>
      <c r="J739" s="459"/>
      <c r="K739" s="458"/>
      <c r="L739" s="439"/>
      <c r="M739" s="439"/>
      <c r="N739" s="440">
        <f t="shared" si="455"/>
        <v>0</v>
      </c>
      <c r="O739" s="439"/>
      <c r="P739" s="439"/>
      <c r="Q739" s="439"/>
      <c r="R739" s="458"/>
      <c r="S739" s="439">
        <f t="shared" si="456"/>
        <v>0</v>
      </c>
      <c r="T739" s="443"/>
      <c r="U739" s="439"/>
      <c r="V739" s="439"/>
      <c r="W739" s="439"/>
      <c r="X739" s="439">
        <f t="shared" si="457"/>
        <v>0</v>
      </c>
      <c r="Y739" s="443"/>
      <c r="Z739" s="439"/>
      <c r="AA739" s="439"/>
      <c r="AB739" s="439"/>
      <c r="AC739" s="439"/>
      <c r="AD739" s="439"/>
      <c r="AE739" s="443"/>
      <c r="AF739" s="439"/>
      <c r="AG739" s="439"/>
      <c r="AH739" s="439"/>
      <c r="AI739" s="440"/>
      <c r="AJ739" s="443"/>
      <c r="AK739" s="439"/>
      <c r="AL739" s="439"/>
      <c r="AM739" s="439"/>
      <c r="AN739" s="440"/>
    </row>
    <row r="740" spans="1:40" outlineLevel="2">
      <c r="A740" s="882">
        <f>ROW()</f>
        <v>740</v>
      </c>
      <c r="B740" s="453"/>
      <c r="D740" s="452" t="s">
        <v>34</v>
      </c>
      <c r="E740" s="438"/>
      <c r="F740" s="438"/>
      <c r="G740" s="438"/>
      <c r="H740" s="439"/>
      <c r="I740" s="439"/>
      <c r="J740" s="328"/>
      <c r="K740" s="458"/>
      <c r="L740" s="439"/>
      <c r="M740" s="439"/>
      <c r="N740" s="440">
        <f t="shared" si="455"/>
        <v>0</v>
      </c>
      <c r="O740" s="439"/>
      <c r="P740" s="439"/>
      <c r="Q740" s="439"/>
      <c r="R740" s="458"/>
      <c r="S740" s="439">
        <f t="shared" si="456"/>
        <v>0</v>
      </c>
      <c r="T740" s="443"/>
      <c r="U740" s="439"/>
      <c r="V740" s="439"/>
      <c r="W740" s="439"/>
      <c r="X740" s="439">
        <f t="shared" si="457"/>
        <v>0</v>
      </c>
      <c r="Y740" s="443"/>
      <c r="Z740" s="439"/>
      <c r="AA740" s="439"/>
      <c r="AB740" s="439"/>
      <c r="AC740" s="439"/>
      <c r="AD740" s="439"/>
      <c r="AE740" s="443"/>
      <c r="AF740" s="439"/>
      <c r="AG740" s="439"/>
      <c r="AH740" s="439"/>
      <c r="AI740" s="440"/>
      <c r="AJ740" s="443"/>
      <c r="AK740" s="439"/>
      <c r="AL740" s="439"/>
      <c r="AM740" s="439"/>
      <c r="AN740" s="440"/>
    </row>
    <row r="741" spans="1:40" outlineLevel="2">
      <c r="A741" s="882">
        <f>ROW()</f>
        <v>741</v>
      </c>
      <c r="B741" s="453"/>
      <c r="D741" s="452" t="s">
        <v>35</v>
      </c>
      <c r="E741" s="438"/>
      <c r="F741" s="438"/>
      <c r="G741" s="438"/>
      <c r="H741" s="439"/>
      <c r="I741" s="439"/>
      <c r="J741" s="443"/>
      <c r="K741" s="439"/>
      <c r="L741" s="439"/>
      <c r="M741" s="439"/>
      <c r="N741" s="440">
        <f t="shared" si="455"/>
        <v>0</v>
      </c>
      <c r="O741" s="439"/>
      <c r="P741" s="439"/>
      <c r="Q741" s="439"/>
      <c r="R741" s="458"/>
      <c r="S741" s="439">
        <f t="shared" si="456"/>
        <v>0</v>
      </c>
      <c r="T741" s="443"/>
      <c r="U741" s="439"/>
      <c r="V741" s="439"/>
      <c r="W741" s="439"/>
      <c r="X741" s="439">
        <f t="shared" si="457"/>
        <v>0</v>
      </c>
      <c r="Y741" s="443"/>
      <c r="Z741" s="439"/>
      <c r="AA741" s="439"/>
      <c r="AB741" s="439"/>
      <c r="AC741" s="439"/>
      <c r="AD741" s="439"/>
      <c r="AE741" s="443"/>
      <c r="AF741" s="439"/>
      <c r="AG741" s="439"/>
      <c r="AH741" s="439"/>
      <c r="AI741" s="440"/>
      <c r="AJ741" s="443"/>
      <c r="AK741" s="439"/>
      <c r="AL741" s="439"/>
      <c r="AM741" s="439"/>
      <c r="AN741" s="440"/>
    </row>
    <row r="742" spans="1:40" outlineLevel="2">
      <c r="A742" s="882">
        <f>ROW()</f>
        <v>742</v>
      </c>
      <c r="B742" s="453"/>
      <c r="D742" s="452" t="s">
        <v>302</v>
      </c>
      <c r="E742" s="438"/>
      <c r="F742" s="438"/>
      <c r="G742" s="438"/>
      <c r="H742" s="439"/>
      <c r="I742" s="439"/>
      <c r="J742" s="443"/>
      <c r="K742" s="439"/>
      <c r="L742" s="439"/>
      <c r="M742" s="439"/>
      <c r="N742" s="440">
        <f t="shared" si="455"/>
        <v>0</v>
      </c>
      <c r="O742" s="439"/>
      <c r="P742" s="439"/>
      <c r="Q742" s="439"/>
      <c r="R742" s="458"/>
      <c r="S742" s="439">
        <f t="shared" si="456"/>
        <v>0</v>
      </c>
      <c r="T742" s="443"/>
      <c r="U742" s="439"/>
      <c r="V742" s="439"/>
      <c r="W742" s="439"/>
      <c r="X742" s="439">
        <f t="shared" si="457"/>
        <v>0</v>
      </c>
      <c r="Y742" s="443"/>
      <c r="Z742" s="439"/>
      <c r="AA742" s="439"/>
      <c r="AB742" s="439"/>
      <c r="AC742" s="439"/>
      <c r="AD742" s="439"/>
      <c r="AE742" s="443"/>
      <c r="AF742" s="439"/>
      <c r="AG742" s="439"/>
      <c r="AH742" s="439"/>
      <c r="AI742" s="440"/>
      <c r="AJ742" s="443"/>
      <c r="AK742" s="439"/>
      <c r="AL742" s="439"/>
      <c r="AM742" s="439"/>
      <c r="AN742" s="440"/>
    </row>
    <row r="743" spans="1:40" outlineLevel="2">
      <c r="A743" s="882">
        <f>ROW()</f>
        <v>743</v>
      </c>
      <c r="B743" s="453"/>
      <c r="D743" s="452" t="s">
        <v>36</v>
      </c>
      <c r="E743" s="438"/>
      <c r="F743" s="438"/>
      <c r="G743" s="438"/>
      <c r="H743" s="439"/>
      <c r="I743" s="439"/>
      <c r="J743" s="443"/>
      <c r="K743" s="439"/>
      <c r="L743" s="439"/>
      <c r="M743" s="439"/>
      <c r="N743" s="440">
        <f t="shared" si="455"/>
        <v>0</v>
      </c>
      <c r="O743" s="439"/>
      <c r="P743" s="439"/>
      <c r="Q743" s="439"/>
      <c r="R743" s="458"/>
      <c r="S743" s="439">
        <f t="shared" si="456"/>
        <v>0</v>
      </c>
      <c r="T743" s="443"/>
      <c r="U743" s="439"/>
      <c r="V743" s="439"/>
      <c r="W743" s="439"/>
      <c r="X743" s="439">
        <f t="shared" si="457"/>
        <v>0</v>
      </c>
      <c r="Y743" s="443"/>
      <c r="Z743" s="439"/>
      <c r="AA743" s="439"/>
      <c r="AB743" s="439"/>
      <c r="AC743" s="439"/>
      <c r="AD743" s="439"/>
      <c r="AE743" s="443"/>
      <c r="AF743" s="439"/>
      <c r="AG743" s="439"/>
      <c r="AH743" s="439"/>
      <c r="AI743" s="440"/>
      <c r="AJ743" s="443"/>
      <c r="AK743" s="439"/>
      <c r="AL743" s="439"/>
      <c r="AM743" s="439"/>
      <c r="AN743" s="440"/>
    </row>
    <row r="744" spans="1:40" outlineLevel="2">
      <c r="A744" s="882">
        <f>ROW()</f>
        <v>744</v>
      </c>
      <c r="B744" s="453"/>
      <c r="D744" s="452" t="s">
        <v>583</v>
      </c>
      <c r="E744" s="438"/>
      <c r="F744" s="438"/>
      <c r="G744" s="438"/>
      <c r="H744" s="439"/>
      <c r="I744" s="439"/>
      <c r="J744" s="443"/>
      <c r="K744" s="439"/>
      <c r="L744" s="439"/>
      <c r="M744" s="439"/>
      <c r="N744" s="440">
        <f t="shared" si="455"/>
        <v>0</v>
      </c>
      <c r="O744" s="439"/>
      <c r="P744" s="439"/>
      <c r="Q744" s="439"/>
      <c r="R744" s="458"/>
      <c r="S744" s="439">
        <f t="shared" si="456"/>
        <v>0</v>
      </c>
      <c r="T744" s="443"/>
      <c r="U744" s="439"/>
      <c r="V744" s="439"/>
      <c r="W744" s="439"/>
      <c r="X744" s="439">
        <f t="shared" si="457"/>
        <v>0</v>
      </c>
      <c r="Y744" s="443"/>
      <c r="Z744" s="439"/>
      <c r="AA744" s="439"/>
      <c r="AB744" s="439"/>
      <c r="AC744" s="439"/>
      <c r="AD744" s="439"/>
      <c r="AE744" s="443"/>
      <c r="AF744" s="439"/>
      <c r="AG744" s="439"/>
      <c r="AH744" s="439"/>
      <c r="AI744" s="440"/>
      <c r="AJ744" s="443"/>
      <c r="AK744" s="439"/>
      <c r="AL744" s="439"/>
      <c r="AM744" s="439"/>
      <c r="AN744" s="440"/>
    </row>
    <row r="745" spans="1:40" outlineLevel="2">
      <c r="A745" s="882">
        <f>ROW()</f>
        <v>745</v>
      </c>
      <c r="B745" s="453"/>
      <c r="D745" s="452" t="s">
        <v>81</v>
      </c>
      <c r="E745" s="438"/>
      <c r="F745" s="438"/>
      <c r="G745" s="438"/>
      <c r="H745" s="439"/>
      <c r="I745" s="439"/>
      <c r="J745" s="443"/>
      <c r="K745" s="439"/>
      <c r="L745" s="439"/>
      <c r="M745" s="439"/>
      <c r="N745" s="440">
        <f t="shared" si="455"/>
        <v>0</v>
      </c>
      <c r="O745" s="439"/>
      <c r="P745" s="439"/>
      <c r="Q745" s="439"/>
      <c r="R745" s="458"/>
      <c r="S745" s="439">
        <f t="shared" si="456"/>
        <v>0</v>
      </c>
      <c r="T745" s="443"/>
      <c r="U745" s="439"/>
      <c r="V745" s="439"/>
      <c r="W745" s="439"/>
      <c r="X745" s="439">
        <f t="shared" si="457"/>
        <v>0</v>
      </c>
      <c r="Y745" s="443"/>
      <c r="Z745" s="439"/>
      <c r="AA745" s="439"/>
      <c r="AB745" s="439"/>
      <c r="AC745" s="439"/>
      <c r="AD745" s="439"/>
      <c r="AE745" s="443"/>
      <c r="AF745" s="439"/>
      <c r="AG745" s="439"/>
      <c r="AH745" s="439"/>
      <c r="AI745" s="440"/>
      <c r="AJ745" s="443"/>
      <c r="AK745" s="439"/>
      <c r="AL745" s="439"/>
      <c r="AM745" s="439"/>
      <c r="AN745" s="440"/>
    </row>
    <row r="746" spans="1:40" outlineLevel="2">
      <c r="A746" s="882">
        <f>ROW()</f>
        <v>746</v>
      </c>
      <c r="B746" s="453"/>
      <c r="D746" s="452" t="s">
        <v>28</v>
      </c>
      <c r="E746" s="438"/>
      <c r="F746" s="438"/>
      <c r="G746" s="438"/>
      <c r="H746" s="439"/>
      <c r="I746" s="439"/>
      <c r="J746" s="443"/>
      <c r="K746" s="439"/>
      <c r="L746" s="439"/>
      <c r="M746" s="439"/>
      <c r="N746" s="440">
        <f t="shared" si="455"/>
        <v>0</v>
      </c>
      <c r="O746" s="439"/>
      <c r="P746" s="439"/>
      <c r="Q746" s="439"/>
      <c r="R746" s="458"/>
      <c r="S746" s="439">
        <f t="shared" si="456"/>
        <v>0</v>
      </c>
      <c r="T746" s="443"/>
      <c r="U746" s="439"/>
      <c r="V746" s="439"/>
      <c r="W746" s="439"/>
      <c r="X746" s="439">
        <f t="shared" si="457"/>
        <v>0</v>
      </c>
      <c r="Y746" s="443"/>
      <c r="Z746" s="439"/>
      <c r="AA746" s="439"/>
      <c r="AB746" s="439"/>
      <c r="AC746" s="439"/>
      <c r="AD746" s="439"/>
      <c r="AE746" s="443"/>
      <c r="AF746" s="439"/>
      <c r="AG746" s="439"/>
      <c r="AH746" s="439"/>
      <c r="AI746" s="440"/>
      <c r="AJ746" s="443"/>
      <c r="AK746" s="439"/>
      <c r="AL746" s="439"/>
      <c r="AM746" s="439"/>
      <c r="AN746" s="440"/>
    </row>
    <row r="747" spans="1:40" outlineLevel="2">
      <c r="A747" s="882">
        <f>ROW()</f>
        <v>747</v>
      </c>
      <c r="B747" s="453"/>
      <c r="D747" s="456" t="s">
        <v>443</v>
      </c>
      <c r="E747" s="457"/>
      <c r="F747" s="457"/>
      <c r="G747" s="457"/>
      <c r="H747" s="441"/>
      <c r="I747" s="441"/>
      <c r="J747" s="462"/>
      <c r="K747" s="441"/>
      <c r="L747" s="441"/>
      <c r="M747" s="441"/>
      <c r="N747" s="442">
        <f t="shared" si="455"/>
        <v>0</v>
      </c>
      <c r="O747" s="441"/>
      <c r="P747" s="441"/>
      <c r="Q747" s="441"/>
      <c r="R747" s="460"/>
      <c r="S747" s="441">
        <f t="shared" si="456"/>
        <v>0</v>
      </c>
      <c r="T747" s="462"/>
      <c r="U747" s="441"/>
      <c r="V747" s="441"/>
      <c r="W747" s="441"/>
      <c r="X747" s="441">
        <f t="shared" si="457"/>
        <v>0</v>
      </c>
      <c r="Y747" s="462"/>
      <c r="Z747" s="441"/>
      <c r="AA747" s="441"/>
      <c r="AB747" s="441"/>
      <c r="AC747" s="441"/>
      <c r="AD747" s="441"/>
      <c r="AE747" s="462"/>
      <c r="AF747" s="441"/>
      <c r="AG747" s="441"/>
      <c r="AH747" s="441"/>
      <c r="AI747" s="442"/>
      <c r="AJ747" s="462"/>
      <c r="AK747" s="441"/>
      <c r="AL747" s="441"/>
      <c r="AM747" s="441"/>
      <c r="AN747" s="442"/>
    </row>
    <row r="748" spans="1:40" outlineLevel="2">
      <c r="A748" s="882">
        <f>ROW()</f>
        <v>748</v>
      </c>
      <c r="B748" s="453"/>
      <c r="D748" s="452" t="s">
        <v>24</v>
      </c>
      <c r="E748" s="438"/>
      <c r="F748" s="438"/>
      <c r="G748" s="438"/>
      <c r="H748" s="439"/>
      <c r="I748" s="439"/>
      <c r="J748" s="443"/>
      <c r="K748" s="439"/>
      <c r="L748" s="439"/>
      <c r="M748" s="439"/>
      <c r="N748" s="440">
        <f>SUM(N732:N747)</f>
        <v>0</v>
      </c>
      <c r="O748" s="439"/>
      <c r="P748" s="439"/>
      <c r="Q748" s="439"/>
      <c r="R748" s="458"/>
      <c r="S748" s="439">
        <f>SUM(S732:S747)</f>
        <v>0</v>
      </c>
      <c r="T748" s="443"/>
      <c r="U748" s="439"/>
      <c r="V748" s="439"/>
      <c r="W748" s="439"/>
      <c r="X748" s="439">
        <f>SUM(X732:X747)</f>
        <v>0</v>
      </c>
      <c r="Y748" s="443"/>
      <c r="Z748" s="439"/>
      <c r="AA748" s="439"/>
      <c r="AB748" s="439"/>
      <c r="AC748" s="439"/>
      <c r="AD748" s="439"/>
      <c r="AE748" s="443"/>
      <c r="AF748" s="439"/>
      <c r="AG748" s="439"/>
      <c r="AH748" s="439"/>
      <c r="AI748" s="440"/>
      <c r="AJ748" s="443"/>
      <c r="AK748" s="439"/>
      <c r="AL748" s="439"/>
      <c r="AM748" s="439"/>
      <c r="AN748" s="440"/>
    </row>
    <row r="749" spans="1:40" outlineLevel="1">
      <c r="A749" s="732" t="s">
        <v>22</v>
      </c>
      <c r="B749" s="733"/>
      <c r="C749" s="881"/>
      <c r="D749" s="733"/>
      <c r="E749" s="733"/>
      <c r="F749" s="733"/>
      <c r="G749" s="730"/>
      <c r="H749" s="733"/>
      <c r="I749" s="730"/>
      <c r="J749" s="729"/>
      <c r="K749" s="730"/>
      <c r="L749" s="730"/>
      <c r="M749" s="730"/>
      <c r="N749" s="731"/>
      <c r="O749" s="730"/>
      <c r="P749" s="730"/>
      <c r="Q749" s="730"/>
      <c r="R749" s="730"/>
      <c r="S749" s="730"/>
      <c r="T749" s="729"/>
      <c r="U749" s="730"/>
      <c r="V749" s="730"/>
      <c r="W749" s="730"/>
      <c r="X749" s="730"/>
      <c r="Y749" s="729"/>
      <c r="Z749" s="730"/>
      <c r="AA749" s="730"/>
      <c r="AB749" s="730"/>
      <c r="AC749" s="730"/>
      <c r="AD749" s="730"/>
      <c r="AE749" s="729"/>
      <c r="AF749" s="730"/>
      <c r="AG749" s="730"/>
      <c r="AH749" s="730"/>
      <c r="AI749" s="731"/>
      <c r="AJ749" s="729"/>
      <c r="AK749" s="730"/>
      <c r="AL749" s="730"/>
      <c r="AM749" s="730"/>
      <c r="AN749" s="731"/>
    </row>
    <row r="750" spans="1:40" outlineLevel="2">
      <c r="A750" s="882">
        <f>ROW()</f>
        <v>750</v>
      </c>
      <c r="B750" s="453"/>
      <c r="D750" s="452" t="s">
        <v>300</v>
      </c>
      <c r="H750" s="458"/>
      <c r="I750" s="458"/>
      <c r="J750" s="326">
        <f t="shared" ref="J750:AN750" si="458">J642+J660+J678+J696+J714+J732</f>
        <v>0.61115981950423293</v>
      </c>
      <c r="K750" s="27">
        <f t="shared" si="458"/>
        <v>2.3133230405421026</v>
      </c>
      <c r="L750" s="27">
        <f t="shared" si="458"/>
        <v>2.1961289889662368</v>
      </c>
      <c r="M750" s="27">
        <f t="shared" si="458"/>
        <v>2.0789349373903709</v>
      </c>
      <c r="N750" s="313">
        <f t="shared" si="458"/>
        <v>1.9617408858145051</v>
      </c>
      <c r="O750" s="27">
        <f t="shared" si="458"/>
        <v>2.3061918342386392</v>
      </c>
      <c r="P750" s="27">
        <f t="shared" si="458"/>
        <v>3.5854815326627736</v>
      </c>
      <c r="Q750" s="27">
        <f t="shared" si="458"/>
        <v>4.8930265548385981</v>
      </c>
      <c r="R750" s="27">
        <f t="shared" si="458"/>
        <v>7.8476399410568911</v>
      </c>
      <c r="S750" s="27">
        <f t="shared" si="458"/>
        <v>17.765821450664326</v>
      </c>
      <c r="T750" s="443">
        <f t="shared" si="458"/>
        <v>25.286146805555195</v>
      </c>
      <c r="U750" s="439">
        <f t="shared" si="458"/>
        <v>27.285966474828303</v>
      </c>
      <c r="V750" s="439">
        <f t="shared" si="458"/>
        <v>28.50753728171691</v>
      </c>
      <c r="W750" s="439">
        <f t="shared" si="458"/>
        <v>46.909063368657712</v>
      </c>
      <c r="X750" s="439">
        <f t="shared" si="458"/>
        <v>48.979138623379676</v>
      </c>
      <c r="Y750" s="443">
        <f t="shared" si="458"/>
        <v>48.210429456690832</v>
      </c>
      <c r="Z750" s="439">
        <f t="shared" si="458"/>
        <v>45.758195146061496</v>
      </c>
      <c r="AA750" s="439">
        <f t="shared" si="458"/>
        <v>45.048387313640418</v>
      </c>
      <c r="AB750" s="439">
        <f t="shared" si="458"/>
        <v>48.199134252294066</v>
      </c>
      <c r="AC750" s="439">
        <f t="shared" si="458"/>
        <v>50.113123772353973</v>
      </c>
      <c r="AD750" s="439">
        <f t="shared" si="458"/>
        <v>48.78408454322993</v>
      </c>
      <c r="AE750" s="443">
        <f t="shared" si="458"/>
        <v>48.788029106234404</v>
      </c>
      <c r="AF750" s="439">
        <f t="shared" si="458"/>
        <v>49.058644588214094</v>
      </c>
      <c r="AG750" s="439">
        <f t="shared" si="458"/>
        <v>49.462941756794436</v>
      </c>
      <c r="AH750" s="439">
        <f t="shared" si="458"/>
        <v>46.902035516874776</v>
      </c>
      <c r="AI750" s="440">
        <f t="shared" si="458"/>
        <v>45.451873542432416</v>
      </c>
      <c r="AJ750" s="443">
        <f t="shared" si="458"/>
        <v>43.417068567525391</v>
      </c>
      <c r="AK750" s="439">
        <f t="shared" si="458"/>
        <v>41.95260679496559</v>
      </c>
      <c r="AL750" s="439">
        <f t="shared" si="458"/>
        <v>44.056303530204438</v>
      </c>
      <c r="AM750" s="439">
        <f t="shared" si="458"/>
        <v>44.36548992339884</v>
      </c>
      <c r="AN750" s="440">
        <f t="shared" si="458"/>
        <v>45.436066290491929</v>
      </c>
    </row>
    <row r="751" spans="1:40" outlineLevel="2">
      <c r="A751" s="882">
        <f>ROW()</f>
        <v>751</v>
      </c>
      <c r="B751" s="453"/>
      <c r="D751" s="452" t="s">
        <v>301</v>
      </c>
      <c r="H751" s="458"/>
      <c r="I751" s="458"/>
      <c r="J751" s="326">
        <f t="shared" ref="J751:AN751" si="459">J643+J661+J679+J697+J715+J733</f>
        <v>0</v>
      </c>
      <c r="K751" s="27">
        <f t="shared" si="459"/>
        <v>0</v>
      </c>
      <c r="L751" s="27">
        <f t="shared" si="459"/>
        <v>0</v>
      </c>
      <c r="M751" s="27">
        <f t="shared" si="459"/>
        <v>0</v>
      </c>
      <c r="N751" s="313">
        <f t="shared" si="459"/>
        <v>0</v>
      </c>
      <c r="O751" s="27">
        <f t="shared" si="459"/>
        <v>0</v>
      </c>
      <c r="P751" s="27">
        <f t="shared" si="459"/>
        <v>0</v>
      </c>
      <c r="Q751" s="27">
        <f t="shared" si="459"/>
        <v>0</v>
      </c>
      <c r="R751" s="27">
        <f t="shared" si="459"/>
        <v>0</v>
      </c>
      <c r="S751" s="27">
        <f t="shared" si="459"/>
        <v>0</v>
      </c>
      <c r="T751" s="443">
        <f t="shared" si="459"/>
        <v>0</v>
      </c>
      <c r="U751" s="439">
        <f t="shared" si="459"/>
        <v>0</v>
      </c>
      <c r="V751" s="439">
        <f t="shared" si="459"/>
        <v>0</v>
      </c>
      <c r="W751" s="439">
        <f t="shared" si="459"/>
        <v>0</v>
      </c>
      <c r="X751" s="439">
        <f t="shared" si="459"/>
        <v>0</v>
      </c>
      <c r="Y751" s="443">
        <f t="shared" si="459"/>
        <v>1.080023392763283</v>
      </c>
      <c r="Z751" s="439">
        <f t="shared" si="459"/>
        <v>2.3396648700509077</v>
      </c>
      <c r="AA751" s="439">
        <f t="shared" si="459"/>
        <v>2.9078876735214019</v>
      </c>
      <c r="AB751" s="439">
        <f t="shared" si="459"/>
        <v>3.1811654889761125</v>
      </c>
      <c r="AC751" s="439">
        <f t="shared" si="459"/>
        <v>3.5553046509324657</v>
      </c>
      <c r="AD751" s="439">
        <f t="shared" si="459"/>
        <v>3.295762901338025</v>
      </c>
      <c r="AE751" s="443">
        <f t="shared" si="459"/>
        <v>3.742104855111958</v>
      </c>
      <c r="AF751" s="439">
        <f t="shared" si="459"/>
        <v>3.349280126201704</v>
      </c>
      <c r="AG751" s="439">
        <f t="shared" si="459"/>
        <v>3.2780298072914502</v>
      </c>
      <c r="AH751" s="439">
        <f t="shared" si="459"/>
        <v>3.0454194418811964</v>
      </c>
      <c r="AI751" s="440">
        <f t="shared" si="459"/>
        <v>2.8128090764709421</v>
      </c>
      <c r="AJ751" s="443">
        <f t="shared" si="459"/>
        <v>2.5801987110606879</v>
      </c>
      <c r="AK751" s="439">
        <f t="shared" si="459"/>
        <v>2.3475883456504336</v>
      </c>
      <c r="AL751" s="439">
        <f t="shared" si="459"/>
        <v>2.1149779802401794</v>
      </c>
      <c r="AM751" s="439">
        <f t="shared" si="459"/>
        <v>1.8823676148299253</v>
      </c>
      <c r="AN751" s="440">
        <f t="shared" si="459"/>
        <v>1.6497572494196713</v>
      </c>
    </row>
    <row r="752" spans="1:40" outlineLevel="2">
      <c r="A752" s="882">
        <f>ROW()</f>
        <v>752</v>
      </c>
      <c r="B752" s="453"/>
      <c r="D752" s="452" t="s">
        <v>29</v>
      </c>
      <c r="H752" s="458"/>
      <c r="I752" s="458"/>
      <c r="J752" s="326">
        <f t="shared" ref="J752:AN752" si="460">J644+J662+J680+J698+J716+J734</f>
        <v>2.52</v>
      </c>
      <c r="K752" s="27">
        <f t="shared" si="460"/>
        <v>6.0039999999999996</v>
      </c>
      <c r="L752" s="27">
        <f t="shared" si="460"/>
        <v>9.9474999999999998</v>
      </c>
      <c r="M752" s="27">
        <f t="shared" si="460"/>
        <v>16.268500000000003</v>
      </c>
      <c r="N752" s="313">
        <f t="shared" si="460"/>
        <v>24.5275</v>
      </c>
      <c r="O752" s="27">
        <f t="shared" si="460"/>
        <v>23.2105</v>
      </c>
      <c r="P752" s="27">
        <f t="shared" si="460"/>
        <v>21.8935</v>
      </c>
      <c r="Q752" s="27">
        <f t="shared" si="460"/>
        <v>20.576499999999999</v>
      </c>
      <c r="R752" s="27">
        <f t="shared" si="460"/>
        <v>19.259499999999999</v>
      </c>
      <c r="S752" s="27">
        <f t="shared" si="460"/>
        <v>17.942499999999999</v>
      </c>
      <c r="T752" s="443">
        <f t="shared" si="460"/>
        <v>0</v>
      </c>
      <c r="U752" s="439">
        <f t="shared" si="460"/>
        <v>0</v>
      </c>
      <c r="V752" s="439">
        <f t="shared" si="460"/>
        <v>0</v>
      </c>
      <c r="W752" s="439">
        <f t="shared" si="460"/>
        <v>0</v>
      </c>
      <c r="X752" s="439">
        <f t="shared" si="460"/>
        <v>0</v>
      </c>
      <c r="Y752" s="443">
        <f t="shared" si="460"/>
        <v>0</v>
      </c>
      <c r="Z752" s="439">
        <f t="shared" si="460"/>
        <v>0</v>
      </c>
      <c r="AA752" s="439">
        <f t="shared" si="460"/>
        <v>0</v>
      </c>
      <c r="AB752" s="439">
        <f t="shared" si="460"/>
        <v>0</v>
      </c>
      <c r="AC752" s="439">
        <f t="shared" si="460"/>
        <v>0</v>
      </c>
      <c r="AD752" s="439">
        <f t="shared" si="460"/>
        <v>0</v>
      </c>
      <c r="AE752" s="443">
        <f t="shared" si="460"/>
        <v>0</v>
      </c>
      <c r="AF752" s="439">
        <f t="shared" si="460"/>
        <v>0</v>
      </c>
      <c r="AG752" s="439">
        <f t="shared" si="460"/>
        <v>0</v>
      </c>
      <c r="AH752" s="439">
        <f t="shared" si="460"/>
        <v>0</v>
      </c>
      <c r="AI752" s="440">
        <f t="shared" si="460"/>
        <v>0</v>
      </c>
      <c r="AJ752" s="443">
        <f t="shared" si="460"/>
        <v>0</v>
      </c>
      <c r="AK752" s="439">
        <f t="shared" si="460"/>
        <v>0</v>
      </c>
      <c r="AL752" s="439">
        <f t="shared" si="460"/>
        <v>0</v>
      </c>
      <c r="AM752" s="439">
        <f t="shared" si="460"/>
        <v>0</v>
      </c>
      <c r="AN752" s="440">
        <f t="shared" si="460"/>
        <v>0</v>
      </c>
    </row>
    <row r="753" spans="1:40" outlineLevel="2">
      <c r="A753" s="882">
        <f>ROW()</f>
        <v>753</v>
      </c>
      <c r="B753" s="453"/>
      <c r="D753" s="452" t="s">
        <v>30</v>
      </c>
      <c r="H753" s="458"/>
      <c r="I753" s="458"/>
      <c r="J753" s="326">
        <f t="shared" ref="J753:AN753" si="461">J645+J663+J681+J699+J717+J735</f>
        <v>0.96680060184372696</v>
      </c>
      <c r="K753" s="27">
        <f t="shared" si="461"/>
        <v>2.0976032104707993</v>
      </c>
      <c r="L753" s="27">
        <f t="shared" si="461"/>
        <v>2.0707987297719717</v>
      </c>
      <c r="M753" s="27">
        <f t="shared" si="461"/>
        <v>1.9594769336773563</v>
      </c>
      <c r="N753" s="313">
        <f t="shared" si="461"/>
        <v>1.8836431280172263</v>
      </c>
      <c r="O753" s="27">
        <f t="shared" si="461"/>
        <v>8.7812817834008872</v>
      </c>
      <c r="P753" s="27">
        <f t="shared" si="461"/>
        <v>16.51191614523454</v>
      </c>
      <c r="Q753" s="27">
        <f t="shared" si="461"/>
        <v>28.072646556498459</v>
      </c>
      <c r="R753" s="27">
        <f t="shared" si="461"/>
        <v>37.949694227277838</v>
      </c>
      <c r="S753" s="27">
        <f t="shared" si="461"/>
        <v>44.509086391302596</v>
      </c>
      <c r="T753" s="443">
        <f t="shared" si="461"/>
        <v>65.208551507451403</v>
      </c>
      <c r="U753" s="439">
        <f t="shared" si="461"/>
        <v>70.857065284947438</v>
      </c>
      <c r="V753" s="439">
        <f t="shared" si="461"/>
        <v>77.010155914190463</v>
      </c>
      <c r="W753" s="439">
        <f t="shared" si="461"/>
        <v>93.998598209200921</v>
      </c>
      <c r="X753" s="439">
        <f t="shared" si="461"/>
        <v>104.70972628034451</v>
      </c>
      <c r="Y753" s="443">
        <f t="shared" si="461"/>
        <v>113.77897715837884</v>
      </c>
      <c r="Z753" s="439">
        <f t="shared" si="461"/>
        <v>136.22760934776787</v>
      </c>
      <c r="AA753" s="439">
        <f t="shared" si="461"/>
        <v>156.63611336291498</v>
      </c>
      <c r="AB753" s="439">
        <f t="shared" si="461"/>
        <v>175.86047256136084</v>
      </c>
      <c r="AC753" s="439">
        <f t="shared" si="461"/>
        <v>196.20946413540241</v>
      </c>
      <c r="AD753" s="439">
        <f t="shared" si="461"/>
        <v>210.42117785461758</v>
      </c>
      <c r="AE753" s="443">
        <f t="shared" si="461"/>
        <v>222.35302831854034</v>
      </c>
      <c r="AF753" s="439">
        <f t="shared" si="461"/>
        <v>239.35602624305525</v>
      </c>
      <c r="AG753" s="439">
        <f t="shared" si="461"/>
        <v>258.97724193933374</v>
      </c>
      <c r="AH753" s="439">
        <f t="shared" si="461"/>
        <v>276.80495109010968</v>
      </c>
      <c r="AI753" s="440">
        <f t="shared" si="461"/>
        <v>291.88537690824108</v>
      </c>
      <c r="AJ753" s="443">
        <f t="shared" si="461"/>
        <v>310.3096680013652</v>
      </c>
      <c r="AK753" s="439">
        <f t="shared" si="461"/>
        <v>328.53750899460925</v>
      </c>
      <c r="AL753" s="439">
        <f t="shared" si="461"/>
        <v>348.5321356301763</v>
      </c>
      <c r="AM753" s="439">
        <f t="shared" si="461"/>
        <v>366.65950228765865</v>
      </c>
      <c r="AN753" s="440">
        <f t="shared" si="461"/>
        <v>383.65665453041657</v>
      </c>
    </row>
    <row r="754" spans="1:40" outlineLevel="2">
      <c r="A754" s="882">
        <f>ROW()</f>
        <v>754</v>
      </c>
      <c r="B754" s="453"/>
      <c r="D754" s="452" t="s">
        <v>31</v>
      </c>
      <c r="H754" s="458"/>
      <c r="I754" s="458"/>
      <c r="J754" s="326">
        <f t="shared" ref="J754:AN754" si="462">J646+J664+J682+J700+J718+J736</f>
        <v>0</v>
      </c>
      <c r="K754" s="27">
        <f t="shared" si="462"/>
        <v>0</v>
      </c>
      <c r="L754" s="27">
        <f t="shared" si="462"/>
        <v>0</v>
      </c>
      <c r="M754" s="27">
        <f t="shared" si="462"/>
        <v>0</v>
      </c>
      <c r="N754" s="27">
        <f t="shared" si="462"/>
        <v>0</v>
      </c>
      <c r="O754" s="443">
        <f t="shared" si="462"/>
        <v>0</v>
      </c>
      <c r="P754" s="27">
        <f t="shared" si="462"/>
        <v>0</v>
      </c>
      <c r="Q754" s="27">
        <f t="shared" si="462"/>
        <v>0</v>
      </c>
      <c r="R754" s="27">
        <f t="shared" si="462"/>
        <v>0</v>
      </c>
      <c r="S754" s="27">
        <f t="shared" si="462"/>
        <v>0</v>
      </c>
      <c r="T754" s="443">
        <f t="shared" si="462"/>
        <v>0</v>
      </c>
      <c r="U754" s="439">
        <f t="shared" si="462"/>
        <v>0</v>
      </c>
      <c r="V754" s="439">
        <f t="shared" si="462"/>
        <v>0</v>
      </c>
      <c r="W754" s="439">
        <f t="shared" si="462"/>
        <v>0</v>
      </c>
      <c r="X754" s="439">
        <f t="shared" si="462"/>
        <v>0</v>
      </c>
      <c r="Y754" s="443">
        <f t="shared" si="462"/>
        <v>0</v>
      </c>
      <c r="Z754" s="439">
        <f t="shared" si="462"/>
        <v>0</v>
      </c>
      <c r="AA754" s="439">
        <f t="shared" si="462"/>
        <v>0</v>
      </c>
      <c r="AB754" s="439">
        <f t="shared" si="462"/>
        <v>0</v>
      </c>
      <c r="AC754" s="439">
        <f t="shared" si="462"/>
        <v>0</v>
      </c>
      <c r="AD754" s="439">
        <f t="shared" si="462"/>
        <v>0</v>
      </c>
      <c r="AE754" s="443">
        <f t="shared" si="462"/>
        <v>0</v>
      </c>
      <c r="AF754" s="439">
        <f t="shared" si="462"/>
        <v>0</v>
      </c>
      <c r="AG754" s="439">
        <f t="shared" si="462"/>
        <v>0</v>
      </c>
      <c r="AH754" s="439">
        <f t="shared" si="462"/>
        <v>0</v>
      </c>
      <c r="AI754" s="440">
        <f t="shared" si="462"/>
        <v>0</v>
      </c>
      <c r="AJ754" s="443">
        <f t="shared" si="462"/>
        <v>0</v>
      </c>
      <c r="AK754" s="439">
        <f t="shared" si="462"/>
        <v>0</v>
      </c>
      <c r="AL754" s="439">
        <f t="shared" si="462"/>
        <v>0</v>
      </c>
      <c r="AM754" s="439">
        <f t="shared" si="462"/>
        <v>0</v>
      </c>
      <c r="AN754" s="440">
        <f t="shared" si="462"/>
        <v>0</v>
      </c>
    </row>
    <row r="755" spans="1:40" outlineLevel="2">
      <c r="A755" s="882">
        <f>ROW()</f>
        <v>755</v>
      </c>
      <c r="B755" s="453"/>
      <c r="D755" s="452" t="s">
        <v>32</v>
      </c>
      <c r="H755" s="458"/>
      <c r="I755" s="458"/>
      <c r="J755" s="326">
        <f t="shared" ref="J755:AN755" si="463">J647+J665+J683+J701+J719+J737</f>
        <v>8.187038537727355E-2</v>
      </c>
      <c r="K755" s="27">
        <f t="shared" si="463"/>
        <v>0.23494729188561608</v>
      </c>
      <c r="L755" s="27">
        <f t="shared" si="463"/>
        <v>0.24328696640281106</v>
      </c>
      <c r="M755" s="27">
        <f t="shared" si="463"/>
        <v>0.23700550196967995</v>
      </c>
      <c r="N755" s="313">
        <f t="shared" si="463"/>
        <v>0.23701304849962224</v>
      </c>
      <c r="O755" s="27">
        <f t="shared" si="463"/>
        <v>0.33032435879241429</v>
      </c>
      <c r="P755" s="27">
        <f t="shared" si="463"/>
        <v>1.0530442790852066</v>
      </c>
      <c r="Q755" s="27">
        <f t="shared" si="463"/>
        <v>1.6428872064435105</v>
      </c>
      <c r="R755" s="27">
        <f t="shared" si="463"/>
        <v>1.7814297524208649</v>
      </c>
      <c r="S755" s="27">
        <f t="shared" si="463"/>
        <v>2.4607079846034154</v>
      </c>
      <c r="T755" s="443">
        <f t="shared" si="463"/>
        <v>2.6768441806007646</v>
      </c>
      <c r="U755" s="439">
        <f t="shared" si="463"/>
        <v>2.8337977954580542</v>
      </c>
      <c r="V755" s="439">
        <f t="shared" si="463"/>
        <v>3.1929447709907963</v>
      </c>
      <c r="W755" s="439">
        <f t="shared" si="463"/>
        <v>4.307043049486178</v>
      </c>
      <c r="X755" s="439">
        <f t="shared" si="463"/>
        <v>4.8375818012607557</v>
      </c>
      <c r="Y755" s="443">
        <f t="shared" si="463"/>
        <v>6.1639243900433627</v>
      </c>
      <c r="Z755" s="439">
        <f t="shared" si="463"/>
        <v>8.4317319761615579</v>
      </c>
      <c r="AA755" s="439">
        <f t="shared" si="463"/>
        <v>12.038911458666117</v>
      </c>
      <c r="AB755" s="439">
        <f t="shared" si="463"/>
        <v>16.326818794448901</v>
      </c>
      <c r="AC755" s="439">
        <f t="shared" si="463"/>
        <v>17.325392531166596</v>
      </c>
      <c r="AD755" s="439">
        <f t="shared" si="463"/>
        <v>17.296014992254296</v>
      </c>
      <c r="AE755" s="443">
        <f t="shared" si="463"/>
        <v>18.21508951482522</v>
      </c>
      <c r="AF755" s="439">
        <f t="shared" si="463"/>
        <v>18.741515123896143</v>
      </c>
      <c r="AG755" s="439">
        <f t="shared" si="463"/>
        <v>19.739493294467067</v>
      </c>
      <c r="AH755" s="439">
        <f t="shared" si="463"/>
        <v>20.606653195537991</v>
      </c>
      <c r="AI755" s="440">
        <f t="shared" si="463"/>
        <v>21.818361052747012</v>
      </c>
      <c r="AJ755" s="443">
        <f t="shared" si="463"/>
        <v>23.985518502281021</v>
      </c>
      <c r="AK755" s="439">
        <f t="shared" si="463"/>
        <v>25.286889311770548</v>
      </c>
      <c r="AL755" s="439">
        <f t="shared" si="463"/>
        <v>26.506247629521759</v>
      </c>
      <c r="AM755" s="439">
        <f t="shared" si="463"/>
        <v>27.682850604488785</v>
      </c>
      <c r="AN755" s="440">
        <f t="shared" si="463"/>
        <v>28.794632838939897</v>
      </c>
    </row>
    <row r="756" spans="1:40" outlineLevel="2">
      <c r="A756" s="882">
        <f>ROW()</f>
        <v>756</v>
      </c>
      <c r="B756" s="453"/>
      <c r="D756" s="452" t="s">
        <v>33</v>
      </c>
      <c r="H756" s="458"/>
      <c r="I756" s="458"/>
      <c r="J756" s="326">
        <f t="shared" ref="J756:AN756" si="464">J648+J666+J684+J702+J720+J738</f>
        <v>1.0950815878488817E-2</v>
      </c>
      <c r="K756" s="27">
        <f t="shared" si="464"/>
        <v>2.2843607531940275E-2</v>
      </c>
      <c r="L756" s="27">
        <f t="shared" si="464"/>
        <v>2.2265673083717713E-2</v>
      </c>
      <c r="M756" s="27">
        <f t="shared" si="464"/>
        <v>2.1687738635495151E-2</v>
      </c>
      <c r="N756" s="313">
        <f t="shared" si="464"/>
        <v>2.1109804187272589E-2</v>
      </c>
      <c r="O756" s="27">
        <f t="shared" si="464"/>
        <v>2.0531869739050027E-2</v>
      </c>
      <c r="P756" s="27">
        <f t="shared" si="464"/>
        <v>1.9953935290827465E-2</v>
      </c>
      <c r="Q756" s="27">
        <f t="shared" si="464"/>
        <v>1.9376000842604903E-2</v>
      </c>
      <c r="R756" s="27">
        <f t="shared" si="464"/>
        <v>3.1101429557182338E-2</v>
      </c>
      <c r="S756" s="27">
        <f t="shared" si="464"/>
        <v>1.6877104541977916</v>
      </c>
      <c r="T756" s="443">
        <f t="shared" si="464"/>
        <v>3.3522000818612452</v>
      </c>
      <c r="U756" s="439">
        <f t="shared" si="464"/>
        <v>3.4470600163847691</v>
      </c>
      <c r="V756" s="439">
        <f t="shared" si="464"/>
        <v>3.5903868918560233</v>
      </c>
      <c r="W756" s="439">
        <f t="shared" si="464"/>
        <v>3.4995350270930632</v>
      </c>
      <c r="X756" s="439">
        <f t="shared" si="464"/>
        <v>3.4052898562739511</v>
      </c>
      <c r="Y756" s="443">
        <f t="shared" si="464"/>
        <v>3.3655862197154875</v>
      </c>
      <c r="Z756" s="439">
        <f t="shared" si="464"/>
        <v>3.2914060816948387</v>
      </c>
      <c r="AA756" s="439">
        <f t="shared" si="464"/>
        <v>3.1958240053781748</v>
      </c>
      <c r="AB756" s="439">
        <f t="shared" si="464"/>
        <v>3.2855150675682672</v>
      </c>
      <c r="AC756" s="439">
        <f t="shared" si="464"/>
        <v>3.8407395156752617</v>
      </c>
      <c r="AD756" s="439">
        <f t="shared" si="464"/>
        <v>3.1345441793453355</v>
      </c>
      <c r="AE756" s="443">
        <f t="shared" si="464"/>
        <v>3.6792364584722801</v>
      </c>
      <c r="AF756" s="439">
        <f t="shared" si="464"/>
        <v>3.5590517613707893</v>
      </c>
      <c r="AG756" s="439">
        <f t="shared" si="464"/>
        <v>3.4742886542692983</v>
      </c>
      <c r="AH756" s="439">
        <f t="shared" si="464"/>
        <v>3.5353828976678074</v>
      </c>
      <c r="AI756" s="440">
        <f t="shared" si="464"/>
        <v>3.5858102147576463</v>
      </c>
      <c r="AJ756" s="443">
        <f t="shared" si="464"/>
        <v>3.4456251574215888</v>
      </c>
      <c r="AK756" s="439">
        <f t="shared" si="464"/>
        <v>3.3054401000855314</v>
      </c>
      <c r="AL756" s="439">
        <f t="shared" si="464"/>
        <v>3.1652550427494739</v>
      </c>
      <c r="AM756" s="439">
        <f t="shared" si="464"/>
        <v>3.0250699854134164</v>
      </c>
      <c r="AN756" s="440">
        <f t="shared" si="464"/>
        <v>2.884884928077359</v>
      </c>
    </row>
    <row r="757" spans="1:40" outlineLevel="2">
      <c r="A757" s="882">
        <f>ROW()</f>
        <v>757</v>
      </c>
      <c r="B757" s="453"/>
      <c r="D757" s="452" t="s">
        <v>27</v>
      </c>
      <c r="H757" s="458"/>
      <c r="I757" s="458"/>
      <c r="J757" s="326">
        <f t="shared" ref="J757:AN757" si="465">J649+J667+J685+J703+J721+J739</f>
        <v>0</v>
      </c>
      <c r="K757" s="27">
        <f t="shared" si="465"/>
        <v>5.8805049910332786E-2</v>
      </c>
      <c r="L757" s="27">
        <f t="shared" si="465"/>
        <v>5.7334923662574463E-2</v>
      </c>
      <c r="M757" s="27">
        <f t="shared" si="465"/>
        <v>5.5864797414816147E-2</v>
      </c>
      <c r="N757" s="313">
        <f t="shared" si="465"/>
        <v>5.4394671167057825E-2</v>
      </c>
      <c r="O757" s="27">
        <f t="shared" si="465"/>
        <v>5.2924544919299502E-2</v>
      </c>
      <c r="P757" s="27">
        <f t="shared" si="465"/>
        <v>5.1454418671541186E-2</v>
      </c>
      <c r="Q757" s="27">
        <f t="shared" si="465"/>
        <v>8.9437773323782874E-2</v>
      </c>
      <c r="R757" s="27">
        <f t="shared" si="465"/>
        <v>0.20137019353472455</v>
      </c>
      <c r="S757" s="27">
        <f t="shared" si="465"/>
        <v>0.34651519625427069</v>
      </c>
      <c r="T757" s="443">
        <f t="shared" si="465"/>
        <v>0.44780493285073564</v>
      </c>
      <c r="U757" s="439">
        <f t="shared" si="465"/>
        <v>1.5352308785593669</v>
      </c>
      <c r="V757" s="439">
        <f t="shared" si="465"/>
        <v>2.2362760387077016</v>
      </c>
      <c r="W757" s="439">
        <f t="shared" si="465"/>
        <v>6.4853897478242981</v>
      </c>
      <c r="X757" s="439">
        <f t="shared" si="465"/>
        <v>15.879702248670361</v>
      </c>
      <c r="Y757" s="443">
        <f t="shared" si="465"/>
        <v>15.829864575895385</v>
      </c>
      <c r="Z757" s="439">
        <f t="shared" si="465"/>
        <v>15.842376035606851</v>
      </c>
      <c r="AA757" s="439">
        <f t="shared" si="465"/>
        <v>16.068069142807431</v>
      </c>
      <c r="AB757" s="439">
        <f t="shared" si="465"/>
        <v>17.022686300597321</v>
      </c>
      <c r="AC757" s="439">
        <f t="shared" si="465"/>
        <v>25.869947462316116</v>
      </c>
      <c r="AD757" s="439">
        <f t="shared" si="465"/>
        <v>26.559315885146486</v>
      </c>
      <c r="AE757" s="443">
        <f t="shared" si="465"/>
        <v>26.152272212874497</v>
      </c>
      <c r="AF757" s="439">
        <f t="shared" si="465"/>
        <v>25.703941642602505</v>
      </c>
      <c r="AG757" s="439">
        <f t="shared" si="465"/>
        <v>25.315106022580515</v>
      </c>
      <c r="AH757" s="439">
        <f t="shared" si="465"/>
        <v>25.217835739558527</v>
      </c>
      <c r="AI757" s="440">
        <f t="shared" si="465"/>
        <v>24.724618486243184</v>
      </c>
      <c r="AJ757" s="443">
        <f t="shared" si="465"/>
        <v>25.748738641545916</v>
      </c>
      <c r="AK757" s="439">
        <f t="shared" si="465"/>
        <v>28.644591077942568</v>
      </c>
      <c r="AL757" s="439">
        <f t="shared" si="465"/>
        <v>28.22143824166481</v>
      </c>
      <c r="AM757" s="439">
        <f t="shared" si="465"/>
        <v>27.776763454219395</v>
      </c>
      <c r="AN757" s="440">
        <f t="shared" si="465"/>
        <v>27.365169108619682</v>
      </c>
    </row>
    <row r="758" spans="1:40" outlineLevel="2">
      <c r="A758" s="882">
        <f>ROW()</f>
        <v>758</v>
      </c>
      <c r="B758" s="453"/>
      <c r="D758" s="452" t="s">
        <v>34</v>
      </c>
      <c r="H758" s="458"/>
      <c r="I758" s="458"/>
      <c r="J758" s="326">
        <f t="shared" ref="J758:AN758" si="466">J650+J668+J686+J704+J722+J740</f>
        <v>6.1</v>
      </c>
      <c r="K758" s="27">
        <f t="shared" si="466"/>
        <v>15.826000000000001</v>
      </c>
      <c r="L758" s="27">
        <f t="shared" si="466"/>
        <v>33.543200000000006</v>
      </c>
      <c r="M758" s="27">
        <f t="shared" si="466"/>
        <v>49.946000000000005</v>
      </c>
      <c r="N758" s="313">
        <f t="shared" si="466"/>
        <v>64.147600000000011</v>
      </c>
      <c r="O758" s="27">
        <f t="shared" si="466"/>
        <v>77.923805743800017</v>
      </c>
      <c r="P758" s="27">
        <f t="shared" si="466"/>
        <v>94.604787144048018</v>
      </c>
      <c r="Q758" s="27">
        <f t="shared" si="466"/>
        <v>108.71707715733972</v>
      </c>
      <c r="R758" s="27">
        <f t="shared" si="466"/>
        <v>121.08472506592176</v>
      </c>
      <c r="S758" s="27">
        <f t="shared" si="466"/>
        <v>134.02030570702863</v>
      </c>
      <c r="T758" s="443">
        <f t="shared" si="466"/>
        <v>138.97024423032536</v>
      </c>
      <c r="U758" s="439">
        <f t="shared" si="466"/>
        <v>150.54722058770074</v>
      </c>
      <c r="V758" s="439">
        <f t="shared" si="466"/>
        <v>158.93207172263533</v>
      </c>
      <c r="W758" s="439">
        <f t="shared" si="466"/>
        <v>168.81756831754836</v>
      </c>
      <c r="X758" s="439">
        <f t="shared" si="466"/>
        <v>187.15178885362226</v>
      </c>
      <c r="Y758" s="443">
        <f t="shared" si="466"/>
        <v>196.78009188198521</v>
      </c>
      <c r="Z758" s="439">
        <f t="shared" si="466"/>
        <v>209.84346718574378</v>
      </c>
      <c r="AA758" s="439">
        <f t="shared" si="466"/>
        <v>221.69380490008334</v>
      </c>
      <c r="AB758" s="439">
        <f t="shared" si="466"/>
        <v>230.42215028378925</v>
      </c>
      <c r="AC758" s="439">
        <f t="shared" si="466"/>
        <v>236.01893302638155</v>
      </c>
      <c r="AD758" s="439">
        <f t="shared" si="466"/>
        <v>242.57572182080537</v>
      </c>
      <c r="AE758" s="443">
        <f t="shared" si="466"/>
        <v>239.89022550645353</v>
      </c>
      <c r="AF758" s="439">
        <f t="shared" si="466"/>
        <v>238.86804641743504</v>
      </c>
      <c r="AG758" s="439">
        <f t="shared" si="466"/>
        <v>238.05717804108309</v>
      </c>
      <c r="AH758" s="439">
        <f t="shared" si="466"/>
        <v>239.03250429006445</v>
      </c>
      <c r="AI758" s="440">
        <f t="shared" si="466"/>
        <v>237.50649151836302</v>
      </c>
      <c r="AJ758" s="443">
        <f t="shared" si="466"/>
        <v>242.33849331144381</v>
      </c>
      <c r="AK758" s="439">
        <f t="shared" si="466"/>
        <v>249.07678456927647</v>
      </c>
      <c r="AL758" s="439">
        <f t="shared" si="466"/>
        <v>257.02411436578319</v>
      </c>
      <c r="AM758" s="439">
        <f t="shared" si="466"/>
        <v>266.64689618942776</v>
      </c>
      <c r="AN758" s="440">
        <f t="shared" si="466"/>
        <v>276.99559212683062</v>
      </c>
    </row>
    <row r="759" spans="1:40" outlineLevel="2">
      <c r="A759" s="882">
        <f>ROW()</f>
        <v>759</v>
      </c>
      <c r="B759" s="453"/>
      <c r="D759" s="452" t="s">
        <v>35</v>
      </c>
      <c r="H759" s="458"/>
      <c r="I759" s="458"/>
      <c r="J759" s="326">
        <f t="shared" ref="J759:AN759" si="467">J651+J669+J687+J705+J723+J741</f>
        <v>0.55040886474975947</v>
      </c>
      <c r="K759" s="27">
        <f t="shared" si="467"/>
        <v>0.73869921928305715</v>
      </c>
      <c r="L759" s="27">
        <f t="shared" si="467"/>
        <v>0.66441968220910963</v>
      </c>
      <c r="M759" s="27">
        <f t="shared" si="467"/>
        <v>0.76038335804108259</v>
      </c>
      <c r="N759" s="313">
        <f t="shared" si="467"/>
        <v>0.74089794965237743</v>
      </c>
      <c r="O759" s="27">
        <f t="shared" si="467"/>
        <v>0.63563150205928443</v>
      </c>
      <c r="P759" s="27">
        <f t="shared" si="467"/>
        <v>0.53036505446619142</v>
      </c>
      <c r="Q759" s="27">
        <f t="shared" si="467"/>
        <v>0.42509860687309842</v>
      </c>
      <c r="R759" s="27">
        <f t="shared" si="467"/>
        <v>0.31983215928000536</v>
      </c>
      <c r="S759" s="27">
        <f t="shared" si="467"/>
        <v>0.2145657116869123</v>
      </c>
      <c r="T759" s="443">
        <f t="shared" si="467"/>
        <v>0.16193248789036938</v>
      </c>
      <c r="U759" s="439">
        <f t="shared" si="467"/>
        <v>0.77108371037356449</v>
      </c>
      <c r="V759" s="439">
        <f t="shared" si="467"/>
        <v>1.8052767579418281</v>
      </c>
      <c r="W759" s="439">
        <f t="shared" si="467"/>
        <v>5.5790773456523528</v>
      </c>
      <c r="X759" s="439">
        <f t="shared" si="467"/>
        <v>10.091171448858582</v>
      </c>
      <c r="Y759" s="443">
        <f t="shared" si="467"/>
        <v>9.8780396115404212</v>
      </c>
      <c r="Z759" s="439">
        <f t="shared" si="467"/>
        <v>9.8918865880303546</v>
      </c>
      <c r="AA759" s="439">
        <f t="shared" si="467"/>
        <v>9.4679984249256641</v>
      </c>
      <c r="AB759" s="439">
        <f t="shared" si="467"/>
        <v>9.1570150195643834</v>
      </c>
      <c r="AC759" s="439">
        <f t="shared" si="467"/>
        <v>9.2957225533465113</v>
      </c>
      <c r="AD759" s="439">
        <f t="shared" si="467"/>
        <v>8.3043134246877166</v>
      </c>
      <c r="AE759" s="443">
        <f t="shared" si="467"/>
        <v>7.5784772758044161</v>
      </c>
      <c r="AF759" s="439">
        <f t="shared" si="467"/>
        <v>6.602895918129561</v>
      </c>
      <c r="AG759" s="439">
        <f t="shared" si="467"/>
        <v>5.7658924645420555</v>
      </c>
      <c r="AH759" s="439">
        <f t="shared" si="467"/>
        <v>4.9093164633218667</v>
      </c>
      <c r="AI759" s="440">
        <f t="shared" si="467"/>
        <v>5.0010560903975527</v>
      </c>
      <c r="AJ759" s="443">
        <f t="shared" si="467"/>
        <v>5.0921999693836639</v>
      </c>
      <c r="AK759" s="439">
        <f t="shared" si="467"/>
        <v>5.1503373606127827</v>
      </c>
      <c r="AL759" s="439">
        <f t="shared" si="467"/>
        <v>5.2131912783512702</v>
      </c>
      <c r="AM759" s="439">
        <f t="shared" si="467"/>
        <v>5.2984877760131184</v>
      </c>
      <c r="AN759" s="440">
        <f t="shared" si="467"/>
        <v>5.4595377224134634</v>
      </c>
    </row>
    <row r="760" spans="1:40" outlineLevel="2">
      <c r="A760" s="882">
        <f>ROW()</f>
        <v>760</v>
      </c>
      <c r="B760" s="453"/>
      <c r="D760" s="452" t="s">
        <v>302</v>
      </c>
      <c r="H760" s="458"/>
      <c r="I760" s="458"/>
      <c r="J760" s="326">
        <f t="shared" ref="J760:AN760" si="468">J652+J670+J688+J706+J724+J742</f>
        <v>0</v>
      </c>
      <c r="K760" s="27">
        <f t="shared" si="468"/>
        <v>0</v>
      </c>
      <c r="L760" s="27">
        <f t="shared" si="468"/>
        <v>0</v>
      </c>
      <c r="M760" s="27">
        <f t="shared" si="468"/>
        <v>0</v>
      </c>
      <c r="N760" s="313">
        <f t="shared" si="468"/>
        <v>0</v>
      </c>
      <c r="O760" s="27">
        <f t="shared" si="468"/>
        <v>0</v>
      </c>
      <c r="P760" s="27">
        <f t="shared" si="468"/>
        <v>0</v>
      </c>
      <c r="Q760" s="27">
        <f t="shared" si="468"/>
        <v>0</v>
      </c>
      <c r="R760" s="27">
        <f t="shared" si="468"/>
        <v>0</v>
      </c>
      <c r="S760" s="27">
        <f t="shared" si="468"/>
        <v>0</v>
      </c>
      <c r="T760" s="443">
        <f t="shared" si="468"/>
        <v>0</v>
      </c>
      <c r="U760" s="439">
        <f t="shared" si="468"/>
        <v>0</v>
      </c>
      <c r="V760" s="439">
        <f t="shared" si="468"/>
        <v>0</v>
      </c>
      <c r="W760" s="439">
        <f t="shared" si="468"/>
        <v>0</v>
      </c>
      <c r="X760" s="439">
        <f t="shared" si="468"/>
        <v>0</v>
      </c>
      <c r="Y760" s="443">
        <f t="shared" si="468"/>
        <v>1.4170479298747352</v>
      </c>
      <c r="Z760" s="439">
        <f t="shared" si="468"/>
        <v>2.5298900428110125</v>
      </c>
      <c r="AA760" s="439">
        <f t="shared" si="468"/>
        <v>4.3123793215727062</v>
      </c>
      <c r="AB760" s="439">
        <f t="shared" si="468"/>
        <v>5.6273638255010443</v>
      </c>
      <c r="AC760" s="439">
        <f t="shared" si="468"/>
        <v>7.785452166709053</v>
      </c>
      <c r="AD760" s="439">
        <f t="shared" si="468"/>
        <v>9.002363914167903</v>
      </c>
      <c r="AE760" s="443">
        <f t="shared" si="468"/>
        <v>10.103587362060551</v>
      </c>
      <c r="AF760" s="439">
        <f t="shared" si="468"/>
        <v>10.514153609274274</v>
      </c>
      <c r="AG760" s="439">
        <f t="shared" si="468"/>
        <v>10.151304049271532</v>
      </c>
      <c r="AH760" s="439">
        <f t="shared" si="468"/>
        <v>9.6508408274194117</v>
      </c>
      <c r="AI760" s="440">
        <f t="shared" si="468"/>
        <v>10.885428067417106</v>
      </c>
      <c r="AJ760" s="443">
        <f t="shared" si="468"/>
        <v>12.489928913747066</v>
      </c>
      <c r="AK760" s="439">
        <f t="shared" si="468"/>
        <v>12.759426491200934</v>
      </c>
      <c r="AL760" s="439">
        <f t="shared" si="468"/>
        <v>12.093159601702899</v>
      </c>
      <c r="AM760" s="439">
        <f t="shared" si="468"/>
        <v>12.599160911034243</v>
      </c>
      <c r="AN760" s="440">
        <f t="shared" si="468"/>
        <v>13.658080115093234</v>
      </c>
    </row>
    <row r="761" spans="1:40" outlineLevel="2">
      <c r="A761" s="882">
        <f>ROW()</f>
        <v>761</v>
      </c>
      <c r="B761" s="453"/>
      <c r="D761" s="452" t="s">
        <v>36</v>
      </c>
      <c r="H761" s="458"/>
      <c r="I761" s="458"/>
      <c r="J761" s="326">
        <f t="shared" ref="J761:AN761" si="469">J653+J671+J689+J707+J725+J743</f>
        <v>1.5968074211908176</v>
      </c>
      <c r="K761" s="27">
        <f t="shared" si="469"/>
        <v>1.817086350293343</v>
      </c>
      <c r="L761" s="27">
        <f t="shared" si="469"/>
        <v>1.6226841281265987</v>
      </c>
      <c r="M761" s="27">
        <f t="shared" si="469"/>
        <v>1.318261498401974</v>
      </c>
      <c r="N761" s="313">
        <f t="shared" si="469"/>
        <v>1.5761672392964075</v>
      </c>
      <c r="O761" s="27">
        <f t="shared" si="469"/>
        <v>1.3702226762070795</v>
      </c>
      <c r="P761" s="27">
        <f t="shared" si="469"/>
        <v>0.85716606331780909</v>
      </c>
      <c r="Q761" s="27">
        <f t="shared" si="469"/>
        <v>0.43270541448629307</v>
      </c>
      <c r="R761" s="27">
        <f t="shared" si="469"/>
        <v>2.6417247696000001</v>
      </c>
      <c r="S761" s="27">
        <f t="shared" si="469"/>
        <v>3.7946811937111193</v>
      </c>
      <c r="T761" s="443">
        <f t="shared" si="469"/>
        <v>4.9493346528312907</v>
      </c>
      <c r="U761" s="439">
        <f t="shared" si="469"/>
        <v>7.4574530475851031</v>
      </c>
      <c r="V761" s="439">
        <f t="shared" si="469"/>
        <v>8.0054715659337887</v>
      </c>
      <c r="W761" s="439">
        <f t="shared" si="469"/>
        <v>10.057996217954013</v>
      </c>
      <c r="X761" s="439">
        <f t="shared" si="469"/>
        <v>9.5834646132144208</v>
      </c>
      <c r="Y761" s="443">
        <f t="shared" si="469"/>
        <v>12.526636119042742</v>
      </c>
      <c r="Z761" s="439">
        <f t="shared" si="469"/>
        <v>11.060023955065583</v>
      </c>
      <c r="AA761" s="439">
        <f t="shared" si="469"/>
        <v>15.84890598385457</v>
      </c>
      <c r="AB761" s="439">
        <f t="shared" si="469"/>
        <v>18.279476907207471</v>
      </c>
      <c r="AC761" s="439">
        <f t="shared" si="469"/>
        <v>14.177740913446002</v>
      </c>
      <c r="AD761" s="439">
        <f t="shared" si="469"/>
        <v>9.4326302664081769</v>
      </c>
      <c r="AE761" s="443">
        <f t="shared" si="469"/>
        <v>6.6064894696525718</v>
      </c>
      <c r="AF761" s="439">
        <f t="shared" si="469"/>
        <v>10.439151426603226</v>
      </c>
      <c r="AG761" s="439">
        <f t="shared" si="469"/>
        <v>14.865234971190826</v>
      </c>
      <c r="AH761" s="439">
        <f t="shared" si="469"/>
        <v>18.520763382062636</v>
      </c>
      <c r="AI761" s="440">
        <f t="shared" si="469"/>
        <v>19.164667122201546</v>
      </c>
      <c r="AJ761" s="443">
        <f t="shared" si="469"/>
        <v>31.008326656334781</v>
      </c>
      <c r="AK761" s="439">
        <f t="shared" si="469"/>
        <v>48.472113453819802</v>
      </c>
      <c r="AL761" s="439">
        <f t="shared" si="469"/>
        <v>44.502684624041613</v>
      </c>
      <c r="AM761" s="439">
        <f t="shared" si="469"/>
        <v>35.858451898674879</v>
      </c>
      <c r="AN761" s="440">
        <f t="shared" si="469"/>
        <v>25.03088833814456</v>
      </c>
    </row>
    <row r="762" spans="1:40" outlineLevel="2">
      <c r="A762" s="882">
        <f>ROW()</f>
        <v>762</v>
      </c>
      <c r="B762" s="453"/>
      <c r="D762" s="452" t="s">
        <v>583</v>
      </c>
      <c r="H762" s="458"/>
      <c r="I762" s="458"/>
      <c r="J762" s="326">
        <f t="shared" ref="J762:AN762" si="470">J654+J672+J690+J708+J726+J744</f>
        <v>0</v>
      </c>
      <c r="K762" s="27">
        <f t="shared" si="470"/>
        <v>0</v>
      </c>
      <c r="L762" s="27">
        <f t="shared" si="470"/>
        <v>0</v>
      </c>
      <c r="M762" s="27">
        <f t="shared" si="470"/>
        <v>0</v>
      </c>
      <c r="N762" s="313">
        <f t="shared" si="470"/>
        <v>0</v>
      </c>
      <c r="O762" s="27">
        <f t="shared" si="470"/>
        <v>0</v>
      </c>
      <c r="P762" s="27">
        <f t="shared" si="470"/>
        <v>0</v>
      </c>
      <c r="Q762" s="27">
        <f t="shared" si="470"/>
        <v>0</v>
      </c>
      <c r="R762" s="27">
        <f t="shared" si="470"/>
        <v>0</v>
      </c>
      <c r="S762" s="27">
        <f t="shared" si="470"/>
        <v>0</v>
      </c>
      <c r="T762" s="443">
        <f t="shared" si="470"/>
        <v>0</v>
      </c>
      <c r="U762" s="439">
        <f t="shared" si="470"/>
        <v>0</v>
      </c>
      <c r="V762" s="439">
        <f t="shared" si="470"/>
        <v>0</v>
      </c>
      <c r="W762" s="439">
        <f t="shared" si="470"/>
        <v>0</v>
      </c>
      <c r="X762" s="439">
        <f t="shared" si="470"/>
        <v>0</v>
      </c>
      <c r="Y762" s="443">
        <f t="shared" si="470"/>
        <v>0</v>
      </c>
      <c r="Z762" s="439">
        <f t="shared" si="470"/>
        <v>0</v>
      </c>
      <c r="AA762" s="439">
        <f t="shared" si="470"/>
        <v>0</v>
      </c>
      <c r="AB762" s="439">
        <f t="shared" si="470"/>
        <v>0</v>
      </c>
      <c r="AC762" s="439">
        <f t="shared" si="470"/>
        <v>0.79602166719864331</v>
      </c>
      <c r="AD762" s="439">
        <f t="shared" si="470"/>
        <v>1.6495868083264418</v>
      </c>
      <c r="AE762" s="443">
        <f t="shared" si="470"/>
        <v>2.1768490108218108</v>
      </c>
      <c r="AF762" s="439">
        <f t="shared" si="470"/>
        <v>2.8802402933171805</v>
      </c>
      <c r="AG762" s="439">
        <f t="shared" si="470"/>
        <v>3.4161244168125497</v>
      </c>
      <c r="AH762" s="439">
        <f t="shared" si="470"/>
        <v>3.7285406243079193</v>
      </c>
      <c r="AI762" s="440">
        <f t="shared" si="470"/>
        <v>3.736673384176501</v>
      </c>
      <c r="AJ762" s="443">
        <f t="shared" si="470"/>
        <v>4.3329607973130901</v>
      </c>
      <c r="AK762" s="439">
        <f t="shared" si="470"/>
        <v>6.9144775422413129</v>
      </c>
      <c r="AL762" s="439">
        <f t="shared" si="470"/>
        <v>7.7129592804241121</v>
      </c>
      <c r="AM762" s="439">
        <f t="shared" si="470"/>
        <v>8.3046838051070608</v>
      </c>
      <c r="AN762" s="440">
        <f t="shared" si="470"/>
        <v>8.8708792550203732</v>
      </c>
    </row>
    <row r="763" spans="1:40" outlineLevel="2">
      <c r="A763" s="882">
        <f>ROW()</f>
        <v>763</v>
      </c>
      <c r="B763" s="453"/>
      <c r="D763" s="452" t="s">
        <v>81</v>
      </c>
      <c r="H763" s="458"/>
      <c r="I763" s="458"/>
      <c r="J763" s="326">
        <f t="shared" ref="J763:AN763" si="471">J655+J673+J691+J709+J727+J745</f>
        <v>5.4500000000000003E-5</v>
      </c>
      <c r="K763" s="27">
        <f t="shared" si="471"/>
        <v>4.1838750000000001E-3</v>
      </c>
      <c r="L763" s="27">
        <f t="shared" si="471"/>
        <v>1.7134775000000002</v>
      </c>
      <c r="M763" s="27">
        <f t="shared" si="471"/>
        <v>4.3431453749999998</v>
      </c>
      <c r="N763" s="313">
        <f t="shared" si="471"/>
        <v>10.153254500000001</v>
      </c>
      <c r="O763" s="27">
        <f t="shared" si="471"/>
        <v>7.2092272500000005</v>
      </c>
      <c r="P763" s="27">
        <f t="shared" si="471"/>
        <v>4.2662357500000008</v>
      </c>
      <c r="Q763" s="27">
        <f t="shared" si="471"/>
        <v>1.7508300000000006</v>
      </c>
      <c r="R763" s="27">
        <f t="shared" si="471"/>
        <v>4.4408920985006262E-16</v>
      </c>
      <c r="S763" s="27">
        <f t="shared" si="471"/>
        <v>4.4408920985006262E-16</v>
      </c>
      <c r="T763" s="443">
        <f t="shared" si="471"/>
        <v>4.4408920985006262E-16</v>
      </c>
      <c r="U763" s="439">
        <f t="shared" si="471"/>
        <v>4.4408920985006262E-16</v>
      </c>
      <c r="V763" s="439">
        <f t="shared" si="471"/>
        <v>4.4408920985006262E-16</v>
      </c>
      <c r="W763" s="439">
        <f t="shared" si="471"/>
        <v>4.4408920985006262E-16</v>
      </c>
      <c r="X763" s="439">
        <f t="shared" si="471"/>
        <v>4.4408920985006262E-16</v>
      </c>
      <c r="Y763" s="443">
        <f t="shared" si="471"/>
        <v>4.4408920985006262E-16</v>
      </c>
      <c r="Z763" s="439">
        <f t="shared" si="471"/>
        <v>4.4408920985006262E-16</v>
      </c>
      <c r="AA763" s="439">
        <f t="shared" si="471"/>
        <v>4.4408920985006262E-16</v>
      </c>
      <c r="AB763" s="439">
        <f t="shared" si="471"/>
        <v>4.4408920985006262E-16</v>
      </c>
      <c r="AC763" s="439">
        <f t="shared" si="471"/>
        <v>4.4408920985006262E-16</v>
      </c>
      <c r="AD763" s="439">
        <f t="shared" si="471"/>
        <v>4.4408920985006262E-16</v>
      </c>
      <c r="AE763" s="443">
        <f t="shared" si="471"/>
        <v>4.4408920985006262E-16</v>
      </c>
      <c r="AF763" s="439">
        <f t="shared" si="471"/>
        <v>4.4408920985006262E-16</v>
      </c>
      <c r="AG763" s="439">
        <f t="shared" si="471"/>
        <v>4.4408920985006262E-16</v>
      </c>
      <c r="AH763" s="439">
        <f t="shared" si="471"/>
        <v>4.4408920985006262E-16</v>
      </c>
      <c r="AI763" s="440">
        <f t="shared" si="471"/>
        <v>4.4408920985006262E-16</v>
      </c>
      <c r="AJ763" s="443">
        <f t="shared" si="471"/>
        <v>4.4408920985006262E-16</v>
      </c>
      <c r="AK763" s="439">
        <f t="shared" si="471"/>
        <v>4.4408920985006262E-16</v>
      </c>
      <c r="AL763" s="439">
        <f t="shared" si="471"/>
        <v>4.4408920985006262E-16</v>
      </c>
      <c r="AM763" s="439">
        <f t="shared" si="471"/>
        <v>4.4408920985006262E-16</v>
      </c>
      <c r="AN763" s="440">
        <f t="shared" si="471"/>
        <v>4.4408920985006262E-16</v>
      </c>
    </row>
    <row r="764" spans="1:40" outlineLevel="2">
      <c r="A764" s="882">
        <f>ROW()</f>
        <v>764</v>
      </c>
      <c r="B764" s="453"/>
      <c r="D764" s="452" t="s">
        <v>28</v>
      </c>
      <c r="H764" s="458"/>
      <c r="I764" s="458"/>
      <c r="J764" s="326">
        <f t="shared" ref="J764:AN764" si="472">J656+J674+J692+J710+J728+J746</f>
        <v>0.11993750724059181</v>
      </c>
      <c r="K764" s="27">
        <f t="shared" si="472"/>
        <v>0.30344981816766475</v>
      </c>
      <c r="L764" s="27">
        <f t="shared" si="472"/>
        <v>0.30344981816766475</v>
      </c>
      <c r="M764" s="27">
        <f t="shared" si="472"/>
        <v>0.30344981816766475</v>
      </c>
      <c r="N764" s="313">
        <f t="shared" si="472"/>
        <v>0.30344981816766475</v>
      </c>
      <c r="O764" s="27">
        <f t="shared" si="472"/>
        <v>0.30344981816766475</v>
      </c>
      <c r="P764" s="27">
        <f t="shared" si="472"/>
        <v>0.30344981816766475</v>
      </c>
      <c r="Q764" s="27">
        <f t="shared" si="472"/>
        <v>0.30344981816766475</v>
      </c>
      <c r="R764" s="27">
        <f t="shared" si="472"/>
        <v>0.30344981816766475</v>
      </c>
      <c r="S764" s="27">
        <f t="shared" si="472"/>
        <v>0.30344981816766475</v>
      </c>
      <c r="T764" s="443">
        <f t="shared" si="472"/>
        <v>0.30344981816766475</v>
      </c>
      <c r="U764" s="439">
        <f t="shared" si="472"/>
        <v>0.30344981816766475</v>
      </c>
      <c r="V764" s="439">
        <f t="shared" si="472"/>
        <v>0.30344981816766475</v>
      </c>
      <c r="W764" s="439">
        <f t="shared" si="472"/>
        <v>0.30344981816766475</v>
      </c>
      <c r="X764" s="439">
        <f t="shared" si="472"/>
        <v>0.30344981816766475</v>
      </c>
      <c r="Y764" s="443">
        <f t="shared" si="472"/>
        <v>0.30344981816766475</v>
      </c>
      <c r="Z764" s="439">
        <f t="shared" si="472"/>
        <v>1.1234498181676649</v>
      </c>
      <c r="AA764" s="439">
        <f t="shared" si="472"/>
        <v>3.3747928981676649</v>
      </c>
      <c r="AB764" s="439">
        <f t="shared" si="472"/>
        <v>3.7838964781676649</v>
      </c>
      <c r="AC764" s="439">
        <f t="shared" si="472"/>
        <v>3.7906038681676648</v>
      </c>
      <c r="AD764" s="439">
        <f t="shared" si="472"/>
        <v>5.8387960423336578</v>
      </c>
      <c r="AE764" s="443">
        <f t="shared" si="472"/>
        <v>5.8387960423336578</v>
      </c>
      <c r="AF764" s="439">
        <f t="shared" si="472"/>
        <v>5.8387960423336578</v>
      </c>
      <c r="AG764" s="439">
        <f t="shared" si="472"/>
        <v>5.8387960423336578</v>
      </c>
      <c r="AH764" s="439">
        <f t="shared" si="472"/>
        <v>5.8387960423336578</v>
      </c>
      <c r="AI764" s="440">
        <f t="shared" si="472"/>
        <v>5.8387960423336578</v>
      </c>
      <c r="AJ764" s="443">
        <f t="shared" si="472"/>
        <v>5.8387960423336578</v>
      </c>
      <c r="AK764" s="439">
        <f t="shared" si="472"/>
        <v>5.8387960423336578</v>
      </c>
      <c r="AL764" s="439">
        <f t="shared" si="472"/>
        <v>5.8387960423336578</v>
      </c>
      <c r="AM764" s="439">
        <f t="shared" si="472"/>
        <v>5.8387960423336578</v>
      </c>
      <c r="AN764" s="440">
        <f t="shared" si="472"/>
        <v>5.8387960423336578</v>
      </c>
    </row>
    <row r="765" spans="1:40" outlineLevel="2">
      <c r="A765" s="882">
        <f>ROW()</f>
        <v>765</v>
      </c>
      <c r="B765" s="453"/>
      <c r="D765" s="456" t="s">
        <v>443</v>
      </c>
      <c r="E765" s="456"/>
      <c r="F765" s="456"/>
      <c r="G765" s="456"/>
      <c r="H765" s="460"/>
      <c r="I765" s="460"/>
      <c r="J765" s="327">
        <f t="shared" ref="J765:AN765" si="473">J657+J675+J693+J711+J729+J747</f>
        <v>0</v>
      </c>
      <c r="K765" s="30">
        <f t="shared" si="473"/>
        <v>0</v>
      </c>
      <c r="L765" s="30">
        <f t="shared" si="473"/>
        <v>0</v>
      </c>
      <c r="M765" s="30">
        <f t="shared" si="473"/>
        <v>0</v>
      </c>
      <c r="N765" s="319">
        <f t="shared" si="473"/>
        <v>0</v>
      </c>
      <c r="O765" s="30">
        <f t="shared" si="473"/>
        <v>0</v>
      </c>
      <c r="P765" s="30">
        <f t="shared" si="473"/>
        <v>0</v>
      </c>
      <c r="Q765" s="30">
        <f t="shared" si="473"/>
        <v>0</v>
      </c>
      <c r="R765" s="30">
        <f t="shared" si="473"/>
        <v>0</v>
      </c>
      <c r="S765" s="30">
        <f t="shared" si="473"/>
        <v>0</v>
      </c>
      <c r="T765" s="462">
        <f t="shared" si="473"/>
        <v>0</v>
      </c>
      <c r="U765" s="441">
        <f t="shared" si="473"/>
        <v>0</v>
      </c>
      <c r="V765" s="441">
        <f t="shared" si="473"/>
        <v>0</v>
      </c>
      <c r="W765" s="441">
        <f t="shared" si="473"/>
        <v>0</v>
      </c>
      <c r="X765" s="441">
        <f t="shared" si="473"/>
        <v>0</v>
      </c>
      <c r="Y765" s="462">
        <f t="shared" si="473"/>
        <v>0</v>
      </c>
      <c r="Z765" s="441">
        <f t="shared" si="473"/>
        <v>0</v>
      </c>
      <c r="AA765" s="441">
        <f t="shared" si="473"/>
        <v>0</v>
      </c>
      <c r="AB765" s="441">
        <f t="shared" si="473"/>
        <v>0</v>
      </c>
      <c r="AC765" s="441">
        <f t="shared" si="473"/>
        <v>0.28029289557923348</v>
      </c>
      <c r="AD765" s="441">
        <f t="shared" si="473"/>
        <v>0.90346236228608179</v>
      </c>
      <c r="AE765" s="462">
        <f t="shared" si="473"/>
        <v>0.7115581740056961</v>
      </c>
      <c r="AF765" s="441">
        <f t="shared" si="473"/>
        <v>0.51965398572531041</v>
      </c>
      <c r="AG765" s="441">
        <f t="shared" si="473"/>
        <v>0.32774979744492472</v>
      </c>
      <c r="AH765" s="441">
        <f t="shared" si="473"/>
        <v>0.13584560916453903</v>
      </c>
      <c r="AI765" s="442">
        <f t="shared" si="473"/>
        <v>5.5511151231257827E-17</v>
      </c>
      <c r="AJ765" s="462">
        <f t="shared" si="473"/>
        <v>5.5511151231257827E-17</v>
      </c>
      <c r="AK765" s="441">
        <f t="shared" si="473"/>
        <v>5.5511151231257827E-17</v>
      </c>
      <c r="AL765" s="441">
        <f t="shared" si="473"/>
        <v>5.5511151231257827E-17</v>
      </c>
      <c r="AM765" s="441">
        <f t="shared" si="473"/>
        <v>5.5511151231257827E-17</v>
      </c>
      <c r="AN765" s="442">
        <f t="shared" si="473"/>
        <v>5.5511151231257827E-17</v>
      </c>
    </row>
    <row r="766" spans="1:40" outlineLevel="2">
      <c r="A766" s="882">
        <f>ROW()</f>
        <v>766</v>
      </c>
      <c r="B766" s="453"/>
      <c r="D766" s="452" t="s">
        <v>24</v>
      </c>
      <c r="H766" s="458"/>
      <c r="I766" s="458"/>
      <c r="J766" s="443">
        <f t="shared" ref="J766:AN766" si="474">SUM(J750:J765)</f>
        <v>12.557989915784887</v>
      </c>
      <c r="K766" s="439">
        <f t="shared" si="474"/>
        <v>29.420941463084855</v>
      </c>
      <c r="L766" s="439">
        <f t="shared" si="474"/>
        <v>52.384546410390691</v>
      </c>
      <c r="M766" s="439">
        <f t="shared" si="474"/>
        <v>77.292709958698467</v>
      </c>
      <c r="N766" s="440">
        <f t="shared" si="474"/>
        <v>105.60677104480214</v>
      </c>
      <c r="O766" s="439">
        <f t="shared" si="474"/>
        <v>122.14409138132434</v>
      </c>
      <c r="P766" s="439">
        <f t="shared" si="474"/>
        <v>143.67735414094457</v>
      </c>
      <c r="Q766" s="439">
        <f t="shared" si="474"/>
        <v>166.92303508881375</v>
      </c>
      <c r="R766" s="439">
        <f t="shared" si="474"/>
        <v>191.42046735681691</v>
      </c>
      <c r="S766" s="439">
        <f t="shared" si="474"/>
        <v>223.04534390761671</v>
      </c>
      <c r="T766" s="443">
        <f t="shared" si="474"/>
        <v>241.35650869753403</v>
      </c>
      <c r="U766" s="439">
        <f t="shared" si="474"/>
        <v>265.03832761400497</v>
      </c>
      <c r="V766" s="439">
        <f t="shared" si="474"/>
        <v>283.58357076214054</v>
      </c>
      <c r="W766" s="439">
        <f t="shared" si="474"/>
        <v>339.95772110158453</v>
      </c>
      <c r="X766" s="439">
        <f t="shared" si="474"/>
        <v>384.94131354379215</v>
      </c>
      <c r="Y766" s="443">
        <f t="shared" si="474"/>
        <v>409.33407055409799</v>
      </c>
      <c r="Z766" s="439">
        <f t="shared" si="474"/>
        <v>446.3397010471619</v>
      </c>
      <c r="AA766" s="439">
        <f t="shared" si="474"/>
        <v>490.59307448553255</v>
      </c>
      <c r="AB766" s="439">
        <f t="shared" si="474"/>
        <v>531.14569497947525</v>
      </c>
      <c r="AC766" s="439">
        <f t="shared" si="474"/>
        <v>569.05873915867539</v>
      </c>
      <c r="AD766" s="439">
        <f t="shared" si="474"/>
        <v>587.19777499494694</v>
      </c>
      <c r="AE766" s="443">
        <f t="shared" si="474"/>
        <v>595.83574330719114</v>
      </c>
      <c r="AF766" s="439">
        <f t="shared" si="474"/>
        <v>615.43139717815882</v>
      </c>
      <c r="AG766" s="439">
        <f t="shared" si="474"/>
        <v>638.66938125741513</v>
      </c>
      <c r="AH766" s="439">
        <f t="shared" si="474"/>
        <v>657.92888512030459</v>
      </c>
      <c r="AI766" s="440">
        <f t="shared" si="474"/>
        <v>672.41196150578173</v>
      </c>
      <c r="AJ766" s="443">
        <f t="shared" si="474"/>
        <v>710.58752327175591</v>
      </c>
      <c r="AK766" s="439">
        <f t="shared" si="474"/>
        <v>758.28656008450889</v>
      </c>
      <c r="AL766" s="439">
        <f t="shared" si="474"/>
        <v>784.98126324719374</v>
      </c>
      <c r="AM766" s="439">
        <f t="shared" si="474"/>
        <v>805.93852049259965</v>
      </c>
      <c r="AN766" s="440">
        <f t="shared" si="474"/>
        <v>825.64093854580085</v>
      </c>
    </row>
    <row r="767" spans="1:40">
      <c r="A767" s="882">
        <f>ROW()</f>
        <v>767</v>
      </c>
      <c r="T767" s="1451"/>
      <c r="Y767" s="1451"/>
      <c r="AE767" s="1451"/>
      <c r="AI767" s="1489"/>
      <c r="AJ767" s="1451"/>
      <c r="AN767" s="1489"/>
    </row>
    <row r="768" spans="1:40" outlineLevel="2">
      <c r="A768" s="882">
        <f>ROW()</f>
        <v>768</v>
      </c>
      <c r="B768" s="453"/>
      <c r="C768" s="761"/>
      <c r="H768" s="458"/>
      <c r="I768" s="458"/>
      <c r="J768" s="459"/>
      <c r="K768" s="458"/>
      <c r="L768" s="458"/>
      <c r="M768" s="458"/>
      <c r="N768" s="463"/>
      <c r="O768" s="458"/>
      <c r="P768" s="458"/>
      <c r="Q768" s="458"/>
      <c r="R768" s="458"/>
      <c r="S768" s="458"/>
      <c r="T768" s="459"/>
      <c r="U768" s="458"/>
      <c r="V768" s="458"/>
      <c r="W768" s="458"/>
      <c r="X768" s="458"/>
      <c r="Y768" s="459"/>
      <c r="Z768" s="458"/>
      <c r="AA768" s="458"/>
      <c r="AB768" s="458"/>
      <c r="AC768" s="458"/>
      <c r="AD768" s="458"/>
      <c r="AE768" s="459"/>
      <c r="AF768" s="458"/>
      <c r="AG768" s="458"/>
      <c r="AH768" s="458"/>
      <c r="AI768" s="463"/>
      <c r="AJ768" s="459"/>
      <c r="AK768" s="458"/>
      <c r="AL768" s="458"/>
      <c r="AM768" s="458"/>
      <c r="AN768" s="463"/>
    </row>
    <row r="769" spans="1:40" outlineLevel="2">
      <c r="A769" s="882">
        <f>ROW()</f>
        <v>769</v>
      </c>
      <c r="D769" s="4"/>
      <c r="H769" s="458"/>
      <c r="I769" s="163"/>
      <c r="J769" s="459"/>
      <c r="K769" s="458"/>
      <c r="L769" s="458"/>
      <c r="M769" s="458"/>
      <c r="N769" s="463"/>
      <c r="O769" s="458"/>
      <c r="P769" s="439"/>
      <c r="Q769" s="439"/>
      <c r="R769" s="439"/>
      <c r="S769" s="439"/>
      <c r="T769" s="459"/>
      <c r="U769" s="458"/>
      <c r="V769" s="458"/>
      <c r="W769" s="458"/>
      <c r="X769" s="458"/>
      <c r="Y769" s="459"/>
      <c r="Z769" s="458"/>
      <c r="AA769" s="458"/>
      <c r="AB769" s="458"/>
      <c r="AC769" s="458"/>
      <c r="AD769" s="458"/>
      <c r="AE769" s="459"/>
      <c r="AF769" s="458"/>
      <c r="AG769" s="458"/>
      <c r="AH769" s="458"/>
      <c r="AI769" s="463"/>
      <c r="AJ769" s="459"/>
      <c r="AK769" s="458"/>
      <c r="AL769" s="458"/>
      <c r="AM769" s="458"/>
      <c r="AN769" s="463"/>
    </row>
    <row r="770" spans="1:40">
      <c r="A770" s="884" t="s">
        <v>872</v>
      </c>
      <c r="B770" s="885"/>
      <c r="C770" s="886"/>
      <c r="D770" s="885"/>
      <c r="E770" s="885"/>
      <c r="F770" s="885"/>
      <c r="G770" s="25"/>
      <c r="H770" s="885"/>
      <c r="I770" s="25"/>
      <c r="J770" s="323"/>
      <c r="K770" s="25"/>
      <c r="L770" s="25"/>
      <c r="M770" s="25"/>
      <c r="N770" s="318"/>
      <c r="O770" s="25"/>
      <c r="P770" s="25"/>
      <c r="Q770" s="25"/>
      <c r="R770" s="25"/>
      <c r="S770" s="25"/>
      <c r="T770" s="323"/>
      <c r="U770" s="25"/>
      <c r="V770" s="25"/>
      <c r="W770" s="25"/>
      <c r="X770" s="25"/>
      <c r="Y770" s="323"/>
      <c r="Z770" s="25"/>
      <c r="AA770" s="25"/>
      <c r="AB770" s="25"/>
      <c r="AC770" s="25"/>
      <c r="AD770" s="25"/>
      <c r="AE770" s="323"/>
      <c r="AF770" s="25"/>
      <c r="AG770" s="25"/>
      <c r="AH770" s="25"/>
      <c r="AI770" s="318"/>
      <c r="AJ770" s="323"/>
      <c r="AK770" s="25"/>
      <c r="AL770" s="25"/>
      <c r="AM770" s="25"/>
      <c r="AN770" s="318"/>
    </row>
    <row r="771" spans="1:40" outlineLevel="1">
      <c r="A771" s="732" t="s">
        <v>26</v>
      </c>
      <c r="B771" s="733"/>
      <c r="C771" s="881"/>
      <c r="D771" s="733"/>
      <c r="E771" s="733"/>
      <c r="F771" s="733"/>
      <c r="G771" s="730"/>
      <c r="H771" s="733"/>
      <c r="I771" s="730"/>
      <c r="J771" s="729"/>
      <c r="K771" s="730"/>
      <c r="L771" s="730"/>
      <c r="M771" s="730"/>
      <c r="N771" s="731"/>
      <c r="O771" s="730"/>
      <c r="P771" s="730"/>
      <c r="Q771" s="730"/>
      <c r="R771" s="730"/>
      <c r="S771" s="730"/>
      <c r="T771" s="729"/>
      <c r="U771" s="730"/>
      <c r="V771" s="730"/>
      <c r="W771" s="730"/>
      <c r="X771" s="730"/>
      <c r="Y771" s="729"/>
      <c r="Z771" s="730"/>
      <c r="AA771" s="730"/>
      <c r="AB771" s="730"/>
      <c r="AC771" s="730"/>
      <c r="AD771" s="730"/>
      <c r="AE771" s="729"/>
      <c r="AF771" s="730"/>
      <c r="AG771" s="730"/>
      <c r="AH771" s="730"/>
      <c r="AI771" s="731"/>
      <c r="AJ771" s="729"/>
      <c r="AK771" s="730"/>
      <c r="AL771" s="730"/>
      <c r="AM771" s="730"/>
      <c r="AN771" s="731"/>
    </row>
    <row r="772" spans="1:40" outlineLevel="2">
      <c r="A772" s="882">
        <f>ROW()</f>
        <v>772</v>
      </c>
      <c r="B772" s="453"/>
      <c r="D772" s="452" t="s">
        <v>300</v>
      </c>
      <c r="H772" s="458"/>
      <c r="I772" s="458"/>
      <c r="J772" s="342"/>
      <c r="K772" s="169">
        <f>Input!$AB$58</f>
        <v>20</v>
      </c>
      <c r="L772" s="26">
        <f t="shared" ref="L772:X772" si="475">(K772-K$9)*(K772&gt;L$9)</f>
        <v>19</v>
      </c>
      <c r="M772" s="26">
        <f t="shared" si="475"/>
        <v>18</v>
      </c>
      <c r="N772" s="311">
        <f t="shared" si="475"/>
        <v>17</v>
      </c>
      <c r="O772" s="26">
        <f t="shared" si="475"/>
        <v>16</v>
      </c>
      <c r="P772" s="26">
        <f t="shared" si="475"/>
        <v>15</v>
      </c>
      <c r="Q772" s="26">
        <f t="shared" si="475"/>
        <v>14</v>
      </c>
      <c r="R772" s="26">
        <f t="shared" si="475"/>
        <v>13</v>
      </c>
      <c r="S772" s="26">
        <f t="shared" si="475"/>
        <v>12</v>
      </c>
      <c r="T772" s="330">
        <f t="shared" si="475"/>
        <v>11</v>
      </c>
      <c r="U772" s="26">
        <f t="shared" si="475"/>
        <v>10.5</v>
      </c>
      <c r="V772" s="448">
        <f t="shared" si="475"/>
        <v>9.5</v>
      </c>
      <c r="W772" s="448">
        <f t="shared" si="475"/>
        <v>8.5</v>
      </c>
      <c r="X772" s="448">
        <f t="shared" si="475"/>
        <v>7.5</v>
      </c>
      <c r="Y772" s="330">
        <f>(X772-X$9)*(X772&gt;Y$9)</f>
        <v>6.5</v>
      </c>
      <c r="Z772" s="448">
        <f t="shared" ref="Z772" si="476">(Y772-Y$9)*(Y772&gt;Z$9)</f>
        <v>6</v>
      </c>
      <c r="AA772" s="448">
        <f t="shared" ref="AA772:AI772" si="477">(Z772-Z$9)*(Z772&gt;AA$9)</f>
        <v>5</v>
      </c>
      <c r="AB772" s="448">
        <f t="shared" si="477"/>
        <v>4</v>
      </c>
      <c r="AC772" s="448">
        <f t="shared" si="477"/>
        <v>3</v>
      </c>
      <c r="AD772" s="448">
        <f t="shared" si="477"/>
        <v>2</v>
      </c>
      <c r="AE772" s="330">
        <f t="shared" si="477"/>
        <v>1</v>
      </c>
      <c r="AF772" s="448">
        <f t="shared" si="477"/>
        <v>0</v>
      </c>
      <c r="AG772" s="448">
        <f t="shared" si="477"/>
        <v>0</v>
      </c>
      <c r="AH772" s="448">
        <f t="shared" si="477"/>
        <v>0</v>
      </c>
      <c r="AI772" s="449">
        <f t="shared" si="477"/>
        <v>0</v>
      </c>
      <c r="AJ772" s="330">
        <f t="shared" ref="AJ772:AJ787" si="478">(AI772-AI$9)*(AI772&gt;AJ$9)</f>
        <v>0</v>
      </c>
      <c r="AK772" s="448">
        <f t="shared" ref="AK772:AK787" si="479">(AJ772-AJ$9)*(AJ772&gt;AK$9)</f>
        <v>0</v>
      </c>
      <c r="AL772" s="448">
        <f t="shared" ref="AL772:AL787" si="480">(AK772-AK$9)*(AK772&gt;AL$9)</f>
        <v>0</v>
      </c>
      <c r="AM772" s="448">
        <f t="shared" ref="AM772:AM787" si="481">(AL772-AL$9)*(AL772&gt;AM$9)</f>
        <v>0</v>
      </c>
      <c r="AN772" s="449">
        <f t="shared" ref="AN772:AN787" si="482">(AM772-AM$9)*(AM772&gt;AN$9)</f>
        <v>0</v>
      </c>
    </row>
    <row r="773" spans="1:40" outlineLevel="2">
      <c r="A773" s="882">
        <f>ROW()</f>
        <v>773</v>
      </c>
      <c r="B773" s="453"/>
      <c r="D773" s="452" t="s">
        <v>301</v>
      </c>
      <c r="H773" s="458"/>
      <c r="I773" s="458"/>
      <c r="J773" s="342"/>
      <c r="K773" s="169">
        <f>Input!$AB$59</f>
        <v>20</v>
      </c>
      <c r="L773" s="26">
        <f t="shared" ref="L773:AI773" si="483">(K773-K$9)*(K773&gt;L$9)</f>
        <v>19</v>
      </c>
      <c r="M773" s="26">
        <f t="shared" si="483"/>
        <v>18</v>
      </c>
      <c r="N773" s="311">
        <f t="shared" si="483"/>
        <v>17</v>
      </c>
      <c r="O773" s="26">
        <f t="shared" si="483"/>
        <v>16</v>
      </c>
      <c r="P773" s="26">
        <f t="shared" si="483"/>
        <v>15</v>
      </c>
      <c r="Q773" s="26">
        <f t="shared" si="483"/>
        <v>14</v>
      </c>
      <c r="R773" s="26">
        <f t="shared" si="483"/>
        <v>13</v>
      </c>
      <c r="S773" s="26">
        <f t="shared" si="483"/>
        <v>12</v>
      </c>
      <c r="T773" s="330">
        <f t="shared" si="483"/>
        <v>11</v>
      </c>
      <c r="U773" s="26">
        <f t="shared" si="483"/>
        <v>10.5</v>
      </c>
      <c r="V773" s="448">
        <f t="shared" si="483"/>
        <v>9.5</v>
      </c>
      <c r="W773" s="448">
        <f t="shared" si="483"/>
        <v>8.5</v>
      </c>
      <c r="X773" s="448">
        <f t="shared" si="483"/>
        <v>7.5</v>
      </c>
      <c r="Y773" s="330">
        <f t="shared" si="483"/>
        <v>6.5</v>
      </c>
      <c r="Z773" s="448">
        <f t="shared" ref="Z773" si="484">(Y773-Y$9)*(Y773&gt;Z$9)</f>
        <v>6</v>
      </c>
      <c r="AA773" s="448">
        <f t="shared" si="483"/>
        <v>5</v>
      </c>
      <c r="AB773" s="448">
        <f t="shared" si="483"/>
        <v>4</v>
      </c>
      <c r="AC773" s="448">
        <f t="shared" si="483"/>
        <v>3</v>
      </c>
      <c r="AD773" s="448">
        <f t="shared" si="483"/>
        <v>2</v>
      </c>
      <c r="AE773" s="330">
        <f t="shared" si="483"/>
        <v>1</v>
      </c>
      <c r="AF773" s="448">
        <f t="shared" si="483"/>
        <v>0</v>
      </c>
      <c r="AG773" s="448">
        <f t="shared" si="483"/>
        <v>0</v>
      </c>
      <c r="AH773" s="448">
        <f t="shared" si="483"/>
        <v>0</v>
      </c>
      <c r="AI773" s="449">
        <f t="shared" si="483"/>
        <v>0</v>
      </c>
      <c r="AJ773" s="330">
        <f t="shared" si="478"/>
        <v>0</v>
      </c>
      <c r="AK773" s="448">
        <f t="shared" si="479"/>
        <v>0</v>
      </c>
      <c r="AL773" s="448">
        <f t="shared" si="480"/>
        <v>0</v>
      </c>
      <c r="AM773" s="448">
        <f t="shared" si="481"/>
        <v>0</v>
      </c>
      <c r="AN773" s="449">
        <f t="shared" si="482"/>
        <v>0</v>
      </c>
    </row>
    <row r="774" spans="1:40" outlineLevel="2">
      <c r="A774" s="882">
        <f>ROW()</f>
        <v>774</v>
      </c>
      <c r="B774" s="453"/>
      <c r="D774" s="452" t="s">
        <v>29</v>
      </c>
      <c r="H774" s="458"/>
      <c r="I774" s="458"/>
      <c r="J774" s="342"/>
      <c r="K774" s="169">
        <f>Input!$AB$60</f>
        <v>20</v>
      </c>
      <c r="L774" s="26">
        <f t="shared" ref="L774:AI774" si="485">(K774-K$9)*(K774&gt;L$9)</f>
        <v>19</v>
      </c>
      <c r="M774" s="26">
        <f t="shared" si="485"/>
        <v>18</v>
      </c>
      <c r="N774" s="311">
        <f t="shared" si="485"/>
        <v>17</v>
      </c>
      <c r="O774" s="26">
        <f t="shared" si="485"/>
        <v>16</v>
      </c>
      <c r="P774" s="26">
        <f t="shared" si="485"/>
        <v>15</v>
      </c>
      <c r="Q774" s="26">
        <f t="shared" si="485"/>
        <v>14</v>
      </c>
      <c r="R774" s="26">
        <f t="shared" si="485"/>
        <v>13</v>
      </c>
      <c r="S774" s="26">
        <f t="shared" si="485"/>
        <v>12</v>
      </c>
      <c r="T774" s="330">
        <f t="shared" si="485"/>
        <v>11</v>
      </c>
      <c r="U774" s="26">
        <f t="shared" si="485"/>
        <v>10.5</v>
      </c>
      <c r="V774" s="448">
        <f t="shared" si="485"/>
        <v>9.5</v>
      </c>
      <c r="W774" s="448">
        <f t="shared" si="485"/>
        <v>8.5</v>
      </c>
      <c r="X774" s="448">
        <f t="shared" si="485"/>
        <v>7.5</v>
      </c>
      <c r="Y774" s="330">
        <f t="shared" si="485"/>
        <v>6.5</v>
      </c>
      <c r="Z774" s="448">
        <f t="shared" ref="Z774" si="486">(Y774-Y$9)*(Y774&gt;Z$9)</f>
        <v>6</v>
      </c>
      <c r="AA774" s="448">
        <f t="shared" si="485"/>
        <v>5</v>
      </c>
      <c r="AB774" s="448">
        <f t="shared" si="485"/>
        <v>4</v>
      </c>
      <c r="AC774" s="448">
        <f t="shared" si="485"/>
        <v>3</v>
      </c>
      <c r="AD774" s="448">
        <f t="shared" si="485"/>
        <v>2</v>
      </c>
      <c r="AE774" s="330">
        <f t="shared" si="485"/>
        <v>1</v>
      </c>
      <c r="AF774" s="448">
        <f t="shared" si="485"/>
        <v>0</v>
      </c>
      <c r="AG774" s="448">
        <f t="shared" si="485"/>
        <v>0</v>
      </c>
      <c r="AH774" s="448">
        <f t="shared" si="485"/>
        <v>0</v>
      </c>
      <c r="AI774" s="449">
        <f t="shared" si="485"/>
        <v>0</v>
      </c>
      <c r="AJ774" s="330">
        <f t="shared" si="478"/>
        <v>0</v>
      </c>
      <c r="AK774" s="448">
        <f t="shared" si="479"/>
        <v>0</v>
      </c>
      <c r="AL774" s="448">
        <f t="shared" si="480"/>
        <v>0</v>
      </c>
      <c r="AM774" s="448">
        <f t="shared" si="481"/>
        <v>0</v>
      </c>
      <c r="AN774" s="449">
        <f t="shared" si="482"/>
        <v>0</v>
      </c>
    </row>
    <row r="775" spans="1:40" outlineLevel="2">
      <c r="A775" s="882">
        <f>ROW()</f>
        <v>775</v>
      </c>
      <c r="B775" s="453"/>
      <c r="D775" s="452" t="s">
        <v>30</v>
      </c>
      <c r="H775" s="458"/>
      <c r="I775" s="458"/>
      <c r="J775" s="342"/>
      <c r="K775" s="169">
        <f>Input!$AB$61</f>
        <v>20</v>
      </c>
      <c r="L775" s="26">
        <f t="shared" ref="L775:AI775" si="487">(K775-K$9)*(K775&gt;L$9)</f>
        <v>19</v>
      </c>
      <c r="M775" s="26">
        <f t="shared" si="487"/>
        <v>18</v>
      </c>
      <c r="N775" s="311">
        <f t="shared" si="487"/>
        <v>17</v>
      </c>
      <c r="O775" s="26">
        <f t="shared" si="487"/>
        <v>16</v>
      </c>
      <c r="P775" s="26">
        <f t="shared" si="487"/>
        <v>15</v>
      </c>
      <c r="Q775" s="26">
        <f t="shared" si="487"/>
        <v>14</v>
      </c>
      <c r="R775" s="26">
        <f t="shared" si="487"/>
        <v>13</v>
      </c>
      <c r="S775" s="26">
        <f t="shared" si="487"/>
        <v>12</v>
      </c>
      <c r="T775" s="330">
        <f t="shared" si="487"/>
        <v>11</v>
      </c>
      <c r="U775" s="26">
        <f t="shared" si="487"/>
        <v>10.5</v>
      </c>
      <c r="V775" s="448">
        <f t="shared" si="487"/>
        <v>9.5</v>
      </c>
      <c r="W775" s="448">
        <f t="shared" si="487"/>
        <v>8.5</v>
      </c>
      <c r="X775" s="448">
        <f t="shared" si="487"/>
        <v>7.5</v>
      </c>
      <c r="Y775" s="330">
        <f t="shared" si="487"/>
        <v>6.5</v>
      </c>
      <c r="Z775" s="448">
        <f t="shared" ref="Z775" si="488">(Y775-Y$9)*(Y775&gt;Z$9)</f>
        <v>6</v>
      </c>
      <c r="AA775" s="448">
        <f t="shared" si="487"/>
        <v>5</v>
      </c>
      <c r="AB775" s="448">
        <f t="shared" si="487"/>
        <v>4</v>
      </c>
      <c r="AC775" s="448">
        <f t="shared" si="487"/>
        <v>3</v>
      </c>
      <c r="AD775" s="448">
        <f t="shared" si="487"/>
        <v>2</v>
      </c>
      <c r="AE775" s="330">
        <f t="shared" si="487"/>
        <v>1</v>
      </c>
      <c r="AF775" s="448">
        <f t="shared" si="487"/>
        <v>0</v>
      </c>
      <c r="AG775" s="448">
        <f t="shared" si="487"/>
        <v>0</v>
      </c>
      <c r="AH775" s="448">
        <f t="shared" si="487"/>
        <v>0</v>
      </c>
      <c r="AI775" s="449">
        <f t="shared" si="487"/>
        <v>0</v>
      </c>
      <c r="AJ775" s="330">
        <f t="shared" si="478"/>
        <v>0</v>
      </c>
      <c r="AK775" s="448">
        <f t="shared" si="479"/>
        <v>0</v>
      </c>
      <c r="AL775" s="448">
        <f t="shared" si="480"/>
        <v>0</v>
      </c>
      <c r="AM775" s="448">
        <f t="shared" si="481"/>
        <v>0</v>
      </c>
      <c r="AN775" s="449">
        <f t="shared" si="482"/>
        <v>0</v>
      </c>
    </row>
    <row r="776" spans="1:40" outlineLevel="2">
      <c r="A776" s="882">
        <f>ROW()</f>
        <v>776</v>
      </c>
      <c r="B776" s="453"/>
      <c r="D776" s="452" t="s">
        <v>31</v>
      </c>
      <c r="H776" s="458"/>
      <c r="I776" s="458"/>
      <c r="J776" s="342"/>
      <c r="K776" s="169">
        <f>Input!$AB$62</f>
        <v>20</v>
      </c>
      <c r="L776" s="26">
        <f t="shared" ref="L776:AI776" si="489">(K776-K$9)*(K776&gt;L$9)</f>
        <v>19</v>
      </c>
      <c r="M776" s="26">
        <f t="shared" si="489"/>
        <v>18</v>
      </c>
      <c r="N776" s="311">
        <f t="shared" si="489"/>
        <v>17</v>
      </c>
      <c r="O776" s="26">
        <f t="shared" si="489"/>
        <v>16</v>
      </c>
      <c r="P776" s="26">
        <f t="shared" si="489"/>
        <v>15</v>
      </c>
      <c r="Q776" s="26">
        <f t="shared" si="489"/>
        <v>14</v>
      </c>
      <c r="R776" s="26">
        <f t="shared" si="489"/>
        <v>13</v>
      </c>
      <c r="S776" s="26">
        <f t="shared" si="489"/>
        <v>12</v>
      </c>
      <c r="T776" s="330">
        <f t="shared" si="489"/>
        <v>11</v>
      </c>
      <c r="U776" s="26">
        <f t="shared" si="489"/>
        <v>10.5</v>
      </c>
      <c r="V776" s="448">
        <f t="shared" si="489"/>
        <v>9.5</v>
      </c>
      <c r="W776" s="448">
        <f t="shared" si="489"/>
        <v>8.5</v>
      </c>
      <c r="X776" s="448">
        <f t="shared" si="489"/>
        <v>7.5</v>
      </c>
      <c r="Y776" s="330">
        <f t="shared" si="489"/>
        <v>6.5</v>
      </c>
      <c r="Z776" s="448">
        <f t="shared" ref="Z776" si="490">(Y776-Y$9)*(Y776&gt;Z$9)</f>
        <v>6</v>
      </c>
      <c r="AA776" s="448">
        <f t="shared" si="489"/>
        <v>5</v>
      </c>
      <c r="AB776" s="448">
        <f t="shared" si="489"/>
        <v>4</v>
      </c>
      <c r="AC776" s="448">
        <f t="shared" si="489"/>
        <v>3</v>
      </c>
      <c r="AD776" s="448">
        <f t="shared" si="489"/>
        <v>2</v>
      </c>
      <c r="AE776" s="330">
        <f t="shared" si="489"/>
        <v>1</v>
      </c>
      <c r="AF776" s="448">
        <f t="shared" si="489"/>
        <v>0</v>
      </c>
      <c r="AG776" s="448">
        <f t="shared" si="489"/>
        <v>0</v>
      </c>
      <c r="AH776" s="448">
        <f t="shared" si="489"/>
        <v>0</v>
      </c>
      <c r="AI776" s="449">
        <f t="shared" si="489"/>
        <v>0</v>
      </c>
      <c r="AJ776" s="330">
        <f t="shared" si="478"/>
        <v>0</v>
      </c>
      <c r="AK776" s="448">
        <f t="shared" si="479"/>
        <v>0</v>
      </c>
      <c r="AL776" s="448">
        <f t="shared" si="480"/>
        <v>0</v>
      </c>
      <c r="AM776" s="448">
        <f t="shared" si="481"/>
        <v>0</v>
      </c>
      <c r="AN776" s="449">
        <f t="shared" si="482"/>
        <v>0</v>
      </c>
    </row>
    <row r="777" spans="1:40" outlineLevel="2">
      <c r="A777" s="882">
        <f>ROW()</f>
        <v>777</v>
      </c>
      <c r="B777" s="453"/>
      <c r="D777" s="452" t="s">
        <v>32</v>
      </c>
      <c r="H777" s="458"/>
      <c r="I777" s="458"/>
      <c r="J777" s="342"/>
      <c r="K777" s="169">
        <f>Input!$AB$63</f>
        <v>40</v>
      </c>
      <c r="L777" s="26">
        <f t="shared" ref="L777:AI777" si="491">(K777-K$9)*(K777&gt;L$9)</f>
        <v>39</v>
      </c>
      <c r="M777" s="26">
        <f t="shared" si="491"/>
        <v>38</v>
      </c>
      <c r="N777" s="311">
        <f t="shared" si="491"/>
        <v>37</v>
      </c>
      <c r="O777" s="26">
        <f t="shared" si="491"/>
        <v>36</v>
      </c>
      <c r="P777" s="26">
        <f t="shared" si="491"/>
        <v>35</v>
      </c>
      <c r="Q777" s="26">
        <f t="shared" si="491"/>
        <v>34</v>
      </c>
      <c r="R777" s="26">
        <f t="shared" si="491"/>
        <v>33</v>
      </c>
      <c r="S777" s="26">
        <f t="shared" si="491"/>
        <v>32</v>
      </c>
      <c r="T777" s="330">
        <f t="shared" si="491"/>
        <v>31</v>
      </c>
      <c r="U777" s="26">
        <f t="shared" si="491"/>
        <v>30.5</v>
      </c>
      <c r="V777" s="448">
        <f t="shared" si="491"/>
        <v>29.5</v>
      </c>
      <c r="W777" s="448">
        <f t="shared" si="491"/>
        <v>28.5</v>
      </c>
      <c r="X777" s="448">
        <f t="shared" si="491"/>
        <v>27.5</v>
      </c>
      <c r="Y777" s="330">
        <f t="shared" si="491"/>
        <v>26.5</v>
      </c>
      <c r="Z777" s="448">
        <f t="shared" ref="Z777" si="492">(Y777-Y$9)*(Y777&gt;Z$9)</f>
        <v>26</v>
      </c>
      <c r="AA777" s="448">
        <f t="shared" si="491"/>
        <v>25</v>
      </c>
      <c r="AB777" s="448">
        <f t="shared" si="491"/>
        <v>24</v>
      </c>
      <c r="AC777" s="448">
        <f t="shared" si="491"/>
        <v>23</v>
      </c>
      <c r="AD777" s="448">
        <f t="shared" si="491"/>
        <v>22</v>
      </c>
      <c r="AE777" s="330">
        <f t="shared" si="491"/>
        <v>21</v>
      </c>
      <c r="AF777" s="448">
        <f t="shared" si="491"/>
        <v>20</v>
      </c>
      <c r="AG777" s="448">
        <f t="shared" si="491"/>
        <v>19</v>
      </c>
      <c r="AH777" s="448">
        <f t="shared" si="491"/>
        <v>18</v>
      </c>
      <c r="AI777" s="449">
        <f t="shared" si="491"/>
        <v>17</v>
      </c>
      <c r="AJ777" s="330">
        <f t="shared" si="478"/>
        <v>16</v>
      </c>
      <c r="AK777" s="448">
        <f t="shared" si="479"/>
        <v>15</v>
      </c>
      <c r="AL777" s="448">
        <f t="shared" si="480"/>
        <v>14</v>
      </c>
      <c r="AM777" s="448">
        <f t="shared" si="481"/>
        <v>13</v>
      </c>
      <c r="AN777" s="449">
        <f t="shared" si="482"/>
        <v>12</v>
      </c>
    </row>
    <row r="778" spans="1:40" outlineLevel="2">
      <c r="A778" s="882">
        <f>ROW()</f>
        <v>778</v>
      </c>
      <c r="B778" s="453"/>
      <c r="D778" s="452" t="s">
        <v>33</v>
      </c>
      <c r="H778" s="458"/>
      <c r="I778" s="458"/>
      <c r="J778" s="342"/>
      <c r="K778" s="169">
        <f>Input!$AB$64</f>
        <v>40</v>
      </c>
      <c r="L778" s="26">
        <f t="shared" ref="L778:AI778" si="493">(K778-K$9)*(K778&gt;L$9)</f>
        <v>39</v>
      </c>
      <c r="M778" s="26">
        <f t="shared" si="493"/>
        <v>38</v>
      </c>
      <c r="N778" s="311">
        <f t="shared" si="493"/>
        <v>37</v>
      </c>
      <c r="O778" s="26">
        <f t="shared" si="493"/>
        <v>36</v>
      </c>
      <c r="P778" s="26">
        <f t="shared" si="493"/>
        <v>35</v>
      </c>
      <c r="Q778" s="26">
        <f t="shared" si="493"/>
        <v>34</v>
      </c>
      <c r="R778" s="26">
        <f t="shared" si="493"/>
        <v>33</v>
      </c>
      <c r="S778" s="26">
        <f t="shared" si="493"/>
        <v>32</v>
      </c>
      <c r="T778" s="330">
        <f t="shared" si="493"/>
        <v>31</v>
      </c>
      <c r="U778" s="26">
        <f t="shared" si="493"/>
        <v>30.5</v>
      </c>
      <c r="V778" s="448">
        <f t="shared" si="493"/>
        <v>29.5</v>
      </c>
      <c r="W778" s="448">
        <f t="shared" si="493"/>
        <v>28.5</v>
      </c>
      <c r="X778" s="448">
        <f t="shared" si="493"/>
        <v>27.5</v>
      </c>
      <c r="Y778" s="330">
        <f t="shared" si="493"/>
        <v>26.5</v>
      </c>
      <c r="Z778" s="448">
        <f t="shared" ref="Z778" si="494">(Y778-Y$9)*(Y778&gt;Z$9)</f>
        <v>26</v>
      </c>
      <c r="AA778" s="448">
        <f t="shared" si="493"/>
        <v>25</v>
      </c>
      <c r="AB778" s="448">
        <f t="shared" si="493"/>
        <v>24</v>
      </c>
      <c r="AC778" s="448">
        <f t="shared" si="493"/>
        <v>23</v>
      </c>
      <c r="AD778" s="448">
        <f t="shared" si="493"/>
        <v>22</v>
      </c>
      <c r="AE778" s="330">
        <f t="shared" si="493"/>
        <v>21</v>
      </c>
      <c r="AF778" s="448">
        <f t="shared" si="493"/>
        <v>20</v>
      </c>
      <c r="AG778" s="448">
        <f t="shared" si="493"/>
        <v>19</v>
      </c>
      <c r="AH778" s="448">
        <f t="shared" si="493"/>
        <v>18</v>
      </c>
      <c r="AI778" s="449">
        <f t="shared" si="493"/>
        <v>17</v>
      </c>
      <c r="AJ778" s="330">
        <f t="shared" si="478"/>
        <v>16</v>
      </c>
      <c r="AK778" s="448">
        <f t="shared" si="479"/>
        <v>15</v>
      </c>
      <c r="AL778" s="448">
        <f t="shared" si="480"/>
        <v>14</v>
      </c>
      <c r="AM778" s="448">
        <f t="shared" si="481"/>
        <v>13</v>
      </c>
      <c r="AN778" s="449">
        <f t="shared" si="482"/>
        <v>12</v>
      </c>
    </row>
    <row r="779" spans="1:40" outlineLevel="2">
      <c r="A779" s="882">
        <f>ROW()</f>
        <v>779</v>
      </c>
      <c r="B779" s="453"/>
      <c r="D779" s="452" t="s">
        <v>27</v>
      </c>
      <c r="H779" s="458"/>
      <c r="I779" s="458"/>
      <c r="J779" s="342"/>
      <c r="K779" s="169">
        <f>Input!$AB$65</f>
        <v>40</v>
      </c>
      <c r="L779" s="26">
        <f t="shared" ref="L779:AI779" si="495">(K779-K$9)*(K779&gt;L$9)</f>
        <v>39</v>
      </c>
      <c r="M779" s="26">
        <f t="shared" si="495"/>
        <v>38</v>
      </c>
      <c r="N779" s="311">
        <f t="shared" si="495"/>
        <v>37</v>
      </c>
      <c r="O779" s="26">
        <f t="shared" si="495"/>
        <v>36</v>
      </c>
      <c r="P779" s="26">
        <f t="shared" si="495"/>
        <v>35</v>
      </c>
      <c r="Q779" s="26">
        <f t="shared" si="495"/>
        <v>34</v>
      </c>
      <c r="R779" s="26">
        <f t="shared" si="495"/>
        <v>33</v>
      </c>
      <c r="S779" s="26">
        <f t="shared" si="495"/>
        <v>32</v>
      </c>
      <c r="T779" s="330">
        <f t="shared" si="495"/>
        <v>31</v>
      </c>
      <c r="U779" s="26">
        <f t="shared" si="495"/>
        <v>30.5</v>
      </c>
      <c r="V779" s="448">
        <f t="shared" si="495"/>
        <v>29.5</v>
      </c>
      <c r="W779" s="448">
        <f t="shared" si="495"/>
        <v>28.5</v>
      </c>
      <c r="X779" s="448">
        <f t="shared" si="495"/>
        <v>27.5</v>
      </c>
      <c r="Y779" s="330">
        <f t="shared" si="495"/>
        <v>26.5</v>
      </c>
      <c r="Z779" s="448">
        <f t="shared" ref="Z779" si="496">(Y779-Y$9)*(Y779&gt;Z$9)</f>
        <v>26</v>
      </c>
      <c r="AA779" s="448">
        <f t="shared" si="495"/>
        <v>25</v>
      </c>
      <c r="AB779" s="448">
        <f t="shared" si="495"/>
        <v>24</v>
      </c>
      <c r="AC779" s="448">
        <f t="shared" si="495"/>
        <v>23</v>
      </c>
      <c r="AD779" s="448">
        <f t="shared" si="495"/>
        <v>22</v>
      </c>
      <c r="AE779" s="330">
        <f t="shared" si="495"/>
        <v>21</v>
      </c>
      <c r="AF779" s="448">
        <f t="shared" si="495"/>
        <v>20</v>
      </c>
      <c r="AG779" s="448">
        <f t="shared" si="495"/>
        <v>19</v>
      </c>
      <c r="AH779" s="448">
        <f t="shared" si="495"/>
        <v>18</v>
      </c>
      <c r="AI779" s="449">
        <f t="shared" si="495"/>
        <v>17</v>
      </c>
      <c r="AJ779" s="330">
        <f t="shared" si="478"/>
        <v>16</v>
      </c>
      <c r="AK779" s="448">
        <f t="shared" si="479"/>
        <v>15</v>
      </c>
      <c r="AL779" s="448">
        <f t="shared" si="480"/>
        <v>14</v>
      </c>
      <c r="AM779" s="448">
        <f t="shared" si="481"/>
        <v>13</v>
      </c>
      <c r="AN779" s="449">
        <f t="shared" si="482"/>
        <v>12</v>
      </c>
    </row>
    <row r="780" spans="1:40" outlineLevel="2">
      <c r="A780" s="882">
        <f>ROW()</f>
        <v>780</v>
      </c>
      <c r="B780" s="453"/>
      <c r="D780" s="452" t="s">
        <v>34</v>
      </c>
      <c r="H780" s="458"/>
      <c r="I780" s="458"/>
      <c r="J780" s="342"/>
      <c r="K780" s="169">
        <f>Input!$AB$66</f>
        <v>25</v>
      </c>
      <c r="L780" s="26">
        <f t="shared" ref="L780:AI780" si="497">(K780-K$9)*(K780&gt;L$9)</f>
        <v>24</v>
      </c>
      <c r="M780" s="26">
        <f t="shared" si="497"/>
        <v>23</v>
      </c>
      <c r="N780" s="311">
        <f t="shared" si="497"/>
        <v>22</v>
      </c>
      <c r="O780" s="26">
        <f t="shared" si="497"/>
        <v>21</v>
      </c>
      <c r="P780" s="26">
        <f t="shared" si="497"/>
        <v>20</v>
      </c>
      <c r="Q780" s="26">
        <f t="shared" si="497"/>
        <v>19</v>
      </c>
      <c r="R780" s="26">
        <f t="shared" si="497"/>
        <v>18</v>
      </c>
      <c r="S780" s="26">
        <f t="shared" si="497"/>
        <v>17</v>
      </c>
      <c r="T780" s="330">
        <f t="shared" si="497"/>
        <v>16</v>
      </c>
      <c r="U780" s="26">
        <f t="shared" si="497"/>
        <v>15.5</v>
      </c>
      <c r="V780" s="448">
        <f t="shared" si="497"/>
        <v>14.5</v>
      </c>
      <c r="W780" s="448">
        <f t="shared" si="497"/>
        <v>13.5</v>
      </c>
      <c r="X780" s="448">
        <f t="shared" si="497"/>
        <v>12.5</v>
      </c>
      <c r="Y780" s="330">
        <f t="shared" si="497"/>
        <v>11.5</v>
      </c>
      <c r="Z780" s="448">
        <f t="shared" ref="Z780" si="498">(Y780-Y$9)*(Y780&gt;Z$9)</f>
        <v>11</v>
      </c>
      <c r="AA780" s="448">
        <f t="shared" si="497"/>
        <v>10</v>
      </c>
      <c r="AB780" s="448">
        <f t="shared" si="497"/>
        <v>9</v>
      </c>
      <c r="AC780" s="448">
        <f t="shared" si="497"/>
        <v>8</v>
      </c>
      <c r="AD780" s="448">
        <f t="shared" si="497"/>
        <v>7</v>
      </c>
      <c r="AE780" s="330">
        <f t="shared" si="497"/>
        <v>6</v>
      </c>
      <c r="AF780" s="448">
        <f t="shared" si="497"/>
        <v>5</v>
      </c>
      <c r="AG780" s="448">
        <f t="shared" si="497"/>
        <v>4</v>
      </c>
      <c r="AH780" s="448">
        <f t="shared" si="497"/>
        <v>3</v>
      </c>
      <c r="AI780" s="449">
        <f t="shared" si="497"/>
        <v>2</v>
      </c>
      <c r="AJ780" s="330">
        <f t="shared" si="478"/>
        <v>1</v>
      </c>
      <c r="AK780" s="448">
        <f t="shared" si="479"/>
        <v>0</v>
      </c>
      <c r="AL780" s="448">
        <f t="shared" si="480"/>
        <v>0</v>
      </c>
      <c r="AM780" s="448">
        <f t="shared" si="481"/>
        <v>0</v>
      </c>
      <c r="AN780" s="449">
        <f t="shared" si="482"/>
        <v>0</v>
      </c>
    </row>
    <row r="781" spans="1:40" outlineLevel="2">
      <c r="A781" s="882">
        <f>ROW()</f>
        <v>781</v>
      </c>
      <c r="B781" s="453"/>
      <c r="D781" s="452" t="s">
        <v>35</v>
      </c>
      <c r="H781" s="458"/>
      <c r="I781" s="458"/>
      <c r="J781" s="342"/>
      <c r="K781" s="169">
        <f>Input!$AB$67</f>
        <v>10</v>
      </c>
      <c r="L781" s="26">
        <f t="shared" ref="L781:AI781" si="499">(K781-K$9)*(K781&gt;L$9)</f>
        <v>9</v>
      </c>
      <c r="M781" s="26">
        <f t="shared" si="499"/>
        <v>8</v>
      </c>
      <c r="N781" s="311">
        <f t="shared" si="499"/>
        <v>7</v>
      </c>
      <c r="O781" s="26">
        <f t="shared" si="499"/>
        <v>6</v>
      </c>
      <c r="P781" s="26">
        <f t="shared" si="499"/>
        <v>5</v>
      </c>
      <c r="Q781" s="26">
        <f t="shared" si="499"/>
        <v>4</v>
      </c>
      <c r="R781" s="26">
        <f t="shared" si="499"/>
        <v>3</v>
      </c>
      <c r="S781" s="26">
        <f t="shared" si="499"/>
        <v>2</v>
      </c>
      <c r="T781" s="330">
        <f t="shared" si="499"/>
        <v>1</v>
      </c>
      <c r="U781" s="26">
        <f t="shared" si="499"/>
        <v>0</v>
      </c>
      <c r="V781" s="448">
        <f t="shared" si="499"/>
        <v>0</v>
      </c>
      <c r="W781" s="448">
        <f t="shared" si="499"/>
        <v>0</v>
      </c>
      <c r="X781" s="448">
        <f t="shared" si="499"/>
        <v>0</v>
      </c>
      <c r="Y781" s="330">
        <f t="shared" si="499"/>
        <v>0</v>
      </c>
      <c r="Z781" s="448">
        <f t="shared" ref="Z781" si="500">(Y781-Y$9)*(Y781&gt;Z$9)</f>
        <v>0</v>
      </c>
      <c r="AA781" s="448">
        <f t="shared" si="499"/>
        <v>0</v>
      </c>
      <c r="AB781" s="448">
        <f t="shared" si="499"/>
        <v>0</v>
      </c>
      <c r="AC781" s="448">
        <f t="shared" si="499"/>
        <v>0</v>
      </c>
      <c r="AD781" s="448">
        <f t="shared" si="499"/>
        <v>0</v>
      </c>
      <c r="AE781" s="330">
        <f t="shared" si="499"/>
        <v>0</v>
      </c>
      <c r="AF781" s="448">
        <f t="shared" si="499"/>
        <v>0</v>
      </c>
      <c r="AG781" s="448">
        <f t="shared" si="499"/>
        <v>0</v>
      </c>
      <c r="AH781" s="448">
        <f t="shared" si="499"/>
        <v>0</v>
      </c>
      <c r="AI781" s="449">
        <f t="shared" si="499"/>
        <v>0</v>
      </c>
      <c r="AJ781" s="330">
        <f t="shared" si="478"/>
        <v>0</v>
      </c>
      <c r="AK781" s="448">
        <f t="shared" si="479"/>
        <v>0</v>
      </c>
      <c r="AL781" s="448">
        <f t="shared" si="480"/>
        <v>0</v>
      </c>
      <c r="AM781" s="448">
        <f t="shared" si="481"/>
        <v>0</v>
      </c>
      <c r="AN781" s="449">
        <f t="shared" si="482"/>
        <v>0</v>
      </c>
    </row>
    <row r="782" spans="1:40" outlineLevel="2">
      <c r="A782" s="882">
        <f>ROW()</f>
        <v>782</v>
      </c>
      <c r="B782" s="453"/>
      <c r="D782" s="452" t="s">
        <v>302</v>
      </c>
      <c r="H782" s="458"/>
      <c r="I782" s="458"/>
      <c r="J782" s="342"/>
      <c r="K782" s="169">
        <f>Input!$AB$68</f>
        <v>10</v>
      </c>
      <c r="L782" s="26">
        <f t="shared" ref="L782:AI782" si="501">(K782-K$9)*(K782&gt;L$9)</f>
        <v>9</v>
      </c>
      <c r="M782" s="26">
        <f t="shared" si="501"/>
        <v>8</v>
      </c>
      <c r="N782" s="311">
        <f t="shared" si="501"/>
        <v>7</v>
      </c>
      <c r="O782" s="26">
        <f t="shared" si="501"/>
        <v>6</v>
      </c>
      <c r="P782" s="26">
        <f t="shared" si="501"/>
        <v>5</v>
      </c>
      <c r="Q782" s="26">
        <f t="shared" si="501"/>
        <v>4</v>
      </c>
      <c r="R782" s="26">
        <f t="shared" si="501"/>
        <v>3</v>
      </c>
      <c r="S782" s="26">
        <f t="shared" si="501"/>
        <v>2</v>
      </c>
      <c r="T782" s="330">
        <f t="shared" si="501"/>
        <v>1</v>
      </c>
      <c r="U782" s="26">
        <f t="shared" si="501"/>
        <v>0</v>
      </c>
      <c r="V782" s="448">
        <f t="shared" si="501"/>
        <v>0</v>
      </c>
      <c r="W782" s="448">
        <f t="shared" si="501"/>
        <v>0</v>
      </c>
      <c r="X782" s="448">
        <f t="shared" si="501"/>
        <v>0</v>
      </c>
      <c r="Y782" s="330">
        <f t="shared" si="501"/>
        <v>0</v>
      </c>
      <c r="Z782" s="448">
        <f t="shared" ref="Z782" si="502">(Y782-Y$9)*(Y782&gt;Z$9)</f>
        <v>0</v>
      </c>
      <c r="AA782" s="448">
        <f t="shared" si="501"/>
        <v>0</v>
      </c>
      <c r="AB782" s="448">
        <f t="shared" si="501"/>
        <v>0</v>
      </c>
      <c r="AC782" s="448">
        <f t="shared" si="501"/>
        <v>0</v>
      </c>
      <c r="AD782" s="448">
        <f t="shared" si="501"/>
        <v>0</v>
      </c>
      <c r="AE782" s="330">
        <f t="shared" si="501"/>
        <v>0</v>
      </c>
      <c r="AF782" s="448">
        <f t="shared" si="501"/>
        <v>0</v>
      </c>
      <c r="AG782" s="448">
        <f t="shared" si="501"/>
        <v>0</v>
      </c>
      <c r="AH782" s="448">
        <f t="shared" si="501"/>
        <v>0</v>
      </c>
      <c r="AI782" s="449">
        <f t="shared" si="501"/>
        <v>0</v>
      </c>
      <c r="AJ782" s="330">
        <f t="shared" si="478"/>
        <v>0</v>
      </c>
      <c r="AK782" s="448">
        <f t="shared" si="479"/>
        <v>0</v>
      </c>
      <c r="AL782" s="448">
        <f t="shared" si="480"/>
        <v>0</v>
      </c>
      <c r="AM782" s="448">
        <f t="shared" si="481"/>
        <v>0</v>
      </c>
      <c r="AN782" s="449">
        <f t="shared" si="482"/>
        <v>0</v>
      </c>
    </row>
    <row r="783" spans="1:40" outlineLevel="2">
      <c r="A783" s="882">
        <f>ROW()</f>
        <v>783</v>
      </c>
      <c r="B783" s="453"/>
      <c r="D783" s="452" t="s">
        <v>36</v>
      </c>
      <c r="H783" s="458"/>
      <c r="I783" s="458"/>
      <c r="J783" s="342"/>
      <c r="K783" s="169">
        <f>Input!$AB$69</f>
        <v>4</v>
      </c>
      <c r="L783" s="26">
        <f t="shared" ref="L783:AI783" si="503">(K783-K$9)*(K783&gt;L$9)</f>
        <v>3</v>
      </c>
      <c r="M783" s="26">
        <f t="shared" si="503"/>
        <v>2</v>
      </c>
      <c r="N783" s="311">
        <f t="shared" si="503"/>
        <v>1</v>
      </c>
      <c r="O783" s="26">
        <f t="shared" si="503"/>
        <v>0</v>
      </c>
      <c r="P783" s="26">
        <f t="shared" si="503"/>
        <v>0</v>
      </c>
      <c r="Q783" s="26">
        <f t="shared" si="503"/>
        <v>0</v>
      </c>
      <c r="R783" s="26">
        <f t="shared" si="503"/>
        <v>0</v>
      </c>
      <c r="S783" s="26">
        <f t="shared" si="503"/>
        <v>0</v>
      </c>
      <c r="T783" s="330">
        <f t="shared" si="503"/>
        <v>0</v>
      </c>
      <c r="U783" s="26">
        <f t="shared" si="503"/>
        <v>0</v>
      </c>
      <c r="V783" s="448">
        <f t="shared" si="503"/>
        <v>0</v>
      </c>
      <c r="W783" s="448">
        <f t="shared" si="503"/>
        <v>0</v>
      </c>
      <c r="X783" s="448">
        <f t="shared" si="503"/>
        <v>0</v>
      </c>
      <c r="Y783" s="330">
        <f t="shared" si="503"/>
        <v>0</v>
      </c>
      <c r="Z783" s="448">
        <f t="shared" ref="Z783" si="504">(Y783-Y$9)*(Y783&gt;Z$9)</f>
        <v>0</v>
      </c>
      <c r="AA783" s="448">
        <f t="shared" si="503"/>
        <v>0</v>
      </c>
      <c r="AB783" s="448">
        <f t="shared" si="503"/>
        <v>0</v>
      </c>
      <c r="AC783" s="448">
        <f t="shared" si="503"/>
        <v>0</v>
      </c>
      <c r="AD783" s="448">
        <f t="shared" si="503"/>
        <v>0</v>
      </c>
      <c r="AE783" s="330">
        <f t="shared" si="503"/>
        <v>0</v>
      </c>
      <c r="AF783" s="448">
        <f t="shared" si="503"/>
        <v>0</v>
      </c>
      <c r="AG783" s="448">
        <f t="shared" si="503"/>
        <v>0</v>
      </c>
      <c r="AH783" s="448">
        <f t="shared" si="503"/>
        <v>0</v>
      </c>
      <c r="AI783" s="449">
        <f t="shared" si="503"/>
        <v>0</v>
      </c>
      <c r="AJ783" s="330">
        <f t="shared" si="478"/>
        <v>0</v>
      </c>
      <c r="AK783" s="448">
        <f t="shared" si="479"/>
        <v>0</v>
      </c>
      <c r="AL783" s="448">
        <f t="shared" si="480"/>
        <v>0</v>
      </c>
      <c r="AM783" s="448">
        <f t="shared" si="481"/>
        <v>0</v>
      </c>
      <c r="AN783" s="449">
        <f t="shared" si="482"/>
        <v>0</v>
      </c>
    </row>
    <row r="784" spans="1:40" outlineLevel="2">
      <c r="A784" s="882">
        <f>ROW()</f>
        <v>784</v>
      </c>
      <c r="B784" s="453"/>
      <c r="D784" s="452" t="s">
        <v>583</v>
      </c>
      <c r="H784" s="458"/>
      <c r="I784" s="458"/>
      <c r="J784" s="342"/>
      <c r="K784" s="169">
        <f>Input!$AB$70</f>
        <v>10</v>
      </c>
      <c r="L784" s="26">
        <f t="shared" ref="L784:AI784" si="505">(K784-K$9)*(K784&gt;L$9)</f>
        <v>9</v>
      </c>
      <c r="M784" s="26">
        <f t="shared" si="505"/>
        <v>8</v>
      </c>
      <c r="N784" s="311">
        <f t="shared" si="505"/>
        <v>7</v>
      </c>
      <c r="O784" s="26">
        <f t="shared" si="505"/>
        <v>6</v>
      </c>
      <c r="P784" s="26">
        <f t="shared" si="505"/>
        <v>5</v>
      </c>
      <c r="Q784" s="26">
        <f t="shared" si="505"/>
        <v>4</v>
      </c>
      <c r="R784" s="26">
        <f t="shared" si="505"/>
        <v>3</v>
      </c>
      <c r="S784" s="26">
        <f t="shared" si="505"/>
        <v>2</v>
      </c>
      <c r="T784" s="330">
        <f t="shared" si="505"/>
        <v>1</v>
      </c>
      <c r="U784" s="26">
        <f t="shared" si="505"/>
        <v>0</v>
      </c>
      <c r="V784" s="448">
        <f t="shared" si="505"/>
        <v>0</v>
      </c>
      <c r="W784" s="448">
        <f t="shared" si="505"/>
        <v>0</v>
      </c>
      <c r="X784" s="448">
        <f t="shared" si="505"/>
        <v>0</v>
      </c>
      <c r="Y784" s="330">
        <f t="shared" si="505"/>
        <v>0</v>
      </c>
      <c r="Z784" s="448">
        <f t="shared" ref="Z784" si="506">(Y784-Y$9)*(Y784&gt;Z$9)</f>
        <v>0</v>
      </c>
      <c r="AA784" s="448">
        <f t="shared" si="505"/>
        <v>0</v>
      </c>
      <c r="AB784" s="448">
        <f t="shared" si="505"/>
        <v>0</v>
      </c>
      <c r="AC784" s="448">
        <f t="shared" si="505"/>
        <v>0</v>
      </c>
      <c r="AD784" s="448">
        <f t="shared" si="505"/>
        <v>0</v>
      </c>
      <c r="AE784" s="330">
        <f t="shared" si="505"/>
        <v>0</v>
      </c>
      <c r="AF784" s="448">
        <f t="shared" si="505"/>
        <v>0</v>
      </c>
      <c r="AG784" s="448">
        <f t="shared" si="505"/>
        <v>0</v>
      </c>
      <c r="AH784" s="448">
        <f t="shared" si="505"/>
        <v>0</v>
      </c>
      <c r="AI784" s="449">
        <f t="shared" si="505"/>
        <v>0</v>
      </c>
      <c r="AJ784" s="330">
        <f t="shared" si="478"/>
        <v>0</v>
      </c>
      <c r="AK784" s="448">
        <f t="shared" si="479"/>
        <v>0</v>
      </c>
      <c r="AL784" s="448">
        <f t="shared" si="480"/>
        <v>0</v>
      </c>
      <c r="AM784" s="448">
        <f t="shared" si="481"/>
        <v>0</v>
      </c>
      <c r="AN784" s="449">
        <f t="shared" si="482"/>
        <v>0</v>
      </c>
    </row>
    <row r="785" spans="1:40" outlineLevel="2">
      <c r="A785" s="882">
        <f>ROW()</f>
        <v>785</v>
      </c>
      <c r="B785" s="453"/>
      <c r="D785" s="452" t="s">
        <v>81</v>
      </c>
      <c r="H785" s="458"/>
      <c r="I785" s="458"/>
      <c r="J785" s="342"/>
      <c r="K785" s="169">
        <f>Input!$AB$71</f>
        <v>4</v>
      </c>
      <c r="L785" s="26">
        <f t="shared" ref="L785:AI785" si="507">(K785-K$9)*(K785&gt;L$9)</f>
        <v>3</v>
      </c>
      <c r="M785" s="26">
        <f t="shared" si="507"/>
        <v>2</v>
      </c>
      <c r="N785" s="311">
        <f t="shared" si="507"/>
        <v>1</v>
      </c>
      <c r="O785" s="26">
        <f t="shared" si="507"/>
        <v>0</v>
      </c>
      <c r="P785" s="26">
        <f t="shared" si="507"/>
        <v>0</v>
      </c>
      <c r="Q785" s="26">
        <f t="shared" si="507"/>
        <v>0</v>
      </c>
      <c r="R785" s="26">
        <f t="shared" si="507"/>
        <v>0</v>
      </c>
      <c r="S785" s="26">
        <f t="shared" si="507"/>
        <v>0</v>
      </c>
      <c r="T785" s="330">
        <f t="shared" si="507"/>
        <v>0</v>
      </c>
      <c r="U785" s="26">
        <f t="shared" si="507"/>
        <v>0</v>
      </c>
      <c r="V785" s="448">
        <f t="shared" si="507"/>
        <v>0</v>
      </c>
      <c r="W785" s="448">
        <f t="shared" si="507"/>
        <v>0</v>
      </c>
      <c r="X785" s="448">
        <f t="shared" si="507"/>
        <v>0</v>
      </c>
      <c r="Y785" s="330">
        <f t="shared" si="507"/>
        <v>0</v>
      </c>
      <c r="Z785" s="448">
        <f t="shared" ref="Z785" si="508">(Y785-Y$9)*(Y785&gt;Z$9)</f>
        <v>0</v>
      </c>
      <c r="AA785" s="448">
        <f t="shared" si="507"/>
        <v>0</v>
      </c>
      <c r="AB785" s="448">
        <f t="shared" si="507"/>
        <v>0</v>
      </c>
      <c r="AC785" s="448">
        <f t="shared" si="507"/>
        <v>0</v>
      </c>
      <c r="AD785" s="448">
        <f t="shared" si="507"/>
        <v>0</v>
      </c>
      <c r="AE785" s="330">
        <f t="shared" si="507"/>
        <v>0</v>
      </c>
      <c r="AF785" s="448">
        <f t="shared" si="507"/>
        <v>0</v>
      </c>
      <c r="AG785" s="448">
        <f t="shared" si="507"/>
        <v>0</v>
      </c>
      <c r="AH785" s="448">
        <f t="shared" si="507"/>
        <v>0</v>
      </c>
      <c r="AI785" s="449">
        <f t="shared" si="507"/>
        <v>0</v>
      </c>
      <c r="AJ785" s="330">
        <f t="shared" si="478"/>
        <v>0</v>
      </c>
      <c r="AK785" s="448">
        <f t="shared" si="479"/>
        <v>0</v>
      </c>
      <c r="AL785" s="448">
        <f t="shared" si="480"/>
        <v>0</v>
      </c>
      <c r="AM785" s="448">
        <f t="shared" si="481"/>
        <v>0</v>
      </c>
      <c r="AN785" s="449">
        <f t="shared" si="482"/>
        <v>0</v>
      </c>
    </row>
    <row r="786" spans="1:40" outlineLevel="2">
      <c r="A786" s="882">
        <f>ROW()</f>
        <v>786</v>
      </c>
      <c r="B786" s="453"/>
      <c r="D786" s="452" t="s">
        <v>28</v>
      </c>
      <c r="H786" s="458"/>
      <c r="I786" s="458"/>
      <c r="J786" s="342"/>
      <c r="K786" s="169">
        <f>Input!$AB$72</f>
        <v>0</v>
      </c>
      <c r="L786" s="26">
        <f t="shared" ref="L786:AI786" si="509">(K786-K$9)*(K786&gt;L$9)</f>
        <v>0</v>
      </c>
      <c r="M786" s="26">
        <f t="shared" si="509"/>
        <v>0</v>
      </c>
      <c r="N786" s="311">
        <f t="shared" si="509"/>
        <v>0</v>
      </c>
      <c r="O786" s="26">
        <f t="shared" si="509"/>
        <v>0</v>
      </c>
      <c r="P786" s="26">
        <f t="shared" si="509"/>
        <v>0</v>
      </c>
      <c r="Q786" s="26">
        <f t="shared" si="509"/>
        <v>0</v>
      </c>
      <c r="R786" s="26">
        <f t="shared" si="509"/>
        <v>0</v>
      </c>
      <c r="S786" s="26">
        <f t="shared" si="509"/>
        <v>0</v>
      </c>
      <c r="T786" s="330">
        <f t="shared" si="509"/>
        <v>0</v>
      </c>
      <c r="U786" s="26">
        <f t="shared" si="509"/>
        <v>0</v>
      </c>
      <c r="V786" s="448">
        <f t="shared" si="509"/>
        <v>0</v>
      </c>
      <c r="W786" s="448">
        <f t="shared" si="509"/>
        <v>0</v>
      </c>
      <c r="X786" s="448">
        <f t="shared" si="509"/>
        <v>0</v>
      </c>
      <c r="Y786" s="330">
        <f t="shared" si="509"/>
        <v>0</v>
      </c>
      <c r="Z786" s="448">
        <f t="shared" ref="Z786" si="510">(Y786-Y$9)*(Y786&gt;Z$9)</f>
        <v>0</v>
      </c>
      <c r="AA786" s="448">
        <f t="shared" si="509"/>
        <v>0</v>
      </c>
      <c r="AB786" s="448">
        <f t="shared" si="509"/>
        <v>0</v>
      </c>
      <c r="AC786" s="448">
        <f t="shared" si="509"/>
        <v>0</v>
      </c>
      <c r="AD786" s="448">
        <f t="shared" si="509"/>
        <v>0</v>
      </c>
      <c r="AE786" s="330">
        <f t="shared" si="509"/>
        <v>0</v>
      </c>
      <c r="AF786" s="448">
        <f t="shared" si="509"/>
        <v>0</v>
      </c>
      <c r="AG786" s="448">
        <f t="shared" si="509"/>
        <v>0</v>
      </c>
      <c r="AH786" s="448">
        <f t="shared" si="509"/>
        <v>0</v>
      </c>
      <c r="AI786" s="449">
        <f t="shared" si="509"/>
        <v>0</v>
      </c>
      <c r="AJ786" s="330">
        <f t="shared" si="478"/>
        <v>0</v>
      </c>
      <c r="AK786" s="448">
        <f t="shared" si="479"/>
        <v>0</v>
      </c>
      <c r="AL786" s="448">
        <f t="shared" si="480"/>
        <v>0</v>
      </c>
      <c r="AM786" s="448">
        <f t="shared" si="481"/>
        <v>0</v>
      </c>
      <c r="AN786" s="449">
        <f t="shared" si="482"/>
        <v>0</v>
      </c>
    </row>
    <row r="787" spans="1:40" outlineLevel="2">
      <c r="A787" s="882">
        <f>ROW()</f>
        <v>787</v>
      </c>
      <c r="B787" s="453"/>
      <c r="D787" s="456" t="s">
        <v>443</v>
      </c>
      <c r="E787" s="456"/>
      <c r="F787" s="456"/>
      <c r="G787" s="456"/>
      <c r="H787" s="460"/>
      <c r="I787" s="460"/>
      <c r="J787" s="343"/>
      <c r="K787" s="170">
        <f>Input!$AB$73</f>
        <v>5</v>
      </c>
      <c r="L787" s="29">
        <f t="shared" ref="L787:AI787" si="511">(K787-K$9)*(K787&gt;L$9)</f>
        <v>4</v>
      </c>
      <c r="M787" s="29">
        <f t="shared" si="511"/>
        <v>3</v>
      </c>
      <c r="N787" s="312">
        <f t="shared" si="511"/>
        <v>2</v>
      </c>
      <c r="O787" s="29">
        <f t="shared" si="511"/>
        <v>1</v>
      </c>
      <c r="P787" s="29">
        <f t="shared" si="511"/>
        <v>0</v>
      </c>
      <c r="Q787" s="29">
        <f t="shared" si="511"/>
        <v>0</v>
      </c>
      <c r="R787" s="29">
        <f t="shared" si="511"/>
        <v>0</v>
      </c>
      <c r="S787" s="29">
        <f t="shared" si="511"/>
        <v>0</v>
      </c>
      <c r="T787" s="331">
        <f t="shared" si="511"/>
        <v>0</v>
      </c>
      <c r="U787" s="29">
        <f t="shared" si="511"/>
        <v>0</v>
      </c>
      <c r="V787" s="450">
        <f t="shared" si="511"/>
        <v>0</v>
      </c>
      <c r="W787" s="450">
        <f t="shared" si="511"/>
        <v>0</v>
      </c>
      <c r="X787" s="450">
        <f t="shared" si="511"/>
        <v>0</v>
      </c>
      <c r="Y787" s="331">
        <f t="shared" si="511"/>
        <v>0</v>
      </c>
      <c r="Z787" s="450">
        <f t="shared" ref="Z787" si="512">(Y787-Y$9)*(Y787&gt;Z$9)</f>
        <v>0</v>
      </c>
      <c r="AA787" s="450">
        <f t="shared" si="511"/>
        <v>0</v>
      </c>
      <c r="AB787" s="450">
        <f t="shared" si="511"/>
        <v>0</v>
      </c>
      <c r="AC787" s="450">
        <f t="shared" si="511"/>
        <v>0</v>
      </c>
      <c r="AD787" s="450">
        <f t="shared" si="511"/>
        <v>0</v>
      </c>
      <c r="AE787" s="331">
        <f t="shared" si="511"/>
        <v>0</v>
      </c>
      <c r="AF787" s="450">
        <f t="shared" si="511"/>
        <v>0</v>
      </c>
      <c r="AG787" s="450">
        <f t="shared" si="511"/>
        <v>0</v>
      </c>
      <c r="AH787" s="450">
        <f t="shared" si="511"/>
        <v>0</v>
      </c>
      <c r="AI787" s="451">
        <f t="shared" si="511"/>
        <v>0</v>
      </c>
      <c r="AJ787" s="331">
        <f t="shared" si="478"/>
        <v>0</v>
      </c>
      <c r="AK787" s="450">
        <f t="shared" si="479"/>
        <v>0</v>
      </c>
      <c r="AL787" s="450">
        <f t="shared" si="480"/>
        <v>0</v>
      </c>
      <c r="AM787" s="450">
        <f t="shared" si="481"/>
        <v>0</v>
      </c>
      <c r="AN787" s="451">
        <f t="shared" si="482"/>
        <v>0</v>
      </c>
    </row>
    <row r="788" spans="1:40" outlineLevel="2">
      <c r="A788" s="882">
        <f>ROW()</f>
        <v>788</v>
      </c>
      <c r="B788" s="453"/>
      <c r="H788" s="458"/>
      <c r="I788" s="458"/>
      <c r="J788" s="459"/>
      <c r="K788" s="458"/>
      <c r="L788" s="439"/>
      <c r="M788" s="439"/>
      <c r="N788" s="440"/>
      <c r="O788" s="439"/>
      <c r="P788" s="439"/>
      <c r="Q788" s="439"/>
      <c r="R788" s="439"/>
      <c r="S788" s="439"/>
      <c r="T788" s="443"/>
      <c r="U788" s="439"/>
      <c r="V788" s="439"/>
      <c r="W788" s="439"/>
      <c r="X788" s="439"/>
      <c r="Y788" s="443"/>
      <c r="Z788" s="439"/>
      <c r="AA788" s="439"/>
      <c r="AB788" s="439"/>
      <c r="AC788" s="439"/>
      <c r="AD788" s="439"/>
      <c r="AE788" s="443"/>
      <c r="AF788" s="439"/>
      <c r="AG788" s="439"/>
      <c r="AH788" s="439"/>
      <c r="AI788" s="440"/>
      <c r="AJ788" s="443"/>
      <c r="AK788" s="439"/>
      <c r="AL788" s="439"/>
      <c r="AM788" s="439"/>
      <c r="AN788" s="440"/>
    </row>
    <row r="789" spans="1:40" outlineLevel="1">
      <c r="A789" s="732" t="s">
        <v>20</v>
      </c>
      <c r="B789" s="733"/>
      <c r="C789" s="881"/>
      <c r="D789" s="733"/>
      <c r="E789" s="733"/>
      <c r="F789" s="733"/>
      <c r="G789" s="730"/>
      <c r="H789" s="733"/>
      <c r="I789" s="730"/>
      <c r="J789" s="729"/>
      <c r="K789" s="730"/>
      <c r="L789" s="730"/>
      <c r="M789" s="730"/>
      <c r="N789" s="731"/>
      <c r="O789" s="730"/>
      <c r="P789" s="730"/>
      <c r="Q789" s="730"/>
      <c r="R789" s="730"/>
      <c r="S789" s="730"/>
      <c r="T789" s="729"/>
      <c r="U789" s="730"/>
      <c r="V789" s="730"/>
      <c r="W789" s="730"/>
      <c r="X789" s="730"/>
      <c r="Y789" s="729"/>
      <c r="Z789" s="730"/>
      <c r="AA789" s="730"/>
      <c r="AB789" s="730"/>
      <c r="AC789" s="730"/>
      <c r="AD789" s="730"/>
      <c r="AE789" s="729"/>
      <c r="AF789" s="730"/>
      <c r="AG789" s="730"/>
      <c r="AH789" s="730"/>
      <c r="AI789" s="731"/>
      <c r="AJ789" s="729"/>
      <c r="AK789" s="730"/>
      <c r="AL789" s="730"/>
      <c r="AM789" s="730"/>
      <c r="AN789" s="731"/>
    </row>
    <row r="790" spans="1:40" outlineLevel="2">
      <c r="A790" s="882">
        <f>ROW()</f>
        <v>790</v>
      </c>
      <c r="B790" s="453"/>
      <c r="D790" s="452" t="s">
        <v>300</v>
      </c>
      <c r="H790" s="458"/>
      <c r="I790" s="458"/>
      <c r="J790" s="443">
        <f t="shared" ref="J790:AD790" si="513">I898</f>
        <v>0</v>
      </c>
      <c r="K790" s="439">
        <f t="shared" si="513"/>
        <v>0.61115981950423293</v>
      </c>
      <c r="L790" s="439">
        <f t="shared" si="513"/>
        <v>0.58060182852902131</v>
      </c>
      <c r="M790" s="439">
        <f t="shared" si="513"/>
        <v>0.5500438375538097</v>
      </c>
      <c r="N790" s="440">
        <f t="shared" si="513"/>
        <v>0.51948584657859809</v>
      </c>
      <c r="O790" s="439">
        <f t="shared" si="513"/>
        <v>0.48892785560338642</v>
      </c>
      <c r="P790" s="439">
        <f t="shared" si="513"/>
        <v>0.45836986462817475</v>
      </c>
      <c r="Q790" s="439">
        <f t="shared" si="513"/>
        <v>0.42781187365296308</v>
      </c>
      <c r="R790" s="439">
        <f t="shared" si="513"/>
        <v>0.39725388267775141</v>
      </c>
      <c r="S790" s="439">
        <f t="shared" si="513"/>
        <v>0.36669589170253974</v>
      </c>
      <c r="T790" s="443">
        <f t="shared" si="513"/>
        <v>0.33613790072732808</v>
      </c>
      <c r="U790" s="439">
        <f t="shared" si="513"/>
        <v>0.32085890523972227</v>
      </c>
      <c r="V790" s="439">
        <f t="shared" si="513"/>
        <v>0.2903009142645106</v>
      </c>
      <c r="W790" s="439">
        <f t="shared" si="513"/>
        <v>0.25974292328929893</v>
      </c>
      <c r="X790" s="439">
        <f t="shared" si="513"/>
        <v>0.22918493231408729</v>
      </c>
      <c r="Y790" s="443">
        <f t="shared" si="513"/>
        <v>0.19862694133887565</v>
      </c>
      <c r="Z790" s="439">
        <f t="shared" si="513"/>
        <v>0.18334794585126984</v>
      </c>
      <c r="AA790" s="439">
        <f t="shared" si="513"/>
        <v>0.1527899548760582</v>
      </c>
      <c r="AB790" s="439">
        <f t="shared" si="513"/>
        <v>0.12223196390084656</v>
      </c>
      <c r="AC790" s="439">
        <f t="shared" si="513"/>
        <v>9.1673972925634922E-2</v>
      </c>
      <c r="AD790" s="439">
        <f t="shared" si="513"/>
        <v>6.1115981950423282E-2</v>
      </c>
      <c r="AE790" s="443">
        <f t="shared" ref="AE790:AE792" si="514">AD898</f>
        <v>3.0557990975211641E-2</v>
      </c>
      <c r="AF790" s="439">
        <f t="shared" ref="AF790:AF792" si="515">AE898</f>
        <v>0</v>
      </c>
      <c r="AG790" s="439">
        <f t="shared" ref="AG790:AG792" si="516">AF898</f>
        <v>0</v>
      </c>
      <c r="AH790" s="439">
        <f t="shared" ref="AH790:AH792" si="517">AG898</f>
        <v>0</v>
      </c>
      <c r="AI790" s="440">
        <f t="shared" ref="AI790:AI792" si="518">AH898</f>
        <v>0</v>
      </c>
      <c r="AJ790" s="443">
        <f t="shared" ref="AJ790:AJ792" si="519">AI898</f>
        <v>0</v>
      </c>
      <c r="AK790" s="439">
        <f t="shared" ref="AK790:AK792" si="520">AJ898</f>
        <v>0</v>
      </c>
      <c r="AL790" s="439">
        <f t="shared" ref="AL790:AL792" si="521">AK898</f>
        <v>0</v>
      </c>
      <c r="AM790" s="439">
        <f t="shared" ref="AM790:AM792" si="522">AL898</f>
        <v>0</v>
      </c>
      <c r="AN790" s="440">
        <f t="shared" ref="AN790:AN792" si="523">AM898</f>
        <v>0</v>
      </c>
    </row>
    <row r="791" spans="1:40" outlineLevel="2">
      <c r="A791" s="882">
        <f>ROW()</f>
        <v>791</v>
      </c>
      <c r="B791" s="453"/>
      <c r="D791" s="452" t="s">
        <v>301</v>
      </c>
      <c r="H791" s="458"/>
      <c r="I791" s="458"/>
      <c r="J791" s="443">
        <f t="shared" ref="J791" si="524">I899</f>
        <v>0</v>
      </c>
      <c r="K791" s="439">
        <f t="shared" ref="K791" si="525">J899</f>
        <v>0</v>
      </c>
      <c r="L791" s="439">
        <f t="shared" ref="L791" si="526">K899</f>
        <v>0</v>
      </c>
      <c r="M791" s="439">
        <f t="shared" ref="M791" si="527">L899</f>
        <v>0</v>
      </c>
      <c r="N791" s="440">
        <f t="shared" ref="N791" si="528">M899</f>
        <v>0</v>
      </c>
      <c r="O791" s="439">
        <f t="shared" ref="O791" si="529">N899</f>
        <v>0</v>
      </c>
      <c r="P791" s="439">
        <f t="shared" ref="P791" si="530">O899</f>
        <v>0</v>
      </c>
      <c r="Q791" s="439">
        <f t="shared" ref="Q791" si="531">P899</f>
        <v>0</v>
      </c>
      <c r="R791" s="439">
        <f t="shared" ref="R791" si="532">Q899</f>
        <v>0</v>
      </c>
      <c r="S791" s="439">
        <f t="shared" ref="S791" si="533">R899</f>
        <v>0</v>
      </c>
      <c r="T791" s="443">
        <f t="shared" ref="T791" si="534">S899</f>
        <v>0</v>
      </c>
      <c r="U791" s="439">
        <f t="shared" ref="U791" si="535">T899</f>
        <v>0</v>
      </c>
      <c r="V791" s="439">
        <f t="shared" ref="V791" si="536">U899</f>
        <v>0</v>
      </c>
      <c r="W791" s="439">
        <f t="shared" ref="W791" si="537">V899</f>
        <v>0</v>
      </c>
      <c r="X791" s="439">
        <f t="shared" ref="X791" si="538">W899</f>
        <v>0</v>
      </c>
      <c r="Y791" s="443">
        <f t="shared" ref="Y791" si="539">X899</f>
        <v>0</v>
      </c>
      <c r="Z791" s="439">
        <f t="shared" ref="Z791" si="540">Y899</f>
        <v>0</v>
      </c>
      <c r="AA791" s="439">
        <f t="shared" ref="AA791" si="541">Z899</f>
        <v>0</v>
      </c>
      <c r="AB791" s="439">
        <f t="shared" ref="AB791" si="542">AA899</f>
        <v>0</v>
      </c>
      <c r="AC791" s="439">
        <f t="shared" ref="AC791" si="543">AB899</f>
        <v>0</v>
      </c>
      <c r="AD791" s="439">
        <f t="shared" ref="AD791" si="544">AC899</f>
        <v>0</v>
      </c>
      <c r="AE791" s="443">
        <f t="shared" si="514"/>
        <v>0</v>
      </c>
      <c r="AF791" s="439">
        <f t="shared" si="515"/>
        <v>0</v>
      </c>
      <c r="AG791" s="439">
        <f t="shared" si="516"/>
        <v>0</v>
      </c>
      <c r="AH791" s="439">
        <f t="shared" si="517"/>
        <v>0</v>
      </c>
      <c r="AI791" s="440">
        <f t="shared" si="518"/>
        <v>0</v>
      </c>
      <c r="AJ791" s="443">
        <f t="shared" si="519"/>
        <v>0</v>
      </c>
      <c r="AK791" s="439">
        <f t="shared" si="520"/>
        <v>0</v>
      </c>
      <c r="AL791" s="439">
        <f t="shared" si="521"/>
        <v>0</v>
      </c>
      <c r="AM791" s="439">
        <f t="shared" si="522"/>
        <v>0</v>
      </c>
      <c r="AN791" s="440">
        <f t="shared" si="523"/>
        <v>0</v>
      </c>
    </row>
    <row r="792" spans="1:40" outlineLevel="2">
      <c r="A792" s="882">
        <f>ROW()</f>
        <v>792</v>
      </c>
      <c r="B792" s="453"/>
      <c r="D792" s="452" t="s">
        <v>29</v>
      </c>
      <c r="H792" s="458"/>
      <c r="I792" s="458"/>
      <c r="J792" s="443">
        <f t="shared" ref="J792:S792" si="545">I900</f>
        <v>0</v>
      </c>
      <c r="K792" s="439">
        <f t="shared" si="545"/>
        <v>2.52</v>
      </c>
      <c r="L792" s="439">
        <f t="shared" si="545"/>
        <v>2.3940000000000001</v>
      </c>
      <c r="M792" s="439">
        <f t="shared" si="545"/>
        <v>2.2680000000000002</v>
      </c>
      <c r="N792" s="440">
        <f t="shared" si="545"/>
        <v>2.1420000000000003</v>
      </c>
      <c r="O792" s="439">
        <f t="shared" si="545"/>
        <v>2.0160000000000005</v>
      </c>
      <c r="P792" s="439">
        <f t="shared" si="545"/>
        <v>1.8900000000000003</v>
      </c>
      <c r="Q792" s="439">
        <f t="shared" si="545"/>
        <v>1.7640000000000002</v>
      </c>
      <c r="R792" s="439">
        <f t="shared" si="545"/>
        <v>1.6380000000000001</v>
      </c>
      <c r="S792" s="439">
        <f t="shared" si="545"/>
        <v>1.512</v>
      </c>
      <c r="T792" s="334">
        <v>0</v>
      </c>
      <c r="U792" s="439">
        <f t="shared" ref="U792:AD792" si="546">T900</f>
        <v>0</v>
      </c>
      <c r="V792" s="439">
        <f t="shared" si="546"/>
        <v>0</v>
      </c>
      <c r="W792" s="439">
        <f t="shared" si="546"/>
        <v>0</v>
      </c>
      <c r="X792" s="439">
        <f t="shared" si="546"/>
        <v>0</v>
      </c>
      <c r="Y792" s="443">
        <f t="shared" si="546"/>
        <v>0</v>
      </c>
      <c r="Z792" s="439">
        <f t="shared" si="546"/>
        <v>0</v>
      </c>
      <c r="AA792" s="439">
        <f t="shared" si="546"/>
        <v>0</v>
      </c>
      <c r="AB792" s="439">
        <f t="shared" si="546"/>
        <v>0</v>
      </c>
      <c r="AC792" s="439">
        <f t="shared" si="546"/>
        <v>0</v>
      </c>
      <c r="AD792" s="439">
        <f t="shared" si="546"/>
        <v>0</v>
      </c>
      <c r="AE792" s="443">
        <f t="shared" si="514"/>
        <v>0</v>
      </c>
      <c r="AF792" s="439">
        <f t="shared" si="515"/>
        <v>0</v>
      </c>
      <c r="AG792" s="439">
        <f t="shared" si="516"/>
        <v>0</v>
      </c>
      <c r="AH792" s="439">
        <f t="shared" si="517"/>
        <v>0</v>
      </c>
      <c r="AI792" s="440">
        <f t="shared" si="518"/>
        <v>0</v>
      </c>
      <c r="AJ792" s="443">
        <f t="shared" si="519"/>
        <v>0</v>
      </c>
      <c r="AK792" s="439">
        <f t="shared" si="520"/>
        <v>0</v>
      </c>
      <c r="AL792" s="439">
        <f t="shared" si="521"/>
        <v>0</v>
      </c>
      <c r="AM792" s="439">
        <f t="shared" si="522"/>
        <v>0</v>
      </c>
      <c r="AN792" s="440">
        <f t="shared" si="523"/>
        <v>0</v>
      </c>
    </row>
    <row r="793" spans="1:40" outlineLevel="2">
      <c r="A793" s="882">
        <f>ROW()</f>
        <v>793</v>
      </c>
      <c r="B793" s="453"/>
      <c r="D793" s="452" t="s">
        <v>30</v>
      </c>
      <c r="H793" s="458"/>
      <c r="I793" s="458"/>
      <c r="J793" s="443">
        <f t="shared" ref="J793:S793" si="547">I901</f>
        <v>0</v>
      </c>
      <c r="K793" s="439">
        <f t="shared" si="547"/>
        <v>0.96680060184372696</v>
      </c>
      <c r="L793" s="439">
        <f t="shared" si="547"/>
        <v>0.91846057175154061</v>
      </c>
      <c r="M793" s="439">
        <f t="shared" si="547"/>
        <v>0.87012054165935426</v>
      </c>
      <c r="N793" s="440">
        <f t="shared" si="547"/>
        <v>0.82178051156716792</v>
      </c>
      <c r="O793" s="439">
        <f t="shared" si="547"/>
        <v>0.77344048147498157</v>
      </c>
      <c r="P793" s="439">
        <f t="shared" si="547"/>
        <v>0.72510045138279522</v>
      </c>
      <c r="Q793" s="439">
        <f t="shared" si="547"/>
        <v>0.67676042129060887</v>
      </c>
      <c r="R793" s="439">
        <f t="shared" si="547"/>
        <v>0.62842039119842252</v>
      </c>
      <c r="S793" s="439">
        <f t="shared" si="547"/>
        <v>0.58008036110623618</v>
      </c>
      <c r="T793" s="443">
        <f t="shared" ref="T793:AC793" si="548">SUM(S900:S902)</f>
        <v>1.9177403310140499</v>
      </c>
      <c r="U793" s="439">
        <f t="shared" si="548"/>
        <v>1.8305703159679567</v>
      </c>
      <c r="V793" s="439">
        <f t="shared" si="548"/>
        <v>1.6562302858757705</v>
      </c>
      <c r="W793" s="439">
        <f t="shared" si="548"/>
        <v>1.481890255783584</v>
      </c>
      <c r="X793" s="439">
        <f t="shared" si="548"/>
        <v>1.3075502256913976</v>
      </c>
      <c r="Y793" s="443">
        <f t="shared" si="548"/>
        <v>1.1332101955992111</v>
      </c>
      <c r="Z793" s="439">
        <f t="shared" si="548"/>
        <v>1.0460401805531179</v>
      </c>
      <c r="AA793" s="439">
        <f t="shared" si="548"/>
        <v>0.87170015046093152</v>
      </c>
      <c r="AB793" s="439">
        <f t="shared" si="548"/>
        <v>0.69736012036874517</v>
      </c>
      <c r="AC793" s="439">
        <f t="shared" si="548"/>
        <v>0.52302009027655894</v>
      </c>
      <c r="AD793" s="439">
        <f>SUM(AC900:AC902)</f>
        <v>0.34868006018437259</v>
      </c>
      <c r="AE793" s="443">
        <f t="shared" ref="AE793" si="549">SUM(AD900:AD902)</f>
        <v>0.17434003009218629</v>
      </c>
      <c r="AF793" s="439">
        <f t="shared" ref="AF793" si="550">SUM(AE900:AE902)</f>
        <v>0</v>
      </c>
      <c r="AG793" s="439">
        <f t="shared" ref="AG793" si="551">SUM(AF900:AF902)</f>
        <v>0</v>
      </c>
      <c r="AH793" s="439">
        <f t="shared" ref="AH793" si="552">SUM(AG900:AG902)</f>
        <v>0</v>
      </c>
      <c r="AI793" s="440">
        <f>SUM(AH900:AH902)</f>
        <v>0</v>
      </c>
      <c r="AJ793" s="443">
        <f t="shared" ref="AJ793" si="553">SUM(AI900:AI902)</f>
        <v>0</v>
      </c>
      <c r="AK793" s="439">
        <f t="shared" ref="AK793" si="554">SUM(AJ900:AJ902)</f>
        <v>0</v>
      </c>
      <c r="AL793" s="439">
        <f t="shared" ref="AL793" si="555">SUM(AK900:AK902)</f>
        <v>0</v>
      </c>
      <c r="AM793" s="439">
        <f t="shared" ref="AM793" si="556">SUM(AL900:AL902)</f>
        <v>0</v>
      </c>
      <c r="AN793" s="440">
        <f>SUM(AM900:AM902)</f>
        <v>0</v>
      </c>
    </row>
    <row r="794" spans="1:40" outlineLevel="2">
      <c r="A794" s="882">
        <f>ROW()</f>
        <v>794</v>
      </c>
      <c r="B794" s="453"/>
      <c r="D794" s="452" t="s">
        <v>31</v>
      </c>
      <c r="H794" s="458"/>
      <c r="I794" s="458"/>
      <c r="J794" s="443">
        <f t="shared" ref="J794:S794" si="557">I902</f>
        <v>0</v>
      </c>
      <c r="K794" s="439">
        <f t="shared" si="557"/>
        <v>0</v>
      </c>
      <c r="L794" s="439">
        <f t="shared" si="557"/>
        <v>0</v>
      </c>
      <c r="M794" s="439">
        <f t="shared" si="557"/>
        <v>0</v>
      </c>
      <c r="N794" s="440">
        <f t="shared" si="557"/>
        <v>0</v>
      </c>
      <c r="O794" s="439">
        <f t="shared" si="557"/>
        <v>0</v>
      </c>
      <c r="P794" s="439">
        <f t="shared" si="557"/>
        <v>0</v>
      </c>
      <c r="Q794" s="439">
        <f t="shared" si="557"/>
        <v>0</v>
      </c>
      <c r="R794" s="439">
        <f t="shared" si="557"/>
        <v>0</v>
      </c>
      <c r="S794" s="439">
        <f t="shared" si="557"/>
        <v>0</v>
      </c>
      <c r="T794" s="443">
        <f t="shared" ref="T794:AD794" si="558">S902</f>
        <v>0</v>
      </c>
      <c r="U794" s="439">
        <f t="shared" si="558"/>
        <v>0</v>
      </c>
      <c r="V794" s="439">
        <f t="shared" si="558"/>
        <v>0</v>
      </c>
      <c r="W794" s="439">
        <f t="shared" si="558"/>
        <v>0</v>
      </c>
      <c r="X794" s="439">
        <f t="shared" si="558"/>
        <v>0</v>
      </c>
      <c r="Y794" s="443">
        <f t="shared" si="558"/>
        <v>0</v>
      </c>
      <c r="Z794" s="439">
        <f t="shared" si="558"/>
        <v>0</v>
      </c>
      <c r="AA794" s="439">
        <f t="shared" si="558"/>
        <v>0</v>
      </c>
      <c r="AB794" s="439">
        <f t="shared" si="558"/>
        <v>0</v>
      </c>
      <c r="AC794" s="439">
        <f t="shared" si="558"/>
        <v>0</v>
      </c>
      <c r="AD794" s="439">
        <f t="shared" si="558"/>
        <v>0</v>
      </c>
      <c r="AE794" s="443">
        <f t="shared" ref="AE794:AI801" si="559">AD902</f>
        <v>0</v>
      </c>
      <c r="AF794" s="439">
        <f t="shared" si="559"/>
        <v>0</v>
      </c>
      <c r="AG794" s="439">
        <f t="shared" si="559"/>
        <v>0</v>
      </c>
      <c r="AH794" s="439">
        <f t="shared" si="559"/>
        <v>0</v>
      </c>
      <c r="AI794" s="440">
        <f t="shared" si="559"/>
        <v>0</v>
      </c>
      <c r="AJ794" s="443">
        <f t="shared" ref="AJ794:AJ801" si="560">AI902</f>
        <v>0</v>
      </c>
      <c r="AK794" s="439">
        <f t="shared" ref="AK794:AK801" si="561">AJ902</f>
        <v>0</v>
      </c>
      <c r="AL794" s="439">
        <f t="shared" ref="AL794:AL801" si="562">AK902</f>
        <v>0</v>
      </c>
      <c r="AM794" s="439">
        <f t="shared" ref="AM794:AM801" si="563">AL902</f>
        <v>0</v>
      </c>
      <c r="AN794" s="440">
        <f t="shared" ref="AN794:AN801" si="564">AM902</f>
        <v>0</v>
      </c>
    </row>
    <row r="795" spans="1:40" outlineLevel="2">
      <c r="A795" s="882">
        <f>ROW()</f>
        <v>795</v>
      </c>
      <c r="B795" s="453"/>
      <c r="D795" s="452" t="s">
        <v>32</v>
      </c>
      <c r="H795" s="458"/>
      <c r="I795" s="458"/>
      <c r="J795" s="443">
        <f t="shared" ref="J795:S795" si="565">I903</f>
        <v>0</v>
      </c>
      <c r="K795" s="439">
        <f t="shared" si="565"/>
        <v>8.187038537727355E-2</v>
      </c>
      <c r="L795" s="439">
        <f t="shared" si="565"/>
        <v>7.9823625742841714E-2</v>
      </c>
      <c r="M795" s="439">
        <f t="shared" si="565"/>
        <v>7.7776866108409878E-2</v>
      </c>
      <c r="N795" s="440">
        <f t="shared" si="565"/>
        <v>7.5730106473978043E-2</v>
      </c>
      <c r="O795" s="439">
        <f t="shared" si="565"/>
        <v>7.3683346839546207E-2</v>
      </c>
      <c r="P795" s="439">
        <f t="shared" si="565"/>
        <v>7.1636587205114372E-2</v>
      </c>
      <c r="Q795" s="439">
        <f t="shared" si="565"/>
        <v>6.9589827570682536E-2</v>
      </c>
      <c r="R795" s="439">
        <f t="shared" si="565"/>
        <v>6.75430679362507E-2</v>
      </c>
      <c r="S795" s="439">
        <f t="shared" si="565"/>
        <v>6.5496308301818865E-2</v>
      </c>
      <c r="T795" s="443">
        <f t="shared" ref="T795:AD795" si="566">S903</f>
        <v>6.3449548667387029E-2</v>
      </c>
      <c r="U795" s="439">
        <f t="shared" si="566"/>
        <v>6.2426168850171111E-2</v>
      </c>
      <c r="V795" s="439">
        <f t="shared" si="566"/>
        <v>6.0379409215739269E-2</v>
      </c>
      <c r="W795" s="439">
        <f t="shared" si="566"/>
        <v>5.8332649581307426E-2</v>
      </c>
      <c r="X795" s="439">
        <f t="shared" si="566"/>
        <v>5.6285889946875584E-2</v>
      </c>
      <c r="Y795" s="443">
        <f t="shared" si="566"/>
        <v>5.4239130312443741E-2</v>
      </c>
      <c r="Z795" s="439">
        <f t="shared" si="566"/>
        <v>5.3215750495227823E-2</v>
      </c>
      <c r="AA795" s="439">
        <f t="shared" si="566"/>
        <v>5.1168990860795981E-2</v>
      </c>
      <c r="AB795" s="439">
        <f t="shared" si="566"/>
        <v>4.9122231226364138E-2</v>
      </c>
      <c r="AC795" s="439">
        <f t="shared" si="566"/>
        <v>4.7075471591932302E-2</v>
      </c>
      <c r="AD795" s="439">
        <f t="shared" si="566"/>
        <v>4.5028711957500467E-2</v>
      </c>
      <c r="AE795" s="443">
        <f t="shared" si="559"/>
        <v>4.2981952323068624E-2</v>
      </c>
      <c r="AF795" s="439">
        <f t="shared" si="559"/>
        <v>4.0935192688636782E-2</v>
      </c>
      <c r="AG795" s="439">
        <f t="shared" si="559"/>
        <v>3.8888433054204946E-2</v>
      </c>
      <c r="AH795" s="439">
        <f t="shared" si="559"/>
        <v>3.684167341977311E-2</v>
      </c>
      <c r="AI795" s="440">
        <f t="shared" si="559"/>
        <v>3.4794913785341268E-2</v>
      </c>
      <c r="AJ795" s="443">
        <f t="shared" si="560"/>
        <v>3.2748154150909425E-2</v>
      </c>
      <c r="AK795" s="439">
        <f t="shared" si="561"/>
        <v>3.0701394516477586E-2</v>
      </c>
      <c r="AL795" s="439">
        <f t="shared" si="562"/>
        <v>2.8654634882045747E-2</v>
      </c>
      <c r="AM795" s="439">
        <f t="shared" si="563"/>
        <v>2.6607875247613908E-2</v>
      </c>
      <c r="AN795" s="440">
        <f t="shared" si="564"/>
        <v>2.4561115613182069E-2</v>
      </c>
    </row>
    <row r="796" spans="1:40" outlineLevel="2">
      <c r="A796" s="882">
        <f>ROW()</f>
        <v>796</v>
      </c>
      <c r="B796" s="453"/>
      <c r="D796" s="452" t="s">
        <v>33</v>
      </c>
      <c r="H796" s="458"/>
      <c r="I796" s="458"/>
      <c r="J796" s="443">
        <f t="shared" ref="J796:S796" si="567">I904</f>
        <v>0</v>
      </c>
      <c r="K796" s="439">
        <f t="shared" si="567"/>
        <v>1.0950815878488817E-2</v>
      </c>
      <c r="L796" s="439">
        <f t="shared" si="567"/>
        <v>1.0677045481526598E-2</v>
      </c>
      <c r="M796" s="439">
        <f t="shared" si="567"/>
        <v>1.0403275084564376E-2</v>
      </c>
      <c r="N796" s="440">
        <f t="shared" si="567"/>
        <v>1.0129504687602157E-2</v>
      </c>
      <c r="O796" s="439">
        <f t="shared" si="567"/>
        <v>9.8557342906399371E-3</v>
      </c>
      <c r="P796" s="439">
        <f t="shared" si="567"/>
        <v>9.5819638936777175E-3</v>
      </c>
      <c r="Q796" s="439">
        <f t="shared" si="567"/>
        <v>9.3081934967154979E-3</v>
      </c>
      <c r="R796" s="439">
        <f t="shared" si="567"/>
        <v>9.0344230997532766E-3</v>
      </c>
      <c r="S796" s="439">
        <f t="shared" si="567"/>
        <v>8.7606527027910552E-3</v>
      </c>
      <c r="T796" s="443">
        <f t="shared" ref="T796:AD796" si="568">S904</f>
        <v>8.4868823058288356E-3</v>
      </c>
      <c r="U796" s="439">
        <f t="shared" si="568"/>
        <v>8.3499971073477258E-3</v>
      </c>
      <c r="V796" s="439">
        <f t="shared" si="568"/>
        <v>8.0762267103855045E-3</v>
      </c>
      <c r="W796" s="439">
        <f t="shared" si="568"/>
        <v>7.802456313423284E-3</v>
      </c>
      <c r="X796" s="439">
        <f t="shared" si="568"/>
        <v>7.5286859164610635E-3</v>
      </c>
      <c r="Y796" s="443">
        <f t="shared" si="568"/>
        <v>7.2549155194988431E-3</v>
      </c>
      <c r="Z796" s="439">
        <f t="shared" si="568"/>
        <v>7.1180303210177324E-3</v>
      </c>
      <c r="AA796" s="439">
        <f t="shared" si="568"/>
        <v>6.8442599240555119E-3</v>
      </c>
      <c r="AB796" s="439">
        <f t="shared" si="568"/>
        <v>6.5704895270932914E-3</v>
      </c>
      <c r="AC796" s="439">
        <f t="shared" si="568"/>
        <v>6.296719130131071E-3</v>
      </c>
      <c r="AD796" s="439">
        <f t="shared" si="568"/>
        <v>6.0229487331688505E-3</v>
      </c>
      <c r="AE796" s="443">
        <f t="shared" si="559"/>
        <v>5.74917833620663E-3</v>
      </c>
      <c r="AF796" s="439">
        <f t="shared" si="559"/>
        <v>5.4754079392444095E-3</v>
      </c>
      <c r="AG796" s="439">
        <f t="shared" si="559"/>
        <v>5.201637542282189E-3</v>
      </c>
      <c r="AH796" s="439">
        <f t="shared" si="559"/>
        <v>4.9278671453199686E-3</v>
      </c>
      <c r="AI796" s="440">
        <f t="shared" si="559"/>
        <v>4.6540967483577481E-3</v>
      </c>
      <c r="AJ796" s="443">
        <f t="shared" si="560"/>
        <v>4.3803263513955276E-3</v>
      </c>
      <c r="AK796" s="439">
        <f t="shared" si="561"/>
        <v>4.1065559544333071E-3</v>
      </c>
      <c r="AL796" s="439">
        <f t="shared" si="562"/>
        <v>3.8327855574710867E-3</v>
      </c>
      <c r="AM796" s="439">
        <f t="shared" si="563"/>
        <v>3.5590151605088662E-3</v>
      </c>
      <c r="AN796" s="440">
        <f t="shared" si="564"/>
        <v>3.2852447635466457E-3</v>
      </c>
    </row>
    <row r="797" spans="1:40" outlineLevel="2">
      <c r="A797" s="882">
        <f>ROW()</f>
        <v>797</v>
      </c>
      <c r="B797" s="453"/>
      <c r="D797" s="452" t="s">
        <v>27</v>
      </c>
      <c r="H797" s="458"/>
      <c r="I797" s="458"/>
      <c r="J797" s="443">
        <f t="shared" ref="J797:S797" si="569">I905</f>
        <v>0</v>
      </c>
      <c r="K797" s="439">
        <f t="shared" si="569"/>
        <v>0</v>
      </c>
      <c r="L797" s="439">
        <f t="shared" si="569"/>
        <v>0</v>
      </c>
      <c r="M797" s="439">
        <f t="shared" si="569"/>
        <v>0</v>
      </c>
      <c r="N797" s="440">
        <f t="shared" si="569"/>
        <v>0</v>
      </c>
      <c r="O797" s="439">
        <f t="shared" si="569"/>
        <v>0</v>
      </c>
      <c r="P797" s="439">
        <f t="shared" si="569"/>
        <v>0</v>
      </c>
      <c r="Q797" s="439">
        <f t="shared" si="569"/>
        <v>0</v>
      </c>
      <c r="R797" s="439">
        <f t="shared" si="569"/>
        <v>0</v>
      </c>
      <c r="S797" s="439">
        <f t="shared" si="569"/>
        <v>0</v>
      </c>
      <c r="T797" s="443">
        <f t="shared" ref="T797:AD797" si="570">S905</f>
        <v>0</v>
      </c>
      <c r="U797" s="439">
        <f t="shared" si="570"/>
        <v>0</v>
      </c>
      <c r="V797" s="439">
        <f t="shared" si="570"/>
        <v>0</v>
      </c>
      <c r="W797" s="439">
        <f t="shared" si="570"/>
        <v>0</v>
      </c>
      <c r="X797" s="439">
        <f t="shared" si="570"/>
        <v>0</v>
      </c>
      <c r="Y797" s="443">
        <f t="shared" si="570"/>
        <v>0</v>
      </c>
      <c r="Z797" s="439">
        <f t="shared" si="570"/>
        <v>0</v>
      </c>
      <c r="AA797" s="439">
        <f t="shared" si="570"/>
        <v>0</v>
      </c>
      <c r="AB797" s="439">
        <f t="shared" si="570"/>
        <v>0</v>
      </c>
      <c r="AC797" s="439">
        <f t="shared" si="570"/>
        <v>0</v>
      </c>
      <c r="AD797" s="439">
        <f t="shared" si="570"/>
        <v>0</v>
      </c>
      <c r="AE797" s="443">
        <f t="shared" si="559"/>
        <v>0</v>
      </c>
      <c r="AF797" s="439">
        <f t="shared" si="559"/>
        <v>0</v>
      </c>
      <c r="AG797" s="439">
        <f t="shared" si="559"/>
        <v>0</v>
      </c>
      <c r="AH797" s="439">
        <f t="shared" si="559"/>
        <v>0</v>
      </c>
      <c r="AI797" s="440">
        <f t="shared" si="559"/>
        <v>0</v>
      </c>
      <c r="AJ797" s="443">
        <f t="shared" si="560"/>
        <v>0</v>
      </c>
      <c r="AK797" s="439">
        <f t="shared" si="561"/>
        <v>0</v>
      </c>
      <c r="AL797" s="439">
        <f t="shared" si="562"/>
        <v>0</v>
      </c>
      <c r="AM797" s="439">
        <f t="shared" si="563"/>
        <v>0</v>
      </c>
      <c r="AN797" s="440">
        <f t="shared" si="564"/>
        <v>0</v>
      </c>
    </row>
    <row r="798" spans="1:40" outlineLevel="2">
      <c r="A798" s="882">
        <f>ROW()</f>
        <v>798</v>
      </c>
      <c r="B798" s="453"/>
      <c r="D798" s="452" t="s">
        <v>34</v>
      </c>
      <c r="H798" s="458"/>
      <c r="I798" s="458"/>
      <c r="J798" s="443">
        <f t="shared" ref="J798:S798" si="571">I906</f>
        <v>0</v>
      </c>
      <c r="K798" s="439">
        <f t="shared" si="571"/>
        <v>6.1</v>
      </c>
      <c r="L798" s="439">
        <f t="shared" si="571"/>
        <v>5.8559999999999999</v>
      </c>
      <c r="M798" s="439">
        <f t="shared" si="571"/>
        <v>5.6120000000000001</v>
      </c>
      <c r="N798" s="440">
        <f t="shared" si="571"/>
        <v>5.3680000000000003</v>
      </c>
      <c r="O798" s="439">
        <f t="shared" si="571"/>
        <v>5.1240000000000006</v>
      </c>
      <c r="P798" s="439">
        <f t="shared" si="571"/>
        <v>4.8800000000000008</v>
      </c>
      <c r="Q798" s="439">
        <f t="shared" si="571"/>
        <v>4.636000000000001</v>
      </c>
      <c r="R798" s="439">
        <f t="shared" si="571"/>
        <v>4.3920000000000012</v>
      </c>
      <c r="S798" s="439">
        <f t="shared" si="571"/>
        <v>4.1480000000000015</v>
      </c>
      <c r="T798" s="443">
        <f t="shared" ref="T798:AD798" si="572">S906</f>
        <v>3.9040000000000012</v>
      </c>
      <c r="U798" s="439">
        <f t="shared" si="572"/>
        <v>3.7820000000000014</v>
      </c>
      <c r="V798" s="439">
        <f t="shared" si="572"/>
        <v>3.5380000000000011</v>
      </c>
      <c r="W798" s="439">
        <f t="shared" si="572"/>
        <v>3.2940000000000009</v>
      </c>
      <c r="X798" s="439">
        <f t="shared" si="572"/>
        <v>3.0500000000000007</v>
      </c>
      <c r="Y798" s="443">
        <f t="shared" si="572"/>
        <v>2.8060000000000005</v>
      </c>
      <c r="Z798" s="439">
        <f t="shared" si="572"/>
        <v>2.6840000000000006</v>
      </c>
      <c r="AA798" s="439">
        <f t="shared" si="572"/>
        <v>2.4400000000000004</v>
      </c>
      <c r="AB798" s="439">
        <f t="shared" si="572"/>
        <v>2.1960000000000002</v>
      </c>
      <c r="AC798" s="439">
        <f t="shared" si="572"/>
        <v>1.9520000000000002</v>
      </c>
      <c r="AD798" s="439">
        <f t="shared" si="572"/>
        <v>1.7080000000000002</v>
      </c>
      <c r="AE798" s="443">
        <f t="shared" si="559"/>
        <v>1.4640000000000002</v>
      </c>
      <c r="AF798" s="439">
        <f t="shared" si="559"/>
        <v>1.2200000000000002</v>
      </c>
      <c r="AG798" s="439">
        <f t="shared" si="559"/>
        <v>0.9760000000000002</v>
      </c>
      <c r="AH798" s="439">
        <f t="shared" si="559"/>
        <v>0.73200000000000021</v>
      </c>
      <c r="AI798" s="440">
        <f t="shared" si="559"/>
        <v>0.4880000000000001</v>
      </c>
      <c r="AJ798" s="443">
        <f t="shared" si="560"/>
        <v>0.24400000000000005</v>
      </c>
      <c r="AK798" s="439">
        <f t="shared" si="561"/>
        <v>0</v>
      </c>
      <c r="AL798" s="439">
        <f t="shared" si="562"/>
        <v>0</v>
      </c>
      <c r="AM798" s="439">
        <f t="shared" si="563"/>
        <v>0</v>
      </c>
      <c r="AN798" s="440">
        <f t="shared" si="564"/>
        <v>0</v>
      </c>
    </row>
    <row r="799" spans="1:40" outlineLevel="2">
      <c r="A799" s="882">
        <f>ROW()</f>
        <v>799</v>
      </c>
      <c r="B799" s="453"/>
      <c r="D799" s="452" t="s">
        <v>35</v>
      </c>
      <c r="H799" s="458"/>
      <c r="I799" s="458"/>
      <c r="J799" s="443">
        <f t="shared" ref="J799:S799" si="573">I907</f>
        <v>0</v>
      </c>
      <c r="K799" s="439">
        <f t="shared" si="573"/>
        <v>0.55040886474975947</v>
      </c>
      <c r="L799" s="439">
        <f t="shared" si="573"/>
        <v>0.49536797827478352</v>
      </c>
      <c r="M799" s="439">
        <f t="shared" si="573"/>
        <v>0.44032709179980756</v>
      </c>
      <c r="N799" s="440">
        <f t="shared" si="573"/>
        <v>0.3852862053248316</v>
      </c>
      <c r="O799" s="439">
        <f t="shared" si="573"/>
        <v>0.33024531884985564</v>
      </c>
      <c r="P799" s="439">
        <f t="shared" si="573"/>
        <v>0.27520443237487968</v>
      </c>
      <c r="Q799" s="439">
        <f t="shared" si="573"/>
        <v>0.22016354589990375</v>
      </c>
      <c r="R799" s="439">
        <f t="shared" si="573"/>
        <v>0.16512265942492782</v>
      </c>
      <c r="S799" s="439">
        <f t="shared" si="573"/>
        <v>0.11008177294995189</v>
      </c>
      <c r="T799" s="443">
        <f t="shared" ref="T799:AD799" si="574">S907</f>
        <v>5.5040886474975945E-2</v>
      </c>
      <c r="U799" s="439">
        <f t="shared" si="574"/>
        <v>2.7520443237487972E-2</v>
      </c>
      <c r="V799" s="439">
        <f t="shared" si="574"/>
        <v>0</v>
      </c>
      <c r="W799" s="439">
        <f t="shared" si="574"/>
        <v>0</v>
      </c>
      <c r="X799" s="439">
        <f t="shared" si="574"/>
        <v>0</v>
      </c>
      <c r="Y799" s="443">
        <f t="shared" si="574"/>
        <v>0</v>
      </c>
      <c r="Z799" s="439">
        <f t="shared" si="574"/>
        <v>0</v>
      </c>
      <c r="AA799" s="439">
        <f t="shared" si="574"/>
        <v>0</v>
      </c>
      <c r="AB799" s="439">
        <f t="shared" si="574"/>
        <v>0</v>
      </c>
      <c r="AC799" s="439">
        <f t="shared" si="574"/>
        <v>0</v>
      </c>
      <c r="AD799" s="439">
        <f t="shared" si="574"/>
        <v>0</v>
      </c>
      <c r="AE799" s="443">
        <f t="shared" si="559"/>
        <v>0</v>
      </c>
      <c r="AF799" s="439">
        <f t="shared" si="559"/>
        <v>0</v>
      </c>
      <c r="AG799" s="439">
        <f t="shared" si="559"/>
        <v>0</v>
      </c>
      <c r="AH799" s="439">
        <f t="shared" si="559"/>
        <v>0</v>
      </c>
      <c r="AI799" s="440">
        <f t="shared" si="559"/>
        <v>0</v>
      </c>
      <c r="AJ799" s="443">
        <f t="shared" si="560"/>
        <v>0</v>
      </c>
      <c r="AK799" s="439">
        <f t="shared" si="561"/>
        <v>0</v>
      </c>
      <c r="AL799" s="439">
        <f t="shared" si="562"/>
        <v>0</v>
      </c>
      <c r="AM799" s="439">
        <f t="shared" si="563"/>
        <v>0</v>
      </c>
      <c r="AN799" s="440">
        <f t="shared" si="564"/>
        <v>0</v>
      </c>
    </row>
    <row r="800" spans="1:40" outlineLevel="2">
      <c r="A800" s="882">
        <f>ROW()</f>
        <v>800</v>
      </c>
      <c r="B800" s="453"/>
      <c r="D800" s="452" t="s">
        <v>302</v>
      </c>
      <c r="H800" s="458"/>
      <c r="I800" s="458"/>
      <c r="J800" s="443">
        <f t="shared" ref="J800" si="575">I908</f>
        <v>0</v>
      </c>
      <c r="K800" s="439">
        <f t="shared" ref="K800" si="576">J908</f>
        <v>0</v>
      </c>
      <c r="L800" s="439">
        <f t="shared" ref="L800" si="577">K908</f>
        <v>0</v>
      </c>
      <c r="M800" s="439">
        <f t="shared" ref="M800" si="578">L908</f>
        <v>0</v>
      </c>
      <c r="N800" s="440">
        <f t="shared" ref="N800" si="579">M908</f>
        <v>0</v>
      </c>
      <c r="O800" s="439">
        <f t="shared" ref="O800" si="580">N908</f>
        <v>0</v>
      </c>
      <c r="P800" s="439">
        <f t="shared" ref="P800" si="581">O908</f>
        <v>0</v>
      </c>
      <c r="Q800" s="439">
        <f t="shared" ref="Q800" si="582">P908</f>
        <v>0</v>
      </c>
      <c r="R800" s="439">
        <f t="shared" ref="R800" si="583">Q908</f>
        <v>0</v>
      </c>
      <c r="S800" s="439">
        <f t="shared" ref="S800" si="584">R908</f>
        <v>0</v>
      </c>
      <c r="T800" s="443">
        <f t="shared" ref="T800" si="585">S908</f>
        <v>0</v>
      </c>
      <c r="U800" s="439">
        <f t="shared" ref="U800" si="586">T908</f>
        <v>0</v>
      </c>
      <c r="V800" s="439">
        <f t="shared" ref="V800" si="587">U908</f>
        <v>0</v>
      </c>
      <c r="W800" s="439">
        <f t="shared" ref="W800" si="588">V908</f>
        <v>0</v>
      </c>
      <c r="X800" s="439">
        <f t="shared" ref="X800" si="589">W908</f>
        <v>0</v>
      </c>
      <c r="Y800" s="443">
        <f t="shared" ref="Y800" si="590">X908</f>
        <v>0</v>
      </c>
      <c r="Z800" s="439">
        <f t="shared" ref="Z800" si="591">Y908</f>
        <v>0</v>
      </c>
      <c r="AA800" s="439">
        <f t="shared" ref="AA800" si="592">Z908</f>
        <v>0</v>
      </c>
      <c r="AB800" s="439">
        <f t="shared" ref="AB800" si="593">AA908</f>
        <v>0</v>
      </c>
      <c r="AC800" s="439">
        <f t="shared" ref="AC800" si="594">AB908</f>
        <v>0</v>
      </c>
      <c r="AD800" s="439">
        <f t="shared" ref="AD800" si="595">AC908</f>
        <v>0</v>
      </c>
      <c r="AE800" s="443">
        <f t="shared" si="559"/>
        <v>0</v>
      </c>
      <c r="AF800" s="439">
        <f t="shared" si="559"/>
        <v>0</v>
      </c>
      <c r="AG800" s="439">
        <f t="shared" si="559"/>
        <v>0</v>
      </c>
      <c r="AH800" s="439">
        <f t="shared" si="559"/>
        <v>0</v>
      </c>
      <c r="AI800" s="440">
        <f t="shared" si="559"/>
        <v>0</v>
      </c>
      <c r="AJ800" s="443">
        <f t="shared" si="560"/>
        <v>0</v>
      </c>
      <c r="AK800" s="439">
        <f t="shared" si="561"/>
        <v>0</v>
      </c>
      <c r="AL800" s="439">
        <f t="shared" si="562"/>
        <v>0</v>
      </c>
      <c r="AM800" s="439">
        <f t="shared" si="563"/>
        <v>0</v>
      </c>
      <c r="AN800" s="440">
        <f t="shared" si="564"/>
        <v>0</v>
      </c>
    </row>
    <row r="801" spans="1:40" outlineLevel="2">
      <c r="A801" s="882">
        <f>ROW()</f>
        <v>801</v>
      </c>
      <c r="B801" s="453"/>
      <c r="D801" s="452" t="s">
        <v>36</v>
      </c>
      <c r="H801" s="458"/>
      <c r="I801" s="458"/>
      <c r="J801" s="443">
        <f t="shared" ref="J801:AD801" si="596">I909</f>
        <v>0</v>
      </c>
      <c r="K801" s="439">
        <f t="shared" si="596"/>
        <v>1.5968074211908176</v>
      </c>
      <c r="L801" s="439">
        <f t="shared" si="596"/>
        <v>1.1976055658931133</v>
      </c>
      <c r="M801" s="439">
        <f t="shared" si="596"/>
        <v>0.79840371059540893</v>
      </c>
      <c r="N801" s="440">
        <f t="shared" si="596"/>
        <v>0.39920185529770447</v>
      </c>
      <c r="O801" s="439">
        <f t="shared" si="596"/>
        <v>0</v>
      </c>
      <c r="P801" s="439">
        <f t="shared" si="596"/>
        <v>0</v>
      </c>
      <c r="Q801" s="439">
        <f t="shared" si="596"/>
        <v>0</v>
      </c>
      <c r="R801" s="439">
        <f t="shared" si="596"/>
        <v>0</v>
      </c>
      <c r="S801" s="439">
        <f t="shared" si="596"/>
        <v>0</v>
      </c>
      <c r="T801" s="443">
        <f t="shared" si="596"/>
        <v>0</v>
      </c>
      <c r="U801" s="439">
        <f t="shared" si="596"/>
        <v>0</v>
      </c>
      <c r="V801" s="439">
        <f t="shared" si="596"/>
        <v>0</v>
      </c>
      <c r="W801" s="439">
        <f t="shared" si="596"/>
        <v>0</v>
      </c>
      <c r="X801" s="439">
        <f t="shared" si="596"/>
        <v>0</v>
      </c>
      <c r="Y801" s="443">
        <f t="shared" si="596"/>
        <v>0</v>
      </c>
      <c r="Z801" s="439">
        <f t="shared" si="596"/>
        <v>0</v>
      </c>
      <c r="AA801" s="439">
        <f t="shared" si="596"/>
        <v>0</v>
      </c>
      <c r="AB801" s="439">
        <f t="shared" si="596"/>
        <v>0</v>
      </c>
      <c r="AC801" s="439">
        <f t="shared" si="596"/>
        <v>0</v>
      </c>
      <c r="AD801" s="439">
        <f t="shared" si="596"/>
        <v>0</v>
      </c>
      <c r="AE801" s="443">
        <f t="shared" si="559"/>
        <v>0</v>
      </c>
      <c r="AF801" s="439">
        <f t="shared" si="559"/>
        <v>0</v>
      </c>
      <c r="AG801" s="439">
        <f t="shared" si="559"/>
        <v>0</v>
      </c>
      <c r="AH801" s="439">
        <f t="shared" si="559"/>
        <v>0</v>
      </c>
      <c r="AI801" s="440">
        <f t="shared" si="559"/>
        <v>0</v>
      </c>
      <c r="AJ801" s="443">
        <f t="shared" si="560"/>
        <v>0</v>
      </c>
      <c r="AK801" s="439">
        <f t="shared" si="561"/>
        <v>0</v>
      </c>
      <c r="AL801" s="439">
        <f t="shared" si="562"/>
        <v>0</v>
      </c>
      <c r="AM801" s="439">
        <f t="shared" si="563"/>
        <v>0</v>
      </c>
      <c r="AN801" s="440">
        <f t="shared" si="564"/>
        <v>0</v>
      </c>
    </row>
    <row r="802" spans="1:40" outlineLevel="2">
      <c r="A802" s="882">
        <f>ROW()</f>
        <v>802</v>
      </c>
      <c r="B802" s="453"/>
      <c r="D802" s="452" t="s">
        <v>583</v>
      </c>
      <c r="H802" s="458"/>
      <c r="I802" s="458"/>
      <c r="J802" s="443">
        <f t="shared" ref="J802:AI802" si="597">I910</f>
        <v>0</v>
      </c>
      <c r="K802" s="439">
        <f t="shared" si="597"/>
        <v>0</v>
      </c>
      <c r="L802" s="439">
        <f t="shared" si="597"/>
        <v>0</v>
      </c>
      <c r="M802" s="439">
        <f t="shared" si="597"/>
        <v>0</v>
      </c>
      <c r="N802" s="440">
        <f t="shared" si="597"/>
        <v>0</v>
      </c>
      <c r="O802" s="439">
        <f t="shared" si="597"/>
        <v>0</v>
      </c>
      <c r="P802" s="439">
        <f t="shared" si="597"/>
        <v>0</v>
      </c>
      <c r="Q802" s="439">
        <f t="shared" si="597"/>
        <v>0</v>
      </c>
      <c r="R802" s="439">
        <f t="shared" si="597"/>
        <v>0</v>
      </c>
      <c r="S802" s="439">
        <f t="shared" si="597"/>
        <v>0</v>
      </c>
      <c r="T802" s="443">
        <f t="shared" si="597"/>
        <v>0</v>
      </c>
      <c r="U802" s="439">
        <f t="shared" si="597"/>
        <v>0</v>
      </c>
      <c r="V802" s="439">
        <f t="shared" si="597"/>
        <v>0</v>
      </c>
      <c r="W802" s="439">
        <f t="shared" si="597"/>
        <v>0</v>
      </c>
      <c r="X802" s="439">
        <f t="shared" si="597"/>
        <v>0</v>
      </c>
      <c r="Y802" s="443">
        <f t="shared" si="597"/>
        <v>0</v>
      </c>
      <c r="Z802" s="439">
        <f t="shared" si="597"/>
        <v>0</v>
      </c>
      <c r="AA802" s="439">
        <f t="shared" si="597"/>
        <v>0</v>
      </c>
      <c r="AB802" s="439">
        <f t="shared" si="597"/>
        <v>0</v>
      </c>
      <c r="AC802" s="439">
        <f t="shared" si="597"/>
        <v>0</v>
      </c>
      <c r="AD802" s="439">
        <f t="shared" si="597"/>
        <v>0</v>
      </c>
      <c r="AE802" s="443">
        <f t="shared" si="597"/>
        <v>0</v>
      </c>
      <c r="AF802" s="439">
        <f t="shared" si="597"/>
        <v>0</v>
      </c>
      <c r="AG802" s="439">
        <f t="shared" si="597"/>
        <v>0</v>
      </c>
      <c r="AH802" s="439">
        <f t="shared" si="597"/>
        <v>0</v>
      </c>
      <c r="AI802" s="440">
        <f t="shared" si="597"/>
        <v>0</v>
      </c>
      <c r="AJ802" s="443">
        <f t="shared" ref="AJ802:AN805" si="598">AI910</f>
        <v>0</v>
      </c>
      <c r="AK802" s="439">
        <f t="shared" si="598"/>
        <v>0</v>
      </c>
      <c r="AL802" s="439">
        <f t="shared" si="598"/>
        <v>0</v>
      </c>
      <c r="AM802" s="439">
        <f t="shared" si="598"/>
        <v>0</v>
      </c>
      <c r="AN802" s="440">
        <f t="shared" si="598"/>
        <v>0</v>
      </c>
    </row>
    <row r="803" spans="1:40" outlineLevel="2">
      <c r="A803" s="882">
        <f>ROW()</f>
        <v>803</v>
      </c>
      <c r="B803" s="453"/>
      <c r="D803" s="452" t="s">
        <v>81</v>
      </c>
      <c r="H803" s="458"/>
      <c r="I803" s="458"/>
      <c r="J803" s="443">
        <f t="shared" ref="J803:X804" si="599">I911</f>
        <v>0</v>
      </c>
      <c r="K803" s="439">
        <f t="shared" si="599"/>
        <v>5.4500000000000003E-5</v>
      </c>
      <c r="L803" s="439">
        <f t="shared" si="599"/>
        <v>4.0875000000000004E-5</v>
      </c>
      <c r="M803" s="439">
        <f t="shared" si="599"/>
        <v>2.7250000000000005E-5</v>
      </c>
      <c r="N803" s="440">
        <f t="shared" si="599"/>
        <v>1.3625000000000003E-5</v>
      </c>
      <c r="O803" s="439">
        <f t="shared" si="599"/>
        <v>0</v>
      </c>
      <c r="P803" s="439">
        <f t="shared" si="599"/>
        <v>0</v>
      </c>
      <c r="Q803" s="439">
        <f t="shared" si="599"/>
        <v>0</v>
      </c>
      <c r="R803" s="439">
        <f t="shared" si="599"/>
        <v>0</v>
      </c>
      <c r="S803" s="439">
        <f t="shared" si="599"/>
        <v>0</v>
      </c>
      <c r="T803" s="443">
        <f t="shared" si="599"/>
        <v>0</v>
      </c>
      <c r="U803" s="439">
        <f t="shared" si="599"/>
        <v>0</v>
      </c>
      <c r="V803" s="439">
        <f t="shared" si="599"/>
        <v>0</v>
      </c>
      <c r="W803" s="439">
        <f t="shared" si="599"/>
        <v>0</v>
      </c>
      <c r="X803" s="439">
        <f t="shared" si="599"/>
        <v>0</v>
      </c>
      <c r="Y803" s="443">
        <f t="shared" ref="Y803:AA804" si="600">X911</f>
        <v>0</v>
      </c>
      <c r="Z803" s="439">
        <f t="shared" si="600"/>
        <v>0</v>
      </c>
      <c r="AA803" s="439">
        <f t="shared" si="600"/>
        <v>0</v>
      </c>
      <c r="AB803" s="439">
        <f t="shared" ref="AB803:AD804" si="601">AA911</f>
        <v>0</v>
      </c>
      <c r="AC803" s="439">
        <f t="shared" si="601"/>
        <v>0</v>
      </c>
      <c r="AD803" s="439">
        <f t="shared" si="601"/>
        <v>0</v>
      </c>
      <c r="AE803" s="443">
        <f t="shared" ref="AE803:AE805" si="602">AD911</f>
        <v>0</v>
      </c>
      <c r="AF803" s="439">
        <f t="shared" ref="AF803:AF805" si="603">AE911</f>
        <v>0</v>
      </c>
      <c r="AG803" s="439">
        <f t="shared" ref="AG803:AG805" si="604">AF911</f>
        <v>0</v>
      </c>
      <c r="AH803" s="439">
        <f t="shared" ref="AH803:AH805" si="605">AG911</f>
        <v>0</v>
      </c>
      <c r="AI803" s="440">
        <f t="shared" ref="AI803:AI805" si="606">AH911</f>
        <v>0</v>
      </c>
      <c r="AJ803" s="443">
        <f t="shared" si="598"/>
        <v>0</v>
      </c>
      <c r="AK803" s="439">
        <f t="shared" si="598"/>
        <v>0</v>
      </c>
      <c r="AL803" s="439">
        <f t="shared" si="598"/>
        <v>0</v>
      </c>
      <c r="AM803" s="439">
        <f t="shared" si="598"/>
        <v>0</v>
      </c>
      <c r="AN803" s="440">
        <f t="shared" si="598"/>
        <v>0</v>
      </c>
    </row>
    <row r="804" spans="1:40" outlineLevel="2">
      <c r="A804" s="882">
        <f>ROW()</f>
        <v>804</v>
      </c>
      <c r="B804" s="453"/>
      <c r="D804" s="452" t="s">
        <v>28</v>
      </c>
      <c r="H804" s="458"/>
      <c r="I804" s="458"/>
      <c r="J804" s="443">
        <f t="shared" si="599"/>
        <v>0</v>
      </c>
      <c r="K804" s="439">
        <f t="shared" si="599"/>
        <v>0.11993750724059181</v>
      </c>
      <c r="L804" s="439">
        <f t="shared" si="599"/>
        <v>0.11993750724059181</v>
      </c>
      <c r="M804" s="439">
        <f t="shared" si="599"/>
        <v>0.11993750724059181</v>
      </c>
      <c r="N804" s="440">
        <f t="shared" si="599"/>
        <v>0.11993750724059181</v>
      </c>
      <c r="O804" s="439">
        <f t="shared" si="599"/>
        <v>0.11993750724059181</v>
      </c>
      <c r="P804" s="439">
        <f t="shared" si="599"/>
        <v>0.11993750724059181</v>
      </c>
      <c r="Q804" s="439">
        <f t="shared" si="599"/>
        <v>0.11993750724059181</v>
      </c>
      <c r="R804" s="439">
        <f t="shared" si="599"/>
        <v>0.11993750724059181</v>
      </c>
      <c r="S804" s="439">
        <f t="shared" si="599"/>
        <v>0.11993750724059181</v>
      </c>
      <c r="T804" s="443">
        <f t="shared" si="599"/>
        <v>0.11993750724059181</v>
      </c>
      <c r="U804" s="439">
        <f t="shared" si="599"/>
        <v>0.11993750724059181</v>
      </c>
      <c r="V804" s="439">
        <f t="shared" si="599"/>
        <v>0.11993750724059181</v>
      </c>
      <c r="W804" s="439">
        <f t="shared" si="599"/>
        <v>0.11993750724059181</v>
      </c>
      <c r="X804" s="439">
        <f t="shared" si="599"/>
        <v>0.11993750724059181</v>
      </c>
      <c r="Y804" s="443">
        <f t="shared" si="600"/>
        <v>0.11993750724059181</v>
      </c>
      <c r="Z804" s="439">
        <f t="shared" si="600"/>
        <v>0.11993750724059181</v>
      </c>
      <c r="AA804" s="439">
        <f t="shared" si="600"/>
        <v>0.11993750724059181</v>
      </c>
      <c r="AB804" s="439">
        <f t="shared" si="601"/>
        <v>0.11993750724059181</v>
      </c>
      <c r="AC804" s="439">
        <f t="shared" si="601"/>
        <v>0.11993750724059181</v>
      </c>
      <c r="AD804" s="439">
        <f t="shared" si="601"/>
        <v>0.11993750724059181</v>
      </c>
      <c r="AE804" s="443">
        <f t="shared" si="602"/>
        <v>0.11993750724059181</v>
      </c>
      <c r="AF804" s="439">
        <f t="shared" si="603"/>
        <v>0.11993750724059181</v>
      </c>
      <c r="AG804" s="439">
        <f t="shared" si="604"/>
        <v>0.11993750724059181</v>
      </c>
      <c r="AH804" s="439">
        <f t="shared" si="605"/>
        <v>0.11993750724059181</v>
      </c>
      <c r="AI804" s="440">
        <f t="shared" si="606"/>
        <v>0.11993750724059181</v>
      </c>
      <c r="AJ804" s="443">
        <f t="shared" si="598"/>
        <v>0.11993750724059181</v>
      </c>
      <c r="AK804" s="439">
        <f t="shared" si="598"/>
        <v>0.11993750724059181</v>
      </c>
      <c r="AL804" s="439">
        <f t="shared" si="598"/>
        <v>0.11993750724059181</v>
      </c>
      <c r="AM804" s="439">
        <f t="shared" si="598"/>
        <v>0.11993750724059181</v>
      </c>
      <c r="AN804" s="440">
        <f t="shared" si="598"/>
        <v>0.11993750724059181</v>
      </c>
    </row>
    <row r="805" spans="1:40" outlineLevel="2">
      <c r="A805" s="882">
        <f>ROW()</f>
        <v>805</v>
      </c>
      <c r="B805" s="453"/>
      <c r="D805" s="456" t="s">
        <v>443</v>
      </c>
      <c r="E805" s="456"/>
      <c r="F805" s="456"/>
      <c r="G805" s="456"/>
      <c r="H805" s="460"/>
      <c r="I805" s="460"/>
      <c r="J805" s="462">
        <f t="shared" ref="J805:AD805" si="607">I913</f>
        <v>0</v>
      </c>
      <c r="K805" s="441">
        <f t="shared" si="607"/>
        <v>0</v>
      </c>
      <c r="L805" s="441">
        <f t="shared" si="607"/>
        <v>0</v>
      </c>
      <c r="M805" s="441">
        <f t="shared" si="607"/>
        <v>0</v>
      </c>
      <c r="N805" s="442">
        <f t="shared" si="607"/>
        <v>0</v>
      </c>
      <c r="O805" s="441">
        <f t="shared" si="607"/>
        <v>0</v>
      </c>
      <c r="P805" s="441">
        <f t="shared" si="607"/>
        <v>0</v>
      </c>
      <c r="Q805" s="441">
        <f t="shared" si="607"/>
        <v>0</v>
      </c>
      <c r="R805" s="441">
        <f t="shared" si="607"/>
        <v>0</v>
      </c>
      <c r="S805" s="441">
        <f t="shared" si="607"/>
        <v>0</v>
      </c>
      <c r="T805" s="462">
        <f t="shared" si="607"/>
        <v>0</v>
      </c>
      <c r="U805" s="441">
        <f t="shared" si="607"/>
        <v>0</v>
      </c>
      <c r="V805" s="441">
        <f t="shared" si="607"/>
        <v>0</v>
      </c>
      <c r="W805" s="441">
        <f t="shared" si="607"/>
        <v>0</v>
      </c>
      <c r="X805" s="441">
        <f t="shared" si="607"/>
        <v>0</v>
      </c>
      <c r="Y805" s="462">
        <f t="shared" si="607"/>
        <v>0</v>
      </c>
      <c r="Z805" s="441">
        <f t="shared" si="607"/>
        <v>0</v>
      </c>
      <c r="AA805" s="441">
        <f t="shared" si="607"/>
        <v>0</v>
      </c>
      <c r="AB805" s="441">
        <f t="shared" si="607"/>
        <v>0</v>
      </c>
      <c r="AC805" s="441">
        <f t="shared" si="607"/>
        <v>0</v>
      </c>
      <c r="AD805" s="441">
        <f t="shared" si="607"/>
        <v>0</v>
      </c>
      <c r="AE805" s="462">
        <f t="shared" si="602"/>
        <v>0</v>
      </c>
      <c r="AF805" s="441">
        <f t="shared" si="603"/>
        <v>0</v>
      </c>
      <c r="AG805" s="441">
        <f t="shared" si="604"/>
        <v>0</v>
      </c>
      <c r="AH805" s="441">
        <f t="shared" si="605"/>
        <v>0</v>
      </c>
      <c r="AI805" s="442">
        <f t="shared" si="606"/>
        <v>0</v>
      </c>
      <c r="AJ805" s="462">
        <f t="shared" si="598"/>
        <v>0</v>
      </c>
      <c r="AK805" s="441">
        <f t="shared" si="598"/>
        <v>0</v>
      </c>
      <c r="AL805" s="441">
        <f t="shared" si="598"/>
        <v>0</v>
      </c>
      <c r="AM805" s="441">
        <f t="shared" si="598"/>
        <v>0</v>
      </c>
      <c r="AN805" s="442">
        <f t="shared" si="598"/>
        <v>0</v>
      </c>
    </row>
    <row r="806" spans="1:40" outlineLevel="2">
      <c r="A806" s="882">
        <f>ROW()</f>
        <v>806</v>
      </c>
      <c r="B806" s="453"/>
      <c r="D806" s="452" t="s">
        <v>24</v>
      </c>
      <c r="H806" s="458"/>
      <c r="I806" s="458"/>
      <c r="J806" s="443">
        <f t="shared" ref="J806:AN806" si="608">SUM(J790:J805)</f>
        <v>0</v>
      </c>
      <c r="K806" s="439">
        <f t="shared" si="608"/>
        <v>12.557989915784887</v>
      </c>
      <c r="L806" s="439">
        <f t="shared" si="608"/>
        <v>11.652514997913418</v>
      </c>
      <c r="M806" s="439">
        <f t="shared" si="608"/>
        <v>10.747040080041945</v>
      </c>
      <c r="N806" s="440">
        <f t="shared" si="608"/>
        <v>9.8415651621704718</v>
      </c>
      <c r="O806" s="439">
        <f t="shared" si="608"/>
        <v>8.9360902442990024</v>
      </c>
      <c r="P806" s="439">
        <f t="shared" si="608"/>
        <v>8.429830806725235</v>
      </c>
      <c r="Q806" s="439">
        <f t="shared" si="608"/>
        <v>7.9235713691514658</v>
      </c>
      <c r="R806" s="439">
        <f t="shared" si="608"/>
        <v>7.4173119315776983</v>
      </c>
      <c r="S806" s="439">
        <f t="shared" si="608"/>
        <v>6.9110524940039317</v>
      </c>
      <c r="T806" s="443">
        <f t="shared" si="608"/>
        <v>6.4047930564301634</v>
      </c>
      <c r="U806" s="439">
        <f t="shared" si="608"/>
        <v>6.1516633376432788</v>
      </c>
      <c r="V806" s="439">
        <f t="shared" si="608"/>
        <v>5.6729243433069989</v>
      </c>
      <c r="W806" s="439">
        <f t="shared" si="608"/>
        <v>5.2217057922082066</v>
      </c>
      <c r="X806" s="439">
        <f t="shared" si="608"/>
        <v>4.7704872411094144</v>
      </c>
      <c r="Y806" s="443">
        <f t="shared" si="608"/>
        <v>4.3192686900106212</v>
      </c>
      <c r="Z806" s="439">
        <f t="shared" si="608"/>
        <v>4.0936594144612259</v>
      </c>
      <c r="AA806" s="439">
        <f t="shared" si="608"/>
        <v>3.6424408633624337</v>
      </c>
      <c r="AB806" s="439">
        <f t="shared" si="608"/>
        <v>3.1912223122636414</v>
      </c>
      <c r="AC806" s="439">
        <f t="shared" si="608"/>
        <v>2.7400037611648491</v>
      </c>
      <c r="AD806" s="439">
        <f t="shared" si="608"/>
        <v>2.2887852100660573</v>
      </c>
      <c r="AE806" s="443">
        <f t="shared" si="608"/>
        <v>1.837566658967265</v>
      </c>
      <c r="AF806" s="439">
        <f t="shared" si="608"/>
        <v>1.3863481078684732</v>
      </c>
      <c r="AG806" s="439">
        <f t="shared" si="608"/>
        <v>1.140027577837079</v>
      </c>
      <c r="AH806" s="439">
        <f t="shared" si="608"/>
        <v>0.89370704780568511</v>
      </c>
      <c r="AI806" s="440">
        <f t="shared" si="608"/>
        <v>0.6473865177742909</v>
      </c>
      <c r="AJ806" s="443">
        <f t="shared" si="608"/>
        <v>0.40106598774289681</v>
      </c>
      <c r="AK806" s="439">
        <f t="shared" si="608"/>
        <v>0.15474545771150269</v>
      </c>
      <c r="AL806" s="439">
        <f t="shared" si="608"/>
        <v>0.15242492768010865</v>
      </c>
      <c r="AM806" s="439">
        <f t="shared" si="608"/>
        <v>0.15010439764871458</v>
      </c>
      <c r="AN806" s="440">
        <f t="shared" si="608"/>
        <v>0.14778386761732051</v>
      </c>
    </row>
    <row r="807" spans="1:40" outlineLevel="1">
      <c r="A807" s="732" t="s">
        <v>59</v>
      </c>
      <c r="B807" s="733"/>
      <c r="C807" s="881"/>
      <c r="D807" s="733"/>
      <c r="E807" s="733"/>
      <c r="F807" s="733"/>
      <c r="G807" s="730"/>
      <c r="H807" s="733"/>
      <c r="I807" s="730"/>
      <c r="J807" s="729"/>
      <c r="K807" s="730"/>
      <c r="L807" s="730"/>
      <c r="M807" s="730"/>
      <c r="N807" s="731"/>
      <c r="O807" s="730"/>
      <c r="P807" s="730"/>
      <c r="Q807" s="730"/>
      <c r="R807" s="730"/>
      <c r="S807" s="730"/>
      <c r="T807" s="729"/>
      <c r="U807" s="730"/>
      <c r="V807" s="730"/>
      <c r="W807" s="730"/>
      <c r="X807" s="730"/>
      <c r="Y807" s="729"/>
      <c r="Z807" s="730"/>
      <c r="AA807" s="730"/>
      <c r="AB807" s="730"/>
      <c r="AC807" s="730"/>
      <c r="AD807" s="730"/>
      <c r="AE807" s="729"/>
      <c r="AF807" s="730"/>
      <c r="AG807" s="730"/>
      <c r="AH807" s="730"/>
      <c r="AI807" s="731"/>
      <c r="AJ807" s="729"/>
      <c r="AK807" s="730"/>
      <c r="AL807" s="730"/>
      <c r="AM807" s="730"/>
      <c r="AN807" s="731"/>
    </row>
    <row r="808" spans="1:40" outlineLevel="2">
      <c r="A808" s="882">
        <f>ROW()</f>
        <v>808</v>
      </c>
      <c r="B808" s="453"/>
      <c r="D808" s="452" t="s">
        <v>300</v>
      </c>
      <c r="H808" s="458"/>
      <c r="I808" s="458"/>
      <c r="J808" s="326">
        <f>J$660</f>
        <v>0.61115981950423293</v>
      </c>
      <c r="K808" s="458"/>
      <c r="L808" s="458"/>
      <c r="M808" s="458"/>
      <c r="N808" s="463"/>
      <c r="O808" s="439"/>
      <c r="P808" s="439"/>
      <c r="Q808" s="439"/>
      <c r="R808" s="439"/>
      <c r="S808" s="439"/>
      <c r="T808" s="443"/>
      <c r="U808" s="439"/>
      <c r="V808" s="439"/>
      <c r="W808" s="439"/>
      <c r="X808" s="439"/>
      <c r="Y808" s="443"/>
      <c r="Z808" s="439"/>
      <c r="AA808" s="439"/>
      <c r="AB808" s="439"/>
      <c r="AC808" s="439"/>
      <c r="AD808" s="439"/>
      <c r="AE808" s="443"/>
      <c r="AF808" s="439"/>
      <c r="AG808" s="439"/>
      <c r="AH808" s="439"/>
      <c r="AI808" s="440"/>
      <c r="AJ808" s="443"/>
      <c r="AK808" s="439"/>
      <c r="AL808" s="439"/>
      <c r="AM808" s="439"/>
      <c r="AN808" s="440"/>
    </row>
    <row r="809" spans="1:40" outlineLevel="2">
      <c r="A809" s="882">
        <f>ROW()</f>
        <v>809</v>
      </c>
      <c r="B809" s="453"/>
      <c r="D809" s="452" t="s">
        <v>301</v>
      </c>
      <c r="H809" s="458"/>
      <c r="I809" s="458"/>
      <c r="J809" s="326">
        <f>J$661</f>
        <v>0</v>
      </c>
      <c r="K809" s="458"/>
      <c r="L809" s="458"/>
      <c r="M809" s="458"/>
      <c r="N809" s="463"/>
      <c r="O809" s="439"/>
      <c r="P809" s="439"/>
      <c r="Q809" s="439"/>
      <c r="R809" s="439"/>
      <c r="S809" s="439"/>
      <c r="T809" s="443"/>
      <c r="U809" s="439"/>
      <c r="V809" s="439"/>
      <c r="W809" s="439"/>
      <c r="X809" s="439"/>
      <c r="Y809" s="443"/>
      <c r="Z809" s="439"/>
      <c r="AA809" s="439"/>
      <c r="AB809" s="439"/>
      <c r="AC809" s="439"/>
      <c r="AD809" s="439"/>
      <c r="AE809" s="443"/>
      <c r="AF809" s="439"/>
      <c r="AG809" s="439"/>
      <c r="AH809" s="439"/>
      <c r="AI809" s="440"/>
      <c r="AJ809" s="443"/>
      <c r="AK809" s="439"/>
      <c r="AL809" s="439"/>
      <c r="AM809" s="439"/>
      <c r="AN809" s="440"/>
    </row>
    <row r="810" spans="1:40" outlineLevel="2">
      <c r="A810" s="882">
        <f>ROW()</f>
        <v>810</v>
      </c>
      <c r="B810" s="453"/>
      <c r="D810" s="452" t="s">
        <v>29</v>
      </c>
      <c r="H810" s="458"/>
      <c r="I810" s="458"/>
      <c r="J810" s="326">
        <f>J$662</f>
        <v>2.52</v>
      </c>
      <c r="K810" s="458"/>
      <c r="L810" s="458"/>
      <c r="M810" s="458"/>
      <c r="N810" s="463"/>
      <c r="O810" s="439"/>
      <c r="P810" s="439"/>
      <c r="Q810" s="439"/>
      <c r="R810" s="439"/>
      <c r="S810" s="439"/>
      <c r="T810" s="443"/>
      <c r="U810" s="439"/>
      <c r="V810" s="439"/>
      <c r="W810" s="439"/>
      <c r="X810" s="439"/>
      <c r="Y810" s="443"/>
      <c r="Z810" s="439"/>
      <c r="AA810" s="439"/>
      <c r="AB810" s="439"/>
      <c r="AC810" s="439"/>
      <c r="AD810" s="439"/>
      <c r="AE810" s="443"/>
      <c r="AF810" s="439"/>
      <c r="AG810" s="439"/>
      <c r="AH810" s="439"/>
      <c r="AI810" s="440"/>
      <c r="AJ810" s="443"/>
      <c r="AK810" s="439"/>
      <c r="AL810" s="439"/>
      <c r="AM810" s="439"/>
      <c r="AN810" s="440"/>
    </row>
    <row r="811" spans="1:40" outlineLevel="2">
      <c r="A811" s="882">
        <f>ROW()</f>
        <v>811</v>
      </c>
      <c r="B811" s="453"/>
      <c r="D811" s="452" t="s">
        <v>30</v>
      </c>
      <c r="H811" s="458"/>
      <c r="I811" s="458"/>
      <c r="J811" s="326">
        <f>J$663</f>
        <v>0.96680060184372696</v>
      </c>
      <c r="K811" s="458"/>
      <c r="L811" s="458"/>
      <c r="M811" s="458"/>
      <c r="N811" s="463"/>
      <c r="O811" s="439"/>
      <c r="P811" s="439"/>
      <c r="Q811" s="439"/>
      <c r="R811" s="439"/>
      <c r="S811" s="439"/>
      <c r="T811" s="443"/>
      <c r="U811" s="439"/>
      <c r="V811" s="439"/>
      <c r="W811" s="439"/>
      <c r="X811" s="439"/>
      <c r="Y811" s="443"/>
      <c r="Z811" s="439"/>
      <c r="AA811" s="439"/>
      <c r="AB811" s="439"/>
      <c r="AC811" s="439"/>
      <c r="AD811" s="439"/>
      <c r="AE811" s="443"/>
      <c r="AF811" s="439"/>
      <c r="AG811" s="439"/>
      <c r="AH811" s="439"/>
      <c r="AI811" s="440"/>
      <c r="AJ811" s="443"/>
      <c r="AK811" s="439"/>
      <c r="AL811" s="439"/>
      <c r="AM811" s="439"/>
      <c r="AN811" s="440"/>
    </row>
    <row r="812" spans="1:40" outlineLevel="2">
      <c r="A812" s="882">
        <f>ROW()</f>
        <v>812</v>
      </c>
      <c r="B812" s="453"/>
      <c r="D812" s="452" t="s">
        <v>31</v>
      </c>
      <c r="H812" s="458"/>
      <c r="I812" s="458"/>
      <c r="J812" s="326">
        <f>J$664</f>
        <v>0</v>
      </c>
      <c r="K812" s="458"/>
      <c r="L812" s="458"/>
      <c r="M812" s="458"/>
      <c r="N812" s="463"/>
      <c r="O812" s="439"/>
      <c r="P812" s="439"/>
      <c r="Q812" s="439"/>
      <c r="R812" s="439"/>
      <c r="S812" s="439"/>
      <c r="T812" s="443"/>
      <c r="U812" s="439"/>
      <c r="V812" s="439"/>
      <c r="W812" s="439"/>
      <c r="X812" s="439"/>
      <c r="Y812" s="443"/>
      <c r="Z812" s="439"/>
      <c r="AA812" s="439"/>
      <c r="AB812" s="439"/>
      <c r="AC812" s="439"/>
      <c r="AD812" s="439"/>
      <c r="AE812" s="443"/>
      <c r="AF812" s="439"/>
      <c r="AG812" s="439"/>
      <c r="AH812" s="439"/>
      <c r="AI812" s="440"/>
      <c r="AJ812" s="443"/>
      <c r="AK812" s="439"/>
      <c r="AL812" s="439"/>
      <c r="AM812" s="439"/>
      <c r="AN812" s="440"/>
    </row>
    <row r="813" spans="1:40" outlineLevel="2">
      <c r="A813" s="882">
        <f>ROW()</f>
        <v>813</v>
      </c>
      <c r="B813" s="453"/>
      <c r="D813" s="452" t="s">
        <v>32</v>
      </c>
      <c r="H813" s="458"/>
      <c r="I813" s="458"/>
      <c r="J813" s="326">
        <f>J$665</f>
        <v>8.187038537727355E-2</v>
      </c>
      <c r="K813" s="458"/>
      <c r="L813" s="458"/>
      <c r="M813" s="458"/>
      <c r="N813" s="463"/>
      <c r="O813" s="439"/>
      <c r="P813" s="439"/>
      <c r="Q813" s="439"/>
      <c r="R813" s="439"/>
      <c r="S813" s="439"/>
      <c r="T813" s="443"/>
      <c r="U813" s="439"/>
      <c r="V813" s="439"/>
      <c r="W813" s="439"/>
      <c r="X813" s="439"/>
      <c r="Y813" s="443"/>
      <c r="Z813" s="439"/>
      <c r="AA813" s="439"/>
      <c r="AB813" s="439"/>
      <c r="AC813" s="439"/>
      <c r="AD813" s="439"/>
      <c r="AE813" s="443"/>
      <c r="AF813" s="439"/>
      <c r="AG813" s="439"/>
      <c r="AH813" s="439"/>
      <c r="AI813" s="440"/>
      <c r="AJ813" s="443"/>
      <c r="AK813" s="439"/>
      <c r="AL813" s="439"/>
      <c r="AM813" s="439"/>
      <c r="AN813" s="440"/>
    </row>
    <row r="814" spans="1:40" outlineLevel="2">
      <c r="A814" s="882">
        <f>ROW()</f>
        <v>814</v>
      </c>
      <c r="B814" s="453"/>
      <c r="D814" s="452" t="s">
        <v>33</v>
      </c>
      <c r="H814" s="458"/>
      <c r="I814" s="458"/>
      <c r="J814" s="326">
        <f>J$666</f>
        <v>1.0950815878488817E-2</v>
      </c>
      <c r="K814" s="458"/>
      <c r="L814" s="458"/>
      <c r="M814" s="458"/>
      <c r="N814" s="463"/>
      <c r="O814" s="439"/>
      <c r="P814" s="439"/>
      <c r="Q814" s="439"/>
      <c r="R814" s="439"/>
      <c r="S814" s="439"/>
      <c r="T814" s="443"/>
      <c r="U814" s="439"/>
      <c r="V814" s="439"/>
      <c r="W814" s="439"/>
      <c r="X814" s="439"/>
      <c r="Y814" s="443"/>
      <c r="Z814" s="439"/>
      <c r="AA814" s="439"/>
      <c r="AB814" s="439"/>
      <c r="AC814" s="439"/>
      <c r="AD814" s="439"/>
      <c r="AE814" s="443"/>
      <c r="AF814" s="439"/>
      <c r="AG814" s="439"/>
      <c r="AH814" s="439"/>
      <c r="AI814" s="440"/>
      <c r="AJ814" s="443"/>
      <c r="AK814" s="439"/>
      <c r="AL814" s="439"/>
      <c r="AM814" s="439"/>
      <c r="AN814" s="440"/>
    </row>
    <row r="815" spans="1:40" outlineLevel="2">
      <c r="A815" s="882">
        <f>ROW()</f>
        <v>815</v>
      </c>
      <c r="B815" s="453"/>
      <c r="D815" s="452" t="s">
        <v>27</v>
      </c>
      <c r="H815" s="458"/>
      <c r="I815" s="458"/>
      <c r="J815" s="326">
        <f>J$667</f>
        <v>0</v>
      </c>
      <c r="K815" s="458"/>
      <c r="L815" s="458"/>
      <c r="M815" s="458"/>
      <c r="N815" s="463"/>
      <c r="O815" s="439"/>
      <c r="P815" s="439"/>
      <c r="Q815" s="439"/>
      <c r="R815" s="439"/>
      <c r="S815" s="439"/>
      <c r="T815" s="443"/>
      <c r="U815" s="439"/>
      <c r="V815" s="439"/>
      <c r="W815" s="439"/>
      <c r="X815" s="439"/>
      <c r="Y815" s="443"/>
      <c r="Z815" s="439"/>
      <c r="AA815" s="439"/>
      <c r="AB815" s="439"/>
      <c r="AC815" s="439"/>
      <c r="AD815" s="439"/>
      <c r="AE815" s="443"/>
      <c r="AF815" s="439"/>
      <c r="AG815" s="439"/>
      <c r="AH815" s="439"/>
      <c r="AI815" s="440"/>
      <c r="AJ815" s="443"/>
      <c r="AK815" s="439"/>
      <c r="AL815" s="439"/>
      <c r="AM815" s="439"/>
      <c r="AN815" s="440"/>
    </row>
    <row r="816" spans="1:40" outlineLevel="2">
      <c r="A816" s="882">
        <f>ROW()</f>
        <v>816</v>
      </c>
      <c r="B816" s="453"/>
      <c r="D816" s="452" t="s">
        <v>34</v>
      </c>
      <c r="H816" s="458"/>
      <c r="I816" s="458"/>
      <c r="J816" s="326">
        <f>J$668</f>
        <v>6.1</v>
      </c>
      <c r="K816" s="458"/>
      <c r="L816" s="458"/>
      <c r="M816" s="458"/>
      <c r="N816" s="463"/>
      <c r="O816" s="439"/>
      <c r="P816" s="439"/>
      <c r="Q816" s="439"/>
      <c r="R816" s="439"/>
      <c r="S816" s="439"/>
      <c r="T816" s="443"/>
      <c r="U816" s="439"/>
      <c r="V816" s="439"/>
      <c r="W816" s="439"/>
      <c r="X816" s="439"/>
      <c r="Y816" s="443"/>
      <c r="Z816" s="439"/>
      <c r="AA816" s="439"/>
      <c r="AB816" s="439"/>
      <c r="AC816" s="439"/>
      <c r="AD816" s="439"/>
      <c r="AE816" s="443"/>
      <c r="AF816" s="439"/>
      <c r="AG816" s="439"/>
      <c r="AH816" s="439"/>
      <c r="AI816" s="440"/>
      <c r="AJ816" s="443"/>
      <c r="AK816" s="439"/>
      <c r="AL816" s="439"/>
      <c r="AM816" s="439"/>
      <c r="AN816" s="440"/>
    </row>
    <row r="817" spans="1:40" outlineLevel="2">
      <c r="A817" s="882">
        <f>ROW()</f>
        <v>817</v>
      </c>
      <c r="B817" s="453"/>
      <c r="D817" s="452" t="s">
        <v>35</v>
      </c>
      <c r="H817" s="458"/>
      <c r="I817" s="458"/>
      <c r="J817" s="326">
        <f>J$669</f>
        <v>0.55040886474975947</v>
      </c>
      <c r="K817" s="458"/>
      <c r="L817" s="458"/>
      <c r="M817" s="458"/>
      <c r="N817" s="463"/>
      <c r="O817" s="439"/>
      <c r="P817" s="439"/>
      <c r="Q817" s="439"/>
      <c r="R817" s="439"/>
      <c r="S817" s="439"/>
      <c r="T817" s="443"/>
      <c r="U817" s="439"/>
      <c r="V817" s="439"/>
      <c r="W817" s="439"/>
      <c r="X817" s="439"/>
      <c r="Y817" s="443"/>
      <c r="Z817" s="439"/>
      <c r="AA817" s="439"/>
      <c r="AB817" s="439"/>
      <c r="AC817" s="439"/>
      <c r="AD817" s="439"/>
      <c r="AE817" s="443"/>
      <c r="AF817" s="439"/>
      <c r="AG817" s="439"/>
      <c r="AH817" s="439"/>
      <c r="AI817" s="440"/>
      <c r="AJ817" s="443"/>
      <c r="AK817" s="439"/>
      <c r="AL817" s="439"/>
      <c r="AM817" s="439"/>
      <c r="AN817" s="440"/>
    </row>
    <row r="818" spans="1:40" outlineLevel="2">
      <c r="A818" s="882">
        <f>ROW()</f>
        <v>818</v>
      </c>
      <c r="B818" s="453"/>
      <c r="D818" s="452" t="s">
        <v>302</v>
      </c>
      <c r="H818" s="458"/>
      <c r="I818" s="458"/>
      <c r="J818" s="326">
        <f>J$670</f>
        <v>0</v>
      </c>
      <c r="K818" s="458"/>
      <c r="L818" s="458"/>
      <c r="M818" s="458"/>
      <c r="N818" s="463"/>
      <c r="O818" s="439"/>
      <c r="P818" s="439"/>
      <c r="Q818" s="439"/>
      <c r="R818" s="439"/>
      <c r="S818" s="439"/>
      <c r="T818" s="443"/>
      <c r="U818" s="439"/>
      <c r="V818" s="439"/>
      <c r="W818" s="439"/>
      <c r="X818" s="439"/>
      <c r="Y818" s="443"/>
      <c r="Z818" s="439"/>
      <c r="AA818" s="439"/>
      <c r="AB818" s="439"/>
      <c r="AC818" s="439"/>
      <c r="AD818" s="439"/>
      <c r="AE818" s="443"/>
      <c r="AF818" s="439"/>
      <c r="AG818" s="439"/>
      <c r="AH818" s="439"/>
      <c r="AI818" s="440"/>
      <c r="AJ818" s="443"/>
      <c r="AK818" s="439"/>
      <c r="AL818" s="439"/>
      <c r="AM818" s="439"/>
      <c r="AN818" s="440"/>
    </row>
    <row r="819" spans="1:40" outlineLevel="2">
      <c r="A819" s="882">
        <f>ROW()</f>
        <v>819</v>
      </c>
      <c r="B819" s="453"/>
      <c r="D819" s="452" t="s">
        <v>36</v>
      </c>
      <c r="H819" s="458"/>
      <c r="I819" s="458"/>
      <c r="J819" s="326">
        <f>J$671</f>
        <v>1.5968074211908176</v>
      </c>
      <c r="K819" s="458"/>
      <c r="L819" s="458"/>
      <c r="M819" s="458"/>
      <c r="N819" s="463"/>
      <c r="O819" s="439"/>
      <c r="P819" s="439"/>
      <c r="Q819" s="439"/>
      <c r="R819" s="439"/>
      <c r="S819" s="439"/>
      <c r="T819" s="443"/>
      <c r="U819" s="439"/>
      <c r="V819" s="439"/>
      <c r="W819" s="439"/>
      <c r="X819" s="439"/>
      <c r="Y819" s="443"/>
      <c r="Z819" s="439"/>
      <c r="AA819" s="439"/>
      <c r="AB819" s="439"/>
      <c r="AC819" s="439"/>
      <c r="AD819" s="439"/>
      <c r="AE819" s="443"/>
      <c r="AF819" s="439"/>
      <c r="AG819" s="439"/>
      <c r="AH819" s="439"/>
      <c r="AI819" s="440"/>
      <c r="AJ819" s="443"/>
      <c r="AK819" s="439"/>
      <c r="AL819" s="439"/>
      <c r="AM819" s="439"/>
      <c r="AN819" s="440"/>
    </row>
    <row r="820" spans="1:40" outlineLevel="2">
      <c r="A820" s="882">
        <f>ROW()</f>
        <v>820</v>
      </c>
      <c r="B820" s="453"/>
      <c r="D820" s="452" t="s">
        <v>583</v>
      </c>
      <c r="H820" s="458"/>
      <c r="I820" s="458"/>
      <c r="J820" s="326">
        <f>J$672</f>
        <v>0</v>
      </c>
      <c r="K820" s="458"/>
      <c r="L820" s="458"/>
      <c r="M820" s="458"/>
      <c r="N820" s="463"/>
      <c r="O820" s="439"/>
      <c r="P820" s="439"/>
      <c r="Q820" s="439"/>
      <c r="R820" s="439"/>
      <c r="S820" s="439"/>
      <c r="T820" s="443"/>
      <c r="U820" s="439"/>
      <c r="V820" s="439"/>
      <c r="W820" s="439"/>
      <c r="X820" s="439"/>
      <c r="Y820" s="443"/>
      <c r="Z820" s="439"/>
      <c r="AA820" s="439"/>
      <c r="AB820" s="439"/>
      <c r="AC820" s="439"/>
      <c r="AD820" s="439"/>
      <c r="AE820" s="443"/>
      <c r="AF820" s="439"/>
      <c r="AG820" s="439"/>
      <c r="AH820" s="439"/>
      <c r="AI820" s="440"/>
      <c r="AJ820" s="443"/>
      <c r="AK820" s="439"/>
      <c r="AL820" s="439"/>
      <c r="AM820" s="439"/>
      <c r="AN820" s="440"/>
    </row>
    <row r="821" spans="1:40" outlineLevel="2">
      <c r="A821" s="882">
        <f>ROW()</f>
        <v>821</v>
      </c>
      <c r="B821" s="453"/>
      <c r="D821" s="452" t="s">
        <v>81</v>
      </c>
      <c r="H821" s="458"/>
      <c r="I821" s="458"/>
      <c r="J821" s="326">
        <f>J$673</f>
        <v>5.4500000000000003E-5</v>
      </c>
      <c r="K821" s="458"/>
      <c r="L821" s="458"/>
      <c r="M821" s="458"/>
      <c r="N821" s="463"/>
      <c r="O821" s="439"/>
      <c r="P821" s="439"/>
      <c r="Q821" s="439"/>
      <c r="R821" s="439"/>
      <c r="S821" s="439"/>
      <c r="T821" s="443"/>
      <c r="U821" s="439"/>
      <c r="V821" s="439"/>
      <c r="W821" s="439"/>
      <c r="X821" s="439"/>
      <c r="Y821" s="443"/>
      <c r="Z821" s="439"/>
      <c r="AA821" s="439"/>
      <c r="AB821" s="439"/>
      <c r="AC821" s="439"/>
      <c r="AD821" s="439"/>
      <c r="AE821" s="443"/>
      <c r="AF821" s="439"/>
      <c r="AG821" s="439"/>
      <c r="AH821" s="439"/>
      <c r="AI821" s="440"/>
      <c r="AJ821" s="443"/>
      <c r="AK821" s="439"/>
      <c r="AL821" s="439"/>
      <c r="AM821" s="439"/>
      <c r="AN821" s="440"/>
    </row>
    <row r="822" spans="1:40" outlineLevel="2">
      <c r="A822" s="882">
        <f>ROW()</f>
        <v>822</v>
      </c>
      <c r="B822" s="453"/>
      <c r="D822" s="452" t="s">
        <v>28</v>
      </c>
      <c r="H822" s="458"/>
      <c r="I822" s="458"/>
      <c r="J822" s="326">
        <f>J$674</f>
        <v>0.11993750724059181</v>
      </c>
      <c r="K822" s="458"/>
      <c r="L822" s="458"/>
      <c r="M822" s="458"/>
      <c r="N822" s="463"/>
      <c r="O822" s="439"/>
      <c r="P822" s="439"/>
      <c r="Q822" s="439"/>
      <c r="R822" s="439"/>
      <c r="S822" s="439"/>
      <c r="T822" s="443"/>
      <c r="U822" s="439"/>
      <c r="V822" s="439"/>
      <c r="W822" s="439"/>
      <c r="X822" s="439"/>
      <c r="Y822" s="443"/>
      <c r="Z822" s="439"/>
      <c r="AA822" s="439"/>
      <c r="AB822" s="439"/>
      <c r="AC822" s="439"/>
      <c r="AD822" s="439"/>
      <c r="AE822" s="443"/>
      <c r="AF822" s="439"/>
      <c r="AG822" s="439"/>
      <c r="AH822" s="439"/>
      <c r="AI822" s="440"/>
      <c r="AJ822" s="443"/>
      <c r="AK822" s="439"/>
      <c r="AL822" s="439"/>
      <c r="AM822" s="439"/>
      <c r="AN822" s="440"/>
    </row>
    <row r="823" spans="1:40" outlineLevel="2">
      <c r="A823" s="882">
        <f>ROW()</f>
        <v>823</v>
      </c>
      <c r="B823" s="453"/>
      <c r="D823" s="456" t="s">
        <v>443</v>
      </c>
      <c r="E823" s="456"/>
      <c r="F823" s="456"/>
      <c r="G823" s="456"/>
      <c r="H823" s="460"/>
      <c r="I823" s="460"/>
      <c r="J823" s="327">
        <f>J$675</f>
        <v>0</v>
      </c>
      <c r="K823" s="460"/>
      <c r="L823" s="460"/>
      <c r="M823" s="460"/>
      <c r="N823" s="465"/>
      <c r="O823" s="441"/>
      <c r="P823" s="441"/>
      <c r="Q823" s="441"/>
      <c r="R823" s="441"/>
      <c r="S823" s="441"/>
      <c r="T823" s="462"/>
      <c r="U823" s="441"/>
      <c r="V823" s="441"/>
      <c r="W823" s="441"/>
      <c r="X823" s="441"/>
      <c r="Y823" s="462"/>
      <c r="Z823" s="441"/>
      <c r="AA823" s="441"/>
      <c r="AB823" s="441"/>
      <c r="AC823" s="441"/>
      <c r="AD823" s="441"/>
      <c r="AE823" s="462"/>
      <c r="AF823" s="441"/>
      <c r="AG823" s="441"/>
      <c r="AH823" s="441"/>
      <c r="AI823" s="442"/>
      <c r="AJ823" s="462"/>
      <c r="AK823" s="441"/>
      <c r="AL823" s="441"/>
      <c r="AM823" s="441"/>
      <c r="AN823" s="442"/>
    </row>
    <row r="824" spans="1:40" outlineLevel="2">
      <c r="A824" s="882">
        <f>ROW()</f>
        <v>824</v>
      </c>
      <c r="B824" s="453"/>
      <c r="D824" s="452" t="s">
        <v>24</v>
      </c>
      <c r="H824" s="458"/>
      <c r="I824" s="458"/>
      <c r="J824" s="326">
        <f>SUM(J808:J823)</f>
        <v>12.557989915784887</v>
      </c>
      <c r="K824" s="458"/>
      <c r="L824" s="458"/>
      <c r="M824" s="458"/>
      <c r="N824" s="463"/>
      <c r="O824" s="439"/>
      <c r="P824" s="439"/>
      <c r="Q824" s="439"/>
      <c r="R824" s="439"/>
      <c r="S824" s="439"/>
      <c r="T824" s="443"/>
      <c r="U824" s="439"/>
      <c r="V824" s="439"/>
      <c r="W824" s="439"/>
      <c r="X824" s="439"/>
      <c r="Y824" s="443"/>
      <c r="Z824" s="439"/>
      <c r="AA824" s="439"/>
      <c r="AB824" s="439"/>
      <c r="AC824" s="439"/>
      <c r="AD824" s="439"/>
      <c r="AE824" s="443"/>
      <c r="AF824" s="439"/>
      <c r="AG824" s="439"/>
      <c r="AH824" s="439"/>
      <c r="AI824" s="440"/>
      <c r="AJ824" s="443"/>
      <c r="AK824" s="439"/>
      <c r="AL824" s="439"/>
      <c r="AM824" s="439"/>
      <c r="AN824" s="440"/>
    </row>
    <row r="825" spans="1:40" outlineLevel="1">
      <c r="A825" s="732" t="s">
        <v>238</v>
      </c>
      <c r="B825" s="733"/>
      <c r="C825" s="881"/>
      <c r="D825" s="733"/>
      <c r="E825" s="733"/>
      <c r="F825" s="733"/>
      <c r="G825" s="730"/>
      <c r="H825" s="733"/>
      <c r="I825" s="730"/>
      <c r="J825" s="729"/>
      <c r="K825" s="730"/>
      <c r="L825" s="730"/>
      <c r="M825" s="730"/>
      <c r="N825" s="731"/>
      <c r="O825" s="730"/>
      <c r="P825" s="730"/>
      <c r="Q825" s="730"/>
      <c r="R825" s="730"/>
      <c r="S825" s="730"/>
      <c r="T825" s="729"/>
      <c r="U825" s="730"/>
      <c r="V825" s="730"/>
      <c r="W825" s="730"/>
      <c r="X825" s="730"/>
      <c r="Y825" s="729"/>
      <c r="Z825" s="730"/>
      <c r="AA825" s="730"/>
      <c r="AB825" s="730"/>
      <c r="AC825" s="730"/>
      <c r="AD825" s="730"/>
      <c r="AE825" s="729"/>
      <c r="AF825" s="730"/>
      <c r="AG825" s="730"/>
      <c r="AH825" s="730"/>
      <c r="AI825" s="731"/>
      <c r="AJ825" s="729"/>
      <c r="AK825" s="730"/>
      <c r="AL825" s="730"/>
      <c r="AM825" s="730"/>
      <c r="AN825" s="731"/>
    </row>
    <row r="826" spans="1:40" outlineLevel="2">
      <c r="A826" s="882">
        <f>ROW()</f>
        <v>826</v>
      </c>
      <c r="B826" s="453"/>
      <c r="D826" s="1205" t="s">
        <v>300</v>
      </c>
      <c r="E826" s="1205"/>
      <c r="F826" s="1205"/>
      <c r="G826" s="1205"/>
      <c r="H826" s="4"/>
      <c r="I826" s="4"/>
      <c r="J826" s="329"/>
      <c r="K826" s="4"/>
      <c r="L826" s="4"/>
      <c r="M826" s="4"/>
      <c r="N826" s="316"/>
      <c r="O826" s="4"/>
      <c r="P826" s="4"/>
      <c r="Q826" s="4"/>
      <c r="R826" s="4"/>
      <c r="S826" s="4"/>
      <c r="T826" s="252"/>
      <c r="U826" s="53"/>
      <c r="V826" s="53"/>
      <c r="W826" s="53"/>
      <c r="X826" s="53"/>
      <c r="Y826" s="252"/>
      <c r="Z826" s="53"/>
      <c r="AA826" s="53"/>
      <c r="AB826" s="53"/>
      <c r="AC826" s="53"/>
      <c r="AD826" s="53"/>
      <c r="AE826" s="252"/>
      <c r="AF826" s="53"/>
      <c r="AG826" s="53"/>
      <c r="AH826" s="53"/>
      <c r="AI826" s="44"/>
      <c r="AJ826" s="252"/>
      <c r="AK826" s="53"/>
      <c r="AL826" s="53"/>
      <c r="AM826" s="53"/>
      <c r="AN826" s="44"/>
    </row>
    <row r="827" spans="1:40" outlineLevel="2">
      <c r="A827" s="882">
        <f>ROW()</f>
        <v>827</v>
      </c>
      <c r="B827" s="453"/>
      <c r="D827" s="1205" t="s">
        <v>301</v>
      </c>
      <c r="E827" s="1205"/>
      <c r="F827" s="1205"/>
      <c r="G827" s="1205"/>
      <c r="H827" s="4"/>
      <c r="I827" s="4"/>
      <c r="J827" s="329"/>
      <c r="K827" s="4"/>
      <c r="L827" s="4"/>
      <c r="M827" s="4"/>
      <c r="N827" s="316"/>
      <c r="O827" s="4"/>
      <c r="P827" s="4"/>
      <c r="Q827" s="4"/>
      <c r="R827" s="4"/>
      <c r="S827" s="4"/>
      <c r="T827" s="252"/>
      <c r="U827" s="53"/>
      <c r="V827" s="53"/>
      <c r="W827" s="53"/>
      <c r="X827" s="53"/>
      <c r="Y827" s="252"/>
      <c r="Z827" s="53"/>
      <c r="AA827" s="53"/>
      <c r="AB827" s="53"/>
      <c r="AC827" s="53"/>
      <c r="AD827" s="53"/>
      <c r="AE827" s="252"/>
      <c r="AF827" s="53"/>
      <c r="AG827" s="53"/>
      <c r="AH827" s="53"/>
      <c r="AI827" s="44"/>
      <c r="AJ827" s="252"/>
      <c r="AK827" s="53"/>
      <c r="AL827" s="53"/>
      <c r="AM827" s="53"/>
      <c r="AN827" s="44"/>
    </row>
    <row r="828" spans="1:40" outlineLevel="2">
      <c r="A828" s="882">
        <f>ROW()</f>
        <v>828</v>
      </c>
      <c r="B828" s="453"/>
      <c r="D828" s="1205" t="s">
        <v>29</v>
      </c>
      <c r="E828" s="1205"/>
      <c r="F828" s="1205"/>
      <c r="G828" s="1205"/>
      <c r="H828" s="4"/>
      <c r="I828" s="4"/>
      <c r="J828" s="329"/>
      <c r="K828" s="4"/>
      <c r="L828" s="4"/>
      <c r="M828" s="4"/>
      <c r="N828" s="316"/>
      <c r="O828" s="4"/>
      <c r="P828" s="4"/>
      <c r="Q828" s="4"/>
      <c r="R828" s="4"/>
      <c r="S828" s="4"/>
      <c r="T828" s="252"/>
      <c r="U828" s="53"/>
      <c r="V828" s="53"/>
      <c r="W828" s="53"/>
      <c r="X828" s="53"/>
      <c r="Y828" s="252"/>
      <c r="Z828" s="53"/>
      <c r="AA828" s="53"/>
      <c r="AB828" s="53"/>
      <c r="AC828" s="53"/>
      <c r="AD828" s="53"/>
      <c r="AE828" s="252"/>
      <c r="AF828" s="53"/>
      <c r="AG828" s="53"/>
      <c r="AH828" s="53"/>
      <c r="AI828" s="44"/>
      <c r="AJ828" s="252"/>
      <c r="AK828" s="53"/>
      <c r="AL828" s="53"/>
      <c r="AM828" s="53"/>
      <c r="AN828" s="44"/>
    </row>
    <row r="829" spans="1:40" outlineLevel="2">
      <c r="A829" s="882">
        <f>ROW()</f>
        <v>829</v>
      </c>
      <c r="B829" s="453"/>
      <c r="D829" s="1205" t="s">
        <v>30</v>
      </c>
      <c r="E829" s="1205"/>
      <c r="F829" s="1205"/>
      <c r="G829" s="1205"/>
      <c r="H829" s="4"/>
      <c r="I829" s="4"/>
      <c r="J829" s="329"/>
      <c r="K829" s="4"/>
      <c r="L829" s="4"/>
      <c r="M829" s="4"/>
      <c r="N829" s="316"/>
      <c r="O829" s="4"/>
      <c r="P829" s="4"/>
      <c r="Q829" s="4"/>
      <c r="R829" s="4"/>
      <c r="S829" s="4"/>
      <c r="T829" s="252"/>
      <c r="U829" s="53"/>
      <c r="V829" s="53"/>
      <c r="W829" s="53"/>
      <c r="X829" s="53"/>
      <c r="Y829" s="252"/>
      <c r="Z829" s="53"/>
      <c r="AA829" s="53"/>
      <c r="AB829" s="53"/>
      <c r="AC829" s="53"/>
      <c r="AD829" s="53"/>
      <c r="AE829" s="252"/>
      <c r="AF829" s="53"/>
      <c r="AG829" s="53"/>
      <c r="AH829" s="53"/>
      <c r="AI829" s="44"/>
      <c r="AJ829" s="252"/>
      <c r="AK829" s="53"/>
      <c r="AL829" s="53"/>
      <c r="AM829" s="53"/>
      <c r="AN829" s="44"/>
    </row>
    <row r="830" spans="1:40" outlineLevel="2">
      <c r="A830" s="882">
        <f>ROW()</f>
        <v>830</v>
      </c>
      <c r="B830" s="453"/>
      <c r="D830" s="1205" t="s">
        <v>31</v>
      </c>
      <c r="E830" s="1205"/>
      <c r="F830" s="1205"/>
      <c r="G830" s="1205"/>
      <c r="H830" s="4"/>
      <c r="I830" s="4"/>
      <c r="J830" s="329"/>
      <c r="K830" s="4"/>
      <c r="L830" s="4"/>
      <c r="M830" s="4"/>
      <c r="N830" s="316"/>
      <c r="O830" s="4"/>
      <c r="P830" s="4"/>
      <c r="Q830" s="4"/>
      <c r="R830" s="4"/>
      <c r="S830" s="4"/>
      <c r="T830" s="252"/>
      <c r="U830" s="53"/>
      <c r="V830" s="53"/>
      <c r="W830" s="53"/>
      <c r="X830" s="53"/>
      <c r="Y830" s="252"/>
      <c r="Z830" s="53"/>
      <c r="AA830" s="53"/>
      <c r="AB830" s="53"/>
      <c r="AC830" s="53"/>
      <c r="AD830" s="53"/>
      <c r="AE830" s="252"/>
      <c r="AF830" s="53"/>
      <c r="AG830" s="53"/>
      <c r="AH830" s="53"/>
      <c r="AI830" s="44"/>
      <c r="AJ830" s="252"/>
      <c r="AK830" s="53"/>
      <c r="AL830" s="53"/>
      <c r="AM830" s="53"/>
      <c r="AN830" s="44"/>
    </row>
    <row r="831" spans="1:40" outlineLevel="2">
      <c r="A831" s="882">
        <f>ROW()</f>
        <v>831</v>
      </c>
      <c r="B831" s="453"/>
      <c r="D831" s="1205" t="s">
        <v>32</v>
      </c>
      <c r="E831" s="1205"/>
      <c r="F831" s="1205"/>
      <c r="G831" s="1205"/>
      <c r="H831" s="4"/>
      <c r="I831" s="4"/>
      <c r="J831" s="329"/>
      <c r="K831" s="4"/>
      <c r="L831" s="4"/>
      <c r="M831" s="4"/>
      <c r="N831" s="316"/>
      <c r="O831" s="4"/>
      <c r="P831" s="4"/>
      <c r="Q831" s="4"/>
      <c r="R831" s="4"/>
      <c r="S831" s="4"/>
      <c r="T831" s="252"/>
      <c r="U831" s="53"/>
      <c r="V831" s="53"/>
      <c r="W831" s="53"/>
      <c r="X831" s="53"/>
      <c r="Y831" s="252"/>
      <c r="Z831" s="53"/>
      <c r="AA831" s="53"/>
      <c r="AB831" s="53"/>
      <c r="AC831" s="53"/>
      <c r="AD831" s="53"/>
      <c r="AE831" s="252"/>
      <c r="AF831" s="53"/>
      <c r="AG831" s="53"/>
      <c r="AH831" s="53"/>
      <c r="AI831" s="44"/>
      <c r="AJ831" s="252"/>
      <c r="AK831" s="53"/>
      <c r="AL831" s="53"/>
      <c r="AM831" s="53"/>
      <c r="AN831" s="44"/>
    </row>
    <row r="832" spans="1:40" outlineLevel="2">
      <c r="A832" s="882">
        <f>ROW()</f>
        <v>832</v>
      </c>
      <c r="B832" s="453"/>
      <c r="D832" s="1205" t="s">
        <v>33</v>
      </c>
      <c r="E832" s="1205"/>
      <c r="F832" s="1205"/>
      <c r="G832" s="1205"/>
      <c r="H832" s="4"/>
      <c r="I832" s="4"/>
      <c r="J832" s="329"/>
      <c r="K832" s="4"/>
      <c r="L832" s="4"/>
      <c r="M832" s="4"/>
      <c r="N832" s="316"/>
      <c r="O832" s="4"/>
      <c r="P832" s="4"/>
      <c r="Q832" s="4"/>
      <c r="R832" s="4"/>
      <c r="S832" s="4"/>
      <c r="T832" s="252"/>
      <c r="U832" s="53"/>
      <c r="V832" s="53"/>
      <c r="W832" s="53"/>
      <c r="X832" s="53"/>
      <c r="Y832" s="252"/>
      <c r="Z832" s="53"/>
      <c r="AA832" s="53"/>
      <c r="AB832" s="53"/>
      <c r="AC832" s="53"/>
      <c r="AD832" s="53"/>
      <c r="AE832" s="252"/>
      <c r="AF832" s="53"/>
      <c r="AG832" s="53"/>
      <c r="AH832" s="53"/>
      <c r="AI832" s="44"/>
      <c r="AJ832" s="252"/>
      <c r="AK832" s="53"/>
      <c r="AL832" s="53"/>
      <c r="AM832" s="53"/>
      <c r="AN832" s="44"/>
    </row>
    <row r="833" spans="1:40" outlineLevel="2">
      <c r="A833" s="882">
        <f>ROW()</f>
        <v>833</v>
      </c>
      <c r="B833" s="453"/>
      <c r="D833" s="1205" t="s">
        <v>27</v>
      </c>
      <c r="E833" s="1205"/>
      <c r="F833" s="1205"/>
      <c r="G833" s="1205"/>
      <c r="H833" s="4"/>
      <c r="I833" s="4"/>
      <c r="J833" s="329"/>
      <c r="K833" s="4"/>
      <c r="L833" s="4"/>
      <c r="M833" s="4"/>
      <c r="N833" s="316"/>
      <c r="O833" s="4"/>
      <c r="P833" s="4"/>
      <c r="Q833" s="4"/>
      <c r="R833" s="4"/>
      <c r="S833" s="4"/>
      <c r="T833" s="252"/>
      <c r="U833" s="53"/>
      <c r="V833" s="53"/>
      <c r="W833" s="53"/>
      <c r="X833" s="53"/>
      <c r="Y833" s="252"/>
      <c r="Z833" s="53"/>
      <c r="AA833" s="53"/>
      <c r="AB833" s="53"/>
      <c r="AC833" s="53"/>
      <c r="AD833" s="53"/>
      <c r="AE833" s="252"/>
      <c r="AF833" s="53"/>
      <c r="AG833" s="53"/>
      <c r="AH833" s="53"/>
      <c r="AI833" s="44"/>
      <c r="AJ833" s="252"/>
      <c r="AK833" s="53"/>
      <c r="AL833" s="53"/>
      <c r="AM833" s="53"/>
      <c r="AN833" s="44"/>
    </row>
    <row r="834" spans="1:40" outlineLevel="2">
      <c r="A834" s="882">
        <f>ROW()</f>
        <v>834</v>
      </c>
      <c r="B834" s="453"/>
      <c r="D834" s="1205" t="s">
        <v>34</v>
      </c>
      <c r="E834" s="1205"/>
      <c r="F834" s="1205"/>
      <c r="G834" s="1205"/>
      <c r="H834" s="4"/>
      <c r="I834" s="4"/>
      <c r="J834" s="329"/>
      <c r="K834" s="4"/>
      <c r="L834" s="4"/>
      <c r="M834" s="4"/>
      <c r="N834" s="316"/>
      <c r="O834" s="4"/>
      <c r="P834" s="4"/>
      <c r="Q834" s="4"/>
      <c r="R834" s="4"/>
      <c r="S834" s="4"/>
      <c r="T834" s="252"/>
      <c r="U834" s="53"/>
      <c r="V834" s="53"/>
      <c r="W834" s="53"/>
      <c r="X834" s="53"/>
      <c r="Y834" s="252"/>
      <c r="Z834" s="53"/>
      <c r="AA834" s="53"/>
      <c r="AB834" s="53"/>
      <c r="AC834" s="53"/>
      <c r="AD834" s="53"/>
      <c r="AE834" s="252"/>
      <c r="AF834" s="53"/>
      <c r="AG834" s="53"/>
      <c r="AH834" s="53"/>
      <c r="AI834" s="44"/>
      <c r="AJ834" s="252"/>
      <c r="AK834" s="53"/>
      <c r="AL834" s="53"/>
      <c r="AM834" s="53"/>
      <c r="AN834" s="44"/>
    </row>
    <row r="835" spans="1:40" outlineLevel="2">
      <c r="A835" s="882">
        <f>ROW()</f>
        <v>835</v>
      </c>
      <c r="B835" s="453"/>
      <c r="D835" s="1205" t="s">
        <v>35</v>
      </c>
      <c r="E835" s="1205"/>
      <c r="F835" s="1205"/>
      <c r="G835" s="1205"/>
      <c r="H835" s="4"/>
      <c r="I835" s="4"/>
      <c r="J835" s="329"/>
      <c r="K835" s="4"/>
      <c r="L835" s="4"/>
      <c r="M835" s="4"/>
      <c r="N835" s="316"/>
      <c r="O835" s="4"/>
      <c r="P835" s="4"/>
      <c r="Q835" s="4"/>
      <c r="R835" s="4"/>
      <c r="S835" s="4"/>
      <c r="T835" s="252"/>
      <c r="U835" s="53"/>
      <c r="V835" s="53"/>
      <c r="W835" s="53"/>
      <c r="X835" s="53"/>
      <c r="Y835" s="252"/>
      <c r="Z835" s="53"/>
      <c r="AA835" s="53"/>
      <c r="AB835" s="53"/>
      <c r="AC835" s="53"/>
      <c r="AD835" s="53"/>
      <c r="AE835" s="252"/>
      <c r="AF835" s="53"/>
      <c r="AG835" s="53"/>
      <c r="AH835" s="53"/>
      <c r="AI835" s="44"/>
      <c r="AJ835" s="252"/>
      <c r="AK835" s="53"/>
      <c r="AL835" s="53"/>
      <c r="AM835" s="53"/>
      <c r="AN835" s="44"/>
    </row>
    <row r="836" spans="1:40" outlineLevel="2">
      <c r="A836" s="882">
        <f>ROW()</f>
        <v>836</v>
      </c>
      <c r="B836" s="453"/>
      <c r="D836" s="1205" t="s">
        <v>302</v>
      </c>
      <c r="E836" s="1205"/>
      <c r="F836" s="1205"/>
      <c r="G836" s="1205"/>
      <c r="H836" s="4"/>
      <c r="I836" s="4"/>
      <c r="J836" s="329"/>
      <c r="K836" s="4"/>
      <c r="L836" s="4"/>
      <c r="M836" s="4"/>
      <c r="N836" s="316"/>
      <c r="O836" s="4"/>
      <c r="P836" s="4"/>
      <c r="Q836" s="4"/>
      <c r="R836" s="4"/>
      <c r="S836" s="4"/>
      <c r="T836" s="252"/>
      <c r="U836" s="53"/>
      <c r="V836" s="53"/>
      <c r="W836" s="53"/>
      <c r="X836" s="53"/>
      <c r="Y836" s="252"/>
      <c r="Z836" s="53"/>
      <c r="AA836" s="53"/>
      <c r="AB836" s="53"/>
      <c r="AC836" s="53"/>
      <c r="AD836" s="53"/>
      <c r="AE836" s="252"/>
      <c r="AF836" s="53"/>
      <c r="AG836" s="53"/>
      <c r="AH836" s="53"/>
      <c r="AI836" s="44"/>
      <c r="AJ836" s="252"/>
      <c r="AK836" s="53"/>
      <c r="AL836" s="53"/>
      <c r="AM836" s="53"/>
      <c r="AN836" s="44"/>
    </row>
    <row r="837" spans="1:40" outlineLevel="2">
      <c r="A837" s="882">
        <f>ROW()</f>
        <v>837</v>
      </c>
      <c r="B837" s="453"/>
      <c r="D837" s="1205" t="s">
        <v>36</v>
      </c>
      <c r="E837" s="1205"/>
      <c r="F837" s="1205"/>
      <c r="G837" s="1205"/>
      <c r="H837" s="4"/>
      <c r="I837" s="4"/>
      <c r="J837" s="329"/>
      <c r="K837" s="4"/>
      <c r="L837" s="4"/>
      <c r="M837" s="4"/>
      <c r="N837" s="316"/>
      <c r="O837" s="4"/>
      <c r="P837" s="4"/>
      <c r="Q837" s="4"/>
      <c r="R837" s="4"/>
      <c r="S837" s="4"/>
      <c r="T837" s="252"/>
      <c r="U837" s="53"/>
      <c r="V837" s="53"/>
      <c r="W837" s="53"/>
      <c r="X837" s="53"/>
      <c r="Y837" s="252"/>
      <c r="Z837" s="53"/>
      <c r="AA837" s="53"/>
      <c r="AB837" s="53"/>
      <c r="AC837" s="53"/>
      <c r="AD837" s="53"/>
      <c r="AE837" s="252"/>
      <c r="AF837" s="53"/>
      <c r="AG837" s="53"/>
      <c r="AH837" s="53"/>
      <c r="AI837" s="44"/>
      <c r="AJ837" s="252"/>
      <c r="AK837" s="53"/>
      <c r="AL837" s="53"/>
      <c r="AM837" s="53"/>
      <c r="AN837" s="44"/>
    </row>
    <row r="838" spans="1:40" outlineLevel="2">
      <c r="A838" s="882">
        <f>ROW()</f>
        <v>838</v>
      </c>
      <c r="B838" s="453"/>
      <c r="D838" s="1205" t="s">
        <v>583</v>
      </c>
      <c r="E838" s="1205"/>
      <c r="F838" s="1205"/>
      <c r="G838" s="1205"/>
      <c r="H838" s="4"/>
      <c r="I838" s="4"/>
      <c r="J838" s="329"/>
      <c r="K838" s="4"/>
      <c r="L838" s="4"/>
      <c r="M838" s="4"/>
      <c r="N838" s="316"/>
      <c r="O838" s="4"/>
      <c r="P838" s="4"/>
      <c r="Q838" s="4"/>
      <c r="R838" s="4"/>
      <c r="S838" s="4"/>
      <c r="T838" s="252"/>
      <c r="U838" s="53"/>
      <c r="V838" s="53"/>
      <c r="W838" s="53"/>
      <c r="X838" s="53"/>
      <c r="Y838" s="252"/>
      <c r="Z838" s="53"/>
      <c r="AA838" s="53"/>
      <c r="AB838" s="53"/>
      <c r="AC838" s="53"/>
      <c r="AD838" s="53"/>
      <c r="AE838" s="252"/>
      <c r="AF838" s="53"/>
      <c r="AG838" s="53"/>
      <c r="AH838" s="53"/>
      <c r="AI838" s="44"/>
      <c r="AJ838" s="252"/>
      <c r="AK838" s="53"/>
      <c r="AL838" s="53"/>
      <c r="AM838" s="53"/>
      <c r="AN838" s="44"/>
    </row>
    <row r="839" spans="1:40" outlineLevel="2">
      <c r="A839" s="882">
        <f>ROW()</f>
        <v>839</v>
      </c>
      <c r="B839" s="453"/>
      <c r="D839" s="1205" t="s">
        <v>81</v>
      </c>
      <c r="E839" s="1205"/>
      <c r="F839" s="1205"/>
      <c r="G839" s="1205"/>
      <c r="H839" s="4"/>
      <c r="I839" s="4"/>
      <c r="J839" s="329"/>
      <c r="K839" s="4"/>
      <c r="L839" s="4"/>
      <c r="M839" s="4"/>
      <c r="N839" s="316"/>
      <c r="O839" s="4"/>
      <c r="P839" s="4"/>
      <c r="Q839" s="4"/>
      <c r="R839" s="4"/>
      <c r="S839" s="4"/>
      <c r="T839" s="252"/>
      <c r="U839" s="53"/>
      <c r="V839" s="53"/>
      <c r="W839" s="53"/>
      <c r="X839" s="53"/>
      <c r="Y839" s="252"/>
      <c r="Z839" s="53"/>
      <c r="AA839" s="53"/>
      <c r="AB839" s="53"/>
      <c r="AC839" s="53"/>
      <c r="AD839" s="53"/>
      <c r="AE839" s="252"/>
      <c r="AF839" s="53"/>
      <c r="AG839" s="53"/>
      <c r="AH839" s="53"/>
      <c r="AI839" s="44"/>
      <c r="AJ839" s="252"/>
      <c r="AK839" s="53"/>
      <c r="AL839" s="53"/>
      <c r="AM839" s="53"/>
      <c r="AN839" s="44"/>
    </row>
    <row r="840" spans="1:40" outlineLevel="2">
      <c r="A840" s="882">
        <f>ROW()</f>
        <v>840</v>
      </c>
      <c r="B840" s="453"/>
      <c r="D840" s="1205" t="s">
        <v>28</v>
      </c>
      <c r="E840" s="1205"/>
      <c r="F840" s="1205"/>
      <c r="G840" s="1205"/>
      <c r="H840" s="4"/>
      <c r="I840" s="4"/>
      <c r="J840" s="329"/>
      <c r="K840" s="4"/>
      <c r="L840" s="4"/>
      <c r="M840" s="4"/>
      <c r="N840" s="316"/>
      <c r="O840" s="4"/>
      <c r="P840" s="4"/>
      <c r="Q840" s="4"/>
      <c r="R840" s="4"/>
      <c r="S840" s="4"/>
      <c r="T840" s="252"/>
      <c r="U840" s="53"/>
      <c r="V840" s="53"/>
      <c r="W840" s="53"/>
      <c r="X840" s="53"/>
      <c r="Y840" s="252"/>
      <c r="Z840" s="53"/>
      <c r="AA840" s="53"/>
      <c r="AB840" s="53"/>
      <c r="AC840" s="53"/>
      <c r="AD840" s="53"/>
      <c r="AE840" s="252"/>
      <c r="AF840" s="53"/>
      <c r="AG840" s="53"/>
      <c r="AH840" s="53"/>
      <c r="AI840" s="44"/>
      <c r="AJ840" s="252"/>
      <c r="AK840" s="53"/>
      <c r="AL840" s="53"/>
      <c r="AM840" s="53"/>
      <c r="AN840" s="44"/>
    </row>
    <row r="841" spans="1:40" outlineLevel="2">
      <c r="A841" s="882">
        <f>ROW()</f>
        <v>841</v>
      </c>
      <c r="B841" s="453"/>
      <c r="D841" s="1206" t="s">
        <v>443</v>
      </c>
      <c r="E841" s="1206"/>
      <c r="F841" s="1206"/>
      <c r="G841" s="1206"/>
      <c r="H841" s="28"/>
      <c r="I841" s="28"/>
      <c r="J841" s="1207"/>
      <c r="K841" s="28"/>
      <c r="L841" s="28"/>
      <c r="M841" s="28"/>
      <c r="N841" s="317"/>
      <c r="O841" s="28"/>
      <c r="P841" s="28"/>
      <c r="Q841" s="28"/>
      <c r="R841" s="28"/>
      <c r="S841" s="28"/>
      <c r="T841" s="253"/>
      <c r="U841" s="54"/>
      <c r="V841" s="54"/>
      <c r="W841" s="54"/>
      <c r="X841" s="54"/>
      <c r="Y841" s="253"/>
      <c r="Z841" s="54"/>
      <c r="AA841" s="54"/>
      <c r="AB841" s="54"/>
      <c r="AC841" s="54"/>
      <c r="AD841" s="54"/>
      <c r="AE841" s="253"/>
      <c r="AF841" s="54"/>
      <c r="AG841" s="54"/>
      <c r="AH841" s="54"/>
      <c r="AI841" s="46"/>
      <c r="AJ841" s="253"/>
      <c r="AK841" s="54"/>
      <c r="AL841" s="54"/>
      <c r="AM841" s="54"/>
      <c r="AN841" s="46"/>
    </row>
    <row r="842" spans="1:40" outlineLevel="2">
      <c r="A842" s="882">
        <f>ROW()</f>
        <v>842</v>
      </c>
      <c r="B842" s="453"/>
      <c r="D842" s="452" t="s">
        <v>24</v>
      </c>
      <c r="H842" s="458"/>
      <c r="I842" s="458"/>
      <c r="J842" s="459"/>
      <c r="K842" s="458"/>
      <c r="L842" s="458"/>
      <c r="M842" s="458"/>
      <c r="N842" s="463"/>
      <c r="O842" s="458"/>
      <c r="P842" s="458"/>
      <c r="Q842" s="458"/>
      <c r="R842" s="458"/>
      <c r="S842" s="458"/>
      <c r="T842" s="466">
        <f t="shared" ref="T842:AN842" si="609">SUM(T826:T841)</f>
        <v>0</v>
      </c>
      <c r="U842" s="444">
        <f t="shared" si="609"/>
        <v>0</v>
      </c>
      <c r="V842" s="444">
        <f t="shared" si="609"/>
        <v>0</v>
      </c>
      <c r="W842" s="444">
        <f t="shared" si="609"/>
        <v>0</v>
      </c>
      <c r="X842" s="444">
        <f t="shared" si="609"/>
        <v>0</v>
      </c>
      <c r="Y842" s="466">
        <f t="shared" si="609"/>
        <v>0</v>
      </c>
      <c r="Z842" s="444">
        <f t="shared" si="609"/>
        <v>0</v>
      </c>
      <c r="AA842" s="444">
        <f t="shared" si="609"/>
        <v>0</v>
      </c>
      <c r="AB842" s="444">
        <f t="shared" si="609"/>
        <v>0</v>
      </c>
      <c r="AC842" s="444">
        <f t="shared" si="609"/>
        <v>0</v>
      </c>
      <c r="AD842" s="444">
        <f t="shared" si="609"/>
        <v>0</v>
      </c>
      <c r="AE842" s="466">
        <f t="shared" si="609"/>
        <v>0</v>
      </c>
      <c r="AF842" s="444">
        <f t="shared" si="609"/>
        <v>0</v>
      </c>
      <c r="AG842" s="444">
        <f t="shared" si="609"/>
        <v>0</v>
      </c>
      <c r="AH842" s="444">
        <f t="shared" si="609"/>
        <v>0</v>
      </c>
      <c r="AI842" s="445">
        <f t="shared" si="609"/>
        <v>0</v>
      </c>
      <c r="AJ842" s="466">
        <f t="shared" si="609"/>
        <v>0</v>
      </c>
      <c r="AK842" s="444">
        <f t="shared" si="609"/>
        <v>0</v>
      </c>
      <c r="AL842" s="444">
        <f t="shared" si="609"/>
        <v>0</v>
      </c>
      <c r="AM842" s="444">
        <f t="shared" si="609"/>
        <v>0</v>
      </c>
      <c r="AN842" s="445">
        <f t="shared" si="609"/>
        <v>0</v>
      </c>
    </row>
    <row r="843" spans="1:40" outlineLevel="1">
      <c r="A843" s="732" t="s">
        <v>21</v>
      </c>
      <c r="B843" s="733"/>
      <c r="C843" s="881"/>
      <c r="D843" s="733"/>
      <c r="E843" s="733"/>
      <c r="F843" s="733"/>
      <c r="G843" s="733"/>
      <c r="H843" s="733"/>
      <c r="I843" s="730"/>
      <c r="J843" s="729"/>
      <c r="K843" s="730"/>
      <c r="L843" s="730"/>
      <c r="M843" s="730"/>
      <c r="N843" s="731"/>
      <c r="O843" s="730"/>
      <c r="P843" s="730"/>
      <c r="Q843" s="730"/>
      <c r="R843" s="730"/>
      <c r="S843" s="730"/>
      <c r="T843" s="729"/>
      <c r="U843" s="730"/>
      <c r="V843" s="730"/>
      <c r="W843" s="730"/>
      <c r="X843" s="730"/>
      <c r="Y843" s="729"/>
      <c r="Z843" s="730"/>
      <c r="AA843" s="730"/>
      <c r="AB843" s="730"/>
      <c r="AC843" s="730"/>
      <c r="AD843" s="730"/>
      <c r="AE843" s="729"/>
      <c r="AF843" s="730"/>
      <c r="AG843" s="730"/>
      <c r="AH843" s="730"/>
      <c r="AI843" s="731"/>
      <c r="AJ843" s="729"/>
      <c r="AK843" s="730"/>
      <c r="AL843" s="730"/>
      <c r="AM843" s="730"/>
      <c r="AN843" s="731"/>
    </row>
    <row r="844" spans="1:40" outlineLevel="2">
      <c r="A844" s="882">
        <f>ROW()</f>
        <v>844</v>
      </c>
      <c r="B844" s="453"/>
      <c r="D844" s="452" t="s">
        <v>300</v>
      </c>
      <c r="H844" s="458"/>
      <c r="I844" s="458"/>
      <c r="J844" s="324"/>
      <c r="K844" s="157">
        <f t="shared" ref="K844:AN844" si="610">-IF(K790&lt;0,K790,IF($D844="Land",0,IF(K772&lt;1,K790,MAX(MIN(IF(K772&gt;0,(K790/K772)*K$9,0),K790*K$9),0))))</f>
        <v>-3.0557990975211648E-2</v>
      </c>
      <c r="L844" s="157">
        <f t="shared" si="610"/>
        <v>-3.0557990975211648E-2</v>
      </c>
      <c r="M844" s="157">
        <f t="shared" si="610"/>
        <v>-3.0557990975211651E-2</v>
      </c>
      <c r="N844" s="320">
        <f t="shared" si="610"/>
        <v>-3.0557990975211651E-2</v>
      </c>
      <c r="O844" s="157">
        <f t="shared" si="610"/>
        <v>-3.0557990975211651E-2</v>
      </c>
      <c r="P844" s="157">
        <f t="shared" si="610"/>
        <v>-3.0557990975211651E-2</v>
      </c>
      <c r="Q844" s="157">
        <f t="shared" si="610"/>
        <v>-3.0557990975211648E-2</v>
      </c>
      <c r="R844" s="157">
        <f t="shared" si="610"/>
        <v>-3.0557990975211648E-2</v>
      </c>
      <c r="S844" s="157">
        <f t="shared" si="610"/>
        <v>-3.0557990975211644E-2</v>
      </c>
      <c r="T844" s="324">
        <f t="shared" si="610"/>
        <v>-1.5278995487605822E-2</v>
      </c>
      <c r="U844" s="157">
        <f t="shared" si="610"/>
        <v>-3.0557990975211644E-2</v>
      </c>
      <c r="V844" s="157">
        <f t="shared" si="610"/>
        <v>-3.0557990975211641E-2</v>
      </c>
      <c r="W844" s="157">
        <f t="shared" si="610"/>
        <v>-3.0557990975211641E-2</v>
      </c>
      <c r="X844" s="157">
        <f t="shared" si="610"/>
        <v>-3.0557990975211637E-2</v>
      </c>
      <c r="Y844" s="595">
        <f t="shared" si="610"/>
        <v>-1.5278995487605819E-2</v>
      </c>
      <c r="Z844" s="596">
        <f t="shared" si="610"/>
        <v>-3.0557990975211641E-2</v>
      </c>
      <c r="AA844" s="596">
        <f t="shared" si="610"/>
        <v>-3.0557990975211641E-2</v>
      </c>
      <c r="AB844" s="596">
        <f t="shared" si="610"/>
        <v>-3.0557990975211641E-2</v>
      </c>
      <c r="AC844" s="596">
        <f t="shared" si="610"/>
        <v>-3.0557990975211641E-2</v>
      </c>
      <c r="AD844" s="596">
        <f t="shared" si="610"/>
        <v>-3.0557990975211641E-2</v>
      </c>
      <c r="AE844" s="595">
        <f t="shared" si="610"/>
        <v>-3.0557990975211641E-2</v>
      </c>
      <c r="AF844" s="596">
        <f t="shared" si="610"/>
        <v>0</v>
      </c>
      <c r="AG844" s="596">
        <f t="shared" si="610"/>
        <v>0</v>
      </c>
      <c r="AH844" s="596">
        <f t="shared" si="610"/>
        <v>0</v>
      </c>
      <c r="AI844" s="594">
        <f t="shared" si="610"/>
        <v>0</v>
      </c>
      <c r="AJ844" s="595">
        <f t="shared" si="610"/>
        <v>0</v>
      </c>
      <c r="AK844" s="596">
        <f t="shared" si="610"/>
        <v>0</v>
      </c>
      <c r="AL844" s="596">
        <f t="shared" si="610"/>
        <v>0</v>
      </c>
      <c r="AM844" s="596">
        <f t="shared" si="610"/>
        <v>0</v>
      </c>
      <c r="AN844" s="594">
        <f t="shared" si="610"/>
        <v>0</v>
      </c>
    </row>
    <row r="845" spans="1:40" outlineLevel="2">
      <c r="A845" s="882">
        <f>ROW()</f>
        <v>845</v>
      </c>
      <c r="B845" s="453"/>
      <c r="D845" s="452" t="s">
        <v>301</v>
      </c>
      <c r="H845" s="458"/>
      <c r="I845" s="458"/>
      <c r="J845" s="324"/>
      <c r="K845" s="157">
        <f t="shared" ref="K845:AN845" si="611">-IF(K791&lt;0,K791,IF($D845="Land",0,IF(K773&lt;1,K791,MAX(MIN(IF(K773&gt;0,(K791/K773)*K$9,0),K791*K$9),0))))</f>
        <v>0</v>
      </c>
      <c r="L845" s="157">
        <f t="shared" si="611"/>
        <v>0</v>
      </c>
      <c r="M845" s="157">
        <f t="shared" si="611"/>
        <v>0</v>
      </c>
      <c r="N845" s="320">
        <f t="shared" si="611"/>
        <v>0</v>
      </c>
      <c r="O845" s="157">
        <f t="shared" si="611"/>
        <v>0</v>
      </c>
      <c r="P845" s="157">
        <f t="shared" si="611"/>
        <v>0</v>
      </c>
      <c r="Q845" s="157">
        <f t="shared" si="611"/>
        <v>0</v>
      </c>
      <c r="R845" s="157">
        <f t="shared" si="611"/>
        <v>0</v>
      </c>
      <c r="S845" s="157">
        <f t="shared" si="611"/>
        <v>0</v>
      </c>
      <c r="T845" s="324">
        <f t="shared" si="611"/>
        <v>0</v>
      </c>
      <c r="U845" s="157">
        <f t="shared" si="611"/>
        <v>0</v>
      </c>
      <c r="V845" s="157">
        <f t="shared" si="611"/>
        <v>0</v>
      </c>
      <c r="W845" s="157">
        <f t="shared" si="611"/>
        <v>0</v>
      </c>
      <c r="X845" s="157">
        <f t="shared" si="611"/>
        <v>0</v>
      </c>
      <c r="Y845" s="595">
        <f t="shared" si="611"/>
        <v>0</v>
      </c>
      <c r="Z845" s="596">
        <f t="shared" si="611"/>
        <v>0</v>
      </c>
      <c r="AA845" s="596">
        <f t="shared" si="611"/>
        <v>0</v>
      </c>
      <c r="AB845" s="596">
        <f t="shared" si="611"/>
        <v>0</v>
      </c>
      <c r="AC845" s="596">
        <f t="shared" si="611"/>
        <v>0</v>
      </c>
      <c r="AD845" s="596">
        <f t="shared" si="611"/>
        <v>0</v>
      </c>
      <c r="AE845" s="595">
        <f t="shared" si="611"/>
        <v>0</v>
      </c>
      <c r="AF845" s="596">
        <f t="shared" si="611"/>
        <v>0</v>
      </c>
      <c r="AG845" s="596">
        <f t="shared" si="611"/>
        <v>0</v>
      </c>
      <c r="AH845" s="596">
        <f t="shared" si="611"/>
        <v>0</v>
      </c>
      <c r="AI845" s="594">
        <f t="shared" si="611"/>
        <v>0</v>
      </c>
      <c r="AJ845" s="595">
        <f t="shared" si="611"/>
        <v>0</v>
      </c>
      <c r="AK845" s="596">
        <f t="shared" si="611"/>
        <v>0</v>
      </c>
      <c r="AL845" s="596">
        <f t="shared" si="611"/>
        <v>0</v>
      </c>
      <c r="AM845" s="596">
        <f t="shared" si="611"/>
        <v>0</v>
      </c>
      <c r="AN845" s="594">
        <f t="shared" si="611"/>
        <v>0</v>
      </c>
    </row>
    <row r="846" spans="1:40" outlineLevel="2">
      <c r="A846" s="882">
        <f>ROW()</f>
        <v>846</v>
      </c>
      <c r="B846" s="453"/>
      <c r="D846" s="452" t="s">
        <v>29</v>
      </c>
      <c r="H846" s="458"/>
      <c r="I846" s="458"/>
      <c r="J846" s="324"/>
      <c r="K846" s="157">
        <f t="shared" ref="K846:AN846" si="612">-IF(K792&lt;0,K792,IF($D846="Land",0,IF(K774&lt;1,K792,MAX(MIN(IF(K774&gt;0,(K792/K774)*K$9,0),K792*K$9),0))))</f>
        <v>-0.126</v>
      </c>
      <c r="L846" s="157">
        <f t="shared" si="612"/>
        <v>-0.126</v>
      </c>
      <c r="M846" s="157">
        <f t="shared" si="612"/>
        <v>-0.126</v>
      </c>
      <c r="N846" s="320">
        <f t="shared" si="612"/>
        <v>-0.12600000000000003</v>
      </c>
      <c r="O846" s="157">
        <f t="shared" si="612"/>
        <v>-0.12600000000000003</v>
      </c>
      <c r="P846" s="157">
        <f t="shared" si="612"/>
        <v>-0.12600000000000003</v>
      </c>
      <c r="Q846" s="157">
        <f t="shared" si="612"/>
        <v>-0.12600000000000003</v>
      </c>
      <c r="R846" s="157">
        <f t="shared" si="612"/>
        <v>-0.126</v>
      </c>
      <c r="S846" s="157">
        <f t="shared" si="612"/>
        <v>-0.126</v>
      </c>
      <c r="T846" s="324">
        <f t="shared" si="612"/>
        <v>0</v>
      </c>
      <c r="U846" s="157">
        <f t="shared" si="612"/>
        <v>0</v>
      </c>
      <c r="V846" s="157">
        <f t="shared" si="612"/>
        <v>0</v>
      </c>
      <c r="W846" s="157">
        <f t="shared" si="612"/>
        <v>0</v>
      </c>
      <c r="X846" s="157">
        <f t="shared" si="612"/>
        <v>0</v>
      </c>
      <c r="Y846" s="595">
        <f t="shared" si="612"/>
        <v>0</v>
      </c>
      <c r="Z846" s="596">
        <f t="shared" si="612"/>
        <v>0</v>
      </c>
      <c r="AA846" s="596">
        <f t="shared" si="612"/>
        <v>0</v>
      </c>
      <c r="AB846" s="596">
        <f t="shared" si="612"/>
        <v>0</v>
      </c>
      <c r="AC846" s="596">
        <f t="shared" si="612"/>
        <v>0</v>
      </c>
      <c r="AD846" s="596">
        <f t="shared" si="612"/>
        <v>0</v>
      </c>
      <c r="AE846" s="595">
        <f t="shared" si="612"/>
        <v>0</v>
      </c>
      <c r="AF846" s="596">
        <f t="shared" si="612"/>
        <v>0</v>
      </c>
      <c r="AG846" s="596">
        <f t="shared" si="612"/>
        <v>0</v>
      </c>
      <c r="AH846" s="596">
        <f t="shared" si="612"/>
        <v>0</v>
      </c>
      <c r="AI846" s="594">
        <f t="shared" si="612"/>
        <v>0</v>
      </c>
      <c r="AJ846" s="595">
        <f t="shared" si="612"/>
        <v>0</v>
      </c>
      <c r="AK846" s="596">
        <f t="shared" si="612"/>
        <v>0</v>
      </c>
      <c r="AL846" s="596">
        <f t="shared" si="612"/>
        <v>0</v>
      </c>
      <c r="AM846" s="596">
        <f t="shared" si="612"/>
        <v>0</v>
      </c>
      <c r="AN846" s="594">
        <f t="shared" si="612"/>
        <v>0</v>
      </c>
    </row>
    <row r="847" spans="1:40" outlineLevel="2">
      <c r="A847" s="882">
        <f>ROW()</f>
        <v>847</v>
      </c>
      <c r="B847" s="453"/>
      <c r="D847" s="452" t="s">
        <v>30</v>
      </c>
      <c r="H847" s="458"/>
      <c r="I847" s="458"/>
      <c r="J847" s="324"/>
      <c r="K847" s="157">
        <f t="shared" ref="K847:AN847" si="613">-IF(K793&lt;0,K793,IF($D847="Land",0,IF(K775&lt;1,K793,MAX(MIN(IF(K775&gt;0,(K793/K775)*K$9,0),K793*K$9),0))))</f>
        <v>-4.8340030092186348E-2</v>
      </c>
      <c r="L847" s="157">
        <f t="shared" si="613"/>
        <v>-4.8340030092186348E-2</v>
      </c>
      <c r="M847" s="157">
        <f t="shared" si="613"/>
        <v>-4.8340030092186348E-2</v>
      </c>
      <c r="N847" s="320">
        <f t="shared" si="613"/>
        <v>-4.8340030092186348E-2</v>
      </c>
      <c r="O847" s="157">
        <f t="shared" si="613"/>
        <v>-4.8340030092186348E-2</v>
      </c>
      <c r="P847" s="157">
        <f t="shared" si="613"/>
        <v>-4.8340030092186348E-2</v>
      </c>
      <c r="Q847" s="157">
        <f t="shared" si="613"/>
        <v>-4.8340030092186348E-2</v>
      </c>
      <c r="R847" s="157">
        <f t="shared" si="613"/>
        <v>-4.8340030092186348E-2</v>
      </c>
      <c r="S847" s="157">
        <f t="shared" si="613"/>
        <v>-4.8340030092186348E-2</v>
      </c>
      <c r="T847" s="324">
        <f t="shared" si="613"/>
        <v>-8.7170015046093174E-2</v>
      </c>
      <c r="U847" s="157">
        <f t="shared" si="613"/>
        <v>-0.17434003009218635</v>
      </c>
      <c r="V847" s="157">
        <f t="shared" si="613"/>
        <v>-0.17434003009218638</v>
      </c>
      <c r="W847" s="157">
        <f t="shared" si="613"/>
        <v>-0.17434003009218635</v>
      </c>
      <c r="X847" s="157">
        <f t="shared" si="613"/>
        <v>-0.17434003009218635</v>
      </c>
      <c r="Y847" s="595">
        <f t="shared" si="613"/>
        <v>-8.7170015046093161E-2</v>
      </c>
      <c r="Z847" s="596">
        <f t="shared" si="613"/>
        <v>-0.17434003009218632</v>
      </c>
      <c r="AA847" s="596">
        <f t="shared" si="613"/>
        <v>-0.17434003009218629</v>
      </c>
      <c r="AB847" s="596">
        <f t="shared" si="613"/>
        <v>-0.17434003009218629</v>
      </c>
      <c r="AC847" s="596">
        <f t="shared" si="613"/>
        <v>-0.17434003009218632</v>
      </c>
      <c r="AD847" s="596">
        <f t="shared" si="613"/>
        <v>-0.17434003009218629</v>
      </c>
      <c r="AE847" s="595">
        <f t="shared" si="613"/>
        <v>-0.17434003009218629</v>
      </c>
      <c r="AF847" s="596">
        <f t="shared" si="613"/>
        <v>0</v>
      </c>
      <c r="AG847" s="596">
        <f t="shared" si="613"/>
        <v>0</v>
      </c>
      <c r="AH847" s="596">
        <f t="shared" si="613"/>
        <v>0</v>
      </c>
      <c r="AI847" s="594">
        <f t="shared" si="613"/>
        <v>0</v>
      </c>
      <c r="AJ847" s="595">
        <f t="shared" si="613"/>
        <v>0</v>
      </c>
      <c r="AK847" s="596">
        <f t="shared" si="613"/>
        <v>0</v>
      </c>
      <c r="AL847" s="596">
        <f t="shared" si="613"/>
        <v>0</v>
      </c>
      <c r="AM847" s="596">
        <f t="shared" si="613"/>
        <v>0</v>
      </c>
      <c r="AN847" s="594">
        <f t="shared" si="613"/>
        <v>0</v>
      </c>
    </row>
    <row r="848" spans="1:40" outlineLevel="2">
      <c r="A848" s="882">
        <f>ROW()</f>
        <v>848</v>
      </c>
      <c r="B848" s="453"/>
      <c r="D848" s="452" t="s">
        <v>31</v>
      </c>
      <c r="H848" s="458"/>
      <c r="I848" s="458"/>
      <c r="J848" s="324"/>
      <c r="K848" s="157">
        <f t="shared" ref="K848:AN848" si="614">-IF(K794&lt;0,K794,IF($D848="Land",0,IF(K776&lt;1,K794,MAX(MIN(IF(K776&gt;0,(K794/K776)*K$9,0),K794*K$9),0))))</f>
        <v>0</v>
      </c>
      <c r="L848" s="157">
        <f t="shared" si="614"/>
        <v>0</v>
      </c>
      <c r="M848" s="157">
        <f t="shared" si="614"/>
        <v>0</v>
      </c>
      <c r="N848" s="320">
        <f t="shared" si="614"/>
        <v>0</v>
      </c>
      <c r="O848" s="157">
        <f t="shared" si="614"/>
        <v>0</v>
      </c>
      <c r="P848" s="157">
        <f t="shared" si="614"/>
        <v>0</v>
      </c>
      <c r="Q848" s="157">
        <f t="shared" si="614"/>
        <v>0</v>
      </c>
      <c r="R848" s="157">
        <f t="shared" si="614"/>
        <v>0</v>
      </c>
      <c r="S848" s="157">
        <f t="shared" si="614"/>
        <v>0</v>
      </c>
      <c r="T848" s="324">
        <f t="shared" si="614"/>
        <v>0</v>
      </c>
      <c r="U848" s="157">
        <f t="shared" si="614"/>
        <v>0</v>
      </c>
      <c r="V848" s="157">
        <f t="shared" si="614"/>
        <v>0</v>
      </c>
      <c r="W848" s="157">
        <f t="shared" si="614"/>
        <v>0</v>
      </c>
      <c r="X848" s="157">
        <f t="shared" si="614"/>
        <v>0</v>
      </c>
      <c r="Y848" s="595">
        <f t="shared" si="614"/>
        <v>0</v>
      </c>
      <c r="Z848" s="596">
        <f t="shared" si="614"/>
        <v>0</v>
      </c>
      <c r="AA848" s="596">
        <f t="shared" si="614"/>
        <v>0</v>
      </c>
      <c r="AB848" s="596">
        <f t="shared" si="614"/>
        <v>0</v>
      </c>
      <c r="AC848" s="596">
        <f t="shared" si="614"/>
        <v>0</v>
      </c>
      <c r="AD848" s="596">
        <f t="shared" si="614"/>
        <v>0</v>
      </c>
      <c r="AE848" s="595">
        <f t="shared" si="614"/>
        <v>0</v>
      </c>
      <c r="AF848" s="596">
        <f t="shared" si="614"/>
        <v>0</v>
      </c>
      <c r="AG848" s="596">
        <f t="shared" si="614"/>
        <v>0</v>
      </c>
      <c r="AH848" s="596">
        <f t="shared" si="614"/>
        <v>0</v>
      </c>
      <c r="AI848" s="594">
        <f t="shared" si="614"/>
        <v>0</v>
      </c>
      <c r="AJ848" s="595">
        <f t="shared" si="614"/>
        <v>0</v>
      </c>
      <c r="AK848" s="596">
        <f t="shared" si="614"/>
        <v>0</v>
      </c>
      <c r="AL848" s="596">
        <f t="shared" si="614"/>
        <v>0</v>
      </c>
      <c r="AM848" s="596">
        <f t="shared" si="614"/>
        <v>0</v>
      </c>
      <c r="AN848" s="594">
        <f t="shared" si="614"/>
        <v>0</v>
      </c>
    </row>
    <row r="849" spans="1:40" outlineLevel="2">
      <c r="A849" s="882">
        <f>ROW()</f>
        <v>849</v>
      </c>
      <c r="B849" s="453"/>
      <c r="D849" s="452" t="s">
        <v>32</v>
      </c>
      <c r="H849" s="458"/>
      <c r="I849" s="458"/>
      <c r="J849" s="324"/>
      <c r="K849" s="157">
        <f t="shared" ref="K849:AN849" si="615">-IF(K795&lt;0,K795,IF($D849="Land",0,IF(K777&lt;1,K795,MAX(MIN(IF(K777&gt;0,(K795/K777)*K$9,0),K795*K$9),0))))</f>
        <v>-2.0467596344318387E-3</v>
      </c>
      <c r="L849" s="157">
        <f t="shared" si="615"/>
        <v>-2.0467596344318387E-3</v>
      </c>
      <c r="M849" s="157">
        <f t="shared" si="615"/>
        <v>-2.0467596344318391E-3</v>
      </c>
      <c r="N849" s="320">
        <f t="shared" si="615"/>
        <v>-2.0467596344318391E-3</v>
      </c>
      <c r="O849" s="157">
        <f t="shared" si="615"/>
        <v>-2.0467596344318391E-3</v>
      </c>
      <c r="P849" s="157">
        <f t="shared" si="615"/>
        <v>-2.0467596344318391E-3</v>
      </c>
      <c r="Q849" s="157">
        <f t="shared" si="615"/>
        <v>-2.0467596344318391E-3</v>
      </c>
      <c r="R849" s="157">
        <f t="shared" si="615"/>
        <v>-2.0467596344318395E-3</v>
      </c>
      <c r="S849" s="157">
        <f t="shared" si="615"/>
        <v>-2.0467596344318395E-3</v>
      </c>
      <c r="T849" s="324">
        <f t="shared" si="615"/>
        <v>-1.0233798172159198E-3</v>
      </c>
      <c r="U849" s="157">
        <f t="shared" si="615"/>
        <v>-2.0467596344318395E-3</v>
      </c>
      <c r="V849" s="157">
        <f t="shared" si="615"/>
        <v>-2.0467596344318395E-3</v>
      </c>
      <c r="W849" s="157">
        <f t="shared" si="615"/>
        <v>-2.0467596344318395E-3</v>
      </c>
      <c r="X849" s="157">
        <f t="shared" si="615"/>
        <v>-2.0467596344318395E-3</v>
      </c>
      <c r="Y849" s="595">
        <f t="shared" si="615"/>
        <v>-1.0233798172159195E-3</v>
      </c>
      <c r="Z849" s="596">
        <f t="shared" si="615"/>
        <v>-2.0467596344318395E-3</v>
      </c>
      <c r="AA849" s="596">
        <f t="shared" si="615"/>
        <v>-2.0467596344318391E-3</v>
      </c>
      <c r="AB849" s="596">
        <f t="shared" si="615"/>
        <v>-2.0467596344318391E-3</v>
      </c>
      <c r="AC849" s="596">
        <f t="shared" si="615"/>
        <v>-2.0467596344318391E-3</v>
      </c>
      <c r="AD849" s="596">
        <f t="shared" si="615"/>
        <v>-2.0467596344318395E-3</v>
      </c>
      <c r="AE849" s="595">
        <f t="shared" si="615"/>
        <v>-2.0467596344318391E-3</v>
      </c>
      <c r="AF849" s="596">
        <f t="shared" si="615"/>
        <v>-2.0467596344318391E-3</v>
      </c>
      <c r="AG849" s="596">
        <f t="shared" si="615"/>
        <v>-2.0467596344318391E-3</v>
      </c>
      <c r="AH849" s="596">
        <f t="shared" si="615"/>
        <v>-2.0467596344318395E-3</v>
      </c>
      <c r="AI849" s="594">
        <f t="shared" si="615"/>
        <v>-2.0467596344318391E-3</v>
      </c>
      <c r="AJ849" s="595">
        <f t="shared" si="615"/>
        <v>-2.0467596344318391E-3</v>
      </c>
      <c r="AK849" s="596">
        <f t="shared" si="615"/>
        <v>-2.0467596344318391E-3</v>
      </c>
      <c r="AL849" s="596">
        <f t="shared" si="615"/>
        <v>-2.0467596344318391E-3</v>
      </c>
      <c r="AM849" s="596">
        <f t="shared" si="615"/>
        <v>-2.0467596344318391E-3</v>
      </c>
      <c r="AN849" s="594">
        <f t="shared" si="615"/>
        <v>-2.0467596344318391E-3</v>
      </c>
    </row>
    <row r="850" spans="1:40" outlineLevel="2">
      <c r="A850" s="882">
        <f>ROW()</f>
        <v>850</v>
      </c>
      <c r="B850" s="453"/>
      <c r="D850" s="452" t="s">
        <v>33</v>
      </c>
      <c r="H850" s="458"/>
      <c r="I850" s="458"/>
      <c r="J850" s="324"/>
      <c r="K850" s="157">
        <f t="shared" ref="K850:AN850" si="616">-IF(K796&lt;0,K796,IF($D850="Land",0,IF(K778&lt;1,K796,MAX(MIN(IF(K778&gt;0,(K796/K778)*K$9,0),K796*K$9),0))))</f>
        <v>-2.7377039696222042E-4</v>
      </c>
      <c r="L850" s="157">
        <f t="shared" si="616"/>
        <v>-2.7377039696222048E-4</v>
      </c>
      <c r="M850" s="157">
        <f t="shared" si="616"/>
        <v>-2.7377039696222042E-4</v>
      </c>
      <c r="N850" s="320">
        <f t="shared" si="616"/>
        <v>-2.7377039696222048E-4</v>
      </c>
      <c r="O850" s="157">
        <f t="shared" si="616"/>
        <v>-2.7377039696222048E-4</v>
      </c>
      <c r="P850" s="157">
        <f t="shared" si="616"/>
        <v>-2.7377039696222048E-4</v>
      </c>
      <c r="Q850" s="157">
        <f t="shared" si="616"/>
        <v>-2.7377039696222053E-4</v>
      </c>
      <c r="R850" s="157">
        <f t="shared" si="616"/>
        <v>-2.7377039696222048E-4</v>
      </c>
      <c r="S850" s="157">
        <f t="shared" si="616"/>
        <v>-2.7377039696222048E-4</v>
      </c>
      <c r="T850" s="324">
        <f t="shared" si="616"/>
        <v>-1.3688519848111027E-4</v>
      </c>
      <c r="U850" s="157">
        <f t="shared" si="616"/>
        <v>-2.7377039696222053E-4</v>
      </c>
      <c r="V850" s="157">
        <f t="shared" si="616"/>
        <v>-2.7377039696222048E-4</v>
      </c>
      <c r="W850" s="157">
        <f t="shared" si="616"/>
        <v>-2.7377039696222048E-4</v>
      </c>
      <c r="X850" s="157">
        <f t="shared" si="616"/>
        <v>-2.7377039696222048E-4</v>
      </c>
      <c r="Y850" s="595">
        <f t="shared" si="616"/>
        <v>-1.3688519848111024E-4</v>
      </c>
      <c r="Z850" s="596">
        <f t="shared" si="616"/>
        <v>-2.7377039696222048E-4</v>
      </c>
      <c r="AA850" s="596">
        <f t="shared" si="616"/>
        <v>-2.7377039696222048E-4</v>
      </c>
      <c r="AB850" s="596">
        <f t="shared" si="616"/>
        <v>-2.7377039696222048E-4</v>
      </c>
      <c r="AC850" s="596">
        <f t="shared" si="616"/>
        <v>-2.7377039696222048E-4</v>
      </c>
      <c r="AD850" s="596">
        <f t="shared" si="616"/>
        <v>-2.7377039696222048E-4</v>
      </c>
      <c r="AE850" s="595">
        <f t="shared" si="616"/>
        <v>-2.7377039696222048E-4</v>
      </c>
      <c r="AF850" s="596">
        <f t="shared" si="616"/>
        <v>-2.7377039696222048E-4</v>
      </c>
      <c r="AG850" s="596">
        <f t="shared" si="616"/>
        <v>-2.7377039696222048E-4</v>
      </c>
      <c r="AH850" s="596">
        <f t="shared" si="616"/>
        <v>-2.7377039696222048E-4</v>
      </c>
      <c r="AI850" s="594">
        <f t="shared" si="616"/>
        <v>-2.7377039696222048E-4</v>
      </c>
      <c r="AJ850" s="595">
        <f t="shared" si="616"/>
        <v>-2.7377039696222048E-4</v>
      </c>
      <c r="AK850" s="596">
        <f t="shared" si="616"/>
        <v>-2.7377039696222048E-4</v>
      </c>
      <c r="AL850" s="596">
        <f t="shared" si="616"/>
        <v>-2.7377039696222048E-4</v>
      </c>
      <c r="AM850" s="596">
        <f t="shared" si="616"/>
        <v>-2.7377039696222048E-4</v>
      </c>
      <c r="AN850" s="594">
        <f t="shared" si="616"/>
        <v>-2.7377039696222048E-4</v>
      </c>
    </row>
    <row r="851" spans="1:40" outlineLevel="2">
      <c r="A851" s="882">
        <f>ROW()</f>
        <v>851</v>
      </c>
      <c r="B851" s="453"/>
      <c r="D851" s="452" t="s">
        <v>27</v>
      </c>
      <c r="H851" s="458"/>
      <c r="I851" s="458"/>
      <c r="J851" s="324"/>
      <c r="K851" s="157">
        <f t="shared" ref="K851:AN851" si="617">-IF(K797&lt;0,K797,IF($D851="Land",0,IF(K779&lt;1,K797,MAX(MIN(IF(K779&gt;0,(K797/K779)*K$9,0),K797*K$9),0))))</f>
        <v>0</v>
      </c>
      <c r="L851" s="157">
        <f t="shared" si="617"/>
        <v>0</v>
      </c>
      <c r="M851" s="157">
        <f t="shared" si="617"/>
        <v>0</v>
      </c>
      <c r="N851" s="320">
        <f t="shared" si="617"/>
        <v>0</v>
      </c>
      <c r="O851" s="157">
        <f t="shared" si="617"/>
        <v>0</v>
      </c>
      <c r="P851" s="157">
        <f t="shared" si="617"/>
        <v>0</v>
      </c>
      <c r="Q851" s="157">
        <f t="shared" si="617"/>
        <v>0</v>
      </c>
      <c r="R851" s="157">
        <f t="shared" si="617"/>
        <v>0</v>
      </c>
      <c r="S851" s="157">
        <f t="shared" si="617"/>
        <v>0</v>
      </c>
      <c r="T851" s="324">
        <f t="shared" si="617"/>
        <v>0</v>
      </c>
      <c r="U851" s="157">
        <f t="shared" si="617"/>
        <v>0</v>
      </c>
      <c r="V851" s="157">
        <f t="shared" si="617"/>
        <v>0</v>
      </c>
      <c r="W851" s="157">
        <f t="shared" si="617"/>
        <v>0</v>
      </c>
      <c r="X851" s="157">
        <f t="shared" si="617"/>
        <v>0</v>
      </c>
      <c r="Y851" s="595">
        <f t="shared" si="617"/>
        <v>0</v>
      </c>
      <c r="Z851" s="596">
        <f t="shared" si="617"/>
        <v>0</v>
      </c>
      <c r="AA851" s="596">
        <f t="shared" si="617"/>
        <v>0</v>
      </c>
      <c r="AB851" s="596">
        <f t="shared" si="617"/>
        <v>0</v>
      </c>
      <c r="AC851" s="596">
        <f t="shared" si="617"/>
        <v>0</v>
      </c>
      <c r="AD851" s="596">
        <f t="shared" si="617"/>
        <v>0</v>
      </c>
      <c r="AE851" s="595">
        <f t="shared" si="617"/>
        <v>0</v>
      </c>
      <c r="AF851" s="596">
        <f t="shared" si="617"/>
        <v>0</v>
      </c>
      <c r="AG851" s="596">
        <f t="shared" si="617"/>
        <v>0</v>
      </c>
      <c r="AH851" s="596">
        <f t="shared" si="617"/>
        <v>0</v>
      </c>
      <c r="AI851" s="594">
        <f t="shared" si="617"/>
        <v>0</v>
      </c>
      <c r="AJ851" s="595">
        <f t="shared" si="617"/>
        <v>0</v>
      </c>
      <c r="AK851" s="596">
        <f t="shared" si="617"/>
        <v>0</v>
      </c>
      <c r="AL851" s="596">
        <f t="shared" si="617"/>
        <v>0</v>
      </c>
      <c r="AM851" s="596">
        <f t="shared" si="617"/>
        <v>0</v>
      </c>
      <c r="AN851" s="594">
        <f t="shared" si="617"/>
        <v>0</v>
      </c>
    </row>
    <row r="852" spans="1:40" outlineLevel="2">
      <c r="A852" s="882">
        <f>ROW()</f>
        <v>852</v>
      </c>
      <c r="B852" s="453"/>
      <c r="D852" s="452" t="s">
        <v>34</v>
      </c>
      <c r="H852" s="458"/>
      <c r="I852" s="458"/>
      <c r="J852" s="324"/>
      <c r="K852" s="157">
        <f t="shared" ref="K852:AN852" si="618">-IF(K798&lt;0,K798,IF($D852="Land",0,IF(K780&lt;1,K798,MAX(MIN(IF(K780&gt;0,(K798/K780)*K$9,0),K798*K$9),0))))</f>
        <v>-0.24399999999999999</v>
      </c>
      <c r="L852" s="157">
        <f t="shared" si="618"/>
        <v>-0.24399999999999999</v>
      </c>
      <c r="M852" s="157">
        <f t="shared" si="618"/>
        <v>-0.24399999999999999</v>
      </c>
      <c r="N852" s="320">
        <f t="shared" si="618"/>
        <v>-0.24400000000000002</v>
      </c>
      <c r="O852" s="157">
        <f t="shared" si="618"/>
        <v>-0.24400000000000002</v>
      </c>
      <c r="P852" s="157">
        <f t="shared" si="618"/>
        <v>-0.24400000000000005</v>
      </c>
      <c r="Q852" s="157">
        <f t="shared" si="618"/>
        <v>-0.24400000000000005</v>
      </c>
      <c r="R852" s="157">
        <f t="shared" si="618"/>
        <v>-0.24400000000000008</v>
      </c>
      <c r="S852" s="157">
        <f t="shared" si="618"/>
        <v>-0.24400000000000008</v>
      </c>
      <c r="T852" s="324">
        <f t="shared" si="618"/>
        <v>-0.12200000000000004</v>
      </c>
      <c r="U852" s="157">
        <f t="shared" si="618"/>
        <v>-0.24400000000000008</v>
      </c>
      <c r="V852" s="157">
        <f t="shared" si="618"/>
        <v>-0.24400000000000008</v>
      </c>
      <c r="W852" s="157">
        <f t="shared" si="618"/>
        <v>-0.24400000000000008</v>
      </c>
      <c r="X852" s="157">
        <f t="shared" si="618"/>
        <v>-0.24400000000000005</v>
      </c>
      <c r="Y852" s="595">
        <f t="shared" si="618"/>
        <v>-0.12200000000000003</v>
      </c>
      <c r="Z852" s="596">
        <f t="shared" si="618"/>
        <v>-0.24400000000000005</v>
      </c>
      <c r="AA852" s="596">
        <f t="shared" si="618"/>
        <v>-0.24400000000000005</v>
      </c>
      <c r="AB852" s="596">
        <f t="shared" si="618"/>
        <v>-0.24400000000000002</v>
      </c>
      <c r="AC852" s="596">
        <f t="shared" si="618"/>
        <v>-0.24400000000000002</v>
      </c>
      <c r="AD852" s="596">
        <f t="shared" si="618"/>
        <v>-0.24400000000000002</v>
      </c>
      <c r="AE852" s="595">
        <f t="shared" si="618"/>
        <v>-0.24400000000000002</v>
      </c>
      <c r="AF852" s="596">
        <f t="shared" si="618"/>
        <v>-0.24400000000000005</v>
      </c>
      <c r="AG852" s="596">
        <f t="shared" si="618"/>
        <v>-0.24400000000000005</v>
      </c>
      <c r="AH852" s="596">
        <f t="shared" si="618"/>
        <v>-0.24400000000000008</v>
      </c>
      <c r="AI852" s="594">
        <f t="shared" si="618"/>
        <v>-0.24400000000000005</v>
      </c>
      <c r="AJ852" s="595">
        <f t="shared" si="618"/>
        <v>-0.24400000000000005</v>
      </c>
      <c r="AK852" s="596">
        <f t="shared" si="618"/>
        <v>0</v>
      </c>
      <c r="AL852" s="596">
        <f t="shared" si="618"/>
        <v>0</v>
      </c>
      <c r="AM852" s="596">
        <f t="shared" si="618"/>
        <v>0</v>
      </c>
      <c r="AN852" s="594">
        <f t="shared" si="618"/>
        <v>0</v>
      </c>
    </row>
    <row r="853" spans="1:40" outlineLevel="2">
      <c r="A853" s="882">
        <f>ROW()</f>
        <v>853</v>
      </c>
      <c r="B853" s="453"/>
      <c r="D853" s="452" t="s">
        <v>35</v>
      </c>
      <c r="H853" s="458"/>
      <c r="I853" s="458"/>
      <c r="J853" s="324"/>
      <c r="K853" s="157">
        <f t="shared" ref="K853:AN853" si="619">-IF(K799&lt;0,K799,IF($D853="Land",0,IF(K781&lt;1,K799,MAX(MIN(IF(K781&gt;0,(K799/K781)*K$9,0),K799*K$9),0))))</f>
        <v>-5.5040886474975945E-2</v>
      </c>
      <c r="L853" s="157">
        <f t="shared" si="619"/>
        <v>-5.5040886474975945E-2</v>
      </c>
      <c r="M853" s="157">
        <f t="shared" si="619"/>
        <v>-5.5040886474975945E-2</v>
      </c>
      <c r="N853" s="320">
        <f t="shared" si="619"/>
        <v>-5.5040886474975945E-2</v>
      </c>
      <c r="O853" s="157">
        <f t="shared" si="619"/>
        <v>-5.5040886474975938E-2</v>
      </c>
      <c r="P853" s="157">
        <f t="shared" si="619"/>
        <v>-5.5040886474975938E-2</v>
      </c>
      <c r="Q853" s="157">
        <f t="shared" si="619"/>
        <v>-5.5040886474975938E-2</v>
      </c>
      <c r="R853" s="157">
        <f t="shared" si="619"/>
        <v>-5.5040886474975938E-2</v>
      </c>
      <c r="S853" s="157">
        <f t="shared" si="619"/>
        <v>-5.5040886474975945E-2</v>
      </c>
      <c r="T853" s="324">
        <f t="shared" si="619"/>
        <v>-2.7520443237487972E-2</v>
      </c>
      <c r="U853" s="157">
        <f t="shared" si="619"/>
        <v>-2.7520443237487972E-2</v>
      </c>
      <c r="V853" s="157">
        <f t="shared" si="619"/>
        <v>0</v>
      </c>
      <c r="W853" s="157">
        <f t="shared" si="619"/>
        <v>0</v>
      </c>
      <c r="X853" s="157">
        <f t="shared" si="619"/>
        <v>0</v>
      </c>
      <c r="Y853" s="595">
        <f t="shared" si="619"/>
        <v>0</v>
      </c>
      <c r="Z853" s="596">
        <f t="shared" si="619"/>
        <v>0</v>
      </c>
      <c r="AA853" s="596">
        <f t="shared" si="619"/>
        <v>0</v>
      </c>
      <c r="AB853" s="596">
        <f t="shared" si="619"/>
        <v>0</v>
      </c>
      <c r="AC853" s="596">
        <f t="shared" si="619"/>
        <v>0</v>
      </c>
      <c r="AD853" s="596">
        <f t="shared" si="619"/>
        <v>0</v>
      </c>
      <c r="AE853" s="595">
        <f t="shared" si="619"/>
        <v>0</v>
      </c>
      <c r="AF853" s="596">
        <f t="shared" si="619"/>
        <v>0</v>
      </c>
      <c r="AG853" s="596">
        <f t="shared" si="619"/>
        <v>0</v>
      </c>
      <c r="AH853" s="596">
        <f t="shared" si="619"/>
        <v>0</v>
      </c>
      <c r="AI853" s="594">
        <f t="shared" si="619"/>
        <v>0</v>
      </c>
      <c r="AJ853" s="595">
        <f t="shared" si="619"/>
        <v>0</v>
      </c>
      <c r="AK853" s="596">
        <f t="shared" si="619"/>
        <v>0</v>
      </c>
      <c r="AL853" s="596">
        <f t="shared" si="619"/>
        <v>0</v>
      </c>
      <c r="AM853" s="596">
        <f t="shared" si="619"/>
        <v>0</v>
      </c>
      <c r="AN853" s="594">
        <f t="shared" si="619"/>
        <v>0</v>
      </c>
    </row>
    <row r="854" spans="1:40" outlineLevel="2">
      <c r="A854" s="882">
        <f>ROW()</f>
        <v>854</v>
      </c>
      <c r="B854" s="453"/>
      <c r="D854" s="452" t="s">
        <v>302</v>
      </c>
      <c r="H854" s="458"/>
      <c r="I854" s="458"/>
      <c r="J854" s="324"/>
      <c r="K854" s="157">
        <f t="shared" ref="K854:AN854" si="620">-IF(K800&lt;0,K800,IF($D854="Land",0,IF(K782&lt;1,K800,MAX(MIN(IF(K782&gt;0,(K800/K782)*K$9,0),K800*K$9),0))))</f>
        <v>0</v>
      </c>
      <c r="L854" s="157">
        <f t="shared" si="620"/>
        <v>0</v>
      </c>
      <c r="M854" s="157">
        <f t="shared" si="620"/>
        <v>0</v>
      </c>
      <c r="N854" s="320">
        <f t="shared" si="620"/>
        <v>0</v>
      </c>
      <c r="O854" s="157">
        <f t="shared" si="620"/>
        <v>0</v>
      </c>
      <c r="P854" s="157">
        <f t="shared" si="620"/>
        <v>0</v>
      </c>
      <c r="Q854" s="157">
        <f t="shared" si="620"/>
        <v>0</v>
      </c>
      <c r="R854" s="157">
        <f t="shared" si="620"/>
        <v>0</v>
      </c>
      <c r="S854" s="157">
        <f t="shared" si="620"/>
        <v>0</v>
      </c>
      <c r="T854" s="324">
        <f t="shared" si="620"/>
        <v>0</v>
      </c>
      <c r="U854" s="157">
        <f t="shared" si="620"/>
        <v>0</v>
      </c>
      <c r="V854" s="157">
        <f t="shared" si="620"/>
        <v>0</v>
      </c>
      <c r="W854" s="157">
        <f t="shared" si="620"/>
        <v>0</v>
      </c>
      <c r="X854" s="157">
        <f t="shared" si="620"/>
        <v>0</v>
      </c>
      <c r="Y854" s="595">
        <f t="shared" si="620"/>
        <v>0</v>
      </c>
      <c r="Z854" s="596">
        <f t="shared" si="620"/>
        <v>0</v>
      </c>
      <c r="AA854" s="596">
        <f t="shared" si="620"/>
        <v>0</v>
      </c>
      <c r="AB854" s="596">
        <f t="shared" si="620"/>
        <v>0</v>
      </c>
      <c r="AC854" s="596">
        <f t="shared" si="620"/>
        <v>0</v>
      </c>
      <c r="AD854" s="596">
        <f t="shared" si="620"/>
        <v>0</v>
      </c>
      <c r="AE854" s="595">
        <f t="shared" si="620"/>
        <v>0</v>
      </c>
      <c r="AF854" s="596">
        <f t="shared" si="620"/>
        <v>0</v>
      </c>
      <c r="AG854" s="596">
        <f t="shared" si="620"/>
        <v>0</v>
      </c>
      <c r="AH854" s="596">
        <f t="shared" si="620"/>
        <v>0</v>
      </c>
      <c r="AI854" s="594">
        <f t="shared" si="620"/>
        <v>0</v>
      </c>
      <c r="AJ854" s="595">
        <f t="shared" si="620"/>
        <v>0</v>
      </c>
      <c r="AK854" s="596">
        <f t="shared" si="620"/>
        <v>0</v>
      </c>
      <c r="AL854" s="596">
        <f t="shared" si="620"/>
        <v>0</v>
      </c>
      <c r="AM854" s="596">
        <f t="shared" si="620"/>
        <v>0</v>
      </c>
      <c r="AN854" s="594">
        <f t="shared" si="620"/>
        <v>0</v>
      </c>
    </row>
    <row r="855" spans="1:40" outlineLevel="2">
      <c r="A855" s="882">
        <f>ROW()</f>
        <v>855</v>
      </c>
      <c r="B855" s="453"/>
      <c r="D855" s="452" t="s">
        <v>36</v>
      </c>
      <c r="H855" s="458"/>
      <c r="I855" s="458"/>
      <c r="J855" s="324"/>
      <c r="K855" s="157">
        <f t="shared" ref="K855:AN855" si="621">-IF(K801&lt;0,K801,IF($D855="Land",0,IF(K783&lt;1,K801,MAX(MIN(IF(K783&gt;0,(K801/K783)*K$9,0),K801*K$9),0))))</f>
        <v>-0.39920185529770441</v>
      </c>
      <c r="L855" s="157">
        <f t="shared" si="621"/>
        <v>-0.39920185529770441</v>
      </c>
      <c r="M855" s="157">
        <f t="shared" si="621"/>
        <v>-0.39920185529770447</v>
      </c>
      <c r="N855" s="320">
        <f t="shared" si="621"/>
        <v>-0.39920185529770447</v>
      </c>
      <c r="O855" s="157">
        <f t="shared" si="621"/>
        <v>0</v>
      </c>
      <c r="P855" s="157">
        <f t="shared" si="621"/>
        <v>0</v>
      </c>
      <c r="Q855" s="157">
        <f t="shared" si="621"/>
        <v>0</v>
      </c>
      <c r="R855" s="157">
        <f t="shared" si="621"/>
        <v>0</v>
      </c>
      <c r="S855" s="157">
        <f t="shared" si="621"/>
        <v>0</v>
      </c>
      <c r="T855" s="324">
        <f t="shared" si="621"/>
        <v>0</v>
      </c>
      <c r="U855" s="157">
        <f t="shared" si="621"/>
        <v>0</v>
      </c>
      <c r="V855" s="157">
        <f t="shared" si="621"/>
        <v>0</v>
      </c>
      <c r="W855" s="157">
        <f t="shared" si="621"/>
        <v>0</v>
      </c>
      <c r="X855" s="157">
        <f t="shared" si="621"/>
        <v>0</v>
      </c>
      <c r="Y855" s="595">
        <f t="shared" si="621"/>
        <v>0</v>
      </c>
      <c r="Z855" s="596">
        <f t="shared" si="621"/>
        <v>0</v>
      </c>
      <c r="AA855" s="596">
        <f t="shared" si="621"/>
        <v>0</v>
      </c>
      <c r="AB855" s="596">
        <f t="shared" si="621"/>
        <v>0</v>
      </c>
      <c r="AC855" s="596">
        <f t="shared" si="621"/>
        <v>0</v>
      </c>
      <c r="AD855" s="596">
        <f t="shared" si="621"/>
        <v>0</v>
      </c>
      <c r="AE855" s="595">
        <f t="shared" si="621"/>
        <v>0</v>
      </c>
      <c r="AF855" s="596">
        <f t="shared" si="621"/>
        <v>0</v>
      </c>
      <c r="AG855" s="596">
        <f t="shared" si="621"/>
        <v>0</v>
      </c>
      <c r="AH855" s="596">
        <f t="shared" si="621"/>
        <v>0</v>
      </c>
      <c r="AI855" s="594">
        <f t="shared" si="621"/>
        <v>0</v>
      </c>
      <c r="AJ855" s="595">
        <f t="shared" si="621"/>
        <v>0</v>
      </c>
      <c r="AK855" s="596">
        <f t="shared" si="621"/>
        <v>0</v>
      </c>
      <c r="AL855" s="596">
        <f t="shared" si="621"/>
        <v>0</v>
      </c>
      <c r="AM855" s="596">
        <f t="shared" si="621"/>
        <v>0</v>
      </c>
      <c r="AN855" s="594">
        <f t="shared" si="621"/>
        <v>0</v>
      </c>
    </row>
    <row r="856" spans="1:40" outlineLevel="2">
      <c r="A856" s="882">
        <f>ROW()</f>
        <v>856</v>
      </c>
      <c r="B856" s="453"/>
      <c r="D856" s="452" t="s">
        <v>583</v>
      </c>
      <c r="H856" s="458"/>
      <c r="I856" s="458"/>
      <c r="J856" s="324"/>
      <c r="K856" s="157">
        <f t="shared" ref="K856:AN856" si="622">-IF(K802&lt;0,K802,IF($D856="Land",0,IF(K784&lt;1,K802,MAX(MIN(IF(K784&gt;0,(K802/K784)*K$9,0),K802*K$9),0))))</f>
        <v>0</v>
      </c>
      <c r="L856" s="157">
        <f t="shared" si="622"/>
        <v>0</v>
      </c>
      <c r="M856" s="157">
        <f t="shared" si="622"/>
        <v>0</v>
      </c>
      <c r="N856" s="320">
        <f t="shared" si="622"/>
        <v>0</v>
      </c>
      <c r="O856" s="157">
        <f t="shared" si="622"/>
        <v>0</v>
      </c>
      <c r="P856" s="157">
        <f t="shared" si="622"/>
        <v>0</v>
      </c>
      <c r="Q856" s="157">
        <f t="shared" si="622"/>
        <v>0</v>
      </c>
      <c r="R856" s="157">
        <f t="shared" si="622"/>
        <v>0</v>
      </c>
      <c r="S856" s="157">
        <f t="shared" si="622"/>
        <v>0</v>
      </c>
      <c r="T856" s="324">
        <f t="shared" si="622"/>
        <v>0</v>
      </c>
      <c r="U856" s="157">
        <f t="shared" si="622"/>
        <v>0</v>
      </c>
      <c r="V856" s="157">
        <f t="shared" si="622"/>
        <v>0</v>
      </c>
      <c r="W856" s="157">
        <f t="shared" si="622"/>
        <v>0</v>
      </c>
      <c r="X856" s="157">
        <f t="shared" si="622"/>
        <v>0</v>
      </c>
      <c r="Y856" s="595">
        <f t="shared" si="622"/>
        <v>0</v>
      </c>
      <c r="Z856" s="596">
        <f t="shared" si="622"/>
        <v>0</v>
      </c>
      <c r="AA856" s="596">
        <f t="shared" si="622"/>
        <v>0</v>
      </c>
      <c r="AB856" s="596">
        <f t="shared" si="622"/>
        <v>0</v>
      </c>
      <c r="AC856" s="596">
        <f t="shared" si="622"/>
        <v>0</v>
      </c>
      <c r="AD856" s="596">
        <f t="shared" si="622"/>
        <v>0</v>
      </c>
      <c r="AE856" s="595">
        <f t="shared" si="622"/>
        <v>0</v>
      </c>
      <c r="AF856" s="596">
        <f t="shared" si="622"/>
        <v>0</v>
      </c>
      <c r="AG856" s="596">
        <f t="shared" si="622"/>
        <v>0</v>
      </c>
      <c r="AH856" s="596">
        <f t="shared" si="622"/>
        <v>0</v>
      </c>
      <c r="AI856" s="594">
        <f t="shared" si="622"/>
        <v>0</v>
      </c>
      <c r="AJ856" s="595">
        <f t="shared" si="622"/>
        <v>0</v>
      </c>
      <c r="AK856" s="596">
        <f t="shared" si="622"/>
        <v>0</v>
      </c>
      <c r="AL856" s="596">
        <f t="shared" si="622"/>
        <v>0</v>
      </c>
      <c r="AM856" s="596">
        <f t="shared" si="622"/>
        <v>0</v>
      </c>
      <c r="AN856" s="594">
        <f t="shared" si="622"/>
        <v>0</v>
      </c>
    </row>
    <row r="857" spans="1:40" outlineLevel="2">
      <c r="A857" s="882">
        <f>ROW()</f>
        <v>857</v>
      </c>
      <c r="B857" s="453"/>
      <c r="D857" s="452" t="s">
        <v>81</v>
      </c>
      <c r="H857" s="458"/>
      <c r="I857" s="458"/>
      <c r="J857" s="324"/>
      <c r="K857" s="157">
        <f t="shared" ref="K857:AN857" si="623">-IF(K803&lt;0,K803,IF($D857="Land",0,IF(K785&lt;1,K803,MAX(MIN(IF(K785&gt;0,(K803/K785)*K$9,0),K803*K$9),0))))</f>
        <v>-1.3625000000000001E-5</v>
      </c>
      <c r="L857" s="157">
        <f t="shared" si="623"/>
        <v>-1.3625000000000001E-5</v>
      </c>
      <c r="M857" s="157">
        <f t="shared" si="623"/>
        <v>-1.3625000000000003E-5</v>
      </c>
      <c r="N857" s="320">
        <f t="shared" si="623"/>
        <v>-1.3625000000000003E-5</v>
      </c>
      <c r="O857" s="157">
        <f t="shared" si="623"/>
        <v>0</v>
      </c>
      <c r="P857" s="157">
        <f t="shared" si="623"/>
        <v>0</v>
      </c>
      <c r="Q857" s="157">
        <f t="shared" si="623"/>
        <v>0</v>
      </c>
      <c r="R857" s="157">
        <f t="shared" si="623"/>
        <v>0</v>
      </c>
      <c r="S857" s="157">
        <f t="shared" si="623"/>
        <v>0</v>
      </c>
      <c r="T857" s="324">
        <f t="shared" si="623"/>
        <v>0</v>
      </c>
      <c r="U857" s="157">
        <f t="shared" si="623"/>
        <v>0</v>
      </c>
      <c r="V857" s="157">
        <f t="shared" si="623"/>
        <v>0</v>
      </c>
      <c r="W857" s="157">
        <f t="shared" si="623"/>
        <v>0</v>
      </c>
      <c r="X857" s="157">
        <f t="shared" si="623"/>
        <v>0</v>
      </c>
      <c r="Y857" s="595">
        <f t="shared" si="623"/>
        <v>0</v>
      </c>
      <c r="Z857" s="596">
        <f t="shared" si="623"/>
        <v>0</v>
      </c>
      <c r="AA857" s="596">
        <f t="shared" si="623"/>
        <v>0</v>
      </c>
      <c r="AB857" s="596">
        <f t="shared" si="623"/>
        <v>0</v>
      </c>
      <c r="AC857" s="596">
        <f t="shared" si="623"/>
        <v>0</v>
      </c>
      <c r="AD857" s="596">
        <f t="shared" si="623"/>
        <v>0</v>
      </c>
      <c r="AE857" s="595">
        <f t="shared" si="623"/>
        <v>0</v>
      </c>
      <c r="AF857" s="596">
        <f t="shared" si="623"/>
        <v>0</v>
      </c>
      <c r="AG857" s="596">
        <f t="shared" si="623"/>
        <v>0</v>
      </c>
      <c r="AH857" s="596">
        <f t="shared" si="623"/>
        <v>0</v>
      </c>
      <c r="AI857" s="594">
        <f t="shared" si="623"/>
        <v>0</v>
      </c>
      <c r="AJ857" s="595">
        <f t="shared" si="623"/>
        <v>0</v>
      </c>
      <c r="AK857" s="596">
        <f t="shared" si="623"/>
        <v>0</v>
      </c>
      <c r="AL857" s="596">
        <f t="shared" si="623"/>
        <v>0</v>
      </c>
      <c r="AM857" s="596">
        <f t="shared" si="623"/>
        <v>0</v>
      </c>
      <c r="AN857" s="594">
        <f t="shared" si="623"/>
        <v>0</v>
      </c>
    </row>
    <row r="858" spans="1:40" outlineLevel="2">
      <c r="A858" s="882">
        <f>ROW()</f>
        <v>858</v>
      </c>
      <c r="B858" s="453"/>
      <c r="D858" s="452" t="s">
        <v>28</v>
      </c>
      <c r="H858" s="458"/>
      <c r="I858" s="458"/>
      <c r="J858" s="324"/>
      <c r="K858" s="157">
        <f t="shared" ref="K858:AN858" si="624">-IF(K804&lt;0,K804,IF($D858="Land",0,IF(K786&lt;1,K804,MAX(MIN(IF(K786&gt;0,(K804/K786)*K$9,0),K804*K$9),0))))</f>
        <v>0</v>
      </c>
      <c r="L858" s="157">
        <f t="shared" si="624"/>
        <v>0</v>
      </c>
      <c r="M858" s="157">
        <f t="shared" si="624"/>
        <v>0</v>
      </c>
      <c r="N858" s="320">
        <f t="shared" si="624"/>
        <v>0</v>
      </c>
      <c r="O858" s="157">
        <f t="shared" si="624"/>
        <v>0</v>
      </c>
      <c r="P858" s="157">
        <f t="shared" si="624"/>
        <v>0</v>
      </c>
      <c r="Q858" s="157">
        <f t="shared" si="624"/>
        <v>0</v>
      </c>
      <c r="R858" s="157">
        <f t="shared" si="624"/>
        <v>0</v>
      </c>
      <c r="S858" s="157">
        <f t="shared" si="624"/>
        <v>0</v>
      </c>
      <c r="T858" s="324">
        <f t="shared" si="624"/>
        <v>0</v>
      </c>
      <c r="U858" s="157">
        <f t="shared" si="624"/>
        <v>0</v>
      </c>
      <c r="V858" s="157">
        <f t="shared" si="624"/>
        <v>0</v>
      </c>
      <c r="W858" s="157">
        <f t="shared" si="624"/>
        <v>0</v>
      </c>
      <c r="X858" s="157">
        <f t="shared" si="624"/>
        <v>0</v>
      </c>
      <c r="Y858" s="595">
        <f t="shared" si="624"/>
        <v>0</v>
      </c>
      <c r="Z858" s="596">
        <f t="shared" si="624"/>
        <v>0</v>
      </c>
      <c r="AA858" s="596">
        <f t="shared" si="624"/>
        <v>0</v>
      </c>
      <c r="AB858" s="596">
        <f t="shared" si="624"/>
        <v>0</v>
      </c>
      <c r="AC858" s="596">
        <f t="shared" si="624"/>
        <v>0</v>
      </c>
      <c r="AD858" s="596">
        <f t="shared" si="624"/>
        <v>0</v>
      </c>
      <c r="AE858" s="595">
        <f t="shared" si="624"/>
        <v>0</v>
      </c>
      <c r="AF858" s="596">
        <f t="shared" si="624"/>
        <v>0</v>
      </c>
      <c r="AG858" s="596">
        <f t="shared" si="624"/>
        <v>0</v>
      </c>
      <c r="AH858" s="596">
        <f t="shared" si="624"/>
        <v>0</v>
      </c>
      <c r="AI858" s="594">
        <f t="shared" si="624"/>
        <v>0</v>
      </c>
      <c r="AJ858" s="595">
        <f t="shared" si="624"/>
        <v>0</v>
      </c>
      <c r="AK858" s="596">
        <f t="shared" si="624"/>
        <v>0</v>
      </c>
      <c r="AL858" s="596">
        <f t="shared" si="624"/>
        <v>0</v>
      </c>
      <c r="AM858" s="596">
        <f t="shared" si="624"/>
        <v>0</v>
      </c>
      <c r="AN858" s="594">
        <f t="shared" si="624"/>
        <v>0</v>
      </c>
    </row>
    <row r="859" spans="1:40" outlineLevel="2">
      <c r="A859" s="882">
        <f>ROW()</f>
        <v>859</v>
      </c>
      <c r="B859" s="453"/>
      <c r="D859" s="456" t="s">
        <v>443</v>
      </c>
      <c r="E859" s="456"/>
      <c r="F859" s="456"/>
      <c r="G859" s="456"/>
      <c r="H859" s="460"/>
      <c r="I859" s="460"/>
      <c r="J859" s="325"/>
      <c r="K859" s="158">
        <f t="shared" ref="K859:AN859" si="625">-IF(K805&lt;0,K805,IF($D859="Land",0,IF(K787&lt;1,K805,MAX(MIN(IF(K787&gt;0,(K805/K787)*K$9,0),K805*K$9),0))))</f>
        <v>0</v>
      </c>
      <c r="L859" s="158">
        <f t="shared" si="625"/>
        <v>0</v>
      </c>
      <c r="M859" s="158">
        <f t="shared" si="625"/>
        <v>0</v>
      </c>
      <c r="N859" s="321">
        <f t="shared" si="625"/>
        <v>0</v>
      </c>
      <c r="O859" s="158">
        <f t="shared" si="625"/>
        <v>0</v>
      </c>
      <c r="P859" s="158">
        <f t="shared" si="625"/>
        <v>0</v>
      </c>
      <c r="Q859" s="158">
        <f t="shared" si="625"/>
        <v>0</v>
      </c>
      <c r="R859" s="158">
        <f t="shared" si="625"/>
        <v>0</v>
      </c>
      <c r="S859" s="158">
        <f t="shared" si="625"/>
        <v>0</v>
      </c>
      <c r="T859" s="325">
        <f t="shared" si="625"/>
        <v>0</v>
      </c>
      <c r="U859" s="158">
        <f t="shared" si="625"/>
        <v>0</v>
      </c>
      <c r="V859" s="158">
        <f t="shared" si="625"/>
        <v>0</v>
      </c>
      <c r="W859" s="158">
        <f t="shared" si="625"/>
        <v>0</v>
      </c>
      <c r="X859" s="158">
        <f t="shared" si="625"/>
        <v>0</v>
      </c>
      <c r="Y859" s="325">
        <f t="shared" si="625"/>
        <v>0</v>
      </c>
      <c r="Z859" s="158">
        <f t="shared" si="625"/>
        <v>0</v>
      </c>
      <c r="AA859" s="158">
        <f t="shared" si="625"/>
        <v>0</v>
      </c>
      <c r="AB859" s="158">
        <f t="shared" si="625"/>
        <v>0</v>
      </c>
      <c r="AC859" s="158">
        <f t="shared" si="625"/>
        <v>0</v>
      </c>
      <c r="AD859" s="158">
        <f t="shared" si="625"/>
        <v>0</v>
      </c>
      <c r="AE859" s="325">
        <f t="shared" si="625"/>
        <v>0</v>
      </c>
      <c r="AF859" s="158">
        <f t="shared" si="625"/>
        <v>0</v>
      </c>
      <c r="AG859" s="158">
        <f t="shared" si="625"/>
        <v>0</v>
      </c>
      <c r="AH859" s="158">
        <f t="shared" si="625"/>
        <v>0</v>
      </c>
      <c r="AI859" s="321">
        <f t="shared" si="625"/>
        <v>0</v>
      </c>
      <c r="AJ859" s="325">
        <f t="shared" si="625"/>
        <v>0</v>
      </c>
      <c r="AK859" s="158">
        <f t="shared" si="625"/>
        <v>0</v>
      </c>
      <c r="AL859" s="158">
        <f t="shared" si="625"/>
        <v>0</v>
      </c>
      <c r="AM859" s="158">
        <f t="shared" si="625"/>
        <v>0</v>
      </c>
      <c r="AN859" s="321">
        <f t="shared" si="625"/>
        <v>0</v>
      </c>
    </row>
    <row r="860" spans="1:40" outlineLevel="2">
      <c r="A860" s="882">
        <f>ROW()</f>
        <v>860</v>
      </c>
      <c r="B860" s="453"/>
      <c r="D860" s="452" t="s">
        <v>24</v>
      </c>
      <c r="F860" s="454"/>
      <c r="G860" s="454"/>
      <c r="H860" s="448"/>
      <c r="I860" s="448"/>
      <c r="J860" s="443"/>
      <c r="K860" s="439">
        <f t="shared" ref="K860:AN860" si="626">SUM(K844:K859)</f>
        <v>-0.9054749178714725</v>
      </c>
      <c r="L860" s="439">
        <f t="shared" si="626"/>
        <v>-0.9054749178714725</v>
      </c>
      <c r="M860" s="439">
        <f t="shared" si="626"/>
        <v>-0.9054749178714725</v>
      </c>
      <c r="N860" s="440">
        <f t="shared" si="626"/>
        <v>-0.9054749178714725</v>
      </c>
      <c r="O860" s="439">
        <f t="shared" si="626"/>
        <v>-0.50625943757376801</v>
      </c>
      <c r="P860" s="439">
        <f t="shared" si="626"/>
        <v>-0.50625943757376812</v>
      </c>
      <c r="Q860" s="439">
        <f t="shared" si="626"/>
        <v>-0.50625943757376812</v>
      </c>
      <c r="R860" s="439">
        <f t="shared" si="626"/>
        <v>-0.50625943757376812</v>
      </c>
      <c r="S860" s="439">
        <f t="shared" si="626"/>
        <v>-0.50625943757376812</v>
      </c>
      <c r="T860" s="443">
        <f t="shared" si="626"/>
        <v>-0.25312971878688406</v>
      </c>
      <c r="U860" s="439">
        <f t="shared" si="626"/>
        <v>-0.47873899433628014</v>
      </c>
      <c r="V860" s="439">
        <f t="shared" si="626"/>
        <v>-0.45121855109879216</v>
      </c>
      <c r="W860" s="439">
        <f t="shared" si="626"/>
        <v>-0.45121855109879216</v>
      </c>
      <c r="X860" s="439">
        <f t="shared" si="626"/>
        <v>-0.45121855109879211</v>
      </c>
      <c r="Y860" s="443">
        <f t="shared" si="626"/>
        <v>-0.22560927554939603</v>
      </c>
      <c r="Z860" s="439">
        <f t="shared" si="626"/>
        <v>-0.45121855109879205</v>
      </c>
      <c r="AA860" s="439">
        <f t="shared" si="626"/>
        <v>-0.45121855109879205</v>
      </c>
      <c r="AB860" s="439">
        <f t="shared" si="626"/>
        <v>-0.45121855109879205</v>
      </c>
      <c r="AC860" s="439">
        <f t="shared" si="626"/>
        <v>-0.45121855109879205</v>
      </c>
      <c r="AD860" s="439">
        <f t="shared" si="626"/>
        <v>-0.45121855109879205</v>
      </c>
      <c r="AE860" s="443">
        <f t="shared" si="626"/>
        <v>-0.45121855109879205</v>
      </c>
      <c r="AF860" s="439">
        <f t="shared" si="626"/>
        <v>-0.24632053003139412</v>
      </c>
      <c r="AG860" s="439">
        <f t="shared" si="626"/>
        <v>-0.24632053003139412</v>
      </c>
      <c r="AH860" s="439">
        <f t="shared" si="626"/>
        <v>-0.24632053003139415</v>
      </c>
      <c r="AI860" s="440">
        <f t="shared" si="626"/>
        <v>-0.24632053003139412</v>
      </c>
      <c r="AJ860" s="443">
        <f t="shared" si="626"/>
        <v>-0.24632053003139412</v>
      </c>
      <c r="AK860" s="439">
        <f t="shared" si="626"/>
        <v>-2.3205300313940596E-3</v>
      </c>
      <c r="AL860" s="439">
        <f t="shared" si="626"/>
        <v>-2.3205300313940596E-3</v>
      </c>
      <c r="AM860" s="439">
        <f t="shared" si="626"/>
        <v>-2.3205300313940596E-3</v>
      </c>
      <c r="AN860" s="440">
        <f t="shared" si="626"/>
        <v>-2.3205300313940596E-3</v>
      </c>
    </row>
    <row r="861" spans="1:40" outlineLevel="1">
      <c r="A861" s="732" t="s">
        <v>299</v>
      </c>
      <c r="B861" s="733"/>
      <c r="C861" s="881"/>
      <c r="D861" s="733"/>
      <c r="E861" s="733"/>
      <c r="F861" s="733"/>
      <c r="G861" s="730"/>
      <c r="H861" s="733"/>
      <c r="I861" s="730"/>
      <c r="J861" s="729"/>
      <c r="K861" s="730"/>
      <c r="L861" s="730"/>
      <c r="M861" s="730"/>
      <c r="N861" s="731"/>
      <c r="O861" s="730"/>
      <c r="P861" s="730"/>
      <c r="Q861" s="730"/>
      <c r="R861" s="730"/>
      <c r="S861" s="730"/>
      <c r="T861" s="729"/>
      <c r="U861" s="730"/>
      <c r="V861" s="730"/>
      <c r="W861" s="730"/>
      <c r="X861" s="730"/>
      <c r="Y861" s="729"/>
      <c r="Z861" s="730"/>
      <c r="AA861" s="730"/>
      <c r="AB861" s="730"/>
      <c r="AC861" s="730"/>
      <c r="AD861" s="730"/>
      <c r="AE861" s="729"/>
      <c r="AF861" s="730"/>
      <c r="AG861" s="730"/>
      <c r="AH861" s="730"/>
      <c r="AI861" s="731"/>
      <c r="AJ861" s="729"/>
      <c r="AK861" s="730"/>
      <c r="AL861" s="730"/>
      <c r="AM861" s="730"/>
      <c r="AN861" s="731"/>
    </row>
    <row r="862" spans="1:40" outlineLevel="2">
      <c r="A862" s="882">
        <f>ROW()</f>
        <v>862</v>
      </c>
      <c r="B862" s="453"/>
      <c r="D862" s="452" t="s">
        <v>300</v>
      </c>
      <c r="H862" s="458"/>
      <c r="I862" s="463"/>
      <c r="J862" s="27"/>
      <c r="K862" s="27"/>
      <c r="L862" s="27"/>
      <c r="M862" s="27"/>
      <c r="N862" s="313"/>
      <c r="O862" s="27"/>
      <c r="P862" s="27"/>
      <c r="Q862" s="27"/>
      <c r="R862" s="27"/>
      <c r="S862" s="27"/>
      <c r="T862" s="595"/>
      <c r="U862" s="27"/>
      <c r="V862" s="27"/>
      <c r="W862" s="27"/>
      <c r="X862" s="27"/>
      <c r="Y862" s="595"/>
      <c r="Z862" s="27"/>
      <c r="AA862" s="27"/>
      <c r="AB862" s="27"/>
      <c r="AC862" s="27"/>
      <c r="AD862" s="27"/>
      <c r="AE862" s="326"/>
      <c r="AF862" s="27"/>
      <c r="AG862" s="27"/>
      <c r="AH862" s="27"/>
      <c r="AI862" s="313"/>
      <c r="AJ862" s="326"/>
      <c r="AK862" s="27"/>
      <c r="AL862" s="27"/>
      <c r="AM862" s="27"/>
      <c r="AN862" s="313"/>
    </row>
    <row r="863" spans="1:40" outlineLevel="2">
      <c r="A863" s="882">
        <f>ROW()</f>
        <v>863</v>
      </c>
      <c r="B863" s="453"/>
      <c r="D863" s="452" t="s">
        <v>301</v>
      </c>
      <c r="H863" s="458"/>
      <c r="I863" s="463"/>
      <c r="J863" s="27"/>
      <c r="K863" s="27"/>
      <c r="L863" s="27"/>
      <c r="M863" s="27"/>
      <c r="N863" s="313"/>
      <c r="O863" s="27"/>
      <c r="P863" s="27"/>
      <c r="Q863" s="27"/>
      <c r="R863" s="27"/>
      <c r="S863" s="27"/>
      <c r="T863" s="595"/>
      <c r="U863" s="27"/>
      <c r="V863" s="27"/>
      <c r="W863" s="27"/>
      <c r="X863" s="27"/>
      <c r="Y863" s="595"/>
      <c r="Z863" s="27"/>
      <c r="AA863" s="27"/>
      <c r="AB863" s="27"/>
      <c r="AC863" s="27"/>
      <c r="AD863" s="27"/>
      <c r="AE863" s="326"/>
      <c r="AF863" s="27"/>
      <c r="AG863" s="27"/>
      <c r="AH863" s="27"/>
      <c r="AI863" s="313"/>
      <c r="AJ863" s="326"/>
      <c r="AK863" s="27"/>
      <c r="AL863" s="27"/>
      <c r="AM863" s="27"/>
      <c r="AN863" s="313"/>
    </row>
    <row r="864" spans="1:40" outlineLevel="2">
      <c r="A864" s="882">
        <f>ROW()</f>
        <v>864</v>
      </c>
      <c r="B864" s="453"/>
      <c r="D864" s="452" t="s">
        <v>29</v>
      </c>
      <c r="H864" s="458"/>
      <c r="I864" s="463"/>
      <c r="J864" s="27"/>
      <c r="K864" s="27"/>
      <c r="L864" s="27"/>
      <c r="M864" s="27"/>
      <c r="N864" s="313"/>
      <c r="O864" s="27"/>
      <c r="P864" s="27"/>
      <c r="Q864" s="27"/>
      <c r="R864" s="27"/>
      <c r="S864" s="27"/>
      <c r="T864" s="595"/>
      <c r="U864" s="27"/>
      <c r="V864" s="27"/>
      <c r="W864" s="27"/>
      <c r="X864" s="27"/>
      <c r="Y864" s="595"/>
      <c r="Z864" s="27"/>
      <c r="AA864" s="27"/>
      <c r="AB864" s="27"/>
      <c r="AC864" s="27"/>
      <c r="AD864" s="27"/>
      <c r="AE864" s="326"/>
      <c r="AF864" s="27"/>
      <c r="AG864" s="27"/>
      <c r="AH864" s="27"/>
      <c r="AI864" s="313"/>
      <c r="AJ864" s="326"/>
      <c r="AK864" s="27"/>
      <c r="AL864" s="27"/>
      <c r="AM864" s="27"/>
      <c r="AN864" s="313"/>
    </row>
    <row r="865" spans="1:40" outlineLevel="2">
      <c r="A865" s="882">
        <f>ROW()</f>
        <v>865</v>
      </c>
      <c r="B865" s="453"/>
      <c r="D865" s="452" t="s">
        <v>30</v>
      </c>
      <c r="H865" s="458"/>
      <c r="I865" s="463"/>
      <c r="J865" s="27"/>
      <c r="K865" s="27"/>
      <c r="L865" s="27"/>
      <c r="M865" s="27"/>
      <c r="N865" s="313"/>
      <c r="O865" s="27"/>
      <c r="P865" s="27"/>
      <c r="Q865" s="27"/>
      <c r="R865" s="27"/>
      <c r="S865" s="27"/>
      <c r="T865" s="595"/>
      <c r="U865" s="27"/>
      <c r="V865" s="27"/>
      <c r="W865" s="27"/>
      <c r="X865" s="27"/>
      <c r="Y865" s="595"/>
      <c r="Z865" s="27"/>
      <c r="AA865" s="27"/>
      <c r="AB865" s="27"/>
      <c r="AC865" s="27"/>
      <c r="AD865" s="27"/>
      <c r="AE865" s="326"/>
      <c r="AF865" s="27"/>
      <c r="AG865" s="27"/>
      <c r="AH865" s="27"/>
      <c r="AI865" s="313"/>
      <c r="AJ865" s="326"/>
      <c r="AK865" s="27"/>
      <c r="AL865" s="27"/>
      <c r="AM865" s="27"/>
      <c r="AN865" s="313"/>
    </row>
    <row r="866" spans="1:40" outlineLevel="2">
      <c r="A866" s="882">
        <f>ROW()</f>
        <v>866</v>
      </c>
      <c r="B866" s="453"/>
      <c r="D866" s="452" t="s">
        <v>31</v>
      </c>
      <c r="H866" s="458"/>
      <c r="I866" s="463"/>
      <c r="J866" s="27"/>
      <c r="K866" s="27"/>
      <c r="L866" s="27"/>
      <c r="M866" s="27"/>
      <c r="N866" s="313"/>
      <c r="O866" s="27"/>
      <c r="P866" s="27"/>
      <c r="Q866" s="27"/>
      <c r="R866" s="27"/>
      <c r="S866" s="27"/>
      <c r="T866" s="595"/>
      <c r="U866" s="27"/>
      <c r="V866" s="27"/>
      <c r="W866" s="27"/>
      <c r="X866" s="27"/>
      <c r="Y866" s="595"/>
      <c r="Z866" s="27"/>
      <c r="AA866" s="27"/>
      <c r="AB866" s="27"/>
      <c r="AC866" s="27"/>
      <c r="AD866" s="27"/>
      <c r="AE866" s="326"/>
      <c r="AF866" s="27"/>
      <c r="AG866" s="27"/>
      <c r="AH866" s="27"/>
      <c r="AI866" s="313"/>
      <c r="AJ866" s="326"/>
      <c r="AK866" s="27"/>
      <c r="AL866" s="27"/>
      <c r="AM866" s="27"/>
      <c r="AN866" s="313"/>
    </row>
    <row r="867" spans="1:40" outlineLevel="2">
      <c r="A867" s="882">
        <f>ROW()</f>
        <v>867</v>
      </c>
      <c r="B867" s="453"/>
      <c r="D867" s="452" t="s">
        <v>32</v>
      </c>
      <c r="H867" s="458"/>
      <c r="I867" s="463"/>
      <c r="J867" s="27"/>
      <c r="K867" s="27"/>
      <c r="L867" s="27"/>
      <c r="M867" s="27"/>
      <c r="N867" s="313"/>
      <c r="O867" s="27"/>
      <c r="P867" s="27"/>
      <c r="Q867" s="27"/>
      <c r="R867" s="27"/>
      <c r="S867" s="27"/>
      <c r="T867" s="595"/>
      <c r="U867" s="27"/>
      <c r="V867" s="27"/>
      <c r="W867" s="27"/>
      <c r="X867" s="27"/>
      <c r="Y867" s="595"/>
      <c r="Z867" s="27"/>
      <c r="AA867" s="27"/>
      <c r="AB867" s="27"/>
      <c r="AC867" s="27"/>
      <c r="AD867" s="27"/>
      <c r="AE867" s="326"/>
      <c r="AF867" s="27"/>
      <c r="AG867" s="27"/>
      <c r="AH867" s="27"/>
      <c r="AI867" s="313"/>
      <c r="AJ867" s="326"/>
      <c r="AK867" s="27"/>
      <c r="AL867" s="27"/>
      <c r="AM867" s="27"/>
      <c r="AN867" s="313"/>
    </row>
    <row r="868" spans="1:40" outlineLevel="2">
      <c r="A868" s="882">
        <f>ROW()</f>
        <v>868</v>
      </c>
      <c r="B868" s="453"/>
      <c r="D868" s="452" t="s">
        <v>33</v>
      </c>
      <c r="H868" s="458"/>
      <c r="I868" s="463"/>
      <c r="J868" s="27"/>
      <c r="K868" s="27"/>
      <c r="L868" s="27"/>
      <c r="M868" s="27"/>
      <c r="N868" s="313"/>
      <c r="O868" s="27"/>
      <c r="P868" s="27"/>
      <c r="Q868" s="27"/>
      <c r="R868" s="27"/>
      <c r="S868" s="27"/>
      <c r="T868" s="595"/>
      <c r="U868" s="27"/>
      <c r="V868" s="27"/>
      <c r="W868" s="27"/>
      <c r="X868" s="27"/>
      <c r="Y868" s="595"/>
      <c r="Z868" s="27"/>
      <c r="AA868" s="27"/>
      <c r="AB868" s="27"/>
      <c r="AC868" s="27"/>
      <c r="AD868" s="27"/>
      <c r="AE868" s="326"/>
      <c r="AF868" s="27"/>
      <c r="AG868" s="27"/>
      <c r="AH868" s="27"/>
      <c r="AI868" s="313"/>
      <c r="AJ868" s="326"/>
      <c r="AK868" s="27"/>
      <c r="AL868" s="27"/>
      <c r="AM868" s="27"/>
      <c r="AN868" s="313"/>
    </row>
    <row r="869" spans="1:40" outlineLevel="2">
      <c r="A869" s="882">
        <f>ROW()</f>
        <v>869</v>
      </c>
      <c r="B869" s="453"/>
      <c r="D869" s="452" t="s">
        <v>27</v>
      </c>
      <c r="H869" s="458"/>
      <c r="I869" s="463"/>
      <c r="J869" s="27"/>
      <c r="K869" s="27"/>
      <c r="L869" s="27"/>
      <c r="M869" s="27"/>
      <c r="N869" s="313"/>
      <c r="O869" s="27"/>
      <c r="P869" s="27"/>
      <c r="Q869" s="27"/>
      <c r="R869" s="27"/>
      <c r="S869" s="27"/>
      <c r="T869" s="595"/>
      <c r="U869" s="27"/>
      <c r="V869" s="27"/>
      <c r="W869" s="27"/>
      <c r="X869" s="27"/>
      <c r="Y869" s="595"/>
      <c r="Z869" s="27"/>
      <c r="AA869" s="27"/>
      <c r="AB869" s="27"/>
      <c r="AC869" s="27"/>
      <c r="AD869" s="27"/>
      <c r="AE869" s="326"/>
      <c r="AF869" s="27"/>
      <c r="AG869" s="27"/>
      <c r="AH869" s="27"/>
      <c r="AI869" s="313"/>
      <c r="AJ869" s="326"/>
      <c r="AK869" s="27"/>
      <c r="AL869" s="27"/>
      <c r="AM869" s="27"/>
      <c r="AN869" s="313"/>
    </row>
    <row r="870" spans="1:40" outlineLevel="2">
      <c r="A870" s="882">
        <f>ROW()</f>
        <v>870</v>
      </c>
      <c r="B870" s="453"/>
      <c r="D870" s="452" t="s">
        <v>34</v>
      </c>
      <c r="H870" s="458"/>
      <c r="I870" s="463"/>
      <c r="J870" s="27"/>
      <c r="K870" s="27"/>
      <c r="L870" s="27"/>
      <c r="M870" s="27"/>
      <c r="N870" s="313"/>
      <c r="O870" s="27"/>
      <c r="P870" s="27"/>
      <c r="Q870" s="27"/>
      <c r="R870" s="27"/>
      <c r="S870" s="27"/>
      <c r="T870" s="595"/>
      <c r="U870" s="27"/>
      <c r="V870" s="27"/>
      <c r="W870" s="27"/>
      <c r="X870" s="27"/>
      <c r="Y870" s="595"/>
      <c r="Z870" s="27"/>
      <c r="AA870" s="27"/>
      <c r="AB870" s="27"/>
      <c r="AC870" s="27"/>
      <c r="AD870" s="27"/>
      <c r="AE870" s="326"/>
      <c r="AF870" s="27"/>
      <c r="AG870" s="27"/>
      <c r="AH870" s="27"/>
      <c r="AI870" s="313"/>
      <c r="AJ870" s="326"/>
      <c r="AK870" s="27"/>
      <c r="AL870" s="27"/>
      <c r="AM870" s="27"/>
      <c r="AN870" s="313"/>
    </row>
    <row r="871" spans="1:40" outlineLevel="2">
      <c r="A871" s="882">
        <f>ROW()</f>
        <v>871</v>
      </c>
      <c r="B871" s="453"/>
      <c r="D871" s="452" t="s">
        <v>35</v>
      </c>
      <c r="H871" s="458"/>
      <c r="I871" s="463"/>
      <c r="J871" s="27"/>
      <c r="K871" s="27"/>
      <c r="L871" s="27"/>
      <c r="M871" s="27"/>
      <c r="N871" s="313"/>
      <c r="O871" s="27"/>
      <c r="P871" s="27"/>
      <c r="Q871" s="27"/>
      <c r="R871" s="27"/>
      <c r="S871" s="27"/>
      <c r="T871" s="595"/>
      <c r="U871" s="27"/>
      <c r="V871" s="27"/>
      <c r="W871" s="27"/>
      <c r="X871" s="27"/>
      <c r="Y871" s="595"/>
      <c r="Z871" s="27"/>
      <c r="AA871" s="27"/>
      <c r="AB871" s="27"/>
      <c r="AC871" s="27"/>
      <c r="AD871" s="27"/>
      <c r="AE871" s="326"/>
      <c r="AF871" s="27"/>
      <c r="AG871" s="27"/>
      <c r="AH871" s="27"/>
      <c r="AI871" s="313"/>
      <c r="AJ871" s="326"/>
      <c r="AK871" s="27"/>
      <c r="AL871" s="27"/>
      <c r="AM871" s="27"/>
      <c r="AN871" s="313"/>
    </row>
    <row r="872" spans="1:40" outlineLevel="2">
      <c r="A872" s="882">
        <f>ROW()</f>
        <v>872</v>
      </c>
      <c r="B872" s="453"/>
      <c r="D872" s="452" t="s">
        <v>302</v>
      </c>
      <c r="H872" s="458"/>
      <c r="I872" s="463"/>
      <c r="J872" s="27"/>
      <c r="K872" s="27"/>
      <c r="L872" s="27"/>
      <c r="M872" s="27"/>
      <c r="N872" s="313"/>
      <c r="O872" s="27"/>
      <c r="P872" s="27"/>
      <c r="Q872" s="27"/>
      <c r="R872" s="27"/>
      <c r="S872" s="27"/>
      <c r="T872" s="595"/>
      <c r="U872" s="27"/>
      <c r="V872" s="27"/>
      <c r="W872" s="27"/>
      <c r="X872" s="27"/>
      <c r="Y872" s="595"/>
      <c r="Z872" s="27"/>
      <c r="AA872" s="27"/>
      <c r="AB872" s="27"/>
      <c r="AC872" s="27"/>
      <c r="AD872" s="27"/>
      <c r="AE872" s="326"/>
      <c r="AF872" s="27"/>
      <c r="AG872" s="27"/>
      <c r="AH872" s="27"/>
      <c r="AI872" s="313"/>
      <c r="AJ872" s="326"/>
      <c r="AK872" s="27"/>
      <c r="AL872" s="27"/>
      <c r="AM872" s="27"/>
      <c r="AN872" s="313"/>
    </row>
    <row r="873" spans="1:40" outlineLevel="2">
      <c r="A873" s="882">
        <f>ROW()</f>
        <v>873</v>
      </c>
      <c r="B873" s="453"/>
      <c r="D873" s="452" t="s">
        <v>36</v>
      </c>
      <c r="H873" s="458"/>
      <c r="I873" s="463"/>
      <c r="J873" s="27"/>
      <c r="K873" s="27"/>
      <c r="L873" s="27"/>
      <c r="M873" s="27"/>
      <c r="N873" s="313"/>
      <c r="O873" s="27"/>
      <c r="P873" s="27"/>
      <c r="Q873" s="27"/>
      <c r="R873" s="27"/>
      <c r="S873" s="27"/>
      <c r="T873" s="595"/>
      <c r="U873" s="27"/>
      <c r="V873" s="27"/>
      <c r="W873" s="27"/>
      <c r="X873" s="27"/>
      <c r="Y873" s="595"/>
      <c r="Z873" s="27"/>
      <c r="AA873" s="27"/>
      <c r="AB873" s="27"/>
      <c r="AC873" s="27"/>
      <c r="AD873" s="27"/>
      <c r="AE873" s="326"/>
      <c r="AF873" s="27"/>
      <c r="AG873" s="27"/>
      <c r="AH873" s="27"/>
      <c r="AI873" s="313"/>
      <c r="AJ873" s="326"/>
      <c r="AK873" s="27"/>
      <c r="AL873" s="27"/>
      <c r="AM873" s="27"/>
      <c r="AN873" s="313"/>
    </row>
    <row r="874" spans="1:40" outlineLevel="2">
      <c r="A874" s="882">
        <f>ROW()</f>
        <v>874</v>
      </c>
      <c r="B874" s="453"/>
      <c r="D874" s="452" t="s">
        <v>583</v>
      </c>
      <c r="H874" s="458"/>
      <c r="I874" s="463"/>
      <c r="J874" s="27"/>
      <c r="K874" s="27"/>
      <c r="L874" s="27"/>
      <c r="M874" s="27"/>
      <c r="N874" s="313"/>
      <c r="O874" s="27"/>
      <c r="P874" s="27"/>
      <c r="Q874" s="27"/>
      <c r="R874" s="27"/>
      <c r="S874" s="27"/>
      <c r="T874" s="595"/>
      <c r="U874" s="27"/>
      <c r="V874" s="27"/>
      <c r="W874" s="27"/>
      <c r="X874" s="27"/>
      <c r="Y874" s="595"/>
      <c r="Z874" s="27"/>
      <c r="AA874" s="27"/>
      <c r="AB874" s="27"/>
      <c r="AC874" s="27"/>
      <c r="AD874" s="27"/>
      <c r="AE874" s="326"/>
      <c r="AF874" s="27"/>
      <c r="AG874" s="27"/>
      <c r="AH874" s="27"/>
      <c r="AI874" s="313"/>
      <c r="AJ874" s="326"/>
      <c r="AK874" s="27"/>
      <c r="AL874" s="27"/>
      <c r="AM874" s="27"/>
      <c r="AN874" s="313"/>
    </row>
    <row r="875" spans="1:40" outlineLevel="2">
      <c r="A875" s="882">
        <f>ROW()</f>
        <v>875</v>
      </c>
      <c r="B875" s="453"/>
      <c r="D875" s="452" t="s">
        <v>81</v>
      </c>
      <c r="H875" s="458"/>
      <c r="I875" s="463"/>
      <c r="J875" s="27"/>
      <c r="K875" s="27"/>
      <c r="L875" s="27"/>
      <c r="M875" s="27"/>
      <c r="N875" s="313"/>
      <c r="O875" s="27"/>
      <c r="P875" s="27"/>
      <c r="Q875" s="27"/>
      <c r="R875" s="27"/>
      <c r="S875" s="27"/>
      <c r="T875" s="595"/>
      <c r="U875" s="27"/>
      <c r="V875" s="27"/>
      <c r="W875" s="27"/>
      <c r="X875" s="27"/>
      <c r="Y875" s="595"/>
      <c r="Z875" s="27"/>
      <c r="AA875" s="27"/>
      <c r="AB875" s="27"/>
      <c r="AC875" s="27"/>
      <c r="AD875" s="27"/>
      <c r="AE875" s="326"/>
      <c r="AF875" s="27"/>
      <c r="AG875" s="27"/>
      <c r="AH875" s="27"/>
      <c r="AI875" s="313"/>
      <c r="AJ875" s="326"/>
      <c r="AK875" s="27"/>
      <c r="AL875" s="27"/>
      <c r="AM875" s="27"/>
      <c r="AN875" s="313"/>
    </row>
    <row r="876" spans="1:40" outlineLevel="2">
      <c r="A876" s="882">
        <f>ROW()</f>
        <v>876</v>
      </c>
      <c r="B876" s="453"/>
      <c r="D876" s="452" t="s">
        <v>28</v>
      </c>
      <c r="H876" s="458"/>
      <c r="I876" s="463"/>
      <c r="J876" s="27"/>
      <c r="K876" s="27"/>
      <c r="L876" s="27"/>
      <c r="M876" s="27"/>
      <c r="N876" s="313"/>
      <c r="O876" s="27"/>
      <c r="P876" s="27"/>
      <c r="Q876" s="27"/>
      <c r="R876" s="27"/>
      <c r="S876" s="27"/>
      <c r="T876" s="595"/>
      <c r="U876" s="27"/>
      <c r="V876" s="27"/>
      <c r="W876" s="27"/>
      <c r="X876" s="27"/>
      <c r="Y876" s="595"/>
      <c r="Z876" s="27"/>
      <c r="AA876" s="27"/>
      <c r="AB876" s="27"/>
      <c r="AC876" s="27"/>
      <c r="AD876" s="27"/>
      <c r="AE876" s="326"/>
      <c r="AF876" s="27"/>
      <c r="AG876" s="27"/>
      <c r="AH876" s="27"/>
      <c r="AI876" s="313"/>
      <c r="AJ876" s="326"/>
      <c r="AK876" s="27"/>
      <c r="AL876" s="27"/>
      <c r="AM876" s="27"/>
      <c r="AN876" s="313"/>
    </row>
    <row r="877" spans="1:40" outlineLevel="2">
      <c r="A877" s="882">
        <f>ROW()</f>
        <v>877</v>
      </c>
      <c r="B877" s="453"/>
      <c r="D877" s="456" t="s">
        <v>443</v>
      </c>
      <c r="E877" s="456"/>
      <c r="F877" s="456"/>
      <c r="G877" s="456"/>
      <c r="H877" s="460"/>
      <c r="I877" s="465"/>
      <c r="J877" s="159"/>
      <c r="K877" s="159"/>
      <c r="L877" s="159"/>
      <c r="M877" s="159"/>
      <c r="N877" s="339"/>
      <c r="O877" s="159"/>
      <c r="P877" s="159"/>
      <c r="Q877" s="159"/>
      <c r="R877" s="159"/>
      <c r="S877" s="159"/>
      <c r="T877" s="597"/>
      <c r="U877" s="159"/>
      <c r="V877" s="159"/>
      <c r="W877" s="159"/>
      <c r="X877" s="159"/>
      <c r="Y877" s="629"/>
      <c r="Z877" s="159"/>
      <c r="AA877" s="159"/>
      <c r="AB877" s="159"/>
      <c r="AC877" s="159"/>
      <c r="AD877" s="159"/>
      <c r="AE877" s="341"/>
      <c r="AF877" s="159"/>
      <c r="AG877" s="159"/>
      <c r="AH877" s="159"/>
      <c r="AI877" s="339"/>
      <c r="AJ877" s="341"/>
      <c r="AK877" s="159"/>
      <c r="AL877" s="159"/>
      <c r="AM877" s="159"/>
      <c r="AN877" s="339"/>
    </row>
    <row r="878" spans="1:40" outlineLevel="2">
      <c r="A878" s="882">
        <f>ROW()</f>
        <v>878</v>
      </c>
      <c r="B878" s="453"/>
      <c r="D878" s="452" t="s">
        <v>24</v>
      </c>
      <c r="F878" s="454"/>
      <c r="G878" s="454"/>
      <c r="H878" s="448"/>
      <c r="I878" s="449"/>
      <c r="J878" s="439"/>
      <c r="K878" s="439"/>
      <c r="L878" s="439"/>
      <c r="M878" s="439"/>
      <c r="N878" s="440"/>
      <c r="O878" s="439"/>
      <c r="P878" s="439"/>
      <c r="Q878" s="439"/>
      <c r="R878" s="439"/>
      <c r="S878" s="439"/>
      <c r="T878" s="443"/>
      <c r="U878" s="439"/>
      <c r="V878" s="439"/>
      <c r="W878" s="439"/>
      <c r="X878" s="439"/>
      <c r="Y878" s="443"/>
      <c r="Z878" s="439"/>
      <c r="AA878" s="439"/>
      <c r="AB878" s="439"/>
      <c r="AC878" s="439"/>
      <c r="AD878" s="439"/>
      <c r="AE878" s="443"/>
      <c r="AF878" s="439"/>
      <c r="AG878" s="439"/>
      <c r="AH878" s="439"/>
      <c r="AI878" s="440"/>
      <c r="AJ878" s="443"/>
      <c r="AK878" s="439"/>
      <c r="AL878" s="439"/>
      <c r="AM878" s="439"/>
      <c r="AN878" s="440"/>
    </row>
    <row r="879" spans="1:40" outlineLevel="1">
      <c r="A879" s="732" t="s">
        <v>68</v>
      </c>
      <c r="B879" s="733"/>
      <c r="C879" s="881"/>
      <c r="D879" s="733"/>
      <c r="E879" s="733"/>
      <c r="F879" s="733"/>
      <c r="G879" s="730"/>
      <c r="H879" s="733"/>
      <c r="I879" s="730"/>
      <c r="J879" s="729"/>
      <c r="K879" s="730"/>
      <c r="L879" s="730"/>
      <c r="M879" s="730"/>
      <c r="N879" s="731"/>
      <c r="O879" s="730"/>
      <c r="P879" s="730"/>
      <c r="Q879" s="730"/>
      <c r="R879" s="730"/>
      <c r="S879" s="730"/>
      <c r="T879" s="729"/>
      <c r="U879" s="730"/>
      <c r="V879" s="730"/>
      <c r="W879" s="730"/>
      <c r="X879" s="730"/>
      <c r="Y879" s="729"/>
      <c r="Z879" s="730"/>
      <c r="AA879" s="730"/>
      <c r="AB879" s="730"/>
      <c r="AC879" s="730"/>
      <c r="AD879" s="730"/>
      <c r="AE879" s="729"/>
      <c r="AF879" s="730"/>
      <c r="AG879" s="730"/>
      <c r="AH879" s="730"/>
      <c r="AI879" s="731"/>
      <c r="AJ879" s="729"/>
      <c r="AK879" s="730"/>
      <c r="AL879" s="730"/>
      <c r="AM879" s="730"/>
      <c r="AN879" s="731"/>
    </row>
    <row r="880" spans="1:40" outlineLevel="2">
      <c r="A880" s="882">
        <f>ROW()</f>
        <v>880</v>
      </c>
      <c r="B880" s="453"/>
      <c r="D880" s="452" t="s">
        <v>300</v>
      </c>
      <c r="E880" s="438"/>
      <c r="F880" s="438"/>
      <c r="G880" s="438"/>
      <c r="H880" s="439"/>
      <c r="I880" s="439"/>
      <c r="J880" s="443"/>
      <c r="K880" s="439"/>
      <c r="L880" s="439"/>
      <c r="M880" s="439"/>
      <c r="N880" s="440"/>
      <c r="O880" s="439"/>
      <c r="P880" s="439"/>
      <c r="Q880" s="439"/>
      <c r="R880" s="439"/>
      <c r="S880" s="439"/>
      <c r="T880" s="443"/>
      <c r="U880" s="439"/>
      <c r="V880" s="439"/>
      <c r="W880" s="439"/>
      <c r="X880" s="439"/>
      <c r="Y880" s="443"/>
      <c r="Z880" s="439"/>
      <c r="AA880" s="439"/>
      <c r="AB880" s="439"/>
      <c r="AC880" s="439"/>
      <c r="AD880" s="439"/>
      <c r="AE880" s="443"/>
      <c r="AF880" s="439"/>
      <c r="AG880" s="439"/>
      <c r="AH880" s="439"/>
      <c r="AI880" s="440"/>
      <c r="AJ880" s="443"/>
      <c r="AK880" s="439"/>
      <c r="AL880" s="439"/>
      <c r="AM880" s="439"/>
      <c r="AN880" s="440"/>
    </row>
    <row r="881" spans="1:40" outlineLevel="2">
      <c r="A881" s="882">
        <f>ROW()</f>
        <v>881</v>
      </c>
      <c r="B881" s="453"/>
      <c r="D881" s="452" t="s">
        <v>301</v>
      </c>
      <c r="E881" s="438"/>
      <c r="F881" s="438"/>
      <c r="G881" s="438"/>
      <c r="H881" s="439"/>
      <c r="I881" s="439"/>
      <c r="J881" s="443"/>
      <c r="K881" s="439"/>
      <c r="L881" s="439"/>
      <c r="M881" s="439"/>
      <c r="N881" s="440"/>
      <c r="O881" s="439"/>
      <c r="P881" s="439"/>
      <c r="Q881" s="439"/>
      <c r="R881" s="439"/>
      <c r="S881" s="439"/>
      <c r="T881" s="443"/>
      <c r="U881" s="439"/>
      <c r="V881" s="439"/>
      <c r="W881" s="439"/>
      <c r="X881" s="439"/>
      <c r="Y881" s="443"/>
      <c r="Z881" s="439"/>
      <c r="AA881" s="439"/>
      <c r="AB881" s="439"/>
      <c r="AC881" s="439"/>
      <c r="AD881" s="439"/>
      <c r="AE881" s="443"/>
      <c r="AF881" s="439"/>
      <c r="AG881" s="439"/>
      <c r="AH881" s="439"/>
      <c r="AI881" s="440"/>
      <c r="AJ881" s="443"/>
      <c r="AK881" s="439"/>
      <c r="AL881" s="439"/>
      <c r="AM881" s="439"/>
      <c r="AN881" s="440"/>
    </row>
    <row r="882" spans="1:40" outlineLevel="2">
      <c r="A882" s="882">
        <f>ROW()</f>
        <v>882</v>
      </c>
      <c r="B882" s="453"/>
      <c r="D882" s="452" t="s">
        <v>29</v>
      </c>
      <c r="E882" s="438"/>
      <c r="F882" s="438"/>
      <c r="G882" s="438"/>
      <c r="H882" s="439"/>
      <c r="I882" s="439"/>
      <c r="J882" s="443"/>
      <c r="K882" s="439"/>
      <c r="L882" s="439"/>
      <c r="M882" s="439"/>
      <c r="N882" s="440"/>
      <c r="O882" s="439"/>
      <c r="P882" s="439"/>
      <c r="Q882" s="439"/>
      <c r="R882" s="439"/>
      <c r="S882" s="439"/>
      <c r="T882" s="443"/>
      <c r="U882" s="439"/>
      <c r="V882" s="439"/>
      <c r="W882" s="439"/>
      <c r="X882" s="439"/>
      <c r="Y882" s="443"/>
      <c r="Z882" s="439"/>
      <c r="AA882" s="439"/>
      <c r="AB882" s="439"/>
      <c r="AC882" s="439"/>
      <c r="AD882" s="439"/>
      <c r="AE882" s="443"/>
      <c r="AF882" s="439"/>
      <c r="AG882" s="439"/>
      <c r="AH882" s="439"/>
      <c r="AI882" s="440"/>
      <c r="AJ882" s="443"/>
      <c r="AK882" s="439"/>
      <c r="AL882" s="439"/>
      <c r="AM882" s="439"/>
      <c r="AN882" s="440"/>
    </row>
    <row r="883" spans="1:40" outlineLevel="2">
      <c r="A883" s="882">
        <f>ROW()</f>
        <v>883</v>
      </c>
      <c r="B883" s="453"/>
      <c r="D883" s="452" t="s">
        <v>30</v>
      </c>
      <c r="E883" s="438"/>
      <c r="F883" s="438"/>
      <c r="G883" s="438"/>
      <c r="H883" s="439"/>
      <c r="I883" s="439"/>
      <c r="J883" s="443"/>
      <c r="K883" s="439"/>
      <c r="L883" s="439"/>
      <c r="M883" s="439"/>
      <c r="N883" s="440"/>
      <c r="O883" s="439"/>
      <c r="P883" s="439"/>
      <c r="Q883" s="439"/>
      <c r="R883" s="439"/>
      <c r="S883" s="439"/>
      <c r="T883" s="443"/>
      <c r="U883" s="439"/>
      <c r="V883" s="439"/>
      <c r="W883" s="439"/>
      <c r="X883" s="439"/>
      <c r="Y883" s="443"/>
      <c r="Z883" s="439"/>
      <c r="AA883" s="439"/>
      <c r="AB883" s="439"/>
      <c r="AC883" s="439"/>
      <c r="AD883" s="439"/>
      <c r="AE883" s="443"/>
      <c r="AF883" s="439"/>
      <c r="AG883" s="439"/>
      <c r="AH883" s="439"/>
      <c r="AI883" s="440"/>
      <c r="AJ883" s="443"/>
      <c r="AK883" s="439"/>
      <c r="AL883" s="439"/>
      <c r="AM883" s="439"/>
      <c r="AN883" s="440"/>
    </row>
    <row r="884" spans="1:40" outlineLevel="2">
      <c r="A884" s="882">
        <f>ROW()</f>
        <v>884</v>
      </c>
      <c r="B884" s="453"/>
      <c r="D884" s="452" t="s">
        <v>31</v>
      </c>
      <c r="E884" s="438"/>
      <c r="F884" s="438"/>
      <c r="G884" s="438"/>
      <c r="H884" s="439"/>
      <c r="I884" s="439"/>
      <c r="J884" s="443"/>
      <c r="K884" s="439"/>
      <c r="L884" s="439"/>
      <c r="M884" s="439"/>
      <c r="N884" s="440"/>
      <c r="O884" s="439"/>
      <c r="P884" s="439"/>
      <c r="Q884" s="439"/>
      <c r="R884" s="439"/>
      <c r="S884" s="439"/>
      <c r="T884" s="443"/>
      <c r="U884" s="439"/>
      <c r="V884" s="439"/>
      <c r="W884" s="439"/>
      <c r="X884" s="439"/>
      <c r="Y884" s="443"/>
      <c r="Z884" s="439"/>
      <c r="AA884" s="439"/>
      <c r="AB884" s="439"/>
      <c r="AC884" s="439"/>
      <c r="AD884" s="439"/>
      <c r="AE884" s="443"/>
      <c r="AF884" s="439"/>
      <c r="AG884" s="439"/>
      <c r="AH884" s="439"/>
      <c r="AI884" s="440"/>
      <c r="AJ884" s="443"/>
      <c r="AK884" s="439"/>
      <c r="AL884" s="439"/>
      <c r="AM884" s="439"/>
      <c r="AN884" s="440"/>
    </row>
    <row r="885" spans="1:40" outlineLevel="2">
      <c r="A885" s="882">
        <f>ROW()</f>
        <v>885</v>
      </c>
      <c r="B885" s="453"/>
      <c r="D885" s="452" t="s">
        <v>32</v>
      </c>
      <c r="E885" s="438"/>
      <c r="F885" s="438"/>
      <c r="G885" s="438"/>
      <c r="H885" s="439"/>
      <c r="I885" s="439"/>
      <c r="J885" s="443"/>
      <c r="K885" s="439"/>
      <c r="L885" s="439"/>
      <c r="M885" s="439"/>
      <c r="N885" s="440"/>
      <c r="O885" s="439"/>
      <c r="P885" s="439"/>
      <c r="Q885" s="439"/>
      <c r="R885" s="439"/>
      <c r="S885" s="439"/>
      <c r="T885" s="443"/>
      <c r="U885" s="439"/>
      <c r="V885" s="439"/>
      <c r="W885" s="439"/>
      <c r="X885" s="439"/>
      <c r="Y885" s="443"/>
      <c r="Z885" s="439"/>
      <c r="AA885" s="439"/>
      <c r="AB885" s="439"/>
      <c r="AC885" s="439"/>
      <c r="AD885" s="439"/>
      <c r="AE885" s="443"/>
      <c r="AF885" s="439"/>
      <c r="AG885" s="439"/>
      <c r="AH885" s="439"/>
      <c r="AI885" s="440"/>
      <c r="AJ885" s="443"/>
      <c r="AK885" s="439"/>
      <c r="AL885" s="439"/>
      <c r="AM885" s="439"/>
      <c r="AN885" s="440"/>
    </row>
    <row r="886" spans="1:40" outlineLevel="2">
      <c r="A886" s="882">
        <f>ROW()</f>
        <v>886</v>
      </c>
      <c r="B886" s="453"/>
      <c r="D886" s="452" t="s">
        <v>33</v>
      </c>
      <c r="E886" s="438"/>
      <c r="F886" s="438"/>
      <c r="G886" s="438"/>
      <c r="H886" s="439"/>
      <c r="I886" s="439"/>
      <c r="J886" s="443"/>
      <c r="K886" s="439"/>
      <c r="L886" s="439"/>
      <c r="M886" s="439"/>
      <c r="N886" s="440"/>
      <c r="O886" s="439"/>
      <c r="P886" s="439"/>
      <c r="Q886" s="439"/>
      <c r="R886" s="439"/>
      <c r="S886" s="439"/>
      <c r="T886" s="443"/>
      <c r="U886" s="439"/>
      <c r="V886" s="439"/>
      <c r="W886" s="439"/>
      <c r="X886" s="439"/>
      <c r="Y886" s="443"/>
      <c r="Z886" s="439"/>
      <c r="AA886" s="439"/>
      <c r="AB886" s="439"/>
      <c r="AC886" s="439"/>
      <c r="AD886" s="439"/>
      <c r="AE886" s="443"/>
      <c r="AF886" s="439"/>
      <c r="AG886" s="439"/>
      <c r="AH886" s="439"/>
      <c r="AI886" s="440"/>
      <c r="AJ886" s="443"/>
      <c r="AK886" s="439"/>
      <c r="AL886" s="439"/>
      <c r="AM886" s="439"/>
      <c r="AN886" s="440"/>
    </row>
    <row r="887" spans="1:40" outlineLevel="2">
      <c r="A887" s="882">
        <f>ROW()</f>
        <v>887</v>
      </c>
      <c r="B887" s="453"/>
      <c r="D887" s="452" t="s">
        <v>27</v>
      </c>
      <c r="E887" s="438"/>
      <c r="F887" s="438"/>
      <c r="G887" s="438"/>
      <c r="H887" s="439"/>
      <c r="I887" s="439"/>
      <c r="J887" s="443"/>
      <c r="K887" s="439"/>
      <c r="L887" s="439"/>
      <c r="M887" s="439"/>
      <c r="N887" s="440"/>
      <c r="O887" s="439"/>
      <c r="P887" s="439"/>
      <c r="Q887" s="439"/>
      <c r="R887" s="439"/>
      <c r="S887" s="439"/>
      <c r="T887" s="443"/>
      <c r="U887" s="439"/>
      <c r="V887" s="439"/>
      <c r="W887" s="439"/>
      <c r="X887" s="439"/>
      <c r="Y887" s="443"/>
      <c r="Z887" s="439"/>
      <c r="AA887" s="439"/>
      <c r="AB887" s="439"/>
      <c r="AC887" s="439"/>
      <c r="AD887" s="439"/>
      <c r="AE887" s="443"/>
      <c r="AF887" s="439"/>
      <c r="AG887" s="439"/>
      <c r="AH887" s="439"/>
      <c r="AI887" s="440"/>
      <c r="AJ887" s="443"/>
      <c r="AK887" s="439"/>
      <c r="AL887" s="439"/>
      <c r="AM887" s="439"/>
      <c r="AN887" s="440"/>
    </row>
    <row r="888" spans="1:40" outlineLevel="2">
      <c r="A888" s="882">
        <f>ROW()</f>
        <v>888</v>
      </c>
      <c r="B888" s="453"/>
      <c r="D888" s="452" t="s">
        <v>34</v>
      </c>
      <c r="E888" s="438"/>
      <c r="F888" s="438"/>
      <c r="G888" s="438"/>
      <c r="H888" s="439"/>
      <c r="I888" s="439"/>
      <c r="J888" s="443"/>
      <c r="K888" s="439"/>
      <c r="L888" s="439"/>
      <c r="M888" s="439"/>
      <c r="N888" s="440"/>
      <c r="O888" s="439"/>
      <c r="P888" s="439"/>
      <c r="Q888" s="439"/>
      <c r="R888" s="439"/>
      <c r="S888" s="439"/>
      <c r="T888" s="443"/>
      <c r="U888" s="439"/>
      <c r="V888" s="439"/>
      <c r="W888" s="439"/>
      <c r="X888" s="439"/>
      <c r="Y888" s="443"/>
      <c r="Z888" s="439"/>
      <c r="AA888" s="439"/>
      <c r="AB888" s="439"/>
      <c r="AC888" s="439"/>
      <c r="AD888" s="439"/>
      <c r="AE888" s="443"/>
      <c r="AF888" s="439"/>
      <c r="AG888" s="439"/>
      <c r="AH888" s="439"/>
      <c r="AI888" s="440"/>
      <c r="AJ888" s="443"/>
      <c r="AK888" s="439"/>
      <c r="AL888" s="439"/>
      <c r="AM888" s="439"/>
      <c r="AN888" s="440"/>
    </row>
    <row r="889" spans="1:40" outlineLevel="2">
      <c r="A889" s="882">
        <f>ROW()</f>
        <v>889</v>
      </c>
      <c r="B889" s="453"/>
      <c r="D889" s="452" t="s">
        <v>35</v>
      </c>
      <c r="E889" s="438"/>
      <c r="F889" s="438"/>
      <c r="G889" s="438"/>
      <c r="H889" s="439"/>
      <c r="I889" s="439"/>
      <c r="J889" s="443"/>
      <c r="K889" s="439"/>
      <c r="L889" s="439"/>
      <c r="M889" s="439"/>
      <c r="N889" s="440"/>
      <c r="O889" s="439"/>
      <c r="P889" s="439"/>
      <c r="Q889" s="439"/>
      <c r="R889" s="439"/>
      <c r="S889" s="439"/>
      <c r="T889" s="443"/>
      <c r="U889" s="439"/>
      <c r="V889" s="439"/>
      <c r="W889" s="439"/>
      <c r="X889" s="439"/>
      <c r="Y889" s="443"/>
      <c r="Z889" s="439"/>
      <c r="AA889" s="439"/>
      <c r="AB889" s="439"/>
      <c r="AC889" s="439"/>
      <c r="AD889" s="439"/>
      <c r="AE889" s="443"/>
      <c r="AF889" s="439"/>
      <c r="AG889" s="439"/>
      <c r="AH889" s="439"/>
      <c r="AI889" s="440"/>
      <c r="AJ889" s="443"/>
      <c r="AK889" s="439"/>
      <c r="AL889" s="439"/>
      <c r="AM889" s="439"/>
      <c r="AN889" s="440"/>
    </row>
    <row r="890" spans="1:40" outlineLevel="2">
      <c r="A890" s="882">
        <f>ROW()</f>
        <v>890</v>
      </c>
      <c r="B890" s="453"/>
      <c r="D890" s="452" t="s">
        <v>302</v>
      </c>
      <c r="E890" s="438"/>
      <c r="F890" s="438"/>
      <c r="G890" s="438"/>
      <c r="H890" s="439"/>
      <c r="I890" s="439"/>
      <c r="J890" s="443"/>
      <c r="K890" s="439"/>
      <c r="L890" s="439"/>
      <c r="M890" s="439"/>
      <c r="N890" s="440"/>
      <c r="O890" s="439"/>
      <c r="P890" s="439"/>
      <c r="Q890" s="439"/>
      <c r="R890" s="439"/>
      <c r="S890" s="439"/>
      <c r="T890" s="443"/>
      <c r="U890" s="439"/>
      <c r="V890" s="439"/>
      <c r="W890" s="439"/>
      <c r="X890" s="439"/>
      <c r="Y890" s="443"/>
      <c r="Z890" s="439"/>
      <c r="AA890" s="439"/>
      <c r="AB890" s="439"/>
      <c r="AC890" s="439"/>
      <c r="AD890" s="439"/>
      <c r="AE890" s="443"/>
      <c r="AF890" s="439"/>
      <c r="AG890" s="439"/>
      <c r="AH890" s="439"/>
      <c r="AI890" s="440"/>
      <c r="AJ890" s="443"/>
      <c r="AK890" s="439"/>
      <c r="AL890" s="439"/>
      <c r="AM890" s="439"/>
      <c r="AN890" s="440"/>
    </row>
    <row r="891" spans="1:40" outlineLevel="2">
      <c r="A891" s="882">
        <f>ROW()</f>
        <v>891</v>
      </c>
      <c r="B891" s="453"/>
      <c r="D891" s="452" t="s">
        <v>36</v>
      </c>
      <c r="E891" s="438"/>
      <c r="F891" s="438"/>
      <c r="G891" s="438"/>
      <c r="H891" s="439"/>
      <c r="I891" s="439"/>
      <c r="J891" s="443"/>
      <c r="K891" s="439"/>
      <c r="L891" s="439"/>
      <c r="M891" s="439"/>
      <c r="N891" s="440"/>
      <c r="O891" s="439"/>
      <c r="P891" s="439"/>
      <c r="Q891" s="439"/>
      <c r="R891" s="439"/>
      <c r="S891" s="439"/>
      <c r="T891" s="443"/>
      <c r="U891" s="439"/>
      <c r="V891" s="439"/>
      <c r="W891" s="439"/>
      <c r="X891" s="439"/>
      <c r="Y891" s="443"/>
      <c r="Z891" s="439"/>
      <c r="AA891" s="439"/>
      <c r="AB891" s="439"/>
      <c r="AC891" s="439"/>
      <c r="AD891" s="439"/>
      <c r="AE891" s="443"/>
      <c r="AF891" s="439"/>
      <c r="AG891" s="439"/>
      <c r="AH891" s="439"/>
      <c r="AI891" s="440"/>
      <c r="AJ891" s="443"/>
      <c r="AK891" s="439"/>
      <c r="AL891" s="439"/>
      <c r="AM891" s="439"/>
      <c r="AN891" s="440"/>
    </row>
    <row r="892" spans="1:40" outlineLevel="2">
      <c r="A892" s="882">
        <f>ROW()</f>
        <v>892</v>
      </c>
      <c r="B892" s="453"/>
      <c r="D892" s="452" t="s">
        <v>583</v>
      </c>
      <c r="E892" s="438"/>
      <c r="F892" s="438"/>
      <c r="G892" s="438"/>
      <c r="H892" s="439"/>
      <c r="I892" s="439"/>
      <c r="J892" s="443"/>
      <c r="K892" s="439"/>
      <c r="L892" s="439"/>
      <c r="M892" s="439"/>
      <c r="N892" s="440"/>
      <c r="O892" s="439"/>
      <c r="P892" s="439"/>
      <c r="Q892" s="439"/>
      <c r="R892" s="439"/>
      <c r="S892" s="439"/>
      <c r="T892" s="443"/>
      <c r="U892" s="439"/>
      <c r="V892" s="439"/>
      <c r="W892" s="439"/>
      <c r="X892" s="439"/>
      <c r="Y892" s="443"/>
      <c r="Z892" s="439"/>
      <c r="AA892" s="439"/>
      <c r="AB892" s="439"/>
      <c r="AC892" s="439"/>
      <c r="AD892" s="439"/>
      <c r="AE892" s="443"/>
      <c r="AF892" s="439"/>
      <c r="AG892" s="439"/>
      <c r="AH892" s="439"/>
      <c r="AI892" s="440"/>
      <c r="AJ892" s="443"/>
      <c r="AK892" s="439"/>
      <c r="AL892" s="439"/>
      <c r="AM892" s="439"/>
      <c r="AN892" s="440"/>
    </row>
    <row r="893" spans="1:40" outlineLevel="2">
      <c r="A893" s="882">
        <f>ROW()</f>
        <v>893</v>
      </c>
      <c r="B893" s="453"/>
      <c r="D893" s="452" t="s">
        <v>81</v>
      </c>
      <c r="E893" s="438"/>
      <c r="F893" s="438"/>
      <c r="G893" s="438"/>
      <c r="H893" s="439"/>
      <c r="I893" s="439"/>
      <c r="J893" s="443"/>
      <c r="K893" s="439"/>
      <c r="L893" s="439"/>
      <c r="M893" s="439"/>
      <c r="N893" s="440"/>
      <c r="O893" s="439"/>
      <c r="P893" s="439"/>
      <c r="Q893" s="439"/>
      <c r="R893" s="439"/>
      <c r="S893" s="439"/>
      <c r="T893" s="443"/>
      <c r="U893" s="439"/>
      <c r="V893" s="439"/>
      <c r="W893" s="439"/>
      <c r="X893" s="439"/>
      <c r="Y893" s="443"/>
      <c r="Z893" s="439"/>
      <c r="AA893" s="439"/>
      <c r="AB893" s="439"/>
      <c r="AC893" s="439"/>
      <c r="AD893" s="439"/>
      <c r="AE893" s="443"/>
      <c r="AF893" s="439"/>
      <c r="AG893" s="439"/>
      <c r="AH893" s="439"/>
      <c r="AI893" s="440"/>
      <c r="AJ893" s="443"/>
      <c r="AK893" s="439"/>
      <c r="AL893" s="439"/>
      <c r="AM893" s="439"/>
      <c r="AN893" s="440"/>
    </row>
    <row r="894" spans="1:40" outlineLevel="2">
      <c r="A894" s="882">
        <f>ROW()</f>
        <v>894</v>
      </c>
      <c r="B894" s="453"/>
      <c r="D894" s="452" t="s">
        <v>28</v>
      </c>
      <c r="E894" s="438"/>
      <c r="F894" s="438"/>
      <c r="G894" s="438"/>
      <c r="H894" s="439"/>
      <c r="I894" s="439"/>
      <c r="J894" s="443"/>
      <c r="K894" s="439"/>
      <c r="L894" s="439"/>
      <c r="M894" s="439"/>
      <c r="N894" s="440"/>
      <c r="O894" s="439"/>
      <c r="P894" s="439"/>
      <c r="Q894" s="439"/>
      <c r="R894" s="439"/>
      <c r="S894" s="439"/>
      <c r="T894" s="443"/>
      <c r="U894" s="439"/>
      <c r="V894" s="439"/>
      <c r="W894" s="439"/>
      <c r="X894" s="439"/>
      <c r="Y894" s="443"/>
      <c r="Z894" s="439"/>
      <c r="AA894" s="439"/>
      <c r="AB894" s="439"/>
      <c r="AC894" s="439"/>
      <c r="AD894" s="439"/>
      <c r="AE894" s="443"/>
      <c r="AF894" s="439"/>
      <c r="AG894" s="439"/>
      <c r="AH894" s="439"/>
      <c r="AI894" s="440"/>
      <c r="AJ894" s="443"/>
      <c r="AK894" s="439"/>
      <c r="AL894" s="439"/>
      <c r="AM894" s="439"/>
      <c r="AN894" s="440"/>
    </row>
    <row r="895" spans="1:40" outlineLevel="2">
      <c r="A895" s="882">
        <f>ROW()</f>
        <v>895</v>
      </c>
      <c r="B895" s="453"/>
      <c r="D895" s="456" t="s">
        <v>443</v>
      </c>
      <c r="E895" s="457"/>
      <c r="F895" s="457"/>
      <c r="G895" s="457"/>
      <c r="H895" s="441"/>
      <c r="I895" s="441"/>
      <c r="J895" s="462"/>
      <c r="K895" s="441"/>
      <c r="L895" s="441"/>
      <c r="M895" s="441"/>
      <c r="N895" s="442"/>
      <c r="O895" s="441"/>
      <c r="P895" s="441"/>
      <c r="Q895" s="441"/>
      <c r="R895" s="441"/>
      <c r="S895" s="441"/>
      <c r="T895" s="462"/>
      <c r="U895" s="441"/>
      <c r="V895" s="441"/>
      <c r="W895" s="441"/>
      <c r="X895" s="441"/>
      <c r="Y895" s="462"/>
      <c r="Z895" s="441"/>
      <c r="AA895" s="441"/>
      <c r="AB895" s="441"/>
      <c r="AC895" s="441"/>
      <c r="AD895" s="441"/>
      <c r="AE895" s="462"/>
      <c r="AF895" s="441"/>
      <c r="AG895" s="441"/>
      <c r="AH895" s="441"/>
      <c r="AI895" s="442"/>
      <c r="AJ895" s="462"/>
      <c r="AK895" s="441"/>
      <c r="AL895" s="441"/>
      <c r="AM895" s="441"/>
      <c r="AN895" s="442"/>
    </row>
    <row r="896" spans="1:40" outlineLevel="2">
      <c r="A896" s="882">
        <f>ROW()</f>
        <v>896</v>
      </c>
      <c r="B896" s="453"/>
      <c r="D896" s="452" t="s">
        <v>24</v>
      </c>
      <c r="E896" s="438"/>
      <c r="F896" s="438"/>
      <c r="G896" s="438"/>
      <c r="H896" s="439"/>
      <c r="I896" s="439"/>
      <c r="J896" s="443"/>
      <c r="K896" s="439"/>
      <c r="L896" s="439"/>
      <c r="M896" s="439"/>
      <c r="N896" s="440"/>
      <c r="O896" s="439"/>
      <c r="P896" s="439"/>
      <c r="Q896" s="439"/>
      <c r="R896" s="439"/>
      <c r="S896" s="439"/>
      <c r="T896" s="443"/>
      <c r="U896" s="439"/>
      <c r="V896" s="439"/>
      <c r="W896" s="439"/>
      <c r="X896" s="439"/>
      <c r="Y896" s="443"/>
      <c r="Z896" s="439"/>
      <c r="AA896" s="439"/>
      <c r="AB896" s="439"/>
      <c r="AC896" s="439"/>
      <c r="AD896" s="439"/>
      <c r="AE896" s="443"/>
      <c r="AF896" s="439"/>
      <c r="AG896" s="439"/>
      <c r="AH896" s="439"/>
      <c r="AI896" s="440"/>
      <c r="AJ896" s="443"/>
      <c r="AK896" s="439"/>
      <c r="AL896" s="439"/>
      <c r="AM896" s="439"/>
      <c r="AN896" s="440"/>
    </row>
    <row r="897" spans="1:40" outlineLevel="1">
      <c r="A897" s="732" t="s">
        <v>22</v>
      </c>
      <c r="B897" s="733"/>
      <c r="C897" s="881"/>
      <c r="D897" s="733"/>
      <c r="E897" s="733"/>
      <c r="F897" s="733"/>
      <c r="G897" s="730"/>
      <c r="H897" s="733"/>
      <c r="I897" s="730"/>
      <c r="J897" s="729"/>
      <c r="K897" s="730"/>
      <c r="L897" s="730"/>
      <c r="M897" s="730"/>
      <c r="N897" s="731"/>
      <c r="O897" s="730"/>
      <c r="P897" s="730"/>
      <c r="Q897" s="730"/>
      <c r="R897" s="730"/>
      <c r="S897" s="730"/>
      <c r="T897" s="729"/>
      <c r="U897" s="730"/>
      <c r="V897" s="730"/>
      <c r="W897" s="730"/>
      <c r="X897" s="730"/>
      <c r="Y897" s="729"/>
      <c r="Z897" s="730"/>
      <c r="AA897" s="730"/>
      <c r="AB897" s="730"/>
      <c r="AC897" s="730"/>
      <c r="AD897" s="730"/>
      <c r="AE897" s="729"/>
      <c r="AF897" s="730"/>
      <c r="AG897" s="730"/>
      <c r="AH897" s="730"/>
      <c r="AI897" s="731"/>
      <c r="AJ897" s="729"/>
      <c r="AK897" s="730"/>
      <c r="AL897" s="730"/>
      <c r="AM897" s="730"/>
      <c r="AN897" s="731"/>
    </row>
    <row r="898" spans="1:40" outlineLevel="2">
      <c r="A898" s="882">
        <f>ROW()</f>
        <v>898</v>
      </c>
      <c r="B898" s="453"/>
      <c r="D898" s="452" t="s">
        <v>300</v>
      </c>
      <c r="H898" s="458"/>
      <c r="I898" s="458"/>
      <c r="J898" s="326">
        <f t="shared" ref="J898:AN898" si="627">J790+J808+J826+J844+J862 + J880</f>
        <v>0.61115981950423293</v>
      </c>
      <c r="K898" s="27">
        <f t="shared" si="627"/>
        <v>0.58060182852902131</v>
      </c>
      <c r="L898" s="27">
        <f t="shared" si="627"/>
        <v>0.5500438375538097</v>
      </c>
      <c r="M898" s="27">
        <f t="shared" si="627"/>
        <v>0.51948584657859809</v>
      </c>
      <c r="N898" s="313">
        <f t="shared" si="627"/>
        <v>0.48892785560338642</v>
      </c>
      <c r="O898" s="27">
        <f t="shared" si="627"/>
        <v>0.45836986462817475</v>
      </c>
      <c r="P898" s="27">
        <f t="shared" si="627"/>
        <v>0.42781187365296308</v>
      </c>
      <c r="Q898" s="27">
        <f t="shared" si="627"/>
        <v>0.39725388267775141</v>
      </c>
      <c r="R898" s="27">
        <f t="shared" si="627"/>
        <v>0.36669589170253974</v>
      </c>
      <c r="S898" s="27">
        <f t="shared" si="627"/>
        <v>0.33613790072732808</v>
      </c>
      <c r="T898" s="443">
        <f t="shared" si="627"/>
        <v>0.32085890523972227</v>
      </c>
      <c r="U898" s="439">
        <f t="shared" si="627"/>
        <v>0.2903009142645106</v>
      </c>
      <c r="V898" s="439">
        <f t="shared" si="627"/>
        <v>0.25974292328929893</v>
      </c>
      <c r="W898" s="439">
        <f t="shared" si="627"/>
        <v>0.22918493231408729</v>
      </c>
      <c r="X898" s="439">
        <f t="shared" si="627"/>
        <v>0.19862694133887565</v>
      </c>
      <c r="Y898" s="443">
        <f t="shared" si="627"/>
        <v>0.18334794585126984</v>
      </c>
      <c r="Z898" s="439">
        <f t="shared" si="627"/>
        <v>0.1527899548760582</v>
      </c>
      <c r="AA898" s="439">
        <f t="shared" si="627"/>
        <v>0.12223196390084656</v>
      </c>
      <c r="AB898" s="439">
        <f t="shared" si="627"/>
        <v>9.1673972925634922E-2</v>
      </c>
      <c r="AC898" s="439">
        <f t="shared" si="627"/>
        <v>6.1115981950423282E-2</v>
      </c>
      <c r="AD898" s="439">
        <f t="shared" si="627"/>
        <v>3.0557990975211641E-2</v>
      </c>
      <c r="AE898" s="443">
        <f t="shared" si="627"/>
        <v>0</v>
      </c>
      <c r="AF898" s="439">
        <f t="shared" si="627"/>
        <v>0</v>
      </c>
      <c r="AG898" s="439">
        <f t="shared" si="627"/>
        <v>0</v>
      </c>
      <c r="AH898" s="439">
        <f t="shared" si="627"/>
        <v>0</v>
      </c>
      <c r="AI898" s="440">
        <f t="shared" si="627"/>
        <v>0</v>
      </c>
      <c r="AJ898" s="443">
        <f t="shared" si="627"/>
        <v>0</v>
      </c>
      <c r="AK898" s="439">
        <f t="shared" si="627"/>
        <v>0</v>
      </c>
      <c r="AL898" s="439">
        <f t="shared" si="627"/>
        <v>0</v>
      </c>
      <c r="AM898" s="439">
        <f t="shared" si="627"/>
        <v>0</v>
      </c>
      <c r="AN898" s="440">
        <f t="shared" si="627"/>
        <v>0</v>
      </c>
    </row>
    <row r="899" spans="1:40" outlineLevel="2">
      <c r="A899" s="882">
        <f>ROW()</f>
        <v>899</v>
      </c>
      <c r="B899" s="453"/>
      <c r="D899" s="452" t="s">
        <v>301</v>
      </c>
      <c r="H899" s="458"/>
      <c r="I899" s="458"/>
      <c r="J899" s="326">
        <f t="shared" ref="J899:AN899" si="628">J791+J809+J827+J845+J863 + J881</f>
        <v>0</v>
      </c>
      <c r="K899" s="27">
        <f t="shared" si="628"/>
        <v>0</v>
      </c>
      <c r="L899" s="27">
        <f t="shared" si="628"/>
        <v>0</v>
      </c>
      <c r="M899" s="27">
        <f t="shared" si="628"/>
        <v>0</v>
      </c>
      <c r="N899" s="313">
        <f t="shared" si="628"/>
        <v>0</v>
      </c>
      <c r="O899" s="27">
        <f t="shared" si="628"/>
        <v>0</v>
      </c>
      <c r="P899" s="27">
        <f t="shared" si="628"/>
        <v>0</v>
      </c>
      <c r="Q899" s="27">
        <f t="shared" si="628"/>
        <v>0</v>
      </c>
      <c r="R899" s="27">
        <f t="shared" si="628"/>
        <v>0</v>
      </c>
      <c r="S899" s="27">
        <f t="shared" si="628"/>
        <v>0</v>
      </c>
      <c r="T899" s="443">
        <f t="shared" si="628"/>
        <v>0</v>
      </c>
      <c r="U899" s="439">
        <f t="shared" si="628"/>
        <v>0</v>
      </c>
      <c r="V899" s="439">
        <f t="shared" si="628"/>
        <v>0</v>
      </c>
      <c r="W899" s="439">
        <f t="shared" si="628"/>
        <v>0</v>
      </c>
      <c r="X899" s="439">
        <f t="shared" si="628"/>
        <v>0</v>
      </c>
      <c r="Y899" s="443">
        <f t="shared" si="628"/>
        <v>0</v>
      </c>
      <c r="Z899" s="439">
        <f t="shared" si="628"/>
        <v>0</v>
      </c>
      <c r="AA899" s="439">
        <f t="shared" si="628"/>
        <v>0</v>
      </c>
      <c r="AB899" s="439">
        <f t="shared" si="628"/>
        <v>0</v>
      </c>
      <c r="AC899" s="439">
        <f t="shared" si="628"/>
        <v>0</v>
      </c>
      <c r="AD899" s="439">
        <f t="shared" si="628"/>
        <v>0</v>
      </c>
      <c r="AE899" s="443">
        <f t="shared" si="628"/>
        <v>0</v>
      </c>
      <c r="AF899" s="439">
        <f t="shared" si="628"/>
        <v>0</v>
      </c>
      <c r="AG899" s="439">
        <f t="shared" si="628"/>
        <v>0</v>
      </c>
      <c r="AH899" s="439">
        <f t="shared" si="628"/>
        <v>0</v>
      </c>
      <c r="AI899" s="440">
        <f t="shared" si="628"/>
        <v>0</v>
      </c>
      <c r="AJ899" s="443">
        <f t="shared" si="628"/>
        <v>0</v>
      </c>
      <c r="AK899" s="439">
        <f t="shared" si="628"/>
        <v>0</v>
      </c>
      <c r="AL899" s="439">
        <f t="shared" si="628"/>
        <v>0</v>
      </c>
      <c r="AM899" s="439">
        <f t="shared" si="628"/>
        <v>0</v>
      </c>
      <c r="AN899" s="440">
        <f t="shared" si="628"/>
        <v>0</v>
      </c>
    </row>
    <row r="900" spans="1:40" outlineLevel="2">
      <c r="A900" s="882">
        <f>ROW()</f>
        <v>900</v>
      </c>
      <c r="B900" s="453"/>
      <c r="D900" s="452" t="s">
        <v>29</v>
      </c>
      <c r="H900" s="458"/>
      <c r="I900" s="458"/>
      <c r="J900" s="326">
        <f t="shared" ref="J900:AN900" si="629">J792+J810+J828+J846+J864 + J882</f>
        <v>2.52</v>
      </c>
      <c r="K900" s="27">
        <f t="shared" si="629"/>
        <v>2.3940000000000001</v>
      </c>
      <c r="L900" s="27">
        <f t="shared" si="629"/>
        <v>2.2680000000000002</v>
      </c>
      <c r="M900" s="27">
        <f t="shared" si="629"/>
        <v>2.1420000000000003</v>
      </c>
      <c r="N900" s="313">
        <f t="shared" si="629"/>
        <v>2.0160000000000005</v>
      </c>
      <c r="O900" s="27">
        <f t="shared" si="629"/>
        <v>1.8900000000000003</v>
      </c>
      <c r="P900" s="27">
        <f t="shared" si="629"/>
        <v>1.7640000000000002</v>
      </c>
      <c r="Q900" s="27">
        <f t="shared" si="629"/>
        <v>1.6380000000000001</v>
      </c>
      <c r="R900" s="27">
        <f t="shared" si="629"/>
        <v>1.512</v>
      </c>
      <c r="S900" s="27">
        <f t="shared" si="629"/>
        <v>1.3860000000000001</v>
      </c>
      <c r="T900" s="443">
        <f t="shared" si="629"/>
        <v>0</v>
      </c>
      <c r="U900" s="439">
        <f t="shared" si="629"/>
        <v>0</v>
      </c>
      <c r="V900" s="439">
        <f t="shared" si="629"/>
        <v>0</v>
      </c>
      <c r="W900" s="439">
        <f t="shared" si="629"/>
        <v>0</v>
      </c>
      <c r="X900" s="439">
        <f t="shared" si="629"/>
        <v>0</v>
      </c>
      <c r="Y900" s="443">
        <f t="shared" si="629"/>
        <v>0</v>
      </c>
      <c r="Z900" s="439">
        <f t="shared" si="629"/>
        <v>0</v>
      </c>
      <c r="AA900" s="439">
        <f t="shared" si="629"/>
        <v>0</v>
      </c>
      <c r="AB900" s="439">
        <f t="shared" si="629"/>
        <v>0</v>
      </c>
      <c r="AC900" s="439">
        <f t="shared" si="629"/>
        <v>0</v>
      </c>
      <c r="AD900" s="439">
        <f t="shared" si="629"/>
        <v>0</v>
      </c>
      <c r="AE900" s="443">
        <f t="shared" si="629"/>
        <v>0</v>
      </c>
      <c r="AF900" s="439">
        <f t="shared" si="629"/>
        <v>0</v>
      </c>
      <c r="AG900" s="439">
        <f t="shared" si="629"/>
        <v>0</v>
      </c>
      <c r="AH900" s="439">
        <f t="shared" si="629"/>
        <v>0</v>
      </c>
      <c r="AI900" s="440">
        <f t="shared" si="629"/>
        <v>0</v>
      </c>
      <c r="AJ900" s="443">
        <f t="shared" si="629"/>
        <v>0</v>
      </c>
      <c r="AK900" s="439">
        <f t="shared" si="629"/>
        <v>0</v>
      </c>
      <c r="AL900" s="439">
        <f t="shared" si="629"/>
        <v>0</v>
      </c>
      <c r="AM900" s="439">
        <f t="shared" si="629"/>
        <v>0</v>
      </c>
      <c r="AN900" s="440">
        <f t="shared" si="629"/>
        <v>0</v>
      </c>
    </row>
    <row r="901" spans="1:40" outlineLevel="2">
      <c r="A901" s="882">
        <f>ROW()</f>
        <v>901</v>
      </c>
      <c r="B901" s="453"/>
      <c r="D901" s="452" t="s">
        <v>30</v>
      </c>
      <c r="H901" s="458"/>
      <c r="I901" s="458"/>
      <c r="J901" s="326">
        <f t="shared" ref="J901:AN901" si="630">J793+J811+J829+J847+J865 + J883</f>
        <v>0.96680060184372696</v>
      </c>
      <c r="K901" s="27">
        <f t="shared" si="630"/>
        <v>0.91846057175154061</v>
      </c>
      <c r="L901" s="27">
        <f t="shared" si="630"/>
        <v>0.87012054165935426</v>
      </c>
      <c r="M901" s="27">
        <f t="shared" si="630"/>
        <v>0.82178051156716792</v>
      </c>
      <c r="N901" s="313">
        <f t="shared" si="630"/>
        <v>0.77344048147498157</v>
      </c>
      <c r="O901" s="27">
        <f t="shared" si="630"/>
        <v>0.72510045138279522</v>
      </c>
      <c r="P901" s="27">
        <f t="shared" si="630"/>
        <v>0.67676042129060887</v>
      </c>
      <c r="Q901" s="27">
        <f t="shared" si="630"/>
        <v>0.62842039119842252</v>
      </c>
      <c r="R901" s="27">
        <f t="shared" si="630"/>
        <v>0.58008036110623618</v>
      </c>
      <c r="S901" s="27">
        <f t="shared" si="630"/>
        <v>0.53174033101404983</v>
      </c>
      <c r="T901" s="443">
        <f t="shared" si="630"/>
        <v>1.8305703159679567</v>
      </c>
      <c r="U901" s="439">
        <f t="shared" si="630"/>
        <v>1.6562302858757705</v>
      </c>
      <c r="V901" s="439">
        <f t="shared" si="630"/>
        <v>1.481890255783584</v>
      </c>
      <c r="W901" s="439">
        <f t="shared" si="630"/>
        <v>1.3075502256913976</v>
      </c>
      <c r="X901" s="439">
        <f t="shared" si="630"/>
        <v>1.1332101955992111</v>
      </c>
      <c r="Y901" s="443">
        <f t="shared" si="630"/>
        <v>1.0460401805531179</v>
      </c>
      <c r="Z901" s="439">
        <f t="shared" si="630"/>
        <v>0.87170015046093152</v>
      </c>
      <c r="AA901" s="439">
        <f t="shared" si="630"/>
        <v>0.69736012036874517</v>
      </c>
      <c r="AB901" s="439">
        <f t="shared" si="630"/>
        <v>0.52302009027655894</v>
      </c>
      <c r="AC901" s="439">
        <f t="shared" si="630"/>
        <v>0.34868006018437259</v>
      </c>
      <c r="AD901" s="439">
        <f t="shared" si="630"/>
        <v>0.17434003009218629</v>
      </c>
      <c r="AE901" s="443">
        <f t="shared" si="630"/>
        <v>0</v>
      </c>
      <c r="AF901" s="439">
        <f t="shared" si="630"/>
        <v>0</v>
      </c>
      <c r="AG901" s="439">
        <f t="shared" si="630"/>
        <v>0</v>
      </c>
      <c r="AH901" s="439">
        <f t="shared" si="630"/>
        <v>0</v>
      </c>
      <c r="AI901" s="440">
        <f t="shared" si="630"/>
        <v>0</v>
      </c>
      <c r="AJ901" s="443">
        <f t="shared" si="630"/>
        <v>0</v>
      </c>
      <c r="AK901" s="439">
        <f t="shared" si="630"/>
        <v>0</v>
      </c>
      <c r="AL901" s="439">
        <f t="shared" si="630"/>
        <v>0</v>
      </c>
      <c r="AM901" s="439">
        <f t="shared" si="630"/>
        <v>0</v>
      </c>
      <c r="AN901" s="440">
        <f t="shared" si="630"/>
        <v>0</v>
      </c>
    </row>
    <row r="902" spans="1:40" outlineLevel="2">
      <c r="A902" s="882">
        <f>ROW()</f>
        <v>902</v>
      </c>
      <c r="B902" s="453"/>
      <c r="D902" s="452" t="s">
        <v>31</v>
      </c>
      <c r="H902" s="458"/>
      <c r="I902" s="458"/>
      <c r="J902" s="326">
        <f t="shared" ref="J902:AN902" si="631">J794+J812+J830+J848+J866 + J884</f>
        <v>0</v>
      </c>
      <c r="K902" s="27">
        <f t="shared" si="631"/>
        <v>0</v>
      </c>
      <c r="L902" s="27">
        <f t="shared" si="631"/>
        <v>0</v>
      </c>
      <c r="M902" s="27">
        <f t="shared" si="631"/>
        <v>0</v>
      </c>
      <c r="N902" s="313">
        <f t="shared" si="631"/>
        <v>0</v>
      </c>
      <c r="O902" s="27">
        <f t="shared" si="631"/>
        <v>0</v>
      </c>
      <c r="P902" s="27">
        <f t="shared" si="631"/>
        <v>0</v>
      </c>
      <c r="Q902" s="27">
        <f t="shared" si="631"/>
        <v>0</v>
      </c>
      <c r="R902" s="27">
        <f t="shared" si="631"/>
        <v>0</v>
      </c>
      <c r="S902" s="27">
        <f t="shared" si="631"/>
        <v>0</v>
      </c>
      <c r="T902" s="443">
        <f t="shared" si="631"/>
        <v>0</v>
      </c>
      <c r="U902" s="439">
        <f t="shared" si="631"/>
        <v>0</v>
      </c>
      <c r="V902" s="439">
        <f t="shared" si="631"/>
        <v>0</v>
      </c>
      <c r="W902" s="439">
        <f t="shared" si="631"/>
        <v>0</v>
      </c>
      <c r="X902" s="439">
        <f t="shared" si="631"/>
        <v>0</v>
      </c>
      <c r="Y902" s="443">
        <f t="shared" si="631"/>
        <v>0</v>
      </c>
      <c r="Z902" s="439">
        <f t="shared" si="631"/>
        <v>0</v>
      </c>
      <c r="AA902" s="439">
        <f t="shared" si="631"/>
        <v>0</v>
      </c>
      <c r="AB902" s="439">
        <f t="shared" si="631"/>
        <v>0</v>
      </c>
      <c r="AC902" s="439">
        <f t="shared" si="631"/>
        <v>0</v>
      </c>
      <c r="AD902" s="439">
        <f t="shared" si="631"/>
        <v>0</v>
      </c>
      <c r="AE902" s="443">
        <f t="shared" si="631"/>
        <v>0</v>
      </c>
      <c r="AF902" s="439">
        <f t="shared" si="631"/>
        <v>0</v>
      </c>
      <c r="AG902" s="439">
        <f t="shared" si="631"/>
        <v>0</v>
      </c>
      <c r="AH902" s="439">
        <f t="shared" si="631"/>
        <v>0</v>
      </c>
      <c r="AI902" s="440">
        <f t="shared" si="631"/>
        <v>0</v>
      </c>
      <c r="AJ902" s="443">
        <f t="shared" si="631"/>
        <v>0</v>
      </c>
      <c r="AK902" s="439">
        <f t="shared" si="631"/>
        <v>0</v>
      </c>
      <c r="AL902" s="439">
        <f t="shared" si="631"/>
        <v>0</v>
      </c>
      <c r="AM902" s="439">
        <f t="shared" si="631"/>
        <v>0</v>
      </c>
      <c r="AN902" s="440">
        <f t="shared" si="631"/>
        <v>0</v>
      </c>
    </row>
    <row r="903" spans="1:40" outlineLevel="2">
      <c r="A903" s="882">
        <f>ROW()</f>
        <v>903</v>
      </c>
      <c r="B903" s="453"/>
      <c r="D903" s="452" t="s">
        <v>32</v>
      </c>
      <c r="H903" s="458"/>
      <c r="I903" s="458"/>
      <c r="J903" s="326">
        <f t="shared" ref="J903:AN903" si="632">J795+J813+J831+J849+J867 + J885</f>
        <v>8.187038537727355E-2</v>
      </c>
      <c r="K903" s="27">
        <f t="shared" si="632"/>
        <v>7.9823625742841714E-2</v>
      </c>
      <c r="L903" s="27">
        <f t="shared" si="632"/>
        <v>7.7776866108409878E-2</v>
      </c>
      <c r="M903" s="27">
        <f t="shared" si="632"/>
        <v>7.5730106473978043E-2</v>
      </c>
      <c r="N903" s="313">
        <f t="shared" si="632"/>
        <v>7.3683346839546207E-2</v>
      </c>
      <c r="O903" s="27">
        <f t="shared" si="632"/>
        <v>7.1636587205114372E-2</v>
      </c>
      <c r="P903" s="27">
        <f t="shared" si="632"/>
        <v>6.9589827570682536E-2</v>
      </c>
      <c r="Q903" s="27">
        <f t="shared" si="632"/>
        <v>6.75430679362507E-2</v>
      </c>
      <c r="R903" s="27">
        <f t="shared" si="632"/>
        <v>6.5496308301818865E-2</v>
      </c>
      <c r="S903" s="27">
        <f t="shared" si="632"/>
        <v>6.3449548667387029E-2</v>
      </c>
      <c r="T903" s="443">
        <f t="shared" si="632"/>
        <v>6.2426168850171111E-2</v>
      </c>
      <c r="U903" s="439">
        <f t="shared" si="632"/>
        <v>6.0379409215739269E-2</v>
      </c>
      <c r="V903" s="439">
        <f t="shared" si="632"/>
        <v>5.8332649581307426E-2</v>
      </c>
      <c r="W903" s="439">
        <f t="shared" si="632"/>
        <v>5.6285889946875584E-2</v>
      </c>
      <c r="X903" s="439">
        <f t="shared" si="632"/>
        <v>5.4239130312443741E-2</v>
      </c>
      <c r="Y903" s="443">
        <f t="shared" si="632"/>
        <v>5.3215750495227823E-2</v>
      </c>
      <c r="Z903" s="439">
        <f t="shared" si="632"/>
        <v>5.1168990860795981E-2</v>
      </c>
      <c r="AA903" s="439">
        <f t="shared" si="632"/>
        <v>4.9122231226364138E-2</v>
      </c>
      <c r="AB903" s="439">
        <f t="shared" si="632"/>
        <v>4.7075471591932302E-2</v>
      </c>
      <c r="AC903" s="439">
        <f t="shared" si="632"/>
        <v>4.5028711957500467E-2</v>
      </c>
      <c r="AD903" s="439">
        <f t="shared" si="632"/>
        <v>4.2981952323068624E-2</v>
      </c>
      <c r="AE903" s="443">
        <f t="shared" si="632"/>
        <v>4.0935192688636782E-2</v>
      </c>
      <c r="AF903" s="439">
        <f t="shared" si="632"/>
        <v>3.8888433054204946E-2</v>
      </c>
      <c r="AG903" s="439">
        <f t="shared" si="632"/>
        <v>3.684167341977311E-2</v>
      </c>
      <c r="AH903" s="439">
        <f t="shared" si="632"/>
        <v>3.4794913785341268E-2</v>
      </c>
      <c r="AI903" s="440">
        <f t="shared" si="632"/>
        <v>3.2748154150909425E-2</v>
      </c>
      <c r="AJ903" s="443">
        <f t="shared" si="632"/>
        <v>3.0701394516477586E-2</v>
      </c>
      <c r="AK903" s="439">
        <f t="shared" si="632"/>
        <v>2.8654634882045747E-2</v>
      </c>
      <c r="AL903" s="439">
        <f t="shared" si="632"/>
        <v>2.6607875247613908E-2</v>
      </c>
      <c r="AM903" s="439">
        <f t="shared" si="632"/>
        <v>2.4561115613182069E-2</v>
      </c>
      <c r="AN903" s="440">
        <f t="shared" si="632"/>
        <v>2.251435597875023E-2</v>
      </c>
    </row>
    <row r="904" spans="1:40" outlineLevel="2">
      <c r="A904" s="882">
        <f>ROW()</f>
        <v>904</v>
      </c>
      <c r="B904" s="453"/>
      <c r="D904" s="452" t="s">
        <v>33</v>
      </c>
      <c r="H904" s="458"/>
      <c r="I904" s="458"/>
      <c r="J904" s="326">
        <f t="shared" ref="J904:AN904" si="633">J796+J814+J832+J850+J868 + J886</f>
        <v>1.0950815878488817E-2</v>
      </c>
      <c r="K904" s="27">
        <f t="shared" si="633"/>
        <v>1.0677045481526598E-2</v>
      </c>
      <c r="L904" s="27">
        <f t="shared" si="633"/>
        <v>1.0403275084564376E-2</v>
      </c>
      <c r="M904" s="27">
        <f t="shared" si="633"/>
        <v>1.0129504687602157E-2</v>
      </c>
      <c r="N904" s="313">
        <f t="shared" si="633"/>
        <v>9.8557342906399371E-3</v>
      </c>
      <c r="O904" s="27">
        <f t="shared" si="633"/>
        <v>9.5819638936777175E-3</v>
      </c>
      <c r="P904" s="27">
        <f t="shared" si="633"/>
        <v>9.3081934967154979E-3</v>
      </c>
      <c r="Q904" s="27">
        <f t="shared" si="633"/>
        <v>9.0344230997532766E-3</v>
      </c>
      <c r="R904" s="27">
        <f t="shared" si="633"/>
        <v>8.7606527027910552E-3</v>
      </c>
      <c r="S904" s="27">
        <f t="shared" si="633"/>
        <v>8.4868823058288356E-3</v>
      </c>
      <c r="T904" s="443">
        <f t="shared" si="633"/>
        <v>8.3499971073477258E-3</v>
      </c>
      <c r="U904" s="439">
        <f t="shared" si="633"/>
        <v>8.0762267103855045E-3</v>
      </c>
      <c r="V904" s="439">
        <f t="shared" si="633"/>
        <v>7.802456313423284E-3</v>
      </c>
      <c r="W904" s="439">
        <f t="shared" si="633"/>
        <v>7.5286859164610635E-3</v>
      </c>
      <c r="X904" s="439">
        <f t="shared" si="633"/>
        <v>7.2549155194988431E-3</v>
      </c>
      <c r="Y904" s="443">
        <f t="shared" si="633"/>
        <v>7.1180303210177324E-3</v>
      </c>
      <c r="Z904" s="439">
        <f t="shared" si="633"/>
        <v>6.8442599240555119E-3</v>
      </c>
      <c r="AA904" s="439">
        <f t="shared" si="633"/>
        <v>6.5704895270932914E-3</v>
      </c>
      <c r="AB904" s="439">
        <f t="shared" si="633"/>
        <v>6.296719130131071E-3</v>
      </c>
      <c r="AC904" s="439">
        <f t="shared" si="633"/>
        <v>6.0229487331688505E-3</v>
      </c>
      <c r="AD904" s="439">
        <f t="shared" si="633"/>
        <v>5.74917833620663E-3</v>
      </c>
      <c r="AE904" s="443">
        <f t="shared" si="633"/>
        <v>5.4754079392444095E-3</v>
      </c>
      <c r="AF904" s="439">
        <f t="shared" si="633"/>
        <v>5.201637542282189E-3</v>
      </c>
      <c r="AG904" s="439">
        <f t="shared" si="633"/>
        <v>4.9278671453199686E-3</v>
      </c>
      <c r="AH904" s="439">
        <f t="shared" si="633"/>
        <v>4.6540967483577481E-3</v>
      </c>
      <c r="AI904" s="440">
        <f t="shared" si="633"/>
        <v>4.3803263513955276E-3</v>
      </c>
      <c r="AJ904" s="443">
        <f t="shared" si="633"/>
        <v>4.1065559544333071E-3</v>
      </c>
      <c r="AK904" s="439">
        <f t="shared" si="633"/>
        <v>3.8327855574710867E-3</v>
      </c>
      <c r="AL904" s="439">
        <f t="shared" si="633"/>
        <v>3.5590151605088662E-3</v>
      </c>
      <c r="AM904" s="439">
        <f t="shared" si="633"/>
        <v>3.2852447635466457E-3</v>
      </c>
      <c r="AN904" s="440">
        <f t="shared" si="633"/>
        <v>3.0114743665844252E-3</v>
      </c>
    </row>
    <row r="905" spans="1:40" outlineLevel="2">
      <c r="A905" s="882">
        <f>ROW()</f>
        <v>905</v>
      </c>
      <c r="B905" s="453"/>
      <c r="D905" s="452" t="s">
        <v>27</v>
      </c>
      <c r="H905" s="458"/>
      <c r="I905" s="458"/>
      <c r="J905" s="326">
        <f t="shared" ref="J905:AN905" si="634">J797+J815+J833+J851+J869 + J887</f>
        <v>0</v>
      </c>
      <c r="K905" s="27">
        <f t="shared" si="634"/>
        <v>0</v>
      </c>
      <c r="L905" s="27">
        <f t="shared" si="634"/>
        <v>0</v>
      </c>
      <c r="M905" s="27">
        <f t="shared" si="634"/>
        <v>0</v>
      </c>
      <c r="N905" s="313">
        <f t="shared" si="634"/>
        <v>0</v>
      </c>
      <c r="O905" s="27">
        <f t="shared" si="634"/>
        <v>0</v>
      </c>
      <c r="P905" s="27">
        <f t="shared" si="634"/>
        <v>0</v>
      </c>
      <c r="Q905" s="27">
        <f t="shared" si="634"/>
        <v>0</v>
      </c>
      <c r="R905" s="27">
        <f t="shared" si="634"/>
        <v>0</v>
      </c>
      <c r="S905" s="27">
        <f t="shared" si="634"/>
        <v>0</v>
      </c>
      <c r="T905" s="443">
        <f t="shared" si="634"/>
        <v>0</v>
      </c>
      <c r="U905" s="439">
        <f t="shared" si="634"/>
        <v>0</v>
      </c>
      <c r="V905" s="439">
        <f t="shared" si="634"/>
        <v>0</v>
      </c>
      <c r="W905" s="439">
        <f t="shared" si="634"/>
        <v>0</v>
      </c>
      <c r="X905" s="439">
        <f t="shared" si="634"/>
        <v>0</v>
      </c>
      <c r="Y905" s="443">
        <f t="shared" si="634"/>
        <v>0</v>
      </c>
      <c r="Z905" s="439">
        <f t="shared" si="634"/>
        <v>0</v>
      </c>
      <c r="AA905" s="439">
        <f t="shared" si="634"/>
        <v>0</v>
      </c>
      <c r="AB905" s="439">
        <f t="shared" si="634"/>
        <v>0</v>
      </c>
      <c r="AC905" s="439">
        <f t="shared" si="634"/>
        <v>0</v>
      </c>
      <c r="AD905" s="439">
        <f t="shared" si="634"/>
        <v>0</v>
      </c>
      <c r="AE905" s="443">
        <f t="shared" si="634"/>
        <v>0</v>
      </c>
      <c r="AF905" s="439">
        <f t="shared" si="634"/>
        <v>0</v>
      </c>
      <c r="AG905" s="439">
        <f t="shared" si="634"/>
        <v>0</v>
      </c>
      <c r="AH905" s="439">
        <f t="shared" si="634"/>
        <v>0</v>
      </c>
      <c r="AI905" s="440">
        <f t="shared" si="634"/>
        <v>0</v>
      </c>
      <c r="AJ905" s="443">
        <f t="shared" si="634"/>
        <v>0</v>
      </c>
      <c r="AK905" s="439">
        <f t="shared" si="634"/>
        <v>0</v>
      </c>
      <c r="AL905" s="439">
        <f t="shared" si="634"/>
        <v>0</v>
      </c>
      <c r="AM905" s="439">
        <f t="shared" si="634"/>
        <v>0</v>
      </c>
      <c r="AN905" s="440">
        <f t="shared" si="634"/>
        <v>0</v>
      </c>
    </row>
    <row r="906" spans="1:40" outlineLevel="2">
      <c r="A906" s="882">
        <f>ROW()</f>
        <v>906</v>
      </c>
      <c r="B906" s="453"/>
      <c r="D906" s="452" t="s">
        <v>34</v>
      </c>
      <c r="H906" s="458"/>
      <c r="I906" s="458"/>
      <c r="J906" s="326">
        <f t="shared" ref="J906:AN906" si="635">J798+J816+J834+J852+J870 + J888</f>
        <v>6.1</v>
      </c>
      <c r="K906" s="27">
        <f t="shared" si="635"/>
        <v>5.8559999999999999</v>
      </c>
      <c r="L906" s="27">
        <f t="shared" si="635"/>
        <v>5.6120000000000001</v>
      </c>
      <c r="M906" s="27">
        <f t="shared" si="635"/>
        <v>5.3680000000000003</v>
      </c>
      <c r="N906" s="313">
        <f t="shared" si="635"/>
        <v>5.1240000000000006</v>
      </c>
      <c r="O906" s="27">
        <f t="shared" si="635"/>
        <v>4.8800000000000008</v>
      </c>
      <c r="P906" s="27">
        <f t="shared" si="635"/>
        <v>4.636000000000001</v>
      </c>
      <c r="Q906" s="27">
        <f t="shared" si="635"/>
        <v>4.3920000000000012</v>
      </c>
      <c r="R906" s="27">
        <f t="shared" si="635"/>
        <v>4.1480000000000015</v>
      </c>
      <c r="S906" s="27">
        <f t="shared" si="635"/>
        <v>3.9040000000000012</v>
      </c>
      <c r="T906" s="443">
        <f t="shared" si="635"/>
        <v>3.7820000000000014</v>
      </c>
      <c r="U906" s="439">
        <f t="shared" si="635"/>
        <v>3.5380000000000011</v>
      </c>
      <c r="V906" s="439">
        <f t="shared" si="635"/>
        <v>3.2940000000000009</v>
      </c>
      <c r="W906" s="439">
        <f t="shared" si="635"/>
        <v>3.0500000000000007</v>
      </c>
      <c r="X906" s="439">
        <f t="shared" si="635"/>
        <v>2.8060000000000005</v>
      </c>
      <c r="Y906" s="443">
        <f t="shared" si="635"/>
        <v>2.6840000000000006</v>
      </c>
      <c r="Z906" s="439">
        <f t="shared" si="635"/>
        <v>2.4400000000000004</v>
      </c>
      <c r="AA906" s="439">
        <f t="shared" si="635"/>
        <v>2.1960000000000002</v>
      </c>
      <c r="AB906" s="439">
        <f t="shared" si="635"/>
        <v>1.9520000000000002</v>
      </c>
      <c r="AC906" s="439">
        <f t="shared" si="635"/>
        <v>1.7080000000000002</v>
      </c>
      <c r="AD906" s="439">
        <f t="shared" si="635"/>
        <v>1.4640000000000002</v>
      </c>
      <c r="AE906" s="443">
        <f t="shared" si="635"/>
        <v>1.2200000000000002</v>
      </c>
      <c r="AF906" s="439">
        <f t="shared" si="635"/>
        <v>0.9760000000000002</v>
      </c>
      <c r="AG906" s="439">
        <f t="shared" si="635"/>
        <v>0.73200000000000021</v>
      </c>
      <c r="AH906" s="439">
        <f t="shared" si="635"/>
        <v>0.4880000000000001</v>
      </c>
      <c r="AI906" s="440">
        <f t="shared" si="635"/>
        <v>0.24400000000000005</v>
      </c>
      <c r="AJ906" s="443">
        <f t="shared" si="635"/>
        <v>0</v>
      </c>
      <c r="AK906" s="439">
        <f t="shared" si="635"/>
        <v>0</v>
      </c>
      <c r="AL906" s="439">
        <f t="shared" si="635"/>
        <v>0</v>
      </c>
      <c r="AM906" s="439">
        <f t="shared" si="635"/>
        <v>0</v>
      </c>
      <c r="AN906" s="440">
        <f t="shared" si="635"/>
        <v>0</v>
      </c>
    </row>
    <row r="907" spans="1:40" outlineLevel="2">
      <c r="A907" s="882">
        <f>ROW()</f>
        <v>907</v>
      </c>
      <c r="B907" s="453"/>
      <c r="D907" s="452" t="s">
        <v>35</v>
      </c>
      <c r="H907" s="458"/>
      <c r="I907" s="458"/>
      <c r="J907" s="326">
        <f t="shared" ref="J907:AN907" si="636">J799+J817+J835+J853+J871 + J889</f>
        <v>0.55040886474975947</v>
      </c>
      <c r="K907" s="27">
        <f t="shared" si="636"/>
        <v>0.49536797827478352</v>
      </c>
      <c r="L907" s="27">
        <f t="shared" si="636"/>
        <v>0.44032709179980756</v>
      </c>
      <c r="M907" s="27">
        <f t="shared" si="636"/>
        <v>0.3852862053248316</v>
      </c>
      <c r="N907" s="313">
        <f t="shared" si="636"/>
        <v>0.33024531884985564</v>
      </c>
      <c r="O907" s="27">
        <f t="shared" si="636"/>
        <v>0.27520443237487968</v>
      </c>
      <c r="P907" s="27">
        <f t="shared" si="636"/>
        <v>0.22016354589990375</v>
      </c>
      <c r="Q907" s="27">
        <f t="shared" si="636"/>
        <v>0.16512265942492782</v>
      </c>
      <c r="R907" s="27">
        <f t="shared" si="636"/>
        <v>0.11008177294995189</v>
      </c>
      <c r="S907" s="27">
        <f t="shared" si="636"/>
        <v>5.5040886474975945E-2</v>
      </c>
      <c r="T907" s="443">
        <f t="shared" si="636"/>
        <v>2.7520443237487972E-2</v>
      </c>
      <c r="U907" s="439">
        <f t="shared" si="636"/>
        <v>0</v>
      </c>
      <c r="V907" s="439">
        <f t="shared" si="636"/>
        <v>0</v>
      </c>
      <c r="W907" s="439">
        <f t="shared" si="636"/>
        <v>0</v>
      </c>
      <c r="X907" s="439">
        <f t="shared" si="636"/>
        <v>0</v>
      </c>
      <c r="Y907" s="443">
        <f t="shared" si="636"/>
        <v>0</v>
      </c>
      <c r="Z907" s="439">
        <f t="shared" si="636"/>
        <v>0</v>
      </c>
      <c r="AA907" s="439">
        <f t="shared" si="636"/>
        <v>0</v>
      </c>
      <c r="AB907" s="439">
        <f t="shared" si="636"/>
        <v>0</v>
      </c>
      <c r="AC907" s="439">
        <f t="shared" si="636"/>
        <v>0</v>
      </c>
      <c r="AD907" s="439">
        <f t="shared" si="636"/>
        <v>0</v>
      </c>
      <c r="AE907" s="443">
        <f t="shared" si="636"/>
        <v>0</v>
      </c>
      <c r="AF907" s="439">
        <f t="shared" si="636"/>
        <v>0</v>
      </c>
      <c r="AG907" s="439">
        <f t="shared" si="636"/>
        <v>0</v>
      </c>
      <c r="AH907" s="439">
        <f t="shared" si="636"/>
        <v>0</v>
      </c>
      <c r="AI907" s="440">
        <f t="shared" si="636"/>
        <v>0</v>
      </c>
      <c r="AJ907" s="443">
        <f t="shared" si="636"/>
        <v>0</v>
      </c>
      <c r="AK907" s="439">
        <f t="shared" si="636"/>
        <v>0</v>
      </c>
      <c r="AL907" s="439">
        <f t="shared" si="636"/>
        <v>0</v>
      </c>
      <c r="AM907" s="439">
        <f t="shared" si="636"/>
        <v>0</v>
      </c>
      <c r="AN907" s="440">
        <f t="shared" si="636"/>
        <v>0</v>
      </c>
    </row>
    <row r="908" spans="1:40" outlineLevel="2">
      <c r="A908" s="882">
        <f>ROW()</f>
        <v>908</v>
      </c>
      <c r="B908" s="453"/>
      <c r="D908" s="452" t="s">
        <v>302</v>
      </c>
      <c r="H908" s="458"/>
      <c r="I908" s="458"/>
      <c r="J908" s="326">
        <f t="shared" ref="J908:AN908" si="637">J800+J818+J836+J854+J872 + J890</f>
        <v>0</v>
      </c>
      <c r="K908" s="27">
        <f t="shared" si="637"/>
        <v>0</v>
      </c>
      <c r="L908" s="27">
        <f t="shared" si="637"/>
        <v>0</v>
      </c>
      <c r="M908" s="27">
        <f t="shared" si="637"/>
        <v>0</v>
      </c>
      <c r="N908" s="313">
        <f t="shared" si="637"/>
        <v>0</v>
      </c>
      <c r="O908" s="27">
        <f t="shared" si="637"/>
        <v>0</v>
      </c>
      <c r="P908" s="27">
        <f t="shared" si="637"/>
        <v>0</v>
      </c>
      <c r="Q908" s="27">
        <f t="shared" si="637"/>
        <v>0</v>
      </c>
      <c r="R908" s="27">
        <f t="shared" si="637"/>
        <v>0</v>
      </c>
      <c r="S908" s="27">
        <f t="shared" si="637"/>
        <v>0</v>
      </c>
      <c r="T908" s="443">
        <f t="shared" si="637"/>
        <v>0</v>
      </c>
      <c r="U908" s="439">
        <f t="shared" si="637"/>
        <v>0</v>
      </c>
      <c r="V908" s="439">
        <f t="shared" si="637"/>
        <v>0</v>
      </c>
      <c r="W908" s="439">
        <f t="shared" si="637"/>
        <v>0</v>
      </c>
      <c r="X908" s="439">
        <f t="shared" si="637"/>
        <v>0</v>
      </c>
      <c r="Y908" s="443">
        <f t="shared" si="637"/>
        <v>0</v>
      </c>
      <c r="Z908" s="439">
        <f t="shared" si="637"/>
        <v>0</v>
      </c>
      <c r="AA908" s="439">
        <f t="shared" si="637"/>
        <v>0</v>
      </c>
      <c r="AB908" s="439">
        <f t="shared" si="637"/>
        <v>0</v>
      </c>
      <c r="AC908" s="439">
        <f t="shared" si="637"/>
        <v>0</v>
      </c>
      <c r="AD908" s="439">
        <f t="shared" si="637"/>
        <v>0</v>
      </c>
      <c r="AE908" s="443">
        <f t="shared" si="637"/>
        <v>0</v>
      </c>
      <c r="AF908" s="439">
        <f t="shared" si="637"/>
        <v>0</v>
      </c>
      <c r="AG908" s="439">
        <f t="shared" si="637"/>
        <v>0</v>
      </c>
      <c r="AH908" s="439">
        <f t="shared" si="637"/>
        <v>0</v>
      </c>
      <c r="AI908" s="440">
        <f t="shared" si="637"/>
        <v>0</v>
      </c>
      <c r="AJ908" s="443">
        <f t="shared" si="637"/>
        <v>0</v>
      </c>
      <c r="AK908" s="439">
        <f t="shared" si="637"/>
        <v>0</v>
      </c>
      <c r="AL908" s="439">
        <f t="shared" si="637"/>
        <v>0</v>
      </c>
      <c r="AM908" s="439">
        <f t="shared" si="637"/>
        <v>0</v>
      </c>
      <c r="AN908" s="440">
        <f t="shared" si="637"/>
        <v>0</v>
      </c>
    </row>
    <row r="909" spans="1:40" outlineLevel="2">
      <c r="A909" s="882">
        <f>ROW()</f>
        <v>909</v>
      </c>
      <c r="B909" s="453"/>
      <c r="D909" s="452" t="s">
        <v>36</v>
      </c>
      <c r="H909" s="458"/>
      <c r="I909" s="458"/>
      <c r="J909" s="326">
        <f t="shared" ref="J909:AN909" si="638">J801+J819+J837+J855+J873 + J891</f>
        <v>1.5968074211908176</v>
      </c>
      <c r="K909" s="27">
        <f t="shared" si="638"/>
        <v>1.1976055658931133</v>
      </c>
      <c r="L909" s="27">
        <f t="shared" si="638"/>
        <v>0.79840371059540893</v>
      </c>
      <c r="M909" s="27">
        <f t="shared" si="638"/>
        <v>0.39920185529770447</v>
      </c>
      <c r="N909" s="313">
        <f t="shared" si="638"/>
        <v>0</v>
      </c>
      <c r="O909" s="27">
        <f t="shared" si="638"/>
        <v>0</v>
      </c>
      <c r="P909" s="27">
        <f t="shared" si="638"/>
        <v>0</v>
      </c>
      <c r="Q909" s="27">
        <f t="shared" si="638"/>
        <v>0</v>
      </c>
      <c r="R909" s="27">
        <f t="shared" si="638"/>
        <v>0</v>
      </c>
      <c r="S909" s="27">
        <f t="shared" si="638"/>
        <v>0</v>
      </c>
      <c r="T909" s="443">
        <f t="shared" si="638"/>
        <v>0</v>
      </c>
      <c r="U909" s="439">
        <f t="shared" si="638"/>
        <v>0</v>
      </c>
      <c r="V909" s="439">
        <f t="shared" si="638"/>
        <v>0</v>
      </c>
      <c r="W909" s="439">
        <f t="shared" si="638"/>
        <v>0</v>
      </c>
      <c r="X909" s="439">
        <f t="shared" si="638"/>
        <v>0</v>
      </c>
      <c r="Y909" s="443">
        <f t="shared" si="638"/>
        <v>0</v>
      </c>
      <c r="Z909" s="439">
        <f t="shared" si="638"/>
        <v>0</v>
      </c>
      <c r="AA909" s="439">
        <f t="shared" si="638"/>
        <v>0</v>
      </c>
      <c r="AB909" s="439">
        <f t="shared" si="638"/>
        <v>0</v>
      </c>
      <c r="AC909" s="439">
        <f t="shared" si="638"/>
        <v>0</v>
      </c>
      <c r="AD909" s="439">
        <f t="shared" si="638"/>
        <v>0</v>
      </c>
      <c r="AE909" s="443">
        <f t="shared" si="638"/>
        <v>0</v>
      </c>
      <c r="AF909" s="439">
        <f t="shared" si="638"/>
        <v>0</v>
      </c>
      <c r="AG909" s="439">
        <f t="shared" si="638"/>
        <v>0</v>
      </c>
      <c r="AH909" s="439">
        <f t="shared" si="638"/>
        <v>0</v>
      </c>
      <c r="AI909" s="440">
        <f t="shared" si="638"/>
        <v>0</v>
      </c>
      <c r="AJ909" s="443">
        <f t="shared" si="638"/>
        <v>0</v>
      </c>
      <c r="AK909" s="439">
        <f t="shared" si="638"/>
        <v>0</v>
      </c>
      <c r="AL909" s="439">
        <f t="shared" si="638"/>
        <v>0</v>
      </c>
      <c r="AM909" s="439">
        <f t="shared" si="638"/>
        <v>0</v>
      </c>
      <c r="AN909" s="440">
        <f t="shared" si="638"/>
        <v>0</v>
      </c>
    </row>
    <row r="910" spans="1:40" outlineLevel="2">
      <c r="A910" s="882">
        <f>ROW()</f>
        <v>910</v>
      </c>
      <c r="B910" s="453"/>
      <c r="D910" s="452" t="s">
        <v>583</v>
      </c>
      <c r="H910" s="458"/>
      <c r="I910" s="458"/>
      <c r="J910" s="326">
        <f t="shared" ref="J910:AN910" si="639">J802+J820+J838+J856+J874 + J892</f>
        <v>0</v>
      </c>
      <c r="K910" s="27">
        <f t="shared" si="639"/>
        <v>0</v>
      </c>
      <c r="L910" s="27">
        <f t="shared" si="639"/>
        <v>0</v>
      </c>
      <c r="M910" s="27">
        <f t="shared" si="639"/>
        <v>0</v>
      </c>
      <c r="N910" s="313">
        <f t="shared" si="639"/>
        <v>0</v>
      </c>
      <c r="O910" s="27">
        <f t="shared" si="639"/>
        <v>0</v>
      </c>
      <c r="P910" s="27">
        <f t="shared" si="639"/>
        <v>0</v>
      </c>
      <c r="Q910" s="27">
        <f t="shared" si="639"/>
        <v>0</v>
      </c>
      <c r="R910" s="27">
        <f t="shared" si="639"/>
        <v>0</v>
      </c>
      <c r="S910" s="27">
        <f t="shared" si="639"/>
        <v>0</v>
      </c>
      <c r="T910" s="443">
        <f t="shared" si="639"/>
        <v>0</v>
      </c>
      <c r="U910" s="439">
        <f t="shared" si="639"/>
        <v>0</v>
      </c>
      <c r="V910" s="439">
        <f t="shared" si="639"/>
        <v>0</v>
      </c>
      <c r="W910" s="439">
        <f t="shared" si="639"/>
        <v>0</v>
      </c>
      <c r="X910" s="439">
        <f t="shared" si="639"/>
        <v>0</v>
      </c>
      <c r="Y910" s="443">
        <f t="shared" si="639"/>
        <v>0</v>
      </c>
      <c r="Z910" s="439">
        <f t="shared" si="639"/>
        <v>0</v>
      </c>
      <c r="AA910" s="439">
        <f t="shared" si="639"/>
        <v>0</v>
      </c>
      <c r="AB910" s="439">
        <f t="shared" si="639"/>
        <v>0</v>
      </c>
      <c r="AC910" s="439">
        <f t="shared" si="639"/>
        <v>0</v>
      </c>
      <c r="AD910" s="439">
        <f t="shared" si="639"/>
        <v>0</v>
      </c>
      <c r="AE910" s="443">
        <f t="shared" si="639"/>
        <v>0</v>
      </c>
      <c r="AF910" s="439">
        <f t="shared" si="639"/>
        <v>0</v>
      </c>
      <c r="AG910" s="439">
        <f t="shared" si="639"/>
        <v>0</v>
      </c>
      <c r="AH910" s="439">
        <f t="shared" si="639"/>
        <v>0</v>
      </c>
      <c r="AI910" s="440">
        <f t="shared" si="639"/>
        <v>0</v>
      </c>
      <c r="AJ910" s="443">
        <f t="shared" si="639"/>
        <v>0</v>
      </c>
      <c r="AK910" s="439">
        <f t="shared" si="639"/>
        <v>0</v>
      </c>
      <c r="AL910" s="439">
        <f t="shared" si="639"/>
        <v>0</v>
      </c>
      <c r="AM910" s="439">
        <f t="shared" si="639"/>
        <v>0</v>
      </c>
      <c r="AN910" s="440">
        <f t="shared" si="639"/>
        <v>0</v>
      </c>
    </row>
    <row r="911" spans="1:40" outlineLevel="2">
      <c r="A911" s="882">
        <f>ROW()</f>
        <v>911</v>
      </c>
      <c r="B911" s="453"/>
      <c r="D911" s="452" t="s">
        <v>81</v>
      </c>
      <c r="H911" s="458"/>
      <c r="I911" s="458"/>
      <c r="J911" s="326">
        <f t="shared" ref="J911:AN911" si="640">J803+J821+J839+J857+J875 + J893</f>
        <v>5.4500000000000003E-5</v>
      </c>
      <c r="K911" s="27">
        <f t="shared" si="640"/>
        <v>4.0875000000000004E-5</v>
      </c>
      <c r="L911" s="27">
        <f t="shared" si="640"/>
        <v>2.7250000000000005E-5</v>
      </c>
      <c r="M911" s="27">
        <f t="shared" si="640"/>
        <v>1.3625000000000003E-5</v>
      </c>
      <c r="N911" s="313">
        <f t="shared" si="640"/>
        <v>0</v>
      </c>
      <c r="O911" s="27">
        <f t="shared" si="640"/>
        <v>0</v>
      </c>
      <c r="P911" s="27">
        <f t="shared" si="640"/>
        <v>0</v>
      </c>
      <c r="Q911" s="27">
        <f t="shared" si="640"/>
        <v>0</v>
      </c>
      <c r="R911" s="27">
        <f t="shared" si="640"/>
        <v>0</v>
      </c>
      <c r="S911" s="27">
        <f t="shared" si="640"/>
        <v>0</v>
      </c>
      <c r="T911" s="443">
        <f t="shared" si="640"/>
        <v>0</v>
      </c>
      <c r="U911" s="439">
        <f t="shared" si="640"/>
        <v>0</v>
      </c>
      <c r="V911" s="439">
        <f t="shared" si="640"/>
        <v>0</v>
      </c>
      <c r="W911" s="439">
        <f t="shared" si="640"/>
        <v>0</v>
      </c>
      <c r="X911" s="439">
        <f t="shared" si="640"/>
        <v>0</v>
      </c>
      <c r="Y911" s="443">
        <f t="shared" si="640"/>
        <v>0</v>
      </c>
      <c r="Z911" s="439">
        <f t="shared" si="640"/>
        <v>0</v>
      </c>
      <c r="AA911" s="439">
        <f t="shared" si="640"/>
        <v>0</v>
      </c>
      <c r="AB911" s="439">
        <f t="shared" si="640"/>
        <v>0</v>
      </c>
      <c r="AC911" s="439">
        <f t="shared" si="640"/>
        <v>0</v>
      </c>
      <c r="AD911" s="439">
        <f t="shared" si="640"/>
        <v>0</v>
      </c>
      <c r="AE911" s="443">
        <f t="shared" si="640"/>
        <v>0</v>
      </c>
      <c r="AF911" s="439">
        <f t="shared" si="640"/>
        <v>0</v>
      </c>
      <c r="AG911" s="439">
        <f t="shared" si="640"/>
        <v>0</v>
      </c>
      <c r="AH911" s="439">
        <f t="shared" si="640"/>
        <v>0</v>
      </c>
      <c r="AI911" s="440">
        <f t="shared" si="640"/>
        <v>0</v>
      </c>
      <c r="AJ911" s="443">
        <f t="shared" si="640"/>
        <v>0</v>
      </c>
      <c r="AK911" s="439">
        <f t="shared" si="640"/>
        <v>0</v>
      </c>
      <c r="AL911" s="439">
        <f t="shared" si="640"/>
        <v>0</v>
      </c>
      <c r="AM911" s="439">
        <f t="shared" si="640"/>
        <v>0</v>
      </c>
      <c r="AN911" s="440">
        <f t="shared" si="640"/>
        <v>0</v>
      </c>
    </row>
    <row r="912" spans="1:40" outlineLevel="2">
      <c r="A912" s="882">
        <f>ROW()</f>
        <v>912</v>
      </c>
      <c r="B912" s="453"/>
      <c r="D912" s="452" t="s">
        <v>28</v>
      </c>
      <c r="H912" s="458"/>
      <c r="I912" s="458"/>
      <c r="J912" s="326">
        <f t="shared" ref="J912:AN912" si="641">J804+J822+J840+J858+J876 + J894</f>
        <v>0.11993750724059181</v>
      </c>
      <c r="K912" s="27">
        <f t="shared" si="641"/>
        <v>0.11993750724059181</v>
      </c>
      <c r="L912" s="27">
        <f t="shared" si="641"/>
        <v>0.11993750724059181</v>
      </c>
      <c r="M912" s="27">
        <f t="shared" si="641"/>
        <v>0.11993750724059181</v>
      </c>
      <c r="N912" s="313">
        <f t="shared" si="641"/>
        <v>0.11993750724059181</v>
      </c>
      <c r="O912" s="27">
        <f t="shared" si="641"/>
        <v>0.11993750724059181</v>
      </c>
      <c r="P912" s="27">
        <f t="shared" si="641"/>
        <v>0.11993750724059181</v>
      </c>
      <c r="Q912" s="27">
        <f t="shared" si="641"/>
        <v>0.11993750724059181</v>
      </c>
      <c r="R912" s="27">
        <f t="shared" si="641"/>
        <v>0.11993750724059181</v>
      </c>
      <c r="S912" s="27">
        <f t="shared" si="641"/>
        <v>0.11993750724059181</v>
      </c>
      <c r="T912" s="443">
        <f t="shared" si="641"/>
        <v>0.11993750724059181</v>
      </c>
      <c r="U912" s="439">
        <f t="shared" si="641"/>
        <v>0.11993750724059181</v>
      </c>
      <c r="V912" s="439">
        <f t="shared" si="641"/>
        <v>0.11993750724059181</v>
      </c>
      <c r="W912" s="439">
        <f t="shared" si="641"/>
        <v>0.11993750724059181</v>
      </c>
      <c r="X912" s="439">
        <f t="shared" si="641"/>
        <v>0.11993750724059181</v>
      </c>
      <c r="Y912" s="443">
        <f t="shared" si="641"/>
        <v>0.11993750724059181</v>
      </c>
      <c r="Z912" s="439">
        <f t="shared" si="641"/>
        <v>0.11993750724059181</v>
      </c>
      <c r="AA912" s="439">
        <f t="shared" si="641"/>
        <v>0.11993750724059181</v>
      </c>
      <c r="AB912" s="439">
        <f t="shared" si="641"/>
        <v>0.11993750724059181</v>
      </c>
      <c r="AC912" s="439">
        <f t="shared" si="641"/>
        <v>0.11993750724059181</v>
      </c>
      <c r="AD912" s="439">
        <f t="shared" si="641"/>
        <v>0.11993750724059181</v>
      </c>
      <c r="AE912" s="443">
        <f t="shared" si="641"/>
        <v>0.11993750724059181</v>
      </c>
      <c r="AF912" s="439">
        <f t="shared" si="641"/>
        <v>0.11993750724059181</v>
      </c>
      <c r="AG912" s="439">
        <f t="shared" si="641"/>
        <v>0.11993750724059181</v>
      </c>
      <c r="AH912" s="439">
        <f t="shared" si="641"/>
        <v>0.11993750724059181</v>
      </c>
      <c r="AI912" s="440">
        <f t="shared" si="641"/>
        <v>0.11993750724059181</v>
      </c>
      <c r="AJ912" s="443">
        <f t="shared" si="641"/>
        <v>0.11993750724059181</v>
      </c>
      <c r="AK912" s="439">
        <f t="shared" si="641"/>
        <v>0.11993750724059181</v>
      </c>
      <c r="AL912" s="439">
        <f t="shared" si="641"/>
        <v>0.11993750724059181</v>
      </c>
      <c r="AM912" s="439">
        <f t="shared" si="641"/>
        <v>0.11993750724059181</v>
      </c>
      <c r="AN912" s="440">
        <f t="shared" si="641"/>
        <v>0.11993750724059181</v>
      </c>
    </row>
    <row r="913" spans="1:40" outlineLevel="2">
      <c r="A913" s="882">
        <f>ROW()</f>
        <v>913</v>
      </c>
      <c r="B913" s="453"/>
      <c r="D913" s="456" t="s">
        <v>443</v>
      </c>
      <c r="E913" s="456"/>
      <c r="F913" s="456"/>
      <c r="G913" s="456"/>
      <c r="H913" s="460"/>
      <c r="I913" s="460"/>
      <c r="J913" s="327">
        <f t="shared" ref="J913:AN913" si="642">J805+J823+J841+J859+J877 + J895</f>
        <v>0</v>
      </c>
      <c r="K913" s="30">
        <f t="shared" si="642"/>
        <v>0</v>
      </c>
      <c r="L913" s="30">
        <f t="shared" si="642"/>
        <v>0</v>
      </c>
      <c r="M913" s="30">
        <f t="shared" si="642"/>
        <v>0</v>
      </c>
      <c r="N913" s="319">
        <f t="shared" si="642"/>
        <v>0</v>
      </c>
      <c r="O913" s="30">
        <f t="shared" si="642"/>
        <v>0</v>
      </c>
      <c r="P913" s="30">
        <f t="shared" si="642"/>
        <v>0</v>
      </c>
      <c r="Q913" s="30">
        <f t="shared" si="642"/>
        <v>0</v>
      </c>
      <c r="R913" s="30">
        <f t="shared" si="642"/>
        <v>0</v>
      </c>
      <c r="S913" s="30">
        <f t="shared" si="642"/>
        <v>0</v>
      </c>
      <c r="T913" s="462">
        <f t="shared" si="642"/>
        <v>0</v>
      </c>
      <c r="U913" s="441">
        <f t="shared" si="642"/>
        <v>0</v>
      </c>
      <c r="V913" s="441">
        <f t="shared" si="642"/>
        <v>0</v>
      </c>
      <c r="W913" s="441">
        <f t="shared" si="642"/>
        <v>0</v>
      </c>
      <c r="X913" s="441">
        <f t="shared" si="642"/>
        <v>0</v>
      </c>
      <c r="Y913" s="462">
        <f t="shared" si="642"/>
        <v>0</v>
      </c>
      <c r="Z913" s="441">
        <f t="shared" si="642"/>
        <v>0</v>
      </c>
      <c r="AA913" s="441">
        <f t="shared" si="642"/>
        <v>0</v>
      </c>
      <c r="AB913" s="441">
        <f t="shared" si="642"/>
        <v>0</v>
      </c>
      <c r="AC913" s="441">
        <f t="shared" si="642"/>
        <v>0</v>
      </c>
      <c r="AD913" s="441">
        <f t="shared" si="642"/>
        <v>0</v>
      </c>
      <c r="AE913" s="462">
        <f t="shared" si="642"/>
        <v>0</v>
      </c>
      <c r="AF913" s="441">
        <f t="shared" si="642"/>
        <v>0</v>
      </c>
      <c r="AG913" s="441">
        <f t="shared" si="642"/>
        <v>0</v>
      </c>
      <c r="AH913" s="441">
        <f t="shared" si="642"/>
        <v>0</v>
      </c>
      <c r="AI913" s="442">
        <f t="shared" si="642"/>
        <v>0</v>
      </c>
      <c r="AJ913" s="462">
        <f t="shared" si="642"/>
        <v>0</v>
      </c>
      <c r="AK913" s="441">
        <f t="shared" si="642"/>
        <v>0</v>
      </c>
      <c r="AL913" s="441">
        <f t="shared" si="642"/>
        <v>0</v>
      </c>
      <c r="AM913" s="441">
        <f t="shared" si="642"/>
        <v>0</v>
      </c>
      <c r="AN913" s="442">
        <f t="shared" si="642"/>
        <v>0</v>
      </c>
    </row>
    <row r="914" spans="1:40" outlineLevel="2">
      <c r="A914" s="882">
        <f>ROW()</f>
        <v>914</v>
      </c>
      <c r="B914" s="453"/>
      <c r="D914" s="452" t="s">
        <v>24</v>
      </c>
      <c r="H914" s="458"/>
      <c r="I914" s="458"/>
      <c r="J914" s="443">
        <f t="shared" ref="J914:AN914" si="643">SUM(J898:J913)</f>
        <v>12.557989915784887</v>
      </c>
      <c r="K914" s="439">
        <f t="shared" si="643"/>
        <v>11.652514997913418</v>
      </c>
      <c r="L914" s="439">
        <f t="shared" si="643"/>
        <v>10.747040080041945</v>
      </c>
      <c r="M914" s="439">
        <f t="shared" si="643"/>
        <v>9.8415651621704718</v>
      </c>
      <c r="N914" s="440">
        <f t="shared" si="643"/>
        <v>8.9360902442990024</v>
      </c>
      <c r="O914" s="439">
        <f t="shared" si="643"/>
        <v>8.429830806725235</v>
      </c>
      <c r="P914" s="439">
        <f t="shared" si="643"/>
        <v>7.9235713691514658</v>
      </c>
      <c r="Q914" s="439">
        <f t="shared" si="643"/>
        <v>7.4173119315776983</v>
      </c>
      <c r="R914" s="439">
        <f t="shared" si="643"/>
        <v>6.9110524940039317</v>
      </c>
      <c r="S914" s="439">
        <f t="shared" si="643"/>
        <v>6.4047930564301634</v>
      </c>
      <c r="T914" s="443">
        <f t="shared" si="643"/>
        <v>6.1516633376432788</v>
      </c>
      <c r="U914" s="439">
        <f t="shared" si="643"/>
        <v>5.6729243433069989</v>
      </c>
      <c r="V914" s="439">
        <f t="shared" si="643"/>
        <v>5.2217057922082066</v>
      </c>
      <c r="W914" s="439">
        <f t="shared" si="643"/>
        <v>4.7704872411094144</v>
      </c>
      <c r="X914" s="439">
        <f t="shared" si="643"/>
        <v>4.3192686900106212</v>
      </c>
      <c r="Y914" s="443">
        <f t="shared" si="643"/>
        <v>4.0936594144612259</v>
      </c>
      <c r="Z914" s="439">
        <f t="shared" si="643"/>
        <v>3.6424408633624337</v>
      </c>
      <c r="AA914" s="439">
        <f t="shared" si="643"/>
        <v>3.1912223122636414</v>
      </c>
      <c r="AB914" s="439">
        <f t="shared" si="643"/>
        <v>2.7400037611648491</v>
      </c>
      <c r="AC914" s="439">
        <f t="shared" si="643"/>
        <v>2.2887852100660573</v>
      </c>
      <c r="AD914" s="439">
        <f t="shared" si="643"/>
        <v>1.837566658967265</v>
      </c>
      <c r="AE914" s="443">
        <f t="shared" si="643"/>
        <v>1.3863481078684732</v>
      </c>
      <c r="AF914" s="439">
        <f t="shared" si="643"/>
        <v>1.140027577837079</v>
      </c>
      <c r="AG914" s="439">
        <f t="shared" si="643"/>
        <v>0.89370704780568511</v>
      </c>
      <c r="AH914" s="439">
        <f t="shared" si="643"/>
        <v>0.6473865177742909</v>
      </c>
      <c r="AI914" s="440">
        <f t="shared" si="643"/>
        <v>0.40106598774289681</v>
      </c>
      <c r="AJ914" s="443">
        <f t="shared" si="643"/>
        <v>0.15474545771150269</v>
      </c>
      <c r="AK914" s="439">
        <f t="shared" si="643"/>
        <v>0.15242492768010865</v>
      </c>
      <c r="AL914" s="439">
        <f t="shared" si="643"/>
        <v>0.15010439764871458</v>
      </c>
      <c r="AM914" s="439">
        <f t="shared" si="643"/>
        <v>0.14778386761732051</v>
      </c>
      <c r="AN914" s="440">
        <f t="shared" si="643"/>
        <v>0.14546333758592647</v>
      </c>
    </row>
    <row r="915" spans="1:40">
      <c r="A915" s="884" t="s">
        <v>873</v>
      </c>
      <c r="B915" s="885"/>
      <c r="C915" s="886"/>
      <c r="D915" s="885"/>
      <c r="E915" s="885"/>
      <c r="F915" s="885"/>
      <c r="G915" s="25"/>
      <c r="H915" s="885"/>
      <c r="I915" s="25"/>
      <c r="J915" s="323"/>
      <c r="K915" s="25"/>
      <c r="L915" s="25"/>
      <c r="M915" s="25"/>
      <c r="N915" s="318"/>
      <c r="O915" s="25"/>
      <c r="P915" s="25"/>
      <c r="Q915" s="25"/>
      <c r="R915" s="25"/>
      <c r="S915" s="25"/>
      <c r="T915" s="323"/>
      <c r="U915" s="25"/>
      <c r="V915" s="25"/>
      <c r="W915" s="25"/>
      <c r="X915" s="25"/>
      <c r="Y915" s="323"/>
      <c r="Z915" s="25"/>
      <c r="AA915" s="25"/>
      <c r="AB915" s="25"/>
      <c r="AC915" s="25"/>
      <c r="AD915" s="25"/>
      <c r="AE915" s="323"/>
      <c r="AF915" s="25"/>
      <c r="AG915" s="25"/>
      <c r="AH915" s="25"/>
      <c r="AI915" s="318"/>
      <c r="AJ915" s="323"/>
      <c r="AK915" s="25"/>
      <c r="AL915" s="25"/>
      <c r="AM915" s="25"/>
      <c r="AN915" s="318"/>
    </row>
    <row r="916" spans="1:40" outlineLevel="1">
      <c r="A916" s="732" t="s">
        <v>26</v>
      </c>
      <c r="B916" s="733"/>
      <c r="C916" s="881"/>
      <c r="D916" s="733"/>
      <c r="E916" s="733"/>
      <c r="F916" s="733"/>
      <c r="G916" s="730"/>
      <c r="H916" s="733"/>
      <c r="I916" s="730"/>
      <c r="J916" s="729"/>
      <c r="K916" s="730"/>
      <c r="L916" s="730"/>
      <c r="M916" s="730"/>
      <c r="N916" s="731"/>
      <c r="O916" s="730"/>
      <c r="P916" s="730"/>
      <c r="Q916" s="730"/>
      <c r="R916" s="730"/>
      <c r="S916" s="730"/>
      <c r="T916" s="729"/>
      <c r="U916" s="730"/>
      <c r="V916" s="730"/>
      <c r="W916" s="730"/>
      <c r="X916" s="730"/>
      <c r="Y916" s="729"/>
      <c r="Z916" s="730"/>
      <c r="AA916" s="730"/>
      <c r="AB916" s="730"/>
      <c r="AC916" s="730"/>
      <c r="AD916" s="730"/>
      <c r="AE916" s="729"/>
      <c r="AF916" s="730"/>
      <c r="AG916" s="730"/>
      <c r="AH916" s="730"/>
      <c r="AI916" s="731"/>
      <c r="AJ916" s="729"/>
      <c r="AK916" s="730"/>
      <c r="AL916" s="730"/>
      <c r="AM916" s="730"/>
      <c r="AN916" s="731"/>
    </row>
    <row r="917" spans="1:40" outlineLevel="2">
      <c r="A917" s="882">
        <f>ROW()</f>
        <v>917</v>
      </c>
      <c r="B917" s="453"/>
      <c r="D917" s="452" t="s">
        <v>300</v>
      </c>
      <c r="H917" s="458"/>
      <c r="I917" s="458"/>
      <c r="J917" s="459"/>
      <c r="K917" s="169"/>
      <c r="L917" s="169">
        <f>Input!$AB$58</f>
        <v>20</v>
      </c>
      <c r="M917" s="448">
        <f t="shared" ref="M917:AI917" si="644">(L917-L$9)*(L917&gt;M$9)</f>
        <v>19</v>
      </c>
      <c r="N917" s="449">
        <f t="shared" si="644"/>
        <v>18</v>
      </c>
      <c r="O917" s="448">
        <f t="shared" si="644"/>
        <v>17</v>
      </c>
      <c r="P917" s="448">
        <f t="shared" si="644"/>
        <v>16</v>
      </c>
      <c r="Q917" s="448">
        <f t="shared" si="644"/>
        <v>15</v>
      </c>
      <c r="R917" s="448">
        <f t="shared" si="644"/>
        <v>14</v>
      </c>
      <c r="S917" s="448">
        <f t="shared" si="644"/>
        <v>13</v>
      </c>
      <c r="T917" s="464">
        <f t="shared" si="644"/>
        <v>12</v>
      </c>
      <c r="U917" s="448">
        <f t="shared" si="644"/>
        <v>11.5</v>
      </c>
      <c r="V917" s="448">
        <f t="shared" si="644"/>
        <v>10.5</v>
      </c>
      <c r="W917" s="448">
        <f t="shared" si="644"/>
        <v>9.5</v>
      </c>
      <c r="X917" s="448">
        <f t="shared" si="644"/>
        <v>8.5</v>
      </c>
      <c r="Y917" s="464">
        <f t="shared" si="644"/>
        <v>7.5</v>
      </c>
      <c r="Z917" s="448">
        <f t="shared" si="644"/>
        <v>7</v>
      </c>
      <c r="AA917" s="448">
        <f t="shared" si="644"/>
        <v>6</v>
      </c>
      <c r="AB917" s="448">
        <f t="shared" si="644"/>
        <v>5</v>
      </c>
      <c r="AC917" s="448">
        <f t="shared" si="644"/>
        <v>4</v>
      </c>
      <c r="AD917" s="448">
        <f t="shared" si="644"/>
        <v>3</v>
      </c>
      <c r="AE917" s="464">
        <f t="shared" si="644"/>
        <v>2</v>
      </c>
      <c r="AF917" s="448">
        <f t="shared" si="644"/>
        <v>1</v>
      </c>
      <c r="AG917" s="448">
        <f t="shared" si="644"/>
        <v>0</v>
      </c>
      <c r="AH917" s="448">
        <f t="shared" si="644"/>
        <v>0</v>
      </c>
      <c r="AI917" s="449">
        <f t="shared" si="644"/>
        <v>0</v>
      </c>
      <c r="AJ917" s="464">
        <f t="shared" ref="AJ917:AJ932" si="645">(AI917-AI$9)*(AI917&gt;AJ$9)</f>
        <v>0</v>
      </c>
      <c r="AK917" s="448">
        <f t="shared" ref="AK917:AK932" si="646">(AJ917-AJ$9)*(AJ917&gt;AK$9)</f>
        <v>0</v>
      </c>
      <c r="AL917" s="448">
        <f t="shared" ref="AL917:AL932" si="647">(AK917-AK$9)*(AK917&gt;AL$9)</f>
        <v>0</v>
      </c>
      <c r="AM917" s="448">
        <f t="shared" ref="AM917:AM932" si="648">(AL917-AL$9)*(AL917&gt;AM$9)</f>
        <v>0</v>
      </c>
      <c r="AN917" s="449">
        <f t="shared" ref="AN917:AN932" si="649">(AM917-AM$9)*(AM917&gt;AN$9)</f>
        <v>0</v>
      </c>
    </row>
    <row r="918" spans="1:40" outlineLevel="2">
      <c r="A918" s="882">
        <f>ROW()</f>
        <v>918</v>
      </c>
      <c r="B918" s="453"/>
      <c r="D918" s="452" t="s">
        <v>301</v>
      </c>
      <c r="H918" s="458"/>
      <c r="I918" s="458"/>
      <c r="J918" s="459"/>
      <c r="K918" s="169"/>
      <c r="L918" s="169">
        <f>Input!$AB$59</f>
        <v>20</v>
      </c>
      <c r="M918" s="448">
        <f t="shared" ref="M918:AI918" si="650">(L918-L$9)*(L918&gt;M$9)</f>
        <v>19</v>
      </c>
      <c r="N918" s="449">
        <f t="shared" si="650"/>
        <v>18</v>
      </c>
      <c r="O918" s="448">
        <f t="shared" si="650"/>
        <v>17</v>
      </c>
      <c r="P918" s="448">
        <f t="shared" si="650"/>
        <v>16</v>
      </c>
      <c r="Q918" s="448">
        <f t="shared" si="650"/>
        <v>15</v>
      </c>
      <c r="R918" s="448">
        <f t="shared" si="650"/>
        <v>14</v>
      </c>
      <c r="S918" s="448">
        <f t="shared" si="650"/>
        <v>13</v>
      </c>
      <c r="T918" s="464">
        <f t="shared" si="650"/>
        <v>12</v>
      </c>
      <c r="U918" s="448">
        <f t="shared" si="650"/>
        <v>11.5</v>
      </c>
      <c r="V918" s="448">
        <f t="shared" si="650"/>
        <v>10.5</v>
      </c>
      <c r="W918" s="448">
        <f t="shared" si="650"/>
        <v>9.5</v>
      </c>
      <c r="X918" s="448">
        <f t="shared" si="650"/>
        <v>8.5</v>
      </c>
      <c r="Y918" s="464">
        <f t="shared" si="650"/>
        <v>7.5</v>
      </c>
      <c r="Z918" s="448">
        <f t="shared" si="650"/>
        <v>7</v>
      </c>
      <c r="AA918" s="448">
        <f t="shared" si="650"/>
        <v>6</v>
      </c>
      <c r="AB918" s="448">
        <f t="shared" si="650"/>
        <v>5</v>
      </c>
      <c r="AC918" s="448">
        <f t="shared" si="650"/>
        <v>4</v>
      </c>
      <c r="AD918" s="448">
        <f t="shared" si="650"/>
        <v>3</v>
      </c>
      <c r="AE918" s="464">
        <f t="shared" si="650"/>
        <v>2</v>
      </c>
      <c r="AF918" s="448">
        <f t="shared" si="650"/>
        <v>1</v>
      </c>
      <c r="AG918" s="448">
        <f t="shared" si="650"/>
        <v>0</v>
      </c>
      <c r="AH918" s="448">
        <f t="shared" si="650"/>
        <v>0</v>
      </c>
      <c r="AI918" s="449">
        <f t="shared" si="650"/>
        <v>0</v>
      </c>
      <c r="AJ918" s="464">
        <f t="shared" si="645"/>
        <v>0</v>
      </c>
      <c r="AK918" s="448">
        <f t="shared" si="646"/>
        <v>0</v>
      </c>
      <c r="AL918" s="448">
        <f t="shared" si="647"/>
        <v>0</v>
      </c>
      <c r="AM918" s="448">
        <f t="shared" si="648"/>
        <v>0</v>
      </c>
      <c r="AN918" s="449">
        <f t="shared" si="649"/>
        <v>0</v>
      </c>
    </row>
    <row r="919" spans="1:40" outlineLevel="2">
      <c r="A919" s="882">
        <f>ROW()</f>
        <v>919</v>
      </c>
      <c r="B919" s="453"/>
      <c r="D919" s="452" t="s">
        <v>29</v>
      </c>
      <c r="H919" s="458"/>
      <c r="I919" s="458"/>
      <c r="J919" s="459"/>
      <c r="K919" s="169"/>
      <c r="L919" s="169">
        <f>Input!$AB$60</f>
        <v>20</v>
      </c>
      <c r="M919" s="448">
        <f t="shared" ref="M919:AI919" si="651">(L919-L$9)*(L919&gt;M$9)</f>
        <v>19</v>
      </c>
      <c r="N919" s="449">
        <f t="shared" si="651"/>
        <v>18</v>
      </c>
      <c r="O919" s="448">
        <f t="shared" si="651"/>
        <v>17</v>
      </c>
      <c r="P919" s="448">
        <f t="shared" si="651"/>
        <v>16</v>
      </c>
      <c r="Q919" s="448">
        <f t="shared" si="651"/>
        <v>15</v>
      </c>
      <c r="R919" s="448">
        <f t="shared" si="651"/>
        <v>14</v>
      </c>
      <c r="S919" s="448">
        <f t="shared" si="651"/>
        <v>13</v>
      </c>
      <c r="T919" s="464">
        <f t="shared" si="651"/>
        <v>12</v>
      </c>
      <c r="U919" s="448">
        <f t="shared" si="651"/>
        <v>11.5</v>
      </c>
      <c r="V919" s="448">
        <f t="shared" si="651"/>
        <v>10.5</v>
      </c>
      <c r="W919" s="448">
        <f t="shared" si="651"/>
        <v>9.5</v>
      </c>
      <c r="X919" s="448">
        <f t="shared" si="651"/>
        <v>8.5</v>
      </c>
      <c r="Y919" s="464">
        <f t="shared" si="651"/>
        <v>7.5</v>
      </c>
      <c r="Z919" s="448">
        <f t="shared" si="651"/>
        <v>7</v>
      </c>
      <c r="AA919" s="448">
        <f t="shared" si="651"/>
        <v>6</v>
      </c>
      <c r="AB919" s="448">
        <f t="shared" si="651"/>
        <v>5</v>
      </c>
      <c r="AC919" s="448">
        <f t="shared" si="651"/>
        <v>4</v>
      </c>
      <c r="AD919" s="448">
        <f t="shared" si="651"/>
        <v>3</v>
      </c>
      <c r="AE919" s="464">
        <f t="shared" si="651"/>
        <v>2</v>
      </c>
      <c r="AF919" s="448">
        <f t="shared" si="651"/>
        <v>1</v>
      </c>
      <c r="AG919" s="448">
        <f t="shared" si="651"/>
        <v>0</v>
      </c>
      <c r="AH919" s="448">
        <f t="shared" si="651"/>
        <v>0</v>
      </c>
      <c r="AI919" s="449">
        <f t="shared" si="651"/>
        <v>0</v>
      </c>
      <c r="AJ919" s="464">
        <f t="shared" si="645"/>
        <v>0</v>
      </c>
      <c r="AK919" s="448">
        <f t="shared" si="646"/>
        <v>0</v>
      </c>
      <c r="AL919" s="448">
        <f t="shared" si="647"/>
        <v>0</v>
      </c>
      <c r="AM919" s="448">
        <f t="shared" si="648"/>
        <v>0</v>
      </c>
      <c r="AN919" s="449">
        <f t="shared" si="649"/>
        <v>0</v>
      </c>
    </row>
    <row r="920" spans="1:40" outlineLevel="2">
      <c r="A920" s="882">
        <f>ROW()</f>
        <v>920</v>
      </c>
      <c r="B920" s="453"/>
      <c r="D920" s="452" t="s">
        <v>30</v>
      </c>
      <c r="H920" s="458"/>
      <c r="I920" s="458"/>
      <c r="J920" s="459"/>
      <c r="K920" s="169"/>
      <c r="L920" s="169">
        <f>Input!$AB$61</f>
        <v>20</v>
      </c>
      <c r="M920" s="448">
        <f t="shared" ref="M920:AI920" si="652">(L920-L$9)*(L920&gt;M$9)</f>
        <v>19</v>
      </c>
      <c r="N920" s="449">
        <f t="shared" si="652"/>
        <v>18</v>
      </c>
      <c r="O920" s="448">
        <f t="shared" si="652"/>
        <v>17</v>
      </c>
      <c r="P920" s="448">
        <f t="shared" si="652"/>
        <v>16</v>
      </c>
      <c r="Q920" s="448">
        <f t="shared" si="652"/>
        <v>15</v>
      </c>
      <c r="R920" s="448">
        <f t="shared" si="652"/>
        <v>14</v>
      </c>
      <c r="S920" s="448">
        <f t="shared" si="652"/>
        <v>13</v>
      </c>
      <c r="T920" s="464">
        <f t="shared" si="652"/>
        <v>12</v>
      </c>
      <c r="U920" s="448">
        <f t="shared" si="652"/>
        <v>11.5</v>
      </c>
      <c r="V920" s="448">
        <f t="shared" si="652"/>
        <v>10.5</v>
      </c>
      <c r="W920" s="448">
        <f t="shared" si="652"/>
        <v>9.5</v>
      </c>
      <c r="X920" s="448">
        <f t="shared" si="652"/>
        <v>8.5</v>
      </c>
      <c r="Y920" s="464">
        <f t="shared" si="652"/>
        <v>7.5</v>
      </c>
      <c r="Z920" s="448">
        <f t="shared" si="652"/>
        <v>7</v>
      </c>
      <c r="AA920" s="448">
        <f t="shared" si="652"/>
        <v>6</v>
      </c>
      <c r="AB920" s="448">
        <f t="shared" si="652"/>
        <v>5</v>
      </c>
      <c r="AC920" s="448">
        <f t="shared" si="652"/>
        <v>4</v>
      </c>
      <c r="AD920" s="448">
        <f t="shared" si="652"/>
        <v>3</v>
      </c>
      <c r="AE920" s="464">
        <f t="shared" si="652"/>
        <v>2</v>
      </c>
      <c r="AF920" s="448">
        <f t="shared" si="652"/>
        <v>1</v>
      </c>
      <c r="AG920" s="448">
        <f t="shared" si="652"/>
        <v>0</v>
      </c>
      <c r="AH920" s="448">
        <f t="shared" si="652"/>
        <v>0</v>
      </c>
      <c r="AI920" s="449">
        <f t="shared" si="652"/>
        <v>0</v>
      </c>
      <c r="AJ920" s="464">
        <f t="shared" si="645"/>
        <v>0</v>
      </c>
      <c r="AK920" s="448">
        <f t="shared" si="646"/>
        <v>0</v>
      </c>
      <c r="AL920" s="448">
        <f t="shared" si="647"/>
        <v>0</v>
      </c>
      <c r="AM920" s="448">
        <f t="shared" si="648"/>
        <v>0</v>
      </c>
      <c r="AN920" s="449">
        <f t="shared" si="649"/>
        <v>0</v>
      </c>
    </row>
    <row r="921" spans="1:40" outlineLevel="2">
      <c r="A921" s="882">
        <f>ROW()</f>
        <v>921</v>
      </c>
      <c r="B921" s="453"/>
      <c r="D921" s="452" t="s">
        <v>31</v>
      </c>
      <c r="H921" s="458"/>
      <c r="I921" s="458"/>
      <c r="J921" s="459"/>
      <c r="K921" s="169"/>
      <c r="L921" s="169">
        <f>Input!$AB$62</f>
        <v>20</v>
      </c>
      <c r="M921" s="448">
        <f t="shared" ref="M921:AI921" si="653">(L921-L$9)*(L921&gt;M$9)</f>
        <v>19</v>
      </c>
      <c r="N921" s="449">
        <f t="shared" si="653"/>
        <v>18</v>
      </c>
      <c r="O921" s="448">
        <f t="shared" si="653"/>
        <v>17</v>
      </c>
      <c r="P921" s="448">
        <f t="shared" si="653"/>
        <v>16</v>
      </c>
      <c r="Q921" s="448">
        <f t="shared" si="653"/>
        <v>15</v>
      </c>
      <c r="R921" s="448">
        <f t="shared" si="653"/>
        <v>14</v>
      </c>
      <c r="S921" s="448">
        <f t="shared" si="653"/>
        <v>13</v>
      </c>
      <c r="T921" s="464">
        <f t="shared" si="653"/>
        <v>12</v>
      </c>
      <c r="U921" s="448">
        <f t="shared" si="653"/>
        <v>11.5</v>
      </c>
      <c r="V921" s="448">
        <f t="shared" si="653"/>
        <v>10.5</v>
      </c>
      <c r="W921" s="448">
        <f t="shared" si="653"/>
        <v>9.5</v>
      </c>
      <c r="X921" s="448">
        <f t="shared" si="653"/>
        <v>8.5</v>
      </c>
      <c r="Y921" s="464">
        <f t="shared" si="653"/>
        <v>7.5</v>
      </c>
      <c r="Z921" s="448">
        <f t="shared" si="653"/>
        <v>7</v>
      </c>
      <c r="AA921" s="448">
        <f t="shared" si="653"/>
        <v>6</v>
      </c>
      <c r="AB921" s="448">
        <f t="shared" si="653"/>
        <v>5</v>
      </c>
      <c r="AC921" s="448">
        <f t="shared" si="653"/>
        <v>4</v>
      </c>
      <c r="AD921" s="448">
        <f t="shared" si="653"/>
        <v>3</v>
      </c>
      <c r="AE921" s="464">
        <f t="shared" si="653"/>
        <v>2</v>
      </c>
      <c r="AF921" s="448">
        <f t="shared" si="653"/>
        <v>1</v>
      </c>
      <c r="AG921" s="448">
        <f t="shared" si="653"/>
        <v>0</v>
      </c>
      <c r="AH921" s="448">
        <f t="shared" si="653"/>
        <v>0</v>
      </c>
      <c r="AI921" s="449">
        <f t="shared" si="653"/>
        <v>0</v>
      </c>
      <c r="AJ921" s="464">
        <f t="shared" si="645"/>
        <v>0</v>
      </c>
      <c r="AK921" s="448">
        <f t="shared" si="646"/>
        <v>0</v>
      </c>
      <c r="AL921" s="448">
        <f t="shared" si="647"/>
        <v>0</v>
      </c>
      <c r="AM921" s="448">
        <f t="shared" si="648"/>
        <v>0</v>
      </c>
      <c r="AN921" s="449">
        <f t="shared" si="649"/>
        <v>0</v>
      </c>
    </row>
    <row r="922" spans="1:40" outlineLevel="2">
      <c r="A922" s="882">
        <f>ROW()</f>
        <v>922</v>
      </c>
      <c r="B922" s="453"/>
      <c r="D922" s="452" t="s">
        <v>32</v>
      </c>
      <c r="H922" s="458"/>
      <c r="I922" s="458"/>
      <c r="J922" s="459"/>
      <c r="K922" s="169"/>
      <c r="L922" s="169">
        <f>Input!$AB$63</f>
        <v>40</v>
      </c>
      <c r="M922" s="448">
        <f t="shared" ref="M922:AI922" si="654">(L922-L$9)*(L922&gt;M$9)</f>
        <v>39</v>
      </c>
      <c r="N922" s="449">
        <f t="shared" si="654"/>
        <v>38</v>
      </c>
      <c r="O922" s="448">
        <f t="shared" si="654"/>
        <v>37</v>
      </c>
      <c r="P922" s="448">
        <f t="shared" si="654"/>
        <v>36</v>
      </c>
      <c r="Q922" s="448">
        <f t="shared" si="654"/>
        <v>35</v>
      </c>
      <c r="R922" s="448">
        <f t="shared" si="654"/>
        <v>34</v>
      </c>
      <c r="S922" s="448">
        <f t="shared" si="654"/>
        <v>33</v>
      </c>
      <c r="T922" s="464">
        <f t="shared" si="654"/>
        <v>32</v>
      </c>
      <c r="U922" s="448">
        <f t="shared" si="654"/>
        <v>31.5</v>
      </c>
      <c r="V922" s="448">
        <f t="shared" si="654"/>
        <v>30.5</v>
      </c>
      <c r="W922" s="448">
        <f t="shared" si="654"/>
        <v>29.5</v>
      </c>
      <c r="X922" s="448">
        <f t="shared" si="654"/>
        <v>28.5</v>
      </c>
      <c r="Y922" s="464">
        <f t="shared" si="654"/>
        <v>27.5</v>
      </c>
      <c r="Z922" s="448">
        <f t="shared" si="654"/>
        <v>27</v>
      </c>
      <c r="AA922" s="448">
        <f t="shared" si="654"/>
        <v>26</v>
      </c>
      <c r="AB922" s="448">
        <f t="shared" si="654"/>
        <v>25</v>
      </c>
      <c r="AC922" s="448">
        <f t="shared" si="654"/>
        <v>24</v>
      </c>
      <c r="AD922" s="448">
        <f t="shared" si="654"/>
        <v>23</v>
      </c>
      <c r="AE922" s="464">
        <f t="shared" si="654"/>
        <v>22</v>
      </c>
      <c r="AF922" s="448">
        <f t="shared" si="654"/>
        <v>21</v>
      </c>
      <c r="AG922" s="448">
        <f t="shared" si="654"/>
        <v>20</v>
      </c>
      <c r="AH922" s="448">
        <f t="shared" si="654"/>
        <v>19</v>
      </c>
      <c r="AI922" s="449">
        <f t="shared" si="654"/>
        <v>18</v>
      </c>
      <c r="AJ922" s="464">
        <f t="shared" si="645"/>
        <v>17</v>
      </c>
      <c r="AK922" s="448">
        <f t="shared" si="646"/>
        <v>16</v>
      </c>
      <c r="AL922" s="448">
        <f t="shared" si="647"/>
        <v>15</v>
      </c>
      <c r="AM922" s="448">
        <f t="shared" si="648"/>
        <v>14</v>
      </c>
      <c r="AN922" s="449">
        <f t="shared" si="649"/>
        <v>13</v>
      </c>
    </row>
    <row r="923" spans="1:40" outlineLevel="2">
      <c r="A923" s="882">
        <f>ROW()</f>
        <v>923</v>
      </c>
      <c r="B923" s="453"/>
      <c r="D923" s="452" t="s">
        <v>33</v>
      </c>
      <c r="H923" s="458"/>
      <c r="I923" s="458"/>
      <c r="J923" s="459"/>
      <c r="K923" s="169"/>
      <c r="L923" s="169">
        <f>Input!$AB$64</f>
        <v>40</v>
      </c>
      <c r="M923" s="448">
        <f t="shared" ref="M923:AI923" si="655">(L923-L$9)*(L923&gt;M$9)</f>
        <v>39</v>
      </c>
      <c r="N923" s="449">
        <f t="shared" si="655"/>
        <v>38</v>
      </c>
      <c r="O923" s="448">
        <f t="shared" si="655"/>
        <v>37</v>
      </c>
      <c r="P923" s="448">
        <f t="shared" si="655"/>
        <v>36</v>
      </c>
      <c r="Q923" s="448">
        <f t="shared" si="655"/>
        <v>35</v>
      </c>
      <c r="R923" s="448">
        <f t="shared" si="655"/>
        <v>34</v>
      </c>
      <c r="S923" s="448">
        <f t="shared" si="655"/>
        <v>33</v>
      </c>
      <c r="T923" s="464">
        <f t="shared" si="655"/>
        <v>32</v>
      </c>
      <c r="U923" s="448">
        <f t="shared" si="655"/>
        <v>31.5</v>
      </c>
      <c r="V923" s="448">
        <f t="shared" si="655"/>
        <v>30.5</v>
      </c>
      <c r="W923" s="448">
        <f t="shared" si="655"/>
        <v>29.5</v>
      </c>
      <c r="X923" s="448">
        <f t="shared" si="655"/>
        <v>28.5</v>
      </c>
      <c r="Y923" s="464">
        <f t="shared" si="655"/>
        <v>27.5</v>
      </c>
      <c r="Z923" s="448">
        <f t="shared" si="655"/>
        <v>27</v>
      </c>
      <c r="AA923" s="448">
        <f t="shared" si="655"/>
        <v>26</v>
      </c>
      <c r="AB923" s="448">
        <f t="shared" si="655"/>
        <v>25</v>
      </c>
      <c r="AC923" s="448">
        <f t="shared" si="655"/>
        <v>24</v>
      </c>
      <c r="AD923" s="448">
        <f t="shared" si="655"/>
        <v>23</v>
      </c>
      <c r="AE923" s="464">
        <f t="shared" si="655"/>
        <v>22</v>
      </c>
      <c r="AF923" s="448">
        <f t="shared" si="655"/>
        <v>21</v>
      </c>
      <c r="AG923" s="448">
        <f t="shared" si="655"/>
        <v>20</v>
      </c>
      <c r="AH923" s="448">
        <f t="shared" si="655"/>
        <v>19</v>
      </c>
      <c r="AI923" s="449">
        <f t="shared" si="655"/>
        <v>18</v>
      </c>
      <c r="AJ923" s="464">
        <f t="shared" si="645"/>
        <v>17</v>
      </c>
      <c r="AK923" s="448">
        <f t="shared" si="646"/>
        <v>16</v>
      </c>
      <c r="AL923" s="448">
        <f t="shared" si="647"/>
        <v>15</v>
      </c>
      <c r="AM923" s="448">
        <f t="shared" si="648"/>
        <v>14</v>
      </c>
      <c r="AN923" s="449">
        <f t="shared" si="649"/>
        <v>13</v>
      </c>
    </row>
    <row r="924" spans="1:40" outlineLevel="2">
      <c r="A924" s="882">
        <f>ROW()</f>
        <v>924</v>
      </c>
      <c r="B924" s="453"/>
      <c r="D924" s="452" t="s">
        <v>27</v>
      </c>
      <c r="H924" s="458"/>
      <c r="I924" s="458"/>
      <c r="J924" s="459"/>
      <c r="K924" s="169"/>
      <c r="L924" s="169">
        <f>Input!$AB$65</f>
        <v>40</v>
      </c>
      <c r="M924" s="448">
        <f t="shared" ref="M924:AI924" si="656">(L924-L$9)*(L924&gt;M$9)</f>
        <v>39</v>
      </c>
      <c r="N924" s="449">
        <f t="shared" si="656"/>
        <v>38</v>
      </c>
      <c r="O924" s="448">
        <f t="shared" si="656"/>
        <v>37</v>
      </c>
      <c r="P924" s="448">
        <f t="shared" si="656"/>
        <v>36</v>
      </c>
      <c r="Q924" s="448">
        <f t="shared" si="656"/>
        <v>35</v>
      </c>
      <c r="R924" s="448">
        <f t="shared" si="656"/>
        <v>34</v>
      </c>
      <c r="S924" s="448">
        <f t="shared" si="656"/>
        <v>33</v>
      </c>
      <c r="T924" s="464">
        <f t="shared" si="656"/>
        <v>32</v>
      </c>
      <c r="U924" s="448">
        <f t="shared" si="656"/>
        <v>31.5</v>
      </c>
      <c r="V924" s="448">
        <f t="shared" si="656"/>
        <v>30.5</v>
      </c>
      <c r="W924" s="448">
        <f t="shared" si="656"/>
        <v>29.5</v>
      </c>
      <c r="X924" s="448">
        <f t="shared" si="656"/>
        <v>28.5</v>
      </c>
      <c r="Y924" s="464">
        <f t="shared" si="656"/>
        <v>27.5</v>
      </c>
      <c r="Z924" s="448">
        <f t="shared" si="656"/>
        <v>27</v>
      </c>
      <c r="AA924" s="448">
        <f t="shared" si="656"/>
        <v>26</v>
      </c>
      <c r="AB924" s="448">
        <f t="shared" si="656"/>
        <v>25</v>
      </c>
      <c r="AC924" s="448">
        <f t="shared" si="656"/>
        <v>24</v>
      </c>
      <c r="AD924" s="448">
        <f t="shared" si="656"/>
        <v>23</v>
      </c>
      <c r="AE924" s="464">
        <f t="shared" si="656"/>
        <v>22</v>
      </c>
      <c r="AF924" s="448">
        <f t="shared" si="656"/>
        <v>21</v>
      </c>
      <c r="AG924" s="448">
        <f t="shared" si="656"/>
        <v>20</v>
      </c>
      <c r="AH924" s="448">
        <f t="shared" si="656"/>
        <v>19</v>
      </c>
      <c r="AI924" s="449">
        <f t="shared" si="656"/>
        <v>18</v>
      </c>
      <c r="AJ924" s="464">
        <f t="shared" si="645"/>
        <v>17</v>
      </c>
      <c r="AK924" s="448">
        <f t="shared" si="646"/>
        <v>16</v>
      </c>
      <c r="AL924" s="448">
        <f t="shared" si="647"/>
        <v>15</v>
      </c>
      <c r="AM924" s="448">
        <f t="shared" si="648"/>
        <v>14</v>
      </c>
      <c r="AN924" s="449">
        <f t="shared" si="649"/>
        <v>13</v>
      </c>
    </row>
    <row r="925" spans="1:40" outlineLevel="2">
      <c r="A925" s="882">
        <f>ROW()</f>
        <v>925</v>
      </c>
      <c r="B925" s="453"/>
      <c r="D925" s="452" t="s">
        <v>34</v>
      </c>
      <c r="H925" s="458"/>
      <c r="I925" s="458"/>
      <c r="J925" s="459"/>
      <c r="K925" s="169"/>
      <c r="L925" s="169">
        <f>Input!$AB$66</f>
        <v>25</v>
      </c>
      <c r="M925" s="448">
        <f t="shared" ref="M925:AI925" si="657">(L925-L$9)*(L925&gt;M$9)</f>
        <v>24</v>
      </c>
      <c r="N925" s="449">
        <f t="shared" si="657"/>
        <v>23</v>
      </c>
      <c r="O925" s="448">
        <f t="shared" si="657"/>
        <v>22</v>
      </c>
      <c r="P925" s="448">
        <f t="shared" si="657"/>
        <v>21</v>
      </c>
      <c r="Q925" s="448">
        <f t="shared" si="657"/>
        <v>20</v>
      </c>
      <c r="R925" s="448">
        <f t="shared" si="657"/>
        <v>19</v>
      </c>
      <c r="S925" s="448">
        <f t="shared" si="657"/>
        <v>18</v>
      </c>
      <c r="T925" s="464">
        <f t="shared" si="657"/>
        <v>17</v>
      </c>
      <c r="U925" s="448">
        <f t="shared" si="657"/>
        <v>16.5</v>
      </c>
      <c r="V925" s="448">
        <f t="shared" si="657"/>
        <v>15.5</v>
      </c>
      <c r="W925" s="448">
        <f t="shared" si="657"/>
        <v>14.5</v>
      </c>
      <c r="X925" s="448">
        <f t="shared" si="657"/>
        <v>13.5</v>
      </c>
      <c r="Y925" s="464">
        <f t="shared" si="657"/>
        <v>12.5</v>
      </c>
      <c r="Z925" s="448">
        <f t="shared" si="657"/>
        <v>12</v>
      </c>
      <c r="AA925" s="448">
        <f t="shared" si="657"/>
        <v>11</v>
      </c>
      <c r="AB925" s="448">
        <f t="shared" si="657"/>
        <v>10</v>
      </c>
      <c r="AC925" s="448">
        <f t="shared" si="657"/>
        <v>9</v>
      </c>
      <c r="AD925" s="448">
        <f t="shared" si="657"/>
        <v>8</v>
      </c>
      <c r="AE925" s="464">
        <f t="shared" si="657"/>
        <v>7</v>
      </c>
      <c r="AF925" s="448">
        <f t="shared" si="657"/>
        <v>6</v>
      </c>
      <c r="AG925" s="448">
        <f t="shared" si="657"/>
        <v>5</v>
      </c>
      <c r="AH925" s="448">
        <f t="shared" si="657"/>
        <v>4</v>
      </c>
      <c r="AI925" s="449">
        <f t="shared" si="657"/>
        <v>3</v>
      </c>
      <c r="AJ925" s="464">
        <f t="shared" si="645"/>
        <v>2</v>
      </c>
      <c r="AK925" s="448">
        <f t="shared" si="646"/>
        <v>1</v>
      </c>
      <c r="AL925" s="448">
        <f t="shared" si="647"/>
        <v>0</v>
      </c>
      <c r="AM925" s="448">
        <f t="shared" si="648"/>
        <v>0</v>
      </c>
      <c r="AN925" s="449">
        <f t="shared" si="649"/>
        <v>0</v>
      </c>
    </row>
    <row r="926" spans="1:40" outlineLevel="2">
      <c r="A926" s="882">
        <f>ROW()</f>
        <v>926</v>
      </c>
      <c r="B926" s="453"/>
      <c r="D926" s="452" t="s">
        <v>35</v>
      </c>
      <c r="H926" s="458"/>
      <c r="I926" s="458"/>
      <c r="J926" s="459"/>
      <c r="K926" s="169"/>
      <c r="L926" s="169">
        <f>Input!$AB$67</f>
        <v>10</v>
      </c>
      <c r="M926" s="448">
        <f t="shared" ref="M926:AI926" si="658">(L926-L$9)*(L926&gt;M$9)</f>
        <v>9</v>
      </c>
      <c r="N926" s="449">
        <f t="shared" si="658"/>
        <v>8</v>
      </c>
      <c r="O926" s="448">
        <f t="shared" si="658"/>
        <v>7</v>
      </c>
      <c r="P926" s="448">
        <f t="shared" si="658"/>
        <v>6</v>
      </c>
      <c r="Q926" s="448">
        <f t="shared" si="658"/>
        <v>5</v>
      </c>
      <c r="R926" s="448">
        <f t="shared" si="658"/>
        <v>4</v>
      </c>
      <c r="S926" s="448">
        <f t="shared" si="658"/>
        <v>3</v>
      </c>
      <c r="T926" s="464">
        <f t="shared" si="658"/>
        <v>2</v>
      </c>
      <c r="U926" s="448">
        <f t="shared" si="658"/>
        <v>1.5</v>
      </c>
      <c r="V926" s="448">
        <f t="shared" si="658"/>
        <v>0.5</v>
      </c>
      <c r="W926" s="448">
        <f t="shared" si="658"/>
        <v>0</v>
      </c>
      <c r="X926" s="448">
        <f t="shared" si="658"/>
        <v>0</v>
      </c>
      <c r="Y926" s="464">
        <f t="shared" si="658"/>
        <v>0</v>
      </c>
      <c r="Z926" s="448">
        <f t="shared" si="658"/>
        <v>0</v>
      </c>
      <c r="AA926" s="448">
        <f t="shared" si="658"/>
        <v>0</v>
      </c>
      <c r="AB926" s="448">
        <f t="shared" si="658"/>
        <v>0</v>
      </c>
      <c r="AC926" s="448">
        <f t="shared" si="658"/>
        <v>0</v>
      </c>
      <c r="AD926" s="448">
        <f t="shared" si="658"/>
        <v>0</v>
      </c>
      <c r="AE926" s="464">
        <f t="shared" si="658"/>
        <v>0</v>
      </c>
      <c r="AF926" s="448">
        <f t="shared" si="658"/>
        <v>0</v>
      </c>
      <c r="AG926" s="448">
        <f t="shared" si="658"/>
        <v>0</v>
      </c>
      <c r="AH926" s="448">
        <f t="shared" si="658"/>
        <v>0</v>
      </c>
      <c r="AI926" s="449">
        <f t="shared" si="658"/>
        <v>0</v>
      </c>
      <c r="AJ926" s="464">
        <f t="shared" si="645"/>
        <v>0</v>
      </c>
      <c r="AK926" s="448">
        <f t="shared" si="646"/>
        <v>0</v>
      </c>
      <c r="AL926" s="448">
        <f t="shared" si="647"/>
        <v>0</v>
      </c>
      <c r="AM926" s="448">
        <f t="shared" si="648"/>
        <v>0</v>
      </c>
      <c r="AN926" s="449">
        <f t="shared" si="649"/>
        <v>0</v>
      </c>
    </row>
    <row r="927" spans="1:40" outlineLevel="2">
      <c r="A927" s="882">
        <f>ROW()</f>
        <v>927</v>
      </c>
      <c r="B927" s="453"/>
      <c r="D927" s="452" t="s">
        <v>302</v>
      </c>
      <c r="H927" s="458"/>
      <c r="I927" s="458"/>
      <c r="J927" s="459"/>
      <c r="K927" s="169"/>
      <c r="L927" s="169">
        <f>Input!$AB$68</f>
        <v>10</v>
      </c>
      <c r="M927" s="448">
        <f t="shared" ref="M927:AI927" si="659">(L927-L$9)*(L927&gt;M$9)</f>
        <v>9</v>
      </c>
      <c r="N927" s="449">
        <f t="shared" si="659"/>
        <v>8</v>
      </c>
      <c r="O927" s="448">
        <f t="shared" si="659"/>
        <v>7</v>
      </c>
      <c r="P927" s="448">
        <f t="shared" si="659"/>
        <v>6</v>
      </c>
      <c r="Q927" s="448">
        <f t="shared" si="659"/>
        <v>5</v>
      </c>
      <c r="R927" s="448">
        <f t="shared" si="659"/>
        <v>4</v>
      </c>
      <c r="S927" s="448">
        <f t="shared" si="659"/>
        <v>3</v>
      </c>
      <c r="T927" s="464">
        <f t="shared" si="659"/>
        <v>2</v>
      </c>
      <c r="U927" s="448">
        <f t="shared" si="659"/>
        <v>1.5</v>
      </c>
      <c r="V927" s="448">
        <f t="shared" si="659"/>
        <v>0.5</v>
      </c>
      <c r="W927" s="448">
        <f t="shared" si="659"/>
        <v>0</v>
      </c>
      <c r="X927" s="448">
        <f t="shared" si="659"/>
        <v>0</v>
      </c>
      <c r="Y927" s="464">
        <f t="shared" si="659"/>
        <v>0</v>
      </c>
      <c r="Z927" s="448">
        <f t="shared" si="659"/>
        <v>0</v>
      </c>
      <c r="AA927" s="448">
        <f t="shared" si="659"/>
        <v>0</v>
      </c>
      <c r="AB927" s="448">
        <f t="shared" si="659"/>
        <v>0</v>
      </c>
      <c r="AC927" s="448">
        <f t="shared" si="659"/>
        <v>0</v>
      </c>
      <c r="AD927" s="448">
        <f t="shared" si="659"/>
        <v>0</v>
      </c>
      <c r="AE927" s="464">
        <f t="shared" si="659"/>
        <v>0</v>
      </c>
      <c r="AF927" s="448">
        <f t="shared" si="659"/>
        <v>0</v>
      </c>
      <c r="AG927" s="448">
        <f t="shared" si="659"/>
        <v>0</v>
      </c>
      <c r="AH927" s="448">
        <f t="shared" si="659"/>
        <v>0</v>
      </c>
      <c r="AI927" s="449">
        <f t="shared" si="659"/>
        <v>0</v>
      </c>
      <c r="AJ927" s="464">
        <f t="shared" si="645"/>
        <v>0</v>
      </c>
      <c r="AK927" s="448">
        <f t="shared" si="646"/>
        <v>0</v>
      </c>
      <c r="AL927" s="448">
        <f t="shared" si="647"/>
        <v>0</v>
      </c>
      <c r="AM927" s="448">
        <f t="shared" si="648"/>
        <v>0</v>
      </c>
      <c r="AN927" s="449">
        <f t="shared" si="649"/>
        <v>0</v>
      </c>
    </row>
    <row r="928" spans="1:40" outlineLevel="2">
      <c r="A928" s="882">
        <f>ROW()</f>
        <v>928</v>
      </c>
      <c r="B928" s="453"/>
      <c r="D928" s="452" t="s">
        <v>36</v>
      </c>
      <c r="H928" s="458"/>
      <c r="I928" s="458"/>
      <c r="J928" s="459"/>
      <c r="K928" s="169"/>
      <c r="L928" s="169">
        <f>Input!$AB$69</f>
        <v>4</v>
      </c>
      <c r="M928" s="448">
        <f t="shared" ref="M928:AI928" si="660">(L928-L$9)*(L928&gt;M$9)</f>
        <v>3</v>
      </c>
      <c r="N928" s="449">
        <f t="shared" si="660"/>
        <v>2</v>
      </c>
      <c r="O928" s="448">
        <f t="shared" si="660"/>
        <v>1</v>
      </c>
      <c r="P928" s="448">
        <f t="shared" si="660"/>
        <v>0</v>
      </c>
      <c r="Q928" s="448">
        <f t="shared" si="660"/>
        <v>0</v>
      </c>
      <c r="R928" s="448">
        <f t="shared" si="660"/>
        <v>0</v>
      </c>
      <c r="S928" s="448">
        <f t="shared" si="660"/>
        <v>0</v>
      </c>
      <c r="T928" s="464">
        <f t="shared" si="660"/>
        <v>0</v>
      </c>
      <c r="U928" s="448">
        <f t="shared" si="660"/>
        <v>0</v>
      </c>
      <c r="V928" s="448">
        <f t="shared" si="660"/>
        <v>0</v>
      </c>
      <c r="W928" s="448">
        <f t="shared" si="660"/>
        <v>0</v>
      </c>
      <c r="X928" s="448">
        <f t="shared" si="660"/>
        <v>0</v>
      </c>
      <c r="Y928" s="464">
        <f t="shared" si="660"/>
        <v>0</v>
      </c>
      <c r="Z928" s="448">
        <f t="shared" si="660"/>
        <v>0</v>
      </c>
      <c r="AA928" s="448">
        <f t="shared" si="660"/>
        <v>0</v>
      </c>
      <c r="AB928" s="448">
        <f t="shared" si="660"/>
        <v>0</v>
      </c>
      <c r="AC928" s="448">
        <f t="shared" si="660"/>
        <v>0</v>
      </c>
      <c r="AD928" s="448">
        <f t="shared" si="660"/>
        <v>0</v>
      </c>
      <c r="AE928" s="464">
        <f t="shared" si="660"/>
        <v>0</v>
      </c>
      <c r="AF928" s="448">
        <f t="shared" si="660"/>
        <v>0</v>
      </c>
      <c r="AG928" s="448">
        <f t="shared" si="660"/>
        <v>0</v>
      </c>
      <c r="AH928" s="448">
        <f t="shared" si="660"/>
        <v>0</v>
      </c>
      <c r="AI928" s="449">
        <f t="shared" si="660"/>
        <v>0</v>
      </c>
      <c r="AJ928" s="464">
        <f t="shared" si="645"/>
        <v>0</v>
      </c>
      <c r="AK928" s="448">
        <f t="shared" si="646"/>
        <v>0</v>
      </c>
      <c r="AL928" s="448">
        <f t="shared" si="647"/>
        <v>0</v>
      </c>
      <c r="AM928" s="448">
        <f t="shared" si="648"/>
        <v>0</v>
      </c>
      <c r="AN928" s="449">
        <f t="shared" si="649"/>
        <v>0</v>
      </c>
    </row>
    <row r="929" spans="1:40" outlineLevel="2">
      <c r="A929" s="882">
        <f>ROW()</f>
        <v>929</v>
      </c>
      <c r="B929" s="453"/>
      <c r="D929" s="452" t="s">
        <v>583</v>
      </c>
      <c r="H929" s="458"/>
      <c r="I929" s="458"/>
      <c r="J929" s="459"/>
      <c r="K929" s="169"/>
      <c r="L929" s="169">
        <f>Input!$AB$70</f>
        <v>10</v>
      </c>
      <c r="M929" s="448">
        <f t="shared" ref="M929:AI929" si="661">(L929-L$9)*(L929&gt;M$9)</f>
        <v>9</v>
      </c>
      <c r="N929" s="449">
        <f t="shared" si="661"/>
        <v>8</v>
      </c>
      <c r="O929" s="448">
        <f t="shared" si="661"/>
        <v>7</v>
      </c>
      <c r="P929" s="448">
        <f t="shared" si="661"/>
        <v>6</v>
      </c>
      <c r="Q929" s="448">
        <f t="shared" si="661"/>
        <v>5</v>
      </c>
      <c r="R929" s="448">
        <f t="shared" si="661"/>
        <v>4</v>
      </c>
      <c r="S929" s="448">
        <f t="shared" si="661"/>
        <v>3</v>
      </c>
      <c r="T929" s="464">
        <f t="shared" si="661"/>
        <v>2</v>
      </c>
      <c r="U929" s="448">
        <f t="shared" si="661"/>
        <v>1.5</v>
      </c>
      <c r="V929" s="448">
        <f t="shared" si="661"/>
        <v>0.5</v>
      </c>
      <c r="W929" s="448">
        <f t="shared" si="661"/>
        <v>0</v>
      </c>
      <c r="X929" s="448">
        <f t="shared" si="661"/>
        <v>0</v>
      </c>
      <c r="Y929" s="464">
        <f t="shared" si="661"/>
        <v>0</v>
      </c>
      <c r="Z929" s="448">
        <f t="shared" si="661"/>
        <v>0</v>
      </c>
      <c r="AA929" s="448">
        <f t="shared" si="661"/>
        <v>0</v>
      </c>
      <c r="AB929" s="448">
        <f t="shared" si="661"/>
        <v>0</v>
      </c>
      <c r="AC929" s="448">
        <f t="shared" si="661"/>
        <v>0</v>
      </c>
      <c r="AD929" s="448">
        <f t="shared" si="661"/>
        <v>0</v>
      </c>
      <c r="AE929" s="464">
        <f t="shared" si="661"/>
        <v>0</v>
      </c>
      <c r="AF929" s="448">
        <f t="shared" si="661"/>
        <v>0</v>
      </c>
      <c r="AG929" s="448">
        <f t="shared" si="661"/>
        <v>0</v>
      </c>
      <c r="AH929" s="448">
        <f t="shared" si="661"/>
        <v>0</v>
      </c>
      <c r="AI929" s="449">
        <f t="shared" si="661"/>
        <v>0</v>
      </c>
      <c r="AJ929" s="464">
        <f t="shared" si="645"/>
        <v>0</v>
      </c>
      <c r="AK929" s="448">
        <f t="shared" si="646"/>
        <v>0</v>
      </c>
      <c r="AL929" s="448">
        <f t="shared" si="647"/>
        <v>0</v>
      </c>
      <c r="AM929" s="448">
        <f t="shared" si="648"/>
        <v>0</v>
      </c>
      <c r="AN929" s="449">
        <f t="shared" si="649"/>
        <v>0</v>
      </c>
    </row>
    <row r="930" spans="1:40" outlineLevel="2">
      <c r="A930" s="882">
        <f>ROW()</f>
        <v>930</v>
      </c>
      <c r="B930" s="453"/>
      <c r="D930" s="452" t="s">
        <v>81</v>
      </c>
      <c r="H930" s="458"/>
      <c r="I930" s="458"/>
      <c r="J930" s="459"/>
      <c r="K930" s="169"/>
      <c r="L930" s="169">
        <f>Input!$AB$71</f>
        <v>4</v>
      </c>
      <c r="M930" s="448">
        <f t="shared" ref="M930:AI930" si="662">(L930-L$9)*(L930&gt;M$9)</f>
        <v>3</v>
      </c>
      <c r="N930" s="449">
        <f t="shared" si="662"/>
        <v>2</v>
      </c>
      <c r="O930" s="448">
        <f t="shared" si="662"/>
        <v>1</v>
      </c>
      <c r="P930" s="448">
        <f t="shared" si="662"/>
        <v>0</v>
      </c>
      <c r="Q930" s="448">
        <f t="shared" si="662"/>
        <v>0</v>
      </c>
      <c r="R930" s="448">
        <f t="shared" si="662"/>
        <v>0</v>
      </c>
      <c r="S930" s="448">
        <f t="shared" si="662"/>
        <v>0</v>
      </c>
      <c r="T930" s="464">
        <f t="shared" si="662"/>
        <v>0</v>
      </c>
      <c r="U930" s="448">
        <f t="shared" si="662"/>
        <v>0</v>
      </c>
      <c r="V930" s="448">
        <f t="shared" si="662"/>
        <v>0</v>
      </c>
      <c r="W930" s="448">
        <f t="shared" si="662"/>
        <v>0</v>
      </c>
      <c r="X930" s="448">
        <f t="shared" si="662"/>
        <v>0</v>
      </c>
      <c r="Y930" s="464">
        <f t="shared" si="662"/>
        <v>0</v>
      </c>
      <c r="Z930" s="448">
        <f t="shared" si="662"/>
        <v>0</v>
      </c>
      <c r="AA930" s="448">
        <f t="shared" si="662"/>
        <v>0</v>
      </c>
      <c r="AB930" s="448">
        <f t="shared" si="662"/>
        <v>0</v>
      </c>
      <c r="AC930" s="448">
        <f t="shared" si="662"/>
        <v>0</v>
      </c>
      <c r="AD930" s="448">
        <f t="shared" si="662"/>
        <v>0</v>
      </c>
      <c r="AE930" s="464">
        <f t="shared" si="662"/>
        <v>0</v>
      </c>
      <c r="AF930" s="448">
        <f t="shared" si="662"/>
        <v>0</v>
      </c>
      <c r="AG930" s="448">
        <f t="shared" si="662"/>
        <v>0</v>
      </c>
      <c r="AH930" s="448">
        <f t="shared" si="662"/>
        <v>0</v>
      </c>
      <c r="AI930" s="449">
        <f t="shared" si="662"/>
        <v>0</v>
      </c>
      <c r="AJ930" s="464">
        <f t="shared" si="645"/>
        <v>0</v>
      </c>
      <c r="AK930" s="448">
        <f t="shared" si="646"/>
        <v>0</v>
      </c>
      <c r="AL930" s="448">
        <f t="shared" si="647"/>
        <v>0</v>
      </c>
      <c r="AM930" s="448">
        <f t="shared" si="648"/>
        <v>0</v>
      </c>
      <c r="AN930" s="449">
        <f t="shared" si="649"/>
        <v>0</v>
      </c>
    </row>
    <row r="931" spans="1:40" outlineLevel="2">
      <c r="A931" s="882">
        <f>ROW()</f>
        <v>931</v>
      </c>
      <c r="B931" s="453"/>
      <c r="D931" s="452" t="s">
        <v>28</v>
      </c>
      <c r="H931" s="458"/>
      <c r="I931" s="458"/>
      <c r="J931" s="459"/>
      <c r="K931" s="169"/>
      <c r="L931" s="169">
        <f>Input!$AB$72</f>
        <v>0</v>
      </c>
      <c r="M931" s="448">
        <f t="shared" ref="M931:AI931" si="663">(L931-L$9)*(L931&gt;M$9)</f>
        <v>0</v>
      </c>
      <c r="N931" s="449">
        <f t="shared" si="663"/>
        <v>0</v>
      </c>
      <c r="O931" s="448">
        <f t="shared" si="663"/>
        <v>0</v>
      </c>
      <c r="P931" s="448">
        <f t="shared" si="663"/>
        <v>0</v>
      </c>
      <c r="Q931" s="448">
        <f t="shared" si="663"/>
        <v>0</v>
      </c>
      <c r="R931" s="448">
        <f t="shared" si="663"/>
        <v>0</v>
      </c>
      <c r="S931" s="448">
        <f t="shared" si="663"/>
        <v>0</v>
      </c>
      <c r="T931" s="464">
        <f t="shared" si="663"/>
        <v>0</v>
      </c>
      <c r="U931" s="448">
        <f t="shared" si="663"/>
        <v>0</v>
      </c>
      <c r="V931" s="448">
        <f t="shared" si="663"/>
        <v>0</v>
      </c>
      <c r="W931" s="448">
        <f t="shared" si="663"/>
        <v>0</v>
      </c>
      <c r="X931" s="448">
        <f t="shared" si="663"/>
        <v>0</v>
      </c>
      <c r="Y931" s="464">
        <f t="shared" si="663"/>
        <v>0</v>
      </c>
      <c r="Z931" s="448">
        <f t="shared" si="663"/>
        <v>0</v>
      </c>
      <c r="AA931" s="448">
        <f t="shared" si="663"/>
        <v>0</v>
      </c>
      <c r="AB931" s="448">
        <f t="shared" si="663"/>
        <v>0</v>
      </c>
      <c r="AC931" s="448">
        <f t="shared" si="663"/>
        <v>0</v>
      </c>
      <c r="AD931" s="448">
        <f t="shared" si="663"/>
        <v>0</v>
      </c>
      <c r="AE931" s="464">
        <f t="shared" si="663"/>
        <v>0</v>
      </c>
      <c r="AF931" s="448">
        <f t="shared" si="663"/>
        <v>0</v>
      </c>
      <c r="AG931" s="448">
        <f t="shared" si="663"/>
        <v>0</v>
      </c>
      <c r="AH931" s="448">
        <f t="shared" si="663"/>
        <v>0</v>
      </c>
      <c r="AI931" s="449">
        <f t="shared" si="663"/>
        <v>0</v>
      </c>
      <c r="AJ931" s="464">
        <f t="shared" si="645"/>
        <v>0</v>
      </c>
      <c r="AK931" s="448">
        <f t="shared" si="646"/>
        <v>0</v>
      </c>
      <c r="AL931" s="448">
        <f t="shared" si="647"/>
        <v>0</v>
      </c>
      <c r="AM931" s="448">
        <f t="shared" si="648"/>
        <v>0</v>
      </c>
      <c r="AN931" s="449">
        <f t="shared" si="649"/>
        <v>0</v>
      </c>
    </row>
    <row r="932" spans="1:40" outlineLevel="2">
      <c r="A932" s="882">
        <f>ROW()</f>
        <v>932</v>
      </c>
      <c r="B932" s="453"/>
      <c r="D932" s="456" t="s">
        <v>443</v>
      </c>
      <c r="E932" s="456"/>
      <c r="F932" s="456"/>
      <c r="G932" s="456"/>
      <c r="H932" s="460"/>
      <c r="I932" s="460"/>
      <c r="J932" s="461"/>
      <c r="K932" s="170"/>
      <c r="L932" s="170">
        <f>Input!$AB$73</f>
        <v>5</v>
      </c>
      <c r="M932" s="450">
        <f t="shared" ref="M932:AI932" si="664">(L932-L$9)*(L932&gt;M$9)</f>
        <v>4</v>
      </c>
      <c r="N932" s="451">
        <f t="shared" si="664"/>
        <v>3</v>
      </c>
      <c r="O932" s="450">
        <f t="shared" si="664"/>
        <v>2</v>
      </c>
      <c r="P932" s="450">
        <f t="shared" si="664"/>
        <v>1</v>
      </c>
      <c r="Q932" s="450">
        <f t="shared" si="664"/>
        <v>0</v>
      </c>
      <c r="R932" s="450">
        <f t="shared" si="664"/>
        <v>0</v>
      </c>
      <c r="S932" s="450">
        <f t="shared" si="664"/>
        <v>0</v>
      </c>
      <c r="T932" s="474">
        <f t="shared" si="664"/>
        <v>0</v>
      </c>
      <c r="U932" s="450">
        <f t="shared" si="664"/>
        <v>0</v>
      </c>
      <c r="V932" s="450">
        <f t="shared" si="664"/>
        <v>0</v>
      </c>
      <c r="W932" s="450">
        <f t="shared" si="664"/>
        <v>0</v>
      </c>
      <c r="X932" s="450">
        <f t="shared" si="664"/>
        <v>0</v>
      </c>
      <c r="Y932" s="474">
        <f t="shared" si="664"/>
        <v>0</v>
      </c>
      <c r="Z932" s="450">
        <f t="shared" si="664"/>
        <v>0</v>
      </c>
      <c r="AA932" s="450">
        <f t="shared" si="664"/>
        <v>0</v>
      </c>
      <c r="AB932" s="450">
        <f t="shared" si="664"/>
        <v>0</v>
      </c>
      <c r="AC932" s="450">
        <f t="shared" si="664"/>
        <v>0</v>
      </c>
      <c r="AD932" s="450">
        <f t="shared" si="664"/>
        <v>0</v>
      </c>
      <c r="AE932" s="474">
        <f t="shared" si="664"/>
        <v>0</v>
      </c>
      <c r="AF932" s="450">
        <f t="shared" si="664"/>
        <v>0</v>
      </c>
      <c r="AG932" s="450">
        <f t="shared" si="664"/>
        <v>0</v>
      </c>
      <c r="AH932" s="450">
        <f t="shared" si="664"/>
        <v>0</v>
      </c>
      <c r="AI932" s="451">
        <f t="shared" si="664"/>
        <v>0</v>
      </c>
      <c r="AJ932" s="474">
        <f t="shared" si="645"/>
        <v>0</v>
      </c>
      <c r="AK932" s="450">
        <f t="shared" si="646"/>
        <v>0</v>
      </c>
      <c r="AL932" s="450">
        <f t="shared" si="647"/>
        <v>0</v>
      </c>
      <c r="AM932" s="450">
        <f t="shared" si="648"/>
        <v>0</v>
      </c>
      <c r="AN932" s="451">
        <f t="shared" si="649"/>
        <v>0</v>
      </c>
    </row>
    <row r="933" spans="1:40" outlineLevel="2">
      <c r="A933" s="882">
        <f>ROW()</f>
        <v>933</v>
      </c>
      <c r="B933" s="453"/>
      <c r="H933" s="458"/>
      <c r="I933" s="458"/>
      <c r="J933" s="459"/>
      <c r="K933" s="458"/>
      <c r="L933" s="439"/>
      <c r="M933" s="439"/>
      <c r="N933" s="440"/>
      <c r="O933" s="439"/>
      <c r="P933" s="439"/>
      <c r="Q933" s="439"/>
      <c r="R933" s="439"/>
      <c r="S933" s="439"/>
      <c r="T933" s="443"/>
      <c r="U933" s="439"/>
      <c r="V933" s="439"/>
      <c r="W933" s="439"/>
      <c r="X933" s="439"/>
      <c r="Y933" s="443"/>
      <c r="Z933" s="439"/>
      <c r="AA933" s="439"/>
      <c r="AB933" s="439"/>
      <c r="AC933" s="439"/>
      <c r="AD933" s="439"/>
      <c r="AE933" s="443"/>
      <c r="AF933" s="439"/>
      <c r="AG933" s="439"/>
      <c r="AH933" s="439"/>
      <c r="AI933" s="440"/>
      <c r="AJ933" s="443"/>
      <c r="AK933" s="439"/>
      <c r="AL933" s="439"/>
      <c r="AM933" s="439"/>
      <c r="AN933" s="440"/>
    </row>
    <row r="934" spans="1:40" outlineLevel="1">
      <c r="A934" s="732" t="s">
        <v>20</v>
      </c>
      <c r="B934" s="733"/>
      <c r="C934" s="881"/>
      <c r="D934" s="733"/>
      <c r="E934" s="733"/>
      <c r="F934" s="733"/>
      <c r="G934" s="730"/>
      <c r="H934" s="733"/>
      <c r="I934" s="730"/>
      <c r="J934" s="729"/>
      <c r="K934" s="730"/>
      <c r="L934" s="730"/>
      <c r="M934" s="730"/>
      <c r="N934" s="731"/>
      <c r="O934" s="730"/>
      <c r="P934" s="730"/>
      <c r="Q934" s="730"/>
      <c r="R934" s="730"/>
      <c r="S934" s="730"/>
      <c r="T934" s="729"/>
      <c r="U934" s="730"/>
      <c r="V934" s="730"/>
      <c r="W934" s="730"/>
      <c r="X934" s="730"/>
      <c r="Y934" s="729"/>
      <c r="Z934" s="730"/>
      <c r="AA934" s="730"/>
      <c r="AB934" s="730"/>
      <c r="AC934" s="730"/>
      <c r="AD934" s="730"/>
      <c r="AE934" s="729"/>
      <c r="AF934" s="730"/>
      <c r="AG934" s="730"/>
      <c r="AH934" s="730"/>
      <c r="AI934" s="731"/>
      <c r="AJ934" s="729"/>
      <c r="AK934" s="730"/>
      <c r="AL934" s="730"/>
      <c r="AM934" s="730"/>
      <c r="AN934" s="731"/>
    </row>
    <row r="935" spans="1:40" outlineLevel="2">
      <c r="A935" s="882">
        <f>ROW()</f>
        <v>935</v>
      </c>
      <c r="B935" s="453"/>
      <c r="D935" s="452" t="s">
        <v>300</v>
      </c>
      <c r="H935" s="458"/>
      <c r="I935" s="458"/>
      <c r="J935" s="459"/>
      <c r="K935" s="439">
        <f t="shared" ref="K935:AD935" si="665">J1043</f>
        <v>0</v>
      </c>
      <c r="L935" s="439">
        <f t="shared" si="665"/>
        <v>1.7327212120130813</v>
      </c>
      <c r="M935" s="439">
        <f t="shared" si="665"/>
        <v>1.6460851514124273</v>
      </c>
      <c r="N935" s="440">
        <f t="shared" si="665"/>
        <v>1.5594490908117733</v>
      </c>
      <c r="O935" s="439">
        <f t="shared" si="665"/>
        <v>1.4728130302111193</v>
      </c>
      <c r="P935" s="439">
        <f t="shared" si="665"/>
        <v>1.3861769696104653</v>
      </c>
      <c r="Q935" s="439">
        <f t="shared" si="665"/>
        <v>1.2995409090098113</v>
      </c>
      <c r="R935" s="439">
        <f t="shared" si="665"/>
        <v>1.2129048484091574</v>
      </c>
      <c r="S935" s="439">
        <f t="shared" si="665"/>
        <v>1.1262687878085034</v>
      </c>
      <c r="T935" s="443">
        <f t="shared" si="665"/>
        <v>1.0396327272078492</v>
      </c>
      <c r="U935" s="439">
        <f t="shared" si="665"/>
        <v>0.99631469690752206</v>
      </c>
      <c r="V935" s="439">
        <f t="shared" si="665"/>
        <v>0.90967863630686796</v>
      </c>
      <c r="W935" s="439">
        <f t="shared" si="665"/>
        <v>0.82304257570621386</v>
      </c>
      <c r="X935" s="439">
        <f t="shared" si="665"/>
        <v>0.73640651510555977</v>
      </c>
      <c r="Y935" s="443">
        <f t="shared" si="665"/>
        <v>0.64977045450490567</v>
      </c>
      <c r="Z935" s="439">
        <f t="shared" si="665"/>
        <v>0.60645242420457868</v>
      </c>
      <c r="AA935" s="439">
        <f t="shared" si="665"/>
        <v>0.51981636360392458</v>
      </c>
      <c r="AB935" s="439">
        <f t="shared" si="665"/>
        <v>0.43318030300327048</v>
      </c>
      <c r="AC935" s="439">
        <f t="shared" si="665"/>
        <v>0.34654424240261639</v>
      </c>
      <c r="AD935" s="439">
        <f t="shared" si="665"/>
        <v>0.25990818180196229</v>
      </c>
      <c r="AE935" s="443">
        <f t="shared" ref="AE935:AI946" si="666">AD1043</f>
        <v>0.17327212120130819</v>
      </c>
      <c r="AF935" s="439">
        <f t="shared" si="666"/>
        <v>8.6636060600654097E-2</v>
      </c>
      <c r="AG935" s="439">
        <f t="shared" si="666"/>
        <v>0</v>
      </c>
      <c r="AH935" s="439">
        <f t="shared" si="666"/>
        <v>0</v>
      </c>
      <c r="AI935" s="440">
        <f t="shared" si="666"/>
        <v>0</v>
      </c>
      <c r="AJ935" s="443">
        <f t="shared" ref="AJ935:AJ946" si="667">AI1043</f>
        <v>0</v>
      </c>
      <c r="AK935" s="439">
        <f t="shared" ref="AK935:AK946" si="668">AJ1043</f>
        <v>0</v>
      </c>
      <c r="AL935" s="439">
        <f t="shared" ref="AL935:AL946" si="669">AK1043</f>
        <v>0</v>
      </c>
      <c r="AM935" s="439">
        <f t="shared" ref="AM935:AM946" si="670">AL1043</f>
        <v>0</v>
      </c>
      <c r="AN935" s="440">
        <f t="shared" ref="AN935:AN946" si="671">AM1043</f>
        <v>0</v>
      </c>
    </row>
    <row r="936" spans="1:40" outlineLevel="2">
      <c r="A936" s="882">
        <f>ROW()</f>
        <v>936</v>
      </c>
      <c r="B936" s="453"/>
      <c r="D936" s="452" t="s">
        <v>301</v>
      </c>
      <c r="H936" s="458"/>
      <c r="I936" s="458"/>
      <c r="J936" s="459"/>
      <c r="K936" s="439">
        <f t="shared" ref="K936" si="672">J1044</f>
        <v>0</v>
      </c>
      <c r="L936" s="439">
        <f t="shared" ref="L936" si="673">K1044</f>
        <v>0</v>
      </c>
      <c r="M936" s="439">
        <f t="shared" ref="M936" si="674">L1044</f>
        <v>0</v>
      </c>
      <c r="N936" s="440">
        <f t="shared" ref="N936" si="675">M1044</f>
        <v>0</v>
      </c>
      <c r="O936" s="439">
        <f t="shared" ref="O936" si="676">N1044</f>
        <v>0</v>
      </c>
      <c r="P936" s="439">
        <f t="shared" ref="P936" si="677">O1044</f>
        <v>0</v>
      </c>
      <c r="Q936" s="439">
        <f t="shared" ref="Q936" si="678">P1044</f>
        <v>0</v>
      </c>
      <c r="R936" s="439">
        <f t="shared" ref="R936" si="679">Q1044</f>
        <v>0</v>
      </c>
      <c r="S936" s="439">
        <f t="shared" ref="S936" si="680">R1044</f>
        <v>0</v>
      </c>
      <c r="T936" s="443">
        <f t="shared" ref="T936" si="681">S1044</f>
        <v>0</v>
      </c>
      <c r="U936" s="439">
        <f t="shared" ref="U936" si="682">T1044</f>
        <v>0</v>
      </c>
      <c r="V936" s="439">
        <f t="shared" ref="V936" si="683">U1044</f>
        <v>0</v>
      </c>
      <c r="W936" s="439">
        <f t="shared" ref="W936" si="684">V1044</f>
        <v>0</v>
      </c>
      <c r="X936" s="439">
        <f t="shared" ref="X936" si="685">W1044</f>
        <v>0</v>
      </c>
      <c r="Y936" s="443">
        <f t="shared" ref="Y936" si="686">X1044</f>
        <v>0</v>
      </c>
      <c r="Z936" s="439">
        <f t="shared" ref="Z936" si="687">Y1044</f>
        <v>0</v>
      </c>
      <c r="AA936" s="439">
        <f t="shared" ref="AA936" si="688">Z1044</f>
        <v>0</v>
      </c>
      <c r="AB936" s="439">
        <f t="shared" ref="AB936" si="689">AA1044</f>
        <v>0</v>
      </c>
      <c r="AC936" s="439">
        <f t="shared" ref="AC936" si="690">AB1044</f>
        <v>0</v>
      </c>
      <c r="AD936" s="439">
        <f t="shared" ref="AD936" si="691">AC1044</f>
        <v>0</v>
      </c>
      <c r="AE936" s="443">
        <f t="shared" si="666"/>
        <v>0</v>
      </c>
      <c r="AF936" s="439">
        <f t="shared" si="666"/>
        <v>0</v>
      </c>
      <c r="AG936" s="439">
        <f t="shared" si="666"/>
        <v>0</v>
      </c>
      <c r="AH936" s="439">
        <f t="shared" si="666"/>
        <v>0</v>
      </c>
      <c r="AI936" s="440">
        <f t="shared" si="666"/>
        <v>0</v>
      </c>
      <c r="AJ936" s="443">
        <f t="shared" si="667"/>
        <v>0</v>
      </c>
      <c r="AK936" s="439">
        <f t="shared" si="668"/>
        <v>0</v>
      </c>
      <c r="AL936" s="439">
        <f t="shared" si="669"/>
        <v>0</v>
      </c>
      <c r="AM936" s="439">
        <f t="shared" si="670"/>
        <v>0</v>
      </c>
      <c r="AN936" s="440">
        <f t="shared" si="671"/>
        <v>0</v>
      </c>
    </row>
    <row r="937" spans="1:40" outlineLevel="2">
      <c r="A937" s="882">
        <f>ROW()</f>
        <v>937</v>
      </c>
      <c r="B937" s="453"/>
      <c r="D937" s="452" t="s">
        <v>29</v>
      </c>
      <c r="H937" s="458"/>
      <c r="I937" s="458"/>
      <c r="J937" s="459"/>
      <c r="K937" s="439">
        <f t="shared" ref="K937:S937" si="692">J1045</f>
        <v>0</v>
      </c>
      <c r="L937" s="439">
        <f t="shared" si="692"/>
        <v>3.61</v>
      </c>
      <c r="M937" s="439">
        <f t="shared" si="692"/>
        <v>3.4295</v>
      </c>
      <c r="N937" s="440">
        <f t="shared" si="692"/>
        <v>3.2490000000000001</v>
      </c>
      <c r="O937" s="439">
        <f t="shared" si="692"/>
        <v>3.0685000000000002</v>
      </c>
      <c r="P937" s="439">
        <f t="shared" si="692"/>
        <v>2.8880000000000003</v>
      </c>
      <c r="Q937" s="439">
        <f t="shared" si="692"/>
        <v>2.7075000000000005</v>
      </c>
      <c r="R937" s="439">
        <f t="shared" si="692"/>
        <v>2.5270000000000006</v>
      </c>
      <c r="S937" s="439">
        <f t="shared" si="692"/>
        <v>2.3465000000000007</v>
      </c>
      <c r="T937" s="334">
        <v>0</v>
      </c>
      <c r="U937" s="439">
        <f t="shared" ref="U937:AD937" si="693">T1045</f>
        <v>0</v>
      </c>
      <c r="V937" s="439">
        <f t="shared" si="693"/>
        <v>0</v>
      </c>
      <c r="W937" s="439">
        <f t="shared" si="693"/>
        <v>0</v>
      </c>
      <c r="X937" s="439">
        <f t="shared" si="693"/>
        <v>0</v>
      </c>
      <c r="Y937" s="443">
        <f t="shared" si="693"/>
        <v>0</v>
      </c>
      <c r="Z937" s="439">
        <f t="shared" si="693"/>
        <v>0</v>
      </c>
      <c r="AA937" s="439">
        <f t="shared" si="693"/>
        <v>0</v>
      </c>
      <c r="AB937" s="439">
        <f t="shared" si="693"/>
        <v>0</v>
      </c>
      <c r="AC937" s="439">
        <f t="shared" si="693"/>
        <v>0</v>
      </c>
      <c r="AD937" s="439">
        <f t="shared" si="693"/>
        <v>0</v>
      </c>
      <c r="AE937" s="443">
        <f t="shared" si="666"/>
        <v>0</v>
      </c>
      <c r="AF937" s="439">
        <f t="shared" si="666"/>
        <v>0</v>
      </c>
      <c r="AG937" s="439">
        <f t="shared" si="666"/>
        <v>0</v>
      </c>
      <c r="AH937" s="439">
        <f t="shared" si="666"/>
        <v>0</v>
      </c>
      <c r="AI937" s="440">
        <f t="shared" si="666"/>
        <v>0</v>
      </c>
      <c r="AJ937" s="443">
        <f t="shared" si="667"/>
        <v>0</v>
      </c>
      <c r="AK937" s="439">
        <f t="shared" si="668"/>
        <v>0</v>
      </c>
      <c r="AL937" s="439">
        <f t="shared" si="669"/>
        <v>0</v>
      </c>
      <c r="AM937" s="439">
        <f t="shared" si="670"/>
        <v>0</v>
      </c>
      <c r="AN937" s="440">
        <f t="shared" si="671"/>
        <v>0</v>
      </c>
    </row>
    <row r="938" spans="1:40" outlineLevel="2">
      <c r="A938" s="882">
        <f>ROW()</f>
        <v>938</v>
      </c>
      <c r="B938" s="453"/>
      <c r="D938" s="452" t="s">
        <v>30</v>
      </c>
      <c r="H938" s="458"/>
      <c r="I938" s="458"/>
      <c r="J938" s="459"/>
      <c r="K938" s="439">
        <f t="shared" ref="K938:S938" si="694">J1046</f>
        <v>0</v>
      </c>
      <c r="L938" s="439">
        <f t="shared" si="694"/>
        <v>1.1791426387192587</v>
      </c>
      <c r="M938" s="439">
        <f t="shared" si="694"/>
        <v>1.1201855067832958</v>
      </c>
      <c r="N938" s="440">
        <f t="shared" si="694"/>
        <v>1.0612283748473328</v>
      </c>
      <c r="O938" s="439">
        <f t="shared" si="694"/>
        <v>1.0022712429113698</v>
      </c>
      <c r="P938" s="439">
        <f t="shared" si="694"/>
        <v>0.94331411097540685</v>
      </c>
      <c r="Q938" s="439">
        <f t="shared" si="694"/>
        <v>0.88435697903944388</v>
      </c>
      <c r="R938" s="439">
        <f t="shared" si="694"/>
        <v>0.82539984710348091</v>
      </c>
      <c r="S938" s="439">
        <f t="shared" si="694"/>
        <v>0.76644271516751794</v>
      </c>
      <c r="T938" s="443">
        <f>SUM(S1045:S1047)</f>
        <v>2.873485583231556</v>
      </c>
      <c r="U938" s="439">
        <f t="shared" ref="U938:AD938" si="695">T1046</f>
        <v>2.7537570172635744</v>
      </c>
      <c r="V938" s="439">
        <f t="shared" si="695"/>
        <v>2.5142998853276115</v>
      </c>
      <c r="W938" s="439">
        <f t="shared" si="695"/>
        <v>2.2748427533916487</v>
      </c>
      <c r="X938" s="439">
        <f t="shared" si="695"/>
        <v>2.0353856214556858</v>
      </c>
      <c r="Y938" s="443">
        <f t="shared" si="695"/>
        <v>1.7959284895197227</v>
      </c>
      <c r="Z938" s="439">
        <f t="shared" si="695"/>
        <v>1.6761999235517413</v>
      </c>
      <c r="AA938" s="439">
        <f t="shared" si="695"/>
        <v>1.4367427916157782</v>
      </c>
      <c r="AB938" s="439">
        <f t="shared" si="695"/>
        <v>1.1972856596798152</v>
      </c>
      <c r="AC938" s="439">
        <f t="shared" si="695"/>
        <v>0.95782852774385208</v>
      </c>
      <c r="AD938" s="439">
        <f t="shared" si="695"/>
        <v>0.718371395807889</v>
      </c>
      <c r="AE938" s="443">
        <f t="shared" si="666"/>
        <v>0.47891426387192604</v>
      </c>
      <c r="AF938" s="439">
        <f t="shared" si="666"/>
        <v>0.23945713193596302</v>
      </c>
      <c r="AG938" s="439">
        <f t="shared" si="666"/>
        <v>0</v>
      </c>
      <c r="AH938" s="439">
        <f t="shared" si="666"/>
        <v>0</v>
      </c>
      <c r="AI938" s="440">
        <f t="shared" si="666"/>
        <v>0</v>
      </c>
      <c r="AJ938" s="443">
        <f t="shared" si="667"/>
        <v>0</v>
      </c>
      <c r="AK938" s="439">
        <f t="shared" si="668"/>
        <v>0</v>
      </c>
      <c r="AL938" s="439">
        <f t="shared" si="669"/>
        <v>0</v>
      </c>
      <c r="AM938" s="439">
        <f t="shared" si="670"/>
        <v>0</v>
      </c>
      <c r="AN938" s="440">
        <f t="shared" si="671"/>
        <v>0</v>
      </c>
    </row>
    <row r="939" spans="1:40" outlineLevel="2">
      <c r="A939" s="882">
        <f>ROW()</f>
        <v>939</v>
      </c>
      <c r="B939" s="453"/>
      <c r="D939" s="452" t="s">
        <v>31</v>
      </c>
      <c r="H939" s="458"/>
      <c r="I939" s="458"/>
      <c r="J939" s="459"/>
      <c r="K939" s="439">
        <f t="shared" ref="K939:S939" si="696">J1047</f>
        <v>0</v>
      </c>
      <c r="L939" s="439">
        <f t="shared" si="696"/>
        <v>0</v>
      </c>
      <c r="M939" s="439">
        <f t="shared" si="696"/>
        <v>0</v>
      </c>
      <c r="N939" s="440">
        <f t="shared" si="696"/>
        <v>0</v>
      </c>
      <c r="O939" s="439">
        <f t="shared" si="696"/>
        <v>0</v>
      </c>
      <c r="P939" s="439">
        <f t="shared" si="696"/>
        <v>0</v>
      </c>
      <c r="Q939" s="439">
        <f t="shared" si="696"/>
        <v>0</v>
      </c>
      <c r="R939" s="439">
        <f t="shared" si="696"/>
        <v>0</v>
      </c>
      <c r="S939" s="439">
        <f t="shared" si="696"/>
        <v>0</v>
      </c>
      <c r="T939" s="443">
        <f t="shared" ref="T939:T944" si="697">S1047</f>
        <v>0</v>
      </c>
      <c r="U939" s="439">
        <f t="shared" ref="U939:AD939" si="698">T1047</f>
        <v>0</v>
      </c>
      <c r="V939" s="439">
        <f t="shared" si="698"/>
        <v>0</v>
      </c>
      <c r="W939" s="439">
        <f t="shared" si="698"/>
        <v>0</v>
      </c>
      <c r="X939" s="439">
        <f t="shared" si="698"/>
        <v>0</v>
      </c>
      <c r="Y939" s="443">
        <f t="shared" si="698"/>
        <v>0</v>
      </c>
      <c r="Z939" s="439">
        <f t="shared" si="698"/>
        <v>0</v>
      </c>
      <c r="AA939" s="439">
        <f t="shared" si="698"/>
        <v>0</v>
      </c>
      <c r="AB939" s="439">
        <f t="shared" si="698"/>
        <v>0</v>
      </c>
      <c r="AC939" s="439">
        <f t="shared" si="698"/>
        <v>0</v>
      </c>
      <c r="AD939" s="439">
        <f t="shared" si="698"/>
        <v>0</v>
      </c>
      <c r="AE939" s="443">
        <f t="shared" si="666"/>
        <v>0</v>
      </c>
      <c r="AF939" s="439">
        <f t="shared" si="666"/>
        <v>0</v>
      </c>
      <c r="AG939" s="439">
        <f t="shared" si="666"/>
        <v>0</v>
      </c>
      <c r="AH939" s="439">
        <f t="shared" si="666"/>
        <v>0</v>
      </c>
      <c r="AI939" s="440">
        <f t="shared" si="666"/>
        <v>0</v>
      </c>
      <c r="AJ939" s="443">
        <f t="shared" si="667"/>
        <v>0</v>
      </c>
      <c r="AK939" s="439">
        <f t="shared" si="668"/>
        <v>0</v>
      </c>
      <c r="AL939" s="439">
        <f t="shared" si="669"/>
        <v>0</v>
      </c>
      <c r="AM939" s="439">
        <f t="shared" si="670"/>
        <v>0</v>
      </c>
      <c r="AN939" s="440">
        <f t="shared" si="671"/>
        <v>0</v>
      </c>
    </row>
    <row r="940" spans="1:40" outlineLevel="2">
      <c r="A940" s="882">
        <f>ROW()</f>
        <v>940</v>
      </c>
      <c r="B940" s="453"/>
      <c r="D940" s="452" t="s">
        <v>32</v>
      </c>
      <c r="H940" s="458"/>
      <c r="I940" s="458"/>
      <c r="J940" s="459"/>
      <c r="K940" s="439">
        <f t="shared" ref="K940:S940" si="699">J1048</f>
        <v>0</v>
      </c>
      <c r="L940" s="439">
        <f t="shared" si="699"/>
        <v>0.1551236661427744</v>
      </c>
      <c r="M940" s="439">
        <f t="shared" si="699"/>
        <v>0.15124557448920503</v>
      </c>
      <c r="N940" s="440">
        <f t="shared" si="699"/>
        <v>0.14736748283563567</v>
      </c>
      <c r="O940" s="439">
        <f t="shared" si="699"/>
        <v>0.1434893911820663</v>
      </c>
      <c r="P940" s="439">
        <f t="shared" si="699"/>
        <v>0.13961129952849693</v>
      </c>
      <c r="Q940" s="439">
        <f t="shared" si="699"/>
        <v>0.13573320787492757</v>
      </c>
      <c r="R940" s="439">
        <f t="shared" si="699"/>
        <v>0.1318551162213582</v>
      </c>
      <c r="S940" s="439">
        <f t="shared" si="699"/>
        <v>0.12797702456778884</v>
      </c>
      <c r="T940" s="443">
        <f t="shared" si="697"/>
        <v>0.12409893291421947</v>
      </c>
      <c r="U940" s="439">
        <f t="shared" ref="U940:AD940" si="700">T1048</f>
        <v>0.12215988708743479</v>
      </c>
      <c r="V940" s="439">
        <f t="shared" si="700"/>
        <v>0.11828179543386544</v>
      </c>
      <c r="W940" s="439">
        <f t="shared" si="700"/>
        <v>0.11440370378029607</v>
      </c>
      <c r="X940" s="439">
        <f t="shared" si="700"/>
        <v>0.11052561212672671</v>
      </c>
      <c r="Y940" s="443">
        <f t="shared" si="700"/>
        <v>0.10664752047315736</v>
      </c>
      <c r="Z940" s="439">
        <f t="shared" si="700"/>
        <v>0.10470847464637267</v>
      </c>
      <c r="AA940" s="439">
        <f t="shared" si="700"/>
        <v>0.10083038299280332</v>
      </c>
      <c r="AB940" s="439">
        <f t="shared" si="700"/>
        <v>9.695229133923397E-2</v>
      </c>
      <c r="AC940" s="439">
        <f t="shared" si="700"/>
        <v>9.3074199685664605E-2</v>
      </c>
      <c r="AD940" s="439">
        <f t="shared" si="700"/>
        <v>8.9196108032095239E-2</v>
      </c>
      <c r="AE940" s="443">
        <f t="shared" si="666"/>
        <v>8.5318016378525888E-2</v>
      </c>
      <c r="AF940" s="439">
        <f t="shared" si="666"/>
        <v>8.1439924724956536E-2</v>
      </c>
      <c r="AG940" s="439">
        <f t="shared" si="666"/>
        <v>7.7561833071387171E-2</v>
      </c>
      <c r="AH940" s="439">
        <f t="shared" si="666"/>
        <v>7.3683741417817805E-2</v>
      </c>
      <c r="AI940" s="440">
        <f t="shared" si="666"/>
        <v>6.9805649764248454E-2</v>
      </c>
      <c r="AJ940" s="443">
        <f t="shared" si="667"/>
        <v>6.5927558110679102E-2</v>
      </c>
      <c r="AK940" s="439">
        <f t="shared" si="668"/>
        <v>6.2049466457109743E-2</v>
      </c>
      <c r="AL940" s="439">
        <f t="shared" si="669"/>
        <v>5.8171374803540385E-2</v>
      </c>
      <c r="AM940" s="439">
        <f t="shared" si="670"/>
        <v>5.4293283149971026E-2</v>
      </c>
      <c r="AN940" s="440">
        <f t="shared" si="671"/>
        <v>5.0415191496401668E-2</v>
      </c>
    </row>
    <row r="941" spans="1:40" outlineLevel="2">
      <c r="A941" s="882">
        <f>ROW()</f>
        <v>941</v>
      </c>
      <c r="B941" s="453"/>
      <c r="D941" s="452" t="s">
        <v>33</v>
      </c>
      <c r="H941" s="458"/>
      <c r="I941" s="458"/>
      <c r="J941" s="459"/>
      <c r="K941" s="439">
        <f t="shared" ref="K941:S941" si="701">J1049</f>
        <v>0</v>
      </c>
      <c r="L941" s="439">
        <f t="shared" si="701"/>
        <v>1.2166562050413677E-2</v>
      </c>
      <c r="M941" s="439">
        <f t="shared" si="701"/>
        <v>1.1862397999153335E-2</v>
      </c>
      <c r="N941" s="440">
        <f t="shared" si="701"/>
        <v>1.1558233947892993E-2</v>
      </c>
      <c r="O941" s="439">
        <f t="shared" si="701"/>
        <v>1.125406989663265E-2</v>
      </c>
      <c r="P941" s="439">
        <f t="shared" si="701"/>
        <v>1.0949905845372308E-2</v>
      </c>
      <c r="Q941" s="439">
        <f t="shared" si="701"/>
        <v>1.0645741794111966E-2</v>
      </c>
      <c r="R941" s="439">
        <f t="shared" si="701"/>
        <v>1.0341577742851623E-2</v>
      </c>
      <c r="S941" s="439">
        <f t="shared" si="701"/>
        <v>1.0037413691591281E-2</v>
      </c>
      <c r="T941" s="443">
        <f t="shared" si="697"/>
        <v>9.7332496403309387E-3</v>
      </c>
      <c r="U941" s="439">
        <f t="shared" ref="U941:AD941" si="702">T1049</f>
        <v>9.5811676147007675E-3</v>
      </c>
      <c r="V941" s="439">
        <f t="shared" si="702"/>
        <v>9.2770035634404252E-3</v>
      </c>
      <c r="W941" s="439">
        <f t="shared" si="702"/>
        <v>8.9728395121800829E-3</v>
      </c>
      <c r="X941" s="439">
        <f t="shared" si="702"/>
        <v>8.6686754609197406E-3</v>
      </c>
      <c r="Y941" s="443">
        <f t="shared" si="702"/>
        <v>8.3645114096593982E-3</v>
      </c>
      <c r="Z941" s="439">
        <f t="shared" si="702"/>
        <v>8.2124293840292271E-3</v>
      </c>
      <c r="AA941" s="439">
        <f t="shared" si="702"/>
        <v>7.9082653327688848E-3</v>
      </c>
      <c r="AB941" s="439">
        <f t="shared" si="702"/>
        <v>7.6041012815085433E-3</v>
      </c>
      <c r="AC941" s="439">
        <f t="shared" si="702"/>
        <v>7.2999372302482018E-3</v>
      </c>
      <c r="AD941" s="439">
        <f t="shared" si="702"/>
        <v>6.9957731789878604E-3</v>
      </c>
      <c r="AE941" s="443">
        <f t="shared" si="666"/>
        <v>6.6916091277275189E-3</v>
      </c>
      <c r="AF941" s="439">
        <f t="shared" si="666"/>
        <v>6.3874450764671775E-3</v>
      </c>
      <c r="AG941" s="439">
        <f t="shared" si="666"/>
        <v>6.083281025206836E-3</v>
      </c>
      <c r="AH941" s="439">
        <f t="shared" si="666"/>
        <v>5.7791169739464946E-3</v>
      </c>
      <c r="AI941" s="440">
        <f t="shared" si="666"/>
        <v>5.4749529226861531E-3</v>
      </c>
      <c r="AJ941" s="443">
        <f t="shared" si="667"/>
        <v>5.1707888714258117E-3</v>
      </c>
      <c r="AK941" s="439">
        <f t="shared" si="668"/>
        <v>4.8666248201654702E-3</v>
      </c>
      <c r="AL941" s="439">
        <f t="shared" si="669"/>
        <v>4.5624607689051279E-3</v>
      </c>
      <c r="AM941" s="439">
        <f t="shared" si="670"/>
        <v>4.2582967176447864E-3</v>
      </c>
      <c r="AN941" s="440">
        <f t="shared" si="671"/>
        <v>3.954132666384445E-3</v>
      </c>
    </row>
    <row r="942" spans="1:40" outlineLevel="2">
      <c r="A942" s="882">
        <f>ROW()</f>
        <v>942</v>
      </c>
      <c r="B942" s="453"/>
      <c r="D942" s="452" t="s">
        <v>27</v>
      </c>
      <c r="H942" s="458"/>
      <c r="I942" s="458"/>
      <c r="J942" s="459"/>
      <c r="K942" s="439">
        <f t="shared" ref="K942:S942" si="703">J1050</f>
        <v>0</v>
      </c>
      <c r="L942" s="439">
        <f t="shared" si="703"/>
        <v>5.8805049910332786E-2</v>
      </c>
      <c r="M942" s="439">
        <f t="shared" si="703"/>
        <v>5.7334923662574463E-2</v>
      </c>
      <c r="N942" s="440">
        <f t="shared" si="703"/>
        <v>5.5864797414816147E-2</v>
      </c>
      <c r="O942" s="439">
        <f t="shared" si="703"/>
        <v>5.4394671167057825E-2</v>
      </c>
      <c r="P942" s="439">
        <f t="shared" si="703"/>
        <v>5.2924544919299502E-2</v>
      </c>
      <c r="Q942" s="439">
        <f t="shared" si="703"/>
        <v>5.1454418671541186E-2</v>
      </c>
      <c r="R942" s="439">
        <f t="shared" si="703"/>
        <v>4.998429242378287E-2</v>
      </c>
      <c r="S942" s="439">
        <f t="shared" si="703"/>
        <v>4.8514166176024547E-2</v>
      </c>
      <c r="T942" s="443">
        <f t="shared" si="697"/>
        <v>4.7044039928266224E-2</v>
      </c>
      <c r="U942" s="439">
        <f t="shared" ref="U942:AD942" si="704">T1050</f>
        <v>4.6308976804387066E-2</v>
      </c>
      <c r="V942" s="439">
        <f t="shared" si="704"/>
        <v>4.4838850556628743E-2</v>
      </c>
      <c r="W942" s="439">
        <f t="shared" si="704"/>
        <v>4.3368724308870427E-2</v>
      </c>
      <c r="X942" s="439">
        <f t="shared" si="704"/>
        <v>4.1898598061112111E-2</v>
      </c>
      <c r="Y942" s="443">
        <f t="shared" si="704"/>
        <v>4.0428471813353788E-2</v>
      </c>
      <c r="Z942" s="439">
        <f t="shared" si="704"/>
        <v>3.969340868947463E-2</v>
      </c>
      <c r="AA942" s="439">
        <f t="shared" si="704"/>
        <v>3.8223282441716307E-2</v>
      </c>
      <c r="AB942" s="439">
        <f t="shared" si="704"/>
        <v>3.6753156193957984E-2</v>
      </c>
      <c r="AC942" s="439">
        <f t="shared" si="704"/>
        <v>3.5283029946199668E-2</v>
      </c>
      <c r="AD942" s="439">
        <f t="shared" si="704"/>
        <v>3.3812903698441352E-2</v>
      </c>
      <c r="AE942" s="443">
        <f t="shared" si="666"/>
        <v>3.2342777450683029E-2</v>
      </c>
      <c r="AF942" s="439">
        <f t="shared" si="666"/>
        <v>3.0872651202924709E-2</v>
      </c>
      <c r="AG942" s="439">
        <f t="shared" si="666"/>
        <v>2.940252495516639E-2</v>
      </c>
      <c r="AH942" s="439">
        <f t="shared" si="666"/>
        <v>2.793239870740807E-2</v>
      </c>
      <c r="AI942" s="440">
        <f t="shared" si="666"/>
        <v>2.6462272459649751E-2</v>
      </c>
      <c r="AJ942" s="443">
        <f t="shared" si="667"/>
        <v>2.4992146211891431E-2</v>
      </c>
      <c r="AK942" s="439">
        <f t="shared" si="668"/>
        <v>2.3522019964133112E-2</v>
      </c>
      <c r="AL942" s="439">
        <f t="shared" si="669"/>
        <v>2.2051893716374792E-2</v>
      </c>
      <c r="AM942" s="439">
        <f t="shared" si="670"/>
        <v>2.0581767468616473E-2</v>
      </c>
      <c r="AN942" s="440">
        <f t="shared" si="671"/>
        <v>1.9111641220858153E-2</v>
      </c>
    </row>
    <row r="943" spans="1:40" outlineLevel="2">
      <c r="A943" s="882">
        <f>ROW()</f>
        <v>943</v>
      </c>
      <c r="B943" s="453"/>
      <c r="D943" s="452" t="s">
        <v>34</v>
      </c>
      <c r="H943" s="458"/>
      <c r="I943" s="458"/>
      <c r="J943" s="459"/>
      <c r="K943" s="439">
        <f t="shared" ref="K943:S943" si="705">J1051</f>
        <v>0</v>
      </c>
      <c r="L943" s="439">
        <f t="shared" si="705"/>
        <v>9.9700000000000006</v>
      </c>
      <c r="M943" s="439">
        <f t="shared" si="705"/>
        <v>9.571200000000001</v>
      </c>
      <c r="N943" s="440">
        <f t="shared" si="705"/>
        <v>9.1724000000000014</v>
      </c>
      <c r="O943" s="439">
        <f t="shared" si="705"/>
        <v>8.7736000000000018</v>
      </c>
      <c r="P943" s="439">
        <f t="shared" si="705"/>
        <v>8.3748000000000022</v>
      </c>
      <c r="Q943" s="439">
        <f t="shared" si="705"/>
        <v>7.9760000000000018</v>
      </c>
      <c r="R943" s="439">
        <f t="shared" si="705"/>
        <v>7.5772000000000013</v>
      </c>
      <c r="S943" s="439">
        <f t="shared" si="705"/>
        <v>7.1784000000000017</v>
      </c>
      <c r="T943" s="443">
        <f t="shared" si="697"/>
        <v>6.7796000000000012</v>
      </c>
      <c r="U943" s="439">
        <f t="shared" ref="U943:AD943" si="706">T1051</f>
        <v>6.5802000000000014</v>
      </c>
      <c r="V943" s="439">
        <f t="shared" si="706"/>
        <v>6.1814000000000009</v>
      </c>
      <c r="W943" s="439">
        <f t="shared" si="706"/>
        <v>5.7826000000000004</v>
      </c>
      <c r="X943" s="439">
        <f t="shared" si="706"/>
        <v>5.3838000000000008</v>
      </c>
      <c r="Y943" s="443">
        <f t="shared" si="706"/>
        <v>4.9850000000000012</v>
      </c>
      <c r="Z943" s="439">
        <f t="shared" si="706"/>
        <v>4.7856000000000014</v>
      </c>
      <c r="AA943" s="439">
        <f t="shared" si="706"/>
        <v>4.3868000000000009</v>
      </c>
      <c r="AB943" s="439">
        <f t="shared" si="706"/>
        <v>3.9880000000000009</v>
      </c>
      <c r="AC943" s="439">
        <f t="shared" si="706"/>
        <v>3.5892000000000008</v>
      </c>
      <c r="AD943" s="439">
        <f t="shared" si="706"/>
        <v>3.1904000000000008</v>
      </c>
      <c r="AE943" s="443">
        <f t="shared" si="666"/>
        <v>2.7916000000000007</v>
      </c>
      <c r="AF943" s="439">
        <f t="shared" si="666"/>
        <v>2.3928000000000007</v>
      </c>
      <c r="AG943" s="439">
        <f t="shared" si="666"/>
        <v>1.9940000000000007</v>
      </c>
      <c r="AH943" s="439">
        <f t="shared" si="666"/>
        <v>1.5952000000000006</v>
      </c>
      <c r="AI943" s="440">
        <f t="shared" si="666"/>
        <v>1.1964000000000006</v>
      </c>
      <c r="AJ943" s="443">
        <f t="shared" si="667"/>
        <v>0.79760000000000031</v>
      </c>
      <c r="AK943" s="439">
        <f t="shared" si="668"/>
        <v>0.39880000000000015</v>
      </c>
      <c r="AL943" s="439">
        <f t="shared" si="669"/>
        <v>0</v>
      </c>
      <c r="AM943" s="439">
        <f t="shared" si="670"/>
        <v>0</v>
      </c>
      <c r="AN943" s="440">
        <f t="shared" si="671"/>
        <v>0</v>
      </c>
    </row>
    <row r="944" spans="1:40" outlineLevel="2">
      <c r="A944" s="882">
        <f>ROW()</f>
        <v>944</v>
      </c>
      <c r="B944" s="453"/>
      <c r="D944" s="452" t="s">
        <v>35</v>
      </c>
      <c r="H944" s="458"/>
      <c r="I944" s="458"/>
      <c r="J944" s="459"/>
      <c r="K944" s="439">
        <f t="shared" ref="K944:S944" si="707">J1052</f>
        <v>0</v>
      </c>
      <c r="L944" s="439">
        <f t="shared" si="707"/>
        <v>0.24333124100827358</v>
      </c>
      <c r="M944" s="439">
        <f t="shared" si="707"/>
        <v>0.21899811690744622</v>
      </c>
      <c r="N944" s="440">
        <f t="shared" si="707"/>
        <v>0.19466499280661886</v>
      </c>
      <c r="O944" s="439">
        <f t="shared" si="707"/>
        <v>0.17033186870579151</v>
      </c>
      <c r="P944" s="439">
        <f t="shared" si="707"/>
        <v>0.14599874460496415</v>
      </c>
      <c r="Q944" s="439">
        <f t="shared" si="707"/>
        <v>0.12166562050413679</v>
      </c>
      <c r="R944" s="439">
        <f t="shared" si="707"/>
        <v>9.7332496403309432E-2</v>
      </c>
      <c r="S944" s="439">
        <f t="shared" si="707"/>
        <v>7.2999372302482074E-2</v>
      </c>
      <c r="T944" s="443">
        <f t="shared" si="697"/>
        <v>4.8666248201654716E-2</v>
      </c>
      <c r="U944" s="439">
        <f t="shared" ref="U944:AD944" si="708">T1052</f>
        <v>3.6499686151241037E-2</v>
      </c>
      <c r="V944" s="439">
        <f t="shared" si="708"/>
        <v>1.2166562050413679E-2</v>
      </c>
      <c r="W944" s="439">
        <f t="shared" si="708"/>
        <v>0</v>
      </c>
      <c r="X944" s="439">
        <f t="shared" si="708"/>
        <v>0</v>
      </c>
      <c r="Y944" s="443">
        <f t="shared" si="708"/>
        <v>0</v>
      </c>
      <c r="Z944" s="439">
        <f t="shared" si="708"/>
        <v>0</v>
      </c>
      <c r="AA944" s="439">
        <f t="shared" si="708"/>
        <v>0</v>
      </c>
      <c r="AB944" s="439">
        <f t="shared" si="708"/>
        <v>0</v>
      </c>
      <c r="AC944" s="439">
        <f t="shared" si="708"/>
        <v>0</v>
      </c>
      <c r="AD944" s="439">
        <f t="shared" si="708"/>
        <v>0</v>
      </c>
      <c r="AE944" s="443">
        <f t="shared" si="666"/>
        <v>0</v>
      </c>
      <c r="AF944" s="439">
        <f t="shared" si="666"/>
        <v>0</v>
      </c>
      <c r="AG944" s="439">
        <f t="shared" si="666"/>
        <v>0</v>
      </c>
      <c r="AH944" s="439">
        <f t="shared" si="666"/>
        <v>0</v>
      </c>
      <c r="AI944" s="440">
        <f t="shared" si="666"/>
        <v>0</v>
      </c>
      <c r="AJ944" s="443">
        <f t="shared" si="667"/>
        <v>0</v>
      </c>
      <c r="AK944" s="439">
        <f t="shared" si="668"/>
        <v>0</v>
      </c>
      <c r="AL944" s="439">
        <f t="shared" si="669"/>
        <v>0</v>
      </c>
      <c r="AM944" s="439">
        <f t="shared" si="670"/>
        <v>0</v>
      </c>
      <c r="AN944" s="440">
        <f t="shared" si="671"/>
        <v>0</v>
      </c>
    </row>
    <row r="945" spans="1:40" outlineLevel="2">
      <c r="A945" s="882">
        <f>ROW()</f>
        <v>945</v>
      </c>
      <c r="B945" s="453"/>
      <c r="D945" s="452" t="s">
        <v>302</v>
      </c>
      <c r="H945" s="458"/>
      <c r="I945" s="458"/>
      <c r="J945" s="459"/>
      <c r="K945" s="439">
        <f t="shared" ref="K945" si="709">J1053</f>
        <v>0</v>
      </c>
      <c r="L945" s="439">
        <f t="shared" ref="L945" si="710">K1053</f>
        <v>0</v>
      </c>
      <c r="M945" s="439">
        <f t="shared" ref="M945" si="711">L1053</f>
        <v>0</v>
      </c>
      <c r="N945" s="440">
        <f t="shared" ref="N945" si="712">M1053</f>
        <v>0</v>
      </c>
      <c r="O945" s="439">
        <f t="shared" ref="O945" si="713">N1053</f>
        <v>0</v>
      </c>
      <c r="P945" s="439">
        <f t="shared" ref="P945" si="714">O1053</f>
        <v>0</v>
      </c>
      <c r="Q945" s="439">
        <f t="shared" ref="Q945" si="715">P1053</f>
        <v>0</v>
      </c>
      <c r="R945" s="439">
        <f t="shared" ref="R945" si="716">Q1053</f>
        <v>0</v>
      </c>
      <c r="S945" s="439">
        <f t="shared" ref="S945" si="717">R1053</f>
        <v>0</v>
      </c>
      <c r="T945" s="443">
        <f t="shared" ref="T945" si="718">S1053</f>
        <v>0</v>
      </c>
      <c r="U945" s="439">
        <f t="shared" ref="U945" si="719">T1053</f>
        <v>0</v>
      </c>
      <c r="V945" s="439">
        <f t="shared" ref="V945" si="720">U1053</f>
        <v>0</v>
      </c>
      <c r="W945" s="439">
        <f t="shared" ref="W945" si="721">V1053</f>
        <v>0</v>
      </c>
      <c r="X945" s="439">
        <f t="shared" ref="X945" si="722">W1053</f>
        <v>0</v>
      </c>
      <c r="Y945" s="443">
        <f t="shared" ref="Y945" si="723">X1053</f>
        <v>0</v>
      </c>
      <c r="Z945" s="439">
        <f t="shared" ref="Z945" si="724">Y1053</f>
        <v>0</v>
      </c>
      <c r="AA945" s="439">
        <f t="shared" ref="AA945" si="725">Z1053</f>
        <v>0</v>
      </c>
      <c r="AB945" s="439">
        <f t="shared" ref="AB945" si="726">AA1053</f>
        <v>0</v>
      </c>
      <c r="AC945" s="439">
        <f t="shared" ref="AC945" si="727">AB1053</f>
        <v>0</v>
      </c>
      <c r="AD945" s="439">
        <f t="shared" ref="AD945" si="728">AC1053</f>
        <v>0</v>
      </c>
      <c r="AE945" s="443">
        <f t="shared" si="666"/>
        <v>0</v>
      </c>
      <c r="AF945" s="439">
        <f t="shared" si="666"/>
        <v>0</v>
      </c>
      <c r="AG945" s="439">
        <f t="shared" si="666"/>
        <v>0</v>
      </c>
      <c r="AH945" s="439">
        <f t="shared" si="666"/>
        <v>0</v>
      </c>
      <c r="AI945" s="440">
        <f t="shared" si="666"/>
        <v>0</v>
      </c>
      <c r="AJ945" s="443">
        <f t="shared" si="667"/>
        <v>0</v>
      </c>
      <c r="AK945" s="439">
        <f t="shared" si="668"/>
        <v>0</v>
      </c>
      <c r="AL945" s="439">
        <f t="shared" si="669"/>
        <v>0</v>
      </c>
      <c r="AM945" s="439">
        <f t="shared" si="670"/>
        <v>0</v>
      </c>
      <c r="AN945" s="440">
        <f t="shared" si="671"/>
        <v>0</v>
      </c>
    </row>
    <row r="946" spans="1:40" outlineLevel="2">
      <c r="A946" s="882">
        <f>ROW()</f>
        <v>946</v>
      </c>
      <c r="B946" s="453"/>
      <c r="D946" s="452" t="s">
        <v>36</v>
      </c>
      <c r="H946" s="458"/>
      <c r="I946" s="458"/>
      <c r="J946" s="459"/>
      <c r="K946" s="439">
        <f t="shared" ref="K946:AD946" si="729">J1054</f>
        <v>0</v>
      </c>
      <c r="L946" s="439">
        <f t="shared" si="729"/>
        <v>0.6194807844002298</v>
      </c>
      <c r="M946" s="439">
        <f t="shared" si="729"/>
        <v>0.46461058830017232</v>
      </c>
      <c r="N946" s="440">
        <f t="shared" si="729"/>
        <v>0.30974039220011484</v>
      </c>
      <c r="O946" s="439">
        <f t="shared" si="729"/>
        <v>0.15487019610005742</v>
      </c>
      <c r="P946" s="439">
        <f t="shared" si="729"/>
        <v>0</v>
      </c>
      <c r="Q946" s="439">
        <f t="shared" si="729"/>
        <v>0</v>
      </c>
      <c r="R946" s="439">
        <f t="shared" si="729"/>
        <v>0</v>
      </c>
      <c r="S946" s="439">
        <f t="shared" si="729"/>
        <v>0</v>
      </c>
      <c r="T946" s="443">
        <f t="shared" si="729"/>
        <v>0</v>
      </c>
      <c r="U946" s="439">
        <f t="shared" si="729"/>
        <v>0</v>
      </c>
      <c r="V946" s="439">
        <f t="shared" si="729"/>
        <v>0</v>
      </c>
      <c r="W946" s="439">
        <f t="shared" si="729"/>
        <v>0</v>
      </c>
      <c r="X946" s="439">
        <f t="shared" si="729"/>
        <v>0</v>
      </c>
      <c r="Y946" s="443">
        <f t="shared" si="729"/>
        <v>0</v>
      </c>
      <c r="Z946" s="439">
        <f t="shared" si="729"/>
        <v>0</v>
      </c>
      <c r="AA946" s="439">
        <f t="shared" si="729"/>
        <v>0</v>
      </c>
      <c r="AB946" s="439">
        <f t="shared" si="729"/>
        <v>0</v>
      </c>
      <c r="AC946" s="439">
        <f t="shared" si="729"/>
        <v>0</v>
      </c>
      <c r="AD946" s="439">
        <f t="shared" si="729"/>
        <v>0</v>
      </c>
      <c r="AE946" s="443">
        <f t="shared" si="666"/>
        <v>0</v>
      </c>
      <c r="AF946" s="439">
        <f t="shared" si="666"/>
        <v>0</v>
      </c>
      <c r="AG946" s="439">
        <f t="shared" si="666"/>
        <v>0</v>
      </c>
      <c r="AH946" s="439">
        <f t="shared" si="666"/>
        <v>0</v>
      </c>
      <c r="AI946" s="440">
        <f t="shared" si="666"/>
        <v>0</v>
      </c>
      <c r="AJ946" s="443">
        <f t="shared" si="667"/>
        <v>0</v>
      </c>
      <c r="AK946" s="439">
        <f t="shared" si="668"/>
        <v>0</v>
      </c>
      <c r="AL946" s="439">
        <f t="shared" si="669"/>
        <v>0</v>
      </c>
      <c r="AM946" s="439">
        <f t="shared" si="670"/>
        <v>0</v>
      </c>
      <c r="AN946" s="440">
        <f t="shared" si="671"/>
        <v>0</v>
      </c>
    </row>
    <row r="947" spans="1:40" outlineLevel="2">
      <c r="A947" s="882">
        <f>ROW()</f>
        <v>947</v>
      </c>
      <c r="B947" s="453"/>
      <c r="D947" s="452" t="s">
        <v>583</v>
      </c>
      <c r="H947" s="458"/>
      <c r="I947" s="458"/>
      <c r="J947" s="459"/>
      <c r="K947" s="439">
        <f t="shared" ref="K947:AD947" si="730">J1055</f>
        <v>0</v>
      </c>
      <c r="L947" s="439">
        <f t="shared" si="730"/>
        <v>0</v>
      </c>
      <c r="M947" s="439">
        <f t="shared" si="730"/>
        <v>0</v>
      </c>
      <c r="N947" s="440">
        <f t="shared" si="730"/>
        <v>0</v>
      </c>
      <c r="O947" s="439">
        <f t="shared" si="730"/>
        <v>0</v>
      </c>
      <c r="P947" s="439">
        <f t="shared" si="730"/>
        <v>0</v>
      </c>
      <c r="Q947" s="439">
        <f t="shared" si="730"/>
        <v>0</v>
      </c>
      <c r="R947" s="439">
        <f t="shared" si="730"/>
        <v>0</v>
      </c>
      <c r="S947" s="439">
        <f t="shared" si="730"/>
        <v>0</v>
      </c>
      <c r="T947" s="443">
        <f t="shared" si="730"/>
        <v>0</v>
      </c>
      <c r="U947" s="439">
        <f t="shared" si="730"/>
        <v>0</v>
      </c>
      <c r="V947" s="439">
        <f t="shared" si="730"/>
        <v>0</v>
      </c>
      <c r="W947" s="439">
        <f t="shared" si="730"/>
        <v>0</v>
      </c>
      <c r="X947" s="439">
        <f t="shared" si="730"/>
        <v>0</v>
      </c>
      <c r="Y947" s="443">
        <f t="shared" si="730"/>
        <v>0</v>
      </c>
      <c r="Z947" s="439">
        <f t="shared" si="730"/>
        <v>0</v>
      </c>
      <c r="AA947" s="439">
        <f t="shared" si="730"/>
        <v>0</v>
      </c>
      <c r="AB947" s="439">
        <f t="shared" si="730"/>
        <v>0</v>
      </c>
      <c r="AC947" s="439">
        <f t="shared" si="730"/>
        <v>0</v>
      </c>
      <c r="AD947" s="439">
        <f t="shared" si="730"/>
        <v>0</v>
      </c>
      <c r="AE947" s="443">
        <f t="shared" ref="AE947:AI947" si="731">AD1055</f>
        <v>0</v>
      </c>
      <c r="AF947" s="439">
        <f t="shared" si="731"/>
        <v>0</v>
      </c>
      <c r="AG947" s="439">
        <f t="shared" si="731"/>
        <v>0</v>
      </c>
      <c r="AH947" s="439">
        <f t="shared" si="731"/>
        <v>0</v>
      </c>
      <c r="AI947" s="440">
        <f t="shared" si="731"/>
        <v>0</v>
      </c>
      <c r="AJ947" s="443">
        <f t="shared" ref="AJ947:AN950" si="732">AI1055</f>
        <v>0</v>
      </c>
      <c r="AK947" s="439">
        <f t="shared" si="732"/>
        <v>0</v>
      </c>
      <c r="AL947" s="439">
        <f t="shared" si="732"/>
        <v>0</v>
      </c>
      <c r="AM947" s="439">
        <f t="shared" si="732"/>
        <v>0</v>
      </c>
      <c r="AN947" s="440">
        <f t="shared" si="732"/>
        <v>0</v>
      </c>
    </row>
    <row r="948" spans="1:40" outlineLevel="2">
      <c r="A948" s="882">
        <f>ROW()</f>
        <v>948</v>
      </c>
      <c r="B948" s="453"/>
      <c r="D948" s="452" t="s">
        <v>81</v>
      </c>
      <c r="H948" s="458"/>
      <c r="I948" s="458"/>
      <c r="J948" s="459"/>
      <c r="K948" s="439">
        <f t="shared" ref="K948:X949" si="733">J1056</f>
        <v>0</v>
      </c>
      <c r="L948" s="439">
        <f t="shared" si="733"/>
        <v>4.143E-3</v>
      </c>
      <c r="M948" s="439">
        <f t="shared" si="733"/>
        <v>3.1072499999999998E-3</v>
      </c>
      <c r="N948" s="440">
        <f t="shared" si="733"/>
        <v>2.0714999999999996E-3</v>
      </c>
      <c r="O948" s="439">
        <f t="shared" si="733"/>
        <v>1.0357499999999998E-3</v>
      </c>
      <c r="P948" s="439">
        <f t="shared" si="733"/>
        <v>0</v>
      </c>
      <c r="Q948" s="439">
        <f t="shared" si="733"/>
        <v>0</v>
      </c>
      <c r="R948" s="439">
        <f t="shared" si="733"/>
        <v>0</v>
      </c>
      <c r="S948" s="439">
        <f t="shared" si="733"/>
        <v>0</v>
      </c>
      <c r="T948" s="443">
        <f t="shared" si="733"/>
        <v>0</v>
      </c>
      <c r="U948" s="439">
        <f t="shared" si="733"/>
        <v>0</v>
      </c>
      <c r="V948" s="439">
        <f t="shared" si="733"/>
        <v>0</v>
      </c>
      <c r="W948" s="439">
        <f t="shared" si="733"/>
        <v>0</v>
      </c>
      <c r="X948" s="439">
        <f t="shared" si="733"/>
        <v>0</v>
      </c>
      <c r="Y948" s="443">
        <f t="shared" ref="Y948:AA949" si="734">X1056</f>
        <v>0</v>
      </c>
      <c r="Z948" s="439">
        <f t="shared" si="734"/>
        <v>0</v>
      </c>
      <c r="AA948" s="439">
        <f t="shared" si="734"/>
        <v>0</v>
      </c>
      <c r="AB948" s="439">
        <f t="shared" ref="AB948:AD949" si="735">AA1056</f>
        <v>0</v>
      </c>
      <c r="AC948" s="439">
        <f t="shared" si="735"/>
        <v>0</v>
      </c>
      <c r="AD948" s="439">
        <f t="shared" si="735"/>
        <v>0</v>
      </c>
      <c r="AE948" s="443">
        <f t="shared" ref="AE948:AE950" si="736">AD1056</f>
        <v>0</v>
      </c>
      <c r="AF948" s="439">
        <f t="shared" ref="AF948:AF950" si="737">AE1056</f>
        <v>0</v>
      </c>
      <c r="AG948" s="439">
        <f t="shared" ref="AG948:AG950" si="738">AF1056</f>
        <v>0</v>
      </c>
      <c r="AH948" s="439">
        <f t="shared" ref="AH948:AH950" si="739">AG1056</f>
        <v>0</v>
      </c>
      <c r="AI948" s="440">
        <f t="shared" ref="AI948:AI950" si="740">AH1056</f>
        <v>0</v>
      </c>
      <c r="AJ948" s="443">
        <f t="shared" si="732"/>
        <v>0</v>
      </c>
      <c r="AK948" s="439">
        <f t="shared" si="732"/>
        <v>0</v>
      </c>
      <c r="AL948" s="439">
        <f t="shared" si="732"/>
        <v>0</v>
      </c>
      <c r="AM948" s="439">
        <f t="shared" si="732"/>
        <v>0</v>
      </c>
      <c r="AN948" s="440">
        <f t="shared" si="732"/>
        <v>0</v>
      </c>
    </row>
    <row r="949" spans="1:40" outlineLevel="2">
      <c r="A949" s="882">
        <f>ROW()</f>
        <v>949</v>
      </c>
      <c r="B949" s="453"/>
      <c r="D949" s="452" t="s">
        <v>28</v>
      </c>
      <c r="H949" s="458"/>
      <c r="I949" s="458"/>
      <c r="J949" s="459"/>
      <c r="K949" s="439">
        <f t="shared" si="733"/>
        <v>0</v>
      </c>
      <c r="L949" s="439">
        <f t="shared" si="733"/>
        <v>0.18351231092707296</v>
      </c>
      <c r="M949" s="439">
        <f t="shared" si="733"/>
        <v>0.18351231092707296</v>
      </c>
      <c r="N949" s="440">
        <f t="shared" si="733"/>
        <v>0.18351231092707296</v>
      </c>
      <c r="O949" s="439">
        <f t="shared" si="733"/>
        <v>0.18351231092707296</v>
      </c>
      <c r="P949" s="439">
        <f t="shared" si="733"/>
        <v>0.18351231092707296</v>
      </c>
      <c r="Q949" s="439">
        <f t="shared" si="733"/>
        <v>0.18351231092707296</v>
      </c>
      <c r="R949" s="439">
        <f t="shared" si="733"/>
        <v>0.18351231092707296</v>
      </c>
      <c r="S949" s="439">
        <f t="shared" si="733"/>
        <v>0.18351231092707296</v>
      </c>
      <c r="T949" s="443">
        <f t="shared" si="733"/>
        <v>0.18351231092707296</v>
      </c>
      <c r="U949" s="439">
        <f t="shared" si="733"/>
        <v>0.18351231092707296</v>
      </c>
      <c r="V949" s="439">
        <f t="shared" si="733"/>
        <v>0.18351231092707296</v>
      </c>
      <c r="W949" s="439">
        <f t="shared" si="733"/>
        <v>0.18351231092707296</v>
      </c>
      <c r="X949" s="439">
        <f t="shared" si="733"/>
        <v>0.18351231092707296</v>
      </c>
      <c r="Y949" s="443">
        <f t="shared" si="734"/>
        <v>0.18351231092707296</v>
      </c>
      <c r="Z949" s="439">
        <f t="shared" si="734"/>
        <v>0.18351231092707296</v>
      </c>
      <c r="AA949" s="439">
        <f t="shared" si="734"/>
        <v>0.18351231092707296</v>
      </c>
      <c r="AB949" s="439">
        <f t="shared" si="735"/>
        <v>0.18351231092707296</v>
      </c>
      <c r="AC949" s="439">
        <f t="shared" si="735"/>
        <v>0.18351231092707296</v>
      </c>
      <c r="AD949" s="439">
        <f t="shared" si="735"/>
        <v>0.18351231092707296</v>
      </c>
      <c r="AE949" s="443">
        <f t="shared" si="736"/>
        <v>0.18351231092707296</v>
      </c>
      <c r="AF949" s="439">
        <f t="shared" si="737"/>
        <v>0.18351231092707296</v>
      </c>
      <c r="AG949" s="439">
        <f t="shared" si="738"/>
        <v>0.18351231092707296</v>
      </c>
      <c r="AH949" s="439">
        <f t="shared" si="739"/>
        <v>0.18351231092707296</v>
      </c>
      <c r="AI949" s="440">
        <f t="shared" si="740"/>
        <v>0.18351231092707296</v>
      </c>
      <c r="AJ949" s="443">
        <f t="shared" si="732"/>
        <v>0.18351231092707296</v>
      </c>
      <c r="AK949" s="439">
        <f t="shared" si="732"/>
        <v>0.18351231092707296</v>
      </c>
      <c r="AL949" s="439">
        <f t="shared" si="732"/>
        <v>0.18351231092707296</v>
      </c>
      <c r="AM949" s="439">
        <f t="shared" si="732"/>
        <v>0.18351231092707296</v>
      </c>
      <c r="AN949" s="440">
        <f t="shared" si="732"/>
        <v>0.18351231092707296</v>
      </c>
    </row>
    <row r="950" spans="1:40" outlineLevel="2">
      <c r="A950" s="882">
        <f>ROW()</f>
        <v>950</v>
      </c>
      <c r="B950" s="453"/>
      <c r="D950" s="456" t="s">
        <v>443</v>
      </c>
      <c r="E950" s="456"/>
      <c r="F950" s="456"/>
      <c r="G950" s="456"/>
      <c r="H950" s="460"/>
      <c r="I950" s="460"/>
      <c r="J950" s="461"/>
      <c r="K950" s="441">
        <f t="shared" ref="K950:AD950" si="741">J1058</f>
        <v>0</v>
      </c>
      <c r="L950" s="441">
        <f t="shared" si="741"/>
        <v>0</v>
      </c>
      <c r="M950" s="441">
        <f t="shared" si="741"/>
        <v>0</v>
      </c>
      <c r="N950" s="442">
        <f t="shared" si="741"/>
        <v>0</v>
      </c>
      <c r="O950" s="441">
        <f t="shared" si="741"/>
        <v>0</v>
      </c>
      <c r="P950" s="441">
        <f t="shared" si="741"/>
        <v>0</v>
      </c>
      <c r="Q950" s="441">
        <f t="shared" si="741"/>
        <v>0</v>
      </c>
      <c r="R950" s="441">
        <f t="shared" si="741"/>
        <v>0</v>
      </c>
      <c r="S950" s="441">
        <f t="shared" si="741"/>
        <v>0</v>
      </c>
      <c r="T950" s="462">
        <f t="shared" si="741"/>
        <v>0</v>
      </c>
      <c r="U950" s="441">
        <f t="shared" si="741"/>
        <v>0</v>
      </c>
      <c r="V950" s="441">
        <f t="shared" si="741"/>
        <v>0</v>
      </c>
      <c r="W950" s="441">
        <f t="shared" si="741"/>
        <v>0</v>
      </c>
      <c r="X950" s="441">
        <f t="shared" si="741"/>
        <v>0</v>
      </c>
      <c r="Y950" s="462">
        <f t="shared" si="741"/>
        <v>0</v>
      </c>
      <c r="Z950" s="441">
        <f t="shared" si="741"/>
        <v>0</v>
      </c>
      <c r="AA950" s="441">
        <f t="shared" si="741"/>
        <v>0</v>
      </c>
      <c r="AB950" s="441">
        <f t="shared" si="741"/>
        <v>0</v>
      </c>
      <c r="AC950" s="441">
        <f t="shared" si="741"/>
        <v>0</v>
      </c>
      <c r="AD950" s="441">
        <f t="shared" si="741"/>
        <v>0</v>
      </c>
      <c r="AE950" s="462">
        <f t="shared" si="736"/>
        <v>0</v>
      </c>
      <c r="AF950" s="441">
        <f t="shared" si="737"/>
        <v>0</v>
      </c>
      <c r="AG950" s="441">
        <f t="shared" si="738"/>
        <v>0</v>
      </c>
      <c r="AH950" s="441">
        <f t="shared" si="739"/>
        <v>0</v>
      </c>
      <c r="AI950" s="442">
        <f t="shared" si="740"/>
        <v>0</v>
      </c>
      <c r="AJ950" s="462">
        <f t="shared" si="732"/>
        <v>0</v>
      </c>
      <c r="AK950" s="441">
        <f t="shared" si="732"/>
        <v>0</v>
      </c>
      <c r="AL950" s="441">
        <f t="shared" si="732"/>
        <v>0</v>
      </c>
      <c r="AM950" s="441">
        <f t="shared" si="732"/>
        <v>0</v>
      </c>
      <c r="AN950" s="442">
        <f t="shared" si="732"/>
        <v>0</v>
      </c>
    </row>
    <row r="951" spans="1:40" outlineLevel="2">
      <c r="A951" s="882">
        <f>ROW()</f>
        <v>951</v>
      </c>
      <c r="B951" s="453"/>
      <c r="D951" s="452" t="s">
        <v>24</v>
      </c>
      <c r="H951" s="458"/>
      <c r="I951" s="458"/>
      <c r="J951" s="459"/>
      <c r="K951" s="439">
        <f t="shared" ref="K951:AN951" si="742">SUM(K935:K950)</f>
        <v>0</v>
      </c>
      <c r="L951" s="439">
        <f t="shared" si="742"/>
        <v>17.768426465171441</v>
      </c>
      <c r="M951" s="439">
        <f t="shared" si="742"/>
        <v>16.857641820481348</v>
      </c>
      <c r="N951" s="440">
        <f t="shared" si="742"/>
        <v>15.94685717579126</v>
      </c>
      <c r="O951" s="439">
        <f t="shared" si="742"/>
        <v>15.036072531101169</v>
      </c>
      <c r="P951" s="439">
        <f t="shared" si="742"/>
        <v>14.12528788641108</v>
      </c>
      <c r="Q951" s="439">
        <f t="shared" si="742"/>
        <v>13.370409187821046</v>
      </c>
      <c r="R951" s="439">
        <f t="shared" si="742"/>
        <v>12.615530489231016</v>
      </c>
      <c r="S951" s="439">
        <f t="shared" si="742"/>
        <v>11.860651790640983</v>
      </c>
      <c r="T951" s="443">
        <f t="shared" si="742"/>
        <v>11.105773092050951</v>
      </c>
      <c r="U951" s="439">
        <f t="shared" si="742"/>
        <v>10.728333742755934</v>
      </c>
      <c r="V951" s="439">
        <f t="shared" si="742"/>
        <v>9.9734550441659025</v>
      </c>
      <c r="W951" s="439">
        <f t="shared" si="742"/>
        <v>9.2307429076262828</v>
      </c>
      <c r="X951" s="439">
        <f t="shared" si="742"/>
        <v>8.500197333137077</v>
      </c>
      <c r="Y951" s="443">
        <f t="shared" si="742"/>
        <v>7.7696517586478731</v>
      </c>
      <c r="Z951" s="439">
        <f t="shared" si="742"/>
        <v>7.4043789714032702</v>
      </c>
      <c r="AA951" s="439">
        <f t="shared" si="742"/>
        <v>6.6738333969140644</v>
      </c>
      <c r="AB951" s="439">
        <f t="shared" si="742"/>
        <v>5.9432878224248604</v>
      </c>
      <c r="AC951" s="439">
        <f t="shared" si="742"/>
        <v>5.2127422479356547</v>
      </c>
      <c r="AD951" s="439">
        <f t="shared" si="742"/>
        <v>4.4821966734464489</v>
      </c>
      <c r="AE951" s="443">
        <f t="shared" si="742"/>
        <v>3.751651098957244</v>
      </c>
      <c r="AF951" s="439">
        <f t="shared" si="742"/>
        <v>3.0211055244680391</v>
      </c>
      <c r="AG951" s="439">
        <f t="shared" si="742"/>
        <v>2.2905599499788338</v>
      </c>
      <c r="AH951" s="439">
        <f t="shared" si="742"/>
        <v>1.8861075680262458</v>
      </c>
      <c r="AI951" s="440">
        <f t="shared" si="742"/>
        <v>1.4816551860736578</v>
      </c>
      <c r="AJ951" s="443">
        <f t="shared" si="742"/>
        <v>1.0772028041210695</v>
      </c>
      <c r="AK951" s="439">
        <f t="shared" si="742"/>
        <v>0.67275042216848147</v>
      </c>
      <c r="AL951" s="439">
        <f t="shared" si="742"/>
        <v>0.26829804021589326</v>
      </c>
      <c r="AM951" s="439">
        <f t="shared" si="742"/>
        <v>0.26264565826330522</v>
      </c>
      <c r="AN951" s="440">
        <f t="shared" si="742"/>
        <v>0.25699327631071722</v>
      </c>
    </row>
    <row r="952" spans="1:40" outlineLevel="1">
      <c r="A952" s="732" t="s">
        <v>59</v>
      </c>
      <c r="B952" s="733"/>
      <c r="C952" s="881"/>
      <c r="D952" s="733"/>
      <c r="E952" s="733"/>
      <c r="F952" s="733"/>
      <c r="G952" s="730"/>
      <c r="H952" s="733"/>
      <c r="I952" s="730"/>
      <c r="J952" s="729"/>
      <c r="K952" s="730"/>
      <c r="L952" s="730"/>
      <c r="M952" s="730"/>
      <c r="N952" s="731"/>
      <c r="O952" s="730"/>
      <c r="P952" s="730"/>
      <c r="Q952" s="730"/>
      <c r="R952" s="730"/>
      <c r="S952" s="730"/>
      <c r="T952" s="729"/>
      <c r="U952" s="730"/>
      <c r="V952" s="730"/>
      <c r="W952" s="730"/>
      <c r="X952" s="730"/>
      <c r="Y952" s="729"/>
      <c r="Z952" s="730"/>
      <c r="AA952" s="730"/>
      <c r="AB952" s="730"/>
      <c r="AC952" s="730"/>
      <c r="AD952" s="730"/>
      <c r="AE952" s="729"/>
      <c r="AF952" s="730"/>
      <c r="AG952" s="730"/>
      <c r="AH952" s="730"/>
      <c r="AI952" s="731"/>
      <c r="AJ952" s="729"/>
      <c r="AK952" s="730"/>
      <c r="AL952" s="730"/>
      <c r="AM952" s="730"/>
      <c r="AN952" s="731"/>
    </row>
    <row r="953" spans="1:40" outlineLevel="2">
      <c r="A953" s="882">
        <f>ROW()</f>
        <v>953</v>
      </c>
      <c r="B953" s="453"/>
      <c r="D953" s="452" t="s">
        <v>300</v>
      </c>
      <c r="H953" s="458"/>
      <c r="I953" s="458"/>
      <c r="J953" s="459"/>
      <c r="K953" s="27">
        <f>K$660</f>
        <v>1.7327212120130813</v>
      </c>
      <c r="L953" s="439"/>
      <c r="M953" s="439"/>
      <c r="N953" s="440"/>
      <c r="O953" s="439"/>
      <c r="P953" s="439"/>
      <c r="Q953" s="439"/>
      <c r="R953" s="439"/>
      <c r="S953" s="439"/>
      <c r="T953" s="443"/>
      <c r="U953" s="439"/>
      <c r="V953" s="439"/>
      <c r="W953" s="439"/>
      <c r="X953" s="439"/>
      <c r="Y953" s="443"/>
      <c r="Z953" s="439"/>
      <c r="AA953" s="439"/>
      <c r="AB953" s="439"/>
      <c r="AC953" s="439"/>
      <c r="AD953" s="439"/>
      <c r="AE953" s="443"/>
      <c r="AF953" s="439"/>
      <c r="AG953" s="439"/>
      <c r="AH953" s="439"/>
      <c r="AI953" s="440"/>
      <c r="AJ953" s="443"/>
      <c r="AK953" s="439"/>
      <c r="AL953" s="439"/>
      <c r="AM953" s="439"/>
      <c r="AN953" s="440"/>
    </row>
    <row r="954" spans="1:40" outlineLevel="2">
      <c r="A954" s="882">
        <f>ROW()</f>
        <v>954</v>
      </c>
      <c r="B954" s="453"/>
      <c r="D954" s="452" t="s">
        <v>301</v>
      </c>
      <c r="H954" s="458"/>
      <c r="I954" s="458"/>
      <c r="J954" s="459"/>
      <c r="K954" s="27">
        <f>K$661</f>
        <v>0</v>
      </c>
      <c r="L954" s="439"/>
      <c r="M954" s="439"/>
      <c r="N954" s="440"/>
      <c r="O954" s="439"/>
      <c r="P954" s="439"/>
      <c r="Q954" s="439"/>
      <c r="R954" s="439"/>
      <c r="S954" s="439"/>
      <c r="T954" s="443"/>
      <c r="U954" s="439"/>
      <c r="V954" s="439"/>
      <c r="W954" s="439"/>
      <c r="X954" s="439"/>
      <c r="Y954" s="443"/>
      <c r="Z954" s="439"/>
      <c r="AA954" s="439"/>
      <c r="AB954" s="439"/>
      <c r="AC954" s="439"/>
      <c r="AD954" s="439"/>
      <c r="AE954" s="443"/>
      <c r="AF954" s="439"/>
      <c r="AG954" s="439"/>
      <c r="AH954" s="439"/>
      <c r="AI954" s="440"/>
      <c r="AJ954" s="443"/>
      <c r="AK954" s="439"/>
      <c r="AL954" s="439"/>
      <c r="AM954" s="439"/>
      <c r="AN954" s="440"/>
    </row>
    <row r="955" spans="1:40" outlineLevel="2">
      <c r="A955" s="882">
        <f>ROW()</f>
        <v>955</v>
      </c>
      <c r="B955" s="453"/>
      <c r="D955" s="452" t="s">
        <v>29</v>
      </c>
      <c r="H955" s="458"/>
      <c r="I955" s="458"/>
      <c r="J955" s="459"/>
      <c r="K955" s="27">
        <f>K$662</f>
        <v>3.61</v>
      </c>
      <c r="L955" s="439"/>
      <c r="M955" s="439"/>
      <c r="N955" s="440"/>
      <c r="O955" s="439"/>
      <c r="P955" s="439"/>
      <c r="Q955" s="439"/>
      <c r="R955" s="439"/>
      <c r="S955" s="439"/>
      <c r="T955" s="443"/>
      <c r="U955" s="439"/>
      <c r="V955" s="439"/>
      <c r="W955" s="439"/>
      <c r="X955" s="439"/>
      <c r="Y955" s="443"/>
      <c r="Z955" s="439"/>
      <c r="AA955" s="439"/>
      <c r="AB955" s="439"/>
      <c r="AC955" s="439"/>
      <c r="AD955" s="439"/>
      <c r="AE955" s="443"/>
      <c r="AF955" s="439"/>
      <c r="AG955" s="439"/>
      <c r="AH955" s="439"/>
      <c r="AI955" s="440"/>
      <c r="AJ955" s="443"/>
      <c r="AK955" s="439"/>
      <c r="AL955" s="439"/>
      <c r="AM955" s="439"/>
      <c r="AN955" s="440"/>
    </row>
    <row r="956" spans="1:40" outlineLevel="2">
      <c r="A956" s="882">
        <f>ROW()</f>
        <v>956</v>
      </c>
      <c r="B956" s="453"/>
      <c r="D956" s="452" t="s">
        <v>30</v>
      </c>
      <c r="H956" s="458"/>
      <c r="I956" s="458"/>
      <c r="J956" s="459"/>
      <c r="K956" s="27">
        <f>K$663</f>
        <v>1.1791426387192587</v>
      </c>
      <c r="L956" s="439"/>
      <c r="M956" s="439"/>
      <c r="N956" s="440"/>
      <c r="O956" s="439"/>
      <c r="P956" s="439"/>
      <c r="Q956" s="439"/>
      <c r="R956" s="439"/>
      <c r="S956" s="439"/>
      <c r="T956" s="443"/>
      <c r="U956" s="439"/>
      <c r="V956" s="439"/>
      <c r="W956" s="439"/>
      <c r="X956" s="439"/>
      <c r="Y956" s="443"/>
      <c r="Z956" s="439"/>
      <c r="AA956" s="439"/>
      <c r="AB956" s="439"/>
      <c r="AC956" s="439"/>
      <c r="AD956" s="439"/>
      <c r="AE956" s="443"/>
      <c r="AF956" s="439"/>
      <c r="AG956" s="439"/>
      <c r="AH956" s="439"/>
      <c r="AI956" s="440"/>
      <c r="AJ956" s="443"/>
      <c r="AK956" s="439"/>
      <c r="AL956" s="439"/>
      <c r="AM956" s="439"/>
      <c r="AN956" s="440"/>
    </row>
    <row r="957" spans="1:40" outlineLevel="2">
      <c r="A957" s="882">
        <f>ROW()</f>
        <v>957</v>
      </c>
      <c r="B957" s="453"/>
      <c r="D957" s="452" t="s">
        <v>31</v>
      </c>
      <c r="H957" s="458"/>
      <c r="I957" s="458"/>
      <c r="J957" s="459"/>
      <c r="K957" s="27">
        <f>K$664</f>
        <v>0</v>
      </c>
      <c r="L957" s="439"/>
      <c r="M957" s="439"/>
      <c r="N957" s="440"/>
      <c r="O957" s="439"/>
      <c r="P957" s="439"/>
      <c r="Q957" s="439"/>
      <c r="R957" s="439"/>
      <c r="S957" s="439"/>
      <c r="T957" s="443"/>
      <c r="U957" s="439"/>
      <c r="V957" s="439"/>
      <c r="W957" s="439"/>
      <c r="X957" s="439"/>
      <c r="Y957" s="443"/>
      <c r="Z957" s="439"/>
      <c r="AA957" s="439"/>
      <c r="AB957" s="439"/>
      <c r="AC957" s="439"/>
      <c r="AD957" s="439"/>
      <c r="AE957" s="443"/>
      <c r="AF957" s="439"/>
      <c r="AG957" s="439"/>
      <c r="AH957" s="439"/>
      <c r="AI957" s="440"/>
      <c r="AJ957" s="443"/>
      <c r="AK957" s="439"/>
      <c r="AL957" s="439"/>
      <c r="AM957" s="439"/>
      <c r="AN957" s="440"/>
    </row>
    <row r="958" spans="1:40" outlineLevel="2">
      <c r="A958" s="882">
        <f>ROW()</f>
        <v>958</v>
      </c>
      <c r="B958" s="453"/>
      <c r="D958" s="452" t="s">
        <v>32</v>
      </c>
      <c r="H958" s="458"/>
      <c r="I958" s="458"/>
      <c r="J958" s="459"/>
      <c r="K958" s="27">
        <f>K$665</f>
        <v>0.1551236661427744</v>
      </c>
      <c r="L958" s="439"/>
      <c r="M958" s="439"/>
      <c r="N958" s="440"/>
      <c r="O958" s="439"/>
      <c r="P958" s="439"/>
      <c r="Q958" s="439"/>
      <c r="R958" s="439"/>
      <c r="S958" s="439"/>
      <c r="T958" s="443"/>
      <c r="U958" s="439"/>
      <c r="V958" s="439"/>
      <c r="W958" s="439"/>
      <c r="X958" s="439"/>
      <c r="Y958" s="443"/>
      <c r="Z958" s="439"/>
      <c r="AA958" s="439"/>
      <c r="AB958" s="439"/>
      <c r="AC958" s="439"/>
      <c r="AD958" s="439"/>
      <c r="AE958" s="443"/>
      <c r="AF958" s="439"/>
      <c r="AG958" s="439"/>
      <c r="AH958" s="439"/>
      <c r="AI958" s="440"/>
      <c r="AJ958" s="443"/>
      <c r="AK958" s="439"/>
      <c r="AL958" s="439"/>
      <c r="AM958" s="439"/>
      <c r="AN958" s="440"/>
    </row>
    <row r="959" spans="1:40" outlineLevel="2">
      <c r="A959" s="882">
        <f>ROW()</f>
        <v>959</v>
      </c>
      <c r="B959" s="453"/>
      <c r="D959" s="452" t="s">
        <v>33</v>
      </c>
      <c r="H959" s="458"/>
      <c r="I959" s="458"/>
      <c r="J959" s="459"/>
      <c r="K959" s="27">
        <f>K$666</f>
        <v>1.2166562050413677E-2</v>
      </c>
      <c r="L959" s="439"/>
      <c r="M959" s="439"/>
      <c r="N959" s="440"/>
      <c r="O959" s="439"/>
      <c r="P959" s="439"/>
      <c r="Q959" s="439"/>
      <c r="R959" s="439"/>
      <c r="S959" s="439"/>
      <c r="T959" s="443"/>
      <c r="U959" s="439"/>
      <c r="V959" s="439"/>
      <c r="W959" s="439"/>
      <c r="X959" s="439"/>
      <c r="Y959" s="443"/>
      <c r="Z959" s="439"/>
      <c r="AA959" s="439"/>
      <c r="AB959" s="439"/>
      <c r="AC959" s="439"/>
      <c r="AD959" s="439"/>
      <c r="AE959" s="443"/>
      <c r="AF959" s="439"/>
      <c r="AG959" s="439"/>
      <c r="AH959" s="439"/>
      <c r="AI959" s="440"/>
      <c r="AJ959" s="443"/>
      <c r="AK959" s="439"/>
      <c r="AL959" s="439"/>
      <c r="AM959" s="439"/>
      <c r="AN959" s="440"/>
    </row>
    <row r="960" spans="1:40" outlineLevel="2">
      <c r="A960" s="882">
        <f>ROW()</f>
        <v>960</v>
      </c>
      <c r="B960" s="453"/>
      <c r="D960" s="452" t="s">
        <v>27</v>
      </c>
      <c r="H960" s="458"/>
      <c r="I960" s="458"/>
      <c r="J960" s="459"/>
      <c r="K960" s="27">
        <f>K$667</f>
        <v>5.8805049910332786E-2</v>
      </c>
      <c r="L960" s="439"/>
      <c r="M960" s="439"/>
      <c r="N960" s="440"/>
      <c r="O960" s="439"/>
      <c r="P960" s="439"/>
      <c r="Q960" s="439"/>
      <c r="R960" s="439"/>
      <c r="S960" s="439"/>
      <c r="T960" s="443"/>
      <c r="U960" s="439"/>
      <c r="V960" s="439"/>
      <c r="W960" s="439"/>
      <c r="X960" s="439"/>
      <c r="Y960" s="443"/>
      <c r="Z960" s="439"/>
      <c r="AA960" s="439"/>
      <c r="AB960" s="439"/>
      <c r="AC960" s="439"/>
      <c r="AD960" s="439"/>
      <c r="AE960" s="443"/>
      <c r="AF960" s="439"/>
      <c r="AG960" s="439"/>
      <c r="AH960" s="439"/>
      <c r="AI960" s="440"/>
      <c r="AJ960" s="443"/>
      <c r="AK960" s="439"/>
      <c r="AL960" s="439"/>
      <c r="AM960" s="439"/>
      <c r="AN960" s="440"/>
    </row>
    <row r="961" spans="1:40" outlineLevel="2">
      <c r="A961" s="882">
        <f>ROW()</f>
        <v>961</v>
      </c>
      <c r="B961" s="453"/>
      <c r="D961" s="452" t="s">
        <v>34</v>
      </c>
      <c r="H961" s="458"/>
      <c r="I961" s="458"/>
      <c r="J961" s="459"/>
      <c r="K961" s="27">
        <f>K$668</f>
        <v>9.9700000000000006</v>
      </c>
      <c r="L961" s="439"/>
      <c r="M961" s="439"/>
      <c r="N961" s="440"/>
      <c r="O961" s="439"/>
      <c r="P961" s="439"/>
      <c r="Q961" s="439"/>
      <c r="R961" s="439"/>
      <c r="S961" s="439"/>
      <c r="T961" s="443"/>
      <c r="U961" s="439"/>
      <c r="V961" s="439"/>
      <c r="W961" s="439"/>
      <c r="X961" s="439"/>
      <c r="Y961" s="443"/>
      <c r="Z961" s="439"/>
      <c r="AA961" s="439"/>
      <c r="AB961" s="439"/>
      <c r="AC961" s="439"/>
      <c r="AD961" s="439"/>
      <c r="AE961" s="443"/>
      <c r="AF961" s="439"/>
      <c r="AG961" s="439"/>
      <c r="AH961" s="439"/>
      <c r="AI961" s="440"/>
      <c r="AJ961" s="443"/>
      <c r="AK961" s="439"/>
      <c r="AL961" s="439"/>
      <c r="AM961" s="439"/>
      <c r="AN961" s="440"/>
    </row>
    <row r="962" spans="1:40" outlineLevel="2">
      <c r="A962" s="882">
        <f>ROW()</f>
        <v>962</v>
      </c>
      <c r="B962" s="453"/>
      <c r="D962" s="452" t="s">
        <v>35</v>
      </c>
      <c r="H962" s="458"/>
      <c r="I962" s="458"/>
      <c r="J962" s="459"/>
      <c r="K962" s="27">
        <f>K$669</f>
        <v>0.24333124100827358</v>
      </c>
      <c r="L962" s="439"/>
      <c r="M962" s="439"/>
      <c r="N962" s="440"/>
      <c r="O962" s="439"/>
      <c r="P962" s="439"/>
      <c r="Q962" s="439"/>
      <c r="R962" s="439"/>
      <c r="S962" s="439"/>
      <c r="T962" s="443"/>
      <c r="U962" s="439"/>
      <c r="V962" s="439"/>
      <c r="W962" s="439"/>
      <c r="X962" s="439"/>
      <c r="Y962" s="443"/>
      <c r="Z962" s="439"/>
      <c r="AA962" s="439"/>
      <c r="AB962" s="439"/>
      <c r="AC962" s="439"/>
      <c r="AD962" s="439"/>
      <c r="AE962" s="443"/>
      <c r="AF962" s="439"/>
      <c r="AG962" s="439"/>
      <c r="AH962" s="439"/>
      <c r="AI962" s="440"/>
      <c r="AJ962" s="443"/>
      <c r="AK962" s="439"/>
      <c r="AL962" s="439"/>
      <c r="AM962" s="439"/>
      <c r="AN962" s="440"/>
    </row>
    <row r="963" spans="1:40" outlineLevel="2">
      <c r="A963" s="882">
        <f>ROW()</f>
        <v>963</v>
      </c>
      <c r="B963" s="453"/>
      <c r="D963" s="452" t="s">
        <v>302</v>
      </c>
      <c r="H963" s="458"/>
      <c r="I963" s="458"/>
      <c r="J963" s="459"/>
      <c r="K963" s="27">
        <f>K$670</f>
        <v>0</v>
      </c>
      <c r="L963" s="439"/>
      <c r="M963" s="439"/>
      <c r="N963" s="440"/>
      <c r="O963" s="439"/>
      <c r="P963" s="439"/>
      <c r="Q963" s="439"/>
      <c r="R963" s="439"/>
      <c r="S963" s="439"/>
      <c r="T963" s="443"/>
      <c r="U963" s="439"/>
      <c r="V963" s="439"/>
      <c r="W963" s="439"/>
      <c r="X963" s="439"/>
      <c r="Y963" s="443"/>
      <c r="Z963" s="439"/>
      <c r="AA963" s="439"/>
      <c r="AB963" s="439"/>
      <c r="AC963" s="439"/>
      <c r="AD963" s="439"/>
      <c r="AE963" s="443"/>
      <c r="AF963" s="439"/>
      <c r="AG963" s="439"/>
      <c r="AH963" s="439"/>
      <c r="AI963" s="440"/>
      <c r="AJ963" s="443"/>
      <c r="AK963" s="439"/>
      <c r="AL963" s="439"/>
      <c r="AM963" s="439"/>
      <c r="AN963" s="440"/>
    </row>
    <row r="964" spans="1:40" outlineLevel="2">
      <c r="A964" s="882">
        <f>ROW()</f>
        <v>964</v>
      </c>
      <c r="B964" s="453"/>
      <c r="D964" s="452" t="s">
        <v>36</v>
      </c>
      <c r="H964" s="458"/>
      <c r="I964" s="458"/>
      <c r="J964" s="459"/>
      <c r="K964" s="27">
        <f>K$671</f>
        <v>0.6194807844002298</v>
      </c>
      <c r="L964" s="439"/>
      <c r="M964" s="439"/>
      <c r="N964" s="440"/>
      <c r="O964" s="439"/>
      <c r="P964" s="439"/>
      <c r="Q964" s="439"/>
      <c r="R964" s="439"/>
      <c r="S964" s="439"/>
      <c r="T964" s="443"/>
      <c r="U964" s="439"/>
      <c r="V964" s="439"/>
      <c r="W964" s="439"/>
      <c r="X964" s="439"/>
      <c r="Y964" s="443"/>
      <c r="Z964" s="439"/>
      <c r="AA964" s="439"/>
      <c r="AB964" s="439"/>
      <c r="AC964" s="439"/>
      <c r="AD964" s="439"/>
      <c r="AE964" s="443"/>
      <c r="AF964" s="439"/>
      <c r="AG964" s="439"/>
      <c r="AH964" s="439"/>
      <c r="AI964" s="440"/>
      <c r="AJ964" s="443"/>
      <c r="AK964" s="439"/>
      <c r="AL964" s="439"/>
      <c r="AM964" s="439"/>
      <c r="AN964" s="440"/>
    </row>
    <row r="965" spans="1:40" outlineLevel="2">
      <c r="A965" s="882">
        <f>ROW()</f>
        <v>965</v>
      </c>
      <c r="B965" s="453"/>
      <c r="D965" s="452" t="s">
        <v>583</v>
      </c>
      <c r="H965" s="458"/>
      <c r="I965" s="458"/>
      <c r="J965" s="459"/>
      <c r="K965" s="27">
        <f>K$672</f>
        <v>0</v>
      </c>
      <c r="L965" s="439"/>
      <c r="M965" s="439"/>
      <c r="N965" s="440"/>
      <c r="O965" s="439"/>
      <c r="P965" s="439"/>
      <c r="Q965" s="439"/>
      <c r="R965" s="439"/>
      <c r="S965" s="439"/>
      <c r="T965" s="443"/>
      <c r="U965" s="439"/>
      <c r="V965" s="439"/>
      <c r="W965" s="439"/>
      <c r="X965" s="439"/>
      <c r="Y965" s="443"/>
      <c r="Z965" s="439"/>
      <c r="AA965" s="439"/>
      <c r="AB965" s="439"/>
      <c r="AC965" s="439"/>
      <c r="AD965" s="439"/>
      <c r="AE965" s="443"/>
      <c r="AF965" s="439"/>
      <c r="AG965" s="439"/>
      <c r="AH965" s="439"/>
      <c r="AI965" s="440"/>
      <c r="AJ965" s="443"/>
      <c r="AK965" s="439"/>
      <c r="AL965" s="439"/>
      <c r="AM965" s="439"/>
      <c r="AN965" s="440"/>
    </row>
    <row r="966" spans="1:40" outlineLevel="2">
      <c r="A966" s="882">
        <f>ROW()</f>
        <v>966</v>
      </c>
      <c r="B966" s="453"/>
      <c r="D966" s="452" t="s">
        <v>81</v>
      </c>
      <c r="H966" s="458"/>
      <c r="I966" s="458"/>
      <c r="J966" s="459"/>
      <c r="K966" s="27">
        <f>K$673</f>
        <v>4.143E-3</v>
      </c>
      <c r="L966" s="439"/>
      <c r="M966" s="439"/>
      <c r="N966" s="440"/>
      <c r="O966" s="439"/>
      <c r="P966" s="439"/>
      <c r="Q966" s="439"/>
      <c r="R966" s="439"/>
      <c r="S966" s="439"/>
      <c r="T966" s="443"/>
      <c r="U966" s="439"/>
      <c r="V966" s="439"/>
      <c r="W966" s="439"/>
      <c r="X966" s="439"/>
      <c r="Y966" s="443"/>
      <c r="Z966" s="439"/>
      <c r="AA966" s="439"/>
      <c r="AB966" s="439"/>
      <c r="AC966" s="439"/>
      <c r="AD966" s="439"/>
      <c r="AE966" s="443"/>
      <c r="AF966" s="439"/>
      <c r="AG966" s="439"/>
      <c r="AH966" s="439"/>
      <c r="AI966" s="440"/>
      <c r="AJ966" s="443"/>
      <c r="AK966" s="439"/>
      <c r="AL966" s="439"/>
      <c r="AM966" s="439"/>
      <c r="AN966" s="440"/>
    </row>
    <row r="967" spans="1:40" outlineLevel="2">
      <c r="A967" s="882">
        <f>ROW()</f>
        <v>967</v>
      </c>
      <c r="B967" s="453"/>
      <c r="D967" s="452" t="s">
        <v>28</v>
      </c>
      <c r="H967" s="458"/>
      <c r="I967" s="458"/>
      <c r="J967" s="459"/>
      <c r="K967" s="27">
        <f>K$674</f>
        <v>0.18351231092707296</v>
      </c>
      <c r="L967" s="439"/>
      <c r="M967" s="439"/>
      <c r="N967" s="440"/>
      <c r="O967" s="439"/>
      <c r="P967" s="439"/>
      <c r="Q967" s="439"/>
      <c r="R967" s="439"/>
      <c r="S967" s="439"/>
      <c r="T967" s="443"/>
      <c r="U967" s="439"/>
      <c r="V967" s="439"/>
      <c r="W967" s="439"/>
      <c r="X967" s="439"/>
      <c r="Y967" s="443"/>
      <c r="Z967" s="439"/>
      <c r="AA967" s="439"/>
      <c r="AB967" s="439"/>
      <c r="AC967" s="439"/>
      <c r="AD967" s="439"/>
      <c r="AE967" s="443"/>
      <c r="AF967" s="439"/>
      <c r="AG967" s="439"/>
      <c r="AH967" s="439"/>
      <c r="AI967" s="440"/>
      <c r="AJ967" s="443"/>
      <c r="AK967" s="439"/>
      <c r="AL967" s="439"/>
      <c r="AM967" s="439"/>
      <c r="AN967" s="440"/>
    </row>
    <row r="968" spans="1:40" outlineLevel="2">
      <c r="A968" s="882">
        <f>ROW()</f>
        <v>968</v>
      </c>
      <c r="B968" s="453"/>
      <c r="D968" s="456" t="s">
        <v>443</v>
      </c>
      <c r="E968" s="456"/>
      <c r="F968" s="456"/>
      <c r="G968" s="456"/>
      <c r="H968" s="460"/>
      <c r="I968" s="460"/>
      <c r="J968" s="461"/>
      <c r="K968" s="30">
        <f>K$675</f>
        <v>0</v>
      </c>
      <c r="L968" s="441"/>
      <c r="M968" s="441"/>
      <c r="N968" s="442"/>
      <c r="O968" s="441"/>
      <c r="P968" s="441"/>
      <c r="Q968" s="441"/>
      <c r="R968" s="441"/>
      <c r="S968" s="441"/>
      <c r="T968" s="462"/>
      <c r="U968" s="441"/>
      <c r="V968" s="441"/>
      <c r="W968" s="441"/>
      <c r="X968" s="441"/>
      <c r="Y968" s="462"/>
      <c r="Z968" s="441"/>
      <c r="AA968" s="441"/>
      <c r="AB968" s="441"/>
      <c r="AC968" s="441"/>
      <c r="AD968" s="441"/>
      <c r="AE968" s="462"/>
      <c r="AF968" s="441"/>
      <c r="AG968" s="441"/>
      <c r="AH968" s="441"/>
      <c r="AI968" s="442"/>
      <c r="AJ968" s="462"/>
      <c r="AK968" s="441"/>
      <c r="AL968" s="441"/>
      <c r="AM968" s="441"/>
      <c r="AN968" s="442"/>
    </row>
    <row r="969" spans="1:40" outlineLevel="2">
      <c r="A969" s="882">
        <f>ROW()</f>
        <v>969</v>
      </c>
      <c r="B969" s="453"/>
      <c r="D969" s="452" t="s">
        <v>24</v>
      </c>
      <c r="H969" s="458"/>
      <c r="I969" s="458"/>
      <c r="J969" s="459"/>
      <c r="K969" s="27">
        <f>SUM(K953:K968)</f>
        <v>17.768426465171441</v>
      </c>
      <c r="L969" s="439"/>
      <c r="M969" s="439"/>
      <c r="N969" s="440"/>
      <c r="O969" s="439"/>
      <c r="P969" s="439"/>
      <c r="Q969" s="439"/>
      <c r="R969" s="439"/>
      <c r="S969" s="439"/>
      <c r="T969" s="443"/>
      <c r="U969" s="439"/>
      <c r="V969" s="439"/>
      <c r="W969" s="439"/>
      <c r="X969" s="439"/>
      <c r="Y969" s="443"/>
      <c r="Z969" s="439"/>
      <c r="AA969" s="439"/>
      <c r="AB969" s="439"/>
      <c r="AC969" s="439"/>
      <c r="AD969" s="439"/>
      <c r="AE969" s="443"/>
      <c r="AF969" s="439"/>
      <c r="AG969" s="439"/>
      <c r="AH969" s="439"/>
      <c r="AI969" s="440"/>
      <c r="AJ969" s="443"/>
      <c r="AK969" s="439"/>
      <c r="AL969" s="439"/>
      <c r="AM969" s="439"/>
      <c r="AN969" s="440"/>
    </row>
    <row r="970" spans="1:40" outlineLevel="1">
      <c r="A970" s="732" t="s">
        <v>238</v>
      </c>
      <c r="B970" s="733"/>
      <c r="C970" s="881"/>
      <c r="D970" s="733"/>
      <c r="E970" s="733"/>
      <c r="F970" s="733"/>
      <c r="G970" s="730"/>
      <c r="H970" s="733"/>
      <c r="I970" s="730"/>
      <c r="J970" s="729"/>
      <c r="K970" s="730"/>
      <c r="L970" s="730"/>
      <c r="M970" s="730"/>
      <c r="N970" s="731"/>
      <c r="O970" s="730"/>
      <c r="P970" s="730"/>
      <c r="Q970" s="730"/>
      <c r="R970" s="730"/>
      <c r="S970" s="730"/>
      <c r="T970" s="729"/>
      <c r="U970" s="730"/>
      <c r="V970" s="730"/>
      <c r="W970" s="730"/>
      <c r="X970" s="730"/>
      <c r="Y970" s="729"/>
      <c r="Z970" s="730"/>
      <c r="AA970" s="730"/>
      <c r="AB970" s="730"/>
      <c r="AC970" s="730"/>
      <c r="AD970" s="730"/>
      <c r="AE970" s="729"/>
      <c r="AF970" s="730"/>
      <c r="AG970" s="730"/>
      <c r="AH970" s="730"/>
      <c r="AI970" s="731"/>
      <c r="AJ970" s="729"/>
      <c r="AK970" s="730"/>
      <c r="AL970" s="730"/>
      <c r="AM970" s="730"/>
      <c r="AN970" s="731"/>
    </row>
    <row r="971" spans="1:40" outlineLevel="2">
      <c r="A971" s="882">
        <f>ROW()</f>
        <v>971</v>
      </c>
      <c r="B971" s="453"/>
      <c r="D971" s="1205" t="s">
        <v>300</v>
      </c>
      <c r="E971" s="1205"/>
      <c r="F971" s="1205"/>
      <c r="G971" s="1205"/>
      <c r="H971" s="4"/>
      <c r="I971" s="4"/>
      <c r="J971" s="329"/>
      <c r="K971" s="4"/>
      <c r="L971" s="4"/>
      <c r="M971" s="4"/>
      <c r="N971" s="316"/>
      <c r="O971" s="4"/>
      <c r="P971" s="4"/>
      <c r="Q971" s="4"/>
      <c r="R971" s="4"/>
      <c r="S971" s="4"/>
      <c r="T971" s="252"/>
      <c r="U971" s="53"/>
      <c r="V971" s="53"/>
      <c r="W971" s="53"/>
      <c r="X971" s="53"/>
      <c r="Y971" s="252"/>
      <c r="Z971" s="53"/>
      <c r="AA971" s="53"/>
      <c r="AB971" s="53"/>
      <c r="AC971" s="53"/>
      <c r="AD971" s="53"/>
      <c r="AE971" s="252"/>
      <c r="AF971" s="53"/>
      <c r="AG971" s="53"/>
      <c r="AH971" s="53"/>
      <c r="AI971" s="44"/>
      <c r="AJ971" s="252"/>
      <c r="AK971" s="53"/>
      <c r="AL971" s="53"/>
      <c r="AM971" s="53"/>
      <c r="AN971" s="44"/>
    </row>
    <row r="972" spans="1:40" outlineLevel="2">
      <c r="A972" s="882">
        <f>ROW()</f>
        <v>972</v>
      </c>
      <c r="B972" s="453"/>
      <c r="D972" s="1205" t="s">
        <v>301</v>
      </c>
      <c r="E972" s="1205"/>
      <c r="F972" s="1205"/>
      <c r="G972" s="1205"/>
      <c r="H972" s="4"/>
      <c r="I972" s="4"/>
      <c r="J972" s="329"/>
      <c r="K972" s="4"/>
      <c r="L972" s="4"/>
      <c r="M972" s="4"/>
      <c r="N972" s="316"/>
      <c r="O972" s="4"/>
      <c r="P972" s="4"/>
      <c r="Q972" s="4"/>
      <c r="R972" s="4"/>
      <c r="S972" s="4"/>
      <c r="T972" s="252"/>
      <c r="U972" s="53"/>
      <c r="V972" s="53"/>
      <c r="W972" s="53"/>
      <c r="X972" s="53"/>
      <c r="Y972" s="252"/>
      <c r="Z972" s="53"/>
      <c r="AA972" s="53"/>
      <c r="AB972" s="53"/>
      <c r="AC972" s="53"/>
      <c r="AD972" s="53"/>
      <c r="AE972" s="252"/>
      <c r="AF972" s="53"/>
      <c r="AG972" s="53"/>
      <c r="AH972" s="53"/>
      <c r="AI972" s="44"/>
      <c r="AJ972" s="252"/>
      <c r="AK972" s="53"/>
      <c r="AL972" s="53"/>
      <c r="AM972" s="53"/>
      <c r="AN972" s="44"/>
    </row>
    <row r="973" spans="1:40" outlineLevel="2">
      <c r="A973" s="882">
        <f>ROW()</f>
        <v>973</v>
      </c>
      <c r="B973" s="453"/>
      <c r="D973" s="1205" t="s">
        <v>29</v>
      </c>
      <c r="E973" s="1205"/>
      <c r="F973" s="1205"/>
      <c r="G973" s="1205"/>
      <c r="H973" s="4"/>
      <c r="I973" s="4"/>
      <c r="J973" s="329"/>
      <c r="K973" s="4"/>
      <c r="L973" s="4"/>
      <c r="M973" s="4"/>
      <c r="N973" s="316"/>
      <c r="O973" s="4"/>
      <c r="P973" s="4"/>
      <c r="Q973" s="4"/>
      <c r="R973" s="4"/>
      <c r="S973" s="4"/>
      <c r="T973" s="252"/>
      <c r="U973" s="53"/>
      <c r="V973" s="53"/>
      <c r="W973" s="53"/>
      <c r="X973" s="53"/>
      <c r="Y973" s="252"/>
      <c r="Z973" s="53"/>
      <c r="AA973" s="53"/>
      <c r="AB973" s="53"/>
      <c r="AC973" s="53"/>
      <c r="AD973" s="53"/>
      <c r="AE973" s="252"/>
      <c r="AF973" s="53"/>
      <c r="AG973" s="53"/>
      <c r="AH973" s="53"/>
      <c r="AI973" s="44"/>
      <c r="AJ973" s="252"/>
      <c r="AK973" s="53"/>
      <c r="AL973" s="53"/>
      <c r="AM973" s="53"/>
      <c r="AN973" s="44"/>
    </row>
    <row r="974" spans="1:40" outlineLevel="2">
      <c r="A974" s="882">
        <f>ROW()</f>
        <v>974</v>
      </c>
      <c r="B974" s="453"/>
      <c r="D974" s="1205" t="s">
        <v>30</v>
      </c>
      <c r="E974" s="1205"/>
      <c r="F974" s="1205"/>
      <c r="G974" s="1205"/>
      <c r="H974" s="4"/>
      <c r="I974" s="4"/>
      <c r="J974" s="329"/>
      <c r="K974" s="4"/>
      <c r="L974" s="4"/>
      <c r="M974" s="4"/>
      <c r="N974" s="316"/>
      <c r="O974" s="4"/>
      <c r="P974" s="4"/>
      <c r="Q974" s="4"/>
      <c r="R974" s="4"/>
      <c r="S974" s="4"/>
      <c r="T974" s="252"/>
      <c r="U974" s="53"/>
      <c r="V974" s="53"/>
      <c r="W974" s="53"/>
      <c r="X974" s="53"/>
      <c r="Y974" s="252"/>
      <c r="Z974" s="53"/>
      <c r="AA974" s="53"/>
      <c r="AB974" s="53"/>
      <c r="AC974" s="53"/>
      <c r="AD974" s="53"/>
      <c r="AE974" s="252"/>
      <c r="AF974" s="53"/>
      <c r="AG974" s="53"/>
      <c r="AH974" s="53"/>
      <c r="AI974" s="44"/>
      <c r="AJ974" s="252"/>
      <c r="AK974" s="53"/>
      <c r="AL974" s="53"/>
      <c r="AM974" s="53"/>
      <c r="AN974" s="44"/>
    </row>
    <row r="975" spans="1:40" outlineLevel="2">
      <c r="A975" s="882">
        <f>ROW()</f>
        <v>975</v>
      </c>
      <c r="B975" s="453"/>
      <c r="D975" s="1205" t="s">
        <v>31</v>
      </c>
      <c r="E975" s="1205"/>
      <c r="F975" s="1205"/>
      <c r="G975" s="1205"/>
      <c r="H975" s="4"/>
      <c r="I975" s="4"/>
      <c r="J975" s="329"/>
      <c r="K975" s="4"/>
      <c r="L975" s="4"/>
      <c r="M975" s="4"/>
      <c r="N975" s="316"/>
      <c r="O975" s="4"/>
      <c r="P975" s="4"/>
      <c r="Q975" s="4"/>
      <c r="R975" s="4"/>
      <c r="S975" s="4"/>
      <c r="T975" s="252"/>
      <c r="U975" s="53"/>
      <c r="V975" s="53"/>
      <c r="W975" s="53"/>
      <c r="X975" s="53"/>
      <c r="Y975" s="252"/>
      <c r="Z975" s="53"/>
      <c r="AA975" s="53"/>
      <c r="AB975" s="53"/>
      <c r="AC975" s="53"/>
      <c r="AD975" s="53"/>
      <c r="AE975" s="252"/>
      <c r="AF975" s="53"/>
      <c r="AG975" s="53"/>
      <c r="AH975" s="53"/>
      <c r="AI975" s="44"/>
      <c r="AJ975" s="252"/>
      <c r="AK975" s="53"/>
      <c r="AL975" s="53"/>
      <c r="AM975" s="53"/>
      <c r="AN975" s="44"/>
    </row>
    <row r="976" spans="1:40" outlineLevel="2">
      <c r="A976" s="882">
        <f>ROW()</f>
        <v>976</v>
      </c>
      <c r="B976" s="453"/>
      <c r="D976" s="1205" t="s">
        <v>32</v>
      </c>
      <c r="E976" s="1205"/>
      <c r="F976" s="1205"/>
      <c r="G976" s="1205"/>
      <c r="H976" s="4"/>
      <c r="I976" s="4"/>
      <c r="J976" s="329"/>
      <c r="K976" s="4"/>
      <c r="L976" s="4"/>
      <c r="M976" s="4"/>
      <c r="N976" s="316"/>
      <c r="O976" s="4"/>
      <c r="P976" s="4"/>
      <c r="Q976" s="4"/>
      <c r="R976" s="4"/>
      <c r="S976" s="4"/>
      <c r="T976" s="252"/>
      <c r="U976" s="53"/>
      <c r="V976" s="53"/>
      <c r="W976" s="53"/>
      <c r="X976" s="53"/>
      <c r="Y976" s="252"/>
      <c r="Z976" s="53"/>
      <c r="AA976" s="53"/>
      <c r="AB976" s="53"/>
      <c r="AC976" s="53"/>
      <c r="AD976" s="53"/>
      <c r="AE976" s="252"/>
      <c r="AF976" s="53"/>
      <c r="AG976" s="53"/>
      <c r="AH976" s="53"/>
      <c r="AI976" s="44"/>
      <c r="AJ976" s="252"/>
      <c r="AK976" s="53"/>
      <c r="AL976" s="53"/>
      <c r="AM976" s="53"/>
      <c r="AN976" s="44"/>
    </row>
    <row r="977" spans="1:40" outlineLevel="2">
      <c r="A977" s="882">
        <f>ROW()</f>
        <v>977</v>
      </c>
      <c r="B977" s="453"/>
      <c r="D977" s="1205" t="s">
        <v>33</v>
      </c>
      <c r="E977" s="1205"/>
      <c r="F977" s="1205"/>
      <c r="G977" s="1205"/>
      <c r="H977" s="4"/>
      <c r="I977" s="4"/>
      <c r="J977" s="329"/>
      <c r="K977" s="4"/>
      <c r="L977" s="4"/>
      <c r="M977" s="4"/>
      <c r="N977" s="316"/>
      <c r="O977" s="4"/>
      <c r="P977" s="4"/>
      <c r="Q977" s="4"/>
      <c r="R977" s="4"/>
      <c r="S977" s="4"/>
      <c r="T977" s="252"/>
      <c r="U977" s="53"/>
      <c r="V977" s="53"/>
      <c r="W977" s="53"/>
      <c r="X977" s="53"/>
      <c r="Y977" s="252"/>
      <c r="Z977" s="53"/>
      <c r="AA977" s="53"/>
      <c r="AB977" s="53"/>
      <c r="AC977" s="53"/>
      <c r="AD977" s="53"/>
      <c r="AE977" s="252"/>
      <c r="AF977" s="53"/>
      <c r="AG977" s="53"/>
      <c r="AH977" s="53"/>
      <c r="AI977" s="44"/>
      <c r="AJ977" s="252"/>
      <c r="AK977" s="53"/>
      <c r="AL977" s="53"/>
      <c r="AM977" s="53"/>
      <c r="AN977" s="44"/>
    </row>
    <row r="978" spans="1:40" outlineLevel="2">
      <c r="A978" s="882">
        <f>ROW()</f>
        <v>978</v>
      </c>
      <c r="B978" s="453"/>
      <c r="D978" s="1205" t="s">
        <v>27</v>
      </c>
      <c r="E978" s="1205"/>
      <c r="F978" s="1205"/>
      <c r="G978" s="1205"/>
      <c r="H978" s="4"/>
      <c r="I978" s="4"/>
      <c r="J978" s="329"/>
      <c r="K978" s="4"/>
      <c r="L978" s="4"/>
      <c r="M978" s="4"/>
      <c r="N978" s="316"/>
      <c r="O978" s="4"/>
      <c r="P978" s="4"/>
      <c r="Q978" s="4"/>
      <c r="R978" s="4"/>
      <c r="S978" s="4"/>
      <c r="T978" s="252"/>
      <c r="U978" s="53"/>
      <c r="V978" s="53"/>
      <c r="W978" s="53"/>
      <c r="X978" s="53"/>
      <c r="Y978" s="252"/>
      <c r="Z978" s="53"/>
      <c r="AA978" s="53"/>
      <c r="AB978" s="53"/>
      <c r="AC978" s="53"/>
      <c r="AD978" s="53"/>
      <c r="AE978" s="252"/>
      <c r="AF978" s="53"/>
      <c r="AG978" s="53"/>
      <c r="AH978" s="53"/>
      <c r="AI978" s="44"/>
      <c r="AJ978" s="252"/>
      <c r="AK978" s="53"/>
      <c r="AL978" s="53"/>
      <c r="AM978" s="53"/>
      <c r="AN978" s="44"/>
    </row>
    <row r="979" spans="1:40" outlineLevel="2">
      <c r="A979" s="882">
        <f>ROW()</f>
        <v>979</v>
      </c>
      <c r="B979" s="453"/>
      <c r="D979" s="1205" t="s">
        <v>34</v>
      </c>
      <c r="E979" s="1205"/>
      <c r="F979" s="1205"/>
      <c r="G979" s="1205"/>
      <c r="H979" s="4"/>
      <c r="I979" s="4"/>
      <c r="J979" s="329"/>
      <c r="K979" s="4"/>
      <c r="L979" s="4"/>
      <c r="M979" s="4"/>
      <c r="N979" s="316"/>
      <c r="O979" s="4"/>
      <c r="P979" s="4"/>
      <c r="Q979" s="4"/>
      <c r="R979" s="4"/>
      <c r="S979" s="4"/>
      <c r="T979" s="252"/>
      <c r="U979" s="53"/>
      <c r="V979" s="53"/>
      <c r="W979" s="53"/>
      <c r="X979" s="53"/>
      <c r="Y979" s="252"/>
      <c r="Z979" s="53"/>
      <c r="AA979" s="53"/>
      <c r="AB979" s="53"/>
      <c r="AC979" s="53"/>
      <c r="AD979" s="53"/>
      <c r="AE979" s="252"/>
      <c r="AF979" s="53"/>
      <c r="AG979" s="53"/>
      <c r="AH979" s="53"/>
      <c r="AI979" s="44"/>
      <c r="AJ979" s="252"/>
      <c r="AK979" s="53"/>
      <c r="AL979" s="53"/>
      <c r="AM979" s="53"/>
      <c r="AN979" s="44"/>
    </row>
    <row r="980" spans="1:40" outlineLevel="2">
      <c r="A980" s="882">
        <f>ROW()</f>
        <v>980</v>
      </c>
      <c r="B980" s="453"/>
      <c r="D980" s="1205" t="s">
        <v>35</v>
      </c>
      <c r="E980" s="1205"/>
      <c r="F980" s="1205"/>
      <c r="G980" s="1205"/>
      <c r="H980" s="4"/>
      <c r="I980" s="4"/>
      <c r="J980" s="329"/>
      <c r="K980" s="4"/>
      <c r="L980" s="4"/>
      <c r="M980" s="4"/>
      <c r="N980" s="316"/>
      <c r="O980" s="4"/>
      <c r="P980" s="4"/>
      <c r="Q980" s="4"/>
      <c r="R980" s="4"/>
      <c r="S980" s="4"/>
      <c r="T980" s="252"/>
      <c r="U980" s="53"/>
      <c r="V980" s="53"/>
      <c r="W980" s="53"/>
      <c r="X980" s="53"/>
      <c r="Y980" s="252"/>
      <c r="Z980" s="53"/>
      <c r="AA980" s="53"/>
      <c r="AB980" s="53"/>
      <c r="AC980" s="53"/>
      <c r="AD980" s="53"/>
      <c r="AE980" s="252"/>
      <c r="AF980" s="53"/>
      <c r="AG980" s="53"/>
      <c r="AH980" s="53"/>
      <c r="AI980" s="44"/>
      <c r="AJ980" s="252"/>
      <c r="AK980" s="53"/>
      <c r="AL980" s="53"/>
      <c r="AM980" s="53"/>
      <c r="AN980" s="44"/>
    </row>
    <row r="981" spans="1:40" outlineLevel="2">
      <c r="A981" s="882">
        <f>ROW()</f>
        <v>981</v>
      </c>
      <c r="B981" s="453"/>
      <c r="D981" s="1205" t="s">
        <v>302</v>
      </c>
      <c r="E981" s="1205"/>
      <c r="F981" s="1205"/>
      <c r="G981" s="1205"/>
      <c r="H981" s="4"/>
      <c r="I981" s="4"/>
      <c r="J981" s="329"/>
      <c r="K981" s="4"/>
      <c r="L981" s="4"/>
      <c r="M981" s="4"/>
      <c r="N981" s="316"/>
      <c r="O981" s="4"/>
      <c r="P981" s="4"/>
      <c r="Q981" s="4"/>
      <c r="R981" s="4"/>
      <c r="S981" s="4"/>
      <c r="T981" s="252"/>
      <c r="U981" s="53"/>
      <c r="V981" s="53"/>
      <c r="W981" s="53"/>
      <c r="X981" s="53"/>
      <c r="Y981" s="252"/>
      <c r="Z981" s="53"/>
      <c r="AA981" s="53"/>
      <c r="AB981" s="53"/>
      <c r="AC981" s="53"/>
      <c r="AD981" s="53"/>
      <c r="AE981" s="252"/>
      <c r="AF981" s="53"/>
      <c r="AG981" s="53"/>
      <c r="AH981" s="53"/>
      <c r="AI981" s="44"/>
      <c r="AJ981" s="252"/>
      <c r="AK981" s="53"/>
      <c r="AL981" s="53"/>
      <c r="AM981" s="53"/>
      <c r="AN981" s="44"/>
    </row>
    <row r="982" spans="1:40" outlineLevel="2">
      <c r="A982" s="882">
        <f>ROW()</f>
        <v>982</v>
      </c>
      <c r="B982" s="453"/>
      <c r="D982" s="1205" t="s">
        <v>36</v>
      </c>
      <c r="E982" s="1205"/>
      <c r="F982" s="1205"/>
      <c r="G982" s="1205"/>
      <c r="H982" s="4"/>
      <c r="I982" s="4"/>
      <c r="J982" s="329"/>
      <c r="K982" s="4"/>
      <c r="L982" s="4"/>
      <c r="M982" s="4"/>
      <c r="N982" s="316"/>
      <c r="O982" s="4"/>
      <c r="P982" s="4"/>
      <c r="Q982" s="4"/>
      <c r="R982" s="4"/>
      <c r="S982" s="4"/>
      <c r="T982" s="252"/>
      <c r="U982" s="53"/>
      <c r="V982" s="53"/>
      <c r="W982" s="53"/>
      <c r="X982" s="53"/>
      <c r="Y982" s="252"/>
      <c r="Z982" s="53"/>
      <c r="AA982" s="53"/>
      <c r="AB982" s="53"/>
      <c r="AC982" s="53"/>
      <c r="AD982" s="53"/>
      <c r="AE982" s="252"/>
      <c r="AF982" s="53"/>
      <c r="AG982" s="53"/>
      <c r="AH982" s="53"/>
      <c r="AI982" s="44"/>
      <c r="AJ982" s="252"/>
      <c r="AK982" s="53"/>
      <c r="AL982" s="53"/>
      <c r="AM982" s="53"/>
      <c r="AN982" s="44"/>
    </row>
    <row r="983" spans="1:40" outlineLevel="2">
      <c r="A983" s="882">
        <f>ROW()</f>
        <v>983</v>
      </c>
      <c r="B983" s="453"/>
      <c r="D983" s="1205" t="s">
        <v>583</v>
      </c>
      <c r="E983" s="1205"/>
      <c r="F983" s="1205"/>
      <c r="G983" s="1205"/>
      <c r="H983" s="4"/>
      <c r="I983" s="4"/>
      <c r="J983" s="329"/>
      <c r="K983" s="4"/>
      <c r="L983" s="4"/>
      <c r="M983" s="4"/>
      <c r="N983" s="316"/>
      <c r="O983" s="4"/>
      <c r="P983" s="4"/>
      <c r="Q983" s="4"/>
      <c r="R983" s="4"/>
      <c r="S983" s="4"/>
      <c r="T983" s="252"/>
      <c r="U983" s="53"/>
      <c r="V983" s="53"/>
      <c r="W983" s="53"/>
      <c r="X983" s="53"/>
      <c r="Y983" s="252"/>
      <c r="Z983" s="53"/>
      <c r="AA983" s="53"/>
      <c r="AB983" s="53"/>
      <c r="AC983" s="53"/>
      <c r="AD983" s="53"/>
      <c r="AE983" s="252"/>
      <c r="AF983" s="53"/>
      <c r="AG983" s="53"/>
      <c r="AH983" s="53"/>
      <c r="AI983" s="44"/>
      <c r="AJ983" s="252"/>
      <c r="AK983" s="53"/>
      <c r="AL983" s="53"/>
      <c r="AM983" s="53"/>
      <c r="AN983" s="44"/>
    </row>
    <row r="984" spans="1:40" outlineLevel="2">
      <c r="A984" s="882">
        <f>ROW()</f>
        <v>984</v>
      </c>
      <c r="B984" s="453"/>
      <c r="D984" s="1205" t="s">
        <v>81</v>
      </c>
      <c r="E984" s="1205"/>
      <c r="F984" s="1205"/>
      <c r="G984" s="1205"/>
      <c r="H984" s="4"/>
      <c r="I984" s="4"/>
      <c r="J984" s="329"/>
      <c r="K984" s="4"/>
      <c r="L984" s="4"/>
      <c r="M984" s="4"/>
      <c r="N984" s="316"/>
      <c r="O984" s="4"/>
      <c r="P984" s="4"/>
      <c r="Q984" s="4"/>
      <c r="R984" s="4"/>
      <c r="S984" s="4"/>
      <c r="T984" s="252"/>
      <c r="U984" s="53"/>
      <c r="V984" s="53"/>
      <c r="W984" s="53"/>
      <c r="X984" s="53"/>
      <c r="Y984" s="252"/>
      <c r="Z984" s="53"/>
      <c r="AA984" s="53"/>
      <c r="AB984" s="53"/>
      <c r="AC984" s="53"/>
      <c r="AD984" s="53"/>
      <c r="AE984" s="252"/>
      <c r="AF984" s="53"/>
      <c r="AG984" s="53"/>
      <c r="AH984" s="53"/>
      <c r="AI984" s="44"/>
      <c r="AJ984" s="252"/>
      <c r="AK984" s="53"/>
      <c r="AL984" s="53"/>
      <c r="AM984" s="53"/>
      <c r="AN984" s="44"/>
    </row>
    <row r="985" spans="1:40" outlineLevel="2">
      <c r="A985" s="882">
        <f>ROW()</f>
        <v>985</v>
      </c>
      <c r="B985" s="453"/>
      <c r="D985" s="1205" t="s">
        <v>28</v>
      </c>
      <c r="E985" s="1205"/>
      <c r="F985" s="1205"/>
      <c r="G985" s="1205"/>
      <c r="H985" s="4"/>
      <c r="I985" s="4"/>
      <c r="J985" s="329"/>
      <c r="K985" s="4"/>
      <c r="L985" s="4"/>
      <c r="M985" s="4"/>
      <c r="N985" s="316"/>
      <c r="O985" s="4"/>
      <c r="P985" s="4"/>
      <c r="Q985" s="4"/>
      <c r="R985" s="4"/>
      <c r="S985" s="4"/>
      <c r="T985" s="252"/>
      <c r="U985" s="53"/>
      <c r="V985" s="53"/>
      <c r="W985" s="53"/>
      <c r="X985" s="53"/>
      <c r="Y985" s="252"/>
      <c r="Z985" s="53"/>
      <c r="AA985" s="53"/>
      <c r="AB985" s="53"/>
      <c r="AC985" s="53"/>
      <c r="AD985" s="53"/>
      <c r="AE985" s="252"/>
      <c r="AF985" s="53"/>
      <c r="AG985" s="53"/>
      <c r="AH985" s="53"/>
      <c r="AI985" s="44"/>
      <c r="AJ985" s="252"/>
      <c r="AK985" s="53"/>
      <c r="AL985" s="53"/>
      <c r="AM985" s="53"/>
      <c r="AN985" s="44"/>
    </row>
    <row r="986" spans="1:40" outlineLevel="2">
      <c r="A986" s="882">
        <f>ROW()</f>
        <v>986</v>
      </c>
      <c r="B986" s="453"/>
      <c r="D986" s="1206" t="s">
        <v>443</v>
      </c>
      <c r="E986" s="1206"/>
      <c r="F986" s="1206"/>
      <c r="G986" s="1206"/>
      <c r="H986" s="28"/>
      <c r="I986" s="28"/>
      <c r="J986" s="1207"/>
      <c r="K986" s="28"/>
      <c r="L986" s="28"/>
      <c r="M986" s="28"/>
      <c r="N986" s="317"/>
      <c r="O986" s="28"/>
      <c r="P986" s="28"/>
      <c r="Q986" s="28"/>
      <c r="R986" s="28"/>
      <c r="S986" s="28"/>
      <c r="T986" s="253"/>
      <c r="U986" s="54"/>
      <c r="V986" s="54"/>
      <c r="W986" s="54"/>
      <c r="X986" s="54"/>
      <c r="Y986" s="253"/>
      <c r="Z986" s="54"/>
      <c r="AA986" s="54"/>
      <c r="AB986" s="54"/>
      <c r="AC986" s="54"/>
      <c r="AD986" s="54"/>
      <c r="AE986" s="253"/>
      <c r="AF986" s="54"/>
      <c r="AG986" s="54"/>
      <c r="AH986" s="54"/>
      <c r="AI986" s="46"/>
      <c r="AJ986" s="253"/>
      <c r="AK986" s="54"/>
      <c r="AL986" s="54"/>
      <c r="AM986" s="54"/>
      <c r="AN986" s="46"/>
    </row>
    <row r="987" spans="1:40" outlineLevel="2">
      <c r="A987" s="882">
        <f>ROW()</f>
        <v>987</v>
      </c>
      <c r="B987" s="453"/>
      <c r="D987" s="452" t="s">
        <v>24</v>
      </c>
      <c r="H987" s="458"/>
      <c r="I987" s="458"/>
      <c r="J987" s="459"/>
      <c r="K987" s="458"/>
      <c r="L987" s="458"/>
      <c r="M987" s="458"/>
      <c r="N987" s="463"/>
      <c r="O987" s="458"/>
      <c r="P987" s="458"/>
      <c r="Q987" s="458"/>
      <c r="R987" s="458"/>
      <c r="S987" s="458"/>
      <c r="T987" s="466">
        <f t="shared" ref="T987:AN987" si="743">SUM(T971:T986)</f>
        <v>0</v>
      </c>
      <c r="U987" s="444">
        <f t="shared" si="743"/>
        <v>0</v>
      </c>
      <c r="V987" s="444">
        <f t="shared" si="743"/>
        <v>0</v>
      </c>
      <c r="W987" s="444">
        <f t="shared" si="743"/>
        <v>0</v>
      </c>
      <c r="X987" s="444">
        <f t="shared" si="743"/>
        <v>0</v>
      </c>
      <c r="Y987" s="466">
        <f t="shared" si="743"/>
        <v>0</v>
      </c>
      <c r="Z987" s="444">
        <f t="shared" si="743"/>
        <v>0</v>
      </c>
      <c r="AA987" s="444">
        <f t="shared" si="743"/>
        <v>0</v>
      </c>
      <c r="AB987" s="444">
        <f t="shared" si="743"/>
        <v>0</v>
      </c>
      <c r="AC987" s="444">
        <f t="shared" si="743"/>
        <v>0</v>
      </c>
      <c r="AD987" s="444">
        <f t="shared" si="743"/>
        <v>0</v>
      </c>
      <c r="AE987" s="466">
        <f t="shared" si="743"/>
        <v>0</v>
      </c>
      <c r="AF987" s="444">
        <f t="shared" si="743"/>
        <v>0</v>
      </c>
      <c r="AG987" s="444">
        <f t="shared" si="743"/>
        <v>0</v>
      </c>
      <c r="AH987" s="444">
        <f t="shared" si="743"/>
        <v>0</v>
      </c>
      <c r="AI987" s="445">
        <f t="shared" si="743"/>
        <v>0</v>
      </c>
      <c r="AJ987" s="466">
        <f t="shared" si="743"/>
        <v>0</v>
      </c>
      <c r="AK987" s="444">
        <f t="shared" si="743"/>
        <v>0</v>
      </c>
      <c r="AL987" s="444">
        <f t="shared" si="743"/>
        <v>0</v>
      </c>
      <c r="AM987" s="444">
        <f t="shared" si="743"/>
        <v>0</v>
      </c>
      <c r="AN987" s="445">
        <f t="shared" si="743"/>
        <v>0</v>
      </c>
    </row>
    <row r="988" spans="1:40" outlineLevel="1">
      <c r="A988" s="732" t="s">
        <v>21</v>
      </c>
      <c r="B988" s="733"/>
      <c r="C988" s="881"/>
      <c r="D988" s="733"/>
      <c r="E988" s="733"/>
      <c r="F988" s="733"/>
      <c r="G988" s="733"/>
      <c r="H988" s="733"/>
      <c r="I988" s="730"/>
      <c r="J988" s="729"/>
      <c r="K988" s="730"/>
      <c r="L988" s="730"/>
      <c r="M988" s="730"/>
      <c r="N988" s="731"/>
      <c r="O988" s="730"/>
      <c r="P988" s="730"/>
      <c r="Q988" s="730"/>
      <c r="R988" s="730"/>
      <c r="S988" s="730"/>
      <c r="T988" s="729"/>
      <c r="U988" s="730"/>
      <c r="V988" s="730"/>
      <c r="W988" s="730"/>
      <c r="X988" s="730"/>
      <c r="Y988" s="729"/>
      <c r="Z988" s="730"/>
      <c r="AA988" s="730"/>
      <c r="AB988" s="730"/>
      <c r="AC988" s="730"/>
      <c r="AD988" s="730"/>
      <c r="AE988" s="729"/>
      <c r="AF988" s="730"/>
      <c r="AG988" s="730"/>
      <c r="AH988" s="730"/>
      <c r="AI988" s="731"/>
      <c r="AJ988" s="729"/>
      <c r="AK988" s="730"/>
      <c r="AL988" s="730"/>
      <c r="AM988" s="730"/>
      <c r="AN988" s="731"/>
    </row>
    <row r="989" spans="1:40" outlineLevel="2">
      <c r="A989" s="882">
        <f>ROW()</f>
        <v>989</v>
      </c>
      <c r="B989" s="453"/>
      <c r="D989" s="452" t="s">
        <v>300</v>
      </c>
      <c r="H989" s="458"/>
      <c r="I989" s="458"/>
      <c r="J989" s="459"/>
      <c r="K989" s="157"/>
      <c r="L989" s="157">
        <f t="shared" ref="L989:AN989" si="744">-IF(L935&lt;0,L935,IF($D989="Land",0,IF(L917&lt;1,L935,MAX(MIN(IF(L917&gt;0,(L935/L917)*L$9,0),L935*L$9),0))))</f>
        <v>-8.6636060600654069E-2</v>
      </c>
      <c r="M989" s="157">
        <f t="shared" si="744"/>
        <v>-8.6636060600654069E-2</v>
      </c>
      <c r="N989" s="320">
        <f t="shared" si="744"/>
        <v>-8.6636060600654069E-2</v>
      </c>
      <c r="O989" s="157">
        <f t="shared" si="744"/>
        <v>-8.6636060600654083E-2</v>
      </c>
      <c r="P989" s="157">
        <f t="shared" si="744"/>
        <v>-8.6636060600654083E-2</v>
      </c>
      <c r="Q989" s="157">
        <f t="shared" si="744"/>
        <v>-8.6636060600654083E-2</v>
      </c>
      <c r="R989" s="157">
        <f t="shared" si="744"/>
        <v>-8.6636060600654097E-2</v>
      </c>
      <c r="S989" s="157">
        <f t="shared" si="744"/>
        <v>-8.6636060600654111E-2</v>
      </c>
      <c r="T989" s="324">
        <f t="shared" si="744"/>
        <v>-4.3318030300327048E-2</v>
      </c>
      <c r="U989" s="157">
        <f t="shared" si="744"/>
        <v>-8.6636060600654097E-2</v>
      </c>
      <c r="V989" s="157">
        <f t="shared" si="744"/>
        <v>-8.6636060600654097E-2</v>
      </c>
      <c r="W989" s="157">
        <f t="shared" si="744"/>
        <v>-8.6636060600654097E-2</v>
      </c>
      <c r="X989" s="157">
        <f t="shared" si="744"/>
        <v>-8.6636060600654097E-2</v>
      </c>
      <c r="Y989" s="595">
        <f t="shared" si="744"/>
        <v>-4.3318030300327041E-2</v>
      </c>
      <c r="Z989" s="596">
        <f t="shared" si="744"/>
        <v>-8.6636060600654097E-2</v>
      </c>
      <c r="AA989" s="596">
        <f t="shared" si="744"/>
        <v>-8.6636060600654097E-2</v>
      </c>
      <c r="AB989" s="596">
        <f t="shared" si="744"/>
        <v>-8.6636060600654097E-2</v>
      </c>
      <c r="AC989" s="596">
        <f t="shared" si="744"/>
        <v>-8.6636060600654097E-2</v>
      </c>
      <c r="AD989" s="596">
        <f t="shared" si="744"/>
        <v>-8.6636060600654097E-2</v>
      </c>
      <c r="AE989" s="595">
        <f t="shared" si="744"/>
        <v>-8.6636060600654097E-2</v>
      </c>
      <c r="AF989" s="596">
        <f t="shared" si="744"/>
        <v>-8.6636060600654097E-2</v>
      </c>
      <c r="AG989" s="596">
        <f t="shared" si="744"/>
        <v>0</v>
      </c>
      <c r="AH989" s="596">
        <f t="shared" si="744"/>
        <v>0</v>
      </c>
      <c r="AI989" s="594">
        <f t="shared" si="744"/>
        <v>0</v>
      </c>
      <c r="AJ989" s="595">
        <f t="shared" si="744"/>
        <v>0</v>
      </c>
      <c r="AK989" s="596">
        <f t="shared" si="744"/>
        <v>0</v>
      </c>
      <c r="AL989" s="596">
        <f t="shared" si="744"/>
        <v>0</v>
      </c>
      <c r="AM989" s="596">
        <f t="shared" si="744"/>
        <v>0</v>
      </c>
      <c r="AN989" s="594">
        <f t="shared" si="744"/>
        <v>0</v>
      </c>
    </row>
    <row r="990" spans="1:40" outlineLevel="2">
      <c r="A990" s="882">
        <f>ROW()</f>
        <v>990</v>
      </c>
      <c r="B990" s="453"/>
      <c r="D990" s="452" t="s">
        <v>301</v>
      </c>
      <c r="H990" s="458"/>
      <c r="I990" s="458"/>
      <c r="J990" s="459"/>
      <c r="K990" s="157"/>
      <c r="L990" s="157">
        <f t="shared" ref="L990:AN990" si="745">-IF(L936&lt;0,L936,IF($D990="Land",0,IF(L918&lt;1,L936,MAX(MIN(IF(L918&gt;0,(L936/L918)*L$9,0),L936*L$9),0))))</f>
        <v>0</v>
      </c>
      <c r="M990" s="157">
        <f t="shared" si="745"/>
        <v>0</v>
      </c>
      <c r="N990" s="320">
        <f t="shared" si="745"/>
        <v>0</v>
      </c>
      <c r="O990" s="157">
        <f t="shared" si="745"/>
        <v>0</v>
      </c>
      <c r="P990" s="157">
        <f t="shared" si="745"/>
        <v>0</v>
      </c>
      <c r="Q990" s="157">
        <f t="shared" si="745"/>
        <v>0</v>
      </c>
      <c r="R990" s="157">
        <f t="shared" si="745"/>
        <v>0</v>
      </c>
      <c r="S990" s="157">
        <f t="shared" si="745"/>
        <v>0</v>
      </c>
      <c r="T990" s="324">
        <f t="shared" si="745"/>
        <v>0</v>
      </c>
      <c r="U990" s="157">
        <f t="shared" si="745"/>
        <v>0</v>
      </c>
      <c r="V990" s="157">
        <f t="shared" si="745"/>
        <v>0</v>
      </c>
      <c r="W990" s="157">
        <f t="shared" si="745"/>
        <v>0</v>
      </c>
      <c r="X990" s="157">
        <f t="shared" si="745"/>
        <v>0</v>
      </c>
      <c r="Y990" s="595">
        <f t="shared" si="745"/>
        <v>0</v>
      </c>
      <c r="Z990" s="596">
        <f t="shared" si="745"/>
        <v>0</v>
      </c>
      <c r="AA990" s="596">
        <f t="shared" si="745"/>
        <v>0</v>
      </c>
      <c r="AB990" s="596">
        <f t="shared" si="745"/>
        <v>0</v>
      </c>
      <c r="AC990" s="596">
        <f t="shared" si="745"/>
        <v>0</v>
      </c>
      <c r="AD990" s="596">
        <f t="shared" si="745"/>
        <v>0</v>
      </c>
      <c r="AE990" s="595">
        <f t="shared" si="745"/>
        <v>0</v>
      </c>
      <c r="AF990" s="596">
        <f t="shared" si="745"/>
        <v>0</v>
      </c>
      <c r="AG990" s="596">
        <f t="shared" si="745"/>
        <v>0</v>
      </c>
      <c r="AH990" s="596">
        <f t="shared" si="745"/>
        <v>0</v>
      </c>
      <c r="AI990" s="594">
        <f t="shared" si="745"/>
        <v>0</v>
      </c>
      <c r="AJ990" s="595">
        <f t="shared" si="745"/>
        <v>0</v>
      </c>
      <c r="AK990" s="596">
        <f t="shared" si="745"/>
        <v>0</v>
      </c>
      <c r="AL990" s="596">
        <f t="shared" si="745"/>
        <v>0</v>
      </c>
      <c r="AM990" s="596">
        <f t="shared" si="745"/>
        <v>0</v>
      </c>
      <c r="AN990" s="594">
        <f t="shared" si="745"/>
        <v>0</v>
      </c>
    </row>
    <row r="991" spans="1:40" outlineLevel="2">
      <c r="A991" s="882">
        <f>ROW()</f>
        <v>991</v>
      </c>
      <c r="B991" s="453"/>
      <c r="D991" s="452" t="s">
        <v>29</v>
      </c>
      <c r="H991" s="458"/>
      <c r="I991" s="458"/>
      <c r="J991" s="459"/>
      <c r="K991" s="157"/>
      <c r="L991" s="157">
        <f t="shared" ref="L991:AN991" si="746">-IF(L937&lt;0,L937,IF($D991="Land",0,IF(L919&lt;1,L937,MAX(MIN(IF(L919&gt;0,(L937/L919)*L$9,0),L937*L$9),0))))</f>
        <v>-0.18049999999999999</v>
      </c>
      <c r="M991" s="157">
        <f t="shared" si="746"/>
        <v>-0.18049999999999999</v>
      </c>
      <c r="N991" s="320">
        <f t="shared" si="746"/>
        <v>-0.18049999999999999</v>
      </c>
      <c r="O991" s="157">
        <f t="shared" si="746"/>
        <v>-0.18050000000000002</v>
      </c>
      <c r="P991" s="157">
        <f t="shared" si="746"/>
        <v>-0.18050000000000002</v>
      </c>
      <c r="Q991" s="157">
        <f t="shared" si="746"/>
        <v>-0.18050000000000002</v>
      </c>
      <c r="R991" s="157">
        <f t="shared" si="746"/>
        <v>-0.18050000000000005</v>
      </c>
      <c r="S991" s="157">
        <f t="shared" si="746"/>
        <v>-0.18050000000000005</v>
      </c>
      <c r="T991" s="324">
        <f t="shared" si="746"/>
        <v>0</v>
      </c>
      <c r="U991" s="157">
        <f t="shared" si="746"/>
        <v>0</v>
      </c>
      <c r="V991" s="157">
        <f t="shared" si="746"/>
        <v>0</v>
      </c>
      <c r="W991" s="157">
        <f t="shared" si="746"/>
        <v>0</v>
      </c>
      <c r="X991" s="157">
        <f t="shared" si="746"/>
        <v>0</v>
      </c>
      <c r="Y991" s="595">
        <f t="shared" si="746"/>
        <v>0</v>
      </c>
      <c r="Z991" s="596">
        <f t="shared" si="746"/>
        <v>0</v>
      </c>
      <c r="AA991" s="596">
        <f t="shared" si="746"/>
        <v>0</v>
      </c>
      <c r="AB991" s="596">
        <f t="shared" si="746"/>
        <v>0</v>
      </c>
      <c r="AC991" s="596">
        <f t="shared" si="746"/>
        <v>0</v>
      </c>
      <c r="AD991" s="596">
        <f t="shared" si="746"/>
        <v>0</v>
      </c>
      <c r="AE991" s="595">
        <f t="shared" si="746"/>
        <v>0</v>
      </c>
      <c r="AF991" s="596">
        <f t="shared" si="746"/>
        <v>0</v>
      </c>
      <c r="AG991" s="596">
        <f t="shared" si="746"/>
        <v>0</v>
      </c>
      <c r="AH991" s="596">
        <f t="shared" si="746"/>
        <v>0</v>
      </c>
      <c r="AI991" s="594">
        <f t="shared" si="746"/>
        <v>0</v>
      </c>
      <c r="AJ991" s="595">
        <f t="shared" si="746"/>
        <v>0</v>
      </c>
      <c r="AK991" s="596">
        <f t="shared" si="746"/>
        <v>0</v>
      </c>
      <c r="AL991" s="596">
        <f t="shared" si="746"/>
        <v>0</v>
      </c>
      <c r="AM991" s="596">
        <f t="shared" si="746"/>
        <v>0</v>
      </c>
      <c r="AN991" s="594">
        <f t="shared" si="746"/>
        <v>0</v>
      </c>
    </row>
    <row r="992" spans="1:40" outlineLevel="2">
      <c r="A992" s="882">
        <f>ROW()</f>
        <v>992</v>
      </c>
      <c r="B992" s="453"/>
      <c r="D992" s="452" t="s">
        <v>30</v>
      </c>
      <c r="H992" s="458"/>
      <c r="I992" s="458"/>
      <c r="J992" s="459"/>
      <c r="K992" s="157"/>
      <c r="L992" s="157">
        <f t="shared" ref="L992:AN992" si="747">-IF(L938&lt;0,L938,IF($D992="Land",0,IF(L920&lt;1,L938,MAX(MIN(IF(L920&gt;0,(L938/L920)*L$9,0),L938*L$9),0))))</f>
        <v>-5.8957131935962935E-2</v>
      </c>
      <c r="M992" s="157">
        <f t="shared" si="747"/>
        <v>-5.8957131935962935E-2</v>
      </c>
      <c r="N992" s="320">
        <f t="shared" si="747"/>
        <v>-5.8957131935962935E-2</v>
      </c>
      <c r="O992" s="157">
        <f t="shared" si="747"/>
        <v>-5.8957131935962928E-2</v>
      </c>
      <c r="P992" s="157">
        <f t="shared" si="747"/>
        <v>-5.8957131935962928E-2</v>
      </c>
      <c r="Q992" s="157">
        <f t="shared" si="747"/>
        <v>-5.8957131935962928E-2</v>
      </c>
      <c r="R992" s="157">
        <f t="shared" si="747"/>
        <v>-5.8957131935962921E-2</v>
      </c>
      <c r="S992" s="157">
        <f t="shared" si="747"/>
        <v>-5.8957131935962921E-2</v>
      </c>
      <c r="T992" s="324">
        <f t="shared" si="747"/>
        <v>-0.1197285659679815</v>
      </c>
      <c r="U992" s="157">
        <f t="shared" si="747"/>
        <v>-0.23945713193596299</v>
      </c>
      <c r="V992" s="157">
        <f t="shared" si="747"/>
        <v>-0.23945713193596299</v>
      </c>
      <c r="W992" s="157">
        <f t="shared" si="747"/>
        <v>-0.23945713193596302</v>
      </c>
      <c r="X992" s="157">
        <f t="shared" si="747"/>
        <v>-0.23945713193596305</v>
      </c>
      <c r="Y992" s="595">
        <f t="shared" si="747"/>
        <v>-0.11972856596798151</v>
      </c>
      <c r="Z992" s="596">
        <f t="shared" si="747"/>
        <v>-0.23945713193596305</v>
      </c>
      <c r="AA992" s="596">
        <f t="shared" si="747"/>
        <v>-0.23945713193596305</v>
      </c>
      <c r="AB992" s="596">
        <f t="shared" si="747"/>
        <v>-0.23945713193596302</v>
      </c>
      <c r="AC992" s="596">
        <f t="shared" si="747"/>
        <v>-0.23945713193596302</v>
      </c>
      <c r="AD992" s="596">
        <f t="shared" si="747"/>
        <v>-0.23945713193596299</v>
      </c>
      <c r="AE992" s="595">
        <f t="shared" si="747"/>
        <v>-0.23945713193596302</v>
      </c>
      <c r="AF992" s="596">
        <f t="shared" si="747"/>
        <v>-0.23945713193596302</v>
      </c>
      <c r="AG992" s="596">
        <f t="shared" si="747"/>
        <v>0</v>
      </c>
      <c r="AH992" s="596">
        <f t="shared" si="747"/>
        <v>0</v>
      </c>
      <c r="AI992" s="594">
        <f t="shared" si="747"/>
        <v>0</v>
      </c>
      <c r="AJ992" s="595">
        <f t="shared" si="747"/>
        <v>0</v>
      </c>
      <c r="AK992" s="596">
        <f t="shared" si="747"/>
        <v>0</v>
      </c>
      <c r="AL992" s="596">
        <f t="shared" si="747"/>
        <v>0</v>
      </c>
      <c r="AM992" s="596">
        <f t="shared" si="747"/>
        <v>0</v>
      </c>
      <c r="AN992" s="594">
        <f t="shared" si="747"/>
        <v>0</v>
      </c>
    </row>
    <row r="993" spans="1:40" outlineLevel="2">
      <c r="A993" s="882">
        <f>ROW()</f>
        <v>993</v>
      </c>
      <c r="B993" s="453"/>
      <c r="D993" s="452" t="s">
        <v>31</v>
      </c>
      <c r="H993" s="458"/>
      <c r="I993" s="458"/>
      <c r="J993" s="459"/>
      <c r="K993" s="157"/>
      <c r="L993" s="157">
        <f t="shared" ref="L993:AN993" si="748">-IF(L939&lt;0,L939,IF($D993="Land",0,IF(L921&lt;1,L939,MAX(MIN(IF(L921&gt;0,(L939/L921)*L$9,0),L939*L$9),0))))</f>
        <v>0</v>
      </c>
      <c r="M993" s="157">
        <f t="shared" si="748"/>
        <v>0</v>
      </c>
      <c r="N993" s="320">
        <f t="shared" si="748"/>
        <v>0</v>
      </c>
      <c r="O993" s="157">
        <f t="shared" si="748"/>
        <v>0</v>
      </c>
      <c r="P993" s="157">
        <f t="shared" si="748"/>
        <v>0</v>
      </c>
      <c r="Q993" s="157">
        <f t="shared" si="748"/>
        <v>0</v>
      </c>
      <c r="R993" s="157">
        <f t="shared" si="748"/>
        <v>0</v>
      </c>
      <c r="S993" s="157">
        <f t="shared" si="748"/>
        <v>0</v>
      </c>
      <c r="T993" s="324">
        <f t="shared" si="748"/>
        <v>0</v>
      </c>
      <c r="U993" s="157">
        <f t="shared" si="748"/>
        <v>0</v>
      </c>
      <c r="V993" s="157">
        <f t="shared" si="748"/>
        <v>0</v>
      </c>
      <c r="W993" s="157">
        <f t="shared" si="748"/>
        <v>0</v>
      </c>
      <c r="X993" s="157">
        <f t="shared" si="748"/>
        <v>0</v>
      </c>
      <c r="Y993" s="595">
        <f t="shared" si="748"/>
        <v>0</v>
      </c>
      <c r="Z993" s="596">
        <f t="shared" si="748"/>
        <v>0</v>
      </c>
      <c r="AA993" s="596">
        <f t="shared" si="748"/>
        <v>0</v>
      </c>
      <c r="AB993" s="596">
        <f t="shared" si="748"/>
        <v>0</v>
      </c>
      <c r="AC993" s="596">
        <f t="shared" si="748"/>
        <v>0</v>
      </c>
      <c r="AD993" s="596">
        <f t="shared" si="748"/>
        <v>0</v>
      </c>
      <c r="AE993" s="595">
        <f t="shared" si="748"/>
        <v>0</v>
      </c>
      <c r="AF993" s="596">
        <f t="shared" si="748"/>
        <v>0</v>
      </c>
      <c r="AG993" s="596">
        <f t="shared" si="748"/>
        <v>0</v>
      </c>
      <c r="AH993" s="596">
        <f t="shared" si="748"/>
        <v>0</v>
      </c>
      <c r="AI993" s="594">
        <f t="shared" si="748"/>
        <v>0</v>
      </c>
      <c r="AJ993" s="595">
        <f t="shared" si="748"/>
        <v>0</v>
      </c>
      <c r="AK993" s="596">
        <f t="shared" si="748"/>
        <v>0</v>
      </c>
      <c r="AL993" s="596">
        <f t="shared" si="748"/>
        <v>0</v>
      </c>
      <c r="AM993" s="596">
        <f t="shared" si="748"/>
        <v>0</v>
      </c>
      <c r="AN993" s="594">
        <f t="shared" si="748"/>
        <v>0</v>
      </c>
    </row>
    <row r="994" spans="1:40" outlineLevel="2">
      <c r="A994" s="882">
        <f>ROW()</f>
        <v>994</v>
      </c>
      <c r="B994" s="453"/>
      <c r="D994" s="452" t="s">
        <v>32</v>
      </c>
      <c r="H994" s="458"/>
      <c r="I994" s="458"/>
      <c r="J994" s="459"/>
      <c r="K994" s="157"/>
      <c r="L994" s="157">
        <f t="shared" ref="L994:AN994" si="749">-IF(L940&lt;0,L940,IF($D994="Land",0,IF(L922&lt;1,L940,MAX(MIN(IF(L922&gt;0,(L940/L922)*L$9,0),L940*L$9),0))))</f>
        <v>-3.8780916535693598E-3</v>
      </c>
      <c r="M994" s="157">
        <f t="shared" si="749"/>
        <v>-3.8780916535693598E-3</v>
      </c>
      <c r="N994" s="320">
        <f t="shared" si="749"/>
        <v>-3.8780916535693598E-3</v>
      </c>
      <c r="O994" s="157">
        <f t="shared" si="749"/>
        <v>-3.8780916535693594E-3</v>
      </c>
      <c r="P994" s="157">
        <f t="shared" si="749"/>
        <v>-3.8780916535693594E-3</v>
      </c>
      <c r="Q994" s="157">
        <f t="shared" si="749"/>
        <v>-3.878091653569359E-3</v>
      </c>
      <c r="R994" s="157">
        <f t="shared" si="749"/>
        <v>-3.878091653569359E-3</v>
      </c>
      <c r="S994" s="157">
        <f t="shared" si="749"/>
        <v>-3.8780916535693585E-3</v>
      </c>
      <c r="T994" s="324">
        <f t="shared" si="749"/>
        <v>-1.9390458267846793E-3</v>
      </c>
      <c r="U994" s="157">
        <f t="shared" si="749"/>
        <v>-3.8780916535693585E-3</v>
      </c>
      <c r="V994" s="157">
        <f t="shared" si="749"/>
        <v>-3.8780916535693585E-3</v>
      </c>
      <c r="W994" s="157">
        <f t="shared" si="749"/>
        <v>-3.8780916535693585E-3</v>
      </c>
      <c r="X994" s="157">
        <f t="shared" si="749"/>
        <v>-3.8780916535693581E-3</v>
      </c>
      <c r="Y994" s="595">
        <f t="shared" si="749"/>
        <v>-1.9390458267846793E-3</v>
      </c>
      <c r="Z994" s="596">
        <f t="shared" si="749"/>
        <v>-3.8780916535693581E-3</v>
      </c>
      <c r="AA994" s="596">
        <f t="shared" si="749"/>
        <v>-3.8780916535693585E-3</v>
      </c>
      <c r="AB994" s="596">
        <f t="shared" si="749"/>
        <v>-3.878091653569359E-3</v>
      </c>
      <c r="AC994" s="596">
        <f t="shared" si="749"/>
        <v>-3.8780916535693585E-3</v>
      </c>
      <c r="AD994" s="596">
        <f t="shared" si="749"/>
        <v>-3.8780916535693581E-3</v>
      </c>
      <c r="AE994" s="595">
        <f t="shared" si="749"/>
        <v>-3.8780916535693585E-3</v>
      </c>
      <c r="AF994" s="596">
        <f t="shared" si="749"/>
        <v>-3.878091653569359E-3</v>
      </c>
      <c r="AG994" s="596">
        <f t="shared" si="749"/>
        <v>-3.8780916535693585E-3</v>
      </c>
      <c r="AH994" s="596">
        <f t="shared" si="749"/>
        <v>-3.8780916535693581E-3</v>
      </c>
      <c r="AI994" s="594">
        <f t="shared" si="749"/>
        <v>-3.8780916535693585E-3</v>
      </c>
      <c r="AJ994" s="595">
        <f t="shared" si="749"/>
        <v>-3.878091653569359E-3</v>
      </c>
      <c r="AK994" s="596">
        <f t="shared" si="749"/>
        <v>-3.878091653569359E-3</v>
      </c>
      <c r="AL994" s="596">
        <f t="shared" si="749"/>
        <v>-3.878091653569359E-3</v>
      </c>
      <c r="AM994" s="596">
        <f t="shared" si="749"/>
        <v>-3.878091653569359E-3</v>
      </c>
      <c r="AN994" s="594">
        <f t="shared" si="749"/>
        <v>-3.878091653569359E-3</v>
      </c>
    </row>
    <row r="995" spans="1:40" outlineLevel="2">
      <c r="A995" s="882">
        <f>ROW()</f>
        <v>995</v>
      </c>
      <c r="B995" s="453"/>
      <c r="D995" s="452" t="s">
        <v>33</v>
      </c>
      <c r="H995" s="458"/>
      <c r="I995" s="458"/>
      <c r="J995" s="459"/>
      <c r="K995" s="157"/>
      <c r="L995" s="157">
        <f t="shared" ref="L995:AN995" si="750">-IF(L941&lt;0,L941,IF($D995="Land",0,IF(L923&lt;1,L941,MAX(MIN(IF(L923&gt;0,(L941/L923)*L$9,0),L941*L$9),0))))</f>
        <v>-3.0416405126034194E-4</v>
      </c>
      <c r="M995" s="157">
        <f t="shared" si="750"/>
        <v>-3.0416405126034194E-4</v>
      </c>
      <c r="N995" s="320">
        <f t="shared" si="750"/>
        <v>-3.0416405126034189E-4</v>
      </c>
      <c r="O995" s="157">
        <f t="shared" si="750"/>
        <v>-3.0416405126034189E-4</v>
      </c>
      <c r="P995" s="157">
        <f t="shared" si="750"/>
        <v>-3.0416405126034189E-4</v>
      </c>
      <c r="Q995" s="157">
        <f t="shared" si="750"/>
        <v>-3.0416405126034189E-4</v>
      </c>
      <c r="R995" s="157">
        <f t="shared" si="750"/>
        <v>-3.0416405126034189E-4</v>
      </c>
      <c r="S995" s="157">
        <f t="shared" si="750"/>
        <v>-3.0416405126034183E-4</v>
      </c>
      <c r="T995" s="324">
        <f t="shared" si="750"/>
        <v>-1.5208202563017092E-4</v>
      </c>
      <c r="U995" s="157">
        <f t="shared" si="750"/>
        <v>-3.0416405126034183E-4</v>
      </c>
      <c r="V995" s="157">
        <f t="shared" si="750"/>
        <v>-3.0416405126034183E-4</v>
      </c>
      <c r="W995" s="157">
        <f t="shared" si="750"/>
        <v>-3.0416405126034178E-4</v>
      </c>
      <c r="X995" s="157">
        <f t="shared" si="750"/>
        <v>-3.0416405126034178E-4</v>
      </c>
      <c r="Y995" s="595">
        <f t="shared" si="750"/>
        <v>-1.5208202563017089E-4</v>
      </c>
      <c r="Z995" s="596">
        <f t="shared" si="750"/>
        <v>-3.0416405126034173E-4</v>
      </c>
      <c r="AA995" s="596">
        <f t="shared" si="750"/>
        <v>-3.0416405126034173E-4</v>
      </c>
      <c r="AB995" s="596">
        <f t="shared" si="750"/>
        <v>-3.0416405126034173E-4</v>
      </c>
      <c r="AC995" s="596">
        <f t="shared" si="750"/>
        <v>-3.0416405126034173E-4</v>
      </c>
      <c r="AD995" s="596">
        <f t="shared" si="750"/>
        <v>-3.0416405126034178E-4</v>
      </c>
      <c r="AE995" s="595">
        <f t="shared" si="750"/>
        <v>-3.0416405126034178E-4</v>
      </c>
      <c r="AF995" s="596">
        <f t="shared" si="750"/>
        <v>-3.0416405126034178E-4</v>
      </c>
      <c r="AG995" s="596">
        <f t="shared" si="750"/>
        <v>-3.0416405126034178E-4</v>
      </c>
      <c r="AH995" s="596">
        <f t="shared" si="750"/>
        <v>-3.0416405126034183E-4</v>
      </c>
      <c r="AI995" s="594">
        <f t="shared" si="750"/>
        <v>-3.0416405126034183E-4</v>
      </c>
      <c r="AJ995" s="595">
        <f t="shared" si="750"/>
        <v>-3.0416405126034189E-4</v>
      </c>
      <c r="AK995" s="596">
        <f t="shared" si="750"/>
        <v>-3.0416405126034189E-4</v>
      </c>
      <c r="AL995" s="596">
        <f t="shared" si="750"/>
        <v>-3.0416405126034183E-4</v>
      </c>
      <c r="AM995" s="596">
        <f t="shared" si="750"/>
        <v>-3.0416405126034189E-4</v>
      </c>
      <c r="AN995" s="594">
        <f t="shared" si="750"/>
        <v>-3.0416405126034194E-4</v>
      </c>
    </row>
    <row r="996" spans="1:40" outlineLevel="2">
      <c r="A996" s="882">
        <f>ROW()</f>
        <v>996</v>
      </c>
      <c r="B996" s="453"/>
      <c r="D996" s="452" t="s">
        <v>27</v>
      </c>
      <c r="H996" s="458"/>
      <c r="I996" s="458"/>
      <c r="J996" s="459"/>
      <c r="K996" s="157"/>
      <c r="L996" s="157">
        <f t="shared" ref="L996:AN996" si="751">-IF(L942&lt;0,L942,IF($D996="Land",0,IF(L924&lt;1,L942,MAX(MIN(IF(L924&gt;0,(L942/L924)*L$9,0),L942*L$9),0))))</f>
        <v>-1.4701262477583197E-3</v>
      </c>
      <c r="M996" s="157">
        <f t="shared" si="751"/>
        <v>-1.4701262477583195E-3</v>
      </c>
      <c r="N996" s="320">
        <f t="shared" si="751"/>
        <v>-1.4701262477583197E-3</v>
      </c>
      <c r="O996" s="157">
        <f t="shared" si="751"/>
        <v>-1.4701262477583195E-3</v>
      </c>
      <c r="P996" s="157">
        <f t="shared" si="751"/>
        <v>-1.4701262477583195E-3</v>
      </c>
      <c r="Q996" s="157">
        <f t="shared" si="751"/>
        <v>-1.4701262477583195E-3</v>
      </c>
      <c r="R996" s="157">
        <f t="shared" si="751"/>
        <v>-1.4701262477583197E-3</v>
      </c>
      <c r="S996" s="157">
        <f t="shared" si="751"/>
        <v>-1.4701262477583195E-3</v>
      </c>
      <c r="T996" s="324">
        <f t="shared" si="751"/>
        <v>-7.3506312387915974E-4</v>
      </c>
      <c r="U996" s="157">
        <f t="shared" si="751"/>
        <v>-1.4701262477583195E-3</v>
      </c>
      <c r="V996" s="157">
        <f t="shared" si="751"/>
        <v>-1.4701262477583195E-3</v>
      </c>
      <c r="W996" s="157">
        <f t="shared" si="751"/>
        <v>-1.4701262477583195E-3</v>
      </c>
      <c r="X996" s="157">
        <f t="shared" si="751"/>
        <v>-1.4701262477583197E-3</v>
      </c>
      <c r="Y996" s="595">
        <f t="shared" si="751"/>
        <v>-7.3506312387915974E-4</v>
      </c>
      <c r="Z996" s="596">
        <f t="shared" si="751"/>
        <v>-1.4701262477583197E-3</v>
      </c>
      <c r="AA996" s="596">
        <f t="shared" si="751"/>
        <v>-1.4701262477583195E-3</v>
      </c>
      <c r="AB996" s="596">
        <f t="shared" si="751"/>
        <v>-1.4701262477583193E-3</v>
      </c>
      <c r="AC996" s="596">
        <f t="shared" si="751"/>
        <v>-1.4701262477583195E-3</v>
      </c>
      <c r="AD996" s="596">
        <f t="shared" si="751"/>
        <v>-1.4701262477583197E-3</v>
      </c>
      <c r="AE996" s="595">
        <f t="shared" si="751"/>
        <v>-1.4701262477583195E-3</v>
      </c>
      <c r="AF996" s="596">
        <f t="shared" si="751"/>
        <v>-1.4701262477583195E-3</v>
      </c>
      <c r="AG996" s="596">
        <f t="shared" si="751"/>
        <v>-1.4701262477583195E-3</v>
      </c>
      <c r="AH996" s="596">
        <f t="shared" si="751"/>
        <v>-1.4701262477583195E-3</v>
      </c>
      <c r="AI996" s="594">
        <f t="shared" si="751"/>
        <v>-1.4701262477583195E-3</v>
      </c>
      <c r="AJ996" s="595">
        <f t="shared" si="751"/>
        <v>-1.4701262477583195E-3</v>
      </c>
      <c r="AK996" s="596">
        <f t="shared" si="751"/>
        <v>-1.4701262477583195E-3</v>
      </c>
      <c r="AL996" s="596">
        <f t="shared" si="751"/>
        <v>-1.4701262477583195E-3</v>
      </c>
      <c r="AM996" s="596">
        <f t="shared" si="751"/>
        <v>-1.4701262477583195E-3</v>
      </c>
      <c r="AN996" s="594">
        <f t="shared" si="751"/>
        <v>-1.4701262477583195E-3</v>
      </c>
    </row>
    <row r="997" spans="1:40" outlineLevel="2">
      <c r="A997" s="882">
        <f>ROW()</f>
        <v>997</v>
      </c>
      <c r="B997" s="453"/>
      <c r="D997" s="452" t="s">
        <v>34</v>
      </c>
      <c r="H997" s="458"/>
      <c r="I997" s="458"/>
      <c r="J997" s="459"/>
      <c r="K997" s="157"/>
      <c r="L997" s="157">
        <f t="shared" ref="L997:AN997" si="752">-IF(L943&lt;0,L943,IF($D997="Land",0,IF(L925&lt;1,L943,MAX(MIN(IF(L925&gt;0,(L943/L925)*L$9,0),L943*L$9),0))))</f>
        <v>-0.39880000000000004</v>
      </c>
      <c r="M997" s="157">
        <f t="shared" si="752"/>
        <v>-0.39880000000000004</v>
      </c>
      <c r="N997" s="320">
        <f t="shared" si="752"/>
        <v>-0.39880000000000004</v>
      </c>
      <c r="O997" s="157">
        <f t="shared" si="752"/>
        <v>-0.3988000000000001</v>
      </c>
      <c r="P997" s="157">
        <f t="shared" si="752"/>
        <v>-0.3988000000000001</v>
      </c>
      <c r="Q997" s="157">
        <f t="shared" si="752"/>
        <v>-0.3988000000000001</v>
      </c>
      <c r="R997" s="157">
        <f t="shared" si="752"/>
        <v>-0.39880000000000004</v>
      </c>
      <c r="S997" s="157">
        <f t="shared" si="752"/>
        <v>-0.3988000000000001</v>
      </c>
      <c r="T997" s="324">
        <f t="shared" si="752"/>
        <v>-0.19940000000000002</v>
      </c>
      <c r="U997" s="157">
        <f t="shared" si="752"/>
        <v>-0.3988000000000001</v>
      </c>
      <c r="V997" s="157">
        <f t="shared" si="752"/>
        <v>-0.39880000000000004</v>
      </c>
      <c r="W997" s="157">
        <f t="shared" si="752"/>
        <v>-0.39880000000000004</v>
      </c>
      <c r="X997" s="157">
        <f t="shared" si="752"/>
        <v>-0.39880000000000004</v>
      </c>
      <c r="Y997" s="595">
        <f t="shared" si="752"/>
        <v>-0.19940000000000005</v>
      </c>
      <c r="Z997" s="596">
        <f t="shared" si="752"/>
        <v>-0.3988000000000001</v>
      </c>
      <c r="AA997" s="596">
        <f t="shared" si="752"/>
        <v>-0.3988000000000001</v>
      </c>
      <c r="AB997" s="596">
        <f t="shared" si="752"/>
        <v>-0.3988000000000001</v>
      </c>
      <c r="AC997" s="596">
        <f t="shared" si="752"/>
        <v>-0.3988000000000001</v>
      </c>
      <c r="AD997" s="596">
        <f t="shared" si="752"/>
        <v>-0.3988000000000001</v>
      </c>
      <c r="AE997" s="595">
        <f t="shared" si="752"/>
        <v>-0.3988000000000001</v>
      </c>
      <c r="AF997" s="596">
        <f t="shared" si="752"/>
        <v>-0.3988000000000001</v>
      </c>
      <c r="AG997" s="596">
        <f t="shared" si="752"/>
        <v>-0.39880000000000015</v>
      </c>
      <c r="AH997" s="596">
        <f t="shared" si="752"/>
        <v>-0.39880000000000015</v>
      </c>
      <c r="AI997" s="594">
        <f t="shared" si="752"/>
        <v>-0.39880000000000021</v>
      </c>
      <c r="AJ997" s="595">
        <f t="shared" si="752"/>
        <v>-0.39880000000000015</v>
      </c>
      <c r="AK997" s="596">
        <f t="shared" si="752"/>
        <v>-0.39880000000000015</v>
      </c>
      <c r="AL997" s="596">
        <f t="shared" si="752"/>
        <v>0</v>
      </c>
      <c r="AM997" s="596">
        <f t="shared" si="752"/>
        <v>0</v>
      </c>
      <c r="AN997" s="594">
        <f t="shared" si="752"/>
        <v>0</v>
      </c>
    </row>
    <row r="998" spans="1:40" outlineLevel="2">
      <c r="A998" s="882">
        <f>ROW()</f>
        <v>998</v>
      </c>
      <c r="B998" s="453"/>
      <c r="D998" s="452" t="s">
        <v>35</v>
      </c>
      <c r="H998" s="458"/>
      <c r="I998" s="458"/>
      <c r="J998" s="459"/>
      <c r="K998" s="157"/>
      <c r="L998" s="157">
        <f t="shared" ref="L998:AN998" si="753">-IF(L944&lt;0,L944,IF($D998="Land",0,IF(L926&lt;1,L944,MAX(MIN(IF(L926&gt;0,(L944/L926)*L$9,0),L944*L$9),0))))</f>
        <v>-2.4333124100827358E-2</v>
      </c>
      <c r="M998" s="157">
        <f t="shared" si="753"/>
        <v>-2.4333124100827358E-2</v>
      </c>
      <c r="N998" s="320">
        <f t="shared" si="753"/>
        <v>-2.4333124100827358E-2</v>
      </c>
      <c r="O998" s="157">
        <f t="shared" si="753"/>
        <v>-2.4333124100827358E-2</v>
      </c>
      <c r="P998" s="157">
        <f t="shared" si="753"/>
        <v>-2.4333124100827358E-2</v>
      </c>
      <c r="Q998" s="157">
        <f t="shared" si="753"/>
        <v>-2.4333124100827358E-2</v>
      </c>
      <c r="R998" s="157">
        <f t="shared" si="753"/>
        <v>-2.4333124100827358E-2</v>
      </c>
      <c r="S998" s="157">
        <f t="shared" si="753"/>
        <v>-2.4333124100827358E-2</v>
      </c>
      <c r="T998" s="324">
        <f t="shared" si="753"/>
        <v>-1.2166562050413679E-2</v>
      </c>
      <c r="U998" s="157">
        <f t="shared" si="753"/>
        <v>-2.4333124100827358E-2</v>
      </c>
      <c r="V998" s="157">
        <f t="shared" si="753"/>
        <v>-1.2166562050413679E-2</v>
      </c>
      <c r="W998" s="157">
        <f t="shared" si="753"/>
        <v>0</v>
      </c>
      <c r="X998" s="157">
        <f t="shared" si="753"/>
        <v>0</v>
      </c>
      <c r="Y998" s="595">
        <f t="shared" si="753"/>
        <v>0</v>
      </c>
      <c r="Z998" s="596">
        <f t="shared" si="753"/>
        <v>0</v>
      </c>
      <c r="AA998" s="596">
        <f t="shared" si="753"/>
        <v>0</v>
      </c>
      <c r="AB998" s="596">
        <f t="shared" si="753"/>
        <v>0</v>
      </c>
      <c r="AC998" s="596">
        <f t="shared" si="753"/>
        <v>0</v>
      </c>
      <c r="AD998" s="596">
        <f t="shared" si="753"/>
        <v>0</v>
      </c>
      <c r="AE998" s="595">
        <f t="shared" si="753"/>
        <v>0</v>
      </c>
      <c r="AF998" s="596">
        <f t="shared" si="753"/>
        <v>0</v>
      </c>
      <c r="AG998" s="596">
        <f t="shared" si="753"/>
        <v>0</v>
      </c>
      <c r="AH998" s="596">
        <f t="shared" si="753"/>
        <v>0</v>
      </c>
      <c r="AI998" s="594">
        <f t="shared" si="753"/>
        <v>0</v>
      </c>
      <c r="AJ998" s="595">
        <f t="shared" si="753"/>
        <v>0</v>
      </c>
      <c r="AK998" s="596">
        <f t="shared" si="753"/>
        <v>0</v>
      </c>
      <c r="AL998" s="596">
        <f t="shared" si="753"/>
        <v>0</v>
      </c>
      <c r="AM998" s="596">
        <f t="shared" si="753"/>
        <v>0</v>
      </c>
      <c r="AN998" s="594">
        <f t="shared" si="753"/>
        <v>0</v>
      </c>
    </row>
    <row r="999" spans="1:40" outlineLevel="2">
      <c r="A999" s="882">
        <f>ROW()</f>
        <v>999</v>
      </c>
      <c r="B999" s="453"/>
      <c r="D999" s="452" t="s">
        <v>302</v>
      </c>
      <c r="H999" s="458"/>
      <c r="I999" s="458"/>
      <c r="J999" s="459"/>
      <c r="K999" s="157"/>
      <c r="L999" s="157">
        <f t="shared" ref="L999:AN999" si="754">-IF(L945&lt;0,L945,IF($D999="Land",0,IF(L927&lt;1,L945,MAX(MIN(IF(L927&gt;0,(L945/L927)*L$9,0),L945*L$9),0))))</f>
        <v>0</v>
      </c>
      <c r="M999" s="157">
        <f t="shared" si="754"/>
        <v>0</v>
      </c>
      <c r="N999" s="320">
        <f t="shared" si="754"/>
        <v>0</v>
      </c>
      <c r="O999" s="157">
        <f t="shared" si="754"/>
        <v>0</v>
      </c>
      <c r="P999" s="157">
        <f t="shared" si="754"/>
        <v>0</v>
      </c>
      <c r="Q999" s="157">
        <f t="shared" si="754"/>
        <v>0</v>
      </c>
      <c r="R999" s="157">
        <f t="shared" si="754"/>
        <v>0</v>
      </c>
      <c r="S999" s="157">
        <f t="shared" si="754"/>
        <v>0</v>
      </c>
      <c r="T999" s="324">
        <f t="shared" si="754"/>
        <v>0</v>
      </c>
      <c r="U999" s="157">
        <f t="shared" si="754"/>
        <v>0</v>
      </c>
      <c r="V999" s="157">
        <f t="shared" si="754"/>
        <v>0</v>
      </c>
      <c r="W999" s="157">
        <f t="shared" si="754"/>
        <v>0</v>
      </c>
      <c r="X999" s="157">
        <f t="shared" si="754"/>
        <v>0</v>
      </c>
      <c r="Y999" s="595">
        <f t="shared" si="754"/>
        <v>0</v>
      </c>
      <c r="Z999" s="596">
        <f t="shared" si="754"/>
        <v>0</v>
      </c>
      <c r="AA999" s="596">
        <f t="shared" si="754"/>
        <v>0</v>
      </c>
      <c r="AB999" s="596">
        <f t="shared" si="754"/>
        <v>0</v>
      </c>
      <c r="AC999" s="596">
        <f t="shared" si="754"/>
        <v>0</v>
      </c>
      <c r="AD999" s="596">
        <f t="shared" si="754"/>
        <v>0</v>
      </c>
      <c r="AE999" s="595">
        <f t="shared" si="754"/>
        <v>0</v>
      </c>
      <c r="AF999" s="596">
        <f t="shared" si="754"/>
        <v>0</v>
      </c>
      <c r="AG999" s="596">
        <f t="shared" si="754"/>
        <v>0</v>
      </c>
      <c r="AH999" s="596">
        <f t="shared" si="754"/>
        <v>0</v>
      </c>
      <c r="AI999" s="594">
        <f t="shared" si="754"/>
        <v>0</v>
      </c>
      <c r="AJ999" s="595">
        <f t="shared" si="754"/>
        <v>0</v>
      </c>
      <c r="AK999" s="596">
        <f t="shared" si="754"/>
        <v>0</v>
      </c>
      <c r="AL999" s="596">
        <f t="shared" si="754"/>
        <v>0</v>
      </c>
      <c r="AM999" s="596">
        <f t="shared" si="754"/>
        <v>0</v>
      </c>
      <c r="AN999" s="594">
        <f t="shared" si="754"/>
        <v>0</v>
      </c>
    </row>
    <row r="1000" spans="1:40" outlineLevel="2">
      <c r="A1000" s="882">
        <f>ROW()</f>
        <v>1000</v>
      </c>
      <c r="B1000" s="453"/>
      <c r="D1000" s="452" t="s">
        <v>36</v>
      </c>
      <c r="H1000" s="458"/>
      <c r="I1000" s="458"/>
      <c r="J1000" s="459"/>
      <c r="K1000" s="157"/>
      <c r="L1000" s="157">
        <f t="shared" ref="L1000:AN1000" si="755">-IF(L946&lt;0,L946,IF($D1000="Land",0,IF(L928&lt;1,L946,MAX(MIN(IF(L928&gt;0,(L946/L928)*L$9,0),L946*L$9),0))))</f>
        <v>-0.15487019610005745</v>
      </c>
      <c r="M1000" s="157">
        <f t="shared" si="755"/>
        <v>-0.15487019610005745</v>
      </c>
      <c r="N1000" s="320">
        <f t="shared" si="755"/>
        <v>-0.15487019610005742</v>
      </c>
      <c r="O1000" s="157">
        <f t="shared" si="755"/>
        <v>-0.15487019610005742</v>
      </c>
      <c r="P1000" s="157">
        <f t="shared" si="755"/>
        <v>0</v>
      </c>
      <c r="Q1000" s="157">
        <f t="shared" si="755"/>
        <v>0</v>
      </c>
      <c r="R1000" s="157">
        <f t="shared" si="755"/>
        <v>0</v>
      </c>
      <c r="S1000" s="157">
        <f t="shared" si="755"/>
        <v>0</v>
      </c>
      <c r="T1000" s="324">
        <f t="shared" si="755"/>
        <v>0</v>
      </c>
      <c r="U1000" s="157">
        <f t="shared" si="755"/>
        <v>0</v>
      </c>
      <c r="V1000" s="157">
        <f t="shared" si="755"/>
        <v>0</v>
      </c>
      <c r="W1000" s="157">
        <f t="shared" si="755"/>
        <v>0</v>
      </c>
      <c r="X1000" s="157">
        <f t="shared" si="755"/>
        <v>0</v>
      </c>
      <c r="Y1000" s="595">
        <f t="shared" si="755"/>
        <v>0</v>
      </c>
      <c r="Z1000" s="596">
        <f t="shared" si="755"/>
        <v>0</v>
      </c>
      <c r="AA1000" s="596">
        <f t="shared" si="755"/>
        <v>0</v>
      </c>
      <c r="AB1000" s="596">
        <f t="shared" si="755"/>
        <v>0</v>
      </c>
      <c r="AC1000" s="596">
        <f t="shared" si="755"/>
        <v>0</v>
      </c>
      <c r="AD1000" s="596">
        <f t="shared" si="755"/>
        <v>0</v>
      </c>
      <c r="AE1000" s="595">
        <f t="shared" si="755"/>
        <v>0</v>
      </c>
      <c r="AF1000" s="596">
        <f t="shared" si="755"/>
        <v>0</v>
      </c>
      <c r="AG1000" s="596">
        <f t="shared" si="755"/>
        <v>0</v>
      </c>
      <c r="AH1000" s="596">
        <f t="shared" si="755"/>
        <v>0</v>
      </c>
      <c r="AI1000" s="594">
        <f t="shared" si="755"/>
        <v>0</v>
      </c>
      <c r="AJ1000" s="595">
        <f t="shared" si="755"/>
        <v>0</v>
      </c>
      <c r="AK1000" s="596">
        <f t="shared" si="755"/>
        <v>0</v>
      </c>
      <c r="AL1000" s="596">
        <f t="shared" si="755"/>
        <v>0</v>
      </c>
      <c r="AM1000" s="596">
        <f t="shared" si="755"/>
        <v>0</v>
      </c>
      <c r="AN1000" s="594">
        <f t="shared" si="755"/>
        <v>0</v>
      </c>
    </row>
    <row r="1001" spans="1:40" outlineLevel="2">
      <c r="A1001" s="882">
        <f>ROW()</f>
        <v>1001</v>
      </c>
      <c r="B1001" s="453"/>
      <c r="D1001" s="452" t="s">
        <v>583</v>
      </c>
      <c r="H1001" s="458"/>
      <c r="I1001" s="458"/>
      <c r="J1001" s="459"/>
      <c r="K1001" s="157"/>
      <c r="L1001" s="157">
        <f t="shared" ref="L1001:AN1001" si="756">-IF(L947&lt;0,L947,IF($D1001="Land",0,IF(L929&lt;1,L947,MAX(MIN(IF(L929&gt;0,(L947/L929)*L$9,0),L947*L$9),0))))</f>
        <v>0</v>
      </c>
      <c r="M1001" s="157">
        <f t="shared" si="756"/>
        <v>0</v>
      </c>
      <c r="N1001" s="320">
        <f t="shared" si="756"/>
        <v>0</v>
      </c>
      <c r="O1001" s="157">
        <f t="shared" si="756"/>
        <v>0</v>
      </c>
      <c r="P1001" s="157">
        <f t="shared" si="756"/>
        <v>0</v>
      </c>
      <c r="Q1001" s="157">
        <f t="shared" si="756"/>
        <v>0</v>
      </c>
      <c r="R1001" s="157">
        <f t="shared" si="756"/>
        <v>0</v>
      </c>
      <c r="S1001" s="157">
        <f t="shared" si="756"/>
        <v>0</v>
      </c>
      <c r="T1001" s="324">
        <f t="shared" si="756"/>
        <v>0</v>
      </c>
      <c r="U1001" s="157">
        <f t="shared" si="756"/>
        <v>0</v>
      </c>
      <c r="V1001" s="157">
        <f t="shared" si="756"/>
        <v>0</v>
      </c>
      <c r="W1001" s="157">
        <f t="shared" si="756"/>
        <v>0</v>
      </c>
      <c r="X1001" s="157">
        <f t="shared" si="756"/>
        <v>0</v>
      </c>
      <c r="Y1001" s="595">
        <f t="shared" si="756"/>
        <v>0</v>
      </c>
      <c r="Z1001" s="596">
        <f t="shared" si="756"/>
        <v>0</v>
      </c>
      <c r="AA1001" s="596">
        <f t="shared" si="756"/>
        <v>0</v>
      </c>
      <c r="AB1001" s="596">
        <f t="shared" si="756"/>
        <v>0</v>
      </c>
      <c r="AC1001" s="596">
        <f t="shared" si="756"/>
        <v>0</v>
      </c>
      <c r="AD1001" s="596">
        <f t="shared" si="756"/>
        <v>0</v>
      </c>
      <c r="AE1001" s="595">
        <f t="shared" si="756"/>
        <v>0</v>
      </c>
      <c r="AF1001" s="596">
        <f t="shared" si="756"/>
        <v>0</v>
      </c>
      <c r="AG1001" s="596">
        <f t="shared" si="756"/>
        <v>0</v>
      </c>
      <c r="AH1001" s="596">
        <f t="shared" si="756"/>
        <v>0</v>
      </c>
      <c r="AI1001" s="594">
        <f t="shared" si="756"/>
        <v>0</v>
      </c>
      <c r="AJ1001" s="595">
        <f t="shared" si="756"/>
        <v>0</v>
      </c>
      <c r="AK1001" s="596">
        <f t="shared" si="756"/>
        <v>0</v>
      </c>
      <c r="AL1001" s="596">
        <f t="shared" si="756"/>
        <v>0</v>
      </c>
      <c r="AM1001" s="596">
        <f t="shared" si="756"/>
        <v>0</v>
      </c>
      <c r="AN1001" s="594">
        <f t="shared" si="756"/>
        <v>0</v>
      </c>
    </row>
    <row r="1002" spans="1:40" outlineLevel="2">
      <c r="A1002" s="882">
        <f>ROW()</f>
        <v>1002</v>
      </c>
      <c r="B1002" s="453"/>
      <c r="D1002" s="452" t="s">
        <v>81</v>
      </c>
      <c r="H1002" s="458"/>
      <c r="I1002" s="458"/>
      <c r="J1002" s="459"/>
      <c r="K1002" s="157"/>
      <c r="L1002" s="157">
        <f t="shared" ref="L1002:AN1002" si="757">-IF(L948&lt;0,L948,IF($D1002="Land",0,IF(L930&lt;1,L948,MAX(MIN(IF(L930&gt;0,(L948/L930)*L$9,0),L948*L$9),0))))</f>
        <v>-1.03575E-3</v>
      </c>
      <c r="M1002" s="157">
        <f t="shared" si="757"/>
        <v>-1.03575E-3</v>
      </c>
      <c r="N1002" s="320">
        <f t="shared" si="757"/>
        <v>-1.0357499999999998E-3</v>
      </c>
      <c r="O1002" s="157">
        <f t="shared" si="757"/>
        <v>-1.0357499999999998E-3</v>
      </c>
      <c r="P1002" s="157">
        <f t="shared" si="757"/>
        <v>0</v>
      </c>
      <c r="Q1002" s="157">
        <f t="shared" si="757"/>
        <v>0</v>
      </c>
      <c r="R1002" s="157">
        <f t="shared" si="757"/>
        <v>0</v>
      </c>
      <c r="S1002" s="157">
        <f t="shared" si="757"/>
        <v>0</v>
      </c>
      <c r="T1002" s="324">
        <f t="shared" si="757"/>
        <v>0</v>
      </c>
      <c r="U1002" s="157">
        <f t="shared" si="757"/>
        <v>0</v>
      </c>
      <c r="V1002" s="157">
        <f t="shared" si="757"/>
        <v>0</v>
      </c>
      <c r="W1002" s="157">
        <f t="shared" si="757"/>
        <v>0</v>
      </c>
      <c r="X1002" s="157">
        <f t="shared" si="757"/>
        <v>0</v>
      </c>
      <c r="Y1002" s="595">
        <f t="shared" si="757"/>
        <v>0</v>
      </c>
      <c r="Z1002" s="596">
        <f t="shared" si="757"/>
        <v>0</v>
      </c>
      <c r="AA1002" s="596">
        <f t="shared" si="757"/>
        <v>0</v>
      </c>
      <c r="AB1002" s="596">
        <f t="shared" si="757"/>
        <v>0</v>
      </c>
      <c r="AC1002" s="596">
        <f t="shared" si="757"/>
        <v>0</v>
      </c>
      <c r="AD1002" s="596">
        <f t="shared" si="757"/>
        <v>0</v>
      </c>
      <c r="AE1002" s="595">
        <f t="shared" si="757"/>
        <v>0</v>
      </c>
      <c r="AF1002" s="596">
        <f t="shared" si="757"/>
        <v>0</v>
      </c>
      <c r="AG1002" s="596">
        <f t="shared" si="757"/>
        <v>0</v>
      </c>
      <c r="AH1002" s="596">
        <f t="shared" si="757"/>
        <v>0</v>
      </c>
      <c r="AI1002" s="594">
        <f t="shared" si="757"/>
        <v>0</v>
      </c>
      <c r="AJ1002" s="595">
        <f t="shared" si="757"/>
        <v>0</v>
      </c>
      <c r="AK1002" s="596">
        <f t="shared" si="757"/>
        <v>0</v>
      </c>
      <c r="AL1002" s="596">
        <f t="shared" si="757"/>
        <v>0</v>
      </c>
      <c r="AM1002" s="596">
        <f t="shared" si="757"/>
        <v>0</v>
      </c>
      <c r="AN1002" s="594">
        <f t="shared" si="757"/>
        <v>0</v>
      </c>
    </row>
    <row r="1003" spans="1:40" outlineLevel="2">
      <c r="A1003" s="882">
        <f>ROW()</f>
        <v>1003</v>
      </c>
      <c r="B1003" s="453"/>
      <c r="D1003" s="452" t="s">
        <v>28</v>
      </c>
      <c r="H1003" s="458"/>
      <c r="I1003" s="458"/>
      <c r="J1003" s="459"/>
      <c r="K1003" s="157"/>
      <c r="L1003" s="157">
        <f t="shared" ref="L1003:AN1003" si="758">-IF(L949&lt;0,L949,IF($D1003="Land",0,IF(L931&lt;1,L949,MAX(MIN(IF(L931&gt;0,(L949/L931)*L$9,0),L949*L$9),0))))</f>
        <v>0</v>
      </c>
      <c r="M1003" s="157">
        <f t="shared" si="758"/>
        <v>0</v>
      </c>
      <c r="N1003" s="320">
        <f t="shared" si="758"/>
        <v>0</v>
      </c>
      <c r="O1003" s="157">
        <f t="shared" si="758"/>
        <v>0</v>
      </c>
      <c r="P1003" s="157">
        <f t="shared" si="758"/>
        <v>0</v>
      </c>
      <c r="Q1003" s="157">
        <f t="shared" si="758"/>
        <v>0</v>
      </c>
      <c r="R1003" s="157">
        <f t="shared" si="758"/>
        <v>0</v>
      </c>
      <c r="S1003" s="157">
        <f t="shared" si="758"/>
        <v>0</v>
      </c>
      <c r="T1003" s="324">
        <f t="shared" si="758"/>
        <v>0</v>
      </c>
      <c r="U1003" s="157">
        <f t="shared" si="758"/>
        <v>0</v>
      </c>
      <c r="V1003" s="157">
        <f t="shared" si="758"/>
        <v>0</v>
      </c>
      <c r="W1003" s="157">
        <f t="shared" si="758"/>
        <v>0</v>
      </c>
      <c r="X1003" s="157">
        <f t="shared" si="758"/>
        <v>0</v>
      </c>
      <c r="Y1003" s="595">
        <f t="shared" si="758"/>
        <v>0</v>
      </c>
      <c r="Z1003" s="596">
        <f t="shared" si="758"/>
        <v>0</v>
      </c>
      <c r="AA1003" s="596">
        <f t="shared" si="758"/>
        <v>0</v>
      </c>
      <c r="AB1003" s="596">
        <f t="shared" si="758"/>
        <v>0</v>
      </c>
      <c r="AC1003" s="596">
        <f t="shared" si="758"/>
        <v>0</v>
      </c>
      <c r="AD1003" s="596">
        <f t="shared" si="758"/>
        <v>0</v>
      </c>
      <c r="AE1003" s="595">
        <f t="shared" si="758"/>
        <v>0</v>
      </c>
      <c r="AF1003" s="596">
        <f t="shared" si="758"/>
        <v>0</v>
      </c>
      <c r="AG1003" s="596">
        <f t="shared" si="758"/>
        <v>0</v>
      </c>
      <c r="AH1003" s="596">
        <f t="shared" si="758"/>
        <v>0</v>
      </c>
      <c r="AI1003" s="594">
        <f t="shared" si="758"/>
        <v>0</v>
      </c>
      <c r="AJ1003" s="595">
        <f t="shared" si="758"/>
        <v>0</v>
      </c>
      <c r="AK1003" s="596">
        <f t="shared" si="758"/>
        <v>0</v>
      </c>
      <c r="AL1003" s="596">
        <f t="shared" si="758"/>
        <v>0</v>
      </c>
      <c r="AM1003" s="596">
        <f t="shared" si="758"/>
        <v>0</v>
      </c>
      <c r="AN1003" s="594">
        <f t="shared" si="758"/>
        <v>0</v>
      </c>
    </row>
    <row r="1004" spans="1:40" outlineLevel="2">
      <c r="A1004" s="882">
        <f>ROW()</f>
        <v>1004</v>
      </c>
      <c r="B1004" s="453"/>
      <c r="D1004" s="456" t="s">
        <v>443</v>
      </c>
      <c r="E1004" s="456"/>
      <c r="F1004" s="456"/>
      <c r="G1004" s="456"/>
      <c r="H1004" s="460"/>
      <c r="I1004" s="460"/>
      <c r="J1004" s="461"/>
      <c r="K1004" s="30"/>
      <c r="L1004" s="30">
        <f t="shared" ref="L1004:AN1004" si="759">-IF(L950&lt;0,L950,IF($D1004="Land",0,IF(L932&lt;1,L950,MAX(MIN(IF(L932&gt;0,(L950/L932)*L$9,0),L950*L$9),0))))</f>
        <v>0</v>
      </c>
      <c r="M1004" s="30">
        <f t="shared" si="759"/>
        <v>0</v>
      </c>
      <c r="N1004" s="319">
        <f t="shared" si="759"/>
        <v>0</v>
      </c>
      <c r="O1004" s="30">
        <f t="shared" si="759"/>
        <v>0</v>
      </c>
      <c r="P1004" s="30">
        <f t="shared" si="759"/>
        <v>0</v>
      </c>
      <c r="Q1004" s="30">
        <f t="shared" si="759"/>
        <v>0</v>
      </c>
      <c r="R1004" s="30">
        <f t="shared" si="759"/>
        <v>0</v>
      </c>
      <c r="S1004" s="30">
        <f t="shared" si="759"/>
        <v>0</v>
      </c>
      <c r="T1004" s="327">
        <f t="shared" si="759"/>
        <v>0</v>
      </c>
      <c r="U1004" s="30">
        <f t="shared" si="759"/>
        <v>0</v>
      </c>
      <c r="V1004" s="30">
        <f t="shared" si="759"/>
        <v>0</v>
      </c>
      <c r="W1004" s="30">
        <f t="shared" si="759"/>
        <v>0</v>
      </c>
      <c r="X1004" s="30">
        <f t="shared" si="759"/>
        <v>0</v>
      </c>
      <c r="Y1004" s="325">
        <f t="shared" si="759"/>
        <v>0</v>
      </c>
      <c r="Z1004" s="158">
        <f t="shared" si="759"/>
        <v>0</v>
      </c>
      <c r="AA1004" s="158">
        <f t="shared" si="759"/>
        <v>0</v>
      </c>
      <c r="AB1004" s="158">
        <f t="shared" si="759"/>
        <v>0</v>
      </c>
      <c r="AC1004" s="158">
        <f t="shared" si="759"/>
        <v>0</v>
      </c>
      <c r="AD1004" s="158">
        <f t="shared" si="759"/>
        <v>0</v>
      </c>
      <c r="AE1004" s="325">
        <f t="shared" si="759"/>
        <v>0</v>
      </c>
      <c r="AF1004" s="158">
        <f t="shared" si="759"/>
        <v>0</v>
      </c>
      <c r="AG1004" s="158">
        <f t="shared" si="759"/>
        <v>0</v>
      </c>
      <c r="AH1004" s="158">
        <f t="shared" si="759"/>
        <v>0</v>
      </c>
      <c r="AI1004" s="321">
        <f t="shared" si="759"/>
        <v>0</v>
      </c>
      <c r="AJ1004" s="325">
        <f t="shared" si="759"/>
        <v>0</v>
      </c>
      <c r="AK1004" s="158">
        <f t="shared" si="759"/>
        <v>0</v>
      </c>
      <c r="AL1004" s="158">
        <f t="shared" si="759"/>
        <v>0</v>
      </c>
      <c r="AM1004" s="158">
        <f t="shared" si="759"/>
        <v>0</v>
      </c>
      <c r="AN1004" s="321">
        <f t="shared" si="759"/>
        <v>0</v>
      </c>
    </row>
    <row r="1005" spans="1:40" outlineLevel="2">
      <c r="A1005" s="882">
        <f>ROW()</f>
        <v>1005</v>
      </c>
      <c r="B1005" s="453"/>
      <c r="D1005" s="452" t="s">
        <v>24</v>
      </c>
      <c r="F1005" s="454"/>
      <c r="G1005" s="454"/>
      <c r="H1005" s="448"/>
      <c r="I1005" s="448"/>
      <c r="J1005" s="464"/>
      <c r="K1005" s="439"/>
      <c r="L1005" s="439">
        <f t="shared" ref="L1005:AN1005" si="760">SUM(L989:L1004)</f>
        <v>-0.91078464469008991</v>
      </c>
      <c r="M1005" s="439">
        <f t="shared" si="760"/>
        <v>-0.91078464469008991</v>
      </c>
      <c r="N1005" s="440">
        <f t="shared" si="760"/>
        <v>-0.9107846446900898</v>
      </c>
      <c r="O1005" s="439">
        <f t="shared" si="760"/>
        <v>-0.9107846446900898</v>
      </c>
      <c r="P1005" s="439">
        <f t="shared" si="760"/>
        <v>-0.75487869859003243</v>
      </c>
      <c r="Q1005" s="439">
        <f t="shared" si="760"/>
        <v>-0.75487869859003243</v>
      </c>
      <c r="R1005" s="439">
        <f t="shared" si="760"/>
        <v>-0.75487869859003243</v>
      </c>
      <c r="S1005" s="439">
        <f t="shared" si="760"/>
        <v>-0.75487869859003243</v>
      </c>
      <c r="T1005" s="443">
        <f t="shared" si="760"/>
        <v>-0.37743934929501621</v>
      </c>
      <c r="U1005" s="439">
        <f t="shared" si="760"/>
        <v>-0.75487869859003243</v>
      </c>
      <c r="V1005" s="439">
        <f t="shared" si="760"/>
        <v>-0.74271213653961876</v>
      </c>
      <c r="W1005" s="439">
        <f t="shared" si="760"/>
        <v>-0.7305455744892051</v>
      </c>
      <c r="X1005" s="439">
        <f t="shared" si="760"/>
        <v>-0.73054557448920521</v>
      </c>
      <c r="Y1005" s="443">
        <f t="shared" si="760"/>
        <v>-0.3652727872446026</v>
      </c>
      <c r="Z1005" s="439">
        <f t="shared" si="760"/>
        <v>-0.73054557448920532</v>
      </c>
      <c r="AA1005" s="439">
        <f t="shared" si="760"/>
        <v>-0.73054557448920532</v>
      </c>
      <c r="AB1005" s="439">
        <f t="shared" si="760"/>
        <v>-0.73054557448920521</v>
      </c>
      <c r="AC1005" s="439">
        <f t="shared" si="760"/>
        <v>-0.73054557448920521</v>
      </c>
      <c r="AD1005" s="439">
        <f t="shared" si="760"/>
        <v>-0.7305455744892051</v>
      </c>
      <c r="AE1005" s="443">
        <f t="shared" si="760"/>
        <v>-0.73054557448920521</v>
      </c>
      <c r="AF1005" s="439">
        <f t="shared" si="760"/>
        <v>-0.73054557448920521</v>
      </c>
      <c r="AG1005" s="439">
        <f t="shared" si="760"/>
        <v>-0.40445238195258815</v>
      </c>
      <c r="AH1005" s="439">
        <f t="shared" si="760"/>
        <v>-0.40445238195258815</v>
      </c>
      <c r="AI1005" s="440">
        <f t="shared" si="760"/>
        <v>-0.4044523819525882</v>
      </c>
      <c r="AJ1005" s="443">
        <f t="shared" si="760"/>
        <v>-0.40445238195258815</v>
      </c>
      <c r="AK1005" s="439">
        <f t="shared" si="760"/>
        <v>-0.40445238195258815</v>
      </c>
      <c r="AL1005" s="439">
        <f t="shared" si="760"/>
        <v>-5.6523819525880203E-3</v>
      </c>
      <c r="AM1005" s="439">
        <f t="shared" si="760"/>
        <v>-5.6523819525880203E-3</v>
      </c>
      <c r="AN1005" s="440">
        <f t="shared" si="760"/>
        <v>-5.6523819525880203E-3</v>
      </c>
    </row>
    <row r="1006" spans="1:40" outlineLevel="1">
      <c r="A1006" s="732" t="s">
        <v>299</v>
      </c>
      <c r="B1006" s="733"/>
      <c r="C1006" s="881"/>
      <c r="D1006" s="733"/>
      <c r="E1006" s="733"/>
      <c r="F1006" s="733"/>
      <c r="G1006" s="730"/>
      <c r="H1006" s="733"/>
      <c r="I1006" s="730"/>
      <c r="J1006" s="729"/>
      <c r="K1006" s="730"/>
      <c r="L1006" s="730"/>
      <c r="M1006" s="730"/>
      <c r="N1006" s="731"/>
      <c r="O1006" s="730"/>
      <c r="P1006" s="730"/>
      <c r="Q1006" s="730"/>
      <c r="R1006" s="730"/>
      <c r="S1006" s="730"/>
      <c r="T1006" s="729"/>
      <c r="U1006" s="730"/>
      <c r="V1006" s="730"/>
      <c r="W1006" s="730"/>
      <c r="X1006" s="730"/>
      <c r="Y1006" s="729"/>
      <c r="Z1006" s="730"/>
      <c r="AA1006" s="730"/>
      <c r="AB1006" s="730"/>
      <c r="AC1006" s="730"/>
      <c r="AD1006" s="730"/>
      <c r="AE1006" s="729"/>
      <c r="AF1006" s="730"/>
      <c r="AG1006" s="730"/>
      <c r="AH1006" s="730"/>
      <c r="AI1006" s="731"/>
      <c r="AJ1006" s="729"/>
      <c r="AK1006" s="730"/>
      <c r="AL1006" s="730"/>
      <c r="AM1006" s="730"/>
      <c r="AN1006" s="731"/>
    </row>
    <row r="1007" spans="1:40" outlineLevel="2">
      <c r="A1007" s="882">
        <f>ROW()</f>
        <v>1007</v>
      </c>
      <c r="B1007" s="453"/>
      <c r="D1007" s="452" t="s">
        <v>300</v>
      </c>
      <c r="H1007" s="458"/>
      <c r="I1007" s="463"/>
      <c r="J1007" s="27"/>
      <c r="K1007" s="27"/>
      <c r="L1007" s="27"/>
      <c r="M1007" s="27"/>
      <c r="N1007" s="313"/>
      <c r="O1007" s="27"/>
      <c r="P1007" s="27"/>
      <c r="Q1007" s="27"/>
      <c r="R1007" s="27"/>
      <c r="S1007" s="27"/>
      <c r="T1007" s="595"/>
      <c r="U1007" s="27"/>
      <c r="V1007" s="27"/>
      <c r="W1007" s="27"/>
      <c r="X1007" s="27"/>
      <c r="Y1007" s="595"/>
      <c r="Z1007" s="27"/>
      <c r="AA1007" s="27"/>
      <c r="AB1007" s="27"/>
      <c r="AC1007" s="27"/>
      <c r="AD1007" s="27"/>
      <c r="AE1007" s="326"/>
      <c r="AF1007" s="27"/>
      <c r="AG1007" s="27"/>
      <c r="AH1007" s="27"/>
      <c r="AI1007" s="313"/>
      <c r="AJ1007" s="326"/>
      <c r="AK1007" s="27"/>
      <c r="AL1007" s="27"/>
      <c r="AM1007" s="27"/>
      <c r="AN1007" s="313"/>
    </row>
    <row r="1008" spans="1:40" outlineLevel="2">
      <c r="A1008" s="882">
        <f>ROW()</f>
        <v>1008</v>
      </c>
      <c r="B1008" s="453"/>
      <c r="D1008" s="452" t="s">
        <v>301</v>
      </c>
      <c r="H1008" s="458"/>
      <c r="I1008" s="463"/>
      <c r="J1008" s="27"/>
      <c r="K1008" s="27"/>
      <c r="L1008" s="27"/>
      <c r="M1008" s="27"/>
      <c r="N1008" s="313"/>
      <c r="O1008" s="27"/>
      <c r="P1008" s="27"/>
      <c r="Q1008" s="27"/>
      <c r="R1008" s="27"/>
      <c r="S1008" s="27"/>
      <c r="T1008" s="595"/>
      <c r="U1008" s="27"/>
      <c r="V1008" s="27"/>
      <c r="W1008" s="27"/>
      <c r="X1008" s="27"/>
      <c r="Y1008" s="595"/>
      <c r="Z1008" s="27"/>
      <c r="AA1008" s="27"/>
      <c r="AB1008" s="27"/>
      <c r="AC1008" s="27"/>
      <c r="AD1008" s="27"/>
      <c r="AE1008" s="326"/>
      <c r="AF1008" s="27"/>
      <c r="AG1008" s="27"/>
      <c r="AH1008" s="27"/>
      <c r="AI1008" s="313"/>
      <c r="AJ1008" s="326"/>
      <c r="AK1008" s="27"/>
      <c r="AL1008" s="27"/>
      <c r="AM1008" s="27"/>
      <c r="AN1008" s="313"/>
    </row>
    <row r="1009" spans="1:40" outlineLevel="2">
      <c r="A1009" s="882">
        <f>ROW()</f>
        <v>1009</v>
      </c>
      <c r="B1009" s="453"/>
      <c r="D1009" s="452" t="s">
        <v>29</v>
      </c>
      <c r="H1009" s="458"/>
      <c r="I1009" s="463"/>
      <c r="J1009" s="27"/>
      <c r="K1009" s="27"/>
      <c r="L1009" s="27"/>
      <c r="M1009" s="27"/>
      <c r="N1009" s="313"/>
      <c r="O1009" s="27"/>
      <c r="P1009" s="27"/>
      <c r="Q1009" s="27"/>
      <c r="R1009" s="27"/>
      <c r="S1009" s="27"/>
      <c r="T1009" s="595"/>
      <c r="U1009" s="27"/>
      <c r="V1009" s="27"/>
      <c r="W1009" s="27"/>
      <c r="X1009" s="27"/>
      <c r="Y1009" s="595"/>
      <c r="Z1009" s="27"/>
      <c r="AA1009" s="27"/>
      <c r="AB1009" s="27"/>
      <c r="AC1009" s="27"/>
      <c r="AD1009" s="27"/>
      <c r="AE1009" s="326"/>
      <c r="AF1009" s="27"/>
      <c r="AG1009" s="27"/>
      <c r="AH1009" s="27"/>
      <c r="AI1009" s="313"/>
      <c r="AJ1009" s="326"/>
      <c r="AK1009" s="27"/>
      <c r="AL1009" s="27"/>
      <c r="AM1009" s="27"/>
      <c r="AN1009" s="313"/>
    </row>
    <row r="1010" spans="1:40" outlineLevel="2">
      <c r="A1010" s="882">
        <f>ROW()</f>
        <v>1010</v>
      </c>
      <c r="B1010" s="453"/>
      <c r="D1010" s="452" t="s">
        <v>30</v>
      </c>
      <c r="H1010" s="458"/>
      <c r="I1010" s="463"/>
      <c r="J1010" s="27"/>
      <c r="K1010" s="27"/>
      <c r="L1010" s="27"/>
      <c r="M1010" s="27"/>
      <c r="N1010" s="313"/>
      <c r="O1010" s="27"/>
      <c r="P1010" s="27"/>
      <c r="Q1010" s="27"/>
      <c r="R1010" s="27"/>
      <c r="S1010" s="27"/>
      <c r="T1010" s="595"/>
      <c r="U1010" s="27"/>
      <c r="V1010" s="27"/>
      <c r="W1010" s="27"/>
      <c r="X1010" s="27"/>
      <c r="Y1010" s="595"/>
      <c r="Z1010" s="27"/>
      <c r="AA1010" s="27"/>
      <c r="AB1010" s="27"/>
      <c r="AC1010" s="27"/>
      <c r="AD1010" s="27"/>
      <c r="AE1010" s="326"/>
      <c r="AF1010" s="27"/>
      <c r="AG1010" s="27"/>
      <c r="AH1010" s="27"/>
      <c r="AI1010" s="313"/>
      <c r="AJ1010" s="326"/>
      <c r="AK1010" s="27"/>
      <c r="AL1010" s="27"/>
      <c r="AM1010" s="27"/>
      <c r="AN1010" s="313"/>
    </row>
    <row r="1011" spans="1:40" outlineLevel="2">
      <c r="A1011" s="882">
        <f>ROW()</f>
        <v>1011</v>
      </c>
      <c r="B1011" s="453"/>
      <c r="D1011" s="452" t="s">
        <v>31</v>
      </c>
      <c r="H1011" s="458"/>
      <c r="I1011" s="463"/>
      <c r="J1011" s="27"/>
      <c r="K1011" s="27"/>
      <c r="L1011" s="27"/>
      <c r="M1011" s="27"/>
      <c r="N1011" s="313"/>
      <c r="O1011" s="27"/>
      <c r="P1011" s="27"/>
      <c r="Q1011" s="27"/>
      <c r="R1011" s="27"/>
      <c r="S1011" s="27"/>
      <c r="T1011" s="595"/>
      <c r="U1011" s="27"/>
      <c r="V1011" s="27"/>
      <c r="W1011" s="27"/>
      <c r="X1011" s="27"/>
      <c r="Y1011" s="595"/>
      <c r="Z1011" s="27"/>
      <c r="AA1011" s="27"/>
      <c r="AB1011" s="27"/>
      <c r="AC1011" s="27"/>
      <c r="AD1011" s="27"/>
      <c r="AE1011" s="326"/>
      <c r="AF1011" s="27"/>
      <c r="AG1011" s="27"/>
      <c r="AH1011" s="27"/>
      <c r="AI1011" s="313"/>
      <c r="AJ1011" s="326"/>
      <c r="AK1011" s="27"/>
      <c r="AL1011" s="27"/>
      <c r="AM1011" s="27"/>
      <c r="AN1011" s="313"/>
    </row>
    <row r="1012" spans="1:40" outlineLevel="2">
      <c r="A1012" s="882">
        <f>ROW()</f>
        <v>1012</v>
      </c>
      <c r="B1012" s="453"/>
      <c r="D1012" s="452" t="s">
        <v>32</v>
      </c>
      <c r="H1012" s="458"/>
      <c r="I1012" s="463"/>
      <c r="J1012" s="27"/>
      <c r="K1012" s="27"/>
      <c r="L1012" s="27"/>
      <c r="M1012" s="27"/>
      <c r="N1012" s="313"/>
      <c r="O1012" s="27"/>
      <c r="P1012" s="27"/>
      <c r="Q1012" s="27"/>
      <c r="R1012" s="27"/>
      <c r="S1012" s="27"/>
      <c r="T1012" s="595"/>
      <c r="U1012" s="27"/>
      <c r="V1012" s="27"/>
      <c r="W1012" s="27"/>
      <c r="X1012" s="27"/>
      <c r="Y1012" s="595"/>
      <c r="Z1012" s="27"/>
      <c r="AA1012" s="27"/>
      <c r="AB1012" s="27"/>
      <c r="AC1012" s="27"/>
      <c r="AD1012" s="27"/>
      <c r="AE1012" s="326"/>
      <c r="AF1012" s="27"/>
      <c r="AG1012" s="27"/>
      <c r="AH1012" s="27"/>
      <c r="AI1012" s="313"/>
      <c r="AJ1012" s="326"/>
      <c r="AK1012" s="27"/>
      <c r="AL1012" s="27"/>
      <c r="AM1012" s="27"/>
      <c r="AN1012" s="313"/>
    </row>
    <row r="1013" spans="1:40" outlineLevel="2">
      <c r="A1013" s="882">
        <f>ROW()</f>
        <v>1013</v>
      </c>
      <c r="B1013" s="453"/>
      <c r="D1013" s="452" t="s">
        <v>33</v>
      </c>
      <c r="H1013" s="458"/>
      <c r="I1013" s="463"/>
      <c r="J1013" s="27"/>
      <c r="K1013" s="27"/>
      <c r="L1013" s="27"/>
      <c r="M1013" s="27"/>
      <c r="N1013" s="313"/>
      <c r="O1013" s="27"/>
      <c r="P1013" s="27"/>
      <c r="Q1013" s="27"/>
      <c r="R1013" s="27"/>
      <c r="S1013" s="27"/>
      <c r="T1013" s="595"/>
      <c r="U1013" s="27"/>
      <c r="V1013" s="27"/>
      <c r="W1013" s="27"/>
      <c r="X1013" s="27"/>
      <c r="Y1013" s="595"/>
      <c r="Z1013" s="27"/>
      <c r="AA1013" s="27"/>
      <c r="AB1013" s="27"/>
      <c r="AC1013" s="27"/>
      <c r="AD1013" s="27"/>
      <c r="AE1013" s="326"/>
      <c r="AF1013" s="27"/>
      <c r="AG1013" s="27"/>
      <c r="AH1013" s="27"/>
      <c r="AI1013" s="313"/>
      <c r="AJ1013" s="326"/>
      <c r="AK1013" s="27"/>
      <c r="AL1013" s="27"/>
      <c r="AM1013" s="27"/>
      <c r="AN1013" s="313"/>
    </row>
    <row r="1014" spans="1:40" outlineLevel="2">
      <c r="A1014" s="882">
        <f>ROW()</f>
        <v>1014</v>
      </c>
      <c r="B1014" s="453"/>
      <c r="D1014" s="452" t="s">
        <v>27</v>
      </c>
      <c r="H1014" s="458"/>
      <c r="I1014" s="463"/>
      <c r="J1014" s="27"/>
      <c r="K1014" s="27"/>
      <c r="L1014" s="27"/>
      <c r="M1014" s="27"/>
      <c r="N1014" s="313"/>
      <c r="O1014" s="27"/>
      <c r="P1014" s="27"/>
      <c r="Q1014" s="27"/>
      <c r="R1014" s="27"/>
      <c r="S1014" s="27"/>
      <c r="T1014" s="595"/>
      <c r="U1014" s="27"/>
      <c r="V1014" s="27"/>
      <c r="W1014" s="27"/>
      <c r="X1014" s="27"/>
      <c r="Y1014" s="595"/>
      <c r="Z1014" s="27"/>
      <c r="AA1014" s="27"/>
      <c r="AB1014" s="27"/>
      <c r="AC1014" s="27"/>
      <c r="AD1014" s="27"/>
      <c r="AE1014" s="326"/>
      <c r="AF1014" s="27"/>
      <c r="AG1014" s="27"/>
      <c r="AH1014" s="27"/>
      <c r="AI1014" s="313"/>
      <c r="AJ1014" s="326"/>
      <c r="AK1014" s="27"/>
      <c r="AL1014" s="27"/>
      <c r="AM1014" s="27"/>
      <c r="AN1014" s="313"/>
    </row>
    <row r="1015" spans="1:40" outlineLevel="2">
      <c r="A1015" s="882">
        <f>ROW()</f>
        <v>1015</v>
      </c>
      <c r="B1015" s="453"/>
      <c r="D1015" s="452" t="s">
        <v>34</v>
      </c>
      <c r="H1015" s="458"/>
      <c r="I1015" s="463"/>
      <c r="J1015" s="27"/>
      <c r="K1015" s="27"/>
      <c r="L1015" s="27"/>
      <c r="M1015" s="27"/>
      <c r="N1015" s="313"/>
      <c r="O1015" s="27"/>
      <c r="P1015" s="27"/>
      <c r="Q1015" s="27"/>
      <c r="R1015" s="27"/>
      <c r="S1015" s="27"/>
      <c r="T1015" s="595"/>
      <c r="U1015" s="27"/>
      <c r="V1015" s="27"/>
      <c r="W1015" s="27"/>
      <c r="X1015" s="27"/>
      <c r="Y1015" s="595"/>
      <c r="Z1015" s="27"/>
      <c r="AA1015" s="27"/>
      <c r="AB1015" s="27"/>
      <c r="AC1015" s="27"/>
      <c r="AD1015" s="27"/>
      <c r="AE1015" s="326"/>
      <c r="AF1015" s="27"/>
      <c r="AG1015" s="27"/>
      <c r="AH1015" s="27"/>
      <c r="AI1015" s="313"/>
      <c r="AJ1015" s="326"/>
      <c r="AK1015" s="27"/>
      <c r="AL1015" s="27"/>
      <c r="AM1015" s="27"/>
      <c r="AN1015" s="313"/>
    </row>
    <row r="1016" spans="1:40" outlineLevel="2">
      <c r="A1016" s="882">
        <f>ROW()</f>
        <v>1016</v>
      </c>
      <c r="B1016" s="453"/>
      <c r="D1016" s="452" t="s">
        <v>35</v>
      </c>
      <c r="H1016" s="458"/>
      <c r="I1016" s="463"/>
      <c r="J1016" s="27"/>
      <c r="K1016" s="27"/>
      <c r="L1016" s="27"/>
      <c r="M1016" s="27"/>
      <c r="N1016" s="313"/>
      <c r="O1016" s="27"/>
      <c r="P1016" s="27"/>
      <c r="Q1016" s="27"/>
      <c r="R1016" s="27"/>
      <c r="S1016" s="27"/>
      <c r="T1016" s="595"/>
      <c r="U1016" s="27"/>
      <c r="V1016" s="27"/>
      <c r="W1016" s="27"/>
      <c r="X1016" s="27"/>
      <c r="Y1016" s="595"/>
      <c r="Z1016" s="27"/>
      <c r="AA1016" s="27"/>
      <c r="AB1016" s="27"/>
      <c r="AC1016" s="27"/>
      <c r="AD1016" s="27"/>
      <c r="AE1016" s="326"/>
      <c r="AF1016" s="27"/>
      <c r="AG1016" s="27"/>
      <c r="AH1016" s="27"/>
      <c r="AI1016" s="313"/>
      <c r="AJ1016" s="326"/>
      <c r="AK1016" s="27"/>
      <c r="AL1016" s="27"/>
      <c r="AM1016" s="27"/>
      <c r="AN1016" s="313"/>
    </row>
    <row r="1017" spans="1:40" outlineLevel="2">
      <c r="A1017" s="882">
        <f>ROW()</f>
        <v>1017</v>
      </c>
      <c r="B1017" s="453"/>
      <c r="D1017" s="452" t="s">
        <v>302</v>
      </c>
      <c r="H1017" s="458"/>
      <c r="I1017" s="463"/>
      <c r="J1017" s="27"/>
      <c r="K1017" s="27"/>
      <c r="L1017" s="27"/>
      <c r="M1017" s="27"/>
      <c r="N1017" s="313"/>
      <c r="O1017" s="27"/>
      <c r="P1017" s="27"/>
      <c r="Q1017" s="27"/>
      <c r="R1017" s="27"/>
      <c r="S1017" s="27"/>
      <c r="T1017" s="595"/>
      <c r="U1017" s="27"/>
      <c r="V1017" s="27"/>
      <c r="W1017" s="27"/>
      <c r="X1017" s="27"/>
      <c r="Y1017" s="595"/>
      <c r="Z1017" s="27"/>
      <c r="AA1017" s="27"/>
      <c r="AB1017" s="27"/>
      <c r="AC1017" s="27"/>
      <c r="AD1017" s="27"/>
      <c r="AE1017" s="326"/>
      <c r="AF1017" s="27"/>
      <c r="AG1017" s="27"/>
      <c r="AH1017" s="27"/>
      <c r="AI1017" s="313"/>
      <c r="AJ1017" s="326"/>
      <c r="AK1017" s="27"/>
      <c r="AL1017" s="27"/>
      <c r="AM1017" s="27"/>
      <c r="AN1017" s="313"/>
    </row>
    <row r="1018" spans="1:40" outlineLevel="2">
      <c r="A1018" s="882">
        <f>ROW()</f>
        <v>1018</v>
      </c>
      <c r="B1018" s="453"/>
      <c r="D1018" s="452" t="s">
        <v>36</v>
      </c>
      <c r="H1018" s="458"/>
      <c r="I1018" s="463"/>
      <c r="J1018" s="27"/>
      <c r="K1018" s="27"/>
      <c r="L1018" s="27"/>
      <c r="M1018" s="27"/>
      <c r="N1018" s="313"/>
      <c r="O1018" s="27"/>
      <c r="P1018" s="27"/>
      <c r="Q1018" s="27"/>
      <c r="R1018" s="27"/>
      <c r="S1018" s="27"/>
      <c r="T1018" s="595"/>
      <c r="U1018" s="27"/>
      <c r="V1018" s="27"/>
      <c r="W1018" s="27"/>
      <c r="X1018" s="27"/>
      <c r="Y1018" s="595"/>
      <c r="Z1018" s="27"/>
      <c r="AA1018" s="27"/>
      <c r="AB1018" s="27"/>
      <c r="AC1018" s="27"/>
      <c r="AD1018" s="27"/>
      <c r="AE1018" s="326"/>
      <c r="AF1018" s="27"/>
      <c r="AG1018" s="27"/>
      <c r="AH1018" s="27"/>
      <c r="AI1018" s="313"/>
      <c r="AJ1018" s="326"/>
      <c r="AK1018" s="27"/>
      <c r="AL1018" s="27"/>
      <c r="AM1018" s="27"/>
      <c r="AN1018" s="313"/>
    </row>
    <row r="1019" spans="1:40" outlineLevel="2">
      <c r="A1019" s="882">
        <f>ROW()</f>
        <v>1019</v>
      </c>
      <c r="B1019" s="453"/>
      <c r="D1019" s="452" t="s">
        <v>583</v>
      </c>
      <c r="H1019" s="458"/>
      <c r="I1019" s="463"/>
      <c r="J1019" s="27"/>
      <c r="K1019" s="27"/>
      <c r="L1019" s="27"/>
      <c r="M1019" s="27"/>
      <c r="N1019" s="313"/>
      <c r="O1019" s="27"/>
      <c r="P1019" s="27"/>
      <c r="Q1019" s="27"/>
      <c r="R1019" s="27"/>
      <c r="S1019" s="27"/>
      <c r="T1019" s="595"/>
      <c r="U1019" s="27"/>
      <c r="V1019" s="27"/>
      <c r="W1019" s="27"/>
      <c r="X1019" s="27"/>
      <c r="Y1019" s="595"/>
      <c r="Z1019" s="27"/>
      <c r="AA1019" s="27"/>
      <c r="AB1019" s="27"/>
      <c r="AC1019" s="27"/>
      <c r="AD1019" s="27"/>
      <c r="AE1019" s="326"/>
      <c r="AF1019" s="27"/>
      <c r="AG1019" s="27"/>
      <c r="AH1019" s="27"/>
      <c r="AI1019" s="313"/>
      <c r="AJ1019" s="326"/>
      <c r="AK1019" s="27"/>
      <c r="AL1019" s="27"/>
      <c r="AM1019" s="27"/>
      <c r="AN1019" s="313"/>
    </row>
    <row r="1020" spans="1:40" outlineLevel="2">
      <c r="A1020" s="882">
        <f>ROW()</f>
        <v>1020</v>
      </c>
      <c r="B1020" s="453"/>
      <c r="D1020" s="452" t="s">
        <v>81</v>
      </c>
      <c r="H1020" s="458"/>
      <c r="I1020" s="463"/>
      <c r="J1020" s="27"/>
      <c r="K1020" s="27"/>
      <c r="L1020" s="27"/>
      <c r="M1020" s="27"/>
      <c r="N1020" s="313"/>
      <c r="O1020" s="27"/>
      <c r="P1020" s="27"/>
      <c r="Q1020" s="27"/>
      <c r="R1020" s="27"/>
      <c r="S1020" s="27"/>
      <c r="T1020" s="595"/>
      <c r="U1020" s="27"/>
      <c r="V1020" s="27"/>
      <c r="W1020" s="27"/>
      <c r="X1020" s="27"/>
      <c r="Y1020" s="595"/>
      <c r="Z1020" s="27"/>
      <c r="AA1020" s="27"/>
      <c r="AB1020" s="27"/>
      <c r="AC1020" s="27"/>
      <c r="AD1020" s="27"/>
      <c r="AE1020" s="326"/>
      <c r="AF1020" s="27"/>
      <c r="AG1020" s="27"/>
      <c r="AH1020" s="27"/>
      <c r="AI1020" s="313"/>
      <c r="AJ1020" s="326"/>
      <c r="AK1020" s="27"/>
      <c r="AL1020" s="27"/>
      <c r="AM1020" s="27"/>
      <c r="AN1020" s="313"/>
    </row>
    <row r="1021" spans="1:40" outlineLevel="2">
      <c r="A1021" s="882">
        <f>ROW()</f>
        <v>1021</v>
      </c>
      <c r="B1021" s="453"/>
      <c r="D1021" s="452" t="s">
        <v>28</v>
      </c>
      <c r="H1021" s="458"/>
      <c r="I1021" s="463"/>
      <c r="J1021" s="27"/>
      <c r="K1021" s="27"/>
      <c r="L1021" s="27"/>
      <c r="M1021" s="27"/>
      <c r="N1021" s="313"/>
      <c r="O1021" s="27"/>
      <c r="P1021" s="27"/>
      <c r="Q1021" s="27"/>
      <c r="R1021" s="27"/>
      <c r="S1021" s="27"/>
      <c r="T1021" s="595"/>
      <c r="U1021" s="27"/>
      <c r="V1021" s="27"/>
      <c r="W1021" s="27"/>
      <c r="X1021" s="27"/>
      <c r="Y1021" s="595"/>
      <c r="Z1021" s="27"/>
      <c r="AA1021" s="27"/>
      <c r="AB1021" s="27"/>
      <c r="AC1021" s="27"/>
      <c r="AD1021" s="27"/>
      <c r="AE1021" s="326"/>
      <c r="AF1021" s="27"/>
      <c r="AG1021" s="27"/>
      <c r="AH1021" s="27"/>
      <c r="AI1021" s="313"/>
      <c r="AJ1021" s="326"/>
      <c r="AK1021" s="27"/>
      <c r="AL1021" s="27"/>
      <c r="AM1021" s="27"/>
      <c r="AN1021" s="313"/>
    </row>
    <row r="1022" spans="1:40" outlineLevel="2">
      <c r="A1022" s="882">
        <f>ROW()</f>
        <v>1022</v>
      </c>
      <c r="B1022" s="453"/>
      <c r="D1022" s="456" t="s">
        <v>443</v>
      </c>
      <c r="E1022" s="456"/>
      <c r="F1022" s="456"/>
      <c r="G1022" s="456"/>
      <c r="H1022" s="460"/>
      <c r="I1022" s="465"/>
      <c r="J1022" s="159"/>
      <c r="K1022" s="159"/>
      <c r="L1022" s="159"/>
      <c r="M1022" s="159"/>
      <c r="N1022" s="339"/>
      <c r="O1022" s="159"/>
      <c r="P1022" s="159"/>
      <c r="Q1022" s="159"/>
      <c r="R1022" s="159"/>
      <c r="S1022" s="159"/>
      <c r="T1022" s="597"/>
      <c r="U1022" s="159"/>
      <c r="V1022" s="159"/>
      <c r="W1022" s="159"/>
      <c r="X1022" s="159"/>
      <c r="Y1022" s="629"/>
      <c r="Z1022" s="159"/>
      <c r="AA1022" s="159"/>
      <c r="AB1022" s="159"/>
      <c r="AC1022" s="159"/>
      <c r="AD1022" s="159"/>
      <c r="AE1022" s="341"/>
      <c r="AF1022" s="159"/>
      <c r="AG1022" s="159"/>
      <c r="AH1022" s="159"/>
      <c r="AI1022" s="339"/>
      <c r="AJ1022" s="341"/>
      <c r="AK1022" s="159"/>
      <c r="AL1022" s="159"/>
      <c r="AM1022" s="159"/>
      <c r="AN1022" s="339"/>
    </row>
    <row r="1023" spans="1:40" outlineLevel="2">
      <c r="A1023" s="882">
        <f>ROW()</f>
        <v>1023</v>
      </c>
      <c r="B1023" s="453"/>
      <c r="D1023" s="452" t="s">
        <v>24</v>
      </c>
      <c r="F1023" s="454"/>
      <c r="G1023" s="454"/>
      <c r="H1023" s="448"/>
      <c r="I1023" s="449"/>
      <c r="J1023" s="439"/>
      <c r="K1023" s="439"/>
      <c r="L1023" s="439"/>
      <c r="M1023" s="439"/>
      <c r="N1023" s="440"/>
      <c r="O1023" s="439"/>
      <c r="P1023" s="439"/>
      <c r="Q1023" s="439"/>
      <c r="R1023" s="439"/>
      <c r="S1023" s="439"/>
      <c r="T1023" s="443"/>
      <c r="U1023" s="439"/>
      <c r="V1023" s="439"/>
      <c r="W1023" s="439"/>
      <c r="X1023" s="439"/>
      <c r="Y1023" s="443"/>
      <c r="Z1023" s="439"/>
      <c r="AA1023" s="439"/>
      <c r="AB1023" s="439"/>
      <c r="AC1023" s="439"/>
      <c r="AD1023" s="439"/>
      <c r="AE1023" s="443"/>
      <c r="AF1023" s="439"/>
      <c r="AG1023" s="439"/>
      <c r="AH1023" s="439"/>
      <c r="AI1023" s="440"/>
      <c r="AJ1023" s="443"/>
      <c r="AK1023" s="439"/>
      <c r="AL1023" s="439"/>
      <c r="AM1023" s="439"/>
      <c r="AN1023" s="440"/>
    </row>
    <row r="1024" spans="1:40" outlineLevel="1">
      <c r="A1024" s="732" t="s">
        <v>68</v>
      </c>
      <c r="B1024" s="733"/>
      <c r="C1024" s="881"/>
      <c r="D1024" s="733"/>
      <c r="E1024" s="733"/>
      <c r="F1024" s="733"/>
      <c r="G1024" s="730"/>
      <c r="H1024" s="733"/>
      <c r="I1024" s="730"/>
      <c r="J1024" s="729"/>
      <c r="K1024" s="730"/>
      <c r="L1024" s="730"/>
      <c r="M1024" s="730"/>
      <c r="N1024" s="731"/>
      <c r="O1024" s="730"/>
      <c r="P1024" s="730"/>
      <c r="Q1024" s="730"/>
      <c r="R1024" s="730"/>
      <c r="S1024" s="730"/>
      <c r="T1024" s="729"/>
      <c r="U1024" s="730"/>
      <c r="V1024" s="730"/>
      <c r="W1024" s="730"/>
      <c r="X1024" s="730"/>
      <c r="Y1024" s="729"/>
      <c r="Z1024" s="730"/>
      <c r="AA1024" s="730"/>
      <c r="AB1024" s="730"/>
      <c r="AC1024" s="730"/>
      <c r="AD1024" s="730"/>
      <c r="AE1024" s="729"/>
      <c r="AF1024" s="730"/>
      <c r="AG1024" s="730"/>
      <c r="AH1024" s="730"/>
      <c r="AI1024" s="731"/>
      <c r="AJ1024" s="729"/>
      <c r="AK1024" s="730"/>
      <c r="AL1024" s="730"/>
      <c r="AM1024" s="730"/>
      <c r="AN1024" s="731"/>
    </row>
    <row r="1025" spans="1:40" outlineLevel="2">
      <c r="A1025" s="882">
        <f>ROW()</f>
        <v>1025</v>
      </c>
      <c r="B1025" s="453"/>
      <c r="D1025" s="452" t="s">
        <v>300</v>
      </c>
      <c r="E1025" s="438"/>
      <c r="F1025" s="438"/>
      <c r="G1025" s="438"/>
      <c r="H1025" s="439"/>
      <c r="I1025" s="439"/>
      <c r="J1025" s="443"/>
      <c r="K1025" s="439"/>
      <c r="L1025" s="439"/>
      <c r="M1025" s="439"/>
      <c r="N1025" s="313"/>
      <c r="O1025" s="439"/>
      <c r="P1025" s="439"/>
      <c r="Q1025" s="439"/>
      <c r="R1025" s="439"/>
      <c r="S1025" s="439"/>
      <c r="T1025" s="443"/>
      <c r="U1025" s="439"/>
      <c r="V1025" s="439"/>
      <c r="W1025" s="439"/>
      <c r="X1025" s="439"/>
      <c r="Y1025" s="443"/>
      <c r="Z1025" s="439"/>
      <c r="AA1025" s="439"/>
      <c r="AB1025" s="439"/>
      <c r="AC1025" s="439"/>
      <c r="AD1025" s="439"/>
      <c r="AE1025" s="443"/>
      <c r="AF1025" s="439"/>
      <c r="AG1025" s="439"/>
      <c r="AH1025" s="439"/>
      <c r="AI1025" s="440"/>
      <c r="AJ1025" s="443"/>
      <c r="AK1025" s="439"/>
      <c r="AL1025" s="439"/>
      <c r="AM1025" s="439"/>
      <c r="AN1025" s="440"/>
    </row>
    <row r="1026" spans="1:40" outlineLevel="2">
      <c r="A1026" s="882">
        <f>ROW()</f>
        <v>1026</v>
      </c>
      <c r="B1026" s="453"/>
      <c r="D1026" s="452" t="s">
        <v>301</v>
      </c>
      <c r="E1026" s="438"/>
      <c r="F1026" s="438"/>
      <c r="G1026" s="438"/>
      <c r="H1026" s="439"/>
      <c r="I1026" s="439"/>
      <c r="J1026" s="443"/>
      <c r="K1026" s="439"/>
      <c r="L1026" s="439"/>
      <c r="M1026" s="439"/>
      <c r="N1026" s="313"/>
      <c r="O1026" s="439"/>
      <c r="P1026" s="439"/>
      <c r="Q1026" s="439"/>
      <c r="R1026" s="439"/>
      <c r="S1026" s="439"/>
      <c r="T1026" s="443"/>
      <c r="U1026" s="439"/>
      <c r="V1026" s="439"/>
      <c r="W1026" s="439"/>
      <c r="X1026" s="439"/>
      <c r="Y1026" s="443"/>
      <c r="Z1026" s="439"/>
      <c r="AA1026" s="439"/>
      <c r="AB1026" s="439"/>
      <c r="AC1026" s="439"/>
      <c r="AD1026" s="439"/>
      <c r="AE1026" s="443"/>
      <c r="AF1026" s="439"/>
      <c r="AG1026" s="439"/>
      <c r="AH1026" s="439"/>
      <c r="AI1026" s="440"/>
      <c r="AJ1026" s="443"/>
      <c r="AK1026" s="439"/>
      <c r="AL1026" s="439"/>
      <c r="AM1026" s="439"/>
      <c r="AN1026" s="440"/>
    </row>
    <row r="1027" spans="1:40" outlineLevel="2">
      <c r="A1027" s="882">
        <f>ROW()</f>
        <v>1027</v>
      </c>
      <c r="B1027" s="453"/>
      <c r="D1027" s="452" t="s">
        <v>29</v>
      </c>
      <c r="E1027" s="438"/>
      <c r="F1027" s="438"/>
      <c r="G1027" s="438"/>
      <c r="H1027" s="439"/>
      <c r="I1027" s="439"/>
      <c r="J1027" s="443"/>
      <c r="K1027" s="439"/>
      <c r="L1027" s="439"/>
      <c r="M1027" s="439"/>
      <c r="N1027" s="313"/>
      <c r="O1027" s="439"/>
      <c r="P1027" s="439"/>
      <c r="Q1027" s="439"/>
      <c r="R1027" s="439"/>
      <c r="S1027" s="439"/>
      <c r="T1027" s="443"/>
      <c r="U1027" s="439"/>
      <c r="V1027" s="439"/>
      <c r="W1027" s="439"/>
      <c r="X1027" s="439"/>
      <c r="Y1027" s="443"/>
      <c r="Z1027" s="439"/>
      <c r="AA1027" s="439"/>
      <c r="AB1027" s="439"/>
      <c r="AC1027" s="439"/>
      <c r="AD1027" s="439"/>
      <c r="AE1027" s="443"/>
      <c r="AF1027" s="439"/>
      <c r="AG1027" s="439"/>
      <c r="AH1027" s="439"/>
      <c r="AI1027" s="440"/>
      <c r="AJ1027" s="443"/>
      <c r="AK1027" s="439"/>
      <c r="AL1027" s="439"/>
      <c r="AM1027" s="439"/>
      <c r="AN1027" s="440"/>
    </row>
    <row r="1028" spans="1:40" outlineLevel="2">
      <c r="A1028" s="882">
        <f>ROW()</f>
        <v>1028</v>
      </c>
      <c r="B1028" s="453"/>
      <c r="D1028" s="452" t="s">
        <v>30</v>
      </c>
      <c r="E1028" s="438"/>
      <c r="F1028" s="438"/>
      <c r="G1028" s="438"/>
      <c r="H1028" s="439"/>
      <c r="I1028" s="439"/>
      <c r="J1028" s="443"/>
      <c r="K1028" s="439"/>
      <c r="L1028" s="439"/>
      <c r="M1028" s="439"/>
      <c r="N1028" s="313"/>
      <c r="O1028" s="439"/>
      <c r="P1028" s="439"/>
      <c r="Q1028" s="439"/>
      <c r="R1028" s="439"/>
      <c r="S1028" s="439"/>
      <c r="T1028" s="443"/>
      <c r="U1028" s="439"/>
      <c r="V1028" s="439"/>
      <c r="W1028" s="439"/>
      <c r="X1028" s="439"/>
      <c r="Y1028" s="443"/>
      <c r="Z1028" s="439"/>
      <c r="AA1028" s="439"/>
      <c r="AB1028" s="439"/>
      <c r="AC1028" s="439"/>
      <c r="AD1028" s="439"/>
      <c r="AE1028" s="443"/>
      <c r="AF1028" s="439"/>
      <c r="AG1028" s="439"/>
      <c r="AH1028" s="439"/>
      <c r="AI1028" s="440"/>
      <c r="AJ1028" s="443"/>
      <c r="AK1028" s="439"/>
      <c r="AL1028" s="439"/>
      <c r="AM1028" s="439"/>
      <c r="AN1028" s="440"/>
    </row>
    <row r="1029" spans="1:40" outlineLevel="2">
      <c r="A1029" s="882">
        <f>ROW()</f>
        <v>1029</v>
      </c>
      <c r="B1029" s="453"/>
      <c r="D1029" s="452" t="s">
        <v>31</v>
      </c>
      <c r="E1029" s="438"/>
      <c r="F1029" s="438"/>
      <c r="G1029" s="438"/>
      <c r="H1029" s="439"/>
      <c r="I1029" s="439"/>
      <c r="J1029" s="443"/>
      <c r="K1029" s="439"/>
      <c r="L1029" s="439"/>
      <c r="M1029" s="439"/>
      <c r="N1029" s="313"/>
      <c r="O1029" s="439"/>
      <c r="P1029" s="439"/>
      <c r="Q1029" s="439"/>
      <c r="R1029" s="439"/>
      <c r="S1029" s="439"/>
      <c r="T1029" s="443"/>
      <c r="U1029" s="439"/>
      <c r="V1029" s="439"/>
      <c r="W1029" s="439"/>
      <c r="X1029" s="439"/>
      <c r="Y1029" s="443"/>
      <c r="Z1029" s="439"/>
      <c r="AA1029" s="439"/>
      <c r="AB1029" s="439"/>
      <c r="AC1029" s="439"/>
      <c r="AD1029" s="439"/>
      <c r="AE1029" s="443"/>
      <c r="AF1029" s="439"/>
      <c r="AG1029" s="439"/>
      <c r="AH1029" s="439"/>
      <c r="AI1029" s="440"/>
      <c r="AJ1029" s="443"/>
      <c r="AK1029" s="439"/>
      <c r="AL1029" s="439"/>
      <c r="AM1029" s="439"/>
      <c r="AN1029" s="440"/>
    </row>
    <row r="1030" spans="1:40" outlineLevel="2">
      <c r="A1030" s="882">
        <f>ROW()</f>
        <v>1030</v>
      </c>
      <c r="B1030" s="453"/>
      <c r="D1030" s="452" t="s">
        <v>32</v>
      </c>
      <c r="E1030" s="438"/>
      <c r="F1030" s="438"/>
      <c r="G1030" s="438"/>
      <c r="H1030" s="439"/>
      <c r="I1030" s="439"/>
      <c r="J1030" s="443"/>
      <c r="K1030" s="439"/>
      <c r="L1030" s="439"/>
      <c r="M1030" s="439"/>
      <c r="N1030" s="313"/>
      <c r="O1030" s="439"/>
      <c r="P1030" s="439"/>
      <c r="Q1030" s="439"/>
      <c r="R1030" s="439"/>
      <c r="S1030" s="439"/>
      <c r="T1030" s="443"/>
      <c r="U1030" s="439"/>
      <c r="V1030" s="439"/>
      <c r="W1030" s="439"/>
      <c r="X1030" s="439"/>
      <c r="Y1030" s="443"/>
      <c r="Z1030" s="439"/>
      <c r="AA1030" s="439"/>
      <c r="AB1030" s="439"/>
      <c r="AC1030" s="439"/>
      <c r="AD1030" s="439"/>
      <c r="AE1030" s="443"/>
      <c r="AF1030" s="439"/>
      <c r="AG1030" s="439"/>
      <c r="AH1030" s="439"/>
      <c r="AI1030" s="440"/>
      <c r="AJ1030" s="443"/>
      <c r="AK1030" s="439"/>
      <c r="AL1030" s="439"/>
      <c r="AM1030" s="439"/>
      <c r="AN1030" s="440"/>
    </row>
    <row r="1031" spans="1:40" outlineLevel="2">
      <c r="A1031" s="882">
        <f>ROW()</f>
        <v>1031</v>
      </c>
      <c r="B1031" s="453"/>
      <c r="D1031" s="452" t="s">
        <v>33</v>
      </c>
      <c r="E1031" s="438"/>
      <c r="F1031" s="438"/>
      <c r="G1031" s="438"/>
      <c r="H1031" s="439"/>
      <c r="I1031" s="439"/>
      <c r="J1031" s="443"/>
      <c r="K1031" s="439"/>
      <c r="L1031" s="439"/>
      <c r="M1031" s="439"/>
      <c r="N1031" s="313"/>
      <c r="O1031" s="439"/>
      <c r="P1031" s="439"/>
      <c r="Q1031" s="439"/>
      <c r="R1031" s="439"/>
      <c r="S1031" s="439"/>
      <c r="T1031" s="443"/>
      <c r="U1031" s="439"/>
      <c r="V1031" s="439"/>
      <c r="W1031" s="439"/>
      <c r="X1031" s="439"/>
      <c r="Y1031" s="443"/>
      <c r="Z1031" s="439"/>
      <c r="AA1031" s="439"/>
      <c r="AB1031" s="439"/>
      <c r="AC1031" s="439"/>
      <c r="AD1031" s="439"/>
      <c r="AE1031" s="443"/>
      <c r="AF1031" s="439"/>
      <c r="AG1031" s="439"/>
      <c r="AH1031" s="439"/>
      <c r="AI1031" s="440"/>
      <c r="AJ1031" s="443"/>
      <c r="AK1031" s="439"/>
      <c r="AL1031" s="439"/>
      <c r="AM1031" s="439"/>
      <c r="AN1031" s="440"/>
    </row>
    <row r="1032" spans="1:40" outlineLevel="2">
      <c r="A1032" s="882">
        <f>ROW()</f>
        <v>1032</v>
      </c>
      <c r="B1032" s="453"/>
      <c r="D1032" s="452" t="s">
        <v>27</v>
      </c>
      <c r="E1032" s="438"/>
      <c r="F1032" s="438"/>
      <c r="G1032" s="438"/>
      <c r="H1032" s="439"/>
      <c r="I1032" s="439"/>
      <c r="J1032" s="443"/>
      <c r="K1032" s="439"/>
      <c r="L1032" s="439"/>
      <c r="M1032" s="439"/>
      <c r="N1032" s="313"/>
      <c r="O1032" s="439"/>
      <c r="P1032" s="439"/>
      <c r="Q1032" s="439"/>
      <c r="R1032" s="439"/>
      <c r="S1032" s="439"/>
      <c r="T1032" s="443"/>
      <c r="U1032" s="439"/>
      <c r="V1032" s="439"/>
      <c r="W1032" s="439"/>
      <c r="X1032" s="439"/>
      <c r="Y1032" s="443"/>
      <c r="Z1032" s="439"/>
      <c r="AA1032" s="439"/>
      <c r="AB1032" s="439"/>
      <c r="AC1032" s="439"/>
      <c r="AD1032" s="439"/>
      <c r="AE1032" s="443"/>
      <c r="AF1032" s="439"/>
      <c r="AG1032" s="439"/>
      <c r="AH1032" s="439"/>
      <c r="AI1032" s="440"/>
      <c r="AJ1032" s="443"/>
      <c r="AK1032" s="439"/>
      <c r="AL1032" s="439"/>
      <c r="AM1032" s="439"/>
      <c r="AN1032" s="440"/>
    </row>
    <row r="1033" spans="1:40" outlineLevel="2">
      <c r="A1033" s="882">
        <f>ROW()</f>
        <v>1033</v>
      </c>
      <c r="B1033" s="453"/>
      <c r="D1033" s="452" t="s">
        <v>34</v>
      </c>
      <c r="E1033" s="438"/>
      <c r="F1033" s="438"/>
      <c r="G1033" s="438"/>
      <c r="H1033" s="439"/>
      <c r="I1033" s="439"/>
      <c r="J1033" s="443"/>
      <c r="K1033" s="439"/>
      <c r="L1033" s="439"/>
      <c r="M1033" s="439"/>
      <c r="N1033" s="313"/>
      <c r="O1033" s="439"/>
      <c r="P1033" s="439"/>
      <c r="Q1033" s="439"/>
      <c r="R1033" s="439"/>
      <c r="S1033" s="439"/>
      <c r="T1033" s="443"/>
      <c r="U1033" s="439"/>
      <c r="V1033" s="439"/>
      <c r="W1033" s="439"/>
      <c r="X1033" s="439"/>
      <c r="Y1033" s="443"/>
      <c r="Z1033" s="439"/>
      <c r="AA1033" s="439"/>
      <c r="AB1033" s="439"/>
      <c r="AC1033" s="439"/>
      <c r="AD1033" s="439"/>
      <c r="AE1033" s="443"/>
      <c r="AF1033" s="439"/>
      <c r="AG1033" s="439"/>
      <c r="AH1033" s="439"/>
      <c r="AI1033" s="440"/>
      <c r="AJ1033" s="443"/>
      <c r="AK1033" s="439"/>
      <c r="AL1033" s="439"/>
      <c r="AM1033" s="439"/>
      <c r="AN1033" s="440"/>
    </row>
    <row r="1034" spans="1:40" outlineLevel="2">
      <c r="A1034" s="882">
        <f>ROW()</f>
        <v>1034</v>
      </c>
      <c r="B1034" s="453"/>
      <c r="D1034" s="452" t="s">
        <v>35</v>
      </c>
      <c r="E1034" s="438"/>
      <c r="F1034" s="438"/>
      <c r="G1034" s="438"/>
      <c r="H1034" s="439"/>
      <c r="I1034" s="439"/>
      <c r="J1034" s="443"/>
      <c r="K1034" s="439"/>
      <c r="L1034" s="439"/>
      <c r="M1034" s="439"/>
      <c r="N1034" s="313"/>
      <c r="O1034" s="439"/>
      <c r="P1034" s="439"/>
      <c r="Q1034" s="439"/>
      <c r="R1034" s="439"/>
      <c r="S1034" s="439"/>
      <c r="T1034" s="443"/>
      <c r="U1034" s="439"/>
      <c r="V1034" s="439"/>
      <c r="W1034" s="439"/>
      <c r="X1034" s="439"/>
      <c r="Y1034" s="443"/>
      <c r="Z1034" s="439"/>
      <c r="AA1034" s="439"/>
      <c r="AB1034" s="439"/>
      <c r="AC1034" s="439"/>
      <c r="AD1034" s="439"/>
      <c r="AE1034" s="443"/>
      <c r="AF1034" s="439"/>
      <c r="AG1034" s="439"/>
      <c r="AH1034" s="439"/>
      <c r="AI1034" s="440"/>
      <c r="AJ1034" s="443"/>
      <c r="AK1034" s="439"/>
      <c r="AL1034" s="439"/>
      <c r="AM1034" s="439"/>
      <c r="AN1034" s="440"/>
    </row>
    <row r="1035" spans="1:40" outlineLevel="2">
      <c r="A1035" s="882">
        <f>ROW()</f>
        <v>1035</v>
      </c>
      <c r="B1035" s="453"/>
      <c r="D1035" s="452" t="s">
        <v>302</v>
      </c>
      <c r="E1035" s="438"/>
      <c r="F1035" s="438"/>
      <c r="G1035" s="438"/>
      <c r="H1035" s="439"/>
      <c r="I1035" s="439"/>
      <c r="J1035" s="443"/>
      <c r="K1035" s="439"/>
      <c r="L1035" s="439"/>
      <c r="M1035" s="439"/>
      <c r="N1035" s="313"/>
      <c r="O1035" s="439"/>
      <c r="P1035" s="439"/>
      <c r="Q1035" s="439"/>
      <c r="R1035" s="439"/>
      <c r="S1035" s="439"/>
      <c r="T1035" s="443"/>
      <c r="U1035" s="439"/>
      <c r="V1035" s="439"/>
      <c r="W1035" s="439"/>
      <c r="X1035" s="439"/>
      <c r="Y1035" s="443"/>
      <c r="Z1035" s="439"/>
      <c r="AA1035" s="439"/>
      <c r="AB1035" s="439"/>
      <c r="AC1035" s="439"/>
      <c r="AD1035" s="439"/>
      <c r="AE1035" s="443"/>
      <c r="AF1035" s="439"/>
      <c r="AG1035" s="439"/>
      <c r="AH1035" s="439"/>
      <c r="AI1035" s="440"/>
      <c r="AJ1035" s="443"/>
      <c r="AK1035" s="439"/>
      <c r="AL1035" s="439"/>
      <c r="AM1035" s="439"/>
      <c r="AN1035" s="440"/>
    </row>
    <row r="1036" spans="1:40" outlineLevel="2">
      <c r="A1036" s="882">
        <f>ROW()</f>
        <v>1036</v>
      </c>
      <c r="B1036" s="453"/>
      <c r="D1036" s="452" t="s">
        <v>36</v>
      </c>
      <c r="E1036" s="438"/>
      <c r="F1036" s="438"/>
      <c r="G1036" s="438"/>
      <c r="H1036" s="439"/>
      <c r="I1036" s="439"/>
      <c r="J1036" s="443"/>
      <c r="K1036" s="439"/>
      <c r="L1036" s="439"/>
      <c r="M1036" s="439"/>
      <c r="N1036" s="313"/>
      <c r="O1036" s="439"/>
      <c r="P1036" s="439"/>
      <c r="Q1036" s="439"/>
      <c r="R1036" s="439"/>
      <c r="S1036" s="439"/>
      <c r="T1036" s="443"/>
      <c r="U1036" s="439"/>
      <c r="V1036" s="439"/>
      <c r="W1036" s="439"/>
      <c r="X1036" s="439"/>
      <c r="Y1036" s="443"/>
      <c r="Z1036" s="439"/>
      <c r="AA1036" s="439"/>
      <c r="AB1036" s="439"/>
      <c r="AC1036" s="439"/>
      <c r="AD1036" s="439"/>
      <c r="AE1036" s="443"/>
      <c r="AF1036" s="439"/>
      <c r="AG1036" s="439"/>
      <c r="AH1036" s="439"/>
      <c r="AI1036" s="440"/>
      <c r="AJ1036" s="443"/>
      <c r="AK1036" s="439"/>
      <c r="AL1036" s="439"/>
      <c r="AM1036" s="439"/>
      <c r="AN1036" s="440"/>
    </row>
    <row r="1037" spans="1:40" outlineLevel="2">
      <c r="A1037" s="882">
        <f>ROW()</f>
        <v>1037</v>
      </c>
      <c r="B1037" s="453"/>
      <c r="D1037" s="452" t="s">
        <v>583</v>
      </c>
      <c r="E1037" s="438"/>
      <c r="F1037" s="438"/>
      <c r="G1037" s="438"/>
      <c r="H1037" s="439"/>
      <c r="I1037" s="439"/>
      <c r="J1037" s="443"/>
      <c r="K1037" s="439"/>
      <c r="L1037" s="439"/>
      <c r="M1037" s="439"/>
      <c r="N1037" s="313"/>
      <c r="O1037" s="439"/>
      <c r="P1037" s="439"/>
      <c r="Q1037" s="439"/>
      <c r="R1037" s="439"/>
      <c r="S1037" s="439"/>
      <c r="T1037" s="443"/>
      <c r="U1037" s="439"/>
      <c r="V1037" s="439"/>
      <c r="W1037" s="439"/>
      <c r="X1037" s="439"/>
      <c r="Y1037" s="443"/>
      <c r="Z1037" s="439"/>
      <c r="AA1037" s="439"/>
      <c r="AB1037" s="439"/>
      <c r="AC1037" s="439"/>
      <c r="AD1037" s="439"/>
      <c r="AE1037" s="443"/>
      <c r="AF1037" s="439"/>
      <c r="AG1037" s="439"/>
      <c r="AH1037" s="439"/>
      <c r="AI1037" s="440"/>
      <c r="AJ1037" s="443"/>
      <c r="AK1037" s="439"/>
      <c r="AL1037" s="439"/>
      <c r="AM1037" s="439"/>
      <c r="AN1037" s="440"/>
    </row>
    <row r="1038" spans="1:40" outlineLevel="2">
      <c r="A1038" s="882">
        <f>ROW()</f>
        <v>1038</v>
      </c>
      <c r="B1038" s="453"/>
      <c r="D1038" s="452" t="s">
        <v>81</v>
      </c>
      <c r="E1038" s="438"/>
      <c r="F1038" s="438"/>
      <c r="G1038" s="438"/>
      <c r="H1038" s="439"/>
      <c r="I1038" s="439"/>
      <c r="J1038" s="443"/>
      <c r="K1038" s="439"/>
      <c r="L1038" s="439"/>
      <c r="M1038" s="439"/>
      <c r="N1038" s="313"/>
      <c r="O1038" s="439"/>
      <c r="P1038" s="439"/>
      <c r="Q1038" s="439"/>
      <c r="R1038" s="439"/>
      <c r="S1038" s="439"/>
      <c r="T1038" s="443"/>
      <c r="U1038" s="439"/>
      <c r="V1038" s="439"/>
      <c r="W1038" s="439"/>
      <c r="X1038" s="439"/>
      <c r="Y1038" s="443"/>
      <c r="Z1038" s="439"/>
      <c r="AA1038" s="439"/>
      <c r="AB1038" s="439"/>
      <c r="AC1038" s="439"/>
      <c r="AD1038" s="439"/>
      <c r="AE1038" s="443"/>
      <c r="AF1038" s="439"/>
      <c r="AG1038" s="439"/>
      <c r="AH1038" s="439"/>
      <c r="AI1038" s="440"/>
      <c r="AJ1038" s="443"/>
      <c r="AK1038" s="439"/>
      <c r="AL1038" s="439"/>
      <c r="AM1038" s="439"/>
      <c r="AN1038" s="440"/>
    </row>
    <row r="1039" spans="1:40" outlineLevel="2">
      <c r="A1039" s="882">
        <f>ROW()</f>
        <v>1039</v>
      </c>
      <c r="B1039" s="453"/>
      <c r="D1039" s="452" t="s">
        <v>28</v>
      </c>
      <c r="E1039" s="438"/>
      <c r="F1039" s="438"/>
      <c r="G1039" s="438"/>
      <c r="H1039" s="439"/>
      <c r="I1039" s="439"/>
      <c r="J1039" s="443"/>
      <c r="K1039" s="439"/>
      <c r="L1039" s="439"/>
      <c r="M1039" s="439"/>
      <c r="N1039" s="313"/>
      <c r="O1039" s="439"/>
      <c r="P1039" s="439"/>
      <c r="Q1039" s="439"/>
      <c r="R1039" s="439"/>
      <c r="S1039" s="439"/>
      <c r="T1039" s="443"/>
      <c r="U1039" s="439"/>
      <c r="V1039" s="439"/>
      <c r="W1039" s="439"/>
      <c r="X1039" s="439"/>
      <c r="Y1039" s="443"/>
      <c r="Z1039" s="439"/>
      <c r="AA1039" s="439"/>
      <c r="AB1039" s="439"/>
      <c r="AC1039" s="439"/>
      <c r="AD1039" s="439"/>
      <c r="AE1039" s="443"/>
      <c r="AF1039" s="439"/>
      <c r="AG1039" s="439"/>
      <c r="AH1039" s="439"/>
      <c r="AI1039" s="440"/>
      <c r="AJ1039" s="443"/>
      <c r="AK1039" s="439"/>
      <c r="AL1039" s="439"/>
      <c r="AM1039" s="439"/>
      <c r="AN1039" s="440"/>
    </row>
    <row r="1040" spans="1:40" outlineLevel="2">
      <c r="A1040" s="882">
        <f>ROW()</f>
        <v>1040</v>
      </c>
      <c r="B1040" s="453"/>
      <c r="D1040" s="456" t="s">
        <v>443</v>
      </c>
      <c r="E1040" s="457"/>
      <c r="F1040" s="457"/>
      <c r="G1040" s="457"/>
      <c r="H1040" s="441"/>
      <c r="I1040" s="441"/>
      <c r="J1040" s="462"/>
      <c r="K1040" s="441"/>
      <c r="L1040" s="441"/>
      <c r="M1040" s="441"/>
      <c r="N1040" s="319"/>
      <c r="O1040" s="441"/>
      <c r="P1040" s="441"/>
      <c r="Q1040" s="441"/>
      <c r="R1040" s="441"/>
      <c r="S1040" s="441"/>
      <c r="T1040" s="462"/>
      <c r="U1040" s="441"/>
      <c r="V1040" s="441"/>
      <c r="W1040" s="441"/>
      <c r="X1040" s="441"/>
      <c r="Y1040" s="462"/>
      <c r="Z1040" s="441"/>
      <c r="AA1040" s="441"/>
      <c r="AB1040" s="441"/>
      <c r="AC1040" s="441"/>
      <c r="AD1040" s="441"/>
      <c r="AE1040" s="462"/>
      <c r="AF1040" s="441"/>
      <c r="AG1040" s="441"/>
      <c r="AH1040" s="441"/>
      <c r="AI1040" s="442"/>
      <c r="AJ1040" s="462"/>
      <c r="AK1040" s="441"/>
      <c r="AL1040" s="441"/>
      <c r="AM1040" s="441"/>
      <c r="AN1040" s="442"/>
    </row>
    <row r="1041" spans="1:40" outlineLevel="2">
      <c r="A1041" s="882">
        <f>ROW()</f>
        <v>1041</v>
      </c>
      <c r="B1041" s="453"/>
      <c r="D1041" s="452" t="s">
        <v>24</v>
      </c>
      <c r="E1041" s="438"/>
      <c r="F1041" s="438"/>
      <c r="G1041" s="438"/>
      <c r="H1041" s="439"/>
      <c r="I1041" s="439"/>
      <c r="J1041" s="443"/>
      <c r="K1041" s="439"/>
      <c r="L1041" s="439"/>
      <c r="M1041" s="439"/>
      <c r="N1041" s="313"/>
      <c r="O1041" s="439"/>
      <c r="P1041" s="439"/>
      <c r="Q1041" s="439"/>
      <c r="R1041" s="439"/>
      <c r="S1041" s="439"/>
      <c r="T1041" s="443"/>
      <c r="U1041" s="439"/>
      <c r="V1041" s="439"/>
      <c r="W1041" s="439"/>
      <c r="X1041" s="439"/>
      <c r="Y1041" s="443"/>
      <c r="Z1041" s="439"/>
      <c r="AA1041" s="439"/>
      <c r="AB1041" s="439"/>
      <c r="AC1041" s="439"/>
      <c r="AD1041" s="439"/>
      <c r="AE1041" s="443"/>
      <c r="AF1041" s="439"/>
      <c r="AG1041" s="439"/>
      <c r="AH1041" s="439"/>
      <c r="AI1041" s="440"/>
      <c r="AJ1041" s="443"/>
      <c r="AK1041" s="439"/>
      <c r="AL1041" s="439"/>
      <c r="AM1041" s="439"/>
      <c r="AN1041" s="440"/>
    </row>
    <row r="1042" spans="1:40" outlineLevel="1">
      <c r="A1042" s="732" t="s">
        <v>22</v>
      </c>
      <c r="B1042" s="733"/>
      <c r="C1042" s="881"/>
      <c r="D1042" s="733"/>
      <c r="E1042" s="733"/>
      <c r="F1042" s="733"/>
      <c r="G1042" s="730"/>
      <c r="H1042" s="733"/>
      <c r="I1042" s="730"/>
      <c r="J1042" s="729"/>
      <c r="K1042" s="730"/>
      <c r="L1042" s="730"/>
      <c r="M1042" s="730"/>
      <c r="N1042" s="731"/>
      <c r="O1042" s="730"/>
      <c r="P1042" s="730"/>
      <c r="Q1042" s="730"/>
      <c r="R1042" s="730"/>
      <c r="S1042" s="730"/>
      <c r="T1042" s="729"/>
      <c r="U1042" s="730"/>
      <c r="V1042" s="730"/>
      <c r="W1042" s="730"/>
      <c r="X1042" s="730"/>
      <c r="Y1042" s="729"/>
      <c r="Z1042" s="730"/>
      <c r="AA1042" s="730"/>
      <c r="AB1042" s="730"/>
      <c r="AC1042" s="730"/>
      <c r="AD1042" s="730"/>
      <c r="AE1042" s="729"/>
      <c r="AF1042" s="730"/>
      <c r="AG1042" s="730"/>
      <c r="AH1042" s="730"/>
      <c r="AI1042" s="731"/>
      <c r="AJ1042" s="729"/>
      <c r="AK1042" s="730"/>
      <c r="AL1042" s="730"/>
      <c r="AM1042" s="730"/>
      <c r="AN1042" s="731"/>
    </row>
    <row r="1043" spans="1:40" outlineLevel="2">
      <c r="A1043" s="882">
        <f>ROW()</f>
        <v>1043</v>
      </c>
      <c r="B1043" s="453"/>
      <c r="D1043" s="452" t="s">
        <v>300</v>
      </c>
      <c r="H1043" s="458"/>
      <c r="I1043" s="458"/>
      <c r="J1043" s="459"/>
      <c r="K1043" s="27">
        <f t="shared" ref="K1043:AN1043" si="761">K935+K953+K971+K989+K1007 + K1025</f>
        <v>1.7327212120130813</v>
      </c>
      <c r="L1043" s="27">
        <f t="shared" si="761"/>
        <v>1.6460851514124273</v>
      </c>
      <c r="M1043" s="27">
        <f t="shared" si="761"/>
        <v>1.5594490908117733</v>
      </c>
      <c r="N1043" s="313">
        <f t="shared" si="761"/>
        <v>1.4728130302111193</v>
      </c>
      <c r="O1043" s="27">
        <f t="shared" si="761"/>
        <v>1.3861769696104653</v>
      </c>
      <c r="P1043" s="27">
        <f t="shared" si="761"/>
        <v>1.2995409090098113</v>
      </c>
      <c r="Q1043" s="27">
        <f t="shared" si="761"/>
        <v>1.2129048484091574</v>
      </c>
      <c r="R1043" s="27">
        <f t="shared" si="761"/>
        <v>1.1262687878085034</v>
      </c>
      <c r="S1043" s="27">
        <f t="shared" si="761"/>
        <v>1.0396327272078492</v>
      </c>
      <c r="T1043" s="443">
        <f t="shared" si="761"/>
        <v>0.99631469690752206</v>
      </c>
      <c r="U1043" s="439">
        <f t="shared" si="761"/>
        <v>0.90967863630686796</v>
      </c>
      <c r="V1043" s="439">
        <f t="shared" si="761"/>
        <v>0.82304257570621386</v>
      </c>
      <c r="W1043" s="439">
        <f t="shared" si="761"/>
        <v>0.73640651510555977</v>
      </c>
      <c r="X1043" s="439">
        <f t="shared" si="761"/>
        <v>0.64977045450490567</v>
      </c>
      <c r="Y1043" s="443">
        <f t="shared" si="761"/>
        <v>0.60645242420457868</v>
      </c>
      <c r="Z1043" s="439">
        <f t="shared" si="761"/>
        <v>0.51981636360392458</v>
      </c>
      <c r="AA1043" s="439">
        <f t="shared" si="761"/>
        <v>0.43318030300327048</v>
      </c>
      <c r="AB1043" s="439">
        <f t="shared" si="761"/>
        <v>0.34654424240261639</v>
      </c>
      <c r="AC1043" s="439">
        <f t="shared" si="761"/>
        <v>0.25990818180196229</v>
      </c>
      <c r="AD1043" s="439">
        <f t="shared" si="761"/>
        <v>0.17327212120130819</v>
      </c>
      <c r="AE1043" s="443">
        <f t="shared" si="761"/>
        <v>8.6636060600654097E-2</v>
      </c>
      <c r="AF1043" s="439">
        <f t="shared" si="761"/>
        <v>0</v>
      </c>
      <c r="AG1043" s="439">
        <f t="shared" si="761"/>
        <v>0</v>
      </c>
      <c r="AH1043" s="439">
        <f t="shared" si="761"/>
        <v>0</v>
      </c>
      <c r="AI1043" s="440">
        <f t="shared" si="761"/>
        <v>0</v>
      </c>
      <c r="AJ1043" s="443">
        <f t="shared" si="761"/>
        <v>0</v>
      </c>
      <c r="AK1043" s="439">
        <f t="shared" si="761"/>
        <v>0</v>
      </c>
      <c r="AL1043" s="439">
        <f t="shared" si="761"/>
        <v>0</v>
      </c>
      <c r="AM1043" s="439">
        <f t="shared" si="761"/>
        <v>0</v>
      </c>
      <c r="AN1043" s="440">
        <f t="shared" si="761"/>
        <v>0</v>
      </c>
    </row>
    <row r="1044" spans="1:40" outlineLevel="2">
      <c r="A1044" s="882">
        <f>ROW()</f>
        <v>1044</v>
      </c>
      <c r="B1044" s="453"/>
      <c r="D1044" s="452" t="s">
        <v>301</v>
      </c>
      <c r="H1044" s="458"/>
      <c r="I1044" s="458"/>
      <c r="J1044" s="459"/>
      <c r="K1044" s="27">
        <f t="shared" ref="K1044:AN1044" si="762">K936+K954+K972+K990+K1008 + K1026</f>
        <v>0</v>
      </c>
      <c r="L1044" s="27">
        <f t="shared" si="762"/>
        <v>0</v>
      </c>
      <c r="M1044" s="27">
        <f t="shared" si="762"/>
        <v>0</v>
      </c>
      <c r="N1044" s="313">
        <f t="shared" si="762"/>
        <v>0</v>
      </c>
      <c r="O1044" s="27">
        <f t="shared" si="762"/>
        <v>0</v>
      </c>
      <c r="P1044" s="27">
        <f t="shared" si="762"/>
        <v>0</v>
      </c>
      <c r="Q1044" s="27">
        <f t="shared" si="762"/>
        <v>0</v>
      </c>
      <c r="R1044" s="27">
        <f t="shared" si="762"/>
        <v>0</v>
      </c>
      <c r="S1044" s="27">
        <f t="shared" si="762"/>
        <v>0</v>
      </c>
      <c r="T1044" s="443">
        <f t="shared" si="762"/>
        <v>0</v>
      </c>
      <c r="U1044" s="439">
        <f t="shared" si="762"/>
        <v>0</v>
      </c>
      <c r="V1044" s="439">
        <f t="shared" si="762"/>
        <v>0</v>
      </c>
      <c r="W1044" s="439">
        <f t="shared" si="762"/>
        <v>0</v>
      </c>
      <c r="X1044" s="439">
        <f t="shared" si="762"/>
        <v>0</v>
      </c>
      <c r="Y1044" s="443">
        <f t="shared" si="762"/>
        <v>0</v>
      </c>
      <c r="Z1044" s="439">
        <f t="shared" si="762"/>
        <v>0</v>
      </c>
      <c r="AA1044" s="439">
        <f t="shared" si="762"/>
        <v>0</v>
      </c>
      <c r="AB1044" s="439">
        <f t="shared" si="762"/>
        <v>0</v>
      </c>
      <c r="AC1044" s="439">
        <f t="shared" si="762"/>
        <v>0</v>
      </c>
      <c r="AD1044" s="439">
        <f t="shared" si="762"/>
        <v>0</v>
      </c>
      <c r="AE1044" s="443">
        <f t="shared" si="762"/>
        <v>0</v>
      </c>
      <c r="AF1044" s="439">
        <f t="shared" si="762"/>
        <v>0</v>
      </c>
      <c r="AG1044" s="439">
        <f t="shared" si="762"/>
        <v>0</v>
      </c>
      <c r="AH1044" s="439">
        <f t="shared" si="762"/>
        <v>0</v>
      </c>
      <c r="AI1044" s="440">
        <f t="shared" si="762"/>
        <v>0</v>
      </c>
      <c r="AJ1044" s="443">
        <f t="shared" si="762"/>
        <v>0</v>
      </c>
      <c r="AK1044" s="439">
        <f t="shared" si="762"/>
        <v>0</v>
      </c>
      <c r="AL1044" s="439">
        <f t="shared" si="762"/>
        <v>0</v>
      </c>
      <c r="AM1044" s="439">
        <f t="shared" si="762"/>
        <v>0</v>
      </c>
      <c r="AN1044" s="440">
        <f t="shared" si="762"/>
        <v>0</v>
      </c>
    </row>
    <row r="1045" spans="1:40" outlineLevel="2">
      <c r="A1045" s="882">
        <f>ROW()</f>
        <v>1045</v>
      </c>
      <c r="B1045" s="453"/>
      <c r="D1045" s="452" t="s">
        <v>29</v>
      </c>
      <c r="H1045" s="458"/>
      <c r="I1045" s="458"/>
      <c r="J1045" s="459"/>
      <c r="K1045" s="27">
        <f t="shared" ref="K1045:AN1045" si="763">K937+K955+K973+K991+K1009 + K1027</f>
        <v>3.61</v>
      </c>
      <c r="L1045" s="27">
        <f t="shared" si="763"/>
        <v>3.4295</v>
      </c>
      <c r="M1045" s="27">
        <f t="shared" si="763"/>
        <v>3.2490000000000001</v>
      </c>
      <c r="N1045" s="313">
        <f t="shared" si="763"/>
        <v>3.0685000000000002</v>
      </c>
      <c r="O1045" s="27">
        <f t="shared" si="763"/>
        <v>2.8880000000000003</v>
      </c>
      <c r="P1045" s="27">
        <f t="shared" si="763"/>
        <v>2.7075000000000005</v>
      </c>
      <c r="Q1045" s="27">
        <f t="shared" si="763"/>
        <v>2.5270000000000006</v>
      </c>
      <c r="R1045" s="27">
        <f t="shared" si="763"/>
        <v>2.3465000000000007</v>
      </c>
      <c r="S1045" s="27">
        <f t="shared" si="763"/>
        <v>2.1660000000000008</v>
      </c>
      <c r="T1045" s="443">
        <f t="shared" si="763"/>
        <v>0</v>
      </c>
      <c r="U1045" s="439">
        <f t="shared" si="763"/>
        <v>0</v>
      </c>
      <c r="V1045" s="439">
        <f t="shared" si="763"/>
        <v>0</v>
      </c>
      <c r="W1045" s="439">
        <f t="shared" si="763"/>
        <v>0</v>
      </c>
      <c r="X1045" s="439">
        <f t="shared" si="763"/>
        <v>0</v>
      </c>
      <c r="Y1045" s="443">
        <f t="shared" si="763"/>
        <v>0</v>
      </c>
      <c r="Z1045" s="439">
        <f t="shared" si="763"/>
        <v>0</v>
      </c>
      <c r="AA1045" s="439">
        <f t="shared" si="763"/>
        <v>0</v>
      </c>
      <c r="AB1045" s="439">
        <f t="shared" si="763"/>
        <v>0</v>
      </c>
      <c r="AC1045" s="439">
        <f t="shared" si="763"/>
        <v>0</v>
      </c>
      <c r="AD1045" s="439">
        <f t="shared" si="763"/>
        <v>0</v>
      </c>
      <c r="AE1045" s="443">
        <f t="shared" si="763"/>
        <v>0</v>
      </c>
      <c r="AF1045" s="439">
        <f t="shared" si="763"/>
        <v>0</v>
      </c>
      <c r="AG1045" s="439">
        <f t="shared" si="763"/>
        <v>0</v>
      </c>
      <c r="AH1045" s="439">
        <f t="shared" si="763"/>
        <v>0</v>
      </c>
      <c r="AI1045" s="440">
        <f t="shared" si="763"/>
        <v>0</v>
      </c>
      <c r="AJ1045" s="443">
        <f t="shared" si="763"/>
        <v>0</v>
      </c>
      <c r="AK1045" s="439">
        <f t="shared" si="763"/>
        <v>0</v>
      </c>
      <c r="AL1045" s="439">
        <f t="shared" si="763"/>
        <v>0</v>
      </c>
      <c r="AM1045" s="439">
        <f t="shared" si="763"/>
        <v>0</v>
      </c>
      <c r="AN1045" s="440">
        <f t="shared" si="763"/>
        <v>0</v>
      </c>
    </row>
    <row r="1046" spans="1:40" outlineLevel="2">
      <c r="A1046" s="882">
        <f>ROW()</f>
        <v>1046</v>
      </c>
      <c r="B1046" s="453"/>
      <c r="D1046" s="452" t="s">
        <v>30</v>
      </c>
      <c r="H1046" s="458"/>
      <c r="I1046" s="458"/>
      <c r="J1046" s="459"/>
      <c r="K1046" s="27">
        <f t="shared" ref="K1046:AN1046" si="764">K938+K956+K974+K992+K1010 + K1028</f>
        <v>1.1791426387192587</v>
      </c>
      <c r="L1046" s="27">
        <f t="shared" si="764"/>
        <v>1.1201855067832958</v>
      </c>
      <c r="M1046" s="27">
        <f t="shared" si="764"/>
        <v>1.0612283748473328</v>
      </c>
      <c r="N1046" s="313">
        <f t="shared" si="764"/>
        <v>1.0022712429113698</v>
      </c>
      <c r="O1046" s="27">
        <f t="shared" si="764"/>
        <v>0.94331411097540685</v>
      </c>
      <c r="P1046" s="27">
        <f t="shared" si="764"/>
        <v>0.88435697903944388</v>
      </c>
      <c r="Q1046" s="27">
        <f t="shared" si="764"/>
        <v>0.82539984710348091</v>
      </c>
      <c r="R1046" s="27">
        <f t="shared" si="764"/>
        <v>0.76644271516751794</v>
      </c>
      <c r="S1046" s="27">
        <f t="shared" si="764"/>
        <v>0.70748558323155497</v>
      </c>
      <c r="T1046" s="443">
        <f t="shared" si="764"/>
        <v>2.7537570172635744</v>
      </c>
      <c r="U1046" s="439">
        <f t="shared" si="764"/>
        <v>2.5142998853276115</v>
      </c>
      <c r="V1046" s="439">
        <f t="shared" si="764"/>
        <v>2.2748427533916487</v>
      </c>
      <c r="W1046" s="439">
        <f t="shared" si="764"/>
        <v>2.0353856214556858</v>
      </c>
      <c r="X1046" s="439">
        <f t="shared" si="764"/>
        <v>1.7959284895197227</v>
      </c>
      <c r="Y1046" s="443">
        <f t="shared" si="764"/>
        <v>1.6761999235517413</v>
      </c>
      <c r="Z1046" s="439">
        <f t="shared" si="764"/>
        <v>1.4367427916157782</v>
      </c>
      <c r="AA1046" s="439">
        <f t="shared" si="764"/>
        <v>1.1972856596798152</v>
      </c>
      <c r="AB1046" s="439">
        <f t="shared" si="764"/>
        <v>0.95782852774385208</v>
      </c>
      <c r="AC1046" s="439">
        <f t="shared" si="764"/>
        <v>0.718371395807889</v>
      </c>
      <c r="AD1046" s="439">
        <f t="shared" si="764"/>
        <v>0.47891426387192604</v>
      </c>
      <c r="AE1046" s="443">
        <f t="shared" si="764"/>
        <v>0.23945713193596302</v>
      </c>
      <c r="AF1046" s="439">
        <f t="shared" si="764"/>
        <v>0</v>
      </c>
      <c r="AG1046" s="439">
        <f t="shared" si="764"/>
        <v>0</v>
      </c>
      <c r="AH1046" s="439">
        <f t="shared" si="764"/>
        <v>0</v>
      </c>
      <c r="AI1046" s="440">
        <f t="shared" si="764"/>
        <v>0</v>
      </c>
      <c r="AJ1046" s="443">
        <f t="shared" si="764"/>
        <v>0</v>
      </c>
      <c r="AK1046" s="439">
        <f t="shared" si="764"/>
        <v>0</v>
      </c>
      <c r="AL1046" s="439">
        <f t="shared" si="764"/>
        <v>0</v>
      </c>
      <c r="AM1046" s="439">
        <f t="shared" si="764"/>
        <v>0</v>
      </c>
      <c r="AN1046" s="440">
        <f t="shared" si="764"/>
        <v>0</v>
      </c>
    </row>
    <row r="1047" spans="1:40" outlineLevel="2">
      <c r="A1047" s="882">
        <f>ROW()</f>
        <v>1047</v>
      </c>
      <c r="B1047" s="453"/>
      <c r="D1047" s="452" t="s">
        <v>31</v>
      </c>
      <c r="H1047" s="458"/>
      <c r="I1047" s="458"/>
      <c r="J1047" s="459"/>
      <c r="K1047" s="27">
        <f t="shared" ref="K1047:AN1047" si="765">K939+K957+K975+K993+K1011 + K1029</f>
        <v>0</v>
      </c>
      <c r="L1047" s="27">
        <f t="shared" si="765"/>
        <v>0</v>
      </c>
      <c r="M1047" s="27">
        <f t="shared" si="765"/>
        <v>0</v>
      </c>
      <c r="N1047" s="313">
        <f t="shared" si="765"/>
        <v>0</v>
      </c>
      <c r="O1047" s="27">
        <f t="shared" si="765"/>
        <v>0</v>
      </c>
      <c r="P1047" s="27">
        <f t="shared" si="765"/>
        <v>0</v>
      </c>
      <c r="Q1047" s="27">
        <f t="shared" si="765"/>
        <v>0</v>
      </c>
      <c r="R1047" s="27">
        <f t="shared" si="765"/>
        <v>0</v>
      </c>
      <c r="S1047" s="27">
        <f t="shared" si="765"/>
        <v>0</v>
      </c>
      <c r="T1047" s="443">
        <f t="shared" si="765"/>
        <v>0</v>
      </c>
      <c r="U1047" s="439">
        <f t="shared" si="765"/>
        <v>0</v>
      </c>
      <c r="V1047" s="439">
        <f t="shared" si="765"/>
        <v>0</v>
      </c>
      <c r="W1047" s="439">
        <f t="shared" si="765"/>
        <v>0</v>
      </c>
      <c r="X1047" s="439">
        <f t="shared" si="765"/>
        <v>0</v>
      </c>
      <c r="Y1047" s="443">
        <f t="shared" si="765"/>
        <v>0</v>
      </c>
      <c r="Z1047" s="439">
        <f t="shared" si="765"/>
        <v>0</v>
      </c>
      <c r="AA1047" s="439">
        <f t="shared" si="765"/>
        <v>0</v>
      </c>
      <c r="AB1047" s="439">
        <f t="shared" si="765"/>
        <v>0</v>
      </c>
      <c r="AC1047" s="439">
        <f t="shared" si="765"/>
        <v>0</v>
      </c>
      <c r="AD1047" s="439">
        <f t="shared" si="765"/>
        <v>0</v>
      </c>
      <c r="AE1047" s="443">
        <f t="shared" si="765"/>
        <v>0</v>
      </c>
      <c r="AF1047" s="439">
        <f t="shared" si="765"/>
        <v>0</v>
      </c>
      <c r="AG1047" s="439">
        <f t="shared" si="765"/>
        <v>0</v>
      </c>
      <c r="AH1047" s="439">
        <f t="shared" si="765"/>
        <v>0</v>
      </c>
      <c r="AI1047" s="440">
        <f t="shared" si="765"/>
        <v>0</v>
      </c>
      <c r="AJ1047" s="443">
        <f t="shared" si="765"/>
        <v>0</v>
      </c>
      <c r="AK1047" s="439">
        <f t="shared" si="765"/>
        <v>0</v>
      </c>
      <c r="AL1047" s="439">
        <f t="shared" si="765"/>
        <v>0</v>
      </c>
      <c r="AM1047" s="439">
        <f t="shared" si="765"/>
        <v>0</v>
      </c>
      <c r="AN1047" s="440">
        <f t="shared" si="765"/>
        <v>0</v>
      </c>
    </row>
    <row r="1048" spans="1:40" outlineLevel="2">
      <c r="A1048" s="882">
        <f>ROW()</f>
        <v>1048</v>
      </c>
      <c r="B1048" s="453"/>
      <c r="D1048" s="452" t="s">
        <v>32</v>
      </c>
      <c r="H1048" s="458"/>
      <c r="I1048" s="458"/>
      <c r="J1048" s="459"/>
      <c r="K1048" s="27">
        <f t="shared" ref="K1048:AN1048" si="766">K940+K958+K976+K994+K1012 + K1030</f>
        <v>0.1551236661427744</v>
      </c>
      <c r="L1048" s="27">
        <f t="shared" si="766"/>
        <v>0.15124557448920503</v>
      </c>
      <c r="M1048" s="27">
        <f t="shared" si="766"/>
        <v>0.14736748283563567</v>
      </c>
      <c r="N1048" s="313">
        <f t="shared" si="766"/>
        <v>0.1434893911820663</v>
      </c>
      <c r="O1048" s="27">
        <f t="shared" si="766"/>
        <v>0.13961129952849693</v>
      </c>
      <c r="P1048" s="27">
        <f t="shared" si="766"/>
        <v>0.13573320787492757</v>
      </c>
      <c r="Q1048" s="27">
        <f t="shared" si="766"/>
        <v>0.1318551162213582</v>
      </c>
      <c r="R1048" s="27">
        <f t="shared" si="766"/>
        <v>0.12797702456778884</v>
      </c>
      <c r="S1048" s="27">
        <f t="shared" si="766"/>
        <v>0.12409893291421947</v>
      </c>
      <c r="T1048" s="443">
        <f t="shared" si="766"/>
        <v>0.12215988708743479</v>
      </c>
      <c r="U1048" s="439">
        <f t="shared" si="766"/>
        <v>0.11828179543386544</v>
      </c>
      <c r="V1048" s="439">
        <f t="shared" si="766"/>
        <v>0.11440370378029607</v>
      </c>
      <c r="W1048" s="439">
        <f t="shared" si="766"/>
        <v>0.11052561212672671</v>
      </c>
      <c r="X1048" s="439">
        <f t="shared" si="766"/>
        <v>0.10664752047315736</v>
      </c>
      <c r="Y1048" s="443">
        <f t="shared" si="766"/>
        <v>0.10470847464637267</v>
      </c>
      <c r="Z1048" s="439">
        <f t="shared" si="766"/>
        <v>0.10083038299280332</v>
      </c>
      <c r="AA1048" s="439">
        <f t="shared" si="766"/>
        <v>9.695229133923397E-2</v>
      </c>
      <c r="AB1048" s="439">
        <f t="shared" si="766"/>
        <v>9.3074199685664605E-2</v>
      </c>
      <c r="AC1048" s="439">
        <f t="shared" si="766"/>
        <v>8.9196108032095239E-2</v>
      </c>
      <c r="AD1048" s="439">
        <f t="shared" si="766"/>
        <v>8.5318016378525888E-2</v>
      </c>
      <c r="AE1048" s="443">
        <f t="shared" si="766"/>
        <v>8.1439924724956536E-2</v>
      </c>
      <c r="AF1048" s="439">
        <f t="shared" si="766"/>
        <v>7.7561833071387171E-2</v>
      </c>
      <c r="AG1048" s="439">
        <f t="shared" si="766"/>
        <v>7.3683741417817805E-2</v>
      </c>
      <c r="AH1048" s="439">
        <f t="shared" si="766"/>
        <v>6.9805649764248454E-2</v>
      </c>
      <c r="AI1048" s="440">
        <f t="shared" si="766"/>
        <v>6.5927558110679102E-2</v>
      </c>
      <c r="AJ1048" s="443">
        <f t="shared" si="766"/>
        <v>6.2049466457109743E-2</v>
      </c>
      <c r="AK1048" s="439">
        <f t="shared" si="766"/>
        <v>5.8171374803540385E-2</v>
      </c>
      <c r="AL1048" s="439">
        <f t="shared" si="766"/>
        <v>5.4293283149971026E-2</v>
      </c>
      <c r="AM1048" s="439">
        <f t="shared" si="766"/>
        <v>5.0415191496401668E-2</v>
      </c>
      <c r="AN1048" s="440">
        <f t="shared" si="766"/>
        <v>4.6537099842832309E-2</v>
      </c>
    </row>
    <row r="1049" spans="1:40" outlineLevel="2">
      <c r="A1049" s="882">
        <f>ROW()</f>
        <v>1049</v>
      </c>
      <c r="B1049" s="453"/>
      <c r="D1049" s="452" t="s">
        <v>33</v>
      </c>
      <c r="H1049" s="458"/>
      <c r="I1049" s="458"/>
      <c r="J1049" s="459"/>
      <c r="K1049" s="27">
        <f t="shared" ref="K1049:AN1049" si="767">K941+K959+K977+K995+K1013 + K1031</f>
        <v>1.2166562050413677E-2</v>
      </c>
      <c r="L1049" s="27">
        <f t="shared" si="767"/>
        <v>1.1862397999153335E-2</v>
      </c>
      <c r="M1049" s="27">
        <f t="shared" si="767"/>
        <v>1.1558233947892993E-2</v>
      </c>
      <c r="N1049" s="313">
        <f t="shared" si="767"/>
        <v>1.125406989663265E-2</v>
      </c>
      <c r="O1049" s="27">
        <f t="shared" si="767"/>
        <v>1.0949905845372308E-2</v>
      </c>
      <c r="P1049" s="27">
        <f t="shared" si="767"/>
        <v>1.0645741794111966E-2</v>
      </c>
      <c r="Q1049" s="27">
        <f t="shared" si="767"/>
        <v>1.0341577742851623E-2</v>
      </c>
      <c r="R1049" s="27">
        <f t="shared" si="767"/>
        <v>1.0037413691591281E-2</v>
      </c>
      <c r="S1049" s="27">
        <f t="shared" si="767"/>
        <v>9.7332496403309387E-3</v>
      </c>
      <c r="T1049" s="443">
        <f t="shared" si="767"/>
        <v>9.5811676147007675E-3</v>
      </c>
      <c r="U1049" s="439">
        <f t="shared" si="767"/>
        <v>9.2770035634404252E-3</v>
      </c>
      <c r="V1049" s="439">
        <f t="shared" si="767"/>
        <v>8.9728395121800829E-3</v>
      </c>
      <c r="W1049" s="439">
        <f t="shared" si="767"/>
        <v>8.6686754609197406E-3</v>
      </c>
      <c r="X1049" s="439">
        <f t="shared" si="767"/>
        <v>8.3645114096593982E-3</v>
      </c>
      <c r="Y1049" s="443">
        <f t="shared" si="767"/>
        <v>8.2124293840292271E-3</v>
      </c>
      <c r="Z1049" s="439">
        <f t="shared" si="767"/>
        <v>7.9082653327688848E-3</v>
      </c>
      <c r="AA1049" s="439">
        <f t="shared" si="767"/>
        <v>7.6041012815085433E-3</v>
      </c>
      <c r="AB1049" s="439">
        <f t="shared" si="767"/>
        <v>7.2999372302482018E-3</v>
      </c>
      <c r="AC1049" s="439">
        <f t="shared" si="767"/>
        <v>6.9957731789878604E-3</v>
      </c>
      <c r="AD1049" s="439">
        <f t="shared" si="767"/>
        <v>6.6916091277275189E-3</v>
      </c>
      <c r="AE1049" s="443">
        <f t="shared" si="767"/>
        <v>6.3874450764671775E-3</v>
      </c>
      <c r="AF1049" s="439">
        <f t="shared" si="767"/>
        <v>6.083281025206836E-3</v>
      </c>
      <c r="AG1049" s="439">
        <f t="shared" si="767"/>
        <v>5.7791169739464946E-3</v>
      </c>
      <c r="AH1049" s="439">
        <f t="shared" si="767"/>
        <v>5.4749529226861531E-3</v>
      </c>
      <c r="AI1049" s="440">
        <f t="shared" si="767"/>
        <v>5.1707888714258117E-3</v>
      </c>
      <c r="AJ1049" s="443">
        <f t="shared" si="767"/>
        <v>4.8666248201654702E-3</v>
      </c>
      <c r="AK1049" s="439">
        <f t="shared" si="767"/>
        <v>4.5624607689051279E-3</v>
      </c>
      <c r="AL1049" s="439">
        <f t="shared" si="767"/>
        <v>4.2582967176447864E-3</v>
      </c>
      <c r="AM1049" s="439">
        <f t="shared" si="767"/>
        <v>3.954132666384445E-3</v>
      </c>
      <c r="AN1049" s="440">
        <f t="shared" si="767"/>
        <v>3.6499686151241031E-3</v>
      </c>
    </row>
    <row r="1050" spans="1:40" outlineLevel="2">
      <c r="A1050" s="882">
        <f>ROW()</f>
        <v>1050</v>
      </c>
      <c r="B1050" s="453"/>
      <c r="D1050" s="452" t="s">
        <v>27</v>
      </c>
      <c r="H1050" s="458"/>
      <c r="I1050" s="458"/>
      <c r="J1050" s="459"/>
      <c r="K1050" s="27">
        <f t="shared" ref="K1050:AN1050" si="768">K942+K960+K978+K996+K1014 + K1032</f>
        <v>5.8805049910332786E-2</v>
      </c>
      <c r="L1050" s="27">
        <f t="shared" si="768"/>
        <v>5.7334923662574463E-2</v>
      </c>
      <c r="M1050" s="27">
        <f t="shared" si="768"/>
        <v>5.5864797414816147E-2</v>
      </c>
      <c r="N1050" s="313">
        <f t="shared" si="768"/>
        <v>5.4394671167057825E-2</v>
      </c>
      <c r="O1050" s="27">
        <f t="shared" si="768"/>
        <v>5.2924544919299502E-2</v>
      </c>
      <c r="P1050" s="27">
        <f t="shared" si="768"/>
        <v>5.1454418671541186E-2</v>
      </c>
      <c r="Q1050" s="27">
        <f t="shared" si="768"/>
        <v>4.998429242378287E-2</v>
      </c>
      <c r="R1050" s="27">
        <f t="shared" si="768"/>
        <v>4.8514166176024547E-2</v>
      </c>
      <c r="S1050" s="27">
        <f t="shared" si="768"/>
        <v>4.7044039928266224E-2</v>
      </c>
      <c r="T1050" s="443">
        <f t="shared" si="768"/>
        <v>4.6308976804387066E-2</v>
      </c>
      <c r="U1050" s="439">
        <f t="shared" si="768"/>
        <v>4.4838850556628743E-2</v>
      </c>
      <c r="V1050" s="439">
        <f t="shared" si="768"/>
        <v>4.3368724308870427E-2</v>
      </c>
      <c r="W1050" s="439">
        <f t="shared" si="768"/>
        <v>4.1898598061112111E-2</v>
      </c>
      <c r="X1050" s="439">
        <f t="shared" si="768"/>
        <v>4.0428471813353788E-2</v>
      </c>
      <c r="Y1050" s="443">
        <f t="shared" si="768"/>
        <v>3.969340868947463E-2</v>
      </c>
      <c r="Z1050" s="439">
        <f t="shared" si="768"/>
        <v>3.8223282441716307E-2</v>
      </c>
      <c r="AA1050" s="439">
        <f t="shared" si="768"/>
        <v>3.6753156193957984E-2</v>
      </c>
      <c r="AB1050" s="439">
        <f t="shared" si="768"/>
        <v>3.5283029946199668E-2</v>
      </c>
      <c r="AC1050" s="439">
        <f t="shared" si="768"/>
        <v>3.3812903698441352E-2</v>
      </c>
      <c r="AD1050" s="439">
        <f t="shared" si="768"/>
        <v>3.2342777450683029E-2</v>
      </c>
      <c r="AE1050" s="443">
        <f t="shared" si="768"/>
        <v>3.0872651202924709E-2</v>
      </c>
      <c r="AF1050" s="439">
        <f t="shared" si="768"/>
        <v>2.940252495516639E-2</v>
      </c>
      <c r="AG1050" s="439">
        <f t="shared" si="768"/>
        <v>2.793239870740807E-2</v>
      </c>
      <c r="AH1050" s="439">
        <f t="shared" si="768"/>
        <v>2.6462272459649751E-2</v>
      </c>
      <c r="AI1050" s="440">
        <f t="shared" si="768"/>
        <v>2.4992146211891431E-2</v>
      </c>
      <c r="AJ1050" s="443">
        <f t="shared" si="768"/>
        <v>2.3522019964133112E-2</v>
      </c>
      <c r="AK1050" s="439">
        <f t="shared" si="768"/>
        <v>2.2051893716374792E-2</v>
      </c>
      <c r="AL1050" s="439">
        <f t="shared" si="768"/>
        <v>2.0581767468616473E-2</v>
      </c>
      <c r="AM1050" s="439">
        <f t="shared" si="768"/>
        <v>1.9111641220858153E-2</v>
      </c>
      <c r="AN1050" s="440">
        <f t="shared" si="768"/>
        <v>1.7641514973099834E-2</v>
      </c>
    </row>
    <row r="1051" spans="1:40" outlineLevel="2">
      <c r="A1051" s="882">
        <f>ROW()</f>
        <v>1051</v>
      </c>
      <c r="B1051" s="453"/>
      <c r="D1051" s="452" t="s">
        <v>34</v>
      </c>
      <c r="H1051" s="458"/>
      <c r="I1051" s="458"/>
      <c r="J1051" s="459"/>
      <c r="K1051" s="27">
        <f t="shared" ref="K1051:AN1051" si="769">K943+K961+K979+K997+K1015 + K1033</f>
        <v>9.9700000000000006</v>
      </c>
      <c r="L1051" s="27">
        <f t="shared" si="769"/>
        <v>9.571200000000001</v>
      </c>
      <c r="M1051" s="27">
        <f t="shared" si="769"/>
        <v>9.1724000000000014</v>
      </c>
      <c r="N1051" s="313">
        <f t="shared" si="769"/>
        <v>8.7736000000000018</v>
      </c>
      <c r="O1051" s="27">
        <f t="shared" si="769"/>
        <v>8.3748000000000022</v>
      </c>
      <c r="P1051" s="27">
        <f t="shared" si="769"/>
        <v>7.9760000000000018</v>
      </c>
      <c r="Q1051" s="27">
        <f t="shared" si="769"/>
        <v>7.5772000000000013</v>
      </c>
      <c r="R1051" s="27">
        <f t="shared" si="769"/>
        <v>7.1784000000000017</v>
      </c>
      <c r="S1051" s="27">
        <f t="shared" si="769"/>
        <v>6.7796000000000012</v>
      </c>
      <c r="T1051" s="443">
        <f t="shared" si="769"/>
        <v>6.5802000000000014</v>
      </c>
      <c r="U1051" s="439">
        <f t="shared" si="769"/>
        <v>6.1814000000000009</v>
      </c>
      <c r="V1051" s="439">
        <f t="shared" si="769"/>
        <v>5.7826000000000004</v>
      </c>
      <c r="W1051" s="439">
        <f t="shared" si="769"/>
        <v>5.3838000000000008</v>
      </c>
      <c r="X1051" s="439">
        <f t="shared" si="769"/>
        <v>4.9850000000000012</v>
      </c>
      <c r="Y1051" s="443">
        <f t="shared" si="769"/>
        <v>4.7856000000000014</v>
      </c>
      <c r="Z1051" s="439">
        <f t="shared" si="769"/>
        <v>4.3868000000000009</v>
      </c>
      <c r="AA1051" s="439">
        <f t="shared" si="769"/>
        <v>3.9880000000000009</v>
      </c>
      <c r="AB1051" s="439">
        <f t="shared" si="769"/>
        <v>3.5892000000000008</v>
      </c>
      <c r="AC1051" s="439">
        <f t="shared" si="769"/>
        <v>3.1904000000000008</v>
      </c>
      <c r="AD1051" s="439">
        <f t="shared" si="769"/>
        <v>2.7916000000000007</v>
      </c>
      <c r="AE1051" s="443">
        <f t="shared" si="769"/>
        <v>2.3928000000000007</v>
      </c>
      <c r="AF1051" s="439">
        <f t="shared" si="769"/>
        <v>1.9940000000000007</v>
      </c>
      <c r="AG1051" s="439">
        <f t="shared" si="769"/>
        <v>1.5952000000000006</v>
      </c>
      <c r="AH1051" s="439">
        <f t="shared" si="769"/>
        <v>1.1964000000000006</v>
      </c>
      <c r="AI1051" s="440">
        <f t="shared" si="769"/>
        <v>0.79760000000000031</v>
      </c>
      <c r="AJ1051" s="443">
        <f t="shared" si="769"/>
        <v>0.39880000000000015</v>
      </c>
      <c r="AK1051" s="439">
        <f t="shared" si="769"/>
        <v>0</v>
      </c>
      <c r="AL1051" s="439">
        <f t="shared" si="769"/>
        <v>0</v>
      </c>
      <c r="AM1051" s="439">
        <f t="shared" si="769"/>
        <v>0</v>
      </c>
      <c r="AN1051" s="440">
        <f t="shared" si="769"/>
        <v>0</v>
      </c>
    </row>
    <row r="1052" spans="1:40" outlineLevel="2">
      <c r="A1052" s="882">
        <f>ROW()</f>
        <v>1052</v>
      </c>
      <c r="B1052" s="453"/>
      <c r="D1052" s="452" t="s">
        <v>35</v>
      </c>
      <c r="H1052" s="458"/>
      <c r="I1052" s="458"/>
      <c r="J1052" s="459"/>
      <c r="K1052" s="27">
        <f t="shared" ref="K1052:AN1052" si="770">K944+K962+K980+K998+K1016 + K1034</f>
        <v>0.24333124100827358</v>
      </c>
      <c r="L1052" s="27">
        <f t="shared" si="770"/>
        <v>0.21899811690744622</v>
      </c>
      <c r="M1052" s="27">
        <f t="shared" si="770"/>
        <v>0.19466499280661886</v>
      </c>
      <c r="N1052" s="313">
        <f t="shared" si="770"/>
        <v>0.17033186870579151</v>
      </c>
      <c r="O1052" s="27">
        <f t="shared" si="770"/>
        <v>0.14599874460496415</v>
      </c>
      <c r="P1052" s="27">
        <f t="shared" si="770"/>
        <v>0.12166562050413679</v>
      </c>
      <c r="Q1052" s="27">
        <f t="shared" si="770"/>
        <v>9.7332496403309432E-2</v>
      </c>
      <c r="R1052" s="27">
        <f t="shared" si="770"/>
        <v>7.2999372302482074E-2</v>
      </c>
      <c r="S1052" s="27">
        <f t="shared" si="770"/>
        <v>4.8666248201654716E-2</v>
      </c>
      <c r="T1052" s="443">
        <f t="shared" si="770"/>
        <v>3.6499686151241037E-2</v>
      </c>
      <c r="U1052" s="439">
        <f t="shared" si="770"/>
        <v>1.2166562050413679E-2</v>
      </c>
      <c r="V1052" s="439">
        <f t="shared" si="770"/>
        <v>0</v>
      </c>
      <c r="W1052" s="439">
        <f t="shared" si="770"/>
        <v>0</v>
      </c>
      <c r="X1052" s="439">
        <f t="shared" si="770"/>
        <v>0</v>
      </c>
      <c r="Y1052" s="443">
        <f t="shared" si="770"/>
        <v>0</v>
      </c>
      <c r="Z1052" s="439">
        <f t="shared" si="770"/>
        <v>0</v>
      </c>
      <c r="AA1052" s="439">
        <f t="shared" si="770"/>
        <v>0</v>
      </c>
      <c r="AB1052" s="439">
        <f t="shared" si="770"/>
        <v>0</v>
      </c>
      <c r="AC1052" s="439">
        <f t="shared" si="770"/>
        <v>0</v>
      </c>
      <c r="AD1052" s="439">
        <f t="shared" si="770"/>
        <v>0</v>
      </c>
      <c r="AE1052" s="443">
        <f t="shared" si="770"/>
        <v>0</v>
      </c>
      <c r="AF1052" s="439">
        <f t="shared" si="770"/>
        <v>0</v>
      </c>
      <c r="AG1052" s="439">
        <f t="shared" si="770"/>
        <v>0</v>
      </c>
      <c r="AH1052" s="439">
        <f t="shared" si="770"/>
        <v>0</v>
      </c>
      <c r="AI1052" s="440">
        <f t="shared" si="770"/>
        <v>0</v>
      </c>
      <c r="AJ1052" s="443">
        <f t="shared" si="770"/>
        <v>0</v>
      </c>
      <c r="AK1052" s="439">
        <f t="shared" si="770"/>
        <v>0</v>
      </c>
      <c r="AL1052" s="439">
        <f t="shared" si="770"/>
        <v>0</v>
      </c>
      <c r="AM1052" s="439">
        <f t="shared" si="770"/>
        <v>0</v>
      </c>
      <c r="AN1052" s="440">
        <f t="shared" si="770"/>
        <v>0</v>
      </c>
    </row>
    <row r="1053" spans="1:40" outlineLevel="2">
      <c r="A1053" s="882">
        <f>ROW()</f>
        <v>1053</v>
      </c>
      <c r="B1053" s="453"/>
      <c r="D1053" s="452" t="s">
        <v>302</v>
      </c>
      <c r="H1053" s="458"/>
      <c r="I1053" s="458"/>
      <c r="J1053" s="459"/>
      <c r="K1053" s="27">
        <f t="shared" ref="K1053:AN1053" si="771">K945+K963+K981+K999+K1017 + K1035</f>
        <v>0</v>
      </c>
      <c r="L1053" s="27">
        <f t="shared" si="771"/>
        <v>0</v>
      </c>
      <c r="M1053" s="27">
        <f t="shared" si="771"/>
        <v>0</v>
      </c>
      <c r="N1053" s="313">
        <f t="shared" si="771"/>
        <v>0</v>
      </c>
      <c r="O1053" s="27">
        <f t="shared" si="771"/>
        <v>0</v>
      </c>
      <c r="P1053" s="27">
        <f t="shared" si="771"/>
        <v>0</v>
      </c>
      <c r="Q1053" s="27">
        <f t="shared" si="771"/>
        <v>0</v>
      </c>
      <c r="R1053" s="27">
        <f t="shared" si="771"/>
        <v>0</v>
      </c>
      <c r="S1053" s="27">
        <f t="shared" si="771"/>
        <v>0</v>
      </c>
      <c r="T1053" s="443">
        <f t="shared" si="771"/>
        <v>0</v>
      </c>
      <c r="U1053" s="439">
        <f t="shared" si="771"/>
        <v>0</v>
      </c>
      <c r="V1053" s="439">
        <f t="shared" si="771"/>
        <v>0</v>
      </c>
      <c r="W1053" s="439">
        <f t="shared" si="771"/>
        <v>0</v>
      </c>
      <c r="X1053" s="439">
        <f t="shared" si="771"/>
        <v>0</v>
      </c>
      <c r="Y1053" s="443">
        <f t="shared" si="771"/>
        <v>0</v>
      </c>
      <c r="Z1053" s="439">
        <f t="shared" si="771"/>
        <v>0</v>
      </c>
      <c r="AA1053" s="439">
        <f t="shared" si="771"/>
        <v>0</v>
      </c>
      <c r="AB1053" s="439">
        <f t="shared" si="771"/>
        <v>0</v>
      </c>
      <c r="AC1053" s="439">
        <f t="shared" si="771"/>
        <v>0</v>
      </c>
      <c r="AD1053" s="439">
        <f t="shared" si="771"/>
        <v>0</v>
      </c>
      <c r="AE1053" s="443">
        <f t="shared" si="771"/>
        <v>0</v>
      </c>
      <c r="AF1053" s="439">
        <f t="shared" si="771"/>
        <v>0</v>
      </c>
      <c r="AG1053" s="439">
        <f t="shared" si="771"/>
        <v>0</v>
      </c>
      <c r="AH1053" s="439">
        <f t="shared" si="771"/>
        <v>0</v>
      </c>
      <c r="AI1053" s="440">
        <f t="shared" si="771"/>
        <v>0</v>
      </c>
      <c r="AJ1053" s="443">
        <f t="shared" si="771"/>
        <v>0</v>
      </c>
      <c r="AK1053" s="439">
        <f t="shared" si="771"/>
        <v>0</v>
      </c>
      <c r="AL1053" s="439">
        <f t="shared" si="771"/>
        <v>0</v>
      </c>
      <c r="AM1053" s="439">
        <f t="shared" si="771"/>
        <v>0</v>
      </c>
      <c r="AN1053" s="440">
        <f t="shared" si="771"/>
        <v>0</v>
      </c>
    </row>
    <row r="1054" spans="1:40" outlineLevel="2">
      <c r="A1054" s="882">
        <f>ROW()</f>
        <v>1054</v>
      </c>
      <c r="B1054" s="453"/>
      <c r="D1054" s="452" t="s">
        <v>36</v>
      </c>
      <c r="H1054" s="458"/>
      <c r="I1054" s="458"/>
      <c r="J1054" s="459"/>
      <c r="K1054" s="27">
        <f t="shared" ref="K1054:AN1054" si="772">K946+K964+K982+K1000+K1018 + K1036</f>
        <v>0.6194807844002298</v>
      </c>
      <c r="L1054" s="27">
        <f t="shared" si="772"/>
        <v>0.46461058830017232</v>
      </c>
      <c r="M1054" s="27">
        <f t="shared" si="772"/>
        <v>0.30974039220011484</v>
      </c>
      <c r="N1054" s="313">
        <f t="shared" si="772"/>
        <v>0.15487019610005742</v>
      </c>
      <c r="O1054" s="27">
        <f t="shared" si="772"/>
        <v>0</v>
      </c>
      <c r="P1054" s="27">
        <f t="shared" si="772"/>
        <v>0</v>
      </c>
      <c r="Q1054" s="27">
        <f t="shared" si="772"/>
        <v>0</v>
      </c>
      <c r="R1054" s="27">
        <f t="shared" si="772"/>
        <v>0</v>
      </c>
      <c r="S1054" s="27">
        <f t="shared" si="772"/>
        <v>0</v>
      </c>
      <c r="T1054" s="443">
        <f t="shared" si="772"/>
        <v>0</v>
      </c>
      <c r="U1054" s="439">
        <f t="shared" si="772"/>
        <v>0</v>
      </c>
      <c r="V1054" s="439">
        <f t="shared" si="772"/>
        <v>0</v>
      </c>
      <c r="W1054" s="439">
        <f t="shared" si="772"/>
        <v>0</v>
      </c>
      <c r="X1054" s="439">
        <f t="shared" si="772"/>
        <v>0</v>
      </c>
      <c r="Y1054" s="443">
        <f t="shared" si="772"/>
        <v>0</v>
      </c>
      <c r="Z1054" s="439">
        <f t="shared" si="772"/>
        <v>0</v>
      </c>
      <c r="AA1054" s="439">
        <f t="shared" si="772"/>
        <v>0</v>
      </c>
      <c r="AB1054" s="439">
        <f t="shared" si="772"/>
        <v>0</v>
      </c>
      <c r="AC1054" s="439">
        <f t="shared" si="772"/>
        <v>0</v>
      </c>
      <c r="AD1054" s="439">
        <f t="shared" si="772"/>
        <v>0</v>
      </c>
      <c r="AE1054" s="443">
        <f t="shared" si="772"/>
        <v>0</v>
      </c>
      <c r="AF1054" s="439">
        <f t="shared" si="772"/>
        <v>0</v>
      </c>
      <c r="AG1054" s="439">
        <f t="shared" si="772"/>
        <v>0</v>
      </c>
      <c r="AH1054" s="439">
        <f t="shared" si="772"/>
        <v>0</v>
      </c>
      <c r="AI1054" s="440">
        <f t="shared" si="772"/>
        <v>0</v>
      </c>
      <c r="AJ1054" s="443">
        <f t="shared" si="772"/>
        <v>0</v>
      </c>
      <c r="AK1054" s="439">
        <f t="shared" si="772"/>
        <v>0</v>
      </c>
      <c r="AL1054" s="439">
        <f t="shared" si="772"/>
        <v>0</v>
      </c>
      <c r="AM1054" s="439">
        <f t="shared" si="772"/>
        <v>0</v>
      </c>
      <c r="AN1054" s="440">
        <f t="shared" si="772"/>
        <v>0</v>
      </c>
    </row>
    <row r="1055" spans="1:40" outlineLevel="2">
      <c r="A1055" s="882">
        <f>ROW()</f>
        <v>1055</v>
      </c>
      <c r="B1055" s="453"/>
      <c r="D1055" s="452" t="s">
        <v>583</v>
      </c>
      <c r="H1055" s="458"/>
      <c r="I1055" s="458"/>
      <c r="J1055" s="459"/>
      <c r="K1055" s="27">
        <f t="shared" ref="K1055:AN1055" si="773">K947+K965+K983+K1001+K1019 + K1037</f>
        <v>0</v>
      </c>
      <c r="L1055" s="27">
        <f t="shared" si="773"/>
        <v>0</v>
      </c>
      <c r="M1055" s="27">
        <f t="shared" si="773"/>
        <v>0</v>
      </c>
      <c r="N1055" s="313">
        <f t="shared" si="773"/>
        <v>0</v>
      </c>
      <c r="O1055" s="27">
        <f t="shared" si="773"/>
        <v>0</v>
      </c>
      <c r="P1055" s="27">
        <f t="shared" si="773"/>
        <v>0</v>
      </c>
      <c r="Q1055" s="27">
        <f t="shared" si="773"/>
        <v>0</v>
      </c>
      <c r="R1055" s="27">
        <f t="shared" si="773"/>
        <v>0</v>
      </c>
      <c r="S1055" s="27">
        <f t="shared" si="773"/>
        <v>0</v>
      </c>
      <c r="T1055" s="443">
        <f t="shared" si="773"/>
        <v>0</v>
      </c>
      <c r="U1055" s="439">
        <f t="shared" si="773"/>
        <v>0</v>
      </c>
      <c r="V1055" s="439">
        <f t="shared" si="773"/>
        <v>0</v>
      </c>
      <c r="W1055" s="439">
        <f t="shared" si="773"/>
        <v>0</v>
      </c>
      <c r="X1055" s="439">
        <f t="shared" si="773"/>
        <v>0</v>
      </c>
      <c r="Y1055" s="443">
        <f t="shared" si="773"/>
        <v>0</v>
      </c>
      <c r="Z1055" s="439">
        <f t="shared" si="773"/>
        <v>0</v>
      </c>
      <c r="AA1055" s="439">
        <f t="shared" si="773"/>
        <v>0</v>
      </c>
      <c r="AB1055" s="439">
        <f t="shared" si="773"/>
        <v>0</v>
      </c>
      <c r="AC1055" s="439">
        <f t="shared" si="773"/>
        <v>0</v>
      </c>
      <c r="AD1055" s="439">
        <f t="shared" si="773"/>
        <v>0</v>
      </c>
      <c r="AE1055" s="443">
        <f t="shared" si="773"/>
        <v>0</v>
      </c>
      <c r="AF1055" s="439">
        <f t="shared" si="773"/>
        <v>0</v>
      </c>
      <c r="AG1055" s="439">
        <f t="shared" si="773"/>
        <v>0</v>
      </c>
      <c r="AH1055" s="439">
        <f t="shared" si="773"/>
        <v>0</v>
      </c>
      <c r="AI1055" s="440">
        <f t="shared" si="773"/>
        <v>0</v>
      </c>
      <c r="AJ1055" s="443">
        <f t="shared" si="773"/>
        <v>0</v>
      </c>
      <c r="AK1055" s="439">
        <f t="shared" si="773"/>
        <v>0</v>
      </c>
      <c r="AL1055" s="439">
        <f t="shared" si="773"/>
        <v>0</v>
      </c>
      <c r="AM1055" s="439">
        <f t="shared" si="773"/>
        <v>0</v>
      </c>
      <c r="AN1055" s="440">
        <f t="shared" si="773"/>
        <v>0</v>
      </c>
    </row>
    <row r="1056" spans="1:40" outlineLevel="2">
      <c r="A1056" s="882">
        <f>ROW()</f>
        <v>1056</v>
      </c>
      <c r="B1056" s="453"/>
      <c r="D1056" s="452" t="s">
        <v>81</v>
      </c>
      <c r="H1056" s="458"/>
      <c r="I1056" s="458"/>
      <c r="J1056" s="459"/>
      <c r="K1056" s="27">
        <f t="shared" ref="K1056:AN1056" si="774">K948+K966+K984+K1002+K1020 + K1038</f>
        <v>4.143E-3</v>
      </c>
      <c r="L1056" s="27">
        <f t="shared" si="774"/>
        <v>3.1072499999999998E-3</v>
      </c>
      <c r="M1056" s="27">
        <f t="shared" si="774"/>
        <v>2.0714999999999996E-3</v>
      </c>
      <c r="N1056" s="313">
        <f t="shared" si="774"/>
        <v>1.0357499999999998E-3</v>
      </c>
      <c r="O1056" s="27">
        <f t="shared" si="774"/>
        <v>0</v>
      </c>
      <c r="P1056" s="27">
        <f t="shared" si="774"/>
        <v>0</v>
      </c>
      <c r="Q1056" s="27">
        <f t="shared" si="774"/>
        <v>0</v>
      </c>
      <c r="R1056" s="27">
        <f t="shared" si="774"/>
        <v>0</v>
      </c>
      <c r="S1056" s="27">
        <f t="shared" si="774"/>
        <v>0</v>
      </c>
      <c r="T1056" s="443">
        <f t="shared" si="774"/>
        <v>0</v>
      </c>
      <c r="U1056" s="439">
        <f t="shared" si="774"/>
        <v>0</v>
      </c>
      <c r="V1056" s="439">
        <f t="shared" si="774"/>
        <v>0</v>
      </c>
      <c r="W1056" s="439">
        <f t="shared" si="774"/>
        <v>0</v>
      </c>
      <c r="X1056" s="439">
        <f t="shared" si="774"/>
        <v>0</v>
      </c>
      <c r="Y1056" s="443">
        <f t="shared" si="774"/>
        <v>0</v>
      </c>
      <c r="Z1056" s="439">
        <f t="shared" si="774"/>
        <v>0</v>
      </c>
      <c r="AA1056" s="439">
        <f t="shared" si="774"/>
        <v>0</v>
      </c>
      <c r="AB1056" s="439">
        <f t="shared" si="774"/>
        <v>0</v>
      </c>
      <c r="AC1056" s="439">
        <f t="shared" si="774"/>
        <v>0</v>
      </c>
      <c r="AD1056" s="439">
        <f t="shared" si="774"/>
        <v>0</v>
      </c>
      <c r="AE1056" s="443">
        <f t="shared" si="774"/>
        <v>0</v>
      </c>
      <c r="AF1056" s="439">
        <f t="shared" si="774"/>
        <v>0</v>
      </c>
      <c r="AG1056" s="439">
        <f t="shared" si="774"/>
        <v>0</v>
      </c>
      <c r="AH1056" s="439">
        <f t="shared" si="774"/>
        <v>0</v>
      </c>
      <c r="AI1056" s="440">
        <f t="shared" si="774"/>
        <v>0</v>
      </c>
      <c r="AJ1056" s="443">
        <f t="shared" si="774"/>
        <v>0</v>
      </c>
      <c r="AK1056" s="439">
        <f t="shared" si="774"/>
        <v>0</v>
      </c>
      <c r="AL1056" s="439">
        <f t="shared" si="774"/>
        <v>0</v>
      </c>
      <c r="AM1056" s="439">
        <f t="shared" si="774"/>
        <v>0</v>
      </c>
      <c r="AN1056" s="440">
        <f t="shared" si="774"/>
        <v>0</v>
      </c>
    </row>
    <row r="1057" spans="1:40" outlineLevel="2">
      <c r="A1057" s="882">
        <f>ROW()</f>
        <v>1057</v>
      </c>
      <c r="B1057" s="453"/>
      <c r="D1057" s="452" t="s">
        <v>28</v>
      </c>
      <c r="H1057" s="458"/>
      <c r="I1057" s="458"/>
      <c r="J1057" s="459"/>
      <c r="K1057" s="27">
        <f t="shared" ref="K1057:AN1057" si="775">K949+K967+K985+K1003+K1021 + K1039</f>
        <v>0.18351231092707296</v>
      </c>
      <c r="L1057" s="27">
        <f t="shared" si="775"/>
        <v>0.18351231092707296</v>
      </c>
      <c r="M1057" s="27">
        <f t="shared" si="775"/>
        <v>0.18351231092707296</v>
      </c>
      <c r="N1057" s="313">
        <f t="shared" si="775"/>
        <v>0.18351231092707296</v>
      </c>
      <c r="O1057" s="27">
        <f t="shared" si="775"/>
        <v>0.18351231092707296</v>
      </c>
      <c r="P1057" s="27">
        <f t="shared" si="775"/>
        <v>0.18351231092707296</v>
      </c>
      <c r="Q1057" s="27">
        <f t="shared" si="775"/>
        <v>0.18351231092707296</v>
      </c>
      <c r="R1057" s="27">
        <f t="shared" si="775"/>
        <v>0.18351231092707296</v>
      </c>
      <c r="S1057" s="27">
        <f t="shared" si="775"/>
        <v>0.18351231092707296</v>
      </c>
      <c r="T1057" s="443">
        <f t="shared" si="775"/>
        <v>0.18351231092707296</v>
      </c>
      <c r="U1057" s="439">
        <f t="shared" si="775"/>
        <v>0.18351231092707296</v>
      </c>
      <c r="V1057" s="439">
        <f t="shared" si="775"/>
        <v>0.18351231092707296</v>
      </c>
      <c r="W1057" s="439">
        <f t="shared" si="775"/>
        <v>0.18351231092707296</v>
      </c>
      <c r="X1057" s="439">
        <f t="shared" si="775"/>
        <v>0.18351231092707296</v>
      </c>
      <c r="Y1057" s="443">
        <f t="shared" si="775"/>
        <v>0.18351231092707296</v>
      </c>
      <c r="Z1057" s="439">
        <f t="shared" si="775"/>
        <v>0.18351231092707296</v>
      </c>
      <c r="AA1057" s="439">
        <f t="shared" si="775"/>
        <v>0.18351231092707296</v>
      </c>
      <c r="AB1057" s="439">
        <f t="shared" si="775"/>
        <v>0.18351231092707296</v>
      </c>
      <c r="AC1057" s="439">
        <f t="shared" si="775"/>
        <v>0.18351231092707296</v>
      </c>
      <c r="AD1057" s="439">
        <f t="shared" si="775"/>
        <v>0.18351231092707296</v>
      </c>
      <c r="AE1057" s="443">
        <f t="shared" si="775"/>
        <v>0.18351231092707296</v>
      </c>
      <c r="AF1057" s="439">
        <f t="shared" si="775"/>
        <v>0.18351231092707296</v>
      </c>
      <c r="AG1057" s="439">
        <f t="shared" si="775"/>
        <v>0.18351231092707296</v>
      </c>
      <c r="AH1057" s="439">
        <f t="shared" si="775"/>
        <v>0.18351231092707296</v>
      </c>
      <c r="AI1057" s="440">
        <f t="shared" si="775"/>
        <v>0.18351231092707296</v>
      </c>
      <c r="AJ1057" s="443">
        <f t="shared" si="775"/>
        <v>0.18351231092707296</v>
      </c>
      <c r="AK1057" s="439">
        <f t="shared" si="775"/>
        <v>0.18351231092707296</v>
      </c>
      <c r="AL1057" s="439">
        <f t="shared" si="775"/>
        <v>0.18351231092707296</v>
      </c>
      <c r="AM1057" s="439">
        <f t="shared" si="775"/>
        <v>0.18351231092707296</v>
      </c>
      <c r="AN1057" s="440">
        <f t="shared" si="775"/>
        <v>0.18351231092707296</v>
      </c>
    </row>
    <row r="1058" spans="1:40" outlineLevel="2">
      <c r="A1058" s="882">
        <f>ROW()</f>
        <v>1058</v>
      </c>
      <c r="B1058" s="453"/>
      <c r="D1058" s="456" t="s">
        <v>443</v>
      </c>
      <c r="E1058" s="456"/>
      <c r="F1058" s="456"/>
      <c r="G1058" s="456"/>
      <c r="H1058" s="460"/>
      <c r="I1058" s="460"/>
      <c r="J1058" s="461"/>
      <c r="K1058" s="30">
        <f t="shared" ref="K1058:AN1058" si="776">K950+K968+K986+K1004+K1022 + K1040</f>
        <v>0</v>
      </c>
      <c r="L1058" s="30">
        <f t="shared" si="776"/>
        <v>0</v>
      </c>
      <c r="M1058" s="30">
        <f t="shared" si="776"/>
        <v>0</v>
      </c>
      <c r="N1058" s="319">
        <f t="shared" si="776"/>
        <v>0</v>
      </c>
      <c r="O1058" s="30">
        <f t="shared" si="776"/>
        <v>0</v>
      </c>
      <c r="P1058" s="30">
        <f t="shared" si="776"/>
        <v>0</v>
      </c>
      <c r="Q1058" s="30">
        <f t="shared" si="776"/>
        <v>0</v>
      </c>
      <c r="R1058" s="30">
        <f t="shared" si="776"/>
        <v>0</v>
      </c>
      <c r="S1058" s="30">
        <f t="shared" si="776"/>
        <v>0</v>
      </c>
      <c r="T1058" s="462">
        <f t="shared" si="776"/>
        <v>0</v>
      </c>
      <c r="U1058" s="441">
        <f t="shared" si="776"/>
        <v>0</v>
      </c>
      <c r="V1058" s="441">
        <f t="shared" si="776"/>
        <v>0</v>
      </c>
      <c r="W1058" s="441">
        <f t="shared" si="776"/>
        <v>0</v>
      </c>
      <c r="X1058" s="441">
        <f t="shared" si="776"/>
        <v>0</v>
      </c>
      <c r="Y1058" s="462">
        <f t="shared" si="776"/>
        <v>0</v>
      </c>
      <c r="Z1058" s="441">
        <f t="shared" si="776"/>
        <v>0</v>
      </c>
      <c r="AA1058" s="441">
        <f t="shared" si="776"/>
        <v>0</v>
      </c>
      <c r="AB1058" s="441">
        <f t="shared" si="776"/>
        <v>0</v>
      </c>
      <c r="AC1058" s="441">
        <f t="shared" si="776"/>
        <v>0</v>
      </c>
      <c r="AD1058" s="441">
        <f t="shared" si="776"/>
        <v>0</v>
      </c>
      <c r="AE1058" s="462">
        <f t="shared" si="776"/>
        <v>0</v>
      </c>
      <c r="AF1058" s="441">
        <f t="shared" si="776"/>
        <v>0</v>
      </c>
      <c r="AG1058" s="441">
        <f t="shared" si="776"/>
        <v>0</v>
      </c>
      <c r="AH1058" s="441">
        <f t="shared" si="776"/>
        <v>0</v>
      </c>
      <c r="AI1058" s="442">
        <f t="shared" si="776"/>
        <v>0</v>
      </c>
      <c r="AJ1058" s="462">
        <f t="shared" si="776"/>
        <v>0</v>
      </c>
      <c r="AK1058" s="441">
        <f t="shared" si="776"/>
        <v>0</v>
      </c>
      <c r="AL1058" s="441">
        <f t="shared" si="776"/>
        <v>0</v>
      </c>
      <c r="AM1058" s="441">
        <f t="shared" si="776"/>
        <v>0</v>
      </c>
      <c r="AN1058" s="442">
        <f t="shared" si="776"/>
        <v>0</v>
      </c>
    </row>
    <row r="1059" spans="1:40" outlineLevel="2">
      <c r="A1059" s="882">
        <f>ROW()</f>
        <v>1059</v>
      </c>
      <c r="B1059" s="453"/>
      <c r="D1059" s="452" t="s">
        <v>24</v>
      </c>
      <c r="H1059" s="458"/>
      <c r="I1059" s="458"/>
      <c r="J1059" s="459"/>
      <c r="K1059" s="439">
        <f t="shared" ref="K1059:AN1059" si="777">SUM(K1043:K1058)</f>
        <v>17.768426465171441</v>
      </c>
      <c r="L1059" s="439">
        <f t="shared" si="777"/>
        <v>16.857641820481348</v>
      </c>
      <c r="M1059" s="439">
        <f t="shared" si="777"/>
        <v>15.94685717579126</v>
      </c>
      <c r="N1059" s="313">
        <f t="shared" si="777"/>
        <v>15.036072531101169</v>
      </c>
      <c r="O1059" s="439">
        <f t="shared" si="777"/>
        <v>14.12528788641108</v>
      </c>
      <c r="P1059" s="439">
        <f t="shared" si="777"/>
        <v>13.370409187821046</v>
      </c>
      <c r="Q1059" s="439">
        <f t="shared" si="777"/>
        <v>12.615530489231016</v>
      </c>
      <c r="R1059" s="439">
        <f t="shared" si="777"/>
        <v>11.860651790640983</v>
      </c>
      <c r="S1059" s="439">
        <f t="shared" si="777"/>
        <v>11.105773092050951</v>
      </c>
      <c r="T1059" s="443">
        <f t="shared" si="777"/>
        <v>10.728333742755934</v>
      </c>
      <c r="U1059" s="439">
        <f t="shared" si="777"/>
        <v>9.9734550441659025</v>
      </c>
      <c r="V1059" s="439">
        <f t="shared" si="777"/>
        <v>9.2307429076262828</v>
      </c>
      <c r="W1059" s="439">
        <f t="shared" si="777"/>
        <v>8.500197333137077</v>
      </c>
      <c r="X1059" s="439">
        <f t="shared" si="777"/>
        <v>7.7696517586478731</v>
      </c>
      <c r="Y1059" s="443">
        <f t="shared" si="777"/>
        <v>7.4043789714032702</v>
      </c>
      <c r="Z1059" s="439">
        <f t="shared" si="777"/>
        <v>6.6738333969140644</v>
      </c>
      <c r="AA1059" s="439">
        <f t="shared" si="777"/>
        <v>5.9432878224248604</v>
      </c>
      <c r="AB1059" s="439">
        <f t="shared" si="777"/>
        <v>5.2127422479356547</v>
      </c>
      <c r="AC1059" s="439">
        <f t="shared" si="777"/>
        <v>4.4821966734464489</v>
      </c>
      <c r="AD1059" s="439">
        <f t="shared" si="777"/>
        <v>3.751651098957244</v>
      </c>
      <c r="AE1059" s="443">
        <f t="shared" si="777"/>
        <v>3.0211055244680391</v>
      </c>
      <c r="AF1059" s="439">
        <f t="shared" si="777"/>
        <v>2.2905599499788338</v>
      </c>
      <c r="AG1059" s="439">
        <f t="shared" si="777"/>
        <v>1.8861075680262458</v>
      </c>
      <c r="AH1059" s="439">
        <f t="shared" si="777"/>
        <v>1.4816551860736578</v>
      </c>
      <c r="AI1059" s="440">
        <f t="shared" si="777"/>
        <v>1.0772028041210695</v>
      </c>
      <c r="AJ1059" s="443">
        <f t="shared" si="777"/>
        <v>0.67275042216848147</v>
      </c>
      <c r="AK1059" s="439">
        <f t="shared" si="777"/>
        <v>0.26829804021589326</v>
      </c>
      <c r="AL1059" s="439">
        <f t="shared" si="777"/>
        <v>0.26264565826330522</v>
      </c>
      <c r="AM1059" s="439">
        <f t="shared" si="777"/>
        <v>0.25699327631071722</v>
      </c>
      <c r="AN1059" s="440">
        <f t="shared" si="777"/>
        <v>0.25134089435812923</v>
      </c>
    </row>
    <row r="1060" spans="1:40">
      <c r="A1060" s="884" t="s">
        <v>874</v>
      </c>
      <c r="B1060" s="885"/>
      <c r="C1060" s="886"/>
      <c r="D1060" s="885"/>
      <c r="E1060" s="885"/>
      <c r="F1060" s="885"/>
      <c r="G1060" s="25"/>
      <c r="H1060" s="885"/>
      <c r="I1060" s="25"/>
      <c r="J1060" s="323"/>
      <c r="K1060" s="25"/>
      <c r="L1060" s="25"/>
      <c r="M1060" s="25"/>
      <c r="N1060" s="318"/>
      <c r="O1060" s="25"/>
      <c r="P1060" s="25"/>
      <c r="Q1060" s="25"/>
      <c r="R1060" s="25"/>
      <c r="S1060" s="25"/>
      <c r="T1060" s="323"/>
      <c r="U1060" s="25"/>
      <c r="V1060" s="25"/>
      <c r="W1060" s="25"/>
      <c r="X1060" s="25"/>
      <c r="Y1060" s="323"/>
      <c r="Z1060" s="25"/>
      <c r="AA1060" s="25"/>
      <c r="AB1060" s="25"/>
      <c r="AC1060" s="25"/>
      <c r="AD1060" s="25"/>
      <c r="AE1060" s="323"/>
      <c r="AF1060" s="25"/>
      <c r="AG1060" s="25"/>
      <c r="AH1060" s="25"/>
      <c r="AI1060" s="318"/>
      <c r="AJ1060" s="323"/>
      <c r="AK1060" s="25"/>
      <c r="AL1060" s="25"/>
      <c r="AM1060" s="25"/>
      <c r="AN1060" s="318"/>
    </row>
    <row r="1061" spans="1:40" outlineLevel="1">
      <c r="A1061" s="732" t="s">
        <v>26</v>
      </c>
      <c r="B1061" s="733"/>
      <c r="C1061" s="881"/>
      <c r="D1061" s="733"/>
      <c r="E1061" s="733"/>
      <c r="F1061" s="733"/>
      <c r="G1061" s="730"/>
      <c r="H1061" s="733"/>
      <c r="I1061" s="730"/>
      <c r="J1061" s="729"/>
      <c r="K1061" s="730"/>
      <c r="L1061" s="730"/>
      <c r="M1061" s="730"/>
      <c r="N1061" s="731"/>
      <c r="O1061" s="730"/>
      <c r="P1061" s="730"/>
      <c r="Q1061" s="730"/>
      <c r="R1061" s="730"/>
      <c r="S1061" s="730"/>
      <c r="T1061" s="729"/>
      <c r="U1061" s="730"/>
      <c r="V1061" s="730"/>
      <c r="W1061" s="730"/>
      <c r="X1061" s="730"/>
      <c r="Y1061" s="729"/>
      <c r="Z1061" s="730"/>
      <c r="AA1061" s="730"/>
      <c r="AB1061" s="730"/>
      <c r="AC1061" s="730"/>
      <c r="AD1061" s="730"/>
      <c r="AE1061" s="729"/>
      <c r="AF1061" s="730"/>
      <c r="AG1061" s="730"/>
      <c r="AH1061" s="730"/>
      <c r="AI1061" s="731"/>
      <c r="AJ1061" s="729"/>
      <c r="AK1061" s="730"/>
      <c r="AL1061" s="730"/>
      <c r="AM1061" s="730"/>
      <c r="AN1061" s="731"/>
    </row>
    <row r="1062" spans="1:40" outlineLevel="2">
      <c r="A1062" s="882">
        <f>ROW()</f>
        <v>1062</v>
      </c>
      <c r="B1062" s="453"/>
      <c r="D1062" s="452" t="s">
        <v>300</v>
      </c>
      <c r="H1062" s="458"/>
      <c r="I1062" s="458"/>
      <c r="J1062" s="459"/>
      <c r="K1062" s="458"/>
      <c r="L1062" s="169"/>
      <c r="M1062" s="169">
        <f>Input!$AB$58</f>
        <v>20</v>
      </c>
      <c r="N1062" s="449">
        <f t="shared" ref="N1062:AI1062" si="778">(M1062-M$9)*(M1062&gt;N$9)</f>
        <v>19</v>
      </c>
      <c r="O1062" s="448">
        <f t="shared" si="778"/>
        <v>18</v>
      </c>
      <c r="P1062" s="448">
        <f t="shared" si="778"/>
        <v>17</v>
      </c>
      <c r="Q1062" s="448">
        <f t="shared" si="778"/>
        <v>16</v>
      </c>
      <c r="R1062" s="448">
        <f t="shared" si="778"/>
        <v>15</v>
      </c>
      <c r="S1062" s="448">
        <f t="shared" si="778"/>
        <v>14</v>
      </c>
      <c r="T1062" s="464">
        <f t="shared" si="778"/>
        <v>13</v>
      </c>
      <c r="U1062" s="448">
        <f t="shared" si="778"/>
        <v>12.5</v>
      </c>
      <c r="V1062" s="448">
        <f t="shared" si="778"/>
        <v>11.5</v>
      </c>
      <c r="W1062" s="448">
        <f t="shared" si="778"/>
        <v>10.5</v>
      </c>
      <c r="X1062" s="448">
        <f t="shared" si="778"/>
        <v>9.5</v>
      </c>
      <c r="Y1062" s="464">
        <f t="shared" si="778"/>
        <v>8.5</v>
      </c>
      <c r="Z1062" s="448">
        <f t="shared" si="778"/>
        <v>8</v>
      </c>
      <c r="AA1062" s="448">
        <f t="shared" si="778"/>
        <v>7</v>
      </c>
      <c r="AB1062" s="448">
        <f t="shared" si="778"/>
        <v>6</v>
      </c>
      <c r="AC1062" s="448">
        <f t="shared" si="778"/>
        <v>5</v>
      </c>
      <c r="AD1062" s="448">
        <f t="shared" si="778"/>
        <v>4</v>
      </c>
      <c r="AE1062" s="464">
        <f t="shared" si="778"/>
        <v>3</v>
      </c>
      <c r="AF1062" s="448">
        <f t="shared" si="778"/>
        <v>2</v>
      </c>
      <c r="AG1062" s="448">
        <f t="shared" si="778"/>
        <v>1</v>
      </c>
      <c r="AH1062" s="448">
        <f t="shared" si="778"/>
        <v>0</v>
      </c>
      <c r="AI1062" s="449">
        <f t="shared" si="778"/>
        <v>0</v>
      </c>
      <c r="AJ1062" s="464">
        <f t="shared" ref="AJ1062:AJ1077" si="779">(AI1062-AI$9)*(AI1062&gt;AJ$9)</f>
        <v>0</v>
      </c>
      <c r="AK1062" s="448">
        <f t="shared" ref="AK1062:AK1077" si="780">(AJ1062-AJ$9)*(AJ1062&gt;AK$9)</f>
        <v>0</v>
      </c>
      <c r="AL1062" s="448">
        <f t="shared" ref="AL1062:AL1077" si="781">(AK1062-AK$9)*(AK1062&gt;AL$9)</f>
        <v>0</v>
      </c>
      <c r="AM1062" s="448">
        <f t="shared" ref="AM1062:AM1077" si="782">(AL1062-AL$9)*(AL1062&gt;AM$9)</f>
        <v>0</v>
      </c>
      <c r="AN1062" s="449">
        <f t="shared" ref="AN1062:AN1077" si="783">(AM1062-AM$9)*(AM1062&gt;AN$9)</f>
        <v>0</v>
      </c>
    </row>
    <row r="1063" spans="1:40" outlineLevel="2">
      <c r="A1063" s="882">
        <f>ROW()</f>
        <v>1063</v>
      </c>
      <c r="B1063" s="453"/>
      <c r="D1063" s="452" t="s">
        <v>301</v>
      </c>
      <c r="H1063" s="458"/>
      <c r="I1063" s="458"/>
      <c r="J1063" s="459"/>
      <c r="K1063" s="458"/>
      <c r="L1063" s="169"/>
      <c r="M1063" s="169">
        <f>Input!$AB$59</f>
        <v>20</v>
      </c>
      <c r="N1063" s="449">
        <f t="shared" ref="N1063:AI1063" si="784">(M1063-M$9)*(M1063&gt;N$9)</f>
        <v>19</v>
      </c>
      <c r="O1063" s="448">
        <f t="shared" si="784"/>
        <v>18</v>
      </c>
      <c r="P1063" s="448">
        <f t="shared" si="784"/>
        <v>17</v>
      </c>
      <c r="Q1063" s="448">
        <f t="shared" si="784"/>
        <v>16</v>
      </c>
      <c r="R1063" s="448">
        <f t="shared" si="784"/>
        <v>15</v>
      </c>
      <c r="S1063" s="448">
        <f t="shared" si="784"/>
        <v>14</v>
      </c>
      <c r="T1063" s="464">
        <f t="shared" si="784"/>
        <v>13</v>
      </c>
      <c r="U1063" s="448">
        <f t="shared" si="784"/>
        <v>12.5</v>
      </c>
      <c r="V1063" s="448">
        <f t="shared" si="784"/>
        <v>11.5</v>
      </c>
      <c r="W1063" s="448">
        <f t="shared" si="784"/>
        <v>10.5</v>
      </c>
      <c r="X1063" s="448">
        <f t="shared" si="784"/>
        <v>9.5</v>
      </c>
      <c r="Y1063" s="464">
        <f t="shared" si="784"/>
        <v>8.5</v>
      </c>
      <c r="Z1063" s="448">
        <f t="shared" si="784"/>
        <v>8</v>
      </c>
      <c r="AA1063" s="448">
        <f t="shared" si="784"/>
        <v>7</v>
      </c>
      <c r="AB1063" s="448">
        <f t="shared" si="784"/>
        <v>6</v>
      </c>
      <c r="AC1063" s="448">
        <f t="shared" si="784"/>
        <v>5</v>
      </c>
      <c r="AD1063" s="448">
        <f t="shared" si="784"/>
        <v>4</v>
      </c>
      <c r="AE1063" s="464">
        <f t="shared" si="784"/>
        <v>3</v>
      </c>
      <c r="AF1063" s="448">
        <f t="shared" si="784"/>
        <v>2</v>
      </c>
      <c r="AG1063" s="448">
        <f t="shared" si="784"/>
        <v>1</v>
      </c>
      <c r="AH1063" s="448">
        <f t="shared" si="784"/>
        <v>0</v>
      </c>
      <c r="AI1063" s="449">
        <f t="shared" si="784"/>
        <v>0</v>
      </c>
      <c r="AJ1063" s="464">
        <f t="shared" si="779"/>
        <v>0</v>
      </c>
      <c r="AK1063" s="448">
        <f t="shared" si="780"/>
        <v>0</v>
      </c>
      <c r="AL1063" s="448">
        <f t="shared" si="781"/>
        <v>0</v>
      </c>
      <c r="AM1063" s="448">
        <f t="shared" si="782"/>
        <v>0</v>
      </c>
      <c r="AN1063" s="449">
        <f t="shared" si="783"/>
        <v>0</v>
      </c>
    </row>
    <row r="1064" spans="1:40" outlineLevel="2">
      <c r="A1064" s="882">
        <f>ROW()</f>
        <v>1064</v>
      </c>
      <c r="B1064" s="453"/>
      <c r="D1064" s="452" t="s">
        <v>29</v>
      </c>
      <c r="H1064" s="458"/>
      <c r="I1064" s="458"/>
      <c r="J1064" s="459"/>
      <c r="K1064" s="458"/>
      <c r="L1064" s="169"/>
      <c r="M1064" s="169">
        <f>Input!$AB$60</f>
        <v>20</v>
      </c>
      <c r="N1064" s="449">
        <f t="shared" ref="N1064:AI1064" si="785">(M1064-M$9)*(M1064&gt;N$9)</f>
        <v>19</v>
      </c>
      <c r="O1064" s="448">
        <f t="shared" si="785"/>
        <v>18</v>
      </c>
      <c r="P1064" s="448">
        <f t="shared" si="785"/>
        <v>17</v>
      </c>
      <c r="Q1064" s="448">
        <f t="shared" si="785"/>
        <v>16</v>
      </c>
      <c r="R1064" s="448">
        <f t="shared" si="785"/>
        <v>15</v>
      </c>
      <c r="S1064" s="448">
        <f t="shared" si="785"/>
        <v>14</v>
      </c>
      <c r="T1064" s="464">
        <f t="shared" si="785"/>
        <v>13</v>
      </c>
      <c r="U1064" s="448">
        <f t="shared" si="785"/>
        <v>12.5</v>
      </c>
      <c r="V1064" s="448">
        <f t="shared" si="785"/>
        <v>11.5</v>
      </c>
      <c r="W1064" s="448">
        <f t="shared" si="785"/>
        <v>10.5</v>
      </c>
      <c r="X1064" s="448">
        <f t="shared" si="785"/>
        <v>9.5</v>
      </c>
      <c r="Y1064" s="464">
        <f t="shared" si="785"/>
        <v>8.5</v>
      </c>
      <c r="Z1064" s="448">
        <f t="shared" si="785"/>
        <v>8</v>
      </c>
      <c r="AA1064" s="448">
        <f t="shared" si="785"/>
        <v>7</v>
      </c>
      <c r="AB1064" s="448">
        <f t="shared" si="785"/>
        <v>6</v>
      </c>
      <c r="AC1064" s="448">
        <f t="shared" si="785"/>
        <v>5</v>
      </c>
      <c r="AD1064" s="448">
        <f t="shared" si="785"/>
        <v>4</v>
      </c>
      <c r="AE1064" s="464">
        <f t="shared" si="785"/>
        <v>3</v>
      </c>
      <c r="AF1064" s="448">
        <f t="shared" si="785"/>
        <v>2</v>
      </c>
      <c r="AG1064" s="448">
        <f t="shared" si="785"/>
        <v>1</v>
      </c>
      <c r="AH1064" s="448">
        <f t="shared" si="785"/>
        <v>0</v>
      </c>
      <c r="AI1064" s="449">
        <f t="shared" si="785"/>
        <v>0</v>
      </c>
      <c r="AJ1064" s="464">
        <f t="shared" si="779"/>
        <v>0</v>
      </c>
      <c r="AK1064" s="448">
        <f t="shared" si="780"/>
        <v>0</v>
      </c>
      <c r="AL1064" s="448">
        <f t="shared" si="781"/>
        <v>0</v>
      </c>
      <c r="AM1064" s="448">
        <f t="shared" si="782"/>
        <v>0</v>
      </c>
      <c r="AN1064" s="449">
        <f t="shared" si="783"/>
        <v>0</v>
      </c>
    </row>
    <row r="1065" spans="1:40" outlineLevel="2">
      <c r="A1065" s="882">
        <f>ROW()</f>
        <v>1065</v>
      </c>
      <c r="B1065" s="453"/>
      <c r="D1065" s="452" t="s">
        <v>30</v>
      </c>
      <c r="H1065" s="458"/>
      <c r="I1065" s="458"/>
      <c r="J1065" s="459"/>
      <c r="K1065" s="458"/>
      <c r="L1065" s="169"/>
      <c r="M1065" s="169">
        <f>Input!$AB$61</f>
        <v>20</v>
      </c>
      <c r="N1065" s="449">
        <f t="shared" ref="N1065:AI1065" si="786">(M1065-M$9)*(M1065&gt;N$9)</f>
        <v>19</v>
      </c>
      <c r="O1065" s="448">
        <f t="shared" si="786"/>
        <v>18</v>
      </c>
      <c r="P1065" s="448">
        <f t="shared" si="786"/>
        <v>17</v>
      </c>
      <c r="Q1065" s="448">
        <f t="shared" si="786"/>
        <v>16</v>
      </c>
      <c r="R1065" s="448">
        <f t="shared" si="786"/>
        <v>15</v>
      </c>
      <c r="S1065" s="448">
        <f t="shared" si="786"/>
        <v>14</v>
      </c>
      <c r="T1065" s="464">
        <f t="shared" si="786"/>
        <v>13</v>
      </c>
      <c r="U1065" s="448">
        <f t="shared" si="786"/>
        <v>12.5</v>
      </c>
      <c r="V1065" s="448">
        <f t="shared" si="786"/>
        <v>11.5</v>
      </c>
      <c r="W1065" s="448">
        <f t="shared" si="786"/>
        <v>10.5</v>
      </c>
      <c r="X1065" s="448">
        <f t="shared" si="786"/>
        <v>9.5</v>
      </c>
      <c r="Y1065" s="464">
        <f t="shared" si="786"/>
        <v>8.5</v>
      </c>
      <c r="Z1065" s="448">
        <f t="shared" si="786"/>
        <v>8</v>
      </c>
      <c r="AA1065" s="448">
        <f t="shared" si="786"/>
        <v>7</v>
      </c>
      <c r="AB1065" s="448">
        <f t="shared" si="786"/>
        <v>6</v>
      </c>
      <c r="AC1065" s="448">
        <f t="shared" si="786"/>
        <v>5</v>
      </c>
      <c r="AD1065" s="448">
        <f t="shared" si="786"/>
        <v>4</v>
      </c>
      <c r="AE1065" s="464">
        <f t="shared" si="786"/>
        <v>3</v>
      </c>
      <c r="AF1065" s="448">
        <f t="shared" si="786"/>
        <v>2</v>
      </c>
      <c r="AG1065" s="448">
        <f t="shared" si="786"/>
        <v>1</v>
      </c>
      <c r="AH1065" s="448">
        <f t="shared" si="786"/>
        <v>0</v>
      </c>
      <c r="AI1065" s="449">
        <f t="shared" si="786"/>
        <v>0</v>
      </c>
      <c r="AJ1065" s="464">
        <f t="shared" si="779"/>
        <v>0</v>
      </c>
      <c r="AK1065" s="448">
        <f t="shared" si="780"/>
        <v>0</v>
      </c>
      <c r="AL1065" s="448">
        <f t="shared" si="781"/>
        <v>0</v>
      </c>
      <c r="AM1065" s="448">
        <f t="shared" si="782"/>
        <v>0</v>
      </c>
      <c r="AN1065" s="449">
        <f t="shared" si="783"/>
        <v>0</v>
      </c>
    </row>
    <row r="1066" spans="1:40" outlineLevel="2">
      <c r="A1066" s="882">
        <f>ROW()</f>
        <v>1066</v>
      </c>
      <c r="B1066" s="453"/>
      <c r="D1066" s="452" t="s">
        <v>31</v>
      </c>
      <c r="H1066" s="458"/>
      <c r="I1066" s="458"/>
      <c r="J1066" s="459"/>
      <c r="K1066" s="458"/>
      <c r="L1066" s="169"/>
      <c r="M1066" s="169">
        <f>Input!$AB$62</f>
        <v>20</v>
      </c>
      <c r="N1066" s="449">
        <f t="shared" ref="N1066:AI1066" si="787">(M1066-M$9)*(M1066&gt;N$9)</f>
        <v>19</v>
      </c>
      <c r="O1066" s="448">
        <f t="shared" si="787"/>
        <v>18</v>
      </c>
      <c r="P1066" s="448">
        <f t="shared" si="787"/>
        <v>17</v>
      </c>
      <c r="Q1066" s="448">
        <f t="shared" si="787"/>
        <v>16</v>
      </c>
      <c r="R1066" s="448">
        <f t="shared" si="787"/>
        <v>15</v>
      </c>
      <c r="S1066" s="448">
        <f t="shared" si="787"/>
        <v>14</v>
      </c>
      <c r="T1066" s="464">
        <f t="shared" si="787"/>
        <v>13</v>
      </c>
      <c r="U1066" s="448">
        <f t="shared" si="787"/>
        <v>12.5</v>
      </c>
      <c r="V1066" s="448">
        <f t="shared" si="787"/>
        <v>11.5</v>
      </c>
      <c r="W1066" s="448">
        <f t="shared" si="787"/>
        <v>10.5</v>
      </c>
      <c r="X1066" s="448">
        <f t="shared" si="787"/>
        <v>9.5</v>
      </c>
      <c r="Y1066" s="464">
        <f t="shared" si="787"/>
        <v>8.5</v>
      </c>
      <c r="Z1066" s="448">
        <f t="shared" si="787"/>
        <v>8</v>
      </c>
      <c r="AA1066" s="448">
        <f t="shared" si="787"/>
        <v>7</v>
      </c>
      <c r="AB1066" s="448">
        <f t="shared" si="787"/>
        <v>6</v>
      </c>
      <c r="AC1066" s="448">
        <f t="shared" si="787"/>
        <v>5</v>
      </c>
      <c r="AD1066" s="448">
        <f t="shared" si="787"/>
        <v>4</v>
      </c>
      <c r="AE1066" s="464">
        <f t="shared" si="787"/>
        <v>3</v>
      </c>
      <c r="AF1066" s="448">
        <f t="shared" si="787"/>
        <v>2</v>
      </c>
      <c r="AG1066" s="448">
        <f t="shared" si="787"/>
        <v>1</v>
      </c>
      <c r="AH1066" s="448">
        <f t="shared" si="787"/>
        <v>0</v>
      </c>
      <c r="AI1066" s="449">
        <f t="shared" si="787"/>
        <v>0</v>
      </c>
      <c r="AJ1066" s="464">
        <f t="shared" si="779"/>
        <v>0</v>
      </c>
      <c r="AK1066" s="448">
        <f t="shared" si="780"/>
        <v>0</v>
      </c>
      <c r="AL1066" s="448">
        <f t="shared" si="781"/>
        <v>0</v>
      </c>
      <c r="AM1066" s="448">
        <f t="shared" si="782"/>
        <v>0</v>
      </c>
      <c r="AN1066" s="449">
        <f t="shared" si="783"/>
        <v>0</v>
      </c>
    </row>
    <row r="1067" spans="1:40" outlineLevel="2">
      <c r="A1067" s="882">
        <f>ROW()</f>
        <v>1067</v>
      </c>
      <c r="B1067" s="453"/>
      <c r="D1067" s="452" t="s">
        <v>32</v>
      </c>
      <c r="H1067" s="458"/>
      <c r="I1067" s="458"/>
      <c r="J1067" s="459"/>
      <c r="K1067" s="458"/>
      <c r="L1067" s="169"/>
      <c r="M1067" s="169">
        <f>Input!$AB$63</f>
        <v>40</v>
      </c>
      <c r="N1067" s="449">
        <f t="shared" ref="N1067:AI1067" si="788">(M1067-M$9)*(M1067&gt;N$9)</f>
        <v>39</v>
      </c>
      <c r="O1067" s="448">
        <f t="shared" si="788"/>
        <v>38</v>
      </c>
      <c r="P1067" s="448">
        <f t="shared" si="788"/>
        <v>37</v>
      </c>
      <c r="Q1067" s="448">
        <f t="shared" si="788"/>
        <v>36</v>
      </c>
      <c r="R1067" s="448">
        <f t="shared" si="788"/>
        <v>35</v>
      </c>
      <c r="S1067" s="448">
        <f t="shared" si="788"/>
        <v>34</v>
      </c>
      <c r="T1067" s="464">
        <f t="shared" si="788"/>
        <v>33</v>
      </c>
      <c r="U1067" s="448">
        <f t="shared" si="788"/>
        <v>32.5</v>
      </c>
      <c r="V1067" s="448">
        <f t="shared" si="788"/>
        <v>31.5</v>
      </c>
      <c r="W1067" s="448">
        <f t="shared" si="788"/>
        <v>30.5</v>
      </c>
      <c r="X1067" s="448">
        <f t="shared" si="788"/>
        <v>29.5</v>
      </c>
      <c r="Y1067" s="464">
        <f t="shared" si="788"/>
        <v>28.5</v>
      </c>
      <c r="Z1067" s="448">
        <f t="shared" si="788"/>
        <v>28</v>
      </c>
      <c r="AA1067" s="448">
        <f t="shared" si="788"/>
        <v>27</v>
      </c>
      <c r="AB1067" s="448">
        <f t="shared" si="788"/>
        <v>26</v>
      </c>
      <c r="AC1067" s="448">
        <f t="shared" si="788"/>
        <v>25</v>
      </c>
      <c r="AD1067" s="448">
        <f t="shared" si="788"/>
        <v>24</v>
      </c>
      <c r="AE1067" s="464">
        <f t="shared" si="788"/>
        <v>23</v>
      </c>
      <c r="AF1067" s="448">
        <f t="shared" si="788"/>
        <v>22</v>
      </c>
      <c r="AG1067" s="448">
        <f t="shared" si="788"/>
        <v>21</v>
      </c>
      <c r="AH1067" s="448">
        <f t="shared" si="788"/>
        <v>20</v>
      </c>
      <c r="AI1067" s="449">
        <f t="shared" si="788"/>
        <v>19</v>
      </c>
      <c r="AJ1067" s="464">
        <f t="shared" si="779"/>
        <v>18</v>
      </c>
      <c r="AK1067" s="448">
        <f t="shared" si="780"/>
        <v>17</v>
      </c>
      <c r="AL1067" s="448">
        <f t="shared" si="781"/>
        <v>16</v>
      </c>
      <c r="AM1067" s="448">
        <f t="shared" si="782"/>
        <v>15</v>
      </c>
      <c r="AN1067" s="449">
        <f t="shared" si="783"/>
        <v>14</v>
      </c>
    </row>
    <row r="1068" spans="1:40" outlineLevel="2">
      <c r="A1068" s="882">
        <f>ROW()</f>
        <v>1068</v>
      </c>
      <c r="B1068" s="453"/>
      <c r="D1068" s="452" t="s">
        <v>33</v>
      </c>
      <c r="H1068" s="458"/>
      <c r="I1068" s="458"/>
      <c r="J1068" s="459"/>
      <c r="K1068" s="458"/>
      <c r="L1068" s="169"/>
      <c r="M1068" s="169">
        <f>Input!$AB$64</f>
        <v>40</v>
      </c>
      <c r="N1068" s="449">
        <f t="shared" ref="N1068:AI1068" si="789">(M1068-M$9)*(M1068&gt;N$9)</f>
        <v>39</v>
      </c>
      <c r="O1068" s="448">
        <f t="shared" si="789"/>
        <v>38</v>
      </c>
      <c r="P1068" s="448">
        <f t="shared" si="789"/>
        <v>37</v>
      </c>
      <c r="Q1068" s="448">
        <f t="shared" si="789"/>
        <v>36</v>
      </c>
      <c r="R1068" s="448">
        <f t="shared" si="789"/>
        <v>35</v>
      </c>
      <c r="S1068" s="448">
        <f t="shared" si="789"/>
        <v>34</v>
      </c>
      <c r="T1068" s="464">
        <f t="shared" si="789"/>
        <v>33</v>
      </c>
      <c r="U1068" s="448">
        <f t="shared" si="789"/>
        <v>32.5</v>
      </c>
      <c r="V1068" s="448">
        <f t="shared" si="789"/>
        <v>31.5</v>
      </c>
      <c r="W1068" s="448">
        <f t="shared" si="789"/>
        <v>30.5</v>
      </c>
      <c r="X1068" s="448">
        <f t="shared" si="789"/>
        <v>29.5</v>
      </c>
      <c r="Y1068" s="464">
        <f t="shared" si="789"/>
        <v>28.5</v>
      </c>
      <c r="Z1068" s="448">
        <f t="shared" si="789"/>
        <v>28</v>
      </c>
      <c r="AA1068" s="448">
        <f t="shared" si="789"/>
        <v>27</v>
      </c>
      <c r="AB1068" s="448">
        <f t="shared" si="789"/>
        <v>26</v>
      </c>
      <c r="AC1068" s="448">
        <f t="shared" si="789"/>
        <v>25</v>
      </c>
      <c r="AD1068" s="448">
        <f t="shared" si="789"/>
        <v>24</v>
      </c>
      <c r="AE1068" s="464">
        <f t="shared" si="789"/>
        <v>23</v>
      </c>
      <c r="AF1068" s="448">
        <f t="shared" si="789"/>
        <v>22</v>
      </c>
      <c r="AG1068" s="448">
        <f t="shared" si="789"/>
        <v>21</v>
      </c>
      <c r="AH1068" s="448">
        <f t="shared" si="789"/>
        <v>20</v>
      </c>
      <c r="AI1068" s="449">
        <f t="shared" si="789"/>
        <v>19</v>
      </c>
      <c r="AJ1068" s="464">
        <f t="shared" si="779"/>
        <v>18</v>
      </c>
      <c r="AK1068" s="448">
        <f t="shared" si="780"/>
        <v>17</v>
      </c>
      <c r="AL1068" s="448">
        <f t="shared" si="781"/>
        <v>16</v>
      </c>
      <c r="AM1068" s="448">
        <f t="shared" si="782"/>
        <v>15</v>
      </c>
      <c r="AN1068" s="449">
        <f t="shared" si="783"/>
        <v>14</v>
      </c>
    </row>
    <row r="1069" spans="1:40" outlineLevel="2">
      <c r="A1069" s="882">
        <f>ROW()</f>
        <v>1069</v>
      </c>
      <c r="B1069" s="453"/>
      <c r="D1069" s="452" t="s">
        <v>27</v>
      </c>
      <c r="H1069" s="458"/>
      <c r="I1069" s="458"/>
      <c r="J1069" s="459"/>
      <c r="K1069" s="458"/>
      <c r="L1069" s="169"/>
      <c r="M1069" s="169">
        <f>Input!$AB$65</f>
        <v>40</v>
      </c>
      <c r="N1069" s="449">
        <f t="shared" ref="N1069:AI1069" si="790">(M1069-M$9)*(M1069&gt;N$9)</f>
        <v>39</v>
      </c>
      <c r="O1069" s="448">
        <f t="shared" si="790"/>
        <v>38</v>
      </c>
      <c r="P1069" s="448">
        <f t="shared" si="790"/>
        <v>37</v>
      </c>
      <c r="Q1069" s="448">
        <f t="shared" si="790"/>
        <v>36</v>
      </c>
      <c r="R1069" s="448">
        <f t="shared" si="790"/>
        <v>35</v>
      </c>
      <c r="S1069" s="448">
        <f t="shared" si="790"/>
        <v>34</v>
      </c>
      <c r="T1069" s="464">
        <f t="shared" si="790"/>
        <v>33</v>
      </c>
      <c r="U1069" s="448">
        <f t="shared" si="790"/>
        <v>32.5</v>
      </c>
      <c r="V1069" s="448">
        <f t="shared" si="790"/>
        <v>31.5</v>
      </c>
      <c r="W1069" s="448">
        <f t="shared" si="790"/>
        <v>30.5</v>
      </c>
      <c r="X1069" s="448">
        <f t="shared" si="790"/>
        <v>29.5</v>
      </c>
      <c r="Y1069" s="464">
        <f t="shared" si="790"/>
        <v>28.5</v>
      </c>
      <c r="Z1069" s="448">
        <f t="shared" si="790"/>
        <v>28</v>
      </c>
      <c r="AA1069" s="448">
        <f t="shared" si="790"/>
        <v>27</v>
      </c>
      <c r="AB1069" s="448">
        <f t="shared" si="790"/>
        <v>26</v>
      </c>
      <c r="AC1069" s="448">
        <f t="shared" si="790"/>
        <v>25</v>
      </c>
      <c r="AD1069" s="448">
        <f t="shared" si="790"/>
        <v>24</v>
      </c>
      <c r="AE1069" s="464">
        <f t="shared" si="790"/>
        <v>23</v>
      </c>
      <c r="AF1069" s="448">
        <f t="shared" si="790"/>
        <v>22</v>
      </c>
      <c r="AG1069" s="448">
        <f t="shared" si="790"/>
        <v>21</v>
      </c>
      <c r="AH1069" s="448">
        <f t="shared" si="790"/>
        <v>20</v>
      </c>
      <c r="AI1069" s="449">
        <f t="shared" si="790"/>
        <v>19</v>
      </c>
      <c r="AJ1069" s="464">
        <f t="shared" si="779"/>
        <v>18</v>
      </c>
      <c r="AK1069" s="448">
        <f t="shared" si="780"/>
        <v>17</v>
      </c>
      <c r="AL1069" s="448">
        <f t="shared" si="781"/>
        <v>16</v>
      </c>
      <c r="AM1069" s="448">
        <f t="shared" si="782"/>
        <v>15</v>
      </c>
      <c r="AN1069" s="449">
        <f t="shared" si="783"/>
        <v>14</v>
      </c>
    </row>
    <row r="1070" spans="1:40" outlineLevel="2">
      <c r="A1070" s="882">
        <f>ROW()</f>
        <v>1070</v>
      </c>
      <c r="B1070" s="453"/>
      <c r="D1070" s="452" t="s">
        <v>34</v>
      </c>
      <c r="H1070" s="458"/>
      <c r="I1070" s="458"/>
      <c r="J1070" s="459"/>
      <c r="K1070" s="458"/>
      <c r="L1070" s="169"/>
      <c r="M1070" s="169">
        <f>Input!$AB$66</f>
        <v>25</v>
      </c>
      <c r="N1070" s="449">
        <f t="shared" ref="N1070:AI1070" si="791">(M1070-M$9)*(M1070&gt;N$9)</f>
        <v>24</v>
      </c>
      <c r="O1070" s="448">
        <f t="shared" si="791"/>
        <v>23</v>
      </c>
      <c r="P1070" s="448">
        <f t="shared" si="791"/>
        <v>22</v>
      </c>
      <c r="Q1070" s="448">
        <f t="shared" si="791"/>
        <v>21</v>
      </c>
      <c r="R1070" s="448">
        <f t="shared" si="791"/>
        <v>20</v>
      </c>
      <c r="S1070" s="448">
        <f t="shared" si="791"/>
        <v>19</v>
      </c>
      <c r="T1070" s="464">
        <f t="shared" si="791"/>
        <v>18</v>
      </c>
      <c r="U1070" s="448">
        <f t="shared" si="791"/>
        <v>17.5</v>
      </c>
      <c r="V1070" s="448">
        <f t="shared" si="791"/>
        <v>16.5</v>
      </c>
      <c r="W1070" s="448">
        <f t="shared" si="791"/>
        <v>15.5</v>
      </c>
      <c r="X1070" s="448">
        <f t="shared" si="791"/>
        <v>14.5</v>
      </c>
      <c r="Y1070" s="464">
        <f t="shared" si="791"/>
        <v>13.5</v>
      </c>
      <c r="Z1070" s="448">
        <f t="shared" si="791"/>
        <v>13</v>
      </c>
      <c r="AA1070" s="448">
        <f t="shared" si="791"/>
        <v>12</v>
      </c>
      <c r="AB1070" s="448">
        <f t="shared" si="791"/>
        <v>11</v>
      </c>
      <c r="AC1070" s="448">
        <f t="shared" si="791"/>
        <v>10</v>
      </c>
      <c r="AD1070" s="448">
        <f t="shared" si="791"/>
        <v>9</v>
      </c>
      <c r="AE1070" s="464">
        <f t="shared" si="791"/>
        <v>8</v>
      </c>
      <c r="AF1070" s="448">
        <f t="shared" si="791"/>
        <v>7</v>
      </c>
      <c r="AG1070" s="448">
        <f t="shared" si="791"/>
        <v>6</v>
      </c>
      <c r="AH1070" s="448">
        <f t="shared" si="791"/>
        <v>5</v>
      </c>
      <c r="AI1070" s="449">
        <f t="shared" si="791"/>
        <v>4</v>
      </c>
      <c r="AJ1070" s="464">
        <f t="shared" si="779"/>
        <v>3</v>
      </c>
      <c r="AK1070" s="448">
        <f t="shared" si="780"/>
        <v>2</v>
      </c>
      <c r="AL1070" s="448">
        <f t="shared" si="781"/>
        <v>1</v>
      </c>
      <c r="AM1070" s="448">
        <f t="shared" si="782"/>
        <v>0</v>
      </c>
      <c r="AN1070" s="449">
        <f t="shared" si="783"/>
        <v>0</v>
      </c>
    </row>
    <row r="1071" spans="1:40" outlineLevel="2">
      <c r="A1071" s="882">
        <f>ROW()</f>
        <v>1071</v>
      </c>
      <c r="B1071" s="453"/>
      <c r="D1071" s="452" t="s">
        <v>35</v>
      </c>
      <c r="H1071" s="458"/>
      <c r="I1071" s="458"/>
      <c r="J1071" s="459"/>
      <c r="K1071" s="458"/>
      <c r="L1071" s="169"/>
      <c r="M1071" s="169">
        <f>Input!$AB$67</f>
        <v>10</v>
      </c>
      <c r="N1071" s="449">
        <f t="shared" ref="N1071:AI1071" si="792">(M1071-M$9)*(M1071&gt;N$9)</f>
        <v>9</v>
      </c>
      <c r="O1071" s="448">
        <f t="shared" si="792"/>
        <v>8</v>
      </c>
      <c r="P1071" s="448">
        <f t="shared" si="792"/>
        <v>7</v>
      </c>
      <c r="Q1071" s="448">
        <f t="shared" si="792"/>
        <v>6</v>
      </c>
      <c r="R1071" s="448">
        <f t="shared" si="792"/>
        <v>5</v>
      </c>
      <c r="S1071" s="448">
        <f t="shared" si="792"/>
        <v>4</v>
      </c>
      <c r="T1071" s="464">
        <f t="shared" si="792"/>
        <v>3</v>
      </c>
      <c r="U1071" s="448">
        <f t="shared" si="792"/>
        <v>2.5</v>
      </c>
      <c r="V1071" s="448">
        <f t="shared" si="792"/>
        <v>1.5</v>
      </c>
      <c r="W1071" s="448">
        <f t="shared" si="792"/>
        <v>0.5</v>
      </c>
      <c r="X1071" s="448">
        <f t="shared" si="792"/>
        <v>0</v>
      </c>
      <c r="Y1071" s="464">
        <f t="shared" si="792"/>
        <v>0</v>
      </c>
      <c r="Z1071" s="448">
        <f t="shared" si="792"/>
        <v>0</v>
      </c>
      <c r="AA1071" s="448">
        <f t="shared" si="792"/>
        <v>0</v>
      </c>
      <c r="AB1071" s="448">
        <f t="shared" si="792"/>
        <v>0</v>
      </c>
      <c r="AC1071" s="448">
        <f t="shared" si="792"/>
        <v>0</v>
      </c>
      <c r="AD1071" s="448">
        <f t="shared" si="792"/>
        <v>0</v>
      </c>
      <c r="AE1071" s="464">
        <f t="shared" si="792"/>
        <v>0</v>
      </c>
      <c r="AF1071" s="448">
        <f t="shared" si="792"/>
        <v>0</v>
      </c>
      <c r="AG1071" s="448">
        <f t="shared" si="792"/>
        <v>0</v>
      </c>
      <c r="AH1071" s="448">
        <f t="shared" si="792"/>
        <v>0</v>
      </c>
      <c r="AI1071" s="449">
        <f t="shared" si="792"/>
        <v>0</v>
      </c>
      <c r="AJ1071" s="464">
        <f t="shared" si="779"/>
        <v>0</v>
      </c>
      <c r="AK1071" s="448">
        <f t="shared" si="780"/>
        <v>0</v>
      </c>
      <c r="AL1071" s="448">
        <f t="shared" si="781"/>
        <v>0</v>
      </c>
      <c r="AM1071" s="448">
        <f t="shared" si="782"/>
        <v>0</v>
      </c>
      <c r="AN1071" s="449">
        <f t="shared" si="783"/>
        <v>0</v>
      </c>
    </row>
    <row r="1072" spans="1:40" outlineLevel="2">
      <c r="A1072" s="882">
        <f>ROW()</f>
        <v>1072</v>
      </c>
      <c r="B1072" s="453"/>
      <c r="D1072" s="452" t="s">
        <v>302</v>
      </c>
      <c r="H1072" s="458"/>
      <c r="I1072" s="458"/>
      <c r="J1072" s="459"/>
      <c r="K1072" s="458"/>
      <c r="L1072" s="169"/>
      <c r="M1072" s="169">
        <f>Input!$AB$68</f>
        <v>10</v>
      </c>
      <c r="N1072" s="449">
        <f t="shared" ref="N1072:AI1072" si="793">(M1072-M$9)*(M1072&gt;N$9)</f>
        <v>9</v>
      </c>
      <c r="O1072" s="448">
        <f t="shared" si="793"/>
        <v>8</v>
      </c>
      <c r="P1072" s="448">
        <f t="shared" si="793"/>
        <v>7</v>
      </c>
      <c r="Q1072" s="448">
        <f t="shared" si="793"/>
        <v>6</v>
      </c>
      <c r="R1072" s="448">
        <f t="shared" si="793"/>
        <v>5</v>
      </c>
      <c r="S1072" s="448">
        <f t="shared" si="793"/>
        <v>4</v>
      </c>
      <c r="T1072" s="464">
        <f t="shared" si="793"/>
        <v>3</v>
      </c>
      <c r="U1072" s="448">
        <f t="shared" si="793"/>
        <v>2.5</v>
      </c>
      <c r="V1072" s="448">
        <f t="shared" si="793"/>
        <v>1.5</v>
      </c>
      <c r="W1072" s="448">
        <f t="shared" si="793"/>
        <v>0.5</v>
      </c>
      <c r="X1072" s="448">
        <f t="shared" si="793"/>
        <v>0</v>
      </c>
      <c r="Y1072" s="464">
        <f t="shared" si="793"/>
        <v>0</v>
      </c>
      <c r="Z1072" s="448">
        <f t="shared" si="793"/>
        <v>0</v>
      </c>
      <c r="AA1072" s="448">
        <f t="shared" si="793"/>
        <v>0</v>
      </c>
      <c r="AB1072" s="448">
        <f t="shared" si="793"/>
        <v>0</v>
      </c>
      <c r="AC1072" s="448">
        <f t="shared" si="793"/>
        <v>0</v>
      </c>
      <c r="AD1072" s="448">
        <f t="shared" si="793"/>
        <v>0</v>
      </c>
      <c r="AE1072" s="464">
        <f t="shared" si="793"/>
        <v>0</v>
      </c>
      <c r="AF1072" s="448">
        <f t="shared" si="793"/>
        <v>0</v>
      </c>
      <c r="AG1072" s="448">
        <f t="shared" si="793"/>
        <v>0</v>
      </c>
      <c r="AH1072" s="448">
        <f t="shared" si="793"/>
        <v>0</v>
      </c>
      <c r="AI1072" s="449">
        <f t="shared" si="793"/>
        <v>0</v>
      </c>
      <c r="AJ1072" s="464">
        <f t="shared" si="779"/>
        <v>0</v>
      </c>
      <c r="AK1072" s="448">
        <f t="shared" si="780"/>
        <v>0</v>
      </c>
      <c r="AL1072" s="448">
        <f t="shared" si="781"/>
        <v>0</v>
      </c>
      <c r="AM1072" s="448">
        <f t="shared" si="782"/>
        <v>0</v>
      </c>
      <c r="AN1072" s="449">
        <f t="shared" si="783"/>
        <v>0</v>
      </c>
    </row>
    <row r="1073" spans="1:40" outlineLevel="2">
      <c r="A1073" s="882">
        <f>ROW()</f>
        <v>1073</v>
      </c>
      <c r="B1073" s="453"/>
      <c r="D1073" s="452" t="s">
        <v>36</v>
      </c>
      <c r="H1073" s="458"/>
      <c r="I1073" s="458"/>
      <c r="J1073" s="459"/>
      <c r="K1073" s="458"/>
      <c r="L1073" s="169"/>
      <c r="M1073" s="169">
        <f>Input!$AB$69</f>
        <v>4</v>
      </c>
      <c r="N1073" s="449">
        <f t="shared" ref="N1073:AI1073" si="794">(M1073-M$9)*(M1073&gt;N$9)</f>
        <v>3</v>
      </c>
      <c r="O1073" s="448">
        <f t="shared" si="794"/>
        <v>2</v>
      </c>
      <c r="P1073" s="448">
        <f t="shared" si="794"/>
        <v>1</v>
      </c>
      <c r="Q1073" s="448">
        <f t="shared" si="794"/>
        <v>0</v>
      </c>
      <c r="R1073" s="448">
        <f t="shared" si="794"/>
        <v>0</v>
      </c>
      <c r="S1073" s="448">
        <f t="shared" si="794"/>
        <v>0</v>
      </c>
      <c r="T1073" s="464">
        <f t="shared" si="794"/>
        <v>0</v>
      </c>
      <c r="U1073" s="448">
        <f t="shared" si="794"/>
        <v>0</v>
      </c>
      <c r="V1073" s="448">
        <f t="shared" si="794"/>
        <v>0</v>
      </c>
      <c r="W1073" s="448">
        <f t="shared" si="794"/>
        <v>0</v>
      </c>
      <c r="X1073" s="448">
        <f t="shared" si="794"/>
        <v>0</v>
      </c>
      <c r="Y1073" s="464">
        <f t="shared" si="794"/>
        <v>0</v>
      </c>
      <c r="Z1073" s="448">
        <f t="shared" si="794"/>
        <v>0</v>
      </c>
      <c r="AA1073" s="448">
        <f t="shared" si="794"/>
        <v>0</v>
      </c>
      <c r="AB1073" s="448">
        <f t="shared" si="794"/>
        <v>0</v>
      </c>
      <c r="AC1073" s="448">
        <f t="shared" si="794"/>
        <v>0</v>
      </c>
      <c r="AD1073" s="448">
        <f t="shared" si="794"/>
        <v>0</v>
      </c>
      <c r="AE1073" s="464">
        <f t="shared" si="794"/>
        <v>0</v>
      </c>
      <c r="AF1073" s="448">
        <f t="shared" si="794"/>
        <v>0</v>
      </c>
      <c r="AG1073" s="448">
        <f t="shared" si="794"/>
        <v>0</v>
      </c>
      <c r="AH1073" s="448">
        <f t="shared" si="794"/>
        <v>0</v>
      </c>
      <c r="AI1073" s="449">
        <f t="shared" si="794"/>
        <v>0</v>
      </c>
      <c r="AJ1073" s="464">
        <f t="shared" si="779"/>
        <v>0</v>
      </c>
      <c r="AK1073" s="448">
        <f t="shared" si="780"/>
        <v>0</v>
      </c>
      <c r="AL1073" s="448">
        <f t="shared" si="781"/>
        <v>0</v>
      </c>
      <c r="AM1073" s="448">
        <f t="shared" si="782"/>
        <v>0</v>
      </c>
      <c r="AN1073" s="449">
        <f t="shared" si="783"/>
        <v>0</v>
      </c>
    </row>
    <row r="1074" spans="1:40" outlineLevel="2">
      <c r="A1074" s="882">
        <f>ROW()</f>
        <v>1074</v>
      </c>
      <c r="B1074" s="453"/>
      <c r="D1074" s="452" t="s">
        <v>583</v>
      </c>
      <c r="H1074" s="458"/>
      <c r="I1074" s="458"/>
      <c r="J1074" s="459"/>
      <c r="K1074" s="458"/>
      <c r="L1074" s="169"/>
      <c r="M1074" s="169">
        <f>Input!$AB$70</f>
        <v>10</v>
      </c>
      <c r="N1074" s="449">
        <f t="shared" ref="N1074:AI1074" si="795">(M1074-M$9)*(M1074&gt;N$9)</f>
        <v>9</v>
      </c>
      <c r="O1074" s="448">
        <f t="shared" si="795"/>
        <v>8</v>
      </c>
      <c r="P1074" s="448">
        <f t="shared" si="795"/>
        <v>7</v>
      </c>
      <c r="Q1074" s="448">
        <f t="shared" si="795"/>
        <v>6</v>
      </c>
      <c r="R1074" s="448">
        <f t="shared" si="795"/>
        <v>5</v>
      </c>
      <c r="S1074" s="448">
        <f t="shared" si="795"/>
        <v>4</v>
      </c>
      <c r="T1074" s="464">
        <f t="shared" si="795"/>
        <v>3</v>
      </c>
      <c r="U1074" s="448">
        <f t="shared" si="795"/>
        <v>2.5</v>
      </c>
      <c r="V1074" s="448">
        <f t="shared" si="795"/>
        <v>1.5</v>
      </c>
      <c r="W1074" s="448">
        <f t="shared" si="795"/>
        <v>0.5</v>
      </c>
      <c r="X1074" s="448">
        <f t="shared" si="795"/>
        <v>0</v>
      </c>
      <c r="Y1074" s="464">
        <f t="shared" si="795"/>
        <v>0</v>
      </c>
      <c r="Z1074" s="448">
        <f t="shared" si="795"/>
        <v>0</v>
      </c>
      <c r="AA1074" s="448">
        <f t="shared" si="795"/>
        <v>0</v>
      </c>
      <c r="AB1074" s="448">
        <f t="shared" si="795"/>
        <v>0</v>
      </c>
      <c r="AC1074" s="448">
        <f t="shared" si="795"/>
        <v>0</v>
      </c>
      <c r="AD1074" s="448">
        <f t="shared" si="795"/>
        <v>0</v>
      </c>
      <c r="AE1074" s="464">
        <f t="shared" si="795"/>
        <v>0</v>
      </c>
      <c r="AF1074" s="448">
        <f t="shared" si="795"/>
        <v>0</v>
      </c>
      <c r="AG1074" s="448">
        <f t="shared" si="795"/>
        <v>0</v>
      </c>
      <c r="AH1074" s="448">
        <f t="shared" si="795"/>
        <v>0</v>
      </c>
      <c r="AI1074" s="449">
        <f t="shared" si="795"/>
        <v>0</v>
      </c>
      <c r="AJ1074" s="464">
        <f t="shared" si="779"/>
        <v>0</v>
      </c>
      <c r="AK1074" s="448">
        <f t="shared" si="780"/>
        <v>0</v>
      </c>
      <c r="AL1074" s="448">
        <f t="shared" si="781"/>
        <v>0</v>
      </c>
      <c r="AM1074" s="448">
        <f t="shared" si="782"/>
        <v>0</v>
      </c>
      <c r="AN1074" s="449">
        <f t="shared" si="783"/>
        <v>0</v>
      </c>
    </row>
    <row r="1075" spans="1:40" outlineLevel="2">
      <c r="A1075" s="882">
        <f>ROW()</f>
        <v>1075</v>
      </c>
      <c r="B1075" s="453"/>
      <c r="D1075" s="452" t="s">
        <v>81</v>
      </c>
      <c r="H1075" s="458"/>
      <c r="I1075" s="458"/>
      <c r="J1075" s="459"/>
      <c r="K1075" s="458"/>
      <c r="L1075" s="169"/>
      <c r="M1075" s="169">
        <f>Input!$AB$71</f>
        <v>4</v>
      </c>
      <c r="N1075" s="449">
        <f t="shared" ref="N1075:AI1075" si="796">(M1075-M$9)*(M1075&gt;N$9)</f>
        <v>3</v>
      </c>
      <c r="O1075" s="448">
        <f t="shared" si="796"/>
        <v>2</v>
      </c>
      <c r="P1075" s="448">
        <f t="shared" si="796"/>
        <v>1</v>
      </c>
      <c r="Q1075" s="448">
        <f t="shared" si="796"/>
        <v>0</v>
      </c>
      <c r="R1075" s="448">
        <f t="shared" si="796"/>
        <v>0</v>
      </c>
      <c r="S1075" s="448">
        <f t="shared" si="796"/>
        <v>0</v>
      </c>
      <c r="T1075" s="464">
        <f t="shared" si="796"/>
        <v>0</v>
      </c>
      <c r="U1075" s="448">
        <f t="shared" si="796"/>
        <v>0</v>
      </c>
      <c r="V1075" s="448">
        <f t="shared" si="796"/>
        <v>0</v>
      </c>
      <c r="W1075" s="448">
        <f t="shared" si="796"/>
        <v>0</v>
      </c>
      <c r="X1075" s="448">
        <f t="shared" si="796"/>
        <v>0</v>
      </c>
      <c r="Y1075" s="464">
        <f t="shared" si="796"/>
        <v>0</v>
      </c>
      <c r="Z1075" s="448">
        <f t="shared" si="796"/>
        <v>0</v>
      </c>
      <c r="AA1075" s="448">
        <f t="shared" si="796"/>
        <v>0</v>
      </c>
      <c r="AB1075" s="448">
        <f t="shared" si="796"/>
        <v>0</v>
      </c>
      <c r="AC1075" s="448">
        <f t="shared" si="796"/>
        <v>0</v>
      </c>
      <c r="AD1075" s="448">
        <f t="shared" si="796"/>
        <v>0</v>
      </c>
      <c r="AE1075" s="464">
        <f t="shared" si="796"/>
        <v>0</v>
      </c>
      <c r="AF1075" s="448">
        <f t="shared" si="796"/>
        <v>0</v>
      </c>
      <c r="AG1075" s="448">
        <f t="shared" si="796"/>
        <v>0</v>
      </c>
      <c r="AH1075" s="448">
        <f t="shared" si="796"/>
        <v>0</v>
      </c>
      <c r="AI1075" s="449">
        <f t="shared" si="796"/>
        <v>0</v>
      </c>
      <c r="AJ1075" s="464">
        <f t="shared" si="779"/>
        <v>0</v>
      </c>
      <c r="AK1075" s="448">
        <f t="shared" si="780"/>
        <v>0</v>
      </c>
      <c r="AL1075" s="448">
        <f t="shared" si="781"/>
        <v>0</v>
      </c>
      <c r="AM1075" s="448">
        <f t="shared" si="782"/>
        <v>0</v>
      </c>
      <c r="AN1075" s="449">
        <f t="shared" si="783"/>
        <v>0</v>
      </c>
    </row>
    <row r="1076" spans="1:40" outlineLevel="2">
      <c r="A1076" s="882">
        <f>ROW()</f>
        <v>1076</v>
      </c>
      <c r="B1076" s="453"/>
      <c r="D1076" s="452" t="s">
        <v>28</v>
      </c>
      <c r="H1076" s="458"/>
      <c r="I1076" s="458"/>
      <c r="J1076" s="459"/>
      <c r="K1076" s="458"/>
      <c r="L1076" s="169"/>
      <c r="M1076" s="169">
        <f>Input!$AB$72</f>
        <v>0</v>
      </c>
      <c r="N1076" s="449">
        <f t="shared" ref="N1076:AI1076" si="797">(M1076-M$9)*(M1076&gt;N$9)</f>
        <v>0</v>
      </c>
      <c r="O1076" s="448">
        <f t="shared" si="797"/>
        <v>0</v>
      </c>
      <c r="P1076" s="448">
        <f t="shared" si="797"/>
        <v>0</v>
      </c>
      <c r="Q1076" s="448">
        <f t="shared" si="797"/>
        <v>0</v>
      </c>
      <c r="R1076" s="448">
        <f t="shared" si="797"/>
        <v>0</v>
      </c>
      <c r="S1076" s="448">
        <f t="shared" si="797"/>
        <v>0</v>
      </c>
      <c r="T1076" s="464">
        <f t="shared" si="797"/>
        <v>0</v>
      </c>
      <c r="U1076" s="448">
        <f t="shared" si="797"/>
        <v>0</v>
      </c>
      <c r="V1076" s="448">
        <f t="shared" si="797"/>
        <v>0</v>
      </c>
      <c r="W1076" s="448">
        <f t="shared" si="797"/>
        <v>0</v>
      </c>
      <c r="X1076" s="448">
        <f t="shared" si="797"/>
        <v>0</v>
      </c>
      <c r="Y1076" s="464">
        <f t="shared" si="797"/>
        <v>0</v>
      </c>
      <c r="Z1076" s="448">
        <f t="shared" si="797"/>
        <v>0</v>
      </c>
      <c r="AA1076" s="448">
        <f t="shared" si="797"/>
        <v>0</v>
      </c>
      <c r="AB1076" s="448">
        <f t="shared" si="797"/>
        <v>0</v>
      </c>
      <c r="AC1076" s="448">
        <f t="shared" si="797"/>
        <v>0</v>
      </c>
      <c r="AD1076" s="448">
        <f t="shared" si="797"/>
        <v>0</v>
      </c>
      <c r="AE1076" s="464">
        <f t="shared" si="797"/>
        <v>0</v>
      </c>
      <c r="AF1076" s="448">
        <f t="shared" si="797"/>
        <v>0</v>
      </c>
      <c r="AG1076" s="448">
        <f t="shared" si="797"/>
        <v>0</v>
      </c>
      <c r="AH1076" s="448">
        <f t="shared" si="797"/>
        <v>0</v>
      </c>
      <c r="AI1076" s="449">
        <f t="shared" si="797"/>
        <v>0</v>
      </c>
      <c r="AJ1076" s="464">
        <f t="shared" si="779"/>
        <v>0</v>
      </c>
      <c r="AK1076" s="448">
        <f t="shared" si="780"/>
        <v>0</v>
      </c>
      <c r="AL1076" s="448">
        <f t="shared" si="781"/>
        <v>0</v>
      </c>
      <c r="AM1076" s="448">
        <f t="shared" si="782"/>
        <v>0</v>
      </c>
      <c r="AN1076" s="449">
        <f t="shared" si="783"/>
        <v>0</v>
      </c>
    </row>
    <row r="1077" spans="1:40" outlineLevel="2">
      <c r="A1077" s="882">
        <f>ROW()</f>
        <v>1077</v>
      </c>
      <c r="B1077" s="453"/>
      <c r="D1077" s="456" t="s">
        <v>443</v>
      </c>
      <c r="E1077" s="456"/>
      <c r="F1077" s="456"/>
      <c r="G1077" s="456"/>
      <c r="H1077" s="460"/>
      <c r="I1077" s="460"/>
      <c r="J1077" s="461"/>
      <c r="K1077" s="460"/>
      <c r="L1077" s="170"/>
      <c r="M1077" s="170">
        <f>Input!$AB$73</f>
        <v>5</v>
      </c>
      <c r="N1077" s="451">
        <f t="shared" ref="N1077:AI1077" si="798">(M1077-M$9)*(M1077&gt;N$9)</f>
        <v>4</v>
      </c>
      <c r="O1077" s="450">
        <f t="shared" si="798"/>
        <v>3</v>
      </c>
      <c r="P1077" s="450">
        <f t="shared" si="798"/>
        <v>2</v>
      </c>
      <c r="Q1077" s="450">
        <f t="shared" si="798"/>
        <v>1</v>
      </c>
      <c r="R1077" s="450">
        <f t="shared" si="798"/>
        <v>0</v>
      </c>
      <c r="S1077" s="450">
        <f t="shared" si="798"/>
        <v>0</v>
      </c>
      <c r="T1077" s="474">
        <f t="shared" si="798"/>
        <v>0</v>
      </c>
      <c r="U1077" s="450">
        <f t="shared" si="798"/>
        <v>0</v>
      </c>
      <c r="V1077" s="450">
        <f t="shared" si="798"/>
        <v>0</v>
      </c>
      <c r="W1077" s="450">
        <f t="shared" si="798"/>
        <v>0</v>
      </c>
      <c r="X1077" s="450">
        <f t="shared" si="798"/>
        <v>0</v>
      </c>
      <c r="Y1077" s="474">
        <f t="shared" si="798"/>
        <v>0</v>
      </c>
      <c r="Z1077" s="450">
        <f t="shared" si="798"/>
        <v>0</v>
      </c>
      <c r="AA1077" s="450">
        <f t="shared" si="798"/>
        <v>0</v>
      </c>
      <c r="AB1077" s="450">
        <f t="shared" si="798"/>
        <v>0</v>
      </c>
      <c r="AC1077" s="450">
        <f t="shared" si="798"/>
        <v>0</v>
      </c>
      <c r="AD1077" s="450">
        <f t="shared" si="798"/>
        <v>0</v>
      </c>
      <c r="AE1077" s="474">
        <f t="shared" si="798"/>
        <v>0</v>
      </c>
      <c r="AF1077" s="450">
        <f t="shared" si="798"/>
        <v>0</v>
      </c>
      <c r="AG1077" s="450">
        <f t="shared" si="798"/>
        <v>0</v>
      </c>
      <c r="AH1077" s="450">
        <f t="shared" si="798"/>
        <v>0</v>
      </c>
      <c r="AI1077" s="451">
        <f t="shared" si="798"/>
        <v>0</v>
      </c>
      <c r="AJ1077" s="474">
        <f t="shared" si="779"/>
        <v>0</v>
      </c>
      <c r="AK1077" s="450">
        <f t="shared" si="780"/>
        <v>0</v>
      </c>
      <c r="AL1077" s="450">
        <f t="shared" si="781"/>
        <v>0</v>
      </c>
      <c r="AM1077" s="450">
        <f t="shared" si="782"/>
        <v>0</v>
      </c>
      <c r="AN1077" s="451">
        <f t="shared" si="783"/>
        <v>0</v>
      </c>
    </row>
    <row r="1078" spans="1:40" outlineLevel="2">
      <c r="A1078" s="882">
        <f>ROW()</f>
        <v>1078</v>
      </c>
      <c r="B1078" s="453"/>
      <c r="H1078" s="458"/>
      <c r="I1078" s="458"/>
      <c r="J1078" s="459"/>
      <c r="K1078" s="458"/>
      <c r="L1078" s="439"/>
      <c r="M1078" s="439"/>
      <c r="N1078" s="440"/>
      <c r="O1078" s="439"/>
      <c r="P1078" s="439"/>
      <c r="Q1078" s="439"/>
      <c r="R1078" s="439"/>
      <c r="S1078" s="439"/>
      <c r="T1078" s="443"/>
      <c r="U1078" s="439"/>
      <c r="V1078" s="439"/>
      <c r="W1078" s="439"/>
      <c r="X1078" s="439"/>
      <c r="Y1078" s="443"/>
      <c r="Z1078" s="439"/>
      <c r="AA1078" s="439"/>
      <c r="AB1078" s="439"/>
      <c r="AC1078" s="439"/>
      <c r="AD1078" s="439"/>
      <c r="AE1078" s="443"/>
      <c r="AF1078" s="439"/>
      <c r="AG1078" s="439"/>
      <c r="AH1078" s="439"/>
      <c r="AI1078" s="440"/>
      <c r="AJ1078" s="443"/>
      <c r="AK1078" s="439"/>
      <c r="AL1078" s="439"/>
      <c r="AM1078" s="439"/>
      <c r="AN1078" s="440"/>
    </row>
    <row r="1079" spans="1:40" outlineLevel="1">
      <c r="A1079" s="732" t="s">
        <v>20</v>
      </c>
      <c r="B1079" s="733"/>
      <c r="C1079" s="881"/>
      <c r="D1079" s="733"/>
      <c r="E1079" s="733"/>
      <c r="F1079" s="733"/>
      <c r="G1079" s="730"/>
      <c r="H1079" s="733"/>
      <c r="I1079" s="730"/>
      <c r="J1079" s="729"/>
      <c r="K1079" s="730"/>
      <c r="L1079" s="730"/>
      <c r="M1079" s="730"/>
      <c r="N1079" s="731"/>
      <c r="O1079" s="730"/>
      <c r="P1079" s="730"/>
      <c r="Q1079" s="730"/>
      <c r="R1079" s="730"/>
      <c r="S1079" s="730"/>
      <c r="T1079" s="729"/>
      <c r="U1079" s="730"/>
      <c r="V1079" s="730"/>
      <c r="W1079" s="730"/>
      <c r="X1079" s="730"/>
      <c r="Y1079" s="729"/>
      <c r="Z1079" s="730"/>
      <c r="AA1079" s="730"/>
      <c r="AB1079" s="730"/>
      <c r="AC1079" s="730"/>
      <c r="AD1079" s="730"/>
      <c r="AE1079" s="729"/>
      <c r="AF1079" s="730"/>
      <c r="AG1079" s="730"/>
      <c r="AH1079" s="730"/>
      <c r="AI1079" s="731"/>
      <c r="AJ1079" s="729"/>
      <c r="AK1079" s="730"/>
      <c r="AL1079" s="730"/>
      <c r="AM1079" s="730"/>
      <c r="AN1079" s="731"/>
    </row>
    <row r="1080" spans="1:40" outlineLevel="2">
      <c r="A1080" s="882">
        <f>ROW()</f>
        <v>1080</v>
      </c>
      <c r="B1080" s="453"/>
      <c r="D1080" s="452" t="s">
        <v>300</v>
      </c>
      <c r="H1080" s="458"/>
      <c r="I1080" s="458"/>
      <c r="J1080" s="459"/>
      <c r="K1080" s="458"/>
      <c r="L1080" s="439">
        <f t="shared" ref="L1080:AD1080" si="799">K1188</f>
        <v>0</v>
      </c>
      <c r="M1080" s="439">
        <f t="shared" si="799"/>
        <v>0</v>
      </c>
      <c r="N1080" s="440">
        <f t="shared" si="799"/>
        <v>0</v>
      </c>
      <c r="O1080" s="439">
        <f t="shared" si="799"/>
        <v>0</v>
      </c>
      <c r="P1080" s="439">
        <f t="shared" si="799"/>
        <v>0</v>
      </c>
      <c r="Q1080" s="439">
        <f t="shared" si="799"/>
        <v>0</v>
      </c>
      <c r="R1080" s="439">
        <f t="shared" si="799"/>
        <v>0</v>
      </c>
      <c r="S1080" s="439">
        <f t="shared" si="799"/>
        <v>0</v>
      </c>
      <c r="T1080" s="443">
        <f t="shared" si="799"/>
        <v>0</v>
      </c>
      <c r="U1080" s="439">
        <f t="shared" si="799"/>
        <v>0</v>
      </c>
      <c r="V1080" s="439">
        <f t="shared" si="799"/>
        <v>0</v>
      </c>
      <c r="W1080" s="439">
        <f t="shared" si="799"/>
        <v>0</v>
      </c>
      <c r="X1080" s="439">
        <f t="shared" si="799"/>
        <v>0</v>
      </c>
      <c r="Y1080" s="443">
        <f t="shared" si="799"/>
        <v>0</v>
      </c>
      <c r="Z1080" s="439">
        <f t="shared" si="799"/>
        <v>0</v>
      </c>
      <c r="AA1080" s="439">
        <f t="shared" si="799"/>
        <v>0</v>
      </c>
      <c r="AB1080" s="439">
        <f t="shared" si="799"/>
        <v>0</v>
      </c>
      <c r="AC1080" s="439">
        <f t="shared" si="799"/>
        <v>0</v>
      </c>
      <c r="AD1080" s="439">
        <f t="shared" si="799"/>
        <v>0</v>
      </c>
      <c r="AE1080" s="443">
        <f t="shared" ref="AE1080:AI1091" si="800">AD1188</f>
        <v>0</v>
      </c>
      <c r="AF1080" s="439">
        <f t="shared" si="800"/>
        <v>0</v>
      </c>
      <c r="AG1080" s="439">
        <f t="shared" si="800"/>
        <v>0</v>
      </c>
      <c r="AH1080" s="439">
        <f t="shared" si="800"/>
        <v>0</v>
      </c>
      <c r="AI1080" s="440">
        <f t="shared" si="800"/>
        <v>0</v>
      </c>
      <c r="AJ1080" s="443">
        <f t="shared" ref="AJ1080:AJ1091" si="801">AI1188</f>
        <v>0</v>
      </c>
      <c r="AK1080" s="439">
        <f t="shared" ref="AK1080:AK1091" si="802">AJ1188</f>
        <v>0</v>
      </c>
      <c r="AL1080" s="439">
        <f t="shared" ref="AL1080:AL1091" si="803">AK1188</f>
        <v>0</v>
      </c>
      <c r="AM1080" s="439">
        <f t="shared" ref="AM1080:AM1091" si="804">AL1188</f>
        <v>0</v>
      </c>
      <c r="AN1080" s="440">
        <f t="shared" ref="AN1080:AN1091" si="805">AM1188</f>
        <v>0</v>
      </c>
    </row>
    <row r="1081" spans="1:40" outlineLevel="2">
      <c r="A1081" s="882">
        <f>ROW()</f>
        <v>1081</v>
      </c>
      <c r="B1081" s="453"/>
      <c r="D1081" s="452" t="s">
        <v>301</v>
      </c>
      <c r="H1081" s="458"/>
      <c r="I1081" s="458"/>
      <c r="J1081" s="459"/>
      <c r="K1081" s="458"/>
      <c r="L1081" s="439">
        <f t="shared" ref="L1081" si="806">K1189</f>
        <v>0</v>
      </c>
      <c r="M1081" s="439">
        <f t="shared" ref="M1081" si="807">L1189</f>
        <v>0</v>
      </c>
      <c r="N1081" s="440">
        <f t="shared" ref="N1081" si="808">M1189</f>
        <v>0</v>
      </c>
      <c r="O1081" s="439">
        <f t="shared" ref="O1081" si="809">N1189</f>
        <v>0</v>
      </c>
      <c r="P1081" s="439">
        <f t="shared" ref="P1081" si="810">O1189</f>
        <v>0</v>
      </c>
      <c r="Q1081" s="439">
        <f t="shared" ref="Q1081" si="811">P1189</f>
        <v>0</v>
      </c>
      <c r="R1081" s="439">
        <f t="shared" ref="R1081" si="812">Q1189</f>
        <v>0</v>
      </c>
      <c r="S1081" s="439">
        <f t="shared" ref="S1081" si="813">R1189</f>
        <v>0</v>
      </c>
      <c r="T1081" s="443">
        <f t="shared" ref="T1081" si="814">S1189</f>
        <v>0</v>
      </c>
      <c r="U1081" s="439">
        <f t="shared" ref="U1081" si="815">T1189</f>
        <v>0</v>
      </c>
      <c r="V1081" s="439">
        <f t="shared" ref="V1081" si="816">U1189</f>
        <v>0</v>
      </c>
      <c r="W1081" s="439">
        <f t="shared" ref="W1081" si="817">V1189</f>
        <v>0</v>
      </c>
      <c r="X1081" s="439">
        <f t="shared" ref="X1081" si="818">W1189</f>
        <v>0</v>
      </c>
      <c r="Y1081" s="443">
        <f t="shared" ref="Y1081" si="819">X1189</f>
        <v>0</v>
      </c>
      <c r="Z1081" s="439">
        <f t="shared" ref="Z1081" si="820">Y1189</f>
        <v>0</v>
      </c>
      <c r="AA1081" s="439">
        <f t="shared" ref="AA1081" si="821">Z1189</f>
        <v>0</v>
      </c>
      <c r="AB1081" s="439">
        <f t="shared" ref="AB1081" si="822">AA1189</f>
        <v>0</v>
      </c>
      <c r="AC1081" s="439">
        <f t="shared" ref="AC1081" si="823">AB1189</f>
        <v>0</v>
      </c>
      <c r="AD1081" s="439">
        <f t="shared" ref="AD1081" si="824">AC1189</f>
        <v>0</v>
      </c>
      <c r="AE1081" s="443">
        <f t="shared" si="800"/>
        <v>0</v>
      </c>
      <c r="AF1081" s="439">
        <f t="shared" si="800"/>
        <v>0</v>
      </c>
      <c r="AG1081" s="439">
        <f t="shared" si="800"/>
        <v>0</v>
      </c>
      <c r="AH1081" s="439">
        <f t="shared" si="800"/>
        <v>0</v>
      </c>
      <c r="AI1081" s="440">
        <f t="shared" si="800"/>
        <v>0</v>
      </c>
      <c r="AJ1081" s="443">
        <f t="shared" si="801"/>
        <v>0</v>
      </c>
      <c r="AK1081" s="439">
        <f t="shared" si="802"/>
        <v>0</v>
      </c>
      <c r="AL1081" s="439">
        <f t="shared" si="803"/>
        <v>0</v>
      </c>
      <c r="AM1081" s="439">
        <f t="shared" si="804"/>
        <v>0</v>
      </c>
      <c r="AN1081" s="440">
        <f t="shared" si="805"/>
        <v>0</v>
      </c>
    </row>
    <row r="1082" spans="1:40" outlineLevel="2">
      <c r="A1082" s="882">
        <f>ROW()</f>
        <v>1082</v>
      </c>
      <c r="B1082" s="453"/>
      <c r="D1082" s="452" t="s">
        <v>29</v>
      </c>
      <c r="H1082" s="458"/>
      <c r="I1082" s="458"/>
      <c r="J1082" s="459"/>
      <c r="K1082" s="458"/>
      <c r="L1082" s="439">
        <f t="shared" ref="L1082:S1089" si="825">K1190</f>
        <v>0</v>
      </c>
      <c r="M1082" s="439">
        <f t="shared" si="825"/>
        <v>4.25</v>
      </c>
      <c r="N1082" s="440">
        <f t="shared" si="825"/>
        <v>4.0374999999999996</v>
      </c>
      <c r="O1082" s="439">
        <f t="shared" si="825"/>
        <v>3.8249999999999997</v>
      </c>
      <c r="P1082" s="439">
        <f t="shared" si="825"/>
        <v>3.6124999999999998</v>
      </c>
      <c r="Q1082" s="439">
        <f t="shared" si="825"/>
        <v>3.4</v>
      </c>
      <c r="R1082" s="439">
        <f t="shared" si="825"/>
        <v>3.1875</v>
      </c>
      <c r="S1082" s="439">
        <f t="shared" si="825"/>
        <v>2.9750000000000001</v>
      </c>
      <c r="T1082" s="334">
        <v>0</v>
      </c>
      <c r="U1082" s="439">
        <f t="shared" ref="U1082:AD1082" si="826">T1190</f>
        <v>0</v>
      </c>
      <c r="V1082" s="439">
        <f t="shared" si="826"/>
        <v>0</v>
      </c>
      <c r="W1082" s="439">
        <f t="shared" si="826"/>
        <v>0</v>
      </c>
      <c r="X1082" s="439">
        <f t="shared" si="826"/>
        <v>0</v>
      </c>
      <c r="Y1082" s="443">
        <f t="shared" si="826"/>
        <v>0</v>
      </c>
      <c r="Z1082" s="439">
        <f t="shared" si="826"/>
        <v>0</v>
      </c>
      <c r="AA1082" s="439">
        <f t="shared" si="826"/>
        <v>0</v>
      </c>
      <c r="AB1082" s="439">
        <f t="shared" si="826"/>
        <v>0</v>
      </c>
      <c r="AC1082" s="439">
        <f t="shared" si="826"/>
        <v>0</v>
      </c>
      <c r="AD1082" s="439">
        <f t="shared" si="826"/>
        <v>0</v>
      </c>
      <c r="AE1082" s="443">
        <f t="shared" si="800"/>
        <v>0</v>
      </c>
      <c r="AF1082" s="439">
        <f t="shared" si="800"/>
        <v>0</v>
      </c>
      <c r="AG1082" s="439">
        <f t="shared" si="800"/>
        <v>0</v>
      </c>
      <c r="AH1082" s="439">
        <f t="shared" si="800"/>
        <v>0</v>
      </c>
      <c r="AI1082" s="440">
        <f t="shared" si="800"/>
        <v>0</v>
      </c>
      <c r="AJ1082" s="443">
        <f t="shared" si="801"/>
        <v>0</v>
      </c>
      <c r="AK1082" s="439">
        <f t="shared" si="802"/>
        <v>0</v>
      </c>
      <c r="AL1082" s="439">
        <f t="shared" si="803"/>
        <v>0</v>
      </c>
      <c r="AM1082" s="439">
        <f t="shared" si="804"/>
        <v>0</v>
      </c>
      <c r="AN1082" s="440">
        <f t="shared" si="805"/>
        <v>0</v>
      </c>
    </row>
    <row r="1083" spans="1:40" outlineLevel="2">
      <c r="A1083" s="882">
        <f>ROW()</f>
        <v>1083</v>
      </c>
      <c r="B1083" s="453"/>
      <c r="D1083" s="452" t="s">
        <v>30</v>
      </c>
      <c r="H1083" s="458"/>
      <c r="I1083" s="458"/>
      <c r="J1083" s="459"/>
      <c r="K1083" s="458"/>
      <c r="L1083" s="439">
        <f t="shared" si="825"/>
        <v>0</v>
      </c>
      <c r="M1083" s="439">
        <f t="shared" si="825"/>
        <v>8.0492681329321192E-2</v>
      </c>
      <c r="N1083" s="440">
        <f t="shared" si="825"/>
        <v>7.6468047262855138E-2</v>
      </c>
      <c r="O1083" s="439">
        <f t="shared" si="825"/>
        <v>7.2443413196389084E-2</v>
      </c>
      <c r="P1083" s="439">
        <f t="shared" si="825"/>
        <v>6.841877912992303E-2</v>
      </c>
      <c r="Q1083" s="439">
        <f t="shared" si="825"/>
        <v>6.4394145063456976E-2</v>
      </c>
      <c r="R1083" s="439">
        <f t="shared" si="825"/>
        <v>6.0369510996990915E-2</v>
      </c>
      <c r="S1083" s="439">
        <f t="shared" si="825"/>
        <v>5.6344876930524854E-2</v>
      </c>
      <c r="T1083" s="443">
        <f>SUM(S1190:S1192)</f>
        <v>2.8148202428640592</v>
      </c>
      <c r="U1083" s="439">
        <f t="shared" ref="U1083:AD1083" si="827">T1191</f>
        <v>2.7065579258308263</v>
      </c>
      <c r="V1083" s="439">
        <f t="shared" si="827"/>
        <v>2.4900332917643602</v>
      </c>
      <c r="W1083" s="439">
        <f t="shared" si="827"/>
        <v>2.273508657697894</v>
      </c>
      <c r="X1083" s="439">
        <f t="shared" si="827"/>
        <v>2.0569840236314278</v>
      </c>
      <c r="Y1083" s="443">
        <f t="shared" si="827"/>
        <v>1.8404593895649617</v>
      </c>
      <c r="Z1083" s="439">
        <f t="shared" si="827"/>
        <v>1.7321970725317286</v>
      </c>
      <c r="AA1083" s="439">
        <f t="shared" si="827"/>
        <v>1.5156724384652625</v>
      </c>
      <c r="AB1083" s="439">
        <f t="shared" si="827"/>
        <v>1.2991478043987963</v>
      </c>
      <c r="AC1083" s="439">
        <f t="shared" si="827"/>
        <v>1.0826231703323304</v>
      </c>
      <c r="AD1083" s="439">
        <f t="shared" si="827"/>
        <v>0.8660985362658643</v>
      </c>
      <c r="AE1083" s="443">
        <f t="shared" si="800"/>
        <v>0.64957390219939826</v>
      </c>
      <c r="AF1083" s="439">
        <f t="shared" si="800"/>
        <v>0.43304926813293221</v>
      </c>
      <c r="AG1083" s="439">
        <f t="shared" si="800"/>
        <v>0.2165246340664661</v>
      </c>
      <c r="AH1083" s="439">
        <f t="shared" si="800"/>
        <v>0</v>
      </c>
      <c r="AI1083" s="440">
        <f t="shared" si="800"/>
        <v>0</v>
      </c>
      <c r="AJ1083" s="443">
        <f t="shared" si="801"/>
        <v>0</v>
      </c>
      <c r="AK1083" s="439">
        <f t="shared" si="802"/>
        <v>0</v>
      </c>
      <c r="AL1083" s="439">
        <f t="shared" si="803"/>
        <v>0</v>
      </c>
      <c r="AM1083" s="439">
        <f t="shared" si="804"/>
        <v>0</v>
      </c>
      <c r="AN1083" s="440">
        <f t="shared" si="805"/>
        <v>0</v>
      </c>
    </row>
    <row r="1084" spans="1:40" outlineLevel="2">
      <c r="A1084" s="882">
        <f>ROW()</f>
        <v>1084</v>
      </c>
      <c r="B1084" s="453"/>
      <c r="D1084" s="452" t="s">
        <v>31</v>
      </c>
      <c r="H1084" s="458"/>
      <c r="I1084" s="458"/>
      <c r="J1084" s="459"/>
      <c r="K1084" s="458"/>
      <c r="L1084" s="439">
        <f t="shared" si="825"/>
        <v>0</v>
      </c>
      <c r="M1084" s="439">
        <f t="shared" si="825"/>
        <v>0</v>
      </c>
      <c r="N1084" s="440">
        <f t="shared" si="825"/>
        <v>0</v>
      </c>
      <c r="O1084" s="439">
        <f t="shared" si="825"/>
        <v>0</v>
      </c>
      <c r="P1084" s="439">
        <f t="shared" si="825"/>
        <v>0</v>
      </c>
      <c r="Q1084" s="439">
        <f t="shared" si="825"/>
        <v>0</v>
      </c>
      <c r="R1084" s="439">
        <f t="shared" si="825"/>
        <v>0</v>
      </c>
      <c r="S1084" s="439">
        <f t="shared" si="825"/>
        <v>0</v>
      </c>
      <c r="T1084" s="443">
        <f t="shared" ref="T1084:T1089" si="828">S1192</f>
        <v>0</v>
      </c>
      <c r="U1084" s="439">
        <f t="shared" ref="U1084:AD1084" si="829">T1192</f>
        <v>0</v>
      </c>
      <c r="V1084" s="439">
        <f t="shared" si="829"/>
        <v>0</v>
      </c>
      <c r="W1084" s="439">
        <f t="shared" si="829"/>
        <v>0</v>
      </c>
      <c r="X1084" s="439">
        <f t="shared" si="829"/>
        <v>0</v>
      </c>
      <c r="Y1084" s="443">
        <f t="shared" si="829"/>
        <v>0</v>
      </c>
      <c r="Z1084" s="439">
        <f t="shared" si="829"/>
        <v>0</v>
      </c>
      <c r="AA1084" s="439">
        <f t="shared" si="829"/>
        <v>0</v>
      </c>
      <c r="AB1084" s="439">
        <f t="shared" si="829"/>
        <v>0</v>
      </c>
      <c r="AC1084" s="439">
        <f t="shared" si="829"/>
        <v>0</v>
      </c>
      <c r="AD1084" s="439">
        <f t="shared" si="829"/>
        <v>0</v>
      </c>
      <c r="AE1084" s="443">
        <f t="shared" si="800"/>
        <v>0</v>
      </c>
      <c r="AF1084" s="439">
        <f t="shared" si="800"/>
        <v>0</v>
      </c>
      <c r="AG1084" s="439">
        <f t="shared" si="800"/>
        <v>0</v>
      </c>
      <c r="AH1084" s="439">
        <f t="shared" si="800"/>
        <v>0</v>
      </c>
      <c r="AI1084" s="440">
        <f t="shared" si="800"/>
        <v>0</v>
      </c>
      <c r="AJ1084" s="443">
        <f t="shared" si="801"/>
        <v>0</v>
      </c>
      <c r="AK1084" s="439">
        <f t="shared" si="802"/>
        <v>0</v>
      </c>
      <c r="AL1084" s="439">
        <f t="shared" si="803"/>
        <v>0</v>
      </c>
      <c r="AM1084" s="439">
        <f t="shared" si="804"/>
        <v>0</v>
      </c>
      <c r="AN1084" s="440">
        <f t="shared" si="805"/>
        <v>0</v>
      </c>
    </row>
    <row r="1085" spans="1:40" outlineLevel="2">
      <c r="A1085" s="882">
        <f>ROW()</f>
        <v>1085</v>
      </c>
      <c r="B1085" s="453"/>
      <c r="D1085" s="452" t="s">
        <v>32</v>
      </c>
      <c r="H1085" s="458"/>
      <c r="I1085" s="458"/>
      <c r="J1085" s="459"/>
      <c r="K1085" s="458"/>
      <c r="L1085" s="439">
        <f t="shared" si="825"/>
        <v>0</v>
      </c>
      <c r="M1085" s="439">
        <f t="shared" si="825"/>
        <v>1.4264525805196162E-2</v>
      </c>
      <c r="N1085" s="440">
        <f t="shared" si="825"/>
        <v>1.3907912660066258E-2</v>
      </c>
      <c r="O1085" s="439">
        <f t="shared" si="825"/>
        <v>1.3551299514936355E-2</v>
      </c>
      <c r="P1085" s="439">
        <f t="shared" si="825"/>
        <v>1.3194686369806452E-2</v>
      </c>
      <c r="Q1085" s="439">
        <f t="shared" si="825"/>
        <v>1.2838073224676548E-2</v>
      </c>
      <c r="R1085" s="439">
        <f t="shared" si="825"/>
        <v>1.2481460079546645E-2</v>
      </c>
      <c r="S1085" s="439">
        <f t="shared" si="825"/>
        <v>1.212484693441674E-2</v>
      </c>
      <c r="T1085" s="443">
        <f t="shared" si="828"/>
        <v>1.1768233789286837E-2</v>
      </c>
      <c r="U1085" s="439">
        <f t="shared" ref="U1085:AD1085" si="830">T1193</f>
        <v>1.1589927216721885E-2</v>
      </c>
      <c r="V1085" s="439">
        <f t="shared" si="830"/>
        <v>1.123331407159198E-2</v>
      </c>
      <c r="W1085" s="439">
        <f t="shared" si="830"/>
        <v>1.0876700926462077E-2</v>
      </c>
      <c r="X1085" s="439">
        <f t="shared" si="830"/>
        <v>1.0520087781332173E-2</v>
      </c>
      <c r="Y1085" s="443">
        <f t="shared" si="830"/>
        <v>1.016347463620227E-2</v>
      </c>
      <c r="Z1085" s="439">
        <f t="shared" si="830"/>
        <v>9.9851680636373185E-3</v>
      </c>
      <c r="AA1085" s="439">
        <f t="shared" si="830"/>
        <v>9.6285549185074135E-3</v>
      </c>
      <c r="AB1085" s="439">
        <f t="shared" si="830"/>
        <v>9.2719417733775084E-3</v>
      </c>
      <c r="AC1085" s="439">
        <f t="shared" si="830"/>
        <v>8.9153286282476034E-3</v>
      </c>
      <c r="AD1085" s="439">
        <f t="shared" si="830"/>
        <v>8.5587154831177001E-3</v>
      </c>
      <c r="AE1085" s="443">
        <f t="shared" si="800"/>
        <v>8.2021023379877968E-3</v>
      </c>
      <c r="AF1085" s="439">
        <f t="shared" si="800"/>
        <v>7.8454891928578917E-3</v>
      </c>
      <c r="AG1085" s="439">
        <f t="shared" si="800"/>
        <v>7.4888760477279876E-3</v>
      </c>
      <c r="AH1085" s="439">
        <f t="shared" si="800"/>
        <v>7.1322629025980834E-3</v>
      </c>
      <c r="AI1085" s="440">
        <f t="shared" si="800"/>
        <v>6.7756497574681792E-3</v>
      </c>
      <c r="AJ1085" s="443">
        <f t="shared" si="801"/>
        <v>6.4190366123382751E-3</v>
      </c>
      <c r="AK1085" s="439">
        <f t="shared" si="802"/>
        <v>6.0624234672083709E-3</v>
      </c>
      <c r="AL1085" s="439">
        <f t="shared" si="803"/>
        <v>5.7058103220784667E-3</v>
      </c>
      <c r="AM1085" s="439">
        <f t="shared" si="804"/>
        <v>5.3491971769485626E-3</v>
      </c>
      <c r="AN1085" s="440">
        <f t="shared" si="805"/>
        <v>4.9925840318186584E-3</v>
      </c>
    </row>
    <row r="1086" spans="1:40" outlineLevel="2">
      <c r="A1086" s="882">
        <f>ROW()</f>
        <v>1086</v>
      </c>
      <c r="B1086" s="453"/>
      <c r="D1086" s="452" t="s">
        <v>33</v>
      </c>
      <c r="H1086" s="458"/>
      <c r="I1086" s="458"/>
      <c r="J1086" s="459"/>
      <c r="K1086" s="458"/>
      <c r="L1086" s="439">
        <f t="shared" si="825"/>
        <v>0</v>
      </c>
      <c r="M1086" s="439">
        <f t="shared" si="825"/>
        <v>0</v>
      </c>
      <c r="N1086" s="440">
        <f t="shared" si="825"/>
        <v>0</v>
      </c>
      <c r="O1086" s="439">
        <f t="shared" si="825"/>
        <v>0</v>
      </c>
      <c r="P1086" s="439">
        <f t="shared" si="825"/>
        <v>0</v>
      </c>
      <c r="Q1086" s="439">
        <f t="shared" si="825"/>
        <v>0</v>
      </c>
      <c r="R1086" s="439">
        <f t="shared" si="825"/>
        <v>0</v>
      </c>
      <c r="S1086" s="439">
        <f t="shared" si="825"/>
        <v>0</v>
      </c>
      <c r="T1086" s="443">
        <f t="shared" si="828"/>
        <v>0</v>
      </c>
      <c r="U1086" s="439">
        <f t="shared" ref="U1086:AD1086" si="831">T1194</f>
        <v>0</v>
      </c>
      <c r="V1086" s="439">
        <f t="shared" si="831"/>
        <v>0</v>
      </c>
      <c r="W1086" s="439">
        <f t="shared" si="831"/>
        <v>0</v>
      </c>
      <c r="X1086" s="439">
        <f t="shared" si="831"/>
        <v>0</v>
      </c>
      <c r="Y1086" s="443">
        <f t="shared" si="831"/>
        <v>0</v>
      </c>
      <c r="Z1086" s="439">
        <f t="shared" si="831"/>
        <v>0</v>
      </c>
      <c r="AA1086" s="439">
        <f t="shared" si="831"/>
        <v>0</v>
      </c>
      <c r="AB1086" s="439">
        <f t="shared" si="831"/>
        <v>0</v>
      </c>
      <c r="AC1086" s="439">
        <f t="shared" si="831"/>
        <v>0</v>
      </c>
      <c r="AD1086" s="439">
        <f t="shared" si="831"/>
        <v>0</v>
      </c>
      <c r="AE1086" s="443">
        <f t="shared" si="800"/>
        <v>0</v>
      </c>
      <c r="AF1086" s="439">
        <f t="shared" si="800"/>
        <v>0</v>
      </c>
      <c r="AG1086" s="439">
        <f t="shared" si="800"/>
        <v>0</v>
      </c>
      <c r="AH1086" s="439">
        <f t="shared" si="800"/>
        <v>0</v>
      </c>
      <c r="AI1086" s="440">
        <f t="shared" si="800"/>
        <v>0</v>
      </c>
      <c r="AJ1086" s="443">
        <f t="shared" si="801"/>
        <v>0</v>
      </c>
      <c r="AK1086" s="439">
        <f t="shared" si="802"/>
        <v>0</v>
      </c>
      <c r="AL1086" s="439">
        <f t="shared" si="803"/>
        <v>0</v>
      </c>
      <c r="AM1086" s="439">
        <f t="shared" si="804"/>
        <v>0</v>
      </c>
      <c r="AN1086" s="440">
        <f t="shared" si="805"/>
        <v>0</v>
      </c>
    </row>
    <row r="1087" spans="1:40" outlineLevel="2">
      <c r="A1087" s="882">
        <f>ROW()</f>
        <v>1087</v>
      </c>
      <c r="B1087" s="453"/>
      <c r="D1087" s="452" t="s">
        <v>27</v>
      </c>
      <c r="H1087" s="458"/>
      <c r="I1087" s="458"/>
      <c r="J1087" s="459"/>
      <c r="K1087" s="458"/>
      <c r="L1087" s="439">
        <f t="shared" si="825"/>
        <v>0</v>
      </c>
      <c r="M1087" s="439">
        <f t="shared" si="825"/>
        <v>0</v>
      </c>
      <c r="N1087" s="440">
        <f t="shared" si="825"/>
        <v>0</v>
      </c>
      <c r="O1087" s="439">
        <f t="shared" si="825"/>
        <v>0</v>
      </c>
      <c r="P1087" s="439">
        <f t="shared" si="825"/>
        <v>0</v>
      </c>
      <c r="Q1087" s="439">
        <f t="shared" si="825"/>
        <v>0</v>
      </c>
      <c r="R1087" s="439">
        <f t="shared" si="825"/>
        <v>0</v>
      </c>
      <c r="S1087" s="439">
        <f t="shared" si="825"/>
        <v>0</v>
      </c>
      <c r="T1087" s="443">
        <f t="shared" si="828"/>
        <v>0</v>
      </c>
      <c r="U1087" s="439">
        <f t="shared" ref="U1087:AD1087" si="832">T1195</f>
        <v>0</v>
      </c>
      <c r="V1087" s="439">
        <f t="shared" si="832"/>
        <v>0</v>
      </c>
      <c r="W1087" s="439">
        <f t="shared" si="832"/>
        <v>0</v>
      </c>
      <c r="X1087" s="439">
        <f t="shared" si="832"/>
        <v>0</v>
      </c>
      <c r="Y1087" s="443">
        <f t="shared" si="832"/>
        <v>0</v>
      </c>
      <c r="Z1087" s="439">
        <f t="shared" si="832"/>
        <v>0</v>
      </c>
      <c r="AA1087" s="439">
        <f t="shared" si="832"/>
        <v>0</v>
      </c>
      <c r="AB1087" s="439">
        <f t="shared" si="832"/>
        <v>0</v>
      </c>
      <c r="AC1087" s="439">
        <f t="shared" si="832"/>
        <v>0</v>
      </c>
      <c r="AD1087" s="439">
        <f t="shared" si="832"/>
        <v>0</v>
      </c>
      <c r="AE1087" s="443">
        <f t="shared" si="800"/>
        <v>0</v>
      </c>
      <c r="AF1087" s="439">
        <f t="shared" si="800"/>
        <v>0</v>
      </c>
      <c r="AG1087" s="439">
        <f t="shared" si="800"/>
        <v>0</v>
      </c>
      <c r="AH1087" s="439">
        <f t="shared" si="800"/>
        <v>0</v>
      </c>
      <c r="AI1087" s="440">
        <f t="shared" si="800"/>
        <v>0</v>
      </c>
      <c r="AJ1087" s="443">
        <f t="shared" si="801"/>
        <v>0</v>
      </c>
      <c r="AK1087" s="439">
        <f t="shared" si="802"/>
        <v>0</v>
      </c>
      <c r="AL1087" s="439">
        <f t="shared" si="803"/>
        <v>0</v>
      </c>
      <c r="AM1087" s="439">
        <f t="shared" si="804"/>
        <v>0</v>
      </c>
      <c r="AN1087" s="440">
        <f t="shared" si="805"/>
        <v>0</v>
      </c>
    </row>
    <row r="1088" spans="1:40" outlineLevel="2">
      <c r="A1088" s="882">
        <f>ROW()</f>
        <v>1088</v>
      </c>
      <c r="B1088" s="453"/>
      <c r="D1088" s="452" t="s">
        <v>34</v>
      </c>
      <c r="H1088" s="458"/>
      <c r="I1088" s="458"/>
      <c r="J1088" s="459"/>
      <c r="K1088" s="458"/>
      <c r="L1088" s="439">
        <f t="shared" si="825"/>
        <v>0</v>
      </c>
      <c r="M1088" s="439">
        <f t="shared" si="825"/>
        <v>18.360000000000003</v>
      </c>
      <c r="N1088" s="440">
        <f t="shared" si="825"/>
        <v>17.625600000000002</v>
      </c>
      <c r="O1088" s="439">
        <f t="shared" si="825"/>
        <v>16.891200000000001</v>
      </c>
      <c r="P1088" s="439">
        <f t="shared" si="825"/>
        <v>16.1568</v>
      </c>
      <c r="Q1088" s="439">
        <f t="shared" si="825"/>
        <v>15.4224</v>
      </c>
      <c r="R1088" s="439">
        <f t="shared" si="825"/>
        <v>14.687999999999999</v>
      </c>
      <c r="S1088" s="439">
        <f t="shared" si="825"/>
        <v>13.953599999999998</v>
      </c>
      <c r="T1088" s="443">
        <f t="shared" si="828"/>
        <v>13.219199999999997</v>
      </c>
      <c r="U1088" s="439">
        <f t="shared" ref="U1088:AD1088" si="833">T1196</f>
        <v>12.851999999999997</v>
      </c>
      <c r="V1088" s="439">
        <f t="shared" si="833"/>
        <v>12.117599999999998</v>
      </c>
      <c r="W1088" s="439">
        <f t="shared" si="833"/>
        <v>11.383199999999999</v>
      </c>
      <c r="X1088" s="439">
        <f t="shared" si="833"/>
        <v>10.648799999999998</v>
      </c>
      <c r="Y1088" s="443">
        <f t="shared" si="833"/>
        <v>9.9143999999999988</v>
      </c>
      <c r="Z1088" s="439">
        <f t="shared" si="833"/>
        <v>9.5471999999999984</v>
      </c>
      <c r="AA1088" s="439">
        <f t="shared" si="833"/>
        <v>8.8127999999999993</v>
      </c>
      <c r="AB1088" s="439">
        <f t="shared" si="833"/>
        <v>8.0783999999999985</v>
      </c>
      <c r="AC1088" s="439">
        <f t="shared" si="833"/>
        <v>7.3439999999999985</v>
      </c>
      <c r="AD1088" s="439">
        <f t="shared" si="833"/>
        <v>6.6095999999999986</v>
      </c>
      <c r="AE1088" s="443">
        <f t="shared" si="800"/>
        <v>5.8751999999999986</v>
      </c>
      <c r="AF1088" s="439">
        <f t="shared" si="800"/>
        <v>5.1407999999999987</v>
      </c>
      <c r="AG1088" s="439">
        <f t="shared" si="800"/>
        <v>4.4063999999999988</v>
      </c>
      <c r="AH1088" s="439">
        <f t="shared" si="800"/>
        <v>3.6719999999999988</v>
      </c>
      <c r="AI1088" s="440">
        <f t="shared" si="800"/>
        <v>2.9375999999999989</v>
      </c>
      <c r="AJ1088" s="443">
        <f t="shared" si="801"/>
        <v>2.2031999999999989</v>
      </c>
      <c r="AK1088" s="439">
        <f t="shared" si="802"/>
        <v>1.4687999999999994</v>
      </c>
      <c r="AL1088" s="439">
        <f t="shared" si="803"/>
        <v>0.73439999999999972</v>
      </c>
      <c r="AM1088" s="439">
        <f t="shared" si="804"/>
        <v>0</v>
      </c>
      <c r="AN1088" s="440">
        <f t="shared" si="805"/>
        <v>0</v>
      </c>
    </row>
    <row r="1089" spans="1:40" outlineLevel="2">
      <c r="A1089" s="882">
        <f>ROW()</f>
        <v>1089</v>
      </c>
      <c r="B1089" s="453"/>
      <c r="D1089" s="452" t="s">
        <v>35</v>
      </c>
      <c r="H1089" s="458"/>
      <c r="I1089" s="458"/>
      <c r="J1089" s="459"/>
      <c r="K1089" s="458"/>
      <c r="L1089" s="439">
        <f t="shared" si="825"/>
        <v>0</v>
      </c>
      <c r="M1089" s="439">
        <f t="shared" si="825"/>
        <v>5.0944735018557726E-3</v>
      </c>
      <c r="N1089" s="440">
        <f t="shared" si="825"/>
        <v>4.5850261516701954E-3</v>
      </c>
      <c r="O1089" s="439">
        <f t="shared" si="825"/>
        <v>4.0755788014846181E-3</v>
      </c>
      <c r="P1089" s="439">
        <f t="shared" si="825"/>
        <v>3.5661314512990408E-3</v>
      </c>
      <c r="Q1089" s="439">
        <f t="shared" si="825"/>
        <v>3.0566841011134636E-3</v>
      </c>
      <c r="R1089" s="439">
        <f t="shared" si="825"/>
        <v>2.5472367509278863E-3</v>
      </c>
      <c r="S1089" s="439">
        <f t="shared" si="825"/>
        <v>2.037789400742309E-3</v>
      </c>
      <c r="T1089" s="443">
        <f t="shared" si="828"/>
        <v>1.5283420505567318E-3</v>
      </c>
      <c r="U1089" s="439">
        <f t="shared" ref="U1089:AD1089" si="834">T1197</f>
        <v>1.2736183754639432E-3</v>
      </c>
      <c r="V1089" s="439">
        <f t="shared" si="834"/>
        <v>7.6417102527836589E-4</v>
      </c>
      <c r="W1089" s="439">
        <f t="shared" si="834"/>
        <v>2.5472367509278863E-4</v>
      </c>
      <c r="X1089" s="439">
        <f t="shared" si="834"/>
        <v>0</v>
      </c>
      <c r="Y1089" s="443">
        <f t="shared" si="834"/>
        <v>0</v>
      </c>
      <c r="Z1089" s="439">
        <f t="shared" si="834"/>
        <v>0</v>
      </c>
      <c r="AA1089" s="439">
        <f t="shared" si="834"/>
        <v>0</v>
      </c>
      <c r="AB1089" s="439">
        <f t="shared" si="834"/>
        <v>0</v>
      </c>
      <c r="AC1089" s="439">
        <f t="shared" si="834"/>
        <v>0</v>
      </c>
      <c r="AD1089" s="439">
        <f t="shared" si="834"/>
        <v>0</v>
      </c>
      <c r="AE1089" s="443">
        <f t="shared" si="800"/>
        <v>0</v>
      </c>
      <c r="AF1089" s="439">
        <f t="shared" si="800"/>
        <v>0</v>
      </c>
      <c r="AG1089" s="439">
        <f t="shared" si="800"/>
        <v>0</v>
      </c>
      <c r="AH1089" s="439">
        <f t="shared" si="800"/>
        <v>0</v>
      </c>
      <c r="AI1089" s="440">
        <f t="shared" si="800"/>
        <v>0</v>
      </c>
      <c r="AJ1089" s="443">
        <f t="shared" si="801"/>
        <v>0</v>
      </c>
      <c r="AK1089" s="439">
        <f t="shared" si="802"/>
        <v>0</v>
      </c>
      <c r="AL1089" s="439">
        <f t="shared" si="803"/>
        <v>0</v>
      </c>
      <c r="AM1089" s="439">
        <f t="shared" si="804"/>
        <v>0</v>
      </c>
      <c r="AN1089" s="440">
        <f t="shared" si="805"/>
        <v>0</v>
      </c>
    </row>
    <row r="1090" spans="1:40" outlineLevel="2">
      <c r="A1090" s="882">
        <f>ROW()</f>
        <v>1090</v>
      </c>
      <c r="B1090" s="453"/>
      <c r="D1090" s="452" t="s">
        <v>302</v>
      </c>
      <c r="H1090" s="458"/>
      <c r="I1090" s="458"/>
      <c r="J1090" s="459"/>
      <c r="K1090" s="458"/>
      <c r="L1090" s="439">
        <f t="shared" ref="L1090" si="835">K1198</f>
        <v>0</v>
      </c>
      <c r="M1090" s="439">
        <f t="shared" ref="M1090" si="836">L1198</f>
        <v>0</v>
      </c>
      <c r="N1090" s="440">
        <f t="shared" ref="N1090" si="837">M1198</f>
        <v>0</v>
      </c>
      <c r="O1090" s="439">
        <f t="shared" ref="O1090" si="838">N1198</f>
        <v>0</v>
      </c>
      <c r="P1090" s="439">
        <f t="shared" ref="P1090" si="839">O1198</f>
        <v>0</v>
      </c>
      <c r="Q1090" s="439">
        <f t="shared" ref="Q1090" si="840">P1198</f>
        <v>0</v>
      </c>
      <c r="R1090" s="439">
        <f t="shared" ref="R1090" si="841">Q1198</f>
        <v>0</v>
      </c>
      <c r="S1090" s="439">
        <f t="shared" ref="S1090" si="842">R1198</f>
        <v>0</v>
      </c>
      <c r="T1090" s="443">
        <f t="shared" ref="T1090" si="843">S1198</f>
        <v>0</v>
      </c>
      <c r="U1090" s="439">
        <f t="shared" ref="U1090" si="844">T1198</f>
        <v>0</v>
      </c>
      <c r="V1090" s="439">
        <f t="shared" ref="V1090" si="845">U1198</f>
        <v>0</v>
      </c>
      <c r="W1090" s="439">
        <f t="shared" ref="W1090" si="846">V1198</f>
        <v>0</v>
      </c>
      <c r="X1090" s="439">
        <f t="shared" ref="X1090" si="847">W1198</f>
        <v>0</v>
      </c>
      <c r="Y1090" s="443">
        <f t="shared" ref="Y1090" si="848">X1198</f>
        <v>0</v>
      </c>
      <c r="Z1090" s="439">
        <f t="shared" ref="Z1090" si="849">Y1198</f>
        <v>0</v>
      </c>
      <c r="AA1090" s="439">
        <f t="shared" ref="AA1090" si="850">Z1198</f>
        <v>0</v>
      </c>
      <c r="AB1090" s="439">
        <f t="shared" ref="AB1090" si="851">AA1198</f>
        <v>0</v>
      </c>
      <c r="AC1090" s="439">
        <f t="shared" ref="AC1090" si="852">AB1198</f>
        <v>0</v>
      </c>
      <c r="AD1090" s="439">
        <f t="shared" ref="AD1090" si="853">AC1198</f>
        <v>0</v>
      </c>
      <c r="AE1090" s="443">
        <f t="shared" si="800"/>
        <v>0</v>
      </c>
      <c r="AF1090" s="439">
        <f t="shared" si="800"/>
        <v>0</v>
      </c>
      <c r="AG1090" s="439">
        <f t="shared" si="800"/>
        <v>0</v>
      </c>
      <c r="AH1090" s="439">
        <f t="shared" si="800"/>
        <v>0</v>
      </c>
      <c r="AI1090" s="440">
        <f t="shared" si="800"/>
        <v>0</v>
      </c>
      <c r="AJ1090" s="443">
        <f t="shared" si="801"/>
        <v>0</v>
      </c>
      <c r="AK1090" s="439">
        <f t="shared" si="802"/>
        <v>0</v>
      </c>
      <c r="AL1090" s="439">
        <f t="shared" si="803"/>
        <v>0</v>
      </c>
      <c r="AM1090" s="439">
        <f t="shared" si="804"/>
        <v>0</v>
      </c>
      <c r="AN1090" s="440">
        <f t="shared" si="805"/>
        <v>0</v>
      </c>
    </row>
    <row r="1091" spans="1:40" outlineLevel="2">
      <c r="A1091" s="882">
        <f>ROW()</f>
        <v>1091</v>
      </c>
      <c r="B1091" s="453"/>
      <c r="D1091" s="452" t="s">
        <v>36</v>
      </c>
      <c r="H1091" s="458"/>
      <c r="I1091" s="458"/>
      <c r="J1091" s="459"/>
      <c r="K1091" s="458"/>
      <c r="L1091" s="439">
        <f t="shared" ref="L1091:AD1091" si="854">K1199</f>
        <v>0</v>
      </c>
      <c r="M1091" s="439">
        <f t="shared" si="854"/>
        <v>0.35966982923101748</v>
      </c>
      <c r="N1091" s="440">
        <f t="shared" si="854"/>
        <v>0.26975237192326312</v>
      </c>
      <c r="O1091" s="439">
        <f t="shared" si="854"/>
        <v>0.17983491461550877</v>
      </c>
      <c r="P1091" s="439">
        <f t="shared" si="854"/>
        <v>8.9917457307754384E-2</v>
      </c>
      <c r="Q1091" s="439">
        <f t="shared" si="854"/>
        <v>0</v>
      </c>
      <c r="R1091" s="439">
        <f t="shared" si="854"/>
        <v>0</v>
      </c>
      <c r="S1091" s="439">
        <f t="shared" si="854"/>
        <v>0</v>
      </c>
      <c r="T1091" s="443">
        <f t="shared" si="854"/>
        <v>0</v>
      </c>
      <c r="U1091" s="439">
        <f t="shared" si="854"/>
        <v>0</v>
      </c>
      <c r="V1091" s="439">
        <f t="shared" si="854"/>
        <v>0</v>
      </c>
      <c r="W1091" s="439">
        <f t="shared" si="854"/>
        <v>0</v>
      </c>
      <c r="X1091" s="439">
        <f t="shared" si="854"/>
        <v>0</v>
      </c>
      <c r="Y1091" s="443">
        <f t="shared" si="854"/>
        <v>0</v>
      </c>
      <c r="Z1091" s="439">
        <f t="shared" si="854"/>
        <v>0</v>
      </c>
      <c r="AA1091" s="439">
        <f t="shared" si="854"/>
        <v>0</v>
      </c>
      <c r="AB1091" s="439">
        <f t="shared" si="854"/>
        <v>0</v>
      </c>
      <c r="AC1091" s="439">
        <f t="shared" si="854"/>
        <v>0</v>
      </c>
      <c r="AD1091" s="439">
        <f t="shared" si="854"/>
        <v>0</v>
      </c>
      <c r="AE1091" s="443">
        <f t="shared" si="800"/>
        <v>0</v>
      </c>
      <c r="AF1091" s="439">
        <f t="shared" si="800"/>
        <v>0</v>
      </c>
      <c r="AG1091" s="439">
        <f t="shared" si="800"/>
        <v>0</v>
      </c>
      <c r="AH1091" s="439">
        <f t="shared" si="800"/>
        <v>0</v>
      </c>
      <c r="AI1091" s="440">
        <f t="shared" si="800"/>
        <v>0</v>
      </c>
      <c r="AJ1091" s="443">
        <f t="shared" si="801"/>
        <v>0</v>
      </c>
      <c r="AK1091" s="439">
        <f t="shared" si="802"/>
        <v>0</v>
      </c>
      <c r="AL1091" s="439">
        <f t="shared" si="803"/>
        <v>0</v>
      </c>
      <c r="AM1091" s="439">
        <f t="shared" si="804"/>
        <v>0</v>
      </c>
      <c r="AN1091" s="440">
        <f t="shared" si="805"/>
        <v>0</v>
      </c>
    </row>
    <row r="1092" spans="1:40" outlineLevel="2">
      <c r="A1092" s="882">
        <f>ROW()</f>
        <v>1092</v>
      </c>
      <c r="B1092" s="453"/>
      <c r="D1092" s="452" t="s">
        <v>583</v>
      </c>
      <c r="H1092" s="458"/>
      <c r="I1092" s="458"/>
      <c r="J1092" s="459"/>
      <c r="K1092" s="458"/>
      <c r="L1092" s="439">
        <f t="shared" ref="L1092:AI1092" si="855">K1200</f>
        <v>0</v>
      </c>
      <c r="M1092" s="439">
        <f t="shared" si="855"/>
        <v>0</v>
      </c>
      <c r="N1092" s="440">
        <f t="shared" si="855"/>
        <v>0</v>
      </c>
      <c r="O1092" s="439">
        <f t="shared" si="855"/>
        <v>0</v>
      </c>
      <c r="P1092" s="439">
        <f t="shared" si="855"/>
        <v>0</v>
      </c>
      <c r="Q1092" s="439">
        <f t="shared" si="855"/>
        <v>0</v>
      </c>
      <c r="R1092" s="439">
        <f t="shared" si="855"/>
        <v>0</v>
      </c>
      <c r="S1092" s="439">
        <f t="shared" si="855"/>
        <v>0</v>
      </c>
      <c r="T1092" s="443">
        <f t="shared" si="855"/>
        <v>0</v>
      </c>
      <c r="U1092" s="439">
        <f t="shared" si="855"/>
        <v>0</v>
      </c>
      <c r="V1092" s="439">
        <f t="shared" si="855"/>
        <v>0</v>
      </c>
      <c r="W1092" s="439">
        <f t="shared" si="855"/>
        <v>0</v>
      </c>
      <c r="X1092" s="439">
        <f t="shared" si="855"/>
        <v>0</v>
      </c>
      <c r="Y1092" s="443">
        <f t="shared" si="855"/>
        <v>0</v>
      </c>
      <c r="Z1092" s="439">
        <f t="shared" si="855"/>
        <v>0</v>
      </c>
      <c r="AA1092" s="439">
        <f t="shared" si="855"/>
        <v>0</v>
      </c>
      <c r="AB1092" s="439">
        <f t="shared" si="855"/>
        <v>0</v>
      </c>
      <c r="AC1092" s="439">
        <f t="shared" si="855"/>
        <v>0</v>
      </c>
      <c r="AD1092" s="439">
        <f t="shared" si="855"/>
        <v>0</v>
      </c>
      <c r="AE1092" s="443">
        <f t="shared" si="855"/>
        <v>0</v>
      </c>
      <c r="AF1092" s="439">
        <f t="shared" si="855"/>
        <v>0</v>
      </c>
      <c r="AG1092" s="439">
        <f t="shared" si="855"/>
        <v>0</v>
      </c>
      <c r="AH1092" s="439">
        <f t="shared" si="855"/>
        <v>0</v>
      </c>
      <c r="AI1092" s="440">
        <f t="shared" si="855"/>
        <v>0</v>
      </c>
      <c r="AJ1092" s="443">
        <f t="shared" ref="AJ1092:AN1095" si="856">AI1200</f>
        <v>0</v>
      </c>
      <c r="AK1092" s="439">
        <f t="shared" si="856"/>
        <v>0</v>
      </c>
      <c r="AL1092" s="439">
        <f t="shared" si="856"/>
        <v>0</v>
      </c>
      <c r="AM1092" s="439">
        <f t="shared" si="856"/>
        <v>0</v>
      </c>
      <c r="AN1092" s="440">
        <f t="shared" si="856"/>
        <v>0</v>
      </c>
    </row>
    <row r="1093" spans="1:40" outlineLevel="2">
      <c r="A1093" s="882">
        <f>ROW()</f>
        <v>1093</v>
      </c>
      <c r="B1093" s="453"/>
      <c r="D1093" s="452" t="s">
        <v>81</v>
      </c>
      <c r="H1093" s="458"/>
      <c r="I1093" s="458"/>
      <c r="J1093" s="459"/>
      <c r="K1093" s="458"/>
      <c r="L1093" s="439">
        <f t="shared" ref="L1093:X1094" si="857">K1201</f>
        <v>0</v>
      </c>
      <c r="M1093" s="439">
        <f t="shared" si="857"/>
        <v>1.7103430000000002</v>
      </c>
      <c r="N1093" s="440">
        <f t="shared" si="857"/>
        <v>1.2827572500000002</v>
      </c>
      <c r="O1093" s="439">
        <f t="shared" si="857"/>
        <v>0.8551715000000002</v>
      </c>
      <c r="P1093" s="439">
        <f t="shared" si="857"/>
        <v>0.4275857500000001</v>
      </c>
      <c r="Q1093" s="439">
        <f t="shared" si="857"/>
        <v>0</v>
      </c>
      <c r="R1093" s="439">
        <f t="shared" si="857"/>
        <v>0</v>
      </c>
      <c r="S1093" s="439">
        <f t="shared" si="857"/>
        <v>0</v>
      </c>
      <c r="T1093" s="443">
        <f t="shared" si="857"/>
        <v>0</v>
      </c>
      <c r="U1093" s="439">
        <f t="shared" si="857"/>
        <v>0</v>
      </c>
      <c r="V1093" s="439">
        <f t="shared" si="857"/>
        <v>0</v>
      </c>
      <c r="W1093" s="439">
        <f t="shared" si="857"/>
        <v>0</v>
      </c>
      <c r="X1093" s="439">
        <f t="shared" si="857"/>
        <v>0</v>
      </c>
      <c r="Y1093" s="443">
        <f t="shared" ref="Y1093:AA1094" si="858">X1201</f>
        <v>0</v>
      </c>
      <c r="Z1093" s="439">
        <f t="shared" si="858"/>
        <v>0</v>
      </c>
      <c r="AA1093" s="439">
        <f t="shared" si="858"/>
        <v>0</v>
      </c>
      <c r="AB1093" s="439">
        <f t="shared" ref="AB1093:AD1094" si="859">AA1201</f>
        <v>0</v>
      </c>
      <c r="AC1093" s="439">
        <f t="shared" si="859"/>
        <v>0</v>
      </c>
      <c r="AD1093" s="439">
        <f t="shared" si="859"/>
        <v>0</v>
      </c>
      <c r="AE1093" s="443">
        <f t="shared" ref="AE1093:AE1095" si="860">AD1201</f>
        <v>0</v>
      </c>
      <c r="AF1093" s="439">
        <f t="shared" ref="AF1093:AF1095" si="861">AE1201</f>
        <v>0</v>
      </c>
      <c r="AG1093" s="439">
        <f t="shared" ref="AG1093:AG1095" si="862">AF1201</f>
        <v>0</v>
      </c>
      <c r="AH1093" s="439">
        <f t="shared" ref="AH1093:AH1095" si="863">AG1201</f>
        <v>0</v>
      </c>
      <c r="AI1093" s="440">
        <f t="shared" ref="AI1093:AI1095" si="864">AH1201</f>
        <v>0</v>
      </c>
      <c r="AJ1093" s="443">
        <f t="shared" si="856"/>
        <v>0</v>
      </c>
      <c r="AK1093" s="439">
        <f t="shared" si="856"/>
        <v>0</v>
      </c>
      <c r="AL1093" s="439">
        <f t="shared" si="856"/>
        <v>0</v>
      </c>
      <c r="AM1093" s="439">
        <f t="shared" si="856"/>
        <v>0</v>
      </c>
      <c r="AN1093" s="440">
        <f t="shared" si="856"/>
        <v>0</v>
      </c>
    </row>
    <row r="1094" spans="1:40" outlineLevel="2">
      <c r="A1094" s="882">
        <f>ROW()</f>
        <v>1094</v>
      </c>
      <c r="B1094" s="453"/>
      <c r="D1094" s="452" t="s">
        <v>28</v>
      </c>
      <c r="H1094" s="458"/>
      <c r="I1094" s="458"/>
      <c r="J1094" s="459"/>
      <c r="K1094" s="458"/>
      <c r="L1094" s="439">
        <f t="shared" si="857"/>
        <v>0</v>
      </c>
      <c r="M1094" s="439">
        <f t="shared" si="857"/>
        <v>0</v>
      </c>
      <c r="N1094" s="440">
        <f t="shared" si="857"/>
        <v>0</v>
      </c>
      <c r="O1094" s="439">
        <f t="shared" si="857"/>
        <v>0</v>
      </c>
      <c r="P1094" s="439">
        <f t="shared" si="857"/>
        <v>0</v>
      </c>
      <c r="Q1094" s="439">
        <f t="shared" si="857"/>
        <v>0</v>
      </c>
      <c r="R1094" s="439">
        <f t="shared" si="857"/>
        <v>0</v>
      </c>
      <c r="S1094" s="439">
        <f t="shared" si="857"/>
        <v>0</v>
      </c>
      <c r="T1094" s="443">
        <f t="shared" si="857"/>
        <v>0</v>
      </c>
      <c r="U1094" s="439">
        <f t="shared" si="857"/>
        <v>0</v>
      </c>
      <c r="V1094" s="439">
        <f t="shared" si="857"/>
        <v>0</v>
      </c>
      <c r="W1094" s="439">
        <f t="shared" si="857"/>
        <v>0</v>
      </c>
      <c r="X1094" s="439">
        <f t="shared" si="857"/>
        <v>0</v>
      </c>
      <c r="Y1094" s="443">
        <f t="shared" si="858"/>
        <v>0</v>
      </c>
      <c r="Z1094" s="439">
        <f t="shared" si="858"/>
        <v>0</v>
      </c>
      <c r="AA1094" s="439">
        <f t="shared" si="858"/>
        <v>0</v>
      </c>
      <c r="AB1094" s="439">
        <f t="shared" si="859"/>
        <v>0</v>
      </c>
      <c r="AC1094" s="439">
        <f t="shared" si="859"/>
        <v>0</v>
      </c>
      <c r="AD1094" s="439">
        <f t="shared" si="859"/>
        <v>0</v>
      </c>
      <c r="AE1094" s="443">
        <f t="shared" si="860"/>
        <v>0</v>
      </c>
      <c r="AF1094" s="439">
        <f t="shared" si="861"/>
        <v>0</v>
      </c>
      <c r="AG1094" s="439">
        <f t="shared" si="862"/>
        <v>0</v>
      </c>
      <c r="AH1094" s="439">
        <f t="shared" si="863"/>
        <v>0</v>
      </c>
      <c r="AI1094" s="440">
        <f t="shared" si="864"/>
        <v>0</v>
      </c>
      <c r="AJ1094" s="443">
        <f t="shared" si="856"/>
        <v>0</v>
      </c>
      <c r="AK1094" s="439">
        <f t="shared" si="856"/>
        <v>0</v>
      </c>
      <c r="AL1094" s="439">
        <f t="shared" si="856"/>
        <v>0</v>
      </c>
      <c r="AM1094" s="439">
        <f t="shared" si="856"/>
        <v>0</v>
      </c>
      <c r="AN1094" s="440">
        <f t="shared" si="856"/>
        <v>0</v>
      </c>
    </row>
    <row r="1095" spans="1:40" outlineLevel="2">
      <c r="A1095" s="882">
        <f>ROW()</f>
        <v>1095</v>
      </c>
      <c r="B1095" s="453"/>
      <c r="D1095" s="456" t="s">
        <v>443</v>
      </c>
      <c r="E1095" s="456"/>
      <c r="F1095" s="456"/>
      <c r="G1095" s="456"/>
      <c r="H1095" s="460"/>
      <c r="I1095" s="460"/>
      <c r="J1095" s="461"/>
      <c r="K1095" s="460"/>
      <c r="L1095" s="441">
        <f t="shared" ref="L1095:AD1095" si="865">K1203</f>
        <v>0</v>
      </c>
      <c r="M1095" s="441">
        <f t="shared" si="865"/>
        <v>0</v>
      </c>
      <c r="N1095" s="442">
        <f t="shared" si="865"/>
        <v>0</v>
      </c>
      <c r="O1095" s="441">
        <f t="shared" si="865"/>
        <v>0</v>
      </c>
      <c r="P1095" s="441">
        <f t="shared" si="865"/>
        <v>0</v>
      </c>
      <c r="Q1095" s="441">
        <f t="shared" si="865"/>
        <v>0</v>
      </c>
      <c r="R1095" s="441">
        <f t="shared" si="865"/>
        <v>0</v>
      </c>
      <c r="S1095" s="441">
        <f t="shared" si="865"/>
        <v>0</v>
      </c>
      <c r="T1095" s="462">
        <f t="shared" si="865"/>
        <v>0</v>
      </c>
      <c r="U1095" s="441">
        <f t="shared" si="865"/>
        <v>0</v>
      </c>
      <c r="V1095" s="441">
        <f t="shared" si="865"/>
        <v>0</v>
      </c>
      <c r="W1095" s="441">
        <f t="shared" si="865"/>
        <v>0</v>
      </c>
      <c r="X1095" s="441">
        <f t="shared" si="865"/>
        <v>0</v>
      </c>
      <c r="Y1095" s="462">
        <f t="shared" si="865"/>
        <v>0</v>
      </c>
      <c r="Z1095" s="441">
        <f t="shared" si="865"/>
        <v>0</v>
      </c>
      <c r="AA1095" s="441">
        <f t="shared" si="865"/>
        <v>0</v>
      </c>
      <c r="AB1095" s="441">
        <f t="shared" si="865"/>
        <v>0</v>
      </c>
      <c r="AC1095" s="441">
        <f t="shared" si="865"/>
        <v>0</v>
      </c>
      <c r="AD1095" s="441">
        <f t="shared" si="865"/>
        <v>0</v>
      </c>
      <c r="AE1095" s="462">
        <f t="shared" si="860"/>
        <v>0</v>
      </c>
      <c r="AF1095" s="441">
        <f t="shared" si="861"/>
        <v>0</v>
      </c>
      <c r="AG1095" s="441">
        <f t="shared" si="862"/>
        <v>0</v>
      </c>
      <c r="AH1095" s="441">
        <f t="shared" si="863"/>
        <v>0</v>
      </c>
      <c r="AI1095" s="442">
        <f t="shared" si="864"/>
        <v>0</v>
      </c>
      <c r="AJ1095" s="462">
        <f t="shared" si="856"/>
        <v>0</v>
      </c>
      <c r="AK1095" s="441">
        <f t="shared" si="856"/>
        <v>0</v>
      </c>
      <c r="AL1095" s="441">
        <f t="shared" si="856"/>
        <v>0</v>
      </c>
      <c r="AM1095" s="441">
        <f t="shared" si="856"/>
        <v>0</v>
      </c>
      <c r="AN1095" s="442">
        <f t="shared" si="856"/>
        <v>0</v>
      </c>
    </row>
    <row r="1096" spans="1:40" outlineLevel="2">
      <c r="A1096" s="882">
        <f>ROW()</f>
        <v>1096</v>
      </c>
      <c r="B1096" s="453"/>
      <c r="D1096" s="452" t="s">
        <v>24</v>
      </c>
      <c r="H1096" s="458"/>
      <c r="I1096" s="458"/>
      <c r="J1096" s="459"/>
      <c r="K1096" s="458"/>
      <c r="L1096" s="439">
        <f t="shared" ref="L1096:AN1096" si="866">SUM(L1080:L1095)</f>
        <v>0</v>
      </c>
      <c r="M1096" s="439">
        <f t="shared" si="866"/>
        <v>24.779864509867394</v>
      </c>
      <c r="N1096" s="440">
        <f t="shared" si="866"/>
        <v>23.310570607997857</v>
      </c>
      <c r="O1096" s="439">
        <f t="shared" si="866"/>
        <v>21.841276706128319</v>
      </c>
      <c r="P1096" s="439">
        <f t="shared" si="866"/>
        <v>20.371982804258785</v>
      </c>
      <c r="Q1096" s="439">
        <f t="shared" si="866"/>
        <v>18.902688902389247</v>
      </c>
      <c r="R1096" s="439">
        <f t="shared" si="866"/>
        <v>17.950898207827464</v>
      </c>
      <c r="S1096" s="439">
        <f t="shared" si="866"/>
        <v>16.999107513265681</v>
      </c>
      <c r="T1096" s="443">
        <f t="shared" si="866"/>
        <v>16.047316818703898</v>
      </c>
      <c r="U1096" s="439">
        <f t="shared" si="866"/>
        <v>15.571421471423008</v>
      </c>
      <c r="V1096" s="439">
        <f t="shared" si="866"/>
        <v>14.619630776861229</v>
      </c>
      <c r="W1096" s="439">
        <f t="shared" si="866"/>
        <v>13.667840082299447</v>
      </c>
      <c r="X1096" s="439">
        <f t="shared" si="866"/>
        <v>12.716304111412757</v>
      </c>
      <c r="Y1096" s="443">
        <f t="shared" si="866"/>
        <v>11.765022864201162</v>
      </c>
      <c r="Z1096" s="439">
        <f t="shared" si="866"/>
        <v>11.289382240595364</v>
      </c>
      <c r="AA1096" s="439">
        <f t="shared" si="866"/>
        <v>10.338100993383769</v>
      </c>
      <c r="AB1096" s="439">
        <f t="shared" si="866"/>
        <v>9.3868197461721721</v>
      </c>
      <c r="AC1096" s="439">
        <f t="shared" si="866"/>
        <v>8.4355384989605771</v>
      </c>
      <c r="AD1096" s="439">
        <f t="shared" si="866"/>
        <v>7.4842572517489803</v>
      </c>
      <c r="AE1096" s="443">
        <f t="shared" si="866"/>
        <v>6.5329760045373844</v>
      </c>
      <c r="AF1096" s="439">
        <f t="shared" si="866"/>
        <v>5.5816947573257885</v>
      </c>
      <c r="AG1096" s="439">
        <f t="shared" si="866"/>
        <v>4.6304135101141926</v>
      </c>
      <c r="AH1096" s="439">
        <f t="shared" si="866"/>
        <v>3.6791322629025971</v>
      </c>
      <c r="AI1096" s="440">
        <f t="shared" si="866"/>
        <v>2.9443756497574669</v>
      </c>
      <c r="AJ1096" s="443">
        <f t="shared" si="866"/>
        <v>2.2096190366123372</v>
      </c>
      <c r="AK1096" s="439">
        <f t="shared" si="866"/>
        <v>1.4748624234672079</v>
      </c>
      <c r="AL1096" s="439">
        <f t="shared" si="866"/>
        <v>0.74010581032207823</v>
      </c>
      <c r="AM1096" s="439">
        <f t="shared" si="866"/>
        <v>5.3491971769485626E-3</v>
      </c>
      <c r="AN1096" s="440">
        <f t="shared" si="866"/>
        <v>4.9925840318186584E-3</v>
      </c>
    </row>
    <row r="1097" spans="1:40" outlineLevel="1">
      <c r="A1097" s="732" t="s">
        <v>59</v>
      </c>
      <c r="B1097" s="733"/>
      <c r="C1097" s="881"/>
      <c r="D1097" s="733"/>
      <c r="E1097" s="733"/>
      <c r="F1097" s="733"/>
      <c r="G1097" s="730"/>
      <c r="H1097" s="733"/>
      <c r="I1097" s="730"/>
      <c r="J1097" s="729"/>
      <c r="K1097" s="730"/>
      <c r="L1097" s="730"/>
      <c r="M1097" s="730"/>
      <c r="N1097" s="731"/>
      <c r="O1097" s="730"/>
      <c r="P1097" s="730"/>
      <c r="Q1097" s="730"/>
      <c r="R1097" s="730"/>
      <c r="S1097" s="730"/>
      <c r="T1097" s="729"/>
      <c r="U1097" s="730"/>
      <c r="V1097" s="730"/>
      <c r="W1097" s="730"/>
      <c r="X1097" s="730"/>
      <c r="Y1097" s="729"/>
      <c r="Z1097" s="730"/>
      <c r="AA1097" s="730"/>
      <c r="AB1097" s="730"/>
      <c r="AC1097" s="730"/>
      <c r="AD1097" s="730"/>
      <c r="AE1097" s="729"/>
      <c r="AF1097" s="730"/>
      <c r="AG1097" s="730"/>
      <c r="AH1097" s="730"/>
      <c r="AI1097" s="731"/>
      <c r="AJ1097" s="729"/>
      <c r="AK1097" s="730"/>
      <c r="AL1097" s="730"/>
      <c r="AM1097" s="730"/>
      <c r="AN1097" s="731"/>
    </row>
    <row r="1098" spans="1:40" outlineLevel="2">
      <c r="A1098" s="882">
        <f>ROW()</f>
        <v>1098</v>
      </c>
      <c r="B1098" s="453"/>
      <c r="D1098" s="452" t="s">
        <v>300</v>
      </c>
      <c r="H1098" s="458"/>
      <c r="I1098" s="458"/>
      <c r="J1098" s="443"/>
      <c r="K1098" s="439"/>
      <c r="L1098" s="27">
        <f>L$660</f>
        <v>0</v>
      </c>
      <c r="M1098" s="439"/>
      <c r="N1098" s="440"/>
      <c r="O1098" s="439"/>
      <c r="P1098" s="439"/>
      <c r="Q1098" s="439"/>
      <c r="R1098" s="439"/>
      <c r="S1098" s="439"/>
      <c r="T1098" s="443"/>
      <c r="U1098" s="439"/>
      <c r="V1098" s="439"/>
      <c r="W1098" s="439"/>
      <c r="X1098" s="439"/>
      <c r="Y1098" s="443"/>
      <c r="Z1098" s="439"/>
      <c r="AA1098" s="439"/>
      <c r="AB1098" s="439"/>
      <c r="AC1098" s="439"/>
      <c r="AD1098" s="439"/>
      <c r="AE1098" s="443"/>
      <c r="AF1098" s="439"/>
      <c r="AG1098" s="439"/>
      <c r="AH1098" s="439"/>
      <c r="AI1098" s="440"/>
      <c r="AJ1098" s="443"/>
      <c r="AK1098" s="439"/>
      <c r="AL1098" s="439"/>
      <c r="AM1098" s="439"/>
      <c r="AN1098" s="440"/>
    </row>
    <row r="1099" spans="1:40" outlineLevel="2">
      <c r="A1099" s="882">
        <f>ROW()</f>
        <v>1099</v>
      </c>
      <c r="B1099" s="453"/>
      <c r="D1099" s="452" t="s">
        <v>301</v>
      </c>
      <c r="H1099" s="458"/>
      <c r="I1099" s="458"/>
      <c r="J1099" s="443"/>
      <c r="K1099" s="439"/>
      <c r="L1099" s="27">
        <f>L$661</f>
        <v>0</v>
      </c>
      <c r="M1099" s="439"/>
      <c r="N1099" s="440"/>
      <c r="O1099" s="439"/>
      <c r="P1099" s="439"/>
      <c r="Q1099" s="439"/>
      <c r="R1099" s="439"/>
      <c r="S1099" s="439"/>
      <c r="T1099" s="443"/>
      <c r="U1099" s="439"/>
      <c r="V1099" s="439"/>
      <c r="W1099" s="439"/>
      <c r="X1099" s="439"/>
      <c r="Y1099" s="443"/>
      <c r="Z1099" s="439"/>
      <c r="AA1099" s="439"/>
      <c r="AB1099" s="439"/>
      <c r="AC1099" s="439"/>
      <c r="AD1099" s="439"/>
      <c r="AE1099" s="443"/>
      <c r="AF1099" s="439"/>
      <c r="AG1099" s="439"/>
      <c r="AH1099" s="439"/>
      <c r="AI1099" s="440"/>
      <c r="AJ1099" s="443"/>
      <c r="AK1099" s="439"/>
      <c r="AL1099" s="439"/>
      <c r="AM1099" s="439"/>
      <c r="AN1099" s="440"/>
    </row>
    <row r="1100" spans="1:40" outlineLevel="2">
      <c r="A1100" s="882">
        <f>ROW()</f>
        <v>1100</v>
      </c>
      <c r="B1100" s="453"/>
      <c r="D1100" s="452" t="s">
        <v>29</v>
      </c>
      <c r="H1100" s="458"/>
      <c r="I1100" s="458"/>
      <c r="J1100" s="443"/>
      <c r="K1100" s="439"/>
      <c r="L1100" s="27">
        <f>L$662</f>
        <v>4.25</v>
      </c>
      <c r="M1100" s="439"/>
      <c r="N1100" s="440"/>
      <c r="O1100" s="439"/>
      <c r="P1100" s="439"/>
      <c r="Q1100" s="439"/>
      <c r="R1100" s="439"/>
      <c r="S1100" s="439"/>
      <c r="T1100" s="443"/>
      <c r="U1100" s="439"/>
      <c r="V1100" s="439"/>
      <c r="W1100" s="439"/>
      <c r="X1100" s="439"/>
      <c r="Y1100" s="443"/>
      <c r="Z1100" s="439"/>
      <c r="AA1100" s="439"/>
      <c r="AB1100" s="439"/>
      <c r="AC1100" s="439"/>
      <c r="AD1100" s="439"/>
      <c r="AE1100" s="443"/>
      <c r="AF1100" s="439"/>
      <c r="AG1100" s="439"/>
      <c r="AH1100" s="439"/>
      <c r="AI1100" s="440"/>
      <c r="AJ1100" s="443"/>
      <c r="AK1100" s="439"/>
      <c r="AL1100" s="439"/>
      <c r="AM1100" s="439"/>
      <c r="AN1100" s="440"/>
    </row>
    <row r="1101" spans="1:40" outlineLevel="2">
      <c r="A1101" s="882">
        <f>ROW()</f>
        <v>1101</v>
      </c>
      <c r="B1101" s="453"/>
      <c r="D1101" s="452" t="s">
        <v>30</v>
      </c>
      <c r="H1101" s="458"/>
      <c r="I1101" s="458"/>
      <c r="J1101" s="443"/>
      <c r="K1101" s="439"/>
      <c r="L1101" s="27">
        <f>L$663</f>
        <v>8.0492681329321192E-2</v>
      </c>
      <c r="M1101" s="439"/>
      <c r="N1101" s="440"/>
      <c r="O1101" s="439"/>
      <c r="P1101" s="439"/>
      <c r="Q1101" s="439"/>
      <c r="R1101" s="439"/>
      <c r="S1101" s="439"/>
      <c r="T1101" s="443"/>
      <c r="U1101" s="439"/>
      <c r="V1101" s="439"/>
      <c r="W1101" s="439"/>
      <c r="X1101" s="439"/>
      <c r="Y1101" s="443"/>
      <c r="Z1101" s="439"/>
      <c r="AA1101" s="439"/>
      <c r="AB1101" s="439"/>
      <c r="AC1101" s="439"/>
      <c r="AD1101" s="439"/>
      <c r="AE1101" s="443"/>
      <c r="AF1101" s="439"/>
      <c r="AG1101" s="439"/>
      <c r="AH1101" s="439"/>
      <c r="AI1101" s="440"/>
      <c r="AJ1101" s="443"/>
      <c r="AK1101" s="439"/>
      <c r="AL1101" s="439"/>
      <c r="AM1101" s="439"/>
      <c r="AN1101" s="440"/>
    </row>
    <row r="1102" spans="1:40" outlineLevel="2">
      <c r="A1102" s="882">
        <f>ROW()</f>
        <v>1102</v>
      </c>
      <c r="B1102" s="453"/>
      <c r="D1102" s="452" t="s">
        <v>31</v>
      </c>
      <c r="H1102" s="458"/>
      <c r="I1102" s="458"/>
      <c r="J1102" s="443"/>
      <c r="K1102" s="439"/>
      <c r="L1102" s="27">
        <f>L$664</f>
        <v>0</v>
      </c>
      <c r="M1102" s="439"/>
      <c r="N1102" s="440"/>
      <c r="O1102" s="439"/>
      <c r="P1102" s="439"/>
      <c r="Q1102" s="439"/>
      <c r="R1102" s="439"/>
      <c r="S1102" s="439"/>
      <c r="T1102" s="443"/>
      <c r="U1102" s="439"/>
      <c r="V1102" s="439"/>
      <c r="W1102" s="439"/>
      <c r="X1102" s="439"/>
      <c r="Y1102" s="443"/>
      <c r="Z1102" s="439"/>
      <c r="AA1102" s="439"/>
      <c r="AB1102" s="439"/>
      <c r="AC1102" s="439"/>
      <c r="AD1102" s="439"/>
      <c r="AE1102" s="443"/>
      <c r="AF1102" s="439"/>
      <c r="AG1102" s="439"/>
      <c r="AH1102" s="439"/>
      <c r="AI1102" s="440"/>
      <c r="AJ1102" s="443"/>
      <c r="AK1102" s="439"/>
      <c r="AL1102" s="439"/>
      <c r="AM1102" s="439"/>
      <c r="AN1102" s="440"/>
    </row>
    <row r="1103" spans="1:40" outlineLevel="2">
      <c r="A1103" s="882">
        <f>ROW()</f>
        <v>1103</v>
      </c>
      <c r="B1103" s="453"/>
      <c r="D1103" s="452" t="s">
        <v>32</v>
      </c>
      <c r="H1103" s="458"/>
      <c r="I1103" s="458"/>
      <c r="J1103" s="443"/>
      <c r="K1103" s="439"/>
      <c r="L1103" s="27">
        <f>L$665</f>
        <v>1.4264525805196162E-2</v>
      </c>
      <c r="M1103" s="439"/>
      <c r="N1103" s="440"/>
      <c r="O1103" s="439"/>
      <c r="P1103" s="439"/>
      <c r="Q1103" s="439"/>
      <c r="R1103" s="439"/>
      <c r="S1103" s="439"/>
      <c r="T1103" s="443"/>
      <c r="U1103" s="439"/>
      <c r="V1103" s="439"/>
      <c r="W1103" s="439"/>
      <c r="X1103" s="439"/>
      <c r="Y1103" s="443"/>
      <c r="Z1103" s="439"/>
      <c r="AA1103" s="439"/>
      <c r="AB1103" s="439"/>
      <c r="AC1103" s="439"/>
      <c r="AD1103" s="439"/>
      <c r="AE1103" s="443"/>
      <c r="AF1103" s="439"/>
      <c r="AG1103" s="439"/>
      <c r="AH1103" s="439"/>
      <c r="AI1103" s="440"/>
      <c r="AJ1103" s="443"/>
      <c r="AK1103" s="439"/>
      <c r="AL1103" s="439"/>
      <c r="AM1103" s="439"/>
      <c r="AN1103" s="440"/>
    </row>
    <row r="1104" spans="1:40" outlineLevel="2">
      <c r="A1104" s="882">
        <f>ROW()</f>
        <v>1104</v>
      </c>
      <c r="B1104" s="453"/>
      <c r="D1104" s="452" t="s">
        <v>33</v>
      </c>
      <c r="H1104" s="458"/>
      <c r="I1104" s="458"/>
      <c r="J1104" s="443"/>
      <c r="K1104" s="439"/>
      <c r="L1104" s="27">
        <f>L$666</f>
        <v>0</v>
      </c>
      <c r="M1104" s="439"/>
      <c r="N1104" s="440"/>
      <c r="O1104" s="439"/>
      <c r="P1104" s="439"/>
      <c r="Q1104" s="439"/>
      <c r="R1104" s="439"/>
      <c r="S1104" s="439"/>
      <c r="T1104" s="443"/>
      <c r="U1104" s="439"/>
      <c r="V1104" s="439"/>
      <c r="W1104" s="439"/>
      <c r="X1104" s="439"/>
      <c r="Y1104" s="443"/>
      <c r="Z1104" s="439"/>
      <c r="AA1104" s="439"/>
      <c r="AB1104" s="439"/>
      <c r="AC1104" s="439"/>
      <c r="AD1104" s="439"/>
      <c r="AE1104" s="443"/>
      <c r="AF1104" s="439"/>
      <c r="AG1104" s="439"/>
      <c r="AH1104" s="439"/>
      <c r="AI1104" s="440"/>
      <c r="AJ1104" s="443"/>
      <c r="AK1104" s="439"/>
      <c r="AL1104" s="439"/>
      <c r="AM1104" s="439"/>
      <c r="AN1104" s="440"/>
    </row>
    <row r="1105" spans="1:40" outlineLevel="2">
      <c r="A1105" s="882">
        <f>ROW()</f>
        <v>1105</v>
      </c>
      <c r="B1105" s="453"/>
      <c r="D1105" s="452" t="s">
        <v>27</v>
      </c>
      <c r="H1105" s="458"/>
      <c r="I1105" s="458"/>
      <c r="J1105" s="443"/>
      <c r="K1105" s="439"/>
      <c r="L1105" s="27">
        <f>L$667</f>
        <v>0</v>
      </c>
      <c r="M1105" s="439"/>
      <c r="N1105" s="440"/>
      <c r="O1105" s="439"/>
      <c r="P1105" s="439"/>
      <c r="Q1105" s="439"/>
      <c r="R1105" s="439"/>
      <c r="S1105" s="439"/>
      <c r="T1105" s="443"/>
      <c r="U1105" s="439"/>
      <c r="V1105" s="439"/>
      <c r="W1105" s="439"/>
      <c r="X1105" s="439"/>
      <c r="Y1105" s="443"/>
      <c r="Z1105" s="439"/>
      <c r="AA1105" s="439"/>
      <c r="AB1105" s="439"/>
      <c r="AC1105" s="439"/>
      <c r="AD1105" s="439"/>
      <c r="AE1105" s="443"/>
      <c r="AF1105" s="439"/>
      <c r="AG1105" s="439"/>
      <c r="AH1105" s="439"/>
      <c r="AI1105" s="440"/>
      <c r="AJ1105" s="443"/>
      <c r="AK1105" s="439"/>
      <c r="AL1105" s="439"/>
      <c r="AM1105" s="439"/>
      <c r="AN1105" s="440"/>
    </row>
    <row r="1106" spans="1:40" outlineLevel="2">
      <c r="A1106" s="882">
        <f>ROW()</f>
        <v>1106</v>
      </c>
      <c r="B1106" s="453"/>
      <c r="D1106" s="452" t="s">
        <v>34</v>
      </c>
      <c r="H1106" s="458"/>
      <c r="I1106" s="458"/>
      <c r="J1106" s="443"/>
      <c r="K1106" s="439"/>
      <c r="L1106" s="27">
        <f>L$668</f>
        <v>18.360000000000003</v>
      </c>
      <c r="M1106" s="439"/>
      <c r="N1106" s="440"/>
      <c r="O1106" s="439"/>
      <c r="P1106" s="439"/>
      <c r="Q1106" s="439"/>
      <c r="R1106" s="439"/>
      <c r="S1106" s="439"/>
      <c r="T1106" s="443"/>
      <c r="U1106" s="439"/>
      <c r="V1106" s="439"/>
      <c r="W1106" s="439"/>
      <c r="X1106" s="439"/>
      <c r="Y1106" s="443"/>
      <c r="Z1106" s="439"/>
      <c r="AA1106" s="439"/>
      <c r="AB1106" s="439"/>
      <c r="AC1106" s="439"/>
      <c r="AD1106" s="439"/>
      <c r="AE1106" s="443"/>
      <c r="AF1106" s="439"/>
      <c r="AG1106" s="439"/>
      <c r="AH1106" s="439"/>
      <c r="AI1106" s="440"/>
      <c r="AJ1106" s="443"/>
      <c r="AK1106" s="439"/>
      <c r="AL1106" s="439"/>
      <c r="AM1106" s="439"/>
      <c r="AN1106" s="440"/>
    </row>
    <row r="1107" spans="1:40" outlineLevel="2">
      <c r="A1107" s="882">
        <f>ROW()</f>
        <v>1107</v>
      </c>
      <c r="B1107" s="453"/>
      <c r="D1107" s="452" t="s">
        <v>35</v>
      </c>
      <c r="H1107" s="458"/>
      <c r="I1107" s="458"/>
      <c r="J1107" s="443"/>
      <c r="K1107" s="439"/>
      <c r="L1107" s="27">
        <f>L$669</f>
        <v>5.0944735018557726E-3</v>
      </c>
      <c r="M1107" s="439"/>
      <c r="N1107" s="440"/>
      <c r="O1107" s="439"/>
      <c r="P1107" s="439"/>
      <c r="Q1107" s="439"/>
      <c r="R1107" s="439"/>
      <c r="S1107" s="439"/>
      <c r="T1107" s="443"/>
      <c r="U1107" s="439"/>
      <c r="V1107" s="439"/>
      <c r="W1107" s="439"/>
      <c r="X1107" s="439"/>
      <c r="Y1107" s="443"/>
      <c r="Z1107" s="439"/>
      <c r="AA1107" s="439"/>
      <c r="AB1107" s="439"/>
      <c r="AC1107" s="439"/>
      <c r="AD1107" s="439"/>
      <c r="AE1107" s="443"/>
      <c r="AF1107" s="439"/>
      <c r="AG1107" s="439"/>
      <c r="AH1107" s="439"/>
      <c r="AI1107" s="440"/>
      <c r="AJ1107" s="443"/>
      <c r="AK1107" s="439"/>
      <c r="AL1107" s="439"/>
      <c r="AM1107" s="439"/>
      <c r="AN1107" s="440"/>
    </row>
    <row r="1108" spans="1:40" outlineLevel="2">
      <c r="A1108" s="882">
        <f>ROW()</f>
        <v>1108</v>
      </c>
      <c r="B1108" s="453"/>
      <c r="D1108" s="452" t="s">
        <v>302</v>
      </c>
      <c r="H1108" s="458"/>
      <c r="I1108" s="458"/>
      <c r="J1108" s="443"/>
      <c r="K1108" s="439"/>
      <c r="L1108" s="27">
        <f>L$670</f>
        <v>0</v>
      </c>
      <c r="M1108" s="439"/>
      <c r="N1108" s="440"/>
      <c r="O1108" s="439"/>
      <c r="P1108" s="439"/>
      <c r="Q1108" s="439"/>
      <c r="R1108" s="439"/>
      <c r="S1108" s="439"/>
      <c r="T1108" s="443"/>
      <c r="U1108" s="439"/>
      <c r="V1108" s="439"/>
      <c r="W1108" s="439"/>
      <c r="X1108" s="439"/>
      <c r="Y1108" s="443"/>
      <c r="Z1108" s="439"/>
      <c r="AA1108" s="439"/>
      <c r="AB1108" s="439"/>
      <c r="AC1108" s="439"/>
      <c r="AD1108" s="439"/>
      <c r="AE1108" s="443"/>
      <c r="AF1108" s="439"/>
      <c r="AG1108" s="439"/>
      <c r="AH1108" s="439"/>
      <c r="AI1108" s="440"/>
      <c r="AJ1108" s="443"/>
      <c r="AK1108" s="439"/>
      <c r="AL1108" s="439"/>
      <c r="AM1108" s="439"/>
      <c r="AN1108" s="440"/>
    </row>
    <row r="1109" spans="1:40" outlineLevel="2">
      <c r="A1109" s="882">
        <f>ROW()</f>
        <v>1109</v>
      </c>
      <c r="B1109" s="453"/>
      <c r="D1109" s="452" t="s">
        <v>36</v>
      </c>
      <c r="H1109" s="458"/>
      <c r="I1109" s="458"/>
      <c r="J1109" s="443"/>
      <c r="K1109" s="439"/>
      <c r="L1109" s="27">
        <f>L$671</f>
        <v>0.35966982923101748</v>
      </c>
      <c r="M1109" s="439"/>
      <c r="N1109" s="440"/>
      <c r="O1109" s="439"/>
      <c r="P1109" s="439"/>
      <c r="Q1109" s="439"/>
      <c r="R1109" s="439"/>
      <c r="S1109" s="439"/>
      <c r="T1109" s="443"/>
      <c r="U1109" s="439"/>
      <c r="V1109" s="439"/>
      <c r="W1109" s="439"/>
      <c r="X1109" s="439"/>
      <c r="Y1109" s="443"/>
      <c r="Z1109" s="439"/>
      <c r="AA1109" s="439"/>
      <c r="AB1109" s="439"/>
      <c r="AC1109" s="439"/>
      <c r="AD1109" s="439"/>
      <c r="AE1109" s="443"/>
      <c r="AF1109" s="439"/>
      <c r="AG1109" s="439"/>
      <c r="AH1109" s="439"/>
      <c r="AI1109" s="440"/>
      <c r="AJ1109" s="443"/>
      <c r="AK1109" s="439"/>
      <c r="AL1109" s="439"/>
      <c r="AM1109" s="439"/>
      <c r="AN1109" s="440"/>
    </row>
    <row r="1110" spans="1:40" outlineLevel="2">
      <c r="A1110" s="882">
        <f>ROW()</f>
        <v>1110</v>
      </c>
      <c r="B1110" s="453"/>
      <c r="D1110" s="452" t="s">
        <v>583</v>
      </c>
      <c r="H1110" s="458"/>
      <c r="I1110" s="458"/>
      <c r="J1110" s="443"/>
      <c r="K1110" s="439"/>
      <c r="L1110" s="27">
        <f>L$672</f>
        <v>0</v>
      </c>
      <c r="M1110" s="439"/>
      <c r="N1110" s="440"/>
      <c r="O1110" s="439"/>
      <c r="P1110" s="439"/>
      <c r="Q1110" s="439"/>
      <c r="R1110" s="439"/>
      <c r="S1110" s="439"/>
      <c r="T1110" s="443"/>
      <c r="U1110" s="439"/>
      <c r="V1110" s="439"/>
      <c r="W1110" s="439"/>
      <c r="X1110" s="439"/>
      <c r="Y1110" s="443"/>
      <c r="Z1110" s="439"/>
      <c r="AA1110" s="439"/>
      <c r="AB1110" s="439"/>
      <c r="AC1110" s="439"/>
      <c r="AD1110" s="439"/>
      <c r="AE1110" s="443"/>
      <c r="AF1110" s="439"/>
      <c r="AG1110" s="439"/>
      <c r="AH1110" s="439"/>
      <c r="AI1110" s="440"/>
      <c r="AJ1110" s="443"/>
      <c r="AK1110" s="439"/>
      <c r="AL1110" s="439"/>
      <c r="AM1110" s="439"/>
      <c r="AN1110" s="440"/>
    </row>
    <row r="1111" spans="1:40" outlineLevel="2">
      <c r="A1111" s="882">
        <f>ROW()</f>
        <v>1111</v>
      </c>
      <c r="B1111" s="453"/>
      <c r="D1111" s="452" t="s">
        <v>81</v>
      </c>
      <c r="H1111" s="458"/>
      <c r="I1111" s="458"/>
      <c r="J1111" s="443"/>
      <c r="K1111" s="439"/>
      <c r="L1111" s="27">
        <f>L$673</f>
        <v>1.7103430000000002</v>
      </c>
      <c r="M1111" s="439"/>
      <c r="N1111" s="440"/>
      <c r="O1111" s="439"/>
      <c r="P1111" s="439"/>
      <c r="Q1111" s="439"/>
      <c r="R1111" s="439"/>
      <c r="S1111" s="439"/>
      <c r="T1111" s="443"/>
      <c r="U1111" s="439"/>
      <c r="V1111" s="439"/>
      <c r="W1111" s="439"/>
      <c r="X1111" s="439"/>
      <c r="Y1111" s="443"/>
      <c r="Z1111" s="439"/>
      <c r="AA1111" s="439"/>
      <c r="AB1111" s="439"/>
      <c r="AC1111" s="439"/>
      <c r="AD1111" s="439"/>
      <c r="AE1111" s="443"/>
      <c r="AF1111" s="439"/>
      <c r="AG1111" s="439"/>
      <c r="AH1111" s="439"/>
      <c r="AI1111" s="440"/>
      <c r="AJ1111" s="443"/>
      <c r="AK1111" s="439"/>
      <c r="AL1111" s="439"/>
      <c r="AM1111" s="439"/>
      <c r="AN1111" s="440"/>
    </row>
    <row r="1112" spans="1:40" outlineLevel="2">
      <c r="A1112" s="882">
        <f>ROW()</f>
        <v>1112</v>
      </c>
      <c r="B1112" s="453"/>
      <c r="D1112" s="452" t="s">
        <v>28</v>
      </c>
      <c r="H1112" s="458"/>
      <c r="I1112" s="458"/>
      <c r="J1112" s="443"/>
      <c r="K1112" s="439"/>
      <c r="L1112" s="27">
        <f>L$674</f>
        <v>0</v>
      </c>
      <c r="M1112" s="439"/>
      <c r="N1112" s="440"/>
      <c r="O1112" s="439"/>
      <c r="P1112" s="439"/>
      <c r="Q1112" s="439"/>
      <c r="R1112" s="439"/>
      <c r="S1112" s="439"/>
      <c r="T1112" s="443"/>
      <c r="U1112" s="439"/>
      <c r="V1112" s="439"/>
      <c r="W1112" s="439"/>
      <c r="X1112" s="439"/>
      <c r="Y1112" s="443"/>
      <c r="Z1112" s="439"/>
      <c r="AA1112" s="439"/>
      <c r="AB1112" s="439"/>
      <c r="AC1112" s="439"/>
      <c r="AD1112" s="439"/>
      <c r="AE1112" s="443"/>
      <c r="AF1112" s="439"/>
      <c r="AG1112" s="439"/>
      <c r="AH1112" s="439"/>
      <c r="AI1112" s="440"/>
      <c r="AJ1112" s="443"/>
      <c r="AK1112" s="439"/>
      <c r="AL1112" s="439"/>
      <c r="AM1112" s="439"/>
      <c r="AN1112" s="440"/>
    </row>
    <row r="1113" spans="1:40" outlineLevel="2">
      <c r="A1113" s="882">
        <f>ROW()</f>
        <v>1113</v>
      </c>
      <c r="B1113" s="453"/>
      <c r="D1113" s="456" t="s">
        <v>443</v>
      </c>
      <c r="E1113" s="456"/>
      <c r="F1113" s="456"/>
      <c r="G1113" s="456"/>
      <c r="H1113" s="460"/>
      <c r="I1113" s="460"/>
      <c r="J1113" s="462"/>
      <c r="K1113" s="441"/>
      <c r="L1113" s="30">
        <f>L$675</f>
        <v>0</v>
      </c>
      <c r="M1113" s="441"/>
      <c r="N1113" s="442"/>
      <c r="O1113" s="441"/>
      <c r="P1113" s="441"/>
      <c r="Q1113" s="441"/>
      <c r="R1113" s="441"/>
      <c r="S1113" s="441"/>
      <c r="T1113" s="462"/>
      <c r="U1113" s="441"/>
      <c r="V1113" s="441"/>
      <c r="W1113" s="441"/>
      <c r="X1113" s="441"/>
      <c r="Y1113" s="462"/>
      <c r="Z1113" s="441"/>
      <c r="AA1113" s="441"/>
      <c r="AB1113" s="441"/>
      <c r="AC1113" s="441"/>
      <c r="AD1113" s="441"/>
      <c r="AE1113" s="462"/>
      <c r="AF1113" s="441"/>
      <c r="AG1113" s="441"/>
      <c r="AH1113" s="441"/>
      <c r="AI1113" s="442"/>
      <c r="AJ1113" s="462"/>
      <c r="AK1113" s="441"/>
      <c r="AL1113" s="441"/>
      <c r="AM1113" s="441"/>
      <c r="AN1113" s="442"/>
    </row>
    <row r="1114" spans="1:40" outlineLevel="2">
      <c r="A1114" s="882">
        <f>ROW()</f>
        <v>1114</v>
      </c>
      <c r="B1114" s="453"/>
      <c r="D1114" s="452" t="s">
        <v>24</v>
      </c>
      <c r="H1114" s="458"/>
      <c r="I1114" s="458"/>
      <c r="J1114" s="443"/>
      <c r="K1114" s="439"/>
      <c r="L1114" s="27">
        <f>SUM(L1098:L1113)</f>
        <v>24.779864509867394</v>
      </c>
      <c r="M1114" s="439"/>
      <c r="N1114" s="440"/>
      <c r="O1114" s="439"/>
      <c r="P1114" s="439"/>
      <c r="Q1114" s="439"/>
      <c r="R1114" s="439"/>
      <c r="S1114" s="439"/>
      <c r="T1114" s="443"/>
      <c r="U1114" s="439"/>
      <c r="V1114" s="439"/>
      <c r="W1114" s="439"/>
      <c r="X1114" s="439"/>
      <c r="Y1114" s="443"/>
      <c r="Z1114" s="439"/>
      <c r="AA1114" s="439"/>
      <c r="AB1114" s="439"/>
      <c r="AC1114" s="439"/>
      <c r="AD1114" s="439"/>
      <c r="AE1114" s="443"/>
      <c r="AF1114" s="439"/>
      <c r="AG1114" s="439"/>
      <c r="AH1114" s="439"/>
      <c r="AI1114" s="440"/>
      <c r="AJ1114" s="443"/>
      <c r="AK1114" s="439"/>
      <c r="AL1114" s="439"/>
      <c r="AM1114" s="439"/>
      <c r="AN1114" s="440"/>
    </row>
    <row r="1115" spans="1:40" outlineLevel="1">
      <c r="A1115" s="732" t="s">
        <v>238</v>
      </c>
      <c r="B1115" s="733"/>
      <c r="C1115" s="881"/>
      <c r="D1115" s="733"/>
      <c r="E1115" s="733"/>
      <c r="F1115" s="733"/>
      <c r="G1115" s="730"/>
      <c r="H1115" s="733"/>
      <c r="I1115" s="730"/>
      <c r="J1115" s="729"/>
      <c r="K1115" s="730"/>
      <c r="L1115" s="730"/>
      <c r="M1115" s="730"/>
      <c r="N1115" s="731"/>
      <c r="O1115" s="730"/>
      <c r="P1115" s="730"/>
      <c r="Q1115" s="730"/>
      <c r="R1115" s="730"/>
      <c r="S1115" s="730"/>
      <c r="T1115" s="729"/>
      <c r="U1115" s="730"/>
      <c r="V1115" s="730"/>
      <c r="W1115" s="730"/>
      <c r="X1115" s="730"/>
      <c r="Y1115" s="729"/>
      <c r="Z1115" s="730"/>
      <c r="AA1115" s="730"/>
      <c r="AB1115" s="730"/>
      <c r="AC1115" s="730"/>
      <c r="AD1115" s="730"/>
      <c r="AE1115" s="729"/>
      <c r="AF1115" s="730"/>
      <c r="AG1115" s="730"/>
      <c r="AH1115" s="730"/>
      <c r="AI1115" s="731"/>
      <c r="AJ1115" s="729"/>
      <c r="AK1115" s="730"/>
      <c r="AL1115" s="730"/>
      <c r="AM1115" s="730"/>
      <c r="AN1115" s="731"/>
    </row>
    <row r="1116" spans="1:40" outlineLevel="2">
      <c r="A1116" s="882">
        <f>ROW()</f>
        <v>1116</v>
      </c>
      <c r="B1116" s="453"/>
      <c r="D1116" s="1205" t="s">
        <v>300</v>
      </c>
      <c r="E1116" s="1205"/>
      <c r="F1116" s="1205"/>
      <c r="G1116" s="1205"/>
      <c r="H1116" s="4"/>
      <c r="I1116" s="4"/>
      <c r="J1116" s="329"/>
      <c r="K1116" s="4"/>
      <c r="L1116" s="4"/>
      <c r="M1116" s="4"/>
      <c r="N1116" s="316"/>
      <c r="O1116" s="4"/>
      <c r="P1116" s="4"/>
      <c r="Q1116" s="4"/>
      <c r="R1116" s="4"/>
      <c r="S1116" s="4"/>
      <c r="T1116" s="252"/>
      <c r="U1116" s="53"/>
      <c r="V1116" s="53"/>
      <c r="W1116" s="53"/>
      <c r="X1116" s="53"/>
      <c r="Y1116" s="252"/>
      <c r="Z1116" s="53"/>
      <c r="AA1116" s="53"/>
      <c r="AB1116" s="53"/>
      <c r="AC1116" s="53"/>
      <c r="AD1116" s="53"/>
      <c r="AE1116" s="252"/>
      <c r="AF1116" s="53"/>
      <c r="AG1116" s="53"/>
      <c r="AH1116" s="53"/>
      <c r="AI1116" s="44"/>
      <c r="AJ1116" s="252"/>
      <c r="AK1116" s="53"/>
      <c r="AL1116" s="53"/>
      <c r="AM1116" s="53"/>
      <c r="AN1116" s="44"/>
    </row>
    <row r="1117" spans="1:40" outlineLevel="2">
      <c r="A1117" s="882">
        <f>ROW()</f>
        <v>1117</v>
      </c>
      <c r="B1117" s="453"/>
      <c r="D1117" s="1205" t="s">
        <v>301</v>
      </c>
      <c r="E1117" s="1205"/>
      <c r="F1117" s="1205"/>
      <c r="G1117" s="1205"/>
      <c r="H1117" s="4"/>
      <c r="I1117" s="4"/>
      <c r="J1117" s="329"/>
      <c r="K1117" s="4"/>
      <c r="L1117" s="4"/>
      <c r="M1117" s="4"/>
      <c r="N1117" s="316"/>
      <c r="O1117" s="4"/>
      <c r="P1117" s="4"/>
      <c r="Q1117" s="4"/>
      <c r="R1117" s="4"/>
      <c r="S1117" s="4"/>
      <c r="T1117" s="252"/>
      <c r="U1117" s="53"/>
      <c r="V1117" s="53"/>
      <c r="W1117" s="53"/>
      <c r="X1117" s="53"/>
      <c r="Y1117" s="252"/>
      <c r="Z1117" s="53"/>
      <c r="AA1117" s="53"/>
      <c r="AB1117" s="53"/>
      <c r="AC1117" s="53"/>
      <c r="AD1117" s="53"/>
      <c r="AE1117" s="252"/>
      <c r="AF1117" s="53"/>
      <c r="AG1117" s="53"/>
      <c r="AH1117" s="53"/>
      <c r="AI1117" s="44"/>
      <c r="AJ1117" s="252"/>
      <c r="AK1117" s="53"/>
      <c r="AL1117" s="53"/>
      <c r="AM1117" s="53"/>
      <c r="AN1117" s="44"/>
    </row>
    <row r="1118" spans="1:40" outlineLevel="2">
      <c r="A1118" s="882">
        <f>ROW()</f>
        <v>1118</v>
      </c>
      <c r="B1118" s="453"/>
      <c r="D1118" s="1205" t="s">
        <v>29</v>
      </c>
      <c r="E1118" s="1205"/>
      <c r="F1118" s="1205"/>
      <c r="G1118" s="1205"/>
      <c r="H1118" s="4"/>
      <c r="I1118" s="4"/>
      <c r="J1118" s="329"/>
      <c r="K1118" s="4"/>
      <c r="L1118" s="4"/>
      <c r="M1118" s="4"/>
      <c r="N1118" s="316"/>
      <c r="O1118" s="4"/>
      <c r="P1118" s="4"/>
      <c r="Q1118" s="4"/>
      <c r="R1118" s="4"/>
      <c r="S1118" s="4"/>
      <c r="T1118" s="252"/>
      <c r="U1118" s="53"/>
      <c r="V1118" s="53"/>
      <c r="W1118" s="53"/>
      <c r="X1118" s="53"/>
      <c r="Y1118" s="252"/>
      <c r="Z1118" s="53"/>
      <c r="AA1118" s="53"/>
      <c r="AB1118" s="53"/>
      <c r="AC1118" s="53"/>
      <c r="AD1118" s="53"/>
      <c r="AE1118" s="252"/>
      <c r="AF1118" s="53"/>
      <c r="AG1118" s="53"/>
      <c r="AH1118" s="53"/>
      <c r="AI1118" s="44"/>
      <c r="AJ1118" s="252"/>
      <c r="AK1118" s="53"/>
      <c r="AL1118" s="53"/>
      <c r="AM1118" s="53"/>
      <c r="AN1118" s="44"/>
    </row>
    <row r="1119" spans="1:40" outlineLevel="2">
      <c r="A1119" s="882">
        <f>ROW()</f>
        <v>1119</v>
      </c>
      <c r="B1119" s="453"/>
      <c r="D1119" s="1205" t="s">
        <v>30</v>
      </c>
      <c r="E1119" s="1205"/>
      <c r="F1119" s="1205"/>
      <c r="G1119" s="1205"/>
      <c r="H1119" s="4"/>
      <c r="I1119" s="4"/>
      <c r="J1119" s="329"/>
      <c r="K1119" s="4"/>
      <c r="L1119" s="4"/>
      <c r="M1119" s="4"/>
      <c r="N1119" s="316"/>
      <c r="O1119" s="4"/>
      <c r="P1119" s="4"/>
      <c r="Q1119" s="4"/>
      <c r="R1119" s="4"/>
      <c r="S1119" s="4"/>
      <c r="T1119" s="252"/>
      <c r="U1119" s="53"/>
      <c r="V1119" s="53"/>
      <c r="W1119" s="53"/>
      <c r="X1119" s="53"/>
      <c r="Y1119" s="252"/>
      <c r="Z1119" s="53"/>
      <c r="AA1119" s="53"/>
      <c r="AB1119" s="53"/>
      <c r="AC1119" s="53"/>
      <c r="AD1119" s="53"/>
      <c r="AE1119" s="252"/>
      <c r="AF1119" s="53"/>
      <c r="AG1119" s="53"/>
      <c r="AH1119" s="53"/>
      <c r="AI1119" s="44"/>
      <c r="AJ1119" s="252"/>
      <c r="AK1119" s="53"/>
      <c r="AL1119" s="53"/>
      <c r="AM1119" s="53"/>
      <c r="AN1119" s="44"/>
    </row>
    <row r="1120" spans="1:40" outlineLevel="2">
      <c r="A1120" s="882">
        <f>ROW()</f>
        <v>1120</v>
      </c>
      <c r="B1120" s="453"/>
      <c r="D1120" s="1205" t="s">
        <v>31</v>
      </c>
      <c r="E1120" s="1205"/>
      <c r="F1120" s="1205"/>
      <c r="G1120" s="1205"/>
      <c r="H1120" s="4"/>
      <c r="I1120" s="4"/>
      <c r="J1120" s="329"/>
      <c r="K1120" s="4"/>
      <c r="L1120" s="4"/>
      <c r="M1120" s="4"/>
      <c r="N1120" s="316"/>
      <c r="O1120" s="4"/>
      <c r="P1120" s="4"/>
      <c r="Q1120" s="4"/>
      <c r="R1120" s="4"/>
      <c r="S1120" s="4"/>
      <c r="T1120" s="252"/>
      <c r="U1120" s="53"/>
      <c r="V1120" s="53"/>
      <c r="W1120" s="53"/>
      <c r="X1120" s="53"/>
      <c r="Y1120" s="252"/>
      <c r="Z1120" s="53"/>
      <c r="AA1120" s="53"/>
      <c r="AB1120" s="53"/>
      <c r="AC1120" s="53"/>
      <c r="AD1120" s="53"/>
      <c r="AE1120" s="252"/>
      <c r="AF1120" s="53"/>
      <c r="AG1120" s="53"/>
      <c r="AH1120" s="53"/>
      <c r="AI1120" s="44"/>
      <c r="AJ1120" s="252"/>
      <c r="AK1120" s="53"/>
      <c r="AL1120" s="53"/>
      <c r="AM1120" s="53"/>
      <c r="AN1120" s="44"/>
    </row>
    <row r="1121" spans="1:40" outlineLevel="2">
      <c r="A1121" s="882">
        <f>ROW()</f>
        <v>1121</v>
      </c>
      <c r="B1121" s="453"/>
      <c r="D1121" s="1205" t="s">
        <v>32</v>
      </c>
      <c r="E1121" s="1205"/>
      <c r="F1121" s="1205"/>
      <c r="G1121" s="1205"/>
      <c r="H1121" s="4"/>
      <c r="I1121" s="4"/>
      <c r="J1121" s="329"/>
      <c r="K1121" s="4"/>
      <c r="L1121" s="4"/>
      <c r="M1121" s="4"/>
      <c r="N1121" s="316"/>
      <c r="O1121" s="4"/>
      <c r="P1121" s="4"/>
      <c r="Q1121" s="4"/>
      <c r="R1121" s="4"/>
      <c r="S1121" s="4"/>
      <c r="T1121" s="252"/>
      <c r="U1121" s="53"/>
      <c r="V1121" s="53"/>
      <c r="W1121" s="53"/>
      <c r="X1121" s="53"/>
      <c r="Y1121" s="252"/>
      <c r="Z1121" s="53"/>
      <c r="AA1121" s="53"/>
      <c r="AB1121" s="53"/>
      <c r="AC1121" s="53"/>
      <c r="AD1121" s="53"/>
      <c r="AE1121" s="252"/>
      <c r="AF1121" s="53"/>
      <c r="AG1121" s="53"/>
      <c r="AH1121" s="53"/>
      <c r="AI1121" s="44"/>
      <c r="AJ1121" s="252"/>
      <c r="AK1121" s="53"/>
      <c r="AL1121" s="53"/>
      <c r="AM1121" s="53"/>
      <c r="AN1121" s="44"/>
    </row>
    <row r="1122" spans="1:40" outlineLevel="2">
      <c r="A1122" s="882">
        <f>ROW()</f>
        <v>1122</v>
      </c>
      <c r="B1122" s="453"/>
      <c r="D1122" s="1205" t="s">
        <v>33</v>
      </c>
      <c r="E1122" s="1205"/>
      <c r="F1122" s="1205"/>
      <c r="G1122" s="1205"/>
      <c r="H1122" s="4"/>
      <c r="I1122" s="4"/>
      <c r="J1122" s="329"/>
      <c r="K1122" s="4"/>
      <c r="L1122" s="4"/>
      <c r="M1122" s="4"/>
      <c r="N1122" s="316"/>
      <c r="O1122" s="4"/>
      <c r="P1122" s="4"/>
      <c r="Q1122" s="4"/>
      <c r="R1122" s="4"/>
      <c r="S1122" s="4"/>
      <c r="T1122" s="252"/>
      <c r="U1122" s="53"/>
      <c r="V1122" s="53"/>
      <c r="W1122" s="53"/>
      <c r="X1122" s="53"/>
      <c r="Y1122" s="252"/>
      <c r="Z1122" s="53"/>
      <c r="AA1122" s="53"/>
      <c r="AB1122" s="53"/>
      <c r="AC1122" s="53"/>
      <c r="AD1122" s="53"/>
      <c r="AE1122" s="252"/>
      <c r="AF1122" s="53"/>
      <c r="AG1122" s="53"/>
      <c r="AH1122" s="53"/>
      <c r="AI1122" s="44"/>
      <c r="AJ1122" s="252"/>
      <c r="AK1122" s="53"/>
      <c r="AL1122" s="53"/>
      <c r="AM1122" s="53"/>
      <c r="AN1122" s="44"/>
    </row>
    <row r="1123" spans="1:40" outlineLevel="2">
      <c r="A1123" s="882">
        <f>ROW()</f>
        <v>1123</v>
      </c>
      <c r="B1123" s="453"/>
      <c r="D1123" s="1205" t="s">
        <v>27</v>
      </c>
      <c r="E1123" s="1205"/>
      <c r="F1123" s="1205"/>
      <c r="G1123" s="1205"/>
      <c r="H1123" s="4"/>
      <c r="I1123" s="4"/>
      <c r="J1123" s="329"/>
      <c r="K1123" s="4"/>
      <c r="L1123" s="4"/>
      <c r="M1123" s="4"/>
      <c r="N1123" s="316"/>
      <c r="O1123" s="4"/>
      <c r="P1123" s="4"/>
      <c r="Q1123" s="4"/>
      <c r="R1123" s="4"/>
      <c r="S1123" s="4"/>
      <c r="T1123" s="252"/>
      <c r="U1123" s="53"/>
      <c r="V1123" s="53"/>
      <c r="W1123" s="53"/>
      <c r="X1123" s="53"/>
      <c r="Y1123" s="252"/>
      <c r="Z1123" s="53"/>
      <c r="AA1123" s="53"/>
      <c r="AB1123" s="53"/>
      <c r="AC1123" s="53"/>
      <c r="AD1123" s="53"/>
      <c r="AE1123" s="252"/>
      <c r="AF1123" s="53"/>
      <c r="AG1123" s="53"/>
      <c r="AH1123" s="53"/>
      <c r="AI1123" s="44"/>
      <c r="AJ1123" s="252"/>
      <c r="AK1123" s="53"/>
      <c r="AL1123" s="53"/>
      <c r="AM1123" s="53"/>
      <c r="AN1123" s="44"/>
    </row>
    <row r="1124" spans="1:40" outlineLevel="2">
      <c r="A1124" s="882">
        <f>ROW()</f>
        <v>1124</v>
      </c>
      <c r="B1124" s="453"/>
      <c r="D1124" s="1205" t="s">
        <v>34</v>
      </c>
      <c r="E1124" s="1205"/>
      <c r="F1124" s="1205"/>
      <c r="G1124" s="1205"/>
      <c r="H1124" s="4"/>
      <c r="I1124" s="4"/>
      <c r="J1124" s="329"/>
      <c r="K1124" s="4"/>
      <c r="L1124" s="4"/>
      <c r="M1124" s="4"/>
      <c r="N1124" s="316"/>
      <c r="O1124" s="4"/>
      <c r="P1124" s="4"/>
      <c r="Q1124" s="4"/>
      <c r="R1124" s="4"/>
      <c r="S1124" s="4"/>
      <c r="T1124" s="252"/>
      <c r="U1124" s="53"/>
      <c r="V1124" s="53"/>
      <c r="W1124" s="53"/>
      <c r="X1124" s="53"/>
      <c r="Y1124" s="252"/>
      <c r="Z1124" s="53"/>
      <c r="AA1124" s="53"/>
      <c r="AB1124" s="53"/>
      <c r="AC1124" s="53"/>
      <c r="AD1124" s="53"/>
      <c r="AE1124" s="252"/>
      <c r="AF1124" s="53"/>
      <c r="AG1124" s="53"/>
      <c r="AH1124" s="53"/>
      <c r="AI1124" s="44"/>
      <c r="AJ1124" s="252"/>
      <c r="AK1124" s="53"/>
      <c r="AL1124" s="53"/>
      <c r="AM1124" s="53"/>
      <c r="AN1124" s="44"/>
    </row>
    <row r="1125" spans="1:40" outlineLevel="2">
      <c r="A1125" s="882">
        <f>ROW()</f>
        <v>1125</v>
      </c>
      <c r="B1125" s="453"/>
      <c r="D1125" s="1205" t="s">
        <v>35</v>
      </c>
      <c r="E1125" s="1205"/>
      <c r="F1125" s="1205"/>
      <c r="G1125" s="1205"/>
      <c r="H1125" s="4"/>
      <c r="I1125" s="4"/>
      <c r="J1125" s="329"/>
      <c r="K1125" s="4"/>
      <c r="L1125" s="4"/>
      <c r="M1125" s="4"/>
      <c r="N1125" s="316"/>
      <c r="O1125" s="4"/>
      <c r="P1125" s="4"/>
      <c r="Q1125" s="4"/>
      <c r="R1125" s="4"/>
      <c r="S1125" s="4"/>
      <c r="T1125" s="252"/>
      <c r="U1125" s="53"/>
      <c r="V1125" s="53"/>
      <c r="W1125" s="53"/>
      <c r="X1125" s="53"/>
      <c r="Y1125" s="252"/>
      <c r="Z1125" s="53"/>
      <c r="AA1125" s="53"/>
      <c r="AB1125" s="53"/>
      <c r="AC1125" s="53"/>
      <c r="AD1125" s="53"/>
      <c r="AE1125" s="252"/>
      <c r="AF1125" s="53"/>
      <c r="AG1125" s="53"/>
      <c r="AH1125" s="53"/>
      <c r="AI1125" s="44"/>
      <c r="AJ1125" s="252"/>
      <c r="AK1125" s="53"/>
      <c r="AL1125" s="53"/>
      <c r="AM1125" s="53"/>
      <c r="AN1125" s="44"/>
    </row>
    <row r="1126" spans="1:40" outlineLevel="2">
      <c r="A1126" s="882">
        <f>ROW()</f>
        <v>1126</v>
      </c>
      <c r="B1126" s="453"/>
      <c r="D1126" s="1205" t="s">
        <v>302</v>
      </c>
      <c r="E1126" s="1205"/>
      <c r="F1126" s="1205"/>
      <c r="G1126" s="1205"/>
      <c r="H1126" s="4"/>
      <c r="I1126" s="4"/>
      <c r="J1126" s="329"/>
      <c r="K1126" s="4"/>
      <c r="L1126" s="4"/>
      <c r="M1126" s="4"/>
      <c r="N1126" s="316"/>
      <c r="O1126" s="4"/>
      <c r="P1126" s="4"/>
      <c r="Q1126" s="4"/>
      <c r="R1126" s="4"/>
      <c r="S1126" s="4"/>
      <c r="T1126" s="252"/>
      <c r="U1126" s="53"/>
      <c r="V1126" s="53"/>
      <c r="W1126" s="53"/>
      <c r="X1126" s="53"/>
      <c r="Y1126" s="252"/>
      <c r="Z1126" s="53"/>
      <c r="AA1126" s="53"/>
      <c r="AB1126" s="53"/>
      <c r="AC1126" s="53"/>
      <c r="AD1126" s="53"/>
      <c r="AE1126" s="252"/>
      <c r="AF1126" s="53"/>
      <c r="AG1126" s="53"/>
      <c r="AH1126" s="53"/>
      <c r="AI1126" s="44"/>
      <c r="AJ1126" s="252"/>
      <c r="AK1126" s="53"/>
      <c r="AL1126" s="53"/>
      <c r="AM1126" s="53"/>
      <c r="AN1126" s="44"/>
    </row>
    <row r="1127" spans="1:40" outlineLevel="2">
      <c r="A1127" s="882">
        <f>ROW()</f>
        <v>1127</v>
      </c>
      <c r="B1127" s="453"/>
      <c r="D1127" s="1205" t="s">
        <v>36</v>
      </c>
      <c r="E1127" s="1205"/>
      <c r="F1127" s="1205"/>
      <c r="G1127" s="1205"/>
      <c r="H1127" s="4"/>
      <c r="I1127" s="4"/>
      <c r="J1127" s="329"/>
      <c r="K1127" s="4"/>
      <c r="L1127" s="4"/>
      <c r="M1127" s="4"/>
      <c r="N1127" s="316"/>
      <c r="O1127" s="4"/>
      <c r="P1127" s="4"/>
      <c r="Q1127" s="4"/>
      <c r="R1127" s="4"/>
      <c r="S1127" s="4"/>
      <c r="T1127" s="252"/>
      <c r="U1127" s="53"/>
      <c r="V1127" s="53"/>
      <c r="W1127" s="53"/>
      <c r="X1127" s="53"/>
      <c r="Y1127" s="252"/>
      <c r="Z1127" s="53"/>
      <c r="AA1127" s="53"/>
      <c r="AB1127" s="53"/>
      <c r="AC1127" s="53"/>
      <c r="AD1127" s="53"/>
      <c r="AE1127" s="252"/>
      <c r="AF1127" s="53"/>
      <c r="AG1127" s="53"/>
      <c r="AH1127" s="53"/>
      <c r="AI1127" s="44"/>
      <c r="AJ1127" s="252"/>
      <c r="AK1127" s="53"/>
      <c r="AL1127" s="53"/>
      <c r="AM1127" s="53"/>
      <c r="AN1127" s="44"/>
    </row>
    <row r="1128" spans="1:40" outlineLevel="2">
      <c r="A1128" s="882">
        <f>ROW()</f>
        <v>1128</v>
      </c>
      <c r="B1128" s="453"/>
      <c r="D1128" s="1205" t="s">
        <v>583</v>
      </c>
      <c r="E1128" s="1205"/>
      <c r="F1128" s="1205"/>
      <c r="G1128" s="1205"/>
      <c r="H1128" s="4"/>
      <c r="I1128" s="4"/>
      <c r="J1128" s="329"/>
      <c r="K1128" s="4"/>
      <c r="L1128" s="4"/>
      <c r="M1128" s="4"/>
      <c r="N1128" s="316"/>
      <c r="O1128" s="4"/>
      <c r="P1128" s="4"/>
      <c r="Q1128" s="4"/>
      <c r="R1128" s="4"/>
      <c r="S1128" s="4"/>
      <c r="T1128" s="252"/>
      <c r="U1128" s="53"/>
      <c r="V1128" s="53"/>
      <c r="W1128" s="53"/>
      <c r="X1128" s="53"/>
      <c r="Y1128" s="252"/>
      <c r="Z1128" s="53"/>
      <c r="AA1128" s="53"/>
      <c r="AB1128" s="53"/>
      <c r="AC1128" s="53"/>
      <c r="AD1128" s="53"/>
      <c r="AE1128" s="252"/>
      <c r="AF1128" s="53"/>
      <c r="AG1128" s="53"/>
      <c r="AH1128" s="53"/>
      <c r="AI1128" s="44"/>
      <c r="AJ1128" s="252"/>
      <c r="AK1128" s="53"/>
      <c r="AL1128" s="53"/>
      <c r="AM1128" s="53"/>
      <c r="AN1128" s="44"/>
    </row>
    <row r="1129" spans="1:40" outlineLevel="2">
      <c r="A1129" s="882">
        <f>ROW()</f>
        <v>1129</v>
      </c>
      <c r="B1129" s="453"/>
      <c r="D1129" s="1205" t="s">
        <v>81</v>
      </c>
      <c r="E1129" s="1205"/>
      <c r="F1129" s="1205"/>
      <c r="G1129" s="1205"/>
      <c r="H1129" s="4"/>
      <c r="I1129" s="4"/>
      <c r="J1129" s="329"/>
      <c r="K1129" s="4"/>
      <c r="L1129" s="4"/>
      <c r="M1129" s="4"/>
      <c r="N1129" s="316"/>
      <c r="O1129" s="4"/>
      <c r="P1129" s="4"/>
      <c r="Q1129" s="4"/>
      <c r="R1129" s="4"/>
      <c r="S1129" s="4"/>
      <c r="T1129" s="252"/>
      <c r="U1129" s="53"/>
      <c r="V1129" s="53"/>
      <c r="W1129" s="53"/>
      <c r="X1129" s="53"/>
      <c r="Y1129" s="252"/>
      <c r="Z1129" s="53"/>
      <c r="AA1129" s="53"/>
      <c r="AB1129" s="53"/>
      <c r="AC1129" s="53"/>
      <c r="AD1129" s="53"/>
      <c r="AE1129" s="252"/>
      <c r="AF1129" s="53"/>
      <c r="AG1129" s="53"/>
      <c r="AH1129" s="53"/>
      <c r="AI1129" s="44"/>
      <c r="AJ1129" s="252"/>
      <c r="AK1129" s="53"/>
      <c r="AL1129" s="53"/>
      <c r="AM1129" s="53"/>
      <c r="AN1129" s="44"/>
    </row>
    <row r="1130" spans="1:40" outlineLevel="2">
      <c r="A1130" s="882">
        <f>ROW()</f>
        <v>1130</v>
      </c>
      <c r="B1130" s="453"/>
      <c r="D1130" s="1205" t="s">
        <v>28</v>
      </c>
      <c r="E1130" s="1205"/>
      <c r="F1130" s="1205"/>
      <c r="G1130" s="1205"/>
      <c r="H1130" s="4"/>
      <c r="I1130" s="4"/>
      <c r="J1130" s="329"/>
      <c r="K1130" s="4"/>
      <c r="L1130" s="4"/>
      <c r="M1130" s="4"/>
      <c r="N1130" s="316"/>
      <c r="O1130" s="4"/>
      <c r="P1130" s="4"/>
      <c r="Q1130" s="4"/>
      <c r="R1130" s="4"/>
      <c r="S1130" s="4"/>
      <c r="T1130" s="252"/>
      <c r="U1130" s="53"/>
      <c r="V1130" s="53"/>
      <c r="W1130" s="53"/>
      <c r="X1130" s="53"/>
      <c r="Y1130" s="252"/>
      <c r="Z1130" s="53"/>
      <c r="AA1130" s="53"/>
      <c r="AB1130" s="53"/>
      <c r="AC1130" s="53"/>
      <c r="AD1130" s="53"/>
      <c r="AE1130" s="252"/>
      <c r="AF1130" s="53"/>
      <c r="AG1130" s="53"/>
      <c r="AH1130" s="53"/>
      <c r="AI1130" s="44"/>
      <c r="AJ1130" s="252"/>
      <c r="AK1130" s="53"/>
      <c r="AL1130" s="53"/>
      <c r="AM1130" s="53"/>
      <c r="AN1130" s="44"/>
    </row>
    <row r="1131" spans="1:40" outlineLevel="2">
      <c r="A1131" s="882">
        <f>ROW()</f>
        <v>1131</v>
      </c>
      <c r="B1131" s="453"/>
      <c r="D1131" s="1206" t="s">
        <v>443</v>
      </c>
      <c r="E1131" s="1206"/>
      <c r="F1131" s="1206"/>
      <c r="G1131" s="1206"/>
      <c r="H1131" s="28"/>
      <c r="I1131" s="28"/>
      <c r="J1131" s="1207"/>
      <c r="K1131" s="28"/>
      <c r="L1131" s="28"/>
      <c r="M1131" s="28"/>
      <c r="N1131" s="317"/>
      <c r="O1131" s="28"/>
      <c r="P1131" s="28"/>
      <c r="Q1131" s="28"/>
      <c r="R1131" s="28"/>
      <c r="S1131" s="28"/>
      <c r="T1131" s="253"/>
      <c r="U1131" s="54"/>
      <c r="V1131" s="54"/>
      <c r="W1131" s="54"/>
      <c r="X1131" s="54"/>
      <c r="Y1131" s="253"/>
      <c r="Z1131" s="54"/>
      <c r="AA1131" s="54"/>
      <c r="AB1131" s="54"/>
      <c r="AC1131" s="54"/>
      <c r="AD1131" s="54"/>
      <c r="AE1131" s="253"/>
      <c r="AF1131" s="54"/>
      <c r="AG1131" s="54"/>
      <c r="AH1131" s="54"/>
      <c r="AI1131" s="46"/>
      <c r="AJ1131" s="253"/>
      <c r="AK1131" s="54"/>
      <c r="AL1131" s="54"/>
      <c r="AM1131" s="54"/>
      <c r="AN1131" s="46"/>
    </row>
    <row r="1132" spans="1:40" outlineLevel="2">
      <c r="A1132" s="882">
        <f>ROW()</f>
        <v>1132</v>
      </c>
      <c r="B1132" s="453"/>
      <c r="D1132" s="452" t="s">
        <v>24</v>
      </c>
      <c r="H1132" s="458"/>
      <c r="I1132" s="458"/>
      <c r="J1132" s="459"/>
      <c r="K1132" s="458"/>
      <c r="L1132" s="458"/>
      <c r="M1132" s="458"/>
      <c r="N1132" s="463"/>
      <c r="O1132" s="458"/>
      <c r="P1132" s="458"/>
      <c r="Q1132" s="458"/>
      <c r="R1132" s="458"/>
      <c r="S1132" s="458"/>
      <c r="T1132" s="466">
        <f t="shared" ref="T1132:AN1132" si="867">SUM(T1116:T1131)</f>
        <v>0</v>
      </c>
      <c r="U1132" s="444">
        <f t="shared" si="867"/>
        <v>0</v>
      </c>
      <c r="V1132" s="444">
        <f t="shared" si="867"/>
        <v>0</v>
      </c>
      <c r="W1132" s="444">
        <f t="shared" si="867"/>
        <v>0</v>
      </c>
      <c r="X1132" s="444">
        <f t="shared" si="867"/>
        <v>0</v>
      </c>
      <c r="Y1132" s="466">
        <f t="shared" si="867"/>
        <v>0</v>
      </c>
      <c r="Z1132" s="444">
        <f t="shared" si="867"/>
        <v>0</v>
      </c>
      <c r="AA1132" s="444">
        <f t="shared" si="867"/>
        <v>0</v>
      </c>
      <c r="AB1132" s="444">
        <f t="shared" si="867"/>
        <v>0</v>
      </c>
      <c r="AC1132" s="444">
        <f t="shared" si="867"/>
        <v>0</v>
      </c>
      <c r="AD1132" s="444">
        <f t="shared" si="867"/>
        <v>0</v>
      </c>
      <c r="AE1132" s="466">
        <f t="shared" si="867"/>
        <v>0</v>
      </c>
      <c r="AF1132" s="444">
        <f t="shared" si="867"/>
        <v>0</v>
      </c>
      <c r="AG1132" s="444">
        <f t="shared" si="867"/>
        <v>0</v>
      </c>
      <c r="AH1132" s="444">
        <f t="shared" si="867"/>
        <v>0</v>
      </c>
      <c r="AI1132" s="445">
        <f t="shared" si="867"/>
        <v>0</v>
      </c>
      <c r="AJ1132" s="466">
        <f t="shared" si="867"/>
        <v>0</v>
      </c>
      <c r="AK1132" s="444">
        <f t="shared" si="867"/>
        <v>0</v>
      </c>
      <c r="AL1132" s="444">
        <f t="shared" si="867"/>
        <v>0</v>
      </c>
      <c r="AM1132" s="444">
        <f t="shared" si="867"/>
        <v>0</v>
      </c>
      <c r="AN1132" s="445">
        <f t="shared" si="867"/>
        <v>0</v>
      </c>
    </row>
    <row r="1133" spans="1:40" outlineLevel="1">
      <c r="A1133" s="732" t="s">
        <v>21</v>
      </c>
      <c r="B1133" s="733"/>
      <c r="C1133" s="881"/>
      <c r="D1133" s="733"/>
      <c r="E1133" s="733"/>
      <c r="F1133" s="733"/>
      <c r="G1133" s="733"/>
      <c r="H1133" s="733"/>
      <c r="I1133" s="730"/>
      <c r="J1133" s="729"/>
      <c r="K1133" s="730"/>
      <c r="L1133" s="730"/>
      <c r="M1133" s="730"/>
      <c r="N1133" s="731"/>
      <c r="O1133" s="730"/>
      <c r="P1133" s="730"/>
      <c r="Q1133" s="730"/>
      <c r="R1133" s="730"/>
      <c r="S1133" s="730"/>
      <c r="T1133" s="729"/>
      <c r="U1133" s="730"/>
      <c r="V1133" s="730"/>
      <c r="W1133" s="730"/>
      <c r="X1133" s="730"/>
      <c r="Y1133" s="729"/>
      <c r="Z1133" s="730"/>
      <c r="AA1133" s="730"/>
      <c r="AB1133" s="730"/>
      <c r="AC1133" s="730"/>
      <c r="AD1133" s="730"/>
      <c r="AE1133" s="729"/>
      <c r="AF1133" s="730"/>
      <c r="AG1133" s="730"/>
      <c r="AH1133" s="730"/>
      <c r="AI1133" s="731"/>
      <c r="AJ1133" s="729"/>
      <c r="AK1133" s="730"/>
      <c r="AL1133" s="730"/>
      <c r="AM1133" s="730"/>
      <c r="AN1133" s="731"/>
    </row>
    <row r="1134" spans="1:40" outlineLevel="2">
      <c r="A1134" s="882">
        <f>ROW()</f>
        <v>1134</v>
      </c>
      <c r="B1134" s="453"/>
      <c r="D1134" s="452" t="s">
        <v>300</v>
      </c>
      <c r="H1134" s="458"/>
      <c r="I1134" s="458"/>
      <c r="J1134" s="459"/>
      <c r="K1134" s="458"/>
      <c r="L1134" s="157"/>
      <c r="M1134" s="157">
        <f t="shared" ref="M1134:AN1134" si="868">-IF(M1080&lt;0,M1080,IF($D1134="Land",0,IF(M1062&lt;1,M1080,MAX(MIN(IF(M1062&gt;0,(M1080/M1062)*M$9,0),M1080*M$9),0))))</f>
        <v>0</v>
      </c>
      <c r="N1134" s="320">
        <f t="shared" si="868"/>
        <v>0</v>
      </c>
      <c r="O1134" s="157">
        <f t="shared" si="868"/>
        <v>0</v>
      </c>
      <c r="P1134" s="157">
        <f t="shared" si="868"/>
        <v>0</v>
      </c>
      <c r="Q1134" s="157">
        <f t="shared" si="868"/>
        <v>0</v>
      </c>
      <c r="R1134" s="157">
        <f t="shared" si="868"/>
        <v>0</v>
      </c>
      <c r="S1134" s="157">
        <f t="shared" si="868"/>
        <v>0</v>
      </c>
      <c r="T1134" s="324">
        <f t="shared" si="868"/>
        <v>0</v>
      </c>
      <c r="U1134" s="157">
        <f t="shared" si="868"/>
        <v>0</v>
      </c>
      <c r="V1134" s="157">
        <f t="shared" si="868"/>
        <v>0</v>
      </c>
      <c r="W1134" s="157">
        <f t="shared" si="868"/>
        <v>0</v>
      </c>
      <c r="X1134" s="157">
        <f t="shared" si="868"/>
        <v>0</v>
      </c>
      <c r="Y1134" s="595">
        <f t="shared" si="868"/>
        <v>0</v>
      </c>
      <c r="Z1134" s="596">
        <f t="shared" si="868"/>
        <v>0</v>
      </c>
      <c r="AA1134" s="596">
        <f t="shared" si="868"/>
        <v>0</v>
      </c>
      <c r="AB1134" s="596">
        <f t="shared" si="868"/>
        <v>0</v>
      </c>
      <c r="AC1134" s="596">
        <f t="shared" si="868"/>
        <v>0</v>
      </c>
      <c r="AD1134" s="596">
        <f t="shared" si="868"/>
        <v>0</v>
      </c>
      <c r="AE1134" s="595">
        <f t="shared" si="868"/>
        <v>0</v>
      </c>
      <c r="AF1134" s="596">
        <f t="shared" si="868"/>
        <v>0</v>
      </c>
      <c r="AG1134" s="596">
        <f t="shared" si="868"/>
        <v>0</v>
      </c>
      <c r="AH1134" s="596">
        <f t="shared" si="868"/>
        <v>0</v>
      </c>
      <c r="AI1134" s="594">
        <f t="shared" si="868"/>
        <v>0</v>
      </c>
      <c r="AJ1134" s="595">
        <f t="shared" si="868"/>
        <v>0</v>
      </c>
      <c r="AK1134" s="596">
        <f t="shared" si="868"/>
        <v>0</v>
      </c>
      <c r="AL1134" s="596">
        <f t="shared" si="868"/>
        <v>0</v>
      </c>
      <c r="AM1134" s="596">
        <f t="shared" si="868"/>
        <v>0</v>
      </c>
      <c r="AN1134" s="594">
        <f t="shared" si="868"/>
        <v>0</v>
      </c>
    </row>
    <row r="1135" spans="1:40" outlineLevel="2">
      <c r="A1135" s="882">
        <f>ROW()</f>
        <v>1135</v>
      </c>
      <c r="B1135" s="453"/>
      <c r="D1135" s="452" t="s">
        <v>301</v>
      </c>
      <c r="H1135" s="458"/>
      <c r="I1135" s="458"/>
      <c r="J1135" s="459"/>
      <c r="K1135" s="458"/>
      <c r="L1135" s="157"/>
      <c r="M1135" s="157">
        <f t="shared" ref="M1135:AN1135" si="869">-IF(M1081&lt;0,M1081,IF($D1135="Land",0,IF(M1063&lt;1,M1081,MAX(MIN(IF(M1063&gt;0,(M1081/M1063)*M$9,0),M1081*M$9),0))))</f>
        <v>0</v>
      </c>
      <c r="N1135" s="320">
        <f t="shared" si="869"/>
        <v>0</v>
      </c>
      <c r="O1135" s="157">
        <f t="shared" si="869"/>
        <v>0</v>
      </c>
      <c r="P1135" s="157">
        <f t="shared" si="869"/>
        <v>0</v>
      </c>
      <c r="Q1135" s="157">
        <f t="shared" si="869"/>
        <v>0</v>
      </c>
      <c r="R1135" s="157">
        <f t="shared" si="869"/>
        <v>0</v>
      </c>
      <c r="S1135" s="157">
        <f t="shared" si="869"/>
        <v>0</v>
      </c>
      <c r="T1135" s="324">
        <f t="shared" si="869"/>
        <v>0</v>
      </c>
      <c r="U1135" s="157">
        <f t="shared" si="869"/>
        <v>0</v>
      </c>
      <c r="V1135" s="157">
        <f t="shared" si="869"/>
        <v>0</v>
      </c>
      <c r="W1135" s="157">
        <f t="shared" si="869"/>
        <v>0</v>
      </c>
      <c r="X1135" s="157">
        <f t="shared" si="869"/>
        <v>0</v>
      </c>
      <c r="Y1135" s="595">
        <f t="shared" si="869"/>
        <v>0</v>
      </c>
      <c r="Z1135" s="596">
        <f t="shared" si="869"/>
        <v>0</v>
      </c>
      <c r="AA1135" s="596">
        <f t="shared" si="869"/>
        <v>0</v>
      </c>
      <c r="AB1135" s="596">
        <f t="shared" si="869"/>
        <v>0</v>
      </c>
      <c r="AC1135" s="596">
        <f t="shared" si="869"/>
        <v>0</v>
      </c>
      <c r="AD1135" s="596">
        <f t="shared" si="869"/>
        <v>0</v>
      </c>
      <c r="AE1135" s="595">
        <f t="shared" si="869"/>
        <v>0</v>
      </c>
      <c r="AF1135" s="596">
        <f t="shared" si="869"/>
        <v>0</v>
      </c>
      <c r="AG1135" s="596">
        <f t="shared" si="869"/>
        <v>0</v>
      </c>
      <c r="AH1135" s="596">
        <f t="shared" si="869"/>
        <v>0</v>
      </c>
      <c r="AI1135" s="594">
        <f t="shared" si="869"/>
        <v>0</v>
      </c>
      <c r="AJ1135" s="595">
        <f t="shared" si="869"/>
        <v>0</v>
      </c>
      <c r="AK1135" s="596">
        <f t="shared" si="869"/>
        <v>0</v>
      </c>
      <c r="AL1135" s="596">
        <f t="shared" si="869"/>
        <v>0</v>
      </c>
      <c r="AM1135" s="596">
        <f t="shared" si="869"/>
        <v>0</v>
      </c>
      <c r="AN1135" s="594">
        <f t="shared" si="869"/>
        <v>0</v>
      </c>
    </row>
    <row r="1136" spans="1:40" outlineLevel="2">
      <c r="A1136" s="882">
        <f>ROW()</f>
        <v>1136</v>
      </c>
      <c r="B1136" s="453"/>
      <c r="D1136" s="452" t="s">
        <v>29</v>
      </c>
      <c r="H1136" s="458"/>
      <c r="I1136" s="458"/>
      <c r="J1136" s="459"/>
      <c r="K1136" s="458"/>
      <c r="L1136" s="157"/>
      <c r="M1136" s="157">
        <f t="shared" ref="M1136:AN1136" si="870">-IF(M1082&lt;0,M1082,IF($D1136="Land",0,IF(M1064&lt;1,M1082,MAX(MIN(IF(M1064&gt;0,(M1082/M1064)*M$9,0),M1082*M$9),0))))</f>
        <v>-0.21249999999999999</v>
      </c>
      <c r="N1136" s="320">
        <f t="shared" si="870"/>
        <v>-0.21249999999999999</v>
      </c>
      <c r="O1136" s="157">
        <f t="shared" si="870"/>
        <v>-0.21249999999999999</v>
      </c>
      <c r="P1136" s="157">
        <f t="shared" si="870"/>
        <v>-0.21249999999999999</v>
      </c>
      <c r="Q1136" s="157">
        <f t="shared" si="870"/>
        <v>-0.21249999999999999</v>
      </c>
      <c r="R1136" s="157">
        <f t="shared" si="870"/>
        <v>-0.21249999999999999</v>
      </c>
      <c r="S1136" s="157">
        <f t="shared" si="870"/>
        <v>-0.21249999999999999</v>
      </c>
      <c r="T1136" s="324">
        <f t="shared" si="870"/>
        <v>0</v>
      </c>
      <c r="U1136" s="157">
        <f t="shared" si="870"/>
        <v>0</v>
      </c>
      <c r="V1136" s="157">
        <f t="shared" si="870"/>
        <v>0</v>
      </c>
      <c r="W1136" s="157">
        <f t="shared" si="870"/>
        <v>0</v>
      </c>
      <c r="X1136" s="157">
        <f t="shared" si="870"/>
        <v>0</v>
      </c>
      <c r="Y1136" s="595">
        <f t="shared" si="870"/>
        <v>0</v>
      </c>
      <c r="Z1136" s="596">
        <f t="shared" si="870"/>
        <v>0</v>
      </c>
      <c r="AA1136" s="596">
        <f t="shared" si="870"/>
        <v>0</v>
      </c>
      <c r="AB1136" s="596">
        <f t="shared" si="870"/>
        <v>0</v>
      </c>
      <c r="AC1136" s="596">
        <f t="shared" si="870"/>
        <v>0</v>
      </c>
      <c r="AD1136" s="596">
        <f t="shared" si="870"/>
        <v>0</v>
      </c>
      <c r="AE1136" s="595">
        <f t="shared" si="870"/>
        <v>0</v>
      </c>
      <c r="AF1136" s="596">
        <f t="shared" si="870"/>
        <v>0</v>
      </c>
      <c r="AG1136" s="596">
        <f t="shared" si="870"/>
        <v>0</v>
      </c>
      <c r="AH1136" s="596">
        <f t="shared" si="870"/>
        <v>0</v>
      </c>
      <c r="AI1136" s="594">
        <f t="shared" si="870"/>
        <v>0</v>
      </c>
      <c r="AJ1136" s="595">
        <f t="shared" si="870"/>
        <v>0</v>
      </c>
      <c r="AK1136" s="596">
        <f t="shared" si="870"/>
        <v>0</v>
      </c>
      <c r="AL1136" s="596">
        <f t="shared" si="870"/>
        <v>0</v>
      </c>
      <c r="AM1136" s="596">
        <f t="shared" si="870"/>
        <v>0</v>
      </c>
      <c r="AN1136" s="594">
        <f t="shared" si="870"/>
        <v>0</v>
      </c>
    </row>
    <row r="1137" spans="1:40" outlineLevel="2">
      <c r="A1137" s="882">
        <f>ROW()</f>
        <v>1137</v>
      </c>
      <c r="B1137" s="453"/>
      <c r="D1137" s="452" t="s">
        <v>30</v>
      </c>
      <c r="H1137" s="458"/>
      <c r="I1137" s="458"/>
      <c r="J1137" s="459"/>
      <c r="K1137" s="458"/>
      <c r="L1137" s="157"/>
      <c r="M1137" s="157">
        <f t="shared" ref="M1137:AN1137" si="871">-IF(M1083&lt;0,M1083,IF($D1137="Land",0,IF(M1065&lt;1,M1083,MAX(MIN(IF(M1065&gt;0,(M1083/M1065)*M$9,0),M1083*M$9),0))))</f>
        <v>-4.0246340664660592E-3</v>
      </c>
      <c r="N1137" s="320">
        <f t="shared" si="871"/>
        <v>-4.0246340664660601E-3</v>
      </c>
      <c r="O1137" s="157">
        <f t="shared" si="871"/>
        <v>-4.0246340664660601E-3</v>
      </c>
      <c r="P1137" s="157">
        <f t="shared" si="871"/>
        <v>-4.024634066466061E-3</v>
      </c>
      <c r="Q1137" s="157">
        <f t="shared" si="871"/>
        <v>-4.024634066466061E-3</v>
      </c>
      <c r="R1137" s="157">
        <f t="shared" si="871"/>
        <v>-4.024634066466061E-3</v>
      </c>
      <c r="S1137" s="157">
        <f t="shared" si="871"/>
        <v>-4.024634066466061E-3</v>
      </c>
      <c r="T1137" s="324">
        <f t="shared" si="871"/>
        <v>-0.10826231703323305</v>
      </c>
      <c r="U1137" s="157">
        <f t="shared" si="871"/>
        <v>-0.2165246340664661</v>
      </c>
      <c r="V1137" s="157">
        <f t="shared" si="871"/>
        <v>-0.2165246340664661</v>
      </c>
      <c r="W1137" s="157">
        <f t="shared" si="871"/>
        <v>-0.2165246340664661</v>
      </c>
      <c r="X1137" s="157">
        <f t="shared" si="871"/>
        <v>-0.21652463406646608</v>
      </c>
      <c r="Y1137" s="595">
        <f t="shared" si="871"/>
        <v>-0.10826231703323304</v>
      </c>
      <c r="Z1137" s="596">
        <f t="shared" si="871"/>
        <v>-0.21652463406646608</v>
      </c>
      <c r="AA1137" s="596">
        <f t="shared" si="871"/>
        <v>-0.21652463406646608</v>
      </c>
      <c r="AB1137" s="596">
        <f t="shared" si="871"/>
        <v>-0.21652463406646605</v>
      </c>
      <c r="AC1137" s="596">
        <f t="shared" si="871"/>
        <v>-0.21652463406646608</v>
      </c>
      <c r="AD1137" s="596">
        <f t="shared" si="871"/>
        <v>-0.21652463406646608</v>
      </c>
      <c r="AE1137" s="595">
        <f t="shared" si="871"/>
        <v>-0.21652463406646608</v>
      </c>
      <c r="AF1137" s="596">
        <f t="shared" si="871"/>
        <v>-0.2165246340664661</v>
      </c>
      <c r="AG1137" s="596">
        <f t="shared" si="871"/>
        <v>-0.2165246340664661</v>
      </c>
      <c r="AH1137" s="596">
        <f t="shared" si="871"/>
        <v>0</v>
      </c>
      <c r="AI1137" s="594">
        <f t="shared" si="871"/>
        <v>0</v>
      </c>
      <c r="AJ1137" s="595">
        <f t="shared" si="871"/>
        <v>0</v>
      </c>
      <c r="AK1137" s="596">
        <f t="shared" si="871"/>
        <v>0</v>
      </c>
      <c r="AL1137" s="596">
        <f t="shared" si="871"/>
        <v>0</v>
      </c>
      <c r="AM1137" s="596">
        <f t="shared" si="871"/>
        <v>0</v>
      </c>
      <c r="AN1137" s="594">
        <f t="shared" si="871"/>
        <v>0</v>
      </c>
    </row>
    <row r="1138" spans="1:40" outlineLevel="2">
      <c r="A1138" s="882">
        <f>ROW()</f>
        <v>1138</v>
      </c>
      <c r="B1138" s="453"/>
      <c r="D1138" s="452" t="s">
        <v>31</v>
      </c>
      <c r="H1138" s="458"/>
      <c r="I1138" s="458"/>
      <c r="J1138" s="459"/>
      <c r="K1138" s="458"/>
      <c r="L1138" s="157"/>
      <c r="M1138" s="157">
        <f t="shared" ref="M1138:AN1138" si="872">-IF(M1084&lt;0,M1084,IF($D1138="Land",0,IF(M1066&lt;1,M1084,MAX(MIN(IF(M1066&gt;0,(M1084/M1066)*M$9,0),M1084*M$9),0))))</f>
        <v>0</v>
      </c>
      <c r="N1138" s="320">
        <f t="shared" si="872"/>
        <v>0</v>
      </c>
      <c r="O1138" s="157">
        <f t="shared" si="872"/>
        <v>0</v>
      </c>
      <c r="P1138" s="157">
        <f t="shared" si="872"/>
        <v>0</v>
      </c>
      <c r="Q1138" s="157">
        <f t="shared" si="872"/>
        <v>0</v>
      </c>
      <c r="R1138" s="157">
        <f t="shared" si="872"/>
        <v>0</v>
      </c>
      <c r="S1138" s="157">
        <f t="shared" si="872"/>
        <v>0</v>
      </c>
      <c r="T1138" s="324">
        <f t="shared" si="872"/>
        <v>0</v>
      </c>
      <c r="U1138" s="157">
        <f t="shared" si="872"/>
        <v>0</v>
      </c>
      <c r="V1138" s="157">
        <f t="shared" si="872"/>
        <v>0</v>
      </c>
      <c r="W1138" s="157">
        <f t="shared" si="872"/>
        <v>0</v>
      </c>
      <c r="X1138" s="157">
        <f t="shared" si="872"/>
        <v>0</v>
      </c>
      <c r="Y1138" s="595">
        <f t="shared" si="872"/>
        <v>0</v>
      </c>
      <c r="Z1138" s="596">
        <f t="shared" si="872"/>
        <v>0</v>
      </c>
      <c r="AA1138" s="596">
        <f t="shared" si="872"/>
        <v>0</v>
      </c>
      <c r="AB1138" s="596">
        <f t="shared" si="872"/>
        <v>0</v>
      </c>
      <c r="AC1138" s="596">
        <f t="shared" si="872"/>
        <v>0</v>
      </c>
      <c r="AD1138" s="596">
        <f t="shared" si="872"/>
        <v>0</v>
      </c>
      <c r="AE1138" s="595">
        <f t="shared" si="872"/>
        <v>0</v>
      </c>
      <c r="AF1138" s="596">
        <f t="shared" si="872"/>
        <v>0</v>
      </c>
      <c r="AG1138" s="596">
        <f t="shared" si="872"/>
        <v>0</v>
      </c>
      <c r="AH1138" s="596">
        <f t="shared" si="872"/>
        <v>0</v>
      </c>
      <c r="AI1138" s="594">
        <f t="shared" si="872"/>
        <v>0</v>
      </c>
      <c r="AJ1138" s="595">
        <f t="shared" si="872"/>
        <v>0</v>
      </c>
      <c r="AK1138" s="596">
        <f t="shared" si="872"/>
        <v>0</v>
      </c>
      <c r="AL1138" s="596">
        <f t="shared" si="872"/>
        <v>0</v>
      </c>
      <c r="AM1138" s="596">
        <f t="shared" si="872"/>
        <v>0</v>
      </c>
      <c r="AN1138" s="594">
        <f t="shared" si="872"/>
        <v>0</v>
      </c>
    </row>
    <row r="1139" spans="1:40" outlineLevel="2">
      <c r="A1139" s="882">
        <f>ROW()</f>
        <v>1139</v>
      </c>
      <c r="B1139" s="453"/>
      <c r="D1139" s="452" t="s">
        <v>32</v>
      </c>
      <c r="H1139" s="458"/>
      <c r="I1139" s="458"/>
      <c r="J1139" s="459"/>
      <c r="K1139" s="458"/>
      <c r="L1139" s="157"/>
      <c r="M1139" s="157">
        <f t="shared" ref="M1139:AN1139" si="873">-IF(M1085&lt;0,M1085,IF($D1139="Land",0,IF(M1067&lt;1,M1085,MAX(MIN(IF(M1067&gt;0,(M1085/M1067)*M$9,0),M1085*M$9),0))))</f>
        <v>-3.5661314512990406E-4</v>
      </c>
      <c r="N1139" s="320">
        <f t="shared" si="873"/>
        <v>-3.5661314512990406E-4</v>
      </c>
      <c r="O1139" s="157">
        <f t="shared" si="873"/>
        <v>-3.5661314512990406E-4</v>
      </c>
      <c r="P1139" s="157">
        <f t="shared" si="873"/>
        <v>-3.5661314512990412E-4</v>
      </c>
      <c r="Q1139" s="157">
        <f t="shared" si="873"/>
        <v>-3.5661314512990412E-4</v>
      </c>
      <c r="R1139" s="157">
        <f t="shared" si="873"/>
        <v>-3.5661314512990417E-4</v>
      </c>
      <c r="S1139" s="157">
        <f t="shared" si="873"/>
        <v>-3.5661314512990412E-4</v>
      </c>
      <c r="T1139" s="324">
        <f t="shared" si="873"/>
        <v>-1.7830657256495209E-4</v>
      </c>
      <c r="U1139" s="157">
        <f t="shared" si="873"/>
        <v>-3.5661314512990417E-4</v>
      </c>
      <c r="V1139" s="157">
        <f t="shared" si="873"/>
        <v>-3.5661314512990412E-4</v>
      </c>
      <c r="W1139" s="157">
        <f t="shared" si="873"/>
        <v>-3.5661314512990417E-4</v>
      </c>
      <c r="X1139" s="157">
        <f t="shared" si="873"/>
        <v>-3.5661314512990417E-4</v>
      </c>
      <c r="Y1139" s="595">
        <f t="shared" si="873"/>
        <v>-1.7830657256495211E-4</v>
      </c>
      <c r="Z1139" s="596">
        <f t="shared" si="873"/>
        <v>-3.5661314512990422E-4</v>
      </c>
      <c r="AA1139" s="596">
        <f t="shared" si="873"/>
        <v>-3.5661314512990422E-4</v>
      </c>
      <c r="AB1139" s="596">
        <f t="shared" si="873"/>
        <v>-3.5661314512990417E-4</v>
      </c>
      <c r="AC1139" s="596">
        <f t="shared" si="873"/>
        <v>-3.5661314512990412E-4</v>
      </c>
      <c r="AD1139" s="596">
        <f t="shared" si="873"/>
        <v>-3.5661314512990417E-4</v>
      </c>
      <c r="AE1139" s="595">
        <f t="shared" si="873"/>
        <v>-3.5661314512990422E-4</v>
      </c>
      <c r="AF1139" s="596">
        <f t="shared" si="873"/>
        <v>-3.5661314512990417E-4</v>
      </c>
      <c r="AG1139" s="596">
        <f t="shared" si="873"/>
        <v>-3.5661314512990417E-4</v>
      </c>
      <c r="AH1139" s="596">
        <f t="shared" si="873"/>
        <v>-3.5661314512990417E-4</v>
      </c>
      <c r="AI1139" s="594">
        <f t="shared" si="873"/>
        <v>-3.5661314512990417E-4</v>
      </c>
      <c r="AJ1139" s="595">
        <f t="shared" si="873"/>
        <v>-3.5661314512990417E-4</v>
      </c>
      <c r="AK1139" s="596">
        <f t="shared" si="873"/>
        <v>-3.5661314512990417E-4</v>
      </c>
      <c r="AL1139" s="596">
        <f t="shared" si="873"/>
        <v>-3.5661314512990417E-4</v>
      </c>
      <c r="AM1139" s="596">
        <f t="shared" si="873"/>
        <v>-3.5661314512990417E-4</v>
      </c>
      <c r="AN1139" s="594">
        <f t="shared" si="873"/>
        <v>-3.5661314512990417E-4</v>
      </c>
    </row>
    <row r="1140" spans="1:40" outlineLevel="2">
      <c r="A1140" s="882">
        <f>ROW()</f>
        <v>1140</v>
      </c>
      <c r="B1140" s="453"/>
      <c r="D1140" s="452" t="s">
        <v>33</v>
      </c>
      <c r="H1140" s="458"/>
      <c r="I1140" s="458"/>
      <c r="J1140" s="459"/>
      <c r="K1140" s="458"/>
      <c r="L1140" s="157"/>
      <c r="M1140" s="157">
        <f t="shared" ref="M1140:AN1140" si="874">-IF(M1086&lt;0,M1086,IF($D1140="Land",0,IF(M1068&lt;1,M1086,MAX(MIN(IF(M1068&gt;0,(M1086/M1068)*M$9,0),M1086*M$9),0))))</f>
        <v>0</v>
      </c>
      <c r="N1140" s="320">
        <f t="shared" si="874"/>
        <v>0</v>
      </c>
      <c r="O1140" s="157">
        <f t="shared" si="874"/>
        <v>0</v>
      </c>
      <c r="P1140" s="157">
        <f t="shared" si="874"/>
        <v>0</v>
      </c>
      <c r="Q1140" s="157">
        <f t="shared" si="874"/>
        <v>0</v>
      </c>
      <c r="R1140" s="157">
        <f t="shared" si="874"/>
        <v>0</v>
      </c>
      <c r="S1140" s="157">
        <f t="shared" si="874"/>
        <v>0</v>
      </c>
      <c r="T1140" s="324">
        <f t="shared" si="874"/>
        <v>0</v>
      </c>
      <c r="U1140" s="157">
        <f t="shared" si="874"/>
        <v>0</v>
      </c>
      <c r="V1140" s="157">
        <f t="shared" si="874"/>
        <v>0</v>
      </c>
      <c r="W1140" s="157">
        <f t="shared" si="874"/>
        <v>0</v>
      </c>
      <c r="X1140" s="157">
        <f t="shared" si="874"/>
        <v>0</v>
      </c>
      <c r="Y1140" s="595">
        <f t="shared" si="874"/>
        <v>0</v>
      </c>
      <c r="Z1140" s="596">
        <f t="shared" si="874"/>
        <v>0</v>
      </c>
      <c r="AA1140" s="596">
        <f t="shared" si="874"/>
        <v>0</v>
      </c>
      <c r="AB1140" s="596">
        <f t="shared" si="874"/>
        <v>0</v>
      </c>
      <c r="AC1140" s="596">
        <f t="shared" si="874"/>
        <v>0</v>
      </c>
      <c r="AD1140" s="596">
        <f t="shared" si="874"/>
        <v>0</v>
      </c>
      <c r="AE1140" s="595">
        <f t="shared" si="874"/>
        <v>0</v>
      </c>
      <c r="AF1140" s="596">
        <f t="shared" si="874"/>
        <v>0</v>
      </c>
      <c r="AG1140" s="596">
        <f t="shared" si="874"/>
        <v>0</v>
      </c>
      <c r="AH1140" s="596">
        <f t="shared" si="874"/>
        <v>0</v>
      </c>
      <c r="AI1140" s="594">
        <f t="shared" si="874"/>
        <v>0</v>
      </c>
      <c r="AJ1140" s="595">
        <f t="shared" si="874"/>
        <v>0</v>
      </c>
      <c r="AK1140" s="596">
        <f t="shared" si="874"/>
        <v>0</v>
      </c>
      <c r="AL1140" s="596">
        <f t="shared" si="874"/>
        <v>0</v>
      </c>
      <c r="AM1140" s="596">
        <f t="shared" si="874"/>
        <v>0</v>
      </c>
      <c r="AN1140" s="594">
        <f t="shared" si="874"/>
        <v>0</v>
      </c>
    </row>
    <row r="1141" spans="1:40" outlineLevel="2">
      <c r="A1141" s="882">
        <f>ROW()</f>
        <v>1141</v>
      </c>
      <c r="B1141" s="453"/>
      <c r="D1141" s="452" t="s">
        <v>27</v>
      </c>
      <c r="H1141" s="458"/>
      <c r="I1141" s="458"/>
      <c r="J1141" s="459"/>
      <c r="K1141" s="458"/>
      <c r="L1141" s="157"/>
      <c r="M1141" s="157">
        <f t="shared" ref="M1141:AN1141" si="875">-IF(M1087&lt;0,M1087,IF($D1141="Land",0,IF(M1069&lt;1,M1087,MAX(MIN(IF(M1069&gt;0,(M1087/M1069)*M$9,0),M1087*M$9),0))))</f>
        <v>0</v>
      </c>
      <c r="N1141" s="320">
        <f t="shared" si="875"/>
        <v>0</v>
      </c>
      <c r="O1141" s="157">
        <f t="shared" si="875"/>
        <v>0</v>
      </c>
      <c r="P1141" s="157">
        <f t="shared" si="875"/>
        <v>0</v>
      </c>
      <c r="Q1141" s="157">
        <f t="shared" si="875"/>
        <v>0</v>
      </c>
      <c r="R1141" s="157">
        <f t="shared" si="875"/>
        <v>0</v>
      </c>
      <c r="S1141" s="157">
        <f t="shared" si="875"/>
        <v>0</v>
      </c>
      <c r="T1141" s="324">
        <f t="shared" si="875"/>
        <v>0</v>
      </c>
      <c r="U1141" s="157">
        <f t="shared" si="875"/>
        <v>0</v>
      </c>
      <c r="V1141" s="157">
        <f t="shared" si="875"/>
        <v>0</v>
      </c>
      <c r="W1141" s="157">
        <f t="shared" si="875"/>
        <v>0</v>
      </c>
      <c r="X1141" s="157">
        <f t="shared" si="875"/>
        <v>0</v>
      </c>
      <c r="Y1141" s="595">
        <f t="shared" si="875"/>
        <v>0</v>
      </c>
      <c r="Z1141" s="596">
        <f t="shared" si="875"/>
        <v>0</v>
      </c>
      <c r="AA1141" s="596">
        <f t="shared" si="875"/>
        <v>0</v>
      </c>
      <c r="AB1141" s="596">
        <f t="shared" si="875"/>
        <v>0</v>
      </c>
      <c r="AC1141" s="596">
        <f t="shared" si="875"/>
        <v>0</v>
      </c>
      <c r="AD1141" s="596">
        <f t="shared" si="875"/>
        <v>0</v>
      </c>
      <c r="AE1141" s="595">
        <f t="shared" si="875"/>
        <v>0</v>
      </c>
      <c r="AF1141" s="596">
        <f t="shared" si="875"/>
        <v>0</v>
      </c>
      <c r="AG1141" s="596">
        <f t="shared" si="875"/>
        <v>0</v>
      </c>
      <c r="AH1141" s="596">
        <f t="shared" si="875"/>
        <v>0</v>
      </c>
      <c r="AI1141" s="594">
        <f t="shared" si="875"/>
        <v>0</v>
      </c>
      <c r="AJ1141" s="595">
        <f t="shared" si="875"/>
        <v>0</v>
      </c>
      <c r="AK1141" s="596">
        <f t="shared" si="875"/>
        <v>0</v>
      </c>
      <c r="AL1141" s="596">
        <f t="shared" si="875"/>
        <v>0</v>
      </c>
      <c r="AM1141" s="596">
        <f t="shared" si="875"/>
        <v>0</v>
      </c>
      <c r="AN1141" s="594">
        <f t="shared" si="875"/>
        <v>0</v>
      </c>
    </row>
    <row r="1142" spans="1:40" outlineLevel="2">
      <c r="A1142" s="882">
        <f>ROW()</f>
        <v>1142</v>
      </c>
      <c r="B1142" s="453"/>
      <c r="D1142" s="452" t="s">
        <v>34</v>
      </c>
      <c r="H1142" s="458"/>
      <c r="I1142" s="458"/>
      <c r="J1142" s="459"/>
      <c r="K1142" s="458"/>
      <c r="L1142" s="157"/>
      <c r="M1142" s="157">
        <f t="shared" ref="M1142:AN1142" si="876">-IF(M1088&lt;0,M1088,IF($D1142="Land",0,IF(M1070&lt;1,M1088,MAX(MIN(IF(M1070&gt;0,(M1088/M1070)*M$9,0),M1088*M$9),0))))</f>
        <v>-0.73440000000000016</v>
      </c>
      <c r="N1142" s="320">
        <f t="shared" si="876"/>
        <v>-0.73440000000000005</v>
      </c>
      <c r="O1142" s="157">
        <f t="shared" si="876"/>
        <v>-0.73440000000000005</v>
      </c>
      <c r="P1142" s="157">
        <f t="shared" si="876"/>
        <v>-0.73440000000000005</v>
      </c>
      <c r="Q1142" s="157">
        <f t="shared" si="876"/>
        <v>-0.73439999999999994</v>
      </c>
      <c r="R1142" s="157">
        <f t="shared" si="876"/>
        <v>-0.73439999999999994</v>
      </c>
      <c r="S1142" s="157">
        <f t="shared" si="876"/>
        <v>-0.73439999999999994</v>
      </c>
      <c r="T1142" s="324">
        <f t="shared" si="876"/>
        <v>-0.36719999999999992</v>
      </c>
      <c r="U1142" s="157">
        <f t="shared" si="876"/>
        <v>-0.73439999999999983</v>
      </c>
      <c r="V1142" s="157">
        <f t="shared" si="876"/>
        <v>-0.73439999999999983</v>
      </c>
      <c r="W1142" s="157">
        <f t="shared" si="876"/>
        <v>-0.73439999999999994</v>
      </c>
      <c r="X1142" s="157">
        <f t="shared" si="876"/>
        <v>-0.73439999999999983</v>
      </c>
      <c r="Y1142" s="595">
        <f t="shared" si="876"/>
        <v>-0.36719999999999997</v>
      </c>
      <c r="Z1142" s="596">
        <f t="shared" si="876"/>
        <v>-0.73439999999999983</v>
      </c>
      <c r="AA1142" s="596">
        <f t="shared" si="876"/>
        <v>-0.73439999999999994</v>
      </c>
      <c r="AB1142" s="596">
        <f t="shared" si="876"/>
        <v>-0.73439999999999983</v>
      </c>
      <c r="AC1142" s="596">
        <f t="shared" si="876"/>
        <v>-0.73439999999999983</v>
      </c>
      <c r="AD1142" s="596">
        <f t="shared" si="876"/>
        <v>-0.73439999999999983</v>
      </c>
      <c r="AE1142" s="595">
        <f t="shared" si="876"/>
        <v>-0.73439999999999983</v>
      </c>
      <c r="AF1142" s="596">
        <f t="shared" si="876"/>
        <v>-0.73439999999999983</v>
      </c>
      <c r="AG1142" s="596">
        <f t="shared" si="876"/>
        <v>-0.73439999999999983</v>
      </c>
      <c r="AH1142" s="596">
        <f t="shared" si="876"/>
        <v>-0.73439999999999972</v>
      </c>
      <c r="AI1142" s="594">
        <f t="shared" si="876"/>
        <v>-0.73439999999999972</v>
      </c>
      <c r="AJ1142" s="595">
        <f t="shared" si="876"/>
        <v>-0.73439999999999961</v>
      </c>
      <c r="AK1142" s="596">
        <f t="shared" si="876"/>
        <v>-0.73439999999999972</v>
      </c>
      <c r="AL1142" s="596">
        <f t="shared" si="876"/>
        <v>-0.73439999999999972</v>
      </c>
      <c r="AM1142" s="596">
        <f t="shared" si="876"/>
        <v>0</v>
      </c>
      <c r="AN1142" s="594">
        <f t="shared" si="876"/>
        <v>0</v>
      </c>
    </row>
    <row r="1143" spans="1:40" outlineLevel="2">
      <c r="A1143" s="882">
        <f>ROW()</f>
        <v>1143</v>
      </c>
      <c r="B1143" s="453"/>
      <c r="D1143" s="452" t="s">
        <v>35</v>
      </c>
      <c r="H1143" s="458"/>
      <c r="I1143" s="458"/>
      <c r="J1143" s="459"/>
      <c r="K1143" s="458"/>
      <c r="L1143" s="157"/>
      <c r="M1143" s="157">
        <f t="shared" ref="M1143:AN1143" si="877">-IF(M1089&lt;0,M1089,IF($D1143="Land",0,IF(M1071&lt;1,M1089,MAX(MIN(IF(M1071&gt;0,(M1089/M1071)*M$9,0),M1089*M$9),0))))</f>
        <v>-5.0944735018557726E-4</v>
      </c>
      <c r="N1143" s="320">
        <f t="shared" si="877"/>
        <v>-5.0944735018557726E-4</v>
      </c>
      <c r="O1143" s="157">
        <f t="shared" si="877"/>
        <v>-5.0944735018557726E-4</v>
      </c>
      <c r="P1143" s="157">
        <f t="shared" si="877"/>
        <v>-5.0944735018557726E-4</v>
      </c>
      <c r="Q1143" s="157">
        <f t="shared" si="877"/>
        <v>-5.0944735018557726E-4</v>
      </c>
      <c r="R1143" s="157">
        <f t="shared" si="877"/>
        <v>-5.0944735018557726E-4</v>
      </c>
      <c r="S1143" s="157">
        <f t="shared" si="877"/>
        <v>-5.0944735018557726E-4</v>
      </c>
      <c r="T1143" s="324">
        <f t="shared" si="877"/>
        <v>-2.5472367509278863E-4</v>
      </c>
      <c r="U1143" s="157">
        <f t="shared" si="877"/>
        <v>-5.0944735018557726E-4</v>
      </c>
      <c r="V1143" s="157">
        <f t="shared" si="877"/>
        <v>-5.0944735018557726E-4</v>
      </c>
      <c r="W1143" s="157">
        <f t="shared" si="877"/>
        <v>-2.5472367509278863E-4</v>
      </c>
      <c r="X1143" s="157">
        <f t="shared" si="877"/>
        <v>0</v>
      </c>
      <c r="Y1143" s="595">
        <f t="shared" si="877"/>
        <v>0</v>
      </c>
      <c r="Z1143" s="596">
        <f t="shared" si="877"/>
        <v>0</v>
      </c>
      <c r="AA1143" s="596">
        <f t="shared" si="877"/>
        <v>0</v>
      </c>
      <c r="AB1143" s="596">
        <f t="shared" si="877"/>
        <v>0</v>
      </c>
      <c r="AC1143" s="596">
        <f t="shared" si="877"/>
        <v>0</v>
      </c>
      <c r="AD1143" s="596">
        <f t="shared" si="877"/>
        <v>0</v>
      </c>
      <c r="AE1143" s="595">
        <f t="shared" si="877"/>
        <v>0</v>
      </c>
      <c r="AF1143" s="596">
        <f t="shared" si="877"/>
        <v>0</v>
      </c>
      <c r="AG1143" s="596">
        <f t="shared" si="877"/>
        <v>0</v>
      </c>
      <c r="AH1143" s="596">
        <f t="shared" si="877"/>
        <v>0</v>
      </c>
      <c r="AI1143" s="594">
        <f t="shared" si="877"/>
        <v>0</v>
      </c>
      <c r="AJ1143" s="595">
        <f t="shared" si="877"/>
        <v>0</v>
      </c>
      <c r="AK1143" s="596">
        <f t="shared" si="877"/>
        <v>0</v>
      </c>
      <c r="AL1143" s="596">
        <f t="shared" si="877"/>
        <v>0</v>
      </c>
      <c r="AM1143" s="596">
        <f t="shared" si="877"/>
        <v>0</v>
      </c>
      <c r="AN1143" s="594">
        <f t="shared" si="877"/>
        <v>0</v>
      </c>
    </row>
    <row r="1144" spans="1:40" outlineLevel="2">
      <c r="A1144" s="882">
        <f>ROW()</f>
        <v>1144</v>
      </c>
      <c r="B1144" s="453"/>
      <c r="D1144" s="452" t="s">
        <v>302</v>
      </c>
      <c r="H1144" s="458"/>
      <c r="I1144" s="458"/>
      <c r="J1144" s="459"/>
      <c r="K1144" s="458"/>
      <c r="L1144" s="157"/>
      <c r="M1144" s="157">
        <f t="shared" ref="M1144:AN1144" si="878">-IF(M1090&lt;0,M1090,IF($D1144="Land",0,IF(M1072&lt;1,M1090,MAX(MIN(IF(M1072&gt;0,(M1090/M1072)*M$9,0),M1090*M$9),0))))</f>
        <v>0</v>
      </c>
      <c r="N1144" s="320">
        <f t="shared" si="878"/>
        <v>0</v>
      </c>
      <c r="O1144" s="157">
        <f t="shared" si="878"/>
        <v>0</v>
      </c>
      <c r="P1144" s="157">
        <f t="shared" si="878"/>
        <v>0</v>
      </c>
      <c r="Q1144" s="157">
        <f t="shared" si="878"/>
        <v>0</v>
      </c>
      <c r="R1144" s="157">
        <f t="shared" si="878"/>
        <v>0</v>
      </c>
      <c r="S1144" s="157">
        <f t="shared" si="878"/>
        <v>0</v>
      </c>
      <c r="T1144" s="324">
        <f t="shared" si="878"/>
        <v>0</v>
      </c>
      <c r="U1144" s="157">
        <f t="shared" si="878"/>
        <v>0</v>
      </c>
      <c r="V1144" s="157">
        <f t="shared" si="878"/>
        <v>0</v>
      </c>
      <c r="W1144" s="157">
        <f t="shared" si="878"/>
        <v>0</v>
      </c>
      <c r="X1144" s="157">
        <f t="shared" si="878"/>
        <v>0</v>
      </c>
      <c r="Y1144" s="595">
        <f t="shared" si="878"/>
        <v>0</v>
      </c>
      <c r="Z1144" s="596">
        <f t="shared" si="878"/>
        <v>0</v>
      </c>
      <c r="AA1144" s="596">
        <f t="shared" si="878"/>
        <v>0</v>
      </c>
      <c r="AB1144" s="596">
        <f t="shared" si="878"/>
        <v>0</v>
      </c>
      <c r="AC1144" s="596">
        <f t="shared" si="878"/>
        <v>0</v>
      </c>
      <c r="AD1144" s="596">
        <f t="shared" si="878"/>
        <v>0</v>
      </c>
      <c r="AE1144" s="595">
        <f t="shared" si="878"/>
        <v>0</v>
      </c>
      <c r="AF1144" s="596">
        <f t="shared" si="878"/>
        <v>0</v>
      </c>
      <c r="AG1144" s="596">
        <f t="shared" si="878"/>
        <v>0</v>
      </c>
      <c r="AH1144" s="596">
        <f t="shared" si="878"/>
        <v>0</v>
      </c>
      <c r="AI1144" s="594">
        <f t="shared" si="878"/>
        <v>0</v>
      </c>
      <c r="AJ1144" s="595">
        <f t="shared" si="878"/>
        <v>0</v>
      </c>
      <c r="AK1144" s="596">
        <f t="shared" si="878"/>
        <v>0</v>
      </c>
      <c r="AL1144" s="596">
        <f t="shared" si="878"/>
        <v>0</v>
      </c>
      <c r="AM1144" s="596">
        <f t="shared" si="878"/>
        <v>0</v>
      </c>
      <c r="AN1144" s="594">
        <f t="shared" si="878"/>
        <v>0</v>
      </c>
    </row>
    <row r="1145" spans="1:40" outlineLevel="2">
      <c r="A1145" s="882">
        <f>ROW()</f>
        <v>1145</v>
      </c>
      <c r="B1145" s="453"/>
      <c r="D1145" s="452" t="s">
        <v>36</v>
      </c>
      <c r="H1145" s="458"/>
      <c r="I1145" s="458"/>
      <c r="J1145" s="459"/>
      <c r="K1145" s="458"/>
      <c r="L1145" s="157"/>
      <c r="M1145" s="157">
        <f t="shared" ref="M1145:AN1145" si="879">-IF(M1091&lt;0,M1091,IF($D1145="Land",0,IF(M1073&lt;1,M1091,MAX(MIN(IF(M1073&gt;0,(M1091/M1073)*M$9,0),M1091*M$9),0))))</f>
        <v>-8.991745730775437E-2</v>
      </c>
      <c r="N1145" s="320">
        <f t="shared" si="879"/>
        <v>-8.991745730775437E-2</v>
      </c>
      <c r="O1145" s="157">
        <f t="shared" si="879"/>
        <v>-8.9917457307754384E-2</v>
      </c>
      <c r="P1145" s="157">
        <f t="shared" si="879"/>
        <v>-8.9917457307754384E-2</v>
      </c>
      <c r="Q1145" s="157">
        <f t="shared" si="879"/>
        <v>0</v>
      </c>
      <c r="R1145" s="157">
        <f t="shared" si="879"/>
        <v>0</v>
      </c>
      <c r="S1145" s="157">
        <f t="shared" si="879"/>
        <v>0</v>
      </c>
      <c r="T1145" s="324">
        <f t="shared" si="879"/>
        <v>0</v>
      </c>
      <c r="U1145" s="157">
        <f t="shared" si="879"/>
        <v>0</v>
      </c>
      <c r="V1145" s="157">
        <f t="shared" si="879"/>
        <v>0</v>
      </c>
      <c r="W1145" s="157">
        <f t="shared" si="879"/>
        <v>0</v>
      </c>
      <c r="X1145" s="157">
        <f t="shared" si="879"/>
        <v>0</v>
      </c>
      <c r="Y1145" s="595">
        <f t="shared" si="879"/>
        <v>0</v>
      </c>
      <c r="Z1145" s="596">
        <f t="shared" si="879"/>
        <v>0</v>
      </c>
      <c r="AA1145" s="596">
        <f t="shared" si="879"/>
        <v>0</v>
      </c>
      <c r="AB1145" s="596">
        <f t="shared" si="879"/>
        <v>0</v>
      </c>
      <c r="AC1145" s="596">
        <f t="shared" si="879"/>
        <v>0</v>
      </c>
      <c r="AD1145" s="596">
        <f t="shared" si="879"/>
        <v>0</v>
      </c>
      <c r="AE1145" s="595">
        <f t="shared" si="879"/>
        <v>0</v>
      </c>
      <c r="AF1145" s="596">
        <f t="shared" si="879"/>
        <v>0</v>
      </c>
      <c r="AG1145" s="596">
        <f t="shared" si="879"/>
        <v>0</v>
      </c>
      <c r="AH1145" s="596">
        <f t="shared" si="879"/>
        <v>0</v>
      </c>
      <c r="AI1145" s="594">
        <f t="shared" si="879"/>
        <v>0</v>
      </c>
      <c r="AJ1145" s="595">
        <f t="shared" si="879"/>
        <v>0</v>
      </c>
      <c r="AK1145" s="596">
        <f t="shared" si="879"/>
        <v>0</v>
      </c>
      <c r="AL1145" s="596">
        <f t="shared" si="879"/>
        <v>0</v>
      </c>
      <c r="AM1145" s="596">
        <f t="shared" si="879"/>
        <v>0</v>
      </c>
      <c r="AN1145" s="594">
        <f t="shared" si="879"/>
        <v>0</v>
      </c>
    </row>
    <row r="1146" spans="1:40" outlineLevel="2">
      <c r="A1146" s="882">
        <f>ROW()</f>
        <v>1146</v>
      </c>
      <c r="B1146" s="453"/>
      <c r="D1146" s="452" t="s">
        <v>583</v>
      </c>
      <c r="H1146" s="458"/>
      <c r="I1146" s="458"/>
      <c r="J1146" s="459"/>
      <c r="K1146" s="458"/>
      <c r="L1146" s="157"/>
      <c r="M1146" s="157">
        <f t="shared" ref="M1146:AN1146" si="880">-IF(M1092&lt;0,M1092,IF($D1146="Land",0,IF(M1074&lt;1,M1092,MAX(MIN(IF(M1074&gt;0,(M1092/M1074)*M$9,0),M1092*M$9),0))))</f>
        <v>0</v>
      </c>
      <c r="N1146" s="320">
        <f t="shared" si="880"/>
        <v>0</v>
      </c>
      <c r="O1146" s="157">
        <f t="shared" si="880"/>
        <v>0</v>
      </c>
      <c r="P1146" s="157">
        <f t="shared" si="880"/>
        <v>0</v>
      </c>
      <c r="Q1146" s="157">
        <f t="shared" si="880"/>
        <v>0</v>
      </c>
      <c r="R1146" s="157">
        <f t="shared" si="880"/>
        <v>0</v>
      </c>
      <c r="S1146" s="157">
        <f t="shared" si="880"/>
        <v>0</v>
      </c>
      <c r="T1146" s="324">
        <f t="shared" si="880"/>
        <v>0</v>
      </c>
      <c r="U1146" s="157">
        <f t="shared" si="880"/>
        <v>0</v>
      </c>
      <c r="V1146" s="157">
        <f t="shared" si="880"/>
        <v>0</v>
      </c>
      <c r="W1146" s="157">
        <f t="shared" si="880"/>
        <v>0</v>
      </c>
      <c r="X1146" s="157">
        <f t="shared" si="880"/>
        <v>0</v>
      </c>
      <c r="Y1146" s="595">
        <f t="shared" si="880"/>
        <v>0</v>
      </c>
      <c r="Z1146" s="596">
        <f t="shared" si="880"/>
        <v>0</v>
      </c>
      <c r="AA1146" s="596">
        <f t="shared" si="880"/>
        <v>0</v>
      </c>
      <c r="AB1146" s="596">
        <f t="shared" si="880"/>
        <v>0</v>
      </c>
      <c r="AC1146" s="596">
        <f t="shared" si="880"/>
        <v>0</v>
      </c>
      <c r="AD1146" s="596">
        <f t="shared" si="880"/>
        <v>0</v>
      </c>
      <c r="AE1146" s="595">
        <f t="shared" si="880"/>
        <v>0</v>
      </c>
      <c r="AF1146" s="596">
        <f t="shared" si="880"/>
        <v>0</v>
      </c>
      <c r="AG1146" s="596">
        <f t="shared" si="880"/>
        <v>0</v>
      </c>
      <c r="AH1146" s="596">
        <f t="shared" si="880"/>
        <v>0</v>
      </c>
      <c r="AI1146" s="594">
        <f t="shared" si="880"/>
        <v>0</v>
      </c>
      <c r="AJ1146" s="595">
        <f t="shared" si="880"/>
        <v>0</v>
      </c>
      <c r="AK1146" s="596">
        <f t="shared" si="880"/>
        <v>0</v>
      </c>
      <c r="AL1146" s="596">
        <f t="shared" si="880"/>
        <v>0</v>
      </c>
      <c r="AM1146" s="596">
        <f t="shared" si="880"/>
        <v>0</v>
      </c>
      <c r="AN1146" s="594">
        <f t="shared" si="880"/>
        <v>0</v>
      </c>
    </row>
    <row r="1147" spans="1:40" outlineLevel="2">
      <c r="A1147" s="882">
        <f>ROW()</f>
        <v>1147</v>
      </c>
      <c r="B1147" s="453"/>
      <c r="D1147" s="452" t="s">
        <v>81</v>
      </c>
      <c r="H1147" s="458"/>
      <c r="I1147" s="458"/>
      <c r="J1147" s="459"/>
      <c r="K1147" s="458"/>
      <c r="L1147" s="157"/>
      <c r="M1147" s="157">
        <f t="shared" ref="M1147:AN1147" si="881">-IF(M1093&lt;0,M1093,IF($D1147="Land",0,IF(M1075&lt;1,M1093,MAX(MIN(IF(M1075&gt;0,(M1093/M1075)*M$9,0),M1093*M$9),0))))</f>
        <v>-0.42758575000000004</v>
      </c>
      <c r="N1147" s="320">
        <f t="shared" si="881"/>
        <v>-0.42758575000000004</v>
      </c>
      <c r="O1147" s="157">
        <f t="shared" si="881"/>
        <v>-0.4275857500000001</v>
      </c>
      <c r="P1147" s="157">
        <f t="shared" si="881"/>
        <v>-0.4275857500000001</v>
      </c>
      <c r="Q1147" s="157">
        <f t="shared" si="881"/>
        <v>0</v>
      </c>
      <c r="R1147" s="157">
        <f t="shared" si="881"/>
        <v>0</v>
      </c>
      <c r="S1147" s="157">
        <f t="shared" si="881"/>
        <v>0</v>
      </c>
      <c r="T1147" s="324">
        <f t="shared" si="881"/>
        <v>0</v>
      </c>
      <c r="U1147" s="157">
        <f t="shared" si="881"/>
        <v>0</v>
      </c>
      <c r="V1147" s="157">
        <f t="shared" si="881"/>
        <v>0</v>
      </c>
      <c r="W1147" s="157">
        <f t="shared" si="881"/>
        <v>0</v>
      </c>
      <c r="X1147" s="157">
        <f t="shared" si="881"/>
        <v>0</v>
      </c>
      <c r="Y1147" s="595">
        <f t="shared" si="881"/>
        <v>0</v>
      </c>
      <c r="Z1147" s="596">
        <f t="shared" si="881"/>
        <v>0</v>
      </c>
      <c r="AA1147" s="596">
        <f t="shared" si="881"/>
        <v>0</v>
      </c>
      <c r="AB1147" s="596">
        <f t="shared" si="881"/>
        <v>0</v>
      </c>
      <c r="AC1147" s="596">
        <f t="shared" si="881"/>
        <v>0</v>
      </c>
      <c r="AD1147" s="596">
        <f t="shared" si="881"/>
        <v>0</v>
      </c>
      <c r="AE1147" s="595">
        <f t="shared" si="881"/>
        <v>0</v>
      </c>
      <c r="AF1147" s="596">
        <f t="shared" si="881"/>
        <v>0</v>
      </c>
      <c r="AG1147" s="596">
        <f t="shared" si="881"/>
        <v>0</v>
      </c>
      <c r="AH1147" s="596">
        <f t="shared" si="881"/>
        <v>0</v>
      </c>
      <c r="AI1147" s="594">
        <f t="shared" si="881"/>
        <v>0</v>
      </c>
      <c r="AJ1147" s="595">
        <f t="shared" si="881"/>
        <v>0</v>
      </c>
      <c r="AK1147" s="596">
        <f t="shared" si="881"/>
        <v>0</v>
      </c>
      <c r="AL1147" s="596">
        <f t="shared" si="881"/>
        <v>0</v>
      </c>
      <c r="AM1147" s="596">
        <f t="shared" si="881"/>
        <v>0</v>
      </c>
      <c r="AN1147" s="594">
        <f t="shared" si="881"/>
        <v>0</v>
      </c>
    </row>
    <row r="1148" spans="1:40" outlineLevel="2">
      <c r="A1148" s="882">
        <f>ROW()</f>
        <v>1148</v>
      </c>
      <c r="B1148" s="453"/>
      <c r="D1148" s="452" t="s">
        <v>28</v>
      </c>
      <c r="H1148" s="458"/>
      <c r="I1148" s="458"/>
      <c r="J1148" s="459"/>
      <c r="K1148" s="458"/>
      <c r="L1148" s="157"/>
      <c r="M1148" s="157">
        <f t="shared" ref="M1148:AN1148" si="882">-IF(M1094&lt;0,M1094,IF($D1148="Land",0,IF(M1076&lt;1,M1094,MAX(MIN(IF(M1076&gt;0,(M1094/M1076)*M$9,0),M1094*M$9),0))))</f>
        <v>0</v>
      </c>
      <c r="N1148" s="320">
        <f t="shared" si="882"/>
        <v>0</v>
      </c>
      <c r="O1148" s="157">
        <f t="shared" si="882"/>
        <v>0</v>
      </c>
      <c r="P1148" s="157">
        <f t="shared" si="882"/>
        <v>0</v>
      </c>
      <c r="Q1148" s="157">
        <f t="shared" si="882"/>
        <v>0</v>
      </c>
      <c r="R1148" s="157">
        <f t="shared" si="882"/>
        <v>0</v>
      </c>
      <c r="S1148" s="157">
        <f t="shared" si="882"/>
        <v>0</v>
      </c>
      <c r="T1148" s="324">
        <f t="shared" si="882"/>
        <v>0</v>
      </c>
      <c r="U1148" s="157">
        <f t="shared" si="882"/>
        <v>0</v>
      </c>
      <c r="V1148" s="157">
        <f t="shared" si="882"/>
        <v>0</v>
      </c>
      <c r="W1148" s="157">
        <f t="shared" si="882"/>
        <v>0</v>
      </c>
      <c r="X1148" s="157">
        <f t="shared" si="882"/>
        <v>0</v>
      </c>
      <c r="Y1148" s="595">
        <f t="shared" si="882"/>
        <v>0</v>
      </c>
      <c r="Z1148" s="596">
        <f t="shared" si="882"/>
        <v>0</v>
      </c>
      <c r="AA1148" s="596">
        <f t="shared" si="882"/>
        <v>0</v>
      </c>
      <c r="AB1148" s="596">
        <f t="shared" si="882"/>
        <v>0</v>
      </c>
      <c r="AC1148" s="596">
        <f t="shared" si="882"/>
        <v>0</v>
      </c>
      <c r="AD1148" s="596">
        <f t="shared" si="882"/>
        <v>0</v>
      </c>
      <c r="AE1148" s="595">
        <f t="shared" si="882"/>
        <v>0</v>
      </c>
      <c r="AF1148" s="596">
        <f t="shared" si="882"/>
        <v>0</v>
      </c>
      <c r="AG1148" s="596">
        <f t="shared" si="882"/>
        <v>0</v>
      </c>
      <c r="AH1148" s="596">
        <f t="shared" si="882"/>
        <v>0</v>
      </c>
      <c r="AI1148" s="594">
        <f t="shared" si="882"/>
        <v>0</v>
      </c>
      <c r="AJ1148" s="595">
        <f t="shared" si="882"/>
        <v>0</v>
      </c>
      <c r="AK1148" s="596">
        <f t="shared" si="882"/>
        <v>0</v>
      </c>
      <c r="AL1148" s="596">
        <f t="shared" si="882"/>
        <v>0</v>
      </c>
      <c r="AM1148" s="596">
        <f t="shared" si="882"/>
        <v>0</v>
      </c>
      <c r="AN1148" s="594">
        <f t="shared" si="882"/>
        <v>0</v>
      </c>
    </row>
    <row r="1149" spans="1:40" outlineLevel="2">
      <c r="A1149" s="882">
        <f>ROW()</f>
        <v>1149</v>
      </c>
      <c r="B1149" s="453"/>
      <c r="D1149" s="456" t="s">
        <v>443</v>
      </c>
      <c r="E1149" s="456"/>
      <c r="F1149" s="456"/>
      <c r="G1149" s="456"/>
      <c r="H1149" s="460"/>
      <c r="I1149" s="460"/>
      <c r="J1149" s="461"/>
      <c r="K1149" s="460"/>
      <c r="L1149" s="30"/>
      <c r="M1149" s="158">
        <f t="shared" ref="M1149:AN1149" si="883">-IF(M1095&lt;0,M1095,IF($D1149="Land",0,IF(M1077&lt;1,M1095,MAX(MIN(IF(M1077&gt;0,(M1095/M1077)*M$9,0),M1095*M$9),0))))</f>
        <v>0</v>
      </c>
      <c r="N1149" s="321">
        <f t="shared" si="883"/>
        <v>0</v>
      </c>
      <c r="O1149" s="158">
        <f t="shared" si="883"/>
        <v>0</v>
      </c>
      <c r="P1149" s="158">
        <f t="shared" si="883"/>
        <v>0</v>
      </c>
      <c r="Q1149" s="158">
        <f t="shared" si="883"/>
        <v>0</v>
      </c>
      <c r="R1149" s="158">
        <f t="shared" si="883"/>
        <v>0</v>
      </c>
      <c r="S1149" s="158">
        <f t="shared" si="883"/>
        <v>0</v>
      </c>
      <c r="T1149" s="325">
        <f t="shared" si="883"/>
        <v>0</v>
      </c>
      <c r="U1149" s="158">
        <f t="shared" si="883"/>
        <v>0</v>
      </c>
      <c r="V1149" s="158">
        <f t="shared" si="883"/>
        <v>0</v>
      </c>
      <c r="W1149" s="158">
        <f t="shared" si="883"/>
        <v>0</v>
      </c>
      <c r="X1149" s="158">
        <f t="shared" si="883"/>
        <v>0</v>
      </c>
      <c r="Y1149" s="325">
        <f t="shared" si="883"/>
        <v>0</v>
      </c>
      <c r="Z1149" s="158">
        <f t="shared" si="883"/>
        <v>0</v>
      </c>
      <c r="AA1149" s="158">
        <f t="shared" si="883"/>
        <v>0</v>
      </c>
      <c r="AB1149" s="158">
        <f t="shared" si="883"/>
        <v>0</v>
      </c>
      <c r="AC1149" s="158">
        <f t="shared" si="883"/>
        <v>0</v>
      </c>
      <c r="AD1149" s="158">
        <f t="shared" si="883"/>
        <v>0</v>
      </c>
      <c r="AE1149" s="325">
        <f t="shared" si="883"/>
        <v>0</v>
      </c>
      <c r="AF1149" s="158">
        <f t="shared" si="883"/>
        <v>0</v>
      </c>
      <c r="AG1149" s="158">
        <f t="shared" si="883"/>
        <v>0</v>
      </c>
      <c r="AH1149" s="158">
        <f t="shared" si="883"/>
        <v>0</v>
      </c>
      <c r="AI1149" s="321">
        <f t="shared" si="883"/>
        <v>0</v>
      </c>
      <c r="AJ1149" s="325">
        <f t="shared" si="883"/>
        <v>0</v>
      </c>
      <c r="AK1149" s="158">
        <f t="shared" si="883"/>
        <v>0</v>
      </c>
      <c r="AL1149" s="158">
        <f t="shared" si="883"/>
        <v>0</v>
      </c>
      <c r="AM1149" s="158">
        <f t="shared" si="883"/>
        <v>0</v>
      </c>
      <c r="AN1149" s="321">
        <f t="shared" si="883"/>
        <v>0</v>
      </c>
    </row>
    <row r="1150" spans="1:40" outlineLevel="2">
      <c r="A1150" s="882">
        <f>ROW()</f>
        <v>1150</v>
      </c>
      <c r="B1150" s="453"/>
      <c r="D1150" s="452" t="s">
        <v>24</v>
      </c>
      <c r="F1150" s="454"/>
      <c r="G1150" s="454"/>
      <c r="H1150" s="448"/>
      <c r="I1150" s="448"/>
      <c r="J1150" s="464"/>
      <c r="K1150" s="448"/>
      <c r="L1150" s="439"/>
      <c r="M1150" s="439">
        <f t="shared" ref="M1150:AN1150" si="884">SUM(M1134:M1149)</f>
        <v>-1.4692939018695361</v>
      </c>
      <c r="N1150" s="440">
        <f t="shared" si="884"/>
        <v>-1.4692939018695359</v>
      </c>
      <c r="O1150" s="439">
        <f t="shared" si="884"/>
        <v>-1.4692939018695359</v>
      </c>
      <c r="P1150" s="439">
        <f t="shared" si="884"/>
        <v>-1.4692939018695359</v>
      </c>
      <c r="Q1150" s="439">
        <f t="shared" si="884"/>
        <v>-0.95179069456178145</v>
      </c>
      <c r="R1150" s="439">
        <f t="shared" si="884"/>
        <v>-0.95179069456178145</v>
      </c>
      <c r="S1150" s="439">
        <f t="shared" si="884"/>
        <v>-0.95179069456178145</v>
      </c>
      <c r="T1150" s="443">
        <f t="shared" si="884"/>
        <v>-0.47589534728089072</v>
      </c>
      <c r="U1150" s="439">
        <f t="shared" si="884"/>
        <v>-0.95179069456178145</v>
      </c>
      <c r="V1150" s="439">
        <f t="shared" si="884"/>
        <v>-0.95179069456178145</v>
      </c>
      <c r="W1150" s="439">
        <f t="shared" si="884"/>
        <v>-0.95153597088668873</v>
      </c>
      <c r="X1150" s="439">
        <f t="shared" si="884"/>
        <v>-0.95128124721159579</v>
      </c>
      <c r="Y1150" s="443">
        <f t="shared" si="884"/>
        <v>-0.47564062360579795</v>
      </c>
      <c r="Z1150" s="439">
        <f t="shared" si="884"/>
        <v>-0.95128124721159579</v>
      </c>
      <c r="AA1150" s="439">
        <f t="shared" si="884"/>
        <v>-0.9512812472115959</v>
      </c>
      <c r="AB1150" s="439">
        <f t="shared" si="884"/>
        <v>-0.95128124721159579</v>
      </c>
      <c r="AC1150" s="439">
        <f t="shared" si="884"/>
        <v>-0.95128124721159579</v>
      </c>
      <c r="AD1150" s="439">
        <f t="shared" si="884"/>
        <v>-0.95128124721159579</v>
      </c>
      <c r="AE1150" s="443">
        <f t="shared" si="884"/>
        <v>-0.95128124721159579</v>
      </c>
      <c r="AF1150" s="439">
        <f t="shared" si="884"/>
        <v>-0.9512812472115959</v>
      </c>
      <c r="AG1150" s="439">
        <f t="shared" si="884"/>
        <v>-0.9512812472115959</v>
      </c>
      <c r="AH1150" s="439">
        <f t="shared" si="884"/>
        <v>-0.73475661314512963</v>
      </c>
      <c r="AI1150" s="440">
        <f t="shared" si="884"/>
        <v>-0.73475661314512963</v>
      </c>
      <c r="AJ1150" s="443">
        <f t="shared" si="884"/>
        <v>-0.73475661314512952</v>
      </c>
      <c r="AK1150" s="439">
        <f t="shared" si="884"/>
        <v>-0.73475661314512963</v>
      </c>
      <c r="AL1150" s="439">
        <f t="shared" si="884"/>
        <v>-0.73475661314512963</v>
      </c>
      <c r="AM1150" s="439">
        <f t="shared" si="884"/>
        <v>-3.5661314512990417E-4</v>
      </c>
      <c r="AN1150" s="440">
        <f t="shared" si="884"/>
        <v>-3.5661314512990417E-4</v>
      </c>
    </row>
    <row r="1151" spans="1:40" outlineLevel="1">
      <c r="A1151" s="732" t="s">
        <v>299</v>
      </c>
      <c r="B1151" s="733"/>
      <c r="C1151" s="881"/>
      <c r="D1151" s="733"/>
      <c r="E1151" s="733"/>
      <c r="F1151" s="733"/>
      <c r="G1151" s="730"/>
      <c r="H1151" s="733"/>
      <c r="I1151" s="730"/>
      <c r="J1151" s="729"/>
      <c r="K1151" s="730"/>
      <c r="L1151" s="730"/>
      <c r="M1151" s="730"/>
      <c r="N1151" s="731"/>
      <c r="O1151" s="730"/>
      <c r="P1151" s="730"/>
      <c r="Q1151" s="730"/>
      <c r="R1151" s="730"/>
      <c r="S1151" s="730"/>
      <c r="T1151" s="729"/>
      <c r="U1151" s="730"/>
      <c r="V1151" s="730"/>
      <c r="W1151" s="730"/>
      <c r="X1151" s="730"/>
      <c r="Y1151" s="729"/>
      <c r="Z1151" s="730"/>
      <c r="AA1151" s="730"/>
      <c r="AB1151" s="730"/>
      <c r="AC1151" s="730"/>
      <c r="AD1151" s="730"/>
      <c r="AE1151" s="729"/>
      <c r="AF1151" s="730"/>
      <c r="AG1151" s="730"/>
      <c r="AH1151" s="730"/>
      <c r="AI1151" s="731"/>
      <c r="AJ1151" s="729"/>
      <c r="AK1151" s="730"/>
      <c r="AL1151" s="730"/>
      <c r="AM1151" s="730"/>
      <c r="AN1151" s="731"/>
    </row>
    <row r="1152" spans="1:40" outlineLevel="2">
      <c r="A1152" s="882">
        <f>ROW()</f>
        <v>1152</v>
      </c>
      <c r="B1152" s="453"/>
      <c r="D1152" s="452" t="s">
        <v>300</v>
      </c>
      <c r="H1152" s="458"/>
      <c r="I1152" s="463"/>
      <c r="J1152" s="27"/>
      <c r="K1152" s="27"/>
      <c r="L1152" s="27"/>
      <c r="M1152" s="27"/>
      <c r="N1152" s="313"/>
      <c r="O1152" s="27"/>
      <c r="P1152" s="27"/>
      <c r="Q1152" s="27"/>
      <c r="R1152" s="27"/>
      <c r="S1152" s="27"/>
      <c r="T1152" s="595"/>
      <c r="U1152" s="27"/>
      <c r="V1152" s="27"/>
      <c r="W1152" s="27"/>
      <c r="X1152" s="27"/>
      <c r="Y1152" s="595"/>
      <c r="Z1152" s="27"/>
      <c r="AA1152" s="27"/>
      <c r="AB1152" s="27"/>
      <c r="AC1152" s="27"/>
      <c r="AD1152" s="27"/>
      <c r="AE1152" s="326"/>
      <c r="AF1152" s="27"/>
      <c r="AG1152" s="27"/>
      <c r="AH1152" s="27"/>
      <c r="AI1152" s="313"/>
      <c r="AJ1152" s="326"/>
      <c r="AK1152" s="27"/>
      <c r="AL1152" s="27"/>
      <c r="AM1152" s="27"/>
      <c r="AN1152" s="313"/>
    </row>
    <row r="1153" spans="1:40" outlineLevel="2">
      <c r="A1153" s="882">
        <f>ROW()</f>
        <v>1153</v>
      </c>
      <c r="B1153" s="453"/>
      <c r="D1153" s="452" t="s">
        <v>301</v>
      </c>
      <c r="H1153" s="458"/>
      <c r="I1153" s="463"/>
      <c r="J1153" s="27"/>
      <c r="K1153" s="27"/>
      <c r="L1153" s="27"/>
      <c r="M1153" s="27"/>
      <c r="N1153" s="313"/>
      <c r="O1153" s="27"/>
      <c r="P1153" s="27"/>
      <c r="Q1153" s="27"/>
      <c r="R1153" s="27"/>
      <c r="S1153" s="27"/>
      <c r="T1153" s="595"/>
      <c r="U1153" s="27"/>
      <c r="V1153" s="27"/>
      <c r="W1153" s="27"/>
      <c r="X1153" s="27"/>
      <c r="Y1153" s="595"/>
      <c r="Z1153" s="27"/>
      <c r="AA1153" s="27"/>
      <c r="AB1153" s="27"/>
      <c r="AC1153" s="27"/>
      <c r="AD1153" s="27"/>
      <c r="AE1153" s="326"/>
      <c r="AF1153" s="27"/>
      <c r="AG1153" s="27"/>
      <c r="AH1153" s="27"/>
      <c r="AI1153" s="313"/>
      <c r="AJ1153" s="326"/>
      <c r="AK1153" s="27"/>
      <c r="AL1153" s="27"/>
      <c r="AM1153" s="27"/>
      <c r="AN1153" s="313"/>
    </row>
    <row r="1154" spans="1:40" outlineLevel="2">
      <c r="A1154" s="882">
        <f>ROW()</f>
        <v>1154</v>
      </c>
      <c r="B1154" s="453"/>
      <c r="D1154" s="452" t="s">
        <v>29</v>
      </c>
      <c r="H1154" s="458"/>
      <c r="I1154" s="463"/>
      <c r="J1154" s="27"/>
      <c r="K1154" s="27"/>
      <c r="L1154" s="27"/>
      <c r="M1154" s="27"/>
      <c r="N1154" s="313"/>
      <c r="O1154" s="27"/>
      <c r="P1154" s="27"/>
      <c r="Q1154" s="27"/>
      <c r="R1154" s="27"/>
      <c r="S1154" s="27"/>
      <c r="T1154" s="595"/>
      <c r="U1154" s="27"/>
      <c r="V1154" s="27"/>
      <c r="W1154" s="27"/>
      <c r="X1154" s="27"/>
      <c r="Y1154" s="595"/>
      <c r="Z1154" s="27"/>
      <c r="AA1154" s="27"/>
      <c r="AB1154" s="27"/>
      <c r="AC1154" s="27"/>
      <c r="AD1154" s="27"/>
      <c r="AE1154" s="326"/>
      <c r="AF1154" s="27"/>
      <c r="AG1154" s="27"/>
      <c r="AH1154" s="27"/>
      <c r="AI1154" s="313"/>
      <c r="AJ1154" s="326"/>
      <c r="AK1154" s="27"/>
      <c r="AL1154" s="27"/>
      <c r="AM1154" s="27"/>
      <c r="AN1154" s="313"/>
    </row>
    <row r="1155" spans="1:40" outlineLevel="2">
      <c r="A1155" s="882">
        <f>ROW()</f>
        <v>1155</v>
      </c>
      <c r="B1155" s="453"/>
      <c r="D1155" s="452" t="s">
        <v>30</v>
      </c>
      <c r="H1155" s="458"/>
      <c r="I1155" s="463"/>
      <c r="J1155" s="27"/>
      <c r="K1155" s="27"/>
      <c r="L1155" s="27"/>
      <c r="M1155" s="27"/>
      <c r="N1155" s="313"/>
      <c r="O1155" s="27"/>
      <c r="P1155" s="27"/>
      <c r="Q1155" s="27"/>
      <c r="R1155" s="27"/>
      <c r="S1155" s="27"/>
      <c r="T1155" s="595"/>
      <c r="U1155" s="27"/>
      <c r="V1155" s="27"/>
      <c r="W1155" s="27"/>
      <c r="X1155" s="27"/>
      <c r="Y1155" s="595"/>
      <c r="Z1155" s="27"/>
      <c r="AA1155" s="27"/>
      <c r="AB1155" s="27"/>
      <c r="AC1155" s="27"/>
      <c r="AD1155" s="27"/>
      <c r="AE1155" s="326"/>
      <c r="AF1155" s="27"/>
      <c r="AG1155" s="27"/>
      <c r="AH1155" s="27"/>
      <c r="AI1155" s="313"/>
      <c r="AJ1155" s="326"/>
      <c r="AK1155" s="27"/>
      <c r="AL1155" s="27"/>
      <c r="AM1155" s="27"/>
      <c r="AN1155" s="313"/>
    </row>
    <row r="1156" spans="1:40" outlineLevel="2">
      <c r="A1156" s="882">
        <f>ROW()</f>
        <v>1156</v>
      </c>
      <c r="B1156" s="453"/>
      <c r="D1156" s="452" t="s">
        <v>31</v>
      </c>
      <c r="H1156" s="458"/>
      <c r="I1156" s="463"/>
      <c r="J1156" s="27"/>
      <c r="K1156" s="27"/>
      <c r="L1156" s="27"/>
      <c r="M1156" s="27"/>
      <c r="N1156" s="313"/>
      <c r="O1156" s="27"/>
      <c r="P1156" s="27"/>
      <c r="Q1156" s="27"/>
      <c r="R1156" s="27"/>
      <c r="S1156" s="27"/>
      <c r="T1156" s="595"/>
      <c r="U1156" s="27"/>
      <c r="V1156" s="27"/>
      <c r="W1156" s="27"/>
      <c r="X1156" s="27"/>
      <c r="Y1156" s="595"/>
      <c r="Z1156" s="27"/>
      <c r="AA1156" s="27"/>
      <c r="AB1156" s="27"/>
      <c r="AC1156" s="27"/>
      <c r="AD1156" s="27"/>
      <c r="AE1156" s="326"/>
      <c r="AF1156" s="27"/>
      <c r="AG1156" s="27"/>
      <c r="AH1156" s="27"/>
      <c r="AI1156" s="313"/>
      <c r="AJ1156" s="326"/>
      <c r="AK1156" s="27"/>
      <c r="AL1156" s="27"/>
      <c r="AM1156" s="27"/>
      <c r="AN1156" s="313"/>
    </row>
    <row r="1157" spans="1:40" outlineLevel="2">
      <c r="A1157" s="882">
        <f>ROW()</f>
        <v>1157</v>
      </c>
      <c r="B1157" s="453"/>
      <c r="D1157" s="452" t="s">
        <v>32</v>
      </c>
      <c r="H1157" s="458"/>
      <c r="I1157" s="463"/>
      <c r="J1157" s="27"/>
      <c r="K1157" s="27"/>
      <c r="L1157" s="27"/>
      <c r="M1157" s="27"/>
      <c r="N1157" s="313"/>
      <c r="O1157" s="27"/>
      <c r="P1157" s="27"/>
      <c r="Q1157" s="27"/>
      <c r="R1157" s="27"/>
      <c r="S1157" s="27"/>
      <c r="T1157" s="595"/>
      <c r="U1157" s="27"/>
      <c r="V1157" s="27"/>
      <c r="W1157" s="27"/>
      <c r="X1157" s="27"/>
      <c r="Y1157" s="595"/>
      <c r="Z1157" s="27"/>
      <c r="AA1157" s="27"/>
      <c r="AB1157" s="27"/>
      <c r="AC1157" s="27"/>
      <c r="AD1157" s="27"/>
      <c r="AE1157" s="326"/>
      <c r="AF1157" s="27"/>
      <c r="AG1157" s="27"/>
      <c r="AH1157" s="27"/>
      <c r="AI1157" s="313"/>
      <c r="AJ1157" s="326"/>
      <c r="AK1157" s="27"/>
      <c r="AL1157" s="27"/>
      <c r="AM1157" s="27"/>
      <c r="AN1157" s="313"/>
    </row>
    <row r="1158" spans="1:40" outlineLevel="2">
      <c r="A1158" s="882">
        <f>ROW()</f>
        <v>1158</v>
      </c>
      <c r="B1158" s="453"/>
      <c r="D1158" s="452" t="s">
        <v>33</v>
      </c>
      <c r="H1158" s="458"/>
      <c r="I1158" s="463"/>
      <c r="J1158" s="27"/>
      <c r="K1158" s="27"/>
      <c r="L1158" s="27"/>
      <c r="M1158" s="27"/>
      <c r="N1158" s="313"/>
      <c r="O1158" s="27"/>
      <c r="P1158" s="27"/>
      <c r="Q1158" s="27"/>
      <c r="R1158" s="27"/>
      <c r="S1158" s="27"/>
      <c r="T1158" s="595"/>
      <c r="U1158" s="27"/>
      <c r="V1158" s="27"/>
      <c r="W1158" s="27"/>
      <c r="X1158" s="27"/>
      <c r="Y1158" s="595"/>
      <c r="Z1158" s="27"/>
      <c r="AA1158" s="27"/>
      <c r="AB1158" s="27"/>
      <c r="AC1158" s="27"/>
      <c r="AD1158" s="27"/>
      <c r="AE1158" s="326"/>
      <c r="AF1158" s="27"/>
      <c r="AG1158" s="27"/>
      <c r="AH1158" s="27"/>
      <c r="AI1158" s="313"/>
      <c r="AJ1158" s="326"/>
      <c r="AK1158" s="27"/>
      <c r="AL1158" s="27"/>
      <c r="AM1158" s="27"/>
      <c r="AN1158" s="313"/>
    </row>
    <row r="1159" spans="1:40" outlineLevel="2">
      <c r="A1159" s="882">
        <f>ROW()</f>
        <v>1159</v>
      </c>
      <c r="B1159" s="453"/>
      <c r="D1159" s="452" t="s">
        <v>27</v>
      </c>
      <c r="H1159" s="458"/>
      <c r="I1159" s="463"/>
      <c r="J1159" s="27"/>
      <c r="K1159" s="27"/>
      <c r="L1159" s="27"/>
      <c r="M1159" s="27"/>
      <c r="N1159" s="313"/>
      <c r="O1159" s="27"/>
      <c r="P1159" s="27"/>
      <c r="Q1159" s="27"/>
      <c r="R1159" s="27"/>
      <c r="S1159" s="27"/>
      <c r="T1159" s="595"/>
      <c r="U1159" s="27"/>
      <c r="V1159" s="27"/>
      <c r="W1159" s="27"/>
      <c r="X1159" s="27"/>
      <c r="Y1159" s="595"/>
      <c r="Z1159" s="27"/>
      <c r="AA1159" s="27"/>
      <c r="AB1159" s="27"/>
      <c r="AC1159" s="27"/>
      <c r="AD1159" s="27"/>
      <c r="AE1159" s="326"/>
      <c r="AF1159" s="27"/>
      <c r="AG1159" s="27"/>
      <c r="AH1159" s="27"/>
      <c r="AI1159" s="313"/>
      <c r="AJ1159" s="326"/>
      <c r="AK1159" s="27"/>
      <c r="AL1159" s="27"/>
      <c r="AM1159" s="27"/>
      <c r="AN1159" s="313"/>
    </row>
    <row r="1160" spans="1:40" outlineLevel="2">
      <c r="A1160" s="882">
        <f>ROW()</f>
        <v>1160</v>
      </c>
      <c r="B1160" s="453"/>
      <c r="D1160" s="452" t="s">
        <v>34</v>
      </c>
      <c r="H1160" s="458"/>
      <c r="I1160" s="463"/>
      <c r="J1160" s="27"/>
      <c r="K1160" s="27"/>
      <c r="L1160" s="27"/>
      <c r="M1160" s="27"/>
      <c r="N1160" s="313"/>
      <c r="O1160" s="27"/>
      <c r="P1160" s="27"/>
      <c r="Q1160" s="27"/>
      <c r="R1160" s="27"/>
      <c r="S1160" s="27"/>
      <c r="T1160" s="595"/>
      <c r="U1160" s="27"/>
      <c r="V1160" s="27"/>
      <c r="W1160" s="27"/>
      <c r="X1160" s="27"/>
      <c r="Y1160" s="595"/>
      <c r="Z1160" s="27"/>
      <c r="AA1160" s="27"/>
      <c r="AB1160" s="27"/>
      <c r="AC1160" s="27"/>
      <c r="AD1160" s="27"/>
      <c r="AE1160" s="326"/>
      <c r="AF1160" s="27"/>
      <c r="AG1160" s="27"/>
      <c r="AH1160" s="27"/>
      <c r="AI1160" s="313"/>
      <c r="AJ1160" s="326"/>
      <c r="AK1160" s="27"/>
      <c r="AL1160" s="27"/>
      <c r="AM1160" s="27"/>
      <c r="AN1160" s="313"/>
    </row>
    <row r="1161" spans="1:40" outlineLevel="2">
      <c r="A1161" s="882">
        <f>ROW()</f>
        <v>1161</v>
      </c>
      <c r="B1161" s="453"/>
      <c r="D1161" s="452" t="s">
        <v>35</v>
      </c>
      <c r="H1161" s="458"/>
      <c r="I1161" s="463"/>
      <c r="J1161" s="27"/>
      <c r="K1161" s="27"/>
      <c r="L1161" s="27"/>
      <c r="M1161" s="27"/>
      <c r="N1161" s="313"/>
      <c r="O1161" s="27"/>
      <c r="P1161" s="27"/>
      <c r="Q1161" s="27"/>
      <c r="R1161" s="27"/>
      <c r="S1161" s="27"/>
      <c r="T1161" s="595"/>
      <c r="U1161" s="27"/>
      <c r="V1161" s="27"/>
      <c r="W1161" s="27"/>
      <c r="X1161" s="27"/>
      <c r="Y1161" s="595"/>
      <c r="Z1161" s="27"/>
      <c r="AA1161" s="27"/>
      <c r="AB1161" s="27"/>
      <c r="AC1161" s="27"/>
      <c r="AD1161" s="27"/>
      <c r="AE1161" s="326"/>
      <c r="AF1161" s="27"/>
      <c r="AG1161" s="27"/>
      <c r="AH1161" s="27"/>
      <c r="AI1161" s="313"/>
      <c r="AJ1161" s="326"/>
      <c r="AK1161" s="27"/>
      <c r="AL1161" s="27"/>
      <c r="AM1161" s="27"/>
      <c r="AN1161" s="313"/>
    </row>
    <row r="1162" spans="1:40" outlineLevel="2">
      <c r="A1162" s="882">
        <f>ROW()</f>
        <v>1162</v>
      </c>
      <c r="B1162" s="453"/>
      <c r="D1162" s="452" t="s">
        <v>302</v>
      </c>
      <c r="H1162" s="458"/>
      <c r="I1162" s="463"/>
      <c r="J1162" s="27"/>
      <c r="K1162" s="27"/>
      <c r="L1162" s="27"/>
      <c r="M1162" s="27"/>
      <c r="N1162" s="313"/>
      <c r="O1162" s="27"/>
      <c r="P1162" s="27"/>
      <c r="Q1162" s="27"/>
      <c r="R1162" s="27"/>
      <c r="S1162" s="27"/>
      <c r="T1162" s="595"/>
      <c r="U1162" s="27"/>
      <c r="V1162" s="27"/>
      <c r="W1162" s="27"/>
      <c r="X1162" s="27"/>
      <c r="Y1162" s="595"/>
      <c r="Z1162" s="27"/>
      <c r="AA1162" s="27"/>
      <c r="AB1162" s="27"/>
      <c r="AC1162" s="27"/>
      <c r="AD1162" s="27"/>
      <c r="AE1162" s="326"/>
      <c r="AF1162" s="27"/>
      <c r="AG1162" s="27"/>
      <c r="AH1162" s="27"/>
      <c r="AI1162" s="313"/>
      <c r="AJ1162" s="326"/>
      <c r="AK1162" s="27"/>
      <c r="AL1162" s="27"/>
      <c r="AM1162" s="27"/>
      <c r="AN1162" s="313"/>
    </row>
    <row r="1163" spans="1:40" outlineLevel="2">
      <c r="A1163" s="882">
        <f>ROW()</f>
        <v>1163</v>
      </c>
      <c r="B1163" s="453"/>
      <c r="D1163" s="452" t="s">
        <v>36</v>
      </c>
      <c r="H1163" s="458"/>
      <c r="I1163" s="463"/>
      <c r="J1163" s="27"/>
      <c r="K1163" s="27"/>
      <c r="L1163" s="27"/>
      <c r="M1163" s="27"/>
      <c r="N1163" s="313"/>
      <c r="O1163" s="27"/>
      <c r="P1163" s="27"/>
      <c r="Q1163" s="27"/>
      <c r="R1163" s="27"/>
      <c r="S1163" s="27"/>
      <c r="T1163" s="595"/>
      <c r="U1163" s="27"/>
      <c r="V1163" s="27"/>
      <c r="W1163" s="27"/>
      <c r="X1163" s="27"/>
      <c r="Y1163" s="595"/>
      <c r="Z1163" s="27"/>
      <c r="AA1163" s="27"/>
      <c r="AB1163" s="27"/>
      <c r="AC1163" s="27"/>
      <c r="AD1163" s="27"/>
      <c r="AE1163" s="326"/>
      <c r="AF1163" s="27"/>
      <c r="AG1163" s="27"/>
      <c r="AH1163" s="27"/>
      <c r="AI1163" s="313"/>
      <c r="AJ1163" s="326"/>
      <c r="AK1163" s="27"/>
      <c r="AL1163" s="27"/>
      <c r="AM1163" s="27"/>
      <c r="AN1163" s="313"/>
    </row>
    <row r="1164" spans="1:40" outlineLevel="2">
      <c r="A1164" s="882">
        <f>ROW()</f>
        <v>1164</v>
      </c>
      <c r="B1164" s="453"/>
      <c r="D1164" s="452" t="s">
        <v>583</v>
      </c>
      <c r="H1164" s="458"/>
      <c r="I1164" s="463"/>
      <c r="J1164" s="27"/>
      <c r="K1164" s="27"/>
      <c r="L1164" s="27"/>
      <c r="M1164" s="27"/>
      <c r="N1164" s="313"/>
      <c r="O1164" s="27"/>
      <c r="P1164" s="27"/>
      <c r="Q1164" s="27"/>
      <c r="R1164" s="27"/>
      <c r="S1164" s="27"/>
      <c r="T1164" s="595"/>
      <c r="U1164" s="27"/>
      <c r="V1164" s="27"/>
      <c r="W1164" s="27"/>
      <c r="X1164" s="27"/>
      <c r="Y1164" s="595"/>
      <c r="Z1164" s="27"/>
      <c r="AA1164" s="27"/>
      <c r="AB1164" s="27"/>
      <c r="AC1164" s="27"/>
      <c r="AD1164" s="27"/>
      <c r="AE1164" s="326"/>
      <c r="AF1164" s="27"/>
      <c r="AG1164" s="27"/>
      <c r="AH1164" s="27"/>
      <c r="AI1164" s="313"/>
      <c r="AJ1164" s="326"/>
      <c r="AK1164" s="27"/>
      <c r="AL1164" s="27"/>
      <c r="AM1164" s="27"/>
      <c r="AN1164" s="313"/>
    </row>
    <row r="1165" spans="1:40" outlineLevel="2">
      <c r="A1165" s="882">
        <f>ROW()</f>
        <v>1165</v>
      </c>
      <c r="B1165" s="453"/>
      <c r="D1165" s="452" t="s">
        <v>81</v>
      </c>
      <c r="H1165" s="458"/>
      <c r="I1165" s="463"/>
      <c r="J1165" s="27"/>
      <c r="K1165" s="27"/>
      <c r="L1165" s="27"/>
      <c r="M1165" s="27"/>
      <c r="N1165" s="313"/>
      <c r="O1165" s="27"/>
      <c r="P1165" s="27"/>
      <c r="Q1165" s="27"/>
      <c r="R1165" s="27"/>
      <c r="S1165" s="27"/>
      <c r="T1165" s="595"/>
      <c r="U1165" s="27"/>
      <c r="V1165" s="27"/>
      <c r="W1165" s="27"/>
      <c r="X1165" s="27"/>
      <c r="Y1165" s="595"/>
      <c r="Z1165" s="27"/>
      <c r="AA1165" s="27"/>
      <c r="AB1165" s="27"/>
      <c r="AC1165" s="27"/>
      <c r="AD1165" s="27"/>
      <c r="AE1165" s="326"/>
      <c r="AF1165" s="27"/>
      <c r="AG1165" s="27"/>
      <c r="AH1165" s="27"/>
      <c r="AI1165" s="313"/>
      <c r="AJ1165" s="326"/>
      <c r="AK1165" s="27"/>
      <c r="AL1165" s="27"/>
      <c r="AM1165" s="27"/>
      <c r="AN1165" s="313"/>
    </row>
    <row r="1166" spans="1:40" outlineLevel="2">
      <c r="A1166" s="882">
        <f>ROW()</f>
        <v>1166</v>
      </c>
      <c r="B1166" s="453"/>
      <c r="D1166" s="452" t="s">
        <v>28</v>
      </c>
      <c r="H1166" s="458"/>
      <c r="I1166" s="463"/>
      <c r="J1166" s="27"/>
      <c r="K1166" s="27"/>
      <c r="L1166" s="27"/>
      <c r="M1166" s="27"/>
      <c r="N1166" s="313"/>
      <c r="O1166" s="27"/>
      <c r="P1166" s="27"/>
      <c r="Q1166" s="27"/>
      <c r="R1166" s="27"/>
      <c r="S1166" s="27"/>
      <c r="T1166" s="595"/>
      <c r="U1166" s="27"/>
      <c r="V1166" s="27"/>
      <c r="W1166" s="27"/>
      <c r="X1166" s="27"/>
      <c r="Y1166" s="595"/>
      <c r="Z1166" s="27"/>
      <c r="AA1166" s="27"/>
      <c r="AB1166" s="27"/>
      <c r="AC1166" s="27"/>
      <c r="AD1166" s="27"/>
      <c r="AE1166" s="326"/>
      <c r="AF1166" s="27"/>
      <c r="AG1166" s="27"/>
      <c r="AH1166" s="27"/>
      <c r="AI1166" s="313"/>
      <c r="AJ1166" s="326"/>
      <c r="AK1166" s="27"/>
      <c r="AL1166" s="27"/>
      <c r="AM1166" s="27"/>
      <c r="AN1166" s="313"/>
    </row>
    <row r="1167" spans="1:40" outlineLevel="2">
      <c r="A1167" s="882">
        <f>ROW()</f>
        <v>1167</v>
      </c>
      <c r="B1167" s="453"/>
      <c r="D1167" s="456" t="s">
        <v>443</v>
      </c>
      <c r="E1167" s="456"/>
      <c r="F1167" s="456"/>
      <c r="G1167" s="456"/>
      <c r="H1167" s="460"/>
      <c r="I1167" s="465"/>
      <c r="J1167" s="159"/>
      <c r="K1167" s="159"/>
      <c r="L1167" s="159"/>
      <c r="M1167" s="159"/>
      <c r="N1167" s="339"/>
      <c r="O1167" s="159"/>
      <c r="P1167" s="159"/>
      <c r="Q1167" s="159"/>
      <c r="R1167" s="159"/>
      <c r="S1167" s="159"/>
      <c r="T1167" s="597"/>
      <c r="U1167" s="159"/>
      <c r="V1167" s="159"/>
      <c r="W1167" s="159"/>
      <c r="X1167" s="159"/>
      <c r="Y1167" s="629"/>
      <c r="Z1167" s="159"/>
      <c r="AA1167" s="159"/>
      <c r="AB1167" s="159"/>
      <c r="AC1167" s="159"/>
      <c r="AD1167" s="159"/>
      <c r="AE1167" s="341"/>
      <c r="AF1167" s="159"/>
      <c r="AG1167" s="159"/>
      <c r="AH1167" s="159"/>
      <c r="AI1167" s="339"/>
      <c r="AJ1167" s="341"/>
      <c r="AK1167" s="159"/>
      <c r="AL1167" s="159"/>
      <c r="AM1167" s="159"/>
      <c r="AN1167" s="339"/>
    </row>
    <row r="1168" spans="1:40" outlineLevel="2">
      <c r="A1168" s="882">
        <f>ROW()</f>
        <v>1168</v>
      </c>
      <c r="B1168" s="453"/>
      <c r="D1168" s="452" t="s">
        <v>24</v>
      </c>
      <c r="F1168" s="454"/>
      <c r="G1168" s="454"/>
      <c r="H1168" s="448"/>
      <c r="I1168" s="449"/>
      <c r="J1168" s="439"/>
      <c r="K1168" s="439"/>
      <c r="L1168" s="439"/>
      <c r="M1168" s="439"/>
      <c r="N1168" s="440"/>
      <c r="O1168" s="439"/>
      <c r="P1168" s="439"/>
      <c r="Q1168" s="439"/>
      <c r="R1168" s="439"/>
      <c r="S1168" s="439"/>
      <c r="T1168" s="443"/>
      <c r="U1168" s="439"/>
      <c r="V1168" s="439"/>
      <c r="W1168" s="439"/>
      <c r="X1168" s="439"/>
      <c r="Y1168" s="443"/>
      <c r="Z1168" s="439"/>
      <c r="AA1168" s="439"/>
      <c r="AB1168" s="439"/>
      <c r="AC1168" s="439"/>
      <c r="AD1168" s="439"/>
      <c r="AE1168" s="443"/>
      <c r="AF1168" s="439"/>
      <c r="AG1168" s="439"/>
      <c r="AH1168" s="439"/>
      <c r="AI1168" s="440"/>
      <c r="AJ1168" s="443"/>
      <c r="AK1168" s="439"/>
      <c r="AL1168" s="439"/>
      <c r="AM1168" s="439"/>
      <c r="AN1168" s="440"/>
    </row>
    <row r="1169" spans="1:40" outlineLevel="1">
      <c r="A1169" s="732" t="s">
        <v>68</v>
      </c>
      <c r="B1169" s="733"/>
      <c r="C1169" s="881"/>
      <c r="D1169" s="733"/>
      <c r="E1169" s="733"/>
      <c r="F1169" s="733"/>
      <c r="G1169" s="730"/>
      <c r="H1169" s="733"/>
      <c r="I1169" s="730"/>
      <c r="J1169" s="729"/>
      <c r="K1169" s="730"/>
      <c r="L1169" s="730"/>
      <c r="M1169" s="730"/>
      <c r="N1169" s="731"/>
      <c r="O1169" s="730"/>
      <c r="P1169" s="730"/>
      <c r="Q1169" s="730"/>
      <c r="R1169" s="730"/>
      <c r="S1169" s="730"/>
      <c r="T1169" s="729"/>
      <c r="U1169" s="730"/>
      <c r="V1169" s="730"/>
      <c r="W1169" s="730"/>
      <c r="X1169" s="730"/>
      <c r="Y1169" s="729"/>
      <c r="Z1169" s="730"/>
      <c r="AA1169" s="730"/>
      <c r="AB1169" s="730"/>
      <c r="AC1169" s="730"/>
      <c r="AD1169" s="730"/>
      <c r="AE1169" s="729"/>
      <c r="AF1169" s="730"/>
      <c r="AG1169" s="730"/>
      <c r="AH1169" s="730"/>
      <c r="AI1169" s="731"/>
      <c r="AJ1169" s="729"/>
      <c r="AK1169" s="730"/>
      <c r="AL1169" s="730"/>
      <c r="AM1169" s="730"/>
      <c r="AN1169" s="731"/>
    </row>
    <row r="1170" spans="1:40" outlineLevel="2">
      <c r="A1170" s="882">
        <f>ROW()</f>
        <v>1170</v>
      </c>
      <c r="B1170" s="453"/>
      <c r="D1170" s="452" t="s">
        <v>300</v>
      </c>
      <c r="E1170" s="438"/>
      <c r="F1170" s="438"/>
      <c r="G1170" s="438"/>
      <c r="H1170" s="439"/>
      <c r="I1170" s="439"/>
      <c r="J1170" s="443"/>
      <c r="K1170" s="439"/>
      <c r="L1170" s="439"/>
      <c r="M1170" s="439"/>
      <c r="N1170" s="313"/>
      <c r="O1170" s="439"/>
      <c r="P1170" s="439"/>
      <c r="Q1170" s="439"/>
      <c r="R1170" s="439"/>
      <c r="S1170" s="439"/>
      <c r="T1170" s="443"/>
      <c r="U1170" s="439"/>
      <c r="V1170" s="439"/>
      <c r="W1170" s="439"/>
      <c r="X1170" s="439"/>
      <c r="Y1170" s="443"/>
      <c r="Z1170" s="439"/>
      <c r="AA1170" s="439"/>
      <c r="AB1170" s="439"/>
      <c r="AC1170" s="439"/>
      <c r="AD1170" s="439"/>
      <c r="AE1170" s="443"/>
      <c r="AF1170" s="439"/>
      <c r="AG1170" s="439"/>
      <c r="AH1170" s="439"/>
      <c r="AI1170" s="440"/>
      <c r="AJ1170" s="443"/>
      <c r="AK1170" s="439"/>
      <c r="AL1170" s="439"/>
      <c r="AM1170" s="439"/>
      <c r="AN1170" s="440"/>
    </row>
    <row r="1171" spans="1:40" outlineLevel="2">
      <c r="A1171" s="882">
        <f>ROW()</f>
        <v>1171</v>
      </c>
      <c r="B1171" s="453"/>
      <c r="D1171" s="452" t="s">
        <v>301</v>
      </c>
      <c r="E1171" s="438"/>
      <c r="F1171" s="438"/>
      <c r="G1171" s="438"/>
      <c r="H1171" s="439"/>
      <c r="I1171" s="439"/>
      <c r="J1171" s="443"/>
      <c r="K1171" s="439"/>
      <c r="L1171" s="439"/>
      <c r="M1171" s="439"/>
      <c r="N1171" s="313"/>
      <c r="O1171" s="439"/>
      <c r="P1171" s="439"/>
      <c r="Q1171" s="439"/>
      <c r="R1171" s="439"/>
      <c r="S1171" s="439"/>
      <c r="T1171" s="443"/>
      <c r="U1171" s="439"/>
      <c r="V1171" s="439"/>
      <c r="W1171" s="439"/>
      <c r="X1171" s="439"/>
      <c r="Y1171" s="443"/>
      <c r="Z1171" s="439"/>
      <c r="AA1171" s="439"/>
      <c r="AB1171" s="439"/>
      <c r="AC1171" s="439"/>
      <c r="AD1171" s="439"/>
      <c r="AE1171" s="443"/>
      <c r="AF1171" s="439"/>
      <c r="AG1171" s="439"/>
      <c r="AH1171" s="439"/>
      <c r="AI1171" s="440"/>
      <c r="AJ1171" s="443"/>
      <c r="AK1171" s="439"/>
      <c r="AL1171" s="439"/>
      <c r="AM1171" s="439"/>
      <c r="AN1171" s="440"/>
    </row>
    <row r="1172" spans="1:40" outlineLevel="2">
      <c r="A1172" s="882">
        <f>ROW()</f>
        <v>1172</v>
      </c>
      <c r="B1172" s="453"/>
      <c r="D1172" s="452" t="s">
        <v>29</v>
      </c>
      <c r="E1172" s="438"/>
      <c r="F1172" s="438"/>
      <c r="G1172" s="438"/>
      <c r="H1172" s="439"/>
      <c r="I1172" s="439"/>
      <c r="J1172" s="443"/>
      <c r="K1172" s="439"/>
      <c r="L1172" s="439"/>
      <c r="M1172" s="439"/>
      <c r="N1172" s="313"/>
      <c r="O1172" s="439"/>
      <c r="P1172" s="439"/>
      <c r="Q1172" s="439"/>
      <c r="R1172" s="439"/>
      <c r="S1172" s="439"/>
      <c r="T1172" s="443"/>
      <c r="U1172" s="439"/>
      <c r="V1172" s="439"/>
      <c r="W1172" s="439"/>
      <c r="X1172" s="439"/>
      <c r="Y1172" s="443"/>
      <c r="Z1172" s="439"/>
      <c r="AA1172" s="439"/>
      <c r="AB1172" s="439"/>
      <c r="AC1172" s="439"/>
      <c r="AD1172" s="439"/>
      <c r="AE1172" s="443"/>
      <c r="AF1172" s="439"/>
      <c r="AG1172" s="439"/>
      <c r="AH1172" s="439"/>
      <c r="AI1172" s="440"/>
      <c r="AJ1172" s="443"/>
      <c r="AK1172" s="439"/>
      <c r="AL1172" s="439"/>
      <c r="AM1172" s="439"/>
      <c r="AN1172" s="440"/>
    </row>
    <row r="1173" spans="1:40" outlineLevel="2">
      <c r="A1173" s="882">
        <f>ROW()</f>
        <v>1173</v>
      </c>
      <c r="B1173" s="453"/>
      <c r="D1173" s="452" t="s">
        <v>30</v>
      </c>
      <c r="E1173" s="438"/>
      <c r="F1173" s="438"/>
      <c r="G1173" s="438"/>
      <c r="H1173" s="439"/>
      <c r="I1173" s="439"/>
      <c r="J1173" s="443"/>
      <c r="K1173" s="439"/>
      <c r="L1173" s="439"/>
      <c r="M1173" s="439"/>
      <c r="N1173" s="313"/>
      <c r="O1173" s="439"/>
      <c r="P1173" s="439"/>
      <c r="Q1173" s="439"/>
      <c r="R1173" s="439"/>
      <c r="S1173" s="439"/>
      <c r="T1173" s="443"/>
      <c r="U1173" s="439"/>
      <c r="V1173" s="439"/>
      <c r="W1173" s="439"/>
      <c r="X1173" s="439"/>
      <c r="Y1173" s="443"/>
      <c r="Z1173" s="439"/>
      <c r="AA1173" s="439"/>
      <c r="AB1173" s="439"/>
      <c r="AC1173" s="439"/>
      <c r="AD1173" s="439"/>
      <c r="AE1173" s="443"/>
      <c r="AF1173" s="439"/>
      <c r="AG1173" s="439"/>
      <c r="AH1173" s="439"/>
      <c r="AI1173" s="440"/>
      <c r="AJ1173" s="443"/>
      <c r="AK1173" s="439"/>
      <c r="AL1173" s="439"/>
      <c r="AM1173" s="439"/>
      <c r="AN1173" s="440"/>
    </row>
    <row r="1174" spans="1:40" outlineLevel="2">
      <c r="A1174" s="882">
        <f>ROW()</f>
        <v>1174</v>
      </c>
      <c r="B1174" s="453"/>
      <c r="D1174" s="452" t="s">
        <v>31</v>
      </c>
      <c r="E1174" s="438"/>
      <c r="F1174" s="438"/>
      <c r="G1174" s="438"/>
      <c r="H1174" s="439"/>
      <c r="I1174" s="439"/>
      <c r="J1174" s="443"/>
      <c r="K1174" s="439"/>
      <c r="L1174" s="439"/>
      <c r="M1174" s="439"/>
      <c r="N1174" s="313"/>
      <c r="O1174" s="439"/>
      <c r="P1174" s="439"/>
      <c r="Q1174" s="439"/>
      <c r="R1174" s="439"/>
      <c r="S1174" s="439"/>
      <c r="T1174" s="443"/>
      <c r="U1174" s="439"/>
      <c r="V1174" s="439"/>
      <c r="W1174" s="439"/>
      <c r="X1174" s="439"/>
      <c r="Y1174" s="443"/>
      <c r="Z1174" s="439"/>
      <c r="AA1174" s="439"/>
      <c r="AB1174" s="439"/>
      <c r="AC1174" s="439"/>
      <c r="AD1174" s="439"/>
      <c r="AE1174" s="443"/>
      <c r="AF1174" s="439"/>
      <c r="AG1174" s="439"/>
      <c r="AH1174" s="439"/>
      <c r="AI1174" s="440"/>
      <c r="AJ1174" s="443"/>
      <c r="AK1174" s="439"/>
      <c r="AL1174" s="439"/>
      <c r="AM1174" s="439"/>
      <c r="AN1174" s="440"/>
    </row>
    <row r="1175" spans="1:40" outlineLevel="2">
      <c r="A1175" s="882">
        <f>ROW()</f>
        <v>1175</v>
      </c>
      <c r="B1175" s="453"/>
      <c r="D1175" s="452" t="s">
        <v>32</v>
      </c>
      <c r="E1175" s="438"/>
      <c r="F1175" s="438"/>
      <c r="G1175" s="438"/>
      <c r="H1175" s="439"/>
      <c r="I1175" s="439"/>
      <c r="J1175" s="443"/>
      <c r="K1175" s="439"/>
      <c r="L1175" s="439"/>
      <c r="M1175" s="439"/>
      <c r="N1175" s="313"/>
      <c r="O1175" s="439"/>
      <c r="P1175" s="439"/>
      <c r="Q1175" s="439"/>
      <c r="R1175" s="439"/>
      <c r="S1175" s="439"/>
      <c r="T1175" s="443"/>
      <c r="U1175" s="439"/>
      <c r="V1175" s="439"/>
      <c r="W1175" s="439"/>
      <c r="X1175" s="439"/>
      <c r="Y1175" s="443"/>
      <c r="Z1175" s="439"/>
      <c r="AA1175" s="439"/>
      <c r="AB1175" s="439"/>
      <c r="AC1175" s="439"/>
      <c r="AD1175" s="439"/>
      <c r="AE1175" s="443"/>
      <c r="AF1175" s="439"/>
      <c r="AG1175" s="439"/>
      <c r="AH1175" s="439"/>
      <c r="AI1175" s="440"/>
      <c r="AJ1175" s="443"/>
      <c r="AK1175" s="439"/>
      <c r="AL1175" s="439"/>
      <c r="AM1175" s="439"/>
      <c r="AN1175" s="440"/>
    </row>
    <row r="1176" spans="1:40" outlineLevel="2">
      <c r="A1176" s="882">
        <f>ROW()</f>
        <v>1176</v>
      </c>
      <c r="B1176" s="453"/>
      <c r="D1176" s="452" t="s">
        <v>33</v>
      </c>
      <c r="E1176" s="438"/>
      <c r="F1176" s="438"/>
      <c r="G1176" s="438"/>
      <c r="H1176" s="439"/>
      <c r="I1176" s="439"/>
      <c r="J1176" s="443"/>
      <c r="K1176" s="439"/>
      <c r="L1176" s="439"/>
      <c r="M1176" s="439"/>
      <c r="N1176" s="313"/>
      <c r="O1176" s="439"/>
      <c r="P1176" s="439"/>
      <c r="Q1176" s="439"/>
      <c r="R1176" s="439"/>
      <c r="S1176" s="439"/>
      <c r="T1176" s="443"/>
      <c r="U1176" s="439"/>
      <c r="V1176" s="439"/>
      <c r="W1176" s="439"/>
      <c r="X1176" s="439"/>
      <c r="Y1176" s="443"/>
      <c r="Z1176" s="439"/>
      <c r="AA1176" s="439"/>
      <c r="AB1176" s="439"/>
      <c r="AC1176" s="439"/>
      <c r="AD1176" s="439"/>
      <c r="AE1176" s="443"/>
      <c r="AF1176" s="439"/>
      <c r="AG1176" s="439"/>
      <c r="AH1176" s="439"/>
      <c r="AI1176" s="440"/>
      <c r="AJ1176" s="443"/>
      <c r="AK1176" s="439"/>
      <c r="AL1176" s="439"/>
      <c r="AM1176" s="439"/>
      <c r="AN1176" s="440"/>
    </row>
    <row r="1177" spans="1:40" outlineLevel="2">
      <c r="A1177" s="882">
        <f>ROW()</f>
        <v>1177</v>
      </c>
      <c r="B1177" s="453"/>
      <c r="D1177" s="452" t="s">
        <v>27</v>
      </c>
      <c r="E1177" s="438"/>
      <c r="F1177" s="438"/>
      <c r="G1177" s="438"/>
      <c r="H1177" s="439"/>
      <c r="I1177" s="439"/>
      <c r="J1177" s="443"/>
      <c r="K1177" s="439"/>
      <c r="L1177" s="439"/>
      <c r="M1177" s="439"/>
      <c r="N1177" s="313"/>
      <c r="O1177" s="439"/>
      <c r="P1177" s="439"/>
      <c r="Q1177" s="439"/>
      <c r="R1177" s="439"/>
      <c r="S1177" s="439"/>
      <c r="T1177" s="443"/>
      <c r="U1177" s="439"/>
      <c r="V1177" s="439"/>
      <c r="W1177" s="439"/>
      <c r="X1177" s="439"/>
      <c r="Y1177" s="443"/>
      <c r="Z1177" s="439"/>
      <c r="AA1177" s="439"/>
      <c r="AB1177" s="439"/>
      <c r="AC1177" s="439"/>
      <c r="AD1177" s="439"/>
      <c r="AE1177" s="443"/>
      <c r="AF1177" s="439"/>
      <c r="AG1177" s="439"/>
      <c r="AH1177" s="439"/>
      <c r="AI1177" s="440"/>
      <c r="AJ1177" s="443"/>
      <c r="AK1177" s="439"/>
      <c r="AL1177" s="439"/>
      <c r="AM1177" s="439"/>
      <c r="AN1177" s="440"/>
    </row>
    <row r="1178" spans="1:40" outlineLevel="2">
      <c r="A1178" s="882">
        <f>ROW()</f>
        <v>1178</v>
      </c>
      <c r="B1178" s="453"/>
      <c r="D1178" s="452" t="s">
        <v>34</v>
      </c>
      <c r="E1178" s="438"/>
      <c r="F1178" s="438"/>
      <c r="G1178" s="438"/>
      <c r="H1178" s="439"/>
      <c r="I1178" s="439"/>
      <c r="J1178" s="443"/>
      <c r="K1178" s="439"/>
      <c r="L1178" s="439"/>
      <c r="M1178" s="439"/>
      <c r="N1178" s="313"/>
      <c r="O1178" s="439"/>
      <c r="P1178" s="439"/>
      <c r="Q1178" s="439"/>
      <c r="R1178" s="439"/>
      <c r="S1178" s="439"/>
      <c r="T1178" s="443"/>
      <c r="U1178" s="439"/>
      <c r="V1178" s="439"/>
      <c r="W1178" s="439"/>
      <c r="X1178" s="439"/>
      <c r="Y1178" s="443"/>
      <c r="Z1178" s="439"/>
      <c r="AA1178" s="439"/>
      <c r="AB1178" s="439"/>
      <c r="AC1178" s="439"/>
      <c r="AD1178" s="439"/>
      <c r="AE1178" s="443"/>
      <c r="AF1178" s="439"/>
      <c r="AG1178" s="439"/>
      <c r="AH1178" s="439"/>
      <c r="AI1178" s="440"/>
      <c r="AJ1178" s="443"/>
      <c r="AK1178" s="439"/>
      <c r="AL1178" s="439"/>
      <c r="AM1178" s="439"/>
      <c r="AN1178" s="440"/>
    </row>
    <row r="1179" spans="1:40" outlineLevel="2">
      <c r="A1179" s="882">
        <f>ROW()</f>
        <v>1179</v>
      </c>
      <c r="B1179" s="453"/>
      <c r="D1179" s="452" t="s">
        <v>35</v>
      </c>
      <c r="E1179" s="438"/>
      <c r="F1179" s="438"/>
      <c r="G1179" s="438"/>
      <c r="H1179" s="439"/>
      <c r="I1179" s="439"/>
      <c r="J1179" s="443"/>
      <c r="K1179" s="439"/>
      <c r="L1179" s="439"/>
      <c r="M1179" s="439"/>
      <c r="N1179" s="313"/>
      <c r="O1179" s="439"/>
      <c r="P1179" s="439"/>
      <c r="Q1179" s="439"/>
      <c r="R1179" s="439"/>
      <c r="S1179" s="439"/>
      <c r="T1179" s="443"/>
      <c r="U1179" s="439"/>
      <c r="V1179" s="439"/>
      <c r="W1179" s="439"/>
      <c r="X1179" s="439"/>
      <c r="Y1179" s="443"/>
      <c r="Z1179" s="439"/>
      <c r="AA1179" s="439"/>
      <c r="AB1179" s="439"/>
      <c r="AC1179" s="439"/>
      <c r="AD1179" s="439"/>
      <c r="AE1179" s="443"/>
      <c r="AF1179" s="439"/>
      <c r="AG1179" s="439"/>
      <c r="AH1179" s="439"/>
      <c r="AI1179" s="440"/>
      <c r="AJ1179" s="443"/>
      <c r="AK1179" s="439"/>
      <c r="AL1179" s="439"/>
      <c r="AM1179" s="439"/>
      <c r="AN1179" s="440"/>
    </row>
    <row r="1180" spans="1:40" outlineLevel="2">
      <c r="A1180" s="882">
        <f>ROW()</f>
        <v>1180</v>
      </c>
      <c r="B1180" s="453"/>
      <c r="D1180" s="452" t="s">
        <v>302</v>
      </c>
      <c r="E1180" s="438"/>
      <c r="F1180" s="438"/>
      <c r="G1180" s="438"/>
      <c r="H1180" s="439"/>
      <c r="I1180" s="439"/>
      <c r="J1180" s="443"/>
      <c r="K1180" s="439"/>
      <c r="L1180" s="439"/>
      <c r="M1180" s="439"/>
      <c r="N1180" s="313"/>
      <c r="O1180" s="439"/>
      <c r="P1180" s="439"/>
      <c r="Q1180" s="439"/>
      <c r="R1180" s="439"/>
      <c r="S1180" s="439"/>
      <c r="T1180" s="443"/>
      <c r="U1180" s="439"/>
      <c r="V1180" s="439"/>
      <c r="W1180" s="439"/>
      <c r="X1180" s="439"/>
      <c r="Y1180" s="443"/>
      <c r="Z1180" s="439"/>
      <c r="AA1180" s="439"/>
      <c r="AB1180" s="439"/>
      <c r="AC1180" s="439"/>
      <c r="AD1180" s="439"/>
      <c r="AE1180" s="443"/>
      <c r="AF1180" s="439"/>
      <c r="AG1180" s="439"/>
      <c r="AH1180" s="439"/>
      <c r="AI1180" s="440"/>
      <c r="AJ1180" s="443"/>
      <c r="AK1180" s="439"/>
      <c r="AL1180" s="439"/>
      <c r="AM1180" s="439"/>
      <c r="AN1180" s="440"/>
    </row>
    <row r="1181" spans="1:40" outlineLevel="2">
      <c r="A1181" s="882">
        <f>ROW()</f>
        <v>1181</v>
      </c>
      <c r="B1181" s="453"/>
      <c r="D1181" s="452" t="s">
        <v>36</v>
      </c>
      <c r="E1181" s="438"/>
      <c r="F1181" s="438"/>
      <c r="G1181" s="438"/>
      <c r="H1181" s="439"/>
      <c r="I1181" s="439"/>
      <c r="J1181" s="443"/>
      <c r="K1181" s="439"/>
      <c r="L1181" s="439"/>
      <c r="M1181" s="439"/>
      <c r="N1181" s="313"/>
      <c r="O1181" s="439"/>
      <c r="P1181" s="439"/>
      <c r="Q1181" s="439"/>
      <c r="R1181" s="439"/>
      <c r="S1181" s="439"/>
      <c r="T1181" s="443"/>
      <c r="U1181" s="439"/>
      <c r="V1181" s="439"/>
      <c r="W1181" s="439"/>
      <c r="X1181" s="439"/>
      <c r="Y1181" s="443"/>
      <c r="Z1181" s="439"/>
      <c r="AA1181" s="439"/>
      <c r="AB1181" s="439"/>
      <c r="AC1181" s="439"/>
      <c r="AD1181" s="439"/>
      <c r="AE1181" s="443"/>
      <c r="AF1181" s="439"/>
      <c r="AG1181" s="439"/>
      <c r="AH1181" s="439"/>
      <c r="AI1181" s="440"/>
      <c r="AJ1181" s="443"/>
      <c r="AK1181" s="439"/>
      <c r="AL1181" s="439"/>
      <c r="AM1181" s="439"/>
      <c r="AN1181" s="440"/>
    </row>
    <row r="1182" spans="1:40" outlineLevel="2">
      <c r="A1182" s="882">
        <f>ROW()</f>
        <v>1182</v>
      </c>
      <c r="B1182" s="453"/>
      <c r="D1182" s="452" t="s">
        <v>583</v>
      </c>
      <c r="E1182" s="438"/>
      <c r="F1182" s="438"/>
      <c r="G1182" s="438"/>
      <c r="H1182" s="439"/>
      <c r="I1182" s="439"/>
      <c r="J1182" s="443"/>
      <c r="K1182" s="439"/>
      <c r="L1182" s="439"/>
      <c r="M1182" s="439"/>
      <c r="N1182" s="313"/>
      <c r="O1182" s="439"/>
      <c r="P1182" s="439"/>
      <c r="Q1182" s="439"/>
      <c r="R1182" s="439"/>
      <c r="S1182" s="439"/>
      <c r="T1182" s="443"/>
      <c r="U1182" s="439"/>
      <c r="V1182" s="439"/>
      <c r="W1182" s="439"/>
      <c r="X1182" s="439"/>
      <c r="Y1182" s="443"/>
      <c r="Z1182" s="439"/>
      <c r="AA1182" s="439"/>
      <c r="AB1182" s="439"/>
      <c r="AC1182" s="439"/>
      <c r="AD1182" s="439"/>
      <c r="AE1182" s="443"/>
      <c r="AF1182" s="439"/>
      <c r="AG1182" s="439"/>
      <c r="AH1182" s="439"/>
      <c r="AI1182" s="440"/>
      <c r="AJ1182" s="443"/>
      <c r="AK1182" s="439"/>
      <c r="AL1182" s="439"/>
      <c r="AM1182" s="439"/>
      <c r="AN1182" s="440"/>
    </row>
    <row r="1183" spans="1:40" outlineLevel="2">
      <c r="A1183" s="882">
        <f>ROW()</f>
        <v>1183</v>
      </c>
      <c r="B1183" s="453"/>
      <c r="D1183" s="452" t="s">
        <v>81</v>
      </c>
      <c r="E1183" s="438"/>
      <c r="F1183" s="438"/>
      <c r="G1183" s="438"/>
      <c r="H1183" s="439"/>
      <c r="I1183" s="439"/>
      <c r="J1183" s="443"/>
      <c r="K1183" s="439"/>
      <c r="L1183" s="439"/>
      <c r="M1183" s="439"/>
      <c r="N1183" s="313"/>
      <c r="O1183" s="439"/>
      <c r="P1183" s="439"/>
      <c r="Q1183" s="439"/>
      <c r="R1183" s="439"/>
      <c r="S1183" s="439"/>
      <c r="T1183" s="443"/>
      <c r="U1183" s="439"/>
      <c r="V1183" s="439"/>
      <c r="W1183" s="439"/>
      <c r="X1183" s="439"/>
      <c r="Y1183" s="443"/>
      <c r="Z1183" s="439"/>
      <c r="AA1183" s="439"/>
      <c r="AB1183" s="439"/>
      <c r="AC1183" s="439"/>
      <c r="AD1183" s="439"/>
      <c r="AE1183" s="443"/>
      <c r="AF1183" s="439"/>
      <c r="AG1183" s="439"/>
      <c r="AH1183" s="439"/>
      <c r="AI1183" s="440"/>
      <c r="AJ1183" s="443"/>
      <c r="AK1183" s="439"/>
      <c r="AL1183" s="439"/>
      <c r="AM1183" s="439"/>
      <c r="AN1183" s="440"/>
    </row>
    <row r="1184" spans="1:40" outlineLevel="2">
      <c r="A1184" s="882">
        <f>ROW()</f>
        <v>1184</v>
      </c>
      <c r="B1184" s="453"/>
      <c r="D1184" s="452" t="s">
        <v>28</v>
      </c>
      <c r="E1184" s="438"/>
      <c r="F1184" s="438"/>
      <c r="G1184" s="438"/>
      <c r="H1184" s="439"/>
      <c r="I1184" s="439"/>
      <c r="J1184" s="443"/>
      <c r="K1184" s="439"/>
      <c r="L1184" s="439"/>
      <c r="M1184" s="439"/>
      <c r="N1184" s="313"/>
      <c r="O1184" s="439"/>
      <c r="P1184" s="439"/>
      <c r="Q1184" s="439"/>
      <c r="R1184" s="439"/>
      <c r="S1184" s="439"/>
      <c r="T1184" s="443"/>
      <c r="U1184" s="439"/>
      <c r="V1184" s="439"/>
      <c r="W1184" s="439"/>
      <c r="X1184" s="439"/>
      <c r="Y1184" s="443"/>
      <c r="Z1184" s="439"/>
      <c r="AA1184" s="439"/>
      <c r="AB1184" s="439"/>
      <c r="AC1184" s="439"/>
      <c r="AD1184" s="439"/>
      <c r="AE1184" s="443"/>
      <c r="AF1184" s="439"/>
      <c r="AG1184" s="439"/>
      <c r="AH1184" s="439"/>
      <c r="AI1184" s="440"/>
      <c r="AJ1184" s="443"/>
      <c r="AK1184" s="439"/>
      <c r="AL1184" s="439"/>
      <c r="AM1184" s="439"/>
      <c r="AN1184" s="440"/>
    </row>
    <row r="1185" spans="1:40" outlineLevel="2">
      <c r="A1185" s="882">
        <f>ROW()</f>
        <v>1185</v>
      </c>
      <c r="B1185" s="453"/>
      <c r="D1185" s="456" t="s">
        <v>443</v>
      </c>
      <c r="E1185" s="457"/>
      <c r="F1185" s="457"/>
      <c r="G1185" s="457"/>
      <c r="H1185" s="441"/>
      <c r="I1185" s="441"/>
      <c r="J1185" s="462"/>
      <c r="K1185" s="441"/>
      <c r="L1185" s="441"/>
      <c r="M1185" s="441"/>
      <c r="N1185" s="319"/>
      <c r="O1185" s="441"/>
      <c r="P1185" s="441"/>
      <c r="Q1185" s="441"/>
      <c r="R1185" s="441"/>
      <c r="S1185" s="441"/>
      <c r="T1185" s="462"/>
      <c r="U1185" s="441"/>
      <c r="V1185" s="441"/>
      <c r="W1185" s="441"/>
      <c r="X1185" s="441"/>
      <c r="Y1185" s="462"/>
      <c r="Z1185" s="441"/>
      <c r="AA1185" s="441"/>
      <c r="AB1185" s="441"/>
      <c r="AC1185" s="441"/>
      <c r="AD1185" s="441"/>
      <c r="AE1185" s="462"/>
      <c r="AF1185" s="441"/>
      <c r="AG1185" s="441"/>
      <c r="AH1185" s="441"/>
      <c r="AI1185" s="442"/>
      <c r="AJ1185" s="462"/>
      <c r="AK1185" s="441"/>
      <c r="AL1185" s="441"/>
      <c r="AM1185" s="441"/>
      <c r="AN1185" s="442"/>
    </row>
    <row r="1186" spans="1:40" outlineLevel="2">
      <c r="A1186" s="882">
        <f>ROW()</f>
        <v>1186</v>
      </c>
      <c r="B1186" s="453"/>
      <c r="D1186" s="452" t="s">
        <v>24</v>
      </c>
      <c r="E1186" s="438"/>
      <c r="F1186" s="438"/>
      <c r="G1186" s="438"/>
      <c r="H1186" s="439"/>
      <c r="I1186" s="439"/>
      <c r="J1186" s="443"/>
      <c r="K1186" s="439"/>
      <c r="L1186" s="439"/>
      <c r="M1186" s="439"/>
      <c r="N1186" s="313"/>
      <c r="O1186" s="439"/>
      <c r="P1186" s="439"/>
      <c r="Q1186" s="439"/>
      <c r="R1186" s="439"/>
      <c r="S1186" s="439"/>
      <c r="T1186" s="443"/>
      <c r="U1186" s="439"/>
      <c r="V1186" s="439"/>
      <c r="W1186" s="439"/>
      <c r="X1186" s="439"/>
      <c r="Y1186" s="443"/>
      <c r="Z1186" s="439"/>
      <c r="AA1186" s="439"/>
      <c r="AB1186" s="439"/>
      <c r="AC1186" s="439"/>
      <c r="AD1186" s="439"/>
      <c r="AE1186" s="443"/>
      <c r="AF1186" s="439"/>
      <c r="AG1186" s="439"/>
      <c r="AH1186" s="439"/>
      <c r="AI1186" s="440"/>
      <c r="AJ1186" s="443"/>
      <c r="AK1186" s="439"/>
      <c r="AL1186" s="439"/>
      <c r="AM1186" s="439"/>
      <c r="AN1186" s="440"/>
    </row>
    <row r="1187" spans="1:40" outlineLevel="1">
      <c r="A1187" s="732" t="s">
        <v>22</v>
      </c>
      <c r="B1187" s="733"/>
      <c r="C1187" s="881"/>
      <c r="D1187" s="733"/>
      <c r="E1187" s="733"/>
      <c r="F1187" s="733"/>
      <c r="G1187" s="730"/>
      <c r="H1187" s="733"/>
      <c r="I1187" s="730"/>
      <c r="J1187" s="729"/>
      <c r="K1187" s="730"/>
      <c r="L1187" s="730"/>
      <c r="M1187" s="730"/>
      <c r="N1187" s="731"/>
      <c r="O1187" s="730"/>
      <c r="P1187" s="730"/>
      <c r="Q1187" s="730"/>
      <c r="R1187" s="730"/>
      <c r="S1187" s="730"/>
      <c r="T1187" s="729"/>
      <c r="U1187" s="730"/>
      <c r="V1187" s="730"/>
      <c r="W1187" s="730"/>
      <c r="X1187" s="730"/>
      <c r="Y1187" s="729"/>
      <c r="Z1187" s="730"/>
      <c r="AA1187" s="730"/>
      <c r="AB1187" s="730"/>
      <c r="AC1187" s="730"/>
      <c r="AD1187" s="730"/>
      <c r="AE1187" s="729"/>
      <c r="AF1187" s="730"/>
      <c r="AG1187" s="730"/>
      <c r="AH1187" s="730"/>
      <c r="AI1187" s="731"/>
      <c r="AJ1187" s="729"/>
      <c r="AK1187" s="730"/>
      <c r="AL1187" s="730"/>
      <c r="AM1187" s="730"/>
      <c r="AN1187" s="731"/>
    </row>
    <row r="1188" spans="1:40" outlineLevel="2">
      <c r="A1188" s="882">
        <f>ROW()</f>
        <v>1188</v>
      </c>
      <c r="B1188" s="453"/>
      <c r="D1188" s="452" t="s">
        <v>300</v>
      </c>
      <c r="H1188" s="458"/>
      <c r="I1188" s="458"/>
      <c r="J1188" s="459"/>
      <c r="K1188" s="458"/>
      <c r="L1188" s="27">
        <f t="shared" ref="L1188:AN1188" si="885">L1080+L1098+L1116+L1134+L1152 + L1170</f>
        <v>0</v>
      </c>
      <c r="M1188" s="27">
        <f t="shared" si="885"/>
        <v>0</v>
      </c>
      <c r="N1188" s="313">
        <f t="shared" si="885"/>
        <v>0</v>
      </c>
      <c r="O1188" s="27">
        <f t="shared" si="885"/>
        <v>0</v>
      </c>
      <c r="P1188" s="27">
        <f t="shared" si="885"/>
        <v>0</v>
      </c>
      <c r="Q1188" s="27">
        <f t="shared" si="885"/>
        <v>0</v>
      </c>
      <c r="R1188" s="27">
        <f t="shared" si="885"/>
        <v>0</v>
      </c>
      <c r="S1188" s="27">
        <f t="shared" si="885"/>
        <v>0</v>
      </c>
      <c r="T1188" s="443">
        <f t="shared" si="885"/>
        <v>0</v>
      </c>
      <c r="U1188" s="439">
        <f t="shared" si="885"/>
        <v>0</v>
      </c>
      <c r="V1188" s="439">
        <f t="shared" si="885"/>
        <v>0</v>
      </c>
      <c r="W1188" s="439">
        <f t="shared" si="885"/>
        <v>0</v>
      </c>
      <c r="X1188" s="439">
        <f t="shared" si="885"/>
        <v>0</v>
      </c>
      <c r="Y1188" s="443">
        <f t="shared" si="885"/>
        <v>0</v>
      </c>
      <c r="Z1188" s="439">
        <f t="shared" si="885"/>
        <v>0</v>
      </c>
      <c r="AA1188" s="439">
        <f t="shared" si="885"/>
        <v>0</v>
      </c>
      <c r="AB1188" s="439">
        <f t="shared" si="885"/>
        <v>0</v>
      </c>
      <c r="AC1188" s="439">
        <f t="shared" si="885"/>
        <v>0</v>
      </c>
      <c r="AD1188" s="439">
        <f t="shared" si="885"/>
        <v>0</v>
      </c>
      <c r="AE1188" s="443">
        <f t="shared" si="885"/>
        <v>0</v>
      </c>
      <c r="AF1188" s="439">
        <f t="shared" si="885"/>
        <v>0</v>
      </c>
      <c r="AG1188" s="439">
        <f t="shared" si="885"/>
        <v>0</v>
      </c>
      <c r="AH1188" s="439">
        <f t="shared" si="885"/>
        <v>0</v>
      </c>
      <c r="AI1188" s="440">
        <f t="shared" si="885"/>
        <v>0</v>
      </c>
      <c r="AJ1188" s="443">
        <f t="shared" si="885"/>
        <v>0</v>
      </c>
      <c r="AK1188" s="439">
        <f t="shared" si="885"/>
        <v>0</v>
      </c>
      <c r="AL1188" s="439">
        <f t="shared" si="885"/>
        <v>0</v>
      </c>
      <c r="AM1188" s="439">
        <f t="shared" si="885"/>
        <v>0</v>
      </c>
      <c r="AN1188" s="440">
        <f t="shared" si="885"/>
        <v>0</v>
      </c>
    </row>
    <row r="1189" spans="1:40" outlineLevel="2">
      <c r="A1189" s="882">
        <f>ROW()</f>
        <v>1189</v>
      </c>
      <c r="B1189" s="453"/>
      <c r="D1189" s="452" t="s">
        <v>301</v>
      </c>
      <c r="H1189" s="458"/>
      <c r="I1189" s="458"/>
      <c r="J1189" s="459"/>
      <c r="K1189" s="458"/>
      <c r="L1189" s="27">
        <f t="shared" ref="L1189:AN1189" si="886">L1081+L1099+L1117+L1135+L1153 + L1171</f>
        <v>0</v>
      </c>
      <c r="M1189" s="27">
        <f t="shared" si="886"/>
        <v>0</v>
      </c>
      <c r="N1189" s="313">
        <f t="shared" si="886"/>
        <v>0</v>
      </c>
      <c r="O1189" s="27">
        <f t="shared" si="886"/>
        <v>0</v>
      </c>
      <c r="P1189" s="27">
        <f t="shared" si="886"/>
        <v>0</v>
      </c>
      <c r="Q1189" s="27">
        <f t="shared" si="886"/>
        <v>0</v>
      </c>
      <c r="R1189" s="27">
        <f t="shared" si="886"/>
        <v>0</v>
      </c>
      <c r="S1189" s="27">
        <f t="shared" si="886"/>
        <v>0</v>
      </c>
      <c r="T1189" s="443">
        <f t="shared" si="886"/>
        <v>0</v>
      </c>
      <c r="U1189" s="439">
        <f t="shared" si="886"/>
        <v>0</v>
      </c>
      <c r="V1189" s="439">
        <f t="shared" si="886"/>
        <v>0</v>
      </c>
      <c r="W1189" s="439">
        <f t="shared" si="886"/>
        <v>0</v>
      </c>
      <c r="X1189" s="439">
        <f t="shared" si="886"/>
        <v>0</v>
      </c>
      <c r="Y1189" s="443">
        <f t="shared" si="886"/>
        <v>0</v>
      </c>
      <c r="Z1189" s="439">
        <f t="shared" si="886"/>
        <v>0</v>
      </c>
      <c r="AA1189" s="439">
        <f t="shared" si="886"/>
        <v>0</v>
      </c>
      <c r="AB1189" s="439">
        <f t="shared" si="886"/>
        <v>0</v>
      </c>
      <c r="AC1189" s="439">
        <f t="shared" si="886"/>
        <v>0</v>
      </c>
      <c r="AD1189" s="439">
        <f t="shared" si="886"/>
        <v>0</v>
      </c>
      <c r="AE1189" s="443">
        <f t="shared" si="886"/>
        <v>0</v>
      </c>
      <c r="AF1189" s="439">
        <f t="shared" si="886"/>
        <v>0</v>
      </c>
      <c r="AG1189" s="439">
        <f t="shared" si="886"/>
        <v>0</v>
      </c>
      <c r="AH1189" s="439">
        <f t="shared" si="886"/>
        <v>0</v>
      </c>
      <c r="AI1189" s="440">
        <f t="shared" si="886"/>
        <v>0</v>
      </c>
      <c r="AJ1189" s="443">
        <f t="shared" si="886"/>
        <v>0</v>
      </c>
      <c r="AK1189" s="439">
        <f t="shared" si="886"/>
        <v>0</v>
      </c>
      <c r="AL1189" s="439">
        <f t="shared" si="886"/>
        <v>0</v>
      </c>
      <c r="AM1189" s="439">
        <f t="shared" si="886"/>
        <v>0</v>
      </c>
      <c r="AN1189" s="440">
        <f t="shared" si="886"/>
        <v>0</v>
      </c>
    </row>
    <row r="1190" spans="1:40" outlineLevel="2">
      <c r="A1190" s="882">
        <f>ROW()</f>
        <v>1190</v>
      </c>
      <c r="B1190" s="453"/>
      <c r="D1190" s="452" t="s">
        <v>29</v>
      </c>
      <c r="H1190" s="458"/>
      <c r="I1190" s="458"/>
      <c r="J1190" s="459"/>
      <c r="K1190" s="458"/>
      <c r="L1190" s="27">
        <f t="shared" ref="L1190:AN1190" si="887">L1082+L1100+L1118+L1136+L1154 + L1172</f>
        <v>4.25</v>
      </c>
      <c r="M1190" s="27">
        <f t="shared" si="887"/>
        <v>4.0374999999999996</v>
      </c>
      <c r="N1190" s="313">
        <f t="shared" si="887"/>
        <v>3.8249999999999997</v>
      </c>
      <c r="O1190" s="27">
        <f t="shared" si="887"/>
        <v>3.6124999999999998</v>
      </c>
      <c r="P1190" s="27">
        <f t="shared" si="887"/>
        <v>3.4</v>
      </c>
      <c r="Q1190" s="27">
        <f t="shared" si="887"/>
        <v>3.1875</v>
      </c>
      <c r="R1190" s="27">
        <f t="shared" si="887"/>
        <v>2.9750000000000001</v>
      </c>
      <c r="S1190" s="27">
        <f t="shared" si="887"/>
        <v>2.7625000000000002</v>
      </c>
      <c r="T1190" s="443">
        <f t="shared" si="887"/>
        <v>0</v>
      </c>
      <c r="U1190" s="439">
        <f t="shared" si="887"/>
        <v>0</v>
      </c>
      <c r="V1190" s="439">
        <f t="shared" si="887"/>
        <v>0</v>
      </c>
      <c r="W1190" s="439">
        <f t="shared" si="887"/>
        <v>0</v>
      </c>
      <c r="X1190" s="439">
        <f t="shared" si="887"/>
        <v>0</v>
      </c>
      <c r="Y1190" s="443">
        <f t="shared" si="887"/>
        <v>0</v>
      </c>
      <c r="Z1190" s="439">
        <f t="shared" si="887"/>
        <v>0</v>
      </c>
      <c r="AA1190" s="439">
        <f t="shared" si="887"/>
        <v>0</v>
      </c>
      <c r="AB1190" s="439">
        <f t="shared" si="887"/>
        <v>0</v>
      </c>
      <c r="AC1190" s="439">
        <f t="shared" si="887"/>
        <v>0</v>
      </c>
      <c r="AD1190" s="439">
        <f t="shared" si="887"/>
        <v>0</v>
      </c>
      <c r="AE1190" s="443">
        <f t="shared" si="887"/>
        <v>0</v>
      </c>
      <c r="AF1190" s="439">
        <f t="shared" si="887"/>
        <v>0</v>
      </c>
      <c r="AG1190" s="439">
        <f t="shared" si="887"/>
        <v>0</v>
      </c>
      <c r="AH1190" s="439">
        <f t="shared" si="887"/>
        <v>0</v>
      </c>
      <c r="AI1190" s="440">
        <f t="shared" si="887"/>
        <v>0</v>
      </c>
      <c r="AJ1190" s="443">
        <f t="shared" si="887"/>
        <v>0</v>
      </c>
      <c r="AK1190" s="439">
        <f t="shared" si="887"/>
        <v>0</v>
      </c>
      <c r="AL1190" s="439">
        <f t="shared" si="887"/>
        <v>0</v>
      </c>
      <c r="AM1190" s="439">
        <f t="shared" si="887"/>
        <v>0</v>
      </c>
      <c r="AN1190" s="440">
        <f t="shared" si="887"/>
        <v>0</v>
      </c>
    </row>
    <row r="1191" spans="1:40" outlineLevel="2">
      <c r="A1191" s="882">
        <f>ROW()</f>
        <v>1191</v>
      </c>
      <c r="B1191" s="453"/>
      <c r="D1191" s="452" t="s">
        <v>30</v>
      </c>
      <c r="H1191" s="458"/>
      <c r="I1191" s="458"/>
      <c r="J1191" s="459"/>
      <c r="K1191" s="458"/>
      <c r="L1191" s="27">
        <f t="shared" ref="L1191:AN1191" si="888">L1083+L1101+L1119+L1137+L1155 + L1173</f>
        <v>8.0492681329321192E-2</v>
      </c>
      <c r="M1191" s="27">
        <f t="shared" si="888"/>
        <v>7.6468047262855138E-2</v>
      </c>
      <c r="N1191" s="313">
        <f t="shared" si="888"/>
        <v>7.2443413196389084E-2</v>
      </c>
      <c r="O1191" s="27">
        <f t="shared" si="888"/>
        <v>6.841877912992303E-2</v>
      </c>
      <c r="P1191" s="27">
        <f t="shared" si="888"/>
        <v>6.4394145063456976E-2</v>
      </c>
      <c r="Q1191" s="27">
        <f t="shared" si="888"/>
        <v>6.0369510996990915E-2</v>
      </c>
      <c r="R1191" s="27">
        <f t="shared" si="888"/>
        <v>5.6344876930524854E-2</v>
      </c>
      <c r="S1191" s="27">
        <f t="shared" si="888"/>
        <v>5.2320242864058793E-2</v>
      </c>
      <c r="T1191" s="443">
        <f t="shared" si="888"/>
        <v>2.7065579258308263</v>
      </c>
      <c r="U1191" s="439">
        <f t="shared" si="888"/>
        <v>2.4900332917643602</v>
      </c>
      <c r="V1191" s="439">
        <f t="shared" si="888"/>
        <v>2.273508657697894</v>
      </c>
      <c r="W1191" s="439">
        <f t="shared" si="888"/>
        <v>2.0569840236314278</v>
      </c>
      <c r="X1191" s="439">
        <f t="shared" si="888"/>
        <v>1.8404593895649617</v>
      </c>
      <c r="Y1191" s="443">
        <f t="shared" si="888"/>
        <v>1.7321970725317286</v>
      </c>
      <c r="Z1191" s="439">
        <f t="shared" si="888"/>
        <v>1.5156724384652625</v>
      </c>
      <c r="AA1191" s="439">
        <f t="shared" si="888"/>
        <v>1.2991478043987963</v>
      </c>
      <c r="AB1191" s="439">
        <f t="shared" si="888"/>
        <v>1.0826231703323304</v>
      </c>
      <c r="AC1191" s="439">
        <f t="shared" si="888"/>
        <v>0.8660985362658643</v>
      </c>
      <c r="AD1191" s="439">
        <f t="shared" si="888"/>
        <v>0.64957390219939826</v>
      </c>
      <c r="AE1191" s="443">
        <f t="shared" si="888"/>
        <v>0.43304926813293221</v>
      </c>
      <c r="AF1191" s="439">
        <f t="shared" si="888"/>
        <v>0.2165246340664661</v>
      </c>
      <c r="AG1191" s="439">
        <f t="shared" si="888"/>
        <v>0</v>
      </c>
      <c r="AH1191" s="439">
        <f t="shared" si="888"/>
        <v>0</v>
      </c>
      <c r="AI1191" s="440">
        <f t="shared" si="888"/>
        <v>0</v>
      </c>
      <c r="AJ1191" s="443">
        <f t="shared" si="888"/>
        <v>0</v>
      </c>
      <c r="AK1191" s="439">
        <f t="shared" si="888"/>
        <v>0</v>
      </c>
      <c r="AL1191" s="439">
        <f t="shared" si="888"/>
        <v>0</v>
      </c>
      <c r="AM1191" s="439">
        <f t="shared" si="888"/>
        <v>0</v>
      </c>
      <c r="AN1191" s="440">
        <f t="shared" si="888"/>
        <v>0</v>
      </c>
    </row>
    <row r="1192" spans="1:40" outlineLevel="2">
      <c r="A1192" s="882">
        <f>ROW()</f>
        <v>1192</v>
      </c>
      <c r="B1192" s="453"/>
      <c r="D1192" s="452" t="s">
        <v>31</v>
      </c>
      <c r="H1192" s="458"/>
      <c r="I1192" s="458"/>
      <c r="J1192" s="459"/>
      <c r="K1192" s="458"/>
      <c r="L1192" s="27">
        <f t="shared" ref="L1192:AN1192" si="889">L1084+L1102+L1120+L1138+L1156 + L1174</f>
        <v>0</v>
      </c>
      <c r="M1192" s="27">
        <f t="shared" si="889"/>
        <v>0</v>
      </c>
      <c r="N1192" s="313">
        <f t="shared" si="889"/>
        <v>0</v>
      </c>
      <c r="O1192" s="27">
        <f t="shared" si="889"/>
        <v>0</v>
      </c>
      <c r="P1192" s="27">
        <f t="shared" si="889"/>
        <v>0</v>
      </c>
      <c r="Q1192" s="27">
        <f t="shared" si="889"/>
        <v>0</v>
      </c>
      <c r="R1192" s="27">
        <f t="shared" si="889"/>
        <v>0</v>
      </c>
      <c r="S1192" s="27">
        <f t="shared" si="889"/>
        <v>0</v>
      </c>
      <c r="T1192" s="443">
        <f t="shared" si="889"/>
        <v>0</v>
      </c>
      <c r="U1192" s="439">
        <f t="shared" si="889"/>
        <v>0</v>
      </c>
      <c r="V1192" s="439">
        <f t="shared" si="889"/>
        <v>0</v>
      </c>
      <c r="W1192" s="439">
        <f t="shared" si="889"/>
        <v>0</v>
      </c>
      <c r="X1192" s="439">
        <f t="shared" si="889"/>
        <v>0</v>
      </c>
      <c r="Y1192" s="443">
        <f t="shared" si="889"/>
        <v>0</v>
      </c>
      <c r="Z1192" s="439">
        <f t="shared" si="889"/>
        <v>0</v>
      </c>
      <c r="AA1192" s="439">
        <f t="shared" si="889"/>
        <v>0</v>
      </c>
      <c r="AB1192" s="439">
        <f t="shared" si="889"/>
        <v>0</v>
      </c>
      <c r="AC1192" s="439">
        <f t="shared" si="889"/>
        <v>0</v>
      </c>
      <c r="AD1192" s="439">
        <f t="shared" si="889"/>
        <v>0</v>
      </c>
      <c r="AE1192" s="443">
        <f t="shared" si="889"/>
        <v>0</v>
      </c>
      <c r="AF1192" s="439">
        <f t="shared" si="889"/>
        <v>0</v>
      </c>
      <c r="AG1192" s="439">
        <f t="shared" si="889"/>
        <v>0</v>
      </c>
      <c r="AH1192" s="439">
        <f t="shared" si="889"/>
        <v>0</v>
      </c>
      <c r="AI1192" s="440">
        <f t="shared" si="889"/>
        <v>0</v>
      </c>
      <c r="AJ1192" s="443">
        <f t="shared" si="889"/>
        <v>0</v>
      </c>
      <c r="AK1192" s="439">
        <f t="shared" si="889"/>
        <v>0</v>
      </c>
      <c r="AL1192" s="439">
        <f t="shared" si="889"/>
        <v>0</v>
      </c>
      <c r="AM1192" s="439">
        <f t="shared" si="889"/>
        <v>0</v>
      </c>
      <c r="AN1192" s="440">
        <f t="shared" si="889"/>
        <v>0</v>
      </c>
    </row>
    <row r="1193" spans="1:40" outlineLevel="2">
      <c r="A1193" s="882">
        <f>ROW()</f>
        <v>1193</v>
      </c>
      <c r="B1193" s="453"/>
      <c r="D1193" s="452" t="s">
        <v>32</v>
      </c>
      <c r="H1193" s="458"/>
      <c r="I1193" s="458"/>
      <c r="J1193" s="459"/>
      <c r="K1193" s="458"/>
      <c r="L1193" s="27">
        <f t="shared" ref="L1193:AN1193" si="890">L1085+L1103+L1121+L1139+L1157 + L1175</f>
        <v>1.4264525805196162E-2</v>
      </c>
      <c r="M1193" s="27">
        <f t="shared" si="890"/>
        <v>1.3907912660066258E-2</v>
      </c>
      <c r="N1193" s="313">
        <f t="shared" si="890"/>
        <v>1.3551299514936355E-2</v>
      </c>
      <c r="O1193" s="27">
        <f t="shared" si="890"/>
        <v>1.3194686369806452E-2</v>
      </c>
      <c r="P1193" s="27">
        <f t="shared" si="890"/>
        <v>1.2838073224676548E-2</v>
      </c>
      <c r="Q1193" s="27">
        <f t="shared" si="890"/>
        <v>1.2481460079546645E-2</v>
      </c>
      <c r="R1193" s="27">
        <f t="shared" si="890"/>
        <v>1.212484693441674E-2</v>
      </c>
      <c r="S1193" s="27">
        <f t="shared" si="890"/>
        <v>1.1768233789286837E-2</v>
      </c>
      <c r="T1193" s="443">
        <f t="shared" si="890"/>
        <v>1.1589927216721885E-2</v>
      </c>
      <c r="U1193" s="439">
        <f t="shared" si="890"/>
        <v>1.123331407159198E-2</v>
      </c>
      <c r="V1193" s="439">
        <f t="shared" si="890"/>
        <v>1.0876700926462077E-2</v>
      </c>
      <c r="W1193" s="439">
        <f t="shared" si="890"/>
        <v>1.0520087781332173E-2</v>
      </c>
      <c r="X1193" s="439">
        <f t="shared" si="890"/>
        <v>1.016347463620227E-2</v>
      </c>
      <c r="Y1193" s="443">
        <f t="shared" si="890"/>
        <v>9.9851680636373185E-3</v>
      </c>
      <c r="Z1193" s="439">
        <f t="shared" si="890"/>
        <v>9.6285549185074135E-3</v>
      </c>
      <c r="AA1193" s="439">
        <f t="shared" si="890"/>
        <v>9.2719417733775084E-3</v>
      </c>
      <c r="AB1193" s="439">
        <f t="shared" si="890"/>
        <v>8.9153286282476034E-3</v>
      </c>
      <c r="AC1193" s="439">
        <f t="shared" si="890"/>
        <v>8.5587154831177001E-3</v>
      </c>
      <c r="AD1193" s="439">
        <f t="shared" si="890"/>
        <v>8.2021023379877968E-3</v>
      </c>
      <c r="AE1193" s="443">
        <f t="shared" si="890"/>
        <v>7.8454891928578917E-3</v>
      </c>
      <c r="AF1193" s="439">
        <f t="shared" si="890"/>
        <v>7.4888760477279876E-3</v>
      </c>
      <c r="AG1193" s="439">
        <f t="shared" si="890"/>
        <v>7.1322629025980834E-3</v>
      </c>
      <c r="AH1193" s="439">
        <f t="shared" si="890"/>
        <v>6.7756497574681792E-3</v>
      </c>
      <c r="AI1193" s="440">
        <f t="shared" si="890"/>
        <v>6.4190366123382751E-3</v>
      </c>
      <c r="AJ1193" s="443">
        <f t="shared" si="890"/>
        <v>6.0624234672083709E-3</v>
      </c>
      <c r="AK1193" s="439">
        <f t="shared" si="890"/>
        <v>5.7058103220784667E-3</v>
      </c>
      <c r="AL1193" s="439">
        <f t="shared" si="890"/>
        <v>5.3491971769485626E-3</v>
      </c>
      <c r="AM1193" s="439">
        <f t="shared" si="890"/>
        <v>4.9925840318186584E-3</v>
      </c>
      <c r="AN1193" s="440">
        <f t="shared" si="890"/>
        <v>4.6359708866887542E-3</v>
      </c>
    </row>
    <row r="1194" spans="1:40" outlineLevel="2">
      <c r="A1194" s="882">
        <f>ROW()</f>
        <v>1194</v>
      </c>
      <c r="B1194" s="453"/>
      <c r="D1194" s="452" t="s">
        <v>33</v>
      </c>
      <c r="H1194" s="458"/>
      <c r="I1194" s="458"/>
      <c r="J1194" s="459"/>
      <c r="K1194" s="458"/>
      <c r="L1194" s="27">
        <f t="shared" ref="L1194:AN1194" si="891">L1086+L1104+L1122+L1140+L1158 + L1176</f>
        <v>0</v>
      </c>
      <c r="M1194" s="27">
        <f t="shared" si="891"/>
        <v>0</v>
      </c>
      <c r="N1194" s="313">
        <f t="shared" si="891"/>
        <v>0</v>
      </c>
      <c r="O1194" s="27">
        <f t="shared" si="891"/>
        <v>0</v>
      </c>
      <c r="P1194" s="27">
        <f t="shared" si="891"/>
        <v>0</v>
      </c>
      <c r="Q1194" s="27">
        <f t="shared" si="891"/>
        <v>0</v>
      </c>
      <c r="R1194" s="27">
        <f t="shared" si="891"/>
        <v>0</v>
      </c>
      <c r="S1194" s="27">
        <f t="shared" si="891"/>
        <v>0</v>
      </c>
      <c r="T1194" s="443">
        <f t="shared" si="891"/>
        <v>0</v>
      </c>
      <c r="U1194" s="439">
        <f t="shared" si="891"/>
        <v>0</v>
      </c>
      <c r="V1194" s="439">
        <f t="shared" si="891"/>
        <v>0</v>
      </c>
      <c r="W1194" s="439">
        <f t="shared" si="891"/>
        <v>0</v>
      </c>
      <c r="X1194" s="439">
        <f t="shared" si="891"/>
        <v>0</v>
      </c>
      <c r="Y1194" s="443">
        <f t="shared" si="891"/>
        <v>0</v>
      </c>
      <c r="Z1194" s="439">
        <f t="shared" si="891"/>
        <v>0</v>
      </c>
      <c r="AA1194" s="439">
        <f t="shared" si="891"/>
        <v>0</v>
      </c>
      <c r="AB1194" s="439">
        <f t="shared" si="891"/>
        <v>0</v>
      </c>
      <c r="AC1194" s="439">
        <f t="shared" si="891"/>
        <v>0</v>
      </c>
      <c r="AD1194" s="439">
        <f t="shared" si="891"/>
        <v>0</v>
      </c>
      <c r="AE1194" s="443">
        <f t="shared" si="891"/>
        <v>0</v>
      </c>
      <c r="AF1194" s="439">
        <f t="shared" si="891"/>
        <v>0</v>
      </c>
      <c r="AG1194" s="439">
        <f t="shared" si="891"/>
        <v>0</v>
      </c>
      <c r="AH1194" s="439">
        <f t="shared" si="891"/>
        <v>0</v>
      </c>
      <c r="AI1194" s="440">
        <f t="shared" si="891"/>
        <v>0</v>
      </c>
      <c r="AJ1194" s="443">
        <f t="shared" si="891"/>
        <v>0</v>
      </c>
      <c r="AK1194" s="439">
        <f t="shared" si="891"/>
        <v>0</v>
      </c>
      <c r="AL1194" s="439">
        <f t="shared" si="891"/>
        <v>0</v>
      </c>
      <c r="AM1194" s="439">
        <f t="shared" si="891"/>
        <v>0</v>
      </c>
      <c r="AN1194" s="440">
        <f t="shared" si="891"/>
        <v>0</v>
      </c>
    </row>
    <row r="1195" spans="1:40" outlineLevel="2">
      <c r="A1195" s="882">
        <f>ROW()</f>
        <v>1195</v>
      </c>
      <c r="B1195" s="453"/>
      <c r="D1195" s="452" t="s">
        <v>27</v>
      </c>
      <c r="H1195" s="458"/>
      <c r="I1195" s="458"/>
      <c r="J1195" s="459"/>
      <c r="K1195" s="458"/>
      <c r="L1195" s="27">
        <f t="shared" ref="L1195:AN1195" si="892">L1087+L1105+L1123+L1141+L1159 + L1177</f>
        <v>0</v>
      </c>
      <c r="M1195" s="27">
        <f t="shared" si="892"/>
        <v>0</v>
      </c>
      <c r="N1195" s="313">
        <f t="shared" si="892"/>
        <v>0</v>
      </c>
      <c r="O1195" s="27">
        <f t="shared" si="892"/>
        <v>0</v>
      </c>
      <c r="P1195" s="27">
        <f t="shared" si="892"/>
        <v>0</v>
      </c>
      <c r="Q1195" s="27">
        <f t="shared" si="892"/>
        <v>0</v>
      </c>
      <c r="R1195" s="27">
        <f t="shared" si="892"/>
        <v>0</v>
      </c>
      <c r="S1195" s="27">
        <f t="shared" si="892"/>
        <v>0</v>
      </c>
      <c r="T1195" s="443">
        <f t="shared" si="892"/>
        <v>0</v>
      </c>
      <c r="U1195" s="439">
        <f t="shared" si="892"/>
        <v>0</v>
      </c>
      <c r="V1195" s="439">
        <f t="shared" si="892"/>
        <v>0</v>
      </c>
      <c r="W1195" s="439">
        <f t="shared" si="892"/>
        <v>0</v>
      </c>
      <c r="X1195" s="439">
        <f t="shared" si="892"/>
        <v>0</v>
      </c>
      <c r="Y1195" s="443">
        <f t="shared" si="892"/>
        <v>0</v>
      </c>
      <c r="Z1195" s="439">
        <f t="shared" si="892"/>
        <v>0</v>
      </c>
      <c r="AA1195" s="439">
        <f t="shared" si="892"/>
        <v>0</v>
      </c>
      <c r="AB1195" s="439">
        <f t="shared" si="892"/>
        <v>0</v>
      </c>
      <c r="AC1195" s="439">
        <f t="shared" si="892"/>
        <v>0</v>
      </c>
      <c r="AD1195" s="439">
        <f t="shared" si="892"/>
        <v>0</v>
      </c>
      <c r="AE1195" s="443">
        <f t="shared" si="892"/>
        <v>0</v>
      </c>
      <c r="AF1195" s="439">
        <f t="shared" si="892"/>
        <v>0</v>
      </c>
      <c r="AG1195" s="439">
        <f t="shared" si="892"/>
        <v>0</v>
      </c>
      <c r="AH1195" s="439">
        <f t="shared" si="892"/>
        <v>0</v>
      </c>
      <c r="AI1195" s="440">
        <f t="shared" si="892"/>
        <v>0</v>
      </c>
      <c r="AJ1195" s="443">
        <f t="shared" si="892"/>
        <v>0</v>
      </c>
      <c r="AK1195" s="439">
        <f t="shared" si="892"/>
        <v>0</v>
      </c>
      <c r="AL1195" s="439">
        <f t="shared" si="892"/>
        <v>0</v>
      </c>
      <c r="AM1195" s="439">
        <f t="shared" si="892"/>
        <v>0</v>
      </c>
      <c r="AN1195" s="440">
        <f t="shared" si="892"/>
        <v>0</v>
      </c>
    </row>
    <row r="1196" spans="1:40" outlineLevel="2">
      <c r="A1196" s="882">
        <f>ROW()</f>
        <v>1196</v>
      </c>
      <c r="B1196" s="453"/>
      <c r="D1196" s="452" t="s">
        <v>34</v>
      </c>
      <c r="H1196" s="458"/>
      <c r="I1196" s="458"/>
      <c r="J1196" s="459"/>
      <c r="K1196" s="458"/>
      <c r="L1196" s="27">
        <f t="shared" ref="L1196:AN1196" si="893">L1088+L1106+L1124+L1142+L1160 + L1178</f>
        <v>18.360000000000003</v>
      </c>
      <c r="M1196" s="27">
        <f t="shared" si="893"/>
        <v>17.625600000000002</v>
      </c>
      <c r="N1196" s="313">
        <f t="shared" si="893"/>
        <v>16.891200000000001</v>
      </c>
      <c r="O1196" s="27">
        <f t="shared" si="893"/>
        <v>16.1568</v>
      </c>
      <c r="P1196" s="27">
        <f t="shared" si="893"/>
        <v>15.4224</v>
      </c>
      <c r="Q1196" s="27">
        <f t="shared" si="893"/>
        <v>14.687999999999999</v>
      </c>
      <c r="R1196" s="27">
        <f t="shared" si="893"/>
        <v>13.953599999999998</v>
      </c>
      <c r="S1196" s="27">
        <f t="shared" si="893"/>
        <v>13.219199999999997</v>
      </c>
      <c r="T1196" s="443">
        <f t="shared" si="893"/>
        <v>12.851999999999997</v>
      </c>
      <c r="U1196" s="439">
        <f t="shared" si="893"/>
        <v>12.117599999999998</v>
      </c>
      <c r="V1196" s="439">
        <f t="shared" si="893"/>
        <v>11.383199999999999</v>
      </c>
      <c r="W1196" s="439">
        <f t="shared" si="893"/>
        <v>10.648799999999998</v>
      </c>
      <c r="X1196" s="439">
        <f t="shared" si="893"/>
        <v>9.9143999999999988</v>
      </c>
      <c r="Y1196" s="443">
        <f t="shared" si="893"/>
        <v>9.5471999999999984</v>
      </c>
      <c r="Z1196" s="439">
        <f t="shared" si="893"/>
        <v>8.8127999999999993</v>
      </c>
      <c r="AA1196" s="439">
        <f t="shared" si="893"/>
        <v>8.0783999999999985</v>
      </c>
      <c r="AB1196" s="439">
        <f t="shared" si="893"/>
        <v>7.3439999999999985</v>
      </c>
      <c r="AC1196" s="439">
        <f t="shared" si="893"/>
        <v>6.6095999999999986</v>
      </c>
      <c r="AD1196" s="439">
        <f t="shared" si="893"/>
        <v>5.8751999999999986</v>
      </c>
      <c r="AE1196" s="443">
        <f t="shared" si="893"/>
        <v>5.1407999999999987</v>
      </c>
      <c r="AF1196" s="439">
        <f t="shared" si="893"/>
        <v>4.4063999999999988</v>
      </c>
      <c r="AG1196" s="439">
        <f t="shared" si="893"/>
        <v>3.6719999999999988</v>
      </c>
      <c r="AH1196" s="439">
        <f t="shared" si="893"/>
        <v>2.9375999999999989</v>
      </c>
      <c r="AI1196" s="440">
        <f t="shared" si="893"/>
        <v>2.2031999999999989</v>
      </c>
      <c r="AJ1196" s="443">
        <f t="shared" si="893"/>
        <v>1.4687999999999994</v>
      </c>
      <c r="AK1196" s="439">
        <f t="shared" si="893"/>
        <v>0.73439999999999972</v>
      </c>
      <c r="AL1196" s="439">
        <f t="shared" si="893"/>
        <v>0</v>
      </c>
      <c r="AM1196" s="439">
        <f t="shared" si="893"/>
        <v>0</v>
      </c>
      <c r="AN1196" s="440">
        <f t="shared" si="893"/>
        <v>0</v>
      </c>
    </row>
    <row r="1197" spans="1:40" outlineLevel="2">
      <c r="A1197" s="882">
        <f>ROW()</f>
        <v>1197</v>
      </c>
      <c r="B1197" s="453"/>
      <c r="D1197" s="452" t="s">
        <v>35</v>
      </c>
      <c r="H1197" s="458"/>
      <c r="I1197" s="458"/>
      <c r="J1197" s="459"/>
      <c r="K1197" s="458"/>
      <c r="L1197" s="27">
        <f t="shared" ref="L1197:AN1197" si="894">L1089+L1107+L1125+L1143+L1161 + L1179</f>
        <v>5.0944735018557726E-3</v>
      </c>
      <c r="M1197" s="27">
        <f t="shared" si="894"/>
        <v>4.5850261516701954E-3</v>
      </c>
      <c r="N1197" s="313">
        <f t="shared" si="894"/>
        <v>4.0755788014846181E-3</v>
      </c>
      <c r="O1197" s="27">
        <f t="shared" si="894"/>
        <v>3.5661314512990408E-3</v>
      </c>
      <c r="P1197" s="27">
        <f t="shared" si="894"/>
        <v>3.0566841011134636E-3</v>
      </c>
      <c r="Q1197" s="27">
        <f t="shared" si="894"/>
        <v>2.5472367509278863E-3</v>
      </c>
      <c r="R1197" s="27">
        <f t="shared" si="894"/>
        <v>2.037789400742309E-3</v>
      </c>
      <c r="S1197" s="27">
        <f t="shared" si="894"/>
        <v>1.5283420505567318E-3</v>
      </c>
      <c r="T1197" s="443">
        <f t="shared" si="894"/>
        <v>1.2736183754639432E-3</v>
      </c>
      <c r="U1197" s="439">
        <f t="shared" si="894"/>
        <v>7.6417102527836589E-4</v>
      </c>
      <c r="V1197" s="439">
        <f t="shared" si="894"/>
        <v>2.5472367509278863E-4</v>
      </c>
      <c r="W1197" s="439">
        <f t="shared" si="894"/>
        <v>0</v>
      </c>
      <c r="X1197" s="439">
        <f t="shared" si="894"/>
        <v>0</v>
      </c>
      <c r="Y1197" s="443">
        <f t="shared" si="894"/>
        <v>0</v>
      </c>
      <c r="Z1197" s="439">
        <f t="shared" si="894"/>
        <v>0</v>
      </c>
      <c r="AA1197" s="439">
        <f t="shared" si="894"/>
        <v>0</v>
      </c>
      <c r="AB1197" s="439">
        <f t="shared" si="894"/>
        <v>0</v>
      </c>
      <c r="AC1197" s="439">
        <f t="shared" si="894"/>
        <v>0</v>
      </c>
      <c r="AD1197" s="439">
        <f t="shared" si="894"/>
        <v>0</v>
      </c>
      <c r="AE1197" s="443">
        <f t="shared" si="894"/>
        <v>0</v>
      </c>
      <c r="AF1197" s="439">
        <f t="shared" si="894"/>
        <v>0</v>
      </c>
      <c r="AG1197" s="439">
        <f t="shared" si="894"/>
        <v>0</v>
      </c>
      <c r="AH1197" s="439">
        <f t="shared" si="894"/>
        <v>0</v>
      </c>
      <c r="AI1197" s="440">
        <f t="shared" si="894"/>
        <v>0</v>
      </c>
      <c r="AJ1197" s="443">
        <f t="shared" si="894"/>
        <v>0</v>
      </c>
      <c r="AK1197" s="439">
        <f t="shared" si="894"/>
        <v>0</v>
      </c>
      <c r="AL1197" s="439">
        <f t="shared" si="894"/>
        <v>0</v>
      </c>
      <c r="AM1197" s="439">
        <f t="shared" si="894"/>
        <v>0</v>
      </c>
      <c r="AN1197" s="440">
        <f t="shared" si="894"/>
        <v>0</v>
      </c>
    </row>
    <row r="1198" spans="1:40" outlineLevel="2">
      <c r="A1198" s="882">
        <f>ROW()</f>
        <v>1198</v>
      </c>
      <c r="B1198" s="453"/>
      <c r="D1198" s="452" t="s">
        <v>302</v>
      </c>
      <c r="H1198" s="458"/>
      <c r="I1198" s="458"/>
      <c r="J1198" s="459"/>
      <c r="K1198" s="458"/>
      <c r="L1198" s="27">
        <f t="shared" ref="L1198:AN1198" si="895">L1090+L1108+L1126+L1144+L1162 + L1180</f>
        <v>0</v>
      </c>
      <c r="M1198" s="27">
        <f t="shared" si="895"/>
        <v>0</v>
      </c>
      <c r="N1198" s="313">
        <f t="shared" si="895"/>
        <v>0</v>
      </c>
      <c r="O1198" s="27">
        <f t="shared" si="895"/>
        <v>0</v>
      </c>
      <c r="P1198" s="27">
        <f t="shared" si="895"/>
        <v>0</v>
      </c>
      <c r="Q1198" s="27">
        <f t="shared" si="895"/>
        <v>0</v>
      </c>
      <c r="R1198" s="27">
        <f t="shared" si="895"/>
        <v>0</v>
      </c>
      <c r="S1198" s="27">
        <f t="shared" si="895"/>
        <v>0</v>
      </c>
      <c r="T1198" s="443">
        <f t="shared" si="895"/>
        <v>0</v>
      </c>
      <c r="U1198" s="439">
        <f t="shared" si="895"/>
        <v>0</v>
      </c>
      <c r="V1198" s="439">
        <f t="shared" si="895"/>
        <v>0</v>
      </c>
      <c r="W1198" s="439">
        <f t="shared" si="895"/>
        <v>0</v>
      </c>
      <c r="X1198" s="439">
        <f t="shared" si="895"/>
        <v>0</v>
      </c>
      <c r="Y1198" s="443">
        <f t="shared" si="895"/>
        <v>0</v>
      </c>
      <c r="Z1198" s="439">
        <f t="shared" si="895"/>
        <v>0</v>
      </c>
      <c r="AA1198" s="439">
        <f t="shared" si="895"/>
        <v>0</v>
      </c>
      <c r="AB1198" s="439">
        <f t="shared" si="895"/>
        <v>0</v>
      </c>
      <c r="AC1198" s="439">
        <f t="shared" si="895"/>
        <v>0</v>
      </c>
      <c r="AD1198" s="439">
        <f t="shared" si="895"/>
        <v>0</v>
      </c>
      <c r="AE1198" s="443">
        <f t="shared" si="895"/>
        <v>0</v>
      </c>
      <c r="AF1198" s="439">
        <f t="shared" si="895"/>
        <v>0</v>
      </c>
      <c r="AG1198" s="439">
        <f t="shared" si="895"/>
        <v>0</v>
      </c>
      <c r="AH1198" s="439">
        <f t="shared" si="895"/>
        <v>0</v>
      </c>
      <c r="AI1198" s="440">
        <f t="shared" si="895"/>
        <v>0</v>
      </c>
      <c r="AJ1198" s="443">
        <f t="shared" si="895"/>
        <v>0</v>
      </c>
      <c r="AK1198" s="439">
        <f t="shared" si="895"/>
        <v>0</v>
      </c>
      <c r="AL1198" s="439">
        <f t="shared" si="895"/>
        <v>0</v>
      </c>
      <c r="AM1198" s="439">
        <f t="shared" si="895"/>
        <v>0</v>
      </c>
      <c r="AN1198" s="440">
        <f t="shared" si="895"/>
        <v>0</v>
      </c>
    </row>
    <row r="1199" spans="1:40" outlineLevel="2">
      <c r="A1199" s="882">
        <f>ROW()</f>
        <v>1199</v>
      </c>
      <c r="B1199" s="453"/>
      <c r="D1199" s="452" t="s">
        <v>36</v>
      </c>
      <c r="H1199" s="458"/>
      <c r="I1199" s="458"/>
      <c r="J1199" s="459"/>
      <c r="K1199" s="458"/>
      <c r="L1199" s="27">
        <f t="shared" ref="L1199:AN1199" si="896">L1091+L1109+L1127+L1145+L1163 + L1181</f>
        <v>0.35966982923101748</v>
      </c>
      <c r="M1199" s="27">
        <f t="shared" si="896"/>
        <v>0.26975237192326312</v>
      </c>
      <c r="N1199" s="313">
        <f t="shared" si="896"/>
        <v>0.17983491461550877</v>
      </c>
      <c r="O1199" s="27">
        <f t="shared" si="896"/>
        <v>8.9917457307754384E-2</v>
      </c>
      <c r="P1199" s="27">
        <f t="shared" si="896"/>
        <v>0</v>
      </c>
      <c r="Q1199" s="27">
        <f t="shared" si="896"/>
        <v>0</v>
      </c>
      <c r="R1199" s="27">
        <f t="shared" si="896"/>
        <v>0</v>
      </c>
      <c r="S1199" s="27">
        <f t="shared" si="896"/>
        <v>0</v>
      </c>
      <c r="T1199" s="443">
        <f t="shared" si="896"/>
        <v>0</v>
      </c>
      <c r="U1199" s="439">
        <f t="shared" si="896"/>
        <v>0</v>
      </c>
      <c r="V1199" s="439">
        <f t="shared" si="896"/>
        <v>0</v>
      </c>
      <c r="W1199" s="439">
        <f t="shared" si="896"/>
        <v>0</v>
      </c>
      <c r="X1199" s="439">
        <f t="shared" si="896"/>
        <v>0</v>
      </c>
      <c r="Y1199" s="443">
        <f t="shared" si="896"/>
        <v>0</v>
      </c>
      <c r="Z1199" s="439">
        <f t="shared" si="896"/>
        <v>0</v>
      </c>
      <c r="AA1199" s="439">
        <f t="shared" si="896"/>
        <v>0</v>
      </c>
      <c r="AB1199" s="439">
        <f t="shared" si="896"/>
        <v>0</v>
      </c>
      <c r="AC1199" s="439">
        <f t="shared" si="896"/>
        <v>0</v>
      </c>
      <c r="AD1199" s="439">
        <f t="shared" si="896"/>
        <v>0</v>
      </c>
      <c r="AE1199" s="443">
        <f t="shared" si="896"/>
        <v>0</v>
      </c>
      <c r="AF1199" s="439">
        <f t="shared" si="896"/>
        <v>0</v>
      </c>
      <c r="AG1199" s="439">
        <f t="shared" si="896"/>
        <v>0</v>
      </c>
      <c r="AH1199" s="439">
        <f t="shared" si="896"/>
        <v>0</v>
      </c>
      <c r="AI1199" s="440">
        <f t="shared" si="896"/>
        <v>0</v>
      </c>
      <c r="AJ1199" s="443">
        <f t="shared" si="896"/>
        <v>0</v>
      </c>
      <c r="AK1199" s="439">
        <f t="shared" si="896"/>
        <v>0</v>
      </c>
      <c r="AL1199" s="439">
        <f t="shared" si="896"/>
        <v>0</v>
      </c>
      <c r="AM1199" s="439">
        <f t="shared" si="896"/>
        <v>0</v>
      </c>
      <c r="AN1199" s="440">
        <f t="shared" si="896"/>
        <v>0</v>
      </c>
    </row>
    <row r="1200" spans="1:40" outlineLevel="2">
      <c r="A1200" s="882">
        <f>ROW()</f>
        <v>1200</v>
      </c>
      <c r="B1200" s="453"/>
      <c r="D1200" s="452" t="s">
        <v>583</v>
      </c>
      <c r="H1200" s="458"/>
      <c r="I1200" s="458"/>
      <c r="J1200" s="459"/>
      <c r="K1200" s="458"/>
      <c r="L1200" s="27">
        <f t="shared" ref="L1200:AN1200" si="897">L1092+L1110+L1128+L1146+L1164 + L1182</f>
        <v>0</v>
      </c>
      <c r="M1200" s="27">
        <f t="shared" si="897"/>
        <v>0</v>
      </c>
      <c r="N1200" s="313">
        <f t="shared" si="897"/>
        <v>0</v>
      </c>
      <c r="O1200" s="27">
        <f t="shared" si="897"/>
        <v>0</v>
      </c>
      <c r="P1200" s="27">
        <f t="shared" si="897"/>
        <v>0</v>
      </c>
      <c r="Q1200" s="27">
        <f t="shared" si="897"/>
        <v>0</v>
      </c>
      <c r="R1200" s="27">
        <f t="shared" si="897"/>
        <v>0</v>
      </c>
      <c r="S1200" s="27">
        <f t="shared" si="897"/>
        <v>0</v>
      </c>
      <c r="T1200" s="443">
        <f t="shared" si="897"/>
        <v>0</v>
      </c>
      <c r="U1200" s="439">
        <f t="shared" si="897"/>
        <v>0</v>
      </c>
      <c r="V1200" s="439">
        <f t="shared" si="897"/>
        <v>0</v>
      </c>
      <c r="W1200" s="439">
        <f t="shared" si="897"/>
        <v>0</v>
      </c>
      <c r="X1200" s="439">
        <f t="shared" si="897"/>
        <v>0</v>
      </c>
      <c r="Y1200" s="443">
        <f t="shared" si="897"/>
        <v>0</v>
      </c>
      <c r="Z1200" s="439">
        <f t="shared" si="897"/>
        <v>0</v>
      </c>
      <c r="AA1200" s="439">
        <f t="shared" si="897"/>
        <v>0</v>
      </c>
      <c r="AB1200" s="439">
        <f t="shared" si="897"/>
        <v>0</v>
      </c>
      <c r="AC1200" s="439">
        <f t="shared" si="897"/>
        <v>0</v>
      </c>
      <c r="AD1200" s="439">
        <f t="shared" si="897"/>
        <v>0</v>
      </c>
      <c r="AE1200" s="443">
        <f t="shared" si="897"/>
        <v>0</v>
      </c>
      <c r="AF1200" s="439">
        <f t="shared" si="897"/>
        <v>0</v>
      </c>
      <c r="AG1200" s="439">
        <f t="shared" si="897"/>
        <v>0</v>
      </c>
      <c r="AH1200" s="439">
        <f t="shared" si="897"/>
        <v>0</v>
      </c>
      <c r="AI1200" s="440">
        <f t="shared" si="897"/>
        <v>0</v>
      </c>
      <c r="AJ1200" s="443">
        <f t="shared" si="897"/>
        <v>0</v>
      </c>
      <c r="AK1200" s="439">
        <f t="shared" si="897"/>
        <v>0</v>
      </c>
      <c r="AL1200" s="439">
        <f t="shared" si="897"/>
        <v>0</v>
      </c>
      <c r="AM1200" s="439">
        <f t="shared" si="897"/>
        <v>0</v>
      </c>
      <c r="AN1200" s="440">
        <f t="shared" si="897"/>
        <v>0</v>
      </c>
    </row>
    <row r="1201" spans="1:40" outlineLevel="2">
      <c r="A1201" s="882">
        <f>ROW()</f>
        <v>1201</v>
      </c>
      <c r="B1201" s="453"/>
      <c r="D1201" s="452" t="s">
        <v>81</v>
      </c>
      <c r="H1201" s="458"/>
      <c r="I1201" s="458"/>
      <c r="J1201" s="459"/>
      <c r="K1201" s="458"/>
      <c r="L1201" s="27">
        <f t="shared" ref="L1201:AN1201" si="898">L1093+L1111+L1129+L1147+L1165 + L1183</f>
        <v>1.7103430000000002</v>
      </c>
      <c r="M1201" s="27">
        <f t="shared" si="898"/>
        <v>1.2827572500000002</v>
      </c>
      <c r="N1201" s="313">
        <f t="shared" si="898"/>
        <v>0.8551715000000002</v>
      </c>
      <c r="O1201" s="27">
        <f t="shared" si="898"/>
        <v>0.4275857500000001</v>
      </c>
      <c r="P1201" s="27">
        <f t="shared" si="898"/>
        <v>0</v>
      </c>
      <c r="Q1201" s="27">
        <f t="shared" si="898"/>
        <v>0</v>
      </c>
      <c r="R1201" s="27">
        <f t="shared" si="898"/>
        <v>0</v>
      </c>
      <c r="S1201" s="27">
        <f t="shared" si="898"/>
        <v>0</v>
      </c>
      <c r="T1201" s="443">
        <f t="shared" si="898"/>
        <v>0</v>
      </c>
      <c r="U1201" s="439">
        <f t="shared" si="898"/>
        <v>0</v>
      </c>
      <c r="V1201" s="439">
        <f t="shared" si="898"/>
        <v>0</v>
      </c>
      <c r="W1201" s="439">
        <f t="shared" si="898"/>
        <v>0</v>
      </c>
      <c r="X1201" s="439">
        <f t="shared" si="898"/>
        <v>0</v>
      </c>
      <c r="Y1201" s="443">
        <f t="shared" si="898"/>
        <v>0</v>
      </c>
      <c r="Z1201" s="439">
        <f t="shared" si="898"/>
        <v>0</v>
      </c>
      <c r="AA1201" s="439">
        <f t="shared" si="898"/>
        <v>0</v>
      </c>
      <c r="AB1201" s="439">
        <f t="shared" si="898"/>
        <v>0</v>
      </c>
      <c r="AC1201" s="439">
        <f t="shared" si="898"/>
        <v>0</v>
      </c>
      <c r="AD1201" s="439">
        <f t="shared" si="898"/>
        <v>0</v>
      </c>
      <c r="AE1201" s="443">
        <f t="shared" si="898"/>
        <v>0</v>
      </c>
      <c r="AF1201" s="439">
        <f t="shared" si="898"/>
        <v>0</v>
      </c>
      <c r="AG1201" s="439">
        <f t="shared" si="898"/>
        <v>0</v>
      </c>
      <c r="AH1201" s="439">
        <f t="shared" si="898"/>
        <v>0</v>
      </c>
      <c r="AI1201" s="440">
        <f t="shared" si="898"/>
        <v>0</v>
      </c>
      <c r="AJ1201" s="443">
        <f t="shared" si="898"/>
        <v>0</v>
      </c>
      <c r="AK1201" s="439">
        <f t="shared" si="898"/>
        <v>0</v>
      </c>
      <c r="AL1201" s="439">
        <f t="shared" si="898"/>
        <v>0</v>
      </c>
      <c r="AM1201" s="439">
        <f t="shared" si="898"/>
        <v>0</v>
      </c>
      <c r="AN1201" s="440">
        <f t="shared" si="898"/>
        <v>0</v>
      </c>
    </row>
    <row r="1202" spans="1:40" outlineLevel="2">
      <c r="A1202" s="882">
        <f>ROW()</f>
        <v>1202</v>
      </c>
      <c r="B1202" s="453"/>
      <c r="D1202" s="452" t="s">
        <v>28</v>
      </c>
      <c r="H1202" s="458"/>
      <c r="I1202" s="458"/>
      <c r="J1202" s="459"/>
      <c r="K1202" s="458"/>
      <c r="L1202" s="27">
        <f t="shared" ref="L1202:AN1202" si="899">L1094+L1112+L1130+L1148+L1166 + L1184</f>
        <v>0</v>
      </c>
      <c r="M1202" s="27">
        <f t="shared" si="899"/>
        <v>0</v>
      </c>
      <c r="N1202" s="313">
        <f t="shared" si="899"/>
        <v>0</v>
      </c>
      <c r="O1202" s="27">
        <f t="shared" si="899"/>
        <v>0</v>
      </c>
      <c r="P1202" s="27">
        <f t="shared" si="899"/>
        <v>0</v>
      </c>
      <c r="Q1202" s="27">
        <f t="shared" si="899"/>
        <v>0</v>
      </c>
      <c r="R1202" s="27">
        <f t="shared" si="899"/>
        <v>0</v>
      </c>
      <c r="S1202" s="27">
        <f t="shared" si="899"/>
        <v>0</v>
      </c>
      <c r="T1202" s="443">
        <f t="shared" si="899"/>
        <v>0</v>
      </c>
      <c r="U1202" s="439">
        <f t="shared" si="899"/>
        <v>0</v>
      </c>
      <c r="V1202" s="439">
        <f t="shared" si="899"/>
        <v>0</v>
      </c>
      <c r="W1202" s="439">
        <f t="shared" si="899"/>
        <v>0</v>
      </c>
      <c r="X1202" s="439">
        <f t="shared" si="899"/>
        <v>0</v>
      </c>
      <c r="Y1202" s="443">
        <f t="shared" si="899"/>
        <v>0</v>
      </c>
      <c r="Z1202" s="439">
        <f t="shared" si="899"/>
        <v>0</v>
      </c>
      <c r="AA1202" s="439">
        <f t="shared" si="899"/>
        <v>0</v>
      </c>
      <c r="AB1202" s="439">
        <f t="shared" si="899"/>
        <v>0</v>
      </c>
      <c r="AC1202" s="439">
        <f t="shared" si="899"/>
        <v>0</v>
      </c>
      <c r="AD1202" s="439">
        <f t="shared" si="899"/>
        <v>0</v>
      </c>
      <c r="AE1202" s="443">
        <f t="shared" si="899"/>
        <v>0</v>
      </c>
      <c r="AF1202" s="439">
        <f t="shared" si="899"/>
        <v>0</v>
      </c>
      <c r="AG1202" s="439">
        <f t="shared" si="899"/>
        <v>0</v>
      </c>
      <c r="AH1202" s="439">
        <f t="shared" si="899"/>
        <v>0</v>
      </c>
      <c r="AI1202" s="440">
        <f t="shared" si="899"/>
        <v>0</v>
      </c>
      <c r="AJ1202" s="443">
        <f t="shared" si="899"/>
        <v>0</v>
      </c>
      <c r="AK1202" s="439">
        <f t="shared" si="899"/>
        <v>0</v>
      </c>
      <c r="AL1202" s="439">
        <f t="shared" si="899"/>
        <v>0</v>
      </c>
      <c r="AM1202" s="439">
        <f t="shared" si="899"/>
        <v>0</v>
      </c>
      <c r="AN1202" s="440">
        <f t="shared" si="899"/>
        <v>0</v>
      </c>
    </row>
    <row r="1203" spans="1:40" outlineLevel="2">
      <c r="A1203" s="882">
        <f>ROW()</f>
        <v>1203</v>
      </c>
      <c r="B1203" s="453"/>
      <c r="D1203" s="456" t="s">
        <v>443</v>
      </c>
      <c r="E1203" s="456"/>
      <c r="F1203" s="456"/>
      <c r="G1203" s="456"/>
      <c r="H1203" s="460"/>
      <c r="I1203" s="460"/>
      <c r="J1203" s="461"/>
      <c r="K1203" s="460"/>
      <c r="L1203" s="30">
        <f t="shared" ref="L1203:AN1203" si="900">L1095+L1113+L1131+L1149+L1167 + L1185</f>
        <v>0</v>
      </c>
      <c r="M1203" s="30">
        <f t="shared" si="900"/>
        <v>0</v>
      </c>
      <c r="N1203" s="319">
        <f t="shared" si="900"/>
        <v>0</v>
      </c>
      <c r="O1203" s="30">
        <f t="shared" si="900"/>
        <v>0</v>
      </c>
      <c r="P1203" s="30">
        <f t="shared" si="900"/>
        <v>0</v>
      </c>
      <c r="Q1203" s="30">
        <f t="shared" si="900"/>
        <v>0</v>
      </c>
      <c r="R1203" s="30">
        <f t="shared" si="900"/>
        <v>0</v>
      </c>
      <c r="S1203" s="30">
        <f t="shared" si="900"/>
        <v>0</v>
      </c>
      <c r="T1203" s="462">
        <f t="shared" si="900"/>
        <v>0</v>
      </c>
      <c r="U1203" s="441">
        <f t="shared" si="900"/>
        <v>0</v>
      </c>
      <c r="V1203" s="441">
        <f t="shared" si="900"/>
        <v>0</v>
      </c>
      <c r="W1203" s="441">
        <f t="shared" si="900"/>
        <v>0</v>
      </c>
      <c r="X1203" s="441">
        <f t="shared" si="900"/>
        <v>0</v>
      </c>
      <c r="Y1203" s="462">
        <f t="shared" si="900"/>
        <v>0</v>
      </c>
      <c r="Z1203" s="441">
        <f t="shared" si="900"/>
        <v>0</v>
      </c>
      <c r="AA1203" s="441">
        <f t="shared" si="900"/>
        <v>0</v>
      </c>
      <c r="AB1203" s="441">
        <f t="shared" si="900"/>
        <v>0</v>
      </c>
      <c r="AC1203" s="441">
        <f t="shared" si="900"/>
        <v>0</v>
      </c>
      <c r="AD1203" s="441">
        <f t="shared" si="900"/>
        <v>0</v>
      </c>
      <c r="AE1203" s="462">
        <f t="shared" si="900"/>
        <v>0</v>
      </c>
      <c r="AF1203" s="441">
        <f t="shared" si="900"/>
        <v>0</v>
      </c>
      <c r="AG1203" s="441">
        <f t="shared" si="900"/>
        <v>0</v>
      </c>
      <c r="AH1203" s="441">
        <f t="shared" si="900"/>
        <v>0</v>
      </c>
      <c r="AI1203" s="442">
        <f t="shared" si="900"/>
        <v>0</v>
      </c>
      <c r="AJ1203" s="462">
        <f t="shared" si="900"/>
        <v>0</v>
      </c>
      <c r="AK1203" s="441">
        <f t="shared" si="900"/>
        <v>0</v>
      </c>
      <c r="AL1203" s="441">
        <f t="shared" si="900"/>
        <v>0</v>
      </c>
      <c r="AM1203" s="441">
        <f t="shared" si="900"/>
        <v>0</v>
      </c>
      <c r="AN1203" s="442">
        <f t="shared" si="900"/>
        <v>0</v>
      </c>
    </row>
    <row r="1204" spans="1:40" outlineLevel="2">
      <c r="A1204" s="882">
        <f>ROW()</f>
        <v>1204</v>
      </c>
      <c r="B1204" s="453"/>
      <c r="D1204" s="452" t="s">
        <v>24</v>
      </c>
      <c r="H1204" s="458"/>
      <c r="I1204" s="458"/>
      <c r="J1204" s="459"/>
      <c r="K1204" s="458"/>
      <c r="L1204" s="439">
        <f t="shared" ref="L1204:AN1204" si="901">SUM(L1188:L1203)</f>
        <v>24.779864509867394</v>
      </c>
      <c r="M1204" s="439">
        <f t="shared" si="901"/>
        <v>23.310570607997857</v>
      </c>
      <c r="N1204" s="313">
        <f t="shared" si="901"/>
        <v>21.841276706128319</v>
      </c>
      <c r="O1204" s="439">
        <f t="shared" si="901"/>
        <v>20.371982804258785</v>
      </c>
      <c r="P1204" s="439">
        <f t="shared" si="901"/>
        <v>18.902688902389247</v>
      </c>
      <c r="Q1204" s="439">
        <f t="shared" si="901"/>
        <v>17.950898207827464</v>
      </c>
      <c r="R1204" s="439">
        <f t="shared" si="901"/>
        <v>16.999107513265681</v>
      </c>
      <c r="S1204" s="439">
        <f t="shared" si="901"/>
        <v>16.047316818703898</v>
      </c>
      <c r="T1204" s="443">
        <f t="shared" si="901"/>
        <v>15.571421471423008</v>
      </c>
      <c r="U1204" s="439">
        <f t="shared" si="901"/>
        <v>14.619630776861229</v>
      </c>
      <c r="V1204" s="439">
        <f t="shared" si="901"/>
        <v>13.667840082299447</v>
      </c>
      <c r="W1204" s="439">
        <f t="shared" si="901"/>
        <v>12.716304111412757</v>
      </c>
      <c r="X1204" s="439">
        <f t="shared" si="901"/>
        <v>11.765022864201162</v>
      </c>
      <c r="Y1204" s="443">
        <f t="shared" si="901"/>
        <v>11.289382240595364</v>
      </c>
      <c r="Z1204" s="439">
        <f t="shared" si="901"/>
        <v>10.338100993383769</v>
      </c>
      <c r="AA1204" s="439">
        <f t="shared" si="901"/>
        <v>9.3868197461721721</v>
      </c>
      <c r="AB1204" s="439">
        <f t="shared" si="901"/>
        <v>8.4355384989605771</v>
      </c>
      <c r="AC1204" s="439">
        <f t="shared" si="901"/>
        <v>7.4842572517489803</v>
      </c>
      <c r="AD1204" s="439">
        <f t="shared" si="901"/>
        <v>6.5329760045373844</v>
      </c>
      <c r="AE1204" s="443">
        <f t="shared" si="901"/>
        <v>5.5816947573257885</v>
      </c>
      <c r="AF1204" s="439">
        <f t="shared" si="901"/>
        <v>4.6304135101141926</v>
      </c>
      <c r="AG1204" s="439">
        <f t="shared" si="901"/>
        <v>3.6791322629025971</v>
      </c>
      <c r="AH1204" s="439">
        <f t="shared" si="901"/>
        <v>2.9443756497574669</v>
      </c>
      <c r="AI1204" s="440">
        <f t="shared" si="901"/>
        <v>2.2096190366123372</v>
      </c>
      <c r="AJ1204" s="443">
        <f t="shared" si="901"/>
        <v>1.4748624234672079</v>
      </c>
      <c r="AK1204" s="439">
        <f t="shared" si="901"/>
        <v>0.74010581032207823</v>
      </c>
      <c r="AL1204" s="439">
        <f t="shared" si="901"/>
        <v>5.3491971769485626E-3</v>
      </c>
      <c r="AM1204" s="439">
        <f t="shared" si="901"/>
        <v>4.9925840318186584E-3</v>
      </c>
      <c r="AN1204" s="440">
        <f t="shared" si="901"/>
        <v>4.6359708866887542E-3</v>
      </c>
    </row>
    <row r="1205" spans="1:40">
      <c r="A1205" s="884" t="s">
        <v>875</v>
      </c>
      <c r="B1205" s="885"/>
      <c r="C1205" s="886"/>
      <c r="D1205" s="885"/>
      <c r="E1205" s="885"/>
      <c r="F1205" s="885"/>
      <c r="G1205" s="25"/>
      <c r="H1205" s="885"/>
      <c r="I1205" s="25"/>
      <c r="J1205" s="323"/>
      <c r="K1205" s="25"/>
      <c r="L1205" s="25"/>
      <c r="M1205" s="25"/>
      <c r="N1205" s="318"/>
      <c r="O1205" s="25"/>
      <c r="P1205" s="25"/>
      <c r="Q1205" s="25"/>
      <c r="R1205" s="25"/>
      <c r="S1205" s="25"/>
      <c r="T1205" s="323"/>
      <c r="U1205" s="25"/>
      <c r="V1205" s="25"/>
      <c r="W1205" s="25"/>
      <c r="X1205" s="25"/>
      <c r="Y1205" s="323"/>
      <c r="Z1205" s="25"/>
      <c r="AA1205" s="25"/>
      <c r="AB1205" s="25"/>
      <c r="AC1205" s="25"/>
      <c r="AD1205" s="25"/>
      <c r="AE1205" s="323"/>
      <c r="AF1205" s="25"/>
      <c r="AG1205" s="25"/>
      <c r="AH1205" s="25"/>
      <c r="AI1205" s="318"/>
      <c r="AJ1205" s="323"/>
      <c r="AK1205" s="25"/>
      <c r="AL1205" s="25"/>
      <c r="AM1205" s="25"/>
      <c r="AN1205" s="318"/>
    </row>
    <row r="1206" spans="1:40" outlineLevel="1">
      <c r="A1206" s="732" t="s">
        <v>26</v>
      </c>
      <c r="B1206" s="733"/>
      <c r="C1206" s="881"/>
      <c r="D1206" s="733"/>
      <c r="E1206" s="733"/>
      <c r="F1206" s="733"/>
      <c r="G1206" s="730"/>
      <c r="H1206" s="733"/>
      <c r="I1206" s="730"/>
      <c r="J1206" s="729"/>
      <c r="K1206" s="730"/>
      <c r="L1206" s="730"/>
      <c r="M1206" s="730"/>
      <c r="N1206" s="731"/>
      <c r="O1206" s="730"/>
      <c r="P1206" s="730"/>
      <c r="Q1206" s="730"/>
      <c r="R1206" s="730"/>
      <c r="S1206" s="730"/>
      <c r="T1206" s="729"/>
      <c r="U1206" s="730"/>
      <c r="V1206" s="730"/>
      <c r="W1206" s="730"/>
      <c r="X1206" s="730"/>
      <c r="Y1206" s="729"/>
      <c r="Z1206" s="730"/>
      <c r="AA1206" s="730"/>
      <c r="AB1206" s="730"/>
      <c r="AC1206" s="730"/>
      <c r="AD1206" s="730"/>
      <c r="AE1206" s="729"/>
      <c r="AF1206" s="730"/>
      <c r="AG1206" s="730"/>
      <c r="AH1206" s="730"/>
      <c r="AI1206" s="731"/>
      <c r="AJ1206" s="729"/>
      <c r="AK1206" s="730"/>
      <c r="AL1206" s="730"/>
      <c r="AM1206" s="730"/>
      <c r="AN1206" s="731"/>
    </row>
    <row r="1207" spans="1:40" outlineLevel="2">
      <c r="A1207" s="882">
        <f>ROW()</f>
        <v>1207</v>
      </c>
      <c r="B1207" s="453"/>
      <c r="D1207" s="452" t="s">
        <v>300</v>
      </c>
      <c r="H1207" s="458"/>
      <c r="I1207" s="458"/>
      <c r="J1207" s="459"/>
      <c r="K1207" s="458"/>
      <c r="L1207" s="458"/>
      <c r="M1207" s="169"/>
      <c r="N1207" s="337">
        <f>Input!$AB$58</f>
        <v>20</v>
      </c>
      <c r="O1207" s="448">
        <f t="shared" ref="O1207:AI1207" si="902">(N1207-N$9)*(N1207&gt;O$9)</f>
        <v>19</v>
      </c>
      <c r="P1207" s="448">
        <f t="shared" si="902"/>
        <v>18</v>
      </c>
      <c r="Q1207" s="448">
        <f t="shared" si="902"/>
        <v>17</v>
      </c>
      <c r="R1207" s="448">
        <f t="shared" si="902"/>
        <v>16</v>
      </c>
      <c r="S1207" s="448">
        <f t="shared" si="902"/>
        <v>15</v>
      </c>
      <c r="T1207" s="464">
        <f t="shared" si="902"/>
        <v>14</v>
      </c>
      <c r="U1207" s="448">
        <f t="shared" si="902"/>
        <v>13.5</v>
      </c>
      <c r="V1207" s="448">
        <f t="shared" si="902"/>
        <v>12.5</v>
      </c>
      <c r="W1207" s="448">
        <f t="shared" si="902"/>
        <v>11.5</v>
      </c>
      <c r="X1207" s="448">
        <f t="shared" si="902"/>
        <v>10.5</v>
      </c>
      <c r="Y1207" s="464">
        <f t="shared" si="902"/>
        <v>9.5</v>
      </c>
      <c r="Z1207" s="448">
        <f t="shared" si="902"/>
        <v>9</v>
      </c>
      <c r="AA1207" s="448">
        <f t="shared" si="902"/>
        <v>8</v>
      </c>
      <c r="AB1207" s="448">
        <f t="shared" si="902"/>
        <v>7</v>
      </c>
      <c r="AC1207" s="448">
        <f t="shared" si="902"/>
        <v>6</v>
      </c>
      <c r="AD1207" s="448">
        <f t="shared" si="902"/>
        <v>5</v>
      </c>
      <c r="AE1207" s="464">
        <f t="shared" si="902"/>
        <v>4</v>
      </c>
      <c r="AF1207" s="448">
        <f t="shared" si="902"/>
        <v>3</v>
      </c>
      <c r="AG1207" s="448">
        <f t="shared" si="902"/>
        <v>2</v>
      </c>
      <c r="AH1207" s="448">
        <f t="shared" si="902"/>
        <v>1</v>
      </c>
      <c r="AI1207" s="449">
        <f t="shared" si="902"/>
        <v>0</v>
      </c>
      <c r="AJ1207" s="464">
        <f t="shared" ref="AJ1207:AJ1222" si="903">(AI1207-AI$9)*(AI1207&gt;AJ$9)</f>
        <v>0</v>
      </c>
      <c r="AK1207" s="448">
        <f t="shared" ref="AK1207:AK1222" si="904">(AJ1207-AJ$9)*(AJ1207&gt;AK$9)</f>
        <v>0</v>
      </c>
      <c r="AL1207" s="448">
        <f t="shared" ref="AL1207:AL1222" si="905">(AK1207-AK$9)*(AK1207&gt;AL$9)</f>
        <v>0</v>
      </c>
      <c r="AM1207" s="448">
        <f t="shared" ref="AM1207:AM1222" si="906">(AL1207-AL$9)*(AL1207&gt;AM$9)</f>
        <v>0</v>
      </c>
      <c r="AN1207" s="449">
        <f t="shared" ref="AN1207:AN1222" si="907">(AM1207-AM$9)*(AM1207&gt;AN$9)</f>
        <v>0</v>
      </c>
    </row>
    <row r="1208" spans="1:40" outlineLevel="2">
      <c r="A1208" s="882">
        <f>ROW()</f>
        <v>1208</v>
      </c>
      <c r="B1208" s="453"/>
      <c r="D1208" s="452" t="s">
        <v>301</v>
      </c>
      <c r="H1208" s="458"/>
      <c r="I1208" s="458"/>
      <c r="J1208" s="459"/>
      <c r="K1208" s="458"/>
      <c r="L1208" s="458"/>
      <c r="M1208" s="169"/>
      <c r="N1208" s="337">
        <f>Input!$AB$59</f>
        <v>20</v>
      </c>
      <c r="O1208" s="448">
        <f t="shared" ref="O1208:AI1208" si="908">(N1208-N$9)*(N1208&gt;O$9)</f>
        <v>19</v>
      </c>
      <c r="P1208" s="448">
        <f t="shared" si="908"/>
        <v>18</v>
      </c>
      <c r="Q1208" s="448">
        <f t="shared" si="908"/>
        <v>17</v>
      </c>
      <c r="R1208" s="448">
        <f t="shared" si="908"/>
        <v>16</v>
      </c>
      <c r="S1208" s="448">
        <f t="shared" si="908"/>
        <v>15</v>
      </c>
      <c r="T1208" s="464">
        <f t="shared" si="908"/>
        <v>14</v>
      </c>
      <c r="U1208" s="448">
        <f t="shared" si="908"/>
        <v>13.5</v>
      </c>
      <c r="V1208" s="448">
        <f t="shared" si="908"/>
        <v>12.5</v>
      </c>
      <c r="W1208" s="448">
        <f t="shared" si="908"/>
        <v>11.5</v>
      </c>
      <c r="X1208" s="448">
        <f t="shared" si="908"/>
        <v>10.5</v>
      </c>
      <c r="Y1208" s="464">
        <f t="shared" si="908"/>
        <v>9.5</v>
      </c>
      <c r="Z1208" s="448">
        <f t="shared" si="908"/>
        <v>9</v>
      </c>
      <c r="AA1208" s="448">
        <f t="shared" si="908"/>
        <v>8</v>
      </c>
      <c r="AB1208" s="448">
        <f t="shared" si="908"/>
        <v>7</v>
      </c>
      <c r="AC1208" s="448">
        <f t="shared" si="908"/>
        <v>6</v>
      </c>
      <c r="AD1208" s="448">
        <f t="shared" si="908"/>
        <v>5</v>
      </c>
      <c r="AE1208" s="464">
        <f t="shared" si="908"/>
        <v>4</v>
      </c>
      <c r="AF1208" s="448">
        <f t="shared" si="908"/>
        <v>3</v>
      </c>
      <c r="AG1208" s="448">
        <f t="shared" si="908"/>
        <v>2</v>
      </c>
      <c r="AH1208" s="448">
        <f t="shared" si="908"/>
        <v>1</v>
      </c>
      <c r="AI1208" s="449">
        <f t="shared" si="908"/>
        <v>0</v>
      </c>
      <c r="AJ1208" s="464">
        <f t="shared" si="903"/>
        <v>0</v>
      </c>
      <c r="AK1208" s="448">
        <f t="shared" si="904"/>
        <v>0</v>
      </c>
      <c r="AL1208" s="448">
        <f t="shared" si="905"/>
        <v>0</v>
      </c>
      <c r="AM1208" s="448">
        <f t="shared" si="906"/>
        <v>0</v>
      </c>
      <c r="AN1208" s="449">
        <f t="shared" si="907"/>
        <v>0</v>
      </c>
    </row>
    <row r="1209" spans="1:40" outlineLevel="2">
      <c r="A1209" s="882">
        <f>ROW()</f>
        <v>1209</v>
      </c>
      <c r="B1209" s="453"/>
      <c r="D1209" s="452" t="s">
        <v>29</v>
      </c>
      <c r="H1209" s="458"/>
      <c r="I1209" s="458"/>
      <c r="J1209" s="459"/>
      <c r="K1209" s="458"/>
      <c r="L1209" s="458"/>
      <c r="M1209" s="169"/>
      <c r="N1209" s="337">
        <f>Input!$AB$60</f>
        <v>20</v>
      </c>
      <c r="O1209" s="448">
        <f t="shared" ref="O1209:AI1209" si="909">(N1209-N$9)*(N1209&gt;O$9)</f>
        <v>19</v>
      </c>
      <c r="P1209" s="448">
        <f t="shared" si="909"/>
        <v>18</v>
      </c>
      <c r="Q1209" s="448">
        <f t="shared" si="909"/>
        <v>17</v>
      </c>
      <c r="R1209" s="448">
        <f t="shared" si="909"/>
        <v>16</v>
      </c>
      <c r="S1209" s="448">
        <f t="shared" si="909"/>
        <v>15</v>
      </c>
      <c r="T1209" s="464">
        <f t="shared" si="909"/>
        <v>14</v>
      </c>
      <c r="U1209" s="448">
        <f t="shared" si="909"/>
        <v>13.5</v>
      </c>
      <c r="V1209" s="448">
        <f t="shared" si="909"/>
        <v>12.5</v>
      </c>
      <c r="W1209" s="448">
        <f t="shared" si="909"/>
        <v>11.5</v>
      </c>
      <c r="X1209" s="448">
        <f t="shared" si="909"/>
        <v>10.5</v>
      </c>
      <c r="Y1209" s="464">
        <f t="shared" si="909"/>
        <v>9.5</v>
      </c>
      <c r="Z1209" s="448">
        <f t="shared" si="909"/>
        <v>9</v>
      </c>
      <c r="AA1209" s="448">
        <f t="shared" si="909"/>
        <v>8</v>
      </c>
      <c r="AB1209" s="448">
        <f t="shared" si="909"/>
        <v>7</v>
      </c>
      <c r="AC1209" s="448">
        <f t="shared" si="909"/>
        <v>6</v>
      </c>
      <c r="AD1209" s="448">
        <f t="shared" si="909"/>
        <v>5</v>
      </c>
      <c r="AE1209" s="464">
        <f t="shared" si="909"/>
        <v>4</v>
      </c>
      <c r="AF1209" s="448">
        <f t="shared" si="909"/>
        <v>3</v>
      </c>
      <c r="AG1209" s="448">
        <f t="shared" si="909"/>
        <v>2</v>
      </c>
      <c r="AH1209" s="448">
        <f t="shared" si="909"/>
        <v>1</v>
      </c>
      <c r="AI1209" s="449">
        <f t="shared" si="909"/>
        <v>0</v>
      </c>
      <c r="AJ1209" s="464">
        <f t="shared" si="903"/>
        <v>0</v>
      </c>
      <c r="AK1209" s="448">
        <f t="shared" si="904"/>
        <v>0</v>
      </c>
      <c r="AL1209" s="448">
        <f t="shared" si="905"/>
        <v>0</v>
      </c>
      <c r="AM1209" s="448">
        <f t="shared" si="906"/>
        <v>0</v>
      </c>
      <c r="AN1209" s="449">
        <f t="shared" si="907"/>
        <v>0</v>
      </c>
    </row>
    <row r="1210" spans="1:40" outlineLevel="2">
      <c r="A1210" s="882">
        <f>ROW()</f>
        <v>1210</v>
      </c>
      <c r="B1210" s="453"/>
      <c r="D1210" s="452" t="s">
        <v>30</v>
      </c>
      <c r="H1210" s="458"/>
      <c r="I1210" s="458"/>
      <c r="J1210" s="459"/>
      <c r="K1210" s="458"/>
      <c r="L1210" s="458"/>
      <c r="M1210" s="169"/>
      <c r="N1210" s="337">
        <f>Input!$AB$61</f>
        <v>20</v>
      </c>
      <c r="O1210" s="448">
        <f t="shared" ref="O1210:AI1210" si="910">(N1210-N$9)*(N1210&gt;O$9)</f>
        <v>19</v>
      </c>
      <c r="P1210" s="448">
        <f t="shared" si="910"/>
        <v>18</v>
      </c>
      <c r="Q1210" s="448">
        <f t="shared" si="910"/>
        <v>17</v>
      </c>
      <c r="R1210" s="448">
        <f t="shared" si="910"/>
        <v>16</v>
      </c>
      <c r="S1210" s="448">
        <f t="shared" si="910"/>
        <v>15</v>
      </c>
      <c r="T1210" s="464">
        <f t="shared" si="910"/>
        <v>14</v>
      </c>
      <c r="U1210" s="448">
        <f t="shared" si="910"/>
        <v>13.5</v>
      </c>
      <c r="V1210" s="448">
        <f t="shared" si="910"/>
        <v>12.5</v>
      </c>
      <c r="W1210" s="448">
        <f t="shared" si="910"/>
        <v>11.5</v>
      </c>
      <c r="X1210" s="448">
        <f t="shared" si="910"/>
        <v>10.5</v>
      </c>
      <c r="Y1210" s="464">
        <f t="shared" si="910"/>
        <v>9.5</v>
      </c>
      <c r="Z1210" s="448">
        <f t="shared" si="910"/>
        <v>9</v>
      </c>
      <c r="AA1210" s="448">
        <f t="shared" si="910"/>
        <v>8</v>
      </c>
      <c r="AB1210" s="448">
        <f t="shared" si="910"/>
        <v>7</v>
      </c>
      <c r="AC1210" s="448">
        <f t="shared" si="910"/>
        <v>6</v>
      </c>
      <c r="AD1210" s="448">
        <f t="shared" si="910"/>
        <v>5</v>
      </c>
      <c r="AE1210" s="464">
        <f t="shared" si="910"/>
        <v>4</v>
      </c>
      <c r="AF1210" s="448">
        <f t="shared" si="910"/>
        <v>3</v>
      </c>
      <c r="AG1210" s="448">
        <f t="shared" si="910"/>
        <v>2</v>
      </c>
      <c r="AH1210" s="448">
        <f t="shared" si="910"/>
        <v>1</v>
      </c>
      <c r="AI1210" s="449">
        <f t="shared" si="910"/>
        <v>0</v>
      </c>
      <c r="AJ1210" s="464">
        <f t="shared" si="903"/>
        <v>0</v>
      </c>
      <c r="AK1210" s="448">
        <f t="shared" si="904"/>
        <v>0</v>
      </c>
      <c r="AL1210" s="448">
        <f t="shared" si="905"/>
        <v>0</v>
      </c>
      <c r="AM1210" s="448">
        <f t="shared" si="906"/>
        <v>0</v>
      </c>
      <c r="AN1210" s="449">
        <f t="shared" si="907"/>
        <v>0</v>
      </c>
    </row>
    <row r="1211" spans="1:40" outlineLevel="2">
      <c r="A1211" s="882">
        <f>ROW()</f>
        <v>1211</v>
      </c>
      <c r="B1211" s="453"/>
      <c r="D1211" s="452" t="s">
        <v>31</v>
      </c>
      <c r="H1211" s="458"/>
      <c r="I1211" s="458"/>
      <c r="J1211" s="459"/>
      <c r="K1211" s="458"/>
      <c r="L1211" s="458"/>
      <c r="M1211" s="169"/>
      <c r="N1211" s="337">
        <f>Input!$AB$62</f>
        <v>20</v>
      </c>
      <c r="O1211" s="448">
        <f t="shared" ref="O1211:AI1211" si="911">(N1211-N$9)*(N1211&gt;O$9)</f>
        <v>19</v>
      </c>
      <c r="P1211" s="448">
        <f t="shared" si="911"/>
        <v>18</v>
      </c>
      <c r="Q1211" s="448">
        <f t="shared" si="911"/>
        <v>17</v>
      </c>
      <c r="R1211" s="448">
        <f t="shared" si="911"/>
        <v>16</v>
      </c>
      <c r="S1211" s="448">
        <f t="shared" si="911"/>
        <v>15</v>
      </c>
      <c r="T1211" s="464">
        <f t="shared" si="911"/>
        <v>14</v>
      </c>
      <c r="U1211" s="448">
        <f t="shared" si="911"/>
        <v>13.5</v>
      </c>
      <c r="V1211" s="448">
        <f t="shared" si="911"/>
        <v>12.5</v>
      </c>
      <c r="W1211" s="448">
        <f t="shared" si="911"/>
        <v>11.5</v>
      </c>
      <c r="X1211" s="448">
        <f t="shared" si="911"/>
        <v>10.5</v>
      </c>
      <c r="Y1211" s="464">
        <f t="shared" si="911"/>
        <v>9.5</v>
      </c>
      <c r="Z1211" s="448">
        <f t="shared" si="911"/>
        <v>9</v>
      </c>
      <c r="AA1211" s="448">
        <f t="shared" si="911"/>
        <v>8</v>
      </c>
      <c r="AB1211" s="448">
        <f t="shared" si="911"/>
        <v>7</v>
      </c>
      <c r="AC1211" s="448">
        <f t="shared" si="911"/>
        <v>6</v>
      </c>
      <c r="AD1211" s="448">
        <f t="shared" si="911"/>
        <v>5</v>
      </c>
      <c r="AE1211" s="464">
        <f t="shared" si="911"/>
        <v>4</v>
      </c>
      <c r="AF1211" s="448">
        <f t="shared" si="911"/>
        <v>3</v>
      </c>
      <c r="AG1211" s="448">
        <f t="shared" si="911"/>
        <v>2</v>
      </c>
      <c r="AH1211" s="448">
        <f t="shared" si="911"/>
        <v>1</v>
      </c>
      <c r="AI1211" s="449">
        <f t="shared" si="911"/>
        <v>0</v>
      </c>
      <c r="AJ1211" s="464">
        <f t="shared" si="903"/>
        <v>0</v>
      </c>
      <c r="AK1211" s="448">
        <f t="shared" si="904"/>
        <v>0</v>
      </c>
      <c r="AL1211" s="448">
        <f t="shared" si="905"/>
        <v>0</v>
      </c>
      <c r="AM1211" s="448">
        <f t="shared" si="906"/>
        <v>0</v>
      </c>
      <c r="AN1211" s="449">
        <f t="shared" si="907"/>
        <v>0</v>
      </c>
    </row>
    <row r="1212" spans="1:40" outlineLevel="2">
      <c r="A1212" s="882">
        <f>ROW()</f>
        <v>1212</v>
      </c>
      <c r="B1212" s="453"/>
      <c r="D1212" s="452" t="s">
        <v>32</v>
      </c>
      <c r="H1212" s="458"/>
      <c r="I1212" s="458"/>
      <c r="J1212" s="459"/>
      <c r="K1212" s="458"/>
      <c r="L1212" s="458"/>
      <c r="M1212" s="169"/>
      <c r="N1212" s="337">
        <f>Input!$AB$63</f>
        <v>40</v>
      </c>
      <c r="O1212" s="448">
        <f t="shared" ref="O1212:AI1212" si="912">(N1212-N$9)*(N1212&gt;O$9)</f>
        <v>39</v>
      </c>
      <c r="P1212" s="448">
        <f t="shared" si="912"/>
        <v>38</v>
      </c>
      <c r="Q1212" s="448">
        <f t="shared" si="912"/>
        <v>37</v>
      </c>
      <c r="R1212" s="448">
        <f t="shared" si="912"/>
        <v>36</v>
      </c>
      <c r="S1212" s="448">
        <f t="shared" si="912"/>
        <v>35</v>
      </c>
      <c r="T1212" s="464">
        <f t="shared" si="912"/>
        <v>34</v>
      </c>
      <c r="U1212" s="448">
        <f t="shared" si="912"/>
        <v>33.5</v>
      </c>
      <c r="V1212" s="448">
        <f t="shared" si="912"/>
        <v>32.5</v>
      </c>
      <c r="W1212" s="448">
        <f t="shared" si="912"/>
        <v>31.5</v>
      </c>
      <c r="X1212" s="448">
        <f t="shared" si="912"/>
        <v>30.5</v>
      </c>
      <c r="Y1212" s="464">
        <f t="shared" si="912"/>
        <v>29.5</v>
      </c>
      <c r="Z1212" s="448">
        <f t="shared" si="912"/>
        <v>29</v>
      </c>
      <c r="AA1212" s="448">
        <f t="shared" si="912"/>
        <v>28</v>
      </c>
      <c r="AB1212" s="448">
        <f t="shared" si="912"/>
        <v>27</v>
      </c>
      <c r="AC1212" s="448">
        <f t="shared" si="912"/>
        <v>26</v>
      </c>
      <c r="AD1212" s="448">
        <f t="shared" si="912"/>
        <v>25</v>
      </c>
      <c r="AE1212" s="464">
        <f t="shared" si="912"/>
        <v>24</v>
      </c>
      <c r="AF1212" s="448">
        <f t="shared" si="912"/>
        <v>23</v>
      </c>
      <c r="AG1212" s="448">
        <f t="shared" si="912"/>
        <v>22</v>
      </c>
      <c r="AH1212" s="448">
        <f t="shared" si="912"/>
        <v>21</v>
      </c>
      <c r="AI1212" s="449">
        <f t="shared" si="912"/>
        <v>20</v>
      </c>
      <c r="AJ1212" s="464">
        <f t="shared" si="903"/>
        <v>19</v>
      </c>
      <c r="AK1212" s="448">
        <f t="shared" si="904"/>
        <v>18</v>
      </c>
      <c r="AL1212" s="448">
        <f t="shared" si="905"/>
        <v>17</v>
      </c>
      <c r="AM1212" s="448">
        <f t="shared" si="906"/>
        <v>16</v>
      </c>
      <c r="AN1212" s="449">
        <f t="shared" si="907"/>
        <v>15</v>
      </c>
    </row>
    <row r="1213" spans="1:40" outlineLevel="2">
      <c r="A1213" s="882">
        <f>ROW()</f>
        <v>1213</v>
      </c>
      <c r="B1213" s="453"/>
      <c r="D1213" s="452" t="s">
        <v>33</v>
      </c>
      <c r="H1213" s="458"/>
      <c r="I1213" s="458"/>
      <c r="J1213" s="459"/>
      <c r="K1213" s="458"/>
      <c r="L1213" s="458"/>
      <c r="M1213" s="169"/>
      <c r="N1213" s="337">
        <f>Input!$AB$64</f>
        <v>40</v>
      </c>
      <c r="O1213" s="448">
        <f t="shared" ref="O1213:AI1213" si="913">(N1213-N$9)*(N1213&gt;O$9)</f>
        <v>39</v>
      </c>
      <c r="P1213" s="448">
        <f t="shared" si="913"/>
        <v>38</v>
      </c>
      <c r="Q1213" s="448">
        <f t="shared" si="913"/>
        <v>37</v>
      </c>
      <c r="R1213" s="448">
        <f t="shared" si="913"/>
        <v>36</v>
      </c>
      <c r="S1213" s="448">
        <f t="shared" si="913"/>
        <v>35</v>
      </c>
      <c r="T1213" s="464">
        <f t="shared" si="913"/>
        <v>34</v>
      </c>
      <c r="U1213" s="448">
        <f t="shared" si="913"/>
        <v>33.5</v>
      </c>
      <c r="V1213" s="448">
        <f t="shared" si="913"/>
        <v>32.5</v>
      </c>
      <c r="W1213" s="448">
        <f t="shared" si="913"/>
        <v>31.5</v>
      </c>
      <c r="X1213" s="448">
        <f t="shared" si="913"/>
        <v>30.5</v>
      </c>
      <c r="Y1213" s="464">
        <f t="shared" si="913"/>
        <v>29.5</v>
      </c>
      <c r="Z1213" s="448">
        <f t="shared" si="913"/>
        <v>29</v>
      </c>
      <c r="AA1213" s="448">
        <f t="shared" si="913"/>
        <v>28</v>
      </c>
      <c r="AB1213" s="448">
        <f t="shared" si="913"/>
        <v>27</v>
      </c>
      <c r="AC1213" s="448">
        <f t="shared" si="913"/>
        <v>26</v>
      </c>
      <c r="AD1213" s="448">
        <f t="shared" si="913"/>
        <v>25</v>
      </c>
      <c r="AE1213" s="464">
        <f t="shared" si="913"/>
        <v>24</v>
      </c>
      <c r="AF1213" s="448">
        <f t="shared" si="913"/>
        <v>23</v>
      </c>
      <c r="AG1213" s="448">
        <f t="shared" si="913"/>
        <v>22</v>
      </c>
      <c r="AH1213" s="448">
        <f t="shared" si="913"/>
        <v>21</v>
      </c>
      <c r="AI1213" s="449">
        <f t="shared" si="913"/>
        <v>20</v>
      </c>
      <c r="AJ1213" s="464">
        <f t="shared" si="903"/>
        <v>19</v>
      </c>
      <c r="AK1213" s="448">
        <f t="shared" si="904"/>
        <v>18</v>
      </c>
      <c r="AL1213" s="448">
        <f t="shared" si="905"/>
        <v>17</v>
      </c>
      <c r="AM1213" s="448">
        <f t="shared" si="906"/>
        <v>16</v>
      </c>
      <c r="AN1213" s="449">
        <f t="shared" si="907"/>
        <v>15</v>
      </c>
    </row>
    <row r="1214" spans="1:40" outlineLevel="2">
      <c r="A1214" s="882">
        <f>ROW()</f>
        <v>1214</v>
      </c>
      <c r="B1214" s="453"/>
      <c r="D1214" s="452" t="s">
        <v>27</v>
      </c>
      <c r="H1214" s="458"/>
      <c r="I1214" s="458"/>
      <c r="J1214" s="459"/>
      <c r="K1214" s="458"/>
      <c r="L1214" s="458"/>
      <c r="M1214" s="169"/>
      <c r="N1214" s="337">
        <f>Input!$AB$65</f>
        <v>40</v>
      </c>
      <c r="O1214" s="448">
        <f t="shared" ref="O1214:AI1214" si="914">(N1214-N$9)*(N1214&gt;O$9)</f>
        <v>39</v>
      </c>
      <c r="P1214" s="448">
        <f t="shared" si="914"/>
        <v>38</v>
      </c>
      <c r="Q1214" s="448">
        <f t="shared" si="914"/>
        <v>37</v>
      </c>
      <c r="R1214" s="448">
        <f t="shared" si="914"/>
        <v>36</v>
      </c>
      <c r="S1214" s="448">
        <f t="shared" si="914"/>
        <v>35</v>
      </c>
      <c r="T1214" s="464">
        <f t="shared" si="914"/>
        <v>34</v>
      </c>
      <c r="U1214" s="448">
        <f t="shared" si="914"/>
        <v>33.5</v>
      </c>
      <c r="V1214" s="448">
        <f t="shared" si="914"/>
        <v>32.5</v>
      </c>
      <c r="W1214" s="448">
        <f t="shared" si="914"/>
        <v>31.5</v>
      </c>
      <c r="X1214" s="448">
        <f t="shared" si="914"/>
        <v>30.5</v>
      </c>
      <c r="Y1214" s="464">
        <f t="shared" si="914"/>
        <v>29.5</v>
      </c>
      <c r="Z1214" s="448">
        <f t="shared" si="914"/>
        <v>29</v>
      </c>
      <c r="AA1214" s="448">
        <f t="shared" si="914"/>
        <v>28</v>
      </c>
      <c r="AB1214" s="448">
        <f t="shared" si="914"/>
        <v>27</v>
      </c>
      <c r="AC1214" s="448">
        <f t="shared" si="914"/>
        <v>26</v>
      </c>
      <c r="AD1214" s="448">
        <f t="shared" si="914"/>
        <v>25</v>
      </c>
      <c r="AE1214" s="464">
        <f t="shared" si="914"/>
        <v>24</v>
      </c>
      <c r="AF1214" s="448">
        <f t="shared" si="914"/>
        <v>23</v>
      </c>
      <c r="AG1214" s="448">
        <f t="shared" si="914"/>
        <v>22</v>
      </c>
      <c r="AH1214" s="448">
        <f t="shared" si="914"/>
        <v>21</v>
      </c>
      <c r="AI1214" s="449">
        <f t="shared" si="914"/>
        <v>20</v>
      </c>
      <c r="AJ1214" s="464">
        <f t="shared" si="903"/>
        <v>19</v>
      </c>
      <c r="AK1214" s="448">
        <f t="shared" si="904"/>
        <v>18</v>
      </c>
      <c r="AL1214" s="448">
        <f t="shared" si="905"/>
        <v>17</v>
      </c>
      <c r="AM1214" s="448">
        <f t="shared" si="906"/>
        <v>16</v>
      </c>
      <c r="AN1214" s="449">
        <f t="shared" si="907"/>
        <v>15</v>
      </c>
    </row>
    <row r="1215" spans="1:40" outlineLevel="2">
      <c r="A1215" s="882">
        <f>ROW()</f>
        <v>1215</v>
      </c>
      <c r="B1215" s="453"/>
      <c r="D1215" s="452" t="s">
        <v>34</v>
      </c>
      <c r="H1215" s="458"/>
      <c r="I1215" s="458"/>
      <c r="J1215" s="459"/>
      <c r="K1215" s="458"/>
      <c r="L1215" s="458"/>
      <c r="M1215" s="169"/>
      <c r="N1215" s="337">
        <f>Input!$AB$66</f>
        <v>25</v>
      </c>
      <c r="O1215" s="448">
        <f t="shared" ref="O1215:AI1215" si="915">(N1215-N$9)*(N1215&gt;O$9)</f>
        <v>24</v>
      </c>
      <c r="P1215" s="448">
        <f t="shared" si="915"/>
        <v>23</v>
      </c>
      <c r="Q1215" s="448">
        <f t="shared" si="915"/>
        <v>22</v>
      </c>
      <c r="R1215" s="448">
        <f t="shared" si="915"/>
        <v>21</v>
      </c>
      <c r="S1215" s="448">
        <f t="shared" si="915"/>
        <v>20</v>
      </c>
      <c r="T1215" s="464">
        <f t="shared" si="915"/>
        <v>19</v>
      </c>
      <c r="U1215" s="448">
        <f t="shared" si="915"/>
        <v>18.5</v>
      </c>
      <c r="V1215" s="448">
        <f t="shared" si="915"/>
        <v>17.5</v>
      </c>
      <c r="W1215" s="448">
        <f t="shared" si="915"/>
        <v>16.5</v>
      </c>
      <c r="X1215" s="448">
        <f t="shared" si="915"/>
        <v>15.5</v>
      </c>
      <c r="Y1215" s="464">
        <f t="shared" si="915"/>
        <v>14.5</v>
      </c>
      <c r="Z1215" s="448">
        <f t="shared" si="915"/>
        <v>14</v>
      </c>
      <c r="AA1215" s="448">
        <f t="shared" si="915"/>
        <v>13</v>
      </c>
      <c r="AB1215" s="448">
        <f t="shared" si="915"/>
        <v>12</v>
      </c>
      <c r="AC1215" s="448">
        <f t="shared" si="915"/>
        <v>11</v>
      </c>
      <c r="AD1215" s="448">
        <f t="shared" si="915"/>
        <v>10</v>
      </c>
      <c r="AE1215" s="464">
        <f t="shared" si="915"/>
        <v>9</v>
      </c>
      <c r="AF1215" s="448">
        <f t="shared" si="915"/>
        <v>8</v>
      </c>
      <c r="AG1215" s="448">
        <f t="shared" si="915"/>
        <v>7</v>
      </c>
      <c r="AH1215" s="448">
        <f t="shared" si="915"/>
        <v>6</v>
      </c>
      <c r="AI1215" s="449">
        <f t="shared" si="915"/>
        <v>5</v>
      </c>
      <c r="AJ1215" s="464">
        <f t="shared" si="903"/>
        <v>4</v>
      </c>
      <c r="AK1215" s="448">
        <f t="shared" si="904"/>
        <v>3</v>
      </c>
      <c r="AL1215" s="448">
        <f t="shared" si="905"/>
        <v>2</v>
      </c>
      <c r="AM1215" s="448">
        <f t="shared" si="906"/>
        <v>1</v>
      </c>
      <c r="AN1215" s="449">
        <f t="shared" si="907"/>
        <v>0</v>
      </c>
    </row>
    <row r="1216" spans="1:40" outlineLevel="2">
      <c r="A1216" s="882">
        <f>ROW()</f>
        <v>1216</v>
      </c>
      <c r="B1216" s="453"/>
      <c r="D1216" s="452" t="s">
        <v>35</v>
      </c>
      <c r="H1216" s="458"/>
      <c r="I1216" s="458"/>
      <c r="J1216" s="459"/>
      <c r="K1216" s="458"/>
      <c r="L1216" s="458"/>
      <c r="M1216" s="169"/>
      <c r="N1216" s="337">
        <f>Input!$AB$67</f>
        <v>10</v>
      </c>
      <c r="O1216" s="448">
        <f t="shared" ref="O1216:AI1216" si="916">(N1216-N$9)*(N1216&gt;O$9)</f>
        <v>9</v>
      </c>
      <c r="P1216" s="448">
        <f t="shared" si="916"/>
        <v>8</v>
      </c>
      <c r="Q1216" s="448">
        <f t="shared" si="916"/>
        <v>7</v>
      </c>
      <c r="R1216" s="448">
        <f t="shared" si="916"/>
        <v>6</v>
      </c>
      <c r="S1216" s="448">
        <f t="shared" si="916"/>
        <v>5</v>
      </c>
      <c r="T1216" s="464">
        <f t="shared" si="916"/>
        <v>4</v>
      </c>
      <c r="U1216" s="448">
        <f t="shared" si="916"/>
        <v>3.5</v>
      </c>
      <c r="V1216" s="448">
        <f t="shared" si="916"/>
        <v>2.5</v>
      </c>
      <c r="W1216" s="448">
        <f t="shared" si="916"/>
        <v>1.5</v>
      </c>
      <c r="X1216" s="448">
        <f t="shared" si="916"/>
        <v>0.5</v>
      </c>
      <c r="Y1216" s="464">
        <f t="shared" si="916"/>
        <v>0</v>
      </c>
      <c r="Z1216" s="448">
        <f t="shared" si="916"/>
        <v>0</v>
      </c>
      <c r="AA1216" s="448">
        <f t="shared" si="916"/>
        <v>0</v>
      </c>
      <c r="AB1216" s="448">
        <f t="shared" si="916"/>
        <v>0</v>
      </c>
      <c r="AC1216" s="448">
        <f t="shared" si="916"/>
        <v>0</v>
      </c>
      <c r="AD1216" s="448">
        <f t="shared" si="916"/>
        <v>0</v>
      </c>
      <c r="AE1216" s="464">
        <f t="shared" si="916"/>
        <v>0</v>
      </c>
      <c r="AF1216" s="448">
        <f t="shared" si="916"/>
        <v>0</v>
      </c>
      <c r="AG1216" s="448">
        <f t="shared" si="916"/>
        <v>0</v>
      </c>
      <c r="AH1216" s="448">
        <f t="shared" si="916"/>
        <v>0</v>
      </c>
      <c r="AI1216" s="449">
        <f t="shared" si="916"/>
        <v>0</v>
      </c>
      <c r="AJ1216" s="464">
        <f t="shared" si="903"/>
        <v>0</v>
      </c>
      <c r="AK1216" s="448">
        <f t="shared" si="904"/>
        <v>0</v>
      </c>
      <c r="AL1216" s="448">
        <f t="shared" si="905"/>
        <v>0</v>
      </c>
      <c r="AM1216" s="448">
        <f t="shared" si="906"/>
        <v>0</v>
      </c>
      <c r="AN1216" s="449">
        <f t="shared" si="907"/>
        <v>0</v>
      </c>
    </row>
    <row r="1217" spans="1:40" outlineLevel="2">
      <c r="A1217" s="882">
        <f>ROW()</f>
        <v>1217</v>
      </c>
      <c r="B1217" s="453"/>
      <c r="D1217" s="452" t="s">
        <v>302</v>
      </c>
      <c r="H1217" s="458"/>
      <c r="I1217" s="458"/>
      <c r="J1217" s="459"/>
      <c r="K1217" s="458"/>
      <c r="L1217" s="458"/>
      <c r="M1217" s="169"/>
      <c r="N1217" s="337">
        <f>Input!$AB$68</f>
        <v>10</v>
      </c>
      <c r="O1217" s="448">
        <f t="shared" ref="O1217:AI1217" si="917">(N1217-N$9)*(N1217&gt;O$9)</f>
        <v>9</v>
      </c>
      <c r="P1217" s="448">
        <f t="shared" si="917"/>
        <v>8</v>
      </c>
      <c r="Q1217" s="448">
        <f t="shared" si="917"/>
        <v>7</v>
      </c>
      <c r="R1217" s="448">
        <f t="shared" si="917"/>
        <v>6</v>
      </c>
      <c r="S1217" s="448">
        <f t="shared" si="917"/>
        <v>5</v>
      </c>
      <c r="T1217" s="464">
        <f t="shared" si="917"/>
        <v>4</v>
      </c>
      <c r="U1217" s="448">
        <f t="shared" si="917"/>
        <v>3.5</v>
      </c>
      <c r="V1217" s="448">
        <f t="shared" si="917"/>
        <v>2.5</v>
      </c>
      <c r="W1217" s="448">
        <f t="shared" si="917"/>
        <v>1.5</v>
      </c>
      <c r="X1217" s="448">
        <f t="shared" si="917"/>
        <v>0.5</v>
      </c>
      <c r="Y1217" s="464">
        <f t="shared" si="917"/>
        <v>0</v>
      </c>
      <c r="Z1217" s="448">
        <f t="shared" si="917"/>
        <v>0</v>
      </c>
      <c r="AA1217" s="448">
        <f t="shared" si="917"/>
        <v>0</v>
      </c>
      <c r="AB1217" s="448">
        <f t="shared" si="917"/>
        <v>0</v>
      </c>
      <c r="AC1217" s="448">
        <f t="shared" si="917"/>
        <v>0</v>
      </c>
      <c r="AD1217" s="448">
        <f t="shared" si="917"/>
        <v>0</v>
      </c>
      <c r="AE1217" s="464">
        <f t="shared" si="917"/>
        <v>0</v>
      </c>
      <c r="AF1217" s="448">
        <f t="shared" si="917"/>
        <v>0</v>
      </c>
      <c r="AG1217" s="448">
        <f t="shared" si="917"/>
        <v>0</v>
      </c>
      <c r="AH1217" s="448">
        <f t="shared" si="917"/>
        <v>0</v>
      </c>
      <c r="AI1217" s="449">
        <f t="shared" si="917"/>
        <v>0</v>
      </c>
      <c r="AJ1217" s="464">
        <f t="shared" si="903"/>
        <v>0</v>
      </c>
      <c r="AK1217" s="448">
        <f t="shared" si="904"/>
        <v>0</v>
      </c>
      <c r="AL1217" s="448">
        <f t="shared" si="905"/>
        <v>0</v>
      </c>
      <c r="AM1217" s="448">
        <f t="shared" si="906"/>
        <v>0</v>
      </c>
      <c r="AN1217" s="449">
        <f t="shared" si="907"/>
        <v>0</v>
      </c>
    </row>
    <row r="1218" spans="1:40" outlineLevel="2">
      <c r="A1218" s="882">
        <f>ROW()</f>
        <v>1218</v>
      </c>
      <c r="B1218" s="453"/>
      <c r="D1218" s="452" t="s">
        <v>36</v>
      </c>
      <c r="H1218" s="458"/>
      <c r="I1218" s="458"/>
      <c r="J1218" s="459"/>
      <c r="K1218" s="458"/>
      <c r="L1218" s="458"/>
      <c r="M1218" s="169"/>
      <c r="N1218" s="337">
        <f>Input!$AB$69</f>
        <v>4</v>
      </c>
      <c r="O1218" s="448">
        <f t="shared" ref="O1218:AI1218" si="918">(N1218-N$9)*(N1218&gt;O$9)</f>
        <v>3</v>
      </c>
      <c r="P1218" s="448">
        <f t="shared" si="918"/>
        <v>2</v>
      </c>
      <c r="Q1218" s="448">
        <f t="shared" si="918"/>
        <v>1</v>
      </c>
      <c r="R1218" s="448">
        <f t="shared" si="918"/>
        <v>0</v>
      </c>
      <c r="S1218" s="448">
        <f t="shared" si="918"/>
        <v>0</v>
      </c>
      <c r="T1218" s="464">
        <f t="shared" si="918"/>
        <v>0</v>
      </c>
      <c r="U1218" s="448">
        <f t="shared" si="918"/>
        <v>0</v>
      </c>
      <c r="V1218" s="448">
        <f t="shared" si="918"/>
        <v>0</v>
      </c>
      <c r="W1218" s="448">
        <f t="shared" si="918"/>
        <v>0</v>
      </c>
      <c r="X1218" s="448">
        <f t="shared" si="918"/>
        <v>0</v>
      </c>
      <c r="Y1218" s="464">
        <f t="shared" si="918"/>
        <v>0</v>
      </c>
      <c r="Z1218" s="448">
        <f t="shared" si="918"/>
        <v>0</v>
      </c>
      <c r="AA1218" s="448">
        <f t="shared" si="918"/>
        <v>0</v>
      </c>
      <c r="AB1218" s="448">
        <f t="shared" si="918"/>
        <v>0</v>
      </c>
      <c r="AC1218" s="448">
        <f t="shared" si="918"/>
        <v>0</v>
      </c>
      <c r="AD1218" s="448">
        <f t="shared" si="918"/>
        <v>0</v>
      </c>
      <c r="AE1218" s="464">
        <f t="shared" si="918"/>
        <v>0</v>
      </c>
      <c r="AF1218" s="448">
        <f t="shared" si="918"/>
        <v>0</v>
      </c>
      <c r="AG1218" s="448">
        <f t="shared" si="918"/>
        <v>0</v>
      </c>
      <c r="AH1218" s="448">
        <f t="shared" si="918"/>
        <v>0</v>
      </c>
      <c r="AI1218" s="449">
        <f t="shared" si="918"/>
        <v>0</v>
      </c>
      <c r="AJ1218" s="464">
        <f t="shared" si="903"/>
        <v>0</v>
      </c>
      <c r="AK1218" s="448">
        <f t="shared" si="904"/>
        <v>0</v>
      </c>
      <c r="AL1218" s="448">
        <f t="shared" si="905"/>
        <v>0</v>
      </c>
      <c r="AM1218" s="448">
        <f t="shared" si="906"/>
        <v>0</v>
      </c>
      <c r="AN1218" s="449">
        <f t="shared" si="907"/>
        <v>0</v>
      </c>
    </row>
    <row r="1219" spans="1:40" outlineLevel="2">
      <c r="A1219" s="882">
        <f>ROW()</f>
        <v>1219</v>
      </c>
      <c r="B1219" s="453"/>
      <c r="D1219" s="452" t="s">
        <v>583</v>
      </c>
      <c r="H1219" s="458"/>
      <c r="I1219" s="458"/>
      <c r="J1219" s="459"/>
      <c r="K1219" s="458"/>
      <c r="L1219" s="458"/>
      <c r="M1219" s="169"/>
      <c r="N1219" s="337">
        <f>Input!$AB$70</f>
        <v>10</v>
      </c>
      <c r="O1219" s="448">
        <f t="shared" ref="O1219:AI1219" si="919">(N1219-N$9)*(N1219&gt;O$9)</f>
        <v>9</v>
      </c>
      <c r="P1219" s="448">
        <f t="shared" si="919"/>
        <v>8</v>
      </c>
      <c r="Q1219" s="448">
        <f t="shared" si="919"/>
        <v>7</v>
      </c>
      <c r="R1219" s="448">
        <f t="shared" si="919"/>
        <v>6</v>
      </c>
      <c r="S1219" s="448">
        <f t="shared" si="919"/>
        <v>5</v>
      </c>
      <c r="T1219" s="464">
        <f t="shared" si="919"/>
        <v>4</v>
      </c>
      <c r="U1219" s="448">
        <f t="shared" si="919"/>
        <v>3.5</v>
      </c>
      <c r="V1219" s="448">
        <f t="shared" si="919"/>
        <v>2.5</v>
      </c>
      <c r="W1219" s="448">
        <f t="shared" si="919"/>
        <v>1.5</v>
      </c>
      <c r="X1219" s="448">
        <f t="shared" si="919"/>
        <v>0.5</v>
      </c>
      <c r="Y1219" s="464">
        <f t="shared" si="919"/>
        <v>0</v>
      </c>
      <c r="Z1219" s="448">
        <f t="shared" si="919"/>
        <v>0</v>
      </c>
      <c r="AA1219" s="448">
        <f t="shared" si="919"/>
        <v>0</v>
      </c>
      <c r="AB1219" s="448">
        <f t="shared" si="919"/>
        <v>0</v>
      </c>
      <c r="AC1219" s="448">
        <f t="shared" si="919"/>
        <v>0</v>
      </c>
      <c r="AD1219" s="448">
        <f t="shared" si="919"/>
        <v>0</v>
      </c>
      <c r="AE1219" s="464">
        <f t="shared" si="919"/>
        <v>0</v>
      </c>
      <c r="AF1219" s="448">
        <f t="shared" si="919"/>
        <v>0</v>
      </c>
      <c r="AG1219" s="448">
        <f t="shared" si="919"/>
        <v>0</v>
      </c>
      <c r="AH1219" s="448">
        <f t="shared" si="919"/>
        <v>0</v>
      </c>
      <c r="AI1219" s="449">
        <f t="shared" si="919"/>
        <v>0</v>
      </c>
      <c r="AJ1219" s="464">
        <f t="shared" si="903"/>
        <v>0</v>
      </c>
      <c r="AK1219" s="448">
        <f t="shared" si="904"/>
        <v>0</v>
      </c>
      <c r="AL1219" s="448">
        <f t="shared" si="905"/>
        <v>0</v>
      </c>
      <c r="AM1219" s="448">
        <f t="shared" si="906"/>
        <v>0</v>
      </c>
      <c r="AN1219" s="449">
        <f t="shared" si="907"/>
        <v>0</v>
      </c>
    </row>
    <row r="1220" spans="1:40" outlineLevel="2">
      <c r="A1220" s="882">
        <f>ROW()</f>
        <v>1220</v>
      </c>
      <c r="B1220" s="453"/>
      <c r="D1220" s="452" t="s">
        <v>81</v>
      </c>
      <c r="H1220" s="458"/>
      <c r="I1220" s="458"/>
      <c r="J1220" s="459"/>
      <c r="K1220" s="458"/>
      <c r="L1220" s="458"/>
      <c r="M1220" s="169"/>
      <c r="N1220" s="337">
        <f>Input!$AB$71</f>
        <v>4</v>
      </c>
      <c r="O1220" s="448">
        <f t="shared" ref="O1220:AI1220" si="920">(N1220-N$9)*(N1220&gt;O$9)</f>
        <v>3</v>
      </c>
      <c r="P1220" s="448">
        <f t="shared" si="920"/>
        <v>2</v>
      </c>
      <c r="Q1220" s="448">
        <f t="shared" si="920"/>
        <v>1</v>
      </c>
      <c r="R1220" s="448">
        <f t="shared" si="920"/>
        <v>0</v>
      </c>
      <c r="S1220" s="448">
        <f t="shared" si="920"/>
        <v>0</v>
      </c>
      <c r="T1220" s="464">
        <f t="shared" si="920"/>
        <v>0</v>
      </c>
      <c r="U1220" s="448">
        <f t="shared" si="920"/>
        <v>0</v>
      </c>
      <c r="V1220" s="448">
        <f t="shared" si="920"/>
        <v>0</v>
      </c>
      <c r="W1220" s="448">
        <f t="shared" si="920"/>
        <v>0</v>
      </c>
      <c r="X1220" s="448">
        <f t="shared" si="920"/>
        <v>0</v>
      </c>
      <c r="Y1220" s="464">
        <f t="shared" si="920"/>
        <v>0</v>
      </c>
      <c r="Z1220" s="448">
        <f t="shared" si="920"/>
        <v>0</v>
      </c>
      <c r="AA1220" s="448">
        <f t="shared" si="920"/>
        <v>0</v>
      </c>
      <c r="AB1220" s="448">
        <f t="shared" si="920"/>
        <v>0</v>
      </c>
      <c r="AC1220" s="448">
        <f t="shared" si="920"/>
        <v>0</v>
      </c>
      <c r="AD1220" s="448">
        <f t="shared" si="920"/>
        <v>0</v>
      </c>
      <c r="AE1220" s="464">
        <f t="shared" si="920"/>
        <v>0</v>
      </c>
      <c r="AF1220" s="448">
        <f t="shared" si="920"/>
        <v>0</v>
      </c>
      <c r="AG1220" s="448">
        <f t="shared" si="920"/>
        <v>0</v>
      </c>
      <c r="AH1220" s="448">
        <f t="shared" si="920"/>
        <v>0</v>
      </c>
      <c r="AI1220" s="449">
        <f t="shared" si="920"/>
        <v>0</v>
      </c>
      <c r="AJ1220" s="464">
        <f t="shared" si="903"/>
        <v>0</v>
      </c>
      <c r="AK1220" s="448">
        <f t="shared" si="904"/>
        <v>0</v>
      </c>
      <c r="AL1220" s="448">
        <f t="shared" si="905"/>
        <v>0</v>
      </c>
      <c r="AM1220" s="448">
        <f t="shared" si="906"/>
        <v>0</v>
      </c>
      <c r="AN1220" s="449">
        <f t="shared" si="907"/>
        <v>0</v>
      </c>
    </row>
    <row r="1221" spans="1:40" outlineLevel="2">
      <c r="A1221" s="882">
        <f>ROW()</f>
        <v>1221</v>
      </c>
      <c r="B1221" s="453"/>
      <c r="D1221" s="452" t="s">
        <v>28</v>
      </c>
      <c r="H1221" s="458"/>
      <c r="I1221" s="458"/>
      <c r="J1221" s="459"/>
      <c r="K1221" s="458"/>
      <c r="L1221" s="458"/>
      <c r="M1221" s="169"/>
      <c r="N1221" s="337">
        <f>Input!$AB$72</f>
        <v>0</v>
      </c>
      <c r="O1221" s="448">
        <f t="shared" ref="O1221:AI1221" si="921">(N1221-N$9)*(N1221&gt;O$9)</f>
        <v>0</v>
      </c>
      <c r="P1221" s="448">
        <f t="shared" si="921"/>
        <v>0</v>
      </c>
      <c r="Q1221" s="448">
        <f t="shared" si="921"/>
        <v>0</v>
      </c>
      <c r="R1221" s="448">
        <f t="shared" si="921"/>
        <v>0</v>
      </c>
      <c r="S1221" s="448">
        <f t="shared" si="921"/>
        <v>0</v>
      </c>
      <c r="T1221" s="464">
        <f t="shared" si="921"/>
        <v>0</v>
      </c>
      <c r="U1221" s="448">
        <f t="shared" si="921"/>
        <v>0</v>
      </c>
      <c r="V1221" s="448">
        <f t="shared" si="921"/>
        <v>0</v>
      </c>
      <c r="W1221" s="448">
        <f t="shared" si="921"/>
        <v>0</v>
      </c>
      <c r="X1221" s="448">
        <f t="shared" si="921"/>
        <v>0</v>
      </c>
      <c r="Y1221" s="464">
        <f t="shared" si="921"/>
        <v>0</v>
      </c>
      <c r="Z1221" s="448">
        <f t="shared" si="921"/>
        <v>0</v>
      </c>
      <c r="AA1221" s="448">
        <f t="shared" si="921"/>
        <v>0</v>
      </c>
      <c r="AB1221" s="448">
        <f t="shared" si="921"/>
        <v>0</v>
      </c>
      <c r="AC1221" s="448">
        <f t="shared" si="921"/>
        <v>0</v>
      </c>
      <c r="AD1221" s="448">
        <f t="shared" si="921"/>
        <v>0</v>
      </c>
      <c r="AE1221" s="464">
        <f t="shared" si="921"/>
        <v>0</v>
      </c>
      <c r="AF1221" s="448">
        <f t="shared" si="921"/>
        <v>0</v>
      </c>
      <c r="AG1221" s="448">
        <f t="shared" si="921"/>
        <v>0</v>
      </c>
      <c r="AH1221" s="448">
        <f t="shared" si="921"/>
        <v>0</v>
      </c>
      <c r="AI1221" s="449">
        <f t="shared" si="921"/>
        <v>0</v>
      </c>
      <c r="AJ1221" s="464">
        <f t="shared" si="903"/>
        <v>0</v>
      </c>
      <c r="AK1221" s="448">
        <f t="shared" si="904"/>
        <v>0</v>
      </c>
      <c r="AL1221" s="448">
        <f t="shared" si="905"/>
        <v>0</v>
      </c>
      <c r="AM1221" s="448">
        <f t="shared" si="906"/>
        <v>0</v>
      </c>
      <c r="AN1221" s="449">
        <f t="shared" si="907"/>
        <v>0</v>
      </c>
    </row>
    <row r="1222" spans="1:40" outlineLevel="2">
      <c r="A1222" s="882">
        <f>ROW()</f>
        <v>1222</v>
      </c>
      <c r="B1222" s="453"/>
      <c r="D1222" s="456" t="s">
        <v>443</v>
      </c>
      <c r="E1222" s="456"/>
      <c r="F1222" s="456"/>
      <c r="G1222" s="456"/>
      <c r="H1222" s="460"/>
      <c r="I1222" s="460"/>
      <c r="J1222" s="461"/>
      <c r="K1222" s="460"/>
      <c r="L1222" s="460"/>
      <c r="M1222" s="170"/>
      <c r="N1222" s="338">
        <f>Input!$AB$73</f>
        <v>5</v>
      </c>
      <c r="O1222" s="450">
        <f t="shared" ref="O1222:AI1222" si="922">(N1222-N$9)*(N1222&gt;O$9)</f>
        <v>4</v>
      </c>
      <c r="P1222" s="450">
        <f t="shared" si="922"/>
        <v>3</v>
      </c>
      <c r="Q1222" s="450">
        <f t="shared" si="922"/>
        <v>2</v>
      </c>
      <c r="R1222" s="450">
        <f t="shared" si="922"/>
        <v>1</v>
      </c>
      <c r="S1222" s="450">
        <f t="shared" si="922"/>
        <v>0</v>
      </c>
      <c r="T1222" s="474">
        <f t="shared" si="922"/>
        <v>0</v>
      </c>
      <c r="U1222" s="450">
        <f t="shared" si="922"/>
        <v>0</v>
      </c>
      <c r="V1222" s="450">
        <f t="shared" si="922"/>
        <v>0</v>
      </c>
      <c r="W1222" s="450">
        <f t="shared" si="922"/>
        <v>0</v>
      </c>
      <c r="X1222" s="450">
        <f t="shared" si="922"/>
        <v>0</v>
      </c>
      <c r="Y1222" s="474">
        <f t="shared" si="922"/>
        <v>0</v>
      </c>
      <c r="Z1222" s="450">
        <f t="shared" si="922"/>
        <v>0</v>
      </c>
      <c r="AA1222" s="450">
        <f t="shared" si="922"/>
        <v>0</v>
      </c>
      <c r="AB1222" s="450">
        <f t="shared" si="922"/>
        <v>0</v>
      </c>
      <c r="AC1222" s="450">
        <f t="shared" si="922"/>
        <v>0</v>
      </c>
      <c r="AD1222" s="450">
        <f t="shared" si="922"/>
        <v>0</v>
      </c>
      <c r="AE1222" s="474">
        <f t="shared" si="922"/>
        <v>0</v>
      </c>
      <c r="AF1222" s="450">
        <f t="shared" si="922"/>
        <v>0</v>
      </c>
      <c r="AG1222" s="450">
        <f t="shared" si="922"/>
        <v>0</v>
      </c>
      <c r="AH1222" s="450">
        <f t="shared" si="922"/>
        <v>0</v>
      </c>
      <c r="AI1222" s="451">
        <f t="shared" si="922"/>
        <v>0</v>
      </c>
      <c r="AJ1222" s="474">
        <f t="shared" si="903"/>
        <v>0</v>
      </c>
      <c r="AK1222" s="450">
        <f t="shared" si="904"/>
        <v>0</v>
      </c>
      <c r="AL1222" s="450">
        <f t="shared" si="905"/>
        <v>0</v>
      </c>
      <c r="AM1222" s="450">
        <f t="shared" si="906"/>
        <v>0</v>
      </c>
      <c r="AN1222" s="451">
        <f t="shared" si="907"/>
        <v>0</v>
      </c>
    </row>
    <row r="1223" spans="1:40" outlineLevel="2">
      <c r="A1223" s="882">
        <f>ROW()</f>
        <v>1223</v>
      </c>
      <c r="B1223" s="453"/>
      <c r="H1223" s="458"/>
      <c r="I1223" s="458"/>
      <c r="J1223" s="459"/>
      <c r="K1223" s="458"/>
      <c r="L1223" s="458"/>
      <c r="M1223" s="458"/>
      <c r="N1223" s="440"/>
      <c r="O1223" s="439"/>
      <c r="P1223" s="439"/>
      <c r="Q1223" s="439"/>
      <c r="R1223" s="439"/>
      <c r="S1223" s="439"/>
      <c r="T1223" s="443"/>
      <c r="U1223" s="439"/>
      <c r="V1223" s="439"/>
      <c r="W1223" s="439"/>
      <c r="X1223" s="439"/>
      <c r="Y1223" s="443"/>
      <c r="Z1223" s="439"/>
      <c r="AA1223" s="439"/>
      <c r="AB1223" s="439"/>
      <c r="AC1223" s="439"/>
      <c r="AD1223" s="439"/>
      <c r="AE1223" s="443"/>
      <c r="AF1223" s="439"/>
      <c r="AG1223" s="439"/>
      <c r="AH1223" s="439"/>
      <c r="AI1223" s="440"/>
      <c r="AJ1223" s="443"/>
      <c r="AK1223" s="439"/>
      <c r="AL1223" s="439"/>
      <c r="AM1223" s="439"/>
      <c r="AN1223" s="440"/>
    </row>
    <row r="1224" spans="1:40" outlineLevel="1">
      <c r="A1224" s="732" t="s">
        <v>20</v>
      </c>
      <c r="B1224" s="733"/>
      <c r="C1224" s="881"/>
      <c r="D1224" s="733"/>
      <c r="E1224" s="733"/>
      <c r="F1224" s="733"/>
      <c r="G1224" s="730"/>
      <c r="H1224" s="733"/>
      <c r="I1224" s="730"/>
      <c r="J1224" s="729"/>
      <c r="K1224" s="730"/>
      <c r="L1224" s="730"/>
      <c r="M1224" s="730"/>
      <c r="N1224" s="731"/>
      <c r="O1224" s="730"/>
      <c r="P1224" s="730"/>
      <c r="Q1224" s="730"/>
      <c r="R1224" s="730"/>
      <c r="S1224" s="730"/>
      <c r="T1224" s="729"/>
      <c r="U1224" s="730"/>
      <c r="V1224" s="730"/>
      <c r="W1224" s="730"/>
      <c r="X1224" s="730"/>
      <c r="Y1224" s="729"/>
      <c r="Z1224" s="730"/>
      <c r="AA1224" s="730"/>
      <c r="AB1224" s="730"/>
      <c r="AC1224" s="730"/>
      <c r="AD1224" s="730"/>
      <c r="AE1224" s="729"/>
      <c r="AF1224" s="730"/>
      <c r="AG1224" s="730"/>
      <c r="AH1224" s="730"/>
      <c r="AI1224" s="731"/>
      <c r="AJ1224" s="729"/>
      <c r="AK1224" s="730"/>
      <c r="AL1224" s="730"/>
      <c r="AM1224" s="730"/>
      <c r="AN1224" s="731"/>
    </row>
    <row r="1225" spans="1:40" outlineLevel="2">
      <c r="A1225" s="882">
        <f>ROW()</f>
        <v>1225</v>
      </c>
      <c r="B1225" s="453"/>
      <c r="D1225" s="452" t="s">
        <v>300</v>
      </c>
      <c r="H1225" s="458"/>
      <c r="I1225" s="458"/>
      <c r="J1225" s="459"/>
      <c r="K1225" s="458"/>
      <c r="L1225" s="458"/>
      <c r="M1225" s="439">
        <f t="shared" ref="M1225:AD1226" si="923">L1333</f>
        <v>0</v>
      </c>
      <c r="N1225" s="440">
        <f t="shared" si="923"/>
        <v>0</v>
      </c>
      <c r="O1225" s="439">
        <f t="shared" si="923"/>
        <v>0</v>
      </c>
      <c r="P1225" s="439">
        <f t="shared" si="923"/>
        <v>0</v>
      </c>
      <c r="Q1225" s="439">
        <f t="shared" si="923"/>
        <v>0</v>
      </c>
      <c r="R1225" s="439">
        <f t="shared" si="923"/>
        <v>0</v>
      </c>
      <c r="S1225" s="439">
        <f t="shared" si="923"/>
        <v>0</v>
      </c>
      <c r="T1225" s="443">
        <f t="shared" si="923"/>
        <v>0</v>
      </c>
      <c r="U1225" s="439">
        <f t="shared" si="923"/>
        <v>0</v>
      </c>
      <c r="V1225" s="439">
        <f t="shared" si="923"/>
        <v>0</v>
      </c>
      <c r="W1225" s="439">
        <f t="shared" si="923"/>
        <v>0</v>
      </c>
      <c r="X1225" s="439">
        <f t="shared" si="923"/>
        <v>0</v>
      </c>
      <c r="Y1225" s="443">
        <f t="shared" si="923"/>
        <v>0</v>
      </c>
      <c r="Z1225" s="439">
        <f t="shared" si="923"/>
        <v>0</v>
      </c>
      <c r="AA1225" s="439">
        <f t="shared" si="923"/>
        <v>0</v>
      </c>
      <c r="AB1225" s="439">
        <f t="shared" si="923"/>
        <v>0</v>
      </c>
      <c r="AC1225" s="439">
        <f t="shared" si="923"/>
        <v>0</v>
      </c>
      <c r="AD1225" s="439">
        <f t="shared" si="923"/>
        <v>0</v>
      </c>
      <c r="AE1225" s="443">
        <f t="shared" ref="AE1225:AI1236" si="924">AD1333</f>
        <v>0</v>
      </c>
      <c r="AF1225" s="439">
        <f t="shared" si="924"/>
        <v>0</v>
      </c>
      <c r="AG1225" s="439">
        <f t="shared" si="924"/>
        <v>0</v>
      </c>
      <c r="AH1225" s="439">
        <f t="shared" si="924"/>
        <v>0</v>
      </c>
      <c r="AI1225" s="440">
        <f t="shared" si="924"/>
        <v>0</v>
      </c>
      <c r="AJ1225" s="443">
        <f t="shared" ref="AJ1225:AJ1236" si="925">AI1333</f>
        <v>0</v>
      </c>
      <c r="AK1225" s="439">
        <f t="shared" ref="AK1225:AK1236" si="926">AJ1333</f>
        <v>0</v>
      </c>
      <c r="AL1225" s="439">
        <f t="shared" ref="AL1225:AL1236" si="927">AK1333</f>
        <v>0</v>
      </c>
      <c r="AM1225" s="439">
        <f t="shared" ref="AM1225:AM1236" si="928">AL1333</f>
        <v>0</v>
      </c>
      <c r="AN1225" s="440">
        <f t="shared" ref="AN1225:AN1236" si="929">AM1333</f>
        <v>0</v>
      </c>
    </row>
    <row r="1226" spans="1:40" outlineLevel="2">
      <c r="A1226" s="882">
        <f>ROW()</f>
        <v>1226</v>
      </c>
      <c r="B1226" s="453"/>
      <c r="D1226" s="452" t="s">
        <v>301</v>
      </c>
      <c r="H1226" s="458"/>
      <c r="I1226" s="458"/>
      <c r="J1226" s="459"/>
      <c r="K1226" s="458"/>
      <c r="L1226" s="458"/>
      <c r="M1226" s="439">
        <f t="shared" si="923"/>
        <v>0</v>
      </c>
      <c r="N1226" s="440">
        <f t="shared" si="923"/>
        <v>0</v>
      </c>
      <c r="O1226" s="439">
        <f t="shared" si="923"/>
        <v>0</v>
      </c>
      <c r="P1226" s="439">
        <f t="shared" si="923"/>
        <v>0</v>
      </c>
      <c r="Q1226" s="439">
        <f t="shared" si="923"/>
        <v>0</v>
      </c>
      <c r="R1226" s="439">
        <f t="shared" si="923"/>
        <v>0</v>
      </c>
      <c r="S1226" s="439">
        <f t="shared" si="923"/>
        <v>0</v>
      </c>
      <c r="T1226" s="334">
        <v>0</v>
      </c>
      <c r="U1226" s="439">
        <f t="shared" si="923"/>
        <v>0</v>
      </c>
      <c r="V1226" s="439">
        <f t="shared" si="923"/>
        <v>0</v>
      </c>
      <c r="W1226" s="439">
        <f t="shared" si="923"/>
        <v>0</v>
      </c>
      <c r="X1226" s="439">
        <f t="shared" si="923"/>
        <v>0</v>
      </c>
      <c r="Y1226" s="443">
        <f t="shared" si="923"/>
        <v>0</v>
      </c>
      <c r="Z1226" s="439">
        <f t="shared" si="923"/>
        <v>0</v>
      </c>
      <c r="AA1226" s="439">
        <f t="shared" si="923"/>
        <v>0</v>
      </c>
      <c r="AB1226" s="439">
        <f t="shared" si="923"/>
        <v>0</v>
      </c>
      <c r="AC1226" s="439">
        <f t="shared" si="923"/>
        <v>0</v>
      </c>
      <c r="AD1226" s="439">
        <f t="shared" si="923"/>
        <v>0</v>
      </c>
      <c r="AE1226" s="443">
        <f t="shared" si="924"/>
        <v>0</v>
      </c>
      <c r="AF1226" s="439">
        <f t="shared" si="924"/>
        <v>0</v>
      </c>
      <c r="AG1226" s="439">
        <f t="shared" si="924"/>
        <v>0</v>
      </c>
      <c r="AH1226" s="439">
        <f t="shared" si="924"/>
        <v>0</v>
      </c>
      <c r="AI1226" s="440">
        <f t="shared" si="924"/>
        <v>0</v>
      </c>
      <c r="AJ1226" s="443">
        <f t="shared" si="925"/>
        <v>0</v>
      </c>
      <c r="AK1226" s="439">
        <f t="shared" si="926"/>
        <v>0</v>
      </c>
      <c r="AL1226" s="439">
        <f t="shared" si="927"/>
        <v>0</v>
      </c>
      <c r="AM1226" s="439">
        <f t="shared" si="928"/>
        <v>0</v>
      </c>
      <c r="AN1226" s="440">
        <f t="shared" si="929"/>
        <v>0</v>
      </c>
    </row>
    <row r="1227" spans="1:40" outlineLevel="2">
      <c r="A1227" s="882">
        <f>ROW()</f>
        <v>1227</v>
      </c>
      <c r="B1227" s="453"/>
      <c r="D1227" s="452" t="s">
        <v>29</v>
      </c>
      <c r="H1227" s="458"/>
      <c r="I1227" s="458"/>
      <c r="J1227" s="459"/>
      <c r="K1227" s="458"/>
      <c r="L1227" s="458"/>
      <c r="M1227" s="439">
        <f t="shared" ref="M1227:S1235" si="930">L1335</f>
        <v>0</v>
      </c>
      <c r="N1227" s="440">
        <f t="shared" si="930"/>
        <v>6.84</v>
      </c>
      <c r="O1227" s="439">
        <f t="shared" si="930"/>
        <v>6.4980000000000002</v>
      </c>
      <c r="P1227" s="439">
        <f t="shared" si="930"/>
        <v>6.1560000000000006</v>
      </c>
      <c r="Q1227" s="439">
        <f t="shared" si="930"/>
        <v>5.8140000000000009</v>
      </c>
      <c r="R1227" s="439">
        <f t="shared" si="930"/>
        <v>5.4720000000000013</v>
      </c>
      <c r="S1227" s="439">
        <f t="shared" si="930"/>
        <v>5.1300000000000008</v>
      </c>
      <c r="T1227" s="334">
        <v>0</v>
      </c>
      <c r="U1227" s="439">
        <f t="shared" ref="U1227:AD1227" si="931">T1335</f>
        <v>0</v>
      </c>
      <c r="V1227" s="439">
        <f t="shared" si="931"/>
        <v>0</v>
      </c>
      <c r="W1227" s="439">
        <f t="shared" si="931"/>
        <v>0</v>
      </c>
      <c r="X1227" s="439">
        <f t="shared" si="931"/>
        <v>0</v>
      </c>
      <c r="Y1227" s="443">
        <f t="shared" si="931"/>
        <v>0</v>
      </c>
      <c r="Z1227" s="439">
        <f t="shared" si="931"/>
        <v>0</v>
      </c>
      <c r="AA1227" s="439">
        <f t="shared" si="931"/>
        <v>0</v>
      </c>
      <c r="AB1227" s="439">
        <f t="shared" si="931"/>
        <v>0</v>
      </c>
      <c r="AC1227" s="439">
        <f t="shared" si="931"/>
        <v>0</v>
      </c>
      <c r="AD1227" s="439">
        <f t="shared" si="931"/>
        <v>0</v>
      </c>
      <c r="AE1227" s="443">
        <f t="shared" si="924"/>
        <v>0</v>
      </c>
      <c r="AF1227" s="439">
        <f t="shared" si="924"/>
        <v>0</v>
      </c>
      <c r="AG1227" s="439">
        <f t="shared" si="924"/>
        <v>0</v>
      </c>
      <c r="AH1227" s="439">
        <f t="shared" si="924"/>
        <v>0</v>
      </c>
      <c r="AI1227" s="440">
        <f t="shared" si="924"/>
        <v>0</v>
      </c>
      <c r="AJ1227" s="443">
        <f t="shared" si="925"/>
        <v>0</v>
      </c>
      <c r="AK1227" s="439">
        <f t="shared" si="926"/>
        <v>0</v>
      </c>
      <c r="AL1227" s="439">
        <f t="shared" si="927"/>
        <v>0</v>
      </c>
      <c r="AM1227" s="439">
        <f t="shared" si="928"/>
        <v>0</v>
      </c>
      <c r="AN1227" s="440">
        <f t="shared" si="929"/>
        <v>0</v>
      </c>
    </row>
    <row r="1228" spans="1:40" outlineLevel="2">
      <c r="A1228" s="882">
        <f>ROW()</f>
        <v>1228</v>
      </c>
      <c r="B1228" s="453"/>
      <c r="D1228" s="452" t="s">
        <v>30</v>
      </c>
      <c r="H1228" s="458"/>
      <c r="I1228" s="458"/>
      <c r="J1228" s="459"/>
      <c r="K1228" s="458"/>
      <c r="L1228" s="458"/>
      <c r="M1228" s="439">
        <f t="shared" si="930"/>
        <v>0</v>
      </c>
      <c r="N1228" s="440">
        <f t="shared" si="930"/>
        <v>0</v>
      </c>
      <c r="O1228" s="439">
        <f t="shared" si="930"/>
        <v>0</v>
      </c>
      <c r="P1228" s="439">
        <f t="shared" si="930"/>
        <v>0</v>
      </c>
      <c r="Q1228" s="439">
        <f t="shared" si="930"/>
        <v>0</v>
      </c>
      <c r="R1228" s="439">
        <f t="shared" si="930"/>
        <v>0</v>
      </c>
      <c r="S1228" s="439">
        <f t="shared" si="930"/>
        <v>0</v>
      </c>
      <c r="T1228" s="443">
        <f>SUM(S1335:S1337)</f>
        <v>4.7880000000000011</v>
      </c>
      <c r="U1228" s="439">
        <f t="shared" ref="U1228:AD1228" si="932">T1336</f>
        <v>4.6170000000000009</v>
      </c>
      <c r="V1228" s="439">
        <f t="shared" si="932"/>
        <v>4.2750000000000004</v>
      </c>
      <c r="W1228" s="439">
        <f t="shared" si="932"/>
        <v>3.9330000000000003</v>
      </c>
      <c r="X1228" s="439">
        <f t="shared" si="932"/>
        <v>3.5910000000000002</v>
      </c>
      <c r="Y1228" s="443">
        <f t="shared" si="932"/>
        <v>3.2490000000000001</v>
      </c>
      <c r="Z1228" s="439">
        <f t="shared" si="932"/>
        <v>3.0780000000000003</v>
      </c>
      <c r="AA1228" s="439">
        <f t="shared" si="932"/>
        <v>2.7360000000000002</v>
      </c>
      <c r="AB1228" s="439">
        <f t="shared" si="932"/>
        <v>2.3940000000000001</v>
      </c>
      <c r="AC1228" s="439">
        <f t="shared" si="932"/>
        <v>2.052</v>
      </c>
      <c r="AD1228" s="439">
        <f t="shared" si="932"/>
        <v>1.71</v>
      </c>
      <c r="AE1228" s="443">
        <f t="shared" si="924"/>
        <v>1.3679999999999999</v>
      </c>
      <c r="AF1228" s="439">
        <f t="shared" si="924"/>
        <v>1.0259999999999998</v>
      </c>
      <c r="AG1228" s="439">
        <f t="shared" si="924"/>
        <v>0.68399999999999994</v>
      </c>
      <c r="AH1228" s="439">
        <f t="shared" si="924"/>
        <v>0.34199999999999997</v>
      </c>
      <c r="AI1228" s="440">
        <f t="shared" si="924"/>
        <v>0</v>
      </c>
      <c r="AJ1228" s="443">
        <f t="shared" si="925"/>
        <v>0</v>
      </c>
      <c r="AK1228" s="439">
        <f t="shared" si="926"/>
        <v>0</v>
      </c>
      <c r="AL1228" s="439">
        <f t="shared" si="927"/>
        <v>0</v>
      </c>
      <c r="AM1228" s="439">
        <f t="shared" si="928"/>
        <v>0</v>
      </c>
      <c r="AN1228" s="440">
        <f t="shared" si="929"/>
        <v>0</v>
      </c>
    </row>
    <row r="1229" spans="1:40" outlineLevel="2">
      <c r="A1229" s="882">
        <f>ROW()</f>
        <v>1229</v>
      </c>
      <c r="B1229" s="453"/>
      <c r="D1229" s="452" t="s">
        <v>31</v>
      </c>
      <c r="H1229" s="458"/>
      <c r="I1229" s="458"/>
      <c r="J1229" s="459"/>
      <c r="K1229" s="458"/>
      <c r="L1229" s="458"/>
      <c r="M1229" s="439">
        <f t="shared" si="930"/>
        <v>0</v>
      </c>
      <c r="N1229" s="440">
        <f t="shared" si="930"/>
        <v>0</v>
      </c>
      <c r="O1229" s="439">
        <f t="shared" si="930"/>
        <v>0</v>
      </c>
      <c r="P1229" s="439">
        <f t="shared" si="930"/>
        <v>0</v>
      </c>
      <c r="Q1229" s="439">
        <f t="shared" si="930"/>
        <v>0</v>
      </c>
      <c r="R1229" s="439">
        <f t="shared" si="930"/>
        <v>0</v>
      </c>
      <c r="S1229" s="439">
        <f t="shared" si="930"/>
        <v>0</v>
      </c>
      <c r="T1229" s="443">
        <f t="shared" ref="T1229:T1235" si="933">S1337</f>
        <v>0</v>
      </c>
      <c r="U1229" s="439">
        <f t="shared" ref="U1229:AD1229" si="934">T1337</f>
        <v>0</v>
      </c>
      <c r="V1229" s="439">
        <f t="shared" si="934"/>
        <v>0</v>
      </c>
      <c r="W1229" s="439">
        <f t="shared" si="934"/>
        <v>0</v>
      </c>
      <c r="X1229" s="439">
        <f t="shared" si="934"/>
        <v>0</v>
      </c>
      <c r="Y1229" s="443">
        <f t="shared" si="934"/>
        <v>0</v>
      </c>
      <c r="Z1229" s="439">
        <f t="shared" si="934"/>
        <v>0</v>
      </c>
      <c r="AA1229" s="439">
        <f t="shared" si="934"/>
        <v>0</v>
      </c>
      <c r="AB1229" s="439">
        <f t="shared" si="934"/>
        <v>0</v>
      </c>
      <c r="AC1229" s="439">
        <f t="shared" si="934"/>
        <v>0</v>
      </c>
      <c r="AD1229" s="439">
        <f t="shared" si="934"/>
        <v>0</v>
      </c>
      <c r="AE1229" s="443">
        <f t="shared" si="924"/>
        <v>0</v>
      </c>
      <c r="AF1229" s="439">
        <f t="shared" si="924"/>
        <v>0</v>
      </c>
      <c r="AG1229" s="439">
        <f t="shared" si="924"/>
        <v>0</v>
      </c>
      <c r="AH1229" s="439">
        <f t="shared" si="924"/>
        <v>0</v>
      </c>
      <c r="AI1229" s="440">
        <f t="shared" si="924"/>
        <v>0</v>
      </c>
      <c r="AJ1229" s="443">
        <f t="shared" si="925"/>
        <v>0</v>
      </c>
      <c r="AK1229" s="439">
        <f t="shared" si="926"/>
        <v>0</v>
      </c>
      <c r="AL1229" s="439">
        <f t="shared" si="927"/>
        <v>0</v>
      </c>
      <c r="AM1229" s="439">
        <f t="shared" si="928"/>
        <v>0</v>
      </c>
      <c r="AN1229" s="440">
        <f t="shared" si="929"/>
        <v>0</v>
      </c>
    </row>
    <row r="1230" spans="1:40" outlineLevel="2">
      <c r="A1230" s="882">
        <f>ROW()</f>
        <v>1230</v>
      </c>
      <c r="B1230" s="453"/>
      <c r="D1230" s="452" t="s">
        <v>32</v>
      </c>
      <c r="H1230" s="458"/>
      <c r="I1230" s="458"/>
      <c r="J1230" s="459"/>
      <c r="K1230" s="458"/>
      <c r="L1230" s="458"/>
      <c r="M1230" s="439">
        <f t="shared" si="930"/>
        <v>0</v>
      </c>
      <c r="N1230" s="440">
        <f t="shared" si="930"/>
        <v>0</v>
      </c>
      <c r="O1230" s="439">
        <f t="shared" si="930"/>
        <v>0</v>
      </c>
      <c r="P1230" s="439">
        <f t="shared" si="930"/>
        <v>0</v>
      </c>
      <c r="Q1230" s="439">
        <f t="shared" si="930"/>
        <v>0</v>
      </c>
      <c r="R1230" s="439">
        <f t="shared" si="930"/>
        <v>0</v>
      </c>
      <c r="S1230" s="439">
        <f t="shared" si="930"/>
        <v>0</v>
      </c>
      <c r="T1230" s="443">
        <f t="shared" si="933"/>
        <v>0</v>
      </c>
      <c r="U1230" s="439">
        <f t="shared" ref="U1230:AD1230" si="935">T1338</f>
        <v>0</v>
      </c>
      <c r="V1230" s="439">
        <f t="shared" si="935"/>
        <v>0</v>
      </c>
      <c r="W1230" s="439">
        <f t="shared" si="935"/>
        <v>0</v>
      </c>
      <c r="X1230" s="439">
        <f t="shared" si="935"/>
        <v>0</v>
      </c>
      <c r="Y1230" s="443">
        <f t="shared" si="935"/>
        <v>0</v>
      </c>
      <c r="Z1230" s="439">
        <f t="shared" si="935"/>
        <v>0</v>
      </c>
      <c r="AA1230" s="439">
        <f t="shared" si="935"/>
        <v>0</v>
      </c>
      <c r="AB1230" s="439">
        <f t="shared" si="935"/>
        <v>0</v>
      </c>
      <c r="AC1230" s="439">
        <f t="shared" si="935"/>
        <v>0</v>
      </c>
      <c r="AD1230" s="439">
        <f t="shared" si="935"/>
        <v>0</v>
      </c>
      <c r="AE1230" s="443">
        <f t="shared" si="924"/>
        <v>0</v>
      </c>
      <c r="AF1230" s="439">
        <f t="shared" si="924"/>
        <v>0</v>
      </c>
      <c r="AG1230" s="439">
        <f t="shared" si="924"/>
        <v>0</v>
      </c>
      <c r="AH1230" s="439">
        <f t="shared" si="924"/>
        <v>0</v>
      </c>
      <c r="AI1230" s="440">
        <f t="shared" si="924"/>
        <v>0</v>
      </c>
      <c r="AJ1230" s="443">
        <f t="shared" si="925"/>
        <v>0</v>
      </c>
      <c r="AK1230" s="439">
        <f t="shared" si="926"/>
        <v>0</v>
      </c>
      <c r="AL1230" s="439">
        <f t="shared" si="927"/>
        <v>0</v>
      </c>
      <c r="AM1230" s="439">
        <f t="shared" si="928"/>
        <v>0</v>
      </c>
      <c r="AN1230" s="440">
        <f t="shared" si="929"/>
        <v>0</v>
      </c>
    </row>
    <row r="1231" spans="1:40" outlineLevel="2">
      <c r="A1231" s="882">
        <f>ROW()</f>
        <v>1231</v>
      </c>
      <c r="B1231" s="453"/>
      <c r="D1231" s="452" t="s">
        <v>33</v>
      </c>
      <c r="H1231" s="458"/>
      <c r="I1231" s="458"/>
      <c r="J1231" s="459"/>
      <c r="K1231" s="458"/>
      <c r="L1231" s="458"/>
      <c r="M1231" s="439">
        <f t="shared" si="930"/>
        <v>0</v>
      </c>
      <c r="N1231" s="440">
        <f t="shared" si="930"/>
        <v>0</v>
      </c>
      <c r="O1231" s="439">
        <f t="shared" si="930"/>
        <v>0</v>
      </c>
      <c r="P1231" s="439">
        <f t="shared" si="930"/>
        <v>0</v>
      </c>
      <c r="Q1231" s="439">
        <f t="shared" si="930"/>
        <v>0</v>
      </c>
      <c r="R1231" s="439">
        <f t="shared" si="930"/>
        <v>0</v>
      </c>
      <c r="S1231" s="439">
        <f t="shared" si="930"/>
        <v>0</v>
      </c>
      <c r="T1231" s="443">
        <f t="shared" si="933"/>
        <v>0</v>
      </c>
      <c r="U1231" s="439">
        <f t="shared" ref="U1231:AD1231" si="936">T1339</f>
        <v>0</v>
      </c>
      <c r="V1231" s="439">
        <f t="shared" si="936"/>
        <v>0</v>
      </c>
      <c r="W1231" s="439">
        <f t="shared" si="936"/>
        <v>0</v>
      </c>
      <c r="X1231" s="439">
        <f t="shared" si="936"/>
        <v>0</v>
      </c>
      <c r="Y1231" s="443">
        <f t="shared" si="936"/>
        <v>0</v>
      </c>
      <c r="Z1231" s="439">
        <f t="shared" si="936"/>
        <v>0</v>
      </c>
      <c r="AA1231" s="439">
        <f t="shared" si="936"/>
        <v>0</v>
      </c>
      <c r="AB1231" s="439">
        <f t="shared" si="936"/>
        <v>0</v>
      </c>
      <c r="AC1231" s="439">
        <f t="shared" si="936"/>
        <v>0</v>
      </c>
      <c r="AD1231" s="439">
        <f t="shared" si="936"/>
        <v>0</v>
      </c>
      <c r="AE1231" s="443">
        <f t="shared" si="924"/>
        <v>0</v>
      </c>
      <c r="AF1231" s="439">
        <f t="shared" si="924"/>
        <v>0</v>
      </c>
      <c r="AG1231" s="439">
        <f t="shared" si="924"/>
        <v>0</v>
      </c>
      <c r="AH1231" s="439">
        <f t="shared" si="924"/>
        <v>0</v>
      </c>
      <c r="AI1231" s="440">
        <f t="shared" si="924"/>
        <v>0</v>
      </c>
      <c r="AJ1231" s="443">
        <f t="shared" si="925"/>
        <v>0</v>
      </c>
      <c r="AK1231" s="439">
        <f t="shared" si="926"/>
        <v>0</v>
      </c>
      <c r="AL1231" s="439">
        <f t="shared" si="927"/>
        <v>0</v>
      </c>
      <c r="AM1231" s="439">
        <f t="shared" si="928"/>
        <v>0</v>
      </c>
      <c r="AN1231" s="440">
        <f t="shared" si="929"/>
        <v>0</v>
      </c>
    </row>
    <row r="1232" spans="1:40" outlineLevel="2">
      <c r="A1232" s="882">
        <f>ROW()</f>
        <v>1232</v>
      </c>
      <c r="B1232" s="453"/>
      <c r="D1232" s="452" t="s">
        <v>27</v>
      </c>
      <c r="H1232" s="458"/>
      <c r="I1232" s="458"/>
      <c r="J1232" s="459"/>
      <c r="K1232" s="458"/>
      <c r="L1232" s="458"/>
      <c r="M1232" s="439">
        <f t="shared" si="930"/>
        <v>0</v>
      </c>
      <c r="N1232" s="440">
        <f t="shared" si="930"/>
        <v>0</v>
      </c>
      <c r="O1232" s="439">
        <f t="shared" si="930"/>
        <v>0</v>
      </c>
      <c r="P1232" s="439">
        <f t="shared" si="930"/>
        <v>0</v>
      </c>
      <c r="Q1232" s="439">
        <f t="shared" si="930"/>
        <v>0</v>
      </c>
      <c r="R1232" s="439">
        <f t="shared" si="930"/>
        <v>0</v>
      </c>
      <c r="S1232" s="439">
        <f t="shared" si="930"/>
        <v>0</v>
      </c>
      <c r="T1232" s="443">
        <f t="shared" si="933"/>
        <v>0</v>
      </c>
      <c r="U1232" s="439">
        <f t="shared" ref="U1232:AD1232" si="937">T1340</f>
        <v>0</v>
      </c>
      <c r="V1232" s="439">
        <f t="shared" si="937"/>
        <v>0</v>
      </c>
      <c r="W1232" s="439">
        <f t="shared" si="937"/>
        <v>0</v>
      </c>
      <c r="X1232" s="439">
        <f t="shared" si="937"/>
        <v>0</v>
      </c>
      <c r="Y1232" s="443">
        <f t="shared" si="937"/>
        <v>0</v>
      </c>
      <c r="Z1232" s="439">
        <f t="shared" si="937"/>
        <v>0</v>
      </c>
      <c r="AA1232" s="439">
        <f t="shared" si="937"/>
        <v>0</v>
      </c>
      <c r="AB1232" s="439">
        <f t="shared" si="937"/>
        <v>0</v>
      </c>
      <c r="AC1232" s="439">
        <f t="shared" si="937"/>
        <v>0</v>
      </c>
      <c r="AD1232" s="439">
        <f t="shared" si="937"/>
        <v>0</v>
      </c>
      <c r="AE1232" s="443">
        <f t="shared" si="924"/>
        <v>0</v>
      </c>
      <c r="AF1232" s="439">
        <f t="shared" si="924"/>
        <v>0</v>
      </c>
      <c r="AG1232" s="439">
        <f t="shared" si="924"/>
        <v>0</v>
      </c>
      <c r="AH1232" s="439">
        <f t="shared" si="924"/>
        <v>0</v>
      </c>
      <c r="AI1232" s="440">
        <f t="shared" si="924"/>
        <v>0</v>
      </c>
      <c r="AJ1232" s="443">
        <f t="shared" si="925"/>
        <v>0</v>
      </c>
      <c r="AK1232" s="439">
        <f t="shared" si="926"/>
        <v>0</v>
      </c>
      <c r="AL1232" s="439">
        <f t="shared" si="927"/>
        <v>0</v>
      </c>
      <c r="AM1232" s="439">
        <f t="shared" si="928"/>
        <v>0</v>
      </c>
      <c r="AN1232" s="440">
        <f t="shared" si="929"/>
        <v>0</v>
      </c>
    </row>
    <row r="1233" spans="1:40" outlineLevel="2">
      <c r="A1233" s="882">
        <f>ROW()</f>
        <v>1233</v>
      </c>
      <c r="B1233" s="453"/>
      <c r="D1233" s="452" t="s">
        <v>34</v>
      </c>
      <c r="H1233" s="458"/>
      <c r="I1233" s="458"/>
      <c r="J1233" s="459"/>
      <c r="K1233" s="458"/>
      <c r="L1233" s="458"/>
      <c r="M1233" s="439">
        <f t="shared" si="930"/>
        <v>0</v>
      </c>
      <c r="N1233" s="440">
        <f t="shared" si="930"/>
        <v>17.78</v>
      </c>
      <c r="O1233" s="439">
        <f t="shared" si="930"/>
        <v>17.0688</v>
      </c>
      <c r="P1233" s="439">
        <f t="shared" si="930"/>
        <v>16.357599999999998</v>
      </c>
      <c r="Q1233" s="439">
        <f t="shared" si="930"/>
        <v>15.646399999999998</v>
      </c>
      <c r="R1233" s="439">
        <f t="shared" si="930"/>
        <v>14.935199999999998</v>
      </c>
      <c r="S1233" s="439">
        <f t="shared" si="930"/>
        <v>14.223999999999998</v>
      </c>
      <c r="T1233" s="443">
        <f t="shared" si="933"/>
        <v>13.512799999999999</v>
      </c>
      <c r="U1233" s="439">
        <f t="shared" ref="U1233:AD1233" si="938">T1341</f>
        <v>13.157199999999998</v>
      </c>
      <c r="V1233" s="439">
        <f t="shared" si="938"/>
        <v>12.445999999999998</v>
      </c>
      <c r="W1233" s="439">
        <f t="shared" si="938"/>
        <v>11.734799999999998</v>
      </c>
      <c r="X1233" s="439">
        <f t="shared" si="938"/>
        <v>11.023599999999998</v>
      </c>
      <c r="Y1233" s="443">
        <f t="shared" si="938"/>
        <v>10.312399999999998</v>
      </c>
      <c r="Z1233" s="439">
        <f t="shared" si="938"/>
        <v>9.9567999999999977</v>
      </c>
      <c r="AA1233" s="439">
        <f t="shared" si="938"/>
        <v>9.2455999999999978</v>
      </c>
      <c r="AB1233" s="439">
        <f t="shared" si="938"/>
        <v>8.534399999999998</v>
      </c>
      <c r="AC1233" s="439">
        <f t="shared" si="938"/>
        <v>7.8231999999999982</v>
      </c>
      <c r="AD1233" s="439">
        <f t="shared" si="938"/>
        <v>7.1119999999999983</v>
      </c>
      <c r="AE1233" s="443">
        <f t="shared" si="924"/>
        <v>6.4007999999999985</v>
      </c>
      <c r="AF1233" s="439">
        <f t="shared" si="924"/>
        <v>5.6895999999999987</v>
      </c>
      <c r="AG1233" s="439">
        <f t="shared" si="924"/>
        <v>4.9783999999999988</v>
      </c>
      <c r="AH1233" s="439">
        <f t="shared" si="924"/>
        <v>4.267199999999999</v>
      </c>
      <c r="AI1233" s="440">
        <f t="shared" si="924"/>
        <v>3.5559999999999992</v>
      </c>
      <c r="AJ1233" s="443">
        <f t="shared" si="925"/>
        <v>2.8447999999999993</v>
      </c>
      <c r="AK1233" s="439">
        <f t="shared" si="926"/>
        <v>2.1335999999999995</v>
      </c>
      <c r="AL1233" s="439">
        <f t="shared" si="927"/>
        <v>1.4223999999999997</v>
      </c>
      <c r="AM1233" s="439">
        <f t="shared" si="928"/>
        <v>0.71119999999999983</v>
      </c>
      <c r="AN1233" s="440">
        <f t="shared" si="929"/>
        <v>0</v>
      </c>
    </row>
    <row r="1234" spans="1:40" outlineLevel="2">
      <c r="A1234" s="882">
        <f>ROW()</f>
        <v>1234</v>
      </c>
      <c r="B1234" s="453"/>
      <c r="D1234" s="452" t="s">
        <v>35</v>
      </c>
      <c r="H1234" s="458"/>
      <c r="I1234" s="458"/>
      <c r="J1234" s="459"/>
      <c r="K1234" s="458"/>
      <c r="L1234" s="458"/>
      <c r="M1234" s="439">
        <f t="shared" si="930"/>
        <v>0</v>
      </c>
      <c r="N1234" s="440">
        <f t="shared" si="930"/>
        <v>0.17584713375796179</v>
      </c>
      <c r="O1234" s="439">
        <f t="shared" si="930"/>
        <v>0.15826242038216562</v>
      </c>
      <c r="P1234" s="439">
        <f t="shared" si="930"/>
        <v>0.14067770700636945</v>
      </c>
      <c r="Q1234" s="439">
        <f t="shared" si="930"/>
        <v>0.12309299363057327</v>
      </c>
      <c r="R1234" s="439">
        <f t="shared" si="930"/>
        <v>0.1055082802547771</v>
      </c>
      <c r="S1234" s="439">
        <f t="shared" si="930"/>
        <v>8.792356687898091E-2</v>
      </c>
      <c r="T1234" s="443">
        <f t="shared" si="933"/>
        <v>7.0338853503184723E-2</v>
      </c>
      <c r="U1234" s="439">
        <f t="shared" ref="U1234:AD1235" si="939">T1342</f>
        <v>6.1546496815286636E-2</v>
      </c>
      <c r="V1234" s="439">
        <f t="shared" si="939"/>
        <v>4.3961783439490455E-2</v>
      </c>
      <c r="W1234" s="439">
        <f t="shared" si="939"/>
        <v>2.6377070063694275E-2</v>
      </c>
      <c r="X1234" s="439">
        <f t="shared" si="939"/>
        <v>8.7923566878980904E-3</v>
      </c>
      <c r="Y1234" s="443">
        <f t="shared" si="939"/>
        <v>0</v>
      </c>
      <c r="Z1234" s="439">
        <f t="shared" si="939"/>
        <v>0</v>
      </c>
      <c r="AA1234" s="439">
        <f t="shared" si="939"/>
        <v>0</v>
      </c>
      <c r="AB1234" s="439">
        <f t="shared" si="939"/>
        <v>0</v>
      </c>
      <c r="AC1234" s="439">
        <f t="shared" si="939"/>
        <v>0</v>
      </c>
      <c r="AD1234" s="439">
        <f t="shared" si="939"/>
        <v>0</v>
      </c>
      <c r="AE1234" s="443">
        <f t="shared" si="924"/>
        <v>0</v>
      </c>
      <c r="AF1234" s="439">
        <f t="shared" si="924"/>
        <v>0</v>
      </c>
      <c r="AG1234" s="439">
        <f t="shared" si="924"/>
        <v>0</v>
      </c>
      <c r="AH1234" s="439">
        <f t="shared" si="924"/>
        <v>0</v>
      </c>
      <c r="AI1234" s="440">
        <f t="shared" si="924"/>
        <v>0</v>
      </c>
      <c r="AJ1234" s="443">
        <f t="shared" si="925"/>
        <v>0</v>
      </c>
      <c r="AK1234" s="439">
        <f t="shared" si="926"/>
        <v>0</v>
      </c>
      <c r="AL1234" s="439">
        <f t="shared" si="927"/>
        <v>0</v>
      </c>
      <c r="AM1234" s="439">
        <f t="shared" si="928"/>
        <v>0</v>
      </c>
      <c r="AN1234" s="440">
        <f t="shared" si="929"/>
        <v>0</v>
      </c>
    </row>
    <row r="1235" spans="1:40" outlineLevel="2">
      <c r="A1235" s="882">
        <f>ROW()</f>
        <v>1235</v>
      </c>
      <c r="B1235" s="453"/>
      <c r="D1235" s="452" t="s">
        <v>302</v>
      </c>
      <c r="H1235" s="458"/>
      <c r="I1235" s="458"/>
      <c r="J1235" s="459"/>
      <c r="K1235" s="458"/>
      <c r="L1235" s="458"/>
      <c r="M1235" s="439">
        <f t="shared" si="930"/>
        <v>0</v>
      </c>
      <c r="N1235" s="440">
        <f t="shared" si="930"/>
        <v>0</v>
      </c>
      <c r="O1235" s="439">
        <f t="shared" si="930"/>
        <v>0</v>
      </c>
      <c r="P1235" s="439">
        <f t="shared" si="930"/>
        <v>0</v>
      </c>
      <c r="Q1235" s="439">
        <f t="shared" si="930"/>
        <v>0</v>
      </c>
      <c r="R1235" s="439">
        <f t="shared" si="930"/>
        <v>0</v>
      </c>
      <c r="S1235" s="439">
        <f t="shared" si="930"/>
        <v>0</v>
      </c>
      <c r="T1235" s="443">
        <f t="shared" si="933"/>
        <v>0</v>
      </c>
      <c r="U1235" s="439">
        <f t="shared" si="939"/>
        <v>0</v>
      </c>
      <c r="V1235" s="439">
        <f t="shared" si="939"/>
        <v>0</v>
      </c>
      <c r="W1235" s="439">
        <f t="shared" si="939"/>
        <v>0</v>
      </c>
      <c r="X1235" s="439">
        <f t="shared" si="939"/>
        <v>0</v>
      </c>
      <c r="Y1235" s="443">
        <f t="shared" si="939"/>
        <v>0</v>
      </c>
      <c r="Z1235" s="439">
        <f t="shared" si="939"/>
        <v>0</v>
      </c>
      <c r="AA1235" s="439">
        <f t="shared" si="939"/>
        <v>0</v>
      </c>
      <c r="AB1235" s="439">
        <f t="shared" si="939"/>
        <v>0</v>
      </c>
      <c r="AC1235" s="439">
        <f t="shared" si="939"/>
        <v>0</v>
      </c>
      <c r="AD1235" s="439">
        <f t="shared" si="939"/>
        <v>0</v>
      </c>
      <c r="AE1235" s="443">
        <f t="shared" si="924"/>
        <v>0</v>
      </c>
      <c r="AF1235" s="439">
        <f t="shared" si="924"/>
        <v>0</v>
      </c>
      <c r="AG1235" s="439">
        <f t="shared" si="924"/>
        <v>0</v>
      </c>
      <c r="AH1235" s="439">
        <f t="shared" si="924"/>
        <v>0</v>
      </c>
      <c r="AI1235" s="440">
        <f t="shared" si="924"/>
        <v>0</v>
      </c>
      <c r="AJ1235" s="443">
        <f t="shared" si="925"/>
        <v>0</v>
      </c>
      <c r="AK1235" s="439">
        <f t="shared" si="926"/>
        <v>0</v>
      </c>
      <c r="AL1235" s="439">
        <f t="shared" si="927"/>
        <v>0</v>
      </c>
      <c r="AM1235" s="439">
        <f t="shared" si="928"/>
        <v>0</v>
      </c>
      <c r="AN1235" s="440">
        <f t="shared" si="929"/>
        <v>0</v>
      </c>
    </row>
    <row r="1236" spans="1:40" outlineLevel="2">
      <c r="A1236" s="882">
        <f>ROW()</f>
        <v>1236</v>
      </c>
      <c r="B1236" s="453"/>
      <c r="D1236" s="452" t="s">
        <v>36</v>
      </c>
      <c r="H1236" s="458"/>
      <c r="I1236" s="458"/>
      <c r="J1236" s="459"/>
      <c r="K1236" s="458"/>
      <c r="L1236" s="458"/>
      <c r="M1236" s="439">
        <f t="shared" ref="M1236:AD1236" si="940">L1344</f>
        <v>0</v>
      </c>
      <c r="N1236" s="440">
        <f t="shared" si="940"/>
        <v>0.33956687898089172</v>
      </c>
      <c r="O1236" s="439">
        <f t="shared" si="940"/>
        <v>0.2546751592356688</v>
      </c>
      <c r="P1236" s="439">
        <f t="shared" si="940"/>
        <v>0.16978343949044589</v>
      </c>
      <c r="Q1236" s="439">
        <f t="shared" si="940"/>
        <v>8.4891719745222943E-2</v>
      </c>
      <c r="R1236" s="439">
        <f t="shared" si="940"/>
        <v>0</v>
      </c>
      <c r="S1236" s="439">
        <f t="shared" si="940"/>
        <v>0</v>
      </c>
      <c r="T1236" s="443">
        <f t="shared" si="940"/>
        <v>0</v>
      </c>
      <c r="U1236" s="439">
        <f t="shared" si="940"/>
        <v>0</v>
      </c>
      <c r="V1236" s="439">
        <f t="shared" si="940"/>
        <v>0</v>
      </c>
      <c r="W1236" s="439">
        <f t="shared" si="940"/>
        <v>0</v>
      </c>
      <c r="X1236" s="439">
        <f t="shared" si="940"/>
        <v>0</v>
      </c>
      <c r="Y1236" s="443">
        <f t="shared" si="940"/>
        <v>0</v>
      </c>
      <c r="Z1236" s="439">
        <f t="shared" si="940"/>
        <v>0</v>
      </c>
      <c r="AA1236" s="439">
        <f t="shared" si="940"/>
        <v>0</v>
      </c>
      <c r="AB1236" s="439">
        <f t="shared" si="940"/>
        <v>0</v>
      </c>
      <c r="AC1236" s="439">
        <f t="shared" si="940"/>
        <v>0</v>
      </c>
      <c r="AD1236" s="439">
        <f t="shared" si="940"/>
        <v>0</v>
      </c>
      <c r="AE1236" s="443">
        <f t="shared" si="924"/>
        <v>0</v>
      </c>
      <c r="AF1236" s="439">
        <f t="shared" si="924"/>
        <v>0</v>
      </c>
      <c r="AG1236" s="439">
        <f t="shared" si="924"/>
        <v>0</v>
      </c>
      <c r="AH1236" s="439">
        <f t="shared" si="924"/>
        <v>0</v>
      </c>
      <c r="AI1236" s="440">
        <f t="shared" si="924"/>
        <v>0</v>
      </c>
      <c r="AJ1236" s="443">
        <f t="shared" si="925"/>
        <v>0</v>
      </c>
      <c r="AK1236" s="439">
        <f t="shared" si="926"/>
        <v>0</v>
      </c>
      <c r="AL1236" s="439">
        <f t="shared" si="927"/>
        <v>0</v>
      </c>
      <c r="AM1236" s="439">
        <f t="shared" si="928"/>
        <v>0</v>
      </c>
      <c r="AN1236" s="440">
        <f t="shared" si="929"/>
        <v>0</v>
      </c>
    </row>
    <row r="1237" spans="1:40" outlineLevel="2">
      <c r="A1237" s="882">
        <f>ROW()</f>
        <v>1237</v>
      </c>
      <c r="B1237" s="453"/>
      <c r="D1237" s="452" t="s">
        <v>583</v>
      </c>
      <c r="H1237" s="458"/>
      <c r="I1237" s="458"/>
      <c r="J1237" s="459"/>
      <c r="K1237" s="458"/>
      <c r="L1237" s="458"/>
      <c r="M1237" s="439">
        <f t="shared" ref="M1237:AI1237" si="941">L1345</f>
        <v>0</v>
      </c>
      <c r="N1237" s="440">
        <f t="shared" si="941"/>
        <v>0</v>
      </c>
      <c r="O1237" s="439">
        <f t="shared" si="941"/>
        <v>0</v>
      </c>
      <c r="P1237" s="439">
        <f t="shared" si="941"/>
        <v>0</v>
      </c>
      <c r="Q1237" s="439">
        <f t="shared" si="941"/>
        <v>0</v>
      </c>
      <c r="R1237" s="439">
        <f t="shared" si="941"/>
        <v>0</v>
      </c>
      <c r="S1237" s="439">
        <f t="shared" si="941"/>
        <v>0</v>
      </c>
      <c r="T1237" s="443">
        <f t="shared" si="941"/>
        <v>0</v>
      </c>
      <c r="U1237" s="439">
        <f t="shared" si="941"/>
        <v>0</v>
      </c>
      <c r="V1237" s="439">
        <f t="shared" si="941"/>
        <v>0</v>
      </c>
      <c r="W1237" s="439">
        <f t="shared" si="941"/>
        <v>0</v>
      </c>
      <c r="X1237" s="439">
        <f t="shared" si="941"/>
        <v>0</v>
      </c>
      <c r="Y1237" s="443">
        <f t="shared" si="941"/>
        <v>0</v>
      </c>
      <c r="Z1237" s="439">
        <f t="shared" si="941"/>
        <v>0</v>
      </c>
      <c r="AA1237" s="439">
        <f t="shared" si="941"/>
        <v>0</v>
      </c>
      <c r="AB1237" s="439">
        <f t="shared" si="941"/>
        <v>0</v>
      </c>
      <c r="AC1237" s="439">
        <f t="shared" si="941"/>
        <v>0</v>
      </c>
      <c r="AD1237" s="439">
        <f t="shared" si="941"/>
        <v>0</v>
      </c>
      <c r="AE1237" s="443">
        <f t="shared" si="941"/>
        <v>0</v>
      </c>
      <c r="AF1237" s="439">
        <f t="shared" si="941"/>
        <v>0</v>
      </c>
      <c r="AG1237" s="439">
        <f t="shared" si="941"/>
        <v>0</v>
      </c>
      <c r="AH1237" s="439">
        <f t="shared" si="941"/>
        <v>0</v>
      </c>
      <c r="AI1237" s="440">
        <f t="shared" si="941"/>
        <v>0</v>
      </c>
      <c r="AJ1237" s="443">
        <f t="shared" ref="AJ1237:AN1240" si="942">AI1345</f>
        <v>0</v>
      </c>
      <c r="AK1237" s="439">
        <f t="shared" si="942"/>
        <v>0</v>
      </c>
      <c r="AL1237" s="439">
        <f t="shared" si="942"/>
        <v>0</v>
      </c>
      <c r="AM1237" s="439">
        <f t="shared" si="942"/>
        <v>0</v>
      </c>
      <c r="AN1237" s="440">
        <f t="shared" si="942"/>
        <v>0</v>
      </c>
    </row>
    <row r="1238" spans="1:40" outlineLevel="2">
      <c r="A1238" s="882">
        <f>ROW()</f>
        <v>1238</v>
      </c>
      <c r="B1238" s="453"/>
      <c r="D1238" s="452" t="s">
        <v>81</v>
      </c>
      <c r="H1238" s="458"/>
      <c r="I1238" s="458"/>
      <c r="J1238" s="459"/>
      <c r="K1238" s="458"/>
      <c r="L1238" s="458"/>
      <c r="M1238" s="439">
        <f t="shared" ref="M1238:X1239" si="943">L1346</f>
        <v>0</v>
      </c>
      <c r="N1238" s="440">
        <f t="shared" si="943"/>
        <v>3.058303</v>
      </c>
      <c r="O1238" s="439">
        <f t="shared" si="943"/>
        <v>2.2937272499999999</v>
      </c>
      <c r="P1238" s="439">
        <f t="shared" si="943"/>
        <v>1.5291514999999998</v>
      </c>
      <c r="Q1238" s="439">
        <f t="shared" si="943"/>
        <v>0.76457574999999989</v>
      </c>
      <c r="R1238" s="439">
        <f t="shared" si="943"/>
        <v>0</v>
      </c>
      <c r="S1238" s="439">
        <f t="shared" si="943"/>
        <v>0</v>
      </c>
      <c r="T1238" s="443">
        <f t="shared" si="943"/>
        <v>0</v>
      </c>
      <c r="U1238" s="439">
        <f t="shared" si="943"/>
        <v>0</v>
      </c>
      <c r="V1238" s="439">
        <f t="shared" si="943"/>
        <v>0</v>
      </c>
      <c r="W1238" s="439">
        <f t="shared" si="943"/>
        <v>0</v>
      </c>
      <c r="X1238" s="439">
        <f t="shared" si="943"/>
        <v>0</v>
      </c>
      <c r="Y1238" s="443">
        <f t="shared" ref="Y1238:AA1239" si="944">X1346</f>
        <v>0</v>
      </c>
      <c r="Z1238" s="439">
        <f t="shared" si="944"/>
        <v>0</v>
      </c>
      <c r="AA1238" s="439">
        <f t="shared" si="944"/>
        <v>0</v>
      </c>
      <c r="AB1238" s="439">
        <f t="shared" ref="AB1238:AD1239" si="945">AA1346</f>
        <v>0</v>
      </c>
      <c r="AC1238" s="439">
        <f t="shared" si="945"/>
        <v>0</v>
      </c>
      <c r="AD1238" s="439">
        <f t="shared" si="945"/>
        <v>0</v>
      </c>
      <c r="AE1238" s="443">
        <f t="shared" ref="AE1238:AE1240" si="946">AD1346</f>
        <v>0</v>
      </c>
      <c r="AF1238" s="439">
        <f t="shared" ref="AF1238:AF1240" si="947">AE1346</f>
        <v>0</v>
      </c>
      <c r="AG1238" s="439">
        <f t="shared" ref="AG1238:AG1240" si="948">AF1346</f>
        <v>0</v>
      </c>
      <c r="AH1238" s="439">
        <f t="shared" ref="AH1238:AH1240" si="949">AG1346</f>
        <v>0</v>
      </c>
      <c r="AI1238" s="440">
        <f t="shared" ref="AI1238:AI1240" si="950">AH1346</f>
        <v>0</v>
      </c>
      <c r="AJ1238" s="443">
        <f t="shared" si="942"/>
        <v>0</v>
      </c>
      <c r="AK1238" s="439">
        <f t="shared" si="942"/>
        <v>0</v>
      </c>
      <c r="AL1238" s="439">
        <f t="shared" si="942"/>
        <v>0</v>
      </c>
      <c r="AM1238" s="439">
        <f t="shared" si="942"/>
        <v>0</v>
      </c>
      <c r="AN1238" s="440">
        <f t="shared" si="942"/>
        <v>0</v>
      </c>
    </row>
    <row r="1239" spans="1:40" outlineLevel="2">
      <c r="A1239" s="882">
        <f>ROW()</f>
        <v>1239</v>
      </c>
      <c r="B1239" s="453"/>
      <c r="D1239" s="452" t="s">
        <v>28</v>
      </c>
      <c r="H1239" s="458"/>
      <c r="I1239" s="458"/>
      <c r="J1239" s="459"/>
      <c r="K1239" s="458"/>
      <c r="L1239" s="458"/>
      <c r="M1239" s="439">
        <f t="shared" si="943"/>
        <v>0</v>
      </c>
      <c r="N1239" s="440">
        <f t="shared" si="943"/>
        <v>0</v>
      </c>
      <c r="O1239" s="439">
        <f t="shared" si="943"/>
        <v>0</v>
      </c>
      <c r="P1239" s="439">
        <f t="shared" si="943"/>
        <v>0</v>
      </c>
      <c r="Q1239" s="439">
        <f t="shared" si="943"/>
        <v>0</v>
      </c>
      <c r="R1239" s="439">
        <f t="shared" si="943"/>
        <v>0</v>
      </c>
      <c r="S1239" s="439">
        <f t="shared" si="943"/>
        <v>0</v>
      </c>
      <c r="T1239" s="443">
        <f t="shared" si="943"/>
        <v>0</v>
      </c>
      <c r="U1239" s="439">
        <f t="shared" si="943"/>
        <v>0</v>
      </c>
      <c r="V1239" s="439">
        <f t="shared" si="943"/>
        <v>0</v>
      </c>
      <c r="W1239" s="439">
        <f t="shared" si="943"/>
        <v>0</v>
      </c>
      <c r="X1239" s="439">
        <f t="shared" si="943"/>
        <v>0</v>
      </c>
      <c r="Y1239" s="443">
        <f t="shared" si="944"/>
        <v>0</v>
      </c>
      <c r="Z1239" s="439">
        <f t="shared" si="944"/>
        <v>0</v>
      </c>
      <c r="AA1239" s="439">
        <f t="shared" si="944"/>
        <v>0</v>
      </c>
      <c r="AB1239" s="439">
        <f t="shared" si="945"/>
        <v>0</v>
      </c>
      <c r="AC1239" s="439">
        <f t="shared" si="945"/>
        <v>0</v>
      </c>
      <c r="AD1239" s="439">
        <f t="shared" si="945"/>
        <v>0</v>
      </c>
      <c r="AE1239" s="443">
        <f t="shared" si="946"/>
        <v>0</v>
      </c>
      <c r="AF1239" s="439">
        <f t="shared" si="947"/>
        <v>0</v>
      </c>
      <c r="AG1239" s="439">
        <f t="shared" si="948"/>
        <v>0</v>
      </c>
      <c r="AH1239" s="439">
        <f t="shared" si="949"/>
        <v>0</v>
      </c>
      <c r="AI1239" s="440">
        <f t="shared" si="950"/>
        <v>0</v>
      </c>
      <c r="AJ1239" s="443">
        <f t="shared" si="942"/>
        <v>0</v>
      </c>
      <c r="AK1239" s="439">
        <f t="shared" si="942"/>
        <v>0</v>
      </c>
      <c r="AL1239" s="439">
        <f t="shared" si="942"/>
        <v>0</v>
      </c>
      <c r="AM1239" s="439">
        <f t="shared" si="942"/>
        <v>0</v>
      </c>
      <c r="AN1239" s="440">
        <f t="shared" si="942"/>
        <v>0</v>
      </c>
    </row>
    <row r="1240" spans="1:40" outlineLevel="2">
      <c r="A1240" s="882">
        <f>ROW()</f>
        <v>1240</v>
      </c>
      <c r="B1240" s="453"/>
      <c r="D1240" s="456" t="s">
        <v>443</v>
      </c>
      <c r="E1240" s="456"/>
      <c r="F1240" s="456"/>
      <c r="G1240" s="456"/>
      <c r="H1240" s="460"/>
      <c r="I1240" s="460"/>
      <c r="J1240" s="461"/>
      <c r="K1240" s="460"/>
      <c r="L1240" s="460"/>
      <c r="M1240" s="441">
        <f t="shared" ref="M1240:AD1240" si="951">L1348</f>
        <v>0</v>
      </c>
      <c r="N1240" s="442">
        <f t="shared" si="951"/>
        <v>0</v>
      </c>
      <c r="O1240" s="441">
        <f t="shared" si="951"/>
        <v>0</v>
      </c>
      <c r="P1240" s="441">
        <f t="shared" si="951"/>
        <v>0</v>
      </c>
      <c r="Q1240" s="441">
        <f t="shared" si="951"/>
        <v>0</v>
      </c>
      <c r="R1240" s="441">
        <f t="shared" si="951"/>
        <v>0</v>
      </c>
      <c r="S1240" s="441">
        <f t="shared" si="951"/>
        <v>0</v>
      </c>
      <c r="T1240" s="462">
        <f t="shared" si="951"/>
        <v>0</v>
      </c>
      <c r="U1240" s="441">
        <f t="shared" si="951"/>
        <v>0</v>
      </c>
      <c r="V1240" s="441">
        <f t="shared" si="951"/>
        <v>0</v>
      </c>
      <c r="W1240" s="441">
        <f t="shared" si="951"/>
        <v>0</v>
      </c>
      <c r="X1240" s="441">
        <f t="shared" si="951"/>
        <v>0</v>
      </c>
      <c r="Y1240" s="462">
        <f t="shared" si="951"/>
        <v>0</v>
      </c>
      <c r="Z1240" s="441">
        <f t="shared" si="951"/>
        <v>0</v>
      </c>
      <c r="AA1240" s="441">
        <f t="shared" si="951"/>
        <v>0</v>
      </c>
      <c r="AB1240" s="441">
        <f t="shared" si="951"/>
        <v>0</v>
      </c>
      <c r="AC1240" s="441">
        <f t="shared" si="951"/>
        <v>0</v>
      </c>
      <c r="AD1240" s="441">
        <f t="shared" si="951"/>
        <v>0</v>
      </c>
      <c r="AE1240" s="462">
        <f t="shared" si="946"/>
        <v>0</v>
      </c>
      <c r="AF1240" s="441">
        <f t="shared" si="947"/>
        <v>0</v>
      </c>
      <c r="AG1240" s="441">
        <f t="shared" si="948"/>
        <v>0</v>
      </c>
      <c r="AH1240" s="441">
        <f t="shared" si="949"/>
        <v>0</v>
      </c>
      <c r="AI1240" s="442">
        <f t="shared" si="950"/>
        <v>0</v>
      </c>
      <c r="AJ1240" s="462">
        <f t="shared" si="942"/>
        <v>0</v>
      </c>
      <c r="AK1240" s="441">
        <f t="shared" si="942"/>
        <v>0</v>
      </c>
      <c r="AL1240" s="441">
        <f t="shared" si="942"/>
        <v>0</v>
      </c>
      <c r="AM1240" s="441">
        <f t="shared" si="942"/>
        <v>0</v>
      </c>
      <c r="AN1240" s="442">
        <f t="shared" si="942"/>
        <v>0</v>
      </c>
    </row>
    <row r="1241" spans="1:40" outlineLevel="2">
      <c r="A1241" s="882">
        <f>ROW()</f>
        <v>1241</v>
      </c>
      <c r="B1241" s="453"/>
      <c r="D1241" s="452" t="s">
        <v>24</v>
      </c>
      <c r="H1241" s="458"/>
      <c r="I1241" s="458"/>
      <c r="J1241" s="459"/>
      <c r="K1241" s="458"/>
      <c r="L1241" s="458"/>
      <c r="M1241" s="439">
        <f t="shared" ref="M1241:AN1241" si="952">SUM(M1225:M1240)</f>
        <v>0</v>
      </c>
      <c r="N1241" s="440">
        <f t="shared" si="952"/>
        <v>28.193717012738855</v>
      </c>
      <c r="O1241" s="439">
        <f t="shared" si="952"/>
        <v>26.273464829617833</v>
      </c>
      <c r="P1241" s="439">
        <f t="shared" si="952"/>
        <v>24.353212646496811</v>
      </c>
      <c r="Q1241" s="439">
        <f t="shared" si="952"/>
        <v>22.432960463375796</v>
      </c>
      <c r="R1241" s="439">
        <f t="shared" si="952"/>
        <v>20.512708280254778</v>
      </c>
      <c r="S1241" s="439">
        <f t="shared" si="952"/>
        <v>19.44192356687898</v>
      </c>
      <c r="T1241" s="443">
        <f t="shared" si="952"/>
        <v>18.371138853503183</v>
      </c>
      <c r="U1241" s="439">
        <f t="shared" si="952"/>
        <v>17.835746496815286</v>
      </c>
      <c r="V1241" s="439">
        <f t="shared" si="952"/>
        <v>16.764961783439485</v>
      </c>
      <c r="W1241" s="439">
        <f t="shared" si="952"/>
        <v>15.694177070063692</v>
      </c>
      <c r="X1241" s="439">
        <f t="shared" si="952"/>
        <v>14.623392356687898</v>
      </c>
      <c r="Y1241" s="443">
        <f t="shared" si="952"/>
        <v>13.561399999999999</v>
      </c>
      <c r="Z1241" s="439">
        <f t="shared" si="952"/>
        <v>13.034799999999997</v>
      </c>
      <c r="AA1241" s="439">
        <f t="shared" si="952"/>
        <v>11.981599999999998</v>
      </c>
      <c r="AB1241" s="439">
        <f t="shared" si="952"/>
        <v>10.928399999999998</v>
      </c>
      <c r="AC1241" s="439">
        <f t="shared" si="952"/>
        <v>9.8751999999999978</v>
      </c>
      <c r="AD1241" s="439">
        <f t="shared" si="952"/>
        <v>8.8219999999999992</v>
      </c>
      <c r="AE1241" s="443">
        <f t="shared" si="952"/>
        <v>7.7687999999999988</v>
      </c>
      <c r="AF1241" s="439">
        <f t="shared" si="952"/>
        <v>6.7155999999999985</v>
      </c>
      <c r="AG1241" s="439">
        <f t="shared" si="952"/>
        <v>5.662399999999999</v>
      </c>
      <c r="AH1241" s="439">
        <f t="shared" si="952"/>
        <v>4.6091999999999986</v>
      </c>
      <c r="AI1241" s="440">
        <f t="shared" si="952"/>
        <v>3.5559999999999992</v>
      </c>
      <c r="AJ1241" s="443">
        <f t="shared" si="952"/>
        <v>2.8447999999999993</v>
      </c>
      <c r="AK1241" s="439">
        <f t="shared" si="952"/>
        <v>2.1335999999999995</v>
      </c>
      <c r="AL1241" s="439">
        <f t="shared" si="952"/>
        <v>1.4223999999999997</v>
      </c>
      <c r="AM1241" s="439">
        <f t="shared" si="952"/>
        <v>0.71119999999999983</v>
      </c>
      <c r="AN1241" s="440">
        <f t="shared" si="952"/>
        <v>0</v>
      </c>
    </row>
    <row r="1242" spans="1:40" outlineLevel="1">
      <c r="A1242" s="732" t="s">
        <v>59</v>
      </c>
      <c r="B1242" s="733"/>
      <c r="C1242" s="881"/>
      <c r="D1242" s="733"/>
      <c r="E1242" s="733"/>
      <c r="F1242" s="733"/>
      <c r="G1242" s="730"/>
      <c r="H1242" s="733"/>
      <c r="I1242" s="730"/>
      <c r="J1242" s="729"/>
      <c r="K1242" s="730"/>
      <c r="L1242" s="730"/>
      <c r="M1242" s="730"/>
      <c r="N1242" s="731"/>
      <c r="O1242" s="730"/>
      <c r="P1242" s="730"/>
      <c r="Q1242" s="730"/>
      <c r="R1242" s="730"/>
      <c r="S1242" s="730"/>
      <c r="T1242" s="729"/>
      <c r="U1242" s="730"/>
      <c r="V1242" s="730"/>
      <c r="W1242" s="730"/>
      <c r="X1242" s="730"/>
      <c r="Y1242" s="729"/>
      <c r="Z1242" s="730"/>
      <c r="AA1242" s="730"/>
      <c r="AB1242" s="730"/>
      <c r="AC1242" s="730"/>
      <c r="AD1242" s="730"/>
      <c r="AE1242" s="729"/>
      <c r="AF1242" s="730"/>
      <c r="AG1242" s="730"/>
      <c r="AH1242" s="730"/>
      <c r="AI1242" s="731"/>
      <c r="AJ1242" s="729"/>
      <c r="AK1242" s="730"/>
      <c r="AL1242" s="730"/>
      <c r="AM1242" s="730"/>
      <c r="AN1242" s="731"/>
    </row>
    <row r="1243" spans="1:40" outlineLevel="2">
      <c r="A1243" s="882">
        <f>ROW()</f>
        <v>1243</v>
      </c>
      <c r="B1243" s="453"/>
      <c r="D1243" s="452" t="s">
        <v>300</v>
      </c>
      <c r="H1243" s="458"/>
      <c r="I1243" s="458"/>
      <c r="J1243" s="443"/>
      <c r="K1243" s="439"/>
      <c r="L1243" s="439"/>
      <c r="M1243" s="27">
        <f>M$660</f>
        <v>0</v>
      </c>
      <c r="N1243" s="440"/>
      <c r="O1243" s="439"/>
      <c r="P1243" s="439"/>
      <c r="Q1243" s="439"/>
      <c r="R1243" s="439"/>
      <c r="S1243" s="439"/>
      <c r="T1243" s="443"/>
      <c r="U1243" s="439"/>
      <c r="V1243" s="439"/>
      <c r="W1243" s="439"/>
      <c r="X1243" s="439"/>
      <c r="Y1243" s="443"/>
      <c r="Z1243" s="439"/>
      <c r="AA1243" s="439"/>
      <c r="AB1243" s="439"/>
      <c r="AC1243" s="439"/>
      <c r="AD1243" s="439"/>
      <c r="AE1243" s="443"/>
      <c r="AF1243" s="439"/>
      <c r="AG1243" s="439"/>
      <c r="AH1243" s="439"/>
      <c r="AI1243" s="440"/>
      <c r="AJ1243" s="443"/>
      <c r="AK1243" s="439"/>
      <c r="AL1243" s="439"/>
      <c r="AM1243" s="439"/>
      <c r="AN1243" s="440"/>
    </row>
    <row r="1244" spans="1:40" outlineLevel="2">
      <c r="A1244" s="882">
        <f>ROW()</f>
        <v>1244</v>
      </c>
      <c r="B1244" s="453"/>
      <c r="D1244" s="452" t="s">
        <v>301</v>
      </c>
      <c r="H1244" s="458"/>
      <c r="I1244" s="458"/>
      <c r="J1244" s="443"/>
      <c r="K1244" s="439"/>
      <c r="L1244" s="439"/>
      <c r="M1244" s="27">
        <f>M$661</f>
        <v>0</v>
      </c>
      <c r="N1244" s="440"/>
      <c r="O1244" s="439"/>
      <c r="P1244" s="439"/>
      <c r="Q1244" s="439"/>
      <c r="R1244" s="439"/>
      <c r="S1244" s="439"/>
      <c r="T1244" s="443"/>
      <c r="U1244" s="439"/>
      <c r="V1244" s="439"/>
      <c r="W1244" s="439"/>
      <c r="X1244" s="439"/>
      <c r="Y1244" s="443"/>
      <c r="Z1244" s="439"/>
      <c r="AA1244" s="439"/>
      <c r="AB1244" s="439"/>
      <c r="AC1244" s="439"/>
      <c r="AD1244" s="439"/>
      <c r="AE1244" s="443"/>
      <c r="AF1244" s="439"/>
      <c r="AG1244" s="439"/>
      <c r="AH1244" s="439"/>
      <c r="AI1244" s="440"/>
      <c r="AJ1244" s="443"/>
      <c r="AK1244" s="439"/>
      <c r="AL1244" s="439"/>
      <c r="AM1244" s="439"/>
      <c r="AN1244" s="440"/>
    </row>
    <row r="1245" spans="1:40" outlineLevel="2">
      <c r="A1245" s="882">
        <f>ROW()</f>
        <v>1245</v>
      </c>
      <c r="B1245" s="453"/>
      <c r="D1245" s="452" t="s">
        <v>29</v>
      </c>
      <c r="H1245" s="458"/>
      <c r="I1245" s="458"/>
      <c r="J1245" s="443"/>
      <c r="K1245" s="439"/>
      <c r="L1245" s="439"/>
      <c r="M1245" s="27">
        <f>M$662</f>
        <v>6.84</v>
      </c>
      <c r="N1245" s="440"/>
      <c r="O1245" s="439"/>
      <c r="P1245" s="439"/>
      <c r="Q1245" s="439"/>
      <c r="R1245" s="439"/>
      <c r="S1245" s="439"/>
      <c r="T1245" s="443"/>
      <c r="U1245" s="439"/>
      <c r="V1245" s="439"/>
      <c r="W1245" s="439"/>
      <c r="X1245" s="439"/>
      <c r="Y1245" s="443"/>
      <c r="Z1245" s="439"/>
      <c r="AA1245" s="439"/>
      <c r="AB1245" s="439"/>
      <c r="AC1245" s="439"/>
      <c r="AD1245" s="439"/>
      <c r="AE1245" s="443"/>
      <c r="AF1245" s="439"/>
      <c r="AG1245" s="439"/>
      <c r="AH1245" s="439"/>
      <c r="AI1245" s="440"/>
      <c r="AJ1245" s="443"/>
      <c r="AK1245" s="439"/>
      <c r="AL1245" s="439"/>
      <c r="AM1245" s="439"/>
      <c r="AN1245" s="440"/>
    </row>
    <row r="1246" spans="1:40" outlineLevel="2">
      <c r="A1246" s="882">
        <f>ROW()</f>
        <v>1246</v>
      </c>
      <c r="B1246" s="453"/>
      <c r="D1246" s="452" t="s">
        <v>30</v>
      </c>
      <c r="H1246" s="458"/>
      <c r="I1246" s="458"/>
      <c r="J1246" s="443"/>
      <c r="K1246" s="439"/>
      <c r="L1246" s="439"/>
      <c r="M1246" s="27">
        <f>M$663</f>
        <v>0</v>
      </c>
      <c r="N1246" s="440"/>
      <c r="O1246" s="439"/>
      <c r="P1246" s="439"/>
      <c r="Q1246" s="439"/>
      <c r="R1246" s="439"/>
      <c r="S1246" s="439"/>
      <c r="T1246" s="443"/>
      <c r="U1246" s="439"/>
      <c r="V1246" s="439"/>
      <c r="W1246" s="439"/>
      <c r="X1246" s="439"/>
      <c r="Y1246" s="443"/>
      <c r="Z1246" s="439"/>
      <c r="AA1246" s="439"/>
      <c r="AB1246" s="439"/>
      <c r="AC1246" s="439"/>
      <c r="AD1246" s="439"/>
      <c r="AE1246" s="443"/>
      <c r="AF1246" s="439"/>
      <c r="AG1246" s="439"/>
      <c r="AH1246" s="439"/>
      <c r="AI1246" s="440"/>
      <c r="AJ1246" s="443"/>
      <c r="AK1246" s="439"/>
      <c r="AL1246" s="439"/>
      <c r="AM1246" s="439"/>
      <c r="AN1246" s="440"/>
    </row>
    <row r="1247" spans="1:40" outlineLevel="2">
      <c r="A1247" s="882">
        <f>ROW()</f>
        <v>1247</v>
      </c>
      <c r="B1247" s="453"/>
      <c r="D1247" s="452" t="s">
        <v>31</v>
      </c>
      <c r="H1247" s="458"/>
      <c r="I1247" s="458"/>
      <c r="J1247" s="443"/>
      <c r="K1247" s="439"/>
      <c r="L1247" s="439"/>
      <c r="M1247" s="27">
        <f>M$664</f>
        <v>0</v>
      </c>
      <c r="N1247" s="440"/>
      <c r="O1247" s="439"/>
      <c r="P1247" s="439"/>
      <c r="Q1247" s="439"/>
      <c r="R1247" s="439"/>
      <c r="S1247" s="439"/>
      <c r="T1247" s="443"/>
      <c r="U1247" s="439"/>
      <c r="V1247" s="439"/>
      <c r="W1247" s="439"/>
      <c r="X1247" s="439"/>
      <c r="Y1247" s="443"/>
      <c r="Z1247" s="439"/>
      <c r="AA1247" s="439"/>
      <c r="AB1247" s="439"/>
      <c r="AC1247" s="439"/>
      <c r="AD1247" s="439"/>
      <c r="AE1247" s="443"/>
      <c r="AF1247" s="439"/>
      <c r="AG1247" s="439"/>
      <c r="AH1247" s="439"/>
      <c r="AI1247" s="440"/>
      <c r="AJ1247" s="443"/>
      <c r="AK1247" s="439"/>
      <c r="AL1247" s="439"/>
      <c r="AM1247" s="439"/>
      <c r="AN1247" s="440"/>
    </row>
    <row r="1248" spans="1:40" outlineLevel="2">
      <c r="A1248" s="882">
        <f>ROW()</f>
        <v>1248</v>
      </c>
      <c r="B1248" s="453"/>
      <c r="D1248" s="452" t="s">
        <v>32</v>
      </c>
      <c r="H1248" s="458"/>
      <c r="I1248" s="458"/>
      <c r="J1248" s="443"/>
      <c r="K1248" s="439"/>
      <c r="L1248" s="439"/>
      <c r="M1248" s="27">
        <f>M$665</f>
        <v>0</v>
      </c>
      <c r="N1248" s="440"/>
      <c r="O1248" s="439"/>
      <c r="P1248" s="439"/>
      <c r="Q1248" s="439"/>
      <c r="R1248" s="439"/>
      <c r="S1248" s="439"/>
      <c r="T1248" s="443"/>
      <c r="U1248" s="439"/>
      <c r="V1248" s="439"/>
      <c r="W1248" s="439"/>
      <c r="X1248" s="439"/>
      <c r="Y1248" s="443"/>
      <c r="Z1248" s="439"/>
      <c r="AA1248" s="439"/>
      <c r="AB1248" s="439"/>
      <c r="AC1248" s="439"/>
      <c r="AD1248" s="439"/>
      <c r="AE1248" s="443"/>
      <c r="AF1248" s="439"/>
      <c r="AG1248" s="439"/>
      <c r="AH1248" s="439"/>
      <c r="AI1248" s="440"/>
      <c r="AJ1248" s="443"/>
      <c r="AK1248" s="439"/>
      <c r="AL1248" s="439"/>
      <c r="AM1248" s="439"/>
      <c r="AN1248" s="440"/>
    </row>
    <row r="1249" spans="1:40" outlineLevel="2">
      <c r="A1249" s="882">
        <f>ROW()</f>
        <v>1249</v>
      </c>
      <c r="B1249" s="453"/>
      <c r="D1249" s="452" t="s">
        <v>33</v>
      </c>
      <c r="H1249" s="458"/>
      <c r="I1249" s="458"/>
      <c r="J1249" s="443"/>
      <c r="K1249" s="439"/>
      <c r="L1249" s="439"/>
      <c r="M1249" s="27">
        <f>M$666</f>
        <v>0</v>
      </c>
      <c r="N1249" s="440"/>
      <c r="O1249" s="439"/>
      <c r="P1249" s="439"/>
      <c r="Q1249" s="439"/>
      <c r="R1249" s="439"/>
      <c r="S1249" s="439"/>
      <c r="T1249" s="443"/>
      <c r="U1249" s="439"/>
      <c r="V1249" s="439"/>
      <c r="W1249" s="439"/>
      <c r="X1249" s="439"/>
      <c r="Y1249" s="443"/>
      <c r="Z1249" s="439"/>
      <c r="AA1249" s="439"/>
      <c r="AB1249" s="439"/>
      <c r="AC1249" s="439"/>
      <c r="AD1249" s="439"/>
      <c r="AE1249" s="443"/>
      <c r="AF1249" s="439"/>
      <c r="AG1249" s="439"/>
      <c r="AH1249" s="439"/>
      <c r="AI1249" s="440"/>
      <c r="AJ1249" s="443"/>
      <c r="AK1249" s="439"/>
      <c r="AL1249" s="439"/>
      <c r="AM1249" s="439"/>
      <c r="AN1249" s="440"/>
    </row>
    <row r="1250" spans="1:40" outlineLevel="2">
      <c r="A1250" s="882">
        <f>ROW()</f>
        <v>1250</v>
      </c>
      <c r="B1250" s="453"/>
      <c r="D1250" s="452" t="s">
        <v>27</v>
      </c>
      <c r="H1250" s="458"/>
      <c r="I1250" s="458"/>
      <c r="J1250" s="443"/>
      <c r="K1250" s="439"/>
      <c r="L1250" s="439"/>
      <c r="M1250" s="27">
        <f>M$667</f>
        <v>0</v>
      </c>
      <c r="N1250" s="440"/>
      <c r="O1250" s="439"/>
      <c r="P1250" s="439"/>
      <c r="Q1250" s="439"/>
      <c r="R1250" s="439"/>
      <c r="S1250" s="439"/>
      <c r="T1250" s="443"/>
      <c r="U1250" s="439"/>
      <c r="V1250" s="439"/>
      <c r="W1250" s="439"/>
      <c r="X1250" s="439"/>
      <c r="Y1250" s="443"/>
      <c r="Z1250" s="439"/>
      <c r="AA1250" s="439"/>
      <c r="AB1250" s="439"/>
      <c r="AC1250" s="439"/>
      <c r="AD1250" s="439"/>
      <c r="AE1250" s="443"/>
      <c r="AF1250" s="439"/>
      <c r="AG1250" s="439"/>
      <c r="AH1250" s="439"/>
      <c r="AI1250" s="440"/>
      <c r="AJ1250" s="443"/>
      <c r="AK1250" s="439"/>
      <c r="AL1250" s="439"/>
      <c r="AM1250" s="439"/>
      <c r="AN1250" s="440"/>
    </row>
    <row r="1251" spans="1:40" outlineLevel="2">
      <c r="A1251" s="882">
        <f>ROW()</f>
        <v>1251</v>
      </c>
      <c r="B1251" s="453"/>
      <c r="D1251" s="452" t="s">
        <v>34</v>
      </c>
      <c r="H1251" s="458"/>
      <c r="I1251" s="458"/>
      <c r="J1251" s="443"/>
      <c r="K1251" s="439"/>
      <c r="L1251" s="439"/>
      <c r="M1251" s="27">
        <f>M$668</f>
        <v>17.78</v>
      </c>
      <c r="N1251" s="440"/>
      <c r="O1251" s="439"/>
      <c r="P1251" s="439"/>
      <c r="Q1251" s="439"/>
      <c r="R1251" s="439"/>
      <c r="S1251" s="439"/>
      <c r="T1251" s="443"/>
      <c r="U1251" s="439"/>
      <c r="V1251" s="439"/>
      <c r="W1251" s="439"/>
      <c r="X1251" s="439"/>
      <c r="Y1251" s="443"/>
      <c r="Z1251" s="439"/>
      <c r="AA1251" s="439"/>
      <c r="AB1251" s="439"/>
      <c r="AC1251" s="439"/>
      <c r="AD1251" s="439"/>
      <c r="AE1251" s="443"/>
      <c r="AF1251" s="439"/>
      <c r="AG1251" s="439"/>
      <c r="AH1251" s="439"/>
      <c r="AI1251" s="440"/>
      <c r="AJ1251" s="443"/>
      <c r="AK1251" s="439"/>
      <c r="AL1251" s="439"/>
      <c r="AM1251" s="439"/>
      <c r="AN1251" s="440"/>
    </row>
    <row r="1252" spans="1:40" outlineLevel="2">
      <c r="A1252" s="882">
        <f>ROW()</f>
        <v>1252</v>
      </c>
      <c r="B1252" s="453"/>
      <c r="D1252" s="452" t="s">
        <v>35</v>
      </c>
      <c r="H1252" s="458"/>
      <c r="I1252" s="458"/>
      <c r="J1252" s="443"/>
      <c r="K1252" s="439"/>
      <c r="L1252" s="439"/>
      <c r="M1252" s="27">
        <f>M$669</f>
        <v>0.17584713375796179</v>
      </c>
      <c r="N1252" s="440"/>
      <c r="O1252" s="439"/>
      <c r="P1252" s="439"/>
      <c r="Q1252" s="439"/>
      <c r="R1252" s="439"/>
      <c r="S1252" s="439"/>
      <c r="T1252" s="443"/>
      <c r="U1252" s="439"/>
      <c r="V1252" s="439"/>
      <c r="W1252" s="439"/>
      <c r="X1252" s="439"/>
      <c r="Y1252" s="443"/>
      <c r="Z1252" s="439"/>
      <c r="AA1252" s="439"/>
      <c r="AB1252" s="439"/>
      <c r="AC1252" s="439"/>
      <c r="AD1252" s="439"/>
      <c r="AE1252" s="443"/>
      <c r="AF1252" s="439"/>
      <c r="AG1252" s="439"/>
      <c r="AH1252" s="439"/>
      <c r="AI1252" s="440"/>
      <c r="AJ1252" s="443"/>
      <c r="AK1252" s="439"/>
      <c r="AL1252" s="439"/>
      <c r="AM1252" s="439"/>
      <c r="AN1252" s="440"/>
    </row>
    <row r="1253" spans="1:40" outlineLevel="2">
      <c r="A1253" s="882">
        <f>ROW()</f>
        <v>1253</v>
      </c>
      <c r="B1253" s="453"/>
      <c r="D1253" s="452" t="s">
        <v>302</v>
      </c>
      <c r="H1253" s="458"/>
      <c r="I1253" s="458"/>
      <c r="J1253" s="443"/>
      <c r="K1253" s="439"/>
      <c r="L1253" s="439"/>
      <c r="M1253" s="27">
        <f>M$670</f>
        <v>0</v>
      </c>
      <c r="N1253" s="440"/>
      <c r="O1253" s="439"/>
      <c r="P1253" s="439"/>
      <c r="Q1253" s="439"/>
      <c r="R1253" s="439"/>
      <c r="S1253" s="439"/>
      <c r="T1253" s="443"/>
      <c r="U1253" s="439"/>
      <c r="V1253" s="439"/>
      <c r="W1253" s="439"/>
      <c r="X1253" s="439"/>
      <c r="Y1253" s="443"/>
      <c r="Z1253" s="439"/>
      <c r="AA1253" s="439"/>
      <c r="AB1253" s="439"/>
      <c r="AC1253" s="439"/>
      <c r="AD1253" s="439"/>
      <c r="AE1253" s="443"/>
      <c r="AF1253" s="439"/>
      <c r="AG1253" s="439"/>
      <c r="AH1253" s="439"/>
      <c r="AI1253" s="440"/>
      <c r="AJ1253" s="443"/>
      <c r="AK1253" s="439"/>
      <c r="AL1253" s="439"/>
      <c r="AM1253" s="439"/>
      <c r="AN1253" s="440"/>
    </row>
    <row r="1254" spans="1:40" outlineLevel="2">
      <c r="A1254" s="882">
        <f>ROW()</f>
        <v>1254</v>
      </c>
      <c r="B1254" s="453"/>
      <c r="D1254" s="452" t="s">
        <v>36</v>
      </c>
      <c r="H1254" s="458"/>
      <c r="I1254" s="458"/>
      <c r="J1254" s="443"/>
      <c r="K1254" s="439"/>
      <c r="L1254" s="439"/>
      <c r="M1254" s="27">
        <f>M$671</f>
        <v>0.33956687898089172</v>
      </c>
      <c r="N1254" s="440"/>
      <c r="O1254" s="439"/>
      <c r="P1254" s="439"/>
      <c r="Q1254" s="439"/>
      <c r="R1254" s="439"/>
      <c r="S1254" s="439"/>
      <c r="T1254" s="443"/>
      <c r="U1254" s="439"/>
      <c r="V1254" s="439"/>
      <c r="W1254" s="439"/>
      <c r="X1254" s="439"/>
      <c r="Y1254" s="443"/>
      <c r="Z1254" s="439"/>
      <c r="AA1254" s="439"/>
      <c r="AB1254" s="439"/>
      <c r="AC1254" s="439"/>
      <c r="AD1254" s="439"/>
      <c r="AE1254" s="443"/>
      <c r="AF1254" s="439"/>
      <c r="AG1254" s="439"/>
      <c r="AH1254" s="439"/>
      <c r="AI1254" s="440"/>
      <c r="AJ1254" s="443"/>
      <c r="AK1254" s="439"/>
      <c r="AL1254" s="439"/>
      <c r="AM1254" s="439"/>
      <c r="AN1254" s="440"/>
    </row>
    <row r="1255" spans="1:40" outlineLevel="2">
      <c r="A1255" s="882">
        <f>ROW()</f>
        <v>1255</v>
      </c>
      <c r="B1255" s="453"/>
      <c r="D1255" s="452" t="s">
        <v>583</v>
      </c>
      <c r="H1255" s="458"/>
      <c r="I1255" s="458"/>
      <c r="J1255" s="443"/>
      <c r="K1255" s="439"/>
      <c r="L1255" s="439"/>
      <c r="M1255" s="27">
        <f>M$672</f>
        <v>0</v>
      </c>
      <c r="N1255" s="440"/>
      <c r="O1255" s="439"/>
      <c r="P1255" s="439"/>
      <c r="Q1255" s="439"/>
      <c r="R1255" s="439"/>
      <c r="S1255" s="439"/>
      <c r="T1255" s="443"/>
      <c r="U1255" s="439"/>
      <c r="V1255" s="439"/>
      <c r="W1255" s="439"/>
      <c r="X1255" s="439"/>
      <c r="Y1255" s="443"/>
      <c r="Z1255" s="439"/>
      <c r="AA1255" s="439"/>
      <c r="AB1255" s="439"/>
      <c r="AC1255" s="439"/>
      <c r="AD1255" s="439"/>
      <c r="AE1255" s="443"/>
      <c r="AF1255" s="439"/>
      <c r="AG1255" s="439"/>
      <c r="AH1255" s="439"/>
      <c r="AI1255" s="440"/>
      <c r="AJ1255" s="443"/>
      <c r="AK1255" s="439"/>
      <c r="AL1255" s="439"/>
      <c r="AM1255" s="439"/>
      <c r="AN1255" s="440"/>
    </row>
    <row r="1256" spans="1:40" outlineLevel="2">
      <c r="A1256" s="882">
        <f>ROW()</f>
        <v>1256</v>
      </c>
      <c r="B1256" s="453"/>
      <c r="D1256" s="452" t="s">
        <v>81</v>
      </c>
      <c r="H1256" s="458"/>
      <c r="I1256" s="458"/>
      <c r="J1256" s="443"/>
      <c r="K1256" s="439"/>
      <c r="L1256" s="439"/>
      <c r="M1256" s="27">
        <f>M$673</f>
        <v>3.058303</v>
      </c>
      <c r="N1256" s="440"/>
      <c r="O1256" s="439"/>
      <c r="P1256" s="439"/>
      <c r="Q1256" s="439"/>
      <c r="R1256" s="439"/>
      <c r="S1256" s="439"/>
      <c r="T1256" s="443"/>
      <c r="U1256" s="439"/>
      <c r="V1256" s="439"/>
      <c r="W1256" s="439"/>
      <c r="X1256" s="439"/>
      <c r="Y1256" s="443"/>
      <c r="Z1256" s="439"/>
      <c r="AA1256" s="439"/>
      <c r="AB1256" s="439"/>
      <c r="AC1256" s="439"/>
      <c r="AD1256" s="439"/>
      <c r="AE1256" s="443"/>
      <c r="AF1256" s="439"/>
      <c r="AG1256" s="439"/>
      <c r="AH1256" s="439"/>
      <c r="AI1256" s="440"/>
      <c r="AJ1256" s="443"/>
      <c r="AK1256" s="439"/>
      <c r="AL1256" s="439"/>
      <c r="AM1256" s="439"/>
      <c r="AN1256" s="440"/>
    </row>
    <row r="1257" spans="1:40" outlineLevel="2">
      <c r="A1257" s="882">
        <f>ROW()</f>
        <v>1257</v>
      </c>
      <c r="B1257" s="453"/>
      <c r="D1257" s="452" t="s">
        <v>28</v>
      </c>
      <c r="H1257" s="458"/>
      <c r="I1257" s="458"/>
      <c r="J1257" s="443"/>
      <c r="K1257" s="439"/>
      <c r="L1257" s="439"/>
      <c r="M1257" s="27">
        <f>M$674</f>
        <v>0</v>
      </c>
      <c r="N1257" s="440"/>
      <c r="O1257" s="439"/>
      <c r="P1257" s="439"/>
      <c r="Q1257" s="439"/>
      <c r="R1257" s="439"/>
      <c r="S1257" s="439"/>
      <c r="T1257" s="443"/>
      <c r="U1257" s="439"/>
      <c r="V1257" s="439"/>
      <c r="W1257" s="439"/>
      <c r="X1257" s="439"/>
      <c r="Y1257" s="443"/>
      <c r="Z1257" s="439"/>
      <c r="AA1257" s="439"/>
      <c r="AB1257" s="439"/>
      <c r="AC1257" s="439"/>
      <c r="AD1257" s="439"/>
      <c r="AE1257" s="443"/>
      <c r="AF1257" s="439"/>
      <c r="AG1257" s="439"/>
      <c r="AH1257" s="439"/>
      <c r="AI1257" s="440"/>
      <c r="AJ1257" s="443"/>
      <c r="AK1257" s="439"/>
      <c r="AL1257" s="439"/>
      <c r="AM1257" s="439"/>
      <c r="AN1257" s="440"/>
    </row>
    <row r="1258" spans="1:40" outlineLevel="2">
      <c r="A1258" s="882">
        <f>ROW()</f>
        <v>1258</v>
      </c>
      <c r="B1258" s="453"/>
      <c r="D1258" s="456" t="s">
        <v>443</v>
      </c>
      <c r="E1258" s="456"/>
      <c r="F1258" s="456"/>
      <c r="G1258" s="456"/>
      <c r="H1258" s="460"/>
      <c r="I1258" s="460"/>
      <c r="J1258" s="462"/>
      <c r="K1258" s="441"/>
      <c r="L1258" s="441"/>
      <c r="M1258" s="30">
        <f>M$675</f>
        <v>0</v>
      </c>
      <c r="N1258" s="442"/>
      <c r="O1258" s="441"/>
      <c r="P1258" s="441"/>
      <c r="Q1258" s="441"/>
      <c r="R1258" s="441"/>
      <c r="S1258" s="441"/>
      <c r="T1258" s="462"/>
      <c r="U1258" s="441"/>
      <c r="V1258" s="441"/>
      <c r="W1258" s="441"/>
      <c r="X1258" s="441"/>
      <c r="Y1258" s="462"/>
      <c r="Z1258" s="441"/>
      <c r="AA1258" s="441"/>
      <c r="AB1258" s="441"/>
      <c r="AC1258" s="441"/>
      <c r="AD1258" s="441"/>
      <c r="AE1258" s="462"/>
      <c r="AF1258" s="441"/>
      <c r="AG1258" s="441"/>
      <c r="AH1258" s="441"/>
      <c r="AI1258" s="442"/>
      <c r="AJ1258" s="462"/>
      <c r="AK1258" s="441"/>
      <c r="AL1258" s="441"/>
      <c r="AM1258" s="441"/>
      <c r="AN1258" s="442"/>
    </row>
    <row r="1259" spans="1:40" outlineLevel="2">
      <c r="A1259" s="882">
        <f>ROW()</f>
        <v>1259</v>
      </c>
      <c r="B1259" s="453"/>
      <c r="D1259" s="452" t="s">
        <v>24</v>
      </c>
      <c r="H1259" s="458"/>
      <c r="I1259" s="458"/>
      <c r="J1259" s="443"/>
      <c r="K1259" s="439"/>
      <c r="L1259" s="439"/>
      <c r="M1259" s="27">
        <f>SUM(M1243:M1258)</f>
        <v>28.193717012738855</v>
      </c>
      <c r="N1259" s="440"/>
      <c r="O1259" s="439"/>
      <c r="P1259" s="439"/>
      <c r="Q1259" s="439"/>
      <c r="R1259" s="439"/>
      <c r="S1259" s="439"/>
      <c r="T1259" s="443"/>
      <c r="U1259" s="439"/>
      <c r="V1259" s="439"/>
      <c r="W1259" s="439"/>
      <c r="X1259" s="439"/>
      <c r="Y1259" s="443"/>
      <c r="Z1259" s="439"/>
      <c r="AA1259" s="439"/>
      <c r="AB1259" s="439"/>
      <c r="AC1259" s="439"/>
      <c r="AD1259" s="439"/>
      <c r="AE1259" s="443"/>
      <c r="AF1259" s="439"/>
      <c r="AG1259" s="439"/>
      <c r="AH1259" s="439"/>
      <c r="AI1259" s="440"/>
      <c r="AJ1259" s="443"/>
      <c r="AK1259" s="439"/>
      <c r="AL1259" s="439"/>
      <c r="AM1259" s="439"/>
      <c r="AN1259" s="440"/>
    </row>
    <row r="1260" spans="1:40" outlineLevel="1">
      <c r="A1260" s="732" t="s">
        <v>238</v>
      </c>
      <c r="B1260" s="733"/>
      <c r="C1260" s="881"/>
      <c r="D1260" s="733"/>
      <c r="E1260" s="733"/>
      <c r="F1260" s="733"/>
      <c r="G1260" s="730"/>
      <c r="H1260" s="733"/>
      <c r="I1260" s="730"/>
      <c r="J1260" s="729"/>
      <c r="K1260" s="730"/>
      <c r="L1260" s="730"/>
      <c r="M1260" s="730"/>
      <c r="N1260" s="731"/>
      <c r="O1260" s="730"/>
      <c r="P1260" s="730"/>
      <c r="Q1260" s="730"/>
      <c r="R1260" s="730"/>
      <c r="S1260" s="730"/>
      <c r="T1260" s="729"/>
      <c r="U1260" s="730"/>
      <c r="V1260" s="730"/>
      <c r="W1260" s="730"/>
      <c r="X1260" s="730"/>
      <c r="Y1260" s="729"/>
      <c r="Z1260" s="730"/>
      <c r="AA1260" s="730"/>
      <c r="AB1260" s="730"/>
      <c r="AC1260" s="730"/>
      <c r="AD1260" s="730"/>
      <c r="AE1260" s="729"/>
      <c r="AF1260" s="730"/>
      <c r="AG1260" s="730"/>
      <c r="AH1260" s="730"/>
      <c r="AI1260" s="731"/>
      <c r="AJ1260" s="729"/>
      <c r="AK1260" s="730"/>
      <c r="AL1260" s="730"/>
      <c r="AM1260" s="730"/>
      <c r="AN1260" s="731"/>
    </row>
    <row r="1261" spans="1:40" outlineLevel="2">
      <c r="A1261" s="882">
        <f>ROW()</f>
        <v>1261</v>
      </c>
      <c r="B1261" s="453"/>
      <c r="D1261" s="1205" t="s">
        <v>300</v>
      </c>
      <c r="E1261" s="1205"/>
      <c r="F1261" s="1205"/>
      <c r="G1261" s="1205"/>
      <c r="H1261" s="4"/>
      <c r="I1261" s="4"/>
      <c r="J1261" s="329"/>
      <c r="K1261" s="4"/>
      <c r="L1261" s="4"/>
      <c r="M1261" s="4"/>
      <c r="N1261" s="316"/>
      <c r="O1261" s="4"/>
      <c r="P1261" s="4"/>
      <c r="Q1261" s="4"/>
      <c r="R1261" s="4"/>
      <c r="S1261" s="4"/>
      <c r="T1261" s="252"/>
      <c r="U1261" s="53"/>
      <c r="V1261" s="53"/>
      <c r="W1261" s="53"/>
      <c r="X1261" s="53"/>
      <c r="Y1261" s="252"/>
      <c r="Z1261" s="53"/>
      <c r="AA1261" s="53"/>
      <c r="AB1261" s="53"/>
      <c r="AC1261" s="53"/>
      <c r="AD1261" s="53"/>
      <c r="AE1261" s="252"/>
      <c r="AF1261" s="53"/>
      <c r="AG1261" s="53"/>
      <c r="AH1261" s="53"/>
      <c r="AI1261" s="44"/>
      <c r="AJ1261" s="252"/>
      <c r="AK1261" s="53"/>
      <c r="AL1261" s="53"/>
      <c r="AM1261" s="53"/>
      <c r="AN1261" s="44"/>
    </row>
    <row r="1262" spans="1:40" outlineLevel="2">
      <c r="A1262" s="882">
        <f>ROW()</f>
        <v>1262</v>
      </c>
      <c r="B1262" s="453"/>
      <c r="D1262" s="1205" t="s">
        <v>301</v>
      </c>
      <c r="E1262" s="1205"/>
      <c r="F1262" s="1205"/>
      <c r="G1262" s="1205"/>
      <c r="H1262" s="4"/>
      <c r="I1262" s="4"/>
      <c r="J1262" s="329"/>
      <c r="K1262" s="4"/>
      <c r="L1262" s="4"/>
      <c r="M1262" s="4"/>
      <c r="N1262" s="316"/>
      <c r="O1262" s="4"/>
      <c r="P1262" s="4"/>
      <c r="Q1262" s="4"/>
      <c r="R1262" s="4"/>
      <c r="S1262" s="4"/>
      <c r="T1262" s="252"/>
      <c r="U1262" s="53"/>
      <c r="V1262" s="53"/>
      <c r="W1262" s="53"/>
      <c r="X1262" s="53"/>
      <c r="Y1262" s="252"/>
      <c r="Z1262" s="53"/>
      <c r="AA1262" s="53"/>
      <c r="AB1262" s="53"/>
      <c r="AC1262" s="53"/>
      <c r="AD1262" s="53"/>
      <c r="AE1262" s="252"/>
      <c r="AF1262" s="53"/>
      <c r="AG1262" s="53"/>
      <c r="AH1262" s="53"/>
      <c r="AI1262" s="44"/>
      <c r="AJ1262" s="252"/>
      <c r="AK1262" s="53"/>
      <c r="AL1262" s="53"/>
      <c r="AM1262" s="53"/>
      <c r="AN1262" s="44"/>
    </row>
    <row r="1263" spans="1:40" outlineLevel="2">
      <c r="A1263" s="882">
        <f>ROW()</f>
        <v>1263</v>
      </c>
      <c r="B1263" s="453"/>
      <c r="D1263" s="1205" t="s">
        <v>29</v>
      </c>
      <c r="E1263" s="1205"/>
      <c r="F1263" s="1205"/>
      <c r="G1263" s="1205"/>
      <c r="H1263" s="4"/>
      <c r="I1263" s="4"/>
      <c r="J1263" s="329"/>
      <c r="K1263" s="4"/>
      <c r="L1263" s="4"/>
      <c r="M1263" s="4"/>
      <c r="N1263" s="316"/>
      <c r="O1263" s="4"/>
      <c r="P1263" s="4"/>
      <c r="Q1263" s="4"/>
      <c r="R1263" s="4"/>
      <c r="S1263" s="4"/>
      <c r="T1263" s="252"/>
      <c r="U1263" s="53"/>
      <c r="V1263" s="53"/>
      <c r="W1263" s="53"/>
      <c r="X1263" s="53"/>
      <c r="Y1263" s="252"/>
      <c r="Z1263" s="53"/>
      <c r="AA1263" s="53"/>
      <c r="AB1263" s="53"/>
      <c r="AC1263" s="53"/>
      <c r="AD1263" s="53"/>
      <c r="AE1263" s="252"/>
      <c r="AF1263" s="53"/>
      <c r="AG1263" s="53"/>
      <c r="AH1263" s="53"/>
      <c r="AI1263" s="44"/>
      <c r="AJ1263" s="252"/>
      <c r="AK1263" s="53"/>
      <c r="AL1263" s="53"/>
      <c r="AM1263" s="53"/>
      <c r="AN1263" s="44"/>
    </row>
    <row r="1264" spans="1:40" outlineLevel="2">
      <c r="A1264" s="882">
        <f>ROW()</f>
        <v>1264</v>
      </c>
      <c r="B1264" s="453"/>
      <c r="D1264" s="1205" t="s">
        <v>30</v>
      </c>
      <c r="E1264" s="1205"/>
      <c r="F1264" s="1205"/>
      <c r="G1264" s="1205"/>
      <c r="H1264" s="4"/>
      <c r="I1264" s="4"/>
      <c r="J1264" s="329"/>
      <c r="K1264" s="4"/>
      <c r="L1264" s="4"/>
      <c r="M1264" s="4"/>
      <c r="N1264" s="316"/>
      <c r="O1264" s="4"/>
      <c r="P1264" s="4"/>
      <c r="Q1264" s="4"/>
      <c r="R1264" s="4"/>
      <c r="S1264" s="4"/>
      <c r="T1264" s="252"/>
      <c r="U1264" s="53"/>
      <c r="V1264" s="53"/>
      <c r="W1264" s="53"/>
      <c r="X1264" s="53"/>
      <c r="Y1264" s="252"/>
      <c r="Z1264" s="53"/>
      <c r="AA1264" s="53"/>
      <c r="AB1264" s="53"/>
      <c r="AC1264" s="53"/>
      <c r="AD1264" s="53"/>
      <c r="AE1264" s="252"/>
      <c r="AF1264" s="53"/>
      <c r="AG1264" s="53"/>
      <c r="AH1264" s="53"/>
      <c r="AI1264" s="44"/>
      <c r="AJ1264" s="252"/>
      <c r="AK1264" s="53"/>
      <c r="AL1264" s="53"/>
      <c r="AM1264" s="53"/>
      <c r="AN1264" s="44"/>
    </row>
    <row r="1265" spans="1:40" outlineLevel="2">
      <c r="A1265" s="882">
        <f>ROW()</f>
        <v>1265</v>
      </c>
      <c r="B1265" s="453"/>
      <c r="D1265" s="1205" t="s">
        <v>31</v>
      </c>
      <c r="E1265" s="1205"/>
      <c r="F1265" s="1205"/>
      <c r="G1265" s="1205"/>
      <c r="H1265" s="4"/>
      <c r="I1265" s="4"/>
      <c r="J1265" s="329"/>
      <c r="K1265" s="4"/>
      <c r="L1265" s="4"/>
      <c r="M1265" s="4"/>
      <c r="N1265" s="316"/>
      <c r="O1265" s="4"/>
      <c r="P1265" s="4"/>
      <c r="Q1265" s="4"/>
      <c r="R1265" s="4"/>
      <c r="S1265" s="4"/>
      <c r="T1265" s="252"/>
      <c r="U1265" s="53"/>
      <c r="V1265" s="53"/>
      <c r="W1265" s="53"/>
      <c r="X1265" s="53"/>
      <c r="Y1265" s="252"/>
      <c r="Z1265" s="53"/>
      <c r="AA1265" s="53"/>
      <c r="AB1265" s="53"/>
      <c r="AC1265" s="53"/>
      <c r="AD1265" s="53"/>
      <c r="AE1265" s="252"/>
      <c r="AF1265" s="53"/>
      <c r="AG1265" s="53"/>
      <c r="AH1265" s="53"/>
      <c r="AI1265" s="44"/>
      <c r="AJ1265" s="252"/>
      <c r="AK1265" s="53"/>
      <c r="AL1265" s="53"/>
      <c r="AM1265" s="53"/>
      <c r="AN1265" s="44"/>
    </row>
    <row r="1266" spans="1:40" outlineLevel="2">
      <c r="A1266" s="882">
        <f>ROW()</f>
        <v>1266</v>
      </c>
      <c r="B1266" s="453"/>
      <c r="D1266" s="1205" t="s">
        <v>32</v>
      </c>
      <c r="E1266" s="1205"/>
      <c r="F1266" s="1205"/>
      <c r="G1266" s="1205"/>
      <c r="H1266" s="4"/>
      <c r="I1266" s="4"/>
      <c r="J1266" s="329"/>
      <c r="K1266" s="4"/>
      <c r="L1266" s="4"/>
      <c r="M1266" s="4"/>
      <c r="N1266" s="316"/>
      <c r="O1266" s="4"/>
      <c r="P1266" s="4"/>
      <c r="Q1266" s="4"/>
      <c r="R1266" s="4"/>
      <c r="S1266" s="4"/>
      <c r="T1266" s="252"/>
      <c r="U1266" s="53"/>
      <c r="V1266" s="53"/>
      <c r="W1266" s="53"/>
      <c r="X1266" s="53"/>
      <c r="Y1266" s="252"/>
      <c r="Z1266" s="53"/>
      <c r="AA1266" s="53"/>
      <c r="AB1266" s="53"/>
      <c r="AC1266" s="53"/>
      <c r="AD1266" s="53"/>
      <c r="AE1266" s="252"/>
      <c r="AF1266" s="53"/>
      <c r="AG1266" s="53"/>
      <c r="AH1266" s="53"/>
      <c r="AI1266" s="44"/>
      <c r="AJ1266" s="252"/>
      <c r="AK1266" s="53"/>
      <c r="AL1266" s="53"/>
      <c r="AM1266" s="53"/>
      <c r="AN1266" s="44"/>
    </row>
    <row r="1267" spans="1:40" outlineLevel="2">
      <c r="A1267" s="882">
        <f>ROW()</f>
        <v>1267</v>
      </c>
      <c r="B1267" s="453"/>
      <c r="D1267" s="1205" t="s">
        <v>33</v>
      </c>
      <c r="E1267" s="1205"/>
      <c r="F1267" s="1205"/>
      <c r="G1267" s="1205"/>
      <c r="H1267" s="4"/>
      <c r="I1267" s="4"/>
      <c r="J1267" s="329"/>
      <c r="K1267" s="4"/>
      <c r="L1267" s="4"/>
      <c r="M1267" s="4"/>
      <c r="N1267" s="316"/>
      <c r="O1267" s="4"/>
      <c r="P1267" s="4"/>
      <c r="Q1267" s="4"/>
      <c r="R1267" s="4"/>
      <c r="S1267" s="4"/>
      <c r="T1267" s="252"/>
      <c r="U1267" s="53"/>
      <c r="V1267" s="53"/>
      <c r="W1267" s="53"/>
      <c r="X1267" s="53"/>
      <c r="Y1267" s="252"/>
      <c r="Z1267" s="53"/>
      <c r="AA1267" s="53"/>
      <c r="AB1267" s="53"/>
      <c r="AC1267" s="53"/>
      <c r="AD1267" s="53"/>
      <c r="AE1267" s="252"/>
      <c r="AF1267" s="53"/>
      <c r="AG1267" s="53"/>
      <c r="AH1267" s="53"/>
      <c r="AI1267" s="44"/>
      <c r="AJ1267" s="252"/>
      <c r="AK1267" s="53"/>
      <c r="AL1267" s="53"/>
      <c r="AM1267" s="53"/>
      <c r="AN1267" s="44"/>
    </row>
    <row r="1268" spans="1:40" outlineLevel="2">
      <c r="A1268" s="882">
        <f>ROW()</f>
        <v>1268</v>
      </c>
      <c r="B1268" s="453"/>
      <c r="D1268" s="1205" t="s">
        <v>27</v>
      </c>
      <c r="E1268" s="1205"/>
      <c r="F1268" s="1205"/>
      <c r="G1268" s="1205"/>
      <c r="H1268" s="4"/>
      <c r="I1268" s="4"/>
      <c r="J1268" s="329"/>
      <c r="K1268" s="4"/>
      <c r="L1268" s="4"/>
      <c r="M1268" s="4"/>
      <c r="N1268" s="316"/>
      <c r="O1268" s="4"/>
      <c r="P1268" s="4"/>
      <c r="Q1268" s="4"/>
      <c r="R1268" s="4"/>
      <c r="S1268" s="4"/>
      <c r="T1268" s="252"/>
      <c r="U1268" s="53"/>
      <c r="V1268" s="53"/>
      <c r="W1268" s="53"/>
      <c r="X1268" s="53"/>
      <c r="Y1268" s="252"/>
      <c r="Z1268" s="53"/>
      <c r="AA1268" s="53"/>
      <c r="AB1268" s="53"/>
      <c r="AC1268" s="53"/>
      <c r="AD1268" s="53"/>
      <c r="AE1268" s="252"/>
      <c r="AF1268" s="53"/>
      <c r="AG1268" s="53"/>
      <c r="AH1268" s="53"/>
      <c r="AI1268" s="44"/>
      <c r="AJ1268" s="252"/>
      <c r="AK1268" s="53"/>
      <c r="AL1268" s="53"/>
      <c r="AM1268" s="53"/>
      <c r="AN1268" s="44"/>
    </row>
    <row r="1269" spans="1:40" outlineLevel="2">
      <c r="A1269" s="882">
        <f>ROW()</f>
        <v>1269</v>
      </c>
      <c r="B1269" s="453"/>
      <c r="D1269" s="1205" t="s">
        <v>34</v>
      </c>
      <c r="E1269" s="1205"/>
      <c r="F1269" s="1205"/>
      <c r="G1269" s="1205"/>
      <c r="H1269" s="4"/>
      <c r="I1269" s="4"/>
      <c r="J1269" s="329"/>
      <c r="K1269" s="4"/>
      <c r="L1269" s="4"/>
      <c r="M1269" s="4"/>
      <c r="N1269" s="316"/>
      <c r="O1269" s="4"/>
      <c r="P1269" s="4"/>
      <c r="Q1269" s="4"/>
      <c r="R1269" s="4"/>
      <c r="S1269" s="4"/>
      <c r="T1269" s="252"/>
      <c r="U1269" s="53"/>
      <c r="V1269" s="53"/>
      <c r="W1269" s="53"/>
      <c r="X1269" s="53"/>
      <c r="Y1269" s="252"/>
      <c r="Z1269" s="53"/>
      <c r="AA1269" s="53"/>
      <c r="AB1269" s="53"/>
      <c r="AC1269" s="53"/>
      <c r="AD1269" s="53"/>
      <c r="AE1269" s="252"/>
      <c r="AF1269" s="53"/>
      <c r="AG1269" s="53"/>
      <c r="AH1269" s="53"/>
      <c r="AI1269" s="44"/>
      <c r="AJ1269" s="252"/>
      <c r="AK1269" s="53"/>
      <c r="AL1269" s="53"/>
      <c r="AM1269" s="53"/>
      <c r="AN1269" s="44"/>
    </row>
    <row r="1270" spans="1:40" outlineLevel="2">
      <c r="A1270" s="882">
        <f>ROW()</f>
        <v>1270</v>
      </c>
      <c r="B1270" s="453"/>
      <c r="D1270" s="1205" t="s">
        <v>35</v>
      </c>
      <c r="E1270" s="1205"/>
      <c r="F1270" s="1205"/>
      <c r="G1270" s="1205"/>
      <c r="H1270" s="4"/>
      <c r="I1270" s="4"/>
      <c r="J1270" s="329"/>
      <c r="K1270" s="4"/>
      <c r="L1270" s="4"/>
      <c r="M1270" s="4"/>
      <c r="N1270" s="316"/>
      <c r="O1270" s="4"/>
      <c r="P1270" s="4"/>
      <c r="Q1270" s="4"/>
      <c r="R1270" s="4"/>
      <c r="S1270" s="4"/>
      <c r="T1270" s="252"/>
      <c r="U1270" s="53"/>
      <c r="V1270" s="53"/>
      <c r="W1270" s="53"/>
      <c r="X1270" s="53"/>
      <c r="Y1270" s="252"/>
      <c r="Z1270" s="53"/>
      <c r="AA1270" s="53"/>
      <c r="AB1270" s="53"/>
      <c r="AC1270" s="53"/>
      <c r="AD1270" s="53"/>
      <c r="AE1270" s="252"/>
      <c r="AF1270" s="53"/>
      <c r="AG1270" s="53"/>
      <c r="AH1270" s="53"/>
      <c r="AI1270" s="44"/>
      <c r="AJ1270" s="252"/>
      <c r="AK1270" s="53"/>
      <c r="AL1270" s="53"/>
      <c r="AM1270" s="53"/>
      <c r="AN1270" s="44"/>
    </row>
    <row r="1271" spans="1:40" outlineLevel="2">
      <c r="A1271" s="882">
        <f>ROW()</f>
        <v>1271</v>
      </c>
      <c r="B1271" s="453"/>
      <c r="D1271" s="1205" t="s">
        <v>302</v>
      </c>
      <c r="E1271" s="1205"/>
      <c r="F1271" s="1205"/>
      <c r="G1271" s="1205"/>
      <c r="H1271" s="4"/>
      <c r="I1271" s="4"/>
      <c r="J1271" s="329"/>
      <c r="K1271" s="4"/>
      <c r="L1271" s="4"/>
      <c r="M1271" s="4"/>
      <c r="N1271" s="316"/>
      <c r="O1271" s="4"/>
      <c r="P1271" s="4"/>
      <c r="Q1271" s="4"/>
      <c r="R1271" s="4"/>
      <c r="S1271" s="4"/>
      <c r="T1271" s="252"/>
      <c r="U1271" s="53"/>
      <c r="V1271" s="53"/>
      <c r="W1271" s="53"/>
      <c r="X1271" s="53"/>
      <c r="Y1271" s="252"/>
      <c r="Z1271" s="53"/>
      <c r="AA1271" s="53"/>
      <c r="AB1271" s="53"/>
      <c r="AC1271" s="53"/>
      <c r="AD1271" s="53"/>
      <c r="AE1271" s="252"/>
      <c r="AF1271" s="53"/>
      <c r="AG1271" s="53"/>
      <c r="AH1271" s="53"/>
      <c r="AI1271" s="44"/>
      <c r="AJ1271" s="252"/>
      <c r="AK1271" s="53"/>
      <c r="AL1271" s="53"/>
      <c r="AM1271" s="53"/>
      <c r="AN1271" s="44"/>
    </row>
    <row r="1272" spans="1:40" outlineLevel="2">
      <c r="A1272" s="882">
        <f>ROW()</f>
        <v>1272</v>
      </c>
      <c r="B1272" s="453"/>
      <c r="D1272" s="1205" t="s">
        <v>36</v>
      </c>
      <c r="E1272" s="1205"/>
      <c r="F1272" s="1205"/>
      <c r="G1272" s="1205"/>
      <c r="H1272" s="4"/>
      <c r="I1272" s="4"/>
      <c r="J1272" s="329"/>
      <c r="K1272" s="4"/>
      <c r="L1272" s="4"/>
      <c r="M1272" s="4"/>
      <c r="N1272" s="316"/>
      <c r="O1272" s="4"/>
      <c r="P1272" s="4"/>
      <c r="Q1272" s="4"/>
      <c r="R1272" s="4"/>
      <c r="S1272" s="4"/>
      <c r="T1272" s="252"/>
      <c r="U1272" s="53"/>
      <c r="V1272" s="53"/>
      <c r="W1272" s="53"/>
      <c r="X1272" s="53"/>
      <c r="Y1272" s="252"/>
      <c r="Z1272" s="53"/>
      <c r="AA1272" s="53"/>
      <c r="AB1272" s="53"/>
      <c r="AC1272" s="53"/>
      <c r="AD1272" s="53"/>
      <c r="AE1272" s="252"/>
      <c r="AF1272" s="53"/>
      <c r="AG1272" s="53"/>
      <c r="AH1272" s="53"/>
      <c r="AI1272" s="44"/>
      <c r="AJ1272" s="252"/>
      <c r="AK1272" s="53"/>
      <c r="AL1272" s="53"/>
      <c r="AM1272" s="53"/>
      <c r="AN1272" s="44"/>
    </row>
    <row r="1273" spans="1:40" outlineLevel="2">
      <c r="A1273" s="882">
        <f>ROW()</f>
        <v>1273</v>
      </c>
      <c r="B1273" s="453"/>
      <c r="D1273" s="1205" t="s">
        <v>583</v>
      </c>
      <c r="E1273" s="1205"/>
      <c r="F1273" s="1205"/>
      <c r="G1273" s="1205"/>
      <c r="H1273" s="4"/>
      <c r="I1273" s="4"/>
      <c r="J1273" s="329"/>
      <c r="K1273" s="4"/>
      <c r="L1273" s="4"/>
      <c r="M1273" s="4"/>
      <c r="N1273" s="316"/>
      <c r="O1273" s="4"/>
      <c r="P1273" s="4"/>
      <c r="Q1273" s="4"/>
      <c r="R1273" s="4"/>
      <c r="S1273" s="4"/>
      <c r="T1273" s="252"/>
      <c r="U1273" s="53"/>
      <c r="V1273" s="53"/>
      <c r="W1273" s="53"/>
      <c r="X1273" s="53"/>
      <c r="Y1273" s="252"/>
      <c r="Z1273" s="53"/>
      <c r="AA1273" s="53"/>
      <c r="AB1273" s="53"/>
      <c r="AC1273" s="53"/>
      <c r="AD1273" s="53"/>
      <c r="AE1273" s="252"/>
      <c r="AF1273" s="53"/>
      <c r="AG1273" s="53"/>
      <c r="AH1273" s="53"/>
      <c r="AI1273" s="44"/>
      <c r="AJ1273" s="252"/>
      <c r="AK1273" s="53"/>
      <c r="AL1273" s="53"/>
      <c r="AM1273" s="53"/>
      <c r="AN1273" s="44"/>
    </row>
    <row r="1274" spans="1:40" outlineLevel="2">
      <c r="A1274" s="882">
        <f>ROW()</f>
        <v>1274</v>
      </c>
      <c r="B1274" s="453"/>
      <c r="D1274" s="1205" t="s">
        <v>81</v>
      </c>
      <c r="E1274" s="1205"/>
      <c r="F1274" s="1205"/>
      <c r="G1274" s="1205"/>
      <c r="H1274" s="4"/>
      <c r="I1274" s="4"/>
      <c r="J1274" s="329"/>
      <c r="K1274" s="4"/>
      <c r="L1274" s="4"/>
      <c r="M1274" s="4"/>
      <c r="N1274" s="316"/>
      <c r="O1274" s="4"/>
      <c r="P1274" s="4"/>
      <c r="Q1274" s="4"/>
      <c r="R1274" s="4"/>
      <c r="S1274" s="4"/>
      <c r="T1274" s="252"/>
      <c r="U1274" s="53"/>
      <c r="V1274" s="53"/>
      <c r="W1274" s="53"/>
      <c r="X1274" s="53"/>
      <c r="Y1274" s="252"/>
      <c r="Z1274" s="53"/>
      <c r="AA1274" s="53"/>
      <c r="AB1274" s="53"/>
      <c r="AC1274" s="53"/>
      <c r="AD1274" s="53"/>
      <c r="AE1274" s="252"/>
      <c r="AF1274" s="53"/>
      <c r="AG1274" s="53"/>
      <c r="AH1274" s="53"/>
      <c r="AI1274" s="44"/>
      <c r="AJ1274" s="252"/>
      <c r="AK1274" s="53"/>
      <c r="AL1274" s="53"/>
      <c r="AM1274" s="53"/>
      <c r="AN1274" s="44"/>
    </row>
    <row r="1275" spans="1:40" outlineLevel="2">
      <c r="A1275" s="882">
        <f>ROW()</f>
        <v>1275</v>
      </c>
      <c r="B1275" s="453"/>
      <c r="D1275" s="1205" t="s">
        <v>28</v>
      </c>
      <c r="E1275" s="1205"/>
      <c r="F1275" s="1205"/>
      <c r="G1275" s="1205"/>
      <c r="H1275" s="4"/>
      <c r="I1275" s="4"/>
      <c r="J1275" s="329"/>
      <c r="K1275" s="4"/>
      <c r="L1275" s="4"/>
      <c r="M1275" s="4"/>
      <c r="N1275" s="316"/>
      <c r="O1275" s="4"/>
      <c r="P1275" s="4"/>
      <c r="Q1275" s="4"/>
      <c r="R1275" s="4"/>
      <c r="S1275" s="4"/>
      <c r="T1275" s="252"/>
      <c r="U1275" s="53"/>
      <c r="V1275" s="53"/>
      <c r="W1275" s="53"/>
      <c r="X1275" s="53"/>
      <c r="Y1275" s="252"/>
      <c r="Z1275" s="53"/>
      <c r="AA1275" s="53"/>
      <c r="AB1275" s="53"/>
      <c r="AC1275" s="53"/>
      <c r="AD1275" s="53"/>
      <c r="AE1275" s="252"/>
      <c r="AF1275" s="53"/>
      <c r="AG1275" s="53"/>
      <c r="AH1275" s="53"/>
      <c r="AI1275" s="44"/>
      <c r="AJ1275" s="252"/>
      <c r="AK1275" s="53"/>
      <c r="AL1275" s="53"/>
      <c r="AM1275" s="53"/>
      <c r="AN1275" s="44"/>
    </row>
    <row r="1276" spans="1:40" outlineLevel="2">
      <c r="A1276" s="882">
        <f>ROW()</f>
        <v>1276</v>
      </c>
      <c r="B1276" s="453"/>
      <c r="D1276" s="1206" t="s">
        <v>443</v>
      </c>
      <c r="E1276" s="1206"/>
      <c r="F1276" s="1206"/>
      <c r="G1276" s="1206"/>
      <c r="H1276" s="28"/>
      <c r="I1276" s="28"/>
      <c r="J1276" s="1207"/>
      <c r="K1276" s="28"/>
      <c r="L1276" s="28"/>
      <c r="M1276" s="28"/>
      <c r="N1276" s="317"/>
      <c r="O1276" s="28"/>
      <c r="P1276" s="28"/>
      <c r="Q1276" s="28"/>
      <c r="R1276" s="28"/>
      <c r="S1276" s="28"/>
      <c r="T1276" s="253"/>
      <c r="U1276" s="54"/>
      <c r="V1276" s="54"/>
      <c r="W1276" s="54"/>
      <c r="X1276" s="54"/>
      <c r="Y1276" s="253"/>
      <c r="Z1276" s="54"/>
      <c r="AA1276" s="54"/>
      <c r="AB1276" s="54"/>
      <c r="AC1276" s="54"/>
      <c r="AD1276" s="54"/>
      <c r="AE1276" s="253"/>
      <c r="AF1276" s="54"/>
      <c r="AG1276" s="54"/>
      <c r="AH1276" s="54"/>
      <c r="AI1276" s="46"/>
      <c r="AJ1276" s="253"/>
      <c r="AK1276" s="54"/>
      <c r="AL1276" s="54"/>
      <c r="AM1276" s="54"/>
      <c r="AN1276" s="46"/>
    </row>
    <row r="1277" spans="1:40" outlineLevel="2">
      <c r="A1277" s="882">
        <f>ROW()</f>
        <v>1277</v>
      </c>
      <c r="B1277" s="453"/>
      <c r="D1277" s="452" t="s">
        <v>24</v>
      </c>
      <c r="H1277" s="458"/>
      <c r="I1277" s="458"/>
      <c r="J1277" s="459"/>
      <c r="K1277" s="458"/>
      <c r="L1277" s="458"/>
      <c r="M1277" s="458"/>
      <c r="N1277" s="463"/>
      <c r="O1277" s="458"/>
      <c r="P1277" s="458"/>
      <c r="Q1277" s="458"/>
      <c r="R1277" s="458"/>
      <c r="S1277" s="458"/>
      <c r="T1277" s="466">
        <f t="shared" ref="T1277:AN1277" si="953">SUM(T1261:T1276)</f>
        <v>0</v>
      </c>
      <c r="U1277" s="444">
        <f t="shared" si="953"/>
        <v>0</v>
      </c>
      <c r="V1277" s="444">
        <f t="shared" si="953"/>
        <v>0</v>
      </c>
      <c r="W1277" s="444">
        <f t="shared" si="953"/>
        <v>0</v>
      </c>
      <c r="X1277" s="444">
        <f t="shared" si="953"/>
        <v>0</v>
      </c>
      <c r="Y1277" s="466">
        <f t="shared" si="953"/>
        <v>0</v>
      </c>
      <c r="Z1277" s="444">
        <f t="shared" si="953"/>
        <v>0</v>
      </c>
      <c r="AA1277" s="444">
        <f t="shared" si="953"/>
        <v>0</v>
      </c>
      <c r="AB1277" s="444">
        <f t="shared" si="953"/>
        <v>0</v>
      </c>
      <c r="AC1277" s="444">
        <f t="shared" si="953"/>
        <v>0</v>
      </c>
      <c r="AD1277" s="444">
        <f t="shared" si="953"/>
        <v>0</v>
      </c>
      <c r="AE1277" s="466">
        <f t="shared" si="953"/>
        <v>0</v>
      </c>
      <c r="AF1277" s="444">
        <f t="shared" si="953"/>
        <v>0</v>
      </c>
      <c r="AG1277" s="444">
        <f t="shared" si="953"/>
        <v>0</v>
      </c>
      <c r="AH1277" s="444">
        <f t="shared" si="953"/>
        <v>0</v>
      </c>
      <c r="AI1277" s="445">
        <f t="shared" si="953"/>
        <v>0</v>
      </c>
      <c r="AJ1277" s="466">
        <f t="shared" si="953"/>
        <v>0</v>
      </c>
      <c r="AK1277" s="444">
        <f t="shared" si="953"/>
        <v>0</v>
      </c>
      <c r="AL1277" s="444">
        <f t="shared" si="953"/>
        <v>0</v>
      </c>
      <c r="AM1277" s="444">
        <f t="shared" si="953"/>
        <v>0</v>
      </c>
      <c r="AN1277" s="445">
        <f t="shared" si="953"/>
        <v>0</v>
      </c>
    </row>
    <row r="1278" spans="1:40" outlineLevel="1">
      <c r="A1278" s="732" t="s">
        <v>21</v>
      </c>
      <c r="B1278" s="733"/>
      <c r="C1278" s="881"/>
      <c r="D1278" s="733"/>
      <c r="E1278" s="733"/>
      <c r="F1278" s="733"/>
      <c r="G1278" s="733"/>
      <c r="H1278" s="733"/>
      <c r="I1278" s="730"/>
      <c r="J1278" s="729"/>
      <c r="K1278" s="730"/>
      <c r="L1278" s="730"/>
      <c r="M1278" s="730"/>
      <c r="N1278" s="731"/>
      <c r="O1278" s="730"/>
      <c r="P1278" s="730"/>
      <c r="Q1278" s="730"/>
      <c r="R1278" s="730"/>
      <c r="S1278" s="730"/>
      <c r="T1278" s="729"/>
      <c r="U1278" s="730"/>
      <c r="V1278" s="730"/>
      <c r="W1278" s="730"/>
      <c r="X1278" s="730"/>
      <c r="Y1278" s="729"/>
      <c r="Z1278" s="730"/>
      <c r="AA1278" s="730"/>
      <c r="AB1278" s="730"/>
      <c r="AC1278" s="730"/>
      <c r="AD1278" s="730"/>
      <c r="AE1278" s="729"/>
      <c r="AF1278" s="730"/>
      <c r="AG1278" s="730"/>
      <c r="AH1278" s="730"/>
      <c r="AI1278" s="731"/>
      <c r="AJ1278" s="729"/>
      <c r="AK1278" s="730"/>
      <c r="AL1278" s="730"/>
      <c r="AM1278" s="730"/>
      <c r="AN1278" s="731"/>
    </row>
    <row r="1279" spans="1:40" outlineLevel="2">
      <c r="A1279" s="882">
        <f>ROW()</f>
        <v>1279</v>
      </c>
      <c r="B1279" s="453"/>
      <c r="D1279" s="452" t="s">
        <v>300</v>
      </c>
      <c r="H1279" s="458"/>
      <c r="I1279" s="458"/>
      <c r="J1279" s="459"/>
      <c r="K1279" s="458"/>
      <c r="L1279" s="458"/>
      <c r="M1279" s="157"/>
      <c r="N1279" s="320">
        <f t="shared" ref="N1279:AN1279" si="954">-IF(N1225&lt;0,N1225,IF($D1279="Land",0,IF(N1207&lt;1,N1225,MAX(MIN(IF(N1207&gt;0,(N1225/N1207)*N$9,0),N1225*N$9),0))))</f>
        <v>0</v>
      </c>
      <c r="O1279" s="157">
        <f t="shared" si="954"/>
        <v>0</v>
      </c>
      <c r="P1279" s="157">
        <f t="shared" si="954"/>
        <v>0</v>
      </c>
      <c r="Q1279" s="157">
        <f t="shared" si="954"/>
        <v>0</v>
      </c>
      <c r="R1279" s="157">
        <f t="shared" si="954"/>
        <v>0</v>
      </c>
      <c r="S1279" s="157">
        <f t="shared" si="954"/>
        <v>0</v>
      </c>
      <c r="T1279" s="324">
        <f t="shared" si="954"/>
        <v>0</v>
      </c>
      <c r="U1279" s="157">
        <f t="shared" si="954"/>
        <v>0</v>
      </c>
      <c r="V1279" s="157">
        <f t="shared" si="954"/>
        <v>0</v>
      </c>
      <c r="W1279" s="157">
        <f t="shared" si="954"/>
        <v>0</v>
      </c>
      <c r="X1279" s="157">
        <f t="shared" si="954"/>
        <v>0</v>
      </c>
      <c r="Y1279" s="595">
        <f t="shared" si="954"/>
        <v>0</v>
      </c>
      <c r="Z1279" s="596">
        <f t="shared" si="954"/>
        <v>0</v>
      </c>
      <c r="AA1279" s="596">
        <f t="shared" si="954"/>
        <v>0</v>
      </c>
      <c r="AB1279" s="596">
        <f t="shared" si="954"/>
        <v>0</v>
      </c>
      <c r="AC1279" s="596">
        <f t="shared" si="954"/>
        <v>0</v>
      </c>
      <c r="AD1279" s="596">
        <f t="shared" si="954"/>
        <v>0</v>
      </c>
      <c r="AE1279" s="595">
        <f t="shared" si="954"/>
        <v>0</v>
      </c>
      <c r="AF1279" s="596">
        <f t="shared" si="954"/>
        <v>0</v>
      </c>
      <c r="AG1279" s="596">
        <f t="shared" si="954"/>
        <v>0</v>
      </c>
      <c r="AH1279" s="596">
        <f t="shared" si="954"/>
        <v>0</v>
      </c>
      <c r="AI1279" s="594">
        <f t="shared" si="954"/>
        <v>0</v>
      </c>
      <c r="AJ1279" s="595">
        <f t="shared" si="954"/>
        <v>0</v>
      </c>
      <c r="AK1279" s="596">
        <f t="shared" si="954"/>
        <v>0</v>
      </c>
      <c r="AL1279" s="596">
        <f t="shared" si="954"/>
        <v>0</v>
      </c>
      <c r="AM1279" s="596">
        <f t="shared" si="954"/>
        <v>0</v>
      </c>
      <c r="AN1279" s="594">
        <f t="shared" si="954"/>
        <v>0</v>
      </c>
    </row>
    <row r="1280" spans="1:40" outlineLevel="2">
      <c r="A1280" s="882">
        <f>ROW()</f>
        <v>1280</v>
      </c>
      <c r="B1280" s="453"/>
      <c r="D1280" s="452" t="s">
        <v>301</v>
      </c>
      <c r="H1280" s="458"/>
      <c r="I1280" s="458"/>
      <c r="J1280" s="459"/>
      <c r="K1280" s="458"/>
      <c r="L1280" s="458"/>
      <c r="M1280" s="157"/>
      <c r="N1280" s="320">
        <f t="shared" ref="N1280:AN1280" si="955">-IF(N1226&lt;0,N1226,IF($D1280="Land",0,IF(N1208&lt;1,N1226,MAX(MIN(IF(N1208&gt;0,(N1226/N1208)*N$9,0),N1226*N$9),0))))</f>
        <v>0</v>
      </c>
      <c r="O1280" s="157">
        <f t="shared" si="955"/>
        <v>0</v>
      </c>
      <c r="P1280" s="157">
        <f t="shared" si="955"/>
        <v>0</v>
      </c>
      <c r="Q1280" s="157">
        <f t="shared" si="955"/>
        <v>0</v>
      </c>
      <c r="R1280" s="157">
        <f t="shared" si="955"/>
        <v>0</v>
      </c>
      <c r="S1280" s="157">
        <f t="shared" si="955"/>
        <v>0</v>
      </c>
      <c r="T1280" s="324">
        <f t="shared" si="955"/>
        <v>0</v>
      </c>
      <c r="U1280" s="157">
        <f t="shared" si="955"/>
        <v>0</v>
      </c>
      <c r="V1280" s="157">
        <f t="shared" si="955"/>
        <v>0</v>
      </c>
      <c r="W1280" s="157">
        <f t="shared" si="955"/>
        <v>0</v>
      </c>
      <c r="X1280" s="157">
        <f t="shared" si="955"/>
        <v>0</v>
      </c>
      <c r="Y1280" s="595">
        <f t="shared" si="955"/>
        <v>0</v>
      </c>
      <c r="Z1280" s="596">
        <f t="shared" si="955"/>
        <v>0</v>
      </c>
      <c r="AA1280" s="596">
        <f t="shared" si="955"/>
        <v>0</v>
      </c>
      <c r="AB1280" s="596">
        <f t="shared" si="955"/>
        <v>0</v>
      </c>
      <c r="AC1280" s="596">
        <f t="shared" si="955"/>
        <v>0</v>
      </c>
      <c r="AD1280" s="596">
        <f t="shared" si="955"/>
        <v>0</v>
      </c>
      <c r="AE1280" s="595">
        <f t="shared" si="955"/>
        <v>0</v>
      </c>
      <c r="AF1280" s="596">
        <f t="shared" si="955"/>
        <v>0</v>
      </c>
      <c r="AG1280" s="596">
        <f t="shared" si="955"/>
        <v>0</v>
      </c>
      <c r="AH1280" s="596">
        <f t="shared" si="955"/>
        <v>0</v>
      </c>
      <c r="AI1280" s="594">
        <f t="shared" si="955"/>
        <v>0</v>
      </c>
      <c r="AJ1280" s="595">
        <f t="shared" si="955"/>
        <v>0</v>
      </c>
      <c r="AK1280" s="596">
        <f t="shared" si="955"/>
        <v>0</v>
      </c>
      <c r="AL1280" s="596">
        <f t="shared" si="955"/>
        <v>0</v>
      </c>
      <c r="AM1280" s="596">
        <f t="shared" si="955"/>
        <v>0</v>
      </c>
      <c r="AN1280" s="594">
        <f t="shared" si="955"/>
        <v>0</v>
      </c>
    </row>
    <row r="1281" spans="1:40" outlineLevel="2">
      <c r="A1281" s="882">
        <f>ROW()</f>
        <v>1281</v>
      </c>
      <c r="B1281" s="453"/>
      <c r="D1281" s="452" t="s">
        <v>29</v>
      </c>
      <c r="H1281" s="458"/>
      <c r="I1281" s="458"/>
      <c r="J1281" s="459"/>
      <c r="K1281" s="458"/>
      <c r="L1281" s="458"/>
      <c r="M1281" s="157"/>
      <c r="N1281" s="320">
        <f t="shared" ref="N1281:AN1281" si="956">-IF(N1227&lt;0,N1227,IF($D1281="Land",0,IF(N1209&lt;1,N1227,MAX(MIN(IF(N1209&gt;0,(N1227/N1209)*N$9,0),N1227*N$9),0))))</f>
        <v>-0.34199999999999997</v>
      </c>
      <c r="O1281" s="157">
        <f t="shared" si="956"/>
        <v>-0.34200000000000003</v>
      </c>
      <c r="P1281" s="157">
        <f t="shared" si="956"/>
        <v>-0.34200000000000003</v>
      </c>
      <c r="Q1281" s="157">
        <f t="shared" si="956"/>
        <v>-0.34200000000000008</v>
      </c>
      <c r="R1281" s="157">
        <f t="shared" si="956"/>
        <v>-0.34200000000000008</v>
      </c>
      <c r="S1281" s="157">
        <f t="shared" si="956"/>
        <v>-0.34200000000000003</v>
      </c>
      <c r="T1281" s="324">
        <f t="shared" si="956"/>
        <v>0</v>
      </c>
      <c r="U1281" s="157">
        <f t="shared" si="956"/>
        <v>0</v>
      </c>
      <c r="V1281" s="157">
        <f t="shared" si="956"/>
        <v>0</v>
      </c>
      <c r="W1281" s="157">
        <f t="shared" si="956"/>
        <v>0</v>
      </c>
      <c r="X1281" s="157">
        <f t="shared" si="956"/>
        <v>0</v>
      </c>
      <c r="Y1281" s="595">
        <f t="shared" si="956"/>
        <v>0</v>
      </c>
      <c r="Z1281" s="596">
        <f t="shared" si="956"/>
        <v>0</v>
      </c>
      <c r="AA1281" s="596">
        <f t="shared" si="956"/>
        <v>0</v>
      </c>
      <c r="AB1281" s="596">
        <f t="shared" si="956"/>
        <v>0</v>
      </c>
      <c r="AC1281" s="596">
        <f t="shared" si="956"/>
        <v>0</v>
      </c>
      <c r="AD1281" s="596">
        <f t="shared" si="956"/>
        <v>0</v>
      </c>
      <c r="AE1281" s="595">
        <f t="shared" si="956"/>
        <v>0</v>
      </c>
      <c r="AF1281" s="596">
        <f t="shared" si="956"/>
        <v>0</v>
      </c>
      <c r="AG1281" s="596">
        <f t="shared" si="956"/>
        <v>0</v>
      </c>
      <c r="AH1281" s="596">
        <f t="shared" si="956"/>
        <v>0</v>
      </c>
      <c r="AI1281" s="594">
        <f t="shared" si="956"/>
        <v>0</v>
      </c>
      <c r="AJ1281" s="595">
        <f t="shared" si="956"/>
        <v>0</v>
      </c>
      <c r="AK1281" s="596">
        <f t="shared" si="956"/>
        <v>0</v>
      </c>
      <c r="AL1281" s="596">
        <f t="shared" si="956"/>
        <v>0</v>
      </c>
      <c r="AM1281" s="596">
        <f t="shared" si="956"/>
        <v>0</v>
      </c>
      <c r="AN1281" s="594">
        <f t="shared" si="956"/>
        <v>0</v>
      </c>
    </row>
    <row r="1282" spans="1:40" outlineLevel="2">
      <c r="A1282" s="882">
        <f>ROW()</f>
        <v>1282</v>
      </c>
      <c r="B1282" s="453"/>
      <c r="D1282" s="452" t="s">
        <v>30</v>
      </c>
      <c r="H1282" s="458"/>
      <c r="I1282" s="458"/>
      <c r="J1282" s="459"/>
      <c r="K1282" s="458"/>
      <c r="L1282" s="458"/>
      <c r="M1282" s="157"/>
      <c r="N1282" s="320">
        <f t="shared" ref="N1282:AN1282" si="957">-IF(N1228&lt;0,N1228,IF($D1282="Land",0,IF(N1210&lt;1,N1228,MAX(MIN(IF(N1210&gt;0,(N1228/N1210)*N$9,0),N1228*N$9),0))))</f>
        <v>0</v>
      </c>
      <c r="O1282" s="157">
        <f t="shared" si="957"/>
        <v>0</v>
      </c>
      <c r="P1282" s="157">
        <f t="shared" si="957"/>
        <v>0</v>
      </c>
      <c r="Q1282" s="157">
        <f t="shared" si="957"/>
        <v>0</v>
      </c>
      <c r="R1282" s="157">
        <f t="shared" si="957"/>
        <v>0</v>
      </c>
      <c r="S1282" s="157">
        <f t="shared" si="957"/>
        <v>0</v>
      </c>
      <c r="T1282" s="324">
        <f t="shared" si="957"/>
        <v>-0.17100000000000004</v>
      </c>
      <c r="U1282" s="157">
        <f t="shared" si="957"/>
        <v>-0.34200000000000008</v>
      </c>
      <c r="V1282" s="157">
        <f t="shared" si="957"/>
        <v>-0.34200000000000003</v>
      </c>
      <c r="W1282" s="157">
        <f t="shared" si="957"/>
        <v>-0.34200000000000003</v>
      </c>
      <c r="X1282" s="157">
        <f t="shared" si="957"/>
        <v>-0.34200000000000003</v>
      </c>
      <c r="Y1282" s="595">
        <f t="shared" si="957"/>
        <v>-0.17100000000000001</v>
      </c>
      <c r="Z1282" s="596">
        <f t="shared" si="957"/>
        <v>-0.34200000000000003</v>
      </c>
      <c r="AA1282" s="596">
        <f t="shared" si="957"/>
        <v>-0.34200000000000003</v>
      </c>
      <c r="AB1282" s="596">
        <f t="shared" si="957"/>
        <v>-0.34200000000000003</v>
      </c>
      <c r="AC1282" s="596">
        <f t="shared" si="957"/>
        <v>-0.34200000000000003</v>
      </c>
      <c r="AD1282" s="596">
        <f t="shared" si="957"/>
        <v>-0.34199999999999997</v>
      </c>
      <c r="AE1282" s="595">
        <f t="shared" si="957"/>
        <v>-0.34199999999999997</v>
      </c>
      <c r="AF1282" s="596">
        <f t="shared" si="957"/>
        <v>-0.34199999999999992</v>
      </c>
      <c r="AG1282" s="596">
        <f t="shared" si="957"/>
        <v>-0.34199999999999997</v>
      </c>
      <c r="AH1282" s="596">
        <f t="shared" si="957"/>
        <v>-0.34199999999999997</v>
      </c>
      <c r="AI1282" s="594">
        <f t="shared" si="957"/>
        <v>0</v>
      </c>
      <c r="AJ1282" s="595">
        <f t="shared" si="957"/>
        <v>0</v>
      </c>
      <c r="AK1282" s="596">
        <f t="shared" si="957"/>
        <v>0</v>
      </c>
      <c r="AL1282" s="596">
        <f t="shared" si="957"/>
        <v>0</v>
      </c>
      <c r="AM1282" s="596">
        <f t="shared" si="957"/>
        <v>0</v>
      </c>
      <c r="AN1282" s="594">
        <f t="shared" si="957"/>
        <v>0</v>
      </c>
    </row>
    <row r="1283" spans="1:40" outlineLevel="2">
      <c r="A1283" s="882">
        <f>ROW()</f>
        <v>1283</v>
      </c>
      <c r="B1283" s="453"/>
      <c r="D1283" s="452" t="s">
        <v>31</v>
      </c>
      <c r="H1283" s="458"/>
      <c r="I1283" s="458"/>
      <c r="J1283" s="459"/>
      <c r="K1283" s="458"/>
      <c r="L1283" s="458"/>
      <c r="M1283" s="157"/>
      <c r="N1283" s="320">
        <f t="shared" ref="N1283:AN1283" si="958">-IF(N1229&lt;0,N1229,IF($D1283="Land",0,IF(N1211&lt;1,N1229,MAX(MIN(IF(N1211&gt;0,(N1229/N1211)*N$9,0),N1229*N$9),0))))</f>
        <v>0</v>
      </c>
      <c r="O1283" s="157">
        <f t="shared" si="958"/>
        <v>0</v>
      </c>
      <c r="P1283" s="157">
        <f t="shared" si="958"/>
        <v>0</v>
      </c>
      <c r="Q1283" s="157">
        <f t="shared" si="958"/>
        <v>0</v>
      </c>
      <c r="R1283" s="157">
        <f t="shared" si="958"/>
        <v>0</v>
      </c>
      <c r="S1283" s="157">
        <f t="shared" si="958"/>
        <v>0</v>
      </c>
      <c r="T1283" s="324">
        <f t="shared" si="958"/>
        <v>0</v>
      </c>
      <c r="U1283" s="157">
        <f t="shared" si="958"/>
        <v>0</v>
      </c>
      <c r="V1283" s="157">
        <f t="shared" si="958"/>
        <v>0</v>
      </c>
      <c r="W1283" s="157">
        <f t="shared" si="958"/>
        <v>0</v>
      </c>
      <c r="X1283" s="157">
        <f t="shared" si="958"/>
        <v>0</v>
      </c>
      <c r="Y1283" s="595">
        <f t="shared" si="958"/>
        <v>0</v>
      </c>
      <c r="Z1283" s="596">
        <f t="shared" si="958"/>
        <v>0</v>
      </c>
      <c r="AA1283" s="596">
        <f t="shared" si="958"/>
        <v>0</v>
      </c>
      <c r="AB1283" s="596">
        <f t="shared" si="958"/>
        <v>0</v>
      </c>
      <c r="AC1283" s="596">
        <f t="shared" si="958"/>
        <v>0</v>
      </c>
      <c r="AD1283" s="596">
        <f t="shared" si="958"/>
        <v>0</v>
      </c>
      <c r="AE1283" s="595">
        <f t="shared" si="958"/>
        <v>0</v>
      </c>
      <c r="AF1283" s="596">
        <f t="shared" si="958"/>
        <v>0</v>
      </c>
      <c r="AG1283" s="596">
        <f t="shared" si="958"/>
        <v>0</v>
      </c>
      <c r="AH1283" s="596">
        <f t="shared" si="958"/>
        <v>0</v>
      </c>
      <c r="AI1283" s="594">
        <f t="shared" si="958"/>
        <v>0</v>
      </c>
      <c r="AJ1283" s="595">
        <f t="shared" si="958"/>
        <v>0</v>
      </c>
      <c r="AK1283" s="596">
        <f t="shared" si="958"/>
        <v>0</v>
      </c>
      <c r="AL1283" s="596">
        <f t="shared" si="958"/>
        <v>0</v>
      </c>
      <c r="AM1283" s="596">
        <f t="shared" si="958"/>
        <v>0</v>
      </c>
      <c r="AN1283" s="594">
        <f t="shared" si="958"/>
        <v>0</v>
      </c>
    </row>
    <row r="1284" spans="1:40" outlineLevel="2">
      <c r="A1284" s="882">
        <f>ROW()</f>
        <v>1284</v>
      </c>
      <c r="B1284" s="453"/>
      <c r="D1284" s="452" t="s">
        <v>32</v>
      </c>
      <c r="H1284" s="458"/>
      <c r="I1284" s="458"/>
      <c r="J1284" s="459"/>
      <c r="K1284" s="458"/>
      <c r="L1284" s="458"/>
      <c r="M1284" s="157"/>
      <c r="N1284" s="320">
        <f t="shared" ref="N1284:AN1284" si="959">-IF(N1230&lt;0,N1230,IF($D1284="Land",0,IF(N1212&lt;1,N1230,MAX(MIN(IF(N1212&gt;0,(N1230/N1212)*N$9,0),N1230*N$9),0))))</f>
        <v>0</v>
      </c>
      <c r="O1284" s="157">
        <f t="shared" si="959"/>
        <v>0</v>
      </c>
      <c r="P1284" s="157">
        <f t="shared" si="959"/>
        <v>0</v>
      </c>
      <c r="Q1284" s="157">
        <f t="shared" si="959"/>
        <v>0</v>
      </c>
      <c r="R1284" s="157">
        <f t="shared" si="959"/>
        <v>0</v>
      </c>
      <c r="S1284" s="157">
        <f t="shared" si="959"/>
        <v>0</v>
      </c>
      <c r="T1284" s="324">
        <f t="shared" si="959"/>
        <v>0</v>
      </c>
      <c r="U1284" s="157">
        <f t="shared" si="959"/>
        <v>0</v>
      </c>
      <c r="V1284" s="157">
        <f t="shared" si="959"/>
        <v>0</v>
      </c>
      <c r="W1284" s="157">
        <f t="shared" si="959"/>
        <v>0</v>
      </c>
      <c r="X1284" s="157">
        <f t="shared" si="959"/>
        <v>0</v>
      </c>
      <c r="Y1284" s="595">
        <f t="shared" si="959"/>
        <v>0</v>
      </c>
      <c r="Z1284" s="596">
        <f t="shared" si="959"/>
        <v>0</v>
      </c>
      <c r="AA1284" s="596">
        <f t="shared" si="959"/>
        <v>0</v>
      </c>
      <c r="AB1284" s="596">
        <f t="shared" si="959"/>
        <v>0</v>
      </c>
      <c r="AC1284" s="596">
        <f t="shared" si="959"/>
        <v>0</v>
      </c>
      <c r="AD1284" s="596">
        <f t="shared" si="959"/>
        <v>0</v>
      </c>
      <c r="AE1284" s="595">
        <f t="shared" si="959"/>
        <v>0</v>
      </c>
      <c r="AF1284" s="596">
        <f t="shared" si="959"/>
        <v>0</v>
      </c>
      <c r="AG1284" s="596">
        <f t="shared" si="959"/>
        <v>0</v>
      </c>
      <c r="AH1284" s="596">
        <f t="shared" si="959"/>
        <v>0</v>
      </c>
      <c r="AI1284" s="594">
        <f t="shared" si="959"/>
        <v>0</v>
      </c>
      <c r="AJ1284" s="595">
        <f t="shared" si="959"/>
        <v>0</v>
      </c>
      <c r="AK1284" s="596">
        <f t="shared" si="959"/>
        <v>0</v>
      </c>
      <c r="AL1284" s="596">
        <f t="shared" si="959"/>
        <v>0</v>
      </c>
      <c r="AM1284" s="596">
        <f t="shared" si="959"/>
        <v>0</v>
      </c>
      <c r="AN1284" s="594">
        <f t="shared" si="959"/>
        <v>0</v>
      </c>
    </row>
    <row r="1285" spans="1:40" outlineLevel="2">
      <c r="A1285" s="882">
        <f>ROW()</f>
        <v>1285</v>
      </c>
      <c r="B1285" s="453"/>
      <c r="D1285" s="452" t="s">
        <v>33</v>
      </c>
      <c r="H1285" s="458"/>
      <c r="I1285" s="458"/>
      <c r="J1285" s="459"/>
      <c r="K1285" s="458"/>
      <c r="L1285" s="458"/>
      <c r="M1285" s="157"/>
      <c r="N1285" s="320">
        <f t="shared" ref="N1285:AN1285" si="960">-IF(N1231&lt;0,N1231,IF($D1285="Land",0,IF(N1213&lt;1,N1231,MAX(MIN(IF(N1213&gt;0,(N1231/N1213)*N$9,0),N1231*N$9),0))))</f>
        <v>0</v>
      </c>
      <c r="O1285" s="157">
        <f t="shared" si="960"/>
        <v>0</v>
      </c>
      <c r="P1285" s="157">
        <f t="shared" si="960"/>
        <v>0</v>
      </c>
      <c r="Q1285" s="157">
        <f t="shared" si="960"/>
        <v>0</v>
      </c>
      <c r="R1285" s="157">
        <f t="shared" si="960"/>
        <v>0</v>
      </c>
      <c r="S1285" s="157">
        <f t="shared" si="960"/>
        <v>0</v>
      </c>
      <c r="T1285" s="324">
        <f t="shared" si="960"/>
        <v>0</v>
      </c>
      <c r="U1285" s="157">
        <f t="shared" si="960"/>
        <v>0</v>
      </c>
      <c r="V1285" s="157">
        <f t="shared" si="960"/>
        <v>0</v>
      </c>
      <c r="W1285" s="157">
        <f t="shared" si="960"/>
        <v>0</v>
      </c>
      <c r="X1285" s="157">
        <f t="shared" si="960"/>
        <v>0</v>
      </c>
      <c r="Y1285" s="595">
        <f t="shared" si="960"/>
        <v>0</v>
      </c>
      <c r="Z1285" s="596">
        <f t="shared" si="960"/>
        <v>0</v>
      </c>
      <c r="AA1285" s="596">
        <f t="shared" si="960"/>
        <v>0</v>
      </c>
      <c r="AB1285" s="596">
        <f t="shared" si="960"/>
        <v>0</v>
      </c>
      <c r="AC1285" s="596">
        <f t="shared" si="960"/>
        <v>0</v>
      </c>
      <c r="AD1285" s="596">
        <f t="shared" si="960"/>
        <v>0</v>
      </c>
      <c r="AE1285" s="595">
        <f t="shared" si="960"/>
        <v>0</v>
      </c>
      <c r="AF1285" s="596">
        <f t="shared" si="960"/>
        <v>0</v>
      </c>
      <c r="AG1285" s="596">
        <f t="shared" si="960"/>
        <v>0</v>
      </c>
      <c r="AH1285" s="596">
        <f t="shared" si="960"/>
        <v>0</v>
      </c>
      <c r="AI1285" s="594">
        <f t="shared" si="960"/>
        <v>0</v>
      </c>
      <c r="AJ1285" s="595">
        <f t="shared" si="960"/>
        <v>0</v>
      </c>
      <c r="AK1285" s="596">
        <f t="shared" si="960"/>
        <v>0</v>
      </c>
      <c r="AL1285" s="596">
        <f t="shared" si="960"/>
        <v>0</v>
      </c>
      <c r="AM1285" s="596">
        <f t="shared" si="960"/>
        <v>0</v>
      </c>
      <c r="AN1285" s="594">
        <f t="shared" si="960"/>
        <v>0</v>
      </c>
    </row>
    <row r="1286" spans="1:40" outlineLevel="2">
      <c r="A1286" s="882">
        <f>ROW()</f>
        <v>1286</v>
      </c>
      <c r="B1286" s="453"/>
      <c r="D1286" s="452" t="s">
        <v>27</v>
      </c>
      <c r="H1286" s="458"/>
      <c r="I1286" s="458"/>
      <c r="J1286" s="459"/>
      <c r="K1286" s="458"/>
      <c r="L1286" s="458"/>
      <c r="M1286" s="157"/>
      <c r="N1286" s="320">
        <f t="shared" ref="N1286:AN1286" si="961">-IF(N1232&lt;0,N1232,IF($D1286="Land",0,IF(N1214&lt;1,N1232,MAX(MIN(IF(N1214&gt;0,(N1232/N1214)*N$9,0),N1232*N$9),0))))</f>
        <v>0</v>
      </c>
      <c r="O1286" s="157">
        <f t="shared" si="961"/>
        <v>0</v>
      </c>
      <c r="P1286" s="157">
        <f t="shared" si="961"/>
        <v>0</v>
      </c>
      <c r="Q1286" s="157">
        <f t="shared" si="961"/>
        <v>0</v>
      </c>
      <c r="R1286" s="157">
        <f t="shared" si="961"/>
        <v>0</v>
      </c>
      <c r="S1286" s="157">
        <f t="shared" si="961"/>
        <v>0</v>
      </c>
      <c r="T1286" s="324">
        <f t="shared" si="961"/>
        <v>0</v>
      </c>
      <c r="U1286" s="157">
        <f t="shared" si="961"/>
        <v>0</v>
      </c>
      <c r="V1286" s="157">
        <f t="shared" si="961"/>
        <v>0</v>
      </c>
      <c r="W1286" s="157">
        <f t="shared" si="961"/>
        <v>0</v>
      </c>
      <c r="X1286" s="157">
        <f t="shared" si="961"/>
        <v>0</v>
      </c>
      <c r="Y1286" s="595">
        <f t="shared" si="961"/>
        <v>0</v>
      </c>
      <c r="Z1286" s="596">
        <f t="shared" si="961"/>
        <v>0</v>
      </c>
      <c r="AA1286" s="596">
        <f t="shared" si="961"/>
        <v>0</v>
      </c>
      <c r="AB1286" s="596">
        <f t="shared" si="961"/>
        <v>0</v>
      </c>
      <c r="AC1286" s="596">
        <f t="shared" si="961"/>
        <v>0</v>
      </c>
      <c r="AD1286" s="596">
        <f t="shared" si="961"/>
        <v>0</v>
      </c>
      <c r="AE1286" s="595">
        <f t="shared" si="961"/>
        <v>0</v>
      </c>
      <c r="AF1286" s="596">
        <f t="shared" si="961"/>
        <v>0</v>
      </c>
      <c r="AG1286" s="596">
        <f t="shared" si="961"/>
        <v>0</v>
      </c>
      <c r="AH1286" s="596">
        <f t="shared" si="961"/>
        <v>0</v>
      </c>
      <c r="AI1286" s="594">
        <f t="shared" si="961"/>
        <v>0</v>
      </c>
      <c r="AJ1286" s="595">
        <f t="shared" si="961"/>
        <v>0</v>
      </c>
      <c r="AK1286" s="596">
        <f t="shared" si="961"/>
        <v>0</v>
      </c>
      <c r="AL1286" s="596">
        <f t="shared" si="961"/>
        <v>0</v>
      </c>
      <c r="AM1286" s="596">
        <f t="shared" si="961"/>
        <v>0</v>
      </c>
      <c r="AN1286" s="594">
        <f t="shared" si="961"/>
        <v>0</v>
      </c>
    </row>
    <row r="1287" spans="1:40" outlineLevel="2">
      <c r="A1287" s="882">
        <f>ROW()</f>
        <v>1287</v>
      </c>
      <c r="B1287" s="453"/>
      <c r="D1287" s="452" t="s">
        <v>34</v>
      </c>
      <c r="H1287" s="458"/>
      <c r="I1287" s="458"/>
      <c r="J1287" s="459"/>
      <c r="K1287" s="458"/>
      <c r="L1287" s="458"/>
      <c r="M1287" s="157"/>
      <c r="N1287" s="320">
        <f t="shared" ref="N1287:AN1287" si="962">-IF(N1233&lt;0,N1233,IF($D1287="Land",0,IF(N1215&lt;1,N1233,MAX(MIN(IF(N1215&gt;0,(N1233/N1215)*N$9,0),N1233*N$9),0))))</f>
        <v>-0.71120000000000005</v>
      </c>
      <c r="O1287" s="157">
        <f t="shared" si="962"/>
        <v>-0.71119999999999994</v>
      </c>
      <c r="P1287" s="157">
        <f t="shared" si="962"/>
        <v>-0.71119999999999994</v>
      </c>
      <c r="Q1287" s="157">
        <f t="shared" si="962"/>
        <v>-0.71119999999999994</v>
      </c>
      <c r="R1287" s="157">
        <f t="shared" si="962"/>
        <v>-0.71119999999999994</v>
      </c>
      <c r="S1287" s="157">
        <f t="shared" si="962"/>
        <v>-0.71119999999999994</v>
      </c>
      <c r="T1287" s="324">
        <f t="shared" si="962"/>
        <v>-0.35559999999999997</v>
      </c>
      <c r="U1287" s="157">
        <f t="shared" si="962"/>
        <v>-0.71119999999999983</v>
      </c>
      <c r="V1287" s="157">
        <f t="shared" si="962"/>
        <v>-0.71119999999999983</v>
      </c>
      <c r="W1287" s="157">
        <f t="shared" si="962"/>
        <v>-0.71119999999999983</v>
      </c>
      <c r="X1287" s="157">
        <f t="shared" si="962"/>
        <v>-0.71119999999999994</v>
      </c>
      <c r="Y1287" s="595">
        <f t="shared" si="962"/>
        <v>-0.35559999999999997</v>
      </c>
      <c r="Z1287" s="596">
        <f t="shared" si="962"/>
        <v>-0.71119999999999983</v>
      </c>
      <c r="AA1287" s="596">
        <f t="shared" si="962"/>
        <v>-0.71119999999999983</v>
      </c>
      <c r="AB1287" s="596">
        <f t="shared" si="962"/>
        <v>-0.71119999999999983</v>
      </c>
      <c r="AC1287" s="596">
        <f t="shared" si="962"/>
        <v>-0.71119999999999983</v>
      </c>
      <c r="AD1287" s="596">
        <f t="shared" si="962"/>
        <v>-0.71119999999999983</v>
      </c>
      <c r="AE1287" s="595">
        <f t="shared" si="962"/>
        <v>-0.71119999999999983</v>
      </c>
      <c r="AF1287" s="596">
        <f t="shared" si="962"/>
        <v>-0.71119999999999983</v>
      </c>
      <c r="AG1287" s="596">
        <f t="shared" si="962"/>
        <v>-0.71119999999999983</v>
      </c>
      <c r="AH1287" s="596">
        <f t="shared" si="962"/>
        <v>-0.71119999999999983</v>
      </c>
      <c r="AI1287" s="594">
        <f t="shared" si="962"/>
        <v>-0.71119999999999983</v>
      </c>
      <c r="AJ1287" s="595">
        <f t="shared" si="962"/>
        <v>-0.71119999999999983</v>
      </c>
      <c r="AK1287" s="596">
        <f t="shared" si="962"/>
        <v>-0.71119999999999983</v>
      </c>
      <c r="AL1287" s="596">
        <f t="shared" si="962"/>
        <v>-0.71119999999999983</v>
      </c>
      <c r="AM1287" s="596">
        <f t="shared" si="962"/>
        <v>-0.71119999999999983</v>
      </c>
      <c r="AN1287" s="594">
        <f t="shared" si="962"/>
        <v>0</v>
      </c>
    </row>
    <row r="1288" spans="1:40" outlineLevel="2">
      <c r="A1288" s="882">
        <f>ROW()</f>
        <v>1288</v>
      </c>
      <c r="B1288" s="453"/>
      <c r="D1288" s="452" t="s">
        <v>35</v>
      </c>
      <c r="H1288" s="458"/>
      <c r="I1288" s="458"/>
      <c r="J1288" s="459"/>
      <c r="K1288" s="458"/>
      <c r="L1288" s="458"/>
      <c r="M1288" s="157"/>
      <c r="N1288" s="320">
        <f t="shared" ref="N1288:AN1288" si="963">-IF(N1234&lt;0,N1234,IF($D1288="Land",0,IF(N1216&lt;1,N1234,MAX(MIN(IF(N1216&gt;0,(N1234/N1216)*N$9,0),N1234*N$9),0))))</f>
        <v>-1.7584713375796181E-2</v>
      </c>
      <c r="O1288" s="157">
        <f t="shared" si="963"/>
        <v>-1.7584713375796181E-2</v>
      </c>
      <c r="P1288" s="157">
        <f t="shared" si="963"/>
        <v>-1.7584713375796181E-2</v>
      </c>
      <c r="Q1288" s="157">
        <f t="shared" si="963"/>
        <v>-1.7584713375796181E-2</v>
      </c>
      <c r="R1288" s="157">
        <f t="shared" si="963"/>
        <v>-1.7584713375796184E-2</v>
      </c>
      <c r="S1288" s="157">
        <f t="shared" si="963"/>
        <v>-1.7584713375796181E-2</v>
      </c>
      <c r="T1288" s="324">
        <f t="shared" si="963"/>
        <v>-8.7923566878980904E-3</v>
      </c>
      <c r="U1288" s="157">
        <f t="shared" si="963"/>
        <v>-1.7584713375796181E-2</v>
      </c>
      <c r="V1288" s="157">
        <f t="shared" si="963"/>
        <v>-1.7584713375796181E-2</v>
      </c>
      <c r="W1288" s="157">
        <f t="shared" si="963"/>
        <v>-1.7584713375796184E-2</v>
      </c>
      <c r="X1288" s="157">
        <f t="shared" si="963"/>
        <v>-8.7923566878980904E-3</v>
      </c>
      <c r="Y1288" s="595">
        <f t="shared" si="963"/>
        <v>0</v>
      </c>
      <c r="Z1288" s="596">
        <f t="shared" si="963"/>
        <v>0</v>
      </c>
      <c r="AA1288" s="596">
        <f t="shared" si="963"/>
        <v>0</v>
      </c>
      <c r="AB1288" s="596">
        <f t="shared" si="963"/>
        <v>0</v>
      </c>
      <c r="AC1288" s="596">
        <f t="shared" si="963"/>
        <v>0</v>
      </c>
      <c r="AD1288" s="596">
        <f t="shared" si="963"/>
        <v>0</v>
      </c>
      <c r="AE1288" s="595">
        <f t="shared" si="963"/>
        <v>0</v>
      </c>
      <c r="AF1288" s="596">
        <f t="shared" si="963"/>
        <v>0</v>
      </c>
      <c r="AG1288" s="596">
        <f t="shared" si="963"/>
        <v>0</v>
      </c>
      <c r="AH1288" s="596">
        <f t="shared" si="963"/>
        <v>0</v>
      </c>
      <c r="AI1288" s="594">
        <f t="shared" si="963"/>
        <v>0</v>
      </c>
      <c r="AJ1288" s="595">
        <f t="shared" si="963"/>
        <v>0</v>
      </c>
      <c r="AK1288" s="596">
        <f t="shared" si="963"/>
        <v>0</v>
      </c>
      <c r="AL1288" s="596">
        <f t="shared" si="963"/>
        <v>0</v>
      </c>
      <c r="AM1288" s="596">
        <f t="shared" si="963"/>
        <v>0</v>
      </c>
      <c r="AN1288" s="594">
        <f t="shared" si="963"/>
        <v>0</v>
      </c>
    </row>
    <row r="1289" spans="1:40" outlineLevel="2">
      <c r="A1289" s="882">
        <f>ROW()</f>
        <v>1289</v>
      </c>
      <c r="B1289" s="453"/>
      <c r="D1289" s="452" t="s">
        <v>302</v>
      </c>
      <c r="H1289" s="458"/>
      <c r="I1289" s="458"/>
      <c r="J1289" s="459"/>
      <c r="K1289" s="458"/>
      <c r="L1289" s="458"/>
      <c r="M1289" s="157"/>
      <c r="N1289" s="320">
        <f t="shared" ref="N1289:AN1289" si="964">-IF(N1235&lt;0,N1235,IF($D1289="Land",0,IF(N1217&lt;1,N1235,MAX(MIN(IF(N1217&gt;0,(N1235/N1217)*N$9,0),N1235*N$9),0))))</f>
        <v>0</v>
      </c>
      <c r="O1289" s="157">
        <f t="shared" si="964"/>
        <v>0</v>
      </c>
      <c r="P1289" s="157">
        <f t="shared" si="964"/>
        <v>0</v>
      </c>
      <c r="Q1289" s="157">
        <f t="shared" si="964"/>
        <v>0</v>
      </c>
      <c r="R1289" s="157">
        <f t="shared" si="964"/>
        <v>0</v>
      </c>
      <c r="S1289" s="157">
        <f t="shared" si="964"/>
        <v>0</v>
      </c>
      <c r="T1289" s="324">
        <f t="shared" si="964"/>
        <v>0</v>
      </c>
      <c r="U1289" s="157">
        <f t="shared" si="964"/>
        <v>0</v>
      </c>
      <c r="V1289" s="157">
        <f t="shared" si="964"/>
        <v>0</v>
      </c>
      <c r="W1289" s="157">
        <f t="shared" si="964"/>
        <v>0</v>
      </c>
      <c r="X1289" s="157">
        <f t="shared" si="964"/>
        <v>0</v>
      </c>
      <c r="Y1289" s="595">
        <f t="shared" si="964"/>
        <v>0</v>
      </c>
      <c r="Z1289" s="596">
        <f t="shared" si="964"/>
        <v>0</v>
      </c>
      <c r="AA1289" s="596">
        <f t="shared" si="964"/>
        <v>0</v>
      </c>
      <c r="AB1289" s="596">
        <f t="shared" si="964"/>
        <v>0</v>
      </c>
      <c r="AC1289" s="596">
        <f t="shared" si="964"/>
        <v>0</v>
      </c>
      <c r="AD1289" s="596">
        <f t="shared" si="964"/>
        <v>0</v>
      </c>
      <c r="AE1289" s="595">
        <f t="shared" si="964"/>
        <v>0</v>
      </c>
      <c r="AF1289" s="596">
        <f t="shared" si="964"/>
        <v>0</v>
      </c>
      <c r="AG1289" s="596">
        <f t="shared" si="964"/>
        <v>0</v>
      </c>
      <c r="AH1289" s="596">
        <f t="shared" si="964"/>
        <v>0</v>
      </c>
      <c r="AI1289" s="594">
        <f t="shared" si="964"/>
        <v>0</v>
      </c>
      <c r="AJ1289" s="595">
        <f t="shared" si="964"/>
        <v>0</v>
      </c>
      <c r="AK1289" s="596">
        <f t="shared" si="964"/>
        <v>0</v>
      </c>
      <c r="AL1289" s="596">
        <f t="shared" si="964"/>
        <v>0</v>
      </c>
      <c r="AM1289" s="596">
        <f t="shared" si="964"/>
        <v>0</v>
      </c>
      <c r="AN1289" s="594">
        <f t="shared" si="964"/>
        <v>0</v>
      </c>
    </row>
    <row r="1290" spans="1:40" outlineLevel="2">
      <c r="A1290" s="882">
        <f>ROW()</f>
        <v>1290</v>
      </c>
      <c r="B1290" s="453"/>
      <c r="D1290" s="452" t="s">
        <v>36</v>
      </c>
      <c r="H1290" s="458"/>
      <c r="I1290" s="458"/>
      <c r="J1290" s="459"/>
      <c r="K1290" s="458"/>
      <c r="L1290" s="458"/>
      <c r="M1290" s="157"/>
      <c r="N1290" s="320">
        <f t="shared" ref="N1290:AN1290" si="965">-IF(N1236&lt;0,N1236,IF($D1290="Land",0,IF(N1218&lt;1,N1236,MAX(MIN(IF(N1218&gt;0,(N1236/N1218)*N$9,0),N1236*N$9),0))))</f>
        <v>-8.4891719745222929E-2</v>
      </c>
      <c r="O1290" s="157">
        <f t="shared" si="965"/>
        <v>-8.4891719745222929E-2</v>
      </c>
      <c r="P1290" s="157">
        <f t="shared" si="965"/>
        <v>-8.4891719745222943E-2</v>
      </c>
      <c r="Q1290" s="157">
        <f t="shared" si="965"/>
        <v>-8.4891719745222943E-2</v>
      </c>
      <c r="R1290" s="157">
        <f t="shared" si="965"/>
        <v>0</v>
      </c>
      <c r="S1290" s="157">
        <f t="shared" si="965"/>
        <v>0</v>
      </c>
      <c r="T1290" s="324">
        <f t="shared" si="965"/>
        <v>0</v>
      </c>
      <c r="U1290" s="157">
        <f t="shared" si="965"/>
        <v>0</v>
      </c>
      <c r="V1290" s="157">
        <f t="shared" si="965"/>
        <v>0</v>
      </c>
      <c r="W1290" s="157">
        <f t="shared" si="965"/>
        <v>0</v>
      </c>
      <c r="X1290" s="157">
        <f t="shared" si="965"/>
        <v>0</v>
      </c>
      <c r="Y1290" s="595">
        <f t="shared" si="965"/>
        <v>0</v>
      </c>
      <c r="Z1290" s="596">
        <f t="shared" si="965"/>
        <v>0</v>
      </c>
      <c r="AA1290" s="596">
        <f t="shared" si="965"/>
        <v>0</v>
      </c>
      <c r="AB1290" s="596">
        <f t="shared" si="965"/>
        <v>0</v>
      </c>
      <c r="AC1290" s="596">
        <f t="shared" si="965"/>
        <v>0</v>
      </c>
      <c r="AD1290" s="596">
        <f t="shared" si="965"/>
        <v>0</v>
      </c>
      <c r="AE1290" s="595">
        <f t="shared" si="965"/>
        <v>0</v>
      </c>
      <c r="AF1290" s="596">
        <f t="shared" si="965"/>
        <v>0</v>
      </c>
      <c r="AG1290" s="596">
        <f t="shared" si="965"/>
        <v>0</v>
      </c>
      <c r="AH1290" s="596">
        <f t="shared" si="965"/>
        <v>0</v>
      </c>
      <c r="AI1290" s="594">
        <f t="shared" si="965"/>
        <v>0</v>
      </c>
      <c r="AJ1290" s="595">
        <f t="shared" si="965"/>
        <v>0</v>
      </c>
      <c r="AK1290" s="596">
        <f t="shared" si="965"/>
        <v>0</v>
      </c>
      <c r="AL1290" s="596">
        <f t="shared" si="965"/>
        <v>0</v>
      </c>
      <c r="AM1290" s="596">
        <f t="shared" si="965"/>
        <v>0</v>
      </c>
      <c r="AN1290" s="594">
        <f t="shared" si="965"/>
        <v>0</v>
      </c>
    </row>
    <row r="1291" spans="1:40" outlineLevel="2">
      <c r="A1291" s="882">
        <f>ROW()</f>
        <v>1291</v>
      </c>
      <c r="B1291" s="453"/>
      <c r="D1291" s="452" t="s">
        <v>583</v>
      </c>
      <c r="H1291" s="458"/>
      <c r="I1291" s="458"/>
      <c r="J1291" s="459"/>
      <c r="K1291" s="458"/>
      <c r="L1291" s="458"/>
      <c r="M1291" s="157"/>
      <c r="N1291" s="320">
        <f t="shared" ref="N1291:AN1291" si="966">-IF(N1237&lt;0,N1237,IF($D1291="Land",0,IF(N1219&lt;1,N1237,MAX(MIN(IF(N1219&gt;0,(N1237/N1219)*N$9,0),N1237*N$9),0))))</f>
        <v>0</v>
      </c>
      <c r="O1291" s="157">
        <f t="shared" si="966"/>
        <v>0</v>
      </c>
      <c r="P1291" s="157">
        <f t="shared" si="966"/>
        <v>0</v>
      </c>
      <c r="Q1291" s="157">
        <f t="shared" si="966"/>
        <v>0</v>
      </c>
      <c r="R1291" s="157">
        <f t="shared" si="966"/>
        <v>0</v>
      </c>
      <c r="S1291" s="157">
        <f t="shared" si="966"/>
        <v>0</v>
      </c>
      <c r="T1291" s="324">
        <f t="shared" si="966"/>
        <v>0</v>
      </c>
      <c r="U1291" s="157">
        <f t="shared" si="966"/>
        <v>0</v>
      </c>
      <c r="V1291" s="157">
        <f t="shared" si="966"/>
        <v>0</v>
      </c>
      <c r="W1291" s="157">
        <f t="shared" si="966"/>
        <v>0</v>
      </c>
      <c r="X1291" s="157">
        <f t="shared" si="966"/>
        <v>0</v>
      </c>
      <c r="Y1291" s="595">
        <f t="shared" si="966"/>
        <v>0</v>
      </c>
      <c r="Z1291" s="596">
        <f t="shared" si="966"/>
        <v>0</v>
      </c>
      <c r="AA1291" s="596">
        <f t="shared" si="966"/>
        <v>0</v>
      </c>
      <c r="AB1291" s="596">
        <f t="shared" si="966"/>
        <v>0</v>
      </c>
      <c r="AC1291" s="596">
        <f t="shared" si="966"/>
        <v>0</v>
      </c>
      <c r="AD1291" s="596">
        <f t="shared" si="966"/>
        <v>0</v>
      </c>
      <c r="AE1291" s="595">
        <f t="shared" si="966"/>
        <v>0</v>
      </c>
      <c r="AF1291" s="596">
        <f t="shared" si="966"/>
        <v>0</v>
      </c>
      <c r="AG1291" s="596">
        <f t="shared" si="966"/>
        <v>0</v>
      </c>
      <c r="AH1291" s="596">
        <f t="shared" si="966"/>
        <v>0</v>
      </c>
      <c r="AI1291" s="594">
        <f t="shared" si="966"/>
        <v>0</v>
      </c>
      <c r="AJ1291" s="595">
        <f t="shared" si="966"/>
        <v>0</v>
      </c>
      <c r="AK1291" s="596">
        <f t="shared" si="966"/>
        <v>0</v>
      </c>
      <c r="AL1291" s="596">
        <f t="shared" si="966"/>
        <v>0</v>
      </c>
      <c r="AM1291" s="596">
        <f t="shared" si="966"/>
        <v>0</v>
      </c>
      <c r="AN1291" s="594">
        <f t="shared" si="966"/>
        <v>0</v>
      </c>
    </row>
    <row r="1292" spans="1:40" outlineLevel="2">
      <c r="A1292" s="882">
        <f>ROW()</f>
        <v>1292</v>
      </c>
      <c r="B1292" s="453"/>
      <c r="D1292" s="452" t="s">
        <v>81</v>
      </c>
      <c r="H1292" s="458"/>
      <c r="I1292" s="458"/>
      <c r="J1292" s="459"/>
      <c r="K1292" s="458"/>
      <c r="L1292" s="458"/>
      <c r="M1292" s="157"/>
      <c r="N1292" s="320">
        <f t="shared" ref="N1292:AN1292" si="967">-IF(N1238&lt;0,N1238,IF($D1292="Land",0,IF(N1220&lt;1,N1238,MAX(MIN(IF(N1220&gt;0,(N1238/N1220)*N$9,0),N1238*N$9),0))))</f>
        <v>-0.76457575</v>
      </c>
      <c r="O1292" s="157">
        <f t="shared" si="967"/>
        <v>-0.76457575</v>
      </c>
      <c r="P1292" s="157">
        <f t="shared" si="967"/>
        <v>-0.76457574999999989</v>
      </c>
      <c r="Q1292" s="157">
        <f t="shared" si="967"/>
        <v>-0.76457574999999989</v>
      </c>
      <c r="R1292" s="157">
        <f t="shared" si="967"/>
        <v>0</v>
      </c>
      <c r="S1292" s="157">
        <f t="shared" si="967"/>
        <v>0</v>
      </c>
      <c r="T1292" s="324">
        <f t="shared" si="967"/>
        <v>0</v>
      </c>
      <c r="U1292" s="157">
        <f t="shared" si="967"/>
        <v>0</v>
      </c>
      <c r="V1292" s="157">
        <f t="shared" si="967"/>
        <v>0</v>
      </c>
      <c r="W1292" s="157">
        <f t="shared" si="967"/>
        <v>0</v>
      </c>
      <c r="X1292" s="157">
        <f t="shared" si="967"/>
        <v>0</v>
      </c>
      <c r="Y1292" s="595">
        <f t="shared" si="967"/>
        <v>0</v>
      </c>
      <c r="Z1292" s="596">
        <f t="shared" si="967"/>
        <v>0</v>
      </c>
      <c r="AA1292" s="596">
        <f t="shared" si="967"/>
        <v>0</v>
      </c>
      <c r="AB1292" s="596">
        <f t="shared" si="967"/>
        <v>0</v>
      </c>
      <c r="AC1292" s="596">
        <f t="shared" si="967"/>
        <v>0</v>
      </c>
      <c r="AD1292" s="596">
        <f t="shared" si="967"/>
        <v>0</v>
      </c>
      <c r="AE1292" s="595">
        <f t="shared" si="967"/>
        <v>0</v>
      </c>
      <c r="AF1292" s="596">
        <f t="shared" si="967"/>
        <v>0</v>
      </c>
      <c r="AG1292" s="596">
        <f t="shared" si="967"/>
        <v>0</v>
      </c>
      <c r="AH1292" s="596">
        <f t="shared" si="967"/>
        <v>0</v>
      </c>
      <c r="AI1292" s="594">
        <f t="shared" si="967"/>
        <v>0</v>
      </c>
      <c r="AJ1292" s="595">
        <f t="shared" si="967"/>
        <v>0</v>
      </c>
      <c r="AK1292" s="596">
        <f t="shared" si="967"/>
        <v>0</v>
      </c>
      <c r="AL1292" s="596">
        <f t="shared" si="967"/>
        <v>0</v>
      </c>
      <c r="AM1292" s="596">
        <f t="shared" si="967"/>
        <v>0</v>
      </c>
      <c r="AN1292" s="594">
        <f t="shared" si="967"/>
        <v>0</v>
      </c>
    </row>
    <row r="1293" spans="1:40" outlineLevel="2">
      <c r="A1293" s="882">
        <f>ROW()</f>
        <v>1293</v>
      </c>
      <c r="B1293" s="453"/>
      <c r="D1293" s="452" t="s">
        <v>28</v>
      </c>
      <c r="H1293" s="458"/>
      <c r="I1293" s="458"/>
      <c r="J1293" s="459"/>
      <c r="K1293" s="458"/>
      <c r="L1293" s="458"/>
      <c r="M1293" s="157"/>
      <c r="N1293" s="320">
        <f t="shared" ref="N1293:AN1293" si="968">-IF(N1239&lt;0,N1239,IF($D1293="Land",0,IF(N1221&lt;1,N1239,MAX(MIN(IF(N1221&gt;0,(N1239/N1221)*N$9,0),N1239*N$9),0))))</f>
        <v>0</v>
      </c>
      <c r="O1293" s="157">
        <f t="shared" si="968"/>
        <v>0</v>
      </c>
      <c r="P1293" s="157">
        <f t="shared" si="968"/>
        <v>0</v>
      </c>
      <c r="Q1293" s="157">
        <f t="shared" si="968"/>
        <v>0</v>
      </c>
      <c r="R1293" s="157">
        <f t="shared" si="968"/>
        <v>0</v>
      </c>
      <c r="S1293" s="157">
        <f t="shared" si="968"/>
        <v>0</v>
      </c>
      <c r="T1293" s="324">
        <f t="shared" si="968"/>
        <v>0</v>
      </c>
      <c r="U1293" s="157">
        <f t="shared" si="968"/>
        <v>0</v>
      </c>
      <c r="V1293" s="157">
        <f t="shared" si="968"/>
        <v>0</v>
      </c>
      <c r="W1293" s="157">
        <f t="shared" si="968"/>
        <v>0</v>
      </c>
      <c r="X1293" s="157">
        <f t="shared" si="968"/>
        <v>0</v>
      </c>
      <c r="Y1293" s="595">
        <f t="shared" si="968"/>
        <v>0</v>
      </c>
      <c r="Z1293" s="596">
        <f t="shared" si="968"/>
        <v>0</v>
      </c>
      <c r="AA1293" s="596">
        <f t="shared" si="968"/>
        <v>0</v>
      </c>
      <c r="AB1293" s="596">
        <f t="shared" si="968"/>
        <v>0</v>
      </c>
      <c r="AC1293" s="596">
        <f t="shared" si="968"/>
        <v>0</v>
      </c>
      <c r="AD1293" s="596">
        <f t="shared" si="968"/>
        <v>0</v>
      </c>
      <c r="AE1293" s="595">
        <f t="shared" si="968"/>
        <v>0</v>
      </c>
      <c r="AF1293" s="596">
        <f t="shared" si="968"/>
        <v>0</v>
      </c>
      <c r="AG1293" s="596">
        <f t="shared" si="968"/>
        <v>0</v>
      </c>
      <c r="AH1293" s="596">
        <f t="shared" si="968"/>
        <v>0</v>
      </c>
      <c r="AI1293" s="594">
        <f t="shared" si="968"/>
        <v>0</v>
      </c>
      <c r="AJ1293" s="595">
        <f t="shared" si="968"/>
        <v>0</v>
      </c>
      <c r="AK1293" s="596">
        <f t="shared" si="968"/>
        <v>0</v>
      </c>
      <c r="AL1293" s="596">
        <f t="shared" si="968"/>
        <v>0</v>
      </c>
      <c r="AM1293" s="596">
        <f t="shared" si="968"/>
        <v>0</v>
      </c>
      <c r="AN1293" s="594">
        <f t="shared" si="968"/>
        <v>0</v>
      </c>
    </row>
    <row r="1294" spans="1:40" outlineLevel="2">
      <c r="A1294" s="882">
        <f>ROW()</f>
        <v>1294</v>
      </c>
      <c r="B1294" s="453"/>
      <c r="D1294" s="456" t="s">
        <v>443</v>
      </c>
      <c r="E1294" s="456"/>
      <c r="F1294" s="456"/>
      <c r="G1294" s="456"/>
      <c r="H1294" s="460"/>
      <c r="I1294" s="460"/>
      <c r="J1294" s="461"/>
      <c r="K1294" s="460"/>
      <c r="L1294" s="460"/>
      <c r="M1294" s="30"/>
      <c r="N1294" s="321">
        <f t="shared" ref="N1294:AN1294" si="969">-IF(N1240&lt;0,N1240,IF($D1294="Land",0,IF(N1222&lt;1,N1240,MAX(MIN(IF(N1222&gt;0,(N1240/N1222)*N$9,0),N1240*N$9),0))))</f>
        <v>0</v>
      </c>
      <c r="O1294" s="158">
        <f t="shared" si="969"/>
        <v>0</v>
      </c>
      <c r="P1294" s="158">
        <f t="shared" si="969"/>
        <v>0</v>
      </c>
      <c r="Q1294" s="158">
        <f t="shared" si="969"/>
        <v>0</v>
      </c>
      <c r="R1294" s="158">
        <f t="shared" si="969"/>
        <v>0</v>
      </c>
      <c r="S1294" s="158">
        <f t="shared" si="969"/>
        <v>0</v>
      </c>
      <c r="T1294" s="325">
        <f t="shared" si="969"/>
        <v>0</v>
      </c>
      <c r="U1294" s="158">
        <f t="shared" si="969"/>
        <v>0</v>
      </c>
      <c r="V1294" s="158">
        <f t="shared" si="969"/>
        <v>0</v>
      </c>
      <c r="W1294" s="158">
        <f t="shared" si="969"/>
        <v>0</v>
      </c>
      <c r="X1294" s="158">
        <f t="shared" si="969"/>
        <v>0</v>
      </c>
      <c r="Y1294" s="325">
        <f t="shared" si="969"/>
        <v>0</v>
      </c>
      <c r="Z1294" s="158">
        <f t="shared" si="969"/>
        <v>0</v>
      </c>
      <c r="AA1294" s="158">
        <f t="shared" si="969"/>
        <v>0</v>
      </c>
      <c r="AB1294" s="158">
        <f t="shared" si="969"/>
        <v>0</v>
      </c>
      <c r="AC1294" s="158">
        <f t="shared" si="969"/>
        <v>0</v>
      </c>
      <c r="AD1294" s="158">
        <f t="shared" si="969"/>
        <v>0</v>
      </c>
      <c r="AE1294" s="325">
        <f t="shared" si="969"/>
        <v>0</v>
      </c>
      <c r="AF1294" s="158">
        <f t="shared" si="969"/>
        <v>0</v>
      </c>
      <c r="AG1294" s="158">
        <f t="shared" si="969"/>
        <v>0</v>
      </c>
      <c r="AH1294" s="158">
        <f t="shared" si="969"/>
        <v>0</v>
      </c>
      <c r="AI1294" s="321">
        <f t="shared" si="969"/>
        <v>0</v>
      </c>
      <c r="AJ1294" s="325">
        <f t="shared" si="969"/>
        <v>0</v>
      </c>
      <c r="AK1294" s="158">
        <f t="shared" si="969"/>
        <v>0</v>
      </c>
      <c r="AL1294" s="158">
        <f t="shared" si="969"/>
        <v>0</v>
      </c>
      <c r="AM1294" s="158">
        <f t="shared" si="969"/>
        <v>0</v>
      </c>
      <c r="AN1294" s="321">
        <f t="shared" si="969"/>
        <v>0</v>
      </c>
    </row>
    <row r="1295" spans="1:40" outlineLevel="2">
      <c r="A1295" s="882">
        <f>ROW()</f>
        <v>1295</v>
      </c>
      <c r="B1295" s="453"/>
      <c r="D1295" s="452" t="s">
        <v>24</v>
      </c>
      <c r="F1295" s="454"/>
      <c r="G1295" s="454"/>
      <c r="H1295" s="448"/>
      <c r="I1295" s="448"/>
      <c r="J1295" s="464"/>
      <c r="K1295" s="448"/>
      <c r="L1295" s="448"/>
      <c r="M1295" s="439"/>
      <c r="N1295" s="440">
        <f t="shared" ref="N1295:AN1295" si="970">SUM(N1279:N1294)</f>
        <v>-1.9202521831210193</v>
      </c>
      <c r="O1295" s="439">
        <f t="shared" si="970"/>
        <v>-1.9202521831210193</v>
      </c>
      <c r="P1295" s="439">
        <f t="shared" si="970"/>
        <v>-1.9202521831210191</v>
      </c>
      <c r="Q1295" s="439">
        <f t="shared" si="970"/>
        <v>-1.9202521831210191</v>
      </c>
      <c r="R1295" s="439">
        <f t="shared" si="970"/>
        <v>-1.0707847133757962</v>
      </c>
      <c r="S1295" s="439">
        <f t="shared" si="970"/>
        <v>-1.0707847133757962</v>
      </c>
      <c r="T1295" s="443">
        <f t="shared" si="970"/>
        <v>-0.53539235668789809</v>
      </c>
      <c r="U1295" s="439">
        <f t="shared" si="970"/>
        <v>-1.0707847133757962</v>
      </c>
      <c r="V1295" s="439">
        <f t="shared" si="970"/>
        <v>-1.0707847133757962</v>
      </c>
      <c r="W1295" s="439">
        <f t="shared" si="970"/>
        <v>-1.0707847133757962</v>
      </c>
      <c r="X1295" s="439">
        <f t="shared" si="970"/>
        <v>-1.0619923566878979</v>
      </c>
      <c r="Y1295" s="443">
        <f t="shared" si="970"/>
        <v>-0.52659999999999996</v>
      </c>
      <c r="Z1295" s="439">
        <f t="shared" si="970"/>
        <v>-1.0531999999999999</v>
      </c>
      <c r="AA1295" s="439">
        <f t="shared" si="970"/>
        <v>-1.0531999999999999</v>
      </c>
      <c r="AB1295" s="439">
        <f t="shared" si="970"/>
        <v>-1.0531999999999999</v>
      </c>
      <c r="AC1295" s="439">
        <f t="shared" si="970"/>
        <v>-1.0531999999999999</v>
      </c>
      <c r="AD1295" s="439">
        <f t="shared" si="970"/>
        <v>-1.0531999999999999</v>
      </c>
      <c r="AE1295" s="443">
        <f t="shared" si="970"/>
        <v>-1.0531999999999999</v>
      </c>
      <c r="AF1295" s="439">
        <f t="shared" si="970"/>
        <v>-1.0531999999999997</v>
      </c>
      <c r="AG1295" s="439">
        <f t="shared" si="970"/>
        <v>-1.0531999999999999</v>
      </c>
      <c r="AH1295" s="439">
        <f t="shared" si="970"/>
        <v>-1.0531999999999999</v>
      </c>
      <c r="AI1295" s="440">
        <f t="shared" si="970"/>
        <v>-0.71119999999999983</v>
      </c>
      <c r="AJ1295" s="443">
        <f t="shared" si="970"/>
        <v>-0.71119999999999983</v>
      </c>
      <c r="AK1295" s="439">
        <f t="shared" si="970"/>
        <v>-0.71119999999999983</v>
      </c>
      <c r="AL1295" s="439">
        <f t="shared" si="970"/>
        <v>-0.71119999999999983</v>
      </c>
      <c r="AM1295" s="439">
        <f t="shared" si="970"/>
        <v>-0.71119999999999983</v>
      </c>
      <c r="AN1295" s="440">
        <f t="shared" si="970"/>
        <v>0</v>
      </c>
    </row>
    <row r="1296" spans="1:40" outlineLevel="1">
      <c r="A1296" s="732" t="s">
        <v>299</v>
      </c>
      <c r="B1296" s="733"/>
      <c r="C1296" s="881"/>
      <c r="D1296" s="733"/>
      <c r="E1296" s="733"/>
      <c r="F1296" s="733"/>
      <c r="G1296" s="730"/>
      <c r="H1296" s="733"/>
      <c r="I1296" s="730"/>
      <c r="J1296" s="729"/>
      <c r="K1296" s="730"/>
      <c r="L1296" s="730"/>
      <c r="M1296" s="730"/>
      <c r="N1296" s="731"/>
      <c r="O1296" s="730"/>
      <c r="P1296" s="730"/>
      <c r="Q1296" s="730"/>
      <c r="R1296" s="730"/>
      <c r="S1296" s="730"/>
      <c r="T1296" s="729"/>
      <c r="U1296" s="730"/>
      <c r="V1296" s="730"/>
      <c r="W1296" s="730"/>
      <c r="X1296" s="730"/>
      <c r="Y1296" s="729"/>
      <c r="Z1296" s="730"/>
      <c r="AA1296" s="730"/>
      <c r="AB1296" s="730"/>
      <c r="AC1296" s="730"/>
      <c r="AD1296" s="730"/>
      <c r="AE1296" s="729"/>
      <c r="AF1296" s="730"/>
      <c r="AG1296" s="730"/>
      <c r="AH1296" s="730"/>
      <c r="AI1296" s="731"/>
      <c r="AJ1296" s="729"/>
      <c r="AK1296" s="730"/>
      <c r="AL1296" s="730"/>
      <c r="AM1296" s="730"/>
      <c r="AN1296" s="731"/>
    </row>
    <row r="1297" spans="1:40" outlineLevel="2">
      <c r="A1297" s="882">
        <f>ROW()</f>
        <v>1297</v>
      </c>
      <c r="B1297" s="453"/>
      <c r="D1297" s="452" t="s">
        <v>300</v>
      </c>
      <c r="H1297" s="458"/>
      <c r="I1297" s="463"/>
      <c r="J1297" s="27"/>
      <c r="K1297" s="27"/>
      <c r="L1297" s="27"/>
      <c r="M1297" s="27"/>
      <c r="N1297" s="313"/>
      <c r="O1297" s="27"/>
      <c r="P1297" s="27"/>
      <c r="Q1297" s="27"/>
      <c r="R1297" s="27"/>
      <c r="S1297" s="27"/>
      <c r="T1297" s="595"/>
      <c r="U1297" s="27"/>
      <c r="V1297" s="27"/>
      <c r="W1297" s="27"/>
      <c r="X1297" s="27"/>
      <c r="Y1297" s="595"/>
      <c r="Z1297" s="27"/>
      <c r="AA1297" s="27"/>
      <c r="AB1297" s="27"/>
      <c r="AC1297" s="27"/>
      <c r="AD1297" s="27"/>
      <c r="AE1297" s="326"/>
      <c r="AF1297" s="27"/>
      <c r="AG1297" s="27"/>
      <c r="AH1297" s="27"/>
      <c r="AI1297" s="313"/>
      <c r="AJ1297" s="326"/>
      <c r="AK1297" s="27"/>
      <c r="AL1297" s="27"/>
      <c r="AM1297" s="27"/>
      <c r="AN1297" s="313"/>
    </row>
    <row r="1298" spans="1:40" outlineLevel="2">
      <c r="A1298" s="882">
        <f>ROW()</f>
        <v>1298</v>
      </c>
      <c r="B1298" s="453"/>
      <c r="D1298" s="452" t="s">
        <v>301</v>
      </c>
      <c r="H1298" s="458"/>
      <c r="I1298" s="463"/>
      <c r="J1298" s="27"/>
      <c r="K1298" s="27"/>
      <c r="L1298" s="27"/>
      <c r="M1298" s="27"/>
      <c r="N1298" s="313"/>
      <c r="O1298" s="27"/>
      <c r="P1298" s="27"/>
      <c r="Q1298" s="27"/>
      <c r="R1298" s="27"/>
      <c r="S1298" s="27"/>
      <c r="T1298" s="595"/>
      <c r="U1298" s="27"/>
      <c r="V1298" s="27"/>
      <c r="W1298" s="27"/>
      <c r="X1298" s="27"/>
      <c r="Y1298" s="595"/>
      <c r="Z1298" s="27"/>
      <c r="AA1298" s="27"/>
      <c r="AB1298" s="27"/>
      <c r="AC1298" s="27"/>
      <c r="AD1298" s="27"/>
      <c r="AE1298" s="326"/>
      <c r="AF1298" s="27"/>
      <c r="AG1298" s="27"/>
      <c r="AH1298" s="27"/>
      <c r="AI1298" s="313"/>
      <c r="AJ1298" s="326"/>
      <c r="AK1298" s="27"/>
      <c r="AL1298" s="27"/>
      <c r="AM1298" s="27"/>
      <c r="AN1298" s="313"/>
    </row>
    <row r="1299" spans="1:40" outlineLevel="2">
      <c r="A1299" s="882">
        <f>ROW()</f>
        <v>1299</v>
      </c>
      <c r="B1299" s="453"/>
      <c r="D1299" s="452" t="s">
        <v>29</v>
      </c>
      <c r="H1299" s="458"/>
      <c r="I1299" s="463"/>
      <c r="J1299" s="27"/>
      <c r="K1299" s="27"/>
      <c r="L1299" s="27"/>
      <c r="M1299" s="27"/>
      <c r="N1299" s="313"/>
      <c r="O1299" s="27"/>
      <c r="P1299" s="27"/>
      <c r="Q1299" s="27"/>
      <c r="R1299" s="27"/>
      <c r="S1299" s="27"/>
      <c r="T1299" s="595"/>
      <c r="U1299" s="27"/>
      <c r="V1299" s="27"/>
      <c r="W1299" s="27"/>
      <c r="X1299" s="27"/>
      <c r="Y1299" s="595"/>
      <c r="Z1299" s="27"/>
      <c r="AA1299" s="27"/>
      <c r="AB1299" s="27"/>
      <c r="AC1299" s="27"/>
      <c r="AD1299" s="27"/>
      <c r="AE1299" s="326"/>
      <c r="AF1299" s="27"/>
      <c r="AG1299" s="27"/>
      <c r="AH1299" s="27"/>
      <c r="AI1299" s="313"/>
      <c r="AJ1299" s="326"/>
      <c r="AK1299" s="27"/>
      <c r="AL1299" s="27"/>
      <c r="AM1299" s="27"/>
      <c r="AN1299" s="313"/>
    </row>
    <row r="1300" spans="1:40" outlineLevel="2">
      <c r="A1300" s="882">
        <f>ROW()</f>
        <v>1300</v>
      </c>
      <c r="B1300" s="453"/>
      <c r="D1300" s="452" t="s">
        <v>30</v>
      </c>
      <c r="H1300" s="458"/>
      <c r="I1300" s="463"/>
      <c r="J1300" s="27"/>
      <c r="K1300" s="27"/>
      <c r="L1300" s="27"/>
      <c r="M1300" s="27"/>
      <c r="N1300" s="313"/>
      <c r="O1300" s="27"/>
      <c r="P1300" s="27"/>
      <c r="Q1300" s="27"/>
      <c r="R1300" s="27"/>
      <c r="S1300" s="27"/>
      <c r="T1300" s="595"/>
      <c r="U1300" s="27"/>
      <c r="V1300" s="27"/>
      <c r="W1300" s="27"/>
      <c r="X1300" s="27"/>
      <c r="Y1300" s="595"/>
      <c r="Z1300" s="27"/>
      <c r="AA1300" s="27"/>
      <c r="AB1300" s="27"/>
      <c r="AC1300" s="27"/>
      <c r="AD1300" s="27"/>
      <c r="AE1300" s="326"/>
      <c r="AF1300" s="27"/>
      <c r="AG1300" s="27"/>
      <c r="AH1300" s="27"/>
      <c r="AI1300" s="313"/>
      <c r="AJ1300" s="326"/>
      <c r="AK1300" s="27"/>
      <c r="AL1300" s="27"/>
      <c r="AM1300" s="27"/>
      <c r="AN1300" s="313"/>
    </row>
    <row r="1301" spans="1:40" outlineLevel="2">
      <c r="A1301" s="882">
        <f>ROW()</f>
        <v>1301</v>
      </c>
      <c r="B1301" s="453"/>
      <c r="D1301" s="452" t="s">
        <v>31</v>
      </c>
      <c r="H1301" s="458"/>
      <c r="I1301" s="463"/>
      <c r="J1301" s="27"/>
      <c r="K1301" s="27"/>
      <c r="L1301" s="27"/>
      <c r="M1301" s="27"/>
      <c r="N1301" s="313"/>
      <c r="O1301" s="27"/>
      <c r="P1301" s="27"/>
      <c r="Q1301" s="27"/>
      <c r="R1301" s="27"/>
      <c r="S1301" s="27"/>
      <c r="T1301" s="595"/>
      <c r="U1301" s="27"/>
      <c r="V1301" s="27"/>
      <c r="W1301" s="27"/>
      <c r="X1301" s="27"/>
      <c r="Y1301" s="595"/>
      <c r="Z1301" s="27"/>
      <c r="AA1301" s="27"/>
      <c r="AB1301" s="27"/>
      <c r="AC1301" s="27"/>
      <c r="AD1301" s="27"/>
      <c r="AE1301" s="326"/>
      <c r="AF1301" s="27"/>
      <c r="AG1301" s="27"/>
      <c r="AH1301" s="27"/>
      <c r="AI1301" s="313"/>
      <c r="AJ1301" s="326"/>
      <c r="AK1301" s="27"/>
      <c r="AL1301" s="27"/>
      <c r="AM1301" s="27"/>
      <c r="AN1301" s="313"/>
    </row>
    <row r="1302" spans="1:40" outlineLevel="2">
      <c r="A1302" s="882">
        <f>ROW()</f>
        <v>1302</v>
      </c>
      <c r="B1302" s="453"/>
      <c r="D1302" s="452" t="s">
        <v>32</v>
      </c>
      <c r="H1302" s="458"/>
      <c r="I1302" s="463"/>
      <c r="J1302" s="27"/>
      <c r="K1302" s="27"/>
      <c r="L1302" s="27"/>
      <c r="M1302" s="27"/>
      <c r="N1302" s="313"/>
      <c r="O1302" s="27"/>
      <c r="P1302" s="27"/>
      <c r="Q1302" s="27"/>
      <c r="R1302" s="27"/>
      <c r="S1302" s="27"/>
      <c r="T1302" s="595"/>
      <c r="U1302" s="27"/>
      <c r="V1302" s="27"/>
      <c r="W1302" s="27"/>
      <c r="X1302" s="27"/>
      <c r="Y1302" s="595"/>
      <c r="Z1302" s="27"/>
      <c r="AA1302" s="27"/>
      <c r="AB1302" s="27"/>
      <c r="AC1302" s="27"/>
      <c r="AD1302" s="27"/>
      <c r="AE1302" s="326"/>
      <c r="AF1302" s="27"/>
      <c r="AG1302" s="27"/>
      <c r="AH1302" s="27"/>
      <c r="AI1302" s="313"/>
      <c r="AJ1302" s="326"/>
      <c r="AK1302" s="27"/>
      <c r="AL1302" s="27"/>
      <c r="AM1302" s="27"/>
      <c r="AN1302" s="313"/>
    </row>
    <row r="1303" spans="1:40" outlineLevel="2">
      <c r="A1303" s="882">
        <f>ROW()</f>
        <v>1303</v>
      </c>
      <c r="B1303" s="453"/>
      <c r="D1303" s="452" t="s">
        <v>33</v>
      </c>
      <c r="H1303" s="458"/>
      <c r="I1303" s="463"/>
      <c r="J1303" s="27"/>
      <c r="K1303" s="27"/>
      <c r="L1303" s="27"/>
      <c r="M1303" s="27"/>
      <c r="N1303" s="313"/>
      <c r="O1303" s="27"/>
      <c r="P1303" s="27"/>
      <c r="Q1303" s="27"/>
      <c r="R1303" s="27"/>
      <c r="S1303" s="27"/>
      <c r="T1303" s="595"/>
      <c r="U1303" s="27"/>
      <c r="V1303" s="27"/>
      <c r="W1303" s="27"/>
      <c r="X1303" s="27"/>
      <c r="Y1303" s="595"/>
      <c r="Z1303" s="27"/>
      <c r="AA1303" s="27"/>
      <c r="AB1303" s="27"/>
      <c r="AC1303" s="27"/>
      <c r="AD1303" s="27"/>
      <c r="AE1303" s="326"/>
      <c r="AF1303" s="27"/>
      <c r="AG1303" s="27"/>
      <c r="AH1303" s="27"/>
      <c r="AI1303" s="313"/>
      <c r="AJ1303" s="326"/>
      <c r="AK1303" s="27"/>
      <c r="AL1303" s="27"/>
      <c r="AM1303" s="27"/>
      <c r="AN1303" s="313"/>
    </row>
    <row r="1304" spans="1:40" outlineLevel="2">
      <c r="A1304" s="882">
        <f>ROW()</f>
        <v>1304</v>
      </c>
      <c r="B1304" s="453"/>
      <c r="D1304" s="452" t="s">
        <v>27</v>
      </c>
      <c r="H1304" s="458"/>
      <c r="I1304" s="463"/>
      <c r="J1304" s="27"/>
      <c r="K1304" s="27"/>
      <c r="L1304" s="27"/>
      <c r="M1304" s="27"/>
      <c r="N1304" s="313"/>
      <c r="O1304" s="27"/>
      <c r="P1304" s="27"/>
      <c r="Q1304" s="27"/>
      <c r="R1304" s="27"/>
      <c r="S1304" s="27"/>
      <c r="T1304" s="595"/>
      <c r="U1304" s="27"/>
      <c r="V1304" s="27"/>
      <c r="W1304" s="27"/>
      <c r="X1304" s="27"/>
      <c r="Y1304" s="595"/>
      <c r="Z1304" s="27"/>
      <c r="AA1304" s="27"/>
      <c r="AB1304" s="27"/>
      <c r="AC1304" s="27"/>
      <c r="AD1304" s="27"/>
      <c r="AE1304" s="326"/>
      <c r="AF1304" s="27"/>
      <c r="AG1304" s="27"/>
      <c r="AH1304" s="27"/>
      <c r="AI1304" s="313"/>
      <c r="AJ1304" s="326"/>
      <c r="AK1304" s="27"/>
      <c r="AL1304" s="27"/>
      <c r="AM1304" s="27"/>
      <c r="AN1304" s="313"/>
    </row>
    <row r="1305" spans="1:40" outlineLevel="2">
      <c r="A1305" s="882">
        <f>ROW()</f>
        <v>1305</v>
      </c>
      <c r="B1305" s="453"/>
      <c r="D1305" s="452" t="s">
        <v>34</v>
      </c>
      <c r="H1305" s="458"/>
      <c r="I1305" s="463"/>
      <c r="J1305" s="27"/>
      <c r="K1305" s="27"/>
      <c r="L1305" s="27"/>
      <c r="M1305" s="27"/>
      <c r="N1305" s="313"/>
      <c r="O1305" s="27"/>
      <c r="P1305" s="27"/>
      <c r="Q1305" s="27"/>
      <c r="R1305" s="27"/>
      <c r="S1305" s="27"/>
      <c r="T1305" s="595"/>
      <c r="U1305" s="27"/>
      <c r="V1305" s="27"/>
      <c r="W1305" s="27"/>
      <c r="X1305" s="27"/>
      <c r="Y1305" s="595"/>
      <c r="Z1305" s="27"/>
      <c r="AA1305" s="27"/>
      <c r="AB1305" s="27"/>
      <c r="AC1305" s="27"/>
      <c r="AD1305" s="27"/>
      <c r="AE1305" s="326"/>
      <c r="AF1305" s="27"/>
      <c r="AG1305" s="27"/>
      <c r="AH1305" s="27"/>
      <c r="AI1305" s="313"/>
      <c r="AJ1305" s="326"/>
      <c r="AK1305" s="27"/>
      <c r="AL1305" s="27"/>
      <c r="AM1305" s="27"/>
      <c r="AN1305" s="313"/>
    </row>
    <row r="1306" spans="1:40" outlineLevel="2">
      <c r="A1306" s="882">
        <f>ROW()</f>
        <v>1306</v>
      </c>
      <c r="B1306" s="453"/>
      <c r="D1306" s="452" t="s">
        <v>35</v>
      </c>
      <c r="H1306" s="458"/>
      <c r="I1306" s="463"/>
      <c r="J1306" s="27"/>
      <c r="K1306" s="27"/>
      <c r="L1306" s="27"/>
      <c r="M1306" s="27"/>
      <c r="N1306" s="313"/>
      <c r="O1306" s="27"/>
      <c r="P1306" s="27"/>
      <c r="Q1306" s="27"/>
      <c r="R1306" s="27"/>
      <c r="S1306" s="27"/>
      <c r="T1306" s="595"/>
      <c r="U1306" s="27"/>
      <c r="V1306" s="27"/>
      <c r="W1306" s="27"/>
      <c r="X1306" s="27"/>
      <c r="Y1306" s="595"/>
      <c r="Z1306" s="27"/>
      <c r="AA1306" s="27"/>
      <c r="AB1306" s="27"/>
      <c r="AC1306" s="27"/>
      <c r="AD1306" s="27"/>
      <c r="AE1306" s="326"/>
      <c r="AF1306" s="27"/>
      <c r="AG1306" s="27"/>
      <c r="AH1306" s="27"/>
      <c r="AI1306" s="313"/>
      <c r="AJ1306" s="326"/>
      <c r="AK1306" s="27"/>
      <c r="AL1306" s="27"/>
      <c r="AM1306" s="27"/>
      <c r="AN1306" s="313"/>
    </row>
    <row r="1307" spans="1:40" outlineLevel="2">
      <c r="A1307" s="882">
        <f>ROW()</f>
        <v>1307</v>
      </c>
      <c r="B1307" s="453"/>
      <c r="D1307" s="452" t="s">
        <v>302</v>
      </c>
      <c r="H1307" s="458"/>
      <c r="I1307" s="463"/>
      <c r="J1307" s="27"/>
      <c r="K1307" s="27"/>
      <c r="L1307" s="27"/>
      <c r="M1307" s="27"/>
      <c r="N1307" s="313"/>
      <c r="O1307" s="27"/>
      <c r="P1307" s="27"/>
      <c r="Q1307" s="27"/>
      <c r="R1307" s="27"/>
      <c r="S1307" s="27"/>
      <c r="T1307" s="595"/>
      <c r="U1307" s="27"/>
      <c r="V1307" s="27"/>
      <c r="W1307" s="27"/>
      <c r="X1307" s="27"/>
      <c r="Y1307" s="595"/>
      <c r="Z1307" s="27"/>
      <c r="AA1307" s="27"/>
      <c r="AB1307" s="27"/>
      <c r="AC1307" s="27"/>
      <c r="AD1307" s="27"/>
      <c r="AE1307" s="326"/>
      <c r="AF1307" s="27"/>
      <c r="AG1307" s="27"/>
      <c r="AH1307" s="27"/>
      <c r="AI1307" s="313"/>
      <c r="AJ1307" s="326"/>
      <c r="AK1307" s="27"/>
      <c r="AL1307" s="27"/>
      <c r="AM1307" s="27"/>
      <c r="AN1307" s="313"/>
    </row>
    <row r="1308" spans="1:40" outlineLevel="2">
      <c r="A1308" s="882">
        <f>ROW()</f>
        <v>1308</v>
      </c>
      <c r="B1308" s="453"/>
      <c r="D1308" s="452" t="s">
        <v>36</v>
      </c>
      <c r="H1308" s="458"/>
      <c r="I1308" s="463"/>
      <c r="J1308" s="27"/>
      <c r="K1308" s="27"/>
      <c r="L1308" s="27"/>
      <c r="M1308" s="27"/>
      <c r="N1308" s="313"/>
      <c r="O1308" s="27"/>
      <c r="P1308" s="27"/>
      <c r="Q1308" s="27"/>
      <c r="R1308" s="27"/>
      <c r="S1308" s="27"/>
      <c r="T1308" s="595"/>
      <c r="U1308" s="27"/>
      <c r="V1308" s="27"/>
      <c r="W1308" s="27"/>
      <c r="X1308" s="27"/>
      <c r="Y1308" s="595"/>
      <c r="Z1308" s="27"/>
      <c r="AA1308" s="27"/>
      <c r="AB1308" s="27"/>
      <c r="AC1308" s="27"/>
      <c r="AD1308" s="27"/>
      <c r="AE1308" s="326"/>
      <c r="AF1308" s="27"/>
      <c r="AG1308" s="27"/>
      <c r="AH1308" s="27"/>
      <c r="AI1308" s="313"/>
      <c r="AJ1308" s="326"/>
      <c r="AK1308" s="27"/>
      <c r="AL1308" s="27"/>
      <c r="AM1308" s="27"/>
      <c r="AN1308" s="313"/>
    </row>
    <row r="1309" spans="1:40" outlineLevel="2">
      <c r="A1309" s="882">
        <f>ROW()</f>
        <v>1309</v>
      </c>
      <c r="B1309" s="453"/>
      <c r="D1309" s="452" t="s">
        <v>583</v>
      </c>
      <c r="H1309" s="458"/>
      <c r="I1309" s="463"/>
      <c r="J1309" s="27"/>
      <c r="K1309" s="27"/>
      <c r="L1309" s="27"/>
      <c r="M1309" s="27"/>
      <c r="N1309" s="313"/>
      <c r="O1309" s="27"/>
      <c r="P1309" s="27"/>
      <c r="Q1309" s="27"/>
      <c r="R1309" s="27"/>
      <c r="S1309" s="27"/>
      <c r="T1309" s="595"/>
      <c r="U1309" s="27"/>
      <c r="V1309" s="27"/>
      <c r="W1309" s="27"/>
      <c r="X1309" s="27"/>
      <c r="Y1309" s="595"/>
      <c r="Z1309" s="27"/>
      <c r="AA1309" s="27"/>
      <c r="AB1309" s="27"/>
      <c r="AC1309" s="27"/>
      <c r="AD1309" s="27"/>
      <c r="AE1309" s="326"/>
      <c r="AF1309" s="27"/>
      <c r="AG1309" s="27"/>
      <c r="AH1309" s="27"/>
      <c r="AI1309" s="313"/>
      <c r="AJ1309" s="326"/>
      <c r="AK1309" s="27"/>
      <c r="AL1309" s="27"/>
      <c r="AM1309" s="27"/>
      <c r="AN1309" s="313"/>
    </row>
    <row r="1310" spans="1:40" outlineLevel="2">
      <c r="A1310" s="882">
        <f>ROW()</f>
        <v>1310</v>
      </c>
      <c r="B1310" s="453"/>
      <c r="D1310" s="452" t="s">
        <v>81</v>
      </c>
      <c r="H1310" s="458"/>
      <c r="I1310" s="463"/>
      <c r="J1310" s="27"/>
      <c r="K1310" s="27"/>
      <c r="L1310" s="27"/>
      <c r="M1310" s="27"/>
      <c r="N1310" s="313"/>
      <c r="O1310" s="27"/>
      <c r="P1310" s="27"/>
      <c r="Q1310" s="27"/>
      <c r="R1310" s="27"/>
      <c r="S1310" s="27"/>
      <c r="T1310" s="595"/>
      <c r="U1310" s="27"/>
      <c r="V1310" s="27"/>
      <c r="W1310" s="27"/>
      <c r="X1310" s="27"/>
      <c r="Y1310" s="595"/>
      <c r="Z1310" s="27"/>
      <c r="AA1310" s="27"/>
      <c r="AB1310" s="27"/>
      <c r="AC1310" s="27"/>
      <c r="AD1310" s="27"/>
      <c r="AE1310" s="326"/>
      <c r="AF1310" s="27"/>
      <c r="AG1310" s="27"/>
      <c r="AH1310" s="27"/>
      <c r="AI1310" s="313"/>
      <c r="AJ1310" s="326"/>
      <c r="AK1310" s="27"/>
      <c r="AL1310" s="27"/>
      <c r="AM1310" s="27"/>
      <c r="AN1310" s="313"/>
    </row>
    <row r="1311" spans="1:40" outlineLevel="2">
      <c r="A1311" s="882">
        <f>ROW()</f>
        <v>1311</v>
      </c>
      <c r="B1311" s="453"/>
      <c r="D1311" s="452" t="s">
        <v>28</v>
      </c>
      <c r="H1311" s="458"/>
      <c r="I1311" s="463"/>
      <c r="J1311" s="27"/>
      <c r="K1311" s="27"/>
      <c r="L1311" s="27"/>
      <c r="M1311" s="27"/>
      <c r="N1311" s="313"/>
      <c r="O1311" s="27"/>
      <c r="P1311" s="27"/>
      <c r="Q1311" s="27"/>
      <c r="R1311" s="27"/>
      <c r="S1311" s="27"/>
      <c r="T1311" s="595"/>
      <c r="U1311" s="27"/>
      <c r="V1311" s="27"/>
      <c r="W1311" s="27"/>
      <c r="X1311" s="27"/>
      <c r="Y1311" s="595"/>
      <c r="Z1311" s="27"/>
      <c r="AA1311" s="27"/>
      <c r="AB1311" s="27"/>
      <c r="AC1311" s="27"/>
      <c r="AD1311" s="27"/>
      <c r="AE1311" s="326"/>
      <c r="AF1311" s="27"/>
      <c r="AG1311" s="27"/>
      <c r="AH1311" s="27"/>
      <c r="AI1311" s="313"/>
      <c r="AJ1311" s="326"/>
      <c r="AK1311" s="27"/>
      <c r="AL1311" s="27"/>
      <c r="AM1311" s="27"/>
      <c r="AN1311" s="313"/>
    </row>
    <row r="1312" spans="1:40" outlineLevel="2">
      <c r="A1312" s="882">
        <f>ROW()</f>
        <v>1312</v>
      </c>
      <c r="B1312" s="453"/>
      <c r="D1312" s="456" t="s">
        <v>443</v>
      </c>
      <c r="E1312" s="456"/>
      <c r="F1312" s="456"/>
      <c r="G1312" s="456"/>
      <c r="H1312" s="460"/>
      <c r="I1312" s="465"/>
      <c r="J1312" s="159"/>
      <c r="K1312" s="159"/>
      <c r="L1312" s="159"/>
      <c r="M1312" s="159"/>
      <c r="N1312" s="339"/>
      <c r="O1312" s="159"/>
      <c r="P1312" s="159"/>
      <c r="Q1312" s="159"/>
      <c r="R1312" s="159"/>
      <c r="S1312" s="159"/>
      <c r="T1312" s="597"/>
      <c r="U1312" s="159"/>
      <c r="V1312" s="159"/>
      <c r="W1312" s="159"/>
      <c r="X1312" s="159"/>
      <c r="Y1312" s="629"/>
      <c r="Z1312" s="159"/>
      <c r="AA1312" s="159"/>
      <c r="AB1312" s="159"/>
      <c r="AC1312" s="159"/>
      <c r="AD1312" s="159"/>
      <c r="AE1312" s="341"/>
      <c r="AF1312" s="159"/>
      <c r="AG1312" s="159"/>
      <c r="AH1312" s="159"/>
      <c r="AI1312" s="339"/>
      <c r="AJ1312" s="341"/>
      <c r="AK1312" s="159"/>
      <c r="AL1312" s="159"/>
      <c r="AM1312" s="159"/>
      <c r="AN1312" s="339"/>
    </row>
    <row r="1313" spans="1:40" outlineLevel="2">
      <c r="A1313" s="882">
        <f>ROW()</f>
        <v>1313</v>
      </c>
      <c r="B1313" s="453"/>
      <c r="D1313" s="452" t="s">
        <v>24</v>
      </c>
      <c r="F1313" s="454"/>
      <c r="G1313" s="454"/>
      <c r="H1313" s="448"/>
      <c r="I1313" s="449"/>
      <c r="J1313" s="439"/>
      <c r="K1313" s="439"/>
      <c r="L1313" s="439"/>
      <c r="M1313" s="439"/>
      <c r="N1313" s="440"/>
      <c r="O1313" s="439"/>
      <c r="P1313" s="439"/>
      <c r="Q1313" s="439"/>
      <c r="R1313" s="439"/>
      <c r="S1313" s="439"/>
      <c r="T1313" s="443"/>
      <c r="U1313" s="439"/>
      <c r="V1313" s="439"/>
      <c r="W1313" s="439"/>
      <c r="X1313" s="439"/>
      <c r="Y1313" s="443"/>
      <c r="Z1313" s="439"/>
      <c r="AA1313" s="439"/>
      <c r="AB1313" s="439"/>
      <c r="AC1313" s="439"/>
      <c r="AD1313" s="439"/>
      <c r="AE1313" s="443"/>
      <c r="AF1313" s="439"/>
      <c r="AG1313" s="439"/>
      <c r="AH1313" s="439"/>
      <c r="AI1313" s="440"/>
      <c r="AJ1313" s="443"/>
      <c r="AK1313" s="439"/>
      <c r="AL1313" s="439"/>
      <c r="AM1313" s="439"/>
      <c r="AN1313" s="440"/>
    </row>
    <row r="1314" spans="1:40" outlineLevel="1">
      <c r="A1314" s="732" t="s">
        <v>68</v>
      </c>
      <c r="B1314" s="733"/>
      <c r="C1314" s="881"/>
      <c r="D1314" s="733"/>
      <c r="E1314" s="733"/>
      <c r="F1314" s="733"/>
      <c r="G1314" s="730"/>
      <c r="H1314" s="733"/>
      <c r="I1314" s="730"/>
      <c r="J1314" s="729"/>
      <c r="K1314" s="730"/>
      <c r="L1314" s="730"/>
      <c r="M1314" s="730"/>
      <c r="N1314" s="731"/>
      <c r="O1314" s="730"/>
      <c r="P1314" s="730"/>
      <c r="Q1314" s="730"/>
      <c r="R1314" s="730"/>
      <c r="S1314" s="730"/>
      <c r="T1314" s="729"/>
      <c r="U1314" s="730"/>
      <c r="V1314" s="730"/>
      <c r="W1314" s="730"/>
      <c r="X1314" s="730"/>
      <c r="Y1314" s="729"/>
      <c r="Z1314" s="730"/>
      <c r="AA1314" s="730"/>
      <c r="AB1314" s="730"/>
      <c r="AC1314" s="730"/>
      <c r="AD1314" s="730"/>
      <c r="AE1314" s="729"/>
      <c r="AF1314" s="730"/>
      <c r="AG1314" s="730"/>
      <c r="AH1314" s="730"/>
      <c r="AI1314" s="731"/>
      <c r="AJ1314" s="729"/>
      <c r="AK1314" s="730"/>
      <c r="AL1314" s="730"/>
      <c r="AM1314" s="730"/>
      <c r="AN1314" s="731"/>
    </row>
    <row r="1315" spans="1:40" outlineLevel="2">
      <c r="A1315" s="882">
        <f>ROW()</f>
        <v>1315</v>
      </c>
      <c r="B1315" s="453"/>
      <c r="D1315" s="452" t="s">
        <v>300</v>
      </c>
      <c r="E1315" s="438"/>
      <c r="F1315" s="438"/>
      <c r="G1315" s="438"/>
      <c r="H1315" s="439"/>
      <c r="I1315" s="439"/>
      <c r="J1315" s="443"/>
      <c r="K1315" s="439"/>
      <c r="L1315" s="439"/>
      <c r="M1315" s="439"/>
      <c r="N1315" s="313"/>
      <c r="O1315" s="439"/>
      <c r="P1315" s="439"/>
      <c r="Q1315" s="439"/>
      <c r="R1315" s="439"/>
      <c r="S1315" s="439"/>
      <c r="T1315" s="443"/>
      <c r="U1315" s="439"/>
      <c r="V1315" s="439"/>
      <c r="W1315" s="439"/>
      <c r="X1315" s="439"/>
      <c r="Y1315" s="443"/>
      <c r="Z1315" s="439"/>
      <c r="AA1315" s="439"/>
      <c r="AB1315" s="439"/>
      <c r="AC1315" s="439"/>
      <c r="AD1315" s="439"/>
      <c r="AE1315" s="443"/>
      <c r="AF1315" s="439"/>
      <c r="AG1315" s="439"/>
      <c r="AH1315" s="439"/>
      <c r="AI1315" s="440"/>
      <c r="AJ1315" s="443"/>
      <c r="AK1315" s="439"/>
      <c r="AL1315" s="439"/>
      <c r="AM1315" s="439"/>
      <c r="AN1315" s="440"/>
    </row>
    <row r="1316" spans="1:40" outlineLevel="2">
      <c r="A1316" s="882">
        <f>ROW()</f>
        <v>1316</v>
      </c>
      <c r="B1316" s="453"/>
      <c r="D1316" s="452" t="s">
        <v>301</v>
      </c>
      <c r="E1316" s="438"/>
      <c r="F1316" s="438"/>
      <c r="G1316" s="438"/>
      <c r="H1316" s="439"/>
      <c r="I1316" s="439"/>
      <c r="J1316" s="443"/>
      <c r="K1316" s="439"/>
      <c r="L1316" s="439"/>
      <c r="M1316" s="439"/>
      <c r="N1316" s="313"/>
      <c r="O1316" s="439"/>
      <c r="P1316" s="439"/>
      <c r="Q1316" s="439"/>
      <c r="R1316" s="439"/>
      <c r="S1316" s="439"/>
      <c r="T1316" s="443"/>
      <c r="U1316" s="439"/>
      <c r="V1316" s="439"/>
      <c r="W1316" s="439"/>
      <c r="X1316" s="439"/>
      <c r="Y1316" s="443"/>
      <c r="Z1316" s="439"/>
      <c r="AA1316" s="439"/>
      <c r="AB1316" s="439"/>
      <c r="AC1316" s="439"/>
      <c r="AD1316" s="439"/>
      <c r="AE1316" s="443"/>
      <c r="AF1316" s="439"/>
      <c r="AG1316" s="439"/>
      <c r="AH1316" s="439"/>
      <c r="AI1316" s="440"/>
      <c r="AJ1316" s="443"/>
      <c r="AK1316" s="439"/>
      <c r="AL1316" s="439"/>
      <c r="AM1316" s="439"/>
      <c r="AN1316" s="440"/>
    </row>
    <row r="1317" spans="1:40" outlineLevel="2">
      <c r="A1317" s="882">
        <f>ROW()</f>
        <v>1317</v>
      </c>
      <c r="B1317" s="453"/>
      <c r="D1317" s="452" t="s">
        <v>29</v>
      </c>
      <c r="E1317" s="438"/>
      <c r="F1317" s="438"/>
      <c r="G1317" s="438"/>
      <c r="H1317" s="439"/>
      <c r="I1317" s="439"/>
      <c r="J1317" s="443"/>
      <c r="K1317" s="439"/>
      <c r="L1317" s="439"/>
      <c r="M1317" s="439"/>
      <c r="N1317" s="313"/>
      <c r="O1317" s="439"/>
      <c r="P1317" s="439"/>
      <c r="Q1317" s="439"/>
      <c r="R1317" s="439"/>
      <c r="S1317" s="439"/>
      <c r="T1317" s="443"/>
      <c r="U1317" s="439"/>
      <c r="V1317" s="439"/>
      <c r="W1317" s="439"/>
      <c r="X1317" s="439"/>
      <c r="Y1317" s="443"/>
      <c r="Z1317" s="439"/>
      <c r="AA1317" s="439"/>
      <c r="AB1317" s="439"/>
      <c r="AC1317" s="439"/>
      <c r="AD1317" s="439"/>
      <c r="AE1317" s="443"/>
      <c r="AF1317" s="439"/>
      <c r="AG1317" s="439"/>
      <c r="AH1317" s="439"/>
      <c r="AI1317" s="440"/>
      <c r="AJ1317" s="443"/>
      <c r="AK1317" s="439"/>
      <c r="AL1317" s="439"/>
      <c r="AM1317" s="439"/>
      <c r="AN1317" s="440"/>
    </row>
    <row r="1318" spans="1:40" outlineLevel="2">
      <c r="A1318" s="882">
        <f>ROW()</f>
        <v>1318</v>
      </c>
      <c r="B1318" s="453"/>
      <c r="D1318" s="452" t="s">
        <v>30</v>
      </c>
      <c r="E1318" s="438"/>
      <c r="F1318" s="438"/>
      <c r="G1318" s="438"/>
      <c r="H1318" s="439"/>
      <c r="I1318" s="439"/>
      <c r="J1318" s="443"/>
      <c r="K1318" s="439"/>
      <c r="L1318" s="439"/>
      <c r="M1318" s="439"/>
      <c r="N1318" s="313"/>
      <c r="O1318" s="439"/>
      <c r="P1318" s="439"/>
      <c r="Q1318" s="439"/>
      <c r="R1318" s="439"/>
      <c r="S1318" s="439"/>
      <c r="T1318" s="443"/>
      <c r="U1318" s="439"/>
      <c r="V1318" s="439"/>
      <c r="W1318" s="439"/>
      <c r="X1318" s="439"/>
      <c r="Y1318" s="443"/>
      <c r="Z1318" s="439"/>
      <c r="AA1318" s="439"/>
      <c r="AB1318" s="439"/>
      <c r="AC1318" s="439"/>
      <c r="AD1318" s="439"/>
      <c r="AE1318" s="443"/>
      <c r="AF1318" s="439"/>
      <c r="AG1318" s="439"/>
      <c r="AH1318" s="439"/>
      <c r="AI1318" s="440"/>
      <c r="AJ1318" s="443"/>
      <c r="AK1318" s="439"/>
      <c r="AL1318" s="439"/>
      <c r="AM1318" s="439"/>
      <c r="AN1318" s="440"/>
    </row>
    <row r="1319" spans="1:40" outlineLevel="2">
      <c r="A1319" s="882">
        <f>ROW()</f>
        <v>1319</v>
      </c>
      <c r="B1319" s="453"/>
      <c r="D1319" s="452" t="s">
        <v>31</v>
      </c>
      <c r="E1319" s="438"/>
      <c r="F1319" s="438"/>
      <c r="G1319" s="438"/>
      <c r="H1319" s="439"/>
      <c r="I1319" s="439"/>
      <c r="J1319" s="443"/>
      <c r="K1319" s="439"/>
      <c r="L1319" s="439"/>
      <c r="M1319" s="439"/>
      <c r="N1319" s="313"/>
      <c r="O1319" s="439"/>
      <c r="P1319" s="439"/>
      <c r="Q1319" s="439"/>
      <c r="R1319" s="439"/>
      <c r="S1319" s="439"/>
      <c r="T1319" s="443"/>
      <c r="U1319" s="439"/>
      <c r="V1319" s="439"/>
      <c r="W1319" s="439"/>
      <c r="X1319" s="439"/>
      <c r="Y1319" s="443"/>
      <c r="Z1319" s="439"/>
      <c r="AA1319" s="439"/>
      <c r="AB1319" s="439"/>
      <c r="AC1319" s="439"/>
      <c r="AD1319" s="439"/>
      <c r="AE1319" s="443"/>
      <c r="AF1319" s="439"/>
      <c r="AG1319" s="439"/>
      <c r="AH1319" s="439"/>
      <c r="AI1319" s="440"/>
      <c r="AJ1319" s="443"/>
      <c r="AK1319" s="439"/>
      <c r="AL1319" s="439"/>
      <c r="AM1319" s="439"/>
      <c r="AN1319" s="440"/>
    </row>
    <row r="1320" spans="1:40" outlineLevel="2">
      <c r="A1320" s="882">
        <f>ROW()</f>
        <v>1320</v>
      </c>
      <c r="B1320" s="453"/>
      <c r="D1320" s="452" t="s">
        <v>32</v>
      </c>
      <c r="E1320" s="438"/>
      <c r="F1320" s="438"/>
      <c r="G1320" s="438"/>
      <c r="H1320" s="439"/>
      <c r="I1320" s="439"/>
      <c r="J1320" s="443"/>
      <c r="K1320" s="439"/>
      <c r="L1320" s="439"/>
      <c r="M1320" s="439"/>
      <c r="N1320" s="313"/>
      <c r="O1320" s="439"/>
      <c r="P1320" s="439"/>
      <c r="Q1320" s="439"/>
      <c r="R1320" s="439"/>
      <c r="S1320" s="439"/>
      <c r="T1320" s="443"/>
      <c r="U1320" s="439"/>
      <c r="V1320" s="439"/>
      <c r="W1320" s="439"/>
      <c r="X1320" s="439"/>
      <c r="Y1320" s="443"/>
      <c r="Z1320" s="439"/>
      <c r="AA1320" s="439"/>
      <c r="AB1320" s="439"/>
      <c r="AC1320" s="439"/>
      <c r="AD1320" s="439"/>
      <c r="AE1320" s="443"/>
      <c r="AF1320" s="439"/>
      <c r="AG1320" s="439"/>
      <c r="AH1320" s="439"/>
      <c r="AI1320" s="440"/>
      <c r="AJ1320" s="443"/>
      <c r="AK1320" s="439"/>
      <c r="AL1320" s="439"/>
      <c r="AM1320" s="439"/>
      <c r="AN1320" s="440"/>
    </row>
    <row r="1321" spans="1:40" outlineLevel="2">
      <c r="A1321" s="882">
        <f>ROW()</f>
        <v>1321</v>
      </c>
      <c r="B1321" s="453"/>
      <c r="D1321" s="452" t="s">
        <v>33</v>
      </c>
      <c r="E1321" s="438"/>
      <c r="F1321" s="438"/>
      <c r="G1321" s="438"/>
      <c r="H1321" s="439"/>
      <c r="I1321" s="439"/>
      <c r="J1321" s="443"/>
      <c r="K1321" s="439"/>
      <c r="L1321" s="439"/>
      <c r="M1321" s="439"/>
      <c r="N1321" s="313"/>
      <c r="O1321" s="439"/>
      <c r="P1321" s="439"/>
      <c r="Q1321" s="439"/>
      <c r="R1321" s="439"/>
      <c r="S1321" s="439"/>
      <c r="T1321" s="443"/>
      <c r="U1321" s="439"/>
      <c r="V1321" s="439"/>
      <c r="W1321" s="439"/>
      <c r="X1321" s="439"/>
      <c r="Y1321" s="443"/>
      <c r="Z1321" s="439"/>
      <c r="AA1321" s="439"/>
      <c r="AB1321" s="439"/>
      <c r="AC1321" s="439"/>
      <c r="AD1321" s="439"/>
      <c r="AE1321" s="443"/>
      <c r="AF1321" s="439"/>
      <c r="AG1321" s="439"/>
      <c r="AH1321" s="439"/>
      <c r="AI1321" s="440"/>
      <c r="AJ1321" s="443"/>
      <c r="AK1321" s="439"/>
      <c r="AL1321" s="439"/>
      <c r="AM1321" s="439"/>
      <c r="AN1321" s="440"/>
    </row>
    <row r="1322" spans="1:40" outlineLevel="2">
      <c r="A1322" s="882">
        <f>ROW()</f>
        <v>1322</v>
      </c>
      <c r="B1322" s="453"/>
      <c r="D1322" s="452" t="s">
        <v>27</v>
      </c>
      <c r="E1322" s="438"/>
      <c r="F1322" s="438"/>
      <c r="G1322" s="438"/>
      <c r="H1322" s="439"/>
      <c r="I1322" s="439"/>
      <c r="J1322" s="443"/>
      <c r="K1322" s="439"/>
      <c r="L1322" s="439"/>
      <c r="M1322" s="439"/>
      <c r="N1322" s="313"/>
      <c r="O1322" s="439"/>
      <c r="P1322" s="439"/>
      <c r="Q1322" s="439"/>
      <c r="R1322" s="439"/>
      <c r="S1322" s="439"/>
      <c r="T1322" s="443"/>
      <c r="U1322" s="439"/>
      <c r="V1322" s="439"/>
      <c r="W1322" s="439"/>
      <c r="X1322" s="439"/>
      <c r="Y1322" s="443"/>
      <c r="Z1322" s="439"/>
      <c r="AA1322" s="439"/>
      <c r="AB1322" s="439"/>
      <c r="AC1322" s="439"/>
      <c r="AD1322" s="439"/>
      <c r="AE1322" s="443"/>
      <c r="AF1322" s="439"/>
      <c r="AG1322" s="439"/>
      <c r="AH1322" s="439"/>
      <c r="AI1322" s="440"/>
      <c r="AJ1322" s="443"/>
      <c r="AK1322" s="439"/>
      <c r="AL1322" s="439"/>
      <c r="AM1322" s="439"/>
      <c r="AN1322" s="440"/>
    </row>
    <row r="1323" spans="1:40" outlineLevel="2">
      <c r="A1323" s="882">
        <f>ROW()</f>
        <v>1323</v>
      </c>
      <c r="B1323" s="453"/>
      <c r="D1323" s="452" t="s">
        <v>34</v>
      </c>
      <c r="E1323" s="438"/>
      <c r="F1323" s="438"/>
      <c r="G1323" s="438"/>
      <c r="H1323" s="439"/>
      <c r="I1323" s="439"/>
      <c r="J1323" s="443"/>
      <c r="K1323" s="439"/>
      <c r="L1323" s="439"/>
      <c r="M1323" s="439"/>
      <c r="N1323" s="313"/>
      <c r="O1323" s="439"/>
      <c r="P1323" s="439"/>
      <c r="Q1323" s="439"/>
      <c r="R1323" s="439"/>
      <c r="S1323" s="439"/>
      <c r="T1323" s="443"/>
      <c r="U1323" s="439"/>
      <c r="V1323" s="439"/>
      <c r="W1323" s="439"/>
      <c r="X1323" s="439"/>
      <c r="Y1323" s="443"/>
      <c r="Z1323" s="439"/>
      <c r="AA1323" s="439"/>
      <c r="AB1323" s="439"/>
      <c r="AC1323" s="439"/>
      <c r="AD1323" s="439"/>
      <c r="AE1323" s="443"/>
      <c r="AF1323" s="439"/>
      <c r="AG1323" s="439"/>
      <c r="AH1323" s="439"/>
      <c r="AI1323" s="440"/>
      <c r="AJ1323" s="443"/>
      <c r="AK1323" s="439"/>
      <c r="AL1323" s="439"/>
      <c r="AM1323" s="439"/>
      <c r="AN1323" s="440"/>
    </row>
    <row r="1324" spans="1:40" outlineLevel="2">
      <c r="A1324" s="882">
        <f>ROW()</f>
        <v>1324</v>
      </c>
      <c r="B1324" s="453"/>
      <c r="D1324" s="452" t="s">
        <v>35</v>
      </c>
      <c r="E1324" s="438"/>
      <c r="F1324" s="438"/>
      <c r="G1324" s="438"/>
      <c r="H1324" s="439"/>
      <c r="I1324" s="439"/>
      <c r="J1324" s="443"/>
      <c r="K1324" s="439"/>
      <c r="L1324" s="439"/>
      <c r="M1324" s="439"/>
      <c r="N1324" s="313"/>
      <c r="O1324" s="439"/>
      <c r="P1324" s="439"/>
      <c r="Q1324" s="439"/>
      <c r="R1324" s="439"/>
      <c r="S1324" s="439"/>
      <c r="T1324" s="443"/>
      <c r="U1324" s="439"/>
      <c r="V1324" s="439"/>
      <c r="W1324" s="439"/>
      <c r="X1324" s="439"/>
      <c r="Y1324" s="443"/>
      <c r="Z1324" s="439"/>
      <c r="AA1324" s="439"/>
      <c r="AB1324" s="439"/>
      <c r="AC1324" s="439"/>
      <c r="AD1324" s="439"/>
      <c r="AE1324" s="443"/>
      <c r="AF1324" s="439"/>
      <c r="AG1324" s="439"/>
      <c r="AH1324" s="439"/>
      <c r="AI1324" s="440"/>
      <c r="AJ1324" s="443"/>
      <c r="AK1324" s="439"/>
      <c r="AL1324" s="439"/>
      <c r="AM1324" s="439"/>
      <c r="AN1324" s="440"/>
    </row>
    <row r="1325" spans="1:40" outlineLevel="2">
      <c r="A1325" s="882">
        <f>ROW()</f>
        <v>1325</v>
      </c>
      <c r="B1325" s="453"/>
      <c r="D1325" s="452" t="s">
        <v>302</v>
      </c>
      <c r="E1325" s="438"/>
      <c r="F1325" s="438"/>
      <c r="G1325" s="438"/>
      <c r="H1325" s="439"/>
      <c r="I1325" s="439"/>
      <c r="J1325" s="443"/>
      <c r="K1325" s="439"/>
      <c r="L1325" s="439"/>
      <c r="M1325" s="439"/>
      <c r="N1325" s="313"/>
      <c r="O1325" s="439"/>
      <c r="P1325" s="439"/>
      <c r="Q1325" s="439"/>
      <c r="R1325" s="439"/>
      <c r="S1325" s="439"/>
      <c r="T1325" s="443"/>
      <c r="U1325" s="439"/>
      <c r="V1325" s="439"/>
      <c r="W1325" s="439"/>
      <c r="X1325" s="439"/>
      <c r="Y1325" s="443"/>
      <c r="Z1325" s="439"/>
      <c r="AA1325" s="439"/>
      <c r="AB1325" s="439"/>
      <c r="AC1325" s="439"/>
      <c r="AD1325" s="439"/>
      <c r="AE1325" s="443"/>
      <c r="AF1325" s="439"/>
      <c r="AG1325" s="439"/>
      <c r="AH1325" s="439"/>
      <c r="AI1325" s="440"/>
      <c r="AJ1325" s="443"/>
      <c r="AK1325" s="439"/>
      <c r="AL1325" s="439"/>
      <c r="AM1325" s="439"/>
      <c r="AN1325" s="440"/>
    </row>
    <row r="1326" spans="1:40" outlineLevel="2">
      <c r="A1326" s="882">
        <f>ROW()</f>
        <v>1326</v>
      </c>
      <c r="B1326" s="453"/>
      <c r="D1326" s="452" t="s">
        <v>36</v>
      </c>
      <c r="E1326" s="438"/>
      <c r="F1326" s="438"/>
      <c r="G1326" s="438"/>
      <c r="H1326" s="439"/>
      <c r="I1326" s="439"/>
      <c r="J1326" s="443"/>
      <c r="K1326" s="439"/>
      <c r="L1326" s="439"/>
      <c r="M1326" s="439"/>
      <c r="N1326" s="313"/>
      <c r="O1326" s="439"/>
      <c r="P1326" s="439"/>
      <c r="Q1326" s="439"/>
      <c r="R1326" s="439"/>
      <c r="S1326" s="439"/>
      <c r="T1326" s="443"/>
      <c r="U1326" s="439"/>
      <c r="V1326" s="439"/>
      <c r="W1326" s="439"/>
      <c r="X1326" s="439"/>
      <c r="Y1326" s="443"/>
      <c r="Z1326" s="439"/>
      <c r="AA1326" s="439"/>
      <c r="AB1326" s="439"/>
      <c r="AC1326" s="439"/>
      <c r="AD1326" s="439"/>
      <c r="AE1326" s="443"/>
      <c r="AF1326" s="439"/>
      <c r="AG1326" s="439"/>
      <c r="AH1326" s="439"/>
      <c r="AI1326" s="440"/>
      <c r="AJ1326" s="443"/>
      <c r="AK1326" s="439"/>
      <c r="AL1326" s="439"/>
      <c r="AM1326" s="439"/>
      <c r="AN1326" s="440"/>
    </row>
    <row r="1327" spans="1:40" outlineLevel="2">
      <c r="A1327" s="882">
        <f>ROW()</f>
        <v>1327</v>
      </c>
      <c r="B1327" s="453"/>
      <c r="D1327" s="452" t="s">
        <v>583</v>
      </c>
      <c r="E1327" s="438"/>
      <c r="F1327" s="438"/>
      <c r="G1327" s="438"/>
      <c r="H1327" s="439"/>
      <c r="I1327" s="439"/>
      <c r="J1327" s="443"/>
      <c r="K1327" s="439"/>
      <c r="L1327" s="439"/>
      <c r="M1327" s="439"/>
      <c r="N1327" s="313"/>
      <c r="O1327" s="439"/>
      <c r="P1327" s="439"/>
      <c r="Q1327" s="439"/>
      <c r="R1327" s="439"/>
      <c r="S1327" s="439"/>
      <c r="T1327" s="443"/>
      <c r="U1327" s="439"/>
      <c r="V1327" s="439"/>
      <c r="W1327" s="439"/>
      <c r="X1327" s="439"/>
      <c r="Y1327" s="443"/>
      <c r="Z1327" s="439"/>
      <c r="AA1327" s="439"/>
      <c r="AB1327" s="439"/>
      <c r="AC1327" s="439"/>
      <c r="AD1327" s="439"/>
      <c r="AE1327" s="443"/>
      <c r="AF1327" s="439"/>
      <c r="AG1327" s="439"/>
      <c r="AH1327" s="439"/>
      <c r="AI1327" s="440"/>
      <c r="AJ1327" s="443"/>
      <c r="AK1327" s="439"/>
      <c r="AL1327" s="439"/>
      <c r="AM1327" s="439"/>
      <c r="AN1327" s="440"/>
    </row>
    <row r="1328" spans="1:40" outlineLevel="2">
      <c r="A1328" s="882">
        <f>ROW()</f>
        <v>1328</v>
      </c>
      <c r="B1328" s="453"/>
      <c r="D1328" s="452" t="s">
        <v>81</v>
      </c>
      <c r="E1328" s="438"/>
      <c r="F1328" s="438"/>
      <c r="G1328" s="438"/>
      <c r="H1328" s="439"/>
      <c r="I1328" s="439"/>
      <c r="J1328" s="443"/>
      <c r="K1328" s="439"/>
      <c r="L1328" s="439"/>
      <c r="M1328" s="439"/>
      <c r="N1328" s="313"/>
      <c r="O1328" s="439"/>
      <c r="P1328" s="439"/>
      <c r="Q1328" s="439"/>
      <c r="R1328" s="439"/>
      <c r="S1328" s="439"/>
      <c r="T1328" s="443"/>
      <c r="U1328" s="439"/>
      <c r="V1328" s="439"/>
      <c r="W1328" s="439"/>
      <c r="X1328" s="439"/>
      <c r="Y1328" s="443"/>
      <c r="Z1328" s="439"/>
      <c r="AA1328" s="439"/>
      <c r="AB1328" s="439"/>
      <c r="AC1328" s="439"/>
      <c r="AD1328" s="439"/>
      <c r="AE1328" s="443"/>
      <c r="AF1328" s="439"/>
      <c r="AG1328" s="439"/>
      <c r="AH1328" s="439"/>
      <c r="AI1328" s="440"/>
      <c r="AJ1328" s="443"/>
      <c r="AK1328" s="439"/>
      <c r="AL1328" s="439"/>
      <c r="AM1328" s="439"/>
      <c r="AN1328" s="440"/>
    </row>
    <row r="1329" spans="1:40" outlineLevel="2">
      <c r="A1329" s="882">
        <f>ROW()</f>
        <v>1329</v>
      </c>
      <c r="B1329" s="453"/>
      <c r="D1329" s="452" t="s">
        <v>28</v>
      </c>
      <c r="E1329" s="438"/>
      <c r="F1329" s="438"/>
      <c r="G1329" s="438"/>
      <c r="H1329" s="439"/>
      <c r="I1329" s="439"/>
      <c r="J1329" s="443"/>
      <c r="K1329" s="439"/>
      <c r="L1329" s="439"/>
      <c r="M1329" s="439"/>
      <c r="N1329" s="313"/>
      <c r="O1329" s="439"/>
      <c r="P1329" s="439"/>
      <c r="Q1329" s="439"/>
      <c r="R1329" s="439"/>
      <c r="S1329" s="439"/>
      <c r="T1329" s="443"/>
      <c r="U1329" s="439"/>
      <c r="V1329" s="439"/>
      <c r="W1329" s="439"/>
      <c r="X1329" s="439"/>
      <c r="Y1329" s="443"/>
      <c r="Z1329" s="439"/>
      <c r="AA1329" s="439"/>
      <c r="AB1329" s="439"/>
      <c r="AC1329" s="439"/>
      <c r="AD1329" s="439"/>
      <c r="AE1329" s="443"/>
      <c r="AF1329" s="439"/>
      <c r="AG1329" s="439"/>
      <c r="AH1329" s="439"/>
      <c r="AI1329" s="440"/>
      <c r="AJ1329" s="443"/>
      <c r="AK1329" s="439"/>
      <c r="AL1329" s="439"/>
      <c r="AM1329" s="439"/>
      <c r="AN1329" s="440"/>
    </row>
    <row r="1330" spans="1:40" outlineLevel="2">
      <c r="A1330" s="882">
        <f>ROW()</f>
        <v>1330</v>
      </c>
      <c r="B1330" s="453"/>
      <c r="D1330" s="456" t="s">
        <v>443</v>
      </c>
      <c r="E1330" s="457"/>
      <c r="F1330" s="457"/>
      <c r="G1330" s="457"/>
      <c r="H1330" s="441"/>
      <c r="I1330" s="441"/>
      <c r="J1330" s="462"/>
      <c r="K1330" s="441"/>
      <c r="L1330" s="441"/>
      <c r="M1330" s="441"/>
      <c r="N1330" s="319"/>
      <c r="O1330" s="441"/>
      <c r="P1330" s="441"/>
      <c r="Q1330" s="441"/>
      <c r="R1330" s="441"/>
      <c r="S1330" s="441"/>
      <c r="T1330" s="462"/>
      <c r="U1330" s="441"/>
      <c r="V1330" s="441"/>
      <c r="W1330" s="441"/>
      <c r="X1330" s="441"/>
      <c r="Y1330" s="462"/>
      <c r="Z1330" s="441"/>
      <c r="AA1330" s="441"/>
      <c r="AB1330" s="441"/>
      <c r="AC1330" s="441"/>
      <c r="AD1330" s="441"/>
      <c r="AE1330" s="462"/>
      <c r="AF1330" s="441"/>
      <c r="AG1330" s="441"/>
      <c r="AH1330" s="441"/>
      <c r="AI1330" s="442"/>
      <c r="AJ1330" s="462"/>
      <c r="AK1330" s="441"/>
      <c r="AL1330" s="441"/>
      <c r="AM1330" s="441"/>
      <c r="AN1330" s="442"/>
    </row>
    <row r="1331" spans="1:40" outlineLevel="2">
      <c r="A1331" s="882">
        <f>ROW()</f>
        <v>1331</v>
      </c>
      <c r="B1331" s="453"/>
      <c r="D1331" s="452" t="s">
        <v>24</v>
      </c>
      <c r="E1331" s="438"/>
      <c r="F1331" s="438"/>
      <c r="G1331" s="438"/>
      <c r="H1331" s="439"/>
      <c r="I1331" s="439"/>
      <c r="J1331" s="443"/>
      <c r="K1331" s="439"/>
      <c r="L1331" s="439"/>
      <c r="M1331" s="439"/>
      <c r="N1331" s="313">
        <f>SUM(N1315:N1330)</f>
        <v>0</v>
      </c>
      <c r="O1331" s="439"/>
      <c r="P1331" s="439"/>
      <c r="Q1331" s="439"/>
      <c r="R1331" s="439"/>
      <c r="S1331" s="439">
        <f>SUM(S1315:S1330)</f>
        <v>0</v>
      </c>
      <c r="T1331" s="443"/>
      <c r="U1331" s="439"/>
      <c r="V1331" s="439"/>
      <c r="W1331" s="439"/>
      <c r="X1331" s="439">
        <f>SUM(X1315:X1330)</f>
        <v>0</v>
      </c>
      <c r="Y1331" s="443"/>
      <c r="Z1331" s="439"/>
      <c r="AA1331" s="439"/>
      <c r="AB1331" s="439"/>
      <c r="AC1331" s="439"/>
      <c r="AD1331" s="439"/>
      <c r="AE1331" s="443"/>
      <c r="AF1331" s="439"/>
      <c r="AG1331" s="439"/>
      <c r="AH1331" s="439"/>
      <c r="AI1331" s="440"/>
      <c r="AJ1331" s="443"/>
      <c r="AK1331" s="439"/>
      <c r="AL1331" s="439"/>
      <c r="AM1331" s="439"/>
      <c r="AN1331" s="440"/>
    </row>
    <row r="1332" spans="1:40" outlineLevel="1">
      <c r="A1332" s="732" t="s">
        <v>22</v>
      </c>
      <c r="B1332" s="733"/>
      <c r="C1332" s="881"/>
      <c r="D1332" s="733"/>
      <c r="E1332" s="733"/>
      <c r="F1332" s="733"/>
      <c r="G1332" s="730"/>
      <c r="H1332" s="733"/>
      <c r="I1332" s="730"/>
      <c r="J1332" s="729"/>
      <c r="K1332" s="730"/>
      <c r="L1332" s="730"/>
      <c r="M1332" s="730"/>
      <c r="N1332" s="731"/>
      <c r="O1332" s="730"/>
      <c r="P1332" s="730"/>
      <c r="Q1332" s="730"/>
      <c r="R1332" s="730"/>
      <c r="S1332" s="730"/>
      <c r="T1332" s="729"/>
      <c r="U1332" s="730"/>
      <c r="V1332" s="730"/>
      <c r="W1332" s="730"/>
      <c r="X1332" s="730"/>
      <c r="Y1332" s="729"/>
      <c r="Z1332" s="730"/>
      <c r="AA1332" s="730"/>
      <c r="AB1332" s="730"/>
      <c r="AC1332" s="730"/>
      <c r="AD1332" s="730"/>
      <c r="AE1332" s="729"/>
      <c r="AF1332" s="730"/>
      <c r="AG1332" s="730"/>
      <c r="AH1332" s="730"/>
      <c r="AI1332" s="731"/>
      <c r="AJ1332" s="729"/>
      <c r="AK1332" s="730"/>
      <c r="AL1332" s="730"/>
      <c r="AM1332" s="730"/>
      <c r="AN1332" s="731"/>
    </row>
    <row r="1333" spans="1:40" outlineLevel="2">
      <c r="A1333" s="882">
        <f>ROW()</f>
        <v>1333</v>
      </c>
      <c r="B1333" s="453"/>
      <c r="D1333" s="452" t="s">
        <v>300</v>
      </c>
      <c r="H1333" s="458"/>
      <c r="I1333" s="458"/>
      <c r="J1333" s="459"/>
      <c r="K1333" s="458"/>
      <c r="L1333" s="458"/>
      <c r="M1333" s="27">
        <f t="shared" ref="M1333:M1348" si="971">M1225+M1243+M1279</f>
        <v>0</v>
      </c>
      <c r="N1333" s="313">
        <f t="shared" ref="N1333:AN1333" si="972">N1225+N1243+N1261+N1279+N1297 + N1315</f>
        <v>0</v>
      </c>
      <c r="O1333" s="27">
        <f t="shared" si="972"/>
        <v>0</v>
      </c>
      <c r="P1333" s="27">
        <f t="shared" si="972"/>
        <v>0</v>
      </c>
      <c r="Q1333" s="27">
        <f t="shared" si="972"/>
        <v>0</v>
      </c>
      <c r="R1333" s="27">
        <f t="shared" si="972"/>
        <v>0</v>
      </c>
      <c r="S1333" s="27">
        <f t="shared" si="972"/>
        <v>0</v>
      </c>
      <c r="T1333" s="443">
        <f t="shared" si="972"/>
        <v>0</v>
      </c>
      <c r="U1333" s="439">
        <f t="shared" si="972"/>
        <v>0</v>
      </c>
      <c r="V1333" s="439">
        <f t="shared" si="972"/>
        <v>0</v>
      </c>
      <c r="W1333" s="439">
        <f t="shared" si="972"/>
        <v>0</v>
      </c>
      <c r="X1333" s="439">
        <f t="shared" si="972"/>
        <v>0</v>
      </c>
      <c r="Y1333" s="443">
        <f t="shared" si="972"/>
        <v>0</v>
      </c>
      <c r="Z1333" s="439">
        <f t="shared" si="972"/>
        <v>0</v>
      </c>
      <c r="AA1333" s="439">
        <f t="shared" si="972"/>
        <v>0</v>
      </c>
      <c r="AB1333" s="439">
        <f t="shared" si="972"/>
        <v>0</v>
      </c>
      <c r="AC1333" s="439">
        <f t="shared" si="972"/>
        <v>0</v>
      </c>
      <c r="AD1333" s="439">
        <f t="shared" si="972"/>
        <v>0</v>
      </c>
      <c r="AE1333" s="443">
        <f t="shared" si="972"/>
        <v>0</v>
      </c>
      <c r="AF1333" s="439">
        <f t="shared" si="972"/>
        <v>0</v>
      </c>
      <c r="AG1333" s="439">
        <f t="shared" si="972"/>
        <v>0</v>
      </c>
      <c r="AH1333" s="439">
        <f t="shared" si="972"/>
        <v>0</v>
      </c>
      <c r="AI1333" s="440">
        <f t="shared" si="972"/>
        <v>0</v>
      </c>
      <c r="AJ1333" s="443">
        <f t="shared" si="972"/>
        <v>0</v>
      </c>
      <c r="AK1333" s="439">
        <f t="shared" si="972"/>
        <v>0</v>
      </c>
      <c r="AL1333" s="439">
        <f t="shared" si="972"/>
        <v>0</v>
      </c>
      <c r="AM1333" s="439">
        <f t="shared" si="972"/>
        <v>0</v>
      </c>
      <c r="AN1333" s="440">
        <f t="shared" si="972"/>
        <v>0</v>
      </c>
    </row>
    <row r="1334" spans="1:40" outlineLevel="2">
      <c r="A1334" s="882">
        <f>ROW()</f>
        <v>1334</v>
      </c>
      <c r="B1334" s="453"/>
      <c r="D1334" s="452" t="s">
        <v>301</v>
      </c>
      <c r="H1334" s="458"/>
      <c r="I1334" s="458"/>
      <c r="J1334" s="459"/>
      <c r="K1334" s="458"/>
      <c r="L1334" s="458"/>
      <c r="M1334" s="27">
        <f t="shared" si="971"/>
        <v>0</v>
      </c>
      <c r="N1334" s="313">
        <f t="shared" ref="N1334:AN1334" si="973">N1226+N1244+N1262+N1280+N1298 + N1316</f>
        <v>0</v>
      </c>
      <c r="O1334" s="27">
        <f t="shared" si="973"/>
        <v>0</v>
      </c>
      <c r="P1334" s="27">
        <f t="shared" si="973"/>
        <v>0</v>
      </c>
      <c r="Q1334" s="27">
        <f t="shared" si="973"/>
        <v>0</v>
      </c>
      <c r="R1334" s="27">
        <f t="shared" si="973"/>
        <v>0</v>
      </c>
      <c r="S1334" s="27">
        <f t="shared" si="973"/>
        <v>0</v>
      </c>
      <c r="T1334" s="443">
        <f t="shared" si="973"/>
        <v>0</v>
      </c>
      <c r="U1334" s="439">
        <f t="shared" si="973"/>
        <v>0</v>
      </c>
      <c r="V1334" s="439">
        <f t="shared" si="973"/>
        <v>0</v>
      </c>
      <c r="W1334" s="439">
        <f t="shared" si="973"/>
        <v>0</v>
      </c>
      <c r="X1334" s="439">
        <f t="shared" si="973"/>
        <v>0</v>
      </c>
      <c r="Y1334" s="443">
        <f t="shared" si="973"/>
        <v>0</v>
      </c>
      <c r="Z1334" s="439">
        <f t="shared" si="973"/>
        <v>0</v>
      </c>
      <c r="AA1334" s="439">
        <f t="shared" si="973"/>
        <v>0</v>
      </c>
      <c r="AB1334" s="439">
        <f t="shared" si="973"/>
        <v>0</v>
      </c>
      <c r="AC1334" s="439">
        <f t="shared" si="973"/>
        <v>0</v>
      </c>
      <c r="AD1334" s="439">
        <f t="shared" si="973"/>
        <v>0</v>
      </c>
      <c r="AE1334" s="443">
        <f t="shared" si="973"/>
        <v>0</v>
      </c>
      <c r="AF1334" s="439">
        <f t="shared" si="973"/>
        <v>0</v>
      </c>
      <c r="AG1334" s="439">
        <f t="shared" si="973"/>
        <v>0</v>
      </c>
      <c r="AH1334" s="439">
        <f t="shared" si="973"/>
        <v>0</v>
      </c>
      <c r="AI1334" s="440">
        <f t="shared" si="973"/>
        <v>0</v>
      </c>
      <c r="AJ1334" s="443">
        <f t="shared" si="973"/>
        <v>0</v>
      </c>
      <c r="AK1334" s="439">
        <f t="shared" si="973"/>
        <v>0</v>
      </c>
      <c r="AL1334" s="439">
        <f t="shared" si="973"/>
        <v>0</v>
      </c>
      <c r="AM1334" s="439">
        <f t="shared" si="973"/>
        <v>0</v>
      </c>
      <c r="AN1334" s="440">
        <f t="shared" si="973"/>
        <v>0</v>
      </c>
    </row>
    <row r="1335" spans="1:40" outlineLevel="2">
      <c r="A1335" s="882">
        <f>ROW()</f>
        <v>1335</v>
      </c>
      <c r="B1335" s="453"/>
      <c r="D1335" s="452" t="s">
        <v>29</v>
      </c>
      <c r="H1335" s="458"/>
      <c r="I1335" s="458"/>
      <c r="J1335" s="459"/>
      <c r="K1335" s="458"/>
      <c r="L1335" s="458"/>
      <c r="M1335" s="27">
        <f t="shared" si="971"/>
        <v>6.84</v>
      </c>
      <c r="N1335" s="313">
        <f t="shared" ref="N1335:AN1335" si="974">N1227+N1245+N1263+N1281+N1299 + N1317</f>
        <v>6.4980000000000002</v>
      </c>
      <c r="O1335" s="27">
        <f t="shared" si="974"/>
        <v>6.1560000000000006</v>
      </c>
      <c r="P1335" s="27">
        <f t="shared" si="974"/>
        <v>5.8140000000000009</v>
      </c>
      <c r="Q1335" s="27">
        <f t="shared" si="974"/>
        <v>5.4720000000000013</v>
      </c>
      <c r="R1335" s="27">
        <f t="shared" si="974"/>
        <v>5.1300000000000008</v>
      </c>
      <c r="S1335" s="27">
        <f t="shared" si="974"/>
        <v>4.7880000000000011</v>
      </c>
      <c r="T1335" s="443">
        <f t="shared" si="974"/>
        <v>0</v>
      </c>
      <c r="U1335" s="439">
        <f t="shared" si="974"/>
        <v>0</v>
      </c>
      <c r="V1335" s="439">
        <f t="shared" si="974"/>
        <v>0</v>
      </c>
      <c r="W1335" s="439">
        <f t="shared" si="974"/>
        <v>0</v>
      </c>
      <c r="X1335" s="439">
        <f t="shared" si="974"/>
        <v>0</v>
      </c>
      <c r="Y1335" s="443">
        <f t="shared" si="974"/>
        <v>0</v>
      </c>
      <c r="Z1335" s="439">
        <f t="shared" si="974"/>
        <v>0</v>
      </c>
      <c r="AA1335" s="439">
        <f t="shared" si="974"/>
        <v>0</v>
      </c>
      <c r="AB1335" s="439">
        <f t="shared" si="974"/>
        <v>0</v>
      </c>
      <c r="AC1335" s="439">
        <f t="shared" si="974"/>
        <v>0</v>
      </c>
      <c r="AD1335" s="439">
        <f t="shared" si="974"/>
        <v>0</v>
      </c>
      <c r="AE1335" s="443">
        <f t="shared" si="974"/>
        <v>0</v>
      </c>
      <c r="AF1335" s="439">
        <f t="shared" si="974"/>
        <v>0</v>
      </c>
      <c r="AG1335" s="439">
        <f t="shared" si="974"/>
        <v>0</v>
      </c>
      <c r="AH1335" s="439">
        <f t="shared" si="974"/>
        <v>0</v>
      </c>
      <c r="AI1335" s="440">
        <f t="shared" si="974"/>
        <v>0</v>
      </c>
      <c r="AJ1335" s="443">
        <f t="shared" si="974"/>
        <v>0</v>
      </c>
      <c r="AK1335" s="439">
        <f t="shared" si="974"/>
        <v>0</v>
      </c>
      <c r="AL1335" s="439">
        <f t="shared" si="974"/>
        <v>0</v>
      </c>
      <c r="AM1335" s="439">
        <f t="shared" si="974"/>
        <v>0</v>
      </c>
      <c r="AN1335" s="440">
        <f t="shared" si="974"/>
        <v>0</v>
      </c>
    </row>
    <row r="1336" spans="1:40" outlineLevel="2">
      <c r="A1336" s="882">
        <f>ROW()</f>
        <v>1336</v>
      </c>
      <c r="B1336" s="453"/>
      <c r="D1336" s="452" t="s">
        <v>30</v>
      </c>
      <c r="H1336" s="458"/>
      <c r="I1336" s="458"/>
      <c r="J1336" s="459"/>
      <c r="K1336" s="458"/>
      <c r="L1336" s="458"/>
      <c r="M1336" s="27">
        <f t="shared" si="971"/>
        <v>0</v>
      </c>
      <c r="N1336" s="313">
        <f t="shared" ref="N1336:AN1336" si="975">N1228+N1246+N1264+N1282+N1300 + N1318</f>
        <v>0</v>
      </c>
      <c r="O1336" s="27">
        <f t="shared" si="975"/>
        <v>0</v>
      </c>
      <c r="P1336" s="27">
        <f t="shared" si="975"/>
        <v>0</v>
      </c>
      <c r="Q1336" s="27">
        <f t="shared" si="975"/>
        <v>0</v>
      </c>
      <c r="R1336" s="27">
        <f t="shared" si="975"/>
        <v>0</v>
      </c>
      <c r="S1336" s="27">
        <f t="shared" si="975"/>
        <v>0</v>
      </c>
      <c r="T1336" s="443">
        <f t="shared" si="975"/>
        <v>4.6170000000000009</v>
      </c>
      <c r="U1336" s="439">
        <f t="shared" si="975"/>
        <v>4.2750000000000004</v>
      </c>
      <c r="V1336" s="439">
        <f t="shared" si="975"/>
        <v>3.9330000000000003</v>
      </c>
      <c r="W1336" s="439">
        <f t="shared" si="975"/>
        <v>3.5910000000000002</v>
      </c>
      <c r="X1336" s="439">
        <f t="shared" si="975"/>
        <v>3.2490000000000001</v>
      </c>
      <c r="Y1336" s="443">
        <f t="shared" si="975"/>
        <v>3.0780000000000003</v>
      </c>
      <c r="Z1336" s="439">
        <f t="shared" si="975"/>
        <v>2.7360000000000002</v>
      </c>
      <c r="AA1336" s="439">
        <f t="shared" si="975"/>
        <v>2.3940000000000001</v>
      </c>
      <c r="AB1336" s="439">
        <f t="shared" si="975"/>
        <v>2.052</v>
      </c>
      <c r="AC1336" s="439">
        <f t="shared" si="975"/>
        <v>1.71</v>
      </c>
      <c r="AD1336" s="439">
        <f t="shared" si="975"/>
        <v>1.3679999999999999</v>
      </c>
      <c r="AE1336" s="443">
        <f t="shared" si="975"/>
        <v>1.0259999999999998</v>
      </c>
      <c r="AF1336" s="439">
        <f t="shared" si="975"/>
        <v>0.68399999999999994</v>
      </c>
      <c r="AG1336" s="439">
        <f t="shared" si="975"/>
        <v>0.34199999999999997</v>
      </c>
      <c r="AH1336" s="439">
        <f t="shared" si="975"/>
        <v>0</v>
      </c>
      <c r="AI1336" s="440">
        <f t="shared" si="975"/>
        <v>0</v>
      </c>
      <c r="AJ1336" s="443">
        <f t="shared" si="975"/>
        <v>0</v>
      </c>
      <c r="AK1336" s="439">
        <f t="shared" si="975"/>
        <v>0</v>
      </c>
      <c r="AL1336" s="439">
        <f t="shared" si="975"/>
        <v>0</v>
      </c>
      <c r="AM1336" s="439">
        <f t="shared" si="975"/>
        <v>0</v>
      </c>
      <c r="AN1336" s="440">
        <f t="shared" si="975"/>
        <v>0</v>
      </c>
    </row>
    <row r="1337" spans="1:40" outlineLevel="2">
      <c r="A1337" s="882">
        <f>ROW()</f>
        <v>1337</v>
      </c>
      <c r="B1337" s="453"/>
      <c r="D1337" s="452" t="s">
        <v>31</v>
      </c>
      <c r="H1337" s="458"/>
      <c r="I1337" s="458"/>
      <c r="J1337" s="459"/>
      <c r="K1337" s="458"/>
      <c r="L1337" s="458"/>
      <c r="M1337" s="27">
        <f t="shared" si="971"/>
        <v>0</v>
      </c>
      <c r="N1337" s="313">
        <f t="shared" ref="N1337:AN1337" si="976">N1229+N1247+N1265+N1283+N1301 + N1319</f>
        <v>0</v>
      </c>
      <c r="O1337" s="27">
        <f t="shared" si="976"/>
        <v>0</v>
      </c>
      <c r="P1337" s="27">
        <f t="shared" si="976"/>
        <v>0</v>
      </c>
      <c r="Q1337" s="27">
        <f t="shared" si="976"/>
        <v>0</v>
      </c>
      <c r="R1337" s="27">
        <f t="shared" si="976"/>
        <v>0</v>
      </c>
      <c r="S1337" s="27">
        <f t="shared" si="976"/>
        <v>0</v>
      </c>
      <c r="T1337" s="443">
        <f t="shared" si="976"/>
        <v>0</v>
      </c>
      <c r="U1337" s="439">
        <f t="shared" si="976"/>
        <v>0</v>
      </c>
      <c r="V1337" s="439">
        <f t="shared" si="976"/>
        <v>0</v>
      </c>
      <c r="W1337" s="439">
        <f t="shared" si="976"/>
        <v>0</v>
      </c>
      <c r="X1337" s="439">
        <f t="shared" si="976"/>
        <v>0</v>
      </c>
      <c r="Y1337" s="443">
        <f t="shared" si="976"/>
        <v>0</v>
      </c>
      <c r="Z1337" s="439">
        <f t="shared" si="976"/>
        <v>0</v>
      </c>
      <c r="AA1337" s="439">
        <f t="shared" si="976"/>
        <v>0</v>
      </c>
      <c r="AB1337" s="439">
        <f t="shared" si="976"/>
        <v>0</v>
      </c>
      <c r="AC1337" s="439">
        <f t="shared" si="976"/>
        <v>0</v>
      </c>
      <c r="AD1337" s="439">
        <f t="shared" si="976"/>
        <v>0</v>
      </c>
      <c r="AE1337" s="443">
        <f t="shared" si="976"/>
        <v>0</v>
      </c>
      <c r="AF1337" s="439">
        <f t="shared" si="976"/>
        <v>0</v>
      </c>
      <c r="AG1337" s="439">
        <f t="shared" si="976"/>
        <v>0</v>
      </c>
      <c r="AH1337" s="439">
        <f t="shared" si="976"/>
        <v>0</v>
      </c>
      <c r="AI1337" s="440">
        <f t="shared" si="976"/>
        <v>0</v>
      </c>
      <c r="AJ1337" s="443">
        <f t="shared" si="976"/>
        <v>0</v>
      </c>
      <c r="AK1337" s="439">
        <f t="shared" si="976"/>
        <v>0</v>
      </c>
      <c r="AL1337" s="439">
        <f t="shared" si="976"/>
        <v>0</v>
      </c>
      <c r="AM1337" s="439">
        <f t="shared" si="976"/>
        <v>0</v>
      </c>
      <c r="AN1337" s="440">
        <f t="shared" si="976"/>
        <v>0</v>
      </c>
    </row>
    <row r="1338" spans="1:40" outlineLevel="2">
      <c r="A1338" s="882">
        <f>ROW()</f>
        <v>1338</v>
      </c>
      <c r="B1338" s="453"/>
      <c r="D1338" s="452" t="s">
        <v>32</v>
      </c>
      <c r="H1338" s="458"/>
      <c r="I1338" s="458"/>
      <c r="J1338" s="459"/>
      <c r="K1338" s="458"/>
      <c r="L1338" s="458"/>
      <c r="M1338" s="27">
        <f t="shared" si="971"/>
        <v>0</v>
      </c>
      <c r="N1338" s="313">
        <f t="shared" ref="N1338:AN1338" si="977">N1230+N1248+N1266+N1284+N1302 + N1320</f>
        <v>0</v>
      </c>
      <c r="O1338" s="27">
        <f t="shared" si="977"/>
        <v>0</v>
      </c>
      <c r="P1338" s="27">
        <f t="shared" si="977"/>
        <v>0</v>
      </c>
      <c r="Q1338" s="27">
        <f t="shared" si="977"/>
        <v>0</v>
      </c>
      <c r="R1338" s="27">
        <f t="shared" si="977"/>
        <v>0</v>
      </c>
      <c r="S1338" s="27">
        <f t="shared" si="977"/>
        <v>0</v>
      </c>
      <c r="T1338" s="443">
        <f t="shared" si="977"/>
        <v>0</v>
      </c>
      <c r="U1338" s="439">
        <f t="shared" si="977"/>
        <v>0</v>
      </c>
      <c r="V1338" s="439">
        <f t="shared" si="977"/>
        <v>0</v>
      </c>
      <c r="W1338" s="439">
        <f t="shared" si="977"/>
        <v>0</v>
      </c>
      <c r="X1338" s="439">
        <f t="shared" si="977"/>
        <v>0</v>
      </c>
      <c r="Y1338" s="443">
        <f t="shared" si="977"/>
        <v>0</v>
      </c>
      <c r="Z1338" s="439">
        <f t="shared" si="977"/>
        <v>0</v>
      </c>
      <c r="AA1338" s="439">
        <f t="shared" si="977"/>
        <v>0</v>
      </c>
      <c r="AB1338" s="439">
        <f t="shared" si="977"/>
        <v>0</v>
      </c>
      <c r="AC1338" s="439">
        <f t="shared" si="977"/>
        <v>0</v>
      </c>
      <c r="AD1338" s="439">
        <f t="shared" si="977"/>
        <v>0</v>
      </c>
      <c r="AE1338" s="443">
        <f t="shared" si="977"/>
        <v>0</v>
      </c>
      <c r="AF1338" s="439">
        <f t="shared" si="977"/>
        <v>0</v>
      </c>
      <c r="AG1338" s="439">
        <f t="shared" si="977"/>
        <v>0</v>
      </c>
      <c r="AH1338" s="439">
        <f t="shared" si="977"/>
        <v>0</v>
      </c>
      <c r="AI1338" s="440">
        <f t="shared" si="977"/>
        <v>0</v>
      </c>
      <c r="AJ1338" s="443">
        <f t="shared" si="977"/>
        <v>0</v>
      </c>
      <c r="AK1338" s="439">
        <f t="shared" si="977"/>
        <v>0</v>
      </c>
      <c r="AL1338" s="439">
        <f t="shared" si="977"/>
        <v>0</v>
      </c>
      <c r="AM1338" s="439">
        <f t="shared" si="977"/>
        <v>0</v>
      </c>
      <c r="AN1338" s="440">
        <f t="shared" si="977"/>
        <v>0</v>
      </c>
    </row>
    <row r="1339" spans="1:40" outlineLevel="2">
      <c r="A1339" s="882">
        <f>ROW()</f>
        <v>1339</v>
      </c>
      <c r="B1339" s="453"/>
      <c r="D1339" s="452" t="s">
        <v>33</v>
      </c>
      <c r="H1339" s="458"/>
      <c r="I1339" s="458"/>
      <c r="J1339" s="459"/>
      <c r="K1339" s="458"/>
      <c r="L1339" s="458"/>
      <c r="M1339" s="27">
        <f t="shared" si="971"/>
        <v>0</v>
      </c>
      <c r="N1339" s="313">
        <f t="shared" ref="N1339:AN1339" si="978">N1231+N1249+N1267+N1285+N1303 + N1321</f>
        <v>0</v>
      </c>
      <c r="O1339" s="27">
        <f t="shared" si="978"/>
        <v>0</v>
      </c>
      <c r="P1339" s="27">
        <f t="shared" si="978"/>
        <v>0</v>
      </c>
      <c r="Q1339" s="27">
        <f t="shared" si="978"/>
        <v>0</v>
      </c>
      <c r="R1339" s="27">
        <f t="shared" si="978"/>
        <v>0</v>
      </c>
      <c r="S1339" s="27">
        <f t="shared" si="978"/>
        <v>0</v>
      </c>
      <c r="T1339" s="443">
        <f t="shared" si="978"/>
        <v>0</v>
      </c>
      <c r="U1339" s="439">
        <f t="shared" si="978"/>
        <v>0</v>
      </c>
      <c r="V1339" s="439">
        <f t="shared" si="978"/>
        <v>0</v>
      </c>
      <c r="W1339" s="439">
        <f t="shared" si="978"/>
        <v>0</v>
      </c>
      <c r="X1339" s="439">
        <f t="shared" si="978"/>
        <v>0</v>
      </c>
      <c r="Y1339" s="443">
        <f t="shared" si="978"/>
        <v>0</v>
      </c>
      <c r="Z1339" s="439">
        <f t="shared" si="978"/>
        <v>0</v>
      </c>
      <c r="AA1339" s="439">
        <f t="shared" si="978"/>
        <v>0</v>
      </c>
      <c r="AB1339" s="439">
        <f t="shared" si="978"/>
        <v>0</v>
      </c>
      <c r="AC1339" s="439">
        <f t="shared" si="978"/>
        <v>0</v>
      </c>
      <c r="AD1339" s="439">
        <f t="shared" si="978"/>
        <v>0</v>
      </c>
      <c r="AE1339" s="443">
        <f t="shared" si="978"/>
        <v>0</v>
      </c>
      <c r="AF1339" s="439">
        <f t="shared" si="978"/>
        <v>0</v>
      </c>
      <c r="AG1339" s="439">
        <f t="shared" si="978"/>
        <v>0</v>
      </c>
      <c r="AH1339" s="439">
        <f t="shared" si="978"/>
        <v>0</v>
      </c>
      <c r="AI1339" s="440">
        <f t="shared" si="978"/>
        <v>0</v>
      </c>
      <c r="AJ1339" s="443">
        <f t="shared" si="978"/>
        <v>0</v>
      </c>
      <c r="AK1339" s="439">
        <f t="shared" si="978"/>
        <v>0</v>
      </c>
      <c r="AL1339" s="439">
        <f t="shared" si="978"/>
        <v>0</v>
      </c>
      <c r="AM1339" s="439">
        <f t="shared" si="978"/>
        <v>0</v>
      </c>
      <c r="AN1339" s="440">
        <f t="shared" si="978"/>
        <v>0</v>
      </c>
    </row>
    <row r="1340" spans="1:40" outlineLevel="2">
      <c r="A1340" s="882">
        <f>ROW()</f>
        <v>1340</v>
      </c>
      <c r="B1340" s="453"/>
      <c r="D1340" s="452" t="s">
        <v>27</v>
      </c>
      <c r="H1340" s="458"/>
      <c r="I1340" s="458"/>
      <c r="J1340" s="459"/>
      <c r="K1340" s="458"/>
      <c r="L1340" s="458"/>
      <c r="M1340" s="27">
        <f t="shared" si="971"/>
        <v>0</v>
      </c>
      <c r="N1340" s="313">
        <f t="shared" ref="N1340:AN1340" si="979">N1232+N1250+N1268+N1286+N1304 + N1322</f>
        <v>0</v>
      </c>
      <c r="O1340" s="27">
        <f t="shared" si="979"/>
        <v>0</v>
      </c>
      <c r="P1340" s="27">
        <f t="shared" si="979"/>
        <v>0</v>
      </c>
      <c r="Q1340" s="27">
        <f t="shared" si="979"/>
        <v>0</v>
      </c>
      <c r="R1340" s="27">
        <f t="shared" si="979"/>
        <v>0</v>
      </c>
      <c r="S1340" s="27">
        <f t="shared" si="979"/>
        <v>0</v>
      </c>
      <c r="T1340" s="443">
        <f t="shared" si="979"/>
        <v>0</v>
      </c>
      <c r="U1340" s="439">
        <f t="shared" si="979"/>
        <v>0</v>
      </c>
      <c r="V1340" s="439">
        <f t="shared" si="979"/>
        <v>0</v>
      </c>
      <c r="W1340" s="439">
        <f t="shared" si="979"/>
        <v>0</v>
      </c>
      <c r="X1340" s="439">
        <f t="shared" si="979"/>
        <v>0</v>
      </c>
      <c r="Y1340" s="443">
        <f t="shared" si="979"/>
        <v>0</v>
      </c>
      <c r="Z1340" s="439">
        <f t="shared" si="979"/>
        <v>0</v>
      </c>
      <c r="AA1340" s="439">
        <f t="shared" si="979"/>
        <v>0</v>
      </c>
      <c r="AB1340" s="439">
        <f t="shared" si="979"/>
        <v>0</v>
      </c>
      <c r="AC1340" s="439">
        <f t="shared" si="979"/>
        <v>0</v>
      </c>
      <c r="AD1340" s="439">
        <f t="shared" si="979"/>
        <v>0</v>
      </c>
      <c r="AE1340" s="443">
        <f t="shared" si="979"/>
        <v>0</v>
      </c>
      <c r="AF1340" s="439">
        <f t="shared" si="979"/>
        <v>0</v>
      </c>
      <c r="AG1340" s="439">
        <f t="shared" si="979"/>
        <v>0</v>
      </c>
      <c r="AH1340" s="439">
        <f t="shared" si="979"/>
        <v>0</v>
      </c>
      <c r="AI1340" s="440">
        <f t="shared" si="979"/>
        <v>0</v>
      </c>
      <c r="AJ1340" s="443">
        <f t="shared" si="979"/>
        <v>0</v>
      </c>
      <c r="AK1340" s="439">
        <f t="shared" si="979"/>
        <v>0</v>
      </c>
      <c r="AL1340" s="439">
        <f t="shared" si="979"/>
        <v>0</v>
      </c>
      <c r="AM1340" s="439">
        <f t="shared" si="979"/>
        <v>0</v>
      </c>
      <c r="AN1340" s="440">
        <f t="shared" si="979"/>
        <v>0</v>
      </c>
    </row>
    <row r="1341" spans="1:40" outlineLevel="2">
      <c r="A1341" s="882">
        <f>ROW()</f>
        <v>1341</v>
      </c>
      <c r="B1341" s="453"/>
      <c r="D1341" s="452" t="s">
        <v>34</v>
      </c>
      <c r="H1341" s="458"/>
      <c r="I1341" s="458"/>
      <c r="J1341" s="459"/>
      <c r="K1341" s="458"/>
      <c r="L1341" s="458"/>
      <c r="M1341" s="27">
        <f t="shared" si="971"/>
        <v>17.78</v>
      </c>
      <c r="N1341" s="313">
        <f t="shared" ref="N1341:AN1341" si="980">N1233+N1251+N1269+N1287+N1305 + N1323</f>
        <v>17.0688</v>
      </c>
      <c r="O1341" s="27">
        <f t="shared" si="980"/>
        <v>16.357599999999998</v>
      </c>
      <c r="P1341" s="27">
        <f t="shared" si="980"/>
        <v>15.646399999999998</v>
      </c>
      <c r="Q1341" s="27">
        <f t="shared" si="980"/>
        <v>14.935199999999998</v>
      </c>
      <c r="R1341" s="27">
        <f t="shared" si="980"/>
        <v>14.223999999999998</v>
      </c>
      <c r="S1341" s="27">
        <f t="shared" si="980"/>
        <v>13.512799999999999</v>
      </c>
      <c r="T1341" s="443">
        <f t="shared" si="980"/>
        <v>13.157199999999998</v>
      </c>
      <c r="U1341" s="439">
        <f t="shared" si="980"/>
        <v>12.445999999999998</v>
      </c>
      <c r="V1341" s="439">
        <f t="shared" si="980"/>
        <v>11.734799999999998</v>
      </c>
      <c r="W1341" s="439">
        <f t="shared" si="980"/>
        <v>11.023599999999998</v>
      </c>
      <c r="X1341" s="439">
        <f t="shared" si="980"/>
        <v>10.312399999999998</v>
      </c>
      <c r="Y1341" s="443">
        <f t="shared" si="980"/>
        <v>9.9567999999999977</v>
      </c>
      <c r="Z1341" s="439">
        <f t="shared" si="980"/>
        <v>9.2455999999999978</v>
      </c>
      <c r="AA1341" s="439">
        <f t="shared" si="980"/>
        <v>8.534399999999998</v>
      </c>
      <c r="AB1341" s="439">
        <f t="shared" si="980"/>
        <v>7.8231999999999982</v>
      </c>
      <c r="AC1341" s="439">
        <f t="shared" si="980"/>
        <v>7.1119999999999983</v>
      </c>
      <c r="AD1341" s="439">
        <f t="shared" si="980"/>
        <v>6.4007999999999985</v>
      </c>
      <c r="AE1341" s="443">
        <f t="shared" si="980"/>
        <v>5.6895999999999987</v>
      </c>
      <c r="AF1341" s="439">
        <f t="shared" si="980"/>
        <v>4.9783999999999988</v>
      </c>
      <c r="AG1341" s="439">
        <f t="shared" si="980"/>
        <v>4.267199999999999</v>
      </c>
      <c r="AH1341" s="439">
        <f t="shared" si="980"/>
        <v>3.5559999999999992</v>
      </c>
      <c r="AI1341" s="440">
        <f t="shared" si="980"/>
        <v>2.8447999999999993</v>
      </c>
      <c r="AJ1341" s="443">
        <f t="shared" si="980"/>
        <v>2.1335999999999995</v>
      </c>
      <c r="AK1341" s="439">
        <f t="shared" si="980"/>
        <v>1.4223999999999997</v>
      </c>
      <c r="AL1341" s="439">
        <f t="shared" si="980"/>
        <v>0.71119999999999983</v>
      </c>
      <c r="AM1341" s="439">
        <f t="shared" si="980"/>
        <v>0</v>
      </c>
      <c r="AN1341" s="440">
        <f t="shared" si="980"/>
        <v>0</v>
      </c>
    </row>
    <row r="1342" spans="1:40" outlineLevel="2">
      <c r="A1342" s="882">
        <f>ROW()</f>
        <v>1342</v>
      </c>
      <c r="B1342" s="453"/>
      <c r="D1342" s="452" t="s">
        <v>35</v>
      </c>
      <c r="H1342" s="458"/>
      <c r="I1342" s="458"/>
      <c r="J1342" s="459"/>
      <c r="K1342" s="458"/>
      <c r="L1342" s="458"/>
      <c r="M1342" s="27">
        <f t="shared" si="971"/>
        <v>0.17584713375796179</v>
      </c>
      <c r="N1342" s="313">
        <f t="shared" ref="N1342:AN1342" si="981">N1234+N1252+N1270+N1288+N1306 + N1324</f>
        <v>0.15826242038216562</v>
      </c>
      <c r="O1342" s="27">
        <f t="shared" si="981"/>
        <v>0.14067770700636945</v>
      </c>
      <c r="P1342" s="27">
        <f t="shared" si="981"/>
        <v>0.12309299363057327</v>
      </c>
      <c r="Q1342" s="27">
        <f t="shared" si="981"/>
        <v>0.1055082802547771</v>
      </c>
      <c r="R1342" s="27">
        <f t="shared" si="981"/>
        <v>8.792356687898091E-2</v>
      </c>
      <c r="S1342" s="27">
        <f t="shared" si="981"/>
        <v>7.0338853503184723E-2</v>
      </c>
      <c r="T1342" s="443">
        <f t="shared" si="981"/>
        <v>6.1546496815286636E-2</v>
      </c>
      <c r="U1342" s="439">
        <f t="shared" si="981"/>
        <v>4.3961783439490455E-2</v>
      </c>
      <c r="V1342" s="439">
        <f t="shared" si="981"/>
        <v>2.6377070063694275E-2</v>
      </c>
      <c r="W1342" s="439">
        <f t="shared" si="981"/>
        <v>8.7923566878980904E-3</v>
      </c>
      <c r="X1342" s="439">
        <f t="shared" si="981"/>
        <v>0</v>
      </c>
      <c r="Y1342" s="443">
        <f t="shared" si="981"/>
        <v>0</v>
      </c>
      <c r="Z1342" s="439">
        <f t="shared" si="981"/>
        <v>0</v>
      </c>
      <c r="AA1342" s="439">
        <f t="shared" si="981"/>
        <v>0</v>
      </c>
      <c r="AB1342" s="439">
        <f t="shared" si="981"/>
        <v>0</v>
      </c>
      <c r="AC1342" s="439">
        <f t="shared" si="981"/>
        <v>0</v>
      </c>
      <c r="AD1342" s="439">
        <f t="shared" si="981"/>
        <v>0</v>
      </c>
      <c r="AE1342" s="443">
        <f t="shared" si="981"/>
        <v>0</v>
      </c>
      <c r="AF1342" s="439">
        <f t="shared" si="981"/>
        <v>0</v>
      </c>
      <c r="AG1342" s="439">
        <f t="shared" si="981"/>
        <v>0</v>
      </c>
      <c r="AH1342" s="439">
        <f t="shared" si="981"/>
        <v>0</v>
      </c>
      <c r="AI1342" s="440">
        <f t="shared" si="981"/>
        <v>0</v>
      </c>
      <c r="AJ1342" s="443">
        <f t="shared" si="981"/>
        <v>0</v>
      </c>
      <c r="AK1342" s="439">
        <f t="shared" si="981"/>
        <v>0</v>
      </c>
      <c r="AL1342" s="439">
        <f t="shared" si="981"/>
        <v>0</v>
      </c>
      <c r="AM1342" s="439">
        <f t="shared" si="981"/>
        <v>0</v>
      </c>
      <c r="AN1342" s="440">
        <f t="shared" si="981"/>
        <v>0</v>
      </c>
    </row>
    <row r="1343" spans="1:40" outlineLevel="2">
      <c r="A1343" s="882">
        <f>ROW()</f>
        <v>1343</v>
      </c>
      <c r="B1343" s="453"/>
      <c r="D1343" s="452" t="s">
        <v>302</v>
      </c>
      <c r="H1343" s="458"/>
      <c r="I1343" s="458"/>
      <c r="J1343" s="459"/>
      <c r="K1343" s="458"/>
      <c r="L1343" s="458"/>
      <c r="M1343" s="27">
        <f t="shared" si="971"/>
        <v>0</v>
      </c>
      <c r="N1343" s="313">
        <f t="shared" ref="N1343:AN1343" si="982">N1235+N1253+N1271+N1289+N1307 + N1325</f>
        <v>0</v>
      </c>
      <c r="O1343" s="27">
        <f t="shared" si="982"/>
        <v>0</v>
      </c>
      <c r="P1343" s="27">
        <f t="shared" si="982"/>
        <v>0</v>
      </c>
      <c r="Q1343" s="27">
        <f t="shared" si="982"/>
        <v>0</v>
      </c>
      <c r="R1343" s="27">
        <f t="shared" si="982"/>
        <v>0</v>
      </c>
      <c r="S1343" s="27">
        <f t="shared" si="982"/>
        <v>0</v>
      </c>
      <c r="T1343" s="443">
        <f t="shared" si="982"/>
        <v>0</v>
      </c>
      <c r="U1343" s="439">
        <f t="shared" si="982"/>
        <v>0</v>
      </c>
      <c r="V1343" s="439">
        <f t="shared" si="982"/>
        <v>0</v>
      </c>
      <c r="W1343" s="439">
        <f t="shared" si="982"/>
        <v>0</v>
      </c>
      <c r="X1343" s="439">
        <f t="shared" si="982"/>
        <v>0</v>
      </c>
      <c r="Y1343" s="443">
        <f t="shared" si="982"/>
        <v>0</v>
      </c>
      <c r="Z1343" s="439">
        <f t="shared" si="982"/>
        <v>0</v>
      </c>
      <c r="AA1343" s="439">
        <f t="shared" si="982"/>
        <v>0</v>
      </c>
      <c r="AB1343" s="439">
        <f t="shared" si="982"/>
        <v>0</v>
      </c>
      <c r="AC1343" s="439">
        <f t="shared" si="982"/>
        <v>0</v>
      </c>
      <c r="AD1343" s="439">
        <f t="shared" si="982"/>
        <v>0</v>
      </c>
      <c r="AE1343" s="443">
        <f t="shared" si="982"/>
        <v>0</v>
      </c>
      <c r="AF1343" s="439">
        <f t="shared" si="982"/>
        <v>0</v>
      </c>
      <c r="AG1343" s="439">
        <f t="shared" si="982"/>
        <v>0</v>
      </c>
      <c r="AH1343" s="439">
        <f t="shared" si="982"/>
        <v>0</v>
      </c>
      <c r="AI1343" s="440">
        <f t="shared" si="982"/>
        <v>0</v>
      </c>
      <c r="AJ1343" s="443">
        <f t="shared" si="982"/>
        <v>0</v>
      </c>
      <c r="AK1343" s="439">
        <f t="shared" si="982"/>
        <v>0</v>
      </c>
      <c r="AL1343" s="439">
        <f t="shared" si="982"/>
        <v>0</v>
      </c>
      <c r="AM1343" s="439">
        <f t="shared" si="982"/>
        <v>0</v>
      </c>
      <c r="AN1343" s="440">
        <f t="shared" si="982"/>
        <v>0</v>
      </c>
    </row>
    <row r="1344" spans="1:40" outlineLevel="2">
      <c r="A1344" s="882">
        <f>ROW()</f>
        <v>1344</v>
      </c>
      <c r="B1344" s="453"/>
      <c r="D1344" s="452" t="s">
        <v>36</v>
      </c>
      <c r="H1344" s="458"/>
      <c r="I1344" s="458"/>
      <c r="J1344" s="459"/>
      <c r="K1344" s="458"/>
      <c r="L1344" s="458"/>
      <c r="M1344" s="27">
        <f t="shared" si="971"/>
        <v>0.33956687898089172</v>
      </c>
      <c r="N1344" s="313">
        <f t="shared" ref="N1344:AN1344" si="983">N1236+N1254+N1272+N1290+N1308 + N1326</f>
        <v>0.2546751592356688</v>
      </c>
      <c r="O1344" s="27">
        <f t="shared" si="983"/>
        <v>0.16978343949044589</v>
      </c>
      <c r="P1344" s="27">
        <f t="shared" si="983"/>
        <v>8.4891719745222943E-2</v>
      </c>
      <c r="Q1344" s="27">
        <f t="shared" si="983"/>
        <v>0</v>
      </c>
      <c r="R1344" s="27">
        <f t="shared" si="983"/>
        <v>0</v>
      </c>
      <c r="S1344" s="27">
        <f t="shared" si="983"/>
        <v>0</v>
      </c>
      <c r="T1344" s="443">
        <f t="shared" si="983"/>
        <v>0</v>
      </c>
      <c r="U1344" s="439">
        <f t="shared" si="983"/>
        <v>0</v>
      </c>
      <c r="V1344" s="439">
        <f t="shared" si="983"/>
        <v>0</v>
      </c>
      <c r="W1344" s="439">
        <f t="shared" si="983"/>
        <v>0</v>
      </c>
      <c r="X1344" s="439">
        <f t="shared" si="983"/>
        <v>0</v>
      </c>
      <c r="Y1344" s="443">
        <f t="shared" si="983"/>
        <v>0</v>
      </c>
      <c r="Z1344" s="439">
        <f t="shared" si="983"/>
        <v>0</v>
      </c>
      <c r="AA1344" s="439">
        <f t="shared" si="983"/>
        <v>0</v>
      </c>
      <c r="AB1344" s="439">
        <f t="shared" si="983"/>
        <v>0</v>
      </c>
      <c r="AC1344" s="439">
        <f t="shared" si="983"/>
        <v>0</v>
      </c>
      <c r="AD1344" s="439">
        <f t="shared" si="983"/>
        <v>0</v>
      </c>
      <c r="AE1344" s="443">
        <f t="shared" si="983"/>
        <v>0</v>
      </c>
      <c r="AF1344" s="439">
        <f t="shared" si="983"/>
        <v>0</v>
      </c>
      <c r="AG1344" s="439">
        <f t="shared" si="983"/>
        <v>0</v>
      </c>
      <c r="AH1344" s="439">
        <f t="shared" si="983"/>
        <v>0</v>
      </c>
      <c r="AI1344" s="440">
        <f t="shared" si="983"/>
        <v>0</v>
      </c>
      <c r="AJ1344" s="443">
        <f t="shared" si="983"/>
        <v>0</v>
      </c>
      <c r="AK1344" s="439">
        <f t="shared" si="983"/>
        <v>0</v>
      </c>
      <c r="AL1344" s="439">
        <f t="shared" si="983"/>
        <v>0</v>
      </c>
      <c r="AM1344" s="439">
        <f t="shared" si="983"/>
        <v>0</v>
      </c>
      <c r="AN1344" s="440">
        <f t="shared" si="983"/>
        <v>0</v>
      </c>
    </row>
    <row r="1345" spans="1:40" outlineLevel="2">
      <c r="A1345" s="882">
        <f>ROW()</f>
        <v>1345</v>
      </c>
      <c r="B1345" s="453"/>
      <c r="D1345" s="452" t="s">
        <v>583</v>
      </c>
      <c r="H1345" s="458"/>
      <c r="I1345" s="458"/>
      <c r="J1345" s="459"/>
      <c r="K1345" s="458"/>
      <c r="L1345" s="458"/>
      <c r="M1345" s="27">
        <f t="shared" si="971"/>
        <v>0</v>
      </c>
      <c r="N1345" s="313">
        <f t="shared" ref="N1345:AN1345" si="984">N1237+N1255+N1273+N1291+N1309 + N1327</f>
        <v>0</v>
      </c>
      <c r="O1345" s="27">
        <f t="shared" si="984"/>
        <v>0</v>
      </c>
      <c r="P1345" s="27">
        <f t="shared" si="984"/>
        <v>0</v>
      </c>
      <c r="Q1345" s="27">
        <f t="shared" si="984"/>
        <v>0</v>
      </c>
      <c r="R1345" s="27">
        <f t="shared" si="984"/>
        <v>0</v>
      </c>
      <c r="S1345" s="27">
        <f t="shared" si="984"/>
        <v>0</v>
      </c>
      <c r="T1345" s="443">
        <f t="shared" si="984"/>
        <v>0</v>
      </c>
      <c r="U1345" s="439">
        <f t="shared" si="984"/>
        <v>0</v>
      </c>
      <c r="V1345" s="439">
        <f t="shared" si="984"/>
        <v>0</v>
      </c>
      <c r="W1345" s="439">
        <f t="shared" si="984"/>
        <v>0</v>
      </c>
      <c r="X1345" s="439">
        <f t="shared" si="984"/>
        <v>0</v>
      </c>
      <c r="Y1345" s="443">
        <f t="shared" si="984"/>
        <v>0</v>
      </c>
      <c r="Z1345" s="439">
        <f t="shared" si="984"/>
        <v>0</v>
      </c>
      <c r="AA1345" s="439">
        <f t="shared" si="984"/>
        <v>0</v>
      </c>
      <c r="AB1345" s="439">
        <f t="shared" si="984"/>
        <v>0</v>
      </c>
      <c r="AC1345" s="439">
        <f t="shared" si="984"/>
        <v>0</v>
      </c>
      <c r="AD1345" s="439">
        <f t="shared" si="984"/>
        <v>0</v>
      </c>
      <c r="AE1345" s="443">
        <f t="shared" si="984"/>
        <v>0</v>
      </c>
      <c r="AF1345" s="439">
        <f t="shared" si="984"/>
        <v>0</v>
      </c>
      <c r="AG1345" s="439">
        <f t="shared" si="984"/>
        <v>0</v>
      </c>
      <c r="AH1345" s="439">
        <f t="shared" si="984"/>
        <v>0</v>
      </c>
      <c r="AI1345" s="440">
        <f t="shared" si="984"/>
        <v>0</v>
      </c>
      <c r="AJ1345" s="443">
        <f t="shared" si="984"/>
        <v>0</v>
      </c>
      <c r="AK1345" s="439">
        <f t="shared" si="984"/>
        <v>0</v>
      </c>
      <c r="AL1345" s="439">
        <f t="shared" si="984"/>
        <v>0</v>
      </c>
      <c r="AM1345" s="439">
        <f t="shared" si="984"/>
        <v>0</v>
      </c>
      <c r="AN1345" s="440">
        <f t="shared" si="984"/>
        <v>0</v>
      </c>
    </row>
    <row r="1346" spans="1:40" outlineLevel="2">
      <c r="A1346" s="882">
        <f>ROW()</f>
        <v>1346</v>
      </c>
      <c r="B1346" s="453"/>
      <c r="D1346" s="452" t="s">
        <v>81</v>
      </c>
      <c r="H1346" s="458"/>
      <c r="I1346" s="458"/>
      <c r="J1346" s="459"/>
      <c r="K1346" s="458"/>
      <c r="L1346" s="458"/>
      <c r="M1346" s="27">
        <f t="shared" si="971"/>
        <v>3.058303</v>
      </c>
      <c r="N1346" s="313">
        <f t="shared" ref="N1346:AN1346" si="985">N1238+N1256+N1274+N1292+N1310 + N1328</f>
        <v>2.2937272499999999</v>
      </c>
      <c r="O1346" s="27">
        <f t="shared" si="985"/>
        <v>1.5291514999999998</v>
      </c>
      <c r="P1346" s="27">
        <f t="shared" si="985"/>
        <v>0.76457574999999989</v>
      </c>
      <c r="Q1346" s="27">
        <f t="shared" si="985"/>
        <v>0</v>
      </c>
      <c r="R1346" s="27">
        <f t="shared" si="985"/>
        <v>0</v>
      </c>
      <c r="S1346" s="27">
        <f t="shared" si="985"/>
        <v>0</v>
      </c>
      <c r="T1346" s="443">
        <f t="shared" si="985"/>
        <v>0</v>
      </c>
      <c r="U1346" s="439">
        <f t="shared" si="985"/>
        <v>0</v>
      </c>
      <c r="V1346" s="439">
        <f t="shared" si="985"/>
        <v>0</v>
      </c>
      <c r="W1346" s="439">
        <f t="shared" si="985"/>
        <v>0</v>
      </c>
      <c r="X1346" s="439">
        <f t="shared" si="985"/>
        <v>0</v>
      </c>
      <c r="Y1346" s="443">
        <f t="shared" si="985"/>
        <v>0</v>
      </c>
      <c r="Z1346" s="439">
        <f t="shared" si="985"/>
        <v>0</v>
      </c>
      <c r="AA1346" s="439">
        <f t="shared" si="985"/>
        <v>0</v>
      </c>
      <c r="AB1346" s="439">
        <f t="shared" si="985"/>
        <v>0</v>
      </c>
      <c r="AC1346" s="439">
        <f t="shared" si="985"/>
        <v>0</v>
      </c>
      <c r="AD1346" s="439">
        <f t="shared" si="985"/>
        <v>0</v>
      </c>
      <c r="AE1346" s="443">
        <f t="shared" si="985"/>
        <v>0</v>
      </c>
      <c r="AF1346" s="439">
        <f t="shared" si="985"/>
        <v>0</v>
      </c>
      <c r="AG1346" s="439">
        <f t="shared" si="985"/>
        <v>0</v>
      </c>
      <c r="AH1346" s="439">
        <f t="shared" si="985"/>
        <v>0</v>
      </c>
      <c r="AI1346" s="440">
        <f t="shared" si="985"/>
        <v>0</v>
      </c>
      <c r="AJ1346" s="443">
        <f t="shared" si="985"/>
        <v>0</v>
      </c>
      <c r="AK1346" s="439">
        <f t="shared" si="985"/>
        <v>0</v>
      </c>
      <c r="AL1346" s="439">
        <f t="shared" si="985"/>
        <v>0</v>
      </c>
      <c r="AM1346" s="439">
        <f t="shared" si="985"/>
        <v>0</v>
      </c>
      <c r="AN1346" s="440">
        <f t="shared" si="985"/>
        <v>0</v>
      </c>
    </row>
    <row r="1347" spans="1:40" outlineLevel="2">
      <c r="A1347" s="882">
        <f>ROW()</f>
        <v>1347</v>
      </c>
      <c r="B1347" s="453"/>
      <c r="D1347" s="452" t="s">
        <v>28</v>
      </c>
      <c r="H1347" s="458"/>
      <c r="I1347" s="458"/>
      <c r="J1347" s="459"/>
      <c r="K1347" s="458"/>
      <c r="L1347" s="458"/>
      <c r="M1347" s="27">
        <f t="shared" si="971"/>
        <v>0</v>
      </c>
      <c r="N1347" s="313">
        <f t="shared" ref="N1347:AN1347" si="986">N1239+N1257+N1275+N1293+N1311 + N1329</f>
        <v>0</v>
      </c>
      <c r="O1347" s="27">
        <f t="shared" si="986"/>
        <v>0</v>
      </c>
      <c r="P1347" s="27">
        <f t="shared" si="986"/>
        <v>0</v>
      </c>
      <c r="Q1347" s="27">
        <f t="shared" si="986"/>
        <v>0</v>
      </c>
      <c r="R1347" s="27">
        <f t="shared" si="986"/>
        <v>0</v>
      </c>
      <c r="S1347" s="27">
        <f t="shared" si="986"/>
        <v>0</v>
      </c>
      <c r="T1347" s="443">
        <f t="shared" si="986"/>
        <v>0</v>
      </c>
      <c r="U1347" s="439">
        <f t="shared" si="986"/>
        <v>0</v>
      </c>
      <c r="V1347" s="439">
        <f t="shared" si="986"/>
        <v>0</v>
      </c>
      <c r="W1347" s="439">
        <f t="shared" si="986"/>
        <v>0</v>
      </c>
      <c r="X1347" s="439">
        <f t="shared" si="986"/>
        <v>0</v>
      </c>
      <c r="Y1347" s="443">
        <f t="shared" si="986"/>
        <v>0</v>
      </c>
      <c r="Z1347" s="439">
        <f t="shared" si="986"/>
        <v>0</v>
      </c>
      <c r="AA1347" s="439">
        <f t="shared" si="986"/>
        <v>0</v>
      </c>
      <c r="AB1347" s="439">
        <f t="shared" si="986"/>
        <v>0</v>
      </c>
      <c r="AC1347" s="439">
        <f t="shared" si="986"/>
        <v>0</v>
      </c>
      <c r="AD1347" s="439">
        <f t="shared" si="986"/>
        <v>0</v>
      </c>
      <c r="AE1347" s="443">
        <f t="shared" si="986"/>
        <v>0</v>
      </c>
      <c r="AF1347" s="439">
        <f t="shared" si="986"/>
        <v>0</v>
      </c>
      <c r="AG1347" s="439">
        <f t="shared" si="986"/>
        <v>0</v>
      </c>
      <c r="AH1347" s="439">
        <f t="shared" si="986"/>
        <v>0</v>
      </c>
      <c r="AI1347" s="440">
        <f t="shared" si="986"/>
        <v>0</v>
      </c>
      <c r="AJ1347" s="443">
        <f t="shared" si="986"/>
        <v>0</v>
      </c>
      <c r="AK1347" s="439">
        <f t="shared" si="986"/>
        <v>0</v>
      </c>
      <c r="AL1347" s="439">
        <f t="shared" si="986"/>
        <v>0</v>
      </c>
      <c r="AM1347" s="439">
        <f t="shared" si="986"/>
        <v>0</v>
      </c>
      <c r="AN1347" s="440">
        <f t="shared" si="986"/>
        <v>0</v>
      </c>
    </row>
    <row r="1348" spans="1:40" outlineLevel="2">
      <c r="A1348" s="882">
        <f>ROW()</f>
        <v>1348</v>
      </c>
      <c r="B1348" s="453"/>
      <c r="D1348" s="456" t="s">
        <v>443</v>
      </c>
      <c r="E1348" s="456"/>
      <c r="F1348" s="456"/>
      <c r="G1348" s="456"/>
      <c r="H1348" s="460"/>
      <c r="I1348" s="460"/>
      <c r="J1348" s="461"/>
      <c r="K1348" s="460"/>
      <c r="L1348" s="460"/>
      <c r="M1348" s="30">
        <f t="shared" si="971"/>
        <v>0</v>
      </c>
      <c r="N1348" s="319">
        <f t="shared" ref="N1348:AN1348" si="987">N1240+N1258+N1276+N1294+N1312 + N1330</f>
        <v>0</v>
      </c>
      <c r="O1348" s="30">
        <f t="shared" si="987"/>
        <v>0</v>
      </c>
      <c r="P1348" s="30">
        <f t="shared" si="987"/>
        <v>0</v>
      </c>
      <c r="Q1348" s="30">
        <f t="shared" si="987"/>
        <v>0</v>
      </c>
      <c r="R1348" s="30">
        <f t="shared" si="987"/>
        <v>0</v>
      </c>
      <c r="S1348" s="30">
        <f t="shared" si="987"/>
        <v>0</v>
      </c>
      <c r="T1348" s="462">
        <f t="shared" si="987"/>
        <v>0</v>
      </c>
      <c r="U1348" s="441">
        <f t="shared" si="987"/>
        <v>0</v>
      </c>
      <c r="V1348" s="441">
        <f t="shared" si="987"/>
        <v>0</v>
      </c>
      <c r="W1348" s="441">
        <f t="shared" si="987"/>
        <v>0</v>
      </c>
      <c r="X1348" s="441">
        <f t="shared" si="987"/>
        <v>0</v>
      </c>
      <c r="Y1348" s="462">
        <f t="shared" si="987"/>
        <v>0</v>
      </c>
      <c r="Z1348" s="441">
        <f t="shared" si="987"/>
        <v>0</v>
      </c>
      <c r="AA1348" s="441">
        <f t="shared" si="987"/>
        <v>0</v>
      </c>
      <c r="AB1348" s="441">
        <f t="shared" si="987"/>
        <v>0</v>
      </c>
      <c r="AC1348" s="441">
        <f t="shared" si="987"/>
        <v>0</v>
      </c>
      <c r="AD1348" s="441">
        <f t="shared" si="987"/>
        <v>0</v>
      </c>
      <c r="AE1348" s="462">
        <f t="shared" si="987"/>
        <v>0</v>
      </c>
      <c r="AF1348" s="441">
        <f t="shared" si="987"/>
        <v>0</v>
      </c>
      <c r="AG1348" s="441">
        <f t="shared" si="987"/>
        <v>0</v>
      </c>
      <c r="AH1348" s="441">
        <f t="shared" si="987"/>
        <v>0</v>
      </c>
      <c r="AI1348" s="442">
        <f t="shared" si="987"/>
        <v>0</v>
      </c>
      <c r="AJ1348" s="462">
        <f t="shared" si="987"/>
        <v>0</v>
      </c>
      <c r="AK1348" s="441">
        <f t="shared" si="987"/>
        <v>0</v>
      </c>
      <c r="AL1348" s="441">
        <f t="shared" si="987"/>
        <v>0</v>
      </c>
      <c r="AM1348" s="441">
        <f t="shared" si="987"/>
        <v>0</v>
      </c>
      <c r="AN1348" s="442">
        <f t="shared" si="987"/>
        <v>0</v>
      </c>
    </row>
    <row r="1349" spans="1:40" outlineLevel="2">
      <c r="A1349" s="882">
        <f>ROW()</f>
        <v>1349</v>
      </c>
      <c r="B1349" s="453"/>
      <c r="D1349" s="452" t="s">
        <v>24</v>
      </c>
      <c r="H1349" s="458"/>
      <c r="I1349" s="458"/>
      <c r="J1349" s="459"/>
      <c r="K1349" s="458"/>
      <c r="L1349" s="458"/>
      <c r="M1349" s="439">
        <f t="shared" ref="M1349:AN1349" si="988">SUM(M1333:M1348)</f>
        <v>28.193717012738855</v>
      </c>
      <c r="N1349" s="313">
        <f t="shared" si="988"/>
        <v>26.273464829617833</v>
      </c>
      <c r="O1349" s="439">
        <f t="shared" si="988"/>
        <v>24.353212646496811</v>
      </c>
      <c r="P1349" s="439">
        <f t="shared" si="988"/>
        <v>22.432960463375796</v>
      </c>
      <c r="Q1349" s="439">
        <f t="shared" si="988"/>
        <v>20.512708280254778</v>
      </c>
      <c r="R1349" s="439">
        <f t="shared" si="988"/>
        <v>19.44192356687898</v>
      </c>
      <c r="S1349" s="439">
        <f t="shared" si="988"/>
        <v>18.371138853503183</v>
      </c>
      <c r="T1349" s="443">
        <f t="shared" si="988"/>
        <v>17.835746496815286</v>
      </c>
      <c r="U1349" s="439">
        <f t="shared" si="988"/>
        <v>16.764961783439485</v>
      </c>
      <c r="V1349" s="439">
        <f t="shared" si="988"/>
        <v>15.694177070063692</v>
      </c>
      <c r="W1349" s="439">
        <f t="shared" si="988"/>
        <v>14.623392356687898</v>
      </c>
      <c r="X1349" s="439">
        <f t="shared" si="988"/>
        <v>13.561399999999999</v>
      </c>
      <c r="Y1349" s="443">
        <f t="shared" si="988"/>
        <v>13.034799999999997</v>
      </c>
      <c r="Z1349" s="439">
        <f t="shared" si="988"/>
        <v>11.981599999999998</v>
      </c>
      <c r="AA1349" s="439">
        <f t="shared" si="988"/>
        <v>10.928399999999998</v>
      </c>
      <c r="AB1349" s="439">
        <f t="shared" si="988"/>
        <v>9.8751999999999978</v>
      </c>
      <c r="AC1349" s="439">
        <f t="shared" si="988"/>
        <v>8.8219999999999992</v>
      </c>
      <c r="AD1349" s="439">
        <f t="shared" si="988"/>
        <v>7.7687999999999988</v>
      </c>
      <c r="AE1349" s="443">
        <f t="shared" si="988"/>
        <v>6.7155999999999985</v>
      </c>
      <c r="AF1349" s="439">
        <f t="shared" si="988"/>
        <v>5.662399999999999</v>
      </c>
      <c r="AG1349" s="439">
        <f t="shared" si="988"/>
        <v>4.6091999999999986</v>
      </c>
      <c r="AH1349" s="439">
        <f t="shared" si="988"/>
        <v>3.5559999999999992</v>
      </c>
      <c r="AI1349" s="440">
        <f t="shared" si="988"/>
        <v>2.8447999999999993</v>
      </c>
      <c r="AJ1349" s="443">
        <f t="shared" si="988"/>
        <v>2.1335999999999995</v>
      </c>
      <c r="AK1349" s="439">
        <f t="shared" si="988"/>
        <v>1.4223999999999997</v>
      </c>
      <c r="AL1349" s="439">
        <f t="shared" si="988"/>
        <v>0.71119999999999983</v>
      </c>
      <c r="AM1349" s="439">
        <f t="shared" si="988"/>
        <v>0</v>
      </c>
      <c r="AN1349" s="440">
        <f t="shared" si="988"/>
        <v>0</v>
      </c>
    </row>
    <row r="1350" spans="1:40">
      <c r="A1350" s="884" t="s">
        <v>876</v>
      </c>
      <c r="B1350" s="885"/>
      <c r="C1350" s="886"/>
      <c r="D1350" s="885"/>
      <c r="E1350" s="885"/>
      <c r="F1350" s="885"/>
      <c r="G1350" s="25"/>
      <c r="H1350" s="885"/>
      <c r="I1350" s="25"/>
      <c r="J1350" s="323"/>
      <c r="K1350" s="25"/>
      <c r="L1350" s="25"/>
      <c r="M1350" s="25"/>
      <c r="N1350" s="318"/>
      <c r="O1350" s="25"/>
      <c r="P1350" s="25"/>
      <c r="Q1350" s="25"/>
      <c r="R1350" s="25"/>
      <c r="S1350" s="25"/>
      <c r="T1350" s="323"/>
      <c r="U1350" s="25"/>
      <c r="V1350" s="25"/>
      <c r="W1350" s="25"/>
      <c r="X1350" s="25"/>
      <c r="Y1350" s="323"/>
      <c r="Z1350" s="25"/>
      <c r="AA1350" s="25"/>
      <c r="AB1350" s="25"/>
      <c r="AC1350" s="25"/>
      <c r="AD1350" s="25"/>
      <c r="AE1350" s="323"/>
      <c r="AF1350" s="25"/>
      <c r="AG1350" s="25"/>
      <c r="AH1350" s="25"/>
      <c r="AI1350" s="318"/>
      <c r="AJ1350" s="323"/>
      <c r="AK1350" s="25"/>
      <c r="AL1350" s="25"/>
      <c r="AM1350" s="25"/>
      <c r="AN1350" s="318"/>
    </row>
    <row r="1351" spans="1:40" outlineLevel="1">
      <c r="A1351" s="732" t="s">
        <v>26</v>
      </c>
      <c r="B1351" s="733"/>
      <c r="C1351" s="881"/>
      <c r="D1351" s="733"/>
      <c r="E1351" s="733"/>
      <c r="F1351" s="733"/>
      <c r="G1351" s="730"/>
      <c r="H1351" s="733"/>
      <c r="I1351" s="730"/>
      <c r="J1351" s="729"/>
      <c r="K1351" s="730"/>
      <c r="L1351" s="730"/>
      <c r="M1351" s="730"/>
      <c r="N1351" s="731"/>
      <c r="O1351" s="730"/>
      <c r="P1351" s="730"/>
      <c r="Q1351" s="730"/>
      <c r="R1351" s="730"/>
      <c r="S1351" s="730"/>
      <c r="T1351" s="729"/>
      <c r="U1351" s="730"/>
      <c r="V1351" s="730"/>
      <c r="W1351" s="730"/>
      <c r="X1351" s="730"/>
      <c r="Y1351" s="729"/>
      <c r="Z1351" s="730"/>
      <c r="AA1351" s="730"/>
      <c r="AB1351" s="730"/>
      <c r="AC1351" s="730"/>
      <c r="AD1351" s="730"/>
      <c r="AE1351" s="729"/>
      <c r="AF1351" s="730"/>
      <c r="AG1351" s="730"/>
      <c r="AH1351" s="730"/>
      <c r="AI1351" s="731"/>
      <c r="AJ1351" s="729"/>
      <c r="AK1351" s="730"/>
      <c r="AL1351" s="730"/>
      <c r="AM1351" s="730"/>
      <c r="AN1351" s="731"/>
    </row>
    <row r="1352" spans="1:40" outlineLevel="2">
      <c r="A1352" s="882">
        <f>ROW()</f>
        <v>1352</v>
      </c>
      <c r="B1352" s="453"/>
      <c r="D1352" s="452" t="s">
        <v>300</v>
      </c>
      <c r="H1352" s="458"/>
      <c r="I1352" s="458"/>
      <c r="J1352" s="459"/>
      <c r="K1352" s="458"/>
      <c r="L1352" s="458"/>
      <c r="M1352" s="458"/>
      <c r="N1352" s="337"/>
      <c r="O1352" s="169">
        <f>Input!$AB$58</f>
        <v>20</v>
      </c>
      <c r="P1352" s="448">
        <f t="shared" ref="P1352:AI1352" si="989">(O1352-O$9)*(O1352&gt;P$9)</f>
        <v>19</v>
      </c>
      <c r="Q1352" s="448">
        <f t="shared" si="989"/>
        <v>18</v>
      </c>
      <c r="R1352" s="448">
        <f t="shared" si="989"/>
        <v>17</v>
      </c>
      <c r="S1352" s="448">
        <f t="shared" si="989"/>
        <v>16</v>
      </c>
      <c r="T1352" s="464">
        <f t="shared" si="989"/>
        <v>15</v>
      </c>
      <c r="U1352" s="448">
        <f t="shared" si="989"/>
        <v>14.5</v>
      </c>
      <c r="V1352" s="448">
        <f t="shared" si="989"/>
        <v>13.5</v>
      </c>
      <c r="W1352" s="448">
        <f t="shared" si="989"/>
        <v>12.5</v>
      </c>
      <c r="X1352" s="448">
        <f t="shared" si="989"/>
        <v>11.5</v>
      </c>
      <c r="Y1352" s="464">
        <f t="shared" si="989"/>
        <v>10.5</v>
      </c>
      <c r="Z1352" s="448">
        <f t="shared" si="989"/>
        <v>10</v>
      </c>
      <c r="AA1352" s="448">
        <f t="shared" si="989"/>
        <v>9</v>
      </c>
      <c r="AB1352" s="448">
        <f t="shared" si="989"/>
        <v>8</v>
      </c>
      <c r="AC1352" s="448">
        <f t="shared" si="989"/>
        <v>7</v>
      </c>
      <c r="AD1352" s="448">
        <f t="shared" si="989"/>
        <v>6</v>
      </c>
      <c r="AE1352" s="464">
        <f t="shared" si="989"/>
        <v>5</v>
      </c>
      <c r="AF1352" s="448">
        <f t="shared" si="989"/>
        <v>4</v>
      </c>
      <c r="AG1352" s="448">
        <f t="shared" si="989"/>
        <v>3</v>
      </c>
      <c r="AH1352" s="448">
        <f t="shared" si="989"/>
        <v>2</v>
      </c>
      <c r="AI1352" s="449">
        <f t="shared" si="989"/>
        <v>1</v>
      </c>
      <c r="AJ1352" s="464">
        <f t="shared" ref="AJ1352:AJ1367" si="990">(AI1352-AI$9)*(AI1352&gt;AJ$9)</f>
        <v>0</v>
      </c>
      <c r="AK1352" s="448">
        <f t="shared" ref="AK1352:AK1367" si="991">(AJ1352-AJ$9)*(AJ1352&gt;AK$9)</f>
        <v>0</v>
      </c>
      <c r="AL1352" s="448">
        <f t="shared" ref="AL1352:AL1367" si="992">(AK1352-AK$9)*(AK1352&gt;AL$9)</f>
        <v>0</v>
      </c>
      <c r="AM1352" s="448">
        <f t="shared" ref="AM1352:AM1367" si="993">(AL1352-AL$9)*(AL1352&gt;AM$9)</f>
        <v>0</v>
      </c>
      <c r="AN1352" s="449">
        <f t="shared" ref="AN1352:AN1367" si="994">(AM1352-AM$9)*(AM1352&gt;AN$9)</f>
        <v>0</v>
      </c>
    </row>
    <row r="1353" spans="1:40" outlineLevel="2">
      <c r="A1353" s="882">
        <f>ROW()</f>
        <v>1353</v>
      </c>
      <c r="B1353" s="453"/>
      <c r="D1353" s="452" t="s">
        <v>301</v>
      </c>
      <c r="H1353" s="458"/>
      <c r="I1353" s="458"/>
      <c r="J1353" s="459"/>
      <c r="K1353" s="458"/>
      <c r="L1353" s="458"/>
      <c r="M1353" s="458"/>
      <c r="N1353" s="337"/>
      <c r="O1353" s="169">
        <f>Input!$AB$59</f>
        <v>20</v>
      </c>
      <c r="P1353" s="448">
        <f t="shared" ref="P1353:AI1353" si="995">(O1353-O$9)*(O1353&gt;P$9)</f>
        <v>19</v>
      </c>
      <c r="Q1353" s="448">
        <f t="shared" si="995"/>
        <v>18</v>
      </c>
      <c r="R1353" s="448">
        <f t="shared" si="995"/>
        <v>17</v>
      </c>
      <c r="S1353" s="448">
        <f t="shared" si="995"/>
        <v>16</v>
      </c>
      <c r="T1353" s="464">
        <f t="shared" si="995"/>
        <v>15</v>
      </c>
      <c r="U1353" s="448">
        <f t="shared" si="995"/>
        <v>14.5</v>
      </c>
      <c r="V1353" s="448">
        <f t="shared" si="995"/>
        <v>13.5</v>
      </c>
      <c r="W1353" s="448">
        <f t="shared" si="995"/>
        <v>12.5</v>
      </c>
      <c r="X1353" s="448">
        <f t="shared" si="995"/>
        <v>11.5</v>
      </c>
      <c r="Y1353" s="464">
        <f t="shared" si="995"/>
        <v>10.5</v>
      </c>
      <c r="Z1353" s="448">
        <f t="shared" si="995"/>
        <v>10</v>
      </c>
      <c r="AA1353" s="448">
        <f t="shared" si="995"/>
        <v>9</v>
      </c>
      <c r="AB1353" s="448">
        <f t="shared" si="995"/>
        <v>8</v>
      </c>
      <c r="AC1353" s="448">
        <f t="shared" si="995"/>
        <v>7</v>
      </c>
      <c r="AD1353" s="448">
        <f t="shared" si="995"/>
        <v>6</v>
      </c>
      <c r="AE1353" s="464">
        <f t="shared" si="995"/>
        <v>5</v>
      </c>
      <c r="AF1353" s="448">
        <f t="shared" si="995"/>
        <v>4</v>
      </c>
      <c r="AG1353" s="448">
        <f t="shared" si="995"/>
        <v>3</v>
      </c>
      <c r="AH1353" s="448">
        <f t="shared" si="995"/>
        <v>2</v>
      </c>
      <c r="AI1353" s="449">
        <f t="shared" si="995"/>
        <v>1</v>
      </c>
      <c r="AJ1353" s="464">
        <f t="shared" si="990"/>
        <v>0</v>
      </c>
      <c r="AK1353" s="448">
        <f t="shared" si="991"/>
        <v>0</v>
      </c>
      <c r="AL1353" s="448">
        <f t="shared" si="992"/>
        <v>0</v>
      </c>
      <c r="AM1353" s="448">
        <f t="shared" si="993"/>
        <v>0</v>
      </c>
      <c r="AN1353" s="449">
        <f t="shared" si="994"/>
        <v>0</v>
      </c>
    </row>
    <row r="1354" spans="1:40" outlineLevel="2">
      <c r="A1354" s="882">
        <f>ROW()</f>
        <v>1354</v>
      </c>
      <c r="B1354" s="453"/>
      <c r="D1354" s="452" t="s">
        <v>29</v>
      </c>
      <c r="H1354" s="458"/>
      <c r="I1354" s="458"/>
      <c r="J1354" s="459"/>
      <c r="K1354" s="458"/>
      <c r="L1354" s="458"/>
      <c r="M1354" s="458"/>
      <c r="N1354" s="337"/>
      <c r="O1354" s="169">
        <f>Input!$AB$60</f>
        <v>20</v>
      </c>
      <c r="P1354" s="448">
        <f t="shared" ref="P1354:AI1354" si="996">(O1354-O$9)*(O1354&gt;P$9)</f>
        <v>19</v>
      </c>
      <c r="Q1354" s="448">
        <f t="shared" si="996"/>
        <v>18</v>
      </c>
      <c r="R1354" s="448">
        <f t="shared" si="996"/>
        <v>17</v>
      </c>
      <c r="S1354" s="448">
        <f t="shared" si="996"/>
        <v>16</v>
      </c>
      <c r="T1354" s="464">
        <f t="shared" si="996"/>
        <v>15</v>
      </c>
      <c r="U1354" s="448">
        <f t="shared" si="996"/>
        <v>14.5</v>
      </c>
      <c r="V1354" s="448">
        <f t="shared" si="996"/>
        <v>13.5</v>
      </c>
      <c r="W1354" s="448">
        <f t="shared" si="996"/>
        <v>12.5</v>
      </c>
      <c r="X1354" s="448">
        <f t="shared" si="996"/>
        <v>11.5</v>
      </c>
      <c r="Y1354" s="464">
        <f t="shared" si="996"/>
        <v>10.5</v>
      </c>
      <c r="Z1354" s="448">
        <f t="shared" si="996"/>
        <v>10</v>
      </c>
      <c r="AA1354" s="448">
        <f t="shared" si="996"/>
        <v>9</v>
      </c>
      <c r="AB1354" s="448">
        <f t="shared" si="996"/>
        <v>8</v>
      </c>
      <c r="AC1354" s="448">
        <f t="shared" si="996"/>
        <v>7</v>
      </c>
      <c r="AD1354" s="448">
        <f t="shared" si="996"/>
        <v>6</v>
      </c>
      <c r="AE1354" s="464">
        <f t="shared" si="996"/>
        <v>5</v>
      </c>
      <c r="AF1354" s="448">
        <f t="shared" si="996"/>
        <v>4</v>
      </c>
      <c r="AG1354" s="448">
        <f t="shared" si="996"/>
        <v>3</v>
      </c>
      <c r="AH1354" s="448">
        <f t="shared" si="996"/>
        <v>2</v>
      </c>
      <c r="AI1354" s="449">
        <f t="shared" si="996"/>
        <v>1</v>
      </c>
      <c r="AJ1354" s="464">
        <f t="shared" si="990"/>
        <v>0</v>
      </c>
      <c r="AK1354" s="448">
        <f t="shared" si="991"/>
        <v>0</v>
      </c>
      <c r="AL1354" s="448">
        <f t="shared" si="992"/>
        <v>0</v>
      </c>
      <c r="AM1354" s="448">
        <f t="shared" si="993"/>
        <v>0</v>
      </c>
      <c r="AN1354" s="449">
        <f t="shared" si="994"/>
        <v>0</v>
      </c>
    </row>
    <row r="1355" spans="1:40" outlineLevel="2">
      <c r="A1355" s="882">
        <f>ROW()</f>
        <v>1355</v>
      </c>
      <c r="B1355" s="453"/>
      <c r="D1355" s="452" t="s">
        <v>30</v>
      </c>
      <c r="H1355" s="458"/>
      <c r="I1355" s="458"/>
      <c r="J1355" s="459"/>
      <c r="K1355" s="458"/>
      <c r="L1355" s="458"/>
      <c r="M1355" s="458"/>
      <c r="N1355" s="337"/>
      <c r="O1355" s="169">
        <f>Input!$AB$61</f>
        <v>20</v>
      </c>
      <c r="P1355" s="448">
        <f t="shared" ref="P1355:AI1355" si="997">(O1355-O$9)*(O1355&gt;P$9)</f>
        <v>19</v>
      </c>
      <c r="Q1355" s="448">
        <f t="shared" si="997"/>
        <v>18</v>
      </c>
      <c r="R1355" s="448">
        <f t="shared" si="997"/>
        <v>17</v>
      </c>
      <c r="S1355" s="448">
        <f t="shared" si="997"/>
        <v>16</v>
      </c>
      <c r="T1355" s="464">
        <f t="shared" si="997"/>
        <v>15</v>
      </c>
      <c r="U1355" s="448">
        <f t="shared" si="997"/>
        <v>14.5</v>
      </c>
      <c r="V1355" s="448">
        <f t="shared" si="997"/>
        <v>13.5</v>
      </c>
      <c r="W1355" s="448">
        <f t="shared" si="997"/>
        <v>12.5</v>
      </c>
      <c r="X1355" s="448">
        <f t="shared" si="997"/>
        <v>11.5</v>
      </c>
      <c r="Y1355" s="464">
        <f t="shared" si="997"/>
        <v>10.5</v>
      </c>
      <c r="Z1355" s="448">
        <f t="shared" si="997"/>
        <v>10</v>
      </c>
      <c r="AA1355" s="448">
        <f t="shared" si="997"/>
        <v>9</v>
      </c>
      <c r="AB1355" s="448">
        <f t="shared" si="997"/>
        <v>8</v>
      </c>
      <c r="AC1355" s="448">
        <f t="shared" si="997"/>
        <v>7</v>
      </c>
      <c r="AD1355" s="448">
        <f t="shared" si="997"/>
        <v>6</v>
      </c>
      <c r="AE1355" s="464">
        <f t="shared" si="997"/>
        <v>5</v>
      </c>
      <c r="AF1355" s="448">
        <f t="shared" si="997"/>
        <v>4</v>
      </c>
      <c r="AG1355" s="448">
        <f t="shared" si="997"/>
        <v>3</v>
      </c>
      <c r="AH1355" s="448">
        <f t="shared" si="997"/>
        <v>2</v>
      </c>
      <c r="AI1355" s="449">
        <f t="shared" si="997"/>
        <v>1</v>
      </c>
      <c r="AJ1355" s="464">
        <f t="shared" si="990"/>
        <v>0</v>
      </c>
      <c r="AK1355" s="448">
        <f t="shared" si="991"/>
        <v>0</v>
      </c>
      <c r="AL1355" s="448">
        <f t="shared" si="992"/>
        <v>0</v>
      </c>
      <c r="AM1355" s="448">
        <f t="shared" si="993"/>
        <v>0</v>
      </c>
      <c r="AN1355" s="449">
        <f t="shared" si="994"/>
        <v>0</v>
      </c>
    </row>
    <row r="1356" spans="1:40" outlineLevel="2">
      <c r="A1356" s="882">
        <f>ROW()</f>
        <v>1356</v>
      </c>
      <c r="B1356" s="453"/>
      <c r="D1356" s="452" t="s">
        <v>31</v>
      </c>
      <c r="H1356" s="458"/>
      <c r="I1356" s="458"/>
      <c r="J1356" s="459"/>
      <c r="K1356" s="458"/>
      <c r="L1356" s="458"/>
      <c r="M1356" s="458"/>
      <c r="N1356" s="337"/>
      <c r="O1356" s="169">
        <f>Input!$AB$62</f>
        <v>20</v>
      </c>
      <c r="P1356" s="448">
        <f t="shared" ref="P1356:AI1356" si="998">(O1356-O$9)*(O1356&gt;P$9)</f>
        <v>19</v>
      </c>
      <c r="Q1356" s="448">
        <f t="shared" si="998"/>
        <v>18</v>
      </c>
      <c r="R1356" s="448">
        <f t="shared" si="998"/>
        <v>17</v>
      </c>
      <c r="S1356" s="448">
        <f t="shared" si="998"/>
        <v>16</v>
      </c>
      <c r="T1356" s="464">
        <f t="shared" si="998"/>
        <v>15</v>
      </c>
      <c r="U1356" s="448">
        <f t="shared" si="998"/>
        <v>14.5</v>
      </c>
      <c r="V1356" s="448">
        <f t="shared" si="998"/>
        <v>13.5</v>
      </c>
      <c r="W1356" s="448">
        <f t="shared" si="998"/>
        <v>12.5</v>
      </c>
      <c r="X1356" s="448">
        <f t="shared" si="998"/>
        <v>11.5</v>
      </c>
      <c r="Y1356" s="464">
        <f t="shared" si="998"/>
        <v>10.5</v>
      </c>
      <c r="Z1356" s="448">
        <f t="shared" si="998"/>
        <v>10</v>
      </c>
      <c r="AA1356" s="448">
        <f t="shared" si="998"/>
        <v>9</v>
      </c>
      <c r="AB1356" s="448">
        <f t="shared" si="998"/>
        <v>8</v>
      </c>
      <c r="AC1356" s="448">
        <f t="shared" si="998"/>
        <v>7</v>
      </c>
      <c r="AD1356" s="448">
        <f t="shared" si="998"/>
        <v>6</v>
      </c>
      <c r="AE1356" s="464">
        <f t="shared" si="998"/>
        <v>5</v>
      </c>
      <c r="AF1356" s="448">
        <f t="shared" si="998"/>
        <v>4</v>
      </c>
      <c r="AG1356" s="448">
        <f t="shared" si="998"/>
        <v>3</v>
      </c>
      <c r="AH1356" s="448">
        <f t="shared" si="998"/>
        <v>2</v>
      </c>
      <c r="AI1356" s="449">
        <f t="shared" si="998"/>
        <v>1</v>
      </c>
      <c r="AJ1356" s="464">
        <f t="shared" si="990"/>
        <v>0</v>
      </c>
      <c r="AK1356" s="448">
        <f t="shared" si="991"/>
        <v>0</v>
      </c>
      <c r="AL1356" s="448">
        <f t="shared" si="992"/>
        <v>0</v>
      </c>
      <c r="AM1356" s="448">
        <f t="shared" si="993"/>
        <v>0</v>
      </c>
      <c r="AN1356" s="449">
        <f t="shared" si="994"/>
        <v>0</v>
      </c>
    </row>
    <row r="1357" spans="1:40" outlineLevel="2">
      <c r="A1357" s="882">
        <f>ROW()</f>
        <v>1357</v>
      </c>
      <c r="B1357" s="453"/>
      <c r="D1357" s="452" t="s">
        <v>32</v>
      </c>
      <c r="H1357" s="458"/>
      <c r="I1357" s="458"/>
      <c r="J1357" s="459"/>
      <c r="K1357" s="458"/>
      <c r="L1357" s="458"/>
      <c r="M1357" s="458"/>
      <c r="N1357" s="337"/>
      <c r="O1357" s="169">
        <f>Input!$AB$63</f>
        <v>40</v>
      </c>
      <c r="P1357" s="448">
        <f t="shared" ref="P1357:AI1357" si="999">(O1357-O$9)*(O1357&gt;P$9)</f>
        <v>39</v>
      </c>
      <c r="Q1357" s="448">
        <f t="shared" si="999"/>
        <v>38</v>
      </c>
      <c r="R1357" s="448">
        <f t="shared" si="999"/>
        <v>37</v>
      </c>
      <c r="S1357" s="448">
        <f t="shared" si="999"/>
        <v>36</v>
      </c>
      <c r="T1357" s="464">
        <f t="shared" si="999"/>
        <v>35</v>
      </c>
      <c r="U1357" s="448">
        <f t="shared" si="999"/>
        <v>34.5</v>
      </c>
      <c r="V1357" s="448">
        <f t="shared" si="999"/>
        <v>33.5</v>
      </c>
      <c r="W1357" s="448">
        <f t="shared" si="999"/>
        <v>32.5</v>
      </c>
      <c r="X1357" s="448">
        <f t="shared" si="999"/>
        <v>31.5</v>
      </c>
      <c r="Y1357" s="464">
        <f t="shared" si="999"/>
        <v>30.5</v>
      </c>
      <c r="Z1357" s="448">
        <f t="shared" si="999"/>
        <v>30</v>
      </c>
      <c r="AA1357" s="448">
        <f t="shared" si="999"/>
        <v>29</v>
      </c>
      <c r="AB1357" s="448">
        <f t="shared" si="999"/>
        <v>28</v>
      </c>
      <c r="AC1357" s="448">
        <f t="shared" si="999"/>
        <v>27</v>
      </c>
      <c r="AD1357" s="448">
        <f t="shared" si="999"/>
        <v>26</v>
      </c>
      <c r="AE1357" s="464">
        <f t="shared" si="999"/>
        <v>25</v>
      </c>
      <c r="AF1357" s="448">
        <f t="shared" si="999"/>
        <v>24</v>
      </c>
      <c r="AG1357" s="448">
        <f t="shared" si="999"/>
        <v>23</v>
      </c>
      <c r="AH1357" s="448">
        <f t="shared" si="999"/>
        <v>22</v>
      </c>
      <c r="AI1357" s="449">
        <f t="shared" si="999"/>
        <v>21</v>
      </c>
      <c r="AJ1357" s="464">
        <f t="shared" si="990"/>
        <v>20</v>
      </c>
      <c r="AK1357" s="448">
        <f t="shared" si="991"/>
        <v>19</v>
      </c>
      <c r="AL1357" s="448">
        <f t="shared" si="992"/>
        <v>18</v>
      </c>
      <c r="AM1357" s="448">
        <f t="shared" si="993"/>
        <v>17</v>
      </c>
      <c r="AN1357" s="449">
        <f t="shared" si="994"/>
        <v>16</v>
      </c>
    </row>
    <row r="1358" spans="1:40" outlineLevel="2">
      <c r="A1358" s="882">
        <f>ROW()</f>
        <v>1358</v>
      </c>
      <c r="B1358" s="453"/>
      <c r="D1358" s="452" t="s">
        <v>33</v>
      </c>
      <c r="H1358" s="458"/>
      <c r="I1358" s="458"/>
      <c r="J1358" s="459"/>
      <c r="K1358" s="458"/>
      <c r="L1358" s="458"/>
      <c r="M1358" s="458"/>
      <c r="N1358" s="337"/>
      <c r="O1358" s="169">
        <f>Input!$AB$64</f>
        <v>40</v>
      </c>
      <c r="P1358" s="448">
        <f t="shared" ref="P1358:AI1358" si="1000">(O1358-O$9)*(O1358&gt;P$9)</f>
        <v>39</v>
      </c>
      <c r="Q1358" s="448">
        <f t="shared" si="1000"/>
        <v>38</v>
      </c>
      <c r="R1358" s="448">
        <f t="shared" si="1000"/>
        <v>37</v>
      </c>
      <c r="S1358" s="448">
        <f t="shared" si="1000"/>
        <v>36</v>
      </c>
      <c r="T1358" s="464">
        <f t="shared" si="1000"/>
        <v>35</v>
      </c>
      <c r="U1358" s="448">
        <f t="shared" si="1000"/>
        <v>34.5</v>
      </c>
      <c r="V1358" s="448">
        <f t="shared" si="1000"/>
        <v>33.5</v>
      </c>
      <c r="W1358" s="448">
        <f t="shared" si="1000"/>
        <v>32.5</v>
      </c>
      <c r="X1358" s="448">
        <f t="shared" si="1000"/>
        <v>31.5</v>
      </c>
      <c r="Y1358" s="464">
        <f t="shared" si="1000"/>
        <v>30.5</v>
      </c>
      <c r="Z1358" s="448">
        <f t="shared" si="1000"/>
        <v>30</v>
      </c>
      <c r="AA1358" s="448">
        <f t="shared" si="1000"/>
        <v>29</v>
      </c>
      <c r="AB1358" s="448">
        <f t="shared" si="1000"/>
        <v>28</v>
      </c>
      <c r="AC1358" s="448">
        <f t="shared" si="1000"/>
        <v>27</v>
      </c>
      <c r="AD1358" s="448">
        <f t="shared" si="1000"/>
        <v>26</v>
      </c>
      <c r="AE1358" s="464">
        <f t="shared" si="1000"/>
        <v>25</v>
      </c>
      <c r="AF1358" s="448">
        <f t="shared" si="1000"/>
        <v>24</v>
      </c>
      <c r="AG1358" s="448">
        <f t="shared" si="1000"/>
        <v>23</v>
      </c>
      <c r="AH1358" s="448">
        <f t="shared" si="1000"/>
        <v>22</v>
      </c>
      <c r="AI1358" s="449">
        <f t="shared" si="1000"/>
        <v>21</v>
      </c>
      <c r="AJ1358" s="464">
        <f t="shared" si="990"/>
        <v>20</v>
      </c>
      <c r="AK1358" s="448">
        <f t="shared" si="991"/>
        <v>19</v>
      </c>
      <c r="AL1358" s="448">
        <f t="shared" si="992"/>
        <v>18</v>
      </c>
      <c r="AM1358" s="448">
        <f t="shared" si="993"/>
        <v>17</v>
      </c>
      <c r="AN1358" s="449">
        <f t="shared" si="994"/>
        <v>16</v>
      </c>
    </row>
    <row r="1359" spans="1:40" outlineLevel="2">
      <c r="A1359" s="882">
        <f>ROW()</f>
        <v>1359</v>
      </c>
      <c r="B1359" s="453"/>
      <c r="D1359" s="452" t="s">
        <v>27</v>
      </c>
      <c r="H1359" s="458"/>
      <c r="I1359" s="458"/>
      <c r="J1359" s="459"/>
      <c r="K1359" s="458"/>
      <c r="L1359" s="458"/>
      <c r="M1359" s="458"/>
      <c r="N1359" s="337"/>
      <c r="O1359" s="169">
        <f>Input!$AB$65</f>
        <v>40</v>
      </c>
      <c r="P1359" s="448">
        <f t="shared" ref="P1359:AI1359" si="1001">(O1359-O$9)*(O1359&gt;P$9)</f>
        <v>39</v>
      </c>
      <c r="Q1359" s="448">
        <f t="shared" si="1001"/>
        <v>38</v>
      </c>
      <c r="R1359" s="448">
        <f t="shared" si="1001"/>
        <v>37</v>
      </c>
      <c r="S1359" s="448">
        <f t="shared" si="1001"/>
        <v>36</v>
      </c>
      <c r="T1359" s="464">
        <f t="shared" si="1001"/>
        <v>35</v>
      </c>
      <c r="U1359" s="448">
        <f t="shared" si="1001"/>
        <v>34.5</v>
      </c>
      <c r="V1359" s="448">
        <f t="shared" si="1001"/>
        <v>33.5</v>
      </c>
      <c r="W1359" s="448">
        <f t="shared" si="1001"/>
        <v>32.5</v>
      </c>
      <c r="X1359" s="448">
        <f t="shared" si="1001"/>
        <v>31.5</v>
      </c>
      <c r="Y1359" s="464">
        <f t="shared" si="1001"/>
        <v>30.5</v>
      </c>
      <c r="Z1359" s="448">
        <f t="shared" si="1001"/>
        <v>30</v>
      </c>
      <c r="AA1359" s="448">
        <f t="shared" si="1001"/>
        <v>29</v>
      </c>
      <c r="AB1359" s="448">
        <f t="shared" si="1001"/>
        <v>28</v>
      </c>
      <c r="AC1359" s="448">
        <f t="shared" si="1001"/>
        <v>27</v>
      </c>
      <c r="AD1359" s="448">
        <f t="shared" si="1001"/>
        <v>26</v>
      </c>
      <c r="AE1359" s="464">
        <f t="shared" si="1001"/>
        <v>25</v>
      </c>
      <c r="AF1359" s="448">
        <f t="shared" si="1001"/>
        <v>24</v>
      </c>
      <c r="AG1359" s="448">
        <f t="shared" si="1001"/>
        <v>23</v>
      </c>
      <c r="AH1359" s="448">
        <f t="shared" si="1001"/>
        <v>22</v>
      </c>
      <c r="AI1359" s="449">
        <f t="shared" si="1001"/>
        <v>21</v>
      </c>
      <c r="AJ1359" s="464">
        <f t="shared" si="990"/>
        <v>20</v>
      </c>
      <c r="AK1359" s="448">
        <f t="shared" si="991"/>
        <v>19</v>
      </c>
      <c r="AL1359" s="448">
        <f t="shared" si="992"/>
        <v>18</v>
      </c>
      <c r="AM1359" s="448">
        <f t="shared" si="993"/>
        <v>17</v>
      </c>
      <c r="AN1359" s="449">
        <f t="shared" si="994"/>
        <v>16</v>
      </c>
    </row>
    <row r="1360" spans="1:40" outlineLevel="2">
      <c r="A1360" s="882">
        <f>ROW()</f>
        <v>1360</v>
      </c>
      <c r="B1360" s="453"/>
      <c r="D1360" s="452" t="s">
        <v>34</v>
      </c>
      <c r="H1360" s="458"/>
      <c r="I1360" s="458"/>
      <c r="J1360" s="459"/>
      <c r="K1360" s="458"/>
      <c r="L1360" s="458"/>
      <c r="M1360" s="458"/>
      <c r="N1360" s="337"/>
      <c r="O1360" s="169">
        <f>Input!$AB$66</f>
        <v>25</v>
      </c>
      <c r="P1360" s="448">
        <f t="shared" ref="P1360:AI1360" si="1002">(O1360-O$9)*(O1360&gt;P$9)</f>
        <v>24</v>
      </c>
      <c r="Q1360" s="448">
        <f t="shared" si="1002"/>
        <v>23</v>
      </c>
      <c r="R1360" s="448">
        <f t="shared" si="1002"/>
        <v>22</v>
      </c>
      <c r="S1360" s="448">
        <f t="shared" si="1002"/>
        <v>21</v>
      </c>
      <c r="T1360" s="464">
        <f t="shared" si="1002"/>
        <v>20</v>
      </c>
      <c r="U1360" s="448">
        <f t="shared" si="1002"/>
        <v>19.5</v>
      </c>
      <c r="V1360" s="448">
        <f t="shared" si="1002"/>
        <v>18.5</v>
      </c>
      <c r="W1360" s="448">
        <f t="shared" si="1002"/>
        <v>17.5</v>
      </c>
      <c r="X1360" s="448">
        <f t="shared" si="1002"/>
        <v>16.5</v>
      </c>
      <c r="Y1360" s="464">
        <f t="shared" si="1002"/>
        <v>15.5</v>
      </c>
      <c r="Z1360" s="448">
        <f t="shared" si="1002"/>
        <v>15</v>
      </c>
      <c r="AA1360" s="448">
        <f t="shared" si="1002"/>
        <v>14</v>
      </c>
      <c r="AB1360" s="448">
        <f t="shared" si="1002"/>
        <v>13</v>
      </c>
      <c r="AC1360" s="448">
        <f t="shared" si="1002"/>
        <v>12</v>
      </c>
      <c r="AD1360" s="448">
        <f t="shared" si="1002"/>
        <v>11</v>
      </c>
      <c r="AE1360" s="464">
        <f t="shared" si="1002"/>
        <v>10</v>
      </c>
      <c r="AF1360" s="448">
        <f t="shared" si="1002"/>
        <v>9</v>
      </c>
      <c r="AG1360" s="448">
        <f t="shared" si="1002"/>
        <v>8</v>
      </c>
      <c r="AH1360" s="448">
        <f t="shared" si="1002"/>
        <v>7</v>
      </c>
      <c r="AI1360" s="449">
        <f t="shared" si="1002"/>
        <v>6</v>
      </c>
      <c r="AJ1360" s="464">
        <f t="shared" si="990"/>
        <v>5</v>
      </c>
      <c r="AK1360" s="448">
        <f t="shared" si="991"/>
        <v>4</v>
      </c>
      <c r="AL1360" s="448">
        <f t="shared" si="992"/>
        <v>3</v>
      </c>
      <c r="AM1360" s="448">
        <f t="shared" si="993"/>
        <v>2</v>
      </c>
      <c r="AN1360" s="449">
        <f t="shared" si="994"/>
        <v>1</v>
      </c>
    </row>
    <row r="1361" spans="1:40" outlineLevel="2">
      <c r="A1361" s="882">
        <f>ROW()</f>
        <v>1361</v>
      </c>
      <c r="B1361" s="453"/>
      <c r="D1361" s="452" t="s">
        <v>35</v>
      </c>
      <c r="H1361" s="458"/>
      <c r="I1361" s="458"/>
      <c r="J1361" s="459"/>
      <c r="K1361" s="458"/>
      <c r="L1361" s="458"/>
      <c r="M1361" s="458"/>
      <c r="N1361" s="337"/>
      <c r="O1361" s="169">
        <f>Input!$AB$67</f>
        <v>10</v>
      </c>
      <c r="P1361" s="448">
        <f t="shared" ref="P1361:AI1361" si="1003">(O1361-O$9)*(O1361&gt;P$9)</f>
        <v>9</v>
      </c>
      <c r="Q1361" s="448">
        <f t="shared" si="1003"/>
        <v>8</v>
      </c>
      <c r="R1361" s="448">
        <f t="shared" si="1003"/>
        <v>7</v>
      </c>
      <c r="S1361" s="448">
        <f t="shared" si="1003"/>
        <v>6</v>
      </c>
      <c r="T1361" s="464">
        <f t="shared" si="1003"/>
        <v>5</v>
      </c>
      <c r="U1361" s="448">
        <f t="shared" si="1003"/>
        <v>4.5</v>
      </c>
      <c r="V1361" s="448">
        <f t="shared" si="1003"/>
        <v>3.5</v>
      </c>
      <c r="W1361" s="448">
        <f t="shared" si="1003"/>
        <v>2.5</v>
      </c>
      <c r="X1361" s="448">
        <f t="shared" si="1003"/>
        <v>1.5</v>
      </c>
      <c r="Y1361" s="464">
        <f t="shared" si="1003"/>
        <v>0.5</v>
      </c>
      <c r="Z1361" s="448">
        <f t="shared" si="1003"/>
        <v>0</v>
      </c>
      <c r="AA1361" s="448">
        <f t="shared" si="1003"/>
        <v>0</v>
      </c>
      <c r="AB1361" s="448">
        <f t="shared" si="1003"/>
        <v>0</v>
      </c>
      <c r="AC1361" s="448">
        <f t="shared" si="1003"/>
        <v>0</v>
      </c>
      <c r="AD1361" s="448">
        <f t="shared" si="1003"/>
        <v>0</v>
      </c>
      <c r="AE1361" s="464">
        <f t="shared" si="1003"/>
        <v>0</v>
      </c>
      <c r="AF1361" s="448">
        <f t="shared" si="1003"/>
        <v>0</v>
      </c>
      <c r="AG1361" s="448">
        <f t="shared" si="1003"/>
        <v>0</v>
      </c>
      <c r="AH1361" s="448">
        <f t="shared" si="1003"/>
        <v>0</v>
      </c>
      <c r="AI1361" s="449">
        <f t="shared" si="1003"/>
        <v>0</v>
      </c>
      <c r="AJ1361" s="464">
        <f t="shared" si="990"/>
        <v>0</v>
      </c>
      <c r="AK1361" s="448">
        <f t="shared" si="991"/>
        <v>0</v>
      </c>
      <c r="AL1361" s="448">
        <f t="shared" si="992"/>
        <v>0</v>
      </c>
      <c r="AM1361" s="448">
        <f t="shared" si="993"/>
        <v>0</v>
      </c>
      <c r="AN1361" s="449">
        <f t="shared" si="994"/>
        <v>0</v>
      </c>
    </row>
    <row r="1362" spans="1:40" outlineLevel="2">
      <c r="A1362" s="882">
        <f>ROW()</f>
        <v>1362</v>
      </c>
      <c r="B1362" s="453"/>
      <c r="D1362" s="452" t="s">
        <v>302</v>
      </c>
      <c r="H1362" s="458"/>
      <c r="I1362" s="458"/>
      <c r="J1362" s="459"/>
      <c r="K1362" s="458"/>
      <c r="L1362" s="458"/>
      <c r="M1362" s="458"/>
      <c r="N1362" s="337"/>
      <c r="O1362" s="169">
        <f>Input!$AB$68</f>
        <v>10</v>
      </c>
      <c r="P1362" s="448">
        <f t="shared" ref="P1362:AI1362" si="1004">(O1362-O$9)*(O1362&gt;P$9)</f>
        <v>9</v>
      </c>
      <c r="Q1362" s="448">
        <f t="shared" si="1004"/>
        <v>8</v>
      </c>
      <c r="R1362" s="448">
        <f t="shared" si="1004"/>
        <v>7</v>
      </c>
      <c r="S1362" s="448">
        <f t="shared" si="1004"/>
        <v>6</v>
      </c>
      <c r="T1362" s="464">
        <f t="shared" si="1004"/>
        <v>5</v>
      </c>
      <c r="U1362" s="448">
        <f t="shared" si="1004"/>
        <v>4.5</v>
      </c>
      <c r="V1362" s="448">
        <f t="shared" si="1004"/>
        <v>3.5</v>
      </c>
      <c r="W1362" s="448">
        <f t="shared" si="1004"/>
        <v>2.5</v>
      </c>
      <c r="X1362" s="448">
        <f t="shared" si="1004"/>
        <v>1.5</v>
      </c>
      <c r="Y1362" s="464">
        <f t="shared" si="1004"/>
        <v>0.5</v>
      </c>
      <c r="Z1362" s="448">
        <f t="shared" si="1004"/>
        <v>0</v>
      </c>
      <c r="AA1362" s="448">
        <f t="shared" si="1004"/>
        <v>0</v>
      </c>
      <c r="AB1362" s="448">
        <f t="shared" si="1004"/>
        <v>0</v>
      </c>
      <c r="AC1362" s="448">
        <f t="shared" si="1004"/>
        <v>0</v>
      </c>
      <c r="AD1362" s="448">
        <f t="shared" si="1004"/>
        <v>0</v>
      </c>
      <c r="AE1362" s="464">
        <f t="shared" si="1004"/>
        <v>0</v>
      </c>
      <c r="AF1362" s="448">
        <f t="shared" si="1004"/>
        <v>0</v>
      </c>
      <c r="AG1362" s="448">
        <f t="shared" si="1004"/>
        <v>0</v>
      </c>
      <c r="AH1362" s="448">
        <f t="shared" si="1004"/>
        <v>0</v>
      </c>
      <c r="AI1362" s="449">
        <f t="shared" si="1004"/>
        <v>0</v>
      </c>
      <c r="AJ1362" s="464">
        <f t="shared" si="990"/>
        <v>0</v>
      </c>
      <c r="AK1362" s="448">
        <f t="shared" si="991"/>
        <v>0</v>
      </c>
      <c r="AL1362" s="448">
        <f t="shared" si="992"/>
        <v>0</v>
      </c>
      <c r="AM1362" s="448">
        <f t="shared" si="993"/>
        <v>0</v>
      </c>
      <c r="AN1362" s="449">
        <f t="shared" si="994"/>
        <v>0</v>
      </c>
    </row>
    <row r="1363" spans="1:40" outlineLevel="2">
      <c r="A1363" s="882">
        <f>ROW()</f>
        <v>1363</v>
      </c>
      <c r="B1363" s="453"/>
      <c r="D1363" s="452" t="s">
        <v>36</v>
      </c>
      <c r="H1363" s="458"/>
      <c r="I1363" s="458"/>
      <c r="J1363" s="459"/>
      <c r="K1363" s="458"/>
      <c r="L1363" s="458"/>
      <c r="M1363" s="458"/>
      <c r="N1363" s="337"/>
      <c r="O1363" s="169">
        <f>Input!$AB$69</f>
        <v>4</v>
      </c>
      <c r="P1363" s="448">
        <f t="shared" ref="P1363:AI1363" si="1005">(O1363-O$9)*(O1363&gt;P$9)</f>
        <v>3</v>
      </c>
      <c r="Q1363" s="448">
        <f t="shared" si="1005"/>
        <v>2</v>
      </c>
      <c r="R1363" s="448">
        <f t="shared" si="1005"/>
        <v>1</v>
      </c>
      <c r="S1363" s="448">
        <f t="shared" si="1005"/>
        <v>0</v>
      </c>
      <c r="T1363" s="464">
        <f t="shared" si="1005"/>
        <v>0</v>
      </c>
      <c r="U1363" s="448">
        <f t="shared" si="1005"/>
        <v>0</v>
      </c>
      <c r="V1363" s="448">
        <f t="shared" si="1005"/>
        <v>0</v>
      </c>
      <c r="W1363" s="448">
        <f t="shared" si="1005"/>
        <v>0</v>
      </c>
      <c r="X1363" s="448">
        <f t="shared" si="1005"/>
        <v>0</v>
      </c>
      <c r="Y1363" s="464">
        <f t="shared" si="1005"/>
        <v>0</v>
      </c>
      <c r="Z1363" s="448">
        <f t="shared" si="1005"/>
        <v>0</v>
      </c>
      <c r="AA1363" s="448">
        <f t="shared" si="1005"/>
        <v>0</v>
      </c>
      <c r="AB1363" s="448">
        <f t="shared" si="1005"/>
        <v>0</v>
      </c>
      <c r="AC1363" s="448">
        <f t="shared" si="1005"/>
        <v>0</v>
      </c>
      <c r="AD1363" s="448">
        <f t="shared" si="1005"/>
        <v>0</v>
      </c>
      <c r="AE1363" s="464">
        <f t="shared" si="1005"/>
        <v>0</v>
      </c>
      <c r="AF1363" s="448">
        <f t="shared" si="1005"/>
        <v>0</v>
      </c>
      <c r="AG1363" s="448">
        <f t="shared" si="1005"/>
        <v>0</v>
      </c>
      <c r="AH1363" s="448">
        <f t="shared" si="1005"/>
        <v>0</v>
      </c>
      <c r="AI1363" s="449">
        <f t="shared" si="1005"/>
        <v>0</v>
      </c>
      <c r="AJ1363" s="464">
        <f t="shared" si="990"/>
        <v>0</v>
      </c>
      <c r="AK1363" s="448">
        <f t="shared" si="991"/>
        <v>0</v>
      </c>
      <c r="AL1363" s="448">
        <f t="shared" si="992"/>
        <v>0</v>
      </c>
      <c r="AM1363" s="448">
        <f t="shared" si="993"/>
        <v>0</v>
      </c>
      <c r="AN1363" s="449">
        <f t="shared" si="994"/>
        <v>0</v>
      </c>
    </row>
    <row r="1364" spans="1:40" outlineLevel="2">
      <c r="A1364" s="882">
        <f>ROW()</f>
        <v>1364</v>
      </c>
      <c r="B1364" s="453"/>
      <c r="D1364" s="452" t="s">
        <v>583</v>
      </c>
      <c r="H1364" s="458"/>
      <c r="I1364" s="458"/>
      <c r="J1364" s="459"/>
      <c r="K1364" s="458"/>
      <c r="L1364" s="458"/>
      <c r="M1364" s="458"/>
      <c r="N1364" s="337"/>
      <c r="O1364" s="169">
        <f>Input!$AB$70</f>
        <v>10</v>
      </c>
      <c r="P1364" s="448">
        <f t="shared" ref="P1364:AI1364" si="1006">(O1364-O$9)*(O1364&gt;P$9)</f>
        <v>9</v>
      </c>
      <c r="Q1364" s="448">
        <f t="shared" si="1006"/>
        <v>8</v>
      </c>
      <c r="R1364" s="448">
        <f t="shared" si="1006"/>
        <v>7</v>
      </c>
      <c r="S1364" s="448">
        <f t="shared" si="1006"/>
        <v>6</v>
      </c>
      <c r="T1364" s="464">
        <f t="shared" si="1006"/>
        <v>5</v>
      </c>
      <c r="U1364" s="448">
        <f t="shared" si="1006"/>
        <v>4.5</v>
      </c>
      <c r="V1364" s="448">
        <f t="shared" si="1006"/>
        <v>3.5</v>
      </c>
      <c r="W1364" s="448">
        <f t="shared" si="1006"/>
        <v>2.5</v>
      </c>
      <c r="X1364" s="448">
        <f t="shared" si="1006"/>
        <v>1.5</v>
      </c>
      <c r="Y1364" s="464">
        <f t="shared" si="1006"/>
        <v>0.5</v>
      </c>
      <c r="Z1364" s="448">
        <f t="shared" si="1006"/>
        <v>0</v>
      </c>
      <c r="AA1364" s="448">
        <f t="shared" si="1006"/>
        <v>0</v>
      </c>
      <c r="AB1364" s="448">
        <f t="shared" si="1006"/>
        <v>0</v>
      </c>
      <c r="AC1364" s="448">
        <f t="shared" si="1006"/>
        <v>0</v>
      </c>
      <c r="AD1364" s="448">
        <f t="shared" si="1006"/>
        <v>0</v>
      </c>
      <c r="AE1364" s="464">
        <f t="shared" si="1006"/>
        <v>0</v>
      </c>
      <c r="AF1364" s="448">
        <f t="shared" si="1006"/>
        <v>0</v>
      </c>
      <c r="AG1364" s="448">
        <f t="shared" si="1006"/>
        <v>0</v>
      </c>
      <c r="AH1364" s="448">
        <f t="shared" si="1006"/>
        <v>0</v>
      </c>
      <c r="AI1364" s="449">
        <f t="shared" si="1006"/>
        <v>0</v>
      </c>
      <c r="AJ1364" s="464">
        <f t="shared" si="990"/>
        <v>0</v>
      </c>
      <c r="AK1364" s="448">
        <f t="shared" si="991"/>
        <v>0</v>
      </c>
      <c r="AL1364" s="448">
        <f t="shared" si="992"/>
        <v>0</v>
      </c>
      <c r="AM1364" s="448">
        <f t="shared" si="993"/>
        <v>0</v>
      </c>
      <c r="AN1364" s="449">
        <f t="shared" si="994"/>
        <v>0</v>
      </c>
    </row>
    <row r="1365" spans="1:40" outlineLevel="2">
      <c r="A1365" s="882">
        <f>ROW()</f>
        <v>1365</v>
      </c>
      <c r="B1365" s="453"/>
      <c r="D1365" s="452" t="s">
        <v>81</v>
      </c>
      <c r="H1365" s="458"/>
      <c r="I1365" s="458"/>
      <c r="J1365" s="459"/>
      <c r="K1365" s="458"/>
      <c r="L1365" s="458"/>
      <c r="M1365" s="458"/>
      <c r="N1365" s="337"/>
      <c r="O1365" s="169">
        <f>Input!$AB$71</f>
        <v>4</v>
      </c>
      <c r="P1365" s="448">
        <f t="shared" ref="P1365:AI1365" si="1007">(O1365-O$9)*(O1365&gt;P$9)</f>
        <v>3</v>
      </c>
      <c r="Q1365" s="448">
        <f t="shared" si="1007"/>
        <v>2</v>
      </c>
      <c r="R1365" s="448">
        <f t="shared" si="1007"/>
        <v>1</v>
      </c>
      <c r="S1365" s="448">
        <f t="shared" si="1007"/>
        <v>0</v>
      </c>
      <c r="T1365" s="464">
        <f t="shared" si="1007"/>
        <v>0</v>
      </c>
      <c r="U1365" s="448">
        <f t="shared" si="1007"/>
        <v>0</v>
      </c>
      <c r="V1365" s="448">
        <f t="shared" si="1007"/>
        <v>0</v>
      </c>
      <c r="W1365" s="448">
        <f t="shared" si="1007"/>
        <v>0</v>
      </c>
      <c r="X1365" s="448">
        <f t="shared" si="1007"/>
        <v>0</v>
      </c>
      <c r="Y1365" s="464">
        <f t="shared" si="1007"/>
        <v>0</v>
      </c>
      <c r="Z1365" s="448">
        <f t="shared" si="1007"/>
        <v>0</v>
      </c>
      <c r="AA1365" s="448">
        <f t="shared" si="1007"/>
        <v>0</v>
      </c>
      <c r="AB1365" s="448">
        <f t="shared" si="1007"/>
        <v>0</v>
      </c>
      <c r="AC1365" s="448">
        <f t="shared" si="1007"/>
        <v>0</v>
      </c>
      <c r="AD1365" s="448">
        <f t="shared" si="1007"/>
        <v>0</v>
      </c>
      <c r="AE1365" s="464">
        <f t="shared" si="1007"/>
        <v>0</v>
      </c>
      <c r="AF1365" s="448">
        <f t="shared" si="1007"/>
        <v>0</v>
      </c>
      <c r="AG1365" s="448">
        <f t="shared" si="1007"/>
        <v>0</v>
      </c>
      <c r="AH1365" s="448">
        <f t="shared" si="1007"/>
        <v>0</v>
      </c>
      <c r="AI1365" s="449">
        <f t="shared" si="1007"/>
        <v>0</v>
      </c>
      <c r="AJ1365" s="464">
        <f t="shared" si="990"/>
        <v>0</v>
      </c>
      <c r="AK1365" s="448">
        <f t="shared" si="991"/>
        <v>0</v>
      </c>
      <c r="AL1365" s="448">
        <f t="shared" si="992"/>
        <v>0</v>
      </c>
      <c r="AM1365" s="448">
        <f t="shared" si="993"/>
        <v>0</v>
      </c>
      <c r="AN1365" s="449">
        <f t="shared" si="994"/>
        <v>0</v>
      </c>
    </row>
    <row r="1366" spans="1:40" outlineLevel="2">
      <c r="A1366" s="882">
        <f>ROW()</f>
        <v>1366</v>
      </c>
      <c r="B1366" s="453"/>
      <c r="D1366" s="452" t="s">
        <v>28</v>
      </c>
      <c r="H1366" s="458"/>
      <c r="I1366" s="458"/>
      <c r="J1366" s="459"/>
      <c r="K1366" s="458"/>
      <c r="L1366" s="458"/>
      <c r="M1366" s="458"/>
      <c r="N1366" s="337"/>
      <c r="O1366" s="169">
        <f>Input!$AB$72</f>
        <v>0</v>
      </c>
      <c r="P1366" s="448">
        <f t="shared" ref="P1366:AI1366" si="1008">(O1366-O$9)*(O1366&gt;P$9)</f>
        <v>0</v>
      </c>
      <c r="Q1366" s="448">
        <f t="shared" si="1008"/>
        <v>0</v>
      </c>
      <c r="R1366" s="448">
        <f t="shared" si="1008"/>
        <v>0</v>
      </c>
      <c r="S1366" s="448">
        <f t="shared" si="1008"/>
        <v>0</v>
      </c>
      <c r="T1366" s="464">
        <f t="shared" si="1008"/>
        <v>0</v>
      </c>
      <c r="U1366" s="448">
        <f t="shared" si="1008"/>
        <v>0</v>
      </c>
      <c r="V1366" s="448">
        <f t="shared" si="1008"/>
        <v>0</v>
      </c>
      <c r="W1366" s="448">
        <f t="shared" si="1008"/>
        <v>0</v>
      </c>
      <c r="X1366" s="448">
        <f t="shared" si="1008"/>
        <v>0</v>
      </c>
      <c r="Y1366" s="464">
        <f t="shared" si="1008"/>
        <v>0</v>
      </c>
      <c r="Z1366" s="448">
        <f t="shared" si="1008"/>
        <v>0</v>
      </c>
      <c r="AA1366" s="448">
        <f t="shared" si="1008"/>
        <v>0</v>
      </c>
      <c r="AB1366" s="448">
        <f t="shared" si="1008"/>
        <v>0</v>
      </c>
      <c r="AC1366" s="448">
        <f t="shared" si="1008"/>
        <v>0</v>
      </c>
      <c r="AD1366" s="448">
        <f t="shared" si="1008"/>
        <v>0</v>
      </c>
      <c r="AE1366" s="464">
        <f t="shared" si="1008"/>
        <v>0</v>
      </c>
      <c r="AF1366" s="448">
        <f t="shared" si="1008"/>
        <v>0</v>
      </c>
      <c r="AG1366" s="448">
        <f t="shared" si="1008"/>
        <v>0</v>
      </c>
      <c r="AH1366" s="448">
        <f t="shared" si="1008"/>
        <v>0</v>
      </c>
      <c r="AI1366" s="449">
        <f t="shared" si="1008"/>
        <v>0</v>
      </c>
      <c r="AJ1366" s="464">
        <f t="shared" si="990"/>
        <v>0</v>
      </c>
      <c r="AK1366" s="448">
        <f t="shared" si="991"/>
        <v>0</v>
      </c>
      <c r="AL1366" s="448">
        <f t="shared" si="992"/>
        <v>0</v>
      </c>
      <c r="AM1366" s="448">
        <f t="shared" si="993"/>
        <v>0</v>
      </c>
      <c r="AN1366" s="449">
        <f t="shared" si="994"/>
        <v>0</v>
      </c>
    </row>
    <row r="1367" spans="1:40" outlineLevel="2">
      <c r="A1367" s="882">
        <f>ROW()</f>
        <v>1367</v>
      </c>
      <c r="B1367" s="453"/>
      <c r="D1367" s="456" t="s">
        <v>443</v>
      </c>
      <c r="E1367" s="456"/>
      <c r="F1367" s="456"/>
      <c r="G1367" s="456"/>
      <c r="H1367" s="460"/>
      <c r="I1367" s="460"/>
      <c r="J1367" s="461"/>
      <c r="K1367" s="460"/>
      <c r="L1367" s="460"/>
      <c r="M1367" s="460"/>
      <c r="N1367" s="338"/>
      <c r="O1367" s="170">
        <f>Input!$AB$73</f>
        <v>5</v>
      </c>
      <c r="P1367" s="450">
        <f t="shared" ref="P1367:AI1367" si="1009">(O1367-O$9)*(O1367&gt;P$9)</f>
        <v>4</v>
      </c>
      <c r="Q1367" s="450">
        <f t="shared" si="1009"/>
        <v>3</v>
      </c>
      <c r="R1367" s="450">
        <f t="shared" si="1009"/>
        <v>2</v>
      </c>
      <c r="S1367" s="450">
        <f t="shared" si="1009"/>
        <v>1</v>
      </c>
      <c r="T1367" s="474">
        <f t="shared" si="1009"/>
        <v>0</v>
      </c>
      <c r="U1367" s="450">
        <f t="shared" si="1009"/>
        <v>0</v>
      </c>
      <c r="V1367" s="450">
        <f t="shared" si="1009"/>
        <v>0</v>
      </c>
      <c r="W1367" s="450">
        <f t="shared" si="1009"/>
        <v>0</v>
      </c>
      <c r="X1367" s="450">
        <f t="shared" si="1009"/>
        <v>0</v>
      </c>
      <c r="Y1367" s="474">
        <f t="shared" si="1009"/>
        <v>0</v>
      </c>
      <c r="Z1367" s="450">
        <f t="shared" si="1009"/>
        <v>0</v>
      </c>
      <c r="AA1367" s="450">
        <f t="shared" si="1009"/>
        <v>0</v>
      </c>
      <c r="AB1367" s="450">
        <f t="shared" si="1009"/>
        <v>0</v>
      </c>
      <c r="AC1367" s="450">
        <f t="shared" si="1009"/>
        <v>0</v>
      </c>
      <c r="AD1367" s="450">
        <f t="shared" si="1009"/>
        <v>0</v>
      </c>
      <c r="AE1367" s="474">
        <f t="shared" si="1009"/>
        <v>0</v>
      </c>
      <c r="AF1367" s="450">
        <f t="shared" si="1009"/>
        <v>0</v>
      </c>
      <c r="AG1367" s="450">
        <f t="shared" si="1009"/>
        <v>0</v>
      </c>
      <c r="AH1367" s="450">
        <f t="shared" si="1009"/>
        <v>0</v>
      </c>
      <c r="AI1367" s="451">
        <f t="shared" si="1009"/>
        <v>0</v>
      </c>
      <c r="AJ1367" s="474">
        <f t="shared" si="990"/>
        <v>0</v>
      </c>
      <c r="AK1367" s="450">
        <f t="shared" si="991"/>
        <v>0</v>
      </c>
      <c r="AL1367" s="450">
        <f t="shared" si="992"/>
        <v>0</v>
      </c>
      <c r="AM1367" s="450">
        <f t="shared" si="993"/>
        <v>0</v>
      </c>
      <c r="AN1367" s="451">
        <f t="shared" si="994"/>
        <v>0</v>
      </c>
    </row>
    <row r="1368" spans="1:40" outlineLevel="2">
      <c r="A1368" s="882">
        <f>ROW()</f>
        <v>1368</v>
      </c>
      <c r="B1368" s="453"/>
      <c r="H1368" s="458"/>
      <c r="I1368" s="458"/>
      <c r="J1368" s="459"/>
      <c r="K1368" s="458"/>
      <c r="L1368" s="458"/>
      <c r="M1368" s="458"/>
      <c r="N1368" s="463"/>
      <c r="O1368" s="439"/>
      <c r="P1368" s="439"/>
      <c r="Q1368" s="439"/>
      <c r="R1368" s="439"/>
      <c r="S1368" s="439"/>
      <c r="T1368" s="443"/>
      <c r="U1368" s="439"/>
      <c r="V1368" s="439"/>
      <c r="W1368" s="439"/>
      <c r="X1368" s="439"/>
      <c r="Y1368" s="443"/>
      <c r="Z1368" s="439"/>
      <c r="AA1368" s="439"/>
      <c r="AB1368" s="439"/>
      <c r="AC1368" s="439"/>
      <c r="AD1368" s="439"/>
      <c r="AE1368" s="443"/>
      <c r="AF1368" s="439"/>
      <c r="AG1368" s="439"/>
      <c r="AH1368" s="439"/>
      <c r="AI1368" s="440"/>
      <c r="AJ1368" s="443"/>
      <c r="AK1368" s="439"/>
      <c r="AL1368" s="439"/>
      <c r="AM1368" s="439"/>
      <c r="AN1368" s="440"/>
    </row>
    <row r="1369" spans="1:40" outlineLevel="1">
      <c r="A1369" s="732" t="s">
        <v>20</v>
      </c>
      <c r="B1369" s="733"/>
      <c r="C1369" s="881"/>
      <c r="D1369" s="733"/>
      <c r="E1369" s="733"/>
      <c r="F1369" s="733"/>
      <c r="G1369" s="730"/>
      <c r="H1369" s="733"/>
      <c r="I1369" s="730"/>
      <c r="J1369" s="729"/>
      <c r="K1369" s="730"/>
      <c r="L1369" s="730"/>
      <c r="M1369" s="730"/>
      <c r="N1369" s="731"/>
      <c r="O1369" s="730"/>
      <c r="P1369" s="730"/>
      <c r="Q1369" s="730"/>
      <c r="R1369" s="730"/>
      <c r="S1369" s="730"/>
      <c r="T1369" s="729"/>
      <c r="U1369" s="730"/>
      <c r="V1369" s="730"/>
      <c r="W1369" s="730"/>
      <c r="X1369" s="730"/>
      <c r="Y1369" s="729"/>
      <c r="Z1369" s="730"/>
      <c r="AA1369" s="730"/>
      <c r="AB1369" s="730"/>
      <c r="AC1369" s="730"/>
      <c r="AD1369" s="730"/>
      <c r="AE1369" s="729"/>
      <c r="AF1369" s="730"/>
      <c r="AG1369" s="730"/>
      <c r="AH1369" s="730"/>
      <c r="AI1369" s="731"/>
      <c r="AJ1369" s="729"/>
      <c r="AK1369" s="730"/>
      <c r="AL1369" s="730"/>
      <c r="AM1369" s="730"/>
      <c r="AN1369" s="731"/>
    </row>
    <row r="1370" spans="1:40" outlineLevel="2">
      <c r="A1370" s="882">
        <f>ROW()</f>
        <v>1370</v>
      </c>
      <c r="B1370" s="453"/>
      <c r="D1370" s="452" t="s">
        <v>300</v>
      </c>
      <c r="H1370" s="458"/>
      <c r="I1370" s="458"/>
      <c r="J1370" s="459"/>
      <c r="K1370" s="458"/>
      <c r="L1370" s="458"/>
      <c r="M1370" s="458"/>
      <c r="N1370" s="440">
        <f t="shared" ref="N1370:AD1371" si="1010">M1478</f>
        <v>0</v>
      </c>
      <c r="O1370" s="439">
        <f t="shared" si="1010"/>
        <v>0</v>
      </c>
      <c r="P1370" s="439">
        <f t="shared" si="1010"/>
        <v>0</v>
      </c>
      <c r="Q1370" s="439">
        <f t="shared" si="1010"/>
        <v>0</v>
      </c>
      <c r="R1370" s="439">
        <f t="shared" si="1010"/>
        <v>0</v>
      </c>
      <c r="S1370" s="439">
        <f t="shared" si="1010"/>
        <v>0</v>
      </c>
      <c r="T1370" s="443">
        <f t="shared" si="1010"/>
        <v>0</v>
      </c>
      <c r="U1370" s="439">
        <f t="shared" si="1010"/>
        <v>0</v>
      </c>
      <c r="V1370" s="439">
        <f t="shared" si="1010"/>
        <v>0</v>
      </c>
      <c r="W1370" s="439">
        <f t="shared" si="1010"/>
        <v>0</v>
      </c>
      <c r="X1370" s="439">
        <f t="shared" si="1010"/>
        <v>0</v>
      </c>
      <c r="Y1370" s="443">
        <f t="shared" si="1010"/>
        <v>0</v>
      </c>
      <c r="Z1370" s="439">
        <f t="shared" si="1010"/>
        <v>0</v>
      </c>
      <c r="AA1370" s="439">
        <f t="shared" si="1010"/>
        <v>0</v>
      </c>
      <c r="AB1370" s="439">
        <f t="shared" si="1010"/>
        <v>0</v>
      </c>
      <c r="AC1370" s="439">
        <f t="shared" si="1010"/>
        <v>0</v>
      </c>
      <c r="AD1370" s="439">
        <f t="shared" si="1010"/>
        <v>0</v>
      </c>
      <c r="AE1370" s="443">
        <f t="shared" ref="AE1370:AI1381" si="1011">AD1478</f>
        <v>0</v>
      </c>
      <c r="AF1370" s="439">
        <f t="shared" si="1011"/>
        <v>0</v>
      </c>
      <c r="AG1370" s="439">
        <f t="shared" si="1011"/>
        <v>0</v>
      </c>
      <c r="AH1370" s="439">
        <f t="shared" si="1011"/>
        <v>0</v>
      </c>
      <c r="AI1370" s="440">
        <f t="shared" si="1011"/>
        <v>0</v>
      </c>
      <c r="AJ1370" s="443">
        <f t="shared" ref="AJ1370:AJ1381" si="1012">AI1478</f>
        <v>0</v>
      </c>
      <c r="AK1370" s="439">
        <f t="shared" ref="AK1370:AK1381" si="1013">AJ1478</f>
        <v>0</v>
      </c>
      <c r="AL1370" s="439">
        <f t="shared" ref="AL1370:AL1381" si="1014">AK1478</f>
        <v>0</v>
      </c>
      <c r="AM1370" s="439">
        <f t="shared" ref="AM1370:AM1381" si="1015">AL1478</f>
        <v>0</v>
      </c>
      <c r="AN1370" s="440">
        <f t="shared" ref="AN1370:AN1381" si="1016">AM1478</f>
        <v>0</v>
      </c>
    </row>
    <row r="1371" spans="1:40" outlineLevel="2">
      <c r="A1371" s="882">
        <f>ROW()</f>
        <v>1371</v>
      </c>
      <c r="B1371" s="453"/>
      <c r="D1371" s="452" t="s">
        <v>301</v>
      </c>
      <c r="H1371" s="458"/>
      <c r="I1371" s="458"/>
      <c r="J1371" s="459"/>
      <c r="K1371" s="458"/>
      <c r="L1371" s="458"/>
      <c r="M1371" s="458"/>
      <c r="N1371" s="440">
        <f t="shared" si="1010"/>
        <v>0</v>
      </c>
      <c r="O1371" s="439">
        <f t="shared" si="1010"/>
        <v>0</v>
      </c>
      <c r="P1371" s="439">
        <f t="shared" si="1010"/>
        <v>0</v>
      </c>
      <c r="Q1371" s="439">
        <f t="shared" si="1010"/>
        <v>0</v>
      </c>
      <c r="R1371" s="439">
        <f t="shared" si="1010"/>
        <v>0</v>
      </c>
      <c r="S1371" s="439">
        <f t="shared" si="1010"/>
        <v>0</v>
      </c>
      <c r="T1371" s="334">
        <v>0</v>
      </c>
      <c r="U1371" s="439">
        <f t="shared" si="1010"/>
        <v>0</v>
      </c>
      <c r="V1371" s="439">
        <f t="shared" si="1010"/>
        <v>0</v>
      </c>
      <c r="W1371" s="439">
        <f t="shared" si="1010"/>
        <v>0</v>
      </c>
      <c r="X1371" s="439">
        <f t="shared" si="1010"/>
        <v>0</v>
      </c>
      <c r="Y1371" s="443">
        <f t="shared" ref="Y1371" si="1017">X1479</f>
        <v>0</v>
      </c>
      <c r="Z1371" s="439">
        <f t="shared" ref="Z1371" si="1018">Y1479</f>
        <v>0</v>
      </c>
      <c r="AA1371" s="439">
        <f t="shared" ref="AA1371" si="1019">Z1479</f>
        <v>0</v>
      </c>
      <c r="AB1371" s="439">
        <f t="shared" ref="AB1371" si="1020">AA1479</f>
        <v>0</v>
      </c>
      <c r="AC1371" s="439">
        <f t="shared" ref="AC1371" si="1021">AB1479</f>
        <v>0</v>
      </c>
      <c r="AD1371" s="439">
        <f t="shared" ref="AD1371" si="1022">AC1479</f>
        <v>0</v>
      </c>
      <c r="AE1371" s="443">
        <f t="shared" si="1011"/>
        <v>0</v>
      </c>
      <c r="AF1371" s="439">
        <f t="shared" si="1011"/>
        <v>0</v>
      </c>
      <c r="AG1371" s="439">
        <f t="shared" si="1011"/>
        <v>0</v>
      </c>
      <c r="AH1371" s="439">
        <f t="shared" si="1011"/>
        <v>0</v>
      </c>
      <c r="AI1371" s="440">
        <f t="shared" si="1011"/>
        <v>0</v>
      </c>
      <c r="AJ1371" s="443">
        <f t="shared" si="1012"/>
        <v>0</v>
      </c>
      <c r="AK1371" s="439">
        <f t="shared" si="1013"/>
        <v>0</v>
      </c>
      <c r="AL1371" s="439">
        <f t="shared" si="1014"/>
        <v>0</v>
      </c>
      <c r="AM1371" s="439">
        <f t="shared" si="1015"/>
        <v>0</v>
      </c>
      <c r="AN1371" s="440">
        <f t="shared" si="1016"/>
        <v>0</v>
      </c>
    </row>
    <row r="1372" spans="1:40" outlineLevel="2">
      <c r="A1372" s="882">
        <f>ROW()</f>
        <v>1372</v>
      </c>
      <c r="B1372" s="453"/>
      <c r="D1372" s="452" t="s">
        <v>29</v>
      </c>
      <c r="H1372" s="458"/>
      <c r="I1372" s="458"/>
      <c r="J1372" s="459"/>
      <c r="K1372" s="458"/>
      <c r="L1372" s="458"/>
      <c r="M1372" s="458"/>
      <c r="N1372" s="440">
        <f t="shared" ref="N1372:S1380" si="1023">M1480</f>
        <v>0</v>
      </c>
      <c r="O1372" s="439">
        <f t="shared" si="1023"/>
        <v>9.1199999999999992</v>
      </c>
      <c r="P1372" s="439">
        <f t="shared" si="1023"/>
        <v>8.6639999999999997</v>
      </c>
      <c r="Q1372" s="439">
        <f t="shared" si="1023"/>
        <v>8.2080000000000002</v>
      </c>
      <c r="R1372" s="439">
        <f t="shared" si="1023"/>
        <v>7.7519999999999998</v>
      </c>
      <c r="S1372" s="439">
        <f t="shared" si="1023"/>
        <v>7.2959999999999994</v>
      </c>
      <c r="T1372" s="334">
        <v>0</v>
      </c>
      <c r="U1372" s="439">
        <f t="shared" ref="U1372:AD1372" si="1024">T1480</f>
        <v>0</v>
      </c>
      <c r="V1372" s="439">
        <f t="shared" si="1024"/>
        <v>0</v>
      </c>
      <c r="W1372" s="439">
        <f t="shared" si="1024"/>
        <v>0</v>
      </c>
      <c r="X1372" s="439">
        <f t="shared" si="1024"/>
        <v>0</v>
      </c>
      <c r="Y1372" s="443">
        <f t="shared" si="1024"/>
        <v>0</v>
      </c>
      <c r="Z1372" s="439">
        <f t="shared" si="1024"/>
        <v>0</v>
      </c>
      <c r="AA1372" s="439">
        <f t="shared" si="1024"/>
        <v>0</v>
      </c>
      <c r="AB1372" s="439">
        <f t="shared" si="1024"/>
        <v>0</v>
      </c>
      <c r="AC1372" s="439">
        <f t="shared" si="1024"/>
        <v>0</v>
      </c>
      <c r="AD1372" s="439">
        <f t="shared" si="1024"/>
        <v>0</v>
      </c>
      <c r="AE1372" s="443">
        <f t="shared" si="1011"/>
        <v>0</v>
      </c>
      <c r="AF1372" s="439">
        <f t="shared" si="1011"/>
        <v>0</v>
      </c>
      <c r="AG1372" s="439">
        <f t="shared" si="1011"/>
        <v>0</v>
      </c>
      <c r="AH1372" s="439">
        <f t="shared" si="1011"/>
        <v>0</v>
      </c>
      <c r="AI1372" s="440">
        <f t="shared" si="1011"/>
        <v>0</v>
      </c>
      <c r="AJ1372" s="443">
        <f t="shared" si="1012"/>
        <v>0</v>
      </c>
      <c r="AK1372" s="439">
        <f t="shared" si="1013"/>
        <v>0</v>
      </c>
      <c r="AL1372" s="439">
        <f t="shared" si="1014"/>
        <v>0</v>
      </c>
      <c r="AM1372" s="439">
        <f t="shared" si="1015"/>
        <v>0</v>
      </c>
      <c r="AN1372" s="440">
        <f t="shared" si="1016"/>
        <v>0</v>
      </c>
    </row>
    <row r="1373" spans="1:40" outlineLevel="2">
      <c r="A1373" s="882">
        <f>ROW()</f>
        <v>1373</v>
      </c>
      <c r="B1373" s="453"/>
      <c r="D1373" s="452" t="s">
        <v>30</v>
      </c>
      <c r="H1373" s="458"/>
      <c r="I1373" s="458"/>
      <c r="J1373" s="459"/>
      <c r="K1373" s="458"/>
      <c r="L1373" s="458"/>
      <c r="M1373" s="458"/>
      <c r="N1373" s="440">
        <f t="shared" si="1023"/>
        <v>0</v>
      </c>
      <c r="O1373" s="439">
        <f t="shared" si="1023"/>
        <v>3.5487990434485445E-2</v>
      </c>
      <c r="P1373" s="439">
        <f t="shared" si="1023"/>
        <v>3.3713590912761174E-2</v>
      </c>
      <c r="Q1373" s="439">
        <f t="shared" si="1023"/>
        <v>3.1939191391036903E-2</v>
      </c>
      <c r="R1373" s="439">
        <f t="shared" si="1023"/>
        <v>3.0164791869312632E-2</v>
      </c>
      <c r="S1373" s="439">
        <f t="shared" si="1023"/>
        <v>2.8390392347588361E-2</v>
      </c>
      <c r="T1373" s="443">
        <f>SUM(S1480:S1482)</f>
        <v>6.8666159928258637</v>
      </c>
      <c r="U1373" s="439">
        <f t="shared" ref="U1373:AD1373" si="1025">T1481</f>
        <v>6.6377287930650013</v>
      </c>
      <c r="V1373" s="439">
        <f t="shared" si="1025"/>
        <v>6.1799543935432775</v>
      </c>
      <c r="W1373" s="439">
        <f t="shared" si="1025"/>
        <v>5.7221799940215536</v>
      </c>
      <c r="X1373" s="439">
        <f t="shared" si="1025"/>
        <v>5.2644055944998289</v>
      </c>
      <c r="Y1373" s="443">
        <f t="shared" si="1025"/>
        <v>4.8066311949781042</v>
      </c>
      <c r="Z1373" s="439">
        <f t="shared" si="1025"/>
        <v>4.5777439952172418</v>
      </c>
      <c r="AA1373" s="439">
        <f t="shared" si="1025"/>
        <v>4.119969595695518</v>
      </c>
      <c r="AB1373" s="439">
        <f t="shared" si="1025"/>
        <v>3.6621951961737937</v>
      </c>
      <c r="AC1373" s="439">
        <f t="shared" si="1025"/>
        <v>3.2044207966520695</v>
      </c>
      <c r="AD1373" s="439">
        <f t="shared" si="1025"/>
        <v>2.7466463971303452</v>
      </c>
      <c r="AE1373" s="443">
        <f t="shared" si="1011"/>
        <v>2.2888719976086209</v>
      </c>
      <c r="AF1373" s="439">
        <f t="shared" si="1011"/>
        <v>1.8310975980868966</v>
      </c>
      <c r="AG1373" s="439">
        <f t="shared" si="1011"/>
        <v>1.3733231985651724</v>
      </c>
      <c r="AH1373" s="439">
        <f t="shared" si="1011"/>
        <v>0.91554879904344832</v>
      </c>
      <c r="AI1373" s="440">
        <f t="shared" si="1011"/>
        <v>0.45777439952172416</v>
      </c>
      <c r="AJ1373" s="443">
        <f t="shared" si="1012"/>
        <v>0</v>
      </c>
      <c r="AK1373" s="439">
        <f t="shared" si="1013"/>
        <v>0</v>
      </c>
      <c r="AL1373" s="439">
        <f t="shared" si="1014"/>
        <v>0</v>
      </c>
      <c r="AM1373" s="439">
        <f t="shared" si="1015"/>
        <v>0</v>
      </c>
      <c r="AN1373" s="440">
        <f t="shared" si="1016"/>
        <v>0</v>
      </c>
    </row>
    <row r="1374" spans="1:40" outlineLevel="2">
      <c r="A1374" s="882">
        <f>ROW()</f>
        <v>1374</v>
      </c>
      <c r="B1374" s="453"/>
      <c r="D1374" s="452" t="s">
        <v>31</v>
      </c>
      <c r="H1374" s="458"/>
      <c r="I1374" s="458"/>
      <c r="J1374" s="459"/>
      <c r="K1374" s="458"/>
      <c r="L1374" s="458"/>
      <c r="M1374" s="458"/>
      <c r="N1374" s="440">
        <f t="shared" si="1023"/>
        <v>0</v>
      </c>
      <c r="O1374" s="439">
        <f t="shared" si="1023"/>
        <v>0</v>
      </c>
      <c r="P1374" s="439">
        <f t="shared" si="1023"/>
        <v>0</v>
      </c>
      <c r="Q1374" s="439">
        <f t="shared" si="1023"/>
        <v>0</v>
      </c>
      <c r="R1374" s="439">
        <f t="shared" si="1023"/>
        <v>0</v>
      </c>
      <c r="S1374" s="439">
        <f t="shared" si="1023"/>
        <v>0</v>
      </c>
      <c r="T1374" s="443">
        <f t="shared" ref="T1374:T1380" si="1026">S1482</f>
        <v>0</v>
      </c>
      <c r="U1374" s="439">
        <f t="shared" ref="U1374:AD1374" si="1027">T1482</f>
        <v>0</v>
      </c>
      <c r="V1374" s="439">
        <f t="shared" si="1027"/>
        <v>0</v>
      </c>
      <c r="W1374" s="439">
        <f t="shared" si="1027"/>
        <v>0</v>
      </c>
      <c r="X1374" s="439">
        <f t="shared" si="1027"/>
        <v>0</v>
      </c>
      <c r="Y1374" s="443">
        <f t="shared" si="1027"/>
        <v>0</v>
      </c>
      <c r="Z1374" s="439">
        <f t="shared" si="1027"/>
        <v>0</v>
      </c>
      <c r="AA1374" s="439">
        <f t="shared" si="1027"/>
        <v>0</v>
      </c>
      <c r="AB1374" s="439">
        <f t="shared" si="1027"/>
        <v>0</v>
      </c>
      <c r="AC1374" s="439">
        <f t="shared" si="1027"/>
        <v>0</v>
      </c>
      <c r="AD1374" s="439">
        <f t="shared" si="1027"/>
        <v>0</v>
      </c>
      <c r="AE1374" s="443">
        <f t="shared" si="1011"/>
        <v>0</v>
      </c>
      <c r="AF1374" s="439">
        <f t="shared" si="1011"/>
        <v>0</v>
      </c>
      <c r="AG1374" s="439">
        <f t="shared" si="1011"/>
        <v>0</v>
      </c>
      <c r="AH1374" s="439">
        <f t="shared" si="1011"/>
        <v>0</v>
      </c>
      <c r="AI1374" s="440">
        <f t="shared" si="1011"/>
        <v>0</v>
      </c>
      <c r="AJ1374" s="443">
        <f t="shared" si="1012"/>
        <v>0</v>
      </c>
      <c r="AK1374" s="439">
        <f t="shared" si="1013"/>
        <v>0</v>
      </c>
      <c r="AL1374" s="439">
        <f t="shared" si="1014"/>
        <v>0</v>
      </c>
      <c r="AM1374" s="439">
        <f t="shared" si="1015"/>
        <v>0</v>
      </c>
      <c r="AN1374" s="440">
        <f t="shared" si="1016"/>
        <v>0</v>
      </c>
    </row>
    <row r="1375" spans="1:40" outlineLevel="2">
      <c r="A1375" s="882">
        <f>ROW()</f>
        <v>1375</v>
      </c>
      <c r="B1375" s="453"/>
      <c r="D1375" s="452" t="s">
        <v>32</v>
      </c>
      <c r="H1375" s="458"/>
      <c r="I1375" s="458"/>
      <c r="J1375" s="459"/>
      <c r="K1375" s="458"/>
      <c r="L1375" s="458"/>
      <c r="M1375" s="458"/>
      <c r="N1375" s="440">
        <f t="shared" si="1023"/>
        <v>0</v>
      </c>
      <c r="O1375" s="439">
        <f t="shared" si="1023"/>
        <v>6.2890109630733713E-3</v>
      </c>
      <c r="P1375" s="439">
        <f t="shared" si="1023"/>
        <v>6.1317856889965367E-3</v>
      </c>
      <c r="Q1375" s="439">
        <f t="shared" si="1023"/>
        <v>5.9745604149197022E-3</v>
      </c>
      <c r="R1375" s="439">
        <f t="shared" si="1023"/>
        <v>5.8173351408428676E-3</v>
      </c>
      <c r="S1375" s="439">
        <f t="shared" si="1023"/>
        <v>5.6601098667660331E-3</v>
      </c>
      <c r="T1375" s="443">
        <f t="shared" si="1026"/>
        <v>5.5028845926891985E-3</v>
      </c>
      <c r="U1375" s="439">
        <f t="shared" ref="U1375:AD1375" si="1028">T1483</f>
        <v>5.4242719556507812E-3</v>
      </c>
      <c r="V1375" s="439">
        <f t="shared" si="1028"/>
        <v>5.2670466815739466E-3</v>
      </c>
      <c r="W1375" s="439">
        <f t="shared" si="1028"/>
        <v>5.1098214074971121E-3</v>
      </c>
      <c r="X1375" s="439">
        <f t="shared" si="1028"/>
        <v>4.9525961334202775E-3</v>
      </c>
      <c r="Y1375" s="443">
        <f t="shared" si="1028"/>
        <v>4.7953708593434429E-3</v>
      </c>
      <c r="Z1375" s="439">
        <f t="shared" si="1028"/>
        <v>4.7167582223050257E-3</v>
      </c>
      <c r="AA1375" s="439">
        <f t="shared" si="1028"/>
        <v>4.5595329482281911E-3</v>
      </c>
      <c r="AB1375" s="439">
        <f t="shared" si="1028"/>
        <v>4.4023076741513565E-3</v>
      </c>
      <c r="AC1375" s="439">
        <f t="shared" si="1028"/>
        <v>4.245082400074522E-3</v>
      </c>
      <c r="AD1375" s="439">
        <f t="shared" si="1028"/>
        <v>4.0878571259976874E-3</v>
      </c>
      <c r="AE1375" s="443">
        <f t="shared" si="1011"/>
        <v>3.9306318519208537E-3</v>
      </c>
      <c r="AF1375" s="439">
        <f t="shared" si="1011"/>
        <v>3.7734065778440196E-3</v>
      </c>
      <c r="AG1375" s="439">
        <f t="shared" si="1011"/>
        <v>3.6161813037671854E-3</v>
      </c>
      <c r="AH1375" s="439">
        <f t="shared" si="1011"/>
        <v>3.4589560296903513E-3</v>
      </c>
      <c r="AI1375" s="440">
        <f t="shared" si="1011"/>
        <v>3.3017307556135172E-3</v>
      </c>
      <c r="AJ1375" s="443">
        <f t="shared" si="1012"/>
        <v>3.1445054815366831E-3</v>
      </c>
      <c r="AK1375" s="439">
        <f t="shared" si="1013"/>
        <v>2.9872802074598489E-3</v>
      </c>
      <c r="AL1375" s="439">
        <f t="shared" si="1014"/>
        <v>2.8300549333830148E-3</v>
      </c>
      <c r="AM1375" s="439">
        <f t="shared" si="1015"/>
        <v>2.6728296593061807E-3</v>
      </c>
      <c r="AN1375" s="440">
        <f t="shared" si="1016"/>
        <v>2.5156043852293465E-3</v>
      </c>
    </row>
    <row r="1376" spans="1:40" outlineLevel="2">
      <c r="A1376" s="882">
        <f>ROW()</f>
        <v>1376</v>
      </c>
      <c r="B1376" s="453"/>
      <c r="D1376" s="452" t="s">
        <v>33</v>
      </c>
      <c r="H1376" s="458"/>
      <c r="I1376" s="458"/>
      <c r="J1376" s="459"/>
      <c r="K1376" s="458"/>
      <c r="L1376" s="458"/>
      <c r="M1376" s="458"/>
      <c r="N1376" s="440">
        <f t="shared" si="1023"/>
        <v>0</v>
      </c>
      <c r="O1376" s="439">
        <f t="shared" si="1023"/>
        <v>0</v>
      </c>
      <c r="P1376" s="439">
        <f t="shared" si="1023"/>
        <v>0</v>
      </c>
      <c r="Q1376" s="439">
        <f t="shared" si="1023"/>
        <v>0</v>
      </c>
      <c r="R1376" s="439">
        <f t="shared" si="1023"/>
        <v>0</v>
      </c>
      <c r="S1376" s="439">
        <f t="shared" si="1023"/>
        <v>0</v>
      </c>
      <c r="T1376" s="443">
        <f t="shared" si="1026"/>
        <v>0</v>
      </c>
      <c r="U1376" s="439">
        <f t="shared" ref="U1376:AD1376" si="1029">T1484</f>
        <v>0</v>
      </c>
      <c r="V1376" s="439">
        <f t="shared" si="1029"/>
        <v>0</v>
      </c>
      <c r="W1376" s="439">
        <f t="shared" si="1029"/>
        <v>0</v>
      </c>
      <c r="X1376" s="439">
        <f t="shared" si="1029"/>
        <v>0</v>
      </c>
      <c r="Y1376" s="443">
        <f t="shared" si="1029"/>
        <v>0</v>
      </c>
      <c r="Z1376" s="439">
        <f t="shared" si="1029"/>
        <v>0</v>
      </c>
      <c r="AA1376" s="439">
        <f t="shared" si="1029"/>
        <v>0</v>
      </c>
      <c r="AB1376" s="439">
        <f t="shared" si="1029"/>
        <v>0</v>
      </c>
      <c r="AC1376" s="439">
        <f t="shared" si="1029"/>
        <v>0</v>
      </c>
      <c r="AD1376" s="439">
        <f t="shared" si="1029"/>
        <v>0</v>
      </c>
      <c r="AE1376" s="443">
        <f t="shared" si="1011"/>
        <v>0</v>
      </c>
      <c r="AF1376" s="439">
        <f t="shared" si="1011"/>
        <v>0</v>
      </c>
      <c r="AG1376" s="439">
        <f t="shared" si="1011"/>
        <v>0</v>
      </c>
      <c r="AH1376" s="439">
        <f t="shared" si="1011"/>
        <v>0</v>
      </c>
      <c r="AI1376" s="440">
        <f t="shared" si="1011"/>
        <v>0</v>
      </c>
      <c r="AJ1376" s="443">
        <f t="shared" si="1012"/>
        <v>0</v>
      </c>
      <c r="AK1376" s="439">
        <f t="shared" si="1013"/>
        <v>0</v>
      </c>
      <c r="AL1376" s="439">
        <f t="shared" si="1014"/>
        <v>0</v>
      </c>
      <c r="AM1376" s="439">
        <f t="shared" si="1015"/>
        <v>0</v>
      </c>
      <c r="AN1376" s="440">
        <f t="shared" si="1016"/>
        <v>0</v>
      </c>
    </row>
    <row r="1377" spans="1:40" outlineLevel="2">
      <c r="A1377" s="882">
        <f>ROW()</f>
        <v>1377</v>
      </c>
      <c r="B1377" s="453"/>
      <c r="D1377" s="452" t="s">
        <v>27</v>
      </c>
      <c r="H1377" s="458"/>
      <c r="I1377" s="458"/>
      <c r="J1377" s="459"/>
      <c r="K1377" s="458"/>
      <c r="L1377" s="458"/>
      <c r="M1377" s="458"/>
      <c r="N1377" s="440">
        <f t="shared" si="1023"/>
        <v>0</v>
      </c>
      <c r="O1377" s="439">
        <f t="shared" si="1023"/>
        <v>0</v>
      </c>
      <c r="P1377" s="439">
        <f t="shared" si="1023"/>
        <v>0</v>
      </c>
      <c r="Q1377" s="439">
        <f t="shared" si="1023"/>
        <v>0</v>
      </c>
      <c r="R1377" s="439">
        <f t="shared" si="1023"/>
        <v>0</v>
      </c>
      <c r="S1377" s="439">
        <f t="shared" si="1023"/>
        <v>0</v>
      </c>
      <c r="T1377" s="443">
        <f t="shared" si="1026"/>
        <v>0</v>
      </c>
      <c r="U1377" s="439">
        <f t="shared" ref="U1377:AD1377" si="1030">T1485</f>
        <v>0</v>
      </c>
      <c r="V1377" s="439">
        <f t="shared" si="1030"/>
        <v>0</v>
      </c>
      <c r="W1377" s="439">
        <f t="shared" si="1030"/>
        <v>0</v>
      </c>
      <c r="X1377" s="439">
        <f t="shared" si="1030"/>
        <v>0</v>
      </c>
      <c r="Y1377" s="443">
        <f t="shared" si="1030"/>
        <v>0</v>
      </c>
      <c r="Z1377" s="439">
        <f t="shared" si="1030"/>
        <v>0</v>
      </c>
      <c r="AA1377" s="439">
        <f t="shared" si="1030"/>
        <v>0</v>
      </c>
      <c r="AB1377" s="439">
        <f t="shared" si="1030"/>
        <v>0</v>
      </c>
      <c r="AC1377" s="439">
        <f t="shared" si="1030"/>
        <v>0</v>
      </c>
      <c r="AD1377" s="439">
        <f t="shared" si="1030"/>
        <v>0</v>
      </c>
      <c r="AE1377" s="443">
        <f t="shared" si="1011"/>
        <v>0</v>
      </c>
      <c r="AF1377" s="439">
        <f t="shared" si="1011"/>
        <v>0</v>
      </c>
      <c r="AG1377" s="439">
        <f t="shared" si="1011"/>
        <v>0</v>
      </c>
      <c r="AH1377" s="439">
        <f t="shared" si="1011"/>
        <v>0</v>
      </c>
      <c r="AI1377" s="440">
        <f t="shared" si="1011"/>
        <v>0</v>
      </c>
      <c r="AJ1377" s="443">
        <f t="shared" si="1012"/>
        <v>0</v>
      </c>
      <c r="AK1377" s="439">
        <f t="shared" si="1013"/>
        <v>0</v>
      </c>
      <c r="AL1377" s="439">
        <f t="shared" si="1014"/>
        <v>0</v>
      </c>
      <c r="AM1377" s="439">
        <f t="shared" si="1015"/>
        <v>0</v>
      </c>
      <c r="AN1377" s="440">
        <f t="shared" si="1016"/>
        <v>0</v>
      </c>
    </row>
    <row r="1378" spans="1:40" outlineLevel="2">
      <c r="A1378" s="882">
        <f>ROW()</f>
        <v>1378</v>
      </c>
      <c r="B1378" s="453"/>
      <c r="D1378" s="452" t="s">
        <v>34</v>
      </c>
      <c r="H1378" s="458"/>
      <c r="I1378" s="458"/>
      <c r="J1378" s="459"/>
      <c r="K1378" s="458"/>
      <c r="L1378" s="458"/>
      <c r="M1378" s="458"/>
      <c r="N1378" s="440">
        <f t="shared" si="1023"/>
        <v>0</v>
      </c>
      <c r="O1378" s="439">
        <f t="shared" si="1023"/>
        <v>16.29</v>
      </c>
      <c r="P1378" s="439">
        <f t="shared" si="1023"/>
        <v>15.638399999999999</v>
      </c>
      <c r="Q1378" s="439">
        <f t="shared" si="1023"/>
        <v>14.986799999999999</v>
      </c>
      <c r="R1378" s="439">
        <f t="shared" si="1023"/>
        <v>14.335199999999999</v>
      </c>
      <c r="S1378" s="439">
        <f t="shared" si="1023"/>
        <v>13.683599999999998</v>
      </c>
      <c r="T1378" s="443">
        <f t="shared" si="1026"/>
        <v>13.031999999999998</v>
      </c>
      <c r="U1378" s="439">
        <f t="shared" ref="U1378:AD1378" si="1031">T1486</f>
        <v>12.706199999999999</v>
      </c>
      <c r="V1378" s="439">
        <f t="shared" si="1031"/>
        <v>12.054599999999999</v>
      </c>
      <c r="W1378" s="439">
        <f t="shared" si="1031"/>
        <v>11.402999999999999</v>
      </c>
      <c r="X1378" s="439">
        <f t="shared" si="1031"/>
        <v>10.751399999999999</v>
      </c>
      <c r="Y1378" s="443">
        <f t="shared" si="1031"/>
        <v>10.099799999999998</v>
      </c>
      <c r="Z1378" s="439">
        <f t="shared" si="1031"/>
        <v>9.7739999999999991</v>
      </c>
      <c r="AA1378" s="439">
        <f t="shared" si="1031"/>
        <v>9.122399999999999</v>
      </c>
      <c r="AB1378" s="439">
        <f t="shared" si="1031"/>
        <v>8.4707999999999988</v>
      </c>
      <c r="AC1378" s="439">
        <f t="shared" si="1031"/>
        <v>7.8191999999999986</v>
      </c>
      <c r="AD1378" s="439">
        <f t="shared" si="1031"/>
        <v>7.1675999999999984</v>
      </c>
      <c r="AE1378" s="443">
        <f t="shared" si="1011"/>
        <v>6.5159999999999982</v>
      </c>
      <c r="AF1378" s="439">
        <f t="shared" si="1011"/>
        <v>5.8643999999999981</v>
      </c>
      <c r="AG1378" s="439">
        <f t="shared" si="1011"/>
        <v>5.2127999999999979</v>
      </c>
      <c r="AH1378" s="439">
        <f t="shared" si="1011"/>
        <v>4.5611999999999977</v>
      </c>
      <c r="AI1378" s="440">
        <f t="shared" si="1011"/>
        <v>3.909599999999998</v>
      </c>
      <c r="AJ1378" s="443">
        <f t="shared" si="1012"/>
        <v>3.2579999999999982</v>
      </c>
      <c r="AK1378" s="439">
        <f t="shared" si="1013"/>
        <v>2.6063999999999985</v>
      </c>
      <c r="AL1378" s="439">
        <f t="shared" si="1014"/>
        <v>1.9547999999999988</v>
      </c>
      <c r="AM1378" s="439">
        <f t="shared" si="1015"/>
        <v>1.303199999999999</v>
      </c>
      <c r="AN1378" s="440">
        <f t="shared" si="1016"/>
        <v>0.65159999999999951</v>
      </c>
    </row>
    <row r="1379" spans="1:40" outlineLevel="2">
      <c r="A1379" s="882">
        <f>ROW()</f>
        <v>1379</v>
      </c>
      <c r="B1379" s="453"/>
      <c r="D1379" s="452" t="s">
        <v>35</v>
      </c>
      <c r="H1379" s="458"/>
      <c r="I1379" s="458"/>
      <c r="J1379" s="459"/>
      <c r="K1379" s="458"/>
      <c r="L1379" s="458"/>
      <c r="M1379" s="458"/>
      <c r="N1379" s="440">
        <f t="shared" si="1023"/>
        <v>0</v>
      </c>
      <c r="O1379" s="439">
        <f t="shared" si="1023"/>
        <v>7.7982762913079914E-2</v>
      </c>
      <c r="P1379" s="439">
        <f t="shared" si="1023"/>
        <v>7.018448662177193E-2</v>
      </c>
      <c r="Q1379" s="439">
        <f t="shared" si="1023"/>
        <v>6.2386210330463938E-2</v>
      </c>
      <c r="R1379" s="439">
        <f t="shared" si="1023"/>
        <v>5.4587934039155947E-2</v>
      </c>
      <c r="S1379" s="439">
        <f t="shared" si="1023"/>
        <v>4.6789657747847956E-2</v>
      </c>
      <c r="T1379" s="443">
        <f t="shared" si="1026"/>
        <v>3.8991381456539964E-2</v>
      </c>
      <c r="U1379" s="439">
        <f t="shared" ref="U1379:AD1380" si="1032">T1487</f>
        <v>3.5092243310885965E-2</v>
      </c>
      <c r="V1379" s="439">
        <f t="shared" si="1032"/>
        <v>2.7293967019577973E-2</v>
      </c>
      <c r="W1379" s="439">
        <f t="shared" si="1032"/>
        <v>1.9495690728269982E-2</v>
      </c>
      <c r="X1379" s="439">
        <f t="shared" si="1032"/>
        <v>1.1697414436961989E-2</v>
      </c>
      <c r="Y1379" s="443">
        <f t="shared" si="1032"/>
        <v>3.8991381456539966E-3</v>
      </c>
      <c r="Z1379" s="439">
        <f t="shared" si="1032"/>
        <v>0</v>
      </c>
      <c r="AA1379" s="439">
        <f t="shared" si="1032"/>
        <v>0</v>
      </c>
      <c r="AB1379" s="439">
        <f t="shared" si="1032"/>
        <v>0</v>
      </c>
      <c r="AC1379" s="439">
        <f t="shared" si="1032"/>
        <v>0</v>
      </c>
      <c r="AD1379" s="439">
        <f t="shared" si="1032"/>
        <v>0</v>
      </c>
      <c r="AE1379" s="443">
        <f t="shared" si="1011"/>
        <v>0</v>
      </c>
      <c r="AF1379" s="439">
        <f t="shared" si="1011"/>
        <v>0</v>
      </c>
      <c r="AG1379" s="439">
        <f t="shared" si="1011"/>
        <v>0</v>
      </c>
      <c r="AH1379" s="439">
        <f t="shared" si="1011"/>
        <v>0</v>
      </c>
      <c r="AI1379" s="440">
        <f t="shared" si="1011"/>
        <v>0</v>
      </c>
      <c r="AJ1379" s="443">
        <f t="shared" si="1012"/>
        <v>0</v>
      </c>
      <c r="AK1379" s="439">
        <f t="shared" si="1013"/>
        <v>0</v>
      </c>
      <c r="AL1379" s="439">
        <f t="shared" si="1014"/>
        <v>0</v>
      </c>
      <c r="AM1379" s="439">
        <f t="shared" si="1015"/>
        <v>0</v>
      </c>
      <c r="AN1379" s="440">
        <f t="shared" si="1016"/>
        <v>0</v>
      </c>
    </row>
    <row r="1380" spans="1:40" outlineLevel="2">
      <c r="A1380" s="882">
        <f>ROW()</f>
        <v>1380</v>
      </c>
      <c r="B1380" s="453"/>
      <c r="D1380" s="452" t="s">
        <v>302</v>
      </c>
      <c r="H1380" s="458"/>
      <c r="I1380" s="458"/>
      <c r="J1380" s="459"/>
      <c r="K1380" s="458"/>
      <c r="L1380" s="458"/>
      <c r="M1380" s="458"/>
      <c r="N1380" s="440">
        <f t="shared" si="1023"/>
        <v>0</v>
      </c>
      <c r="O1380" s="439">
        <f t="shared" si="1023"/>
        <v>0</v>
      </c>
      <c r="P1380" s="439">
        <f t="shared" si="1023"/>
        <v>0</v>
      </c>
      <c r="Q1380" s="439">
        <f t="shared" si="1023"/>
        <v>0</v>
      </c>
      <c r="R1380" s="439">
        <f t="shared" si="1023"/>
        <v>0</v>
      </c>
      <c r="S1380" s="439">
        <f t="shared" si="1023"/>
        <v>0</v>
      </c>
      <c r="T1380" s="443">
        <f t="shared" si="1026"/>
        <v>0</v>
      </c>
      <c r="U1380" s="439">
        <f t="shared" si="1032"/>
        <v>0</v>
      </c>
      <c r="V1380" s="439">
        <f t="shared" si="1032"/>
        <v>0</v>
      </c>
      <c r="W1380" s="439">
        <f t="shared" si="1032"/>
        <v>0</v>
      </c>
      <c r="X1380" s="439">
        <f t="shared" si="1032"/>
        <v>0</v>
      </c>
      <c r="Y1380" s="443">
        <f t="shared" ref="Y1380" si="1033">X1488</f>
        <v>0</v>
      </c>
      <c r="Z1380" s="439">
        <f t="shared" ref="Z1380" si="1034">Y1488</f>
        <v>0</v>
      </c>
      <c r="AA1380" s="439">
        <f t="shared" ref="AA1380" si="1035">Z1488</f>
        <v>0</v>
      </c>
      <c r="AB1380" s="439">
        <f t="shared" ref="AB1380" si="1036">AA1488</f>
        <v>0</v>
      </c>
      <c r="AC1380" s="439">
        <f t="shared" ref="AC1380" si="1037">AB1488</f>
        <v>0</v>
      </c>
      <c r="AD1380" s="439">
        <f t="shared" ref="AD1380" si="1038">AC1488</f>
        <v>0</v>
      </c>
      <c r="AE1380" s="443">
        <f t="shared" si="1011"/>
        <v>0</v>
      </c>
      <c r="AF1380" s="439">
        <f t="shared" si="1011"/>
        <v>0</v>
      </c>
      <c r="AG1380" s="439">
        <f t="shared" si="1011"/>
        <v>0</v>
      </c>
      <c r="AH1380" s="439">
        <f t="shared" si="1011"/>
        <v>0</v>
      </c>
      <c r="AI1380" s="440">
        <f t="shared" si="1011"/>
        <v>0</v>
      </c>
      <c r="AJ1380" s="443">
        <f t="shared" si="1012"/>
        <v>0</v>
      </c>
      <c r="AK1380" s="439">
        <f t="shared" si="1013"/>
        <v>0</v>
      </c>
      <c r="AL1380" s="439">
        <f t="shared" si="1014"/>
        <v>0</v>
      </c>
      <c r="AM1380" s="439">
        <f t="shared" si="1015"/>
        <v>0</v>
      </c>
      <c r="AN1380" s="440">
        <f t="shared" si="1016"/>
        <v>0</v>
      </c>
    </row>
    <row r="1381" spans="1:40" outlineLevel="2">
      <c r="A1381" s="882">
        <f>ROW()</f>
        <v>1381</v>
      </c>
      <c r="B1381" s="453"/>
      <c r="D1381" s="452" t="s">
        <v>36</v>
      </c>
      <c r="H1381" s="458"/>
      <c r="I1381" s="458"/>
      <c r="J1381" s="459"/>
      <c r="K1381" s="458"/>
      <c r="L1381" s="458"/>
      <c r="M1381" s="458"/>
      <c r="N1381" s="440">
        <f t="shared" ref="N1381:AD1381" si="1039">M1489</f>
        <v>0</v>
      </c>
      <c r="O1381" s="439">
        <f t="shared" si="1039"/>
        <v>0.9867869693451724</v>
      </c>
      <c r="P1381" s="439">
        <f t="shared" si="1039"/>
        <v>0.74009022700887928</v>
      </c>
      <c r="Q1381" s="439">
        <f t="shared" si="1039"/>
        <v>0.49339348467258615</v>
      </c>
      <c r="R1381" s="439">
        <f t="shared" si="1039"/>
        <v>0.24669674233629307</v>
      </c>
      <c r="S1381" s="439">
        <f t="shared" si="1039"/>
        <v>0</v>
      </c>
      <c r="T1381" s="443">
        <f t="shared" si="1039"/>
        <v>0</v>
      </c>
      <c r="U1381" s="439">
        <f t="shared" si="1039"/>
        <v>0</v>
      </c>
      <c r="V1381" s="439">
        <f t="shared" si="1039"/>
        <v>0</v>
      </c>
      <c r="W1381" s="439">
        <f t="shared" si="1039"/>
        <v>0</v>
      </c>
      <c r="X1381" s="439">
        <f t="shared" si="1039"/>
        <v>0</v>
      </c>
      <c r="Y1381" s="443">
        <f t="shared" si="1039"/>
        <v>0</v>
      </c>
      <c r="Z1381" s="439">
        <f t="shared" si="1039"/>
        <v>0</v>
      </c>
      <c r="AA1381" s="439">
        <f t="shared" si="1039"/>
        <v>0</v>
      </c>
      <c r="AB1381" s="439">
        <f t="shared" si="1039"/>
        <v>0</v>
      </c>
      <c r="AC1381" s="439">
        <f t="shared" si="1039"/>
        <v>0</v>
      </c>
      <c r="AD1381" s="439">
        <f t="shared" si="1039"/>
        <v>0</v>
      </c>
      <c r="AE1381" s="443">
        <f t="shared" si="1011"/>
        <v>0</v>
      </c>
      <c r="AF1381" s="439">
        <f t="shared" si="1011"/>
        <v>0</v>
      </c>
      <c r="AG1381" s="439">
        <f t="shared" si="1011"/>
        <v>0</v>
      </c>
      <c r="AH1381" s="439">
        <f t="shared" si="1011"/>
        <v>0</v>
      </c>
      <c r="AI1381" s="440">
        <f t="shared" si="1011"/>
        <v>0</v>
      </c>
      <c r="AJ1381" s="443">
        <f t="shared" si="1012"/>
        <v>0</v>
      </c>
      <c r="AK1381" s="439">
        <f t="shared" si="1013"/>
        <v>0</v>
      </c>
      <c r="AL1381" s="439">
        <f t="shared" si="1014"/>
        <v>0</v>
      </c>
      <c r="AM1381" s="439">
        <f t="shared" si="1015"/>
        <v>0</v>
      </c>
      <c r="AN1381" s="440">
        <f t="shared" si="1016"/>
        <v>0</v>
      </c>
    </row>
    <row r="1382" spans="1:40" outlineLevel="2">
      <c r="A1382" s="882">
        <f>ROW()</f>
        <v>1382</v>
      </c>
      <c r="B1382" s="453"/>
      <c r="D1382" s="452" t="s">
        <v>583</v>
      </c>
      <c r="H1382" s="458"/>
      <c r="I1382" s="458"/>
      <c r="J1382" s="459"/>
      <c r="K1382" s="458"/>
      <c r="L1382" s="458"/>
      <c r="M1382" s="458"/>
      <c r="N1382" s="440">
        <f t="shared" ref="N1382:AI1382" si="1040">M1490</f>
        <v>0</v>
      </c>
      <c r="O1382" s="439">
        <f t="shared" si="1040"/>
        <v>0</v>
      </c>
      <c r="P1382" s="439">
        <f t="shared" si="1040"/>
        <v>0</v>
      </c>
      <c r="Q1382" s="439">
        <f t="shared" si="1040"/>
        <v>0</v>
      </c>
      <c r="R1382" s="439">
        <f t="shared" si="1040"/>
        <v>0</v>
      </c>
      <c r="S1382" s="439">
        <f t="shared" si="1040"/>
        <v>0</v>
      </c>
      <c r="T1382" s="443">
        <f t="shared" si="1040"/>
        <v>0</v>
      </c>
      <c r="U1382" s="439">
        <f t="shared" si="1040"/>
        <v>0</v>
      </c>
      <c r="V1382" s="439">
        <f t="shared" si="1040"/>
        <v>0</v>
      </c>
      <c r="W1382" s="439">
        <f t="shared" si="1040"/>
        <v>0</v>
      </c>
      <c r="X1382" s="439">
        <f t="shared" si="1040"/>
        <v>0</v>
      </c>
      <c r="Y1382" s="443">
        <f t="shared" si="1040"/>
        <v>0</v>
      </c>
      <c r="Z1382" s="439">
        <f t="shared" si="1040"/>
        <v>0</v>
      </c>
      <c r="AA1382" s="439">
        <f t="shared" si="1040"/>
        <v>0</v>
      </c>
      <c r="AB1382" s="439">
        <f t="shared" si="1040"/>
        <v>0</v>
      </c>
      <c r="AC1382" s="439">
        <f t="shared" si="1040"/>
        <v>0</v>
      </c>
      <c r="AD1382" s="439">
        <f t="shared" si="1040"/>
        <v>0</v>
      </c>
      <c r="AE1382" s="443">
        <f t="shared" si="1040"/>
        <v>0</v>
      </c>
      <c r="AF1382" s="439">
        <f t="shared" si="1040"/>
        <v>0</v>
      </c>
      <c r="AG1382" s="439">
        <f t="shared" si="1040"/>
        <v>0</v>
      </c>
      <c r="AH1382" s="439">
        <f t="shared" si="1040"/>
        <v>0</v>
      </c>
      <c r="AI1382" s="440">
        <f t="shared" si="1040"/>
        <v>0</v>
      </c>
      <c r="AJ1382" s="443">
        <f t="shared" ref="AJ1382:AN1385" si="1041">AI1490</f>
        <v>0</v>
      </c>
      <c r="AK1382" s="439">
        <f t="shared" si="1041"/>
        <v>0</v>
      </c>
      <c r="AL1382" s="439">
        <f t="shared" si="1041"/>
        <v>0</v>
      </c>
      <c r="AM1382" s="439">
        <f t="shared" si="1041"/>
        <v>0</v>
      </c>
      <c r="AN1382" s="440">
        <f t="shared" si="1041"/>
        <v>0</v>
      </c>
    </row>
    <row r="1383" spans="1:40" outlineLevel="2">
      <c r="A1383" s="882">
        <f>ROW()</f>
        <v>1383</v>
      </c>
      <c r="B1383" s="453"/>
      <c r="D1383" s="452" t="s">
        <v>81</v>
      </c>
      <c r="H1383" s="458"/>
      <c r="I1383" s="458"/>
      <c r="J1383" s="459"/>
      <c r="K1383" s="458"/>
      <c r="L1383" s="458"/>
      <c r="M1383" s="458"/>
      <c r="N1383" s="440">
        <f t="shared" ref="N1383:X1384" si="1042">M1491</f>
        <v>0</v>
      </c>
      <c r="O1383" s="439">
        <f t="shared" si="1042"/>
        <v>7.0033200000000004</v>
      </c>
      <c r="P1383" s="439">
        <f t="shared" si="1042"/>
        <v>5.2524899999999999</v>
      </c>
      <c r="Q1383" s="439">
        <f t="shared" si="1042"/>
        <v>3.5016600000000002</v>
      </c>
      <c r="R1383" s="439">
        <f t="shared" si="1042"/>
        <v>1.7508300000000001</v>
      </c>
      <c r="S1383" s="439">
        <f t="shared" si="1042"/>
        <v>0</v>
      </c>
      <c r="T1383" s="443">
        <f t="shared" si="1042"/>
        <v>0</v>
      </c>
      <c r="U1383" s="439">
        <f t="shared" si="1042"/>
        <v>0</v>
      </c>
      <c r="V1383" s="439">
        <f t="shared" si="1042"/>
        <v>0</v>
      </c>
      <c r="W1383" s="439">
        <f t="shared" si="1042"/>
        <v>0</v>
      </c>
      <c r="X1383" s="439">
        <f t="shared" si="1042"/>
        <v>0</v>
      </c>
      <c r="Y1383" s="443">
        <f t="shared" ref="Y1383:AA1384" si="1043">X1491</f>
        <v>0</v>
      </c>
      <c r="Z1383" s="439">
        <f t="shared" si="1043"/>
        <v>0</v>
      </c>
      <c r="AA1383" s="439">
        <f t="shared" si="1043"/>
        <v>0</v>
      </c>
      <c r="AB1383" s="439">
        <f t="shared" ref="AB1383:AD1384" si="1044">AA1491</f>
        <v>0</v>
      </c>
      <c r="AC1383" s="439">
        <f t="shared" si="1044"/>
        <v>0</v>
      </c>
      <c r="AD1383" s="439">
        <f t="shared" si="1044"/>
        <v>0</v>
      </c>
      <c r="AE1383" s="443">
        <f t="shared" ref="AE1383:AE1385" si="1045">AD1491</f>
        <v>0</v>
      </c>
      <c r="AF1383" s="439">
        <f t="shared" ref="AF1383:AF1385" si="1046">AE1491</f>
        <v>0</v>
      </c>
      <c r="AG1383" s="439">
        <f t="shared" ref="AG1383:AG1385" si="1047">AF1491</f>
        <v>0</v>
      </c>
      <c r="AH1383" s="439">
        <f t="shared" ref="AH1383:AH1385" si="1048">AG1491</f>
        <v>0</v>
      </c>
      <c r="AI1383" s="440">
        <f t="shared" ref="AI1383:AI1385" si="1049">AH1491</f>
        <v>0</v>
      </c>
      <c r="AJ1383" s="443">
        <f t="shared" si="1041"/>
        <v>0</v>
      </c>
      <c r="AK1383" s="439">
        <f t="shared" si="1041"/>
        <v>0</v>
      </c>
      <c r="AL1383" s="439">
        <f t="shared" si="1041"/>
        <v>0</v>
      </c>
      <c r="AM1383" s="439">
        <f t="shared" si="1041"/>
        <v>0</v>
      </c>
      <c r="AN1383" s="440">
        <f t="shared" si="1041"/>
        <v>0</v>
      </c>
    </row>
    <row r="1384" spans="1:40" outlineLevel="2">
      <c r="A1384" s="882">
        <f>ROW()</f>
        <v>1384</v>
      </c>
      <c r="B1384" s="453"/>
      <c r="D1384" s="452" t="s">
        <v>28</v>
      </c>
      <c r="H1384" s="458"/>
      <c r="I1384" s="458"/>
      <c r="J1384" s="459"/>
      <c r="K1384" s="458"/>
      <c r="L1384" s="458"/>
      <c r="M1384" s="458"/>
      <c r="N1384" s="440">
        <f t="shared" si="1042"/>
        <v>0</v>
      </c>
      <c r="O1384" s="439">
        <f t="shared" si="1042"/>
        <v>0</v>
      </c>
      <c r="P1384" s="439">
        <f t="shared" si="1042"/>
        <v>0</v>
      </c>
      <c r="Q1384" s="439">
        <f t="shared" si="1042"/>
        <v>0</v>
      </c>
      <c r="R1384" s="439">
        <f t="shared" si="1042"/>
        <v>0</v>
      </c>
      <c r="S1384" s="439">
        <f t="shared" si="1042"/>
        <v>0</v>
      </c>
      <c r="T1384" s="443">
        <f t="shared" si="1042"/>
        <v>0</v>
      </c>
      <c r="U1384" s="439">
        <f t="shared" si="1042"/>
        <v>0</v>
      </c>
      <c r="V1384" s="439">
        <f t="shared" si="1042"/>
        <v>0</v>
      </c>
      <c r="W1384" s="439">
        <f t="shared" si="1042"/>
        <v>0</v>
      </c>
      <c r="X1384" s="439">
        <f t="shared" si="1042"/>
        <v>0</v>
      </c>
      <c r="Y1384" s="443">
        <f t="shared" si="1043"/>
        <v>0</v>
      </c>
      <c r="Z1384" s="439">
        <f t="shared" si="1043"/>
        <v>0</v>
      </c>
      <c r="AA1384" s="439">
        <f t="shared" si="1043"/>
        <v>0</v>
      </c>
      <c r="AB1384" s="439">
        <f t="shared" si="1044"/>
        <v>0</v>
      </c>
      <c r="AC1384" s="439">
        <f t="shared" si="1044"/>
        <v>0</v>
      </c>
      <c r="AD1384" s="439">
        <f t="shared" si="1044"/>
        <v>0</v>
      </c>
      <c r="AE1384" s="443">
        <f t="shared" si="1045"/>
        <v>0</v>
      </c>
      <c r="AF1384" s="439">
        <f t="shared" si="1046"/>
        <v>0</v>
      </c>
      <c r="AG1384" s="439">
        <f t="shared" si="1047"/>
        <v>0</v>
      </c>
      <c r="AH1384" s="439">
        <f t="shared" si="1048"/>
        <v>0</v>
      </c>
      <c r="AI1384" s="440">
        <f t="shared" si="1049"/>
        <v>0</v>
      </c>
      <c r="AJ1384" s="443">
        <f t="shared" si="1041"/>
        <v>0</v>
      </c>
      <c r="AK1384" s="439">
        <f t="shared" si="1041"/>
        <v>0</v>
      </c>
      <c r="AL1384" s="439">
        <f t="shared" si="1041"/>
        <v>0</v>
      </c>
      <c r="AM1384" s="439">
        <f t="shared" si="1041"/>
        <v>0</v>
      </c>
      <c r="AN1384" s="440">
        <f t="shared" si="1041"/>
        <v>0</v>
      </c>
    </row>
    <row r="1385" spans="1:40" outlineLevel="2">
      <c r="A1385" s="882">
        <f>ROW()</f>
        <v>1385</v>
      </c>
      <c r="B1385" s="453"/>
      <c r="D1385" s="456" t="s">
        <v>443</v>
      </c>
      <c r="E1385" s="456"/>
      <c r="F1385" s="456"/>
      <c r="G1385" s="456"/>
      <c r="H1385" s="460"/>
      <c r="I1385" s="460"/>
      <c r="J1385" s="461"/>
      <c r="K1385" s="460"/>
      <c r="L1385" s="460"/>
      <c r="M1385" s="460"/>
      <c r="N1385" s="442">
        <f t="shared" ref="N1385:AD1385" si="1050">M1493</f>
        <v>0</v>
      </c>
      <c r="O1385" s="441">
        <f t="shared" si="1050"/>
        <v>0</v>
      </c>
      <c r="P1385" s="441">
        <f t="shared" si="1050"/>
        <v>0</v>
      </c>
      <c r="Q1385" s="441">
        <f t="shared" si="1050"/>
        <v>0</v>
      </c>
      <c r="R1385" s="441">
        <f t="shared" si="1050"/>
        <v>0</v>
      </c>
      <c r="S1385" s="441">
        <f t="shared" si="1050"/>
        <v>0</v>
      </c>
      <c r="T1385" s="462">
        <f t="shared" si="1050"/>
        <v>0</v>
      </c>
      <c r="U1385" s="441">
        <f t="shared" si="1050"/>
        <v>0</v>
      </c>
      <c r="V1385" s="441">
        <f t="shared" si="1050"/>
        <v>0</v>
      </c>
      <c r="W1385" s="441">
        <f t="shared" si="1050"/>
        <v>0</v>
      </c>
      <c r="X1385" s="441">
        <f t="shared" si="1050"/>
        <v>0</v>
      </c>
      <c r="Y1385" s="462">
        <f t="shared" si="1050"/>
        <v>0</v>
      </c>
      <c r="Z1385" s="441">
        <f t="shared" si="1050"/>
        <v>0</v>
      </c>
      <c r="AA1385" s="441">
        <f t="shared" si="1050"/>
        <v>0</v>
      </c>
      <c r="AB1385" s="441">
        <f t="shared" si="1050"/>
        <v>0</v>
      </c>
      <c r="AC1385" s="441">
        <f t="shared" si="1050"/>
        <v>0</v>
      </c>
      <c r="AD1385" s="441">
        <f t="shared" si="1050"/>
        <v>0</v>
      </c>
      <c r="AE1385" s="462">
        <f t="shared" si="1045"/>
        <v>0</v>
      </c>
      <c r="AF1385" s="441">
        <f t="shared" si="1046"/>
        <v>0</v>
      </c>
      <c r="AG1385" s="441">
        <f t="shared" si="1047"/>
        <v>0</v>
      </c>
      <c r="AH1385" s="441">
        <f t="shared" si="1048"/>
        <v>0</v>
      </c>
      <c r="AI1385" s="442">
        <f t="shared" si="1049"/>
        <v>0</v>
      </c>
      <c r="AJ1385" s="462">
        <f t="shared" si="1041"/>
        <v>0</v>
      </c>
      <c r="AK1385" s="441">
        <f t="shared" si="1041"/>
        <v>0</v>
      </c>
      <c r="AL1385" s="441">
        <f t="shared" si="1041"/>
        <v>0</v>
      </c>
      <c r="AM1385" s="441">
        <f t="shared" si="1041"/>
        <v>0</v>
      </c>
      <c r="AN1385" s="442">
        <f t="shared" si="1041"/>
        <v>0</v>
      </c>
    </row>
    <row r="1386" spans="1:40" outlineLevel="2">
      <c r="A1386" s="882">
        <f>ROW()</f>
        <v>1386</v>
      </c>
      <c r="B1386" s="453"/>
      <c r="D1386" s="452" t="s">
        <v>24</v>
      </c>
      <c r="H1386" s="458"/>
      <c r="I1386" s="458"/>
      <c r="J1386" s="459"/>
      <c r="K1386" s="458"/>
      <c r="L1386" s="458"/>
      <c r="M1386" s="458"/>
      <c r="N1386" s="440">
        <f t="shared" ref="N1386:AN1386" si="1051">SUM(N1370:N1385)</f>
        <v>0</v>
      </c>
      <c r="O1386" s="439">
        <f t="shared" si="1051"/>
        <v>33.51986673365581</v>
      </c>
      <c r="P1386" s="439">
        <f t="shared" si="1051"/>
        <v>30.405010090232409</v>
      </c>
      <c r="Q1386" s="439">
        <f t="shared" si="1051"/>
        <v>27.290153446809008</v>
      </c>
      <c r="R1386" s="439">
        <f t="shared" si="1051"/>
        <v>24.175296803385603</v>
      </c>
      <c r="S1386" s="439">
        <f t="shared" si="1051"/>
        <v>21.060440159962202</v>
      </c>
      <c r="T1386" s="443">
        <f t="shared" si="1051"/>
        <v>19.943110258875091</v>
      </c>
      <c r="U1386" s="439">
        <f t="shared" si="1051"/>
        <v>19.384445308331536</v>
      </c>
      <c r="V1386" s="439">
        <f t="shared" si="1051"/>
        <v>18.267115407244429</v>
      </c>
      <c r="W1386" s="439">
        <f t="shared" si="1051"/>
        <v>17.149785506157318</v>
      </c>
      <c r="X1386" s="439">
        <f t="shared" si="1051"/>
        <v>16.032455605070211</v>
      </c>
      <c r="Y1386" s="443">
        <f t="shared" si="1051"/>
        <v>14.915125703983099</v>
      </c>
      <c r="Z1386" s="439">
        <f t="shared" si="1051"/>
        <v>14.356460753439546</v>
      </c>
      <c r="AA1386" s="439">
        <f t="shared" si="1051"/>
        <v>13.246929128643746</v>
      </c>
      <c r="AB1386" s="439">
        <f t="shared" si="1051"/>
        <v>12.137397503847943</v>
      </c>
      <c r="AC1386" s="439">
        <f t="shared" si="1051"/>
        <v>11.027865879052143</v>
      </c>
      <c r="AD1386" s="439">
        <f t="shared" si="1051"/>
        <v>9.918334254256342</v>
      </c>
      <c r="AE1386" s="443">
        <f t="shared" si="1051"/>
        <v>8.8088026294605406</v>
      </c>
      <c r="AF1386" s="439">
        <f t="shared" si="1051"/>
        <v>7.6992710046647392</v>
      </c>
      <c r="AG1386" s="439">
        <f t="shared" si="1051"/>
        <v>6.5897393798689379</v>
      </c>
      <c r="AH1386" s="439">
        <f t="shared" si="1051"/>
        <v>5.4802077550731365</v>
      </c>
      <c r="AI1386" s="440">
        <f t="shared" si="1051"/>
        <v>4.370676130277336</v>
      </c>
      <c r="AJ1386" s="443">
        <f t="shared" si="1051"/>
        <v>3.2611445054815351</v>
      </c>
      <c r="AK1386" s="439">
        <f t="shared" si="1051"/>
        <v>2.6093872802074585</v>
      </c>
      <c r="AL1386" s="439">
        <f t="shared" si="1051"/>
        <v>1.9576300549333818</v>
      </c>
      <c r="AM1386" s="439">
        <f t="shared" si="1051"/>
        <v>1.3058728296593052</v>
      </c>
      <c r="AN1386" s="440">
        <f t="shared" si="1051"/>
        <v>0.65411560438522887</v>
      </c>
    </row>
    <row r="1387" spans="1:40" outlineLevel="1">
      <c r="A1387" s="732" t="s">
        <v>59</v>
      </c>
      <c r="B1387" s="733"/>
      <c r="C1387" s="881"/>
      <c r="D1387" s="733"/>
      <c r="E1387" s="733"/>
      <c r="F1387" s="733"/>
      <c r="G1387" s="730"/>
      <c r="H1387" s="733"/>
      <c r="I1387" s="730"/>
      <c r="J1387" s="729"/>
      <c r="K1387" s="730"/>
      <c r="L1387" s="730"/>
      <c r="M1387" s="730"/>
      <c r="N1387" s="731"/>
      <c r="O1387" s="730"/>
      <c r="P1387" s="730"/>
      <c r="Q1387" s="730"/>
      <c r="R1387" s="730"/>
      <c r="S1387" s="730"/>
      <c r="T1387" s="729"/>
      <c r="U1387" s="730"/>
      <c r="V1387" s="730"/>
      <c r="W1387" s="730"/>
      <c r="X1387" s="730"/>
      <c r="Y1387" s="729"/>
      <c r="Z1387" s="730"/>
      <c r="AA1387" s="730"/>
      <c r="AB1387" s="730"/>
      <c r="AC1387" s="730"/>
      <c r="AD1387" s="730"/>
      <c r="AE1387" s="729"/>
      <c r="AF1387" s="730"/>
      <c r="AG1387" s="730"/>
      <c r="AH1387" s="730"/>
      <c r="AI1387" s="731"/>
      <c r="AJ1387" s="729"/>
      <c r="AK1387" s="730"/>
      <c r="AL1387" s="730"/>
      <c r="AM1387" s="730"/>
      <c r="AN1387" s="731"/>
    </row>
    <row r="1388" spans="1:40" outlineLevel="2">
      <c r="A1388" s="882">
        <f>ROW()</f>
        <v>1388</v>
      </c>
      <c r="B1388" s="453"/>
      <c r="D1388" s="452" t="s">
        <v>300</v>
      </c>
      <c r="H1388" s="458"/>
      <c r="I1388" s="458"/>
      <c r="J1388" s="443"/>
      <c r="K1388" s="439"/>
      <c r="L1388" s="439"/>
      <c r="M1388" s="439"/>
      <c r="N1388" s="313">
        <f>N$660</f>
        <v>0</v>
      </c>
      <c r="O1388" s="439"/>
      <c r="P1388" s="439"/>
      <c r="Q1388" s="439"/>
      <c r="R1388" s="439"/>
      <c r="S1388" s="439"/>
      <c r="T1388" s="443"/>
      <c r="U1388" s="439"/>
      <c r="V1388" s="439"/>
      <c r="W1388" s="439"/>
      <c r="X1388" s="439"/>
      <c r="Y1388" s="443"/>
      <c r="Z1388" s="439"/>
      <c r="AA1388" s="439"/>
      <c r="AB1388" s="439"/>
      <c r="AC1388" s="439"/>
      <c r="AD1388" s="439"/>
      <c r="AE1388" s="443"/>
      <c r="AF1388" s="439"/>
      <c r="AG1388" s="439"/>
      <c r="AH1388" s="439"/>
      <c r="AI1388" s="440"/>
      <c r="AJ1388" s="443"/>
      <c r="AK1388" s="439"/>
      <c r="AL1388" s="439"/>
      <c r="AM1388" s="439"/>
      <c r="AN1388" s="440"/>
    </row>
    <row r="1389" spans="1:40" outlineLevel="2">
      <c r="A1389" s="882">
        <f>ROW()</f>
        <v>1389</v>
      </c>
      <c r="B1389" s="453"/>
      <c r="D1389" s="452" t="s">
        <v>301</v>
      </c>
      <c r="H1389" s="458"/>
      <c r="I1389" s="458"/>
      <c r="J1389" s="443"/>
      <c r="K1389" s="439"/>
      <c r="L1389" s="439"/>
      <c r="M1389" s="439"/>
      <c r="N1389" s="313">
        <f>N$661</f>
        <v>0</v>
      </c>
      <c r="O1389" s="439"/>
      <c r="P1389" s="439"/>
      <c r="Q1389" s="439"/>
      <c r="R1389" s="439"/>
      <c r="S1389" s="439"/>
      <c r="T1389" s="443"/>
      <c r="U1389" s="439"/>
      <c r="V1389" s="439"/>
      <c r="W1389" s="439"/>
      <c r="X1389" s="439"/>
      <c r="Y1389" s="443"/>
      <c r="Z1389" s="439"/>
      <c r="AA1389" s="439"/>
      <c r="AB1389" s="439"/>
      <c r="AC1389" s="439"/>
      <c r="AD1389" s="439"/>
      <c r="AE1389" s="443"/>
      <c r="AF1389" s="439"/>
      <c r="AG1389" s="439"/>
      <c r="AH1389" s="439"/>
      <c r="AI1389" s="440"/>
      <c r="AJ1389" s="443"/>
      <c r="AK1389" s="439"/>
      <c r="AL1389" s="439"/>
      <c r="AM1389" s="439"/>
      <c r="AN1389" s="440"/>
    </row>
    <row r="1390" spans="1:40" outlineLevel="2">
      <c r="A1390" s="882">
        <f>ROW()</f>
        <v>1390</v>
      </c>
      <c r="B1390" s="453"/>
      <c r="D1390" s="452" t="s">
        <v>29</v>
      </c>
      <c r="H1390" s="458"/>
      <c r="I1390" s="458"/>
      <c r="J1390" s="443"/>
      <c r="K1390" s="439"/>
      <c r="L1390" s="439"/>
      <c r="M1390" s="439"/>
      <c r="N1390" s="313">
        <f>N$662</f>
        <v>9.1199999999999992</v>
      </c>
      <c r="O1390" s="439"/>
      <c r="P1390" s="439"/>
      <c r="Q1390" s="439"/>
      <c r="R1390" s="439"/>
      <c r="S1390" s="439"/>
      <c r="T1390" s="443"/>
      <c r="U1390" s="439"/>
      <c r="V1390" s="439"/>
      <c r="W1390" s="439"/>
      <c r="X1390" s="439"/>
      <c r="Y1390" s="443"/>
      <c r="Z1390" s="439"/>
      <c r="AA1390" s="439"/>
      <c r="AB1390" s="439"/>
      <c r="AC1390" s="439"/>
      <c r="AD1390" s="439"/>
      <c r="AE1390" s="443"/>
      <c r="AF1390" s="439"/>
      <c r="AG1390" s="439"/>
      <c r="AH1390" s="439"/>
      <c r="AI1390" s="440"/>
      <c r="AJ1390" s="443"/>
      <c r="AK1390" s="439"/>
      <c r="AL1390" s="439"/>
      <c r="AM1390" s="439"/>
      <c r="AN1390" s="440"/>
    </row>
    <row r="1391" spans="1:40" outlineLevel="2">
      <c r="A1391" s="882">
        <f>ROW()</f>
        <v>1391</v>
      </c>
      <c r="B1391" s="453"/>
      <c r="D1391" s="452" t="s">
        <v>30</v>
      </c>
      <c r="H1391" s="458"/>
      <c r="I1391" s="458"/>
      <c r="J1391" s="443"/>
      <c r="K1391" s="439"/>
      <c r="L1391" s="439"/>
      <c r="M1391" s="439"/>
      <c r="N1391" s="313">
        <f>N$663</f>
        <v>3.5487990434485445E-2</v>
      </c>
      <c r="O1391" s="439"/>
      <c r="P1391" s="439"/>
      <c r="Q1391" s="439"/>
      <c r="R1391" s="439"/>
      <c r="S1391" s="439"/>
      <c r="T1391" s="443"/>
      <c r="U1391" s="439"/>
      <c r="V1391" s="439"/>
      <c r="W1391" s="439"/>
      <c r="X1391" s="439"/>
      <c r="Y1391" s="443"/>
      <c r="Z1391" s="439"/>
      <c r="AA1391" s="439"/>
      <c r="AB1391" s="439"/>
      <c r="AC1391" s="439"/>
      <c r="AD1391" s="439"/>
      <c r="AE1391" s="443"/>
      <c r="AF1391" s="439"/>
      <c r="AG1391" s="439"/>
      <c r="AH1391" s="439"/>
      <c r="AI1391" s="440"/>
      <c r="AJ1391" s="443"/>
      <c r="AK1391" s="439"/>
      <c r="AL1391" s="439"/>
      <c r="AM1391" s="439"/>
      <c r="AN1391" s="440"/>
    </row>
    <row r="1392" spans="1:40" outlineLevel="2">
      <c r="A1392" s="882">
        <f>ROW()</f>
        <v>1392</v>
      </c>
      <c r="B1392" s="453"/>
      <c r="D1392" s="452" t="s">
        <v>31</v>
      </c>
      <c r="H1392" s="458"/>
      <c r="I1392" s="458"/>
      <c r="J1392" s="443"/>
      <c r="K1392" s="439"/>
      <c r="L1392" s="439"/>
      <c r="M1392" s="439"/>
      <c r="N1392" s="313">
        <f>N$664</f>
        <v>0</v>
      </c>
      <c r="O1392" s="439"/>
      <c r="P1392" s="439"/>
      <c r="Q1392" s="439"/>
      <c r="R1392" s="439"/>
      <c r="S1392" s="439"/>
      <c r="T1392" s="443"/>
      <c r="U1392" s="439"/>
      <c r="V1392" s="439"/>
      <c r="W1392" s="439"/>
      <c r="X1392" s="439"/>
      <c r="Y1392" s="443"/>
      <c r="Z1392" s="439"/>
      <c r="AA1392" s="439"/>
      <c r="AB1392" s="439"/>
      <c r="AC1392" s="439"/>
      <c r="AD1392" s="439"/>
      <c r="AE1392" s="443"/>
      <c r="AF1392" s="439"/>
      <c r="AG1392" s="439"/>
      <c r="AH1392" s="439"/>
      <c r="AI1392" s="440"/>
      <c r="AJ1392" s="443"/>
      <c r="AK1392" s="439"/>
      <c r="AL1392" s="439"/>
      <c r="AM1392" s="439"/>
      <c r="AN1392" s="440"/>
    </row>
    <row r="1393" spans="1:40" outlineLevel="2">
      <c r="A1393" s="882">
        <f>ROW()</f>
        <v>1393</v>
      </c>
      <c r="B1393" s="453"/>
      <c r="D1393" s="452" t="s">
        <v>32</v>
      </c>
      <c r="H1393" s="458"/>
      <c r="I1393" s="458"/>
      <c r="J1393" s="443"/>
      <c r="K1393" s="439"/>
      <c r="L1393" s="439"/>
      <c r="M1393" s="439"/>
      <c r="N1393" s="313">
        <f>N$665</f>
        <v>6.2890109630733713E-3</v>
      </c>
      <c r="O1393" s="439"/>
      <c r="P1393" s="439"/>
      <c r="Q1393" s="439"/>
      <c r="R1393" s="439"/>
      <c r="S1393" s="439"/>
      <c r="T1393" s="443"/>
      <c r="U1393" s="439"/>
      <c r="V1393" s="439"/>
      <c r="W1393" s="439"/>
      <c r="X1393" s="439"/>
      <c r="Y1393" s="443"/>
      <c r="Z1393" s="439"/>
      <c r="AA1393" s="439"/>
      <c r="AB1393" s="439"/>
      <c r="AC1393" s="439"/>
      <c r="AD1393" s="439"/>
      <c r="AE1393" s="443"/>
      <c r="AF1393" s="439"/>
      <c r="AG1393" s="439"/>
      <c r="AH1393" s="439"/>
      <c r="AI1393" s="440"/>
      <c r="AJ1393" s="443"/>
      <c r="AK1393" s="439"/>
      <c r="AL1393" s="439"/>
      <c r="AM1393" s="439"/>
      <c r="AN1393" s="440"/>
    </row>
    <row r="1394" spans="1:40" outlineLevel="2">
      <c r="A1394" s="882">
        <f>ROW()</f>
        <v>1394</v>
      </c>
      <c r="B1394" s="453"/>
      <c r="D1394" s="452" t="s">
        <v>33</v>
      </c>
      <c r="H1394" s="458"/>
      <c r="I1394" s="458"/>
      <c r="J1394" s="443"/>
      <c r="K1394" s="439"/>
      <c r="L1394" s="439"/>
      <c r="M1394" s="439"/>
      <c r="N1394" s="313">
        <f>N$666</f>
        <v>0</v>
      </c>
      <c r="O1394" s="439"/>
      <c r="P1394" s="439"/>
      <c r="Q1394" s="439"/>
      <c r="R1394" s="439"/>
      <c r="S1394" s="439"/>
      <c r="T1394" s="443"/>
      <c r="U1394" s="439"/>
      <c r="V1394" s="439"/>
      <c r="W1394" s="439"/>
      <c r="X1394" s="439"/>
      <c r="Y1394" s="443"/>
      <c r="Z1394" s="439"/>
      <c r="AA1394" s="439"/>
      <c r="AB1394" s="439"/>
      <c r="AC1394" s="439"/>
      <c r="AD1394" s="439"/>
      <c r="AE1394" s="443"/>
      <c r="AF1394" s="439"/>
      <c r="AG1394" s="439"/>
      <c r="AH1394" s="439"/>
      <c r="AI1394" s="440"/>
      <c r="AJ1394" s="443"/>
      <c r="AK1394" s="439"/>
      <c r="AL1394" s="439"/>
      <c r="AM1394" s="439"/>
      <c r="AN1394" s="440"/>
    </row>
    <row r="1395" spans="1:40" outlineLevel="2">
      <c r="A1395" s="882">
        <f>ROW()</f>
        <v>1395</v>
      </c>
      <c r="B1395" s="453"/>
      <c r="D1395" s="452" t="s">
        <v>27</v>
      </c>
      <c r="H1395" s="458"/>
      <c r="I1395" s="458"/>
      <c r="J1395" s="443"/>
      <c r="K1395" s="439"/>
      <c r="L1395" s="439"/>
      <c r="M1395" s="439"/>
      <c r="N1395" s="313">
        <f>N$667</f>
        <v>0</v>
      </c>
      <c r="O1395" s="439"/>
      <c r="P1395" s="439"/>
      <c r="Q1395" s="439"/>
      <c r="R1395" s="439"/>
      <c r="S1395" s="439"/>
      <c r="T1395" s="443"/>
      <c r="U1395" s="439"/>
      <c r="V1395" s="439"/>
      <c r="W1395" s="439"/>
      <c r="X1395" s="439"/>
      <c r="Y1395" s="443"/>
      <c r="Z1395" s="439"/>
      <c r="AA1395" s="439"/>
      <c r="AB1395" s="439"/>
      <c r="AC1395" s="439"/>
      <c r="AD1395" s="439"/>
      <c r="AE1395" s="443"/>
      <c r="AF1395" s="439"/>
      <c r="AG1395" s="439"/>
      <c r="AH1395" s="439"/>
      <c r="AI1395" s="440"/>
      <c r="AJ1395" s="443"/>
      <c r="AK1395" s="439"/>
      <c r="AL1395" s="439"/>
      <c r="AM1395" s="439"/>
      <c r="AN1395" s="440"/>
    </row>
    <row r="1396" spans="1:40" outlineLevel="2">
      <c r="A1396" s="882">
        <f>ROW()</f>
        <v>1396</v>
      </c>
      <c r="B1396" s="453"/>
      <c r="D1396" s="452" t="s">
        <v>34</v>
      </c>
      <c r="H1396" s="458"/>
      <c r="I1396" s="458"/>
      <c r="J1396" s="443"/>
      <c r="K1396" s="439"/>
      <c r="L1396" s="439"/>
      <c r="M1396" s="439"/>
      <c r="N1396" s="313">
        <f>N$668</f>
        <v>16.29</v>
      </c>
      <c r="O1396" s="439"/>
      <c r="P1396" s="439"/>
      <c r="Q1396" s="439"/>
      <c r="R1396" s="439"/>
      <c r="S1396" s="439"/>
      <c r="T1396" s="443"/>
      <c r="U1396" s="439"/>
      <c r="V1396" s="439"/>
      <c r="W1396" s="439"/>
      <c r="X1396" s="439"/>
      <c r="Y1396" s="443"/>
      <c r="Z1396" s="439"/>
      <c r="AA1396" s="439"/>
      <c r="AB1396" s="439"/>
      <c r="AC1396" s="439"/>
      <c r="AD1396" s="439"/>
      <c r="AE1396" s="443"/>
      <c r="AF1396" s="439"/>
      <c r="AG1396" s="439"/>
      <c r="AH1396" s="439"/>
      <c r="AI1396" s="440"/>
      <c r="AJ1396" s="443"/>
      <c r="AK1396" s="439"/>
      <c r="AL1396" s="439"/>
      <c r="AM1396" s="439"/>
      <c r="AN1396" s="440"/>
    </row>
    <row r="1397" spans="1:40" outlineLevel="2">
      <c r="A1397" s="882">
        <f>ROW()</f>
        <v>1397</v>
      </c>
      <c r="B1397" s="453"/>
      <c r="D1397" s="452" t="s">
        <v>35</v>
      </c>
      <c r="H1397" s="458"/>
      <c r="I1397" s="458"/>
      <c r="J1397" s="443"/>
      <c r="K1397" s="439"/>
      <c r="L1397" s="439"/>
      <c r="M1397" s="439"/>
      <c r="N1397" s="313">
        <f>N$669</f>
        <v>7.7982762913079914E-2</v>
      </c>
      <c r="O1397" s="439"/>
      <c r="P1397" s="439"/>
      <c r="Q1397" s="439"/>
      <c r="R1397" s="439"/>
      <c r="S1397" s="439"/>
      <c r="T1397" s="443"/>
      <c r="U1397" s="439"/>
      <c r="V1397" s="439"/>
      <c r="W1397" s="439"/>
      <c r="X1397" s="439"/>
      <c r="Y1397" s="443"/>
      <c r="Z1397" s="439"/>
      <c r="AA1397" s="439"/>
      <c r="AB1397" s="439"/>
      <c r="AC1397" s="439"/>
      <c r="AD1397" s="439"/>
      <c r="AE1397" s="443"/>
      <c r="AF1397" s="439"/>
      <c r="AG1397" s="439"/>
      <c r="AH1397" s="439"/>
      <c r="AI1397" s="440"/>
      <c r="AJ1397" s="443"/>
      <c r="AK1397" s="439"/>
      <c r="AL1397" s="439"/>
      <c r="AM1397" s="439"/>
      <c r="AN1397" s="440"/>
    </row>
    <row r="1398" spans="1:40" outlineLevel="2">
      <c r="A1398" s="882">
        <f>ROW()</f>
        <v>1398</v>
      </c>
      <c r="B1398" s="453"/>
      <c r="D1398" s="452" t="s">
        <v>302</v>
      </c>
      <c r="H1398" s="458"/>
      <c r="I1398" s="458"/>
      <c r="J1398" s="443"/>
      <c r="K1398" s="439"/>
      <c r="L1398" s="439"/>
      <c r="M1398" s="439"/>
      <c r="N1398" s="313">
        <f>N$670</f>
        <v>0</v>
      </c>
      <c r="O1398" s="439"/>
      <c r="P1398" s="439"/>
      <c r="Q1398" s="439"/>
      <c r="R1398" s="439"/>
      <c r="S1398" s="439"/>
      <c r="T1398" s="443"/>
      <c r="U1398" s="439"/>
      <c r="V1398" s="439"/>
      <c r="W1398" s="439"/>
      <c r="X1398" s="439"/>
      <c r="Y1398" s="443"/>
      <c r="Z1398" s="439"/>
      <c r="AA1398" s="439"/>
      <c r="AB1398" s="439"/>
      <c r="AC1398" s="439"/>
      <c r="AD1398" s="439"/>
      <c r="AE1398" s="443"/>
      <c r="AF1398" s="439"/>
      <c r="AG1398" s="439"/>
      <c r="AH1398" s="439"/>
      <c r="AI1398" s="440"/>
      <c r="AJ1398" s="443"/>
      <c r="AK1398" s="439"/>
      <c r="AL1398" s="439"/>
      <c r="AM1398" s="439"/>
      <c r="AN1398" s="440"/>
    </row>
    <row r="1399" spans="1:40" outlineLevel="2">
      <c r="A1399" s="882">
        <f>ROW()</f>
        <v>1399</v>
      </c>
      <c r="B1399" s="453"/>
      <c r="D1399" s="452" t="s">
        <v>36</v>
      </c>
      <c r="H1399" s="458"/>
      <c r="I1399" s="458"/>
      <c r="J1399" s="443"/>
      <c r="K1399" s="439"/>
      <c r="L1399" s="439"/>
      <c r="M1399" s="439"/>
      <c r="N1399" s="313">
        <f>N$671</f>
        <v>0.9867869693451724</v>
      </c>
      <c r="O1399" s="439"/>
      <c r="P1399" s="439"/>
      <c r="Q1399" s="439"/>
      <c r="R1399" s="439"/>
      <c r="S1399" s="439"/>
      <c r="T1399" s="443"/>
      <c r="U1399" s="439"/>
      <c r="V1399" s="439"/>
      <c r="W1399" s="439"/>
      <c r="X1399" s="439"/>
      <c r="Y1399" s="443"/>
      <c r="Z1399" s="439"/>
      <c r="AA1399" s="439"/>
      <c r="AB1399" s="439"/>
      <c r="AC1399" s="439"/>
      <c r="AD1399" s="439"/>
      <c r="AE1399" s="443"/>
      <c r="AF1399" s="439"/>
      <c r="AG1399" s="439"/>
      <c r="AH1399" s="439"/>
      <c r="AI1399" s="440"/>
      <c r="AJ1399" s="443"/>
      <c r="AK1399" s="439"/>
      <c r="AL1399" s="439"/>
      <c r="AM1399" s="439"/>
      <c r="AN1399" s="440"/>
    </row>
    <row r="1400" spans="1:40" outlineLevel="2">
      <c r="A1400" s="882">
        <f>ROW()</f>
        <v>1400</v>
      </c>
      <c r="B1400" s="453"/>
      <c r="D1400" s="452" t="s">
        <v>583</v>
      </c>
      <c r="H1400" s="458"/>
      <c r="I1400" s="458"/>
      <c r="J1400" s="443"/>
      <c r="K1400" s="439"/>
      <c r="L1400" s="439"/>
      <c r="M1400" s="439"/>
      <c r="N1400" s="313">
        <f>N$672</f>
        <v>0</v>
      </c>
      <c r="O1400" s="439"/>
      <c r="P1400" s="439"/>
      <c r="Q1400" s="439"/>
      <c r="R1400" s="439"/>
      <c r="S1400" s="439"/>
      <c r="T1400" s="443"/>
      <c r="U1400" s="439"/>
      <c r="V1400" s="439"/>
      <c r="W1400" s="439"/>
      <c r="X1400" s="439"/>
      <c r="Y1400" s="443"/>
      <c r="Z1400" s="439"/>
      <c r="AA1400" s="439"/>
      <c r="AB1400" s="439"/>
      <c r="AC1400" s="439"/>
      <c r="AD1400" s="439"/>
      <c r="AE1400" s="443"/>
      <c r="AF1400" s="439"/>
      <c r="AG1400" s="439"/>
      <c r="AH1400" s="439"/>
      <c r="AI1400" s="440"/>
      <c r="AJ1400" s="443"/>
      <c r="AK1400" s="439"/>
      <c r="AL1400" s="439"/>
      <c r="AM1400" s="439"/>
      <c r="AN1400" s="440"/>
    </row>
    <row r="1401" spans="1:40" outlineLevel="2">
      <c r="A1401" s="882">
        <f>ROW()</f>
        <v>1401</v>
      </c>
      <c r="B1401" s="453"/>
      <c r="D1401" s="452" t="s">
        <v>81</v>
      </c>
      <c r="H1401" s="458"/>
      <c r="I1401" s="458"/>
      <c r="J1401" s="443"/>
      <c r="K1401" s="439"/>
      <c r="L1401" s="439"/>
      <c r="M1401" s="439"/>
      <c r="N1401" s="313">
        <f>N$673</f>
        <v>7.0033200000000004</v>
      </c>
      <c r="O1401" s="439"/>
      <c r="P1401" s="439"/>
      <c r="Q1401" s="439"/>
      <c r="R1401" s="439"/>
      <c r="S1401" s="439"/>
      <c r="T1401" s="443"/>
      <c r="U1401" s="439"/>
      <c r="V1401" s="439"/>
      <c r="W1401" s="439"/>
      <c r="X1401" s="439"/>
      <c r="Y1401" s="443"/>
      <c r="Z1401" s="439"/>
      <c r="AA1401" s="439"/>
      <c r="AB1401" s="439"/>
      <c r="AC1401" s="439"/>
      <c r="AD1401" s="439"/>
      <c r="AE1401" s="443"/>
      <c r="AF1401" s="439"/>
      <c r="AG1401" s="439"/>
      <c r="AH1401" s="439"/>
      <c r="AI1401" s="440"/>
      <c r="AJ1401" s="443"/>
      <c r="AK1401" s="439"/>
      <c r="AL1401" s="439"/>
      <c r="AM1401" s="439"/>
      <c r="AN1401" s="440"/>
    </row>
    <row r="1402" spans="1:40" outlineLevel="2">
      <c r="A1402" s="882">
        <f>ROW()</f>
        <v>1402</v>
      </c>
      <c r="B1402" s="453"/>
      <c r="D1402" s="452" t="s">
        <v>28</v>
      </c>
      <c r="H1402" s="458"/>
      <c r="I1402" s="458"/>
      <c r="J1402" s="443"/>
      <c r="K1402" s="439"/>
      <c r="L1402" s="439"/>
      <c r="M1402" s="439"/>
      <c r="N1402" s="313">
        <f>N$674</f>
        <v>0</v>
      </c>
      <c r="O1402" s="439"/>
      <c r="P1402" s="439"/>
      <c r="Q1402" s="439"/>
      <c r="R1402" s="439"/>
      <c r="S1402" s="439"/>
      <c r="T1402" s="443"/>
      <c r="U1402" s="439"/>
      <c r="V1402" s="439"/>
      <c r="W1402" s="439"/>
      <c r="X1402" s="439"/>
      <c r="Y1402" s="443"/>
      <c r="Z1402" s="439"/>
      <c r="AA1402" s="439"/>
      <c r="AB1402" s="439"/>
      <c r="AC1402" s="439"/>
      <c r="AD1402" s="439"/>
      <c r="AE1402" s="443"/>
      <c r="AF1402" s="439"/>
      <c r="AG1402" s="439"/>
      <c r="AH1402" s="439"/>
      <c r="AI1402" s="440"/>
      <c r="AJ1402" s="443"/>
      <c r="AK1402" s="439"/>
      <c r="AL1402" s="439"/>
      <c r="AM1402" s="439"/>
      <c r="AN1402" s="440"/>
    </row>
    <row r="1403" spans="1:40" outlineLevel="2">
      <c r="A1403" s="882">
        <f>ROW()</f>
        <v>1403</v>
      </c>
      <c r="B1403" s="453"/>
      <c r="D1403" s="456" t="s">
        <v>443</v>
      </c>
      <c r="E1403" s="456"/>
      <c r="F1403" s="456"/>
      <c r="G1403" s="456"/>
      <c r="H1403" s="460"/>
      <c r="I1403" s="460"/>
      <c r="J1403" s="462"/>
      <c r="K1403" s="441"/>
      <c r="L1403" s="441"/>
      <c r="M1403" s="441"/>
      <c r="N1403" s="319">
        <f>N$675</f>
        <v>0</v>
      </c>
      <c r="O1403" s="441"/>
      <c r="P1403" s="441"/>
      <c r="Q1403" s="441"/>
      <c r="R1403" s="441"/>
      <c r="S1403" s="441"/>
      <c r="T1403" s="462"/>
      <c r="U1403" s="441"/>
      <c r="V1403" s="441"/>
      <c r="W1403" s="441"/>
      <c r="X1403" s="441"/>
      <c r="Y1403" s="462"/>
      <c r="Z1403" s="441"/>
      <c r="AA1403" s="441"/>
      <c r="AB1403" s="441"/>
      <c r="AC1403" s="441"/>
      <c r="AD1403" s="441"/>
      <c r="AE1403" s="462"/>
      <c r="AF1403" s="441"/>
      <c r="AG1403" s="441"/>
      <c r="AH1403" s="441"/>
      <c r="AI1403" s="442"/>
      <c r="AJ1403" s="462"/>
      <c r="AK1403" s="441"/>
      <c r="AL1403" s="441"/>
      <c r="AM1403" s="441"/>
      <c r="AN1403" s="442"/>
    </row>
    <row r="1404" spans="1:40" outlineLevel="2">
      <c r="A1404" s="882">
        <f>ROW()</f>
        <v>1404</v>
      </c>
      <c r="B1404" s="453"/>
      <c r="D1404" s="452" t="s">
        <v>24</v>
      </c>
      <c r="H1404" s="458"/>
      <c r="I1404" s="458"/>
      <c r="J1404" s="443"/>
      <c r="K1404" s="439"/>
      <c r="L1404" s="439"/>
      <c r="M1404" s="439"/>
      <c r="N1404" s="313">
        <f>SUM(N1388:N1403)</f>
        <v>33.51986673365581</v>
      </c>
      <c r="O1404" s="439"/>
      <c r="P1404" s="439"/>
      <c r="Q1404" s="439"/>
      <c r="R1404" s="439"/>
      <c r="S1404" s="439"/>
      <c r="T1404" s="443"/>
      <c r="U1404" s="439"/>
      <c r="V1404" s="439"/>
      <c r="W1404" s="439"/>
      <c r="X1404" s="439"/>
      <c r="Y1404" s="443"/>
      <c r="Z1404" s="439"/>
      <c r="AA1404" s="439"/>
      <c r="AB1404" s="439"/>
      <c r="AC1404" s="439"/>
      <c r="AD1404" s="439"/>
      <c r="AE1404" s="443"/>
      <c r="AF1404" s="439"/>
      <c r="AG1404" s="439"/>
      <c r="AH1404" s="439"/>
      <c r="AI1404" s="440"/>
      <c r="AJ1404" s="443"/>
      <c r="AK1404" s="439"/>
      <c r="AL1404" s="439"/>
      <c r="AM1404" s="439"/>
      <c r="AN1404" s="440"/>
    </row>
    <row r="1405" spans="1:40" outlineLevel="1">
      <c r="A1405" s="732" t="s">
        <v>238</v>
      </c>
      <c r="B1405" s="733"/>
      <c r="C1405" s="881"/>
      <c r="D1405" s="733"/>
      <c r="E1405" s="733"/>
      <c r="F1405" s="733"/>
      <c r="G1405" s="730"/>
      <c r="H1405" s="733"/>
      <c r="I1405" s="730"/>
      <c r="J1405" s="729"/>
      <c r="K1405" s="730"/>
      <c r="L1405" s="730"/>
      <c r="M1405" s="730"/>
      <c r="N1405" s="731"/>
      <c r="O1405" s="730"/>
      <c r="P1405" s="730"/>
      <c r="Q1405" s="730"/>
      <c r="R1405" s="730"/>
      <c r="S1405" s="730"/>
      <c r="T1405" s="729"/>
      <c r="U1405" s="730"/>
      <c r="V1405" s="730"/>
      <c r="W1405" s="730"/>
      <c r="X1405" s="730"/>
      <c r="Y1405" s="729"/>
      <c r="Z1405" s="730"/>
      <c r="AA1405" s="730"/>
      <c r="AB1405" s="730"/>
      <c r="AC1405" s="730"/>
      <c r="AD1405" s="730"/>
      <c r="AE1405" s="729"/>
      <c r="AF1405" s="730"/>
      <c r="AG1405" s="730"/>
      <c r="AH1405" s="730"/>
      <c r="AI1405" s="731"/>
      <c r="AJ1405" s="729"/>
      <c r="AK1405" s="730"/>
      <c r="AL1405" s="730"/>
      <c r="AM1405" s="730"/>
      <c r="AN1405" s="731"/>
    </row>
    <row r="1406" spans="1:40" outlineLevel="2">
      <c r="A1406" s="882">
        <f>ROW()</f>
        <v>1406</v>
      </c>
      <c r="B1406" s="453"/>
      <c r="D1406" s="1205" t="s">
        <v>300</v>
      </c>
      <c r="E1406" s="1205"/>
      <c r="F1406" s="1205"/>
      <c r="G1406" s="1205"/>
      <c r="H1406" s="4"/>
      <c r="I1406" s="4"/>
      <c r="J1406" s="329"/>
      <c r="K1406" s="4"/>
      <c r="L1406" s="4"/>
      <c r="M1406" s="4"/>
      <c r="N1406" s="316"/>
      <c r="O1406" s="4"/>
      <c r="P1406" s="4"/>
      <c r="Q1406" s="4"/>
      <c r="R1406" s="4"/>
      <c r="S1406" s="4"/>
      <c r="T1406" s="252"/>
      <c r="U1406" s="53"/>
      <c r="V1406" s="53"/>
      <c r="W1406" s="53"/>
      <c r="X1406" s="53"/>
      <c r="Y1406" s="252"/>
      <c r="Z1406" s="53"/>
      <c r="AA1406" s="53"/>
      <c r="AB1406" s="53"/>
      <c r="AC1406" s="53"/>
      <c r="AD1406" s="53"/>
      <c r="AE1406" s="252"/>
      <c r="AF1406" s="53"/>
      <c r="AG1406" s="53"/>
      <c r="AH1406" s="53"/>
      <c r="AI1406" s="44"/>
      <c r="AJ1406" s="252"/>
      <c r="AK1406" s="53"/>
      <c r="AL1406" s="53"/>
      <c r="AM1406" s="53"/>
      <c r="AN1406" s="44"/>
    </row>
    <row r="1407" spans="1:40" outlineLevel="2">
      <c r="A1407" s="882">
        <f>ROW()</f>
        <v>1407</v>
      </c>
      <c r="B1407" s="453"/>
      <c r="D1407" s="1205" t="s">
        <v>301</v>
      </c>
      <c r="E1407" s="1205"/>
      <c r="F1407" s="1205"/>
      <c r="G1407" s="1205"/>
      <c r="H1407" s="4"/>
      <c r="I1407" s="4"/>
      <c r="J1407" s="329"/>
      <c r="K1407" s="4"/>
      <c r="L1407" s="4"/>
      <c r="M1407" s="4"/>
      <c r="N1407" s="316"/>
      <c r="O1407" s="4"/>
      <c r="P1407" s="4"/>
      <c r="Q1407" s="4"/>
      <c r="R1407" s="4"/>
      <c r="S1407" s="4"/>
      <c r="T1407" s="252"/>
      <c r="U1407" s="53"/>
      <c r="V1407" s="53"/>
      <c r="W1407" s="53"/>
      <c r="X1407" s="53"/>
      <c r="Y1407" s="252"/>
      <c r="Z1407" s="53"/>
      <c r="AA1407" s="53"/>
      <c r="AB1407" s="53"/>
      <c r="AC1407" s="53"/>
      <c r="AD1407" s="53"/>
      <c r="AE1407" s="252"/>
      <c r="AF1407" s="53"/>
      <c r="AG1407" s="53"/>
      <c r="AH1407" s="53"/>
      <c r="AI1407" s="44"/>
      <c r="AJ1407" s="252"/>
      <c r="AK1407" s="53"/>
      <c r="AL1407" s="53"/>
      <c r="AM1407" s="53"/>
      <c r="AN1407" s="44"/>
    </row>
    <row r="1408" spans="1:40" outlineLevel="2">
      <c r="A1408" s="882">
        <f>ROW()</f>
        <v>1408</v>
      </c>
      <c r="B1408" s="453"/>
      <c r="D1408" s="1205" t="s">
        <v>29</v>
      </c>
      <c r="E1408" s="1205"/>
      <c r="F1408" s="1205"/>
      <c r="G1408" s="1205"/>
      <c r="H1408" s="4"/>
      <c r="I1408" s="4"/>
      <c r="J1408" s="329"/>
      <c r="K1408" s="4"/>
      <c r="L1408" s="4"/>
      <c r="M1408" s="4"/>
      <c r="N1408" s="316"/>
      <c r="O1408" s="4"/>
      <c r="P1408" s="4"/>
      <c r="Q1408" s="4"/>
      <c r="R1408" s="4"/>
      <c r="S1408" s="4"/>
      <c r="T1408" s="252"/>
      <c r="U1408" s="53"/>
      <c r="V1408" s="53"/>
      <c r="W1408" s="53"/>
      <c r="X1408" s="53"/>
      <c r="Y1408" s="252"/>
      <c r="Z1408" s="53"/>
      <c r="AA1408" s="53"/>
      <c r="AB1408" s="53"/>
      <c r="AC1408" s="53"/>
      <c r="AD1408" s="53"/>
      <c r="AE1408" s="252"/>
      <c r="AF1408" s="53"/>
      <c r="AG1408" s="53"/>
      <c r="AH1408" s="53"/>
      <c r="AI1408" s="44"/>
      <c r="AJ1408" s="252"/>
      <c r="AK1408" s="53"/>
      <c r="AL1408" s="53"/>
      <c r="AM1408" s="53"/>
      <c r="AN1408" s="44"/>
    </row>
    <row r="1409" spans="1:40" outlineLevel="2">
      <c r="A1409" s="882">
        <f>ROW()</f>
        <v>1409</v>
      </c>
      <c r="B1409" s="453"/>
      <c r="D1409" s="1205" t="s">
        <v>30</v>
      </c>
      <c r="E1409" s="1205"/>
      <c r="F1409" s="1205"/>
      <c r="G1409" s="1205"/>
      <c r="H1409" s="4"/>
      <c r="I1409" s="4"/>
      <c r="J1409" s="329"/>
      <c r="K1409" s="4"/>
      <c r="L1409" s="4"/>
      <c r="M1409" s="4"/>
      <c r="N1409" s="316"/>
      <c r="O1409" s="4"/>
      <c r="P1409" s="4"/>
      <c r="Q1409" s="4"/>
      <c r="R1409" s="4"/>
      <c r="S1409" s="4"/>
      <c r="T1409" s="252"/>
      <c r="U1409" s="53"/>
      <c r="V1409" s="53"/>
      <c r="W1409" s="53"/>
      <c r="X1409" s="53"/>
      <c r="Y1409" s="252"/>
      <c r="Z1409" s="53"/>
      <c r="AA1409" s="53"/>
      <c r="AB1409" s="53"/>
      <c r="AC1409" s="53"/>
      <c r="AD1409" s="53"/>
      <c r="AE1409" s="252"/>
      <c r="AF1409" s="53"/>
      <c r="AG1409" s="53"/>
      <c r="AH1409" s="53"/>
      <c r="AI1409" s="44"/>
      <c r="AJ1409" s="252"/>
      <c r="AK1409" s="53"/>
      <c r="AL1409" s="53"/>
      <c r="AM1409" s="53"/>
      <c r="AN1409" s="44"/>
    </row>
    <row r="1410" spans="1:40" outlineLevel="2">
      <c r="A1410" s="882">
        <f>ROW()</f>
        <v>1410</v>
      </c>
      <c r="B1410" s="453"/>
      <c r="D1410" s="1205" t="s">
        <v>31</v>
      </c>
      <c r="E1410" s="1205"/>
      <c r="F1410" s="1205"/>
      <c r="G1410" s="1205"/>
      <c r="H1410" s="4"/>
      <c r="I1410" s="4"/>
      <c r="J1410" s="329"/>
      <c r="K1410" s="4"/>
      <c r="L1410" s="4"/>
      <c r="M1410" s="4"/>
      <c r="N1410" s="316"/>
      <c r="O1410" s="4"/>
      <c r="P1410" s="4"/>
      <c r="Q1410" s="4"/>
      <c r="R1410" s="4"/>
      <c r="S1410" s="4"/>
      <c r="T1410" s="252"/>
      <c r="U1410" s="53"/>
      <c r="V1410" s="53"/>
      <c r="W1410" s="53"/>
      <c r="X1410" s="53"/>
      <c r="Y1410" s="252"/>
      <c r="Z1410" s="53"/>
      <c r="AA1410" s="53"/>
      <c r="AB1410" s="53"/>
      <c r="AC1410" s="53"/>
      <c r="AD1410" s="53"/>
      <c r="AE1410" s="252"/>
      <c r="AF1410" s="53"/>
      <c r="AG1410" s="53"/>
      <c r="AH1410" s="53"/>
      <c r="AI1410" s="44"/>
      <c r="AJ1410" s="252"/>
      <c r="AK1410" s="53"/>
      <c r="AL1410" s="53"/>
      <c r="AM1410" s="53"/>
      <c r="AN1410" s="44"/>
    </row>
    <row r="1411" spans="1:40" outlineLevel="2">
      <c r="A1411" s="882">
        <f>ROW()</f>
        <v>1411</v>
      </c>
      <c r="B1411" s="453"/>
      <c r="D1411" s="1205" t="s">
        <v>32</v>
      </c>
      <c r="E1411" s="1205"/>
      <c r="F1411" s="1205"/>
      <c r="G1411" s="1205"/>
      <c r="H1411" s="4"/>
      <c r="I1411" s="4"/>
      <c r="J1411" s="329"/>
      <c r="K1411" s="4"/>
      <c r="L1411" s="4"/>
      <c r="M1411" s="4"/>
      <c r="N1411" s="316"/>
      <c r="O1411" s="4"/>
      <c r="P1411" s="4"/>
      <c r="Q1411" s="4"/>
      <c r="R1411" s="4"/>
      <c r="S1411" s="4"/>
      <c r="T1411" s="252"/>
      <c r="U1411" s="53"/>
      <c r="V1411" s="53"/>
      <c r="W1411" s="53"/>
      <c r="X1411" s="53"/>
      <c r="Y1411" s="252"/>
      <c r="Z1411" s="53"/>
      <c r="AA1411" s="53"/>
      <c r="AB1411" s="53"/>
      <c r="AC1411" s="53"/>
      <c r="AD1411" s="53"/>
      <c r="AE1411" s="252"/>
      <c r="AF1411" s="53"/>
      <c r="AG1411" s="53"/>
      <c r="AH1411" s="53"/>
      <c r="AI1411" s="44"/>
      <c r="AJ1411" s="252"/>
      <c r="AK1411" s="53"/>
      <c r="AL1411" s="53"/>
      <c r="AM1411" s="53"/>
      <c r="AN1411" s="44"/>
    </row>
    <row r="1412" spans="1:40" outlineLevel="2">
      <c r="A1412" s="882">
        <f>ROW()</f>
        <v>1412</v>
      </c>
      <c r="B1412" s="453"/>
      <c r="D1412" s="1205" t="s">
        <v>33</v>
      </c>
      <c r="E1412" s="1205"/>
      <c r="F1412" s="1205"/>
      <c r="G1412" s="1205"/>
      <c r="H1412" s="4"/>
      <c r="I1412" s="4"/>
      <c r="J1412" s="329"/>
      <c r="K1412" s="4"/>
      <c r="L1412" s="4"/>
      <c r="M1412" s="4"/>
      <c r="N1412" s="316"/>
      <c r="O1412" s="4"/>
      <c r="P1412" s="4"/>
      <c r="Q1412" s="4"/>
      <c r="R1412" s="4"/>
      <c r="S1412" s="4"/>
      <c r="T1412" s="252"/>
      <c r="U1412" s="53"/>
      <c r="V1412" s="53"/>
      <c r="W1412" s="53"/>
      <c r="X1412" s="53"/>
      <c r="Y1412" s="252"/>
      <c r="Z1412" s="53"/>
      <c r="AA1412" s="53"/>
      <c r="AB1412" s="53"/>
      <c r="AC1412" s="53"/>
      <c r="AD1412" s="53"/>
      <c r="AE1412" s="252"/>
      <c r="AF1412" s="53"/>
      <c r="AG1412" s="53"/>
      <c r="AH1412" s="53"/>
      <c r="AI1412" s="44"/>
      <c r="AJ1412" s="252"/>
      <c r="AK1412" s="53"/>
      <c r="AL1412" s="53"/>
      <c r="AM1412" s="53"/>
      <c r="AN1412" s="44"/>
    </row>
    <row r="1413" spans="1:40" outlineLevel="2">
      <c r="A1413" s="882">
        <f>ROW()</f>
        <v>1413</v>
      </c>
      <c r="B1413" s="453"/>
      <c r="D1413" s="1205" t="s">
        <v>27</v>
      </c>
      <c r="E1413" s="1205"/>
      <c r="F1413" s="1205"/>
      <c r="G1413" s="1205"/>
      <c r="H1413" s="4"/>
      <c r="I1413" s="4"/>
      <c r="J1413" s="329"/>
      <c r="K1413" s="4"/>
      <c r="L1413" s="4"/>
      <c r="M1413" s="4"/>
      <c r="N1413" s="316"/>
      <c r="O1413" s="4"/>
      <c r="P1413" s="4"/>
      <c r="Q1413" s="4"/>
      <c r="R1413" s="4"/>
      <c r="S1413" s="4"/>
      <c r="T1413" s="252"/>
      <c r="U1413" s="53"/>
      <c r="V1413" s="53"/>
      <c r="W1413" s="53"/>
      <c r="X1413" s="53"/>
      <c r="Y1413" s="252"/>
      <c r="Z1413" s="53"/>
      <c r="AA1413" s="53"/>
      <c r="AB1413" s="53"/>
      <c r="AC1413" s="53"/>
      <c r="AD1413" s="53"/>
      <c r="AE1413" s="252"/>
      <c r="AF1413" s="53"/>
      <c r="AG1413" s="53"/>
      <c r="AH1413" s="53"/>
      <c r="AI1413" s="44"/>
      <c r="AJ1413" s="252"/>
      <c r="AK1413" s="53"/>
      <c r="AL1413" s="53"/>
      <c r="AM1413" s="53"/>
      <c r="AN1413" s="44"/>
    </row>
    <row r="1414" spans="1:40" outlineLevel="2">
      <c r="A1414" s="882">
        <f>ROW()</f>
        <v>1414</v>
      </c>
      <c r="B1414" s="453"/>
      <c r="D1414" s="1205" t="s">
        <v>34</v>
      </c>
      <c r="E1414" s="1205"/>
      <c r="F1414" s="1205"/>
      <c r="G1414" s="1205"/>
      <c r="H1414" s="4"/>
      <c r="I1414" s="4"/>
      <c r="J1414" s="329"/>
      <c r="K1414" s="4"/>
      <c r="L1414" s="4"/>
      <c r="M1414" s="4"/>
      <c r="N1414" s="316"/>
      <c r="O1414" s="4"/>
      <c r="P1414" s="4"/>
      <c r="Q1414" s="4"/>
      <c r="R1414" s="4"/>
      <c r="S1414" s="4"/>
      <c r="T1414" s="252"/>
      <c r="U1414" s="53"/>
      <c r="V1414" s="53"/>
      <c r="W1414" s="53"/>
      <c r="X1414" s="53"/>
      <c r="Y1414" s="252"/>
      <c r="Z1414" s="53"/>
      <c r="AA1414" s="53"/>
      <c r="AB1414" s="53"/>
      <c r="AC1414" s="53"/>
      <c r="AD1414" s="53"/>
      <c r="AE1414" s="252"/>
      <c r="AF1414" s="53"/>
      <c r="AG1414" s="53"/>
      <c r="AH1414" s="53"/>
      <c r="AI1414" s="44"/>
      <c r="AJ1414" s="252"/>
      <c r="AK1414" s="53"/>
      <c r="AL1414" s="53"/>
      <c r="AM1414" s="53"/>
      <c r="AN1414" s="44"/>
    </row>
    <row r="1415" spans="1:40" outlineLevel="2">
      <c r="A1415" s="882">
        <f>ROW()</f>
        <v>1415</v>
      </c>
      <c r="B1415" s="453"/>
      <c r="D1415" s="1205" t="s">
        <v>35</v>
      </c>
      <c r="E1415" s="1205"/>
      <c r="F1415" s="1205"/>
      <c r="G1415" s="1205"/>
      <c r="H1415" s="4"/>
      <c r="I1415" s="4"/>
      <c r="J1415" s="329"/>
      <c r="K1415" s="4"/>
      <c r="L1415" s="4"/>
      <c r="M1415" s="4"/>
      <c r="N1415" s="316"/>
      <c r="O1415" s="4"/>
      <c r="P1415" s="4"/>
      <c r="Q1415" s="4"/>
      <c r="R1415" s="4"/>
      <c r="S1415" s="4"/>
      <c r="T1415" s="252"/>
      <c r="U1415" s="53"/>
      <c r="V1415" s="53"/>
      <c r="W1415" s="53"/>
      <c r="X1415" s="53"/>
      <c r="Y1415" s="252"/>
      <c r="Z1415" s="53"/>
      <c r="AA1415" s="53"/>
      <c r="AB1415" s="53"/>
      <c r="AC1415" s="53"/>
      <c r="AD1415" s="53"/>
      <c r="AE1415" s="252"/>
      <c r="AF1415" s="53"/>
      <c r="AG1415" s="53"/>
      <c r="AH1415" s="53"/>
      <c r="AI1415" s="44"/>
      <c r="AJ1415" s="252"/>
      <c r="AK1415" s="53"/>
      <c r="AL1415" s="53"/>
      <c r="AM1415" s="53"/>
      <c r="AN1415" s="44"/>
    </row>
    <row r="1416" spans="1:40" outlineLevel="2">
      <c r="A1416" s="882">
        <f>ROW()</f>
        <v>1416</v>
      </c>
      <c r="B1416" s="453"/>
      <c r="D1416" s="1205" t="s">
        <v>302</v>
      </c>
      <c r="E1416" s="1205"/>
      <c r="F1416" s="1205"/>
      <c r="G1416" s="1205"/>
      <c r="H1416" s="4"/>
      <c r="I1416" s="4"/>
      <c r="J1416" s="329"/>
      <c r="K1416" s="4"/>
      <c r="L1416" s="4"/>
      <c r="M1416" s="4"/>
      <c r="N1416" s="316"/>
      <c r="O1416" s="4"/>
      <c r="P1416" s="4"/>
      <c r="Q1416" s="4"/>
      <c r="R1416" s="4"/>
      <c r="S1416" s="4"/>
      <c r="T1416" s="252"/>
      <c r="U1416" s="53"/>
      <c r="V1416" s="53"/>
      <c r="W1416" s="53"/>
      <c r="X1416" s="53"/>
      <c r="Y1416" s="252"/>
      <c r="Z1416" s="53"/>
      <c r="AA1416" s="53"/>
      <c r="AB1416" s="53"/>
      <c r="AC1416" s="53"/>
      <c r="AD1416" s="53"/>
      <c r="AE1416" s="252"/>
      <c r="AF1416" s="53"/>
      <c r="AG1416" s="53"/>
      <c r="AH1416" s="53"/>
      <c r="AI1416" s="44"/>
      <c r="AJ1416" s="252"/>
      <c r="AK1416" s="53"/>
      <c r="AL1416" s="53"/>
      <c r="AM1416" s="53"/>
      <c r="AN1416" s="44"/>
    </row>
    <row r="1417" spans="1:40" outlineLevel="2">
      <c r="A1417" s="882">
        <f>ROW()</f>
        <v>1417</v>
      </c>
      <c r="B1417" s="453"/>
      <c r="D1417" s="1205" t="s">
        <v>36</v>
      </c>
      <c r="E1417" s="1205"/>
      <c r="F1417" s="1205"/>
      <c r="G1417" s="1205"/>
      <c r="H1417" s="4"/>
      <c r="I1417" s="4"/>
      <c r="J1417" s="329"/>
      <c r="K1417" s="4"/>
      <c r="L1417" s="4"/>
      <c r="M1417" s="4"/>
      <c r="N1417" s="316"/>
      <c r="O1417" s="4"/>
      <c r="P1417" s="4"/>
      <c r="Q1417" s="4"/>
      <c r="R1417" s="4"/>
      <c r="S1417" s="4"/>
      <c r="T1417" s="252"/>
      <c r="U1417" s="53"/>
      <c r="V1417" s="53"/>
      <c r="W1417" s="53"/>
      <c r="X1417" s="53"/>
      <c r="Y1417" s="252"/>
      <c r="Z1417" s="53"/>
      <c r="AA1417" s="53"/>
      <c r="AB1417" s="53"/>
      <c r="AC1417" s="53"/>
      <c r="AD1417" s="53"/>
      <c r="AE1417" s="252"/>
      <c r="AF1417" s="53"/>
      <c r="AG1417" s="53"/>
      <c r="AH1417" s="53"/>
      <c r="AI1417" s="44"/>
      <c r="AJ1417" s="252"/>
      <c r="AK1417" s="53"/>
      <c r="AL1417" s="53"/>
      <c r="AM1417" s="53"/>
      <c r="AN1417" s="44"/>
    </row>
    <row r="1418" spans="1:40" outlineLevel="2">
      <c r="A1418" s="882">
        <f>ROW()</f>
        <v>1418</v>
      </c>
      <c r="B1418" s="453"/>
      <c r="D1418" s="1205" t="s">
        <v>583</v>
      </c>
      <c r="E1418" s="1205"/>
      <c r="F1418" s="1205"/>
      <c r="G1418" s="1205"/>
      <c r="H1418" s="4"/>
      <c r="I1418" s="4"/>
      <c r="J1418" s="329"/>
      <c r="K1418" s="4"/>
      <c r="L1418" s="4"/>
      <c r="M1418" s="4"/>
      <c r="N1418" s="316"/>
      <c r="O1418" s="4"/>
      <c r="P1418" s="4"/>
      <c r="Q1418" s="4"/>
      <c r="R1418" s="4"/>
      <c r="S1418" s="4"/>
      <c r="T1418" s="252"/>
      <c r="U1418" s="53"/>
      <c r="V1418" s="53"/>
      <c r="W1418" s="53"/>
      <c r="X1418" s="53"/>
      <c r="Y1418" s="252"/>
      <c r="Z1418" s="53"/>
      <c r="AA1418" s="53"/>
      <c r="AB1418" s="53"/>
      <c r="AC1418" s="53"/>
      <c r="AD1418" s="53"/>
      <c r="AE1418" s="252"/>
      <c r="AF1418" s="53"/>
      <c r="AG1418" s="53"/>
      <c r="AH1418" s="53"/>
      <c r="AI1418" s="44"/>
      <c r="AJ1418" s="252"/>
      <c r="AK1418" s="53"/>
      <c r="AL1418" s="53"/>
      <c r="AM1418" s="53"/>
      <c r="AN1418" s="44"/>
    </row>
    <row r="1419" spans="1:40" outlineLevel="2">
      <c r="A1419" s="882">
        <f>ROW()</f>
        <v>1419</v>
      </c>
      <c r="B1419" s="453"/>
      <c r="D1419" s="1205" t="s">
        <v>81</v>
      </c>
      <c r="E1419" s="1205"/>
      <c r="F1419" s="1205"/>
      <c r="G1419" s="1205"/>
      <c r="H1419" s="4"/>
      <c r="I1419" s="4"/>
      <c r="J1419" s="329"/>
      <c r="K1419" s="4"/>
      <c r="L1419" s="4"/>
      <c r="M1419" s="4"/>
      <c r="N1419" s="316"/>
      <c r="O1419" s="4"/>
      <c r="P1419" s="4"/>
      <c r="Q1419" s="4"/>
      <c r="R1419" s="4"/>
      <c r="S1419" s="4"/>
      <c r="T1419" s="252"/>
      <c r="U1419" s="53"/>
      <c r="V1419" s="53"/>
      <c r="W1419" s="53"/>
      <c r="X1419" s="53"/>
      <c r="Y1419" s="252"/>
      <c r="Z1419" s="53"/>
      <c r="AA1419" s="53"/>
      <c r="AB1419" s="53"/>
      <c r="AC1419" s="53"/>
      <c r="AD1419" s="53"/>
      <c r="AE1419" s="252"/>
      <c r="AF1419" s="53"/>
      <c r="AG1419" s="53"/>
      <c r="AH1419" s="53"/>
      <c r="AI1419" s="44"/>
      <c r="AJ1419" s="252"/>
      <c r="AK1419" s="53"/>
      <c r="AL1419" s="53"/>
      <c r="AM1419" s="53"/>
      <c r="AN1419" s="44"/>
    </row>
    <row r="1420" spans="1:40" outlineLevel="2">
      <c r="A1420" s="882">
        <f>ROW()</f>
        <v>1420</v>
      </c>
      <c r="B1420" s="453"/>
      <c r="D1420" s="1205" t="s">
        <v>28</v>
      </c>
      <c r="E1420" s="1205"/>
      <c r="F1420" s="1205"/>
      <c r="G1420" s="1205"/>
      <c r="H1420" s="4"/>
      <c r="I1420" s="4"/>
      <c r="J1420" s="329"/>
      <c r="K1420" s="4"/>
      <c r="L1420" s="4"/>
      <c r="M1420" s="4"/>
      <c r="N1420" s="316"/>
      <c r="O1420" s="4"/>
      <c r="P1420" s="4"/>
      <c r="Q1420" s="4"/>
      <c r="R1420" s="4"/>
      <c r="S1420" s="4"/>
      <c r="T1420" s="252"/>
      <c r="U1420" s="53"/>
      <c r="V1420" s="53"/>
      <c r="W1420" s="53"/>
      <c r="X1420" s="53"/>
      <c r="Y1420" s="252"/>
      <c r="Z1420" s="53"/>
      <c r="AA1420" s="53"/>
      <c r="AB1420" s="53"/>
      <c r="AC1420" s="53"/>
      <c r="AD1420" s="53"/>
      <c r="AE1420" s="252"/>
      <c r="AF1420" s="53"/>
      <c r="AG1420" s="53"/>
      <c r="AH1420" s="53"/>
      <c r="AI1420" s="44"/>
      <c r="AJ1420" s="252"/>
      <c r="AK1420" s="53"/>
      <c r="AL1420" s="53"/>
      <c r="AM1420" s="53"/>
      <c r="AN1420" s="44"/>
    </row>
    <row r="1421" spans="1:40" outlineLevel="2">
      <c r="A1421" s="882">
        <f>ROW()</f>
        <v>1421</v>
      </c>
      <c r="B1421" s="453"/>
      <c r="D1421" s="1206" t="s">
        <v>443</v>
      </c>
      <c r="E1421" s="1206"/>
      <c r="F1421" s="1206"/>
      <c r="G1421" s="1206"/>
      <c r="H1421" s="28"/>
      <c r="I1421" s="28"/>
      <c r="J1421" s="1207"/>
      <c r="K1421" s="28"/>
      <c r="L1421" s="28"/>
      <c r="M1421" s="28"/>
      <c r="N1421" s="317"/>
      <c r="O1421" s="28"/>
      <c r="P1421" s="28"/>
      <c r="Q1421" s="28"/>
      <c r="R1421" s="28"/>
      <c r="S1421" s="28"/>
      <c r="T1421" s="253"/>
      <c r="U1421" s="54"/>
      <c r="V1421" s="54"/>
      <c r="W1421" s="54"/>
      <c r="X1421" s="54"/>
      <c r="Y1421" s="253"/>
      <c r="Z1421" s="54"/>
      <c r="AA1421" s="54"/>
      <c r="AB1421" s="54"/>
      <c r="AC1421" s="54"/>
      <c r="AD1421" s="54"/>
      <c r="AE1421" s="253"/>
      <c r="AF1421" s="54"/>
      <c r="AG1421" s="54"/>
      <c r="AH1421" s="54"/>
      <c r="AI1421" s="46"/>
      <c r="AJ1421" s="253"/>
      <c r="AK1421" s="54"/>
      <c r="AL1421" s="54"/>
      <c r="AM1421" s="54"/>
      <c r="AN1421" s="46"/>
    </row>
    <row r="1422" spans="1:40" outlineLevel="2">
      <c r="A1422" s="882">
        <f>ROW()</f>
        <v>1422</v>
      </c>
      <c r="B1422" s="453"/>
      <c r="D1422" s="452" t="s">
        <v>24</v>
      </c>
      <c r="H1422" s="458"/>
      <c r="I1422" s="458"/>
      <c r="J1422" s="459"/>
      <c r="K1422" s="458"/>
      <c r="L1422" s="458"/>
      <c r="M1422" s="458"/>
      <c r="N1422" s="463"/>
      <c r="O1422" s="458"/>
      <c r="P1422" s="458"/>
      <c r="Q1422" s="458"/>
      <c r="R1422" s="458"/>
      <c r="S1422" s="458"/>
      <c r="T1422" s="466">
        <f t="shared" ref="T1422:AN1422" si="1052">SUM(T1406:T1421)</f>
        <v>0</v>
      </c>
      <c r="U1422" s="444">
        <f t="shared" si="1052"/>
        <v>0</v>
      </c>
      <c r="V1422" s="444">
        <f t="shared" si="1052"/>
        <v>0</v>
      </c>
      <c r="W1422" s="444">
        <f t="shared" si="1052"/>
        <v>0</v>
      </c>
      <c r="X1422" s="444">
        <f t="shared" si="1052"/>
        <v>0</v>
      </c>
      <c r="Y1422" s="466">
        <f t="shared" si="1052"/>
        <v>0</v>
      </c>
      <c r="Z1422" s="444">
        <f t="shared" si="1052"/>
        <v>0</v>
      </c>
      <c r="AA1422" s="444">
        <f t="shared" si="1052"/>
        <v>0</v>
      </c>
      <c r="AB1422" s="444">
        <f t="shared" si="1052"/>
        <v>0</v>
      </c>
      <c r="AC1422" s="444">
        <f t="shared" si="1052"/>
        <v>0</v>
      </c>
      <c r="AD1422" s="444">
        <f t="shared" si="1052"/>
        <v>0</v>
      </c>
      <c r="AE1422" s="466">
        <f t="shared" si="1052"/>
        <v>0</v>
      </c>
      <c r="AF1422" s="444">
        <f t="shared" si="1052"/>
        <v>0</v>
      </c>
      <c r="AG1422" s="444">
        <f t="shared" si="1052"/>
        <v>0</v>
      </c>
      <c r="AH1422" s="444">
        <f t="shared" si="1052"/>
        <v>0</v>
      </c>
      <c r="AI1422" s="445">
        <f t="shared" si="1052"/>
        <v>0</v>
      </c>
      <c r="AJ1422" s="466">
        <f t="shared" si="1052"/>
        <v>0</v>
      </c>
      <c r="AK1422" s="444">
        <f t="shared" si="1052"/>
        <v>0</v>
      </c>
      <c r="AL1422" s="444">
        <f t="shared" si="1052"/>
        <v>0</v>
      </c>
      <c r="AM1422" s="444">
        <f t="shared" si="1052"/>
        <v>0</v>
      </c>
      <c r="AN1422" s="445">
        <f t="shared" si="1052"/>
        <v>0</v>
      </c>
    </row>
    <row r="1423" spans="1:40" outlineLevel="1">
      <c r="A1423" s="732" t="s">
        <v>21</v>
      </c>
      <c r="B1423" s="733"/>
      <c r="C1423" s="881"/>
      <c r="D1423" s="733"/>
      <c r="E1423" s="733"/>
      <c r="F1423" s="733"/>
      <c r="G1423" s="733"/>
      <c r="H1423" s="733"/>
      <c r="I1423" s="730"/>
      <c r="J1423" s="729"/>
      <c r="K1423" s="730"/>
      <c r="L1423" s="730"/>
      <c r="M1423" s="730"/>
      <c r="N1423" s="731"/>
      <c r="O1423" s="730"/>
      <c r="P1423" s="730"/>
      <c r="Q1423" s="730"/>
      <c r="R1423" s="730"/>
      <c r="S1423" s="730"/>
      <c r="T1423" s="729"/>
      <c r="U1423" s="730"/>
      <c r="V1423" s="730"/>
      <c r="W1423" s="730"/>
      <c r="X1423" s="730"/>
      <c r="Y1423" s="729"/>
      <c r="Z1423" s="730"/>
      <c r="AA1423" s="730"/>
      <c r="AB1423" s="730"/>
      <c r="AC1423" s="730"/>
      <c r="AD1423" s="730"/>
      <c r="AE1423" s="729"/>
      <c r="AF1423" s="730"/>
      <c r="AG1423" s="730"/>
      <c r="AH1423" s="730"/>
      <c r="AI1423" s="731"/>
      <c r="AJ1423" s="729"/>
      <c r="AK1423" s="730"/>
      <c r="AL1423" s="730"/>
      <c r="AM1423" s="730"/>
      <c r="AN1423" s="731"/>
    </row>
    <row r="1424" spans="1:40" outlineLevel="2">
      <c r="A1424" s="882">
        <f>ROW()</f>
        <v>1424</v>
      </c>
      <c r="B1424" s="453"/>
      <c r="D1424" s="452" t="s">
        <v>300</v>
      </c>
      <c r="H1424" s="458"/>
      <c r="I1424" s="458"/>
      <c r="J1424" s="459"/>
      <c r="K1424" s="458"/>
      <c r="L1424" s="458"/>
      <c r="M1424" s="458"/>
      <c r="N1424" s="320"/>
      <c r="O1424" s="157">
        <f t="shared" ref="O1424:AN1424" si="1053">-IF(O1370&lt;0,O1370,IF($D1424="Land",0,IF(O1352&lt;1,O1370,MAX(MIN(IF(O1352&gt;0,(O1370/O1352)*O$9,0),O1370*O$9),0))))</f>
        <v>0</v>
      </c>
      <c r="P1424" s="157">
        <f t="shared" si="1053"/>
        <v>0</v>
      </c>
      <c r="Q1424" s="157">
        <f t="shared" si="1053"/>
        <v>0</v>
      </c>
      <c r="R1424" s="157">
        <f t="shared" si="1053"/>
        <v>0</v>
      </c>
      <c r="S1424" s="157">
        <f t="shared" si="1053"/>
        <v>0</v>
      </c>
      <c r="T1424" s="324">
        <f t="shared" si="1053"/>
        <v>0</v>
      </c>
      <c r="U1424" s="157">
        <f t="shared" si="1053"/>
        <v>0</v>
      </c>
      <c r="V1424" s="157">
        <f t="shared" si="1053"/>
        <v>0</v>
      </c>
      <c r="W1424" s="157">
        <f t="shared" si="1053"/>
        <v>0</v>
      </c>
      <c r="X1424" s="157">
        <f t="shared" si="1053"/>
        <v>0</v>
      </c>
      <c r="Y1424" s="595">
        <f t="shared" si="1053"/>
        <v>0</v>
      </c>
      <c r="Z1424" s="596">
        <f t="shared" si="1053"/>
        <v>0</v>
      </c>
      <c r="AA1424" s="596">
        <f t="shared" si="1053"/>
        <v>0</v>
      </c>
      <c r="AB1424" s="596">
        <f t="shared" si="1053"/>
        <v>0</v>
      </c>
      <c r="AC1424" s="596">
        <f t="shared" si="1053"/>
        <v>0</v>
      </c>
      <c r="AD1424" s="596">
        <f t="shared" si="1053"/>
        <v>0</v>
      </c>
      <c r="AE1424" s="595">
        <f t="shared" si="1053"/>
        <v>0</v>
      </c>
      <c r="AF1424" s="596">
        <f t="shared" si="1053"/>
        <v>0</v>
      </c>
      <c r="AG1424" s="596">
        <f t="shared" si="1053"/>
        <v>0</v>
      </c>
      <c r="AH1424" s="596">
        <f t="shared" si="1053"/>
        <v>0</v>
      </c>
      <c r="AI1424" s="594">
        <f t="shared" si="1053"/>
        <v>0</v>
      </c>
      <c r="AJ1424" s="595">
        <f t="shared" si="1053"/>
        <v>0</v>
      </c>
      <c r="AK1424" s="596">
        <f t="shared" si="1053"/>
        <v>0</v>
      </c>
      <c r="AL1424" s="596">
        <f t="shared" si="1053"/>
        <v>0</v>
      </c>
      <c r="AM1424" s="596">
        <f t="shared" si="1053"/>
        <v>0</v>
      </c>
      <c r="AN1424" s="594">
        <f t="shared" si="1053"/>
        <v>0</v>
      </c>
    </row>
    <row r="1425" spans="1:40" outlineLevel="2">
      <c r="A1425" s="882">
        <f>ROW()</f>
        <v>1425</v>
      </c>
      <c r="B1425" s="453"/>
      <c r="D1425" s="452" t="s">
        <v>301</v>
      </c>
      <c r="H1425" s="458"/>
      <c r="I1425" s="458"/>
      <c r="J1425" s="459"/>
      <c r="K1425" s="458"/>
      <c r="L1425" s="458"/>
      <c r="M1425" s="458"/>
      <c r="N1425" s="320"/>
      <c r="O1425" s="157">
        <f t="shared" ref="O1425:AN1425" si="1054">-IF(O1371&lt;0,O1371,IF($D1425="Land",0,IF(O1353&lt;1,O1371,MAX(MIN(IF(O1353&gt;0,(O1371/O1353)*O$9,0),O1371*O$9),0))))</f>
        <v>0</v>
      </c>
      <c r="P1425" s="157">
        <f t="shared" si="1054"/>
        <v>0</v>
      </c>
      <c r="Q1425" s="157">
        <f t="shared" si="1054"/>
        <v>0</v>
      </c>
      <c r="R1425" s="157">
        <f t="shared" si="1054"/>
        <v>0</v>
      </c>
      <c r="S1425" s="157">
        <f t="shared" si="1054"/>
        <v>0</v>
      </c>
      <c r="T1425" s="324">
        <f t="shared" si="1054"/>
        <v>0</v>
      </c>
      <c r="U1425" s="157">
        <f t="shared" si="1054"/>
        <v>0</v>
      </c>
      <c r="V1425" s="157">
        <f t="shared" si="1054"/>
        <v>0</v>
      </c>
      <c r="W1425" s="157">
        <f t="shared" si="1054"/>
        <v>0</v>
      </c>
      <c r="X1425" s="157">
        <f t="shared" si="1054"/>
        <v>0</v>
      </c>
      <c r="Y1425" s="595">
        <f t="shared" si="1054"/>
        <v>0</v>
      </c>
      <c r="Z1425" s="596">
        <f t="shared" si="1054"/>
        <v>0</v>
      </c>
      <c r="AA1425" s="596">
        <f t="shared" si="1054"/>
        <v>0</v>
      </c>
      <c r="AB1425" s="596">
        <f t="shared" si="1054"/>
        <v>0</v>
      </c>
      <c r="AC1425" s="596">
        <f t="shared" si="1054"/>
        <v>0</v>
      </c>
      <c r="AD1425" s="596">
        <f t="shared" si="1054"/>
        <v>0</v>
      </c>
      <c r="AE1425" s="595">
        <f t="shared" si="1054"/>
        <v>0</v>
      </c>
      <c r="AF1425" s="596">
        <f t="shared" si="1054"/>
        <v>0</v>
      </c>
      <c r="AG1425" s="596">
        <f t="shared" si="1054"/>
        <v>0</v>
      </c>
      <c r="AH1425" s="596">
        <f t="shared" si="1054"/>
        <v>0</v>
      </c>
      <c r="AI1425" s="594">
        <f t="shared" si="1054"/>
        <v>0</v>
      </c>
      <c r="AJ1425" s="595">
        <f t="shared" si="1054"/>
        <v>0</v>
      </c>
      <c r="AK1425" s="596">
        <f t="shared" si="1054"/>
        <v>0</v>
      </c>
      <c r="AL1425" s="596">
        <f t="shared" si="1054"/>
        <v>0</v>
      </c>
      <c r="AM1425" s="596">
        <f t="shared" si="1054"/>
        <v>0</v>
      </c>
      <c r="AN1425" s="594">
        <f t="shared" si="1054"/>
        <v>0</v>
      </c>
    </row>
    <row r="1426" spans="1:40" outlineLevel="2">
      <c r="A1426" s="882">
        <f>ROW()</f>
        <v>1426</v>
      </c>
      <c r="B1426" s="453"/>
      <c r="D1426" s="452" t="s">
        <v>29</v>
      </c>
      <c r="H1426" s="458"/>
      <c r="I1426" s="458"/>
      <c r="J1426" s="459"/>
      <c r="K1426" s="458"/>
      <c r="L1426" s="458"/>
      <c r="M1426" s="458"/>
      <c r="N1426" s="320"/>
      <c r="O1426" s="157">
        <f t="shared" ref="O1426:AN1426" si="1055">-IF(O1372&lt;0,O1372,IF($D1426="Land",0,IF(O1354&lt;1,O1372,MAX(MIN(IF(O1354&gt;0,(O1372/O1354)*O$9,0),O1372*O$9),0))))</f>
        <v>-0.45599999999999996</v>
      </c>
      <c r="P1426" s="157">
        <f t="shared" si="1055"/>
        <v>-0.45599999999999996</v>
      </c>
      <c r="Q1426" s="157">
        <f t="shared" si="1055"/>
        <v>-0.45600000000000002</v>
      </c>
      <c r="R1426" s="157">
        <f t="shared" si="1055"/>
        <v>-0.45599999999999996</v>
      </c>
      <c r="S1426" s="157">
        <f t="shared" si="1055"/>
        <v>-0.45599999999999996</v>
      </c>
      <c r="T1426" s="324">
        <f t="shared" si="1055"/>
        <v>0</v>
      </c>
      <c r="U1426" s="157">
        <f t="shared" si="1055"/>
        <v>0</v>
      </c>
      <c r="V1426" s="157">
        <f t="shared" si="1055"/>
        <v>0</v>
      </c>
      <c r="W1426" s="157">
        <f t="shared" si="1055"/>
        <v>0</v>
      </c>
      <c r="X1426" s="157">
        <f t="shared" si="1055"/>
        <v>0</v>
      </c>
      <c r="Y1426" s="595">
        <f t="shared" si="1055"/>
        <v>0</v>
      </c>
      <c r="Z1426" s="596">
        <f t="shared" si="1055"/>
        <v>0</v>
      </c>
      <c r="AA1426" s="596">
        <f t="shared" si="1055"/>
        <v>0</v>
      </c>
      <c r="AB1426" s="596">
        <f t="shared" si="1055"/>
        <v>0</v>
      </c>
      <c r="AC1426" s="596">
        <f t="shared" si="1055"/>
        <v>0</v>
      </c>
      <c r="AD1426" s="596">
        <f t="shared" si="1055"/>
        <v>0</v>
      </c>
      <c r="AE1426" s="595">
        <f t="shared" si="1055"/>
        <v>0</v>
      </c>
      <c r="AF1426" s="596">
        <f t="shared" si="1055"/>
        <v>0</v>
      </c>
      <c r="AG1426" s="596">
        <f t="shared" si="1055"/>
        <v>0</v>
      </c>
      <c r="AH1426" s="596">
        <f t="shared" si="1055"/>
        <v>0</v>
      </c>
      <c r="AI1426" s="594">
        <f t="shared" si="1055"/>
        <v>0</v>
      </c>
      <c r="AJ1426" s="595">
        <f t="shared" si="1055"/>
        <v>0</v>
      </c>
      <c r="AK1426" s="596">
        <f t="shared" si="1055"/>
        <v>0</v>
      </c>
      <c r="AL1426" s="596">
        <f t="shared" si="1055"/>
        <v>0</v>
      </c>
      <c r="AM1426" s="596">
        <f t="shared" si="1055"/>
        <v>0</v>
      </c>
      <c r="AN1426" s="594">
        <f t="shared" si="1055"/>
        <v>0</v>
      </c>
    </row>
    <row r="1427" spans="1:40" outlineLevel="2">
      <c r="A1427" s="882">
        <f>ROW()</f>
        <v>1427</v>
      </c>
      <c r="B1427" s="453"/>
      <c r="D1427" s="452" t="s">
        <v>30</v>
      </c>
      <c r="H1427" s="458"/>
      <c r="I1427" s="458"/>
      <c r="J1427" s="459"/>
      <c r="K1427" s="458"/>
      <c r="L1427" s="458"/>
      <c r="M1427" s="458"/>
      <c r="N1427" s="320"/>
      <c r="O1427" s="157">
        <f t="shared" ref="O1427:AN1427" si="1056">-IF(O1373&lt;0,O1373,IF($D1427="Land",0,IF(O1355&lt;1,O1373,MAX(MIN(IF(O1355&gt;0,(O1373/O1355)*O$9,0),O1373*O$9),0))))</f>
        <v>-1.7743995217242721E-3</v>
      </c>
      <c r="P1427" s="157">
        <f t="shared" si="1056"/>
        <v>-1.7743995217242724E-3</v>
      </c>
      <c r="Q1427" s="157">
        <f t="shared" si="1056"/>
        <v>-1.7743995217242724E-3</v>
      </c>
      <c r="R1427" s="157">
        <f t="shared" si="1056"/>
        <v>-1.7743995217242726E-3</v>
      </c>
      <c r="S1427" s="157">
        <f t="shared" si="1056"/>
        <v>-1.7743995217242726E-3</v>
      </c>
      <c r="T1427" s="324">
        <f t="shared" si="1056"/>
        <v>-0.22888719976086211</v>
      </c>
      <c r="U1427" s="157">
        <f t="shared" si="1056"/>
        <v>-0.45777439952172422</v>
      </c>
      <c r="V1427" s="157">
        <f t="shared" si="1056"/>
        <v>-0.45777439952172427</v>
      </c>
      <c r="W1427" s="157">
        <f t="shared" si="1056"/>
        <v>-0.45777439952172427</v>
      </c>
      <c r="X1427" s="157">
        <f t="shared" si="1056"/>
        <v>-0.45777439952172427</v>
      </c>
      <c r="Y1427" s="595">
        <f t="shared" si="1056"/>
        <v>-0.22888719976086211</v>
      </c>
      <c r="Z1427" s="596">
        <f t="shared" si="1056"/>
        <v>-0.45777439952172416</v>
      </c>
      <c r="AA1427" s="596">
        <f t="shared" si="1056"/>
        <v>-0.45777439952172422</v>
      </c>
      <c r="AB1427" s="596">
        <f t="shared" si="1056"/>
        <v>-0.45777439952172422</v>
      </c>
      <c r="AC1427" s="596">
        <f t="shared" si="1056"/>
        <v>-0.45777439952172422</v>
      </c>
      <c r="AD1427" s="596">
        <f t="shared" si="1056"/>
        <v>-0.45777439952172422</v>
      </c>
      <c r="AE1427" s="595">
        <f t="shared" si="1056"/>
        <v>-0.45777439952172416</v>
      </c>
      <c r="AF1427" s="596">
        <f t="shared" si="1056"/>
        <v>-0.45777439952172416</v>
      </c>
      <c r="AG1427" s="596">
        <f t="shared" si="1056"/>
        <v>-0.45777439952172411</v>
      </c>
      <c r="AH1427" s="596">
        <f t="shared" si="1056"/>
        <v>-0.45777439952172416</v>
      </c>
      <c r="AI1427" s="594">
        <f t="shared" si="1056"/>
        <v>-0.45777439952172416</v>
      </c>
      <c r="AJ1427" s="595">
        <f t="shared" si="1056"/>
        <v>0</v>
      </c>
      <c r="AK1427" s="596">
        <f t="shared" si="1056"/>
        <v>0</v>
      </c>
      <c r="AL1427" s="596">
        <f t="shared" si="1056"/>
        <v>0</v>
      </c>
      <c r="AM1427" s="596">
        <f t="shared" si="1056"/>
        <v>0</v>
      </c>
      <c r="AN1427" s="594">
        <f t="shared" si="1056"/>
        <v>0</v>
      </c>
    </row>
    <row r="1428" spans="1:40" outlineLevel="2">
      <c r="A1428" s="882">
        <f>ROW()</f>
        <v>1428</v>
      </c>
      <c r="B1428" s="453"/>
      <c r="D1428" s="452" t="s">
        <v>31</v>
      </c>
      <c r="H1428" s="458"/>
      <c r="I1428" s="458"/>
      <c r="J1428" s="459"/>
      <c r="K1428" s="458"/>
      <c r="L1428" s="458"/>
      <c r="M1428" s="458"/>
      <c r="N1428" s="320"/>
      <c r="O1428" s="157">
        <f t="shared" ref="O1428:AN1428" si="1057">-IF(O1374&lt;0,O1374,IF($D1428="Land",0,IF(O1356&lt;1,O1374,MAX(MIN(IF(O1356&gt;0,(O1374/O1356)*O$9,0),O1374*O$9),0))))</f>
        <v>0</v>
      </c>
      <c r="P1428" s="157">
        <f t="shared" si="1057"/>
        <v>0</v>
      </c>
      <c r="Q1428" s="157">
        <f t="shared" si="1057"/>
        <v>0</v>
      </c>
      <c r="R1428" s="157">
        <f t="shared" si="1057"/>
        <v>0</v>
      </c>
      <c r="S1428" s="157">
        <f t="shared" si="1057"/>
        <v>0</v>
      </c>
      <c r="T1428" s="324">
        <f t="shared" si="1057"/>
        <v>0</v>
      </c>
      <c r="U1428" s="157">
        <f t="shared" si="1057"/>
        <v>0</v>
      </c>
      <c r="V1428" s="157">
        <f t="shared" si="1057"/>
        <v>0</v>
      </c>
      <c r="W1428" s="157">
        <f t="shared" si="1057"/>
        <v>0</v>
      </c>
      <c r="X1428" s="157">
        <f t="shared" si="1057"/>
        <v>0</v>
      </c>
      <c r="Y1428" s="595">
        <f t="shared" si="1057"/>
        <v>0</v>
      </c>
      <c r="Z1428" s="596">
        <f t="shared" si="1057"/>
        <v>0</v>
      </c>
      <c r="AA1428" s="596">
        <f t="shared" si="1057"/>
        <v>0</v>
      </c>
      <c r="AB1428" s="596">
        <f t="shared" si="1057"/>
        <v>0</v>
      </c>
      <c r="AC1428" s="596">
        <f t="shared" si="1057"/>
        <v>0</v>
      </c>
      <c r="AD1428" s="596">
        <f t="shared" si="1057"/>
        <v>0</v>
      </c>
      <c r="AE1428" s="595">
        <f t="shared" si="1057"/>
        <v>0</v>
      </c>
      <c r="AF1428" s="596">
        <f t="shared" si="1057"/>
        <v>0</v>
      </c>
      <c r="AG1428" s="596">
        <f t="shared" si="1057"/>
        <v>0</v>
      </c>
      <c r="AH1428" s="596">
        <f t="shared" si="1057"/>
        <v>0</v>
      </c>
      <c r="AI1428" s="594">
        <f t="shared" si="1057"/>
        <v>0</v>
      </c>
      <c r="AJ1428" s="595">
        <f t="shared" si="1057"/>
        <v>0</v>
      </c>
      <c r="AK1428" s="596">
        <f t="shared" si="1057"/>
        <v>0</v>
      </c>
      <c r="AL1428" s="596">
        <f t="shared" si="1057"/>
        <v>0</v>
      </c>
      <c r="AM1428" s="596">
        <f t="shared" si="1057"/>
        <v>0</v>
      </c>
      <c r="AN1428" s="594">
        <f t="shared" si="1057"/>
        <v>0</v>
      </c>
    </row>
    <row r="1429" spans="1:40" outlineLevel="2">
      <c r="A1429" s="882">
        <f>ROW()</f>
        <v>1429</v>
      </c>
      <c r="B1429" s="453"/>
      <c r="D1429" s="452" t="s">
        <v>32</v>
      </c>
      <c r="H1429" s="458"/>
      <c r="I1429" s="458"/>
      <c r="J1429" s="459"/>
      <c r="K1429" s="458"/>
      <c r="L1429" s="458"/>
      <c r="M1429" s="458"/>
      <c r="N1429" s="320"/>
      <c r="O1429" s="157">
        <f t="shared" ref="O1429:AN1429" si="1058">-IF(O1375&lt;0,O1375,IF($D1429="Land",0,IF(O1357&lt;1,O1375,MAX(MIN(IF(O1357&gt;0,(O1375/O1357)*O$9,0),O1375*O$9),0))))</f>
        <v>-1.5722527407683429E-4</v>
      </c>
      <c r="P1429" s="157">
        <f t="shared" si="1058"/>
        <v>-1.5722527407683427E-4</v>
      </c>
      <c r="Q1429" s="157">
        <f t="shared" si="1058"/>
        <v>-1.5722527407683427E-4</v>
      </c>
      <c r="R1429" s="157">
        <f t="shared" si="1058"/>
        <v>-1.5722527407683427E-4</v>
      </c>
      <c r="S1429" s="157">
        <f t="shared" si="1058"/>
        <v>-1.5722527407683424E-4</v>
      </c>
      <c r="T1429" s="324">
        <f t="shared" si="1058"/>
        <v>-7.861263703841712E-5</v>
      </c>
      <c r="U1429" s="157">
        <f t="shared" si="1058"/>
        <v>-1.5722527407683424E-4</v>
      </c>
      <c r="V1429" s="157">
        <f t="shared" si="1058"/>
        <v>-1.5722527407683424E-4</v>
      </c>
      <c r="W1429" s="157">
        <f t="shared" si="1058"/>
        <v>-1.5722527407683421E-4</v>
      </c>
      <c r="X1429" s="157">
        <f t="shared" si="1058"/>
        <v>-1.5722527407683421E-4</v>
      </c>
      <c r="Y1429" s="595">
        <f t="shared" si="1058"/>
        <v>-7.8612637038417093E-5</v>
      </c>
      <c r="Z1429" s="596">
        <f t="shared" si="1058"/>
        <v>-1.5722527407683419E-4</v>
      </c>
      <c r="AA1429" s="596">
        <f t="shared" si="1058"/>
        <v>-1.5722527407683419E-4</v>
      </c>
      <c r="AB1429" s="596">
        <f t="shared" si="1058"/>
        <v>-1.5722527407683416E-4</v>
      </c>
      <c r="AC1429" s="596">
        <f t="shared" si="1058"/>
        <v>-1.5722527407683416E-4</v>
      </c>
      <c r="AD1429" s="596">
        <f t="shared" si="1058"/>
        <v>-1.5722527407683413E-4</v>
      </c>
      <c r="AE1429" s="595">
        <f t="shared" si="1058"/>
        <v>-1.5722527407683416E-4</v>
      </c>
      <c r="AF1429" s="596">
        <f t="shared" si="1058"/>
        <v>-1.5722527407683416E-4</v>
      </c>
      <c r="AG1429" s="596">
        <f t="shared" si="1058"/>
        <v>-1.5722527407683416E-4</v>
      </c>
      <c r="AH1429" s="596">
        <f t="shared" si="1058"/>
        <v>-1.5722527407683416E-4</v>
      </c>
      <c r="AI1429" s="594">
        <f t="shared" si="1058"/>
        <v>-1.5722527407683416E-4</v>
      </c>
      <c r="AJ1429" s="595">
        <f t="shared" si="1058"/>
        <v>-1.5722527407683416E-4</v>
      </c>
      <c r="AK1429" s="596">
        <f t="shared" si="1058"/>
        <v>-1.5722527407683416E-4</v>
      </c>
      <c r="AL1429" s="596">
        <f t="shared" si="1058"/>
        <v>-1.5722527407683416E-4</v>
      </c>
      <c r="AM1429" s="596">
        <f t="shared" si="1058"/>
        <v>-1.5722527407683416E-4</v>
      </c>
      <c r="AN1429" s="594">
        <f t="shared" si="1058"/>
        <v>-1.5722527407683416E-4</v>
      </c>
    </row>
    <row r="1430" spans="1:40" outlineLevel="2">
      <c r="A1430" s="882">
        <f>ROW()</f>
        <v>1430</v>
      </c>
      <c r="B1430" s="453"/>
      <c r="D1430" s="452" t="s">
        <v>33</v>
      </c>
      <c r="H1430" s="458"/>
      <c r="I1430" s="458"/>
      <c r="J1430" s="459"/>
      <c r="K1430" s="458"/>
      <c r="L1430" s="458"/>
      <c r="M1430" s="458"/>
      <c r="N1430" s="320"/>
      <c r="O1430" s="157">
        <f t="shared" ref="O1430:AN1430" si="1059">-IF(O1376&lt;0,O1376,IF($D1430="Land",0,IF(O1358&lt;1,O1376,MAX(MIN(IF(O1358&gt;0,(O1376/O1358)*O$9,0),O1376*O$9),0))))</f>
        <v>0</v>
      </c>
      <c r="P1430" s="157">
        <f t="shared" si="1059"/>
        <v>0</v>
      </c>
      <c r="Q1430" s="157">
        <f t="shared" si="1059"/>
        <v>0</v>
      </c>
      <c r="R1430" s="157">
        <f t="shared" si="1059"/>
        <v>0</v>
      </c>
      <c r="S1430" s="157">
        <f t="shared" si="1059"/>
        <v>0</v>
      </c>
      <c r="T1430" s="324">
        <f t="shared" si="1059"/>
        <v>0</v>
      </c>
      <c r="U1430" s="157">
        <f t="shared" si="1059"/>
        <v>0</v>
      </c>
      <c r="V1430" s="157">
        <f t="shared" si="1059"/>
        <v>0</v>
      </c>
      <c r="W1430" s="157">
        <f t="shared" si="1059"/>
        <v>0</v>
      </c>
      <c r="X1430" s="157">
        <f t="shared" si="1059"/>
        <v>0</v>
      </c>
      <c r="Y1430" s="595">
        <f t="shared" si="1059"/>
        <v>0</v>
      </c>
      <c r="Z1430" s="596">
        <f t="shared" si="1059"/>
        <v>0</v>
      </c>
      <c r="AA1430" s="596">
        <f t="shared" si="1059"/>
        <v>0</v>
      </c>
      <c r="AB1430" s="596">
        <f t="shared" si="1059"/>
        <v>0</v>
      </c>
      <c r="AC1430" s="596">
        <f t="shared" si="1059"/>
        <v>0</v>
      </c>
      <c r="AD1430" s="596">
        <f t="shared" si="1059"/>
        <v>0</v>
      </c>
      <c r="AE1430" s="595">
        <f t="shared" si="1059"/>
        <v>0</v>
      </c>
      <c r="AF1430" s="596">
        <f t="shared" si="1059"/>
        <v>0</v>
      </c>
      <c r="AG1430" s="596">
        <f t="shared" si="1059"/>
        <v>0</v>
      </c>
      <c r="AH1430" s="596">
        <f t="shared" si="1059"/>
        <v>0</v>
      </c>
      <c r="AI1430" s="594">
        <f t="shared" si="1059"/>
        <v>0</v>
      </c>
      <c r="AJ1430" s="595">
        <f t="shared" si="1059"/>
        <v>0</v>
      </c>
      <c r="AK1430" s="596">
        <f t="shared" si="1059"/>
        <v>0</v>
      </c>
      <c r="AL1430" s="596">
        <f t="shared" si="1059"/>
        <v>0</v>
      </c>
      <c r="AM1430" s="596">
        <f t="shared" si="1059"/>
        <v>0</v>
      </c>
      <c r="AN1430" s="594">
        <f t="shared" si="1059"/>
        <v>0</v>
      </c>
    </row>
    <row r="1431" spans="1:40" outlineLevel="2">
      <c r="A1431" s="882">
        <f>ROW()</f>
        <v>1431</v>
      </c>
      <c r="B1431" s="453"/>
      <c r="D1431" s="452" t="s">
        <v>27</v>
      </c>
      <c r="H1431" s="458"/>
      <c r="I1431" s="458"/>
      <c r="J1431" s="459"/>
      <c r="K1431" s="458"/>
      <c r="L1431" s="458"/>
      <c r="M1431" s="458"/>
      <c r="N1431" s="320"/>
      <c r="O1431" s="157">
        <f t="shared" ref="O1431:AN1431" si="1060">-IF(O1377&lt;0,O1377,IF($D1431="Land",0,IF(O1359&lt;1,O1377,MAX(MIN(IF(O1359&gt;0,(O1377/O1359)*O$9,0),O1377*O$9),0))))</f>
        <v>0</v>
      </c>
      <c r="P1431" s="157">
        <f t="shared" si="1060"/>
        <v>0</v>
      </c>
      <c r="Q1431" s="157">
        <f t="shared" si="1060"/>
        <v>0</v>
      </c>
      <c r="R1431" s="157">
        <f t="shared" si="1060"/>
        <v>0</v>
      </c>
      <c r="S1431" s="157">
        <f t="shared" si="1060"/>
        <v>0</v>
      </c>
      <c r="T1431" s="324">
        <f t="shared" si="1060"/>
        <v>0</v>
      </c>
      <c r="U1431" s="157">
        <f t="shared" si="1060"/>
        <v>0</v>
      </c>
      <c r="V1431" s="157">
        <f t="shared" si="1060"/>
        <v>0</v>
      </c>
      <c r="W1431" s="157">
        <f t="shared" si="1060"/>
        <v>0</v>
      </c>
      <c r="X1431" s="157">
        <f t="shared" si="1060"/>
        <v>0</v>
      </c>
      <c r="Y1431" s="595">
        <f t="shared" si="1060"/>
        <v>0</v>
      </c>
      <c r="Z1431" s="596">
        <f t="shared" si="1060"/>
        <v>0</v>
      </c>
      <c r="AA1431" s="596">
        <f t="shared" si="1060"/>
        <v>0</v>
      </c>
      <c r="AB1431" s="596">
        <f t="shared" si="1060"/>
        <v>0</v>
      </c>
      <c r="AC1431" s="596">
        <f t="shared" si="1060"/>
        <v>0</v>
      </c>
      <c r="AD1431" s="596">
        <f t="shared" si="1060"/>
        <v>0</v>
      </c>
      <c r="AE1431" s="595">
        <f t="shared" si="1060"/>
        <v>0</v>
      </c>
      <c r="AF1431" s="596">
        <f t="shared" si="1060"/>
        <v>0</v>
      </c>
      <c r="AG1431" s="596">
        <f t="shared" si="1060"/>
        <v>0</v>
      </c>
      <c r="AH1431" s="596">
        <f t="shared" si="1060"/>
        <v>0</v>
      </c>
      <c r="AI1431" s="594">
        <f t="shared" si="1060"/>
        <v>0</v>
      </c>
      <c r="AJ1431" s="595">
        <f t="shared" si="1060"/>
        <v>0</v>
      </c>
      <c r="AK1431" s="596">
        <f t="shared" si="1060"/>
        <v>0</v>
      </c>
      <c r="AL1431" s="596">
        <f t="shared" si="1060"/>
        <v>0</v>
      </c>
      <c r="AM1431" s="596">
        <f t="shared" si="1060"/>
        <v>0</v>
      </c>
      <c r="AN1431" s="594">
        <f t="shared" si="1060"/>
        <v>0</v>
      </c>
    </row>
    <row r="1432" spans="1:40" outlineLevel="2">
      <c r="A1432" s="882">
        <f>ROW()</f>
        <v>1432</v>
      </c>
      <c r="B1432" s="453"/>
      <c r="D1432" s="452" t="s">
        <v>34</v>
      </c>
      <c r="H1432" s="458"/>
      <c r="I1432" s="458"/>
      <c r="J1432" s="459"/>
      <c r="K1432" s="458"/>
      <c r="L1432" s="458"/>
      <c r="M1432" s="458"/>
      <c r="N1432" s="320"/>
      <c r="O1432" s="157">
        <f t="shared" ref="O1432:AN1432" si="1061">-IF(O1378&lt;0,O1378,IF($D1432="Land",0,IF(O1360&lt;1,O1378,MAX(MIN(IF(O1360&gt;0,(O1378/O1360)*O$9,0),O1378*O$9),0))))</f>
        <v>-0.65159999999999996</v>
      </c>
      <c r="P1432" s="157">
        <f t="shared" si="1061"/>
        <v>-0.65159999999999996</v>
      </c>
      <c r="Q1432" s="157">
        <f t="shared" si="1061"/>
        <v>-0.65159999999999996</v>
      </c>
      <c r="R1432" s="157">
        <f t="shared" si="1061"/>
        <v>-0.65159999999999996</v>
      </c>
      <c r="S1432" s="157">
        <f t="shared" si="1061"/>
        <v>-0.65159999999999996</v>
      </c>
      <c r="T1432" s="324">
        <f t="shared" si="1061"/>
        <v>-0.32579999999999998</v>
      </c>
      <c r="U1432" s="157">
        <f t="shared" si="1061"/>
        <v>-0.65159999999999996</v>
      </c>
      <c r="V1432" s="157">
        <f t="shared" si="1061"/>
        <v>-0.65159999999999996</v>
      </c>
      <c r="W1432" s="157">
        <f t="shared" si="1061"/>
        <v>-0.65159999999999996</v>
      </c>
      <c r="X1432" s="157">
        <f t="shared" si="1061"/>
        <v>-0.65159999999999996</v>
      </c>
      <c r="Y1432" s="595">
        <f t="shared" si="1061"/>
        <v>-0.32579999999999992</v>
      </c>
      <c r="Z1432" s="596">
        <f t="shared" si="1061"/>
        <v>-0.65159999999999996</v>
      </c>
      <c r="AA1432" s="596">
        <f t="shared" si="1061"/>
        <v>-0.65159999999999996</v>
      </c>
      <c r="AB1432" s="596">
        <f t="shared" si="1061"/>
        <v>-0.65159999999999996</v>
      </c>
      <c r="AC1432" s="596">
        <f t="shared" si="1061"/>
        <v>-0.65159999999999985</v>
      </c>
      <c r="AD1432" s="596">
        <f t="shared" si="1061"/>
        <v>-0.65159999999999985</v>
      </c>
      <c r="AE1432" s="595">
        <f t="shared" si="1061"/>
        <v>-0.65159999999999985</v>
      </c>
      <c r="AF1432" s="596">
        <f t="shared" si="1061"/>
        <v>-0.65159999999999973</v>
      </c>
      <c r="AG1432" s="596">
        <f t="shared" si="1061"/>
        <v>-0.65159999999999973</v>
      </c>
      <c r="AH1432" s="596">
        <f t="shared" si="1061"/>
        <v>-0.65159999999999962</v>
      </c>
      <c r="AI1432" s="594">
        <f t="shared" si="1061"/>
        <v>-0.65159999999999962</v>
      </c>
      <c r="AJ1432" s="595">
        <f t="shared" si="1061"/>
        <v>-0.65159999999999962</v>
      </c>
      <c r="AK1432" s="596">
        <f t="shared" si="1061"/>
        <v>-0.65159999999999962</v>
      </c>
      <c r="AL1432" s="596">
        <f t="shared" si="1061"/>
        <v>-0.65159999999999962</v>
      </c>
      <c r="AM1432" s="596">
        <f t="shared" si="1061"/>
        <v>-0.65159999999999951</v>
      </c>
      <c r="AN1432" s="594">
        <f t="shared" si="1061"/>
        <v>-0.65159999999999951</v>
      </c>
    </row>
    <row r="1433" spans="1:40" outlineLevel="2">
      <c r="A1433" s="882">
        <f>ROW()</f>
        <v>1433</v>
      </c>
      <c r="B1433" s="453"/>
      <c r="D1433" s="452" t="s">
        <v>35</v>
      </c>
      <c r="H1433" s="458"/>
      <c r="I1433" s="458"/>
      <c r="J1433" s="459"/>
      <c r="K1433" s="458"/>
      <c r="L1433" s="458"/>
      <c r="M1433" s="458"/>
      <c r="N1433" s="320"/>
      <c r="O1433" s="157">
        <f t="shared" ref="O1433:AN1433" si="1062">-IF(O1379&lt;0,O1379,IF($D1433="Land",0,IF(O1361&lt;1,O1379,MAX(MIN(IF(O1361&gt;0,(O1379/O1361)*O$9,0),O1379*O$9),0))))</f>
        <v>-7.7982762913079914E-3</v>
      </c>
      <c r="P1433" s="157">
        <f t="shared" si="1062"/>
        <v>-7.7982762913079923E-3</v>
      </c>
      <c r="Q1433" s="157">
        <f t="shared" si="1062"/>
        <v>-7.7982762913079923E-3</v>
      </c>
      <c r="R1433" s="157">
        <f t="shared" si="1062"/>
        <v>-7.7982762913079923E-3</v>
      </c>
      <c r="S1433" s="157">
        <f t="shared" si="1062"/>
        <v>-7.7982762913079923E-3</v>
      </c>
      <c r="T1433" s="324">
        <f t="shared" si="1062"/>
        <v>-3.8991381456539966E-3</v>
      </c>
      <c r="U1433" s="157">
        <f t="shared" si="1062"/>
        <v>-7.7982762913079923E-3</v>
      </c>
      <c r="V1433" s="157">
        <f t="shared" si="1062"/>
        <v>-7.7982762913079923E-3</v>
      </c>
      <c r="W1433" s="157">
        <f t="shared" si="1062"/>
        <v>-7.7982762913079932E-3</v>
      </c>
      <c r="X1433" s="157">
        <f t="shared" si="1062"/>
        <v>-7.7982762913079923E-3</v>
      </c>
      <c r="Y1433" s="595">
        <f t="shared" si="1062"/>
        <v>-3.8991381456539966E-3</v>
      </c>
      <c r="Z1433" s="596">
        <f t="shared" si="1062"/>
        <v>0</v>
      </c>
      <c r="AA1433" s="596">
        <f t="shared" si="1062"/>
        <v>0</v>
      </c>
      <c r="AB1433" s="596">
        <f t="shared" si="1062"/>
        <v>0</v>
      </c>
      <c r="AC1433" s="596">
        <f t="shared" si="1062"/>
        <v>0</v>
      </c>
      <c r="AD1433" s="596">
        <f t="shared" si="1062"/>
        <v>0</v>
      </c>
      <c r="AE1433" s="595">
        <f t="shared" si="1062"/>
        <v>0</v>
      </c>
      <c r="AF1433" s="596">
        <f t="shared" si="1062"/>
        <v>0</v>
      </c>
      <c r="AG1433" s="596">
        <f t="shared" si="1062"/>
        <v>0</v>
      </c>
      <c r="AH1433" s="596">
        <f t="shared" si="1062"/>
        <v>0</v>
      </c>
      <c r="AI1433" s="594">
        <f t="shared" si="1062"/>
        <v>0</v>
      </c>
      <c r="AJ1433" s="595">
        <f t="shared" si="1062"/>
        <v>0</v>
      </c>
      <c r="AK1433" s="596">
        <f t="shared" si="1062"/>
        <v>0</v>
      </c>
      <c r="AL1433" s="596">
        <f t="shared" si="1062"/>
        <v>0</v>
      </c>
      <c r="AM1433" s="596">
        <f t="shared" si="1062"/>
        <v>0</v>
      </c>
      <c r="AN1433" s="594">
        <f t="shared" si="1062"/>
        <v>0</v>
      </c>
    </row>
    <row r="1434" spans="1:40" outlineLevel="2">
      <c r="A1434" s="882">
        <f>ROW()</f>
        <v>1434</v>
      </c>
      <c r="B1434" s="453"/>
      <c r="D1434" s="452" t="s">
        <v>302</v>
      </c>
      <c r="H1434" s="458"/>
      <c r="I1434" s="458"/>
      <c r="J1434" s="459"/>
      <c r="K1434" s="458"/>
      <c r="L1434" s="458"/>
      <c r="M1434" s="458"/>
      <c r="N1434" s="320"/>
      <c r="O1434" s="157">
        <f t="shared" ref="O1434:AN1434" si="1063">-IF(O1380&lt;0,O1380,IF($D1434="Land",0,IF(O1362&lt;1,O1380,MAX(MIN(IF(O1362&gt;0,(O1380/O1362)*O$9,0),O1380*O$9),0))))</f>
        <v>0</v>
      </c>
      <c r="P1434" s="157">
        <f t="shared" si="1063"/>
        <v>0</v>
      </c>
      <c r="Q1434" s="157">
        <f t="shared" si="1063"/>
        <v>0</v>
      </c>
      <c r="R1434" s="157">
        <f t="shared" si="1063"/>
        <v>0</v>
      </c>
      <c r="S1434" s="157">
        <f t="shared" si="1063"/>
        <v>0</v>
      </c>
      <c r="T1434" s="324">
        <f t="shared" si="1063"/>
        <v>0</v>
      </c>
      <c r="U1434" s="157">
        <f t="shared" si="1063"/>
        <v>0</v>
      </c>
      <c r="V1434" s="157">
        <f t="shared" si="1063"/>
        <v>0</v>
      </c>
      <c r="W1434" s="157">
        <f t="shared" si="1063"/>
        <v>0</v>
      </c>
      <c r="X1434" s="157">
        <f t="shared" si="1063"/>
        <v>0</v>
      </c>
      <c r="Y1434" s="595">
        <f t="shared" si="1063"/>
        <v>0</v>
      </c>
      <c r="Z1434" s="596">
        <f t="shared" si="1063"/>
        <v>0</v>
      </c>
      <c r="AA1434" s="596">
        <f t="shared" si="1063"/>
        <v>0</v>
      </c>
      <c r="AB1434" s="596">
        <f t="shared" si="1063"/>
        <v>0</v>
      </c>
      <c r="AC1434" s="596">
        <f t="shared" si="1063"/>
        <v>0</v>
      </c>
      <c r="AD1434" s="596">
        <f t="shared" si="1063"/>
        <v>0</v>
      </c>
      <c r="AE1434" s="595">
        <f t="shared" si="1063"/>
        <v>0</v>
      </c>
      <c r="AF1434" s="596">
        <f t="shared" si="1063"/>
        <v>0</v>
      </c>
      <c r="AG1434" s="596">
        <f t="shared" si="1063"/>
        <v>0</v>
      </c>
      <c r="AH1434" s="596">
        <f t="shared" si="1063"/>
        <v>0</v>
      </c>
      <c r="AI1434" s="594">
        <f t="shared" si="1063"/>
        <v>0</v>
      </c>
      <c r="AJ1434" s="595">
        <f t="shared" si="1063"/>
        <v>0</v>
      </c>
      <c r="AK1434" s="596">
        <f t="shared" si="1063"/>
        <v>0</v>
      </c>
      <c r="AL1434" s="596">
        <f t="shared" si="1063"/>
        <v>0</v>
      </c>
      <c r="AM1434" s="596">
        <f t="shared" si="1063"/>
        <v>0</v>
      </c>
      <c r="AN1434" s="594">
        <f t="shared" si="1063"/>
        <v>0</v>
      </c>
    </row>
    <row r="1435" spans="1:40" outlineLevel="2">
      <c r="A1435" s="882">
        <f>ROW()</f>
        <v>1435</v>
      </c>
      <c r="B1435" s="453"/>
      <c r="D1435" s="452" t="s">
        <v>36</v>
      </c>
      <c r="H1435" s="458"/>
      <c r="I1435" s="458"/>
      <c r="J1435" s="459"/>
      <c r="K1435" s="458"/>
      <c r="L1435" s="458"/>
      <c r="M1435" s="458"/>
      <c r="N1435" s="320"/>
      <c r="O1435" s="157">
        <f t="shared" ref="O1435:AN1435" si="1064">-IF(O1381&lt;0,O1381,IF($D1435="Land",0,IF(O1363&lt;1,O1381,MAX(MIN(IF(O1363&gt;0,(O1381/O1363)*O$9,0),O1381*O$9),0))))</f>
        <v>-0.2466967423362931</v>
      </c>
      <c r="P1435" s="157">
        <f t="shared" si="1064"/>
        <v>-0.2466967423362931</v>
      </c>
      <c r="Q1435" s="157">
        <f t="shared" si="1064"/>
        <v>-0.24669674233629307</v>
      </c>
      <c r="R1435" s="157">
        <f t="shared" si="1064"/>
        <v>-0.24669674233629307</v>
      </c>
      <c r="S1435" s="157">
        <f t="shared" si="1064"/>
        <v>0</v>
      </c>
      <c r="T1435" s="324">
        <f t="shared" si="1064"/>
        <v>0</v>
      </c>
      <c r="U1435" s="157">
        <f t="shared" si="1064"/>
        <v>0</v>
      </c>
      <c r="V1435" s="157">
        <f t="shared" si="1064"/>
        <v>0</v>
      </c>
      <c r="W1435" s="157">
        <f t="shared" si="1064"/>
        <v>0</v>
      </c>
      <c r="X1435" s="157">
        <f t="shared" si="1064"/>
        <v>0</v>
      </c>
      <c r="Y1435" s="595">
        <f t="shared" si="1064"/>
        <v>0</v>
      </c>
      <c r="Z1435" s="596">
        <f t="shared" si="1064"/>
        <v>0</v>
      </c>
      <c r="AA1435" s="596">
        <f t="shared" si="1064"/>
        <v>0</v>
      </c>
      <c r="AB1435" s="596">
        <f t="shared" si="1064"/>
        <v>0</v>
      </c>
      <c r="AC1435" s="596">
        <f t="shared" si="1064"/>
        <v>0</v>
      </c>
      <c r="AD1435" s="596">
        <f t="shared" si="1064"/>
        <v>0</v>
      </c>
      <c r="AE1435" s="595">
        <f t="shared" si="1064"/>
        <v>0</v>
      </c>
      <c r="AF1435" s="596">
        <f t="shared" si="1064"/>
        <v>0</v>
      </c>
      <c r="AG1435" s="596">
        <f t="shared" si="1064"/>
        <v>0</v>
      </c>
      <c r="AH1435" s="596">
        <f t="shared" si="1064"/>
        <v>0</v>
      </c>
      <c r="AI1435" s="594">
        <f t="shared" si="1064"/>
        <v>0</v>
      </c>
      <c r="AJ1435" s="595">
        <f t="shared" si="1064"/>
        <v>0</v>
      </c>
      <c r="AK1435" s="596">
        <f t="shared" si="1064"/>
        <v>0</v>
      </c>
      <c r="AL1435" s="596">
        <f t="shared" si="1064"/>
        <v>0</v>
      </c>
      <c r="AM1435" s="596">
        <f t="shared" si="1064"/>
        <v>0</v>
      </c>
      <c r="AN1435" s="594">
        <f t="shared" si="1064"/>
        <v>0</v>
      </c>
    </row>
    <row r="1436" spans="1:40" outlineLevel="2">
      <c r="A1436" s="882">
        <f>ROW()</f>
        <v>1436</v>
      </c>
      <c r="B1436" s="453"/>
      <c r="D1436" s="452" t="s">
        <v>583</v>
      </c>
      <c r="H1436" s="458"/>
      <c r="I1436" s="458"/>
      <c r="J1436" s="459"/>
      <c r="K1436" s="458"/>
      <c r="L1436" s="458"/>
      <c r="M1436" s="458"/>
      <c r="N1436" s="320"/>
      <c r="O1436" s="157">
        <f t="shared" ref="O1436:AN1436" si="1065">-IF(O1382&lt;0,O1382,IF($D1436="Land",0,IF(O1364&lt;1,O1382,MAX(MIN(IF(O1364&gt;0,(O1382/O1364)*O$9,0),O1382*O$9),0))))</f>
        <v>0</v>
      </c>
      <c r="P1436" s="157">
        <f t="shared" si="1065"/>
        <v>0</v>
      </c>
      <c r="Q1436" s="157">
        <f t="shared" si="1065"/>
        <v>0</v>
      </c>
      <c r="R1436" s="157">
        <f t="shared" si="1065"/>
        <v>0</v>
      </c>
      <c r="S1436" s="157">
        <f t="shared" si="1065"/>
        <v>0</v>
      </c>
      <c r="T1436" s="324">
        <f t="shared" si="1065"/>
        <v>0</v>
      </c>
      <c r="U1436" s="157">
        <f t="shared" si="1065"/>
        <v>0</v>
      </c>
      <c r="V1436" s="157">
        <f t="shared" si="1065"/>
        <v>0</v>
      </c>
      <c r="W1436" s="157">
        <f t="shared" si="1065"/>
        <v>0</v>
      </c>
      <c r="X1436" s="157">
        <f t="shared" si="1065"/>
        <v>0</v>
      </c>
      <c r="Y1436" s="595">
        <f t="shared" si="1065"/>
        <v>0</v>
      </c>
      <c r="Z1436" s="596">
        <f t="shared" si="1065"/>
        <v>0</v>
      </c>
      <c r="AA1436" s="596">
        <f t="shared" si="1065"/>
        <v>0</v>
      </c>
      <c r="AB1436" s="596">
        <f t="shared" si="1065"/>
        <v>0</v>
      </c>
      <c r="AC1436" s="596">
        <f t="shared" si="1065"/>
        <v>0</v>
      </c>
      <c r="AD1436" s="596">
        <f t="shared" si="1065"/>
        <v>0</v>
      </c>
      <c r="AE1436" s="595">
        <f t="shared" si="1065"/>
        <v>0</v>
      </c>
      <c r="AF1436" s="596">
        <f t="shared" si="1065"/>
        <v>0</v>
      </c>
      <c r="AG1436" s="596">
        <f t="shared" si="1065"/>
        <v>0</v>
      </c>
      <c r="AH1436" s="596">
        <f t="shared" si="1065"/>
        <v>0</v>
      </c>
      <c r="AI1436" s="594">
        <f t="shared" si="1065"/>
        <v>0</v>
      </c>
      <c r="AJ1436" s="595">
        <f t="shared" si="1065"/>
        <v>0</v>
      </c>
      <c r="AK1436" s="596">
        <f t="shared" si="1065"/>
        <v>0</v>
      </c>
      <c r="AL1436" s="596">
        <f t="shared" si="1065"/>
        <v>0</v>
      </c>
      <c r="AM1436" s="596">
        <f t="shared" si="1065"/>
        <v>0</v>
      </c>
      <c r="AN1436" s="594">
        <f t="shared" si="1065"/>
        <v>0</v>
      </c>
    </row>
    <row r="1437" spans="1:40" outlineLevel="2">
      <c r="A1437" s="882">
        <f>ROW()</f>
        <v>1437</v>
      </c>
      <c r="B1437" s="453"/>
      <c r="D1437" s="452" t="s">
        <v>81</v>
      </c>
      <c r="H1437" s="458"/>
      <c r="I1437" s="458"/>
      <c r="J1437" s="459"/>
      <c r="K1437" s="458"/>
      <c r="L1437" s="458"/>
      <c r="M1437" s="458"/>
      <c r="N1437" s="320"/>
      <c r="O1437" s="157">
        <f t="shared" ref="O1437:AN1437" si="1066">-IF(O1383&lt;0,O1383,IF($D1437="Land",0,IF(O1365&lt;1,O1383,MAX(MIN(IF(O1365&gt;0,(O1383/O1365)*O$9,0),O1383*O$9),0))))</f>
        <v>-1.7508300000000001</v>
      </c>
      <c r="P1437" s="157">
        <f t="shared" si="1066"/>
        <v>-1.7508299999999999</v>
      </c>
      <c r="Q1437" s="157">
        <f t="shared" si="1066"/>
        <v>-1.7508300000000001</v>
      </c>
      <c r="R1437" s="157">
        <f t="shared" si="1066"/>
        <v>-1.7508300000000001</v>
      </c>
      <c r="S1437" s="157">
        <f t="shared" si="1066"/>
        <v>0</v>
      </c>
      <c r="T1437" s="324">
        <f t="shared" si="1066"/>
        <v>0</v>
      </c>
      <c r="U1437" s="157">
        <f t="shared" si="1066"/>
        <v>0</v>
      </c>
      <c r="V1437" s="157">
        <f t="shared" si="1066"/>
        <v>0</v>
      </c>
      <c r="W1437" s="157">
        <f t="shared" si="1066"/>
        <v>0</v>
      </c>
      <c r="X1437" s="157">
        <f t="shared" si="1066"/>
        <v>0</v>
      </c>
      <c r="Y1437" s="595">
        <f t="shared" si="1066"/>
        <v>0</v>
      </c>
      <c r="Z1437" s="596">
        <f t="shared" si="1066"/>
        <v>0</v>
      </c>
      <c r="AA1437" s="596">
        <f t="shared" si="1066"/>
        <v>0</v>
      </c>
      <c r="AB1437" s="596">
        <f t="shared" si="1066"/>
        <v>0</v>
      </c>
      <c r="AC1437" s="596">
        <f t="shared" si="1066"/>
        <v>0</v>
      </c>
      <c r="AD1437" s="596">
        <f t="shared" si="1066"/>
        <v>0</v>
      </c>
      <c r="AE1437" s="595">
        <f t="shared" si="1066"/>
        <v>0</v>
      </c>
      <c r="AF1437" s="596">
        <f t="shared" si="1066"/>
        <v>0</v>
      </c>
      <c r="AG1437" s="596">
        <f t="shared" si="1066"/>
        <v>0</v>
      </c>
      <c r="AH1437" s="596">
        <f t="shared" si="1066"/>
        <v>0</v>
      </c>
      <c r="AI1437" s="594">
        <f t="shared" si="1066"/>
        <v>0</v>
      </c>
      <c r="AJ1437" s="595">
        <f t="shared" si="1066"/>
        <v>0</v>
      </c>
      <c r="AK1437" s="596">
        <f t="shared" si="1066"/>
        <v>0</v>
      </c>
      <c r="AL1437" s="596">
        <f t="shared" si="1066"/>
        <v>0</v>
      </c>
      <c r="AM1437" s="596">
        <f t="shared" si="1066"/>
        <v>0</v>
      </c>
      <c r="AN1437" s="594">
        <f t="shared" si="1066"/>
        <v>0</v>
      </c>
    </row>
    <row r="1438" spans="1:40" outlineLevel="2">
      <c r="A1438" s="882">
        <f>ROW()</f>
        <v>1438</v>
      </c>
      <c r="B1438" s="453"/>
      <c r="D1438" s="452" t="s">
        <v>28</v>
      </c>
      <c r="H1438" s="458"/>
      <c r="I1438" s="458"/>
      <c r="J1438" s="459"/>
      <c r="K1438" s="458"/>
      <c r="L1438" s="458"/>
      <c r="M1438" s="458"/>
      <c r="N1438" s="320"/>
      <c r="O1438" s="157">
        <f t="shared" ref="O1438:AN1438" si="1067">-IF(O1384&lt;0,O1384,IF($D1438="Land",0,IF(O1366&lt;1,O1384,MAX(MIN(IF(O1366&gt;0,(O1384/O1366)*O$9,0),O1384*O$9),0))))</f>
        <v>0</v>
      </c>
      <c r="P1438" s="157">
        <f t="shared" si="1067"/>
        <v>0</v>
      </c>
      <c r="Q1438" s="157">
        <f t="shared" si="1067"/>
        <v>0</v>
      </c>
      <c r="R1438" s="157">
        <f t="shared" si="1067"/>
        <v>0</v>
      </c>
      <c r="S1438" s="157">
        <f t="shared" si="1067"/>
        <v>0</v>
      </c>
      <c r="T1438" s="324">
        <f t="shared" si="1067"/>
        <v>0</v>
      </c>
      <c r="U1438" s="157">
        <f t="shared" si="1067"/>
        <v>0</v>
      </c>
      <c r="V1438" s="157">
        <f t="shared" si="1067"/>
        <v>0</v>
      </c>
      <c r="W1438" s="157">
        <f t="shared" si="1067"/>
        <v>0</v>
      </c>
      <c r="X1438" s="157">
        <f t="shared" si="1067"/>
        <v>0</v>
      </c>
      <c r="Y1438" s="595">
        <f t="shared" si="1067"/>
        <v>0</v>
      </c>
      <c r="Z1438" s="596">
        <f t="shared" si="1067"/>
        <v>0</v>
      </c>
      <c r="AA1438" s="596">
        <f t="shared" si="1067"/>
        <v>0</v>
      </c>
      <c r="AB1438" s="596">
        <f t="shared" si="1067"/>
        <v>0</v>
      </c>
      <c r="AC1438" s="596">
        <f t="shared" si="1067"/>
        <v>0</v>
      </c>
      <c r="AD1438" s="596">
        <f t="shared" si="1067"/>
        <v>0</v>
      </c>
      <c r="AE1438" s="595">
        <f t="shared" si="1067"/>
        <v>0</v>
      </c>
      <c r="AF1438" s="596">
        <f t="shared" si="1067"/>
        <v>0</v>
      </c>
      <c r="AG1438" s="596">
        <f t="shared" si="1067"/>
        <v>0</v>
      </c>
      <c r="AH1438" s="596">
        <f t="shared" si="1067"/>
        <v>0</v>
      </c>
      <c r="AI1438" s="594">
        <f t="shared" si="1067"/>
        <v>0</v>
      </c>
      <c r="AJ1438" s="595">
        <f t="shared" si="1067"/>
        <v>0</v>
      </c>
      <c r="AK1438" s="596">
        <f t="shared" si="1067"/>
        <v>0</v>
      </c>
      <c r="AL1438" s="596">
        <f t="shared" si="1067"/>
        <v>0</v>
      </c>
      <c r="AM1438" s="596">
        <f t="shared" si="1067"/>
        <v>0</v>
      </c>
      <c r="AN1438" s="594">
        <f t="shared" si="1067"/>
        <v>0</v>
      </c>
    </row>
    <row r="1439" spans="1:40" outlineLevel="2">
      <c r="A1439" s="882">
        <f>ROW()</f>
        <v>1439</v>
      </c>
      <c r="B1439" s="453"/>
      <c r="D1439" s="456" t="s">
        <v>443</v>
      </c>
      <c r="E1439" s="456"/>
      <c r="F1439" s="456"/>
      <c r="G1439" s="456"/>
      <c r="H1439" s="460"/>
      <c r="I1439" s="460"/>
      <c r="J1439" s="461"/>
      <c r="K1439" s="460"/>
      <c r="L1439" s="460"/>
      <c r="M1439" s="460"/>
      <c r="N1439" s="321"/>
      <c r="O1439" s="158">
        <f t="shared" ref="O1439:AN1439" si="1068">-IF(O1385&lt;0,O1385,IF($D1439="Land",0,IF(O1367&lt;1,O1385,MAX(MIN(IF(O1367&gt;0,(O1385/O1367)*O$9,0),O1385*O$9),0))))</f>
        <v>0</v>
      </c>
      <c r="P1439" s="158">
        <f t="shared" si="1068"/>
        <v>0</v>
      </c>
      <c r="Q1439" s="158">
        <f t="shared" si="1068"/>
        <v>0</v>
      </c>
      <c r="R1439" s="158">
        <f t="shared" si="1068"/>
        <v>0</v>
      </c>
      <c r="S1439" s="158">
        <f t="shared" si="1068"/>
        <v>0</v>
      </c>
      <c r="T1439" s="325">
        <f t="shared" si="1068"/>
        <v>0</v>
      </c>
      <c r="U1439" s="158">
        <f t="shared" si="1068"/>
        <v>0</v>
      </c>
      <c r="V1439" s="158">
        <f t="shared" si="1068"/>
        <v>0</v>
      </c>
      <c r="W1439" s="158">
        <f t="shared" si="1068"/>
        <v>0</v>
      </c>
      <c r="X1439" s="158">
        <f t="shared" si="1068"/>
        <v>0</v>
      </c>
      <c r="Y1439" s="325">
        <f t="shared" si="1068"/>
        <v>0</v>
      </c>
      <c r="Z1439" s="158">
        <f t="shared" si="1068"/>
        <v>0</v>
      </c>
      <c r="AA1439" s="158">
        <f t="shared" si="1068"/>
        <v>0</v>
      </c>
      <c r="AB1439" s="158">
        <f t="shared" si="1068"/>
        <v>0</v>
      </c>
      <c r="AC1439" s="158">
        <f t="shared" si="1068"/>
        <v>0</v>
      </c>
      <c r="AD1439" s="158">
        <f t="shared" si="1068"/>
        <v>0</v>
      </c>
      <c r="AE1439" s="325">
        <f t="shared" si="1068"/>
        <v>0</v>
      </c>
      <c r="AF1439" s="158">
        <f t="shared" si="1068"/>
        <v>0</v>
      </c>
      <c r="AG1439" s="158">
        <f t="shared" si="1068"/>
        <v>0</v>
      </c>
      <c r="AH1439" s="158">
        <f t="shared" si="1068"/>
        <v>0</v>
      </c>
      <c r="AI1439" s="321">
        <f t="shared" si="1068"/>
        <v>0</v>
      </c>
      <c r="AJ1439" s="325">
        <f t="shared" si="1068"/>
        <v>0</v>
      </c>
      <c r="AK1439" s="158">
        <f t="shared" si="1068"/>
        <v>0</v>
      </c>
      <c r="AL1439" s="158">
        <f t="shared" si="1068"/>
        <v>0</v>
      </c>
      <c r="AM1439" s="158">
        <f t="shared" si="1068"/>
        <v>0</v>
      </c>
      <c r="AN1439" s="321">
        <f t="shared" si="1068"/>
        <v>0</v>
      </c>
    </row>
    <row r="1440" spans="1:40" outlineLevel="2">
      <c r="A1440" s="882">
        <f>ROW()</f>
        <v>1440</v>
      </c>
      <c r="B1440" s="453"/>
      <c r="D1440" s="452" t="s">
        <v>24</v>
      </c>
      <c r="F1440" s="454"/>
      <c r="G1440" s="454"/>
      <c r="H1440" s="448"/>
      <c r="I1440" s="448"/>
      <c r="J1440" s="464"/>
      <c r="K1440" s="448"/>
      <c r="L1440" s="448"/>
      <c r="M1440" s="448"/>
      <c r="N1440" s="440"/>
      <c r="O1440" s="439">
        <f t="shared" ref="O1440:AN1440" si="1069">SUM(O1424:O1439)</f>
        <v>-3.1148566434234022</v>
      </c>
      <c r="P1440" s="439">
        <f t="shared" si="1069"/>
        <v>-3.1148566434234022</v>
      </c>
      <c r="Q1440" s="439">
        <f t="shared" si="1069"/>
        <v>-3.1148566434234022</v>
      </c>
      <c r="R1440" s="439">
        <f t="shared" si="1069"/>
        <v>-3.1148566434234022</v>
      </c>
      <c r="S1440" s="439">
        <f t="shared" si="1069"/>
        <v>-1.1173299010871089</v>
      </c>
      <c r="T1440" s="443">
        <f t="shared" si="1069"/>
        <v>-0.55866495054355447</v>
      </c>
      <c r="U1440" s="439">
        <f t="shared" si="1069"/>
        <v>-1.1173299010871089</v>
      </c>
      <c r="V1440" s="439">
        <f t="shared" si="1069"/>
        <v>-1.1173299010871092</v>
      </c>
      <c r="W1440" s="439">
        <f t="shared" si="1069"/>
        <v>-1.1173299010871092</v>
      </c>
      <c r="X1440" s="439">
        <f t="shared" si="1069"/>
        <v>-1.1173299010871092</v>
      </c>
      <c r="Y1440" s="443">
        <f t="shared" si="1069"/>
        <v>-0.55866495054355447</v>
      </c>
      <c r="Z1440" s="439">
        <f t="shared" si="1069"/>
        <v>-1.1095316247958009</v>
      </c>
      <c r="AA1440" s="439">
        <f t="shared" si="1069"/>
        <v>-1.1095316247958009</v>
      </c>
      <c r="AB1440" s="439">
        <f t="shared" si="1069"/>
        <v>-1.1095316247958009</v>
      </c>
      <c r="AC1440" s="439">
        <f t="shared" si="1069"/>
        <v>-1.1095316247958009</v>
      </c>
      <c r="AD1440" s="439">
        <f t="shared" si="1069"/>
        <v>-1.1095316247958009</v>
      </c>
      <c r="AE1440" s="443">
        <f t="shared" si="1069"/>
        <v>-1.1095316247958009</v>
      </c>
      <c r="AF1440" s="439">
        <f t="shared" si="1069"/>
        <v>-1.1095316247958007</v>
      </c>
      <c r="AG1440" s="439">
        <f t="shared" si="1069"/>
        <v>-1.1095316247958007</v>
      </c>
      <c r="AH1440" s="439">
        <f t="shared" si="1069"/>
        <v>-1.1095316247958007</v>
      </c>
      <c r="AI1440" s="440">
        <f t="shared" si="1069"/>
        <v>-1.1095316247958007</v>
      </c>
      <c r="AJ1440" s="443">
        <f t="shared" si="1069"/>
        <v>-0.65175722527407642</v>
      </c>
      <c r="AK1440" s="439">
        <f t="shared" si="1069"/>
        <v>-0.65175722527407642</v>
      </c>
      <c r="AL1440" s="439">
        <f t="shared" si="1069"/>
        <v>-0.65175722527407642</v>
      </c>
      <c r="AM1440" s="439">
        <f t="shared" si="1069"/>
        <v>-0.65175722527407631</v>
      </c>
      <c r="AN1440" s="440">
        <f t="shared" si="1069"/>
        <v>-0.65175722527407631</v>
      </c>
    </row>
    <row r="1441" spans="1:40" outlineLevel="1">
      <c r="A1441" s="732" t="s">
        <v>299</v>
      </c>
      <c r="B1441" s="733"/>
      <c r="C1441" s="881"/>
      <c r="D1441" s="733"/>
      <c r="E1441" s="733"/>
      <c r="F1441" s="733"/>
      <c r="G1441" s="730"/>
      <c r="H1441" s="733"/>
      <c r="I1441" s="730"/>
      <c r="J1441" s="729"/>
      <c r="K1441" s="730"/>
      <c r="L1441" s="730"/>
      <c r="M1441" s="730"/>
      <c r="N1441" s="731"/>
      <c r="O1441" s="730"/>
      <c r="P1441" s="730"/>
      <c r="Q1441" s="730"/>
      <c r="R1441" s="730"/>
      <c r="S1441" s="730"/>
      <c r="T1441" s="729"/>
      <c r="U1441" s="730"/>
      <c r="V1441" s="730"/>
      <c r="W1441" s="730"/>
      <c r="X1441" s="730"/>
      <c r="Y1441" s="729"/>
      <c r="Z1441" s="730"/>
      <c r="AA1441" s="730"/>
      <c r="AB1441" s="730"/>
      <c r="AC1441" s="730"/>
      <c r="AD1441" s="730"/>
      <c r="AE1441" s="729"/>
      <c r="AF1441" s="730"/>
      <c r="AG1441" s="730"/>
      <c r="AH1441" s="730"/>
      <c r="AI1441" s="731"/>
      <c r="AJ1441" s="729"/>
      <c r="AK1441" s="730"/>
      <c r="AL1441" s="730"/>
      <c r="AM1441" s="730"/>
      <c r="AN1441" s="731"/>
    </row>
    <row r="1442" spans="1:40" outlineLevel="2">
      <c r="A1442" s="882">
        <f>ROW()</f>
        <v>1442</v>
      </c>
      <c r="B1442" s="453"/>
      <c r="D1442" s="452" t="s">
        <v>300</v>
      </c>
      <c r="H1442" s="458"/>
      <c r="I1442" s="463"/>
      <c r="J1442" s="27"/>
      <c r="K1442" s="27"/>
      <c r="L1442" s="27"/>
      <c r="M1442" s="27"/>
      <c r="N1442" s="313"/>
      <c r="O1442" s="27"/>
      <c r="P1442" s="27"/>
      <c r="Q1442" s="27"/>
      <c r="R1442" s="27"/>
      <c r="S1442" s="27"/>
      <c r="T1442" s="595"/>
      <c r="U1442" s="27"/>
      <c r="V1442" s="27"/>
      <c r="W1442" s="27"/>
      <c r="X1442" s="27"/>
      <c r="Y1442" s="595"/>
      <c r="Z1442" s="27"/>
      <c r="AA1442" s="27"/>
      <c r="AB1442" s="27"/>
      <c r="AC1442" s="27"/>
      <c r="AD1442" s="27"/>
      <c r="AE1442" s="326"/>
      <c r="AF1442" s="27"/>
      <c r="AG1442" s="27"/>
      <c r="AH1442" s="27"/>
      <c r="AI1442" s="313"/>
      <c r="AJ1442" s="326"/>
      <c r="AK1442" s="27"/>
      <c r="AL1442" s="27"/>
      <c r="AM1442" s="27"/>
      <c r="AN1442" s="313"/>
    </row>
    <row r="1443" spans="1:40" outlineLevel="2">
      <c r="A1443" s="882">
        <f>ROW()</f>
        <v>1443</v>
      </c>
      <c r="B1443" s="453"/>
      <c r="D1443" s="452" t="s">
        <v>301</v>
      </c>
      <c r="H1443" s="458"/>
      <c r="I1443" s="463"/>
      <c r="J1443" s="27"/>
      <c r="K1443" s="27"/>
      <c r="L1443" s="27"/>
      <c r="M1443" s="27"/>
      <c r="N1443" s="313"/>
      <c r="O1443" s="27"/>
      <c r="P1443" s="27"/>
      <c r="Q1443" s="27"/>
      <c r="R1443" s="27"/>
      <c r="S1443" s="27"/>
      <c r="T1443" s="595"/>
      <c r="U1443" s="27"/>
      <c r="V1443" s="27"/>
      <c r="W1443" s="27"/>
      <c r="X1443" s="27"/>
      <c r="Y1443" s="595"/>
      <c r="Z1443" s="27"/>
      <c r="AA1443" s="27"/>
      <c r="AB1443" s="27"/>
      <c r="AC1443" s="27"/>
      <c r="AD1443" s="27"/>
      <c r="AE1443" s="326"/>
      <c r="AF1443" s="27"/>
      <c r="AG1443" s="27"/>
      <c r="AH1443" s="27"/>
      <c r="AI1443" s="313"/>
      <c r="AJ1443" s="326"/>
      <c r="AK1443" s="27"/>
      <c r="AL1443" s="27"/>
      <c r="AM1443" s="27"/>
      <c r="AN1443" s="313"/>
    </row>
    <row r="1444" spans="1:40" outlineLevel="2">
      <c r="A1444" s="882">
        <f>ROW()</f>
        <v>1444</v>
      </c>
      <c r="B1444" s="453"/>
      <c r="D1444" s="452" t="s">
        <v>29</v>
      </c>
      <c r="H1444" s="458"/>
      <c r="I1444" s="463"/>
      <c r="J1444" s="27"/>
      <c r="K1444" s="27"/>
      <c r="L1444" s="27"/>
      <c r="M1444" s="27"/>
      <c r="N1444" s="313"/>
      <c r="O1444" s="27"/>
      <c r="P1444" s="27"/>
      <c r="Q1444" s="27"/>
      <c r="R1444" s="27"/>
      <c r="S1444" s="27"/>
      <c r="T1444" s="595"/>
      <c r="U1444" s="27"/>
      <c r="V1444" s="27"/>
      <c r="W1444" s="27"/>
      <c r="X1444" s="27"/>
      <c r="Y1444" s="595"/>
      <c r="Z1444" s="27"/>
      <c r="AA1444" s="27"/>
      <c r="AB1444" s="27"/>
      <c r="AC1444" s="27"/>
      <c r="AD1444" s="27"/>
      <c r="AE1444" s="326"/>
      <c r="AF1444" s="27"/>
      <c r="AG1444" s="27"/>
      <c r="AH1444" s="27"/>
      <c r="AI1444" s="313"/>
      <c r="AJ1444" s="326"/>
      <c r="AK1444" s="27"/>
      <c r="AL1444" s="27"/>
      <c r="AM1444" s="27"/>
      <c r="AN1444" s="313"/>
    </row>
    <row r="1445" spans="1:40" outlineLevel="2">
      <c r="A1445" s="882">
        <f>ROW()</f>
        <v>1445</v>
      </c>
      <c r="B1445" s="453"/>
      <c r="D1445" s="452" t="s">
        <v>30</v>
      </c>
      <c r="H1445" s="458"/>
      <c r="I1445" s="463"/>
      <c r="J1445" s="27"/>
      <c r="K1445" s="27"/>
      <c r="L1445" s="27"/>
      <c r="M1445" s="27"/>
      <c r="N1445" s="313"/>
      <c r="O1445" s="27"/>
      <c r="P1445" s="27"/>
      <c r="Q1445" s="27"/>
      <c r="R1445" s="27"/>
      <c r="S1445" s="27"/>
      <c r="T1445" s="595"/>
      <c r="U1445" s="27"/>
      <c r="V1445" s="27"/>
      <c r="W1445" s="27"/>
      <c r="X1445" s="27"/>
      <c r="Y1445" s="595"/>
      <c r="Z1445" s="27"/>
      <c r="AA1445" s="27"/>
      <c r="AB1445" s="27"/>
      <c r="AC1445" s="27"/>
      <c r="AD1445" s="27"/>
      <c r="AE1445" s="326"/>
      <c r="AF1445" s="27"/>
      <c r="AG1445" s="27"/>
      <c r="AH1445" s="27"/>
      <c r="AI1445" s="313"/>
      <c r="AJ1445" s="326"/>
      <c r="AK1445" s="27"/>
      <c r="AL1445" s="27"/>
      <c r="AM1445" s="27"/>
      <c r="AN1445" s="313"/>
    </row>
    <row r="1446" spans="1:40" outlineLevel="2">
      <c r="A1446" s="882">
        <f>ROW()</f>
        <v>1446</v>
      </c>
      <c r="B1446" s="453"/>
      <c r="D1446" s="452" t="s">
        <v>31</v>
      </c>
      <c r="H1446" s="458"/>
      <c r="I1446" s="463"/>
      <c r="J1446" s="27"/>
      <c r="K1446" s="27"/>
      <c r="L1446" s="27"/>
      <c r="M1446" s="27"/>
      <c r="N1446" s="313"/>
      <c r="O1446" s="27"/>
      <c r="P1446" s="27"/>
      <c r="Q1446" s="27"/>
      <c r="R1446" s="27"/>
      <c r="S1446" s="27"/>
      <c r="T1446" s="595"/>
      <c r="U1446" s="27"/>
      <c r="V1446" s="27"/>
      <c r="W1446" s="27"/>
      <c r="X1446" s="27"/>
      <c r="Y1446" s="595"/>
      <c r="Z1446" s="27"/>
      <c r="AA1446" s="27"/>
      <c r="AB1446" s="27"/>
      <c r="AC1446" s="27"/>
      <c r="AD1446" s="27"/>
      <c r="AE1446" s="326"/>
      <c r="AF1446" s="27"/>
      <c r="AG1446" s="27"/>
      <c r="AH1446" s="27"/>
      <c r="AI1446" s="313"/>
      <c r="AJ1446" s="326"/>
      <c r="AK1446" s="27"/>
      <c r="AL1446" s="27"/>
      <c r="AM1446" s="27"/>
      <c r="AN1446" s="313"/>
    </row>
    <row r="1447" spans="1:40" outlineLevel="2">
      <c r="A1447" s="882">
        <f>ROW()</f>
        <v>1447</v>
      </c>
      <c r="B1447" s="453"/>
      <c r="D1447" s="452" t="s">
        <v>32</v>
      </c>
      <c r="H1447" s="458"/>
      <c r="I1447" s="463"/>
      <c r="J1447" s="27"/>
      <c r="K1447" s="27"/>
      <c r="L1447" s="27"/>
      <c r="M1447" s="27"/>
      <c r="N1447" s="313"/>
      <c r="O1447" s="27"/>
      <c r="P1447" s="27"/>
      <c r="Q1447" s="27"/>
      <c r="R1447" s="27"/>
      <c r="S1447" s="27"/>
      <c r="T1447" s="595"/>
      <c r="U1447" s="27"/>
      <c r="V1447" s="27"/>
      <c r="W1447" s="27"/>
      <c r="X1447" s="27"/>
      <c r="Y1447" s="595"/>
      <c r="Z1447" s="27"/>
      <c r="AA1447" s="27"/>
      <c r="AB1447" s="27"/>
      <c r="AC1447" s="27"/>
      <c r="AD1447" s="27"/>
      <c r="AE1447" s="326"/>
      <c r="AF1447" s="27"/>
      <c r="AG1447" s="27"/>
      <c r="AH1447" s="27"/>
      <c r="AI1447" s="313"/>
      <c r="AJ1447" s="326"/>
      <c r="AK1447" s="27"/>
      <c r="AL1447" s="27"/>
      <c r="AM1447" s="27"/>
      <c r="AN1447" s="313"/>
    </row>
    <row r="1448" spans="1:40" outlineLevel="2">
      <c r="A1448" s="882">
        <f>ROW()</f>
        <v>1448</v>
      </c>
      <c r="B1448" s="453"/>
      <c r="D1448" s="452" t="s">
        <v>33</v>
      </c>
      <c r="H1448" s="458"/>
      <c r="I1448" s="463"/>
      <c r="J1448" s="27"/>
      <c r="K1448" s="27"/>
      <c r="L1448" s="27"/>
      <c r="M1448" s="27"/>
      <c r="N1448" s="313"/>
      <c r="O1448" s="27"/>
      <c r="P1448" s="27"/>
      <c r="Q1448" s="27"/>
      <c r="R1448" s="27"/>
      <c r="S1448" s="27"/>
      <c r="T1448" s="595"/>
      <c r="U1448" s="27"/>
      <c r="V1448" s="27"/>
      <c r="W1448" s="27"/>
      <c r="X1448" s="27"/>
      <c r="Y1448" s="595"/>
      <c r="Z1448" s="27"/>
      <c r="AA1448" s="27"/>
      <c r="AB1448" s="27"/>
      <c r="AC1448" s="27"/>
      <c r="AD1448" s="27"/>
      <c r="AE1448" s="326"/>
      <c r="AF1448" s="27"/>
      <c r="AG1448" s="27"/>
      <c r="AH1448" s="27"/>
      <c r="AI1448" s="313"/>
      <c r="AJ1448" s="326"/>
      <c r="AK1448" s="27"/>
      <c r="AL1448" s="27"/>
      <c r="AM1448" s="27"/>
      <c r="AN1448" s="313"/>
    </row>
    <row r="1449" spans="1:40" outlineLevel="2">
      <c r="A1449" s="882">
        <f>ROW()</f>
        <v>1449</v>
      </c>
      <c r="B1449" s="453"/>
      <c r="D1449" s="452" t="s">
        <v>27</v>
      </c>
      <c r="H1449" s="458"/>
      <c r="I1449" s="463"/>
      <c r="J1449" s="27"/>
      <c r="K1449" s="27"/>
      <c r="L1449" s="27"/>
      <c r="M1449" s="27"/>
      <c r="N1449" s="313"/>
      <c r="O1449" s="27"/>
      <c r="P1449" s="27"/>
      <c r="Q1449" s="27"/>
      <c r="R1449" s="27"/>
      <c r="S1449" s="27"/>
      <c r="T1449" s="595"/>
      <c r="U1449" s="27"/>
      <c r="V1449" s="27"/>
      <c r="W1449" s="27"/>
      <c r="X1449" s="27"/>
      <c r="Y1449" s="595"/>
      <c r="Z1449" s="27"/>
      <c r="AA1449" s="27"/>
      <c r="AB1449" s="27"/>
      <c r="AC1449" s="27"/>
      <c r="AD1449" s="27"/>
      <c r="AE1449" s="326"/>
      <c r="AF1449" s="27"/>
      <c r="AG1449" s="27"/>
      <c r="AH1449" s="27"/>
      <c r="AI1449" s="313"/>
      <c r="AJ1449" s="326"/>
      <c r="AK1449" s="27"/>
      <c r="AL1449" s="27"/>
      <c r="AM1449" s="27"/>
      <c r="AN1449" s="313"/>
    </row>
    <row r="1450" spans="1:40" outlineLevel="2">
      <c r="A1450" s="882">
        <f>ROW()</f>
        <v>1450</v>
      </c>
      <c r="B1450" s="453"/>
      <c r="D1450" s="452" t="s">
        <v>34</v>
      </c>
      <c r="H1450" s="458"/>
      <c r="I1450" s="463"/>
      <c r="J1450" s="27"/>
      <c r="K1450" s="27"/>
      <c r="L1450" s="27"/>
      <c r="M1450" s="27"/>
      <c r="N1450" s="313"/>
      <c r="O1450" s="27"/>
      <c r="P1450" s="27"/>
      <c r="Q1450" s="27"/>
      <c r="R1450" s="27"/>
      <c r="S1450" s="27"/>
      <c r="T1450" s="595"/>
      <c r="U1450" s="27"/>
      <c r="V1450" s="27"/>
      <c r="W1450" s="27"/>
      <c r="X1450" s="27"/>
      <c r="Y1450" s="595"/>
      <c r="Z1450" s="27"/>
      <c r="AA1450" s="27"/>
      <c r="AB1450" s="27"/>
      <c r="AC1450" s="27"/>
      <c r="AD1450" s="27"/>
      <c r="AE1450" s="326"/>
      <c r="AF1450" s="27"/>
      <c r="AG1450" s="27"/>
      <c r="AH1450" s="27"/>
      <c r="AI1450" s="313"/>
      <c r="AJ1450" s="326"/>
      <c r="AK1450" s="27"/>
      <c r="AL1450" s="27"/>
      <c r="AM1450" s="27"/>
      <c r="AN1450" s="313"/>
    </row>
    <row r="1451" spans="1:40" outlineLevel="2">
      <c r="A1451" s="882">
        <f>ROW()</f>
        <v>1451</v>
      </c>
      <c r="B1451" s="453"/>
      <c r="D1451" s="452" t="s">
        <v>35</v>
      </c>
      <c r="H1451" s="458"/>
      <c r="I1451" s="463"/>
      <c r="J1451" s="27"/>
      <c r="K1451" s="27"/>
      <c r="L1451" s="27"/>
      <c r="M1451" s="27"/>
      <c r="N1451" s="313"/>
      <c r="O1451" s="27"/>
      <c r="P1451" s="27"/>
      <c r="Q1451" s="27"/>
      <c r="R1451" s="27"/>
      <c r="S1451" s="27"/>
      <c r="T1451" s="595"/>
      <c r="U1451" s="27"/>
      <c r="V1451" s="27"/>
      <c r="W1451" s="27"/>
      <c r="X1451" s="27"/>
      <c r="Y1451" s="595"/>
      <c r="Z1451" s="27"/>
      <c r="AA1451" s="27"/>
      <c r="AB1451" s="27"/>
      <c r="AC1451" s="27"/>
      <c r="AD1451" s="27"/>
      <c r="AE1451" s="326"/>
      <c r="AF1451" s="27"/>
      <c r="AG1451" s="27"/>
      <c r="AH1451" s="27"/>
      <c r="AI1451" s="313"/>
      <c r="AJ1451" s="326"/>
      <c r="AK1451" s="27"/>
      <c r="AL1451" s="27"/>
      <c r="AM1451" s="27"/>
      <c r="AN1451" s="313"/>
    </row>
    <row r="1452" spans="1:40" outlineLevel="2">
      <c r="A1452" s="882">
        <f>ROW()</f>
        <v>1452</v>
      </c>
      <c r="B1452" s="453"/>
      <c r="D1452" s="452" t="s">
        <v>302</v>
      </c>
      <c r="H1452" s="458"/>
      <c r="I1452" s="463"/>
      <c r="J1452" s="27"/>
      <c r="K1452" s="27"/>
      <c r="L1452" s="27"/>
      <c r="M1452" s="27"/>
      <c r="N1452" s="313"/>
      <c r="O1452" s="27"/>
      <c r="P1452" s="27"/>
      <c r="Q1452" s="27"/>
      <c r="R1452" s="27"/>
      <c r="S1452" s="27"/>
      <c r="T1452" s="595"/>
      <c r="U1452" s="27"/>
      <c r="V1452" s="27"/>
      <c r="W1452" s="27"/>
      <c r="X1452" s="27"/>
      <c r="Y1452" s="595"/>
      <c r="Z1452" s="27"/>
      <c r="AA1452" s="27"/>
      <c r="AB1452" s="27"/>
      <c r="AC1452" s="27"/>
      <c r="AD1452" s="27"/>
      <c r="AE1452" s="326"/>
      <c r="AF1452" s="27"/>
      <c r="AG1452" s="27"/>
      <c r="AH1452" s="27"/>
      <c r="AI1452" s="313"/>
      <c r="AJ1452" s="326"/>
      <c r="AK1452" s="27"/>
      <c r="AL1452" s="27"/>
      <c r="AM1452" s="27"/>
      <c r="AN1452" s="313"/>
    </row>
    <row r="1453" spans="1:40" outlineLevel="2">
      <c r="A1453" s="882">
        <f>ROW()</f>
        <v>1453</v>
      </c>
      <c r="B1453" s="453"/>
      <c r="D1453" s="452" t="s">
        <v>36</v>
      </c>
      <c r="H1453" s="458"/>
      <c r="I1453" s="463"/>
      <c r="J1453" s="27"/>
      <c r="K1453" s="27"/>
      <c r="L1453" s="27"/>
      <c r="M1453" s="27"/>
      <c r="N1453" s="313"/>
      <c r="O1453" s="27"/>
      <c r="P1453" s="27"/>
      <c r="Q1453" s="27"/>
      <c r="R1453" s="27"/>
      <c r="S1453" s="27"/>
      <c r="T1453" s="595"/>
      <c r="U1453" s="27"/>
      <c r="V1453" s="27"/>
      <c r="W1453" s="27"/>
      <c r="X1453" s="27"/>
      <c r="Y1453" s="595"/>
      <c r="Z1453" s="27"/>
      <c r="AA1453" s="27"/>
      <c r="AB1453" s="27"/>
      <c r="AC1453" s="27"/>
      <c r="AD1453" s="27"/>
      <c r="AE1453" s="326"/>
      <c r="AF1453" s="27"/>
      <c r="AG1453" s="27"/>
      <c r="AH1453" s="27"/>
      <c r="AI1453" s="313"/>
      <c r="AJ1453" s="326"/>
      <c r="AK1453" s="27"/>
      <c r="AL1453" s="27"/>
      <c r="AM1453" s="27"/>
      <c r="AN1453" s="313"/>
    </row>
    <row r="1454" spans="1:40" outlineLevel="2">
      <c r="A1454" s="882">
        <f>ROW()</f>
        <v>1454</v>
      </c>
      <c r="B1454" s="453"/>
      <c r="D1454" s="452" t="s">
        <v>583</v>
      </c>
      <c r="H1454" s="458"/>
      <c r="I1454" s="463"/>
      <c r="J1454" s="27"/>
      <c r="K1454" s="27"/>
      <c r="L1454" s="27"/>
      <c r="M1454" s="27"/>
      <c r="N1454" s="313"/>
      <c r="O1454" s="27"/>
      <c r="P1454" s="27"/>
      <c r="Q1454" s="27"/>
      <c r="R1454" s="27"/>
      <c r="S1454" s="27"/>
      <c r="T1454" s="595"/>
      <c r="U1454" s="27"/>
      <c r="V1454" s="27"/>
      <c r="W1454" s="27"/>
      <c r="X1454" s="27"/>
      <c r="Y1454" s="595"/>
      <c r="Z1454" s="27"/>
      <c r="AA1454" s="27"/>
      <c r="AB1454" s="27"/>
      <c r="AC1454" s="27"/>
      <c r="AD1454" s="27"/>
      <c r="AE1454" s="326"/>
      <c r="AF1454" s="27"/>
      <c r="AG1454" s="27"/>
      <c r="AH1454" s="27"/>
      <c r="AI1454" s="313"/>
      <c r="AJ1454" s="326"/>
      <c r="AK1454" s="27"/>
      <c r="AL1454" s="27"/>
      <c r="AM1454" s="27"/>
      <c r="AN1454" s="313"/>
    </row>
    <row r="1455" spans="1:40" outlineLevel="2">
      <c r="A1455" s="882">
        <f>ROW()</f>
        <v>1455</v>
      </c>
      <c r="B1455" s="453"/>
      <c r="D1455" s="452" t="s">
        <v>81</v>
      </c>
      <c r="H1455" s="458"/>
      <c r="I1455" s="463"/>
      <c r="J1455" s="27"/>
      <c r="K1455" s="27"/>
      <c r="L1455" s="27"/>
      <c r="M1455" s="27"/>
      <c r="N1455" s="313"/>
      <c r="O1455" s="27"/>
      <c r="P1455" s="27"/>
      <c r="Q1455" s="27"/>
      <c r="R1455" s="27"/>
      <c r="S1455" s="27"/>
      <c r="T1455" s="595"/>
      <c r="U1455" s="27"/>
      <c r="V1455" s="27"/>
      <c r="W1455" s="27"/>
      <c r="X1455" s="27"/>
      <c r="Y1455" s="595"/>
      <c r="Z1455" s="27"/>
      <c r="AA1455" s="27"/>
      <c r="AB1455" s="27"/>
      <c r="AC1455" s="27"/>
      <c r="AD1455" s="27"/>
      <c r="AE1455" s="326"/>
      <c r="AF1455" s="27"/>
      <c r="AG1455" s="27"/>
      <c r="AH1455" s="27"/>
      <c r="AI1455" s="313"/>
      <c r="AJ1455" s="326"/>
      <c r="AK1455" s="27"/>
      <c r="AL1455" s="27"/>
      <c r="AM1455" s="27"/>
      <c r="AN1455" s="313"/>
    </row>
    <row r="1456" spans="1:40" outlineLevel="2">
      <c r="A1456" s="882">
        <f>ROW()</f>
        <v>1456</v>
      </c>
      <c r="B1456" s="453"/>
      <c r="D1456" s="452" t="s">
        <v>28</v>
      </c>
      <c r="H1456" s="458"/>
      <c r="I1456" s="463"/>
      <c r="J1456" s="27"/>
      <c r="K1456" s="27"/>
      <c r="L1456" s="27"/>
      <c r="M1456" s="27"/>
      <c r="N1456" s="313"/>
      <c r="O1456" s="27"/>
      <c r="P1456" s="27"/>
      <c r="Q1456" s="27"/>
      <c r="R1456" s="27"/>
      <c r="S1456" s="27"/>
      <c r="T1456" s="595"/>
      <c r="U1456" s="27"/>
      <c r="V1456" s="27"/>
      <c r="W1456" s="27"/>
      <c r="X1456" s="27"/>
      <c r="Y1456" s="595"/>
      <c r="Z1456" s="27"/>
      <c r="AA1456" s="27"/>
      <c r="AB1456" s="27"/>
      <c r="AC1456" s="27"/>
      <c r="AD1456" s="27"/>
      <c r="AE1456" s="326"/>
      <c r="AF1456" s="27"/>
      <c r="AG1456" s="27"/>
      <c r="AH1456" s="27"/>
      <c r="AI1456" s="313"/>
      <c r="AJ1456" s="326"/>
      <c r="AK1456" s="27"/>
      <c r="AL1456" s="27"/>
      <c r="AM1456" s="27"/>
      <c r="AN1456" s="313"/>
    </row>
    <row r="1457" spans="1:40" outlineLevel="2">
      <c r="A1457" s="882">
        <f>ROW()</f>
        <v>1457</v>
      </c>
      <c r="B1457" s="453"/>
      <c r="D1457" s="456" t="s">
        <v>443</v>
      </c>
      <c r="E1457" s="456"/>
      <c r="F1457" s="456"/>
      <c r="G1457" s="456"/>
      <c r="H1457" s="460"/>
      <c r="I1457" s="465"/>
      <c r="J1457" s="159"/>
      <c r="K1457" s="159"/>
      <c r="L1457" s="159"/>
      <c r="M1457" s="159"/>
      <c r="N1457" s="339"/>
      <c r="O1457" s="159"/>
      <c r="P1457" s="159"/>
      <c r="Q1457" s="159"/>
      <c r="R1457" s="159"/>
      <c r="S1457" s="159"/>
      <c r="T1457" s="597"/>
      <c r="U1457" s="159"/>
      <c r="V1457" s="159"/>
      <c r="W1457" s="159"/>
      <c r="X1457" s="159"/>
      <c r="Y1457" s="629"/>
      <c r="Z1457" s="159"/>
      <c r="AA1457" s="159"/>
      <c r="AB1457" s="159"/>
      <c r="AC1457" s="159"/>
      <c r="AD1457" s="159"/>
      <c r="AE1457" s="341"/>
      <c r="AF1457" s="159"/>
      <c r="AG1457" s="159"/>
      <c r="AH1457" s="159"/>
      <c r="AI1457" s="339"/>
      <c r="AJ1457" s="341"/>
      <c r="AK1457" s="159"/>
      <c r="AL1457" s="159"/>
      <c r="AM1457" s="159"/>
      <c r="AN1457" s="339"/>
    </row>
    <row r="1458" spans="1:40" outlineLevel="2">
      <c r="A1458" s="882">
        <f>ROW()</f>
        <v>1458</v>
      </c>
      <c r="B1458" s="453"/>
      <c r="D1458" s="452" t="s">
        <v>24</v>
      </c>
      <c r="F1458" s="454"/>
      <c r="G1458" s="454"/>
      <c r="H1458" s="448"/>
      <c r="I1458" s="449"/>
      <c r="J1458" s="439"/>
      <c r="K1458" s="439"/>
      <c r="L1458" s="439"/>
      <c r="M1458" s="439"/>
      <c r="N1458" s="440"/>
      <c r="O1458" s="439"/>
      <c r="P1458" s="439"/>
      <c r="Q1458" s="439"/>
      <c r="R1458" s="439"/>
      <c r="S1458" s="439"/>
      <c r="T1458" s="443"/>
      <c r="U1458" s="439"/>
      <c r="V1458" s="439"/>
      <c r="W1458" s="439"/>
      <c r="X1458" s="439"/>
      <c r="Y1458" s="443"/>
      <c r="Z1458" s="439"/>
      <c r="AA1458" s="439"/>
      <c r="AB1458" s="439"/>
      <c r="AC1458" s="439"/>
      <c r="AD1458" s="439"/>
      <c r="AE1458" s="443"/>
      <c r="AF1458" s="439"/>
      <c r="AG1458" s="439"/>
      <c r="AH1458" s="439"/>
      <c r="AI1458" s="440"/>
      <c r="AJ1458" s="443"/>
      <c r="AK1458" s="439"/>
      <c r="AL1458" s="439"/>
      <c r="AM1458" s="439"/>
      <c r="AN1458" s="440"/>
    </row>
    <row r="1459" spans="1:40" outlineLevel="1">
      <c r="A1459" s="732" t="s">
        <v>68</v>
      </c>
      <c r="B1459" s="733"/>
      <c r="C1459" s="881"/>
      <c r="D1459" s="733"/>
      <c r="E1459" s="733"/>
      <c r="F1459" s="733"/>
      <c r="G1459" s="730"/>
      <c r="H1459" s="733"/>
      <c r="I1459" s="730"/>
      <c r="J1459" s="729"/>
      <c r="K1459" s="730"/>
      <c r="L1459" s="730"/>
      <c r="M1459" s="730"/>
      <c r="N1459" s="731"/>
      <c r="O1459" s="730"/>
      <c r="P1459" s="730"/>
      <c r="Q1459" s="730"/>
      <c r="R1459" s="730"/>
      <c r="S1459" s="730"/>
      <c r="T1459" s="729"/>
      <c r="U1459" s="730"/>
      <c r="V1459" s="730"/>
      <c r="W1459" s="730"/>
      <c r="X1459" s="730"/>
      <c r="Y1459" s="729"/>
      <c r="Z1459" s="730"/>
      <c r="AA1459" s="730"/>
      <c r="AB1459" s="730"/>
      <c r="AC1459" s="730"/>
      <c r="AD1459" s="730"/>
      <c r="AE1459" s="729"/>
      <c r="AF1459" s="730"/>
      <c r="AG1459" s="730"/>
      <c r="AH1459" s="730"/>
      <c r="AI1459" s="731"/>
      <c r="AJ1459" s="729"/>
      <c r="AK1459" s="730"/>
      <c r="AL1459" s="730"/>
      <c r="AM1459" s="730"/>
      <c r="AN1459" s="731"/>
    </row>
    <row r="1460" spans="1:40" outlineLevel="2">
      <c r="A1460" s="882">
        <f>ROW()</f>
        <v>1460</v>
      </c>
      <c r="B1460" s="453"/>
      <c r="D1460" s="452" t="s">
        <v>300</v>
      </c>
      <c r="E1460" s="438"/>
      <c r="F1460" s="438"/>
      <c r="G1460" s="438"/>
      <c r="H1460" s="439"/>
      <c r="I1460" s="439"/>
      <c r="J1460" s="443"/>
      <c r="K1460" s="439"/>
      <c r="L1460" s="439"/>
      <c r="M1460" s="439"/>
      <c r="N1460" s="313"/>
      <c r="O1460" s="439"/>
      <c r="P1460" s="439"/>
      <c r="Q1460" s="439"/>
      <c r="R1460" s="439"/>
      <c r="S1460" s="439"/>
      <c r="T1460" s="443"/>
      <c r="U1460" s="439"/>
      <c r="V1460" s="439"/>
      <c r="W1460" s="439"/>
      <c r="X1460" s="439"/>
      <c r="Y1460" s="443"/>
      <c r="Z1460" s="439"/>
      <c r="AA1460" s="439"/>
      <c r="AB1460" s="439"/>
      <c r="AC1460" s="439"/>
      <c r="AD1460" s="439"/>
      <c r="AE1460" s="443"/>
      <c r="AF1460" s="439"/>
      <c r="AG1460" s="439"/>
      <c r="AH1460" s="439"/>
      <c r="AI1460" s="440"/>
      <c r="AJ1460" s="443"/>
      <c r="AK1460" s="439"/>
      <c r="AL1460" s="439"/>
      <c r="AM1460" s="439"/>
      <c r="AN1460" s="440"/>
    </row>
    <row r="1461" spans="1:40" outlineLevel="2">
      <c r="A1461" s="882">
        <f>ROW()</f>
        <v>1461</v>
      </c>
      <c r="B1461" s="453"/>
      <c r="D1461" s="452" t="s">
        <v>301</v>
      </c>
      <c r="E1461" s="438"/>
      <c r="F1461" s="438"/>
      <c r="G1461" s="438"/>
      <c r="H1461" s="439"/>
      <c r="I1461" s="439"/>
      <c r="J1461" s="443"/>
      <c r="K1461" s="439"/>
      <c r="L1461" s="439"/>
      <c r="M1461" s="439"/>
      <c r="N1461" s="313"/>
      <c r="O1461" s="439"/>
      <c r="P1461" s="439"/>
      <c r="Q1461" s="439"/>
      <c r="R1461" s="439"/>
      <c r="S1461" s="439"/>
      <c r="T1461" s="443"/>
      <c r="U1461" s="439"/>
      <c r="V1461" s="439"/>
      <c r="W1461" s="439"/>
      <c r="X1461" s="439"/>
      <c r="Y1461" s="443"/>
      <c r="Z1461" s="439"/>
      <c r="AA1461" s="439"/>
      <c r="AB1461" s="439"/>
      <c r="AC1461" s="439"/>
      <c r="AD1461" s="439"/>
      <c r="AE1461" s="443"/>
      <c r="AF1461" s="439"/>
      <c r="AG1461" s="439"/>
      <c r="AH1461" s="439"/>
      <c r="AI1461" s="440"/>
      <c r="AJ1461" s="443"/>
      <c r="AK1461" s="439"/>
      <c r="AL1461" s="439"/>
      <c r="AM1461" s="439"/>
      <c r="AN1461" s="440"/>
    </row>
    <row r="1462" spans="1:40" outlineLevel="2">
      <c r="A1462" s="882">
        <f>ROW()</f>
        <v>1462</v>
      </c>
      <c r="B1462" s="453"/>
      <c r="D1462" s="452" t="s">
        <v>29</v>
      </c>
      <c r="E1462" s="438"/>
      <c r="F1462" s="438"/>
      <c r="G1462" s="438"/>
      <c r="H1462" s="439"/>
      <c r="I1462" s="439"/>
      <c r="J1462" s="443"/>
      <c r="K1462" s="439"/>
      <c r="L1462" s="439"/>
      <c r="M1462" s="439"/>
      <c r="N1462" s="313"/>
      <c r="O1462" s="439"/>
      <c r="P1462" s="439"/>
      <c r="Q1462" s="439"/>
      <c r="R1462" s="439"/>
      <c r="S1462" s="439"/>
      <c r="T1462" s="443"/>
      <c r="U1462" s="439"/>
      <c r="V1462" s="439"/>
      <c r="W1462" s="439"/>
      <c r="X1462" s="439"/>
      <c r="Y1462" s="443"/>
      <c r="Z1462" s="439"/>
      <c r="AA1462" s="439"/>
      <c r="AB1462" s="439"/>
      <c r="AC1462" s="439"/>
      <c r="AD1462" s="439"/>
      <c r="AE1462" s="443"/>
      <c r="AF1462" s="439"/>
      <c r="AG1462" s="439"/>
      <c r="AH1462" s="439"/>
      <c r="AI1462" s="440"/>
      <c r="AJ1462" s="443"/>
      <c r="AK1462" s="439"/>
      <c r="AL1462" s="439"/>
      <c r="AM1462" s="439"/>
      <c r="AN1462" s="440"/>
    </row>
    <row r="1463" spans="1:40" outlineLevel="2">
      <c r="A1463" s="882">
        <f>ROW()</f>
        <v>1463</v>
      </c>
      <c r="B1463" s="453"/>
      <c r="D1463" s="452" t="s">
        <v>30</v>
      </c>
      <c r="E1463" s="438"/>
      <c r="F1463" s="438"/>
      <c r="G1463" s="438"/>
      <c r="H1463" s="439"/>
      <c r="I1463" s="439"/>
      <c r="J1463" s="443"/>
      <c r="K1463" s="439"/>
      <c r="L1463" s="439"/>
      <c r="M1463" s="439"/>
      <c r="N1463" s="313"/>
      <c r="O1463" s="439"/>
      <c r="P1463" s="439"/>
      <c r="Q1463" s="439"/>
      <c r="R1463" s="439"/>
      <c r="S1463" s="439"/>
      <c r="T1463" s="443"/>
      <c r="U1463" s="439"/>
      <c r="V1463" s="439"/>
      <c r="W1463" s="439"/>
      <c r="X1463" s="439"/>
      <c r="Y1463" s="443"/>
      <c r="Z1463" s="439"/>
      <c r="AA1463" s="439"/>
      <c r="AB1463" s="439"/>
      <c r="AC1463" s="439"/>
      <c r="AD1463" s="439"/>
      <c r="AE1463" s="443"/>
      <c r="AF1463" s="439"/>
      <c r="AG1463" s="439"/>
      <c r="AH1463" s="439"/>
      <c r="AI1463" s="440"/>
      <c r="AJ1463" s="443"/>
      <c r="AK1463" s="439"/>
      <c r="AL1463" s="439"/>
      <c r="AM1463" s="439"/>
      <c r="AN1463" s="440"/>
    </row>
    <row r="1464" spans="1:40" outlineLevel="2">
      <c r="A1464" s="882">
        <f>ROW()</f>
        <v>1464</v>
      </c>
      <c r="B1464" s="453"/>
      <c r="D1464" s="452" t="s">
        <v>31</v>
      </c>
      <c r="E1464" s="438"/>
      <c r="F1464" s="438"/>
      <c r="G1464" s="438"/>
      <c r="H1464" s="439"/>
      <c r="I1464" s="439"/>
      <c r="J1464" s="443"/>
      <c r="K1464" s="439"/>
      <c r="L1464" s="439"/>
      <c r="M1464" s="439"/>
      <c r="N1464" s="313"/>
      <c r="O1464" s="439"/>
      <c r="P1464" s="439"/>
      <c r="Q1464" s="439"/>
      <c r="R1464" s="439"/>
      <c r="S1464" s="439"/>
      <c r="T1464" s="443"/>
      <c r="U1464" s="439"/>
      <c r="V1464" s="439"/>
      <c r="W1464" s="439"/>
      <c r="X1464" s="439"/>
      <c r="Y1464" s="443"/>
      <c r="Z1464" s="439"/>
      <c r="AA1464" s="439"/>
      <c r="AB1464" s="439"/>
      <c r="AC1464" s="439"/>
      <c r="AD1464" s="439"/>
      <c r="AE1464" s="443"/>
      <c r="AF1464" s="439"/>
      <c r="AG1464" s="439"/>
      <c r="AH1464" s="439"/>
      <c r="AI1464" s="440"/>
      <c r="AJ1464" s="443"/>
      <c r="AK1464" s="439"/>
      <c r="AL1464" s="439"/>
      <c r="AM1464" s="439"/>
      <c r="AN1464" s="440"/>
    </row>
    <row r="1465" spans="1:40" outlineLevel="2">
      <c r="A1465" s="882">
        <f>ROW()</f>
        <v>1465</v>
      </c>
      <c r="B1465" s="453"/>
      <c r="D1465" s="452" t="s">
        <v>32</v>
      </c>
      <c r="E1465" s="438"/>
      <c r="F1465" s="438"/>
      <c r="G1465" s="438"/>
      <c r="H1465" s="439"/>
      <c r="I1465" s="439"/>
      <c r="J1465" s="443"/>
      <c r="K1465" s="439"/>
      <c r="L1465" s="439"/>
      <c r="M1465" s="439"/>
      <c r="N1465" s="313"/>
      <c r="O1465" s="439"/>
      <c r="P1465" s="439"/>
      <c r="Q1465" s="439"/>
      <c r="R1465" s="439"/>
      <c r="S1465" s="439"/>
      <c r="T1465" s="443"/>
      <c r="U1465" s="439"/>
      <c r="V1465" s="439"/>
      <c r="W1465" s="439"/>
      <c r="X1465" s="439"/>
      <c r="Y1465" s="443"/>
      <c r="Z1465" s="439"/>
      <c r="AA1465" s="439"/>
      <c r="AB1465" s="439"/>
      <c r="AC1465" s="439"/>
      <c r="AD1465" s="439"/>
      <c r="AE1465" s="443"/>
      <c r="AF1465" s="439"/>
      <c r="AG1465" s="439"/>
      <c r="AH1465" s="439"/>
      <c r="AI1465" s="440"/>
      <c r="AJ1465" s="443"/>
      <c r="AK1465" s="439"/>
      <c r="AL1465" s="439"/>
      <c r="AM1465" s="439"/>
      <c r="AN1465" s="440"/>
    </row>
    <row r="1466" spans="1:40" outlineLevel="2">
      <c r="A1466" s="882">
        <f>ROW()</f>
        <v>1466</v>
      </c>
      <c r="B1466" s="453"/>
      <c r="D1466" s="452" t="s">
        <v>33</v>
      </c>
      <c r="E1466" s="438"/>
      <c r="F1466" s="438"/>
      <c r="G1466" s="438"/>
      <c r="H1466" s="439"/>
      <c r="I1466" s="439"/>
      <c r="J1466" s="443"/>
      <c r="K1466" s="439"/>
      <c r="L1466" s="439"/>
      <c r="M1466" s="439"/>
      <c r="N1466" s="313"/>
      <c r="O1466" s="439"/>
      <c r="P1466" s="439"/>
      <c r="Q1466" s="439"/>
      <c r="R1466" s="439"/>
      <c r="S1466" s="439"/>
      <c r="T1466" s="443"/>
      <c r="U1466" s="439"/>
      <c r="V1466" s="439"/>
      <c r="W1466" s="439"/>
      <c r="X1466" s="439"/>
      <c r="Y1466" s="443"/>
      <c r="Z1466" s="439"/>
      <c r="AA1466" s="439"/>
      <c r="AB1466" s="439"/>
      <c r="AC1466" s="439"/>
      <c r="AD1466" s="439"/>
      <c r="AE1466" s="443"/>
      <c r="AF1466" s="439"/>
      <c r="AG1466" s="439"/>
      <c r="AH1466" s="439"/>
      <c r="AI1466" s="440"/>
      <c r="AJ1466" s="443"/>
      <c r="AK1466" s="439"/>
      <c r="AL1466" s="439"/>
      <c r="AM1466" s="439"/>
      <c r="AN1466" s="440"/>
    </row>
    <row r="1467" spans="1:40" outlineLevel="2">
      <c r="A1467" s="882">
        <f>ROW()</f>
        <v>1467</v>
      </c>
      <c r="B1467" s="453"/>
      <c r="D1467" s="452" t="s">
        <v>27</v>
      </c>
      <c r="E1467" s="438"/>
      <c r="F1467" s="438"/>
      <c r="G1467" s="438"/>
      <c r="H1467" s="439"/>
      <c r="I1467" s="439"/>
      <c r="J1467" s="443"/>
      <c r="K1467" s="439"/>
      <c r="L1467" s="439"/>
      <c r="M1467" s="439"/>
      <c r="N1467" s="313"/>
      <c r="O1467" s="439"/>
      <c r="P1467" s="439"/>
      <c r="Q1467" s="439"/>
      <c r="R1467" s="439"/>
      <c r="S1467" s="439"/>
      <c r="T1467" s="443"/>
      <c r="U1467" s="439"/>
      <c r="V1467" s="439"/>
      <c r="W1467" s="439"/>
      <c r="X1467" s="439"/>
      <c r="Y1467" s="443"/>
      <c r="Z1467" s="439"/>
      <c r="AA1467" s="439"/>
      <c r="AB1467" s="439"/>
      <c r="AC1467" s="439"/>
      <c r="AD1467" s="439"/>
      <c r="AE1467" s="443"/>
      <c r="AF1467" s="439"/>
      <c r="AG1467" s="439"/>
      <c r="AH1467" s="439"/>
      <c r="AI1467" s="440"/>
      <c r="AJ1467" s="443"/>
      <c r="AK1467" s="439"/>
      <c r="AL1467" s="439"/>
      <c r="AM1467" s="439"/>
      <c r="AN1467" s="440"/>
    </row>
    <row r="1468" spans="1:40" outlineLevel="2">
      <c r="A1468" s="882">
        <f>ROW()</f>
        <v>1468</v>
      </c>
      <c r="B1468" s="453"/>
      <c r="D1468" s="452" t="s">
        <v>34</v>
      </c>
      <c r="E1468" s="438"/>
      <c r="F1468" s="438"/>
      <c r="G1468" s="438"/>
      <c r="H1468" s="439"/>
      <c r="I1468" s="439"/>
      <c r="J1468" s="443"/>
      <c r="K1468" s="439"/>
      <c r="L1468" s="439"/>
      <c r="M1468" s="439"/>
      <c r="N1468" s="313"/>
      <c r="O1468" s="439"/>
      <c r="P1468" s="439"/>
      <c r="Q1468" s="439"/>
      <c r="R1468" s="439"/>
      <c r="S1468" s="439"/>
      <c r="T1468" s="443"/>
      <c r="U1468" s="439"/>
      <c r="V1468" s="439"/>
      <c r="W1468" s="439"/>
      <c r="X1468" s="439"/>
      <c r="Y1468" s="443"/>
      <c r="Z1468" s="439"/>
      <c r="AA1468" s="439"/>
      <c r="AB1468" s="439"/>
      <c r="AC1468" s="439"/>
      <c r="AD1468" s="439"/>
      <c r="AE1468" s="443"/>
      <c r="AF1468" s="439"/>
      <c r="AG1468" s="439"/>
      <c r="AH1468" s="439"/>
      <c r="AI1468" s="440"/>
      <c r="AJ1468" s="443"/>
      <c r="AK1468" s="439"/>
      <c r="AL1468" s="439"/>
      <c r="AM1468" s="439"/>
      <c r="AN1468" s="440"/>
    </row>
    <row r="1469" spans="1:40" outlineLevel="2">
      <c r="A1469" s="882">
        <f>ROW()</f>
        <v>1469</v>
      </c>
      <c r="B1469" s="453"/>
      <c r="D1469" s="452" t="s">
        <v>35</v>
      </c>
      <c r="E1469" s="438"/>
      <c r="F1469" s="438"/>
      <c r="G1469" s="438"/>
      <c r="H1469" s="439"/>
      <c r="I1469" s="439"/>
      <c r="J1469" s="443"/>
      <c r="K1469" s="439"/>
      <c r="L1469" s="439"/>
      <c r="M1469" s="439"/>
      <c r="N1469" s="313"/>
      <c r="O1469" s="439"/>
      <c r="P1469" s="439"/>
      <c r="Q1469" s="439"/>
      <c r="R1469" s="439"/>
      <c r="S1469" s="439"/>
      <c r="T1469" s="443"/>
      <c r="U1469" s="439"/>
      <c r="V1469" s="439"/>
      <c r="W1469" s="439"/>
      <c r="X1469" s="439"/>
      <c r="Y1469" s="443"/>
      <c r="Z1469" s="439"/>
      <c r="AA1469" s="439"/>
      <c r="AB1469" s="439"/>
      <c r="AC1469" s="439"/>
      <c r="AD1469" s="439"/>
      <c r="AE1469" s="443"/>
      <c r="AF1469" s="439"/>
      <c r="AG1469" s="439"/>
      <c r="AH1469" s="439"/>
      <c r="AI1469" s="440"/>
      <c r="AJ1469" s="443"/>
      <c r="AK1469" s="439"/>
      <c r="AL1469" s="439"/>
      <c r="AM1469" s="439"/>
      <c r="AN1469" s="440"/>
    </row>
    <row r="1470" spans="1:40" outlineLevel="2">
      <c r="A1470" s="882">
        <f>ROW()</f>
        <v>1470</v>
      </c>
      <c r="B1470" s="453"/>
      <c r="D1470" s="452" t="s">
        <v>302</v>
      </c>
      <c r="E1470" s="438"/>
      <c r="F1470" s="438"/>
      <c r="G1470" s="438"/>
      <c r="H1470" s="439"/>
      <c r="I1470" s="439"/>
      <c r="J1470" s="443"/>
      <c r="K1470" s="439"/>
      <c r="L1470" s="439"/>
      <c r="M1470" s="439"/>
      <c r="N1470" s="313"/>
      <c r="O1470" s="439"/>
      <c r="P1470" s="439"/>
      <c r="Q1470" s="439"/>
      <c r="R1470" s="439"/>
      <c r="S1470" s="439"/>
      <c r="T1470" s="443"/>
      <c r="U1470" s="439"/>
      <c r="V1470" s="439"/>
      <c r="W1470" s="439"/>
      <c r="X1470" s="439"/>
      <c r="Y1470" s="443"/>
      <c r="Z1470" s="439"/>
      <c r="AA1470" s="439"/>
      <c r="AB1470" s="439"/>
      <c r="AC1470" s="439"/>
      <c r="AD1470" s="439"/>
      <c r="AE1470" s="443"/>
      <c r="AF1470" s="439"/>
      <c r="AG1470" s="439"/>
      <c r="AH1470" s="439"/>
      <c r="AI1470" s="440"/>
      <c r="AJ1470" s="443"/>
      <c r="AK1470" s="439"/>
      <c r="AL1470" s="439"/>
      <c r="AM1470" s="439"/>
      <c r="AN1470" s="440"/>
    </row>
    <row r="1471" spans="1:40" outlineLevel="2">
      <c r="A1471" s="882">
        <f>ROW()</f>
        <v>1471</v>
      </c>
      <c r="B1471" s="453"/>
      <c r="D1471" s="452" t="s">
        <v>36</v>
      </c>
      <c r="E1471" s="438"/>
      <c r="F1471" s="438"/>
      <c r="G1471" s="438"/>
      <c r="H1471" s="439"/>
      <c r="I1471" s="439"/>
      <c r="J1471" s="443"/>
      <c r="K1471" s="439"/>
      <c r="L1471" s="439"/>
      <c r="M1471" s="439"/>
      <c r="N1471" s="313"/>
      <c r="O1471" s="439"/>
      <c r="P1471" s="439"/>
      <c r="Q1471" s="439"/>
      <c r="R1471" s="439"/>
      <c r="S1471" s="439"/>
      <c r="T1471" s="443"/>
      <c r="U1471" s="439"/>
      <c r="V1471" s="439"/>
      <c r="W1471" s="439"/>
      <c r="X1471" s="439"/>
      <c r="Y1471" s="443"/>
      <c r="Z1471" s="439"/>
      <c r="AA1471" s="439"/>
      <c r="AB1471" s="439"/>
      <c r="AC1471" s="439"/>
      <c r="AD1471" s="439"/>
      <c r="AE1471" s="443"/>
      <c r="AF1471" s="439"/>
      <c r="AG1471" s="439"/>
      <c r="AH1471" s="439"/>
      <c r="AI1471" s="440"/>
      <c r="AJ1471" s="443"/>
      <c r="AK1471" s="439"/>
      <c r="AL1471" s="439"/>
      <c r="AM1471" s="439"/>
      <c r="AN1471" s="440"/>
    </row>
    <row r="1472" spans="1:40" outlineLevel="2">
      <c r="A1472" s="882">
        <f>ROW()</f>
        <v>1472</v>
      </c>
      <c r="B1472" s="453"/>
      <c r="D1472" s="452" t="s">
        <v>583</v>
      </c>
      <c r="E1472" s="438"/>
      <c r="F1472" s="438"/>
      <c r="G1472" s="438"/>
      <c r="H1472" s="439"/>
      <c r="I1472" s="439"/>
      <c r="J1472" s="443"/>
      <c r="K1472" s="439"/>
      <c r="L1472" s="439"/>
      <c r="M1472" s="439"/>
      <c r="N1472" s="313"/>
      <c r="O1472" s="439"/>
      <c r="P1472" s="439"/>
      <c r="Q1472" s="439"/>
      <c r="R1472" s="439"/>
      <c r="S1472" s="439"/>
      <c r="T1472" s="443"/>
      <c r="U1472" s="439"/>
      <c r="V1472" s="439"/>
      <c r="W1472" s="439"/>
      <c r="X1472" s="439"/>
      <c r="Y1472" s="443"/>
      <c r="Z1472" s="439"/>
      <c r="AA1472" s="439"/>
      <c r="AB1472" s="439"/>
      <c r="AC1472" s="439"/>
      <c r="AD1472" s="439"/>
      <c r="AE1472" s="443"/>
      <c r="AF1472" s="439"/>
      <c r="AG1472" s="439"/>
      <c r="AH1472" s="439"/>
      <c r="AI1472" s="440"/>
      <c r="AJ1472" s="443"/>
      <c r="AK1472" s="439"/>
      <c r="AL1472" s="439"/>
      <c r="AM1472" s="439"/>
      <c r="AN1472" s="440"/>
    </row>
    <row r="1473" spans="1:40" outlineLevel="2">
      <c r="A1473" s="882">
        <f>ROW()</f>
        <v>1473</v>
      </c>
      <c r="B1473" s="453"/>
      <c r="D1473" s="452" t="s">
        <v>81</v>
      </c>
      <c r="E1473" s="438"/>
      <c r="F1473" s="438"/>
      <c r="G1473" s="438"/>
      <c r="H1473" s="439"/>
      <c r="I1473" s="439"/>
      <c r="J1473" s="443"/>
      <c r="K1473" s="439"/>
      <c r="L1473" s="439"/>
      <c r="M1473" s="439"/>
      <c r="N1473" s="313"/>
      <c r="O1473" s="439"/>
      <c r="P1473" s="439"/>
      <c r="Q1473" s="439"/>
      <c r="R1473" s="439"/>
      <c r="S1473" s="439"/>
      <c r="T1473" s="443"/>
      <c r="U1473" s="439"/>
      <c r="V1473" s="439"/>
      <c r="W1473" s="439"/>
      <c r="X1473" s="439"/>
      <c r="Y1473" s="443"/>
      <c r="Z1473" s="439"/>
      <c r="AA1473" s="439"/>
      <c r="AB1473" s="439"/>
      <c r="AC1473" s="439"/>
      <c r="AD1473" s="439"/>
      <c r="AE1473" s="443"/>
      <c r="AF1473" s="439"/>
      <c r="AG1473" s="439"/>
      <c r="AH1473" s="439"/>
      <c r="AI1473" s="440"/>
      <c r="AJ1473" s="443"/>
      <c r="AK1473" s="439"/>
      <c r="AL1473" s="439"/>
      <c r="AM1473" s="439"/>
      <c r="AN1473" s="440"/>
    </row>
    <row r="1474" spans="1:40" outlineLevel="2">
      <c r="A1474" s="882">
        <f>ROW()</f>
        <v>1474</v>
      </c>
      <c r="B1474" s="453"/>
      <c r="D1474" s="452" t="s">
        <v>28</v>
      </c>
      <c r="E1474" s="438"/>
      <c r="F1474" s="438"/>
      <c r="G1474" s="438"/>
      <c r="H1474" s="439"/>
      <c r="I1474" s="439"/>
      <c r="J1474" s="443"/>
      <c r="K1474" s="439"/>
      <c r="L1474" s="439"/>
      <c r="M1474" s="439"/>
      <c r="N1474" s="313"/>
      <c r="O1474" s="439"/>
      <c r="P1474" s="439"/>
      <c r="Q1474" s="439"/>
      <c r="R1474" s="439"/>
      <c r="S1474" s="439"/>
      <c r="T1474" s="443"/>
      <c r="U1474" s="439"/>
      <c r="V1474" s="439"/>
      <c r="W1474" s="439"/>
      <c r="X1474" s="439"/>
      <c r="Y1474" s="443"/>
      <c r="Z1474" s="439"/>
      <c r="AA1474" s="439"/>
      <c r="AB1474" s="439"/>
      <c r="AC1474" s="439"/>
      <c r="AD1474" s="439"/>
      <c r="AE1474" s="443"/>
      <c r="AF1474" s="439"/>
      <c r="AG1474" s="439"/>
      <c r="AH1474" s="439"/>
      <c r="AI1474" s="440"/>
      <c r="AJ1474" s="443"/>
      <c r="AK1474" s="439"/>
      <c r="AL1474" s="439"/>
      <c r="AM1474" s="439"/>
      <c r="AN1474" s="440"/>
    </row>
    <row r="1475" spans="1:40" outlineLevel="2">
      <c r="A1475" s="882">
        <f>ROW()</f>
        <v>1475</v>
      </c>
      <c r="B1475" s="453"/>
      <c r="D1475" s="456" t="s">
        <v>443</v>
      </c>
      <c r="E1475" s="457"/>
      <c r="F1475" s="457"/>
      <c r="G1475" s="457"/>
      <c r="H1475" s="441"/>
      <c r="I1475" s="441"/>
      <c r="J1475" s="462"/>
      <c r="K1475" s="441"/>
      <c r="L1475" s="441"/>
      <c r="M1475" s="441"/>
      <c r="N1475" s="319"/>
      <c r="O1475" s="441"/>
      <c r="P1475" s="441"/>
      <c r="Q1475" s="441"/>
      <c r="R1475" s="441"/>
      <c r="S1475" s="441"/>
      <c r="T1475" s="462"/>
      <c r="U1475" s="441"/>
      <c r="V1475" s="441"/>
      <c r="W1475" s="441"/>
      <c r="X1475" s="441"/>
      <c r="Y1475" s="462"/>
      <c r="Z1475" s="441"/>
      <c r="AA1475" s="441"/>
      <c r="AB1475" s="441"/>
      <c r="AC1475" s="441"/>
      <c r="AD1475" s="441"/>
      <c r="AE1475" s="462"/>
      <c r="AF1475" s="441"/>
      <c r="AG1475" s="441"/>
      <c r="AH1475" s="441"/>
      <c r="AI1475" s="442"/>
      <c r="AJ1475" s="462"/>
      <c r="AK1475" s="441"/>
      <c r="AL1475" s="441"/>
      <c r="AM1475" s="441"/>
      <c r="AN1475" s="442"/>
    </row>
    <row r="1476" spans="1:40" outlineLevel="2">
      <c r="A1476" s="882">
        <f>ROW()</f>
        <v>1476</v>
      </c>
      <c r="B1476" s="453"/>
      <c r="D1476" s="452" t="s">
        <v>24</v>
      </c>
      <c r="E1476" s="438"/>
      <c r="F1476" s="438"/>
      <c r="G1476" s="438"/>
      <c r="H1476" s="439"/>
      <c r="I1476" s="439"/>
      <c r="J1476" s="443"/>
      <c r="K1476" s="439"/>
      <c r="L1476" s="439"/>
      <c r="M1476" s="439"/>
      <c r="N1476" s="313">
        <f>SUM(N1460:N1475)</f>
        <v>0</v>
      </c>
      <c r="O1476" s="439"/>
      <c r="P1476" s="439"/>
      <c r="Q1476" s="439"/>
      <c r="R1476" s="439"/>
      <c r="S1476" s="439">
        <f>SUM(S1460:S1475)</f>
        <v>0</v>
      </c>
      <c r="T1476" s="443"/>
      <c r="U1476" s="439"/>
      <c r="V1476" s="439"/>
      <c r="W1476" s="439"/>
      <c r="X1476" s="439">
        <f>SUM(X1460:X1475)</f>
        <v>0</v>
      </c>
      <c r="Y1476" s="443"/>
      <c r="Z1476" s="439"/>
      <c r="AA1476" s="439"/>
      <c r="AB1476" s="439"/>
      <c r="AC1476" s="439"/>
      <c r="AD1476" s="439"/>
      <c r="AE1476" s="443"/>
      <c r="AF1476" s="439"/>
      <c r="AG1476" s="439"/>
      <c r="AH1476" s="439"/>
      <c r="AI1476" s="440"/>
      <c r="AJ1476" s="443"/>
      <c r="AK1476" s="439"/>
      <c r="AL1476" s="439"/>
      <c r="AM1476" s="439"/>
      <c r="AN1476" s="440"/>
    </row>
    <row r="1477" spans="1:40" outlineLevel="1">
      <c r="A1477" s="732" t="s">
        <v>22</v>
      </c>
      <c r="B1477" s="733"/>
      <c r="C1477" s="881"/>
      <c r="D1477" s="733"/>
      <c r="E1477" s="733"/>
      <c r="F1477" s="733"/>
      <c r="G1477" s="730"/>
      <c r="H1477" s="733"/>
      <c r="I1477" s="730"/>
      <c r="J1477" s="729"/>
      <c r="K1477" s="730"/>
      <c r="L1477" s="730"/>
      <c r="M1477" s="730"/>
      <c r="N1477" s="731"/>
      <c r="O1477" s="730"/>
      <c r="P1477" s="730"/>
      <c r="Q1477" s="730"/>
      <c r="R1477" s="730"/>
      <c r="S1477" s="730"/>
      <c r="T1477" s="729"/>
      <c r="U1477" s="730"/>
      <c r="V1477" s="730"/>
      <c r="W1477" s="730"/>
      <c r="X1477" s="730"/>
      <c r="Y1477" s="729"/>
      <c r="Z1477" s="730"/>
      <c r="AA1477" s="730"/>
      <c r="AB1477" s="730"/>
      <c r="AC1477" s="730"/>
      <c r="AD1477" s="730"/>
      <c r="AE1477" s="729"/>
      <c r="AF1477" s="730"/>
      <c r="AG1477" s="730"/>
      <c r="AH1477" s="730"/>
      <c r="AI1477" s="731"/>
      <c r="AJ1477" s="729"/>
      <c r="AK1477" s="730"/>
      <c r="AL1477" s="730"/>
      <c r="AM1477" s="730"/>
      <c r="AN1477" s="731"/>
    </row>
    <row r="1478" spans="1:40" outlineLevel="2">
      <c r="A1478" s="882">
        <f>ROW()</f>
        <v>1478</v>
      </c>
      <c r="B1478" s="453"/>
      <c r="D1478" s="452" t="s">
        <v>300</v>
      </c>
      <c r="H1478" s="458"/>
      <c r="I1478" s="458"/>
      <c r="J1478" s="459"/>
      <c r="K1478" s="458"/>
      <c r="L1478" s="458"/>
      <c r="M1478" s="458"/>
      <c r="N1478" s="313">
        <f t="shared" ref="N1478:AN1478" si="1070">N1370+N1388+N1406+N1424+N1442 + N1460</f>
        <v>0</v>
      </c>
      <c r="O1478" s="27">
        <f t="shared" si="1070"/>
        <v>0</v>
      </c>
      <c r="P1478" s="27">
        <f t="shared" si="1070"/>
        <v>0</v>
      </c>
      <c r="Q1478" s="27">
        <f t="shared" si="1070"/>
        <v>0</v>
      </c>
      <c r="R1478" s="27">
        <f t="shared" si="1070"/>
        <v>0</v>
      </c>
      <c r="S1478" s="27">
        <f t="shared" si="1070"/>
        <v>0</v>
      </c>
      <c r="T1478" s="443">
        <f t="shared" si="1070"/>
        <v>0</v>
      </c>
      <c r="U1478" s="439">
        <f t="shared" si="1070"/>
        <v>0</v>
      </c>
      <c r="V1478" s="439">
        <f t="shared" si="1070"/>
        <v>0</v>
      </c>
      <c r="W1478" s="439">
        <f t="shared" si="1070"/>
        <v>0</v>
      </c>
      <c r="X1478" s="439">
        <f t="shared" si="1070"/>
        <v>0</v>
      </c>
      <c r="Y1478" s="443">
        <f t="shared" si="1070"/>
        <v>0</v>
      </c>
      <c r="Z1478" s="439">
        <f t="shared" si="1070"/>
        <v>0</v>
      </c>
      <c r="AA1478" s="439">
        <f t="shared" si="1070"/>
        <v>0</v>
      </c>
      <c r="AB1478" s="439">
        <f t="shared" si="1070"/>
        <v>0</v>
      </c>
      <c r="AC1478" s="439">
        <f t="shared" si="1070"/>
        <v>0</v>
      </c>
      <c r="AD1478" s="439">
        <f t="shared" si="1070"/>
        <v>0</v>
      </c>
      <c r="AE1478" s="443">
        <f t="shared" si="1070"/>
        <v>0</v>
      </c>
      <c r="AF1478" s="439">
        <f t="shared" si="1070"/>
        <v>0</v>
      </c>
      <c r="AG1478" s="439">
        <f t="shared" si="1070"/>
        <v>0</v>
      </c>
      <c r="AH1478" s="439">
        <f t="shared" si="1070"/>
        <v>0</v>
      </c>
      <c r="AI1478" s="440">
        <f t="shared" si="1070"/>
        <v>0</v>
      </c>
      <c r="AJ1478" s="443">
        <f t="shared" si="1070"/>
        <v>0</v>
      </c>
      <c r="AK1478" s="439">
        <f t="shared" si="1070"/>
        <v>0</v>
      </c>
      <c r="AL1478" s="439">
        <f t="shared" si="1070"/>
        <v>0</v>
      </c>
      <c r="AM1478" s="439">
        <f t="shared" si="1070"/>
        <v>0</v>
      </c>
      <c r="AN1478" s="440">
        <f t="shared" si="1070"/>
        <v>0</v>
      </c>
    </row>
    <row r="1479" spans="1:40" outlineLevel="2">
      <c r="A1479" s="882">
        <f>ROW()</f>
        <v>1479</v>
      </c>
      <c r="B1479" s="453"/>
      <c r="D1479" s="452" t="s">
        <v>301</v>
      </c>
      <c r="H1479" s="458"/>
      <c r="I1479" s="458"/>
      <c r="J1479" s="459"/>
      <c r="K1479" s="458"/>
      <c r="L1479" s="458"/>
      <c r="M1479" s="458"/>
      <c r="N1479" s="313">
        <f t="shared" ref="N1479:AN1479" si="1071">N1371+N1389+N1407+N1425+N1443 + N1461</f>
        <v>0</v>
      </c>
      <c r="O1479" s="27">
        <f t="shared" si="1071"/>
        <v>0</v>
      </c>
      <c r="P1479" s="27">
        <f t="shared" si="1071"/>
        <v>0</v>
      </c>
      <c r="Q1479" s="27">
        <f t="shared" si="1071"/>
        <v>0</v>
      </c>
      <c r="R1479" s="27">
        <f t="shared" si="1071"/>
        <v>0</v>
      </c>
      <c r="S1479" s="27">
        <f t="shared" si="1071"/>
        <v>0</v>
      </c>
      <c r="T1479" s="443">
        <f t="shared" si="1071"/>
        <v>0</v>
      </c>
      <c r="U1479" s="439">
        <f t="shared" si="1071"/>
        <v>0</v>
      </c>
      <c r="V1479" s="439">
        <f t="shared" si="1071"/>
        <v>0</v>
      </c>
      <c r="W1479" s="439">
        <f t="shared" si="1071"/>
        <v>0</v>
      </c>
      <c r="X1479" s="439">
        <f t="shared" si="1071"/>
        <v>0</v>
      </c>
      <c r="Y1479" s="443">
        <f t="shared" si="1071"/>
        <v>0</v>
      </c>
      <c r="Z1479" s="439">
        <f t="shared" si="1071"/>
        <v>0</v>
      </c>
      <c r="AA1479" s="439">
        <f t="shared" si="1071"/>
        <v>0</v>
      </c>
      <c r="AB1479" s="439">
        <f t="shared" si="1071"/>
        <v>0</v>
      </c>
      <c r="AC1479" s="439">
        <f t="shared" si="1071"/>
        <v>0</v>
      </c>
      <c r="AD1479" s="439">
        <f t="shared" si="1071"/>
        <v>0</v>
      </c>
      <c r="AE1479" s="443">
        <f t="shared" si="1071"/>
        <v>0</v>
      </c>
      <c r="AF1479" s="439">
        <f t="shared" si="1071"/>
        <v>0</v>
      </c>
      <c r="AG1479" s="439">
        <f t="shared" si="1071"/>
        <v>0</v>
      </c>
      <c r="AH1479" s="439">
        <f t="shared" si="1071"/>
        <v>0</v>
      </c>
      <c r="AI1479" s="440">
        <f t="shared" si="1071"/>
        <v>0</v>
      </c>
      <c r="AJ1479" s="443">
        <f t="shared" si="1071"/>
        <v>0</v>
      </c>
      <c r="AK1479" s="439">
        <f t="shared" si="1071"/>
        <v>0</v>
      </c>
      <c r="AL1479" s="439">
        <f t="shared" si="1071"/>
        <v>0</v>
      </c>
      <c r="AM1479" s="439">
        <f t="shared" si="1071"/>
        <v>0</v>
      </c>
      <c r="AN1479" s="440">
        <f t="shared" si="1071"/>
        <v>0</v>
      </c>
    </row>
    <row r="1480" spans="1:40" outlineLevel="2">
      <c r="A1480" s="882">
        <f>ROW()</f>
        <v>1480</v>
      </c>
      <c r="B1480" s="453"/>
      <c r="D1480" s="452" t="s">
        <v>29</v>
      </c>
      <c r="H1480" s="458"/>
      <c r="I1480" s="458"/>
      <c r="J1480" s="459"/>
      <c r="K1480" s="458"/>
      <c r="L1480" s="458"/>
      <c r="M1480" s="458"/>
      <c r="N1480" s="313">
        <f t="shared" ref="N1480:AN1480" si="1072">N1372+N1390+N1408+N1426+N1444 + N1462</f>
        <v>9.1199999999999992</v>
      </c>
      <c r="O1480" s="27">
        <f t="shared" si="1072"/>
        <v>8.6639999999999997</v>
      </c>
      <c r="P1480" s="27">
        <f t="shared" si="1072"/>
        <v>8.2080000000000002</v>
      </c>
      <c r="Q1480" s="27">
        <f t="shared" si="1072"/>
        <v>7.7519999999999998</v>
      </c>
      <c r="R1480" s="27">
        <f t="shared" si="1072"/>
        <v>7.2959999999999994</v>
      </c>
      <c r="S1480" s="27">
        <f t="shared" si="1072"/>
        <v>6.84</v>
      </c>
      <c r="T1480" s="443">
        <f t="shared" si="1072"/>
        <v>0</v>
      </c>
      <c r="U1480" s="439">
        <f t="shared" si="1072"/>
        <v>0</v>
      </c>
      <c r="V1480" s="439">
        <f t="shared" si="1072"/>
        <v>0</v>
      </c>
      <c r="W1480" s="439">
        <f t="shared" si="1072"/>
        <v>0</v>
      </c>
      <c r="X1480" s="439">
        <f t="shared" si="1072"/>
        <v>0</v>
      </c>
      <c r="Y1480" s="443">
        <f t="shared" si="1072"/>
        <v>0</v>
      </c>
      <c r="Z1480" s="439">
        <f t="shared" si="1072"/>
        <v>0</v>
      </c>
      <c r="AA1480" s="439">
        <f t="shared" si="1072"/>
        <v>0</v>
      </c>
      <c r="AB1480" s="439">
        <f t="shared" si="1072"/>
        <v>0</v>
      </c>
      <c r="AC1480" s="439">
        <f t="shared" si="1072"/>
        <v>0</v>
      </c>
      <c r="AD1480" s="439">
        <f t="shared" si="1072"/>
        <v>0</v>
      </c>
      <c r="AE1480" s="443">
        <f t="shared" si="1072"/>
        <v>0</v>
      </c>
      <c r="AF1480" s="439">
        <f t="shared" si="1072"/>
        <v>0</v>
      </c>
      <c r="AG1480" s="439">
        <f t="shared" si="1072"/>
        <v>0</v>
      </c>
      <c r="AH1480" s="439">
        <f t="shared" si="1072"/>
        <v>0</v>
      </c>
      <c r="AI1480" s="440">
        <f t="shared" si="1072"/>
        <v>0</v>
      </c>
      <c r="AJ1480" s="443">
        <f t="shared" si="1072"/>
        <v>0</v>
      </c>
      <c r="AK1480" s="439">
        <f t="shared" si="1072"/>
        <v>0</v>
      </c>
      <c r="AL1480" s="439">
        <f t="shared" si="1072"/>
        <v>0</v>
      </c>
      <c r="AM1480" s="439">
        <f t="shared" si="1072"/>
        <v>0</v>
      </c>
      <c r="AN1480" s="440">
        <f t="shared" si="1072"/>
        <v>0</v>
      </c>
    </row>
    <row r="1481" spans="1:40" outlineLevel="2">
      <c r="A1481" s="882">
        <f>ROW()</f>
        <v>1481</v>
      </c>
      <c r="B1481" s="453"/>
      <c r="D1481" s="452" t="s">
        <v>30</v>
      </c>
      <c r="H1481" s="458"/>
      <c r="I1481" s="458"/>
      <c r="J1481" s="459"/>
      <c r="K1481" s="458"/>
      <c r="L1481" s="458"/>
      <c r="M1481" s="458"/>
      <c r="N1481" s="313">
        <f t="shared" ref="N1481:AN1481" si="1073">N1373+N1391+N1409+N1427+N1445 + N1463</f>
        <v>3.5487990434485445E-2</v>
      </c>
      <c r="O1481" s="27">
        <f t="shared" si="1073"/>
        <v>3.3713590912761174E-2</v>
      </c>
      <c r="P1481" s="27">
        <f t="shared" si="1073"/>
        <v>3.1939191391036903E-2</v>
      </c>
      <c r="Q1481" s="27">
        <f t="shared" si="1073"/>
        <v>3.0164791869312632E-2</v>
      </c>
      <c r="R1481" s="27">
        <f t="shared" si="1073"/>
        <v>2.8390392347588361E-2</v>
      </c>
      <c r="S1481" s="27">
        <f t="shared" si="1073"/>
        <v>2.661599282586409E-2</v>
      </c>
      <c r="T1481" s="443">
        <f t="shared" si="1073"/>
        <v>6.6377287930650013</v>
      </c>
      <c r="U1481" s="439">
        <f t="shared" si="1073"/>
        <v>6.1799543935432775</v>
      </c>
      <c r="V1481" s="439">
        <f t="shared" si="1073"/>
        <v>5.7221799940215536</v>
      </c>
      <c r="W1481" s="439">
        <f t="shared" si="1073"/>
        <v>5.2644055944998289</v>
      </c>
      <c r="X1481" s="439">
        <f t="shared" si="1073"/>
        <v>4.8066311949781042</v>
      </c>
      <c r="Y1481" s="443">
        <f t="shared" si="1073"/>
        <v>4.5777439952172418</v>
      </c>
      <c r="Z1481" s="439">
        <f t="shared" si="1073"/>
        <v>4.119969595695518</v>
      </c>
      <c r="AA1481" s="439">
        <f t="shared" si="1073"/>
        <v>3.6621951961737937</v>
      </c>
      <c r="AB1481" s="439">
        <f t="shared" si="1073"/>
        <v>3.2044207966520695</v>
      </c>
      <c r="AC1481" s="439">
        <f t="shared" si="1073"/>
        <v>2.7466463971303452</v>
      </c>
      <c r="AD1481" s="439">
        <f t="shared" si="1073"/>
        <v>2.2888719976086209</v>
      </c>
      <c r="AE1481" s="443">
        <f t="shared" si="1073"/>
        <v>1.8310975980868966</v>
      </c>
      <c r="AF1481" s="439">
        <f t="shared" si="1073"/>
        <v>1.3733231985651724</v>
      </c>
      <c r="AG1481" s="439">
        <f t="shared" si="1073"/>
        <v>0.91554879904344832</v>
      </c>
      <c r="AH1481" s="439">
        <f t="shared" si="1073"/>
        <v>0.45777439952172416</v>
      </c>
      <c r="AI1481" s="440">
        <f t="shared" si="1073"/>
        <v>0</v>
      </c>
      <c r="AJ1481" s="443">
        <f t="shared" si="1073"/>
        <v>0</v>
      </c>
      <c r="AK1481" s="439">
        <f t="shared" si="1073"/>
        <v>0</v>
      </c>
      <c r="AL1481" s="439">
        <f t="shared" si="1073"/>
        <v>0</v>
      </c>
      <c r="AM1481" s="439">
        <f t="shared" si="1073"/>
        <v>0</v>
      </c>
      <c r="AN1481" s="440">
        <f t="shared" si="1073"/>
        <v>0</v>
      </c>
    </row>
    <row r="1482" spans="1:40" outlineLevel="2">
      <c r="A1482" s="882">
        <f>ROW()</f>
        <v>1482</v>
      </c>
      <c r="B1482" s="453"/>
      <c r="D1482" s="452" t="s">
        <v>31</v>
      </c>
      <c r="H1482" s="458"/>
      <c r="I1482" s="458"/>
      <c r="J1482" s="459"/>
      <c r="K1482" s="458"/>
      <c r="L1482" s="458"/>
      <c r="M1482" s="458"/>
      <c r="N1482" s="313">
        <f t="shared" ref="N1482:AN1482" si="1074">N1374+N1392+N1410+N1428+N1446 + N1464</f>
        <v>0</v>
      </c>
      <c r="O1482" s="27">
        <f t="shared" si="1074"/>
        <v>0</v>
      </c>
      <c r="P1482" s="27">
        <f t="shared" si="1074"/>
        <v>0</v>
      </c>
      <c r="Q1482" s="27">
        <f t="shared" si="1074"/>
        <v>0</v>
      </c>
      <c r="R1482" s="27">
        <f t="shared" si="1074"/>
        <v>0</v>
      </c>
      <c r="S1482" s="27">
        <f t="shared" si="1074"/>
        <v>0</v>
      </c>
      <c r="T1482" s="443">
        <f t="shared" si="1074"/>
        <v>0</v>
      </c>
      <c r="U1482" s="439">
        <f t="shared" si="1074"/>
        <v>0</v>
      </c>
      <c r="V1482" s="439">
        <f t="shared" si="1074"/>
        <v>0</v>
      </c>
      <c r="W1482" s="439">
        <f t="shared" si="1074"/>
        <v>0</v>
      </c>
      <c r="X1482" s="439">
        <f t="shared" si="1074"/>
        <v>0</v>
      </c>
      <c r="Y1482" s="443">
        <f t="shared" si="1074"/>
        <v>0</v>
      </c>
      <c r="Z1482" s="439">
        <f t="shared" si="1074"/>
        <v>0</v>
      </c>
      <c r="AA1482" s="439">
        <f t="shared" si="1074"/>
        <v>0</v>
      </c>
      <c r="AB1482" s="439">
        <f t="shared" si="1074"/>
        <v>0</v>
      </c>
      <c r="AC1482" s="439">
        <f t="shared" si="1074"/>
        <v>0</v>
      </c>
      <c r="AD1482" s="439">
        <f t="shared" si="1074"/>
        <v>0</v>
      </c>
      <c r="AE1482" s="443">
        <f t="shared" si="1074"/>
        <v>0</v>
      </c>
      <c r="AF1482" s="439">
        <f t="shared" si="1074"/>
        <v>0</v>
      </c>
      <c r="AG1482" s="439">
        <f t="shared" si="1074"/>
        <v>0</v>
      </c>
      <c r="AH1482" s="439">
        <f t="shared" si="1074"/>
        <v>0</v>
      </c>
      <c r="AI1482" s="440">
        <f t="shared" si="1074"/>
        <v>0</v>
      </c>
      <c r="AJ1482" s="443">
        <f t="shared" si="1074"/>
        <v>0</v>
      </c>
      <c r="AK1482" s="439">
        <f t="shared" si="1074"/>
        <v>0</v>
      </c>
      <c r="AL1482" s="439">
        <f t="shared" si="1074"/>
        <v>0</v>
      </c>
      <c r="AM1482" s="439">
        <f t="shared" si="1074"/>
        <v>0</v>
      </c>
      <c r="AN1482" s="440">
        <f t="shared" si="1074"/>
        <v>0</v>
      </c>
    </row>
    <row r="1483" spans="1:40" outlineLevel="2">
      <c r="A1483" s="882">
        <f>ROW()</f>
        <v>1483</v>
      </c>
      <c r="B1483" s="453"/>
      <c r="D1483" s="452" t="s">
        <v>32</v>
      </c>
      <c r="H1483" s="458"/>
      <c r="I1483" s="458"/>
      <c r="J1483" s="459"/>
      <c r="K1483" s="458"/>
      <c r="L1483" s="458"/>
      <c r="M1483" s="458"/>
      <c r="N1483" s="313">
        <f t="shared" ref="N1483:AN1483" si="1075">N1375+N1393+N1411+N1429+N1447 + N1465</f>
        <v>6.2890109630733713E-3</v>
      </c>
      <c r="O1483" s="27">
        <f t="shared" si="1075"/>
        <v>6.1317856889965367E-3</v>
      </c>
      <c r="P1483" s="27">
        <f t="shared" si="1075"/>
        <v>5.9745604149197022E-3</v>
      </c>
      <c r="Q1483" s="27">
        <f t="shared" si="1075"/>
        <v>5.8173351408428676E-3</v>
      </c>
      <c r="R1483" s="27">
        <f t="shared" si="1075"/>
        <v>5.6601098667660331E-3</v>
      </c>
      <c r="S1483" s="27">
        <f t="shared" si="1075"/>
        <v>5.5028845926891985E-3</v>
      </c>
      <c r="T1483" s="443">
        <f t="shared" si="1075"/>
        <v>5.4242719556507812E-3</v>
      </c>
      <c r="U1483" s="439">
        <f t="shared" si="1075"/>
        <v>5.2670466815739466E-3</v>
      </c>
      <c r="V1483" s="439">
        <f t="shared" si="1075"/>
        <v>5.1098214074971121E-3</v>
      </c>
      <c r="W1483" s="439">
        <f t="shared" si="1075"/>
        <v>4.9525961334202775E-3</v>
      </c>
      <c r="X1483" s="439">
        <f t="shared" si="1075"/>
        <v>4.7953708593434429E-3</v>
      </c>
      <c r="Y1483" s="443">
        <f t="shared" si="1075"/>
        <v>4.7167582223050257E-3</v>
      </c>
      <c r="Z1483" s="439">
        <f t="shared" si="1075"/>
        <v>4.5595329482281911E-3</v>
      </c>
      <c r="AA1483" s="439">
        <f t="shared" si="1075"/>
        <v>4.4023076741513565E-3</v>
      </c>
      <c r="AB1483" s="439">
        <f t="shared" si="1075"/>
        <v>4.245082400074522E-3</v>
      </c>
      <c r="AC1483" s="439">
        <f t="shared" si="1075"/>
        <v>4.0878571259976874E-3</v>
      </c>
      <c r="AD1483" s="439">
        <f t="shared" si="1075"/>
        <v>3.9306318519208537E-3</v>
      </c>
      <c r="AE1483" s="443">
        <f t="shared" si="1075"/>
        <v>3.7734065778440196E-3</v>
      </c>
      <c r="AF1483" s="439">
        <f t="shared" si="1075"/>
        <v>3.6161813037671854E-3</v>
      </c>
      <c r="AG1483" s="439">
        <f t="shared" si="1075"/>
        <v>3.4589560296903513E-3</v>
      </c>
      <c r="AH1483" s="439">
        <f t="shared" si="1075"/>
        <v>3.3017307556135172E-3</v>
      </c>
      <c r="AI1483" s="440">
        <f t="shared" si="1075"/>
        <v>3.1445054815366831E-3</v>
      </c>
      <c r="AJ1483" s="443">
        <f t="shared" si="1075"/>
        <v>2.9872802074598489E-3</v>
      </c>
      <c r="AK1483" s="439">
        <f t="shared" si="1075"/>
        <v>2.8300549333830148E-3</v>
      </c>
      <c r="AL1483" s="439">
        <f t="shared" si="1075"/>
        <v>2.6728296593061807E-3</v>
      </c>
      <c r="AM1483" s="439">
        <f t="shared" si="1075"/>
        <v>2.5156043852293465E-3</v>
      </c>
      <c r="AN1483" s="440">
        <f t="shared" si="1075"/>
        <v>2.3583791111525124E-3</v>
      </c>
    </row>
    <row r="1484" spans="1:40" outlineLevel="2">
      <c r="A1484" s="882">
        <f>ROW()</f>
        <v>1484</v>
      </c>
      <c r="B1484" s="453"/>
      <c r="D1484" s="452" t="s">
        <v>33</v>
      </c>
      <c r="H1484" s="458"/>
      <c r="I1484" s="458"/>
      <c r="J1484" s="459"/>
      <c r="K1484" s="458"/>
      <c r="L1484" s="458"/>
      <c r="M1484" s="458"/>
      <c r="N1484" s="313">
        <f t="shared" ref="N1484:AN1484" si="1076">N1376+N1394+N1412+N1430+N1448 + N1466</f>
        <v>0</v>
      </c>
      <c r="O1484" s="27">
        <f t="shared" si="1076"/>
        <v>0</v>
      </c>
      <c r="P1484" s="27">
        <f t="shared" si="1076"/>
        <v>0</v>
      </c>
      <c r="Q1484" s="27">
        <f t="shared" si="1076"/>
        <v>0</v>
      </c>
      <c r="R1484" s="27">
        <f t="shared" si="1076"/>
        <v>0</v>
      </c>
      <c r="S1484" s="27">
        <f t="shared" si="1076"/>
        <v>0</v>
      </c>
      <c r="T1484" s="443">
        <f t="shared" si="1076"/>
        <v>0</v>
      </c>
      <c r="U1484" s="439">
        <f t="shared" si="1076"/>
        <v>0</v>
      </c>
      <c r="V1484" s="439">
        <f t="shared" si="1076"/>
        <v>0</v>
      </c>
      <c r="W1484" s="439">
        <f t="shared" si="1076"/>
        <v>0</v>
      </c>
      <c r="X1484" s="439">
        <f t="shared" si="1076"/>
        <v>0</v>
      </c>
      <c r="Y1484" s="443">
        <f t="shared" si="1076"/>
        <v>0</v>
      </c>
      <c r="Z1484" s="439">
        <f t="shared" si="1076"/>
        <v>0</v>
      </c>
      <c r="AA1484" s="439">
        <f t="shared" si="1076"/>
        <v>0</v>
      </c>
      <c r="AB1484" s="439">
        <f t="shared" si="1076"/>
        <v>0</v>
      </c>
      <c r="AC1484" s="439">
        <f t="shared" si="1076"/>
        <v>0</v>
      </c>
      <c r="AD1484" s="439">
        <f t="shared" si="1076"/>
        <v>0</v>
      </c>
      <c r="AE1484" s="443">
        <f t="shared" si="1076"/>
        <v>0</v>
      </c>
      <c r="AF1484" s="439">
        <f t="shared" si="1076"/>
        <v>0</v>
      </c>
      <c r="AG1484" s="439">
        <f t="shared" si="1076"/>
        <v>0</v>
      </c>
      <c r="AH1484" s="439">
        <f t="shared" si="1076"/>
        <v>0</v>
      </c>
      <c r="AI1484" s="440">
        <f t="shared" si="1076"/>
        <v>0</v>
      </c>
      <c r="AJ1484" s="443">
        <f t="shared" si="1076"/>
        <v>0</v>
      </c>
      <c r="AK1484" s="439">
        <f t="shared" si="1076"/>
        <v>0</v>
      </c>
      <c r="AL1484" s="439">
        <f t="shared" si="1076"/>
        <v>0</v>
      </c>
      <c r="AM1484" s="439">
        <f t="shared" si="1076"/>
        <v>0</v>
      </c>
      <c r="AN1484" s="440">
        <f t="shared" si="1076"/>
        <v>0</v>
      </c>
    </row>
    <row r="1485" spans="1:40" outlineLevel="2">
      <c r="A1485" s="882">
        <f>ROW()</f>
        <v>1485</v>
      </c>
      <c r="B1485" s="453"/>
      <c r="D1485" s="452" t="s">
        <v>27</v>
      </c>
      <c r="H1485" s="458"/>
      <c r="I1485" s="458"/>
      <c r="J1485" s="459"/>
      <c r="K1485" s="458"/>
      <c r="L1485" s="458"/>
      <c r="M1485" s="458"/>
      <c r="N1485" s="313">
        <f t="shared" ref="N1485:AN1485" si="1077">N1377+N1395+N1413+N1431+N1449 + N1467</f>
        <v>0</v>
      </c>
      <c r="O1485" s="27">
        <f t="shared" si="1077"/>
        <v>0</v>
      </c>
      <c r="P1485" s="27">
        <f t="shared" si="1077"/>
        <v>0</v>
      </c>
      <c r="Q1485" s="27">
        <f t="shared" si="1077"/>
        <v>0</v>
      </c>
      <c r="R1485" s="27">
        <f t="shared" si="1077"/>
        <v>0</v>
      </c>
      <c r="S1485" s="27">
        <f t="shared" si="1077"/>
        <v>0</v>
      </c>
      <c r="T1485" s="443">
        <f t="shared" si="1077"/>
        <v>0</v>
      </c>
      <c r="U1485" s="439">
        <f t="shared" si="1077"/>
        <v>0</v>
      </c>
      <c r="V1485" s="439">
        <f t="shared" si="1077"/>
        <v>0</v>
      </c>
      <c r="W1485" s="439">
        <f t="shared" si="1077"/>
        <v>0</v>
      </c>
      <c r="X1485" s="439">
        <f t="shared" si="1077"/>
        <v>0</v>
      </c>
      <c r="Y1485" s="443">
        <f t="shared" si="1077"/>
        <v>0</v>
      </c>
      <c r="Z1485" s="439">
        <f t="shared" si="1077"/>
        <v>0</v>
      </c>
      <c r="AA1485" s="439">
        <f t="shared" si="1077"/>
        <v>0</v>
      </c>
      <c r="AB1485" s="439">
        <f t="shared" si="1077"/>
        <v>0</v>
      </c>
      <c r="AC1485" s="439">
        <f t="shared" si="1077"/>
        <v>0</v>
      </c>
      <c r="AD1485" s="439">
        <f t="shared" si="1077"/>
        <v>0</v>
      </c>
      <c r="AE1485" s="443">
        <f t="shared" si="1077"/>
        <v>0</v>
      </c>
      <c r="AF1485" s="439">
        <f t="shared" si="1077"/>
        <v>0</v>
      </c>
      <c r="AG1485" s="439">
        <f t="shared" si="1077"/>
        <v>0</v>
      </c>
      <c r="AH1485" s="439">
        <f t="shared" si="1077"/>
        <v>0</v>
      </c>
      <c r="AI1485" s="440">
        <f t="shared" si="1077"/>
        <v>0</v>
      </c>
      <c r="AJ1485" s="443">
        <f t="shared" si="1077"/>
        <v>0</v>
      </c>
      <c r="AK1485" s="439">
        <f t="shared" si="1077"/>
        <v>0</v>
      </c>
      <c r="AL1485" s="439">
        <f t="shared" si="1077"/>
        <v>0</v>
      </c>
      <c r="AM1485" s="439">
        <f t="shared" si="1077"/>
        <v>0</v>
      </c>
      <c r="AN1485" s="440">
        <f t="shared" si="1077"/>
        <v>0</v>
      </c>
    </row>
    <row r="1486" spans="1:40" outlineLevel="2">
      <c r="A1486" s="882">
        <f>ROW()</f>
        <v>1486</v>
      </c>
      <c r="B1486" s="453"/>
      <c r="D1486" s="452" t="s">
        <v>34</v>
      </c>
      <c r="H1486" s="458"/>
      <c r="I1486" s="458"/>
      <c r="J1486" s="459"/>
      <c r="K1486" s="458"/>
      <c r="L1486" s="458"/>
      <c r="M1486" s="458"/>
      <c r="N1486" s="313">
        <f t="shared" ref="N1486:AN1486" si="1078">N1378+N1396+N1414+N1432+N1450 + N1468</f>
        <v>16.29</v>
      </c>
      <c r="O1486" s="27">
        <f t="shared" si="1078"/>
        <v>15.638399999999999</v>
      </c>
      <c r="P1486" s="27">
        <f t="shared" si="1078"/>
        <v>14.986799999999999</v>
      </c>
      <c r="Q1486" s="27">
        <f t="shared" si="1078"/>
        <v>14.335199999999999</v>
      </c>
      <c r="R1486" s="27">
        <f t="shared" si="1078"/>
        <v>13.683599999999998</v>
      </c>
      <c r="S1486" s="27">
        <f t="shared" si="1078"/>
        <v>13.031999999999998</v>
      </c>
      <c r="T1486" s="443">
        <f t="shared" si="1078"/>
        <v>12.706199999999999</v>
      </c>
      <c r="U1486" s="439">
        <f t="shared" si="1078"/>
        <v>12.054599999999999</v>
      </c>
      <c r="V1486" s="439">
        <f t="shared" si="1078"/>
        <v>11.402999999999999</v>
      </c>
      <c r="W1486" s="439">
        <f t="shared" si="1078"/>
        <v>10.751399999999999</v>
      </c>
      <c r="X1486" s="439">
        <f t="shared" si="1078"/>
        <v>10.099799999999998</v>
      </c>
      <c r="Y1486" s="443">
        <f t="shared" si="1078"/>
        <v>9.7739999999999991</v>
      </c>
      <c r="Z1486" s="439">
        <f t="shared" si="1078"/>
        <v>9.122399999999999</v>
      </c>
      <c r="AA1486" s="439">
        <f t="shared" si="1078"/>
        <v>8.4707999999999988</v>
      </c>
      <c r="AB1486" s="439">
        <f t="shared" si="1078"/>
        <v>7.8191999999999986</v>
      </c>
      <c r="AC1486" s="439">
        <f t="shared" si="1078"/>
        <v>7.1675999999999984</v>
      </c>
      <c r="AD1486" s="439">
        <f t="shared" si="1078"/>
        <v>6.5159999999999982</v>
      </c>
      <c r="AE1486" s="443">
        <f t="shared" si="1078"/>
        <v>5.8643999999999981</v>
      </c>
      <c r="AF1486" s="439">
        <f t="shared" si="1078"/>
        <v>5.2127999999999979</v>
      </c>
      <c r="AG1486" s="439">
        <f t="shared" si="1078"/>
        <v>4.5611999999999977</v>
      </c>
      <c r="AH1486" s="439">
        <f t="shared" si="1078"/>
        <v>3.909599999999998</v>
      </c>
      <c r="AI1486" s="440">
        <f t="shared" si="1078"/>
        <v>3.2579999999999982</v>
      </c>
      <c r="AJ1486" s="443">
        <f t="shared" si="1078"/>
        <v>2.6063999999999985</v>
      </c>
      <c r="AK1486" s="439">
        <f t="shared" si="1078"/>
        <v>1.9547999999999988</v>
      </c>
      <c r="AL1486" s="439">
        <f t="shared" si="1078"/>
        <v>1.303199999999999</v>
      </c>
      <c r="AM1486" s="439">
        <f t="shared" si="1078"/>
        <v>0.65159999999999951</v>
      </c>
      <c r="AN1486" s="440">
        <f t="shared" si="1078"/>
        <v>0</v>
      </c>
    </row>
    <row r="1487" spans="1:40" outlineLevel="2">
      <c r="A1487" s="882">
        <f>ROW()</f>
        <v>1487</v>
      </c>
      <c r="B1487" s="453"/>
      <c r="D1487" s="452" t="s">
        <v>35</v>
      </c>
      <c r="H1487" s="458"/>
      <c r="I1487" s="458"/>
      <c r="J1487" s="459"/>
      <c r="K1487" s="458"/>
      <c r="L1487" s="458"/>
      <c r="M1487" s="458"/>
      <c r="N1487" s="313">
        <f t="shared" ref="N1487:AN1487" si="1079">N1379+N1397+N1415+N1433+N1451 + N1469</f>
        <v>7.7982762913079914E-2</v>
      </c>
      <c r="O1487" s="27">
        <f t="shared" si="1079"/>
        <v>7.018448662177193E-2</v>
      </c>
      <c r="P1487" s="27">
        <f t="shared" si="1079"/>
        <v>6.2386210330463938E-2</v>
      </c>
      <c r="Q1487" s="27">
        <f t="shared" si="1079"/>
        <v>5.4587934039155947E-2</v>
      </c>
      <c r="R1487" s="27">
        <f t="shared" si="1079"/>
        <v>4.6789657747847956E-2</v>
      </c>
      <c r="S1487" s="27">
        <f t="shared" si="1079"/>
        <v>3.8991381456539964E-2</v>
      </c>
      <c r="T1487" s="443">
        <f t="shared" si="1079"/>
        <v>3.5092243310885965E-2</v>
      </c>
      <c r="U1487" s="439">
        <f t="shared" si="1079"/>
        <v>2.7293967019577973E-2</v>
      </c>
      <c r="V1487" s="439">
        <f t="shared" si="1079"/>
        <v>1.9495690728269982E-2</v>
      </c>
      <c r="W1487" s="439">
        <f t="shared" si="1079"/>
        <v>1.1697414436961989E-2</v>
      </c>
      <c r="X1487" s="439">
        <f t="shared" si="1079"/>
        <v>3.8991381456539966E-3</v>
      </c>
      <c r="Y1487" s="443">
        <f t="shared" si="1079"/>
        <v>0</v>
      </c>
      <c r="Z1487" s="439">
        <f t="shared" si="1079"/>
        <v>0</v>
      </c>
      <c r="AA1487" s="439">
        <f t="shared" si="1079"/>
        <v>0</v>
      </c>
      <c r="AB1487" s="439">
        <f t="shared" si="1079"/>
        <v>0</v>
      </c>
      <c r="AC1487" s="439">
        <f t="shared" si="1079"/>
        <v>0</v>
      </c>
      <c r="AD1487" s="439">
        <f t="shared" si="1079"/>
        <v>0</v>
      </c>
      <c r="AE1487" s="443">
        <f t="shared" si="1079"/>
        <v>0</v>
      </c>
      <c r="AF1487" s="439">
        <f t="shared" si="1079"/>
        <v>0</v>
      </c>
      <c r="AG1487" s="439">
        <f t="shared" si="1079"/>
        <v>0</v>
      </c>
      <c r="AH1487" s="439">
        <f t="shared" si="1079"/>
        <v>0</v>
      </c>
      <c r="AI1487" s="440">
        <f t="shared" si="1079"/>
        <v>0</v>
      </c>
      <c r="AJ1487" s="443">
        <f t="shared" si="1079"/>
        <v>0</v>
      </c>
      <c r="AK1487" s="439">
        <f t="shared" si="1079"/>
        <v>0</v>
      </c>
      <c r="AL1487" s="439">
        <f t="shared" si="1079"/>
        <v>0</v>
      </c>
      <c r="AM1487" s="439">
        <f t="shared" si="1079"/>
        <v>0</v>
      </c>
      <c r="AN1487" s="440">
        <f t="shared" si="1079"/>
        <v>0</v>
      </c>
    </row>
    <row r="1488" spans="1:40" outlineLevel="2">
      <c r="A1488" s="882">
        <f>ROW()</f>
        <v>1488</v>
      </c>
      <c r="B1488" s="453"/>
      <c r="D1488" s="452" t="s">
        <v>302</v>
      </c>
      <c r="H1488" s="458"/>
      <c r="I1488" s="458"/>
      <c r="J1488" s="459"/>
      <c r="K1488" s="458"/>
      <c r="L1488" s="458"/>
      <c r="M1488" s="458"/>
      <c r="N1488" s="313">
        <f t="shared" ref="N1488:AN1488" si="1080">N1380+N1398+N1416+N1434+N1452 + N1470</f>
        <v>0</v>
      </c>
      <c r="O1488" s="27">
        <f t="shared" si="1080"/>
        <v>0</v>
      </c>
      <c r="P1488" s="27">
        <f t="shared" si="1080"/>
        <v>0</v>
      </c>
      <c r="Q1488" s="27">
        <f t="shared" si="1080"/>
        <v>0</v>
      </c>
      <c r="R1488" s="27">
        <f t="shared" si="1080"/>
        <v>0</v>
      </c>
      <c r="S1488" s="27">
        <f t="shared" si="1080"/>
        <v>0</v>
      </c>
      <c r="T1488" s="443">
        <f t="shared" si="1080"/>
        <v>0</v>
      </c>
      <c r="U1488" s="439">
        <f t="shared" si="1080"/>
        <v>0</v>
      </c>
      <c r="V1488" s="439">
        <f t="shared" si="1080"/>
        <v>0</v>
      </c>
      <c r="W1488" s="439">
        <f t="shared" si="1080"/>
        <v>0</v>
      </c>
      <c r="X1488" s="439">
        <f t="shared" si="1080"/>
        <v>0</v>
      </c>
      <c r="Y1488" s="443">
        <f t="shared" si="1080"/>
        <v>0</v>
      </c>
      <c r="Z1488" s="439">
        <f t="shared" si="1080"/>
        <v>0</v>
      </c>
      <c r="AA1488" s="439">
        <f t="shared" si="1080"/>
        <v>0</v>
      </c>
      <c r="AB1488" s="439">
        <f t="shared" si="1080"/>
        <v>0</v>
      </c>
      <c r="AC1488" s="439">
        <f t="shared" si="1080"/>
        <v>0</v>
      </c>
      <c r="AD1488" s="439">
        <f t="shared" si="1080"/>
        <v>0</v>
      </c>
      <c r="AE1488" s="443">
        <f t="shared" si="1080"/>
        <v>0</v>
      </c>
      <c r="AF1488" s="439">
        <f t="shared" si="1080"/>
        <v>0</v>
      </c>
      <c r="AG1488" s="439">
        <f t="shared" si="1080"/>
        <v>0</v>
      </c>
      <c r="AH1488" s="439">
        <f t="shared" si="1080"/>
        <v>0</v>
      </c>
      <c r="AI1488" s="440">
        <f t="shared" si="1080"/>
        <v>0</v>
      </c>
      <c r="AJ1488" s="443">
        <f t="shared" si="1080"/>
        <v>0</v>
      </c>
      <c r="AK1488" s="439">
        <f t="shared" si="1080"/>
        <v>0</v>
      </c>
      <c r="AL1488" s="439">
        <f t="shared" si="1080"/>
        <v>0</v>
      </c>
      <c r="AM1488" s="439">
        <f t="shared" si="1080"/>
        <v>0</v>
      </c>
      <c r="AN1488" s="440">
        <f t="shared" si="1080"/>
        <v>0</v>
      </c>
    </row>
    <row r="1489" spans="1:40" outlineLevel="2">
      <c r="A1489" s="882">
        <f>ROW()</f>
        <v>1489</v>
      </c>
      <c r="B1489" s="453"/>
      <c r="D1489" s="452" t="s">
        <v>36</v>
      </c>
      <c r="H1489" s="458"/>
      <c r="I1489" s="458"/>
      <c r="J1489" s="459"/>
      <c r="K1489" s="458"/>
      <c r="L1489" s="458"/>
      <c r="M1489" s="458"/>
      <c r="N1489" s="313">
        <f t="shared" ref="N1489:AN1489" si="1081">N1381+N1399+N1417+N1435+N1453 + N1471</f>
        <v>0.9867869693451724</v>
      </c>
      <c r="O1489" s="27">
        <f t="shared" si="1081"/>
        <v>0.74009022700887928</v>
      </c>
      <c r="P1489" s="27">
        <f t="shared" si="1081"/>
        <v>0.49339348467258615</v>
      </c>
      <c r="Q1489" s="27">
        <f t="shared" si="1081"/>
        <v>0.24669674233629307</v>
      </c>
      <c r="R1489" s="27">
        <f t="shared" si="1081"/>
        <v>0</v>
      </c>
      <c r="S1489" s="27">
        <f t="shared" si="1081"/>
        <v>0</v>
      </c>
      <c r="T1489" s="443">
        <f t="shared" si="1081"/>
        <v>0</v>
      </c>
      <c r="U1489" s="439">
        <f t="shared" si="1081"/>
        <v>0</v>
      </c>
      <c r="V1489" s="439">
        <f t="shared" si="1081"/>
        <v>0</v>
      </c>
      <c r="W1489" s="439">
        <f t="shared" si="1081"/>
        <v>0</v>
      </c>
      <c r="X1489" s="439">
        <f t="shared" si="1081"/>
        <v>0</v>
      </c>
      <c r="Y1489" s="443">
        <f t="shared" si="1081"/>
        <v>0</v>
      </c>
      <c r="Z1489" s="439">
        <f t="shared" si="1081"/>
        <v>0</v>
      </c>
      <c r="AA1489" s="439">
        <f t="shared" si="1081"/>
        <v>0</v>
      </c>
      <c r="AB1489" s="439">
        <f t="shared" si="1081"/>
        <v>0</v>
      </c>
      <c r="AC1489" s="439">
        <f t="shared" si="1081"/>
        <v>0</v>
      </c>
      <c r="AD1489" s="439">
        <f t="shared" si="1081"/>
        <v>0</v>
      </c>
      <c r="AE1489" s="443">
        <f t="shared" si="1081"/>
        <v>0</v>
      </c>
      <c r="AF1489" s="439">
        <f t="shared" si="1081"/>
        <v>0</v>
      </c>
      <c r="AG1489" s="439">
        <f t="shared" si="1081"/>
        <v>0</v>
      </c>
      <c r="AH1489" s="439">
        <f t="shared" si="1081"/>
        <v>0</v>
      </c>
      <c r="AI1489" s="440">
        <f t="shared" si="1081"/>
        <v>0</v>
      </c>
      <c r="AJ1489" s="443">
        <f t="shared" si="1081"/>
        <v>0</v>
      </c>
      <c r="AK1489" s="439">
        <f t="shared" si="1081"/>
        <v>0</v>
      </c>
      <c r="AL1489" s="439">
        <f t="shared" si="1081"/>
        <v>0</v>
      </c>
      <c r="AM1489" s="439">
        <f t="shared" si="1081"/>
        <v>0</v>
      </c>
      <c r="AN1489" s="440">
        <f t="shared" si="1081"/>
        <v>0</v>
      </c>
    </row>
    <row r="1490" spans="1:40" outlineLevel="2">
      <c r="A1490" s="882">
        <f>ROW()</f>
        <v>1490</v>
      </c>
      <c r="B1490" s="453"/>
      <c r="D1490" s="452" t="s">
        <v>583</v>
      </c>
      <c r="H1490" s="458"/>
      <c r="I1490" s="458"/>
      <c r="J1490" s="459"/>
      <c r="K1490" s="458"/>
      <c r="L1490" s="458"/>
      <c r="M1490" s="458"/>
      <c r="N1490" s="313">
        <f t="shared" ref="N1490:AN1490" si="1082">N1382+N1400+N1418+N1436+N1454 + N1472</f>
        <v>0</v>
      </c>
      <c r="O1490" s="27">
        <f t="shared" si="1082"/>
        <v>0</v>
      </c>
      <c r="P1490" s="27">
        <f t="shared" si="1082"/>
        <v>0</v>
      </c>
      <c r="Q1490" s="27">
        <f t="shared" si="1082"/>
        <v>0</v>
      </c>
      <c r="R1490" s="27">
        <f t="shared" si="1082"/>
        <v>0</v>
      </c>
      <c r="S1490" s="27">
        <f t="shared" si="1082"/>
        <v>0</v>
      </c>
      <c r="T1490" s="443">
        <f t="shared" si="1082"/>
        <v>0</v>
      </c>
      <c r="U1490" s="439">
        <f t="shared" si="1082"/>
        <v>0</v>
      </c>
      <c r="V1490" s="439">
        <f t="shared" si="1082"/>
        <v>0</v>
      </c>
      <c r="W1490" s="439">
        <f t="shared" si="1082"/>
        <v>0</v>
      </c>
      <c r="X1490" s="439">
        <f t="shared" si="1082"/>
        <v>0</v>
      </c>
      <c r="Y1490" s="443">
        <f t="shared" si="1082"/>
        <v>0</v>
      </c>
      <c r="Z1490" s="439">
        <f t="shared" si="1082"/>
        <v>0</v>
      </c>
      <c r="AA1490" s="439">
        <f t="shared" si="1082"/>
        <v>0</v>
      </c>
      <c r="AB1490" s="439">
        <f t="shared" si="1082"/>
        <v>0</v>
      </c>
      <c r="AC1490" s="439">
        <f t="shared" si="1082"/>
        <v>0</v>
      </c>
      <c r="AD1490" s="439">
        <f t="shared" si="1082"/>
        <v>0</v>
      </c>
      <c r="AE1490" s="443">
        <f t="shared" si="1082"/>
        <v>0</v>
      </c>
      <c r="AF1490" s="439">
        <f t="shared" si="1082"/>
        <v>0</v>
      </c>
      <c r="AG1490" s="439">
        <f t="shared" si="1082"/>
        <v>0</v>
      </c>
      <c r="AH1490" s="439">
        <f t="shared" si="1082"/>
        <v>0</v>
      </c>
      <c r="AI1490" s="440">
        <f t="shared" si="1082"/>
        <v>0</v>
      </c>
      <c r="AJ1490" s="443">
        <f t="shared" si="1082"/>
        <v>0</v>
      </c>
      <c r="AK1490" s="439">
        <f t="shared" si="1082"/>
        <v>0</v>
      </c>
      <c r="AL1490" s="439">
        <f t="shared" si="1082"/>
        <v>0</v>
      </c>
      <c r="AM1490" s="439">
        <f t="shared" si="1082"/>
        <v>0</v>
      </c>
      <c r="AN1490" s="440">
        <f t="shared" si="1082"/>
        <v>0</v>
      </c>
    </row>
    <row r="1491" spans="1:40" outlineLevel="2">
      <c r="A1491" s="882">
        <f>ROW()</f>
        <v>1491</v>
      </c>
      <c r="B1491" s="453"/>
      <c r="D1491" s="452" t="s">
        <v>81</v>
      </c>
      <c r="H1491" s="458"/>
      <c r="I1491" s="458"/>
      <c r="J1491" s="459"/>
      <c r="K1491" s="458"/>
      <c r="L1491" s="458"/>
      <c r="M1491" s="458"/>
      <c r="N1491" s="313">
        <f t="shared" ref="N1491:AN1491" si="1083">N1383+N1401+N1419+N1437+N1455 + N1473</f>
        <v>7.0033200000000004</v>
      </c>
      <c r="O1491" s="27">
        <f t="shared" si="1083"/>
        <v>5.2524899999999999</v>
      </c>
      <c r="P1491" s="27">
        <f t="shared" si="1083"/>
        <v>3.5016600000000002</v>
      </c>
      <c r="Q1491" s="27">
        <f t="shared" si="1083"/>
        <v>1.7508300000000001</v>
      </c>
      <c r="R1491" s="27">
        <f t="shared" si="1083"/>
        <v>0</v>
      </c>
      <c r="S1491" s="27">
        <f t="shared" si="1083"/>
        <v>0</v>
      </c>
      <c r="T1491" s="443">
        <f t="shared" si="1083"/>
        <v>0</v>
      </c>
      <c r="U1491" s="439">
        <f t="shared" si="1083"/>
        <v>0</v>
      </c>
      <c r="V1491" s="439">
        <f t="shared" si="1083"/>
        <v>0</v>
      </c>
      <c r="W1491" s="439">
        <f t="shared" si="1083"/>
        <v>0</v>
      </c>
      <c r="X1491" s="439">
        <f t="shared" si="1083"/>
        <v>0</v>
      </c>
      <c r="Y1491" s="443">
        <f t="shared" si="1083"/>
        <v>0</v>
      </c>
      <c r="Z1491" s="439">
        <f t="shared" si="1083"/>
        <v>0</v>
      </c>
      <c r="AA1491" s="439">
        <f t="shared" si="1083"/>
        <v>0</v>
      </c>
      <c r="AB1491" s="439">
        <f t="shared" si="1083"/>
        <v>0</v>
      </c>
      <c r="AC1491" s="439">
        <f t="shared" si="1083"/>
        <v>0</v>
      </c>
      <c r="AD1491" s="439">
        <f t="shared" si="1083"/>
        <v>0</v>
      </c>
      <c r="AE1491" s="443">
        <f t="shared" si="1083"/>
        <v>0</v>
      </c>
      <c r="AF1491" s="439">
        <f t="shared" si="1083"/>
        <v>0</v>
      </c>
      <c r="AG1491" s="439">
        <f t="shared" si="1083"/>
        <v>0</v>
      </c>
      <c r="AH1491" s="439">
        <f t="shared" si="1083"/>
        <v>0</v>
      </c>
      <c r="AI1491" s="440">
        <f t="shared" si="1083"/>
        <v>0</v>
      </c>
      <c r="AJ1491" s="443">
        <f t="shared" si="1083"/>
        <v>0</v>
      </c>
      <c r="AK1491" s="439">
        <f t="shared" si="1083"/>
        <v>0</v>
      </c>
      <c r="AL1491" s="439">
        <f t="shared" si="1083"/>
        <v>0</v>
      </c>
      <c r="AM1491" s="439">
        <f t="shared" si="1083"/>
        <v>0</v>
      </c>
      <c r="AN1491" s="440">
        <f t="shared" si="1083"/>
        <v>0</v>
      </c>
    </row>
    <row r="1492" spans="1:40" outlineLevel="2">
      <c r="A1492" s="882">
        <f>ROW()</f>
        <v>1492</v>
      </c>
      <c r="B1492" s="453"/>
      <c r="D1492" s="452" t="s">
        <v>28</v>
      </c>
      <c r="H1492" s="458"/>
      <c r="I1492" s="458"/>
      <c r="J1492" s="459"/>
      <c r="K1492" s="458"/>
      <c r="L1492" s="458"/>
      <c r="M1492" s="458"/>
      <c r="N1492" s="313">
        <f t="shared" ref="N1492:AN1492" si="1084">N1384+N1402+N1420+N1438+N1456 + N1474</f>
        <v>0</v>
      </c>
      <c r="O1492" s="27">
        <f t="shared" si="1084"/>
        <v>0</v>
      </c>
      <c r="P1492" s="27">
        <f t="shared" si="1084"/>
        <v>0</v>
      </c>
      <c r="Q1492" s="27">
        <f t="shared" si="1084"/>
        <v>0</v>
      </c>
      <c r="R1492" s="27">
        <f t="shared" si="1084"/>
        <v>0</v>
      </c>
      <c r="S1492" s="27">
        <f t="shared" si="1084"/>
        <v>0</v>
      </c>
      <c r="T1492" s="443">
        <f t="shared" si="1084"/>
        <v>0</v>
      </c>
      <c r="U1492" s="439">
        <f t="shared" si="1084"/>
        <v>0</v>
      </c>
      <c r="V1492" s="439">
        <f t="shared" si="1084"/>
        <v>0</v>
      </c>
      <c r="W1492" s="439">
        <f t="shared" si="1084"/>
        <v>0</v>
      </c>
      <c r="X1492" s="439">
        <f t="shared" si="1084"/>
        <v>0</v>
      </c>
      <c r="Y1492" s="443">
        <f t="shared" si="1084"/>
        <v>0</v>
      </c>
      <c r="Z1492" s="439">
        <f t="shared" si="1084"/>
        <v>0</v>
      </c>
      <c r="AA1492" s="439">
        <f t="shared" si="1084"/>
        <v>0</v>
      </c>
      <c r="AB1492" s="439">
        <f t="shared" si="1084"/>
        <v>0</v>
      </c>
      <c r="AC1492" s="439">
        <f t="shared" si="1084"/>
        <v>0</v>
      </c>
      <c r="AD1492" s="439">
        <f t="shared" si="1084"/>
        <v>0</v>
      </c>
      <c r="AE1492" s="443">
        <f t="shared" si="1084"/>
        <v>0</v>
      </c>
      <c r="AF1492" s="439">
        <f t="shared" si="1084"/>
        <v>0</v>
      </c>
      <c r="AG1492" s="439">
        <f t="shared" si="1084"/>
        <v>0</v>
      </c>
      <c r="AH1492" s="439">
        <f t="shared" si="1084"/>
        <v>0</v>
      </c>
      <c r="AI1492" s="440">
        <f t="shared" si="1084"/>
        <v>0</v>
      </c>
      <c r="AJ1492" s="443">
        <f t="shared" si="1084"/>
        <v>0</v>
      </c>
      <c r="AK1492" s="439">
        <f t="shared" si="1084"/>
        <v>0</v>
      </c>
      <c r="AL1492" s="439">
        <f t="shared" si="1084"/>
        <v>0</v>
      </c>
      <c r="AM1492" s="439">
        <f t="shared" si="1084"/>
        <v>0</v>
      </c>
      <c r="AN1492" s="440">
        <f t="shared" si="1084"/>
        <v>0</v>
      </c>
    </row>
    <row r="1493" spans="1:40" outlineLevel="2">
      <c r="A1493" s="882">
        <f>ROW()</f>
        <v>1493</v>
      </c>
      <c r="B1493" s="453"/>
      <c r="D1493" s="456" t="s">
        <v>443</v>
      </c>
      <c r="E1493" s="456"/>
      <c r="F1493" s="456"/>
      <c r="G1493" s="456"/>
      <c r="H1493" s="460"/>
      <c r="I1493" s="460"/>
      <c r="J1493" s="461"/>
      <c r="K1493" s="460"/>
      <c r="L1493" s="460"/>
      <c r="M1493" s="460"/>
      <c r="N1493" s="319">
        <f t="shared" ref="N1493:AN1493" si="1085">N1385+N1403+N1421+N1439+N1457 + N1475</f>
        <v>0</v>
      </c>
      <c r="O1493" s="30">
        <f t="shared" si="1085"/>
        <v>0</v>
      </c>
      <c r="P1493" s="30">
        <f t="shared" si="1085"/>
        <v>0</v>
      </c>
      <c r="Q1493" s="30">
        <f t="shared" si="1085"/>
        <v>0</v>
      </c>
      <c r="R1493" s="30">
        <f t="shared" si="1085"/>
        <v>0</v>
      </c>
      <c r="S1493" s="30">
        <f t="shared" si="1085"/>
        <v>0</v>
      </c>
      <c r="T1493" s="462">
        <f t="shared" si="1085"/>
        <v>0</v>
      </c>
      <c r="U1493" s="441">
        <f t="shared" si="1085"/>
        <v>0</v>
      </c>
      <c r="V1493" s="441">
        <f t="shared" si="1085"/>
        <v>0</v>
      </c>
      <c r="W1493" s="441">
        <f t="shared" si="1085"/>
        <v>0</v>
      </c>
      <c r="X1493" s="441">
        <f t="shared" si="1085"/>
        <v>0</v>
      </c>
      <c r="Y1493" s="462">
        <f t="shared" si="1085"/>
        <v>0</v>
      </c>
      <c r="Z1493" s="441">
        <f t="shared" si="1085"/>
        <v>0</v>
      </c>
      <c r="AA1493" s="441">
        <f t="shared" si="1085"/>
        <v>0</v>
      </c>
      <c r="AB1493" s="441">
        <f t="shared" si="1085"/>
        <v>0</v>
      </c>
      <c r="AC1493" s="441">
        <f t="shared" si="1085"/>
        <v>0</v>
      </c>
      <c r="AD1493" s="441">
        <f t="shared" si="1085"/>
        <v>0</v>
      </c>
      <c r="AE1493" s="462">
        <f t="shared" si="1085"/>
        <v>0</v>
      </c>
      <c r="AF1493" s="441">
        <f t="shared" si="1085"/>
        <v>0</v>
      </c>
      <c r="AG1493" s="441">
        <f t="shared" si="1085"/>
        <v>0</v>
      </c>
      <c r="AH1493" s="441">
        <f t="shared" si="1085"/>
        <v>0</v>
      </c>
      <c r="AI1493" s="442">
        <f t="shared" si="1085"/>
        <v>0</v>
      </c>
      <c r="AJ1493" s="462">
        <f t="shared" si="1085"/>
        <v>0</v>
      </c>
      <c r="AK1493" s="441">
        <f t="shared" si="1085"/>
        <v>0</v>
      </c>
      <c r="AL1493" s="441">
        <f t="shared" si="1085"/>
        <v>0</v>
      </c>
      <c r="AM1493" s="441">
        <f t="shared" si="1085"/>
        <v>0</v>
      </c>
      <c r="AN1493" s="442">
        <f t="shared" si="1085"/>
        <v>0</v>
      </c>
    </row>
    <row r="1494" spans="1:40" outlineLevel="2">
      <c r="A1494" s="882">
        <f>ROW()</f>
        <v>1494</v>
      </c>
      <c r="B1494" s="453"/>
      <c r="D1494" s="452" t="s">
        <v>24</v>
      </c>
      <c r="H1494" s="458"/>
      <c r="I1494" s="458"/>
      <c r="J1494" s="459"/>
      <c r="K1494" s="458"/>
      <c r="L1494" s="458"/>
      <c r="M1494" s="458"/>
      <c r="N1494" s="313">
        <f t="shared" ref="N1494:AN1494" si="1086">SUM(N1478:N1493)</f>
        <v>33.51986673365581</v>
      </c>
      <c r="O1494" s="439">
        <f t="shared" si="1086"/>
        <v>30.405010090232409</v>
      </c>
      <c r="P1494" s="439">
        <f t="shared" si="1086"/>
        <v>27.290153446809008</v>
      </c>
      <c r="Q1494" s="439">
        <f t="shared" si="1086"/>
        <v>24.175296803385603</v>
      </c>
      <c r="R1494" s="439">
        <f t="shared" si="1086"/>
        <v>21.060440159962202</v>
      </c>
      <c r="S1494" s="439">
        <f t="shared" si="1086"/>
        <v>19.943110258875091</v>
      </c>
      <c r="T1494" s="443">
        <f t="shared" si="1086"/>
        <v>19.384445308331536</v>
      </c>
      <c r="U1494" s="439">
        <f t="shared" si="1086"/>
        <v>18.267115407244429</v>
      </c>
      <c r="V1494" s="439">
        <f t="shared" si="1086"/>
        <v>17.149785506157318</v>
      </c>
      <c r="W1494" s="439">
        <f t="shared" si="1086"/>
        <v>16.032455605070211</v>
      </c>
      <c r="X1494" s="439">
        <f t="shared" si="1086"/>
        <v>14.915125703983099</v>
      </c>
      <c r="Y1494" s="443">
        <f t="shared" si="1086"/>
        <v>14.356460753439546</v>
      </c>
      <c r="Z1494" s="439">
        <f t="shared" si="1086"/>
        <v>13.246929128643746</v>
      </c>
      <c r="AA1494" s="439">
        <f t="shared" si="1086"/>
        <v>12.137397503847943</v>
      </c>
      <c r="AB1494" s="439">
        <f t="shared" si="1086"/>
        <v>11.027865879052143</v>
      </c>
      <c r="AC1494" s="439">
        <f t="shared" si="1086"/>
        <v>9.918334254256342</v>
      </c>
      <c r="AD1494" s="439">
        <f t="shared" si="1086"/>
        <v>8.8088026294605406</v>
      </c>
      <c r="AE1494" s="443">
        <f t="shared" si="1086"/>
        <v>7.6992710046647392</v>
      </c>
      <c r="AF1494" s="439">
        <f t="shared" si="1086"/>
        <v>6.5897393798689379</v>
      </c>
      <c r="AG1494" s="439">
        <f t="shared" si="1086"/>
        <v>5.4802077550731365</v>
      </c>
      <c r="AH1494" s="439">
        <f t="shared" si="1086"/>
        <v>4.370676130277336</v>
      </c>
      <c r="AI1494" s="440">
        <f t="shared" si="1086"/>
        <v>3.2611445054815351</v>
      </c>
      <c r="AJ1494" s="443">
        <f t="shared" si="1086"/>
        <v>2.6093872802074585</v>
      </c>
      <c r="AK1494" s="439">
        <f t="shared" si="1086"/>
        <v>1.9576300549333818</v>
      </c>
      <c r="AL1494" s="439">
        <f t="shared" si="1086"/>
        <v>1.3058728296593052</v>
      </c>
      <c r="AM1494" s="439">
        <f t="shared" si="1086"/>
        <v>0.65411560438522887</v>
      </c>
      <c r="AN1494" s="440">
        <f t="shared" si="1086"/>
        <v>2.3583791111525124E-3</v>
      </c>
    </row>
    <row r="1495" spans="1:40">
      <c r="A1495" s="884" t="s">
        <v>877</v>
      </c>
      <c r="B1495" s="885"/>
      <c r="C1495" s="886"/>
      <c r="D1495" s="885"/>
      <c r="E1495" s="885"/>
      <c r="F1495" s="885"/>
      <c r="G1495" s="25"/>
      <c r="H1495" s="885"/>
      <c r="I1495" s="25"/>
      <c r="J1495" s="323"/>
      <c r="K1495" s="25"/>
      <c r="L1495" s="25"/>
      <c r="M1495" s="25"/>
      <c r="N1495" s="318"/>
      <c r="O1495" s="25"/>
      <c r="P1495" s="25"/>
      <c r="Q1495" s="25"/>
      <c r="R1495" s="25"/>
      <c r="S1495" s="25"/>
      <c r="T1495" s="323"/>
      <c r="U1495" s="25"/>
      <c r="V1495" s="25"/>
      <c r="W1495" s="25"/>
      <c r="X1495" s="25"/>
      <c r="Y1495" s="323"/>
      <c r="Z1495" s="25"/>
      <c r="AA1495" s="25"/>
      <c r="AB1495" s="25"/>
      <c r="AC1495" s="25"/>
      <c r="AD1495" s="25"/>
      <c r="AE1495" s="323"/>
      <c r="AF1495" s="25"/>
      <c r="AG1495" s="25"/>
      <c r="AH1495" s="25"/>
      <c r="AI1495" s="318"/>
      <c r="AJ1495" s="323"/>
      <c r="AK1495" s="25"/>
      <c r="AL1495" s="25"/>
      <c r="AM1495" s="25"/>
      <c r="AN1495" s="318"/>
    </row>
    <row r="1496" spans="1:40" outlineLevel="1">
      <c r="A1496" s="732" t="s">
        <v>26</v>
      </c>
      <c r="B1496" s="733"/>
      <c r="C1496" s="881"/>
      <c r="D1496" s="733"/>
      <c r="E1496" s="733"/>
      <c r="F1496" s="733"/>
      <c r="G1496" s="730"/>
      <c r="H1496" s="733"/>
      <c r="I1496" s="730"/>
      <c r="J1496" s="729"/>
      <c r="K1496" s="730"/>
      <c r="L1496" s="730"/>
      <c r="M1496" s="730"/>
      <c r="N1496" s="731"/>
      <c r="O1496" s="730"/>
      <c r="P1496" s="730"/>
      <c r="Q1496" s="730"/>
      <c r="R1496" s="730"/>
      <c r="S1496" s="730"/>
      <c r="T1496" s="729"/>
      <c r="U1496" s="730"/>
      <c r="V1496" s="730"/>
      <c r="W1496" s="730"/>
      <c r="X1496" s="730"/>
      <c r="Y1496" s="729"/>
      <c r="Z1496" s="730"/>
      <c r="AA1496" s="730"/>
      <c r="AB1496" s="730"/>
      <c r="AC1496" s="730"/>
      <c r="AD1496" s="730"/>
      <c r="AE1496" s="729"/>
      <c r="AF1496" s="730"/>
      <c r="AG1496" s="730"/>
      <c r="AH1496" s="730"/>
      <c r="AI1496" s="731"/>
      <c r="AJ1496" s="729"/>
      <c r="AK1496" s="730"/>
      <c r="AL1496" s="730"/>
      <c r="AM1496" s="730"/>
      <c r="AN1496" s="731"/>
    </row>
    <row r="1497" spans="1:40" outlineLevel="2">
      <c r="A1497" s="882">
        <f>ROW()</f>
        <v>1497</v>
      </c>
      <c r="B1497" s="453"/>
      <c r="D1497" s="452" t="s">
        <v>300</v>
      </c>
      <c r="H1497" s="458"/>
      <c r="I1497" s="458"/>
      <c r="J1497" s="459"/>
      <c r="K1497" s="458"/>
      <c r="L1497" s="458"/>
      <c r="M1497" s="458"/>
      <c r="N1497" s="463"/>
      <c r="O1497" s="342"/>
      <c r="P1497" s="169">
        <f>Input!$AB$58</f>
        <v>20</v>
      </c>
      <c r="Q1497" s="448">
        <f t="shared" ref="Q1497:AI1497" si="1087">(P1497-P$9)*(P1497&gt;Q$9)</f>
        <v>19</v>
      </c>
      <c r="R1497" s="448">
        <f t="shared" si="1087"/>
        <v>18</v>
      </c>
      <c r="S1497" s="448">
        <f t="shared" si="1087"/>
        <v>17</v>
      </c>
      <c r="T1497" s="464">
        <f t="shared" si="1087"/>
        <v>16</v>
      </c>
      <c r="U1497" s="448">
        <f t="shared" si="1087"/>
        <v>15.5</v>
      </c>
      <c r="V1497" s="448">
        <f t="shared" si="1087"/>
        <v>14.5</v>
      </c>
      <c r="W1497" s="448">
        <f t="shared" si="1087"/>
        <v>13.5</v>
      </c>
      <c r="X1497" s="448">
        <f t="shared" si="1087"/>
        <v>12.5</v>
      </c>
      <c r="Y1497" s="464">
        <f t="shared" si="1087"/>
        <v>11.5</v>
      </c>
      <c r="Z1497" s="448">
        <f t="shared" si="1087"/>
        <v>11</v>
      </c>
      <c r="AA1497" s="448">
        <f t="shared" si="1087"/>
        <v>10</v>
      </c>
      <c r="AB1497" s="448">
        <f t="shared" si="1087"/>
        <v>9</v>
      </c>
      <c r="AC1497" s="448">
        <f t="shared" si="1087"/>
        <v>8</v>
      </c>
      <c r="AD1497" s="448">
        <f t="shared" si="1087"/>
        <v>7</v>
      </c>
      <c r="AE1497" s="464">
        <f t="shared" si="1087"/>
        <v>6</v>
      </c>
      <c r="AF1497" s="448">
        <f t="shared" si="1087"/>
        <v>5</v>
      </c>
      <c r="AG1497" s="448">
        <f t="shared" si="1087"/>
        <v>4</v>
      </c>
      <c r="AH1497" s="448">
        <f t="shared" si="1087"/>
        <v>3</v>
      </c>
      <c r="AI1497" s="449">
        <f t="shared" si="1087"/>
        <v>2</v>
      </c>
      <c r="AJ1497" s="464">
        <f t="shared" ref="AJ1497:AJ1512" si="1088">(AI1497-AI$9)*(AI1497&gt;AJ$9)</f>
        <v>1</v>
      </c>
      <c r="AK1497" s="448">
        <f t="shared" ref="AK1497:AK1512" si="1089">(AJ1497-AJ$9)*(AJ1497&gt;AK$9)</f>
        <v>0</v>
      </c>
      <c r="AL1497" s="448">
        <f t="shared" ref="AL1497:AL1512" si="1090">(AK1497-AK$9)*(AK1497&gt;AL$9)</f>
        <v>0</v>
      </c>
      <c r="AM1497" s="448">
        <f t="shared" ref="AM1497:AM1512" si="1091">(AL1497-AL$9)*(AL1497&gt;AM$9)</f>
        <v>0</v>
      </c>
      <c r="AN1497" s="449">
        <f t="shared" ref="AN1497:AN1512" si="1092">(AM1497-AM$9)*(AM1497&gt;AN$9)</f>
        <v>0</v>
      </c>
    </row>
    <row r="1498" spans="1:40" outlineLevel="2">
      <c r="A1498" s="882">
        <f>ROW()</f>
        <v>1498</v>
      </c>
      <c r="B1498" s="453"/>
      <c r="D1498" s="452" t="s">
        <v>301</v>
      </c>
      <c r="H1498" s="458"/>
      <c r="I1498" s="458"/>
      <c r="J1498" s="459"/>
      <c r="K1498" s="458"/>
      <c r="L1498" s="458"/>
      <c r="M1498" s="458"/>
      <c r="N1498" s="463"/>
      <c r="O1498" s="342"/>
      <c r="P1498" s="169">
        <f>Input!$AB$59</f>
        <v>20</v>
      </c>
      <c r="Q1498" s="448">
        <f t="shared" ref="Q1498:AI1498" si="1093">(P1498-P$9)*(P1498&gt;Q$9)</f>
        <v>19</v>
      </c>
      <c r="R1498" s="448">
        <f t="shared" si="1093"/>
        <v>18</v>
      </c>
      <c r="S1498" s="448">
        <f t="shared" si="1093"/>
        <v>17</v>
      </c>
      <c r="T1498" s="464">
        <f t="shared" si="1093"/>
        <v>16</v>
      </c>
      <c r="U1498" s="448">
        <f t="shared" si="1093"/>
        <v>15.5</v>
      </c>
      <c r="V1498" s="448">
        <f t="shared" si="1093"/>
        <v>14.5</v>
      </c>
      <c r="W1498" s="448">
        <f t="shared" si="1093"/>
        <v>13.5</v>
      </c>
      <c r="X1498" s="448">
        <f t="shared" si="1093"/>
        <v>12.5</v>
      </c>
      <c r="Y1498" s="464">
        <f t="shared" si="1093"/>
        <v>11.5</v>
      </c>
      <c r="Z1498" s="448">
        <f t="shared" si="1093"/>
        <v>11</v>
      </c>
      <c r="AA1498" s="448">
        <f t="shared" si="1093"/>
        <v>10</v>
      </c>
      <c r="AB1498" s="448">
        <f t="shared" si="1093"/>
        <v>9</v>
      </c>
      <c r="AC1498" s="448">
        <f t="shared" si="1093"/>
        <v>8</v>
      </c>
      <c r="AD1498" s="448">
        <f t="shared" si="1093"/>
        <v>7</v>
      </c>
      <c r="AE1498" s="464">
        <f t="shared" si="1093"/>
        <v>6</v>
      </c>
      <c r="AF1498" s="448">
        <f t="shared" si="1093"/>
        <v>5</v>
      </c>
      <c r="AG1498" s="448">
        <f t="shared" si="1093"/>
        <v>4</v>
      </c>
      <c r="AH1498" s="448">
        <f t="shared" si="1093"/>
        <v>3</v>
      </c>
      <c r="AI1498" s="449">
        <f t="shared" si="1093"/>
        <v>2</v>
      </c>
      <c r="AJ1498" s="464">
        <f t="shared" si="1088"/>
        <v>1</v>
      </c>
      <c r="AK1498" s="448">
        <f t="shared" si="1089"/>
        <v>0</v>
      </c>
      <c r="AL1498" s="448">
        <f t="shared" si="1090"/>
        <v>0</v>
      </c>
      <c r="AM1498" s="448">
        <f t="shared" si="1091"/>
        <v>0</v>
      </c>
      <c r="AN1498" s="449">
        <f t="shared" si="1092"/>
        <v>0</v>
      </c>
    </row>
    <row r="1499" spans="1:40" outlineLevel="2">
      <c r="A1499" s="882">
        <f>ROW()</f>
        <v>1499</v>
      </c>
      <c r="B1499" s="453"/>
      <c r="D1499" s="452" t="s">
        <v>29</v>
      </c>
      <c r="H1499" s="458"/>
      <c r="I1499" s="458"/>
      <c r="J1499" s="459"/>
      <c r="K1499" s="458"/>
      <c r="L1499" s="458"/>
      <c r="M1499" s="458"/>
      <c r="N1499" s="463"/>
      <c r="O1499" s="342"/>
      <c r="P1499" s="169">
        <f>Input!$AB$60</f>
        <v>20</v>
      </c>
      <c r="Q1499" s="448">
        <f t="shared" ref="Q1499:AI1499" si="1094">(P1499-P$9)*(P1499&gt;Q$9)</f>
        <v>19</v>
      </c>
      <c r="R1499" s="448">
        <f t="shared" si="1094"/>
        <v>18</v>
      </c>
      <c r="S1499" s="448">
        <f t="shared" si="1094"/>
        <v>17</v>
      </c>
      <c r="T1499" s="464">
        <f t="shared" si="1094"/>
        <v>16</v>
      </c>
      <c r="U1499" s="448">
        <f t="shared" si="1094"/>
        <v>15.5</v>
      </c>
      <c r="V1499" s="448">
        <f t="shared" si="1094"/>
        <v>14.5</v>
      </c>
      <c r="W1499" s="448">
        <f t="shared" si="1094"/>
        <v>13.5</v>
      </c>
      <c r="X1499" s="448">
        <f t="shared" si="1094"/>
        <v>12.5</v>
      </c>
      <c r="Y1499" s="464">
        <f t="shared" si="1094"/>
        <v>11.5</v>
      </c>
      <c r="Z1499" s="448">
        <f t="shared" si="1094"/>
        <v>11</v>
      </c>
      <c r="AA1499" s="448">
        <f t="shared" si="1094"/>
        <v>10</v>
      </c>
      <c r="AB1499" s="448">
        <f t="shared" si="1094"/>
        <v>9</v>
      </c>
      <c r="AC1499" s="448">
        <f t="shared" si="1094"/>
        <v>8</v>
      </c>
      <c r="AD1499" s="448">
        <f t="shared" si="1094"/>
        <v>7</v>
      </c>
      <c r="AE1499" s="464">
        <f t="shared" si="1094"/>
        <v>6</v>
      </c>
      <c r="AF1499" s="448">
        <f t="shared" si="1094"/>
        <v>5</v>
      </c>
      <c r="AG1499" s="448">
        <f t="shared" si="1094"/>
        <v>4</v>
      </c>
      <c r="AH1499" s="448">
        <f t="shared" si="1094"/>
        <v>3</v>
      </c>
      <c r="AI1499" s="449">
        <f t="shared" si="1094"/>
        <v>2</v>
      </c>
      <c r="AJ1499" s="464">
        <f t="shared" si="1088"/>
        <v>1</v>
      </c>
      <c r="AK1499" s="448">
        <f t="shared" si="1089"/>
        <v>0</v>
      </c>
      <c r="AL1499" s="448">
        <f t="shared" si="1090"/>
        <v>0</v>
      </c>
      <c r="AM1499" s="448">
        <f t="shared" si="1091"/>
        <v>0</v>
      </c>
      <c r="AN1499" s="449">
        <f t="shared" si="1092"/>
        <v>0</v>
      </c>
    </row>
    <row r="1500" spans="1:40" outlineLevel="2">
      <c r="A1500" s="882">
        <f>ROW()</f>
        <v>1500</v>
      </c>
      <c r="B1500" s="453"/>
      <c r="D1500" s="452" t="s">
        <v>30</v>
      </c>
      <c r="H1500" s="458"/>
      <c r="I1500" s="458"/>
      <c r="J1500" s="459"/>
      <c r="K1500" s="458"/>
      <c r="L1500" s="458"/>
      <c r="M1500" s="458"/>
      <c r="N1500" s="463"/>
      <c r="O1500" s="342"/>
      <c r="P1500" s="169">
        <f>Input!$AB$61</f>
        <v>20</v>
      </c>
      <c r="Q1500" s="448">
        <f t="shared" ref="Q1500:AI1500" si="1095">(P1500-P$9)*(P1500&gt;Q$9)</f>
        <v>19</v>
      </c>
      <c r="R1500" s="448">
        <f t="shared" si="1095"/>
        <v>18</v>
      </c>
      <c r="S1500" s="448">
        <f t="shared" si="1095"/>
        <v>17</v>
      </c>
      <c r="T1500" s="464">
        <f t="shared" si="1095"/>
        <v>16</v>
      </c>
      <c r="U1500" s="448">
        <f t="shared" si="1095"/>
        <v>15.5</v>
      </c>
      <c r="V1500" s="448">
        <f t="shared" si="1095"/>
        <v>14.5</v>
      </c>
      <c r="W1500" s="448">
        <f t="shared" si="1095"/>
        <v>13.5</v>
      </c>
      <c r="X1500" s="448">
        <f t="shared" si="1095"/>
        <v>12.5</v>
      </c>
      <c r="Y1500" s="464">
        <f t="shared" si="1095"/>
        <v>11.5</v>
      </c>
      <c r="Z1500" s="448">
        <f t="shared" si="1095"/>
        <v>11</v>
      </c>
      <c r="AA1500" s="448">
        <f t="shared" si="1095"/>
        <v>10</v>
      </c>
      <c r="AB1500" s="448">
        <f t="shared" si="1095"/>
        <v>9</v>
      </c>
      <c r="AC1500" s="448">
        <f t="shared" si="1095"/>
        <v>8</v>
      </c>
      <c r="AD1500" s="448">
        <f t="shared" si="1095"/>
        <v>7</v>
      </c>
      <c r="AE1500" s="464">
        <f t="shared" si="1095"/>
        <v>6</v>
      </c>
      <c r="AF1500" s="448">
        <f t="shared" si="1095"/>
        <v>5</v>
      </c>
      <c r="AG1500" s="448">
        <f t="shared" si="1095"/>
        <v>4</v>
      </c>
      <c r="AH1500" s="448">
        <f t="shared" si="1095"/>
        <v>3</v>
      </c>
      <c r="AI1500" s="449">
        <f t="shared" si="1095"/>
        <v>2</v>
      </c>
      <c r="AJ1500" s="464">
        <f t="shared" si="1088"/>
        <v>1</v>
      </c>
      <c r="AK1500" s="448">
        <f t="shared" si="1089"/>
        <v>0</v>
      </c>
      <c r="AL1500" s="448">
        <f t="shared" si="1090"/>
        <v>0</v>
      </c>
      <c r="AM1500" s="448">
        <f t="shared" si="1091"/>
        <v>0</v>
      </c>
      <c r="AN1500" s="449">
        <f t="shared" si="1092"/>
        <v>0</v>
      </c>
    </row>
    <row r="1501" spans="1:40" outlineLevel="2">
      <c r="A1501" s="882">
        <f>ROW()</f>
        <v>1501</v>
      </c>
      <c r="B1501" s="453"/>
      <c r="D1501" s="452" t="s">
        <v>31</v>
      </c>
      <c r="H1501" s="458"/>
      <c r="I1501" s="458"/>
      <c r="J1501" s="459"/>
      <c r="K1501" s="458"/>
      <c r="L1501" s="458"/>
      <c r="M1501" s="458"/>
      <c r="N1501" s="463"/>
      <c r="O1501" s="342"/>
      <c r="P1501" s="169">
        <f>Input!$AB$62</f>
        <v>20</v>
      </c>
      <c r="Q1501" s="448">
        <f t="shared" ref="Q1501:AI1501" si="1096">(P1501-P$9)*(P1501&gt;Q$9)</f>
        <v>19</v>
      </c>
      <c r="R1501" s="448">
        <f t="shared" si="1096"/>
        <v>18</v>
      </c>
      <c r="S1501" s="448">
        <f t="shared" si="1096"/>
        <v>17</v>
      </c>
      <c r="T1501" s="464">
        <f t="shared" si="1096"/>
        <v>16</v>
      </c>
      <c r="U1501" s="448">
        <f t="shared" si="1096"/>
        <v>15.5</v>
      </c>
      <c r="V1501" s="448">
        <f t="shared" si="1096"/>
        <v>14.5</v>
      </c>
      <c r="W1501" s="448">
        <f t="shared" si="1096"/>
        <v>13.5</v>
      </c>
      <c r="X1501" s="448">
        <f t="shared" si="1096"/>
        <v>12.5</v>
      </c>
      <c r="Y1501" s="464">
        <f t="shared" si="1096"/>
        <v>11.5</v>
      </c>
      <c r="Z1501" s="448">
        <f t="shared" si="1096"/>
        <v>11</v>
      </c>
      <c r="AA1501" s="448">
        <f t="shared" si="1096"/>
        <v>10</v>
      </c>
      <c r="AB1501" s="448">
        <f t="shared" si="1096"/>
        <v>9</v>
      </c>
      <c r="AC1501" s="448">
        <f t="shared" si="1096"/>
        <v>8</v>
      </c>
      <c r="AD1501" s="448">
        <f t="shared" si="1096"/>
        <v>7</v>
      </c>
      <c r="AE1501" s="464">
        <f t="shared" si="1096"/>
        <v>6</v>
      </c>
      <c r="AF1501" s="448">
        <f t="shared" si="1096"/>
        <v>5</v>
      </c>
      <c r="AG1501" s="448">
        <f t="shared" si="1096"/>
        <v>4</v>
      </c>
      <c r="AH1501" s="448">
        <f t="shared" si="1096"/>
        <v>3</v>
      </c>
      <c r="AI1501" s="449">
        <f t="shared" si="1096"/>
        <v>2</v>
      </c>
      <c r="AJ1501" s="464">
        <f t="shared" si="1088"/>
        <v>1</v>
      </c>
      <c r="AK1501" s="448">
        <f t="shared" si="1089"/>
        <v>0</v>
      </c>
      <c r="AL1501" s="448">
        <f t="shared" si="1090"/>
        <v>0</v>
      </c>
      <c r="AM1501" s="448">
        <f t="shared" si="1091"/>
        <v>0</v>
      </c>
      <c r="AN1501" s="449">
        <f t="shared" si="1092"/>
        <v>0</v>
      </c>
    </row>
    <row r="1502" spans="1:40" outlineLevel="2">
      <c r="A1502" s="882">
        <f>ROW()</f>
        <v>1502</v>
      </c>
      <c r="B1502" s="453"/>
      <c r="D1502" s="452" t="s">
        <v>32</v>
      </c>
      <c r="H1502" s="458"/>
      <c r="I1502" s="458"/>
      <c r="J1502" s="459"/>
      <c r="K1502" s="458"/>
      <c r="L1502" s="458"/>
      <c r="M1502" s="458"/>
      <c r="N1502" s="463"/>
      <c r="O1502" s="342"/>
      <c r="P1502" s="169">
        <f>Input!$AB$63</f>
        <v>40</v>
      </c>
      <c r="Q1502" s="448">
        <f t="shared" ref="Q1502:AI1502" si="1097">(P1502-P$9)*(P1502&gt;Q$9)</f>
        <v>39</v>
      </c>
      <c r="R1502" s="448">
        <f t="shared" si="1097"/>
        <v>38</v>
      </c>
      <c r="S1502" s="448">
        <f t="shared" si="1097"/>
        <v>37</v>
      </c>
      <c r="T1502" s="464">
        <f t="shared" si="1097"/>
        <v>36</v>
      </c>
      <c r="U1502" s="448">
        <f t="shared" si="1097"/>
        <v>35.5</v>
      </c>
      <c r="V1502" s="448">
        <f t="shared" si="1097"/>
        <v>34.5</v>
      </c>
      <c r="W1502" s="448">
        <f t="shared" si="1097"/>
        <v>33.5</v>
      </c>
      <c r="X1502" s="448">
        <f t="shared" si="1097"/>
        <v>32.5</v>
      </c>
      <c r="Y1502" s="464">
        <f t="shared" si="1097"/>
        <v>31.5</v>
      </c>
      <c r="Z1502" s="448">
        <f t="shared" si="1097"/>
        <v>31</v>
      </c>
      <c r="AA1502" s="448">
        <f t="shared" si="1097"/>
        <v>30</v>
      </c>
      <c r="AB1502" s="448">
        <f t="shared" si="1097"/>
        <v>29</v>
      </c>
      <c r="AC1502" s="448">
        <f t="shared" si="1097"/>
        <v>28</v>
      </c>
      <c r="AD1502" s="448">
        <f t="shared" si="1097"/>
        <v>27</v>
      </c>
      <c r="AE1502" s="464">
        <f t="shared" si="1097"/>
        <v>26</v>
      </c>
      <c r="AF1502" s="448">
        <f t="shared" si="1097"/>
        <v>25</v>
      </c>
      <c r="AG1502" s="448">
        <f t="shared" si="1097"/>
        <v>24</v>
      </c>
      <c r="AH1502" s="448">
        <f t="shared" si="1097"/>
        <v>23</v>
      </c>
      <c r="AI1502" s="449">
        <f t="shared" si="1097"/>
        <v>22</v>
      </c>
      <c r="AJ1502" s="464">
        <f t="shared" si="1088"/>
        <v>21</v>
      </c>
      <c r="AK1502" s="448">
        <f t="shared" si="1089"/>
        <v>20</v>
      </c>
      <c r="AL1502" s="448">
        <f t="shared" si="1090"/>
        <v>19</v>
      </c>
      <c r="AM1502" s="448">
        <f t="shared" si="1091"/>
        <v>18</v>
      </c>
      <c r="AN1502" s="449">
        <f t="shared" si="1092"/>
        <v>17</v>
      </c>
    </row>
    <row r="1503" spans="1:40" outlineLevel="2">
      <c r="A1503" s="882">
        <f>ROW()</f>
        <v>1503</v>
      </c>
      <c r="B1503" s="453"/>
      <c r="D1503" s="452" t="s">
        <v>33</v>
      </c>
      <c r="H1503" s="458"/>
      <c r="I1503" s="458"/>
      <c r="J1503" s="459"/>
      <c r="K1503" s="458"/>
      <c r="L1503" s="458"/>
      <c r="M1503" s="458"/>
      <c r="N1503" s="463"/>
      <c r="O1503" s="342"/>
      <c r="P1503" s="169">
        <f>Input!$AB$64</f>
        <v>40</v>
      </c>
      <c r="Q1503" s="448">
        <f t="shared" ref="Q1503:AI1503" si="1098">(P1503-P$9)*(P1503&gt;Q$9)</f>
        <v>39</v>
      </c>
      <c r="R1503" s="448">
        <f t="shared" si="1098"/>
        <v>38</v>
      </c>
      <c r="S1503" s="448">
        <f t="shared" si="1098"/>
        <v>37</v>
      </c>
      <c r="T1503" s="464">
        <f t="shared" si="1098"/>
        <v>36</v>
      </c>
      <c r="U1503" s="448">
        <f t="shared" si="1098"/>
        <v>35.5</v>
      </c>
      <c r="V1503" s="448">
        <f t="shared" si="1098"/>
        <v>34.5</v>
      </c>
      <c r="W1503" s="448">
        <f t="shared" si="1098"/>
        <v>33.5</v>
      </c>
      <c r="X1503" s="448">
        <f t="shared" si="1098"/>
        <v>32.5</v>
      </c>
      <c r="Y1503" s="464">
        <f t="shared" si="1098"/>
        <v>31.5</v>
      </c>
      <c r="Z1503" s="448">
        <f t="shared" si="1098"/>
        <v>31</v>
      </c>
      <c r="AA1503" s="448">
        <f t="shared" si="1098"/>
        <v>30</v>
      </c>
      <c r="AB1503" s="448">
        <f t="shared" si="1098"/>
        <v>29</v>
      </c>
      <c r="AC1503" s="448">
        <f t="shared" si="1098"/>
        <v>28</v>
      </c>
      <c r="AD1503" s="448">
        <f t="shared" si="1098"/>
        <v>27</v>
      </c>
      <c r="AE1503" s="464">
        <f t="shared" si="1098"/>
        <v>26</v>
      </c>
      <c r="AF1503" s="448">
        <f t="shared" si="1098"/>
        <v>25</v>
      </c>
      <c r="AG1503" s="448">
        <f t="shared" si="1098"/>
        <v>24</v>
      </c>
      <c r="AH1503" s="448">
        <f t="shared" si="1098"/>
        <v>23</v>
      </c>
      <c r="AI1503" s="449">
        <f t="shared" si="1098"/>
        <v>22</v>
      </c>
      <c r="AJ1503" s="464">
        <f t="shared" si="1088"/>
        <v>21</v>
      </c>
      <c r="AK1503" s="448">
        <f t="shared" si="1089"/>
        <v>20</v>
      </c>
      <c r="AL1503" s="448">
        <f t="shared" si="1090"/>
        <v>19</v>
      </c>
      <c r="AM1503" s="448">
        <f t="shared" si="1091"/>
        <v>18</v>
      </c>
      <c r="AN1503" s="449">
        <f t="shared" si="1092"/>
        <v>17</v>
      </c>
    </row>
    <row r="1504" spans="1:40" outlineLevel="2">
      <c r="A1504" s="882">
        <f>ROW()</f>
        <v>1504</v>
      </c>
      <c r="B1504" s="453"/>
      <c r="D1504" s="452" t="s">
        <v>27</v>
      </c>
      <c r="H1504" s="458"/>
      <c r="I1504" s="458"/>
      <c r="J1504" s="459"/>
      <c r="K1504" s="458"/>
      <c r="L1504" s="458"/>
      <c r="M1504" s="458"/>
      <c r="N1504" s="463"/>
      <c r="O1504" s="342"/>
      <c r="P1504" s="169">
        <f>Input!$AB$65</f>
        <v>40</v>
      </c>
      <c r="Q1504" s="448">
        <f t="shared" ref="Q1504:AI1504" si="1099">(P1504-P$9)*(P1504&gt;Q$9)</f>
        <v>39</v>
      </c>
      <c r="R1504" s="448">
        <f t="shared" si="1099"/>
        <v>38</v>
      </c>
      <c r="S1504" s="448">
        <f t="shared" si="1099"/>
        <v>37</v>
      </c>
      <c r="T1504" s="464">
        <f t="shared" si="1099"/>
        <v>36</v>
      </c>
      <c r="U1504" s="448">
        <f t="shared" si="1099"/>
        <v>35.5</v>
      </c>
      <c r="V1504" s="448">
        <f t="shared" si="1099"/>
        <v>34.5</v>
      </c>
      <c r="W1504" s="448">
        <f t="shared" si="1099"/>
        <v>33.5</v>
      </c>
      <c r="X1504" s="448">
        <f t="shared" si="1099"/>
        <v>32.5</v>
      </c>
      <c r="Y1504" s="464">
        <f t="shared" si="1099"/>
        <v>31.5</v>
      </c>
      <c r="Z1504" s="448">
        <f t="shared" si="1099"/>
        <v>31</v>
      </c>
      <c r="AA1504" s="448">
        <f t="shared" si="1099"/>
        <v>30</v>
      </c>
      <c r="AB1504" s="448">
        <f t="shared" si="1099"/>
        <v>29</v>
      </c>
      <c r="AC1504" s="448">
        <f t="shared" si="1099"/>
        <v>28</v>
      </c>
      <c r="AD1504" s="448">
        <f t="shared" si="1099"/>
        <v>27</v>
      </c>
      <c r="AE1504" s="464">
        <f t="shared" si="1099"/>
        <v>26</v>
      </c>
      <c r="AF1504" s="448">
        <f t="shared" si="1099"/>
        <v>25</v>
      </c>
      <c r="AG1504" s="448">
        <f t="shared" si="1099"/>
        <v>24</v>
      </c>
      <c r="AH1504" s="448">
        <f t="shared" si="1099"/>
        <v>23</v>
      </c>
      <c r="AI1504" s="449">
        <f t="shared" si="1099"/>
        <v>22</v>
      </c>
      <c r="AJ1504" s="464">
        <f t="shared" si="1088"/>
        <v>21</v>
      </c>
      <c r="AK1504" s="448">
        <f t="shared" si="1089"/>
        <v>20</v>
      </c>
      <c r="AL1504" s="448">
        <f t="shared" si="1090"/>
        <v>19</v>
      </c>
      <c r="AM1504" s="448">
        <f t="shared" si="1091"/>
        <v>18</v>
      </c>
      <c r="AN1504" s="449">
        <f t="shared" si="1092"/>
        <v>17</v>
      </c>
    </row>
    <row r="1505" spans="1:40" outlineLevel="2">
      <c r="A1505" s="882">
        <f>ROW()</f>
        <v>1505</v>
      </c>
      <c r="B1505" s="453"/>
      <c r="D1505" s="452" t="s">
        <v>34</v>
      </c>
      <c r="H1505" s="458"/>
      <c r="I1505" s="458"/>
      <c r="J1505" s="459"/>
      <c r="K1505" s="458"/>
      <c r="L1505" s="458"/>
      <c r="M1505" s="458"/>
      <c r="N1505" s="463"/>
      <c r="O1505" s="342"/>
      <c r="P1505" s="169">
        <f>Input!$AB$66</f>
        <v>25</v>
      </c>
      <c r="Q1505" s="448">
        <f t="shared" ref="Q1505:AI1505" si="1100">(P1505-P$9)*(P1505&gt;Q$9)</f>
        <v>24</v>
      </c>
      <c r="R1505" s="448">
        <f t="shared" si="1100"/>
        <v>23</v>
      </c>
      <c r="S1505" s="448">
        <f t="shared" si="1100"/>
        <v>22</v>
      </c>
      <c r="T1505" s="464">
        <f t="shared" si="1100"/>
        <v>21</v>
      </c>
      <c r="U1505" s="448">
        <f t="shared" si="1100"/>
        <v>20.5</v>
      </c>
      <c r="V1505" s="448">
        <f t="shared" si="1100"/>
        <v>19.5</v>
      </c>
      <c r="W1505" s="448">
        <f t="shared" si="1100"/>
        <v>18.5</v>
      </c>
      <c r="X1505" s="448">
        <f t="shared" si="1100"/>
        <v>17.5</v>
      </c>
      <c r="Y1505" s="464">
        <f t="shared" si="1100"/>
        <v>16.5</v>
      </c>
      <c r="Z1505" s="448">
        <f t="shared" si="1100"/>
        <v>16</v>
      </c>
      <c r="AA1505" s="448">
        <f t="shared" si="1100"/>
        <v>15</v>
      </c>
      <c r="AB1505" s="448">
        <f t="shared" si="1100"/>
        <v>14</v>
      </c>
      <c r="AC1505" s="448">
        <f t="shared" si="1100"/>
        <v>13</v>
      </c>
      <c r="AD1505" s="448">
        <f t="shared" si="1100"/>
        <v>12</v>
      </c>
      <c r="AE1505" s="464">
        <f t="shared" si="1100"/>
        <v>11</v>
      </c>
      <c r="AF1505" s="448">
        <f t="shared" si="1100"/>
        <v>10</v>
      </c>
      <c r="AG1505" s="448">
        <f t="shared" si="1100"/>
        <v>9</v>
      </c>
      <c r="AH1505" s="448">
        <f t="shared" si="1100"/>
        <v>8</v>
      </c>
      <c r="AI1505" s="449">
        <f t="shared" si="1100"/>
        <v>7</v>
      </c>
      <c r="AJ1505" s="464">
        <f t="shared" si="1088"/>
        <v>6</v>
      </c>
      <c r="AK1505" s="448">
        <f t="shared" si="1089"/>
        <v>5</v>
      </c>
      <c r="AL1505" s="448">
        <f t="shared" si="1090"/>
        <v>4</v>
      </c>
      <c r="AM1505" s="448">
        <f t="shared" si="1091"/>
        <v>3</v>
      </c>
      <c r="AN1505" s="449">
        <f t="shared" si="1092"/>
        <v>2</v>
      </c>
    </row>
    <row r="1506" spans="1:40" outlineLevel="2">
      <c r="A1506" s="882">
        <f>ROW()</f>
        <v>1506</v>
      </c>
      <c r="B1506" s="453"/>
      <c r="D1506" s="452" t="s">
        <v>35</v>
      </c>
      <c r="H1506" s="458"/>
      <c r="I1506" s="458"/>
      <c r="J1506" s="459"/>
      <c r="K1506" s="458"/>
      <c r="L1506" s="458"/>
      <c r="M1506" s="458"/>
      <c r="N1506" s="463"/>
      <c r="O1506" s="342"/>
      <c r="P1506" s="169">
        <f>Input!$AB$67</f>
        <v>10</v>
      </c>
      <c r="Q1506" s="448">
        <f t="shared" ref="Q1506:AI1506" si="1101">(P1506-P$9)*(P1506&gt;Q$9)</f>
        <v>9</v>
      </c>
      <c r="R1506" s="448">
        <f t="shared" si="1101"/>
        <v>8</v>
      </c>
      <c r="S1506" s="448">
        <f t="shared" si="1101"/>
        <v>7</v>
      </c>
      <c r="T1506" s="464">
        <f t="shared" si="1101"/>
        <v>6</v>
      </c>
      <c r="U1506" s="448">
        <f t="shared" si="1101"/>
        <v>5.5</v>
      </c>
      <c r="V1506" s="448">
        <f t="shared" si="1101"/>
        <v>4.5</v>
      </c>
      <c r="W1506" s="448">
        <f t="shared" si="1101"/>
        <v>3.5</v>
      </c>
      <c r="X1506" s="448">
        <f t="shared" si="1101"/>
        <v>2.5</v>
      </c>
      <c r="Y1506" s="464">
        <f t="shared" si="1101"/>
        <v>1.5</v>
      </c>
      <c r="Z1506" s="448">
        <f t="shared" si="1101"/>
        <v>1</v>
      </c>
      <c r="AA1506" s="448">
        <f t="shared" si="1101"/>
        <v>0</v>
      </c>
      <c r="AB1506" s="448">
        <f t="shared" si="1101"/>
        <v>0</v>
      </c>
      <c r="AC1506" s="448">
        <f t="shared" si="1101"/>
        <v>0</v>
      </c>
      <c r="AD1506" s="448">
        <f t="shared" si="1101"/>
        <v>0</v>
      </c>
      <c r="AE1506" s="464">
        <f t="shared" si="1101"/>
        <v>0</v>
      </c>
      <c r="AF1506" s="448">
        <f t="shared" si="1101"/>
        <v>0</v>
      </c>
      <c r="AG1506" s="448">
        <f t="shared" si="1101"/>
        <v>0</v>
      </c>
      <c r="AH1506" s="448">
        <f t="shared" si="1101"/>
        <v>0</v>
      </c>
      <c r="AI1506" s="449">
        <f t="shared" si="1101"/>
        <v>0</v>
      </c>
      <c r="AJ1506" s="464">
        <f t="shared" si="1088"/>
        <v>0</v>
      </c>
      <c r="AK1506" s="448">
        <f t="shared" si="1089"/>
        <v>0</v>
      </c>
      <c r="AL1506" s="448">
        <f t="shared" si="1090"/>
        <v>0</v>
      </c>
      <c r="AM1506" s="448">
        <f t="shared" si="1091"/>
        <v>0</v>
      </c>
      <c r="AN1506" s="449">
        <f t="shared" si="1092"/>
        <v>0</v>
      </c>
    </row>
    <row r="1507" spans="1:40" outlineLevel="2">
      <c r="A1507" s="882">
        <f>ROW()</f>
        <v>1507</v>
      </c>
      <c r="B1507" s="453"/>
      <c r="D1507" s="452" t="s">
        <v>302</v>
      </c>
      <c r="H1507" s="458"/>
      <c r="I1507" s="458"/>
      <c r="J1507" s="459"/>
      <c r="K1507" s="458"/>
      <c r="L1507" s="458"/>
      <c r="M1507" s="458"/>
      <c r="N1507" s="463"/>
      <c r="O1507" s="342"/>
      <c r="P1507" s="169">
        <f>Input!$AB$68</f>
        <v>10</v>
      </c>
      <c r="Q1507" s="448">
        <f t="shared" ref="Q1507:AI1507" si="1102">(P1507-P$9)*(P1507&gt;Q$9)</f>
        <v>9</v>
      </c>
      <c r="R1507" s="448">
        <f t="shared" si="1102"/>
        <v>8</v>
      </c>
      <c r="S1507" s="448">
        <f t="shared" si="1102"/>
        <v>7</v>
      </c>
      <c r="T1507" s="464">
        <f t="shared" si="1102"/>
        <v>6</v>
      </c>
      <c r="U1507" s="448">
        <f t="shared" si="1102"/>
        <v>5.5</v>
      </c>
      <c r="V1507" s="448">
        <f t="shared" si="1102"/>
        <v>4.5</v>
      </c>
      <c r="W1507" s="448">
        <f t="shared" si="1102"/>
        <v>3.5</v>
      </c>
      <c r="X1507" s="448">
        <f t="shared" si="1102"/>
        <v>2.5</v>
      </c>
      <c r="Y1507" s="464">
        <f t="shared" si="1102"/>
        <v>1.5</v>
      </c>
      <c r="Z1507" s="448">
        <f t="shared" si="1102"/>
        <v>1</v>
      </c>
      <c r="AA1507" s="448">
        <f t="shared" si="1102"/>
        <v>0</v>
      </c>
      <c r="AB1507" s="448">
        <f t="shared" si="1102"/>
        <v>0</v>
      </c>
      <c r="AC1507" s="448">
        <f t="shared" si="1102"/>
        <v>0</v>
      </c>
      <c r="AD1507" s="448">
        <f t="shared" si="1102"/>
        <v>0</v>
      </c>
      <c r="AE1507" s="464">
        <f t="shared" si="1102"/>
        <v>0</v>
      </c>
      <c r="AF1507" s="448">
        <f t="shared" si="1102"/>
        <v>0</v>
      </c>
      <c r="AG1507" s="448">
        <f t="shared" si="1102"/>
        <v>0</v>
      </c>
      <c r="AH1507" s="448">
        <f t="shared" si="1102"/>
        <v>0</v>
      </c>
      <c r="AI1507" s="449">
        <f t="shared" si="1102"/>
        <v>0</v>
      </c>
      <c r="AJ1507" s="464">
        <f t="shared" si="1088"/>
        <v>0</v>
      </c>
      <c r="AK1507" s="448">
        <f t="shared" si="1089"/>
        <v>0</v>
      </c>
      <c r="AL1507" s="448">
        <f t="shared" si="1090"/>
        <v>0</v>
      </c>
      <c r="AM1507" s="448">
        <f t="shared" si="1091"/>
        <v>0</v>
      </c>
      <c r="AN1507" s="449">
        <f t="shared" si="1092"/>
        <v>0</v>
      </c>
    </row>
    <row r="1508" spans="1:40" outlineLevel="2">
      <c r="A1508" s="882">
        <f>ROW()</f>
        <v>1508</v>
      </c>
      <c r="B1508" s="453"/>
      <c r="D1508" s="452" t="s">
        <v>36</v>
      </c>
      <c r="H1508" s="458"/>
      <c r="I1508" s="458"/>
      <c r="J1508" s="459"/>
      <c r="K1508" s="458"/>
      <c r="L1508" s="458"/>
      <c r="M1508" s="458"/>
      <c r="N1508" s="463"/>
      <c r="O1508" s="342"/>
      <c r="P1508" s="169">
        <f>Input!$AB$69</f>
        <v>4</v>
      </c>
      <c r="Q1508" s="448">
        <f t="shared" ref="Q1508:AI1508" si="1103">(P1508-P$9)*(P1508&gt;Q$9)</f>
        <v>3</v>
      </c>
      <c r="R1508" s="448">
        <f t="shared" si="1103"/>
        <v>2</v>
      </c>
      <c r="S1508" s="448">
        <f t="shared" si="1103"/>
        <v>1</v>
      </c>
      <c r="T1508" s="464">
        <f t="shared" si="1103"/>
        <v>0</v>
      </c>
      <c r="U1508" s="448">
        <f t="shared" si="1103"/>
        <v>0</v>
      </c>
      <c r="V1508" s="448">
        <f t="shared" si="1103"/>
        <v>0</v>
      </c>
      <c r="W1508" s="448">
        <f t="shared" si="1103"/>
        <v>0</v>
      </c>
      <c r="X1508" s="448">
        <f t="shared" si="1103"/>
        <v>0</v>
      </c>
      <c r="Y1508" s="464">
        <f t="shared" si="1103"/>
        <v>0</v>
      </c>
      <c r="Z1508" s="448">
        <f t="shared" si="1103"/>
        <v>0</v>
      </c>
      <c r="AA1508" s="448">
        <f t="shared" si="1103"/>
        <v>0</v>
      </c>
      <c r="AB1508" s="448">
        <f t="shared" si="1103"/>
        <v>0</v>
      </c>
      <c r="AC1508" s="448">
        <f t="shared" si="1103"/>
        <v>0</v>
      </c>
      <c r="AD1508" s="448">
        <f t="shared" si="1103"/>
        <v>0</v>
      </c>
      <c r="AE1508" s="464">
        <f t="shared" si="1103"/>
        <v>0</v>
      </c>
      <c r="AF1508" s="448">
        <f t="shared" si="1103"/>
        <v>0</v>
      </c>
      <c r="AG1508" s="448">
        <f t="shared" si="1103"/>
        <v>0</v>
      </c>
      <c r="AH1508" s="448">
        <f t="shared" si="1103"/>
        <v>0</v>
      </c>
      <c r="AI1508" s="449">
        <f t="shared" si="1103"/>
        <v>0</v>
      </c>
      <c r="AJ1508" s="464">
        <f t="shared" si="1088"/>
        <v>0</v>
      </c>
      <c r="AK1508" s="448">
        <f t="shared" si="1089"/>
        <v>0</v>
      </c>
      <c r="AL1508" s="448">
        <f t="shared" si="1090"/>
        <v>0</v>
      </c>
      <c r="AM1508" s="448">
        <f t="shared" si="1091"/>
        <v>0</v>
      </c>
      <c r="AN1508" s="449">
        <f t="shared" si="1092"/>
        <v>0</v>
      </c>
    </row>
    <row r="1509" spans="1:40" outlineLevel="2">
      <c r="A1509" s="882">
        <f>ROW()</f>
        <v>1509</v>
      </c>
      <c r="B1509" s="453"/>
      <c r="D1509" s="452" t="s">
        <v>583</v>
      </c>
      <c r="H1509" s="458"/>
      <c r="I1509" s="458"/>
      <c r="J1509" s="459"/>
      <c r="K1509" s="458"/>
      <c r="L1509" s="458"/>
      <c r="M1509" s="458"/>
      <c r="N1509" s="463"/>
      <c r="O1509" s="342"/>
      <c r="P1509" s="169">
        <f>Input!$AB$70</f>
        <v>10</v>
      </c>
      <c r="Q1509" s="448">
        <f t="shared" ref="Q1509:AI1509" si="1104">(P1509-P$9)*(P1509&gt;Q$9)</f>
        <v>9</v>
      </c>
      <c r="R1509" s="448">
        <f t="shared" si="1104"/>
        <v>8</v>
      </c>
      <c r="S1509" s="448">
        <f t="shared" si="1104"/>
        <v>7</v>
      </c>
      <c r="T1509" s="464">
        <f t="shared" si="1104"/>
        <v>6</v>
      </c>
      <c r="U1509" s="448">
        <f t="shared" si="1104"/>
        <v>5.5</v>
      </c>
      <c r="V1509" s="448">
        <f t="shared" si="1104"/>
        <v>4.5</v>
      </c>
      <c r="W1509" s="448">
        <f t="shared" si="1104"/>
        <v>3.5</v>
      </c>
      <c r="X1509" s="448">
        <f t="shared" si="1104"/>
        <v>2.5</v>
      </c>
      <c r="Y1509" s="464">
        <f t="shared" si="1104"/>
        <v>1.5</v>
      </c>
      <c r="Z1509" s="448">
        <f t="shared" si="1104"/>
        <v>1</v>
      </c>
      <c r="AA1509" s="448">
        <f t="shared" si="1104"/>
        <v>0</v>
      </c>
      <c r="AB1509" s="448">
        <f t="shared" si="1104"/>
        <v>0</v>
      </c>
      <c r="AC1509" s="448">
        <f t="shared" si="1104"/>
        <v>0</v>
      </c>
      <c r="AD1509" s="448">
        <f t="shared" si="1104"/>
        <v>0</v>
      </c>
      <c r="AE1509" s="464">
        <f t="shared" si="1104"/>
        <v>0</v>
      </c>
      <c r="AF1509" s="448">
        <f t="shared" si="1104"/>
        <v>0</v>
      </c>
      <c r="AG1509" s="448">
        <f t="shared" si="1104"/>
        <v>0</v>
      </c>
      <c r="AH1509" s="448">
        <f t="shared" si="1104"/>
        <v>0</v>
      </c>
      <c r="AI1509" s="449">
        <f t="shared" si="1104"/>
        <v>0</v>
      </c>
      <c r="AJ1509" s="464">
        <f t="shared" si="1088"/>
        <v>0</v>
      </c>
      <c r="AK1509" s="448">
        <f t="shared" si="1089"/>
        <v>0</v>
      </c>
      <c r="AL1509" s="448">
        <f t="shared" si="1090"/>
        <v>0</v>
      </c>
      <c r="AM1509" s="448">
        <f t="shared" si="1091"/>
        <v>0</v>
      </c>
      <c r="AN1509" s="449">
        <f t="shared" si="1092"/>
        <v>0</v>
      </c>
    </row>
    <row r="1510" spans="1:40" outlineLevel="2">
      <c r="A1510" s="882">
        <f>ROW()</f>
        <v>1510</v>
      </c>
      <c r="B1510" s="453"/>
      <c r="D1510" s="452" t="s">
        <v>81</v>
      </c>
      <c r="H1510" s="458"/>
      <c r="I1510" s="458"/>
      <c r="J1510" s="459"/>
      <c r="K1510" s="458"/>
      <c r="L1510" s="458"/>
      <c r="M1510" s="458"/>
      <c r="N1510" s="463"/>
      <c r="O1510" s="342"/>
      <c r="P1510" s="169">
        <f>Input!$AB$71</f>
        <v>4</v>
      </c>
      <c r="Q1510" s="448">
        <f t="shared" ref="Q1510:AI1510" si="1105">(P1510-P$9)*(P1510&gt;Q$9)</f>
        <v>3</v>
      </c>
      <c r="R1510" s="448">
        <f t="shared" si="1105"/>
        <v>2</v>
      </c>
      <c r="S1510" s="448">
        <f t="shared" si="1105"/>
        <v>1</v>
      </c>
      <c r="T1510" s="464">
        <f t="shared" si="1105"/>
        <v>0</v>
      </c>
      <c r="U1510" s="448">
        <f t="shared" si="1105"/>
        <v>0</v>
      </c>
      <c r="V1510" s="448">
        <f t="shared" si="1105"/>
        <v>0</v>
      </c>
      <c r="W1510" s="448">
        <f t="shared" si="1105"/>
        <v>0</v>
      </c>
      <c r="X1510" s="448">
        <f t="shared" si="1105"/>
        <v>0</v>
      </c>
      <c r="Y1510" s="464">
        <f t="shared" si="1105"/>
        <v>0</v>
      </c>
      <c r="Z1510" s="448">
        <f t="shared" si="1105"/>
        <v>0</v>
      </c>
      <c r="AA1510" s="448">
        <f t="shared" si="1105"/>
        <v>0</v>
      </c>
      <c r="AB1510" s="448">
        <f t="shared" si="1105"/>
        <v>0</v>
      </c>
      <c r="AC1510" s="448">
        <f t="shared" si="1105"/>
        <v>0</v>
      </c>
      <c r="AD1510" s="448">
        <f t="shared" si="1105"/>
        <v>0</v>
      </c>
      <c r="AE1510" s="464">
        <f t="shared" si="1105"/>
        <v>0</v>
      </c>
      <c r="AF1510" s="448">
        <f t="shared" si="1105"/>
        <v>0</v>
      </c>
      <c r="AG1510" s="448">
        <f t="shared" si="1105"/>
        <v>0</v>
      </c>
      <c r="AH1510" s="448">
        <f t="shared" si="1105"/>
        <v>0</v>
      </c>
      <c r="AI1510" s="449">
        <f t="shared" si="1105"/>
        <v>0</v>
      </c>
      <c r="AJ1510" s="464">
        <f t="shared" si="1088"/>
        <v>0</v>
      </c>
      <c r="AK1510" s="448">
        <f t="shared" si="1089"/>
        <v>0</v>
      </c>
      <c r="AL1510" s="448">
        <f t="shared" si="1090"/>
        <v>0</v>
      </c>
      <c r="AM1510" s="448">
        <f t="shared" si="1091"/>
        <v>0</v>
      </c>
      <c r="AN1510" s="449">
        <f t="shared" si="1092"/>
        <v>0</v>
      </c>
    </row>
    <row r="1511" spans="1:40" outlineLevel="2">
      <c r="A1511" s="882">
        <f>ROW()</f>
        <v>1511</v>
      </c>
      <c r="B1511" s="453"/>
      <c r="D1511" s="452" t="s">
        <v>28</v>
      </c>
      <c r="H1511" s="458"/>
      <c r="I1511" s="458"/>
      <c r="J1511" s="459"/>
      <c r="K1511" s="458"/>
      <c r="L1511" s="458"/>
      <c r="M1511" s="458"/>
      <c r="N1511" s="463"/>
      <c r="O1511" s="342"/>
      <c r="P1511" s="169">
        <f>Input!$AB$72</f>
        <v>0</v>
      </c>
      <c r="Q1511" s="448">
        <f t="shared" ref="Q1511:AI1511" si="1106">(P1511-P$9)*(P1511&gt;Q$9)</f>
        <v>0</v>
      </c>
      <c r="R1511" s="448">
        <f t="shared" si="1106"/>
        <v>0</v>
      </c>
      <c r="S1511" s="448">
        <f t="shared" si="1106"/>
        <v>0</v>
      </c>
      <c r="T1511" s="464">
        <f t="shared" si="1106"/>
        <v>0</v>
      </c>
      <c r="U1511" s="448">
        <f t="shared" si="1106"/>
        <v>0</v>
      </c>
      <c r="V1511" s="448">
        <f t="shared" si="1106"/>
        <v>0</v>
      </c>
      <c r="W1511" s="448">
        <f t="shared" si="1106"/>
        <v>0</v>
      </c>
      <c r="X1511" s="448">
        <f t="shared" si="1106"/>
        <v>0</v>
      </c>
      <c r="Y1511" s="464">
        <f t="shared" si="1106"/>
        <v>0</v>
      </c>
      <c r="Z1511" s="448">
        <f t="shared" si="1106"/>
        <v>0</v>
      </c>
      <c r="AA1511" s="448">
        <f t="shared" si="1106"/>
        <v>0</v>
      </c>
      <c r="AB1511" s="448">
        <f t="shared" si="1106"/>
        <v>0</v>
      </c>
      <c r="AC1511" s="448">
        <f t="shared" si="1106"/>
        <v>0</v>
      </c>
      <c r="AD1511" s="448">
        <f t="shared" si="1106"/>
        <v>0</v>
      </c>
      <c r="AE1511" s="464">
        <f t="shared" si="1106"/>
        <v>0</v>
      </c>
      <c r="AF1511" s="448">
        <f t="shared" si="1106"/>
        <v>0</v>
      </c>
      <c r="AG1511" s="448">
        <f t="shared" si="1106"/>
        <v>0</v>
      </c>
      <c r="AH1511" s="448">
        <f t="shared" si="1106"/>
        <v>0</v>
      </c>
      <c r="AI1511" s="449">
        <f t="shared" si="1106"/>
        <v>0</v>
      </c>
      <c r="AJ1511" s="464">
        <f t="shared" si="1088"/>
        <v>0</v>
      </c>
      <c r="AK1511" s="448">
        <f t="shared" si="1089"/>
        <v>0</v>
      </c>
      <c r="AL1511" s="448">
        <f t="shared" si="1090"/>
        <v>0</v>
      </c>
      <c r="AM1511" s="448">
        <f t="shared" si="1091"/>
        <v>0</v>
      </c>
      <c r="AN1511" s="449">
        <f t="shared" si="1092"/>
        <v>0</v>
      </c>
    </row>
    <row r="1512" spans="1:40" outlineLevel="2">
      <c r="A1512" s="882">
        <f>ROW()</f>
        <v>1512</v>
      </c>
      <c r="B1512" s="453"/>
      <c r="D1512" s="456" t="s">
        <v>443</v>
      </c>
      <c r="E1512" s="456"/>
      <c r="F1512" s="456"/>
      <c r="G1512" s="456"/>
      <c r="H1512" s="460"/>
      <c r="I1512" s="460"/>
      <c r="J1512" s="461"/>
      <c r="K1512" s="460"/>
      <c r="L1512" s="460"/>
      <c r="M1512" s="460"/>
      <c r="N1512" s="465"/>
      <c r="O1512" s="343"/>
      <c r="P1512" s="170">
        <f>Input!$AB$73</f>
        <v>5</v>
      </c>
      <c r="Q1512" s="450">
        <f t="shared" ref="Q1512:AI1512" si="1107">(P1512-P$9)*(P1512&gt;Q$9)</f>
        <v>4</v>
      </c>
      <c r="R1512" s="450">
        <f t="shared" si="1107"/>
        <v>3</v>
      </c>
      <c r="S1512" s="450">
        <f t="shared" si="1107"/>
        <v>2</v>
      </c>
      <c r="T1512" s="474">
        <f t="shared" si="1107"/>
        <v>1</v>
      </c>
      <c r="U1512" s="450">
        <f t="shared" si="1107"/>
        <v>0</v>
      </c>
      <c r="V1512" s="450">
        <f t="shared" si="1107"/>
        <v>0</v>
      </c>
      <c r="W1512" s="450">
        <f t="shared" si="1107"/>
        <v>0</v>
      </c>
      <c r="X1512" s="450">
        <f t="shared" si="1107"/>
        <v>0</v>
      </c>
      <c r="Y1512" s="474">
        <f t="shared" si="1107"/>
        <v>0</v>
      </c>
      <c r="Z1512" s="450">
        <f t="shared" si="1107"/>
        <v>0</v>
      </c>
      <c r="AA1512" s="450">
        <f t="shared" si="1107"/>
        <v>0</v>
      </c>
      <c r="AB1512" s="450">
        <f t="shared" si="1107"/>
        <v>0</v>
      </c>
      <c r="AC1512" s="450">
        <f t="shared" si="1107"/>
        <v>0</v>
      </c>
      <c r="AD1512" s="450">
        <f t="shared" si="1107"/>
        <v>0</v>
      </c>
      <c r="AE1512" s="474">
        <f t="shared" si="1107"/>
        <v>0</v>
      </c>
      <c r="AF1512" s="450">
        <f t="shared" si="1107"/>
        <v>0</v>
      </c>
      <c r="AG1512" s="450">
        <f t="shared" si="1107"/>
        <v>0</v>
      </c>
      <c r="AH1512" s="450">
        <f t="shared" si="1107"/>
        <v>0</v>
      </c>
      <c r="AI1512" s="451">
        <f t="shared" si="1107"/>
        <v>0</v>
      </c>
      <c r="AJ1512" s="474">
        <f t="shared" si="1088"/>
        <v>0</v>
      </c>
      <c r="AK1512" s="450">
        <f t="shared" si="1089"/>
        <v>0</v>
      </c>
      <c r="AL1512" s="450">
        <f t="shared" si="1090"/>
        <v>0</v>
      </c>
      <c r="AM1512" s="450">
        <f t="shared" si="1091"/>
        <v>0</v>
      </c>
      <c r="AN1512" s="451">
        <f t="shared" si="1092"/>
        <v>0</v>
      </c>
    </row>
    <row r="1513" spans="1:40" outlineLevel="2">
      <c r="A1513" s="882">
        <f>ROW()</f>
        <v>1513</v>
      </c>
      <c r="B1513" s="453"/>
      <c r="H1513" s="458"/>
      <c r="I1513" s="458"/>
      <c r="J1513" s="459"/>
      <c r="K1513" s="458"/>
      <c r="L1513" s="458"/>
      <c r="M1513" s="458"/>
      <c r="N1513" s="463"/>
      <c r="O1513" s="458"/>
      <c r="P1513" s="439"/>
      <c r="Q1513" s="439"/>
      <c r="R1513" s="439"/>
      <c r="S1513" s="439"/>
      <c r="T1513" s="443"/>
      <c r="U1513" s="439"/>
      <c r="V1513" s="439"/>
      <c r="W1513" s="439"/>
      <c r="X1513" s="439"/>
      <c r="Y1513" s="443"/>
      <c r="Z1513" s="439"/>
      <c r="AA1513" s="439"/>
      <c r="AB1513" s="439"/>
      <c r="AC1513" s="439"/>
      <c r="AD1513" s="439"/>
      <c r="AE1513" s="443"/>
      <c r="AF1513" s="439"/>
      <c r="AG1513" s="439"/>
      <c r="AH1513" s="439"/>
      <c r="AI1513" s="440"/>
      <c r="AJ1513" s="443"/>
      <c r="AK1513" s="439"/>
      <c r="AL1513" s="439"/>
      <c r="AM1513" s="439"/>
      <c r="AN1513" s="440"/>
    </row>
    <row r="1514" spans="1:40" outlineLevel="1">
      <c r="A1514" s="732" t="s">
        <v>20</v>
      </c>
      <c r="B1514" s="733"/>
      <c r="C1514" s="881"/>
      <c r="D1514" s="733"/>
      <c r="E1514" s="733"/>
      <c r="F1514" s="733"/>
      <c r="G1514" s="730"/>
      <c r="H1514" s="733"/>
      <c r="I1514" s="730"/>
      <c r="J1514" s="729"/>
      <c r="K1514" s="730"/>
      <c r="L1514" s="730"/>
      <c r="M1514" s="730"/>
      <c r="N1514" s="731"/>
      <c r="O1514" s="730"/>
      <c r="P1514" s="730"/>
      <c r="Q1514" s="730"/>
      <c r="R1514" s="730"/>
      <c r="S1514" s="730"/>
      <c r="T1514" s="729"/>
      <c r="U1514" s="730"/>
      <c r="V1514" s="730"/>
      <c r="W1514" s="730"/>
      <c r="X1514" s="730"/>
      <c r="Y1514" s="729"/>
      <c r="Z1514" s="730"/>
      <c r="AA1514" s="730"/>
      <c r="AB1514" s="730"/>
      <c r="AC1514" s="730"/>
      <c r="AD1514" s="730"/>
      <c r="AE1514" s="729"/>
      <c r="AF1514" s="730"/>
      <c r="AG1514" s="730"/>
      <c r="AH1514" s="730"/>
      <c r="AI1514" s="731"/>
      <c r="AJ1514" s="729"/>
      <c r="AK1514" s="730"/>
      <c r="AL1514" s="730"/>
      <c r="AM1514" s="730"/>
      <c r="AN1514" s="731"/>
    </row>
    <row r="1515" spans="1:40" outlineLevel="2">
      <c r="A1515" s="882">
        <f>ROW()</f>
        <v>1515</v>
      </c>
      <c r="B1515" s="453"/>
      <c r="D1515" s="452" t="s">
        <v>300</v>
      </c>
      <c r="H1515" s="458"/>
      <c r="I1515" s="458"/>
      <c r="J1515" s="459"/>
      <c r="K1515" s="458"/>
      <c r="L1515" s="458"/>
      <c r="M1515" s="458"/>
      <c r="N1515" s="463"/>
      <c r="O1515" s="439">
        <f t="shared" ref="O1515:AD1516" si="1108">N1623</f>
        <v>0</v>
      </c>
      <c r="P1515" s="439">
        <f t="shared" si="1108"/>
        <v>0.46164500000000003</v>
      </c>
      <c r="Q1515" s="439">
        <f t="shared" si="1108"/>
        <v>0.43856275</v>
      </c>
      <c r="R1515" s="439">
        <f t="shared" si="1108"/>
        <v>0.41548050000000003</v>
      </c>
      <c r="S1515" s="439">
        <f t="shared" si="1108"/>
        <v>0.39239825</v>
      </c>
      <c r="T1515" s="443">
        <f t="shared" si="1108"/>
        <v>0.36931599999999998</v>
      </c>
      <c r="U1515" s="439">
        <f t="shared" si="1108"/>
        <v>0.35777487499999999</v>
      </c>
      <c r="V1515" s="439">
        <f t="shared" si="1108"/>
        <v>0.33469262499999997</v>
      </c>
      <c r="W1515" s="439">
        <f t="shared" si="1108"/>
        <v>0.311610375</v>
      </c>
      <c r="X1515" s="439">
        <f t="shared" si="1108"/>
        <v>0.28852812500000002</v>
      </c>
      <c r="Y1515" s="443">
        <f t="shared" si="1108"/>
        <v>0.265445875</v>
      </c>
      <c r="Z1515" s="439">
        <f t="shared" si="1108"/>
        <v>0.25390475000000001</v>
      </c>
      <c r="AA1515" s="439">
        <f t="shared" si="1108"/>
        <v>0.23082250000000001</v>
      </c>
      <c r="AB1515" s="439">
        <f t="shared" si="1108"/>
        <v>0.20774025000000002</v>
      </c>
      <c r="AC1515" s="439">
        <f t="shared" si="1108"/>
        <v>0.18465800000000002</v>
      </c>
      <c r="AD1515" s="439">
        <f t="shared" si="1108"/>
        <v>0.16157575000000002</v>
      </c>
      <c r="AE1515" s="443">
        <f t="shared" ref="AE1515:AI1526" si="1109">AD1623</f>
        <v>0.13849350000000002</v>
      </c>
      <c r="AF1515" s="439">
        <f t="shared" si="1109"/>
        <v>0.11541125000000002</v>
      </c>
      <c r="AG1515" s="439">
        <f t="shared" si="1109"/>
        <v>9.2329000000000022E-2</v>
      </c>
      <c r="AH1515" s="439">
        <f t="shared" si="1109"/>
        <v>6.9246750000000024E-2</v>
      </c>
      <c r="AI1515" s="440">
        <f t="shared" si="1109"/>
        <v>4.6164500000000011E-2</v>
      </c>
      <c r="AJ1515" s="443">
        <f t="shared" ref="AJ1515:AJ1526" si="1110">AI1623</f>
        <v>2.3082250000000006E-2</v>
      </c>
      <c r="AK1515" s="439">
        <f t="shared" ref="AK1515:AK1526" si="1111">AJ1623</f>
        <v>0</v>
      </c>
      <c r="AL1515" s="439">
        <f t="shared" ref="AL1515:AL1526" si="1112">AK1623</f>
        <v>0</v>
      </c>
      <c r="AM1515" s="439">
        <f t="shared" ref="AM1515:AM1526" si="1113">AL1623</f>
        <v>0</v>
      </c>
      <c r="AN1515" s="440">
        <f t="shared" ref="AN1515:AN1526" si="1114">AM1623</f>
        <v>0</v>
      </c>
    </row>
    <row r="1516" spans="1:40" outlineLevel="2">
      <c r="A1516" s="882">
        <f>ROW()</f>
        <v>1516</v>
      </c>
      <c r="B1516" s="453"/>
      <c r="D1516" s="452" t="s">
        <v>301</v>
      </c>
      <c r="H1516" s="458"/>
      <c r="I1516" s="458"/>
      <c r="J1516" s="459"/>
      <c r="K1516" s="458"/>
      <c r="L1516" s="458"/>
      <c r="M1516" s="458"/>
      <c r="N1516" s="463"/>
      <c r="O1516" s="439">
        <f t="shared" si="1108"/>
        <v>0</v>
      </c>
      <c r="P1516" s="439">
        <f t="shared" si="1108"/>
        <v>0</v>
      </c>
      <c r="Q1516" s="439">
        <f t="shared" si="1108"/>
        <v>0</v>
      </c>
      <c r="R1516" s="439">
        <f t="shared" si="1108"/>
        <v>0</v>
      </c>
      <c r="S1516" s="439">
        <f t="shared" si="1108"/>
        <v>0</v>
      </c>
      <c r="T1516" s="443">
        <f t="shared" si="1108"/>
        <v>0</v>
      </c>
      <c r="U1516" s="439">
        <f t="shared" si="1108"/>
        <v>0</v>
      </c>
      <c r="V1516" s="439">
        <f t="shared" si="1108"/>
        <v>0</v>
      </c>
      <c r="W1516" s="439">
        <f t="shared" si="1108"/>
        <v>0</v>
      </c>
      <c r="X1516" s="439">
        <f t="shared" si="1108"/>
        <v>0</v>
      </c>
      <c r="Y1516" s="443">
        <f t="shared" ref="Y1516" si="1115">X1624</f>
        <v>0</v>
      </c>
      <c r="Z1516" s="439">
        <f t="shared" ref="Z1516" si="1116">Y1624</f>
        <v>0</v>
      </c>
      <c r="AA1516" s="439">
        <f t="shared" ref="AA1516" si="1117">Z1624</f>
        <v>0</v>
      </c>
      <c r="AB1516" s="439">
        <f t="shared" ref="AB1516" si="1118">AA1624</f>
        <v>0</v>
      </c>
      <c r="AC1516" s="439">
        <f t="shared" ref="AC1516" si="1119">AB1624</f>
        <v>0</v>
      </c>
      <c r="AD1516" s="439">
        <f t="shared" ref="AD1516" si="1120">AC1624</f>
        <v>0</v>
      </c>
      <c r="AE1516" s="443">
        <f t="shared" si="1109"/>
        <v>0</v>
      </c>
      <c r="AF1516" s="439">
        <f t="shared" si="1109"/>
        <v>0</v>
      </c>
      <c r="AG1516" s="439">
        <f t="shared" si="1109"/>
        <v>0</v>
      </c>
      <c r="AH1516" s="439">
        <f t="shared" si="1109"/>
        <v>0</v>
      </c>
      <c r="AI1516" s="440">
        <f t="shared" si="1109"/>
        <v>0</v>
      </c>
      <c r="AJ1516" s="443">
        <f t="shared" si="1110"/>
        <v>0</v>
      </c>
      <c r="AK1516" s="439">
        <f t="shared" si="1111"/>
        <v>0</v>
      </c>
      <c r="AL1516" s="439">
        <f t="shared" si="1112"/>
        <v>0</v>
      </c>
      <c r="AM1516" s="439">
        <f t="shared" si="1113"/>
        <v>0</v>
      </c>
      <c r="AN1516" s="440">
        <f t="shared" si="1114"/>
        <v>0</v>
      </c>
    </row>
    <row r="1517" spans="1:40" outlineLevel="2">
      <c r="A1517" s="882">
        <f>ROW()</f>
        <v>1517</v>
      </c>
      <c r="B1517" s="453"/>
      <c r="D1517" s="452" t="s">
        <v>29</v>
      </c>
      <c r="H1517" s="458"/>
      <c r="I1517" s="458"/>
      <c r="J1517" s="459"/>
      <c r="K1517" s="458"/>
      <c r="L1517" s="458"/>
      <c r="M1517" s="458"/>
      <c r="N1517" s="463"/>
      <c r="O1517" s="439">
        <f t="shared" ref="O1517:AD1517" si="1121">N1625</f>
        <v>0</v>
      </c>
      <c r="P1517" s="439">
        <f t="shared" si="1121"/>
        <v>0</v>
      </c>
      <c r="Q1517" s="439">
        <f t="shared" si="1121"/>
        <v>0</v>
      </c>
      <c r="R1517" s="439">
        <f t="shared" si="1121"/>
        <v>0</v>
      </c>
      <c r="S1517" s="439">
        <f t="shared" si="1121"/>
        <v>0</v>
      </c>
      <c r="T1517" s="443">
        <f t="shared" si="1121"/>
        <v>0</v>
      </c>
      <c r="U1517" s="439">
        <f t="shared" si="1121"/>
        <v>0</v>
      </c>
      <c r="V1517" s="439">
        <f t="shared" si="1121"/>
        <v>0</v>
      </c>
      <c r="W1517" s="439">
        <f t="shared" si="1121"/>
        <v>0</v>
      </c>
      <c r="X1517" s="439">
        <f t="shared" si="1121"/>
        <v>0</v>
      </c>
      <c r="Y1517" s="443">
        <f t="shared" si="1121"/>
        <v>0</v>
      </c>
      <c r="Z1517" s="439">
        <f t="shared" si="1121"/>
        <v>0</v>
      </c>
      <c r="AA1517" s="439">
        <f t="shared" si="1121"/>
        <v>0</v>
      </c>
      <c r="AB1517" s="439">
        <f t="shared" si="1121"/>
        <v>0</v>
      </c>
      <c r="AC1517" s="439">
        <f t="shared" si="1121"/>
        <v>0</v>
      </c>
      <c r="AD1517" s="439">
        <f t="shared" si="1121"/>
        <v>0</v>
      </c>
      <c r="AE1517" s="443">
        <f t="shared" si="1109"/>
        <v>0</v>
      </c>
      <c r="AF1517" s="439">
        <f t="shared" si="1109"/>
        <v>0</v>
      </c>
      <c r="AG1517" s="439">
        <f t="shared" si="1109"/>
        <v>0</v>
      </c>
      <c r="AH1517" s="439">
        <f t="shared" si="1109"/>
        <v>0</v>
      </c>
      <c r="AI1517" s="440">
        <f t="shared" si="1109"/>
        <v>0</v>
      </c>
      <c r="AJ1517" s="443">
        <f t="shared" si="1110"/>
        <v>0</v>
      </c>
      <c r="AK1517" s="439">
        <f t="shared" si="1111"/>
        <v>0</v>
      </c>
      <c r="AL1517" s="439">
        <f t="shared" si="1112"/>
        <v>0</v>
      </c>
      <c r="AM1517" s="439">
        <f t="shared" si="1113"/>
        <v>0</v>
      </c>
      <c r="AN1517" s="440">
        <f t="shared" si="1114"/>
        <v>0</v>
      </c>
    </row>
    <row r="1518" spans="1:40" outlineLevel="2">
      <c r="A1518" s="882">
        <f>ROW()</f>
        <v>1518</v>
      </c>
      <c r="B1518" s="453"/>
      <c r="D1518" s="452" t="s">
        <v>30</v>
      </c>
      <c r="H1518" s="458"/>
      <c r="I1518" s="458"/>
      <c r="J1518" s="459"/>
      <c r="K1518" s="458"/>
      <c r="L1518" s="458"/>
      <c r="M1518" s="458"/>
      <c r="N1518" s="463"/>
      <c r="O1518" s="439">
        <f t="shared" ref="O1518:AD1518" si="1122">N1626</f>
        <v>0</v>
      </c>
      <c r="P1518" s="439">
        <f t="shared" si="1122"/>
        <v>7.0107348510000005</v>
      </c>
      <c r="Q1518" s="439">
        <f t="shared" si="1122"/>
        <v>6.6601981084500004</v>
      </c>
      <c r="R1518" s="439">
        <f t="shared" si="1122"/>
        <v>6.3096613659000003</v>
      </c>
      <c r="S1518" s="439">
        <f t="shared" si="1122"/>
        <v>5.9591246233500001</v>
      </c>
      <c r="T1518" s="443">
        <f t="shared" si="1122"/>
        <v>5.6085878808</v>
      </c>
      <c r="U1518" s="439">
        <f t="shared" si="1122"/>
        <v>5.433319509525</v>
      </c>
      <c r="V1518" s="439">
        <f t="shared" si="1122"/>
        <v>5.0827827669749999</v>
      </c>
      <c r="W1518" s="439">
        <f t="shared" si="1122"/>
        <v>4.7322460244249998</v>
      </c>
      <c r="X1518" s="439">
        <f t="shared" si="1122"/>
        <v>4.3817092818749996</v>
      </c>
      <c r="Y1518" s="443">
        <f t="shared" si="1122"/>
        <v>4.0311725393249995</v>
      </c>
      <c r="Z1518" s="439">
        <f t="shared" si="1122"/>
        <v>3.8559041680499995</v>
      </c>
      <c r="AA1518" s="439">
        <f t="shared" si="1122"/>
        <v>3.5053674254999994</v>
      </c>
      <c r="AB1518" s="439">
        <f t="shared" si="1122"/>
        <v>3.1548306829499992</v>
      </c>
      <c r="AC1518" s="439">
        <f t="shared" si="1122"/>
        <v>2.8042939403999991</v>
      </c>
      <c r="AD1518" s="439">
        <f t="shared" si="1122"/>
        <v>2.453757197849999</v>
      </c>
      <c r="AE1518" s="443">
        <f t="shared" si="1109"/>
        <v>2.1032204552999993</v>
      </c>
      <c r="AF1518" s="439">
        <f t="shared" si="1109"/>
        <v>1.7526837127499995</v>
      </c>
      <c r="AG1518" s="439">
        <f t="shared" si="1109"/>
        <v>1.4021469701999996</v>
      </c>
      <c r="AH1518" s="439">
        <f t="shared" si="1109"/>
        <v>1.0516102276499997</v>
      </c>
      <c r="AI1518" s="440">
        <f t="shared" si="1109"/>
        <v>0.70107348509999978</v>
      </c>
      <c r="AJ1518" s="443">
        <f t="shared" si="1110"/>
        <v>0.35053674254999989</v>
      </c>
      <c r="AK1518" s="439">
        <f t="shared" si="1111"/>
        <v>0</v>
      </c>
      <c r="AL1518" s="439">
        <f t="shared" si="1112"/>
        <v>0</v>
      </c>
      <c r="AM1518" s="439">
        <f t="shared" si="1113"/>
        <v>0</v>
      </c>
      <c r="AN1518" s="440">
        <f t="shared" si="1114"/>
        <v>0</v>
      </c>
    </row>
    <row r="1519" spans="1:40" outlineLevel="2">
      <c r="A1519" s="882">
        <f>ROW()</f>
        <v>1519</v>
      </c>
      <c r="B1519" s="453"/>
      <c r="D1519" s="452" t="s">
        <v>31</v>
      </c>
      <c r="H1519" s="458"/>
      <c r="I1519" s="458"/>
      <c r="J1519" s="459"/>
      <c r="K1519" s="458"/>
      <c r="L1519" s="458"/>
      <c r="M1519" s="458"/>
      <c r="N1519" s="463"/>
      <c r="O1519" s="439">
        <f t="shared" ref="O1519:AD1519" si="1123">N1627</f>
        <v>0</v>
      </c>
      <c r="P1519" s="439">
        <f t="shared" si="1123"/>
        <v>0</v>
      </c>
      <c r="Q1519" s="439">
        <f t="shared" si="1123"/>
        <v>0</v>
      </c>
      <c r="R1519" s="439">
        <f t="shared" si="1123"/>
        <v>0</v>
      </c>
      <c r="S1519" s="439">
        <f t="shared" si="1123"/>
        <v>0</v>
      </c>
      <c r="T1519" s="443">
        <f t="shared" si="1123"/>
        <v>0</v>
      </c>
      <c r="U1519" s="439">
        <f t="shared" si="1123"/>
        <v>0</v>
      </c>
      <c r="V1519" s="439">
        <f t="shared" si="1123"/>
        <v>0</v>
      </c>
      <c r="W1519" s="439">
        <f t="shared" si="1123"/>
        <v>0</v>
      </c>
      <c r="X1519" s="439">
        <f t="shared" si="1123"/>
        <v>0</v>
      </c>
      <c r="Y1519" s="443">
        <f t="shared" si="1123"/>
        <v>0</v>
      </c>
      <c r="Z1519" s="439">
        <f t="shared" si="1123"/>
        <v>0</v>
      </c>
      <c r="AA1519" s="439">
        <f t="shared" si="1123"/>
        <v>0</v>
      </c>
      <c r="AB1519" s="439">
        <f t="shared" si="1123"/>
        <v>0</v>
      </c>
      <c r="AC1519" s="439">
        <f t="shared" si="1123"/>
        <v>0</v>
      </c>
      <c r="AD1519" s="439">
        <f t="shared" si="1123"/>
        <v>0</v>
      </c>
      <c r="AE1519" s="443">
        <f t="shared" si="1109"/>
        <v>0</v>
      </c>
      <c r="AF1519" s="439">
        <f t="shared" si="1109"/>
        <v>0</v>
      </c>
      <c r="AG1519" s="439">
        <f t="shared" si="1109"/>
        <v>0</v>
      </c>
      <c r="AH1519" s="439">
        <f t="shared" si="1109"/>
        <v>0</v>
      </c>
      <c r="AI1519" s="440">
        <f t="shared" si="1109"/>
        <v>0</v>
      </c>
      <c r="AJ1519" s="443">
        <f t="shared" si="1110"/>
        <v>0</v>
      </c>
      <c r="AK1519" s="439">
        <f t="shared" si="1111"/>
        <v>0</v>
      </c>
      <c r="AL1519" s="439">
        <f t="shared" si="1112"/>
        <v>0</v>
      </c>
      <c r="AM1519" s="439">
        <f t="shared" si="1113"/>
        <v>0</v>
      </c>
      <c r="AN1519" s="440">
        <f t="shared" si="1114"/>
        <v>0</v>
      </c>
    </row>
    <row r="1520" spans="1:40" outlineLevel="2">
      <c r="A1520" s="882">
        <f>ROW()</f>
        <v>1520</v>
      </c>
      <c r="B1520" s="453"/>
      <c r="D1520" s="452" t="s">
        <v>32</v>
      </c>
      <c r="H1520" s="458"/>
      <c r="I1520" s="458"/>
      <c r="J1520" s="459"/>
      <c r="K1520" s="458"/>
      <c r="L1520" s="458"/>
      <c r="M1520" s="458"/>
      <c r="N1520" s="463"/>
      <c r="O1520" s="439">
        <f t="shared" ref="O1520:AD1520" si="1124">N1628</f>
        <v>0</v>
      </c>
      <c r="P1520" s="439">
        <f t="shared" si="1124"/>
        <v>9.9750000000000005E-2</v>
      </c>
      <c r="Q1520" s="439">
        <f t="shared" si="1124"/>
        <v>9.7256250000000002E-2</v>
      </c>
      <c r="R1520" s="439">
        <f t="shared" si="1124"/>
        <v>9.47625E-2</v>
      </c>
      <c r="S1520" s="439">
        <f t="shared" si="1124"/>
        <v>9.2268749999999997E-2</v>
      </c>
      <c r="T1520" s="443">
        <f t="shared" si="1124"/>
        <v>8.9774999999999994E-2</v>
      </c>
      <c r="U1520" s="439">
        <f t="shared" si="1124"/>
        <v>8.8528124999999999E-2</v>
      </c>
      <c r="V1520" s="439">
        <f t="shared" si="1124"/>
        <v>8.6034374999999996E-2</v>
      </c>
      <c r="W1520" s="439">
        <f t="shared" si="1124"/>
        <v>8.3540624999999993E-2</v>
      </c>
      <c r="X1520" s="439">
        <f t="shared" si="1124"/>
        <v>8.104687499999999E-2</v>
      </c>
      <c r="Y1520" s="443">
        <f t="shared" si="1124"/>
        <v>7.8553124999999988E-2</v>
      </c>
      <c r="Z1520" s="439">
        <f t="shared" si="1124"/>
        <v>7.7306249999999993E-2</v>
      </c>
      <c r="AA1520" s="439">
        <f t="shared" si="1124"/>
        <v>7.481249999999999E-2</v>
      </c>
      <c r="AB1520" s="439">
        <f t="shared" si="1124"/>
        <v>7.2318749999999987E-2</v>
      </c>
      <c r="AC1520" s="439">
        <f t="shared" si="1124"/>
        <v>6.9824999999999984E-2</v>
      </c>
      <c r="AD1520" s="439">
        <f t="shared" si="1124"/>
        <v>6.7331249999999981E-2</v>
      </c>
      <c r="AE1520" s="443">
        <f t="shared" si="1109"/>
        <v>6.4837499999999978E-2</v>
      </c>
      <c r="AF1520" s="439">
        <f t="shared" si="1109"/>
        <v>6.2343749999999983E-2</v>
      </c>
      <c r="AG1520" s="439">
        <f t="shared" si="1109"/>
        <v>5.9849999999999987E-2</v>
      </c>
      <c r="AH1520" s="439">
        <f t="shared" si="1109"/>
        <v>5.7356249999999984E-2</v>
      </c>
      <c r="AI1520" s="440">
        <f t="shared" si="1109"/>
        <v>5.4862499999999981E-2</v>
      </c>
      <c r="AJ1520" s="443">
        <f t="shared" si="1110"/>
        <v>5.2368749999999985E-2</v>
      </c>
      <c r="AK1520" s="439">
        <f t="shared" si="1111"/>
        <v>4.9874999999999989E-2</v>
      </c>
      <c r="AL1520" s="439">
        <f t="shared" si="1112"/>
        <v>4.7381249999999986E-2</v>
      </c>
      <c r="AM1520" s="439">
        <f t="shared" si="1113"/>
        <v>4.4887499999999983E-2</v>
      </c>
      <c r="AN1520" s="440">
        <f t="shared" si="1114"/>
        <v>4.2393749999999987E-2</v>
      </c>
    </row>
    <row r="1521" spans="1:40" outlineLevel="2">
      <c r="A1521" s="882">
        <f>ROW()</f>
        <v>1521</v>
      </c>
      <c r="B1521" s="453"/>
      <c r="D1521" s="452" t="s">
        <v>33</v>
      </c>
      <c r="H1521" s="458"/>
      <c r="I1521" s="458"/>
      <c r="J1521" s="459"/>
      <c r="K1521" s="458"/>
      <c r="L1521" s="458"/>
      <c r="M1521" s="458"/>
      <c r="N1521" s="463"/>
      <c r="O1521" s="439">
        <f t="shared" ref="O1521:AD1521" si="1125">N1629</f>
        <v>0</v>
      </c>
      <c r="P1521" s="439">
        <f t="shared" si="1125"/>
        <v>0</v>
      </c>
      <c r="Q1521" s="439">
        <f t="shared" si="1125"/>
        <v>0</v>
      </c>
      <c r="R1521" s="439">
        <f t="shared" si="1125"/>
        <v>0</v>
      </c>
      <c r="S1521" s="439">
        <f t="shared" si="1125"/>
        <v>0</v>
      </c>
      <c r="T1521" s="443">
        <f t="shared" si="1125"/>
        <v>0</v>
      </c>
      <c r="U1521" s="439">
        <f t="shared" si="1125"/>
        <v>0</v>
      </c>
      <c r="V1521" s="439">
        <f t="shared" si="1125"/>
        <v>0</v>
      </c>
      <c r="W1521" s="439">
        <f t="shared" si="1125"/>
        <v>0</v>
      </c>
      <c r="X1521" s="439">
        <f t="shared" si="1125"/>
        <v>0</v>
      </c>
      <c r="Y1521" s="443">
        <f t="shared" si="1125"/>
        <v>0</v>
      </c>
      <c r="Z1521" s="439">
        <f t="shared" si="1125"/>
        <v>0</v>
      </c>
      <c r="AA1521" s="439">
        <f t="shared" si="1125"/>
        <v>0</v>
      </c>
      <c r="AB1521" s="439">
        <f t="shared" si="1125"/>
        <v>0</v>
      </c>
      <c r="AC1521" s="439">
        <f t="shared" si="1125"/>
        <v>0</v>
      </c>
      <c r="AD1521" s="439">
        <f t="shared" si="1125"/>
        <v>0</v>
      </c>
      <c r="AE1521" s="443">
        <f t="shared" si="1109"/>
        <v>0</v>
      </c>
      <c r="AF1521" s="439">
        <f t="shared" si="1109"/>
        <v>0</v>
      </c>
      <c r="AG1521" s="439">
        <f t="shared" si="1109"/>
        <v>0</v>
      </c>
      <c r="AH1521" s="439">
        <f t="shared" si="1109"/>
        <v>0</v>
      </c>
      <c r="AI1521" s="440">
        <f t="shared" si="1109"/>
        <v>0</v>
      </c>
      <c r="AJ1521" s="443">
        <f t="shared" si="1110"/>
        <v>0</v>
      </c>
      <c r="AK1521" s="439">
        <f t="shared" si="1111"/>
        <v>0</v>
      </c>
      <c r="AL1521" s="439">
        <f t="shared" si="1112"/>
        <v>0</v>
      </c>
      <c r="AM1521" s="439">
        <f t="shared" si="1113"/>
        <v>0</v>
      </c>
      <c r="AN1521" s="440">
        <f t="shared" si="1114"/>
        <v>0</v>
      </c>
    </row>
    <row r="1522" spans="1:40" outlineLevel="2">
      <c r="A1522" s="882">
        <f>ROW()</f>
        <v>1522</v>
      </c>
      <c r="B1522" s="453"/>
      <c r="D1522" s="452" t="s">
        <v>27</v>
      </c>
      <c r="H1522" s="458"/>
      <c r="I1522" s="458"/>
      <c r="J1522" s="459"/>
      <c r="K1522" s="458"/>
      <c r="L1522" s="458"/>
      <c r="M1522" s="458"/>
      <c r="N1522" s="463"/>
      <c r="O1522" s="439">
        <f t="shared" ref="O1522:AD1522" si="1126">N1630</f>
        <v>0</v>
      </c>
      <c r="P1522" s="439">
        <f t="shared" si="1126"/>
        <v>0</v>
      </c>
      <c r="Q1522" s="439">
        <f t="shared" si="1126"/>
        <v>0</v>
      </c>
      <c r="R1522" s="439">
        <f t="shared" si="1126"/>
        <v>0</v>
      </c>
      <c r="S1522" s="439">
        <f t="shared" si="1126"/>
        <v>0</v>
      </c>
      <c r="T1522" s="443">
        <f t="shared" si="1126"/>
        <v>0</v>
      </c>
      <c r="U1522" s="439">
        <f t="shared" si="1126"/>
        <v>0</v>
      </c>
      <c r="V1522" s="439">
        <f t="shared" si="1126"/>
        <v>0</v>
      </c>
      <c r="W1522" s="439">
        <f t="shared" si="1126"/>
        <v>0</v>
      </c>
      <c r="X1522" s="439">
        <f t="shared" si="1126"/>
        <v>0</v>
      </c>
      <c r="Y1522" s="443">
        <f t="shared" si="1126"/>
        <v>0</v>
      </c>
      <c r="Z1522" s="439">
        <f t="shared" si="1126"/>
        <v>0</v>
      </c>
      <c r="AA1522" s="439">
        <f t="shared" si="1126"/>
        <v>0</v>
      </c>
      <c r="AB1522" s="439">
        <f t="shared" si="1126"/>
        <v>0</v>
      </c>
      <c r="AC1522" s="439">
        <f t="shared" si="1126"/>
        <v>0</v>
      </c>
      <c r="AD1522" s="439">
        <f t="shared" si="1126"/>
        <v>0</v>
      </c>
      <c r="AE1522" s="443">
        <f t="shared" si="1109"/>
        <v>0</v>
      </c>
      <c r="AF1522" s="439">
        <f t="shared" si="1109"/>
        <v>0</v>
      </c>
      <c r="AG1522" s="439">
        <f t="shared" si="1109"/>
        <v>0</v>
      </c>
      <c r="AH1522" s="439">
        <f t="shared" si="1109"/>
        <v>0</v>
      </c>
      <c r="AI1522" s="440">
        <f t="shared" si="1109"/>
        <v>0</v>
      </c>
      <c r="AJ1522" s="443">
        <f t="shared" si="1110"/>
        <v>0</v>
      </c>
      <c r="AK1522" s="439">
        <f t="shared" si="1111"/>
        <v>0</v>
      </c>
      <c r="AL1522" s="439">
        <f t="shared" si="1112"/>
        <v>0</v>
      </c>
      <c r="AM1522" s="439">
        <f t="shared" si="1113"/>
        <v>0</v>
      </c>
      <c r="AN1522" s="440">
        <f t="shared" si="1114"/>
        <v>0</v>
      </c>
    </row>
    <row r="1523" spans="1:40" outlineLevel="2">
      <c r="A1523" s="882">
        <f>ROW()</f>
        <v>1523</v>
      </c>
      <c r="B1523" s="453"/>
      <c r="D1523" s="452" t="s">
        <v>34</v>
      </c>
      <c r="H1523" s="458"/>
      <c r="I1523" s="458"/>
      <c r="J1523" s="459"/>
      <c r="K1523" s="458"/>
      <c r="L1523" s="458"/>
      <c r="M1523" s="458"/>
      <c r="N1523" s="463"/>
      <c r="O1523" s="439">
        <f t="shared" ref="O1523:AD1523" si="1127">N1631</f>
        <v>0</v>
      </c>
      <c r="P1523" s="439">
        <f t="shared" si="1127"/>
        <v>16.516205743799997</v>
      </c>
      <c r="Q1523" s="439">
        <f t="shared" si="1127"/>
        <v>15.855557514047996</v>
      </c>
      <c r="R1523" s="439">
        <f t="shared" si="1127"/>
        <v>15.194909284295996</v>
      </c>
      <c r="S1523" s="439">
        <f t="shared" si="1127"/>
        <v>14.534261054543997</v>
      </c>
      <c r="T1523" s="443">
        <f t="shared" si="1127"/>
        <v>13.873612824791996</v>
      </c>
      <c r="U1523" s="439">
        <f t="shared" si="1127"/>
        <v>13.543288709915997</v>
      </c>
      <c r="V1523" s="439">
        <f t="shared" si="1127"/>
        <v>12.882640480163996</v>
      </c>
      <c r="W1523" s="439">
        <f t="shared" si="1127"/>
        <v>12.221992250411997</v>
      </c>
      <c r="X1523" s="439">
        <f t="shared" si="1127"/>
        <v>11.561344020659996</v>
      </c>
      <c r="Y1523" s="443">
        <f t="shared" si="1127"/>
        <v>10.900695790907996</v>
      </c>
      <c r="Z1523" s="439">
        <f t="shared" si="1127"/>
        <v>10.570371676031996</v>
      </c>
      <c r="AA1523" s="439">
        <f t="shared" si="1127"/>
        <v>9.9097234462799975</v>
      </c>
      <c r="AB1523" s="439">
        <f t="shared" si="1127"/>
        <v>9.2490752165279968</v>
      </c>
      <c r="AC1523" s="439">
        <f t="shared" si="1127"/>
        <v>8.5884269867759961</v>
      </c>
      <c r="AD1523" s="439">
        <f t="shared" si="1127"/>
        <v>7.9277787570239964</v>
      </c>
      <c r="AE1523" s="443">
        <f t="shared" si="1109"/>
        <v>7.2671305272719966</v>
      </c>
      <c r="AF1523" s="439">
        <f t="shared" si="1109"/>
        <v>6.6064822975199968</v>
      </c>
      <c r="AG1523" s="439">
        <f t="shared" si="1109"/>
        <v>5.9458340677679971</v>
      </c>
      <c r="AH1523" s="439">
        <f t="shared" si="1109"/>
        <v>5.2851858380159973</v>
      </c>
      <c r="AI1523" s="440">
        <f t="shared" si="1109"/>
        <v>4.6245376082639975</v>
      </c>
      <c r="AJ1523" s="443">
        <f t="shared" si="1110"/>
        <v>3.9638893785119977</v>
      </c>
      <c r="AK1523" s="439">
        <f t="shared" si="1111"/>
        <v>3.303241148759998</v>
      </c>
      <c r="AL1523" s="439">
        <f t="shared" si="1112"/>
        <v>2.6425929190079982</v>
      </c>
      <c r="AM1523" s="439">
        <f t="shared" si="1113"/>
        <v>1.9819446892559986</v>
      </c>
      <c r="AN1523" s="440">
        <f t="shared" si="1114"/>
        <v>1.3212964595039991</v>
      </c>
    </row>
    <row r="1524" spans="1:40" outlineLevel="2">
      <c r="A1524" s="882">
        <f>ROW()</f>
        <v>1524</v>
      </c>
      <c r="B1524" s="453"/>
      <c r="D1524" s="452" t="s">
        <v>35</v>
      </c>
      <c r="H1524" s="458"/>
      <c r="I1524" s="458"/>
      <c r="J1524" s="459"/>
      <c r="K1524" s="458"/>
      <c r="L1524" s="458"/>
      <c r="M1524" s="458"/>
      <c r="N1524" s="463"/>
      <c r="O1524" s="439">
        <f t="shared" ref="O1524:AD1525" si="1128">N1632</f>
        <v>0</v>
      </c>
      <c r="P1524" s="439">
        <f t="shared" si="1128"/>
        <v>0</v>
      </c>
      <c r="Q1524" s="439">
        <f t="shared" si="1128"/>
        <v>0</v>
      </c>
      <c r="R1524" s="439">
        <f t="shared" si="1128"/>
        <v>0</v>
      </c>
      <c r="S1524" s="439">
        <f t="shared" si="1128"/>
        <v>0</v>
      </c>
      <c r="T1524" s="443">
        <f t="shared" si="1128"/>
        <v>0</v>
      </c>
      <c r="U1524" s="439">
        <f t="shared" si="1128"/>
        <v>0</v>
      </c>
      <c r="V1524" s="439">
        <f t="shared" si="1128"/>
        <v>0</v>
      </c>
      <c r="W1524" s="439">
        <f t="shared" si="1128"/>
        <v>0</v>
      </c>
      <c r="X1524" s="439">
        <f t="shared" si="1128"/>
        <v>0</v>
      </c>
      <c r="Y1524" s="443">
        <f t="shared" si="1128"/>
        <v>0</v>
      </c>
      <c r="Z1524" s="439">
        <f t="shared" si="1128"/>
        <v>0</v>
      </c>
      <c r="AA1524" s="439">
        <f t="shared" si="1128"/>
        <v>0</v>
      </c>
      <c r="AB1524" s="439">
        <f t="shared" si="1128"/>
        <v>0</v>
      </c>
      <c r="AC1524" s="439">
        <f t="shared" si="1128"/>
        <v>0</v>
      </c>
      <c r="AD1524" s="439">
        <f t="shared" si="1128"/>
        <v>0</v>
      </c>
      <c r="AE1524" s="443">
        <f t="shared" si="1109"/>
        <v>0</v>
      </c>
      <c r="AF1524" s="439">
        <f t="shared" si="1109"/>
        <v>0</v>
      </c>
      <c r="AG1524" s="439">
        <f t="shared" si="1109"/>
        <v>0</v>
      </c>
      <c r="AH1524" s="439">
        <f t="shared" si="1109"/>
        <v>0</v>
      </c>
      <c r="AI1524" s="440">
        <f t="shared" si="1109"/>
        <v>0</v>
      </c>
      <c r="AJ1524" s="443">
        <f t="shared" si="1110"/>
        <v>0</v>
      </c>
      <c r="AK1524" s="439">
        <f t="shared" si="1111"/>
        <v>0</v>
      </c>
      <c r="AL1524" s="439">
        <f t="shared" si="1112"/>
        <v>0</v>
      </c>
      <c r="AM1524" s="439">
        <f t="shared" si="1113"/>
        <v>0</v>
      </c>
      <c r="AN1524" s="440">
        <f t="shared" si="1114"/>
        <v>0</v>
      </c>
    </row>
    <row r="1525" spans="1:40" outlineLevel="2">
      <c r="A1525" s="882">
        <f>ROW()</f>
        <v>1525</v>
      </c>
      <c r="B1525" s="453"/>
      <c r="D1525" s="452" t="s">
        <v>302</v>
      </c>
      <c r="H1525" s="458"/>
      <c r="I1525" s="458"/>
      <c r="J1525" s="459"/>
      <c r="K1525" s="458"/>
      <c r="L1525" s="458"/>
      <c r="M1525" s="458"/>
      <c r="N1525" s="463"/>
      <c r="O1525" s="439">
        <f t="shared" si="1128"/>
        <v>0</v>
      </c>
      <c r="P1525" s="439">
        <f t="shared" si="1128"/>
        <v>0</v>
      </c>
      <c r="Q1525" s="439">
        <f t="shared" si="1128"/>
        <v>0</v>
      </c>
      <c r="R1525" s="439">
        <f t="shared" si="1128"/>
        <v>0</v>
      </c>
      <c r="S1525" s="439">
        <f t="shared" si="1128"/>
        <v>0</v>
      </c>
      <c r="T1525" s="443">
        <f t="shared" si="1128"/>
        <v>0</v>
      </c>
      <c r="U1525" s="439">
        <f t="shared" si="1128"/>
        <v>0</v>
      </c>
      <c r="V1525" s="439">
        <f t="shared" si="1128"/>
        <v>0</v>
      </c>
      <c r="W1525" s="439">
        <f t="shared" si="1128"/>
        <v>0</v>
      </c>
      <c r="X1525" s="439">
        <f t="shared" si="1128"/>
        <v>0</v>
      </c>
      <c r="Y1525" s="443">
        <f t="shared" ref="Y1525" si="1129">X1633</f>
        <v>0</v>
      </c>
      <c r="Z1525" s="439">
        <f t="shared" ref="Z1525" si="1130">Y1633</f>
        <v>0</v>
      </c>
      <c r="AA1525" s="439">
        <f t="shared" ref="AA1525" si="1131">Z1633</f>
        <v>0</v>
      </c>
      <c r="AB1525" s="439">
        <f t="shared" ref="AB1525" si="1132">AA1633</f>
        <v>0</v>
      </c>
      <c r="AC1525" s="439">
        <f t="shared" ref="AC1525" si="1133">AB1633</f>
        <v>0</v>
      </c>
      <c r="AD1525" s="439">
        <f t="shared" ref="AD1525" si="1134">AC1633</f>
        <v>0</v>
      </c>
      <c r="AE1525" s="443">
        <f t="shared" si="1109"/>
        <v>0</v>
      </c>
      <c r="AF1525" s="439">
        <f t="shared" si="1109"/>
        <v>0</v>
      </c>
      <c r="AG1525" s="439">
        <f t="shared" si="1109"/>
        <v>0</v>
      </c>
      <c r="AH1525" s="439">
        <f t="shared" si="1109"/>
        <v>0</v>
      </c>
      <c r="AI1525" s="440">
        <f t="shared" si="1109"/>
        <v>0</v>
      </c>
      <c r="AJ1525" s="443">
        <f t="shared" si="1110"/>
        <v>0</v>
      </c>
      <c r="AK1525" s="439">
        <f t="shared" si="1111"/>
        <v>0</v>
      </c>
      <c r="AL1525" s="439">
        <f t="shared" si="1112"/>
        <v>0</v>
      </c>
      <c r="AM1525" s="439">
        <f t="shared" si="1113"/>
        <v>0</v>
      </c>
      <c r="AN1525" s="440">
        <f t="shared" si="1114"/>
        <v>0</v>
      </c>
    </row>
    <row r="1526" spans="1:40" outlineLevel="2">
      <c r="A1526" s="882">
        <f>ROW()</f>
        <v>1526</v>
      </c>
      <c r="B1526" s="453"/>
      <c r="D1526" s="452" t="s">
        <v>36</v>
      </c>
      <c r="H1526" s="458"/>
      <c r="I1526" s="458"/>
      <c r="J1526" s="459"/>
      <c r="K1526" s="458"/>
      <c r="L1526" s="458"/>
      <c r="M1526" s="458"/>
      <c r="N1526" s="463"/>
      <c r="O1526" s="439">
        <f t="shared" ref="O1526:AD1526" si="1135">N1634</f>
        <v>0</v>
      </c>
      <c r="P1526" s="439">
        <f t="shared" si="1135"/>
        <v>0.37043155239999997</v>
      </c>
      <c r="Q1526" s="439">
        <f t="shared" si="1135"/>
        <v>0.2778236643</v>
      </c>
      <c r="R1526" s="439">
        <f t="shared" si="1135"/>
        <v>0.18521577620000002</v>
      </c>
      <c r="S1526" s="439">
        <f t="shared" si="1135"/>
        <v>9.2607888100000008E-2</v>
      </c>
      <c r="T1526" s="443">
        <f t="shared" si="1135"/>
        <v>0</v>
      </c>
      <c r="U1526" s="439">
        <f t="shared" si="1135"/>
        <v>0</v>
      </c>
      <c r="V1526" s="439">
        <f t="shared" si="1135"/>
        <v>0</v>
      </c>
      <c r="W1526" s="439">
        <f t="shared" si="1135"/>
        <v>0</v>
      </c>
      <c r="X1526" s="439">
        <f t="shared" si="1135"/>
        <v>0</v>
      </c>
      <c r="Y1526" s="443">
        <f t="shared" si="1135"/>
        <v>0</v>
      </c>
      <c r="Z1526" s="439">
        <f t="shared" si="1135"/>
        <v>0</v>
      </c>
      <c r="AA1526" s="439">
        <f t="shared" si="1135"/>
        <v>0</v>
      </c>
      <c r="AB1526" s="439">
        <f t="shared" si="1135"/>
        <v>0</v>
      </c>
      <c r="AC1526" s="439">
        <f t="shared" si="1135"/>
        <v>0</v>
      </c>
      <c r="AD1526" s="439">
        <f t="shared" si="1135"/>
        <v>0</v>
      </c>
      <c r="AE1526" s="443">
        <f t="shared" si="1109"/>
        <v>0</v>
      </c>
      <c r="AF1526" s="439">
        <f t="shared" si="1109"/>
        <v>0</v>
      </c>
      <c r="AG1526" s="439">
        <f t="shared" si="1109"/>
        <v>0</v>
      </c>
      <c r="AH1526" s="439">
        <f t="shared" si="1109"/>
        <v>0</v>
      </c>
      <c r="AI1526" s="440">
        <f t="shared" si="1109"/>
        <v>0</v>
      </c>
      <c r="AJ1526" s="443">
        <f t="shared" si="1110"/>
        <v>0</v>
      </c>
      <c r="AK1526" s="439">
        <f t="shared" si="1111"/>
        <v>0</v>
      </c>
      <c r="AL1526" s="439">
        <f t="shared" si="1112"/>
        <v>0</v>
      </c>
      <c r="AM1526" s="439">
        <f t="shared" si="1113"/>
        <v>0</v>
      </c>
      <c r="AN1526" s="440">
        <f t="shared" si="1114"/>
        <v>0</v>
      </c>
    </row>
    <row r="1527" spans="1:40" outlineLevel="2">
      <c r="A1527" s="882">
        <f>ROW()</f>
        <v>1527</v>
      </c>
      <c r="B1527" s="453"/>
      <c r="D1527" s="452" t="s">
        <v>583</v>
      </c>
      <c r="H1527" s="458"/>
      <c r="I1527" s="458"/>
      <c r="J1527" s="459"/>
      <c r="K1527" s="458"/>
      <c r="L1527" s="458"/>
      <c r="M1527" s="458"/>
      <c r="N1527" s="463"/>
      <c r="O1527" s="439">
        <f t="shared" ref="O1527:AI1527" si="1136">N1635</f>
        <v>0</v>
      </c>
      <c r="P1527" s="439">
        <f t="shared" si="1136"/>
        <v>0</v>
      </c>
      <c r="Q1527" s="439">
        <f t="shared" si="1136"/>
        <v>0</v>
      </c>
      <c r="R1527" s="439">
        <f t="shared" si="1136"/>
        <v>0</v>
      </c>
      <c r="S1527" s="439">
        <f t="shared" si="1136"/>
        <v>0</v>
      </c>
      <c r="T1527" s="443">
        <f t="shared" si="1136"/>
        <v>0</v>
      </c>
      <c r="U1527" s="439">
        <f t="shared" si="1136"/>
        <v>0</v>
      </c>
      <c r="V1527" s="439">
        <f t="shared" si="1136"/>
        <v>0</v>
      </c>
      <c r="W1527" s="439">
        <f t="shared" si="1136"/>
        <v>0</v>
      </c>
      <c r="X1527" s="439">
        <f t="shared" si="1136"/>
        <v>0</v>
      </c>
      <c r="Y1527" s="443">
        <f t="shared" si="1136"/>
        <v>0</v>
      </c>
      <c r="Z1527" s="439">
        <f t="shared" si="1136"/>
        <v>0</v>
      </c>
      <c r="AA1527" s="439">
        <f t="shared" si="1136"/>
        <v>0</v>
      </c>
      <c r="AB1527" s="439">
        <f t="shared" si="1136"/>
        <v>0</v>
      </c>
      <c r="AC1527" s="439">
        <f t="shared" si="1136"/>
        <v>0</v>
      </c>
      <c r="AD1527" s="439">
        <f t="shared" si="1136"/>
        <v>0</v>
      </c>
      <c r="AE1527" s="443">
        <f t="shared" si="1136"/>
        <v>0</v>
      </c>
      <c r="AF1527" s="439">
        <f t="shared" si="1136"/>
        <v>0</v>
      </c>
      <c r="AG1527" s="439">
        <f t="shared" si="1136"/>
        <v>0</v>
      </c>
      <c r="AH1527" s="439">
        <f t="shared" si="1136"/>
        <v>0</v>
      </c>
      <c r="AI1527" s="440">
        <f t="shared" si="1136"/>
        <v>0</v>
      </c>
      <c r="AJ1527" s="443">
        <f t="shared" ref="AJ1527:AN1530" si="1137">AI1635</f>
        <v>0</v>
      </c>
      <c r="AK1527" s="439">
        <f t="shared" si="1137"/>
        <v>0</v>
      </c>
      <c r="AL1527" s="439">
        <f t="shared" si="1137"/>
        <v>0</v>
      </c>
      <c r="AM1527" s="439">
        <f t="shared" si="1137"/>
        <v>0</v>
      </c>
      <c r="AN1527" s="440">
        <f t="shared" si="1137"/>
        <v>0</v>
      </c>
    </row>
    <row r="1528" spans="1:40" outlineLevel="2">
      <c r="A1528" s="882">
        <f>ROW()</f>
        <v>1528</v>
      </c>
      <c r="B1528" s="453"/>
      <c r="D1528" s="452" t="s">
        <v>81</v>
      </c>
      <c r="H1528" s="458"/>
      <c r="I1528" s="458"/>
      <c r="J1528" s="459"/>
      <c r="K1528" s="458"/>
      <c r="L1528" s="458"/>
      <c r="M1528" s="458"/>
      <c r="N1528" s="463"/>
      <c r="O1528" s="439">
        <f t="shared" ref="O1528:X1529" si="1138">N1636</f>
        <v>0</v>
      </c>
      <c r="P1528" s="439">
        <f t="shared" si="1138"/>
        <v>0</v>
      </c>
      <c r="Q1528" s="439">
        <f t="shared" si="1138"/>
        <v>0</v>
      </c>
      <c r="R1528" s="439">
        <f t="shared" si="1138"/>
        <v>0</v>
      </c>
      <c r="S1528" s="439">
        <f t="shared" si="1138"/>
        <v>0</v>
      </c>
      <c r="T1528" s="443">
        <f t="shared" si="1138"/>
        <v>0</v>
      </c>
      <c r="U1528" s="439">
        <f t="shared" si="1138"/>
        <v>0</v>
      </c>
      <c r="V1528" s="439">
        <f t="shared" si="1138"/>
        <v>0</v>
      </c>
      <c r="W1528" s="439">
        <f t="shared" si="1138"/>
        <v>0</v>
      </c>
      <c r="X1528" s="439">
        <f t="shared" si="1138"/>
        <v>0</v>
      </c>
      <c r="Y1528" s="443">
        <f t="shared" ref="Y1528:AA1529" si="1139">X1636</f>
        <v>0</v>
      </c>
      <c r="Z1528" s="439">
        <f t="shared" si="1139"/>
        <v>0</v>
      </c>
      <c r="AA1528" s="439">
        <f t="shared" si="1139"/>
        <v>0</v>
      </c>
      <c r="AB1528" s="439">
        <f t="shared" ref="AB1528:AD1529" si="1140">AA1636</f>
        <v>0</v>
      </c>
      <c r="AC1528" s="439">
        <f t="shared" si="1140"/>
        <v>0</v>
      </c>
      <c r="AD1528" s="439">
        <f t="shared" si="1140"/>
        <v>0</v>
      </c>
      <c r="AE1528" s="443">
        <f t="shared" ref="AE1528:AE1530" si="1141">AD1636</f>
        <v>0</v>
      </c>
      <c r="AF1528" s="439">
        <f t="shared" ref="AF1528:AF1530" si="1142">AE1636</f>
        <v>0</v>
      </c>
      <c r="AG1528" s="439">
        <f t="shared" ref="AG1528:AG1530" si="1143">AF1636</f>
        <v>0</v>
      </c>
      <c r="AH1528" s="439">
        <f t="shared" ref="AH1528:AH1530" si="1144">AG1636</f>
        <v>0</v>
      </c>
      <c r="AI1528" s="440">
        <f t="shared" ref="AI1528:AI1530" si="1145">AH1636</f>
        <v>0</v>
      </c>
      <c r="AJ1528" s="443">
        <f t="shared" si="1137"/>
        <v>0</v>
      </c>
      <c r="AK1528" s="439">
        <f t="shared" si="1137"/>
        <v>0</v>
      </c>
      <c r="AL1528" s="439">
        <f t="shared" si="1137"/>
        <v>0</v>
      </c>
      <c r="AM1528" s="439">
        <f t="shared" si="1137"/>
        <v>0</v>
      </c>
      <c r="AN1528" s="440">
        <f t="shared" si="1137"/>
        <v>0</v>
      </c>
    </row>
    <row r="1529" spans="1:40" outlineLevel="2">
      <c r="A1529" s="882">
        <f>ROW()</f>
        <v>1529</v>
      </c>
      <c r="B1529" s="453"/>
      <c r="D1529" s="452" t="s">
        <v>28</v>
      </c>
      <c r="H1529" s="458"/>
      <c r="I1529" s="458"/>
      <c r="J1529" s="459"/>
      <c r="K1529" s="458"/>
      <c r="L1529" s="458"/>
      <c r="M1529" s="458"/>
      <c r="N1529" s="463"/>
      <c r="O1529" s="439">
        <f t="shared" si="1138"/>
        <v>0</v>
      </c>
      <c r="P1529" s="439">
        <f t="shared" si="1138"/>
        <v>0</v>
      </c>
      <c r="Q1529" s="439">
        <f t="shared" si="1138"/>
        <v>0</v>
      </c>
      <c r="R1529" s="439">
        <f t="shared" si="1138"/>
        <v>0</v>
      </c>
      <c r="S1529" s="439">
        <f t="shared" si="1138"/>
        <v>0</v>
      </c>
      <c r="T1529" s="443">
        <f t="shared" si="1138"/>
        <v>0</v>
      </c>
      <c r="U1529" s="439">
        <f t="shared" si="1138"/>
        <v>0</v>
      </c>
      <c r="V1529" s="439">
        <f t="shared" si="1138"/>
        <v>0</v>
      </c>
      <c r="W1529" s="439">
        <f t="shared" si="1138"/>
        <v>0</v>
      </c>
      <c r="X1529" s="439">
        <f t="shared" si="1138"/>
        <v>0</v>
      </c>
      <c r="Y1529" s="443">
        <f t="shared" si="1139"/>
        <v>0</v>
      </c>
      <c r="Z1529" s="439">
        <f t="shared" si="1139"/>
        <v>0</v>
      </c>
      <c r="AA1529" s="439">
        <f t="shared" si="1139"/>
        <v>0</v>
      </c>
      <c r="AB1529" s="439">
        <f t="shared" si="1140"/>
        <v>0</v>
      </c>
      <c r="AC1529" s="439">
        <f t="shared" si="1140"/>
        <v>0</v>
      </c>
      <c r="AD1529" s="439">
        <f t="shared" si="1140"/>
        <v>0</v>
      </c>
      <c r="AE1529" s="443">
        <f t="shared" si="1141"/>
        <v>0</v>
      </c>
      <c r="AF1529" s="439">
        <f t="shared" si="1142"/>
        <v>0</v>
      </c>
      <c r="AG1529" s="439">
        <f t="shared" si="1143"/>
        <v>0</v>
      </c>
      <c r="AH1529" s="439">
        <f t="shared" si="1144"/>
        <v>0</v>
      </c>
      <c r="AI1529" s="440">
        <f t="shared" si="1145"/>
        <v>0</v>
      </c>
      <c r="AJ1529" s="443">
        <f t="shared" si="1137"/>
        <v>0</v>
      </c>
      <c r="AK1529" s="439">
        <f t="shared" si="1137"/>
        <v>0</v>
      </c>
      <c r="AL1529" s="439">
        <f t="shared" si="1137"/>
        <v>0</v>
      </c>
      <c r="AM1529" s="439">
        <f t="shared" si="1137"/>
        <v>0</v>
      </c>
      <c r="AN1529" s="440">
        <f t="shared" si="1137"/>
        <v>0</v>
      </c>
    </row>
    <row r="1530" spans="1:40" outlineLevel="2">
      <c r="A1530" s="882">
        <f>ROW()</f>
        <v>1530</v>
      </c>
      <c r="B1530" s="453"/>
      <c r="D1530" s="456" t="s">
        <v>443</v>
      </c>
      <c r="E1530" s="456"/>
      <c r="F1530" s="456"/>
      <c r="G1530" s="456"/>
      <c r="H1530" s="460"/>
      <c r="I1530" s="460"/>
      <c r="J1530" s="461"/>
      <c r="K1530" s="460"/>
      <c r="L1530" s="460"/>
      <c r="M1530" s="460"/>
      <c r="N1530" s="465"/>
      <c r="O1530" s="441">
        <f t="shared" ref="O1530:AD1530" si="1146">N1638</f>
        <v>0</v>
      </c>
      <c r="P1530" s="441">
        <f t="shared" si="1146"/>
        <v>0</v>
      </c>
      <c r="Q1530" s="441">
        <f t="shared" si="1146"/>
        <v>0</v>
      </c>
      <c r="R1530" s="441">
        <f t="shared" si="1146"/>
        <v>0</v>
      </c>
      <c r="S1530" s="441">
        <f t="shared" si="1146"/>
        <v>0</v>
      </c>
      <c r="T1530" s="462">
        <f t="shared" si="1146"/>
        <v>0</v>
      </c>
      <c r="U1530" s="441">
        <f t="shared" si="1146"/>
        <v>0</v>
      </c>
      <c r="V1530" s="441">
        <f t="shared" si="1146"/>
        <v>0</v>
      </c>
      <c r="W1530" s="441">
        <f t="shared" si="1146"/>
        <v>0</v>
      </c>
      <c r="X1530" s="441">
        <f t="shared" si="1146"/>
        <v>0</v>
      </c>
      <c r="Y1530" s="462">
        <f t="shared" si="1146"/>
        <v>0</v>
      </c>
      <c r="Z1530" s="441">
        <f t="shared" si="1146"/>
        <v>0</v>
      </c>
      <c r="AA1530" s="441">
        <f t="shared" si="1146"/>
        <v>0</v>
      </c>
      <c r="AB1530" s="441">
        <f t="shared" si="1146"/>
        <v>0</v>
      </c>
      <c r="AC1530" s="441">
        <f t="shared" si="1146"/>
        <v>0</v>
      </c>
      <c r="AD1530" s="441">
        <f t="shared" si="1146"/>
        <v>0</v>
      </c>
      <c r="AE1530" s="462">
        <f t="shared" si="1141"/>
        <v>0</v>
      </c>
      <c r="AF1530" s="441">
        <f t="shared" si="1142"/>
        <v>0</v>
      </c>
      <c r="AG1530" s="441">
        <f t="shared" si="1143"/>
        <v>0</v>
      </c>
      <c r="AH1530" s="441">
        <f t="shared" si="1144"/>
        <v>0</v>
      </c>
      <c r="AI1530" s="442">
        <f t="shared" si="1145"/>
        <v>0</v>
      </c>
      <c r="AJ1530" s="462">
        <f t="shared" si="1137"/>
        <v>0</v>
      </c>
      <c r="AK1530" s="441">
        <f t="shared" si="1137"/>
        <v>0</v>
      </c>
      <c r="AL1530" s="441">
        <f t="shared" si="1137"/>
        <v>0</v>
      </c>
      <c r="AM1530" s="441">
        <f t="shared" si="1137"/>
        <v>0</v>
      </c>
      <c r="AN1530" s="442">
        <f t="shared" si="1137"/>
        <v>0</v>
      </c>
    </row>
    <row r="1531" spans="1:40" outlineLevel="2">
      <c r="A1531" s="882">
        <f>ROW()</f>
        <v>1531</v>
      </c>
      <c r="B1531" s="453"/>
      <c r="D1531" s="452" t="s">
        <v>24</v>
      </c>
      <c r="H1531" s="458"/>
      <c r="I1531" s="458"/>
      <c r="J1531" s="459"/>
      <c r="K1531" s="458"/>
      <c r="L1531" s="458"/>
      <c r="M1531" s="458"/>
      <c r="N1531" s="463"/>
      <c r="O1531" s="439">
        <f t="shared" ref="O1531:AN1531" si="1147">SUM(O1515:O1530)</f>
        <v>0</v>
      </c>
      <c r="P1531" s="439">
        <f t="shared" si="1147"/>
        <v>24.458767147199996</v>
      </c>
      <c r="Q1531" s="439">
        <f t="shared" si="1147"/>
        <v>23.329398286797996</v>
      </c>
      <c r="R1531" s="439">
        <f t="shared" si="1147"/>
        <v>22.200029426395997</v>
      </c>
      <c r="S1531" s="439">
        <f t="shared" si="1147"/>
        <v>21.070660565994</v>
      </c>
      <c r="T1531" s="443">
        <f t="shared" si="1147"/>
        <v>19.941291705591997</v>
      </c>
      <c r="U1531" s="439">
        <f t="shared" si="1147"/>
        <v>19.422911219440998</v>
      </c>
      <c r="V1531" s="439">
        <f t="shared" si="1147"/>
        <v>18.386150247138996</v>
      </c>
      <c r="W1531" s="439">
        <f t="shared" si="1147"/>
        <v>17.349389274836998</v>
      </c>
      <c r="X1531" s="439">
        <f t="shared" si="1147"/>
        <v>16.312628302534996</v>
      </c>
      <c r="Y1531" s="443">
        <f t="shared" si="1147"/>
        <v>15.275867330232995</v>
      </c>
      <c r="Z1531" s="439">
        <f t="shared" si="1147"/>
        <v>14.757486844081996</v>
      </c>
      <c r="AA1531" s="439">
        <f t="shared" si="1147"/>
        <v>13.720725871779997</v>
      </c>
      <c r="AB1531" s="439">
        <f t="shared" si="1147"/>
        <v>12.683964899477996</v>
      </c>
      <c r="AC1531" s="439">
        <f t="shared" si="1147"/>
        <v>11.647203927175996</v>
      </c>
      <c r="AD1531" s="439">
        <f t="shared" si="1147"/>
        <v>10.610442954873996</v>
      </c>
      <c r="AE1531" s="443">
        <f t="shared" si="1147"/>
        <v>9.5736819825719959</v>
      </c>
      <c r="AF1531" s="439">
        <f t="shared" si="1147"/>
        <v>8.5369210102699959</v>
      </c>
      <c r="AG1531" s="439">
        <f t="shared" si="1147"/>
        <v>7.5001600379679969</v>
      </c>
      <c r="AH1531" s="439">
        <f t="shared" si="1147"/>
        <v>6.463399065665997</v>
      </c>
      <c r="AI1531" s="440">
        <f t="shared" si="1147"/>
        <v>5.4266380933639971</v>
      </c>
      <c r="AJ1531" s="443">
        <f t="shared" si="1147"/>
        <v>4.389877121061998</v>
      </c>
      <c r="AK1531" s="439">
        <f t="shared" si="1147"/>
        <v>3.3531161487599981</v>
      </c>
      <c r="AL1531" s="439">
        <f t="shared" si="1147"/>
        <v>2.6899741690079981</v>
      </c>
      <c r="AM1531" s="439">
        <f t="shared" si="1147"/>
        <v>2.0268321892559986</v>
      </c>
      <c r="AN1531" s="440">
        <f t="shared" si="1147"/>
        <v>1.3636902095039991</v>
      </c>
    </row>
    <row r="1532" spans="1:40" outlineLevel="1">
      <c r="A1532" s="732" t="s">
        <v>59</v>
      </c>
      <c r="B1532" s="733"/>
      <c r="C1532" s="881"/>
      <c r="D1532" s="733"/>
      <c r="E1532" s="733"/>
      <c r="F1532" s="733"/>
      <c r="G1532" s="730"/>
      <c r="H1532" s="733"/>
      <c r="I1532" s="730"/>
      <c r="J1532" s="729"/>
      <c r="K1532" s="730"/>
      <c r="L1532" s="730"/>
      <c r="M1532" s="730"/>
      <c r="N1532" s="731"/>
      <c r="O1532" s="730"/>
      <c r="P1532" s="730"/>
      <c r="Q1532" s="730"/>
      <c r="R1532" s="730"/>
      <c r="S1532" s="730"/>
      <c r="T1532" s="729"/>
      <c r="U1532" s="730"/>
      <c r="V1532" s="730"/>
      <c r="W1532" s="730"/>
      <c r="X1532" s="730"/>
      <c r="Y1532" s="729"/>
      <c r="Z1532" s="730"/>
      <c r="AA1532" s="730"/>
      <c r="AB1532" s="730"/>
      <c r="AC1532" s="730"/>
      <c r="AD1532" s="730"/>
      <c r="AE1532" s="729"/>
      <c r="AF1532" s="730"/>
      <c r="AG1532" s="730"/>
      <c r="AH1532" s="730"/>
      <c r="AI1532" s="731"/>
      <c r="AJ1532" s="729"/>
      <c r="AK1532" s="730"/>
      <c r="AL1532" s="730"/>
      <c r="AM1532" s="730"/>
      <c r="AN1532" s="731"/>
    </row>
    <row r="1533" spans="1:40" outlineLevel="2">
      <c r="A1533" s="882">
        <f>ROW()</f>
        <v>1533</v>
      </c>
      <c r="B1533" s="453"/>
      <c r="D1533" s="452" t="s">
        <v>300</v>
      </c>
      <c r="H1533" s="458"/>
      <c r="I1533" s="458"/>
      <c r="J1533" s="443"/>
      <c r="K1533" s="439"/>
      <c r="L1533" s="439"/>
      <c r="M1533" s="439"/>
      <c r="N1533" s="440"/>
      <c r="O1533" s="27">
        <f>O$660</f>
        <v>0.46164500000000003</v>
      </c>
      <c r="P1533" s="439"/>
      <c r="Q1533" s="439"/>
      <c r="R1533" s="439"/>
      <c r="S1533" s="439"/>
      <c r="T1533" s="443"/>
      <c r="U1533" s="439"/>
      <c r="V1533" s="439"/>
      <c r="W1533" s="439"/>
      <c r="X1533" s="439"/>
      <c r="Y1533" s="443"/>
      <c r="Z1533" s="439"/>
      <c r="AA1533" s="439"/>
      <c r="AB1533" s="439"/>
      <c r="AC1533" s="439"/>
      <c r="AD1533" s="439"/>
      <c r="AE1533" s="443"/>
      <c r="AF1533" s="439"/>
      <c r="AG1533" s="439"/>
      <c r="AH1533" s="439"/>
      <c r="AI1533" s="440"/>
      <c r="AJ1533" s="443"/>
      <c r="AK1533" s="439"/>
      <c r="AL1533" s="439"/>
      <c r="AM1533" s="439"/>
      <c r="AN1533" s="440"/>
    </row>
    <row r="1534" spans="1:40" outlineLevel="2">
      <c r="A1534" s="882">
        <f>ROW()</f>
        <v>1534</v>
      </c>
      <c r="B1534" s="453"/>
      <c r="D1534" s="452" t="s">
        <v>301</v>
      </c>
      <c r="H1534" s="458"/>
      <c r="I1534" s="458"/>
      <c r="J1534" s="443"/>
      <c r="K1534" s="439"/>
      <c r="L1534" s="439"/>
      <c r="M1534" s="439"/>
      <c r="N1534" s="440"/>
      <c r="O1534" s="27">
        <f>O$661</f>
        <v>0</v>
      </c>
      <c r="P1534" s="439"/>
      <c r="Q1534" s="439"/>
      <c r="R1534" s="439"/>
      <c r="S1534" s="439"/>
      <c r="T1534" s="443"/>
      <c r="U1534" s="439"/>
      <c r="V1534" s="439"/>
      <c r="W1534" s="439"/>
      <c r="X1534" s="439"/>
      <c r="Y1534" s="443"/>
      <c r="Z1534" s="439"/>
      <c r="AA1534" s="439"/>
      <c r="AB1534" s="439"/>
      <c r="AC1534" s="439"/>
      <c r="AD1534" s="439"/>
      <c r="AE1534" s="443"/>
      <c r="AF1534" s="439"/>
      <c r="AG1534" s="439"/>
      <c r="AH1534" s="439"/>
      <c r="AI1534" s="440"/>
      <c r="AJ1534" s="443"/>
      <c r="AK1534" s="439"/>
      <c r="AL1534" s="439"/>
      <c r="AM1534" s="439"/>
      <c r="AN1534" s="440"/>
    </row>
    <row r="1535" spans="1:40" outlineLevel="2">
      <c r="A1535" s="882">
        <f>ROW()</f>
        <v>1535</v>
      </c>
      <c r="B1535" s="453"/>
      <c r="D1535" s="452" t="s">
        <v>29</v>
      </c>
      <c r="H1535" s="458"/>
      <c r="I1535" s="458"/>
      <c r="J1535" s="443"/>
      <c r="K1535" s="439"/>
      <c r="L1535" s="439"/>
      <c r="M1535" s="439"/>
      <c r="N1535" s="440"/>
      <c r="O1535" s="27">
        <f>O$662</f>
        <v>0</v>
      </c>
      <c r="P1535" s="439"/>
      <c r="Q1535" s="439"/>
      <c r="R1535" s="439"/>
      <c r="S1535" s="439"/>
      <c r="T1535" s="443"/>
      <c r="U1535" s="439"/>
      <c r="V1535" s="439"/>
      <c r="W1535" s="439"/>
      <c r="X1535" s="439"/>
      <c r="Y1535" s="443"/>
      <c r="Z1535" s="439"/>
      <c r="AA1535" s="439"/>
      <c r="AB1535" s="439"/>
      <c r="AC1535" s="439"/>
      <c r="AD1535" s="439"/>
      <c r="AE1535" s="443"/>
      <c r="AF1535" s="439"/>
      <c r="AG1535" s="439"/>
      <c r="AH1535" s="439"/>
      <c r="AI1535" s="440"/>
      <c r="AJ1535" s="443"/>
      <c r="AK1535" s="439"/>
      <c r="AL1535" s="439"/>
      <c r="AM1535" s="439"/>
      <c r="AN1535" s="440"/>
    </row>
    <row r="1536" spans="1:40" outlineLevel="2">
      <c r="A1536" s="882">
        <f>ROW()</f>
        <v>1536</v>
      </c>
      <c r="B1536" s="453"/>
      <c r="D1536" s="452" t="s">
        <v>30</v>
      </c>
      <c r="H1536" s="458"/>
      <c r="I1536" s="458"/>
      <c r="J1536" s="443"/>
      <c r="K1536" s="439"/>
      <c r="L1536" s="439"/>
      <c r="M1536" s="439"/>
      <c r="N1536" s="440"/>
      <c r="O1536" s="27">
        <f>O$663</f>
        <v>7.0107348510000005</v>
      </c>
      <c r="P1536" s="439"/>
      <c r="Q1536" s="439"/>
      <c r="R1536" s="439"/>
      <c r="S1536" s="439"/>
      <c r="T1536" s="443"/>
      <c r="U1536" s="439"/>
      <c r="V1536" s="439"/>
      <c r="W1536" s="439"/>
      <c r="X1536" s="439"/>
      <c r="Y1536" s="443"/>
      <c r="Z1536" s="439"/>
      <c r="AA1536" s="439"/>
      <c r="AB1536" s="439"/>
      <c r="AC1536" s="439"/>
      <c r="AD1536" s="439"/>
      <c r="AE1536" s="443"/>
      <c r="AF1536" s="439"/>
      <c r="AG1536" s="439"/>
      <c r="AH1536" s="439"/>
      <c r="AI1536" s="440"/>
      <c r="AJ1536" s="443"/>
      <c r="AK1536" s="439"/>
      <c r="AL1536" s="439"/>
      <c r="AM1536" s="439"/>
      <c r="AN1536" s="440"/>
    </row>
    <row r="1537" spans="1:40" outlineLevel="2">
      <c r="A1537" s="882">
        <f>ROW()</f>
        <v>1537</v>
      </c>
      <c r="B1537" s="453"/>
      <c r="D1537" s="452" t="s">
        <v>31</v>
      </c>
      <c r="H1537" s="458"/>
      <c r="I1537" s="458"/>
      <c r="J1537" s="443"/>
      <c r="K1537" s="439"/>
      <c r="L1537" s="439"/>
      <c r="M1537" s="439"/>
      <c r="N1537" s="440"/>
      <c r="O1537" s="27">
        <f>O$664</f>
        <v>0</v>
      </c>
      <c r="P1537" s="439"/>
      <c r="Q1537" s="439"/>
      <c r="R1537" s="439"/>
      <c r="S1537" s="439"/>
      <c r="T1537" s="443"/>
      <c r="U1537" s="439"/>
      <c r="V1537" s="439"/>
      <c r="W1537" s="439"/>
      <c r="X1537" s="439"/>
      <c r="Y1537" s="443"/>
      <c r="Z1537" s="439"/>
      <c r="AA1537" s="439"/>
      <c r="AB1537" s="439"/>
      <c r="AC1537" s="439"/>
      <c r="AD1537" s="439"/>
      <c r="AE1537" s="443"/>
      <c r="AF1537" s="439"/>
      <c r="AG1537" s="439"/>
      <c r="AH1537" s="439"/>
      <c r="AI1537" s="440"/>
      <c r="AJ1537" s="443"/>
      <c r="AK1537" s="439"/>
      <c r="AL1537" s="439"/>
      <c r="AM1537" s="439"/>
      <c r="AN1537" s="440"/>
    </row>
    <row r="1538" spans="1:40" outlineLevel="2">
      <c r="A1538" s="882">
        <f>ROW()</f>
        <v>1538</v>
      </c>
      <c r="B1538" s="453"/>
      <c r="D1538" s="452" t="s">
        <v>32</v>
      </c>
      <c r="H1538" s="458"/>
      <c r="I1538" s="458"/>
      <c r="J1538" s="443"/>
      <c r="K1538" s="439"/>
      <c r="L1538" s="439"/>
      <c r="M1538" s="439"/>
      <c r="N1538" s="440"/>
      <c r="O1538" s="27">
        <f>O$665</f>
        <v>9.9750000000000005E-2</v>
      </c>
      <c r="P1538" s="439"/>
      <c r="Q1538" s="439"/>
      <c r="R1538" s="439"/>
      <c r="S1538" s="439"/>
      <c r="T1538" s="443"/>
      <c r="U1538" s="439"/>
      <c r="V1538" s="439"/>
      <c r="W1538" s="439"/>
      <c r="X1538" s="439"/>
      <c r="Y1538" s="443"/>
      <c r="Z1538" s="439"/>
      <c r="AA1538" s="439"/>
      <c r="AB1538" s="439"/>
      <c r="AC1538" s="439"/>
      <c r="AD1538" s="439"/>
      <c r="AE1538" s="443"/>
      <c r="AF1538" s="439"/>
      <c r="AG1538" s="439"/>
      <c r="AH1538" s="439"/>
      <c r="AI1538" s="440"/>
      <c r="AJ1538" s="443"/>
      <c r="AK1538" s="439"/>
      <c r="AL1538" s="439"/>
      <c r="AM1538" s="439"/>
      <c r="AN1538" s="440"/>
    </row>
    <row r="1539" spans="1:40" outlineLevel="2">
      <c r="A1539" s="882">
        <f>ROW()</f>
        <v>1539</v>
      </c>
      <c r="B1539" s="453"/>
      <c r="D1539" s="452" t="s">
        <v>33</v>
      </c>
      <c r="H1539" s="458"/>
      <c r="I1539" s="458"/>
      <c r="J1539" s="443"/>
      <c r="K1539" s="439"/>
      <c r="L1539" s="439"/>
      <c r="M1539" s="439"/>
      <c r="N1539" s="440"/>
      <c r="O1539" s="27">
        <f>O$666</f>
        <v>0</v>
      </c>
      <c r="P1539" s="439"/>
      <c r="Q1539" s="439"/>
      <c r="R1539" s="439"/>
      <c r="S1539" s="439"/>
      <c r="T1539" s="443"/>
      <c r="U1539" s="439"/>
      <c r="V1539" s="439"/>
      <c r="W1539" s="439"/>
      <c r="X1539" s="439"/>
      <c r="Y1539" s="443"/>
      <c r="Z1539" s="439"/>
      <c r="AA1539" s="439"/>
      <c r="AB1539" s="439"/>
      <c r="AC1539" s="439"/>
      <c r="AD1539" s="439"/>
      <c r="AE1539" s="443"/>
      <c r="AF1539" s="439"/>
      <c r="AG1539" s="439"/>
      <c r="AH1539" s="439"/>
      <c r="AI1539" s="440"/>
      <c r="AJ1539" s="443"/>
      <c r="AK1539" s="439"/>
      <c r="AL1539" s="439"/>
      <c r="AM1539" s="439"/>
      <c r="AN1539" s="440"/>
    </row>
    <row r="1540" spans="1:40" outlineLevel="2">
      <c r="A1540" s="882">
        <f>ROW()</f>
        <v>1540</v>
      </c>
      <c r="B1540" s="453"/>
      <c r="D1540" s="452" t="s">
        <v>27</v>
      </c>
      <c r="H1540" s="458"/>
      <c r="I1540" s="458"/>
      <c r="J1540" s="443"/>
      <c r="K1540" s="439"/>
      <c r="L1540" s="439"/>
      <c r="M1540" s="439"/>
      <c r="N1540" s="440"/>
      <c r="O1540" s="27">
        <f>O$667</f>
        <v>0</v>
      </c>
      <c r="P1540" s="439"/>
      <c r="Q1540" s="439"/>
      <c r="R1540" s="439"/>
      <c r="S1540" s="439"/>
      <c r="T1540" s="443"/>
      <c r="U1540" s="439"/>
      <c r="V1540" s="439"/>
      <c r="W1540" s="439"/>
      <c r="X1540" s="439"/>
      <c r="Y1540" s="443"/>
      <c r="Z1540" s="439"/>
      <c r="AA1540" s="439"/>
      <c r="AB1540" s="439"/>
      <c r="AC1540" s="439"/>
      <c r="AD1540" s="439"/>
      <c r="AE1540" s="443"/>
      <c r="AF1540" s="439"/>
      <c r="AG1540" s="439"/>
      <c r="AH1540" s="439"/>
      <c r="AI1540" s="440"/>
      <c r="AJ1540" s="443"/>
      <c r="AK1540" s="439"/>
      <c r="AL1540" s="439"/>
      <c r="AM1540" s="439"/>
      <c r="AN1540" s="440"/>
    </row>
    <row r="1541" spans="1:40" outlineLevel="2">
      <c r="A1541" s="882">
        <f>ROW()</f>
        <v>1541</v>
      </c>
      <c r="B1541" s="453"/>
      <c r="D1541" s="452" t="s">
        <v>34</v>
      </c>
      <c r="H1541" s="458"/>
      <c r="I1541" s="458"/>
      <c r="J1541" s="443"/>
      <c r="K1541" s="439"/>
      <c r="L1541" s="439"/>
      <c r="M1541" s="439"/>
      <c r="N1541" s="440"/>
      <c r="O1541" s="27">
        <f>O$668</f>
        <v>16.516205743799997</v>
      </c>
      <c r="P1541" s="439"/>
      <c r="Q1541" s="439"/>
      <c r="R1541" s="439"/>
      <c r="S1541" s="439"/>
      <c r="T1541" s="443"/>
      <c r="U1541" s="439"/>
      <c r="V1541" s="439"/>
      <c r="W1541" s="439"/>
      <c r="X1541" s="439"/>
      <c r="Y1541" s="443"/>
      <c r="Z1541" s="439"/>
      <c r="AA1541" s="439"/>
      <c r="AB1541" s="439"/>
      <c r="AC1541" s="439"/>
      <c r="AD1541" s="439"/>
      <c r="AE1541" s="443"/>
      <c r="AF1541" s="439"/>
      <c r="AG1541" s="439"/>
      <c r="AH1541" s="439"/>
      <c r="AI1541" s="440"/>
      <c r="AJ1541" s="443"/>
      <c r="AK1541" s="439"/>
      <c r="AL1541" s="439"/>
      <c r="AM1541" s="439"/>
      <c r="AN1541" s="440"/>
    </row>
    <row r="1542" spans="1:40" outlineLevel="2">
      <c r="A1542" s="882">
        <f>ROW()</f>
        <v>1542</v>
      </c>
      <c r="B1542" s="453"/>
      <c r="D1542" s="452" t="s">
        <v>35</v>
      </c>
      <c r="H1542" s="458"/>
      <c r="I1542" s="458"/>
      <c r="J1542" s="443"/>
      <c r="K1542" s="439"/>
      <c r="L1542" s="439"/>
      <c r="M1542" s="439"/>
      <c r="N1542" s="440"/>
      <c r="O1542" s="27">
        <f>O$669</f>
        <v>0</v>
      </c>
      <c r="P1542" s="439"/>
      <c r="Q1542" s="439"/>
      <c r="R1542" s="439"/>
      <c r="S1542" s="439"/>
      <c r="T1542" s="443"/>
      <c r="U1542" s="439"/>
      <c r="V1542" s="439"/>
      <c r="W1542" s="439"/>
      <c r="X1542" s="439"/>
      <c r="Y1542" s="443"/>
      <c r="Z1542" s="439"/>
      <c r="AA1542" s="439"/>
      <c r="AB1542" s="439"/>
      <c r="AC1542" s="439"/>
      <c r="AD1542" s="439"/>
      <c r="AE1542" s="443"/>
      <c r="AF1542" s="439"/>
      <c r="AG1542" s="439"/>
      <c r="AH1542" s="439"/>
      <c r="AI1542" s="440"/>
      <c r="AJ1542" s="443"/>
      <c r="AK1542" s="439"/>
      <c r="AL1542" s="439"/>
      <c r="AM1542" s="439"/>
      <c r="AN1542" s="440"/>
    </row>
    <row r="1543" spans="1:40" outlineLevel="2">
      <c r="A1543" s="882">
        <f>ROW()</f>
        <v>1543</v>
      </c>
      <c r="B1543" s="453"/>
      <c r="D1543" s="452" t="s">
        <v>302</v>
      </c>
      <c r="H1543" s="458"/>
      <c r="I1543" s="458"/>
      <c r="J1543" s="443"/>
      <c r="K1543" s="439"/>
      <c r="L1543" s="439"/>
      <c r="M1543" s="439"/>
      <c r="N1543" s="440"/>
      <c r="O1543" s="27">
        <f>O$670</f>
        <v>0</v>
      </c>
      <c r="P1543" s="439"/>
      <c r="Q1543" s="439"/>
      <c r="R1543" s="439"/>
      <c r="S1543" s="439"/>
      <c r="T1543" s="443"/>
      <c r="U1543" s="439"/>
      <c r="V1543" s="439"/>
      <c r="W1543" s="439"/>
      <c r="X1543" s="439"/>
      <c r="Y1543" s="443"/>
      <c r="Z1543" s="439"/>
      <c r="AA1543" s="439"/>
      <c r="AB1543" s="439"/>
      <c r="AC1543" s="439"/>
      <c r="AD1543" s="439"/>
      <c r="AE1543" s="443"/>
      <c r="AF1543" s="439"/>
      <c r="AG1543" s="439"/>
      <c r="AH1543" s="439"/>
      <c r="AI1543" s="440"/>
      <c r="AJ1543" s="443"/>
      <c r="AK1543" s="439"/>
      <c r="AL1543" s="439"/>
      <c r="AM1543" s="439"/>
      <c r="AN1543" s="440"/>
    </row>
    <row r="1544" spans="1:40" outlineLevel="2">
      <c r="A1544" s="882">
        <f>ROW()</f>
        <v>1544</v>
      </c>
      <c r="B1544" s="453"/>
      <c r="D1544" s="452" t="s">
        <v>36</v>
      </c>
      <c r="H1544" s="458"/>
      <c r="I1544" s="458"/>
      <c r="J1544" s="443"/>
      <c r="K1544" s="439"/>
      <c r="L1544" s="439"/>
      <c r="M1544" s="439"/>
      <c r="N1544" s="440"/>
      <c r="O1544" s="27">
        <f>O$671</f>
        <v>0.37043155239999997</v>
      </c>
      <c r="P1544" s="439"/>
      <c r="Q1544" s="439"/>
      <c r="R1544" s="439"/>
      <c r="S1544" s="439"/>
      <c r="T1544" s="443"/>
      <c r="U1544" s="439"/>
      <c r="V1544" s="439"/>
      <c r="W1544" s="439"/>
      <c r="X1544" s="439"/>
      <c r="Y1544" s="443"/>
      <c r="Z1544" s="439"/>
      <c r="AA1544" s="439"/>
      <c r="AB1544" s="439"/>
      <c r="AC1544" s="439"/>
      <c r="AD1544" s="439"/>
      <c r="AE1544" s="443"/>
      <c r="AF1544" s="439"/>
      <c r="AG1544" s="439"/>
      <c r="AH1544" s="439"/>
      <c r="AI1544" s="440"/>
      <c r="AJ1544" s="443"/>
      <c r="AK1544" s="439"/>
      <c r="AL1544" s="439"/>
      <c r="AM1544" s="439"/>
      <c r="AN1544" s="440"/>
    </row>
    <row r="1545" spans="1:40" outlineLevel="2">
      <c r="A1545" s="882">
        <f>ROW()</f>
        <v>1545</v>
      </c>
      <c r="B1545" s="453"/>
      <c r="D1545" s="452" t="s">
        <v>583</v>
      </c>
      <c r="H1545" s="458"/>
      <c r="I1545" s="458"/>
      <c r="J1545" s="443"/>
      <c r="K1545" s="439"/>
      <c r="L1545" s="439"/>
      <c r="M1545" s="439"/>
      <c r="N1545" s="440"/>
      <c r="O1545" s="27">
        <f>O$672</f>
        <v>0</v>
      </c>
      <c r="P1545" s="439"/>
      <c r="Q1545" s="439"/>
      <c r="R1545" s="439"/>
      <c r="S1545" s="439"/>
      <c r="T1545" s="443"/>
      <c r="U1545" s="439"/>
      <c r="V1545" s="439"/>
      <c r="W1545" s="439"/>
      <c r="X1545" s="439"/>
      <c r="Y1545" s="443"/>
      <c r="Z1545" s="439"/>
      <c r="AA1545" s="439"/>
      <c r="AB1545" s="439"/>
      <c r="AC1545" s="439"/>
      <c r="AD1545" s="439"/>
      <c r="AE1545" s="443"/>
      <c r="AF1545" s="439"/>
      <c r="AG1545" s="439"/>
      <c r="AH1545" s="439"/>
      <c r="AI1545" s="440"/>
      <c r="AJ1545" s="443"/>
      <c r="AK1545" s="439"/>
      <c r="AL1545" s="439"/>
      <c r="AM1545" s="439"/>
      <c r="AN1545" s="440"/>
    </row>
    <row r="1546" spans="1:40" outlineLevel="2">
      <c r="A1546" s="882">
        <f>ROW()</f>
        <v>1546</v>
      </c>
      <c r="B1546" s="453"/>
      <c r="D1546" s="452" t="s">
        <v>81</v>
      </c>
      <c r="H1546" s="458"/>
      <c r="I1546" s="458"/>
      <c r="J1546" s="443"/>
      <c r="K1546" s="439"/>
      <c r="L1546" s="439"/>
      <c r="M1546" s="439"/>
      <c r="N1546" s="440"/>
      <c r="O1546" s="27">
        <f>O$673</f>
        <v>0</v>
      </c>
      <c r="P1546" s="439"/>
      <c r="Q1546" s="439"/>
      <c r="R1546" s="439"/>
      <c r="S1546" s="439"/>
      <c r="T1546" s="443"/>
      <c r="U1546" s="439"/>
      <c r="V1546" s="439"/>
      <c r="W1546" s="439"/>
      <c r="X1546" s="439"/>
      <c r="Y1546" s="443"/>
      <c r="Z1546" s="439"/>
      <c r="AA1546" s="439"/>
      <c r="AB1546" s="439"/>
      <c r="AC1546" s="439"/>
      <c r="AD1546" s="439"/>
      <c r="AE1546" s="443"/>
      <c r="AF1546" s="439"/>
      <c r="AG1546" s="439"/>
      <c r="AH1546" s="439"/>
      <c r="AI1546" s="440"/>
      <c r="AJ1546" s="443"/>
      <c r="AK1546" s="439"/>
      <c r="AL1546" s="439"/>
      <c r="AM1546" s="439"/>
      <c r="AN1546" s="440"/>
    </row>
    <row r="1547" spans="1:40" outlineLevel="2">
      <c r="A1547" s="882">
        <f>ROW()</f>
        <v>1547</v>
      </c>
      <c r="B1547" s="453"/>
      <c r="D1547" s="452" t="s">
        <v>28</v>
      </c>
      <c r="H1547" s="458"/>
      <c r="I1547" s="458"/>
      <c r="J1547" s="443"/>
      <c r="K1547" s="439"/>
      <c r="L1547" s="439"/>
      <c r="M1547" s="439"/>
      <c r="N1547" s="440"/>
      <c r="O1547" s="27">
        <f>O$674</f>
        <v>0</v>
      </c>
      <c r="P1547" s="439"/>
      <c r="Q1547" s="439"/>
      <c r="R1547" s="439"/>
      <c r="S1547" s="439"/>
      <c r="T1547" s="443"/>
      <c r="U1547" s="439"/>
      <c r="V1547" s="439"/>
      <c r="W1547" s="439"/>
      <c r="X1547" s="439"/>
      <c r="Y1547" s="443"/>
      <c r="Z1547" s="439"/>
      <c r="AA1547" s="439"/>
      <c r="AB1547" s="439"/>
      <c r="AC1547" s="439"/>
      <c r="AD1547" s="439"/>
      <c r="AE1547" s="443"/>
      <c r="AF1547" s="439"/>
      <c r="AG1547" s="439"/>
      <c r="AH1547" s="439"/>
      <c r="AI1547" s="440"/>
      <c r="AJ1547" s="443"/>
      <c r="AK1547" s="439"/>
      <c r="AL1547" s="439"/>
      <c r="AM1547" s="439"/>
      <c r="AN1547" s="440"/>
    </row>
    <row r="1548" spans="1:40" outlineLevel="2">
      <c r="A1548" s="882">
        <f>ROW()</f>
        <v>1548</v>
      </c>
      <c r="B1548" s="453"/>
      <c r="D1548" s="456" t="s">
        <v>443</v>
      </c>
      <c r="E1548" s="456"/>
      <c r="F1548" s="456"/>
      <c r="G1548" s="456"/>
      <c r="H1548" s="460"/>
      <c r="I1548" s="460"/>
      <c r="J1548" s="462"/>
      <c r="K1548" s="441"/>
      <c r="L1548" s="441"/>
      <c r="M1548" s="441"/>
      <c r="N1548" s="442"/>
      <c r="O1548" s="30">
        <f>O$675</f>
        <v>0</v>
      </c>
      <c r="P1548" s="441"/>
      <c r="Q1548" s="441"/>
      <c r="R1548" s="441"/>
      <c r="S1548" s="441"/>
      <c r="T1548" s="462"/>
      <c r="U1548" s="441"/>
      <c r="V1548" s="441"/>
      <c r="W1548" s="441"/>
      <c r="X1548" s="441"/>
      <c r="Y1548" s="462"/>
      <c r="Z1548" s="441"/>
      <c r="AA1548" s="441"/>
      <c r="AB1548" s="441"/>
      <c r="AC1548" s="441"/>
      <c r="AD1548" s="441"/>
      <c r="AE1548" s="462"/>
      <c r="AF1548" s="441"/>
      <c r="AG1548" s="441"/>
      <c r="AH1548" s="441"/>
      <c r="AI1548" s="442"/>
      <c r="AJ1548" s="462"/>
      <c r="AK1548" s="441"/>
      <c r="AL1548" s="441"/>
      <c r="AM1548" s="441"/>
      <c r="AN1548" s="442"/>
    </row>
    <row r="1549" spans="1:40" outlineLevel="2">
      <c r="A1549" s="882">
        <f>ROW()</f>
        <v>1549</v>
      </c>
      <c r="B1549" s="453"/>
      <c r="D1549" s="452" t="s">
        <v>24</v>
      </c>
      <c r="H1549" s="458"/>
      <c r="I1549" s="458"/>
      <c r="J1549" s="443"/>
      <c r="K1549" s="439"/>
      <c r="L1549" s="439"/>
      <c r="M1549" s="439"/>
      <c r="N1549" s="440"/>
      <c r="O1549" s="27">
        <f>SUM(O1533:O1548)</f>
        <v>24.458767147199996</v>
      </c>
      <c r="P1549" s="439"/>
      <c r="Q1549" s="439"/>
      <c r="R1549" s="439"/>
      <c r="S1549" s="439"/>
      <c r="T1549" s="443"/>
      <c r="U1549" s="439"/>
      <c r="V1549" s="439"/>
      <c r="W1549" s="439"/>
      <c r="X1549" s="439"/>
      <c r="Y1549" s="443"/>
      <c r="Z1549" s="439"/>
      <c r="AA1549" s="439"/>
      <c r="AB1549" s="439"/>
      <c r="AC1549" s="439"/>
      <c r="AD1549" s="439"/>
      <c r="AE1549" s="443"/>
      <c r="AF1549" s="439"/>
      <c r="AG1549" s="439"/>
      <c r="AH1549" s="439"/>
      <c r="AI1549" s="440"/>
      <c r="AJ1549" s="443"/>
      <c r="AK1549" s="439"/>
      <c r="AL1549" s="439"/>
      <c r="AM1549" s="439"/>
      <c r="AN1549" s="440"/>
    </row>
    <row r="1550" spans="1:40" outlineLevel="1">
      <c r="A1550" s="732" t="s">
        <v>238</v>
      </c>
      <c r="B1550" s="733"/>
      <c r="C1550" s="881"/>
      <c r="D1550" s="733"/>
      <c r="E1550" s="733"/>
      <c r="F1550" s="733"/>
      <c r="G1550" s="730"/>
      <c r="H1550" s="733"/>
      <c r="I1550" s="730"/>
      <c r="J1550" s="729"/>
      <c r="K1550" s="730"/>
      <c r="L1550" s="730"/>
      <c r="M1550" s="730"/>
      <c r="N1550" s="731"/>
      <c r="O1550" s="730"/>
      <c r="P1550" s="730"/>
      <c r="Q1550" s="730"/>
      <c r="R1550" s="730"/>
      <c r="S1550" s="730"/>
      <c r="T1550" s="729"/>
      <c r="U1550" s="730"/>
      <c r="V1550" s="730"/>
      <c r="W1550" s="730"/>
      <c r="X1550" s="730"/>
      <c r="Y1550" s="729"/>
      <c r="Z1550" s="730"/>
      <c r="AA1550" s="730"/>
      <c r="AB1550" s="730"/>
      <c r="AC1550" s="730"/>
      <c r="AD1550" s="730"/>
      <c r="AE1550" s="729"/>
      <c r="AF1550" s="730"/>
      <c r="AG1550" s="730"/>
      <c r="AH1550" s="730"/>
      <c r="AI1550" s="731"/>
      <c r="AJ1550" s="729"/>
      <c r="AK1550" s="730"/>
      <c r="AL1550" s="730"/>
      <c r="AM1550" s="730"/>
      <c r="AN1550" s="731"/>
    </row>
    <row r="1551" spans="1:40" outlineLevel="2">
      <c r="A1551" s="882">
        <f>ROW()</f>
        <v>1551</v>
      </c>
      <c r="B1551" s="453"/>
      <c r="D1551" s="1205" t="s">
        <v>300</v>
      </c>
      <c r="E1551" s="1205"/>
      <c r="F1551" s="1205"/>
      <c r="G1551" s="1205"/>
      <c r="H1551" s="4"/>
      <c r="I1551" s="4"/>
      <c r="J1551" s="329"/>
      <c r="K1551" s="4"/>
      <c r="L1551" s="4"/>
      <c r="M1551" s="4"/>
      <c r="N1551" s="316"/>
      <c r="O1551" s="4"/>
      <c r="P1551" s="4"/>
      <c r="Q1551" s="4"/>
      <c r="R1551" s="4"/>
      <c r="S1551" s="4"/>
      <c r="T1551" s="252"/>
      <c r="U1551" s="53"/>
      <c r="V1551" s="53"/>
      <c r="W1551" s="53"/>
      <c r="X1551" s="53"/>
      <c r="Y1551" s="252"/>
      <c r="Z1551" s="53"/>
      <c r="AA1551" s="53"/>
      <c r="AB1551" s="53"/>
      <c r="AC1551" s="53"/>
      <c r="AD1551" s="53"/>
      <c r="AE1551" s="252"/>
      <c r="AF1551" s="53"/>
      <c r="AG1551" s="53"/>
      <c r="AH1551" s="53"/>
      <c r="AI1551" s="44"/>
      <c r="AJ1551" s="252"/>
      <c r="AK1551" s="53"/>
      <c r="AL1551" s="53"/>
      <c r="AM1551" s="53"/>
      <c r="AN1551" s="44"/>
    </row>
    <row r="1552" spans="1:40" outlineLevel="2">
      <c r="A1552" s="882">
        <f>ROW()</f>
        <v>1552</v>
      </c>
      <c r="B1552" s="453"/>
      <c r="D1552" s="1205" t="s">
        <v>301</v>
      </c>
      <c r="E1552" s="1205"/>
      <c r="F1552" s="1205"/>
      <c r="G1552" s="1205"/>
      <c r="H1552" s="4"/>
      <c r="I1552" s="4"/>
      <c r="J1552" s="329"/>
      <c r="K1552" s="4"/>
      <c r="L1552" s="4"/>
      <c r="M1552" s="4"/>
      <c r="N1552" s="316"/>
      <c r="O1552" s="4"/>
      <c r="P1552" s="4"/>
      <c r="Q1552" s="4"/>
      <c r="R1552" s="4"/>
      <c r="S1552" s="4"/>
      <c r="T1552" s="252"/>
      <c r="U1552" s="53"/>
      <c r="V1552" s="53"/>
      <c r="W1552" s="53"/>
      <c r="X1552" s="53"/>
      <c r="Y1552" s="252"/>
      <c r="Z1552" s="53"/>
      <c r="AA1552" s="53"/>
      <c r="AB1552" s="53"/>
      <c r="AC1552" s="53"/>
      <c r="AD1552" s="53"/>
      <c r="AE1552" s="252"/>
      <c r="AF1552" s="53"/>
      <c r="AG1552" s="53"/>
      <c r="AH1552" s="53"/>
      <c r="AI1552" s="44"/>
      <c r="AJ1552" s="252"/>
      <c r="AK1552" s="53"/>
      <c r="AL1552" s="53"/>
      <c r="AM1552" s="53"/>
      <c r="AN1552" s="44"/>
    </row>
    <row r="1553" spans="1:40" outlineLevel="2">
      <c r="A1553" s="882">
        <f>ROW()</f>
        <v>1553</v>
      </c>
      <c r="B1553" s="453"/>
      <c r="D1553" s="1205" t="s">
        <v>29</v>
      </c>
      <c r="E1553" s="1205"/>
      <c r="F1553" s="1205"/>
      <c r="G1553" s="1205"/>
      <c r="H1553" s="4"/>
      <c r="I1553" s="4"/>
      <c r="J1553" s="329"/>
      <c r="K1553" s="4"/>
      <c r="L1553" s="4"/>
      <c r="M1553" s="4"/>
      <c r="N1553" s="316"/>
      <c r="O1553" s="4"/>
      <c r="P1553" s="4"/>
      <c r="Q1553" s="4"/>
      <c r="R1553" s="4"/>
      <c r="S1553" s="4"/>
      <c r="T1553" s="252"/>
      <c r="U1553" s="53"/>
      <c r="V1553" s="53"/>
      <c r="W1553" s="53"/>
      <c r="X1553" s="53"/>
      <c r="Y1553" s="252"/>
      <c r="Z1553" s="53"/>
      <c r="AA1553" s="53"/>
      <c r="AB1553" s="53"/>
      <c r="AC1553" s="53"/>
      <c r="AD1553" s="53"/>
      <c r="AE1553" s="252"/>
      <c r="AF1553" s="53"/>
      <c r="AG1553" s="53"/>
      <c r="AH1553" s="53"/>
      <c r="AI1553" s="44"/>
      <c r="AJ1553" s="252"/>
      <c r="AK1553" s="53"/>
      <c r="AL1553" s="53"/>
      <c r="AM1553" s="53"/>
      <c r="AN1553" s="44"/>
    </row>
    <row r="1554" spans="1:40" outlineLevel="2">
      <c r="A1554" s="882">
        <f>ROW()</f>
        <v>1554</v>
      </c>
      <c r="B1554" s="453"/>
      <c r="D1554" s="1205" t="s">
        <v>30</v>
      </c>
      <c r="E1554" s="1205"/>
      <c r="F1554" s="1205"/>
      <c r="G1554" s="1205"/>
      <c r="H1554" s="4"/>
      <c r="I1554" s="4"/>
      <c r="J1554" s="329"/>
      <c r="K1554" s="4"/>
      <c r="L1554" s="4"/>
      <c r="M1554" s="4"/>
      <c r="N1554" s="316"/>
      <c r="O1554" s="4"/>
      <c r="P1554" s="4"/>
      <c r="Q1554" s="4"/>
      <c r="R1554" s="4"/>
      <c r="S1554" s="4"/>
      <c r="T1554" s="252"/>
      <c r="U1554" s="53"/>
      <c r="V1554" s="53"/>
      <c r="W1554" s="53"/>
      <c r="X1554" s="53"/>
      <c r="Y1554" s="252"/>
      <c r="Z1554" s="53"/>
      <c r="AA1554" s="53"/>
      <c r="AB1554" s="53"/>
      <c r="AC1554" s="53"/>
      <c r="AD1554" s="53"/>
      <c r="AE1554" s="252"/>
      <c r="AF1554" s="53"/>
      <c r="AG1554" s="53"/>
      <c r="AH1554" s="53"/>
      <c r="AI1554" s="44"/>
      <c r="AJ1554" s="252"/>
      <c r="AK1554" s="53"/>
      <c r="AL1554" s="53"/>
      <c r="AM1554" s="53"/>
      <c r="AN1554" s="44"/>
    </row>
    <row r="1555" spans="1:40" outlineLevel="2">
      <c r="A1555" s="882">
        <f>ROW()</f>
        <v>1555</v>
      </c>
      <c r="B1555" s="453"/>
      <c r="D1555" s="1205" t="s">
        <v>31</v>
      </c>
      <c r="E1555" s="1205"/>
      <c r="F1555" s="1205"/>
      <c r="G1555" s="1205"/>
      <c r="H1555" s="4"/>
      <c r="I1555" s="4"/>
      <c r="J1555" s="329"/>
      <c r="K1555" s="4"/>
      <c r="L1555" s="4"/>
      <c r="M1555" s="4"/>
      <c r="N1555" s="316"/>
      <c r="O1555" s="4"/>
      <c r="P1555" s="4"/>
      <c r="Q1555" s="4"/>
      <c r="R1555" s="4"/>
      <c r="S1555" s="4"/>
      <c r="T1555" s="252"/>
      <c r="U1555" s="53"/>
      <c r="V1555" s="53"/>
      <c r="W1555" s="53"/>
      <c r="X1555" s="53"/>
      <c r="Y1555" s="252"/>
      <c r="Z1555" s="53"/>
      <c r="AA1555" s="53"/>
      <c r="AB1555" s="53"/>
      <c r="AC1555" s="53"/>
      <c r="AD1555" s="53"/>
      <c r="AE1555" s="252"/>
      <c r="AF1555" s="53"/>
      <c r="AG1555" s="53"/>
      <c r="AH1555" s="53"/>
      <c r="AI1555" s="44"/>
      <c r="AJ1555" s="252"/>
      <c r="AK1555" s="53"/>
      <c r="AL1555" s="53"/>
      <c r="AM1555" s="53"/>
      <c r="AN1555" s="44"/>
    </row>
    <row r="1556" spans="1:40" outlineLevel="2">
      <c r="A1556" s="882">
        <f>ROW()</f>
        <v>1556</v>
      </c>
      <c r="B1556" s="453"/>
      <c r="D1556" s="1205" t="s">
        <v>32</v>
      </c>
      <c r="E1556" s="1205"/>
      <c r="F1556" s="1205"/>
      <c r="G1556" s="1205"/>
      <c r="H1556" s="4"/>
      <c r="I1556" s="4"/>
      <c r="J1556" s="329"/>
      <c r="K1556" s="4"/>
      <c r="L1556" s="4"/>
      <c r="M1556" s="4"/>
      <c r="N1556" s="316"/>
      <c r="O1556" s="4"/>
      <c r="P1556" s="4"/>
      <c r="Q1556" s="4"/>
      <c r="R1556" s="4"/>
      <c r="S1556" s="4"/>
      <c r="T1556" s="252"/>
      <c r="U1556" s="53"/>
      <c r="V1556" s="53"/>
      <c r="W1556" s="53"/>
      <c r="X1556" s="53"/>
      <c r="Y1556" s="252"/>
      <c r="Z1556" s="53"/>
      <c r="AA1556" s="53"/>
      <c r="AB1556" s="53"/>
      <c r="AC1556" s="53"/>
      <c r="AD1556" s="53"/>
      <c r="AE1556" s="252"/>
      <c r="AF1556" s="53"/>
      <c r="AG1556" s="53"/>
      <c r="AH1556" s="53"/>
      <c r="AI1556" s="44"/>
      <c r="AJ1556" s="252"/>
      <c r="AK1556" s="53"/>
      <c r="AL1556" s="53"/>
      <c r="AM1556" s="53"/>
      <c r="AN1556" s="44"/>
    </row>
    <row r="1557" spans="1:40" outlineLevel="2">
      <c r="A1557" s="882">
        <f>ROW()</f>
        <v>1557</v>
      </c>
      <c r="B1557" s="453"/>
      <c r="D1557" s="1205" t="s">
        <v>33</v>
      </c>
      <c r="E1557" s="1205"/>
      <c r="F1557" s="1205"/>
      <c r="G1557" s="1205"/>
      <c r="H1557" s="4"/>
      <c r="I1557" s="4"/>
      <c r="J1557" s="329"/>
      <c r="K1557" s="4"/>
      <c r="L1557" s="4"/>
      <c r="M1557" s="4"/>
      <c r="N1557" s="316"/>
      <c r="O1557" s="4"/>
      <c r="P1557" s="4"/>
      <c r="Q1557" s="4"/>
      <c r="R1557" s="4"/>
      <c r="S1557" s="4"/>
      <c r="T1557" s="252"/>
      <c r="U1557" s="53"/>
      <c r="V1557" s="53"/>
      <c r="W1557" s="53"/>
      <c r="X1557" s="53"/>
      <c r="Y1557" s="252"/>
      <c r="Z1557" s="53"/>
      <c r="AA1557" s="53"/>
      <c r="AB1557" s="53"/>
      <c r="AC1557" s="53"/>
      <c r="AD1557" s="53"/>
      <c r="AE1557" s="252"/>
      <c r="AF1557" s="53"/>
      <c r="AG1557" s="53"/>
      <c r="AH1557" s="53"/>
      <c r="AI1557" s="44"/>
      <c r="AJ1557" s="252"/>
      <c r="AK1557" s="53"/>
      <c r="AL1557" s="53"/>
      <c r="AM1557" s="53"/>
      <c r="AN1557" s="44"/>
    </row>
    <row r="1558" spans="1:40" outlineLevel="2">
      <c r="A1558" s="882">
        <f>ROW()</f>
        <v>1558</v>
      </c>
      <c r="B1558" s="453"/>
      <c r="D1558" s="1205" t="s">
        <v>27</v>
      </c>
      <c r="E1558" s="1205"/>
      <c r="F1558" s="1205"/>
      <c r="G1558" s="1205"/>
      <c r="H1558" s="4"/>
      <c r="I1558" s="4"/>
      <c r="J1558" s="329"/>
      <c r="K1558" s="4"/>
      <c r="L1558" s="4"/>
      <c r="M1558" s="4"/>
      <c r="N1558" s="316"/>
      <c r="O1558" s="4"/>
      <c r="P1558" s="4"/>
      <c r="Q1558" s="4"/>
      <c r="R1558" s="4"/>
      <c r="S1558" s="4"/>
      <c r="T1558" s="252"/>
      <c r="U1558" s="53"/>
      <c r="V1558" s="53"/>
      <c r="W1558" s="53"/>
      <c r="X1558" s="53"/>
      <c r="Y1558" s="252"/>
      <c r="Z1558" s="53"/>
      <c r="AA1558" s="53"/>
      <c r="AB1558" s="53"/>
      <c r="AC1558" s="53"/>
      <c r="AD1558" s="53"/>
      <c r="AE1558" s="252"/>
      <c r="AF1558" s="53"/>
      <c r="AG1558" s="53"/>
      <c r="AH1558" s="53"/>
      <c r="AI1558" s="44"/>
      <c r="AJ1558" s="252"/>
      <c r="AK1558" s="53"/>
      <c r="AL1558" s="53"/>
      <c r="AM1558" s="53"/>
      <c r="AN1558" s="44"/>
    </row>
    <row r="1559" spans="1:40" outlineLevel="2">
      <c r="A1559" s="882">
        <f>ROW()</f>
        <v>1559</v>
      </c>
      <c r="B1559" s="453"/>
      <c r="D1559" s="1205" t="s">
        <v>34</v>
      </c>
      <c r="E1559" s="1205"/>
      <c r="F1559" s="1205"/>
      <c r="G1559" s="1205"/>
      <c r="H1559" s="4"/>
      <c r="I1559" s="4"/>
      <c r="J1559" s="329"/>
      <c r="K1559" s="4"/>
      <c r="L1559" s="4"/>
      <c r="M1559" s="4"/>
      <c r="N1559" s="316"/>
      <c r="O1559" s="4"/>
      <c r="P1559" s="4"/>
      <c r="Q1559" s="4"/>
      <c r="R1559" s="4"/>
      <c r="S1559" s="4"/>
      <c r="T1559" s="252"/>
      <c r="U1559" s="53"/>
      <c r="V1559" s="53"/>
      <c r="W1559" s="53"/>
      <c r="X1559" s="53"/>
      <c r="Y1559" s="252"/>
      <c r="Z1559" s="53"/>
      <c r="AA1559" s="53"/>
      <c r="AB1559" s="53"/>
      <c r="AC1559" s="53"/>
      <c r="AD1559" s="53"/>
      <c r="AE1559" s="252"/>
      <c r="AF1559" s="53"/>
      <c r="AG1559" s="53"/>
      <c r="AH1559" s="53"/>
      <c r="AI1559" s="44"/>
      <c r="AJ1559" s="252"/>
      <c r="AK1559" s="53"/>
      <c r="AL1559" s="53"/>
      <c r="AM1559" s="53"/>
      <c r="AN1559" s="44"/>
    </row>
    <row r="1560" spans="1:40" outlineLevel="2">
      <c r="A1560" s="882">
        <f>ROW()</f>
        <v>1560</v>
      </c>
      <c r="B1560" s="453"/>
      <c r="D1560" s="1205" t="s">
        <v>35</v>
      </c>
      <c r="E1560" s="1205"/>
      <c r="F1560" s="1205"/>
      <c r="G1560" s="1205"/>
      <c r="H1560" s="4"/>
      <c r="I1560" s="4"/>
      <c r="J1560" s="329"/>
      <c r="K1560" s="4"/>
      <c r="L1560" s="4"/>
      <c r="M1560" s="4"/>
      <c r="N1560" s="316"/>
      <c r="O1560" s="4"/>
      <c r="P1560" s="4"/>
      <c r="Q1560" s="4"/>
      <c r="R1560" s="4"/>
      <c r="S1560" s="4"/>
      <c r="T1560" s="252"/>
      <c r="U1560" s="53"/>
      <c r="V1560" s="53"/>
      <c r="W1560" s="53"/>
      <c r="X1560" s="53"/>
      <c r="Y1560" s="252"/>
      <c r="Z1560" s="53"/>
      <c r="AA1560" s="53"/>
      <c r="AB1560" s="53"/>
      <c r="AC1560" s="53"/>
      <c r="AD1560" s="53"/>
      <c r="AE1560" s="252"/>
      <c r="AF1560" s="53"/>
      <c r="AG1560" s="53"/>
      <c r="AH1560" s="53"/>
      <c r="AI1560" s="44"/>
      <c r="AJ1560" s="252"/>
      <c r="AK1560" s="53"/>
      <c r="AL1560" s="53"/>
      <c r="AM1560" s="53"/>
      <c r="AN1560" s="44"/>
    </row>
    <row r="1561" spans="1:40" outlineLevel="2">
      <c r="A1561" s="882">
        <f>ROW()</f>
        <v>1561</v>
      </c>
      <c r="B1561" s="453"/>
      <c r="D1561" s="1205" t="s">
        <v>302</v>
      </c>
      <c r="E1561" s="1205"/>
      <c r="F1561" s="1205"/>
      <c r="G1561" s="1205"/>
      <c r="H1561" s="4"/>
      <c r="I1561" s="4"/>
      <c r="J1561" s="329"/>
      <c r="K1561" s="4"/>
      <c r="L1561" s="4"/>
      <c r="M1561" s="4"/>
      <c r="N1561" s="316"/>
      <c r="O1561" s="4"/>
      <c r="P1561" s="4"/>
      <c r="Q1561" s="4"/>
      <c r="R1561" s="4"/>
      <c r="S1561" s="4"/>
      <c r="T1561" s="252"/>
      <c r="U1561" s="53"/>
      <c r="V1561" s="53"/>
      <c r="W1561" s="53"/>
      <c r="X1561" s="53"/>
      <c r="Y1561" s="252"/>
      <c r="Z1561" s="53"/>
      <c r="AA1561" s="53"/>
      <c r="AB1561" s="53"/>
      <c r="AC1561" s="53"/>
      <c r="AD1561" s="53"/>
      <c r="AE1561" s="252"/>
      <c r="AF1561" s="53"/>
      <c r="AG1561" s="53"/>
      <c r="AH1561" s="53"/>
      <c r="AI1561" s="44"/>
      <c r="AJ1561" s="252"/>
      <c r="AK1561" s="53"/>
      <c r="AL1561" s="53"/>
      <c r="AM1561" s="53"/>
      <c r="AN1561" s="44"/>
    </row>
    <row r="1562" spans="1:40" outlineLevel="2">
      <c r="A1562" s="882">
        <f>ROW()</f>
        <v>1562</v>
      </c>
      <c r="B1562" s="453"/>
      <c r="D1562" s="1205" t="s">
        <v>36</v>
      </c>
      <c r="E1562" s="1205"/>
      <c r="F1562" s="1205"/>
      <c r="G1562" s="1205"/>
      <c r="H1562" s="4"/>
      <c r="I1562" s="4"/>
      <c r="J1562" s="329"/>
      <c r="K1562" s="4"/>
      <c r="L1562" s="4"/>
      <c r="M1562" s="4"/>
      <c r="N1562" s="316"/>
      <c r="O1562" s="4"/>
      <c r="P1562" s="4"/>
      <c r="Q1562" s="4"/>
      <c r="R1562" s="4"/>
      <c r="S1562" s="4"/>
      <c r="T1562" s="252"/>
      <c r="U1562" s="53"/>
      <c r="V1562" s="53"/>
      <c r="W1562" s="53"/>
      <c r="X1562" s="53"/>
      <c r="Y1562" s="252"/>
      <c r="Z1562" s="53"/>
      <c r="AA1562" s="53"/>
      <c r="AB1562" s="53"/>
      <c r="AC1562" s="53"/>
      <c r="AD1562" s="53"/>
      <c r="AE1562" s="252"/>
      <c r="AF1562" s="53"/>
      <c r="AG1562" s="53"/>
      <c r="AH1562" s="53"/>
      <c r="AI1562" s="44"/>
      <c r="AJ1562" s="252"/>
      <c r="AK1562" s="53"/>
      <c r="AL1562" s="53"/>
      <c r="AM1562" s="53"/>
      <c r="AN1562" s="44"/>
    </row>
    <row r="1563" spans="1:40" outlineLevel="2">
      <c r="A1563" s="882">
        <f>ROW()</f>
        <v>1563</v>
      </c>
      <c r="B1563" s="453"/>
      <c r="D1563" s="1205" t="s">
        <v>583</v>
      </c>
      <c r="E1563" s="1205"/>
      <c r="F1563" s="1205"/>
      <c r="G1563" s="1205"/>
      <c r="H1563" s="4"/>
      <c r="I1563" s="4"/>
      <c r="J1563" s="329"/>
      <c r="K1563" s="4"/>
      <c r="L1563" s="4"/>
      <c r="M1563" s="4"/>
      <c r="N1563" s="316"/>
      <c r="O1563" s="4"/>
      <c r="P1563" s="4"/>
      <c r="Q1563" s="4"/>
      <c r="R1563" s="4"/>
      <c r="S1563" s="4"/>
      <c r="T1563" s="252"/>
      <c r="U1563" s="53"/>
      <c r="V1563" s="53"/>
      <c r="W1563" s="53"/>
      <c r="X1563" s="53"/>
      <c r="Y1563" s="252"/>
      <c r="Z1563" s="53"/>
      <c r="AA1563" s="53"/>
      <c r="AB1563" s="53"/>
      <c r="AC1563" s="53"/>
      <c r="AD1563" s="53"/>
      <c r="AE1563" s="252"/>
      <c r="AF1563" s="53"/>
      <c r="AG1563" s="53"/>
      <c r="AH1563" s="53"/>
      <c r="AI1563" s="44"/>
      <c r="AJ1563" s="252"/>
      <c r="AK1563" s="53"/>
      <c r="AL1563" s="53"/>
      <c r="AM1563" s="53"/>
      <c r="AN1563" s="44"/>
    </row>
    <row r="1564" spans="1:40" outlineLevel="2">
      <c r="A1564" s="882">
        <f>ROW()</f>
        <v>1564</v>
      </c>
      <c r="B1564" s="453"/>
      <c r="D1564" s="1205" t="s">
        <v>81</v>
      </c>
      <c r="E1564" s="1205"/>
      <c r="F1564" s="1205"/>
      <c r="G1564" s="1205"/>
      <c r="H1564" s="4"/>
      <c r="I1564" s="4"/>
      <c r="J1564" s="329"/>
      <c r="K1564" s="4"/>
      <c r="L1564" s="4"/>
      <c r="M1564" s="4"/>
      <c r="N1564" s="316"/>
      <c r="O1564" s="4"/>
      <c r="P1564" s="4"/>
      <c r="Q1564" s="4"/>
      <c r="R1564" s="4"/>
      <c r="S1564" s="4"/>
      <c r="T1564" s="252"/>
      <c r="U1564" s="53"/>
      <c r="V1564" s="53"/>
      <c r="W1564" s="53"/>
      <c r="X1564" s="53"/>
      <c r="Y1564" s="252"/>
      <c r="Z1564" s="53"/>
      <c r="AA1564" s="53"/>
      <c r="AB1564" s="53"/>
      <c r="AC1564" s="53"/>
      <c r="AD1564" s="53"/>
      <c r="AE1564" s="252"/>
      <c r="AF1564" s="53"/>
      <c r="AG1564" s="53"/>
      <c r="AH1564" s="53"/>
      <c r="AI1564" s="44"/>
      <c r="AJ1564" s="252"/>
      <c r="AK1564" s="53"/>
      <c r="AL1564" s="53"/>
      <c r="AM1564" s="53"/>
      <c r="AN1564" s="44"/>
    </row>
    <row r="1565" spans="1:40" outlineLevel="2">
      <c r="A1565" s="882">
        <f>ROW()</f>
        <v>1565</v>
      </c>
      <c r="B1565" s="453"/>
      <c r="D1565" s="1205" t="s">
        <v>28</v>
      </c>
      <c r="E1565" s="1205"/>
      <c r="F1565" s="1205"/>
      <c r="G1565" s="1205"/>
      <c r="H1565" s="4"/>
      <c r="I1565" s="4"/>
      <c r="J1565" s="329"/>
      <c r="K1565" s="4"/>
      <c r="L1565" s="4"/>
      <c r="M1565" s="4"/>
      <c r="N1565" s="316"/>
      <c r="O1565" s="4"/>
      <c r="P1565" s="4"/>
      <c r="Q1565" s="4"/>
      <c r="R1565" s="4"/>
      <c r="S1565" s="4"/>
      <c r="T1565" s="252"/>
      <c r="U1565" s="53"/>
      <c r="V1565" s="53"/>
      <c r="W1565" s="53"/>
      <c r="X1565" s="53"/>
      <c r="Y1565" s="252"/>
      <c r="Z1565" s="53"/>
      <c r="AA1565" s="53"/>
      <c r="AB1565" s="53"/>
      <c r="AC1565" s="53"/>
      <c r="AD1565" s="53"/>
      <c r="AE1565" s="252"/>
      <c r="AF1565" s="53"/>
      <c r="AG1565" s="53"/>
      <c r="AH1565" s="53"/>
      <c r="AI1565" s="44"/>
      <c r="AJ1565" s="252"/>
      <c r="AK1565" s="53"/>
      <c r="AL1565" s="53"/>
      <c r="AM1565" s="53"/>
      <c r="AN1565" s="44"/>
    </row>
    <row r="1566" spans="1:40" outlineLevel="2">
      <c r="A1566" s="882">
        <f>ROW()</f>
        <v>1566</v>
      </c>
      <c r="B1566" s="453"/>
      <c r="D1566" s="1206" t="s">
        <v>443</v>
      </c>
      <c r="E1566" s="1206"/>
      <c r="F1566" s="1206"/>
      <c r="G1566" s="1206"/>
      <c r="H1566" s="28"/>
      <c r="I1566" s="28"/>
      <c r="J1566" s="1207"/>
      <c r="K1566" s="28"/>
      <c r="L1566" s="28"/>
      <c r="M1566" s="28"/>
      <c r="N1566" s="317"/>
      <c r="O1566" s="28"/>
      <c r="P1566" s="28"/>
      <c r="Q1566" s="28"/>
      <c r="R1566" s="28"/>
      <c r="S1566" s="28"/>
      <c r="T1566" s="253"/>
      <c r="U1566" s="54"/>
      <c r="V1566" s="54"/>
      <c r="W1566" s="54"/>
      <c r="X1566" s="54"/>
      <c r="Y1566" s="253"/>
      <c r="Z1566" s="54"/>
      <c r="AA1566" s="54"/>
      <c r="AB1566" s="54"/>
      <c r="AC1566" s="54"/>
      <c r="AD1566" s="54"/>
      <c r="AE1566" s="253"/>
      <c r="AF1566" s="54"/>
      <c r="AG1566" s="54"/>
      <c r="AH1566" s="54"/>
      <c r="AI1566" s="46"/>
      <c r="AJ1566" s="253"/>
      <c r="AK1566" s="54"/>
      <c r="AL1566" s="54"/>
      <c r="AM1566" s="54"/>
      <c r="AN1566" s="46"/>
    </row>
    <row r="1567" spans="1:40" outlineLevel="2">
      <c r="A1567" s="882">
        <f>ROW()</f>
        <v>1567</v>
      </c>
      <c r="B1567" s="453"/>
      <c r="D1567" s="452" t="s">
        <v>24</v>
      </c>
      <c r="H1567" s="458"/>
      <c r="I1567" s="458"/>
      <c r="J1567" s="459"/>
      <c r="K1567" s="458"/>
      <c r="L1567" s="458"/>
      <c r="M1567" s="458"/>
      <c r="N1567" s="463"/>
      <c r="O1567" s="458"/>
      <c r="P1567" s="458"/>
      <c r="Q1567" s="458"/>
      <c r="R1567" s="458"/>
      <c r="S1567" s="458"/>
      <c r="T1567" s="466">
        <f t="shared" ref="T1567:AN1567" si="1148">SUM(T1551:T1566)</f>
        <v>0</v>
      </c>
      <c r="U1567" s="444">
        <f t="shared" si="1148"/>
        <v>0</v>
      </c>
      <c r="V1567" s="444">
        <f t="shared" si="1148"/>
        <v>0</v>
      </c>
      <c r="W1567" s="444">
        <f t="shared" si="1148"/>
        <v>0</v>
      </c>
      <c r="X1567" s="444">
        <f t="shared" si="1148"/>
        <v>0</v>
      </c>
      <c r="Y1567" s="466">
        <f t="shared" si="1148"/>
        <v>0</v>
      </c>
      <c r="Z1567" s="444">
        <f t="shared" si="1148"/>
        <v>0</v>
      </c>
      <c r="AA1567" s="444">
        <f t="shared" si="1148"/>
        <v>0</v>
      </c>
      <c r="AB1567" s="444">
        <f t="shared" si="1148"/>
        <v>0</v>
      </c>
      <c r="AC1567" s="444">
        <f t="shared" si="1148"/>
        <v>0</v>
      </c>
      <c r="AD1567" s="444">
        <f t="shared" si="1148"/>
        <v>0</v>
      </c>
      <c r="AE1567" s="466">
        <f t="shared" si="1148"/>
        <v>0</v>
      </c>
      <c r="AF1567" s="444">
        <f t="shared" si="1148"/>
        <v>0</v>
      </c>
      <c r="AG1567" s="444">
        <f t="shared" si="1148"/>
        <v>0</v>
      </c>
      <c r="AH1567" s="444">
        <f t="shared" si="1148"/>
        <v>0</v>
      </c>
      <c r="AI1567" s="445">
        <f t="shared" si="1148"/>
        <v>0</v>
      </c>
      <c r="AJ1567" s="466">
        <f t="shared" si="1148"/>
        <v>0</v>
      </c>
      <c r="AK1567" s="444">
        <f t="shared" si="1148"/>
        <v>0</v>
      </c>
      <c r="AL1567" s="444">
        <f t="shared" si="1148"/>
        <v>0</v>
      </c>
      <c r="AM1567" s="444">
        <f t="shared" si="1148"/>
        <v>0</v>
      </c>
      <c r="AN1567" s="445">
        <f t="shared" si="1148"/>
        <v>0</v>
      </c>
    </row>
    <row r="1568" spans="1:40" outlineLevel="1">
      <c r="A1568" s="732" t="s">
        <v>21</v>
      </c>
      <c r="B1568" s="733"/>
      <c r="C1568" s="881"/>
      <c r="D1568" s="733"/>
      <c r="E1568" s="733"/>
      <c r="F1568" s="733"/>
      <c r="G1568" s="733"/>
      <c r="H1568" s="733"/>
      <c r="I1568" s="730"/>
      <c r="J1568" s="729"/>
      <c r="K1568" s="730"/>
      <c r="L1568" s="730"/>
      <c r="M1568" s="730"/>
      <c r="N1568" s="731"/>
      <c r="O1568" s="730"/>
      <c r="P1568" s="730"/>
      <c r="Q1568" s="730"/>
      <c r="R1568" s="730"/>
      <c r="S1568" s="730"/>
      <c r="T1568" s="729"/>
      <c r="U1568" s="730"/>
      <c r="V1568" s="730"/>
      <c r="W1568" s="730"/>
      <c r="X1568" s="730"/>
      <c r="Y1568" s="729"/>
      <c r="Z1568" s="730"/>
      <c r="AA1568" s="730"/>
      <c r="AB1568" s="730"/>
      <c r="AC1568" s="730"/>
      <c r="AD1568" s="730"/>
      <c r="AE1568" s="729"/>
      <c r="AF1568" s="730"/>
      <c r="AG1568" s="730"/>
      <c r="AH1568" s="730"/>
      <c r="AI1568" s="731"/>
      <c r="AJ1568" s="729"/>
      <c r="AK1568" s="730"/>
      <c r="AL1568" s="730"/>
      <c r="AM1568" s="730"/>
      <c r="AN1568" s="731"/>
    </row>
    <row r="1569" spans="1:40" outlineLevel="2">
      <c r="A1569" s="882">
        <f>ROW()</f>
        <v>1569</v>
      </c>
      <c r="B1569" s="453"/>
      <c r="D1569" s="452" t="s">
        <v>300</v>
      </c>
      <c r="H1569" s="458"/>
      <c r="I1569" s="458"/>
      <c r="J1569" s="459"/>
      <c r="K1569" s="458"/>
      <c r="L1569" s="458"/>
      <c r="M1569" s="458"/>
      <c r="N1569" s="463"/>
      <c r="O1569" s="157"/>
      <c r="P1569" s="157">
        <f t="shared" ref="P1569:AN1569" si="1149">-IF(P1515&lt;0,P1515,IF($D1569="Land",0,IF(P1497&lt;1,P1515,MAX(MIN(IF(P1497&gt;0,(P1515/P1497)*P$9,0),P1515*P$9),0))))</f>
        <v>-2.3082250000000002E-2</v>
      </c>
      <c r="Q1569" s="157">
        <f t="shared" si="1149"/>
        <v>-2.3082249999999999E-2</v>
      </c>
      <c r="R1569" s="157">
        <f t="shared" si="1149"/>
        <v>-2.3082250000000002E-2</v>
      </c>
      <c r="S1569" s="157">
        <f t="shared" si="1149"/>
        <v>-2.3082249999999999E-2</v>
      </c>
      <c r="T1569" s="324">
        <f t="shared" si="1149"/>
        <v>-1.1541124999999999E-2</v>
      </c>
      <c r="U1569" s="157">
        <f t="shared" si="1149"/>
        <v>-2.3082249999999999E-2</v>
      </c>
      <c r="V1569" s="157">
        <f t="shared" si="1149"/>
        <v>-2.3082249999999999E-2</v>
      </c>
      <c r="W1569" s="157">
        <f t="shared" si="1149"/>
        <v>-2.3082249999999999E-2</v>
      </c>
      <c r="X1569" s="157">
        <f t="shared" si="1149"/>
        <v>-2.3082250000000002E-2</v>
      </c>
      <c r="Y1569" s="595">
        <f t="shared" si="1149"/>
        <v>-1.1541124999999999E-2</v>
      </c>
      <c r="Z1569" s="596">
        <f t="shared" si="1149"/>
        <v>-2.3082250000000002E-2</v>
      </c>
      <c r="AA1569" s="596">
        <f t="shared" si="1149"/>
        <v>-2.3082250000000002E-2</v>
      </c>
      <c r="AB1569" s="596">
        <f t="shared" si="1149"/>
        <v>-2.3082250000000002E-2</v>
      </c>
      <c r="AC1569" s="596">
        <f t="shared" si="1149"/>
        <v>-2.3082250000000002E-2</v>
      </c>
      <c r="AD1569" s="596">
        <f t="shared" si="1149"/>
        <v>-2.3082250000000002E-2</v>
      </c>
      <c r="AE1569" s="595">
        <f t="shared" si="1149"/>
        <v>-2.3082250000000002E-2</v>
      </c>
      <c r="AF1569" s="596">
        <f t="shared" si="1149"/>
        <v>-2.3082250000000006E-2</v>
      </c>
      <c r="AG1569" s="596">
        <f t="shared" si="1149"/>
        <v>-2.3082250000000006E-2</v>
      </c>
      <c r="AH1569" s="596">
        <f t="shared" si="1149"/>
        <v>-2.3082250000000009E-2</v>
      </c>
      <c r="AI1569" s="594">
        <f t="shared" si="1149"/>
        <v>-2.3082250000000006E-2</v>
      </c>
      <c r="AJ1569" s="595">
        <f t="shared" si="1149"/>
        <v>-2.3082250000000006E-2</v>
      </c>
      <c r="AK1569" s="596">
        <f t="shared" si="1149"/>
        <v>0</v>
      </c>
      <c r="AL1569" s="596">
        <f t="shared" si="1149"/>
        <v>0</v>
      </c>
      <c r="AM1569" s="596">
        <f t="shared" si="1149"/>
        <v>0</v>
      </c>
      <c r="AN1569" s="594">
        <f t="shared" si="1149"/>
        <v>0</v>
      </c>
    </row>
    <row r="1570" spans="1:40" outlineLevel="2">
      <c r="A1570" s="882">
        <f>ROW()</f>
        <v>1570</v>
      </c>
      <c r="B1570" s="453"/>
      <c r="D1570" s="452" t="s">
        <v>301</v>
      </c>
      <c r="H1570" s="458"/>
      <c r="I1570" s="458"/>
      <c r="J1570" s="459"/>
      <c r="K1570" s="458"/>
      <c r="L1570" s="458"/>
      <c r="M1570" s="458"/>
      <c r="N1570" s="463"/>
      <c r="O1570" s="157"/>
      <c r="P1570" s="157">
        <f t="shared" ref="P1570:AN1570" si="1150">-IF(P1516&lt;0,P1516,IF($D1570="Land",0,IF(P1498&lt;1,P1516,MAX(MIN(IF(P1498&gt;0,(P1516/P1498)*P$9,0),P1516*P$9),0))))</f>
        <v>0</v>
      </c>
      <c r="Q1570" s="157">
        <f t="shared" si="1150"/>
        <v>0</v>
      </c>
      <c r="R1570" s="157">
        <f t="shared" si="1150"/>
        <v>0</v>
      </c>
      <c r="S1570" s="157">
        <f t="shared" si="1150"/>
        <v>0</v>
      </c>
      <c r="T1570" s="324">
        <f t="shared" si="1150"/>
        <v>0</v>
      </c>
      <c r="U1570" s="157">
        <f t="shared" si="1150"/>
        <v>0</v>
      </c>
      <c r="V1570" s="157">
        <f t="shared" si="1150"/>
        <v>0</v>
      </c>
      <c r="W1570" s="157">
        <f t="shared" si="1150"/>
        <v>0</v>
      </c>
      <c r="X1570" s="157">
        <f t="shared" si="1150"/>
        <v>0</v>
      </c>
      <c r="Y1570" s="595">
        <f t="shared" si="1150"/>
        <v>0</v>
      </c>
      <c r="Z1570" s="596">
        <f t="shared" si="1150"/>
        <v>0</v>
      </c>
      <c r="AA1570" s="596">
        <f t="shared" si="1150"/>
        <v>0</v>
      </c>
      <c r="AB1570" s="596">
        <f t="shared" si="1150"/>
        <v>0</v>
      </c>
      <c r="AC1570" s="596">
        <f t="shared" si="1150"/>
        <v>0</v>
      </c>
      <c r="AD1570" s="596">
        <f t="shared" si="1150"/>
        <v>0</v>
      </c>
      <c r="AE1570" s="595">
        <f t="shared" si="1150"/>
        <v>0</v>
      </c>
      <c r="AF1570" s="596">
        <f t="shared" si="1150"/>
        <v>0</v>
      </c>
      <c r="AG1570" s="596">
        <f t="shared" si="1150"/>
        <v>0</v>
      </c>
      <c r="AH1570" s="596">
        <f t="shared" si="1150"/>
        <v>0</v>
      </c>
      <c r="AI1570" s="594">
        <f t="shared" si="1150"/>
        <v>0</v>
      </c>
      <c r="AJ1570" s="595">
        <f t="shared" si="1150"/>
        <v>0</v>
      </c>
      <c r="AK1570" s="596">
        <f t="shared" si="1150"/>
        <v>0</v>
      </c>
      <c r="AL1570" s="596">
        <f t="shared" si="1150"/>
        <v>0</v>
      </c>
      <c r="AM1570" s="596">
        <f t="shared" si="1150"/>
        <v>0</v>
      </c>
      <c r="AN1570" s="594">
        <f t="shared" si="1150"/>
        <v>0</v>
      </c>
    </row>
    <row r="1571" spans="1:40" outlineLevel="2">
      <c r="A1571" s="882">
        <f>ROW()</f>
        <v>1571</v>
      </c>
      <c r="B1571" s="453"/>
      <c r="D1571" s="452" t="s">
        <v>29</v>
      </c>
      <c r="H1571" s="458"/>
      <c r="I1571" s="458"/>
      <c r="J1571" s="459"/>
      <c r="K1571" s="458"/>
      <c r="L1571" s="458"/>
      <c r="M1571" s="458"/>
      <c r="N1571" s="463"/>
      <c r="O1571" s="157"/>
      <c r="P1571" s="157">
        <f t="shared" ref="P1571:AN1571" si="1151">-IF(P1517&lt;0,P1517,IF($D1571="Land",0,IF(P1499&lt;1,P1517,MAX(MIN(IF(P1499&gt;0,(P1517/P1499)*P$9,0),P1517*P$9),0))))</f>
        <v>0</v>
      </c>
      <c r="Q1571" s="157">
        <f t="shared" si="1151"/>
        <v>0</v>
      </c>
      <c r="R1571" s="157">
        <f t="shared" si="1151"/>
        <v>0</v>
      </c>
      <c r="S1571" s="157">
        <f t="shared" si="1151"/>
        <v>0</v>
      </c>
      <c r="T1571" s="324">
        <f t="shared" si="1151"/>
        <v>0</v>
      </c>
      <c r="U1571" s="157">
        <f t="shared" si="1151"/>
        <v>0</v>
      </c>
      <c r="V1571" s="157">
        <f t="shared" si="1151"/>
        <v>0</v>
      </c>
      <c r="W1571" s="157">
        <f t="shared" si="1151"/>
        <v>0</v>
      </c>
      <c r="X1571" s="157">
        <f t="shared" si="1151"/>
        <v>0</v>
      </c>
      <c r="Y1571" s="595">
        <f t="shared" si="1151"/>
        <v>0</v>
      </c>
      <c r="Z1571" s="596">
        <f t="shared" si="1151"/>
        <v>0</v>
      </c>
      <c r="AA1571" s="596">
        <f t="shared" si="1151"/>
        <v>0</v>
      </c>
      <c r="AB1571" s="596">
        <f t="shared" si="1151"/>
        <v>0</v>
      </c>
      <c r="AC1571" s="596">
        <f t="shared" si="1151"/>
        <v>0</v>
      </c>
      <c r="AD1571" s="596">
        <f t="shared" si="1151"/>
        <v>0</v>
      </c>
      <c r="AE1571" s="595">
        <f t="shared" si="1151"/>
        <v>0</v>
      </c>
      <c r="AF1571" s="596">
        <f t="shared" si="1151"/>
        <v>0</v>
      </c>
      <c r="AG1571" s="596">
        <f t="shared" si="1151"/>
        <v>0</v>
      </c>
      <c r="AH1571" s="596">
        <f t="shared" si="1151"/>
        <v>0</v>
      </c>
      <c r="AI1571" s="594">
        <f t="shared" si="1151"/>
        <v>0</v>
      </c>
      <c r="AJ1571" s="595">
        <f t="shared" si="1151"/>
        <v>0</v>
      </c>
      <c r="AK1571" s="596">
        <f t="shared" si="1151"/>
        <v>0</v>
      </c>
      <c r="AL1571" s="596">
        <f t="shared" si="1151"/>
        <v>0</v>
      </c>
      <c r="AM1571" s="596">
        <f t="shared" si="1151"/>
        <v>0</v>
      </c>
      <c r="AN1571" s="594">
        <f t="shared" si="1151"/>
        <v>0</v>
      </c>
    </row>
    <row r="1572" spans="1:40" outlineLevel="2">
      <c r="A1572" s="882">
        <f>ROW()</f>
        <v>1572</v>
      </c>
      <c r="B1572" s="453"/>
      <c r="D1572" s="452" t="s">
        <v>30</v>
      </c>
      <c r="H1572" s="458"/>
      <c r="I1572" s="458"/>
      <c r="J1572" s="459"/>
      <c r="K1572" s="458"/>
      <c r="L1572" s="458"/>
      <c r="M1572" s="458"/>
      <c r="N1572" s="463"/>
      <c r="O1572" s="157"/>
      <c r="P1572" s="157">
        <f t="shared" ref="P1572:AN1572" si="1152">-IF(P1518&lt;0,P1518,IF($D1572="Land",0,IF(P1500&lt;1,P1518,MAX(MIN(IF(P1500&gt;0,(P1518/P1500)*P$9,0),P1518*P$9),0))))</f>
        <v>-0.35053674255</v>
      </c>
      <c r="Q1572" s="157">
        <f t="shared" si="1152"/>
        <v>-0.35053674255</v>
      </c>
      <c r="R1572" s="157">
        <f t="shared" si="1152"/>
        <v>-0.35053674255</v>
      </c>
      <c r="S1572" s="157">
        <f t="shared" si="1152"/>
        <v>-0.35053674255</v>
      </c>
      <c r="T1572" s="324">
        <f t="shared" si="1152"/>
        <v>-0.175268371275</v>
      </c>
      <c r="U1572" s="157">
        <f t="shared" si="1152"/>
        <v>-0.35053674255</v>
      </c>
      <c r="V1572" s="157">
        <f t="shared" si="1152"/>
        <v>-0.35053674255</v>
      </c>
      <c r="W1572" s="157">
        <f t="shared" si="1152"/>
        <v>-0.35053674255</v>
      </c>
      <c r="X1572" s="157">
        <f t="shared" si="1152"/>
        <v>-0.35053674254999995</v>
      </c>
      <c r="Y1572" s="595">
        <f t="shared" si="1152"/>
        <v>-0.17526837127499997</v>
      </c>
      <c r="Z1572" s="596">
        <f t="shared" si="1152"/>
        <v>-0.35053674254999995</v>
      </c>
      <c r="AA1572" s="596">
        <f t="shared" si="1152"/>
        <v>-0.35053674254999995</v>
      </c>
      <c r="AB1572" s="596">
        <f t="shared" si="1152"/>
        <v>-0.35053674254999989</v>
      </c>
      <c r="AC1572" s="596">
        <f t="shared" si="1152"/>
        <v>-0.35053674254999989</v>
      </c>
      <c r="AD1572" s="596">
        <f t="shared" si="1152"/>
        <v>-0.35053674254999984</v>
      </c>
      <c r="AE1572" s="595">
        <f t="shared" si="1152"/>
        <v>-0.35053674254999989</v>
      </c>
      <c r="AF1572" s="596">
        <f t="shared" si="1152"/>
        <v>-0.35053674254999989</v>
      </c>
      <c r="AG1572" s="596">
        <f t="shared" si="1152"/>
        <v>-0.35053674254999989</v>
      </c>
      <c r="AH1572" s="596">
        <f t="shared" si="1152"/>
        <v>-0.35053674254999989</v>
      </c>
      <c r="AI1572" s="594">
        <f t="shared" si="1152"/>
        <v>-0.35053674254999989</v>
      </c>
      <c r="AJ1572" s="595">
        <f t="shared" si="1152"/>
        <v>-0.35053674254999989</v>
      </c>
      <c r="AK1572" s="596">
        <f t="shared" si="1152"/>
        <v>0</v>
      </c>
      <c r="AL1572" s="596">
        <f t="shared" si="1152"/>
        <v>0</v>
      </c>
      <c r="AM1572" s="596">
        <f t="shared" si="1152"/>
        <v>0</v>
      </c>
      <c r="AN1572" s="594">
        <f t="shared" si="1152"/>
        <v>0</v>
      </c>
    </row>
    <row r="1573" spans="1:40" outlineLevel="2">
      <c r="A1573" s="882">
        <f>ROW()</f>
        <v>1573</v>
      </c>
      <c r="B1573" s="453"/>
      <c r="D1573" s="452" t="s">
        <v>31</v>
      </c>
      <c r="H1573" s="458"/>
      <c r="I1573" s="458"/>
      <c r="J1573" s="459"/>
      <c r="K1573" s="458"/>
      <c r="L1573" s="458"/>
      <c r="M1573" s="458"/>
      <c r="N1573" s="463"/>
      <c r="O1573" s="157"/>
      <c r="P1573" s="157">
        <f t="shared" ref="P1573:AN1573" si="1153">-IF(P1519&lt;0,P1519,IF($D1573="Land",0,IF(P1501&lt;1,P1519,MAX(MIN(IF(P1501&gt;0,(P1519/P1501)*P$9,0),P1519*P$9),0))))</f>
        <v>0</v>
      </c>
      <c r="Q1573" s="157">
        <f t="shared" si="1153"/>
        <v>0</v>
      </c>
      <c r="R1573" s="157">
        <f t="shared" si="1153"/>
        <v>0</v>
      </c>
      <c r="S1573" s="157">
        <f t="shared" si="1153"/>
        <v>0</v>
      </c>
      <c r="T1573" s="324">
        <f t="shared" si="1153"/>
        <v>0</v>
      </c>
      <c r="U1573" s="157">
        <f t="shared" si="1153"/>
        <v>0</v>
      </c>
      <c r="V1573" s="157">
        <f t="shared" si="1153"/>
        <v>0</v>
      </c>
      <c r="W1573" s="157">
        <f t="shared" si="1153"/>
        <v>0</v>
      </c>
      <c r="X1573" s="157">
        <f t="shared" si="1153"/>
        <v>0</v>
      </c>
      <c r="Y1573" s="595">
        <f t="shared" si="1153"/>
        <v>0</v>
      </c>
      <c r="Z1573" s="596">
        <f t="shared" si="1153"/>
        <v>0</v>
      </c>
      <c r="AA1573" s="596">
        <f t="shared" si="1153"/>
        <v>0</v>
      </c>
      <c r="AB1573" s="596">
        <f t="shared" si="1153"/>
        <v>0</v>
      </c>
      <c r="AC1573" s="596">
        <f t="shared" si="1153"/>
        <v>0</v>
      </c>
      <c r="AD1573" s="596">
        <f t="shared" si="1153"/>
        <v>0</v>
      </c>
      <c r="AE1573" s="595">
        <f t="shared" si="1153"/>
        <v>0</v>
      </c>
      <c r="AF1573" s="596">
        <f t="shared" si="1153"/>
        <v>0</v>
      </c>
      <c r="AG1573" s="596">
        <f t="shared" si="1153"/>
        <v>0</v>
      </c>
      <c r="AH1573" s="596">
        <f t="shared" si="1153"/>
        <v>0</v>
      </c>
      <c r="AI1573" s="594">
        <f t="shared" si="1153"/>
        <v>0</v>
      </c>
      <c r="AJ1573" s="595">
        <f t="shared" si="1153"/>
        <v>0</v>
      </c>
      <c r="AK1573" s="596">
        <f t="shared" si="1153"/>
        <v>0</v>
      </c>
      <c r="AL1573" s="596">
        <f t="shared" si="1153"/>
        <v>0</v>
      </c>
      <c r="AM1573" s="596">
        <f t="shared" si="1153"/>
        <v>0</v>
      </c>
      <c r="AN1573" s="594">
        <f t="shared" si="1153"/>
        <v>0</v>
      </c>
    </row>
    <row r="1574" spans="1:40" outlineLevel="2">
      <c r="A1574" s="882">
        <f>ROW()</f>
        <v>1574</v>
      </c>
      <c r="B1574" s="453"/>
      <c r="D1574" s="452" t="s">
        <v>32</v>
      </c>
      <c r="H1574" s="458"/>
      <c r="I1574" s="458"/>
      <c r="J1574" s="459"/>
      <c r="K1574" s="458"/>
      <c r="L1574" s="458"/>
      <c r="M1574" s="458"/>
      <c r="N1574" s="463"/>
      <c r="O1574" s="157"/>
      <c r="P1574" s="157">
        <f t="shared" ref="P1574:AN1574" si="1154">-IF(P1520&lt;0,P1520,IF($D1574="Land",0,IF(P1502&lt;1,P1520,MAX(MIN(IF(P1502&gt;0,(P1520/P1502)*P$9,0),P1520*P$9),0))))</f>
        <v>-2.4937500000000003E-3</v>
      </c>
      <c r="Q1574" s="157">
        <f t="shared" si="1154"/>
        <v>-2.4937499999999999E-3</v>
      </c>
      <c r="R1574" s="157">
        <f t="shared" si="1154"/>
        <v>-2.4937499999999999E-3</v>
      </c>
      <c r="S1574" s="157">
        <f t="shared" si="1154"/>
        <v>-2.4937499999999999E-3</v>
      </c>
      <c r="T1574" s="324">
        <f t="shared" si="1154"/>
        <v>-1.2468749999999999E-3</v>
      </c>
      <c r="U1574" s="157">
        <f t="shared" si="1154"/>
        <v>-2.4937499999999999E-3</v>
      </c>
      <c r="V1574" s="157">
        <f t="shared" si="1154"/>
        <v>-2.4937499999999999E-3</v>
      </c>
      <c r="W1574" s="157">
        <f t="shared" si="1154"/>
        <v>-2.4937499999999999E-3</v>
      </c>
      <c r="X1574" s="157">
        <f t="shared" si="1154"/>
        <v>-2.4937499999999999E-3</v>
      </c>
      <c r="Y1574" s="595">
        <f t="shared" si="1154"/>
        <v>-1.2468749999999997E-3</v>
      </c>
      <c r="Z1574" s="596">
        <f t="shared" si="1154"/>
        <v>-2.4937499999999999E-3</v>
      </c>
      <c r="AA1574" s="596">
        <f t="shared" si="1154"/>
        <v>-2.4937499999999999E-3</v>
      </c>
      <c r="AB1574" s="596">
        <f t="shared" si="1154"/>
        <v>-2.4937499999999994E-3</v>
      </c>
      <c r="AC1574" s="596">
        <f t="shared" si="1154"/>
        <v>-2.4937499999999994E-3</v>
      </c>
      <c r="AD1574" s="596">
        <f t="shared" si="1154"/>
        <v>-2.4937499999999994E-3</v>
      </c>
      <c r="AE1574" s="595">
        <f t="shared" si="1154"/>
        <v>-2.493749999999999E-3</v>
      </c>
      <c r="AF1574" s="596">
        <f t="shared" si="1154"/>
        <v>-2.4937499999999994E-3</v>
      </c>
      <c r="AG1574" s="596">
        <f t="shared" si="1154"/>
        <v>-2.4937499999999994E-3</v>
      </c>
      <c r="AH1574" s="596">
        <f t="shared" si="1154"/>
        <v>-2.4937499999999994E-3</v>
      </c>
      <c r="AI1574" s="594">
        <f t="shared" si="1154"/>
        <v>-2.493749999999999E-3</v>
      </c>
      <c r="AJ1574" s="595">
        <f t="shared" si="1154"/>
        <v>-2.4937499999999994E-3</v>
      </c>
      <c r="AK1574" s="596">
        <f t="shared" si="1154"/>
        <v>-2.4937499999999994E-3</v>
      </c>
      <c r="AL1574" s="596">
        <f t="shared" si="1154"/>
        <v>-2.4937499999999994E-3</v>
      </c>
      <c r="AM1574" s="596">
        <f t="shared" si="1154"/>
        <v>-2.493749999999999E-3</v>
      </c>
      <c r="AN1574" s="594">
        <f t="shared" si="1154"/>
        <v>-2.4937499999999994E-3</v>
      </c>
    </row>
    <row r="1575" spans="1:40" outlineLevel="2">
      <c r="A1575" s="882">
        <f>ROW()</f>
        <v>1575</v>
      </c>
      <c r="B1575" s="453"/>
      <c r="D1575" s="452" t="s">
        <v>33</v>
      </c>
      <c r="H1575" s="458"/>
      <c r="I1575" s="458"/>
      <c r="J1575" s="459"/>
      <c r="K1575" s="458"/>
      <c r="L1575" s="458"/>
      <c r="M1575" s="458"/>
      <c r="N1575" s="463"/>
      <c r="O1575" s="157"/>
      <c r="P1575" s="157">
        <f t="shared" ref="P1575:AN1575" si="1155">-IF(P1521&lt;0,P1521,IF($D1575="Land",0,IF(P1503&lt;1,P1521,MAX(MIN(IF(P1503&gt;0,(P1521/P1503)*P$9,0),P1521*P$9),0))))</f>
        <v>0</v>
      </c>
      <c r="Q1575" s="157">
        <f t="shared" si="1155"/>
        <v>0</v>
      </c>
      <c r="R1575" s="157">
        <f t="shared" si="1155"/>
        <v>0</v>
      </c>
      <c r="S1575" s="157">
        <f t="shared" si="1155"/>
        <v>0</v>
      </c>
      <c r="T1575" s="324">
        <f t="shared" si="1155"/>
        <v>0</v>
      </c>
      <c r="U1575" s="157">
        <f t="shared" si="1155"/>
        <v>0</v>
      </c>
      <c r="V1575" s="157">
        <f t="shared" si="1155"/>
        <v>0</v>
      </c>
      <c r="W1575" s="157">
        <f t="shared" si="1155"/>
        <v>0</v>
      </c>
      <c r="X1575" s="157">
        <f t="shared" si="1155"/>
        <v>0</v>
      </c>
      <c r="Y1575" s="595">
        <f t="shared" si="1155"/>
        <v>0</v>
      </c>
      <c r="Z1575" s="596">
        <f t="shared" si="1155"/>
        <v>0</v>
      </c>
      <c r="AA1575" s="596">
        <f t="shared" si="1155"/>
        <v>0</v>
      </c>
      <c r="AB1575" s="596">
        <f t="shared" si="1155"/>
        <v>0</v>
      </c>
      <c r="AC1575" s="596">
        <f t="shared" si="1155"/>
        <v>0</v>
      </c>
      <c r="AD1575" s="596">
        <f t="shared" si="1155"/>
        <v>0</v>
      </c>
      <c r="AE1575" s="595">
        <f t="shared" si="1155"/>
        <v>0</v>
      </c>
      <c r="AF1575" s="596">
        <f t="shared" si="1155"/>
        <v>0</v>
      </c>
      <c r="AG1575" s="596">
        <f t="shared" si="1155"/>
        <v>0</v>
      </c>
      <c r="AH1575" s="596">
        <f t="shared" si="1155"/>
        <v>0</v>
      </c>
      <c r="AI1575" s="594">
        <f t="shared" si="1155"/>
        <v>0</v>
      </c>
      <c r="AJ1575" s="595">
        <f t="shared" si="1155"/>
        <v>0</v>
      </c>
      <c r="AK1575" s="596">
        <f t="shared" si="1155"/>
        <v>0</v>
      </c>
      <c r="AL1575" s="596">
        <f t="shared" si="1155"/>
        <v>0</v>
      </c>
      <c r="AM1575" s="596">
        <f t="shared" si="1155"/>
        <v>0</v>
      </c>
      <c r="AN1575" s="594">
        <f t="shared" si="1155"/>
        <v>0</v>
      </c>
    </row>
    <row r="1576" spans="1:40" outlineLevel="2">
      <c r="A1576" s="882">
        <f>ROW()</f>
        <v>1576</v>
      </c>
      <c r="B1576" s="453"/>
      <c r="D1576" s="452" t="s">
        <v>27</v>
      </c>
      <c r="H1576" s="458"/>
      <c r="I1576" s="458"/>
      <c r="J1576" s="459"/>
      <c r="K1576" s="458"/>
      <c r="L1576" s="458"/>
      <c r="M1576" s="458"/>
      <c r="N1576" s="463"/>
      <c r="O1576" s="157"/>
      <c r="P1576" s="157">
        <f t="shared" ref="P1576:AN1576" si="1156">-IF(P1522&lt;0,P1522,IF($D1576="Land",0,IF(P1504&lt;1,P1522,MAX(MIN(IF(P1504&gt;0,(P1522/P1504)*P$9,0),P1522*P$9),0))))</f>
        <v>0</v>
      </c>
      <c r="Q1576" s="157">
        <f t="shared" si="1156"/>
        <v>0</v>
      </c>
      <c r="R1576" s="157">
        <f t="shared" si="1156"/>
        <v>0</v>
      </c>
      <c r="S1576" s="157">
        <f t="shared" si="1156"/>
        <v>0</v>
      </c>
      <c r="T1576" s="324">
        <f t="shared" si="1156"/>
        <v>0</v>
      </c>
      <c r="U1576" s="157">
        <f t="shared" si="1156"/>
        <v>0</v>
      </c>
      <c r="V1576" s="157">
        <f t="shared" si="1156"/>
        <v>0</v>
      </c>
      <c r="W1576" s="157">
        <f t="shared" si="1156"/>
        <v>0</v>
      </c>
      <c r="X1576" s="157">
        <f t="shared" si="1156"/>
        <v>0</v>
      </c>
      <c r="Y1576" s="595">
        <f t="shared" si="1156"/>
        <v>0</v>
      </c>
      <c r="Z1576" s="596">
        <f t="shared" si="1156"/>
        <v>0</v>
      </c>
      <c r="AA1576" s="596">
        <f t="shared" si="1156"/>
        <v>0</v>
      </c>
      <c r="AB1576" s="596">
        <f t="shared" si="1156"/>
        <v>0</v>
      </c>
      <c r="AC1576" s="596">
        <f t="shared" si="1156"/>
        <v>0</v>
      </c>
      <c r="AD1576" s="596">
        <f t="shared" si="1156"/>
        <v>0</v>
      </c>
      <c r="AE1576" s="595">
        <f t="shared" si="1156"/>
        <v>0</v>
      </c>
      <c r="AF1576" s="596">
        <f t="shared" si="1156"/>
        <v>0</v>
      </c>
      <c r="AG1576" s="596">
        <f t="shared" si="1156"/>
        <v>0</v>
      </c>
      <c r="AH1576" s="596">
        <f t="shared" si="1156"/>
        <v>0</v>
      </c>
      <c r="AI1576" s="594">
        <f t="shared" si="1156"/>
        <v>0</v>
      </c>
      <c r="AJ1576" s="595">
        <f t="shared" si="1156"/>
        <v>0</v>
      </c>
      <c r="AK1576" s="596">
        <f t="shared" si="1156"/>
        <v>0</v>
      </c>
      <c r="AL1576" s="596">
        <f t="shared" si="1156"/>
        <v>0</v>
      </c>
      <c r="AM1576" s="596">
        <f t="shared" si="1156"/>
        <v>0</v>
      </c>
      <c r="AN1576" s="594">
        <f t="shared" si="1156"/>
        <v>0</v>
      </c>
    </row>
    <row r="1577" spans="1:40" outlineLevel="2">
      <c r="A1577" s="882">
        <f>ROW()</f>
        <v>1577</v>
      </c>
      <c r="B1577" s="453"/>
      <c r="D1577" s="452" t="s">
        <v>34</v>
      </c>
      <c r="H1577" s="458"/>
      <c r="I1577" s="458"/>
      <c r="J1577" s="459"/>
      <c r="K1577" s="458"/>
      <c r="L1577" s="458"/>
      <c r="M1577" s="458"/>
      <c r="N1577" s="463"/>
      <c r="O1577" s="157"/>
      <c r="P1577" s="157">
        <f t="shared" ref="P1577:AN1577" si="1157">-IF(P1523&lt;0,P1523,IF($D1577="Land",0,IF(P1505&lt;1,P1523,MAX(MIN(IF(P1505&gt;0,(P1523/P1505)*P$9,0),P1523*P$9),0))))</f>
        <v>-0.66064822975199988</v>
      </c>
      <c r="Q1577" s="157">
        <f t="shared" si="1157"/>
        <v>-0.66064822975199988</v>
      </c>
      <c r="R1577" s="157">
        <f t="shared" si="1157"/>
        <v>-0.66064822975199977</v>
      </c>
      <c r="S1577" s="157">
        <f t="shared" si="1157"/>
        <v>-0.66064822975199988</v>
      </c>
      <c r="T1577" s="324">
        <f t="shared" si="1157"/>
        <v>-0.33032411487599989</v>
      </c>
      <c r="U1577" s="157">
        <f t="shared" si="1157"/>
        <v>-0.66064822975199988</v>
      </c>
      <c r="V1577" s="157">
        <f t="shared" si="1157"/>
        <v>-0.66064822975199977</v>
      </c>
      <c r="W1577" s="157">
        <f t="shared" si="1157"/>
        <v>-0.66064822975199988</v>
      </c>
      <c r="X1577" s="157">
        <f t="shared" si="1157"/>
        <v>-0.66064822975199977</v>
      </c>
      <c r="Y1577" s="595">
        <f t="shared" si="1157"/>
        <v>-0.33032411487599989</v>
      </c>
      <c r="Z1577" s="596">
        <f t="shared" si="1157"/>
        <v>-0.66064822975199977</v>
      </c>
      <c r="AA1577" s="596">
        <f t="shared" si="1157"/>
        <v>-0.66064822975199988</v>
      </c>
      <c r="AB1577" s="596">
        <f t="shared" si="1157"/>
        <v>-0.66064822975199977</v>
      </c>
      <c r="AC1577" s="596">
        <f t="shared" si="1157"/>
        <v>-0.66064822975199966</v>
      </c>
      <c r="AD1577" s="596">
        <f t="shared" si="1157"/>
        <v>-0.66064822975199966</v>
      </c>
      <c r="AE1577" s="595">
        <f t="shared" si="1157"/>
        <v>-0.66064822975199966</v>
      </c>
      <c r="AF1577" s="596">
        <f t="shared" si="1157"/>
        <v>-0.66064822975199966</v>
      </c>
      <c r="AG1577" s="596">
        <f t="shared" si="1157"/>
        <v>-0.66064822975199966</v>
      </c>
      <c r="AH1577" s="596">
        <f t="shared" si="1157"/>
        <v>-0.66064822975199966</v>
      </c>
      <c r="AI1577" s="594">
        <f t="shared" si="1157"/>
        <v>-0.66064822975199966</v>
      </c>
      <c r="AJ1577" s="595">
        <f t="shared" si="1157"/>
        <v>-0.66064822975199966</v>
      </c>
      <c r="AK1577" s="596">
        <f t="shared" si="1157"/>
        <v>-0.66064822975199955</v>
      </c>
      <c r="AL1577" s="596">
        <f t="shared" si="1157"/>
        <v>-0.66064822975199955</v>
      </c>
      <c r="AM1577" s="596">
        <f t="shared" si="1157"/>
        <v>-0.66064822975199955</v>
      </c>
      <c r="AN1577" s="594">
        <f t="shared" si="1157"/>
        <v>-0.66064822975199955</v>
      </c>
    </row>
    <row r="1578" spans="1:40" outlineLevel="2">
      <c r="A1578" s="882">
        <f>ROW()</f>
        <v>1578</v>
      </c>
      <c r="B1578" s="453"/>
      <c r="D1578" s="452" t="s">
        <v>35</v>
      </c>
      <c r="H1578" s="458"/>
      <c r="I1578" s="458"/>
      <c r="J1578" s="459"/>
      <c r="K1578" s="458"/>
      <c r="L1578" s="458"/>
      <c r="M1578" s="458"/>
      <c r="N1578" s="463"/>
      <c r="O1578" s="157"/>
      <c r="P1578" s="157">
        <f t="shared" ref="P1578:AN1578" si="1158">-IF(P1524&lt;0,P1524,IF($D1578="Land",0,IF(P1506&lt;1,P1524,MAX(MIN(IF(P1506&gt;0,(P1524/P1506)*P$9,0),P1524*P$9),0))))</f>
        <v>0</v>
      </c>
      <c r="Q1578" s="157">
        <f t="shared" si="1158"/>
        <v>0</v>
      </c>
      <c r="R1578" s="157">
        <f t="shared" si="1158"/>
        <v>0</v>
      </c>
      <c r="S1578" s="157">
        <f t="shared" si="1158"/>
        <v>0</v>
      </c>
      <c r="T1578" s="324">
        <f t="shared" si="1158"/>
        <v>0</v>
      </c>
      <c r="U1578" s="157">
        <f t="shared" si="1158"/>
        <v>0</v>
      </c>
      <c r="V1578" s="157">
        <f t="shared" si="1158"/>
        <v>0</v>
      </c>
      <c r="W1578" s="157">
        <f t="shared" si="1158"/>
        <v>0</v>
      </c>
      <c r="X1578" s="157">
        <f t="shared" si="1158"/>
        <v>0</v>
      </c>
      <c r="Y1578" s="595">
        <f t="shared" si="1158"/>
        <v>0</v>
      </c>
      <c r="Z1578" s="596">
        <f t="shared" si="1158"/>
        <v>0</v>
      </c>
      <c r="AA1578" s="596">
        <f t="shared" si="1158"/>
        <v>0</v>
      </c>
      <c r="AB1578" s="596">
        <f t="shared" si="1158"/>
        <v>0</v>
      </c>
      <c r="AC1578" s="596">
        <f t="shared" si="1158"/>
        <v>0</v>
      </c>
      <c r="AD1578" s="596">
        <f t="shared" si="1158"/>
        <v>0</v>
      </c>
      <c r="AE1578" s="595">
        <f t="shared" si="1158"/>
        <v>0</v>
      </c>
      <c r="AF1578" s="596">
        <f t="shared" si="1158"/>
        <v>0</v>
      </c>
      <c r="AG1578" s="596">
        <f t="shared" si="1158"/>
        <v>0</v>
      </c>
      <c r="AH1578" s="596">
        <f t="shared" si="1158"/>
        <v>0</v>
      </c>
      <c r="AI1578" s="594">
        <f t="shared" si="1158"/>
        <v>0</v>
      </c>
      <c r="AJ1578" s="595">
        <f t="shared" si="1158"/>
        <v>0</v>
      </c>
      <c r="AK1578" s="596">
        <f t="shared" si="1158"/>
        <v>0</v>
      </c>
      <c r="AL1578" s="596">
        <f t="shared" si="1158"/>
        <v>0</v>
      </c>
      <c r="AM1578" s="596">
        <f t="shared" si="1158"/>
        <v>0</v>
      </c>
      <c r="AN1578" s="594">
        <f t="shared" si="1158"/>
        <v>0</v>
      </c>
    </row>
    <row r="1579" spans="1:40" outlineLevel="2">
      <c r="A1579" s="882">
        <f>ROW()</f>
        <v>1579</v>
      </c>
      <c r="B1579" s="453"/>
      <c r="D1579" s="452" t="s">
        <v>302</v>
      </c>
      <c r="H1579" s="458"/>
      <c r="I1579" s="458"/>
      <c r="J1579" s="459"/>
      <c r="K1579" s="458"/>
      <c r="L1579" s="458"/>
      <c r="M1579" s="458"/>
      <c r="N1579" s="463"/>
      <c r="O1579" s="157"/>
      <c r="P1579" s="157">
        <f t="shared" ref="P1579:AN1579" si="1159">-IF(P1525&lt;0,P1525,IF($D1579="Land",0,IF(P1507&lt;1,P1525,MAX(MIN(IF(P1507&gt;0,(P1525/P1507)*P$9,0),P1525*P$9),0))))</f>
        <v>0</v>
      </c>
      <c r="Q1579" s="157">
        <f t="shared" si="1159"/>
        <v>0</v>
      </c>
      <c r="R1579" s="157">
        <f t="shared" si="1159"/>
        <v>0</v>
      </c>
      <c r="S1579" s="157">
        <f t="shared" si="1159"/>
        <v>0</v>
      </c>
      <c r="T1579" s="324">
        <f t="shared" si="1159"/>
        <v>0</v>
      </c>
      <c r="U1579" s="157">
        <f t="shared" si="1159"/>
        <v>0</v>
      </c>
      <c r="V1579" s="157">
        <f t="shared" si="1159"/>
        <v>0</v>
      </c>
      <c r="W1579" s="157">
        <f t="shared" si="1159"/>
        <v>0</v>
      </c>
      <c r="X1579" s="157">
        <f t="shared" si="1159"/>
        <v>0</v>
      </c>
      <c r="Y1579" s="595">
        <f t="shared" si="1159"/>
        <v>0</v>
      </c>
      <c r="Z1579" s="596">
        <f t="shared" si="1159"/>
        <v>0</v>
      </c>
      <c r="AA1579" s="596">
        <f t="shared" si="1159"/>
        <v>0</v>
      </c>
      <c r="AB1579" s="596">
        <f t="shared" si="1159"/>
        <v>0</v>
      </c>
      <c r="AC1579" s="596">
        <f t="shared" si="1159"/>
        <v>0</v>
      </c>
      <c r="AD1579" s="596">
        <f t="shared" si="1159"/>
        <v>0</v>
      </c>
      <c r="AE1579" s="595">
        <f t="shared" si="1159"/>
        <v>0</v>
      </c>
      <c r="AF1579" s="596">
        <f t="shared" si="1159"/>
        <v>0</v>
      </c>
      <c r="AG1579" s="596">
        <f t="shared" si="1159"/>
        <v>0</v>
      </c>
      <c r="AH1579" s="596">
        <f t="shared" si="1159"/>
        <v>0</v>
      </c>
      <c r="AI1579" s="594">
        <f t="shared" si="1159"/>
        <v>0</v>
      </c>
      <c r="AJ1579" s="595">
        <f t="shared" si="1159"/>
        <v>0</v>
      </c>
      <c r="AK1579" s="596">
        <f t="shared" si="1159"/>
        <v>0</v>
      </c>
      <c r="AL1579" s="596">
        <f t="shared" si="1159"/>
        <v>0</v>
      </c>
      <c r="AM1579" s="596">
        <f t="shared" si="1159"/>
        <v>0</v>
      </c>
      <c r="AN1579" s="594">
        <f t="shared" si="1159"/>
        <v>0</v>
      </c>
    </row>
    <row r="1580" spans="1:40" outlineLevel="2">
      <c r="A1580" s="882">
        <f>ROW()</f>
        <v>1580</v>
      </c>
      <c r="B1580" s="453"/>
      <c r="D1580" s="452" t="s">
        <v>36</v>
      </c>
      <c r="H1580" s="458"/>
      <c r="I1580" s="458"/>
      <c r="J1580" s="459"/>
      <c r="K1580" s="458"/>
      <c r="L1580" s="458"/>
      <c r="M1580" s="458"/>
      <c r="N1580" s="463"/>
      <c r="O1580" s="157"/>
      <c r="P1580" s="157">
        <f t="shared" ref="P1580:AN1580" si="1160">-IF(P1526&lt;0,P1526,IF($D1580="Land",0,IF(P1508&lt;1,P1526,MAX(MIN(IF(P1508&gt;0,(P1526/P1508)*P$9,0),P1526*P$9),0))))</f>
        <v>-9.2607888099999994E-2</v>
      </c>
      <c r="Q1580" s="157">
        <f t="shared" si="1160"/>
        <v>-9.2607888099999994E-2</v>
      </c>
      <c r="R1580" s="157">
        <f t="shared" si="1160"/>
        <v>-9.2607888100000008E-2</v>
      </c>
      <c r="S1580" s="157">
        <f t="shared" si="1160"/>
        <v>-9.2607888100000008E-2</v>
      </c>
      <c r="T1580" s="324">
        <f t="shared" si="1160"/>
        <v>0</v>
      </c>
      <c r="U1580" s="157">
        <f t="shared" si="1160"/>
        <v>0</v>
      </c>
      <c r="V1580" s="157">
        <f t="shared" si="1160"/>
        <v>0</v>
      </c>
      <c r="W1580" s="157">
        <f t="shared" si="1160"/>
        <v>0</v>
      </c>
      <c r="X1580" s="157">
        <f t="shared" si="1160"/>
        <v>0</v>
      </c>
      <c r="Y1580" s="595">
        <f t="shared" si="1160"/>
        <v>0</v>
      </c>
      <c r="Z1580" s="596">
        <f t="shared" si="1160"/>
        <v>0</v>
      </c>
      <c r="AA1580" s="596">
        <f t="shared" si="1160"/>
        <v>0</v>
      </c>
      <c r="AB1580" s="596">
        <f t="shared" si="1160"/>
        <v>0</v>
      </c>
      <c r="AC1580" s="596">
        <f t="shared" si="1160"/>
        <v>0</v>
      </c>
      <c r="AD1580" s="596">
        <f t="shared" si="1160"/>
        <v>0</v>
      </c>
      <c r="AE1580" s="595">
        <f t="shared" si="1160"/>
        <v>0</v>
      </c>
      <c r="AF1580" s="596">
        <f t="shared" si="1160"/>
        <v>0</v>
      </c>
      <c r="AG1580" s="596">
        <f t="shared" si="1160"/>
        <v>0</v>
      </c>
      <c r="AH1580" s="596">
        <f t="shared" si="1160"/>
        <v>0</v>
      </c>
      <c r="AI1580" s="594">
        <f t="shared" si="1160"/>
        <v>0</v>
      </c>
      <c r="AJ1580" s="595">
        <f t="shared" si="1160"/>
        <v>0</v>
      </c>
      <c r="AK1580" s="596">
        <f t="shared" si="1160"/>
        <v>0</v>
      </c>
      <c r="AL1580" s="596">
        <f t="shared" si="1160"/>
        <v>0</v>
      </c>
      <c r="AM1580" s="596">
        <f t="shared" si="1160"/>
        <v>0</v>
      </c>
      <c r="AN1580" s="594">
        <f t="shared" si="1160"/>
        <v>0</v>
      </c>
    </row>
    <row r="1581" spans="1:40" outlineLevel="2">
      <c r="A1581" s="882">
        <f>ROW()</f>
        <v>1581</v>
      </c>
      <c r="B1581" s="453"/>
      <c r="D1581" s="452" t="s">
        <v>583</v>
      </c>
      <c r="H1581" s="458"/>
      <c r="I1581" s="458"/>
      <c r="J1581" s="459"/>
      <c r="K1581" s="458"/>
      <c r="L1581" s="458"/>
      <c r="M1581" s="458"/>
      <c r="N1581" s="463"/>
      <c r="O1581" s="157"/>
      <c r="P1581" s="157">
        <f t="shared" ref="P1581:AN1581" si="1161">-IF(P1527&lt;0,P1527,IF($D1581="Land",0,IF(P1509&lt;1,P1527,MAX(MIN(IF(P1509&gt;0,(P1527/P1509)*P$9,0),P1527*P$9),0))))</f>
        <v>0</v>
      </c>
      <c r="Q1581" s="157">
        <f t="shared" si="1161"/>
        <v>0</v>
      </c>
      <c r="R1581" s="157">
        <f t="shared" si="1161"/>
        <v>0</v>
      </c>
      <c r="S1581" s="157">
        <f t="shared" si="1161"/>
        <v>0</v>
      </c>
      <c r="T1581" s="324">
        <f t="shared" si="1161"/>
        <v>0</v>
      </c>
      <c r="U1581" s="157">
        <f t="shared" si="1161"/>
        <v>0</v>
      </c>
      <c r="V1581" s="157">
        <f t="shared" si="1161"/>
        <v>0</v>
      </c>
      <c r="W1581" s="157">
        <f t="shared" si="1161"/>
        <v>0</v>
      </c>
      <c r="X1581" s="157">
        <f t="shared" si="1161"/>
        <v>0</v>
      </c>
      <c r="Y1581" s="595">
        <f t="shared" si="1161"/>
        <v>0</v>
      </c>
      <c r="Z1581" s="596">
        <f t="shared" si="1161"/>
        <v>0</v>
      </c>
      <c r="AA1581" s="596">
        <f t="shared" si="1161"/>
        <v>0</v>
      </c>
      <c r="AB1581" s="596">
        <f t="shared" si="1161"/>
        <v>0</v>
      </c>
      <c r="AC1581" s="596">
        <f t="shared" si="1161"/>
        <v>0</v>
      </c>
      <c r="AD1581" s="596">
        <f t="shared" si="1161"/>
        <v>0</v>
      </c>
      <c r="AE1581" s="595">
        <f t="shared" si="1161"/>
        <v>0</v>
      </c>
      <c r="AF1581" s="596">
        <f t="shared" si="1161"/>
        <v>0</v>
      </c>
      <c r="AG1581" s="596">
        <f t="shared" si="1161"/>
        <v>0</v>
      </c>
      <c r="AH1581" s="596">
        <f t="shared" si="1161"/>
        <v>0</v>
      </c>
      <c r="AI1581" s="594">
        <f t="shared" si="1161"/>
        <v>0</v>
      </c>
      <c r="AJ1581" s="595">
        <f t="shared" si="1161"/>
        <v>0</v>
      </c>
      <c r="AK1581" s="596">
        <f t="shared" si="1161"/>
        <v>0</v>
      </c>
      <c r="AL1581" s="596">
        <f t="shared" si="1161"/>
        <v>0</v>
      </c>
      <c r="AM1581" s="596">
        <f t="shared" si="1161"/>
        <v>0</v>
      </c>
      <c r="AN1581" s="594">
        <f t="shared" si="1161"/>
        <v>0</v>
      </c>
    </row>
    <row r="1582" spans="1:40" outlineLevel="2">
      <c r="A1582" s="882">
        <f>ROW()</f>
        <v>1582</v>
      </c>
      <c r="B1582" s="453"/>
      <c r="D1582" s="452" t="s">
        <v>81</v>
      </c>
      <c r="H1582" s="458"/>
      <c r="I1582" s="458"/>
      <c r="J1582" s="459"/>
      <c r="K1582" s="458"/>
      <c r="L1582" s="458"/>
      <c r="M1582" s="458"/>
      <c r="N1582" s="463"/>
      <c r="O1582" s="157"/>
      <c r="P1582" s="157">
        <f t="shared" ref="P1582:AN1582" si="1162">-IF(P1528&lt;0,P1528,IF($D1582="Land",0,IF(P1510&lt;1,P1528,MAX(MIN(IF(P1510&gt;0,(P1528/P1510)*P$9,0),P1528*P$9),0))))</f>
        <v>0</v>
      </c>
      <c r="Q1582" s="157">
        <f t="shared" si="1162"/>
        <v>0</v>
      </c>
      <c r="R1582" s="157">
        <f t="shared" si="1162"/>
        <v>0</v>
      </c>
      <c r="S1582" s="157">
        <f t="shared" si="1162"/>
        <v>0</v>
      </c>
      <c r="T1582" s="324">
        <f t="shared" si="1162"/>
        <v>0</v>
      </c>
      <c r="U1582" s="157">
        <f t="shared" si="1162"/>
        <v>0</v>
      </c>
      <c r="V1582" s="157">
        <f t="shared" si="1162"/>
        <v>0</v>
      </c>
      <c r="W1582" s="157">
        <f t="shared" si="1162"/>
        <v>0</v>
      </c>
      <c r="X1582" s="157">
        <f t="shared" si="1162"/>
        <v>0</v>
      </c>
      <c r="Y1582" s="595">
        <f t="shared" si="1162"/>
        <v>0</v>
      </c>
      <c r="Z1582" s="596">
        <f t="shared" si="1162"/>
        <v>0</v>
      </c>
      <c r="AA1582" s="596">
        <f t="shared" si="1162"/>
        <v>0</v>
      </c>
      <c r="AB1582" s="596">
        <f t="shared" si="1162"/>
        <v>0</v>
      </c>
      <c r="AC1582" s="596">
        <f t="shared" si="1162"/>
        <v>0</v>
      </c>
      <c r="AD1582" s="596">
        <f t="shared" si="1162"/>
        <v>0</v>
      </c>
      <c r="AE1582" s="595">
        <f t="shared" si="1162"/>
        <v>0</v>
      </c>
      <c r="AF1582" s="596">
        <f t="shared" si="1162"/>
        <v>0</v>
      </c>
      <c r="AG1582" s="596">
        <f t="shared" si="1162"/>
        <v>0</v>
      </c>
      <c r="AH1582" s="596">
        <f t="shared" si="1162"/>
        <v>0</v>
      </c>
      <c r="AI1582" s="594">
        <f t="shared" si="1162"/>
        <v>0</v>
      </c>
      <c r="AJ1582" s="595">
        <f t="shared" si="1162"/>
        <v>0</v>
      </c>
      <c r="AK1582" s="596">
        <f t="shared" si="1162"/>
        <v>0</v>
      </c>
      <c r="AL1582" s="596">
        <f t="shared" si="1162"/>
        <v>0</v>
      </c>
      <c r="AM1582" s="596">
        <f t="shared" si="1162"/>
        <v>0</v>
      </c>
      <c r="AN1582" s="594">
        <f t="shared" si="1162"/>
        <v>0</v>
      </c>
    </row>
    <row r="1583" spans="1:40" outlineLevel="2">
      <c r="A1583" s="882">
        <f>ROW()</f>
        <v>1583</v>
      </c>
      <c r="B1583" s="453"/>
      <c r="D1583" s="452" t="s">
        <v>28</v>
      </c>
      <c r="H1583" s="458"/>
      <c r="I1583" s="458"/>
      <c r="J1583" s="459"/>
      <c r="K1583" s="458"/>
      <c r="L1583" s="458"/>
      <c r="M1583" s="458"/>
      <c r="N1583" s="463"/>
      <c r="O1583" s="157"/>
      <c r="P1583" s="157">
        <f t="shared" ref="P1583:AN1583" si="1163">-IF(P1529&lt;0,P1529,IF($D1583="Land",0,IF(P1511&lt;1,P1529,MAX(MIN(IF(P1511&gt;0,(P1529/P1511)*P$9,0),P1529*P$9),0))))</f>
        <v>0</v>
      </c>
      <c r="Q1583" s="157">
        <f t="shared" si="1163"/>
        <v>0</v>
      </c>
      <c r="R1583" s="157">
        <f t="shared" si="1163"/>
        <v>0</v>
      </c>
      <c r="S1583" s="157">
        <f t="shared" si="1163"/>
        <v>0</v>
      </c>
      <c r="T1583" s="324">
        <f t="shared" si="1163"/>
        <v>0</v>
      </c>
      <c r="U1583" s="157">
        <f t="shared" si="1163"/>
        <v>0</v>
      </c>
      <c r="V1583" s="157">
        <f t="shared" si="1163"/>
        <v>0</v>
      </c>
      <c r="W1583" s="157">
        <f t="shared" si="1163"/>
        <v>0</v>
      </c>
      <c r="X1583" s="157">
        <f t="shared" si="1163"/>
        <v>0</v>
      </c>
      <c r="Y1583" s="595">
        <f t="shared" si="1163"/>
        <v>0</v>
      </c>
      <c r="Z1583" s="596">
        <f t="shared" si="1163"/>
        <v>0</v>
      </c>
      <c r="AA1583" s="596">
        <f t="shared" si="1163"/>
        <v>0</v>
      </c>
      <c r="AB1583" s="596">
        <f t="shared" si="1163"/>
        <v>0</v>
      </c>
      <c r="AC1583" s="596">
        <f t="shared" si="1163"/>
        <v>0</v>
      </c>
      <c r="AD1583" s="596">
        <f t="shared" si="1163"/>
        <v>0</v>
      </c>
      <c r="AE1583" s="595">
        <f t="shared" si="1163"/>
        <v>0</v>
      </c>
      <c r="AF1583" s="596">
        <f t="shared" si="1163"/>
        <v>0</v>
      </c>
      <c r="AG1583" s="596">
        <f t="shared" si="1163"/>
        <v>0</v>
      </c>
      <c r="AH1583" s="596">
        <f t="shared" si="1163"/>
        <v>0</v>
      </c>
      <c r="AI1583" s="594">
        <f t="shared" si="1163"/>
        <v>0</v>
      </c>
      <c r="AJ1583" s="595">
        <f t="shared" si="1163"/>
        <v>0</v>
      </c>
      <c r="AK1583" s="596">
        <f t="shared" si="1163"/>
        <v>0</v>
      </c>
      <c r="AL1583" s="596">
        <f t="shared" si="1163"/>
        <v>0</v>
      </c>
      <c r="AM1583" s="596">
        <f t="shared" si="1163"/>
        <v>0</v>
      </c>
      <c r="AN1583" s="594">
        <f t="shared" si="1163"/>
        <v>0</v>
      </c>
    </row>
    <row r="1584" spans="1:40" outlineLevel="2">
      <c r="A1584" s="882">
        <f>ROW()</f>
        <v>1584</v>
      </c>
      <c r="B1584" s="453"/>
      <c r="D1584" s="456" t="s">
        <v>443</v>
      </c>
      <c r="E1584" s="456"/>
      <c r="F1584" s="456"/>
      <c r="G1584" s="456"/>
      <c r="H1584" s="460"/>
      <c r="I1584" s="460"/>
      <c r="J1584" s="461"/>
      <c r="K1584" s="460"/>
      <c r="L1584" s="460"/>
      <c r="M1584" s="460"/>
      <c r="N1584" s="465"/>
      <c r="O1584" s="158"/>
      <c r="P1584" s="158">
        <f t="shared" ref="P1584:AN1584" si="1164">-IF(P1530&lt;0,P1530,IF($D1584="Land",0,IF(P1512&lt;1,P1530,MAX(MIN(IF(P1512&gt;0,(P1530/P1512)*P$9,0),P1530*P$9),0))))</f>
        <v>0</v>
      </c>
      <c r="Q1584" s="158">
        <f t="shared" si="1164"/>
        <v>0</v>
      </c>
      <c r="R1584" s="158">
        <f t="shared" si="1164"/>
        <v>0</v>
      </c>
      <c r="S1584" s="158">
        <f t="shared" si="1164"/>
        <v>0</v>
      </c>
      <c r="T1584" s="325">
        <f t="shared" si="1164"/>
        <v>0</v>
      </c>
      <c r="U1584" s="158">
        <f t="shared" si="1164"/>
        <v>0</v>
      </c>
      <c r="V1584" s="158">
        <f t="shared" si="1164"/>
        <v>0</v>
      </c>
      <c r="W1584" s="158">
        <f t="shared" si="1164"/>
        <v>0</v>
      </c>
      <c r="X1584" s="158">
        <f t="shared" si="1164"/>
        <v>0</v>
      </c>
      <c r="Y1584" s="325">
        <f t="shared" si="1164"/>
        <v>0</v>
      </c>
      <c r="Z1584" s="158">
        <f t="shared" si="1164"/>
        <v>0</v>
      </c>
      <c r="AA1584" s="158">
        <f t="shared" si="1164"/>
        <v>0</v>
      </c>
      <c r="AB1584" s="158">
        <f t="shared" si="1164"/>
        <v>0</v>
      </c>
      <c r="AC1584" s="158">
        <f t="shared" si="1164"/>
        <v>0</v>
      </c>
      <c r="AD1584" s="158">
        <f t="shared" si="1164"/>
        <v>0</v>
      </c>
      <c r="AE1584" s="325">
        <f t="shared" si="1164"/>
        <v>0</v>
      </c>
      <c r="AF1584" s="158">
        <f t="shared" si="1164"/>
        <v>0</v>
      </c>
      <c r="AG1584" s="158">
        <f t="shared" si="1164"/>
        <v>0</v>
      </c>
      <c r="AH1584" s="158">
        <f t="shared" si="1164"/>
        <v>0</v>
      </c>
      <c r="AI1584" s="321">
        <f t="shared" si="1164"/>
        <v>0</v>
      </c>
      <c r="AJ1584" s="325">
        <f t="shared" si="1164"/>
        <v>0</v>
      </c>
      <c r="AK1584" s="158">
        <f t="shared" si="1164"/>
        <v>0</v>
      </c>
      <c r="AL1584" s="158">
        <f t="shared" si="1164"/>
        <v>0</v>
      </c>
      <c r="AM1584" s="158">
        <f t="shared" si="1164"/>
        <v>0</v>
      </c>
      <c r="AN1584" s="321">
        <f t="shared" si="1164"/>
        <v>0</v>
      </c>
    </row>
    <row r="1585" spans="1:40" outlineLevel="2">
      <c r="A1585" s="882">
        <f>ROW()</f>
        <v>1585</v>
      </c>
      <c r="B1585" s="453"/>
      <c r="D1585" s="452" t="s">
        <v>24</v>
      </c>
      <c r="F1585" s="454"/>
      <c r="G1585" s="454"/>
      <c r="H1585" s="448"/>
      <c r="I1585" s="448"/>
      <c r="J1585" s="464"/>
      <c r="K1585" s="448"/>
      <c r="L1585" s="448"/>
      <c r="M1585" s="448"/>
      <c r="N1585" s="449"/>
      <c r="O1585" s="439"/>
      <c r="P1585" s="439">
        <f t="shared" ref="P1585:AN1585" si="1165">SUM(P1569:P1584)</f>
        <v>-1.129368860402</v>
      </c>
      <c r="Q1585" s="439">
        <f t="shared" si="1165"/>
        <v>-1.129368860402</v>
      </c>
      <c r="R1585" s="439">
        <f t="shared" si="1165"/>
        <v>-1.129368860402</v>
      </c>
      <c r="S1585" s="439">
        <f t="shared" si="1165"/>
        <v>-1.129368860402</v>
      </c>
      <c r="T1585" s="443">
        <f t="shared" si="1165"/>
        <v>-0.51838048615099985</v>
      </c>
      <c r="U1585" s="439">
        <f t="shared" si="1165"/>
        <v>-1.0367609723019999</v>
      </c>
      <c r="V1585" s="439">
        <f t="shared" si="1165"/>
        <v>-1.0367609723019997</v>
      </c>
      <c r="W1585" s="439">
        <f t="shared" si="1165"/>
        <v>-1.0367609723019999</v>
      </c>
      <c r="X1585" s="439">
        <f t="shared" si="1165"/>
        <v>-1.0367609723019997</v>
      </c>
      <c r="Y1585" s="443">
        <f t="shared" si="1165"/>
        <v>-0.51838048615099985</v>
      </c>
      <c r="Z1585" s="439">
        <f t="shared" si="1165"/>
        <v>-1.0367609723019997</v>
      </c>
      <c r="AA1585" s="439">
        <f t="shared" si="1165"/>
        <v>-1.0367609723019999</v>
      </c>
      <c r="AB1585" s="439">
        <f t="shared" si="1165"/>
        <v>-1.0367609723019997</v>
      </c>
      <c r="AC1585" s="439">
        <f t="shared" si="1165"/>
        <v>-1.0367609723019995</v>
      </c>
      <c r="AD1585" s="439">
        <f t="shared" si="1165"/>
        <v>-1.0367609723019995</v>
      </c>
      <c r="AE1585" s="443">
        <f t="shared" si="1165"/>
        <v>-1.0367609723019995</v>
      </c>
      <c r="AF1585" s="439">
        <f t="shared" si="1165"/>
        <v>-1.0367609723019995</v>
      </c>
      <c r="AG1585" s="439">
        <f t="shared" si="1165"/>
        <v>-1.0367609723019995</v>
      </c>
      <c r="AH1585" s="439">
        <f t="shared" si="1165"/>
        <v>-1.0367609723019995</v>
      </c>
      <c r="AI1585" s="440">
        <f t="shared" si="1165"/>
        <v>-1.0367609723019995</v>
      </c>
      <c r="AJ1585" s="443">
        <f t="shared" si="1165"/>
        <v>-1.0367609723019995</v>
      </c>
      <c r="AK1585" s="439">
        <f t="shared" si="1165"/>
        <v>-0.66314197975199951</v>
      </c>
      <c r="AL1585" s="439">
        <f t="shared" si="1165"/>
        <v>-0.66314197975199951</v>
      </c>
      <c r="AM1585" s="439">
        <f t="shared" si="1165"/>
        <v>-0.66314197975199951</v>
      </c>
      <c r="AN1585" s="440">
        <f t="shared" si="1165"/>
        <v>-0.66314197975199951</v>
      </c>
    </row>
    <row r="1586" spans="1:40" outlineLevel="1">
      <c r="A1586" s="732" t="s">
        <v>299</v>
      </c>
      <c r="B1586" s="733"/>
      <c r="C1586" s="881"/>
      <c r="D1586" s="733"/>
      <c r="E1586" s="733"/>
      <c r="F1586" s="733"/>
      <c r="G1586" s="730"/>
      <c r="H1586" s="733"/>
      <c r="I1586" s="730"/>
      <c r="J1586" s="729"/>
      <c r="K1586" s="730"/>
      <c r="L1586" s="730"/>
      <c r="M1586" s="730"/>
      <c r="N1586" s="731"/>
      <c r="O1586" s="730"/>
      <c r="P1586" s="730"/>
      <c r="Q1586" s="730"/>
      <c r="R1586" s="730"/>
      <c r="S1586" s="730"/>
      <c r="T1586" s="729"/>
      <c r="U1586" s="730"/>
      <c r="V1586" s="730"/>
      <c r="W1586" s="730"/>
      <c r="X1586" s="730"/>
      <c r="Y1586" s="729"/>
      <c r="Z1586" s="730"/>
      <c r="AA1586" s="730"/>
      <c r="AB1586" s="730"/>
      <c r="AC1586" s="730"/>
      <c r="AD1586" s="730"/>
      <c r="AE1586" s="729"/>
      <c r="AF1586" s="730"/>
      <c r="AG1586" s="730"/>
      <c r="AH1586" s="730"/>
      <c r="AI1586" s="731"/>
      <c r="AJ1586" s="729"/>
      <c r="AK1586" s="730"/>
      <c r="AL1586" s="730"/>
      <c r="AM1586" s="730"/>
      <c r="AN1586" s="731"/>
    </row>
    <row r="1587" spans="1:40" outlineLevel="2">
      <c r="A1587" s="882">
        <f>ROW()</f>
        <v>1587</v>
      </c>
      <c r="B1587" s="453"/>
      <c r="D1587" s="452" t="s">
        <v>300</v>
      </c>
      <c r="H1587" s="458"/>
      <c r="I1587" s="463"/>
      <c r="J1587" s="27"/>
      <c r="K1587" s="27"/>
      <c r="L1587" s="27"/>
      <c r="M1587" s="27"/>
      <c r="N1587" s="313"/>
      <c r="O1587" s="27"/>
      <c r="P1587" s="27"/>
      <c r="Q1587" s="27"/>
      <c r="R1587" s="27"/>
      <c r="S1587" s="27"/>
      <c r="T1587" s="595"/>
      <c r="U1587" s="27"/>
      <c r="V1587" s="27"/>
      <c r="W1587" s="27"/>
      <c r="X1587" s="27"/>
      <c r="Y1587" s="595"/>
      <c r="Z1587" s="27"/>
      <c r="AA1587" s="27"/>
      <c r="AB1587" s="27"/>
      <c r="AC1587" s="27"/>
      <c r="AD1587" s="27"/>
      <c r="AE1587" s="326"/>
      <c r="AF1587" s="27"/>
      <c r="AG1587" s="27"/>
      <c r="AH1587" s="27"/>
      <c r="AI1587" s="313"/>
      <c r="AJ1587" s="326"/>
      <c r="AK1587" s="27"/>
      <c r="AL1587" s="27"/>
      <c r="AM1587" s="27"/>
      <c r="AN1587" s="313"/>
    </row>
    <row r="1588" spans="1:40" outlineLevel="2">
      <c r="A1588" s="882">
        <f>ROW()</f>
        <v>1588</v>
      </c>
      <c r="B1588" s="453"/>
      <c r="D1588" s="452" t="s">
        <v>301</v>
      </c>
      <c r="H1588" s="458"/>
      <c r="I1588" s="463"/>
      <c r="J1588" s="27"/>
      <c r="K1588" s="27"/>
      <c r="L1588" s="27"/>
      <c r="M1588" s="27"/>
      <c r="N1588" s="313"/>
      <c r="O1588" s="27"/>
      <c r="P1588" s="27"/>
      <c r="Q1588" s="27"/>
      <c r="R1588" s="27"/>
      <c r="S1588" s="27"/>
      <c r="T1588" s="595"/>
      <c r="U1588" s="27"/>
      <c r="V1588" s="27"/>
      <c r="W1588" s="27"/>
      <c r="X1588" s="27"/>
      <c r="Y1588" s="595"/>
      <c r="Z1588" s="27"/>
      <c r="AA1588" s="27"/>
      <c r="AB1588" s="27"/>
      <c r="AC1588" s="27"/>
      <c r="AD1588" s="27"/>
      <c r="AE1588" s="326"/>
      <c r="AF1588" s="27"/>
      <c r="AG1588" s="27"/>
      <c r="AH1588" s="27"/>
      <c r="AI1588" s="313"/>
      <c r="AJ1588" s="326"/>
      <c r="AK1588" s="27"/>
      <c r="AL1588" s="27"/>
      <c r="AM1588" s="27"/>
      <c r="AN1588" s="313"/>
    </row>
    <row r="1589" spans="1:40" outlineLevel="2">
      <c r="A1589" s="882">
        <f>ROW()</f>
        <v>1589</v>
      </c>
      <c r="B1589" s="453"/>
      <c r="D1589" s="452" t="s">
        <v>29</v>
      </c>
      <c r="H1589" s="458"/>
      <c r="I1589" s="463"/>
      <c r="J1589" s="27"/>
      <c r="K1589" s="27"/>
      <c r="L1589" s="27"/>
      <c r="M1589" s="27"/>
      <c r="N1589" s="313"/>
      <c r="O1589" s="27"/>
      <c r="P1589" s="27"/>
      <c r="Q1589" s="27"/>
      <c r="R1589" s="27"/>
      <c r="S1589" s="27"/>
      <c r="T1589" s="595"/>
      <c r="U1589" s="27"/>
      <c r="V1589" s="27"/>
      <c r="W1589" s="27"/>
      <c r="X1589" s="27"/>
      <c r="Y1589" s="595"/>
      <c r="Z1589" s="27"/>
      <c r="AA1589" s="27"/>
      <c r="AB1589" s="27"/>
      <c r="AC1589" s="27"/>
      <c r="AD1589" s="27"/>
      <c r="AE1589" s="326"/>
      <c r="AF1589" s="27"/>
      <c r="AG1589" s="27"/>
      <c r="AH1589" s="27"/>
      <c r="AI1589" s="313"/>
      <c r="AJ1589" s="326"/>
      <c r="AK1589" s="27"/>
      <c r="AL1589" s="27"/>
      <c r="AM1589" s="27"/>
      <c r="AN1589" s="313"/>
    </row>
    <row r="1590" spans="1:40" outlineLevel="2">
      <c r="A1590" s="882">
        <f>ROW()</f>
        <v>1590</v>
      </c>
      <c r="B1590" s="453"/>
      <c r="D1590" s="452" t="s">
        <v>30</v>
      </c>
      <c r="H1590" s="458"/>
      <c r="I1590" s="463"/>
      <c r="J1590" s="27"/>
      <c r="K1590" s="27"/>
      <c r="L1590" s="27"/>
      <c r="M1590" s="27"/>
      <c r="N1590" s="313"/>
      <c r="O1590" s="27"/>
      <c r="P1590" s="27"/>
      <c r="Q1590" s="27"/>
      <c r="R1590" s="27"/>
      <c r="S1590" s="27"/>
      <c r="T1590" s="595"/>
      <c r="U1590" s="27"/>
      <c r="V1590" s="27"/>
      <c r="W1590" s="27"/>
      <c r="X1590" s="27"/>
      <c r="Y1590" s="595"/>
      <c r="Z1590" s="27"/>
      <c r="AA1590" s="27"/>
      <c r="AB1590" s="27"/>
      <c r="AC1590" s="27"/>
      <c r="AD1590" s="27"/>
      <c r="AE1590" s="326"/>
      <c r="AF1590" s="27"/>
      <c r="AG1590" s="27"/>
      <c r="AH1590" s="27"/>
      <c r="AI1590" s="313"/>
      <c r="AJ1590" s="326"/>
      <c r="AK1590" s="27"/>
      <c r="AL1590" s="27"/>
      <c r="AM1590" s="27"/>
      <c r="AN1590" s="313"/>
    </row>
    <row r="1591" spans="1:40" outlineLevel="2">
      <c r="A1591" s="882">
        <f>ROW()</f>
        <v>1591</v>
      </c>
      <c r="B1591" s="453"/>
      <c r="D1591" s="452" t="s">
        <v>31</v>
      </c>
      <c r="H1591" s="458"/>
      <c r="I1591" s="463"/>
      <c r="J1591" s="27"/>
      <c r="K1591" s="27"/>
      <c r="L1591" s="27"/>
      <c r="M1591" s="27"/>
      <c r="N1591" s="313"/>
      <c r="O1591" s="27"/>
      <c r="P1591" s="27"/>
      <c r="Q1591" s="27"/>
      <c r="R1591" s="27"/>
      <c r="S1591" s="27"/>
      <c r="T1591" s="595"/>
      <c r="U1591" s="27"/>
      <c r="V1591" s="27"/>
      <c r="W1591" s="27"/>
      <c r="X1591" s="27"/>
      <c r="Y1591" s="595"/>
      <c r="Z1591" s="27"/>
      <c r="AA1591" s="27"/>
      <c r="AB1591" s="27"/>
      <c r="AC1591" s="27"/>
      <c r="AD1591" s="27"/>
      <c r="AE1591" s="326"/>
      <c r="AF1591" s="27"/>
      <c r="AG1591" s="27"/>
      <c r="AH1591" s="27"/>
      <c r="AI1591" s="313"/>
      <c r="AJ1591" s="326"/>
      <c r="AK1591" s="27"/>
      <c r="AL1591" s="27"/>
      <c r="AM1591" s="27"/>
      <c r="AN1591" s="313"/>
    </row>
    <row r="1592" spans="1:40" outlineLevel="2">
      <c r="A1592" s="882">
        <f>ROW()</f>
        <v>1592</v>
      </c>
      <c r="B1592" s="453"/>
      <c r="D1592" s="452" t="s">
        <v>32</v>
      </c>
      <c r="H1592" s="458"/>
      <c r="I1592" s="463"/>
      <c r="J1592" s="27"/>
      <c r="K1592" s="27"/>
      <c r="L1592" s="27"/>
      <c r="M1592" s="27"/>
      <c r="N1592" s="313"/>
      <c r="O1592" s="27"/>
      <c r="P1592" s="27"/>
      <c r="Q1592" s="27"/>
      <c r="R1592" s="27"/>
      <c r="S1592" s="27"/>
      <c r="T1592" s="595"/>
      <c r="U1592" s="27"/>
      <c r="V1592" s="27"/>
      <c r="W1592" s="27"/>
      <c r="X1592" s="27"/>
      <c r="Y1592" s="595"/>
      <c r="Z1592" s="27"/>
      <c r="AA1592" s="27"/>
      <c r="AB1592" s="27"/>
      <c r="AC1592" s="27"/>
      <c r="AD1592" s="27"/>
      <c r="AE1592" s="326"/>
      <c r="AF1592" s="27"/>
      <c r="AG1592" s="27"/>
      <c r="AH1592" s="27"/>
      <c r="AI1592" s="313"/>
      <c r="AJ1592" s="326"/>
      <c r="AK1592" s="27"/>
      <c r="AL1592" s="27"/>
      <c r="AM1592" s="27"/>
      <c r="AN1592" s="313"/>
    </row>
    <row r="1593" spans="1:40" outlineLevel="2">
      <c r="A1593" s="882">
        <f>ROW()</f>
        <v>1593</v>
      </c>
      <c r="B1593" s="453"/>
      <c r="D1593" s="452" t="s">
        <v>33</v>
      </c>
      <c r="H1593" s="458"/>
      <c r="I1593" s="463"/>
      <c r="J1593" s="27"/>
      <c r="K1593" s="27"/>
      <c r="L1593" s="27"/>
      <c r="M1593" s="27"/>
      <c r="N1593" s="313"/>
      <c r="O1593" s="27"/>
      <c r="P1593" s="27"/>
      <c r="Q1593" s="27"/>
      <c r="R1593" s="27"/>
      <c r="S1593" s="27"/>
      <c r="T1593" s="595"/>
      <c r="U1593" s="27"/>
      <c r="V1593" s="27"/>
      <c r="W1593" s="27"/>
      <c r="X1593" s="27"/>
      <c r="Y1593" s="595"/>
      <c r="Z1593" s="27"/>
      <c r="AA1593" s="27"/>
      <c r="AB1593" s="27"/>
      <c r="AC1593" s="27"/>
      <c r="AD1593" s="27"/>
      <c r="AE1593" s="326"/>
      <c r="AF1593" s="27"/>
      <c r="AG1593" s="27"/>
      <c r="AH1593" s="27"/>
      <c r="AI1593" s="313"/>
      <c r="AJ1593" s="326"/>
      <c r="AK1593" s="27"/>
      <c r="AL1593" s="27"/>
      <c r="AM1593" s="27"/>
      <c r="AN1593" s="313"/>
    </row>
    <row r="1594" spans="1:40" outlineLevel="2">
      <c r="A1594" s="882">
        <f>ROW()</f>
        <v>1594</v>
      </c>
      <c r="B1594" s="453"/>
      <c r="D1594" s="452" t="s">
        <v>27</v>
      </c>
      <c r="H1594" s="458"/>
      <c r="I1594" s="463"/>
      <c r="J1594" s="27"/>
      <c r="K1594" s="27"/>
      <c r="L1594" s="27"/>
      <c r="M1594" s="27"/>
      <c r="N1594" s="313"/>
      <c r="O1594" s="27"/>
      <c r="P1594" s="27"/>
      <c r="Q1594" s="27"/>
      <c r="R1594" s="27"/>
      <c r="S1594" s="27"/>
      <c r="T1594" s="595"/>
      <c r="U1594" s="27"/>
      <c r="V1594" s="27"/>
      <c r="W1594" s="27"/>
      <c r="X1594" s="27"/>
      <c r="Y1594" s="595"/>
      <c r="Z1594" s="27"/>
      <c r="AA1594" s="27"/>
      <c r="AB1594" s="27"/>
      <c r="AC1594" s="27"/>
      <c r="AD1594" s="27"/>
      <c r="AE1594" s="326"/>
      <c r="AF1594" s="27"/>
      <c r="AG1594" s="27"/>
      <c r="AH1594" s="27"/>
      <c r="AI1594" s="313"/>
      <c r="AJ1594" s="326"/>
      <c r="AK1594" s="27"/>
      <c r="AL1594" s="27"/>
      <c r="AM1594" s="27"/>
      <c r="AN1594" s="313"/>
    </row>
    <row r="1595" spans="1:40" outlineLevel="2">
      <c r="A1595" s="882">
        <f>ROW()</f>
        <v>1595</v>
      </c>
      <c r="B1595" s="453"/>
      <c r="D1595" s="452" t="s">
        <v>34</v>
      </c>
      <c r="H1595" s="458"/>
      <c r="I1595" s="463"/>
      <c r="J1595" s="27"/>
      <c r="K1595" s="27"/>
      <c r="L1595" s="27"/>
      <c r="M1595" s="27"/>
      <c r="N1595" s="313"/>
      <c r="O1595" s="27"/>
      <c r="P1595" s="27"/>
      <c r="Q1595" s="27"/>
      <c r="R1595" s="27"/>
      <c r="S1595" s="27"/>
      <c r="T1595" s="595"/>
      <c r="U1595" s="27"/>
      <c r="V1595" s="27"/>
      <c r="W1595" s="27"/>
      <c r="X1595" s="27"/>
      <c r="Y1595" s="595"/>
      <c r="Z1595" s="27"/>
      <c r="AA1595" s="27"/>
      <c r="AB1595" s="27"/>
      <c r="AC1595" s="27"/>
      <c r="AD1595" s="27"/>
      <c r="AE1595" s="326"/>
      <c r="AF1595" s="27"/>
      <c r="AG1595" s="27"/>
      <c r="AH1595" s="27"/>
      <c r="AI1595" s="313"/>
      <c r="AJ1595" s="326"/>
      <c r="AK1595" s="27"/>
      <c r="AL1595" s="27"/>
      <c r="AM1595" s="27"/>
      <c r="AN1595" s="313"/>
    </row>
    <row r="1596" spans="1:40" outlineLevel="2">
      <c r="A1596" s="882">
        <f>ROW()</f>
        <v>1596</v>
      </c>
      <c r="B1596" s="453"/>
      <c r="D1596" s="452" t="s">
        <v>35</v>
      </c>
      <c r="H1596" s="458"/>
      <c r="I1596" s="463"/>
      <c r="J1596" s="27"/>
      <c r="K1596" s="27"/>
      <c r="L1596" s="27"/>
      <c r="M1596" s="27"/>
      <c r="N1596" s="313"/>
      <c r="O1596" s="27"/>
      <c r="P1596" s="27"/>
      <c r="Q1596" s="27"/>
      <c r="R1596" s="27"/>
      <c r="S1596" s="27"/>
      <c r="T1596" s="595"/>
      <c r="U1596" s="27"/>
      <c r="V1596" s="27"/>
      <c r="W1596" s="27"/>
      <c r="X1596" s="27"/>
      <c r="Y1596" s="595"/>
      <c r="Z1596" s="27"/>
      <c r="AA1596" s="27"/>
      <c r="AB1596" s="27"/>
      <c r="AC1596" s="27"/>
      <c r="AD1596" s="27"/>
      <c r="AE1596" s="326"/>
      <c r="AF1596" s="27"/>
      <c r="AG1596" s="27"/>
      <c r="AH1596" s="27"/>
      <c r="AI1596" s="313"/>
      <c r="AJ1596" s="326"/>
      <c r="AK1596" s="27"/>
      <c r="AL1596" s="27"/>
      <c r="AM1596" s="27"/>
      <c r="AN1596" s="313"/>
    </row>
    <row r="1597" spans="1:40" outlineLevel="2">
      <c r="A1597" s="882">
        <f>ROW()</f>
        <v>1597</v>
      </c>
      <c r="B1597" s="453"/>
      <c r="D1597" s="452" t="s">
        <v>302</v>
      </c>
      <c r="H1597" s="458"/>
      <c r="I1597" s="463"/>
      <c r="J1597" s="27"/>
      <c r="K1597" s="27"/>
      <c r="L1597" s="27"/>
      <c r="M1597" s="27"/>
      <c r="N1597" s="313"/>
      <c r="O1597" s="27"/>
      <c r="P1597" s="27"/>
      <c r="Q1597" s="27"/>
      <c r="R1597" s="27"/>
      <c r="S1597" s="27"/>
      <c r="T1597" s="595"/>
      <c r="U1597" s="27"/>
      <c r="V1597" s="27"/>
      <c r="W1597" s="27"/>
      <c r="X1597" s="27"/>
      <c r="Y1597" s="595"/>
      <c r="Z1597" s="27"/>
      <c r="AA1597" s="27"/>
      <c r="AB1597" s="27"/>
      <c r="AC1597" s="27"/>
      <c r="AD1597" s="27"/>
      <c r="AE1597" s="326"/>
      <c r="AF1597" s="27"/>
      <c r="AG1597" s="27"/>
      <c r="AH1597" s="27"/>
      <c r="AI1597" s="313"/>
      <c r="AJ1597" s="326"/>
      <c r="AK1597" s="27"/>
      <c r="AL1597" s="27"/>
      <c r="AM1597" s="27"/>
      <c r="AN1597" s="313"/>
    </row>
    <row r="1598" spans="1:40" outlineLevel="2">
      <c r="A1598" s="882">
        <f>ROW()</f>
        <v>1598</v>
      </c>
      <c r="B1598" s="453"/>
      <c r="D1598" s="452" t="s">
        <v>36</v>
      </c>
      <c r="H1598" s="458"/>
      <c r="I1598" s="463"/>
      <c r="J1598" s="27"/>
      <c r="K1598" s="27"/>
      <c r="L1598" s="27"/>
      <c r="M1598" s="27"/>
      <c r="N1598" s="313"/>
      <c r="O1598" s="27"/>
      <c r="P1598" s="27"/>
      <c r="Q1598" s="27"/>
      <c r="R1598" s="27"/>
      <c r="S1598" s="27"/>
      <c r="T1598" s="595"/>
      <c r="U1598" s="27"/>
      <c r="V1598" s="27"/>
      <c r="W1598" s="27"/>
      <c r="X1598" s="27"/>
      <c r="Y1598" s="595"/>
      <c r="Z1598" s="27"/>
      <c r="AA1598" s="27"/>
      <c r="AB1598" s="27"/>
      <c r="AC1598" s="27"/>
      <c r="AD1598" s="27"/>
      <c r="AE1598" s="326"/>
      <c r="AF1598" s="27"/>
      <c r="AG1598" s="27"/>
      <c r="AH1598" s="27"/>
      <c r="AI1598" s="313"/>
      <c r="AJ1598" s="326"/>
      <c r="AK1598" s="27"/>
      <c r="AL1598" s="27"/>
      <c r="AM1598" s="27"/>
      <c r="AN1598" s="313"/>
    </row>
    <row r="1599" spans="1:40" outlineLevel="2">
      <c r="A1599" s="882">
        <f>ROW()</f>
        <v>1599</v>
      </c>
      <c r="B1599" s="453"/>
      <c r="D1599" s="452" t="s">
        <v>583</v>
      </c>
      <c r="H1599" s="458"/>
      <c r="I1599" s="463"/>
      <c r="J1599" s="27"/>
      <c r="K1599" s="27"/>
      <c r="L1599" s="27"/>
      <c r="M1599" s="27"/>
      <c r="N1599" s="313"/>
      <c r="O1599" s="27"/>
      <c r="P1599" s="27"/>
      <c r="Q1599" s="27"/>
      <c r="R1599" s="27"/>
      <c r="S1599" s="27"/>
      <c r="T1599" s="595"/>
      <c r="U1599" s="27"/>
      <c r="V1599" s="27"/>
      <c r="W1599" s="27"/>
      <c r="X1599" s="27"/>
      <c r="Y1599" s="595"/>
      <c r="Z1599" s="27"/>
      <c r="AA1599" s="27"/>
      <c r="AB1599" s="27"/>
      <c r="AC1599" s="27"/>
      <c r="AD1599" s="27"/>
      <c r="AE1599" s="326"/>
      <c r="AF1599" s="27"/>
      <c r="AG1599" s="27"/>
      <c r="AH1599" s="27"/>
      <c r="AI1599" s="313"/>
      <c r="AJ1599" s="326"/>
      <c r="AK1599" s="27"/>
      <c r="AL1599" s="27"/>
      <c r="AM1599" s="27"/>
      <c r="AN1599" s="313"/>
    </row>
    <row r="1600" spans="1:40" outlineLevel="2">
      <c r="A1600" s="882">
        <f>ROW()</f>
        <v>1600</v>
      </c>
      <c r="B1600" s="453"/>
      <c r="D1600" s="452" t="s">
        <v>81</v>
      </c>
      <c r="H1600" s="458"/>
      <c r="I1600" s="463"/>
      <c r="J1600" s="27"/>
      <c r="K1600" s="27"/>
      <c r="L1600" s="27"/>
      <c r="M1600" s="27"/>
      <c r="N1600" s="313"/>
      <c r="O1600" s="27"/>
      <c r="P1600" s="27"/>
      <c r="Q1600" s="27"/>
      <c r="R1600" s="27"/>
      <c r="S1600" s="27"/>
      <c r="T1600" s="595"/>
      <c r="U1600" s="27"/>
      <c r="V1600" s="27"/>
      <c r="W1600" s="27"/>
      <c r="X1600" s="27"/>
      <c r="Y1600" s="595"/>
      <c r="Z1600" s="27"/>
      <c r="AA1600" s="27"/>
      <c r="AB1600" s="27"/>
      <c r="AC1600" s="27"/>
      <c r="AD1600" s="27"/>
      <c r="AE1600" s="326"/>
      <c r="AF1600" s="27"/>
      <c r="AG1600" s="27"/>
      <c r="AH1600" s="27"/>
      <c r="AI1600" s="313"/>
      <c r="AJ1600" s="326"/>
      <c r="AK1600" s="27"/>
      <c r="AL1600" s="27"/>
      <c r="AM1600" s="27"/>
      <c r="AN1600" s="313"/>
    </row>
    <row r="1601" spans="1:40" outlineLevel="2">
      <c r="A1601" s="882">
        <f>ROW()</f>
        <v>1601</v>
      </c>
      <c r="B1601" s="453"/>
      <c r="D1601" s="452" t="s">
        <v>28</v>
      </c>
      <c r="H1601" s="458"/>
      <c r="I1601" s="463"/>
      <c r="J1601" s="27"/>
      <c r="K1601" s="27"/>
      <c r="L1601" s="27"/>
      <c r="M1601" s="27"/>
      <c r="N1601" s="313"/>
      <c r="O1601" s="27"/>
      <c r="P1601" s="27"/>
      <c r="Q1601" s="27"/>
      <c r="R1601" s="27"/>
      <c r="S1601" s="27"/>
      <c r="T1601" s="595"/>
      <c r="U1601" s="27"/>
      <c r="V1601" s="27"/>
      <c r="W1601" s="27"/>
      <c r="X1601" s="27"/>
      <c r="Y1601" s="595"/>
      <c r="Z1601" s="27"/>
      <c r="AA1601" s="27"/>
      <c r="AB1601" s="27"/>
      <c r="AC1601" s="27"/>
      <c r="AD1601" s="27"/>
      <c r="AE1601" s="326"/>
      <c r="AF1601" s="27"/>
      <c r="AG1601" s="27"/>
      <c r="AH1601" s="27"/>
      <c r="AI1601" s="313"/>
      <c r="AJ1601" s="326"/>
      <c r="AK1601" s="27"/>
      <c r="AL1601" s="27"/>
      <c r="AM1601" s="27"/>
      <c r="AN1601" s="313"/>
    </row>
    <row r="1602" spans="1:40" outlineLevel="2">
      <c r="A1602" s="882">
        <f>ROW()</f>
        <v>1602</v>
      </c>
      <c r="B1602" s="453"/>
      <c r="D1602" s="456" t="s">
        <v>443</v>
      </c>
      <c r="E1602" s="456"/>
      <c r="F1602" s="456"/>
      <c r="G1602" s="456"/>
      <c r="H1602" s="460"/>
      <c r="I1602" s="465"/>
      <c r="J1602" s="159"/>
      <c r="K1602" s="159"/>
      <c r="L1602" s="159"/>
      <c r="M1602" s="159"/>
      <c r="N1602" s="339"/>
      <c r="O1602" s="159"/>
      <c r="P1602" s="159"/>
      <c r="Q1602" s="159"/>
      <c r="R1602" s="159"/>
      <c r="S1602" s="159"/>
      <c r="T1602" s="597"/>
      <c r="U1602" s="159"/>
      <c r="V1602" s="159"/>
      <c r="W1602" s="159"/>
      <c r="X1602" s="159"/>
      <c r="Y1602" s="629"/>
      <c r="Z1602" s="159"/>
      <c r="AA1602" s="159"/>
      <c r="AB1602" s="159"/>
      <c r="AC1602" s="159"/>
      <c r="AD1602" s="159"/>
      <c r="AE1602" s="341"/>
      <c r="AF1602" s="159"/>
      <c r="AG1602" s="159"/>
      <c r="AH1602" s="159"/>
      <c r="AI1602" s="339"/>
      <c r="AJ1602" s="341"/>
      <c r="AK1602" s="159"/>
      <c r="AL1602" s="159"/>
      <c r="AM1602" s="159"/>
      <c r="AN1602" s="339"/>
    </row>
    <row r="1603" spans="1:40" outlineLevel="2">
      <c r="A1603" s="882">
        <f>ROW()</f>
        <v>1603</v>
      </c>
      <c r="B1603" s="453"/>
      <c r="D1603" s="452" t="s">
        <v>24</v>
      </c>
      <c r="F1603" s="454"/>
      <c r="G1603" s="454"/>
      <c r="H1603" s="448"/>
      <c r="I1603" s="449"/>
      <c r="J1603" s="439"/>
      <c r="K1603" s="439"/>
      <c r="L1603" s="439"/>
      <c r="M1603" s="439"/>
      <c r="N1603" s="440"/>
      <c r="O1603" s="439"/>
      <c r="P1603" s="439"/>
      <c r="Q1603" s="439"/>
      <c r="R1603" s="439"/>
      <c r="S1603" s="439"/>
      <c r="T1603" s="443"/>
      <c r="U1603" s="439"/>
      <c r="V1603" s="439"/>
      <c r="W1603" s="439"/>
      <c r="X1603" s="439"/>
      <c r="Y1603" s="443"/>
      <c r="Z1603" s="439"/>
      <c r="AA1603" s="439"/>
      <c r="AB1603" s="439"/>
      <c r="AC1603" s="439"/>
      <c r="AD1603" s="439"/>
      <c r="AE1603" s="443"/>
      <c r="AF1603" s="439"/>
      <c r="AG1603" s="439"/>
      <c r="AH1603" s="439"/>
      <c r="AI1603" s="440"/>
      <c r="AJ1603" s="443"/>
      <c r="AK1603" s="439"/>
      <c r="AL1603" s="439"/>
      <c r="AM1603" s="439"/>
      <c r="AN1603" s="440"/>
    </row>
    <row r="1604" spans="1:40" outlineLevel="1">
      <c r="A1604" s="732" t="s">
        <v>68</v>
      </c>
      <c r="B1604" s="733"/>
      <c r="C1604" s="881"/>
      <c r="D1604" s="733"/>
      <c r="E1604" s="733"/>
      <c r="F1604" s="733"/>
      <c r="G1604" s="730"/>
      <c r="H1604" s="733"/>
      <c r="I1604" s="730"/>
      <c r="J1604" s="729"/>
      <c r="K1604" s="730"/>
      <c r="L1604" s="730"/>
      <c r="M1604" s="730"/>
      <c r="N1604" s="731"/>
      <c r="O1604" s="730"/>
      <c r="P1604" s="730"/>
      <c r="Q1604" s="730"/>
      <c r="R1604" s="730"/>
      <c r="S1604" s="730"/>
      <c r="T1604" s="729"/>
      <c r="U1604" s="730"/>
      <c r="V1604" s="730"/>
      <c r="W1604" s="730"/>
      <c r="X1604" s="730"/>
      <c r="Y1604" s="729"/>
      <c r="Z1604" s="730"/>
      <c r="AA1604" s="730"/>
      <c r="AB1604" s="730"/>
      <c r="AC1604" s="730"/>
      <c r="AD1604" s="730"/>
      <c r="AE1604" s="729"/>
      <c r="AF1604" s="730"/>
      <c r="AG1604" s="730"/>
      <c r="AH1604" s="730"/>
      <c r="AI1604" s="731"/>
      <c r="AJ1604" s="729"/>
      <c r="AK1604" s="730"/>
      <c r="AL1604" s="730"/>
      <c r="AM1604" s="730"/>
      <c r="AN1604" s="731"/>
    </row>
    <row r="1605" spans="1:40" outlineLevel="2">
      <c r="A1605" s="882">
        <f>ROW()</f>
        <v>1605</v>
      </c>
      <c r="B1605" s="453"/>
      <c r="D1605" s="452" t="s">
        <v>300</v>
      </c>
      <c r="E1605" s="438"/>
      <c r="F1605" s="438"/>
      <c r="G1605" s="438"/>
      <c r="H1605" s="439"/>
      <c r="I1605" s="439"/>
      <c r="J1605" s="443"/>
      <c r="K1605" s="439"/>
      <c r="L1605" s="439"/>
      <c r="M1605" s="439"/>
      <c r="N1605" s="440"/>
      <c r="O1605" s="439"/>
      <c r="P1605" s="439"/>
      <c r="Q1605" s="439"/>
      <c r="R1605" s="439"/>
      <c r="S1605" s="439"/>
      <c r="T1605" s="443"/>
      <c r="U1605" s="439"/>
      <c r="V1605" s="439"/>
      <c r="W1605" s="439"/>
      <c r="X1605" s="439"/>
      <c r="Y1605" s="443"/>
      <c r="Z1605" s="439"/>
      <c r="AA1605" s="439"/>
      <c r="AB1605" s="439"/>
      <c r="AC1605" s="439"/>
      <c r="AD1605" s="439"/>
      <c r="AE1605" s="443"/>
      <c r="AF1605" s="439"/>
      <c r="AG1605" s="439"/>
      <c r="AH1605" s="439"/>
      <c r="AI1605" s="440"/>
      <c r="AJ1605" s="443"/>
      <c r="AK1605" s="439"/>
      <c r="AL1605" s="439"/>
      <c r="AM1605" s="439"/>
      <c r="AN1605" s="440"/>
    </row>
    <row r="1606" spans="1:40" outlineLevel="2">
      <c r="A1606" s="882">
        <f>ROW()</f>
        <v>1606</v>
      </c>
      <c r="B1606" s="453"/>
      <c r="D1606" s="452" t="s">
        <v>301</v>
      </c>
      <c r="E1606" s="438"/>
      <c r="F1606" s="438"/>
      <c r="G1606" s="438"/>
      <c r="H1606" s="439"/>
      <c r="I1606" s="439"/>
      <c r="J1606" s="443"/>
      <c r="K1606" s="439"/>
      <c r="L1606" s="439"/>
      <c r="M1606" s="439"/>
      <c r="N1606" s="440"/>
      <c r="O1606" s="439"/>
      <c r="P1606" s="439"/>
      <c r="Q1606" s="439"/>
      <c r="R1606" s="439"/>
      <c r="S1606" s="439"/>
      <c r="T1606" s="443"/>
      <c r="U1606" s="439"/>
      <c r="V1606" s="439"/>
      <c r="W1606" s="439"/>
      <c r="X1606" s="439"/>
      <c r="Y1606" s="443"/>
      <c r="Z1606" s="439"/>
      <c r="AA1606" s="439"/>
      <c r="AB1606" s="439"/>
      <c r="AC1606" s="439"/>
      <c r="AD1606" s="439"/>
      <c r="AE1606" s="443"/>
      <c r="AF1606" s="439"/>
      <c r="AG1606" s="439"/>
      <c r="AH1606" s="439"/>
      <c r="AI1606" s="440"/>
      <c r="AJ1606" s="443"/>
      <c r="AK1606" s="439"/>
      <c r="AL1606" s="439"/>
      <c r="AM1606" s="439"/>
      <c r="AN1606" s="440"/>
    </row>
    <row r="1607" spans="1:40" outlineLevel="2">
      <c r="A1607" s="882">
        <f>ROW()</f>
        <v>1607</v>
      </c>
      <c r="B1607" s="453"/>
      <c r="D1607" s="452" t="s">
        <v>29</v>
      </c>
      <c r="E1607" s="438"/>
      <c r="F1607" s="438"/>
      <c r="G1607" s="438"/>
      <c r="H1607" s="439"/>
      <c r="I1607" s="439"/>
      <c r="J1607" s="443"/>
      <c r="K1607" s="439"/>
      <c r="L1607" s="439"/>
      <c r="M1607" s="439"/>
      <c r="N1607" s="440"/>
      <c r="O1607" s="439"/>
      <c r="P1607" s="439"/>
      <c r="Q1607" s="439"/>
      <c r="R1607" s="439"/>
      <c r="S1607" s="439"/>
      <c r="T1607" s="443"/>
      <c r="U1607" s="439"/>
      <c r="V1607" s="439"/>
      <c r="W1607" s="439"/>
      <c r="X1607" s="439"/>
      <c r="Y1607" s="443"/>
      <c r="Z1607" s="439"/>
      <c r="AA1607" s="439"/>
      <c r="AB1607" s="439"/>
      <c r="AC1607" s="439"/>
      <c r="AD1607" s="439"/>
      <c r="AE1607" s="443"/>
      <c r="AF1607" s="439"/>
      <c r="AG1607" s="439"/>
      <c r="AH1607" s="439"/>
      <c r="AI1607" s="440"/>
      <c r="AJ1607" s="443"/>
      <c r="AK1607" s="439"/>
      <c r="AL1607" s="439"/>
      <c r="AM1607" s="439"/>
      <c r="AN1607" s="440"/>
    </row>
    <row r="1608" spans="1:40" outlineLevel="2">
      <c r="A1608" s="882">
        <f>ROW()</f>
        <v>1608</v>
      </c>
      <c r="B1608" s="453"/>
      <c r="D1608" s="452" t="s">
        <v>30</v>
      </c>
      <c r="E1608" s="438"/>
      <c r="F1608" s="438"/>
      <c r="G1608" s="438"/>
      <c r="H1608" s="439"/>
      <c r="I1608" s="439"/>
      <c r="J1608" s="443"/>
      <c r="K1608" s="439"/>
      <c r="L1608" s="439"/>
      <c r="M1608" s="439"/>
      <c r="N1608" s="440"/>
      <c r="O1608" s="439"/>
      <c r="P1608" s="439"/>
      <c r="Q1608" s="439"/>
      <c r="R1608" s="439"/>
      <c r="S1608" s="439"/>
      <c r="T1608" s="443"/>
      <c r="U1608" s="439"/>
      <c r="V1608" s="439"/>
      <c r="W1608" s="439"/>
      <c r="X1608" s="439"/>
      <c r="Y1608" s="443"/>
      <c r="Z1608" s="439"/>
      <c r="AA1608" s="439"/>
      <c r="AB1608" s="439"/>
      <c r="AC1608" s="439"/>
      <c r="AD1608" s="439"/>
      <c r="AE1608" s="443"/>
      <c r="AF1608" s="439"/>
      <c r="AG1608" s="439"/>
      <c r="AH1608" s="439"/>
      <c r="AI1608" s="440"/>
      <c r="AJ1608" s="443"/>
      <c r="AK1608" s="439"/>
      <c r="AL1608" s="439"/>
      <c r="AM1608" s="439"/>
      <c r="AN1608" s="440"/>
    </row>
    <row r="1609" spans="1:40" outlineLevel="2">
      <c r="A1609" s="882">
        <f>ROW()</f>
        <v>1609</v>
      </c>
      <c r="B1609" s="453"/>
      <c r="D1609" s="452" t="s">
        <v>31</v>
      </c>
      <c r="E1609" s="438"/>
      <c r="F1609" s="438"/>
      <c r="G1609" s="438"/>
      <c r="H1609" s="439"/>
      <c r="I1609" s="439"/>
      <c r="J1609" s="443"/>
      <c r="K1609" s="439"/>
      <c r="L1609" s="439"/>
      <c r="M1609" s="439"/>
      <c r="N1609" s="440"/>
      <c r="O1609" s="439"/>
      <c r="P1609" s="439"/>
      <c r="Q1609" s="439"/>
      <c r="R1609" s="439"/>
      <c r="S1609" s="439"/>
      <c r="T1609" s="443"/>
      <c r="U1609" s="439"/>
      <c r="V1609" s="439"/>
      <c r="W1609" s="439"/>
      <c r="X1609" s="439"/>
      <c r="Y1609" s="443"/>
      <c r="Z1609" s="439"/>
      <c r="AA1609" s="439"/>
      <c r="AB1609" s="439"/>
      <c r="AC1609" s="439"/>
      <c r="AD1609" s="439"/>
      <c r="AE1609" s="443"/>
      <c r="AF1609" s="439"/>
      <c r="AG1609" s="439"/>
      <c r="AH1609" s="439"/>
      <c r="AI1609" s="440"/>
      <c r="AJ1609" s="443"/>
      <c r="AK1609" s="439"/>
      <c r="AL1609" s="439"/>
      <c r="AM1609" s="439"/>
      <c r="AN1609" s="440"/>
    </row>
    <row r="1610" spans="1:40" outlineLevel="2">
      <c r="A1610" s="882">
        <f>ROW()</f>
        <v>1610</v>
      </c>
      <c r="B1610" s="453"/>
      <c r="D1610" s="452" t="s">
        <v>32</v>
      </c>
      <c r="E1610" s="438"/>
      <c r="F1610" s="438"/>
      <c r="G1610" s="438"/>
      <c r="H1610" s="439"/>
      <c r="I1610" s="439"/>
      <c r="J1610" s="443"/>
      <c r="K1610" s="439"/>
      <c r="L1610" s="439"/>
      <c r="M1610" s="439"/>
      <c r="N1610" s="440"/>
      <c r="O1610" s="439"/>
      <c r="P1610" s="439"/>
      <c r="Q1610" s="439"/>
      <c r="R1610" s="439"/>
      <c r="S1610" s="439"/>
      <c r="T1610" s="443"/>
      <c r="U1610" s="439"/>
      <c r="V1610" s="439"/>
      <c r="W1610" s="439"/>
      <c r="X1610" s="439"/>
      <c r="Y1610" s="443"/>
      <c r="Z1610" s="439"/>
      <c r="AA1610" s="439"/>
      <c r="AB1610" s="439"/>
      <c r="AC1610" s="439"/>
      <c r="AD1610" s="439"/>
      <c r="AE1610" s="443"/>
      <c r="AF1610" s="439"/>
      <c r="AG1610" s="439"/>
      <c r="AH1610" s="439"/>
      <c r="AI1610" s="440"/>
      <c r="AJ1610" s="443"/>
      <c r="AK1610" s="439"/>
      <c r="AL1610" s="439"/>
      <c r="AM1610" s="439"/>
      <c r="AN1610" s="440"/>
    </row>
    <row r="1611" spans="1:40" outlineLevel="2">
      <c r="A1611" s="882">
        <f>ROW()</f>
        <v>1611</v>
      </c>
      <c r="B1611" s="453"/>
      <c r="D1611" s="452" t="s">
        <v>33</v>
      </c>
      <c r="E1611" s="438"/>
      <c r="F1611" s="438"/>
      <c r="G1611" s="438"/>
      <c r="H1611" s="439"/>
      <c r="I1611" s="439"/>
      <c r="J1611" s="443"/>
      <c r="K1611" s="439"/>
      <c r="L1611" s="439"/>
      <c r="M1611" s="439"/>
      <c r="N1611" s="440"/>
      <c r="O1611" s="439"/>
      <c r="P1611" s="439"/>
      <c r="Q1611" s="439"/>
      <c r="R1611" s="439"/>
      <c r="S1611" s="439"/>
      <c r="T1611" s="443"/>
      <c r="U1611" s="439"/>
      <c r="V1611" s="439"/>
      <c r="W1611" s="439"/>
      <c r="X1611" s="439"/>
      <c r="Y1611" s="443"/>
      <c r="Z1611" s="439"/>
      <c r="AA1611" s="439"/>
      <c r="AB1611" s="439"/>
      <c r="AC1611" s="439"/>
      <c r="AD1611" s="439"/>
      <c r="AE1611" s="443"/>
      <c r="AF1611" s="439"/>
      <c r="AG1611" s="439"/>
      <c r="AH1611" s="439"/>
      <c r="AI1611" s="440"/>
      <c r="AJ1611" s="443"/>
      <c r="AK1611" s="439"/>
      <c r="AL1611" s="439"/>
      <c r="AM1611" s="439"/>
      <c r="AN1611" s="440"/>
    </row>
    <row r="1612" spans="1:40" outlineLevel="2">
      <c r="A1612" s="882">
        <f>ROW()</f>
        <v>1612</v>
      </c>
      <c r="B1612" s="453"/>
      <c r="D1612" s="452" t="s">
        <v>27</v>
      </c>
      <c r="E1612" s="438"/>
      <c r="F1612" s="438"/>
      <c r="G1612" s="438"/>
      <c r="H1612" s="439"/>
      <c r="I1612" s="439"/>
      <c r="J1612" s="443"/>
      <c r="K1612" s="439"/>
      <c r="L1612" s="439"/>
      <c r="M1612" s="439"/>
      <c r="N1612" s="440"/>
      <c r="O1612" s="439"/>
      <c r="P1612" s="439"/>
      <c r="Q1612" s="439"/>
      <c r="R1612" s="439"/>
      <c r="S1612" s="439"/>
      <c r="T1612" s="443"/>
      <c r="U1612" s="439"/>
      <c r="V1612" s="439"/>
      <c r="W1612" s="439"/>
      <c r="X1612" s="439"/>
      <c r="Y1612" s="443"/>
      <c r="Z1612" s="439"/>
      <c r="AA1612" s="439"/>
      <c r="AB1612" s="439"/>
      <c r="AC1612" s="439"/>
      <c r="AD1612" s="439"/>
      <c r="AE1612" s="443"/>
      <c r="AF1612" s="439"/>
      <c r="AG1612" s="439"/>
      <c r="AH1612" s="439"/>
      <c r="AI1612" s="440"/>
      <c r="AJ1612" s="443"/>
      <c r="AK1612" s="439"/>
      <c r="AL1612" s="439"/>
      <c r="AM1612" s="439"/>
      <c r="AN1612" s="440"/>
    </row>
    <row r="1613" spans="1:40" outlineLevel="2">
      <c r="A1613" s="882">
        <f>ROW()</f>
        <v>1613</v>
      </c>
      <c r="B1613" s="453"/>
      <c r="D1613" s="452" t="s">
        <v>34</v>
      </c>
      <c r="E1613" s="438"/>
      <c r="F1613" s="438"/>
      <c r="G1613" s="438"/>
      <c r="H1613" s="439"/>
      <c r="I1613" s="439"/>
      <c r="J1613" s="443"/>
      <c r="K1613" s="439"/>
      <c r="L1613" s="439"/>
      <c r="M1613" s="439"/>
      <c r="N1613" s="440"/>
      <c r="O1613" s="439"/>
      <c r="P1613" s="439"/>
      <c r="Q1613" s="439"/>
      <c r="R1613" s="439"/>
      <c r="S1613" s="439"/>
      <c r="T1613" s="443"/>
      <c r="U1613" s="439"/>
      <c r="V1613" s="439"/>
      <c r="W1613" s="439"/>
      <c r="X1613" s="439"/>
      <c r="Y1613" s="443"/>
      <c r="Z1613" s="439"/>
      <c r="AA1613" s="439"/>
      <c r="AB1613" s="439"/>
      <c r="AC1613" s="439"/>
      <c r="AD1613" s="439"/>
      <c r="AE1613" s="443"/>
      <c r="AF1613" s="439"/>
      <c r="AG1613" s="439"/>
      <c r="AH1613" s="439"/>
      <c r="AI1613" s="440"/>
      <c r="AJ1613" s="443"/>
      <c r="AK1613" s="439"/>
      <c r="AL1613" s="439"/>
      <c r="AM1613" s="439"/>
      <c r="AN1613" s="440"/>
    </row>
    <row r="1614" spans="1:40" outlineLevel="2">
      <c r="A1614" s="882">
        <f>ROW()</f>
        <v>1614</v>
      </c>
      <c r="B1614" s="453"/>
      <c r="D1614" s="452" t="s">
        <v>35</v>
      </c>
      <c r="E1614" s="438"/>
      <c r="F1614" s="438"/>
      <c r="G1614" s="438"/>
      <c r="H1614" s="439"/>
      <c r="I1614" s="439"/>
      <c r="J1614" s="443"/>
      <c r="K1614" s="439"/>
      <c r="L1614" s="439"/>
      <c r="M1614" s="439"/>
      <c r="N1614" s="440"/>
      <c r="O1614" s="439"/>
      <c r="P1614" s="439"/>
      <c r="Q1614" s="439"/>
      <c r="R1614" s="439"/>
      <c r="S1614" s="439"/>
      <c r="T1614" s="443"/>
      <c r="U1614" s="439"/>
      <c r="V1614" s="439"/>
      <c r="W1614" s="439"/>
      <c r="X1614" s="439"/>
      <c r="Y1614" s="443"/>
      <c r="Z1614" s="439"/>
      <c r="AA1614" s="439"/>
      <c r="AB1614" s="439"/>
      <c r="AC1614" s="439"/>
      <c r="AD1614" s="439"/>
      <c r="AE1614" s="443"/>
      <c r="AF1614" s="439"/>
      <c r="AG1614" s="439"/>
      <c r="AH1614" s="439"/>
      <c r="AI1614" s="440"/>
      <c r="AJ1614" s="443"/>
      <c r="AK1614" s="439"/>
      <c r="AL1614" s="439"/>
      <c r="AM1614" s="439"/>
      <c r="AN1614" s="440"/>
    </row>
    <row r="1615" spans="1:40" outlineLevel="2">
      <c r="A1615" s="882">
        <f>ROW()</f>
        <v>1615</v>
      </c>
      <c r="B1615" s="453"/>
      <c r="D1615" s="452" t="s">
        <v>302</v>
      </c>
      <c r="E1615" s="438"/>
      <c r="F1615" s="438"/>
      <c r="G1615" s="438"/>
      <c r="H1615" s="439"/>
      <c r="I1615" s="439"/>
      <c r="J1615" s="443"/>
      <c r="K1615" s="439"/>
      <c r="L1615" s="439"/>
      <c r="M1615" s="439"/>
      <c r="N1615" s="440"/>
      <c r="O1615" s="439"/>
      <c r="P1615" s="439"/>
      <c r="Q1615" s="439"/>
      <c r="R1615" s="439"/>
      <c r="S1615" s="439"/>
      <c r="T1615" s="443"/>
      <c r="U1615" s="439"/>
      <c r="V1615" s="439"/>
      <c r="W1615" s="439"/>
      <c r="X1615" s="439"/>
      <c r="Y1615" s="443"/>
      <c r="Z1615" s="439"/>
      <c r="AA1615" s="439"/>
      <c r="AB1615" s="439"/>
      <c r="AC1615" s="439"/>
      <c r="AD1615" s="439"/>
      <c r="AE1615" s="443"/>
      <c r="AF1615" s="439"/>
      <c r="AG1615" s="439"/>
      <c r="AH1615" s="439"/>
      <c r="AI1615" s="440"/>
      <c r="AJ1615" s="443"/>
      <c r="AK1615" s="439"/>
      <c r="AL1615" s="439"/>
      <c r="AM1615" s="439"/>
      <c r="AN1615" s="440"/>
    </row>
    <row r="1616" spans="1:40" outlineLevel="2">
      <c r="A1616" s="882">
        <f>ROW()</f>
        <v>1616</v>
      </c>
      <c r="B1616" s="453"/>
      <c r="D1616" s="452" t="s">
        <v>36</v>
      </c>
      <c r="E1616" s="438"/>
      <c r="F1616" s="438"/>
      <c r="G1616" s="438"/>
      <c r="H1616" s="439"/>
      <c r="I1616" s="439"/>
      <c r="J1616" s="443"/>
      <c r="K1616" s="439"/>
      <c r="L1616" s="439"/>
      <c r="M1616" s="439"/>
      <c r="N1616" s="440"/>
      <c r="O1616" s="439"/>
      <c r="P1616" s="439"/>
      <c r="Q1616" s="439"/>
      <c r="R1616" s="439"/>
      <c r="S1616" s="439"/>
      <c r="T1616" s="443"/>
      <c r="U1616" s="439"/>
      <c r="V1616" s="439"/>
      <c r="W1616" s="439"/>
      <c r="X1616" s="439"/>
      <c r="Y1616" s="443"/>
      <c r="Z1616" s="439"/>
      <c r="AA1616" s="439"/>
      <c r="AB1616" s="439"/>
      <c r="AC1616" s="439"/>
      <c r="AD1616" s="439"/>
      <c r="AE1616" s="443"/>
      <c r="AF1616" s="439"/>
      <c r="AG1616" s="439"/>
      <c r="AH1616" s="439"/>
      <c r="AI1616" s="440"/>
      <c r="AJ1616" s="443"/>
      <c r="AK1616" s="439"/>
      <c r="AL1616" s="439"/>
      <c r="AM1616" s="439"/>
      <c r="AN1616" s="440"/>
    </row>
    <row r="1617" spans="1:40" outlineLevel="2">
      <c r="A1617" s="882">
        <f>ROW()</f>
        <v>1617</v>
      </c>
      <c r="B1617" s="453"/>
      <c r="D1617" s="452" t="s">
        <v>583</v>
      </c>
      <c r="E1617" s="438"/>
      <c r="F1617" s="438"/>
      <c r="G1617" s="438"/>
      <c r="H1617" s="439"/>
      <c r="I1617" s="439"/>
      <c r="J1617" s="443"/>
      <c r="K1617" s="439"/>
      <c r="L1617" s="439"/>
      <c r="M1617" s="439"/>
      <c r="N1617" s="440"/>
      <c r="O1617" s="439"/>
      <c r="P1617" s="439"/>
      <c r="Q1617" s="439"/>
      <c r="R1617" s="439"/>
      <c r="S1617" s="439"/>
      <c r="T1617" s="443"/>
      <c r="U1617" s="439"/>
      <c r="V1617" s="439"/>
      <c r="W1617" s="439"/>
      <c r="X1617" s="439"/>
      <c r="Y1617" s="443"/>
      <c r="Z1617" s="439"/>
      <c r="AA1617" s="439"/>
      <c r="AB1617" s="439"/>
      <c r="AC1617" s="439"/>
      <c r="AD1617" s="439"/>
      <c r="AE1617" s="443"/>
      <c r="AF1617" s="439"/>
      <c r="AG1617" s="439"/>
      <c r="AH1617" s="439"/>
      <c r="AI1617" s="440"/>
      <c r="AJ1617" s="443"/>
      <c r="AK1617" s="439"/>
      <c r="AL1617" s="439"/>
      <c r="AM1617" s="439"/>
      <c r="AN1617" s="440"/>
    </row>
    <row r="1618" spans="1:40" outlineLevel="2">
      <c r="A1618" s="882">
        <f>ROW()</f>
        <v>1618</v>
      </c>
      <c r="B1618" s="453"/>
      <c r="D1618" s="452" t="s">
        <v>81</v>
      </c>
      <c r="E1618" s="438"/>
      <c r="F1618" s="438"/>
      <c r="G1618" s="438"/>
      <c r="H1618" s="439"/>
      <c r="I1618" s="439"/>
      <c r="J1618" s="443"/>
      <c r="K1618" s="439"/>
      <c r="L1618" s="439"/>
      <c r="M1618" s="439"/>
      <c r="N1618" s="440"/>
      <c r="O1618" s="439"/>
      <c r="P1618" s="439"/>
      <c r="Q1618" s="439"/>
      <c r="R1618" s="439"/>
      <c r="S1618" s="439"/>
      <c r="T1618" s="443"/>
      <c r="U1618" s="439"/>
      <c r="V1618" s="439"/>
      <c r="W1618" s="439"/>
      <c r="X1618" s="439"/>
      <c r="Y1618" s="443"/>
      <c r="Z1618" s="439"/>
      <c r="AA1618" s="439"/>
      <c r="AB1618" s="439"/>
      <c r="AC1618" s="439"/>
      <c r="AD1618" s="439"/>
      <c r="AE1618" s="443"/>
      <c r="AF1618" s="439"/>
      <c r="AG1618" s="439"/>
      <c r="AH1618" s="439"/>
      <c r="AI1618" s="440"/>
      <c r="AJ1618" s="443"/>
      <c r="AK1618" s="439"/>
      <c r="AL1618" s="439"/>
      <c r="AM1618" s="439"/>
      <c r="AN1618" s="440"/>
    </row>
    <row r="1619" spans="1:40" outlineLevel="2">
      <c r="A1619" s="882">
        <f>ROW()</f>
        <v>1619</v>
      </c>
      <c r="B1619" s="453"/>
      <c r="D1619" s="452" t="s">
        <v>28</v>
      </c>
      <c r="E1619" s="438"/>
      <c r="F1619" s="438"/>
      <c r="G1619" s="438"/>
      <c r="H1619" s="439"/>
      <c r="I1619" s="439"/>
      <c r="J1619" s="443"/>
      <c r="K1619" s="439"/>
      <c r="L1619" s="439"/>
      <c r="M1619" s="439"/>
      <c r="N1619" s="440"/>
      <c r="O1619" s="439"/>
      <c r="P1619" s="439"/>
      <c r="Q1619" s="439"/>
      <c r="R1619" s="439"/>
      <c r="S1619" s="439"/>
      <c r="T1619" s="443"/>
      <c r="U1619" s="439"/>
      <c r="V1619" s="439"/>
      <c r="W1619" s="439"/>
      <c r="X1619" s="439"/>
      <c r="Y1619" s="443"/>
      <c r="Z1619" s="439"/>
      <c r="AA1619" s="439"/>
      <c r="AB1619" s="439"/>
      <c r="AC1619" s="439"/>
      <c r="AD1619" s="439"/>
      <c r="AE1619" s="443"/>
      <c r="AF1619" s="439"/>
      <c r="AG1619" s="439"/>
      <c r="AH1619" s="439"/>
      <c r="AI1619" s="440"/>
      <c r="AJ1619" s="443"/>
      <c r="AK1619" s="439"/>
      <c r="AL1619" s="439"/>
      <c r="AM1619" s="439"/>
      <c r="AN1619" s="440"/>
    </row>
    <row r="1620" spans="1:40" outlineLevel="2">
      <c r="A1620" s="882">
        <f>ROW()</f>
        <v>1620</v>
      </c>
      <c r="B1620" s="453"/>
      <c r="D1620" s="456" t="s">
        <v>443</v>
      </c>
      <c r="E1620" s="457"/>
      <c r="F1620" s="457"/>
      <c r="G1620" s="457"/>
      <c r="H1620" s="441"/>
      <c r="I1620" s="441"/>
      <c r="J1620" s="462"/>
      <c r="K1620" s="441"/>
      <c r="L1620" s="441"/>
      <c r="M1620" s="441"/>
      <c r="N1620" s="442"/>
      <c r="O1620" s="441"/>
      <c r="P1620" s="441"/>
      <c r="Q1620" s="441"/>
      <c r="R1620" s="441"/>
      <c r="S1620" s="441"/>
      <c r="T1620" s="462"/>
      <c r="U1620" s="441"/>
      <c r="V1620" s="441"/>
      <c r="W1620" s="441"/>
      <c r="X1620" s="441"/>
      <c r="Y1620" s="462"/>
      <c r="Z1620" s="441"/>
      <c r="AA1620" s="441"/>
      <c r="AB1620" s="441"/>
      <c r="AC1620" s="441"/>
      <c r="AD1620" s="441"/>
      <c r="AE1620" s="462"/>
      <c r="AF1620" s="441"/>
      <c r="AG1620" s="441"/>
      <c r="AH1620" s="441"/>
      <c r="AI1620" s="442"/>
      <c r="AJ1620" s="462"/>
      <c r="AK1620" s="441"/>
      <c r="AL1620" s="441"/>
      <c r="AM1620" s="441"/>
      <c r="AN1620" s="442"/>
    </row>
    <row r="1621" spans="1:40" outlineLevel="2">
      <c r="A1621" s="882">
        <f>ROW()</f>
        <v>1621</v>
      </c>
      <c r="B1621" s="453"/>
      <c r="D1621" s="452" t="s">
        <v>24</v>
      </c>
      <c r="E1621" s="438"/>
      <c r="F1621" s="438"/>
      <c r="G1621" s="438"/>
      <c r="H1621" s="439"/>
      <c r="I1621" s="439"/>
      <c r="J1621" s="443"/>
      <c r="K1621" s="439"/>
      <c r="L1621" s="439"/>
      <c r="M1621" s="439"/>
      <c r="N1621" s="440"/>
      <c r="O1621" s="439"/>
      <c r="P1621" s="439"/>
      <c r="Q1621" s="439"/>
      <c r="R1621" s="439"/>
      <c r="S1621" s="439">
        <f>SUM(S1605:S1620)</f>
        <v>0</v>
      </c>
      <c r="T1621" s="443"/>
      <c r="U1621" s="439"/>
      <c r="V1621" s="439"/>
      <c r="W1621" s="439"/>
      <c r="X1621" s="439">
        <f>SUM(X1605:X1620)</f>
        <v>0</v>
      </c>
      <c r="Y1621" s="443"/>
      <c r="Z1621" s="439"/>
      <c r="AA1621" s="439"/>
      <c r="AB1621" s="439"/>
      <c r="AC1621" s="439"/>
      <c r="AD1621" s="439"/>
      <c r="AE1621" s="443"/>
      <c r="AF1621" s="439"/>
      <c r="AG1621" s="439"/>
      <c r="AH1621" s="439"/>
      <c r="AI1621" s="440"/>
      <c r="AJ1621" s="443"/>
      <c r="AK1621" s="439"/>
      <c r="AL1621" s="439"/>
      <c r="AM1621" s="439"/>
      <c r="AN1621" s="440"/>
    </row>
    <row r="1622" spans="1:40" outlineLevel="1">
      <c r="A1622" s="732" t="s">
        <v>22</v>
      </c>
      <c r="B1622" s="733"/>
      <c r="C1622" s="881"/>
      <c r="D1622" s="733"/>
      <c r="E1622" s="733"/>
      <c r="F1622" s="733"/>
      <c r="G1622" s="730"/>
      <c r="H1622" s="733"/>
      <c r="I1622" s="730"/>
      <c r="J1622" s="729"/>
      <c r="K1622" s="730"/>
      <c r="L1622" s="730"/>
      <c r="M1622" s="730"/>
      <c r="N1622" s="731"/>
      <c r="O1622" s="730"/>
      <c r="P1622" s="730"/>
      <c r="Q1622" s="730"/>
      <c r="R1622" s="730"/>
      <c r="S1622" s="730"/>
      <c r="T1622" s="729"/>
      <c r="U1622" s="730"/>
      <c r="V1622" s="730"/>
      <c r="W1622" s="730"/>
      <c r="X1622" s="730"/>
      <c r="Y1622" s="729"/>
      <c r="Z1622" s="730"/>
      <c r="AA1622" s="730"/>
      <c r="AB1622" s="730"/>
      <c r="AC1622" s="730"/>
      <c r="AD1622" s="730"/>
      <c r="AE1622" s="729"/>
      <c r="AF1622" s="730"/>
      <c r="AG1622" s="730"/>
      <c r="AH1622" s="730"/>
      <c r="AI1622" s="731"/>
      <c r="AJ1622" s="729"/>
      <c r="AK1622" s="730"/>
      <c r="AL1622" s="730"/>
      <c r="AM1622" s="730"/>
      <c r="AN1622" s="731"/>
    </row>
    <row r="1623" spans="1:40" outlineLevel="2">
      <c r="A1623" s="882">
        <f>ROW()</f>
        <v>1623</v>
      </c>
      <c r="B1623" s="453"/>
      <c r="D1623" s="452" t="s">
        <v>300</v>
      </c>
      <c r="H1623" s="458"/>
      <c r="I1623" s="458"/>
      <c r="J1623" s="459"/>
      <c r="K1623" s="458"/>
      <c r="L1623" s="458"/>
      <c r="M1623" s="458"/>
      <c r="N1623" s="225"/>
      <c r="O1623" s="27">
        <f t="shared" ref="O1623:AN1623" si="1166">O1515+O1533+O1551+O1569+O1587 + O1605</f>
        <v>0.46164500000000003</v>
      </c>
      <c r="P1623" s="27">
        <f t="shared" si="1166"/>
        <v>0.43856275</v>
      </c>
      <c r="Q1623" s="27">
        <f t="shared" si="1166"/>
        <v>0.41548050000000003</v>
      </c>
      <c r="R1623" s="27">
        <f t="shared" si="1166"/>
        <v>0.39239825</v>
      </c>
      <c r="S1623" s="27">
        <f t="shared" si="1166"/>
        <v>0.36931599999999998</v>
      </c>
      <c r="T1623" s="443">
        <f t="shared" si="1166"/>
        <v>0.35777487499999999</v>
      </c>
      <c r="U1623" s="439">
        <f t="shared" si="1166"/>
        <v>0.33469262499999997</v>
      </c>
      <c r="V1623" s="439">
        <f t="shared" si="1166"/>
        <v>0.311610375</v>
      </c>
      <c r="W1623" s="439">
        <f t="shared" si="1166"/>
        <v>0.28852812500000002</v>
      </c>
      <c r="X1623" s="439">
        <f t="shared" si="1166"/>
        <v>0.265445875</v>
      </c>
      <c r="Y1623" s="443">
        <f t="shared" si="1166"/>
        <v>0.25390475000000001</v>
      </c>
      <c r="Z1623" s="439">
        <f t="shared" si="1166"/>
        <v>0.23082250000000001</v>
      </c>
      <c r="AA1623" s="439">
        <f t="shared" si="1166"/>
        <v>0.20774025000000002</v>
      </c>
      <c r="AB1623" s="439">
        <f t="shared" si="1166"/>
        <v>0.18465800000000002</v>
      </c>
      <c r="AC1623" s="439">
        <f t="shared" si="1166"/>
        <v>0.16157575000000002</v>
      </c>
      <c r="AD1623" s="439">
        <f t="shared" si="1166"/>
        <v>0.13849350000000002</v>
      </c>
      <c r="AE1623" s="443">
        <f t="shared" si="1166"/>
        <v>0.11541125000000002</v>
      </c>
      <c r="AF1623" s="439">
        <f t="shared" si="1166"/>
        <v>9.2329000000000022E-2</v>
      </c>
      <c r="AG1623" s="439">
        <f t="shared" si="1166"/>
        <v>6.9246750000000024E-2</v>
      </c>
      <c r="AH1623" s="439">
        <f t="shared" si="1166"/>
        <v>4.6164500000000011E-2</v>
      </c>
      <c r="AI1623" s="440">
        <f t="shared" si="1166"/>
        <v>2.3082250000000006E-2</v>
      </c>
      <c r="AJ1623" s="443">
        <f t="shared" si="1166"/>
        <v>0</v>
      </c>
      <c r="AK1623" s="439">
        <f t="shared" si="1166"/>
        <v>0</v>
      </c>
      <c r="AL1623" s="439">
        <f t="shared" si="1166"/>
        <v>0</v>
      </c>
      <c r="AM1623" s="439">
        <f t="shared" si="1166"/>
        <v>0</v>
      </c>
      <c r="AN1623" s="440">
        <f t="shared" si="1166"/>
        <v>0</v>
      </c>
    </row>
    <row r="1624" spans="1:40" outlineLevel="2">
      <c r="A1624" s="882">
        <f>ROW()</f>
        <v>1624</v>
      </c>
      <c r="B1624" s="453"/>
      <c r="D1624" s="452" t="s">
        <v>301</v>
      </c>
      <c r="H1624" s="458"/>
      <c r="I1624" s="458"/>
      <c r="J1624" s="459"/>
      <c r="K1624" s="458"/>
      <c r="L1624" s="458"/>
      <c r="M1624" s="458"/>
      <c r="N1624" s="225"/>
      <c r="O1624" s="27">
        <f t="shared" ref="O1624:AN1624" si="1167">O1516+O1534+O1552+O1570+O1588 + O1606</f>
        <v>0</v>
      </c>
      <c r="P1624" s="27">
        <f t="shared" si="1167"/>
        <v>0</v>
      </c>
      <c r="Q1624" s="27">
        <f t="shared" si="1167"/>
        <v>0</v>
      </c>
      <c r="R1624" s="27">
        <f t="shared" si="1167"/>
        <v>0</v>
      </c>
      <c r="S1624" s="27">
        <f t="shared" si="1167"/>
        <v>0</v>
      </c>
      <c r="T1624" s="443">
        <f t="shared" si="1167"/>
        <v>0</v>
      </c>
      <c r="U1624" s="439">
        <f t="shared" si="1167"/>
        <v>0</v>
      </c>
      <c r="V1624" s="439">
        <f t="shared" si="1167"/>
        <v>0</v>
      </c>
      <c r="W1624" s="439">
        <f t="shared" si="1167"/>
        <v>0</v>
      </c>
      <c r="X1624" s="439">
        <f t="shared" si="1167"/>
        <v>0</v>
      </c>
      <c r="Y1624" s="443">
        <f t="shared" si="1167"/>
        <v>0</v>
      </c>
      <c r="Z1624" s="439">
        <f t="shared" si="1167"/>
        <v>0</v>
      </c>
      <c r="AA1624" s="439">
        <f t="shared" si="1167"/>
        <v>0</v>
      </c>
      <c r="AB1624" s="439">
        <f t="shared" si="1167"/>
        <v>0</v>
      </c>
      <c r="AC1624" s="439">
        <f t="shared" si="1167"/>
        <v>0</v>
      </c>
      <c r="AD1624" s="439">
        <f t="shared" si="1167"/>
        <v>0</v>
      </c>
      <c r="AE1624" s="443">
        <f t="shared" si="1167"/>
        <v>0</v>
      </c>
      <c r="AF1624" s="439">
        <f t="shared" si="1167"/>
        <v>0</v>
      </c>
      <c r="AG1624" s="439">
        <f t="shared" si="1167"/>
        <v>0</v>
      </c>
      <c r="AH1624" s="439">
        <f t="shared" si="1167"/>
        <v>0</v>
      </c>
      <c r="AI1624" s="440">
        <f t="shared" si="1167"/>
        <v>0</v>
      </c>
      <c r="AJ1624" s="443">
        <f t="shared" si="1167"/>
        <v>0</v>
      </c>
      <c r="AK1624" s="439">
        <f t="shared" si="1167"/>
        <v>0</v>
      </c>
      <c r="AL1624" s="439">
        <f t="shared" si="1167"/>
        <v>0</v>
      </c>
      <c r="AM1624" s="439">
        <f t="shared" si="1167"/>
        <v>0</v>
      </c>
      <c r="AN1624" s="440">
        <f t="shared" si="1167"/>
        <v>0</v>
      </c>
    </row>
    <row r="1625" spans="1:40" outlineLevel="2">
      <c r="A1625" s="882">
        <f>ROW()</f>
        <v>1625</v>
      </c>
      <c r="B1625" s="453"/>
      <c r="D1625" s="452" t="s">
        <v>29</v>
      </c>
      <c r="H1625" s="458"/>
      <c r="I1625" s="458"/>
      <c r="J1625" s="459"/>
      <c r="K1625" s="458"/>
      <c r="L1625" s="458"/>
      <c r="M1625" s="458"/>
      <c r="N1625" s="225"/>
      <c r="O1625" s="27">
        <f t="shared" ref="O1625:AN1625" si="1168">O1517+O1535+O1553+O1571+O1589 + O1607</f>
        <v>0</v>
      </c>
      <c r="P1625" s="27">
        <f t="shared" si="1168"/>
        <v>0</v>
      </c>
      <c r="Q1625" s="27">
        <f t="shared" si="1168"/>
        <v>0</v>
      </c>
      <c r="R1625" s="27">
        <f t="shared" si="1168"/>
        <v>0</v>
      </c>
      <c r="S1625" s="27">
        <f t="shared" si="1168"/>
        <v>0</v>
      </c>
      <c r="T1625" s="443">
        <f t="shared" si="1168"/>
        <v>0</v>
      </c>
      <c r="U1625" s="439">
        <f t="shared" si="1168"/>
        <v>0</v>
      </c>
      <c r="V1625" s="439">
        <f t="shared" si="1168"/>
        <v>0</v>
      </c>
      <c r="W1625" s="439">
        <f t="shared" si="1168"/>
        <v>0</v>
      </c>
      <c r="X1625" s="439">
        <f t="shared" si="1168"/>
        <v>0</v>
      </c>
      <c r="Y1625" s="443">
        <f t="shared" si="1168"/>
        <v>0</v>
      </c>
      <c r="Z1625" s="439">
        <f t="shared" si="1168"/>
        <v>0</v>
      </c>
      <c r="AA1625" s="439">
        <f t="shared" si="1168"/>
        <v>0</v>
      </c>
      <c r="AB1625" s="439">
        <f t="shared" si="1168"/>
        <v>0</v>
      </c>
      <c r="AC1625" s="439">
        <f t="shared" si="1168"/>
        <v>0</v>
      </c>
      <c r="AD1625" s="439">
        <f t="shared" si="1168"/>
        <v>0</v>
      </c>
      <c r="AE1625" s="443">
        <f t="shared" si="1168"/>
        <v>0</v>
      </c>
      <c r="AF1625" s="439">
        <f t="shared" si="1168"/>
        <v>0</v>
      </c>
      <c r="AG1625" s="439">
        <f t="shared" si="1168"/>
        <v>0</v>
      </c>
      <c r="AH1625" s="439">
        <f t="shared" si="1168"/>
        <v>0</v>
      </c>
      <c r="AI1625" s="440">
        <f t="shared" si="1168"/>
        <v>0</v>
      </c>
      <c r="AJ1625" s="443">
        <f t="shared" si="1168"/>
        <v>0</v>
      </c>
      <c r="AK1625" s="439">
        <f t="shared" si="1168"/>
        <v>0</v>
      </c>
      <c r="AL1625" s="439">
        <f t="shared" si="1168"/>
        <v>0</v>
      </c>
      <c r="AM1625" s="439">
        <f t="shared" si="1168"/>
        <v>0</v>
      </c>
      <c r="AN1625" s="440">
        <f t="shared" si="1168"/>
        <v>0</v>
      </c>
    </row>
    <row r="1626" spans="1:40" outlineLevel="2">
      <c r="A1626" s="882">
        <f>ROW()</f>
        <v>1626</v>
      </c>
      <c r="B1626" s="453"/>
      <c r="D1626" s="452" t="s">
        <v>30</v>
      </c>
      <c r="H1626" s="458"/>
      <c r="I1626" s="458"/>
      <c r="J1626" s="459"/>
      <c r="K1626" s="458"/>
      <c r="L1626" s="458"/>
      <c r="M1626" s="458"/>
      <c r="N1626" s="225"/>
      <c r="O1626" s="27">
        <f t="shared" ref="O1626:AN1626" si="1169">O1518+O1536+O1554+O1572+O1590 + O1608</f>
        <v>7.0107348510000005</v>
      </c>
      <c r="P1626" s="27">
        <f t="shared" si="1169"/>
        <v>6.6601981084500004</v>
      </c>
      <c r="Q1626" s="27">
        <f t="shared" si="1169"/>
        <v>6.3096613659000003</v>
      </c>
      <c r="R1626" s="27">
        <f t="shared" si="1169"/>
        <v>5.9591246233500001</v>
      </c>
      <c r="S1626" s="27">
        <f t="shared" si="1169"/>
        <v>5.6085878808</v>
      </c>
      <c r="T1626" s="443">
        <f t="shared" si="1169"/>
        <v>5.433319509525</v>
      </c>
      <c r="U1626" s="439">
        <f t="shared" si="1169"/>
        <v>5.0827827669749999</v>
      </c>
      <c r="V1626" s="439">
        <f t="shared" si="1169"/>
        <v>4.7322460244249998</v>
      </c>
      <c r="W1626" s="439">
        <f t="shared" si="1169"/>
        <v>4.3817092818749996</v>
      </c>
      <c r="X1626" s="439">
        <f t="shared" si="1169"/>
        <v>4.0311725393249995</v>
      </c>
      <c r="Y1626" s="443">
        <f t="shared" si="1169"/>
        <v>3.8559041680499995</v>
      </c>
      <c r="Z1626" s="439">
        <f t="shared" si="1169"/>
        <v>3.5053674254999994</v>
      </c>
      <c r="AA1626" s="439">
        <f t="shared" si="1169"/>
        <v>3.1548306829499992</v>
      </c>
      <c r="AB1626" s="439">
        <f t="shared" si="1169"/>
        <v>2.8042939403999991</v>
      </c>
      <c r="AC1626" s="439">
        <f t="shared" si="1169"/>
        <v>2.453757197849999</v>
      </c>
      <c r="AD1626" s="439">
        <f t="shared" si="1169"/>
        <v>2.1032204552999993</v>
      </c>
      <c r="AE1626" s="443">
        <f t="shared" si="1169"/>
        <v>1.7526837127499995</v>
      </c>
      <c r="AF1626" s="439">
        <f t="shared" si="1169"/>
        <v>1.4021469701999996</v>
      </c>
      <c r="AG1626" s="439">
        <f t="shared" si="1169"/>
        <v>1.0516102276499997</v>
      </c>
      <c r="AH1626" s="439">
        <f t="shared" si="1169"/>
        <v>0.70107348509999978</v>
      </c>
      <c r="AI1626" s="440">
        <f t="shared" si="1169"/>
        <v>0.35053674254999989</v>
      </c>
      <c r="AJ1626" s="443">
        <f t="shared" si="1169"/>
        <v>0</v>
      </c>
      <c r="AK1626" s="439">
        <f t="shared" si="1169"/>
        <v>0</v>
      </c>
      <c r="AL1626" s="439">
        <f t="shared" si="1169"/>
        <v>0</v>
      </c>
      <c r="AM1626" s="439">
        <f t="shared" si="1169"/>
        <v>0</v>
      </c>
      <c r="AN1626" s="440">
        <f t="shared" si="1169"/>
        <v>0</v>
      </c>
    </row>
    <row r="1627" spans="1:40" outlineLevel="2">
      <c r="A1627" s="882">
        <f>ROW()</f>
        <v>1627</v>
      </c>
      <c r="B1627" s="453"/>
      <c r="D1627" s="452" t="s">
        <v>31</v>
      </c>
      <c r="H1627" s="458"/>
      <c r="I1627" s="458"/>
      <c r="J1627" s="459"/>
      <c r="K1627" s="458"/>
      <c r="L1627" s="458"/>
      <c r="M1627" s="458"/>
      <c r="N1627" s="225"/>
      <c r="O1627" s="27">
        <f t="shared" ref="O1627:AN1627" si="1170">O1519+O1537+O1555+O1573+O1591 + O1609</f>
        <v>0</v>
      </c>
      <c r="P1627" s="27">
        <f t="shared" si="1170"/>
        <v>0</v>
      </c>
      <c r="Q1627" s="27">
        <f t="shared" si="1170"/>
        <v>0</v>
      </c>
      <c r="R1627" s="27">
        <f t="shared" si="1170"/>
        <v>0</v>
      </c>
      <c r="S1627" s="27">
        <f t="shared" si="1170"/>
        <v>0</v>
      </c>
      <c r="T1627" s="443">
        <f t="shared" si="1170"/>
        <v>0</v>
      </c>
      <c r="U1627" s="439">
        <f t="shared" si="1170"/>
        <v>0</v>
      </c>
      <c r="V1627" s="439">
        <f t="shared" si="1170"/>
        <v>0</v>
      </c>
      <c r="W1627" s="439">
        <f t="shared" si="1170"/>
        <v>0</v>
      </c>
      <c r="X1627" s="439">
        <f t="shared" si="1170"/>
        <v>0</v>
      </c>
      <c r="Y1627" s="443">
        <f t="shared" si="1170"/>
        <v>0</v>
      </c>
      <c r="Z1627" s="439">
        <f t="shared" si="1170"/>
        <v>0</v>
      </c>
      <c r="AA1627" s="439">
        <f t="shared" si="1170"/>
        <v>0</v>
      </c>
      <c r="AB1627" s="439">
        <f t="shared" si="1170"/>
        <v>0</v>
      </c>
      <c r="AC1627" s="439">
        <f t="shared" si="1170"/>
        <v>0</v>
      </c>
      <c r="AD1627" s="439">
        <f t="shared" si="1170"/>
        <v>0</v>
      </c>
      <c r="AE1627" s="443">
        <f t="shared" si="1170"/>
        <v>0</v>
      </c>
      <c r="AF1627" s="439">
        <f t="shared" si="1170"/>
        <v>0</v>
      </c>
      <c r="AG1627" s="439">
        <f t="shared" si="1170"/>
        <v>0</v>
      </c>
      <c r="AH1627" s="439">
        <f t="shared" si="1170"/>
        <v>0</v>
      </c>
      <c r="AI1627" s="440">
        <f t="shared" si="1170"/>
        <v>0</v>
      </c>
      <c r="AJ1627" s="443">
        <f t="shared" si="1170"/>
        <v>0</v>
      </c>
      <c r="AK1627" s="439">
        <f t="shared" si="1170"/>
        <v>0</v>
      </c>
      <c r="AL1627" s="439">
        <f t="shared" si="1170"/>
        <v>0</v>
      </c>
      <c r="AM1627" s="439">
        <f t="shared" si="1170"/>
        <v>0</v>
      </c>
      <c r="AN1627" s="440">
        <f t="shared" si="1170"/>
        <v>0</v>
      </c>
    </row>
    <row r="1628" spans="1:40" outlineLevel="2">
      <c r="A1628" s="882">
        <f>ROW()</f>
        <v>1628</v>
      </c>
      <c r="B1628" s="453"/>
      <c r="D1628" s="452" t="s">
        <v>32</v>
      </c>
      <c r="H1628" s="458"/>
      <c r="I1628" s="458"/>
      <c r="J1628" s="459"/>
      <c r="K1628" s="458"/>
      <c r="L1628" s="458"/>
      <c r="M1628" s="458"/>
      <c r="N1628" s="225"/>
      <c r="O1628" s="27">
        <f t="shared" ref="O1628:AN1628" si="1171">O1520+O1538+O1556+O1574+O1592 + O1610</f>
        <v>9.9750000000000005E-2</v>
      </c>
      <c r="P1628" s="27">
        <f t="shared" si="1171"/>
        <v>9.7256250000000002E-2</v>
      </c>
      <c r="Q1628" s="27">
        <f t="shared" si="1171"/>
        <v>9.47625E-2</v>
      </c>
      <c r="R1628" s="27">
        <f t="shared" si="1171"/>
        <v>9.2268749999999997E-2</v>
      </c>
      <c r="S1628" s="27">
        <f t="shared" si="1171"/>
        <v>8.9774999999999994E-2</v>
      </c>
      <c r="T1628" s="443">
        <f t="shared" si="1171"/>
        <v>8.8528124999999999E-2</v>
      </c>
      <c r="U1628" s="439">
        <f t="shared" si="1171"/>
        <v>8.6034374999999996E-2</v>
      </c>
      <c r="V1628" s="439">
        <f t="shared" si="1171"/>
        <v>8.3540624999999993E-2</v>
      </c>
      <c r="W1628" s="439">
        <f t="shared" si="1171"/>
        <v>8.104687499999999E-2</v>
      </c>
      <c r="X1628" s="439">
        <f t="shared" si="1171"/>
        <v>7.8553124999999988E-2</v>
      </c>
      <c r="Y1628" s="443">
        <f t="shared" si="1171"/>
        <v>7.7306249999999993E-2</v>
      </c>
      <c r="Z1628" s="439">
        <f t="shared" si="1171"/>
        <v>7.481249999999999E-2</v>
      </c>
      <c r="AA1628" s="439">
        <f t="shared" si="1171"/>
        <v>7.2318749999999987E-2</v>
      </c>
      <c r="AB1628" s="439">
        <f t="shared" si="1171"/>
        <v>6.9824999999999984E-2</v>
      </c>
      <c r="AC1628" s="439">
        <f t="shared" si="1171"/>
        <v>6.7331249999999981E-2</v>
      </c>
      <c r="AD1628" s="439">
        <f t="shared" si="1171"/>
        <v>6.4837499999999978E-2</v>
      </c>
      <c r="AE1628" s="443">
        <f t="shared" si="1171"/>
        <v>6.2343749999999983E-2</v>
      </c>
      <c r="AF1628" s="439">
        <f t="shared" si="1171"/>
        <v>5.9849999999999987E-2</v>
      </c>
      <c r="AG1628" s="439">
        <f t="shared" si="1171"/>
        <v>5.7356249999999984E-2</v>
      </c>
      <c r="AH1628" s="439">
        <f t="shared" si="1171"/>
        <v>5.4862499999999981E-2</v>
      </c>
      <c r="AI1628" s="440">
        <f t="shared" si="1171"/>
        <v>5.2368749999999985E-2</v>
      </c>
      <c r="AJ1628" s="443">
        <f t="shared" si="1171"/>
        <v>4.9874999999999989E-2</v>
      </c>
      <c r="AK1628" s="439">
        <f t="shared" si="1171"/>
        <v>4.7381249999999986E-2</v>
      </c>
      <c r="AL1628" s="439">
        <f t="shared" si="1171"/>
        <v>4.4887499999999983E-2</v>
      </c>
      <c r="AM1628" s="439">
        <f t="shared" si="1171"/>
        <v>4.2393749999999987E-2</v>
      </c>
      <c r="AN1628" s="440">
        <f t="shared" si="1171"/>
        <v>3.9899999999999991E-2</v>
      </c>
    </row>
    <row r="1629" spans="1:40" outlineLevel="2">
      <c r="A1629" s="882">
        <f>ROW()</f>
        <v>1629</v>
      </c>
      <c r="B1629" s="453"/>
      <c r="D1629" s="452" t="s">
        <v>33</v>
      </c>
      <c r="H1629" s="458"/>
      <c r="I1629" s="458"/>
      <c r="J1629" s="459"/>
      <c r="K1629" s="458"/>
      <c r="L1629" s="458"/>
      <c r="M1629" s="458"/>
      <c r="N1629" s="225"/>
      <c r="O1629" s="27">
        <f t="shared" ref="O1629:AN1629" si="1172">O1521+O1539+O1557+O1575+O1593 + O1611</f>
        <v>0</v>
      </c>
      <c r="P1629" s="27">
        <f t="shared" si="1172"/>
        <v>0</v>
      </c>
      <c r="Q1629" s="27">
        <f t="shared" si="1172"/>
        <v>0</v>
      </c>
      <c r="R1629" s="27">
        <f t="shared" si="1172"/>
        <v>0</v>
      </c>
      <c r="S1629" s="27">
        <f t="shared" si="1172"/>
        <v>0</v>
      </c>
      <c r="T1629" s="443">
        <f t="shared" si="1172"/>
        <v>0</v>
      </c>
      <c r="U1629" s="439">
        <f t="shared" si="1172"/>
        <v>0</v>
      </c>
      <c r="V1629" s="439">
        <f t="shared" si="1172"/>
        <v>0</v>
      </c>
      <c r="W1629" s="439">
        <f t="shared" si="1172"/>
        <v>0</v>
      </c>
      <c r="X1629" s="439">
        <f t="shared" si="1172"/>
        <v>0</v>
      </c>
      <c r="Y1629" s="443">
        <f t="shared" si="1172"/>
        <v>0</v>
      </c>
      <c r="Z1629" s="439">
        <f t="shared" si="1172"/>
        <v>0</v>
      </c>
      <c r="AA1629" s="439">
        <f t="shared" si="1172"/>
        <v>0</v>
      </c>
      <c r="AB1629" s="439">
        <f t="shared" si="1172"/>
        <v>0</v>
      </c>
      <c r="AC1629" s="439">
        <f t="shared" si="1172"/>
        <v>0</v>
      </c>
      <c r="AD1629" s="439">
        <f t="shared" si="1172"/>
        <v>0</v>
      </c>
      <c r="AE1629" s="443">
        <f t="shared" si="1172"/>
        <v>0</v>
      </c>
      <c r="AF1629" s="439">
        <f t="shared" si="1172"/>
        <v>0</v>
      </c>
      <c r="AG1629" s="439">
        <f t="shared" si="1172"/>
        <v>0</v>
      </c>
      <c r="AH1629" s="439">
        <f t="shared" si="1172"/>
        <v>0</v>
      </c>
      <c r="AI1629" s="440">
        <f t="shared" si="1172"/>
        <v>0</v>
      </c>
      <c r="AJ1629" s="443">
        <f t="shared" si="1172"/>
        <v>0</v>
      </c>
      <c r="AK1629" s="439">
        <f t="shared" si="1172"/>
        <v>0</v>
      </c>
      <c r="AL1629" s="439">
        <f t="shared" si="1172"/>
        <v>0</v>
      </c>
      <c r="AM1629" s="439">
        <f t="shared" si="1172"/>
        <v>0</v>
      </c>
      <c r="AN1629" s="440">
        <f t="shared" si="1172"/>
        <v>0</v>
      </c>
    </row>
    <row r="1630" spans="1:40" outlineLevel="2">
      <c r="A1630" s="882">
        <f>ROW()</f>
        <v>1630</v>
      </c>
      <c r="B1630" s="453"/>
      <c r="D1630" s="452" t="s">
        <v>27</v>
      </c>
      <c r="H1630" s="458"/>
      <c r="I1630" s="458"/>
      <c r="J1630" s="459"/>
      <c r="K1630" s="458"/>
      <c r="L1630" s="458"/>
      <c r="M1630" s="458"/>
      <c r="N1630" s="225"/>
      <c r="O1630" s="27">
        <f t="shared" ref="O1630:AN1630" si="1173">O1522+O1540+O1558+O1576+O1594 + O1612</f>
        <v>0</v>
      </c>
      <c r="P1630" s="27">
        <f t="shared" si="1173"/>
        <v>0</v>
      </c>
      <c r="Q1630" s="27">
        <f t="shared" si="1173"/>
        <v>0</v>
      </c>
      <c r="R1630" s="27">
        <f t="shared" si="1173"/>
        <v>0</v>
      </c>
      <c r="S1630" s="27">
        <f t="shared" si="1173"/>
        <v>0</v>
      </c>
      <c r="T1630" s="443">
        <f t="shared" si="1173"/>
        <v>0</v>
      </c>
      <c r="U1630" s="439">
        <f t="shared" si="1173"/>
        <v>0</v>
      </c>
      <c r="V1630" s="439">
        <f t="shared" si="1173"/>
        <v>0</v>
      </c>
      <c r="W1630" s="439">
        <f t="shared" si="1173"/>
        <v>0</v>
      </c>
      <c r="X1630" s="439">
        <f t="shared" si="1173"/>
        <v>0</v>
      </c>
      <c r="Y1630" s="443">
        <f t="shared" si="1173"/>
        <v>0</v>
      </c>
      <c r="Z1630" s="439">
        <f t="shared" si="1173"/>
        <v>0</v>
      </c>
      <c r="AA1630" s="439">
        <f t="shared" si="1173"/>
        <v>0</v>
      </c>
      <c r="AB1630" s="439">
        <f t="shared" si="1173"/>
        <v>0</v>
      </c>
      <c r="AC1630" s="439">
        <f t="shared" si="1173"/>
        <v>0</v>
      </c>
      <c r="AD1630" s="439">
        <f t="shared" si="1173"/>
        <v>0</v>
      </c>
      <c r="AE1630" s="443">
        <f t="shared" si="1173"/>
        <v>0</v>
      </c>
      <c r="AF1630" s="439">
        <f t="shared" si="1173"/>
        <v>0</v>
      </c>
      <c r="AG1630" s="439">
        <f t="shared" si="1173"/>
        <v>0</v>
      </c>
      <c r="AH1630" s="439">
        <f t="shared" si="1173"/>
        <v>0</v>
      </c>
      <c r="AI1630" s="440">
        <f t="shared" si="1173"/>
        <v>0</v>
      </c>
      <c r="AJ1630" s="443">
        <f t="shared" si="1173"/>
        <v>0</v>
      </c>
      <c r="AK1630" s="439">
        <f t="shared" si="1173"/>
        <v>0</v>
      </c>
      <c r="AL1630" s="439">
        <f t="shared" si="1173"/>
        <v>0</v>
      </c>
      <c r="AM1630" s="439">
        <f t="shared" si="1173"/>
        <v>0</v>
      </c>
      <c r="AN1630" s="440">
        <f t="shared" si="1173"/>
        <v>0</v>
      </c>
    </row>
    <row r="1631" spans="1:40" outlineLevel="2">
      <c r="A1631" s="882">
        <f>ROW()</f>
        <v>1631</v>
      </c>
      <c r="B1631" s="453"/>
      <c r="D1631" s="452" t="s">
        <v>34</v>
      </c>
      <c r="H1631" s="458"/>
      <c r="I1631" s="458"/>
      <c r="J1631" s="459"/>
      <c r="K1631" s="458"/>
      <c r="L1631" s="458"/>
      <c r="M1631" s="458"/>
      <c r="N1631" s="225"/>
      <c r="O1631" s="27">
        <f t="shared" ref="O1631:AN1631" si="1174">O1523+O1541+O1559+O1577+O1595 + O1613</f>
        <v>16.516205743799997</v>
      </c>
      <c r="P1631" s="27">
        <f t="shared" si="1174"/>
        <v>15.855557514047996</v>
      </c>
      <c r="Q1631" s="27">
        <f t="shared" si="1174"/>
        <v>15.194909284295996</v>
      </c>
      <c r="R1631" s="27">
        <f t="shared" si="1174"/>
        <v>14.534261054543997</v>
      </c>
      <c r="S1631" s="27">
        <f t="shared" si="1174"/>
        <v>13.873612824791996</v>
      </c>
      <c r="T1631" s="443">
        <f t="shared" si="1174"/>
        <v>13.543288709915997</v>
      </c>
      <c r="U1631" s="439">
        <f t="shared" si="1174"/>
        <v>12.882640480163996</v>
      </c>
      <c r="V1631" s="439">
        <f t="shared" si="1174"/>
        <v>12.221992250411997</v>
      </c>
      <c r="W1631" s="439">
        <f t="shared" si="1174"/>
        <v>11.561344020659996</v>
      </c>
      <c r="X1631" s="439">
        <f t="shared" si="1174"/>
        <v>10.900695790907996</v>
      </c>
      <c r="Y1631" s="443">
        <f t="shared" si="1174"/>
        <v>10.570371676031996</v>
      </c>
      <c r="Z1631" s="439">
        <f t="shared" si="1174"/>
        <v>9.9097234462799975</v>
      </c>
      <c r="AA1631" s="439">
        <f t="shared" si="1174"/>
        <v>9.2490752165279968</v>
      </c>
      <c r="AB1631" s="439">
        <f t="shared" si="1174"/>
        <v>8.5884269867759961</v>
      </c>
      <c r="AC1631" s="439">
        <f t="shared" si="1174"/>
        <v>7.9277787570239964</v>
      </c>
      <c r="AD1631" s="439">
        <f t="shared" si="1174"/>
        <v>7.2671305272719966</v>
      </c>
      <c r="AE1631" s="443">
        <f t="shared" si="1174"/>
        <v>6.6064822975199968</v>
      </c>
      <c r="AF1631" s="439">
        <f t="shared" si="1174"/>
        <v>5.9458340677679971</v>
      </c>
      <c r="AG1631" s="439">
        <f t="shared" si="1174"/>
        <v>5.2851858380159973</v>
      </c>
      <c r="AH1631" s="439">
        <f t="shared" si="1174"/>
        <v>4.6245376082639975</v>
      </c>
      <c r="AI1631" s="440">
        <f t="shared" si="1174"/>
        <v>3.9638893785119977</v>
      </c>
      <c r="AJ1631" s="443">
        <f t="shared" si="1174"/>
        <v>3.303241148759998</v>
      </c>
      <c r="AK1631" s="439">
        <f t="shared" si="1174"/>
        <v>2.6425929190079982</v>
      </c>
      <c r="AL1631" s="439">
        <f t="shared" si="1174"/>
        <v>1.9819446892559986</v>
      </c>
      <c r="AM1631" s="439">
        <f t="shared" si="1174"/>
        <v>1.3212964595039991</v>
      </c>
      <c r="AN1631" s="440">
        <f t="shared" si="1174"/>
        <v>0.66064822975199955</v>
      </c>
    </row>
    <row r="1632" spans="1:40" outlineLevel="2">
      <c r="A1632" s="882">
        <f>ROW()</f>
        <v>1632</v>
      </c>
      <c r="B1632" s="453"/>
      <c r="D1632" s="452" t="s">
        <v>35</v>
      </c>
      <c r="H1632" s="458"/>
      <c r="I1632" s="458"/>
      <c r="J1632" s="459"/>
      <c r="K1632" s="458"/>
      <c r="L1632" s="458"/>
      <c r="M1632" s="458"/>
      <c r="N1632" s="225"/>
      <c r="O1632" s="27">
        <f t="shared" ref="O1632:AN1632" si="1175">O1524+O1542+O1560+O1578+O1596 + O1614</f>
        <v>0</v>
      </c>
      <c r="P1632" s="27">
        <f t="shared" si="1175"/>
        <v>0</v>
      </c>
      <c r="Q1632" s="27">
        <f t="shared" si="1175"/>
        <v>0</v>
      </c>
      <c r="R1632" s="27">
        <f t="shared" si="1175"/>
        <v>0</v>
      </c>
      <c r="S1632" s="27">
        <f t="shared" si="1175"/>
        <v>0</v>
      </c>
      <c r="T1632" s="443">
        <f t="shared" si="1175"/>
        <v>0</v>
      </c>
      <c r="U1632" s="439">
        <f t="shared" si="1175"/>
        <v>0</v>
      </c>
      <c r="V1632" s="439">
        <f t="shared" si="1175"/>
        <v>0</v>
      </c>
      <c r="W1632" s="439">
        <f t="shared" si="1175"/>
        <v>0</v>
      </c>
      <c r="X1632" s="439">
        <f t="shared" si="1175"/>
        <v>0</v>
      </c>
      <c r="Y1632" s="443">
        <f t="shared" si="1175"/>
        <v>0</v>
      </c>
      <c r="Z1632" s="439">
        <f t="shared" si="1175"/>
        <v>0</v>
      </c>
      <c r="AA1632" s="439">
        <f t="shared" si="1175"/>
        <v>0</v>
      </c>
      <c r="AB1632" s="439">
        <f t="shared" si="1175"/>
        <v>0</v>
      </c>
      <c r="AC1632" s="439">
        <f t="shared" si="1175"/>
        <v>0</v>
      </c>
      <c r="AD1632" s="439">
        <f t="shared" si="1175"/>
        <v>0</v>
      </c>
      <c r="AE1632" s="443">
        <f t="shared" si="1175"/>
        <v>0</v>
      </c>
      <c r="AF1632" s="439">
        <f t="shared" si="1175"/>
        <v>0</v>
      </c>
      <c r="AG1632" s="439">
        <f t="shared" si="1175"/>
        <v>0</v>
      </c>
      <c r="AH1632" s="439">
        <f t="shared" si="1175"/>
        <v>0</v>
      </c>
      <c r="AI1632" s="440">
        <f t="shared" si="1175"/>
        <v>0</v>
      </c>
      <c r="AJ1632" s="443">
        <f t="shared" si="1175"/>
        <v>0</v>
      </c>
      <c r="AK1632" s="439">
        <f t="shared" si="1175"/>
        <v>0</v>
      </c>
      <c r="AL1632" s="439">
        <f t="shared" si="1175"/>
        <v>0</v>
      </c>
      <c r="AM1632" s="439">
        <f t="shared" si="1175"/>
        <v>0</v>
      </c>
      <c r="AN1632" s="440">
        <f t="shared" si="1175"/>
        <v>0</v>
      </c>
    </row>
    <row r="1633" spans="1:40" outlineLevel="2">
      <c r="A1633" s="882">
        <f>ROW()</f>
        <v>1633</v>
      </c>
      <c r="B1633" s="453"/>
      <c r="D1633" s="452" t="s">
        <v>302</v>
      </c>
      <c r="H1633" s="458"/>
      <c r="I1633" s="458"/>
      <c r="J1633" s="459"/>
      <c r="K1633" s="458"/>
      <c r="L1633" s="458"/>
      <c r="M1633" s="458"/>
      <c r="N1633" s="225"/>
      <c r="O1633" s="27">
        <f t="shared" ref="O1633:AN1633" si="1176">O1525+O1543+O1561+O1579+O1597 + O1615</f>
        <v>0</v>
      </c>
      <c r="P1633" s="27">
        <f t="shared" si="1176"/>
        <v>0</v>
      </c>
      <c r="Q1633" s="27">
        <f t="shared" si="1176"/>
        <v>0</v>
      </c>
      <c r="R1633" s="27">
        <f t="shared" si="1176"/>
        <v>0</v>
      </c>
      <c r="S1633" s="27">
        <f t="shared" si="1176"/>
        <v>0</v>
      </c>
      <c r="T1633" s="443">
        <f t="shared" si="1176"/>
        <v>0</v>
      </c>
      <c r="U1633" s="439">
        <f t="shared" si="1176"/>
        <v>0</v>
      </c>
      <c r="V1633" s="439">
        <f t="shared" si="1176"/>
        <v>0</v>
      </c>
      <c r="W1633" s="439">
        <f t="shared" si="1176"/>
        <v>0</v>
      </c>
      <c r="X1633" s="439">
        <f t="shared" si="1176"/>
        <v>0</v>
      </c>
      <c r="Y1633" s="443">
        <f t="shared" si="1176"/>
        <v>0</v>
      </c>
      <c r="Z1633" s="439">
        <f t="shared" si="1176"/>
        <v>0</v>
      </c>
      <c r="AA1633" s="439">
        <f t="shared" si="1176"/>
        <v>0</v>
      </c>
      <c r="AB1633" s="439">
        <f t="shared" si="1176"/>
        <v>0</v>
      </c>
      <c r="AC1633" s="439">
        <f t="shared" si="1176"/>
        <v>0</v>
      </c>
      <c r="AD1633" s="439">
        <f t="shared" si="1176"/>
        <v>0</v>
      </c>
      <c r="AE1633" s="443">
        <f t="shared" si="1176"/>
        <v>0</v>
      </c>
      <c r="AF1633" s="439">
        <f t="shared" si="1176"/>
        <v>0</v>
      </c>
      <c r="AG1633" s="439">
        <f t="shared" si="1176"/>
        <v>0</v>
      </c>
      <c r="AH1633" s="439">
        <f t="shared" si="1176"/>
        <v>0</v>
      </c>
      <c r="AI1633" s="440">
        <f t="shared" si="1176"/>
        <v>0</v>
      </c>
      <c r="AJ1633" s="443">
        <f t="shared" si="1176"/>
        <v>0</v>
      </c>
      <c r="AK1633" s="439">
        <f t="shared" si="1176"/>
        <v>0</v>
      </c>
      <c r="AL1633" s="439">
        <f t="shared" si="1176"/>
        <v>0</v>
      </c>
      <c r="AM1633" s="439">
        <f t="shared" si="1176"/>
        <v>0</v>
      </c>
      <c r="AN1633" s="440">
        <f t="shared" si="1176"/>
        <v>0</v>
      </c>
    </row>
    <row r="1634" spans="1:40" outlineLevel="2">
      <c r="A1634" s="882">
        <f>ROW()</f>
        <v>1634</v>
      </c>
      <c r="B1634" s="453"/>
      <c r="D1634" s="452" t="s">
        <v>36</v>
      </c>
      <c r="H1634" s="458"/>
      <c r="I1634" s="458"/>
      <c r="J1634" s="459"/>
      <c r="K1634" s="458"/>
      <c r="L1634" s="458"/>
      <c r="M1634" s="458"/>
      <c r="N1634" s="225"/>
      <c r="O1634" s="27">
        <f t="shared" ref="O1634:AN1634" si="1177">O1526+O1544+O1562+O1580+O1598 + O1616</f>
        <v>0.37043155239999997</v>
      </c>
      <c r="P1634" s="27">
        <f t="shared" si="1177"/>
        <v>0.2778236643</v>
      </c>
      <c r="Q1634" s="27">
        <f t="shared" si="1177"/>
        <v>0.18521577620000002</v>
      </c>
      <c r="R1634" s="27">
        <f t="shared" si="1177"/>
        <v>9.2607888100000008E-2</v>
      </c>
      <c r="S1634" s="27">
        <f t="shared" si="1177"/>
        <v>0</v>
      </c>
      <c r="T1634" s="443">
        <f t="shared" si="1177"/>
        <v>0</v>
      </c>
      <c r="U1634" s="439">
        <f t="shared" si="1177"/>
        <v>0</v>
      </c>
      <c r="V1634" s="439">
        <f t="shared" si="1177"/>
        <v>0</v>
      </c>
      <c r="W1634" s="439">
        <f t="shared" si="1177"/>
        <v>0</v>
      </c>
      <c r="X1634" s="439">
        <f t="shared" si="1177"/>
        <v>0</v>
      </c>
      <c r="Y1634" s="443">
        <f t="shared" si="1177"/>
        <v>0</v>
      </c>
      <c r="Z1634" s="439">
        <f t="shared" si="1177"/>
        <v>0</v>
      </c>
      <c r="AA1634" s="439">
        <f t="shared" si="1177"/>
        <v>0</v>
      </c>
      <c r="AB1634" s="439">
        <f t="shared" si="1177"/>
        <v>0</v>
      </c>
      <c r="AC1634" s="439">
        <f t="shared" si="1177"/>
        <v>0</v>
      </c>
      <c r="AD1634" s="439">
        <f t="shared" si="1177"/>
        <v>0</v>
      </c>
      <c r="AE1634" s="443">
        <f t="shared" si="1177"/>
        <v>0</v>
      </c>
      <c r="AF1634" s="439">
        <f t="shared" si="1177"/>
        <v>0</v>
      </c>
      <c r="AG1634" s="439">
        <f t="shared" si="1177"/>
        <v>0</v>
      </c>
      <c r="AH1634" s="439">
        <f t="shared" si="1177"/>
        <v>0</v>
      </c>
      <c r="AI1634" s="440">
        <f t="shared" si="1177"/>
        <v>0</v>
      </c>
      <c r="AJ1634" s="443">
        <f t="shared" si="1177"/>
        <v>0</v>
      </c>
      <c r="AK1634" s="439">
        <f t="shared" si="1177"/>
        <v>0</v>
      </c>
      <c r="AL1634" s="439">
        <f t="shared" si="1177"/>
        <v>0</v>
      </c>
      <c r="AM1634" s="439">
        <f t="shared" si="1177"/>
        <v>0</v>
      </c>
      <c r="AN1634" s="440">
        <f t="shared" si="1177"/>
        <v>0</v>
      </c>
    </row>
    <row r="1635" spans="1:40" outlineLevel="2">
      <c r="A1635" s="882">
        <f>ROW()</f>
        <v>1635</v>
      </c>
      <c r="B1635" s="453"/>
      <c r="D1635" s="452" t="s">
        <v>583</v>
      </c>
      <c r="H1635" s="458"/>
      <c r="I1635" s="458"/>
      <c r="J1635" s="459"/>
      <c r="K1635" s="458"/>
      <c r="L1635" s="458"/>
      <c r="M1635" s="458"/>
      <c r="N1635" s="225"/>
      <c r="O1635" s="27">
        <f t="shared" ref="O1635:AN1635" si="1178">O1527+O1545+O1563+O1581+O1599 + O1617</f>
        <v>0</v>
      </c>
      <c r="P1635" s="27">
        <f t="shared" si="1178"/>
        <v>0</v>
      </c>
      <c r="Q1635" s="27">
        <f t="shared" si="1178"/>
        <v>0</v>
      </c>
      <c r="R1635" s="27">
        <f t="shared" si="1178"/>
        <v>0</v>
      </c>
      <c r="S1635" s="27">
        <f t="shared" si="1178"/>
        <v>0</v>
      </c>
      <c r="T1635" s="443">
        <f t="shared" si="1178"/>
        <v>0</v>
      </c>
      <c r="U1635" s="439">
        <f t="shared" si="1178"/>
        <v>0</v>
      </c>
      <c r="V1635" s="439">
        <f t="shared" si="1178"/>
        <v>0</v>
      </c>
      <c r="W1635" s="439">
        <f t="shared" si="1178"/>
        <v>0</v>
      </c>
      <c r="X1635" s="439">
        <f t="shared" si="1178"/>
        <v>0</v>
      </c>
      <c r="Y1635" s="443">
        <f t="shared" si="1178"/>
        <v>0</v>
      </c>
      <c r="Z1635" s="439">
        <f t="shared" si="1178"/>
        <v>0</v>
      </c>
      <c r="AA1635" s="439">
        <f t="shared" si="1178"/>
        <v>0</v>
      </c>
      <c r="AB1635" s="439">
        <f t="shared" si="1178"/>
        <v>0</v>
      </c>
      <c r="AC1635" s="439">
        <f t="shared" si="1178"/>
        <v>0</v>
      </c>
      <c r="AD1635" s="439">
        <f t="shared" si="1178"/>
        <v>0</v>
      </c>
      <c r="AE1635" s="443">
        <f t="shared" si="1178"/>
        <v>0</v>
      </c>
      <c r="AF1635" s="439">
        <f t="shared" si="1178"/>
        <v>0</v>
      </c>
      <c r="AG1635" s="439">
        <f t="shared" si="1178"/>
        <v>0</v>
      </c>
      <c r="AH1635" s="439">
        <f t="shared" si="1178"/>
        <v>0</v>
      </c>
      <c r="AI1635" s="440">
        <f t="shared" si="1178"/>
        <v>0</v>
      </c>
      <c r="AJ1635" s="443">
        <f t="shared" si="1178"/>
        <v>0</v>
      </c>
      <c r="AK1635" s="439">
        <f t="shared" si="1178"/>
        <v>0</v>
      </c>
      <c r="AL1635" s="439">
        <f t="shared" si="1178"/>
        <v>0</v>
      </c>
      <c r="AM1635" s="439">
        <f t="shared" si="1178"/>
        <v>0</v>
      </c>
      <c r="AN1635" s="440">
        <f t="shared" si="1178"/>
        <v>0</v>
      </c>
    </row>
    <row r="1636" spans="1:40" outlineLevel="2">
      <c r="A1636" s="882">
        <f>ROW()</f>
        <v>1636</v>
      </c>
      <c r="B1636" s="453"/>
      <c r="D1636" s="452" t="s">
        <v>81</v>
      </c>
      <c r="H1636" s="458"/>
      <c r="I1636" s="458"/>
      <c r="J1636" s="459"/>
      <c r="K1636" s="458"/>
      <c r="L1636" s="458"/>
      <c r="M1636" s="458"/>
      <c r="N1636" s="225"/>
      <c r="O1636" s="27">
        <f t="shared" ref="O1636:AN1636" si="1179">O1528+O1546+O1564+O1582+O1600 + O1618</f>
        <v>0</v>
      </c>
      <c r="P1636" s="27">
        <f t="shared" si="1179"/>
        <v>0</v>
      </c>
      <c r="Q1636" s="27">
        <f t="shared" si="1179"/>
        <v>0</v>
      </c>
      <c r="R1636" s="27">
        <f t="shared" si="1179"/>
        <v>0</v>
      </c>
      <c r="S1636" s="27">
        <f t="shared" si="1179"/>
        <v>0</v>
      </c>
      <c r="T1636" s="443">
        <f t="shared" si="1179"/>
        <v>0</v>
      </c>
      <c r="U1636" s="439">
        <f t="shared" si="1179"/>
        <v>0</v>
      </c>
      <c r="V1636" s="439">
        <f t="shared" si="1179"/>
        <v>0</v>
      </c>
      <c r="W1636" s="439">
        <f t="shared" si="1179"/>
        <v>0</v>
      </c>
      <c r="X1636" s="439">
        <f t="shared" si="1179"/>
        <v>0</v>
      </c>
      <c r="Y1636" s="443">
        <f t="shared" si="1179"/>
        <v>0</v>
      </c>
      <c r="Z1636" s="439">
        <f t="shared" si="1179"/>
        <v>0</v>
      </c>
      <c r="AA1636" s="439">
        <f t="shared" si="1179"/>
        <v>0</v>
      </c>
      <c r="AB1636" s="439">
        <f t="shared" si="1179"/>
        <v>0</v>
      </c>
      <c r="AC1636" s="439">
        <f t="shared" si="1179"/>
        <v>0</v>
      </c>
      <c r="AD1636" s="439">
        <f t="shared" si="1179"/>
        <v>0</v>
      </c>
      <c r="AE1636" s="443">
        <f t="shared" si="1179"/>
        <v>0</v>
      </c>
      <c r="AF1636" s="439">
        <f t="shared" si="1179"/>
        <v>0</v>
      </c>
      <c r="AG1636" s="439">
        <f t="shared" si="1179"/>
        <v>0</v>
      </c>
      <c r="AH1636" s="439">
        <f t="shared" si="1179"/>
        <v>0</v>
      </c>
      <c r="AI1636" s="440">
        <f t="shared" si="1179"/>
        <v>0</v>
      </c>
      <c r="AJ1636" s="443">
        <f t="shared" si="1179"/>
        <v>0</v>
      </c>
      <c r="AK1636" s="439">
        <f t="shared" si="1179"/>
        <v>0</v>
      </c>
      <c r="AL1636" s="439">
        <f t="shared" si="1179"/>
        <v>0</v>
      </c>
      <c r="AM1636" s="439">
        <f t="shared" si="1179"/>
        <v>0</v>
      </c>
      <c r="AN1636" s="440">
        <f t="shared" si="1179"/>
        <v>0</v>
      </c>
    </row>
    <row r="1637" spans="1:40" outlineLevel="2">
      <c r="A1637" s="882">
        <f>ROW()</f>
        <v>1637</v>
      </c>
      <c r="B1637" s="453"/>
      <c r="D1637" s="452" t="s">
        <v>28</v>
      </c>
      <c r="H1637" s="458"/>
      <c r="I1637" s="458"/>
      <c r="J1637" s="459"/>
      <c r="K1637" s="458"/>
      <c r="L1637" s="458"/>
      <c r="M1637" s="458"/>
      <c r="N1637" s="225"/>
      <c r="O1637" s="27">
        <f t="shared" ref="O1637:AN1637" si="1180">O1529+O1547+O1565+O1583+O1601 + O1619</f>
        <v>0</v>
      </c>
      <c r="P1637" s="27">
        <f t="shared" si="1180"/>
        <v>0</v>
      </c>
      <c r="Q1637" s="27">
        <f t="shared" si="1180"/>
        <v>0</v>
      </c>
      <c r="R1637" s="27">
        <f t="shared" si="1180"/>
        <v>0</v>
      </c>
      <c r="S1637" s="27">
        <f t="shared" si="1180"/>
        <v>0</v>
      </c>
      <c r="T1637" s="443">
        <f t="shared" si="1180"/>
        <v>0</v>
      </c>
      <c r="U1637" s="439">
        <f t="shared" si="1180"/>
        <v>0</v>
      </c>
      <c r="V1637" s="439">
        <f t="shared" si="1180"/>
        <v>0</v>
      </c>
      <c r="W1637" s="439">
        <f t="shared" si="1180"/>
        <v>0</v>
      </c>
      <c r="X1637" s="439">
        <f t="shared" si="1180"/>
        <v>0</v>
      </c>
      <c r="Y1637" s="443">
        <f t="shared" si="1180"/>
        <v>0</v>
      </c>
      <c r="Z1637" s="439">
        <f t="shared" si="1180"/>
        <v>0</v>
      </c>
      <c r="AA1637" s="439">
        <f t="shared" si="1180"/>
        <v>0</v>
      </c>
      <c r="AB1637" s="439">
        <f t="shared" si="1180"/>
        <v>0</v>
      </c>
      <c r="AC1637" s="439">
        <f t="shared" si="1180"/>
        <v>0</v>
      </c>
      <c r="AD1637" s="439">
        <f t="shared" si="1180"/>
        <v>0</v>
      </c>
      <c r="AE1637" s="443">
        <f t="shared" si="1180"/>
        <v>0</v>
      </c>
      <c r="AF1637" s="439">
        <f t="shared" si="1180"/>
        <v>0</v>
      </c>
      <c r="AG1637" s="439">
        <f t="shared" si="1180"/>
        <v>0</v>
      </c>
      <c r="AH1637" s="439">
        <f t="shared" si="1180"/>
        <v>0</v>
      </c>
      <c r="AI1637" s="440">
        <f t="shared" si="1180"/>
        <v>0</v>
      </c>
      <c r="AJ1637" s="443">
        <f t="shared" si="1180"/>
        <v>0</v>
      </c>
      <c r="AK1637" s="439">
        <f t="shared" si="1180"/>
        <v>0</v>
      </c>
      <c r="AL1637" s="439">
        <f t="shared" si="1180"/>
        <v>0</v>
      </c>
      <c r="AM1637" s="439">
        <f t="shared" si="1180"/>
        <v>0</v>
      </c>
      <c r="AN1637" s="440">
        <f t="shared" si="1180"/>
        <v>0</v>
      </c>
    </row>
    <row r="1638" spans="1:40" outlineLevel="2">
      <c r="A1638" s="882">
        <f>ROW()</f>
        <v>1638</v>
      </c>
      <c r="B1638" s="453"/>
      <c r="D1638" s="456" t="s">
        <v>443</v>
      </c>
      <c r="E1638" s="456"/>
      <c r="F1638" s="456"/>
      <c r="G1638" s="456"/>
      <c r="H1638" s="460"/>
      <c r="I1638" s="460"/>
      <c r="J1638" s="461"/>
      <c r="K1638" s="460"/>
      <c r="L1638" s="460"/>
      <c r="M1638" s="460"/>
      <c r="N1638" s="227"/>
      <c r="O1638" s="30">
        <f t="shared" ref="O1638:AN1638" si="1181">O1530+O1548+O1566+O1584+O1602 + O1620</f>
        <v>0</v>
      </c>
      <c r="P1638" s="30">
        <f t="shared" si="1181"/>
        <v>0</v>
      </c>
      <c r="Q1638" s="30">
        <f t="shared" si="1181"/>
        <v>0</v>
      </c>
      <c r="R1638" s="30">
        <f t="shared" si="1181"/>
        <v>0</v>
      </c>
      <c r="S1638" s="30">
        <f t="shared" si="1181"/>
        <v>0</v>
      </c>
      <c r="T1638" s="462">
        <f t="shared" si="1181"/>
        <v>0</v>
      </c>
      <c r="U1638" s="441">
        <f t="shared" si="1181"/>
        <v>0</v>
      </c>
      <c r="V1638" s="441">
        <f t="shared" si="1181"/>
        <v>0</v>
      </c>
      <c r="W1638" s="441">
        <f t="shared" si="1181"/>
        <v>0</v>
      </c>
      <c r="X1638" s="441">
        <f t="shared" si="1181"/>
        <v>0</v>
      </c>
      <c r="Y1638" s="462">
        <f t="shared" si="1181"/>
        <v>0</v>
      </c>
      <c r="Z1638" s="441">
        <f t="shared" si="1181"/>
        <v>0</v>
      </c>
      <c r="AA1638" s="441">
        <f t="shared" si="1181"/>
        <v>0</v>
      </c>
      <c r="AB1638" s="441">
        <f t="shared" si="1181"/>
        <v>0</v>
      </c>
      <c r="AC1638" s="441">
        <f t="shared" si="1181"/>
        <v>0</v>
      </c>
      <c r="AD1638" s="441">
        <f t="shared" si="1181"/>
        <v>0</v>
      </c>
      <c r="AE1638" s="462">
        <f t="shared" si="1181"/>
        <v>0</v>
      </c>
      <c r="AF1638" s="441">
        <f t="shared" si="1181"/>
        <v>0</v>
      </c>
      <c r="AG1638" s="441">
        <f t="shared" si="1181"/>
        <v>0</v>
      </c>
      <c r="AH1638" s="441">
        <f t="shared" si="1181"/>
        <v>0</v>
      </c>
      <c r="AI1638" s="442">
        <f t="shared" si="1181"/>
        <v>0</v>
      </c>
      <c r="AJ1638" s="462">
        <f t="shared" si="1181"/>
        <v>0</v>
      </c>
      <c r="AK1638" s="441">
        <f t="shared" si="1181"/>
        <v>0</v>
      </c>
      <c r="AL1638" s="441">
        <f t="shared" si="1181"/>
        <v>0</v>
      </c>
      <c r="AM1638" s="441">
        <f t="shared" si="1181"/>
        <v>0</v>
      </c>
      <c r="AN1638" s="442">
        <f t="shared" si="1181"/>
        <v>0</v>
      </c>
    </row>
    <row r="1639" spans="1:40" outlineLevel="2">
      <c r="A1639" s="882">
        <f>ROW()</f>
        <v>1639</v>
      </c>
      <c r="B1639" s="453"/>
      <c r="D1639" s="452" t="s">
        <v>24</v>
      </c>
      <c r="H1639" s="458"/>
      <c r="I1639" s="458"/>
      <c r="J1639" s="459"/>
      <c r="K1639" s="458"/>
      <c r="L1639" s="458"/>
      <c r="M1639" s="458"/>
      <c r="N1639" s="440"/>
      <c r="O1639" s="439">
        <f t="shared" ref="O1639:AN1639" si="1182">SUM(O1623:O1638)</f>
        <v>24.458767147199996</v>
      </c>
      <c r="P1639" s="439">
        <f t="shared" si="1182"/>
        <v>23.329398286797996</v>
      </c>
      <c r="Q1639" s="439">
        <f t="shared" si="1182"/>
        <v>22.200029426395997</v>
      </c>
      <c r="R1639" s="439">
        <f t="shared" si="1182"/>
        <v>21.070660565994</v>
      </c>
      <c r="S1639" s="439">
        <f t="shared" si="1182"/>
        <v>19.941291705591997</v>
      </c>
      <c r="T1639" s="443">
        <f t="shared" si="1182"/>
        <v>19.422911219440998</v>
      </c>
      <c r="U1639" s="439">
        <f t="shared" si="1182"/>
        <v>18.386150247138996</v>
      </c>
      <c r="V1639" s="439">
        <f t="shared" si="1182"/>
        <v>17.349389274836998</v>
      </c>
      <c r="W1639" s="439">
        <f t="shared" si="1182"/>
        <v>16.312628302534996</v>
      </c>
      <c r="X1639" s="439">
        <f t="shared" si="1182"/>
        <v>15.275867330232995</v>
      </c>
      <c r="Y1639" s="443">
        <f t="shared" si="1182"/>
        <v>14.757486844081996</v>
      </c>
      <c r="Z1639" s="439">
        <f t="shared" si="1182"/>
        <v>13.720725871779997</v>
      </c>
      <c r="AA1639" s="439">
        <f t="shared" si="1182"/>
        <v>12.683964899477996</v>
      </c>
      <c r="AB1639" s="439">
        <f t="shared" si="1182"/>
        <v>11.647203927175996</v>
      </c>
      <c r="AC1639" s="439">
        <f t="shared" si="1182"/>
        <v>10.610442954873996</v>
      </c>
      <c r="AD1639" s="439">
        <f t="shared" si="1182"/>
        <v>9.5736819825719959</v>
      </c>
      <c r="AE1639" s="443">
        <f t="shared" si="1182"/>
        <v>8.5369210102699959</v>
      </c>
      <c r="AF1639" s="439">
        <f t="shared" si="1182"/>
        <v>7.5001600379679969</v>
      </c>
      <c r="AG1639" s="439">
        <f t="shared" si="1182"/>
        <v>6.463399065665997</v>
      </c>
      <c r="AH1639" s="439">
        <f t="shared" si="1182"/>
        <v>5.4266380933639971</v>
      </c>
      <c r="AI1639" s="440">
        <f t="shared" si="1182"/>
        <v>4.389877121061998</v>
      </c>
      <c r="AJ1639" s="443">
        <f t="shared" si="1182"/>
        <v>3.3531161487599981</v>
      </c>
      <c r="AK1639" s="439">
        <f t="shared" si="1182"/>
        <v>2.6899741690079981</v>
      </c>
      <c r="AL1639" s="439">
        <f t="shared" si="1182"/>
        <v>2.0268321892559986</v>
      </c>
      <c r="AM1639" s="439">
        <f t="shared" si="1182"/>
        <v>1.3636902095039991</v>
      </c>
      <c r="AN1639" s="440">
        <f t="shared" si="1182"/>
        <v>0.7005482297519996</v>
      </c>
    </row>
    <row r="1640" spans="1:40">
      <c r="A1640" s="884" t="s">
        <v>878</v>
      </c>
      <c r="B1640" s="885"/>
      <c r="C1640" s="886"/>
      <c r="D1640" s="885"/>
      <c r="E1640" s="885"/>
      <c r="F1640" s="885"/>
      <c r="G1640" s="25"/>
      <c r="H1640" s="885"/>
      <c r="I1640" s="25"/>
      <c r="J1640" s="323"/>
      <c r="K1640" s="25"/>
      <c r="L1640" s="25"/>
      <c r="M1640" s="25"/>
      <c r="N1640" s="318"/>
      <c r="O1640" s="25"/>
      <c r="P1640" s="25"/>
      <c r="Q1640" s="25"/>
      <c r="R1640" s="25"/>
      <c r="S1640" s="25"/>
      <c r="T1640" s="323"/>
      <c r="U1640" s="25"/>
      <c r="V1640" s="25"/>
      <c r="W1640" s="25"/>
      <c r="X1640" s="25"/>
      <c r="Y1640" s="323"/>
      <c r="Z1640" s="25"/>
      <c r="AA1640" s="25"/>
      <c r="AB1640" s="25"/>
      <c r="AC1640" s="25"/>
      <c r="AD1640" s="25"/>
      <c r="AE1640" s="323"/>
      <c r="AF1640" s="25"/>
      <c r="AG1640" s="25"/>
      <c r="AH1640" s="25"/>
      <c r="AI1640" s="318"/>
      <c r="AJ1640" s="323"/>
      <c r="AK1640" s="25"/>
      <c r="AL1640" s="25"/>
      <c r="AM1640" s="25"/>
      <c r="AN1640" s="318"/>
    </row>
    <row r="1641" spans="1:40" outlineLevel="1">
      <c r="A1641" s="732" t="s">
        <v>26</v>
      </c>
      <c r="B1641" s="733"/>
      <c r="C1641" s="881"/>
      <c r="D1641" s="733"/>
      <c r="E1641" s="733"/>
      <c r="F1641" s="733"/>
      <c r="G1641" s="730"/>
      <c r="H1641" s="733"/>
      <c r="I1641" s="730"/>
      <c r="J1641" s="729"/>
      <c r="K1641" s="730"/>
      <c r="L1641" s="730"/>
      <c r="M1641" s="730"/>
      <c r="N1641" s="731"/>
      <c r="O1641" s="730"/>
      <c r="P1641" s="730"/>
      <c r="Q1641" s="730"/>
      <c r="R1641" s="730"/>
      <c r="S1641" s="730"/>
      <c r="T1641" s="729"/>
      <c r="U1641" s="730"/>
      <c r="V1641" s="730"/>
      <c r="W1641" s="730"/>
      <c r="X1641" s="730"/>
      <c r="Y1641" s="729"/>
      <c r="Z1641" s="730"/>
      <c r="AA1641" s="730"/>
      <c r="AB1641" s="730"/>
      <c r="AC1641" s="730"/>
      <c r="AD1641" s="730"/>
      <c r="AE1641" s="729"/>
      <c r="AF1641" s="730"/>
      <c r="AG1641" s="730"/>
      <c r="AH1641" s="730"/>
      <c r="AI1641" s="731"/>
      <c r="AJ1641" s="729"/>
      <c r="AK1641" s="730"/>
      <c r="AL1641" s="730"/>
      <c r="AM1641" s="730"/>
      <c r="AN1641" s="731"/>
    </row>
    <row r="1642" spans="1:40" outlineLevel="2">
      <c r="A1642" s="882">
        <f>ROW()</f>
        <v>1642</v>
      </c>
      <c r="B1642" s="453"/>
      <c r="D1642" s="452" t="s">
        <v>300</v>
      </c>
      <c r="H1642" s="458"/>
      <c r="I1642" s="458"/>
      <c r="J1642" s="459"/>
      <c r="K1642" s="458"/>
      <c r="L1642" s="458"/>
      <c r="M1642" s="458"/>
      <c r="N1642" s="463"/>
      <c r="O1642" s="459"/>
      <c r="P1642" s="169"/>
      <c r="Q1642" s="169">
        <f>Input!$AB$58</f>
        <v>20</v>
      </c>
      <c r="R1642" s="448">
        <f t="shared" ref="R1642:AI1642" si="1183">(Q1642-Q$9)*(Q1642&gt;R$9)</f>
        <v>19</v>
      </c>
      <c r="S1642" s="448">
        <f t="shared" si="1183"/>
        <v>18</v>
      </c>
      <c r="T1642" s="464">
        <f t="shared" si="1183"/>
        <v>17</v>
      </c>
      <c r="U1642" s="448">
        <f t="shared" si="1183"/>
        <v>16.5</v>
      </c>
      <c r="V1642" s="448">
        <f t="shared" si="1183"/>
        <v>15.5</v>
      </c>
      <c r="W1642" s="448">
        <f t="shared" si="1183"/>
        <v>14.5</v>
      </c>
      <c r="X1642" s="448">
        <f t="shared" si="1183"/>
        <v>13.5</v>
      </c>
      <c r="Y1642" s="464">
        <f t="shared" si="1183"/>
        <v>12.5</v>
      </c>
      <c r="Z1642" s="448">
        <f t="shared" si="1183"/>
        <v>12</v>
      </c>
      <c r="AA1642" s="448">
        <f t="shared" si="1183"/>
        <v>11</v>
      </c>
      <c r="AB1642" s="448">
        <f t="shared" si="1183"/>
        <v>10</v>
      </c>
      <c r="AC1642" s="448">
        <f t="shared" si="1183"/>
        <v>9</v>
      </c>
      <c r="AD1642" s="448">
        <f t="shared" si="1183"/>
        <v>8</v>
      </c>
      <c r="AE1642" s="464">
        <f t="shared" si="1183"/>
        <v>7</v>
      </c>
      <c r="AF1642" s="448">
        <f t="shared" si="1183"/>
        <v>6</v>
      </c>
      <c r="AG1642" s="448">
        <f t="shared" si="1183"/>
        <v>5</v>
      </c>
      <c r="AH1642" s="448">
        <f t="shared" si="1183"/>
        <v>4</v>
      </c>
      <c r="AI1642" s="449">
        <f t="shared" si="1183"/>
        <v>3</v>
      </c>
      <c r="AJ1642" s="464">
        <f t="shared" ref="AJ1642:AJ1657" si="1184">(AI1642-AI$9)*(AI1642&gt;AJ$9)</f>
        <v>2</v>
      </c>
      <c r="AK1642" s="448">
        <f t="shared" ref="AK1642:AK1657" si="1185">(AJ1642-AJ$9)*(AJ1642&gt;AK$9)</f>
        <v>1</v>
      </c>
      <c r="AL1642" s="448">
        <f t="shared" ref="AL1642:AL1657" si="1186">(AK1642-AK$9)*(AK1642&gt;AL$9)</f>
        <v>0</v>
      </c>
      <c r="AM1642" s="448">
        <f t="shared" ref="AM1642:AM1657" si="1187">(AL1642-AL$9)*(AL1642&gt;AM$9)</f>
        <v>0</v>
      </c>
      <c r="AN1642" s="449">
        <f t="shared" ref="AN1642:AN1657" si="1188">(AM1642-AM$9)*(AM1642&gt;AN$9)</f>
        <v>0</v>
      </c>
    </row>
    <row r="1643" spans="1:40" outlineLevel="2">
      <c r="A1643" s="882">
        <f>ROW()</f>
        <v>1643</v>
      </c>
      <c r="B1643" s="453"/>
      <c r="D1643" s="452" t="s">
        <v>301</v>
      </c>
      <c r="H1643" s="458"/>
      <c r="I1643" s="458"/>
      <c r="J1643" s="459"/>
      <c r="K1643" s="458"/>
      <c r="L1643" s="458"/>
      <c r="M1643" s="458"/>
      <c r="N1643" s="463"/>
      <c r="O1643" s="459"/>
      <c r="P1643" s="169"/>
      <c r="Q1643" s="169">
        <f>Input!$AB$59</f>
        <v>20</v>
      </c>
      <c r="R1643" s="448">
        <f t="shared" ref="R1643:AI1643" si="1189">(Q1643-Q$9)*(Q1643&gt;R$9)</f>
        <v>19</v>
      </c>
      <c r="S1643" s="448">
        <f t="shared" si="1189"/>
        <v>18</v>
      </c>
      <c r="T1643" s="464">
        <f t="shared" si="1189"/>
        <v>17</v>
      </c>
      <c r="U1643" s="448">
        <f t="shared" si="1189"/>
        <v>16.5</v>
      </c>
      <c r="V1643" s="448">
        <f t="shared" si="1189"/>
        <v>15.5</v>
      </c>
      <c r="W1643" s="448">
        <f t="shared" si="1189"/>
        <v>14.5</v>
      </c>
      <c r="X1643" s="448">
        <f t="shared" si="1189"/>
        <v>13.5</v>
      </c>
      <c r="Y1643" s="464">
        <f t="shared" si="1189"/>
        <v>12.5</v>
      </c>
      <c r="Z1643" s="448">
        <f t="shared" si="1189"/>
        <v>12</v>
      </c>
      <c r="AA1643" s="448">
        <f t="shared" si="1189"/>
        <v>11</v>
      </c>
      <c r="AB1643" s="448">
        <f t="shared" si="1189"/>
        <v>10</v>
      </c>
      <c r="AC1643" s="448">
        <f t="shared" si="1189"/>
        <v>9</v>
      </c>
      <c r="AD1643" s="448">
        <f t="shared" si="1189"/>
        <v>8</v>
      </c>
      <c r="AE1643" s="464">
        <f t="shared" si="1189"/>
        <v>7</v>
      </c>
      <c r="AF1643" s="448">
        <f t="shared" si="1189"/>
        <v>6</v>
      </c>
      <c r="AG1643" s="448">
        <f t="shared" si="1189"/>
        <v>5</v>
      </c>
      <c r="AH1643" s="448">
        <f t="shared" si="1189"/>
        <v>4</v>
      </c>
      <c r="AI1643" s="449">
        <f t="shared" si="1189"/>
        <v>3</v>
      </c>
      <c r="AJ1643" s="464">
        <f t="shared" si="1184"/>
        <v>2</v>
      </c>
      <c r="AK1643" s="448">
        <f t="shared" si="1185"/>
        <v>1</v>
      </c>
      <c r="AL1643" s="448">
        <f t="shared" si="1186"/>
        <v>0</v>
      </c>
      <c r="AM1643" s="448">
        <f t="shared" si="1187"/>
        <v>0</v>
      </c>
      <c r="AN1643" s="449">
        <f t="shared" si="1188"/>
        <v>0</v>
      </c>
    </row>
    <row r="1644" spans="1:40" outlineLevel="2">
      <c r="A1644" s="882">
        <f>ROW()</f>
        <v>1644</v>
      </c>
      <c r="B1644" s="453"/>
      <c r="D1644" s="452" t="s">
        <v>29</v>
      </c>
      <c r="H1644" s="458"/>
      <c r="I1644" s="458"/>
      <c r="J1644" s="459"/>
      <c r="K1644" s="458"/>
      <c r="L1644" s="458"/>
      <c r="M1644" s="458"/>
      <c r="N1644" s="463"/>
      <c r="O1644" s="459"/>
      <c r="P1644" s="169"/>
      <c r="Q1644" s="169">
        <f>Input!$AB$60</f>
        <v>20</v>
      </c>
      <c r="R1644" s="448">
        <f t="shared" ref="R1644:AI1644" si="1190">(Q1644-Q$9)*(Q1644&gt;R$9)</f>
        <v>19</v>
      </c>
      <c r="S1644" s="448">
        <f t="shared" si="1190"/>
        <v>18</v>
      </c>
      <c r="T1644" s="464">
        <f t="shared" si="1190"/>
        <v>17</v>
      </c>
      <c r="U1644" s="448">
        <f t="shared" si="1190"/>
        <v>16.5</v>
      </c>
      <c r="V1644" s="448">
        <f t="shared" si="1190"/>
        <v>15.5</v>
      </c>
      <c r="W1644" s="448">
        <f t="shared" si="1190"/>
        <v>14.5</v>
      </c>
      <c r="X1644" s="448">
        <f t="shared" si="1190"/>
        <v>13.5</v>
      </c>
      <c r="Y1644" s="464">
        <f t="shared" si="1190"/>
        <v>12.5</v>
      </c>
      <c r="Z1644" s="448">
        <f t="shared" si="1190"/>
        <v>12</v>
      </c>
      <c r="AA1644" s="448">
        <f t="shared" si="1190"/>
        <v>11</v>
      </c>
      <c r="AB1644" s="448">
        <f t="shared" si="1190"/>
        <v>10</v>
      </c>
      <c r="AC1644" s="448">
        <f t="shared" si="1190"/>
        <v>9</v>
      </c>
      <c r="AD1644" s="448">
        <f t="shared" si="1190"/>
        <v>8</v>
      </c>
      <c r="AE1644" s="464">
        <f t="shared" si="1190"/>
        <v>7</v>
      </c>
      <c r="AF1644" s="448">
        <f t="shared" si="1190"/>
        <v>6</v>
      </c>
      <c r="AG1644" s="448">
        <f t="shared" si="1190"/>
        <v>5</v>
      </c>
      <c r="AH1644" s="448">
        <f t="shared" si="1190"/>
        <v>4</v>
      </c>
      <c r="AI1644" s="449">
        <f t="shared" si="1190"/>
        <v>3</v>
      </c>
      <c r="AJ1644" s="464">
        <f t="shared" si="1184"/>
        <v>2</v>
      </c>
      <c r="AK1644" s="448">
        <f t="shared" si="1185"/>
        <v>1</v>
      </c>
      <c r="AL1644" s="448">
        <f t="shared" si="1186"/>
        <v>0</v>
      </c>
      <c r="AM1644" s="448">
        <f t="shared" si="1187"/>
        <v>0</v>
      </c>
      <c r="AN1644" s="449">
        <f t="shared" si="1188"/>
        <v>0</v>
      </c>
    </row>
    <row r="1645" spans="1:40" outlineLevel="2">
      <c r="A1645" s="882">
        <f>ROW()</f>
        <v>1645</v>
      </c>
      <c r="B1645" s="453"/>
      <c r="D1645" s="452" t="s">
        <v>30</v>
      </c>
      <c r="H1645" s="458"/>
      <c r="I1645" s="458"/>
      <c r="J1645" s="459"/>
      <c r="K1645" s="458"/>
      <c r="L1645" s="458"/>
      <c r="M1645" s="458"/>
      <c r="N1645" s="463"/>
      <c r="O1645" s="459"/>
      <c r="P1645" s="169"/>
      <c r="Q1645" s="169">
        <f>Input!$AB$61</f>
        <v>20</v>
      </c>
      <c r="R1645" s="448">
        <f t="shared" ref="R1645:AI1645" si="1191">(Q1645-Q$9)*(Q1645&gt;R$9)</f>
        <v>19</v>
      </c>
      <c r="S1645" s="448">
        <f t="shared" si="1191"/>
        <v>18</v>
      </c>
      <c r="T1645" s="464">
        <f t="shared" si="1191"/>
        <v>17</v>
      </c>
      <c r="U1645" s="448">
        <f t="shared" si="1191"/>
        <v>16.5</v>
      </c>
      <c r="V1645" s="448">
        <f t="shared" si="1191"/>
        <v>15.5</v>
      </c>
      <c r="W1645" s="448">
        <f t="shared" si="1191"/>
        <v>14.5</v>
      </c>
      <c r="X1645" s="448">
        <f t="shared" si="1191"/>
        <v>13.5</v>
      </c>
      <c r="Y1645" s="464">
        <f t="shared" si="1191"/>
        <v>12.5</v>
      </c>
      <c r="Z1645" s="448">
        <f t="shared" si="1191"/>
        <v>12</v>
      </c>
      <c r="AA1645" s="448">
        <f t="shared" si="1191"/>
        <v>11</v>
      </c>
      <c r="AB1645" s="448">
        <f t="shared" si="1191"/>
        <v>10</v>
      </c>
      <c r="AC1645" s="448">
        <f t="shared" si="1191"/>
        <v>9</v>
      </c>
      <c r="AD1645" s="448">
        <f t="shared" si="1191"/>
        <v>8</v>
      </c>
      <c r="AE1645" s="464">
        <f t="shared" si="1191"/>
        <v>7</v>
      </c>
      <c r="AF1645" s="448">
        <f t="shared" si="1191"/>
        <v>6</v>
      </c>
      <c r="AG1645" s="448">
        <f t="shared" si="1191"/>
        <v>5</v>
      </c>
      <c r="AH1645" s="448">
        <f t="shared" si="1191"/>
        <v>4</v>
      </c>
      <c r="AI1645" s="449">
        <f t="shared" si="1191"/>
        <v>3</v>
      </c>
      <c r="AJ1645" s="464">
        <f t="shared" si="1184"/>
        <v>2</v>
      </c>
      <c r="AK1645" s="448">
        <f t="shared" si="1185"/>
        <v>1</v>
      </c>
      <c r="AL1645" s="448">
        <f t="shared" si="1186"/>
        <v>0</v>
      </c>
      <c r="AM1645" s="448">
        <f t="shared" si="1187"/>
        <v>0</v>
      </c>
      <c r="AN1645" s="449">
        <f t="shared" si="1188"/>
        <v>0</v>
      </c>
    </row>
    <row r="1646" spans="1:40" outlineLevel="2">
      <c r="A1646" s="882">
        <f>ROW()</f>
        <v>1646</v>
      </c>
      <c r="B1646" s="453"/>
      <c r="D1646" s="452" t="s">
        <v>31</v>
      </c>
      <c r="H1646" s="458"/>
      <c r="I1646" s="458"/>
      <c r="J1646" s="459"/>
      <c r="K1646" s="458"/>
      <c r="L1646" s="458"/>
      <c r="M1646" s="458"/>
      <c r="N1646" s="463"/>
      <c r="O1646" s="459"/>
      <c r="P1646" s="169"/>
      <c r="Q1646" s="169">
        <f>Input!$AB$62</f>
        <v>20</v>
      </c>
      <c r="R1646" s="448">
        <f t="shared" ref="R1646:AI1646" si="1192">(Q1646-Q$9)*(Q1646&gt;R$9)</f>
        <v>19</v>
      </c>
      <c r="S1646" s="448">
        <f t="shared" si="1192"/>
        <v>18</v>
      </c>
      <c r="T1646" s="464">
        <f t="shared" si="1192"/>
        <v>17</v>
      </c>
      <c r="U1646" s="448">
        <f t="shared" si="1192"/>
        <v>16.5</v>
      </c>
      <c r="V1646" s="448">
        <f t="shared" si="1192"/>
        <v>15.5</v>
      </c>
      <c r="W1646" s="448">
        <f t="shared" si="1192"/>
        <v>14.5</v>
      </c>
      <c r="X1646" s="448">
        <f t="shared" si="1192"/>
        <v>13.5</v>
      </c>
      <c r="Y1646" s="464">
        <f t="shared" si="1192"/>
        <v>12.5</v>
      </c>
      <c r="Z1646" s="448">
        <f t="shared" si="1192"/>
        <v>12</v>
      </c>
      <c r="AA1646" s="448">
        <f t="shared" si="1192"/>
        <v>11</v>
      </c>
      <c r="AB1646" s="448">
        <f t="shared" si="1192"/>
        <v>10</v>
      </c>
      <c r="AC1646" s="448">
        <f t="shared" si="1192"/>
        <v>9</v>
      </c>
      <c r="AD1646" s="448">
        <f t="shared" si="1192"/>
        <v>8</v>
      </c>
      <c r="AE1646" s="464">
        <f t="shared" si="1192"/>
        <v>7</v>
      </c>
      <c r="AF1646" s="448">
        <f t="shared" si="1192"/>
        <v>6</v>
      </c>
      <c r="AG1646" s="448">
        <f t="shared" si="1192"/>
        <v>5</v>
      </c>
      <c r="AH1646" s="448">
        <f t="shared" si="1192"/>
        <v>4</v>
      </c>
      <c r="AI1646" s="449">
        <f t="shared" si="1192"/>
        <v>3</v>
      </c>
      <c r="AJ1646" s="464">
        <f t="shared" si="1184"/>
        <v>2</v>
      </c>
      <c r="AK1646" s="448">
        <f t="shared" si="1185"/>
        <v>1</v>
      </c>
      <c r="AL1646" s="448">
        <f t="shared" si="1186"/>
        <v>0</v>
      </c>
      <c r="AM1646" s="448">
        <f t="shared" si="1187"/>
        <v>0</v>
      </c>
      <c r="AN1646" s="449">
        <f t="shared" si="1188"/>
        <v>0</v>
      </c>
    </row>
    <row r="1647" spans="1:40" outlineLevel="2">
      <c r="A1647" s="882">
        <f>ROW()</f>
        <v>1647</v>
      </c>
      <c r="B1647" s="453"/>
      <c r="D1647" s="452" t="s">
        <v>32</v>
      </c>
      <c r="H1647" s="458"/>
      <c r="I1647" s="458"/>
      <c r="J1647" s="459"/>
      <c r="K1647" s="458"/>
      <c r="L1647" s="458"/>
      <c r="M1647" s="458"/>
      <c r="N1647" s="463"/>
      <c r="O1647" s="459"/>
      <c r="P1647" s="169"/>
      <c r="Q1647" s="169">
        <f>Input!$AB$63</f>
        <v>40</v>
      </c>
      <c r="R1647" s="448">
        <f t="shared" ref="R1647:AI1647" si="1193">(Q1647-Q$9)*(Q1647&gt;R$9)</f>
        <v>39</v>
      </c>
      <c r="S1647" s="448">
        <f t="shared" si="1193"/>
        <v>38</v>
      </c>
      <c r="T1647" s="464">
        <f t="shared" si="1193"/>
        <v>37</v>
      </c>
      <c r="U1647" s="448">
        <f t="shared" si="1193"/>
        <v>36.5</v>
      </c>
      <c r="V1647" s="448">
        <f t="shared" si="1193"/>
        <v>35.5</v>
      </c>
      <c r="W1647" s="448">
        <f t="shared" si="1193"/>
        <v>34.5</v>
      </c>
      <c r="X1647" s="448">
        <f t="shared" si="1193"/>
        <v>33.5</v>
      </c>
      <c r="Y1647" s="464">
        <f t="shared" si="1193"/>
        <v>32.5</v>
      </c>
      <c r="Z1647" s="448">
        <f t="shared" si="1193"/>
        <v>32</v>
      </c>
      <c r="AA1647" s="448">
        <f t="shared" si="1193"/>
        <v>31</v>
      </c>
      <c r="AB1647" s="448">
        <f t="shared" si="1193"/>
        <v>30</v>
      </c>
      <c r="AC1647" s="448">
        <f t="shared" si="1193"/>
        <v>29</v>
      </c>
      <c r="AD1647" s="448">
        <f t="shared" si="1193"/>
        <v>28</v>
      </c>
      <c r="AE1647" s="464">
        <f t="shared" si="1193"/>
        <v>27</v>
      </c>
      <c r="AF1647" s="448">
        <f t="shared" si="1193"/>
        <v>26</v>
      </c>
      <c r="AG1647" s="448">
        <f t="shared" si="1193"/>
        <v>25</v>
      </c>
      <c r="AH1647" s="448">
        <f t="shared" si="1193"/>
        <v>24</v>
      </c>
      <c r="AI1647" s="449">
        <f t="shared" si="1193"/>
        <v>23</v>
      </c>
      <c r="AJ1647" s="464">
        <f t="shared" si="1184"/>
        <v>22</v>
      </c>
      <c r="AK1647" s="448">
        <f t="shared" si="1185"/>
        <v>21</v>
      </c>
      <c r="AL1647" s="448">
        <f t="shared" si="1186"/>
        <v>20</v>
      </c>
      <c r="AM1647" s="448">
        <f t="shared" si="1187"/>
        <v>19</v>
      </c>
      <c r="AN1647" s="449">
        <f t="shared" si="1188"/>
        <v>18</v>
      </c>
    </row>
    <row r="1648" spans="1:40" outlineLevel="2">
      <c r="A1648" s="882">
        <f>ROW()</f>
        <v>1648</v>
      </c>
      <c r="B1648" s="453"/>
      <c r="D1648" s="452" t="s">
        <v>33</v>
      </c>
      <c r="H1648" s="458"/>
      <c r="I1648" s="458"/>
      <c r="J1648" s="459"/>
      <c r="K1648" s="458"/>
      <c r="L1648" s="458"/>
      <c r="M1648" s="458"/>
      <c r="N1648" s="463"/>
      <c r="O1648" s="459"/>
      <c r="P1648" s="169"/>
      <c r="Q1648" s="169">
        <f>Input!$AB$64</f>
        <v>40</v>
      </c>
      <c r="R1648" s="448">
        <f t="shared" ref="R1648:AI1648" si="1194">(Q1648-Q$9)*(Q1648&gt;R$9)</f>
        <v>39</v>
      </c>
      <c r="S1648" s="448">
        <f t="shared" si="1194"/>
        <v>38</v>
      </c>
      <c r="T1648" s="464">
        <f t="shared" si="1194"/>
        <v>37</v>
      </c>
      <c r="U1648" s="448">
        <f t="shared" si="1194"/>
        <v>36.5</v>
      </c>
      <c r="V1648" s="448">
        <f t="shared" si="1194"/>
        <v>35.5</v>
      </c>
      <c r="W1648" s="448">
        <f t="shared" si="1194"/>
        <v>34.5</v>
      </c>
      <c r="X1648" s="448">
        <f t="shared" si="1194"/>
        <v>33.5</v>
      </c>
      <c r="Y1648" s="464">
        <f t="shared" si="1194"/>
        <v>32.5</v>
      </c>
      <c r="Z1648" s="448">
        <f t="shared" si="1194"/>
        <v>32</v>
      </c>
      <c r="AA1648" s="448">
        <f t="shared" si="1194"/>
        <v>31</v>
      </c>
      <c r="AB1648" s="448">
        <f t="shared" si="1194"/>
        <v>30</v>
      </c>
      <c r="AC1648" s="448">
        <f t="shared" si="1194"/>
        <v>29</v>
      </c>
      <c r="AD1648" s="448">
        <f t="shared" si="1194"/>
        <v>28</v>
      </c>
      <c r="AE1648" s="464">
        <f t="shared" si="1194"/>
        <v>27</v>
      </c>
      <c r="AF1648" s="448">
        <f t="shared" si="1194"/>
        <v>26</v>
      </c>
      <c r="AG1648" s="448">
        <f t="shared" si="1194"/>
        <v>25</v>
      </c>
      <c r="AH1648" s="448">
        <f t="shared" si="1194"/>
        <v>24</v>
      </c>
      <c r="AI1648" s="449">
        <f t="shared" si="1194"/>
        <v>23</v>
      </c>
      <c r="AJ1648" s="464">
        <f t="shared" si="1184"/>
        <v>22</v>
      </c>
      <c r="AK1648" s="448">
        <f t="shared" si="1185"/>
        <v>21</v>
      </c>
      <c r="AL1648" s="448">
        <f t="shared" si="1186"/>
        <v>20</v>
      </c>
      <c r="AM1648" s="448">
        <f t="shared" si="1187"/>
        <v>19</v>
      </c>
      <c r="AN1648" s="449">
        <f t="shared" si="1188"/>
        <v>18</v>
      </c>
    </row>
    <row r="1649" spans="1:40" outlineLevel="2">
      <c r="A1649" s="882">
        <f>ROW()</f>
        <v>1649</v>
      </c>
      <c r="B1649" s="453"/>
      <c r="D1649" s="452" t="s">
        <v>27</v>
      </c>
      <c r="H1649" s="458"/>
      <c r="I1649" s="458"/>
      <c r="J1649" s="459"/>
      <c r="K1649" s="458"/>
      <c r="L1649" s="458"/>
      <c r="M1649" s="458"/>
      <c r="N1649" s="463"/>
      <c r="O1649" s="459"/>
      <c r="P1649" s="169"/>
      <c r="Q1649" s="169">
        <f>Input!$AB$65</f>
        <v>40</v>
      </c>
      <c r="R1649" s="448">
        <f t="shared" ref="R1649:AI1649" si="1195">(Q1649-Q$9)*(Q1649&gt;R$9)</f>
        <v>39</v>
      </c>
      <c r="S1649" s="448">
        <f t="shared" si="1195"/>
        <v>38</v>
      </c>
      <c r="T1649" s="464">
        <f t="shared" si="1195"/>
        <v>37</v>
      </c>
      <c r="U1649" s="448">
        <f t="shared" si="1195"/>
        <v>36.5</v>
      </c>
      <c r="V1649" s="448">
        <f t="shared" si="1195"/>
        <v>35.5</v>
      </c>
      <c r="W1649" s="448">
        <f t="shared" si="1195"/>
        <v>34.5</v>
      </c>
      <c r="X1649" s="448">
        <f t="shared" si="1195"/>
        <v>33.5</v>
      </c>
      <c r="Y1649" s="464">
        <f t="shared" si="1195"/>
        <v>32.5</v>
      </c>
      <c r="Z1649" s="448">
        <f t="shared" si="1195"/>
        <v>32</v>
      </c>
      <c r="AA1649" s="448">
        <f t="shared" si="1195"/>
        <v>31</v>
      </c>
      <c r="AB1649" s="448">
        <f t="shared" si="1195"/>
        <v>30</v>
      </c>
      <c r="AC1649" s="448">
        <f t="shared" si="1195"/>
        <v>29</v>
      </c>
      <c r="AD1649" s="448">
        <f t="shared" si="1195"/>
        <v>28</v>
      </c>
      <c r="AE1649" s="464">
        <f t="shared" si="1195"/>
        <v>27</v>
      </c>
      <c r="AF1649" s="448">
        <f t="shared" si="1195"/>
        <v>26</v>
      </c>
      <c r="AG1649" s="448">
        <f t="shared" si="1195"/>
        <v>25</v>
      </c>
      <c r="AH1649" s="448">
        <f t="shared" si="1195"/>
        <v>24</v>
      </c>
      <c r="AI1649" s="449">
        <f t="shared" si="1195"/>
        <v>23</v>
      </c>
      <c r="AJ1649" s="464">
        <f t="shared" si="1184"/>
        <v>22</v>
      </c>
      <c r="AK1649" s="448">
        <f t="shared" si="1185"/>
        <v>21</v>
      </c>
      <c r="AL1649" s="448">
        <f t="shared" si="1186"/>
        <v>20</v>
      </c>
      <c r="AM1649" s="448">
        <f t="shared" si="1187"/>
        <v>19</v>
      </c>
      <c r="AN1649" s="449">
        <f t="shared" si="1188"/>
        <v>18</v>
      </c>
    </row>
    <row r="1650" spans="1:40" outlineLevel="2">
      <c r="A1650" s="882">
        <f>ROW()</f>
        <v>1650</v>
      </c>
      <c r="B1650" s="453"/>
      <c r="D1650" s="452" t="s">
        <v>34</v>
      </c>
      <c r="H1650" s="458"/>
      <c r="I1650" s="458"/>
      <c r="J1650" s="459"/>
      <c r="K1650" s="458"/>
      <c r="L1650" s="458"/>
      <c r="M1650" s="458"/>
      <c r="N1650" s="463"/>
      <c r="O1650" s="459"/>
      <c r="P1650" s="169"/>
      <c r="Q1650" s="169">
        <f>Input!$AB$66</f>
        <v>25</v>
      </c>
      <c r="R1650" s="448">
        <f t="shared" ref="R1650:AI1650" si="1196">(Q1650-Q$9)*(Q1650&gt;R$9)</f>
        <v>24</v>
      </c>
      <c r="S1650" s="448">
        <f t="shared" si="1196"/>
        <v>23</v>
      </c>
      <c r="T1650" s="464">
        <f t="shared" si="1196"/>
        <v>22</v>
      </c>
      <c r="U1650" s="448">
        <f t="shared" si="1196"/>
        <v>21.5</v>
      </c>
      <c r="V1650" s="448">
        <f t="shared" si="1196"/>
        <v>20.5</v>
      </c>
      <c r="W1650" s="448">
        <f t="shared" si="1196"/>
        <v>19.5</v>
      </c>
      <c r="X1650" s="448">
        <f t="shared" si="1196"/>
        <v>18.5</v>
      </c>
      <c r="Y1650" s="464">
        <f t="shared" si="1196"/>
        <v>17.5</v>
      </c>
      <c r="Z1650" s="448">
        <f t="shared" si="1196"/>
        <v>17</v>
      </c>
      <c r="AA1650" s="448">
        <f t="shared" si="1196"/>
        <v>16</v>
      </c>
      <c r="AB1650" s="448">
        <f t="shared" si="1196"/>
        <v>15</v>
      </c>
      <c r="AC1650" s="448">
        <f t="shared" si="1196"/>
        <v>14</v>
      </c>
      <c r="AD1650" s="448">
        <f t="shared" si="1196"/>
        <v>13</v>
      </c>
      <c r="AE1650" s="464">
        <f t="shared" si="1196"/>
        <v>12</v>
      </c>
      <c r="AF1650" s="448">
        <f t="shared" si="1196"/>
        <v>11</v>
      </c>
      <c r="AG1650" s="448">
        <f t="shared" si="1196"/>
        <v>10</v>
      </c>
      <c r="AH1650" s="448">
        <f t="shared" si="1196"/>
        <v>9</v>
      </c>
      <c r="AI1650" s="449">
        <f t="shared" si="1196"/>
        <v>8</v>
      </c>
      <c r="AJ1650" s="464">
        <f t="shared" si="1184"/>
        <v>7</v>
      </c>
      <c r="AK1650" s="448">
        <f t="shared" si="1185"/>
        <v>6</v>
      </c>
      <c r="AL1650" s="448">
        <f t="shared" si="1186"/>
        <v>5</v>
      </c>
      <c r="AM1650" s="448">
        <f t="shared" si="1187"/>
        <v>4</v>
      </c>
      <c r="AN1650" s="449">
        <f t="shared" si="1188"/>
        <v>3</v>
      </c>
    </row>
    <row r="1651" spans="1:40" outlineLevel="2">
      <c r="A1651" s="882">
        <f>ROW()</f>
        <v>1651</v>
      </c>
      <c r="B1651" s="453"/>
      <c r="D1651" s="452" t="s">
        <v>35</v>
      </c>
      <c r="H1651" s="458"/>
      <c r="I1651" s="458"/>
      <c r="J1651" s="459"/>
      <c r="K1651" s="458"/>
      <c r="L1651" s="458"/>
      <c r="M1651" s="458"/>
      <c r="N1651" s="463"/>
      <c r="O1651" s="459"/>
      <c r="P1651" s="169"/>
      <c r="Q1651" s="169">
        <f>Input!$AB$67</f>
        <v>10</v>
      </c>
      <c r="R1651" s="448">
        <f t="shared" ref="R1651:AI1651" si="1197">(Q1651-Q$9)*(Q1651&gt;R$9)</f>
        <v>9</v>
      </c>
      <c r="S1651" s="448">
        <f t="shared" si="1197"/>
        <v>8</v>
      </c>
      <c r="T1651" s="464">
        <f t="shared" si="1197"/>
        <v>7</v>
      </c>
      <c r="U1651" s="448">
        <f t="shared" si="1197"/>
        <v>6.5</v>
      </c>
      <c r="V1651" s="448">
        <f t="shared" si="1197"/>
        <v>5.5</v>
      </c>
      <c r="W1651" s="448">
        <f t="shared" si="1197"/>
        <v>4.5</v>
      </c>
      <c r="X1651" s="448">
        <f t="shared" si="1197"/>
        <v>3.5</v>
      </c>
      <c r="Y1651" s="464">
        <f t="shared" si="1197"/>
        <v>2.5</v>
      </c>
      <c r="Z1651" s="448">
        <f t="shared" si="1197"/>
        <v>2</v>
      </c>
      <c r="AA1651" s="448">
        <f t="shared" si="1197"/>
        <v>1</v>
      </c>
      <c r="AB1651" s="448">
        <f t="shared" si="1197"/>
        <v>0</v>
      </c>
      <c r="AC1651" s="448">
        <f t="shared" si="1197"/>
        <v>0</v>
      </c>
      <c r="AD1651" s="448">
        <f t="shared" si="1197"/>
        <v>0</v>
      </c>
      <c r="AE1651" s="464">
        <f t="shared" si="1197"/>
        <v>0</v>
      </c>
      <c r="AF1651" s="448">
        <f t="shared" si="1197"/>
        <v>0</v>
      </c>
      <c r="AG1651" s="448">
        <f t="shared" si="1197"/>
        <v>0</v>
      </c>
      <c r="AH1651" s="448">
        <f t="shared" si="1197"/>
        <v>0</v>
      </c>
      <c r="AI1651" s="449">
        <f t="shared" si="1197"/>
        <v>0</v>
      </c>
      <c r="AJ1651" s="464">
        <f t="shared" si="1184"/>
        <v>0</v>
      </c>
      <c r="AK1651" s="448">
        <f t="shared" si="1185"/>
        <v>0</v>
      </c>
      <c r="AL1651" s="448">
        <f t="shared" si="1186"/>
        <v>0</v>
      </c>
      <c r="AM1651" s="448">
        <f t="shared" si="1187"/>
        <v>0</v>
      </c>
      <c r="AN1651" s="449">
        <f t="shared" si="1188"/>
        <v>0</v>
      </c>
    </row>
    <row r="1652" spans="1:40" outlineLevel="2">
      <c r="A1652" s="882">
        <f>ROW()</f>
        <v>1652</v>
      </c>
      <c r="B1652" s="453"/>
      <c r="D1652" s="452" t="s">
        <v>302</v>
      </c>
      <c r="H1652" s="458"/>
      <c r="I1652" s="458"/>
      <c r="J1652" s="459"/>
      <c r="K1652" s="458"/>
      <c r="L1652" s="458"/>
      <c r="M1652" s="458"/>
      <c r="N1652" s="463"/>
      <c r="O1652" s="459"/>
      <c r="P1652" s="169"/>
      <c r="Q1652" s="169">
        <f>Input!$AB$68</f>
        <v>10</v>
      </c>
      <c r="R1652" s="448">
        <f t="shared" ref="R1652:AI1652" si="1198">(Q1652-Q$9)*(Q1652&gt;R$9)</f>
        <v>9</v>
      </c>
      <c r="S1652" s="448">
        <f t="shared" si="1198"/>
        <v>8</v>
      </c>
      <c r="T1652" s="464">
        <f t="shared" si="1198"/>
        <v>7</v>
      </c>
      <c r="U1652" s="448">
        <f t="shared" si="1198"/>
        <v>6.5</v>
      </c>
      <c r="V1652" s="448">
        <f t="shared" si="1198"/>
        <v>5.5</v>
      </c>
      <c r="W1652" s="448">
        <f t="shared" si="1198"/>
        <v>4.5</v>
      </c>
      <c r="X1652" s="448">
        <f t="shared" si="1198"/>
        <v>3.5</v>
      </c>
      <c r="Y1652" s="464">
        <f t="shared" si="1198"/>
        <v>2.5</v>
      </c>
      <c r="Z1652" s="448">
        <f t="shared" si="1198"/>
        <v>2</v>
      </c>
      <c r="AA1652" s="448">
        <f t="shared" si="1198"/>
        <v>1</v>
      </c>
      <c r="AB1652" s="448">
        <f t="shared" si="1198"/>
        <v>0</v>
      </c>
      <c r="AC1652" s="448">
        <f t="shared" si="1198"/>
        <v>0</v>
      </c>
      <c r="AD1652" s="448">
        <f t="shared" si="1198"/>
        <v>0</v>
      </c>
      <c r="AE1652" s="464">
        <f t="shared" si="1198"/>
        <v>0</v>
      </c>
      <c r="AF1652" s="448">
        <f t="shared" si="1198"/>
        <v>0</v>
      </c>
      <c r="AG1652" s="448">
        <f t="shared" si="1198"/>
        <v>0</v>
      </c>
      <c r="AH1652" s="448">
        <f t="shared" si="1198"/>
        <v>0</v>
      </c>
      <c r="AI1652" s="449">
        <f t="shared" si="1198"/>
        <v>0</v>
      </c>
      <c r="AJ1652" s="464">
        <f t="shared" si="1184"/>
        <v>0</v>
      </c>
      <c r="AK1652" s="448">
        <f t="shared" si="1185"/>
        <v>0</v>
      </c>
      <c r="AL1652" s="448">
        <f t="shared" si="1186"/>
        <v>0</v>
      </c>
      <c r="AM1652" s="448">
        <f t="shared" si="1187"/>
        <v>0</v>
      </c>
      <c r="AN1652" s="449">
        <f t="shared" si="1188"/>
        <v>0</v>
      </c>
    </row>
    <row r="1653" spans="1:40" outlineLevel="2">
      <c r="A1653" s="882">
        <f>ROW()</f>
        <v>1653</v>
      </c>
      <c r="B1653" s="453"/>
      <c r="D1653" s="452" t="s">
        <v>36</v>
      </c>
      <c r="H1653" s="458"/>
      <c r="I1653" s="458"/>
      <c r="J1653" s="459"/>
      <c r="K1653" s="458"/>
      <c r="L1653" s="458"/>
      <c r="M1653" s="458"/>
      <c r="N1653" s="463"/>
      <c r="O1653" s="459"/>
      <c r="P1653" s="169"/>
      <c r="Q1653" s="169">
        <f>Input!$AB$69</f>
        <v>4</v>
      </c>
      <c r="R1653" s="448">
        <f t="shared" ref="R1653:AI1653" si="1199">(Q1653-Q$9)*(Q1653&gt;R$9)</f>
        <v>3</v>
      </c>
      <c r="S1653" s="448">
        <f t="shared" si="1199"/>
        <v>2</v>
      </c>
      <c r="T1653" s="464">
        <f t="shared" si="1199"/>
        <v>1</v>
      </c>
      <c r="U1653" s="448">
        <f t="shared" si="1199"/>
        <v>0</v>
      </c>
      <c r="V1653" s="448">
        <f t="shared" si="1199"/>
        <v>0</v>
      </c>
      <c r="W1653" s="448">
        <f t="shared" si="1199"/>
        <v>0</v>
      </c>
      <c r="X1653" s="448">
        <f t="shared" si="1199"/>
        <v>0</v>
      </c>
      <c r="Y1653" s="464">
        <f t="shared" si="1199"/>
        <v>0</v>
      </c>
      <c r="Z1653" s="448">
        <f t="shared" si="1199"/>
        <v>0</v>
      </c>
      <c r="AA1653" s="448">
        <f t="shared" si="1199"/>
        <v>0</v>
      </c>
      <c r="AB1653" s="448">
        <f t="shared" si="1199"/>
        <v>0</v>
      </c>
      <c r="AC1653" s="448">
        <f t="shared" si="1199"/>
        <v>0</v>
      </c>
      <c r="AD1653" s="448">
        <f t="shared" si="1199"/>
        <v>0</v>
      </c>
      <c r="AE1653" s="464">
        <f t="shared" si="1199"/>
        <v>0</v>
      </c>
      <c r="AF1653" s="448">
        <f t="shared" si="1199"/>
        <v>0</v>
      </c>
      <c r="AG1653" s="448">
        <f t="shared" si="1199"/>
        <v>0</v>
      </c>
      <c r="AH1653" s="448">
        <f t="shared" si="1199"/>
        <v>0</v>
      </c>
      <c r="AI1653" s="449">
        <f t="shared" si="1199"/>
        <v>0</v>
      </c>
      <c r="AJ1653" s="464">
        <f t="shared" si="1184"/>
        <v>0</v>
      </c>
      <c r="AK1653" s="448">
        <f t="shared" si="1185"/>
        <v>0</v>
      </c>
      <c r="AL1653" s="448">
        <f t="shared" si="1186"/>
        <v>0</v>
      </c>
      <c r="AM1653" s="448">
        <f t="shared" si="1187"/>
        <v>0</v>
      </c>
      <c r="AN1653" s="449">
        <f t="shared" si="1188"/>
        <v>0</v>
      </c>
    </row>
    <row r="1654" spans="1:40" outlineLevel="2">
      <c r="A1654" s="882">
        <f>ROW()</f>
        <v>1654</v>
      </c>
      <c r="B1654" s="453"/>
      <c r="D1654" s="452" t="s">
        <v>583</v>
      </c>
      <c r="H1654" s="458"/>
      <c r="I1654" s="458"/>
      <c r="J1654" s="459"/>
      <c r="K1654" s="458"/>
      <c r="L1654" s="458"/>
      <c r="M1654" s="458"/>
      <c r="N1654" s="463"/>
      <c r="O1654" s="459"/>
      <c r="P1654" s="169"/>
      <c r="Q1654" s="169">
        <f>Input!$AB$70</f>
        <v>10</v>
      </c>
      <c r="R1654" s="448">
        <f t="shared" ref="R1654:AI1654" si="1200">(Q1654-Q$9)*(Q1654&gt;R$9)</f>
        <v>9</v>
      </c>
      <c r="S1654" s="448">
        <f t="shared" si="1200"/>
        <v>8</v>
      </c>
      <c r="T1654" s="464">
        <f t="shared" si="1200"/>
        <v>7</v>
      </c>
      <c r="U1654" s="448">
        <f t="shared" si="1200"/>
        <v>6.5</v>
      </c>
      <c r="V1654" s="448">
        <f t="shared" si="1200"/>
        <v>5.5</v>
      </c>
      <c r="W1654" s="448">
        <f t="shared" si="1200"/>
        <v>4.5</v>
      </c>
      <c r="X1654" s="448">
        <f t="shared" si="1200"/>
        <v>3.5</v>
      </c>
      <c r="Y1654" s="464">
        <f t="shared" si="1200"/>
        <v>2.5</v>
      </c>
      <c r="Z1654" s="448">
        <f t="shared" si="1200"/>
        <v>2</v>
      </c>
      <c r="AA1654" s="448">
        <f t="shared" si="1200"/>
        <v>1</v>
      </c>
      <c r="AB1654" s="448">
        <f t="shared" si="1200"/>
        <v>0</v>
      </c>
      <c r="AC1654" s="448">
        <f t="shared" si="1200"/>
        <v>0</v>
      </c>
      <c r="AD1654" s="448">
        <f t="shared" si="1200"/>
        <v>0</v>
      </c>
      <c r="AE1654" s="464">
        <f t="shared" si="1200"/>
        <v>0</v>
      </c>
      <c r="AF1654" s="448">
        <f t="shared" si="1200"/>
        <v>0</v>
      </c>
      <c r="AG1654" s="448">
        <f t="shared" si="1200"/>
        <v>0</v>
      </c>
      <c r="AH1654" s="448">
        <f t="shared" si="1200"/>
        <v>0</v>
      </c>
      <c r="AI1654" s="449">
        <f t="shared" si="1200"/>
        <v>0</v>
      </c>
      <c r="AJ1654" s="464">
        <f t="shared" si="1184"/>
        <v>0</v>
      </c>
      <c r="AK1654" s="448">
        <f t="shared" si="1185"/>
        <v>0</v>
      </c>
      <c r="AL1654" s="448">
        <f t="shared" si="1186"/>
        <v>0</v>
      </c>
      <c r="AM1654" s="448">
        <f t="shared" si="1187"/>
        <v>0</v>
      </c>
      <c r="AN1654" s="449">
        <f t="shared" si="1188"/>
        <v>0</v>
      </c>
    </row>
    <row r="1655" spans="1:40" outlineLevel="2">
      <c r="A1655" s="882">
        <f>ROW()</f>
        <v>1655</v>
      </c>
      <c r="B1655" s="453"/>
      <c r="D1655" s="452" t="s">
        <v>81</v>
      </c>
      <c r="H1655" s="458"/>
      <c r="I1655" s="458"/>
      <c r="J1655" s="459"/>
      <c r="K1655" s="458"/>
      <c r="L1655" s="458"/>
      <c r="M1655" s="458"/>
      <c r="N1655" s="463"/>
      <c r="O1655" s="459"/>
      <c r="P1655" s="169"/>
      <c r="Q1655" s="169">
        <f>Input!$AB$71</f>
        <v>4</v>
      </c>
      <c r="R1655" s="448">
        <f t="shared" ref="R1655:AI1655" si="1201">(Q1655-Q$9)*(Q1655&gt;R$9)</f>
        <v>3</v>
      </c>
      <c r="S1655" s="448">
        <f t="shared" si="1201"/>
        <v>2</v>
      </c>
      <c r="T1655" s="464">
        <f t="shared" si="1201"/>
        <v>1</v>
      </c>
      <c r="U1655" s="448">
        <f t="shared" si="1201"/>
        <v>0</v>
      </c>
      <c r="V1655" s="448">
        <f t="shared" si="1201"/>
        <v>0</v>
      </c>
      <c r="W1655" s="448">
        <f t="shared" si="1201"/>
        <v>0</v>
      </c>
      <c r="X1655" s="448">
        <f t="shared" si="1201"/>
        <v>0</v>
      </c>
      <c r="Y1655" s="464">
        <f t="shared" si="1201"/>
        <v>0</v>
      </c>
      <c r="Z1655" s="448">
        <f t="shared" si="1201"/>
        <v>0</v>
      </c>
      <c r="AA1655" s="448">
        <f t="shared" si="1201"/>
        <v>0</v>
      </c>
      <c r="AB1655" s="448">
        <f t="shared" si="1201"/>
        <v>0</v>
      </c>
      <c r="AC1655" s="448">
        <f t="shared" si="1201"/>
        <v>0</v>
      </c>
      <c r="AD1655" s="448">
        <f t="shared" si="1201"/>
        <v>0</v>
      </c>
      <c r="AE1655" s="464">
        <f t="shared" si="1201"/>
        <v>0</v>
      </c>
      <c r="AF1655" s="448">
        <f t="shared" si="1201"/>
        <v>0</v>
      </c>
      <c r="AG1655" s="448">
        <f t="shared" si="1201"/>
        <v>0</v>
      </c>
      <c r="AH1655" s="448">
        <f t="shared" si="1201"/>
        <v>0</v>
      </c>
      <c r="AI1655" s="449">
        <f t="shared" si="1201"/>
        <v>0</v>
      </c>
      <c r="AJ1655" s="464">
        <f t="shared" si="1184"/>
        <v>0</v>
      </c>
      <c r="AK1655" s="448">
        <f t="shared" si="1185"/>
        <v>0</v>
      </c>
      <c r="AL1655" s="448">
        <f t="shared" si="1186"/>
        <v>0</v>
      </c>
      <c r="AM1655" s="448">
        <f t="shared" si="1187"/>
        <v>0</v>
      </c>
      <c r="AN1655" s="449">
        <f t="shared" si="1188"/>
        <v>0</v>
      </c>
    </row>
    <row r="1656" spans="1:40" outlineLevel="2">
      <c r="A1656" s="882">
        <f>ROW()</f>
        <v>1656</v>
      </c>
      <c r="B1656" s="453"/>
      <c r="D1656" s="452" t="s">
        <v>28</v>
      </c>
      <c r="H1656" s="458"/>
      <c r="I1656" s="458"/>
      <c r="J1656" s="459"/>
      <c r="K1656" s="458"/>
      <c r="L1656" s="458"/>
      <c r="M1656" s="458"/>
      <c r="N1656" s="463"/>
      <c r="O1656" s="459"/>
      <c r="P1656" s="169"/>
      <c r="Q1656" s="169">
        <f>Input!$AB$72</f>
        <v>0</v>
      </c>
      <c r="R1656" s="448">
        <f t="shared" ref="R1656:AI1656" si="1202">(Q1656-Q$9)*(Q1656&gt;R$9)</f>
        <v>0</v>
      </c>
      <c r="S1656" s="448">
        <f t="shared" si="1202"/>
        <v>0</v>
      </c>
      <c r="T1656" s="464">
        <f t="shared" si="1202"/>
        <v>0</v>
      </c>
      <c r="U1656" s="448">
        <f t="shared" si="1202"/>
        <v>0</v>
      </c>
      <c r="V1656" s="448">
        <f t="shared" si="1202"/>
        <v>0</v>
      </c>
      <c r="W1656" s="448">
        <f t="shared" si="1202"/>
        <v>0</v>
      </c>
      <c r="X1656" s="448">
        <f t="shared" si="1202"/>
        <v>0</v>
      </c>
      <c r="Y1656" s="464">
        <f t="shared" si="1202"/>
        <v>0</v>
      </c>
      <c r="Z1656" s="448">
        <f t="shared" si="1202"/>
        <v>0</v>
      </c>
      <c r="AA1656" s="448">
        <f t="shared" si="1202"/>
        <v>0</v>
      </c>
      <c r="AB1656" s="448">
        <f t="shared" si="1202"/>
        <v>0</v>
      </c>
      <c r="AC1656" s="448">
        <f t="shared" si="1202"/>
        <v>0</v>
      </c>
      <c r="AD1656" s="448">
        <f t="shared" si="1202"/>
        <v>0</v>
      </c>
      <c r="AE1656" s="464">
        <f t="shared" si="1202"/>
        <v>0</v>
      </c>
      <c r="AF1656" s="448">
        <f t="shared" si="1202"/>
        <v>0</v>
      </c>
      <c r="AG1656" s="448">
        <f t="shared" si="1202"/>
        <v>0</v>
      </c>
      <c r="AH1656" s="448">
        <f t="shared" si="1202"/>
        <v>0</v>
      </c>
      <c r="AI1656" s="449">
        <f t="shared" si="1202"/>
        <v>0</v>
      </c>
      <c r="AJ1656" s="464">
        <f t="shared" si="1184"/>
        <v>0</v>
      </c>
      <c r="AK1656" s="448">
        <f t="shared" si="1185"/>
        <v>0</v>
      </c>
      <c r="AL1656" s="448">
        <f t="shared" si="1186"/>
        <v>0</v>
      </c>
      <c r="AM1656" s="448">
        <f t="shared" si="1187"/>
        <v>0</v>
      </c>
      <c r="AN1656" s="449">
        <f t="shared" si="1188"/>
        <v>0</v>
      </c>
    </row>
    <row r="1657" spans="1:40" outlineLevel="2">
      <c r="A1657" s="882">
        <f>ROW()</f>
        <v>1657</v>
      </c>
      <c r="B1657" s="453"/>
      <c r="D1657" s="456" t="s">
        <v>443</v>
      </c>
      <c r="E1657" s="456"/>
      <c r="F1657" s="456"/>
      <c r="G1657" s="456"/>
      <c r="H1657" s="460"/>
      <c r="I1657" s="460"/>
      <c r="J1657" s="461"/>
      <c r="K1657" s="460"/>
      <c r="L1657" s="460"/>
      <c r="M1657" s="460"/>
      <c r="N1657" s="465"/>
      <c r="O1657" s="461"/>
      <c r="P1657" s="170"/>
      <c r="Q1657" s="170">
        <f>Input!$AB$73</f>
        <v>5</v>
      </c>
      <c r="R1657" s="450">
        <f t="shared" ref="R1657:AI1657" si="1203">(Q1657-Q$9)*(Q1657&gt;R$9)</f>
        <v>4</v>
      </c>
      <c r="S1657" s="450">
        <f t="shared" si="1203"/>
        <v>3</v>
      </c>
      <c r="T1657" s="474">
        <f t="shared" si="1203"/>
        <v>2</v>
      </c>
      <c r="U1657" s="450">
        <f t="shared" si="1203"/>
        <v>1.5</v>
      </c>
      <c r="V1657" s="450">
        <f t="shared" si="1203"/>
        <v>0.5</v>
      </c>
      <c r="W1657" s="450">
        <f t="shared" si="1203"/>
        <v>0</v>
      </c>
      <c r="X1657" s="450">
        <f t="shared" si="1203"/>
        <v>0</v>
      </c>
      <c r="Y1657" s="474">
        <f t="shared" si="1203"/>
        <v>0</v>
      </c>
      <c r="Z1657" s="450">
        <f t="shared" si="1203"/>
        <v>0</v>
      </c>
      <c r="AA1657" s="450">
        <f t="shared" si="1203"/>
        <v>0</v>
      </c>
      <c r="AB1657" s="450">
        <f t="shared" si="1203"/>
        <v>0</v>
      </c>
      <c r="AC1657" s="450">
        <f t="shared" si="1203"/>
        <v>0</v>
      </c>
      <c r="AD1657" s="450">
        <f t="shared" si="1203"/>
        <v>0</v>
      </c>
      <c r="AE1657" s="474">
        <f t="shared" si="1203"/>
        <v>0</v>
      </c>
      <c r="AF1657" s="450">
        <f t="shared" si="1203"/>
        <v>0</v>
      </c>
      <c r="AG1657" s="450">
        <f t="shared" si="1203"/>
        <v>0</v>
      </c>
      <c r="AH1657" s="450">
        <f t="shared" si="1203"/>
        <v>0</v>
      </c>
      <c r="AI1657" s="451">
        <f t="shared" si="1203"/>
        <v>0</v>
      </c>
      <c r="AJ1657" s="474">
        <f t="shared" si="1184"/>
        <v>0</v>
      </c>
      <c r="AK1657" s="450">
        <f t="shared" si="1185"/>
        <v>0</v>
      </c>
      <c r="AL1657" s="450">
        <f t="shared" si="1186"/>
        <v>0</v>
      </c>
      <c r="AM1657" s="450">
        <f t="shared" si="1187"/>
        <v>0</v>
      </c>
      <c r="AN1657" s="451">
        <f t="shared" si="1188"/>
        <v>0</v>
      </c>
    </row>
    <row r="1658" spans="1:40" outlineLevel="2">
      <c r="A1658" s="882">
        <f>ROW()</f>
        <v>1658</v>
      </c>
      <c r="B1658" s="453"/>
      <c r="H1658" s="458"/>
      <c r="I1658" s="458"/>
      <c r="J1658" s="459"/>
      <c r="K1658" s="458"/>
      <c r="L1658" s="458"/>
      <c r="M1658" s="458"/>
      <c r="N1658" s="463"/>
      <c r="O1658" s="458"/>
      <c r="P1658" s="458"/>
      <c r="Q1658" s="439"/>
      <c r="R1658" s="439"/>
      <c r="S1658" s="439"/>
      <c r="T1658" s="443"/>
      <c r="U1658" s="439"/>
      <c r="V1658" s="439"/>
      <c r="W1658" s="439"/>
      <c r="X1658" s="439"/>
      <c r="Y1658" s="443"/>
      <c r="Z1658" s="439"/>
      <c r="AA1658" s="439"/>
      <c r="AB1658" s="439"/>
      <c r="AC1658" s="439"/>
      <c r="AD1658" s="439"/>
      <c r="AE1658" s="443"/>
      <c r="AF1658" s="439"/>
      <c r="AG1658" s="439"/>
      <c r="AH1658" s="439"/>
      <c r="AI1658" s="440"/>
      <c r="AJ1658" s="443"/>
      <c r="AK1658" s="439"/>
      <c r="AL1658" s="439"/>
      <c r="AM1658" s="439"/>
      <c r="AN1658" s="440"/>
    </row>
    <row r="1659" spans="1:40" outlineLevel="1">
      <c r="A1659" s="732" t="s">
        <v>20</v>
      </c>
      <c r="B1659" s="733"/>
      <c r="C1659" s="881"/>
      <c r="D1659" s="733"/>
      <c r="E1659" s="733"/>
      <c r="F1659" s="733"/>
      <c r="G1659" s="730"/>
      <c r="H1659" s="733"/>
      <c r="I1659" s="730"/>
      <c r="J1659" s="729"/>
      <c r="K1659" s="730"/>
      <c r="L1659" s="730"/>
      <c r="M1659" s="730"/>
      <c r="N1659" s="731"/>
      <c r="O1659" s="730"/>
      <c r="P1659" s="730"/>
      <c r="Q1659" s="730"/>
      <c r="R1659" s="730"/>
      <c r="S1659" s="730"/>
      <c r="T1659" s="729"/>
      <c r="U1659" s="730"/>
      <c r="V1659" s="730"/>
      <c r="W1659" s="730"/>
      <c r="X1659" s="730"/>
      <c r="Y1659" s="729"/>
      <c r="Z1659" s="730"/>
      <c r="AA1659" s="730"/>
      <c r="AB1659" s="730"/>
      <c r="AC1659" s="730"/>
      <c r="AD1659" s="730"/>
      <c r="AE1659" s="729"/>
      <c r="AF1659" s="730"/>
      <c r="AG1659" s="730"/>
      <c r="AH1659" s="730"/>
      <c r="AI1659" s="731"/>
      <c r="AJ1659" s="729"/>
      <c r="AK1659" s="730"/>
      <c r="AL1659" s="730"/>
      <c r="AM1659" s="730"/>
      <c r="AN1659" s="731"/>
    </row>
    <row r="1660" spans="1:40" outlineLevel="2">
      <c r="A1660" s="882">
        <f>ROW()</f>
        <v>1660</v>
      </c>
      <c r="B1660" s="453"/>
      <c r="D1660" s="452" t="s">
        <v>300</v>
      </c>
      <c r="H1660" s="458"/>
      <c r="I1660" s="458"/>
      <c r="J1660" s="459"/>
      <c r="K1660" s="458"/>
      <c r="L1660" s="458"/>
      <c r="M1660" s="458"/>
      <c r="N1660" s="463"/>
      <c r="O1660" s="458"/>
      <c r="P1660" s="439">
        <f t="shared" ref="P1660:AD1661" si="1204">O1768</f>
        <v>0</v>
      </c>
      <c r="Q1660" s="439">
        <f t="shared" si="1204"/>
        <v>1.4195660000000001</v>
      </c>
      <c r="R1660" s="439">
        <f t="shared" si="1204"/>
        <v>1.3485877000000002</v>
      </c>
      <c r="S1660" s="439">
        <f t="shared" si="1204"/>
        <v>1.2776094000000002</v>
      </c>
      <c r="T1660" s="443">
        <f t="shared" si="1204"/>
        <v>1.2066311000000003</v>
      </c>
      <c r="U1660" s="439">
        <f t="shared" si="1204"/>
        <v>1.1711419500000002</v>
      </c>
      <c r="V1660" s="439">
        <f t="shared" si="1204"/>
        <v>1.1001636500000003</v>
      </c>
      <c r="W1660" s="439">
        <f t="shared" si="1204"/>
        <v>1.0291853500000003</v>
      </c>
      <c r="X1660" s="439">
        <f t="shared" si="1204"/>
        <v>0.95820705000000028</v>
      </c>
      <c r="Y1660" s="443">
        <f t="shared" si="1204"/>
        <v>0.88722875000000023</v>
      </c>
      <c r="Z1660" s="439">
        <f t="shared" si="1204"/>
        <v>0.85173960000000026</v>
      </c>
      <c r="AA1660" s="439">
        <f t="shared" si="1204"/>
        <v>0.78076130000000021</v>
      </c>
      <c r="AB1660" s="439">
        <f t="shared" si="1204"/>
        <v>0.70978300000000016</v>
      </c>
      <c r="AC1660" s="439">
        <f t="shared" si="1204"/>
        <v>0.63880470000000011</v>
      </c>
      <c r="AD1660" s="439">
        <f t="shared" si="1204"/>
        <v>0.56782640000000006</v>
      </c>
      <c r="AE1660" s="443">
        <f t="shared" ref="AE1660:AI1671" si="1205">AD1768</f>
        <v>0.49684810000000007</v>
      </c>
      <c r="AF1660" s="439">
        <f t="shared" si="1205"/>
        <v>0.42586980000000008</v>
      </c>
      <c r="AG1660" s="439">
        <f t="shared" si="1205"/>
        <v>0.35489150000000008</v>
      </c>
      <c r="AH1660" s="439">
        <f t="shared" si="1205"/>
        <v>0.28391320000000009</v>
      </c>
      <c r="AI1660" s="440">
        <f t="shared" si="1205"/>
        <v>0.21293490000000007</v>
      </c>
      <c r="AJ1660" s="443">
        <f t="shared" ref="AJ1660:AJ1671" si="1206">AI1768</f>
        <v>0.14195660000000004</v>
      </c>
      <c r="AK1660" s="439">
        <f t="shared" ref="AK1660:AK1671" si="1207">AJ1768</f>
        <v>7.0978300000000022E-2</v>
      </c>
      <c r="AL1660" s="439">
        <f t="shared" ref="AL1660:AL1671" si="1208">AK1768</f>
        <v>0</v>
      </c>
      <c r="AM1660" s="439">
        <f t="shared" ref="AM1660:AM1671" si="1209">AL1768</f>
        <v>0</v>
      </c>
      <c r="AN1660" s="440">
        <f t="shared" ref="AN1660:AN1671" si="1210">AM1768</f>
        <v>0</v>
      </c>
    </row>
    <row r="1661" spans="1:40" outlineLevel="2">
      <c r="A1661" s="882">
        <f>ROW()</f>
        <v>1661</v>
      </c>
      <c r="B1661" s="453"/>
      <c r="D1661" s="452" t="s">
        <v>301</v>
      </c>
      <c r="H1661" s="458"/>
      <c r="I1661" s="458"/>
      <c r="J1661" s="459"/>
      <c r="K1661" s="458"/>
      <c r="L1661" s="458"/>
      <c r="M1661" s="458"/>
      <c r="N1661" s="463"/>
      <c r="O1661" s="458"/>
      <c r="P1661" s="439">
        <f t="shared" si="1204"/>
        <v>0</v>
      </c>
      <c r="Q1661" s="439">
        <f t="shared" si="1204"/>
        <v>0</v>
      </c>
      <c r="R1661" s="439">
        <f t="shared" si="1204"/>
        <v>0</v>
      </c>
      <c r="S1661" s="439">
        <f t="shared" si="1204"/>
        <v>0</v>
      </c>
      <c r="T1661" s="443">
        <f t="shared" si="1204"/>
        <v>0</v>
      </c>
      <c r="U1661" s="439">
        <f t="shared" si="1204"/>
        <v>0</v>
      </c>
      <c r="V1661" s="439">
        <f t="shared" si="1204"/>
        <v>0</v>
      </c>
      <c r="W1661" s="439">
        <f t="shared" si="1204"/>
        <v>0</v>
      </c>
      <c r="X1661" s="439">
        <f t="shared" si="1204"/>
        <v>0</v>
      </c>
      <c r="Y1661" s="443">
        <f t="shared" ref="Y1661" si="1211">X1769</f>
        <v>0</v>
      </c>
      <c r="Z1661" s="439">
        <f t="shared" ref="Z1661" si="1212">Y1769</f>
        <v>0</v>
      </c>
      <c r="AA1661" s="439">
        <f t="shared" ref="AA1661" si="1213">Z1769</f>
        <v>0</v>
      </c>
      <c r="AB1661" s="439">
        <f t="shared" ref="AB1661" si="1214">AA1769</f>
        <v>0</v>
      </c>
      <c r="AC1661" s="439">
        <f t="shared" ref="AC1661" si="1215">AB1769</f>
        <v>0</v>
      </c>
      <c r="AD1661" s="439">
        <f t="shared" ref="AD1661" si="1216">AC1769</f>
        <v>0</v>
      </c>
      <c r="AE1661" s="443">
        <f t="shared" si="1205"/>
        <v>0</v>
      </c>
      <c r="AF1661" s="439">
        <f t="shared" si="1205"/>
        <v>0</v>
      </c>
      <c r="AG1661" s="439">
        <f t="shared" si="1205"/>
        <v>0</v>
      </c>
      <c r="AH1661" s="439">
        <f t="shared" si="1205"/>
        <v>0</v>
      </c>
      <c r="AI1661" s="440">
        <f t="shared" si="1205"/>
        <v>0</v>
      </c>
      <c r="AJ1661" s="443">
        <f t="shared" si="1206"/>
        <v>0</v>
      </c>
      <c r="AK1661" s="439">
        <f t="shared" si="1207"/>
        <v>0</v>
      </c>
      <c r="AL1661" s="439">
        <f t="shared" si="1208"/>
        <v>0</v>
      </c>
      <c r="AM1661" s="439">
        <f t="shared" si="1209"/>
        <v>0</v>
      </c>
      <c r="AN1661" s="440">
        <f t="shared" si="1210"/>
        <v>0</v>
      </c>
    </row>
    <row r="1662" spans="1:40" outlineLevel="2">
      <c r="A1662" s="882">
        <f>ROW()</f>
        <v>1662</v>
      </c>
      <c r="B1662" s="453"/>
      <c r="D1662" s="452" t="s">
        <v>29</v>
      </c>
      <c r="H1662" s="458"/>
      <c r="I1662" s="458"/>
      <c r="J1662" s="459"/>
      <c r="K1662" s="458"/>
      <c r="L1662" s="458"/>
      <c r="M1662" s="458"/>
      <c r="N1662" s="463"/>
      <c r="O1662" s="458"/>
      <c r="P1662" s="439">
        <f t="shared" ref="P1662:AD1662" si="1217">O1770</f>
        <v>0</v>
      </c>
      <c r="Q1662" s="439">
        <f t="shared" si="1217"/>
        <v>0</v>
      </c>
      <c r="R1662" s="439">
        <f t="shared" si="1217"/>
        <v>0</v>
      </c>
      <c r="S1662" s="439">
        <f t="shared" si="1217"/>
        <v>0</v>
      </c>
      <c r="T1662" s="443">
        <f t="shared" si="1217"/>
        <v>0</v>
      </c>
      <c r="U1662" s="439">
        <f t="shared" si="1217"/>
        <v>0</v>
      </c>
      <c r="V1662" s="439">
        <f t="shared" si="1217"/>
        <v>0</v>
      </c>
      <c r="W1662" s="439">
        <f t="shared" si="1217"/>
        <v>0</v>
      </c>
      <c r="X1662" s="439">
        <f t="shared" si="1217"/>
        <v>0</v>
      </c>
      <c r="Y1662" s="443">
        <f t="shared" si="1217"/>
        <v>0</v>
      </c>
      <c r="Z1662" s="439">
        <f t="shared" si="1217"/>
        <v>0</v>
      </c>
      <c r="AA1662" s="439">
        <f t="shared" si="1217"/>
        <v>0</v>
      </c>
      <c r="AB1662" s="439">
        <f t="shared" si="1217"/>
        <v>0</v>
      </c>
      <c r="AC1662" s="439">
        <f t="shared" si="1217"/>
        <v>0</v>
      </c>
      <c r="AD1662" s="439">
        <f t="shared" si="1217"/>
        <v>0</v>
      </c>
      <c r="AE1662" s="443">
        <f t="shared" si="1205"/>
        <v>0</v>
      </c>
      <c r="AF1662" s="439">
        <f t="shared" si="1205"/>
        <v>0</v>
      </c>
      <c r="AG1662" s="439">
        <f t="shared" si="1205"/>
        <v>0</v>
      </c>
      <c r="AH1662" s="439">
        <f t="shared" si="1205"/>
        <v>0</v>
      </c>
      <c r="AI1662" s="440">
        <f t="shared" si="1205"/>
        <v>0</v>
      </c>
      <c r="AJ1662" s="443">
        <f t="shared" si="1206"/>
        <v>0</v>
      </c>
      <c r="AK1662" s="439">
        <f t="shared" si="1207"/>
        <v>0</v>
      </c>
      <c r="AL1662" s="439">
        <f t="shared" si="1208"/>
        <v>0</v>
      </c>
      <c r="AM1662" s="439">
        <f t="shared" si="1209"/>
        <v>0</v>
      </c>
      <c r="AN1662" s="440">
        <f t="shared" si="1210"/>
        <v>0</v>
      </c>
    </row>
    <row r="1663" spans="1:40" outlineLevel="2">
      <c r="A1663" s="882">
        <f>ROW()</f>
        <v>1663</v>
      </c>
      <c r="B1663" s="453"/>
      <c r="D1663" s="452" t="s">
        <v>30</v>
      </c>
      <c r="H1663" s="458"/>
      <c r="I1663" s="458"/>
      <c r="J1663" s="459"/>
      <c r="K1663" s="458"/>
      <c r="L1663" s="458"/>
      <c r="M1663" s="458"/>
      <c r="N1663" s="463"/>
      <c r="O1663" s="458"/>
      <c r="P1663" s="439">
        <f t="shared" ref="P1663:AD1663" si="1218">O1771</f>
        <v>0</v>
      </c>
      <c r="Q1663" s="439">
        <f t="shared" si="1218"/>
        <v>8.1942672999999928</v>
      </c>
      <c r="R1663" s="439">
        <f t="shared" si="1218"/>
        <v>7.7845539349999928</v>
      </c>
      <c r="S1663" s="439">
        <f t="shared" si="1218"/>
        <v>7.3748405699999928</v>
      </c>
      <c r="T1663" s="443">
        <f t="shared" si="1218"/>
        <v>6.9651272049999928</v>
      </c>
      <c r="U1663" s="439">
        <f t="shared" si="1218"/>
        <v>6.7602705224999928</v>
      </c>
      <c r="V1663" s="439">
        <f t="shared" si="1218"/>
        <v>6.3505571574999937</v>
      </c>
      <c r="W1663" s="439">
        <f t="shared" si="1218"/>
        <v>5.9408437924999937</v>
      </c>
      <c r="X1663" s="439">
        <f t="shared" si="1218"/>
        <v>5.5311304274999937</v>
      </c>
      <c r="Y1663" s="443">
        <f t="shared" si="1218"/>
        <v>5.1214170624999937</v>
      </c>
      <c r="Z1663" s="439">
        <f t="shared" si="1218"/>
        <v>4.9165603799999937</v>
      </c>
      <c r="AA1663" s="439">
        <f t="shared" si="1218"/>
        <v>4.5068470149999946</v>
      </c>
      <c r="AB1663" s="439">
        <f t="shared" si="1218"/>
        <v>4.0971336499999955</v>
      </c>
      <c r="AC1663" s="439">
        <f t="shared" si="1218"/>
        <v>3.687420284999996</v>
      </c>
      <c r="AD1663" s="439">
        <f t="shared" si="1218"/>
        <v>3.2777069199999964</v>
      </c>
      <c r="AE1663" s="443">
        <f t="shared" si="1205"/>
        <v>2.8679935549999969</v>
      </c>
      <c r="AF1663" s="439">
        <f t="shared" si="1205"/>
        <v>2.4582801899999973</v>
      </c>
      <c r="AG1663" s="439">
        <f t="shared" si="1205"/>
        <v>2.0485668249999978</v>
      </c>
      <c r="AH1663" s="439">
        <f t="shared" si="1205"/>
        <v>1.6388534599999982</v>
      </c>
      <c r="AI1663" s="440">
        <f t="shared" si="1205"/>
        <v>1.2291400949999987</v>
      </c>
      <c r="AJ1663" s="443">
        <f t="shared" si="1206"/>
        <v>0.8194267299999991</v>
      </c>
      <c r="AK1663" s="439">
        <f t="shared" si="1207"/>
        <v>0.40971336499999955</v>
      </c>
      <c r="AL1663" s="439">
        <f t="shared" si="1208"/>
        <v>0</v>
      </c>
      <c r="AM1663" s="439">
        <f t="shared" si="1209"/>
        <v>0</v>
      </c>
      <c r="AN1663" s="440">
        <f t="shared" si="1210"/>
        <v>0</v>
      </c>
    </row>
    <row r="1664" spans="1:40" outlineLevel="2">
      <c r="A1664" s="882">
        <f>ROW()</f>
        <v>1664</v>
      </c>
      <c r="B1664" s="453"/>
      <c r="D1664" s="452" t="s">
        <v>31</v>
      </c>
      <c r="H1664" s="458"/>
      <c r="I1664" s="458"/>
      <c r="J1664" s="459"/>
      <c r="K1664" s="458"/>
      <c r="L1664" s="458"/>
      <c r="M1664" s="458"/>
      <c r="N1664" s="463"/>
      <c r="O1664" s="458"/>
      <c r="P1664" s="439">
        <f t="shared" ref="P1664:AD1664" si="1219">O1772</f>
        <v>0</v>
      </c>
      <c r="Q1664" s="439">
        <f t="shared" si="1219"/>
        <v>0</v>
      </c>
      <c r="R1664" s="439">
        <f t="shared" si="1219"/>
        <v>0</v>
      </c>
      <c r="S1664" s="439">
        <f t="shared" si="1219"/>
        <v>0</v>
      </c>
      <c r="T1664" s="443">
        <f t="shared" si="1219"/>
        <v>0</v>
      </c>
      <c r="U1664" s="439">
        <f t="shared" si="1219"/>
        <v>0</v>
      </c>
      <c r="V1664" s="439">
        <f t="shared" si="1219"/>
        <v>0</v>
      </c>
      <c r="W1664" s="439">
        <f t="shared" si="1219"/>
        <v>0</v>
      </c>
      <c r="X1664" s="439">
        <f t="shared" si="1219"/>
        <v>0</v>
      </c>
      <c r="Y1664" s="443">
        <f t="shared" si="1219"/>
        <v>0</v>
      </c>
      <c r="Z1664" s="439">
        <f t="shared" si="1219"/>
        <v>0</v>
      </c>
      <c r="AA1664" s="439">
        <f t="shared" si="1219"/>
        <v>0</v>
      </c>
      <c r="AB1664" s="439">
        <f t="shared" si="1219"/>
        <v>0</v>
      </c>
      <c r="AC1664" s="439">
        <f t="shared" si="1219"/>
        <v>0</v>
      </c>
      <c r="AD1664" s="439">
        <f t="shared" si="1219"/>
        <v>0</v>
      </c>
      <c r="AE1664" s="443">
        <f t="shared" si="1205"/>
        <v>0</v>
      </c>
      <c r="AF1664" s="439">
        <f t="shared" si="1205"/>
        <v>0</v>
      </c>
      <c r="AG1664" s="439">
        <f t="shared" si="1205"/>
        <v>0</v>
      </c>
      <c r="AH1664" s="439">
        <f t="shared" si="1205"/>
        <v>0</v>
      </c>
      <c r="AI1664" s="440">
        <f t="shared" si="1205"/>
        <v>0</v>
      </c>
      <c r="AJ1664" s="443">
        <f t="shared" si="1206"/>
        <v>0</v>
      </c>
      <c r="AK1664" s="439">
        <f t="shared" si="1207"/>
        <v>0</v>
      </c>
      <c r="AL1664" s="439">
        <f t="shared" si="1208"/>
        <v>0</v>
      </c>
      <c r="AM1664" s="439">
        <f t="shared" si="1209"/>
        <v>0</v>
      </c>
      <c r="AN1664" s="440">
        <f t="shared" si="1210"/>
        <v>0</v>
      </c>
    </row>
    <row r="1665" spans="1:40" outlineLevel="2">
      <c r="A1665" s="882">
        <f>ROW()</f>
        <v>1665</v>
      </c>
      <c r="B1665" s="453"/>
      <c r="D1665" s="452" t="s">
        <v>32</v>
      </c>
      <c r="H1665" s="458"/>
      <c r="I1665" s="458"/>
      <c r="J1665" s="459"/>
      <c r="K1665" s="458"/>
      <c r="L1665" s="458"/>
      <c r="M1665" s="458"/>
      <c r="N1665" s="463"/>
      <c r="O1665" s="458"/>
      <c r="P1665" s="439">
        <f t="shared" ref="P1665:AD1665" si="1220">O1773</f>
        <v>0</v>
      </c>
      <c r="Q1665" s="439">
        <f t="shared" si="1220"/>
        <v>0.73165236000000011</v>
      </c>
      <c r="R1665" s="439">
        <f t="shared" si="1220"/>
        <v>0.71336105100000013</v>
      </c>
      <c r="S1665" s="439">
        <f t="shared" si="1220"/>
        <v>0.69506974200000016</v>
      </c>
      <c r="T1665" s="443">
        <f t="shared" si="1220"/>
        <v>0.67677843300000018</v>
      </c>
      <c r="U1665" s="439">
        <f t="shared" si="1220"/>
        <v>0.66763277850000013</v>
      </c>
      <c r="V1665" s="439">
        <f t="shared" si="1220"/>
        <v>0.64934146950000016</v>
      </c>
      <c r="W1665" s="439">
        <f t="shared" si="1220"/>
        <v>0.63105016050000018</v>
      </c>
      <c r="X1665" s="439">
        <f t="shared" si="1220"/>
        <v>0.6127588515000002</v>
      </c>
      <c r="Y1665" s="443">
        <f t="shared" si="1220"/>
        <v>0.59446754250000022</v>
      </c>
      <c r="Z1665" s="439">
        <f t="shared" si="1220"/>
        <v>0.58532188800000018</v>
      </c>
      <c r="AA1665" s="439">
        <f t="shared" si="1220"/>
        <v>0.5670305790000002</v>
      </c>
      <c r="AB1665" s="439">
        <f t="shared" si="1220"/>
        <v>0.54873927000000022</v>
      </c>
      <c r="AC1665" s="439">
        <f t="shared" si="1220"/>
        <v>0.53044796100000025</v>
      </c>
      <c r="AD1665" s="439">
        <f t="shared" si="1220"/>
        <v>0.51215665200000027</v>
      </c>
      <c r="AE1665" s="443">
        <f t="shared" si="1205"/>
        <v>0.49386534300000023</v>
      </c>
      <c r="AF1665" s="439">
        <f t="shared" si="1205"/>
        <v>0.4755740340000002</v>
      </c>
      <c r="AG1665" s="439">
        <f t="shared" si="1205"/>
        <v>0.45728272500000017</v>
      </c>
      <c r="AH1665" s="439">
        <f t="shared" si="1205"/>
        <v>0.43899141600000013</v>
      </c>
      <c r="AI1665" s="440">
        <f t="shared" si="1205"/>
        <v>0.42070010700000016</v>
      </c>
      <c r="AJ1665" s="443">
        <f t="shared" si="1206"/>
        <v>0.40240879800000018</v>
      </c>
      <c r="AK1665" s="439">
        <f t="shared" si="1207"/>
        <v>0.38411748900000015</v>
      </c>
      <c r="AL1665" s="439">
        <f t="shared" si="1208"/>
        <v>0.36582618000000011</v>
      </c>
      <c r="AM1665" s="439">
        <f t="shared" si="1209"/>
        <v>0.34753487100000013</v>
      </c>
      <c r="AN1665" s="440">
        <f t="shared" si="1210"/>
        <v>0.32924356200000016</v>
      </c>
    </row>
    <row r="1666" spans="1:40" outlineLevel="2">
      <c r="A1666" s="882">
        <f>ROW()</f>
        <v>1666</v>
      </c>
      <c r="B1666" s="453"/>
      <c r="D1666" s="452" t="s">
        <v>33</v>
      </c>
      <c r="H1666" s="458"/>
      <c r="I1666" s="458"/>
      <c r="J1666" s="459"/>
      <c r="K1666" s="458"/>
      <c r="L1666" s="458"/>
      <c r="M1666" s="458"/>
      <c r="N1666" s="463"/>
      <c r="O1666" s="458"/>
      <c r="P1666" s="439">
        <f t="shared" ref="P1666:AD1666" si="1221">O1774</f>
        <v>0</v>
      </c>
      <c r="Q1666" s="439">
        <f t="shared" si="1221"/>
        <v>0</v>
      </c>
      <c r="R1666" s="439">
        <f t="shared" si="1221"/>
        <v>0</v>
      </c>
      <c r="S1666" s="439">
        <f t="shared" si="1221"/>
        <v>0</v>
      </c>
      <c r="T1666" s="443">
        <f t="shared" si="1221"/>
        <v>0</v>
      </c>
      <c r="U1666" s="439">
        <f t="shared" si="1221"/>
        <v>0</v>
      </c>
      <c r="V1666" s="439">
        <f t="shared" si="1221"/>
        <v>0</v>
      </c>
      <c r="W1666" s="439">
        <f t="shared" si="1221"/>
        <v>0</v>
      </c>
      <c r="X1666" s="439">
        <f t="shared" si="1221"/>
        <v>0</v>
      </c>
      <c r="Y1666" s="443">
        <f t="shared" si="1221"/>
        <v>0</v>
      </c>
      <c r="Z1666" s="439">
        <f t="shared" si="1221"/>
        <v>0</v>
      </c>
      <c r="AA1666" s="439">
        <f t="shared" si="1221"/>
        <v>0</v>
      </c>
      <c r="AB1666" s="439">
        <f t="shared" si="1221"/>
        <v>0</v>
      </c>
      <c r="AC1666" s="439">
        <f t="shared" si="1221"/>
        <v>0</v>
      </c>
      <c r="AD1666" s="439">
        <f t="shared" si="1221"/>
        <v>0</v>
      </c>
      <c r="AE1666" s="443">
        <f t="shared" si="1205"/>
        <v>0</v>
      </c>
      <c r="AF1666" s="439">
        <f t="shared" si="1205"/>
        <v>0</v>
      </c>
      <c r="AG1666" s="439">
        <f t="shared" si="1205"/>
        <v>0</v>
      </c>
      <c r="AH1666" s="439">
        <f t="shared" si="1205"/>
        <v>0</v>
      </c>
      <c r="AI1666" s="440">
        <f t="shared" si="1205"/>
        <v>0</v>
      </c>
      <c r="AJ1666" s="443">
        <f t="shared" si="1206"/>
        <v>0</v>
      </c>
      <c r="AK1666" s="439">
        <f t="shared" si="1207"/>
        <v>0</v>
      </c>
      <c r="AL1666" s="439">
        <f t="shared" si="1208"/>
        <v>0</v>
      </c>
      <c r="AM1666" s="439">
        <f t="shared" si="1209"/>
        <v>0</v>
      </c>
      <c r="AN1666" s="440">
        <f t="shared" si="1210"/>
        <v>0</v>
      </c>
    </row>
    <row r="1667" spans="1:40" outlineLevel="2">
      <c r="A1667" s="882">
        <f>ROW()</f>
        <v>1667</v>
      </c>
      <c r="B1667" s="453"/>
      <c r="D1667" s="452" t="s">
        <v>27</v>
      </c>
      <c r="H1667" s="458"/>
      <c r="I1667" s="458"/>
      <c r="J1667" s="459"/>
      <c r="K1667" s="458"/>
      <c r="L1667" s="458"/>
      <c r="M1667" s="458"/>
      <c r="N1667" s="463"/>
      <c r="O1667" s="458"/>
      <c r="P1667" s="439">
        <f t="shared" ref="P1667:AD1667" si="1222">O1775</f>
        <v>0</v>
      </c>
      <c r="Q1667" s="439">
        <f t="shared" si="1222"/>
        <v>0</v>
      </c>
      <c r="R1667" s="439">
        <f t="shared" si="1222"/>
        <v>0</v>
      </c>
      <c r="S1667" s="439">
        <f t="shared" si="1222"/>
        <v>0</v>
      </c>
      <c r="T1667" s="443">
        <f t="shared" si="1222"/>
        <v>0</v>
      </c>
      <c r="U1667" s="439">
        <f t="shared" si="1222"/>
        <v>0</v>
      </c>
      <c r="V1667" s="439">
        <f t="shared" si="1222"/>
        <v>0</v>
      </c>
      <c r="W1667" s="439">
        <f t="shared" si="1222"/>
        <v>0</v>
      </c>
      <c r="X1667" s="439">
        <f t="shared" si="1222"/>
        <v>0</v>
      </c>
      <c r="Y1667" s="443">
        <f t="shared" si="1222"/>
        <v>0</v>
      </c>
      <c r="Z1667" s="439">
        <f t="shared" si="1222"/>
        <v>0</v>
      </c>
      <c r="AA1667" s="439">
        <f t="shared" si="1222"/>
        <v>0</v>
      </c>
      <c r="AB1667" s="439">
        <f t="shared" si="1222"/>
        <v>0</v>
      </c>
      <c r="AC1667" s="439">
        <f t="shared" si="1222"/>
        <v>0</v>
      </c>
      <c r="AD1667" s="439">
        <f t="shared" si="1222"/>
        <v>0</v>
      </c>
      <c r="AE1667" s="443">
        <f t="shared" si="1205"/>
        <v>0</v>
      </c>
      <c r="AF1667" s="439">
        <f t="shared" si="1205"/>
        <v>0</v>
      </c>
      <c r="AG1667" s="439">
        <f t="shared" si="1205"/>
        <v>0</v>
      </c>
      <c r="AH1667" s="439">
        <f t="shared" si="1205"/>
        <v>0</v>
      </c>
      <c r="AI1667" s="440">
        <f t="shared" si="1205"/>
        <v>0</v>
      </c>
      <c r="AJ1667" s="443">
        <f t="shared" si="1206"/>
        <v>0</v>
      </c>
      <c r="AK1667" s="439">
        <f t="shared" si="1207"/>
        <v>0</v>
      </c>
      <c r="AL1667" s="439">
        <f t="shared" si="1208"/>
        <v>0</v>
      </c>
      <c r="AM1667" s="439">
        <f t="shared" si="1209"/>
        <v>0</v>
      </c>
      <c r="AN1667" s="440">
        <f t="shared" si="1210"/>
        <v>0</v>
      </c>
    </row>
    <row r="1668" spans="1:40" outlineLevel="2">
      <c r="A1668" s="882">
        <f>ROW()</f>
        <v>1668</v>
      </c>
      <c r="B1668" s="453"/>
      <c r="D1668" s="452" t="s">
        <v>34</v>
      </c>
      <c r="H1668" s="458"/>
      <c r="I1668" s="458"/>
      <c r="J1668" s="459"/>
      <c r="K1668" s="458"/>
      <c r="L1668" s="458"/>
      <c r="M1668" s="458"/>
      <c r="N1668" s="463"/>
      <c r="O1668" s="458"/>
      <c r="P1668" s="439">
        <f t="shared" ref="P1668:AD1668" si="1223">O1776</f>
        <v>0</v>
      </c>
      <c r="Q1668" s="439">
        <f t="shared" si="1223"/>
        <v>20.081629629999998</v>
      </c>
      <c r="R1668" s="439">
        <f t="shared" si="1223"/>
        <v>19.278364444799998</v>
      </c>
      <c r="S1668" s="439">
        <f t="shared" si="1223"/>
        <v>18.475099259599997</v>
      </c>
      <c r="T1668" s="443">
        <f t="shared" si="1223"/>
        <v>17.671834074399996</v>
      </c>
      <c r="U1668" s="439">
        <f t="shared" si="1223"/>
        <v>17.270201481799997</v>
      </c>
      <c r="V1668" s="439">
        <f t="shared" si="1223"/>
        <v>16.466936296599997</v>
      </c>
      <c r="W1668" s="439">
        <f t="shared" si="1223"/>
        <v>15.663671111399998</v>
      </c>
      <c r="X1668" s="439">
        <f t="shared" si="1223"/>
        <v>14.860405926199999</v>
      </c>
      <c r="Y1668" s="443">
        <f t="shared" si="1223"/>
        <v>14.057140740999998</v>
      </c>
      <c r="Z1668" s="439">
        <f t="shared" si="1223"/>
        <v>13.655508148399997</v>
      </c>
      <c r="AA1668" s="439">
        <f t="shared" si="1223"/>
        <v>12.852242963199998</v>
      </c>
      <c r="AB1668" s="439">
        <f t="shared" si="1223"/>
        <v>12.048977777999998</v>
      </c>
      <c r="AC1668" s="439">
        <f t="shared" si="1223"/>
        <v>11.245712592799999</v>
      </c>
      <c r="AD1668" s="439">
        <f t="shared" si="1223"/>
        <v>10.4424474076</v>
      </c>
      <c r="AE1668" s="443">
        <f t="shared" si="1205"/>
        <v>9.6391822223999988</v>
      </c>
      <c r="AF1668" s="439">
        <f t="shared" si="1205"/>
        <v>8.835917037199998</v>
      </c>
      <c r="AG1668" s="439">
        <f t="shared" si="1205"/>
        <v>8.032651851999999</v>
      </c>
      <c r="AH1668" s="439">
        <f t="shared" si="1205"/>
        <v>7.2293866667999991</v>
      </c>
      <c r="AI1668" s="440">
        <f t="shared" si="1205"/>
        <v>6.4261214815999992</v>
      </c>
      <c r="AJ1668" s="443">
        <f t="shared" si="1206"/>
        <v>5.6228562963999993</v>
      </c>
      <c r="AK1668" s="439">
        <f t="shared" si="1207"/>
        <v>4.8195911111999994</v>
      </c>
      <c r="AL1668" s="439">
        <f t="shared" si="1208"/>
        <v>4.0163259259999995</v>
      </c>
      <c r="AM1668" s="439">
        <f t="shared" si="1209"/>
        <v>3.2130607407999996</v>
      </c>
      <c r="AN1668" s="440">
        <f t="shared" si="1210"/>
        <v>2.4097955555999997</v>
      </c>
    </row>
    <row r="1669" spans="1:40" outlineLevel="2">
      <c r="A1669" s="882">
        <f>ROW()</f>
        <v>1669</v>
      </c>
      <c r="B1669" s="453"/>
      <c r="D1669" s="452" t="s">
        <v>35</v>
      </c>
      <c r="H1669" s="458"/>
      <c r="I1669" s="458"/>
      <c r="J1669" s="459"/>
      <c r="K1669" s="458"/>
      <c r="L1669" s="458"/>
      <c r="M1669" s="458"/>
      <c r="N1669" s="463"/>
      <c r="O1669" s="458"/>
      <c r="P1669" s="439">
        <f t="shared" ref="P1669:AD1670" si="1224">O1777</f>
        <v>0</v>
      </c>
      <c r="Q1669" s="439">
        <f t="shared" si="1224"/>
        <v>0</v>
      </c>
      <c r="R1669" s="439">
        <f t="shared" si="1224"/>
        <v>0</v>
      </c>
      <c r="S1669" s="439">
        <f t="shared" si="1224"/>
        <v>0</v>
      </c>
      <c r="T1669" s="443">
        <f t="shared" si="1224"/>
        <v>0</v>
      </c>
      <c r="U1669" s="439">
        <f t="shared" si="1224"/>
        <v>0</v>
      </c>
      <c r="V1669" s="439">
        <f t="shared" si="1224"/>
        <v>0</v>
      </c>
      <c r="W1669" s="439">
        <f t="shared" si="1224"/>
        <v>0</v>
      </c>
      <c r="X1669" s="439">
        <f t="shared" si="1224"/>
        <v>0</v>
      </c>
      <c r="Y1669" s="443">
        <f t="shared" si="1224"/>
        <v>0</v>
      </c>
      <c r="Z1669" s="439">
        <f t="shared" si="1224"/>
        <v>0</v>
      </c>
      <c r="AA1669" s="439">
        <f t="shared" si="1224"/>
        <v>0</v>
      </c>
      <c r="AB1669" s="439">
        <f t="shared" si="1224"/>
        <v>0</v>
      </c>
      <c r="AC1669" s="439">
        <f t="shared" si="1224"/>
        <v>0</v>
      </c>
      <c r="AD1669" s="439">
        <f t="shared" si="1224"/>
        <v>0</v>
      </c>
      <c r="AE1669" s="443">
        <f t="shared" si="1205"/>
        <v>0</v>
      </c>
      <c r="AF1669" s="439">
        <f t="shared" si="1205"/>
        <v>0</v>
      </c>
      <c r="AG1669" s="439">
        <f t="shared" si="1205"/>
        <v>0</v>
      </c>
      <c r="AH1669" s="439">
        <f t="shared" si="1205"/>
        <v>0</v>
      </c>
      <c r="AI1669" s="440">
        <f t="shared" si="1205"/>
        <v>0</v>
      </c>
      <c r="AJ1669" s="443">
        <f t="shared" si="1206"/>
        <v>0</v>
      </c>
      <c r="AK1669" s="439">
        <f t="shared" si="1207"/>
        <v>0</v>
      </c>
      <c r="AL1669" s="439">
        <f t="shared" si="1208"/>
        <v>0</v>
      </c>
      <c r="AM1669" s="439">
        <f t="shared" si="1209"/>
        <v>0</v>
      </c>
      <c r="AN1669" s="440">
        <f t="shared" si="1210"/>
        <v>0</v>
      </c>
    </row>
    <row r="1670" spans="1:40" outlineLevel="2">
      <c r="A1670" s="882">
        <f>ROW()</f>
        <v>1670</v>
      </c>
      <c r="B1670" s="453"/>
      <c r="D1670" s="452" t="s">
        <v>302</v>
      </c>
      <c r="H1670" s="458"/>
      <c r="I1670" s="458"/>
      <c r="J1670" s="459"/>
      <c r="K1670" s="458"/>
      <c r="L1670" s="458"/>
      <c r="M1670" s="458"/>
      <c r="N1670" s="463"/>
      <c r="O1670" s="458"/>
      <c r="P1670" s="439">
        <f t="shared" si="1224"/>
        <v>0</v>
      </c>
      <c r="Q1670" s="439">
        <f t="shared" si="1224"/>
        <v>0</v>
      </c>
      <c r="R1670" s="439">
        <f t="shared" si="1224"/>
        <v>0</v>
      </c>
      <c r="S1670" s="439">
        <f t="shared" si="1224"/>
        <v>0</v>
      </c>
      <c r="T1670" s="443">
        <f t="shared" si="1224"/>
        <v>0</v>
      </c>
      <c r="U1670" s="439">
        <f t="shared" si="1224"/>
        <v>0</v>
      </c>
      <c r="V1670" s="439">
        <f t="shared" si="1224"/>
        <v>0</v>
      </c>
      <c r="W1670" s="439">
        <f t="shared" si="1224"/>
        <v>0</v>
      </c>
      <c r="X1670" s="439">
        <f t="shared" si="1224"/>
        <v>0</v>
      </c>
      <c r="Y1670" s="443">
        <f t="shared" ref="Y1670" si="1225">X1778</f>
        <v>0</v>
      </c>
      <c r="Z1670" s="439">
        <f t="shared" ref="Z1670" si="1226">Y1778</f>
        <v>0</v>
      </c>
      <c r="AA1670" s="439">
        <f t="shared" ref="AA1670" si="1227">Z1778</f>
        <v>0</v>
      </c>
      <c r="AB1670" s="439">
        <f t="shared" ref="AB1670" si="1228">AA1778</f>
        <v>0</v>
      </c>
      <c r="AC1670" s="439">
        <f t="shared" ref="AC1670" si="1229">AB1778</f>
        <v>0</v>
      </c>
      <c r="AD1670" s="439">
        <f t="shared" ref="AD1670" si="1230">AC1778</f>
        <v>0</v>
      </c>
      <c r="AE1670" s="443">
        <f t="shared" si="1205"/>
        <v>0</v>
      </c>
      <c r="AF1670" s="439">
        <f t="shared" si="1205"/>
        <v>0</v>
      </c>
      <c r="AG1670" s="439">
        <f t="shared" si="1205"/>
        <v>0</v>
      </c>
      <c r="AH1670" s="439">
        <f t="shared" si="1205"/>
        <v>0</v>
      </c>
      <c r="AI1670" s="440">
        <f t="shared" si="1205"/>
        <v>0</v>
      </c>
      <c r="AJ1670" s="443">
        <f t="shared" si="1206"/>
        <v>0</v>
      </c>
      <c r="AK1670" s="439">
        <f t="shared" si="1207"/>
        <v>0</v>
      </c>
      <c r="AL1670" s="439">
        <f t="shared" si="1208"/>
        <v>0</v>
      </c>
      <c r="AM1670" s="439">
        <f t="shared" si="1209"/>
        <v>0</v>
      </c>
      <c r="AN1670" s="440">
        <f t="shared" si="1210"/>
        <v>0</v>
      </c>
    </row>
    <row r="1671" spans="1:40" outlineLevel="2">
      <c r="A1671" s="882">
        <f>ROW()</f>
        <v>1671</v>
      </c>
      <c r="B1671" s="453"/>
      <c r="D1671" s="452" t="s">
        <v>36</v>
      </c>
      <c r="H1671" s="458"/>
      <c r="I1671" s="458"/>
      <c r="J1671" s="459"/>
      <c r="K1671" s="458"/>
      <c r="L1671" s="458"/>
      <c r="M1671" s="458"/>
      <c r="N1671" s="463"/>
      <c r="O1671" s="458"/>
      <c r="P1671" s="439">
        <f t="shared" ref="P1671:AD1671" si="1231">O1779</f>
        <v>0</v>
      </c>
      <c r="Q1671" s="439">
        <f t="shared" si="1231"/>
        <v>1.0571946E-3</v>
      </c>
      <c r="R1671" s="439">
        <f t="shared" si="1231"/>
        <v>7.9289594999999995E-4</v>
      </c>
      <c r="S1671" s="439">
        <f t="shared" si="1231"/>
        <v>5.2859729999999989E-4</v>
      </c>
      <c r="T1671" s="443">
        <f t="shared" si="1231"/>
        <v>2.6429864999999995E-4</v>
      </c>
      <c r="U1671" s="439">
        <f t="shared" si="1231"/>
        <v>1.3214932499999997E-4</v>
      </c>
      <c r="V1671" s="439">
        <f t="shared" si="1231"/>
        <v>0</v>
      </c>
      <c r="W1671" s="439">
        <f t="shared" si="1231"/>
        <v>0</v>
      </c>
      <c r="X1671" s="439">
        <f t="shared" si="1231"/>
        <v>0</v>
      </c>
      <c r="Y1671" s="443">
        <f t="shared" si="1231"/>
        <v>0</v>
      </c>
      <c r="Z1671" s="439">
        <f t="shared" si="1231"/>
        <v>0</v>
      </c>
      <c r="AA1671" s="439">
        <f t="shared" si="1231"/>
        <v>0</v>
      </c>
      <c r="AB1671" s="439">
        <f t="shared" si="1231"/>
        <v>0</v>
      </c>
      <c r="AC1671" s="439">
        <f t="shared" si="1231"/>
        <v>0</v>
      </c>
      <c r="AD1671" s="439">
        <f t="shared" si="1231"/>
        <v>0</v>
      </c>
      <c r="AE1671" s="443">
        <f t="shared" si="1205"/>
        <v>0</v>
      </c>
      <c r="AF1671" s="439">
        <f t="shared" si="1205"/>
        <v>0</v>
      </c>
      <c r="AG1671" s="439">
        <f t="shared" si="1205"/>
        <v>0</v>
      </c>
      <c r="AH1671" s="439">
        <f t="shared" si="1205"/>
        <v>0</v>
      </c>
      <c r="AI1671" s="440">
        <f t="shared" si="1205"/>
        <v>0</v>
      </c>
      <c r="AJ1671" s="443">
        <f t="shared" si="1206"/>
        <v>0</v>
      </c>
      <c r="AK1671" s="439">
        <f t="shared" si="1207"/>
        <v>0</v>
      </c>
      <c r="AL1671" s="439">
        <f t="shared" si="1208"/>
        <v>0</v>
      </c>
      <c r="AM1671" s="439">
        <f t="shared" si="1209"/>
        <v>0</v>
      </c>
      <c r="AN1671" s="440">
        <f t="shared" si="1210"/>
        <v>0</v>
      </c>
    </row>
    <row r="1672" spans="1:40" outlineLevel="2">
      <c r="A1672" s="882">
        <f>ROW()</f>
        <v>1672</v>
      </c>
      <c r="B1672" s="453"/>
      <c r="D1672" s="452" t="s">
        <v>583</v>
      </c>
      <c r="H1672" s="458"/>
      <c r="I1672" s="458"/>
      <c r="J1672" s="459"/>
      <c r="K1672" s="458"/>
      <c r="L1672" s="458"/>
      <c r="M1672" s="458"/>
      <c r="N1672" s="463"/>
      <c r="O1672" s="458"/>
      <c r="P1672" s="439">
        <f t="shared" ref="P1672:AI1672" si="1232">O1780</f>
        <v>0</v>
      </c>
      <c r="Q1672" s="439">
        <f t="shared" si="1232"/>
        <v>0</v>
      </c>
      <c r="R1672" s="439">
        <f t="shared" si="1232"/>
        <v>0</v>
      </c>
      <c r="S1672" s="439">
        <f t="shared" si="1232"/>
        <v>0</v>
      </c>
      <c r="T1672" s="443">
        <f t="shared" si="1232"/>
        <v>0</v>
      </c>
      <c r="U1672" s="439">
        <f t="shared" si="1232"/>
        <v>0</v>
      </c>
      <c r="V1672" s="439">
        <f t="shared" si="1232"/>
        <v>0</v>
      </c>
      <c r="W1672" s="439">
        <f t="shared" si="1232"/>
        <v>0</v>
      </c>
      <c r="X1672" s="439">
        <f t="shared" si="1232"/>
        <v>0</v>
      </c>
      <c r="Y1672" s="443">
        <f t="shared" si="1232"/>
        <v>0</v>
      </c>
      <c r="Z1672" s="439">
        <f t="shared" si="1232"/>
        <v>0</v>
      </c>
      <c r="AA1672" s="439">
        <f t="shared" si="1232"/>
        <v>0</v>
      </c>
      <c r="AB1672" s="439">
        <f t="shared" si="1232"/>
        <v>0</v>
      </c>
      <c r="AC1672" s="439">
        <f t="shared" si="1232"/>
        <v>0</v>
      </c>
      <c r="AD1672" s="439">
        <f t="shared" si="1232"/>
        <v>0</v>
      </c>
      <c r="AE1672" s="443">
        <f t="shared" si="1232"/>
        <v>0</v>
      </c>
      <c r="AF1672" s="439">
        <f t="shared" si="1232"/>
        <v>0</v>
      </c>
      <c r="AG1672" s="439">
        <f t="shared" si="1232"/>
        <v>0</v>
      </c>
      <c r="AH1672" s="439">
        <f t="shared" si="1232"/>
        <v>0</v>
      </c>
      <c r="AI1672" s="440">
        <f t="shared" si="1232"/>
        <v>0</v>
      </c>
      <c r="AJ1672" s="443">
        <f t="shared" ref="AJ1672:AN1675" si="1233">AI1780</f>
        <v>0</v>
      </c>
      <c r="AK1672" s="439">
        <f t="shared" si="1233"/>
        <v>0</v>
      </c>
      <c r="AL1672" s="439">
        <f t="shared" si="1233"/>
        <v>0</v>
      </c>
      <c r="AM1672" s="439">
        <f t="shared" si="1233"/>
        <v>0</v>
      </c>
      <c r="AN1672" s="440">
        <f t="shared" si="1233"/>
        <v>0</v>
      </c>
    </row>
    <row r="1673" spans="1:40" outlineLevel="2">
      <c r="A1673" s="882">
        <f>ROW()</f>
        <v>1673</v>
      </c>
      <c r="B1673" s="453"/>
      <c r="D1673" s="452" t="s">
        <v>81</v>
      </c>
      <c r="H1673" s="458"/>
      <c r="I1673" s="458"/>
      <c r="J1673" s="459"/>
      <c r="K1673" s="458"/>
      <c r="L1673" s="458"/>
      <c r="M1673" s="458"/>
      <c r="N1673" s="463"/>
      <c r="O1673" s="458"/>
      <c r="P1673" s="439">
        <f t="shared" ref="P1673:X1674" si="1234">O1781</f>
        <v>0</v>
      </c>
      <c r="Q1673" s="439">
        <f t="shared" si="1234"/>
        <v>0</v>
      </c>
      <c r="R1673" s="439">
        <f t="shared" si="1234"/>
        <v>0</v>
      </c>
      <c r="S1673" s="439">
        <f t="shared" si="1234"/>
        <v>0</v>
      </c>
      <c r="T1673" s="443">
        <f t="shared" si="1234"/>
        <v>0</v>
      </c>
      <c r="U1673" s="439">
        <f t="shared" si="1234"/>
        <v>0</v>
      </c>
      <c r="V1673" s="439">
        <f t="shared" si="1234"/>
        <v>0</v>
      </c>
      <c r="W1673" s="439">
        <f t="shared" si="1234"/>
        <v>0</v>
      </c>
      <c r="X1673" s="439">
        <f t="shared" si="1234"/>
        <v>0</v>
      </c>
      <c r="Y1673" s="443">
        <f t="shared" ref="Y1673:AD1674" si="1235">X1781</f>
        <v>0</v>
      </c>
      <c r="Z1673" s="439">
        <f t="shared" si="1235"/>
        <v>0</v>
      </c>
      <c r="AA1673" s="439">
        <f t="shared" si="1235"/>
        <v>0</v>
      </c>
      <c r="AB1673" s="439">
        <f t="shared" si="1235"/>
        <v>0</v>
      </c>
      <c r="AC1673" s="439">
        <f t="shared" si="1235"/>
        <v>0</v>
      </c>
      <c r="AD1673" s="439">
        <f t="shared" si="1235"/>
        <v>0</v>
      </c>
      <c r="AE1673" s="443">
        <f t="shared" ref="AE1673:AE1675" si="1236">AD1781</f>
        <v>0</v>
      </c>
      <c r="AF1673" s="439">
        <f t="shared" ref="AF1673:AF1675" si="1237">AE1781</f>
        <v>0</v>
      </c>
      <c r="AG1673" s="439">
        <f t="shared" ref="AG1673:AG1675" si="1238">AF1781</f>
        <v>0</v>
      </c>
      <c r="AH1673" s="439">
        <f t="shared" ref="AH1673:AH1675" si="1239">AG1781</f>
        <v>0</v>
      </c>
      <c r="AI1673" s="440">
        <f t="shared" ref="AI1673:AI1675" si="1240">AH1781</f>
        <v>0</v>
      </c>
      <c r="AJ1673" s="443">
        <f t="shared" si="1233"/>
        <v>0</v>
      </c>
      <c r="AK1673" s="439">
        <f t="shared" si="1233"/>
        <v>0</v>
      </c>
      <c r="AL1673" s="439">
        <f t="shared" si="1233"/>
        <v>0</v>
      </c>
      <c r="AM1673" s="439">
        <f t="shared" si="1233"/>
        <v>0</v>
      </c>
      <c r="AN1673" s="440">
        <f t="shared" si="1233"/>
        <v>0</v>
      </c>
    </row>
    <row r="1674" spans="1:40" outlineLevel="2">
      <c r="A1674" s="882">
        <f>ROW()</f>
        <v>1674</v>
      </c>
      <c r="B1674" s="453"/>
      <c r="D1674" s="452" t="s">
        <v>28</v>
      </c>
      <c r="H1674" s="458"/>
      <c r="I1674" s="458"/>
      <c r="J1674" s="459"/>
      <c r="K1674" s="458"/>
      <c r="L1674" s="458"/>
      <c r="M1674" s="458"/>
      <c r="N1674" s="463"/>
      <c r="O1674" s="458"/>
      <c r="P1674" s="439">
        <f t="shared" si="1234"/>
        <v>0</v>
      </c>
      <c r="Q1674" s="439">
        <f t="shared" si="1234"/>
        <v>0</v>
      </c>
      <c r="R1674" s="439">
        <f t="shared" si="1234"/>
        <v>0</v>
      </c>
      <c r="S1674" s="439">
        <f t="shared" si="1234"/>
        <v>0</v>
      </c>
      <c r="T1674" s="443">
        <f t="shared" si="1234"/>
        <v>0</v>
      </c>
      <c r="U1674" s="439">
        <f t="shared" si="1234"/>
        <v>0</v>
      </c>
      <c r="V1674" s="439">
        <f t="shared" si="1234"/>
        <v>0</v>
      </c>
      <c r="W1674" s="439">
        <f t="shared" si="1234"/>
        <v>0</v>
      </c>
      <c r="X1674" s="439">
        <f t="shared" si="1234"/>
        <v>0</v>
      </c>
      <c r="Y1674" s="443">
        <f t="shared" si="1235"/>
        <v>0</v>
      </c>
      <c r="Z1674" s="439">
        <f t="shared" si="1235"/>
        <v>0</v>
      </c>
      <c r="AA1674" s="439">
        <f t="shared" si="1235"/>
        <v>0</v>
      </c>
      <c r="AB1674" s="439">
        <f t="shared" si="1235"/>
        <v>0</v>
      </c>
      <c r="AC1674" s="439">
        <f t="shared" si="1235"/>
        <v>0</v>
      </c>
      <c r="AD1674" s="439">
        <f t="shared" si="1235"/>
        <v>0</v>
      </c>
      <c r="AE1674" s="443">
        <f t="shared" si="1236"/>
        <v>0</v>
      </c>
      <c r="AF1674" s="439">
        <f t="shared" si="1237"/>
        <v>0</v>
      </c>
      <c r="AG1674" s="439">
        <f t="shared" si="1238"/>
        <v>0</v>
      </c>
      <c r="AH1674" s="439">
        <f t="shared" si="1239"/>
        <v>0</v>
      </c>
      <c r="AI1674" s="440">
        <f t="shared" si="1240"/>
        <v>0</v>
      </c>
      <c r="AJ1674" s="443">
        <f t="shared" si="1233"/>
        <v>0</v>
      </c>
      <c r="AK1674" s="439">
        <f t="shared" si="1233"/>
        <v>0</v>
      </c>
      <c r="AL1674" s="439">
        <f t="shared" si="1233"/>
        <v>0</v>
      </c>
      <c r="AM1674" s="439">
        <f t="shared" si="1233"/>
        <v>0</v>
      </c>
      <c r="AN1674" s="440">
        <f t="shared" si="1233"/>
        <v>0</v>
      </c>
    </row>
    <row r="1675" spans="1:40" outlineLevel="2">
      <c r="A1675" s="882">
        <f>ROW()</f>
        <v>1675</v>
      </c>
      <c r="B1675" s="453"/>
      <c r="D1675" s="456" t="s">
        <v>443</v>
      </c>
      <c r="E1675" s="456"/>
      <c r="F1675" s="456"/>
      <c r="G1675" s="456"/>
      <c r="H1675" s="460"/>
      <c r="I1675" s="460"/>
      <c r="J1675" s="461"/>
      <c r="K1675" s="460"/>
      <c r="L1675" s="460"/>
      <c r="M1675" s="460"/>
      <c r="N1675" s="465"/>
      <c r="O1675" s="460"/>
      <c r="P1675" s="441">
        <f t="shared" ref="P1675:AD1675" si="1241">O1783</f>
        <v>0</v>
      </c>
      <c r="Q1675" s="441">
        <f t="shared" si="1241"/>
        <v>0</v>
      </c>
      <c r="R1675" s="441">
        <f t="shared" si="1241"/>
        <v>0</v>
      </c>
      <c r="S1675" s="441">
        <f t="shared" si="1241"/>
        <v>0</v>
      </c>
      <c r="T1675" s="462">
        <f t="shared" si="1241"/>
        <v>0</v>
      </c>
      <c r="U1675" s="441">
        <f t="shared" si="1241"/>
        <v>0</v>
      </c>
      <c r="V1675" s="441">
        <f t="shared" si="1241"/>
        <v>0</v>
      </c>
      <c r="W1675" s="441">
        <f t="shared" si="1241"/>
        <v>0</v>
      </c>
      <c r="X1675" s="441">
        <f t="shared" si="1241"/>
        <v>0</v>
      </c>
      <c r="Y1675" s="462">
        <f t="shared" si="1241"/>
        <v>0</v>
      </c>
      <c r="Z1675" s="441">
        <f t="shared" si="1241"/>
        <v>0</v>
      </c>
      <c r="AA1675" s="441">
        <f t="shared" si="1241"/>
        <v>0</v>
      </c>
      <c r="AB1675" s="441">
        <f t="shared" si="1241"/>
        <v>0</v>
      </c>
      <c r="AC1675" s="441">
        <f t="shared" si="1241"/>
        <v>0</v>
      </c>
      <c r="AD1675" s="441">
        <f t="shared" si="1241"/>
        <v>0</v>
      </c>
      <c r="AE1675" s="462">
        <f t="shared" si="1236"/>
        <v>0</v>
      </c>
      <c r="AF1675" s="441">
        <f t="shared" si="1237"/>
        <v>0</v>
      </c>
      <c r="AG1675" s="441">
        <f t="shared" si="1238"/>
        <v>0</v>
      </c>
      <c r="AH1675" s="441">
        <f t="shared" si="1239"/>
        <v>0</v>
      </c>
      <c r="AI1675" s="442">
        <f t="shared" si="1240"/>
        <v>0</v>
      </c>
      <c r="AJ1675" s="462">
        <f t="shared" si="1233"/>
        <v>0</v>
      </c>
      <c r="AK1675" s="441">
        <f t="shared" si="1233"/>
        <v>0</v>
      </c>
      <c r="AL1675" s="441">
        <f t="shared" si="1233"/>
        <v>0</v>
      </c>
      <c r="AM1675" s="441">
        <f t="shared" si="1233"/>
        <v>0</v>
      </c>
      <c r="AN1675" s="442">
        <f t="shared" si="1233"/>
        <v>0</v>
      </c>
    </row>
    <row r="1676" spans="1:40" outlineLevel="2">
      <c r="A1676" s="882">
        <f>ROW()</f>
        <v>1676</v>
      </c>
      <c r="B1676" s="453"/>
      <c r="D1676" s="452" t="s">
        <v>24</v>
      </c>
      <c r="H1676" s="458"/>
      <c r="I1676" s="458"/>
      <c r="J1676" s="459"/>
      <c r="K1676" s="458"/>
      <c r="L1676" s="458"/>
      <c r="M1676" s="458"/>
      <c r="N1676" s="463"/>
      <c r="O1676" s="458"/>
      <c r="P1676" s="439">
        <f t="shared" ref="P1676:AN1676" si="1242">SUM(P1660:P1675)</f>
        <v>0</v>
      </c>
      <c r="Q1676" s="439">
        <f t="shared" si="1242"/>
        <v>30.42817248459999</v>
      </c>
      <c r="R1676" s="439">
        <f t="shared" si="1242"/>
        <v>29.125660026749991</v>
      </c>
      <c r="S1676" s="439">
        <f t="shared" si="1242"/>
        <v>27.823147568899987</v>
      </c>
      <c r="T1676" s="443">
        <f t="shared" si="1242"/>
        <v>26.520635111049987</v>
      </c>
      <c r="U1676" s="439">
        <f t="shared" si="1242"/>
        <v>25.869378882124991</v>
      </c>
      <c r="V1676" s="439">
        <f t="shared" si="1242"/>
        <v>24.566998573599989</v>
      </c>
      <c r="W1676" s="439">
        <f t="shared" si="1242"/>
        <v>23.264750414399991</v>
      </c>
      <c r="X1676" s="439">
        <f t="shared" si="1242"/>
        <v>21.962502255199993</v>
      </c>
      <c r="Y1676" s="443">
        <f t="shared" si="1242"/>
        <v>20.660254095999992</v>
      </c>
      <c r="Z1676" s="439">
        <f t="shared" si="1242"/>
        <v>20.009130016399993</v>
      </c>
      <c r="AA1676" s="439">
        <f t="shared" si="1242"/>
        <v>18.706881857199992</v>
      </c>
      <c r="AB1676" s="439">
        <f t="shared" si="1242"/>
        <v>17.404633697999994</v>
      </c>
      <c r="AC1676" s="439">
        <f t="shared" si="1242"/>
        <v>16.102385538799993</v>
      </c>
      <c r="AD1676" s="439">
        <f t="shared" si="1242"/>
        <v>14.800137379599995</v>
      </c>
      <c r="AE1676" s="443">
        <f t="shared" si="1242"/>
        <v>13.497889220399996</v>
      </c>
      <c r="AF1676" s="439">
        <f t="shared" si="1242"/>
        <v>12.195641061199996</v>
      </c>
      <c r="AG1676" s="439">
        <f t="shared" si="1242"/>
        <v>10.893392901999997</v>
      </c>
      <c r="AH1676" s="439">
        <f t="shared" si="1242"/>
        <v>9.5911447427999974</v>
      </c>
      <c r="AI1676" s="440">
        <f t="shared" si="1242"/>
        <v>8.2888965835999979</v>
      </c>
      <c r="AJ1676" s="443">
        <f t="shared" si="1242"/>
        <v>6.9866484243999984</v>
      </c>
      <c r="AK1676" s="439">
        <f t="shared" si="1242"/>
        <v>5.684400265199999</v>
      </c>
      <c r="AL1676" s="439">
        <f t="shared" si="1242"/>
        <v>4.3821521059999995</v>
      </c>
      <c r="AM1676" s="439">
        <f t="shared" si="1242"/>
        <v>3.5605956117999997</v>
      </c>
      <c r="AN1676" s="440">
        <f t="shared" si="1242"/>
        <v>2.7390391176</v>
      </c>
    </row>
    <row r="1677" spans="1:40" outlineLevel="1">
      <c r="A1677" s="732" t="s">
        <v>59</v>
      </c>
      <c r="B1677" s="733"/>
      <c r="C1677" s="881"/>
      <c r="D1677" s="733"/>
      <c r="E1677" s="733"/>
      <c r="F1677" s="733"/>
      <c r="G1677" s="730"/>
      <c r="H1677" s="733"/>
      <c r="I1677" s="730"/>
      <c r="J1677" s="729"/>
      <c r="K1677" s="730"/>
      <c r="L1677" s="730"/>
      <c r="M1677" s="730"/>
      <c r="N1677" s="731"/>
      <c r="O1677" s="730"/>
      <c r="P1677" s="730"/>
      <c r="Q1677" s="730"/>
      <c r="R1677" s="730"/>
      <c r="S1677" s="730"/>
      <c r="T1677" s="729"/>
      <c r="U1677" s="730"/>
      <c r="V1677" s="730"/>
      <c r="W1677" s="730"/>
      <c r="X1677" s="730"/>
      <c r="Y1677" s="729"/>
      <c r="Z1677" s="730"/>
      <c r="AA1677" s="730"/>
      <c r="AB1677" s="730"/>
      <c r="AC1677" s="730"/>
      <c r="AD1677" s="730"/>
      <c r="AE1677" s="729"/>
      <c r="AF1677" s="730"/>
      <c r="AG1677" s="730"/>
      <c r="AH1677" s="730"/>
      <c r="AI1677" s="731"/>
      <c r="AJ1677" s="729"/>
      <c r="AK1677" s="730"/>
      <c r="AL1677" s="730"/>
      <c r="AM1677" s="730"/>
      <c r="AN1677" s="731"/>
    </row>
    <row r="1678" spans="1:40" outlineLevel="2">
      <c r="A1678" s="882">
        <f>ROW()</f>
        <v>1678</v>
      </c>
      <c r="B1678" s="453"/>
      <c r="D1678" s="452" t="s">
        <v>300</v>
      </c>
      <c r="H1678" s="458"/>
      <c r="I1678" s="458"/>
      <c r="J1678" s="443"/>
      <c r="K1678" s="439"/>
      <c r="L1678" s="439"/>
      <c r="M1678" s="439"/>
      <c r="N1678" s="440"/>
      <c r="O1678" s="439"/>
      <c r="P1678" s="27">
        <f>P$660</f>
        <v>1.4195660000000001</v>
      </c>
      <c r="Q1678" s="439"/>
      <c r="R1678" s="439"/>
      <c r="S1678" s="439"/>
      <c r="T1678" s="443"/>
      <c r="U1678" s="439"/>
      <c r="V1678" s="439"/>
      <c r="W1678" s="439"/>
      <c r="X1678" s="439"/>
      <c r="Y1678" s="443"/>
      <c r="Z1678" s="439"/>
      <c r="AA1678" s="439"/>
      <c r="AB1678" s="439"/>
      <c r="AC1678" s="439"/>
      <c r="AD1678" s="439"/>
      <c r="AE1678" s="443"/>
      <c r="AF1678" s="439"/>
      <c r="AG1678" s="439"/>
      <c r="AH1678" s="439"/>
      <c r="AI1678" s="440"/>
      <c r="AJ1678" s="443"/>
      <c r="AK1678" s="439"/>
      <c r="AL1678" s="439"/>
      <c r="AM1678" s="439"/>
      <c r="AN1678" s="440"/>
    </row>
    <row r="1679" spans="1:40" outlineLevel="2">
      <c r="A1679" s="882">
        <f>ROW()</f>
        <v>1679</v>
      </c>
      <c r="B1679" s="453"/>
      <c r="D1679" s="452" t="s">
        <v>301</v>
      </c>
      <c r="H1679" s="458"/>
      <c r="I1679" s="458"/>
      <c r="J1679" s="443"/>
      <c r="K1679" s="439"/>
      <c r="L1679" s="439"/>
      <c r="M1679" s="439"/>
      <c r="N1679" s="440"/>
      <c r="O1679" s="439"/>
      <c r="P1679" s="27">
        <f>P$661</f>
        <v>0</v>
      </c>
      <c r="Q1679" s="439"/>
      <c r="R1679" s="439"/>
      <c r="S1679" s="439"/>
      <c r="T1679" s="443"/>
      <c r="U1679" s="439"/>
      <c r="V1679" s="439"/>
      <c r="W1679" s="439"/>
      <c r="X1679" s="439"/>
      <c r="Y1679" s="443"/>
      <c r="Z1679" s="439"/>
      <c r="AA1679" s="439"/>
      <c r="AB1679" s="439"/>
      <c r="AC1679" s="439"/>
      <c r="AD1679" s="439"/>
      <c r="AE1679" s="443"/>
      <c r="AF1679" s="439"/>
      <c r="AG1679" s="439"/>
      <c r="AH1679" s="439"/>
      <c r="AI1679" s="440"/>
      <c r="AJ1679" s="443"/>
      <c r="AK1679" s="439"/>
      <c r="AL1679" s="439"/>
      <c r="AM1679" s="439"/>
      <c r="AN1679" s="440"/>
    </row>
    <row r="1680" spans="1:40" outlineLevel="2">
      <c r="A1680" s="882">
        <f>ROW()</f>
        <v>1680</v>
      </c>
      <c r="B1680" s="453"/>
      <c r="D1680" s="452" t="s">
        <v>29</v>
      </c>
      <c r="H1680" s="458"/>
      <c r="I1680" s="458"/>
      <c r="J1680" s="443"/>
      <c r="K1680" s="439"/>
      <c r="L1680" s="439"/>
      <c r="M1680" s="439"/>
      <c r="N1680" s="440"/>
      <c r="O1680" s="439"/>
      <c r="P1680" s="27">
        <f>P$662</f>
        <v>0</v>
      </c>
      <c r="Q1680" s="439"/>
      <c r="R1680" s="439"/>
      <c r="S1680" s="439"/>
      <c r="T1680" s="443"/>
      <c r="U1680" s="439"/>
      <c r="V1680" s="439"/>
      <c r="W1680" s="439"/>
      <c r="X1680" s="439"/>
      <c r="Y1680" s="443"/>
      <c r="Z1680" s="439"/>
      <c r="AA1680" s="439"/>
      <c r="AB1680" s="439"/>
      <c r="AC1680" s="439"/>
      <c r="AD1680" s="439"/>
      <c r="AE1680" s="443"/>
      <c r="AF1680" s="439"/>
      <c r="AG1680" s="439"/>
      <c r="AH1680" s="439"/>
      <c r="AI1680" s="440"/>
      <c r="AJ1680" s="443"/>
      <c r="AK1680" s="439"/>
      <c r="AL1680" s="439"/>
      <c r="AM1680" s="439"/>
      <c r="AN1680" s="440"/>
    </row>
    <row r="1681" spans="1:40" outlineLevel="2">
      <c r="A1681" s="882">
        <f>ROW()</f>
        <v>1681</v>
      </c>
      <c r="B1681" s="453"/>
      <c r="D1681" s="452" t="s">
        <v>30</v>
      </c>
      <c r="H1681" s="458"/>
      <c r="I1681" s="458"/>
      <c r="J1681" s="443"/>
      <c r="K1681" s="439"/>
      <c r="L1681" s="439"/>
      <c r="M1681" s="439"/>
      <c r="N1681" s="440"/>
      <c r="O1681" s="439"/>
      <c r="P1681" s="27">
        <f>P$663</f>
        <v>8.1942672999999928</v>
      </c>
      <c r="Q1681" s="439"/>
      <c r="R1681" s="439"/>
      <c r="S1681" s="439"/>
      <c r="T1681" s="443"/>
      <c r="U1681" s="439"/>
      <c r="V1681" s="439"/>
      <c r="W1681" s="439"/>
      <c r="X1681" s="439"/>
      <c r="Y1681" s="443"/>
      <c r="Z1681" s="439"/>
      <c r="AA1681" s="439"/>
      <c r="AB1681" s="439"/>
      <c r="AC1681" s="439"/>
      <c r="AD1681" s="439"/>
      <c r="AE1681" s="443"/>
      <c r="AF1681" s="439"/>
      <c r="AG1681" s="439"/>
      <c r="AH1681" s="439"/>
      <c r="AI1681" s="440"/>
      <c r="AJ1681" s="443"/>
      <c r="AK1681" s="439"/>
      <c r="AL1681" s="439"/>
      <c r="AM1681" s="439"/>
      <c r="AN1681" s="440"/>
    </row>
    <row r="1682" spans="1:40" outlineLevel="2">
      <c r="A1682" s="882">
        <f>ROW()</f>
        <v>1682</v>
      </c>
      <c r="B1682" s="453"/>
      <c r="D1682" s="452" t="s">
        <v>31</v>
      </c>
      <c r="H1682" s="458"/>
      <c r="I1682" s="458"/>
      <c r="J1682" s="443"/>
      <c r="K1682" s="439"/>
      <c r="L1682" s="439"/>
      <c r="M1682" s="439"/>
      <c r="N1682" s="440"/>
      <c r="O1682" s="439"/>
      <c r="P1682" s="27">
        <f>P$664</f>
        <v>0</v>
      </c>
      <c r="Q1682" s="439"/>
      <c r="R1682" s="439"/>
      <c r="S1682" s="439"/>
      <c r="T1682" s="443"/>
      <c r="U1682" s="439"/>
      <c r="V1682" s="439"/>
      <c r="W1682" s="439"/>
      <c r="X1682" s="439"/>
      <c r="Y1682" s="443"/>
      <c r="Z1682" s="439"/>
      <c r="AA1682" s="439"/>
      <c r="AB1682" s="439"/>
      <c r="AC1682" s="439"/>
      <c r="AD1682" s="439"/>
      <c r="AE1682" s="443"/>
      <c r="AF1682" s="439"/>
      <c r="AG1682" s="439"/>
      <c r="AH1682" s="439"/>
      <c r="AI1682" s="440"/>
      <c r="AJ1682" s="443"/>
      <c r="AK1682" s="439"/>
      <c r="AL1682" s="439"/>
      <c r="AM1682" s="439"/>
      <c r="AN1682" s="440"/>
    </row>
    <row r="1683" spans="1:40" outlineLevel="2">
      <c r="A1683" s="882">
        <f>ROW()</f>
        <v>1683</v>
      </c>
      <c r="B1683" s="453"/>
      <c r="D1683" s="452" t="s">
        <v>32</v>
      </c>
      <c r="H1683" s="458"/>
      <c r="I1683" s="458"/>
      <c r="J1683" s="443"/>
      <c r="K1683" s="439"/>
      <c r="L1683" s="439"/>
      <c r="M1683" s="439"/>
      <c r="N1683" s="440"/>
      <c r="O1683" s="439"/>
      <c r="P1683" s="27">
        <f>P$665</f>
        <v>0.73165236000000011</v>
      </c>
      <c r="Q1683" s="439"/>
      <c r="R1683" s="439"/>
      <c r="S1683" s="439"/>
      <c r="T1683" s="443"/>
      <c r="U1683" s="439"/>
      <c r="V1683" s="439"/>
      <c r="W1683" s="439"/>
      <c r="X1683" s="439"/>
      <c r="Y1683" s="443"/>
      <c r="Z1683" s="439"/>
      <c r="AA1683" s="439"/>
      <c r="AB1683" s="439"/>
      <c r="AC1683" s="439"/>
      <c r="AD1683" s="439"/>
      <c r="AE1683" s="443"/>
      <c r="AF1683" s="439"/>
      <c r="AG1683" s="439"/>
      <c r="AH1683" s="439"/>
      <c r="AI1683" s="440"/>
      <c r="AJ1683" s="443"/>
      <c r="AK1683" s="439"/>
      <c r="AL1683" s="439"/>
      <c r="AM1683" s="439"/>
      <c r="AN1683" s="440"/>
    </row>
    <row r="1684" spans="1:40" outlineLevel="2">
      <c r="A1684" s="882">
        <f>ROW()</f>
        <v>1684</v>
      </c>
      <c r="B1684" s="453"/>
      <c r="D1684" s="452" t="s">
        <v>33</v>
      </c>
      <c r="H1684" s="458"/>
      <c r="I1684" s="458"/>
      <c r="J1684" s="443"/>
      <c r="K1684" s="439"/>
      <c r="L1684" s="439"/>
      <c r="M1684" s="439"/>
      <c r="N1684" s="440"/>
      <c r="O1684" s="439"/>
      <c r="P1684" s="27">
        <f>P$666</f>
        <v>0</v>
      </c>
      <c r="Q1684" s="439"/>
      <c r="R1684" s="439"/>
      <c r="S1684" s="439"/>
      <c r="T1684" s="443"/>
      <c r="U1684" s="439"/>
      <c r="V1684" s="439"/>
      <c r="W1684" s="439"/>
      <c r="X1684" s="439"/>
      <c r="Y1684" s="443"/>
      <c r="Z1684" s="439"/>
      <c r="AA1684" s="439"/>
      <c r="AB1684" s="439"/>
      <c r="AC1684" s="439"/>
      <c r="AD1684" s="439"/>
      <c r="AE1684" s="443"/>
      <c r="AF1684" s="439"/>
      <c r="AG1684" s="439"/>
      <c r="AH1684" s="439"/>
      <c r="AI1684" s="440"/>
      <c r="AJ1684" s="443"/>
      <c r="AK1684" s="439"/>
      <c r="AL1684" s="439"/>
      <c r="AM1684" s="439"/>
      <c r="AN1684" s="440"/>
    </row>
    <row r="1685" spans="1:40" outlineLevel="2">
      <c r="A1685" s="882">
        <f>ROW()</f>
        <v>1685</v>
      </c>
      <c r="B1685" s="453"/>
      <c r="D1685" s="452" t="s">
        <v>27</v>
      </c>
      <c r="H1685" s="458"/>
      <c r="I1685" s="458"/>
      <c r="J1685" s="443"/>
      <c r="K1685" s="439"/>
      <c r="L1685" s="439"/>
      <c r="M1685" s="439"/>
      <c r="N1685" s="440"/>
      <c r="O1685" s="439"/>
      <c r="P1685" s="27">
        <f>P$667</f>
        <v>0</v>
      </c>
      <c r="Q1685" s="439"/>
      <c r="R1685" s="439"/>
      <c r="S1685" s="439"/>
      <c r="T1685" s="443"/>
      <c r="U1685" s="439"/>
      <c r="V1685" s="439"/>
      <c r="W1685" s="439"/>
      <c r="X1685" s="439"/>
      <c r="Y1685" s="443"/>
      <c r="Z1685" s="439"/>
      <c r="AA1685" s="439"/>
      <c r="AB1685" s="439"/>
      <c r="AC1685" s="439"/>
      <c r="AD1685" s="439"/>
      <c r="AE1685" s="443"/>
      <c r="AF1685" s="439"/>
      <c r="AG1685" s="439"/>
      <c r="AH1685" s="439"/>
      <c r="AI1685" s="440"/>
      <c r="AJ1685" s="443"/>
      <c r="AK1685" s="439"/>
      <c r="AL1685" s="439"/>
      <c r="AM1685" s="439"/>
      <c r="AN1685" s="440"/>
    </row>
    <row r="1686" spans="1:40" outlineLevel="2">
      <c r="A1686" s="882">
        <f>ROW()</f>
        <v>1686</v>
      </c>
      <c r="B1686" s="453"/>
      <c r="D1686" s="452" t="s">
        <v>34</v>
      </c>
      <c r="H1686" s="458"/>
      <c r="I1686" s="458"/>
      <c r="J1686" s="443"/>
      <c r="K1686" s="439"/>
      <c r="L1686" s="439"/>
      <c r="M1686" s="439"/>
      <c r="N1686" s="440"/>
      <c r="O1686" s="439"/>
      <c r="P1686" s="27">
        <f>P$668</f>
        <v>20.081629629999998</v>
      </c>
      <c r="Q1686" s="439"/>
      <c r="R1686" s="439"/>
      <c r="S1686" s="439"/>
      <c r="T1686" s="443"/>
      <c r="U1686" s="439"/>
      <c r="V1686" s="439"/>
      <c r="W1686" s="439"/>
      <c r="X1686" s="439"/>
      <c r="Y1686" s="443"/>
      <c r="Z1686" s="439"/>
      <c r="AA1686" s="439"/>
      <c r="AB1686" s="439"/>
      <c r="AC1686" s="439"/>
      <c r="AD1686" s="439"/>
      <c r="AE1686" s="443"/>
      <c r="AF1686" s="439"/>
      <c r="AG1686" s="439"/>
      <c r="AH1686" s="439"/>
      <c r="AI1686" s="440"/>
      <c r="AJ1686" s="443"/>
      <c r="AK1686" s="439"/>
      <c r="AL1686" s="439"/>
      <c r="AM1686" s="439"/>
      <c r="AN1686" s="440"/>
    </row>
    <row r="1687" spans="1:40" outlineLevel="2">
      <c r="A1687" s="882">
        <f>ROW()</f>
        <v>1687</v>
      </c>
      <c r="B1687" s="453"/>
      <c r="D1687" s="452" t="s">
        <v>35</v>
      </c>
      <c r="H1687" s="458"/>
      <c r="I1687" s="458"/>
      <c r="J1687" s="443"/>
      <c r="K1687" s="439"/>
      <c r="L1687" s="439"/>
      <c r="M1687" s="439"/>
      <c r="N1687" s="440"/>
      <c r="O1687" s="439"/>
      <c r="P1687" s="27">
        <f>P$669</f>
        <v>0</v>
      </c>
      <c r="Q1687" s="439"/>
      <c r="R1687" s="439"/>
      <c r="S1687" s="439"/>
      <c r="T1687" s="443"/>
      <c r="U1687" s="439"/>
      <c r="V1687" s="439"/>
      <c r="W1687" s="439"/>
      <c r="X1687" s="439"/>
      <c r="Y1687" s="443"/>
      <c r="Z1687" s="439"/>
      <c r="AA1687" s="439"/>
      <c r="AB1687" s="439"/>
      <c r="AC1687" s="439"/>
      <c r="AD1687" s="439"/>
      <c r="AE1687" s="443"/>
      <c r="AF1687" s="439"/>
      <c r="AG1687" s="439"/>
      <c r="AH1687" s="439"/>
      <c r="AI1687" s="440"/>
      <c r="AJ1687" s="443"/>
      <c r="AK1687" s="439"/>
      <c r="AL1687" s="439"/>
      <c r="AM1687" s="439"/>
      <c r="AN1687" s="440"/>
    </row>
    <row r="1688" spans="1:40" outlineLevel="2">
      <c r="A1688" s="882">
        <f>ROW()</f>
        <v>1688</v>
      </c>
      <c r="B1688" s="453"/>
      <c r="D1688" s="452" t="s">
        <v>302</v>
      </c>
      <c r="H1688" s="458"/>
      <c r="I1688" s="458"/>
      <c r="J1688" s="443"/>
      <c r="K1688" s="439"/>
      <c r="L1688" s="439"/>
      <c r="M1688" s="439"/>
      <c r="N1688" s="440"/>
      <c r="O1688" s="439"/>
      <c r="P1688" s="27">
        <f>P$670</f>
        <v>0</v>
      </c>
      <c r="Q1688" s="439"/>
      <c r="R1688" s="439"/>
      <c r="S1688" s="439"/>
      <c r="T1688" s="443"/>
      <c r="U1688" s="439"/>
      <c r="V1688" s="439"/>
      <c r="W1688" s="439"/>
      <c r="X1688" s="439"/>
      <c r="Y1688" s="443"/>
      <c r="Z1688" s="439"/>
      <c r="AA1688" s="439"/>
      <c r="AB1688" s="439"/>
      <c r="AC1688" s="439"/>
      <c r="AD1688" s="439"/>
      <c r="AE1688" s="443"/>
      <c r="AF1688" s="439"/>
      <c r="AG1688" s="439"/>
      <c r="AH1688" s="439"/>
      <c r="AI1688" s="440"/>
      <c r="AJ1688" s="443"/>
      <c r="AK1688" s="439"/>
      <c r="AL1688" s="439"/>
      <c r="AM1688" s="439"/>
      <c r="AN1688" s="440"/>
    </row>
    <row r="1689" spans="1:40" outlineLevel="2">
      <c r="A1689" s="882">
        <f>ROW()</f>
        <v>1689</v>
      </c>
      <c r="B1689" s="453"/>
      <c r="D1689" s="452" t="s">
        <v>36</v>
      </c>
      <c r="H1689" s="458"/>
      <c r="I1689" s="458"/>
      <c r="J1689" s="443"/>
      <c r="K1689" s="439"/>
      <c r="L1689" s="439"/>
      <c r="M1689" s="439"/>
      <c r="N1689" s="440"/>
      <c r="O1689" s="439"/>
      <c r="P1689" s="27">
        <f>P$671</f>
        <v>1.0571946E-3</v>
      </c>
      <c r="Q1689" s="439"/>
      <c r="R1689" s="439"/>
      <c r="S1689" s="439"/>
      <c r="T1689" s="443"/>
      <c r="U1689" s="439"/>
      <c r="V1689" s="439"/>
      <c r="W1689" s="439"/>
      <c r="X1689" s="439"/>
      <c r="Y1689" s="443"/>
      <c r="Z1689" s="439"/>
      <c r="AA1689" s="439"/>
      <c r="AB1689" s="439"/>
      <c r="AC1689" s="439"/>
      <c r="AD1689" s="439"/>
      <c r="AE1689" s="443"/>
      <c r="AF1689" s="439"/>
      <c r="AG1689" s="439"/>
      <c r="AH1689" s="439"/>
      <c r="AI1689" s="440"/>
      <c r="AJ1689" s="443"/>
      <c r="AK1689" s="439"/>
      <c r="AL1689" s="439"/>
      <c r="AM1689" s="439"/>
      <c r="AN1689" s="440"/>
    </row>
    <row r="1690" spans="1:40" outlineLevel="2">
      <c r="A1690" s="882">
        <f>ROW()</f>
        <v>1690</v>
      </c>
      <c r="B1690" s="453"/>
      <c r="D1690" s="452" t="s">
        <v>583</v>
      </c>
      <c r="H1690" s="458"/>
      <c r="I1690" s="458"/>
      <c r="J1690" s="443"/>
      <c r="K1690" s="439"/>
      <c r="L1690" s="439"/>
      <c r="M1690" s="439"/>
      <c r="N1690" s="440"/>
      <c r="O1690" s="439"/>
      <c r="P1690" s="27">
        <f>P$672</f>
        <v>0</v>
      </c>
      <c r="Q1690" s="439"/>
      <c r="R1690" s="439"/>
      <c r="S1690" s="439"/>
      <c r="T1690" s="443"/>
      <c r="U1690" s="439"/>
      <c r="V1690" s="439"/>
      <c r="W1690" s="439"/>
      <c r="X1690" s="439"/>
      <c r="Y1690" s="443"/>
      <c r="Z1690" s="439"/>
      <c r="AA1690" s="439"/>
      <c r="AB1690" s="439"/>
      <c r="AC1690" s="439"/>
      <c r="AD1690" s="439"/>
      <c r="AE1690" s="443"/>
      <c r="AF1690" s="439"/>
      <c r="AG1690" s="439"/>
      <c r="AH1690" s="439"/>
      <c r="AI1690" s="440"/>
      <c r="AJ1690" s="443"/>
      <c r="AK1690" s="439"/>
      <c r="AL1690" s="439"/>
      <c r="AM1690" s="439"/>
      <c r="AN1690" s="440"/>
    </row>
    <row r="1691" spans="1:40" outlineLevel="2">
      <c r="A1691" s="882">
        <f>ROW()</f>
        <v>1691</v>
      </c>
      <c r="B1691" s="453"/>
      <c r="D1691" s="452" t="s">
        <v>81</v>
      </c>
      <c r="H1691" s="458"/>
      <c r="I1691" s="458"/>
      <c r="J1691" s="443"/>
      <c r="K1691" s="439"/>
      <c r="L1691" s="439"/>
      <c r="M1691" s="439"/>
      <c r="N1691" s="440"/>
      <c r="O1691" s="439"/>
      <c r="P1691" s="27">
        <f>P$673</f>
        <v>0</v>
      </c>
      <c r="Q1691" s="439"/>
      <c r="R1691" s="439"/>
      <c r="S1691" s="439"/>
      <c r="T1691" s="443"/>
      <c r="U1691" s="439"/>
      <c r="V1691" s="439"/>
      <c r="W1691" s="439"/>
      <c r="X1691" s="439"/>
      <c r="Y1691" s="443"/>
      <c r="Z1691" s="439"/>
      <c r="AA1691" s="439"/>
      <c r="AB1691" s="439"/>
      <c r="AC1691" s="439"/>
      <c r="AD1691" s="439"/>
      <c r="AE1691" s="443"/>
      <c r="AF1691" s="439"/>
      <c r="AG1691" s="439"/>
      <c r="AH1691" s="439"/>
      <c r="AI1691" s="440"/>
      <c r="AJ1691" s="443"/>
      <c r="AK1691" s="439"/>
      <c r="AL1691" s="439"/>
      <c r="AM1691" s="439"/>
      <c r="AN1691" s="440"/>
    </row>
    <row r="1692" spans="1:40" outlineLevel="2">
      <c r="A1692" s="882">
        <f>ROW()</f>
        <v>1692</v>
      </c>
      <c r="B1692" s="453"/>
      <c r="D1692" s="452" t="s">
        <v>28</v>
      </c>
      <c r="H1692" s="458"/>
      <c r="I1692" s="458"/>
      <c r="J1692" s="443"/>
      <c r="K1692" s="439"/>
      <c r="L1692" s="439"/>
      <c r="M1692" s="439"/>
      <c r="N1692" s="440"/>
      <c r="O1692" s="439"/>
      <c r="P1692" s="27">
        <f>P$674</f>
        <v>0</v>
      </c>
      <c r="Q1692" s="439"/>
      <c r="R1692" s="439"/>
      <c r="S1692" s="439"/>
      <c r="T1692" s="443"/>
      <c r="U1692" s="439"/>
      <c r="V1692" s="439"/>
      <c r="W1692" s="439"/>
      <c r="X1692" s="439"/>
      <c r="Y1692" s="443"/>
      <c r="Z1692" s="439"/>
      <c r="AA1692" s="439"/>
      <c r="AB1692" s="439"/>
      <c r="AC1692" s="439"/>
      <c r="AD1692" s="439"/>
      <c r="AE1692" s="443"/>
      <c r="AF1692" s="439"/>
      <c r="AG1692" s="439"/>
      <c r="AH1692" s="439"/>
      <c r="AI1692" s="440"/>
      <c r="AJ1692" s="443"/>
      <c r="AK1692" s="439"/>
      <c r="AL1692" s="439"/>
      <c r="AM1692" s="439"/>
      <c r="AN1692" s="440"/>
    </row>
    <row r="1693" spans="1:40" outlineLevel="2">
      <c r="A1693" s="882">
        <f>ROW()</f>
        <v>1693</v>
      </c>
      <c r="B1693" s="453"/>
      <c r="D1693" s="456" t="s">
        <v>443</v>
      </c>
      <c r="E1693" s="456"/>
      <c r="F1693" s="456"/>
      <c r="G1693" s="456"/>
      <c r="H1693" s="460"/>
      <c r="I1693" s="460"/>
      <c r="J1693" s="462"/>
      <c r="K1693" s="441"/>
      <c r="L1693" s="441"/>
      <c r="M1693" s="441"/>
      <c r="N1693" s="442"/>
      <c r="O1693" s="441"/>
      <c r="P1693" s="30">
        <f>P$675</f>
        <v>0</v>
      </c>
      <c r="Q1693" s="441"/>
      <c r="R1693" s="441"/>
      <c r="S1693" s="441"/>
      <c r="T1693" s="462"/>
      <c r="U1693" s="441"/>
      <c r="V1693" s="441"/>
      <c r="W1693" s="441"/>
      <c r="X1693" s="441"/>
      <c r="Y1693" s="462"/>
      <c r="Z1693" s="441"/>
      <c r="AA1693" s="441"/>
      <c r="AB1693" s="441"/>
      <c r="AC1693" s="441"/>
      <c r="AD1693" s="441"/>
      <c r="AE1693" s="462"/>
      <c r="AF1693" s="441"/>
      <c r="AG1693" s="441"/>
      <c r="AH1693" s="441"/>
      <c r="AI1693" s="442"/>
      <c r="AJ1693" s="462"/>
      <c r="AK1693" s="441"/>
      <c r="AL1693" s="441"/>
      <c r="AM1693" s="441"/>
      <c r="AN1693" s="442"/>
    </row>
    <row r="1694" spans="1:40" outlineLevel="2">
      <c r="A1694" s="882">
        <f>ROW()</f>
        <v>1694</v>
      </c>
      <c r="B1694" s="453"/>
      <c r="D1694" s="452" t="s">
        <v>24</v>
      </c>
      <c r="H1694" s="458"/>
      <c r="I1694" s="458"/>
      <c r="J1694" s="443"/>
      <c r="K1694" s="439"/>
      <c r="L1694" s="439"/>
      <c r="M1694" s="439"/>
      <c r="N1694" s="440"/>
      <c r="O1694" s="439"/>
      <c r="P1694" s="27">
        <f>SUM(P1678:P1693)</f>
        <v>30.42817248459999</v>
      </c>
      <c r="Q1694" s="439"/>
      <c r="R1694" s="439"/>
      <c r="S1694" s="439"/>
      <c r="T1694" s="443"/>
      <c r="U1694" s="439"/>
      <c r="V1694" s="439"/>
      <c r="W1694" s="439"/>
      <c r="X1694" s="439"/>
      <c r="Y1694" s="443"/>
      <c r="Z1694" s="439"/>
      <c r="AA1694" s="439"/>
      <c r="AB1694" s="439"/>
      <c r="AC1694" s="439"/>
      <c r="AD1694" s="439"/>
      <c r="AE1694" s="443"/>
      <c r="AF1694" s="439"/>
      <c r="AG1694" s="439"/>
      <c r="AH1694" s="439"/>
      <c r="AI1694" s="440"/>
      <c r="AJ1694" s="443"/>
      <c r="AK1694" s="439"/>
      <c r="AL1694" s="439"/>
      <c r="AM1694" s="439"/>
      <c r="AN1694" s="440"/>
    </row>
    <row r="1695" spans="1:40" outlineLevel="1">
      <c r="A1695" s="732" t="s">
        <v>238</v>
      </c>
      <c r="B1695" s="733"/>
      <c r="C1695" s="881"/>
      <c r="D1695" s="733"/>
      <c r="E1695" s="733"/>
      <c r="F1695" s="733"/>
      <c r="G1695" s="730"/>
      <c r="H1695" s="733"/>
      <c r="I1695" s="730"/>
      <c r="J1695" s="729"/>
      <c r="K1695" s="730"/>
      <c r="L1695" s="730"/>
      <c r="M1695" s="730"/>
      <c r="N1695" s="731"/>
      <c r="O1695" s="730"/>
      <c r="P1695" s="730"/>
      <c r="Q1695" s="730"/>
      <c r="R1695" s="730"/>
      <c r="S1695" s="730"/>
      <c r="T1695" s="729"/>
      <c r="U1695" s="730"/>
      <c r="V1695" s="730"/>
      <c r="W1695" s="730"/>
      <c r="X1695" s="730"/>
      <c r="Y1695" s="729"/>
      <c r="Z1695" s="730"/>
      <c r="AA1695" s="730"/>
      <c r="AB1695" s="730"/>
      <c r="AC1695" s="730"/>
      <c r="AD1695" s="730"/>
      <c r="AE1695" s="729"/>
      <c r="AF1695" s="730"/>
      <c r="AG1695" s="730"/>
      <c r="AH1695" s="730"/>
      <c r="AI1695" s="731"/>
      <c r="AJ1695" s="729"/>
      <c r="AK1695" s="730"/>
      <c r="AL1695" s="730"/>
      <c r="AM1695" s="730"/>
      <c r="AN1695" s="731"/>
    </row>
    <row r="1696" spans="1:40" outlineLevel="2">
      <c r="A1696" s="882">
        <f>ROW()</f>
        <v>1696</v>
      </c>
      <c r="B1696" s="453"/>
      <c r="D1696" s="1205" t="s">
        <v>300</v>
      </c>
      <c r="E1696" s="1205"/>
      <c r="F1696" s="1205"/>
      <c r="G1696" s="1205"/>
      <c r="H1696" s="4"/>
      <c r="I1696" s="4"/>
      <c r="J1696" s="329"/>
      <c r="K1696" s="4"/>
      <c r="L1696" s="4"/>
      <c r="M1696" s="4"/>
      <c r="N1696" s="316"/>
      <c r="O1696" s="4"/>
      <c r="P1696" s="4"/>
      <c r="Q1696" s="4"/>
      <c r="R1696" s="4"/>
      <c r="S1696" s="4"/>
      <c r="T1696" s="252"/>
      <c r="U1696" s="53"/>
      <c r="V1696" s="53"/>
      <c r="W1696" s="53"/>
      <c r="X1696" s="53"/>
      <c r="Y1696" s="252"/>
      <c r="Z1696" s="53"/>
      <c r="AA1696" s="53"/>
      <c r="AB1696" s="53"/>
      <c r="AC1696" s="53"/>
      <c r="AD1696" s="53"/>
      <c r="AE1696" s="252"/>
      <c r="AF1696" s="53"/>
      <c r="AG1696" s="53"/>
      <c r="AH1696" s="53"/>
      <c r="AI1696" s="44"/>
      <c r="AJ1696" s="252"/>
      <c r="AK1696" s="53"/>
      <c r="AL1696" s="53"/>
      <c r="AM1696" s="53"/>
      <c r="AN1696" s="44"/>
    </row>
    <row r="1697" spans="1:40" outlineLevel="2">
      <c r="A1697" s="882">
        <f>ROW()</f>
        <v>1697</v>
      </c>
      <c r="B1697" s="453"/>
      <c r="D1697" s="1205" t="s">
        <v>301</v>
      </c>
      <c r="E1697" s="1205"/>
      <c r="F1697" s="1205"/>
      <c r="G1697" s="1205"/>
      <c r="H1697" s="4"/>
      <c r="I1697" s="4"/>
      <c r="J1697" s="329"/>
      <c r="K1697" s="4"/>
      <c r="L1697" s="4"/>
      <c r="M1697" s="4"/>
      <c r="N1697" s="316"/>
      <c r="O1697" s="4"/>
      <c r="P1697" s="4"/>
      <c r="Q1697" s="4"/>
      <c r="R1697" s="4"/>
      <c r="S1697" s="4"/>
      <c r="T1697" s="252"/>
      <c r="U1697" s="53"/>
      <c r="V1697" s="53"/>
      <c r="W1697" s="53"/>
      <c r="X1697" s="53"/>
      <c r="Y1697" s="252"/>
      <c r="Z1697" s="53"/>
      <c r="AA1697" s="53"/>
      <c r="AB1697" s="53"/>
      <c r="AC1697" s="53"/>
      <c r="AD1697" s="53"/>
      <c r="AE1697" s="252"/>
      <c r="AF1697" s="53"/>
      <c r="AG1697" s="53"/>
      <c r="AH1697" s="53"/>
      <c r="AI1697" s="44"/>
      <c r="AJ1697" s="252"/>
      <c r="AK1697" s="53"/>
      <c r="AL1697" s="53"/>
      <c r="AM1697" s="53"/>
      <c r="AN1697" s="44"/>
    </row>
    <row r="1698" spans="1:40" outlineLevel="2">
      <c r="A1698" s="882">
        <f>ROW()</f>
        <v>1698</v>
      </c>
      <c r="B1698" s="453"/>
      <c r="D1698" s="1205" t="s">
        <v>29</v>
      </c>
      <c r="E1698" s="1205"/>
      <c r="F1698" s="1205"/>
      <c r="G1698" s="1205"/>
      <c r="H1698" s="4"/>
      <c r="I1698" s="4"/>
      <c r="J1698" s="329"/>
      <c r="K1698" s="4"/>
      <c r="L1698" s="4"/>
      <c r="M1698" s="4"/>
      <c r="N1698" s="316"/>
      <c r="O1698" s="4"/>
      <c r="P1698" s="4"/>
      <c r="Q1698" s="4"/>
      <c r="R1698" s="4"/>
      <c r="S1698" s="4"/>
      <c r="T1698" s="252"/>
      <c r="U1698" s="53"/>
      <c r="V1698" s="53"/>
      <c r="W1698" s="53"/>
      <c r="X1698" s="53"/>
      <c r="Y1698" s="252"/>
      <c r="Z1698" s="53"/>
      <c r="AA1698" s="53"/>
      <c r="AB1698" s="53"/>
      <c r="AC1698" s="53"/>
      <c r="AD1698" s="53"/>
      <c r="AE1698" s="252"/>
      <c r="AF1698" s="53"/>
      <c r="AG1698" s="53"/>
      <c r="AH1698" s="53"/>
      <c r="AI1698" s="44"/>
      <c r="AJ1698" s="252"/>
      <c r="AK1698" s="53"/>
      <c r="AL1698" s="53"/>
      <c r="AM1698" s="53"/>
      <c r="AN1698" s="44"/>
    </row>
    <row r="1699" spans="1:40" outlineLevel="2">
      <c r="A1699" s="882">
        <f>ROW()</f>
        <v>1699</v>
      </c>
      <c r="B1699" s="453"/>
      <c r="D1699" s="1205" t="s">
        <v>30</v>
      </c>
      <c r="E1699" s="1205"/>
      <c r="F1699" s="1205"/>
      <c r="G1699" s="1205"/>
      <c r="H1699" s="4"/>
      <c r="I1699" s="4"/>
      <c r="J1699" s="329"/>
      <c r="K1699" s="4"/>
      <c r="L1699" s="4"/>
      <c r="M1699" s="4"/>
      <c r="N1699" s="316"/>
      <c r="O1699" s="4"/>
      <c r="P1699" s="4"/>
      <c r="Q1699" s="4"/>
      <c r="R1699" s="4"/>
      <c r="S1699" s="4"/>
      <c r="T1699" s="252"/>
      <c r="U1699" s="53"/>
      <c r="V1699" s="53"/>
      <c r="W1699" s="53"/>
      <c r="X1699" s="53"/>
      <c r="Y1699" s="252"/>
      <c r="Z1699" s="53"/>
      <c r="AA1699" s="53"/>
      <c r="AB1699" s="53"/>
      <c r="AC1699" s="53"/>
      <c r="AD1699" s="53"/>
      <c r="AE1699" s="252"/>
      <c r="AF1699" s="53"/>
      <c r="AG1699" s="53"/>
      <c r="AH1699" s="53"/>
      <c r="AI1699" s="44"/>
      <c r="AJ1699" s="252"/>
      <c r="AK1699" s="53"/>
      <c r="AL1699" s="53"/>
      <c r="AM1699" s="53"/>
      <c r="AN1699" s="44"/>
    </row>
    <row r="1700" spans="1:40" outlineLevel="2">
      <c r="A1700" s="882">
        <f>ROW()</f>
        <v>1700</v>
      </c>
      <c r="B1700" s="453"/>
      <c r="D1700" s="1205" t="s">
        <v>31</v>
      </c>
      <c r="E1700" s="1205"/>
      <c r="F1700" s="1205"/>
      <c r="G1700" s="1205"/>
      <c r="H1700" s="4"/>
      <c r="I1700" s="4"/>
      <c r="J1700" s="329"/>
      <c r="K1700" s="4"/>
      <c r="L1700" s="4"/>
      <c r="M1700" s="4"/>
      <c r="N1700" s="316"/>
      <c r="O1700" s="4"/>
      <c r="P1700" s="4"/>
      <c r="Q1700" s="4"/>
      <c r="R1700" s="4"/>
      <c r="S1700" s="4"/>
      <c r="T1700" s="252"/>
      <c r="U1700" s="53"/>
      <c r="V1700" s="53"/>
      <c r="W1700" s="53"/>
      <c r="X1700" s="53"/>
      <c r="Y1700" s="252"/>
      <c r="Z1700" s="53"/>
      <c r="AA1700" s="53"/>
      <c r="AB1700" s="53"/>
      <c r="AC1700" s="53"/>
      <c r="AD1700" s="53"/>
      <c r="AE1700" s="252"/>
      <c r="AF1700" s="53"/>
      <c r="AG1700" s="53"/>
      <c r="AH1700" s="53"/>
      <c r="AI1700" s="44"/>
      <c r="AJ1700" s="252"/>
      <c r="AK1700" s="53"/>
      <c r="AL1700" s="53"/>
      <c r="AM1700" s="53"/>
      <c r="AN1700" s="44"/>
    </row>
    <row r="1701" spans="1:40" outlineLevel="2">
      <c r="A1701" s="882">
        <f>ROW()</f>
        <v>1701</v>
      </c>
      <c r="B1701" s="453"/>
      <c r="D1701" s="1205" t="s">
        <v>32</v>
      </c>
      <c r="E1701" s="1205"/>
      <c r="F1701" s="1205"/>
      <c r="G1701" s="1205"/>
      <c r="H1701" s="4"/>
      <c r="I1701" s="4"/>
      <c r="J1701" s="329"/>
      <c r="K1701" s="4"/>
      <c r="L1701" s="4"/>
      <c r="M1701" s="4"/>
      <c r="N1701" s="316"/>
      <c r="O1701" s="4"/>
      <c r="P1701" s="4"/>
      <c r="Q1701" s="4"/>
      <c r="R1701" s="4"/>
      <c r="S1701" s="4"/>
      <c r="T1701" s="252"/>
      <c r="U1701" s="53"/>
      <c r="V1701" s="53"/>
      <c r="W1701" s="53"/>
      <c r="X1701" s="53"/>
      <c r="Y1701" s="252"/>
      <c r="Z1701" s="53"/>
      <c r="AA1701" s="53"/>
      <c r="AB1701" s="53"/>
      <c r="AC1701" s="53"/>
      <c r="AD1701" s="53"/>
      <c r="AE1701" s="252"/>
      <c r="AF1701" s="53"/>
      <c r="AG1701" s="53"/>
      <c r="AH1701" s="53"/>
      <c r="AI1701" s="44"/>
      <c r="AJ1701" s="252"/>
      <c r="AK1701" s="53"/>
      <c r="AL1701" s="53"/>
      <c r="AM1701" s="53"/>
      <c r="AN1701" s="44"/>
    </row>
    <row r="1702" spans="1:40" outlineLevel="2">
      <c r="A1702" s="882">
        <f>ROW()</f>
        <v>1702</v>
      </c>
      <c r="B1702" s="453"/>
      <c r="D1702" s="1205" t="s">
        <v>33</v>
      </c>
      <c r="E1702" s="1205"/>
      <c r="F1702" s="1205"/>
      <c r="G1702" s="1205"/>
      <c r="H1702" s="4"/>
      <c r="I1702" s="4"/>
      <c r="J1702" s="329"/>
      <c r="K1702" s="4"/>
      <c r="L1702" s="4"/>
      <c r="M1702" s="4"/>
      <c r="N1702" s="316"/>
      <c r="O1702" s="4"/>
      <c r="P1702" s="4"/>
      <c r="Q1702" s="4"/>
      <c r="R1702" s="4"/>
      <c r="S1702" s="4"/>
      <c r="T1702" s="252"/>
      <c r="U1702" s="53"/>
      <c r="V1702" s="53"/>
      <c r="W1702" s="53"/>
      <c r="X1702" s="53"/>
      <c r="Y1702" s="252"/>
      <c r="Z1702" s="53"/>
      <c r="AA1702" s="53"/>
      <c r="AB1702" s="53"/>
      <c r="AC1702" s="53"/>
      <c r="AD1702" s="53"/>
      <c r="AE1702" s="252"/>
      <c r="AF1702" s="53"/>
      <c r="AG1702" s="53"/>
      <c r="AH1702" s="53"/>
      <c r="AI1702" s="44"/>
      <c r="AJ1702" s="252"/>
      <c r="AK1702" s="53"/>
      <c r="AL1702" s="53"/>
      <c r="AM1702" s="53"/>
      <c r="AN1702" s="44"/>
    </row>
    <row r="1703" spans="1:40" outlineLevel="2">
      <c r="A1703" s="882">
        <f>ROW()</f>
        <v>1703</v>
      </c>
      <c r="B1703" s="453"/>
      <c r="D1703" s="1205" t="s">
        <v>27</v>
      </c>
      <c r="E1703" s="1205"/>
      <c r="F1703" s="1205"/>
      <c r="G1703" s="1205"/>
      <c r="H1703" s="4"/>
      <c r="I1703" s="4"/>
      <c r="J1703" s="329"/>
      <c r="K1703" s="4"/>
      <c r="L1703" s="4"/>
      <c r="M1703" s="4"/>
      <c r="N1703" s="316"/>
      <c r="O1703" s="4"/>
      <c r="P1703" s="4"/>
      <c r="Q1703" s="4"/>
      <c r="R1703" s="4"/>
      <c r="S1703" s="4"/>
      <c r="T1703" s="252"/>
      <c r="U1703" s="53"/>
      <c r="V1703" s="53"/>
      <c r="W1703" s="53"/>
      <c r="X1703" s="53"/>
      <c r="Y1703" s="252"/>
      <c r="Z1703" s="53"/>
      <c r="AA1703" s="53"/>
      <c r="AB1703" s="53"/>
      <c r="AC1703" s="53"/>
      <c r="AD1703" s="53"/>
      <c r="AE1703" s="252"/>
      <c r="AF1703" s="53"/>
      <c r="AG1703" s="53"/>
      <c r="AH1703" s="53"/>
      <c r="AI1703" s="44"/>
      <c r="AJ1703" s="252"/>
      <c r="AK1703" s="53"/>
      <c r="AL1703" s="53"/>
      <c r="AM1703" s="53"/>
      <c r="AN1703" s="44"/>
    </row>
    <row r="1704" spans="1:40" outlineLevel="2">
      <c r="A1704" s="882">
        <f>ROW()</f>
        <v>1704</v>
      </c>
      <c r="B1704" s="453"/>
      <c r="D1704" s="1205" t="s">
        <v>34</v>
      </c>
      <c r="E1704" s="1205"/>
      <c r="F1704" s="1205"/>
      <c r="G1704" s="1205"/>
      <c r="H1704" s="4"/>
      <c r="I1704" s="4"/>
      <c r="J1704" s="329"/>
      <c r="K1704" s="4"/>
      <c r="L1704" s="4"/>
      <c r="M1704" s="4"/>
      <c r="N1704" s="316"/>
      <c r="O1704" s="4"/>
      <c r="P1704" s="4"/>
      <c r="Q1704" s="4"/>
      <c r="R1704" s="4"/>
      <c r="S1704" s="4"/>
      <c r="T1704" s="252"/>
      <c r="U1704" s="53"/>
      <c r="V1704" s="53"/>
      <c r="W1704" s="53"/>
      <c r="X1704" s="53"/>
      <c r="Y1704" s="252"/>
      <c r="Z1704" s="53"/>
      <c r="AA1704" s="53"/>
      <c r="AB1704" s="53"/>
      <c r="AC1704" s="53"/>
      <c r="AD1704" s="53"/>
      <c r="AE1704" s="252"/>
      <c r="AF1704" s="53"/>
      <c r="AG1704" s="53"/>
      <c r="AH1704" s="53"/>
      <c r="AI1704" s="44"/>
      <c r="AJ1704" s="252"/>
      <c r="AK1704" s="53"/>
      <c r="AL1704" s="53"/>
      <c r="AM1704" s="53"/>
      <c r="AN1704" s="44"/>
    </row>
    <row r="1705" spans="1:40" outlineLevel="2">
      <c r="A1705" s="882">
        <f>ROW()</f>
        <v>1705</v>
      </c>
      <c r="B1705" s="453"/>
      <c r="D1705" s="1205" t="s">
        <v>35</v>
      </c>
      <c r="E1705" s="1205"/>
      <c r="F1705" s="1205"/>
      <c r="G1705" s="1205"/>
      <c r="H1705" s="4"/>
      <c r="I1705" s="4"/>
      <c r="J1705" s="329"/>
      <c r="K1705" s="4"/>
      <c r="L1705" s="4"/>
      <c r="M1705" s="4"/>
      <c r="N1705" s="316"/>
      <c r="O1705" s="4"/>
      <c r="P1705" s="4"/>
      <c r="Q1705" s="4"/>
      <c r="R1705" s="4"/>
      <c r="S1705" s="4"/>
      <c r="T1705" s="252"/>
      <c r="U1705" s="53"/>
      <c r="V1705" s="53"/>
      <c r="W1705" s="53"/>
      <c r="X1705" s="53"/>
      <c r="Y1705" s="252"/>
      <c r="Z1705" s="53"/>
      <c r="AA1705" s="53"/>
      <c r="AB1705" s="53"/>
      <c r="AC1705" s="53"/>
      <c r="AD1705" s="53"/>
      <c r="AE1705" s="252"/>
      <c r="AF1705" s="53"/>
      <c r="AG1705" s="53"/>
      <c r="AH1705" s="53"/>
      <c r="AI1705" s="44"/>
      <c r="AJ1705" s="252"/>
      <c r="AK1705" s="53"/>
      <c r="AL1705" s="53"/>
      <c r="AM1705" s="53"/>
      <c r="AN1705" s="44"/>
    </row>
    <row r="1706" spans="1:40" outlineLevel="2">
      <c r="A1706" s="882">
        <f>ROW()</f>
        <v>1706</v>
      </c>
      <c r="B1706" s="453"/>
      <c r="D1706" s="1205" t="s">
        <v>302</v>
      </c>
      <c r="E1706" s="1205"/>
      <c r="F1706" s="1205"/>
      <c r="G1706" s="1205"/>
      <c r="H1706" s="4"/>
      <c r="I1706" s="4"/>
      <c r="J1706" s="329"/>
      <c r="K1706" s="4"/>
      <c r="L1706" s="4"/>
      <c r="M1706" s="4"/>
      <c r="N1706" s="316"/>
      <c r="O1706" s="4"/>
      <c r="P1706" s="4"/>
      <c r="Q1706" s="4"/>
      <c r="R1706" s="4"/>
      <c r="S1706" s="4"/>
      <c r="T1706" s="252"/>
      <c r="U1706" s="53"/>
      <c r="V1706" s="53"/>
      <c r="W1706" s="53"/>
      <c r="X1706" s="53"/>
      <c r="Y1706" s="252"/>
      <c r="Z1706" s="53"/>
      <c r="AA1706" s="53"/>
      <c r="AB1706" s="53"/>
      <c r="AC1706" s="53"/>
      <c r="AD1706" s="53"/>
      <c r="AE1706" s="252"/>
      <c r="AF1706" s="53"/>
      <c r="AG1706" s="53"/>
      <c r="AH1706" s="53"/>
      <c r="AI1706" s="44"/>
      <c r="AJ1706" s="252"/>
      <c r="AK1706" s="53"/>
      <c r="AL1706" s="53"/>
      <c r="AM1706" s="53"/>
      <c r="AN1706" s="44"/>
    </row>
    <row r="1707" spans="1:40" outlineLevel="2">
      <c r="A1707" s="882">
        <f>ROW()</f>
        <v>1707</v>
      </c>
      <c r="B1707" s="453"/>
      <c r="D1707" s="1205" t="s">
        <v>36</v>
      </c>
      <c r="E1707" s="1205"/>
      <c r="F1707" s="1205"/>
      <c r="G1707" s="1205"/>
      <c r="H1707" s="4"/>
      <c r="I1707" s="4"/>
      <c r="J1707" s="329"/>
      <c r="K1707" s="4"/>
      <c r="L1707" s="4"/>
      <c r="M1707" s="4"/>
      <c r="N1707" s="316"/>
      <c r="O1707" s="4"/>
      <c r="P1707" s="4"/>
      <c r="Q1707" s="4"/>
      <c r="R1707" s="4"/>
      <c r="S1707" s="4"/>
      <c r="T1707" s="252"/>
      <c r="U1707" s="53"/>
      <c r="V1707" s="53"/>
      <c r="W1707" s="53"/>
      <c r="X1707" s="53"/>
      <c r="Y1707" s="252"/>
      <c r="Z1707" s="53"/>
      <c r="AA1707" s="53"/>
      <c r="AB1707" s="53"/>
      <c r="AC1707" s="53"/>
      <c r="AD1707" s="53"/>
      <c r="AE1707" s="252"/>
      <c r="AF1707" s="53"/>
      <c r="AG1707" s="53"/>
      <c r="AH1707" s="53"/>
      <c r="AI1707" s="44"/>
      <c r="AJ1707" s="252"/>
      <c r="AK1707" s="53"/>
      <c r="AL1707" s="53"/>
      <c r="AM1707" s="53"/>
      <c r="AN1707" s="44"/>
    </row>
    <row r="1708" spans="1:40" outlineLevel="2">
      <c r="A1708" s="882">
        <f>ROW()</f>
        <v>1708</v>
      </c>
      <c r="B1708" s="453"/>
      <c r="D1708" s="1205" t="s">
        <v>583</v>
      </c>
      <c r="E1708" s="1205"/>
      <c r="F1708" s="1205"/>
      <c r="G1708" s="1205"/>
      <c r="H1708" s="4"/>
      <c r="I1708" s="4"/>
      <c r="J1708" s="329"/>
      <c r="K1708" s="4"/>
      <c r="L1708" s="4"/>
      <c r="M1708" s="4"/>
      <c r="N1708" s="316"/>
      <c r="O1708" s="4"/>
      <c r="P1708" s="4"/>
      <c r="Q1708" s="4"/>
      <c r="R1708" s="4"/>
      <c r="S1708" s="4"/>
      <c r="T1708" s="252"/>
      <c r="U1708" s="53"/>
      <c r="V1708" s="53"/>
      <c r="W1708" s="53"/>
      <c r="X1708" s="53"/>
      <c r="Y1708" s="252"/>
      <c r="Z1708" s="53"/>
      <c r="AA1708" s="53"/>
      <c r="AB1708" s="53"/>
      <c r="AC1708" s="53"/>
      <c r="AD1708" s="53"/>
      <c r="AE1708" s="252"/>
      <c r="AF1708" s="53"/>
      <c r="AG1708" s="53"/>
      <c r="AH1708" s="53"/>
      <c r="AI1708" s="44"/>
      <c r="AJ1708" s="252"/>
      <c r="AK1708" s="53"/>
      <c r="AL1708" s="53"/>
      <c r="AM1708" s="53"/>
      <c r="AN1708" s="44"/>
    </row>
    <row r="1709" spans="1:40" outlineLevel="2">
      <c r="A1709" s="882">
        <f>ROW()</f>
        <v>1709</v>
      </c>
      <c r="B1709" s="453"/>
      <c r="D1709" s="1205" t="s">
        <v>81</v>
      </c>
      <c r="E1709" s="1205"/>
      <c r="F1709" s="1205"/>
      <c r="G1709" s="1205"/>
      <c r="H1709" s="4"/>
      <c r="I1709" s="4"/>
      <c r="J1709" s="329"/>
      <c r="K1709" s="4"/>
      <c r="L1709" s="4"/>
      <c r="M1709" s="4"/>
      <c r="N1709" s="316"/>
      <c r="O1709" s="4"/>
      <c r="P1709" s="4"/>
      <c r="Q1709" s="4"/>
      <c r="R1709" s="4"/>
      <c r="S1709" s="4"/>
      <c r="T1709" s="252"/>
      <c r="U1709" s="53"/>
      <c r="V1709" s="53"/>
      <c r="W1709" s="53"/>
      <c r="X1709" s="53"/>
      <c r="Y1709" s="252"/>
      <c r="Z1709" s="53"/>
      <c r="AA1709" s="53"/>
      <c r="AB1709" s="53"/>
      <c r="AC1709" s="53"/>
      <c r="AD1709" s="53"/>
      <c r="AE1709" s="252"/>
      <c r="AF1709" s="53"/>
      <c r="AG1709" s="53"/>
      <c r="AH1709" s="53"/>
      <c r="AI1709" s="44"/>
      <c r="AJ1709" s="252"/>
      <c r="AK1709" s="53"/>
      <c r="AL1709" s="53"/>
      <c r="AM1709" s="53"/>
      <c r="AN1709" s="44"/>
    </row>
    <row r="1710" spans="1:40" outlineLevel="2">
      <c r="A1710" s="882">
        <f>ROW()</f>
        <v>1710</v>
      </c>
      <c r="B1710" s="453"/>
      <c r="D1710" s="1205" t="s">
        <v>28</v>
      </c>
      <c r="E1710" s="1205"/>
      <c r="F1710" s="1205"/>
      <c r="G1710" s="1205"/>
      <c r="H1710" s="4"/>
      <c r="I1710" s="4"/>
      <c r="J1710" s="329"/>
      <c r="K1710" s="4"/>
      <c r="L1710" s="4"/>
      <c r="M1710" s="4"/>
      <c r="N1710" s="316"/>
      <c r="O1710" s="4"/>
      <c r="P1710" s="4"/>
      <c r="Q1710" s="4"/>
      <c r="R1710" s="4"/>
      <c r="S1710" s="4"/>
      <c r="T1710" s="252"/>
      <c r="U1710" s="53"/>
      <c r="V1710" s="53"/>
      <c r="W1710" s="53"/>
      <c r="X1710" s="53"/>
      <c r="Y1710" s="252"/>
      <c r="Z1710" s="53"/>
      <c r="AA1710" s="53"/>
      <c r="AB1710" s="53"/>
      <c r="AC1710" s="53"/>
      <c r="AD1710" s="53"/>
      <c r="AE1710" s="252"/>
      <c r="AF1710" s="53"/>
      <c r="AG1710" s="53"/>
      <c r="AH1710" s="53"/>
      <c r="AI1710" s="44"/>
      <c r="AJ1710" s="252"/>
      <c r="AK1710" s="53"/>
      <c r="AL1710" s="53"/>
      <c r="AM1710" s="53"/>
      <c r="AN1710" s="44"/>
    </row>
    <row r="1711" spans="1:40" outlineLevel="2">
      <c r="A1711" s="882">
        <f>ROW()</f>
        <v>1711</v>
      </c>
      <c r="B1711" s="453"/>
      <c r="D1711" s="1206" t="s">
        <v>443</v>
      </c>
      <c r="E1711" s="1206"/>
      <c r="F1711" s="1206"/>
      <c r="G1711" s="1206"/>
      <c r="H1711" s="28"/>
      <c r="I1711" s="28"/>
      <c r="J1711" s="1207"/>
      <c r="K1711" s="28"/>
      <c r="L1711" s="28"/>
      <c r="M1711" s="28"/>
      <c r="N1711" s="317"/>
      <c r="O1711" s="28"/>
      <c r="P1711" s="28"/>
      <c r="Q1711" s="28"/>
      <c r="R1711" s="28"/>
      <c r="S1711" s="28"/>
      <c r="T1711" s="253"/>
      <c r="U1711" s="54"/>
      <c r="V1711" s="54"/>
      <c r="W1711" s="54"/>
      <c r="X1711" s="54"/>
      <c r="Y1711" s="253"/>
      <c r="Z1711" s="54"/>
      <c r="AA1711" s="54"/>
      <c r="AB1711" s="54"/>
      <c r="AC1711" s="54"/>
      <c r="AD1711" s="54"/>
      <c r="AE1711" s="253"/>
      <c r="AF1711" s="54"/>
      <c r="AG1711" s="54"/>
      <c r="AH1711" s="54"/>
      <c r="AI1711" s="46"/>
      <c r="AJ1711" s="253"/>
      <c r="AK1711" s="54"/>
      <c r="AL1711" s="54"/>
      <c r="AM1711" s="54"/>
      <c r="AN1711" s="46"/>
    </row>
    <row r="1712" spans="1:40" outlineLevel="2">
      <c r="A1712" s="882">
        <f>ROW()</f>
        <v>1712</v>
      </c>
      <c r="B1712" s="453"/>
      <c r="D1712" s="452" t="s">
        <v>24</v>
      </c>
      <c r="H1712" s="458"/>
      <c r="I1712" s="458"/>
      <c r="J1712" s="459"/>
      <c r="K1712" s="458"/>
      <c r="L1712" s="458"/>
      <c r="M1712" s="458"/>
      <c r="N1712" s="463"/>
      <c r="O1712" s="458"/>
      <c r="P1712" s="458"/>
      <c r="Q1712" s="458"/>
      <c r="R1712" s="458"/>
      <c r="S1712" s="458"/>
      <c r="T1712" s="466">
        <f t="shared" ref="T1712:AN1712" si="1243">SUM(T1696:T1711)</f>
        <v>0</v>
      </c>
      <c r="U1712" s="444">
        <f t="shared" si="1243"/>
        <v>0</v>
      </c>
      <c r="V1712" s="444">
        <f t="shared" si="1243"/>
        <v>0</v>
      </c>
      <c r="W1712" s="444">
        <f t="shared" si="1243"/>
        <v>0</v>
      </c>
      <c r="X1712" s="444">
        <f t="shared" si="1243"/>
        <v>0</v>
      </c>
      <c r="Y1712" s="466">
        <f t="shared" si="1243"/>
        <v>0</v>
      </c>
      <c r="Z1712" s="444">
        <f t="shared" si="1243"/>
        <v>0</v>
      </c>
      <c r="AA1712" s="444">
        <f t="shared" si="1243"/>
        <v>0</v>
      </c>
      <c r="AB1712" s="444">
        <f t="shared" si="1243"/>
        <v>0</v>
      </c>
      <c r="AC1712" s="444">
        <f t="shared" si="1243"/>
        <v>0</v>
      </c>
      <c r="AD1712" s="444">
        <f t="shared" si="1243"/>
        <v>0</v>
      </c>
      <c r="AE1712" s="466">
        <f t="shared" si="1243"/>
        <v>0</v>
      </c>
      <c r="AF1712" s="444">
        <f t="shared" si="1243"/>
        <v>0</v>
      </c>
      <c r="AG1712" s="444">
        <f t="shared" si="1243"/>
        <v>0</v>
      </c>
      <c r="AH1712" s="444">
        <f t="shared" si="1243"/>
        <v>0</v>
      </c>
      <c r="AI1712" s="445">
        <f t="shared" si="1243"/>
        <v>0</v>
      </c>
      <c r="AJ1712" s="466">
        <f t="shared" si="1243"/>
        <v>0</v>
      </c>
      <c r="AK1712" s="444">
        <f t="shared" si="1243"/>
        <v>0</v>
      </c>
      <c r="AL1712" s="444">
        <f t="shared" si="1243"/>
        <v>0</v>
      </c>
      <c r="AM1712" s="444">
        <f t="shared" si="1243"/>
        <v>0</v>
      </c>
      <c r="AN1712" s="445">
        <f t="shared" si="1243"/>
        <v>0</v>
      </c>
    </row>
    <row r="1713" spans="1:40" outlineLevel="1">
      <c r="A1713" s="732" t="s">
        <v>21</v>
      </c>
      <c r="B1713" s="733"/>
      <c r="C1713" s="881"/>
      <c r="D1713" s="733"/>
      <c r="E1713" s="733"/>
      <c r="F1713" s="733"/>
      <c r="G1713" s="733"/>
      <c r="H1713" s="733"/>
      <c r="I1713" s="730"/>
      <c r="J1713" s="729"/>
      <c r="K1713" s="730"/>
      <c r="L1713" s="730"/>
      <c r="M1713" s="730"/>
      <c r="N1713" s="731"/>
      <c r="O1713" s="730"/>
      <c r="P1713" s="730"/>
      <c r="Q1713" s="730"/>
      <c r="R1713" s="730"/>
      <c r="S1713" s="730"/>
      <c r="T1713" s="729"/>
      <c r="U1713" s="730"/>
      <c r="V1713" s="730"/>
      <c r="W1713" s="730"/>
      <c r="X1713" s="730"/>
      <c r="Y1713" s="729"/>
      <c r="Z1713" s="730"/>
      <c r="AA1713" s="730"/>
      <c r="AB1713" s="730"/>
      <c r="AC1713" s="730"/>
      <c r="AD1713" s="730"/>
      <c r="AE1713" s="729"/>
      <c r="AF1713" s="730"/>
      <c r="AG1713" s="730"/>
      <c r="AH1713" s="730"/>
      <c r="AI1713" s="731"/>
      <c r="AJ1713" s="729"/>
      <c r="AK1713" s="730"/>
      <c r="AL1713" s="730"/>
      <c r="AM1713" s="730"/>
      <c r="AN1713" s="731"/>
    </row>
    <row r="1714" spans="1:40" outlineLevel="2">
      <c r="A1714" s="882">
        <f>ROW()</f>
        <v>1714</v>
      </c>
      <c r="B1714" s="453"/>
      <c r="D1714" s="452" t="s">
        <v>300</v>
      </c>
      <c r="H1714" s="458"/>
      <c r="I1714" s="458"/>
      <c r="J1714" s="459"/>
      <c r="K1714" s="458"/>
      <c r="L1714" s="458"/>
      <c r="M1714" s="458"/>
      <c r="N1714" s="463"/>
      <c r="O1714" s="439"/>
      <c r="P1714" s="157"/>
      <c r="Q1714" s="157">
        <f t="shared" ref="Q1714:AN1714" si="1244">-IF(Q1660&lt;0,Q1660,IF($D1714="Land",0,IF(Q1642&lt;1,Q1660,MAX(MIN(IF(Q1642&gt;0,(Q1660/Q1642)*Q$9,0),Q1660*Q$9),0))))</f>
        <v>-7.0978300000000008E-2</v>
      </c>
      <c r="R1714" s="157">
        <f t="shared" si="1244"/>
        <v>-7.0978300000000008E-2</v>
      </c>
      <c r="S1714" s="157">
        <f t="shared" si="1244"/>
        <v>-7.0978300000000008E-2</v>
      </c>
      <c r="T1714" s="324">
        <f t="shared" si="1244"/>
        <v>-3.5489150000000011E-2</v>
      </c>
      <c r="U1714" s="157">
        <f t="shared" si="1244"/>
        <v>-7.0978300000000008E-2</v>
      </c>
      <c r="V1714" s="157">
        <f t="shared" si="1244"/>
        <v>-7.0978300000000022E-2</v>
      </c>
      <c r="W1714" s="157">
        <f t="shared" si="1244"/>
        <v>-7.0978300000000022E-2</v>
      </c>
      <c r="X1714" s="157">
        <f t="shared" si="1244"/>
        <v>-7.0978300000000022E-2</v>
      </c>
      <c r="Y1714" s="595">
        <f t="shared" si="1244"/>
        <v>-3.5489150000000011E-2</v>
      </c>
      <c r="Z1714" s="596">
        <f t="shared" si="1244"/>
        <v>-7.0978300000000022E-2</v>
      </c>
      <c r="AA1714" s="596">
        <f t="shared" si="1244"/>
        <v>-7.0978300000000022E-2</v>
      </c>
      <c r="AB1714" s="596">
        <f t="shared" si="1244"/>
        <v>-7.0978300000000022E-2</v>
      </c>
      <c r="AC1714" s="596">
        <f t="shared" si="1244"/>
        <v>-7.0978300000000008E-2</v>
      </c>
      <c r="AD1714" s="596">
        <f t="shared" si="1244"/>
        <v>-7.0978300000000008E-2</v>
      </c>
      <c r="AE1714" s="595">
        <f t="shared" si="1244"/>
        <v>-7.0978300000000008E-2</v>
      </c>
      <c r="AF1714" s="596">
        <f t="shared" si="1244"/>
        <v>-7.0978300000000008E-2</v>
      </c>
      <c r="AG1714" s="596">
        <f t="shared" si="1244"/>
        <v>-7.0978300000000022E-2</v>
      </c>
      <c r="AH1714" s="596">
        <f t="shared" si="1244"/>
        <v>-7.0978300000000022E-2</v>
      </c>
      <c r="AI1714" s="594">
        <f t="shared" si="1244"/>
        <v>-7.0978300000000022E-2</v>
      </c>
      <c r="AJ1714" s="595">
        <f t="shared" si="1244"/>
        <v>-7.0978300000000022E-2</v>
      </c>
      <c r="AK1714" s="596">
        <f t="shared" si="1244"/>
        <v>-7.0978300000000022E-2</v>
      </c>
      <c r="AL1714" s="596">
        <f t="shared" si="1244"/>
        <v>0</v>
      </c>
      <c r="AM1714" s="596">
        <f t="shared" si="1244"/>
        <v>0</v>
      </c>
      <c r="AN1714" s="594">
        <f t="shared" si="1244"/>
        <v>0</v>
      </c>
    </row>
    <row r="1715" spans="1:40" outlineLevel="2">
      <c r="A1715" s="882">
        <f>ROW()</f>
        <v>1715</v>
      </c>
      <c r="B1715" s="453"/>
      <c r="D1715" s="452" t="s">
        <v>301</v>
      </c>
      <c r="H1715" s="458"/>
      <c r="I1715" s="458"/>
      <c r="J1715" s="459"/>
      <c r="K1715" s="458"/>
      <c r="L1715" s="458"/>
      <c r="M1715" s="458"/>
      <c r="N1715" s="463"/>
      <c r="O1715" s="439"/>
      <c r="P1715" s="157"/>
      <c r="Q1715" s="157">
        <f t="shared" ref="Q1715:AN1715" si="1245">-IF(Q1661&lt;0,Q1661,IF($D1715="Land",0,IF(Q1643&lt;1,Q1661,MAX(MIN(IF(Q1643&gt;0,(Q1661/Q1643)*Q$9,0),Q1661*Q$9),0))))</f>
        <v>0</v>
      </c>
      <c r="R1715" s="157">
        <f t="shared" si="1245"/>
        <v>0</v>
      </c>
      <c r="S1715" s="157">
        <f t="shared" si="1245"/>
        <v>0</v>
      </c>
      <c r="T1715" s="324">
        <f t="shared" si="1245"/>
        <v>0</v>
      </c>
      <c r="U1715" s="157">
        <f t="shared" si="1245"/>
        <v>0</v>
      </c>
      <c r="V1715" s="157">
        <f t="shared" si="1245"/>
        <v>0</v>
      </c>
      <c r="W1715" s="157">
        <f t="shared" si="1245"/>
        <v>0</v>
      </c>
      <c r="X1715" s="157">
        <f t="shared" si="1245"/>
        <v>0</v>
      </c>
      <c r="Y1715" s="595">
        <f t="shared" si="1245"/>
        <v>0</v>
      </c>
      <c r="Z1715" s="596">
        <f t="shared" si="1245"/>
        <v>0</v>
      </c>
      <c r="AA1715" s="596">
        <f t="shared" si="1245"/>
        <v>0</v>
      </c>
      <c r="AB1715" s="596">
        <f t="shared" si="1245"/>
        <v>0</v>
      </c>
      <c r="AC1715" s="596">
        <f t="shared" si="1245"/>
        <v>0</v>
      </c>
      <c r="AD1715" s="596">
        <f t="shared" si="1245"/>
        <v>0</v>
      </c>
      <c r="AE1715" s="595">
        <f t="shared" si="1245"/>
        <v>0</v>
      </c>
      <c r="AF1715" s="596">
        <f t="shared" si="1245"/>
        <v>0</v>
      </c>
      <c r="AG1715" s="596">
        <f t="shared" si="1245"/>
        <v>0</v>
      </c>
      <c r="AH1715" s="596">
        <f t="shared" si="1245"/>
        <v>0</v>
      </c>
      <c r="AI1715" s="594">
        <f t="shared" si="1245"/>
        <v>0</v>
      </c>
      <c r="AJ1715" s="595">
        <f t="shared" si="1245"/>
        <v>0</v>
      </c>
      <c r="AK1715" s="596">
        <f t="shared" si="1245"/>
        <v>0</v>
      </c>
      <c r="AL1715" s="596">
        <f t="shared" si="1245"/>
        <v>0</v>
      </c>
      <c r="AM1715" s="596">
        <f t="shared" si="1245"/>
        <v>0</v>
      </c>
      <c r="AN1715" s="594">
        <f t="shared" si="1245"/>
        <v>0</v>
      </c>
    </row>
    <row r="1716" spans="1:40" outlineLevel="2">
      <c r="A1716" s="882">
        <f>ROW()</f>
        <v>1716</v>
      </c>
      <c r="B1716" s="453"/>
      <c r="D1716" s="452" t="s">
        <v>29</v>
      </c>
      <c r="H1716" s="458"/>
      <c r="I1716" s="458"/>
      <c r="J1716" s="459"/>
      <c r="K1716" s="458"/>
      <c r="L1716" s="458"/>
      <c r="M1716" s="458"/>
      <c r="N1716" s="463"/>
      <c r="O1716" s="439"/>
      <c r="P1716" s="157"/>
      <c r="Q1716" s="157">
        <f t="shared" ref="Q1716:AN1716" si="1246">-IF(Q1662&lt;0,Q1662,IF($D1716="Land",0,IF(Q1644&lt;1,Q1662,MAX(MIN(IF(Q1644&gt;0,(Q1662/Q1644)*Q$9,0),Q1662*Q$9),0))))</f>
        <v>0</v>
      </c>
      <c r="R1716" s="157">
        <f t="shared" si="1246"/>
        <v>0</v>
      </c>
      <c r="S1716" s="157">
        <f t="shared" si="1246"/>
        <v>0</v>
      </c>
      <c r="T1716" s="324">
        <f t="shared" si="1246"/>
        <v>0</v>
      </c>
      <c r="U1716" s="157">
        <f t="shared" si="1246"/>
        <v>0</v>
      </c>
      <c r="V1716" s="157">
        <f t="shared" si="1246"/>
        <v>0</v>
      </c>
      <c r="W1716" s="157">
        <f t="shared" si="1246"/>
        <v>0</v>
      </c>
      <c r="X1716" s="157">
        <f t="shared" si="1246"/>
        <v>0</v>
      </c>
      <c r="Y1716" s="595">
        <f t="shared" si="1246"/>
        <v>0</v>
      </c>
      <c r="Z1716" s="596">
        <f t="shared" si="1246"/>
        <v>0</v>
      </c>
      <c r="AA1716" s="596">
        <f t="shared" si="1246"/>
        <v>0</v>
      </c>
      <c r="AB1716" s="596">
        <f t="shared" si="1246"/>
        <v>0</v>
      </c>
      <c r="AC1716" s="596">
        <f t="shared" si="1246"/>
        <v>0</v>
      </c>
      <c r="AD1716" s="596">
        <f t="shared" si="1246"/>
        <v>0</v>
      </c>
      <c r="AE1716" s="595">
        <f t="shared" si="1246"/>
        <v>0</v>
      </c>
      <c r="AF1716" s="596">
        <f t="shared" si="1246"/>
        <v>0</v>
      </c>
      <c r="AG1716" s="596">
        <f t="shared" si="1246"/>
        <v>0</v>
      </c>
      <c r="AH1716" s="596">
        <f t="shared" si="1246"/>
        <v>0</v>
      </c>
      <c r="AI1716" s="594">
        <f t="shared" si="1246"/>
        <v>0</v>
      </c>
      <c r="AJ1716" s="595">
        <f t="shared" si="1246"/>
        <v>0</v>
      </c>
      <c r="AK1716" s="596">
        <f t="shared" si="1246"/>
        <v>0</v>
      </c>
      <c r="AL1716" s="596">
        <f t="shared" si="1246"/>
        <v>0</v>
      </c>
      <c r="AM1716" s="596">
        <f t="shared" si="1246"/>
        <v>0</v>
      </c>
      <c r="AN1716" s="594">
        <f t="shared" si="1246"/>
        <v>0</v>
      </c>
    </row>
    <row r="1717" spans="1:40" outlineLevel="2">
      <c r="A1717" s="882">
        <f>ROW()</f>
        <v>1717</v>
      </c>
      <c r="B1717" s="453"/>
      <c r="D1717" s="452" t="s">
        <v>30</v>
      </c>
      <c r="H1717" s="458"/>
      <c r="I1717" s="458"/>
      <c r="J1717" s="459"/>
      <c r="K1717" s="458"/>
      <c r="L1717" s="458"/>
      <c r="M1717" s="458"/>
      <c r="N1717" s="463"/>
      <c r="O1717" s="439"/>
      <c r="P1717" s="157"/>
      <c r="Q1717" s="157">
        <f t="shared" ref="Q1717:AN1717" si="1247">-IF(Q1663&lt;0,Q1663,IF($D1717="Land",0,IF(Q1645&lt;1,Q1663,MAX(MIN(IF(Q1645&gt;0,(Q1663/Q1645)*Q$9,0),Q1663*Q$9),0))))</f>
        <v>-0.40971336499999966</v>
      </c>
      <c r="R1717" s="157">
        <f t="shared" si="1247"/>
        <v>-0.40971336499999961</v>
      </c>
      <c r="S1717" s="157">
        <f t="shared" si="1247"/>
        <v>-0.40971336499999961</v>
      </c>
      <c r="T1717" s="324">
        <f t="shared" si="1247"/>
        <v>-0.20485668249999978</v>
      </c>
      <c r="U1717" s="157">
        <f t="shared" si="1247"/>
        <v>-0.40971336499999955</v>
      </c>
      <c r="V1717" s="157">
        <f t="shared" si="1247"/>
        <v>-0.40971336499999961</v>
      </c>
      <c r="W1717" s="157">
        <f t="shared" si="1247"/>
        <v>-0.40971336499999955</v>
      </c>
      <c r="X1717" s="157">
        <f t="shared" si="1247"/>
        <v>-0.40971336499999955</v>
      </c>
      <c r="Y1717" s="595">
        <f t="shared" si="1247"/>
        <v>-0.20485668249999975</v>
      </c>
      <c r="Z1717" s="596">
        <f t="shared" si="1247"/>
        <v>-0.4097133649999995</v>
      </c>
      <c r="AA1717" s="596">
        <f t="shared" si="1247"/>
        <v>-0.4097133649999995</v>
      </c>
      <c r="AB1717" s="596">
        <f t="shared" si="1247"/>
        <v>-0.40971336499999955</v>
      </c>
      <c r="AC1717" s="596">
        <f t="shared" si="1247"/>
        <v>-0.40971336499999955</v>
      </c>
      <c r="AD1717" s="596">
        <f t="shared" si="1247"/>
        <v>-0.40971336499999955</v>
      </c>
      <c r="AE1717" s="595">
        <f t="shared" si="1247"/>
        <v>-0.40971336499999955</v>
      </c>
      <c r="AF1717" s="596">
        <f t="shared" si="1247"/>
        <v>-0.40971336499999955</v>
      </c>
      <c r="AG1717" s="596">
        <f t="shared" si="1247"/>
        <v>-0.40971336499999955</v>
      </c>
      <c r="AH1717" s="596">
        <f t="shared" si="1247"/>
        <v>-0.40971336499999955</v>
      </c>
      <c r="AI1717" s="594">
        <f t="shared" si="1247"/>
        <v>-0.40971336499999955</v>
      </c>
      <c r="AJ1717" s="595">
        <f t="shared" si="1247"/>
        <v>-0.40971336499999955</v>
      </c>
      <c r="AK1717" s="596">
        <f t="shared" si="1247"/>
        <v>-0.40971336499999955</v>
      </c>
      <c r="AL1717" s="596">
        <f t="shared" si="1247"/>
        <v>0</v>
      </c>
      <c r="AM1717" s="596">
        <f t="shared" si="1247"/>
        <v>0</v>
      </c>
      <c r="AN1717" s="594">
        <f t="shared" si="1247"/>
        <v>0</v>
      </c>
    </row>
    <row r="1718" spans="1:40" outlineLevel="2">
      <c r="A1718" s="882">
        <f>ROW()</f>
        <v>1718</v>
      </c>
      <c r="B1718" s="453"/>
      <c r="D1718" s="452" t="s">
        <v>31</v>
      </c>
      <c r="H1718" s="458"/>
      <c r="I1718" s="458"/>
      <c r="J1718" s="459"/>
      <c r="K1718" s="458"/>
      <c r="L1718" s="458"/>
      <c r="M1718" s="458"/>
      <c r="N1718" s="463"/>
      <c r="O1718" s="439"/>
      <c r="P1718" s="157"/>
      <c r="Q1718" s="157">
        <f t="shared" ref="Q1718:AN1718" si="1248">-IF(Q1664&lt;0,Q1664,IF($D1718="Land",0,IF(Q1646&lt;1,Q1664,MAX(MIN(IF(Q1646&gt;0,(Q1664/Q1646)*Q$9,0),Q1664*Q$9),0))))</f>
        <v>0</v>
      </c>
      <c r="R1718" s="157">
        <f t="shared" si="1248"/>
        <v>0</v>
      </c>
      <c r="S1718" s="157">
        <f t="shared" si="1248"/>
        <v>0</v>
      </c>
      <c r="T1718" s="324">
        <f t="shared" si="1248"/>
        <v>0</v>
      </c>
      <c r="U1718" s="157">
        <f t="shared" si="1248"/>
        <v>0</v>
      </c>
      <c r="V1718" s="157">
        <f t="shared" si="1248"/>
        <v>0</v>
      </c>
      <c r="W1718" s="157">
        <f t="shared" si="1248"/>
        <v>0</v>
      </c>
      <c r="X1718" s="157">
        <f t="shared" si="1248"/>
        <v>0</v>
      </c>
      <c r="Y1718" s="595">
        <f t="shared" si="1248"/>
        <v>0</v>
      </c>
      <c r="Z1718" s="596">
        <f t="shared" si="1248"/>
        <v>0</v>
      </c>
      <c r="AA1718" s="596">
        <f t="shared" si="1248"/>
        <v>0</v>
      </c>
      <c r="AB1718" s="596">
        <f t="shared" si="1248"/>
        <v>0</v>
      </c>
      <c r="AC1718" s="596">
        <f t="shared" si="1248"/>
        <v>0</v>
      </c>
      <c r="AD1718" s="596">
        <f t="shared" si="1248"/>
        <v>0</v>
      </c>
      <c r="AE1718" s="595">
        <f t="shared" si="1248"/>
        <v>0</v>
      </c>
      <c r="AF1718" s="596">
        <f t="shared" si="1248"/>
        <v>0</v>
      </c>
      <c r="AG1718" s="596">
        <f t="shared" si="1248"/>
        <v>0</v>
      </c>
      <c r="AH1718" s="596">
        <f t="shared" si="1248"/>
        <v>0</v>
      </c>
      <c r="AI1718" s="594">
        <f t="shared" si="1248"/>
        <v>0</v>
      </c>
      <c r="AJ1718" s="595">
        <f t="shared" si="1248"/>
        <v>0</v>
      </c>
      <c r="AK1718" s="596">
        <f t="shared" si="1248"/>
        <v>0</v>
      </c>
      <c r="AL1718" s="596">
        <f t="shared" si="1248"/>
        <v>0</v>
      </c>
      <c r="AM1718" s="596">
        <f t="shared" si="1248"/>
        <v>0</v>
      </c>
      <c r="AN1718" s="594">
        <f t="shared" si="1248"/>
        <v>0</v>
      </c>
    </row>
    <row r="1719" spans="1:40" outlineLevel="2">
      <c r="A1719" s="882">
        <f>ROW()</f>
        <v>1719</v>
      </c>
      <c r="B1719" s="453"/>
      <c r="D1719" s="452" t="s">
        <v>32</v>
      </c>
      <c r="H1719" s="458"/>
      <c r="I1719" s="458"/>
      <c r="J1719" s="459"/>
      <c r="K1719" s="458"/>
      <c r="L1719" s="458"/>
      <c r="M1719" s="458"/>
      <c r="N1719" s="463"/>
      <c r="O1719" s="439"/>
      <c r="P1719" s="157"/>
      <c r="Q1719" s="157">
        <f t="shared" ref="Q1719:AN1719" si="1249">-IF(Q1665&lt;0,Q1665,IF($D1719="Land",0,IF(Q1647&lt;1,Q1665,MAX(MIN(IF(Q1647&gt;0,(Q1665/Q1647)*Q$9,0),Q1665*Q$9),0))))</f>
        <v>-1.8291309000000002E-2</v>
      </c>
      <c r="R1719" s="157">
        <f t="shared" si="1249"/>
        <v>-1.8291309000000002E-2</v>
      </c>
      <c r="S1719" s="157">
        <f t="shared" si="1249"/>
        <v>-1.8291309000000006E-2</v>
      </c>
      <c r="T1719" s="324">
        <f t="shared" si="1249"/>
        <v>-9.1456545000000028E-3</v>
      </c>
      <c r="U1719" s="157">
        <f t="shared" si="1249"/>
        <v>-1.8291309000000002E-2</v>
      </c>
      <c r="V1719" s="157">
        <f t="shared" si="1249"/>
        <v>-1.8291309000000006E-2</v>
      </c>
      <c r="W1719" s="157">
        <f t="shared" si="1249"/>
        <v>-1.8291309000000006E-2</v>
      </c>
      <c r="X1719" s="157">
        <f t="shared" si="1249"/>
        <v>-1.8291309000000006E-2</v>
      </c>
      <c r="Y1719" s="595">
        <f t="shared" si="1249"/>
        <v>-9.1456545000000028E-3</v>
      </c>
      <c r="Z1719" s="596">
        <f t="shared" si="1249"/>
        <v>-1.8291309000000006E-2</v>
      </c>
      <c r="AA1719" s="596">
        <f t="shared" si="1249"/>
        <v>-1.8291309000000006E-2</v>
      </c>
      <c r="AB1719" s="596">
        <f t="shared" si="1249"/>
        <v>-1.8291309000000009E-2</v>
      </c>
      <c r="AC1719" s="596">
        <f t="shared" si="1249"/>
        <v>-1.8291309000000009E-2</v>
      </c>
      <c r="AD1719" s="596">
        <f t="shared" si="1249"/>
        <v>-1.8291309000000009E-2</v>
      </c>
      <c r="AE1719" s="595">
        <f t="shared" si="1249"/>
        <v>-1.8291309000000009E-2</v>
      </c>
      <c r="AF1719" s="596">
        <f t="shared" si="1249"/>
        <v>-1.8291309000000009E-2</v>
      </c>
      <c r="AG1719" s="596">
        <f t="shared" si="1249"/>
        <v>-1.8291309000000006E-2</v>
      </c>
      <c r="AH1719" s="596">
        <f t="shared" si="1249"/>
        <v>-1.8291309000000006E-2</v>
      </c>
      <c r="AI1719" s="594">
        <f t="shared" si="1249"/>
        <v>-1.8291309000000006E-2</v>
      </c>
      <c r="AJ1719" s="595">
        <f t="shared" si="1249"/>
        <v>-1.8291309000000009E-2</v>
      </c>
      <c r="AK1719" s="596">
        <f t="shared" si="1249"/>
        <v>-1.8291309000000006E-2</v>
      </c>
      <c r="AL1719" s="596">
        <f t="shared" si="1249"/>
        <v>-1.8291309000000006E-2</v>
      </c>
      <c r="AM1719" s="596">
        <f t="shared" si="1249"/>
        <v>-1.8291309000000006E-2</v>
      </c>
      <c r="AN1719" s="594">
        <f t="shared" si="1249"/>
        <v>-1.8291309000000009E-2</v>
      </c>
    </row>
    <row r="1720" spans="1:40" outlineLevel="2">
      <c r="A1720" s="882">
        <f>ROW()</f>
        <v>1720</v>
      </c>
      <c r="B1720" s="453"/>
      <c r="D1720" s="452" t="s">
        <v>33</v>
      </c>
      <c r="H1720" s="458"/>
      <c r="I1720" s="458"/>
      <c r="J1720" s="459"/>
      <c r="K1720" s="458"/>
      <c r="L1720" s="458"/>
      <c r="M1720" s="458"/>
      <c r="N1720" s="463"/>
      <c r="O1720" s="439"/>
      <c r="P1720" s="157"/>
      <c r="Q1720" s="157">
        <f t="shared" ref="Q1720:AN1720" si="1250">-IF(Q1666&lt;0,Q1666,IF($D1720="Land",0,IF(Q1648&lt;1,Q1666,MAX(MIN(IF(Q1648&gt;0,(Q1666/Q1648)*Q$9,0),Q1666*Q$9),0))))</f>
        <v>0</v>
      </c>
      <c r="R1720" s="157">
        <f t="shared" si="1250"/>
        <v>0</v>
      </c>
      <c r="S1720" s="157">
        <f t="shared" si="1250"/>
        <v>0</v>
      </c>
      <c r="T1720" s="324">
        <f t="shared" si="1250"/>
        <v>0</v>
      </c>
      <c r="U1720" s="157">
        <f t="shared" si="1250"/>
        <v>0</v>
      </c>
      <c r="V1720" s="157">
        <f t="shared" si="1250"/>
        <v>0</v>
      </c>
      <c r="W1720" s="157">
        <f t="shared" si="1250"/>
        <v>0</v>
      </c>
      <c r="X1720" s="157">
        <f t="shared" si="1250"/>
        <v>0</v>
      </c>
      <c r="Y1720" s="595">
        <f t="shared" si="1250"/>
        <v>0</v>
      </c>
      <c r="Z1720" s="596">
        <f t="shared" si="1250"/>
        <v>0</v>
      </c>
      <c r="AA1720" s="596">
        <f t="shared" si="1250"/>
        <v>0</v>
      </c>
      <c r="AB1720" s="596">
        <f t="shared" si="1250"/>
        <v>0</v>
      </c>
      <c r="AC1720" s="596">
        <f t="shared" si="1250"/>
        <v>0</v>
      </c>
      <c r="AD1720" s="596">
        <f t="shared" si="1250"/>
        <v>0</v>
      </c>
      <c r="AE1720" s="595">
        <f t="shared" si="1250"/>
        <v>0</v>
      </c>
      <c r="AF1720" s="596">
        <f t="shared" si="1250"/>
        <v>0</v>
      </c>
      <c r="AG1720" s="596">
        <f t="shared" si="1250"/>
        <v>0</v>
      </c>
      <c r="AH1720" s="596">
        <f t="shared" si="1250"/>
        <v>0</v>
      </c>
      <c r="AI1720" s="594">
        <f t="shared" si="1250"/>
        <v>0</v>
      </c>
      <c r="AJ1720" s="595">
        <f t="shared" si="1250"/>
        <v>0</v>
      </c>
      <c r="AK1720" s="596">
        <f t="shared" si="1250"/>
        <v>0</v>
      </c>
      <c r="AL1720" s="596">
        <f t="shared" si="1250"/>
        <v>0</v>
      </c>
      <c r="AM1720" s="596">
        <f t="shared" si="1250"/>
        <v>0</v>
      </c>
      <c r="AN1720" s="594">
        <f t="shared" si="1250"/>
        <v>0</v>
      </c>
    </row>
    <row r="1721" spans="1:40" outlineLevel="2">
      <c r="A1721" s="882">
        <f>ROW()</f>
        <v>1721</v>
      </c>
      <c r="B1721" s="453"/>
      <c r="D1721" s="452" t="s">
        <v>27</v>
      </c>
      <c r="H1721" s="458"/>
      <c r="I1721" s="458"/>
      <c r="J1721" s="459"/>
      <c r="K1721" s="458"/>
      <c r="L1721" s="458"/>
      <c r="M1721" s="458"/>
      <c r="N1721" s="463"/>
      <c r="O1721" s="439"/>
      <c r="P1721" s="157"/>
      <c r="Q1721" s="157">
        <f t="shared" ref="Q1721:AN1721" si="1251">-IF(Q1667&lt;0,Q1667,IF($D1721="Land",0,IF(Q1649&lt;1,Q1667,MAX(MIN(IF(Q1649&gt;0,(Q1667/Q1649)*Q$9,0),Q1667*Q$9),0))))</f>
        <v>0</v>
      </c>
      <c r="R1721" s="157">
        <f t="shared" si="1251"/>
        <v>0</v>
      </c>
      <c r="S1721" s="157">
        <f t="shared" si="1251"/>
        <v>0</v>
      </c>
      <c r="T1721" s="324">
        <f t="shared" si="1251"/>
        <v>0</v>
      </c>
      <c r="U1721" s="157">
        <f t="shared" si="1251"/>
        <v>0</v>
      </c>
      <c r="V1721" s="157">
        <f t="shared" si="1251"/>
        <v>0</v>
      </c>
      <c r="W1721" s="157">
        <f t="shared" si="1251"/>
        <v>0</v>
      </c>
      <c r="X1721" s="157">
        <f t="shared" si="1251"/>
        <v>0</v>
      </c>
      <c r="Y1721" s="595">
        <f t="shared" si="1251"/>
        <v>0</v>
      </c>
      <c r="Z1721" s="596">
        <f t="shared" si="1251"/>
        <v>0</v>
      </c>
      <c r="AA1721" s="596">
        <f t="shared" si="1251"/>
        <v>0</v>
      </c>
      <c r="AB1721" s="596">
        <f t="shared" si="1251"/>
        <v>0</v>
      </c>
      <c r="AC1721" s="596">
        <f t="shared" si="1251"/>
        <v>0</v>
      </c>
      <c r="AD1721" s="596">
        <f t="shared" si="1251"/>
        <v>0</v>
      </c>
      <c r="AE1721" s="595">
        <f t="shared" si="1251"/>
        <v>0</v>
      </c>
      <c r="AF1721" s="596">
        <f t="shared" si="1251"/>
        <v>0</v>
      </c>
      <c r="AG1721" s="596">
        <f t="shared" si="1251"/>
        <v>0</v>
      </c>
      <c r="AH1721" s="596">
        <f t="shared" si="1251"/>
        <v>0</v>
      </c>
      <c r="AI1721" s="594">
        <f t="shared" si="1251"/>
        <v>0</v>
      </c>
      <c r="AJ1721" s="595">
        <f t="shared" si="1251"/>
        <v>0</v>
      </c>
      <c r="AK1721" s="596">
        <f t="shared" si="1251"/>
        <v>0</v>
      </c>
      <c r="AL1721" s="596">
        <f t="shared" si="1251"/>
        <v>0</v>
      </c>
      <c r="AM1721" s="596">
        <f t="shared" si="1251"/>
        <v>0</v>
      </c>
      <c r="AN1721" s="594">
        <f t="shared" si="1251"/>
        <v>0</v>
      </c>
    </row>
    <row r="1722" spans="1:40" outlineLevel="2">
      <c r="A1722" s="882">
        <f>ROW()</f>
        <v>1722</v>
      </c>
      <c r="B1722" s="453"/>
      <c r="D1722" s="452" t="s">
        <v>34</v>
      </c>
      <c r="H1722" s="458"/>
      <c r="I1722" s="458"/>
      <c r="J1722" s="459"/>
      <c r="K1722" s="458"/>
      <c r="L1722" s="458"/>
      <c r="M1722" s="458"/>
      <c r="N1722" s="463"/>
      <c r="O1722" s="439"/>
      <c r="P1722" s="157"/>
      <c r="Q1722" s="157">
        <f t="shared" ref="Q1722:AN1722" si="1252">-IF(Q1668&lt;0,Q1668,IF($D1722="Land",0,IF(Q1650&lt;1,Q1668,MAX(MIN(IF(Q1650&gt;0,(Q1668/Q1650)*Q$9,0),Q1668*Q$9),0))))</f>
        <v>-0.8032651851999999</v>
      </c>
      <c r="R1722" s="157">
        <f t="shared" si="1252"/>
        <v>-0.8032651851999999</v>
      </c>
      <c r="S1722" s="157">
        <f t="shared" si="1252"/>
        <v>-0.8032651851999999</v>
      </c>
      <c r="T1722" s="324">
        <f t="shared" si="1252"/>
        <v>-0.40163259259999989</v>
      </c>
      <c r="U1722" s="157">
        <f t="shared" si="1252"/>
        <v>-0.8032651851999999</v>
      </c>
      <c r="V1722" s="157">
        <f t="shared" si="1252"/>
        <v>-0.80326518519999979</v>
      </c>
      <c r="W1722" s="157">
        <f t="shared" si="1252"/>
        <v>-0.8032651851999999</v>
      </c>
      <c r="X1722" s="157">
        <f t="shared" si="1252"/>
        <v>-0.8032651851999999</v>
      </c>
      <c r="Y1722" s="595">
        <f t="shared" si="1252"/>
        <v>-0.40163259259999995</v>
      </c>
      <c r="Z1722" s="596">
        <f t="shared" si="1252"/>
        <v>-0.8032651851999999</v>
      </c>
      <c r="AA1722" s="596">
        <f t="shared" si="1252"/>
        <v>-0.8032651851999999</v>
      </c>
      <c r="AB1722" s="596">
        <f t="shared" si="1252"/>
        <v>-0.80326518519999979</v>
      </c>
      <c r="AC1722" s="596">
        <f t="shared" si="1252"/>
        <v>-0.8032651851999999</v>
      </c>
      <c r="AD1722" s="596">
        <f t="shared" si="1252"/>
        <v>-0.80326518520000001</v>
      </c>
      <c r="AE1722" s="595">
        <f t="shared" si="1252"/>
        <v>-0.8032651851999999</v>
      </c>
      <c r="AF1722" s="596">
        <f t="shared" si="1252"/>
        <v>-0.80326518519999979</v>
      </c>
      <c r="AG1722" s="596">
        <f t="shared" si="1252"/>
        <v>-0.8032651851999999</v>
      </c>
      <c r="AH1722" s="596">
        <f t="shared" si="1252"/>
        <v>-0.8032651851999999</v>
      </c>
      <c r="AI1722" s="594">
        <f t="shared" si="1252"/>
        <v>-0.8032651851999999</v>
      </c>
      <c r="AJ1722" s="595">
        <f t="shared" si="1252"/>
        <v>-0.8032651851999999</v>
      </c>
      <c r="AK1722" s="596">
        <f t="shared" si="1252"/>
        <v>-0.8032651851999999</v>
      </c>
      <c r="AL1722" s="596">
        <f t="shared" si="1252"/>
        <v>-0.8032651851999999</v>
      </c>
      <c r="AM1722" s="596">
        <f t="shared" si="1252"/>
        <v>-0.8032651851999999</v>
      </c>
      <c r="AN1722" s="594">
        <f t="shared" si="1252"/>
        <v>-0.8032651851999999</v>
      </c>
    </row>
    <row r="1723" spans="1:40" outlineLevel="2">
      <c r="A1723" s="882">
        <f>ROW()</f>
        <v>1723</v>
      </c>
      <c r="B1723" s="453"/>
      <c r="D1723" s="452" t="s">
        <v>35</v>
      </c>
      <c r="H1723" s="458"/>
      <c r="I1723" s="458"/>
      <c r="J1723" s="459"/>
      <c r="K1723" s="458"/>
      <c r="L1723" s="458"/>
      <c r="M1723" s="458"/>
      <c r="N1723" s="463"/>
      <c r="O1723" s="439"/>
      <c r="P1723" s="157"/>
      <c r="Q1723" s="157">
        <f t="shared" ref="Q1723:AN1723" si="1253">-IF(Q1669&lt;0,Q1669,IF($D1723="Land",0,IF(Q1651&lt;1,Q1669,MAX(MIN(IF(Q1651&gt;0,(Q1669/Q1651)*Q$9,0),Q1669*Q$9),0))))</f>
        <v>0</v>
      </c>
      <c r="R1723" s="157">
        <f t="shared" si="1253"/>
        <v>0</v>
      </c>
      <c r="S1723" s="157">
        <f t="shared" si="1253"/>
        <v>0</v>
      </c>
      <c r="T1723" s="324">
        <f t="shared" si="1253"/>
        <v>0</v>
      </c>
      <c r="U1723" s="157">
        <f t="shared" si="1253"/>
        <v>0</v>
      </c>
      <c r="V1723" s="157">
        <f t="shared" si="1253"/>
        <v>0</v>
      </c>
      <c r="W1723" s="157">
        <f t="shared" si="1253"/>
        <v>0</v>
      </c>
      <c r="X1723" s="157">
        <f t="shared" si="1253"/>
        <v>0</v>
      </c>
      <c r="Y1723" s="595">
        <f t="shared" si="1253"/>
        <v>0</v>
      </c>
      <c r="Z1723" s="596">
        <f t="shared" si="1253"/>
        <v>0</v>
      </c>
      <c r="AA1723" s="596">
        <f t="shared" si="1253"/>
        <v>0</v>
      </c>
      <c r="AB1723" s="596">
        <f t="shared" si="1253"/>
        <v>0</v>
      </c>
      <c r="AC1723" s="596">
        <f t="shared" si="1253"/>
        <v>0</v>
      </c>
      <c r="AD1723" s="596">
        <f t="shared" si="1253"/>
        <v>0</v>
      </c>
      <c r="AE1723" s="595">
        <f t="shared" si="1253"/>
        <v>0</v>
      </c>
      <c r="AF1723" s="596">
        <f t="shared" si="1253"/>
        <v>0</v>
      </c>
      <c r="AG1723" s="596">
        <f t="shared" si="1253"/>
        <v>0</v>
      </c>
      <c r="AH1723" s="596">
        <f t="shared" si="1253"/>
        <v>0</v>
      </c>
      <c r="AI1723" s="594">
        <f t="shared" si="1253"/>
        <v>0</v>
      </c>
      <c r="AJ1723" s="595">
        <f t="shared" si="1253"/>
        <v>0</v>
      </c>
      <c r="AK1723" s="596">
        <f t="shared" si="1253"/>
        <v>0</v>
      </c>
      <c r="AL1723" s="596">
        <f t="shared" si="1253"/>
        <v>0</v>
      </c>
      <c r="AM1723" s="596">
        <f t="shared" si="1253"/>
        <v>0</v>
      </c>
      <c r="AN1723" s="594">
        <f t="shared" si="1253"/>
        <v>0</v>
      </c>
    </row>
    <row r="1724" spans="1:40" outlineLevel="2">
      <c r="A1724" s="882">
        <f>ROW()</f>
        <v>1724</v>
      </c>
      <c r="B1724" s="453"/>
      <c r="D1724" s="452" t="s">
        <v>302</v>
      </c>
      <c r="H1724" s="458"/>
      <c r="I1724" s="458"/>
      <c r="J1724" s="459"/>
      <c r="K1724" s="458"/>
      <c r="L1724" s="458"/>
      <c r="M1724" s="458"/>
      <c r="N1724" s="463"/>
      <c r="O1724" s="439"/>
      <c r="P1724" s="157"/>
      <c r="Q1724" s="157">
        <f t="shared" ref="Q1724:AN1724" si="1254">-IF(Q1670&lt;0,Q1670,IF($D1724="Land",0,IF(Q1652&lt;1,Q1670,MAX(MIN(IF(Q1652&gt;0,(Q1670/Q1652)*Q$9,0),Q1670*Q$9),0))))</f>
        <v>0</v>
      </c>
      <c r="R1724" s="157">
        <f t="shared" si="1254"/>
        <v>0</v>
      </c>
      <c r="S1724" s="157">
        <f t="shared" si="1254"/>
        <v>0</v>
      </c>
      <c r="T1724" s="324">
        <f t="shared" si="1254"/>
        <v>0</v>
      </c>
      <c r="U1724" s="157">
        <f t="shared" si="1254"/>
        <v>0</v>
      </c>
      <c r="V1724" s="157">
        <f t="shared" si="1254"/>
        <v>0</v>
      </c>
      <c r="W1724" s="157">
        <f t="shared" si="1254"/>
        <v>0</v>
      </c>
      <c r="X1724" s="157">
        <f t="shared" si="1254"/>
        <v>0</v>
      </c>
      <c r="Y1724" s="595">
        <f t="shared" si="1254"/>
        <v>0</v>
      </c>
      <c r="Z1724" s="596">
        <f t="shared" si="1254"/>
        <v>0</v>
      </c>
      <c r="AA1724" s="596">
        <f t="shared" si="1254"/>
        <v>0</v>
      </c>
      <c r="AB1724" s="596">
        <f t="shared" si="1254"/>
        <v>0</v>
      </c>
      <c r="AC1724" s="596">
        <f t="shared" si="1254"/>
        <v>0</v>
      </c>
      <c r="AD1724" s="596">
        <f t="shared" si="1254"/>
        <v>0</v>
      </c>
      <c r="AE1724" s="595">
        <f t="shared" si="1254"/>
        <v>0</v>
      </c>
      <c r="AF1724" s="596">
        <f t="shared" si="1254"/>
        <v>0</v>
      </c>
      <c r="AG1724" s="596">
        <f t="shared" si="1254"/>
        <v>0</v>
      </c>
      <c r="AH1724" s="596">
        <f t="shared" si="1254"/>
        <v>0</v>
      </c>
      <c r="AI1724" s="594">
        <f t="shared" si="1254"/>
        <v>0</v>
      </c>
      <c r="AJ1724" s="595">
        <f t="shared" si="1254"/>
        <v>0</v>
      </c>
      <c r="AK1724" s="596">
        <f t="shared" si="1254"/>
        <v>0</v>
      </c>
      <c r="AL1724" s="596">
        <f t="shared" si="1254"/>
        <v>0</v>
      </c>
      <c r="AM1724" s="596">
        <f t="shared" si="1254"/>
        <v>0</v>
      </c>
      <c r="AN1724" s="594">
        <f t="shared" si="1254"/>
        <v>0</v>
      </c>
    </row>
    <row r="1725" spans="1:40" outlineLevel="2">
      <c r="A1725" s="882">
        <f>ROW()</f>
        <v>1725</v>
      </c>
      <c r="B1725" s="453"/>
      <c r="D1725" s="452" t="s">
        <v>36</v>
      </c>
      <c r="H1725" s="458"/>
      <c r="I1725" s="458"/>
      <c r="J1725" s="459"/>
      <c r="K1725" s="458"/>
      <c r="L1725" s="458"/>
      <c r="M1725" s="458"/>
      <c r="N1725" s="463"/>
      <c r="O1725" s="439"/>
      <c r="P1725" s="157"/>
      <c r="Q1725" s="157">
        <f t="shared" ref="Q1725:AN1725" si="1255">-IF(Q1671&lt;0,Q1671,IF($D1725="Land",0,IF(Q1653&lt;1,Q1671,MAX(MIN(IF(Q1653&gt;0,(Q1671/Q1653)*Q$9,0),Q1671*Q$9),0))))</f>
        <v>-2.6429865E-4</v>
      </c>
      <c r="R1725" s="157">
        <f t="shared" si="1255"/>
        <v>-2.6429865E-4</v>
      </c>
      <c r="S1725" s="157">
        <f t="shared" si="1255"/>
        <v>-2.6429864999999995E-4</v>
      </c>
      <c r="T1725" s="324">
        <f t="shared" si="1255"/>
        <v>-1.3214932499999997E-4</v>
      </c>
      <c r="U1725" s="157">
        <f t="shared" si="1255"/>
        <v>-1.3214932499999997E-4</v>
      </c>
      <c r="V1725" s="157">
        <f t="shared" si="1255"/>
        <v>0</v>
      </c>
      <c r="W1725" s="157">
        <f t="shared" si="1255"/>
        <v>0</v>
      </c>
      <c r="X1725" s="157">
        <f t="shared" si="1255"/>
        <v>0</v>
      </c>
      <c r="Y1725" s="595">
        <f t="shared" si="1255"/>
        <v>0</v>
      </c>
      <c r="Z1725" s="596">
        <f t="shared" si="1255"/>
        <v>0</v>
      </c>
      <c r="AA1725" s="596">
        <f t="shared" si="1255"/>
        <v>0</v>
      </c>
      <c r="AB1725" s="596">
        <f t="shared" si="1255"/>
        <v>0</v>
      </c>
      <c r="AC1725" s="596">
        <f t="shared" si="1255"/>
        <v>0</v>
      </c>
      <c r="AD1725" s="596">
        <f t="shared" si="1255"/>
        <v>0</v>
      </c>
      <c r="AE1725" s="595">
        <f t="shared" si="1255"/>
        <v>0</v>
      </c>
      <c r="AF1725" s="596">
        <f t="shared" si="1255"/>
        <v>0</v>
      </c>
      <c r="AG1725" s="596">
        <f t="shared" si="1255"/>
        <v>0</v>
      </c>
      <c r="AH1725" s="596">
        <f t="shared" si="1255"/>
        <v>0</v>
      </c>
      <c r="AI1725" s="594">
        <f t="shared" si="1255"/>
        <v>0</v>
      </c>
      <c r="AJ1725" s="595">
        <f t="shared" si="1255"/>
        <v>0</v>
      </c>
      <c r="AK1725" s="596">
        <f t="shared" si="1255"/>
        <v>0</v>
      </c>
      <c r="AL1725" s="596">
        <f t="shared" si="1255"/>
        <v>0</v>
      </c>
      <c r="AM1725" s="596">
        <f t="shared" si="1255"/>
        <v>0</v>
      </c>
      <c r="AN1725" s="594">
        <f t="shared" si="1255"/>
        <v>0</v>
      </c>
    </row>
    <row r="1726" spans="1:40" outlineLevel="2">
      <c r="A1726" s="882">
        <f>ROW()</f>
        <v>1726</v>
      </c>
      <c r="B1726" s="453"/>
      <c r="D1726" s="452" t="s">
        <v>583</v>
      </c>
      <c r="H1726" s="458"/>
      <c r="I1726" s="458"/>
      <c r="J1726" s="459"/>
      <c r="K1726" s="458"/>
      <c r="L1726" s="458"/>
      <c r="M1726" s="458"/>
      <c r="N1726" s="463"/>
      <c r="O1726" s="439"/>
      <c r="P1726" s="157"/>
      <c r="Q1726" s="157">
        <f t="shared" ref="Q1726:AN1726" si="1256">-IF(Q1672&lt;0,Q1672,IF($D1726="Land",0,IF(Q1654&lt;1,Q1672,MAX(MIN(IF(Q1654&gt;0,(Q1672/Q1654)*Q$9,0),Q1672*Q$9),0))))</f>
        <v>0</v>
      </c>
      <c r="R1726" s="157">
        <f t="shared" si="1256"/>
        <v>0</v>
      </c>
      <c r="S1726" s="157">
        <f t="shared" si="1256"/>
        <v>0</v>
      </c>
      <c r="T1726" s="324">
        <f t="shared" si="1256"/>
        <v>0</v>
      </c>
      <c r="U1726" s="157">
        <f t="shared" si="1256"/>
        <v>0</v>
      </c>
      <c r="V1726" s="157">
        <f t="shared" si="1256"/>
        <v>0</v>
      </c>
      <c r="W1726" s="157">
        <f t="shared" si="1256"/>
        <v>0</v>
      </c>
      <c r="X1726" s="157">
        <f t="shared" si="1256"/>
        <v>0</v>
      </c>
      <c r="Y1726" s="595">
        <f t="shared" si="1256"/>
        <v>0</v>
      </c>
      <c r="Z1726" s="596">
        <f t="shared" si="1256"/>
        <v>0</v>
      </c>
      <c r="AA1726" s="596">
        <f t="shared" si="1256"/>
        <v>0</v>
      </c>
      <c r="AB1726" s="596">
        <f t="shared" si="1256"/>
        <v>0</v>
      </c>
      <c r="AC1726" s="596">
        <f t="shared" si="1256"/>
        <v>0</v>
      </c>
      <c r="AD1726" s="596">
        <f t="shared" si="1256"/>
        <v>0</v>
      </c>
      <c r="AE1726" s="595">
        <f t="shared" si="1256"/>
        <v>0</v>
      </c>
      <c r="AF1726" s="596">
        <f t="shared" si="1256"/>
        <v>0</v>
      </c>
      <c r="AG1726" s="596">
        <f t="shared" si="1256"/>
        <v>0</v>
      </c>
      <c r="AH1726" s="596">
        <f t="shared" si="1256"/>
        <v>0</v>
      </c>
      <c r="AI1726" s="594">
        <f t="shared" si="1256"/>
        <v>0</v>
      </c>
      <c r="AJ1726" s="595">
        <f t="shared" si="1256"/>
        <v>0</v>
      </c>
      <c r="AK1726" s="596">
        <f t="shared" si="1256"/>
        <v>0</v>
      </c>
      <c r="AL1726" s="596">
        <f t="shared" si="1256"/>
        <v>0</v>
      </c>
      <c r="AM1726" s="596">
        <f t="shared" si="1256"/>
        <v>0</v>
      </c>
      <c r="AN1726" s="594">
        <f t="shared" si="1256"/>
        <v>0</v>
      </c>
    </row>
    <row r="1727" spans="1:40" outlineLevel="2">
      <c r="A1727" s="882">
        <f>ROW()</f>
        <v>1727</v>
      </c>
      <c r="B1727" s="453"/>
      <c r="D1727" s="452" t="s">
        <v>81</v>
      </c>
      <c r="H1727" s="458"/>
      <c r="I1727" s="458"/>
      <c r="J1727" s="459"/>
      <c r="K1727" s="458"/>
      <c r="L1727" s="458"/>
      <c r="M1727" s="458"/>
      <c r="N1727" s="463"/>
      <c r="O1727" s="439"/>
      <c r="P1727" s="157"/>
      <c r="Q1727" s="157">
        <f t="shared" ref="Q1727:AN1727" si="1257">-IF(Q1673&lt;0,Q1673,IF($D1727="Land",0,IF(Q1655&lt;1,Q1673,MAX(MIN(IF(Q1655&gt;0,(Q1673/Q1655)*Q$9,0),Q1673*Q$9),0))))</f>
        <v>0</v>
      </c>
      <c r="R1727" s="157">
        <f t="shared" si="1257"/>
        <v>0</v>
      </c>
      <c r="S1727" s="157">
        <f t="shared" si="1257"/>
        <v>0</v>
      </c>
      <c r="T1727" s="324">
        <f t="shared" si="1257"/>
        <v>0</v>
      </c>
      <c r="U1727" s="157">
        <f t="shared" si="1257"/>
        <v>0</v>
      </c>
      <c r="V1727" s="157">
        <f t="shared" si="1257"/>
        <v>0</v>
      </c>
      <c r="W1727" s="157">
        <f t="shared" si="1257"/>
        <v>0</v>
      </c>
      <c r="X1727" s="157">
        <f t="shared" si="1257"/>
        <v>0</v>
      </c>
      <c r="Y1727" s="595">
        <f t="shared" si="1257"/>
        <v>0</v>
      </c>
      <c r="Z1727" s="596">
        <f t="shared" si="1257"/>
        <v>0</v>
      </c>
      <c r="AA1727" s="596">
        <f t="shared" si="1257"/>
        <v>0</v>
      </c>
      <c r="AB1727" s="596">
        <f t="shared" si="1257"/>
        <v>0</v>
      </c>
      <c r="AC1727" s="596">
        <f t="shared" si="1257"/>
        <v>0</v>
      </c>
      <c r="AD1727" s="596">
        <f t="shared" si="1257"/>
        <v>0</v>
      </c>
      <c r="AE1727" s="595">
        <f t="shared" si="1257"/>
        <v>0</v>
      </c>
      <c r="AF1727" s="596">
        <f t="shared" si="1257"/>
        <v>0</v>
      </c>
      <c r="AG1727" s="596">
        <f t="shared" si="1257"/>
        <v>0</v>
      </c>
      <c r="AH1727" s="596">
        <f t="shared" si="1257"/>
        <v>0</v>
      </c>
      <c r="AI1727" s="594">
        <f t="shared" si="1257"/>
        <v>0</v>
      </c>
      <c r="AJ1727" s="595">
        <f t="shared" si="1257"/>
        <v>0</v>
      </c>
      <c r="AK1727" s="596">
        <f t="shared" si="1257"/>
        <v>0</v>
      </c>
      <c r="AL1727" s="596">
        <f t="shared" si="1257"/>
        <v>0</v>
      </c>
      <c r="AM1727" s="596">
        <f t="shared" si="1257"/>
        <v>0</v>
      </c>
      <c r="AN1727" s="594">
        <f t="shared" si="1257"/>
        <v>0</v>
      </c>
    </row>
    <row r="1728" spans="1:40" outlineLevel="2">
      <c r="A1728" s="882">
        <f>ROW()</f>
        <v>1728</v>
      </c>
      <c r="B1728" s="453"/>
      <c r="D1728" s="452" t="s">
        <v>28</v>
      </c>
      <c r="H1728" s="458"/>
      <c r="I1728" s="458"/>
      <c r="J1728" s="459"/>
      <c r="K1728" s="458"/>
      <c r="L1728" s="458"/>
      <c r="M1728" s="458"/>
      <c r="N1728" s="463"/>
      <c r="O1728" s="439"/>
      <c r="P1728" s="157"/>
      <c r="Q1728" s="157">
        <f t="shared" ref="Q1728:AN1728" si="1258">-IF(Q1674&lt;0,Q1674,IF($D1728="Land",0,IF(Q1656&lt;1,Q1674,MAX(MIN(IF(Q1656&gt;0,(Q1674/Q1656)*Q$9,0),Q1674*Q$9),0))))</f>
        <v>0</v>
      </c>
      <c r="R1728" s="157">
        <f t="shared" si="1258"/>
        <v>0</v>
      </c>
      <c r="S1728" s="157">
        <f t="shared" si="1258"/>
        <v>0</v>
      </c>
      <c r="T1728" s="324">
        <f t="shared" si="1258"/>
        <v>0</v>
      </c>
      <c r="U1728" s="157">
        <f t="shared" si="1258"/>
        <v>0</v>
      </c>
      <c r="V1728" s="157">
        <f t="shared" si="1258"/>
        <v>0</v>
      </c>
      <c r="W1728" s="157">
        <f t="shared" si="1258"/>
        <v>0</v>
      </c>
      <c r="X1728" s="157">
        <f t="shared" si="1258"/>
        <v>0</v>
      </c>
      <c r="Y1728" s="595">
        <f t="shared" si="1258"/>
        <v>0</v>
      </c>
      <c r="Z1728" s="596">
        <f t="shared" si="1258"/>
        <v>0</v>
      </c>
      <c r="AA1728" s="596">
        <f t="shared" si="1258"/>
        <v>0</v>
      </c>
      <c r="AB1728" s="596">
        <f t="shared" si="1258"/>
        <v>0</v>
      </c>
      <c r="AC1728" s="596">
        <f t="shared" si="1258"/>
        <v>0</v>
      </c>
      <c r="AD1728" s="596">
        <f t="shared" si="1258"/>
        <v>0</v>
      </c>
      <c r="AE1728" s="595">
        <f t="shared" si="1258"/>
        <v>0</v>
      </c>
      <c r="AF1728" s="596">
        <f t="shared" si="1258"/>
        <v>0</v>
      </c>
      <c r="AG1728" s="596">
        <f t="shared" si="1258"/>
        <v>0</v>
      </c>
      <c r="AH1728" s="596">
        <f t="shared" si="1258"/>
        <v>0</v>
      </c>
      <c r="AI1728" s="594">
        <f t="shared" si="1258"/>
        <v>0</v>
      </c>
      <c r="AJ1728" s="595">
        <f t="shared" si="1258"/>
        <v>0</v>
      </c>
      <c r="AK1728" s="596">
        <f t="shared" si="1258"/>
        <v>0</v>
      </c>
      <c r="AL1728" s="596">
        <f t="shared" si="1258"/>
        <v>0</v>
      </c>
      <c r="AM1728" s="596">
        <f t="shared" si="1258"/>
        <v>0</v>
      </c>
      <c r="AN1728" s="594">
        <f t="shared" si="1258"/>
        <v>0</v>
      </c>
    </row>
    <row r="1729" spans="1:40" outlineLevel="2">
      <c r="A1729" s="882">
        <f>ROW()</f>
        <v>1729</v>
      </c>
      <c r="B1729" s="453"/>
      <c r="D1729" s="456" t="s">
        <v>443</v>
      </c>
      <c r="E1729" s="456"/>
      <c r="F1729" s="456"/>
      <c r="G1729" s="456"/>
      <c r="H1729" s="460"/>
      <c r="I1729" s="460"/>
      <c r="J1729" s="461"/>
      <c r="K1729" s="460"/>
      <c r="L1729" s="460"/>
      <c r="M1729" s="460"/>
      <c r="N1729" s="465"/>
      <c r="O1729" s="441"/>
      <c r="P1729" s="158"/>
      <c r="Q1729" s="158">
        <f t="shared" ref="Q1729:AN1729" si="1259">-IF(Q1675&lt;0,Q1675,IF($D1729="Land",0,IF(Q1657&lt;1,Q1675,MAX(MIN(IF(Q1657&gt;0,(Q1675/Q1657)*Q$9,0),Q1675*Q$9),0))))</f>
        <v>0</v>
      </c>
      <c r="R1729" s="158">
        <f t="shared" si="1259"/>
        <v>0</v>
      </c>
      <c r="S1729" s="158">
        <f t="shared" si="1259"/>
        <v>0</v>
      </c>
      <c r="T1729" s="325">
        <f t="shared" si="1259"/>
        <v>0</v>
      </c>
      <c r="U1729" s="158">
        <f t="shared" si="1259"/>
        <v>0</v>
      </c>
      <c r="V1729" s="158">
        <f t="shared" si="1259"/>
        <v>0</v>
      </c>
      <c r="W1729" s="158">
        <f t="shared" si="1259"/>
        <v>0</v>
      </c>
      <c r="X1729" s="158">
        <f t="shared" si="1259"/>
        <v>0</v>
      </c>
      <c r="Y1729" s="325">
        <f t="shared" si="1259"/>
        <v>0</v>
      </c>
      <c r="Z1729" s="158">
        <f t="shared" si="1259"/>
        <v>0</v>
      </c>
      <c r="AA1729" s="158">
        <f t="shared" si="1259"/>
        <v>0</v>
      </c>
      <c r="AB1729" s="158">
        <f t="shared" si="1259"/>
        <v>0</v>
      </c>
      <c r="AC1729" s="158">
        <f t="shared" si="1259"/>
        <v>0</v>
      </c>
      <c r="AD1729" s="158">
        <f t="shared" si="1259"/>
        <v>0</v>
      </c>
      <c r="AE1729" s="325">
        <f t="shared" si="1259"/>
        <v>0</v>
      </c>
      <c r="AF1729" s="158">
        <f t="shared" si="1259"/>
        <v>0</v>
      </c>
      <c r="AG1729" s="158">
        <f t="shared" si="1259"/>
        <v>0</v>
      </c>
      <c r="AH1729" s="158">
        <f t="shared" si="1259"/>
        <v>0</v>
      </c>
      <c r="AI1729" s="321">
        <f t="shared" si="1259"/>
        <v>0</v>
      </c>
      <c r="AJ1729" s="325">
        <f t="shared" si="1259"/>
        <v>0</v>
      </c>
      <c r="AK1729" s="158">
        <f t="shared" si="1259"/>
        <v>0</v>
      </c>
      <c r="AL1729" s="158">
        <f t="shared" si="1259"/>
        <v>0</v>
      </c>
      <c r="AM1729" s="158">
        <f t="shared" si="1259"/>
        <v>0</v>
      </c>
      <c r="AN1729" s="321">
        <f t="shared" si="1259"/>
        <v>0</v>
      </c>
    </row>
    <row r="1730" spans="1:40" outlineLevel="2">
      <c r="A1730" s="882">
        <f>ROW()</f>
        <v>1730</v>
      </c>
      <c r="B1730" s="453"/>
      <c r="D1730" s="452" t="s">
        <v>24</v>
      </c>
      <c r="F1730" s="454"/>
      <c r="G1730" s="454"/>
      <c r="H1730" s="448"/>
      <c r="I1730" s="448"/>
      <c r="J1730" s="464"/>
      <c r="K1730" s="448"/>
      <c r="L1730" s="448"/>
      <c r="M1730" s="448"/>
      <c r="N1730" s="449"/>
      <c r="O1730" s="439"/>
      <c r="P1730" s="439"/>
      <c r="Q1730" s="439">
        <f t="shared" ref="Q1730:AN1730" si="1260">SUM(Q1714:Q1729)</f>
        <v>-1.3025124578499996</v>
      </c>
      <c r="R1730" s="439">
        <f t="shared" si="1260"/>
        <v>-1.3025124578499996</v>
      </c>
      <c r="S1730" s="439">
        <f t="shared" si="1260"/>
        <v>-1.3025124578499996</v>
      </c>
      <c r="T1730" s="443">
        <f t="shared" si="1260"/>
        <v>-0.65125622892499979</v>
      </c>
      <c r="U1730" s="439">
        <f t="shared" si="1260"/>
        <v>-1.3023803085249994</v>
      </c>
      <c r="V1730" s="439">
        <f t="shared" si="1260"/>
        <v>-1.3022481591999995</v>
      </c>
      <c r="W1730" s="439">
        <f t="shared" si="1260"/>
        <v>-1.3022481591999995</v>
      </c>
      <c r="X1730" s="439">
        <f t="shared" si="1260"/>
        <v>-1.3022481591999995</v>
      </c>
      <c r="Y1730" s="443">
        <f t="shared" si="1260"/>
        <v>-0.65112407959999974</v>
      </c>
      <c r="Z1730" s="439">
        <f t="shared" si="1260"/>
        <v>-1.3022481591999995</v>
      </c>
      <c r="AA1730" s="439">
        <f t="shared" si="1260"/>
        <v>-1.3022481591999995</v>
      </c>
      <c r="AB1730" s="439">
        <f t="shared" si="1260"/>
        <v>-1.3022481591999995</v>
      </c>
      <c r="AC1730" s="439">
        <f t="shared" si="1260"/>
        <v>-1.3022481591999995</v>
      </c>
      <c r="AD1730" s="439">
        <f t="shared" si="1260"/>
        <v>-1.3022481591999995</v>
      </c>
      <c r="AE1730" s="443">
        <f t="shared" si="1260"/>
        <v>-1.3022481591999995</v>
      </c>
      <c r="AF1730" s="439">
        <f t="shared" si="1260"/>
        <v>-1.3022481591999995</v>
      </c>
      <c r="AG1730" s="439">
        <f t="shared" si="1260"/>
        <v>-1.3022481591999995</v>
      </c>
      <c r="AH1730" s="439">
        <f t="shared" si="1260"/>
        <v>-1.3022481591999995</v>
      </c>
      <c r="AI1730" s="440">
        <f t="shared" si="1260"/>
        <v>-1.3022481591999995</v>
      </c>
      <c r="AJ1730" s="443">
        <f t="shared" si="1260"/>
        <v>-1.3022481591999995</v>
      </c>
      <c r="AK1730" s="439">
        <f t="shared" si="1260"/>
        <v>-1.3022481591999995</v>
      </c>
      <c r="AL1730" s="439">
        <f t="shared" si="1260"/>
        <v>-0.82155649419999988</v>
      </c>
      <c r="AM1730" s="439">
        <f t="shared" si="1260"/>
        <v>-0.82155649419999988</v>
      </c>
      <c r="AN1730" s="440">
        <f t="shared" si="1260"/>
        <v>-0.82155649419999988</v>
      </c>
    </row>
    <row r="1731" spans="1:40" outlineLevel="1">
      <c r="A1731" s="732" t="s">
        <v>299</v>
      </c>
      <c r="B1731" s="733"/>
      <c r="C1731" s="881"/>
      <c r="D1731" s="733"/>
      <c r="E1731" s="733"/>
      <c r="F1731" s="733"/>
      <c r="G1731" s="730"/>
      <c r="H1731" s="733"/>
      <c r="I1731" s="730"/>
      <c r="J1731" s="729"/>
      <c r="K1731" s="730"/>
      <c r="L1731" s="730"/>
      <c r="M1731" s="730"/>
      <c r="N1731" s="731"/>
      <c r="O1731" s="730"/>
      <c r="P1731" s="889"/>
      <c r="Q1731" s="730"/>
      <c r="R1731" s="730"/>
      <c r="S1731" s="730"/>
      <c r="T1731" s="729"/>
      <c r="U1731" s="730"/>
      <c r="V1731" s="730"/>
      <c r="W1731" s="730"/>
      <c r="X1731" s="730"/>
      <c r="Y1731" s="729"/>
      <c r="Z1731" s="730"/>
      <c r="AA1731" s="730"/>
      <c r="AB1731" s="730"/>
      <c r="AC1731" s="730"/>
      <c r="AD1731" s="730"/>
      <c r="AE1731" s="729"/>
      <c r="AF1731" s="730"/>
      <c r="AG1731" s="730"/>
      <c r="AH1731" s="730"/>
      <c r="AI1731" s="731"/>
      <c r="AJ1731" s="729"/>
      <c r="AK1731" s="730"/>
      <c r="AL1731" s="730"/>
      <c r="AM1731" s="730"/>
      <c r="AN1731" s="731"/>
    </row>
    <row r="1732" spans="1:40" outlineLevel="2">
      <c r="A1732" s="882">
        <f>ROW()</f>
        <v>1732</v>
      </c>
      <c r="B1732" s="453"/>
      <c r="D1732" s="452" t="s">
        <v>300</v>
      </c>
      <c r="H1732" s="458"/>
      <c r="I1732" s="463"/>
      <c r="J1732" s="27"/>
      <c r="K1732" s="27"/>
      <c r="L1732" s="27"/>
      <c r="M1732" s="27"/>
      <c r="N1732" s="313"/>
      <c r="O1732" s="27"/>
      <c r="P1732" s="27"/>
      <c r="Q1732" s="27"/>
      <c r="R1732" s="27"/>
      <c r="S1732" s="27"/>
      <c r="T1732" s="595"/>
      <c r="U1732" s="27"/>
      <c r="V1732" s="27"/>
      <c r="W1732" s="27"/>
      <c r="X1732" s="27"/>
      <c r="Y1732" s="595"/>
      <c r="Z1732" s="27"/>
      <c r="AA1732" s="27"/>
      <c r="AB1732" s="27"/>
      <c r="AC1732" s="27"/>
      <c r="AD1732" s="27"/>
      <c r="AE1732" s="326"/>
      <c r="AF1732" s="27"/>
      <c r="AG1732" s="27"/>
      <c r="AH1732" s="27"/>
      <c r="AI1732" s="313"/>
      <c r="AJ1732" s="326"/>
      <c r="AK1732" s="27"/>
      <c r="AL1732" s="27"/>
      <c r="AM1732" s="27"/>
      <c r="AN1732" s="313"/>
    </row>
    <row r="1733" spans="1:40" outlineLevel="2">
      <c r="A1733" s="882">
        <f>ROW()</f>
        <v>1733</v>
      </c>
      <c r="B1733" s="453"/>
      <c r="D1733" s="452" t="s">
        <v>301</v>
      </c>
      <c r="H1733" s="458"/>
      <c r="I1733" s="463"/>
      <c r="J1733" s="27"/>
      <c r="K1733" s="27"/>
      <c r="L1733" s="27"/>
      <c r="M1733" s="27"/>
      <c r="N1733" s="313"/>
      <c r="O1733" s="27"/>
      <c r="P1733" s="27"/>
      <c r="Q1733" s="27"/>
      <c r="R1733" s="27"/>
      <c r="S1733" s="27"/>
      <c r="T1733" s="595"/>
      <c r="U1733" s="27"/>
      <c r="V1733" s="27"/>
      <c r="W1733" s="27"/>
      <c r="X1733" s="27"/>
      <c r="Y1733" s="595"/>
      <c r="Z1733" s="27"/>
      <c r="AA1733" s="27"/>
      <c r="AB1733" s="27"/>
      <c r="AC1733" s="27"/>
      <c r="AD1733" s="27"/>
      <c r="AE1733" s="326"/>
      <c r="AF1733" s="27"/>
      <c r="AG1733" s="27"/>
      <c r="AH1733" s="27"/>
      <c r="AI1733" s="313"/>
      <c r="AJ1733" s="326"/>
      <c r="AK1733" s="27"/>
      <c r="AL1733" s="27"/>
      <c r="AM1733" s="27"/>
      <c r="AN1733" s="313"/>
    </row>
    <row r="1734" spans="1:40" outlineLevel="2">
      <c r="A1734" s="882">
        <f>ROW()</f>
        <v>1734</v>
      </c>
      <c r="B1734" s="453"/>
      <c r="D1734" s="452" t="s">
        <v>29</v>
      </c>
      <c r="H1734" s="458"/>
      <c r="I1734" s="463"/>
      <c r="J1734" s="27"/>
      <c r="K1734" s="27"/>
      <c r="L1734" s="27"/>
      <c r="M1734" s="27"/>
      <c r="N1734" s="313"/>
      <c r="O1734" s="27"/>
      <c r="P1734" s="27"/>
      <c r="Q1734" s="27"/>
      <c r="R1734" s="27"/>
      <c r="S1734" s="27"/>
      <c r="T1734" s="595"/>
      <c r="U1734" s="27"/>
      <c r="V1734" s="27"/>
      <c r="W1734" s="27"/>
      <c r="X1734" s="27"/>
      <c r="Y1734" s="595"/>
      <c r="Z1734" s="27"/>
      <c r="AA1734" s="27"/>
      <c r="AB1734" s="27"/>
      <c r="AC1734" s="27"/>
      <c r="AD1734" s="27"/>
      <c r="AE1734" s="326"/>
      <c r="AF1734" s="27"/>
      <c r="AG1734" s="27"/>
      <c r="AH1734" s="27"/>
      <c r="AI1734" s="313"/>
      <c r="AJ1734" s="326"/>
      <c r="AK1734" s="27"/>
      <c r="AL1734" s="27"/>
      <c r="AM1734" s="27"/>
      <c r="AN1734" s="313"/>
    </row>
    <row r="1735" spans="1:40" outlineLevel="2">
      <c r="A1735" s="882">
        <f>ROW()</f>
        <v>1735</v>
      </c>
      <c r="B1735" s="453"/>
      <c r="D1735" s="452" t="s">
        <v>30</v>
      </c>
      <c r="H1735" s="458"/>
      <c r="I1735" s="463"/>
      <c r="J1735" s="27"/>
      <c r="K1735" s="27"/>
      <c r="L1735" s="27"/>
      <c r="M1735" s="27"/>
      <c r="N1735" s="313"/>
      <c r="O1735" s="27"/>
      <c r="P1735" s="27"/>
      <c r="Q1735" s="27"/>
      <c r="R1735" s="27"/>
      <c r="S1735" s="27"/>
      <c r="T1735" s="595"/>
      <c r="U1735" s="27"/>
      <c r="V1735" s="27"/>
      <c r="W1735" s="27"/>
      <c r="X1735" s="27"/>
      <c r="Y1735" s="595"/>
      <c r="Z1735" s="27"/>
      <c r="AA1735" s="27"/>
      <c r="AB1735" s="27"/>
      <c r="AC1735" s="27"/>
      <c r="AD1735" s="27"/>
      <c r="AE1735" s="326"/>
      <c r="AF1735" s="27"/>
      <c r="AG1735" s="27"/>
      <c r="AH1735" s="27"/>
      <c r="AI1735" s="313"/>
      <c r="AJ1735" s="326"/>
      <c r="AK1735" s="27"/>
      <c r="AL1735" s="27"/>
      <c r="AM1735" s="27"/>
      <c r="AN1735" s="313"/>
    </row>
    <row r="1736" spans="1:40" outlineLevel="2">
      <c r="A1736" s="882">
        <f>ROW()</f>
        <v>1736</v>
      </c>
      <c r="B1736" s="453"/>
      <c r="D1736" s="452" t="s">
        <v>31</v>
      </c>
      <c r="H1736" s="458"/>
      <c r="I1736" s="463"/>
      <c r="J1736" s="27"/>
      <c r="K1736" s="27"/>
      <c r="L1736" s="27"/>
      <c r="M1736" s="27"/>
      <c r="N1736" s="313"/>
      <c r="O1736" s="27"/>
      <c r="P1736" s="27"/>
      <c r="Q1736" s="27"/>
      <c r="R1736" s="27"/>
      <c r="S1736" s="27"/>
      <c r="T1736" s="595"/>
      <c r="U1736" s="27"/>
      <c r="V1736" s="27"/>
      <c r="W1736" s="27"/>
      <c r="X1736" s="27"/>
      <c r="Y1736" s="595"/>
      <c r="Z1736" s="27"/>
      <c r="AA1736" s="27"/>
      <c r="AB1736" s="27"/>
      <c r="AC1736" s="27"/>
      <c r="AD1736" s="27"/>
      <c r="AE1736" s="326"/>
      <c r="AF1736" s="27"/>
      <c r="AG1736" s="27"/>
      <c r="AH1736" s="27"/>
      <c r="AI1736" s="313"/>
      <c r="AJ1736" s="326"/>
      <c r="AK1736" s="27"/>
      <c r="AL1736" s="27"/>
      <c r="AM1736" s="27"/>
      <c r="AN1736" s="313"/>
    </row>
    <row r="1737" spans="1:40" outlineLevel="2">
      <c r="A1737" s="882">
        <f>ROW()</f>
        <v>1737</v>
      </c>
      <c r="B1737" s="453"/>
      <c r="D1737" s="452" t="s">
        <v>32</v>
      </c>
      <c r="H1737" s="458"/>
      <c r="I1737" s="463"/>
      <c r="J1737" s="27"/>
      <c r="K1737" s="27"/>
      <c r="L1737" s="27"/>
      <c r="M1737" s="27"/>
      <c r="N1737" s="313"/>
      <c r="O1737" s="27"/>
      <c r="P1737" s="27"/>
      <c r="Q1737" s="27"/>
      <c r="R1737" s="27"/>
      <c r="S1737" s="27"/>
      <c r="T1737" s="595"/>
      <c r="U1737" s="27"/>
      <c r="V1737" s="27"/>
      <c r="W1737" s="27"/>
      <c r="X1737" s="27"/>
      <c r="Y1737" s="595"/>
      <c r="Z1737" s="27"/>
      <c r="AA1737" s="27"/>
      <c r="AB1737" s="27"/>
      <c r="AC1737" s="27"/>
      <c r="AD1737" s="27"/>
      <c r="AE1737" s="326"/>
      <c r="AF1737" s="27"/>
      <c r="AG1737" s="27"/>
      <c r="AH1737" s="27"/>
      <c r="AI1737" s="313"/>
      <c r="AJ1737" s="326"/>
      <c r="AK1737" s="27"/>
      <c r="AL1737" s="27"/>
      <c r="AM1737" s="27"/>
      <c r="AN1737" s="313"/>
    </row>
    <row r="1738" spans="1:40" outlineLevel="2">
      <c r="A1738" s="882">
        <f>ROW()</f>
        <v>1738</v>
      </c>
      <c r="B1738" s="453"/>
      <c r="D1738" s="452" t="s">
        <v>33</v>
      </c>
      <c r="H1738" s="458"/>
      <c r="I1738" s="463"/>
      <c r="J1738" s="27"/>
      <c r="K1738" s="27"/>
      <c r="L1738" s="27"/>
      <c r="M1738" s="27"/>
      <c r="N1738" s="313"/>
      <c r="O1738" s="27"/>
      <c r="P1738" s="27"/>
      <c r="Q1738" s="27"/>
      <c r="R1738" s="27"/>
      <c r="S1738" s="27"/>
      <c r="T1738" s="595"/>
      <c r="U1738" s="27"/>
      <c r="V1738" s="27"/>
      <c r="W1738" s="27"/>
      <c r="X1738" s="27"/>
      <c r="Y1738" s="595"/>
      <c r="Z1738" s="27"/>
      <c r="AA1738" s="27"/>
      <c r="AB1738" s="27"/>
      <c r="AC1738" s="27"/>
      <c r="AD1738" s="27"/>
      <c r="AE1738" s="326"/>
      <c r="AF1738" s="27"/>
      <c r="AG1738" s="27"/>
      <c r="AH1738" s="27"/>
      <c r="AI1738" s="313"/>
      <c r="AJ1738" s="326"/>
      <c r="AK1738" s="27"/>
      <c r="AL1738" s="27"/>
      <c r="AM1738" s="27"/>
      <c r="AN1738" s="313"/>
    </row>
    <row r="1739" spans="1:40" outlineLevel="2">
      <c r="A1739" s="882">
        <f>ROW()</f>
        <v>1739</v>
      </c>
      <c r="B1739" s="453"/>
      <c r="D1739" s="452" t="s">
        <v>27</v>
      </c>
      <c r="H1739" s="458"/>
      <c r="I1739" s="463"/>
      <c r="J1739" s="27"/>
      <c r="K1739" s="27"/>
      <c r="L1739" s="27"/>
      <c r="M1739" s="27"/>
      <c r="N1739" s="313"/>
      <c r="O1739" s="27"/>
      <c r="P1739" s="27"/>
      <c r="Q1739" s="27"/>
      <c r="R1739" s="27"/>
      <c r="S1739" s="27"/>
      <c r="T1739" s="595"/>
      <c r="U1739" s="27"/>
      <c r="V1739" s="27"/>
      <c r="W1739" s="27"/>
      <c r="X1739" s="27"/>
      <c r="Y1739" s="595"/>
      <c r="Z1739" s="27"/>
      <c r="AA1739" s="27"/>
      <c r="AB1739" s="27"/>
      <c r="AC1739" s="27"/>
      <c r="AD1739" s="27"/>
      <c r="AE1739" s="326"/>
      <c r="AF1739" s="27"/>
      <c r="AG1739" s="27"/>
      <c r="AH1739" s="27"/>
      <c r="AI1739" s="313"/>
      <c r="AJ1739" s="326"/>
      <c r="AK1739" s="27"/>
      <c r="AL1739" s="27"/>
      <c r="AM1739" s="27"/>
      <c r="AN1739" s="313"/>
    </row>
    <row r="1740" spans="1:40" outlineLevel="2">
      <c r="A1740" s="882">
        <f>ROW()</f>
        <v>1740</v>
      </c>
      <c r="B1740" s="453"/>
      <c r="D1740" s="452" t="s">
        <v>34</v>
      </c>
      <c r="H1740" s="458"/>
      <c r="I1740" s="463"/>
      <c r="J1740" s="27"/>
      <c r="K1740" s="27"/>
      <c r="L1740" s="27"/>
      <c r="M1740" s="27"/>
      <c r="N1740" s="313"/>
      <c r="O1740" s="27"/>
      <c r="P1740" s="27"/>
      <c r="Q1740" s="27"/>
      <c r="R1740" s="27"/>
      <c r="S1740" s="27"/>
      <c r="T1740" s="595"/>
      <c r="U1740" s="27"/>
      <c r="V1740" s="27"/>
      <c r="W1740" s="27"/>
      <c r="X1740" s="27"/>
      <c r="Y1740" s="595"/>
      <c r="Z1740" s="27"/>
      <c r="AA1740" s="27"/>
      <c r="AB1740" s="27"/>
      <c r="AC1740" s="27"/>
      <c r="AD1740" s="27"/>
      <c r="AE1740" s="326"/>
      <c r="AF1740" s="27"/>
      <c r="AG1740" s="27"/>
      <c r="AH1740" s="27"/>
      <c r="AI1740" s="313"/>
      <c r="AJ1740" s="326"/>
      <c r="AK1740" s="27"/>
      <c r="AL1740" s="27"/>
      <c r="AM1740" s="27"/>
      <c r="AN1740" s="313"/>
    </row>
    <row r="1741" spans="1:40" outlineLevel="2">
      <c r="A1741" s="882">
        <f>ROW()</f>
        <v>1741</v>
      </c>
      <c r="B1741" s="453"/>
      <c r="D1741" s="452" t="s">
        <v>35</v>
      </c>
      <c r="H1741" s="458"/>
      <c r="I1741" s="463"/>
      <c r="J1741" s="27"/>
      <c r="K1741" s="27"/>
      <c r="L1741" s="27"/>
      <c r="M1741" s="27"/>
      <c r="N1741" s="313"/>
      <c r="O1741" s="27"/>
      <c r="P1741" s="27"/>
      <c r="Q1741" s="27"/>
      <c r="R1741" s="27"/>
      <c r="S1741" s="27"/>
      <c r="T1741" s="595"/>
      <c r="U1741" s="27"/>
      <c r="V1741" s="27"/>
      <c r="W1741" s="27"/>
      <c r="X1741" s="27"/>
      <c r="Y1741" s="595"/>
      <c r="Z1741" s="27"/>
      <c r="AA1741" s="27"/>
      <c r="AB1741" s="27"/>
      <c r="AC1741" s="27"/>
      <c r="AD1741" s="27"/>
      <c r="AE1741" s="326"/>
      <c r="AF1741" s="27"/>
      <c r="AG1741" s="27"/>
      <c r="AH1741" s="27"/>
      <c r="AI1741" s="313"/>
      <c r="AJ1741" s="326"/>
      <c r="AK1741" s="27"/>
      <c r="AL1741" s="27"/>
      <c r="AM1741" s="27"/>
      <c r="AN1741" s="313"/>
    </row>
    <row r="1742" spans="1:40" outlineLevel="2">
      <c r="A1742" s="882">
        <f>ROW()</f>
        <v>1742</v>
      </c>
      <c r="B1742" s="453"/>
      <c r="D1742" s="452" t="s">
        <v>302</v>
      </c>
      <c r="H1742" s="458"/>
      <c r="I1742" s="463"/>
      <c r="J1742" s="27"/>
      <c r="K1742" s="27"/>
      <c r="L1742" s="27"/>
      <c r="M1742" s="27"/>
      <c r="N1742" s="313"/>
      <c r="O1742" s="27"/>
      <c r="P1742" s="27"/>
      <c r="Q1742" s="27"/>
      <c r="R1742" s="27"/>
      <c r="S1742" s="27"/>
      <c r="T1742" s="595"/>
      <c r="U1742" s="27"/>
      <c r="V1742" s="27"/>
      <c r="W1742" s="27"/>
      <c r="X1742" s="27"/>
      <c r="Y1742" s="595"/>
      <c r="Z1742" s="27"/>
      <c r="AA1742" s="27"/>
      <c r="AB1742" s="27"/>
      <c r="AC1742" s="27"/>
      <c r="AD1742" s="27"/>
      <c r="AE1742" s="326"/>
      <c r="AF1742" s="27"/>
      <c r="AG1742" s="27"/>
      <c r="AH1742" s="27"/>
      <c r="AI1742" s="313"/>
      <c r="AJ1742" s="326"/>
      <c r="AK1742" s="27"/>
      <c r="AL1742" s="27"/>
      <c r="AM1742" s="27"/>
      <c r="AN1742" s="313"/>
    </row>
    <row r="1743" spans="1:40" outlineLevel="2">
      <c r="A1743" s="882">
        <f>ROW()</f>
        <v>1743</v>
      </c>
      <c r="B1743" s="453"/>
      <c r="D1743" s="452" t="s">
        <v>36</v>
      </c>
      <c r="H1743" s="458"/>
      <c r="I1743" s="463"/>
      <c r="J1743" s="27"/>
      <c r="K1743" s="27"/>
      <c r="L1743" s="27"/>
      <c r="M1743" s="27"/>
      <c r="N1743" s="313"/>
      <c r="O1743" s="27"/>
      <c r="P1743" s="27"/>
      <c r="Q1743" s="27"/>
      <c r="R1743" s="27"/>
      <c r="S1743" s="27"/>
      <c r="T1743" s="595"/>
      <c r="U1743" s="27"/>
      <c r="V1743" s="27"/>
      <c r="W1743" s="27"/>
      <c r="X1743" s="27"/>
      <c r="Y1743" s="595"/>
      <c r="Z1743" s="27"/>
      <c r="AA1743" s="27"/>
      <c r="AB1743" s="27"/>
      <c r="AC1743" s="27"/>
      <c r="AD1743" s="27"/>
      <c r="AE1743" s="326"/>
      <c r="AF1743" s="27"/>
      <c r="AG1743" s="27"/>
      <c r="AH1743" s="27"/>
      <c r="AI1743" s="313"/>
      <c r="AJ1743" s="326"/>
      <c r="AK1743" s="27"/>
      <c r="AL1743" s="27"/>
      <c r="AM1743" s="27"/>
      <c r="AN1743" s="313"/>
    </row>
    <row r="1744" spans="1:40" outlineLevel="2">
      <c r="A1744" s="882">
        <f>ROW()</f>
        <v>1744</v>
      </c>
      <c r="B1744" s="453"/>
      <c r="D1744" s="452" t="s">
        <v>583</v>
      </c>
      <c r="H1744" s="458"/>
      <c r="I1744" s="463"/>
      <c r="J1744" s="27"/>
      <c r="K1744" s="27"/>
      <c r="L1744" s="27"/>
      <c r="M1744" s="27"/>
      <c r="N1744" s="313"/>
      <c r="O1744" s="27"/>
      <c r="P1744" s="27"/>
      <c r="Q1744" s="27"/>
      <c r="R1744" s="27"/>
      <c r="S1744" s="27"/>
      <c r="T1744" s="595"/>
      <c r="U1744" s="27"/>
      <c r="V1744" s="27"/>
      <c r="W1744" s="27"/>
      <c r="X1744" s="27"/>
      <c r="Y1744" s="595"/>
      <c r="Z1744" s="27"/>
      <c r="AA1744" s="27"/>
      <c r="AB1744" s="27"/>
      <c r="AC1744" s="27"/>
      <c r="AD1744" s="27"/>
      <c r="AE1744" s="326"/>
      <c r="AF1744" s="27"/>
      <c r="AG1744" s="27"/>
      <c r="AH1744" s="27"/>
      <c r="AI1744" s="313"/>
      <c r="AJ1744" s="326"/>
      <c r="AK1744" s="27"/>
      <c r="AL1744" s="27"/>
      <c r="AM1744" s="27"/>
      <c r="AN1744" s="313"/>
    </row>
    <row r="1745" spans="1:40" outlineLevel="2">
      <c r="A1745" s="882">
        <f>ROW()</f>
        <v>1745</v>
      </c>
      <c r="B1745" s="453"/>
      <c r="D1745" s="452" t="s">
        <v>81</v>
      </c>
      <c r="H1745" s="458"/>
      <c r="I1745" s="463"/>
      <c r="J1745" s="27"/>
      <c r="K1745" s="27"/>
      <c r="L1745" s="27"/>
      <c r="M1745" s="27"/>
      <c r="N1745" s="313"/>
      <c r="O1745" s="27"/>
      <c r="P1745" s="27"/>
      <c r="Q1745" s="27"/>
      <c r="R1745" s="27"/>
      <c r="S1745" s="27"/>
      <c r="T1745" s="595"/>
      <c r="U1745" s="27"/>
      <c r="V1745" s="27"/>
      <c r="W1745" s="27"/>
      <c r="X1745" s="27"/>
      <c r="Y1745" s="595"/>
      <c r="Z1745" s="27"/>
      <c r="AA1745" s="27"/>
      <c r="AB1745" s="27"/>
      <c r="AC1745" s="27"/>
      <c r="AD1745" s="27"/>
      <c r="AE1745" s="326"/>
      <c r="AF1745" s="27"/>
      <c r="AG1745" s="27"/>
      <c r="AH1745" s="27"/>
      <c r="AI1745" s="313"/>
      <c r="AJ1745" s="326"/>
      <c r="AK1745" s="27"/>
      <c r="AL1745" s="27"/>
      <c r="AM1745" s="27"/>
      <c r="AN1745" s="313"/>
    </row>
    <row r="1746" spans="1:40" outlineLevel="2">
      <c r="A1746" s="882">
        <f>ROW()</f>
        <v>1746</v>
      </c>
      <c r="B1746" s="453"/>
      <c r="D1746" s="452" t="s">
        <v>28</v>
      </c>
      <c r="H1746" s="458"/>
      <c r="I1746" s="463"/>
      <c r="J1746" s="27"/>
      <c r="K1746" s="27"/>
      <c r="L1746" s="27"/>
      <c r="M1746" s="27"/>
      <c r="N1746" s="313"/>
      <c r="O1746" s="27"/>
      <c r="P1746" s="27"/>
      <c r="Q1746" s="27"/>
      <c r="R1746" s="27"/>
      <c r="S1746" s="27"/>
      <c r="T1746" s="595"/>
      <c r="U1746" s="27"/>
      <c r="V1746" s="27"/>
      <c r="W1746" s="27"/>
      <c r="X1746" s="27"/>
      <c r="Y1746" s="595"/>
      <c r="Z1746" s="27"/>
      <c r="AA1746" s="27"/>
      <c r="AB1746" s="27"/>
      <c r="AC1746" s="27"/>
      <c r="AD1746" s="27"/>
      <c r="AE1746" s="326"/>
      <c r="AF1746" s="27"/>
      <c r="AG1746" s="27"/>
      <c r="AH1746" s="27"/>
      <c r="AI1746" s="313"/>
      <c r="AJ1746" s="326"/>
      <c r="AK1746" s="27"/>
      <c r="AL1746" s="27"/>
      <c r="AM1746" s="27"/>
      <c r="AN1746" s="313"/>
    </row>
    <row r="1747" spans="1:40" outlineLevel="2">
      <c r="A1747" s="882">
        <f>ROW()</f>
        <v>1747</v>
      </c>
      <c r="B1747" s="453"/>
      <c r="D1747" s="456" t="s">
        <v>443</v>
      </c>
      <c r="E1747" s="456"/>
      <c r="F1747" s="456"/>
      <c r="G1747" s="456"/>
      <c r="H1747" s="460"/>
      <c r="I1747" s="465"/>
      <c r="J1747" s="159"/>
      <c r="K1747" s="159"/>
      <c r="L1747" s="159"/>
      <c r="M1747" s="159"/>
      <c r="N1747" s="339"/>
      <c r="O1747" s="159"/>
      <c r="P1747" s="159"/>
      <c r="Q1747" s="159"/>
      <c r="R1747" s="159"/>
      <c r="S1747" s="159"/>
      <c r="T1747" s="597"/>
      <c r="U1747" s="159"/>
      <c r="V1747" s="159"/>
      <c r="W1747" s="159"/>
      <c r="X1747" s="159"/>
      <c r="Y1747" s="629"/>
      <c r="Z1747" s="159"/>
      <c r="AA1747" s="159"/>
      <c r="AB1747" s="159"/>
      <c r="AC1747" s="159"/>
      <c r="AD1747" s="159"/>
      <c r="AE1747" s="341"/>
      <c r="AF1747" s="159"/>
      <c r="AG1747" s="159"/>
      <c r="AH1747" s="159"/>
      <c r="AI1747" s="339"/>
      <c r="AJ1747" s="341"/>
      <c r="AK1747" s="159"/>
      <c r="AL1747" s="159"/>
      <c r="AM1747" s="159"/>
      <c r="AN1747" s="339"/>
    </row>
    <row r="1748" spans="1:40" outlineLevel="2">
      <c r="A1748" s="882">
        <f>ROW()</f>
        <v>1748</v>
      </c>
      <c r="B1748" s="453"/>
      <c r="D1748" s="452" t="s">
        <v>24</v>
      </c>
      <c r="F1748" s="454"/>
      <c r="G1748" s="454"/>
      <c r="H1748" s="448"/>
      <c r="I1748" s="449"/>
      <c r="J1748" s="439"/>
      <c r="K1748" s="439"/>
      <c r="L1748" s="439"/>
      <c r="M1748" s="439"/>
      <c r="N1748" s="440"/>
      <c r="O1748" s="439"/>
      <c r="P1748" s="439"/>
      <c r="Q1748" s="439"/>
      <c r="R1748" s="439"/>
      <c r="S1748" s="439"/>
      <c r="T1748" s="443"/>
      <c r="U1748" s="439"/>
      <c r="V1748" s="439"/>
      <c r="W1748" s="439"/>
      <c r="X1748" s="439"/>
      <c r="Y1748" s="443"/>
      <c r="Z1748" s="439"/>
      <c r="AA1748" s="439"/>
      <c r="AB1748" s="439"/>
      <c r="AC1748" s="439"/>
      <c r="AD1748" s="439"/>
      <c r="AE1748" s="443"/>
      <c r="AF1748" s="439"/>
      <c r="AG1748" s="439"/>
      <c r="AH1748" s="439"/>
      <c r="AI1748" s="440"/>
      <c r="AJ1748" s="443"/>
      <c r="AK1748" s="439"/>
      <c r="AL1748" s="439"/>
      <c r="AM1748" s="439"/>
      <c r="AN1748" s="440"/>
    </row>
    <row r="1749" spans="1:40" outlineLevel="1">
      <c r="A1749" s="732" t="s">
        <v>68</v>
      </c>
      <c r="B1749" s="733"/>
      <c r="C1749" s="881"/>
      <c r="D1749" s="733"/>
      <c r="E1749" s="733"/>
      <c r="F1749" s="733"/>
      <c r="G1749" s="730"/>
      <c r="H1749" s="733"/>
      <c r="I1749" s="730"/>
      <c r="J1749" s="729"/>
      <c r="K1749" s="730"/>
      <c r="L1749" s="730"/>
      <c r="M1749" s="730"/>
      <c r="N1749" s="731"/>
      <c r="O1749" s="730"/>
      <c r="P1749" s="730"/>
      <c r="Q1749" s="730"/>
      <c r="R1749" s="730"/>
      <c r="S1749" s="730"/>
      <c r="T1749" s="729"/>
      <c r="U1749" s="730"/>
      <c r="V1749" s="730"/>
      <c r="W1749" s="730"/>
      <c r="X1749" s="730"/>
      <c r="Y1749" s="729"/>
      <c r="Z1749" s="730"/>
      <c r="AA1749" s="730"/>
      <c r="AB1749" s="730"/>
      <c r="AC1749" s="730"/>
      <c r="AD1749" s="730"/>
      <c r="AE1749" s="729"/>
      <c r="AF1749" s="730"/>
      <c r="AG1749" s="730"/>
      <c r="AH1749" s="730"/>
      <c r="AI1749" s="731"/>
      <c r="AJ1749" s="729"/>
      <c r="AK1749" s="730"/>
      <c r="AL1749" s="730"/>
      <c r="AM1749" s="730"/>
      <c r="AN1749" s="731"/>
    </row>
    <row r="1750" spans="1:40" outlineLevel="2">
      <c r="A1750" s="882">
        <f>ROW()</f>
        <v>1750</v>
      </c>
      <c r="B1750" s="453"/>
      <c r="D1750" s="452" t="s">
        <v>300</v>
      </c>
      <c r="E1750" s="438"/>
      <c r="F1750" s="438"/>
      <c r="G1750" s="438"/>
      <c r="H1750" s="439"/>
      <c r="I1750" s="439"/>
      <c r="J1750" s="443"/>
      <c r="K1750" s="439"/>
      <c r="L1750" s="439"/>
      <c r="M1750" s="439"/>
      <c r="N1750" s="440"/>
      <c r="O1750" s="439"/>
      <c r="P1750" s="439"/>
      <c r="Q1750" s="439"/>
      <c r="R1750" s="439"/>
      <c r="S1750" s="439"/>
      <c r="T1750" s="443"/>
      <c r="U1750" s="439"/>
      <c r="V1750" s="439"/>
      <c r="W1750" s="439"/>
      <c r="X1750" s="439"/>
      <c r="Y1750" s="443"/>
      <c r="Z1750" s="439"/>
      <c r="AA1750" s="439"/>
      <c r="AB1750" s="439"/>
      <c r="AC1750" s="439"/>
      <c r="AD1750" s="439"/>
      <c r="AE1750" s="443"/>
      <c r="AF1750" s="439"/>
      <c r="AG1750" s="439"/>
      <c r="AH1750" s="439"/>
      <c r="AI1750" s="440"/>
      <c r="AJ1750" s="443"/>
      <c r="AK1750" s="439"/>
      <c r="AL1750" s="439"/>
      <c r="AM1750" s="439"/>
      <c r="AN1750" s="440"/>
    </row>
    <row r="1751" spans="1:40" outlineLevel="2">
      <c r="A1751" s="882">
        <f>ROW()</f>
        <v>1751</v>
      </c>
      <c r="B1751" s="453"/>
      <c r="D1751" s="452" t="s">
        <v>301</v>
      </c>
      <c r="E1751" s="438"/>
      <c r="F1751" s="438"/>
      <c r="G1751" s="438"/>
      <c r="H1751" s="439"/>
      <c r="I1751" s="439"/>
      <c r="J1751" s="443"/>
      <c r="K1751" s="439"/>
      <c r="L1751" s="439"/>
      <c r="M1751" s="439"/>
      <c r="N1751" s="440"/>
      <c r="O1751" s="439"/>
      <c r="P1751" s="439"/>
      <c r="Q1751" s="439"/>
      <c r="R1751" s="439"/>
      <c r="S1751" s="439"/>
      <c r="T1751" s="443"/>
      <c r="U1751" s="439"/>
      <c r="V1751" s="439"/>
      <c r="W1751" s="439"/>
      <c r="X1751" s="439"/>
      <c r="Y1751" s="443"/>
      <c r="Z1751" s="439"/>
      <c r="AA1751" s="439"/>
      <c r="AB1751" s="439"/>
      <c r="AC1751" s="439"/>
      <c r="AD1751" s="439"/>
      <c r="AE1751" s="443"/>
      <c r="AF1751" s="439"/>
      <c r="AG1751" s="439"/>
      <c r="AH1751" s="439"/>
      <c r="AI1751" s="440"/>
      <c r="AJ1751" s="443"/>
      <c r="AK1751" s="439"/>
      <c r="AL1751" s="439"/>
      <c r="AM1751" s="439"/>
      <c r="AN1751" s="440"/>
    </row>
    <row r="1752" spans="1:40" outlineLevel="2">
      <c r="A1752" s="882">
        <f>ROW()</f>
        <v>1752</v>
      </c>
      <c r="B1752" s="453"/>
      <c r="D1752" s="452" t="s">
        <v>29</v>
      </c>
      <c r="E1752" s="438"/>
      <c r="F1752" s="438"/>
      <c r="G1752" s="438"/>
      <c r="H1752" s="439"/>
      <c r="I1752" s="439"/>
      <c r="J1752" s="443"/>
      <c r="K1752" s="439"/>
      <c r="L1752" s="439"/>
      <c r="M1752" s="439"/>
      <c r="N1752" s="440"/>
      <c r="O1752" s="439"/>
      <c r="P1752" s="439"/>
      <c r="Q1752" s="439"/>
      <c r="R1752" s="439"/>
      <c r="S1752" s="439"/>
      <c r="T1752" s="443"/>
      <c r="U1752" s="439"/>
      <c r="V1752" s="439"/>
      <c r="W1752" s="439"/>
      <c r="X1752" s="439"/>
      <c r="Y1752" s="443"/>
      <c r="Z1752" s="439"/>
      <c r="AA1752" s="439"/>
      <c r="AB1752" s="439"/>
      <c r="AC1752" s="439"/>
      <c r="AD1752" s="439"/>
      <c r="AE1752" s="443"/>
      <c r="AF1752" s="439"/>
      <c r="AG1752" s="439"/>
      <c r="AH1752" s="439"/>
      <c r="AI1752" s="440"/>
      <c r="AJ1752" s="443"/>
      <c r="AK1752" s="439"/>
      <c r="AL1752" s="439"/>
      <c r="AM1752" s="439"/>
      <c r="AN1752" s="440"/>
    </row>
    <row r="1753" spans="1:40" outlineLevel="2">
      <c r="A1753" s="882">
        <f>ROW()</f>
        <v>1753</v>
      </c>
      <c r="B1753" s="453"/>
      <c r="D1753" s="452" t="s">
        <v>30</v>
      </c>
      <c r="E1753" s="438"/>
      <c r="F1753" s="438"/>
      <c r="G1753" s="438"/>
      <c r="H1753" s="439"/>
      <c r="I1753" s="439"/>
      <c r="J1753" s="443"/>
      <c r="K1753" s="439"/>
      <c r="L1753" s="439"/>
      <c r="M1753" s="439"/>
      <c r="N1753" s="440"/>
      <c r="O1753" s="439"/>
      <c r="P1753" s="439"/>
      <c r="Q1753" s="439"/>
      <c r="R1753" s="439"/>
      <c r="S1753" s="439"/>
      <c r="T1753" s="443"/>
      <c r="U1753" s="439"/>
      <c r="V1753" s="439"/>
      <c r="W1753" s="439"/>
      <c r="X1753" s="439"/>
      <c r="Y1753" s="443"/>
      <c r="Z1753" s="439"/>
      <c r="AA1753" s="439"/>
      <c r="AB1753" s="439"/>
      <c r="AC1753" s="439"/>
      <c r="AD1753" s="439"/>
      <c r="AE1753" s="443"/>
      <c r="AF1753" s="439"/>
      <c r="AG1753" s="439"/>
      <c r="AH1753" s="439"/>
      <c r="AI1753" s="440"/>
      <c r="AJ1753" s="443"/>
      <c r="AK1753" s="439"/>
      <c r="AL1753" s="439"/>
      <c r="AM1753" s="439"/>
      <c r="AN1753" s="440"/>
    </row>
    <row r="1754" spans="1:40" outlineLevel="2">
      <c r="A1754" s="882">
        <f>ROW()</f>
        <v>1754</v>
      </c>
      <c r="B1754" s="453"/>
      <c r="D1754" s="452" t="s">
        <v>31</v>
      </c>
      <c r="E1754" s="438"/>
      <c r="F1754" s="438"/>
      <c r="G1754" s="438"/>
      <c r="H1754" s="439"/>
      <c r="I1754" s="439"/>
      <c r="J1754" s="443"/>
      <c r="K1754" s="439"/>
      <c r="L1754" s="439"/>
      <c r="M1754" s="439"/>
      <c r="N1754" s="440"/>
      <c r="O1754" s="439"/>
      <c r="P1754" s="439"/>
      <c r="Q1754" s="439"/>
      <c r="R1754" s="439"/>
      <c r="S1754" s="439"/>
      <c r="T1754" s="443"/>
      <c r="U1754" s="439"/>
      <c r="V1754" s="439"/>
      <c r="W1754" s="439"/>
      <c r="X1754" s="439"/>
      <c r="Y1754" s="443"/>
      <c r="Z1754" s="439"/>
      <c r="AA1754" s="439"/>
      <c r="AB1754" s="439"/>
      <c r="AC1754" s="439"/>
      <c r="AD1754" s="439"/>
      <c r="AE1754" s="443"/>
      <c r="AF1754" s="439"/>
      <c r="AG1754" s="439"/>
      <c r="AH1754" s="439"/>
      <c r="AI1754" s="440"/>
      <c r="AJ1754" s="443"/>
      <c r="AK1754" s="439"/>
      <c r="AL1754" s="439"/>
      <c r="AM1754" s="439"/>
      <c r="AN1754" s="440"/>
    </row>
    <row r="1755" spans="1:40" outlineLevel="2">
      <c r="A1755" s="882">
        <f>ROW()</f>
        <v>1755</v>
      </c>
      <c r="B1755" s="453"/>
      <c r="D1755" s="452" t="s">
        <v>32</v>
      </c>
      <c r="E1755" s="438"/>
      <c r="F1755" s="438"/>
      <c r="G1755" s="438"/>
      <c r="H1755" s="439"/>
      <c r="I1755" s="439"/>
      <c r="J1755" s="443"/>
      <c r="K1755" s="439"/>
      <c r="L1755" s="439"/>
      <c r="M1755" s="439"/>
      <c r="N1755" s="440"/>
      <c r="O1755" s="439"/>
      <c r="P1755" s="439"/>
      <c r="Q1755" s="439"/>
      <c r="R1755" s="439"/>
      <c r="S1755" s="439"/>
      <c r="T1755" s="443"/>
      <c r="U1755" s="439"/>
      <c r="V1755" s="439"/>
      <c r="W1755" s="439"/>
      <c r="X1755" s="439"/>
      <c r="Y1755" s="443"/>
      <c r="Z1755" s="439"/>
      <c r="AA1755" s="439"/>
      <c r="AB1755" s="439"/>
      <c r="AC1755" s="439"/>
      <c r="AD1755" s="439"/>
      <c r="AE1755" s="443"/>
      <c r="AF1755" s="439"/>
      <c r="AG1755" s="439"/>
      <c r="AH1755" s="439"/>
      <c r="AI1755" s="440"/>
      <c r="AJ1755" s="443"/>
      <c r="AK1755" s="439"/>
      <c r="AL1755" s="439"/>
      <c r="AM1755" s="439"/>
      <c r="AN1755" s="440"/>
    </row>
    <row r="1756" spans="1:40" outlineLevel="2">
      <c r="A1756" s="882">
        <f>ROW()</f>
        <v>1756</v>
      </c>
      <c r="B1756" s="453"/>
      <c r="D1756" s="452" t="s">
        <v>33</v>
      </c>
      <c r="E1756" s="438"/>
      <c r="F1756" s="438"/>
      <c r="G1756" s="438"/>
      <c r="H1756" s="439"/>
      <c r="I1756" s="439"/>
      <c r="J1756" s="443"/>
      <c r="K1756" s="439"/>
      <c r="L1756" s="439"/>
      <c r="M1756" s="439"/>
      <c r="N1756" s="440"/>
      <c r="O1756" s="439"/>
      <c r="P1756" s="439"/>
      <c r="Q1756" s="439"/>
      <c r="R1756" s="439"/>
      <c r="S1756" s="439"/>
      <c r="T1756" s="443"/>
      <c r="U1756" s="439"/>
      <c r="V1756" s="439"/>
      <c r="W1756" s="439"/>
      <c r="X1756" s="439"/>
      <c r="Y1756" s="443"/>
      <c r="Z1756" s="439"/>
      <c r="AA1756" s="439"/>
      <c r="AB1756" s="439"/>
      <c r="AC1756" s="439"/>
      <c r="AD1756" s="439"/>
      <c r="AE1756" s="443"/>
      <c r="AF1756" s="439"/>
      <c r="AG1756" s="439"/>
      <c r="AH1756" s="439"/>
      <c r="AI1756" s="440"/>
      <c r="AJ1756" s="443"/>
      <c r="AK1756" s="439"/>
      <c r="AL1756" s="439"/>
      <c r="AM1756" s="439"/>
      <c r="AN1756" s="440"/>
    </row>
    <row r="1757" spans="1:40" outlineLevel="2">
      <c r="A1757" s="882">
        <f>ROW()</f>
        <v>1757</v>
      </c>
      <c r="B1757" s="453"/>
      <c r="D1757" s="452" t="s">
        <v>27</v>
      </c>
      <c r="E1757" s="438"/>
      <c r="F1757" s="438"/>
      <c r="G1757" s="438"/>
      <c r="H1757" s="439"/>
      <c r="I1757" s="439"/>
      <c r="J1757" s="443"/>
      <c r="K1757" s="439"/>
      <c r="L1757" s="439"/>
      <c r="M1757" s="439"/>
      <c r="N1757" s="440"/>
      <c r="O1757" s="439"/>
      <c r="P1757" s="439"/>
      <c r="Q1757" s="439"/>
      <c r="R1757" s="439"/>
      <c r="S1757" s="439"/>
      <c r="T1757" s="443"/>
      <c r="U1757" s="439"/>
      <c r="V1757" s="439"/>
      <c r="W1757" s="439"/>
      <c r="X1757" s="439"/>
      <c r="Y1757" s="443"/>
      <c r="Z1757" s="439"/>
      <c r="AA1757" s="439"/>
      <c r="AB1757" s="439"/>
      <c r="AC1757" s="439"/>
      <c r="AD1757" s="439"/>
      <c r="AE1757" s="443"/>
      <c r="AF1757" s="439"/>
      <c r="AG1757" s="439"/>
      <c r="AH1757" s="439"/>
      <c r="AI1757" s="440"/>
      <c r="AJ1757" s="443"/>
      <c r="AK1757" s="439"/>
      <c r="AL1757" s="439"/>
      <c r="AM1757" s="439"/>
      <c r="AN1757" s="440"/>
    </row>
    <row r="1758" spans="1:40" outlineLevel="2">
      <c r="A1758" s="882">
        <f>ROW()</f>
        <v>1758</v>
      </c>
      <c r="B1758" s="453"/>
      <c r="D1758" s="452" t="s">
        <v>34</v>
      </c>
      <c r="E1758" s="438"/>
      <c r="F1758" s="438"/>
      <c r="G1758" s="438"/>
      <c r="H1758" s="439"/>
      <c r="I1758" s="439"/>
      <c r="J1758" s="443"/>
      <c r="K1758" s="439"/>
      <c r="L1758" s="439"/>
      <c r="M1758" s="439"/>
      <c r="N1758" s="440"/>
      <c r="O1758" s="439"/>
      <c r="P1758" s="439"/>
      <c r="Q1758" s="439"/>
      <c r="R1758" s="439"/>
      <c r="S1758" s="439"/>
      <c r="T1758" s="443"/>
      <c r="U1758" s="439"/>
      <c r="V1758" s="439"/>
      <c r="W1758" s="439"/>
      <c r="X1758" s="439"/>
      <c r="Y1758" s="443"/>
      <c r="Z1758" s="439"/>
      <c r="AA1758" s="439"/>
      <c r="AB1758" s="439"/>
      <c r="AC1758" s="439"/>
      <c r="AD1758" s="439"/>
      <c r="AE1758" s="443"/>
      <c r="AF1758" s="439"/>
      <c r="AG1758" s="439"/>
      <c r="AH1758" s="439"/>
      <c r="AI1758" s="440"/>
      <c r="AJ1758" s="443"/>
      <c r="AK1758" s="439"/>
      <c r="AL1758" s="439"/>
      <c r="AM1758" s="439"/>
      <c r="AN1758" s="440"/>
    </row>
    <row r="1759" spans="1:40" outlineLevel="2">
      <c r="A1759" s="882">
        <f>ROW()</f>
        <v>1759</v>
      </c>
      <c r="B1759" s="453"/>
      <c r="D1759" s="452" t="s">
        <v>35</v>
      </c>
      <c r="E1759" s="438"/>
      <c r="F1759" s="438"/>
      <c r="G1759" s="438"/>
      <c r="H1759" s="439"/>
      <c r="I1759" s="439"/>
      <c r="J1759" s="443"/>
      <c r="K1759" s="439"/>
      <c r="L1759" s="439"/>
      <c r="M1759" s="439"/>
      <c r="N1759" s="440"/>
      <c r="O1759" s="439"/>
      <c r="P1759" s="439"/>
      <c r="Q1759" s="439"/>
      <c r="R1759" s="439"/>
      <c r="S1759" s="439"/>
      <c r="T1759" s="443"/>
      <c r="U1759" s="439"/>
      <c r="V1759" s="439"/>
      <c r="W1759" s="439"/>
      <c r="X1759" s="439"/>
      <c r="Y1759" s="443"/>
      <c r="Z1759" s="439"/>
      <c r="AA1759" s="439"/>
      <c r="AB1759" s="439"/>
      <c r="AC1759" s="439"/>
      <c r="AD1759" s="439"/>
      <c r="AE1759" s="443"/>
      <c r="AF1759" s="439"/>
      <c r="AG1759" s="439"/>
      <c r="AH1759" s="439"/>
      <c r="AI1759" s="440"/>
      <c r="AJ1759" s="443"/>
      <c r="AK1759" s="439"/>
      <c r="AL1759" s="439"/>
      <c r="AM1759" s="439"/>
      <c r="AN1759" s="440"/>
    </row>
    <row r="1760" spans="1:40" outlineLevel="2">
      <c r="A1760" s="882">
        <f>ROW()</f>
        <v>1760</v>
      </c>
      <c r="B1760" s="453"/>
      <c r="D1760" s="452" t="s">
        <v>302</v>
      </c>
      <c r="E1760" s="438"/>
      <c r="F1760" s="438"/>
      <c r="G1760" s="438"/>
      <c r="H1760" s="439"/>
      <c r="I1760" s="439"/>
      <c r="J1760" s="443"/>
      <c r="K1760" s="439"/>
      <c r="L1760" s="439"/>
      <c r="M1760" s="439"/>
      <c r="N1760" s="440"/>
      <c r="O1760" s="439"/>
      <c r="P1760" s="439"/>
      <c r="Q1760" s="439"/>
      <c r="R1760" s="439"/>
      <c r="S1760" s="439"/>
      <c r="T1760" s="443"/>
      <c r="U1760" s="439"/>
      <c r="V1760" s="439"/>
      <c r="W1760" s="439"/>
      <c r="X1760" s="439"/>
      <c r="Y1760" s="443"/>
      <c r="Z1760" s="439"/>
      <c r="AA1760" s="439"/>
      <c r="AB1760" s="439"/>
      <c r="AC1760" s="439"/>
      <c r="AD1760" s="439"/>
      <c r="AE1760" s="443"/>
      <c r="AF1760" s="439"/>
      <c r="AG1760" s="439"/>
      <c r="AH1760" s="439"/>
      <c r="AI1760" s="440"/>
      <c r="AJ1760" s="443"/>
      <c r="AK1760" s="439"/>
      <c r="AL1760" s="439"/>
      <c r="AM1760" s="439"/>
      <c r="AN1760" s="440"/>
    </row>
    <row r="1761" spans="1:40" outlineLevel="2">
      <c r="A1761" s="882">
        <f>ROW()</f>
        <v>1761</v>
      </c>
      <c r="B1761" s="453"/>
      <c r="D1761" s="452" t="s">
        <v>36</v>
      </c>
      <c r="E1761" s="438"/>
      <c r="F1761" s="438"/>
      <c r="G1761" s="438"/>
      <c r="H1761" s="439"/>
      <c r="I1761" s="439"/>
      <c r="J1761" s="443"/>
      <c r="K1761" s="439"/>
      <c r="L1761" s="439"/>
      <c r="M1761" s="439"/>
      <c r="N1761" s="440"/>
      <c r="O1761" s="439"/>
      <c r="P1761" s="439"/>
      <c r="Q1761" s="439"/>
      <c r="R1761" s="439"/>
      <c r="S1761" s="439"/>
      <c r="T1761" s="443"/>
      <c r="U1761" s="439"/>
      <c r="V1761" s="439"/>
      <c r="W1761" s="439"/>
      <c r="X1761" s="439"/>
      <c r="Y1761" s="443"/>
      <c r="Z1761" s="439"/>
      <c r="AA1761" s="439"/>
      <c r="AB1761" s="439"/>
      <c r="AC1761" s="439"/>
      <c r="AD1761" s="439"/>
      <c r="AE1761" s="443"/>
      <c r="AF1761" s="439"/>
      <c r="AG1761" s="439"/>
      <c r="AH1761" s="439"/>
      <c r="AI1761" s="440"/>
      <c r="AJ1761" s="443"/>
      <c r="AK1761" s="439"/>
      <c r="AL1761" s="439"/>
      <c r="AM1761" s="439"/>
      <c r="AN1761" s="440"/>
    </row>
    <row r="1762" spans="1:40" outlineLevel="2">
      <c r="A1762" s="882">
        <f>ROW()</f>
        <v>1762</v>
      </c>
      <c r="B1762" s="453"/>
      <c r="D1762" s="452" t="s">
        <v>583</v>
      </c>
      <c r="E1762" s="438"/>
      <c r="F1762" s="438"/>
      <c r="G1762" s="438"/>
      <c r="H1762" s="439"/>
      <c r="I1762" s="439"/>
      <c r="J1762" s="443"/>
      <c r="K1762" s="439"/>
      <c r="L1762" s="439"/>
      <c r="M1762" s="439"/>
      <c r="N1762" s="440"/>
      <c r="O1762" s="439"/>
      <c r="P1762" s="439"/>
      <c r="Q1762" s="439"/>
      <c r="R1762" s="439"/>
      <c r="S1762" s="439"/>
      <c r="T1762" s="443"/>
      <c r="U1762" s="439"/>
      <c r="V1762" s="439"/>
      <c r="W1762" s="439"/>
      <c r="X1762" s="439"/>
      <c r="Y1762" s="443"/>
      <c r="Z1762" s="439"/>
      <c r="AA1762" s="439"/>
      <c r="AB1762" s="439"/>
      <c r="AC1762" s="439"/>
      <c r="AD1762" s="439"/>
      <c r="AE1762" s="443"/>
      <c r="AF1762" s="439"/>
      <c r="AG1762" s="439"/>
      <c r="AH1762" s="439"/>
      <c r="AI1762" s="440"/>
      <c r="AJ1762" s="443"/>
      <c r="AK1762" s="439"/>
      <c r="AL1762" s="439"/>
      <c r="AM1762" s="439"/>
      <c r="AN1762" s="440"/>
    </row>
    <row r="1763" spans="1:40" outlineLevel="2">
      <c r="A1763" s="882">
        <f>ROW()</f>
        <v>1763</v>
      </c>
      <c r="B1763" s="453"/>
      <c r="D1763" s="452" t="s">
        <v>81</v>
      </c>
      <c r="E1763" s="438"/>
      <c r="F1763" s="438"/>
      <c r="G1763" s="438"/>
      <c r="H1763" s="439"/>
      <c r="I1763" s="439"/>
      <c r="J1763" s="443"/>
      <c r="K1763" s="439"/>
      <c r="L1763" s="439"/>
      <c r="M1763" s="439"/>
      <c r="N1763" s="440"/>
      <c r="O1763" s="439"/>
      <c r="P1763" s="439"/>
      <c r="Q1763" s="439"/>
      <c r="R1763" s="439"/>
      <c r="S1763" s="439"/>
      <c r="T1763" s="443"/>
      <c r="U1763" s="439"/>
      <c r="V1763" s="439"/>
      <c r="W1763" s="439"/>
      <c r="X1763" s="439"/>
      <c r="Y1763" s="443"/>
      <c r="Z1763" s="439"/>
      <c r="AA1763" s="439"/>
      <c r="AB1763" s="439"/>
      <c r="AC1763" s="439"/>
      <c r="AD1763" s="439"/>
      <c r="AE1763" s="443"/>
      <c r="AF1763" s="439"/>
      <c r="AG1763" s="439"/>
      <c r="AH1763" s="439"/>
      <c r="AI1763" s="440"/>
      <c r="AJ1763" s="443"/>
      <c r="AK1763" s="439"/>
      <c r="AL1763" s="439"/>
      <c r="AM1763" s="439"/>
      <c r="AN1763" s="440"/>
    </row>
    <row r="1764" spans="1:40" outlineLevel="2">
      <c r="A1764" s="882">
        <f>ROW()</f>
        <v>1764</v>
      </c>
      <c r="B1764" s="453"/>
      <c r="D1764" s="452" t="s">
        <v>28</v>
      </c>
      <c r="E1764" s="438"/>
      <c r="F1764" s="438"/>
      <c r="G1764" s="438"/>
      <c r="H1764" s="439"/>
      <c r="I1764" s="439"/>
      <c r="J1764" s="443"/>
      <c r="K1764" s="439"/>
      <c r="L1764" s="439"/>
      <c r="M1764" s="439"/>
      <c r="N1764" s="440"/>
      <c r="O1764" s="439"/>
      <c r="P1764" s="439"/>
      <c r="Q1764" s="439"/>
      <c r="R1764" s="439"/>
      <c r="S1764" s="439"/>
      <c r="T1764" s="443"/>
      <c r="U1764" s="439"/>
      <c r="V1764" s="439"/>
      <c r="W1764" s="439"/>
      <c r="X1764" s="439"/>
      <c r="Y1764" s="443"/>
      <c r="Z1764" s="439"/>
      <c r="AA1764" s="439"/>
      <c r="AB1764" s="439"/>
      <c r="AC1764" s="439"/>
      <c r="AD1764" s="439"/>
      <c r="AE1764" s="443"/>
      <c r="AF1764" s="439"/>
      <c r="AG1764" s="439"/>
      <c r="AH1764" s="439"/>
      <c r="AI1764" s="440"/>
      <c r="AJ1764" s="443"/>
      <c r="AK1764" s="439"/>
      <c r="AL1764" s="439"/>
      <c r="AM1764" s="439"/>
      <c r="AN1764" s="440"/>
    </row>
    <row r="1765" spans="1:40" outlineLevel="2">
      <c r="A1765" s="882">
        <f>ROW()</f>
        <v>1765</v>
      </c>
      <c r="B1765" s="453"/>
      <c r="D1765" s="456" t="s">
        <v>443</v>
      </c>
      <c r="E1765" s="457"/>
      <c r="F1765" s="457"/>
      <c r="G1765" s="457"/>
      <c r="H1765" s="441"/>
      <c r="I1765" s="441"/>
      <c r="J1765" s="462"/>
      <c r="K1765" s="441"/>
      <c r="L1765" s="441"/>
      <c r="M1765" s="441"/>
      <c r="N1765" s="442"/>
      <c r="O1765" s="441"/>
      <c r="P1765" s="441"/>
      <c r="Q1765" s="441"/>
      <c r="R1765" s="441"/>
      <c r="S1765" s="441"/>
      <c r="T1765" s="462"/>
      <c r="U1765" s="441"/>
      <c r="V1765" s="441"/>
      <c r="W1765" s="441"/>
      <c r="X1765" s="441"/>
      <c r="Y1765" s="462"/>
      <c r="Z1765" s="441"/>
      <c r="AA1765" s="441"/>
      <c r="AB1765" s="441"/>
      <c r="AC1765" s="441"/>
      <c r="AD1765" s="441"/>
      <c r="AE1765" s="462"/>
      <c r="AF1765" s="441"/>
      <c r="AG1765" s="441"/>
      <c r="AH1765" s="441"/>
      <c r="AI1765" s="442"/>
      <c r="AJ1765" s="462"/>
      <c r="AK1765" s="441"/>
      <c r="AL1765" s="441"/>
      <c r="AM1765" s="441"/>
      <c r="AN1765" s="442"/>
    </row>
    <row r="1766" spans="1:40" outlineLevel="2">
      <c r="A1766" s="882">
        <f>ROW()</f>
        <v>1766</v>
      </c>
      <c r="B1766" s="453"/>
      <c r="D1766" s="452" t="s">
        <v>24</v>
      </c>
      <c r="E1766" s="438"/>
      <c r="F1766" s="438"/>
      <c r="G1766" s="438"/>
      <c r="H1766" s="439"/>
      <c r="I1766" s="439"/>
      <c r="J1766" s="443"/>
      <c r="K1766" s="439"/>
      <c r="L1766" s="439"/>
      <c r="M1766" s="439"/>
      <c r="N1766" s="440"/>
      <c r="O1766" s="439"/>
      <c r="P1766" s="439"/>
      <c r="Q1766" s="439"/>
      <c r="R1766" s="439"/>
      <c r="S1766" s="439"/>
      <c r="T1766" s="443"/>
      <c r="U1766" s="439"/>
      <c r="V1766" s="439"/>
      <c r="W1766" s="439"/>
      <c r="X1766" s="439"/>
      <c r="Y1766" s="443"/>
      <c r="Z1766" s="439"/>
      <c r="AA1766" s="439"/>
      <c r="AB1766" s="439"/>
      <c r="AC1766" s="439"/>
      <c r="AD1766" s="439"/>
      <c r="AE1766" s="443"/>
      <c r="AF1766" s="439"/>
      <c r="AG1766" s="439"/>
      <c r="AH1766" s="439"/>
      <c r="AI1766" s="440"/>
      <c r="AJ1766" s="443"/>
      <c r="AK1766" s="439"/>
      <c r="AL1766" s="439"/>
      <c r="AM1766" s="439"/>
      <c r="AN1766" s="440"/>
    </row>
    <row r="1767" spans="1:40" outlineLevel="1">
      <c r="A1767" s="732" t="s">
        <v>22</v>
      </c>
      <c r="B1767" s="733"/>
      <c r="C1767" s="881"/>
      <c r="D1767" s="733"/>
      <c r="E1767" s="733"/>
      <c r="F1767" s="733"/>
      <c r="G1767" s="730"/>
      <c r="H1767" s="733"/>
      <c r="I1767" s="730"/>
      <c r="J1767" s="729"/>
      <c r="K1767" s="730"/>
      <c r="L1767" s="730"/>
      <c r="M1767" s="730"/>
      <c r="N1767" s="731"/>
      <c r="O1767" s="730"/>
      <c r="P1767" s="730"/>
      <c r="Q1767" s="730"/>
      <c r="R1767" s="730"/>
      <c r="S1767" s="730"/>
      <c r="T1767" s="729"/>
      <c r="U1767" s="730"/>
      <c r="V1767" s="730"/>
      <c r="W1767" s="730"/>
      <c r="X1767" s="730"/>
      <c r="Y1767" s="729"/>
      <c r="Z1767" s="730"/>
      <c r="AA1767" s="730"/>
      <c r="AB1767" s="730"/>
      <c r="AC1767" s="730"/>
      <c r="AD1767" s="730"/>
      <c r="AE1767" s="729"/>
      <c r="AF1767" s="730"/>
      <c r="AG1767" s="730"/>
      <c r="AH1767" s="730"/>
      <c r="AI1767" s="731"/>
      <c r="AJ1767" s="729"/>
      <c r="AK1767" s="730"/>
      <c r="AL1767" s="730"/>
      <c r="AM1767" s="730"/>
      <c r="AN1767" s="731"/>
    </row>
    <row r="1768" spans="1:40" outlineLevel="2">
      <c r="A1768" s="882">
        <f>ROW()</f>
        <v>1768</v>
      </c>
      <c r="B1768" s="453"/>
      <c r="D1768" s="452" t="s">
        <v>300</v>
      </c>
      <c r="H1768" s="458"/>
      <c r="I1768" s="458"/>
      <c r="J1768" s="459"/>
      <c r="K1768" s="458"/>
      <c r="L1768" s="458"/>
      <c r="M1768" s="458"/>
      <c r="N1768" s="463"/>
      <c r="O1768" s="31"/>
      <c r="P1768" s="27">
        <f t="shared" ref="P1768:AN1768" si="1261">P1660+P1678+P1696+P1714+P1732 + P1750</f>
        <v>1.4195660000000001</v>
      </c>
      <c r="Q1768" s="27">
        <f t="shared" si="1261"/>
        <v>1.3485877000000002</v>
      </c>
      <c r="R1768" s="27">
        <f t="shared" si="1261"/>
        <v>1.2776094000000002</v>
      </c>
      <c r="S1768" s="27">
        <f t="shared" si="1261"/>
        <v>1.2066311000000003</v>
      </c>
      <c r="T1768" s="443">
        <f t="shared" si="1261"/>
        <v>1.1711419500000002</v>
      </c>
      <c r="U1768" s="439">
        <f t="shared" si="1261"/>
        <v>1.1001636500000003</v>
      </c>
      <c r="V1768" s="439">
        <f t="shared" si="1261"/>
        <v>1.0291853500000003</v>
      </c>
      <c r="W1768" s="439">
        <f t="shared" si="1261"/>
        <v>0.95820705000000028</v>
      </c>
      <c r="X1768" s="439">
        <f t="shared" si="1261"/>
        <v>0.88722875000000023</v>
      </c>
      <c r="Y1768" s="443">
        <f t="shared" si="1261"/>
        <v>0.85173960000000026</v>
      </c>
      <c r="Z1768" s="439">
        <f t="shared" si="1261"/>
        <v>0.78076130000000021</v>
      </c>
      <c r="AA1768" s="439">
        <f t="shared" si="1261"/>
        <v>0.70978300000000016</v>
      </c>
      <c r="AB1768" s="439">
        <f t="shared" si="1261"/>
        <v>0.63880470000000011</v>
      </c>
      <c r="AC1768" s="439">
        <f t="shared" si="1261"/>
        <v>0.56782640000000006</v>
      </c>
      <c r="AD1768" s="439">
        <f t="shared" si="1261"/>
        <v>0.49684810000000007</v>
      </c>
      <c r="AE1768" s="443">
        <f t="shared" si="1261"/>
        <v>0.42586980000000008</v>
      </c>
      <c r="AF1768" s="439">
        <f t="shared" si="1261"/>
        <v>0.35489150000000008</v>
      </c>
      <c r="AG1768" s="439">
        <f t="shared" si="1261"/>
        <v>0.28391320000000009</v>
      </c>
      <c r="AH1768" s="439">
        <f t="shared" si="1261"/>
        <v>0.21293490000000007</v>
      </c>
      <c r="AI1768" s="440">
        <f t="shared" si="1261"/>
        <v>0.14195660000000004</v>
      </c>
      <c r="AJ1768" s="443">
        <f t="shared" si="1261"/>
        <v>7.0978300000000022E-2</v>
      </c>
      <c r="AK1768" s="439">
        <f t="shared" si="1261"/>
        <v>0</v>
      </c>
      <c r="AL1768" s="439">
        <f t="shared" si="1261"/>
        <v>0</v>
      </c>
      <c r="AM1768" s="439">
        <f t="shared" si="1261"/>
        <v>0</v>
      </c>
      <c r="AN1768" s="440">
        <f t="shared" si="1261"/>
        <v>0</v>
      </c>
    </row>
    <row r="1769" spans="1:40" outlineLevel="2">
      <c r="A1769" s="882">
        <f>ROW()</f>
        <v>1769</v>
      </c>
      <c r="B1769" s="453"/>
      <c r="D1769" s="452" t="s">
        <v>301</v>
      </c>
      <c r="H1769" s="458"/>
      <c r="I1769" s="458"/>
      <c r="J1769" s="459"/>
      <c r="K1769" s="458"/>
      <c r="L1769" s="458"/>
      <c r="M1769" s="458"/>
      <c r="N1769" s="463"/>
      <c r="O1769" s="31"/>
      <c r="P1769" s="27">
        <f t="shared" ref="P1769:AN1769" si="1262">P1661+P1679+P1697+P1715+P1733 + P1751</f>
        <v>0</v>
      </c>
      <c r="Q1769" s="27">
        <f t="shared" si="1262"/>
        <v>0</v>
      </c>
      <c r="R1769" s="27">
        <f t="shared" si="1262"/>
        <v>0</v>
      </c>
      <c r="S1769" s="27">
        <f t="shared" si="1262"/>
        <v>0</v>
      </c>
      <c r="T1769" s="443">
        <f t="shared" si="1262"/>
        <v>0</v>
      </c>
      <c r="U1769" s="439">
        <f t="shared" si="1262"/>
        <v>0</v>
      </c>
      <c r="V1769" s="439">
        <f t="shared" si="1262"/>
        <v>0</v>
      </c>
      <c r="W1769" s="439">
        <f t="shared" si="1262"/>
        <v>0</v>
      </c>
      <c r="X1769" s="439">
        <f t="shared" si="1262"/>
        <v>0</v>
      </c>
      <c r="Y1769" s="443">
        <f t="shared" si="1262"/>
        <v>0</v>
      </c>
      <c r="Z1769" s="439">
        <f t="shared" si="1262"/>
        <v>0</v>
      </c>
      <c r="AA1769" s="439">
        <f t="shared" si="1262"/>
        <v>0</v>
      </c>
      <c r="AB1769" s="439">
        <f t="shared" si="1262"/>
        <v>0</v>
      </c>
      <c r="AC1769" s="439">
        <f t="shared" si="1262"/>
        <v>0</v>
      </c>
      <c r="AD1769" s="439">
        <f t="shared" si="1262"/>
        <v>0</v>
      </c>
      <c r="AE1769" s="443">
        <f t="shared" si="1262"/>
        <v>0</v>
      </c>
      <c r="AF1769" s="439">
        <f t="shared" si="1262"/>
        <v>0</v>
      </c>
      <c r="AG1769" s="439">
        <f t="shared" si="1262"/>
        <v>0</v>
      </c>
      <c r="AH1769" s="439">
        <f t="shared" si="1262"/>
        <v>0</v>
      </c>
      <c r="AI1769" s="440">
        <f t="shared" si="1262"/>
        <v>0</v>
      </c>
      <c r="AJ1769" s="443">
        <f t="shared" si="1262"/>
        <v>0</v>
      </c>
      <c r="AK1769" s="439">
        <f t="shared" si="1262"/>
        <v>0</v>
      </c>
      <c r="AL1769" s="439">
        <f t="shared" si="1262"/>
        <v>0</v>
      </c>
      <c r="AM1769" s="439">
        <f t="shared" si="1262"/>
        <v>0</v>
      </c>
      <c r="AN1769" s="440">
        <f t="shared" si="1262"/>
        <v>0</v>
      </c>
    </row>
    <row r="1770" spans="1:40" outlineLevel="2">
      <c r="A1770" s="882">
        <f>ROW()</f>
        <v>1770</v>
      </c>
      <c r="B1770" s="453"/>
      <c r="D1770" s="452" t="s">
        <v>29</v>
      </c>
      <c r="H1770" s="458"/>
      <c r="I1770" s="458"/>
      <c r="J1770" s="459"/>
      <c r="K1770" s="458"/>
      <c r="L1770" s="458"/>
      <c r="M1770" s="458"/>
      <c r="N1770" s="463"/>
      <c r="O1770" s="31"/>
      <c r="P1770" s="27">
        <f t="shared" ref="P1770:AN1770" si="1263">P1662+P1680+P1698+P1716+P1734 + P1752</f>
        <v>0</v>
      </c>
      <c r="Q1770" s="27">
        <f t="shared" si="1263"/>
        <v>0</v>
      </c>
      <c r="R1770" s="27">
        <f t="shared" si="1263"/>
        <v>0</v>
      </c>
      <c r="S1770" s="27">
        <f t="shared" si="1263"/>
        <v>0</v>
      </c>
      <c r="T1770" s="443">
        <f t="shared" si="1263"/>
        <v>0</v>
      </c>
      <c r="U1770" s="439">
        <f t="shared" si="1263"/>
        <v>0</v>
      </c>
      <c r="V1770" s="439">
        <f t="shared" si="1263"/>
        <v>0</v>
      </c>
      <c r="W1770" s="439">
        <f t="shared" si="1263"/>
        <v>0</v>
      </c>
      <c r="X1770" s="439">
        <f t="shared" si="1263"/>
        <v>0</v>
      </c>
      <c r="Y1770" s="443">
        <f t="shared" si="1263"/>
        <v>0</v>
      </c>
      <c r="Z1770" s="439">
        <f t="shared" si="1263"/>
        <v>0</v>
      </c>
      <c r="AA1770" s="439">
        <f t="shared" si="1263"/>
        <v>0</v>
      </c>
      <c r="AB1770" s="439">
        <f t="shared" si="1263"/>
        <v>0</v>
      </c>
      <c r="AC1770" s="439">
        <f t="shared" si="1263"/>
        <v>0</v>
      </c>
      <c r="AD1770" s="439">
        <f t="shared" si="1263"/>
        <v>0</v>
      </c>
      <c r="AE1770" s="443">
        <f t="shared" si="1263"/>
        <v>0</v>
      </c>
      <c r="AF1770" s="439">
        <f t="shared" si="1263"/>
        <v>0</v>
      </c>
      <c r="AG1770" s="439">
        <f t="shared" si="1263"/>
        <v>0</v>
      </c>
      <c r="AH1770" s="439">
        <f t="shared" si="1263"/>
        <v>0</v>
      </c>
      <c r="AI1770" s="440">
        <f t="shared" si="1263"/>
        <v>0</v>
      </c>
      <c r="AJ1770" s="443">
        <f t="shared" si="1263"/>
        <v>0</v>
      </c>
      <c r="AK1770" s="439">
        <f t="shared" si="1263"/>
        <v>0</v>
      </c>
      <c r="AL1770" s="439">
        <f t="shared" si="1263"/>
        <v>0</v>
      </c>
      <c r="AM1770" s="439">
        <f t="shared" si="1263"/>
        <v>0</v>
      </c>
      <c r="AN1770" s="440">
        <f t="shared" si="1263"/>
        <v>0</v>
      </c>
    </row>
    <row r="1771" spans="1:40" outlineLevel="2">
      <c r="A1771" s="882">
        <f>ROW()</f>
        <v>1771</v>
      </c>
      <c r="B1771" s="453"/>
      <c r="D1771" s="452" t="s">
        <v>30</v>
      </c>
      <c r="H1771" s="458"/>
      <c r="I1771" s="458"/>
      <c r="J1771" s="459"/>
      <c r="K1771" s="458"/>
      <c r="L1771" s="458"/>
      <c r="M1771" s="458"/>
      <c r="N1771" s="463"/>
      <c r="O1771" s="31"/>
      <c r="P1771" s="27">
        <f t="shared" ref="P1771:AN1771" si="1264">P1663+P1681+P1699+P1717+P1735 + P1753</f>
        <v>8.1942672999999928</v>
      </c>
      <c r="Q1771" s="27">
        <f t="shared" si="1264"/>
        <v>7.7845539349999928</v>
      </c>
      <c r="R1771" s="27">
        <f t="shared" si="1264"/>
        <v>7.3748405699999928</v>
      </c>
      <c r="S1771" s="27">
        <f t="shared" si="1264"/>
        <v>6.9651272049999928</v>
      </c>
      <c r="T1771" s="443">
        <f t="shared" si="1264"/>
        <v>6.7602705224999928</v>
      </c>
      <c r="U1771" s="439">
        <f t="shared" si="1264"/>
        <v>6.3505571574999937</v>
      </c>
      <c r="V1771" s="439">
        <f t="shared" si="1264"/>
        <v>5.9408437924999937</v>
      </c>
      <c r="W1771" s="439">
        <f t="shared" si="1264"/>
        <v>5.5311304274999937</v>
      </c>
      <c r="X1771" s="439">
        <f t="shared" si="1264"/>
        <v>5.1214170624999937</v>
      </c>
      <c r="Y1771" s="443">
        <f t="shared" si="1264"/>
        <v>4.9165603799999937</v>
      </c>
      <c r="Z1771" s="439">
        <f t="shared" si="1264"/>
        <v>4.5068470149999946</v>
      </c>
      <c r="AA1771" s="439">
        <f t="shared" si="1264"/>
        <v>4.0971336499999955</v>
      </c>
      <c r="AB1771" s="439">
        <f t="shared" si="1264"/>
        <v>3.687420284999996</v>
      </c>
      <c r="AC1771" s="439">
        <f t="shared" si="1264"/>
        <v>3.2777069199999964</v>
      </c>
      <c r="AD1771" s="439">
        <f t="shared" si="1264"/>
        <v>2.8679935549999969</v>
      </c>
      <c r="AE1771" s="443">
        <f t="shared" si="1264"/>
        <v>2.4582801899999973</v>
      </c>
      <c r="AF1771" s="439">
        <f t="shared" si="1264"/>
        <v>2.0485668249999978</v>
      </c>
      <c r="AG1771" s="439">
        <f t="shared" si="1264"/>
        <v>1.6388534599999982</v>
      </c>
      <c r="AH1771" s="439">
        <f t="shared" si="1264"/>
        <v>1.2291400949999987</v>
      </c>
      <c r="AI1771" s="440">
        <f t="shared" si="1264"/>
        <v>0.8194267299999991</v>
      </c>
      <c r="AJ1771" s="443">
        <f t="shared" si="1264"/>
        <v>0.40971336499999955</v>
      </c>
      <c r="AK1771" s="439">
        <f t="shared" si="1264"/>
        <v>0</v>
      </c>
      <c r="AL1771" s="439">
        <f t="shared" si="1264"/>
        <v>0</v>
      </c>
      <c r="AM1771" s="439">
        <f t="shared" si="1264"/>
        <v>0</v>
      </c>
      <c r="AN1771" s="440">
        <f t="shared" si="1264"/>
        <v>0</v>
      </c>
    </row>
    <row r="1772" spans="1:40" outlineLevel="2">
      <c r="A1772" s="882">
        <f>ROW()</f>
        <v>1772</v>
      </c>
      <c r="B1772" s="453"/>
      <c r="D1772" s="452" t="s">
        <v>31</v>
      </c>
      <c r="H1772" s="458"/>
      <c r="I1772" s="458"/>
      <c r="J1772" s="459"/>
      <c r="K1772" s="458"/>
      <c r="L1772" s="458"/>
      <c r="M1772" s="458"/>
      <c r="N1772" s="463"/>
      <c r="O1772" s="31"/>
      <c r="P1772" s="27">
        <f t="shared" ref="P1772:AN1772" si="1265">P1664+P1682+P1700+P1718+P1736 + P1754</f>
        <v>0</v>
      </c>
      <c r="Q1772" s="27">
        <f t="shared" si="1265"/>
        <v>0</v>
      </c>
      <c r="R1772" s="27">
        <f t="shared" si="1265"/>
        <v>0</v>
      </c>
      <c r="S1772" s="27">
        <f t="shared" si="1265"/>
        <v>0</v>
      </c>
      <c r="T1772" s="443">
        <f t="shared" si="1265"/>
        <v>0</v>
      </c>
      <c r="U1772" s="439">
        <f t="shared" si="1265"/>
        <v>0</v>
      </c>
      <c r="V1772" s="439">
        <f t="shared" si="1265"/>
        <v>0</v>
      </c>
      <c r="W1772" s="439">
        <f t="shared" si="1265"/>
        <v>0</v>
      </c>
      <c r="X1772" s="439">
        <f t="shared" si="1265"/>
        <v>0</v>
      </c>
      <c r="Y1772" s="443">
        <f t="shared" si="1265"/>
        <v>0</v>
      </c>
      <c r="Z1772" s="439">
        <f t="shared" si="1265"/>
        <v>0</v>
      </c>
      <c r="AA1772" s="439">
        <f t="shared" si="1265"/>
        <v>0</v>
      </c>
      <c r="AB1772" s="439">
        <f t="shared" si="1265"/>
        <v>0</v>
      </c>
      <c r="AC1772" s="439">
        <f t="shared" si="1265"/>
        <v>0</v>
      </c>
      <c r="AD1772" s="439">
        <f t="shared" si="1265"/>
        <v>0</v>
      </c>
      <c r="AE1772" s="443">
        <f t="shared" si="1265"/>
        <v>0</v>
      </c>
      <c r="AF1772" s="439">
        <f t="shared" si="1265"/>
        <v>0</v>
      </c>
      <c r="AG1772" s="439">
        <f t="shared" si="1265"/>
        <v>0</v>
      </c>
      <c r="AH1772" s="439">
        <f t="shared" si="1265"/>
        <v>0</v>
      </c>
      <c r="AI1772" s="440">
        <f t="shared" si="1265"/>
        <v>0</v>
      </c>
      <c r="AJ1772" s="443">
        <f t="shared" si="1265"/>
        <v>0</v>
      </c>
      <c r="AK1772" s="439">
        <f t="shared" si="1265"/>
        <v>0</v>
      </c>
      <c r="AL1772" s="439">
        <f t="shared" si="1265"/>
        <v>0</v>
      </c>
      <c r="AM1772" s="439">
        <f t="shared" si="1265"/>
        <v>0</v>
      </c>
      <c r="AN1772" s="440">
        <f t="shared" si="1265"/>
        <v>0</v>
      </c>
    </row>
    <row r="1773" spans="1:40" outlineLevel="2">
      <c r="A1773" s="882">
        <f>ROW()</f>
        <v>1773</v>
      </c>
      <c r="B1773" s="453"/>
      <c r="D1773" s="452" t="s">
        <v>32</v>
      </c>
      <c r="H1773" s="458"/>
      <c r="I1773" s="458"/>
      <c r="J1773" s="459"/>
      <c r="K1773" s="458"/>
      <c r="L1773" s="458"/>
      <c r="M1773" s="458"/>
      <c r="N1773" s="463"/>
      <c r="O1773" s="31"/>
      <c r="P1773" s="27">
        <f t="shared" ref="P1773:AN1773" si="1266">P1665+P1683+P1701+P1719+P1737 + P1755</f>
        <v>0.73165236000000011</v>
      </c>
      <c r="Q1773" s="27">
        <f t="shared" si="1266"/>
        <v>0.71336105100000013</v>
      </c>
      <c r="R1773" s="27">
        <f t="shared" si="1266"/>
        <v>0.69506974200000016</v>
      </c>
      <c r="S1773" s="27">
        <f t="shared" si="1266"/>
        <v>0.67677843300000018</v>
      </c>
      <c r="T1773" s="443">
        <f t="shared" si="1266"/>
        <v>0.66763277850000013</v>
      </c>
      <c r="U1773" s="439">
        <f t="shared" si="1266"/>
        <v>0.64934146950000016</v>
      </c>
      <c r="V1773" s="439">
        <f t="shared" si="1266"/>
        <v>0.63105016050000018</v>
      </c>
      <c r="W1773" s="439">
        <f t="shared" si="1266"/>
        <v>0.6127588515000002</v>
      </c>
      <c r="X1773" s="439">
        <f t="shared" si="1266"/>
        <v>0.59446754250000022</v>
      </c>
      <c r="Y1773" s="443">
        <f t="shared" si="1266"/>
        <v>0.58532188800000018</v>
      </c>
      <c r="Z1773" s="439">
        <f t="shared" si="1266"/>
        <v>0.5670305790000002</v>
      </c>
      <c r="AA1773" s="439">
        <f t="shared" si="1266"/>
        <v>0.54873927000000022</v>
      </c>
      <c r="AB1773" s="439">
        <f t="shared" si="1266"/>
        <v>0.53044796100000025</v>
      </c>
      <c r="AC1773" s="439">
        <f t="shared" si="1266"/>
        <v>0.51215665200000027</v>
      </c>
      <c r="AD1773" s="439">
        <f t="shared" si="1266"/>
        <v>0.49386534300000023</v>
      </c>
      <c r="AE1773" s="443">
        <f t="shared" si="1266"/>
        <v>0.4755740340000002</v>
      </c>
      <c r="AF1773" s="439">
        <f t="shared" si="1266"/>
        <v>0.45728272500000017</v>
      </c>
      <c r="AG1773" s="439">
        <f t="shared" si="1266"/>
        <v>0.43899141600000013</v>
      </c>
      <c r="AH1773" s="439">
        <f t="shared" si="1266"/>
        <v>0.42070010700000016</v>
      </c>
      <c r="AI1773" s="440">
        <f t="shared" si="1266"/>
        <v>0.40240879800000018</v>
      </c>
      <c r="AJ1773" s="443">
        <f t="shared" si="1266"/>
        <v>0.38411748900000015</v>
      </c>
      <c r="AK1773" s="439">
        <f t="shared" si="1266"/>
        <v>0.36582618000000011</v>
      </c>
      <c r="AL1773" s="439">
        <f t="shared" si="1266"/>
        <v>0.34753487100000013</v>
      </c>
      <c r="AM1773" s="439">
        <f t="shared" si="1266"/>
        <v>0.32924356200000016</v>
      </c>
      <c r="AN1773" s="440">
        <f t="shared" si="1266"/>
        <v>0.31095225300000012</v>
      </c>
    </row>
    <row r="1774" spans="1:40" outlineLevel="2">
      <c r="A1774" s="882">
        <f>ROW()</f>
        <v>1774</v>
      </c>
      <c r="B1774" s="453"/>
      <c r="D1774" s="452" t="s">
        <v>33</v>
      </c>
      <c r="H1774" s="458"/>
      <c r="I1774" s="458"/>
      <c r="J1774" s="459"/>
      <c r="K1774" s="458"/>
      <c r="L1774" s="458"/>
      <c r="M1774" s="458"/>
      <c r="N1774" s="463"/>
      <c r="O1774" s="31"/>
      <c r="P1774" s="27">
        <f t="shared" ref="P1774:AN1774" si="1267">P1666+P1684+P1702+P1720+P1738 + P1756</f>
        <v>0</v>
      </c>
      <c r="Q1774" s="27">
        <f t="shared" si="1267"/>
        <v>0</v>
      </c>
      <c r="R1774" s="27">
        <f t="shared" si="1267"/>
        <v>0</v>
      </c>
      <c r="S1774" s="27">
        <f t="shared" si="1267"/>
        <v>0</v>
      </c>
      <c r="T1774" s="443">
        <f t="shared" si="1267"/>
        <v>0</v>
      </c>
      <c r="U1774" s="439">
        <f t="shared" si="1267"/>
        <v>0</v>
      </c>
      <c r="V1774" s="439">
        <f t="shared" si="1267"/>
        <v>0</v>
      </c>
      <c r="W1774" s="439">
        <f t="shared" si="1267"/>
        <v>0</v>
      </c>
      <c r="X1774" s="439">
        <f t="shared" si="1267"/>
        <v>0</v>
      </c>
      <c r="Y1774" s="443">
        <f t="shared" si="1267"/>
        <v>0</v>
      </c>
      <c r="Z1774" s="439">
        <f t="shared" si="1267"/>
        <v>0</v>
      </c>
      <c r="AA1774" s="439">
        <f t="shared" si="1267"/>
        <v>0</v>
      </c>
      <c r="AB1774" s="439">
        <f t="shared" si="1267"/>
        <v>0</v>
      </c>
      <c r="AC1774" s="439">
        <f t="shared" si="1267"/>
        <v>0</v>
      </c>
      <c r="AD1774" s="439">
        <f t="shared" si="1267"/>
        <v>0</v>
      </c>
      <c r="AE1774" s="443">
        <f t="shared" si="1267"/>
        <v>0</v>
      </c>
      <c r="AF1774" s="439">
        <f t="shared" si="1267"/>
        <v>0</v>
      </c>
      <c r="AG1774" s="439">
        <f t="shared" si="1267"/>
        <v>0</v>
      </c>
      <c r="AH1774" s="439">
        <f t="shared" si="1267"/>
        <v>0</v>
      </c>
      <c r="AI1774" s="440">
        <f t="shared" si="1267"/>
        <v>0</v>
      </c>
      <c r="AJ1774" s="443">
        <f t="shared" si="1267"/>
        <v>0</v>
      </c>
      <c r="AK1774" s="439">
        <f t="shared" si="1267"/>
        <v>0</v>
      </c>
      <c r="AL1774" s="439">
        <f t="shared" si="1267"/>
        <v>0</v>
      </c>
      <c r="AM1774" s="439">
        <f t="shared" si="1267"/>
        <v>0</v>
      </c>
      <c r="AN1774" s="440">
        <f t="shared" si="1267"/>
        <v>0</v>
      </c>
    </row>
    <row r="1775" spans="1:40" outlineLevel="2">
      <c r="A1775" s="882">
        <f>ROW()</f>
        <v>1775</v>
      </c>
      <c r="B1775" s="453"/>
      <c r="D1775" s="452" t="s">
        <v>27</v>
      </c>
      <c r="H1775" s="458"/>
      <c r="I1775" s="458"/>
      <c r="J1775" s="459"/>
      <c r="K1775" s="458"/>
      <c r="L1775" s="458"/>
      <c r="M1775" s="458"/>
      <c r="N1775" s="463"/>
      <c r="O1775" s="31"/>
      <c r="P1775" s="27">
        <f t="shared" ref="P1775:AN1775" si="1268">P1667+P1685+P1703+P1721+P1739 + P1757</f>
        <v>0</v>
      </c>
      <c r="Q1775" s="27">
        <f t="shared" si="1268"/>
        <v>0</v>
      </c>
      <c r="R1775" s="27">
        <f t="shared" si="1268"/>
        <v>0</v>
      </c>
      <c r="S1775" s="27">
        <f t="shared" si="1268"/>
        <v>0</v>
      </c>
      <c r="T1775" s="443">
        <f t="shared" si="1268"/>
        <v>0</v>
      </c>
      <c r="U1775" s="439">
        <f t="shared" si="1268"/>
        <v>0</v>
      </c>
      <c r="V1775" s="439">
        <f t="shared" si="1268"/>
        <v>0</v>
      </c>
      <c r="W1775" s="439">
        <f t="shared" si="1268"/>
        <v>0</v>
      </c>
      <c r="X1775" s="439">
        <f t="shared" si="1268"/>
        <v>0</v>
      </c>
      <c r="Y1775" s="443">
        <f t="shared" si="1268"/>
        <v>0</v>
      </c>
      <c r="Z1775" s="439">
        <f t="shared" si="1268"/>
        <v>0</v>
      </c>
      <c r="AA1775" s="439">
        <f t="shared" si="1268"/>
        <v>0</v>
      </c>
      <c r="AB1775" s="439">
        <f t="shared" si="1268"/>
        <v>0</v>
      </c>
      <c r="AC1775" s="439">
        <f t="shared" si="1268"/>
        <v>0</v>
      </c>
      <c r="AD1775" s="439">
        <f t="shared" si="1268"/>
        <v>0</v>
      </c>
      <c r="AE1775" s="443">
        <f t="shared" si="1268"/>
        <v>0</v>
      </c>
      <c r="AF1775" s="439">
        <f t="shared" si="1268"/>
        <v>0</v>
      </c>
      <c r="AG1775" s="439">
        <f t="shared" si="1268"/>
        <v>0</v>
      </c>
      <c r="AH1775" s="439">
        <f t="shared" si="1268"/>
        <v>0</v>
      </c>
      <c r="AI1775" s="440">
        <f t="shared" si="1268"/>
        <v>0</v>
      </c>
      <c r="AJ1775" s="443">
        <f t="shared" si="1268"/>
        <v>0</v>
      </c>
      <c r="AK1775" s="439">
        <f t="shared" si="1268"/>
        <v>0</v>
      </c>
      <c r="AL1775" s="439">
        <f t="shared" si="1268"/>
        <v>0</v>
      </c>
      <c r="AM1775" s="439">
        <f t="shared" si="1268"/>
        <v>0</v>
      </c>
      <c r="AN1775" s="440">
        <f t="shared" si="1268"/>
        <v>0</v>
      </c>
    </row>
    <row r="1776" spans="1:40" outlineLevel="2">
      <c r="A1776" s="882">
        <f>ROW()</f>
        <v>1776</v>
      </c>
      <c r="B1776" s="453"/>
      <c r="D1776" s="452" t="s">
        <v>34</v>
      </c>
      <c r="H1776" s="458"/>
      <c r="I1776" s="458"/>
      <c r="J1776" s="459"/>
      <c r="K1776" s="458"/>
      <c r="L1776" s="458"/>
      <c r="M1776" s="458"/>
      <c r="N1776" s="463"/>
      <c r="O1776" s="31"/>
      <c r="P1776" s="27">
        <f t="shared" ref="P1776:AN1776" si="1269">P1668+P1686+P1704+P1722+P1740 + P1758</f>
        <v>20.081629629999998</v>
      </c>
      <c r="Q1776" s="27">
        <f t="shared" si="1269"/>
        <v>19.278364444799998</v>
      </c>
      <c r="R1776" s="27">
        <f t="shared" si="1269"/>
        <v>18.475099259599997</v>
      </c>
      <c r="S1776" s="27">
        <f t="shared" si="1269"/>
        <v>17.671834074399996</v>
      </c>
      <c r="T1776" s="443">
        <f t="shared" si="1269"/>
        <v>17.270201481799997</v>
      </c>
      <c r="U1776" s="439">
        <f t="shared" si="1269"/>
        <v>16.466936296599997</v>
      </c>
      <c r="V1776" s="439">
        <f t="shared" si="1269"/>
        <v>15.663671111399998</v>
      </c>
      <c r="W1776" s="439">
        <f t="shared" si="1269"/>
        <v>14.860405926199999</v>
      </c>
      <c r="X1776" s="439">
        <f t="shared" si="1269"/>
        <v>14.057140740999998</v>
      </c>
      <c r="Y1776" s="443">
        <f t="shared" si="1269"/>
        <v>13.655508148399997</v>
      </c>
      <c r="Z1776" s="439">
        <f t="shared" si="1269"/>
        <v>12.852242963199998</v>
      </c>
      <c r="AA1776" s="439">
        <f t="shared" si="1269"/>
        <v>12.048977777999998</v>
      </c>
      <c r="AB1776" s="439">
        <f t="shared" si="1269"/>
        <v>11.245712592799999</v>
      </c>
      <c r="AC1776" s="439">
        <f t="shared" si="1269"/>
        <v>10.4424474076</v>
      </c>
      <c r="AD1776" s="439">
        <f t="shared" si="1269"/>
        <v>9.6391822223999988</v>
      </c>
      <c r="AE1776" s="443">
        <f t="shared" si="1269"/>
        <v>8.835917037199998</v>
      </c>
      <c r="AF1776" s="439">
        <f t="shared" si="1269"/>
        <v>8.032651851999999</v>
      </c>
      <c r="AG1776" s="439">
        <f t="shared" si="1269"/>
        <v>7.2293866667999991</v>
      </c>
      <c r="AH1776" s="439">
        <f t="shared" si="1269"/>
        <v>6.4261214815999992</v>
      </c>
      <c r="AI1776" s="440">
        <f t="shared" si="1269"/>
        <v>5.6228562963999993</v>
      </c>
      <c r="AJ1776" s="443">
        <f t="shared" si="1269"/>
        <v>4.8195911111999994</v>
      </c>
      <c r="AK1776" s="439">
        <f t="shared" si="1269"/>
        <v>4.0163259259999995</v>
      </c>
      <c r="AL1776" s="439">
        <f t="shared" si="1269"/>
        <v>3.2130607407999996</v>
      </c>
      <c r="AM1776" s="439">
        <f t="shared" si="1269"/>
        <v>2.4097955555999997</v>
      </c>
      <c r="AN1776" s="440">
        <f t="shared" si="1269"/>
        <v>1.6065303703999998</v>
      </c>
    </row>
    <row r="1777" spans="1:40" outlineLevel="2">
      <c r="A1777" s="882">
        <f>ROW()</f>
        <v>1777</v>
      </c>
      <c r="B1777" s="453"/>
      <c r="D1777" s="452" t="s">
        <v>35</v>
      </c>
      <c r="H1777" s="458"/>
      <c r="I1777" s="458"/>
      <c r="J1777" s="459"/>
      <c r="K1777" s="458"/>
      <c r="L1777" s="458"/>
      <c r="M1777" s="458"/>
      <c r="N1777" s="463"/>
      <c r="O1777" s="31"/>
      <c r="P1777" s="27">
        <f t="shared" ref="P1777:AN1777" si="1270">P1669+P1687+P1705+P1723+P1741 + P1759</f>
        <v>0</v>
      </c>
      <c r="Q1777" s="27">
        <f t="shared" si="1270"/>
        <v>0</v>
      </c>
      <c r="R1777" s="27">
        <f t="shared" si="1270"/>
        <v>0</v>
      </c>
      <c r="S1777" s="27">
        <f t="shared" si="1270"/>
        <v>0</v>
      </c>
      <c r="T1777" s="443">
        <f t="shared" si="1270"/>
        <v>0</v>
      </c>
      <c r="U1777" s="439">
        <f t="shared" si="1270"/>
        <v>0</v>
      </c>
      <c r="V1777" s="439">
        <f t="shared" si="1270"/>
        <v>0</v>
      </c>
      <c r="W1777" s="439">
        <f t="shared" si="1270"/>
        <v>0</v>
      </c>
      <c r="X1777" s="439">
        <f t="shared" si="1270"/>
        <v>0</v>
      </c>
      <c r="Y1777" s="443">
        <f t="shared" si="1270"/>
        <v>0</v>
      </c>
      <c r="Z1777" s="439">
        <f t="shared" si="1270"/>
        <v>0</v>
      </c>
      <c r="AA1777" s="439">
        <f t="shared" si="1270"/>
        <v>0</v>
      </c>
      <c r="AB1777" s="439">
        <f t="shared" si="1270"/>
        <v>0</v>
      </c>
      <c r="AC1777" s="439">
        <f t="shared" si="1270"/>
        <v>0</v>
      </c>
      <c r="AD1777" s="439">
        <f t="shared" si="1270"/>
        <v>0</v>
      </c>
      <c r="AE1777" s="443">
        <f t="shared" si="1270"/>
        <v>0</v>
      </c>
      <c r="AF1777" s="439">
        <f t="shared" si="1270"/>
        <v>0</v>
      </c>
      <c r="AG1777" s="439">
        <f t="shared" si="1270"/>
        <v>0</v>
      </c>
      <c r="AH1777" s="439">
        <f t="shared" si="1270"/>
        <v>0</v>
      </c>
      <c r="AI1777" s="440">
        <f t="shared" si="1270"/>
        <v>0</v>
      </c>
      <c r="AJ1777" s="443">
        <f t="shared" si="1270"/>
        <v>0</v>
      </c>
      <c r="AK1777" s="439">
        <f t="shared" si="1270"/>
        <v>0</v>
      </c>
      <c r="AL1777" s="439">
        <f t="shared" si="1270"/>
        <v>0</v>
      </c>
      <c r="AM1777" s="439">
        <f t="shared" si="1270"/>
        <v>0</v>
      </c>
      <c r="AN1777" s="440">
        <f t="shared" si="1270"/>
        <v>0</v>
      </c>
    </row>
    <row r="1778" spans="1:40" outlineLevel="2">
      <c r="A1778" s="882">
        <f>ROW()</f>
        <v>1778</v>
      </c>
      <c r="B1778" s="453"/>
      <c r="D1778" s="452" t="s">
        <v>302</v>
      </c>
      <c r="H1778" s="458"/>
      <c r="I1778" s="458"/>
      <c r="J1778" s="459"/>
      <c r="K1778" s="458"/>
      <c r="L1778" s="458"/>
      <c r="M1778" s="458"/>
      <c r="N1778" s="463"/>
      <c r="O1778" s="31"/>
      <c r="P1778" s="27">
        <f t="shared" ref="P1778:AN1778" si="1271">P1670+P1688+P1706+P1724+P1742 + P1760</f>
        <v>0</v>
      </c>
      <c r="Q1778" s="27">
        <f t="shared" si="1271"/>
        <v>0</v>
      </c>
      <c r="R1778" s="27">
        <f t="shared" si="1271"/>
        <v>0</v>
      </c>
      <c r="S1778" s="27">
        <f t="shared" si="1271"/>
        <v>0</v>
      </c>
      <c r="T1778" s="443">
        <f t="shared" si="1271"/>
        <v>0</v>
      </c>
      <c r="U1778" s="439">
        <f t="shared" si="1271"/>
        <v>0</v>
      </c>
      <c r="V1778" s="439">
        <f t="shared" si="1271"/>
        <v>0</v>
      </c>
      <c r="W1778" s="439">
        <f t="shared" si="1271"/>
        <v>0</v>
      </c>
      <c r="X1778" s="439">
        <f t="shared" si="1271"/>
        <v>0</v>
      </c>
      <c r="Y1778" s="443">
        <f t="shared" si="1271"/>
        <v>0</v>
      </c>
      <c r="Z1778" s="439">
        <f t="shared" si="1271"/>
        <v>0</v>
      </c>
      <c r="AA1778" s="439">
        <f t="shared" si="1271"/>
        <v>0</v>
      </c>
      <c r="AB1778" s="439">
        <f t="shared" si="1271"/>
        <v>0</v>
      </c>
      <c r="AC1778" s="439">
        <f t="shared" si="1271"/>
        <v>0</v>
      </c>
      <c r="AD1778" s="439">
        <f t="shared" si="1271"/>
        <v>0</v>
      </c>
      <c r="AE1778" s="443">
        <f t="shared" si="1271"/>
        <v>0</v>
      </c>
      <c r="AF1778" s="439">
        <f t="shared" si="1271"/>
        <v>0</v>
      </c>
      <c r="AG1778" s="439">
        <f t="shared" si="1271"/>
        <v>0</v>
      </c>
      <c r="AH1778" s="439">
        <f t="shared" si="1271"/>
        <v>0</v>
      </c>
      <c r="AI1778" s="440">
        <f t="shared" si="1271"/>
        <v>0</v>
      </c>
      <c r="AJ1778" s="443">
        <f t="shared" si="1271"/>
        <v>0</v>
      </c>
      <c r="AK1778" s="439">
        <f t="shared" si="1271"/>
        <v>0</v>
      </c>
      <c r="AL1778" s="439">
        <f t="shared" si="1271"/>
        <v>0</v>
      </c>
      <c r="AM1778" s="439">
        <f t="shared" si="1271"/>
        <v>0</v>
      </c>
      <c r="AN1778" s="440">
        <f t="shared" si="1271"/>
        <v>0</v>
      </c>
    </row>
    <row r="1779" spans="1:40" outlineLevel="2">
      <c r="A1779" s="882">
        <f>ROW()</f>
        <v>1779</v>
      </c>
      <c r="B1779" s="453"/>
      <c r="D1779" s="452" t="s">
        <v>36</v>
      </c>
      <c r="H1779" s="458"/>
      <c r="I1779" s="458"/>
      <c r="J1779" s="459"/>
      <c r="K1779" s="458"/>
      <c r="L1779" s="458"/>
      <c r="M1779" s="458"/>
      <c r="N1779" s="463"/>
      <c r="O1779" s="31"/>
      <c r="P1779" s="27">
        <f t="shared" ref="P1779:AN1779" si="1272">P1671+P1689+P1707+P1725+P1743 + P1761</f>
        <v>1.0571946E-3</v>
      </c>
      <c r="Q1779" s="27">
        <f t="shared" si="1272"/>
        <v>7.9289594999999995E-4</v>
      </c>
      <c r="R1779" s="27">
        <f t="shared" si="1272"/>
        <v>5.2859729999999989E-4</v>
      </c>
      <c r="S1779" s="27">
        <f t="shared" si="1272"/>
        <v>2.6429864999999995E-4</v>
      </c>
      <c r="T1779" s="443">
        <f t="shared" si="1272"/>
        <v>1.3214932499999997E-4</v>
      </c>
      <c r="U1779" s="439">
        <f t="shared" si="1272"/>
        <v>0</v>
      </c>
      <c r="V1779" s="439">
        <f t="shared" si="1272"/>
        <v>0</v>
      </c>
      <c r="W1779" s="439">
        <f t="shared" si="1272"/>
        <v>0</v>
      </c>
      <c r="X1779" s="439">
        <f t="shared" si="1272"/>
        <v>0</v>
      </c>
      <c r="Y1779" s="443">
        <f t="shared" si="1272"/>
        <v>0</v>
      </c>
      <c r="Z1779" s="439">
        <f t="shared" si="1272"/>
        <v>0</v>
      </c>
      <c r="AA1779" s="439">
        <f t="shared" si="1272"/>
        <v>0</v>
      </c>
      <c r="AB1779" s="439">
        <f t="shared" si="1272"/>
        <v>0</v>
      </c>
      <c r="AC1779" s="439">
        <f t="shared" si="1272"/>
        <v>0</v>
      </c>
      <c r="AD1779" s="439">
        <f t="shared" si="1272"/>
        <v>0</v>
      </c>
      <c r="AE1779" s="443">
        <f t="shared" si="1272"/>
        <v>0</v>
      </c>
      <c r="AF1779" s="439">
        <f t="shared" si="1272"/>
        <v>0</v>
      </c>
      <c r="AG1779" s="439">
        <f t="shared" si="1272"/>
        <v>0</v>
      </c>
      <c r="AH1779" s="439">
        <f t="shared" si="1272"/>
        <v>0</v>
      </c>
      <c r="AI1779" s="440">
        <f t="shared" si="1272"/>
        <v>0</v>
      </c>
      <c r="AJ1779" s="443">
        <f t="shared" si="1272"/>
        <v>0</v>
      </c>
      <c r="AK1779" s="439">
        <f t="shared" si="1272"/>
        <v>0</v>
      </c>
      <c r="AL1779" s="439">
        <f t="shared" si="1272"/>
        <v>0</v>
      </c>
      <c r="AM1779" s="439">
        <f t="shared" si="1272"/>
        <v>0</v>
      </c>
      <c r="AN1779" s="440">
        <f t="shared" si="1272"/>
        <v>0</v>
      </c>
    </row>
    <row r="1780" spans="1:40" outlineLevel="2">
      <c r="A1780" s="882">
        <f>ROW()</f>
        <v>1780</v>
      </c>
      <c r="B1780" s="453"/>
      <c r="D1780" s="452" t="s">
        <v>583</v>
      </c>
      <c r="H1780" s="458"/>
      <c r="I1780" s="458"/>
      <c r="J1780" s="459"/>
      <c r="K1780" s="458"/>
      <c r="L1780" s="458"/>
      <c r="M1780" s="458"/>
      <c r="N1780" s="463"/>
      <c r="O1780" s="31"/>
      <c r="P1780" s="27">
        <f t="shared" ref="P1780:AN1780" si="1273">P1672+P1690+P1708+P1726+P1744 + P1762</f>
        <v>0</v>
      </c>
      <c r="Q1780" s="27">
        <f t="shared" si="1273"/>
        <v>0</v>
      </c>
      <c r="R1780" s="27">
        <f t="shared" si="1273"/>
        <v>0</v>
      </c>
      <c r="S1780" s="27">
        <f t="shared" si="1273"/>
        <v>0</v>
      </c>
      <c r="T1780" s="443">
        <f t="shared" si="1273"/>
        <v>0</v>
      </c>
      <c r="U1780" s="439">
        <f t="shared" si="1273"/>
        <v>0</v>
      </c>
      <c r="V1780" s="439">
        <f t="shared" si="1273"/>
        <v>0</v>
      </c>
      <c r="W1780" s="439">
        <f t="shared" si="1273"/>
        <v>0</v>
      </c>
      <c r="X1780" s="439">
        <f t="shared" si="1273"/>
        <v>0</v>
      </c>
      <c r="Y1780" s="443">
        <f t="shared" si="1273"/>
        <v>0</v>
      </c>
      <c r="Z1780" s="439">
        <f t="shared" si="1273"/>
        <v>0</v>
      </c>
      <c r="AA1780" s="439">
        <f t="shared" si="1273"/>
        <v>0</v>
      </c>
      <c r="AB1780" s="439">
        <f t="shared" si="1273"/>
        <v>0</v>
      </c>
      <c r="AC1780" s="439">
        <f t="shared" si="1273"/>
        <v>0</v>
      </c>
      <c r="AD1780" s="439">
        <f t="shared" si="1273"/>
        <v>0</v>
      </c>
      <c r="AE1780" s="443">
        <f t="shared" si="1273"/>
        <v>0</v>
      </c>
      <c r="AF1780" s="439">
        <f t="shared" si="1273"/>
        <v>0</v>
      </c>
      <c r="AG1780" s="439">
        <f t="shared" si="1273"/>
        <v>0</v>
      </c>
      <c r="AH1780" s="439">
        <f t="shared" si="1273"/>
        <v>0</v>
      </c>
      <c r="AI1780" s="440">
        <f t="shared" si="1273"/>
        <v>0</v>
      </c>
      <c r="AJ1780" s="443">
        <f t="shared" si="1273"/>
        <v>0</v>
      </c>
      <c r="AK1780" s="439">
        <f t="shared" si="1273"/>
        <v>0</v>
      </c>
      <c r="AL1780" s="439">
        <f t="shared" si="1273"/>
        <v>0</v>
      </c>
      <c r="AM1780" s="439">
        <f t="shared" si="1273"/>
        <v>0</v>
      </c>
      <c r="AN1780" s="440">
        <f t="shared" si="1273"/>
        <v>0</v>
      </c>
    </row>
    <row r="1781" spans="1:40" outlineLevel="2">
      <c r="A1781" s="882">
        <f>ROW()</f>
        <v>1781</v>
      </c>
      <c r="B1781" s="453"/>
      <c r="D1781" s="452" t="s">
        <v>81</v>
      </c>
      <c r="H1781" s="458"/>
      <c r="I1781" s="458"/>
      <c r="J1781" s="459"/>
      <c r="K1781" s="458"/>
      <c r="L1781" s="458"/>
      <c r="M1781" s="458"/>
      <c r="N1781" s="463"/>
      <c r="O1781" s="31"/>
      <c r="P1781" s="27">
        <f t="shared" ref="P1781:AN1781" si="1274">P1673+P1691+P1709+P1727+P1745 + P1763</f>
        <v>0</v>
      </c>
      <c r="Q1781" s="27">
        <f t="shared" si="1274"/>
        <v>0</v>
      </c>
      <c r="R1781" s="27">
        <f t="shared" si="1274"/>
        <v>0</v>
      </c>
      <c r="S1781" s="27">
        <f t="shared" si="1274"/>
        <v>0</v>
      </c>
      <c r="T1781" s="443">
        <f t="shared" si="1274"/>
        <v>0</v>
      </c>
      <c r="U1781" s="439">
        <f t="shared" si="1274"/>
        <v>0</v>
      </c>
      <c r="V1781" s="439">
        <f t="shared" si="1274"/>
        <v>0</v>
      </c>
      <c r="W1781" s="439">
        <f t="shared" si="1274"/>
        <v>0</v>
      </c>
      <c r="X1781" s="439">
        <f t="shared" si="1274"/>
        <v>0</v>
      </c>
      <c r="Y1781" s="443">
        <f t="shared" si="1274"/>
        <v>0</v>
      </c>
      <c r="Z1781" s="439">
        <f t="shared" si="1274"/>
        <v>0</v>
      </c>
      <c r="AA1781" s="439">
        <f t="shared" si="1274"/>
        <v>0</v>
      </c>
      <c r="AB1781" s="439">
        <f t="shared" si="1274"/>
        <v>0</v>
      </c>
      <c r="AC1781" s="439">
        <f t="shared" si="1274"/>
        <v>0</v>
      </c>
      <c r="AD1781" s="439">
        <f t="shared" si="1274"/>
        <v>0</v>
      </c>
      <c r="AE1781" s="443">
        <f t="shared" si="1274"/>
        <v>0</v>
      </c>
      <c r="AF1781" s="439">
        <f t="shared" si="1274"/>
        <v>0</v>
      </c>
      <c r="AG1781" s="439">
        <f t="shared" si="1274"/>
        <v>0</v>
      </c>
      <c r="AH1781" s="439">
        <f t="shared" si="1274"/>
        <v>0</v>
      </c>
      <c r="AI1781" s="440">
        <f t="shared" si="1274"/>
        <v>0</v>
      </c>
      <c r="AJ1781" s="443">
        <f t="shared" si="1274"/>
        <v>0</v>
      </c>
      <c r="AK1781" s="439">
        <f t="shared" si="1274"/>
        <v>0</v>
      </c>
      <c r="AL1781" s="439">
        <f t="shared" si="1274"/>
        <v>0</v>
      </c>
      <c r="AM1781" s="439">
        <f t="shared" si="1274"/>
        <v>0</v>
      </c>
      <c r="AN1781" s="440">
        <f t="shared" si="1274"/>
        <v>0</v>
      </c>
    </row>
    <row r="1782" spans="1:40" outlineLevel="2">
      <c r="A1782" s="882">
        <f>ROW()</f>
        <v>1782</v>
      </c>
      <c r="B1782" s="453"/>
      <c r="D1782" s="452" t="s">
        <v>28</v>
      </c>
      <c r="H1782" s="458"/>
      <c r="I1782" s="458"/>
      <c r="J1782" s="459"/>
      <c r="K1782" s="458"/>
      <c r="L1782" s="458"/>
      <c r="M1782" s="458"/>
      <c r="N1782" s="463"/>
      <c r="O1782" s="31"/>
      <c r="P1782" s="27">
        <f t="shared" ref="P1782:AN1782" si="1275">P1674+P1692+P1710+P1728+P1746 + P1764</f>
        <v>0</v>
      </c>
      <c r="Q1782" s="27">
        <f t="shared" si="1275"/>
        <v>0</v>
      </c>
      <c r="R1782" s="27">
        <f t="shared" si="1275"/>
        <v>0</v>
      </c>
      <c r="S1782" s="27">
        <f t="shared" si="1275"/>
        <v>0</v>
      </c>
      <c r="T1782" s="443">
        <f t="shared" si="1275"/>
        <v>0</v>
      </c>
      <c r="U1782" s="439">
        <f t="shared" si="1275"/>
        <v>0</v>
      </c>
      <c r="V1782" s="439">
        <f t="shared" si="1275"/>
        <v>0</v>
      </c>
      <c r="W1782" s="439">
        <f t="shared" si="1275"/>
        <v>0</v>
      </c>
      <c r="X1782" s="439">
        <f t="shared" si="1275"/>
        <v>0</v>
      </c>
      <c r="Y1782" s="443">
        <f t="shared" si="1275"/>
        <v>0</v>
      </c>
      <c r="Z1782" s="439">
        <f t="shared" si="1275"/>
        <v>0</v>
      </c>
      <c r="AA1782" s="439">
        <f t="shared" si="1275"/>
        <v>0</v>
      </c>
      <c r="AB1782" s="439">
        <f t="shared" si="1275"/>
        <v>0</v>
      </c>
      <c r="AC1782" s="439">
        <f t="shared" si="1275"/>
        <v>0</v>
      </c>
      <c r="AD1782" s="439">
        <f t="shared" si="1275"/>
        <v>0</v>
      </c>
      <c r="AE1782" s="443">
        <f t="shared" si="1275"/>
        <v>0</v>
      </c>
      <c r="AF1782" s="439">
        <f t="shared" si="1275"/>
        <v>0</v>
      </c>
      <c r="AG1782" s="439">
        <f t="shared" si="1275"/>
        <v>0</v>
      </c>
      <c r="AH1782" s="439">
        <f t="shared" si="1275"/>
        <v>0</v>
      </c>
      <c r="AI1782" s="440">
        <f t="shared" si="1275"/>
        <v>0</v>
      </c>
      <c r="AJ1782" s="443">
        <f t="shared" si="1275"/>
        <v>0</v>
      </c>
      <c r="AK1782" s="439">
        <f t="shared" si="1275"/>
        <v>0</v>
      </c>
      <c r="AL1782" s="439">
        <f t="shared" si="1275"/>
        <v>0</v>
      </c>
      <c r="AM1782" s="439">
        <f t="shared" si="1275"/>
        <v>0</v>
      </c>
      <c r="AN1782" s="440">
        <f t="shared" si="1275"/>
        <v>0</v>
      </c>
    </row>
    <row r="1783" spans="1:40" outlineLevel="2">
      <c r="A1783" s="882">
        <f>ROW()</f>
        <v>1783</v>
      </c>
      <c r="B1783" s="453"/>
      <c r="D1783" s="456" t="s">
        <v>443</v>
      </c>
      <c r="E1783" s="456"/>
      <c r="F1783" s="456"/>
      <c r="G1783" s="456"/>
      <c r="H1783" s="460"/>
      <c r="I1783" s="460"/>
      <c r="J1783" s="461"/>
      <c r="K1783" s="460"/>
      <c r="L1783" s="460"/>
      <c r="M1783" s="460"/>
      <c r="N1783" s="465"/>
      <c r="O1783" s="57"/>
      <c r="P1783" s="30">
        <f t="shared" ref="P1783:AN1783" si="1276">P1675+P1693+P1711+P1729+P1747 + P1765</f>
        <v>0</v>
      </c>
      <c r="Q1783" s="30">
        <f t="shared" si="1276"/>
        <v>0</v>
      </c>
      <c r="R1783" s="30">
        <f t="shared" si="1276"/>
        <v>0</v>
      </c>
      <c r="S1783" s="30">
        <f t="shared" si="1276"/>
        <v>0</v>
      </c>
      <c r="T1783" s="462">
        <f t="shared" si="1276"/>
        <v>0</v>
      </c>
      <c r="U1783" s="441">
        <f t="shared" si="1276"/>
        <v>0</v>
      </c>
      <c r="V1783" s="441">
        <f t="shared" si="1276"/>
        <v>0</v>
      </c>
      <c r="W1783" s="441">
        <f t="shared" si="1276"/>
        <v>0</v>
      </c>
      <c r="X1783" s="441">
        <f t="shared" si="1276"/>
        <v>0</v>
      </c>
      <c r="Y1783" s="462">
        <f t="shared" si="1276"/>
        <v>0</v>
      </c>
      <c r="Z1783" s="441">
        <f t="shared" si="1276"/>
        <v>0</v>
      </c>
      <c r="AA1783" s="441">
        <f t="shared" si="1276"/>
        <v>0</v>
      </c>
      <c r="AB1783" s="441">
        <f t="shared" si="1276"/>
        <v>0</v>
      </c>
      <c r="AC1783" s="441">
        <f t="shared" si="1276"/>
        <v>0</v>
      </c>
      <c r="AD1783" s="441">
        <f t="shared" si="1276"/>
        <v>0</v>
      </c>
      <c r="AE1783" s="462">
        <f t="shared" si="1276"/>
        <v>0</v>
      </c>
      <c r="AF1783" s="441">
        <f t="shared" si="1276"/>
        <v>0</v>
      </c>
      <c r="AG1783" s="441">
        <f t="shared" si="1276"/>
        <v>0</v>
      </c>
      <c r="AH1783" s="441">
        <f t="shared" si="1276"/>
        <v>0</v>
      </c>
      <c r="AI1783" s="442">
        <f t="shared" si="1276"/>
        <v>0</v>
      </c>
      <c r="AJ1783" s="462">
        <f t="shared" si="1276"/>
        <v>0</v>
      </c>
      <c r="AK1783" s="441">
        <f t="shared" si="1276"/>
        <v>0</v>
      </c>
      <c r="AL1783" s="441">
        <f t="shared" si="1276"/>
        <v>0</v>
      </c>
      <c r="AM1783" s="441">
        <f t="shared" si="1276"/>
        <v>0</v>
      </c>
      <c r="AN1783" s="442">
        <f t="shared" si="1276"/>
        <v>0</v>
      </c>
    </row>
    <row r="1784" spans="1:40" outlineLevel="2">
      <c r="A1784" s="882">
        <f>ROW()</f>
        <v>1784</v>
      </c>
      <c r="B1784" s="453"/>
      <c r="D1784" s="452" t="s">
        <v>24</v>
      </c>
      <c r="H1784" s="458"/>
      <c r="I1784" s="458"/>
      <c r="J1784" s="459"/>
      <c r="K1784" s="458"/>
      <c r="L1784" s="458"/>
      <c r="M1784" s="458"/>
      <c r="N1784" s="463"/>
      <c r="O1784" s="439"/>
      <c r="P1784" s="439">
        <f t="shared" ref="P1784:AN1784" si="1277">SUM(P1768:P1783)</f>
        <v>30.42817248459999</v>
      </c>
      <c r="Q1784" s="439">
        <f t="shared" si="1277"/>
        <v>29.125660026749991</v>
      </c>
      <c r="R1784" s="439">
        <f t="shared" si="1277"/>
        <v>27.823147568899987</v>
      </c>
      <c r="S1784" s="439">
        <f t="shared" si="1277"/>
        <v>26.520635111049987</v>
      </c>
      <c r="T1784" s="443">
        <f t="shared" si="1277"/>
        <v>25.869378882124991</v>
      </c>
      <c r="U1784" s="439">
        <f t="shared" si="1277"/>
        <v>24.566998573599989</v>
      </c>
      <c r="V1784" s="439">
        <f t="shared" si="1277"/>
        <v>23.264750414399991</v>
      </c>
      <c r="W1784" s="439">
        <f t="shared" si="1277"/>
        <v>21.962502255199993</v>
      </c>
      <c r="X1784" s="439">
        <f t="shared" si="1277"/>
        <v>20.660254095999992</v>
      </c>
      <c r="Y1784" s="443">
        <f t="shared" si="1277"/>
        <v>20.009130016399993</v>
      </c>
      <c r="Z1784" s="439">
        <f t="shared" si="1277"/>
        <v>18.706881857199992</v>
      </c>
      <c r="AA1784" s="439">
        <f t="shared" si="1277"/>
        <v>17.404633697999994</v>
      </c>
      <c r="AB1784" s="439">
        <f t="shared" si="1277"/>
        <v>16.102385538799993</v>
      </c>
      <c r="AC1784" s="439">
        <f t="shared" si="1277"/>
        <v>14.800137379599995</v>
      </c>
      <c r="AD1784" s="439">
        <f t="shared" si="1277"/>
        <v>13.497889220399996</v>
      </c>
      <c r="AE1784" s="443">
        <f t="shared" si="1277"/>
        <v>12.195641061199996</v>
      </c>
      <c r="AF1784" s="439">
        <f t="shared" si="1277"/>
        <v>10.893392901999997</v>
      </c>
      <c r="AG1784" s="439">
        <f t="shared" si="1277"/>
        <v>9.5911447427999974</v>
      </c>
      <c r="AH1784" s="439">
        <f t="shared" si="1277"/>
        <v>8.2888965835999979</v>
      </c>
      <c r="AI1784" s="440">
        <f t="shared" si="1277"/>
        <v>6.9866484243999984</v>
      </c>
      <c r="AJ1784" s="443">
        <f t="shared" si="1277"/>
        <v>5.684400265199999</v>
      </c>
      <c r="AK1784" s="439">
        <f t="shared" si="1277"/>
        <v>4.3821521059999995</v>
      </c>
      <c r="AL1784" s="439">
        <f t="shared" si="1277"/>
        <v>3.5605956117999997</v>
      </c>
      <c r="AM1784" s="439">
        <f t="shared" si="1277"/>
        <v>2.7390391176</v>
      </c>
      <c r="AN1784" s="440">
        <f t="shared" si="1277"/>
        <v>1.9174826234</v>
      </c>
    </row>
    <row r="1785" spans="1:40">
      <c r="A1785" s="884" t="s">
        <v>879</v>
      </c>
      <c r="B1785" s="885"/>
      <c r="C1785" s="886"/>
      <c r="D1785" s="885"/>
      <c r="E1785" s="885"/>
      <c r="F1785" s="885"/>
      <c r="G1785" s="25"/>
      <c r="H1785" s="885"/>
      <c r="I1785" s="25"/>
      <c r="J1785" s="323"/>
      <c r="K1785" s="25"/>
      <c r="L1785" s="25"/>
      <c r="M1785" s="25"/>
      <c r="N1785" s="318"/>
      <c r="O1785" s="25"/>
      <c r="P1785" s="25"/>
      <c r="Q1785" s="25"/>
      <c r="R1785" s="25"/>
      <c r="S1785" s="25"/>
      <c r="T1785" s="323"/>
      <c r="U1785" s="25"/>
      <c r="V1785" s="25"/>
      <c r="W1785" s="25"/>
      <c r="X1785" s="25"/>
      <c r="Y1785" s="323"/>
      <c r="Z1785" s="25"/>
      <c r="AA1785" s="25"/>
      <c r="AB1785" s="25"/>
      <c r="AC1785" s="25"/>
      <c r="AD1785" s="25"/>
      <c r="AE1785" s="323"/>
      <c r="AF1785" s="25"/>
      <c r="AG1785" s="25"/>
      <c r="AH1785" s="25"/>
      <c r="AI1785" s="318"/>
      <c r="AJ1785" s="323"/>
      <c r="AK1785" s="25"/>
      <c r="AL1785" s="25"/>
      <c r="AM1785" s="25"/>
      <c r="AN1785" s="318"/>
    </row>
    <row r="1786" spans="1:40" outlineLevel="1">
      <c r="A1786" s="732" t="s">
        <v>26</v>
      </c>
      <c r="B1786" s="733"/>
      <c r="C1786" s="881"/>
      <c r="D1786" s="733"/>
      <c r="E1786" s="733"/>
      <c r="F1786" s="733"/>
      <c r="G1786" s="730"/>
      <c r="H1786" s="733"/>
      <c r="I1786" s="730"/>
      <c r="J1786" s="729"/>
      <c r="K1786" s="730"/>
      <c r="L1786" s="730"/>
      <c r="M1786" s="730"/>
      <c r="N1786" s="731"/>
      <c r="O1786" s="730"/>
      <c r="P1786" s="730"/>
      <c r="Q1786" s="730"/>
      <c r="R1786" s="730"/>
      <c r="S1786" s="730"/>
      <c r="T1786" s="729"/>
      <c r="U1786" s="730"/>
      <c r="V1786" s="730"/>
      <c r="W1786" s="730"/>
      <c r="X1786" s="730"/>
      <c r="Y1786" s="729"/>
      <c r="Z1786" s="730"/>
      <c r="AA1786" s="730"/>
      <c r="AB1786" s="730"/>
      <c r="AC1786" s="730"/>
      <c r="AD1786" s="730"/>
      <c r="AE1786" s="729"/>
      <c r="AF1786" s="730"/>
      <c r="AG1786" s="730"/>
      <c r="AH1786" s="730"/>
      <c r="AI1786" s="731"/>
      <c r="AJ1786" s="729"/>
      <c r="AK1786" s="730"/>
      <c r="AL1786" s="730"/>
      <c r="AM1786" s="730"/>
      <c r="AN1786" s="731"/>
    </row>
    <row r="1787" spans="1:40" outlineLevel="2">
      <c r="A1787" s="882">
        <f>ROW()</f>
        <v>1787</v>
      </c>
      <c r="B1787" s="453"/>
      <c r="D1787" s="452" t="s">
        <v>300</v>
      </c>
      <c r="H1787" s="458"/>
      <c r="I1787" s="458"/>
      <c r="J1787" s="459"/>
      <c r="K1787" s="458"/>
      <c r="L1787" s="458"/>
      <c r="M1787" s="458"/>
      <c r="N1787" s="463"/>
      <c r="O1787" s="458"/>
      <c r="P1787" s="458"/>
      <c r="Q1787" s="169"/>
      <c r="R1787" s="169">
        <f>Input!$AB$58</f>
        <v>20</v>
      </c>
      <c r="S1787" s="448">
        <f t="shared" ref="S1787:AI1787" si="1278">(R1787-R$9)*(R1787&gt;S$9)</f>
        <v>19</v>
      </c>
      <c r="T1787" s="464">
        <f t="shared" si="1278"/>
        <v>18</v>
      </c>
      <c r="U1787" s="448">
        <f t="shared" si="1278"/>
        <v>17.5</v>
      </c>
      <c r="V1787" s="448">
        <f t="shared" si="1278"/>
        <v>16.5</v>
      </c>
      <c r="W1787" s="448">
        <f t="shared" si="1278"/>
        <v>15.5</v>
      </c>
      <c r="X1787" s="448">
        <f t="shared" si="1278"/>
        <v>14.5</v>
      </c>
      <c r="Y1787" s="464">
        <f t="shared" si="1278"/>
        <v>13.5</v>
      </c>
      <c r="Z1787" s="448">
        <f t="shared" si="1278"/>
        <v>13</v>
      </c>
      <c r="AA1787" s="448">
        <f t="shared" si="1278"/>
        <v>12</v>
      </c>
      <c r="AB1787" s="448">
        <f t="shared" si="1278"/>
        <v>11</v>
      </c>
      <c r="AC1787" s="448">
        <f t="shared" si="1278"/>
        <v>10</v>
      </c>
      <c r="AD1787" s="448">
        <f t="shared" si="1278"/>
        <v>9</v>
      </c>
      <c r="AE1787" s="464">
        <f t="shared" si="1278"/>
        <v>8</v>
      </c>
      <c r="AF1787" s="448">
        <f t="shared" si="1278"/>
        <v>7</v>
      </c>
      <c r="AG1787" s="448">
        <f t="shared" si="1278"/>
        <v>6</v>
      </c>
      <c r="AH1787" s="448">
        <f t="shared" si="1278"/>
        <v>5</v>
      </c>
      <c r="AI1787" s="449">
        <f t="shared" si="1278"/>
        <v>4</v>
      </c>
      <c r="AJ1787" s="464">
        <f t="shared" ref="AJ1787:AJ1802" si="1279">(AI1787-AI$9)*(AI1787&gt;AJ$9)</f>
        <v>3</v>
      </c>
      <c r="AK1787" s="448">
        <f t="shared" ref="AK1787:AK1802" si="1280">(AJ1787-AJ$9)*(AJ1787&gt;AK$9)</f>
        <v>2</v>
      </c>
      <c r="AL1787" s="448">
        <f t="shared" ref="AL1787:AL1802" si="1281">(AK1787-AK$9)*(AK1787&gt;AL$9)</f>
        <v>1</v>
      </c>
      <c r="AM1787" s="448">
        <f t="shared" ref="AM1787:AM1802" si="1282">(AL1787-AL$9)*(AL1787&gt;AM$9)</f>
        <v>0</v>
      </c>
      <c r="AN1787" s="449">
        <f t="shared" ref="AN1787:AN1802" si="1283">(AM1787-AM$9)*(AM1787&gt;AN$9)</f>
        <v>0</v>
      </c>
    </row>
    <row r="1788" spans="1:40" outlineLevel="2">
      <c r="A1788" s="882">
        <f>ROW()</f>
        <v>1788</v>
      </c>
      <c r="B1788" s="453"/>
      <c r="D1788" s="452" t="s">
        <v>301</v>
      </c>
      <c r="H1788" s="458"/>
      <c r="I1788" s="458"/>
      <c r="J1788" s="459"/>
      <c r="K1788" s="458"/>
      <c r="L1788" s="458"/>
      <c r="M1788" s="458"/>
      <c r="N1788" s="463"/>
      <c r="O1788" s="458"/>
      <c r="P1788" s="458"/>
      <c r="Q1788" s="169"/>
      <c r="R1788" s="169">
        <f>Input!$AB$59</f>
        <v>20</v>
      </c>
      <c r="S1788" s="448">
        <f t="shared" ref="S1788:AI1788" si="1284">(R1788-R$9)*(R1788&gt;S$9)</f>
        <v>19</v>
      </c>
      <c r="T1788" s="464">
        <f t="shared" si="1284"/>
        <v>18</v>
      </c>
      <c r="U1788" s="448">
        <f t="shared" si="1284"/>
        <v>17.5</v>
      </c>
      <c r="V1788" s="448">
        <f t="shared" si="1284"/>
        <v>16.5</v>
      </c>
      <c r="W1788" s="448">
        <f t="shared" si="1284"/>
        <v>15.5</v>
      </c>
      <c r="X1788" s="448">
        <f t="shared" si="1284"/>
        <v>14.5</v>
      </c>
      <c r="Y1788" s="464">
        <f t="shared" si="1284"/>
        <v>13.5</v>
      </c>
      <c r="Z1788" s="448">
        <f t="shared" si="1284"/>
        <v>13</v>
      </c>
      <c r="AA1788" s="448">
        <f t="shared" si="1284"/>
        <v>12</v>
      </c>
      <c r="AB1788" s="448">
        <f t="shared" si="1284"/>
        <v>11</v>
      </c>
      <c r="AC1788" s="448">
        <f t="shared" si="1284"/>
        <v>10</v>
      </c>
      <c r="AD1788" s="448">
        <f t="shared" si="1284"/>
        <v>9</v>
      </c>
      <c r="AE1788" s="464">
        <f t="shared" si="1284"/>
        <v>8</v>
      </c>
      <c r="AF1788" s="448">
        <f t="shared" si="1284"/>
        <v>7</v>
      </c>
      <c r="AG1788" s="448">
        <f t="shared" si="1284"/>
        <v>6</v>
      </c>
      <c r="AH1788" s="448">
        <f t="shared" si="1284"/>
        <v>5</v>
      </c>
      <c r="AI1788" s="449">
        <f t="shared" si="1284"/>
        <v>4</v>
      </c>
      <c r="AJ1788" s="464">
        <f t="shared" si="1279"/>
        <v>3</v>
      </c>
      <c r="AK1788" s="448">
        <f t="shared" si="1280"/>
        <v>2</v>
      </c>
      <c r="AL1788" s="448">
        <f t="shared" si="1281"/>
        <v>1</v>
      </c>
      <c r="AM1788" s="448">
        <f t="shared" si="1282"/>
        <v>0</v>
      </c>
      <c r="AN1788" s="449">
        <f t="shared" si="1283"/>
        <v>0</v>
      </c>
    </row>
    <row r="1789" spans="1:40" outlineLevel="2">
      <c r="A1789" s="882">
        <f>ROW()</f>
        <v>1789</v>
      </c>
      <c r="B1789" s="453"/>
      <c r="D1789" s="452" t="s">
        <v>29</v>
      </c>
      <c r="H1789" s="458"/>
      <c r="I1789" s="458"/>
      <c r="J1789" s="459"/>
      <c r="K1789" s="458"/>
      <c r="L1789" s="458"/>
      <c r="M1789" s="458"/>
      <c r="N1789" s="463"/>
      <c r="O1789" s="458"/>
      <c r="P1789" s="458"/>
      <c r="Q1789" s="169"/>
      <c r="R1789" s="169">
        <f>Input!$AB$60</f>
        <v>20</v>
      </c>
      <c r="S1789" s="448">
        <f t="shared" ref="S1789:AI1789" si="1285">(R1789-R$9)*(R1789&gt;S$9)</f>
        <v>19</v>
      </c>
      <c r="T1789" s="464">
        <f t="shared" si="1285"/>
        <v>18</v>
      </c>
      <c r="U1789" s="448">
        <f t="shared" si="1285"/>
        <v>17.5</v>
      </c>
      <c r="V1789" s="448">
        <f t="shared" si="1285"/>
        <v>16.5</v>
      </c>
      <c r="W1789" s="448">
        <f t="shared" si="1285"/>
        <v>15.5</v>
      </c>
      <c r="X1789" s="448">
        <f t="shared" si="1285"/>
        <v>14.5</v>
      </c>
      <c r="Y1789" s="464">
        <f t="shared" si="1285"/>
        <v>13.5</v>
      </c>
      <c r="Z1789" s="448">
        <f t="shared" si="1285"/>
        <v>13</v>
      </c>
      <c r="AA1789" s="448">
        <f t="shared" si="1285"/>
        <v>12</v>
      </c>
      <c r="AB1789" s="448">
        <f t="shared" si="1285"/>
        <v>11</v>
      </c>
      <c r="AC1789" s="448">
        <f t="shared" si="1285"/>
        <v>10</v>
      </c>
      <c r="AD1789" s="448">
        <f t="shared" si="1285"/>
        <v>9</v>
      </c>
      <c r="AE1789" s="464">
        <f t="shared" si="1285"/>
        <v>8</v>
      </c>
      <c r="AF1789" s="448">
        <f t="shared" si="1285"/>
        <v>7</v>
      </c>
      <c r="AG1789" s="448">
        <f t="shared" si="1285"/>
        <v>6</v>
      </c>
      <c r="AH1789" s="448">
        <f t="shared" si="1285"/>
        <v>5</v>
      </c>
      <c r="AI1789" s="449">
        <f t="shared" si="1285"/>
        <v>4</v>
      </c>
      <c r="AJ1789" s="464">
        <f t="shared" si="1279"/>
        <v>3</v>
      </c>
      <c r="AK1789" s="448">
        <f t="shared" si="1280"/>
        <v>2</v>
      </c>
      <c r="AL1789" s="448">
        <f t="shared" si="1281"/>
        <v>1</v>
      </c>
      <c r="AM1789" s="448">
        <f t="shared" si="1282"/>
        <v>0</v>
      </c>
      <c r="AN1789" s="449">
        <f t="shared" si="1283"/>
        <v>0</v>
      </c>
    </row>
    <row r="1790" spans="1:40" outlineLevel="2">
      <c r="A1790" s="882">
        <f>ROW()</f>
        <v>1790</v>
      </c>
      <c r="B1790" s="453"/>
      <c r="D1790" s="452" t="s">
        <v>30</v>
      </c>
      <c r="H1790" s="458"/>
      <c r="I1790" s="458"/>
      <c r="J1790" s="459"/>
      <c r="K1790" s="458"/>
      <c r="L1790" s="458"/>
      <c r="M1790" s="458"/>
      <c r="N1790" s="463"/>
      <c r="O1790" s="458"/>
      <c r="P1790" s="458"/>
      <c r="Q1790" s="169"/>
      <c r="R1790" s="169">
        <f>Input!$AB$61</f>
        <v>20</v>
      </c>
      <c r="S1790" s="448">
        <f t="shared" ref="S1790:AI1790" si="1286">(R1790-R$9)*(R1790&gt;S$9)</f>
        <v>19</v>
      </c>
      <c r="T1790" s="464">
        <f t="shared" si="1286"/>
        <v>18</v>
      </c>
      <c r="U1790" s="448">
        <f t="shared" si="1286"/>
        <v>17.5</v>
      </c>
      <c r="V1790" s="448">
        <f t="shared" si="1286"/>
        <v>16.5</v>
      </c>
      <c r="W1790" s="448">
        <f t="shared" si="1286"/>
        <v>15.5</v>
      </c>
      <c r="X1790" s="448">
        <f t="shared" si="1286"/>
        <v>14.5</v>
      </c>
      <c r="Y1790" s="464">
        <f t="shared" si="1286"/>
        <v>13.5</v>
      </c>
      <c r="Z1790" s="448">
        <f t="shared" si="1286"/>
        <v>13</v>
      </c>
      <c r="AA1790" s="448">
        <f t="shared" si="1286"/>
        <v>12</v>
      </c>
      <c r="AB1790" s="448">
        <f t="shared" si="1286"/>
        <v>11</v>
      </c>
      <c r="AC1790" s="448">
        <f t="shared" si="1286"/>
        <v>10</v>
      </c>
      <c r="AD1790" s="448">
        <f t="shared" si="1286"/>
        <v>9</v>
      </c>
      <c r="AE1790" s="464">
        <f t="shared" si="1286"/>
        <v>8</v>
      </c>
      <c r="AF1790" s="448">
        <f t="shared" si="1286"/>
        <v>7</v>
      </c>
      <c r="AG1790" s="448">
        <f t="shared" si="1286"/>
        <v>6</v>
      </c>
      <c r="AH1790" s="448">
        <f t="shared" si="1286"/>
        <v>5</v>
      </c>
      <c r="AI1790" s="449">
        <f t="shared" si="1286"/>
        <v>4</v>
      </c>
      <c r="AJ1790" s="464">
        <f t="shared" si="1279"/>
        <v>3</v>
      </c>
      <c r="AK1790" s="448">
        <f t="shared" si="1280"/>
        <v>2</v>
      </c>
      <c r="AL1790" s="448">
        <f t="shared" si="1281"/>
        <v>1</v>
      </c>
      <c r="AM1790" s="448">
        <f t="shared" si="1282"/>
        <v>0</v>
      </c>
      <c r="AN1790" s="449">
        <f t="shared" si="1283"/>
        <v>0</v>
      </c>
    </row>
    <row r="1791" spans="1:40" outlineLevel="2">
      <c r="A1791" s="882">
        <f>ROW()</f>
        <v>1791</v>
      </c>
      <c r="B1791" s="453"/>
      <c r="D1791" s="452" t="s">
        <v>31</v>
      </c>
      <c r="H1791" s="458"/>
      <c r="I1791" s="458"/>
      <c r="J1791" s="459"/>
      <c r="K1791" s="458"/>
      <c r="L1791" s="458"/>
      <c r="M1791" s="458"/>
      <c r="N1791" s="463"/>
      <c r="O1791" s="458"/>
      <c r="P1791" s="458"/>
      <c r="Q1791" s="169"/>
      <c r="R1791" s="169">
        <f>Input!$AB$62</f>
        <v>20</v>
      </c>
      <c r="S1791" s="448">
        <f t="shared" ref="S1791:AI1791" si="1287">(R1791-R$9)*(R1791&gt;S$9)</f>
        <v>19</v>
      </c>
      <c r="T1791" s="464">
        <f t="shared" si="1287"/>
        <v>18</v>
      </c>
      <c r="U1791" s="448">
        <f t="shared" si="1287"/>
        <v>17.5</v>
      </c>
      <c r="V1791" s="448">
        <f t="shared" si="1287"/>
        <v>16.5</v>
      </c>
      <c r="W1791" s="448">
        <f t="shared" si="1287"/>
        <v>15.5</v>
      </c>
      <c r="X1791" s="448">
        <f t="shared" si="1287"/>
        <v>14.5</v>
      </c>
      <c r="Y1791" s="464">
        <f t="shared" si="1287"/>
        <v>13.5</v>
      </c>
      <c r="Z1791" s="448">
        <f t="shared" si="1287"/>
        <v>13</v>
      </c>
      <c r="AA1791" s="448">
        <f t="shared" si="1287"/>
        <v>12</v>
      </c>
      <c r="AB1791" s="448">
        <f t="shared" si="1287"/>
        <v>11</v>
      </c>
      <c r="AC1791" s="448">
        <f t="shared" si="1287"/>
        <v>10</v>
      </c>
      <c r="AD1791" s="448">
        <f t="shared" si="1287"/>
        <v>9</v>
      </c>
      <c r="AE1791" s="464">
        <f t="shared" si="1287"/>
        <v>8</v>
      </c>
      <c r="AF1791" s="448">
        <f t="shared" si="1287"/>
        <v>7</v>
      </c>
      <c r="AG1791" s="448">
        <f t="shared" si="1287"/>
        <v>6</v>
      </c>
      <c r="AH1791" s="448">
        <f t="shared" si="1287"/>
        <v>5</v>
      </c>
      <c r="AI1791" s="449">
        <f t="shared" si="1287"/>
        <v>4</v>
      </c>
      <c r="AJ1791" s="464">
        <f t="shared" si="1279"/>
        <v>3</v>
      </c>
      <c r="AK1791" s="448">
        <f t="shared" si="1280"/>
        <v>2</v>
      </c>
      <c r="AL1791" s="448">
        <f t="shared" si="1281"/>
        <v>1</v>
      </c>
      <c r="AM1791" s="448">
        <f t="shared" si="1282"/>
        <v>0</v>
      </c>
      <c r="AN1791" s="449">
        <f t="shared" si="1283"/>
        <v>0</v>
      </c>
    </row>
    <row r="1792" spans="1:40" outlineLevel="2">
      <c r="A1792" s="882">
        <f>ROW()</f>
        <v>1792</v>
      </c>
      <c r="B1792" s="453"/>
      <c r="D1792" s="452" t="s">
        <v>32</v>
      </c>
      <c r="H1792" s="458"/>
      <c r="I1792" s="458"/>
      <c r="J1792" s="459"/>
      <c r="K1792" s="458"/>
      <c r="L1792" s="458"/>
      <c r="M1792" s="458"/>
      <c r="N1792" s="463"/>
      <c r="O1792" s="458"/>
      <c r="P1792" s="458"/>
      <c r="Q1792" s="169"/>
      <c r="R1792" s="169">
        <f>Input!$AB$63</f>
        <v>40</v>
      </c>
      <c r="S1792" s="448">
        <f t="shared" ref="S1792:AI1792" si="1288">(R1792-R$9)*(R1792&gt;S$9)</f>
        <v>39</v>
      </c>
      <c r="T1792" s="464">
        <f t="shared" si="1288"/>
        <v>38</v>
      </c>
      <c r="U1792" s="448">
        <f t="shared" si="1288"/>
        <v>37.5</v>
      </c>
      <c r="V1792" s="448">
        <f t="shared" si="1288"/>
        <v>36.5</v>
      </c>
      <c r="W1792" s="448">
        <f t="shared" si="1288"/>
        <v>35.5</v>
      </c>
      <c r="X1792" s="448">
        <f t="shared" si="1288"/>
        <v>34.5</v>
      </c>
      <c r="Y1792" s="464">
        <f t="shared" si="1288"/>
        <v>33.5</v>
      </c>
      <c r="Z1792" s="448">
        <f t="shared" si="1288"/>
        <v>33</v>
      </c>
      <c r="AA1792" s="448">
        <f t="shared" si="1288"/>
        <v>32</v>
      </c>
      <c r="AB1792" s="448">
        <f t="shared" si="1288"/>
        <v>31</v>
      </c>
      <c r="AC1792" s="448">
        <f t="shared" si="1288"/>
        <v>30</v>
      </c>
      <c r="AD1792" s="448">
        <f t="shared" si="1288"/>
        <v>29</v>
      </c>
      <c r="AE1792" s="464">
        <f t="shared" si="1288"/>
        <v>28</v>
      </c>
      <c r="AF1792" s="448">
        <f t="shared" si="1288"/>
        <v>27</v>
      </c>
      <c r="AG1792" s="448">
        <f t="shared" si="1288"/>
        <v>26</v>
      </c>
      <c r="AH1792" s="448">
        <f t="shared" si="1288"/>
        <v>25</v>
      </c>
      <c r="AI1792" s="449">
        <f t="shared" si="1288"/>
        <v>24</v>
      </c>
      <c r="AJ1792" s="464">
        <f t="shared" si="1279"/>
        <v>23</v>
      </c>
      <c r="AK1792" s="448">
        <f t="shared" si="1280"/>
        <v>22</v>
      </c>
      <c r="AL1792" s="448">
        <f t="shared" si="1281"/>
        <v>21</v>
      </c>
      <c r="AM1792" s="448">
        <f t="shared" si="1282"/>
        <v>20</v>
      </c>
      <c r="AN1792" s="449">
        <f t="shared" si="1283"/>
        <v>19</v>
      </c>
    </row>
    <row r="1793" spans="1:40" outlineLevel="2">
      <c r="A1793" s="882">
        <f>ROW()</f>
        <v>1793</v>
      </c>
      <c r="B1793" s="453"/>
      <c r="D1793" s="452" t="s">
        <v>33</v>
      </c>
      <c r="H1793" s="458"/>
      <c r="I1793" s="458"/>
      <c r="J1793" s="459"/>
      <c r="K1793" s="458"/>
      <c r="L1793" s="458"/>
      <c r="M1793" s="458"/>
      <c r="N1793" s="463"/>
      <c r="O1793" s="458"/>
      <c r="P1793" s="458"/>
      <c r="Q1793" s="169"/>
      <c r="R1793" s="169">
        <f>Input!$AB$64</f>
        <v>40</v>
      </c>
      <c r="S1793" s="448">
        <f t="shared" ref="S1793:AI1793" si="1289">(R1793-R$9)*(R1793&gt;S$9)</f>
        <v>39</v>
      </c>
      <c r="T1793" s="464">
        <f t="shared" si="1289"/>
        <v>38</v>
      </c>
      <c r="U1793" s="448">
        <f t="shared" si="1289"/>
        <v>37.5</v>
      </c>
      <c r="V1793" s="448">
        <f t="shared" si="1289"/>
        <v>36.5</v>
      </c>
      <c r="W1793" s="448">
        <f t="shared" si="1289"/>
        <v>35.5</v>
      </c>
      <c r="X1793" s="448">
        <f t="shared" si="1289"/>
        <v>34.5</v>
      </c>
      <c r="Y1793" s="464">
        <f t="shared" si="1289"/>
        <v>33.5</v>
      </c>
      <c r="Z1793" s="448">
        <f t="shared" si="1289"/>
        <v>33</v>
      </c>
      <c r="AA1793" s="448">
        <f t="shared" si="1289"/>
        <v>32</v>
      </c>
      <c r="AB1793" s="448">
        <f t="shared" si="1289"/>
        <v>31</v>
      </c>
      <c r="AC1793" s="448">
        <f t="shared" si="1289"/>
        <v>30</v>
      </c>
      <c r="AD1793" s="448">
        <f t="shared" si="1289"/>
        <v>29</v>
      </c>
      <c r="AE1793" s="464">
        <f t="shared" si="1289"/>
        <v>28</v>
      </c>
      <c r="AF1793" s="448">
        <f t="shared" si="1289"/>
        <v>27</v>
      </c>
      <c r="AG1793" s="448">
        <f t="shared" si="1289"/>
        <v>26</v>
      </c>
      <c r="AH1793" s="448">
        <f t="shared" si="1289"/>
        <v>25</v>
      </c>
      <c r="AI1793" s="449">
        <f t="shared" si="1289"/>
        <v>24</v>
      </c>
      <c r="AJ1793" s="464">
        <f t="shared" si="1279"/>
        <v>23</v>
      </c>
      <c r="AK1793" s="448">
        <f t="shared" si="1280"/>
        <v>22</v>
      </c>
      <c r="AL1793" s="448">
        <f t="shared" si="1281"/>
        <v>21</v>
      </c>
      <c r="AM1793" s="448">
        <f t="shared" si="1282"/>
        <v>20</v>
      </c>
      <c r="AN1793" s="449">
        <f t="shared" si="1283"/>
        <v>19</v>
      </c>
    </row>
    <row r="1794" spans="1:40" outlineLevel="2">
      <c r="A1794" s="882">
        <f>ROW()</f>
        <v>1794</v>
      </c>
      <c r="B1794" s="453"/>
      <c r="D1794" s="452" t="s">
        <v>27</v>
      </c>
      <c r="H1794" s="458"/>
      <c r="I1794" s="458"/>
      <c r="J1794" s="459"/>
      <c r="K1794" s="458"/>
      <c r="L1794" s="458"/>
      <c r="M1794" s="458"/>
      <c r="N1794" s="463"/>
      <c r="O1794" s="458"/>
      <c r="P1794" s="458"/>
      <c r="Q1794" s="169"/>
      <c r="R1794" s="169">
        <f>Input!$AB$65</f>
        <v>40</v>
      </c>
      <c r="S1794" s="448">
        <f t="shared" ref="S1794:AI1794" si="1290">(R1794-R$9)*(R1794&gt;S$9)</f>
        <v>39</v>
      </c>
      <c r="T1794" s="464">
        <f t="shared" si="1290"/>
        <v>38</v>
      </c>
      <c r="U1794" s="448">
        <f t="shared" si="1290"/>
        <v>37.5</v>
      </c>
      <c r="V1794" s="448">
        <f t="shared" si="1290"/>
        <v>36.5</v>
      </c>
      <c r="W1794" s="448">
        <f t="shared" si="1290"/>
        <v>35.5</v>
      </c>
      <c r="X1794" s="448">
        <f t="shared" si="1290"/>
        <v>34.5</v>
      </c>
      <c r="Y1794" s="464">
        <f t="shared" si="1290"/>
        <v>33.5</v>
      </c>
      <c r="Z1794" s="448">
        <f t="shared" si="1290"/>
        <v>33</v>
      </c>
      <c r="AA1794" s="448">
        <f t="shared" si="1290"/>
        <v>32</v>
      </c>
      <c r="AB1794" s="448">
        <f t="shared" si="1290"/>
        <v>31</v>
      </c>
      <c r="AC1794" s="448">
        <f t="shared" si="1290"/>
        <v>30</v>
      </c>
      <c r="AD1794" s="448">
        <f t="shared" si="1290"/>
        <v>29</v>
      </c>
      <c r="AE1794" s="464">
        <f t="shared" si="1290"/>
        <v>28</v>
      </c>
      <c r="AF1794" s="448">
        <f t="shared" si="1290"/>
        <v>27</v>
      </c>
      <c r="AG1794" s="448">
        <f t="shared" si="1290"/>
        <v>26</v>
      </c>
      <c r="AH1794" s="448">
        <f t="shared" si="1290"/>
        <v>25</v>
      </c>
      <c r="AI1794" s="449">
        <f t="shared" si="1290"/>
        <v>24</v>
      </c>
      <c r="AJ1794" s="464">
        <f t="shared" si="1279"/>
        <v>23</v>
      </c>
      <c r="AK1794" s="448">
        <f t="shared" si="1280"/>
        <v>22</v>
      </c>
      <c r="AL1794" s="448">
        <f t="shared" si="1281"/>
        <v>21</v>
      </c>
      <c r="AM1794" s="448">
        <f t="shared" si="1282"/>
        <v>20</v>
      </c>
      <c r="AN1794" s="449">
        <f t="shared" si="1283"/>
        <v>19</v>
      </c>
    </row>
    <row r="1795" spans="1:40" outlineLevel="2">
      <c r="A1795" s="882">
        <f>ROW()</f>
        <v>1795</v>
      </c>
      <c r="B1795" s="453"/>
      <c r="D1795" s="452" t="s">
        <v>34</v>
      </c>
      <c r="H1795" s="458"/>
      <c r="I1795" s="458"/>
      <c r="J1795" s="459"/>
      <c r="K1795" s="458"/>
      <c r="L1795" s="458"/>
      <c r="M1795" s="458"/>
      <c r="N1795" s="463"/>
      <c r="O1795" s="458"/>
      <c r="P1795" s="458"/>
      <c r="Q1795" s="169"/>
      <c r="R1795" s="169">
        <f>Input!$AB$66</f>
        <v>25</v>
      </c>
      <c r="S1795" s="448">
        <f t="shared" ref="S1795:AI1795" si="1291">(R1795-R$9)*(R1795&gt;S$9)</f>
        <v>24</v>
      </c>
      <c r="T1795" s="464">
        <f t="shared" si="1291"/>
        <v>23</v>
      </c>
      <c r="U1795" s="448">
        <f t="shared" si="1291"/>
        <v>22.5</v>
      </c>
      <c r="V1795" s="448">
        <f t="shared" si="1291"/>
        <v>21.5</v>
      </c>
      <c r="W1795" s="448">
        <f t="shared" si="1291"/>
        <v>20.5</v>
      </c>
      <c r="X1795" s="448">
        <f t="shared" si="1291"/>
        <v>19.5</v>
      </c>
      <c r="Y1795" s="464">
        <f t="shared" si="1291"/>
        <v>18.5</v>
      </c>
      <c r="Z1795" s="448">
        <f t="shared" si="1291"/>
        <v>18</v>
      </c>
      <c r="AA1795" s="448">
        <f t="shared" si="1291"/>
        <v>17</v>
      </c>
      <c r="AB1795" s="448">
        <f t="shared" si="1291"/>
        <v>16</v>
      </c>
      <c r="AC1795" s="448">
        <f t="shared" si="1291"/>
        <v>15</v>
      </c>
      <c r="AD1795" s="448">
        <f t="shared" si="1291"/>
        <v>14</v>
      </c>
      <c r="AE1795" s="464">
        <f t="shared" si="1291"/>
        <v>13</v>
      </c>
      <c r="AF1795" s="448">
        <f t="shared" si="1291"/>
        <v>12</v>
      </c>
      <c r="AG1795" s="448">
        <f t="shared" si="1291"/>
        <v>11</v>
      </c>
      <c r="AH1795" s="448">
        <f t="shared" si="1291"/>
        <v>10</v>
      </c>
      <c r="AI1795" s="449">
        <f t="shared" si="1291"/>
        <v>9</v>
      </c>
      <c r="AJ1795" s="464">
        <f t="shared" si="1279"/>
        <v>8</v>
      </c>
      <c r="AK1795" s="448">
        <f t="shared" si="1280"/>
        <v>7</v>
      </c>
      <c r="AL1795" s="448">
        <f t="shared" si="1281"/>
        <v>6</v>
      </c>
      <c r="AM1795" s="448">
        <f t="shared" si="1282"/>
        <v>5</v>
      </c>
      <c r="AN1795" s="449">
        <f t="shared" si="1283"/>
        <v>4</v>
      </c>
    </row>
    <row r="1796" spans="1:40" outlineLevel="2">
      <c r="A1796" s="882">
        <f>ROW()</f>
        <v>1796</v>
      </c>
      <c r="B1796" s="453"/>
      <c r="D1796" s="452" t="s">
        <v>35</v>
      </c>
      <c r="H1796" s="458"/>
      <c r="I1796" s="458"/>
      <c r="J1796" s="459"/>
      <c r="K1796" s="458"/>
      <c r="L1796" s="458"/>
      <c r="M1796" s="458"/>
      <c r="N1796" s="463"/>
      <c r="O1796" s="458"/>
      <c r="P1796" s="458"/>
      <c r="Q1796" s="169"/>
      <c r="R1796" s="169">
        <f>Input!$AB$67</f>
        <v>10</v>
      </c>
      <c r="S1796" s="448">
        <f t="shared" ref="S1796:AI1796" si="1292">(R1796-R$9)*(R1796&gt;S$9)</f>
        <v>9</v>
      </c>
      <c r="T1796" s="464">
        <f t="shared" si="1292"/>
        <v>8</v>
      </c>
      <c r="U1796" s="448">
        <f t="shared" si="1292"/>
        <v>7.5</v>
      </c>
      <c r="V1796" s="448">
        <f t="shared" si="1292"/>
        <v>6.5</v>
      </c>
      <c r="W1796" s="448">
        <f t="shared" si="1292"/>
        <v>5.5</v>
      </c>
      <c r="X1796" s="448">
        <f t="shared" si="1292"/>
        <v>4.5</v>
      </c>
      <c r="Y1796" s="464">
        <f t="shared" si="1292"/>
        <v>3.5</v>
      </c>
      <c r="Z1796" s="448">
        <f t="shared" si="1292"/>
        <v>3</v>
      </c>
      <c r="AA1796" s="448">
        <f t="shared" si="1292"/>
        <v>2</v>
      </c>
      <c r="AB1796" s="448">
        <f t="shared" si="1292"/>
        <v>1</v>
      </c>
      <c r="AC1796" s="448">
        <f t="shared" si="1292"/>
        <v>0</v>
      </c>
      <c r="AD1796" s="448">
        <f t="shared" si="1292"/>
        <v>0</v>
      </c>
      <c r="AE1796" s="464">
        <f t="shared" si="1292"/>
        <v>0</v>
      </c>
      <c r="AF1796" s="448">
        <f t="shared" si="1292"/>
        <v>0</v>
      </c>
      <c r="AG1796" s="448">
        <f t="shared" si="1292"/>
        <v>0</v>
      </c>
      <c r="AH1796" s="448">
        <f t="shared" si="1292"/>
        <v>0</v>
      </c>
      <c r="AI1796" s="449">
        <f t="shared" si="1292"/>
        <v>0</v>
      </c>
      <c r="AJ1796" s="464">
        <f t="shared" si="1279"/>
        <v>0</v>
      </c>
      <c r="AK1796" s="448">
        <f t="shared" si="1280"/>
        <v>0</v>
      </c>
      <c r="AL1796" s="448">
        <f t="shared" si="1281"/>
        <v>0</v>
      </c>
      <c r="AM1796" s="448">
        <f t="shared" si="1282"/>
        <v>0</v>
      </c>
      <c r="AN1796" s="449">
        <f t="shared" si="1283"/>
        <v>0</v>
      </c>
    </row>
    <row r="1797" spans="1:40" outlineLevel="2">
      <c r="A1797" s="882">
        <f>ROW()</f>
        <v>1797</v>
      </c>
      <c r="B1797" s="453"/>
      <c r="D1797" s="452" t="s">
        <v>302</v>
      </c>
      <c r="H1797" s="458"/>
      <c r="I1797" s="458"/>
      <c r="J1797" s="459"/>
      <c r="K1797" s="458"/>
      <c r="L1797" s="458"/>
      <c r="M1797" s="458"/>
      <c r="N1797" s="463"/>
      <c r="O1797" s="458"/>
      <c r="P1797" s="458"/>
      <c r="Q1797" s="169"/>
      <c r="R1797" s="169">
        <f>Input!$AB$68</f>
        <v>10</v>
      </c>
      <c r="S1797" s="448">
        <f t="shared" ref="S1797:AI1797" si="1293">(R1797-R$9)*(R1797&gt;S$9)</f>
        <v>9</v>
      </c>
      <c r="T1797" s="464">
        <f t="shared" si="1293"/>
        <v>8</v>
      </c>
      <c r="U1797" s="448">
        <f t="shared" si="1293"/>
        <v>7.5</v>
      </c>
      <c r="V1797" s="448">
        <f t="shared" si="1293"/>
        <v>6.5</v>
      </c>
      <c r="W1797" s="448">
        <f t="shared" si="1293"/>
        <v>5.5</v>
      </c>
      <c r="X1797" s="448">
        <f t="shared" si="1293"/>
        <v>4.5</v>
      </c>
      <c r="Y1797" s="464">
        <f t="shared" si="1293"/>
        <v>3.5</v>
      </c>
      <c r="Z1797" s="448">
        <f t="shared" si="1293"/>
        <v>3</v>
      </c>
      <c r="AA1797" s="448">
        <f t="shared" si="1293"/>
        <v>2</v>
      </c>
      <c r="AB1797" s="448">
        <f t="shared" si="1293"/>
        <v>1</v>
      </c>
      <c r="AC1797" s="448">
        <f t="shared" si="1293"/>
        <v>0</v>
      </c>
      <c r="AD1797" s="448">
        <f t="shared" si="1293"/>
        <v>0</v>
      </c>
      <c r="AE1797" s="464">
        <f t="shared" si="1293"/>
        <v>0</v>
      </c>
      <c r="AF1797" s="448">
        <f t="shared" si="1293"/>
        <v>0</v>
      </c>
      <c r="AG1797" s="448">
        <f t="shared" si="1293"/>
        <v>0</v>
      </c>
      <c r="AH1797" s="448">
        <f t="shared" si="1293"/>
        <v>0</v>
      </c>
      <c r="AI1797" s="449">
        <f t="shared" si="1293"/>
        <v>0</v>
      </c>
      <c r="AJ1797" s="464">
        <f t="shared" si="1279"/>
        <v>0</v>
      </c>
      <c r="AK1797" s="448">
        <f t="shared" si="1280"/>
        <v>0</v>
      </c>
      <c r="AL1797" s="448">
        <f t="shared" si="1281"/>
        <v>0</v>
      </c>
      <c r="AM1797" s="448">
        <f t="shared" si="1282"/>
        <v>0</v>
      </c>
      <c r="AN1797" s="449">
        <f t="shared" si="1283"/>
        <v>0</v>
      </c>
    </row>
    <row r="1798" spans="1:40" outlineLevel="2">
      <c r="A1798" s="882">
        <f>ROW()</f>
        <v>1798</v>
      </c>
      <c r="B1798" s="453"/>
      <c r="D1798" s="452" t="s">
        <v>36</v>
      </c>
      <c r="H1798" s="458"/>
      <c r="I1798" s="458"/>
      <c r="J1798" s="459"/>
      <c r="K1798" s="458"/>
      <c r="L1798" s="458"/>
      <c r="M1798" s="458"/>
      <c r="N1798" s="463"/>
      <c r="O1798" s="458"/>
      <c r="P1798" s="458"/>
      <c r="Q1798" s="169"/>
      <c r="R1798" s="169">
        <f>Input!$AB$69</f>
        <v>4</v>
      </c>
      <c r="S1798" s="448">
        <f t="shared" ref="S1798:AI1798" si="1294">(R1798-R$9)*(R1798&gt;S$9)</f>
        <v>3</v>
      </c>
      <c r="T1798" s="464">
        <f t="shared" si="1294"/>
        <v>2</v>
      </c>
      <c r="U1798" s="448">
        <f t="shared" si="1294"/>
        <v>1.5</v>
      </c>
      <c r="V1798" s="448">
        <f t="shared" si="1294"/>
        <v>0.5</v>
      </c>
      <c r="W1798" s="448">
        <f t="shared" si="1294"/>
        <v>0</v>
      </c>
      <c r="X1798" s="448">
        <f t="shared" si="1294"/>
        <v>0</v>
      </c>
      <c r="Y1798" s="464">
        <f t="shared" si="1294"/>
        <v>0</v>
      </c>
      <c r="Z1798" s="448">
        <f t="shared" si="1294"/>
        <v>0</v>
      </c>
      <c r="AA1798" s="448">
        <f t="shared" si="1294"/>
        <v>0</v>
      </c>
      <c r="AB1798" s="448">
        <f t="shared" si="1294"/>
        <v>0</v>
      </c>
      <c r="AC1798" s="448">
        <f t="shared" si="1294"/>
        <v>0</v>
      </c>
      <c r="AD1798" s="448">
        <f t="shared" si="1294"/>
        <v>0</v>
      </c>
      <c r="AE1798" s="464">
        <f t="shared" si="1294"/>
        <v>0</v>
      </c>
      <c r="AF1798" s="448">
        <f t="shared" si="1294"/>
        <v>0</v>
      </c>
      <c r="AG1798" s="448">
        <f t="shared" si="1294"/>
        <v>0</v>
      </c>
      <c r="AH1798" s="448">
        <f t="shared" si="1294"/>
        <v>0</v>
      </c>
      <c r="AI1798" s="449">
        <f t="shared" si="1294"/>
        <v>0</v>
      </c>
      <c r="AJ1798" s="464">
        <f t="shared" si="1279"/>
        <v>0</v>
      </c>
      <c r="AK1798" s="448">
        <f t="shared" si="1280"/>
        <v>0</v>
      </c>
      <c r="AL1798" s="448">
        <f t="shared" si="1281"/>
        <v>0</v>
      </c>
      <c r="AM1798" s="448">
        <f t="shared" si="1282"/>
        <v>0</v>
      </c>
      <c r="AN1798" s="449">
        <f t="shared" si="1283"/>
        <v>0</v>
      </c>
    </row>
    <row r="1799" spans="1:40" outlineLevel="2">
      <c r="A1799" s="882">
        <f>ROW()</f>
        <v>1799</v>
      </c>
      <c r="B1799" s="453"/>
      <c r="D1799" s="452" t="s">
        <v>583</v>
      </c>
      <c r="H1799" s="458"/>
      <c r="I1799" s="458"/>
      <c r="J1799" s="459"/>
      <c r="K1799" s="458"/>
      <c r="L1799" s="458"/>
      <c r="M1799" s="458"/>
      <c r="N1799" s="463"/>
      <c r="O1799" s="458"/>
      <c r="P1799" s="458"/>
      <c r="Q1799" s="169"/>
      <c r="R1799" s="169">
        <f>Input!$AB$70</f>
        <v>10</v>
      </c>
      <c r="S1799" s="448">
        <f t="shared" ref="S1799:AI1799" si="1295">(R1799-R$9)*(R1799&gt;S$9)</f>
        <v>9</v>
      </c>
      <c r="T1799" s="464">
        <f t="shared" si="1295"/>
        <v>8</v>
      </c>
      <c r="U1799" s="448">
        <f t="shared" si="1295"/>
        <v>7.5</v>
      </c>
      <c r="V1799" s="448">
        <f t="shared" si="1295"/>
        <v>6.5</v>
      </c>
      <c r="W1799" s="448">
        <f t="shared" si="1295"/>
        <v>5.5</v>
      </c>
      <c r="X1799" s="448">
        <f t="shared" si="1295"/>
        <v>4.5</v>
      </c>
      <c r="Y1799" s="464">
        <f t="shared" si="1295"/>
        <v>3.5</v>
      </c>
      <c r="Z1799" s="448">
        <f t="shared" si="1295"/>
        <v>3</v>
      </c>
      <c r="AA1799" s="448">
        <f t="shared" si="1295"/>
        <v>2</v>
      </c>
      <c r="AB1799" s="448">
        <f t="shared" si="1295"/>
        <v>1</v>
      </c>
      <c r="AC1799" s="448">
        <f t="shared" si="1295"/>
        <v>0</v>
      </c>
      <c r="AD1799" s="448">
        <f t="shared" si="1295"/>
        <v>0</v>
      </c>
      <c r="AE1799" s="464">
        <f t="shared" si="1295"/>
        <v>0</v>
      </c>
      <c r="AF1799" s="448">
        <f t="shared" si="1295"/>
        <v>0</v>
      </c>
      <c r="AG1799" s="448">
        <f t="shared" si="1295"/>
        <v>0</v>
      </c>
      <c r="AH1799" s="448">
        <f t="shared" si="1295"/>
        <v>0</v>
      </c>
      <c r="AI1799" s="449">
        <f t="shared" si="1295"/>
        <v>0</v>
      </c>
      <c r="AJ1799" s="464">
        <f t="shared" si="1279"/>
        <v>0</v>
      </c>
      <c r="AK1799" s="448">
        <f t="shared" si="1280"/>
        <v>0</v>
      </c>
      <c r="AL1799" s="448">
        <f t="shared" si="1281"/>
        <v>0</v>
      </c>
      <c r="AM1799" s="448">
        <f t="shared" si="1282"/>
        <v>0</v>
      </c>
      <c r="AN1799" s="449">
        <f t="shared" si="1283"/>
        <v>0</v>
      </c>
    </row>
    <row r="1800" spans="1:40" outlineLevel="2">
      <c r="A1800" s="882">
        <f>ROW()</f>
        <v>1800</v>
      </c>
      <c r="B1800" s="453"/>
      <c r="D1800" s="452" t="s">
        <v>81</v>
      </c>
      <c r="H1800" s="458"/>
      <c r="I1800" s="458"/>
      <c r="J1800" s="459"/>
      <c r="K1800" s="458"/>
      <c r="L1800" s="458"/>
      <c r="M1800" s="458"/>
      <c r="N1800" s="463"/>
      <c r="O1800" s="458"/>
      <c r="P1800" s="458"/>
      <c r="Q1800" s="169"/>
      <c r="R1800" s="169">
        <f>Input!$AB$71</f>
        <v>4</v>
      </c>
      <c r="S1800" s="448">
        <f t="shared" ref="S1800:AI1800" si="1296">(R1800-R$9)*(R1800&gt;S$9)</f>
        <v>3</v>
      </c>
      <c r="T1800" s="464">
        <f t="shared" si="1296"/>
        <v>2</v>
      </c>
      <c r="U1800" s="448">
        <f t="shared" si="1296"/>
        <v>1.5</v>
      </c>
      <c r="V1800" s="448">
        <f t="shared" si="1296"/>
        <v>0.5</v>
      </c>
      <c r="W1800" s="448">
        <f t="shared" si="1296"/>
        <v>0</v>
      </c>
      <c r="X1800" s="448">
        <f t="shared" si="1296"/>
        <v>0</v>
      </c>
      <c r="Y1800" s="464">
        <f t="shared" si="1296"/>
        <v>0</v>
      </c>
      <c r="Z1800" s="448">
        <f t="shared" si="1296"/>
        <v>0</v>
      </c>
      <c r="AA1800" s="448">
        <f t="shared" si="1296"/>
        <v>0</v>
      </c>
      <c r="AB1800" s="448">
        <f t="shared" si="1296"/>
        <v>0</v>
      </c>
      <c r="AC1800" s="448">
        <f t="shared" si="1296"/>
        <v>0</v>
      </c>
      <c r="AD1800" s="448">
        <f t="shared" si="1296"/>
        <v>0</v>
      </c>
      <c r="AE1800" s="464">
        <f t="shared" si="1296"/>
        <v>0</v>
      </c>
      <c r="AF1800" s="448">
        <f t="shared" si="1296"/>
        <v>0</v>
      </c>
      <c r="AG1800" s="448">
        <f t="shared" si="1296"/>
        <v>0</v>
      </c>
      <c r="AH1800" s="448">
        <f t="shared" si="1296"/>
        <v>0</v>
      </c>
      <c r="AI1800" s="449">
        <f t="shared" si="1296"/>
        <v>0</v>
      </c>
      <c r="AJ1800" s="464">
        <f t="shared" si="1279"/>
        <v>0</v>
      </c>
      <c r="AK1800" s="448">
        <f t="shared" si="1280"/>
        <v>0</v>
      </c>
      <c r="AL1800" s="448">
        <f t="shared" si="1281"/>
        <v>0</v>
      </c>
      <c r="AM1800" s="448">
        <f t="shared" si="1282"/>
        <v>0</v>
      </c>
      <c r="AN1800" s="449">
        <f t="shared" si="1283"/>
        <v>0</v>
      </c>
    </row>
    <row r="1801" spans="1:40" outlineLevel="2">
      <c r="A1801" s="882">
        <f>ROW()</f>
        <v>1801</v>
      </c>
      <c r="B1801" s="453"/>
      <c r="D1801" s="452" t="s">
        <v>28</v>
      </c>
      <c r="H1801" s="458"/>
      <c r="I1801" s="458"/>
      <c r="J1801" s="459"/>
      <c r="K1801" s="458"/>
      <c r="L1801" s="458"/>
      <c r="M1801" s="458"/>
      <c r="N1801" s="463"/>
      <c r="O1801" s="458"/>
      <c r="P1801" s="458"/>
      <c r="Q1801" s="169"/>
      <c r="R1801" s="169">
        <f>Input!$AB$72</f>
        <v>0</v>
      </c>
      <c r="S1801" s="448">
        <f t="shared" ref="S1801:AI1801" si="1297">(R1801-R$9)*(R1801&gt;S$9)</f>
        <v>0</v>
      </c>
      <c r="T1801" s="464">
        <f t="shared" si="1297"/>
        <v>0</v>
      </c>
      <c r="U1801" s="448">
        <f t="shared" si="1297"/>
        <v>0</v>
      </c>
      <c r="V1801" s="448">
        <f t="shared" si="1297"/>
        <v>0</v>
      </c>
      <c r="W1801" s="448">
        <f t="shared" si="1297"/>
        <v>0</v>
      </c>
      <c r="X1801" s="448">
        <f t="shared" si="1297"/>
        <v>0</v>
      </c>
      <c r="Y1801" s="464">
        <f t="shared" si="1297"/>
        <v>0</v>
      </c>
      <c r="Z1801" s="448">
        <f t="shared" si="1297"/>
        <v>0</v>
      </c>
      <c r="AA1801" s="448">
        <f t="shared" si="1297"/>
        <v>0</v>
      </c>
      <c r="AB1801" s="448">
        <f t="shared" si="1297"/>
        <v>0</v>
      </c>
      <c r="AC1801" s="448">
        <f t="shared" si="1297"/>
        <v>0</v>
      </c>
      <c r="AD1801" s="448">
        <f t="shared" si="1297"/>
        <v>0</v>
      </c>
      <c r="AE1801" s="464">
        <f t="shared" si="1297"/>
        <v>0</v>
      </c>
      <c r="AF1801" s="448">
        <f t="shared" si="1297"/>
        <v>0</v>
      </c>
      <c r="AG1801" s="448">
        <f t="shared" si="1297"/>
        <v>0</v>
      </c>
      <c r="AH1801" s="448">
        <f t="shared" si="1297"/>
        <v>0</v>
      </c>
      <c r="AI1801" s="449">
        <f t="shared" si="1297"/>
        <v>0</v>
      </c>
      <c r="AJ1801" s="464">
        <f t="shared" si="1279"/>
        <v>0</v>
      </c>
      <c r="AK1801" s="448">
        <f t="shared" si="1280"/>
        <v>0</v>
      </c>
      <c r="AL1801" s="448">
        <f t="shared" si="1281"/>
        <v>0</v>
      </c>
      <c r="AM1801" s="448">
        <f t="shared" si="1282"/>
        <v>0</v>
      </c>
      <c r="AN1801" s="449">
        <f t="shared" si="1283"/>
        <v>0</v>
      </c>
    </row>
    <row r="1802" spans="1:40" outlineLevel="2">
      <c r="A1802" s="882">
        <f>ROW()</f>
        <v>1802</v>
      </c>
      <c r="B1802" s="453"/>
      <c r="D1802" s="456" t="s">
        <v>443</v>
      </c>
      <c r="E1802" s="456"/>
      <c r="F1802" s="456"/>
      <c r="G1802" s="456"/>
      <c r="H1802" s="460"/>
      <c r="I1802" s="460"/>
      <c r="J1802" s="461"/>
      <c r="K1802" s="460"/>
      <c r="L1802" s="460"/>
      <c r="M1802" s="460"/>
      <c r="N1802" s="465"/>
      <c r="O1802" s="460"/>
      <c r="P1802" s="460"/>
      <c r="Q1802" s="170"/>
      <c r="R1802" s="170">
        <f>Input!$AB$73</f>
        <v>5</v>
      </c>
      <c r="S1802" s="450">
        <f t="shared" ref="S1802:AI1802" si="1298">(R1802-R$9)*(R1802&gt;S$9)</f>
        <v>4</v>
      </c>
      <c r="T1802" s="474">
        <f t="shared" si="1298"/>
        <v>3</v>
      </c>
      <c r="U1802" s="450">
        <f t="shared" si="1298"/>
        <v>2.5</v>
      </c>
      <c r="V1802" s="450">
        <f t="shared" si="1298"/>
        <v>1.5</v>
      </c>
      <c r="W1802" s="450">
        <f t="shared" si="1298"/>
        <v>0.5</v>
      </c>
      <c r="X1802" s="450">
        <f t="shared" si="1298"/>
        <v>0</v>
      </c>
      <c r="Y1802" s="474">
        <f t="shared" si="1298"/>
        <v>0</v>
      </c>
      <c r="Z1802" s="450">
        <f t="shared" si="1298"/>
        <v>0</v>
      </c>
      <c r="AA1802" s="450">
        <f t="shared" si="1298"/>
        <v>0</v>
      </c>
      <c r="AB1802" s="450">
        <f t="shared" si="1298"/>
        <v>0</v>
      </c>
      <c r="AC1802" s="450">
        <f t="shared" si="1298"/>
        <v>0</v>
      </c>
      <c r="AD1802" s="450">
        <f t="shared" si="1298"/>
        <v>0</v>
      </c>
      <c r="AE1802" s="474">
        <f t="shared" si="1298"/>
        <v>0</v>
      </c>
      <c r="AF1802" s="450">
        <f t="shared" si="1298"/>
        <v>0</v>
      </c>
      <c r="AG1802" s="450">
        <f t="shared" si="1298"/>
        <v>0</v>
      </c>
      <c r="AH1802" s="450">
        <f t="shared" si="1298"/>
        <v>0</v>
      </c>
      <c r="AI1802" s="451">
        <f t="shared" si="1298"/>
        <v>0</v>
      </c>
      <c r="AJ1802" s="474">
        <f t="shared" si="1279"/>
        <v>0</v>
      </c>
      <c r="AK1802" s="450">
        <f t="shared" si="1280"/>
        <v>0</v>
      </c>
      <c r="AL1802" s="450">
        <f t="shared" si="1281"/>
        <v>0</v>
      </c>
      <c r="AM1802" s="450">
        <f t="shared" si="1282"/>
        <v>0</v>
      </c>
      <c r="AN1802" s="451">
        <f t="shared" si="1283"/>
        <v>0</v>
      </c>
    </row>
    <row r="1803" spans="1:40" outlineLevel="2">
      <c r="A1803" s="882">
        <f>ROW()</f>
        <v>1803</v>
      </c>
      <c r="B1803" s="453"/>
      <c r="H1803" s="458"/>
      <c r="I1803" s="458"/>
      <c r="J1803" s="459"/>
      <c r="K1803" s="458"/>
      <c r="L1803" s="458"/>
      <c r="M1803" s="458"/>
      <c r="N1803" s="463"/>
      <c r="O1803" s="458"/>
      <c r="P1803" s="458"/>
      <c r="Q1803" s="458"/>
      <c r="R1803" s="439"/>
      <c r="S1803" s="439"/>
      <c r="T1803" s="443"/>
      <c r="U1803" s="439"/>
      <c r="V1803" s="439"/>
      <c r="W1803" s="439"/>
      <c r="X1803" s="439"/>
      <c r="Y1803" s="443"/>
      <c r="Z1803" s="439"/>
      <c r="AA1803" s="439"/>
      <c r="AB1803" s="439"/>
      <c r="AC1803" s="439"/>
      <c r="AD1803" s="439"/>
      <c r="AE1803" s="443"/>
      <c r="AF1803" s="439"/>
      <c r="AG1803" s="439"/>
      <c r="AH1803" s="439"/>
      <c r="AI1803" s="440"/>
      <c r="AJ1803" s="443"/>
      <c r="AK1803" s="439"/>
      <c r="AL1803" s="439"/>
      <c r="AM1803" s="439"/>
      <c r="AN1803" s="440"/>
    </row>
    <row r="1804" spans="1:40" outlineLevel="1">
      <c r="A1804" s="732" t="s">
        <v>20</v>
      </c>
      <c r="B1804" s="733"/>
      <c r="C1804" s="881"/>
      <c r="D1804" s="733"/>
      <c r="E1804" s="733"/>
      <c r="F1804" s="733"/>
      <c r="G1804" s="730"/>
      <c r="H1804" s="733"/>
      <c r="I1804" s="730"/>
      <c r="J1804" s="729"/>
      <c r="K1804" s="730"/>
      <c r="L1804" s="730"/>
      <c r="M1804" s="730"/>
      <c r="N1804" s="731"/>
      <c r="O1804" s="730"/>
      <c r="P1804" s="730"/>
      <c r="Q1804" s="730"/>
      <c r="R1804" s="730"/>
      <c r="S1804" s="730"/>
      <c r="T1804" s="729"/>
      <c r="U1804" s="730"/>
      <c r="V1804" s="730"/>
      <c r="W1804" s="730"/>
      <c r="X1804" s="730"/>
      <c r="Y1804" s="729"/>
      <c r="Z1804" s="730"/>
      <c r="AA1804" s="730"/>
      <c r="AB1804" s="730"/>
      <c r="AC1804" s="730"/>
      <c r="AD1804" s="730"/>
      <c r="AE1804" s="729"/>
      <c r="AF1804" s="730"/>
      <c r="AG1804" s="730"/>
      <c r="AH1804" s="730"/>
      <c r="AI1804" s="731"/>
      <c r="AJ1804" s="729"/>
      <c r="AK1804" s="730"/>
      <c r="AL1804" s="730"/>
      <c r="AM1804" s="730"/>
      <c r="AN1804" s="731"/>
    </row>
    <row r="1805" spans="1:40" outlineLevel="2">
      <c r="A1805" s="882">
        <f>ROW()</f>
        <v>1805</v>
      </c>
      <c r="B1805" s="453"/>
      <c r="D1805" s="452" t="s">
        <v>300</v>
      </c>
      <c r="H1805" s="458"/>
      <c r="I1805" s="458"/>
      <c r="J1805" s="459"/>
      <c r="K1805" s="458"/>
      <c r="L1805" s="458"/>
      <c r="M1805" s="458"/>
      <c r="N1805" s="463"/>
      <c r="O1805" s="458"/>
      <c r="P1805" s="458"/>
      <c r="Q1805" s="439">
        <f t="shared" ref="Q1805:AD1806" si="1299">P1913</f>
        <v>0</v>
      </c>
      <c r="R1805" s="439">
        <f t="shared" si="1299"/>
        <v>1.5187996237516901</v>
      </c>
      <c r="S1805" s="439">
        <f t="shared" si="1299"/>
        <v>1.4428596425641056</v>
      </c>
      <c r="T1805" s="443">
        <f t="shared" si="1299"/>
        <v>1.3669196613765211</v>
      </c>
      <c r="U1805" s="439">
        <f t="shared" si="1299"/>
        <v>1.3289496707827289</v>
      </c>
      <c r="V1805" s="439">
        <f t="shared" si="1299"/>
        <v>1.2530096895951444</v>
      </c>
      <c r="W1805" s="439">
        <f t="shared" si="1299"/>
        <v>1.1770697084075599</v>
      </c>
      <c r="X1805" s="439">
        <f t="shared" si="1299"/>
        <v>1.1011297272199754</v>
      </c>
      <c r="Y1805" s="443">
        <f t="shared" si="1299"/>
        <v>1.0251897460323909</v>
      </c>
      <c r="Z1805" s="439">
        <f t="shared" si="1299"/>
        <v>0.98721975543859863</v>
      </c>
      <c r="AA1805" s="439">
        <f t="shared" si="1299"/>
        <v>0.91127977425101414</v>
      </c>
      <c r="AB1805" s="439">
        <f t="shared" si="1299"/>
        <v>0.83533979306342965</v>
      </c>
      <c r="AC1805" s="439">
        <f t="shared" si="1299"/>
        <v>0.75939981187584515</v>
      </c>
      <c r="AD1805" s="439">
        <f t="shared" si="1299"/>
        <v>0.68345983068826066</v>
      </c>
      <c r="AE1805" s="443">
        <f t="shared" ref="AE1805:AI1816" si="1300">AD1913</f>
        <v>0.60751984950067617</v>
      </c>
      <c r="AF1805" s="439">
        <f t="shared" si="1300"/>
        <v>0.53157986831309167</v>
      </c>
      <c r="AG1805" s="439">
        <f t="shared" si="1300"/>
        <v>0.45563988712550718</v>
      </c>
      <c r="AH1805" s="439">
        <f t="shared" si="1300"/>
        <v>0.37969990593792263</v>
      </c>
      <c r="AI1805" s="440">
        <f t="shared" si="1300"/>
        <v>0.30375992475033808</v>
      </c>
      <c r="AJ1805" s="443">
        <f t="shared" ref="AJ1805:AJ1816" si="1301">AI1913</f>
        <v>0.22781994356275356</v>
      </c>
      <c r="AK1805" s="439">
        <f t="shared" ref="AK1805:AK1816" si="1302">AJ1913</f>
        <v>0.15187996237516904</v>
      </c>
      <c r="AL1805" s="439">
        <f t="shared" ref="AL1805:AL1816" si="1303">AK1913</f>
        <v>7.5939981187584521E-2</v>
      </c>
      <c r="AM1805" s="439">
        <f t="shared" ref="AM1805:AM1816" si="1304">AL1913</f>
        <v>0</v>
      </c>
      <c r="AN1805" s="440">
        <f t="shared" ref="AN1805:AN1816" si="1305">AM1913</f>
        <v>0</v>
      </c>
    </row>
    <row r="1806" spans="1:40" outlineLevel="2">
      <c r="A1806" s="882">
        <f>ROW()</f>
        <v>1806</v>
      </c>
      <c r="B1806" s="453"/>
      <c r="D1806" s="452" t="s">
        <v>301</v>
      </c>
      <c r="H1806" s="458"/>
      <c r="I1806" s="458"/>
      <c r="J1806" s="459"/>
      <c r="K1806" s="458"/>
      <c r="L1806" s="458"/>
      <c r="M1806" s="458"/>
      <c r="N1806" s="463"/>
      <c r="O1806" s="458"/>
      <c r="P1806" s="458"/>
      <c r="Q1806" s="439">
        <f t="shared" si="1299"/>
        <v>0</v>
      </c>
      <c r="R1806" s="439">
        <f t="shared" si="1299"/>
        <v>0</v>
      </c>
      <c r="S1806" s="439">
        <f t="shared" si="1299"/>
        <v>0</v>
      </c>
      <c r="T1806" s="443">
        <f t="shared" si="1299"/>
        <v>0</v>
      </c>
      <c r="U1806" s="439">
        <f t="shared" si="1299"/>
        <v>0</v>
      </c>
      <c r="V1806" s="439">
        <f t="shared" si="1299"/>
        <v>0</v>
      </c>
      <c r="W1806" s="439">
        <f t="shared" si="1299"/>
        <v>0</v>
      </c>
      <c r="X1806" s="439">
        <f t="shared" si="1299"/>
        <v>0</v>
      </c>
      <c r="Y1806" s="443">
        <f t="shared" ref="Y1806" si="1306">X1914</f>
        <v>0</v>
      </c>
      <c r="Z1806" s="439">
        <f t="shared" ref="Z1806" si="1307">Y1914</f>
        <v>0</v>
      </c>
      <c r="AA1806" s="439">
        <f t="shared" ref="AA1806" si="1308">Z1914</f>
        <v>0</v>
      </c>
      <c r="AB1806" s="439">
        <f t="shared" ref="AB1806" si="1309">AA1914</f>
        <v>0</v>
      </c>
      <c r="AC1806" s="439">
        <f t="shared" ref="AC1806" si="1310">AB1914</f>
        <v>0</v>
      </c>
      <c r="AD1806" s="439">
        <f t="shared" ref="AD1806" si="1311">AC1914</f>
        <v>0</v>
      </c>
      <c r="AE1806" s="443">
        <f t="shared" si="1300"/>
        <v>0</v>
      </c>
      <c r="AF1806" s="439">
        <f t="shared" si="1300"/>
        <v>0</v>
      </c>
      <c r="AG1806" s="439">
        <f t="shared" si="1300"/>
        <v>0</v>
      </c>
      <c r="AH1806" s="439">
        <f t="shared" si="1300"/>
        <v>0</v>
      </c>
      <c r="AI1806" s="440">
        <f t="shared" si="1300"/>
        <v>0</v>
      </c>
      <c r="AJ1806" s="443">
        <f t="shared" si="1301"/>
        <v>0</v>
      </c>
      <c r="AK1806" s="439">
        <f t="shared" si="1302"/>
        <v>0</v>
      </c>
      <c r="AL1806" s="439">
        <f t="shared" si="1303"/>
        <v>0</v>
      </c>
      <c r="AM1806" s="439">
        <f t="shared" si="1304"/>
        <v>0</v>
      </c>
      <c r="AN1806" s="440">
        <f t="shared" si="1305"/>
        <v>0</v>
      </c>
    </row>
    <row r="1807" spans="1:40" outlineLevel="2">
      <c r="A1807" s="882">
        <f>ROW()</f>
        <v>1807</v>
      </c>
      <c r="B1807" s="453"/>
      <c r="D1807" s="452" t="s">
        <v>29</v>
      </c>
      <c r="H1807" s="458"/>
      <c r="I1807" s="458"/>
      <c r="J1807" s="459"/>
      <c r="K1807" s="458"/>
      <c r="L1807" s="458"/>
      <c r="M1807" s="458"/>
      <c r="N1807" s="463"/>
      <c r="O1807" s="458"/>
      <c r="P1807" s="458"/>
      <c r="Q1807" s="439">
        <f t="shared" ref="Q1807:AD1807" si="1312">P1915</f>
        <v>0</v>
      </c>
      <c r="R1807" s="439">
        <f t="shared" si="1312"/>
        <v>0</v>
      </c>
      <c r="S1807" s="439">
        <f t="shared" si="1312"/>
        <v>0</v>
      </c>
      <c r="T1807" s="443">
        <f t="shared" si="1312"/>
        <v>0</v>
      </c>
      <c r="U1807" s="439">
        <f t="shared" si="1312"/>
        <v>0</v>
      </c>
      <c r="V1807" s="439">
        <f t="shared" si="1312"/>
        <v>0</v>
      </c>
      <c r="W1807" s="439">
        <f t="shared" si="1312"/>
        <v>0</v>
      </c>
      <c r="X1807" s="439">
        <f t="shared" si="1312"/>
        <v>0</v>
      </c>
      <c r="Y1807" s="443">
        <f t="shared" si="1312"/>
        <v>0</v>
      </c>
      <c r="Z1807" s="439">
        <f t="shared" si="1312"/>
        <v>0</v>
      </c>
      <c r="AA1807" s="439">
        <f t="shared" si="1312"/>
        <v>0</v>
      </c>
      <c r="AB1807" s="439">
        <f t="shared" si="1312"/>
        <v>0</v>
      </c>
      <c r="AC1807" s="439">
        <f t="shared" si="1312"/>
        <v>0</v>
      </c>
      <c r="AD1807" s="439">
        <f t="shared" si="1312"/>
        <v>0</v>
      </c>
      <c r="AE1807" s="443">
        <f t="shared" si="1300"/>
        <v>0</v>
      </c>
      <c r="AF1807" s="439">
        <f t="shared" si="1300"/>
        <v>0</v>
      </c>
      <c r="AG1807" s="439">
        <f t="shared" si="1300"/>
        <v>0</v>
      </c>
      <c r="AH1807" s="439">
        <f t="shared" si="1300"/>
        <v>0</v>
      </c>
      <c r="AI1807" s="440">
        <f t="shared" si="1300"/>
        <v>0</v>
      </c>
      <c r="AJ1807" s="443">
        <f t="shared" si="1301"/>
        <v>0</v>
      </c>
      <c r="AK1807" s="439">
        <f t="shared" si="1302"/>
        <v>0</v>
      </c>
      <c r="AL1807" s="439">
        <f t="shared" si="1303"/>
        <v>0</v>
      </c>
      <c r="AM1807" s="439">
        <f t="shared" si="1304"/>
        <v>0</v>
      </c>
      <c r="AN1807" s="440">
        <f t="shared" si="1305"/>
        <v>0</v>
      </c>
    </row>
    <row r="1808" spans="1:40" outlineLevel="2">
      <c r="A1808" s="882">
        <f>ROW()</f>
        <v>1808</v>
      </c>
      <c r="B1808" s="453"/>
      <c r="D1808" s="452" t="s">
        <v>30</v>
      </c>
      <c r="H1808" s="458"/>
      <c r="I1808" s="458"/>
      <c r="J1808" s="459"/>
      <c r="K1808" s="458"/>
      <c r="L1808" s="458"/>
      <c r="M1808" s="458"/>
      <c r="N1808" s="463"/>
      <c r="O1808" s="458"/>
      <c r="P1808" s="458"/>
      <c r="Q1808" s="439">
        <f t="shared" ref="Q1808:AD1808" si="1313">P1916</f>
        <v>0</v>
      </c>
      <c r="R1808" s="439">
        <f t="shared" si="1313"/>
        <v>12.43407671443026</v>
      </c>
      <c r="S1808" s="439">
        <f t="shared" si="1313"/>
        <v>11.812372878708747</v>
      </c>
      <c r="T1808" s="443">
        <f t="shared" si="1313"/>
        <v>11.190669042987233</v>
      </c>
      <c r="U1808" s="439">
        <f t="shared" si="1313"/>
        <v>10.879817125126477</v>
      </c>
      <c r="V1808" s="439">
        <f t="shared" si="1313"/>
        <v>10.258113289404964</v>
      </c>
      <c r="W1808" s="439">
        <f t="shared" si="1313"/>
        <v>9.6364094536834504</v>
      </c>
      <c r="X1808" s="439">
        <f t="shared" si="1313"/>
        <v>9.0147056179619369</v>
      </c>
      <c r="Y1808" s="443">
        <f t="shared" si="1313"/>
        <v>8.3930017822404235</v>
      </c>
      <c r="Z1808" s="439">
        <f t="shared" si="1313"/>
        <v>8.0821498643796676</v>
      </c>
      <c r="AA1808" s="439">
        <f t="shared" si="1313"/>
        <v>7.4604460286581551</v>
      </c>
      <c r="AB1808" s="439">
        <f t="shared" si="1313"/>
        <v>6.8387421929366425</v>
      </c>
      <c r="AC1808" s="439">
        <f t="shared" si="1313"/>
        <v>6.2170383572151291</v>
      </c>
      <c r="AD1808" s="439">
        <f t="shared" si="1313"/>
        <v>5.5953345214936165</v>
      </c>
      <c r="AE1808" s="443">
        <f t="shared" si="1300"/>
        <v>4.973630685772104</v>
      </c>
      <c r="AF1808" s="439">
        <f t="shared" si="1300"/>
        <v>4.3519268500505905</v>
      </c>
      <c r="AG1808" s="439">
        <f t="shared" si="1300"/>
        <v>3.7302230143290775</v>
      </c>
      <c r="AH1808" s="439">
        <f t="shared" si="1300"/>
        <v>3.1085191786075645</v>
      </c>
      <c r="AI1808" s="440">
        <f t="shared" si="1300"/>
        <v>2.4868153428860515</v>
      </c>
      <c r="AJ1808" s="443">
        <f t="shared" si="1301"/>
        <v>1.8651115071645386</v>
      </c>
      <c r="AK1808" s="439">
        <f t="shared" si="1302"/>
        <v>1.2434076714430256</v>
      </c>
      <c r="AL1808" s="439">
        <f t="shared" si="1303"/>
        <v>0.62170383572151278</v>
      </c>
      <c r="AM1808" s="439">
        <f t="shared" si="1304"/>
        <v>0</v>
      </c>
      <c r="AN1808" s="440">
        <f t="shared" si="1305"/>
        <v>0</v>
      </c>
    </row>
    <row r="1809" spans="1:40" outlineLevel="2">
      <c r="A1809" s="882">
        <f>ROW()</f>
        <v>1809</v>
      </c>
      <c r="B1809" s="453"/>
      <c r="D1809" s="452" t="s">
        <v>31</v>
      </c>
      <c r="H1809" s="458"/>
      <c r="I1809" s="458"/>
      <c r="J1809" s="459"/>
      <c r="K1809" s="458"/>
      <c r="L1809" s="458"/>
      <c r="M1809" s="458"/>
      <c r="N1809" s="463"/>
      <c r="O1809" s="458"/>
      <c r="P1809" s="458"/>
      <c r="Q1809" s="439">
        <f t="shared" ref="Q1809:AD1809" si="1314">P1917</f>
        <v>0</v>
      </c>
      <c r="R1809" s="439">
        <f t="shared" si="1314"/>
        <v>0</v>
      </c>
      <c r="S1809" s="439">
        <f t="shared" si="1314"/>
        <v>0</v>
      </c>
      <c r="T1809" s="443">
        <f t="shared" si="1314"/>
        <v>0</v>
      </c>
      <c r="U1809" s="439">
        <f t="shared" si="1314"/>
        <v>0</v>
      </c>
      <c r="V1809" s="439">
        <f t="shared" si="1314"/>
        <v>0</v>
      </c>
      <c r="W1809" s="439">
        <f t="shared" si="1314"/>
        <v>0</v>
      </c>
      <c r="X1809" s="439">
        <f t="shared" si="1314"/>
        <v>0</v>
      </c>
      <c r="Y1809" s="443">
        <f t="shared" si="1314"/>
        <v>0</v>
      </c>
      <c r="Z1809" s="439">
        <f t="shared" si="1314"/>
        <v>0</v>
      </c>
      <c r="AA1809" s="439">
        <f t="shared" si="1314"/>
        <v>0</v>
      </c>
      <c r="AB1809" s="439">
        <f t="shared" si="1314"/>
        <v>0</v>
      </c>
      <c r="AC1809" s="439">
        <f t="shared" si="1314"/>
        <v>0</v>
      </c>
      <c r="AD1809" s="439">
        <f t="shared" si="1314"/>
        <v>0</v>
      </c>
      <c r="AE1809" s="443">
        <f t="shared" si="1300"/>
        <v>0</v>
      </c>
      <c r="AF1809" s="439">
        <f t="shared" si="1300"/>
        <v>0</v>
      </c>
      <c r="AG1809" s="439">
        <f t="shared" si="1300"/>
        <v>0</v>
      </c>
      <c r="AH1809" s="439">
        <f t="shared" si="1300"/>
        <v>0</v>
      </c>
      <c r="AI1809" s="440">
        <f t="shared" si="1300"/>
        <v>0</v>
      </c>
      <c r="AJ1809" s="443">
        <f t="shared" si="1301"/>
        <v>0</v>
      </c>
      <c r="AK1809" s="439">
        <f t="shared" si="1302"/>
        <v>0</v>
      </c>
      <c r="AL1809" s="439">
        <f t="shared" si="1303"/>
        <v>0</v>
      </c>
      <c r="AM1809" s="439">
        <f t="shared" si="1304"/>
        <v>0</v>
      </c>
      <c r="AN1809" s="440">
        <f t="shared" si="1305"/>
        <v>0</v>
      </c>
    </row>
    <row r="1810" spans="1:40" outlineLevel="2">
      <c r="A1810" s="882">
        <f>ROW()</f>
        <v>1810</v>
      </c>
      <c r="B1810" s="453"/>
      <c r="D1810" s="452" t="s">
        <v>32</v>
      </c>
      <c r="H1810" s="458"/>
      <c r="I1810" s="458"/>
      <c r="J1810" s="459"/>
      <c r="K1810" s="458"/>
      <c r="L1810" s="458"/>
      <c r="M1810" s="458"/>
      <c r="N1810" s="463"/>
      <c r="O1810" s="458"/>
      <c r="P1810" s="458"/>
      <c r="Q1810" s="439">
        <f t="shared" ref="Q1810:AD1810" si="1315">P1918</f>
        <v>0</v>
      </c>
      <c r="R1810" s="439">
        <f t="shared" si="1315"/>
        <v>0.61706667606551191</v>
      </c>
      <c r="S1810" s="439">
        <f t="shared" si="1315"/>
        <v>0.60164000916387406</v>
      </c>
      <c r="T1810" s="443">
        <f t="shared" si="1315"/>
        <v>0.58621334226223631</v>
      </c>
      <c r="U1810" s="439">
        <f t="shared" si="1315"/>
        <v>0.57850000881141739</v>
      </c>
      <c r="V1810" s="439">
        <f t="shared" si="1315"/>
        <v>0.56307334190977953</v>
      </c>
      <c r="W1810" s="439">
        <f t="shared" si="1315"/>
        <v>0.54764667500814179</v>
      </c>
      <c r="X1810" s="439">
        <f t="shared" si="1315"/>
        <v>0.53222000810650405</v>
      </c>
      <c r="Y1810" s="443">
        <f t="shared" si="1315"/>
        <v>0.5167933412048662</v>
      </c>
      <c r="Z1810" s="439">
        <f t="shared" si="1315"/>
        <v>0.50908000775404727</v>
      </c>
      <c r="AA1810" s="439">
        <f t="shared" si="1315"/>
        <v>0.49365334085240947</v>
      </c>
      <c r="AB1810" s="439">
        <f t="shared" si="1315"/>
        <v>0.47822667395077167</v>
      </c>
      <c r="AC1810" s="439">
        <f t="shared" si="1315"/>
        <v>0.46280000704913388</v>
      </c>
      <c r="AD1810" s="439">
        <f t="shared" si="1315"/>
        <v>0.44737334014749608</v>
      </c>
      <c r="AE1810" s="443">
        <f t="shared" si="1300"/>
        <v>0.43194667324585828</v>
      </c>
      <c r="AF1810" s="439">
        <f t="shared" si="1300"/>
        <v>0.41652000634422048</v>
      </c>
      <c r="AG1810" s="439">
        <f t="shared" si="1300"/>
        <v>0.40109333944258269</v>
      </c>
      <c r="AH1810" s="439">
        <f t="shared" si="1300"/>
        <v>0.38566667254094489</v>
      </c>
      <c r="AI1810" s="440">
        <f t="shared" si="1300"/>
        <v>0.37024000563930709</v>
      </c>
      <c r="AJ1810" s="443">
        <f t="shared" si="1301"/>
        <v>0.35481333873766929</v>
      </c>
      <c r="AK1810" s="439">
        <f t="shared" si="1302"/>
        <v>0.33938667183603149</v>
      </c>
      <c r="AL1810" s="439">
        <f t="shared" si="1303"/>
        <v>0.3239600049343937</v>
      </c>
      <c r="AM1810" s="439">
        <f t="shared" si="1304"/>
        <v>0.3085333380327559</v>
      </c>
      <c r="AN1810" s="440">
        <f t="shared" si="1305"/>
        <v>0.2931066711311181</v>
      </c>
    </row>
    <row r="1811" spans="1:40" outlineLevel="2">
      <c r="A1811" s="882">
        <f>ROW()</f>
        <v>1811</v>
      </c>
      <c r="B1811" s="453"/>
      <c r="D1811" s="452" t="s">
        <v>33</v>
      </c>
      <c r="H1811" s="458"/>
      <c r="I1811" s="458"/>
      <c r="J1811" s="459"/>
      <c r="K1811" s="458"/>
      <c r="L1811" s="458"/>
      <c r="M1811" s="458"/>
      <c r="N1811" s="463"/>
      <c r="O1811" s="458"/>
      <c r="P1811" s="458"/>
      <c r="Q1811" s="439">
        <f t="shared" ref="Q1811:AD1811" si="1316">P1919</f>
        <v>0</v>
      </c>
      <c r="R1811" s="439">
        <f t="shared" si="1316"/>
        <v>0</v>
      </c>
      <c r="S1811" s="439">
        <f t="shared" si="1316"/>
        <v>0</v>
      </c>
      <c r="T1811" s="443">
        <f t="shared" si="1316"/>
        <v>0</v>
      </c>
      <c r="U1811" s="439">
        <f t="shared" si="1316"/>
        <v>0</v>
      </c>
      <c r="V1811" s="439">
        <f t="shared" si="1316"/>
        <v>0</v>
      </c>
      <c r="W1811" s="439">
        <f t="shared" si="1316"/>
        <v>0</v>
      </c>
      <c r="X1811" s="439">
        <f t="shared" si="1316"/>
        <v>0</v>
      </c>
      <c r="Y1811" s="443">
        <f t="shared" si="1316"/>
        <v>0</v>
      </c>
      <c r="Z1811" s="439">
        <f t="shared" si="1316"/>
        <v>0</v>
      </c>
      <c r="AA1811" s="439">
        <f t="shared" si="1316"/>
        <v>0</v>
      </c>
      <c r="AB1811" s="439">
        <f t="shared" si="1316"/>
        <v>0</v>
      </c>
      <c r="AC1811" s="439">
        <f t="shared" si="1316"/>
        <v>0</v>
      </c>
      <c r="AD1811" s="439">
        <f t="shared" si="1316"/>
        <v>0</v>
      </c>
      <c r="AE1811" s="443">
        <f t="shared" si="1300"/>
        <v>0</v>
      </c>
      <c r="AF1811" s="439">
        <f t="shared" si="1300"/>
        <v>0</v>
      </c>
      <c r="AG1811" s="439">
        <f t="shared" si="1300"/>
        <v>0</v>
      </c>
      <c r="AH1811" s="439">
        <f t="shared" si="1300"/>
        <v>0</v>
      </c>
      <c r="AI1811" s="440">
        <f t="shared" si="1300"/>
        <v>0</v>
      </c>
      <c r="AJ1811" s="443">
        <f t="shared" si="1301"/>
        <v>0</v>
      </c>
      <c r="AK1811" s="439">
        <f t="shared" si="1302"/>
        <v>0</v>
      </c>
      <c r="AL1811" s="439">
        <f t="shared" si="1303"/>
        <v>0</v>
      </c>
      <c r="AM1811" s="439">
        <f t="shared" si="1304"/>
        <v>0</v>
      </c>
      <c r="AN1811" s="440">
        <f t="shared" si="1305"/>
        <v>0</v>
      </c>
    </row>
    <row r="1812" spans="1:40" outlineLevel="2">
      <c r="A1812" s="882">
        <f>ROW()</f>
        <v>1812</v>
      </c>
      <c r="B1812" s="453"/>
      <c r="D1812" s="452" t="s">
        <v>27</v>
      </c>
      <c r="H1812" s="458"/>
      <c r="I1812" s="458"/>
      <c r="J1812" s="459"/>
      <c r="K1812" s="458"/>
      <c r="L1812" s="458"/>
      <c r="M1812" s="458"/>
      <c r="N1812" s="463"/>
      <c r="O1812" s="458"/>
      <c r="P1812" s="458"/>
      <c r="Q1812" s="439">
        <f t="shared" ref="Q1812:AD1812" si="1317">P1920</f>
        <v>0</v>
      </c>
      <c r="R1812" s="439">
        <f t="shared" si="1317"/>
        <v>3.9453480900000004E-2</v>
      </c>
      <c r="S1812" s="439">
        <f t="shared" si="1317"/>
        <v>3.8467143877500005E-2</v>
      </c>
      <c r="T1812" s="443">
        <f t="shared" si="1317"/>
        <v>3.7480806855000007E-2</v>
      </c>
      <c r="U1812" s="439">
        <f t="shared" si="1317"/>
        <v>3.6987638343750004E-2</v>
      </c>
      <c r="V1812" s="439">
        <f t="shared" si="1317"/>
        <v>3.6001301321250005E-2</v>
      </c>
      <c r="W1812" s="439">
        <f t="shared" si="1317"/>
        <v>3.5014964298750006E-2</v>
      </c>
      <c r="X1812" s="439">
        <f t="shared" si="1317"/>
        <v>3.4028627276250008E-2</v>
      </c>
      <c r="Y1812" s="443">
        <f t="shared" si="1317"/>
        <v>3.3042290253750009E-2</v>
      </c>
      <c r="Z1812" s="439">
        <f t="shared" si="1317"/>
        <v>3.2549121742500006E-2</v>
      </c>
      <c r="AA1812" s="439">
        <f t="shared" si="1317"/>
        <v>3.1562784720000008E-2</v>
      </c>
      <c r="AB1812" s="439">
        <f t="shared" si="1317"/>
        <v>3.0576447697500009E-2</v>
      </c>
      <c r="AC1812" s="439">
        <f t="shared" si="1317"/>
        <v>2.959011067500001E-2</v>
      </c>
      <c r="AD1812" s="439">
        <f t="shared" si="1317"/>
        <v>2.8603773652500011E-2</v>
      </c>
      <c r="AE1812" s="443">
        <f t="shared" si="1300"/>
        <v>2.7617436630000013E-2</v>
      </c>
      <c r="AF1812" s="439">
        <f t="shared" si="1300"/>
        <v>2.6631099607500014E-2</v>
      </c>
      <c r="AG1812" s="439">
        <f t="shared" si="1300"/>
        <v>2.5644762585000015E-2</v>
      </c>
      <c r="AH1812" s="439">
        <f t="shared" si="1300"/>
        <v>2.4658425562500013E-2</v>
      </c>
      <c r="AI1812" s="440">
        <f t="shared" si="1300"/>
        <v>2.3672088540000011E-2</v>
      </c>
      <c r="AJ1812" s="443">
        <f t="shared" si="1301"/>
        <v>2.2685751517500012E-2</v>
      </c>
      <c r="AK1812" s="439">
        <f t="shared" si="1302"/>
        <v>2.1699414495000013E-2</v>
      </c>
      <c r="AL1812" s="439">
        <f t="shared" si="1303"/>
        <v>2.0713077472500011E-2</v>
      </c>
      <c r="AM1812" s="439">
        <f t="shared" si="1304"/>
        <v>1.9726740450000009E-2</v>
      </c>
      <c r="AN1812" s="440">
        <f t="shared" si="1305"/>
        <v>1.874040342750001E-2</v>
      </c>
    </row>
    <row r="1813" spans="1:40" outlineLevel="2">
      <c r="A1813" s="882">
        <f>ROW()</f>
        <v>1813</v>
      </c>
      <c r="B1813" s="453"/>
      <c r="D1813" s="452" t="s">
        <v>34</v>
      </c>
      <c r="H1813" s="458"/>
      <c r="I1813" s="458"/>
      <c r="J1813" s="459"/>
      <c r="K1813" s="458"/>
      <c r="L1813" s="458"/>
      <c r="M1813" s="458"/>
      <c r="N1813" s="463"/>
      <c r="O1813" s="458"/>
      <c r="P1813" s="458"/>
      <c r="Q1813" s="439">
        <f t="shared" ref="Q1813:AD1813" si="1318">P1921</f>
        <v>0</v>
      </c>
      <c r="R1813" s="439">
        <f t="shared" si="1318"/>
        <v>18.3162034282437</v>
      </c>
      <c r="S1813" s="439">
        <f t="shared" si="1318"/>
        <v>17.583555291113953</v>
      </c>
      <c r="T1813" s="443">
        <f t="shared" si="1318"/>
        <v>16.850907153984206</v>
      </c>
      <c r="U1813" s="439">
        <f t="shared" si="1318"/>
        <v>16.484583085419331</v>
      </c>
      <c r="V1813" s="439">
        <f t="shared" si="1318"/>
        <v>15.751934948289582</v>
      </c>
      <c r="W1813" s="439">
        <f t="shared" si="1318"/>
        <v>15.019286811159834</v>
      </c>
      <c r="X1813" s="439">
        <f t="shared" si="1318"/>
        <v>14.286638674030085</v>
      </c>
      <c r="Y1813" s="443">
        <f t="shared" si="1318"/>
        <v>13.553990536900336</v>
      </c>
      <c r="Z1813" s="439">
        <f t="shared" si="1318"/>
        <v>13.187666468335463</v>
      </c>
      <c r="AA1813" s="439">
        <f t="shared" si="1318"/>
        <v>12.455018331205714</v>
      </c>
      <c r="AB1813" s="439">
        <f t="shared" si="1318"/>
        <v>11.722370194075966</v>
      </c>
      <c r="AC1813" s="439">
        <f t="shared" si="1318"/>
        <v>10.989722056946217</v>
      </c>
      <c r="AD1813" s="439">
        <f t="shared" si="1318"/>
        <v>10.257073919816468</v>
      </c>
      <c r="AE1813" s="443">
        <f t="shared" si="1300"/>
        <v>9.5244257826867198</v>
      </c>
      <c r="AF1813" s="439">
        <f t="shared" si="1300"/>
        <v>8.7917776455569729</v>
      </c>
      <c r="AG1813" s="439">
        <f t="shared" si="1300"/>
        <v>8.0591295084272261</v>
      </c>
      <c r="AH1813" s="439">
        <f t="shared" si="1300"/>
        <v>7.3264813712974783</v>
      </c>
      <c r="AI1813" s="440">
        <f t="shared" si="1300"/>
        <v>6.5938332341677306</v>
      </c>
      <c r="AJ1813" s="443">
        <f t="shared" si="1301"/>
        <v>5.8611850970379828</v>
      </c>
      <c r="AK1813" s="439">
        <f t="shared" si="1302"/>
        <v>5.1285369599082351</v>
      </c>
      <c r="AL1813" s="439">
        <f t="shared" si="1303"/>
        <v>4.3958888227784874</v>
      </c>
      <c r="AM1813" s="439">
        <f t="shared" si="1304"/>
        <v>3.6632406856487396</v>
      </c>
      <c r="AN1813" s="440">
        <f t="shared" si="1305"/>
        <v>2.9305925485189919</v>
      </c>
    </row>
    <row r="1814" spans="1:40" outlineLevel="2">
      <c r="A1814" s="882">
        <f>ROW()</f>
        <v>1814</v>
      </c>
      <c r="B1814" s="453"/>
      <c r="D1814" s="452" t="s">
        <v>35</v>
      </c>
      <c r="H1814" s="458"/>
      <c r="I1814" s="458"/>
      <c r="J1814" s="459"/>
      <c r="K1814" s="458"/>
      <c r="L1814" s="458"/>
      <c r="M1814" s="458"/>
      <c r="N1814" s="463"/>
      <c r="O1814" s="458"/>
      <c r="P1814" s="458"/>
      <c r="Q1814" s="439">
        <f t="shared" ref="Q1814:AD1815" si="1319">P1922</f>
        <v>0</v>
      </c>
      <c r="R1814" s="439">
        <f t="shared" si="1319"/>
        <v>0</v>
      </c>
      <c r="S1814" s="439">
        <f t="shared" si="1319"/>
        <v>0</v>
      </c>
      <c r="T1814" s="443">
        <f t="shared" si="1319"/>
        <v>0</v>
      </c>
      <c r="U1814" s="439">
        <f t="shared" si="1319"/>
        <v>0</v>
      </c>
      <c r="V1814" s="439">
        <f t="shared" si="1319"/>
        <v>0</v>
      </c>
      <c r="W1814" s="439">
        <f t="shared" si="1319"/>
        <v>0</v>
      </c>
      <c r="X1814" s="439">
        <f t="shared" si="1319"/>
        <v>0</v>
      </c>
      <c r="Y1814" s="443">
        <f t="shared" si="1319"/>
        <v>0</v>
      </c>
      <c r="Z1814" s="439">
        <f t="shared" si="1319"/>
        <v>0</v>
      </c>
      <c r="AA1814" s="439">
        <f t="shared" si="1319"/>
        <v>0</v>
      </c>
      <c r="AB1814" s="439">
        <f t="shared" si="1319"/>
        <v>0</v>
      </c>
      <c r="AC1814" s="439">
        <f t="shared" si="1319"/>
        <v>0</v>
      </c>
      <c r="AD1814" s="439">
        <f t="shared" si="1319"/>
        <v>0</v>
      </c>
      <c r="AE1814" s="443">
        <f t="shared" si="1300"/>
        <v>0</v>
      </c>
      <c r="AF1814" s="439">
        <f t="shared" si="1300"/>
        <v>0</v>
      </c>
      <c r="AG1814" s="439">
        <f t="shared" si="1300"/>
        <v>0</v>
      </c>
      <c r="AH1814" s="439">
        <f t="shared" si="1300"/>
        <v>0</v>
      </c>
      <c r="AI1814" s="440">
        <f t="shared" si="1300"/>
        <v>0</v>
      </c>
      <c r="AJ1814" s="443">
        <f t="shared" si="1301"/>
        <v>0</v>
      </c>
      <c r="AK1814" s="439">
        <f t="shared" si="1302"/>
        <v>0</v>
      </c>
      <c r="AL1814" s="439">
        <f t="shared" si="1303"/>
        <v>0</v>
      </c>
      <c r="AM1814" s="439">
        <f t="shared" si="1304"/>
        <v>0</v>
      </c>
      <c r="AN1814" s="440">
        <f t="shared" si="1305"/>
        <v>0</v>
      </c>
    </row>
    <row r="1815" spans="1:40" outlineLevel="2">
      <c r="A1815" s="882">
        <f>ROW()</f>
        <v>1815</v>
      </c>
      <c r="B1815" s="453"/>
      <c r="D1815" s="452" t="s">
        <v>302</v>
      </c>
      <c r="H1815" s="458"/>
      <c r="I1815" s="458"/>
      <c r="J1815" s="459"/>
      <c r="K1815" s="458"/>
      <c r="L1815" s="458"/>
      <c r="M1815" s="458"/>
      <c r="N1815" s="463"/>
      <c r="O1815" s="458"/>
      <c r="P1815" s="458"/>
      <c r="Q1815" s="439">
        <f t="shared" si="1319"/>
        <v>0</v>
      </c>
      <c r="R1815" s="439">
        <f t="shared" si="1319"/>
        <v>0</v>
      </c>
      <c r="S1815" s="439">
        <f t="shared" si="1319"/>
        <v>0</v>
      </c>
      <c r="T1815" s="443">
        <f t="shared" si="1319"/>
        <v>0</v>
      </c>
      <c r="U1815" s="439">
        <f t="shared" si="1319"/>
        <v>0</v>
      </c>
      <c r="V1815" s="439">
        <f t="shared" si="1319"/>
        <v>0</v>
      </c>
      <c r="W1815" s="439">
        <f t="shared" si="1319"/>
        <v>0</v>
      </c>
      <c r="X1815" s="439">
        <f t="shared" si="1319"/>
        <v>0</v>
      </c>
      <c r="Y1815" s="443">
        <f t="shared" ref="Y1815" si="1320">X1923</f>
        <v>0</v>
      </c>
      <c r="Z1815" s="439">
        <f t="shared" ref="Z1815" si="1321">Y1923</f>
        <v>0</v>
      </c>
      <c r="AA1815" s="439">
        <f t="shared" ref="AA1815" si="1322">Z1923</f>
        <v>0</v>
      </c>
      <c r="AB1815" s="439">
        <f t="shared" ref="AB1815" si="1323">AA1923</f>
        <v>0</v>
      </c>
      <c r="AC1815" s="439">
        <f t="shared" ref="AC1815" si="1324">AB1923</f>
        <v>0</v>
      </c>
      <c r="AD1815" s="439">
        <f t="shared" ref="AD1815" si="1325">AC1923</f>
        <v>0</v>
      </c>
      <c r="AE1815" s="443">
        <f t="shared" si="1300"/>
        <v>0</v>
      </c>
      <c r="AF1815" s="439">
        <f t="shared" si="1300"/>
        <v>0</v>
      </c>
      <c r="AG1815" s="439">
        <f t="shared" si="1300"/>
        <v>0</v>
      </c>
      <c r="AH1815" s="439">
        <f t="shared" si="1300"/>
        <v>0</v>
      </c>
      <c r="AI1815" s="440">
        <f t="shared" si="1300"/>
        <v>0</v>
      </c>
      <c r="AJ1815" s="443">
        <f t="shared" si="1301"/>
        <v>0</v>
      </c>
      <c r="AK1815" s="439">
        <f t="shared" si="1302"/>
        <v>0</v>
      </c>
      <c r="AL1815" s="439">
        <f t="shared" si="1303"/>
        <v>0</v>
      </c>
      <c r="AM1815" s="439">
        <f t="shared" si="1304"/>
        <v>0</v>
      </c>
      <c r="AN1815" s="440">
        <f t="shared" si="1305"/>
        <v>0</v>
      </c>
    </row>
    <row r="1816" spans="1:40" outlineLevel="2">
      <c r="A1816" s="882">
        <f>ROW()</f>
        <v>1816</v>
      </c>
      <c r="B1816" s="453"/>
      <c r="D1816" s="452" t="s">
        <v>36</v>
      </c>
      <c r="H1816" s="458"/>
      <c r="I1816" s="458"/>
      <c r="J1816" s="459"/>
      <c r="K1816" s="458"/>
      <c r="L1816" s="458"/>
      <c r="M1816" s="458"/>
      <c r="N1816" s="463"/>
      <c r="O1816" s="458"/>
      <c r="P1816" s="458"/>
      <c r="Q1816" s="439">
        <f t="shared" ref="Q1816:AD1816" si="1326">P1924</f>
        <v>0</v>
      </c>
      <c r="R1816" s="439">
        <f t="shared" si="1326"/>
        <v>0</v>
      </c>
      <c r="S1816" s="439">
        <f t="shared" si="1326"/>
        <v>0</v>
      </c>
      <c r="T1816" s="443">
        <f t="shared" si="1326"/>
        <v>0</v>
      </c>
      <c r="U1816" s="439">
        <f t="shared" si="1326"/>
        <v>0</v>
      </c>
      <c r="V1816" s="439">
        <f t="shared" si="1326"/>
        <v>0</v>
      </c>
      <c r="W1816" s="439">
        <f t="shared" si="1326"/>
        <v>0</v>
      </c>
      <c r="X1816" s="439">
        <f t="shared" si="1326"/>
        <v>0</v>
      </c>
      <c r="Y1816" s="443">
        <f t="shared" si="1326"/>
        <v>0</v>
      </c>
      <c r="Z1816" s="439">
        <f t="shared" si="1326"/>
        <v>0</v>
      </c>
      <c r="AA1816" s="439">
        <f t="shared" si="1326"/>
        <v>0</v>
      </c>
      <c r="AB1816" s="439">
        <f t="shared" si="1326"/>
        <v>0</v>
      </c>
      <c r="AC1816" s="439">
        <f t="shared" si="1326"/>
        <v>0</v>
      </c>
      <c r="AD1816" s="439">
        <f t="shared" si="1326"/>
        <v>0</v>
      </c>
      <c r="AE1816" s="443">
        <f t="shared" si="1300"/>
        <v>0</v>
      </c>
      <c r="AF1816" s="439">
        <f t="shared" si="1300"/>
        <v>0</v>
      </c>
      <c r="AG1816" s="439">
        <f t="shared" si="1300"/>
        <v>0</v>
      </c>
      <c r="AH1816" s="439">
        <f t="shared" si="1300"/>
        <v>0</v>
      </c>
      <c r="AI1816" s="440">
        <f t="shared" si="1300"/>
        <v>0</v>
      </c>
      <c r="AJ1816" s="443">
        <f t="shared" si="1301"/>
        <v>0</v>
      </c>
      <c r="AK1816" s="439">
        <f t="shared" si="1302"/>
        <v>0</v>
      </c>
      <c r="AL1816" s="439">
        <f t="shared" si="1303"/>
        <v>0</v>
      </c>
      <c r="AM1816" s="439">
        <f t="shared" si="1304"/>
        <v>0</v>
      </c>
      <c r="AN1816" s="440">
        <f t="shared" si="1305"/>
        <v>0</v>
      </c>
    </row>
    <row r="1817" spans="1:40" outlineLevel="2">
      <c r="A1817" s="882">
        <f>ROW()</f>
        <v>1817</v>
      </c>
      <c r="B1817" s="453"/>
      <c r="D1817" s="452" t="s">
        <v>583</v>
      </c>
      <c r="H1817" s="458"/>
      <c r="I1817" s="458"/>
      <c r="J1817" s="459"/>
      <c r="K1817" s="458"/>
      <c r="L1817" s="458"/>
      <c r="M1817" s="458"/>
      <c r="N1817" s="463"/>
      <c r="O1817" s="458"/>
      <c r="P1817" s="458"/>
      <c r="Q1817" s="439">
        <f t="shared" ref="Q1817:AI1817" si="1327">P1925</f>
        <v>0</v>
      </c>
      <c r="R1817" s="439">
        <f t="shared" si="1327"/>
        <v>0</v>
      </c>
      <c r="S1817" s="439">
        <f t="shared" si="1327"/>
        <v>0</v>
      </c>
      <c r="T1817" s="443">
        <f t="shared" si="1327"/>
        <v>0</v>
      </c>
      <c r="U1817" s="439">
        <f t="shared" si="1327"/>
        <v>0</v>
      </c>
      <c r="V1817" s="439">
        <f t="shared" si="1327"/>
        <v>0</v>
      </c>
      <c r="W1817" s="439">
        <f t="shared" si="1327"/>
        <v>0</v>
      </c>
      <c r="X1817" s="439">
        <f t="shared" si="1327"/>
        <v>0</v>
      </c>
      <c r="Y1817" s="443">
        <f t="shared" si="1327"/>
        <v>0</v>
      </c>
      <c r="Z1817" s="439">
        <f t="shared" si="1327"/>
        <v>0</v>
      </c>
      <c r="AA1817" s="439">
        <f t="shared" si="1327"/>
        <v>0</v>
      </c>
      <c r="AB1817" s="439">
        <f t="shared" si="1327"/>
        <v>0</v>
      </c>
      <c r="AC1817" s="439">
        <f t="shared" si="1327"/>
        <v>0</v>
      </c>
      <c r="AD1817" s="439">
        <f t="shared" si="1327"/>
        <v>0</v>
      </c>
      <c r="AE1817" s="443">
        <f t="shared" si="1327"/>
        <v>0</v>
      </c>
      <c r="AF1817" s="439">
        <f t="shared" si="1327"/>
        <v>0</v>
      </c>
      <c r="AG1817" s="439">
        <f t="shared" si="1327"/>
        <v>0</v>
      </c>
      <c r="AH1817" s="439">
        <f t="shared" si="1327"/>
        <v>0</v>
      </c>
      <c r="AI1817" s="440">
        <f t="shared" si="1327"/>
        <v>0</v>
      </c>
      <c r="AJ1817" s="443">
        <f t="shared" ref="AJ1817:AN1820" si="1328">AI1925</f>
        <v>0</v>
      </c>
      <c r="AK1817" s="439">
        <f t="shared" si="1328"/>
        <v>0</v>
      </c>
      <c r="AL1817" s="439">
        <f t="shared" si="1328"/>
        <v>0</v>
      </c>
      <c r="AM1817" s="439">
        <f t="shared" si="1328"/>
        <v>0</v>
      </c>
      <c r="AN1817" s="440">
        <f t="shared" si="1328"/>
        <v>0</v>
      </c>
    </row>
    <row r="1818" spans="1:40" outlineLevel="2">
      <c r="A1818" s="882">
        <f>ROW()</f>
        <v>1818</v>
      </c>
      <c r="B1818" s="453"/>
      <c r="D1818" s="452" t="s">
        <v>81</v>
      </c>
      <c r="H1818" s="458"/>
      <c r="I1818" s="458"/>
      <c r="J1818" s="459"/>
      <c r="K1818" s="458"/>
      <c r="L1818" s="458"/>
      <c r="M1818" s="458"/>
      <c r="N1818" s="463"/>
      <c r="O1818" s="458"/>
      <c r="P1818" s="458"/>
      <c r="Q1818" s="439">
        <f t="shared" ref="Q1818:X1819" si="1329">P1926</f>
        <v>0</v>
      </c>
      <c r="R1818" s="439">
        <f t="shared" si="1329"/>
        <v>0</v>
      </c>
      <c r="S1818" s="439">
        <f t="shared" si="1329"/>
        <v>0</v>
      </c>
      <c r="T1818" s="443">
        <f t="shared" si="1329"/>
        <v>0</v>
      </c>
      <c r="U1818" s="439">
        <f t="shared" si="1329"/>
        <v>0</v>
      </c>
      <c r="V1818" s="439">
        <f t="shared" si="1329"/>
        <v>0</v>
      </c>
      <c r="W1818" s="439">
        <f t="shared" si="1329"/>
        <v>0</v>
      </c>
      <c r="X1818" s="439">
        <f t="shared" si="1329"/>
        <v>0</v>
      </c>
      <c r="Y1818" s="443">
        <f t="shared" ref="Y1818:AD1819" si="1330">X1926</f>
        <v>0</v>
      </c>
      <c r="Z1818" s="439">
        <f t="shared" si="1330"/>
        <v>0</v>
      </c>
      <c r="AA1818" s="439">
        <f t="shared" si="1330"/>
        <v>0</v>
      </c>
      <c r="AB1818" s="439">
        <f t="shared" si="1330"/>
        <v>0</v>
      </c>
      <c r="AC1818" s="439">
        <f t="shared" si="1330"/>
        <v>0</v>
      </c>
      <c r="AD1818" s="439">
        <f t="shared" si="1330"/>
        <v>0</v>
      </c>
      <c r="AE1818" s="443">
        <f t="shared" ref="AE1818:AE1820" si="1331">AD1926</f>
        <v>0</v>
      </c>
      <c r="AF1818" s="439">
        <f t="shared" ref="AF1818:AF1820" si="1332">AE1926</f>
        <v>0</v>
      </c>
      <c r="AG1818" s="439">
        <f t="shared" ref="AG1818:AG1820" si="1333">AF1926</f>
        <v>0</v>
      </c>
      <c r="AH1818" s="439">
        <f t="shared" ref="AH1818:AH1820" si="1334">AG1926</f>
        <v>0</v>
      </c>
      <c r="AI1818" s="440">
        <f t="shared" ref="AI1818:AI1820" si="1335">AH1926</f>
        <v>0</v>
      </c>
      <c r="AJ1818" s="443">
        <f t="shared" si="1328"/>
        <v>0</v>
      </c>
      <c r="AK1818" s="439">
        <f t="shared" si="1328"/>
        <v>0</v>
      </c>
      <c r="AL1818" s="439">
        <f t="shared" si="1328"/>
        <v>0</v>
      </c>
      <c r="AM1818" s="439">
        <f t="shared" si="1328"/>
        <v>0</v>
      </c>
      <c r="AN1818" s="440">
        <f t="shared" si="1328"/>
        <v>0</v>
      </c>
    </row>
    <row r="1819" spans="1:40" outlineLevel="2">
      <c r="A1819" s="882">
        <f>ROW()</f>
        <v>1819</v>
      </c>
      <c r="B1819" s="453"/>
      <c r="D1819" s="452" t="s">
        <v>28</v>
      </c>
      <c r="H1819" s="458"/>
      <c r="I1819" s="458"/>
      <c r="J1819" s="459"/>
      <c r="K1819" s="458"/>
      <c r="L1819" s="458"/>
      <c r="M1819" s="458"/>
      <c r="N1819" s="463"/>
      <c r="O1819" s="458"/>
      <c r="P1819" s="458"/>
      <c r="Q1819" s="439">
        <f t="shared" si="1329"/>
        <v>0</v>
      </c>
      <c r="R1819" s="439">
        <f t="shared" si="1329"/>
        <v>0</v>
      </c>
      <c r="S1819" s="439">
        <f t="shared" si="1329"/>
        <v>0</v>
      </c>
      <c r="T1819" s="443">
        <f t="shared" si="1329"/>
        <v>0</v>
      </c>
      <c r="U1819" s="439">
        <f t="shared" si="1329"/>
        <v>0</v>
      </c>
      <c r="V1819" s="439">
        <f t="shared" si="1329"/>
        <v>0</v>
      </c>
      <c r="W1819" s="439">
        <f t="shared" si="1329"/>
        <v>0</v>
      </c>
      <c r="X1819" s="439">
        <f t="shared" si="1329"/>
        <v>0</v>
      </c>
      <c r="Y1819" s="443">
        <f t="shared" si="1330"/>
        <v>0</v>
      </c>
      <c r="Z1819" s="439">
        <f t="shared" si="1330"/>
        <v>0</v>
      </c>
      <c r="AA1819" s="439">
        <f t="shared" si="1330"/>
        <v>0</v>
      </c>
      <c r="AB1819" s="439">
        <f t="shared" si="1330"/>
        <v>0</v>
      </c>
      <c r="AC1819" s="439">
        <f t="shared" si="1330"/>
        <v>0</v>
      </c>
      <c r="AD1819" s="439">
        <f t="shared" si="1330"/>
        <v>0</v>
      </c>
      <c r="AE1819" s="443">
        <f t="shared" si="1331"/>
        <v>0</v>
      </c>
      <c r="AF1819" s="439">
        <f t="shared" si="1332"/>
        <v>0</v>
      </c>
      <c r="AG1819" s="439">
        <f t="shared" si="1333"/>
        <v>0</v>
      </c>
      <c r="AH1819" s="439">
        <f t="shared" si="1334"/>
        <v>0</v>
      </c>
      <c r="AI1819" s="440">
        <f t="shared" si="1335"/>
        <v>0</v>
      </c>
      <c r="AJ1819" s="443">
        <f t="shared" si="1328"/>
        <v>0</v>
      </c>
      <c r="AK1819" s="439">
        <f t="shared" si="1328"/>
        <v>0</v>
      </c>
      <c r="AL1819" s="439">
        <f t="shared" si="1328"/>
        <v>0</v>
      </c>
      <c r="AM1819" s="439">
        <f t="shared" si="1328"/>
        <v>0</v>
      </c>
      <c r="AN1819" s="440">
        <f t="shared" si="1328"/>
        <v>0</v>
      </c>
    </row>
    <row r="1820" spans="1:40" outlineLevel="2">
      <c r="A1820" s="882">
        <f>ROW()</f>
        <v>1820</v>
      </c>
      <c r="B1820" s="453"/>
      <c r="D1820" s="456" t="s">
        <v>443</v>
      </c>
      <c r="E1820" s="456"/>
      <c r="F1820" s="456"/>
      <c r="G1820" s="456"/>
      <c r="H1820" s="460"/>
      <c r="I1820" s="460"/>
      <c r="J1820" s="461"/>
      <c r="K1820" s="460"/>
      <c r="L1820" s="460"/>
      <c r="M1820" s="460"/>
      <c r="N1820" s="465"/>
      <c r="O1820" s="460"/>
      <c r="P1820" s="460"/>
      <c r="Q1820" s="441">
        <f t="shared" ref="Q1820:AD1820" si="1336">P1928</f>
        <v>0</v>
      </c>
      <c r="R1820" s="441">
        <f t="shared" si="1336"/>
        <v>0</v>
      </c>
      <c r="S1820" s="441">
        <f t="shared" si="1336"/>
        <v>0</v>
      </c>
      <c r="T1820" s="462">
        <f t="shared" si="1336"/>
        <v>0</v>
      </c>
      <c r="U1820" s="441">
        <f t="shared" si="1336"/>
        <v>0</v>
      </c>
      <c r="V1820" s="441">
        <f t="shared" si="1336"/>
        <v>0</v>
      </c>
      <c r="W1820" s="441">
        <f t="shared" si="1336"/>
        <v>0</v>
      </c>
      <c r="X1820" s="441">
        <f t="shared" si="1336"/>
        <v>0</v>
      </c>
      <c r="Y1820" s="462">
        <f t="shared" si="1336"/>
        <v>0</v>
      </c>
      <c r="Z1820" s="441">
        <f t="shared" si="1336"/>
        <v>0</v>
      </c>
      <c r="AA1820" s="441">
        <f t="shared" si="1336"/>
        <v>0</v>
      </c>
      <c r="AB1820" s="441">
        <f t="shared" si="1336"/>
        <v>0</v>
      </c>
      <c r="AC1820" s="441">
        <f t="shared" si="1336"/>
        <v>0</v>
      </c>
      <c r="AD1820" s="441">
        <f t="shared" si="1336"/>
        <v>0</v>
      </c>
      <c r="AE1820" s="462">
        <f t="shared" si="1331"/>
        <v>0</v>
      </c>
      <c r="AF1820" s="441">
        <f t="shared" si="1332"/>
        <v>0</v>
      </c>
      <c r="AG1820" s="441">
        <f t="shared" si="1333"/>
        <v>0</v>
      </c>
      <c r="AH1820" s="441">
        <f t="shared" si="1334"/>
        <v>0</v>
      </c>
      <c r="AI1820" s="442">
        <f t="shared" si="1335"/>
        <v>0</v>
      </c>
      <c r="AJ1820" s="462">
        <f t="shared" si="1328"/>
        <v>0</v>
      </c>
      <c r="AK1820" s="441">
        <f t="shared" si="1328"/>
        <v>0</v>
      </c>
      <c r="AL1820" s="441">
        <f t="shared" si="1328"/>
        <v>0</v>
      </c>
      <c r="AM1820" s="441">
        <f t="shared" si="1328"/>
        <v>0</v>
      </c>
      <c r="AN1820" s="442">
        <f t="shared" si="1328"/>
        <v>0</v>
      </c>
    </row>
    <row r="1821" spans="1:40" outlineLevel="2">
      <c r="A1821" s="882">
        <f>ROW()</f>
        <v>1821</v>
      </c>
      <c r="B1821" s="453"/>
      <c r="D1821" s="452" t="s">
        <v>24</v>
      </c>
      <c r="H1821" s="458"/>
      <c r="I1821" s="458"/>
      <c r="J1821" s="459"/>
      <c r="K1821" s="458"/>
      <c r="L1821" s="458"/>
      <c r="M1821" s="458"/>
      <c r="N1821" s="463"/>
      <c r="O1821" s="458"/>
      <c r="P1821" s="458"/>
      <c r="Q1821" s="439">
        <f t="shared" ref="Q1821:AN1821" si="1337">SUM(Q1805:Q1820)</f>
        <v>0</v>
      </c>
      <c r="R1821" s="439">
        <f t="shared" si="1337"/>
        <v>32.925599923391161</v>
      </c>
      <c r="S1821" s="439">
        <f t="shared" si="1337"/>
        <v>31.478894965428182</v>
      </c>
      <c r="T1821" s="443">
        <f t="shared" si="1337"/>
        <v>30.032190007465196</v>
      </c>
      <c r="U1821" s="439">
        <f t="shared" si="1337"/>
        <v>29.308837528483703</v>
      </c>
      <c r="V1821" s="439">
        <f t="shared" si="1337"/>
        <v>27.862132570520721</v>
      </c>
      <c r="W1821" s="439">
        <f t="shared" si="1337"/>
        <v>26.415427612557735</v>
      </c>
      <c r="X1821" s="439">
        <f t="shared" si="1337"/>
        <v>24.96872265459475</v>
      </c>
      <c r="Y1821" s="443">
        <f t="shared" si="1337"/>
        <v>23.522017696631767</v>
      </c>
      <c r="Z1821" s="439">
        <f t="shared" si="1337"/>
        <v>22.798665217650274</v>
      </c>
      <c r="AA1821" s="439">
        <f t="shared" si="1337"/>
        <v>21.351960259687296</v>
      </c>
      <c r="AB1821" s="439">
        <f t="shared" si="1337"/>
        <v>19.90525530172431</v>
      </c>
      <c r="AC1821" s="439">
        <f t="shared" si="1337"/>
        <v>18.458550343761324</v>
      </c>
      <c r="AD1821" s="439">
        <f t="shared" si="1337"/>
        <v>17.011845385798342</v>
      </c>
      <c r="AE1821" s="443">
        <f t="shared" si="1337"/>
        <v>15.565140427835358</v>
      </c>
      <c r="AF1821" s="439">
        <f t="shared" si="1337"/>
        <v>14.118435469872376</v>
      </c>
      <c r="AG1821" s="439">
        <f t="shared" si="1337"/>
        <v>12.671730511909395</v>
      </c>
      <c r="AH1821" s="439">
        <f t="shared" si="1337"/>
        <v>11.225025553946409</v>
      </c>
      <c r="AI1821" s="440">
        <f t="shared" si="1337"/>
        <v>9.778320595983427</v>
      </c>
      <c r="AJ1821" s="443">
        <f t="shared" si="1337"/>
        <v>8.3316156380204447</v>
      </c>
      <c r="AK1821" s="439">
        <f t="shared" si="1337"/>
        <v>6.8849106800574607</v>
      </c>
      <c r="AL1821" s="439">
        <f t="shared" si="1337"/>
        <v>5.4382057220944784</v>
      </c>
      <c r="AM1821" s="439">
        <f t="shared" si="1337"/>
        <v>3.9915007641314957</v>
      </c>
      <c r="AN1821" s="440">
        <f t="shared" si="1337"/>
        <v>3.24243962307761</v>
      </c>
    </row>
    <row r="1822" spans="1:40" outlineLevel="1">
      <c r="A1822" s="732" t="s">
        <v>59</v>
      </c>
      <c r="B1822" s="733"/>
      <c r="C1822" s="881"/>
      <c r="D1822" s="733"/>
      <c r="E1822" s="733"/>
      <c r="F1822" s="733"/>
      <c r="G1822" s="730"/>
      <c r="H1822" s="733"/>
      <c r="I1822" s="730"/>
      <c r="J1822" s="729"/>
      <c r="K1822" s="730"/>
      <c r="L1822" s="730"/>
      <c r="M1822" s="730"/>
      <c r="N1822" s="731"/>
      <c r="O1822" s="730"/>
      <c r="P1822" s="730"/>
      <c r="Q1822" s="730"/>
      <c r="R1822" s="730"/>
      <c r="S1822" s="730"/>
      <c r="T1822" s="729"/>
      <c r="U1822" s="730"/>
      <c r="V1822" s="730"/>
      <c r="W1822" s="730"/>
      <c r="X1822" s="730"/>
      <c r="Y1822" s="729"/>
      <c r="Z1822" s="730"/>
      <c r="AA1822" s="730"/>
      <c r="AB1822" s="730"/>
      <c r="AC1822" s="730"/>
      <c r="AD1822" s="730"/>
      <c r="AE1822" s="729"/>
      <c r="AF1822" s="730"/>
      <c r="AG1822" s="730"/>
      <c r="AH1822" s="730"/>
      <c r="AI1822" s="731"/>
      <c r="AJ1822" s="729"/>
      <c r="AK1822" s="730"/>
      <c r="AL1822" s="730"/>
      <c r="AM1822" s="730"/>
      <c r="AN1822" s="731"/>
    </row>
    <row r="1823" spans="1:40" outlineLevel="2">
      <c r="A1823" s="882">
        <f>ROW()</f>
        <v>1823</v>
      </c>
      <c r="B1823" s="453"/>
      <c r="D1823" s="452" t="s">
        <v>300</v>
      </c>
      <c r="H1823" s="458"/>
      <c r="I1823" s="458"/>
      <c r="J1823" s="443"/>
      <c r="K1823" s="439"/>
      <c r="L1823" s="439"/>
      <c r="M1823" s="439"/>
      <c r="N1823" s="440"/>
      <c r="O1823" s="439"/>
      <c r="P1823" s="439"/>
      <c r="Q1823" s="27">
        <f>Q$660</f>
        <v>1.5187996237516901</v>
      </c>
      <c r="R1823" s="439"/>
      <c r="S1823" s="439"/>
      <c r="T1823" s="443"/>
      <c r="U1823" s="439"/>
      <c r="V1823" s="439"/>
      <c r="W1823" s="439"/>
      <c r="X1823" s="439"/>
      <c r="Y1823" s="443"/>
      <c r="Z1823" s="439"/>
      <c r="AA1823" s="439"/>
      <c r="AB1823" s="439"/>
      <c r="AC1823" s="439"/>
      <c r="AD1823" s="439"/>
      <c r="AE1823" s="443"/>
      <c r="AF1823" s="439"/>
      <c r="AG1823" s="439"/>
      <c r="AH1823" s="439"/>
      <c r="AI1823" s="440"/>
      <c r="AJ1823" s="443"/>
      <c r="AK1823" s="439"/>
      <c r="AL1823" s="439"/>
      <c r="AM1823" s="439"/>
      <c r="AN1823" s="440"/>
    </row>
    <row r="1824" spans="1:40" outlineLevel="2">
      <c r="A1824" s="882">
        <f>ROW()</f>
        <v>1824</v>
      </c>
      <c r="B1824" s="453"/>
      <c r="D1824" s="452" t="s">
        <v>301</v>
      </c>
      <c r="H1824" s="458"/>
      <c r="I1824" s="458"/>
      <c r="J1824" s="443"/>
      <c r="K1824" s="439"/>
      <c r="L1824" s="439"/>
      <c r="M1824" s="439"/>
      <c r="N1824" s="440"/>
      <c r="O1824" s="439"/>
      <c r="P1824" s="439"/>
      <c r="Q1824" s="27">
        <f>Q$661</f>
        <v>0</v>
      </c>
      <c r="R1824" s="439"/>
      <c r="S1824" s="439"/>
      <c r="T1824" s="443"/>
      <c r="U1824" s="439"/>
      <c r="V1824" s="439"/>
      <c r="W1824" s="439"/>
      <c r="X1824" s="439"/>
      <c r="Y1824" s="443"/>
      <c r="Z1824" s="439"/>
      <c r="AA1824" s="439"/>
      <c r="AB1824" s="439"/>
      <c r="AC1824" s="439"/>
      <c r="AD1824" s="439"/>
      <c r="AE1824" s="443"/>
      <c r="AF1824" s="439"/>
      <c r="AG1824" s="439"/>
      <c r="AH1824" s="439"/>
      <c r="AI1824" s="440"/>
      <c r="AJ1824" s="443"/>
      <c r="AK1824" s="439"/>
      <c r="AL1824" s="439"/>
      <c r="AM1824" s="439"/>
      <c r="AN1824" s="440"/>
    </row>
    <row r="1825" spans="1:40" outlineLevel="2">
      <c r="A1825" s="882">
        <f>ROW()</f>
        <v>1825</v>
      </c>
      <c r="B1825" s="453"/>
      <c r="D1825" s="452" t="s">
        <v>29</v>
      </c>
      <c r="H1825" s="458"/>
      <c r="I1825" s="458"/>
      <c r="J1825" s="443"/>
      <c r="K1825" s="439"/>
      <c r="L1825" s="439"/>
      <c r="M1825" s="439"/>
      <c r="N1825" s="440"/>
      <c r="O1825" s="439"/>
      <c r="P1825" s="439"/>
      <c r="Q1825" s="27">
        <f>Q$662</f>
        <v>0</v>
      </c>
      <c r="R1825" s="439"/>
      <c r="S1825" s="439"/>
      <c r="T1825" s="443"/>
      <c r="U1825" s="439"/>
      <c r="V1825" s="439"/>
      <c r="W1825" s="439"/>
      <c r="X1825" s="439"/>
      <c r="Y1825" s="443"/>
      <c r="Z1825" s="439"/>
      <c r="AA1825" s="439"/>
      <c r="AB1825" s="439"/>
      <c r="AC1825" s="439"/>
      <c r="AD1825" s="439"/>
      <c r="AE1825" s="443"/>
      <c r="AF1825" s="439"/>
      <c r="AG1825" s="439"/>
      <c r="AH1825" s="439"/>
      <c r="AI1825" s="440"/>
      <c r="AJ1825" s="443"/>
      <c r="AK1825" s="439"/>
      <c r="AL1825" s="439"/>
      <c r="AM1825" s="439"/>
      <c r="AN1825" s="440"/>
    </row>
    <row r="1826" spans="1:40" outlineLevel="2">
      <c r="A1826" s="882">
        <f>ROW()</f>
        <v>1826</v>
      </c>
      <c r="B1826" s="453"/>
      <c r="D1826" s="452" t="s">
        <v>30</v>
      </c>
      <c r="H1826" s="458"/>
      <c r="I1826" s="458"/>
      <c r="J1826" s="443"/>
      <c r="K1826" s="439"/>
      <c r="L1826" s="439"/>
      <c r="M1826" s="439"/>
      <c r="N1826" s="440"/>
      <c r="O1826" s="439"/>
      <c r="P1826" s="439"/>
      <c r="Q1826" s="27">
        <f>Q$663</f>
        <v>12.43407671443026</v>
      </c>
      <c r="R1826" s="439"/>
      <c r="S1826" s="439"/>
      <c r="T1826" s="443"/>
      <c r="U1826" s="439"/>
      <c r="V1826" s="439"/>
      <c r="W1826" s="439"/>
      <c r="X1826" s="439"/>
      <c r="Y1826" s="443"/>
      <c r="Z1826" s="439"/>
      <c r="AA1826" s="439"/>
      <c r="AB1826" s="439"/>
      <c r="AC1826" s="439"/>
      <c r="AD1826" s="439"/>
      <c r="AE1826" s="443"/>
      <c r="AF1826" s="439"/>
      <c r="AG1826" s="439"/>
      <c r="AH1826" s="439"/>
      <c r="AI1826" s="440"/>
      <c r="AJ1826" s="443"/>
      <c r="AK1826" s="439"/>
      <c r="AL1826" s="439"/>
      <c r="AM1826" s="439"/>
      <c r="AN1826" s="440"/>
    </row>
    <row r="1827" spans="1:40" outlineLevel="2">
      <c r="A1827" s="882">
        <f>ROW()</f>
        <v>1827</v>
      </c>
      <c r="B1827" s="453"/>
      <c r="D1827" s="452" t="s">
        <v>31</v>
      </c>
      <c r="H1827" s="458"/>
      <c r="I1827" s="458"/>
      <c r="J1827" s="443"/>
      <c r="K1827" s="439"/>
      <c r="L1827" s="439"/>
      <c r="M1827" s="439"/>
      <c r="N1827" s="440"/>
      <c r="O1827" s="439"/>
      <c r="P1827" s="439"/>
      <c r="Q1827" s="27">
        <f>Q$664</f>
        <v>0</v>
      </c>
      <c r="R1827" s="439"/>
      <c r="S1827" s="439"/>
      <c r="T1827" s="443"/>
      <c r="U1827" s="439"/>
      <c r="V1827" s="439"/>
      <c r="W1827" s="439"/>
      <c r="X1827" s="439"/>
      <c r="Y1827" s="443"/>
      <c r="Z1827" s="439"/>
      <c r="AA1827" s="439"/>
      <c r="AB1827" s="439"/>
      <c r="AC1827" s="439"/>
      <c r="AD1827" s="439"/>
      <c r="AE1827" s="443"/>
      <c r="AF1827" s="439"/>
      <c r="AG1827" s="439"/>
      <c r="AH1827" s="439"/>
      <c r="AI1827" s="440"/>
      <c r="AJ1827" s="443"/>
      <c r="AK1827" s="439"/>
      <c r="AL1827" s="439"/>
      <c r="AM1827" s="439"/>
      <c r="AN1827" s="440"/>
    </row>
    <row r="1828" spans="1:40" outlineLevel="2">
      <c r="A1828" s="882">
        <f>ROW()</f>
        <v>1828</v>
      </c>
      <c r="B1828" s="453"/>
      <c r="D1828" s="452" t="s">
        <v>32</v>
      </c>
      <c r="H1828" s="458"/>
      <c r="I1828" s="458"/>
      <c r="J1828" s="443"/>
      <c r="K1828" s="439"/>
      <c r="L1828" s="439"/>
      <c r="M1828" s="439"/>
      <c r="N1828" s="440"/>
      <c r="O1828" s="439"/>
      <c r="P1828" s="439"/>
      <c r="Q1828" s="27">
        <f>Q$665</f>
        <v>0.61706667606551191</v>
      </c>
      <c r="R1828" s="439"/>
      <c r="S1828" s="439"/>
      <c r="T1828" s="443"/>
      <c r="U1828" s="439"/>
      <c r="V1828" s="439"/>
      <c r="W1828" s="439"/>
      <c r="X1828" s="439"/>
      <c r="Y1828" s="443"/>
      <c r="Z1828" s="439"/>
      <c r="AA1828" s="439"/>
      <c r="AB1828" s="439"/>
      <c r="AC1828" s="439"/>
      <c r="AD1828" s="439"/>
      <c r="AE1828" s="443"/>
      <c r="AF1828" s="439"/>
      <c r="AG1828" s="439"/>
      <c r="AH1828" s="439"/>
      <c r="AI1828" s="440"/>
      <c r="AJ1828" s="443"/>
      <c r="AK1828" s="439"/>
      <c r="AL1828" s="439"/>
      <c r="AM1828" s="439"/>
      <c r="AN1828" s="440"/>
    </row>
    <row r="1829" spans="1:40" outlineLevel="2">
      <c r="A1829" s="882">
        <f>ROW()</f>
        <v>1829</v>
      </c>
      <c r="B1829" s="453"/>
      <c r="D1829" s="452" t="s">
        <v>33</v>
      </c>
      <c r="H1829" s="458"/>
      <c r="I1829" s="458"/>
      <c r="J1829" s="443"/>
      <c r="K1829" s="439"/>
      <c r="L1829" s="439"/>
      <c r="M1829" s="439"/>
      <c r="N1829" s="440"/>
      <c r="O1829" s="439"/>
      <c r="P1829" s="439"/>
      <c r="Q1829" s="27">
        <f>Q$666</f>
        <v>0</v>
      </c>
      <c r="R1829" s="439"/>
      <c r="S1829" s="439"/>
      <c r="T1829" s="443"/>
      <c r="U1829" s="439"/>
      <c r="V1829" s="439"/>
      <c r="W1829" s="439"/>
      <c r="X1829" s="439"/>
      <c r="Y1829" s="443"/>
      <c r="Z1829" s="439"/>
      <c r="AA1829" s="439"/>
      <c r="AB1829" s="439"/>
      <c r="AC1829" s="439"/>
      <c r="AD1829" s="439"/>
      <c r="AE1829" s="443"/>
      <c r="AF1829" s="439"/>
      <c r="AG1829" s="439"/>
      <c r="AH1829" s="439"/>
      <c r="AI1829" s="440"/>
      <c r="AJ1829" s="443"/>
      <c r="AK1829" s="439"/>
      <c r="AL1829" s="439"/>
      <c r="AM1829" s="439"/>
      <c r="AN1829" s="440"/>
    </row>
    <row r="1830" spans="1:40" outlineLevel="2">
      <c r="A1830" s="882">
        <f>ROW()</f>
        <v>1830</v>
      </c>
      <c r="B1830" s="453"/>
      <c r="D1830" s="452" t="s">
        <v>27</v>
      </c>
      <c r="H1830" s="458"/>
      <c r="I1830" s="458"/>
      <c r="J1830" s="443"/>
      <c r="K1830" s="439"/>
      <c r="L1830" s="439"/>
      <c r="M1830" s="439"/>
      <c r="N1830" s="440"/>
      <c r="O1830" s="439"/>
      <c r="P1830" s="439"/>
      <c r="Q1830" s="27">
        <f>Q$667</f>
        <v>3.9453480900000004E-2</v>
      </c>
      <c r="R1830" s="439"/>
      <c r="S1830" s="439"/>
      <c r="T1830" s="443"/>
      <c r="U1830" s="439"/>
      <c r="V1830" s="439"/>
      <c r="W1830" s="439"/>
      <c r="X1830" s="439"/>
      <c r="Y1830" s="443"/>
      <c r="Z1830" s="439"/>
      <c r="AA1830" s="439"/>
      <c r="AB1830" s="439"/>
      <c r="AC1830" s="439"/>
      <c r="AD1830" s="439"/>
      <c r="AE1830" s="443"/>
      <c r="AF1830" s="439"/>
      <c r="AG1830" s="439"/>
      <c r="AH1830" s="439"/>
      <c r="AI1830" s="440"/>
      <c r="AJ1830" s="443"/>
      <c r="AK1830" s="439"/>
      <c r="AL1830" s="439"/>
      <c r="AM1830" s="439"/>
      <c r="AN1830" s="440"/>
    </row>
    <row r="1831" spans="1:40" outlineLevel="2">
      <c r="A1831" s="882">
        <f>ROW()</f>
        <v>1831</v>
      </c>
      <c r="B1831" s="453"/>
      <c r="D1831" s="452" t="s">
        <v>34</v>
      </c>
      <c r="H1831" s="458"/>
      <c r="I1831" s="458"/>
      <c r="J1831" s="443"/>
      <c r="K1831" s="439"/>
      <c r="L1831" s="439"/>
      <c r="M1831" s="439"/>
      <c r="N1831" s="440"/>
      <c r="O1831" s="439"/>
      <c r="P1831" s="439"/>
      <c r="Q1831" s="27">
        <f>Q$668</f>
        <v>18.3162034282437</v>
      </c>
      <c r="R1831" s="439"/>
      <c r="S1831" s="439"/>
      <c r="T1831" s="443"/>
      <c r="U1831" s="439"/>
      <c r="V1831" s="439"/>
      <c r="W1831" s="439"/>
      <c r="X1831" s="439"/>
      <c r="Y1831" s="443"/>
      <c r="Z1831" s="439"/>
      <c r="AA1831" s="439"/>
      <c r="AB1831" s="439"/>
      <c r="AC1831" s="439"/>
      <c r="AD1831" s="439"/>
      <c r="AE1831" s="443"/>
      <c r="AF1831" s="439"/>
      <c r="AG1831" s="439"/>
      <c r="AH1831" s="439"/>
      <c r="AI1831" s="440"/>
      <c r="AJ1831" s="443"/>
      <c r="AK1831" s="439"/>
      <c r="AL1831" s="439"/>
      <c r="AM1831" s="439"/>
      <c r="AN1831" s="440"/>
    </row>
    <row r="1832" spans="1:40" outlineLevel="2">
      <c r="A1832" s="882">
        <f>ROW()</f>
        <v>1832</v>
      </c>
      <c r="B1832" s="453"/>
      <c r="D1832" s="452" t="s">
        <v>35</v>
      </c>
      <c r="H1832" s="458"/>
      <c r="I1832" s="458"/>
      <c r="J1832" s="443"/>
      <c r="K1832" s="439"/>
      <c r="L1832" s="439"/>
      <c r="M1832" s="439"/>
      <c r="N1832" s="440"/>
      <c r="O1832" s="439"/>
      <c r="P1832" s="439"/>
      <c r="Q1832" s="27">
        <f>Q$669</f>
        <v>0</v>
      </c>
      <c r="R1832" s="439"/>
      <c r="S1832" s="439"/>
      <c r="T1832" s="443"/>
      <c r="U1832" s="439"/>
      <c r="V1832" s="439"/>
      <c r="W1832" s="439"/>
      <c r="X1832" s="439"/>
      <c r="Y1832" s="443"/>
      <c r="Z1832" s="439"/>
      <c r="AA1832" s="439"/>
      <c r="AB1832" s="439"/>
      <c r="AC1832" s="439"/>
      <c r="AD1832" s="439"/>
      <c r="AE1832" s="443"/>
      <c r="AF1832" s="439"/>
      <c r="AG1832" s="439"/>
      <c r="AH1832" s="439"/>
      <c r="AI1832" s="440"/>
      <c r="AJ1832" s="443"/>
      <c r="AK1832" s="439"/>
      <c r="AL1832" s="439"/>
      <c r="AM1832" s="439"/>
      <c r="AN1832" s="440"/>
    </row>
    <row r="1833" spans="1:40" outlineLevel="2">
      <c r="A1833" s="882">
        <f>ROW()</f>
        <v>1833</v>
      </c>
      <c r="B1833" s="453"/>
      <c r="D1833" s="452" t="s">
        <v>302</v>
      </c>
      <c r="H1833" s="458"/>
      <c r="I1833" s="458"/>
      <c r="J1833" s="443"/>
      <c r="K1833" s="439"/>
      <c r="L1833" s="439"/>
      <c r="M1833" s="439"/>
      <c r="N1833" s="440"/>
      <c r="O1833" s="439"/>
      <c r="P1833" s="439"/>
      <c r="Q1833" s="27">
        <f>Q$670</f>
        <v>0</v>
      </c>
      <c r="R1833" s="439"/>
      <c r="S1833" s="439"/>
      <c r="T1833" s="443"/>
      <c r="U1833" s="439"/>
      <c r="V1833" s="439"/>
      <c r="W1833" s="439"/>
      <c r="X1833" s="439"/>
      <c r="Y1833" s="443"/>
      <c r="Z1833" s="439"/>
      <c r="AA1833" s="439"/>
      <c r="AB1833" s="439"/>
      <c r="AC1833" s="439"/>
      <c r="AD1833" s="439"/>
      <c r="AE1833" s="443"/>
      <c r="AF1833" s="439"/>
      <c r="AG1833" s="439"/>
      <c r="AH1833" s="439"/>
      <c r="AI1833" s="440"/>
      <c r="AJ1833" s="443"/>
      <c r="AK1833" s="439"/>
      <c r="AL1833" s="439"/>
      <c r="AM1833" s="439"/>
      <c r="AN1833" s="440"/>
    </row>
    <row r="1834" spans="1:40" outlineLevel="2">
      <c r="A1834" s="882">
        <f>ROW()</f>
        <v>1834</v>
      </c>
      <c r="B1834" s="453"/>
      <c r="D1834" s="452" t="s">
        <v>36</v>
      </c>
      <c r="H1834" s="458"/>
      <c r="I1834" s="458"/>
      <c r="J1834" s="443"/>
      <c r="K1834" s="439"/>
      <c r="L1834" s="439"/>
      <c r="M1834" s="439"/>
      <c r="N1834" s="440"/>
      <c r="O1834" s="439"/>
      <c r="P1834" s="439"/>
      <c r="Q1834" s="27">
        <f>Q$671</f>
        <v>0</v>
      </c>
      <c r="R1834" s="439"/>
      <c r="S1834" s="439"/>
      <c r="T1834" s="443"/>
      <c r="U1834" s="439"/>
      <c r="V1834" s="439"/>
      <c r="W1834" s="439"/>
      <c r="X1834" s="439"/>
      <c r="Y1834" s="443"/>
      <c r="Z1834" s="439"/>
      <c r="AA1834" s="439"/>
      <c r="AB1834" s="439"/>
      <c r="AC1834" s="439"/>
      <c r="AD1834" s="439"/>
      <c r="AE1834" s="443"/>
      <c r="AF1834" s="439"/>
      <c r="AG1834" s="439"/>
      <c r="AH1834" s="439"/>
      <c r="AI1834" s="440"/>
      <c r="AJ1834" s="443"/>
      <c r="AK1834" s="439"/>
      <c r="AL1834" s="439"/>
      <c r="AM1834" s="439"/>
      <c r="AN1834" s="440"/>
    </row>
    <row r="1835" spans="1:40" outlineLevel="2">
      <c r="A1835" s="882">
        <f>ROW()</f>
        <v>1835</v>
      </c>
      <c r="B1835" s="453"/>
      <c r="D1835" s="452" t="s">
        <v>583</v>
      </c>
      <c r="H1835" s="458"/>
      <c r="I1835" s="458"/>
      <c r="J1835" s="443"/>
      <c r="K1835" s="439"/>
      <c r="L1835" s="439"/>
      <c r="M1835" s="439"/>
      <c r="N1835" s="440"/>
      <c r="O1835" s="439"/>
      <c r="P1835" s="439"/>
      <c r="Q1835" s="27">
        <f>Q$672</f>
        <v>0</v>
      </c>
      <c r="R1835" s="439"/>
      <c r="S1835" s="439"/>
      <c r="T1835" s="443"/>
      <c r="U1835" s="439"/>
      <c r="V1835" s="439"/>
      <c r="W1835" s="439"/>
      <c r="X1835" s="439"/>
      <c r="Y1835" s="443"/>
      <c r="Z1835" s="439"/>
      <c r="AA1835" s="439"/>
      <c r="AB1835" s="439"/>
      <c r="AC1835" s="439"/>
      <c r="AD1835" s="439"/>
      <c r="AE1835" s="443"/>
      <c r="AF1835" s="439"/>
      <c r="AG1835" s="439"/>
      <c r="AH1835" s="439"/>
      <c r="AI1835" s="440"/>
      <c r="AJ1835" s="443"/>
      <c r="AK1835" s="439"/>
      <c r="AL1835" s="439"/>
      <c r="AM1835" s="439"/>
      <c r="AN1835" s="440"/>
    </row>
    <row r="1836" spans="1:40" outlineLevel="2">
      <c r="A1836" s="882">
        <f>ROW()</f>
        <v>1836</v>
      </c>
      <c r="B1836" s="453"/>
      <c r="D1836" s="452" t="s">
        <v>81</v>
      </c>
      <c r="H1836" s="458"/>
      <c r="I1836" s="458"/>
      <c r="J1836" s="443"/>
      <c r="K1836" s="439"/>
      <c r="L1836" s="439"/>
      <c r="M1836" s="439"/>
      <c r="N1836" s="440"/>
      <c r="O1836" s="439"/>
      <c r="P1836" s="439"/>
      <c r="Q1836" s="27">
        <f>Q$673</f>
        <v>0</v>
      </c>
      <c r="R1836" s="439"/>
      <c r="S1836" s="439"/>
      <c r="T1836" s="443"/>
      <c r="U1836" s="439"/>
      <c r="V1836" s="439"/>
      <c r="W1836" s="439"/>
      <c r="X1836" s="439"/>
      <c r="Y1836" s="443"/>
      <c r="Z1836" s="439"/>
      <c r="AA1836" s="439"/>
      <c r="AB1836" s="439"/>
      <c r="AC1836" s="439"/>
      <c r="AD1836" s="439"/>
      <c r="AE1836" s="443"/>
      <c r="AF1836" s="439"/>
      <c r="AG1836" s="439"/>
      <c r="AH1836" s="439"/>
      <c r="AI1836" s="440"/>
      <c r="AJ1836" s="443"/>
      <c r="AK1836" s="439"/>
      <c r="AL1836" s="439"/>
      <c r="AM1836" s="439"/>
      <c r="AN1836" s="440"/>
    </row>
    <row r="1837" spans="1:40" outlineLevel="2">
      <c r="A1837" s="882">
        <f>ROW()</f>
        <v>1837</v>
      </c>
      <c r="B1837" s="453"/>
      <c r="D1837" s="452" t="s">
        <v>28</v>
      </c>
      <c r="H1837" s="458"/>
      <c r="I1837" s="458"/>
      <c r="J1837" s="443"/>
      <c r="K1837" s="439"/>
      <c r="L1837" s="439"/>
      <c r="M1837" s="439"/>
      <c r="N1837" s="440"/>
      <c r="O1837" s="439"/>
      <c r="P1837" s="439"/>
      <c r="Q1837" s="27">
        <f>Q$674</f>
        <v>0</v>
      </c>
      <c r="R1837" s="439"/>
      <c r="S1837" s="439"/>
      <c r="T1837" s="443"/>
      <c r="U1837" s="439"/>
      <c r="V1837" s="439"/>
      <c r="W1837" s="439"/>
      <c r="X1837" s="439"/>
      <c r="Y1837" s="443"/>
      <c r="Z1837" s="439"/>
      <c r="AA1837" s="439"/>
      <c r="AB1837" s="439"/>
      <c r="AC1837" s="439"/>
      <c r="AD1837" s="439"/>
      <c r="AE1837" s="443"/>
      <c r="AF1837" s="439"/>
      <c r="AG1837" s="439"/>
      <c r="AH1837" s="439"/>
      <c r="AI1837" s="440"/>
      <c r="AJ1837" s="443"/>
      <c r="AK1837" s="439"/>
      <c r="AL1837" s="439"/>
      <c r="AM1837" s="439"/>
      <c r="AN1837" s="440"/>
    </row>
    <row r="1838" spans="1:40" outlineLevel="2">
      <c r="A1838" s="882">
        <f>ROW()</f>
        <v>1838</v>
      </c>
      <c r="B1838" s="453"/>
      <c r="D1838" s="456" t="s">
        <v>443</v>
      </c>
      <c r="E1838" s="456"/>
      <c r="F1838" s="456"/>
      <c r="G1838" s="456"/>
      <c r="H1838" s="460"/>
      <c r="I1838" s="460"/>
      <c r="J1838" s="462"/>
      <c r="K1838" s="441"/>
      <c r="L1838" s="441"/>
      <c r="M1838" s="441"/>
      <c r="N1838" s="442"/>
      <c r="O1838" s="441"/>
      <c r="P1838" s="441"/>
      <c r="Q1838" s="30">
        <f>Q$675</f>
        <v>0</v>
      </c>
      <c r="R1838" s="441"/>
      <c r="S1838" s="441"/>
      <c r="T1838" s="462"/>
      <c r="U1838" s="441"/>
      <c r="V1838" s="441"/>
      <c r="W1838" s="441"/>
      <c r="X1838" s="441"/>
      <c r="Y1838" s="462"/>
      <c r="Z1838" s="441"/>
      <c r="AA1838" s="441"/>
      <c r="AB1838" s="441"/>
      <c r="AC1838" s="441"/>
      <c r="AD1838" s="441"/>
      <c r="AE1838" s="462"/>
      <c r="AF1838" s="441"/>
      <c r="AG1838" s="441"/>
      <c r="AH1838" s="441"/>
      <c r="AI1838" s="442"/>
      <c r="AJ1838" s="462"/>
      <c r="AK1838" s="441"/>
      <c r="AL1838" s="441"/>
      <c r="AM1838" s="441"/>
      <c r="AN1838" s="442"/>
    </row>
    <row r="1839" spans="1:40" outlineLevel="2">
      <c r="A1839" s="882">
        <f>ROW()</f>
        <v>1839</v>
      </c>
      <c r="B1839" s="453"/>
      <c r="D1839" s="452" t="s">
        <v>24</v>
      </c>
      <c r="H1839" s="458"/>
      <c r="I1839" s="458"/>
      <c r="J1839" s="443"/>
      <c r="K1839" s="439"/>
      <c r="L1839" s="439"/>
      <c r="M1839" s="439"/>
      <c r="N1839" s="440"/>
      <c r="O1839" s="439"/>
      <c r="P1839" s="439"/>
      <c r="Q1839" s="27">
        <f>SUM(Q1823:Q1838)</f>
        <v>32.925599923391161</v>
      </c>
      <c r="R1839" s="439"/>
      <c r="S1839" s="439"/>
      <c r="T1839" s="443"/>
      <c r="U1839" s="439"/>
      <c r="V1839" s="439"/>
      <c r="W1839" s="439"/>
      <c r="X1839" s="439"/>
      <c r="Y1839" s="443"/>
      <c r="Z1839" s="439"/>
      <c r="AA1839" s="439"/>
      <c r="AB1839" s="439"/>
      <c r="AC1839" s="439"/>
      <c r="AD1839" s="439"/>
      <c r="AE1839" s="443"/>
      <c r="AF1839" s="439"/>
      <c r="AG1839" s="439"/>
      <c r="AH1839" s="439"/>
      <c r="AI1839" s="440"/>
      <c r="AJ1839" s="443"/>
      <c r="AK1839" s="439"/>
      <c r="AL1839" s="439"/>
      <c r="AM1839" s="439"/>
      <c r="AN1839" s="440"/>
    </row>
    <row r="1840" spans="1:40" outlineLevel="1">
      <c r="A1840" s="732" t="s">
        <v>238</v>
      </c>
      <c r="B1840" s="733"/>
      <c r="C1840" s="881"/>
      <c r="D1840" s="733"/>
      <c r="E1840" s="733"/>
      <c r="F1840" s="733"/>
      <c r="G1840" s="730"/>
      <c r="H1840" s="733"/>
      <c r="I1840" s="730"/>
      <c r="J1840" s="729"/>
      <c r="K1840" s="730"/>
      <c r="L1840" s="730"/>
      <c r="M1840" s="730"/>
      <c r="N1840" s="731"/>
      <c r="O1840" s="730"/>
      <c r="P1840" s="730"/>
      <c r="Q1840" s="730"/>
      <c r="R1840" s="730"/>
      <c r="S1840" s="730"/>
      <c r="T1840" s="729"/>
      <c r="U1840" s="730"/>
      <c r="V1840" s="730"/>
      <c r="W1840" s="730"/>
      <c r="X1840" s="730"/>
      <c r="Y1840" s="729"/>
      <c r="Z1840" s="730"/>
      <c r="AA1840" s="730"/>
      <c r="AB1840" s="730"/>
      <c r="AC1840" s="730"/>
      <c r="AD1840" s="730"/>
      <c r="AE1840" s="729"/>
      <c r="AF1840" s="730"/>
      <c r="AG1840" s="730"/>
      <c r="AH1840" s="730"/>
      <c r="AI1840" s="731"/>
      <c r="AJ1840" s="729"/>
      <c r="AK1840" s="730"/>
      <c r="AL1840" s="730"/>
      <c r="AM1840" s="730"/>
      <c r="AN1840" s="731"/>
    </row>
    <row r="1841" spans="1:40" outlineLevel="2">
      <c r="A1841" s="882">
        <f>ROW()</f>
        <v>1841</v>
      </c>
      <c r="B1841" s="453"/>
      <c r="D1841" s="1205" t="s">
        <v>300</v>
      </c>
      <c r="E1841" s="1205"/>
      <c r="F1841" s="1205"/>
      <c r="G1841" s="1205"/>
      <c r="H1841" s="4"/>
      <c r="I1841" s="4"/>
      <c r="J1841" s="329"/>
      <c r="K1841" s="4"/>
      <c r="L1841" s="4"/>
      <c r="M1841" s="4"/>
      <c r="N1841" s="316"/>
      <c r="O1841" s="4"/>
      <c r="P1841" s="4"/>
      <c r="Q1841" s="4"/>
      <c r="R1841" s="4"/>
      <c r="S1841" s="4"/>
      <c r="T1841" s="252"/>
      <c r="U1841" s="53"/>
      <c r="V1841" s="53"/>
      <c r="W1841" s="53"/>
      <c r="X1841" s="53"/>
      <c r="Y1841" s="252"/>
      <c r="Z1841" s="53"/>
      <c r="AA1841" s="53"/>
      <c r="AB1841" s="53"/>
      <c r="AC1841" s="53"/>
      <c r="AD1841" s="53"/>
      <c r="AE1841" s="252"/>
      <c r="AF1841" s="53"/>
      <c r="AG1841" s="53"/>
      <c r="AH1841" s="53"/>
      <c r="AI1841" s="44"/>
      <c r="AJ1841" s="252"/>
      <c r="AK1841" s="53"/>
      <c r="AL1841" s="53"/>
      <c r="AM1841" s="53"/>
      <c r="AN1841" s="44"/>
    </row>
    <row r="1842" spans="1:40" outlineLevel="2">
      <c r="A1842" s="882">
        <f>ROW()</f>
        <v>1842</v>
      </c>
      <c r="B1842" s="453"/>
      <c r="D1842" s="1205" t="s">
        <v>301</v>
      </c>
      <c r="E1842" s="1205"/>
      <c r="F1842" s="1205"/>
      <c r="G1842" s="1205"/>
      <c r="H1842" s="4"/>
      <c r="I1842" s="4"/>
      <c r="J1842" s="329"/>
      <c r="K1842" s="4"/>
      <c r="L1842" s="4"/>
      <c r="M1842" s="4"/>
      <c r="N1842" s="316"/>
      <c r="O1842" s="4"/>
      <c r="P1842" s="4"/>
      <c r="Q1842" s="4"/>
      <c r="R1842" s="4"/>
      <c r="S1842" s="4"/>
      <c r="T1842" s="252"/>
      <c r="U1842" s="53"/>
      <c r="V1842" s="53"/>
      <c r="W1842" s="53"/>
      <c r="X1842" s="53"/>
      <c r="Y1842" s="252"/>
      <c r="Z1842" s="53"/>
      <c r="AA1842" s="53"/>
      <c r="AB1842" s="53"/>
      <c r="AC1842" s="53"/>
      <c r="AD1842" s="53"/>
      <c r="AE1842" s="252"/>
      <c r="AF1842" s="53"/>
      <c r="AG1842" s="53"/>
      <c r="AH1842" s="53"/>
      <c r="AI1842" s="44"/>
      <c r="AJ1842" s="252"/>
      <c r="AK1842" s="53"/>
      <c r="AL1842" s="53"/>
      <c r="AM1842" s="53"/>
      <c r="AN1842" s="44"/>
    </row>
    <row r="1843" spans="1:40" outlineLevel="2">
      <c r="A1843" s="882">
        <f>ROW()</f>
        <v>1843</v>
      </c>
      <c r="B1843" s="453"/>
      <c r="D1843" s="1205" t="s">
        <v>29</v>
      </c>
      <c r="E1843" s="1205"/>
      <c r="F1843" s="1205"/>
      <c r="G1843" s="1205"/>
      <c r="H1843" s="4"/>
      <c r="I1843" s="4"/>
      <c r="J1843" s="329"/>
      <c r="K1843" s="4"/>
      <c r="L1843" s="4"/>
      <c r="M1843" s="4"/>
      <c r="N1843" s="316"/>
      <c r="O1843" s="4"/>
      <c r="P1843" s="4"/>
      <c r="Q1843" s="4"/>
      <c r="R1843" s="4"/>
      <c r="S1843" s="4"/>
      <c r="T1843" s="252"/>
      <c r="U1843" s="53"/>
      <c r="V1843" s="53"/>
      <c r="W1843" s="53"/>
      <c r="X1843" s="53"/>
      <c r="Y1843" s="252"/>
      <c r="Z1843" s="53"/>
      <c r="AA1843" s="53"/>
      <c r="AB1843" s="53"/>
      <c r="AC1843" s="53"/>
      <c r="AD1843" s="53"/>
      <c r="AE1843" s="252"/>
      <c r="AF1843" s="53"/>
      <c r="AG1843" s="53"/>
      <c r="AH1843" s="53"/>
      <c r="AI1843" s="44"/>
      <c r="AJ1843" s="252"/>
      <c r="AK1843" s="53"/>
      <c r="AL1843" s="53"/>
      <c r="AM1843" s="53"/>
      <c r="AN1843" s="44"/>
    </row>
    <row r="1844" spans="1:40" outlineLevel="2">
      <c r="A1844" s="882">
        <f>ROW()</f>
        <v>1844</v>
      </c>
      <c r="B1844" s="453"/>
      <c r="D1844" s="1205" t="s">
        <v>30</v>
      </c>
      <c r="E1844" s="1205"/>
      <c r="F1844" s="1205"/>
      <c r="G1844" s="1205"/>
      <c r="H1844" s="4"/>
      <c r="I1844" s="4"/>
      <c r="J1844" s="329"/>
      <c r="K1844" s="4"/>
      <c r="L1844" s="4"/>
      <c r="M1844" s="4"/>
      <c r="N1844" s="316"/>
      <c r="O1844" s="4"/>
      <c r="P1844" s="4"/>
      <c r="Q1844" s="4"/>
      <c r="R1844" s="4"/>
      <c r="S1844" s="4"/>
      <c r="T1844" s="252"/>
      <c r="U1844" s="53"/>
      <c r="V1844" s="53"/>
      <c r="W1844" s="53"/>
      <c r="X1844" s="53"/>
      <c r="Y1844" s="252"/>
      <c r="Z1844" s="53"/>
      <c r="AA1844" s="53"/>
      <c r="AB1844" s="53"/>
      <c r="AC1844" s="53"/>
      <c r="AD1844" s="53"/>
      <c r="AE1844" s="252"/>
      <c r="AF1844" s="53"/>
      <c r="AG1844" s="53"/>
      <c r="AH1844" s="53"/>
      <c r="AI1844" s="44"/>
      <c r="AJ1844" s="252"/>
      <c r="AK1844" s="53"/>
      <c r="AL1844" s="53"/>
      <c r="AM1844" s="53"/>
      <c r="AN1844" s="44"/>
    </row>
    <row r="1845" spans="1:40" outlineLevel="2">
      <c r="A1845" s="882">
        <f>ROW()</f>
        <v>1845</v>
      </c>
      <c r="B1845" s="453"/>
      <c r="D1845" s="1205" t="s">
        <v>31</v>
      </c>
      <c r="E1845" s="1205"/>
      <c r="F1845" s="1205"/>
      <c r="G1845" s="1205"/>
      <c r="H1845" s="4"/>
      <c r="I1845" s="4"/>
      <c r="J1845" s="329"/>
      <c r="K1845" s="4"/>
      <c r="L1845" s="4"/>
      <c r="M1845" s="4"/>
      <c r="N1845" s="316"/>
      <c r="O1845" s="4"/>
      <c r="P1845" s="4"/>
      <c r="Q1845" s="4"/>
      <c r="R1845" s="4"/>
      <c r="S1845" s="4"/>
      <c r="T1845" s="252"/>
      <c r="U1845" s="53"/>
      <c r="V1845" s="53"/>
      <c r="W1845" s="53"/>
      <c r="X1845" s="53"/>
      <c r="Y1845" s="252"/>
      <c r="Z1845" s="53"/>
      <c r="AA1845" s="53"/>
      <c r="AB1845" s="53"/>
      <c r="AC1845" s="53"/>
      <c r="AD1845" s="53"/>
      <c r="AE1845" s="252"/>
      <c r="AF1845" s="53"/>
      <c r="AG1845" s="53"/>
      <c r="AH1845" s="53"/>
      <c r="AI1845" s="44"/>
      <c r="AJ1845" s="252"/>
      <c r="AK1845" s="53"/>
      <c r="AL1845" s="53"/>
      <c r="AM1845" s="53"/>
      <c r="AN1845" s="44"/>
    </row>
    <row r="1846" spans="1:40" outlineLevel="2">
      <c r="A1846" s="882">
        <f>ROW()</f>
        <v>1846</v>
      </c>
      <c r="B1846" s="453"/>
      <c r="D1846" s="1205" t="s">
        <v>32</v>
      </c>
      <c r="E1846" s="1205"/>
      <c r="F1846" s="1205"/>
      <c r="G1846" s="1205"/>
      <c r="H1846" s="4"/>
      <c r="I1846" s="4"/>
      <c r="J1846" s="329"/>
      <c r="K1846" s="4"/>
      <c r="L1846" s="4"/>
      <c r="M1846" s="4"/>
      <c r="N1846" s="316"/>
      <c r="O1846" s="4"/>
      <c r="P1846" s="4"/>
      <c r="Q1846" s="4"/>
      <c r="R1846" s="4"/>
      <c r="S1846" s="4"/>
      <c r="T1846" s="252"/>
      <c r="U1846" s="53"/>
      <c r="V1846" s="53"/>
      <c r="W1846" s="53"/>
      <c r="X1846" s="53"/>
      <c r="Y1846" s="252"/>
      <c r="Z1846" s="53"/>
      <c r="AA1846" s="53"/>
      <c r="AB1846" s="53"/>
      <c r="AC1846" s="53"/>
      <c r="AD1846" s="53"/>
      <c r="AE1846" s="252"/>
      <c r="AF1846" s="53"/>
      <c r="AG1846" s="53"/>
      <c r="AH1846" s="53"/>
      <c r="AI1846" s="44"/>
      <c r="AJ1846" s="252"/>
      <c r="AK1846" s="53"/>
      <c r="AL1846" s="53"/>
      <c r="AM1846" s="53"/>
      <c r="AN1846" s="44"/>
    </row>
    <row r="1847" spans="1:40" outlineLevel="2">
      <c r="A1847" s="882">
        <f>ROW()</f>
        <v>1847</v>
      </c>
      <c r="B1847" s="453"/>
      <c r="D1847" s="1205" t="s">
        <v>33</v>
      </c>
      <c r="E1847" s="1205"/>
      <c r="F1847" s="1205"/>
      <c r="G1847" s="1205"/>
      <c r="H1847" s="4"/>
      <c r="I1847" s="4"/>
      <c r="J1847" s="329"/>
      <c r="K1847" s="4"/>
      <c r="L1847" s="4"/>
      <c r="M1847" s="4"/>
      <c r="N1847" s="316"/>
      <c r="O1847" s="4"/>
      <c r="P1847" s="4"/>
      <c r="Q1847" s="4"/>
      <c r="R1847" s="4"/>
      <c r="S1847" s="4"/>
      <c r="T1847" s="252"/>
      <c r="U1847" s="53"/>
      <c r="V1847" s="53"/>
      <c r="W1847" s="53"/>
      <c r="X1847" s="53"/>
      <c r="Y1847" s="252"/>
      <c r="Z1847" s="53"/>
      <c r="AA1847" s="53"/>
      <c r="AB1847" s="53"/>
      <c r="AC1847" s="53"/>
      <c r="AD1847" s="53"/>
      <c r="AE1847" s="252"/>
      <c r="AF1847" s="53"/>
      <c r="AG1847" s="53"/>
      <c r="AH1847" s="53"/>
      <c r="AI1847" s="44"/>
      <c r="AJ1847" s="252"/>
      <c r="AK1847" s="53"/>
      <c r="AL1847" s="53"/>
      <c r="AM1847" s="53"/>
      <c r="AN1847" s="44"/>
    </row>
    <row r="1848" spans="1:40" outlineLevel="2">
      <c r="A1848" s="882">
        <f>ROW()</f>
        <v>1848</v>
      </c>
      <c r="B1848" s="453"/>
      <c r="D1848" s="1205" t="s">
        <v>27</v>
      </c>
      <c r="E1848" s="1205"/>
      <c r="F1848" s="1205"/>
      <c r="G1848" s="1205"/>
      <c r="H1848" s="4"/>
      <c r="I1848" s="4"/>
      <c r="J1848" s="329"/>
      <c r="K1848" s="4"/>
      <c r="L1848" s="4"/>
      <c r="M1848" s="4"/>
      <c r="N1848" s="316"/>
      <c r="O1848" s="4"/>
      <c r="P1848" s="4"/>
      <c r="Q1848" s="4"/>
      <c r="R1848" s="4"/>
      <c r="S1848" s="4"/>
      <c r="T1848" s="252"/>
      <c r="U1848" s="53"/>
      <c r="V1848" s="53"/>
      <c r="W1848" s="53"/>
      <c r="X1848" s="53"/>
      <c r="Y1848" s="252"/>
      <c r="Z1848" s="53"/>
      <c r="AA1848" s="53"/>
      <c r="AB1848" s="53"/>
      <c r="AC1848" s="53"/>
      <c r="AD1848" s="53"/>
      <c r="AE1848" s="252"/>
      <c r="AF1848" s="53"/>
      <c r="AG1848" s="53"/>
      <c r="AH1848" s="53"/>
      <c r="AI1848" s="44"/>
      <c r="AJ1848" s="252"/>
      <c r="AK1848" s="53"/>
      <c r="AL1848" s="53"/>
      <c r="AM1848" s="53"/>
      <c r="AN1848" s="44"/>
    </row>
    <row r="1849" spans="1:40" outlineLevel="2">
      <c r="A1849" s="882">
        <f>ROW()</f>
        <v>1849</v>
      </c>
      <c r="B1849" s="453"/>
      <c r="D1849" s="1205" t="s">
        <v>34</v>
      </c>
      <c r="E1849" s="1205"/>
      <c r="F1849" s="1205"/>
      <c r="G1849" s="1205"/>
      <c r="H1849" s="4"/>
      <c r="I1849" s="4"/>
      <c r="J1849" s="329"/>
      <c r="K1849" s="4"/>
      <c r="L1849" s="4"/>
      <c r="M1849" s="4"/>
      <c r="N1849" s="316"/>
      <c r="O1849" s="4"/>
      <c r="P1849" s="4"/>
      <c r="Q1849" s="4"/>
      <c r="R1849" s="4"/>
      <c r="S1849" s="4"/>
      <c r="T1849" s="252"/>
      <c r="U1849" s="53"/>
      <c r="V1849" s="53"/>
      <c r="W1849" s="53"/>
      <c r="X1849" s="53"/>
      <c r="Y1849" s="252"/>
      <c r="Z1849" s="53"/>
      <c r="AA1849" s="53"/>
      <c r="AB1849" s="53"/>
      <c r="AC1849" s="53"/>
      <c r="AD1849" s="53"/>
      <c r="AE1849" s="252"/>
      <c r="AF1849" s="53"/>
      <c r="AG1849" s="53"/>
      <c r="AH1849" s="53"/>
      <c r="AI1849" s="44"/>
      <c r="AJ1849" s="252"/>
      <c r="AK1849" s="53"/>
      <c r="AL1849" s="53"/>
      <c r="AM1849" s="53"/>
      <c r="AN1849" s="44"/>
    </row>
    <row r="1850" spans="1:40" outlineLevel="2">
      <c r="A1850" s="882">
        <f>ROW()</f>
        <v>1850</v>
      </c>
      <c r="B1850" s="453"/>
      <c r="D1850" s="1205" t="s">
        <v>35</v>
      </c>
      <c r="E1850" s="1205"/>
      <c r="F1850" s="1205"/>
      <c r="G1850" s="1205"/>
      <c r="H1850" s="4"/>
      <c r="I1850" s="4"/>
      <c r="J1850" s="329"/>
      <c r="K1850" s="4"/>
      <c r="L1850" s="4"/>
      <c r="M1850" s="4"/>
      <c r="N1850" s="316"/>
      <c r="O1850" s="4"/>
      <c r="P1850" s="4"/>
      <c r="Q1850" s="4"/>
      <c r="R1850" s="4"/>
      <c r="S1850" s="4"/>
      <c r="T1850" s="252"/>
      <c r="U1850" s="53"/>
      <c r="V1850" s="53"/>
      <c r="W1850" s="53"/>
      <c r="X1850" s="53"/>
      <c r="Y1850" s="252"/>
      <c r="Z1850" s="53"/>
      <c r="AA1850" s="53"/>
      <c r="AB1850" s="53"/>
      <c r="AC1850" s="53"/>
      <c r="AD1850" s="53"/>
      <c r="AE1850" s="252"/>
      <c r="AF1850" s="53"/>
      <c r="AG1850" s="53"/>
      <c r="AH1850" s="53"/>
      <c r="AI1850" s="44"/>
      <c r="AJ1850" s="252"/>
      <c r="AK1850" s="53"/>
      <c r="AL1850" s="53"/>
      <c r="AM1850" s="53"/>
      <c r="AN1850" s="44"/>
    </row>
    <row r="1851" spans="1:40" outlineLevel="2">
      <c r="A1851" s="882">
        <f>ROW()</f>
        <v>1851</v>
      </c>
      <c r="B1851" s="453"/>
      <c r="D1851" s="1205" t="s">
        <v>302</v>
      </c>
      <c r="E1851" s="1205"/>
      <c r="F1851" s="1205"/>
      <c r="G1851" s="1205"/>
      <c r="H1851" s="4"/>
      <c r="I1851" s="4"/>
      <c r="J1851" s="329"/>
      <c r="K1851" s="4"/>
      <c r="L1851" s="4"/>
      <c r="M1851" s="4"/>
      <c r="N1851" s="316"/>
      <c r="O1851" s="4"/>
      <c r="P1851" s="4"/>
      <c r="Q1851" s="4"/>
      <c r="R1851" s="4"/>
      <c r="S1851" s="4"/>
      <c r="T1851" s="252"/>
      <c r="U1851" s="53"/>
      <c r="V1851" s="53"/>
      <c r="W1851" s="53"/>
      <c r="X1851" s="53"/>
      <c r="Y1851" s="252"/>
      <c r="Z1851" s="53"/>
      <c r="AA1851" s="53"/>
      <c r="AB1851" s="53"/>
      <c r="AC1851" s="53"/>
      <c r="AD1851" s="53"/>
      <c r="AE1851" s="252"/>
      <c r="AF1851" s="53"/>
      <c r="AG1851" s="53"/>
      <c r="AH1851" s="53"/>
      <c r="AI1851" s="44"/>
      <c r="AJ1851" s="252"/>
      <c r="AK1851" s="53"/>
      <c r="AL1851" s="53"/>
      <c r="AM1851" s="53"/>
      <c r="AN1851" s="44"/>
    </row>
    <row r="1852" spans="1:40" outlineLevel="2">
      <c r="A1852" s="882">
        <f>ROW()</f>
        <v>1852</v>
      </c>
      <c r="B1852" s="453"/>
      <c r="D1852" s="1205" t="s">
        <v>36</v>
      </c>
      <c r="E1852" s="1205"/>
      <c r="F1852" s="1205"/>
      <c r="G1852" s="1205"/>
      <c r="H1852" s="4"/>
      <c r="I1852" s="4"/>
      <c r="J1852" s="329"/>
      <c r="K1852" s="4"/>
      <c r="L1852" s="4"/>
      <c r="M1852" s="4"/>
      <c r="N1852" s="316"/>
      <c r="O1852" s="4"/>
      <c r="P1852" s="4"/>
      <c r="Q1852" s="4"/>
      <c r="R1852" s="4"/>
      <c r="S1852" s="4"/>
      <c r="T1852" s="252"/>
      <c r="U1852" s="53"/>
      <c r="V1852" s="53"/>
      <c r="W1852" s="53"/>
      <c r="X1852" s="53"/>
      <c r="Y1852" s="252"/>
      <c r="Z1852" s="53"/>
      <c r="AA1852" s="53"/>
      <c r="AB1852" s="53"/>
      <c r="AC1852" s="53"/>
      <c r="AD1852" s="53"/>
      <c r="AE1852" s="252"/>
      <c r="AF1852" s="53"/>
      <c r="AG1852" s="53"/>
      <c r="AH1852" s="53"/>
      <c r="AI1852" s="44"/>
      <c r="AJ1852" s="252"/>
      <c r="AK1852" s="53"/>
      <c r="AL1852" s="53"/>
      <c r="AM1852" s="53"/>
      <c r="AN1852" s="44"/>
    </row>
    <row r="1853" spans="1:40" outlineLevel="2">
      <c r="A1853" s="882">
        <f>ROW()</f>
        <v>1853</v>
      </c>
      <c r="B1853" s="453"/>
      <c r="D1853" s="1205" t="s">
        <v>583</v>
      </c>
      <c r="E1853" s="1205"/>
      <c r="F1853" s="1205"/>
      <c r="G1853" s="1205"/>
      <c r="H1853" s="4"/>
      <c r="I1853" s="4"/>
      <c r="J1853" s="329"/>
      <c r="K1853" s="4"/>
      <c r="L1853" s="4"/>
      <c r="M1853" s="4"/>
      <c r="N1853" s="316"/>
      <c r="O1853" s="4"/>
      <c r="P1853" s="4"/>
      <c r="Q1853" s="4"/>
      <c r="R1853" s="4"/>
      <c r="S1853" s="4"/>
      <c r="T1853" s="252"/>
      <c r="U1853" s="53"/>
      <c r="V1853" s="53"/>
      <c r="W1853" s="53"/>
      <c r="X1853" s="53"/>
      <c r="Y1853" s="252"/>
      <c r="Z1853" s="53"/>
      <c r="AA1853" s="53"/>
      <c r="AB1853" s="53"/>
      <c r="AC1853" s="53"/>
      <c r="AD1853" s="53"/>
      <c r="AE1853" s="252"/>
      <c r="AF1853" s="53"/>
      <c r="AG1853" s="53"/>
      <c r="AH1853" s="53"/>
      <c r="AI1853" s="44"/>
      <c r="AJ1853" s="252"/>
      <c r="AK1853" s="53"/>
      <c r="AL1853" s="53"/>
      <c r="AM1853" s="53"/>
      <c r="AN1853" s="44"/>
    </row>
    <row r="1854" spans="1:40" outlineLevel="2">
      <c r="A1854" s="882">
        <f>ROW()</f>
        <v>1854</v>
      </c>
      <c r="B1854" s="453"/>
      <c r="D1854" s="1205" t="s">
        <v>81</v>
      </c>
      <c r="E1854" s="1205"/>
      <c r="F1854" s="1205"/>
      <c r="G1854" s="1205"/>
      <c r="H1854" s="4"/>
      <c r="I1854" s="4"/>
      <c r="J1854" s="329"/>
      <c r="K1854" s="4"/>
      <c r="L1854" s="4"/>
      <c r="M1854" s="4"/>
      <c r="N1854" s="316"/>
      <c r="O1854" s="4"/>
      <c r="P1854" s="4"/>
      <c r="Q1854" s="4"/>
      <c r="R1854" s="4"/>
      <c r="S1854" s="4"/>
      <c r="T1854" s="252"/>
      <c r="U1854" s="53"/>
      <c r="V1854" s="53"/>
      <c r="W1854" s="53"/>
      <c r="X1854" s="53"/>
      <c r="Y1854" s="252"/>
      <c r="Z1854" s="53"/>
      <c r="AA1854" s="53"/>
      <c r="AB1854" s="53"/>
      <c r="AC1854" s="53"/>
      <c r="AD1854" s="53"/>
      <c r="AE1854" s="252"/>
      <c r="AF1854" s="53"/>
      <c r="AG1854" s="53"/>
      <c r="AH1854" s="53"/>
      <c r="AI1854" s="44"/>
      <c r="AJ1854" s="252"/>
      <c r="AK1854" s="53"/>
      <c r="AL1854" s="53"/>
      <c r="AM1854" s="53"/>
      <c r="AN1854" s="44"/>
    </row>
    <row r="1855" spans="1:40" outlineLevel="2">
      <c r="A1855" s="882">
        <f>ROW()</f>
        <v>1855</v>
      </c>
      <c r="B1855" s="453"/>
      <c r="D1855" s="1205" t="s">
        <v>28</v>
      </c>
      <c r="E1855" s="1205"/>
      <c r="F1855" s="1205"/>
      <c r="G1855" s="1205"/>
      <c r="H1855" s="4"/>
      <c r="I1855" s="4"/>
      <c r="J1855" s="329"/>
      <c r="K1855" s="4"/>
      <c r="L1855" s="4"/>
      <c r="M1855" s="4"/>
      <c r="N1855" s="316"/>
      <c r="O1855" s="4"/>
      <c r="P1855" s="4"/>
      <c r="Q1855" s="4"/>
      <c r="R1855" s="4"/>
      <c r="S1855" s="4"/>
      <c r="T1855" s="252"/>
      <c r="U1855" s="53"/>
      <c r="V1855" s="53"/>
      <c r="W1855" s="53"/>
      <c r="X1855" s="53"/>
      <c r="Y1855" s="252"/>
      <c r="Z1855" s="53"/>
      <c r="AA1855" s="53"/>
      <c r="AB1855" s="53"/>
      <c r="AC1855" s="53"/>
      <c r="AD1855" s="53"/>
      <c r="AE1855" s="252"/>
      <c r="AF1855" s="53"/>
      <c r="AG1855" s="53"/>
      <c r="AH1855" s="53"/>
      <c r="AI1855" s="44"/>
      <c r="AJ1855" s="252"/>
      <c r="AK1855" s="53"/>
      <c r="AL1855" s="53"/>
      <c r="AM1855" s="53"/>
      <c r="AN1855" s="44"/>
    </row>
    <row r="1856" spans="1:40" outlineLevel="2">
      <c r="A1856" s="882">
        <f>ROW()</f>
        <v>1856</v>
      </c>
      <c r="B1856" s="453"/>
      <c r="D1856" s="1206" t="s">
        <v>443</v>
      </c>
      <c r="E1856" s="1206"/>
      <c r="F1856" s="1206"/>
      <c r="G1856" s="1206"/>
      <c r="H1856" s="28"/>
      <c r="I1856" s="28"/>
      <c r="J1856" s="1207"/>
      <c r="K1856" s="28"/>
      <c r="L1856" s="28"/>
      <c r="M1856" s="28"/>
      <c r="N1856" s="317"/>
      <c r="O1856" s="28"/>
      <c r="P1856" s="28"/>
      <c r="Q1856" s="28"/>
      <c r="R1856" s="28"/>
      <c r="S1856" s="28"/>
      <c r="T1856" s="253"/>
      <c r="U1856" s="54"/>
      <c r="V1856" s="54"/>
      <c r="W1856" s="54"/>
      <c r="X1856" s="54"/>
      <c r="Y1856" s="253"/>
      <c r="Z1856" s="54"/>
      <c r="AA1856" s="54"/>
      <c r="AB1856" s="54"/>
      <c r="AC1856" s="54"/>
      <c r="AD1856" s="54"/>
      <c r="AE1856" s="253"/>
      <c r="AF1856" s="54"/>
      <c r="AG1856" s="54"/>
      <c r="AH1856" s="54"/>
      <c r="AI1856" s="46"/>
      <c r="AJ1856" s="253"/>
      <c r="AK1856" s="54"/>
      <c r="AL1856" s="54"/>
      <c r="AM1856" s="54"/>
      <c r="AN1856" s="46"/>
    </row>
    <row r="1857" spans="1:40" outlineLevel="2">
      <c r="A1857" s="882">
        <f>ROW()</f>
        <v>1857</v>
      </c>
      <c r="B1857" s="453"/>
      <c r="D1857" s="452" t="s">
        <v>24</v>
      </c>
      <c r="H1857" s="458"/>
      <c r="I1857" s="458"/>
      <c r="J1857" s="459"/>
      <c r="K1857" s="458"/>
      <c r="L1857" s="458"/>
      <c r="M1857" s="458"/>
      <c r="N1857" s="463"/>
      <c r="O1857" s="458"/>
      <c r="P1857" s="458"/>
      <c r="Q1857" s="458"/>
      <c r="R1857" s="458"/>
      <c r="S1857" s="458"/>
      <c r="T1857" s="466">
        <f t="shared" ref="T1857:AN1857" si="1338">SUM(T1841:T1856)</f>
        <v>0</v>
      </c>
      <c r="U1857" s="444">
        <f t="shared" si="1338"/>
        <v>0</v>
      </c>
      <c r="V1857" s="444">
        <f t="shared" si="1338"/>
        <v>0</v>
      </c>
      <c r="W1857" s="444">
        <f t="shared" si="1338"/>
        <v>0</v>
      </c>
      <c r="X1857" s="444">
        <f t="shared" si="1338"/>
        <v>0</v>
      </c>
      <c r="Y1857" s="466">
        <f t="shared" si="1338"/>
        <v>0</v>
      </c>
      <c r="Z1857" s="444">
        <f t="shared" si="1338"/>
        <v>0</v>
      </c>
      <c r="AA1857" s="444">
        <f t="shared" si="1338"/>
        <v>0</v>
      </c>
      <c r="AB1857" s="444">
        <f t="shared" si="1338"/>
        <v>0</v>
      </c>
      <c r="AC1857" s="444">
        <f t="shared" si="1338"/>
        <v>0</v>
      </c>
      <c r="AD1857" s="444">
        <f t="shared" si="1338"/>
        <v>0</v>
      </c>
      <c r="AE1857" s="466">
        <f t="shared" si="1338"/>
        <v>0</v>
      </c>
      <c r="AF1857" s="444">
        <f t="shared" si="1338"/>
        <v>0</v>
      </c>
      <c r="AG1857" s="444">
        <f t="shared" si="1338"/>
        <v>0</v>
      </c>
      <c r="AH1857" s="444">
        <f t="shared" si="1338"/>
        <v>0</v>
      </c>
      <c r="AI1857" s="445">
        <f t="shared" si="1338"/>
        <v>0</v>
      </c>
      <c r="AJ1857" s="466">
        <f t="shared" si="1338"/>
        <v>0</v>
      </c>
      <c r="AK1857" s="444">
        <f t="shared" si="1338"/>
        <v>0</v>
      </c>
      <c r="AL1857" s="444">
        <f t="shared" si="1338"/>
        <v>0</v>
      </c>
      <c r="AM1857" s="444">
        <f t="shared" si="1338"/>
        <v>0</v>
      </c>
      <c r="AN1857" s="445">
        <f t="shared" si="1338"/>
        <v>0</v>
      </c>
    </row>
    <row r="1858" spans="1:40" outlineLevel="1">
      <c r="A1858" s="732" t="s">
        <v>21</v>
      </c>
      <c r="B1858" s="733"/>
      <c r="C1858" s="881"/>
      <c r="D1858" s="733"/>
      <c r="E1858" s="733"/>
      <c r="F1858" s="733"/>
      <c r="G1858" s="733"/>
      <c r="H1858" s="733"/>
      <c r="I1858" s="730"/>
      <c r="J1858" s="729"/>
      <c r="K1858" s="730"/>
      <c r="L1858" s="730"/>
      <c r="M1858" s="730"/>
      <c r="N1858" s="731"/>
      <c r="O1858" s="730"/>
      <c r="P1858" s="730"/>
      <c r="Q1858" s="730"/>
      <c r="R1858" s="730"/>
      <c r="S1858" s="730"/>
      <c r="T1858" s="729"/>
      <c r="U1858" s="730"/>
      <c r="V1858" s="730"/>
      <c r="W1858" s="730"/>
      <c r="X1858" s="730"/>
      <c r="Y1858" s="729"/>
      <c r="Z1858" s="730"/>
      <c r="AA1858" s="730"/>
      <c r="AB1858" s="730"/>
      <c r="AC1858" s="730"/>
      <c r="AD1858" s="730"/>
      <c r="AE1858" s="729"/>
      <c r="AF1858" s="730"/>
      <c r="AG1858" s="730"/>
      <c r="AH1858" s="730"/>
      <c r="AI1858" s="731"/>
      <c r="AJ1858" s="729"/>
      <c r="AK1858" s="730"/>
      <c r="AL1858" s="730"/>
      <c r="AM1858" s="730"/>
      <c r="AN1858" s="731"/>
    </row>
    <row r="1859" spans="1:40" outlineLevel="2">
      <c r="A1859" s="882">
        <f>ROW()</f>
        <v>1859</v>
      </c>
      <c r="B1859" s="453"/>
      <c r="D1859" s="452" t="s">
        <v>300</v>
      </c>
      <c r="H1859" s="458"/>
      <c r="I1859" s="458"/>
      <c r="J1859" s="459"/>
      <c r="K1859" s="458"/>
      <c r="L1859" s="458"/>
      <c r="M1859" s="458"/>
      <c r="N1859" s="463"/>
      <c r="O1859" s="439"/>
      <c r="P1859" s="439"/>
      <c r="Q1859" s="157"/>
      <c r="R1859" s="157">
        <f t="shared" ref="R1859:AN1859" si="1339">-IF(R1805&lt;0,R1805,IF($D1859="Land",0,IF(R1787&lt;1,R1805,MAX(MIN(IF(R1787&gt;0,(R1805/R1787)*R$9,0),R1805*R$9),0))))</f>
        <v>-7.5939981187584507E-2</v>
      </c>
      <c r="S1859" s="157">
        <f t="shared" si="1339"/>
        <v>-7.5939981187584507E-2</v>
      </c>
      <c r="T1859" s="324">
        <f t="shared" si="1339"/>
        <v>-3.7969990593792254E-2</v>
      </c>
      <c r="U1859" s="157">
        <f t="shared" si="1339"/>
        <v>-7.5939981187584507E-2</v>
      </c>
      <c r="V1859" s="157">
        <f t="shared" si="1339"/>
        <v>-7.5939981187584507E-2</v>
      </c>
      <c r="W1859" s="157">
        <f t="shared" si="1339"/>
        <v>-7.5939981187584507E-2</v>
      </c>
      <c r="X1859" s="157">
        <f t="shared" si="1339"/>
        <v>-7.5939981187584507E-2</v>
      </c>
      <c r="Y1859" s="595">
        <f t="shared" si="1339"/>
        <v>-3.7969990593792254E-2</v>
      </c>
      <c r="Z1859" s="596">
        <f t="shared" si="1339"/>
        <v>-7.5939981187584507E-2</v>
      </c>
      <c r="AA1859" s="596">
        <f t="shared" si="1339"/>
        <v>-7.5939981187584507E-2</v>
      </c>
      <c r="AB1859" s="596">
        <f t="shared" si="1339"/>
        <v>-7.5939981187584507E-2</v>
      </c>
      <c r="AC1859" s="596">
        <f t="shared" si="1339"/>
        <v>-7.5939981187584521E-2</v>
      </c>
      <c r="AD1859" s="596">
        <f t="shared" si="1339"/>
        <v>-7.5939981187584521E-2</v>
      </c>
      <c r="AE1859" s="595">
        <f t="shared" si="1339"/>
        <v>-7.5939981187584521E-2</v>
      </c>
      <c r="AF1859" s="596">
        <f t="shared" si="1339"/>
        <v>-7.5939981187584521E-2</v>
      </c>
      <c r="AG1859" s="596">
        <f t="shared" si="1339"/>
        <v>-7.5939981187584535E-2</v>
      </c>
      <c r="AH1859" s="596">
        <f t="shared" si="1339"/>
        <v>-7.5939981187584521E-2</v>
      </c>
      <c r="AI1859" s="594">
        <f t="shared" si="1339"/>
        <v>-7.5939981187584521E-2</v>
      </c>
      <c r="AJ1859" s="595">
        <f t="shared" si="1339"/>
        <v>-7.5939981187584521E-2</v>
      </c>
      <c r="AK1859" s="596">
        <f t="shared" si="1339"/>
        <v>-7.5939981187584521E-2</v>
      </c>
      <c r="AL1859" s="596">
        <f t="shared" si="1339"/>
        <v>-7.5939981187584521E-2</v>
      </c>
      <c r="AM1859" s="596">
        <f t="shared" si="1339"/>
        <v>0</v>
      </c>
      <c r="AN1859" s="594">
        <f t="shared" si="1339"/>
        <v>0</v>
      </c>
    </row>
    <row r="1860" spans="1:40" outlineLevel="2">
      <c r="A1860" s="882">
        <f>ROW()</f>
        <v>1860</v>
      </c>
      <c r="B1860" s="453"/>
      <c r="D1860" s="452" t="s">
        <v>301</v>
      </c>
      <c r="H1860" s="458"/>
      <c r="I1860" s="458"/>
      <c r="J1860" s="459"/>
      <c r="K1860" s="458"/>
      <c r="L1860" s="458"/>
      <c r="M1860" s="458"/>
      <c r="N1860" s="463"/>
      <c r="O1860" s="439"/>
      <c r="P1860" s="439"/>
      <c r="Q1860" s="157"/>
      <c r="R1860" s="157">
        <f t="shared" ref="R1860:AN1860" si="1340">-IF(R1806&lt;0,R1806,IF($D1860="Land",0,IF(R1788&lt;1,R1806,MAX(MIN(IF(R1788&gt;0,(R1806/R1788)*R$9,0),R1806*R$9),0))))</f>
        <v>0</v>
      </c>
      <c r="S1860" s="157">
        <f t="shared" si="1340"/>
        <v>0</v>
      </c>
      <c r="T1860" s="324">
        <f t="shared" si="1340"/>
        <v>0</v>
      </c>
      <c r="U1860" s="157">
        <f t="shared" si="1340"/>
        <v>0</v>
      </c>
      <c r="V1860" s="157">
        <f t="shared" si="1340"/>
        <v>0</v>
      </c>
      <c r="W1860" s="157">
        <f t="shared" si="1340"/>
        <v>0</v>
      </c>
      <c r="X1860" s="157">
        <f t="shared" si="1340"/>
        <v>0</v>
      </c>
      <c r="Y1860" s="595">
        <f t="shared" si="1340"/>
        <v>0</v>
      </c>
      <c r="Z1860" s="596">
        <f t="shared" si="1340"/>
        <v>0</v>
      </c>
      <c r="AA1860" s="596">
        <f t="shared" si="1340"/>
        <v>0</v>
      </c>
      <c r="AB1860" s="596">
        <f t="shared" si="1340"/>
        <v>0</v>
      </c>
      <c r="AC1860" s="596">
        <f t="shared" si="1340"/>
        <v>0</v>
      </c>
      <c r="AD1860" s="596">
        <f t="shared" si="1340"/>
        <v>0</v>
      </c>
      <c r="AE1860" s="595">
        <f t="shared" si="1340"/>
        <v>0</v>
      </c>
      <c r="AF1860" s="596">
        <f t="shared" si="1340"/>
        <v>0</v>
      </c>
      <c r="AG1860" s="596">
        <f t="shared" si="1340"/>
        <v>0</v>
      </c>
      <c r="AH1860" s="596">
        <f t="shared" si="1340"/>
        <v>0</v>
      </c>
      <c r="AI1860" s="594">
        <f t="shared" si="1340"/>
        <v>0</v>
      </c>
      <c r="AJ1860" s="595">
        <f t="shared" si="1340"/>
        <v>0</v>
      </c>
      <c r="AK1860" s="596">
        <f t="shared" si="1340"/>
        <v>0</v>
      </c>
      <c r="AL1860" s="596">
        <f t="shared" si="1340"/>
        <v>0</v>
      </c>
      <c r="AM1860" s="596">
        <f t="shared" si="1340"/>
        <v>0</v>
      </c>
      <c r="AN1860" s="594">
        <f t="shared" si="1340"/>
        <v>0</v>
      </c>
    </row>
    <row r="1861" spans="1:40" outlineLevel="2">
      <c r="A1861" s="882">
        <f>ROW()</f>
        <v>1861</v>
      </c>
      <c r="B1861" s="453"/>
      <c r="D1861" s="452" t="s">
        <v>29</v>
      </c>
      <c r="H1861" s="458"/>
      <c r="I1861" s="458"/>
      <c r="J1861" s="459"/>
      <c r="K1861" s="458"/>
      <c r="L1861" s="458"/>
      <c r="M1861" s="458"/>
      <c r="N1861" s="463"/>
      <c r="O1861" s="439"/>
      <c r="P1861" s="439"/>
      <c r="Q1861" s="157"/>
      <c r="R1861" s="157">
        <f t="shared" ref="R1861:AN1861" si="1341">-IF(R1807&lt;0,R1807,IF($D1861="Land",0,IF(R1789&lt;1,R1807,MAX(MIN(IF(R1789&gt;0,(R1807/R1789)*R$9,0),R1807*R$9),0))))</f>
        <v>0</v>
      </c>
      <c r="S1861" s="157">
        <f t="shared" si="1341"/>
        <v>0</v>
      </c>
      <c r="T1861" s="324">
        <f t="shared" si="1341"/>
        <v>0</v>
      </c>
      <c r="U1861" s="157">
        <f t="shared" si="1341"/>
        <v>0</v>
      </c>
      <c r="V1861" s="157">
        <f t="shared" si="1341"/>
        <v>0</v>
      </c>
      <c r="W1861" s="157">
        <f t="shared" si="1341"/>
        <v>0</v>
      </c>
      <c r="X1861" s="157">
        <f t="shared" si="1341"/>
        <v>0</v>
      </c>
      <c r="Y1861" s="595">
        <f t="shared" si="1341"/>
        <v>0</v>
      </c>
      <c r="Z1861" s="596">
        <f t="shared" si="1341"/>
        <v>0</v>
      </c>
      <c r="AA1861" s="596">
        <f t="shared" si="1341"/>
        <v>0</v>
      </c>
      <c r="AB1861" s="596">
        <f t="shared" si="1341"/>
        <v>0</v>
      </c>
      <c r="AC1861" s="596">
        <f t="shared" si="1341"/>
        <v>0</v>
      </c>
      <c r="AD1861" s="596">
        <f t="shared" si="1341"/>
        <v>0</v>
      </c>
      <c r="AE1861" s="595">
        <f t="shared" si="1341"/>
        <v>0</v>
      </c>
      <c r="AF1861" s="596">
        <f t="shared" si="1341"/>
        <v>0</v>
      </c>
      <c r="AG1861" s="596">
        <f t="shared" si="1341"/>
        <v>0</v>
      </c>
      <c r="AH1861" s="596">
        <f t="shared" si="1341"/>
        <v>0</v>
      </c>
      <c r="AI1861" s="594">
        <f t="shared" si="1341"/>
        <v>0</v>
      </c>
      <c r="AJ1861" s="595">
        <f t="shared" si="1341"/>
        <v>0</v>
      </c>
      <c r="AK1861" s="596">
        <f t="shared" si="1341"/>
        <v>0</v>
      </c>
      <c r="AL1861" s="596">
        <f t="shared" si="1341"/>
        <v>0</v>
      </c>
      <c r="AM1861" s="596">
        <f t="shared" si="1341"/>
        <v>0</v>
      </c>
      <c r="AN1861" s="594">
        <f t="shared" si="1341"/>
        <v>0</v>
      </c>
    </row>
    <row r="1862" spans="1:40" outlineLevel="2">
      <c r="A1862" s="882">
        <f>ROW()</f>
        <v>1862</v>
      </c>
      <c r="B1862" s="453"/>
      <c r="D1862" s="452" t="s">
        <v>30</v>
      </c>
      <c r="H1862" s="458"/>
      <c r="I1862" s="458"/>
      <c r="J1862" s="459"/>
      <c r="K1862" s="458"/>
      <c r="L1862" s="458"/>
      <c r="M1862" s="458"/>
      <c r="N1862" s="463"/>
      <c r="O1862" s="439"/>
      <c r="P1862" s="439"/>
      <c r="Q1862" s="157"/>
      <c r="R1862" s="157">
        <f t="shared" ref="R1862:AN1862" si="1342">-IF(R1808&lt;0,R1808,IF($D1862="Land",0,IF(R1790&lt;1,R1808,MAX(MIN(IF(R1790&gt;0,(R1808/R1790)*R$9,0),R1808*R$9),0))))</f>
        <v>-0.621703835721513</v>
      </c>
      <c r="S1862" s="157">
        <f t="shared" si="1342"/>
        <v>-0.621703835721513</v>
      </c>
      <c r="T1862" s="324">
        <f t="shared" si="1342"/>
        <v>-0.3108519178607565</v>
      </c>
      <c r="U1862" s="157">
        <f t="shared" si="1342"/>
        <v>-0.621703835721513</v>
      </c>
      <c r="V1862" s="157">
        <f t="shared" si="1342"/>
        <v>-0.621703835721513</v>
      </c>
      <c r="W1862" s="157">
        <f t="shared" si="1342"/>
        <v>-0.62170383572151289</v>
      </c>
      <c r="X1862" s="157">
        <f t="shared" si="1342"/>
        <v>-0.62170383572151289</v>
      </c>
      <c r="Y1862" s="595">
        <f t="shared" si="1342"/>
        <v>-0.31085191786075644</v>
      </c>
      <c r="Z1862" s="596">
        <f t="shared" si="1342"/>
        <v>-0.62170383572151289</v>
      </c>
      <c r="AA1862" s="596">
        <f t="shared" si="1342"/>
        <v>-0.62170383572151289</v>
      </c>
      <c r="AB1862" s="596">
        <f t="shared" si="1342"/>
        <v>-0.621703835721513</v>
      </c>
      <c r="AC1862" s="596">
        <f t="shared" si="1342"/>
        <v>-0.62170383572151289</v>
      </c>
      <c r="AD1862" s="596">
        <f t="shared" si="1342"/>
        <v>-0.621703835721513</v>
      </c>
      <c r="AE1862" s="595">
        <f t="shared" si="1342"/>
        <v>-0.621703835721513</v>
      </c>
      <c r="AF1862" s="596">
        <f t="shared" si="1342"/>
        <v>-0.62170383572151289</v>
      </c>
      <c r="AG1862" s="596">
        <f t="shared" si="1342"/>
        <v>-0.62170383572151289</v>
      </c>
      <c r="AH1862" s="596">
        <f t="shared" si="1342"/>
        <v>-0.62170383572151289</v>
      </c>
      <c r="AI1862" s="594">
        <f t="shared" si="1342"/>
        <v>-0.62170383572151289</v>
      </c>
      <c r="AJ1862" s="595">
        <f t="shared" si="1342"/>
        <v>-0.62170383572151289</v>
      </c>
      <c r="AK1862" s="596">
        <f t="shared" si="1342"/>
        <v>-0.62170383572151278</v>
      </c>
      <c r="AL1862" s="596">
        <f t="shared" si="1342"/>
        <v>-0.62170383572151278</v>
      </c>
      <c r="AM1862" s="596">
        <f t="shared" si="1342"/>
        <v>0</v>
      </c>
      <c r="AN1862" s="594">
        <f t="shared" si="1342"/>
        <v>0</v>
      </c>
    </row>
    <row r="1863" spans="1:40" outlineLevel="2">
      <c r="A1863" s="882">
        <f>ROW()</f>
        <v>1863</v>
      </c>
      <c r="B1863" s="453"/>
      <c r="D1863" s="452" t="s">
        <v>31</v>
      </c>
      <c r="H1863" s="458"/>
      <c r="I1863" s="458"/>
      <c r="J1863" s="459"/>
      <c r="K1863" s="458"/>
      <c r="L1863" s="458"/>
      <c r="M1863" s="458"/>
      <c r="N1863" s="463"/>
      <c r="O1863" s="439"/>
      <c r="P1863" s="439"/>
      <c r="Q1863" s="157"/>
      <c r="R1863" s="157">
        <f t="shared" ref="R1863:AN1863" si="1343">-IF(R1809&lt;0,R1809,IF($D1863="Land",0,IF(R1791&lt;1,R1809,MAX(MIN(IF(R1791&gt;0,(R1809/R1791)*R$9,0),R1809*R$9),0))))</f>
        <v>0</v>
      </c>
      <c r="S1863" s="157">
        <f t="shared" si="1343"/>
        <v>0</v>
      </c>
      <c r="T1863" s="324">
        <f t="shared" si="1343"/>
        <v>0</v>
      </c>
      <c r="U1863" s="157">
        <f t="shared" si="1343"/>
        <v>0</v>
      </c>
      <c r="V1863" s="157">
        <f t="shared" si="1343"/>
        <v>0</v>
      </c>
      <c r="W1863" s="157">
        <f t="shared" si="1343"/>
        <v>0</v>
      </c>
      <c r="X1863" s="157">
        <f t="shared" si="1343"/>
        <v>0</v>
      </c>
      <c r="Y1863" s="595">
        <f t="shared" si="1343"/>
        <v>0</v>
      </c>
      <c r="Z1863" s="596">
        <f t="shared" si="1343"/>
        <v>0</v>
      </c>
      <c r="AA1863" s="596">
        <f t="shared" si="1343"/>
        <v>0</v>
      </c>
      <c r="AB1863" s="596">
        <f t="shared" si="1343"/>
        <v>0</v>
      </c>
      <c r="AC1863" s="596">
        <f t="shared" si="1343"/>
        <v>0</v>
      </c>
      <c r="AD1863" s="596">
        <f t="shared" si="1343"/>
        <v>0</v>
      </c>
      <c r="AE1863" s="595">
        <f t="shared" si="1343"/>
        <v>0</v>
      </c>
      <c r="AF1863" s="596">
        <f t="shared" si="1343"/>
        <v>0</v>
      </c>
      <c r="AG1863" s="596">
        <f t="shared" si="1343"/>
        <v>0</v>
      </c>
      <c r="AH1863" s="596">
        <f t="shared" si="1343"/>
        <v>0</v>
      </c>
      <c r="AI1863" s="594">
        <f t="shared" si="1343"/>
        <v>0</v>
      </c>
      <c r="AJ1863" s="595">
        <f t="shared" si="1343"/>
        <v>0</v>
      </c>
      <c r="AK1863" s="596">
        <f t="shared" si="1343"/>
        <v>0</v>
      </c>
      <c r="AL1863" s="596">
        <f t="shared" si="1343"/>
        <v>0</v>
      </c>
      <c r="AM1863" s="596">
        <f t="shared" si="1343"/>
        <v>0</v>
      </c>
      <c r="AN1863" s="594">
        <f t="shared" si="1343"/>
        <v>0</v>
      </c>
    </row>
    <row r="1864" spans="1:40" outlineLevel="2">
      <c r="A1864" s="882">
        <f>ROW()</f>
        <v>1864</v>
      </c>
      <c r="B1864" s="453"/>
      <c r="D1864" s="452" t="s">
        <v>32</v>
      </c>
      <c r="H1864" s="458"/>
      <c r="I1864" s="458"/>
      <c r="J1864" s="459"/>
      <c r="K1864" s="458"/>
      <c r="L1864" s="458"/>
      <c r="M1864" s="458"/>
      <c r="N1864" s="463"/>
      <c r="O1864" s="439"/>
      <c r="P1864" s="439"/>
      <c r="Q1864" s="157"/>
      <c r="R1864" s="157">
        <f t="shared" ref="R1864:AN1864" si="1344">-IF(R1810&lt;0,R1810,IF($D1864="Land",0,IF(R1792&lt;1,R1810,MAX(MIN(IF(R1792&gt;0,(R1810/R1792)*R$9,0),R1810*R$9),0))))</f>
        <v>-1.5426666901637798E-2</v>
      </c>
      <c r="S1864" s="157">
        <f t="shared" si="1344"/>
        <v>-1.5426666901637796E-2</v>
      </c>
      <c r="T1864" s="324">
        <f t="shared" si="1344"/>
        <v>-7.7133334508188989E-3</v>
      </c>
      <c r="U1864" s="157">
        <f t="shared" si="1344"/>
        <v>-1.5426666901637798E-2</v>
      </c>
      <c r="V1864" s="157">
        <f t="shared" si="1344"/>
        <v>-1.5426666901637796E-2</v>
      </c>
      <c r="W1864" s="157">
        <f t="shared" si="1344"/>
        <v>-1.5426666901637798E-2</v>
      </c>
      <c r="X1864" s="157">
        <f t="shared" si="1344"/>
        <v>-1.5426666901637798E-2</v>
      </c>
      <c r="Y1864" s="595">
        <f t="shared" si="1344"/>
        <v>-7.7133334508188989E-3</v>
      </c>
      <c r="Z1864" s="596">
        <f t="shared" si="1344"/>
        <v>-1.5426666901637796E-2</v>
      </c>
      <c r="AA1864" s="596">
        <f t="shared" si="1344"/>
        <v>-1.5426666901637796E-2</v>
      </c>
      <c r="AB1864" s="596">
        <f t="shared" si="1344"/>
        <v>-1.5426666901637796E-2</v>
      </c>
      <c r="AC1864" s="596">
        <f t="shared" si="1344"/>
        <v>-1.5426666901637796E-2</v>
      </c>
      <c r="AD1864" s="596">
        <f t="shared" si="1344"/>
        <v>-1.5426666901637796E-2</v>
      </c>
      <c r="AE1864" s="595">
        <f t="shared" si="1344"/>
        <v>-1.5426666901637796E-2</v>
      </c>
      <c r="AF1864" s="596">
        <f t="shared" si="1344"/>
        <v>-1.5426666901637796E-2</v>
      </c>
      <c r="AG1864" s="596">
        <f t="shared" si="1344"/>
        <v>-1.5426666901637796E-2</v>
      </c>
      <c r="AH1864" s="596">
        <f t="shared" si="1344"/>
        <v>-1.5426666901637796E-2</v>
      </c>
      <c r="AI1864" s="594">
        <f t="shared" si="1344"/>
        <v>-1.5426666901637796E-2</v>
      </c>
      <c r="AJ1864" s="595">
        <f t="shared" si="1344"/>
        <v>-1.5426666901637796E-2</v>
      </c>
      <c r="AK1864" s="596">
        <f t="shared" si="1344"/>
        <v>-1.5426666901637796E-2</v>
      </c>
      <c r="AL1864" s="596">
        <f t="shared" si="1344"/>
        <v>-1.5426666901637794E-2</v>
      </c>
      <c r="AM1864" s="596">
        <f t="shared" si="1344"/>
        <v>-1.5426666901637794E-2</v>
      </c>
      <c r="AN1864" s="594">
        <f t="shared" si="1344"/>
        <v>-1.5426666901637794E-2</v>
      </c>
    </row>
    <row r="1865" spans="1:40" outlineLevel="2">
      <c r="A1865" s="882">
        <f>ROW()</f>
        <v>1865</v>
      </c>
      <c r="B1865" s="453"/>
      <c r="D1865" s="452" t="s">
        <v>33</v>
      </c>
      <c r="H1865" s="458"/>
      <c r="I1865" s="458"/>
      <c r="J1865" s="459"/>
      <c r="K1865" s="458"/>
      <c r="L1865" s="458"/>
      <c r="M1865" s="458"/>
      <c r="N1865" s="463"/>
      <c r="O1865" s="439"/>
      <c r="P1865" s="439"/>
      <c r="Q1865" s="157"/>
      <c r="R1865" s="157">
        <f t="shared" ref="R1865:AN1865" si="1345">-IF(R1811&lt;0,R1811,IF($D1865="Land",0,IF(R1793&lt;1,R1811,MAX(MIN(IF(R1793&gt;0,(R1811/R1793)*R$9,0),R1811*R$9),0))))</f>
        <v>0</v>
      </c>
      <c r="S1865" s="157">
        <f t="shared" si="1345"/>
        <v>0</v>
      </c>
      <c r="T1865" s="324">
        <f t="shared" si="1345"/>
        <v>0</v>
      </c>
      <c r="U1865" s="157">
        <f t="shared" si="1345"/>
        <v>0</v>
      </c>
      <c r="V1865" s="157">
        <f t="shared" si="1345"/>
        <v>0</v>
      </c>
      <c r="W1865" s="157">
        <f t="shared" si="1345"/>
        <v>0</v>
      </c>
      <c r="X1865" s="157">
        <f t="shared" si="1345"/>
        <v>0</v>
      </c>
      <c r="Y1865" s="595">
        <f t="shared" si="1345"/>
        <v>0</v>
      </c>
      <c r="Z1865" s="596">
        <f t="shared" si="1345"/>
        <v>0</v>
      </c>
      <c r="AA1865" s="596">
        <f t="shared" si="1345"/>
        <v>0</v>
      </c>
      <c r="AB1865" s="596">
        <f t="shared" si="1345"/>
        <v>0</v>
      </c>
      <c r="AC1865" s="596">
        <f t="shared" si="1345"/>
        <v>0</v>
      </c>
      <c r="AD1865" s="596">
        <f t="shared" si="1345"/>
        <v>0</v>
      </c>
      <c r="AE1865" s="595">
        <f t="shared" si="1345"/>
        <v>0</v>
      </c>
      <c r="AF1865" s="596">
        <f t="shared" si="1345"/>
        <v>0</v>
      </c>
      <c r="AG1865" s="596">
        <f t="shared" si="1345"/>
        <v>0</v>
      </c>
      <c r="AH1865" s="596">
        <f t="shared" si="1345"/>
        <v>0</v>
      </c>
      <c r="AI1865" s="594">
        <f t="shared" si="1345"/>
        <v>0</v>
      </c>
      <c r="AJ1865" s="595">
        <f t="shared" si="1345"/>
        <v>0</v>
      </c>
      <c r="AK1865" s="596">
        <f t="shared" si="1345"/>
        <v>0</v>
      </c>
      <c r="AL1865" s="596">
        <f t="shared" si="1345"/>
        <v>0</v>
      </c>
      <c r="AM1865" s="596">
        <f t="shared" si="1345"/>
        <v>0</v>
      </c>
      <c r="AN1865" s="594">
        <f t="shared" si="1345"/>
        <v>0</v>
      </c>
    </row>
    <row r="1866" spans="1:40" outlineLevel="2">
      <c r="A1866" s="882">
        <f>ROW()</f>
        <v>1866</v>
      </c>
      <c r="B1866" s="453"/>
      <c r="D1866" s="452" t="s">
        <v>27</v>
      </c>
      <c r="H1866" s="458"/>
      <c r="I1866" s="458"/>
      <c r="J1866" s="459"/>
      <c r="K1866" s="458"/>
      <c r="L1866" s="458"/>
      <c r="M1866" s="458"/>
      <c r="N1866" s="463"/>
      <c r="O1866" s="439"/>
      <c r="P1866" s="439"/>
      <c r="Q1866" s="157"/>
      <c r="R1866" s="157">
        <f t="shared" ref="R1866:AN1866" si="1346">-IF(R1812&lt;0,R1812,IF($D1866="Land",0,IF(R1794&lt;1,R1812,MAX(MIN(IF(R1794&gt;0,(R1812/R1794)*R$9,0),R1812*R$9),0))))</f>
        <v>-9.8633702250000002E-4</v>
      </c>
      <c r="S1866" s="157">
        <f t="shared" si="1346"/>
        <v>-9.8633702250000023E-4</v>
      </c>
      <c r="T1866" s="324">
        <f t="shared" si="1346"/>
        <v>-4.9316851125000012E-4</v>
      </c>
      <c r="U1866" s="157">
        <f t="shared" si="1346"/>
        <v>-9.8633702250000002E-4</v>
      </c>
      <c r="V1866" s="157">
        <f t="shared" si="1346"/>
        <v>-9.8633702250000023E-4</v>
      </c>
      <c r="W1866" s="157">
        <f t="shared" si="1346"/>
        <v>-9.8633702250000023E-4</v>
      </c>
      <c r="X1866" s="157">
        <f t="shared" si="1346"/>
        <v>-9.8633702250000023E-4</v>
      </c>
      <c r="Y1866" s="595">
        <f t="shared" si="1346"/>
        <v>-4.9316851125000012E-4</v>
      </c>
      <c r="Z1866" s="596">
        <f t="shared" si="1346"/>
        <v>-9.8633702250000023E-4</v>
      </c>
      <c r="AA1866" s="596">
        <f t="shared" si="1346"/>
        <v>-9.8633702250000023E-4</v>
      </c>
      <c r="AB1866" s="596">
        <f t="shared" si="1346"/>
        <v>-9.8633702250000023E-4</v>
      </c>
      <c r="AC1866" s="596">
        <f t="shared" si="1346"/>
        <v>-9.8633702250000023E-4</v>
      </c>
      <c r="AD1866" s="596">
        <f t="shared" si="1346"/>
        <v>-9.8633702250000045E-4</v>
      </c>
      <c r="AE1866" s="595">
        <f t="shared" si="1346"/>
        <v>-9.8633702250000045E-4</v>
      </c>
      <c r="AF1866" s="596">
        <f t="shared" si="1346"/>
        <v>-9.8633702250000045E-4</v>
      </c>
      <c r="AG1866" s="596">
        <f t="shared" si="1346"/>
        <v>-9.8633702250000067E-4</v>
      </c>
      <c r="AH1866" s="596">
        <f t="shared" si="1346"/>
        <v>-9.8633702250000045E-4</v>
      </c>
      <c r="AI1866" s="594">
        <f t="shared" si="1346"/>
        <v>-9.8633702250000045E-4</v>
      </c>
      <c r="AJ1866" s="595">
        <f t="shared" si="1346"/>
        <v>-9.8633702250000045E-4</v>
      </c>
      <c r="AK1866" s="596">
        <f t="shared" si="1346"/>
        <v>-9.8633702250000067E-4</v>
      </c>
      <c r="AL1866" s="596">
        <f t="shared" si="1346"/>
        <v>-9.8633702250000045E-4</v>
      </c>
      <c r="AM1866" s="596">
        <f t="shared" si="1346"/>
        <v>-9.8633702250000045E-4</v>
      </c>
      <c r="AN1866" s="594">
        <f t="shared" si="1346"/>
        <v>-9.8633702250000045E-4</v>
      </c>
    </row>
    <row r="1867" spans="1:40" outlineLevel="2">
      <c r="A1867" s="882">
        <f>ROW()</f>
        <v>1867</v>
      </c>
      <c r="B1867" s="453"/>
      <c r="D1867" s="452" t="s">
        <v>34</v>
      </c>
      <c r="H1867" s="458"/>
      <c r="I1867" s="458"/>
      <c r="J1867" s="459"/>
      <c r="K1867" s="458"/>
      <c r="L1867" s="458"/>
      <c r="M1867" s="458"/>
      <c r="N1867" s="463"/>
      <c r="O1867" s="439"/>
      <c r="P1867" s="439"/>
      <c r="Q1867" s="157"/>
      <c r="R1867" s="157">
        <f t="shared" ref="R1867:AN1867" si="1347">-IF(R1813&lt;0,R1813,IF($D1867="Land",0,IF(R1795&lt;1,R1813,MAX(MIN(IF(R1795&gt;0,(R1813/R1795)*R$9,0),R1813*R$9),0))))</f>
        <v>-0.73264813712974797</v>
      </c>
      <c r="S1867" s="157">
        <f t="shared" si="1347"/>
        <v>-0.73264813712974808</v>
      </c>
      <c r="T1867" s="324">
        <f t="shared" si="1347"/>
        <v>-0.36632406856487404</v>
      </c>
      <c r="U1867" s="157">
        <f t="shared" si="1347"/>
        <v>-0.73264813712974808</v>
      </c>
      <c r="V1867" s="157">
        <f t="shared" si="1347"/>
        <v>-0.73264813712974797</v>
      </c>
      <c r="W1867" s="157">
        <f t="shared" si="1347"/>
        <v>-0.73264813712974797</v>
      </c>
      <c r="X1867" s="157">
        <f t="shared" si="1347"/>
        <v>-0.73264813712974797</v>
      </c>
      <c r="Y1867" s="595">
        <f t="shared" si="1347"/>
        <v>-0.36632406856487398</v>
      </c>
      <c r="Z1867" s="596">
        <f t="shared" si="1347"/>
        <v>-0.73264813712974797</v>
      </c>
      <c r="AA1867" s="596">
        <f t="shared" si="1347"/>
        <v>-0.73264813712974786</v>
      </c>
      <c r="AB1867" s="596">
        <f t="shared" si="1347"/>
        <v>-0.73264813712974786</v>
      </c>
      <c r="AC1867" s="596">
        <f t="shared" si="1347"/>
        <v>-0.73264813712974786</v>
      </c>
      <c r="AD1867" s="596">
        <f t="shared" si="1347"/>
        <v>-0.73264813712974775</v>
      </c>
      <c r="AE1867" s="595">
        <f t="shared" si="1347"/>
        <v>-0.73264813712974763</v>
      </c>
      <c r="AF1867" s="596">
        <f t="shared" si="1347"/>
        <v>-0.73264813712974775</v>
      </c>
      <c r="AG1867" s="596">
        <f t="shared" si="1347"/>
        <v>-0.73264813712974786</v>
      </c>
      <c r="AH1867" s="596">
        <f t="shared" si="1347"/>
        <v>-0.73264813712974786</v>
      </c>
      <c r="AI1867" s="594">
        <f t="shared" si="1347"/>
        <v>-0.73264813712974786</v>
      </c>
      <c r="AJ1867" s="595">
        <f t="shared" si="1347"/>
        <v>-0.73264813712974786</v>
      </c>
      <c r="AK1867" s="596">
        <f t="shared" si="1347"/>
        <v>-0.73264813712974786</v>
      </c>
      <c r="AL1867" s="596">
        <f t="shared" si="1347"/>
        <v>-0.73264813712974786</v>
      </c>
      <c r="AM1867" s="596">
        <f t="shared" si="1347"/>
        <v>-0.73264813712974797</v>
      </c>
      <c r="AN1867" s="594">
        <f t="shared" si="1347"/>
        <v>-0.73264813712974797</v>
      </c>
    </row>
    <row r="1868" spans="1:40" outlineLevel="2">
      <c r="A1868" s="882">
        <f>ROW()</f>
        <v>1868</v>
      </c>
      <c r="B1868" s="453"/>
      <c r="D1868" s="452" t="s">
        <v>35</v>
      </c>
      <c r="H1868" s="458"/>
      <c r="I1868" s="458"/>
      <c r="J1868" s="459"/>
      <c r="K1868" s="458"/>
      <c r="L1868" s="458"/>
      <c r="M1868" s="458"/>
      <c r="N1868" s="463"/>
      <c r="O1868" s="439"/>
      <c r="P1868" s="439"/>
      <c r="Q1868" s="157"/>
      <c r="R1868" s="157">
        <f t="shared" ref="R1868:AN1868" si="1348">-IF(R1814&lt;0,R1814,IF($D1868="Land",0,IF(R1796&lt;1,R1814,MAX(MIN(IF(R1796&gt;0,(R1814/R1796)*R$9,0),R1814*R$9),0))))</f>
        <v>0</v>
      </c>
      <c r="S1868" s="157">
        <f t="shared" si="1348"/>
        <v>0</v>
      </c>
      <c r="T1868" s="324">
        <f t="shared" si="1348"/>
        <v>0</v>
      </c>
      <c r="U1868" s="157">
        <f t="shared" si="1348"/>
        <v>0</v>
      </c>
      <c r="V1868" s="157">
        <f t="shared" si="1348"/>
        <v>0</v>
      </c>
      <c r="W1868" s="157">
        <f t="shared" si="1348"/>
        <v>0</v>
      </c>
      <c r="X1868" s="157">
        <f t="shared" si="1348"/>
        <v>0</v>
      </c>
      <c r="Y1868" s="595">
        <f t="shared" si="1348"/>
        <v>0</v>
      </c>
      <c r="Z1868" s="596">
        <f t="shared" si="1348"/>
        <v>0</v>
      </c>
      <c r="AA1868" s="596">
        <f t="shared" si="1348"/>
        <v>0</v>
      </c>
      <c r="AB1868" s="596">
        <f t="shared" si="1348"/>
        <v>0</v>
      </c>
      <c r="AC1868" s="596">
        <f t="shared" si="1348"/>
        <v>0</v>
      </c>
      <c r="AD1868" s="596">
        <f t="shared" si="1348"/>
        <v>0</v>
      </c>
      <c r="AE1868" s="595">
        <f t="shared" si="1348"/>
        <v>0</v>
      </c>
      <c r="AF1868" s="596">
        <f t="shared" si="1348"/>
        <v>0</v>
      </c>
      <c r="AG1868" s="596">
        <f t="shared" si="1348"/>
        <v>0</v>
      </c>
      <c r="AH1868" s="596">
        <f t="shared" si="1348"/>
        <v>0</v>
      </c>
      <c r="AI1868" s="594">
        <f t="shared" si="1348"/>
        <v>0</v>
      </c>
      <c r="AJ1868" s="595">
        <f t="shared" si="1348"/>
        <v>0</v>
      </c>
      <c r="AK1868" s="596">
        <f t="shared" si="1348"/>
        <v>0</v>
      </c>
      <c r="AL1868" s="596">
        <f t="shared" si="1348"/>
        <v>0</v>
      </c>
      <c r="AM1868" s="596">
        <f t="shared" si="1348"/>
        <v>0</v>
      </c>
      <c r="AN1868" s="594">
        <f t="shared" si="1348"/>
        <v>0</v>
      </c>
    </row>
    <row r="1869" spans="1:40" outlineLevel="2">
      <c r="A1869" s="882">
        <f>ROW()</f>
        <v>1869</v>
      </c>
      <c r="B1869" s="453"/>
      <c r="D1869" s="452" t="s">
        <v>302</v>
      </c>
      <c r="H1869" s="458"/>
      <c r="I1869" s="458"/>
      <c r="J1869" s="459"/>
      <c r="K1869" s="458"/>
      <c r="L1869" s="458"/>
      <c r="M1869" s="458"/>
      <c r="N1869" s="463"/>
      <c r="O1869" s="439"/>
      <c r="P1869" s="439"/>
      <c r="Q1869" s="157"/>
      <c r="R1869" s="157">
        <f t="shared" ref="R1869:AN1869" si="1349">-IF(R1815&lt;0,R1815,IF($D1869="Land",0,IF(R1797&lt;1,R1815,MAX(MIN(IF(R1797&gt;0,(R1815/R1797)*R$9,0),R1815*R$9),0))))</f>
        <v>0</v>
      </c>
      <c r="S1869" s="157">
        <f t="shared" si="1349"/>
        <v>0</v>
      </c>
      <c r="T1869" s="324">
        <f t="shared" si="1349"/>
        <v>0</v>
      </c>
      <c r="U1869" s="157">
        <f t="shared" si="1349"/>
        <v>0</v>
      </c>
      <c r="V1869" s="157">
        <f t="shared" si="1349"/>
        <v>0</v>
      </c>
      <c r="W1869" s="157">
        <f t="shared" si="1349"/>
        <v>0</v>
      </c>
      <c r="X1869" s="157">
        <f t="shared" si="1349"/>
        <v>0</v>
      </c>
      <c r="Y1869" s="595">
        <f t="shared" si="1349"/>
        <v>0</v>
      </c>
      <c r="Z1869" s="596">
        <f t="shared" si="1349"/>
        <v>0</v>
      </c>
      <c r="AA1869" s="596">
        <f t="shared" si="1349"/>
        <v>0</v>
      </c>
      <c r="AB1869" s="596">
        <f t="shared" si="1349"/>
        <v>0</v>
      </c>
      <c r="AC1869" s="596">
        <f t="shared" si="1349"/>
        <v>0</v>
      </c>
      <c r="AD1869" s="596">
        <f t="shared" si="1349"/>
        <v>0</v>
      </c>
      <c r="AE1869" s="595">
        <f t="shared" si="1349"/>
        <v>0</v>
      </c>
      <c r="AF1869" s="596">
        <f t="shared" si="1349"/>
        <v>0</v>
      </c>
      <c r="AG1869" s="596">
        <f t="shared" si="1349"/>
        <v>0</v>
      </c>
      <c r="AH1869" s="596">
        <f t="shared" si="1349"/>
        <v>0</v>
      </c>
      <c r="AI1869" s="594">
        <f t="shared" si="1349"/>
        <v>0</v>
      </c>
      <c r="AJ1869" s="595">
        <f t="shared" si="1349"/>
        <v>0</v>
      </c>
      <c r="AK1869" s="596">
        <f t="shared" si="1349"/>
        <v>0</v>
      </c>
      <c r="AL1869" s="596">
        <f t="shared" si="1349"/>
        <v>0</v>
      </c>
      <c r="AM1869" s="596">
        <f t="shared" si="1349"/>
        <v>0</v>
      </c>
      <c r="AN1869" s="594">
        <f t="shared" si="1349"/>
        <v>0</v>
      </c>
    </row>
    <row r="1870" spans="1:40" outlineLevel="2">
      <c r="A1870" s="882">
        <f>ROW()</f>
        <v>1870</v>
      </c>
      <c r="B1870" s="453"/>
      <c r="D1870" s="452" t="s">
        <v>36</v>
      </c>
      <c r="H1870" s="458"/>
      <c r="I1870" s="458"/>
      <c r="J1870" s="459"/>
      <c r="K1870" s="458"/>
      <c r="L1870" s="458"/>
      <c r="M1870" s="458"/>
      <c r="N1870" s="463"/>
      <c r="O1870" s="439"/>
      <c r="P1870" s="439"/>
      <c r="Q1870" s="157"/>
      <c r="R1870" s="157">
        <f t="shared" ref="R1870:AN1870" si="1350">-IF(R1816&lt;0,R1816,IF($D1870="Land",0,IF(R1798&lt;1,R1816,MAX(MIN(IF(R1798&gt;0,(R1816/R1798)*R$9,0),R1816*R$9),0))))</f>
        <v>0</v>
      </c>
      <c r="S1870" s="157">
        <f t="shared" si="1350"/>
        <v>0</v>
      </c>
      <c r="T1870" s="324">
        <f t="shared" si="1350"/>
        <v>0</v>
      </c>
      <c r="U1870" s="157">
        <f t="shared" si="1350"/>
        <v>0</v>
      </c>
      <c r="V1870" s="157">
        <f t="shared" si="1350"/>
        <v>0</v>
      </c>
      <c r="W1870" s="157">
        <f t="shared" si="1350"/>
        <v>0</v>
      </c>
      <c r="X1870" s="157">
        <f t="shared" si="1350"/>
        <v>0</v>
      </c>
      <c r="Y1870" s="595">
        <f t="shared" si="1350"/>
        <v>0</v>
      </c>
      <c r="Z1870" s="596">
        <f t="shared" si="1350"/>
        <v>0</v>
      </c>
      <c r="AA1870" s="596">
        <f t="shared" si="1350"/>
        <v>0</v>
      </c>
      <c r="AB1870" s="596">
        <f t="shared" si="1350"/>
        <v>0</v>
      </c>
      <c r="AC1870" s="596">
        <f t="shared" si="1350"/>
        <v>0</v>
      </c>
      <c r="AD1870" s="596">
        <f t="shared" si="1350"/>
        <v>0</v>
      </c>
      <c r="AE1870" s="595">
        <f t="shared" si="1350"/>
        <v>0</v>
      </c>
      <c r="AF1870" s="596">
        <f t="shared" si="1350"/>
        <v>0</v>
      </c>
      <c r="AG1870" s="596">
        <f t="shared" si="1350"/>
        <v>0</v>
      </c>
      <c r="AH1870" s="596">
        <f t="shared" si="1350"/>
        <v>0</v>
      </c>
      <c r="AI1870" s="594">
        <f t="shared" si="1350"/>
        <v>0</v>
      </c>
      <c r="AJ1870" s="595">
        <f t="shared" si="1350"/>
        <v>0</v>
      </c>
      <c r="AK1870" s="596">
        <f t="shared" si="1350"/>
        <v>0</v>
      </c>
      <c r="AL1870" s="596">
        <f t="shared" si="1350"/>
        <v>0</v>
      </c>
      <c r="AM1870" s="596">
        <f t="shared" si="1350"/>
        <v>0</v>
      </c>
      <c r="AN1870" s="594">
        <f t="shared" si="1350"/>
        <v>0</v>
      </c>
    </row>
    <row r="1871" spans="1:40" outlineLevel="2">
      <c r="A1871" s="882">
        <f>ROW()</f>
        <v>1871</v>
      </c>
      <c r="B1871" s="453"/>
      <c r="D1871" s="452" t="s">
        <v>583</v>
      </c>
      <c r="H1871" s="458"/>
      <c r="I1871" s="458"/>
      <c r="J1871" s="459"/>
      <c r="K1871" s="458"/>
      <c r="L1871" s="458"/>
      <c r="M1871" s="458"/>
      <c r="N1871" s="463"/>
      <c r="O1871" s="439"/>
      <c r="P1871" s="439"/>
      <c r="Q1871" s="157"/>
      <c r="R1871" s="157">
        <f t="shared" ref="R1871:AN1871" si="1351">-IF(R1817&lt;0,R1817,IF($D1871="Land",0,IF(R1799&lt;1,R1817,MAX(MIN(IF(R1799&gt;0,(R1817/R1799)*R$9,0),R1817*R$9),0))))</f>
        <v>0</v>
      </c>
      <c r="S1871" s="157">
        <f t="shared" si="1351"/>
        <v>0</v>
      </c>
      <c r="T1871" s="324">
        <f t="shared" si="1351"/>
        <v>0</v>
      </c>
      <c r="U1871" s="157">
        <f t="shared" si="1351"/>
        <v>0</v>
      </c>
      <c r="V1871" s="157">
        <f t="shared" si="1351"/>
        <v>0</v>
      </c>
      <c r="W1871" s="157">
        <f t="shared" si="1351"/>
        <v>0</v>
      </c>
      <c r="X1871" s="157">
        <f t="shared" si="1351"/>
        <v>0</v>
      </c>
      <c r="Y1871" s="595">
        <f t="shared" si="1351"/>
        <v>0</v>
      </c>
      <c r="Z1871" s="596">
        <f t="shared" si="1351"/>
        <v>0</v>
      </c>
      <c r="AA1871" s="596">
        <f t="shared" si="1351"/>
        <v>0</v>
      </c>
      <c r="AB1871" s="596">
        <f t="shared" si="1351"/>
        <v>0</v>
      </c>
      <c r="AC1871" s="596">
        <f t="shared" si="1351"/>
        <v>0</v>
      </c>
      <c r="AD1871" s="596">
        <f t="shared" si="1351"/>
        <v>0</v>
      </c>
      <c r="AE1871" s="595">
        <f t="shared" si="1351"/>
        <v>0</v>
      </c>
      <c r="AF1871" s="596">
        <f t="shared" si="1351"/>
        <v>0</v>
      </c>
      <c r="AG1871" s="596">
        <f t="shared" si="1351"/>
        <v>0</v>
      </c>
      <c r="AH1871" s="596">
        <f t="shared" si="1351"/>
        <v>0</v>
      </c>
      <c r="AI1871" s="594">
        <f t="shared" si="1351"/>
        <v>0</v>
      </c>
      <c r="AJ1871" s="595">
        <f t="shared" si="1351"/>
        <v>0</v>
      </c>
      <c r="AK1871" s="596">
        <f t="shared" si="1351"/>
        <v>0</v>
      </c>
      <c r="AL1871" s="596">
        <f t="shared" si="1351"/>
        <v>0</v>
      </c>
      <c r="AM1871" s="596">
        <f t="shared" si="1351"/>
        <v>0</v>
      </c>
      <c r="AN1871" s="594">
        <f t="shared" si="1351"/>
        <v>0</v>
      </c>
    </row>
    <row r="1872" spans="1:40" outlineLevel="2">
      <c r="A1872" s="882">
        <f>ROW()</f>
        <v>1872</v>
      </c>
      <c r="B1872" s="453"/>
      <c r="D1872" s="452" t="s">
        <v>81</v>
      </c>
      <c r="H1872" s="458"/>
      <c r="I1872" s="458"/>
      <c r="J1872" s="459"/>
      <c r="K1872" s="458"/>
      <c r="L1872" s="458"/>
      <c r="M1872" s="458"/>
      <c r="N1872" s="463"/>
      <c r="O1872" s="439"/>
      <c r="P1872" s="439"/>
      <c r="Q1872" s="157"/>
      <c r="R1872" s="157">
        <f t="shared" ref="R1872:AN1872" si="1352">-IF(R1818&lt;0,R1818,IF($D1872="Land",0,IF(R1800&lt;1,R1818,MAX(MIN(IF(R1800&gt;0,(R1818/R1800)*R$9,0),R1818*R$9),0))))</f>
        <v>0</v>
      </c>
      <c r="S1872" s="157">
        <f t="shared" si="1352"/>
        <v>0</v>
      </c>
      <c r="T1872" s="324">
        <f t="shared" si="1352"/>
        <v>0</v>
      </c>
      <c r="U1872" s="157">
        <f t="shared" si="1352"/>
        <v>0</v>
      </c>
      <c r="V1872" s="157">
        <f t="shared" si="1352"/>
        <v>0</v>
      </c>
      <c r="W1872" s="157">
        <f t="shared" si="1352"/>
        <v>0</v>
      </c>
      <c r="X1872" s="157">
        <f t="shared" si="1352"/>
        <v>0</v>
      </c>
      <c r="Y1872" s="595">
        <f t="shared" si="1352"/>
        <v>0</v>
      </c>
      <c r="Z1872" s="596">
        <f t="shared" si="1352"/>
        <v>0</v>
      </c>
      <c r="AA1872" s="596">
        <f t="shared" si="1352"/>
        <v>0</v>
      </c>
      <c r="AB1872" s="596">
        <f t="shared" si="1352"/>
        <v>0</v>
      </c>
      <c r="AC1872" s="596">
        <f t="shared" si="1352"/>
        <v>0</v>
      </c>
      <c r="AD1872" s="596">
        <f t="shared" si="1352"/>
        <v>0</v>
      </c>
      <c r="AE1872" s="595">
        <f t="shared" si="1352"/>
        <v>0</v>
      </c>
      <c r="AF1872" s="596">
        <f t="shared" si="1352"/>
        <v>0</v>
      </c>
      <c r="AG1872" s="596">
        <f t="shared" si="1352"/>
        <v>0</v>
      </c>
      <c r="AH1872" s="596">
        <f t="shared" si="1352"/>
        <v>0</v>
      </c>
      <c r="AI1872" s="594">
        <f t="shared" si="1352"/>
        <v>0</v>
      </c>
      <c r="AJ1872" s="595">
        <f t="shared" si="1352"/>
        <v>0</v>
      </c>
      <c r="AK1872" s="596">
        <f t="shared" si="1352"/>
        <v>0</v>
      </c>
      <c r="AL1872" s="596">
        <f t="shared" si="1352"/>
        <v>0</v>
      </c>
      <c r="AM1872" s="596">
        <f t="shared" si="1352"/>
        <v>0</v>
      </c>
      <c r="AN1872" s="594">
        <f t="shared" si="1352"/>
        <v>0</v>
      </c>
    </row>
    <row r="1873" spans="1:40" outlineLevel="2">
      <c r="A1873" s="882">
        <f>ROW()</f>
        <v>1873</v>
      </c>
      <c r="B1873" s="453"/>
      <c r="D1873" s="452" t="s">
        <v>28</v>
      </c>
      <c r="H1873" s="458"/>
      <c r="I1873" s="458"/>
      <c r="J1873" s="459"/>
      <c r="K1873" s="458"/>
      <c r="L1873" s="458"/>
      <c r="M1873" s="458"/>
      <c r="N1873" s="463"/>
      <c r="O1873" s="439"/>
      <c r="P1873" s="439"/>
      <c r="Q1873" s="157"/>
      <c r="R1873" s="157">
        <f t="shared" ref="R1873:AN1873" si="1353">-IF(R1819&lt;0,R1819,IF($D1873="Land",0,IF(R1801&lt;1,R1819,MAX(MIN(IF(R1801&gt;0,(R1819/R1801)*R$9,0),R1819*R$9),0))))</f>
        <v>0</v>
      </c>
      <c r="S1873" s="157">
        <f t="shared" si="1353"/>
        <v>0</v>
      </c>
      <c r="T1873" s="324">
        <f t="shared" si="1353"/>
        <v>0</v>
      </c>
      <c r="U1873" s="157">
        <f t="shared" si="1353"/>
        <v>0</v>
      </c>
      <c r="V1873" s="157">
        <f t="shared" si="1353"/>
        <v>0</v>
      </c>
      <c r="W1873" s="157">
        <f t="shared" si="1353"/>
        <v>0</v>
      </c>
      <c r="X1873" s="157">
        <f t="shared" si="1353"/>
        <v>0</v>
      </c>
      <c r="Y1873" s="595">
        <f t="shared" si="1353"/>
        <v>0</v>
      </c>
      <c r="Z1873" s="596">
        <f t="shared" si="1353"/>
        <v>0</v>
      </c>
      <c r="AA1873" s="596">
        <f t="shared" si="1353"/>
        <v>0</v>
      </c>
      <c r="AB1873" s="596">
        <f t="shared" si="1353"/>
        <v>0</v>
      </c>
      <c r="AC1873" s="596">
        <f t="shared" si="1353"/>
        <v>0</v>
      </c>
      <c r="AD1873" s="596">
        <f t="shared" si="1353"/>
        <v>0</v>
      </c>
      <c r="AE1873" s="595">
        <f t="shared" si="1353"/>
        <v>0</v>
      </c>
      <c r="AF1873" s="596">
        <f t="shared" si="1353"/>
        <v>0</v>
      </c>
      <c r="AG1873" s="596">
        <f t="shared" si="1353"/>
        <v>0</v>
      </c>
      <c r="AH1873" s="596">
        <f t="shared" si="1353"/>
        <v>0</v>
      </c>
      <c r="AI1873" s="594">
        <f t="shared" si="1353"/>
        <v>0</v>
      </c>
      <c r="AJ1873" s="595">
        <f t="shared" si="1353"/>
        <v>0</v>
      </c>
      <c r="AK1873" s="596">
        <f t="shared" si="1353"/>
        <v>0</v>
      </c>
      <c r="AL1873" s="596">
        <f t="shared" si="1353"/>
        <v>0</v>
      </c>
      <c r="AM1873" s="596">
        <f t="shared" si="1353"/>
        <v>0</v>
      </c>
      <c r="AN1873" s="594">
        <f t="shared" si="1353"/>
        <v>0</v>
      </c>
    </row>
    <row r="1874" spans="1:40" outlineLevel="2">
      <c r="A1874" s="882">
        <f>ROW()</f>
        <v>1874</v>
      </c>
      <c r="B1874" s="453"/>
      <c r="D1874" s="456" t="s">
        <v>443</v>
      </c>
      <c r="E1874" s="456"/>
      <c r="F1874" s="456"/>
      <c r="G1874" s="456"/>
      <c r="H1874" s="460"/>
      <c r="I1874" s="460"/>
      <c r="J1874" s="461"/>
      <c r="K1874" s="460"/>
      <c r="L1874" s="460"/>
      <c r="M1874" s="460"/>
      <c r="N1874" s="465"/>
      <c r="O1874" s="441"/>
      <c r="P1874" s="441"/>
      <c r="Q1874" s="158"/>
      <c r="R1874" s="158">
        <f t="shared" ref="R1874:AN1874" si="1354">-IF(R1820&lt;0,R1820,IF($D1874="Land",0,IF(R1802&lt;1,R1820,MAX(MIN(IF(R1802&gt;0,(R1820/R1802)*R$9,0),R1820*R$9),0))))</f>
        <v>0</v>
      </c>
      <c r="S1874" s="158">
        <f t="shared" si="1354"/>
        <v>0</v>
      </c>
      <c r="T1874" s="325">
        <f t="shared" si="1354"/>
        <v>0</v>
      </c>
      <c r="U1874" s="158">
        <f t="shared" si="1354"/>
        <v>0</v>
      </c>
      <c r="V1874" s="158">
        <f t="shared" si="1354"/>
        <v>0</v>
      </c>
      <c r="W1874" s="158">
        <f t="shared" si="1354"/>
        <v>0</v>
      </c>
      <c r="X1874" s="158">
        <f t="shared" si="1354"/>
        <v>0</v>
      </c>
      <c r="Y1874" s="325">
        <f t="shared" si="1354"/>
        <v>0</v>
      </c>
      <c r="Z1874" s="158">
        <f t="shared" si="1354"/>
        <v>0</v>
      </c>
      <c r="AA1874" s="158">
        <f t="shared" si="1354"/>
        <v>0</v>
      </c>
      <c r="AB1874" s="158">
        <f t="shared" si="1354"/>
        <v>0</v>
      </c>
      <c r="AC1874" s="158">
        <f t="shared" si="1354"/>
        <v>0</v>
      </c>
      <c r="AD1874" s="158">
        <f t="shared" si="1354"/>
        <v>0</v>
      </c>
      <c r="AE1874" s="325">
        <f t="shared" si="1354"/>
        <v>0</v>
      </c>
      <c r="AF1874" s="158">
        <f t="shared" si="1354"/>
        <v>0</v>
      </c>
      <c r="AG1874" s="158">
        <f t="shared" si="1354"/>
        <v>0</v>
      </c>
      <c r="AH1874" s="158">
        <f t="shared" si="1354"/>
        <v>0</v>
      </c>
      <c r="AI1874" s="321">
        <f t="shared" si="1354"/>
        <v>0</v>
      </c>
      <c r="AJ1874" s="325">
        <f t="shared" si="1354"/>
        <v>0</v>
      </c>
      <c r="AK1874" s="158">
        <f t="shared" si="1354"/>
        <v>0</v>
      </c>
      <c r="AL1874" s="158">
        <f t="shared" si="1354"/>
        <v>0</v>
      </c>
      <c r="AM1874" s="158">
        <f t="shared" si="1354"/>
        <v>0</v>
      </c>
      <c r="AN1874" s="321">
        <f t="shared" si="1354"/>
        <v>0</v>
      </c>
    </row>
    <row r="1875" spans="1:40" outlineLevel="2">
      <c r="A1875" s="882">
        <f>ROW()</f>
        <v>1875</v>
      </c>
      <c r="B1875" s="453"/>
      <c r="D1875" s="452" t="s">
        <v>24</v>
      </c>
      <c r="F1875" s="454"/>
      <c r="G1875" s="454"/>
      <c r="H1875" s="448"/>
      <c r="I1875" s="448"/>
      <c r="J1875" s="464"/>
      <c r="K1875" s="448"/>
      <c r="L1875" s="448"/>
      <c r="M1875" s="448"/>
      <c r="N1875" s="449"/>
      <c r="O1875" s="439"/>
      <c r="P1875" s="439"/>
      <c r="Q1875" s="439"/>
      <c r="R1875" s="439">
        <f t="shared" ref="R1875:AN1875" si="1355">SUM(R1859:R1874)</f>
        <v>-1.4467049579629832</v>
      </c>
      <c r="S1875" s="439">
        <f t="shared" si="1355"/>
        <v>-1.4467049579629832</v>
      </c>
      <c r="T1875" s="443">
        <f t="shared" si="1355"/>
        <v>-0.72335247898149169</v>
      </c>
      <c r="U1875" s="439">
        <f t="shared" si="1355"/>
        <v>-1.4467049579629834</v>
      </c>
      <c r="V1875" s="439">
        <f t="shared" si="1355"/>
        <v>-1.4467049579629832</v>
      </c>
      <c r="W1875" s="439">
        <f t="shared" si="1355"/>
        <v>-1.4467049579629832</v>
      </c>
      <c r="X1875" s="439">
        <f t="shared" si="1355"/>
        <v>-1.4467049579629832</v>
      </c>
      <c r="Y1875" s="443">
        <f t="shared" si="1355"/>
        <v>-0.72335247898149158</v>
      </c>
      <c r="Z1875" s="439">
        <f t="shared" si="1355"/>
        <v>-1.4467049579629832</v>
      </c>
      <c r="AA1875" s="439">
        <f t="shared" si="1355"/>
        <v>-1.4467049579629829</v>
      </c>
      <c r="AB1875" s="439">
        <f t="shared" si="1355"/>
        <v>-1.4467049579629832</v>
      </c>
      <c r="AC1875" s="439">
        <f t="shared" si="1355"/>
        <v>-1.4467049579629829</v>
      </c>
      <c r="AD1875" s="439">
        <f t="shared" si="1355"/>
        <v>-1.4467049579629829</v>
      </c>
      <c r="AE1875" s="443">
        <f t="shared" si="1355"/>
        <v>-1.4467049579629827</v>
      </c>
      <c r="AF1875" s="439">
        <f t="shared" si="1355"/>
        <v>-1.4467049579629827</v>
      </c>
      <c r="AG1875" s="439">
        <f t="shared" si="1355"/>
        <v>-1.4467049579629829</v>
      </c>
      <c r="AH1875" s="439">
        <f t="shared" si="1355"/>
        <v>-1.4467049579629829</v>
      </c>
      <c r="AI1875" s="440">
        <f t="shared" si="1355"/>
        <v>-1.4467049579629829</v>
      </c>
      <c r="AJ1875" s="443">
        <f t="shared" si="1355"/>
        <v>-1.4467049579629829</v>
      </c>
      <c r="AK1875" s="439">
        <f t="shared" si="1355"/>
        <v>-1.4467049579629827</v>
      </c>
      <c r="AL1875" s="439">
        <f t="shared" si="1355"/>
        <v>-1.4467049579629827</v>
      </c>
      <c r="AM1875" s="439">
        <f t="shared" si="1355"/>
        <v>-0.74906114105388577</v>
      </c>
      <c r="AN1875" s="440">
        <f t="shared" si="1355"/>
        <v>-0.74906114105388577</v>
      </c>
    </row>
    <row r="1876" spans="1:40" outlineLevel="1">
      <c r="A1876" s="732" t="s">
        <v>299</v>
      </c>
      <c r="B1876" s="733"/>
      <c r="C1876" s="881"/>
      <c r="D1876" s="733"/>
      <c r="E1876" s="733"/>
      <c r="F1876" s="733"/>
      <c r="G1876" s="730"/>
      <c r="H1876" s="733"/>
      <c r="I1876" s="730"/>
      <c r="J1876" s="729"/>
      <c r="K1876" s="730"/>
      <c r="L1876" s="730"/>
      <c r="M1876" s="730"/>
      <c r="N1876" s="731"/>
      <c r="O1876" s="730"/>
      <c r="P1876" s="730"/>
      <c r="Q1876" s="730"/>
      <c r="R1876" s="730"/>
      <c r="S1876" s="730"/>
      <c r="T1876" s="729"/>
      <c r="U1876" s="730"/>
      <c r="V1876" s="730"/>
      <c r="W1876" s="730"/>
      <c r="X1876" s="730"/>
      <c r="Y1876" s="729"/>
      <c r="Z1876" s="730"/>
      <c r="AA1876" s="730"/>
      <c r="AB1876" s="730"/>
      <c r="AC1876" s="730"/>
      <c r="AD1876" s="730"/>
      <c r="AE1876" s="729"/>
      <c r="AF1876" s="730"/>
      <c r="AG1876" s="730"/>
      <c r="AH1876" s="730"/>
      <c r="AI1876" s="731"/>
      <c r="AJ1876" s="729"/>
      <c r="AK1876" s="730"/>
      <c r="AL1876" s="730"/>
      <c r="AM1876" s="730"/>
      <c r="AN1876" s="731"/>
    </row>
    <row r="1877" spans="1:40" outlineLevel="2">
      <c r="A1877" s="882">
        <f>ROW()</f>
        <v>1877</v>
      </c>
      <c r="B1877" s="453"/>
      <c r="D1877" s="452" t="s">
        <v>300</v>
      </c>
      <c r="H1877" s="458"/>
      <c r="I1877" s="463"/>
      <c r="J1877" s="27"/>
      <c r="K1877" s="27"/>
      <c r="L1877" s="27"/>
      <c r="M1877" s="27"/>
      <c r="N1877" s="313"/>
      <c r="O1877" s="27"/>
      <c r="P1877" s="27"/>
      <c r="Q1877" s="27"/>
      <c r="R1877" s="27"/>
      <c r="S1877" s="27"/>
      <c r="T1877" s="595"/>
      <c r="U1877" s="27"/>
      <c r="V1877" s="27"/>
      <c r="W1877" s="27"/>
      <c r="X1877" s="27"/>
      <c r="Y1877" s="595"/>
      <c r="Z1877" s="27"/>
      <c r="AA1877" s="27"/>
      <c r="AB1877" s="27"/>
      <c r="AC1877" s="27"/>
      <c r="AD1877" s="27"/>
      <c r="AE1877" s="326"/>
      <c r="AF1877" s="27"/>
      <c r="AG1877" s="27"/>
      <c r="AH1877" s="27"/>
      <c r="AI1877" s="313"/>
      <c r="AJ1877" s="326"/>
      <c r="AK1877" s="27"/>
      <c r="AL1877" s="27"/>
      <c r="AM1877" s="27"/>
      <c r="AN1877" s="313"/>
    </row>
    <row r="1878" spans="1:40" outlineLevel="2">
      <c r="A1878" s="882">
        <f>ROW()</f>
        <v>1878</v>
      </c>
      <c r="B1878" s="453"/>
      <c r="D1878" s="452" t="s">
        <v>301</v>
      </c>
      <c r="H1878" s="458"/>
      <c r="I1878" s="463"/>
      <c r="J1878" s="27"/>
      <c r="K1878" s="27"/>
      <c r="L1878" s="27"/>
      <c r="M1878" s="27"/>
      <c r="N1878" s="313"/>
      <c r="O1878" s="27"/>
      <c r="P1878" s="27"/>
      <c r="Q1878" s="27"/>
      <c r="R1878" s="27"/>
      <c r="S1878" s="27"/>
      <c r="T1878" s="595"/>
      <c r="U1878" s="27"/>
      <c r="V1878" s="27"/>
      <c r="W1878" s="27"/>
      <c r="X1878" s="27"/>
      <c r="Y1878" s="595"/>
      <c r="Z1878" s="27"/>
      <c r="AA1878" s="27"/>
      <c r="AB1878" s="27"/>
      <c r="AC1878" s="27"/>
      <c r="AD1878" s="27"/>
      <c r="AE1878" s="326"/>
      <c r="AF1878" s="27"/>
      <c r="AG1878" s="27"/>
      <c r="AH1878" s="27"/>
      <c r="AI1878" s="313"/>
      <c r="AJ1878" s="326"/>
      <c r="AK1878" s="27"/>
      <c r="AL1878" s="27"/>
      <c r="AM1878" s="27"/>
      <c r="AN1878" s="313"/>
    </row>
    <row r="1879" spans="1:40" outlineLevel="2">
      <c r="A1879" s="882">
        <f>ROW()</f>
        <v>1879</v>
      </c>
      <c r="B1879" s="453"/>
      <c r="D1879" s="452" t="s">
        <v>29</v>
      </c>
      <c r="H1879" s="458"/>
      <c r="I1879" s="463"/>
      <c r="J1879" s="27"/>
      <c r="K1879" s="27"/>
      <c r="L1879" s="27"/>
      <c r="M1879" s="27"/>
      <c r="N1879" s="313"/>
      <c r="O1879" s="27"/>
      <c r="P1879" s="27"/>
      <c r="Q1879" s="27"/>
      <c r="R1879" s="27"/>
      <c r="S1879" s="27"/>
      <c r="T1879" s="595"/>
      <c r="U1879" s="27"/>
      <c r="V1879" s="27"/>
      <c r="W1879" s="27"/>
      <c r="X1879" s="27"/>
      <c r="Y1879" s="595"/>
      <c r="Z1879" s="27"/>
      <c r="AA1879" s="27"/>
      <c r="AB1879" s="27"/>
      <c r="AC1879" s="27"/>
      <c r="AD1879" s="27"/>
      <c r="AE1879" s="326"/>
      <c r="AF1879" s="27"/>
      <c r="AG1879" s="27"/>
      <c r="AH1879" s="27"/>
      <c r="AI1879" s="313"/>
      <c r="AJ1879" s="326"/>
      <c r="AK1879" s="27"/>
      <c r="AL1879" s="27"/>
      <c r="AM1879" s="27"/>
      <c r="AN1879" s="313"/>
    </row>
    <row r="1880" spans="1:40" outlineLevel="2">
      <c r="A1880" s="882">
        <f>ROW()</f>
        <v>1880</v>
      </c>
      <c r="B1880" s="453"/>
      <c r="D1880" s="452" t="s">
        <v>30</v>
      </c>
      <c r="H1880" s="458"/>
      <c r="I1880" s="463"/>
      <c r="J1880" s="27"/>
      <c r="K1880" s="27"/>
      <c r="L1880" s="27"/>
      <c r="M1880" s="27"/>
      <c r="N1880" s="313"/>
      <c r="O1880" s="27"/>
      <c r="P1880" s="27"/>
      <c r="Q1880" s="27"/>
      <c r="R1880" s="27"/>
      <c r="S1880" s="27"/>
      <c r="T1880" s="595"/>
      <c r="U1880" s="27"/>
      <c r="V1880" s="27"/>
      <c r="W1880" s="27"/>
      <c r="X1880" s="27"/>
      <c r="Y1880" s="595"/>
      <c r="Z1880" s="27"/>
      <c r="AA1880" s="27"/>
      <c r="AB1880" s="27"/>
      <c r="AC1880" s="27"/>
      <c r="AD1880" s="27"/>
      <c r="AE1880" s="326"/>
      <c r="AF1880" s="27"/>
      <c r="AG1880" s="27"/>
      <c r="AH1880" s="27"/>
      <c r="AI1880" s="313"/>
      <c r="AJ1880" s="326"/>
      <c r="AK1880" s="27"/>
      <c r="AL1880" s="27"/>
      <c r="AM1880" s="27"/>
      <c r="AN1880" s="313"/>
    </row>
    <row r="1881" spans="1:40" outlineLevel="2">
      <c r="A1881" s="882">
        <f>ROW()</f>
        <v>1881</v>
      </c>
      <c r="B1881" s="453"/>
      <c r="D1881" s="452" t="s">
        <v>31</v>
      </c>
      <c r="H1881" s="458"/>
      <c r="I1881" s="463"/>
      <c r="J1881" s="27"/>
      <c r="K1881" s="27"/>
      <c r="L1881" s="27"/>
      <c r="M1881" s="27"/>
      <c r="N1881" s="313"/>
      <c r="O1881" s="27"/>
      <c r="P1881" s="27"/>
      <c r="Q1881" s="27"/>
      <c r="R1881" s="27"/>
      <c r="S1881" s="27"/>
      <c r="T1881" s="595"/>
      <c r="U1881" s="27"/>
      <c r="V1881" s="27"/>
      <c r="W1881" s="27"/>
      <c r="X1881" s="27"/>
      <c r="Y1881" s="595"/>
      <c r="Z1881" s="27"/>
      <c r="AA1881" s="27"/>
      <c r="AB1881" s="27"/>
      <c r="AC1881" s="27"/>
      <c r="AD1881" s="27"/>
      <c r="AE1881" s="326"/>
      <c r="AF1881" s="27"/>
      <c r="AG1881" s="27"/>
      <c r="AH1881" s="27"/>
      <c r="AI1881" s="313"/>
      <c r="AJ1881" s="326"/>
      <c r="AK1881" s="27"/>
      <c r="AL1881" s="27"/>
      <c r="AM1881" s="27"/>
      <c r="AN1881" s="313"/>
    </row>
    <row r="1882" spans="1:40" outlineLevel="2">
      <c r="A1882" s="882">
        <f>ROW()</f>
        <v>1882</v>
      </c>
      <c r="B1882" s="453"/>
      <c r="D1882" s="452" t="s">
        <v>32</v>
      </c>
      <c r="H1882" s="458"/>
      <c r="I1882" s="463"/>
      <c r="J1882" s="27"/>
      <c r="K1882" s="27"/>
      <c r="L1882" s="27"/>
      <c r="M1882" s="27"/>
      <c r="N1882" s="313"/>
      <c r="O1882" s="27"/>
      <c r="P1882" s="27"/>
      <c r="Q1882" s="27"/>
      <c r="R1882" s="27"/>
      <c r="S1882" s="27"/>
      <c r="T1882" s="595"/>
      <c r="U1882" s="27"/>
      <c r="V1882" s="27"/>
      <c r="W1882" s="27"/>
      <c r="X1882" s="27"/>
      <c r="Y1882" s="595"/>
      <c r="Z1882" s="27"/>
      <c r="AA1882" s="27"/>
      <c r="AB1882" s="27"/>
      <c r="AC1882" s="27"/>
      <c r="AD1882" s="27"/>
      <c r="AE1882" s="326"/>
      <c r="AF1882" s="27"/>
      <c r="AG1882" s="27"/>
      <c r="AH1882" s="27"/>
      <c r="AI1882" s="313"/>
      <c r="AJ1882" s="326"/>
      <c r="AK1882" s="27"/>
      <c r="AL1882" s="27"/>
      <c r="AM1882" s="27"/>
      <c r="AN1882" s="313"/>
    </row>
    <row r="1883" spans="1:40" outlineLevel="2">
      <c r="A1883" s="882">
        <f>ROW()</f>
        <v>1883</v>
      </c>
      <c r="B1883" s="453"/>
      <c r="D1883" s="452" t="s">
        <v>33</v>
      </c>
      <c r="H1883" s="458"/>
      <c r="I1883" s="463"/>
      <c r="J1883" s="27"/>
      <c r="K1883" s="27"/>
      <c r="L1883" s="27"/>
      <c r="M1883" s="27"/>
      <c r="N1883" s="313"/>
      <c r="O1883" s="27"/>
      <c r="P1883" s="27"/>
      <c r="Q1883" s="27"/>
      <c r="R1883" s="27"/>
      <c r="S1883" s="27"/>
      <c r="T1883" s="595"/>
      <c r="U1883" s="27"/>
      <c r="V1883" s="27"/>
      <c r="W1883" s="27"/>
      <c r="X1883" s="27"/>
      <c r="Y1883" s="595"/>
      <c r="Z1883" s="27"/>
      <c r="AA1883" s="27"/>
      <c r="AB1883" s="27"/>
      <c r="AC1883" s="27"/>
      <c r="AD1883" s="27"/>
      <c r="AE1883" s="326"/>
      <c r="AF1883" s="27"/>
      <c r="AG1883" s="27"/>
      <c r="AH1883" s="27"/>
      <c r="AI1883" s="313"/>
      <c r="AJ1883" s="326"/>
      <c r="AK1883" s="27"/>
      <c r="AL1883" s="27"/>
      <c r="AM1883" s="27"/>
      <c r="AN1883" s="313"/>
    </row>
    <row r="1884" spans="1:40" outlineLevel="2">
      <c r="A1884" s="882">
        <f>ROW()</f>
        <v>1884</v>
      </c>
      <c r="B1884" s="453"/>
      <c r="D1884" s="452" t="s">
        <v>27</v>
      </c>
      <c r="H1884" s="458"/>
      <c r="I1884" s="463"/>
      <c r="J1884" s="27"/>
      <c r="K1884" s="27"/>
      <c r="L1884" s="27"/>
      <c r="M1884" s="27"/>
      <c r="N1884" s="313"/>
      <c r="O1884" s="27"/>
      <c r="P1884" s="27"/>
      <c r="Q1884" s="27"/>
      <c r="R1884" s="27"/>
      <c r="S1884" s="27"/>
      <c r="T1884" s="595"/>
      <c r="U1884" s="27"/>
      <c r="V1884" s="27"/>
      <c r="W1884" s="27"/>
      <c r="X1884" s="27"/>
      <c r="Y1884" s="595"/>
      <c r="Z1884" s="27"/>
      <c r="AA1884" s="27"/>
      <c r="AB1884" s="27"/>
      <c r="AC1884" s="27"/>
      <c r="AD1884" s="27"/>
      <c r="AE1884" s="326"/>
      <c r="AF1884" s="27"/>
      <c r="AG1884" s="27"/>
      <c r="AH1884" s="27"/>
      <c r="AI1884" s="313"/>
      <c r="AJ1884" s="326"/>
      <c r="AK1884" s="27"/>
      <c r="AL1884" s="27"/>
      <c r="AM1884" s="27"/>
      <c r="AN1884" s="313"/>
    </row>
    <row r="1885" spans="1:40" outlineLevel="2">
      <c r="A1885" s="882">
        <f>ROW()</f>
        <v>1885</v>
      </c>
      <c r="B1885" s="453"/>
      <c r="D1885" s="452" t="s">
        <v>34</v>
      </c>
      <c r="H1885" s="458"/>
      <c r="I1885" s="463"/>
      <c r="J1885" s="27"/>
      <c r="K1885" s="27"/>
      <c r="L1885" s="27"/>
      <c r="M1885" s="27"/>
      <c r="N1885" s="313"/>
      <c r="O1885" s="27"/>
      <c r="P1885" s="27"/>
      <c r="Q1885" s="27"/>
      <c r="R1885" s="27"/>
      <c r="S1885" s="27"/>
      <c r="T1885" s="595"/>
      <c r="U1885" s="27"/>
      <c r="V1885" s="27"/>
      <c r="W1885" s="27"/>
      <c r="X1885" s="27"/>
      <c r="Y1885" s="595"/>
      <c r="Z1885" s="27"/>
      <c r="AA1885" s="27"/>
      <c r="AB1885" s="27"/>
      <c r="AC1885" s="27"/>
      <c r="AD1885" s="27"/>
      <c r="AE1885" s="326"/>
      <c r="AF1885" s="27"/>
      <c r="AG1885" s="27"/>
      <c r="AH1885" s="27"/>
      <c r="AI1885" s="313"/>
      <c r="AJ1885" s="326"/>
      <c r="AK1885" s="27"/>
      <c r="AL1885" s="27"/>
      <c r="AM1885" s="27"/>
      <c r="AN1885" s="313"/>
    </row>
    <row r="1886" spans="1:40" outlineLevel="2">
      <c r="A1886" s="882">
        <f>ROW()</f>
        <v>1886</v>
      </c>
      <c r="B1886" s="453"/>
      <c r="D1886" s="452" t="s">
        <v>35</v>
      </c>
      <c r="H1886" s="458"/>
      <c r="I1886" s="463"/>
      <c r="J1886" s="27"/>
      <c r="K1886" s="27"/>
      <c r="L1886" s="27"/>
      <c r="M1886" s="27"/>
      <c r="N1886" s="313"/>
      <c r="O1886" s="27"/>
      <c r="P1886" s="27"/>
      <c r="Q1886" s="27"/>
      <c r="R1886" s="27"/>
      <c r="S1886" s="27"/>
      <c r="T1886" s="595"/>
      <c r="U1886" s="27"/>
      <c r="V1886" s="27"/>
      <c r="W1886" s="27"/>
      <c r="X1886" s="27"/>
      <c r="Y1886" s="595"/>
      <c r="Z1886" s="27"/>
      <c r="AA1886" s="27"/>
      <c r="AB1886" s="27"/>
      <c r="AC1886" s="27"/>
      <c r="AD1886" s="27"/>
      <c r="AE1886" s="326"/>
      <c r="AF1886" s="27"/>
      <c r="AG1886" s="27"/>
      <c r="AH1886" s="27"/>
      <c r="AI1886" s="313"/>
      <c r="AJ1886" s="326"/>
      <c r="AK1886" s="27"/>
      <c r="AL1886" s="27"/>
      <c r="AM1886" s="27"/>
      <c r="AN1886" s="313"/>
    </row>
    <row r="1887" spans="1:40" outlineLevel="2">
      <c r="A1887" s="882">
        <f>ROW()</f>
        <v>1887</v>
      </c>
      <c r="B1887" s="453"/>
      <c r="D1887" s="452" t="s">
        <v>302</v>
      </c>
      <c r="H1887" s="458"/>
      <c r="I1887" s="463"/>
      <c r="J1887" s="27"/>
      <c r="K1887" s="27"/>
      <c r="L1887" s="27"/>
      <c r="M1887" s="27"/>
      <c r="N1887" s="313"/>
      <c r="O1887" s="27"/>
      <c r="P1887" s="27"/>
      <c r="Q1887" s="27"/>
      <c r="R1887" s="27"/>
      <c r="S1887" s="27"/>
      <c r="T1887" s="595"/>
      <c r="U1887" s="27"/>
      <c r="V1887" s="27"/>
      <c r="W1887" s="27"/>
      <c r="X1887" s="27"/>
      <c r="Y1887" s="595"/>
      <c r="Z1887" s="27"/>
      <c r="AA1887" s="27"/>
      <c r="AB1887" s="27"/>
      <c r="AC1887" s="27"/>
      <c r="AD1887" s="27"/>
      <c r="AE1887" s="326"/>
      <c r="AF1887" s="27"/>
      <c r="AG1887" s="27"/>
      <c r="AH1887" s="27"/>
      <c r="AI1887" s="313"/>
      <c r="AJ1887" s="326"/>
      <c r="AK1887" s="27"/>
      <c r="AL1887" s="27"/>
      <c r="AM1887" s="27"/>
      <c r="AN1887" s="313"/>
    </row>
    <row r="1888" spans="1:40" outlineLevel="2">
      <c r="A1888" s="882">
        <f>ROW()</f>
        <v>1888</v>
      </c>
      <c r="B1888" s="453"/>
      <c r="D1888" s="452" t="s">
        <v>36</v>
      </c>
      <c r="H1888" s="458"/>
      <c r="I1888" s="463"/>
      <c r="J1888" s="27"/>
      <c r="K1888" s="27"/>
      <c r="L1888" s="27"/>
      <c r="M1888" s="27"/>
      <c r="N1888" s="313"/>
      <c r="O1888" s="27"/>
      <c r="P1888" s="27"/>
      <c r="Q1888" s="27"/>
      <c r="R1888" s="27"/>
      <c r="S1888" s="27"/>
      <c r="T1888" s="595"/>
      <c r="U1888" s="27"/>
      <c r="V1888" s="27"/>
      <c r="W1888" s="27"/>
      <c r="X1888" s="27"/>
      <c r="Y1888" s="595"/>
      <c r="Z1888" s="27"/>
      <c r="AA1888" s="27"/>
      <c r="AB1888" s="27"/>
      <c r="AC1888" s="27"/>
      <c r="AD1888" s="27"/>
      <c r="AE1888" s="326"/>
      <c r="AF1888" s="27"/>
      <c r="AG1888" s="27"/>
      <c r="AH1888" s="27"/>
      <c r="AI1888" s="313"/>
      <c r="AJ1888" s="326"/>
      <c r="AK1888" s="27"/>
      <c r="AL1888" s="27"/>
      <c r="AM1888" s="27"/>
      <c r="AN1888" s="313"/>
    </row>
    <row r="1889" spans="1:40" outlineLevel="2">
      <c r="A1889" s="882">
        <f>ROW()</f>
        <v>1889</v>
      </c>
      <c r="B1889" s="453"/>
      <c r="D1889" s="452" t="s">
        <v>583</v>
      </c>
      <c r="H1889" s="458"/>
      <c r="I1889" s="463"/>
      <c r="J1889" s="27"/>
      <c r="K1889" s="27"/>
      <c r="L1889" s="27"/>
      <c r="M1889" s="27"/>
      <c r="N1889" s="313"/>
      <c r="O1889" s="27"/>
      <c r="P1889" s="27"/>
      <c r="Q1889" s="27"/>
      <c r="R1889" s="27"/>
      <c r="S1889" s="27"/>
      <c r="T1889" s="595"/>
      <c r="U1889" s="27"/>
      <c r="V1889" s="27"/>
      <c r="W1889" s="27"/>
      <c r="X1889" s="27"/>
      <c r="Y1889" s="595"/>
      <c r="Z1889" s="27"/>
      <c r="AA1889" s="27"/>
      <c r="AB1889" s="27"/>
      <c r="AC1889" s="27"/>
      <c r="AD1889" s="27"/>
      <c r="AE1889" s="326"/>
      <c r="AF1889" s="27"/>
      <c r="AG1889" s="27"/>
      <c r="AH1889" s="27"/>
      <c r="AI1889" s="313"/>
      <c r="AJ1889" s="326"/>
      <c r="AK1889" s="27"/>
      <c r="AL1889" s="27"/>
      <c r="AM1889" s="27"/>
      <c r="AN1889" s="313"/>
    </row>
    <row r="1890" spans="1:40" outlineLevel="2">
      <c r="A1890" s="882">
        <f>ROW()</f>
        <v>1890</v>
      </c>
      <c r="B1890" s="453"/>
      <c r="D1890" s="452" t="s">
        <v>81</v>
      </c>
      <c r="H1890" s="458"/>
      <c r="I1890" s="463"/>
      <c r="J1890" s="27"/>
      <c r="K1890" s="27"/>
      <c r="L1890" s="27"/>
      <c r="M1890" s="27"/>
      <c r="N1890" s="313"/>
      <c r="O1890" s="27"/>
      <c r="P1890" s="27"/>
      <c r="Q1890" s="27"/>
      <c r="R1890" s="27"/>
      <c r="S1890" s="27"/>
      <c r="T1890" s="595"/>
      <c r="U1890" s="27"/>
      <c r="V1890" s="27"/>
      <c r="W1890" s="27"/>
      <c r="X1890" s="27"/>
      <c r="Y1890" s="595"/>
      <c r="Z1890" s="27"/>
      <c r="AA1890" s="27"/>
      <c r="AB1890" s="27"/>
      <c r="AC1890" s="27"/>
      <c r="AD1890" s="27"/>
      <c r="AE1890" s="326"/>
      <c r="AF1890" s="27"/>
      <c r="AG1890" s="27"/>
      <c r="AH1890" s="27"/>
      <c r="AI1890" s="313"/>
      <c r="AJ1890" s="326"/>
      <c r="AK1890" s="27"/>
      <c r="AL1890" s="27"/>
      <c r="AM1890" s="27"/>
      <c r="AN1890" s="313"/>
    </row>
    <row r="1891" spans="1:40" outlineLevel="2">
      <c r="A1891" s="882">
        <f>ROW()</f>
        <v>1891</v>
      </c>
      <c r="B1891" s="453"/>
      <c r="D1891" s="452" t="s">
        <v>28</v>
      </c>
      <c r="H1891" s="458"/>
      <c r="I1891" s="463"/>
      <c r="J1891" s="27"/>
      <c r="K1891" s="27"/>
      <c r="L1891" s="27"/>
      <c r="M1891" s="27"/>
      <c r="N1891" s="313"/>
      <c r="O1891" s="27"/>
      <c r="P1891" s="27"/>
      <c r="Q1891" s="27"/>
      <c r="R1891" s="27"/>
      <c r="S1891" s="27"/>
      <c r="T1891" s="595"/>
      <c r="U1891" s="27"/>
      <c r="V1891" s="27"/>
      <c r="W1891" s="27"/>
      <c r="X1891" s="27"/>
      <c r="Y1891" s="595"/>
      <c r="Z1891" s="27"/>
      <c r="AA1891" s="27"/>
      <c r="AB1891" s="27"/>
      <c r="AC1891" s="27"/>
      <c r="AD1891" s="27"/>
      <c r="AE1891" s="326"/>
      <c r="AF1891" s="27"/>
      <c r="AG1891" s="27"/>
      <c r="AH1891" s="27"/>
      <c r="AI1891" s="313"/>
      <c r="AJ1891" s="326"/>
      <c r="AK1891" s="27"/>
      <c r="AL1891" s="27"/>
      <c r="AM1891" s="27"/>
      <c r="AN1891" s="313"/>
    </row>
    <row r="1892" spans="1:40" outlineLevel="2">
      <c r="A1892" s="882">
        <f>ROW()</f>
        <v>1892</v>
      </c>
      <c r="B1892" s="453"/>
      <c r="D1892" s="456" t="s">
        <v>443</v>
      </c>
      <c r="E1892" s="456"/>
      <c r="F1892" s="456"/>
      <c r="G1892" s="456"/>
      <c r="H1892" s="460"/>
      <c r="I1892" s="465"/>
      <c r="J1892" s="159"/>
      <c r="K1892" s="159"/>
      <c r="L1892" s="159"/>
      <c r="M1892" s="159"/>
      <c r="N1892" s="339"/>
      <c r="O1892" s="159"/>
      <c r="P1892" s="159"/>
      <c r="Q1892" s="159"/>
      <c r="R1892" s="159"/>
      <c r="S1892" s="159"/>
      <c r="T1892" s="597"/>
      <c r="U1892" s="159"/>
      <c r="V1892" s="159"/>
      <c r="W1892" s="159"/>
      <c r="X1892" s="159"/>
      <c r="Y1892" s="629"/>
      <c r="Z1892" s="159"/>
      <c r="AA1892" s="159"/>
      <c r="AB1892" s="159"/>
      <c r="AC1892" s="159"/>
      <c r="AD1892" s="159"/>
      <c r="AE1892" s="341"/>
      <c r="AF1892" s="159"/>
      <c r="AG1892" s="159"/>
      <c r="AH1892" s="159"/>
      <c r="AI1892" s="339"/>
      <c r="AJ1892" s="341"/>
      <c r="AK1892" s="159"/>
      <c r="AL1892" s="159"/>
      <c r="AM1892" s="159"/>
      <c r="AN1892" s="339"/>
    </row>
    <row r="1893" spans="1:40" outlineLevel="2">
      <c r="A1893" s="882">
        <f>ROW()</f>
        <v>1893</v>
      </c>
      <c r="B1893" s="453"/>
      <c r="D1893" s="452" t="s">
        <v>24</v>
      </c>
      <c r="F1893" s="454"/>
      <c r="G1893" s="454"/>
      <c r="H1893" s="448"/>
      <c r="I1893" s="449"/>
      <c r="J1893" s="439"/>
      <c r="K1893" s="439"/>
      <c r="L1893" s="439"/>
      <c r="M1893" s="439"/>
      <c r="N1893" s="440"/>
      <c r="O1893" s="439"/>
      <c r="P1893" s="439"/>
      <c r="Q1893" s="439"/>
      <c r="R1893" s="439"/>
      <c r="S1893" s="439"/>
      <c r="T1893" s="443"/>
      <c r="U1893" s="439"/>
      <c r="V1893" s="439"/>
      <c r="W1893" s="439"/>
      <c r="X1893" s="439"/>
      <c r="Y1893" s="443"/>
      <c r="Z1893" s="439"/>
      <c r="AA1893" s="439"/>
      <c r="AB1893" s="439"/>
      <c r="AC1893" s="439"/>
      <c r="AD1893" s="439"/>
      <c r="AE1893" s="443"/>
      <c r="AF1893" s="439"/>
      <c r="AG1893" s="439"/>
      <c r="AH1893" s="439"/>
      <c r="AI1893" s="440"/>
      <c r="AJ1893" s="443"/>
      <c r="AK1893" s="439"/>
      <c r="AL1893" s="439"/>
      <c r="AM1893" s="439"/>
      <c r="AN1893" s="440"/>
    </row>
    <row r="1894" spans="1:40" outlineLevel="1">
      <c r="A1894" s="732" t="s">
        <v>68</v>
      </c>
      <c r="B1894" s="733"/>
      <c r="C1894" s="881"/>
      <c r="D1894" s="733"/>
      <c r="E1894" s="733"/>
      <c r="F1894" s="733"/>
      <c r="G1894" s="730"/>
      <c r="H1894" s="733"/>
      <c r="I1894" s="730"/>
      <c r="J1894" s="729"/>
      <c r="K1894" s="730"/>
      <c r="L1894" s="730"/>
      <c r="M1894" s="730"/>
      <c r="N1894" s="731"/>
      <c r="O1894" s="730"/>
      <c r="P1894" s="730"/>
      <c r="Q1894" s="730"/>
      <c r="R1894" s="730"/>
      <c r="S1894" s="730"/>
      <c r="T1894" s="729"/>
      <c r="U1894" s="730"/>
      <c r="V1894" s="730"/>
      <c r="W1894" s="730"/>
      <c r="X1894" s="730"/>
      <c r="Y1894" s="729"/>
      <c r="Z1894" s="730"/>
      <c r="AA1894" s="730"/>
      <c r="AB1894" s="730"/>
      <c r="AC1894" s="730"/>
      <c r="AD1894" s="730"/>
      <c r="AE1894" s="729"/>
      <c r="AF1894" s="730"/>
      <c r="AG1894" s="730"/>
      <c r="AH1894" s="730"/>
      <c r="AI1894" s="731"/>
      <c r="AJ1894" s="729"/>
      <c r="AK1894" s="730"/>
      <c r="AL1894" s="730"/>
      <c r="AM1894" s="730"/>
      <c r="AN1894" s="731"/>
    </row>
    <row r="1895" spans="1:40" outlineLevel="2">
      <c r="A1895" s="882">
        <f>ROW()</f>
        <v>1895</v>
      </c>
      <c r="B1895" s="453"/>
      <c r="D1895" s="452" t="s">
        <v>300</v>
      </c>
      <c r="E1895" s="438"/>
      <c r="F1895" s="438"/>
      <c r="G1895" s="438"/>
      <c r="H1895" s="439"/>
      <c r="I1895" s="439"/>
      <c r="J1895" s="443"/>
      <c r="K1895" s="439"/>
      <c r="L1895" s="439"/>
      <c r="M1895" s="439"/>
      <c r="N1895" s="440"/>
      <c r="O1895" s="439"/>
      <c r="P1895" s="439"/>
      <c r="Q1895" s="439"/>
      <c r="R1895" s="439"/>
      <c r="S1895" s="439">
        <f t="shared" ref="S1895:S1910" si="1356">(S1805+S1823+S1859)*(S1805+S1823+S1859&lt;0)</f>
        <v>0</v>
      </c>
      <c r="T1895" s="443"/>
      <c r="U1895" s="439"/>
      <c r="V1895" s="439"/>
      <c r="W1895" s="439"/>
      <c r="X1895" s="439">
        <f t="shared" ref="X1895:X1910" si="1357">(X1805+X1823+X1859)*(X1805+X1823+X1859&lt;0)</f>
        <v>0</v>
      </c>
      <c r="Y1895" s="443"/>
      <c r="Z1895" s="439"/>
      <c r="AA1895" s="439"/>
      <c r="AB1895" s="439"/>
      <c r="AC1895" s="439"/>
      <c r="AD1895" s="439"/>
      <c r="AE1895" s="443"/>
      <c r="AF1895" s="439"/>
      <c r="AG1895" s="439"/>
      <c r="AH1895" s="439"/>
      <c r="AI1895" s="440"/>
      <c r="AJ1895" s="443"/>
      <c r="AK1895" s="439"/>
      <c r="AL1895" s="439"/>
      <c r="AM1895" s="439"/>
      <c r="AN1895" s="440"/>
    </row>
    <row r="1896" spans="1:40" outlineLevel="2">
      <c r="A1896" s="882">
        <f>ROW()</f>
        <v>1896</v>
      </c>
      <c r="B1896" s="453"/>
      <c r="D1896" s="452" t="s">
        <v>301</v>
      </c>
      <c r="E1896" s="438"/>
      <c r="F1896" s="438"/>
      <c r="G1896" s="438"/>
      <c r="H1896" s="439"/>
      <c r="I1896" s="439"/>
      <c r="J1896" s="443"/>
      <c r="K1896" s="439"/>
      <c r="L1896" s="439"/>
      <c r="M1896" s="439"/>
      <c r="N1896" s="440"/>
      <c r="O1896" s="439"/>
      <c r="P1896" s="439"/>
      <c r="Q1896" s="439"/>
      <c r="R1896" s="439"/>
      <c r="S1896" s="439">
        <f t="shared" si="1356"/>
        <v>0</v>
      </c>
      <c r="T1896" s="443"/>
      <c r="U1896" s="439"/>
      <c r="V1896" s="439"/>
      <c r="W1896" s="439"/>
      <c r="X1896" s="439">
        <f t="shared" si="1357"/>
        <v>0</v>
      </c>
      <c r="Y1896" s="443"/>
      <c r="Z1896" s="439"/>
      <c r="AA1896" s="439"/>
      <c r="AB1896" s="439"/>
      <c r="AC1896" s="439"/>
      <c r="AD1896" s="439"/>
      <c r="AE1896" s="443"/>
      <c r="AF1896" s="439"/>
      <c r="AG1896" s="439"/>
      <c r="AH1896" s="439"/>
      <c r="AI1896" s="440"/>
      <c r="AJ1896" s="443"/>
      <c r="AK1896" s="439"/>
      <c r="AL1896" s="439"/>
      <c r="AM1896" s="439"/>
      <c r="AN1896" s="440"/>
    </row>
    <row r="1897" spans="1:40" outlineLevel="2">
      <c r="A1897" s="882">
        <f>ROW()</f>
        <v>1897</v>
      </c>
      <c r="B1897" s="453"/>
      <c r="D1897" s="452" t="s">
        <v>29</v>
      </c>
      <c r="E1897" s="438"/>
      <c r="F1897" s="438"/>
      <c r="G1897" s="438"/>
      <c r="H1897" s="439"/>
      <c r="I1897" s="439"/>
      <c r="J1897" s="443"/>
      <c r="K1897" s="439"/>
      <c r="L1897" s="439"/>
      <c r="M1897" s="439"/>
      <c r="N1897" s="440"/>
      <c r="O1897" s="439"/>
      <c r="P1897" s="439"/>
      <c r="Q1897" s="439"/>
      <c r="R1897" s="439"/>
      <c r="S1897" s="439">
        <f t="shared" si="1356"/>
        <v>0</v>
      </c>
      <c r="T1897" s="443"/>
      <c r="U1897" s="439"/>
      <c r="V1897" s="439"/>
      <c r="W1897" s="439"/>
      <c r="X1897" s="439">
        <f t="shared" si="1357"/>
        <v>0</v>
      </c>
      <c r="Y1897" s="443"/>
      <c r="Z1897" s="439"/>
      <c r="AA1897" s="439"/>
      <c r="AB1897" s="439"/>
      <c r="AC1897" s="439"/>
      <c r="AD1897" s="439"/>
      <c r="AE1897" s="443"/>
      <c r="AF1897" s="439"/>
      <c r="AG1897" s="439"/>
      <c r="AH1897" s="439"/>
      <c r="AI1897" s="440"/>
      <c r="AJ1897" s="443"/>
      <c r="AK1897" s="439"/>
      <c r="AL1897" s="439"/>
      <c r="AM1897" s="439"/>
      <c r="AN1897" s="440"/>
    </row>
    <row r="1898" spans="1:40" outlineLevel="2">
      <c r="A1898" s="882">
        <f>ROW()</f>
        <v>1898</v>
      </c>
      <c r="B1898" s="453"/>
      <c r="D1898" s="452" t="s">
        <v>30</v>
      </c>
      <c r="E1898" s="438"/>
      <c r="F1898" s="438"/>
      <c r="G1898" s="438"/>
      <c r="H1898" s="439"/>
      <c r="I1898" s="439"/>
      <c r="J1898" s="443"/>
      <c r="K1898" s="439"/>
      <c r="L1898" s="439"/>
      <c r="M1898" s="439"/>
      <c r="N1898" s="440"/>
      <c r="O1898" s="439"/>
      <c r="P1898" s="439"/>
      <c r="Q1898" s="439"/>
      <c r="R1898" s="439"/>
      <c r="S1898" s="439">
        <f t="shared" si="1356"/>
        <v>0</v>
      </c>
      <c r="T1898" s="443"/>
      <c r="U1898" s="439"/>
      <c r="V1898" s="439"/>
      <c r="W1898" s="439"/>
      <c r="X1898" s="439">
        <f t="shared" si="1357"/>
        <v>0</v>
      </c>
      <c r="Y1898" s="443"/>
      <c r="Z1898" s="439"/>
      <c r="AA1898" s="439"/>
      <c r="AB1898" s="439"/>
      <c r="AC1898" s="439"/>
      <c r="AD1898" s="439"/>
      <c r="AE1898" s="443"/>
      <c r="AF1898" s="439"/>
      <c r="AG1898" s="439"/>
      <c r="AH1898" s="439"/>
      <c r="AI1898" s="440"/>
      <c r="AJ1898" s="443"/>
      <c r="AK1898" s="439"/>
      <c r="AL1898" s="439"/>
      <c r="AM1898" s="439"/>
      <c r="AN1898" s="440"/>
    </row>
    <row r="1899" spans="1:40" outlineLevel="2">
      <c r="A1899" s="882">
        <f>ROW()</f>
        <v>1899</v>
      </c>
      <c r="B1899" s="453"/>
      <c r="D1899" s="452" t="s">
        <v>31</v>
      </c>
      <c r="E1899" s="438"/>
      <c r="F1899" s="438"/>
      <c r="G1899" s="438"/>
      <c r="H1899" s="439"/>
      <c r="I1899" s="439"/>
      <c r="J1899" s="443"/>
      <c r="K1899" s="439"/>
      <c r="L1899" s="439"/>
      <c r="M1899" s="439"/>
      <c r="N1899" s="440"/>
      <c r="O1899" s="439"/>
      <c r="P1899" s="439"/>
      <c r="Q1899" s="439"/>
      <c r="R1899" s="439"/>
      <c r="S1899" s="439">
        <f t="shared" si="1356"/>
        <v>0</v>
      </c>
      <c r="T1899" s="443"/>
      <c r="U1899" s="439"/>
      <c r="V1899" s="439"/>
      <c r="W1899" s="439"/>
      <c r="X1899" s="439">
        <f t="shared" si="1357"/>
        <v>0</v>
      </c>
      <c r="Y1899" s="443"/>
      <c r="Z1899" s="439"/>
      <c r="AA1899" s="439"/>
      <c r="AB1899" s="439"/>
      <c r="AC1899" s="439"/>
      <c r="AD1899" s="439"/>
      <c r="AE1899" s="443"/>
      <c r="AF1899" s="439"/>
      <c r="AG1899" s="439"/>
      <c r="AH1899" s="439"/>
      <c r="AI1899" s="440"/>
      <c r="AJ1899" s="443"/>
      <c r="AK1899" s="439"/>
      <c r="AL1899" s="439"/>
      <c r="AM1899" s="439"/>
      <c r="AN1899" s="440"/>
    </row>
    <row r="1900" spans="1:40" outlineLevel="2">
      <c r="A1900" s="882">
        <f>ROW()</f>
        <v>1900</v>
      </c>
      <c r="B1900" s="453"/>
      <c r="D1900" s="452" t="s">
        <v>32</v>
      </c>
      <c r="E1900" s="438"/>
      <c r="F1900" s="438"/>
      <c r="G1900" s="438"/>
      <c r="H1900" s="439"/>
      <c r="I1900" s="439"/>
      <c r="J1900" s="443"/>
      <c r="K1900" s="439"/>
      <c r="L1900" s="439"/>
      <c r="M1900" s="439"/>
      <c r="N1900" s="440"/>
      <c r="O1900" s="439"/>
      <c r="P1900" s="439"/>
      <c r="Q1900" s="439"/>
      <c r="R1900" s="439"/>
      <c r="S1900" s="439">
        <f t="shared" si="1356"/>
        <v>0</v>
      </c>
      <c r="T1900" s="443"/>
      <c r="U1900" s="439"/>
      <c r="V1900" s="439"/>
      <c r="W1900" s="439"/>
      <c r="X1900" s="439">
        <f t="shared" si="1357"/>
        <v>0</v>
      </c>
      <c r="Y1900" s="443"/>
      <c r="Z1900" s="439"/>
      <c r="AA1900" s="439"/>
      <c r="AB1900" s="439"/>
      <c r="AC1900" s="439"/>
      <c r="AD1900" s="439"/>
      <c r="AE1900" s="443"/>
      <c r="AF1900" s="439"/>
      <c r="AG1900" s="439"/>
      <c r="AH1900" s="439"/>
      <c r="AI1900" s="440"/>
      <c r="AJ1900" s="443"/>
      <c r="AK1900" s="439"/>
      <c r="AL1900" s="439"/>
      <c r="AM1900" s="439"/>
      <c r="AN1900" s="440"/>
    </row>
    <row r="1901" spans="1:40" outlineLevel="2">
      <c r="A1901" s="882">
        <f>ROW()</f>
        <v>1901</v>
      </c>
      <c r="B1901" s="453"/>
      <c r="D1901" s="452" t="s">
        <v>33</v>
      </c>
      <c r="E1901" s="438"/>
      <c r="F1901" s="438"/>
      <c r="G1901" s="438"/>
      <c r="H1901" s="439"/>
      <c r="I1901" s="439"/>
      <c r="J1901" s="443"/>
      <c r="K1901" s="439"/>
      <c r="L1901" s="439"/>
      <c r="M1901" s="439"/>
      <c r="N1901" s="440"/>
      <c r="O1901" s="439"/>
      <c r="P1901" s="439"/>
      <c r="Q1901" s="439"/>
      <c r="R1901" s="439"/>
      <c r="S1901" s="439">
        <f t="shared" si="1356"/>
        <v>0</v>
      </c>
      <c r="T1901" s="443"/>
      <c r="U1901" s="439"/>
      <c r="V1901" s="439"/>
      <c r="W1901" s="439"/>
      <c r="X1901" s="439">
        <f t="shared" si="1357"/>
        <v>0</v>
      </c>
      <c r="Y1901" s="443"/>
      <c r="Z1901" s="439"/>
      <c r="AA1901" s="439"/>
      <c r="AB1901" s="439"/>
      <c r="AC1901" s="439"/>
      <c r="AD1901" s="439"/>
      <c r="AE1901" s="443"/>
      <c r="AF1901" s="439"/>
      <c r="AG1901" s="439"/>
      <c r="AH1901" s="439"/>
      <c r="AI1901" s="440"/>
      <c r="AJ1901" s="443"/>
      <c r="AK1901" s="439"/>
      <c r="AL1901" s="439"/>
      <c r="AM1901" s="439"/>
      <c r="AN1901" s="440"/>
    </row>
    <row r="1902" spans="1:40" outlineLevel="2">
      <c r="A1902" s="882">
        <f>ROW()</f>
        <v>1902</v>
      </c>
      <c r="B1902" s="453"/>
      <c r="D1902" s="452" t="s">
        <v>27</v>
      </c>
      <c r="E1902" s="438"/>
      <c r="F1902" s="438"/>
      <c r="G1902" s="438"/>
      <c r="H1902" s="439"/>
      <c r="I1902" s="439"/>
      <c r="J1902" s="443"/>
      <c r="K1902" s="439"/>
      <c r="L1902" s="439"/>
      <c r="M1902" s="439"/>
      <c r="N1902" s="440"/>
      <c r="O1902" s="439"/>
      <c r="P1902" s="439"/>
      <c r="Q1902" s="439"/>
      <c r="R1902" s="439"/>
      <c r="S1902" s="439">
        <f t="shared" si="1356"/>
        <v>0</v>
      </c>
      <c r="T1902" s="443"/>
      <c r="U1902" s="439"/>
      <c r="V1902" s="439"/>
      <c r="W1902" s="439"/>
      <c r="X1902" s="439">
        <f t="shared" si="1357"/>
        <v>0</v>
      </c>
      <c r="Y1902" s="443"/>
      <c r="Z1902" s="439"/>
      <c r="AA1902" s="439"/>
      <c r="AB1902" s="439"/>
      <c r="AC1902" s="439"/>
      <c r="AD1902" s="439"/>
      <c r="AE1902" s="443"/>
      <c r="AF1902" s="439"/>
      <c r="AG1902" s="439"/>
      <c r="AH1902" s="439"/>
      <c r="AI1902" s="440"/>
      <c r="AJ1902" s="443"/>
      <c r="AK1902" s="439"/>
      <c r="AL1902" s="439"/>
      <c r="AM1902" s="439"/>
      <c r="AN1902" s="440"/>
    </row>
    <row r="1903" spans="1:40" outlineLevel="2">
      <c r="A1903" s="882">
        <f>ROW()</f>
        <v>1903</v>
      </c>
      <c r="B1903" s="453"/>
      <c r="D1903" s="452" t="s">
        <v>34</v>
      </c>
      <c r="E1903" s="438"/>
      <c r="F1903" s="438"/>
      <c r="G1903" s="438"/>
      <c r="H1903" s="439"/>
      <c r="I1903" s="439"/>
      <c r="J1903" s="443"/>
      <c r="K1903" s="439"/>
      <c r="L1903" s="439"/>
      <c r="M1903" s="439"/>
      <c r="N1903" s="440"/>
      <c r="O1903" s="439"/>
      <c r="P1903" s="439"/>
      <c r="Q1903" s="439"/>
      <c r="R1903" s="439"/>
      <c r="S1903" s="439">
        <f t="shared" si="1356"/>
        <v>0</v>
      </c>
      <c r="T1903" s="443"/>
      <c r="U1903" s="439"/>
      <c r="V1903" s="439"/>
      <c r="W1903" s="439"/>
      <c r="X1903" s="439">
        <f t="shared" si="1357"/>
        <v>0</v>
      </c>
      <c r="Y1903" s="443"/>
      <c r="Z1903" s="439"/>
      <c r="AA1903" s="439"/>
      <c r="AB1903" s="439"/>
      <c r="AC1903" s="439"/>
      <c r="AD1903" s="439"/>
      <c r="AE1903" s="443"/>
      <c r="AF1903" s="439"/>
      <c r="AG1903" s="439"/>
      <c r="AH1903" s="439"/>
      <c r="AI1903" s="440"/>
      <c r="AJ1903" s="443"/>
      <c r="AK1903" s="439"/>
      <c r="AL1903" s="439"/>
      <c r="AM1903" s="439"/>
      <c r="AN1903" s="440"/>
    </row>
    <row r="1904" spans="1:40" outlineLevel="2">
      <c r="A1904" s="882">
        <f>ROW()</f>
        <v>1904</v>
      </c>
      <c r="B1904" s="453"/>
      <c r="D1904" s="452" t="s">
        <v>35</v>
      </c>
      <c r="E1904" s="438"/>
      <c r="F1904" s="438"/>
      <c r="G1904" s="438"/>
      <c r="H1904" s="439"/>
      <c r="I1904" s="439"/>
      <c r="J1904" s="443"/>
      <c r="K1904" s="439"/>
      <c r="L1904" s="439"/>
      <c r="M1904" s="439"/>
      <c r="N1904" s="440"/>
      <c r="O1904" s="439"/>
      <c r="P1904" s="439"/>
      <c r="Q1904" s="439"/>
      <c r="R1904" s="439"/>
      <c r="S1904" s="439">
        <f t="shared" si="1356"/>
        <v>0</v>
      </c>
      <c r="T1904" s="443"/>
      <c r="U1904" s="439"/>
      <c r="V1904" s="439"/>
      <c r="W1904" s="439"/>
      <c r="X1904" s="439">
        <f t="shared" si="1357"/>
        <v>0</v>
      </c>
      <c r="Y1904" s="443"/>
      <c r="Z1904" s="439"/>
      <c r="AA1904" s="439"/>
      <c r="AB1904" s="439"/>
      <c r="AC1904" s="439"/>
      <c r="AD1904" s="439"/>
      <c r="AE1904" s="443"/>
      <c r="AF1904" s="439"/>
      <c r="AG1904" s="439"/>
      <c r="AH1904" s="439"/>
      <c r="AI1904" s="440"/>
      <c r="AJ1904" s="443"/>
      <c r="AK1904" s="439"/>
      <c r="AL1904" s="439"/>
      <c r="AM1904" s="439"/>
      <c r="AN1904" s="440"/>
    </row>
    <row r="1905" spans="1:40" outlineLevel="2">
      <c r="A1905" s="882">
        <f>ROW()</f>
        <v>1905</v>
      </c>
      <c r="B1905" s="453"/>
      <c r="D1905" s="452" t="s">
        <v>302</v>
      </c>
      <c r="E1905" s="438"/>
      <c r="F1905" s="438"/>
      <c r="G1905" s="438"/>
      <c r="H1905" s="439"/>
      <c r="I1905" s="439"/>
      <c r="J1905" s="443"/>
      <c r="K1905" s="439"/>
      <c r="L1905" s="439"/>
      <c r="M1905" s="439"/>
      <c r="N1905" s="440"/>
      <c r="O1905" s="439"/>
      <c r="P1905" s="439"/>
      <c r="Q1905" s="439"/>
      <c r="R1905" s="439"/>
      <c r="S1905" s="439">
        <f t="shared" si="1356"/>
        <v>0</v>
      </c>
      <c r="T1905" s="443"/>
      <c r="U1905" s="439"/>
      <c r="V1905" s="439"/>
      <c r="W1905" s="439"/>
      <c r="X1905" s="439">
        <f t="shared" si="1357"/>
        <v>0</v>
      </c>
      <c r="Y1905" s="443"/>
      <c r="Z1905" s="439"/>
      <c r="AA1905" s="439"/>
      <c r="AB1905" s="439"/>
      <c r="AC1905" s="439"/>
      <c r="AD1905" s="439"/>
      <c r="AE1905" s="443"/>
      <c r="AF1905" s="439"/>
      <c r="AG1905" s="439"/>
      <c r="AH1905" s="439"/>
      <c r="AI1905" s="440"/>
      <c r="AJ1905" s="443"/>
      <c r="AK1905" s="439"/>
      <c r="AL1905" s="439"/>
      <c r="AM1905" s="439"/>
      <c r="AN1905" s="440"/>
    </row>
    <row r="1906" spans="1:40" outlineLevel="2">
      <c r="A1906" s="882">
        <f>ROW()</f>
        <v>1906</v>
      </c>
      <c r="B1906" s="453"/>
      <c r="D1906" s="452" t="s">
        <v>36</v>
      </c>
      <c r="E1906" s="438"/>
      <c r="F1906" s="438"/>
      <c r="G1906" s="438"/>
      <c r="H1906" s="439"/>
      <c r="I1906" s="439"/>
      <c r="J1906" s="443"/>
      <c r="K1906" s="439"/>
      <c r="L1906" s="439"/>
      <c r="M1906" s="439"/>
      <c r="N1906" s="440"/>
      <c r="O1906" s="439"/>
      <c r="P1906" s="439"/>
      <c r="Q1906" s="439"/>
      <c r="R1906" s="439"/>
      <c r="S1906" s="439">
        <f t="shared" si="1356"/>
        <v>0</v>
      </c>
      <c r="T1906" s="443"/>
      <c r="U1906" s="439"/>
      <c r="V1906" s="439"/>
      <c r="W1906" s="439"/>
      <c r="X1906" s="439">
        <f t="shared" si="1357"/>
        <v>0</v>
      </c>
      <c r="Y1906" s="443"/>
      <c r="Z1906" s="439"/>
      <c r="AA1906" s="439"/>
      <c r="AB1906" s="439"/>
      <c r="AC1906" s="439"/>
      <c r="AD1906" s="439"/>
      <c r="AE1906" s="443"/>
      <c r="AF1906" s="439"/>
      <c r="AG1906" s="439"/>
      <c r="AH1906" s="439"/>
      <c r="AI1906" s="440"/>
      <c r="AJ1906" s="443"/>
      <c r="AK1906" s="439"/>
      <c r="AL1906" s="439"/>
      <c r="AM1906" s="439"/>
      <c r="AN1906" s="440"/>
    </row>
    <row r="1907" spans="1:40" outlineLevel="2">
      <c r="A1907" s="882">
        <f>ROW()</f>
        <v>1907</v>
      </c>
      <c r="B1907" s="453"/>
      <c r="D1907" s="452" t="s">
        <v>583</v>
      </c>
      <c r="E1907" s="438"/>
      <c r="F1907" s="438"/>
      <c r="G1907" s="438"/>
      <c r="H1907" s="439"/>
      <c r="I1907" s="439"/>
      <c r="J1907" s="443"/>
      <c r="K1907" s="439"/>
      <c r="L1907" s="439"/>
      <c r="M1907" s="439"/>
      <c r="N1907" s="440"/>
      <c r="O1907" s="439"/>
      <c r="P1907" s="439"/>
      <c r="Q1907" s="439"/>
      <c r="R1907" s="439"/>
      <c r="S1907" s="439">
        <f t="shared" si="1356"/>
        <v>0</v>
      </c>
      <c r="T1907" s="443"/>
      <c r="U1907" s="439"/>
      <c r="V1907" s="439"/>
      <c r="W1907" s="439"/>
      <c r="X1907" s="439">
        <f t="shared" si="1357"/>
        <v>0</v>
      </c>
      <c r="Y1907" s="443"/>
      <c r="Z1907" s="439"/>
      <c r="AA1907" s="439"/>
      <c r="AB1907" s="439"/>
      <c r="AC1907" s="439"/>
      <c r="AD1907" s="439"/>
      <c r="AE1907" s="443"/>
      <c r="AF1907" s="439"/>
      <c r="AG1907" s="439"/>
      <c r="AH1907" s="439"/>
      <c r="AI1907" s="440"/>
      <c r="AJ1907" s="443"/>
      <c r="AK1907" s="439"/>
      <c r="AL1907" s="439"/>
      <c r="AM1907" s="439"/>
      <c r="AN1907" s="440"/>
    </row>
    <row r="1908" spans="1:40" outlineLevel="2">
      <c r="A1908" s="882">
        <f>ROW()</f>
        <v>1908</v>
      </c>
      <c r="B1908" s="453"/>
      <c r="D1908" s="452" t="s">
        <v>81</v>
      </c>
      <c r="E1908" s="438"/>
      <c r="F1908" s="438"/>
      <c r="G1908" s="438"/>
      <c r="H1908" s="439"/>
      <c r="I1908" s="439"/>
      <c r="J1908" s="443"/>
      <c r="K1908" s="439"/>
      <c r="L1908" s="439"/>
      <c r="M1908" s="439"/>
      <c r="N1908" s="440"/>
      <c r="O1908" s="439"/>
      <c r="P1908" s="439"/>
      <c r="Q1908" s="439"/>
      <c r="R1908" s="439"/>
      <c r="S1908" s="439">
        <f t="shared" si="1356"/>
        <v>0</v>
      </c>
      <c r="T1908" s="443"/>
      <c r="U1908" s="439"/>
      <c r="V1908" s="439"/>
      <c r="W1908" s="439"/>
      <c r="X1908" s="439">
        <f t="shared" si="1357"/>
        <v>0</v>
      </c>
      <c r="Y1908" s="443"/>
      <c r="Z1908" s="439"/>
      <c r="AA1908" s="439"/>
      <c r="AB1908" s="439"/>
      <c r="AC1908" s="439"/>
      <c r="AD1908" s="439"/>
      <c r="AE1908" s="443"/>
      <c r="AF1908" s="439"/>
      <c r="AG1908" s="439"/>
      <c r="AH1908" s="439"/>
      <c r="AI1908" s="440"/>
      <c r="AJ1908" s="443"/>
      <c r="AK1908" s="439"/>
      <c r="AL1908" s="439"/>
      <c r="AM1908" s="439"/>
      <c r="AN1908" s="440"/>
    </row>
    <row r="1909" spans="1:40" outlineLevel="2">
      <c r="A1909" s="882">
        <f>ROW()</f>
        <v>1909</v>
      </c>
      <c r="B1909" s="453"/>
      <c r="D1909" s="452" t="s">
        <v>28</v>
      </c>
      <c r="E1909" s="438"/>
      <c r="F1909" s="438"/>
      <c r="G1909" s="438"/>
      <c r="H1909" s="439"/>
      <c r="I1909" s="439"/>
      <c r="J1909" s="443"/>
      <c r="K1909" s="439"/>
      <c r="L1909" s="439"/>
      <c r="M1909" s="439"/>
      <c r="N1909" s="440"/>
      <c r="O1909" s="439"/>
      <c r="P1909" s="439"/>
      <c r="Q1909" s="439"/>
      <c r="R1909" s="439"/>
      <c r="S1909" s="439">
        <f t="shared" si="1356"/>
        <v>0</v>
      </c>
      <c r="T1909" s="443"/>
      <c r="U1909" s="439"/>
      <c r="V1909" s="439"/>
      <c r="W1909" s="439"/>
      <c r="X1909" s="439">
        <f t="shared" si="1357"/>
        <v>0</v>
      </c>
      <c r="Y1909" s="443"/>
      <c r="Z1909" s="439"/>
      <c r="AA1909" s="439"/>
      <c r="AB1909" s="439"/>
      <c r="AC1909" s="439"/>
      <c r="AD1909" s="439"/>
      <c r="AE1909" s="443"/>
      <c r="AF1909" s="439"/>
      <c r="AG1909" s="439"/>
      <c r="AH1909" s="439"/>
      <c r="AI1909" s="440"/>
      <c r="AJ1909" s="443"/>
      <c r="AK1909" s="439"/>
      <c r="AL1909" s="439"/>
      <c r="AM1909" s="439"/>
      <c r="AN1909" s="440"/>
    </row>
    <row r="1910" spans="1:40" outlineLevel="2">
      <c r="A1910" s="882">
        <f>ROW()</f>
        <v>1910</v>
      </c>
      <c r="B1910" s="453"/>
      <c r="D1910" s="456" t="s">
        <v>443</v>
      </c>
      <c r="E1910" s="457"/>
      <c r="F1910" s="457"/>
      <c r="G1910" s="457"/>
      <c r="H1910" s="441"/>
      <c r="I1910" s="441"/>
      <c r="J1910" s="462"/>
      <c r="K1910" s="441"/>
      <c r="L1910" s="441"/>
      <c r="M1910" s="441"/>
      <c r="N1910" s="442"/>
      <c r="O1910" s="441"/>
      <c r="P1910" s="441"/>
      <c r="Q1910" s="441"/>
      <c r="R1910" s="441"/>
      <c r="S1910" s="441">
        <f t="shared" si="1356"/>
        <v>0</v>
      </c>
      <c r="T1910" s="462"/>
      <c r="U1910" s="441"/>
      <c r="V1910" s="441"/>
      <c r="W1910" s="441"/>
      <c r="X1910" s="441">
        <f t="shared" si="1357"/>
        <v>0</v>
      </c>
      <c r="Y1910" s="462"/>
      <c r="Z1910" s="441"/>
      <c r="AA1910" s="441"/>
      <c r="AB1910" s="441"/>
      <c r="AC1910" s="441"/>
      <c r="AD1910" s="441"/>
      <c r="AE1910" s="462"/>
      <c r="AF1910" s="441"/>
      <c r="AG1910" s="441"/>
      <c r="AH1910" s="441"/>
      <c r="AI1910" s="442"/>
      <c r="AJ1910" s="462"/>
      <c r="AK1910" s="441"/>
      <c r="AL1910" s="441"/>
      <c r="AM1910" s="441"/>
      <c r="AN1910" s="442"/>
    </row>
    <row r="1911" spans="1:40" outlineLevel="2">
      <c r="A1911" s="882">
        <f>ROW()</f>
        <v>1911</v>
      </c>
      <c r="B1911" s="453"/>
      <c r="D1911" s="452" t="s">
        <v>24</v>
      </c>
      <c r="E1911" s="438"/>
      <c r="F1911" s="438"/>
      <c r="G1911" s="438"/>
      <c r="H1911" s="439"/>
      <c r="I1911" s="439"/>
      <c r="J1911" s="443"/>
      <c r="K1911" s="439"/>
      <c r="L1911" s="439"/>
      <c r="M1911" s="439"/>
      <c r="N1911" s="440"/>
      <c r="O1911" s="439"/>
      <c r="P1911" s="439"/>
      <c r="Q1911" s="439"/>
      <c r="R1911" s="439"/>
      <c r="S1911" s="439">
        <f>SUM(S1895:S1910)</f>
        <v>0</v>
      </c>
      <c r="T1911" s="443"/>
      <c r="U1911" s="439"/>
      <c r="V1911" s="439"/>
      <c r="W1911" s="439"/>
      <c r="X1911" s="439">
        <f>SUM(X1895:X1910)</f>
        <v>0</v>
      </c>
      <c r="Y1911" s="443"/>
      <c r="Z1911" s="439"/>
      <c r="AA1911" s="439"/>
      <c r="AB1911" s="439"/>
      <c r="AC1911" s="439"/>
      <c r="AD1911" s="439"/>
      <c r="AE1911" s="443"/>
      <c r="AF1911" s="439"/>
      <c r="AG1911" s="439"/>
      <c r="AH1911" s="439"/>
      <c r="AI1911" s="440"/>
      <c r="AJ1911" s="443"/>
      <c r="AK1911" s="439"/>
      <c r="AL1911" s="439"/>
      <c r="AM1911" s="439"/>
      <c r="AN1911" s="440"/>
    </row>
    <row r="1912" spans="1:40" outlineLevel="1">
      <c r="A1912" s="732" t="s">
        <v>22</v>
      </c>
      <c r="B1912" s="733"/>
      <c r="C1912" s="881"/>
      <c r="D1912" s="733"/>
      <c r="E1912" s="733"/>
      <c r="F1912" s="733"/>
      <c r="G1912" s="730"/>
      <c r="H1912" s="733"/>
      <c r="I1912" s="730"/>
      <c r="J1912" s="729"/>
      <c r="K1912" s="730"/>
      <c r="L1912" s="730"/>
      <c r="M1912" s="730"/>
      <c r="N1912" s="731"/>
      <c r="O1912" s="730"/>
      <c r="P1912" s="730"/>
      <c r="Q1912" s="730"/>
      <c r="R1912" s="730"/>
      <c r="S1912" s="730"/>
      <c r="T1912" s="729"/>
      <c r="U1912" s="730"/>
      <c r="V1912" s="730"/>
      <c r="W1912" s="730"/>
      <c r="X1912" s="730"/>
      <c r="Y1912" s="729"/>
      <c r="Z1912" s="730"/>
      <c r="AA1912" s="730"/>
      <c r="AB1912" s="730"/>
      <c r="AC1912" s="730"/>
      <c r="AD1912" s="730"/>
      <c r="AE1912" s="729"/>
      <c r="AF1912" s="730"/>
      <c r="AG1912" s="730"/>
      <c r="AH1912" s="730"/>
      <c r="AI1912" s="731"/>
      <c r="AJ1912" s="729"/>
      <c r="AK1912" s="730"/>
      <c r="AL1912" s="730"/>
      <c r="AM1912" s="730"/>
      <c r="AN1912" s="731"/>
    </row>
    <row r="1913" spans="1:40" outlineLevel="2">
      <c r="A1913" s="882">
        <f>ROW()</f>
        <v>1913</v>
      </c>
      <c r="B1913" s="453"/>
      <c r="D1913" s="452" t="s">
        <v>300</v>
      </c>
      <c r="H1913" s="458"/>
      <c r="I1913" s="458"/>
      <c r="J1913" s="459"/>
      <c r="K1913" s="458"/>
      <c r="L1913" s="458"/>
      <c r="M1913" s="458"/>
      <c r="N1913" s="463"/>
      <c r="O1913" s="458"/>
      <c r="P1913" s="31"/>
      <c r="Q1913" s="439">
        <f t="shared" ref="Q1913:AN1913" si="1358">Q1805+Q1823+Q1841+Q1859+Q1877 + Q1895</f>
        <v>1.5187996237516901</v>
      </c>
      <c r="R1913" s="439">
        <f t="shared" si="1358"/>
        <v>1.4428596425641056</v>
      </c>
      <c r="S1913" s="27">
        <f t="shared" si="1358"/>
        <v>1.3669196613765211</v>
      </c>
      <c r="T1913" s="443">
        <f t="shared" si="1358"/>
        <v>1.3289496707827289</v>
      </c>
      <c r="U1913" s="439">
        <f t="shared" si="1358"/>
        <v>1.2530096895951444</v>
      </c>
      <c r="V1913" s="439">
        <f t="shared" si="1358"/>
        <v>1.1770697084075599</v>
      </c>
      <c r="W1913" s="439">
        <f t="shared" si="1358"/>
        <v>1.1011297272199754</v>
      </c>
      <c r="X1913" s="439">
        <f t="shared" si="1358"/>
        <v>1.0251897460323909</v>
      </c>
      <c r="Y1913" s="443">
        <f t="shared" si="1358"/>
        <v>0.98721975543859863</v>
      </c>
      <c r="Z1913" s="439">
        <f t="shared" si="1358"/>
        <v>0.91127977425101414</v>
      </c>
      <c r="AA1913" s="439">
        <f t="shared" si="1358"/>
        <v>0.83533979306342965</v>
      </c>
      <c r="AB1913" s="439">
        <f t="shared" si="1358"/>
        <v>0.75939981187584515</v>
      </c>
      <c r="AC1913" s="439">
        <f t="shared" si="1358"/>
        <v>0.68345983068826066</v>
      </c>
      <c r="AD1913" s="439">
        <f t="shared" si="1358"/>
        <v>0.60751984950067617</v>
      </c>
      <c r="AE1913" s="443">
        <f t="shared" si="1358"/>
        <v>0.53157986831309167</v>
      </c>
      <c r="AF1913" s="439">
        <f t="shared" si="1358"/>
        <v>0.45563988712550718</v>
      </c>
      <c r="AG1913" s="439">
        <f t="shared" si="1358"/>
        <v>0.37969990593792263</v>
      </c>
      <c r="AH1913" s="439">
        <f t="shared" si="1358"/>
        <v>0.30375992475033808</v>
      </c>
      <c r="AI1913" s="440">
        <f t="shared" si="1358"/>
        <v>0.22781994356275356</v>
      </c>
      <c r="AJ1913" s="443">
        <f t="shared" si="1358"/>
        <v>0.15187996237516904</v>
      </c>
      <c r="AK1913" s="439">
        <f t="shared" si="1358"/>
        <v>7.5939981187584521E-2</v>
      </c>
      <c r="AL1913" s="439">
        <f t="shared" si="1358"/>
        <v>0</v>
      </c>
      <c r="AM1913" s="439">
        <f t="shared" si="1358"/>
        <v>0</v>
      </c>
      <c r="AN1913" s="440">
        <f t="shared" si="1358"/>
        <v>0</v>
      </c>
    </row>
    <row r="1914" spans="1:40" outlineLevel="2">
      <c r="A1914" s="882">
        <f>ROW()</f>
        <v>1914</v>
      </c>
      <c r="B1914" s="453"/>
      <c r="D1914" s="452" t="s">
        <v>301</v>
      </c>
      <c r="H1914" s="458"/>
      <c r="I1914" s="458"/>
      <c r="J1914" s="459"/>
      <c r="K1914" s="458"/>
      <c r="L1914" s="458"/>
      <c r="M1914" s="458"/>
      <c r="N1914" s="463"/>
      <c r="O1914" s="458"/>
      <c r="P1914" s="31"/>
      <c r="Q1914" s="439">
        <f t="shared" ref="Q1914:AN1914" si="1359">Q1806+Q1824+Q1842+Q1860+Q1878 + Q1896</f>
        <v>0</v>
      </c>
      <c r="R1914" s="439">
        <f t="shared" si="1359"/>
        <v>0</v>
      </c>
      <c r="S1914" s="27">
        <f t="shared" si="1359"/>
        <v>0</v>
      </c>
      <c r="T1914" s="443">
        <f t="shared" si="1359"/>
        <v>0</v>
      </c>
      <c r="U1914" s="439">
        <f t="shared" si="1359"/>
        <v>0</v>
      </c>
      <c r="V1914" s="439">
        <f t="shared" si="1359"/>
        <v>0</v>
      </c>
      <c r="W1914" s="439">
        <f t="shared" si="1359"/>
        <v>0</v>
      </c>
      <c r="X1914" s="439">
        <f t="shared" si="1359"/>
        <v>0</v>
      </c>
      <c r="Y1914" s="443">
        <f t="shared" si="1359"/>
        <v>0</v>
      </c>
      <c r="Z1914" s="439">
        <f t="shared" si="1359"/>
        <v>0</v>
      </c>
      <c r="AA1914" s="439">
        <f t="shared" si="1359"/>
        <v>0</v>
      </c>
      <c r="AB1914" s="439">
        <f t="shared" si="1359"/>
        <v>0</v>
      </c>
      <c r="AC1914" s="439">
        <f t="shared" si="1359"/>
        <v>0</v>
      </c>
      <c r="AD1914" s="439">
        <f t="shared" si="1359"/>
        <v>0</v>
      </c>
      <c r="AE1914" s="443">
        <f t="shared" si="1359"/>
        <v>0</v>
      </c>
      <c r="AF1914" s="439">
        <f t="shared" si="1359"/>
        <v>0</v>
      </c>
      <c r="AG1914" s="439">
        <f t="shared" si="1359"/>
        <v>0</v>
      </c>
      <c r="AH1914" s="439">
        <f t="shared" si="1359"/>
        <v>0</v>
      </c>
      <c r="AI1914" s="440">
        <f t="shared" si="1359"/>
        <v>0</v>
      </c>
      <c r="AJ1914" s="443">
        <f t="shared" si="1359"/>
        <v>0</v>
      </c>
      <c r="AK1914" s="439">
        <f t="shared" si="1359"/>
        <v>0</v>
      </c>
      <c r="AL1914" s="439">
        <f t="shared" si="1359"/>
        <v>0</v>
      </c>
      <c r="AM1914" s="439">
        <f t="shared" si="1359"/>
        <v>0</v>
      </c>
      <c r="AN1914" s="440">
        <f t="shared" si="1359"/>
        <v>0</v>
      </c>
    </row>
    <row r="1915" spans="1:40" outlineLevel="2">
      <c r="A1915" s="882">
        <f>ROW()</f>
        <v>1915</v>
      </c>
      <c r="B1915" s="453"/>
      <c r="D1915" s="452" t="s">
        <v>29</v>
      </c>
      <c r="H1915" s="458"/>
      <c r="I1915" s="458"/>
      <c r="J1915" s="459"/>
      <c r="K1915" s="458"/>
      <c r="L1915" s="458"/>
      <c r="M1915" s="458"/>
      <c r="N1915" s="463"/>
      <c r="O1915" s="458"/>
      <c r="P1915" s="31"/>
      <c r="Q1915" s="439">
        <f t="shared" ref="Q1915:AN1915" si="1360">Q1807+Q1825+Q1843+Q1861+Q1879 + Q1897</f>
        <v>0</v>
      </c>
      <c r="R1915" s="439">
        <f t="shared" si="1360"/>
        <v>0</v>
      </c>
      <c r="S1915" s="27">
        <f t="shared" si="1360"/>
        <v>0</v>
      </c>
      <c r="T1915" s="443">
        <f t="shared" si="1360"/>
        <v>0</v>
      </c>
      <c r="U1915" s="439">
        <f t="shared" si="1360"/>
        <v>0</v>
      </c>
      <c r="V1915" s="439">
        <f t="shared" si="1360"/>
        <v>0</v>
      </c>
      <c r="W1915" s="439">
        <f t="shared" si="1360"/>
        <v>0</v>
      </c>
      <c r="X1915" s="439">
        <f t="shared" si="1360"/>
        <v>0</v>
      </c>
      <c r="Y1915" s="443">
        <f t="shared" si="1360"/>
        <v>0</v>
      </c>
      <c r="Z1915" s="439">
        <f t="shared" si="1360"/>
        <v>0</v>
      </c>
      <c r="AA1915" s="439">
        <f t="shared" si="1360"/>
        <v>0</v>
      </c>
      <c r="AB1915" s="439">
        <f t="shared" si="1360"/>
        <v>0</v>
      </c>
      <c r="AC1915" s="439">
        <f t="shared" si="1360"/>
        <v>0</v>
      </c>
      <c r="AD1915" s="439">
        <f t="shared" si="1360"/>
        <v>0</v>
      </c>
      <c r="AE1915" s="443">
        <f t="shared" si="1360"/>
        <v>0</v>
      </c>
      <c r="AF1915" s="439">
        <f t="shared" si="1360"/>
        <v>0</v>
      </c>
      <c r="AG1915" s="439">
        <f t="shared" si="1360"/>
        <v>0</v>
      </c>
      <c r="AH1915" s="439">
        <f t="shared" si="1360"/>
        <v>0</v>
      </c>
      <c r="AI1915" s="440">
        <f t="shared" si="1360"/>
        <v>0</v>
      </c>
      <c r="AJ1915" s="443">
        <f t="shared" si="1360"/>
        <v>0</v>
      </c>
      <c r="AK1915" s="439">
        <f t="shared" si="1360"/>
        <v>0</v>
      </c>
      <c r="AL1915" s="439">
        <f t="shared" si="1360"/>
        <v>0</v>
      </c>
      <c r="AM1915" s="439">
        <f t="shared" si="1360"/>
        <v>0</v>
      </c>
      <c r="AN1915" s="440">
        <f t="shared" si="1360"/>
        <v>0</v>
      </c>
    </row>
    <row r="1916" spans="1:40" outlineLevel="2">
      <c r="A1916" s="882">
        <f>ROW()</f>
        <v>1916</v>
      </c>
      <c r="B1916" s="453"/>
      <c r="D1916" s="452" t="s">
        <v>30</v>
      </c>
      <c r="H1916" s="458"/>
      <c r="I1916" s="458"/>
      <c r="J1916" s="459"/>
      <c r="K1916" s="458"/>
      <c r="L1916" s="458"/>
      <c r="M1916" s="458"/>
      <c r="N1916" s="463"/>
      <c r="O1916" s="458"/>
      <c r="P1916" s="31"/>
      <c r="Q1916" s="439">
        <f t="shared" ref="Q1916:AN1916" si="1361">Q1808+Q1826+Q1844+Q1862+Q1880 + Q1898</f>
        <v>12.43407671443026</v>
      </c>
      <c r="R1916" s="439">
        <f t="shared" si="1361"/>
        <v>11.812372878708747</v>
      </c>
      <c r="S1916" s="27">
        <f t="shared" si="1361"/>
        <v>11.190669042987233</v>
      </c>
      <c r="T1916" s="443">
        <f t="shared" si="1361"/>
        <v>10.879817125126477</v>
      </c>
      <c r="U1916" s="439">
        <f t="shared" si="1361"/>
        <v>10.258113289404964</v>
      </c>
      <c r="V1916" s="439">
        <f t="shared" si="1361"/>
        <v>9.6364094536834504</v>
      </c>
      <c r="W1916" s="439">
        <f t="shared" si="1361"/>
        <v>9.0147056179619369</v>
      </c>
      <c r="X1916" s="439">
        <f t="shared" si="1361"/>
        <v>8.3930017822404235</v>
      </c>
      <c r="Y1916" s="443">
        <f t="shared" si="1361"/>
        <v>8.0821498643796676</v>
      </c>
      <c r="Z1916" s="439">
        <f t="shared" si="1361"/>
        <v>7.4604460286581551</v>
      </c>
      <c r="AA1916" s="439">
        <f t="shared" si="1361"/>
        <v>6.8387421929366425</v>
      </c>
      <c r="AB1916" s="439">
        <f t="shared" si="1361"/>
        <v>6.2170383572151291</v>
      </c>
      <c r="AC1916" s="439">
        <f t="shared" si="1361"/>
        <v>5.5953345214936165</v>
      </c>
      <c r="AD1916" s="439">
        <f t="shared" si="1361"/>
        <v>4.973630685772104</v>
      </c>
      <c r="AE1916" s="443">
        <f t="shared" si="1361"/>
        <v>4.3519268500505905</v>
      </c>
      <c r="AF1916" s="439">
        <f t="shared" si="1361"/>
        <v>3.7302230143290775</v>
      </c>
      <c r="AG1916" s="439">
        <f t="shared" si="1361"/>
        <v>3.1085191786075645</v>
      </c>
      <c r="AH1916" s="439">
        <f t="shared" si="1361"/>
        <v>2.4868153428860515</v>
      </c>
      <c r="AI1916" s="440">
        <f t="shared" si="1361"/>
        <v>1.8651115071645386</v>
      </c>
      <c r="AJ1916" s="443">
        <f t="shared" si="1361"/>
        <v>1.2434076714430256</v>
      </c>
      <c r="AK1916" s="439">
        <f t="shared" si="1361"/>
        <v>0.62170383572151278</v>
      </c>
      <c r="AL1916" s="439">
        <f t="shared" si="1361"/>
        <v>0</v>
      </c>
      <c r="AM1916" s="439">
        <f t="shared" si="1361"/>
        <v>0</v>
      </c>
      <c r="AN1916" s="440">
        <f t="shared" si="1361"/>
        <v>0</v>
      </c>
    </row>
    <row r="1917" spans="1:40" outlineLevel="2">
      <c r="A1917" s="882">
        <f>ROW()</f>
        <v>1917</v>
      </c>
      <c r="B1917" s="453"/>
      <c r="D1917" s="452" t="s">
        <v>31</v>
      </c>
      <c r="H1917" s="458"/>
      <c r="I1917" s="458"/>
      <c r="J1917" s="459"/>
      <c r="K1917" s="458"/>
      <c r="L1917" s="458"/>
      <c r="M1917" s="458"/>
      <c r="N1917" s="463"/>
      <c r="O1917" s="458"/>
      <c r="P1917" s="31"/>
      <c r="Q1917" s="439">
        <f t="shared" ref="Q1917:AN1917" si="1362">Q1809+Q1827+Q1845+Q1863+Q1881 + Q1899</f>
        <v>0</v>
      </c>
      <c r="R1917" s="439">
        <f t="shared" si="1362"/>
        <v>0</v>
      </c>
      <c r="S1917" s="27">
        <f t="shared" si="1362"/>
        <v>0</v>
      </c>
      <c r="T1917" s="443">
        <f t="shared" si="1362"/>
        <v>0</v>
      </c>
      <c r="U1917" s="439">
        <f t="shared" si="1362"/>
        <v>0</v>
      </c>
      <c r="V1917" s="439">
        <f t="shared" si="1362"/>
        <v>0</v>
      </c>
      <c r="W1917" s="439">
        <f t="shared" si="1362"/>
        <v>0</v>
      </c>
      <c r="X1917" s="439">
        <f t="shared" si="1362"/>
        <v>0</v>
      </c>
      <c r="Y1917" s="443">
        <f t="shared" si="1362"/>
        <v>0</v>
      </c>
      <c r="Z1917" s="439">
        <f t="shared" si="1362"/>
        <v>0</v>
      </c>
      <c r="AA1917" s="439">
        <f t="shared" si="1362"/>
        <v>0</v>
      </c>
      <c r="AB1917" s="439">
        <f t="shared" si="1362"/>
        <v>0</v>
      </c>
      <c r="AC1917" s="439">
        <f t="shared" si="1362"/>
        <v>0</v>
      </c>
      <c r="AD1917" s="439">
        <f t="shared" si="1362"/>
        <v>0</v>
      </c>
      <c r="AE1917" s="443">
        <f t="shared" si="1362"/>
        <v>0</v>
      </c>
      <c r="AF1917" s="439">
        <f t="shared" si="1362"/>
        <v>0</v>
      </c>
      <c r="AG1917" s="439">
        <f t="shared" si="1362"/>
        <v>0</v>
      </c>
      <c r="AH1917" s="439">
        <f t="shared" si="1362"/>
        <v>0</v>
      </c>
      <c r="AI1917" s="440">
        <f t="shared" si="1362"/>
        <v>0</v>
      </c>
      <c r="AJ1917" s="443">
        <f t="shared" si="1362"/>
        <v>0</v>
      </c>
      <c r="AK1917" s="439">
        <f t="shared" si="1362"/>
        <v>0</v>
      </c>
      <c r="AL1917" s="439">
        <f t="shared" si="1362"/>
        <v>0</v>
      </c>
      <c r="AM1917" s="439">
        <f t="shared" si="1362"/>
        <v>0</v>
      </c>
      <c r="AN1917" s="440">
        <f t="shared" si="1362"/>
        <v>0</v>
      </c>
    </row>
    <row r="1918" spans="1:40" outlineLevel="2">
      <c r="A1918" s="882">
        <f>ROW()</f>
        <v>1918</v>
      </c>
      <c r="B1918" s="453"/>
      <c r="D1918" s="452" t="s">
        <v>32</v>
      </c>
      <c r="H1918" s="458"/>
      <c r="I1918" s="458"/>
      <c r="J1918" s="459"/>
      <c r="K1918" s="458"/>
      <c r="L1918" s="458"/>
      <c r="M1918" s="458"/>
      <c r="N1918" s="463"/>
      <c r="O1918" s="458"/>
      <c r="P1918" s="31"/>
      <c r="Q1918" s="439">
        <f t="shared" ref="Q1918:AN1918" si="1363">Q1810+Q1828+Q1846+Q1864+Q1882 + Q1900</f>
        <v>0.61706667606551191</v>
      </c>
      <c r="R1918" s="439">
        <f t="shared" si="1363"/>
        <v>0.60164000916387406</v>
      </c>
      <c r="S1918" s="27">
        <f t="shared" si="1363"/>
        <v>0.58621334226223631</v>
      </c>
      <c r="T1918" s="443">
        <f t="shared" si="1363"/>
        <v>0.57850000881141739</v>
      </c>
      <c r="U1918" s="439">
        <f t="shared" si="1363"/>
        <v>0.56307334190977953</v>
      </c>
      <c r="V1918" s="439">
        <f t="shared" si="1363"/>
        <v>0.54764667500814179</v>
      </c>
      <c r="W1918" s="439">
        <f t="shared" si="1363"/>
        <v>0.53222000810650405</v>
      </c>
      <c r="X1918" s="439">
        <f t="shared" si="1363"/>
        <v>0.5167933412048662</v>
      </c>
      <c r="Y1918" s="443">
        <f t="shared" si="1363"/>
        <v>0.50908000775404727</v>
      </c>
      <c r="Z1918" s="439">
        <f t="shared" si="1363"/>
        <v>0.49365334085240947</v>
      </c>
      <c r="AA1918" s="439">
        <f t="shared" si="1363"/>
        <v>0.47822667395077167</v>
      </c>
      <c r="AB1918" s="439">
        <f t="shared" si="1363"/>
        <v>0.46280000704913388</v>
      </c>
      <c r="AC1918" s="439">
        <f t="shared" si="1363"/>
        <v>0.44737334014749608</v>
      </c>
      <c r="AD1918" s="439">
        <f t="shared" si="1363"/>
        <v>0.43194667324585828</v>
      </c>
      <c r="AE1918" s="443">
        <f t="shared" si="1363"/>
        <v>0.41652000634422048</v>
      </c>
      <c r="AF1918" s="439">
        <f t="shared" si="1363"/>
        <v>0.40109333944258269</v>
      </c>
      <c r="AG1918" s="439">
        <f t="shared" si="1363"/>
        <v>0.38566667254094489</v>
      </c>
      <c r="AH1918" s="439">
        <f t="shared" si="1363"/>
        <v>0.37024000563930709</v>
      </c>
      <c r="AI1918" s="440">
        <f t="shared" si="1363"/>
        <v>0.35481333873766929</v>
      </c>
      <c r="AJ1918" s="443">
        <f t="shared" si="1363"/>
        <v>0.33938667183603149</v>
      </c>
      <c r="AK1918" s="439">
        <f t="shared" si="1363"/>
        <v>0.3239600049343937</v>
      </c>
      <c r="AL1918" s="439">
        <f t="shared" si="1363"/>
        <v>0.3085333380327559</v>
      </c>
      <c r="AM1918" s="439">
        <f t="shared" si="1363"/>
        <v>0.2931066711311181</v>
      </c>
      <c r="AN1918" s="440">
        <f t="shared" si="1363"/>
        <v>0.2776800042294803</v>
      </c>
    </row>
    <row r="1919" spans="1:40" outlineLevel="2">
      <c r="A1919" s="882">
        <f>ROW()</f>
        <v>1919</v>
      </c>
      <c r="B1919" s="453"/>
      <c r="D1919" s="452" t="s">
        <v>33</v>
      </c>
      <c r="H1919" s="458"/>
      <c r="I1919" s="458"/>
      <c r="J1919" s="459"/>
      <c r="K1919" s="458"/>
      <c r="L1919" s="458"/>
      <c r="M1919" s="458"/>
      <c r="N1919" s="463"/>
      <c r="O1919" s="458"/>
      <c r="P1919" s="31"/>
      <c r="Q1919" s="439">
        <f t="shared" ref="Q1919:AN1919" si="1364">Q1811+Q1829+Q1847+Q1865+Q1883 + Q1901</f>
        <v>0</v>
      </c>
      <c r="R1919" s="439">
        <f t="shared" si="1364"/>
        <v>0</v>
      </c>
      <c r="S1919" s="27">
        <f t="shared" si="1364"/>
        <v>0</v>
      </c>
      <c r="T1919" s="443">
        <f t="shared" si="1364"/>
        <v>0</v>
      </c>
      <c r="U1919" s="439">
        <f t="shared" si="1364"/>
        <v>0</v>
      </c>
      <c r="V1919" s="439">
        <f t="shared" si="1364"/>
        <v>0</v>
      </c>
      <c r="W1919" s="439">
        <f t="shared" si="1364"/>
        <v>0</v>
      </c>
      <c r="X1919" s="439">
        <f t="shared" si="1364"/>
        <v>0</v>
      </c>
      <c r="Y1919" s="443">
        <f t="shared" si="1364"/>
        <v>0</v>
      </c>
      <c r="Z1919" s="439">
        <f t="shared" si="1364"/>
        <v>0</v>
      </c>
      <c r="AA1919" s="439">
        <f t="shared" si="1364"/>
        <v>0</v>
      </c>
      <c r="AB1919" s="439">
        <f t="shared" si="1364"/>
        <v>0</v>
      </c>
      <c r="AC1919" s="439">
        <f t="shared" si="1364"/>
        <v>0</v>
      </c>
      <c r="AD1919" s="439">
        <f t="shared" si="1364"/>
        <v>0</v>
      </c>
      <c r="AE1919" s="443">
        <f t="shared" si="1364"/>
        <v>0</v>
      </c>
      <c r="AF1919" s="439">
        <f t="shared" si="1364"/>
        <v>0</v>
      </c>
      <c r="AG1919" s="439">
        <f t="shared" si="1364"/>
        <v>0</v>
      </c>
      <c r="AH1919" s="439">
        <f t="shared" si="1364"/>
        <v>0</v>
      </c>
      <c r="AI1919" s="440">
        <f t="shared" si="1364"/>
        <v>0</v>
      </c>
      <c r="AJ1919" s="443">
        <f t="shared" si="1364"/>
        <v>0</v>
      </c>
      <c r="AK1919" s="439">
        <f t="shared" si="1364"/>
        <v>0</v>
      </c>
      <c r="AL1919" s="439">
        <f t="shared" si="1364"/>
        <v>0</v>
      </c>
      <c r="AM1919" s="439">
        <f t="shared" si="1364"/>
        <v>0</v>
      </c>
      <c r="AN1919" s="440">
        <f t="shared" si="1364"/>
        <v>0</v>
      </c>
    </row>
    <row r="1920" spans="1:40" outlineLevel="2">
      <c r="A1920" s="882">
        <f>ROW()</f>
        <v>1920</v>
      </c>
      <c r="B1920" s="453"/>
      <c r="D1920" s="452" t="s">
        <v>27</v>
      </c>
      <c r="H1920" s="458"/>
      <c r="I1920" s="458"/>
      <c r="J1920" s="459"/>
      <c r="K1920" s="458"/>
      <c r="L1920" s="458"/>
      <c r="M1920" s="458"/>
      <c r="N1920" s="463"/>
      <c r="O1920" s="458"/>
      <c r="P1920" s="31"/>
      <c r="Q1920" s="439">
        <f t="shared" ref="Q1920:AN1920" si="1365">Q1812+Q1830+Q1848+Q1866+Q1884 + Q1902</f>
        <v>3.9453480900000004E-2</v>
      </c>
      <c r="R1920" s="439">
        <f t="shared" si="1365"/>
        <v>3.8467143877500005E-2</v>
      </c>
      <c r="S1920" s="27">
        <f t="shared" si="1365"/>
        <v>3.7480806855000007E-2</v>
      </c>
      <c r="T1920" s="443">
        <f t="shared" si="1365"/>
        <v>3.6987638343750004E-2</v>
      </c>
      <c r="U1920" s="439">
        <f t="shared" si="1365"/>
        <v>3.6001301321250005E-2</v>
      </c>
      <c r="V1920" s="439">
        <f t="shared" si="1365"/>
        <v>3.5014964298750006E-2</v>
      </c>
      <c r="W1920" s="439">
        <f t="shared" si="1365"/>
        <v>3.4028627276250008E-2</v>
      </c>
      <c r="X1920" s="439">
        <f t="shared" si="1365"/>
        <v>3.3042290253750009E-2</v>
      </c>
      <c r="Y1920" s="443">
        <f t="shared" si="1365"/>
        <v>3.2549121742500006E-2</v>
      </c>
      <c r="Z1920" s="439">
        <f t="shared" si="1365"/>
        <v>3.1562784720000008E-2</v>
      </c>
      <c r="AA1920" s="439">
        <f t="shared" si="1365"/>
        <v>3.0576447697500009E-2</v>
      </c>
      <c r="AB1920" s="439">
        <f t="shared" si="1365"/>
        <v>2.959011067500001E-2</v>
      </c>
      <c r="AC1920" s="439">
        <f t="shared" si="1365"/>
        <v>2.8603773652500011E-2</v>
      </c>
      <c r="AD1920" s="439">
        <f t="shared" si="1365"/>
        <v>2.7617436630000013E-2</v>
      </c>
      <c r="AE1920" s="443">
        <f t="shared" si="1365"/>
        <v>2.6631099607500014E-2</v>
      </c>
      <c r="AF1920" s="439">
        <f t="shared" si="1365"/>
        <v>2.5644762585000015E-2</v>
      </c>
      <c r="AG1920" s="439">
        <f t="shared" si="1365"/>
        <v>2.4658425562500013E-2</v>
      </c>
      <c r="AH1920" s="439">
        <f t="shared" si="1365"/>
        <v>2.3672088540000011E-2</v>
      </c>
      <c r="AI1920" s="440">
        <f t="shared" si="1365"/>
        <v>2.2685751517500012E-2</v>
      </c>
      <c r="AJ1920" s="443">
        <f t="shared" si="1365"/>
        <v>2.1699414495000013E-2</v>
      </c>
      <c r="AK1920" s="439">
        <f t="shared" si="1365"/>
        <v>2.0713077472500011E-2</v>
      </c>
      <c r="AL1920" s="439">
        <f t="shared" si="1365"/>
        <v>1.9726740450000009E-2</v>
      </c>
      <c r="AM1920" s="439">
        <f t="shared" si="1365"/>
        <v>1.874040342750001E-2</v>
      </c>
      <c r="AN1920" s="440">
        <f t="shared" si="1365"/>
        <v>1.7754066405000012E-2</v>
      </c>
    </row>
    <row r="1921" spans="1:40" outlineLevel="2">
      <c r="A1921" s="882">
        <f>ROW()</f>
        <v>1921</v>
      </c>
      <c r="B1921" s="453"/>
      <c r="D1921" s="452" t="s">
        <v>34</v>
      </c>
      <c r="H1921" s="458"/>
      <c r="I1921" s="458"/>
      <c r="J1921" s="459"/>
      <c r="K1921" s="458"/>
      <c r="L1921" s="458"/>
      <c r="M1921" s="458"/>
      <c r="N1921" s="463"/>
      <c r="O1921" s="458"/>
      <c r="P1921" s="31"/>
      <c r="Q1921" s="439">
        <f t="shared" ref="Q1921:AN1921" si="1366">Q1813+Q1831+Q1849+Q1867+Q1885 + Q1903</f>
        <v>18.3162034282437</v>
      </c>
      <c r="R1921" s="439">
        <f t="shared" si="1366"/>
        <v>17.583555291113953</v>
      </c>
      <c r="S1921" s="27">
        <f t="shared" si="1366"/>
        <v>16.850907153984206</v>
      </c>
      <c r="T1921" s="443">
        <f t="shared" si="1366"/>
        <v>16.484583085419331</v>
      </c>
      <c r="U1921" s="439">
        <f t="shared" si="1366"/>
        <v>15.751934948289582</v>
      </c>
      <c r="V1921" s="439">
        <f t="shared" si="1366"/>
        <v>15.019286811159834</v>
      </c>
      <c r="W1921" s="439">
        <f t="shared" si="1366"/>
        <v>14.286638674030085</v>
      </c>
      <c r="X1921" s="439">
        <f t="shared" si="1366"/>
        <v>13.553990536900336</v>
      </c>
      <c r="Y1921" s="443">
        <f t="shared" si="1366"/>
        <v>13.187666468335463</v>
      </c>
      <c r="Z1921" s="439">
        <f t="shared" si="1366"/>
        <v>12.455018331205714</v>
      </c>
      <c r="AA1921" s="439">
        <f t="shared" si="1366"/>
        <v>11.722370194075966</v>
      </c>
      <c r="AB1921" s="439">
        <f t="shared" si="1366"/>
        <v>10.989722056946217</v>
      </c>
      <c r="AC1921" s="439">
        <f t="shared" si="1366"/>
        <v>10.257073919816468</v>
      </c>
      <c r="AD1921" s="439">
        <f t="shared" si="1366"/>
        <v>9.5244257826867198</v>
      </c>
      <c r="AE1921" s="443">
        <f t="shared" si="1366"/>
        <v>8.7917776455569729</v>
      </c>
      <c r="AF1921" s="439">
        <f t="shared" si="1366"/>
        <v>8.0591295084272261</v>
      </c>
      <c r="AG1921" s="439">
        <f t="shared" si="1366"/>
        <v>7.3264813712974783</v>
      </c>
      <c r="AH1921" s="439">
        <f t="shared" si="1366"/>
        <v>6.5938332341677306</v>
      </c>
      <c r="AI1921" s="440">
        <f t="shared" si="1366"/>
        <v>5.8611850970379828</v>
      </c>
      <c r="AJ1921" s="443">
        <f t="shared" si="1366"/>
        <v>5.1285369599082351</v>
      </c>
      <c r="AK1921" s="439">
        <f t="shared" si="1366"/>
        <v>4.3958888227784874</v>
      </c>
      <c r="AL1921" s="439">
        <f t="shared" si="1366"/>
        <v>3.6632406856487396</v>
      </c>
      <c r="AM1921" s="439">
        <f t="shared" si="1366"/>
        <v>2.9305925485189919</v>
      </c>
      <c r="AN1921" s="440">
        <f t="shared" si="1366"/>
        <v>2.1979444113892441</v>
      </c>
    </row>
    <row r="1922" spans="1:40" outlineLevel="2">
      <c r="A1922" s="882">
        <f>ROW()</f>
        <v>1922</v>
      </c>
      <c r="B1922" s="453"/>
      <c r="D1922" s="452" t="s">
        <v>35</v>
      </c>
      <c r="H1922" s="458"/>
      <c r="I1922" s="458"/>
      <c r="J1922" s="459"/>
      <c r="K1922" s="458"/>
      <c r="L1922" s="458"/>
      <c r="M1922" s="458"/>
      <c r="N1922" s="463"/>
      <c r="O1922" s="458"/>
      <c r="P1922" s="31"/>
      <c r="Q1922" s="439">
        <f t="shared" ref="Q1922:AN1922" si="1367">Q1814+Q1832+Q1850+Q1868+Q1886 + Q1904</f>
        <v>0</v>
      </c>
      <c r="R1922" s="439">
        <f t="shared" si="1367"/>
        <v>0</v>
      </c>
      <c r="S1922" s="27">
        <f t="shared" si="1367"/>
        <v>0</v>
      </c>
      <c r="T1922" s="443">
        <f t="shared" si="1367"/>
        <v>0</v>
      </c>
      <c r="U1922" s="439">
        <f t="shared" si="1367"/>
        <v>0</v>
      </c>
      <c r="V1922" s="439">
        <f t="shared" si="1367"/>
        <v>0</v>
      </c>
      <c r="W1922" s="439">
        <f t="shared" si="1367"/>
        <v>0</v>
      </c>
      <c r="X1922" s="439">
        <f t="shared" si="1367"/>
        <v>0</v>
      </c>
      <c r="Y1922" s="443">
        <f t="shared" si="1367"/>
        <v>0</v>
      </c>
      <c r="Z1922" s="439">
        <f t="shared" si="1367"/>
        <v>0</v>
      </c>
      <c r="AA1922" s="439">
        <f t="shared" si="1367"/>
        <v>0</v>
      </c>
      <c r="AB1922" s="439">
        <f t="shared" si="1367"/>
        <v>0</v>
      </c>
      <c r="AC1922" s="439">
        <f t="shared" si="1367"/>
        <v>0</v>
      </c>
      <c r="AD1922" s="439">
        <f t="shared" si="1367"/>
        <v>0</v>
      </c>
      <c r="AE1922" s="443">
        <f t="shared" si="1367"/>
        <v>0</v>
      </c>
      <c r="AF1922" s="439">
        <f t="shared" si="1367"/>
        <v>0</v>
      </c>
      <c r="AG1922" s="439">
        <f t="shared" si="1367"/>
        <v>0</v>
      </c>
      <c r="AH1922" s="439">
        <f t="shared" si="1367"/>
        <v>0</v>
      </c>
      <c r="AI1922" s="440">
        <f t="shared" si="1367"/>
        <v>0</v>
      </c>
      <c r="AJ1922" s="443">
        <f t="shared" si="1367"/>
        <v>0</v>
      </c>
      <c r="AK1922" s="439">
        <f t="shared" si="1367"/>
        <v>0</v>
      </c>
      <c r="AL1922" s="439">
        <f t="shared" si="1367"/>
        <v>0</v>
      </c>
      <c r="AM1922" s="439">
        <f t="shared" si="1367"/>
        <v>0</v>
      </c>
      <c r="AN1922" s="440">
        <f t="shared" si="1367"/>
        <v>0</v>
      </c>
    </row>
    <row r="1923" spans="1:40" outlineLevel="2">
      <c r="A1923" s="882">
        <f>ROW()</f>
        <v>1923</v>
      </c>
      <c r="B1923" s="453"/>
      <c r="D1923" s="452" t="s">
        <v>302</v>
      </c>
      <c r="H1923" s="458"/>
      <c r="I1923" s="458"/>
      <c r="J1923" s="459"/>
      <c r="K1923" s="458"/>
      <c r="L1923" s="458"/>
      <c r="M1923" s="458"/>
      <c r="N1923" s="463"/>
      <c r="O1923" s="458"/>
      <c r="P1923" s="31"/>
      <c r="Q1923" s="439">
        <f t="shared" ref="Q1923:AN1923" si="1368">Q1815+Q1833+Q1851+Q1869+Q1887 + Q1905</f>
        <v>0</v>
      </c>
      <c r="R1923" s="439">
        <f t="shared" si="1368"/>
        <v>0</v>
      </c>
      <c r="S1923" s="27">
        <f t="shared" si="1368"/>
        <v>0</v>
      </c>
      <c r="T1923" s="443">
        <f t="shared" si="1368"/>
        <v>0</v>
      </c>
      <c r="U1923" s="439">
        <f t="shared" si="1368"/>
        <v>0</v>
      </c>
      <c r="V1923" s="439">
        <f t="shared" si="1368"/>
        <v>0</v>
      </c>
      <c r="W1923" s="439">
        <f t="shared" si="1368"/>
        <v>0</v>
      </c>
      <c r="X1923" s="439">
        <f t="shared" si="1368"/>
        <v>0</v>
      </c>
      <c r="Y1923" s="443">
        <f t="shared" si="1368"/>
        <v>0</v>
      </c>
      <c r="Z1923" s="439">
        <f t="shared" si="1368"/>
        <v>0</v>
      </c>
      <c r="AA1923" s="439">
        <f t="shared" si="1368"/>
        <v>0</v>
      </c>
      <c r="AB1923" s="439">
        <f t="shared" si="1368"/>
        <v>0</v>
      </c>
      <c r="AC1923" s="439">
        <f t="shared" si="1368"/>
        <v>0</v>
      </c>
      <c r="AD1923" s="439">
        <f t="shared" si="1368"/>
        <v>0</v>
      </c>
      <c r="AE1923" s="443">
        <f t="shared" si="1368"/>
        <v>0</v>
      </c>
      <c r="AF1923" s="439">
        <f t="shared" si="1368"/>
        <v>0</v>
      </c>
      <c r="AG1923" s="439">
        <f t="shared" si="1368"/>
        <v>0</v>
      </c>
      <c r="AH1923" s="439">
        <f t="shared" si="1368"/>
        <v>0</v>
      </c>
      <c r="AI1923" s="440">
        <f t="shared" si="1368"/>
        <v>0</v>
      </c>
      <c r="AJ1923" s="443">
        <f t="shared" si="1368"/>
        <v>0</v>
      </c>
      <c r="AK1923" s="439">
        <f t="shared" si="1368"/>
        <v>0</v>
      </c>
      <c r="AL1923" s="439">
        <f t="shared" si="1368"/>
        <v>0</v>
      </c>
      <c r="AM1923" s="439">
        <f t="shared" si="1368"/>
        <v>0</v>
      </c>
      <c r="AN1923" s="440">
        <f t="shared" si="1368"/>
        <v>0</v>
      </c>
    </row>
    <row r="1924" spans="1:40" outlineLevel="2">
      <c r="A1924" s="882">
        <f>ROW()</f>
        <v>1924</v>
      </c>
      <c r="B1924" s="453"/>
      <c r="D1924" s="452" t="s">
        <v>36</v>
      </c>
      <c r="H1924" s="458"/>
      <c r="I1924" s="458"/>
      <c r="J1924" s="459"/>
      <c r="K1924" s="458"/>
      <c r="L1924" s="458"/>
      <c r="M1924" s="458"/>
      <c r="N1924" s="463"/>
      <c r="O1924" s="458"/>
      <c r="P1924" s="31"/>
      <c r="Q1924" s="439">
        <f t="shared" ref="Q1924:AN1924" si="1369">Q1816+Q1834+Q1852+Q1870+Q1888 + Q1906</f>
        <v>0</v>
      </c>
      <c r="R1924" s="439">
        <f t="shared" si="1369"/>
        <v>0</v>
      </c>
      <c r="S1924" s="27">
        <f t="shared" si="1369"/>
        <v>0</v>
      </c>
      <c r="T1924" s="443">
        <f t="shared" si="1369"/>
        <v>0</v>
      </c>
      <c r="U1924" s="439">
        <f t="shared" si="1369"/>
        <v>0</v>
      </c>
      <c r="V1924" s="439">
        <f t="shared" si="1369"/>
        <v>0</v>
      </c>
      <c r="W1924" s="439">
        <f t="shared" si="1369"/>
        <v>0</v>
      </c>
      <c r="X1924" s="439">
        <f t="shared" si="1369"/>
        <v>0</v>
      </c>
      <c r="Y1924" s="443">
        <f t="shared" si="1369"/>
        <v>0</v>
      </c>
      <c r="Z1924" s="439">
        <f t="shared" si="1369"/>
        <v>0</v>
      </c>
      <c r="AA1924" s="439">
        <f t="shared" si="1369"/>
        <v>0</v>
      </c>
      <c r="AB1924" s="439">
        <f t="shared" si="1369"/>
        <v>0</v>
      </c>
      <c r="AC1924" s="439">
        <f t="shared" si="1369"/>
        <v>0</v>
      </c>
      <c r="AD1924" s="439">
        <f t="shared" si="1369"/>
        <v>0</v>
      </c>
      <c r="AE1924" s="443">
        <f t="shared" si="1369"/>
        <v>0</v>
      </c>
      <c r="AF1924" s="439">
        <f t="shared" si="1369"/>
        <v>0</v>
      </c>
      <c r="AG1924" s="439">
        <f t="shared" si="1369"/>
        <v>0</v>
      </c>
      <c r="AH1924" s="439">
        <f t="shared" si="1369"/>
        <v>0</v>
      </c>
      <c r="AI1924" s="440">
        <f t="shared" si="1369"/>
        <v>0</v>
      </c>
      <c r="AJ1924" s="443">
        <f t="shared" si="1369"/>
        <v>0</v>
      </c>
      <c r="AK1924" s="439">
        <f t="shared" si="1369"/>
        <v>0</v>
      </c>
      <c r="AL1924" s="439">
        <f t="shared" si="1369"/>
        <v>0</v>
      </c>
      <c r="AM1924" s="439">
        <f t="shared" si="1369"/>
        <v>0</v>
      </c>
      <c r="AN1924" s="440">
        <f t="shared" si="1369"/>
        <v>0</v>
      </c>
    </row>
    <row r="1925" spans="1:40" outlineLevel="2">
      <c r="A1925" s="882">
        <f>ROW()</f>
        <v>1925</v>
      </c>
      <c r="B1925" s="453"/>
      <c r="D1925" s="452" t="s">
        <v>583</v>
      </c>
      <c r="H1925" s="458"/>
      <c r="I1925" s="458"/>
      <c r="J1925" s="459"/>
      <c r="K1925" s="458"/>
      <c r="L1925" s="458"/>
      <c r="M1925" s="458"/>
      <c r="N1925" s="463"/>
      <c r="O1925" s="458"/>
      <c r="P1925" s="31"/>
      <c r="Q1925" s="439">
        <f t="shared" ref="Q1925:AN1925" si="1370">Q1817+Q1835+Q1853+Q1871+Q1889 + Q1907</f>
        <v>0</v>
      </c>
      <c r="R1925" s="439">
        <f t="shared" si="1370"/>
        <v>0</v>
      </c>
      <c r="S1925" s="27">
        <f t="shared" si="1370"/>
        <v>0</v>
      </c>
      <c r="T1925" s="443">
        <f t="shared" si="1370"/>
        <v>0</v>
      </c>
      <c r="U1925" s="439">
        <f t="shared" si="1370"/>
        <v>0</v>
      </c>
      <c r="V1925" s="439">
        <f t="shared" si="1370"/>
        <v>0</v>
      </c>
      <c r="W1925" s="439">
        <f t="shared" si="1370"/>
        <v>0</v>
      </c>
      <c r="X1925" s="439">
        <f t="shared" si="1370"/>
        <v>0</v>
      </c>
      <c r="Y1925" s="443">
        <f t="shared" si="1370"/>
        <v>0</v>
      </c>
      <c r="Z1925" s="439">
        <f t="shared" si="1370"/>
        <v>0</v>
      </c>
      <c r="AA1925" s="439">
        <f t="shared" si="1370"/>
        <v>0</v>
      </c>
      <c r="AB1925" s="439">
        <f t="shared" si="1370"/>
        <v>0</v>
      </c>
      <c r="AC1925" s="439">
        <f t="shared" si="1370"/>
        <v>0</v>
      </c>
      <c r="AD1925" s="439">
        <f t="shared" si="1370"/>
        <v>0</v>
      </c>
      <c r="AE1925" s="443">
        <f t="shared" si="1370"/>
        <v>0</v>
      </c>
      <c r="AF1925" s="439">
        <f t="shared" si="1370"/>
        <v>0</v>
      </c>
      <c r="AG1925" s="439">
        <f t="shared" si="1370"/>
        <v>0</v>
      </c>
      <c r="AH1925" s="439">
        <f t="shared" si="1370"/>
        <v>0</v>
      </c>
      <c r="AI1925" s="440">
        <f t="shared" si="1370"/>
        <v>0</v>
      </c>
      <c r="AJ1925" s="443">
        <f t="shared" si="1370"/>
        <v>0</v>
      </c>
      <c r="AK1925" s="439">
        <f t="shared" si="1370"/>
        <v>0</v>
      </c>
      <c r="AL1925" s="439">
        <f t="shared" si="1370"/>
        <v>0</v>
      </c>
      <c r="AM1925" s="439">
        <f t="shared" si="1370"/>
        <v>0</v>
      </c>
      <c r="AN1925" s="440">
        <f t="shared" si="1370"/>
        <v>0</v>
      </c>
    </row>
    <row r="1926" spans="1:40" outlineLevel="2">
      <c r="A1926" s="882">
        <f>ROW()</f>
        <v>1926</v>
      </c>
      <c r="B1926" s="453"/>
      <c r="D1926" s="452" t="s">
        <v>81</v>
      </c>
      <c r="H1926" s="458"/>
      <c r="I1926" s="458"/>
      <c r="J1926" s="459"/>
      <c r="K1926" s="458"/>
      <c r="L1926" s="458"/>
      <c r="M1926" s="458"/>
      <c r="N1926" s="463"/>
      <c r="O1926" s="458"/>
      <c r="P1926" s="31"/>
      <c r="Q1926" s="439">
        <f t="shared" ref="Q1926:AN1926" si="1371">Q1818+Q1836+Q1854+Q1872+Q1890 + Q1908</f>
        <v>0</v>
      </c>
      <c r="R1926" s="439">
        <f t="shared" si="1371"/>
        <v>0</v>
      </c>
      <c r="S1926" s="27">
        <f t="shared" si="1371"/>
        <v>0</v>
      </c>
      <c r="T1926" s="443">
        <f t="shared" si="1371"/>
        <v>0</v>
      </c>
      <c r="U1926" s="439">
        <f t="shared" si="1371"/>
        <v>0</v>
      </c>
      <c r="V1926" s="439">
        <f t="shared" si="1371"/>
        <v>0</v>
      </c>
      <c r="W1926" s="439">
        <f t="shared" si="1371"/>
        <v>0</v>
      </c>
      <c r="X1926" s="439">
        <f t="shared" si="1371"/>
        <v>0</v>
      </c>
      <c r="Y1926" s="443">
        <f t="shared" si="1371"/>
        <v>0</v>
      </c>
      <c r="Z1926" s="439">
        <f t="shared" si="1371"/>
        <v>0</v>
      </c>
      <c r="AA1926" s="439">
        <f t="shared" si="1371"/>
        <v>0</v>
      </c>
      <c r="AB1926" s="439">
        <f t="shared" si="1371"/>
        <v>0</v>
      </c>
      <c r="AC1926" s="439">
        <f t="shared" si="1371"/>
        <v>0</v>
      </c>
      <c r="AD1926" s="439">
        <f t="shared" si="1371"/>
        <v>0</v>
      </c>
      <c r="AE1926" s="443">
        <f t="shared" si="1371"/>
        <v>0</v>
      </c>
      <c r="AF1926" s="439">
        <f t="shared" si="1371"/>
        <v>0</v>
      </c>
      <c r="AG1926" s="439">
        <f t="shared" si="1371"/>
        <v>0</v>
      </c>
      <c r="AH1926" s="439">
        <f t="shared" si="1371"/>
        <v>0</v>
      </c>
      <c r="AI1926" s="440">
        <f t="shared" si="1371"/>
        <v>0</v>
      </c>
      <c r="AJ1926" s="443">
        <f t="shared" si="1371"/>
        <v>0</v>
      </c>
      <c r="AK1926" s="439">
        <f t="shared" si="1371"/>
        <v>0</v>
      </c>
      <c r="AL1926" s="439">
        <f t="shared" si="1371"/>
        <v>0</v>
      </c>
      <c r="AM1926" s="439">
        <f t="shared" si="1371"/>
        <v>0</v>
      </c>
      <c r="AN1926" s="440">
        <f t="shared" si="1371"/>
        <v>0</v>
      </c>
    </row>
    <row r="1927" spans="1:40" outlineLevel="2">
      <c r="A1927" s="882">
        <f>ROW()</f>
        <v>1927</v>
      </c>
      <c r="B1927" s="453"/>
      <c r="D1927" s="452" t="s">
        <v>28</v>
      </c>
      <c r="H1927" s="458"/>
      <c r="I1927" s="458"/>
      <c r="J1927" s="459"/>
      <c r="K1927" s="458"/>
      <c r="L1927" s="458"/>
      <c r="M1927" s="458"/>
      <c r="N1927" s="463"/>
      <c r="O1927" s="458"/>
      <c r="P1927" s="31"/>
      <c r="Q1927" s="439">
        <f t="shared" ref="Q1927:AN1927" si="1372">Q1819+Q1837+Q1855+Q1873+Q1891 + Q1909</f>
        <v>0</v>
      </c>
      <c r="R1927" s="439">
        <f t="shared" si="1372"/>
        <v>0</v>
      </c>
      <c r="S1927" s="27">
        <f t="shared" si="1372"/>
        <v>0</v>
      </c>
      <c r="T1927" s="443">
        <f t="shared" si="1372"/>
        <v>0</v>
      </c>
      <c r="U1927" s="439">
        <f t="shared" si="1372"/>
        <v>0</v>
      </c>
      <c r="V1927" s="439">
        <f t="shared" si="1372"/>
        <v>0</v>
      </c>
      <c r="W1927" s="439">
        <f t="shared" si="1372"/>
        <v>0</v>
      </c>
      <c r="X1927" s="439">
        <f t="shared" si="1372"/>
        <v>0</v>
      </c>
      <c r="Y1927" s="443">
        <f t="shared" si="1372"/>
        <v>0</v>
      </c>
      <c r="Z1927" s="439">
        <f t="shared" si="1372"/>
        <v>0</v>
      </c>
      <c r="AA1927" s="439">
        <f t="shared" si="1372"/>
        <v>0</v>
      </c>
      <c r="AB1927" s="439">
        <f t="shared" si="1372"/>
        <v>0</v>
      </c>
      <c r="AC1927" s="439">
        <f t="shared" si="1372"/>
        <v>0</v>
      </c>
      <c r="AD1927" s="439">
        <f t="shared" si="1372"/>
        <v>0</v>
      </c>
      <c r="AE1927" s="443">
        <f t="shared" si="1372"/>
        <v>0</v>
      </c>
      <c r="AF1927" s="439">
        <f t="shared" si="1372"/>
        <v>0</v>
      </c>
      <c r="AG1927" s="439">
        <f t="shared" si="1372"/>
        <v>0</v>
      </c>
      <c r="AH1927" s="439">
        <f t="shared" si="1372"/>
        <v>0</v>
      </c>
      <c r="AI1927" s="440">
        <f t="shared" si="1372"/>
        <v>0</v>
      </c>
      <c r="AJ1927" s="443">
        <f t="shared" si="1372"/>
        <v>0</v>
      </c>
      <c r="AK1927" s="439">
        <f t="shared" si="1372"/>
        <v>0</v>
      </c>
      <c r="AL1927" s="439">
        <f t="shared" si="1372"/>
        <v>0</v>
      </c>
      <c r="AM1927" s="439">
        <f t="shared" si="1372"/>
        <v>0</v>
      </c>
      <c r="AN1927" s="440">
        <f t="shared" si="1372"/>
        <v>0</v>
      </c>
    </row>
    <row r="1928" spans="1:40" outlineLevel="2">
      <c r="A1928" s="882">
        <f>ROW()</f>
        <v>1928</v>
      </c>
      <c r="B1928" s="453"/>
      <c r="D1928" s="456" t="s">
        <v>443</v>
      </c>
      <c r="E1928" s="456"/>
      <c r="F1928" s="456"/>
      <c r="G1928" s="456"/>
      <c r="H1928" s="460"/>
      <c r="I1928" s="460"/>
      <c r="J1928" s="461"/>
      <c r="K1928" s="460"/>
      <c r="L1928" s="460"/>
      <c r="M1928" s="460"/>
      <c r="N1928" s="465"/>
      <c r="O1928" s="460"/>
      <c r="P1928" s="57"/>
      <c r="Q1928" s="441">
        <f t="shared" ref="Q1928:AN1928" si="1373">Q1820+Q1838+Q1856+Q1874+Q1892 + Q1910</f>
        <v>0</v>
      </c>
      <c r="R1928" s="441">
        <f t="shared" si="1373"/>
        <v>0</v>
      </c>
      <c r="S1928" s="30">
        <f t="shared" si="1373"/>
        <v>0</v>
      </c>
      <c r="T1928" s="462">
        <f t="shared" si="1373"/>
        <v>0</v>
      </c>
      <c r="U1928" s="441">
        <f t="shared" si="1373"/>
        <v>0</v>
      </c>
      <c r="V1928" s="441">
        <f t="shared" si="1373"/>
        <v>0</v>
      </c>
      <c r="W1928" s="441">
        <f t="shared" si="1373"/>
        <v>0</v>
      </c>
      <c r="X1928" s="441">
        <f t="shared" si="1373"/>
        <v>0</v>
      </c>
      <c r="Y1928" s="462">
        <f t="shared" si="1373"/>
        <v>0</v>
      </c>
      <c r="Z1928" s="441">
        <f t="shared" si="1373"/>
        <v>0</v>
      </c>
      <c r="AA1928" s="441">
        <f t="shared" si="1373"/>
        <v>0</v>
      </c>
      <c r="AB1928" s="441">
        <f t="shared" si="1373"/>
        <v>0</v>
      </c>
      <c r="AC1928" s="441">
        <f t="shared" si="1373"/>
        <v>0</v>
      </c>
      <c r="AD1928" s="441">
        <f t="shared" si="1373"/>
        <v>0</v>
      </c>
      <c r="AE1928" s="462">
        <f t="shared" si="1373"/>
        <v>0</v>
      </c>
      <c r="AF1928" s="441">
        <f t="shared" si="1373"/>
        <v>0</v>
      </c>
      <c r="AG1928" s="441">
        <f t="shared" si="1373"/>
        <v>0</v>
      </c>
      <c r="AH1928" s="441">
        <f t="shared" si="1373"/>
        <v>0</v>
      </c>
      <c r="AI1928" s="442">
        <f t="shared" si="1373"/>
        <v>0</v>
      </c>
      <c r="AJ1928" s="462">
        <f t="shared" si="1373"/>
        <v>0</v>
      </c>
      <c r="AK1928" s="441">
        <f t="shared" si="1373"/>
        <v>0</v>
      </c>
      <c r="AL1928" s="441">
        <f t="shared" si="1373"/>
        <v>0</v>
      </c>
      <c r="AM1928" s="441">
        <f t="shared" si="1373"/>
        <v>0</v>
      </c>
      <c r="AN1928" s="442">
        <f t="shared" si="1373"/>
        <v>0</v>
      </c>
    </row>
    <row r="1929" spans="1:40" outlineLevel="2">
      <c r="A1929" s="882">
        <f>ROW()</f>
        <v>1929</v>
      </c>
      <c r="B1929" s="453"/>
      <c r="D1929" s="452" t="s">
        <v>24</v>
      </c>
      <c r="H1929" s="458"/>
      <c r="I1929" s="458"/>
      <c r="J1929" s="459"/>
      <c r="K1929" s="458"/>
      <c r="L1929" s="458"/>
      <c r="M1929" s="458"/>
      <c r="N1929" s="463"/>
      <c r="O1929" s="458"/>
      <c r="P1929" s="439"/>
      <c r="Q1929" s="439">
        <f t="shared" ref="Q1929:AN1929" si="1374">SUM(Q1913:Q1928)</f>
        <v>32.925599923391161</v>
      </c>
      <c r="R1929" s="439">
        <f t="shared" si="1374"/>
        <v>31.478894965428182</v>
      </c>
      <c r="S1929" s="439">
        <f t="shared" si="1374"/>
        <v>30.032190007465196</v>
      </c>
      <c r="T1929" s="443">
        <f t="shared" si="1374"/>
        <v>29.308837528483703</v>
      </c>
      <c r="U1929" s="439">
        <f t="shared" si="1374"/>
        <v>27.862132570520721</v>
      </c>
      <c r="V1929" s="439">
        <f t="shared" si="1374"/>
        <v>26.415427612557735</v>
      </c>
      <c r="W1929" s="439">
        <f t="shared" si="1374"/>
        <v>24.96872265459475</v>
      </c>
      <c r="X1929" s="439">
        <f t="shared" si="1374"/>
        <v>23.522017696631767</v>
      </c>
      <c r="Y1929" s="443">
        <f t="shared" si="1374"/>
        <v>22.798665217650274</v>
      </c>
      <c r="Z1929" s="439">
        <f t="shared" si="1374"/>
        <v>21.351960259687296</v>
      </c>
      <c r="AA1929" s="439">
        <f t="shared" si="1374"/>
        <v>19.90525530172431</v>
      </c>
      <c r="AB1929" s="439">
        <f t="shared" si="1374"/>
        <v>18.458550343761324</v>
      </c>
      <c r="AC1929" s="439">
        <f t="shared" si="1374"/>
        <v>17.011845385798342</v>
      </c>
      <c r="AD1929" s="439">
        <f t="shared" si="1374"/>
        <v>15.565140427835358</v>
      </c>
      <c r="AE1929" s="443">
        <f t="shared" si="1374"/>
        <v>14.118435469872376</v>
      </c>
      <c r="AF1929" s="439">
        <f t="shared" si="1374"/>
        <v>12.671730511909395</v>
      </c>
      <c r="AG1929" s="439">
        <f t="shared" si="1374"/>
        <v>11.225025553946409</v>
      </c>
      <c r="AH1929" s="439">
        <f t="shared" si="1374"/>
        <v>9.778320595983427</v>
      </c>
      <c r="AI1929" s="440">
        <f t="shared" si="1374"/>
        <v>8.3316156380204447</v>
      </c>
      <c r="AJ1929" s="443">
        <f t="shared" si="1374"/>
        <v>6.8849106800574607</v>
      </c>
      <c r="AK1929" s="439">
        <f t="shared" si="1374"/>
        <v>5.4382057220944784</v>
      </c>
      <c r="AL1929" s="439">
        <f t="shared" si="1374"/>
        <v>3.9915007641314957</v>
      </c>
      <c r="AM1929" s="439">
        <f t="shared" si="1374"/>
        <v>3.24243962307761</v>
      </c>
      <c r="AN1929" s="440">
        <f t="shared" si="1374"/>
        <v>2.4933784820237244</v>
      </c>
    </row>
    <row r="1930" spans="1:40">
      <c r="A1930" s="884" t="s">
        <v>880</v>
      </c>
      <c r="B1930" s="885"/>
      <c r="C1930" s="886"/>
      <c r="D1930" s="885"/>
      <c r="E1930" s="885"/>
      <c r="F1930" s="885"/>
      <c r="G1930" s="25"/>
      <c r="H1930" s="885"/>
      <c r="I1930" s="25"/>
      <c r="J1930" s="323"/>
      <c r="K1930" s="25"/>
      <c r="L1930" s="25"/>
      <c r="M1930" s="25"/>
      <c r="N1930" s="318"/>
      <c r="O1930" s="25"/>
      <c r="P1930" s="25"/>
      <c r="Q1930" s="25"/>
      <c r="R1930" s="25"/>
      <c r="S1930" s="25"/>
      <c r="T1930" s="323"/>
      <c r="U1930" s="25"/>
      <c r="V1930" s="25"/>
      <c r="W1930" s="25"/>
      <c r="X1930" s="25"/>
      <c r="Y1930" s="323"/>
      <c r="Z1930" s="25"/>
      <c r="AA1930" s="25"/>
      <c r="AB1930" s="25"/>
      <c r="AC1930" s="25"/>
      <c r="AD1930" s="25"/>
      <c r="AE1930" s="323"/>
      <c r="AF1930" s="25"/>
      <c r="AG1930" s="25"/>
      <c r="AH1930" s="25"/>
      <c r="AI1930" s="318"/>
      <c r="AJ1930" s="323"/>
      <c r="AK1930" s="25"/>
      <c r="AL1930" s="25"/>
      <c r="AM1930" s="25"/>
      <c r="AN1930" s="318"/>
    </row>
    <row r="1931" spans="1:40" outlineLevel="1">
      <c r="A1931" s="732" t="s">
        <v>26</v>
      </c>
      <c r="B1931" s="733"/>
      <c r="C1931" s="881"/>
      <c r="D1931" s="733"/>
      <c r="E1931" s="733"/>
      <c r="F1931" s="733"/>
      <c r="G1931" s="730"/>
      <c r="H1931" s="733"/>
      <c r="I1931" s="730"/>
      <c r="J1931" s="729"/>
      <c r="K1931" s="730"/>
      <c r="L1931" s="730"/>
      <c r="M1931" s="730"/>
      <c r="N1931" s="731"/>
      <c r="O1931" s="730"/>
      <c r="P1931" s="730"/>
      <c r="Q1931" s="730"/>
      <c r="R1931" s="730"/>
      <c r="S1931" s="730"/>
      <c r="T1931" s="729"/>
      <c r="U1931" s="730"/>
      <c r="V1931" s="730"/>
      <c r="W1931" s="730"/>
      <c r="X1931" s="730"/>
      <c r="Y1931" s="729"/>
      <c r="Z1931" s="730"/>
      <c r="AA1931" s="730"/>
      <c r="AB1931" s="730"/>
      <c r="AC1931" s="730"/>
      <c r="AD1931" s="730"/>
      <c r="AE1931" s="729"/>
      <c r="AF1931" s="730"/>
      <c r="AG1931" s="730"/>
      <c r="AH1931" s="730"/>
      <c r="AI1931" s="731"/>
      <c r="AJ1931" s="729"/>
      <c r="AK1931" s="730"/>
      <c r="AL1931" s="730"/>
      <c r="AM1931" s="730"/>
      <c r="AN1931" s="731"/>
    </row>
    <row r="1932" spans="1:40" outlineLevel="2">
      <c r="A1932" s="882">
        <f>ROW()</f>
        <v>1932</v>
      </c>
      <c r="B1932" s="453"/>
      <c r="D1932" s="452" t="s">
        <v>300</v>
      </c>
      <c r="H1932" s="458"/>
      <c r="I1932" s="458"/>
      <c r="J1932" s="459"/>
      <c r="K1932" s="458"/>
      <c r="L1932" s="458"/>
      <c r="M1932" s="458"/>
      <c r="N1932" s="463"/>
      <c r="O1932" s="458"/>
      <c r="P1932" s="458"/>
      <c r="Q1932" s="458"/>
      <c r="R1932" s="169"/>
      <c r="S1932" s="169">
        <f>Input!$AC$58</f>
        <v>20</v>
      </c>
      <c r="T1932" s="464">
        <f t="shared" ref="T1932:AI1932" si="1375">(S1932-S$9)*(S1932&gt;T$9)</f>
        <v>19</v>
      </c>
      <c r="U1932" s="448">
        <f t="shared" si="1375"/>
        <v>18.5</v>
      </c>
      <c r="V1932" s="448">
        <f t="shared" si="1375"/>
        <v>17.5</v>
      </c>
      <c r="W1932" s="448">
        <f t="shared" si="1375"/>
        <v>16.5</v>
      </c>
      <c r="X1932" s="448">
        <f t="shared" si="1375"/>
        <v>15.5</v>
      </c>
      <c r="Y1932" s="464">
        <f t="shared" si="1375"/>
        <v>14.5</v>
      </c>
      <c r="Z1932" s="448">
        <f t="shared" si="1375"/>
        <v>14</v>
      </c>
      <c r="AA1932" s="448">
        <f t="shared" si="1375"/>
        <v>13</v>
      </c>
      <c r="AB1932" s="448">
        <f t="shared" si="1375"/>
        <v>12</v>
      </c>
      <c r="AC1932" s="448">
        <f t="shared" si="1375"/>
        <v>11</v>
      </c>
      <c r="AD1932" s="448">
        <f t="shared" si="1375"/>
        <v>10</v>
      </c>
      <c r="AE1932" s="464">
        <f t="shared" si="1375"/>
        <v>9</v>
      </c>
      <c r="AF1932" s="448">
        <f t="shared" si="1375"/>
        <v>8</v>
      </c>
      <c r="AG1932" s="448">
        <f t="shared" si="1375"/>
        <v>7</v>
      </c>
      <c r="AH1932" s="448">
        <f t="shared" si="1375"/>
        <v>6</v>
      </c>
      <c r="AI1932" s="449">
        <f t="shared" si="1375"/>
        <v>5</v>
      </c>
      <c r="AJ1932" s="464">
        <f t="shared" ref="AJ1932:AJ1947" si="1376">(AI1932-AI$9)*(AI1932&gt;AJ$9)</f>
        <v>4</v>
      </c>
      <c r="AK1932" s="448">
        <f t="shared" ref="AK1932:AK1947" si="1377">(AJ1932-AJ$9)*(AJ1932&gt;AK$9)</f>
        <v>3</v>
      </c>
      <c r="AL1932" s="448">
        <f t="shared" ref="AL1932:AL1947" si="1378">(AK1932-AK$9)*(AK1932&gt;AL$9)</f>
        <v>2</v>
      </c>
      <c r="AM1932" s="448">
        <f t="shared" ref="AM1932:AM1947" si="1379">(AL1932-AL$9)*(AL1932&gt;AM$9)</f>
        <v>1</v>
      </c>
      <c r="AN1932" s="449">
        <f t="shared" ref="AN1932:AN1947" si="1380">(AM1932-AM$9)*(AM1932&gt;AN$9)</f>
        <v>0</v>
      </c>
    </row>
    <row r="1933" spans="1:40" outlineLevel="2">
      <c r="A1933" s="882">
        <f>ROW()</f>
        <v>1933</v>
      </c>
      <c r="B1933" s="453"/>
      <c r="D1933" s="452" t="s">
        <v>301</v>
      </c>
      <c r="H1933" s="458"/>
      <c r="I1933" s="458"/>
      <c r="J1933" s="459"/>
      <c r="K1933" s="458"/>
      <c r="L1933" s="458"/>
      <c r="M1933" s="458"/>
      <c r="N1933" s="463"/>
      <c r="O1933" s="458"/>
      <c r="P1933" s="458"/>
      <c r="Q1933" s="458"/>
      <c r="R1933" s="169"/>
      <c r="S1933" s="169">
        <f>Input!$AC$59</f>
        <v>20</v>
      </c>
      <c r="T1933" s="464">
        <f t="shared" ref="T1933:AI1933" si="1381">(S1933-S$9)*(S1933&gt;T$9)</f>
        <v>19</v>
      </c>
      <c r="U1933" s="448">
        <f t="shared" si="1381"/>
        <v>18.5</v>
      </c>
      <c r="V1933" s="448">
        <f t="shared" si="1381"/>
        <v>17.5</v>
      </c>
      <c r="W1933" s="448">
        <f t="shared" si="1381"/>
        <v>16.5</v>
      </c>
      <c r="X1933" s="448">
        <f t="shared" si="1381"/>
        <v>15.5</v>
      </c>
      <c r="Y1933" s="464">
        <f t="shared" si="1381"/>
        <v>14.5</v>
      </c>
      <c r="Z1933" s="448">
        <f t="shared" si="1381"/>
        <v>14</v>
      </c>
      <c r="AA1933" s="448">
        <f t="shared" si="1381"/>
        <v>13</v>
      </c>
      <c r="AB1933" s="448">
        <f t="shared" si="1381"/>
        <v>12</v>
      </c>
      <c r="AC1933" s="448">
        <f t="shared" si="1381"/>
        <v>11</v>
      </c>
      <c r="AD1933" s="448">
        <f t="shared" si="1381"/>
        <v>10</v>
      </c>
      <c r="AE1933" s="464">
        <f t="shared" si="1381"/>
        <v>9</v>
      </c>
      <c r="AF1933" s="448">
        <f t="shared" si="1381"/>
        <v>8</v>
      </c>
      <c r="AG1933" s="448">
        <f t="shared" si="1381"/>
        <v>7</v>
      </c>
      <c r="AH1933" s="448">
        <f t="shared" si="1381"/>
        <v>6</v>
      </c>
      <c r="AI1933" s="449">
        <f t="shared" si="1381"/>
        <v>5</v>
      </c>
      <c r="AJ1933" s="464">
        <f t="shared" si="1376"/>
        <v>4</v>
      </c>
      <c r="AK1933" s="448">
        <f t="shared" si="1377"/>
        <v>3</v>
      </c>
      <c r="AL1933" s="448">
        <f t="shared" si="1378"/>
        <v>2</v>
      </c>
      <c r="AM1933" s="448">
        <f t="shared" si="1379"/>
        <v>1</v>
      </c>
      <c r="AN1933" s="449">
        <f t="shared" si="1380"/>
        <v>0</v>
      </c>
    </row>
    <row r="1934" spans="1:40" outlineLevel="2">
      <c r="A1934" s="882">
        <f>ROW()</f>
        <v>1934</v>
      </c>
      <c r="B1934" s="453"/>
      <c r="D1934" s="452" t="s">
        <v>29</v>
      </c>
      <c r="H1934" s="458"/>
      <c r="I1934" s="458"/>
      <c r="J1934" s="459"/>
      <c r="K1934" s="458"/>
      <c r="L1934" s="458"/>
      <c r="M1934" s="458"/>
      <c r="N1934" s="463"/>
      <c r="O1934" s="458"/>
      <c r="P1934" s="458"/>
      <c r="Q1934" s="458"/>
      <c r="R1934" s="169"/>
      <c r="S1934" s="169">
        <f>Input!$AC$60</f>
        <v>20</v>
      </c>
      <c r="T1934" s="464">
        <f t="shared" ref="T1934:AI1934" si="1382">(S1934-S$9)*(S1934&gt;T$9)</f>
        <v>19</v>
      </c>
      <c r="U1934" s="448">
        <f t="shared" si="1382"/>
        <v>18.5</v>
      </c>
      <c r="V1934" s="448">
        <f t="shared" si="1382"/>
        <v>17.5</v>
      </c>
      <c r="W1934" s="448">
        <f t="shared" si="1382"/>
        <v>16.5</v>
      </c>
      <c r="X1934" s="448">
        <f t="shared" si="1382"/>
        <v>15.5</v>
      </c>
      <c r="Y1934" s="464">
        <f t="shared" si="1382"/>
        <v>14.5</v>
      </c>
      <c r="Z1934" s="448">
        <f t="shared" si="1382"/>
        <v>14</v>
      </c>
      <c r="AA1934" s="448">
        <f t="shared" si="1382"/>
        <v>13</v>
      </c>
      <c r="AB1934" s="448">
        <f t="shared" si="1382"/>
        <v>12</v>
      </c>
      <c r="AC1934" s="448">
        <f t="shared" si="1382"/>
        <v>11</v>
      </c>
      <c r="AD1934" s="448">
        <f t="shared" si="1382"/>
        <v>10</v>
      </c>
      <c r="AE1934" s="464">
        <f t="shared" si="1382"/>
        <v>9</v>
      </c>
      <c r="AF1934" s="448">
        <f t="shared" si="1382"/>
        <v>8</v>
      </c>
      <c r="AG1934" s="448">
        <f t="shared" si="1382"/>
        <v>7</v>
      </c>
      <c r="AH1934" s="448">
        <f t="shared" si="1382"/>
        <v>6</v>
      </c>
      <c r="AI1934" s="449">
        <f t="shared" si="1382"/>
        <v>5</v>
      </c>
      <c r="AJ1934" s="464">
        <f t="shared" si="1376"/>
        <v>4</v>
      </c>
      <c r="AK1934" s="448">
        <f t="shared" si="1377"/>
        <v>3</v>
      </c>
      <c r="AL1934" s="448">
        <f t="shared" si="1378"/>
        <v>2</v>
      </c>
      <c r="AM1934" s="448">
        <f t="shared" si="1379"/>
        <v>1</v>
      </c>
      <c r="AN1934" s="449">
        <f t="shared" si="1380"/>
        <v>0</v>
      </c>
    </row>
    <row r="1935" spans="1:40" outlineLevel="2">
      <c r="A1935" s="882">
        <f>ROW()</f>
        <v>1935</v>
      </c>
      <c r="B1935" s="453"/>
      <c r="D1935" s="452" t="s">
        <v>30</v>
      </c>
      <c r="H1935" s="458"/>
      <c r="I1935" s="458"/>
      <c r="J1935" s="459"/>
      <c r="K1935" s="458"/>
      <c r="L1935" s="458"/>
      <c r="M1935" s="458"/>
      <c r="N1935" s="463"/>
      <c r="O1935" s="458"/>
      <c r="P1935" s="458"/>
      <c r="Q1935" s="458"/>
      <c r="R1935" s="169"/>
      <c r="S1935" s="169">
        <f>Input!$AC$61</f>
        <v>20</v>
      </c>
      <c r="T1935" s="464">
        <f t="shared" ref="T1935:AI1935" si="1383">(S1935-S$9)*(S1935&gt;T$9)</f>
        <v>19</v>
      </c>
      <c r="U1935" s="448">
        <f t="shared" si="1383"/>
        <v>18.5</v>
      </c>
      <c r="V1935" s="448">
        <f t="shared" si="1383"/>
        <v>17.5</v>
      </c>
      <c r="W1935" s="448">
        <f t="shared" si="1383"/>
        <v>16.5</v>
      </c>
      <c r="X1935" s="448">
        <f t="shared" si="1383"/>
        <v>15.5</v>
      </c>
      <c r="Y1935" s="464">
        <f t="shared" si="1383"/>
        <v>14.5</v>
      </c>
      <c r="Z1935" s="448">
        <f t="shared" si="1383"/>
        <v>14</v>
      </c>
      <c r="AA1935" s="448">
        <f t="shared" si="1383"/>
        <v>13</v>
      </c>
      <c r="AB1935" s="448">
        <f t="shared" si="1383"/>
        <v>12</v>
      </c>
      <c r="AC1935" s="448">
        <f t="shared" si="1383"/>
        <v>11</v>
      </c>
      <c r="AD1935" s="448">
        <f t="shared" si="1383"/>
        <v>10</v>
      </c>
      <c r="AE1935" s="464">
        <f t="shared" si="1383"/>
        <v>9</v>
      </c>
      <c r="AF1935" s="448">
        <f t="shared" si="1383"/>
        <v>8</v>
      </c>
      <c r="AG1935" s="448">
        <f t="shared" si="1383"/>
        <v>7</v>
      </c>
      <c r="AH1935" s="448">
        <f t="shared" si="1383"/>
        <v>6</v>
      </c>
      <c r="AI1935" s="449">
        <f t="shared" si="1383"/>
        <v>5</v>
      </c>
      <c r="AJ1935" s="464">
        <f t="shared" si="1376"/>
        <v>4</v>
      </c>
      <c r="AK1935" s="448">
        <f t="shared" si="1377"/>
        <v>3</v>
      </c>
      <c r="AL1935" s="448">
        <f t="shared" si="1378"/>
        <v>2</v>
      </c>
      <c r="AM1935" s="448">
        <f t="shared" si="1379"/>
        <v>1</v>
      </c>
      <c r="AN1935" s="449">
        <f t="shared" si="1380"/>
        <v>0</v>
      </c>
    </row>
    <row r="1936" spans="1:40" outlineLevel="2">
      <c r="A1936" s="882">
        <f>ROW()</f>
        <v>1936</v>
      </c>
      <c r="B1936" s="453"/>
      <c r="D1936" s="452" t="s">
        <v>31</v>
      </c>
      <c r="H1936" s="458"/>
      <c r="I1936" s="458"/>
      <c r="J1936" s="459"/>
      <c r="K1936" s="458"/>
      <c r="L1936" s="458"/>
      <c r="M1936" s="458"/>
      <c r="N1936" s="463"/>
      <c r="O1936" s="458"/>
      <c r="P1936" s="458"/>
      <c r="Q1936" s="458"/>
      <c r="R1936" s="169"/>
      <c r="S1936" s="169">
        <f>Input!$AC$62</f>
        <v>20</v>
      </c>
      <c r="T1936" s="464">
        <f t="shared" ref="T1936:AI1936" si="1384">(S1936-S$9)*(S1936&gt;T$9)</f>
        <v>19</v>
      </c>
      <c r="U1936" s="448">
        <f t="shared" si="1384"/>
        <v>18.5</v>
      </c>
      <c r="V1936" s="448">
        <f t="shared" si="1384"/>
        <v>17.5</v>
      </c>
      <c r="W1936" s="448">
        <f t="shared" si="1384"/>
        <v>16.5</v>
      </c>
      <c r="X1936" s="448">
        <f t="shared" si="1384"/>
        <v>15.5</v>
      </c>
      <c r="Y1936" s="464">
        <f t="shared" si="1384"/>
        <v>14.5</v>
      </c>
      <c r="Z1936" s="448">
        <f t="shared" si="1384"/>
        <v>14</v>
      </c>
      <c r="AA1936" s="448">
        <f t="shared" si="1384"/>
        <v>13</v>
      </c>
      <c r="AB1936" s="448">
        <f t="shared" si="1384"/>
        <v>12</v>
      </c>
      <c r="AC1936" s="448">
        <f t="shared" si="1384"/>
        <v>11</v>
      </c>
      <c r="AD1936" s="448">
        <f t="shared" si="1384"/>
        <v>10</v>
      </c>
      <c r="AE1936" s="464">
        <f t="shared" si="1384"/>
        <v>9</v>
      </c>
      <c r="AF1936" s="448">
        <f t="shared" si="1384"/>
        <v>8</v>
      </c>
      <c r="AG1936" s="448">
        <f t="shared" si="1384"/>
        <v>7</v>
      </c>
      <c r="AH1936" s="448">
        <f t="shared" si="1384"/>
        <v>6</v>
      </c>
      <c r="AI1936" s="449">
        <f t="shared" si="1384"/>
        <v>5</v>
      </c>
      <c r="AJ1936" s="464">
        <f t="shared" si="1376"/>
        <v>4</v>
      </c>
      <c r="AK1936" s="448">
        <f t="shared" si="1377"/>
        <v>3</v>
      </c>
      <c r="AL1936" s="448">
        <f t="shared" si="1378"/>
        <v>2</v>
      </c>
      <c r="AM1936" s="448">
        <f t="shared" si="1379"/>
        <v>1</v>
      </c>
      <c r="AN1936" s="449">
        <f t="shared" si="1380"/>
        <v>0</v>
      </c>
    </row>
    <row r="1937" spans="1:40" outlineLevel="2">
      <c r="A1937" s="882">
        <f>ROW()</f>
        <v>1937</v>
      </c>
      <c r="B1937" s="453"/>
      <c r="D1937" s="452" t="s">
        <v>32</v>
      </c>
      <c r="H1937" s="458"/>
      <c r="I1937" s="458"/>
      <c r="J1937" s="459"/>
      <c r="K1937" s="458"/>
      <c r="L1937" s="458"/>
      <c r="M1937" s="458"/>
      <c r="N1937" s="463"/>
      <c r="O1937" s="458"/>
      <c r="P1937" s="458"/>
      <c r="Q1937" s="458"/>
      <c r="R1937" s="169"/>
      <c r="S1937" s="169">
        <f>Input!$AC$63</f>
        <v>40</v>
      </c>
      <c r="T1937" s="464">
        <f t="shared" ref="T1937:AI1937" si="1385">(S1937-S$9)*(S1937&gt;T$9)</f>
        <v>39</v>
      </c>
      <c r="U1937" s="448">
        <f t="shared" si="1385"/>
        <v>38.5</v>
      </c>
      <c r="V1937" s="448">
        <f t="shared" si="1385"/>
        <v>37.5</v>
      </c>
      <c r="W1937" s="448">
        <f t="shared" si="1385"/>
        <v>36.5</v>
      </c>
      <c r="X1937" s="448">
        <f t="shared" si="1385"/>
        <v>35.5</v>
      </c>
      <c r="Y1937" s="464">
        <f t="shared" si="1385"/>
        <v>34.5</v>
      </c>
      <c r="Z1937" s="448">
        <f t="shared" si="1385"/>
        <v>34</v>
      </c>
      <c r="AA1937" s="448">
        <f t="shared" si="1385"/>
        <v>33</v>
      </c>
      <c r="AB1937" s="448">
        <f t="shared" si="1385"/>
        <v>32</v>
      </c>
      <c r="AC1937" s="448">
        <f t="shared" si="1385"/>
        <v>31</v>
      </c>
      <c r="AD1937" s="448">
        <f t="shared" si="1385"/>
        <v>30</v>
      </c>
      <c r="AE1937" s="464">
        <f t="shared" si="1385"/>
        <v>29</v>
      </c>
      <c r="AF1937" s="448">
        <f t="shared" si="1385"/>
        <v>28</v>
      </c>
      <c r="AG1937" s="448">
        <f t="shared" si="1385"/>
        <v>27</v>
      </c>
      <c r="AH1937" s="448">
        <f t="shared" si="1385"/>
        <v>26</v>
      </c>
      <c r="AI1937" s="449">
        <f t="shared" si="1385"/>
        <v>25</v>
      </c>
      <c r="AJ1937" s="464">
        <f t="shared" si="1376"/>
        <v>24</v>
      </c>
      <c r="AK1937" s="448">
        <f t="shared" si="1377"/>
        <v>23</v>
      </c>
      <c r="AL1937" s="448">
        <f t="shared" si="1378"/>
        <v>22</v>
      </c>
      <c r="AM1937" s="448">
        <f t="shared" si="1379"/>
        <v>21</v>
      </c>
      <c r="AN1937" s="449">
        <f t="shared" si="1380"/>
        <v>20</v>
      </c>
    </row>
    <row r="1938" spans="1:40" outlineLevel="2">
      <c r="A1938" s="882">
        <f>ROW()</f>
        <v>1938</v>
      </c>
      <c r="B1938" s="453"/>
      <c r="D1938" s="452" t="s">
        <v>33</v>
      </c>
      <c r="H1938" s="458"/>
      <c r="I1938" s="458"/>
      <c r="J1938" s="459"/>
      <c r="K1938" s="458"/>
      <c r="L1938" s="458"/>
      <c r="M1938" s="458"/>
      <c r="N1938" s="463"/>
      <c r="O1938" s="458"/>
      <c r="P1938" s="458"/>
      <c r="Q1938" s="458"/>
      <c r="R1938" s="169"/>
      <c r="S1938" s="169">
        <f>Input!$AC$64</f>
        <v>40</v>
      </c>
      <c r="T1938" s="464">
        <f t="shared" ref="T1938:AI1938" si="1386">(S1938-S$9)*(S1938&gt;T$9)</f>
        <v>39</v>
      </c>
      <c r="U1938" s="448">
        <f t="shared" si="1386"/>
        <v>38.5</v>
      </c>
      <c r="V1938" s="448">
        <f t="shared" si="1386"/>
        <v>37.5</v>
      </c>
      <c r="W1938" s="448">
        <f t="shared" si="1386"/>
        <v>36.5</v>
      </c>
      <c r="X1938" s="448">
        <f t="shared" si="1386"/>
        <v>35.5</v>
      </c>
      <c r="Y1938" s="464">
        <f t="shared" si="1386"/>
        <v>34.5</v>
      </c>
      <c r="Z1938" s="448">
        <f t="shared" si="1386"/>
        <v>34</v>
      </c>
      <c r="AA1938" s="448">
        <f t="shared" si="1386"/>
        <v>33</v>
      </c>
      <c r="AB1938" s="448">
        <f t="shared" si="1386"/>
        <v>32</v>
      </c>
      <c r="AC1938" s="448">
        <f t="shared" si="1386"/>
        <v>31</v>
      </c>
      <c r="AD1938" s="448">
        <f t="shared" si="1386"/>
        <v>30</v>
      </c>
      <c r="AE1938" s="464">
        <f t="shared" si="1386"/>
        <v>29</v>
      </c>
      <c r="AF1938" s="448">
        <f t="shared" si="1386"/>
        <v>28</v>
      </c>
      <c r="AG1938" s="448">
        <f t="shared" si="1386"/>
        <v>27</v>
      </c>
      <c r="AH1938" s="448">
        <f t="shared" si="1386"/>
        <v>26</v>
      </c>
      <c r="AI1938" s="449">
        <f t="shared" si="1386"/>
        <v>25</v>
      </c>
      <c r="AJ1938" s="464">
        <f t="shared" si="1376"/>
        <v>24</v>
      </c>
      <c r="AK1938" s="448">
        <f t="shared" si="1377"/>
        <v>23</v>
      </c>
      <c r="AL1938" s="448">
        <f t="shared" si="1378"/>
        <v>22</v>
      </c>
      <c r="AM1938" s="448">
        <f t="shared" si="1379"/>
        <v>21</v>
      </c>
      <c r="AN1938" s="449">
        <f t="shared" si="1380"/>
        <v>20</v>
      </c>
    </row>
    <row r="1939" spans="1:40" outlineLevel="2">
      <c r="A1939" s="882">
        <f>ROW()</f>
        <v>1939</v>
      </c>
      <c r="B1939" s="453"/>
      <c r="D1939" s="452" t="s">
        <v>27</v>
      </c>
      <c r="H1939" s="458"/>
      <c r="I1939" s="458"/>
      <c r="J1939" s="459"/>
      <c r="K1939" s="458"/>
      <c r="L1939" s="458"/>
      <c r="M1939" s="458"/>
      <c r="N1939" s="463"/>
      <c r="O1939" s="458"/>
      <c r="P1939" s="458"/>
      <c r="Q1939" s="458"/>
      <c r="R1939" s="169"/>
      <c r="S1939" s="169">
        <f>Input!$AC$65</f>
        <v>40</v>
      </c>
      <c r="T1939" s="464">
        <f t="shared" ref="T1939:AI1939" si="1387">(S1939-S$9)*(S1939&gt;T$9)</f>
        <v>39</v>
      </c>
      <c r="U1939" s="448">
        <f t="shared" si="1387"/>
        <v>38.5</v>
      </c>
      <c r="V1939" s="448">
        <f t="shared" si="1387"/>
        <v>37.5</v>
      </c>
      <c r="W1939" s="448">
        <f t="shared" si="1387"/>
        <v>36.5</v>
      </c>
      <c r="X1939" s="448">
        <f t="shared" si="1387"/>
        <v>35.5</v>
      </c>
      <c r="Y1939" s="464">
        <f t="shared" si="1387"/>
        <v>34.5</v>
      </c>
      <c r="Z1939" s="448">
        <f t="shared" si="1387"/>
        <v>34</v>
      </c>
      <c r="AA1939" s="448">
        <f t="shared" si="1387"/>
        <v>33</v>
      </c>
      <c r="AB1939" s="448">
        <f t="shared" si="1387"/>
        <v>32</v>
      </c>
      <c r="AC1939" s="448">
        <f t="shared" si="1387"/>
        <v>31</v>
      </c>
      <c r="AD1939" s="448">
        <f t="shared" si="1387"/>
        <v>30</v>
      </c>
      <c r="AE1939" s="464">
        <f t="shared" si="1387"/>
        <v>29</v>
      </c>
      <c r="AF1939" s="448">
        <f t="shared" si="1387"/>
        <v>28</v>
      </c>
      <c r="AG1939" s="448">
        <f t="shared" si="1387"/>
        <v>27</v>
      </c>
      <c r="AH1939" s="448">
        <f t="shared" si="1387"/>
        <v>26</v>
      </c>
      <c r="AI1939" s="449">
        <f t="shared" si="1387"/>
        <v>25</v>
      </c>
      <c r="AJ1939" s="464">
        <f t="shared" si="1376"/>
        <v>24</v>
      </c>
      <c r="AK1939" s="448">
        <f t="shared" si="1377"/>
        <v>23</v>
      </c>
      <c r="AL1939" s="448">
        <f t="shared" si="1378"/>
        <v>22</v>
      </c>
      <c r="AM1939" s="448">
        <f t="shared" si="1379"/>
        <v>21</v>
      </c>
      <c r="AN1939" s="449">
        <f t="shared" si="1380"/>
        <v>20</v>
      </c>
    </row>
    <row r="1940" spans="1:40" outlineLevel="2">
      <c r="A1940" s="882">
        <f>ROW()</f>
        <v>1940</v>
      </c>
      <c r="B1940" s="453"/>
      <c r="D1940" s="452" t="s">
        <v>34</v>
      </c>
      <c r="H1940" s="458"/>
      <c r="I1940" s="458"/>
      <c r="J1940" s="459"/>
      <c r="K1940" s="458"/>
      <c r="L1940" s="458"/>
      <c r="M1940" s="458"/>
      <c r="N1940" s="463"/>
      <c r="O1940" s="458"/>
      <c r="P1940" s="458"/>
      <c r="Q1940" s="458"/>
      <c r="R1940" s="169"/>
      <c r="S1940" s="169">
        <f>Input!$AC$66</f>
        <v>15</v>
      </c>
      <c r="T1940" s="464">
        <f t="shared" ref="T1940:AI1940" si="1388">(S1940-S$9)*(S1940&gt;T$9)</f>
        <v>14</v>
      </c>
      <c r="U1940" s="448">
        <f t="shared" si="1388"/>
        <v>13.5</v>
      </c>
      <c r="V1940" s="448">
        <f t="shared" si="1388"/>
        <v>12.5</v>
      </c>
      <c r="W1940" s="448">
        <f t="shared" si="1388"/>
        <v>11.5</v>
      </c>
      <c r="X1940" s="448">
        <f t="shared" si="1388"/>
        <v>10.5</v>
      </c>
      <c r="Y1940" s="464">
        <f t="shared" si="1388"/>
        <v>9.5</v>
      </c>
      <c r="Z1940" s="448">
        <f t="shared" si="1388"/>
        <v>9</v>
      </c>
      <c r="AA1940" s="448">
        <f t="shared" si="1388"/>
        <v>8</v>
      </c>
      <c r="AB1940" s="448">
        <f t="shared" si="1388"/>
        <v>7</v>
      </c>
      <c r="AC1940" s="448">
        <f t="shared" si="1388"/>
        <v>6</v>
      </c>
      <c r="AD1940" s="448">
        <f t="shared" si="1388"/>
        <v>5</v>
      </c>
      <c r="AE1940" s="464">
        <f t="shared" si="1388"/>
        <v>4</v>
      </c>
      <c r="AF1940" s="448">
        <f t="shared" si="1388"/>
        <v>3</v>
      </c>
      <c r="AG1940" s="448">
        <f t="shared" si="1388"/>
        <v>2</v>
      </c>
      <c r="AH1940" s="448">
        <f t="shared" si="1388"/>
        <v>1</v>
      </c>
      <c r="AI1940" s="449">
        <f t="shared" si="1388"/>
        <v>0</v>
      </c>
      <c r="AJ1940" s="464">
        <f t="shared" si="1376"/>
        <v>0</v>
      </c>
      <c r="AK1940" s="448">
        <f t="shared" si="1377"/>
        <v>0</v>
      </c>
      <c r="AL1940" s="448">
        <f t="shared" si="1378"/>
        <v>0</v>
      </c>
      <c r="AM1940" s="448">
        <f t="shared" si="1379"/>
        <v>0</v>
      </c>
      <c r="AN1940" s="449">
        <f t="shared" si="1380"/>
        <v>0</v>
      </c>
    </row>
    <row r="1941" spans="1:40" outlineLevel="2">
      <c r="A1941" s="882">
        <f>ROW()</f>
        <v>1941</v>
      </c>
      <c r="B1941" s="453"/>
      <c r="D1941" s="452" t="s">
        <v>35</v>
      </c>
      <c r="H1941" s="458"/>
      <c r="I1941" s="458"/>
      <c r="J1941" s="459"/>
      <c r="K1941" s="458"/>
      <c r="L1941" s="458"/>
      <c r="M1941" s="458"/>
      <c r="N1941" s="463"/>
      <c r="O1941" s="458"/>
      <c r="P1941" s="458"/>
      <c r="Q1941" s="458"/>
      <c r="R1941" s="169"/>
      <c r="S1941" s="169">
        <f>Input!$AC$67</f>
        <v>10</v>
      </c>
      <c r="T1941" s="464">
        <f t="shared" ref="T1941:AI1941" si="1389">(S1941-S$9)*(S1941&gt;T$9)</f>
        <v>9</v>
      </c>
      <c r="U1941" s="448">
        <f t="shared" si="1389"/>
        <v>8.5</v>
      </c>
      <c r="V1941" s="448">
        <f t="shared" si="1389"/>
        <v>7.5</v>
      </c>
      <c r="W1941" s="448">
        <f t="shared" si="1389"/>
        <v>6.5</v>
      </c>
      <c r="X1941" s="448">
        <f t="shared" si="1389"/>
        <v>5.5</v>
      </c>
      <c r="Y1941" s="464">
        <f t="shared" si="1389"/>
        <v>4.5</v>
      </c>
      <c r="Z1941" s="448">
        <f t="shared" si="1389"/>
        <v>4</v>
      </c>
      <c r="AA1941" s="448">
        <f t="shared" si="1389"/>
        <v>3</v>
      </c>
      <c r="AB1941" s="448">
        <f t="shared" si="1389"/>
        <v>2</v>
      </c>
      <c r="AC1941" s="448">
        <f t="shared" si="1389"/>
        <v>1</v>
      </c>
      <c r="AD1941" s="448">
        <f t="shared" si="1389"/>
        <v>0</v>
      </c>
      <c r="AE1941" s="464">
        <f t="shared" si="1389"/>
        <v>0</v>
      </c>
      <c r="AF1941" s="448">
        <f t="shared" si="1389"/>
        <v>0</v>
      </c>
      <c r="AG1941" s="448">
        <f t="shared" si="1389"/>
        <v>0</v>
      </c>
      <c r="AH1941" s="448">
        <f t="shared" si="1389"/>
        <v>0</v>
      </c>
      <c r="AI1941" s="449">
        <f t="shared" si="1389"/>
        <v>0</v>
      </c>
      <c r="AJ1941" s="464">
        <f t="shared" si="1376"/>
        <v>0</v>
      </c>
      <c r="AK1941" s="448">
        <f t="shared" si="1377"/>
        <v>0</v>
      </c>
      <c r="AL1941" s="448">
        <f t="shared" si="1378"/>
        <v>0</v>
      </c>
      <c r="AM1941" s="448">
        <f t="shared" si="1379"/>
        <v>0</v>
      </c>
      <c r="AN1941" s="449">
        <f t="shared" si="1380"/>
        <v>0</v>
      </c>
    </row>
    <row r="1942" spans="1:40" outlineLevel="2">
      <c r="A1942" s="882">
        <f>ROW()</f>
        <v>1942</v>
      </c>
      <c r="B1942" s="453"/>
      <c r="D1942" s="452" t="s">
        <v>302</v>
      </c>
      <c r="H1942" s="458"/>
      <c r="I1942" s="458"/>
      <c r="J1942" s="459"/>
      <c r="K1942" s="458"/>
      <c r="L1942" s="458"/>
      <c r="M1942" s="458"/>
      <c r="N1942" s="463"/>
      <c r="O1942" s="458"/>
      <c r="P1942" s="458"/>
      <c r="Q1942" s="458"/>
      <c r="R1942" s="169"/>
      <c r="S1942" s="169">
        <f>Input!$AC$68</f>
        <v>10</v>
      </c>
      <c r="T1942" s="464">
        <f t="shared" ref="T1942:AI1942" si="1390">(S1942-S$9)*(S1942&gt;T$9)</f>
        <v>9</v>
      </c>
      <c r="U1942" s="448">
        <f t="shared" si="1390"/>
        <v>8.5</v>
      </c>
      <c r="V1942" s="448">
        <f t="shared" si="1390"/>
        <v>7.5</v>
      </c>
      <c r="W1942" s="448">
        <f t="shared" si="1390"/>
        <v>6.5</v>
      </c>
      <c r="X1942" s="448">
        <f t="shared" si="1390"/>
        <v>5.5</v>
      </c>
      <c r="Y1942" s="464">
        <f t="shared" si="1390"/>
        <v>4.5</v>
      </c>
      <c r="Z1942" s="448">
        <f t="shared" si="1390"/>
        <v>4</v>
      </c>
      <c r="AA1942" s="448">
        <f t="shared" si="1390"/>
        <v>3</v>
      </c>
      <c r="AB1942" s="448">
        <f t="shared" si="1390"/>
        <v>2</v>
      </c>
      <c r="AC1942" s="448">
        <f t="shared" si="1390"/>
        <v>1</v>
      </c>
      <c r="AD1942" s="448">
        <f t="shared" si="1390"/>
        <v>0</v>
      </c>
      <c r="AE1942" s="464">
        <f t="shared" si="1390"/>
        <v>0</v>
      </c>
      <c r="AF1942" s="448">
        <f t="shared" si="1390"/>
        <v>0</v>
      </c>
      <c r="AG1942" s="448">
        <f t="shared" si="1390"/>
        <v>0</v>
      </c>
      <c r="AH1942" s="448">
        <f t="shared" si="1390"/>
        <v>0</v>
      </c>
      <c r="AI1942" s="449">
        <f t="shared" si="1390"/>
        <v>0</v>
      </c>
      <c r="AJ1942" s="464">
        <f t="shared" si="1376"/>
        <v>0</v>
      </c>
      <c r="AK1942" s="448">
        <f t="shared" si="1377"/>
        <v>0</v>
      </c>
      <c r="AL1942" s="448">
        <f t="shared" si="1378"/>
        <v>0</v>
      </c>
      <c r="AM1942" s="448">
        <f t="shared" si="1379"/>
        <v>0</v>
      </c>
      <c r="AN1942" s="449">
        <f t="shared" si="1380"/>
        <v>0</v>
      </c>
    </row>
    <row r="1943" spans="1:40" outlineLevel="2">
      <c r="A1943" s="882">
        <f>ROW()</f>
        <v>1943</v>
      </c>
      <c r="B1943" s="453"/>
      <c r="D1943" s="452" t="s">
        <v>36</v>
      </c>
      <c r="H1943" s="458"/>
      <c r="I1943" s="458"/>
      <c r="J1943" s="459"/>
      <c r="K1943" s="458"/>
      <c r="L1943" s="458"/>
      <c r="M1943" s="458"/>
      <c r="N1943" s="463"/>
      <c r="O1943" s="458"/>
      <c r="P1943" s="458"/>
      <c r="Q1943" s="458"/>
      <c r="R1943" s="169"/>
      <c r="S1943" s="169">
        <f>Input!$AC$69</f>
        <v>4</v>
      </c>
      <c r="T1943" s="464">
        <f t="shared" ref="T1943:AI1943" si="1391">(S1943-S$9)*(S1943&gt;T$9)</f>
        <v>3</v>
      </c>
      <c r="U1943" s="448">
        <f t="shared" si="1391"/>
        <v>2.5</v>
      </c>
      <c r="V1943" s="448">
        <f t="shared" si="1391"/>
        <v>1.5</v>
      </c>
      <c r="W1943" s="448">
        <f t="shared" si="1391"/>
        <v>0.5</v>
      </c>
      <c r="X1943" s="448">
        <f t="shared" si="1391"/>
        <v>0</v>
      </c>
      <c r="Y1943" s="464">
        <f t="shared" si="1391"/>
        <v>0</v>
      </c>
      <c r="Z1943" s="448">
        <f t="shared" si="1391"/>
        <v>0</v>
      </c>
      <c r="AA1943" s="448">
        <f t="shared" si="1391"/>
        <v>0</v>
      </c>
      <c r="AB1943" s="448">
        <f t="shared" si="1391"/>
        <v>0</v>
      </c>
      <c r="AC1943" s="448">
        <f t="shared" si="1391"/>
        <v>0</v>
      </c>
      <c r="AD1943" s="448">
        <f t="shared" si="1391"/>
        <v>0</v>
      </c>
      <c r="AE1943" s="464">
        <f t="shared" si="1391"/>
        <v>0</v>
      </c>
      <c r="AF1943" s="448">
        <f t="shared" si="1391"/>
        <v>0</v>
      </c>
      <c r="AG1943" s="448">
        <f t="shared" si="1391"/>
        <v>0</v>
      </c>
      <c r="AH1943" s="448">
        <f t="shared" si="1391"/>
        <v>0</v>
      </c>
      <c r="AI1943" s="449">
        <f t="shared" si="1391"/>
        <v>0</v>
      </c>
      <c r="AJ1943" s="464">
        <f t="shared" si="1376"/>
        <v>0</v>
      </c>
      <c r="AK1943" s="448">
        <f t="shared" si="1377"/>
        <v>0</v>
      </c>
      <c r="AL1943" s="448">
        <f t="shared" si="1378"/>
        <v>0</v>
      </c>
      <c r="AM1943" s="448">
        <f t="shared" si="1379"/>
        <v>0</v>
      </c>
      <c r="AN1943" s="449">
        <f t="shared" si="1380"/>
        <v>0</v>
      </c>
    </row>
    <row r="1944" spans="1:40" outlineLevel="2">
      <c r="A1944" s="882">
        <f>ROW()</f>
        <v>1944</v>
      </c>
      <c r="B1944" s="453"/>
      <c r="D1944" s="452" t="s">
        <v>583</v>
      </c>
      <c r="H1944" s="458"/>
      <c r="I1944" s="458"/>
      <c r="J1944" s="459"/>
      <c r="K1944" s="458"/>
      <c r="L1944" s="458"/>
      <c r="M1944" s="458"/>
      <c r="N1944" s="463"/>
      <c r="O1944" s="458"/>
      <c r="P1944" s="458"/>
      <c r="Q1944" s="458"/>
      <c r="R1944" s="169"/>
      <c r="S1944" s="169">
        <f>Input!$AC$70</f>
        <v>10</v>
      </c>
      <c r="T1944" s="464">
        <f t="shared" ref="T1944:AI1944" si="1392">(S1944-S$9)*(S1944&gt;T$9)</f>
        <v>9</v>
      </c>
      <c r="U1944" s="448">
        <f t="shared" si="1392"/>
        <v>8.5</v>
      </c>
      <c r="V1944" s="448">
        <f t="shared" si="1392"/>
        <v>7.5</v>
      </c>
      <c r="W1944" s="448">
        <f t="shared" si="1392"/>
        <v>6.5</v>
      </c>
      <c r="X1944" s="448">
        <f t="shared" si="1392"/>
        <v>5.5</v>
      </c>
      <c r="Y1944" s="464">
        <f t="shared" si="1392"/>
        <v>4.5</v>
      </c>
      <c r="Z1944" s="448">
        <f t="shared" si="1392"/>
        <v>4</v>
      </c>
      <c r="AA1944" s="448">
        <f t="shared" si="1392"/>
        <v>3</v>
      </c>
      <c r="AB1944" s="448">
        <f t="shared" si="1392"/>
        <v>2</v>
      </c>
      <c r="AC1944" s="448">
        <f t="shared" si="1392"/>
        <v>1</v>
      </c>
      <c r="AD1944" s="448">
        <f t="shared" si="1392"/>
        <v>0</v>
      </c>
      <c r="AE1944" s="464">
        <f t="shared" si="1392"/>
        <v>0</v>
      </c>
      <c r="AF1944" s="448">
        <f t="shared" si="1392"/>
        <v>0</v>
      </c>
      <c r="AG1944" s="448">
        <f t="shared" si="1392"/>
        <v>0</v>
      </c>
      <c r="AH1944" s="448">
        <f t="shared" si="1392"/>
        <v>0</v>
      </c>
      <c r="AI1944" s="449">
        <f t="shared" si="1392"/>
        <v>0</v>
      </c>
      <c r="AJ1944" s="464">
        <f t="shared" si="1376"/>
        <v>0</v>
      </c>
      <c r="AK1944" s="448">
        <f t="shared" si="1377"/>
        <v>0</v>
      </c>
      <c r="AL1944" s="448">
        <f t="shared" si="1378"/>
        <v>0</v>
      </c>
      <c r="AM1944" s="448">
        <f t="shared" si="1379"/>
        <v>0</v>
      </c>
      <c r="AN1944" s="449">
        <f t="shared" si="1380"/>
        <v>0</v>
      </c>
    </row>
    <row r="1945" spans="1:40" outlineLevel="2">
      <c r="A1945" s="882">
        <f>ROW()</f>
        <v>1945</v>
      </c>
      <c r="B1945" s="453"/>
      <c r="D1945" s="452" t="s">
        <v>81</v>
      </c>
      <c r="H1945" s="458"/>
      <c r="I1945" s="458"/>
      <c r="J1945" s="459"/>
      <c r="K1945" s="458"/>
      <c r="L1945" s="458"/>
      <c r="M1945" s="458"/>
      <c r="N1945" s="463"/>
      <c r="O1945" s="458"/>
      <c r="P1945" s="458"/>
      <c r="Q1945" s="458"/>
      <c r="R1945" s="169"/>
      <c r="S1945" s="169">
        <f>Input!$AC$71</f>
        <v>4</v>
      </c>
      <c r="T1945" s="464">
        <f t="shared" ref="T1945:AI1945" si="1393">(S1945-S$9)*(S1945&gt;T$9)</f>
        <v>3</v>
      </c>
      <c r="U1945" s="448">
        <f t="shared" si="1393"/>
        <v>2.5</v>
      </c>
      <c r="V1945" s="448">
        <f t="shared" si="1393"/>
        <v>1.5</v>
      </c>
      <c r="W1945" s="448">
        <f t="shared" si="1393"/>
        <v>0.5</v>
      </c>
      <c r="X1945" s="448">
        <f t="shared" si="1393"/>
        <v>0</v>
      </c>
      <c r="Y1945" s="464">
        <f t="shared" si="1393"/>
        <v>0</v>
      </c>
      <c r="Z1945" s="448">
        <f t="shared" si="1393"/>
        <v>0</v>
      </c>
      <c r="AA1945" s="448">
        <f t="shared" si="1393"/>
        <v>0</v>
      </c>
      <c r="AB1945" s="448">
        <f t="shared" si="1393"/>
        <v>0</v>
      </c>
      <c r="AC1945" s="448">
        <f t="shared" si="1393"/>
        <v>0</v>
      </c>
      <c r="AD1945" s="448">
        <f t="shared" si="1393"/>
        <v>0</v>
      </c>
      <c r="AE1945" s="464">
        <f t="shared" si="1393"/>
        <v>0</v>
      </c>
      <c r="AF1945" s="448">
        <f t="shared" si="1393"/>
        <v>0</v>
      </c>
      <c r="AG1945" s="448">
        <f t="shared" si="1393"/>
        <v>0</v>
      </c>
      <c r="AH1945" s="448">
        <f t="shared" si="1393"/>
        <v>0</v>
      </c>
      <c r="AI1945" s="449">
        <f t="shared" si="1393"/>
        <v>0</v>
      </c>
      <c r="AJ1945" s="464">
        <f t="shared" si="1376"/>
        <v>0</v>
      </c>
      <c r="AK1945" s="448">
        <f t="shared" si="1377"/>
        <v>0</v>
      </c>
      <c r="AL1945" s="448">
        <f t="shared" si="1378"/>
        <v>0</v>
      </c>
      <c r="AM1945" s="448">
        <f t="shared" si="1379"/>
        <v>0</v>
      </c>
      <c r="AN1945" s="449">
        <f t="shared" si="1380"/>
        <v>0</v>
      </c>
    </row>
    <row r="1946" spans="1:40" outlineLevel="2">
      <c r="A1946" s="882">
        <f>ROW()</f>
        <v>1946</v>
      </c>
      <c r="B1946" s="453"/>
      <c r="D1946" s="452" t="s">
        <v>28</v>
      </c>
      <c r="H1946" s="458"/>
      <c r="I1946" s="458"/>
      <c r="J1946" s="459"/>
      <c r="K1946" s="458"/>
      <c r="L1946" s="458"/>
      <c r="M1946" s="458"/>
      <c r="N1946" s="463"/>
      <c r="O1946" s="458"/>
      <c r="P1946" s="458"/>
      <c r="Q1946" s="458"/>
      <c r="R1946" s="169"/>
      <c r="S1946" s="169">
        <f>Input!$AC$72</f>
        <v>0</v>
      </c>
      <c r="T1946" s="464">
        <f t="shared" ref="T1946:AI1946" si="1394">(S1946-S$9)*(S1946&gt;T$9)</f>
        <v>0</v>
      </c>
      <c r="U1946" s="448">
        <f t="shared" si="1394"/>
        <v>0</v>
      </c>
      <c r="V1946" s="448">
        <f t="shared" si="1394"/>
        <v>0</v>
      </c>
      <c r="W1946" s="448">
        <f t="shared" si="1394"/>
        <v>0</v>
      </c>
      <c r="X1946" s="448">
        <f t="shared" si="1394"/>
        <v>0</v>
      </c>
      <c r="Y1946" s="464">
        <f t="shared" si="1394"/>
        <v>0</v>
      </c>
      <c r="Z1946" s="448">
        <f t="shared" si="1394"/>
        <v>0</v>
      </c>
      <c r="AA1946" s="448">
        <f t="shared" si="1394"/>
        <v>0</v>
      </c>
      <c r="AB1946" s="448">
        <f t="shared" si="1394"/>
        <v>0</v>
      </c>
      <c r="AC1946" s="448">
        <f t="shared" si="1394"/>
        <v>0</v>
      </c>
      <c r="AD1946" s="448">
        <f t="shared" si="1394"/>
        <v>0</v>
      </c>
      <c r="AE1946" s="464">
        <f t="shared" si="1394"/>
        <v>0</v>
      </c>
      <c r="AF1946" s="448">
        <f t="shared" si="1394"/>
        <v>0</v>
      </c>
      <c r="AG1946" s="448">
        <f t="shared" si="1394"/>
        <v>0</v>
      </c>
      <c r="AH1946" s="448">
        <f t="shared" si="1394"/>
        <v>0</v>
      </c>
      <c r="AI1946" s="449">
        <f t="shared" si="1394"/>
        <v>0</v>
      </c>
      <c r="AJ1946" s="464">
        <f t="shared" si="1376"/>
        <v>0</v>
      </c>
      <c r="AK1946" s="448">
        <f t="shared" si="1377"/>
        <v>0</v>
      </c>
      <c r="AL1946" s="448">
        <f t="shared" si="1378"/>
        <v>0</v>
      </c>
      <c r="AM1946" s="448">
        <f t="shared" si="1379"/>
        <v>0</v>
      </c>
      <c r="AN1946" s="449">
        <f t="shared" si="1380"/>
        <v>0</v>
      </c>
    </row>
    <row r="1947" spans="1:40" outlineLevel="2">
      <c r="A1947" s="882">
        <f>ROW()</f>
        <v>1947</v>
      </c>
      <c r="B1947" s="453"/>
      <c r="D1947" s="456" t="s">
        <v>443</v>
      </c>
      <c r="E1947" s="456"/>
      <c r="F1947" s="456"/>
      <c r="G1947" s="456"/>
      <c r="H1947" s="460"/>
      <c r="I1947" s="460"/>
      <c r="J1947" s="461"/>
      <c r="K1947" s="460"/>
      <c r="L1947" s="460"/>
      <c r="M1947" s="460"/>
      <c r="N1947" s="465"/>
      <c r="O1947" s="460"/>
      <c r="P1947" s="460"/>
      <c r="Q1947" s="460"/>
      <c r="R1947" s="170"/>
      <c r="S1947" s="170">
        <f>Input!$AC$73</f>
        <v>5</v>
      </c>
      <c r="T1947" s="474">
        <f t="shared" ref="T1947:AI1947" si="1395">(S1947-S$9)*(S1947&gt;T$9)</f>
        <v>4</v>
      </c>
      <c r="U1947" s="450">
        <f t="shared" si="1395"/>
        <v>3.5</v>
      </c>
      <c r="V1947" s="450">
        <f t="shared" si="1395"/>
        <v>2.5</v>
      </c>
      <c r="W1947" s="450">
        <f t="shared" si="1395"/>
        <v>1.5</v>
      </c>
      <c r="X1947" s="450">
        <f t="shared" si="1395"/>
        <v>0.5</v>
      </c>
      <c r="Y1947" s="474">
        <f t="shared" si="1395"/>
        <v>0</v>
      </c>
      <c r="Z1947" s="450">
        <f t="shared" si="1395"/>
        <v>0</v>
      </c>
      <c r="AA1947" s="450">
        <f t="shared" si="1395"/>
        <v>0</v>
      </c>
      <c r="AB1947" s="450">
        <f t="shared" si="1395"/>
        <v>0</v>
      </c>
      <c r="AC1947" s="450">
        <f t="shared" si="1395"/>
        <v>0</v>
      </c>
      <c r="AD1947" s="450">
        <f t="shared" si="1395"/>
        <v>0</v>
      </c>
      <c r="AE1947" s="474">
        <f t="shared" si="1395"/>
        <v>0</v>
      </c>
      <c r="AF1947" s="450">
        <f t="shared" si="1395"/>
        <v>0</v>
      </c>
      <c r="AG1947" s="450">
        <f t="shared" si="1395"/>
        <v>0</v>
      </c>
      <c r="AH1947" s="450">
        <f t="shared" si="1395"/>
        <v>0</v>
      </c>
      <c r="AI1947" s="451">
        <f t="shared" si="1395"/>
        <v>0</v>
      </c>
      <c r="AJ1947" s="474">
        <f t="shared" si="1376"/>
        <v>0</v>
      </c>
      <c r="AK1947" s="450">
        <f t="shared" si="1377"/>
        <v>0</v>
      </c>
      <c r="AL1947" s="450">
        <f t="shared" si="1378"/>
        <v>0</v>
      </c>
      <c r="AM1947" s="450">
        <f t="shared" si="1379"/>
        <v>0</v>
      </c>
      <c r="AN1947" s="451">
        <f t="shared" si="1380"/>
        <v>0</v>
      </c>
    </row>
    <row r="1948" spans="1:40" outlineLevel="2">
      <c r="A1948" s="882">
        <f>ROW()</f>
        <v>1948</v>
      </c>
      <c r="B1948" s="453"/>
      <c r="H1948" s="458"/>
      <c r="I1948" s="458"/>
      <c r="J1948" s="459"/>
      <c r="K1948" s="458"/>
      <c r="L1948" s="458"/>
      <c r="M1948" s="458"/>
      <c r="N1948" s="463"/>
      <c r="O1948" s="458"/>
      <c r="P1948" s="458"/>
      <c r="Q1948" s="458"/>
      <c r="R1948" s="458"/>
      <c r="S1948" s="439"/>
      <c r="T1948" s="443"/>
      <c r="U1948" s="439"/>
      <c r="V1948" s="439"/>
      <c r="W1948" s="439"/>
      <c r="X1948" s="439"/>
      <c r="Y1948" s="443"/>
      <c r="Z1948" s="439"/>
      <c r="AA1948" s="439"/>
      <c r="AB1948" s="439"/>
      <c r="AC1948" s="439"/>
      <c r="AD1948" s="439"/>
      <c r="AE1948" s="443"/>
      <c r="AF1948" s="439"/>
      <c r="AG1948" s="439"/>
      <c r="AH1948" s="439"/>
      <c r="AI1948" s="440"/>
      <c r="AJ1948" s="443"/>
      <c r="AK1948" s="439"/>
      <c r="AL1948" s="439"/>
      <c r="AM1948" s="439"/>
      <c r="AN1948" s="440"/>
    </row>
    <row r="1949" spans="1:40" outlineLevel="1">
      <c r="A1949" s="732" t="s">
        <v>20</v>
      </c>
      <c r="B1949" s="733"/>
      <c r="C1949" s="881"/>
      <c r="D1949" s="733"/>
      <c r="E1949" s="733"/>
      <c r="F1949" s="733"/>
      <c r="G1949" s="730"/>
      <c r="H1949" s="733"/>
      <c r="I1949" s="730"/>
      <c r="J1949" s="729"/>
      <c r="K1949" s="730"/>
      <c r="L1949" s="730"/>
      <c r="M1949" s="730"/>
      <c r="N1949" s="731"/>
      <c r="O1949" s="730"/>
      <c r="P1949" s="730"/>
      <c r="Q1949" s="730"/>
      <c r="R1949" s="730"/>
      <c r="S1949" s="730"/>
      <c r="T1949" s="729"/>
      <c r="U1949" s="730"/>
      <c r="V1949" s="730"/>
      <c r="W1949" s="730"/>
      <c r="X1949" s="730"/>
      <c r="Y1949" s="729"/>
      <c r="Z1949" s="730"/>
      <c r="AA1949" s="730"/>
      <c r="AB1949" s="730"/>
      <c r="AC1949" s="730"/>
      <c r="AD1949" s="730"/>
      <c r="AE1949" s="729"/>
      <c r="AF1949" s="730"/>
      <c r="AG1949" s="730"/>
      <c r="AH1949" s="730"/>
      <c r="AI1949" s="731"/>
      <c r="AJ1949" s="729"/>
      <c r="AK1949" s="730"/>
      <c r="AL1949" s="730"/>
      <c r="AM1949" s="730"/>
      <c r="AN1949" s="731"/>
    </row>
    <row r="1950" spans="1:40" outlineLevel="2">
      <c r="A1950" s="882">
        <f>ROW()</f>
        <v>1950</v>
      </c>
      <c r="B1950" s="453"/>
      <c r="D1950" s="452" t="s">
        <v>300</v>
      </c>
      <c r="H1950" s="458"/>
      <c r="I1950" s="458"/>
      <c r="J1950" s="459"/>
      <c r="K1950" s="458"/>
      <c r="L1950" s="458"/>
      <c r="M1950" s="458"/>
      <c r="N1950" s="463"/>
      <c r="O1950" s="458"/>
      <c r="P1950" s="458"/>
      <c r="Q1950" s="458"/>
      <c r="R1950" s="439">
        <f t="shared" ref="R1950:AD1951" si="1396">Q2058</f>
        <v>0</v>
      </c>
      <c r="S1950" s="439">
        <f t="shared" si="1396"/>
        <v>3.2418079689817438</v>
      </c>
      <c r="T1950" s="443">
        <f t="shared" si="1396"/>
        <v>3.0797175705326567</v>
      </c>
      <c r="U1950" s="439">
        <f t="shared" si="1396"/>
        <v>2.9986723713081131</v>
      </c>
      <c r="V1950" s="439">
        <f t="shared" si="1396"/>
        <v>2.836581972859026</v>
      </c>
      <c r="W1950" s="439">
        <f t="shared" si="1396"/>
        <v>2.6744915744099389</v>
      </c>
      <c r="X1950" s="439">
        <f t="shared" si="1396"/>
        <v>2.5124011759608518</v>
      </c>
      <c r="Y1950" s="443">
        <f t="shared" si="1396"/>
        <v>2.3503107775117646</v>
      </c>
      <c r="Z1950" s="439">
        <f t="shared" si="1396"/>
        <v>2.2692655782872211</v>
      </c>
      <c r="AA1950" s="439">
        <f t="shared" si="1396"/>
        <v>2.107175179838134</v>
      </c>
      <c r="AB1950" s="439">
        <f t="shared" si="1396"/>
        <v>1.9450847813890468</v>
      </c>
      <c r="AC1950" s="439">
        <f t="shared" si="1396"/>
        <v>1.7829943829399597</v>
      </c>
      <c r="AD1950" s="439">
        <f t="shared" si="1396"/>
        <v>1.6209039844908726</v>
      </c>
      <c r="AE1950" s="443">
        <f t="shared" ref="AE1950:AI1961" si="1397">AD2058</f>
        <v>1.4588135860417852</v>
      </c>
      <c r="AF1950" s="439">
        <f t="shared" si="1397"/>
        <v>1.2967231875926979</v>
      </c>
      <c r="AG1950" s="439">
        <f t="shared" si="1397"/>
        <v>1.1346327891436108</v>
      </c>
      <c r="AH1950" s="439">
        <f t="shared" si="1397"/>
        <v>0.97254239069452353</v>
      </c>
      <c r="AI1950" s="440">
        <f t="shared" si="1397"/>
        <v>0.81045199224543629</v>
      </c>
      <c r="AJ1950" s="443">
        <f t="shared" ref="AJ1950:AJ1961" si="1398">AI2058</f>
        <v>0.64836159379634906</v>
      </c>
      <c r="AK1950" s="439">
        <f t="shared" ref="AK1950:AK1961" si="1399">AJ2058</f>
        <v>0.48627119534726182</v>
      </c>
      <c r="AL1950" s="439">
        <f t="shared" ref="AL1950:AL1961" si="1400">AK2058</f>
        <v>0.32418079689817458</v>
      </c>
      <c r="AM1950" s="439">
        <f t="shared" ref="AM1950:AM1961" si="1401">AL2058</f>
        <v>0.16209039844908729</v>
      </c>
      <c r="AN1950" s="440">
        <f t="shared" ref="AN1950:AN1961" si="1402">AM2058</f>
        <v>0</v>
      </c>
    </row>
    <row r="1951" spans="1:40" outlineLevel="2">
      <c r="A1951" s="882">
        <f>ROW()</f>
        <v>1951</v>
      </c>
      <c r="B1951" s="453"/>
      <c r="D1951" s="452" t="s">
        <v>301</v>
      </c>
      <c r="H1951" s="458"/>
      <c r="I1951" s="458"/>
      <c r="J1951" s="459"/>
      <c r="K1951" s="458"/>
      <c r="L1951" s="458"/>
      <c r="M1951" s="458"/>
      <c r="N1951" s="463"/>
      <c r="O1951" s="458"/>
      <c r="P1951" s="458"/>
      <c r="Q1951" s="458"/>
      <c r="R1951" s="439">
        <f t="shared" si="1396"/>
        <v>0</v>
      </c>
      <c r="S1951" s="439">
        <f t="shared" si="1396"/>
        <v>0</v>
      </c>
      <c r="T1951" s="443">
        <f t="shared" si="1396"/>
        <v>0</v>
      </c>
      <c r="U1951" s="439">
        <f t="shared" si="1396"/>
        <v>0</v>
      </c>
      <c r="V1951" s="439">
        <f t="shared" si="1396"/>
        <v>0</v>
      </c>
      <c r="W1951" s="439">
        <f t="shared" si="1396"/>
        <v>0</v>
      </c>
      <c r="X1951" s="439">
        <f t="shared" si="1396"/>
        <v>0</v>
      </c>
      <c r="Y1951" s="443">
        <f t="shared" ref="Y1951" si="1403">X2059</f>
        <v>0</v>
      </c>
      <c r="Z1951" s="439">
        <f t="shared" ref="Z1951" si="1404">Y2059</f>
        <v>0</v>
      </c>
      <c r="AA1951" s="439">
        <f t="shared" ref="AA1951" si="1405">Z2059</f>
        <v>0</v>
      </c>
      <c r="AB1951" s="439">
        <f t="shared" ref="AB1951" si="1406">AA2059</f>
        <v>0</v>
      </c>
      <c r="AC1951" s="439">
        <f t="shared" ref="AC1951" si="1407">AB2059</f>
        <v>0</v>
      </c>
      <c r="AD1951" s="439">
        <f t="shared" ref="AD1951" si="1408">AC2059</f>
        <v>0</v>
      </c>
      <c r="AE1951" s="443">
        <f t="shared" si="1397"/>
        <v>0</v>
      </c>
      <c r="AF1951" s="439">
        <f t="shared" si="1397"/>
        <v>0</v>
      </c>
      <c r="AG1951" s="439">
        <f t="shared" si="1397"/>
        <v>0</v>
      </c>
      <c r="AH1951" s="439">
        <f t="shared" si="1397"/>
        <v>0</v>
      </c>
      <c r="AI1951" s="440">
        <f t="shared" si="1397"/>
        <v>0</v>
      </c>
      <c r="AJ1951" s="443">
        <f t="shared" si="1398"/>
        <v>0</v>
      </c>
      <c r="AK1951" s="439">
        <f t="shared" si="1399"/>
        <v>0</v>
      </c>
      <c r="AL1951" s="439">
        <f t="shared" si="1400"/>
        <v>0</v>
      </c>
      <c r="AM1951" s="439">
        <f t="shared" si="1401"/>
        <v>0</v>
      </c>
      <c r="AN1951" s="440">
        <f t="shared" si="1402"/>
        <v>0</v>
      </c>
    </row>
    <row r="1952" spans="1:40" outlineLevel="2">
      <c r="A1952" s="882">
        <f>ROW()</f>
        <v>1952</v>
      </c>
      <c r="B1952" s="453"/>
      <c r="D1952" s="452" t="s">
        <v>29</v>
      </c>
      <c r="H1952" s="458"/>
      <c r="I1952" s="458"/>
      <c r="J1952" s="459"/>
      <c r="K1952" s="458"/>
      <c r="L1952" s="458"/>
      <c r="M1952" s="458"/>
      <c r="N1952" s="463"/>
      <c r="O1952" s="458"/>
      <c r="P1952" s="458"/>
      <c r="Q1952" s="458"/>
      <c r="R1952" s="439">
        <f t="shared" ref="R1952:AD1952" si="1409">Q2060</f>
        <v>0</v>
      </c>
      <c r="S1952" s="439">
        <f t="shared" si="1409"/>
        <v>0</v>
      </c>
      <c r="T1952" s="443">
        <f t="shared" si="1409"/>
        <v>0</v>
      </c>
      <c r="U1952" s="439">
        <f t="shared" si="1409"/>
        <v>0</v>
      </c>
      <c r="V1952" s="439">
        <f t="shared" si="1409"/>
        <v>0</v>
      </c>
      <c r="W1952" s="439">
        <f t="shared" si="1409"/>
        <v>0</v>
      </c>
      <c r="X1952" s="439">
        <f t="shared" si="1409"/>
        <v>0</v>
      </c>
      <c r="Y1952" s="443">
        <f t="shared" si="1409"/>
        <v>0</v>
      </c>
      <c r="Z1952" s="439">
        <f t="shared" si="1409"/>
        <v>0</v>
      </c>
      <c r="AA1952" s="439">
        <f t="shared" si="1409"/>
        <v>0</v>
      </c>
      <c r="AB1952" s="439">
        <f t="shared" si="1409"/>
        <v>0</v>
      </c>
      <c r="AC1952" s="439">
        <f t="shared" si="1409"/>
        <v>0</v>
      </c>
      <c r="AD1952" s="439">
        <f t="shared" si="1409"/>
        <v>0</v>
      </c>
      <c r="AE1952" s="443">
        <f t="shared" si="1397"/>
        <v>0</v>
      </c>
      <c r="AF1952" s="439">
        <f t="shared" si="1397"/>
        <v>0</v>
      </c>
      <c r="AG1952" s="439">
        <f t="shared" si="1397"/>
        <v>0</v>
      </c>
      <c r="AH1952" s="439">
        <f t="shared" si="1397"/>
        <v>0</v>
      </c>
      <c r="AI1952" s="440">
        <f t="shared" si="1397"/>
        <v>0</v>
      </c>
      <c r="AJ1952" s="443">
        <f t="shared" si="1398"/>
        <v>0</v>
      </c>
      <c r="AK1952" s="439">
        <f t="shared" si="1399"/>
        <v>0</v>
      </c>
      <c r="AL1952" s="439">
        <f t="shared" si="1400"/>
        <v>0</v>
      </c>
      <c r="AM1952" s="439">
        <f t="shared" si="1401"/>
        <v>0</v>
      </c>
      <c r="AN1952" s="440">
        <f t="shared" si="1402"/>
        <v>0</v>
      </c>
    </row>
    <row r="1953" spans="1:40" outlineLevel="2">
      <c r="A1953" s="882">
        <f>ROW()</f>
        <v>1953</v>
      </c>
      <c r="B1953" s="453"/>
      <c r="D1953" s="452" t="s">
        <v>30</v>
      </c>
      <c r="H1953" s="458"/>
      <c r="I1953" s="458"/>
      <c r="J1953" s="459"/>
      <c r="K1953" s="458"/>
      <c r="L1953" s="458"/>
      <c r="M1953" s="458"/>
      <c r="N1953" s="463"/>
      <c r="O1953" s="458"/>
      <c r="P1953" s="458"/>
      <c r="Q1953" s="458"/>
      <c r="R1953" s="439">
        <f t="shared" ref="R1953:AD1953" si="1410">Q2061</f>
        <v>0</v>
      </c>
      <c r="S1953" s="439">
        <f t="shared" si="1410"/>
        <v>11.372097809667233</v>
      </c>
      <c r="T1953" s="443">
        <f t="shared" si="1410"/>
        <v>10.803492919183871</v>
      </c>
      <c r="U1953" s="439">
        <f t="shared" si="1410"/>
        <v>10.51919047394219</v>
      </c>
      <c r="V1953" s="439">
        <f t="shared" si="1410"/>
        <v>9.9505855834588282</v>
      </c>
      <c r="W1953" s="439">
        <f t="shared" si="1410"/>
        <v>9.3819806929754659</v>
      </c>
      <c r="X1953" s="439">
        <f t="shared" si="1410"/>
        <v>8.8133758024921036</v>
      </c>
      <c r="Y1953" s="443">
        <f t="shared" si="1410"/>
        <v>8.2447709120087413</v>
      </c>
      <c r="Z1953" s="439">
        <f t="shared" si="1410"/>
        <v>7.9604684667670602</v>
      </c>
      <c r="AA1953" s="439">
        <f t="shared" si="1410"/>
        <v>7.3918635762836988</v>
      </c>
      <c r="AB1953" s="439">
        <f t="shared" si="1410"/>
        <v>6.8232586858003375</v>
      </c>
      <c r="AC1953" s="439">
        <f t="shared" si="1410"/>
        <v>6.2546537953169761</v>
      </c>
      <c r="AD1953" s="439">
        <f t="shared" si="1410"/>
        <v>5.6860489048336147</v>
      </c>
      <c r="AE1953" s="443">
        <f t="shared" si="1397"/>
        <v>5.1174440143502533</v>
      </c>
      <c r="AF1953" s="439">
        <f t="shared" si="1397"/>
        <v>4.5488391238668919</v>
      </c>
      <c r="AG1953" s="439">
        <f t="shared" si="1397"/>
        <v>3.9802342333835306</v>
      </c>
      <c r="AH1953" s="439">
        <f t="shared" si="1397"/>
        <v>3.4116293429001692</v>
      </c>
      <c r="AI1953" s="440">
        <f t="shared" si="1397"/>
        <v>2.8430244524168078</v>
      </c>
      <c r="AJ1953" s="443">
        <f t="shared" si="1398"/>
        <v>2.2744195619334464</v>
      </c>
      <c r="AK1953" s="439">
        <f t="shared" si="1399"/>
        <v>1.7058146714500848</v>
      </c>
      <c r="AL1953" s="439">
        <f t="shared" si="1400"/>
        <v>1.1372097809667232</v>
      </c>
      <c r="AM1953" s="439">
        <f t="shared" si="1401"/>
        <v>0.5686048904833616</v>
      </c>
      <c r="AN1953" s="440">
        <f t="shared" si="1402"/>
        <v>0</v>
      </c>
    </row>
    <row r="1954" spans="1:40" outlineLevel="2">
      <c r="A1954" s="882">
        <f>ROW()</f>
        <v>1954</v>
      </c>
      <c r="B1954" s="453"/>
      <c r="D1954" s="452" t="s">
        <v>31</v>
      </c>
      <c r="H1954" s="458"/>
      <c r="I1954" s="458"/>
      <c r="J1954" s="459"/>
      <c r="K1954" s="458"/>
      <c r="L1954" s="458"/>
      <c r="M1954" s="458"/>
      <c r="N1954" s="463"/>
      <c r="O1954" s="458"/>
      <c r="P1954" s="458"/>
      <c r="Q1954" s="458"/>
      <c r="R1954" s="439">
        <f t="shared" ref="R1954:AD1954" si="1411">Q2062</f>
        <v>0</v>
      </c>
      <c r="S1954" s="439">
        <f t="shared" si="1411"/>
        <v>0</v>
      </c>
      <c r="T1954" s="443">
        <f t="shared" si="1411"/>
        <v>0</v>
      </c>
      <c r="U1954" s="439">
        <f t="shared" si="1411"/>
        <v>0</v>
      </c>
      <c r="V1954" s="439">
        <f t="shared" si="1411"/>
        <v>0</v>
      </c>
      <c r="W1954" s="439">
        <f t="shared" si="1411"/>
        <v>0</v>
      </c>
      <c r="X1954" s="439">
        <f t="shared" si="1411"/>
        <v>0</v>
      </c>
      <c r="Y1954" s="443">
        <f t="shared" si="1411"/>
        <v>0</v>
      </c>
      <c r="Z1954" s="439">
        <f t="shared" si="1411"/>
        <v>0</v>
      </c>
      <c r="AA1954" s="439">
        <f t="shared" si="1411"/>
        <v>0</v>
      </c>
      <c r="AB1954" s="439">
        <f t="shared" si="1411"/>
        <v>0</v>
      </c>
      <c r="AC1954" s="439">
        <f t="shared" si="1411"/>
        <v>0</v>
      </c>
      <c r="AD1954" s="439">
        <f t="shared" si="1411"/>
        <v>0</v>
      </c>
      <c r="AE1954" s="443">
        <f t="shared" si="1397"/>
        <v>0</v>
      </c>
      <c r="AF1954" s="439">
        <f t="shared" si="1397"/>
        <v>0</v>
      </c>
      <c r="AG1954" s="439">
        <f t="shared" si="1397"/>
        <v>0</v>
      </c>
      <c r="AH1954" s="439">
        <f t="shared" si="1397"/>
        <v>0</v>
      </c>
      <c r="AI1954" s="440">
        <f t="shared" si="1397"/>
        <v>0</v>
      </c>
      <c r="AJ1954" s="443">
        <f t="shared" si="1398"/>
        <v>0</v>
      </c>
      <c r="AK1954" s="439">
        <f t="shared" si="1399"/>
        <v>0</v>
      </c>
      <c r="AL1954" s="439">
        <f t="shared" si="1400"/>
        <v>0</v>
      </c>
      <c r="AM1954" s="439">
        <f t="shared" si="1401"/>
        <v>0</v>
      </c>
      <c r="AN1954" s="440">
        <f t="shared" si="1402"/>
        <v>0</v>
      </c>
    </row>
    <row r="1955" spans="1:40" outlineLevel="2">
      <c r="A1955" s="882">
        <f>ROW()</f>
        <v>1955</v>
      </c>
      <c r="B1955" s="453"/>
      <c r="D1955" s="452" t="s">
        <v>32</v>
      </c>
      <c r="H1955" s="458"/>
      <c r="I1955" s="458"/>
      <c r="J1955" s="459"/>
      <c r="K1955" s="458"/>
      <c r="L1955" s="458"/>
      <c r="M1955" s="458"/>
      <c r="N1955" s="463"/>
      <c r="O1955" s="458"/>
      <c r="P1955" s="458"/>
      <c r="Q1955" s="458"/>
      <c r="R1955" s="439">
        <f t="shared" ref="R1955:AD1955" si="1412">Q2063</f>
        <v>0</v>
      </c>
      <c r="S1955" s="439">
        <f t="shared" si="1412"/>
        <v>0.18119296158620005</v>
      </c>
      <c r="T1955" s="443">
        <f t="shared" si="1412"/>
        <v>0.17666313754654506</v>
      </c>
      <c r="U1955" s="439">
        <f t="shared" si="1412"/>
        <v>0.17439822552671755</v>
      </c>
      <c r="V1955" s="439">
        <f t="shared" si="1412"/>
        <v>0.16986840148706256</v>
      </c>
      <c r="W1955" s="439">
        <f t="shared" si="1412"/>
        <v>0.16533857744740757</v>
      </c>
      <c r="X1955" s="439">
        <f t="shared" si="1412"/>
        <v>0.16080875340775258</v>
      </c>
      <c r="Y1955" s="443">
        <f t="shared" si="1412"/>
        <v>0.15627892936809759</v>
      </c>
      <c r="Z1955" s="439">
        <f t="shared" si="1412"/>
        <v>0.15401401734827008</v>
      </c>
      <c r="AA1955" s="439">
        <f t="shared" si="1412"/>
        <v>0.14948419330861509</v>
      </c>
      <c r="AB1955" s="439">
        <f t="shared" si="1412"/>
        <v>0.1449543692689601</v>
      </c>
      <c r="AC1955" s="439">
        <f t="shared" si="1412"/>
        <v>0.14042454522930509</v>
      </c>
      <c r="AD1955" s="439">
        <f t="shared" si="1412"/>
        <v>0.1358947211896501</v>
      </c>
      <c r="AE1955" s="443">
        <f t="shared" si="1397"/>
        <v>0.13136489714999511</v>
      </c>
      <c r="AF1955" s="439">
        <f t="shared" si="1397"/>
        <v>0.12683507311034009</v>
      </c>
      <c r="AG1955" s="439">
        <f t="shared" si="1397"/>
        <v>0.12230524907068509</v>
      </c>
      <c r="AH1955" s="439">
        <f t="shared" si="1397"/>
        <v>0.11777542503103008</v>
      </c>
      <c r="AI1955" s="440">
        <f t="shared" si="1397"/>
        <v>0.11324560099137508</v>
      </c>
      <c r="AJ1955" s="443">
        <f t="shared" si="1398"/>
        <v>0.10871577695172008</v>
      </c>
      <c r="AK1955" s="439">
        <f t="shared" si="1399"/>
        <v>0.10418595291206507</v>
      </c>
      <c r="AL1955" s="439">
        <f t="shared" si="1400"/>
        <v>9.9656128872410071E-2</v>
      </c>
      <c r="AM1955" s="439">
        <f t="shared" si="1401"/>
        <v>9.5126304832755068E-2</v>
      </c>
      <c r="AN1955" s="440">
        <f t="shared" si="1402"/>
        <v>9.0596480793100065E-2</v>
      </c>
    </row>
    <row r="1956" spans="1:40" outlineLevel="2">
      <c r="A1956" s="882">
        <f>ROW()</f>
        <v>1956</v>
      </c>
      <c r="B1956" s="453"/>
      <c r="D1956" s="452" t="s">
        <v>33</v>
      </c>
      <c r="H1956" s="458"/>
      <c r="I1956" s="458"/>
      <c r="J1956" s="459"/>
      <c r="K1956" s="458"/>
      <c r="L1956" s="458"/>
      <c r="M1956" s="458"/>
      <c r="N1956" s="463"/>
      <c r="O1956" s="458"/>
      <c r="P1956" s="458"/>
      <c r="Q1956" s="458"/>
      <c r="R1956" s="439">
        <f t="shared" ref="R1956:AD1956" si="1413">Q2064</f>
        <v>0</v>
      </c>
      <c r="S1956" s="439">
        <f t="shared" si="1413"/>
        <v>1.23033631628E-2</v>
      </c>
      <c r="T1956" s="443">
        <f t="shared" si="1413"/>
        <v>1.199577908373E-2</v>
      </c>
      <c r="U1956" s="439">
        <f t="shared" si="1413"/>
        <v>1.1841987044195E-2</v>
      </c>
      <c r="V1956" s="439">
        <f t="shared" si="1413"/>
        <v>1.1534402965125E-2</v>
      </c>
      <c r="W1956" s="439">
        <f t="shared" si="1413"/>
        <v>1.1226818886055E-2</v>
      </c>
      <c r="X1956" s="439">
        <f t="shared" si="1413"/>
        <v>1.0919234806985E-2</v>
      </c>
      <c r="Y1956" s="443">
        <f t="shared" si="1413"/>
        <v>1.0611650727914999E-2</v>
      </c>
      <c r="Z1956" s="439">
        <f t="shared" si="1413"/>
        <v>1.0457858688379999E-2</v>
      </c>
      <c r="AA1956" s="439">
        <f t="shared" si="1413"/>
        <v>1.0150274609309999E-2</v>
      </c>
      <c r="AB1956" s="439">
        <f t="shared" si="1413"/>
        <v>9.8426905302399989E-3</v>
      </c>
      <c r="AC1956" s="439">
        <f t="shared" si="1413"/>
        <v>9.5351064511699987E-3</v>
      </c>
      <c r="AD1956" s="439">
        <f t="shared" si="1413"/>
        <v>9.2275223720999985E-3</v>
      </c>
      <c r="AE1956" s="443">
        <f t="shared" si="1397"/>
        <v>8.9199382930299984E-3</v>
      </c>
      <c r="AF1956" s="439">
        <f t="shared" si="1397"/>
        <v>8.6123542139599982E-3</v>
      </c>
      <c r="AG1956" s="439">
        <f t="shared" si="1397"/>
        <v>8.304770134889998E-3</v>
      </c>
      <c r="AH1956" s="439">
        <f t="shared" si="1397"/>
        <v>7.9971860558199978E-3</v>
      </c>
      <c r="AI1956" s="440">
        <f t="shared" si="1397"/>
        <v>7.6896019767499976E-3</v>
      </c>
      <c r="AJ1956" s="443">
        <f t="shared" si="1398"/>
        <v>7.3820178976799974E-3</v>
      </c>
      <c r="AK1956" s="439">
        <f t="shared" si="1399"/>
        <v>7.0744338186099973E-3</v>
      </c>
      <c r="AL1956" s="439">
        <f t="shared" si="1400"/>
        <v>6.7668497395399971E-3</v>
      </c>
      <c r="AM1956" s="439">
        <f t="shared" si="1401"/>
        <v>6.4592656604699969E-3</v>
      </c>
      <c r="AN1956" s="440">
        <f t="shared" si="1402"/>
        <v>6.1516815813999967E-3</v>
      </c>
    </row>
    <row r="1957" spans="1:40" outlineLevel="2">
      <c r="A1957" s="882">
        <f>ROW()</f>
        <v>1957</v>
      </c>
      <c r="B1957" s="453"/>
      <c r="D1957" s="452" t="s">
        <v>27</v>
      </c>
      <c r="H1957" s="458"/>
      <c r="I1957" s="458"/>
      <c r="J1957" s="459"/>
      <c r="K1957" s="458"/>
      <c r="L1957" s="458"/>
      <c r="M1957" s="458"/>
      <c r="N1957" s="463"/>
      <c r="O1957" s="458"/>
      <c r="P1957" s="458"/>
      <c r="Q1957" s="458"/>
      <c r="R1957" s="439">
        <f t="shared" ref="R1957:AD1957" si="1414">Q2065</f>
        <v>0</v>
      </c>
      <c r="S1957" s="439">
        <f t="shared" si="1414"/>
        <v>0.11438888348119999</v>
      </c>
      <c r="T1957" s="443">
        <f t="shared" si="1414"/>
        <v>0.11152916139416999</v>
      </c>
      <c r="U1957" s="439">
        <f t="shared" si="1414"/>
        <v>0.11009930035065499</v>
      </c>
      <c r="V1957" s="439">
        <f t="shared" si="1414"/>
        <v>0.10723957826362499</v>
      </c>
      <c r="W1957" s="439">
        <f t="shared" si="1414"/>
        <v>0.10437985617659498</v>
      </c>
      <c r="X1957" s="439">
        <f t="shared" si="1414"/>
        <v>0.10152013408956498</v>
      </c>
      <c r="Y1957" s="443">
        <f t="shared" si="1414"/>
        <v>9.8660412002534975E-2</v>
      </c>
      <c r="Z1957" s="439">
        <f t="shared" si="1414"/>
        <v>9.7230550959019973E-2</v>
      </c>
      <c r="AA1957" s="439">
        <f t="shared" si="1414"/>
        <v>9.437082887198997E-2</v>
      </c>
      <c r="AB1957" s="439">
        <f t="shared" si="1414"/>
        <v>9.1511106784959967E-2</v>
      </c>
      <c r="AC1957" s="439">
        <f t="shared" si="1414"/>
        <v>8.8651384697929964E-2</v>
      </c>
      <c r="AD1957" s="439">
        <f t="shared" si="1414"/>
        <v>8.579166261089996E-2</v>
      </c>
      <c r="AE1957" s="443">
        <f t="shared" si="1397"/>
        <v>8.2931940523869957E-2</v>
      </c>
      <c r="AF1957" s="439">
        <f t="shared" si="1397"/>
        <v>8.0072218436839954E-2</v>
      </c>
      <c r="AG1957" s="439">
        <f t="shared" si="1397"/>
        <v>7.721249634980995E-2</v>
      </c>
      <c r="AH1957" s="439">
        <f t="shared" si="1397"/>
        <v>7.4352774262779947E-2</v>
      </c>
      <c r="AI1957" s="440">
        <f t="shared" si="1397"/>
        <v>7.1493052175749944E-2</v>
      </c>
      <c r="AJ1957" s="443">
        <f t="shared" si="1398"/>
        <v>6.863333008871994E-2</v>
      </c>
      <c r="AK1957" s="439">
        <f t="shared" si="1399"/>
        <v>6.5773608001689937E-2</v>
      </c>
      <c r="AL1957" s="439">
        <f t="shared" si="1400"/>
        <v>6.2913885914659934E-2</v>
      </c>
      <c r="AM1957" s="439">
        <f t="shared" si="1401"/>
        <v>6.0054163827629937E-2</v>
      </c>
      <c r="AN1957" s="440">
        <f t="shared" si="1402"/>
        <v>5.7194441740599941E-2</v>
      </c>
    </row>
    <row r="1958" spans="1:40" outlineLevel="2">
      <c r="A1958" s="882">
        <f>ROW()</f>
        <v>1958</v>
      </c>
      <c r="B1958" s="453"/>
      <c r="D1958" s="452" t="s">
        <v>34</v>
      </c>
      <c r="H1958" s="458"/>
      <c r="I1958" s="458"/>
      <c r="J1958" s="459"/>
      <c r="K1958" s="458"/>
      <c r="L1958" s="458"/>
      <c r="M1958" s="458"/>
      <c r="N1958" s="463"/>
      <c r="O1958" s="458"/>
      <c r="P1958" s="458"/>
      <c r="Q1958" s="458"/>
      <c r="R1958" s="439">
        <f t="shared" ref="R1958:AD1958" si="1415">Q2066</f>
        <v>0</v>
      </c>
      <c r="S1958" s="439">
        <f t="shared" si="1415"/>
        <v>17.304209460663788</v>
      </c>
      <c r="T1958" s="443">
        <f t="shared" si="1415"/>
        <v>16.150595496619534</v>
      </c>
      <c r="U1958" s="439">
        <f t="shared" si="1415"/>
        <v>15.573788514597407</v>
      </c>
      <c r="V1958" s="439">
        <f t="shared" si="1415"/>
        <v>14.420174550553154</v>
      </c>
      <c r="W1958" s="439">
        <f t="shared" si="1415"/>
        <v>13.266560586508902</v>
      </c>
      <c r="X1958" s="439">
        <f t="shared" si="1415"/>
        <v>12.11294662246465</v>
      </c>
      <c r="Y1958" s="443">
        <f t="shared" si="1415"/>
        <v>10.959332658420397</v>
      </c>
      <c r="Z1958" s="439">
        <f t="shared" si="1415"/>
        <v>10.38252567639827</v>
      </c>
      <c r="AA1958" s="439">
        <f t="shared" si="1415"/>
        <v>9.2289117123540176</v>
      </c>
      <c r="AB1958" s="439">
        <f t="shared" si="1415"/>
        <v>8.0752977483097652</v>
      </c>
      <c r="AC1958" s="439">
        <f t="shared" si="1415"/>
        <v>6.9216837842655128</v>
      </c>
      <c r="AD1958" s="439">
        <f t="shared" si="1415"/>
        <v>5.7680698202212604</v>
      </c>
      <c r="AE1958" s="443">
        <f t="shared" si="1397"/>
        <v>4.6144558561770079</v>
      </c>
      <c r="AF1958" s="439">
        <f t="shared" si="1397"/>
        <v>3.4608418921327559</v>
      </c>
      <c r="AG1958" s="439">
        <f t="shared" si="1397"/>
        <v>2.307227928088504</v>
      </c>
      <c r="AH1958" s="439">
        <f t="shared" si="1397"/>
        <v>1.153613964044252</v>
      </c>
      <c r="AI1958" s="440">
        <f t="shared" si="1397"/>
        <v>0</v>
      </c>
      <c r="AJ1958" s="443">
        <f t="shared" si="1398"/>
        <v>0</v>
      </c>
      <c r="AK1958" s="439">
        <f t="shared" si="1399"/>
        <v>0</v>
      </c>
      <c r="AL1958" s="439">
        <f t="shared" si="1400"/>
        <v>0</v>
      </c>
      <c r="AM1958" s="439">
        <f t="shared" si="1401"/>
        <v>0</v>
      </c>
      <c r="AN1958" s="440">
        <f t="shared" si="1402"/>
        <v>0</v>
      </c>
    </row>
    <row r="1959" spans="1:40" outlineLevel="2">
      <c r="A1959" s="882">
        <f>ROW()</f>
        <v>1959</v>
      </c>
      <c r="B1959" s="453"/>
      <c r="D1959" s="452" t="s">
        <v>35</v>
      </c>
      <c r="H1959" s="458"/>
      <c r="I1959" s="458"/>
      <c r="J1959" s="459"/>
      <c r="K1959" s="458"/>
      <c r="L1959" s="458"/>
      <c r="M1959" s="458"/>
      <c r="N1959" s="463"/>
      <c r="O1959" s="458"/>
      <c r="P1959" s="458"/>
      <c r="Q1959" s="458"/>
      <c r="R1959" s="439">
        <f t="shared" ref="R1959:AD1960" si="1416">Q2067</f>
        <v>0</v>
      </c>
      <c r="S1959" s="439">
        <f t="shared" si="1416"/>
        <v>0</v>
      </c>
      <c r="T1959" s="443">
        <f t="shared" si="1416"/>
        <v>0</v>
      </c>
      <c r="U1959" s="439">
        <f t="shared" si="1416"/>
        <v>0</v>
      </c>
      <c r="V1959" s="439">
        <f t="shared" si="1416"/>
        <v>0</v>
      </c>
      <c r="W1959" s="439">
        <f t="shared" si="1416"/>
        <v>0</v>
      </c>
      <c r="X1959" s="439">
        <f t="shared" si="1416"/>
        <v>0</v>
      </c>
      <c r="Y1959" s="443">
        <f t="shared" si="1416"/>
        <v>0</v>
      </c>
      <c r="Z1959" s="439">
        <f t="shared" si="1416"/>
        <v>0</v>
      </c>
      <c r="AA1959" s="439">
        <f t="shared" si="1416"/>
        <v>0</v>
      </c>
      <c r="AB1959" s="439">
        <f t="shared" si="1416"/>
        <v>0</v>
      </c>
      <c r="AC1959" s="439">
        <f t="shared" si="1416"/>
        <v>0</v>
      </c>
      <c r="AD1959" s="439">
        <f t="shared" si="1416"/>
        <v>0</v>
      </c>
      <c r="AE1959" s="443">
        <f t="shared" si="1397"/>
        <v>0</v>
      </c>
      <c r="AF1959" s="439">
        <f t="shared" si="1397"/>
        <v>0</v>
      </c>
      <c r="AG1959" s="439">
        <f t="shared" si="1397"/>
        <v>0</v>
      </c>
      <c r="AH1959" s="439">
        <f t="shared" si="1397"/>
        <v>0</v>
      </c>
      <c r="AI1959" s="440">
        <f t="shared" si="1397"/>
        <v>0</v>
      </c>
      <c r="AJ1959" s="443">
        <f t="shared" si="1398"/>
        <v>0</v>
      </c>
      <c r="AK1959" s="439">
        <f t="shared" si="1399"/>
        <v>0</v>
      </c>
      <c r="AL1959" s="439">
        <f t="shared" si="1400"/>
        <v>0</v>
      </c>
      <c r="AM1959" s="439">
        <f t="shared" si="1401"/>
        <v>0</v>
      </c>
      <c r="AN1959" s="440">
        <f t="shared" si="1402"/>
        <v>0</v>
      </c>
    </row>
    <row r="1960" spans="1:40" outlineLevel="2">
      <c r="A1960" s="882">
        <f>ROW()</f>
        <v>1960</v>
      </c>
      <c r="B1960" s="453"/>
      <c r="D1960" s="452" t="s">
        <v>302</v>
      </c>
      <c r="H1960" s="458"/>
      <c r="I1960" s="458"/>
      <c r="J1960" s="459"/>
      <c r="K1960" s="458"/>
      <c r="L1960" s="458"/>
      <c r="M1960" s="458"/>
      <c r="N1960" s="463"/>
      <c r="O1960" s="458"/>
      <c r="P1960" s="458"/>
      <c r="Q1960" s="458"/>
      <c r="R1960" s="439">
        <f t="shared" si="1416"/>
        <v>0</v>
      </c>
      <c r="S1960" s="439">
        <f t="shared" si="1416"/>
        <v>0</v>
      </c>
      <c r="T1960" s="443">
        <f t="shared" si="1416"/>
        <v>0</v>
      </c>
      <c r="U1960" s="439">
        <f t="shared" si="1416"/>
        <v>0</v>
      </c>
      <c r="V1960" s="439">
        <f t="shared" si="1416"/>
        <v>0</v>
      </c>
      <c r="W1960" s="439">
        <f t="shared" si="1416"/>
        <v>0</v>
      </c>
      <c r="X1960" s="439">
        <f t="shared" si="1416"/>
        <v>0</v>
      </c>
      <c r="Y1960" s="443">
        <f t="shared" ref="Y1960" si="1417">X2068</f>
        <v>0</v>
      </c>
      <c r="Z1960" s="439">
        <f t="shared" ref="Z1960" si="1418">Y2068</f>
        <v>0</v>
      </c>
      <c r="AA1960" s="439">
        <f t="shared" ref="AA1960" si="1419">Z2068</f>
        <v>0</v>
      </c>
      <c r="AB1960" s="439">
        <f t="shared" ref="AB1960" si="1420">AA2068</f>
        <v>0</v>
      </c>
      <c r="AC1960" s="439">
        <f t="shared" ref="AC1960" si="1421">AB2068</f>
        <v>0</v>
      </c>
      <c r="AD1960" s="439">
        <f t="shared" ref="AD1960" si="1422">AC2068</f>
        <v>0</v>
      </c>
      <c r="AE1960" s="443">
        <f t="shared" si="1397"/>
        <v>0</v>
      </c>
      <c r="AF1960" s="439">
        <f t="shared" si="1397"/>
        <v>0</v>
      </c>
      <c r="AG1960" s="439">
        <f t="shared" si="1397"/>
        <v>0</v>
      </c>
      <c r="AH1960" s="439">
        <f t="shared" si="1397"/>
        <v>0</v>
      </c>
      <c r="AI1960" s="440">
        <f t="shared" si="1397"/>
        <v>0</v>
      </c>
      <c r="AJ1960" s="443">
        <f t="shared" si="1398"/>
        <v>0</v>
      </c>
      <c r="AK1960" s="439">
        <f t="shared" si="1399"/>
        <v>0</v>
      </c>
      <c r="AL1960" s="439">
        <f t="shared" si="1400"/>
        <v>0</v>
      </c>
      <c r="AM1960" s="439">
        <f t="shared" si="1401"/>
        <v>0</v>
      </c>
      <c r="AN1960" s="440">
        <f t="shared" si="1402"/>
        <v>0</v>
      </c>
    </row>
    <row r="1961" spans="1:40" outlineLevel="2">
      <c r="A1961" s="882">
        <f>ROW()</f>
        <v>1961</v>
      </c>
      <c r="B1961" s="453"/>
      <c r="D1961" s="452" t="s">
        <v>36</v>
      </c>
      <c r="H1961" s="458"/>
      <c r="I1961" s="458"/>
      <c r="J1961" s="459"/>
      <c r="K1961" s="458"/>
      <c r="L1961" s="458"/>
      <c r="M1961" s="458"/>
      <c r="N1961" s="463"/>
      <c r="O1961" s="458"/>
      <c r="P1961" s="458"/>
      <c r="Q1961" s="458"/>
      <c r="R1961" s="439">
        <f t="shared" ref="R1961:AD1961" si="1423">Q2069</f>
        <v>0</v>
      </c>
      <c r="S1961" s="439">
        <f t="shared" si="1423"/>
        <v>2.5485882842000001</v>
      </c>
      <c r="T1961" s="443">
        <f t="shared" si="1423"/>
        <v>1.91144121315</v>
      </c>
      <c r="U1961" s="439">
        <f t="shared" si="1423"/>
        <v>1.5928676776250001</v>
      </c>
      <c r="V1961" s="439">
        <f t="shared" si="1423"/>
        <v>0.95572060657500013</v>
      </c>
      <c r="W1961" s="439">
        <f t="shared" si="1423"/>
        <v>0.31857353552500001</v>
      </c>
      <c r="X1961" s="439">
        <f t="shared" si="1423"/>
        <v>0</v>
      </c>
      <c r="Y1961" s="443">
        <f t="shared" si="1423"/>
        <v>0</v>
      </c>
      <c r="Z1961" s="439">
        <f t="shared" si="1423"/>
        <v>0</v>
      </c>
      <c r="AA1961" s="439">
        <f t="shared" si="1423"/>
        <v>0</v>
      </c>
      <c r="AB1961" s="439">
        <f t="shared" si="1423"/>
        <v>0</v>
      </c>
      <c r="AC1961" s="439">
        <f t="shared" si="1423"/>
        <v>0</v>
      </c>
      <c r="AD1961" s="439">
        <f t="shared" si="1423"/>
        <v>0</v>
      </c>
      <c r="AE1961" s="443">
        <f t="shared" si="1397"/>
        <v>0</v>
      </c>
      <c r="AF1961" s="439">
        <f t="shared" si="1397"/>
        <v>0</v>
      </c>
      <c r="AG1961" s="439">
        <f t="shared" si="1397"/>
        <v>0</v>
      </c>
      <c r="AH1961" s="439">
        <f t="shared" si="1397"/>
        <v>0</v>
      </c>
      <c r="AI1961" s="440">
        <f t="shared" si="1397"/>
        <v>0</v>
      </c>
      <c r="AJ1961" s="443">
        <f t="shared" si="1398"/>
        <v>0</v>
      </c>
      <c r="AK1961" s="439">
        <f t="shared" si="1399"/>
        <v>0</v>
      </c>
      <c r="AL1961" s="439">
        <f t="shared" si="1400"/>
        <v>0</v>
      </c>
      <c r="AM1961" s="439">
        <f t="shared" si="1401"/>
        <v>0</v>
      </c>
      <c r="AN1961" s="440">
        <f t="shared" si="1402"/>
        <v>0</v>
      </c>
    </row>
    <row r="1962" spans="1:40" outlineLevel="2">
      <c r="A1962" s="882">
        <f>ROW()</f>
        <v>1962</v>
      </c>
      <c r="B1962" s="453"/>
      <c r="D1962" s="452" t="s">
        <v>583</v>
      </c>
      <c r="H1962" s="458"/>
      <c r="I1962" s="458"/>
      <c r="J1962" s="459"/>
      <c r="K1962" s="458"/>
      <c r="L1962" s="458"/>
      <c r="M1962" s="458"/>
      <c r="N1962" s="463"/>
      <c r="O1962" s="458"/>
      <c r="P1962" s="458"/>
      <c r="Q1962" s="458"/>
      <c r="R1962" s="439">
        <f t="shared" ref="R1962:AI1962" si="1424">Q2070</f>
        <v>0</v>
      </c>
      <c r="S1962" s="439">
        <f t="shared" si="1424"/>
        <v>0</v>
      </c>
      <c r="T1962" s="443">
        <f t="shared" si="1424"/>
        <v>0</v>
      </c>
      <c r="U1962" s="439">
        <f t="shared" si="1424"/>
        <v>0</v>
      </c>
      <c r="V1962" s="439">
        <f t="shared" si="1424"/>
        <v>0</v>
      </c>
      <c r="W1962" s="439">
        <f t="shared" si="1424"/>
        <v>0</v>
      </c>
      <c r="X1962" s="439">
        <f t="shared" si="1424"/>
        <v>0</v>
      </c>
      <c r="Y1962" s="443">
        <f t="shared" si="1424"/>
        <v>0</v>
      </c>
      <c r="Z1962" s="439">
        <f t="shared" si="1424"/>
        <v>0</v>
      </c>
      <c r="AA1962" s="439">
        <f t="shared" si="1424"/>
        <v>0</v>
      </c>
      <c r="AB1962" s="439">
        <f t="shared" si="1424"/>
        <v>0</v>
      </c>
      <c r="AC1962" s="439">
        <f t="shared" si="1424"/>
        <v>0</v>
      </c>
      <c r="AD1962" s="439">
        <f t="shared" si="1424"/>
        <v>0</v>
      </c>
      <c r="AE1962" s="443">
        <f t="shared" si="1424"/>
        <v>0</v>
      </c>
      <c r="AF1962" s="439">
        <f t="shared" si="1424"/>
        <v>0</v>
      </c>
      <c r="AG1962" s="439">
        <f t="shared" si="1424"/>
        <v>0</v>
      </c>
      <c r="AH1962" s="439">
        <f t="shared" si="1424"/>
        <v>0</v>
      </c>
      <c r="AI1962" s="440">
        <f t="shared" si="1424"/>
        <v>0</v>
      </c>
      <c r="AJ1962" s="443">
        <f t="shared" ref="AJ1962:AN1965" si="1425">AI2070</f>
        <v>0</v>
      </c>
      <c r="AK1962" s="439">
        <f t="shared" si="1425"/>
        <v>0</v>
      </c>
      <c r="AL1962" s="439">
        <f t="shared" si="1425"/>
        <v>0</v>
      </c>
      <c r="AM1962" s="439">
        <f t="shared" si="1425"/>
        <v>0</v>
      </c>
      <c r="AN1962" s="440">
        <f t="shared" si="1425"/>
        <v>0</v>
      </c>
    </row>
    <row r="1963" spans="1:40" outlineLevel="2">
      <c r="A1963" s="882">
        <f>ROW()</f>
        <v>1963</v>
      </c>
      <c r="B1963" s="453"/>
      <c r="D1963" s="452" t="s">
        <v>81</v>
      </c>
      <c r="H1963" s="458"/>
      <c r="I1963" s="458"/>
      <c r="J1963" s="459"/>
      <c r="K1963" s="458"/>
      <c r="L1963" s="458"/>
      <c r="M1963" s="458"/>
      <c r="N1963" s="463"/>
      <c r="O1963" s="458"/>
      <c r="P1963" s="458"/>
      <c r="Q1963" s="458"/>
      <c r="R1963" s="439">
        <f t="shared" ref="R1963:X1964" si="1426">Q2071</f>
        <v>0</v>
      </c>
      <c r="S1963" s="439">
        <f t="shared" si="1426"/>
        <v>0</v>
      </c>
      <c r="T1963" s="443">
        <f t="shared" si="1426"/>
        <v>0</v>
      </c>
      <c r="U1963" s="439">
        <f t="shared" si="1426"/>
        <v>0</v>
      </c>
      <c r="V1963" s="439">
        <f t="shared" si="1426"/>
        <v>0</v>
      </c>
      <c r="W1963" s="439">
        <f t="shared" si="1426"/>
        <v>0</v>
      </c>
      <c r="X1963" s="439">
        <f t="shared" si="1426"/>
        <v>0</v>
      </c>
      <c r="Y1963" s="443">
        <f t="shared" ref="Y1963:AD1964" si="1427">X2071</f>
        <v>0</v>
      </c>
      <c r="Z1963" s="439">
        <f t="shared" si="1427"/>
        <v>0</v>
      </c>
      <c r="AA1963" s="439">
        <f t="shared" si="1427"/>
        <v>0</v>
      </c>
      <c r="AB1963" s="439">
        <f t="shared" si="1427"/>
        <v>0</v>
      </c>
      <c r="AC1963" s="439">
        <f t="shared" si="1427"/>
        <v>0</v>
      </c>
      <c r="AD1963" s="439">
        <f t="shared" si="1427"/>
        <v>0</v>
      </c>
      <c r="AE1963" s="443">
        <f t="shared" ref="AE1963:AE1965" si="1428">AD2071</f>
        <v>0</v>
      </c>
      <c r="AF1963" s="439">
        <f t="shared" ref="AF1963:AF1965" si="1429">AE2071</f>
        <v>0</v>
      </c>
      <c r="AG1963" s="439">
        <f t="shared" ref="AG1963:AG1965" si="1430">AF2071</f>
        <v>0</v>
      </c>
      <c r="AH1963" s="439">
        <f t="shared" ref="AH1963:AH1965" si="1431">AG2071</f>
        <v>0</v>
      </c>
      <c r="AI1963" s="440">
        <f t="shared" ref="AI1963:AI1965" si="1432">AH2071</f>
        <v>0</v>
      </c>
      <c r="AJ1963" s="443">
        <f t="shared" si="1425"/>
        <v>0</v>
      </c>
      <c r="AK1963" s="439">
        <f t="shared" si="1425"/>
        <v>0</v>
      </c>
      <c r="AL1963" s="439">
        <f t="shared" si="1425"/>
        <v>0</v>
      </c>
      <c r="AM1963" s="439">
        <f t="shared" si="1425"/>
        <v>0</v>
      </c>
      <c r="AN1963" s="440">
        <f t="shared" si="1425"/>
        <v>0</v>
      </c>
    </row>
    <row r="1964" spans="1:40" outlineLevel="2">
      <c r="A1964" s="882">
        <f>ROW()</f>
        <v>1964</v>
      </c>
      <c r="B1964" s="453"/>
      <c r="D1964" s="452" t="s">
        <v>28</v>
      </c>
      <c r="H1964" s="458"/>
      <c r="I1964" s="458"/>
      <c r="J1964" s="459"/>
      <c r="K1964" s="458"/>
      <c r="L1964" s="458"/>
      <c r="M1964" s="458"/>
      <c r="N1964" s="463"/>
      <c r="O1964" s="458"/>
      <c r="P1964" s="458"/>
      <c r="Q1964" s="458"/>
      <c r="R1964" s="439">
        <f t="shared" si="1426"/>
        <v>0</v>
      </c>
      <c r="S1964" s="439">
        <f t="shared" si="1426"/>
        <v>0</v>
      </c>
      <c r="T1964" s="443">
        <f t="shared" si="1426"/>
        <v>0</v>
      </c>
      <c r="U1964" s="439">
        <f t="shared" si="1426"/>
        <v>0</v>
      </c>
      <c r="V1964" s="439">
        <f t="shared" si="1426"/>
        <v>0</v>
      </c>
      <c r="W1964" s="439">
        <f t="shared" si="1426"/>
        <v>0</v>
      </c>
      <c r="X1964" s="439">
        <f t="shared" si="1426"/>
        <v>0</v>
      </c>
      <c r="Y1964" s="443">
        <f t="shared" si="1427"/>
        <v>0</v>
      </c>
      <c r="Z1964" s="439">
        <f t="shared" si="1427"/>
        <v>0</v>
      </c>
      <c r="AA1964" s="439">
        <f t="shared" si="1427"/>
        <v>0</v>
      </c>
      <c r="AB1964" s="439">
        <f t="shared" si="1427"/>
        <v>0</v>
      </c>
      <c r="AC1964" s="439">
        <f t="shared" si="1427"/>
        <v>0</v>
      </c>
      <c r="AD1964" s="439">
        <f t="shared" si="1427"/>
        <v>0</v>
      </c>
      <c r="AE1964" s="443">
        <f t="shared" si="1428"/>
        <v>0</v>
      </c>
      <c r="AF1964" s="439">
        <f t="shared" si="1429"/>
        <v>0</v>
      </c>
      <c r="AG1964" s="439">
        <f t="shared" si="1430"/>
        <v>0</v>
      </c>
      <c r="AH1964" s="439">
        <f t="shared" si="1431"/>
        <v>0</v>
      </c>
      <c r="AI1964" s="440">
        <f t="shared" si="1432"/>
        <v>0</v>
      </c>
      <c r="AJ1964" s="443">
        <f t="shared" si="1425"/>
        <v>0</v>
      </c>
      <c r="AK1964" s="439">
        <f t="shared" si="1425"/>
        <v>0</v>
      </c>
      <c r="AL1964" s="439">
        <f t="shared" si="1425"/>
        <v>0</v>
      </c>
      <c r="AM1964" s="439">
        <f t="shared" si="1425"/>
        <v>0</v>
      </c>
      <c r="AN1964" s="440">
        <f t="shared" si="1425"/>
        <v>0</v>
      </c>
    </row>
    <row r="1965" spans="1:40" outlineLevel="2">
      <c r="A1965" s="882">
        <f>ROW()</f>
        <v>1965</v>
      </c>
      <c r="B1965" s="453"/>
      <c r="D1965" s="456" t="s">
        <v>443</v>
      </c>
      <c r="E1965" s="456"/>
      <c r="F1965" s="456"/>
      <c r="G1965" s="456"/>
      <c r="H1965" s="460"/>
      <c r="I1965" s="460"/>
      <c r="J1965" s="461"/>
      <c r="K1965" s="460"/>
      <c r="L1965" s="460"/>
      <c r="M1965" s="460"/>
      <c r="N1965" s="465"/>
      <c r="O1965" s="460"/>
      <c r="P1965" s="460"/>
      <c r="Q1965" s="460"/>
      <c r="R1965" s="441">
        <f t="shared" ref="R1965:AD1965" si="1433">Q2073</f>
        <v>0</v>
      </c>
      <c r="S1965" s="441">
        <f t="shared" si="1433"/>
        <v>0</v>
      </c>
      <c r="T1965" s="462">
        <f t="shared" si="1433"/>
        <v>0</v>
      </c>
      <c r="U1965" s="441">
        <f t="shared" si="1433"/>
        <v>0</v>
      </c>
      <c r="V1965" s="441">
        <f t="shared" si="1433"/>
        <v>0</v>
      </c>
      <c r="W1965" s="441">
        <f t="shared" si="1433"/>
        <v>0</v>
      </c>
      <c r="X1965" s="441">
        <f t="shared" si="1433"/>
        <v>0</v>
      </c>
      <c r="Y1965" s="462">
        <f t="shared" si="1433"/>
        <v>0</v>
      </c>
      <c r="Z1965" s="441">
        <f t="shared" si="1433"/>
        <v>0</v>
      </c>
      <c r="AA1965" s="441">
        <f t="shared" si="1433"/>
        <v>0</v>
      </c>
      <c r="AB1965" s="441">
        <f t="shared" si="1433"/>
        <v>0</v>
      </c>
      <c r="AC1965" s="441">
        <f t="shared" si="1433"/>
        <v>0</v>
      </c>
      <c r="AD1965" s="441">
        <f t="shared" si="1433"/>
        <v>0</v>
      </c>
      <c r="AE1965" s="462">
        <f t="shared" si="1428"/>
        <v>0</v>
      </c>
      <c r="AF1965" s="441">
        <f t="shared" si="1429"/>
        <v>0</v>
      </c>
      <c r="AG1965" s="441">
        <f t="shared" si="1430"/>
        <v>0</v>
      </c>
      <c r="AH1965" s="441">
        <f t="shared" si="1431"/>
        <v>0</v>
      </c>
      <c r="AI1965" s="442">
        <f t="shared" si="1432"/>
        <v>0</v>
      </c>
      <c r="AJ1965" s="462">
        <f t="shared" si="1425"/>
        <v>0</v>
      </c>
      <c r="AK1965" s="441">
        <f t="shared" si="1425"/>
        <v>0</v>
      </c>
      <c r="AL1965" s="441">
        <f t="shared" si="1425"/>
        <v>0</v>
      </c>
      <c r="AM1965" s="441">
        <f t="shared" si="1425"/>
        <v>0</v>
      </c>
      <c r="AN1965" s="442">
        <f t="shared" si="1425"/>
        <v>0</v>
      </c>
    </row>
    <row r="1966" spans="1:40" outlineLevel="2">
      <c r="A1966" s="882">
        <f>ROW()</f>
        <v>1966</v>
      </c>
      <c r="B1966" s="453"/>
      <c r="D1966" s="452" t="s">
        <v>24</v>
      </c>
      <c r="H1966" s="458"/>
      <c r="I1966" s="458"/>
      <c r="J1966" s="459"/>
      <c r="K1966" s="458"/>
      <c r="L1966" s="458"/>
      <c r="M1966" s="458"/>
      <c r="N1966" s="463"/>
      <c r="O1966" s="458"/>
      <c r="P1966" s="458"/>
      <c r="Q1966" s="458"/>
      <c r="R1966" s="439">
        <f t="shared" ref="R1966:AN1966" si="1434">SUM(R1950:R1965)</f>
        <v>0</v>
      </c>
      <c r="S1966" s="439">
        <f t="shared" si="1434"/>
        <v>34.774588731742966</v>
      </c>
      <c r="T1966" s="443">
        <f t="shared" si="1434"/>
        <v>32.245435277510502</v>
      </c>
      <c r="U1966" s="439">
        <f t="shared" si="1434"/>
        <v>30.980858550394277</v>
      </c>
      <c r="V1966" s="439">
        <f t="shared" si="1434"/>
        <v>28.451705096161824</v>
      </c>
      <c r="W1966" s="439">
        <f t="shared" si="1434"/>
        <v>25.922551641929363</v>
      </c>
      <c r="X1966" s="439">
        <f t="shared" si="1434"/>
        <v>23.711971723221907</v>
      </c>
      <c r="Y1966" s="443">
        <f t="shared" si="1434"/>
        <v>21.819965340039452</v>
      </c>
      <c r="Z1966" s="439">
        <f t="shared" si="1434"/>
        <v>20.873962148448221</v>
      </c>
      <c r="AA1966" s="439">
        <f t="shared" si="1434"/>
        <v>18.981955765265766</v>
      </c>
      <c r="AB1966" s="439">
        <f t="shared" si="1434"/>
        <v>17.089949382083311</v>
      </c>
      <c r="AC1966" s="439">
        <f t="shared" si="1434"/>
        <v>15.197942998900851</v>
      </c>
      <c r="AD1966" s="439">
        <f t="shared" si="1434"/>
        <v>13.305936615718398</v>
      </c>
      <c r="AE1966" s="443">
        <f t="shared" si="1434"/>
        <v>11.41393023253594</v>
      </c>
      <c r="AF1966" s="439">
        <f t="shared" si="1434"/>
        <v>9.5219238493534846</v>
      </c>
      <c r="AG1966" s="439">
        <f t="shared" si="1434"/>
        <v>7.6299174661710296</v>
      </c>
      <c r="AH1966" s="439">
        <f t="shared" si="1434"/>
        <v>5.7379110829885747</v>
      </c>
      <c r="AI1966" s="440">
        <f t="shared" si="1434"/>
        <v>3.8459046998061188</v>
      </c>
      <c r="AJ1966" s="443">
        <f t="shared" si="1434"/>
        <v>3.1075122806679154</v>
      </c>
      <c r="AK1966" s="439">
        <f t="shared" si="1434"/>
        <v>2.3691198615297115</v>
      </c>
      <c r="AL1966" s="439">
        <f t="shared" si="1434"/>
        <v>1.6307274423915077</v>
      </c>
      <c r="AM1966" s="439">
        <f t="shared" si="1434"/>
        <v>0.89233502325330394</v>
      </c>
      <c r="AN1966" s="440">
        <f t="shared" si="1434"/>
        <v>0.15394260411510002</v>
      </c>
    </row>
    <row r="1967" spans="1:40" outlineLevel="1">
      <c r="A1967" s="732" t="s">
        <v>59</v>
      </c>
      <c r="B1967" s="733"/>
      <c r="C1967" s="881"/>
      <c r="D1967" s="733"/>
      <c r="E1967" s="733"/>
      <c r="F1967" s="733"/>
      <c r="G1967" s="730"/>
      <c r="H1967" s="733"/>
      <c r="I1967" s="730"/>
      <c r="J1967" s="729"/>
      <c r="K1967" s="730"/>
      <c r="L1967" s="730"/>
      <c r="M1967" s="730"/>
      <c r="N1967" s="731"/>
      <c r="O1967" s="730"/>
      <c r="P1967" s="730"/>
      <c r="Q1967" s="730"/>
      <c r="R1967" s="730"/>
      <c r="S1967" s="730"/>
      <c r="T1967" s="729"/>
      <c r="U1967" s="730"/>
      <c r="V1967" s="730"/>
      <c r="W1967" s="730"/>
      <c r="X1967" s="730"/>
      <c r="Y1967" s="729"/>
      <c r="Z1967" s="730"/>
      <c r="AA1967" s="730"/>
      <c r="AB1967" s="730"/>
      <c r="AC1967" s="730"/>
      <c r="AD1967" s="730"/>
      <c r="AE1967" s="729"/>
      <c r="AF1967" s="730"/>
      <c r="AG1967" s="730"/>
      <c r="AH1967" s="730"/>
      <c r="AI1967" s="731"/>
      <c r="AJ1967" s="729"/>
      <c r="AK1967" s="730"/>
      <c r="AL1967" s="730"/>
      <c r="AM1967" s="730"/>
      <c r="AN1967" s="731"/>
    </row>
    <row r="1968" spans="1:40" outlineLevel="2">
      <c r="A1968" s="882">
        <f>ROW()</f>
        <v>1968</v>
      </c>
      <c r="B1968" s="453"/>
      <c r="D1968" s="452" t="s">
        <v>300</v>
      </c>
      <c r="H1968" s="458"/>
      <c r="I1968" s="458"/>
      <c r="J1968" s="443"/>
      <c r="K1968" s="439"/>
      <c r="L1968" s="439"/>
      <c r="M1968" s="439"/>
      <c r="N1968" s="440"/>
      <c r="O1968" s="439"/>
      <c r="P1968" s="439"/>
      <c r="Q1968" s="439"/>
      <c r="R1968" s="27">
        <f>R$660</f>
        <v>3.2418079689817438</v>
      </c>
      <c r="S1968" s="439"/>
      <c r="T1968" s="443"/>
      <c r="U1968" s="439"/>
      <c r="V1968" s="439"/>
      <c r="W1968" s="439"/>
      <c r="X1968" s="439"/>
      <c r="Y1968" s="443"/>
      <c r="Z1968" s="439"/>
      <c r="AA1968" s="439"/>
      <c r="AB1968" s="439"/>
      <c r="AC1968" s="439"/>
      <c r="AD1968" s="439"/>
      <c r="AE1968" s="443"/>
      <c r="AF1968" s="439"/>
      <c r="AG1968" s="439"/>
      <c r="AH1968" s="439"/>
      <c r="AI1968" s="440"/>
      <c r="AJ1968" s="443"/>
      <c r="AK1968" s="439"/>
      <c r="AL1968" s="439"/>
      <c r="AM1968" s="439"/>
      <c r="AN1968" s="440"/>
    </row>
    <row r="1969" spans="1:40" outlineLevel="2">
      <c r="A1969" s="882">
        <f>ROW()</f>
        <v>1969</v>
      </c>
      <c r="B1969" s="453"/>
      <c r="D1969" s="452" t="s">
        <v>301</v>
      </c>
      <c r="H1969" s="458"/>
      <c r="I1969" s="458"/>
      <c r="J1969" s="443"/>
      <c r="K1969" s="439"/>
      <c r="L1969" s="439"/>
      <c r="M1969" s="439"/>
      <c r="N1969" s="440"/>
      <c r="O1969" s="439"/>
      <c r="P1969" s="439"/>
      <c r="Q1969" s="439"/>
      <c r="R1969" s="27">
        <f>R$661</f>
        <v>0</v>
      </c>
      <c r="S1969" s="439"/>
      <c r="T1969" s="443"/>
      <c r="U1969" s="439"/>
      <c r="V1969" s="439"/>
      <c r="W1969" s="439"/>
      <c r="X1969" s="439"/>
      <c r="Y1969" s="443"/>
      <c r="Z1969" s="439"/>
      <c r="AA1969" s="439"/>
      <c r="AB1969" s="439"/>
      <c r="AC1969" s="439"/>
      <c r="AD1969" s="439"/>
      <c r="AE1969" s="443"/>
      <c r="AF1969" s="439"/>
      <c r="AG1969" s="439"/>
      <c r="AH1969" s="439"/>
      <c r="AI1969" s="440"/>
      <c r="AJ1969" s="443"/>
      <c r="AK1969" s="439"/>
      <c r="AL1969" s="439"/>
      <c r="AM1969" s="439"/>
      <c r="AN1969" s="440"/>
    </row>
    <row r="1970" spans="1:40" outlineLevel="2">
      <c r="A1970" s="882">
        <f>ROW()</f>
        <v>1970</v>
      </c>
      <c r="B1970" s="453"/>
      <c r="D1970" s="452" t="s">
        <v>29</v>
      </c>
      <c r="H1970" s="458"/>
      <c r="I1970" s="458"/>
      <c r="J1970" s="443"/>
      <c r="K1970" s="439"/>
      <c r="L1970" s="439"/>
      <c r="M1970" s="439"/>
      <c r="N1970" s="440"/>
      <c r="O1970" s="439"/>
      <c r="P1970" s="439"/>
      <c r="Q1970" s="439"/>
      <c r="R1970" s="27">
        <f>R$662</f>
        <v>0</v>
      </c>
      <c r="S1970" s="439"/>
      <c r="T1970" s="443"/>
      <c r="U1970" s="439"/>
      <c r="V1970" s="439"/>
      <c r="W1970" s="439"/>
      <c r="X1970" s="439"/>
      <c r="Y1970" s="443"/>
      <c r="Z1970" s="439"/>
      <c r="AA1970" s="439"/>
      <c r="AB1970" s="439"/>
      <c r="AC1970" s="439"/>
      <c r="AD1970" s="439"/>
      <c r="AE1970" s="443"/>
      <c r="AF1970" s="439"/>
      <c r="AG1970" s="439"/>
      <c r="AH1970" s="439"/>
      <c r="AI1970" s="440"/>
      <c r="AJ1970" s="443"/>
      <c r="AK1970" s="439"/>
      <c r="AL1970" s="439"/>
      <c r="AM1970" s="439"/>
      <c r="AN1970" s="440"/>
    </row>
    <row r="1971" spans="1:40" outlineLevel="2">
      <c r="A1971" s="882">
        <f>ROW()</f>
        <v>1971</v>
      </c>
      <c r="B1971" s="453"/>
      <c r="D1971" s="452" t="s">
        <v>30</v>
      </c>
      <c r="H1971" s="458"/>
      <c r="I1971" s="458"/>
      <c r="J1971" s="443"/>
      <c r="K1971" s="439"/>
      <c r="L1971" s="439"/>
      <c r="M1971" s="439"/>
      <c r="N1971" s="440"/>
      <c r="O1971" s="439"/>
      <c r="P1971" s="439"/>
      <c r="Q1971" s="439"/>
      <c r="R1971" s="27">
        <f>R$663</f>
        <v>11.372097809667233</v>
      </c>
      <c r="S1971" s="439"/>
      <c r="T1971" s="443"/>
      <c r="U1971" s="439"/>
      <c r="V1971" s="439"/>
      <c r="W1971" s="439"/>
      <c r="X1971" s="439"/>
      <c r="Y1971" s="443"/>
      <c r="Z1971" s="439"/>
      <c r="AA1971" s="439"/>
      <c r="AB1971" s="439"/>
      <c r="AC1971" s="439"/>
      <c r="AD1971" s="439"/>
      <c r="AE1971" s="443"/>
      <c r="AF1971" s="439"/>
      <c r="AG1971" s="439"/>
      <c r="AH1971" s="439"/>
      <c r="AI1971" s="440"/>
      <c r="AJ1971" s="443"/>
      <c r="AK1971" s="439"/>
      <c r="AL1971" s="439"/>
      <c r="AM1971" s="439"/>
      <c r="AN1971" s="440"/>
    </row>
    <row r="1972" spans="1:40" outlineLevel="2">
      <c r="A1972" s="882">
        <f>ROW()</f>
        <v>1972</v>
      </c>
      <c r="B1972" s="453"/>
      <c r="D1972" s="452" t="s">
        <v>31</v>
      </c>
      <c r="H1972" s="458"/>
      <c r="I1972" s="458"/>
      <c r="J1972" s="443"/>
      <c r="K1972" s="439"/>
      <c r="L1972" s="439"/>
      <c r="M1972" s="439"/>
      <c r="N1972" s="440"/>
      <c r="O1972" s="439"/>
      <c r="P1972" s="439"/>
      <c r="Q1972" s="439"/>
      <c r="R1972" s="27">
        <f>R$664</f>
        <v>0</v>
      </c>
      <c r="S1972" s="439"/>
      <c r="T1972" s="443"/>
      <c r="U1972" s="439"/>
      <c r="V1972" s="439"/>
      <c r="W1972" s="439"/>
      <c r="X1972" s="439"/>
      <c r="Y1972" s="443"/>
      <c r="Z1972" s="439"/>
      <c r="AA1972" s="439"/>
      <c r="AB1972" s="439"/>
      <c r="AC1972" s="439"/>
      <c r="AD1972" s="439"/>
      <c r="AE1972" s="443"/>
      <c r="AF1972" s="439"/>
      <c r="AG1972" s="439"/>
      <c r="AH1972" s="439"/>
      <c r="AI1972" s="440"/>
      <c r="AJ1972" s="443"/>
      <c r="AK1972" s="439"/>
      <c r="AL1972" s="439"/>
      <c r="AM1972" s="439"/>
      <c r="AN1972" s="440"/>
    </row>
    <row r="1973" spans="1:40" outlineLevel="2">
      <c r="A1973" s="882">
        <f>ROW()</f>
        <v>1973</v>
      </c>
      <c r="B1973" s="453"/>
      <c r="D1973" s="452" t="s">
        <v>32</v>
      </c>
      <c r="H1973" s="458"/>
      <c r="I1973" s="458"/>
      <c r="J1973" s="443"/>
      <c r="K1973" s="439"/>
      <c r="L1973" s="439"/>
      <c r="M1973" s="439"/>
      <c r="N1973" s="440"/>
      <c r="O1973" s="439"/>
      <c r="P1973" s="439"/>
      <c r="Q1973" s="439"/>
      <c r="R1973" s="27">
        <f>R$665</f>
        <v>0.18119296158620005</v>
      </c>
      <c r="S1973" s="439"/>
      <c r="T1973" s="443"/>
      <c r="U1973" s="439"/>
      <c r="V1973" s="439"/>
      <c r="W1973" s="439"/>
      <c r="X1973" s="439"/>
      <c r="Y1973" s="443"/>
      <c r="Z1973" s="439"/>
      <c r="AA1973" s="439"/>
      <c r="AB1973" s="439"/>
      <c r="AC1973" s="439"/>
      <c r="AD1973" s="439"/>
      <c r="AE1973" s="443"/>
      <c r="AF1973" s="439"/>
      <c r="AG1973" s="439"/>
      <c r="AH1973" s="439"/>
      <c r="AI1973" s="440"/>
      <c r="AJ1973" s="443"/>
      <c r="AK1973" s="439"/>
      <c r="AL1973" s="439"/>
      <c r="AM1973" s="439"/>
      <c r="AN1973" s="440"/>
    </row>
    <row r="1974" spans="1:40" outlineLevel="2">
      <c r="A1974" s="882">
        <f>ROW()</f>
        <v>1974</v>
      </c>
      <c r="B1974" s="453"/>
      <c r="D1974" s="452" t="s">
        <v>33</v>
      </c>
      <c r="H1974" s="458"/>
      <c r="I1974" s="458"/>
      <c r="J1974" s="443"/>
      <c r="K1974" s="439"/>
      <c r="L1974" s="439"/>
      <c r="M1974" s="439"/>
      <c r="N1974" s="440"/>
      <c r="O1974" s="439"/>
      <c r="P1974" s="439"/>
      <c r="Q1974" s="439"/>
      <c r="R1974" s="27">
        <f>R$666</f>
        <v>1.23033631628E-2</v>
      </c>
      <c r="S1974" s="439"/>
      <c r="T1974" s="443"/>
      <c r="U1974" s="439"/>
      <c r="V1974" s="439"/>
      <c r="W1974" s="439"/>
      <c r="X1974" s="439"/>
      <c r="Y1974" s="443"/>
      <c r="Z1974" s="439"/>
      <c r="AA1974" s="439"/>
      <c r="AB1974" s="439"/>
      <c r="AC1974" s="439"/>
      <c r="AD1974" s="439"/>
      <c r="AE1974" s="443"/>
      <c r="AF1974" s="439"/>
      <c r="AG1974" s="439"/>
      <c r="AH1974" s="439"/>
      <c r="AI1974" s="440"/>
      <c r="AJ1974" s="443"/>
      <c r="AK1974" s="439"/>
      <c r="AL1974" s="439"/>
      <c r="AM1974" s="439"/>
      <c r="AN1974" s="440"/>
    </row>
    <row r="1975" spans="1:40" outlineLevel="2">
      <c r="A1975" s="882">
        <f>ROW()</f>
        <v>1975</v>
      </c>
      <c r="B1975" s="453"/>
      <c r="D1975" s="452" t="s">
        <v>27</v>
      </c>
      <c r="H1975" s="458"/>
      <c r="I1975" s="458"/>
      <c r="J1975" s="443"/>
      <c r="K1975" s="439"/>
      <c r="L1975" s="439"/>
      <c r="M1975" s="439"/>
      <c r="N1975" s="440"/>
      <c r="O1975" s="439"/>
      <c r="P1975" s="439"/>
      <c r="Q1975" s="439"/>
      <c r="R1975" s="27">
        <f>R$667</f>
        <v>0.11438888348119999</v>
      </c>
      <c r="S1975" s="439"/>
      <c r="T1975" s="443"/>
      <c r="U1975" s="439"/>
      <c r="V1975" s="439"/>
      <c r="W1975" s="439"/>
      <c r="X1975" s="439"/>
      <c r="Y1975" s="443"/>
      <c r="Z1975" s="439"/>
      <c r="AA1975" s="439"/>
      <c r="AB1975" s="439"/>
      <c r="AC1975" s="439"/>
      <c r="AD1975" s="439"/>
      <c r="AE1975" s="443"/>
      <c r="AF1975" s="439"/>
      <c r="AG1975" s="439"/>
      <c r="AH1975" s="439"/>
      <c r="AI1975" s="440"/>
      <c r="AJ1975" s="443"/>
      <c r="AK1975" s="439"/>
      <c r="AL1975" s="439"/>
      <c r="AM1975" s="439"/>
      <c r="AN1975" s="440"/>
    </row>
    <row r="1976" spans="1:40" outlineLevel="2">
      <c r="A1976" s="882">
        <f>ROW()</f>
        <v>1976</v>
      </c>
      <c r="B1976" s="453"/>
      <c r="D1976" s="452" t="s">
        <v>34</v>
      </c>
      <c r="H1976" s="458"/>
      <c r="I1976" s="458"/>
      <c r="J1976" s="443"/>
      <c r="K1976" s="439"/>
      <c r="L1976" s="439"/>
      <c r="M1976" s="439"/>
      <c r="N1976" s="440"/>
      <c r="O1976" s="439"/>
      <c r="P1976" s="439"/>
      <c r="Q1976" s="439"/>
      <c r="R1976" s="27">
        <f>R$668</f>
        <v>17.304209460663788</v>
      </c>
      <c r="S1976" s="439"/>
      <c r="T1976" s="443"/>
      <c r="U1976" s="439"/>
      <c r="V1976" s="439"/>
      <c r="W1976" s="439"/>
      <c r="X1976" s="439"/>
      <c r="Y1976" s="443"/>
      <c r="Z1976" s="439"/>
      <c r="AA1976" s="439"/>
      <c r="AB1976" s="439"/>
      <c r="AC1976" s="439"/>
      <c r="AD1976" s="439"/>
      <c r="AE1976" s="443"/>
      <c r="AF1976" s="439"/>
      <c r="AG1976" s="439"/>
      <c r="AH1976" s="439"/>
      <c r="AI1976" s="440"/>
      <c r="AJ1976" s="443"/>
      <c r="AK1976" s="439"/>
      <c r="AL1976" s="439"/>
      <c r="AM1976" s="439"/>
      <c r="AN1976" s="440"/>
    </row>
    <row r="1977" spans="1:40" outlineLevel="2">
      <c r="A1977" s="882">
        <f>ROW()</f>
        <v>1977</v>
      </c>
      <c r="B1977" s="453"/>
      <c r="D1977" s="452" t="s">
        <v>35</v>
      </c>
      <c r="H1977" s="458"/>
      <c r="I1977" s="458"/>
      <c r="J1977" s="443"/>
      <c r="K1977" s="439"/>
      <c r="L1977" s="439"/>
      <c r="M1977" s="439"/>
      <c r="N1977" s="440"/>
      <c r="O1977" s="439"/>
      <c r="P1977" s="439"/>
      <c r="Q1977" s="439"/>
      <c r="R1977" s="27">
        <f>R$669</f>
        <v>0</v>
      </c>
      <c r="S1977" s="439"/>
      <c r="T1977" s="443"/>
      <c r="U1977" s="439"/>
      <c r="V1977" s="439"/>
      <c r="W1977" s="439"/>
      <c r="X1977" s="439"/>
      <c r="Y1977" s="443"/>
      <c r="Z1977" s="439"/>
      <c r="AA1977" s="439"/>
      <c r="AB1977" s="439"/>
      <c r="AC1977" s="439"/>
      <c r="AD1977" s="439"/>
      <c r="AE1977" s="443"/>
      <c r="AF1977" s="439"/>
      <c r="AG1977" s="439"/>
      <c r="AH1977" s="439"/>
      <c r="AI1977" s="440"/>
      <c r="AJ1977" s="443"/>
      <c r="AK1977" s="439"/>
      <c r="AL1977" s="439"/>
      <c r="AM1977" s="439"/>
      <c r="AN1977" s="440"/>
    </row>
    <row r="1978" spans="1:40" outlineLevel="2">
      <c r="A1978" s="882">
        <f>ROW()</f>
        <v>1978</v>
      </c>
      <c r="B1978" s="453"/>
      <c r="D1978" s="452" t="s">
        <v>302</v>
      </c>
      <c r="H1978" s="458"/>
      <c r="I1978" s="458"/>
      <c r="J1978" s="443"/>
      <c r="K1978" s="439"/>
      <c r="L1978" s="439"/>
      <c r="M1978" s="439"/>
      <c r="N1978" s="440"/>
      <c r="O1978" s="439"/>
      <c r="P1978" s="439"/>
      <c r="Q1978" s="439"/>
      <c r="R1978" s="27">
        <f>R$670</f>
        <v>0</v>
      </c>
      <c r="S1978" s="439"/>
      <c r="T1978" s="443"/>
      <c r="U1978" s="439"/>
      <c r="V1978" s="439"/>
      <c r="W1978" s="439"/>
      <c r="X1978" s="439"/>
      <c r="Y1978" s="443"/>
      <c r="Z1978" s="439"/>
      <c r="AA1978" s="439"/>
      <c r="AB1978" s="439"/>
      <c r="AC1978" s="439"/>
      <c r="AD1978" s="439"/>
      <c r="AE1978" s="443"/>
      <c r="AF1978" s="439"/>
      <c r="AG1978" s="439"/>
      <c r="AH1978" s="439"/>
      <c r="AI1978" s="440"/>
      <c r="AJ1978" s="443"/>
      <c r="AK1978" s="439"/>
      <c r="AL1978" s="439"/>
      <c r="AM1978" s="439"/>
      <c r="AN1978" s="440"/>
    </row>
    <row r="1979" spans="1:40" outlineLevel="2">
      <c r="A1979" s="882">
        <f>ROW()</f>
        <v>1979</v>
      </c>
      <c r="B1979" s="453"/>
      <c r="D1979" s="452" t="s">
        <v>36</v>
      </c>
      <c r="H1979" s="458"/>
      <c r="I1979" s="458"/>
      <c r="J1979" s="443"/>
      <c r="K1979" s="439"/>
      <c r="L1979" s="439"/>
      <c r="M1979" s="439"/>
      <c r="N1979" s="440"/>
      <c r="O1979" s="439"/>
      <c r="P1979" s="439"/>
      <c r="Q1979" s="439"/>
      <c r="R1979" s="27">
        <f>R$671</f>
        <v>2.5485882842000001</v>
      </c>
      <c r="S1979" s="439"/>
      <c r="T1979" s="443"/>
      <c r="U1979" s="439"/>
      <c r="V1979" s="439"/>
      <c r="W1979" s="439"/>
      <c r="X1979" s="439"/>
      <c r="Y1979" s="443"/>
      <c r="Z1979" s="439"/>
      <c r="AA1979" s="439"/>
      <c r="AB1979" s="439"/>
      <c r="AC1979" s="439"/>
      <c r="AD1979" s="439"/>
      <c r="AE1979" s="443"/>
      <c r="AF1979" s="439"/>
      <c r="AG1979" s="439"/>
      <c r="AH1979" s="439"/>
      <c r="AI1979" s="440"/>
      <c r="AJ1979" s="443"/>
      <c r="AK1979" s="439"/>
      <c r="AL1979" s="439"/>
      <c r="AM1979" s="439"/>
      <c r="AN1979" s="440"/>
    </row>
    <row r="1980" spans="1:40" outlineLevel="2">
      <c r="A1980" s="882">
        <f>ROW()</f>
        <v>1980</v>
      </c>
      <c r="B1980" s="453"/>
      <c r="D1980" s="452" t="s">
        <v>583</v>
      </c>
      <c r="H1980" s="458"/>
      <c r="I1980" s="458"/>
      <c r="J1980" s="443"/>
      <c r="K1980" s="439"/>
      <c r="L1980" s="439"/>
      <c r="M1980" s="439"/>
      <c r="N1980" s="440"/>
      <c r="O1980" s="439"/>
      <c r="P1980" s="439"/>
      <c r="Q1980" s="439"/>
      <c r="R1980" s="27">
        <f>R$672</f>
        <v>0</v>
      </c>
      <c r="S1980" s="439"/>
      <c r="T1980" s="443"/>
      <c r="U1980" s="439"/>
      <c r="V1980" s="439"/>
      <c r="W1980" s="439"/>
      <c r="X1980" s="439"/>
      <c r="Y1980" s="443"/>
      <c r="Z1980" s="439"/>
      <c r="AA1980" s="439"/>
      <c r="AB1980" s="439"/>
      <c r="AC1980" s="439"/>
      <c r="AD1980" s="439"/>
      <c r="AE1980" s="443"/>
      <c r="AF1980" s="439"/>
      <c r="AG1980" s="439"/>
      <c r="AH1980" s="439"/>
      <c r="AI1980" s="440"/>
      <c r="AJ1980" s="443"/>
      <c r="AK1980" s="439"/>
      <c r="AL1980" s="439"/>
      <c r="AM1980" s="439"/>
      <c r="AN1980" s="440"/>
    </row>
    <row r="1981" spans="1:40" outlineLevel="2">
      <c r="A1981" s="882">
        <f>ROW()</f>
        <v>1981</v>
      </c>
      <c r="B1981" s="453"/>
      <c r="D1981" s="452" t="s">
        <v>81</v>
      </c>
      <c r="H1981" s="458"/>
      <c r="I1981" s="458"/>
      <c r="J1981" s="443"/>
      <c r="K1981" s="439"/>
      <c r="L1981" s="439"/>
      <c r="M1981" s="439"/>
      <c r="N1981" s="440"/>
      <c r="O1981" s="439"/>
      <c r="P1981" s="439"/>
      <c r="Q1981" s="439"/>
      <c r="R1981" s="27">
        <f>R$673</f>
        <v>0</v>
      </c>
      <c r="S1981" s="439"/>
      <c r="T1981" s="443"/>
      <c r="U1981" s="439"/>
      <c r="V1981" s="439"/>
      <c r="W1981" s="439"/>
      <c r="X1981" s="439"/>
      <c r="Y1981" s="443"/>
      <c r="Z1981" s="439"/>
      <c r="AA1981" s="439"/>
      <c r="AB1981" s="439"/>
      <c r="AC1981" s="439"/>
      <c r="AD1981" s="439"/>
      <c r="AE1981" s="443"/>
      <c r="AF1981" s="439"/>
      <c r="AG1981" s="439"/>
      <c r="AH1981" s="439"/>
      <c r="AI1981" s="440"/>
      <c r="AJ1981" s="443"/>
      <c r="AK1981" s="439"/>
      <c r="AL1981" s="439"/>
      <c r="AM1981" s="439"/>
      <c r="AN1981" s="440"/>
    </row>
    <row r="1982" spans="1:40" outlineLevel="2">
      <c r="A1982" s="882">
        <f>ROW()</f>
        <v>1982</v>
      </c>
      <c r="B1982" s="453"/>
      <c r="D1982" s="452" t="s">
        <v>28</v>
      </c>
      <c r="H1982" s="458"/>
      <c r="I1982" s="458"/>
      <c r="J1982" s="443"/>
      <c r="K1982" s="439"/>
      <c r="L1982" s="439"/>
      <c r="M1982" s="439"/>
      <c r="N1982" s="440"/>
      <c r="O1982" s="439"/>
      <c r="P1982" s="439"/>
      <c r="Q1982" s="439"/>
      <c r="R1982" s="27">
        <f>R$674</f>
        <v>0</v>
      </c>
      <c r="S1982" s="439"/>
      <c r="T1982" s="443"/>
      <c r="U1982" s="439"/>
      <c r="V1982" s="439"/>
      <c r="W1982" s="439"/>
      <c r="X1982" s="439"/>
      <c r="Y1982" s="443"/>
      <c r="Z1982" s="439"/>
      <c r="AA1982" s="439"/>
      <c r="AB1982" s="439"/>
      <c r="AC1982" s="439"/>
      <c r="AD1982" s="439"/>
      <c r="AE1982" s="443"/>
      <c r="AF1982" s="439"/>
      <c r="AG1982" s="439"/>
      <c r="AH1982" s="439"/>
      <c r="AI1982" s="440"/>
      <c r="AJ1982" s="443"/>
      <c r="AK1982" s="439"/>
      <c r="AL1982" s="439"/>
      <c r="AM1982" s="439"/>
      <c r="AN1982" s="440"/>
    </row>
    <row r="1983" spans="1:40" outlineLevel="2">
      <c r="A1983" s="882">
        <f>ROW()</f>
        <v>1983</v>
      </c>
      <c r="B1983" s="453"/>
      <c r="D1983" s="456" t="s">
        <v>443</v>
      </c>
      <c r="E1983" s="456"/>
      <c r="F1983" s="456"/>
      <c r="G1983" s="456"/>
      <c r="H1983" s="460"/>
      <c r="I1983" s="460"/>
      <c r="J1983" s="462"/>
      <c r="K1983" s="441"/>
      <c r="L1983" s="441"/>
      <c r="M1983" s="441"/>
      <c r="N1983" s="442"/>
      <c r="O1983" s="441"/>
      <c r="P1983" s="441"/>
      <c r="Q1983" s="441"/>
      <c r="R1983" s="30">
        <f>R$675</f>
        <v>0</v>
      </c>
      <c r="S1983" s="441"/>
      <c r="T1983" s="462"/>
      <c r="U1983" s="441"/>
      <c r="V1983" s="441"/>
      <c r="W1983" s="441"/>
      <c r="X1983" s="441"/>
      <c r="Y1983" s="462"/>
      <c r="Z1983" s="441"/>
      <c r="AA1983" s="441"/>
      <c r="AB1983" s="441"/>
      <c r="AC1983" s="441"/>
      <c r="AD1983" s="441"/>
      <c r="AE1983" s="462"/>
      <c r="AF1983" s="441"/>
      <c r="AG1983" s="441"/>
      <c r="AH1983" s="441"/>
      <c r="AI1983" s="442"/>
      <c r="AJ1983" s="462"/>
      <c r="AK1983" s="441"/>
      <c r="AL1983" s="441"/>
      <c r="AM1983" s="441"/>
      <c r="AN1983" s="442"/>
    </row>
    <row r="1984" spans="1:40" outlineLevel="2">
      <c r="A1984" s="882">
        <f>ROW()</f>
        <v>1984</v>
      </c>
      <c r="B1984" s="453"/>
      <c r="D1984" s="452" t="s">
        <v>24</v>
      </c>
      <c r="H1984" s="458"/>
      <c r="I1984" s="458"/>
      <c r="J1984" s="443"/>
      <c r="K1984" s="439"/>
      <c r="L1984" s="439"/>
      <c r="M1984" s="439"/>
      <c r="N1984" s="440"/>
      <c r="O1984" s="439"/>
      <c r="P1984" s="439"/>
      <c r="Q1984" s="439"/>
      <c r="R1984" s="27">
        <f>SUM(R1968:R1983)</f>
        <v>34.774588731742966</v>
      </c>
      <c r="S1984" s="439"/>
      <c r="T1984" s="443"/>
      <c r="U1984" s="439"/>
      <c r="V1984" s="439"/>
      <c r="W1984" s="439"/>
      <c r="X1984" s="439"/>
      <c r="Y1984" s="443"/>
      <c r="Z1984" s="439"/>
      <c r="AA1984" s="439"/>
      <c r="AB1984" s="439"/>
      <c r="AC1984" s="439"/>
      <c r="AD1984" s="439"/>
      <c r="AE1984" s="443"/>
      <c r="AF1984" s="439"/>
      <c r="AG1984" s="439"/>
      <c r="AH1984" s="439"/>
      <c r="AI1984" s="440"/>
      <c r="AJ1984" s="443"/>
      <c r="AK1984" s="439"/>
      <c r="AL1984" s="439"/>
      <c r="AM1984" s="439"/>
      <c r="AN1984" s="440"/>
    </row>
    <row r="1985" spans="1:40" outlineLevel="1">
      <c r="A1985" s="732" t="s">
        <v>238</v>
      </c>
      <c r="B1985" s="733"/>
      <c r="C1985" s="881"/>
      <c r="D1985" s="733"/>
      <c r="E1985" s="733"/>
      <c r="F1985" s="733"/>
      <c r="G1985" s="730"/>
      <c r="H1985" s="733"/>
      <c r="I1985" s="730"/>
      <c r="J1985" s="729"/>
      <c r="K1985" s="730"/>
      <c r="L1985" s="730"/>
      <c r="M1985" s="730"/>
      <c r="N1985" s="731"/>
      <c r="O1985" s="730"/>
      <c r="P1985" s="730"/>
      <c r="Q1985" s="730"/>
      <c r="R1985" s="730"/>
      <c r="S1985" s="730"/>
      <c r="T1985" s="729"/>
      <c r="U1985" s="730"/>
      <c r="V1985" s="730"/>
      <c r="W1985" s="730"/>
      <c r="X1985" s="730"/>
      <c r="Y1985" s="729"/>
      <c r="Z1985" s="730"/>
      <c r="AA1985" s="730"/>
      <c r="AB1985" s="730"/>
      <c r="AC1985" s="730"/>
      <c r="AD1985" s="730"/>
      <c r="AE1985" s="729"/>
      <c r="AF1985" s="730"/>
      <c r="AG1985" s="730"/>
      <c r="AH1985" s="730"/>
      <c r="AI1985" s="731"/>
      <c r="AJ1985" s="729"/>
      <c r="AK1985" s="730"/>
      <c r="AL1985" s="730"/>
      <c r="AM1985" s="730"/>
      <c r="AN1985" s="731"/>
    </row>
    <row r="1986" spans="1:40" outlineLevel="2">
      <c r="A1986" s="882">
        <f>ROW()</f>
        <v>1986</v>
      </c>
      <c r="B1986" s="453"/>
      <c r="D1986" s="1205" t="s">
        <v>300</v>
      </c>
      <c r="E1986" s="1205"/>
      <c r="F1986" s="1205"/>
      <c r="G1986" s="1205"/>
      <c r="H1986" s="4"/>
      <c r="I1986" s="4"/>
      <c r="J1986" s="329"/>
      <c r="K1986" s="4"/>
      <c r="L1986" s="4"/>
      <c r="M1986" s="4"/>
      <c r="N1986" s="316"/>
      <c r="O1986" s="4"/>
      <c r="P1986" s="4"/>
      <c r="Q1986" s="4"/>
      <c r="R1986" s="4"/>
      <c r="S1986" s="4"/>
      <c r="T1986" s="252"/>
      <c r="U1986" s="53"/>
      <c r="V1986" s="53"/>
      <c r="W1986" s="53"/>
      <c r="X1986" s="53"/>
      <c r="Y1986" s="252"/>
      <c r="Z1986" s="53"/>
      <c r="AA1986" s="53"/>
      <c r="AB1986" s="53"/>
      <c r="AC1986" s="53"/>
      <c r="AD1986" s="53"/>
      <c r="AE1986" s="252"/>
      <c r="AF1986" s="53"/>
      <c r="AG1986" s="53"/>
      <c r="AH1986" s="53"/>
      <c r="AI1986" s="44"/>
      <c r="AJ1986" s="252"/>
      <c r="AK1986" s="53"/>
      <c r="AL1986" s="53"/>
      <c r="AM1986" s="53"/>
      <c r="AN1986" s="44"/>
    </row>
    <row r="1987" spans="1:40" outlineLevel="2">
      <c r="A1987" s="882">
        <f>ROW()</f>
        <v>1987</v>
      </c>
      <c r="B1987" s="453"/>
      <c r="D1987" s="1205" t="s">
        <v>301</v>
      </c>
      <c r="E1987" s="1205"/>
      <c r="F1987" s="1205"/>
      <c r="G1987" s="1205"/>
      <c r="H1987" s="4"/>
      <c r="I1987" s="4"/>
      <c r="J1987" s="329"/>
      <c r="K1987" s="4"/>
      <c r="L1987" s="4"/>
      <c r="M1987" s="4"/>
      <c r="N1987" s="316"/>
      <c r="O1987" s="4"/>
      <c r="P1987" s="4"/>
      <c r="Q1987" s="4"/>
      <c r="R1987" s="4"/>
      <c r="S1987" s="4"/>
      <c r="T1987" s="252"/>
      <c r="U1987" s="53"/>
      <c r="V1987" s="53"/>
      <c r="W1987" s="53"/>
      <c r="X1987" s="53"/>
      <c r="Y1987" s="252"/>
      <c r="Z1987" s="53"/>
      <c r="AA1987" s="53"/>
      <c r="AB1987" s="53"/>
      <c r="AC1987" s="53"/>
      <c r="AD1987" s="53"/>
      <c r="AE1987" s="252"/>
      <c r="AF1987" s="53"/>
      <c r="AG1987" s="53"/>
      <c r="AH1987" s="53"/>
      <c r="AI1987" s="44"/>
      <c r="AJ1987" s="252"/>
      <c r="AK1987" s="53"/>
      <c r="AL1987" s="53"/>
      <c r="AM1987" s="53"/>
      <c r="AN1987" s="44"/>
    </row>
    <row r="1988" spans="1:40" outlineLevel="2">
      <c r="A1988" s="882">
        <f>ROW()</f>
        <v>1988</v>
      </c>
      <c r="B1988" s="453"/>
      <c r="D1988" s="1205" t="s">
        <v>29</v>
      </c>
      <c r="E1988" s="1205"/>
      <c r="F1988" s="1205"/>
      <c r="G1988" s="1205"/>
      <c r="H1988" s="4"/>
      <c r="I1988" s="4"/>
      <c r="J1988" s="329"/>
      <c r="K1988" s="4"/>
      <c r="L1988" s="4"/>
      <c r="M1988" s="4"/>
      <c r="N1988" s="316"/>
      <c r="O1988" s="4"/>
      <c r="P1988" s="4"/>
      <c r="Q1988" s="4"/>
      <c r="R1988" s="4"/>
      <c r="S1988" s="4"/>
      <c r="T1988" s="252"/>
      <c r="U1988" s="53"/>
      <c r="V1988" s="53"/>
      <c r="W1988" s="53"/>
      <c r="X1988" s="53"/>
      <c r="Y1988" s="252"/>
      <c r="Z1988" s="53"/>
      <c r="AA1988" s="53"/>
      <c r="AB1988" s="53"/>
      <c r="AC1988" s="53"/>
      <c r="AD1988" s="53"/>
      <c r="AE1988" s="252"/>
      <c r="AF1988" s="53"/>
      <c r="AG1988" s="53"/>
      <c r="AH1988" s="53"/>
      <c r="AI1988" s="44"/>
      <c r="AJ1988" s="252"/>
      <c r="AK1988" s="53"/>
      <c r="AL1988" s="53"/>
      <c r="AM1988" s="53"/>
      <c r="AN1988" s="44"/>
    </row>
    <row r="1989" spans="1:40" outlineLevel="2">
      <c r="A1989" s="882">
        <f>ROW()</f>
        <v>1989</v>
      </c>
      <c r="B1989" s="453"/>
      <c r="D1989" s="1205" t="s">
        <v>30</v>
      </c>
      <c r="E1989" s="1205"/>
      <c r="F1989" s="1205"/>
      <c r="G1989" s="1205"/>
      <c r="H1989" s="4"/>
      <c r="I1989" s="4"/>
      <c r="J1989" s="329"/>
      <c r="K1989" s="4"/>
      <c r="L1989" s="4"/>
      <c r="M1989" s="4"/>
      <c r="N1989" s="316"/>
      <c r="O1989" s="4"/>
      <c r="P1989" s="4"/>
      <c r="Q1989" s="4"/>
      <c r="R1989" s="4"/>
      <c r="S1989" s="4"/>
      <c r="T1989" s="252"/>
      <c r="U1989" s="53"/>
      <c r="V1989" s="53"/>
      <c r="W1989" s="53"/>
      <c r="X1989" s="53"/>
      <c r="Y1989" s="252"/>
      <c r="Z1989" s="53"/>
      <c r="AA1989" s="53"/>
      <c r="AB1989" s="53"/>
      <c r="AC1989" s="53"/>
      <c r="AD1989" s="53"/>
      <c r="AE1989" s="252"/>
      <c r="AF1989" s="53"/>
      <c r="AG1989" s="53"/>
      <c r="AH1989" s="53"/>
      <c r="AI1989" s="44"/>
      <c r="AJ1989" s="252"/>
      <c r="AK1989" s="53"/>
      <c r="AL1989" s="53"/>
      <c r="AM1989" s="53"/>
      <c r="AN1989" s="44"/>
    </row>
    <row r="1990" spans="1:40" outlineLevel="2">
      <c r="A1990" s="882">
        <f>ROW()</f>
        <v>1990</v>
      </c>
      <c r="B1990" s="453"/>
      <c r="D1990" s="1205" t="s">
        <v>31</v>
      </c>
      <c r="E1990" s="1205"/>
      <c r="F1990" s="1205"/>
      <c r="G1990" s="1205"/>
      <c r="H1990" s="4"/>
      <c r="I1990" s="4"/>
      <c r="J1990" s="329"/>
      <c r="K1990" s="4"/>
      <c r="L1990" s="4"/>
      <c r="M1990" s="4"/>
      <c r="N1990" s="316"/>
      <c r="O1990" s="4"/>
      <c r="P1990" s="4"/>
      <c r="Q1990" s="4"/>
      <c r="R1990" s="4"/>
      <c r="S1990" s="4"/>
      <c r="T1990" s="252"/>
      <c r="U1990" s="53"/>
      <c r="V1990" s="53"/>
      <c r="W1990" s="53"/>
      <c r="X1990" s="53"/>
      <c r="Y1990" s="252"/>
      <c r="Z1990" s="53"/>
      <c r="AA1990" s="53"/>
      <c r="AB1990" s="53"/>
      <c r="AC1990" s="53"/>
      <c r="AD1990" s="53"/>
      <c r="AE1990" s="252"/>
      <c r="AF1990" s="53"/>
      <c r="AG1990" s="53"/>
      <c r="AH1990" s="53"/>
      <c r="AI1990" s="44"/>
      <c r="AJ1990" s="252"/>
      <c r="AK1990" s="53"/>
      <c r="AL1990" s="53"/>
      <c r="AM1990" s="53"/>
      <c r="AN1990" s="44"/>
    </row>
    <row r="1991" spans="1:40" outlineLevel="2">
      <c r="A1991" s="882">
        <f>ROW()</f>
        <v>1991</v>
      </c>
      <c r="B1991" s="453"/>
      <c r="D1991" s="1205" t="s">
        <v>32</v>
      </c>
      <c r="E1991" s="1205"/>
      <c r="F1991" s="1205"/>
      <c r="G1991" s="1205"/>
      <c r="H1991" s="4"/>
      <c r="I1991" s="4"/>
      <c r="J1991" s="329"/>
      <c r="K1991" s="4"/>
      <c r="L1991" s="4"/>
      <c r="M1991" s="4"/>
      <c r="N1991" s="316"/>
      <c r="O1991" s="4"/>
      <c r="P1991" s="4"/>
      <c r="Q1991" s="4"/>
      <c r="R1991" s="4"/>
      <c r="S1991" s="4"/>
      <c r="T1991" s="252"/>
      <c r="U1991" s="53"/>
      <c r="V1991" s="53"/>
      <c r="W1991" s="53"/>
      <c r="X1991" s="53"/>
      <c r="Y1991" s="252"/>
      <c r="Z1991" s="53"/>
      <c r="AA1991" s="53"/>
      <c r="AB1991" s="53"/>
      <c r="AC1991" s="53"/>
      <c r="AD1991" s="53"/>
      <c r="AE1991" s="252"/>
      <c r="AF1991" s="53"/>
      <c r="AG1991" s="53"/>
      <c r="AH1991" s="53"/>
      <c r="AI1991" s="44"/>
      <c r="AJ1991" s="252"/>
      <c r="AK1991" s="53"/>
      <c r="AL1991" s="53"/>
      <c r="AM1991" s="53"/>
      <c r="AN1991" s="44"/>
    </row>
    <row r="1992" spans="1:40" outlineLevel="2">
      <c r="A1992" s="882">
        <f>ROW()</f>
        <v>1992</v>
      </c>
      <c r="B1992" s="453"/>
      <c r="D1992" s="1205" t="s">
        <v>33</v>
      </c>
      <c r="E1992" s="1205"/>
      <c r="F1992" s="1205"/>
      <c r="G1992" s="1205"/>
      <c r="H1992" s="4"/>
      <c r="I1992" s="4"/>
      <c r="J1992" s="329"/>
      <c r="K1992" s="4"/>
      <c r="L1992" s="4"/>
      <c r="M1992" s="4"/>
      <c r="N1992" s="316"/>
      <c r="O1992" s="4"/>
      <c r="P1992" s="4"/>
      <c r="Q1992" s="4"/>
      <c r="R1992" s="4"/>
      <c r="S1992" s="4"/>
      <c r="T1992" s="252"/>
      <c r="U1992" s="53"/>
      <c r="V1992" s="53"/>
      <c r="W1992" s="53"/>
      <c r="X1992" s="53"/>
      <c r="Y1992" s="252"/>
      <c r="Z1992" s="53"/>
      <c r="AA1992" s="53"/>
      <c r="AB1992" s="53"/>
      <c r="AC1992" s="53"/>
      <c r="AD1992" s="53"/>
      <c r="AE1992" s="252"/>
      <c r="AF1992" s="53"/>
      <c r="AG1992" s="53"/>
      <c r="AH1992" s="53"/>
      <c r="AI1992" s="44"/>
      <c r="AJ1992" s="252"/>
      <c r="AK1992" s="53"/>
      <c r="AL1992" s="53"/>
      <c r="AM1992" s="53"/>
      <c r="AN1992" s="44"/>
    </row>
    <row r="1993" spans="1:40" outlineLevel="2">
      <c r="A1993" s="882">
        <f>ROW()</f>
        <v>1993</v>
      </c>
      <c r="B1993" s="453"/>
      <c r="D1993" s="1205" t="s">
        <v>27</v>
      </c>
      <c r="E1993" s="1205"/>
      <c r="F1993" s="1205"/>
      <c r="G1993" s="1205"/>
      <c r="H1993" s="4"/>
      <c r="I1993" s="4"/>
      <c r="J1993" s="329"/>
      <c r="K1993" s="4"/>
      <c r="L1993" s="4"/>
      <c r="M1993" s="4"/>
      <c r="N1993" s="316"/>
      <c r="O1993" s="4"/>
      <c r="P1993" s="4"/>
      <c r="Q1993" s="4"/>
      <c r="R1993" s="4"/>
      <c r="S1993" s="4"/>
      <c r="T1993" s="252"/>
      <c r="U1993" s="53"/>
      <c r="V1993" s="53"/>
      <c r="W1993" s="53"/>
      <c r="X1993" s="53"/>
      <c r="Y1993" s="252"/>
      <c r="Z1993" s="53"/>
      <c r="AA1993" s="53"/>
      <c r="AB1993" s="53"/>
      <c r="AC1993" s="53"/>
      <c r="AD1993" s="53"/>
      <c r="AE1993" s="252"/>
      <c r="AF1993" s="53"/>
      <c r="AG1993" s="53"/>
      <c r="AH1993" s="53"/>
      <c r="AI1993" s="44"/>
      <c r="AJ1993" s="252"/>
      <c r="AK1993" s="53"/>
      <c r="AL1993" s="53"/>
      <c r="AM1993" s="53"/>
      <c r="AN1993" s="44"/>
    </row>
    <row r="1994" spans="1:40" outlineLevel="2">
      <c r="A1994" s="882">
        <f>ROW()</f>
        <v>1994</v>
      </c>
      <c r="B1994" s="453"/>
      <c r="D1994" s="1205" t="s">
        <v>34</v>
      </c>
      <c r="E1994" s="1205"/>
      <c r="F1994" s="1205"/>
      <c r="G1994" s="1205"/>
      <c r="H1994" s="4"/>
      <c r="I1994" s="4"/>
      <c r="J1994" s="329"/>
      <c r="K1994" s="4"/>
      <c r="L1994" s="4"/>
      <c r="M1994" s="4"/>
      <c r="N1994" s="316"/>
      <c r="O1994" s="4"/>
      <c r="P1994" s="4"/>
      <c r="Q1994" s="4"/>
      <c r="R1994" s="4"/>
      <c r="S1994" s="4"/>
      <c r="T1994" s="252"/>
      <c r="U1994" s="53"/>
      <c r="V1994" s="53"/>
      <c r="W1994" s="53"/>
      <c r="X1994" s="53"/>
      <c r="Y1994" s="252"/>
      <c r="Z1994" s="53"/>
      <c r="AA1994" s="53"/>
      <c r="AB1994" s="53"/>
      <c r="AC1994" s="53"/>
      <c r="AD1994" s="53"/>
      <c r="AE1994" s="252"/>
      <c r="AF1994" s="53"/>
      <c r="AG1994" s="53"/>
      <c r="AH1994" s="53"/>
      <c r="AI1994" s="44"/>
      <c r="AJ1994" s="252"/>
      <c r="AK1994" s="53"/>
      <c r="AL1994" s="53"/>
      <c r="AM1994" s="53"/>
      <c r="AN1994" s="44"/>
    </row>
    <row r="1995" spans="1:40" outlineLevel="2">
      <c r="A1995" s="882">
        <f>ROW()</f>
        <v>1995</v>
      </c>
      <c r="B1995" s="453"/>
      <c r="D1995" s="1205" t="s">
        <v>35</v>
      </c>
      <c r="E1995" s="1205"/>
      <c r="F1995" s="1205"/>
      <c r="G1995" s="1205"/>
      <c r="H1995" s="4"/>
      <c r="I1995" s="4"/>
      <c r="J1995" s="329"/>
      <c r="K1995" s="4"/>
      <c r="L1995" s="4"/>
      <c r="M1995" s="4"/>
      <c r="N1995" s="316"/>
      <c r="O1995" s="4"/>
      <c r="P1995" s="4"/>
      <c r="Q1995" s="4"/>
      <c r="R1995" s="4"/>
      <c r="S1995" s="4"/>
      <c r="T1995" s="252"/>
      <c r="U1995" s="53"/>
      <c r="V1995" s="53"/>
      <c r="W1995" s="53"/>
      <c r="X1995" s="53"/>
      <c r="Y1995" s="252"/>
      <c r="Z1995" s="53"/>
      <c r="AA1995" s="53"/>
      <c r="AB1995" s="53"/>
      <c r="AC1995" s="53"/>
      <c r="AD1995" s="53"/>
      <c r="AE1995" s="252"/>
      <c r="AF1995" s="53"/>
      <c r="AG1995" s="53"/>
      <c r="AH1995" s="53"/>
      <c r="AI1995" s="44"/>
      <c r="AJ1995" s="252"/>
      <c r="AK1995" s="53"/>
      <c r="AL1995" s="53"/>
      <c r="AM1995" s="53"/>
      <c r="AN1995" s="44"/>
    </row>
    <row r="1996" spans="1:40" outlineLevel="2">
      <c r="A1996" s="882">
        <f>ROW()</f>
        <v>1996</v>
      </c>
      <c r="B1996" s="453"/>
      <c r="D1996" s="1205" t="s">
        <v>302</v>
      </c>
      <c r="E1996" s="1205"/>
      <c r="F1996" s="1205"/>
      <c r="G1996" s="1205"/>
      <c r="H1996" s="4"/>
      <c r="I1996" s="4"/>
      <c r="J1996" s="329"/>
      <c r="K1996" s="4"/>
      <c r="L1996" s="4"/>
      <c r="M1996" s="4"/>
      <c r="N1996" s="316"/>
      <c r="O1996" s="4"/>
      <c r="P1996" s="4"/>
      <c r="Q1996" s="4"/>
      <c r="R1996" s="4"/>
      <c r="S1996" s="4"/>
      <c r="T1996" s="252"/>
      <c r="U1996" s="53"/>
      <c r="V1996" s="53"/>
      <c r="W1996" s="53"/>
      <c r="X1996" s="53"/>
      <c r="Y1996" s="252"/>
      <c r="Z1996" s="53"/>
      <c r="AA1996" s="53"/>
      <c r="AB1996" s="53"/>
      <c r="AC1996" s="53"/>
      <c r="AD1996" s="53"/>
      <c r="AE1996" s="252"/>
      <c r="AF1996" s="53"/>
      <c r="AG1996" s="53"/>
      <c r="AH1996" s="53"/>
      <c r="AI1996" s="44"/>
      <c r="AJ1996" s="252"/>
      <c r="AK1996" s="53"/>
      <c r="AL1996" s="53"/>
      <c r="AM1996" s="53"/>
      <c r="AN1996" s="44"/>
    </row>
    <row r="1997" spans="1:40" outlineLevel="2">
      <c r="A1997" s="882">
        <f>ROW()</f>
        <v>1997</v>
      </c>
      <c r="B1997" s="453"/>
      <c r="D1997" s="1205" t="s">
        <v>36</v>
      </c>
      <c r="E1997" s="1205"/>
      <c r="F1997" s="1205"/>
      <c r="G1997" s="1205"/>
      <c r="H1997" s="4"/>
      <c r="I1997" s="4"/>
      <c r="J1997" s="329"/>
      <c r="K1997" s="4"/>
      <c r="L1997" s="4"/>
      <c r="M1997" s="4"/>
      <c r="N1997" s="316"/>
      <c r="O1997" s="4"/>
      <c r="P1997" s="4"/>
      <c r="Q1997" s="4"/>
      <c r="R1997" s="4"/>
      <c r="S1997" s="4"/>
      <c r="T1997" s="252"/>
      <c r="U1997" s="53"/>
      <c r="V1997" s="53"/>
      <c r="W1997" s="53"/>
      <c r="X1997" s="53"/>
      <c r="Y1997" s="252"/>
      <c r="Z1997" s="53"/>
      <c r="AA1997" s="53"/>
      <c r="AB1997" s="53"/>
      <c r="AC1997" s="53"/>
      <c r="AD1997" s="53"/>
      <c r="AE1997" s="252"/>
      <c r="AF1997" s="53"/>
      <c r="AG1997" s="53"/>
      <c r="AH1997" s="53"/>
      <c r="AI1997" s="44"/>
      <c r="AJ1997" s="252"/>
      <c r="AK1997" s="53"/>
      <c r="AL1997" s="53"/>
      <c r="AM1997" s="53"/>
      <c r="AN1997" s="44"/>
    </row>
    <row r="1998" spans="1:40" outlineLevel="2">
      <c r="A1998" s="882">
        <f>ROW()</f>
        <v>1998</v>
      </c>
      <c r="B1998" s="453"/>
      <c r="D1998" s="1205" t="s">
        <v>583</v>
      </c>
      <c r="E1998" s="1205"/>
      <c r="F1998" s="1205"/>
      <c r="G1998" s="1205"/>
      <c r="H1998" s="4"/>
      <c r="I1998" s="4"/>
      <c r="J1998" s="329"/>
      <c r="K1998" s="4"/>
      <c r="L1998" s="4"/>
      <c r="M1998" s="4"/>
      <c r="N1998" s="316"/>
      <c r="O1998" s="4"/>
      <c r="P1998" s="4"/>
      <c r="Q1998" s="4"/>
      <c r="R1998" s="4"/>
      <c r="S1998" s="4"/>
      <c r="T1998" s="252"/>
      <c r="U1998" s="53"/>
      <c r="V1998" s="53"/>
      <c r="W1998" s="53"/>
      <c r="X1998" s="53"/>
      <c r="Y1998" s="252"/>
      <c r="Z1998" s="53"/>
      <c r="AA1998" s="53"/>
      <c r="AB1998" s="53"/>
      <c r="AC1998" s="53"/>
      <c r="AD1998" s="53"/>
      <c r="AE1998" s="252"/>
      <c r="AF1998" s="53"/>
      <c r="AG1998" s="53"/>
      <c r="AH1998" s="53"/>
      <c r="AI1998" s="44"/>
      <c r="AJ1998" s="252"/>
      <c r="AK1998" s="53"/>
      <c r="AL1998" s="53"/>
      <c r="AM1998" s="53"/>
      <c r="AN1998" s="44"/>
    </row>
    <row r="1999" spans="1:40" outlineLevel="2">
      <c r="A1999" s="882">
        <f>ROW()</f>
        <v>1999</v>
      </c>
      <c r="B1999" s="453"/>
      <c r="D1999" s="1205" t="s">
        <v>81</v>
      </c>
      <c r="E1999" s="1205"/>
      <c r="F1999" s="1205"/>
      <c r="G1999" s="1205"/>
      <c r="H1999" s="4"/>
      <c r="I1999" s="4"/>
      <c r="J1999" s="329"/>
      <c r="K1999" s="4"/>
      <c r="L1999" s="4"/>
      <c r="M1999" s="4"/>
      <c r="N1999" s="316"/>
      <c r="O1999" s="4"/>
      <c r="P1999" s="4"/>
      <c r="Q1999" s="4"/>
      <c r="R1999" s="4"/>
      <c r="S1999" s="4"/>
      <c r="T1999" s="252"/>
      <c r="U1999" s="53"/>
      <c r="V1999" s="53"/>
      <c r="W1999" s="53"/>
      <c r="X1999" s="53"/>
      <c r="Y1999" s="252"/>
      <c r="Z1999" s="53"/>
      <c r="AA1999" s="53"/>
      <c r="AB1999" s="53"/>
      <c r="AC1999" s="53"/>
      <c r="AD1999" s="53"/>
      <c r="AE1999" s="252"/>
      <c r="AF1999" s="53"/>
      <c r="AG1999" s="53"/>
      <c r="AH1999" s="53"/>
      <c r="AI1999" s="44"/>
      <c r="AJ1999" s="252"/>
      <c r="AK1999" s="53"/>
      <c r="AL1999" s="53"/>
      <c r="AM1999" s="53"/>
      <c r="AN1999" s="44"/>
    </row>
    <row r="2000" spans="1:40" outlineLevel="2">
      <c r="A2000" s="882">
        <f>ROW()</f>
        <v>2000</v>
      </c>
      <c r="B2000" s="453"/>
      <c r="D2000" s="1205" t="s">
        <v>28</v>
      </c>
      <c r="E2000" s="1205"/>
      <c r="F2000" s="1205"/>
      <c r="G2000" s="1205"/>
      <c r="H2000" s="4"/>
      <c r="I2000" s="4"/>
      <c r="J2000" s="329"/>
      <c r="K2000" s="4"/>
      <c r="L2000" s="4"/>
      <c r="M2000" s="4"/>
      <c r="N2000" s="316"/>
      <c r="O2000" s="4"/>
      <c r="P2000" s="4"/>
      <c r="Q2000" s="4"/>
      <c r="R2000" s="4"/>
      <c r="S2000" s="4"/>
      <c r="T2000" s="252"/>
      <c r="U2000" s="53"/>
      <c r="V2000" s="53"/>
      <c r="W2000" s="53"/>
      <c r="X2000" s="53"/>
      <c r="Y2000" s="252"/>
      <c r="Z2000" s="53"/>
      <c r="AA2000" s="53"/>
      <c r="AB2000" s="53"/>
      <c r="AC2000" s="53"/>
      <c r="AD2000" s="53"/>
      <c r="AE2000" s="252"/>
      <c r="AF2000" s="53"/>
      <c r="AG2000" s="53"/>
      <c r="AH2000" s="53"/>
      <c r="AI2000" s="44"/>
      <c r="AJ2000" s="252"/>
      <c r="AK2000" s="53"/>
      <c r="AL2000" s="53"/>
      <c r="AM2000" s="53"/>
      <c r="AN2000" s="44"/>
    </row>
    <row r="2001" spans="1:40" outlineLevel="2">
      <c r="A2001" s="882">
        <f>ROW()</f>
        <v>2001</v>
      </c>
      <c r="B2001" s="453"/>
      <c r="D2001" s="1206" t="s">
        <v>443</v>
      </c>
      <c r="E2001" s="1206"/>
      <c r="F2001" s="1206"/>
      <c r="G2001" s="1206"/>
      <c r="H2001" s="28"/>
      <c r="I2001" s="28"/>
      <c r="J2001" s="1207"/>
      <c r="K2001" s="28"/>
      <c r="L2001" s="28"/>
      <c r="M2001" s="28"/>
      <c r="N2001" s="317"/>
      <c r="O2001" s="28"/>
      <c r="P2001" s="28"/>
      <c r="Q2001" s="28"/>
      <c r="R2001" s="28"/>
      <c r="S2001" s="28"/>
      <c r="T2001" s="253"/>
      <c r="U2001" s="54"/>
      <c r="V2001" s="54"/>
      <c r="W2001" s="54"/>
      <c r="X2001" s="54"/>
      <c r="Y2001" s="253"/>
      <c r="Z2001" s="54"/>
      <c r="AA2001" s="54"/>
      <c r="AB2001" s="54"/>
      <c r="AC2001" s="54"/>
      <c r="AD2001" s="54"/>
      <c r="AE2001" s="253"/>
      <c r="AF2001" s="54"/>
      <c r="AG2001" s="54"/>
      <c r="AH2001" s="54"/>
      <c r="AI2001" s="46"/>
      <c r="AJ2001" s="253"/>
      <c r="AK2001" s="54"/>
      <c r="AL2001" s="54"/>
      <c r="AM2001" s="54"/>
      <c r="AN2001" s="46"/>
    </row>
    <row r="2002" spans="1:40" outlineLevel="2">
      <c r="A2002" s="882">
        <f>ROW()</f>
        <v>2002</v>
      </c>
      <c r="B2002" s="453"/>
      <c r="D2002" s="452" t="s">
        <v>24</v>
      </c>
      <c r="H2002" s="458"/>
      <c r="I2002" s="458"/>
      <c r="J2002" s="459"/>
      <c r="K2002" s="458"/>
      <c r="L2002" s="458"/>
      <c r="M2002" s="458"/>
      <c r="N2002" s="463"/>
      <c r="O2002" s="458"/>
      <c r="P2002" s="458"/>
      <c r="Q2002" s="458"/>
      <c r="R2002" s="458"/>
      <c r="S2002" s="458"/>
      <c r="T2002" s="466">
        <f t="shared" ref="T2002:AN2002" si="1435">SUM(T1986:T2001)</f>
        <v>0</v>
      </c>
      <c r="U2002" s="444">
        <f t="shared" si="1435"/>
        <v>0</v>
      </c>
      <c r="V2002" s="444">
        <f t="shared" si="1435"/>
        <v>0</v>
      </c>
      <c r="W2002" s="444">
        <f t="shared" si="1435"/>
        <v>0</v>
      </c>
      <c r="X2002" s="444">
        <f t="shared" si="1435"/>
        <v>0</v>
      </c>
      <c r="Y2002" s="466">
        <f t="shared" si="1435"/>
        <v>0</v>
      </c>
      <c r="Z2002" s="444">
        <f t="shared" si="1435"/>
        <v>0</v>
      </c>
      <c r="AA2002" s="444">
        <f t="shared" si="1435"/>
        <v>0</v>
      </c>
      <c r="AB2002" s="444">
        <f t="shared" si="1435"/>
        <v>0</v>
      </c>
      <c r="AC2002" s="444">
        <f t="shared" si="1435"/>
        <v>0</v>
      </c>
      <c r="AD2002" s="444">
        <f t="shared" si="1435"/>
        <v>0</v>
      </c>
      <c r="AE2002" s="466">
        <f t="shared" si="1435"/>
        <v>0</v>
      </c>
      <c r="AF2002" s="444">
        <f t="shared" si="1435"/>
        <v>0</v>
      </c>
      <c r="AG2002" s="444">
        <f t="shared" si="1435"/>
        <v>0</v>
      </c>
      <c r="AH2002" s="444">
        <f t="shared" si="1435"/>
        <v>0</v>
      </c>
      <c r="AI2002" s="445">
        <f t="shared" si="1435"/>
        <v>0</v>
      </c>
      <c r="AJ2002" s="466">
        <f t="shared" si="1435"/>
        <v>0</v>
      </c>
      <c r="AK2002" s="444">
        <f t="shared" si="1435"/>
        <v>0</v>
      </c>
      <c r="AL2002" s="444">
        <f t="shared" si="1435"/>
        <v>0</v>
      </c>
      <c r="AM2002" s="444">
        <f t="shared" si="1435"/>
        <v>0</v>
      </c>
      <c r="AN2002" s="445">
        <f t="shared" si="1435"/>
        <v>0</v>
      </c>
    </row>
    <row r="2003" spans="1:40" outlineLevel="1">
      <c r="A2003" s="732" t="s">
        <v>21</v>
      </c>
      <c r="B2003" s="733"/>
      <c r="C2003" s="881"/>
      <c r="D2003" s="733"/>
      <c r="E2003" s="733"/>
      <c r="F2003" s="733"/>
      <c r="G2003" s="733"/>
      <c r="H2003" s="733"/>
      <c r="I2003" s="730"/>
      <c r="J2003" s="729"/>
      <c r="K2003" s="730"/>
      <c r="L2003" s="730"/>
      <c r="M2003" s="730"/>
      <c r="N2003" s="731"/>
      <c r="O2003" s="730"/>
      <c r="P2003" s="730"/>
      <c r="Q2003" s="730"/>
      <c r="R2003" s="730"/>
      <c r="S2003" s="730"/>
      <c r="T2003" s="729"/>
      <c r="U2003" s="730"/>
      <c r="V2003" s="730"/>
      <c r="W2003" s="730"/>
      <c r="X2003" s="730"/>
      <c r="Y2003" s="729"/>
      <c r="Z2003" s="730"/>
      <c r="AA2003" s="730"/>
      <c r="AB2003" s="730"/>
      <c r="AC2003" s="730"/>
      <c r="AD2003" s="730"/>
      <c r="AE2003" s="729"/>
      <c r="AF2003" s="730"/>
      <c r="AG2003" s="730"/>
      <c r="AH2003" s="730"/>
      <c r="AI2003" s="731"/>
      <c r="AJ2003" s="729"/>
      <c r="AK2003" s="730"/>
      <c r="AL2003" s="730"/>
      <c r="AM2003" s="730"/>
      <c r="AN2003" s="731"/>
    </row>
    <row r="2004" spans="1:40" outlineLevel="2">
      <c r="A2004" s="882">
        <f>ROW()</f>
        <v>2004</v>
      </c>
      <c r="B2004" s="453"/>
      <c r="D2004" s="452" t="s">
        <v>300</v>
      </c>
      <c r="H2004" s="458"/>
      <c r="I2004" s="458"/>
      <c r="J2004" s="459"/>
      <c r="K2004" s="458"/>
      <c r="L2004" s="458"/>
      <c r="M2004" s="458"/>
      <c r="N2004" s="463"/>
      <c r="O2004" s="439"/>
      <c r="P2004" s="439"/>
      <c r="Q2004" s="439"/>
      <c r="R2004" s="157"/>
      <c r="S2004" s="157">
        <f t="shared" ref="S2004:AN2004" si="1436">-IF(S1950&lt;0,S1950,IF($D2004="Land",0,IF(S1932&lt;1,S1950,MAX(MIN(IF(S1932&gt;0,(S1950/S1932)*S$9,0),S1950*S$9),0))))</f>
        <v>-0.16209039844908718</v>
      </c>
      <c r="T2004" s="324">
        <f t="shared" si="1436"/>
        <v>-8.1045199224543604E-2</v>
      </c>
      <c r="U2004" s="157">
        <f t="shared" si="1436"/>
        <v>-0.16209039844908721</v>
      </c>
      <c r="V2004" s="157">
        <f t="shared" si="1436"/>
        <v>-0.16209039844908721</v>
      </c>
      <c r="W2004" s="157">
        <f t="shared" si="1436"/>
        <v>-0.16209039844908721</v>
      </c>
      <c r="X2004" s="157">
        <f t="shared" si="1436"/>
        <v>-0.16209039844908721</v>
      </c>
      <c r="Y2004" s="595">
        <f t="shared" si="1436"/>
        <v>-8.1045199224543604E-2</v>
      </c>
      <c r="Z2004" s="596">
        <f t="shared" si="1436"/>
        <v>-0.16209039844908721</v>
      </c>
      <c r="AA2004" s="596">
        <f t="shared" si="1436"/>
        <v>-0.16209039844908724</v>
      </c>
      <c r="AB2004" s="596">
        <f t="shared" si="1436"/>
        <v>-0.16209039844908724</v>
      </c>
      <c r="AC2004" s="596">
        <f t="shared" si="1436"/>
        <v>-0.16209039844908724</v>
      </c>
      <c r="AD2004" s="596">
        <f t="shared" si="1436"/>
        <v>-0.16209039844908726</v>
      </c>
      <c r="AE2004" s="595">
        <f t="shared" si="1436"/>
        <v>-0.16209039844908724</v>
      </c>
      <c r="AF2004" s="596">
        <f t="shared" si="1436"/>
        <v>-0.16209039844908724</v>
      </c>
      <c r="AG2004" s="596">
        <f t="shared" si="1436"/>
        <v>-0.16209039844908726</v>
      </c>
      <c r="AH2004" s="596">
        <f t="shared" si="1436"/>
        <v>-0.16209039844908726</v>
      </c>
      <c r="AI2004" s="594">
        <f t="shared" si="1436"/>
        <v>-0.16209039844908726</v>
      </c>
      <c r="AJ2004" s="595">
        <f t="shared" si="1436"/>
        <v>-0.16209039844908726</v>
      </c>
      <c r="AK2004" s="596">
        <f t="shared" si="1436"/>
        <v>-0.16209039844908726</v>
      </c>
      <c r="AL2004" s="596">
        <f t="shared" si="1436"/>
        <v>-0.16209039844908729</v>
      </c>
      <c r="AM2004" s="596">
        <f t="shared" si="1436"/>
        <v>-0.16209039844908729</v>
      </c>
      <c r="AN2004" s="594">
        <f t="shared" si="1436"/>
        <v>0</v>
      </c>
    </row>
    <row r="2005" spans="1:40" outlineLevel="2">
      <c r="A2005" s="882">
        <f>ROW()</f>
        <v>2005</v>
      </c>
      <c r="B2005" s="453"/>
      <c r="D2005" s="452" t="s">
        <v>301</v>
      </c>
      <c r="H2005" s="458"/>
      <c r="I2005" s="458"/>
      <c r="J2005" s="459"/>
      <c r="K2005" s="458"/>
      <c r="L2005" s="458"/>
      <c r="M2005" s="458"/>
      <c r="N2005" s="463"/>
      <c r="O2005" s="439"/>
      <c r="P2005" s="439"/>
      <c r="Q2005" s="439"/>
      <c r="R2005" s="157"/>
      <c r="S2005" s="157">
        <f t="shared" ref="S2005:AN2005" si="1437">-IF(S1951&lt;0,S1951,IF($D2005="Land",0,IF(S1933&lt;1,S1951,MAX(MIN(IF(S1933&gt;0,(S1951/S1933)*S$9,0),S1951*S$9),0))))</f>
        <v>0</v>
      </c>
      <c r="T2005" s="324">
        <f t="shared" si="1437"/>
        <v>0</v>
      </c>
      <c r="U2005" s="157">
        <f t="shared" si="1437"/>
        <v>0</v>
      </c>
      <c r="V2005" s="157">
        <f t="shared" si="1437"/>
        <v>0</v>
      </c>
      <c r="W2005" s="157">
        <f t="shared" si="1437"/>
        <v>0</v>
      </c>
      <c r="X2005" s="157">
        <f t="shared" si="1437"/>
        <v>0</v>
      </c>
      <c r="Y2005" s="595">
        <f t="shared" si="1437"/>
        <v>0</v>
      </c>
      <c r="Z2005" s="596">
        <f t="shared" si="1437"/>
        <v>0</v>
      </c>
      <c r="AA2005" s="596">
        <f t="shared" si="1437"/>
        <v>0</v>
      </c>
      <c r="AB2005" s="596">
        <f t="shared" si="1437"/>
        <v>0</v>
      </c>
      <c r="AC2005" s="596">
        <f t="shared" si="1437"/>
        <v>0</v>
      </c>
      <c r="AD2005" s="596">
        <f t="shared" si="1437"/>
        <v>0</v>
      </c>
      <c r="AE2005" s="595">
        <f t="shared" si="1437"/>
        <v>0</v>
      </c>
      <c r="AF2005" s="596">
        <f t="shared" si="1437"/>
        <v>0</v>
      </c>
      <c r="AG2005" s="596">
        <f t="shared" si="1437"/>
        <v>0</v>
      </c>
      <c r="AH2005" s="596">
        <f t="shared" si="1437"/>
        <v>0</v>
      </c>
      <c r="AI2005" s="594">
        <f t="shared" si="1437"/>
        <v>0</v>
      </c>
      <c r="AJ2005" s="595">
        <f t="shared" si="1437"/>
        <v>0</v>
      </c>
      <c r="AK2005" s="596">
        <f t="shared" si="1437"/>
        <v>0</v>
      </c>
      <c r="AL2005" s="596">
        <f t="shared" si="1437"/>
        <v>0</v>
      </c>
      <c r="AM2005" s="596">
        <f t="shared" si="1437"/>
        <v>0</v>
      </c>
      <c r="AN2005" s="594">
        <f t="shared" si="1437"/>
        <v>0</v>
      </c>
    </row>
    <row r="2006" spans="1:40" outlineLevel="2">
      <c r="A2006" s="882">
        <f>ROW()</f>
        <v>2006</v>
      </c>
      <c r="B2006" s="453"/>
      <c r="D2006" s="452" t="s">
        <v>29</v>
      </c>
      <c r="H2006" s="458"/>
      <c r="I2006" s="458"/>
      <c r="J2006" s="459"/>
      <c r="K2006" s="458"/>
      <c r="L2006" s="458"/>
      <c r="M2006" s="458"/>
      <c r="N2006" s="463"/>
      <c r="O2006" s="439"/>
      <c r="P2006" s="439"/>
      <c r="Q2006" s="439"/>
      <c r="R2006" s="157"/>
      <c r="S2006" s="157">
        <f t="shared" ref="S2006:AN2006" si="1438">-IF(S1952&lt;0,S1952,IF($D2006="Land",0,IF(S1934&lt;1,S1952,MAX(MIN(IF(S1934&gt;0,(S1952/S1934)*S$9,0),S1952*S$9),0))))</f>
        <v>0</v>
      </c>
      <c r="T2006" s="324">
        <f t="shared" si="1438"/>
        <v>0</v>
      </c>
      <c r="U2006" s="157">
        <f t="shared" si="1438"/>
        <v>0</v>
      </c>
      <c r="V2006" s="157">
        <f t="shared" si="1438"/>
        <v>0</v>
      </c>
      <c r="W2006" s="157">
        <f t="shared" si="1438"/>
        <v>0</v>
      </c>
      <c r="X2006" s="157">
        <f t="shared" si="1438"/>
        <v>0</v>
      </c>
      <c r="Y2006" s="595">
        <f t="shared" si="1438"/>
        <v>0</v>
      </c>
      <c r="Z2006" s="596">
        <f t="shared" si="1438"/>
        <v>0</v>
      </c>
      <c r="AA2006" s="596">
        <f t="shared" si="1438"/>
        <v>0</v>
      </c>
      <c r="AB2006" s="596">
        <f t="shared" si="1438"/>
        <v>0</v>
      </c>
      <c r="AC2006" s="596">
        <f t="shared" si="1438"/>
        <v>0</v>
      </c>
      <c r="AD2006" s="596">
        <f t="shared" si="1438"/>
        <v>0</v>
      </c>
      <c r="AE2006" s="595">
        <f t="shared" si="1438"/>
        <v>0</v>
      </c>
      <c r="AF2006" s="596">
        <f t="shared" si="1438"/>
        <v>0</v>
      </c>
      <c r="AG2006" s="596">
        <f t="shared" si="1438"/>
        <v>0</v>
      </c>
      <c r="AH2006" s="596">
        <f t="shared" si="1438"/>
        <v>0</v>
      </c>
      <c r="AI2006" s="594">
        <f t="shared" si="1438"/>
        <v>0</v>
      </c>
      <c r="AJ2006" s="595">
        <f t="shared" si="1438"/>
        <v>0</v>
      </c>
      <c r="AK2006" s="596">
        <f t="shared" si="1438"/>
        <v>0</v>
      </c>
      <c r="AL2006" s="596">
        <f t="shared" si="1438"/>
        <v>0</v>
      </c>
      <c r="AM2006" s="596">
        <f t="shared" si="1438"/>
        <v>0</v>
      </c>
      <c r="AN2006" s="594">
        <f t="shared" si="1438"/>
        <v>0</v>
      </c>
    </row>
    <row r="2007" spans="1:40" outlineLevel="2">
      <c r="A2007" s="882">
        <f>ROW()</f>
        <v>2007</v>
      </c>
      <c r="B2007" s="453"/>
      <c r="D2007" s="452" t="s">
        <v>30</v>
      </c>
      <c r="H2007" s="458"/>
      <c r="I2007" s="458"/>
      <c r="J2007" s="459"/>
      <c r="K2007" s="458"/>
      <c r="L2007" s="458"/>
      <c r="M2007" s="458"/>
      <c r="N2007" s="463"/>
      <c r="O2007" s="439"/>
      <c r="P2007" s="439"/>
      <c r="Q2007" s="439"/>
      <c r="R2007" s="157"/>
      <c r="S2007" s="157">
        <f t="shared" ref="S2007:AN2007" si="1439">-IF(S1953&lt;0,S1953,IF($D2007="Land",0,IF(S1935&lt;1,S1953,MAX(MIN(IF(S1935&gt;0,(S1953/S1935)*S$9,0),S1953*S$9),0))))</f>
        <v>-0.5686048904833616</v>
      </c>
      <c r="T2007" s="324">
        <f t="shared" si="1439"/>
        <v>-0.2843024452416808</v>
      </c>
      <c r="U2007" s="157">
        <f t="shared" si="1439"/>
        <v>-0.5686048904833616</v>
      </c>
      <c r="V2007" s="157">
        <f t="shared" si="1439"/>
        <v>-0.5686048904833616</v>
      </c>
      <c r="W2007" s="157">
        <f t="shared" si="1439"/>
        <v>-0.5686048904833616</v>
      </c>
      <c r="X2007" s="157">
        <f t="shared" si="1439"/>
        <v>-0.56860489048336149</v>
      </c>
      <c r="Y2007" s="595">
        <f t="shared" si="1439"/>
        <v>-0.28430244524168075</v>
      </c>
      <c r="Z2007" s="596">
        <f t="shared" si="1439"/>
        <v>-0.56860489048336149</v>
      </c>
      <c r="AA2007" s="596">
        <f t="shared" si="1439"/>
        <v>-0.56860489048336149</v>
      </c>
      <c r="AB2007" s="596">
        <f t="shared" si="1439"/>
        <v>-0.56860489048336149</v>
      </c>
      <c r="AC2007" s="596">
        <f t="shared" si="1439"/>
        <v>-0.56860489048336149</v>
      </c>
      <c r="AD2007" s="596">
        <f t="shared" si="1439"/>
        <v>-0.56860489048336149</v>
      </c>
      <c r="AE2007" s="595">
        <f t="shared" si="1439"/>
        <v>-0.56860489048336149</v>
      </c>
      <c r="AF2007" s="596">
        <f t="shared" si="1439"/>
        <v>-0.56860489048336149</v>
      </c>
      <c r="AG2007" s="596">
        <f t="shared" si="1439"/>
        <v>-0.56860489048336149</v>
      </c>
      <c r="AH2007" s="596">
        <f t="shared" si="1439"/>
        <v>-0.56860489048336149</v>
      </c>
      <c r="AI2007" s="594">
        <f t="shared" si="1439"/>
        <v>-0.5686048904833616</v>
      </c>
      <c r="AJ2007" s="595">
        <f t="shared" si="1439"/>
        <v>-0.5686048904833616</v>
      </c>
      <c r="AK2007" s="596">
        <f t="shared" si="1439"/>
        <v>-0.5686048904833616</v>
      </c>
      <c r="AL2007" s="596">
        <f t="shared" si="1439"/>
        <v>-0.5686048904833616</v>
      </c>
      <c r="AM2007" s="596">
        <f t="shared" si="1439"/>
        <v>-0.5686048904833616</v>
      </c>
      <c r="AN2007" s="594">
        <f t="shared" si="1439"/>
        <v>0</v>
      </c>
    </row>
    <row r="2008" spans="1:40" outlineLevel="2">
      <c r="A2008" s="882">
        <f>ROW()</f>
        <v>2008</v>
      </c>
      <c r="B2008" s="453"/>
      <c r="D2008" s="452" t="s">
        <v>31</v>
      </c>
      <c r="H2008" s="458"/>
      <c r="I2008" s="458"/>
      <c r="J2008" s="459"/>
      <c r="K2008" s="458"/>
      <c r="L2008" s="458"/>
      <c r="M2008" s="458"/>
      <c r="N2008" s="463"/>
      <c r="O2008" s="439"/>
      <c r="P2008" s="439"/>
      <c r="Q2008" s="439"/>
      <c r="R2008" s="157"/>
      <c r="S2008" s="157">
        <f t="shared" ref="S2008:AN2008" si="1440">-IF(S1954&lt;0,S1954,IF($D2008="Land",0,IF(S1936&lt;1,S1954,MAX(MIN(IF(S1936&gt;0,(S1954/S1936)*S$9,0),S1954*S$9),0))))</f>
        <v>0</v>
      </c>
      <c r="T2008" s="324">
        <f t="shared" si="1440"/>
        <v>0</v>
      </c>
      <c r="U2008" s="157">
        <f t="shared" si="1440"/>
        <v>0</v>
      </c>
      <c r="V2008" s="157">
        <f t="shared" si="1440"/>
        <v>0</v>
      </c>
      <c r="W2008" s="157">
        <f t="shared" si="1440"/>
        <v>0</v>
      </c>
      <c r="X2008" s="157">
        <f t="shared" si="1440"/>
        <v>0</v>
      </c>
      <c r="Y2008" s="595">
        <f t="shared" si="1440"/>
        <v>0</v>
      </c>
      <c r="Z2008" s="596">
        <f t="shared" si="1440"/>
        <v>0</v>
      </c>
      <c r="AA2008" s="596">
        <f t="shared" si="1440"/>
        <v>0</v>
      </c>
      <c r="AB2008" s="596">
        <f t="shared" si="1440"/>
        <v>0</v>
      </c>
      <c r="AC2008" s="596">
        <f t="shared" si="1440"/>
        <v>0</v>
      </c>
      <c r="AD2008" s="596">
        <f t="shared" si="1440"/>
        <v>0</v>
      </c>
      <c r="AE2008" s="595">
        <f t="shared" si="1440"/>
        <v>0</v>
      </c>
      <c r="AF2008" s="596">
        <f t="shared" si="1440"/>
        <v>0</v>
      </c>
      <c r="AG2008" s="596">
        <f t="shared" si="1440"/>
        <v>0</v>
      </c>
      <c r="AH2008" s="596">
        <f t="shared" si="1440"/>
        <v>0</v>
      </c>
      <c r="AI2008" s="594">
        <f t="shared" si="1440"/>
        <v>0</v>
      </c>
      <c r="AJ2008" s="595">
        <f t="shared" si="1440"/>
        <v>0</v>
      </c>
      <c r="AK2008" s="596">
        <f t="shared" si="1440"/>
        <v>0</v>
      </c>
      <c r="AL2008" s="596">
        <f t="shared" si="1440"/>
        <v>0</v>
      </c>
      <c r="AM2008" s="596">
        <f t="shared" si="1440"/>
        <v>0</v>
      </c>
      <c r="AN2008" s="594">
        <f t="shared" si="1440"/>
        <v>0</v>
      </c>
    </row>
    <row r="2009" spans="1:40" outlineLevel="2">
      <c r="A2009" s="882">
        <f>ROW()</f>
        <v>2009</v>
      </c>
      <c r="B2009" s="453"/>
      <c r="D2009" s="452" t="s">
        <v>32</v>
      </c>
      <c r="H2009" s="458"/>
      <c r="I2009" s="458"/>
      <c r="J2009" s="459"/>
      <c r="K2009" s="458"/>
      <c r="L2009" s="458"/>
      <c r="M2009" s="458"/>
      <c r="N2009" s="463"/>
      <c r="O2009" s="439"/>
      <c r="P2009" s="439"/>
      <c r="Q2009" s="439"/>
      <c r="R2009" s="157"/>
      <c r="S2009" s="157">
        <f t="shared" ref="S2009:AN2009" si="1441">-IF(S1955&lt;0,S1955,IF($D2009="Land",0,IF(S1937&lt;1,S1955,MAX(MIN(IF(S1937&gt;0,(S1955/S1937)*S$9,0),S1955*S$9),0))))</f>
        <v>-4.5298240396550015E-3</v>
      </c>
      <c r="T2009" s="324">
        <f t="shared" si="1441"/>
        <v>-2.2649120198275008E-3</v>
      </c>
      <c r="U2009" s="157">
        <f t="shared" si="1441"/>
        <v>-4.5298240396550015E-3</v>
      </c>
      <c r="V2009" s="157">
        <f t="shared" si="1441"/>
        <v>-4.5298240396550015E-3</v>
      </c>
      <c r="W2009" s="157">
        <f t="shared" si="1441"/>
        <v>-4.5298240396550015E-3</v>
      </c>
      <c r="X2009" s="157">
        <f t="shared" si="1441"/>
        <v>-4.5298240396550024E-3</v>
      </c>
      <c r="Y2009" s="595">
        <f t="shared" si="1441"/>
        <v>-2.2649120198275012E-3</v>
      </c>
      <c r="Z2009" s="596">
        <f t="shared" si="1441"/>
        <v>-4.5298240396550024E-3</v>
      </c>
      <c r="AA2009" s="596">
        <f t="shared" si="1441"/>
        <v>-4.5298240396550032E-3</v>
      </c>
      <c r="AB2009" s="596">
        <f t="shared" si="1441"/>
        <v>-4.5298240396550032E-3</v>
      </c>
      <c r="AC2009" s="596">
        <f t="shared" si="1441"/>
        <v>-4.5298240396550024E-3</v>
      </c>
      <c r="AD2009" s="596">
        <f t="shared" si="1441"/>
        <v>-4.5298240396550032E-3</v>
      </c>
      <c r="AE2009" s="595">
        <f t="shared" si="1441"/>
        <v>-4.5298240396550041E-3</v>
      </c>
      <c r="AF2009" s="596">
        <f t="shared" si="1441"/>
        <v>-4.5298240396550032E-3</v>
      </c>
      <c r="AG2009" s="596">
        <f t="shared" si="1441"/>
        <v>-4.5298240396550032E-3</v>
      </c>
      <c r="AH2009" s="596">
        <f t="shared" si="1441"/>
        <v>-4.5298240396550032E-3</v>
      </c>
      <c r="AI2009" s="594">
        <f t="shared" si="1441"/>
        <v>-4.5298240396550032E-3</v>
      </c>
      <c r="AJ2009" s="595">
        <f t="shared" si="1441"/>
        <v>-4.5298240396550032E-3</v>
      </c>
      <c r="AK2009" s="596">
        <f t="shared" si="1441"/>
        <v>-4.5298240396550032E-3</v>
      </c>
      <c r="AL2009" s="596">
        <f t="shared" si="1441"/>
        <v>-4.5298240396550032E-3</v>
      </c>
      <c r="AM2009" s="596">
        <f t="shared" si="1441"/>
        <v>-4.5298240396550032E-3</v>
      </c>
      <c r="AN2009" s="594">
        <f t="shared" si="1441"/>
        <v>-4.5298240396550032E-3</v>
      </c>
    </row>
    <row r="2010" spans="1:40" outlineLevel="2">
      <c r="A2010" s="882">
        <f>ROW()</f>
        <v>2010</v>
      </c>
      <c r="B2010" s="453"/>
      <c r="D2010" s="452" t="s">
        <v>33</v>
      </c>
      <c r="H2010" s="458"/>
      <c r="I2010" s="458"/>
      <c r="J2010" s="459"/>
      <c r="K2010" s="458"/>
      <c r="L2010" s="458"/>
      <c r="M2010" s="458"/>
      <c r="N2010" s="463"/>
      <c r="O2010" s="439"/>
      <c r="P2010" s="439"/>
      <c r="Q2010" s="439"/>
      <c r="R2010" s="157"/>
      <c r="S2010" s="157">
        <f t="shared" ref="S2010:AN2010" si="1442">-IF(S1956&lt;0,S1956,IF($D2010="Land",0,IF(S1938&lt;1,S1956,MAX(MIN(IF(S1938&gt;0,(S1956/S1938)*S$9,0),S1956*S$9),0))))</f>
        <v>-3.0758407907000002E-4</v>
      </c>
      <c r="T2010" s="324">
        <f t="shared" si="1442"/>
        <v>-1.5379203953500001E-4</v>
      </c>
      <c r="U2010" s="157">
        <f t="shared" si="1442"/>
        <v>-3.0758407907000002E-4</v>
      </c>
      <c r="V2010" s="157">
        <f t="shared" si="1442"/>
        <v>-3.0758407907000002E-4</v>
      </c>
      <c r="W2010" s="157">
        <f t="shared" si="1442"/>
        <v>-3.0758407906999997E-4</v>
      </c>
      <c r="X2010" s="157">
        <f t="shared" si="1442"/>
        <v>-3.0758407906999997E-4</v>
      </c>
      <c r="Y2010" s="595">
        <f t="shared" si="1442"/>
        <v>-1.5379203953499998E-4</v>
      </c>
      <c r="Z2010" s="596">
        <f t="shared" si="1442"/>
        <v>-3.0758407906999997E-4</v>
      </c>
      <c r="AA2010" s="596">
        <f t="shared" si="1442"/>
        <v>-3.0758407906999997E-4</v>
      </c>
      <c r="AB2010" s="596">
        <f t="shared" si="1442"/>
        <v>-3.0758407906999997E-4</v>
      </c>
      <c r="AC2010" s="596">
        <f t="shared" si="1442"/>
        <v>-3.0758407906999997E-4</v>
      </c>
      <c r="AD2010" s="596">
        <f t="shared" si="1442"/>
        <v>-3.0758407906999997E-4</v>
      </c>
      <c r="AE2010" s="595">
        <f t="shared" si="1442"/>
        <v>-3.0758407906999997E-4</v>
      </c>
      <c r="AF2010" s="596">
        <f t="shared" si="1442"/>
        <v>-3.0758407906999991E-4</v>
      </c>
      <c r="AG2010" s="596">
        <f t="shared" si="1442"/>
        <v>-3.0758407906999991E-4</v>
      </c>
      <c r="AH2010" s="596">
        <f t="shared" si="1442"/>
        <v>-3.0758407906999991E-4</v>
      </c>
      <c r="AI2010" s="594">
        <f t="shared" si="1442"/>
        <v>-3.0758407906999991E-4</v>
      </c>
      <c r="AJ2010" s="595">
        <f t="shared" si="1442"/>
        <v>-3.0758407906999991E-4</v>
      </c>
      <c r="AK2010" s="596">
        <f t="shared" si="1442"/>
        <v>-3.0758407906999986E-4</v>
      </c>
      <c r="AL2010" s="596">
        <f t="shared" si="1442"/>
        <v>-3.0758407906999986E-4</v>
      </c>
      <c r="AM2010" s="596">
        <f t="shared" si="1442"/>
        <v>-3.0758407906999986E-4</v>
      </c>
      <c r="AN2010" s="594">
        <f t="shared" si="1442"/>
        <v>-3.0758407906999986E-4</v>
      </c>
    </row>
    <row r="2011" spans="1:40" outlineLevel="2">
      <c r="A2011" s="882">
        <f>ROW()</f>
        <v>2011</v>
      </c>
      <c r="B2011" s="453"/>
      <c r="D2011" s="452" t="s">
        <v>27</v>
      </c>
      <c r="H2011" s="458"/>
      <c r="I2011" s="458"/>
      <c r="J2011" s="459"/>
      <c r="K2011" s="458"/>
      <c r="L2011" s="458"/>
      <c r="M2011" s="458"/>
      <c r="N2011" s="463"/>
      <c r="O2011" s="439"/>
      <c r="P2011" s="439"/>
      <c r="Q2011" s="439"/>
      <c r="R2011" s="157"/>
      <c r="S2011" s="157">
        <f t="shared" ref="S2011:AN2011" si="1443">-IF(S1957&lt;0,S1957,IF($D2011="Land",0,IF(S1939&lt;1,S1957,MAX(MIN(IF(S1939&gt;0,(S1957/S1939)*S$9,0),S1957*S$9),0))))</f>
        <v>-2.8597220870299998E-3</v>
      </c>
      <c r="T2011" s="324">
        <f t="shared" si="1443"/>
        <v>-1.4298610435149999E-3</v>
      </c>
      <c r="U2011" s="157">
        <f t="shared" si="1443"/>
        <v>-2.8597220870299998E-3</v>
      </c>
      <c r="V2011" s="157">
        <f t="shared" si="1443"/>
        <v>-2.8597220870299994E-3</v>
      </c>
      <c r="W2011" s="157">
        <f t="shared" si="1443"/>
        <v>-2.8597220870299994E-3</v>
      </c>
      <c r="X2011" s="157">
        <f t="shared" si="1443"/>
        <v>-2.8597220870299994E-3</v>
      </c>
      <c r="Y2011" s="595">
        <f t="shared" si="1443"/>
        <v>-1.4298610435149997E-3</v>
      </c>
      <c r="Z2011" s="596">
        <f t="shared" si="1443"/>
        <v>-2.8597220870299994E-3</v>
      </c>
      <c r="AA2011" s="596">
        <f t="shared" si="1443"/>
        <v>-2.859722087029999E-3</v>
      </c>
      <c r="AB2011" s="596">
        <f t="shared" si="1443"/>
        <v>-2.859722087029999E-3</v>
      </c>
      <c r="AC2011" s="596">
        <f t="shared" si="1443"/>
        <v>-2.859722087029999E-3</v>
      </c>
      <c r="AD2011" s="596">
        <f t="shared" si="1443"/>
        <v>-2.8597220870299985E-3</v>
      </c>
      <c r="AE2011" s="595">
        <f t="shared" si="1443"/>
        <v>-2.8597220870299985E-3</v>
      </c>
      <c r="AF2011" s="596">
        <f t="shared" si="1443"/>
        <v>-2.8597220870299985E-3</v>
      </c>
      <c r="AG2011" s="596">
        <f t="shared" si="1443"/>
        <v>-2.8597220870299981E-3</v>
      </c>
      <c r="AH2011" s="596">
        <f t="shared" si="1443"/>
        <v>-2.8597220870299981E-3</v>
      </c>
      <c r="AI2011" s="594">
        <f t="shared" si="1443"/>
        <v>-2.8597220870299977E-3</v>
      </c>
      <c r="AJ2011" s="595">
        <f t="shared" si="1443"/>
        <v>-2.8597220870299977E-3</v>
      </c>
      <c r="AK2011" s="596">
        <f t="shared" si="1443"/>
        <v>-2.8597220870299972E-3</v>
      </c>
      <c r="AL2011" s="596">
        <f t="shared" si="1443"/>
        <v>-2.8597220870299968E-3</v>
      </c>
      <c r="AM2011" s="596">
        <f t="shared" si="1443"/>
        <v>-2.8597220870299972E-3</v>
      </c>
      <c r="AN2011" s="594">
        <f t="shared" si="1443"/>
        <v>-2.8597220870299972E-3</v>
      </c>
    </row>
    <row r="2012" spans="1:40" outlineLevel="2">
      <c r="A2012" s="882">
        <f>ROW()</f>
        <v>2012</v>
      </c>
      <c r="B2012" s="453"/>
      <c r="D2012" s="452" t="s">
        <v>34</v>
      </c>
      <c r="H2012" s="458"/>
      <c r="I2012" s="458"/>
      <c r="J2012" s="459"/>
      <c r="K2012" s="458"/>
      <c r="L2012" s="458"/>
      <c r="M2012" s="458"/>
      <c r="N2012" s="463"/>
      <c r="O2012" s="439"/>
      <c r="P2012" s="439"/>
      <c r="Q2012" s="439"/>
      <c r="R2012" s="157"/>
      <c r="S2012" s="157">
        <f t="shared" ref="S2012:AN2012" si="1444">-IF(S1958&lt;0,S1958,IF($D2012="Land",0,IF(S1940&lt;1,S1958,MAX(MIN(IF(S1940&gt;0,(S1958/S1940)*S$9,0),S1958*S$9),0))))</f>
        <v>-1.1536139640442526</v>
      </c>
      <c r="T2012" s="324">
        <f t="shared" si="1444"/>
        <v>-0.57680698202212621</v>
      </c>
      <c r="U2012" s="157">
        <f t="shared" si="1444"/>
        <v>-1.1536139640442524</v>
      </c>
      <c r="V2012" s="157">
        <f t="shared" si="1444"/>
        <v>-1.1536139640442524</v>
      </c>
      <c r="W2012" s="157">
        <f t="shared" si="1444"/>
        <v>-1.1536139640442524</v>
      </c>
      <c r="X2012" s="157">
        <f t="shared" si="1444"/>
        <v>-1.1536139640442524</v>
      </c>
      <c r="Y2012" s="595">
        <f t="shared" si="1444"/>
        <v>-0.57680698202212621</v>
      </c>
      <c r="Z2012" s="596">
        <f t="shared" si="1444"/>
        <v>-1.1536139640442522</v>
      </c>
      <c r="AA2012" s="596">
        <f t="shared" si="1444"/>
        <v>-1.1536139640442522</v>
      </c>
      <c r="AB2012" s="596">
        <f t="shared" si="1444"/>
        <v>-1.1536139640442522</v>
      </c>
      <c r="AC2012" s="596">
        <f t="shared" si="1444"/>
        <v>-1.1536139640442522</v>
      </c>
      <c r="AD2012" s="596">
        <f t="shared" si="1444"/>
        <v>-1.153613964044252</v>
      </c>
      <c r="AE2012" s="595">
        <f t="shared" si="1444"/>
        <v>-1.153613964044252</v>
      </c>
      <c r="AF2012" s="596">
        <f t="shared" si="1444"/>
        <v>-1.153613964044252</v>
      </c>
      <c r="AG2012" s="596">
        <f t="shared" si="1444"/>
        <v>-1.153613964044252</v>
      </c>
      <c r="AH2012" s="596">
        <f t="shared" si="1444"/>
        <v>-1.153613964044252</v>
      </c>
      <c r="AI2012" s="594">
        <f t="shared" si="1444"/>
        <v>0</v>
      </c>
      <c r="AJ2012" s="595">
        <f t="shared" si="1444"/>
        <v>0</v>
      </c>
      <c r="AK2012" s="596">
        <f t="shared" si="1444"/>
        <v>0</v>
      </c>
      <c r="AL2012" s="596">
        <f t="shared" si="1444"/>
        <v>0</v>
      </c>
      <c r="AM2012" s="596">
        <f t="shared" si="1444"/>
        <v>0</v>
      </c>
      <c r="AN2012" s="594">
        <f t="shared" si="1444"/>
        <v>0</v>
      </c>
    </row>
    <row r="2013" spans="1:40" outlineLevel="2">
      <c r="A2013" s="882">
        <f>ROW()</f>
        <v>2013</v>
      </c>
      <c r="B2013" s="453"/>
      <c r="D2013" s="452" t="s">
        <v>35</v>
      </c>
      <c r="H2013" s="458"/>
      <c r="I2013" s="458"/>
      <c r="J2013" s="459"/>
      <c r="K2013" s="458"/>
      <c r="L2013" s="458"/>
      <c r="M2013" s="458"/>
      <c r="N2013" s="463"/>
      <c r="O2013" s="439"/>
      <c r="P2013" s="439"/>
      <c r="Q2013" s="439"/>
      <c r="R2013" s="157"/>
      <c r="S2013" s="157">
        <f t="shared" ref="S2013:AN2013" si="1445">-IF(S1959&lt;0,S1959,IF($D2013="Land",0,IF(S1941&lt;1,S1959,MAX(MIN(IF(S1941&gt;0,(S1959/S1941)*S$9,0),S1959*S$9),0))))</f>
        <v>0</v>
      </c>
      <c r="T2013" s="324">
        <f t="shared" si="1445"/>
        <v>0</v>
      </c>
      <c r="U2013" s="157">
        <f t="shared" si="1445"/>
        <v>0</v>
      </c>
      <c r="V2013" s="157">
        <f t="shared" si="1445"/>
        <v>0</v>
      </c>
      <c r="W2013" s="157">
        <f t="shared" si="1445"/>
        <v>0</v>
      </c>
      <c r="X2013" s="157">
        <f t="shared" si="1445"/>
        <v>0</v>
      </c>
      <c r="Y2013" s="595">
        <f t="shared" si="1445"/>
        <v>0</v>
      </c>
      <c r="Z2013" s="596">
        <f t="shared" si="1445"/>
        <v>0</v>
      </c>
      <c r="AA2013" s="596">
        <f t="shared" si="1445"/>
        <v>0</v>
      </c>
      <c r="AB2013" s="596">
        <f t="shared" si="1445"/>
        <v>0</v>
      </c>
      <c r="AC2013" s="596">
        <f t="shared" si="1445"/>
        <v>0</v>
      </c>
      <c r="AD2013" s="596">
        <f t="shared" si="1445"/>
        <v>0</v>
      </c>
      <c r="AE2013" s="595">
        <f t="shared" si="1445"/>
        <v>0</v>
      </c>
      <c r="AF2013" s="596">
        <f t="shared" si="1445"/>
        <v>0</v>
      </c>
      <c r="AG2013" s="596">
        <f t="shared" si="1445"/>
        <v>0</v>
      </c>
      <c r="AH2013" s="596">
        <f t="shared" si="1445"/>
        <v>0</v>
      </c>
      <c r="AI2013" s="594">
        <f t="shared" si="1445"/>
        <v>0</v>
      </c>
      <c r="AJ2013" s="595">
        <f t="shared" si="1445"/>
        <v>0</v>
      </c>
      <c r="AK2013" s="596">
        <f t="shared" si="1445"/>
        <v>0</v>
      </c>
      <c r="AL2013" s="596">
        <f t="shared" si="1445"/>
        <v>0</v>
      </c>
      <c r="AM2013" s="596">
        <f t="shared" si="1445"/>
        <v>0</v>
      </c>
      <c r="AN2013" s="594">
        <f t="shared" si="1445"/>
        <v>0</v>
      </c>
    </row>
    <row r="2014" spans="1:40" outlineLevel="2">
      <c r="A2014" s="882">
        <f>ROW()</f>
        <v>2014</v>
      </c>
      <c r="B2014" s="453"/>
      <c r="D2014" s="452" t="s">
        <v>302</v>
      </c>
      <c r="H2014" s="458"/>
      <c r="I2014" s="458"/>
      <c r="J2014" s="459"/>
      <c r="K2014" s="458"/>
      <c r="L2014" s="458"/>
      <c r="M2014" s="458"/>
      <c r="N2014" s="463"/>
      <c r="O2014" s="439"/>
      <c r="P2014" s="439"/>
      <c r="Q2014" s="439"/>
      <c r="R2014" s="157"/>
      <c r="S2014" s="157">
        <f t="shared" ref="S2014:AN2014" si="1446">-IF(S1960&lt;0,S1960,IF($D2014="Land",0,IF(S1942&lt;1,S1960,MAX(MIN(IF(S1942&gt;0,(S1960/S1942)*S$9,0),S1960*S$9),0))))</f>
        <v>0</v>
      </c>
      <c r="T2014" s="324">
        <f t="shared" si="1446"/>
        <v>0</v>
      </c>
      <c r="U2014" s="157">
        <f t="shared" si="1446"/>
        <v>0</v>
      </c>
      <c r="V2014" s="157">
        <f t="shared" si="1446"/>
        <v>0</v>
      </c>
      <c r="W2014" s="157">
        <f t="shared" si="1446"/>
        <v>0</v>
      </c>
      <c r="X2014" s="157">
        <f t="shared" si="1446"/>
        <v>0</v>
      </c>
      <c r="Y2014" s="595">
        <f t="shared" si="1446"/>
        <v>0</v>
      </c>
      <c r="Z2014" s="596">
        <f t="shared" si="1446"/>
        <v>0</v>
      </c>
      <c r="AA2014" s="596">
        <f t="shared" si="1446"/>
        <v>0</v>
      </c>
      <c r="AB2014" s="596">
        <f t="shared" si="1446"/>
        <v>0</v>
      </c>
      <c r="AC2014" s="596">
        <f t="shared" si="1446"/>
        <v>0</v>
      </c>
      <c r="AD2014" s="596">
        <f t="shared" si="1446"/>
        <v>0</v>
      </c>
      <c r="AE2014" s="595">
        <f t="shared" si="1446"/>
        <v>0</v>
      </c>
      <c r="AF2014" s="596">
        <f t="shared" si="1446"/>
        <v>0</v>
      </c>
      <c r="AG2014" s="596">
        <f t="shared" si="1446"/>
        <v>0</v>
      </c>
      <c r="AH2014" s="596">
        <f t="shared" si="1446"/>
        <v>0</v>
      </c>
      <c r="AI2014" s="594">
        <f t="shared" si="1446"/>
        <v>0</v>
      </c>
      <c r="AJ2014" s="595">
        <f t="shared" si="1446"/>
        <v>0</v>
      </c>
      <c r="AK2014" s="596">
        <f t="shared" si="1446"/>
        <v>0</v>
      </c>
      <c r="AL2014" s="596">
        <f t="shared" si="1446"/>
        <v>0</v>
      </c>
      <c r="AM2014" s="596">
        <f t="shared" si="1446"/>
        <v>0</v>
      </c>
      <c r="AN2014" s="594">
        <f t="shared" si="1446"/>
        <v>0</v>
      </c>
    </row>
    <row r="2015" spans="1:40" outlineLevel="2">
      <c r="A2015" s="882">
        <f>ROW()</f>
        <v>2015</v>
      </c>
      <c r="B2015" s="453"/>
      <c r="D2015" s="452" t="s">
        <v>36</v>
      </c>
      <c r="H2015" s="458"/>
      <c r="I2015" s="458"/>
      <c r="J2015" s="459"/>
      <c r="K2015" s="458"/>
      <c r="L2015" s="458"/>
      <c r="M2015" s="458"/>
      <c r="N2015" s="463"/>
      <c r="O2015" s="439"/>
      <c r="P2015" s="439"/>
      <c r="Q2015" s="439"/>
      <c r="R2015" s="157"/>
      <c r="S2015" s="157">
        <f t="shared" ref="S2015:AN2015" si="1447">-IF(S1961&lt;0,S1961,IF($D2015="Land",0,IF(S1943&lt;1,S1961,MAX(MIN(IF(S1943&gt;0,(S1961/S1943)*S$9,0),S1961*S$9),0))))</f>
        <v>-0.63714707105000001</v>
      </c>
      <c r="T2015" s="324">
        <f t="shared" si="1447"/>
        <v>-0.31857353552500001</v>
      </c>
      <c r="U2015" s="157">
        <f t="shared" si="1447"/>
        <v>-0.63714707105000001</v>
      </c>
      <c r="V2015" s="157">
        <f t="shared" si="1447"/>
        <v>-0.63714707105000012</v>
      </c>
      <c r="W2015" s="157">
        <f t="shared" si="1447"/>
        <v>-0.31857353552500001</v>
      </c>
      <c r="X2015" s="157">
        <f t="shared" si="1447"/>
        <v>0</v>
      </c>
      <c r="Y2015" s="595">
        <f t="shared" si="1447"/>
        <v>0</v>
      </c>
      <c r="Z2015" s="596">
        <f t="shared" si="1447"/>
        <v>0</v>
      </c>
      <c r="AA2015" s="596">
        <f t="shared" si="1447"/>
        <v>0</v>
      </c>
      <c r="AB2015" s="596">
        <f t="shared" si="1447"/>
        <v>0</v>
      </c>
      <c r="AC2015" s="596">
        <f t="shared" si="1447"/>
        <v>0</v>
      </c>
      <c r="AD2015" s="596">
        <f t="shared" si="1447"/>
        <v>0</v>
      </c>
      <c r="AE2015" s="595">
        <f t="shared" si="1447"/>
        <v>0</v>
      </c>
      <c r="AF2015" s="596">
        <f t="shared" si="1447"/>
        <v>0</v>
      </c>
      <c r="AG2015" s="596">
        <f t="shared" si="1447"/>
        <v>0</v>
      </c>
      <c r="AH2015" s="596">
        <f t="shared" si="1447"/>
        <v>0</v>
      </c>
      <c r="AI2015" s="594">
        <f t="shared" si="1447"/>
        <v>0</v>
      </c>
      <c r="AJ2015" s="595">
        <f t="shared" si="1447"/>
        <v>0</v>
      </c>
      <c r="AK2015" s="596">
        <f t="shared" si="1447"/>
        <v>0</v>
      </c>
      <c r="AL2015" s="596">
        <f t="shared" si="1447"/>
        <v>0</v>
      </c>
      <c r="AM2015" s="596">
        <f t="shared" si="1447"/>
        <v>0</v>
      </c>
      <c r="AN2015" s="594">
        <f t="shared" si="1447"/>
        <v>0</v>
      </c>
    </row>
    <row r="2016" spans="1:40" outlineLevel="2">
      <c r="A2016" s="882">
        <f>ROW()</f>
        <v>2016</v>
      </c>
      <c r="B2016" s="453"/>
      <c r="D2016" s="452" t="s">
        <v>583</v>
      </c>
      <c r="H2016" s="458"/>
      <c r="I2016" s="458"/>
      <c r="J2016" s="459"/>
      <c r="K2016" s="458"/>
      <c r="L2016" s="458"/>
      <c r="M2016" s="458"/>
      <c r="N2016" s="463"/>
      <c r="O2016" s="439"/>
      <c r="P2016" s="439"/>
      <c r="Q2016" s="439"/>
      <c r="R2016" s="157"/>
      <c r="S2016" s="157">
        <f t="shared" ref="S2016:AN2016" si="1448">-IF(S1962&lt;0,S1962,IF($D2016="Land",0,IF(S1944&lt;1,S1962,MAX(MIN(IF(S1944&gt;0,(S1962/S1944)*S$9,0),S1962*S$9),0))))</f>
        <v>0</v>
      </c>
      <c r="T2016" s="324">
        <f t="shared" si="1448"/>
        <v>0</v>
      </c>
      <c r="U2016" s="157">
        <f t="shared" si="1448"/>
        <v>0</v>
      </c>
      <c r="V2016" s="157">
        <f t="shared" si="1448"/>
        <v>0</v>
      </c>
      <c r="W2016" s="157">
        <f t="shared" si="1448"/>
        <v>0</v>
      </c>
      <c r="X2016" s="157">
        <f t="shared" si="1448"/>
        <v>0</v>
      </c>
      <c r="Y2016" s="595">
        <f t="shared" si="1448"/>
        <v>0</v>
      </c>
      <c r="Z2016" s="596">
        <f t="shared" si="1448"/>
        <v>0</v>
      </c>
      <c r="AA2016" s="596">
        <f t="shared" si="1448"/>
        <v>0</v>
      </c>
      <c r="AB2016" s="596">
        <f t="shared" si="1448"/>
        <v>0</v>
      </c>
      <c r="AC2016" s="596">
        <f t="shared" si="1448"/>
        <v>0</v>
      </c>
      <c r="AD2016" s="596">
        <f t="shared" si="1448"/>
        <v>0</v>
      </c>
      <c r="AE2016" s="595">
        <f t="shared" si="1448"/>
        <v>0</v>
      </c>
      <c r="AF2016" s="596">
        <f t="shared" si="1448"/>
        <v>0</v>
      </c>
      <c r="AG2016" s="596">
        <f t="shared" si="1448"/>
        <v>0</v>
      </c>
      <c r="AH2016" s="596">
        <f t="shared" si="1448"/>
        <v>0</v>
      </c>
      <c r="AI2016" s="594">
        <f t="shared" si="1448"/>
        <v>0</v>
      </c>
      <c r="AJ2016" s="595">
        <f t="shared" si="1448"/>
        <v>0</v>
      </c>
      <c r="AK2016" s="596">
        <f t="shared" si="1448"/>
        <v>0</v>
      </c>
      <c r="AL2016" s="596">
        <f t="shared" si="1448"/>
        <v>0</v>
      </c>
      <c r="AM2016" s="596">
        <f t="shared" si="1448"/>
        <v>0</v>
      </c>
      <c r="AN2016" s="594">
        <f t="shared" si="1448"/>
        <v>0</v>
      </c>
    </row>
    <row r="2017" spans="1:40" outlineLevel="2">
      <c r="A2017" s="882">
        <f>ROW()</f>
        <v>2017</v>
      </c>
      <c r="B2017" s="453"/>
      <c r="D2017" s="452" t="s">
        <v>81</v>
      </c>
      <c r="H2017" s="458"/>
      <c r="I2017" s="458"/>
      <c r="J2017" s="459"/>
      <c r="K2017" s="458"/>
      <c r="L2017" s="458"/>
      <c r="M2017" s="458"/>
      <c r="N2017" s="463"/>
      <c r="O2017" s="439"/>
      <c r="P2017" s="439"/>
      <c r="Q2017" s="439"/>
      <c r="R2017" s="157"/>
      <c r="S2017" s="157">
        <f t="shared" ref="S2017:AN2017" si="1449">-IF(S1963&lt;0,S1963,IF($D2017="Land",0,IF(S1945&lt;1,S1963,MAX(MIN(IF(S1945&gt;0,(S1963/S1945)*S$9,0),S1963*S$9),0))))</f>
        <v>0</v>
      </c>
      <c r="T2017" s="324">
        <f t="shared" si="1449"/>
        <v>0</v>
      </c>
      <c r="U2017" s="157">
        <f t="shared" si="1449"/>
        <v>0</v>
      </c>
      <c r="V2017" s="157">
        <f t="shared" si="1449"/>
        <v>0</v>
      </c>
      <c r="W2017" s="157">
        <f t="shared" si="1449"/>
        <v>0</v>
      </c>
      <c r="X2017" s="157">
        <f t="shared" si="1449"/>
        <v>0</v>
      </c>
      <c r="Y2017" s="595">
        <f t="shared" si="1449"/>
        <v>0</v>
      </c>
      <c r="Z2017" s="596">
        <f t="shared" si="1449"/>
        <v>0</v>
      </c>
      <c r="AA2017" s="596">
        <f t="shared" si="1449"/>
        <v>0</v>
      </c>
      <c r="AB2017" s="596">
        <f t="shared" si="1449"/>
        <v>0</v>
      </c>
      <c r="AC2017" s="596">
        <f t="shared" si="1449"/>
        <v>0</v>
      </c>
      <c r="AD2017" s="596">
        <f t="shared" si="1449"/>
        <v>0</v>
      </c>
      <c r="AE2017" s="595">
        <f t="shared" si="1449"/>
        <v>0</v>
      </c>
      <c r="AF2017" s="596">
        <f t="shared" si="1449"/>
        <v>0</v>
      </c>
      <c r="AG2017" s="596">
        <f t="shared" si="1449"/>
        <v>0</v>
      </c>
      <c r="AH2017" s="596">
        <f t="shared" si="1449"/>
        <v>0</v>
      </c>
      <c r="AI2017" s="594">
        <f t="shared" si="1449"/>
        <v>0</v>
      </c>
      <c r="AJ2017" s="595">
        <f t="shared" si="1449"/>
        <v>0</v>
      </c>
      <c r="AK2017" s="596">
        <f t="shared" si="1449"/>
        <v>0</v>
      </c>
      <c r="AL2017" s="596">
        <f t="shared" si="1449"/>
        <v>0</v>
      </c>
      <c r="AM2017" s="596">
        <f t="shared" si="1449"/>
        <v>0</v>
      </c>
      <c r="AN2017" s="594">
        <f t="shared" si="1449"/>
        <v>0</v>
      </c>
    </row>
    <row r="2018" spans="1:40" outlineLevel="2">
      <c r="A2018" s="882">
        <f>ROW()</f>
        <v>2018</v>
      </c>
      <c r="B2018" s="453"/>
      <c r="D2018" s="452" t="s">
        <v>28</v>
      </c>
      <c r="H2018" s="458"/>
      <c r="I2018" s="458"/>
      <c r="J2018" s="459"/>
      <c r="K2018" s="458"/>
      <c r="L2018" s="458"/>
      <c r="M2018" s="458"/>
      <c r="N2018" s="463"/>
      <c r="O2018" s="439"/>
      <c r="P2018" s="439"/>
      <c r="Q2018" s="439"/>
      <c r="R2018" s="157"/>
      <c r="S2018" s="157">
        <f t="shared" ref="S2018:AN2018" si="1450">-IF(S1964&lt;0,S1964,IF($D2018="Land",0,IF(S1946&lt;1,S1964,MAX(MIN(IF(S1946&gt;0,(S1964/S1946)*S$9,0),S1964*S$9),0))))</f>
        <v>0</v>
      </c>
      <c r="T2018" s="324">
        <f t="shared" si="1450"/>
        <v>0</v>
      </c>
      <c r="U2018" s="157">
        <f t="shared" si="1450"/>
        <v>0</v>
      </c>
      <c r="V2018" s="157">
        <f t="shared" si="1450"/>
        <v>0</v>
      </c>
      <c r="W2018" s="157">
        <f t="shared" si="1450"/>
        <v>0</v>
      </c>
      <c r="X2018" s="157">
        <f t="shared" si="1450"/>
        <v>0</v>
      </c>
      <c r="Y2018" s="595">
        <f t="shared" si="1450"/>
        <v>0</v>
      </c>
      <c r="Z2018" s="596">
        <f t="shared" si="1450"/>
        <v>0</v>
      </c>
      <c r="AA2018" s="596">
        <f t="shared" si="1450"/>
        <v>0</v>
      </c>
      <c r="AB2018" s="596">
        <f t="shared" si="1450"/>
        <v>0</v>
      </c>
      <c r="AC2018" s="596">
        <f t="shared" si="1450"/>
        <v>0</v>
      </c>
      <c r="AD2018" s="596">
        <f t="shared" si="1450"/>
        <v>0</v>
      </c>
      <c r="AE2018" s="595">
        <f t="shared" si="1450"/>
        <v>0</v>
      </c>
      <c r="AF2018" s="596">
        <f t="shared" si="1450"/>
        <v>0</v>
      </c>
      <c r="AG2018" s="596">
        <f t="shared" si="1450"/>
        <v>0</v>
      </c>
      <c r="AH2018" s="596">
        <f t="shared" si="1450"/>
        <v>0</v>
      </c>
      <c r="AI2018" s="594">
        <f t="shared" si="1450"/>
        <v>0</v>
      </c>
      <c r="AJ2018" s="595">
        <f t="shared" si="1450"/>
        <v>0</v>
      </c>
      <c r="AK2018" s="596">
        <f t="shared" si="1450"/>
        <v>0</v>
      </c>
      <c r="AL2018" s="596">
        <f t="shared" si="1450"/>
        <v>0</v>
      </c>
      <c r="AM2018" s="596">
        <f t="shared" si="1450"/>
        <v>0</v>
      </c>
      <c r="AN2018" s="594">
        <f t="shared" si="1450"/>
        <v>0</v>
      </c>
    </row>
    <row r="2019" spans="1:40" outlineLevel="2">
      <c r="A2019" s="882">
        <f>ROW()</f>
        <v>2019</v>
      </c>
      <c r="B2019" s="453"/>
      <c r="D2019" s="456" t="s">
        <v>443</v>
      </c>
      <c r="E2019" s="456"/>
      <c r="F2019" s="456"/>
      <c r="G2019" s="456"/>
      <c r="H2019" s="460"/>
      <c r="I2019" s="460"/>
      <c r="J2019" s="461"/>
      <c r="K2019" s="460"/>
      <c r="L2019" s="460"/>
      <c r="M2019" s="460"/>
      <c r="N2019" s="465"/>
      <c r="O2019" s="441"/>
      <c r="P2019" s="441"/>
      <c r="Q2019" s="441"/>
      <c r="R2019" s="158"/>
      <c r="S2019" s="158">
        <f t="shared" ref="S2019:AN2019" si="1451">-IF(S1965&lt;0,S1965,IF($D2019="Land",0,IF(S1947&lt;1,S1965,MAX(MIN(IF(S1947&gt;0,(S1965/S1947)*S$9,0),S1965*S$9),0))))</f>
        <v>0</v>
      </c>
      <c r="T2019" s="325">
        <f t="shared" si="1451"/>
        <v>0</v>
      </c>
      <c r="U2019" s="158">
        <f t="shared" si="1451"/>
        <v>0</v>
      </c>
      <c r="V2019" s="158">
        <f t="shared" si="1451"/>
        <v>0</v>
      </c>
      <c r="W2019" s="158">
        <f t="shared" si="1451"/>
        <v>0</v>
      </c>
      <c r="X2019" s="158">
        <f t="shared" si="1451"/>
        <v>0</v>
      </c>
      <c r="Y2019" s="325">
        <f t="shared" si="1451"/>
        <v>0</v>
      </c>
      <c r="Z2019" s="158">
        <f t="shared" si="1451"/>
        <v>0</v>
      </c>
      <c r="AA2019" s="158">
        <f t="shared" si="1451"/>
        <v>0</v>
      </c>
      <c r="AB2019" s="158">
        <f t="shared" si="1451"/>
        <v>0</v>
      </c>
      <c r="AC2019" s="158">
        <f t="shared" si="1451"/>
        <v>0</v>
      </c>
      <c r="AD2019" s="158">
        <f t="shared" si="1451"/>
        <v>0</v>
      </c>
      <c r="AE2019" s="325">
        <f t="shared" si="1451"/>
        <v>0</v>
      </c>
      <c r="AF2019" s="158">
        <f t="shared" si="1451"/>
        <v>0</v>
      </c>
      <c r="AG2019" s="158">
        <f t="shared" si="1451"/>
        <v>0</v>
      </c>
      <c r="AH2019" s="158">
        <f t="shared" si="1451"/>
        <v>0</v>
      </c>
      <c r="AI2019" s="321">
        <f t="shared" si="1451"/>
        <v>0</v>
      </c>
      <c r="AJ2019" s="325">
        <f t="shared" si="1451"/>
        <v>0</v>
      </c>
      <c r="AK2019" s="158">
        <f t="shared" si="1451"/>
        <v>0</v>
      </c>
      <c r="AL2019" s="158">
        <f t="shared" si="1451"/>
        <v>0</v>
      </c>
      <c r="AM2019" s="158">
        <f t="shared" si="1451"/>
        <v>0</v>
      </c>
      <c r="AN2019" s="321">
        <f t="shared" si="1451"/>
        <v>0</v>
      </c>
    </row>
    <row r="2020" spans="1:40" outlineLevel="2">
      <c r="A2020" s="882">
        <f>ROW()</f>
        <v>2020</v>
      </c>
      <c r="B2020" s="453"/>
      <c r="D2020" s="452" t="s">
        <v>24</v>
      </c>
      <c r="F2020" s="454"/>
      <c r="G2020" s="454"/>
      <c r="H2020" s="448"/>
      <c r="I2020" s="448"/>
      <c r="J2020" s="464"/>
      <c r="K2020" s="448"/>
      <c r="L2020" s="448"/>
      <c r="M2020" s="448"/>
      <c r="N2020" s="449"/>
      <c r="O2020" s="439"/>
      <c r="P2020" s="439"/>
      <c r="Q2020" s="439"/>
      <c r="R2020" s="439"/>
      <c r="S2020" s="439">
        <f t="shared" ref="S2020:AN2020" si="1452">SUM(S2004:S2019)</f>
        <v>-2.5291534542324561</v>
      </c>
      <c r="T2020" s="443">
        <f t="shared" si="1452"/>
        <v>-1.264576727116228</v>
      </c>
      <c r="U2020" s="439">
        <f t="shared" si="1452"/>
        <v>-2.5291534542324561</v>
      </c>
      <c r="V2020" s="439">
        <f t="shared" si="1452"/>
        <v>-2.5291534542324565</v>
      </c>
      <c r="W2020" s="439">
        <f t="shared" si="1452"/>
        <v>-2.2105799187074564</v>
      </c>
      <c r="X2020" s="439">
        <f t="shared" si="1452"/>
        <v>-1.8920063831824561</v>
      </c>
      <c r="Y2020" s="443">
        <f t="shared" si="1452"/>
        <v>-0.94600319159122803</v>
      </c>
      <c r="Z2020" s="439">
        <f t="shared" si="1452"/>
        <v>-1.8920063831824558</v>
      </c>
      <c r="AA2020" s="439">
        <f t="shared" si="1452"/>
        <v>-1.8920063831824558</v>
      </c>
      <c r="AB2020" s="439">
        <f t="shared" si="1452"/>
        <v>-1.8920063831824558</v>
      </c>
      <c r="AC2020" s="439">
        <f t="shared" si="1452"/>
        <v>-1.8920063831824558</v>
      </c>
      <c r="AD2020" s="439">
        <f t="shared" si="1452"/>
        <v>-1.8920063831824556</v>
      </c>
      <c r="AE2020" s="443">
        <f t="shared" si="1452"/>
        <v>-1.8920063831824556</v>
      </c>
      <c r="AF2020" s="439">
        <f t="shared" si="1452"/>
        <v>-1.8920063831824556</v>
      </c>
      <c r="AG2020" s="439">
        <f t="shared" si="1452"/>
        <v>-1.8920063831824556</v>
      </c>
      <c r="AH2020" s="439">
        <f t="shared" si="1452"/>
        <v>-1.8920063831824556</v>
      </c>
      <c r="AI2020" s="440">
        <f t="shared" si="1452"/>
        <v>-0.73839241913820375</v>
      </c>
      <c r="AJ2020" s="443">
        <f t="shared" si="1452"/>
        <v>-0.73839241913820375</v>
      </c>
      <c r="AK2020" s="439">
        <f t="shared" si="1452"/>
        <v>-0.73839241913820375</v>
      </c>
      <c r="AL2020" s="439">
        <f t="shared" si="1452"/>
        <v>-0.73839241913820386</v>
      </c>
      <c r="AM2020" s="439">
        <f t="shared" si="1452"/>
        <v>-0.73839241913820386</v>
      </c>
      <c r="AN2020" s="440">
        <f t="shared" si="1452"/>
        <v>-7.6971302057550007E-3</v>
      </c>
    </row>
    <row r="2021" spans="1:40" outlineLevel="1">
      <c r="A2021" s="732" t="s">
        <v>299</v>
      </c>
      <c r="B2021" s="733"/>
      <c r="C2021" s="881"/>
      <c r="D2021" s="733"/>
      <c r="E2021" s="733"/>
      <c r="F2021" s="733"/>
      <c r="G2021" s="730"/>
      <c r="H2021" s="733"/>
      <c r="I2021" s="730"/>
      <c r="J2021" s="729"/>
      <c r="K2021" s="730"/>
      <c r="L2021" s="730"/>
      <c r="M2021" s="730"/>
      <c r="N2021" s="731"/>
      <c r="O2021" s="730"/>
      <c r="P2021" s="730"/>
      <c r="Q2021" s="730"/>
      <c r="R2021" s="730"/>
      <c r="S2021" s="730"/>
      <c r="T2021" s="729"/>
      <c r="U2021" s="730"/>
      <c r="V2021" s="730"/>
      <c r="W2021" s="730"/>
      <c r="X2021" s="730"/>
      <c r="Y2021" s="729"/>
      <c r="Z2021" s="730"/>
      <c r="AA2021" s="730"/>
      <c r="AB2021" s="730"/>
      <c r="AC2021" s="730"/>
      <c r="AD2021" s="730"/>
      <c r="AE2021" s="729"/>
      <c r="AF2021" s="730"/>
      <c r="AG2021" s="730"/>
      <c r="AH2021" s="730"/>
      <c r="AI2021" s="731"/>
      <c r="AJ2021" s="729"/>
      <c r="AK2021" s="730"/>
      <c r="AL2021" s="730"/>
      <c r="AM2021" s="730"/>
      <c r="AN2021" s="731"/>
    </row>
    <row r="2022" spans="1:40" outlineLevel="2">
      <c r="A2022" s="882">
        <f>ROW()</f>
        <v>2022</v>
      </c>
      <c r="B2022" s="453"/>
      <c r="D2022" s="452" t="s">
        <v>300</v>
      </c>
      <c r="H2022" s="458"/>
      <c r="I2022" s="463"/>
      <c r="J2022" s="27"/>
      <c r="K2022" s="27"/>
      <c r="L2022" s="27"/>
      <c r="M2022" s="27"/>
      <c r="N2022" s="313"/>
      <c r="O2022" s="27"/>
      <c r="P2022" s="27"/>
      <c r="Q2022" s="27"/>
      <c r="R2022" s="27"/>
      <c r="S2022" s="27"/>
      <c r="T2022" s="595"/>
      <c r="U2022" s="27"/>
      <c r="V2022" s="27"/>
      <c r="W2022" s="27"/>
      <c r="X2022" s="27"/>
      <c r="Y2022" s="595"/>
      <c r="Z2022" s="27"/>
      <c r="AA2022" s="27"/>
      <c r="AB2022" s="27"/>
      <c r="AC2022" s="27"/>
      <c r="AD2022" s="27"/>
      <c r="AE2022" s="326"/>
      <c r="AF2022" s="27"/>
      <c r="AG2022" s="27"/>
      <c r="AH2022" s="27"/>
      <c r="AI2022" s="313"/>
      <c r="AJ2022" s="326"/>
      <c r="AK2022" s="27"/>
      <c r="AL2022" s="27"/>
      <c r="AM2022" s="27"/>
      <c r="AN2022" s="313"/>
    </row>
    <row r="2023" spans="1:40" outlineLevel="2">
      <c r="A2023" s="882">
        <f>ROW()</f>
        <v>2023</v>
      </c>
      <c r="B2023" s="453"/>
      <c r="D2023" s="452" t="s">
        <v>301</v>
      </c>
      <c r="H2023" s="458"/>
      <c r="I2023" s="463"/>
      <c r="J2023" s="27"/>
      <c r="K2023" s="27"/>
      <c r="L2023" s="27"/>
      <c r="M2023" s="27"/>
      <c r="N2023" s="313"/>
      <c r="O2023" s="27"/>
      <c r="P2023" s="27"/>
      <c r="Q2023" s="27"/>
      <c r="R2023" s="27"/>
      <c r="S2023" s="27"/>
      <c r="T2023" s="595"/>
      <c r="U2023" s="27"/>
      <c r="V2023" s="27"/>
      <c r="W2023" s="27"/>
      <c r="X2023" s="27"/>
      <c r="Y2023" s="595"/>
      <c r="Z2023" s="27"/>
      <c r="AA2023" s="27"/>
      <c r="AB2023" s="27"/>
      <c r="AC2023" s="27"/>
      <c r="AD2023" s="27"/>
      <c r="AE2023" s="326"/>
      <c r="AF2023" s="27"/>
      <c r="AG2023" s="27"/>
      <c r="AH2023" s="27"/>
      <c r="AI2023" s="313"/>
      <c r="AJ2023" s="326"/>
      <c r="AK2023" s="27"/>
      <c r="AL2023" s="27"/>
      <c r="AM2023" s="27"/>
      <c r="AN2023" s="313"/>
    </row>
    <row r="2024" spans="1:40" outlineLevel="2">
      <c r="A2024" s="882">
        <f>ROW()</f>
        <v>2024</v>
      </c>
      <c r="B2024" s="453"/>
      <c r="D2024" s="452" t="s">
        <v>29</v>
      </c>
      <c r="H2024" s="458"/>
      <c r="I2024" s="463"/>
      <c r="J2024" s="27"/>
      <c r="K2024" s="27"/>
      <c r="L2024" s="27"/>
      <c r="M2024" s="27"/>
      <c r="N2024" s="313"/>
      <c r="O2024" s="27"/>
      <c r="P2024" s="27"/>
      <c r="Q2024" s="27"/>
      <c r="R2024" s="27"/>
      <c r="S2024" s="27"/>
      <c r="T2024" s="595"/>
      <c r="U2024" s="27"/>
      <c r="V2024" s="27"/>
      <c r="W2024" s="27"/>
      <c r="X2024" s="27"/>
      <c r="Y2024" s="595"/>
      <c r="Z2024" s="27"/>
      <c r="AA2024" s="27"/>
      <c r="AB2024" s="27"/>
      <c r="AC2024" s="27"/>
      <c r="AD2024" s="27"/>
      <c r="AE2024" s="326"/>
      <c r="AF2024" s="27"/>
      <c r="AG2024" s="27"/>
      <c r="AH2024" s="27"/>
      <c r="AI2024" s="313"/>
      <c r="AJ2024" s="326"/>
      <c r="AK2024" s="27"/>
      <c r="AL2024" s="27"/>
      <c r="AM2024" s="27"/>
      <c r="AN2024" s="313"/>
    </row>
    <row r="2025" spans="1:40" outlineLevel="2">
      <c r="A2025" s="882">
        <f>ROW()</f>
        <v>2025</v>
      </c>
      <c r="B2025" s="453"/>
      <c r="D2025" s="452" t="s">
        <v>30</v>
      </c>
      <c r="H2025" s="458"/>
      <c r="I2025" s="463"/>
      <c r="J2025" s="27"/>
      <c r="K2025" s="27"/>
      <c r="L2025" s="27"/>
      <c r="M2025" s="27"/>
      <c r="N2025" s="313"/>
      <c r="O2025" s="27"/>
      <c r="P2025" s="27"/>
      <c r="Q2025" s="27"/>
      <c r="R2025" s="27"/>
      <c r="S2025" s="27"/>
      <c r="T2025" s="595"/>
      <c r="U2025" s="27"/>
      <c r="V2025" s="27"/>
      <c r="W2025" s="27"/>
      <c r="X2025" s="27"/>
      <c r="Y2025" s="595"/>
      <c r="Z2025" s="27"/>
      <c r="AA2025" s="27"/>
      <c r="AB2025" s="27"/>
      <c r="AC2025" s="27"/>
      <c r="AD2025" s="27"/>
      <c r="AE2025" s="326"/>
      <c r="AF2025" s="27"/>
      <c r="AG2025" s="27"/>
      <c r="AH2025" s="27"/>
      <c r="AI2025" s="313"/>
      <c r="AJ2025" s="326"/>
      <c r="AK2025" s="27"/>
      <c r="AL2025" s="27"/>
      <c r="AM2025" s="27"/>
      <c r="AN2025" s="313"/>
    </row>
    <row r="2026" spans="1:40" outlineLevel="2">
      <c r="A2026" s="882">
        <f>ROW()</f>
        <v>2026</v>
      </c>
      <c r="B2026" s="453"/>
      <c r="D2026" s="452" t="s">
        <v>31</v>
      </c>
      <c r="H2026" s="458"/>
      <c r="I2026" s="463"/>
      <c r="J2026" s="27"/>
      <c r="K2026" s="27"/>
      <c r="L2026" s="27"/>
      <c r="M2026" s="27"/>
      <c r="N2026" s="313"/>
      <c r="O2026" s="27"/>
      <c r="P2026" s="27"/>
      <c r="Q2026" s="27"/>
      <c r="R2026" s="27"/>
      <c r="S2026" s="27"/>
      <c r="T2026" s="595"/>
      <c r="U2026" s="27"/>
      <c r="V2026" s="27"/>
      <c r="W2026" s="27"/>
      <c r="X2026" s="27"/>
      <c r="Y2026" s="595"/>
      <c r="Z2026" s="27"/>
      <c r="AA2026" s="27"/>
      <c r="AB2026" s="27"/>
      <c r="AC2026" s="27"/>
      <c r="AD2026" s="27"/>
      <c r="AE2026" s="326"/>
      <c r="AF2026" s="27"/>
      <c r="AG2026" s="27"/>
      <c r="AH2026" s="27"/>
      <c r="AI2026" s="313"/>
      <c r="AJ2026" s="326"/>
      <c r="AK2026" s="27"/>
      <c r="AL2026" s="27"/>
      <c r="AM2026" s="27"/>
      <c r="AN2026" s="313"/>
    </row>
    <row r="2027" spans="1:40" outlineLevel="2">
      <c r="A2027" s="882">
        <f>ROW()</f>
        <v>2027</v>
      </c>
      <c r="B2027" s="453"/>
      <c r="D2027" s="452" t="s">
        <v>32</v>
      </c>
      <c r="H2027" s="458"/>
      <c r="I2027" s="463"/>
      <c r="J2027" s="27"/>
      <c r="K2027" s="27"/>
      <c r="L2027" s="27"/>
      <c r="M2027" s="27"/>
      <c r="N2027" s="313"/>
      <c r="O2027" s="27"/>
      <c r="P2027" s="27"/>
      <c r="Q2027" s="27"/>
      <c r="R2027" s="27"/>
      <c r="S2027" s="27"/>
      <c r="T2027" s="595"/>
      <c r="U2027" s="27"/>
      <c r="V2027" s="27"/>
      <c r="W2027" s="27"/>
      <c r="X2027" s="27"/>
      <c r="Y2027" s="595"/>
      <c r="Z2027" s="27"/>
      <c r="AA2027" s="27"/>
      <c r="AB2027" s="27"/>
      <c r="AC2027" s="27"/>
      <c r="AD2027" s="27"/>
      <c r="AE2027" s="326"/>
      <c r="AF2027" s="27"/>
      <c r="AG2027" s="27"/>
      <c r="AH2027" s="27"/>
      <c r="AI2027" s="313"/>
      <c r="AJ2027" s="326"/>
      <c r="AK2027" s="27"/>
      <c r="AL2027" s="27"/>
      <c r="AM2027" s="27"/>
      <c r="AN2027" s="313"/>
    </row>
    <row r="2028" spans="1:40" outlineLevel="2">
      <c r="A2028" s="882">
        <f>ROW()</f>
        <v>2028</v>
      </c>
      <c r="B2028" s="453"/>
      <c r="D2028" s="452" t="s">
        <v>33</v>
      </c>
      <c r="H2028" s="458"/>
      <c r="I2028" s="463"/>
      <c r="J2028" s="27"/>
      <c r="K2028" s="27"/>
      <c r="L2028" s="27"/>
      <c r="M2028" s="27"/>
      <c r="N2028" s="313"/>
      <c r="O2028" s="27"/>
      <c r="P2028" s="27"/>
      <c r="Q2028" s="27"/>
      <c r="R2028" s="27"/>
      <c r="S2028" s="27"/>
      <c r="T2028" s="595"/>
      <c r="U2028" s="27"/>
      <c r="V2028" s="27"/>
      <c r="W2028" s="27"/>
      <c r="X2028" s="27"/>
      <c r="Y2028" s="595"/>
      <c r="Z2028" s="27"/>
      <c r="AA2028" s="27"/>
      <c r="AB2028" s="27"/>
      <c r="AC2028" s="27"/>
      <c r="AD2028" s="27"/>
      <c r="AE2028" s="326"/>
      <c r="AF2028" s="27"/>
      <c r="AG2028" s="27"/>
      <c r="AH2028" s="27"/>
      <c r="AI2028" s="313"/>
      <c r="AJ2028" s="326"/>
      <c r="AK2028" s="27"/>
      <c r="AL2028" s="27"/>
      <c r="AM2028" s="27"/>
      <c r="AN2028" s="313"/>
    </row>
    <row r="2029" spans="1:40" outlineLevel="2">
      <c r="A2029" s="882">
        <f>ROW()</f>
        <v>2029</v>
      </c>
      <c r="B2029" s="453"/>
      <c r="D2029" s="452" t="s">
        <v>27</v>
      </c>
      <c r="H2029" s="458"/>
      <c r="I2029" s="463"/>
      <c r="J2029" s="27"/>
      <c r="K2029" s="27"/>
      <c r="L2029" s="27"/>
      <c r="M2029" s="27"/>
      <c r="N2029" s="313"/>
      <c r="O2029" s="27"/>
      <c r="P2029" s="27"/>
      <c r="Q2029" s="27"/>
      <c r="R2029" s="27"/>
      <c r="S2029" s="27"/>
      <c r="T2029" s="595"/>
      <c r="U2029" s="27"/>
      <c r="V2029" s="27"/>
      <c r="W2029" s="27"/>
      <c r="X2029" s="27"/>
      <c r="Y2029" s="595"/>
      <c r="Z2029" s="27"/>
      <c r="AA2029" s="27"/>
      <c r="AB2029" s="27"/>
      <c r="AC2029" s="27"/>
      <c r="AD2029" s="27"/>
      <c r="AE2029" s="326"/>
      <c r="AF2029" s="27"/>
      <c r="AG2029" s="27"/>
      <c r="AH2029" s="27"/>
      <c r="AI2029" s="313"/>
      <c r="AJ2029" s="326"/>
      <c r="AK2029" s="27"/>
      <c r="AL2029" s="27"/>
      <c r="AM2029" s="27"/>
      <c r="AN2029" s="313"/>
    </row>
    <row r="2030" spans="1:40" outlineLevel="2">
      <c r="A2030" s="882">
        <f>ROW()</f>
        <v>2030</v>
      </c>
      <c r="B2030" s="453"/>
      <c r="D2030" s="452" t="s">
        <v>34</v>
      </c>
      <c r="H2030" s="458"/>
      <c r="I2030" s="463"/>
      <c r="J2030" s="27"/>
      <c r="K2030" s="27"/>
      <c r="L2030" s="27"/>
      <c r="M2030" s="27"/>
      <c r="N2030" s="313"/>
      <c r="O2030" s="27"/>
      <c r="P2030" s="27"/>
      <c r="Q2030" s="27"/>
      <c r="R2030" s="27"/>
      <c r="S2030" s="27"/>
      <c r="T2030" s="595"/>
      <c r="U2030" s="27"/>
      <c r="V2030" s="27"/>
      <c r="W2030" s="27"/>
      <c r="X2030" s="27"/>
      <c r="Y2030" s="595"/>
      <c r="Z2030" s="27"/>
      <c r="AA2030" s="27"/>
      <c r="AB2030" s="27"/>
      <c r="AC2030" s="27"/>
      <c r="AD2030" s="27"/>
      <c r="AE2030" s="326"/>
      <c r="AF2030" s="27"/>
      <c r="AG2030" s="27"/>
      <c r="AH2030" s="27"/>
      <c r="AI2030" s="313"/>
      <c r="AJ2030" s="326"/>
      <c r="AK2030" s="27"/>
      <c r="AL2030" s="27"/>
      <c r="AM2030" s="27"/>
      <c r="AN2030" s="313"/>
    </row>
    <row r="2031" spans="1:40" outlineLevel="2">
      <c r="A2031" s="882">
        <f>ROW()</f>
        <v>2031</v>
      </c>
      <c r="B2031" s="453"/>
      <c r="D2031" s="452" t="s">
        <v>35</v>
      </c>
      <c r="H2031" s="458"/>
      <c r="I2031" s="463"/>
      <c r="J2031" s="27"/>
      <c r="K2031" s="27"/>
      <c r="L2031" s="27"/>
      <c r="M2031" s="27"/>
      <c r="N2031" s="313"/>
      <c r="O2031" s="27"/>
      <c r="P2031" s="27"/>
      <c r="Q2031" s="27"/>
      <c r="R2031" s="27"/>
      <c r="S2031" s="27"/>
      <c r="T2031" s="595"/>
      <c r="U2031" s="27"/>
      <c r="V2031" s="27"/>
      <c r="W2031" s="27"/>
      <c r="X2031" s="27"/>
      <c r="Y2031" s="595"/>
      <c r="Z2031" s="27"/>
      <c r="AA2031" s="27"/>
      <c r="AB2031" s="27"/>
      <c r="AC2031" s="27"/>
      <c r="AD2031" s="27"/>
      <c r="AE2031" s="326"/>
      <c r="AF2031" s="27"/>
      <c r="AG2031" s="27"/>
      <c r="AH2031" s="27"/>
      <c r="AI2031" s="313"/>
      <c r="AJ2031" s="326"/>
      <c r="AK2031" s="27"/>
      <c r="AL2031" s="27"/>
      <c r="AM2031" s="27"/>
      <c r="AN2031" s="313"/>
    </row>
    <row r="2032" spans="1:40" outlineLevel="2">
      <c r="A2032" s="882">
        <f>ROW()</f>
        <v>2032</v>
      </c>
      <c r="B2032" s="453"/>
      <c r="D2032" s="452" t="s">
        <v>302</v>
      </c>
      <c r="H2032" s="458"/>
      <c r="I2032" s="463"/>
      <c r="J2032" s="27"/>
      <c r="K2032" s="27"/>
      <c r="L2032" s="27"/>
      <c r="M2032" s="27"/>
      <c r="N2032" s="313"/>
      <c r="O2032" s="27"/>
      <c r="P2032" s="27"/>
      <c r="Q2032" s="27"/>
      <c r="R2032" s="27"/>
      <c r="S2032" s="27"/>
      <c r="T2032" s="595"/>
      <c r="U2032" s="27"/>
      <c r="V2032" s="27"/>
      <c r="W2032" s="27"/>
      <c r="X2032" s="27"/>
      <c r="Y2032" s="595"/>
      <c r="Z2032" s="27"/>
      <c r="AA2032" s="27"/>
      <c r="AB2032" s="27"/>
      <c r="AC2032" s="27"/>
      <c r="AD2032" s="27"/>
      <c r="AE2032" s="326"/>
      <c r="AF2032" s="27"/>
      <c r="AG2032" s="27"/>
      <c r="AH2032" s="27"/>
      <c r="AI2032" s="313"/>
      <c r="AJ2032" s="326"/>
      <c r="AK2032" s="27"/>
      <c r="AL2032" s="27"/>
      <c r="AM2032" s="27"/>
      <c r="AN2032" s="313"/>
    </row>
    <row r="2033" spans="1:40" outlineLevel="2">
      <c r="A2033" s="882">
        <f>ROW()</f>
        <v>2033</v>
      </c>
      <c r="B2033" s="453"/>
      <c r="D2033" s="452" t="s">
        <v>36</v>
      </c>
      <c r="H2033" s="458"/>
      <c r="I2033" s="463"/>
      <c r="J2033" s="27"/>
      <c r="K2033" s="27"/>
      <c r="L2033" s="27"/>
      <c r="M2033" s="27"/>
      <c r="N2033" s="313"/>
      <c r="O2033" s="27"/>
      <c r="P2033" s="27"/>
      <c r="Q2033" s="27"/>
      <c r="R2033" s="27"/>
      <c r="S2033" s="27"/>
      <c r="T2033" s="595"/>
      <c r="U2033" s="27"/>
      <c r="V2033" s="27"/>
      <c r="W2033" s="27"/>
      <c r="X2033" s="27"/>
      <c r="Y2033" s="595"/>
      <c r="Z2033" s="27"/>
      <c r="AA2033" s="27"/>
      <c r="AB2033" s="27"/>
      <c r="AC2033" s="27"/>
      <c r="AD2033" s="27"/>
      <c r="AE2033" s="326"/>
      <c r="AF2033" s="27"/>
      <c r="AG2033" s="27"/>
      <c r="AH2033" s="27"/>
      <c r="AI2033" s="313"/>
      <c r="AJ2033" s="326"/>
      <c r="AK2033" s="27"/>
      <c r="AL2033" s="27"/>
      <c r="AM2033" s="27"/>
      <c r="AN2033" s="313"/>
    </row>
    <row r="2034" spans="1:40" outlineLevel="2">
      <c r="A2034" s="882">
        <f>ROW()</f>
        <v>2034</v>
      </c>
      <c r="B2034" s="453"/>
      <c r="D2034" s="452" t="s">
        <v>583</v>
      </c>
      <c r="H2034" s="458"/>
      <c r="I2034" s="463"/>
      <c r="J2034" s="27"/>
      <c r="K2034" s="27"/>
      <c r="L2034" s="27"/>
      <c r="M2034" s="27"/>
      <c r="N2034" s="313"/>
      <c r="O2034" s="27"/>
      <c r="P2034" s="27"/>
      <c r="Q2034" s="27"/>
      <c r="R2034" s="27"/>
      <c r="S2034" s="27"/>
      <c r="T2034" s="595"/>
      <c r="U2034" s="27"/>
      <c r="V2034" s="27"/>
      <c r="W2034" s="27"/>
      <c r="X2034" s="27"/>
      <c r="Y2034" s="595"/>
      <c r="Z2034" s="27"/>
      <c r="AA2034" s="27"/>
      <c r="AB2034" s="27"/>
      <c r="AC2034" s="27"/>
      <c r="AD2034" s="27"/>
      <c r="AE2034" s="326"/>
      <c r="AF2034" s="27"/>
      <c r="AG2034" s="27"/>
      <c r="AH2034" s="27"/>
      <c r="AI2034" s="313"/>
      <c r="AJ2034" s="326"/>
      <c r="AK2034" s="27"/>
      <c r="AL2034" s="27"/>
      <c r="AM2034" s="27"/>
      <c r="AN2034" s="313"/>
    </row>
    <row r="2035" spans="1:40" outlineLevel="2">
      <c r="A2035" s="882">
        <f>ROW()</f>
        <v>2035</v>
      </c>
      <c r="B2035" s="453"/>
      <c r="D2035" s="452" t="s">
        <v>81</v>
      </c>
      <c r="H2035" s="458"/>
      <c r="I2035" s="463"/>
      <c r="J2035" s="27"/>
      <c r="K2035" s="27"/>
      <c r="L2035" s="27"/>
      <c r="M2035" s="27"/>
      <c r="N2035" s="313"/>
      <c r="O2035" s="27"/>
      <c r="P2035" s="27"/>
      <c r="Q2035" s="27"/>
      <c r="R2035" s="27"/>
      <c r="S2035" s="27"/>
      <c r="T2035" s="595"/>
      <c r="U2035" s="27"/>
      <c r="V2035" s="27"/>
      <c r="W2035" s="27"/>
      <c r="X2035" s="27"/>
      <c r="Y2035" s="595"/>
      <c r="Z2035" s="27"/>
      <c r="AA2035" s="27"/>
      <c r="AB2035" s="27"/>
      <c r="AC2035" s="27"/>
      <c r="AD2035" s="27"/>
      <c r="AE2035" s="326"/>
      <c r="AF2035" s="27"/>
      <c r="AG2035" s="27"/>
      <c r="AH2035" s="27"/>
      <c r="AI2035" s="313"/>
      <c r="AJ2035" s="326"/>
      <c r="AK2035" s="27"/>
      <c r="AL2035" s="27"/>
      <c r="AM2035" s="27"/>
      <c r="AN2035" s="313"/>
    </row>
    <row r="2036" spans="1:40" outlineLevel="2">
      <c r="A2036" s="882">
        <f>ROW()</f>
        <v>2036</v>
      </c>
      <c r="B2036" s="453"/>
      <c r="D2036" s="452" t="s">
        <v>28</v>
      </c>
      <c r="H2036" s="458"/>
      <c r="I2036" s="463"/>
      <c r="J2036" s="27"/>
      <c r="K2036" s="27"/>
      <c r="L2036" s="27"/>
      <c r="M2036" s="27"/>
      <c r="N2036" s="313"/>
      <c r="O2036" s="27"/>
      <c r="P2036" s="27"/>
      <c r="Q2036" s="27"/>
      <c r="R2036" s="27"/>
      <c r="S2036" s="27"/>
      <c r="T2036" s="595"/>
      <c r="U2036" s="27"/>
      <c r="V2036" s="27"/>
      <c r="W2036" s="27"/>
      <c r="X2036" s="27"/>
      <c r="Y2036" s="595"/>
      <c r="Z2036" s="27"/>
      <c r="AA2036" s="27"/>
      <c r="AB2036" s="27"/>
      <c r="AC2036" s="27"/>
      <c r="AD2036" s="27"/>
      <c r="AE2036" s="326"/>
      <c r="AF2036" s="27"/>
      <c r="AG2036" s="27"/>
      <c r="AH2036" s="27"/>
      <c r="AI2036" s="313"/>
      <c r="AJ2036" s="326"/>
      <c r="AK2036" s="27"/>
      <c r="AL2036" s="27"/>
      <c r="AM2036" s="27"/>
      <c r="AN2036" s="313"/>
    </row>
    <row r="2037" spans="1:40" outlineLevel="2">
      <c r="A2037" s="882">
        <f>ROW()</f>
        <v>2037</v>
      </c>
      <c r="B2037" s="453"/>
      <c r="D2037" s="456" t="s">
        <v>443</v>
      </c>
      <c r="E2037" s="456"/>
      <c r="F2037" s="456"/>
      <c r="G2037" s="456"/>
      <c r="H2037" s="460"/>
      <c r="I2037" s="465"/>
      <c r="J2037" s="159"/>
      <c r="K2037" s="159"/>
      <c r="L2037" s="159"/>
      <c r="M2037" s="159"/>
      <c r="N2037" s="339"/>
      <c r="O2037" s="159"/>
      <c r="P2037" s="159"/>
      <c r="Q2037" s="159"/>
      <c r="R2037" s="159"/>
      <c r="S2037" s="159"/>
      <c r="T2037" s="597"/>
      <c r="U2037" s="159"/>
      <c r="V2037" s="159"/>
      <c r="W2037" s="159"/>
      <c r="X2037" s="159"/>
      <c r="Y2037" s="629"/>
      <c r="Z2037" s="159"/>
      <c r="AA2037" s="159"/>
      <c r="AB2037" s="159"/>
      <c r="AC2037" s="159"/>
      <c r="AD2037" s="159"/>
      <c r="AE2037" s="341"/>
      <c r="AF2037" s="159"/>
      <c r="AG2037" s="159"/>
      <c r="AH2037" s="159"/>
      <c r="AI2037" s="339"/>
      <c r="AJ2037" s="341"/>
      <c r="AK2037" s="159"/>
      <c r="AL2037" s="159"/>
      <c r="AM2037" s="159"/>
      <c r="AN2037" s="339"/>
    </row>
    <row r="2038" spans="1:40" outlineLevel="2">
      <c r="A2038" s="882">
        <f>ROW()</f>
        <v>2038</v>
      </c>
      <c r="B2038" s="453"/>
      <c r="D2038" s="452" t="s">
        <v>24</v>
      </c>
      <c r="F2038" s="454"/>
      <c r="G2038" s="454"/>
      <c r="H2038" s="448"/>
      <c r="I2038" s="449"/>
      <c r="J2038" s="439"/>
      <c r="K2038" s="439"/>
      <c r="L2038" s="439"/>
      <c r="M2038" s="439"/>
      <c r="N2038" s="440"/>
      <c r="O2038" s="439"/>
      <c r="P2038" s="439"/>
      <c r="Q2038" s="439"/>
      <c r="R2038" s="439"/>
      <c r="S2038" s="439"/>
      <c r="T2038" s="443"/>
      <c r="U2038" s="439"/>
      <c r="V2038" s="439"/>
      <c r="W2038" s="439"/>
      <c r="X2038" s="439"/>
      <c r="Y2038" s="443"/>
      <c r="Z2038" s="439"/>
      <c r="AA2038" s="439"/>
      <c r="AB2038" s="439"/>
      <c r="AC2038" s="439"/>
      <c r="AD2038" s="439"/>
      <c r="AE2038" s="443"/>
      <c r="AF2038" s="439"/>
      <c r="AG2038" s="439"/>
      <c r="AH2038" s="439"/>
      <c r="AI2038" s="440"/>
      <c r="AJ2038" s="443"/>
      <c r="AK2038" s="439"/>
      <c r="AL2038" s="439"/>
      <c r="AM2038" s="439"/>
      <c r="AN2038" s="440"/>
    </row>
    <row r="2039" spans="1:40" outlineLevel="1">
      <c r="A2039" s="732" t="s">
        <v>68</v>
      </c>
      <c r="B2039" s="733"/>
      <c r="C2039" s="881"/>
      <c r="D2039" s="733"/>
      <c r="E2039" s="733"/>
      <c r="F2039" s="733"/>
      <c r="G2039" s="730"/>
      <c r="H2039" s="733"/>
      <c r="I2039" s="730"/>
      <c r="J2039" s="729"/>
      <c r="K2039" s="730"/>
      <c r="L2039" s="730"/>
      <c r="M2039" s="730"/>
      <c r="N2039" s="731"/>
      <c r="O2039" s="730"/>
      <c r="P2039" s="730"/>
      <c r="Q2039" s="730"/>
      <c r="R2039" s="730"/>
      <c r="S2039" s="730"/>
      <c r="T2039" s="729"/>
      <c r="U2039" s="730"/>
      <c r="V2039" s="730"/>
      <c r="W2039" s="730"/>
      <c r="X2039" s="730"/>
      <c r="Y2039" s="729"/>
      <c r="Z2039" s="730"/>
      <c r="AA2039" s="730"/>
      <c r="AB2039" s="730"/>
      <c r="AC2039" s="730"/>
      <c r="AD2039" s="730"/>
      <c r="AE2039" s="729"/>
      <c r="AF2039" s="730"/>
      <c r="AG2039" s="730"/>
      <c r="AH2039" s="730"/>
      <c r="AI2039" s="731"/>
      <c r="AJ2039" s="729"/>
      <c r="AK2039" s="730"/>
      <c r="AL2039" s="730"/>
      <c r="AM2039" s="730"/>
      <c r="AN2039" s="731"/>
    </row>
    <row r="2040" spans="1:40" outlineLevel="2">
      <c r="A2040" s="882">
        <f>ROW()</f>
        <v>2040</v>
      </c>
      <c r="B2040" s="453"/>
      <c r="D2040" s="452" t="s">
        <v>300</v>
      </c>
      <c r="E2040" s="438"/>
      <c r="F2040" s="438"/>
      <c r="G2040" s="438"/>
      <c r="H2040" s="439"/>
      <c r="I2040" s="439"/>
      <c r="J2040" s="443"/>
      <c r="K2040" s="439"/>
      <c r="L2040" s="439"/>
      <c r="M2040" s="439"/>
      <c r="N2040" s="440"/>
      <c r="O2040" s="439"/>
      <c r="P2040" s="439"/>
      <c r="Q2040" s="439"/>
      <c r="R2040" s="439"/>
      <c r="S2040" s="439">
        <f t="shared" ref="S2040:S2055" si="1453">(S1950+S1968+S2004)*(S1950+S1968+S2004&lt;0)</f>
        <v>0</v>
      </c>
      <c r="T2040" s="443"/>
      <c r="U2040" s="439"/>
      <c r="V2040" s="439"/>
      <c r="W2040" s="439"/>
      <c r="X2040" s="439">
        <f t="shared" ref="X2040:X2055" si="1454">(X1950+X1968+X2004)*(X1950+X1968+X2004&lt;0)</f>
        <v>0</v>
      </c>
      <c r="Y2040" s="443"/>
      <c r="Z2040" s="439"/>
      <c r="AA2040" s="439"/>
      <c r="AB2040" s="439"/>
      <c r="AC2040" s="439"/>
      <c r="AD2040" s="439"/>
      <c r="AE2040" s="443"/>
      <c r="AF2040" s="439"/>
      <c r="AG2040" s="439"/>
      <c r="AH2040" s="439"/>
      <c r="AI2040" s="440"/>
      <c r="AJ2040" s="443"/>
      <c r="AK2040" s="439"/>
      <c r="AL2040" s="439"/>
      <c r="AM2040" s="439"/>
      <c r="AN2040" s="440"/>
    </row>
    <row r="2041" spans="1:40" outlineLevel="2">
      <c r="A2041" s="882">
        <f>ROW()</f>
        <v>2041</v>
      </c>
      <c r="B2041" s="453"/>
      <c r="D2041" s="452" t="s">
        <v>301</v>
      </c>
      <c r="E2041" s="438"/>
      <c r="F2041" s="438"/>
      <c r="G2041" s="438"/>
      <c r="H2041" s="439"/>
      <c r="I2041" s="439"/>
      <c r="J2041" s="443"/>
      <c r="K2041" s="439"/>
      <c r="L2041" s="439"/>
      <c r="M2041" s="439"/>
      <c r="N2041" s="440"/>
      <c r="O2041" s="439"/>
      <c r="P2041" s="439"/>
      <c r="Q2041" s="439"/>
      <c r="R2041" s="439"/>
      <c r="S2041" s="439">
        <f t="shared" si="1453"/>
        <v>0</v>
      </c>
      <c r="T2041" s="443"/>
      <c r="U2041" s="439"/>
      <c r="V2041" s="439"/>
      <c r="W2041" s="439"/>
      <c r="X2041" s="439">
        <f t="shared" si="1454"/>
        <v>0</v>
      </c>
      <c r="Y2041" s="443"/>
      <c r="Z2041" s="439"/>
      <c r="AA2041" s="439"/>
      <c r="AB2041" s="439"/>
      <c r="AC2041" s="439"/>
      <c r="AD2041" s="439"/>
      <c r="AE2041" s="443"/>
      <c r="AF2041" s="439"/>
      <c r="AG2041" s="439"/>
      <c r="AH2041" s="439"/>
      <c r="AI2041" s="440"/>
      <c r="AJ2041" s="443"/>
      <c r="AK2041" s="439"/>
      <c r="AL2041" s="439"/>
      <c r="AM2041" s="439"/>
      <c r="AN2041" s="440"/>
    </row>
    <row r="2042" spans="1:40" outlineLevel="2">
      <c r="A2042" s="882">
        <f>ROW()</f>
        <v>2042</v>
      </c>
      <c r="B2042" s="453"/>
      <c r="D2042" s="452" t="s">
        <v>29</v>
      </c>
      <c r="E2042" s="438"/>
      <c r="F2042" s="438"/>
      <c r="G2042" s="438"/>
      <c r="H2042" s="439"/>
      <c r="I2042" s="439"/>
      <c r="J2042" s="443"/>
      <c r="K2042" s="439"/>
      <c r="L2042" s="439"/>
      <c r="M2042" s="439"/>
      <c r="N2042" s="440"/>
      <c r="O2042" s="439"/>
      <c r="P2042" s="439"/>
      <c r="Q2042" s="439"/>
      <c r="R2042" s="439"/>
      <c r="S2042" s="439">
        <f t="shared" si="1453"/>
        <v>0</v>
      </c>
      <c r="T2042" s="443"/>
      <c r="U2042" s="439"/>
      <c r="V2042" s="439"/>
      <c r="W2042" s="439"/>
      <c r="X2042" s="439">
        <f t="shared" si="1454"/>
        <v>0</v>
      </c>
      <c r="Y2042" s="443"/>
      <c r="Z2042" s="439"/>
      <c r="AA2042" s="439"/>
      <c r="AB2042" s="439"/>
      <c r="AC2042" s="439"/>
      <c r="AD2042" s="439"/>
      <c r="AE2042" s="443"/>
      <c r="AF2042" s="439"/>
      <c r="AG2042" s="439"/>
      <c r="AH2042" s="439"/>
      <c r="AI2042" s="440"/>
      <c r="AJ2042" s="443"/>
      <c r="AK2042" s="439"/>
      <c r="AL2042" s="439"/>
      <c r="AM2042" s="439"/>
      <c r="AN2042" s="440"/>
    </row>
    <row r="2043" spans="1:40" outlineLevel="2">
      <c r="A2043" s="882">
        <f>ROW()</f>
        <v>2043</v>
      </c>
      <c r="B2043" s="453"/>
      <c r="D2043" s="452" t="s">
        <v>30</v>
      </c>
      <c r="E2043" s="438"/>
      <c r="F2043" s="438"/>
      <c r="G2043" s="438"/>
      <c r="H2043" s="439"/>
      <c r="I2043" s="439"/>
      <c r="J2043" s="443"/>
      <c r="K2043" s="439"/>
      <c r="L2043" s="439"/>
      <c r="M2043" s="439"/>
      <c r="N2043" s="440"/>
      <c r="O2043" s="439"/>
      <c r="P2043" s="439"/>
      <c r="Q2043" s="439"/>
      <c r="R2043" s="439"/>
      <c r="S2043" s="439">
        <f t="shared" si="1453"/>
        <v>0</v>
      </c>
      <c r="T2043" s="443"/>
      <c r="U2043" s="439"/>
      <c r="V2043" s="439"/>
      <c r="W2043" s="439"/>
      <c r="X2043" s="439">
        <f t="shared" si="1454"/>
        <v>0</v>
      </c>
      <c r="Y2043" s="443"/>
      <c r="Z2043" s="439"/>
      <c r="AA2043" s="439"/>
      <c r="AB2043" s="439"/>
      <c r="AC2043" s="439"/>
      <c r="AD2043" s="439"/>
      <c r="AE2043" s="443"/>
      <c r="AF2043" s="439"/>
      <c r="AG2043" s="439"/>
      <c r="AH2043" s="439"/>
      <c r="AI2043" s="440"/>
      <c r="AJ2043" s="443"/>
      <c r="AK2043" s="439"/>
      <c r="AL2043" s="439"/>
      <c r="AM2043" s="439"/>
      <c r="AN2043" s="440"/>
    </row>
    <row r="2044" spans="1:40" outlineLevel="2">
      <c r="A2044" s="882">
        <f>ROW()</f>
        <v>2044</v>
      </c>
      <c r="B2044" s="453"/>
      <c r="D2044" s="452" t="s">
        <v>31</v>
      </c>
      <c r="E2044" s="438"/>
      <c r="F2044" s="438"/>
      <c r="G2044" s="438"/>
      <c r="H2044" s="439"/>
      <c r="I2044" s="439"/>
      <c r="J2044" s="443"/>
      <c r="K2044" s="439"/>
      <c r="L2044" s="439"/>
      <c r="M2044" s="439"/>
      <c r="N2044" s="440"/>
      <c r="O2044" s="439"/>
      <c r="P2044" s="439"/>
      <c r="Q2044" s="439"/>
      <c r="R2044" s="439"/>
      <c r="S2044" s="439">
        <f t="shared" si="1453"/>
        <v>0</v>
      </c>
      <c r="T2044" s="443"/>
      <c r="U2044" s="439"/>
      <c r="V2044" s="439"/>
      <c r="W2044" s="439"/>
      <c r="X2044" s="439">
        <f t="shared" si="1454"/>
        <v>0</v>
      </c>
      <c r="Y2044" s="443"/>
      <c r="Z2044" s="439"/>
      <c r="AA2044" s="439"/>
      <c r="AB2044" s="439"/>
      <c r="AC2044" s="439"/>
      <c r="AD2044" s="439"/>
      <c r="AE2044" s="443"/>
      <c r="AF2044" s="439"/>
      <c r="AG2044" s="439"/>
      <c r="AH2044" s="439"/>
      <c r="AI2044" s="440"/>
      <c r="AJ2044" s="443"/>
      <c r="AK2044" s="439"/>
      <c r="AL2044" s="439"/>
      <c r="AM2044" s="439"/>
      <c r="AN2044" s="440"/>
    </row>
    <row r="2045" spans="1:40" outlineLevel="2">
      <c r="A2045" s="882">
        <f>ROW()</f>
        <v>2045</v>
      </c>
      <c r="B2045" s="453"/>
      <c r="D2045" s="452" t="s">
        <v>32</v>
      </c>
      <c r="E2045" s="438"/>
      <c r="F2045" s="438"/>
      <c r="G2045" s="438"/>
      <c r="H2045" s="439"/>
      <c r="I2045" s="439"/>
      <c r="J2045" s="443"/>
      <c r="K2045" s="439"/>
      <c r="L2045" s="439"/>
      <c r="M2045" s="439"/>
      <c r="N2045" s="440"/>
      <c r="O2045" s="439"/>
      <c r="P2045" s="439"/>
      <c r="Q2045" s="439"/>
      <c r="R2045" s="439"/>
      <c r="S2045" s="439">
        <f t="shared" si="1453"/>
        <v>0</v>
      </c>
      <c r="T2045" s="443"/>
      <c r="U2045" s="439"/>
      <c r="V2045" s="439"/>
      <c r="W2045" s="439"/>
      <c r="X2045" s="439">
        <f t="shared" si="1454"/>
        <v>0</v>
      </c>
      <c r="Y2045" s="443"/>
      <c r="Z2045" s="439"/>
      <c r="AA2045" s="439"/>
      <c r="AB2045" s="439"/>
      <c r="AC2045" s="439"/>
      <c r="AD2045" s="439"/>
      <c r="AE2045" s="443"/>
      <c r="AF2045" s="439"/>
      <c r="AG2045" s="439"/>
      <c r="AH2045" s="439"/>
      <c r="AI2045" s="440"/>
      <c r="AJ2045" s="443"/>
      <c r="AK2045" s="439"/>
      <c r="AL2045" s="439"/>
      <c r="AM2045" s="439"/>
      <c r="AN2045" s="440"/>
    </row>
    <row r="2046" spans="1:40" outlineLevel="2">
      <c r="A2046" s="882">
        <f>ROW()</f>
        <v>2046</v>
      </c>
      <c r="B2046" s="453"/>
      <c r="D2046" s="452" t="s">
        <v>33</v>
      </c>
      <c r="E2046" s="438"/>
      <c r="F2046" s="438"/>
      <c r="G2046" s="438"/>
      <c r="H2046" s="439"/>
      <c r="I2046" s="439"/>
      <c r="J2046" s="443"/>
      <c r="K2046" s="439"/>
      <c r="L2046" s="439"/>
      <c r="M2046" s="439"/>
      <c r="N2046" s="440"/>
      <c r="O2046" s="439"/>
      <c r="P2046" s="439"/>
      <c r="Q2046" s="439"/>
      <c r="R2046" s="439"/>
      <c r="S2046" s="439">
        <f t="shared" si="1453"/>
        <v>0</v>
      </c>
      <c r="T2046" s="443"/>
      <c r="U2046" s="439"/>
      <c r="V2046" s="439"/>
      <c r="W2046" s="439"/>
      <c r="X2046" s="439">
        <f t="shared" si="1454"/>
        <v>0</v>
      </c>
      <c r="Y2046" s="443"/>
      <c r="Z2046" s="439"/>
      <c r="AA2046" s="439"/>
      <c r="AB2046" s="439"/>
      <c r="AC2046" s="439"/>
      <c r="AD2046" s="439"/>
      <c r="AE2046" s="443"/>
      <c r="AF2046" s="439"/>
      <c r="AG2046" s="439"/>
      <c r="AH2046" s="439"/>
      <c r="AI2046" s="440"/>
      <c r="AJ2046" s="443"/>
      <c r="AK2046" s="439"/>
      <c r="AL2046" s="439"/>
      <c r="AM2046" s="439"/>
      <c r="AN2046" s="440"/>
    </row>
    <row r="2047" spans="1:40" outlineLevel="2">
      <c r="A2047" s="882">
        <f>ROW()</f>
        <v>2047</v>
      </c>
      <c r="B2047" s="453"/>
      <c r="D2047" s="452" t="s">
        <v>27</v>
      </c>
      <c r="E2047" s="438"/>
      <c r="F2047" s="438"/>
      <c r="G2047" s="438"/>
      <c r="H2047" s="439"/>
      <c r="I2047" s="439"/>
      <c r="J2047" s="443"/>
      <c r="K2047" s="439"/>
      <c r="L2047" s="439"/>
      <c r="M2047" s="439"/>
      <c r="N2047" s="440"/>
      <c r="O2047" s="439"/>
      <c r="P2047" s="439"/>
      <c r="Q2047" s="439"/>
      <c r="R2047" s="439"/>
      <c r="S2047" s="439">
        <f t="shared" si="1453"/>
        <v>0</v>
      </c>
      <c r="T2047" s="443"/>
      <c r="U2047" s="439"/>
      <c r="V2047" s="439"/>
      <c r="W2047" s="439"/>
      <c r="X2047" s="439">
        <f t="shared" si="1454"/>
        <v>0</v>
      </c>
      <c r="Y2047" s="443"/>
      <c r="Z2047" s="439"/>
      <c r="AA2047" s="439"/>
      <c r="AB2047" s="439"/>
      <c r="AC2047" s="439"/>
      <c r="AD2047" s="439"/>
      <c r="AE2047" s="443"/>
      <c r="AF2047" s="439"/>
      <c r="AG2047" s="439"/>
      <c r="AH2047" s="439"/>
      <c r="AI2047" s="440"/>
      <c r="AJ2047" s="443"/>
      <c r="AK2047" s="439"/>
      <c r="AL2047" s="439"/>
      <c r="AM2047" s="439"/>
      <c r="AN2047" s="440"/>
    </row>
    <row r="2048" spans="1:40" outlineLevel="2">
      <c r="A2048" s="882">
        <f>ROW()</f>
        <v>2048</v>
      </c>
      <c r="B2048" s="453"/>
      <c r="D2048" s="452" t="s">
        <v>34</v>
      </c>
      <c r="E2048" s="438"/>
      <c r="F2048" s="438"/>
      <c r="G2048" s="438"/>
      <c r="H2048" s="439"/>
      <c r="I2048" s="439"/>
      <c r="J2048" s="443"/>
      <c r="K2048" s="439"/>
      <c r="L2048" s="439"/>
      <c r="M2048" s="439"/>
      <c r="N2048" s="440"/>
      <c r="O2048" s="439"/>
      <c r="P2048" s="439"/>
      <c r="Q2048" s="439"/>
      <c r="R2048" s="439"/>
      <c r="S2048" s="439">
        <f t="shared" si="1453"/>
        <v>0</v>
      </c>
      <c r="T2048" s="443"/>
      <c r="U2048" s="439"/>
      <c r="V2048" s="439"/>
      <c r="W2048" s="439"/>
      <c r="X2048" s="439">
        <f t="shared" si="1454"/>
        <v>0</v>
      </c>
      <c r="Y2048" s="443"/>
      <c r="Z2048" s="439"/>
      <c r="AA2048" s="439"/>
      <c r="AB2048" s="439"/>
      <c r="AC2048" s="439"/>
      <c r="AD2048" s="439"/>
      <c r="AE2048" s="443"/>
      <c r="AF2048" s="439"/>
      <c r="AG2048" s="439"/>
      <c r="AH2048" s="439"/>
      <c r="AI2048" s="440"/>
      <c r="AJ2048" s="443"/>
      <c r="AK2048" s="439"/>
      <c r="AL2048" s="439"/>
      <c r="AM2048" s="439"/>
      <c r="AN2048" s="440"/>
    </row>
    <row r="2049" spans="1:40" outlineLevel="2">
      <c r="A2049" s="882">
        <f>ROW()</f>
        <v>2049</v>
      </c>
      <c r="B2049" s="453"/>
      <c r="D2049" s="452" t="s">
        <v>35</v>
      </c>
      <c r="E2049" s="438"/>
      <c r="F2049" s="438"/>
      <c r="G2049" s="438"/>
      <c r="H2049" s="439"/>
      <c r="I2049" s="439"/>
      <c r="J2049" s="443"/>
      <c r="K2049" s="439"/>
      <c r="L2049" s="439"/>
      <c r="M2049" s="439"/>
      <c r="N2049" s="440"/>
      <c r="O2049" s="439"/>
      <c r="P2049" s="439"/>
      <c r="Q2049" s="439"/>
      <c r="R2049" s="439"/>
      <c r="S2049" s="439">
        <f t="shared" si="1453"/>
        <v>0</v>
      </c>
      <c r="T2049" s="443"/>
      <c r="U2049" s="439"/>
      <c r="V2049" s="439"/>
      <c r="W2049" s="439"/>
      <c r="X2049" s="439">
        <f t="shared" si="1454"/>
        <v>0</v>
      </c>
      <c r="Y2049" s="443"/>
      <c r="Z2049" s="439"/>
      <c r="AA2049" s="439"/>
      <c r="AB2049" s="439"/>
      <c r="AC2049" s="439"/>
      <c r="AD2049" s="439"/>
      <c r="AE2049" s="443"/>
      <c r="AF2049" s="439"/>
      <c r="AG2049" s="439"/>
      <c r="AH2049" s="439"/>
      <c r="AI2049" s="440"/>
      <c r="AJ2049" s="443"/>
      <c r="AK2049" s="439"/>
      <c r="AL2049" s="439"/>
      <c r="AM2049" s="439"/>
      <c r="AN2049" s="440"/>
    </row>
    <row r="2050" spans="1:40" outlineLevel="2">
      <c r="A2050" s="882">
        <f>ROW()</f>
        <v>2050</v>
      </c>
      <c r="B2050" s="453"/>
      <c r="D2050" s="452" t="s">
        <v>302</v>
      </c>
      <c r="E2050" s="438"/>
      <c r="F2050" s="438"/>
      <c r="G2050" s="438"/>
      <c r="H2050" s="439"/>
      <c r="I2050" s="439"/>
      <c r="J2050" s="443"/>
      <c r="K2050" s="439"/>
      <c r="L2050" s="439"/>
      <c r="M2050" s="439"/>
      <c r="N2050" s="440"/>
      <c r="O2050" s="439"/>
      <c r="P2050" s="439"/>
      <c r="Q2050" s="439"/>
      <c r="R2050" s="439"/>
      <c r="S2050" s="439">
        <f t="shared" si="1453"/>
        <v>0</v>
      </c>
      <c r="T2050" s="443"/>
      <c r="U2050" s="439"/>
      <c r="V2050" s="439"/>
      <c r="W2050" s="439"/>
      <c r="X2050" s="439">
        <f t="shared" si="1454"/>
        <v>0</v>
      </c>
      <c r="Y2050" s="443"/>
      <c r="Z2050" s="439"/>
      <c r="AA2050" s="439"/>
      <c r="AB2050" s="439"/>
      <c r="AC2050" s="439"/>
      <c r="AD2050" s="439"/>
      <c r="AE2050" s="443"/>
      <c r="AF2050" s="439"/>
      <c r="AG2050" s="439"/>
      <c r="AH2050" s="439"/>
      <c r="AI2050" s="440"/>
      <c r="AJ2050" s="443"/>
      <c r="AK2050" s="439"/>
      <c r="AL2050" s="439"/>
      <c r="AM2050" s="439"/>
      <c r="AN2050" s="440"/>
    </row>
    <row r="2051" spans="1:40" outlineLevel="2">
      <c r="A2051" s="882">
        <f>ROW()</f>
        <v>2051</v>
      </c>
      <c r="B2051" s="453"/>
      <c r="D2051" s="452" t="s">
        <v>36</v>
      </c>
      <c r="E2051" s="438"/>
      <c r="F2051" s="438"/>
      <c r="G2051" s="438"/>
      <c r="H2051" s="439"/>
      <c r="I2051" s="439"/>
      <c r="J2051" s="443"/>
      <c r="K2051" s="439"/>
      <c r="L2051" s="439"/>
      <c r="M2051" s="439"/>
      <c r="N2051" s="440"/>
      <c r="O2051" s="439"/>
      <c r="P2051" s="439"/>
      <c r="Q2051" s="439"/>
      <c r="R2051" s="439"/>
      <c r="S2051" s="439">
        <f t="shared" si="1453"/>
        <v>0</v>
      </c>
      <c r="T2051" s="443"/>
      <c r="U2051" s="439"/>
      <c r="V2051" s="439"/>
      <c r="W2051" s="439"/>
      <c r="X2051" s="439">
        <f t="shared" si="1454"/>
        <v>0</v>
      </c>
      <c r="Y2051" s="443"/>
      <c r="Z2051" s="439"/>
      <c r="AA2051" s="439"/>
      <c r="AB2051" s="439"/>
      <c r="AC2051" s="439"/>
      <c r="AD2051" s="439"/>
      <c r="AE2051" s="443"/>
      <c r="AF2051" s="439"/>
      <c r="AG2051" s="439"/>
      <c r="AH2051" s="439"/>
      <c r="AI2051" s="440"/>
      <c r="AJ2051" s="443"/>
      <c r="AK2051" s="439"/>
      <c r="AL2051" s="439"/>
      <c r="AM2051" s="439"/>
      <c r="AN2051" s="440"/>
    </row>
    <row r="2052" spans="1:40" outlineLevel="2">
      <c r="A2052" s="882">
        <f>ROW()</f>
        <v>2052</v>
      </c>
      <c r="B2052" s="453"/>
      <c r="D2052" s="452" t="s">
        <v>583</v>
      </c>
      <c r="E2052" s="438"/>
      <c r="F2052" s="438"/>
      <c r="G2052" s="438"/>
      <c r="H2052" s="439"/>
      <c r="I2052" s="439"/>
      <c r="J2052" s="443"/>
      <c r="K2052" s="439"/>
      <c r="L2052" s="439"/>
      <c r="M2052" s="439"/>
      <c r="N2052" s="440"/>
      <c r="O2052" s="439"/>
      <c r="P2052" s="439"/>
      <c r="Q2052" s="439"/>
      <c r="R2052" s="439"/>
      <c r="S2052" s="439">
        <f t="shared" si="1453"/>
        <v>0</v>
      </c>
      <c r="T2052" s="443"/>
      <c r="U2052" s="439"/>
      <c r="V2052" s="439"/>
      <c r="W2052" s="439"/>
      <c r="X2052" s="439">
        <f t="shared" si="1454"/>
        <v>0</v>
      </c>
      <c r="Y2052" s="443"/>
      <c r="Z2052" s="439"/>
      <c r="AA2052" s="439"/>
      <c r="AB2052" s="439"/>
      <c r="AC2052" s="439"/>
      <c r="AD2052" s="439"/>
      <c r="AE2052" s="443"/>
      <c r="AF2052" s="439"/>
      <c r="AG2052" s="439"/>
      <c r="AH2052" s="439"/>
      <c r="AI2052" s="440"/>
      <c r="AJ2052" s="443"/>
      <c r="AK2052" s="439"/>
      <c r="AL2052" s="439"/>
      <c r="AM2052" s="439"/>
      <c r="AN2052" s="440"/>
    </row>
    <row r="2053" spans="1:40" outlineLevel="2">
      <c r="A2053" s="882">
        <f>ROW()</f>
        <v>2053</v>
      </c>
      <c r="B2053" s="453"/>
      <c r="D2053" s="452" t="s">
        <v>81</v>
      </c>
      <c r="E2053" s="438"/>
      <c r="F2053" s="438"/>
      <c r="G2053" s="438"/>
      <c r="H2053" s="439"/>
      <c r="I2053" s="439"/>
      <c r="J2053" s="443"/>
      <c r="K2053" s="439"/>
      <c r="L2053" s="439"/>
      <c r="M2053" s="439"/>
      <c r="N2053" s="440"/>
      <c r="O2053" s="439"/>
      <c r="P2053" s="439"/>
      <c r="Q2053" s="439"/>
      <c r="R2053" s="439"/>
      <c r="S2053" s="439">
        <f t="shared" si="1453"/>
        <v>0</v>
      </c>
      <c r="T2053" s="443"/>
      <c r="U2053" s="439"/>
      <c r="V2053" s="439"/>
      <c r="W2053" s="439"/>
      <c r="X2053" s="439">
        <f t="shared" si="1454"/>
        <v>0</v>
      </c>
      <c r="Y2053" s="443"/>
      <c r="Z2053" s="439"/>
      <c r="AA2053" s="439"/>
      <c r="AB2053" s="439"/>
      <c r="AC2053" s="439"/>
      <c r="AD2053" s="439"/>
      <c r="AE2053" s="443"/>
      <c r="AF2053" s="439"/>
      <c r="AG2053" s="439"/>
      <c r="AH2053" s="439"/>
      <c r="AI2053" s="440"/>
      <c r="AJ2053" s="443"/>
      <c r="AK2053" s="439"/>
      <c r="AL2053" s="439"/>
      <c r="AM2053" s="439"/>
      <c r="AN2053" s="440"/>
    </row>
    <row r="2054" spans="1:40" outlineLevel="2">
      <c r="A2054" s="882">
        <f>ROW()</f>
        <v>2054</v>
      </c>
      <c r="B2054" s="453"/>
      <c r="D2054" s="452" t="s">
        <v>28</v>
      </c>
      <c r="E2054" s="438"/>
      <c r="F2054" s="438"/>
      <c r="G2054" s="438"/>
      <c r="H2054" s="439"/>
      <c r="I2054" s="439"/>
      <c r="J2054" s="443"/>
      <c r="K2054" s="439"/>
      <c r="L2054" s="439"/>
      <c r="M2054" s="439"/>
      <c r="N2054" s="440"/>
      <c r="O2054" s="439"/>
      <c r="P2054" s="439"/>
      <c r="Q2054" s="439"/>
      <c r="R2054" s="439"/>
      <c r="S2054" s="439">
        <f t="shared" si="1453"/>
        <v>0</v>
      </c>
      <c r="T2054" s="443"/>
      <c r="U2054" s="439"/>
      <c r="V2054" s="439"/>
      <c r="W2054" s="439"/>
      <c r="X2054" s="439">
        <f t="shared" si="1454"/>
        <v>0</v>
      </c>
      <c r="Y2054" s="443"/>
      <c r="Z2054" s="439"/>
      <c r="AA2054" s="439"/>
      <c r="AB2054" s="439"/>
      <c r="AC2054" s="439"/>
      <c r="AD2054" s="439"/>
      <c r="AE2054" s="443"/>
      <c r="AF2054" s="439"/>
      <c r="AG2054" s="439"/>
      <c r="AH2054" s="439"/>
      <c r="AI2054" s="440"/>
      <c r="AJ2054" s="443"/>
      <c r="AK2054" s="439"/>
      <c r="AL2054" s="439"/>
      <c r="AM2054" s="439"/>
      <c r="AN2054" s="440"/>
    </row>
    <row r="2055" spans="1:40" outlineLevel="2">
      <c r="A2055" s="882">
        <f>ROW()</f>
        <v>2055</v>
      </c>
      <c r="B2055" s="453"/>
      <c r="D2055" s="456" t="s">
        <v>443</v>
      </c>
      <c r="E2055" s="457"/>
      <c r="F2055" s="457"/>
      <c r="G2055" s="457"/>
      <c r="H2055" s="441"/>
      <c r="I2055" s="441"/>
      <c r="J2055" s="462"/>
      <c r="K2055" s="441"/>
      <c r="L2055" s="441"/>
      <c r="M2055" s="441"/>
      <c r="N2055" s="442"/>
      <c r="O2055" s="441"/>
      <c r="P2055" s="441"/>
      <c r="Q2055" s="441"/>
      <c r="R2055" s="441"/>
      <c r="S2055" s="441">
        <f t="shared" si="1453"/>
        <v>0</v>
      </c>
      <c r="T2055" s="462"/>
      <c r="U2055" s="441"/>
      <c r="V2055" s="441"/>
      <c r="W2055" s="441"/>
      <c r="X2055" s="441">
        <f t="shared" si="1454"/>
        <v>0</v>
      </c>
      <c r="Y2055" s="462"/>
      <c r="Z2055" s="441"/>
      <c r="AA2055" s="441"/>
      <c r="AB2055" s="441"/>
      <c r="AC2055" s="441"/>
      <c r="AD2055" s="441"/>
      <c r="AE2055" s="462"/>
      <c r="AF2055" s="441"/>
      <c r="AG2055" s="441"/>
      <c r="AH2055" s="441"/>
      <c r="AI2055" s="442"/>
      <c r="AJ2055" s="462"/>
      <c r="AK2055" s="441"/>
      <c r="AL2055" s="441"/>
      <c r="AM2055" s="441"/>
      <c r="AN2055" s="442"/>
    </row>
    <row r="2056" spans="1:40" outlineLevel="2">
      <c r="A2056" s="882">
        <f>ROW()</f>
        <v>2056</v>
      </c>
      <c r="B2056" s="453"/>
      <c r="D2056" s="452" t="s">
        <v>24</v>
      </c>
      <c r="E2056" s="438"/>
      <c r="F2056" s="438"/>
      <c r="G2056" s="438"/>
      <c r="H2056" s="439"/>
      <c r="I2056" s="439"/>
      <c r="J2056" s="443"/>
      <c r="K2056" s="439"/>
      <c r="L2056" s="439"/>
      <c r="M2056" s="439"/>
      <c r="N2056" s="440"/>
      <c r="O2056" s="439"/>
      <c r="P2056" s="439"/>
      <c r="Q2056" s="439"/>
      <c r="R2056" s="439"/>
      <c r="S2056" s="439">
        <f>SUM(S2040:S2055)</f>
        <v>0</v>
      </c>
      <c r="T2056" s="443"/>
      <c r="U2056" s="439"/>
      <c r="V2056" s="439"/>
      <c r="W2056" s="439"/>
      <c r="X2056" s="439">
        <f>SUM(X2040:X2055)</f>
        <v>0</v>
      </c>
      <c r="Y2056" s="443"/>
      <c r="Z2056" s="439"/>
      <c r="AA2056" s="439"/>
      <c r="AB2056" s="439"/>
      <c r="AC2056" s="439"/>
      <c r="AD2056" s="439"/>
      <c r="AE2056" s="443"/>
      <c r="AF2056" s="439"/>
      <c r="AG2056" s="439"/>
      <c r="AH2056" s="439"/>
      <c r="AI2056" s="440"/>
      <c r="AJ2056" s="443"/>
      <c r="AK2056" s="439"/>
      <c r="AL2056" s="439"/>
      <c r="AM2056" s="439"/>
      <c r="AN2056" s="440"/>
    </row>
    <row r="2057" spans="1:40" outlineLevel="1">
      <c r="A2057" s="732" t="s">
        <v>22</v>
      </c>
      <c r="B2057" s="733"/>
      <c r="C2057" s="881"/>
      <c r="D2057" s="733"/>
      <c r="E2057" s="733"/>
      <c r="F2057" s="733"/>
      <c r="G2057" s="730"/>
      <c r="H2057" s="733"/>
      <c r="I2057" s="730"/>
      <c r="J2057" s="729"/>
      <c r="K2057" s="730"/>
      <c r="L2057" s="730"/>
      <c r="M2057" s="730"/>
      <c r="N2057" s="731"/>
      <c r="O2057" s="730"/>
      <c r="P2057" s="730"/>
      <c r="Q2057" s="730"/>
      <c r="R2057" s="730"/>
      <c r="S2057" s="730"/>
      <c r="T2057" s="729"/>
      <c r="U2057" s="730"/>
      <c r="V2057" s="730"/>
      <c r="W2057" s="730"/>
      <c r="X2057" s="730"/>
      <c r="Y2057" s="729"/>
      <c r="Z2057" s="730"/>
      <c r="AA2057" s="730"/>
      <c r="AB2057" s="730"/>
      <c r="AC2057" s="730"/>
      <c r="AD2057" s="730"/>
      <c r="AE2057" s="729"/>
      <c r="AF2057" s="730"/>
      <c r="AG2057" s="730"/>
      <c r="AH2057" s="730"/>
      <c r="AI2057" s="731"/>
      <c r="AJ2057" s="729"/>
      <c r="AK2057" s="730"/>
      <c r="AL2057" s="730"/>
      <c r="AM2057" s="730"/>
      <c r="AN2057" s="731"/>
    </row>
    <row r="2058" spans="1:40" outlineLevel="2">
      <c r="A2058" s="882">
        <f>ROW()</f>
        <v>2058</v>
      </c>
      <c r="B2058" s="453"/>
      <c r="D2058" s="452" t="s">
        <v>300</v>
      </c>
      <c r="H2058" s="458"/>
      <c r="I2058" s="458"/>
      <c r="J2058" s="459"/>
      <c r="K2058" s="458"/>
      <c r="L2058" s="458"/>
      <c r="M2058" s="458"/>
      <c r="N2058" s="463"/>
      <c r="O2058" s="458"/>
      <c r="P2058" s="458"/>
      <c r="Q2058" s="31"/>
      <c r="R2058" s="439">
        <f t="shared" ref="R2058:AN2058" si="1455">R1950+R1968+R1986+R2004+R2022 + R2040</f>
        <v>3.2418079689817438</v>
      </c>
      <c r="S2058" s="27">
        <f t="shared" si="1455"/>
        <v>3.0797175705326567</v>
      </c>
      <c r="T2058" s="443">
        <f t="shared" si="1455"/>
        <v>2.9986723713081131</v>
      </c>
      <c r="U2058" s="439">
        <f t="shared" si="1455"/>
        <v>2.836581972859026</v>
      </c>
      <c r="V2058" s="439">
        <f t="shared" si="1455"/>
        <v>2.6744915744099389</v>
      </c>
      <c r="W2058" s="439">
        <f t="shared" si="1455"/>
        <v>2.5124011759608518</v>
      </c>
      <c r="X2058" s="439">
        <f t="shared" si="1455"/>
        <v>2.3503107775117646</v>
      </c>
      <c r="Y2058" s="443">
        <f t="shared" si="1455"/>
        <v>2.2692655782872211</v>
      </c>
      <c r="Z2058" s="439">
        <f t="shared" si="1455"/>
        <v>2.107175179838134</v>
      </c>
      <c r="AA2058" s="439">
        <f t="shared" si="1455"/>
        <v>1.9450847813890468</v>
      </c>
      <c r="AB2058" s="439">
        <f t="shared" si="1455"/>
        <v>1.7829943829399597</v>
      </c>
      <c r="AC2058" s="439">
        <f t="shared" si="1455"/>
        <v>1.6209039844908726</v>
      </c>
      <c r="AD2058" s="439">
        <f t="shared" si="1455"/>
        <v>1.4588135860417852</v>
      </c>
      <c r="AE2058" s="443">
        <f t="shared" si="1455"/>
        <v>1.2967231875926979</v>
      </c>
      <c r="AF2058" s="439">
        <f t="shared" si="1455"/>
        <v>1.1346327891436108</v>
      </c>
      <c r="AG2058" s="439">
        <f t="shared" si="1455"/>
        <v>0.97254239069452353</v>
      </c>
      <c r="AH2058" s="439">
        <f t="shared" si="1455"/>
        <v>0.81045199224543629</v>
      </c>
      <c r="AI2058" s="440">
        <f t="shared" si="1455"/>
        <v>0.64836159379634906</v>
      </c>
      <c r="AJ2058" s="443">
        <f t="shared" si="1455"/>
        <v>0.48627119534726182</v>
      </c>
      <c r="AK2058" s="439">
        <f t="shared" si="1455"/>
        <v>0.32418079689817458</v>
      </c>
      <c r="AL2058" s="439">
        <f t="shared" si="1455"/>
        <v>0.16209039844908729</v>
      </c>
      <c r="AM2058" s="439">
        <f t="shared" si="1455"/>
        <v>0</v>
      </c>
      <c r="AN2058" s="440">
        <f t="shared" si="1455"/>
        <v>0</v>
      </c>
    </row>
    <row r="2059" spans="1:40" outlineLevel="2">
      <c r="A2059" s="882">
        <f>ROW()</f>
        <v>2059</v>
      </c>
      <c r="B2059" s="453"/>
      <c r="D2059" s="452" t="s">
        <v>301</v>
      </c>
      <c r="H2059" s="458"/>
      <c r="I2059" s="458"/>
      <c r="J2059" s="459"/>
      <c r="K2059" s="458"/>
      <c r="L2059" s="458"/>
      <c r="M2059" s="458"/>
      <c r="N2059" s="463"/>
      <c r="O2059" s="458"/>
      <c r="P2059" s="458"/>
      <c r="Q2059" s="31"/>
      <c r="R2059" s="439">
        <f t="shared" ref="R2059:AN2059" si="1456">R1951+R1969+R1987+R2005+R2023 + R2041</f>
        <v>0</v>
      </c>
      <c r="S2059" s="27">
        <f t="shared" si="1456"/>
        <v>0</v>
      </c>
      <c r="T2059" s="443">
        <f t="shared" si="1456"/>
        <v>0</v>
      </c>
      <c r="U2059" s="439">
        <f t="shared" si="1456"/>
        <v>0</v>
      </c>
      <c r="V2059" s="439">
        <f t="shared" si="1456"/>
        <v>0</v>
      </c>
      <c r="W2059" s="439">
        <f t="shared" si="1456"/>
        <v>0</v>
      </c>
      <c r="X2059" s="439">
        <f t="shared" si="1456"/>
        <v>0</v>
      </c>
      <c r="Y2059" s="443">
        <f t="shared" si="1456"/>
        <v>0</v>
      </c>
      <c r="Z2059" s="439">
        <f t="shared" si="1456"/>
        <v>0</v>
      </c>
      <c r="AA2059" s="439">
        <f t="shared" si="1456"/>
        <v>0</v>
      </c>
      <c r="AB2059" s="439">
        <f t="shared" si="1456"/>
        <v>0</v>
      </c>
      <c r="AC2059" s="439">
        <f t="shared" si="1456"/>
        <v>0</v>
      </c>
      <c r="AD2059" s="439">
        <f t="shared" si="1456"/>
        <v>0</v>
      </c>
      <c r="AE2059" s="443">
        <f t="shared" si="1456"/>
        <v>0</v>
      </c>
      <c r="AF2059" s="439">
        <f t="shared" si="1456"/>
        <v>0</v>
      </c>
      <c r="AG2059" s="439">
        <f t="shared" si="1456"/>
        <v>0</v>
      </c>
      <c r="AH2059" s="439">
        <f t="shared" si="1456"/>
        <v>0</v>
      </c>
      <c r="AI2059" s="440">
        <f t="shared" si="1456"/>
        <v>0</v>
      </c>
      <c r="AJ2059" s="443">
        <f t="shared" si="1456"/>
        <v>0</v>
      </c>
      <c r="AK2059" s="439">
        <f t="shared" si="1456"/>
        <v>0</v>
      </c>
      <c r="AL2059" s="439">
        <f t="shared" si="1456"/>
        <v>0</v>
      </c>
      <c r="AM2059" s="439">
        <f t="shared" si="1456"/>
        <v>0</v>
      </c>
      <c r="AN2059" s="440">
        <f t="shared" si="1456"/>
        <v>0</v>
      </c>
    </row>
    <row r="2060" spans="1:40" outlineLevel="2">
      <c r="A2060" s="882">
        <f>ROW()</f>
        <v>2060</v>
      </c>
      <c r="B2060" s="453"/>
      <c r="D2060" s="452" t="s">
        <v>29</v>
      </c>
      <c r="H2060" s="458"/>
      <c r="I2060" s="458"/>
      <c r="J2060" s="459"/>
      <c r="K2060" s="458"/>
      <c r="L2060" s="458"/>
      <c r="M2060" s="458"/>
      <c r="N2060" s="463"/>
      <c r="O2060" s="458"/>
      <c r="P2060" s="458"/>
      <c r="Q2060" s="31"/>
      <c r="R2060" s="439">
        <f t="shared" ref="R2060:AN2060" si="1457">R1952+R1970+R1988+R2006+R2024 + R2042</f>
        <v>0</v>
      </c>
      <c r="S2060" s="27">
        <f t="shared" si="1457"/>
        <v>0</v>
      </c>
      <c r="T2060" s="443">
        <f t="shared" si="1457"/>
        <v>0</v>
      </c>
      <c r="U2060" s="439">
        <f t="shared" si="1457"/>
        <v>0</v>
      </c>
      <c r="V2060" s="439">
        <f t="shared" si="1457"/>
        <v>0</v>
      </c>
      <c r="W2060" s="439">
        <f t="shared" si="1457"/>
        <v>0</v>
      </c>
      <c r="X2060" s="439">
        <f t="shared" si="1457"/>
        <v>0</v>
      </c>
      <c r="Y2060" s="443">
        <f t="shared" si="1457"/>
        <v>0</v>
      </c>
      <c r="Z2060" s="439">
        <f t="shared" si="1457"/>
        <v>0</v>
      </c>
      <c r="AA2060" s="439">
        <f t="shared" si="1457"/>
        <v>0</v>
      </c>
      <c r="AB2060" s="439">
        <f t="shared" si="1457"/>
        <v>0</v>
      </c>
      <c r="AC2060" s="439">
        <f t="shared" si="1457"/>
        <v>0</v>
      </c>
      <c r="AD2060" s="439">
        <f t="shared" si="1457"/>
        <v>0</v>
      </c>
      <c r="AE2060" s="443">
        <f t="shared" si="1457"/>
        <v>0</v>
      </c>
      <c r="AF2060" s="439">
        <f t="shared" si="1457"/>
        <v>0</v>
      </c>
      <c r="AG2060" s="439">
        <f t="shared" si="1457"/>
        <v>0</v>
      </c>
      <c r="AH2060" s="439">
        <f t="shared" si="1457"/>
        <v>0</v>
      </c>
      <c r="AI2060" s="440">
        <f t="shared" si="1457"/>
        <v>0</v>
      </c>
      <c r="AJ2060" s="443">
        <f t="shared" si="1457"/>
        <v>0</v>
      </c>
      <c r="AK2060" s="439">
        <f t="shared" si="1457"/>
        <v>0</v>
      </c>
      <c r="AL2060" s="439">
        <f t="shared" si="1457"/>
        <v>0</v>
      </c>
      <c r="AM2060" s="439">
        <f t="shared" si="1457"/>
        <v>0</v>
      </c>
      <c r="AN2060" s="440">
        <f t="shared" si="1457"/>
        <v>0</v>
      </c>
    </row>
    <row r="2061" spans="1:40" outlineLevel="2">
      <c r="A2061" s="882">
        <f>ROW()</f>
        <v>2061</v>
      </c>
      <c r="B2061" s="453"/>
      <c r="D2061" s="452" t="s">
        <v>30</v>
      </c>
      <c r="H2061" s="458"/>
      <c r="I2061" s="458"/>
      <c r="J2061" s="459"/>
      <c r="K2061" s="458"/>
      <c r="L2061" s="458"/>
      <c r="M2061" s="458"/>
      <c r="N2061" s="463"/>
      <c r="O2061" s="458"/>
      <c r="P2061" s="458"/>
      <c r="Q2061" s="31"/>
      <c r="R2061" s="439">
        <f t="shared" ref="R2061:AN2061" si="1458">R1953+R1971+R1989+R2007+R2025 + R2043</f>
        <v>11.372097809667233</v>
      </c>
      <c r="S2061" s="27">
        <f t="shared" si="1458"/>
        <v>10.803492919183871</v>
      </c>
      <c r="T2061" s="443">
        <f t="shared" si="1458"/>
        <v>10.51919047394219</v>
      </c>
      <c r="U2061" s="439">
        <f t="shared" si="1458"/>
        <v>9.9505855834588282</v>
      </c>
      <c r="V2061" s="439">
        <f t="shared" si="1458"/>
        <v>9.3819806929754659</v>
      </c>
      <c r="W2061" s="439">
        <f t="shared" si="1458"/>
        <v>8.8133758024921036</v>
      </c>
      <c r="X2061" s="439">
        <f t="shared" si="1458"/>
        <v>8.2447709120087413</v>
      </c>
      <c r="Y2061" s="443">
        <f t="shared" si="1458"/>
        <v>7.9604684667670602</v>
      </c>
      <c r="Z2061" s="439">
        <f t="shared" si="1458"/>
        <v>7.3918635762836988</v>
      </c>
      <c r="AA2061" s="439">
        <f t="shared" si="1458"/>
        <v>6.8232586858003375</v>
      </c>
      <c r="AB2061" s="439">
        <f t="shared" si="1458"/>
        <v>6.2546537953169761</v>
      </c>
      <c r="AC2061" s="439">
        <f t="shared" si="1458"/>
        <v>5.6860489048336147</v>
      </c>
      <c r="AD2061" s="439">
        <f t="shared" si="1458"/>
        <v>5.1174440143502533</v>
      </c>
      <c r="AE2061" s="443">
        <f t="shared" si="1458"/>
        <v>4.5488391238668919</v>
      </c>
      <c r="AF2061" s="439">
        <f t="shared" si="1458"/>
        <v>3.9802342333835306</v>
      </c>
      <c r="AG2061" s="439">
        <f t="shared" si="1458"/>
        <v>3.4116293429001692</v>
      </c>
      <c r="AH2061" s="439">
        <f t="shared" si="1458"/>
        <v>2.8430244524168078</v>
      </c>
      <c r="AI2061" s="440">
        <f t="shared" si="1458"/>
        <v>2.2744195619334464</v>
      </c>
      <c r="AJ2061" s="443">
        <f t="shared" si="1458"/>
        <v>1.7058146714500848</v>
      </c>
      <c r="AK2061" s="439">
        <f t="shared" si="1458"/>
        <v>1.1372097809667232</v>
      </c>
      <c r="AL2061" s="439">
        <f t="shared" si="1458"/>
        <v>0.5686048904833616</v>
      </c>
      <c r="AM2061" s="439">
        <f t="shared" si="1458"/>
        <v>0</v>
      </c>
      <c r="AN2061" s="440">
        <f t="shared" si="1458"/>
        <v>0</v>
      </c>
    </row>
    <row r="2062" spans="1:40" outlineLevel="2">
      <c r="A2062" s="882">
        <f>ROW()</f>
        <v>2062</v>
      </c>
      <c r="B2062" s="453"/>
      <c r="D2062" s="452" t="s">
        <v>31</v>
      </c>
      <c r="H2062" s="458"/>
      <c r="I2062" s="458"/>
      <c r="J2062" s="459"/>
      <c r="K2062" s="458"/>
      <c r="L2062" s="458"/>
      <c r="M2062" s="458"/>
      <c r="N2062" s="463"/>
      <c r="O2062" s="458"/>
      <c r="P2062" s="458"/>
      <c r="Q2062" s="31"/>
      <c r="R2062" s="439">
        <f t="shared" ref="R2062:AN2062" si="1459">R1954+R1972+R1990+R2008+R2026 + R2044</f>
        <v>0</v>
      </c>
      <c r="S2062" s="27">
        <f t="shared" si="1459"/>
        <v>0</v>
      </c>
      <c r="T2062" s="443">
        <f t="shared" si="1459"/>
        <v>0</v>
      </c>
      <c r="U2062" s="439">
        <f t="shared" si="1459"/>
        <v>0</v>
      </c>
      <c r="V2062" s="439">
        <f t="shared" si="1459"/>
        <v>0</v>
      </c>
      <c r="W2062" s="439">
        <f t="shared" si="1459"/>
        <v>0</v>
      </c>
      <c r="X2062" s="439">
        <f t="shared" si="1459"/>
        <v>0</v>
      </c>
      <c r="Y2062" s="443">
        <f t="shared" si="1459"/>
        <v>0</v>
      </c>
      <c r="Z2062" s="439">
        <f t="shared" si="1459"/>
        <v>0</v>
      </c>
      <c r="AA2062" s="439">
        <f t="shared" si="1459"/>
        <v>0</v>
      </c>
      <c r="AB2062" s="439">
        <f t="shared" si="1459"/>
        <v>0</v>
      </c>
      <c r="AC2062" s="439">
        <f t="shared" si="1459"/>
        <v>0</v>
      </c>
      <c r="AD2062" s="439">
        <f t="shared" si="1459"/>
        <v>0</v>
      </c>
      <c r="AE2062" s="443">
        <f t="shared" si="1459"/>
        <v>0</v>
      </c>
      <c r="AF2062" s="439">
        <f t="shared" si="1459"/>
        <v>0</v>
      </c>
      <c r="AG2062" s="439">
        <f t="shared" si="1459"/>
        <v>0</v>
      </c>
      <c r="AH2062" s="439">
        <f t="shared" si="1459"/>
        <v>0</v>
      </c>
      <c r="AI2062" s="440">
        <f t="shared" si="1459"/>
        <v>0</v>
      </c>
      <c r="AJ2062" s="443">
        <f t="shared" si="1459"/>
        <v>0</v>
      </c>
      <c r="AK2062" s="439">
        <f t="shared" si="1459"/>
        <v>0</v>
      </c>
      <c r="AL2062" s="439">
        <f t="shared" si="1459"/>
        <v>0</v>
      </c>
      <c r="AM2062" s="439">
        <f t="shared" si="1459"/>
        <v>0</v>
      </c>
      <c r="AN2062" s="440">
        <f t="shared" si="1459"/>
        <v>0</v>
      </c>
    </row>
    <row r="2063" spans="1:40" outlineLevel="2">
      <c r="A2063" s="882">
        <f>ROW()</f>
        <v>2063</v>
      </c>
      <c r="B2063" s="453"/>
      <c r="D2063" s="452" t="s">
        <v>32</v>
      </c>
      <c r="H2063" s="458"/>
      <c r="I2063" s="458"/>
      <c r="J2063" s="459"/>
      <c r="K2063" s="458"/>
      <c r="L2063" s="458"/>
      <c r="M2063" s="458"/>
      <c r="N2063" s="463"/>
      <c r="O2063" s="458"/>
      <c r="P2063" s="458"/>
      <c r="Q2063" s="31"/>
      <c r="R2063" s="439">
        <f t="shared" ref="R2063:AN2063" si="1460">R1955+R1973+R1991+R2009+R2027 + R2045</f>
        <v>0.18119296158620005</v>
      </c>
      <c r="S2063" s="27">
        <f t="shared" si="1460"/>
        <v>0.17666313754654506</v>
      </c>
      <c r="T2063" s="443">
        <f t="shared" si="1460"/>
        <v>0.17439822552671755</v>
      </c>
      <c r="U2063" s="439">
        <f t="shared" si="1460"/>
        <v>0.16986840148706256</v>
      </c>
      <c r="V2063" s="439">
        <f t="shared" si="1460"/>
        <v>0.16533857744740757</v>
      </c>
      <c r="W2063" s="439">
        <f t="shared" si="1460"/>
        <v>0.16080875340775258</v>
      </c>
      <c r="X2063" s="439">
        <f t="shared" si="1460"/>
        <v>0.15627892936809759</v>
      </c>
      <c r="Y2063" s="443">
        <f t="shared" si="1460"/>
        <v>0.15401401734827008</v>
      </c>
      <c r="Z2063" s="439">
        <f t="shared" si="1460"/>
        <v>0.14948419330861509</v>
      </c>
      <c r="AA2063" s="439">
        <f t="shared" si="1460"/>
        <v>0.1449543692689601</v>
      </c>
      <c r="AB2063" s="439">
        <f t="shared" si="1460"/>
        <v>0.14042454522930509</v>
      </c>
      <c r="AC2063" s="439">
        <f t="shared" si="1460"/>
        <v>0.1358947211896501</v>
      </c>
      <c r="AD2063" s="439">
        <f t="shared" si="1460"/>
        <v>0.13136489714999511</v>
      </c>
      <c r="AE2063" s="443">
        <f t="shared" si="1460"/>
        <v>0.12683507311034009</v>
      </c>
      <c r="AF2063" s="439">
        <f t="shared" si="1460"/>
        <v>0.12230524907068509</v>
      </c>
      <c r="AG2063" s="439">
        <f t="shared" si="1460"/>
        <v>0.11777542503103008</v>
      </c>
      <c r="AH2063" s="439">
        <f t="shared" si="1460"/>
        <v>0.11324560099137508</v>
      </c>
      <c r="AI2063" s="440">
        <f t="shared" si="1460"/>
        <v>0.10871577695172008</v>
      </c>
      <c r="AJ2063" s="443">
        <f t="shared" si="1460"/>
        <v>0.10418595291206507</v>
      </c>
      <c r="AK2063" s="439">
        <f t="shared" si="1460"/>
        <v>9.9656128872410071E-2</v>
      </c>
      <c r="AL2063" s="439">
        <f t="shared" si="1460"/>
        <v>9.5126304832755068E-2</v>
      </c>
      <c r="AM2063" s="439">
        <f t="shared" si="1460"/>
        <v>9.0596480793100065E-2</v>
      </c>
      <c r="AN2063" s="440">
        <f t="shared" si="1460"/>
        <v>8.6066656753445062E-2</v>
      </c>
    </row>
    <row r="2064" spans="1:40" outlineLevel="2">
      <c r="A2064" s="882">
        <f>ROW()</f>
        <v>2064</v>
      </c>
      <c r="B2064" s="453"/>
      <c r="D2064" s="452" t="s">
        <v>33</v>
      </c>
      <c r="H2064" s="458"/>
      <c r="I2064" s="458"/>
      <c r="J2064" s="459"/>
      <c r="K2064" s="458"/>
      <c r="L2064" s="458"/>
      <c r="M2064" s="458"/>
      <c r="N2064" s="463"/>
      <c r="O2064" s="458"/>
      <c r="P2064" s="458"/>
      <c r="Q2064" s="31"/>
      <c r="R2064" s="439">
        <f t="shared" ref="R2064:AN2064" si="1461">R1956+R1974+R1992+R2010+R2028 + R2046</f>
        <v>1.23033631628E-2</v>
      </c>
      <c r="S2064" s="27">
        <f t="shared" si="1461"/>
        <v>1.199577908373E-2</v>
      </c>
      <c r="T2064" s="443">
        <f t="shared" si="1461"/>
        <v>1.1841987044195E-2</v>
      </c>
      <c r="U2064" s="439">
        <f t="shared" si="1461"/>
        <v>1.1534402965125E-2</v>
      </c>
      <c r="V2064" s="439">
        <f t="shared" si="1461"/>
        <v>1.1226818886055E-2</v>
      </c>
      <c r="W2064" s="439">
        <f t="shared" si="1461"/>
        <v>1.0919234806985E-2</v>
      </c>
      <c r="X2064" s="439">
        <f t="shared" si="1461"/>
        <v>1.0611650727914999E-2</v>
      </c>
      <c r="Y2064" s="443">
        <f t="shared" si="1461"/>
        <v>1.0457858688379999E-2</v>
      </c>
      <c r="Z2064" s="439">
        <f t="shared" si="1461"/>
        <v>1.0150274609309999E-2</v>
      </c>
      <c r="AA2064" s="439">
        <f t="shared" si="1461"/>
        <v>9.8426905302399989E-3</v>
      </c>
      <c r="AB2064" s="439">
        <f t="shared" si="1461"/>
        <v>9.5351064511699987E-3</v>
      </c>
      <c r="AC2064" s="439">
        <f t="shared" si="1461"/>
        <v>9.2275223720999985E-3</v>
      </c>
      <c r="AD2064" s="439">
        <f t="shared" si="1461"/>
        <v>8.9199382930299984E-3</v>
      </c>
      <c r="AE2064" s="443">
        <f t="shared" si="1461"/>
        <v>8.6123542139599982E-3</v>
      </c>
      <c r="AF2064" s="439">
        <f t="shared" si="1461"/>
        <v>8.304770134889998E-3</v>
      </c>
      <c r="AG2064" s="439">
        <f t="shared" si="1461"/>
        <v>7.9971860558199978E-3</v>
      </c>
      <c r="AH2064" s="439">
        <f t="shared" si="1461"/>
        <v>7.6896019767499976E-3</v>
      </c>
      <c r="AI2064" s="440">
        <f t="shared" si="1461"/>
        <v>7.3820178976799974E-3</v>
      </c>
      <c r="AJ2064" s="443">
        <f t="shared" si="1461"/>
        <v>7.0744338186099973E-3</v>
      </c>
      <c r="AK2064" s="439">
        <f t="shared" si="1461"/>
        <v>6.7668497395399971E-3</v>
      </c>
      <c r="AL2064" s="439">
        <f t="shared" si="1461"/>
        <v>6.4592656604699969E-3</v>
      </c>
      <c r="AM2064" s="439">
        <f t="shared" si="1461"/>
        <v>6.1516815813999967E-3</v>
      </c>
      <c r="AN2064" s="440">
        <f t="shared" si="1461"/>
        <v>5.8440975023299965E-3</v>
      </c>
    </row>
    <row r="2065" spans="1:40" outlineLevel="2">
      <c r="A2065" s="882">
        <f>ROW()</f>
        <v>2065</v>
      </c>
      <c r="B2065" s="453"/>
      <c r="D2065" s="452" t="s">
        <v>27</v>
      </c>
      <c r="H2065" s="458"/>
      <c r="I2065" s="458"/>
      <c r="J2065" s="459"/>
      <c r="K2065" s="458"/>
      <c r="L2065" s="458"/>
      <c r="M2065" s="458"/>
      <c r="N2065" s="463"/>
      <c r="O2065" s="458"/>
      <c r="P2065" s="458"/>
      <c r="Q2065" s="31"/>
      <c r="R2065" s="439">
        <f t="shared" ref="R2065:AN2065" si="1462">R1957+R1975+R1993+R2011+R2029 + R2047</f>
        <v>0.11438888348119999</v>
      </c>
      <c r="S2065" s="27">
        <f t="shared" si="1462"/>
        <v>0.11152916139416999</v>
      </c>
      <c r="T2065" s="443">
        <f t="shared" si="1462"/>
        <v>0.11009930035065499</v>
      </c>
      <c r="U2065" s="439">
        <f t="shared" si="1462"/>
        <v>0.10723957826362499</v>
      </c>
      <c r="V2065" s="439">
        <f t="shared" si="1462"/>
        <v>0.10437985617659498</v>
      </c>
      <c r="W2065" s="439">
        <f t="shared" si="1462"/>
        <v>0.10152013408956498</v>
      </c>
      <c r="X2065" s="439">
        <f t="shared" si="1462"/>
        <v>9.8660412002534975E-2</v>
      </c>
      <c r="Y2065" s="443">
        <f t="shared" si="1462"/>
        <v>9.7230550959019973E-2</v>
      </c>
      <c r="Z2065" s="439">
        <f t="shared" si="1462"/>
        <v>9.437082887198997E-2</v>
      </c>
      <c r="AA2065" s="439">
        <f t="shared" si="1462"/>
        <v>9.1511106784959967E-2</v>
      </c>
      <c r="AB2065" s="439">
        <f t="shared" si="1462"/>
        <v>8.8651384697929964E-2</v>
      </c>
      <c r="AC2065" s="439">
        <f t="shared" si="1462"/>
        <v>8.579166261089996E-2</v>
      </c>
      <c r="AD2065" s="439">
        <f t="shared" si="1462"/>
        <v>8.2931940523869957E-2</v>
      </c>
      <c r="AE2065" s="443">
        <f t="shared" si="1462"/>
        <v>8.0072218436839954E-2</v>
      </c>
      <c r="AF2065" s="439">
        <f t="shared" si="1462"/>
        <v>7.721249634980995E-2</v>
      </c>
      <c r="AG2065" s="439">
        <f t="shared" si="1462"/>
        <v>7.4352774262779947E-2</v>
      </c>
      <c r="AH2065" s="439">
        <f t="shared" si="1462"/>
        <v>7.1493052175749944E-2</v>
      </c>
      <c r="AI2065" s="440">
        <f t="shared" si="1462"/>
        <v>6.863333008871994E-2</v>
      </c>
      <c r="AJ2065" s="443">
        <f t="shared" si="1462"/>
        <v>6.5773608001689937E-2</v>
      </c>
      <c r="AK2065" s="439">
        <f t="shared" si="1462"/>
        <v>6.2913885914659934E-2</v>
      </c>
      <c r="AL2065" s="439">
        <f t="shared" si="1462"/>
        <v>6.0054163827629937E-2</v>
      </c>
      <c r="AM2065" s="439">
        <f t="shared" si="1462"/>
        <v>5.7194441740599941E-2</v>
      </c>
      <c r="AN2065" s="440">
        <f t="shared" si="1462"/>
        <v>5.4334719653569945E-2</v>
      </c>
    </row>
    <row r="2066" spans="1:40" outlineLevel="2">
      <c r="A2066" s="882">
        <f>ROW()</f>
        <v>2066</v>
      </c>
      <c r="B2066" s="453"/>
      <c r="D2066" s="452" t="s">
        <v>34</v>
      </c>
      <c r="H2066" s="458"/>
      <c r="I2066" s="458"/>
      <c r="J2066" s="459"/>
      <c r="K2066" s="458"/>
      <c r="L2066" s="458"/>
      <c r="M2066" s="458"/>
      <c r="N2066" s="463"/>
      <c r="O2066" s="458"/>
      <c r="P2066" s="458"/>
      <c r="Q2066" s="31"/>
      <c r="R2066" s="439">
        <f t="shared" ref="R2066:AN2066" si="1463">R1958+R1976+R1994+R2012+R2030 + R2048</f>
        <v>17.304209460663788</v>
      </c>
      <c r="S2066" s="27">
        <f t="shared" si="1463"/>
        <v>16.150595496619534</v>
      </c>
      <c r="T2066" s="443">
        <f t="shared" si="1463"/>
        <v>15.573788514597407</v>
      </c>
      <c r="U2066" s="439">
        <f t="shared" si="1463"/>
        <v>14.420174550553154</v>
      </c>
      <c r="V2066" s="439">
        <f t="shared" si="1463"/>
        <v>13.266560586508902</v>
      </c>
      <c r="W2066" s="439">
        <f t="shared" si="1463"/>
        <v>12.11294662246465</v>
      </c>
      <c r="X2066" s="439">
        <f t="shared" si="1463"/>
        <v>10.959332658420397</v>
      </c>
      <c r="Y2066" s="443">
        <f t="shared" si="1463"/>
        <v>10.38252567639827</v>
      </c>
      <c r="Z2066" s="439">
        <f t="shared" si="1463"/>
        <v>9.2289117123540176</v>
      </c>
      <c r="AA2066" s="439">
        <f t="shared" si="1463"/>
        <v>8.0752977483097652</v>
      </c>
      <c r="AB2066" s="439">
        <f t="shared" si="1463"/>
        <v>6.9216837842655128</v>
      </c>
      <c r="AC2066" s="439">
        <f t="shared" si="1463"/>
        <v>5.7680698202212604</v>
      </c>
      <c r="AD2066" s="439">
        <f t="shared" si="1463"/>
        <v>4.6144558561770079</v>
      </c>
      <c r="AE2066" s="443">
        <f t="shared" si="1463"/>
        <v>3.4608418921327559</v>
      </c>
      <c r="AF2066" s="439">
        <f t="shared" si="1463"/>
        <v>2.307227928088504</v>
      </c>
      <c r="AG2066" s="439">
        <f t="shared" si="1463"/>
        <v>1.153613964044252</v>
      </c>
      <c r="AH2066" s="439">
        <f t="shared" si="1463"/>
        <v>0</v>
      </c>
      <c r="AI2066" s="440">
        <f t="shared" si="1463"/>
        <v>0</v>
      </c>
      <c r="AJ2066" s="443">
        <f t="shared" si="1463"/>
        <v>0</v>
      </c>
      <c r="AK2066" s="439">
        <f t="shared" si="1463"/>
        <v>0</v>
      </c>
      <c r="AL2066" s="439">
        <f t="shared" si="1463"/>
        <v>0</v>
      </c>
      <c r="AM2066" s="439">
        <f t="shared" si="1463"/>
        <v>0</v>
      </c>
      <c r="AN2066" s="440">
        <f t="shared" si="1463"/>
        <v>0</v>
      </c>
    </row>
    <row r="2067" spans="1:40" outlineLevel="2">
      <c r="A2067" s="882">
        <f>ROW()</f>
        <v>2067</v>
      </c>
      <c r="B2067" s="453"/>
      <c r="D2067" s="452" t="s">
        <v>35</v>
      </c>
      <c r="H2067" s="458"/>
      <c r="I2067" s="458"/>
      <c r="J2067" s="459"/>
      <c r="K2067" s="458"/>
      <c r="L2067" s="458"/>
      <c r="M2067" s="458"/>
      <c r="N2067" s="463"/>
      <c r="O2067" s="458"/>
      <c r="P2067" s="458"/>
      <c r="Q2067" s="31"/>
      <c r="R2067" s="439">
        <f t="shared" ref="R2067:AN2067" si="1464">R1959+R1977+R1995+R2013+R2031 + R2049</f>
        <v>0</v>
      </c>
      <c r="S2067" s="27">
        <f t="shared" si="1464"/>
        <v>0</v>
      </c>
      <c r="T2067" s="443">
        <f t="shared" si="1464"/>
        <v>0</v>
      </c>
      <c r="U2067" s="439">
        <f t="shared" si="1464"/>
        <v>0</v>
      </c>
      <c r="V2067" s="439">
        <f t="shared" si="1464"/>
        <v>0</v>
      </c>
      <c r="W2067" s="439">
        <f t="shared" si="1464"/>
        <v>0</v>
      </c>
      <c r="X2067" s="439">
        <f t="shared" si="1464"/>
        <v>0</v>
      </c>
      <c r="Y2067" s="443">
        <f t="shared" si="1464"/>
        <v>0</v>
      </c>
      <c r="Z2067" s="439">
        <f t="shared" si="1464"/>
        <v>0</v>
      </c>
      <c r="AA2067" s="439">
        <f t="shared" si="1464"/>
        <v>0</v>
      </c>
      <c r="AB2067" s="439">
        <f t="shared" si="1464"/>
        <v>0</v>
      </c>
      <c r="AC2067" s="439">
        <f t="shared" si="1464"/>
        <v>0</v>
      </c>
      <c r="AD2067" s="439">
        <f t="shared" si="1464"/>
        <v>0</v>
      </c>
      <c r="AE2067" s="443">
        <f t="shared" si="1464"/>
        <v>0</v>
      </c>
      <c r="AF2067" s="439">
        <f t="shared" si="1464"/>
        <v>0</v>
      </c>
      <c r="AG2067" s="439">
        <f t="shared" si="1464"/>
        <v>0</v>
      </c>
      <c r="AH2067" s="439">
        <f t="shared" si="1464"/>
        <v>0</v>
      </c>
      <c r="AI2067" s="440">
        <f t="shared" si="1464"/>
        <v>0</v>
      </c>
      <c r="AJ2067" s="443">
        <f t="shared" si="1464"/>
        <v>0</v>
      </c>
      <c r="AK2067" s="439">
        <f t="shared" si="1464"/>
        <v>0</v>
      </c>
      <c r="AL2067" s="439">
        <f t="shared" si="1464"/>
        <v>0</v>
      </c>
      <c r="AM2067" s="439">
        <f t="shared" si="1464"/>
        <v>0</v>
      </c>
      <c r="AN2067" s="440">
        <f t="shared" si="1464"/>
        <v>0</v>
      </c>
    </row>
    <row r="2068" spans="1:40" outlineLevel="2">
      <c r="A2068" s="882">
        <f>ROW()</f>
        <v>2068</v>
      </c>
      <c r="B2068" s="453"/>
      <c r="D2068" s="452" t="s">
        <v>302</v>
      </c>
      <c r="H2068" s="458"/>
      <c r="I2068" s="458"/>
      <c r="J2068" s="459"/>
      <c r="K2068" s="458"/>
      <c r="L2068" s="458"/>
      <c r="M2068" s="458"/>
      <c r="N2068" s="463"/>
      <c r="O2068" s="458"/>
      <c r="P2068" s="458"/>
      <c r="Q2068" s="31"/>
      <c r="R2068" s="439">
        <f t="shared" ref="R2068:AN2068" si="1465">R1960+R1978+R1996+R2014+R2032 + R2050</f>
        <v>0</v>
      </c>
      <c r="S2068" s="27">
        <f t="shared" si="1465"/>
        <v>0</v>
      </c>
      <c r="T2068" s="443">
        <f t="shared" si="1465"/>
        <v>0</v>
      </c>
      <c r="U2068" s="439">
        <f t="shared" si="1465"/>
        <v>0</v>
      </c>
      <c r="V2068" s="439">
        <f t="shared" si="1465"/>
        <v>0</v>
      </c>
      <c r="W2068" s="439">
        <f t="shared" si="1465"/>
        <v>0</v>
      </c>
      <c r="X2068" s="439">
        <f t="shared" si="1465"/>
        <v>0</v>
      </c>
      <c r="Y2068" s="443">
        <f t="shared" si="1465"/>
        <v>0</v>
      </c>
      <c r="Z2068" s="439">
        <f t="shared" si="1465"/>
        <v>0</v>
      </c>
      <c r="AA2068" s="439">
        <f t="shared" si="1465"/>
        <v>0</v>
      </c>
      <c r="AB2068" s="439">
        <f t="shared" si="1465"/>
        <v>0</v>
      </c>
      <c r="AC2068" s="439">
        <f t="shared" si="1465"/>
        <v>0</v>
      </c>
      <c r="AD2068" s="439">
        <f t="shared" si="1465"/>
        <v>0</v>
      </c>
      <c r="AE2068" s="443">
        <f t="shared" si="1465"/>
        <v>0</v>
      </c>
      <c r="AF2068" s="439">
        <f t="shared" si="1465"/>
        <v>0</v>
      </c>
      <c r="AG2068" s="439">
        <f t="shared" si="1465"/>
        <v>0</v>
      </c>
      <c r="AH2068" s="439">
        <f t="shared" si="1465"/>
        <v>0</v>
      </c>
      <c r="AI2068" s="440">
        <f t="shared" si="1465"/>
        <v>0</v>
      </c>
      <c r="AJ2068" s="443">
        <f t="shared" si="1465"/>
        <v>0</v>
      </c>
      <c r="AK2068" s="439">
        <f t="shared" si="1465"/>
        <v>0</v>
      </c>
      <c r="AL2068" s="439">
        <f t="shared" si="1465"/>
        <v>0</v>
      </c>
      <c r="AM2068" s="439">
        <f t="shared" si="1465"/>
        <v>0</v>
      </c>
      <c r="AN2068" s="440">
        <f t="shared" si="1465"/>
        <v>0</v>
      </c>
    </row>
    <row r="2069" spans="1:40" outlineLevel="2">
      <c r="A2069" s="882">
        <f>ROW()</f>
        <v>2069</v>
      </c>
      <c r="B2069" s="453"/>
      <c r="D2069" s="452" t="s">
        <v>36</v>
      </c>
      <c r="H2069" s="458"/>
      <c r="I2069" s="458"/>
      <c r="J2069" s="459"/>
      <c r="K2069" s="458"/>
      <c r="L2069" s="458"/>
      <c r="M2069" s="458"/>
      <c r="N2069" s="463"/>
      <c r="O2069" s="458"/>
      <c r="P2069" s="458"/>
      <c r="Q2069" s="31"/>
      <c r="R2069" s="439">
        <f t="shared" ref="R2069:AN2069" si="1466">R1961+R1979+R1997+R2015+R2033 + R2051</f>
        <v>2.5485882842000001</v>
      </c>
      <c r="S2069" s="27">
        <f t="shared" si="1466"/>
        <v>1.91144121315</v>
      </c>
      <c r="T2069" s="443">
        <f t="shared" si="1466"/>
        <v>1.5928676776250001</v>
      </c>
      <c r="U2069" s="439">
        <f t="shared" si="1466"/>
        <v>0.95572060657500013</v>
      </c>
      <c r="V2069" s="439">
        <f t="shared" si="1466"/>
        <v>0.31857353552500001</v>
      </c>
      <c r="W2069" s="439">
        <f t="shared" si="1466"/>
        <v>0</v>
      </c>
      <c r="X2069" s="439">
        <f t="shared" si="1466"/>
        <v>0</v>
      </c>
      <c r="Y2069" s="443">
        <f t="shared" si="1466"/>
        <v>0</v>
      </c>
      <c r="Z2069" s="439">
        <f t="shared" si="1466"/>
        <v>0</v>
      </c>
      <c r="AA2069" s="439">
        <f t="shared" si="1466"/>
        <v>0</v>
      </c>
      <c r="AB2069" s="439">
        <f t="shared" si="1466"/>
        <v>0</v>
      </c>
      <c r="AC2069" s="439">
        <f t="shared" si="1466"/>
        <v>0</v>
      </c>
      <c r="AD2069" s="439">
        <f t="shared" si="1466"/>
        <v>0</v>
      </c>
      <c r="AE2069" s="443">
        <f t="shared" si="1466"/>
        <v>0</v>
      </c>
      <c r="AF2069" s="439">
        <f t="shared" si="1466"/>
        <v>0</v>
      </c>
      <c r="AG2069" s="439">
        <f t="shared" si="1466"/>
        <v>0</v>
      </c>
      <c r="AH2069" s="439">
        <f t="shared" si="1466"/>
        <v>0</v>
      </c>
      <c r="AI2069" s="440">
        <f t="shared" si="1466"/>
        <v>0</v>
      </c>
      <c r="AJ2069" s="443">
        <f t="shared" si="1466"/>
        <v>0</v>
      </c>
      <c r="AK2069" s="439">
        <f t="shared" si="1466"/>
        <v>0</v>
      </c>
      <c r="AL2069" s="439">
        <f t="shared" si="1466"/>
        <v>0</v>
      </c>
      <c r="AM2069" s="439">
        <f t="shared" si="1466"/>
        <v>0</v>
      </c>
      <c r="AN2069" s="440">
        <f t="shared" si="1466"/>
        <v>0</v>
      </c>
    </row>
    <row r="2070" spans="1:40" outlineLevel="2">
      <c r="A2070" s="882">
        <f>ROW()</f>
        <v>2070</v>
      </c>
      <c r="B2070" s="453"/>
      <c r="D2070" s="452" t="s">
        <v>583</v>
      </c>
      <c r="H2070" s="458"/>
      <c r="I2070" s="458"/>
      <c r="J2070" s="459"/>
      <c r="K2070" s="458"/>
      <c r="L2070" s="458"/>
      <c r="M2070" s="458"/>
      <c r="N2070" s="463"/>
      <c r="O2070" s="458"/>
      <c r="P2070" s="458"/>
      <c r="Q2070" s="31"/>
      <c r="R2070" s="439">
        <f t="shared" ref="R2070:AN2070" si="1467">R1962+R1980+R1998+R2016+R2034 + R2052</f>
        <v>0</v>
      </c>
      <c r="S2070" s="27">
        <f t="shared" si="1467"/>
        <v>0</v>
      </c>
      <c r="T2070" s="443">
        <f t="shared" si="1467"/>
        <v>0</v>
      </c>
      <c r="U2070" s="439">
        <f t="shared" si="1467"/>
        <v>0</v>
      </c>
      <c r="V2070" s="439">
        <f t="shared" si="1467"/>
        <v>0</v>
      </c>
      <c r="W2070" s="439">
        <f t="shared" si="1467"/>
        <v>0</v>
      </c>
      <c r="X2070" s="439">
        <f t="shared" si="1467"/>
        <v>0</v>
      </c>
      <c r="Y2070" s="443">
        <f t="shared" si="1467"/>
        <v>0</v>
      </c>
      <c r="Z2070" s="439">
        <f t="shared" si="1467"/>
        <v>0</v>
      </c>
      <c r="AA2070" s="439">
        <f t="shared" si="1467"/>
        <v>0</v>
      </c>
      <c r="AB2070" s="439">
        <f t="shared" si="1467"/>
        <v>0</v>
      </c>
      <c r="AC2070" s="439">
        <f t="shared" si="1467"/>
        <v>0</v>
      </c>
      <c r="AD2070" s="439">
        <f t="shared" si="1467"/>
        <v>0</v>
      </c>
      <c r="AE2070" s="443">
        <f t="shared" si="1467"/>
        <v>0</v>
      </c>
      <c r="AF2070" s="439">
        <f t="shared" si="1467"/>
        <v>0</v>
      </c>
      <c r="AG2070" s="439">
        <f t="shared" si="1467"/>
        <v>0</v>
      </c>
      <c r="AH2070" s="439">
        <f t="shared" si="1467"/>
        <v>0</v>
      </c>
      <c r="AI2070" s="440">
        <f t="shared" si="1467"/>
        <v>0</v>
      </c>
      <c r="AJ2070" s="443">
        <f t="shared" si="1467"/>
        <v>0</v>
      </c>
      <c r="AK2070" s="439">
        <f t="shared" si="1467"/>
        <v>0</v>
      </c>
      <c r="AL2070" s="439">
        <f t="shared" si="1467"/>
        <v>0</v>
      </c>
      <c r="AM2070" s="439">
        <f t="shared" si="1467"/>
        <v>0</v>
      </c>
      <c r="AN2070" s="440">
        <f t="shared" si="1467"/>
        <v>0</v>
      </c>
    </row>
    <row r="2071" spans="1:40" outlineLevel="2">
      <c r="A2071" s="882">
        <f>ROW()</f>
        <v>2071</v>
      </c>
      <c r="B2071" s="453"/>
      <c r="D2071" s="452" t="s">
        <v>81</v>
      </c>
      <c r="H2071" s="458"/>
      <c r="I2071" s="458"/>
      <c r="J2071" s="459"/>
      <c r="K2071" s="458"/>
      <c r="L2071" s="458"/>
      <c r="M2071" s="458"/>
      <c r="N2071" s="463"/>
      <c r="O2071" s="458"/>
      <c r="P2071" s="458"/>
      <c r="Q2071" s="31"/>
      <c r="R2071" s="439">
        <f t="shared" ref="R2071:AN2071" si="1468">R1963+R1981+R1999+R2017+R2035 + R2053</f>
        <v>0</v>
      </c>
      <c r="S2071" s="27">
        <f t="shared" si="1468"/>
        <v>0</v>
      </c>
      <c r="T2071" s="443">
        <f t="shared" si="1468"/>
        <v>0</v>
      </c>
      <c r="U2071" s="439">
        <f t="shared" si="1468"/>
        <v>0</v>
      </c>
      <c r="V2071" s="439">
        <f t="shared" si="1468"/>
        <v>0</v>
      </c>
      <c r="W2071" s="439">
        <f t="shared" si="1468"/>
        <v>0</v>
      </c>
      <c r="X2071" s="439">
        <f t="shared" si="1468"/>
        <v>0</v>
      </c>
      <c r="Y2071" s="443">
        <f t="shared" si="1468"/>
        <v>0</v>
      </c>
      <c r="Z2071" s="439">
        <f t="shared" si="1468"/>
        <v>0</v>
      </c>
      <c r="AA2071" s="439">
        <f t="shared" si="1468"/>
        <v>0</v>
      </c>
      <c r="AB2071" s="439">
        <f t="shared" si="1468"/>
        <v>0</v>
      </c>
      <c r="AC2071" s="439">
        <f t="shared" si="1468"/>
        <v>0</v>
      </c>
      <c r="AD2071" s="439">
        <f t="shared" si="1468"/>
        <v>0</v>
      </c>
      <c r="AE2071" s="443">
        <f t="shared" si="1468"/>
        <v>0</v>
      </c>
      <c r="AF2071" s="439">
        <f t="shared" si="1468"/>
        <v>0</v>
      </c>
      <c r="AG2071" s="439">
        <f t="shared" si="1468"/>
        <v>0</v>
      </c>
      <c r="AH2071" s="439">
        <f t="shared" si="1468"/>
        <v>0</v>
      </c>
      <c r="AI2071" s="440">
        <f t="shared" si="1468"/>
        <v>0</v>
      </c>
      <c r="AJ2071" s="443">
        <f t="shared" si="1468"/>
        <v>0</v>
      </c>
      <c r="AK2071" s="439">
        <f t="shared" si="1468"/>
        <v>0</v>
      </c>
      <c r="AL2071" s="439">
        <f t="shared" si="1468"/>
        <v>0</v>
      </c>
      <c r="AM2071" s="439">
        <f t="shared" si="1468"/>
        <v>0</v>
      </c>
      <c r="AN2071" s="440">
        <f t="shared" si="1468"/>
        <v>0</v>
      </c>
    </row>
    <row r="2072" spans="1:40" outlineLevel="2">
      <c r="A2072" s="882">
        <f>ROW()</f>
        <v>2072</v>
      </c>
      <c r="B2072" s="453"/>
      <c r="D2072" s="452" t="s">
        <v>28</v>
      </c>
      <c r="H2072" s="458"/>
      <c r="I2072" s="458"/>
      <c r="J2072" s="459"/>
      <c r="K2072" s="458"/>
      <c r="L2072" s="458"/>
      <c r="M2072" s="458"/>
      <c r="N2072" s="463"/>
      <c r="O2072" s="458"/>
      <c r="P2072" s="458"/>
      <c r="Q2072" s="31"/>
      <c r="R2072" s="439">
        <f t="shared" ref="R2072:AN2072" si="1469">R1964+R1982+R2000+R2018+R2036 + R2054</f>
        <v>0</v>
      </c>
      <c r="S2072" s="27">
        <f t="shared" si="1469"/>
        <v>0</v>
      </c>
      <c r="T2072" s="443">
        <f t="shared" si="1469"/>
        <v>0</v>
      </c>
      <c r="U2072" s="439">
        <f t="shared" si="1469"/>
        <v>0</v>
      </c>
      <c r="V2072" s="439">
        <f t="shared" si="1469"/>
        <v>0</v>
      </c>
      <c r="W2072" s="439">
        <f t="shared" si="1469"/>
        <v>0</v>
      </c>
      <c r="X2072" s="439">
        <f t="shared" si="1469"/>
        <v>0</v>
      </c>
      <c r="Y2072" s="443">
        <f t="shared" si="1469"/>
        <v>0</v>
      </c>
      <c r="Z2072" s="439">
        <f t="shared" si="1469"/>
        <v>0</v>
      </c>
      <c r="AA2072" s="439">
        <f t="shared" si="1469"/>
        <v>0</v>
      </c>
      <c r="AB2072" s="439">
        <f t="shared" si="1469"/>
        <v>0</v>
      </c>
      <c r="AC2072" s="439">
        <f t="shared" si="1469"/>
        <v>0</v>
      </c>
      <c r="AD2072" s="439">
        <f t="shared" si="1469"/>
        <v>0</v>
      </c>
      <c r="AE2072" s="443">
        <f t="shared" si="1469"/>
        <v>0</v>
      </c>
      <c r="AF2072" s="439">
        <f t="shared" si="1469"/>
        <v>0</v>
      </c>
      <c r="AG2072" s="439">
        <f t="shared" si="1469"/>
        <v>0</v>
      </c>
      <c r="AH2072" s="439">
        <f t="shared" si="1469"/>
        <v>0</v>
      </c>
      <c r="AI2072" s="440">
        <f t="shared" si="1469"/>
        <v>0</v>
      </c>
      <c r="AJ2072" s="443">
        <f t="shared" si="1469"/>
        <v>0</v>
      </c>
      <c r="AK2072" s="439">
        <f t="shared" si="1469"/>
        <v>0</v>
      </c>
      <c r="AL2072" s="439">
        <f t="shared" si="1469"/>
        <v>0</v>
      </c>
      <c r="AM2072" s="439">
        <f t="shared" si="1469"/>
        <v>0</v>
      </c>
      <c r="AN2072" s="440">
        <f t="shared" si="1469"/>
        <v>0</v>
      </c>
    </row>
    <row r="2073" spans="1:40" outlineLevel="2">
      <c r="A2073" s="882">
        <f>ROW()</f>
        <v>2073</v>
      </c>
      <c r="B2073" s="453"/>
      <c r="D2073" s="456" t="s">
        <v>443</v>
      </c>
      <c r="E2073" s="456"/>
      <c r="F2073" s="456"/>
      <c r="G2073" s="456"/>
      <c r="H2073" s="460"/>
      <c r="I2073" s="460"/>
      <c r="J2073" s="461"/>
      <c r="K2073" s="460"/>
      <c r="L2073" s="460"/>
      <c r="M2073" s="460"/>
      <c r="N2073" s="465"/>
      <c r="O2073" s="460"/>
      <c r="P2073" s="460"/>
      <c r="Q2073" s="57"/>
      <c r="R2073" s="441">
        <f t="shared" ref="R2073:AN2073" si="1470">R1965+R1983+R2001+R2019+R2037 + R2055</f>
        <v>0</v>
      </c>
      <c r="S2073" s="30">
        <f t="shared" si="1470"/>
        <v>0</v>
      </c>
      <c r="T2073" s="462">
        <f t="shared" si="1470"/>
        <v>0</v>
      </c>
      <c r="U2073" s="441">
        <f t="shared" si="1470"/>
        <v>0</v>
      </c>
      <c r="V2073" s="441">
        <f t="shared" si="1470"/>
        <v>0</v>
      </c>
      <c r="W2073" s="441">
        <f t="shared" si="1470"/>
        <v>0</v>
      </c>
      <c r="X2073" s="441">
        <f t="shared" si="1470"/>
        <v>0</v>
      </c>
      <c r="Y2073" s="462">
        <f t="shared" si="1470"/>
        <v>0</v>
      </c>
      <c r="Z2073" s="441">
        <f t="shared" si="1470"/>
        <v>0</v>
      </c>
      <c r="AA2073" s="441">
        <f t="shared" si="1470"/>
        <v>0</v>
      </c>
      <c r="AB2073" s="441">
        <f t="shared" si="1470"/>
        <v>0</v>
      </c>
      <c r="AC2073" s="441">
        <f t="shared" si="1470"/>
        <v>0</v>
      </c>
      <c r="AD2073" s="441">
        <f t="shared" si="1470"/>
        <v>0</v>
      </c>
      <c r="AE2073" s="462">
        <f t="shared" si="1470"/>
        <v>0</v>
      </c>
      <c r="AF2073" s="441">
        <f t="shared" si="1470"/>
        <v>0</v>
      </c>
      <c r="AG2073" s="441">
        <f t="shared" si="1470"/>
        <v>0</v>
      </c>
      <c r="AH2073" s="441">
        <f t="shared" si="1470"/>
        <v>0</v>
      </c>
      <c r="AI2073" s="442">
        <f t="shared" si="1470"/>
        <v>0</v>
      </c>
      <c r="AJ2073" s="462">
        <f t="shared" si="1470"/>
        <v>0</v>
      </c>
      <c r="AK2073" s="441">
        <f t="shared" si="1470"/>
        <v>0</v>
      </c>
      <c r="AL2073" s="441">
        <f t="shared" si="1470"/>
        <v>0</v>
      </c>
      <c r="AM2073" s="441">
        <f t="shared" si="1470"/>
        <v>0</v>
      </c>
      <c r="AN2073" s="442">
        <f t="shared" si="1470"/>
        <v>0</v>
      </c>
    </row>
    <row r="2074" spans="1:40" outlineLevel="2">
      <c r="A2074" s="882">
        <f>ROW()</f>
        <v>2074</v>
      </c>
      <c r="B2074" s="453"/>
      <c r="D2074" s="452" t="s">
        <v>24</v>
      </c>
      <c r="H2074" s="458"/>
      <c r="I2074" s="458"/>
      <c r="J2074" s="459"/>
      <c r="K2074" s="458"/>
      <c r="L2074" s="458"/>
      <c r="M2074" s="458"/>
      <c r="N2074" s="463"/>
      <c r="O2074" s="458"/>
      <c r="P2074" s="458"/>
      <c r="Q2074" s="439"/>
      <c r="R2074" s="439">
        <f t="shared" ref="R2074:AN2074" si="1471">SUM(R2058:R2073)</f>
        <v>34.774588731742966</v>
      </c>
      <c r="S2074" s="439">
        <f t="shared" si="1471"/>
        <v>32.245435277510502</v>
      </c>
      <c r="T2074" s="443">
        <f t="shared" si="1471"/>
        <v>30.980858550394277</v>
      </c>
      <c r="U2074" s="439">
        <f t="shared" si="1471"/>
        <v>28.451705096161824</v>
      </c>
      <c r="V2074" s="439">
        <f t="shared" si="1471"/>
        <v>25.922551641929363</v>
      </c>
      <c r="W2074" s="439">
        <f t="shared" si="1471"/>
        <v>23.711971723221907</v>
      </c>
      <c r="X2074" s="439">
        <f t="shared" si="1471"/>
        <v>21.819965340039452</v>
      </c>
      <c r="Y2074" s="443">
        <f t="shared" si="1471"/>
        <v>20.873962148448221</v>
      </c>
      <c r="Z2074" s="439">
        <f t="shared" si="1471"/>
        <v>18.981955765265766</v>
      </c>
      <c r="AA2074" s="439">
        <f t="shared" si="1471"/>
        <v>17.089949382083311</v>
      </c>
      <c r="AB2074" s="439">
        <f t="shared" si="1471"/>
        <v>15.197942998900851</v>
      </c>
      <c r="AC2074" s="439">
        <f t="shared" si="1471"/>
        <v>13.305936615718398</v>
      </c>
      <c r="AD2074" s="439">
        <f t="shared" si="1471"/>
        <v>11.41393023253594</v>
      </c>
      <c r="AE2074" s="443">
        <f t="shared" si="1471"/>
        <v>9.5219238493534846</v>
      </c>
      <c r="AF2074" s="439">
        <f t="shared" si="1471"/>
        <v>7.6299174661710296</v>
      </c>
      <c r="AG2074" s="439">
        <f t="shared" si="1471"/>
        <v>5.7379110829885747</v>
      </c>
      <c r="AH2074" s="439">
        <f t="shared" si="1471"/>
        <v>3.8459046998061188</v>
      </c>
      <c r="AI2074" s="440">
        <f t="shared" si="1471"/>
        <v>3.1075122806679154</v>
      </c>
      <c r="AJ2074" s="443">
        <f t="shared" si="1471"/>
        <v>2.3691198615297115</v>
      </c>
      <c r="AK2074" s="439">
        <f t="shared" si="1471"/>
        <v>1.6307274423915077</v>
      </c>
      <c r="AL2074" s="439">
        <f t="shared" si="1471"/>
        <v>0.89233502325330394</v>
      </c>
      <c r="AM2074" s="439">
        <f t="shared" si="1471"/>
        <v>0.15394260411510002</v>
      </c>
      <c r="AN2074" s="440">
        <f t="shared" si="1471"/>
        <v>0.146245473909345</v>
      </c>
    </row>
    <row r="2075" spans="1:40">
      <c r="A2075" s="884" t="s">
        <v>881</v>
      </c>
      <c r="B2075" s="885"/>
      <c r="C2075" s="886"/>
      <c r="D2075" s="885"/>
      <c r="E2075" s="885"/>
      <c r="F2075" s="885"/>
      <c r="G2075" s="25"/>
      <c r="H2075" s="885"/>
      <c r="I2075" s="25"/>
      <c r="J2075" s="323"/>
      <c r="K2075" s="25"/>
      <c r="L2075" s="25"/>
      <c r="M2075" s="25"/>
      <c r="N2075" s="318"/>
      <c r="O2075" s="25"/>
      <c r="P2075" s="25"/>
      <c r="Q2075" s="25"/>
      <c r="R2075" s="25"/>
      <c r="S2075" s="25"/>
      <c r="T2075" s="323"/>
      <c r="U2075" s="25"/>
      <c r="V2075" s="25"/>
      <c r="W2075" s="25"/>
      <c r="X2075" s="25"/>
      <c r="Y2075" s="323"/>
      <c r="Z2075" s="25"/>
      <c r="AA2075" s="25"/>
      <c r="AB2075" s="25"/>
      <c r="AC2075" s="25"/>
      <c r="AD2075" s="25"/>
      <c r="AE2075" s="323"/>
      <c r="AF2075" s="25"/>
      <c r="AG2075" s="25"/>
      <c r="AH2075" s="25"/>
      <c r="AI2075" s="318"/>
      <c r="AJ2075" s="323"/>
      <c r="AK2075" s="25"/>
      <c r="AL2075" s="25"/>
      <c r="AM2075" s="25"/>
      <c r="AN2075" s="318"/>
    </row>
    <row r="2076" spans="1:40" outlineLevel="1">
      <c r="A2076" s="732" t="s">
        <v>26</v>
      </c>
      <c r="B2076" s="733"/>
      <c r="C2076" s="881"/>
      <c r="D2076" s="733"/>
      <c r="E2076" s="733"/>
      <c r="F2076" s="733"/>
      <c r="G2076" s="730"/>
      <c r="H2076" s="733"/>
      <c r="I2076" s="730"/>
      <c r="J2076" s="729"/>
      <c r="K2076" s="730"/>
      <c r="L2076" s="730"/>
      <c r="M2076" s="730"/>
      <c r="N2076" s="731"/>
      <c r="O2076" s="730"/>
      <c r="P2076" s="730"/>
      <c r="Q2076" s="730"/>
      <c r="R2076" s="730"/>
      <c r="S2076" s="730"/>
      <c r="T2076" s="729"/>
      <c r="U2076" s="730"/>
      <c r="V2076" s="730"/>
      <c r="W2076" s="730"/>
      <c r="X2076" s="730"/>
      <c r="Y2076" s="729"/>
      <c r="Z2076" s="730"/>
      <c r="AA2076" s="730"/>
      <c r="AB2076" s="730"/>
      <c r="AC2076" s="730"/>
      <c r="AD2076" s="730"/>
      <c r="AE2076" s="729"/>
      <c r="AF2076" s="730"/>
      <c r="AG2076" s="730"/>
      <c r="AH2076" s="730"/>
      <c r="AI2076" s="731"/>
      <c r="AJ2076" s="729"/>
      <c r="AK2076" s="730"/>
      <c r="AL2076" s="730"/>
      <c r="AM2076" s="730"/>
      <c r="AN2076" s="731"/>
    </row>
    <row r="2077" spans="1:40" outlineLevel="2">
      <c r="A2077" s="882">
        <f>ROW()</f>
        <v>2077</v>
      </c>
      <c r="B2077" s="453"/>
      <c r="D2077" s="452" t="s">
        <v>300</v>
      </c>
      <c r="H2077" s="458"/>
      <c r="I2077" s="458"/>
      <c r="J2077" s="459"/>
      <c r="K2077" s="458"/>
      <c r="L2077" s="458"/>
      <c r="M2077" s="458"/>
      <c r="N2077" s="463"/>
      <c r="O2077" s="458"/>
      <c r="P2077" s="458"/>
      <c r="Q2077" s="458"/>
      <c r="R2077" s="458"/>
      <c r="S2077" s="169"/>
      <c r="T2077" s="342">
        <f>Input!$AC$58</f>
        <v>20</v>
      </c>
      <c r="U2077" s="448">
        <f t="shared" ref="U2077:AI2077" si="1472">(T2077-T$9)*(T2077&gt;U$9)</f>
        <v>19.5</v>
      </c>
      <c r="V2077" s="448">
        <f t="shared" si="1472"/>
        <v>18.5</v>
      </c>
      <c r="W2077" s="448">
        <f t="shared" si="1472"/>
        <v>17.5</v>
      </c>
      <c r="X2077" s="448">
        <f t="shared" si="1472"/>
        <v>16.5</v>
      </c>
      <c r="Y2077" s="464">
        <f t="shared" si="1472"/>
        <v>15.5</v>
      </c>
      <c r="Z2077" s="448">
        <f t="shared" si="1472"/>
        <v>15</v>
      </c>
      <c r="AA2077" s="448">
        <f t="shared" si="1472"/>
        <v>14</v>
      </c>
      <c r="AB2077" s="448">
        <f t="shared" si="1472"/>
        <v>13</v>
      </c>
      <c r="AC2077" s="448">
        <f t="shared" si="1472"/>
        <v>12</v>
      </c>
      <c r="AD2077" s="448">
        <f t="shared" si="1472"/>
        <v>11</v>
      </c>
      <c r="AE2077" s="464">
        <f t="shared" si="1472"/>
        <v>10</v>
      </c>
      <c r="AF2077" s="448">
        <f t="shared" si="1472"/>
        <v>9</v>
      </c>
      <c r="AG2077" s="448">
        <f t="shared" si="1472"/>
        <v>8</v>
      </c>
      <c r="AH2077" s="448">
        <f t="shared" si="1472"/>
        <v>7</v>
      </c>
      <c r="AI2077" s="449">
        <f t="shared" si="1472"/>
        <v>6</v>
      </c>
      <c r="AJ2077" s="464">
        <f t="shared" ref="AJ2077:AJ2092" si="1473">(AI2077-AI$9)*(AI2077&gt;AJ$9)</f>
        <v>5</v>
      </c>
      <c r="AK2077" s="448">
        <f t="shared" ref="AK2077:AK2092" si="1474">(AJ2077-AJ$9)*(AJ2077&gt;AK$9)</f>
        <v>4</v>
      </c>
      <c r="AL2077" s="448">
        <f t="shared" ref="AL2077:AL2092" si="1475">(AK2077-AK$9)*(AK2077&gt;AL$9)</f>
        <v>3</v>
      </c>
      <c r="AM2077" s="448">
        <f t="shared" ref="AM2077:AM2092" si="1476">(AL2077-AL$9)*(AL2077&gt;AM$9)</f>
        <v>2</v>
      </c>
      <c r="AN2077" s="449">
        <f t="shared" ref="AN2077:AN2092" si="1477">(AM2077-AM$9)*(AM2077&gt;AN$9)</f>
        <v>1</v>
      </c>
    </row>
    <row r="2078" spans="1:40" outlineLevel="2">
      <c r="A2078" s="882">
        <f>ROW()</f>
        <v>2078</v>
      </c>
      <c r="B2078" s="453"/>
      <c r="D2078" s="452" t="s">
        <v>301</v>
      </c>
      <c r="H2078" s="458"/>
      <c r="I2078" s="458"/>
      <c r="J2078" s="459"/>
      <c r="K2078" s="458"/>
      <c r="L2078" s="458"/>
      <c r="M2078" s="458"/>
      <c r="N2078" s="463"/>
      <c r="O2078" s="458"/>
      <c r="P2078" s="458"/>
      <c r="Q2078" s="458"/>
      <c r="R2078" s="458"/>
      <c r="S2078" s="169"/>
      <c r="T2078" s="342">
        <f>Input!$AC$59</f>
        <v>20</v>
      </c>
      <c r="U2078" s="448">
        <f t="shared" ref="U2078:AI2078" si="1478">(T2078-T$9)*(T2078&gt;U$9)</f>
        <v>19.5</v>
      </c>
      <c r="V2078" s="448">
        <f t="shared" si="1478"/>
        <v>18.5</v>
      </c>
      <c r="W2078" s="448">
        <f t="shared" si="1478"/>
        <v>17.5</v>
      </c>
      <c r="X2078" s="448">
        <f t="shared" si="1478"/>
        <v>16.5</v>
      </c>
      <c r="Y2078" s="464">
        <f t="shared" si="1478"/>
        <v>15.5</v>
      </c>
      <c r="Z2078" s="448">
        <f t="shared" si="1478"/>
        <v>15</v>
      </c>
      <c r="AA2078" s="448">
        <f t="shared" si="1478"/>
        <v>14</v>
      </c>
      <c r="AB2078" s="448">
        <f t="shared" si="1478"/>
        <v>13</v>
      </c>
      <c r="AC2078" s="448">
        <f t="shared" si="1478"/>
        <v>12</v>
      </c>
      <c r="AD2078" s="448">
        <f t="shared" si="1478"/>
        <v>11</v>
      </c>
      <c r="AE2078" s="464">
        <f t="shared" si="1478"/>
        <v>10</v>
      </c>
      <c r="AF2078" s="448">
        <f t="shared" si="1478"/>
        <v>9</v>
      </c>
      <c r="AG2078" s="448">
        <f t="shared" si="1478"/>
        <v>8</v>
      </c>
      <c r="AH2078" s="448">
        <f t="shared" si="1478"/>
        <v>7</v>
      </c>
      <c r="AI2078" s="449">
        <f t="shared" si="1478"/>
        <v>6</v>
      </c>
      <c r="AJ2078" s="464">
        <f t="shared" si="1473"/>
        <v>5</v>
      </c>
      <c r="AK2078" s="448">
        <f t="shared" si="1474"/>
        <v>4</v>
      </c>
      <c r="AL2078" s="448">
        <f t="shared" si="1475"/>
        <v>3</v>
      </c>
      <c r="AM2078" s="448">
        <f t="shared" si="1476"/>
        <v>2</v>
      </c>
      <c r="AN2078" s="449">
        <f t="shared" si="1477"/>
        <v>1</v>
      </c>
    </row>
    <row r="2079" spans="1:40" outlineLevel="2">
      <c r="A2079" s="882">
        <f>ROW()</f>
        <v>2079</v>
      </c>
      <c r="B2079" s="453"/>
      <c r="D2079" s="452" t="s">
        <v>29</v>
      </c>
      <c r="H2079" s="458"/>
      <c r="I2079" s="458"/>
      <c r="J2079" s="459"/>
      <c r="K2079" s="458"/>
      <c r="L2079" s="458"/>
      <c r="M2079" s="458"/>
      <c r="N2079" s="463"/>
      <c r="O2079" s="458"/>
      <c r="P2079" s="458"/>
      <c r="Q2079" s="458"/>
      <c r="R2079" s="458"/>
      <c r="S2079" s="169"/>
      <c r="T2079" s="342">
        <f>Input!$AC$60</f>
        <v>20</v>
      </c>
      <c r="U2079" s="448">
        <f t="shared" ref="U2079:AI2079" si="1479">(T2079-T$9)*(T2079&gt;U$9)</f>
        <v>19.5</v>
      </c>
      <c r="V2079" s="448">
        <f t="shared" si="1479"/>
        <v>18.5</v>
      </c>
      <c r="W2079" s="448">
        <f t="shared" si="1479"/>
        <v>17.5</v>
      </c>
      <c r="X2079" s="448">
        <f t="shared" si="1479"/>
        <v>16.5</v>
      </c>
      <c r="Y2079" s="464">
        <f t="shared" si="1479"/>
        <v>15.5</v>
      </c>
      <c r="Z2079" s="448">
        <f t="shared" si="1479"/>
        <v>15</v>
      </c>
      <c r="AA2079" s="448">
        <f t="shared" si="1479"/>
        <v>14</v>
      </c>
      <c r="AB2079" s="448">
        <f t="shared" si="1479"/>
        <v>13</v>
      </c>
      <c r="AC2079" s="448">
        <f t="shared" si="1479"/>
        <v>12</v>
      </c>
      <c r="AD2079" s="448">
        <f t="shared" si="1479"/>
        <v>11</v>
      </c>
      <c r="AE2079" s="464">
        <f t="shared" si="1479"/>
        <v>10</v>
      </c>
      <c r="AF2079" s="448">
        <f t="shared" si="1479"/>
        <v>9</v>
      </c>
      <c r="AG2079" s="448">
        <f t="shared" si="1479"/>
        <v>8</v>
      </c>
      <c r="AH2079" s="448">
        <f t="shared" si="1479"/>
        <v>7</v>
      </c>
      <c r="AI2079" s="449">
        <f t="shared" si="1479"/>
        <v>6</v>
      </c>
      <c r="AJ2079" s="464">
        <f t="shared" si="1473"/>
        <v>5</v>
      </c>
      <c r="AK2079" s="448">
        <f t="shared" si="1474"/>
        <v>4</v>
      </c>
      <c r="AL2079" s="448">
        <f t="shared" si="1475"/>
        <v>3</v>
      </c>
      <c r="AM2079" s="448">
        <f t="shared" si="1476"/>
        <v>2</v>
      </c>
      <c r="AN2079" s="449">
        <f t="shared" si="1477"/>
        <v>1</v>
      </c>
    </row>
    <row r="2080" spans="1:40" outlineLevel="2">
      <c r="A2080" s="882">
        <f>ROW()</f>
        <v>2080</v>
      </c>
      <c r="B2080" s="453"/>
      <c r="D2080" s="452" t="s">
        <v>30</v>
      </c>
      <c r="H2080" s="458"/>
      <c r="I2080" s="458"/>
      <c r="J2080" s="459"/>
      <c r="K2080" s="458"/>
      <c r="L2080" s="458"/>
      <c r="M2080" s="458"/>
      <c r="N2080" s="463"/>
      <c r="O2080" s="458"/>
      <c r="P2080" s="458"/>
      <c r="Q2080" s="458"/>
      <c r="R2080" s="458"/>
      <c r="S2080" s="169"/>
      <c r="T2080" s="342">
        <f>Input!$AC$61</f>
        <v>20</v>
      </c>
      <c r="U2080" s="448">
        <f t="shared" ref="U2080:AI2080" si="1480">(T2080-T$9)*(T2080&gt;U$9)</f>
        <v>19.5</v>
      </c>
      <c r="V2080" s="448">
        <f t="shared" si="1480"/>
        <v>18.5</v>
      </c>
      <c r="W2080" s="448">
        <f t="shared" si="1480"/>
        <v>17.5</v>
      </c>
      <c r="X2080" s="448">
        <f t="shared" si="1480"/>
        <v>16.5</v>
      </c>
      <c r="Y2080" s="464">
        <f t="shared" si="1480"/>
        <v>15.5</v>
      </c>
      <c r="Z2080" s="448">
        <f t="shared" si="1480"/>
        <v>15</v>
      </c>
      <c r="AA2080" s="448">
        <f t="shared" si="1480"/>
        <v>14</v>
      </c>
      <c r="AB2080" s="448">
        <f t="shared" si="1480"/>
        <v>13</v>
      </c>
      <c r="AC2080" s="448">
        <f t="shared" si="1480"/>
        <v>12</v>
      </c>
      <c r="AD2080" s="448">
        <f t="shared" si="1480"/>
        <v>11</v>
      </c>
      <c r="AE2080" s="464">
        <f t="shared" si="1480"/>
        <v>10</v>
      </c>
      <c r="AF2080" s="448">
        <f t="shared" si="1480"/>
        <v>9</v>
      </c>
      <c r="AG2080" s="448">
        <f t="shared" si="1480"/>
        <v>8</v>
      </c>
      <c r="AH2080" s="448">
        <f t="shared" si="1480"/>
        <v>7</v>
      </c>
      <c r="AI2080" s="449">
        <f t="shared" si="1480"/>
        <v>6</v>
      </c>
      <c r="AJ2080" s="464">
        <f t="shared" si="1473"/>
        <v>5</v>
      </c>
      <c r="AK2080" s="448">
        <f t="shared" si="1474"/>
        <v>4</v>
      </c>
      <c r="AL2080" s="448">
        <f t="shared" si="1475"/>
        <v>3</v>
      </c>
      <c r="AM2080" s="448">
        <f t="shared" si="1476"/>
        <v>2</v>
      </c>
      <c r="AN2080" s="449">
        <f t="shared" si="1477"/>
        <v>1</v>
      </c>
    </row>
    <row r="2081" spans="1:40" outlineLevel="2">
      <c r="A2081" s="882">
        <f>ROW()</f>
        <v>2081</v>
      </c>
      <c r="B2081" s="453"/>
      <c r="D2081" s="452" t="s">
        <v>31</v>
      </c>
      <c r="H2081" s="458"/>
      <c r="I2081" s="458"/>
      <c r="J2081" s="459"/>
      <c r="K2081" s="458"/>
      <c r="L2081" s="458"/>
      <c r="M2081" s="458"/>
      <c r="N2081" s="463"/>
      <c r="O2081" s="458"/>
      <c r="P2081" s="458"/>
      <c r="Q2081" s="458"/>
      <c r="R2081" s="458"/>
      <c r="S2081" s="169"/>
      <c r="T2081" s="342">
        <f>Input!$AC$62</f>
        <v>20</v>
      </c>
      <c r="U2081" s="448">
        <f t="shared" ref="U2081:AI2081" si="1481">(T2081-T$9)*(T2081&gt;U$9)</f>
        <v>19.5</v>
      </c>
      <c r="V2081" s="448">
        <f t="shared" si="1481"/>
        <v>18.5</v>
      </c>
      <c r="W2081" s="448">
        <f t="shared" si="1481"/>
        <v>17.5</v>
      </c>
      <c r="X2081" s="448">
        <f t="shared" si="1481"/>
        <v>16.5</v>
      </c>
      <c r="Y2081" s="464">
        <f t="shared" si="1481"/>
        <v>15.5</v>
      </c>
      <c r="Z2081" s="448">
        <f t="shared" si="1481"/>
        <v>15</v>
      </c>
      <c r="AA2081" s="448">
        <f t="shared" si="1481"/>
        <v>14</v>
      </c>
      <c r="AB2081" s="448">
        <f t="shared" si="1481"/>
        <v>13</v>
      </c>
      <c r="AC2081" s="448">
        <f t="shared" si="1481"/>
        <v>12</v>
      </c>
      <c r="AD2081" s="448">
        <f t="shared" si="1481"/>
        <v>11</v>
      </c>
      <c r="AE2081" s="464">
        <f t="shared" si="1481"/>
        <v>10</v>
      </c>
      <c r="AF2081" s="448">
        <f t="shared" si="1481"/>
        <v>9</v>
      </c>
      <c r="AG2081" s="448">
        <f t="shared" si="1481"/>
        <v>8</v>
      </c>
      <c r="AH2081" s="448">
        <f t="shared" si="1481"/>
        <v>7</v>
      </c>
      <c r="AI2081" s="449">
        <f t="shared" si="1481"/>
        <v>6</v>
      </c>
      <c r="AJ2081" s="464">
        <f t="shared" si="1473"/>
        <v>5</v>
      </c>
      <c r="AK2081" s="448">
        <f t="shared" si="1474"/>
        <v>4</v>
      </c>
      <c r="AL2081" s="448">
        <f t="shared" si="1475"/>
        <v>3</v>
      </c>
      <c r="AM2081" s="448">
        <f t="shared" si="1476"/>
        <v>2</v>
      </c>
      <c r="AN2081" s="449">
        <f t="shared" si="1477"/>
        <v>1</v>
      </c>
    </row>
    <row r="2082" spans="1:40" outlineLevel="2">
      <c r="A2082" s="882">
        <f>ROW()</f>
        <v>2082</v>
      </c>
      <c r="B2082" s="453"/>
      <c r="D2082" s="452" t="s">
        <v>32</v>
      </c>
      <c r="H2082" s="458"/>
      <c r="I2082" s="458"/>
      <c r="J2082" s="459"/>
      <c r="K2082" s="458"/>
      <c r="L2082" s="458"/>
      <c r="M2082" s="458"/>
      <c r="N2082" s="463"/>
      <c r="O2082" s="458"/>
      <c r="P2082" s="458"/>
      <c r="Q2082" s="458"/>
      <c r="R2082" s="458"/>
      <c r="S2082" s="169"/>
      <c r="T2082" s="342">
        <f>Input!$AC$63</f>
        <v>40</v>
      </c>
      <c r="U2082" s="448">
        <f t="shared" ref="U2082:AI2082" si="1482">(T2082-T$9)*(T2082&gt;U$9)</f>
        <v>39.5</v>
      </c>
      <c r="V2082" s="448">
        <f t="shared" si="1482"/>
        <v>38.5</v>
      </c>
      <c r="W2082" s="448">
        <f t="shared" si="1482"/>
        <v>37.5</v>
      </c>
      <c r="X2082" s="448">
        <f t="shared" si="1482"/>
        <v>36.5</v>
      </c>
      <c r="Y2082" s="464">
        <f t="shared" si="1482"/>
        <v>35.5</v>
      </c>
      <c r="Z2082" s="448">
        <f t="shared" si="1482"/>
        <v>35</v>
      </c>
      <c r="AA2082" s="448">
        <f t="shared" si="1482"/>
        <v>34</v>
      </c>
      <c r="AB2082" s="448">
        <f t="shared" si="1482"/>
        <v>33</v>
      </c>
      <c r="AC2082" s="448">
        <f t="shared" si="1482"/>
        <v>32</v>
      </c>
      <c r="AD2082" s="448">
        <f t="shared" si="1482"/>
        <v>31</v>
      </c>
      <c r="AE2082" s="464">
        <f t="shared" si="1482"/>
        <v>30</v>
      </c>
      <c r="AF2082" s="448">
        <f t="shared" si="1482"/>
        <v>29</v>
      </c>
      <c r="AG2082" s="448">
        <f t="shared" si="1482"/>
        <v>28</v>
      </c>
      <c r="AH2082" s="448">
        <f t="shared" si="1482"/>
        <v>27</v>
      </c>
      <c r="AI2082" s="449">
        <f t="shared" si="1482"/>
        <v>26</v>
      </c>
      <c r="AJ2082" s="464">
        <f t="shared" si="1473"/>
        <v>25</v>
      </c>
      <c r="AK2082" s="448">
        <f t="shared" si="1474"/>
        <v>24</v>
      </c>
      <c r="AL2082" s="448">
        <f t="shared" si="1475"/>
        <v>23</v>
      </c>
      <c r="AM2082" s="448">
        <f t="shared" si="1476"/>
        <v>22</v>
      </c>
      <c r="AN2082" s="449">
        <f t="shared" si="1477"/>
        <v>21</v>
      </c>
    </row>
    <row r="2083" spans="1:40" outlineLevel="2">
      <c r="A2083" s="882">
        <f>ROW()</f>
        <v>2083</v>
      </c>
      <c r="B2083" s="453"/>
      <c r="D2083" s="452" t="s">
        <v>33</v>
      </c>
      <c r="H2083" s="458"/>
      <c r="I2083" s="458"/>
      <c r="J2083" s="459"/>
      <c r="K2083" s="458"/>
      <c r="L2083" s="458"/>
      <c r="M2083" s="458"/>
      <c r="N2083" s="463"/>
      <c r="O2083" s="458"/>
      <c r="P2083" s="458"/>
      <c r="Q2083" s="458"/>
      <c r="R2083" s="458"/>
      <c r="S2083" s="169"/>
      <c r="T2083" s="342">
        <f>Input!$AC$64</f>
        <v>40</v>
      </c>
      <c r="U2083" s="448">
        <f t="shared" ref="U2083:AI2083" si="1483">(T2083-T$9)*(T2083&gt;U$9)</f>
        <v>39.5</v>
      </c>
      <c r="V2083" s="448">
        <f t="shared" si="1483"/>
        <v>38.5</v>
      </c>
      <c r="W2083" s="448">
        <f t="shared" si="1483"/>
        <v>37.5</v>
      </c>
      <c r="X2083" s="448">
        <f t="shared" si="1483"/>
        <v>36.5</v>
      </c>
      <c r="Y2083" s="464">
        <f t="shared" si="1483"/>
        <v>35.5</v>
      </c>
      <c r="Z2083" s="448">
        <f t="shared" si="1483"/>
        <v>35</v>
      </c>
      <c r="AA2083" s="448">
        <f t="shared" si="1483"/>
        <v>34</v>
      </c>
      <c r="AB2083" s="448">
        <f t="shared" si="1483"/>
        <v>33</v>
      </c>
      <c r="AC2083" s="448">
        <f t="shared" si="1483"/>
        <v>32</v>
      </c>
      <c r="AD2083" s="448">
        <f t="shared" si="1483"/>
        <v>31</v>
      </c>
      <c r="AE2083" s="464">
        <f t="shared" si="1483"/>
        <v>30</v>
      </c>
      <c r="AF2083" s="448">
        <f t="shared" si="1483"/>
        <v>29</v>
      </c>
      <c r="AG2083" s="448">
        <f t="shared" si="1483"/>
        <v>28</v>
      </c>
      <c r="AH2083" s="448">
        <f t="shared" si="1483"/>
        <v>27</v>
      </c>
      <c r="AI2083" s="449">
        <f t="shared" si="1483"/>
        <v>26</v>
      </c>
      <c r="AJ2083" s="464">
        <f t="shared" si="1473"/>
        <v>25</v>
      </c>
      <c r="AK2083" s="448">
        <f t="shared" si="1474"/>
        <v>24</v>
      </c>
      <c r="AL2083" s="448">
        <f t="shared" si="1475"/>
        <v>23</v>
      </c>
      <c r="AM2083" s="448">
        <f t="shared" si="1476"/>
        <v>22</v>
      </c>
      <c r="AN2083" s="449">
        <f t="shared" si="1477"/>
        <v>21</v>
      </c>
    </row>
    <row r="2084" spans="1:40" outlineLevel="2">
      <c r="A2084" s="882">
        <f>ROW()</f>
        <v>2084</v>
      </c>
      <c r="B2084" s="453"/>
      <c r="D2084" s="452" t="s">
        <v>27</v>
      </c>
      <c r="H2084" s="458"/>
      <c r="I2084" s="458"/>
      <c r="J2084" s="459"/>
      <c r="K2084" s="458"/>
      <c r="L2084" s="458"/>
      <c r="M2084" s="458"/>
      <c r="N2084" s="463"/>
      <c r="O2084" s="458"/>
      <c r="P2084" s="458"/>
      <c r="Q2084" s="458"/>
      <c r="R2084" s="458"/>
      <c r="S2084" s="169"/>
      <c r="T2084" s="342">
        <f>Input!$AC$65</f>
        <v>40</v>
      </c>
      <c r="U2084" s="448">
        <f t="shared" ref="U2084:AI2084" si="1484">(T2084-T$9)*(T2084&gt;U$9)</f>
        <v>39.5</v>
      </c>
      <c r="V2084" s="448">
        <f t="shared" si="1484"/>
        <v>38.5</v>
      </c>
      <c r="W2084" s="448">
        <f t="shared" si="1484"/>
        <v>37.5</v>
      </c>
      <c r="X2084" s="448">
        <f t="shared" si="1484"/>
        <v>36.5</v>
      </c>
      <c r="Y2084" s="464">
        <f t="shared" si="1484"/>
        <v>35.5</v>
      </c>
      <c r="Z2084" s="448">
        <f t="shared" si="1484"/>
        <v>35</v>
      </c>
      <c r="AA2084" s="448">
        <f t="shared" si="1484"/>
        <v>34</v>
      </c>
      <c r="AB2084" s="448">
        <f t="shared" si="1484"/>
        <v>33</v>
      </c>
      <c r="AC2084" s="448">
        <f t="shared" si="1484"/>
        <v>32</v>
      </c>
      <c r="AD2084" s="448">
        <f t="shared" si="1484"/>
        <v>31</v>
      </c>
      <c r="AE2084" s="464">
        <f t="shared" si="1484"/>
        <v>30</v>
      </c>
      <c r="AF2084" s="448">
        <f t="shared" si="1484"/>
        <v>29</v>
      </c>
      <c r="AG2084" s="448">
        <f t="shared" si="1484"/>
        <v>28</v>
      </c>
      <c r="AH2084" s="448">
        <f t="shared" si="1484"/>
        <v>27</v>
      </c>
      <c r="AI2084" s="449">
        <f t="shared" si="1484"/>
        <v>26</v>
      </c>
      <c r="AJ2084" s="464">
        <f t="shared" si="1473"/>
        <v>25</v>
      </c>
      <c r="AK2084" s="448">
        <f t="shared" si="1474"/>
        <v>24</v>
      </c>
      <c r="AL2084" s="448">
        <f t="shared" si="1475"/>
        <v>23</v>
      </c>
      <c r="AM2084" s="448">
        <f t="shared" si="1476"/>
        <v>22</v>
      </c>
      <c r="AN2084" s="449">
        <f t="shared" si="1477"/>
        <v>21</v>
      </c>
    </row>
    <row r="2085" spans="1:40" outlineLevel="2">
      <c r="A2085" s="882">
        <f>ROW()</f>
        <v>2085</v>
      </c>
      <c r="B2085" s="453"/>
      <c r="D2085" s="452" t="s">
        <v>34</v>
      </c>
      <c r="H2085" s="458"/>
      <c r="I2085" s="458"/>
      <c r="J2085" s="459"/>
      <c r="K2085" s="458"/>
      <c r="L2085" s="458"/>
      <c r="M2085" s="458"/>
      <c r="N2085" s="463"/>
      <c r="O2085" s="458"/>
      <c r="P2085" s="458"/>
      <c r="Q2085" s="458"/>
      <c r="R2085" s="458"/>
      <c r="S2085" s="169"/>
      <c r="T2085" s="342">
        <f>Input!$AC$66</f>
        <v>15</v>
      </c>
      <c r="U2085" s="448">
        <f t="shared" ref="U2085:AI2085" si="1485">(T2085-T$9)*(T2085&gt;U$9)</f>
        <v>14.5</v>
      </c>
      <c r="V2085" s="448">
        <f t="shared" si="1485"/>
        <v>13.5</v>
      </c>
      <c r="W2085" s="448">
        <f t="shared" si="1485"/>
        <v>12.5</v>
      </c>
      <c r="X2085" s="448">
        <f t="shared" si="1485"/>
        <v>11.5</v>
      </c>
      <c r="Y2085" s="464">
        <f t="shared" si="1485"/>
        <v>10.5</v>
      </c>
      <c r="Z2085" s="448">
        <f t="shared" si="1485"/>
        <v>10</v>
      </c>
      <c r="AA2085" s="448">
        <f t="shared" si="1485"/>
        <v>9</v>
      </c>
      <c r="AB2085" s="448">
        <f t="shared" si="1485"/>
        <v>8</v>
      </c>
      <c r="AC2085" s="448">
        <f t="shared" si="1485"/>
        <v>7</v>
      </c>
      <c r="AD2085" s="448">
        <f t="shared" si="1485"/>
        <v>6</v>
      </c>
      <c r="AE2085" s="464">
        <f t="shared" si="1485"/>
        <v>5</v>
      </c>
      <c r="AF2085" s="448">
        <f t="shared" si="1485"/>
        <v>4</v>
      </c>
      <c r="AG2085" s="448">
        <f t="shared" si="1485"/>
        <v>3</v>
      </c>
      <c r="AH2085" s="448">
        <f t="shared" si="1485"/>
        <v>2</v>
      </c>
      <c r="AI2085" s="449">
        <f t="shared" si="1485"/>
        <v>1</v>
      </c>
      <c r="AJ2085" s="464">
        <f t="shared" si="1473"/>
        <v>0</v>
      </c>
      <c r="AK2085" s="448">
        <f t="shared" si="1474"/>
        <v>0</v>
      </c>
      <c r="AL2085" s="448">
        <f t="shared" si="1475"/>
        <v>0</v>
      </c>
      <c r="AM2085" s="448">
        <f t="shared" si="1476"/>
        <v>0</v>
      </c>
      <c r="AN2085" s="449">
        <f t="shared" si="1477"/>
        <v>0</v>
      </c>
    </row>
    <row r="2086" spans="1:40" outlineLevel="2">
      <c r="A2086" s="882">
        <f>ROW()</f>
        <v>2086</v>
      </c>
      <c r="B2086" s="453"/>
      <c r="D2086" s="452" t="s">
        <v>35</v>
      </c>
      <c r="H2086" s="458"/>
      <c r="I2086" s="458"/>
      <c r="J2086" s="459"/>
      <c r="K2086" s="458"/>
      <c r="L2086" s="458"/>
      <c r="M2086" s="458"/>
      <c r="N2086" s="463"/>
      <c r="O2086" s="458"/>
      <c r="P2086" s="458"/>
      <c r="Q2086" s="458"/>
      <c r="R2086" s="458"/>
      <c r="S2086" s="169"/>
      <c r="T2086" s="342">
        <f>Input!$AC$67</f>
        <v>10</v>
      </c>
      <c r="U2086" s="448">
        <f t="shared" ref="U2086:AI2086" si="1486">(T2086-T$9)*(T2086&gt;U$9)</f>
        <v>9.5</v>
      </c>
      <c r="V2086" s="448">
        <f t="shared" si="1486"/>
        <v>8.5</v>
      </c>
      <c r="W2086" s="448">
        <f t="shared" si="1486"/>
        <v>7.5</v>
      </c>
      <c r="X2086" s="448">
        <f t="shared" si="1486"/>
        <v>6.5</v>
      </c>
      <c r="Y2086" s="464">
        <f t="shared" si="1486"/>
        <v>5.5</v>
      </c>
      <c r="Z2086" s="448">
        <f t="shared" si="1486"/>
        <v>5</v>
      </c>
      <c r="AA2086" s="448">
        <f t="shared" si="1486"/>
        <v>4</v>
      </c>
      <c r="AB2086" s="448">
        <f t="shared" si="1486"/>
        <v>3</v>
      </c>
      <c r="AC2086" s="448">
        <f t="shared" si="1486"/>
        <v>2</v>
      </c>
      <c r="AD2086" s="448">
        <f t="shared" si="1486"/>
        <v>1</v>
      </c>
      <c r="AE2086" s="464">
        <f t="shared" si="1486"/>
        <v>0</v>
      </c>
      <c r="AF2086" s="448">
        <f t="shared" si="1486"/>
        <v>0</v>
      </c>
      <c r="AG2086" s="448">
        <f t="shared" si="1486"/>
        <v>0</v>
      </c>
      <c r="AH2086" s="448">
        <f t="shared" si="1486"/>
        <v>0</v>
      </c>
      <c r="AI2086" s="449">
        <f t="shared" si="1486"/>
        <v>0</v>
      </c>
      <c r="AJ2086" s="464">
        <f t="shared" si="1473"/>
        <v>0</v>
      </c>
      <c r="AK2086" s="448">
        <f t="shared" si="1474"/>
        <v>0</v>
      </c>
      <c r="AL2086" s="448">
        <f t="shared" si="1475"/>
        <v>0</v>
      </c>
      <c r="AM2086" s="448">
        <f t="shared" si="1476"/>
        <v>0</v>
      </c>
      <c r="AN2086" s="449">
        <f t="shared" si="1477"/>
        <v>0</v>
      </c>
    </row>
    <row r="2087" spans="1:40" outlineLevel="2">
      <c r="A2087" s="882">
        <f>ROW()</f>
        <v>2087</v>
      </c>
      <c r="B2087" s="453"/>
      <c r="D2087" s="452" t="s">
        <v>302</v>
      </c>
      <c r="H2087" s="458"/>
      <c r="I2087" s="458"/>
      <c r="J2087" s="459"/>
      <c r="K2087" s="458"/>
      <c r="L2087" s="458"/>
      <c r="M2087" s="458"/>
      <c r="N2087" s="463"/>
      <c r="O2087" s="458"/>
      <c r="P2087" s="458"/>
      <c r="Q2087" s="458"/>
      <c r="R2087" s="458"/>
      <c r="S2087" s="169"/>
      <c r="T2087" s="342">
        <f>Input!$AC$68</f>
        <v>10</v>
      </c>
      <c r="U2087" s="448">
        <f t="shared" ref="U2087:AI2087" si="1487">(T2087-T$9)*(T2087&gt;U$9)</f>
        <v>9.5</v>
      </c>
      <c r="V2087" s="448">
        <f t="shared" si="1487"/>
        <v>8.5</v>
      </c>
      <c r="W2087" s="448">
        <f t="shared" si="1487"/>
        <v>7.5</v>
      </c>
      <c r="X2087" s="448">
        <f t="shared" si="1487"/>
        <v>6.5</v>
      </c>
      <c r="Y2087" s="464">
        <f t="shared" si="1487"/>
        <v>5.5</v>
      </c>
      <c r="Z2087" s="448">
        <f t="shared" si="1487"/>
        <v>5</v>
      </c>
      <c r="AA2087" s="448">
        <f t="shared" si="1487"/>
        <v>4</v>
      </c>
      <c r="AB2087" s="448">
        <f t="shared" si="1487"/>
        <v>3</v>
      </c>
      <c r="AC2087" s="448">
        <f t="shared" si="1487"/>
        <v>2</v>
      </c>
      <c r="AD2087" s="448">
        <f t="shared" si="1487"/>
        <v>1</v>
      </c>
      <c r="AE2087" s="464">
        <f t="shared" si="1487"/>
        <v>0</v>
      </c>
      <c r="AF2087" s="448">
        <f t="shared" si="1487"/>
        <v>0</v>
      </c>
      <c r="AG2087" s="448">
        <f t="shared" si="1487"/>
        <v>0</v>
      </c>
      <c r="AH2087" s="448">
        <f t="shared" si="1487"/>
        <v>0</v>
      </c>
      <c r="AI2087" s="449">
        <f t="shared" si="1487"/>
        <v>0</v>
      </c>
      <c r="AJ2087" s="464">
        <f t="shared" si="1473"/>
        <v>0</v>
      </c>
      <c r="AK2087" s="448">
        <f t="shared" si="1474"/>
        <v>0</v>
      </c>
      <c r="AL2087" s="448">
        <f t="shared" si="1475"/>
        <v>0</v>
      </c>
      <c r="AM2087" s="448">
        <f t="shared" si="1476"/>
        <v>0</v>
      </c>
      <c r="AN2087" s="449">
        <f t="shared" si="1477"/>
        <v>0</v>
      </c>
    </row>
    <row r="2088" spans="1:40" outlineLevel="2">
      <c r="A2088" s="882">
        <f>ROW()</f>
        <v>2088</v>
      </c>
      <c r="B2088" s="453"/>
      <c r="D2088" s="452" t="s">
        <v>36</v>
      </c>
      <c r="H2088" s="458"/>
      <c r="I2088" s="458"/>
      <c r="J2088" s="459"/>
      <c r="K2088" s="458"/>
      <c r="L2088" s="458"/>
      <c r="M2088" s="458"/>
      <c r="N2088" s="463"/>
      <c r="O2088" s="458"/>
      <c r="P2088" s="458"/>
      <c r="Q2088" s="458"/>
      <c r="R2088" s="458"/>
      <c r="S2088" s="169"/>
      <c r="T2088" s="342">
        <f>Input!$AC$69</f>
        <v>4</v>
      </c>
      <c r="U2088" s="448">
        <f t="shared" ref="U2088:AI2088" si="1488">(T2088-T$9)*(T2088&gt;U$9)</f>
        <v>3.5</v>
      </c>
      <c r="V2088" s="448">
        <f t="shared" si="1488"/>
        <v>2.5</v>
      </c>
      <c r="W2088" s="448">
        <f t="shared" si="1488"/>
        <v>1.5</v>
      </c>
      <c r="X2088" s="448">
        <f t="shared" si="1488"/>
        <v>0.5</v>
      </c>
      <c r="Y2088" s="464">
        <f t="shared" si="1488"/>
        <v>0</v>
      </c>
      <c r="Z2088" s="448">
        <f t="shared" si="1488"/>
        <v>0</v>
      </c>
      <c r="AA2088" s="448">
        <f t="shared" si="1488"/>
        <v>0</v>
      </c>
      <c r="AB2088" s="448">
        <f t="shared" si="1488"/>
        <v>0</v>
      </c>
      <c r="AC2088" s="448">
        <f t="shared" si="1488"/>
        <v>0</v>
      </c>
      <c r="AD2088" s="448">
        <f t="shared" si="1488"/>
        <v>0</v>
      </c>
      <c r="AE2088" s="464">
        <f t="shared" si="1488"/>
        <v>0</v>
      </c>
      <c r="AF2088" s="448">
        <f t="shared" si="1488"/>
        <v>0</v>
      </c>
      <c r="AG2088" s="448">
        <f t="shared" si="1488"/>
        <v>0</v>
      </c>
      <c r="AH2088" s="448">
        <f t="shared" si="1488"/>
        <v>0</v>
      </c>
      <c r="AI2088" s="449">
        <f t="shared" si="1488"/>
        <v>0</v>
      </c>
      <c r="AJ2088" s="464">
        <f t="shared" si="1473"/>
        <v>0</v>
      </c>
      <c r="AK2088" s="448">
        <f t="shared" si="1474"/>
        <v>0</v>
      </c>
      <c r="AL2088" s="448">
        <f t="shared" si="1475"/>
        <v>0</v>
      </c>
      <c r="AM2088" s="448">
        <f t="shared" si="1476"/>
        <v>0</v>
      </c>
      <c r="AN2088" s="449">
        <f t="shared" si="1477"/>
        <v>0</v>
      </c>
    </row>
    <row r="2089" spans="1:40" outlineLevel="2">
      <c r="A2089" s="882">
        <f>ROW()</f>
        <v>2089</v>
      </c>
      <c r="B2089" s="453"/>
      <c r="D2089" s="452" t="s">
        <v>583</v>
      </c>
      <c r="H2089" s="458"/>
      <c r="I2089" s="458"/>
      <c r="J2089" s="459"/>
      <c r="K2089" s="458"/>
      <c r="L2089" s="458"/>
      <c r="M2089" s="458"/>
      <c r="N2089" s="463"/>
      <c r="O2089" s="458"/>
      <c r="P2089" s="458"/>
      <c r="Q2089" s="458"/>
      <c r="R2089" s="458"/>
      <c r="S2089" s="169"/>
      <c r="T2089" s="342">
        <f>Input!$AC$70</f>
        <v>10</v>
      </c>
      <c r="U2089" s="448">
        <f t="shared" ref="U2089:AI2089" si="1489">(T2089-T$9)*(T2089&gt;U$9)</f>
        <v>9.5</v>
      </c>
      <c r="V2089" s="448">
        <f t="shared" si="1489"/>
        <v>8.5</v>
      </c>
      <c r="W2089" s="448">
        <f t="shared" si="1489"/>
        <v>7.5</v>
      </c>
      <c r="X2089" s="448">
        <f t="shared" si="1489"/>
        <v>6.5</v>
      </c>
      <c r="Y2089" s="464">
        <f t="shared" si="1489"/>
        <v>5.5</v>
      </c>
      <c r="Z2089" s="448">
        <f t="shared" si="1489"/>
        <v>5</v>
      </c>
      <c r="AA2089" s="448">
        <f t="shared" si="1489"/>
        <v>4</v>
      </c>
      <c r="AB2089" s="448">
        <f t="shared" si="1489"/>
        <v>3</v>
      </c>
      <c r="AC2089" s="448">
        <f t="shared" si="1489"/>
        <v>2</v>
      </c>
      <c r="AD2089" s="448">
        <f t="shared" si="1489"/>
        <v>1</v>
      </c>
      <c r="AE2089" s="464">
        <f t="shared" si="1489"/>
        <v>0</v>
      </c>
      <c r="AF2089" s="448">
        <f t="shared" si="1489"/>
        <v>0</v>
      </c>
      <c r="AG2089" s="448">
        <f t="shared" si="1489"/>
        <v>0</v>
      </c>
      <c r="AH2089" s="448">
        <f t="shared" si="1489"/>
        <v>0</v>
      </c>
      <c r="AI2089" s="449">
        <f t="shared" si="1489"/>
        <v>0</v>
      </c>
      <c r="AJ2089" s="464">
        <f t="shared" si="1473"/>
        <v>0</v>
      </c>
      <c r="AK2089" s="448">
        <f t="shared" si="1474"/>
        <v>0</v>
      </c>
      <c r="AL2089" s="448">
        <f t="shared" si="1475"/>
        <v>0</v>
      </c>
      <c r="AM2089" s="448">
        <f t="shared" si="1476"/>
        <v>0</v>
      </c>
      <c r="AN2089" s="449">
        <f t="shared" si="1477"/>
        <v>0</v>
      </c>
    </row>
    <row r="2090" spans="1:40" outlineLevel="2">
      <c r="A2090" s="882">
        <f>ROW()</f>
        <v>2090</v>
      </c>
      <c r="B2090" s="453"/>
      <c r="D2090" s="452" t="s">
        <v>81</v>
      </c>
      <c r="H2090" s="458"/>
      <c r="I2090" s="458"/>
      <c r="J2090" s="459"/>
      <c r="K2090" s="458"/>
      <c r="L2090" s="458"/>
      <c r="M2090" s="458"/>
      <c r="N2090" s="463"/>
      <c r="O2090" s="458"/>
      <c r="P2090" s="458"/>
      <c r="Q2090" s="458"/>
      <c r="R2090" s="458"/>
      <c r="S2090" s="169"/>
      <c r="T2090" s="342">
        <f>Input!$AC$71</f>
        <v>4</v>
      </c>
      <c r="U2090" s="448">
        <f t="shared" ref="U2090:AI2090" si="1490">(T2090-T$9)*(T2090&gt;U$9)</f>
        <v>3.5</v>
      </c>
      <c r="V2090" s="448">
        <f t="shared" si="1490"/>
        <v>2.5</v>
      </c>
      <c r="W2090" s="448">
        <f t="shared" si="1490"/>
        <v>1.5</v>
      </c>
      <c r="X2090" s="448">
        <f t="shared" si="1490"/>
        <v>0.5</v>
      </c>
      <c r="Y2090" s="464">
        <f t="shared" si="1490"/>
        <v>0</v>
      </c>
      <c r="Z2090" s="448">
        <f t="shared" si="1490"/>
        <v>0</v>
      </c>
      <c r="AA2090" s="448">
        <f t="shared" si="1490"/>
        <v>0</v>
      </c>
      <c r="AB2090" s="448">
        <f t="shared" si="1490"/>
        <v>0</v>
      </c>
      <c r="AC2090" s="448">
        <f t="shared" si="1490"/>
        <v>0</v>
      </c>
      <c r="AD2090" s="448">
        <f t="shared" si="1490"/>
        <v>0</v>
      </c>
      <c r="AE2090" s="464">
        <f t="shared" si="1490"/>
        <v>0</v>
      </c>
      <c r="AF2090" s="448">
        <f t="shared" si="1490"/>
        <v>0</v>
      </c>
      <c r="AG2090" s="448">
        <f t="shared" si="1490"/>
        <v>0</v>
      </c>
      <c r="AH2090" s="448">
        <f t="shared" si="1490"/>
        <v>0</v>
      </c>
      <c r="AI2090" s="449">
        <f t="shared" si="1490"/>
        <v>0</v>
      </c>
      <c r="AJ2090" s="464">
        <f t="shared" si="1473"/>
        <v>0</v>
      </c>
      <c r="AK2090" s="448">
        <f t="shared" si="1474"/>
        <v>0</v>
      </c>
      <c r="AL2090" s="448">
        <f t="shared" si="1475"/>
        <v>0</v>
      </c>
      <c r="AM2090" s="448">
        <f t="shared" si="1476"/>
        <v>0</v>
      </c>
      <c r="AN2090" s="449">
        <f t="shared" si="1477"/>
        <v>0</v>
      </c>
    </row>
    <row r="2091" spans="1:40" outlineLevel="2">
      <c r="A2091" s="882">
        <f>ROW()</f>
        <v>2091</v>
      </c>
      <c r="B2091" s="453"/>
      <c r="D2091" s="452" t="s">
        <v>28</v>
      </c>
      <c r="H2091" s="458"/>
      <c r="I2091" s="458"/>
      <c r="J2091" s="459"/>
      <c r="K2091" s="458"/>
      <c r="L2091" s="458"/>
      <c r="M2091" s="458"/>
      <c r="N2091" s="463"/>
      <c r="O2091" s="458"/>
      <c r="P2091" s="458"/>
      <c r="Q2091" s="458"/>
      <c r="R2091" s="458"/>
      <c r="S2091" s="169"/>
      <c r="T2091" s="342">
        <f>Input!$AC$72</f>
        <v>0</v>
      </c>
      <c r="U2091" s="448">
        <f t="shared" ref="U2091:AI2091" si="1491">(T2091-T$9)*(T2091&gt;U$9)</f>
        <v>0</v>
      </c>
      <c r="V2091" s="448">
        <f t="shared" si="1491"/>
        <v>0</v>
      </c>
      <c r="W2091" s="448">
        <f t="shared" si="1491"/>
        <v>0</v>
      </c>
      <c r="X2091" s="448">
        <f t="shared" si="1491"/>
        <v>0</v>
      </c>
      <c r="Y2091" s="464">
        <f t="shared" si="1491"/>
        <v>0</v>
      </c>
      <c r="Z2091" s="448">
        <f t="shared" si="1491"/>
        <v>0</v>
      </c>
      <c r="AA2091" s="448">
        <f t="shared" si="1491"/>
        <v>0</v>
      </c>
      <c r="AB2091" s="448">
        <f t="shared" si="1491"/>
        <v>0</v>
      </c>
      <c r="AC2091" s="448">
        <f t="shared" si="1491"/>
        <v>0</v>
      </c>
      <c r="AD2091" s="448">
        <f t="shared" si="1491"/>
        <v>0</v>
      </c>
      <c r="AE2091" s="464">
        <f t="shared" si="1491"/>
        <v>0</v>
      </c>
      <c r="AF2091" s="448">
        <f t="shared" si="1491"/>
        <v>0</v>
      </c>
      <c r="AG2091" s="448">
        <f t="shared" si="1491"/>
        <v>0</v>
      </c>
      <c r="AH2091" s="448">
        <f t="shared" si="1491"/>
        <v>0</v>
      </c>
      <c r="AI2091" s="449">
        <f t="shared" si="1491"/>
        <v>0</v>
      </c>
      <c r="AJ2091" s="464">
        <f t="shared" si="1473"/>
        <v>0</v>
      </c>
      <c r="AK2091" s="448">
        <f t="shared" si="1474"/>
        <v>0</v>
      </c>
      <c r="AL2091" s="448">
        <f t="shared" si="1475"/>
        <v>0</v>
      </c>
      <c r="AM2091" s="448">
        <f t="shared" si="1476"/>
        <v>0</v>
      </c>
      <c r="AN2091" s="449">
        <f t="shared" si="1477"/>
        <v>0</v>
      </c>
    </row>
    <row r="2092" spans="1:40" outlineLevel="2">
      <c r="A2092" s="882">
        <f>ROW()</f>
        <v>2092</v>
      </c>
      <c r="B2092" s="453"/>
      <c r="D2092" s="456" t="s">
        <v>443</v>
      </c>
      <c r="E2092" s="456"/>
      <c r="F2092" s="456"/>
      <c r="G2092" s="456"/>
      <c r="H2092" s="460"/>
      <c r="I2092" s="460"/>
      <c r="J2092" s="461"/>
      <c r="K2092" s="460"/>
      <c r="L2092" s="460"/>
      <c r="M2092" s="460"/>
      <c r="N2092" s="465"/>
      <c r="O2092" s="460"/>
      <c r="P2092" s="460"/>
      <c r="Q2092" s="460"/>
      <c r="R2092" s="460"/>
      <c r="S2092" s="170"/>
      <c r="T2092" s="343">
        <f>Input!$AC$73</f>
        <v>5</v>
      </c>
      <c r="U2092" s="450">
        <f t="shared" ref="U2092:AI2092" si="1492">(T2092-T$9)*(T2092&gt;U$9)</f>
        <v>4.5</v>
      </c>
      <c r="V2092" s="450">
        <f t="shared" si="1492"/>
        <v>3.5</v>
      </c>
      <c r="W2092" s="450">
        <f t="shared" si="1492"/>
        <v>2.5</v>
      </c>
      <c r="X2092" s="450">
        <f t="shared" si="1492"/>
        <v>1.5</v>
      </c>
      <c r="Y2092" s="474">
        <f t="shared" si="1492"/>
        <v>0.5</v>
      </c>
      <c r="Z2092" s="450">
        <f t="shared" si="1492"/>
        <v>0</v>
      </c>
      <c r="AA2092" s="450">
        <f t="shared" si="1492"/>
        <v>0</v>
      </c>
      <c r="AB2092" s="450">
        <f t="shared" si="1492"/>
        <v>0</v>
      </c>
      <c r="AC2092" s="450">
        <f t="shared" si="1492"/>
        <v>0</v>
      </c>
      <c r="AD2092" s="450">
        <f t="shared" si="1492"/>
        <v>0</v>
      </c>
      <c r="AE2092" s="474">
        <f t="shared" si="1492"/>
        <v>0</v>
      </c>
      <c r="AF2092" s="450">
        <f t="shared" si="1492"/>
        <v>0</v>
      </c>
      <c r="AG2092" s="450">
        <f t="shared" si="1492"/>
        <v>0</v>
      </c>
      <c r="AH2092" s="450">
        <f t="shared" si="1492"/>
        <v>0</v>
      </c>
      <c r="AI2092" s="451">
        <f t="shared" si="1492"/>
        <v>0</v>
      </c>
      <c r="AJ2092" s="474">
        <f t="shared" si="1473"/>
        <v>0</v>
      </c>
      <c r="AK2092" s="450">
        <f t="shared" si="1474"/>
        <v>0</v>
      </c>
      <c r="AL2092" s="450">
        <f t="shared" si="1475"/>
        <v>0</v>
      </c>
      <c r="AM2092" s="450">
        <f t="shared" si="1476"/>
        <v>0</v>
      </c>
      <c r="AN2092" s="451">
        <f t="shared" si="1477"/>
        <v>0</v>
      </c>
    </row>
    <row r="2093" spans="1:40" outlineLevel="2">
      <c r="A2093" s="882">
        <f>ROW()</f>
        <v>2093</v>
      </c>
      <c r="B2093" s="453"/>
      <c r="H2093" s="458"/>
      <c r="I2093" s="458"/>
      <c r="J2093" s="459"/>
      <c r="K2093" s="458"/>
      <c r="L2093" s="458"/>
      <c r="M2093" s="458"/>
      <c r="N2093" s="463"/>
      <c r="O2093" s="458"/>
      <c r="P2093" s="458"/>
      <c r="Q2093" s="458"/>
      <c r="R2093" s="458"/>
      <c r="S2093" s="458"/>
      <c r="T2093" s="443"/>
      <c r="U2093" s="439"/>
      <c r="V2093" s="439"/>
      <c r="W2093" s="439"/>
      <c r="X2093" s="439"/>
      <c r="Y2093" s="443"/>
      <c r="Z2093" s="439"/>
      <c r="AA2093" s="439"/>
      <c r="AB2093" s="439"/>
      <c r="AC2093" s="439"/>
      <c r="AD2093" s="439"/>
      <c r="AE2093" s="443"/>
      <c r="AF2093" s="439"/>
      <c r="AG2093" s="439"/>
      <c r="AH2093" s="439"/>
      <c r="AI2093" s="440"/>
      <c r="AJ2093" s="443"/>
      <c r="AK2093" s="439"/>
      <c r="AL2093" s="439"/>
      <c r="AM2093" s="439"/>
      <c r="AN2093" s="440"/>
    </row>
    <row r="2094" spans="1:40" outlineLevel="1">
      <c r="A2094" s="732" t="s">
        <v>20</v>
      </c>
      <c r="B2094" s="733"/>
      <c r="C2094" s="881"/>
      <c r="D2094" s="733"/>
      <c r="E2094" s="733"/>
      <c r="F2094" s="733"/>
      <c r="G2094" s="730"/>
      <c r="H2094" s="733"/>
      <c r="I2094" s="730"/>
      <c r="J2094" s="729"/>
      <c r="K2094" s="730"/>
      <c r="L2094" s="730"/>
      <c r="M2094" s="730"/>
      <c r="N2094" s="731"/>
      <c r="O2094" s="730"/>
      <c r="P2094" s="730"/>
      <c r="Q2094" s="730"/>
      <c r="R2094" s="730"/>
      <c r="S2094" s="730"/>
      <c r="T2094" s="729"/>
      <c r="U2094" s="730"/>
      <c r="V2094" s="730"/>
      <c r="W2094" s="730"/>
      <c r="X2094" s="730"/>
      <c r="Y2094" s="729"/>
      <c r="Z2094" s="730"/>
      <c r="AA2094" s="730"/>
      <c r="AB2094" s="730"/>
      <c r="AC2094" s="730"/>
      <c r="AD2094" s="730"/>
      <c r="AE2094" s="729"/>
      <c r="AF2094" s="730"/>
      <c r="AG2094" s="730"/>
      <c r="AH2094" s="730"/>
      <c r="AI2094" s="731"/>
      <c r="AJ2094" s="729"/>
      <c r="AK2094" s="730"/>
      <c r="AL2094" s="730"/>
      <c r="AM2094" s="730"/>
      <c r="AN2094" s="731"/>
    </row>
    <row r="2095" spans="1:40" outlineLevel="2">
      <c r="A2095" s="882">
        <f>ROW()</f>
        <v>2095</v>
      </c>
      <c r="B2095" s="453"/>
      <c r="D2095" s="452" t="s">
        <v>300</v>
      </c>
      <c r="H2095" s="458"/>
      <c r="I2095" s="458"/>
      <c r="J2095" s="459"/>
      <c r="K2095" s="458"/>
      <c r="L2095" s="458"/>
      <c r="M2095" s="458"/>
      <c r="N2095" s="463"/>
      <c r="O2095" s="458"/>
      <c r="P2095" s="458"/>
      <c r="Q2095" s="458"/>
      <c r="R2095" s="458"/>
      <c r="S2095" s="439">
        <f t="shared" ref="S2095:AD2096" si="1493">R2203</f>
        <v>0</v>
      </c>
      <c r="T2095" s="443">
        <f t="shared" si="1493"/>
        <v>10.36746649081997</v>
      </c>
      <c r="U2095" s="439">
        <f t="shared" si="1493"/>
        <v>10.10827982854947</v>
      </c>
      <c r="V2095" s="439">
        <f t="shared" si="1493"/>
        <v>9.5899065040084714</v>
      </c>
      <c r="W2095" s="439">
        <f t="shared" si="1493"/>
        <v>9.0715331794674725</v>
      </c>
      <c r="X2095" s="439">
        <f t="shared" si="1493"/>
        <v>8.5531598549264736</v>
      </c>
      <c r="Y2095" s="443">
        <f t="shared" si="1493"/>
        <v>8.0347865303854746</v>
      </c>
      <c r="Z2095" s="439">
        <f t="shared" si="1493"/>
        <v>7.7755998681149752</v>
      </c>
      <c r="AA2095" s="439">
        <f t="shared" si="1493"/>
        <v>7.2572265435739771</v>
      </c>
      <c r="AB2095" s="439">
        <f t="shared" si="1493"/>
        <v>6.7388532190329791</v>
      </c>
      <c r="AC2095" s="439">
        <f t="shared" si="1493"/>
        <v>6.220479894491981</v>
      </c>
      <c r="AD2095" s="439">
        <f t="shared" si="1493"/>
        <v>5.702106569950983</v>
      </c>
      <c r="AE2095" s="443">
        <f t="shared" ref="AE2095:AI2106" si="1494">AD2203</f>
        <v>5.183733245409984</v>
      </c>
      <c r="AF2095" s="439">
        <f t="shared" si="1494"/>
        <v>4.665359920868986</v>
      </c>
      <c r="AG2095" s="439">
        <f t="shared" si="1494"/>
        <v>4.1469865963279879</v>
      </c>
      <c r="AH2095" s="439">
        <f t="shared" si="1494"/>
        <v>3.6286132717869894</v>
      </c>
      <c r="AI2095" s="440">
        <f t="shared" si="1494"/>
        <v>3.110239947245991</v>
      </c>
      <c r="AJ2095" s="443">
        <f t="shared" ref="AJ2095:AJ2106" si="1495">AI2203</f>
        <v>2.5918666227049925</v>
      </c>
      <c r="AK2095" s="439">
        <f t="shared" ref="AK2095:AK2106" si="1496">AJ2203</f>
        <v>2.073493298163994</v>
      </c>
      <c r="AL2095" s="439">
        <f t="shared" ref="AL2095:AL2106" si="1497">AK2203</f>
        <v>1.5551199736229955</v>
      </c>
      <c r="AM2095" s="439">
        <f t="shared" ref="AM2095:AM2106" si="1498">AL2203</f>
        <v>1.036746649081997</v>
      </c>
      <c r="AN2095" s="440">
        <f t="shared" ref="AN2095:AN2106" si="1499">AM2203</f>
        <v>0.51837332454099849</v>
      </c>
    </row>
    <row r="2096" spans="1:40" outlineLevel="2">
      <c r="A2096" s="882">
        <f>ROW()</f>
        <v>2096</v>
      </c>
      <c r="B2096" s="453"/>
      <c r="D2096" s="452" t="s">
        <v>301</v>
      </c>
      <c r="H2096" s="458"/>
      <c r="I2096" s="458"/>
      <c r="J2096" s="459"/>
      <c r="K2096" s="458"/>
      <c r="L2096" s="458"/>
      <c r="M2096" s="458"/>
      <c r="N2096" s="463"/>
      <c r="O2096" s="458"/>
      <c r="P2096" s="458"/>
      <c r="Q2096" s="458"/>
      <c r="R2096" s="458"/>
      <c r="S2096" s="439">
        <f t="shared" si="1493"/>
        <v>0</v>
      </c>
      <c r="T2096" s="443">
        <f t="shared" si="1493"/>
        <v>0</v>
      </c>
      <c r="U2096" s="439">
        <f t="shared" si="1493"/>
        <v>0</v>
      </c>
      <c r="V2096" s="439">
        <f t="shared" si="1493"/>
        <v>0</v>
      </c>
      <c r="W2096" s="439">
        <f t="shared" si="1493"/>
        <v>0</v>
      </c>
      <c r="X2096" s="439">
        <f t="shared" si="1493"/>
        <v>0</v>
      </c>
      <c r="Y2096" s="443">
        <f t="shared" ref="Y2096" si="1500">X2204</f>
        <v>0</v>
      </c>
      <c r="Z2096" s="439">
        <f t="shared" ref="Z2096" si="1501">Y2204</f>
        <v>0</v>
      </c>
      <c r="AA2096" s="439">
        <f t="shared" ref="AA2096" si="1502">Z2204</f>
        <v>0</v>
      </c>
      <c r="AB2096" s="439">
        <f t="shared" ref="AB2096" si="1503">AA2204</f>
        <v>0</v>
      </c>
      <c r="AC2096" s="439">
        <f t="shared" ref="AC2096" si="1504">AB2204</f>
        <v>0</v>
      </c>
      <c r="AD2096" s="439">
        <f t="shared" ref="AD2096" si="1505">AC2204</f>
        <v>0</v>
      </c>
      <c r="AE2096" s="443">
        <f t="shared" si="1494"/>
        <v>0</v>
      </c>
      <c r="AF2096" s="439">
        <f t="shared" si="1494"/>
        <v>0</v>
      </c>
      <c r="AG2096" s="439">
        <f t="shared" si="1494"/>
        <v>0</v>
      </c>
      <c r="AH2096" s="439">
        <f t="shared" si="1494"/>
        <v>0</v>
      </c>
      <c r="AI2096" s="440">
        <f t="shared" si="1494"/>
        <v>0</v>
      </c>
      <c r="AJ2096" s="443">
        <f t="shared" si="1495"/>
        <v>0</v>
      </c>
      <c r="AK2096" s="439">
        <f t="shared" si="1496"/>
        <v>0</v>
      </c>
      <c r="AL2096" s="439">
        <f t="shared" si="1497"/>
        <v>0</v>
      </c>
      <c r="AM2096" s="439">
        <f t="shared" si="1498"/>
        <v>0</v>
      </c>
      <c r="AN2096" s="440">
        <f t="shared" si="1499"/>
        <v>0</v>
      </c>
    </row>
    <row r="2097" spans="1:40" outlineLevel="2">
      <c r="A2097" s="882">
        <f>ROW()</f>
        <v>2097</v>
      </c>
      <c r="B2097" s="453"/>
      <c r="D2097" s="452" t="s">
        <v>29</v>
      </c>
      <c r="H2097" s="458"/>
      <c r="I2097" s="458"/>
      <c r="J2097" s="459"/>
      <c r="K2097" s="458"/>
      <c r="L2097" s="458"/>
      <c r="M2097" s="458"/>
      <c r="N2097" s="463"/>
      <c r="O2097" s="458"/>
      <c r="P2097" s="458"/>
      <c r="Q2097" s="458"/>
      <c r="R2097" s="458"/>
      <c r="S2097" s="439">
        <f t="shared" ref="S2097:AD2097" si="1506">R2205</f>
        <v>0</v>
      </c>
      <c r="T2097" s="443">
        <f t="shared" si="1506"/>
        <v>0</v>
      </c>
      <c r="U2097" s="439">
        <f t="shared" si="1506"/>
        <v>0</v>
      </c>
      <c r="V2097" s="439">
        <f t="shared" si="1506"/>
        <v>0</v>
      </c>
      <c r="W2097" s="439">
        <f t="shared" si="1506"/>
        <v>0</v>
      </c>
      <c r="X2097" s="439">
        <f t="shared" si="1506"/>
        <v>0</v>
      </c>
      <c r="Y2097" s="443">
        <f t="shared" si="1506"/>
        <v>0</v>
      </c>
      <c r="Z2097" s="439">
        <f t="shared" si="1506"/>
        <v>0</v>
      </c>
      <c r="AA2097" s="439">
        <f t="shared" si="1506"/>
        <v>0</v>
      </c>
      <c r="AB2097" s="439">
        <f t="shared" si="1506"/>
        <v>0</v>
      </c>
      <c r="AC2097" s="439">
        <f t="shared" si="1506"/>
        <v>0</v>
      </c>
      <c r="AD2097" s="439">
        <f t="shared" si="1506"/>
        <v>0</v>
      </c>
      <c r="AE2097" s="443">
        <f t="shared" si="1494"/>
        <v>0</v>
      </c>
      <c r="AF2097" s="439">
        <f t="shared" si="1494"/>
        <v>0</v>
      </c>
      <c r="AG2097" s="439">
        <f t="shared" si="1494"/>
        <v>0</v>
      </c>
      <c r="AH2097" s="439">
        <f t="shared" si="1494"/>
        <v>0</v>
      </c>
      <c r="AI2097" s="440">
        <f t="shared" si="1494"/>
        <v>0</v>
      </c>
      <c r="AJ2097" s="443">
        <f t="shared" si="1495"/>
        <v>0</v>
      </c>
      <c r="AK2097" s="439">
        <f t="shared" si="1496"/>
        <v>0</v>
      </c>
      <c r="AL2097" s="439">
        <f t="shared" si="1497"/>
        <v>0</v>
      </c>
      <c r="AM2097" s="439">
        <f t="shared" si="1498"/>
        <v>0</v>
      </c>
      <c r="AN2097" s="440">
        <f t="shared" si="1499"/>
        <v>0</v>
      </c>
    </row>
    <row r="2098" spans="1:40" outlineLevel="2">
      <c r="A2098" s="882">
        <f>ROW()</f>
        <v>2098</v>
      </c>
      <c r="B2098" s="453"/>
      <c r="D2098" s="452" t="s">
        <v>30</v>
      </c>
      <c r="H2098" s="458"/>
      <c r="I2098" s="458"/>
      <c r="J2098" s="459"/>
      <c r="K2098" s="458"/>
      <c r="L2098" s="458"/>
      <c r="M2098" s="458"/>
      <c r="N2098" s="463"/>
      <c r="O2098" s="458"/>
      <c r="P2098" s="458"/>
      <c r="Q2098" s="458"/>
      <c r="R2098" s="458"/>
      <c r="S2098" s="439">
        <f t="shared" ref="S2098:AD2098" si="1507">R2206</f>
        <v>0</v>
      </c>
      <c r="T2098" s="443">
        <f t="shared" si="1507"/>
        <v>8.6230471933959674</v>
      </c>
      <c r="U2098" s="439">
        <f t="shared" si="1507"/>
        <v>8.407471013561068</v>
      </c>
      <c r="V2098" s="439">
        <f t="shared" si="1507"/>
        <v>7.9763186538912692</v>
      </c>
      <c r="W2098" s="439">
        <f t="shared" si="1507"/>
        <v>7.5451662942214712</v>
      </c>
      <c r="X2098" s="439">
        <f t="shared" si="1507"/>
        <v>7.1140139345516733</v>
      </c>
      <c r="Y2098" s="443">
        <f t="shared" si="1507"/>
        <v>6.6828615748818745</v>
      </c>
      <c r="Z2098" s="439">
        <f t="shared" si="1507"/>
        <v>6.4672853950469751</v>
      </c>
      <c r="AA2098" s="439">
        <f t="shared" si="1507"/>
        <v>6.0361330353771772</v>
      </c>
      <c r="AB2098" s="439">
        <f t="shared" si="1507"/>
        <v>5.6049806757073792</v>
      </c>
      <c r="AC2098" s="439">
        <f t="shared" si="1507"/>
        <v>5.1738283160375804</v>
      </c>
      <c r="AD2098" s="439">
        <f t="shared" si="1507"/>
        <v>4.7426759563677816</v>
      </c>
      <c r="AE2098" s="443">
        <f t="shared" si="1494"/>
        <v>4.3115235966979837</v>
      </c>
      <c r="AF2098" s="439">
        <f t="shared" si="1494"/>
        <v>3.8803712370281853</v>
      </c>
      <c r="AG2098" s="439">
        <f t="shared" si="1494"/>
        <v>3.4492188773583869</v>
      </c>
      <c r="AH2098" s="439">
        <f t="shared" si="1494"/>
        <v>3.0180665176885886</v>
      </c>
      <c r="AI2098" s="440">
        <f t="shared" si="1494"/>
        <v>2.5869141580187902</v>
      </c>
      <c r="AJ2098" s="443">
        <f t="shared" si="1495"/>
        <v>2.1557617983489918</v>
      </c>
      <c r="AK2098" s="439">
        <f t="shared" si="1496"/>
        <v>1.7246094386791935</v>
      </c>
      <c r="AL2098" s="439">
        <f t="shared" si="1497"/>
        <v>1.2934570790093951</v>
      </c>
      <c r="AM2098" s="439">
        <f t="shared" si="1498"/>
        <v>0.86230471933959674</v>
      </c>
      <c r="AN2098" s="440">
        <f t="shared" si="1499"/>
        <v>0.43115235966979837</v>
      </c>
    </row>
    <row r="2099" spans="1:40" outlineLevel="2">
      <c r="A2099" s="882">
        <f>ROW()</f>
        <v>2099</v>
      </c>
      <c r="B2099" s="453"/>
      <c r="D2099" s="452" t="s">
        <v>31</v>
      </c>
      <c r="H2099" s="458"/>
      <c r="I2099" s="458"/>
      <c r="J2099" s="459"/>
      <c r="K2099" s="458"/>
      <c r="L2099" s="458"/>
      <c r="M2099" s="458"/>
      <c r="N2099" s="463"/>
      <c r="O2099" s="458"/>
      <c r="P2099" s="458"/>
      <c r="Q2099" s="458"/>
      <c r="R2099" s="458"/>
      <c r="S2099" s="439">
        <f t="shared" ref="S2099:AD2099" si="1508">R2207</f>
        <v>0</v>
      </c>
      <c r="T2099" s="443">
        <f t="shared" si="1508"/>
        <v>0</v>
      </c>
      <c r="U2099" s="439">
        <f t="shared" si="1508"/>
        <v>0</v>
      </c>
      <c r="V2099" s="439">
        <f t="shared" si="1508"/>
        <v>0</v>
      </c>
      <c r="W2099" s="439">
        <f t="shared" si="1508"/>
        <v>0</v>
      </c>
      <c r="X2099" s="439">
        <f t="shared" si="1508"/>
        <v>0</v>
      </c>
      <c r="Y2099" s="443">
        <f t="shared" si="1508"/>
        <v>0</v>
      </c>
      <c r="Z2099" s="439">
        <f t="shared" si="1508"/>
        <v>0</v>
      </c>
      <c r="AA2099" s="439">
        <f t="shared" si="1508"/>
        <v>0</v>
      </c>
      <c r="AB2099" s="439">
        <f t="shared" si="1508"/>
        <v>0</v>
      </c>
      <c r="AC2099" s="439">
        <f t="shared" si="1508"/>
        <v>0</v>
      </c>
      <c r="AD2099" s="439">
        <f t="shared" si="1508"/>
        <v>0</v>
      </c>
      <c r="AE2099" s="443">
        <f t="shared" si="1494"/>
        <v>0</v>
      </c>
      <c r="AF2099" s="439">
        <f t="shared" si="1494"/>
        <v>0</v>
      </c>
      <c r="AG2099" s="439">
        <f t="shared" si="1494"/>
        <v>0</v>
      </c>
      <c r="AH2099" s="439">
        <f t="shared" si="1494"/>
        <v>0</v>
      </c>
      <c r="AI2099" s="440">
        <f t="shared" si="1494"/>
        <v>0</v>
      </c>
      <c r="AJ2099" s="443">
        <f t="shared" si="1495"/>
        <v>0</v>
      </c>
      <c r="AK2099" s="439">
        <f t="shared" si="1496"/>
        <v>0</v>
      </c>
      <c r="AL2099" s="439">
        <f t="shared" si="1497"/>
        <v>0</v>
      </c>
      <c r="AM2099" s="439">
        <f t="shared" si="1498"/>
        <v>0</v>
      </c>
      <c r="AN2099" s="440">
        <f t="shared" si="1499"/>
        <v>0</v>
      </c>
    </row>
    <row r="2100" spans="1:40" outlineLevel="2">
      <c r="A2100" s="882">
        <f>ROW()</f>
        <v>2100</v>
      </c>
      <c r="B2100" s="453"/>
      <c r="D2100" s="452" t="s">
        <v>32</v>
      </c>
      <c r="H2100" s="458"/>
      <c r="I2100" s="458"/>
      <c r="J2100" s="459"/>
      <c r="K2100" s="458"/>
      <c r="L2100" s="458"/>
      <c r="M2100" s="458"/>
      <c r="N2100" s="463"/>
      <c r="O2100" s="458"/>
      <c r="P2100" s="458"/>
      <c r="Q2100" s="458"/>
      <c r="R2100" s="458"/>
      <c r="S2100" s="439">
        <f t="shared" ref="S2100:AD2100" si="1509">R2208</f>
        <v>0</v>
      </c>
      <c r="T2100" s="443">
        <f t="shared" si="1509"/>
        <v>0.72645847183105106</v>
      </c>
      <c r="U2100" s="439">
        <f t="shared" si="1509"/>
        <v>0.71737774093316287</v>
      </c>
      <c r="V2100" s="439">
        <f t="shared" si="1509"/>
        <v>0.6992162791373866</v>
      </c>
      <c r="W2100" s="439">
        <f t="shared" si="1509"/>
        <v>0.68105481734161033</v>
      </c>
      <c r="X2100" s="439">
        <f t="shared" si="1509"/>
        <v>0.66289335554583406</v>
      </c>
      <c r="Y2100" s="443">
        <f t="shared" si="1509"/>
        <v>0.64473189375005779</v>
      </c>
      <c r="Z2100" s="439">
        <f t="shared" si="1509"/>
        <v>0.6356511628521696</v>
      </c>
      <c r="AA2100" s="439">
        <f t="shared" si="1509"/>
        <v>0.61748970105639334</v>
      </c>
      <c r="AB2100" s="439">
        <f t="shared" si="1509"/>
        <v>0.59932823926061707</v>
      </c>
      <c r="AC2100" s="439">
        <f t="shared" si="1509"/>
        <v>0.5811667774648408</v>
      </c>
      <c r="AD2100" s="439">
        <f t="shared" si="1509"/>
        <v>0.56300531566906453</v>
      </c>
      <c r="AE2100" s="443">
        <f t="shared" si="1494"/>
        <v>0.54484385387328826</v>
      </c>
      <c r="AF2100" s="439">
        <f t="shared" si="1494"/>
        <v>0.526682392077512</v>
      </c>
      <c r="AG2100" s="439">
        <f t="shared" si="1494"/>
        <v>0.50852093028173573</v>
      </c>
      <c r="AH2100" s="439">
        <f t="shared" si="1494"/>
        <v>0.49035946848595946</v>
      </c>
      <c r="AI2100" s="440">
        <f t="shared" si="1494"/>
        <v>0.47219800669018319</v>
      </c>
      <c r="AJ2100" s="443">
        <f t="shared" si="1495"/>
        <v>0.45403654489440692</v>
      </c>
      <c r="AK2100" s="439">
        <f t="shared" si="1496"/>
        <v>0.43587508309863066</v>
      </c>
      <c r="AL2100" s="439">
        <f t="shared" si="1497"/>
        <v>0.41771362130285439</v>
      </c>
      <c r="AM2100" s="439">
        <f t="shared" si="1498"/>
        <v>0.39955215950707812</v>
      </c>
      <c r="AN2100" s="440">
        <f t="shared" si="1499"/>
        <v>0.38139069771130185</v>
      </c>
    </row>
    <row r="2101" spans="1:40" outlineLevel="2">
      <c r="A2101" s="882">
        <f>ROW()</f>
        <v>2101</v>
      </c>
      <c r="B2101" s="453"/>
      <c r="D2101" s="452" t="s">
        <v>33</v>
      </c>
      <c r="H2101" s="458"/>
      <c r="I2101" s="458"/>
      <c r="J2101" s="459"/>
      <c r="K2101" s="458"/>
      <c r="L2101" s="458"/>
      <c r="M2101" s="458"/>
      <c r="N2101" s="463"/>
      <c r="O2101" s="458"/>
      <c r="P2101" s="458"/>
      <c r="Q2101" s="458"/>
      <c r="R2101" s="458"/>
      <c r="S2101" s="439">
        <f t="shared" ref="S2101:AD2101" si="1510">R2209</f>
        <v>0</v>
      </c>
      <c r="T2101" s="443">
        <f t="shared" si="1510"/>
        <v>1.6574945431679018</v>
      </c>
      <c r="U2101" s="439">
        <f t="shared" si="1510"/>
        <v>1.636775861378303</v>
      </c>
      <c r="V2101" s="439">
        <f t="shared" si="1510"/>
        <v>1.5953384977991054</v>
      </c>
      <c r="W2101" s="439">
        <f t="shared" si="1510"/>
        <v>1.5539011342199078</v>
      </c>
      <c r="X2101" s="439">
        <f t="shared" si="1510"/>
        <v>1.5124637706407102</v>
      </c>
      <c r="Y2101" s="443">
        <f t="shared" si="1510"/>
        <v>1.4710264070615127</v>
      </c>
      <c r="Z2101" s="439">
        <f t="shared" si="1510"/>
        <v>1.4503077252719139</v>
      </c>
      <c r="AA2101" s="439">
        <f t="shared" si="1510"/>
        <v>1.4088703616927163</v>
      </c>
      <c r="AB2101" s="439">
        <f t="shared" si="1510"/>
        <v>1.3674329981135187</v>
      </c>
      <c r="AC2101" s="439">
        <f t="shared" si="1510"/>
        <v>1.3259956345343211</v>
      </c>
      <c r="AD2101" s="439">
        <f t="shared" si="1510"/>
        <v>1.2845582709551235</v>
      </c>
      <c r="AE2101" s="443">
        <f t="shared" si="1494"/>
        <v>1.243120907375926</v>
      </c>
      <c r="AF2101" s="439">
        <f t="shared" si="1494"/>
        <v>1.2016835437967284</v>
      </c>
      <c r="AG2101" s="439">
        <f t="shared" si="1494"/>
        <v>1.1602461802175308</v>
      </c>
      <c r="AH2101" s="439">
        <f t="shared" si="1494"/>
        <v>1.1188088166383332</v>
      </c>
      <c r="AI2101" s="440">
        <f t="shared" si="1494"/>
        <v>1.0773714530591356</v>
      </c>
      <c r="AJ2101" s="443">
        <f t="shared" si="1495"/>
        <v>1.035934089479938</v>
      </c>
      <c r="AK2101" s="439">
        <f t="shared" si="1496"/>
        <v>0.99449672590074056</v>
      </c>
      <c r="AL2101" s="439">
        <f t="shared" si="1497"/>
        <v>0.95305936232154309</v>
      </c>
      <c r="AM2101" s="439">
        <f t="shared" si="1498"/>
        <v>0.91162199874234551</v>
      </c>
      <c r="AN2101" s="440">
        <f t="shared" si="1499"/>
        <v>0.87018463516314803</v>
      </c>
    </row>
    <row r="2102" spans="1:40" outlineLevel="2">
      <c r="A2102" s="882">
        <f>ROW()</f>
        <v>2102</v>
      </c>
      <c r="B2102" s="453"/>
      <c r="D2102" s="452" t="s">
        <v>27</v>
      </c>
      <c r="H2102" s="458"/>
      <c r="I2102" s="458"/>
      <c r="J2102" s="459"/>
      <c r="K2102" s="458"/>
      <c r="L2102" s="458"/>
      <c r="M2102" s="458"/>
      <c r="N2102" s="463"/>
      <c r="O2102" s="458"/>
      <c r="P2102" s="458"/>
      <c r="Q2102" s="458"/>
      <c r="R2102" s="458"/>
      <c r="S2102" s="439">
        <f t="shared" ref="S2102:AD2102" si="1511">R2210</f>
        <v>0</v>
      </c>
      <c r="T2102" s="443">
        <f t="shared" si="1511"/>
        <v>0.15046118807683451</v>
      </c>
      <c r="U2102" s="439">
        <f t="shared" si="1511"/>
        <v>0.14858042322587409</v>
      </c>
      <c r="V2102" s="439">
        <f t="shared" si="1511"/>
        <v>0.14481889352395322</v>
      </c>
      <c r="W2102" s="439">
        <f t="shared" si="1511"/>
        <v>0.14105736382203235</v>
      </c>
      <c r="X2102" s="439">
        <f t="shared" si="1511"/>
        <v>0.13729583412011148</v>
      </c>
      <c r="Y2102" s="443">
        <f t="shared" si="1511"/>
        <v>0.13353430441819061</v>
      </c>
      <c r="Z2102" s="439">
        <f t="shared" si="1511"/>
        <v>0.13165353956723019</v>
      </c>
      <c r="AA2102" s="439">
        <f t="shared" si="1511"/>
        <v>0.12789200986530933</v>
      </c>
      <c r="AB2102" s="439">
        <f t="shared" si="1511"/>
        <v>0.12413048016338846</v>
      </c>
      <c r="AC2102" s="439">
        <f t="shared" si="1511"/>
        <v>0.12036895046146759</v>
      </c>
      <c r="AD2102" s="439">
        <f t="shared" si="1511"/>
        <v>0.11660742075954672</v>
      </c>
      <c r="AE2102" s="443">
        <f t="shared" si="1494"/>
        <v>0.11284589105762585</v>
      </c>
      <c r="AF2102" s="439">
        <f t="shared" si="1494"/>
        <v>0.10908436135570498</v>
      </c>
      <c r="AG2102" s="439">
        <f t="shared" si="1494"/>
        <v>0.10532283165378412</v>
      </c>
      <c r="AH2102" s="439">
        <f t="shared" si="1494"/>
        <v>0.10156130195186325</v>
      </c>
      <c r="AI2102" s="440">
        <f t="shared" si="1494"/>
        <v>9.7799772249942393E-2</v>
      </c>
      <c r="AJ2102" s="443">
        <f t="shared" si="1495"/>
        <v>9.4038242548021539E-2</v>
      </c>
      <c r="AK2102" s="439">
        <f t="shared" si="1496"/>
        <v>9.0276712846100671E-2</v>
      </c>
      <c r="AL2102" s="439">
        <f t="shared" si="1497"/>
        <v>8.6515183144179802E-2</v>
      </c>
      <c r="AM2102" s="439">
        <f t="shared" si="1498"/>
        <v>8.2753653442258948E-2</v>
      </c>
      <c r="AN2102" s="440">
        <f t="shared" si="1499"/>
        <v>7.8992123740338094E-2</v>
      </c>
    </row>
    <row r="2103" spans="1:40" outlineLevel="2">
      <c r="A2103" s="882">
        <f>ROW()</f>
        <v>2103</v>
      </c>
      <c r="B2103" s="453"/>
      <c r="D2103" s="452" t="s">
        <v>34</v>
      </c>
      <c r="H2103" s="458"/>
      <c r="I2103" s="458"/>
      <c r="J2103" s="459"/>
      <c r="K2103" s="458"/>
      <c r="L2103" s="458"/>
      <c r="M2103" s="458"/>
      <c r="N2103" s="463"/>
      <c r="O2103" s="458"/>
      <c r="P2103" s="458"/>
      <c r="Q2103" s="458"/>
      <c r="R2103" s="458"/>
      <c r="S2103" s="439">
        <f t="shared" ref="S2103:AD2103" si="1512">R2211</f>
        <v>0</v>
      </c>
      <c r="T2103" s="443">
        <f t="shared" si="1512"/>
        <v>19.025756157232877</v>
      </c>
      <c r="U2103" s="439">
        <f t="shared" si="1512"/>
        <v>18.391564285325114</v>
      </c>
      <c r="V2103" s="439">
        <f t="shared" si="1512"/>
        <v>17.123180541509587</v>
      </c>
      <c r="W2103" s="439">
        <f t="shared" si="1512"/>
        <v>15.854796797694062</v>
      </c>
      <c r="X2103" s="439">
        <f t="shared" si="1512"/>
        <v>14.586413053878537</v>
      </c>
      <c r="Y2103" s="443">
        <f t="shared" si="1512"/>
        <v>13.318029310063013</v>
      </c>
      <c r="Z2103" s="439">
        <f t="shared" si="1512"/>
        <v>12.683837438155249</v>
      </c>
      <c r="AA2103" s="439">
        <f t="shared" si="1512"/>
        <v>11.415453694339725</v>
      </c>
      <c r="AB2103" s="439">
        <f t="shared" si="1512"/>
        <v>10.1470699505242</v>
      </c>
      <c r="AC2103" s="439">
        <f t="shared" si="1512"/>
        <v>8.8786862067086751</v>
      </c>
      <c r="AD2103" s="439">
        <f t="shared" si="1512"/>
        <v>7.6103024628931504</v>
      </c>
      <c r="AE2103" s="443">
        <f t="shared" si="1494"/>
        <v>6.3419187190776256</v>
      </c>
      <c r="AF2103" s="439">
        <f t="shared" si="1494"/>
        <v>5.0735349752621008</v>
      </c>
      <c r="AG2103" s="439">
        <f t="shared" si="1494"/>
        <v>3.8051512314465756</v>
      </c>
      <c r="AH2103" s="439">
        <f t="shared" si="1494"/>
        <v>2.5367674876310504</v>
      </c>
      <c r="AI2103" s="440">
        <f t="shared" si="1494"/>
        <v>1.2683837438155252</v>
      </c>
      <c r="AJ2103" s="443">
        <f t="shared" si="1495"/>
        <v>0</v>
      </c>
      <c r="AK2103" s="439">
        <f t="shared" si="1496"/>
        <v>0</v>
      </c>
      <c r="AL2103" s="439">
        <f t="shared" si="1497"/>
        <v>0</v>
      </c>
      <c r="AM2103" s="439">
        <f t="shared" si="1498"/>
        <v>0</v>
      </c>
      <c r="AN2103" s="440">
        <f t="shared" si="1499"/>
        <v>0</v>
      </c>
    </row>
    <row r="2104" spans="1:40" outlineLevel="2">
      <c r="A2104" s="882">
        <f>ROW()</f>
        <v>2104</v>
      </c>
      <c r="B2104" s="453"/>
      <c r="D2104" s="452" t="s">
        <v>35</v>
      </c>
      <c r="H2104" s="458"/>
      <c r="I2104" s="458"/>
      <c r="J2104" s="459"/>
      <c r="K2104" s="458"/>
      <c r="L2104" s="458"/>
      <c r="M2104" s="458"/>
      <c r="N2104" s="463"/>
      <c r="O2104" s="458"/>
      <c r="P2104" s="458"/>
      <c r="Q2104" s="458"/>
      <c r="R2104" s="458"/>
      <c r="S2104" s="439">
        <f t="shared" ref="S2104:AD2105" si="1513">R2212</f>
        <v>0</v>
      </c>
      <c r="T2104" s="443">
        <f t="shared" si="1513"/>
        <v>0</v>
      </c>
      <c r="U2104" s="439">
        <f t="shared" si="1513"/>
        <v>0</v>
      </c>
      <c r="V2104" s="439">
        <f t="shared" si="1513"/>
        <v>0</v>
      </c>
      <c r="W2104" s="439">
        <f t="shared" si="1513"/>
        <v>0</v>
      </c>
      <c r="X2104" s="439">
        <f t="shared" si="1513"/>
        <v>0</v>
      </c>
      <c r="Y2104" s="443">
        <f t="shared" si="1513"/>
        <v>0</v>
      </c>
      <c r="Z2104" s="439">
        <f t="shared" si="1513"/>
        <v>0</v>
      </c>
      <c r="AA2104" s="439">
        <f t="shared" si="1513"/>
        <v>0</v>
      </c>
      <c r="AB2104" s="439">
        <f t="shared" si="1513"/>
        <v>0</v>
      </c>
      <c r="AC2104" s="439">
        <f t="shared" si="1513"/>
        <v>0</v>
      </c>
      <c r="AD2104" s="439">
        <f t="shared" si="1513"/>
        <v>0</v>
      </c>
      <c r="AE2104" s="443">
        <f t="shared" si="1494"/>
        <v>0</v>
      </c>
      <c r="AF2104" s="439">
        <f t="shared" si="1494"/>
        <v>0</v>
      </c>
      <c r="AG2104" s="439">
        <f t="shared" si="1494"/>
        <v>0</v>
      </c>
      <c r="AH2104" s="439">
        <f t="shared" si="1494"/>
        <v>0</v>
      </c>
      <c r="AI2104" s="440">
        <f t="shared" si="1494"/>
        <v>0</v>
      </c>
      <c r="AJ2104" s="443">
        <f t="shared" si="1495"/>
        <v>0</v>
      </c>
      <c r="AK2104" s="439">
        <f t="shared" si="1496"/>
        <v>0</v>
      </c>
      <c r="AL2104" s="439">
        <f t="shared" si="1497"/>
        <v>0</v>
      </c>
      <c r="AM2104" s="439">
        <f t="shared" si="1498"/>
        <v>0</v>
      </c>
      <c r="AN2104" s="440">
        <f t="shared" si="1499"/>
        <v>0</v>
      </c>
    </row>
    <row r="2105" spans="1:40" outlineLevel="2">
      <c r="A2105" s="882">
        <f>ROW()</f>
        <v>2105</v>
      </c>
      <c r="B2105" s="453"/>
      <c r="D2105" s="452" t="s">
        <v>302</v>
      </c>
      <c r="H2105" s="458"/>
      <c r="I2105" s="458"/>
      <c r="J2105" s="459"/>
      <c r="K2105" s="458"/>
      <c r="L2105" s="458"/>
      <c r="M2105" s="458"/>
      <c r="N2105" s="463"/>
      <c r="O2105" s="458"/>
      <c r="P2105" s="458"/>
      <c r="Q2105" s="458"/>
      <c r="R2105" s="458"/>
      <c r="S2105" s="439">
        <f t="shared" si="1513"/>
        <v>0</v>
      </c>
      <c r="T2105" s="443">
        <f t="shared" si="1513"/>
        <v>0</v>
      </c>
      <c r="U2105" s="439">
        <f t="shared" si="1513"/>
        <v>0</v>
      </c>
      <c r="V2105" s="439">
        <f t="shared" si="1513"/>
        <v>0</v>
      </c>
      <c r="W2105" s="439">
        <f t="shared" si="1513"/>
        <v>0</v>
      </c>
      <c r="X2105" s="439">
        <f t="shared" si="1513"/>
        <v>0</v>
      </c>
      <c r="Y2105" s="443">
        <f t="shared" ref="Y2105" si="1514">X2213</f>
        <v>0</v>
      </c>
      <c r="Z2105" s="439">
        <f t="shared" ref="Z2105" si="1515">Y2213</f>
        <v>0</v>
      </c>
      <c r="AA2105" s="439">
        <f t="shared" ref="AA2105" si="1516">Z2213</f>
        <v>0</v>
      </c>
      <c r="AB2105" s="439">
        <f t="shared" ref="AB2105" si="1517">AA2213</f>
        <v>0</v>
      </c>
      <c r="AC2105" s="439">
        <f t="shared" ref="AC2105" si="1518">AB2213</f>
        <v>0</v>
      </c>
      <c r="AD2105" s="439">
        <f t="shared" ref="AD2105" si="1519">AC2213</f>
        <v>0</v>
      </c>
      <c r="AE2105" s="443">
        <f t="shared" si="1494"/>
        <v>0</v>
      </c>
      <c r="AF2105" s="439">
        <f t="shared" si="1494"/>
        <v>0</v>
      </c>
      <c r="AG2105" s="439">
        <f t="shared" si="1494"/>
        <v>0</v>
      </c>
      <c r="AH2105" s="439">
        <f t="shared" si="1494"/>
        <v>0</v>
      </c>
      <c r="AI2105" s="440">
        <f t="shared" si="1494"/>
        <v>0</v>
      </c>
      <c r="AJ2105" s="443">
        <f t="shared" si="1495"/>
        <v>0</v>
      </c>
      <c r="AK2105" s="439">
        <f t="shared" si="1496"/>
        <v>0</v>
      </c>
      <c r="AL2105" s="439">
        <f t="shared" si="1497"/>
        <v>0</v>
      </c>
      <c r="AM2105" s="439">
        <f t="shared" si="1498"/>
        <v>0</v>
      </c>
      <c r="AN2105" s="440">
        <f t="shared" si="1499"/>
        <v>0</v>
      </c>
    </row>
    <row r="2106" spans="1:40" outlineLevel="2">
      <c r="A2106" s="882">
        <f>ROW()</f>
        <v>2106</v>
      </c>
      <c r="B2106" s="453"/>
      <c r="D2106" s="452" t="s">
        <v>36</v>
      </c>
      <c r="H2106" s="458"/>
      <c r="I2106" s="458"/>
      <c r="J2106" s="459"/>
      <c r="K2106" s="458"/>
      <c r="L2106" s="458"/>
      <c r="M2106" s="458"/>
      <c r="N2106" s="463"/>
      <c r="O2106" s="458"/>
      <c r="P2106" s="458"/>
      <c r="Q2106" s="458"/>
      <c r="R2106" s="458"/>
      <c r="S2106" s="439">
        <f t="shared" ref="S2106:AD2106" si="1520">R2214</f>
        <v>0</v>
      </c>
      <c r="T2106" s="443">
        <f t="shared" si="1520"/>
        <v>1.8829756819111192</v>
      </c>
      <c r="U2106" s="439">
        <f t="shared" si="1520"/>
        <v>1.6476037216722292</v>
      </c>
      <c r="V2106" s="439">
        <f t="shared" si="1520"/>
        <v>1.1768598011944493</v>
      </c>
      <c r="W2106" s="439">
        <f t="shared" si="1520"/>
        <v>0.70611588071666964</v>
      </c>
      <c r="X2106" s="439">
        <f t="shared" si="1520"/>
        <v>0.2353719602388899</v>
      </c>
      <c r="Y2106" s="443">
        <f t="shared" si="1520"/>
        <v>0</v>
      </c>
      <c r="Z2106" s="439">
        <f t="shared" si="1520"/>
        <v>0</v>
      </c>
      <c r="AA2106" s="439">
        <f t="shared" si="1520"/>
        <v>0</v>
      </c>
      <c r="AB2106" s="439">
        <f t="shared" si="1520"/>
        <v>0</v>
      </c>
      <c r="AC2106" s="439">
        <f t="shared" si="1520"/>
        <v>0</v>
      </c>
      <c r="AD2106" s="439">
        <f t="shared" si="1520"/>
        <v>0</v>
      </c>
      <c r="AE2106" s="443">
        <f t="shared" si="1494"/>
        <v>0</v>
      </c>
      <c r="AF2106" s="439">
        <f t="shared" si="1494"/>
        <v>0</v>
      </c>
      <c r="AG2106" s="439">
        <f t="shared" si="1494"/>
        <v>0</v>
      </c>
      <c r="AH2106" s="439">
        <f t="shared" si="1494"/>
        <v>0</v>
      </c>
      <c r="AI2106" s="440">
        <f t="shared" si="1494"/>
        <v>0</v>
      </c>
      <c r="AJ2106" s="443">
        <f t="shared" si="1495"/>
        <v>0</v>
      </c>
      <c r="AK2106" s="439">
        <f t="shared" si="1496"/>
        <v>0</v>
      </c>
      <c r="AL2106" s="439">
        <f t="shared" si="1497"/>
        <v>0</v>
      </c>
      <c r="AM2106" s="439">
        <f t="shared" si="1498"/>
        <v>0</v>
      </c>
      <c r="AN2106" s="440">
        <f t="shared" si="1499"/>
        <v>0</v>
      </c>
    </row>
    <row r="2107" spans="1:40" outlineLevel="2">
      <c r="A2107" s="882">
        <f>ROW()</f>
        <v>2107</v>
      </c>
      <c r="B2107" s="453"/>
      <c r="D2107" s="452" t="s">
        <v>583</v>
      </c>
      <c r="H2107" s="458"/>
      <c r="I2107" s="458"/>
      <c r="J2107" s="459"/>
      <c r="K2107" s="458"/>
      <c r="L2107" s="458"/>
      <c r="M2107" s="458"/>
      <c r="N2107" s="463"/>
      <c r="O2107" s="458"/>
      <c r="P2107" s="458"/>
      <c r="Q2107" s="458"/>
      <c r="R2107" s="458"/>
      <c r="S2107" s="439">
        <f t="shared" ref="S2107:AD2107" si="1521">R2215</f>
        <v>0</v>
      </c>
      <c r="T2107" s="443">
        <f t="shared" si="1521"/>
        <v>0</v>
      </c>
      <c r="U2107" s="439">
        <f t="shared" si="1521"/>
        <v>0</v>
      </c>
      <c r="V2107" s="439">
        <f t="shared" si="1521"/>
        <v>0</v>
      </c>
      <c r="W2107" s="439">
        <f t="shared" si="1521"/>
        <v>0</v>
      </c>
      <c r="X2107" s="439">
        <f t="shared" si="1521"/>
        <v>0</v>
      </c>
      <c r="Y2107" s="443">
        <f t="shared" si="1521"/>
        <v>0</v>
      </c>
      <c r="Z2107" s="439">
        <f t="shared" si="1521"/>
        <v>0</v>
      </c>
      <c r="AA2107" s="439">
        <f t="shared" si="1521"/>
        <v>0</v>
      </c>
      <c r="AB2107" s="439">
        <f t="shared" si="1521"/>
        <v>0</v>
      </c>
      <c r="AC2107" s="439">
        <f t="shared" si="1521"/>
        <v>0</v>
      </c>
      <c r="AD2107" s="439">
        <f t="shared" si="1521"/>
        <v>0</v>
      </c>
      <c r="AE2107" s="443">
        <f t="shared" ref="AE2107:AI2107" si="1522">AD2215</f>
        <v>0</v>
      </c>
      <c r="AF2107" s="439">
        <f t="shared" si="1522"/>
        <v>0</v>
      </c>
      <c r="AG2107" s="439">
        <f t="shared" si="1522"/>
        <v>0</v>
      </c>
      <c r="AH2107" s="439">
        <f t="shared" si="1522"/>
        <v>0</v>
      </c>
      <c r="AI2107" s="440">
        <f t="shared" si="1522"/>
        <v>0</v>
      </c>
      <c r="AJ2107" s="443">
        <f t="shared" ref="AJ2107:AN2110" si="1523">AI2215</f>
        <v>0</v>
      </c>
      <c r="AK2107" s="439">
        <f t="shared" si="1523"/>
        <v>0</v>
      </c>
      <c r="AL2107" s="439">
        <f t="shared" si="1523"/>
        <v>0</v>
      </c>
      <c r="AM2107" s="439">
        <f t="shared" si="1523"/>
        <v>0</v>
      </c>
      <c r="AN2107" s="440">
        <f t="shared" si="1523"/>
        <v>0</v>
      </c>
    </row>
    <row r="2108" spans="1:40" outlineLevel="2">
      <c r="A2108" s="882">
        <f>ROW()</f>
        <v>2108</v>
      </c>
      <c r="B2108" s="453"/>
      <c r="D2108" s="452" t="s">
        <v>81</v>
      </c>
      <c r="H2108" s="458"/>
      <c r="I2108" s="458"/>
      <c r="J2108" s="459"/>
      <c r="K2108" s="458"/>
      <c r="L2108" s="458"/>
      <c r="M2108" s="458"/>
      <c r="N2108" s="463"/>
      <c r="O2108" s="458"/>
      <c r="P2108" s="458"/>
      <c r="Q2108" s="458"/>
      <c r="R2108" s="458"/>
      <c r="S2108" s="439">
        <f t="shared" ref="S2108:X2109" si="1524">R2216</f>
        <v>0</v>
      </c>
      <c r="T2108" s="443">
        <f t="shared" si="1524"/>
        <v>0</v>
      </c>
      <c r="U2108" s="439">
        <f t="shared" si="1524"/>
        <v>0</v>
      </c>
      <c r="V2108" s="439">
        <f t="shared" si="1524"/>
        <v>0</v>
      </c>
      <c r="W2108" s="439">
        <f t="shared" si="1524"/>
        <v>0</v>
      </c>
      <c r="X2108" s="439">
        <f t="shared" si="1524"/>
        <v>0</v>
      </c>
      <c r="Y2108" s="443">
        <f t="shared" ref="Y2108:AD2109" si="1525">X2216</f>
        <v>0</v>
      </c>
      <c r="Z2108" s="439">
        <f t="shared" si="1525"/>
        <v>0</v>
      </c>
      <c r="AA2108" s="439">
        <f t="shared" si="1525"/>
        <v>0</v>
      </c>
      <c r="AB2108" s="439">
        <f t="shared" si="1525"/>
        <v>0</v>
      </c>
      <c r="AC2108" s="439">
        <f t="shared" si="1525"/>
        <v>0</v>
      </c>
      <c r="AD2108" s="439">
        <f t="shared" si="1525"/>
        <v>0</v>
      </c>
      <c r="AE2108" s="443">
        <f t="shared" ref="AE2108:AE2110" si="1526">AD2216</f>
        <v>0</v>
      </c>
      <c r="AF2108" s="439">
        <f t="shared" ref="AF2108:AF2110" si="1527">AE2216</f>
        <v>0</v>
      </c>
      <c r="AG2108" s="439">
        <f t="shared" ref="AG2108:AG2110" si="1528">AF2216</f>
        <v>0</v>
      </c>
      <c r="AH2108" s="439">
        <f t="shared" ref="AH2108:AH2110" si="1529">AG2216</f>
        <v>0</v>
      </c>
      <c r="AI2108" s="440">
        <f t="shared" ref="AI2108:AI2110" si="1530">AH2216</f>
        <v>0</v>
      </c>
      <c r="AJ2108" s="443">
        <f t="shared" si="1523"/>
        <v>0</v>
      </c>
      <c r="AK2108" s="439">
        <f t="shared" si="1523"/>
        <v>0</v>
      </c>
      <c r="AL2108" s="439">
        <f t="shared" si="1523"/>
        <v>0</v>
      </c>
      <c r="AM2108" s="439">
        <f t="shared" si="1523"/>
        <v>0</v>
      </c>
      <c r="AN2108" s="440">
        <f t="shared" si="1523"/>
        <v>0</v>
      </c>
    </row>
    <row r="2109" spans="1:40" outlineLevel="2">
      <c r="A2109" s="882">
        <f>ROW()</f>
        <v>2109</v>
      </c>
      <c r="B2109" s="453"/>
      <c r="D2109" s="452" t="s">
        <v>28</v>
      </c>
      <c r="H2109" s="458"/>
      <c r="I2109" s="458"/>
      <c r="J2109" s="459"/>
      <c r="K2109" s="458"/>
      <c r="L2109" s="458"/>
      <c r="M2109" s="458"/>
      <c r="N2109" s="463"/>
      <c r="O2109" s="458"/>
      <c r="P2109" s="458"/>
      <c r="Q2109" s="458"/>
      <c r="R2109" s="458"/>
      <c r="S2109" s="439">
        <f t="shared" si="1524"/>
        <v>0</v>
      </c>
      <c r="T2109" s="443">
        <f t="shared" si="1524"/>
        <v>0</v>
      </c>
      <c r="U2109" s="439">
        <f t="shared" si="1524"/>
        <v>0</v>
      </c>
      <c r="V2109" s="439">
        <f t="shared" si="1524"/>
        <v>0</v>
      </c>
      <c r="W2109" s="439">
        <f t="shared" si="1524"/>
        <v>0</v>
      </c>
      <c r="X2109" s="439">
        <f t="shared" si="1524"/>
        <v>0</v>
      </c>
      <c r="Y2109" s="443">
        <f t="shared" si="1525"/>
        <v>0</v>
      </c>
      <c r="Z2109" s="439">
        <f t="shared" si="1525"/>
        <v>0</v>
      </c>
      <c r="AA2109" s="439">
        <f t="shared" si="1525"/>
        <v>0</v>
      </c>
      <c r="AB2109" s="439">
        <f t="shared" si="1525"/>
        <v>0</v>
      </c>
      <c r="AC2109" s="439">
        <f t="shared" si="1525"/>
        <v>0</v>
      </c>
      <c r="AD2109" s="439">
        <f t="shared" si="1525"/>
        <v>0</v>
      </c>
      <c r="AE2109" s="443">
        <f t="shared" si="1526"/>
        <v>0</v>
      </c>
      <c r="AF2109" s="439">
        <f t="shared" si="1527"/>
        <v>0</v>
      </c>
      <c r="AG2109" s="439">
        <f t="shared" si="1528"/>
        <v>0</v>
      </c>
      <c r="AH2109" s="439">
        <f t="shared" si="1529"/>
        <v>0</v>
      </c>
      <c r="AI2109" s="440">
        <f t="shared" si="1530"/>
        <v>0</v>
      </c>
      <c r="AJ2109" s="443">
        <f t="shared" si="1523"/>
        <v>0</v>
      </c>
      <c r="AK2109" s="439">
        <f t="shared" si="1523"/>
        <v>0</v>
      </c>
      <c r="AL2109" s="439">
        <f t="shared" si="1523"/>
        <v>0</v>
      </c>
      <c r="AM2109" s="439">
        <f t="shared" si="1523"/>
        <v>0</v>
      </c>
      <c r="AN2109" s="440">
        <f t="shared" si="1523"/>
        <v>0</v>
      </c>
    </row>
    <row r="2110" spans="1:40" outlineLevel="2">
      <c r="A2110" s="882">
        <f>ROW()</f>
        <v>2110</v>
      </c>
      <c r="B2110" s="453"/>
      <c r="D2110" s="456" t="s">
        <v>443</v>
      </c>
      <c r="E2110" s="456"/>
      <c r="F2110" s="456"/>
      <c r="G2110" s="456"/>
      <c r="H2110" s="460"/>
      <c r="I2110" s="460"/>
      <c r="J2110" s="461"/>
      <c r="K2110" s="460"/>
      <c r="L2110" s="460"/>
      <c r="M2110" s="460"/>
      <c r="N2110" s="465"/>
      <c r="O2110" s="460"/>
      <c r="P2110" s="460"/>
      <c r="Q2110" s="460"/>
      <c r="R2110" s="460"/>
      <c r="S2110" s="441">
        <f t="shared" ref="S2110:AD2110" si="1531">R2218</f>
        <v>0</v>
      </c>
      <c r="T2110" s="462">
        <f t="shared" si="1531"/>
        <v>0</v>
      </c>
      <c r="U2110" s="441">
        <f t="shared" si="1531"/>
        <v>0</v>
      </c>
      <c r="V2110" s="441">
        <f t="shared" si="1531"/>
        <v>0</v>
      </c>
      <c r="W2110" s="441">
        <f t="shared" si="1531"/>
        <v>0</v>
      </c>
      <c r="X2110" s="441">
        <f t="shared" si="1531"/>
        <v>0</v>
      </c>
      <c r="Y2110" s="462">
        <f t="shared" si="1531"/>
        <v>0</v>
      </c>
      <c r="Z2110" s="441">
        <f t="shared" si="1531"/>
        <v>0</v>
      </c>
      <c r="AA2110" s="441">
        <f t="shared" si="1531"/>
        <v>0</v>
      </c>
      <c r="AB2110" s="441">
        <f t="shared" si="1531"/>
        <v>0</v>
      </c>
      <c r="AC2110" s="441">
        <f t="shared" si="1531"/>
        <v>0</v>
      </c>
      <c r="AD2110" s="441">
        <f t="shared" si="1531"/>
        <v>0</v>
      </c>
      <c r="AE2110" s="462">
        <f t="shared" si="1526"/>
        <v>0</v>
      </c>
      <c r="AF2110" s="441">
        <f t="shared" si="1527"/>
        <v>0</v>
      </c>
      <c r="AG2110" s="441">
        <f t="shared" si="1528"/>
        <v>0</v>
      </c>
      <c r="AH2110" s="441">
        <f t="shared" si="1529"/>
        <v>0</v>
      </c>
      <c r="AI2110" s="442">
        <f t="shared" si="1530"/>
        <v>0</v>
      </c>
      <c r="AJ2110" s="462">
        <f t="shared" si="1523"/>
        <v>0</v>
      </c>
      <c r="AK2110" s="441">
        <f t="shared" si="1523"/>
        <v>0</v>
      </c>
      <c r="AL2110" s="441">
        <f t="shared" si="1523"/>
        <v>0</v>
      </c>
      <c r="AM2110" s="441">
        <f t="shared" si="1523"/>
        <v>0</v>
      </c>
      <c r="AN2110" s="442">
        <f t="shared" si="1523"/>
        <v>0</v>
      </c>
    </row>
    <row r="2111" spans="1:40" outlineLevel="2">
      <c r="A2111" s="882">
        <f>ROW()</f>
        <v>2111</v>
      </c>
      <c r="B2111" s="453"/>
      <c r="D2111" s="452" t="s">
        <v>24</v>
      </c>
      <c r="H2111" s="458"/>
      <c r="I2111" s="458"/>
      <c r="J2111" s="459"/>
      <c r="K2111" s="458"/>
      <c r="L2111" s="458"/>
      <c r="M2111" s="458"/>
      <c r="N2111" s="463"/>
      <c r="O2111" s="458"/>
      <c r="P2111" s="458"/>
      <c r="Q2111" s="458"/>
      <c r="R2111" s="458"/>
      <c r="S2111" s="439">
        <f t="shared" ref="S2111:AN2111" si="1532">SUM(S2095:S2110)</f>
        <v>0</v>
      </c>
      <c r="T2111" s="443">
        <f t="shared" si="1532"/>
        <v>42.433659726435721</v>
      </c>
      <c r="U2111" s="439">
        <f t="shared" si="1532"/>
        <v>41.057652874645214</v>
      </c>
      <c r="V2111" s="439">
        <f t="shared" si="1532"/>
        <v>38.305639171064222</v>
      </c>
      <c r="W2111" s="439">
        <f t="shared" si="1532"/>
        <v>35.553625467483222</v>
      </c>
      <c r="X2111" s="439">
        <f t="shared" si="1532"/>
        <v>32.801611763902223</v>
      </c>
      <c r="Y2111" s="443">
        <f t="shared" si="1532"/>
        <v>30.284970020560124</v>
      </c>
      <c r="Z2111" s="439">
        <f t="shared" si="1532"/>
        <v>29.144335129008518</v>
      </c>
      <c r="AA2111" s="439">
        <f t="shared" si="1532"/>
        <v>26.863065345905298</v>
      </c>
      <c r="AB2111" s="439">
        <f t="shared" si="1532"/>
        <v>24.581795562802082</v>
      </c>
      <c r="AC2111" s="439">
        <f t="shared" si="1532"/>
        <v>22.300525779698866</v>
      </c>
      <c r="AD2111" s="439">
        <f t="shared" si="1532"/>
        <v>20.01925599659565</v>
      </c>
      <c r="AE2111" s="443">
        <f t="shared" si="1532"/>
        <v>17.737986213492434</v>
      </c>
      <c r="AF2111" s="439">
        <f t="shared" si="1532"/>
        <v>15.456716430389218</v>
      </c>
      <c r="AG2111" s="439">
        <f t="shared" si="1532"/>
        <v>13.175446647286</v>
      </c>
      <c r="AH2111" s="439">
        <f t="shared" si="1532"/>
        <v>10.894176864182782</v>
      </c>
      <c r="AI2111" s="440">
        <f t="shared" si="1532"/>
        <v>8.6129070810795678</v>
      </c>
      <c r="AJ2111" s="443">
        <f t="shared" si="1532"/>
        <v>6.3316372979763518</v>
      </c>
      <c r="AK2111" s="439">
        <f t="shared" si="1532"/>
        <v>5.3187512586886587</v>
      </c>
      <c r="AL2111" s="439">
        <f t="shared" si="1532"/>
        <v>4.3058652194009683</v>
      </c>
      <c r="AM2111" s="439">
        <f t="shared" si="1532"/>
        <v>3.2929791801132762</v>
      </c>
      <c r="AN2111" s="440">
        <f t="shared" si="1532"/>
        <v>2.2800931408255845</v>
      </c>
    </row>
    <row r="2112" spans="1:40" outlineLevel="1">
      <c r="A2112" s="732" t="s">
        <v>59</v>
      </c>
      <c r="B2112" s="733"/>
      <c r="C2112" s="881"/>
      <c r="D2112" s="733"/>
      <c r="E2112" s="733"/>
      <c r="F2112" s="733"/>
      <c r="G2112" s="730"/>
      <c r="H2112" s="733"/>
      <c r="I2112" s="730"/>
      <c r="J2112" s="729"/>
      <c r="K2112" s="730"/>
      <c r="L2112" s="730"/>
      <c r="M2112" s="730"/>
      <c r="N2112" s="731"/>
      <c r="O2112" s="730"/>
      <c r="P2112" s="730"/>
      <c r="Q2112" s="730"/>
      <c r="R2112" s="730"/>
      <c r="S2112" s="730"/>
      <c r="T2112" s="729"/>
      <c r="U2112" s="730"/>
      <c r="V2112" s="730"/>
      <c r="W2112" s="730"/>
      <c r="X2112" s="730"/>
      <c r="Y2112" s="729"/>
      <c r="Z2112" s="730"/>
      <c r="AA2112" s="730"/>
      <c r="AB2112" s="730"/>
      <c r="AC2112" s="730"/>
      <c r="AD2112" s="730"/>
      <c r="AE2112" s="729"/>
      <c r="AF2112" s="730"/>
      <c r="AG2112" s="730"/>
      <c r="AH2112" s="730"/>
      <c r="AI2112" s="731"/>
      <c r="AJ2112" s="729"/>
      <c r="AK2112" s="730"/>
      <c r="AL2112" s="730"/>
      <c r="AM2112" s="730"/>
      <c r="AN2112" s="731"/>
    </row>
    <row r="2113" spans="1:40" outlineLevel="2">
      <c r="A2113" s="882">
        <f>ROW()</f>
        <v>2113</v>
      </c>
      <c r="B2113" s="453"/>
      <c r="D2113" s="452" t="s">
        <v>300</v>
      </c>
      <c r="H2113" s="458"/>
      <c r="I2113" s="458"/>
      <c r="J2113" s="443"/>
      <c r="K2113" s="439"/>
      <c r="L2113" s="439"/>
      <c r="M2113" s="439"/>
      <c r="N2113" s="440"/>
      <c r="O2113" s="439"/>
      <c r="P2113" s="439"/>
      <c r="Q2113" s="439"/>
      <c r="R2113" s="439"/>
      <c r="S2113" s="27">
        <f>S$660</f>
        <v>10.36746649081997</v>
      </c>
      <c r="T2113" s="443"/>
      <c r="U2113" s="439"/>
      <c r="V2113" s="439"/>
      <c r="W2113" s="439"/>
      <c r="X2113" s="439"/>
      <c r="Y2113" s="443"/>
      <c r="Z2113" s="439"/>
      <c r="AA2113" s="439"/>
      <c r="AB2113" s="439"/>
      <c r="AC2113" s="439"/>
      <c r="AD2113" s="439"/>
      <c r="AE2113" s="443"/>
      <c r="AF2113" s="439"/>
      <c r="AG2113" s="439"/>
      <c r="AH2113" s="439"/>
      <c r="AI2113" s="440"/>
      <c r="AJ2113" s="443"/>
      <c r="AK2113" s="439"/>
      <c r="AL2113" s="439"/>
      <c r="AM2113" s="439"/>
      <c r="AN2113" s="440"/>
    </row>
    <row r="2114" spans="1:40" outlineLevel="2">
      <c r="A2114" s="882">
        <f>ROW()</f>
        <v>2114</v>
      </c>
      <c r="B2114" s="453"/>
      <c r="D2114" s="452" t="s">
        <v>301</v>
      </c>
      <c r="H2114" s="458"/>
      <c r="I2114" s="458"/>
      <c r="J2114" s="443"/>
      <c r="K2114" s="439"/>
      <c r="L2114" s="439"/>
      <c r="M2114" s="439"/>
      <c r="N2114" s="440"/>
      <c r="O2114" s="439"/>
      <c r="P2114" s="439"/>
      <c r="Q2114" s="439"/>
      <c r="R2114" s="439"/>
      <c r="S2114" s="27">
        <f>S$661</f>
        <v>0</v>
      </c>
      <c r="T2114" s="443"/>
      <c r="U2114" s="439"/>
      <c r="V2114" s="439"/>
      <c r="W2114" s="439"/>
      <c r="X2114" s="439"/>
      <c r="Y2114" s="443"/>
      <c r="Z2114" s="439"/>
      <c r="AA2114" s="439"/>
      <c r="AB2114" s="439"/>
      <c r="AC2114" s="439"/>
      <c r="AD2114" s="439"/>
      <c r="AE2114" s="443"/>
      <c r="AF2114" s="439"/>
      <c r="AG2114" s="439"/>
      <c r="AH2114" s="439"/>
      <c r="AI2114" s="440"/>
      <c r="AJ2114" s="443"/>
      <c r="AK2114" s="439"/>
      <c r="AL2114" s="439"/>
      <c r="AM2114" s="439"/>
      <c r="AN2114" s="440"/>
    </row>
    <row r="2115" spans="1:40" outlineLevel="2">
      <c r="A2115" s="882">
        <f>ROW()</f>
        <v>2115</v>
      </c>
      <c r="B2115" s="453"/>
      <c r="D2115" s="452" t="s">
        <v>29</v>
      </c>
      <c r="H2115" s="458"/>
      <c r="I2115" s="458"/>
      <c r="J2115" s="443"/>
      <c r="K2115" s="439"/>
      <c r="L2115" s="439"/>
      <c r="M2115" s="439"/>
      <c r="N2115" s="440"/>
      <c r="O2115" s="439"/>
      <c r="P2115" s="439"/>
      <c r="Q2115" s="439"/>
      <c r="R2115" s="439"/>
      <c r="S2115" s="27">
        <f>S$662</f>
        <v>0</v>
      </c>
      <c r="T2115" s="443"/>
      <c r="U2115" s="439"/>
      <c r="V2115" s="439"/>
      <c r="W2115" s="439"/>
      <c r="X2115" s="439"/>
      <c r="Y2115" s="443"/>
      <c r="Z2115" s="439"/>
      <c r="AA2115" s="439"/>
      <c r="AB2115" s="439"/>
      <c r="AC2115" s="439"/>
      <c r="AD2115" s="439"/>
      <c r="AE2115" s="443"/>
      <c r="AF2115" s="439"/>
      <c r="AG2115" s="439"/>
      <c r="AH2115" s="439"/>
      <c r="AI2115" s="440"/>
      <c r="AJ2115" s="443"/>
      <c r="AK2115" s="439"/>
      <c r="AL2115" s="439"/>
      <c r="AM2115" s="439"/>
      <c r="AN2115" s="440"/>
    </row>
    <row r="2116" spans="1:40" outlineLevel="2">
      <c r="A2116" s="882">
        <f>ROW()</f>
        <v>2116</v>
      </c>
      <c r="B2116" s="453"/>
      <c r="D2116" s="452" t="s">
        <v>30</v>
      </c>
      <c r="H2116" s="458"/>
      <c r="I2116" s="458"/>
      <c r="J2116" s="443"/>
      <c r="K2116" s="439"/>
      <c r="L2116" s="439"/>
      <c r="M2116" s="439"/>
      <c r="N2116" s="440"/>
      <c r="O2116" s="439"/>
      <c r="P2116" s="439"/>
      <c r="Q2116" s="439"/>
      <c r="R2116" s="439"/>
      <c r="S2116" s="27">
        <f>S$663</f>
        <v>8.6230471933959674</v>
      </c>
      <c r="T2116" s="443"/>
      <c r="U2116" s="439"/>
      <c r="V2116" s="439"/>
      <c r="W2116" s="439"/>
      <c r="X2116" s="439"/>
      <c r="Y2116" s="443"/>
      <c r="Z2116" s="439"/>
      <c r="AA2116" s="439"/>
      <c r="AB2116" s="439"/>
      <c r="AC2116" s="439"/>
      <c r="AD2116" s="439"/>
      <c r="AE2116" s="443"/>
      <c r="AF2116" s="439"/>
      <c r="AG2116" s="439"/>
      <c r="AH2116" s="439"/>
      <c r="AI2116" s="440"/>
      <c r="AJ2116" s="443"/>
      <c r="AK2116" s="439"/>
      <c r="AL2116" s="439"/>
      <c r="AM2116" s="439"/>
      <c r="AN2116" s="440"/>
    </row>
    <row r="2117" spans="1:40" outlineLevel="2">
      <c r="A2117" s="882">
        <f>ROW()</f>
        <v>2117</v>
      </c>
      <c r="B2117" s="453"/>
      <c r="D2117" s="452" t="s">
        <v>31</v>
      </c>
      <c r="H2117" s="458"/>
      <c r="I2117" s="458"/>
      <c r="J2117" s="443"/>
      <c r="K2117" s="439"/>
      <c r="L2117" s="439"/>
      <c r="M2117" s="439"/>
      <c r="N2117" s="440"/>
      <c r="O2117" s="439"/>
      <c r="P2117" s="439"/>
      <c r="Q2117" s="439"/>
      <c r="R2117" s="439"/>
      <c r="S2117" s="27">
        <f>S$664</f>
        <v>0</v>
      </c>
      <c r="T2117" s="443"/>
      <c r="U2117" s="439"/>
      <c r="V2117" s="439"/>
      <c r="W2117" s="439"/>
      <c r="X2117" s="439"/>
      <c r="Y2117" s="443"/>
      <c r="Z2117" s="439"/>
      <c r="AA2117" s="439"/>
      <c r="AB2117" s="439"/>
      <c r="AC2117" s="439"/>
      <c r="AD2117" s="439"/>
      <c r="AE2117" s="443"/>
      <c r="AF2117" s="439"/>
      <c r="AG2117" s="439"/>
      <c r="AH2117" s="439"/>
      <c r="AI2117" s="440"/>
      <c r="AJ2117" s="443"/>
      <c r="AK2117" s="439"/>
      <c r="AL2117" s="439"/>
      <c r="AM2117" s="439"/>
      <c r="AN2117" s="440"/>
    </row>
    <row r="2118" spans="1:40" outlineLevel="2">
      <c r="A2118" s="882">
        <f>ROW()</f>
        <v>2118</v>
      </c>
      <c r="B2118" s="453"/>
      <c r="D2118" s="452" t="s">
        <v>32</v>
      </c>
      <c r="H2118" s="458"/>
      <c r="I2118" s="458"/>
      <c r="J2118" s="443"/>
      <c r="K2118" s="439"/>
      <c r="L2118" s="439"/>
      <c r="M2118" s="439"/>
      <c r="N2118" s="440"/>
      <c r="O2118" s="439"/>
      <c r="P2118" s="439"/>
      <c r="Q2118" s="439"/>
      <c r="R2118" s="439"/>
      <c r="S2118" s="27">
        <f>S$665</f>
        <v>0.72645847183105106</v>
      </c>
      <c r="T2118" s="443"/>
      <c r="U2118" s="439"/>
      <c r="V2118" s="439"/>
      <c r="W2118" s="439"/>
      <c r="X2118" s="439"/>
      <c r="Y2118" s="443"/>
      <c r="Z2118" s="439"/>
      <c r="AA2118" s="439"/>
      <c r="AB2118" s="439"/>
      <c r="AC2118" s="439"/>
      <c r="AD2118" s="439"/>
      <c r="AE2118" s="443"/>
      <c r="AF2118" s="439"/>
      <c r="AG2118" s="439"/>
      <c r="AH2118" s="439"/>
      <c r="AI2118" s="440"/>
      <c r="AJ2118" s="443"/>
      <c r="AK2118" s="439"/>
      <c r="AL2118" s="439"/>
      <c r="AM2118" s="439"/>
      <c r="AN2118" s="440"/>
    </row>
    <row r="2119" spans="1:40" outlineLevel="2">
      <c r="A2119" s="882">
        <f>ROW()</f>
        <v>2119</v>
      </c>
      <c r="B2119" s="453"/>
      <c r="D2119" s="452" t="s">
        <v>33</v>
      </c>
      <c r="H2119" s="458"/>
      <c r="I2119" s="458"/>
      <c r="J2119" s="443"/>
      <c r="K2119" s="439"/>
      <c r="L2119" s="439"/>
      <c r="M2119" s="439"/>
      <c r="N2119" s="440"/>
      <c r="O2119" s="439"/>
      <c r="P2119" s="439"/>
      <c r="Q2119" s="439"/>
      <c r="R2119" s="439"/>
      <c r="S2119" s="27">
        <f>S$666</f>
        <v>1.6574945431679018</v>
      </c>
      <c r="T2119" s="443"/>
      <c r="U2119" s="439"/>
      <c r="V2119" s="439"/>
      <c r="W2119" s="439"/>
      <c r="X2119" s="439"/>
      <c r="Y2119" s="443"/>
      <c r="Z2119" s="439"/>
      <c r="AA2119" s="439"/>
      <c r="AB2119" s="439"/>
      <c r="AC2119" s="439"/>
      <c r="AD2119" s="439"/>
      <c r="AE2119" s="443"/>
      <c r="AF2119" s="439"/>
      <c r="AG2119" s="439"/>
      <c r="AH2119" s="439"/>
      <c r="AI2119" s="440"/>
      <c r="AJ2119" s="443"/>
      <c r="AK2119" s="439"/>
      <c r="AL2119" s="439"/>
      <c r="AM2119" s="439"/>
      <c r="AN2119" s="440"/>
    </row>
    <row r="2120" spans="1:40" outlineLevel="2">
      <c r="A2120" s="882">
        <f>ROW()</f>
        <v>2120</v>
      </c>
      <c r="B2120" s="453"/>
      <c r="D2120" s="452" t="s">
        <v>27</v>
      </c>
      <c r="H2120" s="458"/>
      <c r="I2120" s="458"/>
      <c r="J2120" s="443"/>
      <c r="K2120" s="439"/>
      <c r="L2120" s="439"/>
      <c r="M2120" s="439"/>
      <c r="N2120" s="440"/>
      <c r="O2120" s="439"/>
      <c r="P2120" s="439"/>
      <c r="Q2120" s="439"/>
      <c r="R2120" s="439"/>
      <c r="S2120" s="27">
        <f>S$667</f>
        <v>0.15046118807683451</v>
      </c>
      <c r="T2120" s="443"/>
      <c r="U2120" s="439"/>
      <c r="V2120" s="439"/>
      <c r="W2120" s="439"/>
      <c r="X2120" s="439"/>
      <c r="Y2120" s="443"/>
      <c r="Z2120" s="439"/>
      <c r="AA2120" s="439"/>
      <c r="AB2120" s="439"/>
      <c r="AC2120" s="439"/>
      <c r="AD2120" s="439"/>
      <c r="AE2120" s="443"/>
      <c r="AF2120" s="439"/>
      <c r="AG2120" s="439"/>
      <c r="AH2120" s="439"/>
      <c r="AI2120" s="440"/>
      <c r="AJ2120" s="443"/>
      <c r="AK2120" s="439"/>
      <c r="AL2120" s="439"/>
      <c r="AM2120" s="439"/>
      <c r="AN2120" s="440"/>
    </row>
    <row r="2121" spans="1:40" outlineLevel="2">
      <c r="A2121" s="882">
        <f>ROW()</f>
        <v>2121</v>
      </c>
      <c r="B2121" s="453"/>
      <c r="D2121" s="452" t="s">
        <v>34</v>
      </c>
      <c r="H2121" s="458"/>
      <c r="I2121" s="458"/>
      <c r="J2121" s="443"/>
      <c r="K2121" s="439"/>
      <c r="L2121" s="439"/>
      <c r="M2121" s="439"/>
      <c r="N2121" s="440"/>
      <c r="O2121" s="439"/>
      <c r="P2121" s="439"/>
      <c r="Q2121" s="439"/>
      <c r="R2121" s="439"/>
      <c r="S2121" s="27">
        <f>S$668</f>
        <v>19.025756157232877</v>
      </c>
      <c r="T2121" s="443"/>
      <c r="U2121" s="439"/>
      <c r="V2121" s="439"/>
      <c r="W2121" s="439"/>
      <c r="X2121" s="439"/>
      <c r="Y2121" s="443"/>
      <c r="Z2121" s="439"/>
      <c r="AA2121" s="439"/>
      <c r="AB2121" s="439"/>
      <c r="AC2121" s="439"/>
      <c r="AD2121" s="439"/>
      <c r="AE2121" s="443"/>
      <c r="AF2121" s="439"/>
      <c r="AG2121" s="439"/>
      <c r="AH2121" s="439"/>
      <c r="AI2121" s="440"/>
      <c r="AJ2121" s="443"/>
      <c r="AK2121" s="439"/>
      <c r="AL2121" s="439"/>
      <c r="AM2121" s="439"/>
      <c r="AN2121" s="440"/>
    </row>
    <row r="2122" spans="1:40" outlineLevel="2">
      <c r="A2122" s="882">
        <f>ROW()</f>
        <v>2122</v>
      </c>
      <c r="B2122" s="453"/>
      <c r="D2122" s="452" t="s">
        <v>35</v>
      </c>
      <c r="H2122" s="458"/>
      <c r="I2122" s="458"/>
      <c r="J2122" s="443"/>
      <c r="K2122" s="439"/>
      <c r="L2122" s="439"/>
      <c r="M2122" s="439"/>
      <c r="N2122" s="440"/>
      <c r="O2122" s="439"/>
      <c r="P2122" s="439"/>
      <c r="Q2122" s="439"/>
      <c r="R2122" s="439"/>
      <c r="S2122" s="27">
        <f>S$669</f>
        <v>0</v>
      </c>
      <c r="T2122" s="443"/>
      <c r="U2122" s="439"/>
      <c r="V2122" s="439"/>
      <c r="W2122" s="439"/>
      <c r="X2122" s="439"/>
      <c r="Y2122" s="443"/>
      <c r="Z2122" s="439"/>
      <c r="AA2122" s="439"/>
      <c r="AB2122" s="439"/>
      <c r="AC2122" s="439"/>
      <c r="AD2122" s="439"/>
      <c r="AE2122" s="443"/>
      <c r="AF2122" s="439"/>
      <c r="AG2122" s="439"/>
      <c r="AH2122" s="439"/>
      <c r="AI2122" s="440"/>
      <c r="AJ2122" s="443"/>
      <c r="AK2122" s="439"/>
      <c r="AL2122" s="439"/>
      <c r="AM2122" s="439"/>
      <c r="AN2122" s="440"/>
    </row>
    <row r="2123" spans="1:40" outlineLevel="2">
      <c r="A2123" s="882">
        <f>ROW()</f>
        <v>2123</v>
      </c>
      <c r="B2123" s="453"/>
      <c r="D2123" s="452" t="s">
        <v>302</v>
      </c>
      <c r="H2123" s="458"/>
      <c r="I2123" s="458"/>
      <c r="J2123" s="443"/>
      <c r="K2123" s="439"/>
      <c r="L2123" s="439"/>
      <c r="M2123" s="439"/>
      <c r="N2123" s="440"/>
      <c r="O2123" s="439"/>
      <c r="P2123" s="439"/>
      <c r="Q2123" s="439"/>
      <c r="R2123" s="439"/>
      <c r="S2123" s="27">
        <f>S$670</f>
        <v>0</v>
      </c>
      <c r="T2123" s="443"/>
      <c r="U2123" s="439"/>
      <c r="V2123" s="439"/>
      <c r="W2123" s="439"/>
      <c r="X2123" s="439"/>
      <c r="Y2123" s="443"/>
      <c r="Z2123" s="439"/>
      <c r="AA2123" s="439"/>
      <c r="AB2123" s="439"/>
      <c r="AC2123" s="439"/>
      <c r="AD2123" s="439"/>
      <c r="AE2123" s="443"/>
      <c r="AF2123" s="439"/>
      <c r="AG2123" s="439"/>
      <c r="AH2123" s="439"/>
      <c r="AI2123" s="440"/>
      <c r="AJ2123" s="443"/>
      <c r="AK2123" s="439"/>
      <c r="AL2123" s="439"/>
      <c r="AM2123" s="439"/>
      <c r="AN2123" s="440"/>
    </row>
    <row r="2124" spans="1:40" outlineLevel="2">
      <c r="A2124" s="882">
        <f>ROW()</f>
        <v>2124</v>
      </c>
      <c r="B2124" s="453"/>
      <c r="D2124" s="452" t="s">
        <v>36</v>
      </c>
      <c r="H2124" s="458"/>
      <c r="I2124" s="458"/>
      <c r="J2124" s="443"/>
      <c r="K2124" s="439"/>
      <c r="L2124" s="439"/>
      <c r="M2124" s="439"/>
      <c r="N2124" s="440"/>
      <c r="O2124" s="439"/>
      <c r="P2124" s="439"/>
      <c r="Q2124" s="439"/>
      <c r="R2124" s="439"/>
      <c r="S2124" s="27">
        <f>S$671</f>
        <v>1.8829756819111192</v>
      </c>
      <c r="T2124" s="443"/>
      <c r="U2124" s="439"/>
      <c r="V2124" s="439"/>
      <c r="W2124" s="439"/>
      <c r="X2124" s="439"/>
      <c r="Y2124" s="443"/>
      <c r="Z2124" s="439"/>
      <c r="AA2124" s="439"/>
      <c r="AB2124" s="439"/>
      <c r="AC2124" s="439"/>
      <c r="AD2124" s="439"/>
      <c r="AE2124" s="443"/>
      <c r="AF2124" s="439"/>
      <c r="AG2124" s="439"/>
      <c r="AH2124" s="439"/>
      <c r="AI2124" s="440"/>
      <c r="AJ2124" s="443"/>
      <c r="AK2124" s="439"/>
      <c r="AL2124" s="439"/>
      <c r="AM2124" s="439"/>
      <c r="AN2124" s="440"/>
    </row>
    <row r="2125" spans="1:40" outlineLevel="2">
      <c r="A2125" s="882">
        <f>ROW()</f>
        <v>2125</v>
      </c>
      <c r="B2125" s="453"/>
      <c r="D2125" s="452" t="s">
        <v>583</v>
      </c>
      <c r="H2125" s="458"/>
      <c r="I2125" s="458"/>
      <c r="J2125" s="443"/>
      <c r="K2125" s="439"/>
      <c r="L2125" s="439"/>
      <c r="M2125" s="439"/>
      <c r="N2125" s="440"/>
      <c r="O2125" s="439"/>
      <c r="P2125" s="439"/>
      <c r="Q2125" s="439"/>
      <c r="R2125" s="439"/>
      <c r="S2125" s="27">
        <f>S$672</f>
        <v>0</v>
      </c>
      <c r="T2125" s="443"/>
      <c r="U2125" s="439"/>
      <c r="V2125" s="439"/>
      <c r="W2125" s="439"/>
      <c r="X2125" s="439"/>
      <c r="Y2125" s="443"/>
      <c r="Z2125" s="439"/>
      <c r="AA2125" s="439"/>
      <c r="AB2125" s="439"/>
      <c r="AC2125" s="439"/>
      <c r="AD2125" s="439"/>
      <c r="AE2125" s="443"/>
      <c r="AF2125" s="439"/>
      <c r="AG2125" s="439"/>
      <c r="AH2125" s="439"/>
      <c r="AI2125" s="440"/>
      <c r="AJ2125" s="443"/>
      <c r="AK2125" s="439"/>
      <c r="AL2125" s="439"/>
      <c r="AM2125" s="439"/>
      <c r="AN2125" s="440"/>
    </row>
    <row r="2126" spans="1:40" outlineLevel="2">
      <c r="A2126" s="882">
        <f>ROW()</f>
        <v>2126</v>
      </c>
      <c r="B2126" s="453"/>
      <c r="D2126" s="452" t="s">
        <v>81</v>
      </c>
      <c r="H2126" s="458"/>
      <c r="I2126" s="458"/>
      <c r="J2126" s="443"/>
      <c r="K2126" s="439"/>
      <c r="L2126" s="439"/>
      <c r="M2126" s="439"/>
      <c r="N2126" s="440"/>
      <c r="O2126" s="439"/>
      <c r="P2126" s="439"/>
      <c r="Q2126" s="439"/>
      <c r="R2126" s="439"/>
      <c r="S2126" s="27">
        <f>S$673</f>
        <v>0</v>
      </c>
      <c r="T2126" s="443"/>
      <c r="U2126" s="439"/>
      <c r="V2126" s="439"/>
      <c r="W2126" s="439"/>
      <c r="X2126" s="439"/>
      <c r="Y2126" s="443"/>
      <c r="Z2126" s="439"/>
      <c r="AA2126" s="439"/>
      <c r="AB2126" s="439"/>
      <c r="AC2126" s="439"/>
      <c r="AD2126" s="439"/>
      <c r="AE2126" s="443"/>
      <c r="AF2126" s="439"/>
      <c r="AG2126" s="439"/>
      <c r="AH2126" s="439"/>
      <c r="AI2126" s="440"/>
      <c r="AJ2126" s="443"/>
      <c r="AK2126" s="439"/>
      <c r="AL2126" s="439"/>
      <c r="AM2126" s="439"/>
      <c r="AN2126" s="440"/>
    </row>
    <row r="2127" spans="1:40" outlineLevel="2">
      <c r="A2127" s="882">
        <f>ROW()</f>
        <v>2127</v>
      </c>
      <c r="B2127" s="453"/>
      <c r="D2127" s="452" t="s">
        <v>28</v>
      </c>
      <c r="H2127" s="458"/>
      <c r="I2127" s="458"/>
      <c r="J2127" s="443"/>
      <c r="K2127" s="439"/>
      <c r="L2127" s="439"/>
      <c r="M2127" s="439"/>
      <c r="N2127" s="440"/>
      <c r="O2127" s="439"/>
      <c r="P2127" s="439"/>
      <c r="Q2127" s="439"/>
      <c r="R2127" s="439"/>
      <c r="S2127" s="27">
        <f>S$674</f>
        <v>0</v>
      </c>
      <c r="T2127" s="443"/>
      <c r="U2127" s="439"/>
      <c r="V2127" s="439"/>
      <c r="W2127" s="439"/>
      <c r="X2127" s="439"/>
      <c r="Y2127" s="443"/>
      <c r="Z2127" s="439"/>
      <c r="AA2127" s="439"/>
      <c r="AB2127" s="439"/>
      <c r="AC2127" s="439"/>
      <c r="AD2127" s="439"/>
      <c r="AE2127" s="443"/>
      <c r="AF2127" s="439"/>
      <c r="AG2127" s="439"/>
      <c r="AH2127" s="439"/>
      <c r="AI2127" s="440"/>
      <c r="AJ2127" s="443"/>
      <c r="AK2127" s="439"/>
      <c r="AL2127" s="439"/>
      <c r="AM2127" s="439"/>
      <c r="AN2127" s="440"/>
    </row>
    <row r="2128" spans="1:40" outlineLevel="2">
      <c r="A2128" s="882">
        <f>ROW()</f>
        <v>2128</v>
      </c>
      <c r="B2128" s="453"/>
      <c r="D2128" s="456" t="s">
        <v>443</v>
      </c>
      <c r="E2128" s="456"/>
      <c r="F2128" s="456"/>
      <c r="G2128" s="456"/>
      <c r="H2128" s="460"/>
      <c r="I2128" s="460"/>
      <c r="J2128" s="462"/>
      <c r="K2128" s="441"/>
      <c r="L2128" s="441"/>
      <c r="M2128" s="441"/>
      <c r="N2128" s="442"/>
      <c r="O2128" s="441"/>
      <c r="P2128" s="441"/>
      <c r="Q2128" s="441"/>
      <c r="R2128" s="441"/>
      <c r="S2128" s="30">
        <f>S$675</f>
        <v>0</v>
      </c>
      <c r="T2128" s="462"/>
      <c r="U2128" s="441"/>
      <c r="V2128" s="441"/>
      <c r="W2128" s="441"/>
      <c r="X2128" s="441"/>
      <c r="Y2128" s="462"/>
      <c r="Z2128" s="441"/>
      <c r="AA2128" s="441"/>
      <c r="AB2128" s="441"/>
      <c r="AC2128" s="441"/>
      <c r="AD2128" s="441"/>
      <c r="AE2128" s="462"/>
      <c r="AF2128" s="441"/>
      <c r="AG2128" s="441"/>
      <c r="AH2128" s="441"/>
      <c r="AI2128" s="442"/>
      <c r="AJ2128" s="462"/>
      <c r="AK2128" s="441"/>
      <c r="AL2128" s="441"/>
      <c r="AM2128" s="441"/>
      <c r="AN2128" s="442"/>
    </row>
    <row r="2129" spans="1:40" outlineLevel="2">
      <c r="A2129" s="882">
        <f>ROW()</f>
        <v>2129</v>
      </c>
      <c r="B2129" s="453"/>
      <c r="D2129" s="452" t="s">
        <v>24</v>
      </c>
      <c r="H2129" s="458"/>
      <c r="I2129" s="458"/>
      <c r="J2129" s="443"/>
      <c r="K2129" s="439"/>
      <c r="L2129" s="439"/>
      <c r="M2129" s="439"/>
      <c r="N2129" s="440"/>
      <c r="O2129" s="439"/>
      <c r="P2129" s="439"/>
      <c r="Q2129" s="439"/>
      <c r="R2129" s="439"/>
      <c r="S2129" s="27">
        <f>SUM(S2113:S2128)</f>
        <v>42.433659726435721</v>
      </c>
      <c r="T2129" s="443"/>
      <c r="U2129" s="439"/>
      <c r="V2129" s="439"/>
      <c r="W2129" s="439"/>
      <c r="X2129" s="439"/>
      <c r="Y2129" s="443"/>
      <c r="Z2129" s="439"/>
      <c r="AA2129" s="439"/>
      <c r="AB2129" s="439"/>
      <c r="AC2129" s="439"/>
      <c r="AD2129" s="439"/>
      <c r="AE2129" s="443"/>
      <c r="AF2129" s="439"/>
      <c r="AG2129" s="439"/>
      <c r="AH2129" s="439"/>
      <c r="AI2129" s="440"/>
      <c r="AJ2129" s="443"/>
      <c r="AK2129" s="439"/>
      <c r="AL2129" s="439"/>
      <c r="AM2129" s="439"/>
      <c r="AN2129" s="440"/>
    </row>
    <row r="2130" spans="1:40" outlineLevel="1">
      <c r="A2130" s="732" t="s">
        <v>238</v>
      </c>
      <c r="B2130" s="733"/>
      <c r="C2130" s="881"/>
      <c r="D2130" s="733"/>
      <c r="E2130" s="733"/>
      <c r="F2130" s="733"/>
      <c r="G2130" s="730"/>
      <c r="H2130" s="733"/>
      <c r="I2130" s="730"/>
      <c r="J2130" s="729"/>
      <c r="K2130" s="730"/>
      <c r="L2130" s="730"/>
      <c r="M2130" s="730"/>
      <c r="N2130" s="731"/>
      <c r="O2130" s="730"/>
      <c r="P2130" s="730"/>
      <c r="Q2130" s="730"/>
      <c r="R2130" s="730"/>
      <c r="S2130" s="730"/>
      <c r="T2130" s="729"/>
      <c r="U2130" s="730"/>
      <c r="V2130" s="730"/>
      <c r="W2130" s="730"/>
      <c r="X2130" s="730"/>
      <c r="Y2130" s="729"/>
      <c r="Z2130" s="730"/>
      <c r="AA2130" s="730"/>
      <c r="AB2130" s="730"/>
      <c r="AC2130" s="730"/>
      <c r="AD2130" s="730"/>
      <c r="AE2130" s="729"/>
      <c r="AF2130" s="730"/>
      <c r="AG2130" s="730"/>
      <c r="AH2130" s="730"/>
      <c r="AI2130" s="731"/>
      <c r="AJ2130" s="729"/>
      <c r="AK2130" s="730"/>
      <c r="AL2130" s="730"/>
      <c r="AM2130" s="730"/>
      <c r="AN2130" s="731"/>
    </row>
    <row r="2131" spans="1:40" outlineLevel="2">
      <c r="A2131" s="882">
        <f>ROW()</f>
        <v>2131</v>
      </c>
      <c r="B2131" s="453"/>
      <c r="D2131" s="1205" t="s">
        <v>300</v>
      </c>
      <c r="E2131" s="1205"/>
      <c r="F2131" s="1205"/>
      <c r="G2131" s="1205"/>
      <c r="H2131" s="4"/>
      <c r="I2131" s="4"/>
      <c r="J2131" s="329"/>
      <c r="K2131" s="4"/>
      <c r="L2131" s="4"/>
      <c r="M2131" s="4"/>
      <c r="N2131" s="316"/>
      <c r="O2131" s="4"/>
      <c r="P2131" s="4"/>
      <c r="Q2131" s="4"/>
      <c r="R2131" s="4"/>
      <c r="S2131" s="4"/>
      <c r="T2131" s="252"/>
      <c r="U2131" s="53"/>
      <c r="V2131" s="53"/>
      <c r="W2131" s="53"/>
      <c r="X2131" s="53"/>
      <c r="Y2131" s="252"/>
      <c r="Z2131" s="53"/>
      <c r="AA2131" s="53"/>
      <c r="AB2131" s="53"/>
      <c r="AC2131" s="53"/>
      <c r="AD2131" s="53"/>
      <c r="AE2131" s="252"/>
      <c r="AF2131" s="53"/>
      <c r="AG2131" s="53"/>
      <c r="AH2131" s="53"/>
      <c r="AI2131" s="44"/>
      <c r="AJ2131" s="252"/>
      <c r="AK2131" s="53"/>
      <c r="AL2131" s="53"/>
      <c r="AM2131" s="53"/>
      <c r="AN2131" s="44"/>
    </row>
    <row r="2132" spans="1:40" outlineLevel="2">
      <c r="A2132" s="882">
        <f>ROW()</f>
        <v>2132</v>
      </c>
      <c r="B2132" s="453"/>
      <c r="D2132" s="1205" t="s">
        <v>301</v>
      </c>
      <c r="E2132" s="1205"/>
      <c r="F2132" s="1205"/>
      <c r="G2132" s="1205"/>
      <c r="H2132" s="4"/>
      <c r="I2132" s="4"/>
      <c r="J2132" s="329"/>
      <c r="K2132" s="4"/>
      <c r="L2132" s="4"/>
      <c r="M2132" s="4"/>
      <c r="N2132" s="316"/>
      <c r="O2132" s="4"/>
      <c r="P2132" s="4"/>
      <c r="Q2132" s="4"/>
      <c r="R2132" s="4"/>
      <c r="S2132" s="4"/>
      <c r="T2132" s="252"/>
      <c r="U2132" s="53"/>
      <c r="V2132" s="53"/>
      <c r="W2132" s="53"/>
      <c r="X2132" s="53"/>
      <c r="Y2132" s="252"/>
      <c r="Z2132" s="53"/>
      <c r="AA2132" s="53"/>
      <c r="AB2132" s="53"/>
      <c r="AC2132" s="53"/>
      <c r="AD2132" s="53"/>
      <c r="AE2132" s="252"/>
      <c r="AF2132" s="53"/>
      <c r="AG2132" s="53"/>
      <c r="AH2132" s="53"/>
      <c r="AI2132" s="44"/>
      <c r="AJ2132" s="252"/>
      <c r="AK2132" s="53"/>
      <c r="AL2132" s="53"/>
      <c r="AM2132" s="53"/>
      <c r="AN2132" s="44"/>
    </row>
    <row r="2133" spans="1:40" outlineLevel="2">
      <c r="A2133" s="882">
        <f>ROW()</f>
        <v>2133</v>
      </c>
      <c r="B2133" s="453"/>
      <c r="D2133" s="1205" t="s">
        <v>29</v>
      </c>
      <c r="E2133" s="1205"/>
      <c r="F2133" s="1205"/>
      <c r="G2133" s="1205"/>
      <c r="H2133" s="4"/>
      <c r="I2133" s="4"/>
      <c r="J2133" s="329"/>
      <c r="K2133" s="4"/>
      <c r="L2133" s="4"/>
      <c r="M2133" s="4"/>
      <c r="N2133" s="316"/>
      <c r="O2133" s="4"/>
      <c r="P2133" s="4"/>
      <c r="Q2133" s="4"/>
      <c r="R2133" s="4"/>
      <c r="S2133" s="4"/>
      <c r="T2133" s="252"/>
      <c r="U2133" s="53"/>
      <c r="V2133" s="53"/>
      <c r="W2133" s="53"/>
      <c r="X2133" s="53"/>
      <c r="Y2133" s="252"/>
      <c r="Z2133" s="53"/>
      <c r="AA2133" s="53"/>
      <c r="AB2133" s="53"/>
      <c r="AC2133" s="53"/>
      <c r="AD2133" s="53"/>
      <c r="AE2133" s="252"/>
      <c r="AF2133" s="53"/>
      <c r="AG2133" s="53"/>
      <c r="AH2133" s="53"/>
      <c r="AI2133" s="44"/>
      <c r="AJ2133" s="252"/>
      <c r="AK2133" s="53"/>
      <c r="AL2133" s="53"/>
      <c r="AM2133" s="53"/>
      <c r="AN2133" s="44"/>
    </row>
    <row r="2134" spans="1:40" outlineLevel="2">
      <c r="A2134" s="882">
        <f>ROW()</f>
        <v>2134</v>
      </c>
      <c r="B2134" s="453"/>
      <c r="D2134" s="1205" t="s">
        <v>30</v>
      </c>
      <c r="E2134" s="1205"/>
      <c r="F2134" s="1205"/>
      <c r="G2134" s="1205"/>
      <c r="H2134" s="4"/>
      <c r="I2134" s="4"/>
      <c r="J2134" s="329"/>
      <c r="K2134" s="4"/>
      <c r="L2134" s="4"/>
      <c r="M2134" s="4"/>
      <c r="N2134" s="316"/>
      <c r="O2134" s="4"/>
      <c r="P2134" s="4"/>
      <c r="Q2134" s="4"/>
      <c r="R2134" s="4"/>
      <c r="S2134" s="4"/>
      <c r="T2134" s="252"/>
      <c r="U2134" s="53"/>
      <c r="V2134" s="53"/>
      <c r="W2134" s="53"/>
      <c r="X2134" s="53"/>
      <c r="Y2134" s="252"/>
      <c r="Z2134" s="53"/>
      <c r="AA2134" s="53"/>
      <c r="AB2134" s="53"/>
      <c r="AC2134" s="53"/>
      <c r="AD2134" s="53"/>
      <c r="AE2134" s="252"/>
      <c r="AF2134" s="53"/>
      <c r="AG2134" s="53"/>
      <c r="AH2134" s="53"/>
      <c r="AI2134" s="44"/>
      <c r="AJ2134" s="252"/>
      <c r="AK2134" s="53"/>
      <c r="AL2134" s="53"/>
      <c r="AM2134" s="53"/>
      <c r="AN2134" s="44"/>
    </row>
    <row r="2135" spans="1:40" outlineLevel="2">
      <c r="A2135" s="882">
        <f>ROW()</f>
        <v>2135</v>
      </c>
      <c r="B2135" s="453"/>
      <c r="D2135" s="1205" t="s">
        <v>31</v>
      </c>
      <c r="E2135" s="1205"/>
      <c r="F2135" s="1205"/>
      <c r="G2135" s="1205"/>
      <c r="H2135" s="4"/>
      <c r="I2135" s="4"/>
      <c r="J2135" s="329"/>
      <c r="K2135" s="4"/>
      <c r="L2135" s="4"/>
      <c r="M2135" s="4"/>
      <c r="N2135" s="316"/>
      <c r="O2135" s="4"/>
      <c r="P2135" s="4"/>
      <c r="Q2135" s="4"/>
      <c r="R2135" s="4"/>
      <c r="S2135" s="4"/>
      <c r="T2135" s="252"/>
      <c r="U2135" s="53"/>
      <c r="V2135" s="53"/>
      <c r="W2135" s="53"/>
      <c r="X2135" s="53"/>
      <c r="Y2135" s="252"/>
      <c r="Z2135" s="53"/>
      <c r="AA2135" s="53"/>
      <c r="AB2135" s="53"/>
      <c r="AC2135" s="53"/>
      <c r="AD2135" s="53"/>
      <c r="AE2135" s="252"/>
      <c r="AF2135" s="53"/>
      <c r="AG2135" s="53"/>
      <c r="AH2135" s="53"/>
      <c r="AI2135" s="44"/>
      <c r="AJ2135" s="252"/>
      <c r="AK2135" s="53"/>
      <c r="AL2135" s="53"/>
      <c r="AM2135" s="53"/>
      <c r="AN2135" s="44"/>
    </row>
    <row r="2136" spans="1:40" outlineLevel="2">
      <c r="A2136" s="882">
        <f>ROW()</f>
        <v>2136</v>
      </c>
      <c r="B2136" s="453"/>
      <c r="D2136" s="1205" t="s">
        <v>32</v>
      </c>
      <c r="E2136" s="1205"/>
      <c r="F2136" s="1205"/>
      <c r="G2136" s="1205"/>
      <c r="H2136" s="4"/>
      <c r="I2136" s="4"/>
      <c r="J2136" s="329"/>
      <c r="K2136" s="4"/>
      <c r="L2136" s="4"/>
      <c r="M2136" s="4"/>
      <c r="N2136" s="316"/>
      <c r="O2136" s="4"/>
      <c r="P2136" s="4"/>
      <c r="Q2136" s="4"/>
      <c r="R2136" s="4"/>
      <c r="S2136" s="4"/>
      <c r="T2136" s="252"/>
      <c r="U2136" s="53"/>
      <c r="V2136" s="53"/>
      <c r="W2136" s="53"/>
      <c r="X2136" s="53"/>
      <c r="Y2136" s="252"/>
      <c r="Z2136" s="53"/>
      <c r="AA2136" s="53"/>
      <c r="AB2136" s="53"/>
      <c r="AC2136" s="53"/>
      <c r="AD2136" s="53"/>
      <c r="AE2136" s="252"/>
      <c r="AF2136" s="53"/>
      <c r="AG2136" s="53"/>
      <c r="AH2136" s="53"/>
      <c r="AI2136" s="44"/>
      <c r="AJ2136" s="252"/>
      <c r="AK2136" s="53"/>
      <c r="AL2136" s="53"/>
      <c r="AM2136" s="53"/>
      <c r="AN2136" s="44"/>
    </row>
    <row r="2137" spans="1:40" outlineLevel="2">
      <c r="A2137" s="882">
        <f>ROW()</f>
        <v>2137</v>
      </c>
      <c r="B2137" s="453"/>
      <c r="D2137" s="1205" t="s">
        <v>33</v>
      </c>
      <c r="E2137" s="1205"/>
      <c r="F2137" s="1205"/>
      <c r="G2137" s="1205"/>
      <c r="H2137" s="4"/>
      <c r="I2137" s="4"/>
      <c r="J2137" s="329"/>
      <c r="K2137" s="4"/>
      <c r="L2137" s="4"/>
      <c r="M2137" s="4"/>
      <c r="N2137" s="316"/>
      <c r="O2137" s="4"/>
      <c r="P2137" s="4"/>
      <c r="Q2137" s="4"/>
      <c r="R2137" s="4"/>
      <c r="S2137" s="4"/>
      <c r="T2137" s="252"/>
      <c r="U2137" s="53"/>
      <c r="V2137" s="53"/>
      <c r="W2137" s="53"/>
      <c r="X2137" s="53"/>
      <c r="Y2137" s="252"/>
      <c r="Z2137" s="53"/>
      <c r="AA2137" s="53"/>
      <c r="AB2137" s="53"/>
      <c r="AC2137" s="53"/>
      <c r="AD2137" s="53"/>
      <c r="AE2137" s="252"/>
      <c r="AF2137" s="53"/>
      <c r="AG2137" s="53"/>
      <c r="AH2137" s="53"/>
      <c r="AI2137" s="44"/>
      <c r="AJ2137" s="252"/>
      <c r="AK2137" s="53"/>
      <c r="AL2137" s="53"/>
      <c r="AM2137" s="53"/>
      <c r="AN2137" s="44"/>
    </row>
    <row r="2138" spans="1:40" outlineLevel="2">
      <c r="A2138" s="882">
        <f>ROW()</f>
        <v>2138</v>
      </c>
      <c r="B2138" s="453"/>
      <c r="D2138" s="1205" t="s">
        <v>27</v>
      </c>
      <c r="E2138" s="1205"/>
      <c r="F2138" s="1205"/>
      <c r="G2138" s="1205"/>
      <c r="H2138" s="4"/>
      <c r="I2138" s="4"/>
      <c r="J2138" s="329"/>
      <c r="K2138" s="4"/>
      <c r="L2138" s="4"/>
      <c r="M2138" s="4"/>
      <c r="N2138" s="316"/>
      <c r="O2138" s="4"/>
      <c r="P2138" s="4"/>
      <c r="Q2138" s="4"/>
      <c r="R2138" s="4"/>
      <c r="S2138" s="4"/>
      <c r="T2138" s="252"/>
      <c r="U2138" s="53"/>
      <c r="V2138" s="53"/>
      <c r="W2138" s="53"/>
      <c r="X2138" s="53"/>
      <c r="Y2138" s="252"/>
      <c r="Z2138" s="53"/>
      <c r="AA2138" s="53"/>
      <c r="AB2138" s="53"/>
      <c r="AC2138" s="53"/>
      <c r="AD2138" s="53"/>
      <c r="AE2138" s="252"/>
      <c r="AF2138" s="53"/>
      <c r="AG2138" s="53"/>
      <c r="AH2138" s="53"/>
      <c r="AI2138" s="44"/>
      <c r="AJ2138" s="252"/>
      <c r="AK2138" s="53"/>
      <c r="AL2138" s="53"/>
      <c r="AM2138" s="53"/>
      <c r="AN2138" s="44"/>
    </row>
    <row r="2139" spans="1:40" outlineLevel="2">
      <c r="A2139" s="882">
        <f>ROW()</f>
        <v>2139</v>
      </c>
      <c r="B2139" s="453"/>
      <c r="D2139" s="1205" t="s">
        <v>34</v>
      </c>
      <c r="E2139" s="1205"/>
      <c r="F2139" s="1205"/>
      <c r="G2139" s="1205"/>
      <c r="H2139" s="4"/>
      <c r="I2139" s="4"/>
      <c r="J2139" s="329"/>
      <c r="K2139" s="4"/>
      <c r="L2139" s="4"/>
      <c r="M2139" s="4"/>
      <c r="N2139" s="316"/>
      <c r="O2139" s="4"/>
      <c r="P2139" s="4"/>
      <c r="Q2139" s="4"/>
      <c r="R2139" s="4"/>
      <c r="S2139" s="4"/>
      <c r="T2139" s="252"/>
      <c r="U2139" s="53"/>
      <c r="V2139" s="53"/>
      <c r="W2139" s="53"/>
      <c r="X2139" s="53"/>
      <c r="Y2139" s="252"/>
      <c r="Z2139" s="53"/>
      <c r="AA2139" s="53"/>
      <c r="AB2139" s="53"/>
      <c r="AC2139" s="53"/>
      <c r="AD2139" s="53"/>
      <c r="AE2139" s="252"/>
      <c r="AF2139" s="53"/>
      <c r="AG2139" s="53"/>
      <c r="AH2139" s="53"/>
      <c r="AI2139" s="44"/>
      <c r="AJ2139" s="252"/>
      <c r="AK2139" s="53"/>
      <c r="AL2139" s="53"/>
      <c r="AM2139" s="53"/>
      <c r="AN2139" s="44"/>
    </row>
    <row r="2140" spans="1:40" outlineLevel="2">
      <c r="A2140" s="882">
        <f>ROW()</f>
        <v>2140</v>
      </c>
      <c r="B2140" s="453"/>
      <c r="D2140" s="1205" t="s">
        <v>35</v>
      </c>
      <c r="E2140" s="1205"/>
      <c r="F2140" s="1205"/>
      <c r="G2140" s="1205"/>
      <c r="H2140" s="4"/>
      <c r="I2140" s="4"/>
      <c r="J2140" s="329"/>
      <c r="K2140" s="4"/>
      <c r="L2140" s="4"/>
      <c r="M2140" s="4"/>
      <c r="N2140" s="316"/>
      <c r="O2140" s="4"/>
      <c r="P2140" s="4"/>
      <c r="Q2140" s="4"/>
      <c r="R2140" s="4"/>
      <c r="S2140" s="4"/>
      <c r="T2140" s="252"/>
      <c r="U2140" s="53"/>
      <c r="V2140" s="53"/>
      <c r="W2140" s="53"/>
      <c r="X2140" s="53"/>
      <c r="Y2140" s="252"/>
      <c r="Z2140" s="53"/>
      <c r="AA2140" s="53"/>
      <c r="AB2140" s="53"/>
      <c r="AC2140" s="53"/>
      <c r="AD2140" s="53"/>
      <c r="AE2140" s="252"/>
      <c r="AF2140" s="53"/>
      <c r="AG2140" s="53"/>
      <c r="AH2140" s="53"/>
      <c r="AI2140" s="44"/>
      <c r="AJ2140" s="252"/>
      <c r="AK2140" s="53"/>
      <c r="AL2140" s="53"/>
      <c r="AM2140" s="53"/>
      <c r="AN2140" s="44"/>
    </row>
    <row r="2141" spans="1:40" outlineLevel="2">
      <c r="A2141" s="882">
        <f>ROW()</f>
        <v>2141</v>
      </c>
      <c r="B2141" s="453"/>
      <c r="D2141" s="1205" t="s">
        <v>302</v>
      </c>
      <c r="E2141" s="1205"/>
      <c r="F2141" s="1205"/>
      <c r="G2141" s="1205"/>
      <c r="H2141" s="4"/>
      <c r="I2141" s="4"/>
      <c r="J2141" s="329"/>
      <c r="K2141" s="4"/>
      <c r="L2141" s="4"/>
      <c r="M2141" s="4"/>
      <c r="N2141" s="316"/>
      <c r="O2141" s="4"/>
      <c r="P2141" s="4"/>
      <c r="Q2141" s="4"/>
      <c r="R2141" s="4"/>
      <c r="S2141" s="4"/>
      <c r="T2141" s="252"/>
      <c r="U2141" s="53"/>
      <c r="V2141" s="53"/>
      <c r="W2141" s="53"/>
      <c r="X2141" s="53"/>
      <c r="Y2141" s="252"/>
      <c r="Z2141" s="53"/>
      <c r="AA2141" s="53"/>
      <c r="AB2141" s="53"/>
      <c r="AC2141" s="53"/>
      <c r="AD2141" s="53"/>
      <c r="AE2141" s="252"/>
      <c r="AF2141" s="53"/>
      <c r="AG2141" s="53"/>
      <c r="AH2141" s="53"/>
      <c r="AI2141" s="44"/>
      <c r="AJ2141" s="252"/>
      <c r="AK2141" s="53"/>
      <c r="AL2141" s="53"/>
      <c r="AM2141" s="53"/>
      <c r="AN2141" s="44"/>
    </row>
    <row r="2142" spans="1:40" outlineLevel="2">
      <c r="A2142" s="882">
        <f>ROW()</f>
        <v>2142</v>
      </c>
      <c r="B2142" s="453"/>
      <c r="D2142" s="1205" t="s">
        <v>36</v>
      </c>
      <c r="E2142" s="1205"/>
      <c r="F2142" s="1205"/>
      <c r="G2142" s="1205"/>
      <c r="H2142" s="4"/>
      <c r="I2142" s="4"/>
      <c r="J2142" s="329"/>
      <c r="K2142" s="4"/>
      <c r="L2142" s="4"/>
      <c r="M2142" s="4"/>
      <c r="N2142" s="316"/>
      <c r="O2142" s="4"/>
      <c r="P2142" s="4"/>
      <c r="Q2142" s="4"/>
      <c r="R2142" s="4"/>
      <c r="S2142" s="4"/>
      <c r="T2142" s="252"/>
      <c r="U2142" s="53"/>
      <c r="V2142" s="53"/>
      <c r="W2142" s="53"/>
      <c r="X2142" s="53"/>
      <c r="Y2142" s="252"/>
      <c r="Z2142" s="53"/>
      <c r="AA2142" s="53"/>
      <c r="AB2142" s="53"/>
      <c r="AC2142" s="53"/>
      <c r="AD2142" s="53"/>
      <c r="AE2142" s="252"/>
      <c r="AF2142" s="53"/>
      <c r="AG2142" s="53"/>
      <c r="AH2142" s="53"/>
      <c r="AI2142" s="44"/>
      <c r="AJ2142" s="252"/>
      <c r="AK2142" s="53"/>
      <c r="AL2142" s="53"/>
      <c r="AM2142" s="53"/>
      <c r="AN2142" s="44"/>
    </row>
    <row r="2143" spans="1:40" outlineLevel="2">
      <c r="A2143" s="882">
        <f>ROW()</f>
        <v>2143</v>
      </c>
      <c r="B2143" s="453"/>
      <c r="D2143" s="1205" t="s">
        <v>583</v>
      </c>
      <c r="E2143" s="1205"/>
      <c r="F2143" s="1205"/>
      <c r="G2143" s="1205"/>
      <c r="H2143" s="4"/>
      <c r="I2143" s="4"/>
      <c r="J2143" s="329"/>
      <c r="K2143" s="4"/>
      <c r="L2143" s="4"/>
      <c r="M2143" s="4"/>
      <c r="N2143" s="316"/>
      <c r="O2143" s="4"/>
      <c r="P2143" s="4"/>
      <c r="Q2143" s="4"/>
      <c r="R2143" s="4"/>
      <c r="S2143" s="4"/>
      <c r="T2143" s="252"/>
      <c r="U2143" s="53"/>
      <c r="V2143" s="53"/>
      <c r="W2143" s="53"/>
      <c r="X2143" s="53"/>
      <c r="Y2143" s="252"/>
      <c r="Z2143" s="53"/>
      <c r="AA2143" s="53"/>
      <c r="AB2143" s="53"/>
      <c r="AC2143" s="53"/>
      <c r="AD2143" s="53"/>
      <c r="AE2143" s="252"/>
      <c r="AF2143" s="53"/>
      <c r="AG2143" s="53"/>
      <c r="AH2143" s="53"/>
      <c r="AI2143" s="44"/>
      <c r="AJ2143" s="252"/>
      <c r="AK2143" s="53"/>
      <c r="AL2143" s="53"/>
      <c r="AM2143" s="53"/>
      <c r="AN2143" s="44"/>
    </row>
    <row r="2144" spans="1:40" outlineLevel="2">
      <c r="A2144" s="882">
        <f>ROW()</f>
        <v>2144</v>
      </c>
      <c r="B2144" s="453"/>
      <c r="D2144" s="1205" t="s">
        <v>81</v>
      </c>
      <c r="E2144" s="1205"/>
      <c r="F2144" s="1205"/>
      <c r="G2144" s="1205"/>
      <c r="H2144" s="4"/>
      <c r="I2144" s="4"/>
      <c r="J2144" s="329"/>
      <c r="K2144" s="4"/>
      <c r="L2144" s="4"/>
      <c r="M2144" s="4"/>
      <c r="N2144" s="316"/>
      <c r="O2144" s="4"/>
      <c r="P2144" s="4"/>
      <c r="Q2144" s="4"/>
      <c r="R2144" s="4"/>
      <c r="S2144" s="4"/>
      <c r="T2144" s="252"/>
      <c r="U2144" s="53"/>
      <c r="V2144" s="53"/>
      <c r="W2144" s="53"/>
      <c r="X2144" s="53"/>
      <c r="Y2144" s="252"/>
      <c r="Z2144" s="53"/>
      <c r="AA2144" s="53"/>
      <c r="AB2144" s="53"/>
      <c r="AC2144" s="53"/>
      <c r="AD2144" s="53"/>
      <c r="AE2144" s="252"/>
      <c r="AF2144" s="53"/>
      <c r="AG2144" s="53"/>
      <c r="AH2144" s="53"/>
      <c r="AI2144" s="44"/>
      <c r="AJ2144" s="252"/>
      <c r="AK2144" s="53"/>
      <c r="AL2144" s="53"/>
      <c r="AM2144" s="53"/>
      <c r="AN2144" s="44"/>
    </row>
    <row r="2145" spans="1:40" outlineLevel="2">
      <c r="A2145" s="882">
        <f>ROW()</f>
        <v>2145</v>
      </c>
      <c r="B2145" s="453"/>
      <c r="D2145" s="1205" t="s">
        <v>28</v>
      </c>
      <c r="E2145" s="1205"/>
      <c r="F2145" s="1205"/>
      <c r="G2145" s="1205"/>
      <c r="H2145" s="4"/>
      <c r="I2145" s="4"/>
      <c r="J2145" s="329"/>
      <c r="K2145" s="4"/>
      <c r="L2145" s="4"/>
      <c r="M2145" s="4"/>
      <c r="N2145" s="316"/>
      <c r="O2145" s="4"/>
      <c r="P2145" s="4"/>
      <c r="Q2145" s="4"/>
      <c r="R2145" s="4"/>
      <c r="S2145" s="4"/>
      <c r="T2145" s="252"/>
      <c r="U2145" s="53"/>
      <c r="V2145" s="53"/>
      <c r="W2145" s="53"/>
      <c r="X2145" s="53"/>
      <c r="Y2145" s="252"/>
      <c r="Z2145" s="53"/>
      <c r="AA2145" s="53"/>
      <c r="AB2145" s="53"/>
      <c r="AC2145" s="53"/>
      <c r="AD2145" s="53"/>
      <c r="AE2145" s="252"/>
      <c r="AF2145" s="53"/>
      <c r="AG2145" s="53"/>
      <c r="AH2145" s="53"/>
      <c r="AI2145" s="44"/>
      <c r="AJ2145" s="252"/>
      <c r="AK2145" s="53"/>
      <c r="AL2145" s="53"/>
      <c r="AM2145" s="53"/>
      <c r="AN2145" s="44"/>
    </row>
    <row r="2146" spans="1:40" outlineLevel="2">
      <c r="A2146" s="882">
        <f>ROW()</f>
        <v>2146</v>
      </c>
      <c r="B2146" s="453"/>
      <c r="D2146" s="1206" t="s">
        <v>443</v>
      </c>
      <c r="E2146" s="1206"/>
      <c r="F2146" s="1206"/>
      <c r="G2146" s="1206"/>
      <c r="H2146" s="28"/>
      <c r="I2146" s="28"/>
      <c r="J2146" s="1207"/>
      <c r="K2146" s="28"/>
      <c r="L2146" s="28"/>
      <c r="M2146" s="28"/>
      <c r="N2146" s="317"/>
      <c r="O2146" s="28"/>
      <c r="P2146" s="28"/>
      <c r="Q2146" s="28"/>
      <c r="R2146" s="28"/>
      <c r="S2146" s="28"/>
      <c r="T2146" s="253"/>
      <c r="U2146" s="54"/>
      <c r="V2146" s="54"/>
      <c r="W2146" s="54"/>
      <c r="X2146" s="54"/>
      <c r="Y2146" s="253"/>
      <c r="Z2146" s="54"/>
      <c r="AA2146" s="54"/>
      <c r="AB2146" s="54"/>
      <c r="AC2146" s="54"/>
      <c r="AD2146" s="54"/>
      <c r="AE2146" s="253"/>
      <c r="AF2146" s="54"/>
      <c r="AG2146" s="54"/>
      <c r="AH2146" s="54"/>
      <c r="AI2146" s="46"/>
      <c r="AJ2146" s="253"/>
      <c r="AK2146" s="54"/>
      <c r="AL2146" s="54"/>
      <c r="AM2146" s="54"/>
      <c r="AN2146" s="46"/>
    </row>
    <row r="2147" spans="1:40" outlineLevel="2">
      <c r="A2147" s="882">
        <f>ROW()</f>
        <v>2147</v>
      </c>
      <c r="B2147" s="453"/>
      <c r="D2147" s="452" t="s">
        <v>24</v>
      </c>
      <c r="H2147" s="458"/>
      <c r="I2147" s="458"/>
      <c r="J2147" s="459"/>
      <c r="K2147" s="458"/>
      <c r="L2147" s="458"/>
      <c r="M2147" s="458"/>
      <c r="N2147" s="463"/>
      <c r="O2147" s="458"/>
      <c r="P2147" s="458"/>
      <c r="Q2147" s="458"/>
      <c r="R2147" s="458"/>
      <c r="S2147" s="458"/>
      <c r="T2147" s="466">
        <f t="shared" ref="T2147:AN2147" si="1533">SUM(T2131:T2146)</f>
        <v>0</v>
      </c>
      <c r="U2147" s="444">
        <f t="shared" si="1533"/>
        <v>0</v>
      </c>
      <c r="V2147" s="444">
        <f t="shared" si="1533"/>
        <v>0</v>
      </c>
      <c r="W2147" s="444">
        <f t="shared" si="1533"/>
        <v>0</v>
      </c>
      <c r="X2147" s="444">
        <f t="shared" si="1533"/>
        <v>0</v>
      </c>
      <c r="Y2147" s="466">
        <f t="shared" si="1533"/>
        <v>0</v>
      </c>
      <c r="Z2147" s="444">
        <f t="shared" si="1533"/>
        <v>0</v>
      </c>
      <c r="AA2147" s="444">
        <f t="shared" si="1533"/>
        <v>0</v>
      </c>
      <c r="AB2147" s="444">
        <f t="shared" si="1533"/>
        <v>0</v>
      </c>
      <c r="AC2147" s="444">
        <f t="shared" si="1533"/>
        <v>0</v>
      </c>
      <c r="AD2147" s="444">
        <f t="shared" si="1533"/>
        <v>0</v>
      </c>
      <c r="AE2147" s="466">
        <f t="shared" si="1533"/>
        <v>0</v>
      </c>
      <c r="AF2147" s="444">
        <f t="shared" si="1533"/>
        <v>0</v>
      </c>
      <c r="AG2147" s="444">
        <f t="shared" si="1533"/>
        <v>0</v>
      </c>
      <c r="AH2147" s="444">
        <f t="shared" si="1533"/>
        <v>0</v>
      </c>
      <c r="AI2147" s="445">
        <f t="shared" si="1533"/>
        <v>0</v>
      </c>
      <c r="AJ2147" s="466">
        <f t="shared" si="1533"/>
        <v>0</v>
      </c>
      <c r="AK2147" s="444">
        <f t="shared" si="1533"/>
        <v>0</v>
      </c>
      <c r="AL2147" s="444">
        <f t="shared" si="1533"/>
        <v>0</v>
      </c>
      <c r="AM2147" s="444">
        <f t="shared" si="1533"/>
        <v>0</v>
      </c>
      <c r="AN2147" s="445">
        <f t="shared" si="1533"/>
        <v>0</v>
      </c>
    </row>
    <row r="2148" spans="1:40" outlineLevel="1">
      <c r="A2148" s="732" t="s">
        <v>21</v>
      </c>
      <c r="B2148" s="733"/>
      <c r="C2148" s="881"/>
      <c r="D2148" s="733"/>
      <c r="E2148" s="733"/>
      <c r="F2148" s="733"/>
      <c r="G2148" s="733"/>
      <c r="H2148" s="733"/>
      <c r="I2148" s="730"/>
      <c r="J2148" s="729"/>
      <c r="K2148" s="730"/>
      <c r="L2148" s="730"/>
      <c r="M2148" s="730"/>
      <c r="N2148" s="731"/>
      <c r="O2148" s="730"/>
      <c r="P2148" s="730"/>
      <c r="Q2148" s="730"/>
      <c r="R2148" s="730"/>
      <c r="S2148" s="730"/>
      <c r="T2148" s="729"/>
      <c r="U2148" s="730"/>
      <c r="V2148" s="730"/>
      <c r="W2148" s="730"/>
      <c r="X2148" s="730"/>
      <c r="Y2148" s="729"/>
      <c r="Z2148" s="730"/>
      <c r="AA2148" s="730"/>
      <c r="AB2148" s="730"/>
      <c r="AC2148" s="730"/>
      <c r="AD2148" s="730"/>
      <c r="AE2148" s="729"/>
      <c r="AF2148" s="730"/>
      <c r="AG2148" s="730"/>
      <c r="AH2148" s="730"/>
      <c r="AI2148" s="731"/>
      <c r="AJ2148" s="729"/>
      <c r="AK2148" s="730"/>
      <c r="AL2148" s="730"/>
      <c r="AM2148" s="730"/>
      <c r="AN2148" s="731"/>
    </row>
    <row r="2149" spans="1:40" outlineLevel="2">
      <c r="A2149" s="882">
        <f>ROW()</f>
        <v>2149</v>
      </c>
      <c r="B2149" s="453"/>
      <c r="D2149" s="452" t="s">
        <v>300</v>
      </c>
      <c r="H2149" s="458"/>
      <c r="I2149" s="458"/>
      <c r="J2149" s="459"/>
      <c r="K2149" s="458"/>
      <c r="L2149" s="458"/>
      <c r="M2149" s="458"/>
      <c r="N2149" s="463"/>
      <c r="O2149" s="439"/>
      <c r="P2149" s="439"/>
      <c r="Q2149" s="439"/>
      <c r="R2149" s="439"/>
      <c r="S2149" s="157"/>
      <c r="T2149" s="324">
        <f t="shared" ref="T2149:AN2149" si="1534">-IF(T2095&lt;0,T2095,IF($D2149="Land",0,IF(T2077&lt;1,T2095,MAX(MIN(IF(T2077&gt;0,(T2095/T2077)*T$9,0),T2095*T$9),0))))</f>
        <v>-0.25918666227049925</v>
      </c>
      <c r="U2149" s="157">
        <f t="shared" si="1534"/>
        <v>-0.51837332454099849</v>
      </c>
      <c r="V2149" s="157">
        <f t="shared" si="1534"/>
        <v>-0.51837332454099849</v>
      </c>
      <c r="W2149" s="157">
        <f t="shared" si="1534"/>
        <v>-0.51837332454099838</v>
      </c>
      <c r="X2149" s="157">
        <f t="shared" si="1534"/>
        <v>-0.51837332454099838</v>
      </c>
      <c r="Y2149" s="595">
        <f t="shared" si="1534"/>
        <v>-0.25918666227049919</v>
      </c>
      <c r="Z2149" s="596">
        <f t="shared" si="1534"/>
        <v>-0.51837332454099838</v>
      </c>
      <c r="AA2149" s="596">
        <f t="shared" si="1534"/>
        <v>-0.51837332454099838</v>
      </c>
      <c r="AB2149" s="596">
        <f t="shared" si="1534"/>
        <v>-0.51837332454099838</v>
      </c>
      <c r="AC2149" s="596">
        <f t="shared" si="1534"/>
        <v>-0.51837332454099838</v>
      </c>
      <c r="AD2149" s="596">
        <f t="shared" si="1534"/>
        <v>-0.51837332454099849</v>
      </c>
      <c r="AE2149" s="595">
        <f t="shared" si="1534"/>
        <v>-0.51837332454099838</v>
      </c>
      <c r="AF2149" s="596">
        <f t="shared" si="1534"/>
        <v>-0.51837332454099849</v>
      </c>
      <c r="AG2149" s="596">
        <f t="shared" si="1534"/>
        <v>-0.51837332454099849</v>
      </c>
      <c r="AH2149" s="596">
        <f t="shared" si="1534"/>
        <v>-0.51837332454099849</v>
      </c>
      <c r="AI2149" s="594">
        <f t="shared" si="1534"/>
        <v>-0.51837332454099849</v>
      </c>
      <c r="AJ2149" s="595">
        <f t="shared" si="1534"/>
        <v>-0.51837332454099849</v>
      </c>
      <c r="AK2149" s="596">
        <f t="shared" si="1534"/>
        <v>-0.51837332454099849</v>
      </c>
      <c r="AL2149" s="596">
        <f t="shared" si="1534"/>
        <v>-0.51837332454099849</v>
      </c>
      <c r="AM2149" s="596">
        <f t="shared" si="1534"/>
        <v>-0.51837332454099849</v>
      </c>
      <c r="AN2149" s="594">
        <f t="shared" si="1534"/>
        <v>-0.51837332454099849</v>
      </c>
    </row>
    <row r="2150" spans="1:40" outlineLevel="2">
      <c r="A2150" s="882">
        <f>ROW()</f>
        <v>2150</v>
      </c>
      <c r="B2150" s="453"/>
      <c r="D2150" s="452" t="s">
        <v>301</v>
      </c>
      <c r="H2150" s="458"/>
      <c r="I2150" s="458"/>
      <c r="J2150" s="459"/>
      <c r="K2150" s="458"/>
      <c r="L2150" s="458"/>
      <c r="M2150" s="458"/>
      <c r="N2150" s="463"/>
      <c r="O2150" s="439"/>
      <c r="P2150" s="439"/>
      <c r="Q2150" s="439"/>
      <c r="R2150" s="439"/>
      <c r="S2150" s="157"/>
      <c r="T2150" s="324">
        <f t="shared" ref="T2150:AN2150" si="1535">-IF(T2096&lt;0,T2096,IF($D2150="Land",0,IF(T2078&lt;1,T2096,MAX(MIN(IF(T2078&gt;0,(T2096/T2078)*T$9,0),T2096*T$9),0))))</f>
        <v>0</v>
      </c>
      <c r="U2150" s="157">
        <f t="shared" si="1535"/>
        <v>0</v>
      </c>
      <c r="V2150" s="157">
        <f t="shared" si="1535"/>
        <v>0</v>
      </c>
      <c r="W2150" s="157">
        <f t="shared" si="1535"/>
        <v>0</v>
      </c>
      <c r="X2150" s="157">
        <f t="shared" si="1535"/>
        <v>0</v>
      </c>
      <c r="Y2150" s="595">
        <f t="shared" si="1535"/>
        <v>0</v>
      </c>
      <c r="Z2150" s="596">
        <f t="shared" si="1535"/>
        <v>0</v>
      </c>
      <c r="AA2150" s="596">
        <f t="shared" si="1535"/>
        <v>0</v>
      </c>
      <c r="AB2150" s="596">
        <f t="shared" si="1535"/>
        <v>0</v>
      </c>
      <c r="AC2150" s="596">
        <f t="shared" si="1535"/>
        <v>0</v>
      </c>
      <c r="AD2150" s="596">
        <f t="shared" si="1535"/>
        <v>0</v>
      </c>
      <c r="AE2150" s="595">
        <f t="shared" si="1535"/>
        <v>0</v>
      </c>
      <c r="AF2150" s="596">
        <f t="shared" si="1535"/>
        <v>0</v>
      </c>
      <c r="AG2150" s="596">
        <f t="shared" si="1535"/>
        <v>0</v>
      </c>
      <c r="AH2150" s="596">
        <f t="shared" si="1535"/>
        <v>0</v>
      </c>
      <c r="AI2150" s="594">
        <f t="shared" si="1535"/>
        <v>0</v>
      </c>
      <c r="AJ2150" s="595">
        <f t="shared" si="1535"/>
        <v>0</v>
      </c>
      <c r="AK2150" s="596">
        <f t="shared" si="1535"/>
        <v>0</v>
      </c>
      <c r="AL2150" s="596">
        <f t="shared" si="1535"/>
        <v>0</v>
      </c>
      <c r="AM2150" s="596">
        <f t="shared" si="1535"/>
        <v>0</v>
      </c>
      <c r="AN2150" s="594">
        <f t="shared" si="1535"/>
        <v>0</v>
      </c>
    </row>
    <row r="2151" spans="1:40" outlineLevel="2">
      <c r="A2151" s="882">
        <f>ROW()</f>
        <v>2151</v>
      </c>
      <c r="B2151" s="453"/>
      <c r="D2151" s="452" t="s">
        <v>29</v>
      </c>
      <c r="H2151" s="458"/>
      <c r="I2151" s="458"/>
      <c r="J2151" s="459"/>
      <c r="K2151" s="458"/>
      <c r="L2151" s="458"/>
      <c r="M2151" s="458"/>
      <c r="N2151" s="463"/>
      <c r="O2151" s="439"/>
      <c r="P2151" s="439"/>
      <c r="Q2151" s="439"/>
      <c r="R2151" s="439"/>
      <c r="S2151" s="157"/>
      <c r="T2151" s="324">
        <f t="shared" ref="T2151:AN2151" si="1536">-IF(T2097&lt;0,T2097,IF($D2151="Land",0,IF(T2079&lt;1,T2097,MAX(MIN(IF(T2079&gt;0,(T2097/T2079)*T$9,0),T2097*T$9),0))))</f>
        <v>0</v>
      </c>
      <c r="U2151" s="157">
        <f t="shared" si="1536"/>
        <v>0</v>
      </c>
      <c r="V2151" s="157">
        <f t="shared" si="1536"/>
        <v>0</v>
      </c>
      <c r="W2151" s="157">
        <f t="shared" si="1536"/>
        <v>0</v>
      </c>
      <c r="X2151" s="157">
        <f t="shared" si="1536"/>
        <v>0</v>
      </c>
      <c r="Y2151" s="595">
        <f t="shared" si="1536"/>
        <v>0</v>
      </c>
      <c r="Z2151" s="596">
        <f t="shared" si="1536"/>
        <v>0</v>
      </c>
      <c r="AA2151" s="596">
        <f t="shared" si="1536"/>
        <v>0</v>
      </c>
      <c r="AB2151" s="596">
        <f t="shared" si="1536"/>
        <v>0</v>
      </c>
      <c r="AC2151" s="596">
        <f t="shared" si="1536"/>
        <v>0</v>
      </c>
      <c r="AD2151" s="596">
        <f t="shared" si="1536"/>
        <v>0</v>
      </c>
      <c r="AE2151" s="595">
        <f t="shared" si="1536"/>
        <v>0</v>
      </c>
      <c r="AF2151" s="596">
        <f t="shared" si="1536"/>
        <v>0</v>
      </c>
      <c r="AG2151" s="596">
        <f t="shared" si="1536"/>
        <v>0</v>
      </c>
      <c r="AH2151" s="596">
        <f t="shared" si="1536"/>
        <v>0</v>
      </c>
      <c r="AI2151" s="594">
        <f t="shared" si="1536"/>
        <v>0</v>
      </c>
      <c r="AJ2151" s="595">
        <f t="shared" si="1536"/>
        <v>0</v>
      </c>
      <c r="AK2151" s="596">
        <f t="shared" si="1536"/>
        <v>0</v>
      </c>
      <c r="AL2151" s="596">
        <f t="shared" si="1536"/>
        <v>0</v>
      </c>
      <c r="AM2151" s="596">
        <f t="shared" si="1536"/>
        <v>0</v>
      </c>
      <c r="AN2151" s="594">
        <f t="shared" si="1536"/>
        <v>0</v>
      </c>
    </row>
    <row r="2152" spans="1:40" outlineLevel="2">
      <c r="A2152" s="882">
        <f>ROW()</f>
        <v>2152</v>
      </c>
      <c r="B2152" s="453"/>
      <c r="D2152" s="452" t="s">
        <v>30</v>
      </c>
      <c r="H2152" s="458"/>
      <c r="I2152" s="458"/>
      <c r="J2152" s="459"/>
      <c r="K2152" s="458"/>
      <c r="L2152" s="458"/>
      <c r="M2152" s="458"/>
      <c r="N2152" s="463"/>
      <c r="O2152" s="439"/>
      <c r="P2152" s="439"/>
      <c r="Q2152" s="439"/>
      <c r="R2152" s="439"/>
      <c r="S2152" s="157"/>
      <c r="T2152" s="324">
        <f t="shared" ref="T2152:AN2152" si="1537">-IF(T2098&lt;0,T2098,IF($D2152="Land",0,IF(T2080&lt;1,T2098,MAX(MIN(IF(T2080&gt;0,(T2098/T2080)*T$9,0),T2098*T$9),0))))</f>
        <v>-0.21557617983489918</v>
      </c>
      <c r="U2152" s="157">
        <f t="shared" si="1537"/>
        <v>-0.43115235966979837</v>
      </c>
      <c r="V2152" s="157">
        <f t="shared" si="1537"/>
        <v>-0.43115235966979831</v>
      </c>
      <c r="W2152" s="157">
        <f t="shared" si="1537"/>
        <v>-0.43115235966979837</v>
      </c>
      <c r="X2152" s="157">
        <f t="shared" si="1537"/>
        <v>-0.43115235966979837</v>
      </c>
      <c r="Y2152" s="595">
        <f t="shared" si="1537"/>
        <v>-0.21557617983489918</v>
      </c>
      <c r="Z2152" s="596">
        <f t="shared" si="1537"/>
        <v>-0.43115235966979831</v>
      </c>
      <c r="AA2152" s="596">
        <f t="shared" si="1537"/>
        <v>-0.43115235966979837</v>
      </c>
      <c r="AB2152" s="596">
        <f t="shared" si="1537"/>
        <v>-0.43115235966979842</v>
      </c>
      <c r="AC2152" s="596">
        <f t="shared" si="1537"/>
        <v>-0.43115235966979837</v>
      </c>
      <c r="AD2152" s="596">
        <f t="shared" si="1537"/>
        <v>-0.43115235966979831</v>
      </c>
      <c r="AE2152" s="595">
        <f t="shared" si="1537"/>
        <v>-0.43115235966979837</v>
      </c>
      <c r="AF2152" s="596">
        <f t="shared" si="1537"/>
        <v>-0.43115235966979837</v>
      </c>
      <c r="AG2152" s="596">
        <f t="shared" si="1537"/>
        <v>-0.43115235966979837</v>
      </c>
      <c r="AH2152" s="596">
        <f t="shared" si="1537"/>
        <v>-0.43115235966979837</v>
      </c>
      <c r="AI2152" s="594">
        <f t="shared" si="1537"/>
        <v>-0.43115235966979837</v>
      </c>
      <c r="AJ2152" s="595">
        <f t="shared" si="1537"/>
        <v>-0.43115235966979837</v>
      </c>
      <c r="AK2152" s="596">
        <f t="shared" si="1537"/>
        <v>-0.43115235966979837</v>
      </c>
      <c r="AL2152" s="596">
        <f t="shared" si="1537"/>
        <v>-0.43115235966979837</v>
      </c>
      <c r="AM2152" s="596">
        <f t="shared" si="1537"/>
        <v>-0.43115235966979837</v>
      </c>
      <c r="AN2152" s="594">
        <f t="shared" si="1537"/>
        <v>-0.43115235966979837</v>
      </c>
    </row>
    <row r="2153" spans="1:40" outlineLevel="2">
      <c r="A2153" s="882">
        <f>ROW()</f>
        <v>2153</v>
      </c>
      <c r="B2153" s="453"/>
      <c r="D2153" s="452" t="s">
        <v>31</v>
      </c>
      <c r="H2153" s="458"/>
      <c r="I2153" s="458"/>
      <c r="J2153" s="459"/>
      <c r="K2153" s="458"/>
      <c r="L2153" s="458"/>
      <c r="M2153" s="458"/>
      <c r="N2153" s="463"/>
      <c r="O2153" s="439"/>
      <c r="P2153" s="439"/>
      <c r="Q2153" s="439"/>
      <c r="R2153" s="439"/>
      <c r="S2153" s="157"/>
      <c r="T2153" s="324">
        <f t="shared" ref="T2153:AN2153" si="1538">-IF(T2099&lt;0,T2099,IF($D2153="Land",0,IF(T2081&lt;1,T2099,MAX(MIN(IF(T2081&gt;0,(T2099/T2081)*T$9,0),T2099*T$9),0))))</f>
        <v>0</v>
      </c>
      <c r="U2153" s="157">
        <f t="shared" si="1538"/>
        <v>0</v>
      </c>
      <c r="V2153" s="157">
        <f t="shared" si="1538"/>
        <v>0</v>
      </c>
      <c r="W2153" s="157">
        <f t="shared" si="1538"/>
        <v>0</v>
      </c>
      <c r="X2153" s="157">
        <f t="shared" si="1538"/>
        <v>0</v>
      </c>
      <c r="Y2153" s="595">
        <f t="shared" si="1538"/>
        <v>0</v>
      </c>
      <c r="Z2153" s="596">
        <f t="shared" si="1538"/>
        <v>0</v>
      </c>
      <c r="AA2153" s="596">
        <f t="shared" si="1538"/>
        <v>0</v>
      </c>
      <c r="AB2153" s="596">
        <f t="shared" si="1538"/>
        <v>0</v>
      </c>
      <c r="AC2153" s="596">
        <f t="shared" si="1538"/>
        <v>0</v>
      </c>
      <c r="AD2153" s="596">
        <f t="shared" si="1538"/>
        <v>0</v>
      </c>
      <c r="AE2153" s="595">
        <f t="shared" si="1538"/>
        <v>0</v>
      </c>
      <c r="AF2153" s="596">
        <f t="shared" si="1538"/>
        <v>0</v>
      </c>
      <c r="AG2153" s="596">
        <f t="shared" si="1538"/>
        <v>0</v>
      </c>
      <c r="AH2153" s="596">
        <f t="shared" si="1538"/>
        <v>0</v>
      </c>
      <c r="AI2153" s="594">
        <f t="shared" si="1538"/>
        <v>0</v>
      </c>
      <c r="AJ2153" s="595">
        <f t="shared" si="1538"/>
        <v>0</v>
      </c>
      <c r="AK2153" s="596">
        <f t="shared" si="1538"/>
        <v>0</v>
      </c>
      <c r="AL2153" s="596">
        <f t="shared" si="1538"/>
        <v>0</v>
      </c>
      <c r="AM2153" s="596">
        <f t="shared" si="1538"/>
        <v>0</v>
      </c>
      <c r="AN2153" s="594">
        <f t="shared" si="1538"/>
        <v>0</v>
      </c>
    </row>
    <row r="2154" spans="1:40" outlineLevel="2">
      <c r="A2154" s="882">
        <f>ROW()</f>
        <v>2154</v>
      </c>
      <c r="B2154" s="453"/>
      <c r="D2154" s="452" t="s">
        <v>32</v>
      </c>
      <c r="H2154" s="458"/>
      <c r="I2154" s="458"/>
      <c r="J2154" s="459"/>
      <c r="K2154" s="458"/>
      <c r="L2154" s="458"/>
      <c r="M2154" s="458"/>
      <c r="N2154" s="463"/>
      <c r="O2154" s="439"/>
      <c r="P2154" s="439"/>
      <c r="Q2154" s="439"/>
      <c r="R2154" s="439"/>
      <c r="S2154" s="157"/>
      <c r="T2154" s="324">
        <f t="shared" ref="T2154:AN2154" si="1539">-IF(T2100&lt;0,T2100,IF($D2154="Land",0,IF(T2082&lt;1,T2100,MAX(MIN(IF(T2082&gt;0,(T2100/T2082)*T$9,0),T2100*T$9),0))))</f>
        <v>-9.0807308978881375E-3</v>
      </c>
      <c r="U2154" s="157">
        <f t="shared" si="1539"/>
        <v>-1.8161461795776275E-2</v>
      </c>
      <c r="V2154" s="157">
        <f t="shared" si="1539"/>
        <v>-1.8161461795776275E-2</v>
      </c>
      <c r="W2154" s="157">
        <f t="shared" si="1539"/>
        <v>-1.8161461795776275E-2</v>
      </c>
      <c r="X2154" s="157">
        <f t="shared" si="1539"/>
        <v>-1.8161461795776275E-2</v>
      </c>
      <c r="Y2154" s="595">
        <f t="shared" si="1539"/>
        <v>-9.0807308978881375E-3</v>
      </c>
      <c r="Z2154" s="596">
        <f t="shared" si="1539"/>
        <v>-1.8161461795776275E-2</v>
      </c>
      <c r="AA2154" s="596">
        <f t="shared" si="1539"/>
        <v>-1.8161461795776275E-2</v>
      </c>
      <c r="AB2154" s="596">
        <f t="shared" si="1539"/>
        <v>-1.8161461795776275E-2</v>
      </c>
      <c r="AC2154" s="596">
        <f t="shared" si="1539"/>
        <v>-1.8161461795776275E-2</v>
      </c>
      <c r="AD2154" s="596">
        <f t="shared" si="1539"/>
        <v>-1.8161461795776275E-2</v>
      </c>
      <c r="AE2154" s="595">
        <f t="shared" si="1539"/>
        <v>-1.8161461795776275E-2</v>
      </c>
      <c r="AF2154" s="596">
        <f t="shared" si="1539"/>
        <v>-1.8161461795776275E-2</v>
      </c>
      <c r="AG2154" s="596">
        <f t="shared" si="1539"/>
        <v>-1.8161461795776275E-2</v>
      </c>
      <c r="AH2154" s="596">
        <f t="shared" si="1539"/>
        <v>-1.8161461795776275E-2</v>
      </c>
      <c r="AI2154" s="594">
        <f t="shared" si="1539"/>
        <v>-1.8161461795776275E-2</v>
      </c>
      <c r="AJ2154" s="595">
        <f t="shared" si="1539"/>
        <v>-1.8161461795776278E-2</v>
      </c>
      <c r="AK2154" s="596">
        <f t="shared" si="1539"/>
        <v>-1.8161461795776278E-2</v>
      </c>
      <c r="AL2154" s="596">
        <f t="shared" si="1539"/>
        <v>-1.8161461795776278E-2</v>
      </c>
      <c r="AM2154" s="596">
        <f t="shared" si="1539"/>
        <v>-1.8161461795776278E-2</v>
      </c>
      <c r="AN2154" s="594">
        <f t="shared" si="1539"/>
        <v>-1.8161461795776278E-2</v>
      </c>
    </row>
    <row r="2155" spans="1:40" outlineLevel="2">
      <c r="A2155" s="882">
        <f>ROW()</f>
        <v>2155</v>
      </c>
      <c r="B2155" s="453"/>
      <c r="D2155" s="452" t="s">
        <v>33</v>
      </c>
      <c r="H2155" s="458"/>
      <c r="I2155" s="458"/>
      <c r="J2155" s="459"/>
      <c r="K2155" s="458"/>
      <c r="L2155" s="458"/>
      <c r="M2155" s="458"/>
      <c r="N2155" s="463"/>
      <c r="O2155" s="439"/>
      <c r="P2155" s="439"/>
      <c r="Q2155" s="439"/>
      <c r="R2155" s="439"/>
      <c r="S2155" s="157"/>
      <c r="T2155" s="324">
        <f t="shared" ref="T2155:AN2155" si="1540">-IF(T2101&lt;0,T2101,IF($D2155="Land",0,IF(T2083&lt;1,T2101,MAX(MIN(IF(T2083&gt;0,(T2101/T2083)*T$9,0),T2101*T$9),0))))</f>
        <v>-2.0718681789598771E-2</v>
      </c>
      <c r="U2155" s="157">
        <f t="shared" si="1540"/>
        <v>-4.1437363579197542E-2</v>
      </c>
      <c r="V2155" s="157">
        <f t="shared" si="1540"/>
        <v>-4.1437363579197542E-2</v>
      </c>
      <c r="W2155" s="157">
        <f t="shared" si="1540"/>
        <v>-4.1437363579197542E-2</v>
      </c>
      <c r="X2155" s="157">
        <f t="shared" si="1540"/>
        <v>-4.1437363579197542E-2</v>
      </c>
      <c r="Y2155" s="595">
        <f t="shared" si="1540"/>
        <v>-2.0718681789598771E-2</v>
      </c>
      <c r="Z2155" s="596">
        <f t="shared" si="1540"/>
        <v>-4.1437363579197542E-2</v>
      </c>
      <c r="AA2155" s="596">
        <f t="shared" si="1540"/>
        <v>-4.1437363579197535E-2</v>
      </c>
      <c r="AB2155" s="596">
        <f t="shared" si="1540"/>
        <v>-4.1437363579197535E-2</v>
      </c>
      <c r="AC2155" s="596">
        <f t="shared" si="1540"/>
        <v>-4.1437363579197535E-2</v>
      </c>
      <c r="AD2155" s="596">
        <f t="shared" si="1540"/>
        <v>-4.1437363579197535E-2</v>
      </c>
      <c r="AE2155" s="595">
        <f t="shared" si="1540"/>
        <v>-4.1437363579197535E-2</v>
      </c>
      <c r="AF2155" s="596">
        <f t="shared" si="1540"/>
        <v>-4.1437363579197528E-2</v>
      </c>
      <c r="AG2155" s="596">
        <f t="shared" si="1540"/>
        <v>-4.1437363579197528E-2</v>
      </c>
      <c r="AH2155" s="596">
        <f t="shared" si="1540"/>
        <v>-4.1437363579197528E-2</v>
      </c>
      <c r="AI2155" s="594">
        <f t="shared" si="1540"/>
        <v>-4.1437363579197521E-2</v>
      </c>
      <c r="AJ2155" s="595">
        <f t="shared" si="1540"/>
        <v>-4.1437363579197521E-2</v>
      </c>
      <c r="AK2155" s="596">
        <f t="shared" si="1540"/>
        <v>-4.1437363579197521E-2</v>
      </c>
      <c r="AL2155" s="596">
        <f t="shared" si="1540"/>
        <v>-4.1437363579197528E-2</v>
      </c>
      <c r="AM2155" s="596">
        <f t="shared" si="1540"/>
        <v>-4.1437363579197521E-2</v>
      </c>
      <c r="AN2155" s="594">
        <f t="shared" si="1540"/>
        <v>-4.1437363579197528E-2</v>
      </c>
    </row>
    <row r="2156" spans="1:40" outlineLevel="2">
      <c r="A2156" s="882">
        <f>ROW()</f>
        <v>2156</v>
      </c>
      <c r="B2156" s="453"/>
      <c r="D2156" s="452" t="s">
        <v>27</v>
      </c>
      <c r="H2156" s="458"/>
      <c r="I2156" s="458"/>
      <c r="J2156" s="459"/>
      <c r="K2156" s="458"/>
      <c r="L2156" s="458"/>
      <c r="M2156" s="458"/>
      <c r="N2156" s="463"/>
      <c r="O2156" s="439"/>
      <c r="P2156" s="439"/>
      <c r="Q2156" s="439"/>
      <c r="R2156" s="439"/>
      <c r="S2156" s="157"/>
      <c r="T2156" s="324">
        <f t="shared" ref="T2156:AN2156" si="1541">-IF(T2102&lt;0,T2102,IF($D2156="Land",0,IF(T2084&lt;1,T2102,MAX(MIN(IF(T2084&gt;0,(T2102/T2084)*T$9,0),T2102*T$9),0))))</f>
        <v>-1.8807648509604313E-3</v>
      </c>
      <c r="U2156" s="157">
        <f t="shared" si="1541"/>
        <v>-3.761529701920863E-3</v>
      </c>
      <c r="V2156" s="157">
        <f t="shared" si="1541"/>
        <v>-3.761529701920863E-3</v>
      </c>
      <c r="W2156" s="157">
        <f t="shared" si="1541"/>
        <v>-3.7615297019208626E-3</v>
      </c>
      <c r="X2156" s="157">
        <f t="shared" si="1541"/>
        <v>-3.7615297019208626E-3</v>
      </c>
      <c r="Y2156" s="595">
        <f t="shared" si="1541"/>
        <v>-1.8807648509604311E-3</v>
      </c>
      <c r="Z2156" s="596">
        <f t="shared" si="1541"/>
        <v>-3.7615297019208626E-3</v>
      </c>
      <c r="AA2156" s="596">
        <f t="shared" si="1541"/>
        <v>-3.7615297019208626E-3</v>
      </c>
      <c r="AB2156" s="596">
        <f t="shared" si="1541"/>
        <v>-3.7615297019208621E-3</v>
      </c>
      <c r="AC2156" s="596">
        <f t="shared" si="1541"/>
        <v>-3.7615297019208621E-3</v>
      </c>
      <c r="AD2156" s="596">
        <f t="shared" si="1541"/>
        <v>-3.7615297019208621E-3</v>
      </c>
      <c r="AE2156" s="595">
        <f t="shared" si="1541"/>
        <v>-3.7615297019208617E-3</v>
      </c>
      <c r="AF2156" s="596">
        <f t="shared" si="1541"/>
        <v>-3.7615297019208617E-3</v>
      </c>
      <c r="AG2156" s="596">
        <f t="shared" si="1541"/>
        <v>-3.7615297019208613E-3</v>
      </c>
      <c r="AH2156" s="596">
        <f t="shared" si="1541"/>
        <v>-3.7615297019208608E-3</v>
      </c>
      <c r="AI2156" s="594">
        <f t="shared" si="1541"/>
        <v>-3.7615297019208613E-3</v>
      </c>
      <c r="AJ2156" s="595">
        <f t="shared" si="1541"/>
        <v>-3.7615297019208617E-3</v>
      </c>
      <c r="AK2156" s="596">
        <f t="shared" si="1541"/>
        <v>-3.7615297019208613E-3</v>
      </c>
      <c r="AL2156" s="596">
        <f t="shared" si="1541"/>
        <v>-3.7615297019208608E-3</v>
      </c>
      <c r="AM2156" s="596">
        <f t="shared" si="1541"/>
        <v>-3.7615297019208613E-3</v>
      </c>
      <c r="AN2156" s="594">
        <f t="shared" si="1541"/>
        <v>-3.7615297019208617E-3</v>
      </c>
    </row>
    <row r="2157" spans="1:40" outlineLevel="2">
      <c r="A2157" s="882">
        <f>ROW()</f>
        <v>2157</v>
      </c>
      <c r="B2157" s="453"/>
      <c r="D2157" s="452" t="s">
        <v>34</v>
      </c>
      <c r="H2157" s="458"/>
      <c r="I2157" s="458"/>
      <c r="J2157" s="459"/>
      <c r="K2157" s="458"/>
      <c r="L2157" s="458"/>
      <c r="M2157" s="458"/>
      <c r="N2157" s="463"/>
      <c r="O2157" s="439"/>
      <c r="P2157" s="439"/>
      <c r="Q2157" s="439"/>
      <c r="R2157" s="439"/>
      <c r="S2157" s="157"/>
      <c r="T2157" s="324">
        <f t="shared" ref="T2157:AN2157" si="1542">-IF(T2103&lt;0,T2103,IF($D2157="Land",0,IF(T2085&lt;1,T2103,MAX(MIN(IF(T2085&gt;0,(T2103/T2085)*T$9,0),T2103*T$9),0))))</f>
        <v>-0.63419187190776261</v>
      </c>
      <c r="U2157" s="157">
        <f t="shared" si="1542"/>
        <v>-1.268383743815525</v>
      </c>
      <c r="V2157" s="157">
        <f t="shared" si="1542"/>
        <v>-1.268383743815525</v>
      </c>
      <c r="W2157" s="157">
        <f t="shared" si="1542"/>
        <v>-1.268383743815525</v>
      </c>
      <c r="X2157" s="157">
        <f t="shared" si="1542"/>
        <v>-1.268383743815525</v>
      </c>
      <c r="Y2157" s="595">
        <f t="shared" si="1542"/>
        <v>-0.63419187190776249</v>
      </c>
      <c r="Z2157" s="596">
        <f t="shared" si="1542"/>
        <v>-1.268383743815525</v>
      </c>
      <c r="AA2157" s="596">
        <f t="shared" si="1542"/>
        <v>-1.268383743815525</v>
      </c>
      <c r="AB2157" s="596">
        <f t="shared" si="1542"/>
        <v>-1.268383743815525</v>
      </c>
      <c r="AC2157" s="596">
        <f t="shared" si="1542"/>
        <v>-1.268383743815525</v>
      </c>
      <c r="AD2157" s="596">
        <f t="shared" si="1542"/>
        <v>-1.268383743815525</v>
      </c>
      <c r="AE2157" s="595">
        <f t="shared" si="1542"/>
        <v>-1.2683837438155252</v>
      </c>
      <c r="AF2157" s="596">
        <f t="shared" si="1542"/>
        <v>-1.2683837438155252</v>
      </c>
      <c r="AG2157" s="596">
        <f t="shared" si="1542"/>
        <v>-1.2683837438155252</v>
      </c>
      <c r="AH2157" s="596">
        <f t="shared" si="1542"/>
        <v>-1.2683837438155252</v>
      </c>
      <c r="AI2157" s="594">
        <f t="shared" si="1542"/>
        <v>-1.2683837438155252</v>
      </c>
      <c r="AJ2157" s="595">
        <f t="shared" si="1542"/>
        <v>0</v>
      </c>
      <c r="AK2157" s="596">
        <f t="shared" si="1542"/>
        <v>0</v>
      </c>
      <c r="AL2157" s="596">
        <f t="shared" si="1542"/>
        <v>0</v>
      </c>
      <c r="AM2157" s="596">
        <f t="shared" si="1542"/>
        <v>0</v>
      </c>
      <c r="AN2157" s="594">
        <f t="shared" si="1542"/>
        <v>0</v>
      </c>
    </row>
    <row r="2158" spans="1:40" outlineLevel="2">
      <c r="A2158" s="882">
        <f>ROW()</f>
        <v>2158</v>
      </c>
      <c r="B2158" s="453"/>
      <c r="D2158" s="452" t="s">
        <v>35</v>
      </c>
      <c r="H2158" s="458"/>
      <c r="I2158" s="458"/>
      <c r="J2158" s="459"/>
      <c r="K2158" s="458"/>
      <c r="L2158" s="458"/>
      <c r="M2158" s="458"/>
      <c r="N2158" s="463"/>
      <c r="O2158" s="439"/>
      <c r="P2158" s="439"/>
      <c r="Q2158" s="439"/>
      <c r="R2158" s="439"/>
      <c r="S2158" s="157"/>
      <c r="T2158" s="324">
        <f t="shared" ref="T2158:AN2158" si="1543">-IF(T2104&lt;0,T2104,IF($D2158="Land",0,IF(T2086&lt;1,T2104,MAX(MIN(IF(T2086&gt;0,(T2104/T2086)*T$9,0),T2104*T$9),0))))</f>
        <v>0</v>
      </c>
      <c r="U2158" s="157">
        <f t="shared" si="1543"/>
        <v>0</v>
      </c>
      <c r="V2158" s="157">
        <f t="shared" si="1543"/>
        <v>0</v>
      </c>
      <c r="W2158" s="157">
        <f t="shared" si="1543"/>
        <v>0</v>
      </c>
      <c r="X2158" s="157">
        <f t="shared" si="1543"/>
        <v>0</v>
      </c>
      <c r="Y2158" s="595">
        <f t="shared" si="1543"/>
        <v>0</v>
      </c>
      <c r="Z2158" s="596">
        <f t="shared" si="1543"/>
        <v>0</v>
      </c>
      <c r="AA2158" s="596">
        <f t="shared" si="1543"/>
        <v>0</v>
      </c>
      <c r="AB2158" s="596">
        <f t="shared" si="1543"/>
        <v>0</v>
      </c>
      <c r="AC2158" s="596">
        <f t="shared" si="1543"/>
        <v>0</v>
      </c>
      <c r="AD2158" s="596">
        <f t="shared" si="1543"/>
        <v>0</v>
      </c>
      <c r="AE2158" s="595">
        <f t="shared" si="1543"/>
        <v>0</v>
      </c>
      <c r="AF2158" s="596">
        <f t="shared" si="1543"/>
        <v>0</v>
      </c>
      <c r="AG2158" s="596">
        <f t="shared" si="1543"/>
        <v>0</v>
      </c>
      <c r="AH2158" s="596">
        <f t="shared" si="1543"/>
        <v>0</v>
      </c>
      <c r="AI2158" s="594">
        <f t="shared" si="1543"/>
        <v>0</v>
      </c>
      <c r="AJ2158" s="595">
        <f t="shared" si="1543"/>
        <v>0</v>
      </c>
      <c r="AK2158" s="596">
        <f t="shared" si="1543"/>
        <v>0</v>
      </c>
      <c r="AL2158" s="596">
        <f t="shared" si="1543"/>
        <v>0</v>
      </c>
      <c r="AM2158" s="596">
        <f t="shared" si="1543"/>
        <v>0</v>
      </c>
      <c r="AN2158" s="594">
        <f t="shared" si="1543"/>
        <v>0</v>
      </c>
    </row>
    <row r="2159" spans="1:40" outlineLevel="2">
      <c r="A2159" s="882">
        <f>ROW()</f>
        <v>2159</v>
      </c>
      <c r="B2159" s="453"/>
      <c r="D2159" s="452" t="s">
        <v>302</v>
      </c>
      <c r="H2159" s="458"/>
      <c r="I2159" s="458"/>
      <c r="J2159" s="459"/>
      <c r="K2159" s="458"/>
      <c r="L2159" s="458"/>
      <c r="M2159" s="458"/>
      <c r="N2159" s="463"/>
      <c r="O2159" s="439"/>
      <c r="P2159" s="439"/>
      <c r="Q2159" s="439"/>
      <c r="R2159" s="439"/>
      <c r="S2159" s="157"/>
      <c r="T2159" s="324">
        <f t="shared" ref="T2159:AN2159" si="1544">-IF(T2105&lt;0,T2105,IF($D2159="Land",0,IF(T2087&lt;1,T2105,MAX(MIN(IF(T2087&gt;0,(T2105/T2087)*T$9,0),T2105*T$9),0))))</f>
        <v>0</v>
      </c>
      <c r="U2159" s="157">
        <f t="shared" si="1544"/>
        <v>0</v>
      </c>
      <c r="V2159" s="157">
        <f t="shared" si="1544"/>
        <v>0</v>
      </c>
      <c r="W2159" s="157">
        <f t="shared" si="1544"/>
        <v>0</v>
      </c>
      <c r="X2159" s="157">
        <f t="shared" si="1544"/>
        <v>0</v>
      </c>
      <c r="Y2159" s="595">
        <f t="shared" si="1544"/>
        <v>0</v>
      </c>
      <c r="Z2159" s="596">
        <f t="shared" si="1544"/>
        <v>0</v>
      </c>
      <c r="AA2159" s="596">
        <f t="shared" si="1544"/>
        <v>0</v>
      </c>
      <c r="AB2159" s="596">
        <f t="shared" si="1544"/>
        <v>0</v>
      </c>
      <c r="AC2159" s="596">
        <f t="shared" si="1544"/>
        <v>0</v>
      </c>
      <c r="AD2159" s="596">
        <f t="shared" si="1544"/>
        <v>0</v>
      </c>
      <c r="AE2159" s="595">
        <f t="shared" si="1544"/>
        <v>0</v>
      </c>
      <c r="AF2159" s="596">
        <f t="shared" si="1544"/>
        <v>0</v>
      </c>
      <c r="AG2159" s="596">
        <f t="shared" si="1544"/>
        <v>0</v>
      </c>
      <c r="AH2159" s="596">
        <f t="shared" si="1544"/>
        <v>0</v>
      </c>
      <c r="AI2159" s="594">
        <f t="shared" si="1544"/>
        <v>0</v>
      </c>
      <c r="AJ2159" s="595">
        <f t="shared" si="1544"/>
        <v>0</v>
      </c>
      <c r="AK2159" s="596">
        <f t="shared" si="1544"/>
        <v>0</v>
      </c>
      <c r="AL2159" s="596">
        <f t="shared" si="1544"/>
        <v>0</v>
      </c>
      <c r="AM2159" s="596">
        <f t="shared" si="1544"/>
        <v>0</v>
      </c>
      <c r="AN2159" s="594">
        <f t="shared" si="1544"/>
        <v>0</v>
      </c>
    </row>
    <row r="2160" spans="1:40" outlineLevel="2">
      <c r="A2160" s="882">
        <f>ROW()</f>
        <v>2160</v>
      </c>
      <c r="B2160" s="453"/>
      <c r="D2160" s="452" t="s">
        <v>36</v>
      </c>
      <c r="H2160" s="458"/>
      <c r="I2160" s="458"/>
      <c r="J2160" s="459"/>
      <c r="K2160" s="458"/>
      <c r="L2160" s="458"/>
      <c r="M2160" s="458"/>
      <c r="N2160" s="463"/>
      <c r="O2160" s="439"/>
      <c r="P2160" s="439"/>
      <c r="Q2160" s="439"/>
      <c r="R2160" s="439"/>
      <c r="S2160" s="157"/>
      <c r="T2160" s="324">
        <f t="shared" ref="T2160:AN2160" si="1545">-IF(T2106&lt;0,T2106,IF($D2160="Land",0,IF(T2088&lt;1,T2106,MAX(MIN(IF(T2088&gt;0,(T2106/T2088)*T$9,0),T2106*T$9),0))))</f>
        <v>-0.2353719602388899</v>
      </c>
      <c r="U2160" s="157">
        <f t="shared" si="1545"/>
        <v>-0.4707439204777798</v>
      </c>
      <c r="V2160" s="157">
        <f t="shared" si="1545"/>
        <v>-0.47074392047777974</v>
      </c>
      <c r="W2160" s="157">
        <f t="shared" si="1545"/>
        <v>-0.47074392047777974</v>
      </c>
      <c r="X2160" s="157">
        <f t="shared" si="1545"/>
        <v>-0.2353719602388899</v>
      </c>
      <c r="Y2160" s="595">
        <f t="shared" si="1545"/>
        <v>0</v>
      </c>
      <c r="Z2160" s="596">
        <f t="shared" si="1545"/>
        <v>0</v>
      </c>
      <c r="AA2160" s="596">
        <f t="shared" si="1545"/>
        <v>0</v>
      </c>
      <c r="AB2160" s="596">
        <f t="shared" si="1545"/>
        <v>0</v>
      </c>
      <c r="AC2160" s="596">
        <f t="shared" si="1545"/>
        <v>0</v>
      </c>
      <c r="AD2160" s="596">
        <f t="shared" si="1545"/>
        <v>0</v>
      </c>
      <c r="AE2160" s="595">
        <f t="shared" si="1545"/>
        <v>0</v>
      </c>
      <c r="AF2160" s="596">
        <f t="shared" si="1545"/>
        <v>0</v>
      </c>
      <c r="AG2160" s="596">
        <f t="shared" si="1545"/>
        <v>0</v>
      </c>
      <c r="AH2160" s="596">
        <f t="shared" si="1545"/>
        <v>0</v>
      </c>
      <c r="AI2160" s="594">
        <f t="shared" si="1545"/>
        <v>0</v>
      </c>
      <c r="AJ2160" s="595">
        <f t="shared" si="1545"/>
        <v>0</v>
      </c>
      <c r="AK2160" s="596">
        <f t="shared" si="1545"/>
        <v>0</v>
      </c>
      <c r="AL2160" s="596">
        <f t="shared" si="1545"/>
        <v>0</v>
      </c>
      <c r="AM2160" s="596">
        <f t="shared" si="1545"/>
        <v>0</v>
      </c>
      <c r="AN2160" s="594">
        <f t="shared" si="1545"/>
        <v>0</v>
      </c>
    </row>
    <row r="2161" spans="1:40" outlineLevel="2">
      <c r="A2161" s="882">
        <f>ROW()</f>
        <v>2161</v>
      </c>
      <c r="B2161" s="453"/>
      <c r="D2161" s="452" t="s">
        <v>583</v>
      </c>
      <c r="H2161" s="458"/>
      <c r="I2161" s="458"/>
      <c r="J2161" s="459"/>
      <c r="K2161" s="458"/>
      <c r="L2161" s="458"/>
      <c r="M2161" s="458"/>
      <c r="N2161" s="463"/>
      <c r="O2161" s="439"/>
      <c r="P2161" s="439"/>
      <c r="Q2161" s="439"/>
      <c r="R2161" s="439"/>
      <c r="S2161" s="157"/>
      <c r="T2161" s="324">
        <f t="shared" ref="T2161:AN2161" si="1546">-IF(T2107&lt;0,T2107,IF($D2161="Land",0,IF(T2089&lt;1,T2107,MAX(MIN(IF(T2089&gt;0,(T2107/T2089)*T$9,0),T2107*T$9),0))))</f>
        <v>0</v>
      </c>
      <c r="U2161" s="157">
        <f t="shared" si="1546"/>
        <v>0</v>
      </c>
      <c r="V2161" s="157">
        <f t="shared" si="1546"/>
        <v>0</v>
      </c>
      <c r="W2161" s="157">
        <f t="shared" si="1546"/>
        <v>0</v>
      </c>
      <c r="X2161" s="157">
        <f t="shared" si="1546"/>
        <v>0</v>
      </c>
      <c r="Y2161" s="595">
        <f t="shared" si="1546"/>
        <v>0</v>
      </c>
      <c r="Z2161" s="596">
        <f t="shared" si="1546"/>
        <v>0</v>
      </c>
      <c r="AA2161" s="596">
        <f t="shared" si="1546"/>
        <v>0</v>
      </c>
      <c r="AB2161" s="596">
        <f t="shared" si="1546"/>
        <v>0</v>
      </c>
      <c r="AC2161" s="596">
        <f t="shared" si="1546"/>
        <v>0</v>
      </c>
      <c r="AD2161" s="596">
        <f t="shared" si="1546"/>
        <v>0</v>
      </c>
      <c r="AE2161" s="595">
        <f t="shared" si="1546"/>
        <v>0</v>
      </c>
      <c r="AF2161" s="596">
        <f t="shared" si="1546"/>
        <v>0</v>
      </c>
      <c r="AG2161" s="596">
        <f t="shared" si="1546"/>
        <v>0</v>
      </c>
      <c r="AH2161" s="596">
        <f t="shared" si="1546"/>
        <v>0</v>
      </c>
      <c r="AI2161" s="594">
        <f t="shared" si="1546"/>
        <v>0</v>
      </c>
      <c r="AJ2161" s="595">
        <f t="shared" si="1546"/>
        <v>0</v>
      </c>
      <c r="AK2161" s="596">
        <f t="shared" si="1546"/>
        <v>0</v>
      </c>
      <c r="AL2161" s="596">
        <f t="shared" si="1546"/>
        <v>0</v>
      </c>
      <c r="AM2161" s="596">
        <f t="shared" si="1546"/>
        <v>0</v>
      </c>
      <c r="AN2161" s="594">
        <f t="shared" si="1546"/>
        <v>0</v>
      </c>
    </row>
    <row r="2162" spans="1:40" outlineLevel="2">
      <c r="A2162" s="882">
        <f>ROW()</f>
        <v>2162</v>
      </c>
      <c r="B2162" s="453"/>
      <c r="D2162" s="452" t="s">
        <v>81</v>
      </c>
      <c r="H2162" s="458"/>
      <c r="I2162" s="458"/>
      <c r="J2162" s="459"/>
      <c r="K2162" s="458"/>
      <c r="L2162" s="458"/>
      <c r="M2162" s="458"/>
      <c r="N2162" s="463"/>
      <c r="O2162" s="439"/>
      <c r="P2162" s="439"/>
      <c r="Q2162" s="439"/>
      <c r="R2162" s="439"/>
      <c r="S2162" s="157"/>
      <c r="T2162" s="324">
        <f t="shared" ref="T2162:AN2162" si="1547">-IF(T2108&lt;0,T2108,IF($D2162="Land",0,IF(T2090&lt;1,T2108,MAX(MIN(IF(T2090&gt;0,(T2108/T2090)*T$9,0),T2108*T$9),0))))</f>
        <v>0</v>
      </c>
      <c r="U2162" s="157">
        <f t="shared" si="1547"/>
        <v>0</v>
      </c>
      <c r="V2162" s="157">
        <f t="shared" si="1547"/>
        <v>0</v>
      </c>
      <c r="W2162" s="157">
        <f t="shared" si="1547"/>
        <v>0</v>
      </c>
      <c r="X2162" s="157">
        <f t="shared" si="1547"/>
        <v>0</v>
      </c>
      <c r="Y2162" s="595">
        <f t="shared" si="1547"/>
        <v>0</v>
      </c>
      <c r="Z2162" s="596">
        <f t="shared" si="1547"/>
        <v>0</v>
      </c>
      <c r="AA2162" s="596">
        <f t="shared" si="1547"/>
        <v>0</v>
      </c>
      <c r="AB2162" s="596">
        <f t="shared" si="1547"/>
        <v>0</v>
      </c>
      <c r="AC2162" s="596">
        <f t="shared" si="1547"/>
        <v>0</v>
      </c>
      <c r="AD2162" s="596">
        <f t="shared" si="1547"/>
        <v>0</v>
      </c>
      <c r="AE2162" s="595">
        <f t="shared" si="1547"/>
        <v>0</v>
      </c>
      <c r="AF2162" s="596">
        <f t="shared" si="1547"/>
        <v>0</v>
      </c>
      <c r="AG2162" s="596">
        <f t="shared" si="1547"/>
        <v>0</v>
      </c>
      <c r="AH2162" s="596">
        <f t="shared" si="1547"/>
        <v>0</v>
      </c>
      <c r="AI2162" s="594">
        <f t="shared" si="1547"/>
        <v>0</v>
      </c>
      <c r="AJ2162" s="595">
        <f t="shared" si="1547"/>
        <v>0</v>
      </c>
      <c r="AK2162" s="596">
        <f t="shared" si="1547"/>
        <v>0</v>
      </c>
      <c r="AL2162" s="596">
        <f t="shared" si="1547"/>
        <v>0</v>
      </c>
      <c r="AM2162" s="596">
        <f t="shared" si="1547"/>
        <v>0</v>
      </c>
      <c r="AN2162" s="594">
        <f t="shared" si="1547"/>
        <v>0</v>
      </c>
    </row>
    <row r="2163" spans="1:40" outlineLevel="2">
      <c r="A2163" s="882">
        <f>ROW()</f>
        <v>2163</v>
      </c>
      <c r="B2163" s="453"/>
      <c r="D2163" s="452" t="s">
        <v>28</v>
      </c>
      <c r="H2163" s="458"/>
      <c r="I2163" s="458"/>
      <c r="J2163" s="459"/>
      <c r="K2163" s="458"/>
      <c r="L2163" s="458"/>
      <c r="M2163" s="458"/>
      <c r="N2163" s="463"/>
      <c r="O2163" s="439"/>
      <c r="P2163" s="439"/>
      <c r="Q2163" s="439"/>
      <c r="R2163" s="439"/>
      <c r="S2163" s="157"/>
      <c r="T2163" s="324">
        <f t="shared" ref="T2163:AN2163" si="1548">-IF(T2109&lt;0,T2109,IF($D2163="Land",0,IF(T2091&lt;1,T2109,MAX(MIN(IF(T2091&gt;0,(T2109/T2091)*T$9,0),T2109*T$9),0))))</f>
        <v>0</v>
      </c>
      <c r="U2163" s="157">
        <f t="shared" si="1548"/>
        <v>0</v>
      </c>
      <c r="V2163" s="157">
        <f t="shared" si="1548"/>
        <v>0</v>
      </c>
      <c r="W2163" s="157">
        <f t="shared" si="1548"/>
        <v>0</v>
      </c>
      <c r="X2163" s="157">
        <f t="shared" si="1548"/>
        <v>0</v>
      </c>
      <c r="Y2163" s="595">
        <f t="shared" si="1548"/>
        <v>0</v>
      </c>
      <c r="Z2163" s="596">
        <f t="shared" si="1548"/>
        <v>0</v>
      </c>
      <c r="AA2163" s="596">
        <f t="shared" si="1548"/>
        <v>0</v>
      </c>
      <c r="AB2163" s="596">
        <f t="shared" si="1548"/>
        <v>0</v>
      </c>
      <c r="AC2163" s="596">
        <f t="shared" si="1548"/>
        <v>0</v>
      </c>
      <c r="AD2163" s="596">
        <f t="shared" si="1548"/>
        <v>0</v>
      </c>
      <c r="AE2163" s="595">
        <f t="shared" si="1548"/>
        <v>0</v>
      </c>
      <c r="AF2163" s="596">
        <f t="shared" si="1548"/>
        <v>0</v>
      </c>
      <c r="AG2163" s="596">
        <f t="shared" si="1548"/>
        <v>0</v>
      </c>
      <c r="AH2163" s="596">
        <f t="shared" si="1548"/>
        <v>0</v>
      </c>
      <c r="AI2163" s="594">
        <f t="shared" si="1548"/>
        <v>0</v>
      </c>
      <c r="AJ2163" s="595">
        <f t="shared" si="1548"/>
        <v>0</v>
      </c>
      <c r="AK2163" s="596">
        <f t="shared" si="1548"/>
        <v>0</v>
      </c>
      <c r="AL2163" s="596">
        <f t="shared" si="1548"/>
        <v>0</v>
      </c>
      <c r="AM2163" s="596">
        <f t="shared" si="1548"/>
        <v>0</v>
      </c>
      <c r="AN2163" s="594">
        <f t="shared" si="1548"/>
        <v>0</v>
      </c>
    </row>
    <row r="2164" spans="1:40" outlineLevel="2">
      <c r="A2164" s="882">
        <f>ROW()</f>
        <v>2164</v>
      </c>
      <c r="B2164" s="453"/>
      <c r="D2164" s="456" t="s">
        <v>443</v>
      </c>
      <c r="E2164" s="456"/>
      <c r="F2164" s="456"/>
      <c r="G2164" s="456"/>
      <c r="H2164" s="460"/>
      <c r="I2164" s="460"/>
      <c r="J2164" s="461"/>
      <c r="K2164" s="460"/>
      <c r="L2164" s="460"/>
      <c r="M2164" s="460"/>
      <c r="N2164" s="465"/>
      <c r="O2164" s="441"/>
      <c r="P2164" s="441"/>
      <c r="Q2164" s="441"/>
      <c r="R2164" s="441"/>
      <c r="S2164" s="158"/>
      <c r="T2164" s="325">
        <f t="shared" ref="T2164:AN2164" si="1549">-IF(T2110&lt;0,T2110,IF($D2164="Land",0,IF(T2092&lt;1,T2110,MAX(MIN(IF(T2092&gt;0,(T2110/T2092)*T$9,0),T2110*T$9),0))))</f>
        <v>0</v>
      </c>
      <c r="U2164" s="158">
        <f t="shared" si="1549"/>
        <v>0</v>
      </c>
      <c r="V2164" s="158">
        <f t="shared" si="1549"/>
        <v>0</v>
      </c>
      <c r="W2164" s="158">
        <f t="shared" si="1549"/>
        <v>0</v>
      </c>
      <c r="X2164" s="158">
        <f t="shared" si="1549"/>
        <v>0</v>
      </c>
      <c r="Y2164" s="325">
        <f t="shared" si="1549"/>
        <v>0</v>
      </c>
      <c r="Z2164" s="158">
        <f t="shared" si="1549"/>
        <v>0</v>
      </c>
      <c r="AA2164" s="158">
        <f t="shared" si="1549"/>
        <v>0</v>
      </c>
      <c r="AB2164" s="158">
        <f t="shared" si="1549"/>
        <v>0</v>
      </c>
      <c r="AC2164" s="158">
        <f t="shared" si="1549"/>
        <v>0</v>
      </c>
      <c r="AD2164" s="158">
        <f t="shared" si="1549"/>
        <v>0</v>
      </c>
      <c r="AE2164" s="325">
        <f t="shared" si="1549"/>
        <v>0</v>
      </c>
      <c r="AF2164" s="158">
        <f t="shared" si="1549"/>
        <v>0</v>
      </c>
      <c r="AG2164" s="158">
        <f t="shared" si="1549"/>
        <v>0</v>
      </c>
      <c r="AH2164" s="158">
        <f t="shared" si="1549"/>
        <v>0</v>
      </c>
      <c r="AI2164" s="321">
        <f t="shared" si="1549"/>
        <v>0</v>
      </c>
      <c r="AJ2164" s="325">
        <f t="shared" si="1549"/>
        <v>0</v>
      </c>
      <c r="AK2164" s="158">
        <f t="shared" si="1549"/>
        <v>0</v>
      </c>
      <c r="AL2164" s="158">
        <f t="shared" si="1549"/>
        <v>0</v>
      </c>
      <c r="AM2164" s="158">
        <f t="shared" si="1549"/>
        <v>0</v>
      </c>
      <c r="AN2164" s="321">
        <f t="shared" si="1549"/>
        <v>0</v>
      </c>
    </row>
    <row r="2165" spans="1:40" outlineLevel="2">
      <c r="A2165" s="882">
        <f>ROW()</f>
        <v>2165</v>
      </c>
      <c r="B2165" s="453"/>
      <c r="D2165" s="452" t="s">
        <v>24</v>
      </c>
      <c r="F2165" s="454"/>
      <c r="G2165" s="454"/>
      <c r="H2165" s="448"/>
      <c r="I2165" s="448"/>
      <c r="J2165" s="464"/>
      <c r="K2165" s="448"/>
      <c r="L2165" s="448"/>
      <c r="M2165" s="448"/>
      <c r="N2165" s="449"/>
      <c r="O2165" s="439"/>
      <c r="P2165" s="439"/>
      <c r="Q2165" s="439"/>
      <c r="R2165" s="439"/>
      <c r="S2165" s="439"/>
      <c r="T2165" s="443">
        <f t="shared" ref="T2165:AN2165" si="1550">SUM(T2149:T2164)</f>
        <v>-1.3760068517904984</v>
      </c>
      <c r="U2165" s="439">
        <f t="shared" si="1550"/>
        <v>-2.7520137035809964</v>
      </c>
      <c r="V2165" s="439">
        <f t="shared" si="1550"/>
        <v>-2.7520137035809964</v>
      </c>
      <c r="W2165" s="439">
        <f t="shared" si="1550"/>
        <v>-2.7520137035809964</v>
      </c>
      <c r="X2165" s="439">
        <f t="shared" si="1550"/>
        <v>-2.5166417433421064</v>
      </c>
      <c r="Y2165" s="443">
        <f t="shared" si="1550"/>
        <v>-1.1406348915516082</v>
      </c>
      <c r="Z2165" s="439">
        <f t="shared" si="1550"/>
        <v>-2.281269783103216</v>
      </c>
      <c r="AA2165" s="439">
        <f t="shared" si="1550"/>
        <v>-2.2812697831032165</v>
      </c>
      <c r="AB2165" s="439">
        <f t="shared" si="1550"/>
        <v>-2.2812697831032165</v>
      </c>
      <c r="AC2165" s="439">
        <f t="shared" si="1550"/>
        <v>-2.2812697831032165</v>
      </c>
      <c r="AD2165" s="439">
        <f t="shared" si="1550"/>
        <v>-2.2812697831032165</v>
      </c>
      <c r="AE2165" s="443">
        <f t="shared" si="1550"/>
        <v>-2.2812697831032169</v>
      </c>
      <c r="AF2165" s="439">
        <f t="shared" si="1550"/>
        <v>-2.2812697831032169</v>
      </c>
      <c r="AG2165" s="439">
        <f t="shared" si="1550"/>
        <v>-2.2812697831032169</v>
      </c>
      <c r="AH2165" s="439">
        <f t="shared" si="1550"/>
        <v>-2.2812697831032169</v>
      </c>
      <c r="AI2165" s="440">
        <f t="shared" si="1550"/>
        <v>-2.2812697831032169</v>
      </c>
      <c r="AJ2165" s="443">
        <f t="shared" si="1550"/>
        <v>-1.0128860392876915</v>
      </c>
      <c r="AK2165" s="439">
        <f t="shared" si="1550"/>
        <v>-1.0128860392876915</v>
      </c>
      <c r="AL2165" s="439">
        <f t="shared" si="1550"/>
        <v>-1.0128860392876915</v>
      </c>
      <c r="AM2165" s="439">
        <f t="shared" si="1550"/>
        <v>-1.0128860392876915</v>
      </c>
      <c r="AN2165" s="440">
        <f t="shared" si="1550"/>
        <v>-1.0128860392876915</v>
      </c>
    </row>
    <row r="2166" spans="1:40" outlineLevel="1">
      <c r="A2166" s="732" t="s">
        <v>299</v>
      </c>
      <c r="B2166" s="733"/>
      <c r="C2166" s="881"/>
      <c r="D2166" s="733"/>
      <c r="E2166" s="733"/>
      <c r="F2166" s="733"/>
      <c r="G2166" s="730"/>
      <c r="H2166" s="733"/>
      <c r="I2166" s="730"/>
      <c r="J2166" s="729"/>
      <c r="K2166" s="730"/>
      <c r="L2166" s="730"/>
      <c r="M2166" s="730"/>
      <c r="N2166" s="731"/>
      <c r="O2166" s="730"/>
      <c r="P2166" s="730"/>
      <c r="Q2166" s="730"/>
      <c r="R2166" s="730"/>
      <c r="S2166" s="730"/>
      <c r="T2166" s="729"/>
      <c r="U2166" s="730"/>
      <c r="V2166" s="730"/>
      <c r="W2166" s="730"/>
      <c r="X2166" s="730"/>
      <c r="Y2166" s="729"/>
      <c r="Z2166" s="730"/>
      <c r="AA2166" s="730"/>
      <c r="AB2166" s="730"/>
      <c r="AC2166" s="730"/>
      <c r="AD2166" s="730"/>
      <c r="AE2166" s="729"/>
      <c r="AF2166" s="730"/>
      <c r="AG2166" s="730"/>
      <c r="AH2166" s="730"/>
      <c r="AI2166" s="731"/>
      <c r="AJ2166" s="729"/>
      <c r="AK2166" s="730"/>
      <c r="AL2166" s="730"/>
      <c r="AM2166" s="730"/>
      <c r="AN2166" s="731"/>
    </row>
    <row r="2167" spans="1:40" outlineLevel="2">
      <c r="A2167" s="882">
        <f>ROW()</f>
        <v>2167</v>
      </c>
      <c r="B2167" s="453"/>
      <c r="D2167" s="452" t="s">
        <v>300</v>
      </c>
      <c r="H2167" s="458"/>
      <c r="I2167" s="463"/>
      <c r="J2167" s="27"/>
      <c r="K2167" s="27"/>
      <c r="L2167" s="27"/>
      <c r="M2167" s="27"/>
      <c r="N2167" s="313"/>
      <c r="O2167" s="27"/>
      <c r="P2167" s="27"/>
      <c r="Q2167" s="27"/>
      <c r="R2167" s="27"/>
      <c r="S2167" s="27"/>
      <c r="T2167" s="595"/>
      <c r="U2167" s="27"/>
      <c r="V2167" s="27"/>
      <c r="W2167" s="27"/>
      <c r="X2167" s="27"/>
      <c r="Y2167" s="595"/>
      <c r="Z2167" s="27"/>
      <c r="AA2167" s="27"/>
      <c r="AB2167" s="27"/>
      <c r="AC2167" s="27"/>
      <c r="AD2167" s="27"/>
      <c r="AE2167" s="326"/>
      <c r="AF2167" s="27"/>
      <c r="AG2167" s="27"/>
      <c r="AH2167" s="27"/>
      <c r="AI2167" s="313"/>
      <c r="AJ2167" s="326"/>
      <c r="AK2167" s="27"/>
      <c r="AL2167" s="27"/>
      <c r="AM2167" s="27"/>
      <c r="AN2167" s="313"/>
    </row>
    <row r="2168" spans="1:40" outlineLevel="2">
      <c r="A2168" s="882">
        <f>ROW()</f>
        <v>2168</v>
      </c>
      <c r="B2168" s="453"/>
      <c r="D2168" s="452" t="s">
        <v>301</v>
      </c>
      <c r="H2168" s="458"/>
      <c r="I2168" s="463"/>
      <c r="J2168" s="27"/>
      <c r="K2168" s="27"/>
      <c r="L2168" s="27"/>
      <c r="M2168" s="27"/>
      <c r="N2168" s="313"/>
      <c r="O2168" s="27"/>
      <c r="P2168" s="27"/>
      <c r="Q2168" s="27"/>
      <c r="R2168" s="27"/>
      <c r="S2168" s="27"/>
      <c r="T2168" s="595"/>
      <c r="U2168" s="27"/>
      <c r="V2168" s="27"/>
      <c r="W2168" s="27"/>
      <c r="X2168" s="27"/>
      <c r="Y2168" s="595"/>
      <c r="Z2168" s="27"/>
      <c r="AA2168" s="27"/>
      <c r="AB2168" s="27"/>
      <c r="AC2168" s="27"/>
      <c r="AD2168" s="27"/>
      <c r="AE2168" s="326"/>
      <c r="AF2168" s="27"/>
      <c r="AG2168" s="27"/>
      <c r="AH2168" s="27"/>
      <c r="AI2168" s="313"/>
      <c r="AJ2168" s="326"/>
      <c r="AK2168" s="27"/>
      <c r="AL2168" s="27"/>
      <c r="AM2168" s="27"/>
      <c r="AN2168" s="313"/>
    </row>
    <row r="2169" spans="1:40" outlineLevel="2">
      <c r="A2169" s="882">
        <f>ROW()</f>
        <v>2169</v>
      </c>
      <c r="B2169" s="453"/>
      <c r="D2169" s="452" t="s">
        <v>29</v>
      </c>
      <c r="H2169" s="458"/>
      <c r="I2169" s="463"/>
      <c r="J2169" s="27"/>
      <c r="K2169" s="27"/>
      <c r="L2169" s="27"/>
      <c r="M2169" s="27"/>
      <c r="N2169" s="313"/>
      <c r="O2169" s="27"/>
      <c r="P2169" s="27"/>
      <c r="Q2169" s="27"/>
      <c r="R2169" s="27"/>
      <c r="S2169" s="27"/>
      <c r="T2169" s="595"/>
      <c r="U2169" s="27"/>
      <c r="V2169" s="27"/>
      <c r="W2169" s="27"/>
      <c r="X2169" s="27"/>
      <c r="Y2169" s="595"/>
      <c r="Z2169" s="27"/>
      <c r="AA2169" s="27"/>
      <c r="AB2169" s="27"/>
      <c r="AC2169" s="27"/>
      <c r="AD2169" s="27"/>
      <c r="AE2169" s="326"/>
      <c r="AF2169" s="27"/>
      <c r="AG2169" s="27"/>
      <c r="AH2169" s="27"/>
      <c r="AI2169" s="313"/>
      <c r="AJ2169" s="326"/>
      <c r="AK2169" s="27"/>
      <c r="AL2169" s="27"/>
      <c r="AM2169" s="27"/>
      <c r="AN2169" s="313"/>
    </row>
    <row r="2170" spans="1:40" outlineLevel="2">
      <c r="A2170" s="882">
        <f>ROW()</f>
        <v>2170</v>
      </c>
      <c r="B2170" s="453"/>
      <c r="D2170" s="452" t="s">
        <v>30</v>
      </c>
      <c r="H2170" s="458"/>
      <c r="I2170" s="463"/>
      <c r="J2170" s="27"/>
      <c r="K2170" s="27"/>
      <c r="L2170" s="27"/>
      <c r="M2170" s="27"/>
      <c r="N2170" s="313"/>
      <c r="O2170" s="27"/>
      <c r="P2170" s="27"/>
      <c r="Q2170" s="27"/>
      <c r="R2170" s="27"/>
      <c r="S2170" s="27"/>
      <c r="T2170" s="595"/>
      <c r="U2170" s="27"/>
      <c r="V2170" s="27"/>
      <c r="W2170" s="27"/>
      <c r="X2170" s="27"/>
      <c r="Y2170" s="595"/>
      <c r="Z2170" s="27"/>
      <c r="AA2170" s="27"/>
      <c r="AB2170" s="27"/>
      <c r="AC2170" s="27"/>
      <c r="AD2170" s="27"/>
      <c r="AE2170" s="326"/>
      <c r="AF2170" s="27"/>
      <c r="AG2170" s="27"/>
      <c r="AH2170" s="27"/>
      <c r="AI2170" s="313"/>
      <c r="AJ2170" s="326"/>
      <c r="AK2170" s="27"/>
      <c r="AL2170" s="27"/>
      <c r="AM2170" s="27"/>
      <c r="AN2170" s="313"/>
    </row>
    <row r="2171" spans="1:40" outlineLevel="2">
      <c r="A2171" s="882">
        <f>ROW()</f>
        <v>2171</v>
      </c>
      <c r="B2171" s="453"/>
      <c r="D2171" s="452" t="s">
        <v>31</v>
      </c>
      <c r="H2171" s="458"/>
      <c r="I2171" s="463"/>
      <c r="J2171" s="27"/>
      <c r="K2171" s="27"/>
      <c r="L2171" s="27"/>
      <c r="M2171" s="27"/>
      <c r="N2171" s="313"/>
      <c r="O2171" s="27"/>
      <c r="P2171" s="27"/>
      <c r="Q2171" s="27"/>
      <c r="R2171" s="27"/>
      <c r="S2171" s="27"/>
      <c r="T2171" s="595"/>
      <c r="U2171" s="27"/>
      <c r="V2171" s="27"/>
      <c r="W2171" s="27"/>
      <c r="X2171" s="27"/>
      <c r="Y2171" s="595"/>
      <c r="Z2171" s="27"/>
      <c r="AA2171" s="27"/>
      <c r="AB2171" s="27"/>
      <c r="AC2171" s="27"/>
      <c r="AD2171" s="27"/>
      <c r="AE2171" s="326"/>
      <c r="AF2171" s="27"/>
      <c r="AG2171" s="27"/>
      <c r="AH2171" s="27"/>
      <c r="AI2171" s="313"/>
      <c r="AJ2171" s="326"/>
      <c r="AK2171" s="27"/>
      <c r="AL2171" s="27"/>
      <c r="AM2171" s="27"/>
      <c r="AN2171" s="313"/>
    </row>
    <row r="2172" spans="1:40" outlineLevel="2">
      <c r="A2172" s="882">
        <f>ROW()</f>
        <v>2172</v>
      </c>
      <c r="B2172" s="453"/>
      <c r="D2172" s="452" t="s">
        <v>32</v>
      </c>
      <c r="H2172" s="458"/>
      <c r="I2172" s="463"/>
      <c r="J2172" s="27"/>
      <c r="K2172" s="27"/>
      <c r="L2172" s="27"/>
      <c r="M2172" s="27"/>
      <c r="N2172" s="313"/>
      <c r="O2172" s="27"/>
      <c r="P2172" s="27"/>
      <c r="Q2172" s="27"/>
      <c r="R2172" s="27"/>
      <c r="S2172" s="27"/>
      <c r="T2172" s="595"/>
      <c r="U2172" s="27"/>
      <c r="V2172" s="27"/>
      <c r="W2172" s="27"/>
      <c r="X2172" s="27"/>
      <c r="Y2172" s="595"/>
      <c r="Z2172" s="27"/>
      <c r="AA2172" s="27"/>
      <c r="AB2172" s="27"/>
      <c r="AC2172" s="27"/>
      <c r="AD2172" s="27"/>
      <c r="AE2172" s="326"/>
      <c r="AF2172" s="27"/>
      <c r="AG2172" s="27"/>
      <c r="AH2172" s="27"/>
      <c r="AI2172" s="313"/>
      <c r="AJ2172" s="326"/>
      <c r="AK2172" s="27"/>
      <c r="AL2172" s="27"/>
      <c r="AM2172" s="27"/>
      <c r="AN2172" s="313"/>
    </row>
    <row r="2173" spans="1:40" outlineLevel="2">
      <c r="A2173" s="882">
        <f>ROW()</f>
        <v>2173</v>
      </c>
      <c r="B2173" s="453"/>
      <c r="D2173" s="452" t="s">
        <v>33</v>
      </c>
      <c r="H2173" s="458"/>
      <c r="I2173" s="463"/>
      <c r="J2173" s="27"/>
      <c r="K2173" s="27"/>
      <c r="L2173" s="27"/>
      <c r="M2173" s="27"/>
      <c r="N2173" s="313"/>
      <c r="O2173" s="27"/>
      <c r="P2173" s="27"/>
      <c r="Q2173" s="27"/>
      <c r="R2173" s="27"/>
      <c r="S2173" s="27"/>
      <c r="T2173" s="595"/>
      <c r="U2173" s="27"/>
      <c r="V2173" s="27"/>
      <c r="W2173" s="27"/>
      <c r="X2173" s="27"/>
      <c r="Y2173" s="595"/>
      <c r="Z2173" s="27"/>
      <c r="AA2173" s="27"/>
      <c r="AB2173" s="27"/>
      <c r="AC2173" s="27"/>
      <c r="AD2173" s="27"/>
      <c r="AE2173" s="326"/>
      <c r="AF2173" s="27"/>
      <c r="AG2173" s="27"/>
      <c r="AH2173" s="27"/>
      <c r="AI2173" s="313"/>
      <c r="AJ2173" s="326"/>
      <c r="AK2173" s="27"/>
      <c r="AL2173" s="27"/>
      <c r="AM2173" s="27"/>
      <c r="AN2173" s="313"/>
    </row>
    <row r="2174" spans="1:40" outlineLevel="2">
      <c r="A2174" s="882">
        <f>ROW()</f>
        <v>2174</v>
      </c>
      <c r="B2174" s="453"/>
      <c r="D2174" s="452" t="s">
        <v>27</v>
      </c>
      <c r="H2174" s="458"/>
      <c r="I2174" s="463"/>
      <c r="J2174" s="27"/>
      <c r="K2174" s="27"/>
      <c r="L2174" s="27"/>
      <c r="M2174" s="27"/>
      <c r="N2174" s="313"/>
      <c r="O2174" s="27"/>
      <c r="P2174" s="27"/>
      <c r="Q2174" s="27"/>
      <c r="R2174" s="27"/>
      <c r="S2174" s="27"/>
      <c r="T2174" s="595"/>
      <c r="U2174" s="27"/>
      <c r="V2174" s="27"/>
      <c r="W2174" s="27"/>
      <c r="X2174" s="27"/>
      <c r="Y2174" s="595"/>
      <c r="Z2174" s="27"/>
      <c r="AA2174" s="27"/>
      <c r="AB2174" s="27"/>
      <c r="AC2174" s="27"/>
      <c r="AD2174" s="27"/>
      <c r="AE2174" s="326"/>
      <c r="AF2174" s="27"/>
      <c r="AG2174" s="27"/>
      <c r="AH2174" s="27"/>
      <c r="AI2174" s="313"/>
      <c r="AJ2174" s="326"/>
      <c r="AK2174" s="27"/>
      <c r="AL2174" s="27"/>
      <c r="AM2174" s="27"/>
      <c r="AN2174" s="313"/>
    </row>
    <row r="2175" spans="1:40" outlineLevel="2">
      <c r="A2175" s="882">
        <f>ROW()</f>
        <v>2175</v>
      </c>
      <c r="B2175" s="453"/>
      <c r="D2175" s="452" t="s">
        <v>34</v>
      </c>
      <c r="H2175" s="458"/>
      <c r="I2175" s="463"/>
      <c r="J2175" s="27"/>
      <c r="K2175" s="27"/>
      <c r="L2175" s="27"/>
      <c r="M2175" s="27"/>
      <c r="N2175" s="313"/>
      <c r="O2175" s="27"/>
      <c r="P2175" s="27"/>
      <c r="Q2175" s="27"/>
      <c r="R2175" s="27"/>
      <c r="S2175" s="27"/>
      <c r="T2175" s="595"/>
      <c r="U2175" s="27"/>
      <c r="V2175" s="27"/>
      <c r="W2175" s="27"/>
      <c r="X2175" s="27"/>
      <c r="Y2175" s="595"/>
      <c r="Z2175" s="27"/>
      <c r="AA2175" s="27"/>
      <c r="AB2175" s="27"/>
      <c r="AC2175" s="27"/>
      <c r="AD2175" s="27"/>
      <c r="AE2175" s="326"/>
      <c r="AF2175" s="27"/>
      <c r="AG2175" s="27"/>
      <c r="AH2175" s="27"/>
      <c r="AI2175" s="313"/>
      <c r="AJ2175" s="326"/>
      <c r="AK2175" s="27"/>
      <c r="AL2175" s="27"/>
      <c r="AM2175" s="27"/>
      <c r="AN2175" s="313"/>
    </row>
    <row r="2176" spans="1:40" outlineLevel="2">
      <c r="A2176" s="882">
        <f>ROW()</f>
        <v>2176</v>
      </c>
      <c r="B2176" s="453"/>
      <c r="D2176" s="452" t="s">
        <v>35</v>
      </c>
      <c r="H2176" s="458"/>
      <c r="I2176" s="463"/>
      <c r="J2176" s="27"/>
      <c r="K2176" s="27"/>
      <c r="L2176" s="27"/>
      <c r="M2176" s="27"/>
      <c r="N2176" s="313"/>
      <c r="O2176" s="27"/>
      <c r="P2176" s="27"/>
      <c r="Q2176" s="27"/>
      <c r="R2176" s="27"/>
      <c r="S2176" s="27"/>
      <c r="T2176" s="595"/>
      <c r="U2176" s="27"/>
      <c r="V2176" s="27"/>
      <c r="W2176" s="27"/>
      <c r="X2176" s="27"/>
      <c r="Y2176" s="595"/>
      <c r="Z2176" s="27"/>
      <c r="AA2176" s="27"/>
      <c r="AB2176" s="27"/>
      <c r="AC2176" s="27"/>
      <c r="AD2176" s="27"/>
      <c r="AE2176" s="326"/>
      <c r="AF2176" s="27"/>
      <c r="AG2176" s="27"/>
      <c r="AH2176" s="27"/>
      <c r="AI2176" s="313"/>
      <c r="AJ2176" s="326"/>
      <c r="AK2176" s="27"/>
      <c r="AL2176" s="27"/>
      <c r="AM2176" s="27"/>
      <c r="AN2176" s="313"/>
    </row>
    <row r="2177" spans="1:40" outlineLevel="2">
      <c r="A2177" s="882">
        <f>ROW()</f>
        <v>2177</v>
      </c>
      <c r="B2177" s="453"/>
      <c r="D2177" s="452" t="s">
        <v>302</v>
      </c>
      <c r="H2177" s="458"/>
      <c r="I2177" s="463"/>
      <c r="J2177" s="27"/>
      <c r="K2177" s="27"/>
      <c r="L2177" s="27"/>
      <c r="M2177" s="27"/>
      <c r="N2177" s="313"/>
      <c r="O2177" s="27"/>
      <c r="P2177" s="27"/>
      <c r="Q2177" s="27"/>
      <c r="R2177" s="27"/>
      <c r="S2177" s="27"/>
      <c r="T2177" s="595"/>
      <c r="U2177" s="27"/>
      <c r="V2177" s="27"/>
      <c r="W2177" s="27"/>
      <c r="X2177" s="27"/>
      <c r="Y2177" s="595"/>
      <c r="Z2177" s="27"/>
      <c r="AA2177" s="27"/>
      <c r="AB2177" s="27"/>
      <c r="AC2177" s="27"/>
      <c r="AD2177" s="27"/>
      <c r="AE2177" s="326"/>
      <c r="AF2177" s="27"/>
      <c r="AG2177" s="27"/>
      <c r="AH2177" s="27"/>
      <c r="AI2177" s="313"/>
      <c r="AJ2177" s="326"/>
      <c r="AK2177" s="27"/>
      <c r="AL2177" s="27"/>
      <c r="AM2177" s="27"/>
      <c r="AN2177" s="313"/>
    </row>
    <row r="2178" spans="1:40" outlineLevel="2">
      <c r="A2178" s="882">
        <f>ROW()</f>
        <v>2178</v>
      </c>
      <c r="B2178" s="453"/>
      <c r="D2178" s="452" t="s">
        <v>36</v>
      </c>
      <c r="H2178" s="458"/>
      <c r="I2178" s="463"/>
      <c r="J2178" s="27"/>
      <c r="K2178" s="27"/>
      <c r="L2178" s="27"/>
      <c r="M2178" s="27"/>
      <c r="N2178" s="313"/>
      <c r="O2178" s="27"/>
      <c r="P2178" s="27"/>
      <c r="Q2178" s="27"/>
      <c r="R2178" s="27"/>
      <c r="S2178" s="27"/>
      <c r="T2178" s="595"/>
      <c r="U2178" s="27"/>
      <c r="V2178" s="27"/>
      <c r="W2178" s="27"/>
      <c r="X2178" s="27"/>
      <c r="Y2178" s="595"/>
      <c r="Z2178" s="27"/>
      <c r="AA2178" s="27"/>
      <c r="AB2178" s="27"/>
      <c r="AC2178" s="27"/>
      <c r="AD2178" s="27"/>
      <c r="AE2178" s="326"/>
      <c r="AF2178" s="27"/>
      <c r="AG2178" s="27"/>
      <c r="AH2178" s="27"/>
      <c r="AI2178" s="313"/>
      <c r="AJ2178" s="326"/>
      <c r="AK2178" s="27"/>
      <c r="AL2178" s="27"/>
      <c r="AM2178" s="27"/>
      <c r="AN2178" s="313"/>
    </row>
    <row r="2179" spans="1:40" outlineLevel="2">
      <c r="A2179" s="882">
        <f>ROW()</f>
        <v>2179</v>
      </c>
      <c r="B2179" s="453"/>
      <c r="D2179" s="452" t="s">
        <v>583</v>
      </c>
      <c r="H2179" s="458"/>
      <c r="I2179" s="463"/>
      <c r="J2179" s="27"/>
      <c r="K2179" s="27"/>
      <c r="L2179" s="27"/>
      <c r="M2179" s="27"/>
      <c r="N2179" s="313"/>
      <c r="O2179" s="27"/>
      <c r="P2179" s="27"/>
      <c r="Q2179" s="27"/>
      <c r="R2179" s="27"/>
      <c r="S2179" s="27"/>
      <c r="T2179" s="595"/>
      <c r="U2179" s="27"/>
      <c r="V2179" s="27"/>
      <c r="W2179" s="27"/>
      <c r="X2179" s="27"/>
      <c r="Y2179" s="595"/>
      <c r="Z2179" s="27"/>
      <c r="AA2179" s="27"/>
      <c r="AB2179" s="27"/>
      <c r="AC2179" s="27"/>
      <c r="AD2179" s="27"/>
      <c r="AE2179" s="326"/>
      <c r="AF2179" s="27"/>
      <c r="AG2179" s="27"/>
      <c r="AH2179" s="27"/>
      <c r="AI2179" s="313"/>
      <c r="AJ2179" s="326"/>
      <c r="AK2179" s="27"/>
      <c r="AL2179" s="27"/>
      <c r="AM2179" s="27"/>
      <c r="AN2179" s="313"/>
    </row>
    <row r="2180" spans="1:40" outlineLevel="2">
      <c r="A2180" s="882">
        <f>ROW()</f>
        <v>2180</v>
      </c>
      <c r="B2180" s="453"/>
      <c r="D2180" s="452" t="s">
        <v>81</v>
      </c>
      <c r="H2180" s="458"/>
      <c r="I2180" s="463"/>
      <c r="J2180" s="27"/>
      <c r="K2180" s="27"/>
      <c r="L2180" s="27"/>
      <c r="M2180" s="27"/>
      <c r="N2180" s="313"/>
      <c r="O2180" s="27"/>
      <c r="P2180" s="27"/>
      <c r="Q2180" s="27"/>
      <c r="R2180" s="27"/>
      <c r="S2180" s="27"/>
      <c r="T2180" s="595"/>
      <c r="U2180" s="27"/>
      <c r="V2180" s="27"/>
      <c r="W2180" s="27"/>
      <c r="X2180" s="27"/>
      <c r="Y2180" s="595"/>
      <c r="Z2180" s="27"/>
      <c r="AA2180" s="27"/>
      <c r="AB2180" s="27"/>
      <c r="AC2180" s="27"/>
      <c r="AD2180" s="27"/>
      <c r="AE2180" s="326"/>
      <c r="AF2180" s="27"/>
      <c r="AG2180" s="27"/>
      <c r="AH2180" s="27"/>
      <c r="AI2180" s="313"/>
      <c r="AJ2180" s="326"/>
      <c r="AK2180" s="27"/>
      <c r="AL2180" s="27"/>
      <c r="AM2180" s="27"/>
      <c r="AN2180" s="313"/>
    </row>
    <row r="2181" spans="1:40" outlineLevel="2">
      <c r="A2181" s="882">
        <f>ROW()</f>
        <v>2181</v>
      </c>
      <c r="B2181" s="453"/>
      <c r="D2181" s="452" t="s">
        <v>28</v>
      </c>
      <c r="H2181" s="458"/>
      <c r="I2181" s="463"/>
      <c r="J2181" s="27"/>
      <c r="K2181" s="27"/>
      <c r="L2181" s="27"/>
      <c r="M2181" s="27"/>
      <c r="N2181" s="313"/>
      <c r="O2181" s="27"/>
      <c r="P2181" s="27"/>
      <c r="Q2181" s="27"/>
      <c r="R2181" s="27"/>
      <c r="S2181" s="27"/>
      <c r="T2181" s="595"/>
      <c r="U2181" s="27"/>
      <c r="V2181" s="27"/>
      <c r="W2181" s="27"/>
      <c r="X2181" s="27"/>
      <c r="Y2181" s="595"/>
      <c r="Z2181" s="27"/>
      <c r="AA2181" s="27"/>
      <c r="AB2181" s="27"/>
      <c r="AC2181" s="27"/>
      <c r="AD2181" s="27"/>
      <c r="AE2181" s="326"/>
      <c r="AF2181" s="27"/>
      <c r="AG2181" s="27"/>
      <c r="AH2181" s="27"/>
      <c r="AI2181" s="313"/>
      <c r="AJ2181" s="326"/>
      <c r="AK2181" s="27"/>
      <c r="AL2181" s="27"/>
      <c r="AM2181" s="27"/>
      <c r="AN2181" s="313"/>
    </row>
    <row r="2182" spans="1:40" outlineLevel="2">
      <c r="A2182" s="882">
        <f>ROW()</f>
        <v>2182</v>
      </c>
      <c r="B2182" s="453"/>
      <c r="D2182" s="456" t="s">
        <v>443</v>
      </c>
      <c r="E2182" s="456"/>
      <c r="F2182" s="456"/>
      <c r="G2182" s="456"/>
      <c r="H2182" s="460"/>
      <c r="I2182" s="465"/>
      <c r="J2182" s="159"/>
      <c r="K2182" s="159"/>
      <c r="L2182" s="159"/>
      <c r="M2182" s="159"/>
      <c r="N2182" s="339"/>
      <c r="O2182" s="159"/>
      <c r="P2182" s="159"/>
      <c r="Q2182" s="159"/>
      <c r="R2182" s="159"/>
      <c r="S2182" s="159"/>
      <c r="T2182" s="597"/>
      <c r="U2182" s="159"/>
      <c r="V2182" s="159"/>
      <c r="W2182" s="159"/>
      <c r="X2182" s="159"/>
      <c r="Y2182" s="629"/>
      <c r="Z2182" s="159"/>
      <c r="AA2182" s="159"/>
      <c r="AB2182" s="159"/>
      <c r="AC2182" s="159"/>
      <c r="AD2182" s="159"/>
      <c r="AE2182" s="341"/>
      <c r="AF2182" s="159"/>
      <c r="AG2182" s="159"/>
      <c r="AH2182" s="159"/>
      <c r="AI2182" s="339"/>
      <c r="AJ2182" s="341"/>
      <c r="AK2182" s="159"/>
      <c r="AL2182" s="159"/>
      <c r="AM2182" s="159"/>
      <c r="AN2182" s="339"/>
    </row>
    <row r="2183" spans="1:40" outlineLevel="2">
      <c r="A2183" s="882">
        <f>ROW()</f>
        <v>2183</v>
      </c>
      <c r="B2183" s="453"/>
      <c r="D2183" s="452" t="s">
        <v>24</v>
      </c>
      <c r="F2183" s="454"/>
      <c r="G2183" s="454"/>
      <c r="H2183" s="448"/>
      <c r="I2183" s="449"/>
      <c r="J2183" s="439"/>
      <c r="K2183" s="439"/>
      <c r="L2183" s="439"/>
      <c r="M2183" s="439"/>
      <c r="N2183" s="440"/>
      <c r="O2183" s="439"/>
      <c r="P2183" s="439"/>
      <c r="Q2183" s="439"/>
      <c r="R2183" s="439"/>
      <c r="S2183" s="439"/>
      <c r="T2183" s="443"/>
      <c r="U2183" s="439"/>
      <c r="V2183" s="439"/>
      <c r="W2183" s="439"/>
      <c r="X2183" s="439"/>
      <c r="Y2183" s="443"/>
      <c r="Z2183" s="439"/>
      <c r="AA2183" s="439"/>
      <c r="AB2183" s="439"/>
      <c r="AC2183" s="439"/>
      <c r="AD2183" s="439"/>
      <c r="AE2183" s="443"/>
      <c r="AF2183" s="439"/>
      <c r="AG2183" s="439"/>
      <c r="AH2183" s="439"/>
      <c r="AI2183" s="440"/>
      <c r="AJ2183" s="443"/>
      <c r="AK2183" s="439"/>
      <c r="AL2183" s="439"/>
      <c r="AM2183" s="439"/>
      <c r="AN2183" s="440"/>
    </row>
    <row r="2184" spans="1:40" outlineLevel="1">
      <c r="A2184" s="732" t="s">
        <v>68</v>
      </c>
      <c r="B2184" s="733"/>
      <c r="C2184" s="881"/>
      <c r="D2184" s="733"/>
      <c r="E2184" s="733"/>
      <c r="F2184" s="733"/>
      <c r="G2184" s="730"/>
      <c r="H2184" s="733"/>
      <c r="I2184" s="730"/>
      <c r="J2184" s="729"/>
      <c r="K2184" s="730"/>
      <c r="L2184" s="730"/>
      <c r="M2184" s="730"/>
      <c r="N2184" s="731"/>
      <c r="O2184" s="730"/>
      <c r="P2184" s="730"/>
      <c r="Q2184" s="730"/>
      <c r="R2184" s="730"/>
      <c r="S2184" s="730"/>
      <c r="T2184" s="729"/>
      <c r="U2184" s="730"/>
      <c r="V2184" s="730"/>
      <c r="W2184" s="730"/>
      <c r="X2184" s="730"/>
      <c r="Y2184" s="729"/>
      <c r="Z2184" s="730"/>
      <c r="AA2184" s="730"/>
      <c r="AB2184" s="730"/>
      <c r="AC2184" s="730"/>
      <c r="AD2184" s="730"/>
      <c r="AE2184" s="729"/>
      <c r="AF2184" s="730"/>
      <c r="AG2184" s="730"/>
      <c r="AH2184" s="730"/>
      <c r="AI2184" s="731"/>
      <c r="AJ2184" s="729"/>
      <c r="AK2184" s="730"/>
      <c r="AL2184" s="730"/>
      <c r="AM2184" s="730"/>
      <c r="AN2184" s="731"/>
    </row>
    <row r="2185" spans="1:40" outlineLevel="2">
      <c r="A2185" s="882">
        <f>ROW()</f>
        <v>2185</v>
      </c>
      <c r="B2185" s="453"/>
      <c r="D2185" s="452" t="s">
        <v>300</v>
      </c>
      <c r="E2185" s="438"/>
      <c r="F2185" s="438"/>
      <c r="G2185" s="438"/>
      <c r="H2185" s="439"/>
      <c r="I2185" s="439"/>
      <c r="J2185" s="443"/>
      <c r="K2185" s="439"/>
      <c r="L2185" s="439"/>
      <c r="M2185" s="439"/>
      <c r="N2185" s="440"/>
      <c r="O2185" s="439"/>
      <c r="P2185" s="439"/>
      <c r="Q2185" s="439"/>
      <c r="R2185" s="439"/>
      <c r="S2185" s="439">
        <f t="shared" ref="S2185:S2200" si="1551">(S2095+S2113+S2149)*(S2095+S2113+S2149&lt;0)</f>
        <v>0</v>
      </c>
      <c r="T2185" s="443"/>
      <c r="U2185" s="439"/>
      <c r="V2185" s="439"/>
      <c r="W2185" s="439"/>
      <c r="X2185" s="439"/>
      <c r="Y2185" s="443"/>
      <c r="Z2185" s="439"/>
      <c r="AA2185" s="439"/>
      <c r="AB2185" s="439"/>
      <c r="AC2185" s="439"/>
      <c r="AD2185" s="439"/>
      <c r="AE2185" s="443"/>
      <c r="AF2185" s="439"/>
      <c r="AG2185" s="439"/>
      <c r="AH2185" s="439"/>
      <c r="AI2185" s="440"/>
      <c r="AJ2185" s="443"/>
      <c r="AK2185" s="439"/>
      <c r="AL2185" s="439"/>
      <c r="AM2185" s="439"/>
      <c r="AN2185" s="440"/>
    </row>
    <row r="2186" spans="1:40" outlineLevel="2">
      <c r="A2186" s="882">
        <f>ROW()</f>
        <v>2186</v>
      </c>
      <c r="B2186" s="453"/>
      <c r="D2186" s="452" t="s">
        <v>301</v>
      </c>
      <c r="E2186" s="438"/>
      <c r="F2186" s="438"/>
      <c r="G2186" s="438"/>
      <c r="H2186" s="439"/>
      <c r="I2186" s="439"/>
      <c r="J2186" s="443"/>
      <c r="K2186" s="439"/>
      <c r="L2186" s="439"/>
      <c r="M2186" s="439"/>
      <c r="N2186" s="440"/>
      <c r="O2186" s="439"/>
      <c r="P2186" s="439"/>
      <c r="Q2186" s="439"/>
      <c r="R2186" s="439"/>
      <c r="S2186" s="439">
        <f t="shared" si="1551"/>
        <v>0</v>
      </c>
      <c r="T2186" s="443"/>
      <c r="U2186" s="439"/>
      <c r="V2186" s="439"/>
      <c r="W2186" s="439"/>
      <c r="X2186" s="439"/>
      <c r="Y2186" s="443"/>
      <c r="Z2186" s="439"/>
      <c r="AA2186" s="439"/>
      <c r="AB2186" s="439"/>
      <c r="AC2186" s="439"/>
      <c r="AD2186" s="439"/>
      <c r="AE2186" s="443"/>
      <c r="AF2186" s="439"/>
      <c r="AG2186" s="439"/>
      <c r="AH2186" s="439"/>
      <c r="AI2186" s="440"/>
      <c r="AJ2186" s="443"/>
      <c r="AK2186" s="439"/>
      <c r="AL2186" s="439"/>
      <c r="AM2186" s="439"/>
      <c r="AN2186" s="440"/>
    </row>
    <row r="2187" spans="1:40" outlineLevel="2">
      <c r="A2187" s="882">
        <f>ROW()</f>
        <v>2187</v>
      </c>
      <c r="B2187" s="453"/>
      <c r="D2187" s="452" t="s">
        <v>29</v>
      </c>
      <c r="E2187" s="438"/>
      <c r="F2187" s="438"/>
      <c r="G2187" s="438"/>
      <c r="H2187" s="439"/>
      <c r="I2187" s="439"/>
      <c r="J2187" s="443"/>
      <c r="K2187" s="439"/>
      <c r="L2187" s="439"/>
      <c r="M2187" s="439"/>
      <c r="N2187" s="440"/>
      <c r="O2187" s="439"/>
      <c r="P2187" s="439"/>
      <c r="Q2187" s="439"/>
      <c r="R2187" s="439"/>
      <c r="S2187" s="439">
        <f t="shared" si="1551"/>
        <v>0</v>
      </c>
      <c r="T2187" s="443"/>
      <c r="U2187" s="439"/>
      <c r="V2187" s="439"/>
      <c r="W2187" s="439"/>
      <c r="X2187" s="439"/>
      <c r="Y2187" s="443"/>
      <c r="Z2187" s="439"/>
      <c r="AA2187" s="439"/>
      <c r="AB2187" s="439"/>
      <c r="AC2187" s="439"/>
      <c r="AD2187" s="439"/>
      <c r="AE2187" s="443"/>
      <c r="AF2187" s="439"/>
      <c r="AG2187" s="439"/>
      <c r="AH2187" s="439"/>
      <c r="AI2187" s="440"/>
      <c r="AJ2187" s="443"/>
      <c r="AK2187" s="439"/>
      <c r="AL2187" s="439"/>
      <c r="AM2187" s="439"/>
      <c r="AN2187" s="440"/>
    </row>
    <row r="2188" spans="1:40" outlineLevel="2">
      <c r="A2188" s="882">
        <f>ROW()</f>
        <v>2188</v>
      </c>
      <c r="B2188" s="453"/>
      <c r="D2188" s="452" t="s">
        <v>30</v>
      </c>
      <c r="E2188" s="438"/>
      <c r="F2188" s="438"/>
      <c r="G2188" s="438"/>
      <c r="H2188" s="439"/>
      <c r="I2188" s="439"/>
      <c r="J2188" s="443"/>
      <c r="K2188" s="439"/>
      <c r="L2188" s="439"/>
      <c r="M2188" s="439"/>
      <c r="N2188" s="440"/>
      <c r="O2188" s="439"/>
      <c r="P2188" s="439"/>
      <c r="Q2188" s="439"/>
      <c r="R2188" s="439"/>
      <c r="S2188" s="439">
        <f t="shared" si="1551"/>
        <v>0</v>
      </c>
      <c r="T2188" s="443"/>
      <c r="U2188" s="439"/>
      <c r="V2188" s="439"/>
      <c r="W2188" s="439"/>
      <c r="X2188" s="439"/>
      <c r="Y2188" s="443"/>
      <c r="Z2188" s="439"/>
      <c r="AA2188" s="439"/>
      <c r="AB2188" s="439"/>
      <c r="AC2188" s="439"/>
      <c r="AD2188" s="439"/>
      <c r="AE2188" s="443"/>
      <c r="AF2188" s="439"/>
      <c r="AG2188" s="439"/>
      <c r="AH2188" s="439"/>
      <c r="AI2188" s="440"/>
      <c r="AJ2188" s="443"/>
      <c r="AK2188" s="439"/>
      <c r="AL2188" s="439"/>
      <c r="AM2188" s="439"/>
      <c r="AN2188" s="440"/>
    </row>
    <row r="2189" spans="1:40" outlineLevel="2">
      <c r="A2189" s="882">
        <f>ROW()</f>
        <v>2189</v>
      </c>
      <c r="B2189" s="453"/>
      <c r="D2189" s="452" t="s">
        <v>31</v>
      </c>
      <c r="E2189" s="438"/>
      <c r="F2189" s="438"/>
      <c r="G2189" s="438"/>
      <c r="H2189" s="439"/>
      <c r="I2189" s="439"/>
      <c r="J2189" s="443"/>
      <c r="K2189" s="439"/>
      <c r="L2189" s="439"/>
      <c r="M2189" s="439"/>
      <c r="N2189" s="440"/>
      <c r="O2189" s="439"/>
      <c r="P2189" s="439"/>
      <c r="Q2189" s="439"/>
      <c r="R2189" s="439"/>
      <c r="S2189" s="439">
        <f t="shared" si="1551"/>
        <v>0</v>
      </c>
      <c r="T2189" s="443"/>
      <c r="U2189" s="439"/>
      <c r="V2189" s="439"/>
      <c r="W2189" s="439"/>
      <c r="X2189" s="439"/>
      <c r="Y2189" s="443"/>
      <c r="Z2189" s="439"/>
      <c r="AA2189" s="439"/>
      <c r="AB2189" s="439"/>
      <c r="AC2189" s="439"/>
      <c r="AD2189" s="439"/>
      <c r="AE2189" s="443"/>
      <c r="AF2189" s="439"/>
      <c r="AG2189" s="439"/>
      <c r="AH2189" s="439"/>
      <c r="AI2189" s="440"/>
      <c r="AJ2189" s="443"/>
      <c r="AK2189" s="439"/>
      <c r="AL2189" s="439"/>
      <c r="AM2189" s="439"/>
      <c r="AN2189" s="440"/>
    </row>
    <row r="2190" spans="1:40" outlineLevel="2">
      <c r="A2190" s="882">
        <f>ROW()</f>
        <v>2190</v>
      </c>
      <c r="B2190" s="453"/>
      <c r="D2190" s="452" t="s">
        <v>32</v>
      </c>
      <c r="E2190" s="438"/>
      <c r="F2190" s="438"/>
      <c r="G2190" s="438"/>
      <c r="H2190" s="439"/>
      <c r="I2190" s="439"/>
      <c r="J2190" s="443"/>
      <c r="K2190" s="439"/>
      <c r="L2190" s="439"/>
      <c r="M2190" s="439"/>
      <c r="N2190" s="440"/>
      <c r="O2190" s="439"/>
      <c r="P2190" s="439"/>
      <c r="Q2190" s="439"/>
      <c r="R2190" s="439"/>
      <c r="S2190" s="439">
        <f t="shared" si="1551"/>
        <v>0</v>
      </c>
      <c r="T2190" s="443"/>
      <c r="U2190" s="439"/>
      <c r="V2190" s="439"/>
      <c r="W2190" s="439"/>
      <c r="X2190" s="439"/>
      <c r="Y2190" s="443"/>
      <c r="Z2190" s="439"/>
      <c r="AA2190" s="439"/>
      <c r="AB2190" s="439"/>
      <c r="AC2190" s="439"/>
      <c r="AD2190" s="439"/>
      <c r="AE2190" s="443"/>
      <c r="AF2190" s="439"/>
      <c r="AG2190" s="439"/>
      <c r="AH2190" s="439"/>
      <c r="AI2190" s="440"/>
      <c r="AJ2190" s="443"/>
      <c r="AK2190" s="439"/>
      <c r="AL2190" s="439"/>
      <c r="AM2190" s="439"/>
      <c r="AN2190" s="440"/>
    </row>
    <row r="2191" spans="1:40" outlineLevel="2">
      <c r="A2191" s="882">
        <f>ROW()</f>
        <v>2191</v>
      </c>
      <c r="B2191" s="453"/>
      <c r="D2191" s="452" t="s">
        <v>33</v>
      </c>
      <c r="E2191" s="438"/>
      <c r="F2191" s="438"/>
      <c r="G2191" s="438"/>
      <c r="H2191" s="439"/>
      <c r="I2191" s="439"/>
      <c r="J2191" s="443"/>
      <c r="K2191" s="439"/>
      <c r="L2191" s="439"/>
      <c r="M2191" s="439"/>
      <c r="N2191" s="440"/>
      <c r="O2191" s="439"/>
      <c r="P2191" s="439"/>
      <c r="Q2191" s="439"/>
      <c r="R2191" s="439"/>
      <c r="S2191" s="439">
        <f t="shared" si="1551"/>
        <v>0</v>
      </c>
      <c r="T2191" s="443"/>
      <c r="U2191" s="439"/>
      <c r="V2191" s="439"/>
      <c r="W2191" s="439"/>
      <c r="X2191" s="439"/>
      <c r="Y2191" s="443"/>
      <c r="Z2191" s="439"/>
      <c r="AA2191" s="439"/>
      <c r="AB2191" s="439"/>
      <c r="AC2191" s="439"/>
      <c r="AD2191" s="439"/>
      <c r="AE2191" s="443"/>
      <c r="AF2191" s="439"/>
      <c r="AG2191" s="439"/>
      <c r="AH2191" s="439"/>
      <c r="AI2191" s="440"/>
      <c r="AJ2191" s="443"/>
      <c r="AK2191" s="439"/>
      <c r="AL2191" s="439"/>
      <c r="AM2191" s="439"/>
      <c r="AN2191" s="440"/>
    </row>
    <row r="2192" spans="1:40" outlineLevel="2">
      <c r="A2192" s="882">
        <f>ROW()</f>
        <v>2192</v>
      </c>
      <c r="B2192" s="453"/>
      <c r="D2192" s="452" t="s">
        <v>27</v>
      </c>
      <c r="E2192" s="438"/>
      <c r="F2192" s="438"/>
      <c r="G2192" s="438"/>
      <c r="H2192" s="439"/>
      <c r="I2192" s="439"/>
      <c r="J2192" s="443"/>
      <c r="K2192" s="439"/>
      <c r="L2192" s="439"/>
      <c r="M2192" s="439"/>
      <c r="N2192" s="440"/>
      <c r="O2192" s="439"/>
      <c r="P2192" s="439"/>
      <c r="Q2192" s="439"/>
      <c r="R2192" s="439"/>
      <c r="S2192" s="439">
        <f t="shared" si="1551"/>
        <v>0</v>
      </c>
      <c r="T2192" s="443"/>
      <c r="U2192" s="439"/>
      <c r="V2192" s="439"/>
      <c r="W2192" s="439"/>
      <c r="X2192" s="439"/>
      <c r="Y2192" s="443"/>
      <c r="Z2192" s="439"/>
      <c r="AA2192" s="439"/>
      <c r="AB2192" s="439"/>
      <c r="AC2192" s="439"/>
      <c r="AD2192" s="439"/>
      <c r="AE2192" s="443"/>
      <c r="AF2192" s="439"/>
      <c r="AG2192" s="439"/>
      <c r="AH2192" s="439"/>
      <c r="AI2192" s="440"/>
      <c r="AJ2192" s="443"/>
      <c r="AK2192" s="439"/>
      <c r="AL2192" s="439"/>
      <c r="AM2192" s="439"/>
      <c r="AN2192" s="440"/>
    </row>
    <row r="2193" spans="1:40" outlineLevel="2">
      <c r="A2193" s="882">
        <f>ROW()</f>
        <v>2193</v>
      </c>
      <c r="B2193" s="453"/>
      <c r="D2193" s="452" t="s">
        <v>34</v>
      </c>
      <c r="E2193" s="438"/>
      <c r="F2193" s="438"/>
      <c r="G2193" s="438"/>
      <c r="H2193" s="439"/>
      <c r="I2193" s="439"/>
      <c r="J2193" s="443"/>
      <c r="K2193" s="439"/>
      <c r="L2193" s="439"/>
      <c r="M2193" s="439"/>
      <c r="N2193" s="440"/>
      <c r="O2193" s="439"/>
      <c r="P2193" s="439"/>
      <c r="Q2193" s="439"/>
      <c r="R2193" s="439"/>
      <c r="S2193" s="439">
        <f t="shared" si="1551"/>
        <v>0</v>
      </c>
      <c r="T2193" s="443"/>
      <c r="U2193" s="439"/>
      <c r="V2193" s="439"/>
      <c r="W2193" s="439"/>
      <c r="X2193" s="439"/>
      <c r="Y2193" s="443"/>
      <c r="Z2193" s="439"/>
      <c r="AA2193" s="439"/>
      <c r="AB2193" s="439"/>
      <c r="AC2193" s="439"/>
      <c r="AD2193" s="439"/>
      <c r="AE2193" s="443"/>
      <c r="AF2193" s="439"/>
      <c r="AG2193" s="439"/>
      <c r="AH2193" s="439"/>
      <c r="AI2193" s="440"/>
      <c r="AJ2193" s="443"/>
      <c r="AK2193" s="439"/>
      <c r="AL2193" s="439"/>
      <c r="AM2193" s="439"/>
      <c r="AN2193" s="440"/>
    </row>
    <row r="2194" spans="1:40" outlineLevel="2">
      <c r="A2194" s="882">
        <f>ROW()</f>
        <v>2194</v>
      </c>
      <c r="B2194" s="453"/>
      <c r="D2194" s="452" t="s">
        <v>35</v>
      </c>
      <c r="E2194" s="438"/>
      <c r="F2194" s="438"/>
      <c r="G2194" s="438"/>
      <c r="H2194" s="439"/>
      <c r="I2194" s="439"/>
      <c r="J2194" s="443"/>
      <c r="K2194" s="439"/>
      <c r="L2194" s="439"/>
      <c r="M2194" s="439"/>
      <c r="N2194" s="440"/>
      <c r="O2194" s="439"/>
      <c r="P2194" s="439"/>
      <c r="Q2194" s="439"/>
      <c r="R2194" s="439"/>
      <c r="S2194" s="439">
        <f t="shared" si="1551"/>
        <v>0</v>
      </c>
      <c r="T2194" s="443"/>
      <c r="U2194" s="439"/>
      <c r="V2194" s="439"/>
      <c r="W2194" s="439"/>
      <c r="X2194" s="439"/>
      <c r="Y2194" s="443"/>
      <c r="Z2194" s="439"/>
      <c r="AA2194" s="439"/>
      <c r="AB2194" s="439"/>
      <c r="AC2194" s="439"/>
      <c r="AD2194" s="439"/>
      <c r="AE2194" s="443"/>
      <c r="AF2194" s="439"/>
      <c r="AG2194" s="439"/>
      <c r="AH2194" s="439"/>
      <c r="AI2194" s="440"/>
      <c r="AJ2194" s="443"/>
      <c r="AK2194" s="439"/>
      <c r="AL2194" s="439"/>
      <c r="AM2194" s="439"/>
      <c r="AN2194" s="440"/>
    </row>
    <row r="2195" spans="1:40" outlineLevel="2">
      <c r="A2195" s="882">
        <f>ROW()</f>
        <v>2195</v>
      </c>
      <c r="B2195" s="453"/>
      <c r="D2195" s="452" t="s">
        <v>302</v>
      </c>
      <c r="E2195" s="438"/>
      <c r="F2195" s="438"/>
      <c r="G2195" s="438"/>
      <c r="H2195" s="439"/>
      <c r="I2195" s="439"/>
      <c r="J2195" s="443"/>
      <c r="K2195" s="439"/>
      <c r="L2195" s="439"/>
      <c r="M2195" s="439"/>
      <c r="N2195" s="440"/>
      <c r="O2195" s="439"/>
      <c r="P2195" s="439"/>
      <c r="Q2195" s="439"/>
      <c r="R2195" s="439"/>
      <c r="S2195" s="439">
        <f t="shared" si="1551"/>
        <v>0</v>
      </c>
      <c r="T2195" s="443"/>
      <c r="U2195" s="439"/>
      <c r="V2195" s="439"/>
      <c r="W2195" s="439"/>
      <c r="X2195" s="439"/>
      <c r="Y2195" s="443"/>
      <c r="Z2195" s="439"/>
      <c r="AA2195" s="439"/>
      <c r="AB2195" s="439"/>
      <c r="AC2195" s="439"/>
      <c r="AD2195" s="439"/>
      <c r="AE2195" s="443"/>
      <c r="AF2195" s="439"/>
      <c r="AG2195" s="439"/>
      <c r="AH2195" s="439"/>
      <c r="AI2195" s="440"/>
      <c r="AJ2195" s="443"/>
      <c r="AK2195" s="439"/>
      <c r="AL2195" s="439"/>
      <c r="AM2195" s="439"/>
      <c r="AN2195" s="440"/>
    </row>
    <row r="2196" spans="1:40" outlineLevel="2">
      <c r="A2196" s="882">
        <f>ROW()</f>
        <v>2196</v>
      </c>
      <c r="B2196" s="453"/>
      <c r="D2196" s="452" t="s">
        <v>36</v>
      </c>
      <c r="E2196" s="438"/>
      <c r="F2196" s="438"/>
      <c r="G2196" s="438"/>
      <c r="H2196" s="439"/>
      <c r="I2196" s="439"/>
      <c r="J2196" s="443"/>
      <c r="K2196" s="439"/>
      <c r="L2196" s="439"/>
      <c r="M2196" s="439"/>
      <c r="N2196" s="440"/>
      <c r="O2196" s="439"/>
      <c r="P2196" s="439"/>
      <c r="Q2196" s="439"/>
      <c r="R2196" s="439"/>
      <c r="S2196" s="439">
        <f t="shared" si="1551"/>
        <v>0</v>
      </c>
      <c r="T2196" s="443"/>
      <c r="U2196" s="439"/>
      <c r="V2196" s="439"/>
      <c r="W2196" s="439"/>
      <c r="X2196" s="439"/>
      <c r="Y2196" s="443"/>
      <c r="Z2196" s="439"/>
      <c r="AA2196" s="439"/>
      <c r="AB2196" s="439"/>
      <c r="AC2196" s="439"/>
      <c r="AD2196" s="439"/>
      <c r="AE2196" s="443"/>
      <c r="AF2196" s="439"/>
      <c r="AG2196" s="439"/>
      <c r="AH2196" s="439"/>
      <c r="AI2196" s="440"/>
      <c r="AJ2196" s="443"/>
      <c r="AK2196" s="439"/>
      <c r="AL2196" s="439"/>
      <c r="AM2196" s="439"/>
      <c r="AN2196" s="440"/>
    </row>
    <row r="2197" spans="1:40" outlineLevel="2">
      <c r="A2197" s="882">
        <f>ROW()</f>
        <v>2197</v>
      </c>
      <c r="B2197" s="453"/>
      <c r="D2197" s="452" t="s">
        <v>583</v>
      </c>
      <c r="E2197" s="438"/>
      <c r="F2197" s="438"/>
      <c r="G2197" s="438"/>
      <c r="H2197" s="439"/>
      <c r="I2197" s="439"/>
      <c r="J2197" s="443"/>
      <c r="K2197" s="439"/>
      <c r="L2197" s="439"/>
      <c r="M2197" s="439"/>
      <c r="N2197" s="440"/>
      <c r="O2197" s="439"/>
      <c r="P2197" s="439"/>
      <c r="Q2197" s="439"/>
      <c r="R2197" s="439"/>
      <c r="S2197" s="439">
        <f t="shared" si="1551"/>
        <v>0</v>
      </c>
      <c r="T2197" s="443"/>
      <c r="U2197" s="439"/>
      <c r="V2197" s="439"/>
      <c r="W2197" s="439"/>
      <c r="X2197" s="439"/>
      <c r="Y2197" s="443"/>
      <c r="Z2197" s="439"/>
      <c r="AA2197" s="439"/>
      <c r="AB2197" s="439"/>
      <c r="AC2197" s="439"/>
      <c r="AD2197" s="439"/>
      <c r="AE2197" s="443"/>
      <c r="AF2197" s="439"/>
      <c r="AG2197" s="439"/>
      <c r="AH2197" s="439"/>
      <c r="AI2197" s="440"/>
      <c r="AJ2197" s="443"/>
      <c r="AK2197" s="439"/>
      <c r="AL2197" s="439"/>
      <c r="AM2197" s="439"/>
      <c r="AN2197" s="440"/>
    </row>
    <row r="2198" spans="1:40" outlineLevel="2">
      <c r="A2198" s="882">
        <f>ROW()</f>
        <v>2198</v>
      </c>
      <c r="B2198" s="453"/>
      <c r="D2198" s="452" t="s">
        <v>81</v>
      </c>
      <c r="E2198" s="438"/>
      <c r="F2198" s="438"/>
      <c r="G2198" s="438"/>
      <c r="H2198" s="439"/>
      <c r="I2198" s="439"/>
      <c r="J2198" s="443"/>
      <c r="K2198" s="439"/>
      <c r="L2198" s="439"/>
      <c r="M2198" s="439"/>
      <c r="N2198" s="440"/>
      <c r="O2198" s="439"/>
      <c r="P2198" s="439"/>
      <c r="Q2198" s="439"/>
      <c r="R2198" s="439"/>
      <c r="S2198" s="439">
        <f t="shared" si="1551"/>
        <v>0</v>
      </c>
      <c r="T2198" s="443"/>
      <c r="U2198" s="439"/>
      <c r="V2198" s="439"/>
      <c r="W2198" s="439"/>
      <c r="X2198" s="439"/>
      <c r="Y2198" s="443"/>
      <c r="Z2198" s="439"/>
      <c r="AA2198" s="439"/>
      <c r="AB2198" s="439"/>
      <c r="AC2198" s="439"/>
      <c r="AD2198" s="439"/>
      <c r="AE2198" s="443"/>
      <c r="AF2198" s="439"/>
      <c r="AG2198" s="439"/>
      <c r="AH2198" s="439"/>
      <c r="AI2198" s="440"/>
      <c r="AJ2198" s="443"/>
      <c r="AK2198" s="439"/>
      <c r="AL2198" s="439"/>
      <c r="AM2198" s="439"/>
      <c r="AN2198" s="440"/>
    </row>
    <row r="2199" spans="1:40" outlineLevel="2">
      <c r="A2199" s="882">
        <f>ROW()</f>
        <v>2199</v>
      </c>
      <c r="B2199" s="453"/>
      <c r="D2199" s="452" t="s">
        <v>28</v>
      </c>
      <c r="E2199" s="438"/>
      <c r="F2199" s="438"/>
      <c r="G2199" s="438"/>
      <c r="H2199" s="439"/>
      <c r="I2199" s="439"/>
      <c r="J2199" s="443"/>
      <c r="K2199" s="439"/>
      <c r="L2199" s="439"/>
      <c r="M2199" s="439"/>
      <c r="N2199" s="440"/>
      <c r="O2199" s="439"/>
      <c r="P2199" s="439"/>
      <c r="Q2199" s="439"/>
      <c r="R2199" s="439"/>
      <c r="S2199" s="439">
        <f t="shared" si="1551"/>
        <v>0</v>
      </c>
      <c r="T2199" s="443"/>
      <c r="U2199" s="439"/>
      <c r="V2199" s="439"/>
      <c r="W2199" s="439"/>
      <c r="X2199" s="439"/>
      <c r="Y2199" s="443"/>
      <c r="Z2199" s="439"/>
      <c r="AA2199" s="439"/>
      <c r="AB2199" s="439"/>
      <c r="AC2199" s="439"/>
      <c r="AD2199" s="439"/>
      <c r="AE2199" s="443"/>
      <c r="AF2199" s="439"/>
      <c r="AG2199" s="439"/>
      <c r="AH2199" s="439"/>
      <c r="AI2199" s="440"/>
      <c r="AJ2199" s="443"/>
      <c r="AK2199" s="439"/>
      <c r="AL2199" s="439"/>
      <c r="AM2199" s="439"/>
      <c r="AN2199" s="440"/>
    </row>
    <row r="2200" spans="1:40" outlineLevel="2">
      <c r="A2200" s="882">
        <f>ROW()</f>
        <v>2200</v>
      </c>
      <c r="B2200" s="453"/>
      <c r="D2200" s="456" t="s">
        <v>443</v>
      </c>
      <c r="E2200" s="457"/>
      <c r="F2200" s="457"/>
      <c r="G2200" s="457"/>
      <c r="H2200" s="441"/>
      <c r="I2200" s="441"/>
      <c r="J2200" s="462"/>
      <c r="K2200" s="441"/>
      <c r="L2200" s="441"/>
      <c r="M2200" s="441"/>
      <c r="N2200" s="442"/>
      <c r="O2200" s="441"/>
      <c r="P2200" s="441"/>
      <c r="Q2200" s="441"/>
      <c r="R2200" s="441"/>
      <c r="S2200" s="441">
        <f t="shared" si="1551"/>
        <v>0</v>
      </c>
      <c r="T2200" s="462"/>
      <c r="U2200" s="441"/>
      <c r="V2200" s="441"/>
      <c r="W2200" s="441"/>
      <c r="X2200" s="441"/>
      <c r="Y2200" s="462"/>
      <c r="Z2200" s="441"/>
      <c r="AA2200" s="441"/>
      <c r="AB2200" s="441"/>
      <c r="AC2200" s="441"/>
      <c r="AD2200" s="441"/>
      <c r="AE2200" s="462"/>
      <c r="AF2200" s="441"/>
      <c r="AG2200" s="441"/>
      <c r="AH2200" s="441"/>
      <c r="AI2200" s="442"/>
      <c r="AJ2200" s="462"/>
      <c r="AK2200" s="441"/>
      <c r="AL2200" s="441"/>
      <c r="AM2200" s="441"/>
      <c r="AN2200" s="442"/>
    </row>
    <row r="2201" spans="1:40" outlineLevel="2">
      <c r="A2201" s="882">
        <f>ROW()</f>
        <v>2201</v>
      </c>
      <c r="B2201" s="453"/>
      <c r="D2201" s="452" t="s">
        <v>24</v>
      </c>
      <c r="E2201" s="438"/>
      <c r="F2201" s="438"/>
      <c r="G2201" s="438"/>
      <c r="H2201" s="439"/>
      <c r="I2201" s="439"/>
      <c r="J2201" s="443"/>
      <c r="K2201" s="439"/>
      <c r="L2201" s="439"/>
      <c r="M2201" s="439"/>
      <c r="N2201" s="440"/>
      <c r="O2201" s="439"/>
      <c r="P2201" s="439"/>
      <c r="Q2201" s="439"/>
      <c r="R2201" s="439"/>
      <c r="S2201" s="439">
        <f>SUM(S2185:S2200)</f>
        <v>0</v>
      </c>
      <c r="T2201" s="443"/>
      <c r="U2201" s="439"/>
      <c r="V2201" s="439"/>
      <c r="W2201" s="439"/>
      <c r="X2201" s="439"/>
      <c r="Y2201" s="443"/>
      <c r="Z2201" s="439"/>
      <c r="AA2201" s="439"/>
      <c r="AB2201" s="439"/>
      <c r="AC2201" s="439"/>
      <c r="AD2201" s="439"/>
      <c r="AE2201" s="443"/>
      <c r="AF2201" s="439"/>
      <c r="AG2201" s="439"/>
      <c r="AH2201" s="439"/>
      <c r="AI2201" s="440"/>
      <c r="AJ2201" s="443"/>
      <c r="AK2201" s="439"/>
      <c r="AL2201" s="439"/>
      <c r="AM2201" s="439"/>
      <c r="AN2201" s="440"/>
    </row>
    <row r="2202" spans="1:40" outlineLevel="1">
      <c r="A2202" s="732" t="s">
        <v>22</v>
      </c>
      <c r="B2202" s="733"/>
      <c r="C2202" s="881"/>
      <c r="D2202" s="733"/>
      <c r="E2202" s="733"/>
      <c r="F2202" s="733"/>
      <c r="G2202" s="730"/>
      <c r="H2202" s="733"/>
      <c r="I2202" s="730"/>
      <c r="J2202" s="729"/>
      <c r="K2202" s="730"/>
      <c r="L2202" s="730"/>
      <c r="M2202" s="730"/>
      <c r="N2202" s="731"/>
      <c r="O2202" s="730"/>
      <c r="P2202" s="730"/>
      <c r="Q2202" s="730"/>
      <c r="R2202" s="730"/>
      <c r="S2202" s="730"/>
      <c r="T2202" s="729"/>
      <c r="U2202" s="730"/>
      <c r="V2202" s="730"/>
      <c r="W2202" s="730"/>
      <c r="X2202" s="730"/>
      <c r="Y2202" s="729"/>
      <c r="Z2202" s="730"/>
      <c r="AA2202" s="730"/>
      <c r="AB2202" s="730"/>
      <c r="AC2202" s="730"/>
      <c r="AD2202" s="730"/>
      <c r="AE2202" s="729"/>
      <c r="AF2202" s="730"/>
      <c r="AG2202" s="730"/>
      <c r="AH2202" s="730"/>
      <c r="AI2202" s="731"/>
      <c r="AJ2202" s="729"/>
      <c r="AK2202" s="730"/>
      <c r="AL2202" s="730"/>
      <c r="AM2202" s="730"/>
      <c r="AN2202" s="731"/>
    </row>
    <row r="2203" spans="1:40" outlineLevel="2">
      <c r="A2203" s="882">
        <f>ROW()</f>
        <v>2203</v>
      </c>
      <c r="B2203" s="453"/>
      <c r="D2203" s="452" t="s">
        <v>300</v>
      </c>
      <c r="H2203" s="458"/>
      <c r="I2203" s="458"/>
      <c r="J2203" s="459"/>
      <c r="K2203" s="458"/>
      <c r="L2203" s="458"/>
      <c r="M2203" s="458"/>
      <c r="N2203" s="463"/>
      <c r="O2203" s="458"/>
      <c r="P2203" s="458"/>
      <c r="Q2203" s="458"/>
      <c r="R2203" s="31"/>
      <c r="S2203" s="27">
        <f t="shared" ref="S2203:AN2203" si="1552">S2095+S2113+S2131+S2149+S2167 + S2185</f>
        <v>10.36746649081997</v>
      </c>
      <c r="T2203" s="443">
        <f t="shared" si="1552"/>
        <v>10.10827982854947</v>
      </c>
      <c r="U2203" s="439">
        <f t="shared" si="1552"/>
        <v>9.5899065040084714</v>
      </c>
      <c r="V2203" s="439">
        <f t="shared" si="1552"/>
        <v>9.0715331794674725</v>
      </c>
      <c r="W2203" s="439">
        <f t="shared" si="1552"/>
        <v>8.5531598549264736</v>
      </c>
      <c r="X2203" s="439">
        <f t="shared" si="1552"/>
        <v>8.0347865303854746</v>
      </c>
      <c r="Y2203" s="443">
        <f t="shared" si="1552"/>
        <v>7.7755998681149752</v>
      </c>
      <c r="Z2203" s="439">
        <f t="shared" si="1552"/>
        <v>7.2572265435739771</v>
      </c>
      <c r="AA2203" s="439">
        <f t="shared" si="1552"/>
        <v>6.7388532190329791</v>
      </c>
      <c r="AB2203" s="439">
        <f t="shared" si="1552"/>
        <v>6.220479894491981</v>
      </c>
      <c r="AC2203" s="439">
        <f t="shared" si="1552"/>
        <v>5.702106569950983</v>
      </c>
      <c r="AD2203" s="439">
        <f t="shared" si="1552"/>
        <v>5.183733245409984</v>
      </c>
      <c r="AE2203" s="443">
        <f t="shared" si="1552"/>
        <v>4.665359920868986</v>
      </c>
      <c r="AF2203" s="439">
        <f t="shared" si="1552"/>
        <v>4.1469865963279879</v>
      </c>
      <c r="AG2203" s="439">
        <f t="shared" si="1552"/>
        <v>3.6286132717869894</v>
      </c>
      <c r="AH2203" s="439">
        <f t="shared" si="1552"/>
        <v>3.110239947245991</v>
      </c>
      <c r="AI2203" s="440">
        <f t="shared" si="1552"/>
        <v>2.5918666227049925</v>
      </c>
      <c r="AJ2203" s="443">
        <f t="shared" si="1552"/>
        <v>2.073493298163994</v>
      </c>
      <c r="AK2203" s="439">
        <f t="shared" si="1552"/>
        <v>1.5551199736229955</v>
      </c>
      <c r="AL2203" s="439">
        <f t="shared" si="1552"/>
        <v>1.036746649081997</v>
      </c>
      <c r="AM2203" s="439">
        <f t="shared" si="1552"/>
        <v>0.51837332454099849</v>
      </c>
      <c r="AN2203" s="440">
        <f t="shared" si="1552"/>
        <v>0</v>
      </c>
    </row>
    <row r="2204" spans="1:40" outlineLevel="2">
      <c r="A2204" s="882">
        <f>ROW()</f>
        <v>2204</v>
      </c>
      <c r="B2204" s="453"/>
      <c r="D2204" s="452" t="s">
        <v>301</v>
      </c>
      <c r="H2204" s="458"/>
      <c r="I2204" s="458"/>
      <c r="J2204" s="459"/>
      <c r="K2204" s="458"/>
      <c r="L2204" s="458"/>
      <c r="M2204" s="458"/>
      <c r="N2204" s="463"/>
      <c r="O2204" s="458"/>
      <c r="P2204" s="458"/>
      <c r="Q2204" s="458"/>
      <c r="R2204" s="31"/>
      <c r="S2204" s="27">
        <f t="shared" ref="S2204:AN2204" si="1553">S2096+S2114+S2132+S2150+S2168 + S2186</f>
        <v>0</v>
      </c>
      <c r="T2204" s="443">
        <f t="shared" si="1553"/>
        <v>0</v>
      </c>
      <c r="U2204" s="439">
        <f t="shared" si="1553"/>
        <v>0</v>
      </c>
      <c r="V2204" s="439">
        <f t="shared" si="1553"/>
        <v>0</v>
      </c>
      <c r="W2204" s="439">
        <f t="shared" si="1553"/>
        <v>0</v>
      </c>
      <c r="X2204" s="439">
        <f t="shared" si="1553"/>
        <v>0</v>
      </c>
      <c r="Y2204" s="443">
        <f t="shared" si="1553"/>
        <v>0</v>
      </c>
      <c r="Z2204" s="439">
        <f t="shared" si="1553"/>
        <v>0</v>
      </c>
      <c r="AA2204" s="439">
        <f t="shared" si="1553"/>
        <v>0</v>
      </c>
      <c r="AB2204" s="439">
        <f t="shared" si="1553"/>
        <v>0</v>
      </c>
      <c r="AC2204" s="439">
        <f t="shared" si="1553"/>
        <v>0</v>
      </c>
      <c r="AD2204" s="439">
        <f t="shared" si="1553"/>
        <v>0</v>
      </c>
      <c r="AE2204" s="443">
        <f t="shared" si="1553"/>
        <v>0</v>
      </c>
      <c r="AF2204" s="439">
        <f t="shared" si="1553"/>
        <v>0</v>
      </c>
      <c r="AG2204" s="439">
        <f t="shared" si="1553"/>
        <v>0</v>
      </c>
      <c r="AH2204" s="439">
        <f t="shared" si="1553"/>
        <v>0</v>
      </c>
      <c r="AI2204" s="440">
        <f t="shared" si="1553"/>
        <v>0</v>
      </c>
      <c r="AJ2204" s="443">
        <f t="shared" si="1553"/>
        <v>0</v>
      </c>
      <c r="AK2204" s="439">
        <f t="shared" si="1553"/>
        <v>0</v>
      </c>
      <c r="AL2204" s="439">
        <f t="shared" si="1553"/>
        <v>0</v>
      </c>
      <c r="AM2204" s="439">
        <f t="shared" si="1553"/>
        <v>0</v>
      </c>
      <c r="AN2204" s="440">
        <f t="shared" si="1553"/>
        <v>0</v>
      </c>
    </row>
    <row r="2205" spans="1:40" outlineLevel="2">
      <c r="A2205" s="882">
        <f>ROW()</f>
        <v>2205</v>
      </c>
      <c r="B2205" s="453"/>
      <c r="D2205" s="452" t="s">
        <v>29</v>
      </c>
      <c r="H2205" s="458"/>
      <c r="I2205" s="458"/>
      <c r="J2205" s="459"/>
      <c r="K2205" s="458"/>
      <c r="L2205" s="458"/>
      <c r="M2205" s="458"/>
      <c r="N2205" s="463"/>
      <c r="O2205" s="458"/>
      <c r="P2205" s="458"/>
      <c r="Q2205" s="458"/>
      <c r="R2205" s="31"/>
      <c r="S2205" s="27">
        <f t="shared" ref="S2205:AN2205" si="1554">S2097+S2115+S2133+S2151+S2169 + S2187</f>
        <v>0</v>
      </c>
      <c r="T2205" s="443">
        <f t="shared" si="1554"/>
        <v>0</v>
      </c>
      <c r="U2205" s="439">
        <f t="shared" si="1554"/>
        <v>0</v>
      </c>
      <c r="V2205" s="439">
        <f t="shared" si="1554"/>
        <v>0</v>
      </c>
      <c r="W2205" s="439">
        <f t="shared" si="1554"/>
        <v>0</v>
      </c>
      <c r="X2205" s="439">
        <f t="shared" si="1554"/>
        <v>0</v>
      </c>
      <c r="Y2205" s="443">
        <f t="shared" si="1554"/>
        <v>0</v>
      </c>
      <c r="Z2205" s="439">
        <f t="shared" si="1554"/>
        <v>0</v>
      </c>
      <c r="AA2205" s="439">
        <f t="shared" si="1554"/>
        <v>0</v>
      </c>
      <c r="AB2205" s="439">
        <f t="shared" si="1554"/>
        <v>0</v>
      </c>
      <c r="AC2205" s="439">
        <f t="shared" si="1554"/>
        <v>0</v>
      </c>
      <c r="AD2205" s="439">
        <f t="shared" si="1554"/>
        <v>0</v>
      </c>
      <c r="AE2205" s="443">
        <f t="shared" si="1554"/>
        <v>0</v>
      </c>
      <c r="AF2205" s="439">
        <f t="shared" si="1554"/>
        <v>0</v>
      </c>
      <c r="AG2205" s="439">
        <f t="shared" si="1554"/>
        <v>0</v>
      </c>
      <c r="AH2205" s="439">
        <f t="shared" si="1554"/>
        <v>0</v>
      </c>
      <c r="AI2205" s="440">
        <f t="shared" si="1554"/>
        <v>0</v>
      </c>
      <c r="AJ2205" s="443">
        <f t="shared" si="1554"/>
        <v>0</v>
      </c>
      <c r="AK2205" s="439">
        <f t="shared" si="1554"/>
        <v>0</v>
      </c>
      <c r="AL2205" s="439">
        <f t="shared" si="1554"/>
        <v>0</v>
      </c>
      <c r="AM2205" s="439">
        <f t="shared" si="1554"/>
        <v>0</v>
      </c>
      <c r="AN2205" s="440">
        <f t="shared" si="1554"/>
        <v>0</v>
      </c>
    </row>
    <row r="2206" spans="1:40" outlineLevel="2">
      <c r="A2206" s="882">
        <f>ROW()</f>
        <v>2206</v>
      </c>
      <c r="B2206" s="453"/>
      <c r="D2206" s="452" t="s">
        <v>30</v>
      </c>
      <c r="H2206" s="458"/>
      <c r="I2206" s="458"/>
      <c r="J2206" s="459"/>
      <c r="K2206" s="458"/>
      <c r="L2206" s="458"/>
      <c r="M2206" s="458"/>
      <c r="N2206" s="463"/>
      <c r="O2206" s="458"/>
      <c r="P2206" s="458"/>
      <c r="Q2206" s="458"/>
      <c r="R2206" s="31"/>
      <c r="S2206" s="27">
        <f t="shared" ref="S2206:AN2206" si="1555">S2098+S2116+S2134+S2152+S2170 + S2188</f>
        <v>8.6230471933959674</v>
      </c>
      <c r="T2206" s="443">
        <f t="shared" si="1555"/>
        <v>8.407471013561068</v>
      </c>
      <c r="U2206" s="439">
        <f t="shared" si="1555"/>
        <v>7.9763186538912692</v>
      </c>
      <c r="V2206" s="439">
        <f t="shared" si="1555"/>
        <v>7.5451662942214712</v>
      </c>
      <c r="W2206" s="439">
        <f t="shared" si="1555"/>
        <v>7.1140139345516733</v>
      </c>
      <c r="X2206" s="439">
        <f t="shared" si="1555"/>
        <v>6.6828615748818745</v>
      </c>
      <c r="Y2206" s="443">
        <f t="shared" si="1555"/>
        <v>6.4672853950469751</v>
      </c>
      <c r="Z2206" s="439">
        <f t="shared" si="1555"/>
        <v>6.0361330353771772</v>
      </c>
      <c r="AA2206" s="439">
        <f t="shared" si="1555"/>
        <v>5.6049806757073792</v>
      </c>
      <c r="AB2206" s="439">
        <f t="shared" si="1555"/>
        <v>5.1738283160375804</v>
      </c>
      <c r="AC2206" s="439">
        <f t="shared" si="1555"/>
        <v>4.7426759563677816</v>
      </c>
      <c r="AD2206" s="439">
        <f t="shared" si="1555"/>
        <v>4.3115235966979837</v>
      </c>
      <c r="AE2206" s="443">
        <f t="shared" si="1555"/>
        <v>3.8803712370281853</v>
      </c>
      <c r="AF2206" s="439">
        <f t="shared" si="1555"/>
        <v>3.4492188773583869</v>
      </c>
      <c r="AG2206" s="439">
        <f t="shared" si="1555"/>
        <v>3.0180665176885886</v>
      </c>
      <c r="AH2206" s="439">
        <f t="shared" si="1555"/>
        <v>2.5869141580187902</v>
      </c>
      <c r="AI2206" s="440">
        <f t="shared" si="1555"/>
        <v>2.1557617983489918</v>
      </c>
      <c r="AJ2206" s="443">
        <f t="shared" si="1555"/>
        <v>1.7246094386791935</v>
      </c>
      <c r="AK2206" s="439">
        <f t="shared" si="1555"/>
        <v>1.2934570790093951</v>
      </c>
      <c r="AL2206" s="439">
        <f t="shared" si="1555"/>
        <v>0.86230471933959674</v>
      </c>
      <c r="AM2206" s="439">
        <f t="shared" si="1555"/>
        <v>0.43115235966979837</v>
      </c>
      <c r="AN2206" s="440">
        <f t="shared" si="1555"/>
        <v>0</v>
      </c>
    </row>
    <row r="2207" spans="1:40" outlineLevel="2">
      <c r="A2207" s="882">
        <f>ROW()</f>
        <v>2207</v>
      </c>
      <c r="B2207" s="453"/>
      <c r="D2207" s="452" t="s">
        <v>31</v>
      </c>
      <c r="H2207" s="458"/>
      <c r="I2207" s="458"/>
      <c r="J2207" s="459"/>
      <c r="K2207" s="458"/>
      <c r="L2207" s="458"/>
      <c r="M2207" s="458"/>
      <c r="N2207" s="463"/>
      <c r="O2207" s="458"/>
      <c r="P2207" s="458"/>
      <c r="Q2207" s="458"/>
      <c r="R2207" s="31"/>
      <c r="S2207" s="27">
        <f t="shared" ref="S2207:AN2207" si="1556">S2099+S2117+S2135+S2153+S2171 + S2189</f>
        <v>0</v>
      </c>
      <c r="T2207" s="443">
        <f t="shared" si="1556"/>
        <v>0</v>
      </c>
      <c r="U2207" s="439">
        <f t="shared" si="1556"/>
        <v>0</v>
      </c>
      <c r="V2207" s="439">
        <f t="shared" si="1556"/>
        <v>0</v>
      </c>
      <c r="W2207" s="439">
        <f t="shared" si="1556"/>
        <v>0</v>
      </c>
      <c r="X2207" s="439">
        <f t="shared" si="1556"/>
        <v>0</v>
      </c>
      <c r="Y2207" s="443">
        <f t="shared" si="1556"/>
        <v>0</v>
      </c>
      <c r="Z2207" s="439">
        <f t="shared" si="1556"/>
        <v>0</v>
      </c>
      <c r="AA2207" s="439">
        <f t="shared" si="1556"/>
        <v>0</v>
      </c>
      <c r="AB2207" s="439">
        <f t="shared" si="1556"/>
        <v>0</v>
      </c>
      <c r="AC2207" s="439">
        <f t="shared" si="1556"/>
        <v>0</v>
      </c>
      <c r="AD2207" s="439">
        <f t="shared" si="1556"/>
        <v>0</v>
      </c>
      <c r="AE2207" s="443">
        <f t="shared" si="1556"/>
        <v>0</v>
      </c>
      <c r="AF2207" s="439">
        <f t="shared" si="1556"/>
        <v>0</v>
      </c>
      <c r="AG2207" s="439">
        <f t="shared" si="1556"/>
        <v>0</v>
      </c>
      <c r="AH2207" s="439">
        <f t="shared" si="1556"/>
        <v>0</v>
      </c>
      <c r="AI2207" s="440">
        <f t="shared" si="1556"/>
        <v>0</v>
      </c>
      <c r="AJ2207" s="443">
        <f t="shared" si="1556"/>
        <v>0</v>
      </c>
      <c r="AK2207" s="439">
        <f t="shared" si="1556"/>
        <v>0</v>
      </c>
      <c r="AL2207" s="439">
        <f t="shared" si="1556"/>
        <v>0</v>
      </c>
      <c r="AM2207" s="439">
        <f t="shared" si="1556"/>
        <v>0</v>
      </c>
      <c r="AN2207" s="440">
        <f t="shared" si="1556"/>
        <v>0</v>
      </c>
    </row>
    <row r="2208" spans="1:40" outlineLevel="2">
      <c r="A2208" s="882">
        <f>ROW()</f>
        <v>2208</v>
      </c>
      <c r="B2208" s="453"/>
      <c r="D2208" s="452" t="s">
        <v>32</v>
      </c>
      <c r="H2208" s="458"/>
      <c r="I2208" s="458"/>
      <c r="J2208" s="459"/>
      <c r="K2208" s="458"/>
      <c r="L2208" s="458"/>
      <c r="M2208" s="458"/>
      <c r="N2208" s="463"/>
      <c r="O2208" s="458"/>
      <c r="P2208" s="458"/>
      <c r="Q2208" s="458"/>
      <c r="R2208" s="31"/>
      <c r="S2208" s="27">
        <f t="shared" ref="S2208:AN2208" si="1557">S2100+S2118+S2136+S2154+S2172 + S2190</f>
        <v>0.72645847183105106</v>
      </c>
      <c r="T2208" s="443">
        <f t="shared" si="1557"/>
        <v>0.71737774093316287</v>
      </c>
      <c r="U2208" s="439">
        <f t="shared" si="1557"/>
        <v>0.6992162791373866</v>
      </c>
      <c r="V2208" s="439">
        <f t="shared" si="1557"/>
        <v>0.68105481734161033</v>
      </c>
      <c r="W2208" s="439">
        <f t="shared" si="1557"/>
        <v>0.66289335554583406</v>
      </c>
      <c r="X2208" s="439">
        <f t="shared" si="1557"/>
        <v>0.64473189375005779</v>
      </c>
      <c r="Y2208" s="443">
        <f t="shared" si="1557"/>
        <v>0.6356511628521696</v>
      </c>
      <c r="Z2208" s="439">
        <f t="shared" si="1557"/>
        <v>0.61748970105639334</v>
      </c>
      <c r="AA2208" s="439">
        <f t="shared" si="1557"/>
        <v>0.59932823926061707</v>
      </c>
      <c r="AB2208" s="439">
        <f t="shared" si="1557"/>
        <v>0.5811667774648408</v>
      </c>
      <c r="AC2208" s="439">
        <f t="shared" si="1557"/>
        <v>0.56300531566906453</v>
      </c>
      <c r="AD2208" s="439">
        <f t="shared" si="1557"/>
        <v>0.54484385387328826</v>
      </c>
      <c r="AE2208" s="443">
        <f t="shared" si="1557"/>
        <v>0.526682392077512</v>
      </c>
      <c r="AF2208" s="439">
        <f t="shared" si="1557"/>
        <v>0.50852093028173573</v>
      </c>
      <c r="AG2208" s="439">
        <f t="shared" si="1557"/>
        <v>0.49035946848595946</v>
      </c>
      <c r="AH2208" s="439">
        <f t="shared" si="1557"/>
        <v>0.47219800669018319</v>
      </c>
      <c r="AI2208" s="440">
        <f t="shared" si="1557"/>
        <v>0.45403654489440692</v>
      </c>
      <c r="AJ2208" s="443">
        <f t="shared" si="1557"/>
        <v>0.43587508309863066</v>
      </c>
      <c r="AK2208" s="439">
        <f t="shared" si="1557"/>
        <v>0.41771362130285439</v>
      </c>
      <c r="AL2208" s="439">
        <f t="shared" si="1557"/>
        <v>0.39955215950707812</v>
      </c>
      <c r="AM2208" s="439">
        <f t="shared" si="1557"/>
        <v>0.38139069771130185</v>
      </c>
      <c r="AN2208" s="440">
        <f t="shared" si="1557"/>
        <v>0.36322923591552558</v>
      </c>
    </row>
    <row r="2209" spans="1:40" outlineLevel="2">
      <c r="A2209" s="882">
        <f>ROW()</f>
        <v>2209</v>
      </c>
      <c r="B2209" s="453"/>
      <c r="D2209" s="452" t="s">
        <v>33</v>
      </c>
      <c r="H2209" s="458"/>
      <c r="I2209" s="458"/>
      <c r="J2209" s="459"/>
      <c r="K2209" s="458"/>
      <c r="L2209" s="458"/>
      <c r="M2209" s="458"/>
      <c r="N2209" s="463"/>
      <c r="O2209" s="458"/>
      <c r="P2209" s="458"/>
      <c r="Q2209" s="458"/>
      <c r="R2209" s="31"/>
      <c r="S2209" s="27">
        <f t="shared" ref="S2209:AN2209" si="1558">S2101+S2119+S2137+S2155+S2173 + S2191</f>
        <v>1.6574945431679018</v>
      </c>
      <c r="T2209" s="443">
        <f t="shared" si="1558"/>
        <v>1.636775861378303</v>
      </c>
      <c r="U2209" s="439">
        <f t="shared" si="1558"/>
        <v>1.5953384977991054</v>
      </c>
      <c r="V2209" s="439">
        <f t="shared" si="1558"/>
        <v>1.5539011342199078</v>
      </c>
      <c r="W2209" s="439">
        <f t="shared" si="1558"/>
        <v>1.5124637706407102</v>
      </c>
      <c r="X2209" s="439">
        <f t="shared" si="1558"/>
        <v>1.4710264070615127</v>
      </c>
      <c r="Y2209" s="443">
        <f t="shared" si="1558"/>
        <v>1.4503077252719139</v>
      </c>
      <c r="Z2209" s="439">
        <f t="shared" si="1558"/>
        <v>1.4088703616927163</v>
      </c>
      <c r="AA2209" s="439">
        <f t="shared" si="1558"/>
        <v>1.3674329981135187</v>
      </c>
      <c r="AB2209" s="439">
        <f t="shared" si="1558"/>
        <v>1.3259956345343211</v>
      </c>
      <c r="AC2209" s="439">
        <f t="shared" si="1558"/>
        <v>1.2845582709551235</v>
      </c>
      <c r="AD2209" s="439">
        <f t="shared" si="1558"/>
        <v>1.243120907375926</v>
      </c>
      <c r="AE2209" s="443">
        <f t="shared" si="1558"/>
        <v>1.2016835437967284</v>
      </c>
      <c r="AF2209" s="439">
        <f t="shared" si="1558"/>
        <v>1.1602461802175308</v>
      </c>
      <c r="AG2209" s="439">
        <f t="shared" si="1558"/>
        <v>1.1188088166383332</v>
      </c>
      <c r="AH2209" s="439">
        <f t="shared" si="1558"/>
        <v>1.0773714530591356</v>
      </c>
      <c r="AI2209" s="440">
        <f t="shared" si="1558"/>
        <v>1.035934089479938</v>
      </c>
      <c r="AJ2209" s="443">
        <f t="shared" si="1558"/>
        <v>0.99449672590074056</v>
      </c>
      <c r="AK2209" s="439">
        <f t="shared" si="1558"/>
        <v>0.95305936232154309</v>
      </c>
      <c r="AL2209" s="439">
        <f t="shared" si="1558"/>
        <v>0.91162199874234551</v>
      </c>
      <c r="AM2209" s="439">
        <f t="shared" si="1558"/>
        <v>0.87018463516314803</v>
      </c>
      <c r="AN2209" s="440">
        <f t="shared" si="1558"/>
        <v>0.82874727158395056</v>
      </c>
    </row>
    <row r="2210" spans="1:40" outlineLevel="2">
      <c r="A2210" s="882">
        <f>ROW()</f>
        <v>2210</v>
      </c>
      <c r="B2210" s="453"/>
      <c r="D2210" s="452" t="s">
        <v>27</v>
      </c>
      <c r="H2210" s="458"/>
      <c r="I2210" s="458"/>
      <c r="J2210" s="459"/>
      <c r="K2210" s="458"/>
      <c r="L2210" s="458"/>
      <c r="M2210" s="458"/>
      <c r="N2210" s="463"/>
      <c r="O2210" s="458"/>
      <c r="P2210" s="458"/>
      <c r="Q2210" s="458"/>
      <c r="R2210" s="31"/>
      <c r="S2210" s="27">
        <f t="shared" ref="S2210:AN2210" si="1559">S2102+S2120+S2138+S2156+S2174 + S2192</f>
        <v>0.15046118807683451</v>
      </c>
      <c r="T2210" s="443">
        <f t="shared" si="1559"/>
        <v>0.14858042322587409</v>
      </c>
      <c r="U2210" s="439">
        <f t="shared" si="1559"/>
        <v>0.14481889352395322</v>
      </c>
      <c r="V2210" s="439">
        <f t="shared" si="1559"/>
        <v>0.14105736382203235</v>
      </c>
      <c r="W2210" s="439">
        <f t="shared" si="1559"/>
        <v>0.13729583412011148</v>
      </c>
      <c r="X2210" s="439">
        <f t="shared" si="1559"/>
        <v>0.13353430441819061</v>
      </c>
      <c r="Y2210" s="443">
        <f t="shared" si="1559"/>
        <v>0.13165353956723019</v>
      </c>
      <c r="Z2210" s="439">
        <f t="shared" si="1559"/>
        <v>0.12789200986530933</v>
      </c>
      <c r="AA2210" s="439">
        <f t="shared" si="1559"/>
        <v>0.12413048016338846</v>
      </c>
      <c r="AB2210" s="439">
        <f t="shared" si="1559"/>
        <v>0.12036895046146759</v>
      </c>
      <c r="AC2210" s="439">
        <f t="shared" si="1559"/>
        <v>0.11660742075954672</v>
      </c>
      <c r="AD2210" s="439">
        <f t="shared" si="1559"/>
        <v>0.11284589105762585</v>
      </c>
      <c r="AE2210" s="443">
        <f t="shared" si="1559"/>
        <v>0.10908436135570498</v>
      </c>
      <c r="AF2210" s="439">
        <f t="shared" si="1559"/>
        <v>0.10532283165378412</v>
      </c>
      <c r="AG2210" s="439">
        <f t="shared" si="1559"/>
        <v>0.10156130195186325</v>
      </c>
      <c r="AH2210" s="439">
        <f t="shared" si="1559"/>
        <v>9.7799772249942393E-2</v>
      </c>
      <c r="AI2210" s="440">
        <f t="shared" si="1559"/>
        <v>9.4038242548021539E-2</v>
      </c>
      <c r="AJ2210" s="443">
        <f t="shared" si="1559"/>
        <v>9.0276712846100671E-2</v>
      </c>
      <c r="AK2210" s="439">
        <f t="shared" si="1559"/>
        <v>8.6515183144179802E-2</v>
      </c>
      <c r="AL2210" s="439">
        <f t="shared" si="1559"/>
        <v>8.2753653442258948E-2</v>
      </c>
      <c r="AM2210" s="439">
        <f t="shared" si="1559"/>
        <v>7.8992123740338094E-2</v>
      </c>
      <c r="AN2210" s="440">
        <f t="shared" si="1559"/>
        <v>7.5230594038417226E-2</v>
      </c>
    </row>
    <row r="2211" spans="1:40" outlineLevel="2">
      <c r="A2211" s="882">
        <f>ROW()</f>
        <v>2211</v>
      </c>
      <c r="B2211" s="453"/>
      <c r="D2211" s="452" t="s">
        <v>34</v>
      </c>
      <c r="H2211" s="458"/>
      <c r="I2211" s="458"/>
      <c r="J2211" s="459"/>
      <c r="K2211" s="458"/>
      <c r="L2211" s="458"/>
      <c r="M2211" s="458"/>
      <c r="N2211" s="463"/>
      <c r="O2211" s="458"/>
      <c r="P2211" s="458"/>
      <c r="Q2211" s="458"/>
      <c r="R2211" s="31"/>
      <c r="S2211" s="27">
        <f t="shared" ref="S2211:AN2211" si="1560">S2103+S2121+S2139+S2157+S2175 + S2193</f>
        <v>19.025756157232877</v>
      </c>
      <c r="T2211" s="443">
        <f t="shared" si="1560"/>
        <v>18.391564285325114</v>
      </c>
      <c r="U2211" s="439">
        <f t="shared" si="1560"/>
        <v>17.123180541509587</v>
      </c>
      <c r="V2211" s="439">
        <f t="shared" si="1560"/>
        <v>15.854796797694062</v>
      </c>
      <c r="W2211" s="439">
        <f t="shared" si="1560"/>
        <v>14.586413053878537</v>
      </c>
      <c r="X2211" s="439">
        <f t="shared" si="1560"/>
        <v>13.318029310063013</v>
      </c>
      <c r="Y2211" s="443">
        <f t="shared" si="1560"/>
        <v>12.683837438155249</v>
      </c>
      <c r="Z2211" s="439">
        <f t="shared" si="1560"/>
        <v>11.415453694339725</v>
      </c>
      <c r="AA2211" s="439">
        <f t="shared" si="1560"/>
        <v>10.1470699505242</v>
      </c>
      <c r="AB2211" s="439">
        <f t="shared" si="1560"/>
        <v>8.8786862067086751</v>
      </c>
      <c r="AC2211" s="439">
        <f t="shared" si="1560"/>
        <v>7.6103024628931504</v>
      </c>
      <c r="AD2211" s="439">
        <f t="shared" si="1560"/>
        <v>6.3419187190776256</v>
      </c>
      <c r="AE2211" s="443">
        <f t="shared" si="1560"/>
        <v>5.0735349752621008</v>
      </c>
      <c r="AF2211" s="439">
        <f t="shared" si="1560"/>
        <v>3.8051512314465756</v>
      </c>
      <c r="AG2211" s="439">
        <f t="shared" si="1560"/>
        <v>2.5367674876310504</v>
      </c>
      <c r="AH2211" s="439">
        <f t="shared" si="1560"/>
        <v>1.2683837438155252</v>
      </c>
      <c r="AI2211" s="440">
        <f t="shared" si="1560"/>
        <v>0</v>
      </c>
      <c r="AJ2211" s="443">
        <f t="shared" si="1560"/>
        <v>0</v>
      </c>
      <c r="AK2211" s="439">
        <f t="shared" si="1560"/>
        <v>0</v>
      </c>
      <c r="AL2211" s="439">
        <f t="shared" si="1560"/>
        <v>0</v>
      </c>
      <c r="AM2211" s="439">
        <f t="shared" si="1560"/>
        <v>0</v>
      </c>
      <c r="AN2211" s="440">
        <f t="shared" si="1560"/>
        <v>0</v>
      </c>
    </row>
    <row r="2212" spans="1:40" outlineLevel="2">
      <c r="A2212" s="882">
        <f>ROW()</f>
        <v>2212</v>
      </c>
      <c r="B2212" s="453"/>
      <c r="D2212" s="452" t="s">
        <v>35</v>
      </c>
      <c r="H2212" s="458"/>
      <c r="I2212" s="458"/>
      <c r="J2212" s="459"/>
      <c r="K2212" s="458"/>
      <c r="L2212" s="458"/>
      <c r="M2212" s="458"/>
      <c r="N2212" s="463"/>
      <c r="O2212" s="458"/>
      <c r="P2212" s="458"/>
      <c r="Q2212" s="458"/>
      <c r="R2212" s="31"/>
      <c r="S2212" s="27">
        <f t="shared" ref="S2212:AN2212" si="1561">S2104+S2122+S2140+S2158+S2176 + S2194</f>
        <v>0</v>
      </c>
      <c r="T2212" s="443">
        <f t="shared" si="1561"/>
        <v>0</v>
      </c>
      <c r="U2212" s="439">
        <f t="shared" si="1561"/>
        <v>0</v>
      </c>
      <c r="V2212" s="439">
        <f t="shared" si="1561"/>
        <v>0</v>
      </c>
      <c r="W2212" s="439">
        <f t="shared" si="1561"/>
        <v>0</v>
      </c>
      <c r="X2212" s="439">
        <f t="shared" si="1561"/>
        <v>0</v>
      </c>
      <c r="Y2212" s="443">
        <f t="shared" si="1561"/>
        <v>0</v>
      </c>
      <c r="Z2212" s="439">
        <f t="shared" si="1561"/>
        <v>0</v>
      </c>
      <c r="AA2212" s="439">
        <f t="shared" si="1561"/>
        <v>0</v>
      </c>
      <c r="AB2212" s="439">
        <f t="shared" si="1561"/>
        <v>0</v>
      </c>
      <c r="AC2212" s="439">
        <f t="shared" si="1561"/>
        <v>0</v>
      </c>
      <c r="AD2212" s="439">
        <f t="shared" si="1561"/>
        <v>0</v>
      </c>
      <c r="AE2212" s="443">
        <f t="shared" si="1561"/>
        <v>0</v>
      </c>
      <c r="AF2212" s="439">
        <f t="shared" si="1561"/>
        <v>0</v>
      </c>
      <c r="AG2212" s="439">
        <f t="shared" si="1561"/>
        <v>0</v>
      </c>
      <c r="AH2212" s="439">
        <f t="shared" si="1561"/>
        <v>0</v>
      </c>
      <c r="AI2212" s="440">
        <f t="shared" si="1561"/>
        <v>0</v>
      </c>
      <c r="AJ2212" s="443">
        <f t="shared" si="1561"/>
        <v>0</v>
      </c>
      <c r="AK2212" s="439">
        <f t="shared" si="1561"/>
        <v>0</v>
      </c>
      <c r="AL2212" s="439">
        <f t="shared" si="1561"/>
        <v>0</v>
      </c>
      <c r="AM2212" s="439">
        <f t="shared" si="1561"/>
        <v>0</v>
      </c>
      <c r="AN2212" s="440">
        <f t="shared" si="1561"/>
        <v>0</v>
      </c>
    </row>
    <row r="2213" spans="1:40" outlineLevel="2">
      <c r="A2213" s="882">
        <f>ROW()</f>
        <v>2213</v>
      </c>
      <c r="B2213" s="453"/>
      <c r="D2213" s="452" t="s">
        <v>302</v>
      </c>
      <c r="H2213" s="458"/>
      <c r="I2213" s="458"/>
      <c r="J2213" s="459"/>
      <c r="K2213" s="458"/>
      <c r="L2213" s="458"/>
      <c r="M2213" s="458"/>
      <c r="N2213" s="463"/>
      <c r="O2213" s="458"/>
      <c r="P2213" s="458"/>
      <c r="Q2213" s="458"/>
      <c r="R2213" s="31"/>
      <c r="S2213" s="27">
        <f t="shared" ref="S2213:AN2213" si="1562">S2105+S2123+S2141+S2159+S2177 + S2195</f>
        <v>0</v>
      </c>
      <c r="T2213" s="443">
        <f t="shared" si="1562"/>
        <v>0</v>
      </c>
      <c r="U2213" s="439">
        <f t="shared" si="1562"/>
        <v>0</v>
      </c>
      <c r="V2213" s="439">
        <f t="shared" si="1562"/>
        <v>0</v>
      </c>
      <c r="W2213" s="439">
        <f t="shared" si="1562"/>
        <v>0</v>
      </c>
      <c r="X2213" s="439">
        <f t="shared" si="1562"/>
        <v>0</v>
      </c>
      <c r="Y2213" s="443">
        <f t="shared" si="1562"/>
        <v>0</v>
      </c>
      <c r="Z2213" s="439">
        <f t="shared" si="1562"/>
        <v>0</v>
      </c>
      <c r="AA2213" s="439">
        <f t="shared" si="1562"/>
        <v>0</v>
      </c>
      <c r="AB2213" s="439">
        <f t="shared" si="1562"/>
        <v>0</v>
      </c>
      <c r="AC2213" s="439">
        <f t="shared" si="1562"/>
        <v>0</v>
      </c>
      <c r="AD2213" s="439">
        <f t="shared" si="1562"/>
        <v>0</v>
      </c>
      <c r="AE2213" s="443">
        <f t="shared" si="1562"/>
        <v>0</v>
      </c>
      <c r="AF2213" s="439">
        <f t="shared" si="1562"/>
        <v>0</v>
      </c>
      <c r="AG2213" s="439">
        <f t="shared" si="1562"/>
        <v>0</v>
      </c>
      <c r="AH2213" s="439">
        <f t="shared" si="1562"/>
        <v>0</v>
      </c>
      <c r="AI2213" s="440">
        <f t="shared" si="1562"/>
        <v>0</v>
      </c>
      <c r="AJ2213" s="443">
        <f t="shared" si="1562"/>
        <v>0</v>
      </c>
      <c r="AK2213" s="439">
        <f t="shared" si="1562"/>
        <v>0</v>
      </c>
      <c r="AL2213" s="439">
        <f t="shared" si="1562"/>
        <v>0</v>
      </c>
      <c r="AM2213" s="439">
        <f t="shared" si="1562"/>
        <v>0</v>
      </c>
      <c r="AN2213" s="440">
        <f t="shared" si="1562"/>
        <v>0</v>
      </c>
    </row>
    <row r="2214" spans="1:40" outlineLevel="2">
      <c r="A2214" s="882">
        <f>ROW()</f>
        <v>2214</v>
      </c>
      <c r="B2214" s="453"/>
      <c r="D2214" s="452" t="s">
        <v>36</v>
      </c>
      <c r="H2214" s="458"/>
      <c r="I2214" s="458"/>
      <c r="J2214" s="459"/>
      <c r="K2214" s="458"/>
      <c r="L2214" s="458"/>
      <c r="M2214" s="458"/>
      <c r="N2214" s="463"/>
      <c r="O2214" s="458"/>
      <c r="P2214" s="458"/>
      <c r="Q2214" s="458"/>
      <c r="R2214" s="31"/>
      <c r="S2214" s="27">
        <f t="shared" ref="S2214:AN2214" si="1563">S2106+S2124+S2142+S2160+S2178 + S2196</f>
        <v>1.8829756819111192</v>
      </c>
      <c r="T2214" s="443">
        <f t="shared" si="1563"/>
        <v>1.6476037216722292</v>
      </c>
      <c r="U2214" s="439">
        <f t="shared" si="1563"/>
        <v>1.1768598011944493</v>
      </c>
      <c r="V2214" s="439">
        <f t="shared" si="1563"/>
        <v>0.70611588071666964</v>
      </c>
      <c r="W2214" s="439">
        <f t="shared" si="1563"/>
        <v>0.2353719602388899</v>
      </c>
      <c r="X2214" s="439">
        <f t="shared" si="1563"/>
        <v>0</v>
      </c>
      <c r="Y2214" s="443">
        <f t="shared" si="1563"/>
        <v>0</v>
      </c>
      <c r="Z2214" s="439">
        <f t="shared" si="1563"/>
        <v>0</v>
      </c>
      <c r="AA2214" s="439">
        <f t="shared" si="1563"/>
        <v>0</v>
      </c>
      <c r="AB2214" s="439">
        <f t="shared" si="1563"/>
        <v>0</v>
      </c>
      <c r="AC2214" s="439">
        <f t="shared" si="1563"/>
        <v>0</v>
      </c>
      <c r="AD2214" s="439">
        <f t="shared" si="1563"/>
        <v>0</v>
      </c>
      <c r="AE2214" s="443">
        <f t="shared" si="1563"/>
        <v>0</v>
      </c>
      <c r="AF2214" s="439">
        <f t="shared" si="1563"/>
        <v>0</v>
      </c>
      <c r="AG2214" s="439">
        <f t="shared" si="1563"/>
        <v>0</v>
      </c>
      <c r="AH2214" s="439">
        <f t="shared" si="1563"/>
        <v>0</v>
      </c>
      <c r="AI2214" s="440">
        <f t="shared" si="1563"/>
        <v>0</v>
      </c>
      <c r="AJ2214" s="443">
        <f t="shared" si="1563"/>
        <v>0</v>
      </c>
      <c r="AK2214" s="439">
        <f t="shared" si="1563"/>
        <v>0</v>
      </c>
      <c r="AL2214" s="439">
        <f t="shared" si="1563"/>
        <v>0</v>
      </c>
      <c r="AM2214" s="439">
        <f t="shared" si="1563"/>
        <v>0</v>
      </c>
      <c r="AN2214" s="440">
        <f t="shared" si="1563"/>
        <v>0</v>
      </c>
    </row>
    <row r="2215" spans="1:40" outlineLevel="2">
      <c r="A2215" s="882">
        <f>ROW()</f>
        <v>2215</v>
      </c>
      <c r="B2215" s="453"/>
      <c r="D2215" s="452" t="s">
        <v>583</v>
      </c>
      <c r="H2215" s="458"/>
      <c r="I2215" s="458"/>
      <c r="J2215" s="459"/>
      <c r="K2215" s="458"/>
      <c r="L2215" s="458"/>
      <c r="M2215" s="458"/>
      <c r="N2215" s="463"/>
      <c r="O2215" s="458"/>
      <c r="P2215" s="458"/>
      <c r="Q2215" s="458"/>
      <c r="R2215" s="31"/>
      <c r="S2215" s="27">
        <f t="shared" ref="S2215:AN2215" si="1564">S2107+S2125+S2143+S2161+S2179 + S2197</f>
        <v>0</v>
      </c>
      <c r="T2215" s="443">
        <f t="shared" si="1564"/>
        <v>0</v>
      </c>
      <c r="U2215" s="439">
        <f t="shared" si="1564"/>
        <v>0</v>
      </c>
      <c r="V2215" s="439">
        <f t="shared" si="1564"/>
        <v>0</v>
      </c>
      <c r="W2215" s="439">
        <f t="shared" si="1564"/>
        <v>0</v>
      </c>
      <c r="X2215" s="439">
        <f t="shared" si="1564"/>
        <v>0</v>
      </c>
      <c r="Y2215" s="443">
        <f t="shared" si="1564"/>
        <v>0</v>
      </c>
      <c r="Z2215" s="439">
        <f t="shared" si="1564"/>
        <v>0</v>
      </c>
      <c r="AA2215" s="439">
        <f t="shared" si="1564"/>
        <v>0</v>
      </c>
      <c r="AB2215" s="439">
        <f t="shared" si="1564"/>
        <v>0</v>
      </c>
      <c r="AC2215" s="439">
        <f t="shared" si="1564"/>
        <v>0</v>
      </c>
      <c r="AD2215" s="439">
        <f t="shared" si="1564"/>
        <v>0</v>
      </c>
      <c r="AE2215" s="443">
        <f t="shared" si="1564"/>
        <v>0</v>
      </c>
      <c r="AF2215" s="439">
        <f t="shared" si="1564"/>
        <v>0</v>
      </c>
      <c r="AG2215" s="439">
        <f t="shared" si="1564"/>
        <v>0</v>
      </c>
      <c r="AH2215" s="439">
        <f t="shared" si="1564"/>
        <v>0</v>
      </c>
      <c r="AI2215" s="440">
        <f t="shared" si="1564"/>
        <v>0</v>
      </c>
      <c r="AJ2215" s="443">
        <f t="shared" si="1564"/>
        <v>0</v>
      </c>
      <c r="AK2215" s="439">
        <f t="shared" si="1564"/>
        <v>0</v>
      </c>
      <c r="AL2215" s="439">
        <f t="shared" si="1564"/>
        <v>0</v>
      </c>
      <c r="AM2215" s="439">
        <f t="shared" si="1564"/>
        <v>0</v>
      </c>
      <c r="AN2215" s="440">
        <f t="shared" si="1564"/>
        <v>0</v>
      </c>
    </row>
    <row r="2216" spans="1:40" outlineLevel="2">
      <c r="A2216" s="882">
        <f>ROW()</f>
        <v>2216</v>
      </c>
      <c r="B2216" s="453"/>
      <c r="D2216" s="452" t="s">
        <v>81</v>
      </c>
      <c r="H2216" s="458"/>
      <c r="I2216" s="458"/>
      <c r="J2216" s="459"/>
      <c r="K2216" s="458"/>
      <c r="L2216" s="458"/>
      <c r="M2216" s="458"/>
      <c r="N2216" s="463"/>
      <c r="O2216" s="458"/>
      <c r="P2216" s="458"/>
      <c r="Q2216" s="458"/>
      <c r="R2216" s="31"/>
      <c r="S2216" s="27">
        <f t="shared" ref="S2216:AN2216" si="1565">S2108+S2126+S2144+S2162+S2180 + S2198</f>
        <v>0</v>
      </c>
      <c r="T2216" s="443">
        <f t="shared" si="1565"/>
        <v>0</v>
      </c>
      <c r="U2216" s="439">
        <f t="shared" si="1565"/>
        <v>0</v>
      </c>
      <c r="V2216" s="439">
        <f t="shared" si="1565"/>
        <v>0</v>
      </c>
      <c r="W2216" s="439">
        <f t="shared" si="1565"/>
        <v>0</v>
      </c>
      <c r="X2216" s="439">
        <f t="shared" si="1565"/>
        <v>0</v>
      </c>
      <c r="Y2216" s="443">
        <f t="shared" si="1565"/>
        <v>0</v>
      </c>
      <c r="Z2216" s="439">
        <f t="shared" si="1565"/>
        <v>0</v>
      </c>
      <c r="AA2216" s="439">
        <f t="shared" si="1565"/>
        <v>0</v>
      </c>
      <c r="AB2216" s="439">
        <f t="shared" si="1565"/>
        <v>0</v>
      </c>
      <c r="AC2216" s="439">
        <f t="shared" si="1565"/>
        <v>0</v>
      </c>
      <c r="AD2216" s="439">
        <f t="shared" si="1565"/>
        <v>0</v>
      </c>
      <c r="AE2216" s="443">
        <f t="shared" si="1565"/>
        <v>0</v>
      </c>
      <c r="AF2216" s="439">
        <f t="shared" si="1565"/>
        <v>0</v>
      </c>
      <c r="AG2216" s="439">
        <f t="shared" si="1565"/>
        <v>0</v>
      </c>
      <c r="AH2216" s="439">
        <f t="shared" si="1565"/>
        <v>0</v>
      </c>
      <c r="AI2216" s="440">
        <f t="shared" si="1565"/>
        <v>0</v>
      </c>
      <c r="AJ2216" s="443">
        <f t="shared" si="1565"/>
        <v>0</v>
      </c>
      <c r="AK2216" s="439">
        <f t="shared" si="1565"/>
        <v>0</v>
      </c>
      <c r="AL2216" s="439">
        <f t="shared" si="1565"/>
        <v>0</v>
      </c>
      <c r="AM2216" s="439">
        <f t="shared" si="1565"/>
        <v>0</v>
      </c>
      <c r="AN2216" s="440">
        <f t="shared" si="1565"/>
        <v>0</v>
      </c>
    </row>
    <row r="2217" spans="1:40" outlineLevel="2">
      <c r="A2217" s="882">
        <f>ROW()</f>
        <v>2217</v>
      </c>
      <c r="B2217" s="453"/>
      <c r="D2217" s="452" t="s">
        <v>28</v>
      </c>
      <c r="H2217" s="458"/>
      <c r="I2217" s="458"/>
      <c r="J2217" s="459"/>
      <c r="K2217" s="458"/>
      <c r="L2217" s="458"/>
      <c r="M2217" s="458"/>
      <c r="N2217" s="463"/>
      <c r="O2217" s="458"/>
      <c r="P2217" s="458"/>
      <c r="Q2217" s="458"/>
      <c r="R2217" s="31"/>
      <c r="S2217" s="27">
        <f t="shared" ref="S2217:AN2217" si="1566">S2109+S2127+S2145+S2163+S2181 + S2199</f>
        <v>0</v>
      </c>
      <c r="T2217" s="443">
        <f t="shared" si="1566"/>
        <v>0</v>
      </c>
      <c r="U2217" s="439">
        <f t="shared" si="1566"/>
        <v>0</v>
      </c>
      <c r="V2217" s="439">
        <f t="shared" si="1566"/>
        <v>0</v>
      </c>
      <c r="W2217" s="439">
        <f t="shared" si="1566"/>
        <v>0</v>
      </c>
      <c r="X2217" s="439">
        <f t="shared" si="1566"/>
        <v>0</v>
      </c>
      <c r="Y2217" s="443">
        <f t="shared" si="1566"/>
        <v>0</v>
      </c>
      <c r="Z2217" s="439">
        <f t="shared" si="1566"/>
        <v>0</v>
      </c>
      <c r="AA2217" s="439">
        <f t="shared" si="1566"/>
        <v>0</v>
      </c>
      <c r="AB2217" s="439">
        <f t="shared" si="1566"/>
        <v>0</v>
      </c>
      <c r="AC2217" s="439">
        <f t="shared" si="1566"/>
        <v>0</v>
      </c>
      <c r="AD2217" s="439">
        <f t="shared" si="1566"/>
        <v>0</v>
      </c>
      <c r="AE2217" s="443">
        <f t="shared" si="1566"/>
        <v>0</v>
      </c>
      <c r="AF2217" s="439">
        <f t="shared" si="1566"/>
        <v>0</v>
      </c>
      <c r="AG2217" s="439">
        <f t="shared" si="1566"/>
        <v>0</v>
      </c>
      <c r="AH2217" s="439">
        <f t="shared" si="1566"/>
        <v>0</v>
      </c>
      <c r="AI2217" s="440">
        <f t="shared" si="1566"/>
        <v>0</v>
      </c>
      <c r="AJ2217" s="443">
        <f t="shared" si="1566"/>
        <v>0</v>
      </c>
      <c r="AK2217" s="439">
        <f t="shared" si="1566"/>
        <v>0</v>
      </c>
      <c r="AL2217" s="439">
        <f t="shared" si="1566"/>
        <v>0</v>
      </c>
      <c r="AM2217" s="439">
        <f t="shared" si="1566"/>
        <v>0</v>
      </c>
      <c r="AN2217" s="440">
        <f t="shared" si="1566"/>
        <v>0</v>
      </c>
    </row>
    <row r="2218" spans="1:40" outlineLevel="2">
      <c r="A2218" s="882">
        <f>ROW()</f>
        <v>2218</v>
      </c>
      <c r="B2218" s="453"/>
      <c r="D2218" s="456" t="s">
        <v>443</v>
      </c>
      <c r="E2218" s="456"/>
      <c r="F2218" s="456"/>
      <c r="G2218" s="456"/>
      <c r="H2218" s="460"/>
      <c r="I2218" s="460"/>
      <c r="J2218" s="461"/>
      <c r="K2218" s="460"/>
      <c r="L2218" s="460"/>
      <c r="M2218" s="460"/>
      <c r="N2218" s="465"/>
      <c r="O2218" s="460"/>
      <c r="P2218" s="460"/>
      <c r="Q2218" s="460"/>
      <c r="R2218" s="57"/>
      <c r="S2218" s="30">
        <f t="shared" ref="S2218:AN2218" si="1567">S2110+S2128+S2146+S2164+S2182 + S2200</f>
        <v>0</v>
      </c>
      <c r="T2218" s="462">
        <f t="shared" si="1567"/>
        <v>0</v>
      </c>
      <c r="U2218" s="441">
        <f t="shared" si="1567"/>
        <v>0</v>
      </c>
      <c r="V2218" s="441">
        <f t="shared" si="1567"/>
        <v>0</v>
      </c>
      <c r="W2218" s="441">
        <f t="shared" si="1567"/>
        <v>0</v>
      </c>
      <c r="X2218" s="441">
        <f t="shared" si="1567"/>
        <v>0</v>
      </c>
      <c r="Y2218" s="462">
        <f t="shared" si="1567"/>
        <v>0</v>
      </c>
      <c r="Z2218" s="441">
        <f t="shared" si="1567"/>
        <v>0</v>
      </c>
      <c r="AA2218" s="441">
        <f t="shared" si="1567"/>
        <v>0</v>
      </c>
      <c r="AB2218" s="441">
        <f t="shared" si="1567"/>
        <v>0</v>
      </c>
      <c r="AC2218" s="441">
        <f t="shared" si="1567"/>
        <v>0</v>
      </c>
      <c r="AD2218" s="441">
        <f t="shared" si="1567"/>
        <v>0</v>
      </c>
      <c r="AE2218" s="462">
        <f t="shared" si="1567"/>
        <v>0</v>
      </c>
      <c r="AF2218" s="441">
        <f t="shared" si="1567"/>
        <v>0</v>
      </c>
      <c r="AG2218" s="441">
        <f t="shared" si="1567"/>
        <v>0</v>
      </c>
      <c r="AH2218" s="441">
        <f t="shared" si="1567"/>
        <v>0</v>
      </c>
      <c r="AI2218" s="442">
        <f t="shared" si="1567"/>
        <v>0</v>
      </c>
      <c r="AJ2218" s="462">
        <f t="shared" si="1567"/>
        <v>0</v>
      </c>
      <c r="AK2218" s="441">
        <f t="shared" si="1567"/>
        <v>0</v>
      </c>
      <c r="AL2218" s="441">
        <f t="shared" si="1567"/>
        <v>0</v>
      </c>
      <c r="AM2218" s="441">
        <f t="shared" si="1567"/>
        <v>0</v>
      </c>
      <c r="AN2218" s="442">
        <f t="shared" si="1567"/>
        <v>0</v>
      </c>
    </row>
    <row r="2219" spans="1:40" outlineLevel="2">
      <c r="A2219" s="882">
        <f>ROW()</f>
        <v>2219</v>
      </c>
      <c r="B2219" s="453"/>
      <c r="D2219" s="452" t="s">
        <v>24</v>
      </c>
      <c r="H2219" s="458"/>
      <c r="I2219" s="458"/>
      <c r="J2219" s="459"/>
      <c r="K2219" s="458"/>
      <c r="L2219" s="458"/>
      <c r="M2219" s="458"/>
      <c r="N2219" s="463"/>
      <c r="O2219" s="458"/>
      <c r="P2219" s="458"/>
      <c r="Q2219" s="458"/>
      <c r="R2219" s="439"/>
      <c r="S2219" s="439">
        <f t="shared" ref="S2219:AN2219" si="1568">SUM(S2203:S2218)</f>
        <v>42.433659726435721</v>
      </c>
      <c r="T2219" s="443">
        <f t="shared" si="1568"/>
        <v>41.057652874645214</v>
      </c>
      <c r="U2219" s="439">
        <f t="shared" si="1568"/>
        <v>38.305639171064222</v>
      </c>
      <c r="V2219" s="439">
        <f t="shared" si="1568"/>
        <v>35.553625467483222</v>
      </c>
      <c r="W2219" s="439">
        <f t="shared" si="1568"/>
        <v>32.801611763902223</v>
      </c>
      <c r="X2219" s="439">
        <f t="shared" si="1568"/>
        <v>30.284970020560124</v>
      </c>
      <c r="Y2219" s="443">
        <f t="shared" si="1568"/>
        <v>29.144335129008518</v>
      </c>
      <c r="Z2219" s="439">
        <f t="shared" si="1568"/>
        <v>26.863065345905298</v>
      </c>
      <c r="AA2219" s="439">
        <f t="shared" si="1568"/>
        <v>24.581795562802082</v>
      </c>
      <c r="AB2219" s="439">
        <f t="shared" si="1568"/>
        <v>22.300525779698866</v>
      </c>
      <c r="AC2219" s="439">
        <f t="shared" si="1568"/>
        <v>20.01925599659565</v>
      </c>
      <c r="AD2219" s="439">
        <f t="shared" si="1568"/>
        <v>17.737986213492434</v>
      </c>
      <c r="AE2219" s="443">
        <f t="shared" si="1568"/>
        <v>15.456716430389218</v>
      </c>
      <c r="AF2219" s="439">
        <f t="shared" si="1568"/>
        <v>13.175446647286</v>
      </c>
      <c r="AG2219" s="439">
        <f t="shared" si="1568"/>
        <v>10.894176864182782</v>
      </c>
      <c r="AH2219" s="439">
        <f t="shared" si="1568"/>
        <v>8.6129070810795678</v>
      </c>
      <c r="AI2219" s="440">
        <f t="shared" si="1568"/>
        <v>6.3316372979763518</v>
      </c>
      <c r="AJ2219" s="443">
        <f t="shared" si="1568"/>
        <v>5.3187512586886587</v>
      </c>
      <c r="AK2219" s="439">
        <f t="shared" si="1568"/>
        <v>4.3058652194009683</v>
      </c>
      <c r="AL2219" s="439">
        <f t="shared" si="1568"/>
        <v>3.2929791801132762</v>
      </c>
      <c r="AM2219" s="439">
        <f t="shared" si="1568"/>
        <v>2.2800931408255845</v>
      </c>
      <c r="AN2219" s="440">
        <f t="shared" si="1568"/>
        <v>1.2672071015378934</v>
      </c>
    </row>
    <row r="2220" spans="1:40">
      <c r="A2220" s="884" t="s">
        <v>882</v>
      </c>
      <c r="B2220" s="885"/>
      <c r="C2220" s="886"/>
      <c r="D2220" s="885"/>
      <c r="E2220" s="885"/>
      <c r="F2220" s="885"/>
      <c r="G2220" s="25"/>
      <c r="H2220" s="885"/>
      <c r="I2220" s="25"/>
      <c r="J2220" s="323"/>
      <c r="K2220" s="25"/>
      <c r="L2220" s="25"/>
      <c r="M2220" s="25"/>
      <c r="N2220" s="318"/>
      <c r="O2220" s="25"/>
      <c r="P2220" s="25"/>
      <c r="Q2220" s="25"/>
      <c r="R2220" s="25"/>
      <c r="S2220" s="25"/>
      <c r="T2220" s="323"/>
      <c r="U2220" s="25"/>
      <c r="V2220" s="25"/>
      <c r="W2220" s="25"/>
      <c r="X2220" s="25"/>
      <c r="Y2220" s="323"/>
      <c r="Z2220" s="25"/>
      <c r="AA2220" s="25"/>
      <c r="AB2220" s="25"/>
      <c r="AC2220" s="25"/>
      <c r="AD2220" s="25"/>
      <c r="AE2220" s="323"/>
      <c r="AF2220" s="25"/>
      <c r="AG2220" s="25"/>
      <c r="AH2220" s="25"/>
      <c r="AI2220" s="318"/>
      <c r="AJ2220" s="323"/>
      <c r="AK2220" s="25"/>
      <c r="AL2220" s="25"/>
      <c r="AM2220" s="25"/>
      <c r="AN2220" s="318"/>
    </row>
    <row r="2221" spans="1:40" outlineLevel="1">
      <c r="A2221" s="732" t="s">
        <v>26</v>
      </c>
      <c r="B2221" s="733"/>
      <c r="C2221" s="881"/>
      <c r="D2221" s="733"/>
      <c r="E2221" s="733"/>
      <c r="F2221" s="733"/>
      <c r="G2221" s="730"/>
      <c r="H2221" s="733"/>
      <c r="I2221" s="730"/>
      <c r="J2221" s="729"/>
      <c r="K2221" s="730"/>
      <c r="L2221" s="730"/>
      <c r="M2221" s="730"/>
      <c r="N2221" s="731"/>
      <c r="O2221" s="730"/>
      <c r="P2221" s="730"/>
      <c r="Q2221" s="730"/>
      <c r="R2221" s="730"/>
      <c r="S2221" s="730"/>
      <c r="T2221" s="729"/>
      <c r="U2221" s="730"/>
      <c r="V2221" s="730"/>
      <c r="W2221" s="730"/>
      <c r="X2221" s="730"/>
      <c r="Y2221" s="729"/>
      <c r="Z2221" s="730"/>
      <c r="AA2221" s="730"/>
      <c r="AB2221" s="730"/>
      <c r="AC2221" s="730"/>
      <c r="AD2221" s="730"/>
      <c r="AE2221" s="729"/>
      <c r="AF2221" s="730"/>
      <c r="AG2221" s="730"/>
      <c r="AH2221" s="730"/>
      <c r="AI2221" s="731"/>
      <c r="AJ2221" s="729"/>
      <c r="AK2221" s="730"/>
      <c r="AL2221" s="730"/>
      <c r="AM2221" s="730"/>
      <c r="AN2221" s="731"/>
    </row>
    <row r="2222" spans="1:40" outlineLevel="2">
      <c r="A2222" s="882">
        <f>ROW()</f>
        <v>2222</v>
      </c>
      <c r="B2222" s="453"/>
      <c r="D2222" s="452" t="s">
        <v>300</v>
      </c>
      <c r="H2222" s="458"/>
      <c r="I2222" s="458"/>
      <c r="J2222" s="459"/>
      <c r="K2222" s="458"/>
      <c r="L2222" s="458"/>
      <c r="M2222" s="458"/>
      <c r="N2222" s="463"/>
      <c r="O2222" s="458"/>
      <c r="P2222" s="458"/>
      <c r="Q2222" s="458"/>
      <c r="R2222" s="458"/>
      <c r="S2222" s="458"/>
      <c r="T2222" s="342"/>
      <c r="U2222" s="169">
        <f>Input!$AC$58</f>
        <v>20</v>
      </c>
      <c r="V2222" s="448">
        <f t="shared" ref="V2222:AI2222" si="1569">(U2222-U$9)*(U2222&gt;V$9)</f>
        <v>19</v>
      </c>
      <c r="W2222" s="448">
        <f t="shared" si="1569"/>
        <v>18</v>
      </c>
      <c r="X2222" s="448">
        <f t="shared" si="1569"/>
        <v>17</v>
      </c>
      <c r="Y2222" s="464">
        <f t="shared" si="1569"/>
        <v>16</v>
      </c>
      <c r="Z2222" s="448">
        <f t="shared" si="1569"/>
        <v>15.5</v>
      </c>
      <c r="AA2222" s="448">
        <f t="shared" si="1569"/>
        <v>14.5</v>
      </c>
      <c r="AB2222" s="448">
        <f t="shared" si="1569"/>
        <v>13.5</v>
      </c>
      <c r="AC2222" s="448">
        <f t="shared" si="1569"/>
        <v>12.5</v>
      </c>
      <c r="AD2222" s="448">
        <f t="shared" si="1569"/>
        <v>11.5</v>
      </c>
      <c r="AE2222" s="464">
        <f t="shared" si="1569"/>
        <v>10.5</v>
      </c>
      <c r="AF2222" s="448">
        <f t="shared" si="1569"/>
        <v>9.5</v>
      </c>
      <c r="AG2222" s="448">
        <f t="shared" si="1569"/>
        <v>8.5</v>
      </c>
      <c r="AH2222" s="448">
        <f t="shared" si="1569"/>
        <v>7.5</v>
      </c>
      <c r="AI2222" s="449">
        <f t="shared" si="1569"/>
        <v>6.5</v>
      </c>
      <c r="AJ2222" s="464">
        <f t="shared" ref="AJ2222:AJ2237" si="1570">(AI2222-AI$9)*(AI2222&gt;AJ$9)</f>
        <v>5.5</v>
      </c>
      <c r="AK2222" s="448">
        <f t="shared" ref="AK2222:AK2237" si="1571">(AJ2222-AJ$9)*(AJ2222&gt;AK$9)</f>
        <v>4.5</v>
      </c>
      <c r="AL2222" s="448">
        <f t="shared" ref="AL2222:AL2237" si="1572">(AK2222-AK$9)*(AK2222&gt;AL$9)</f>
        <v>3.5</v>
      </c>
      <c r="AM2222" s="448">
        <f t="shared" ref="AM2222:AM2237" si="1573">(AL2222-AL$9)*(AL2222&gt;AM$9)</f>
        <v>2.5</v>
      </c>
      <c r="AN2222" s="449">
        <f t="shared" ref="AN2222:AN2237" si="1574">(AM2222-AM$9)*(AM2222&gt;AN$9)</f>
        <v>1.5</v>
      </c>
    </row>
    <row r="2223" spans="1:40" outlineLevel="2">
      <c r="A2223" s="882">
        <f>ROW()</f>
        <v>2223</v>
      </c>
      <c r="B2223" s="453"/>
      <c r="D2223" s="452" t="s">
        <v>301</v>
      </c>
      <c r="H2223" s="458"/>
      <c r="I2223" s="458"/>
      <c r="J2223" s="459"/>
      <c r="K2223" s="458"/>
      <c r="L2223" s="458"/>
      <c r="M2223" s="458"/>
      <c r="N2223" s="463"/>
      <c r="O2223" s="458"/>
      <c r="P2223" s="458"/>
      <c r="Q2223" s="458"/>
      <c r="R2223" s="458"/>
      <c r="S2223" s="458"/>
      <c r="T2223" s="342"/>
      <c r="U2223" s="169">
        <f>Input!$AC$59</f>
        <v>20</v>
      </c>
      <c r="V2223" s="448">
        <f t="shared" ref="V2223:AI2223" si="1575">(U2223-U$9)*(U2223&gt;V$9)</f>
        <v>19</v>
      </c>
      <c r="W2223" s="448">
        <f t="shared" si="1575"/>
        <v>18</v>
      </c>
      <c r="X2223" s="448">
        <f t="shared" si="1575"/>
        <v>17</v>
      </c>
      <c r="Y2223" s="464">
        <f t="shared" si="1575"/>
        <v>16</v>
      </c>
      <c r="Z2223" s="448">
        <f t="shared" si="1575"/>
        <v>15.5</v>
      </c>
      <c r="AA2223" s="448">
        <f t="shared" si="1575"/>
        <v>14.5</v>
      </c>
      <c r="AB2223" s="448">
        <f t="shared" si="1575"/>
        <v>13.5</v>
      </c>
      <c r="AC2223" s="448">
        <f t="shared" si="1575"/>
        <v>12.5</v>
      </c>
      <c r="AD2223" s="448">
        <f t="shared" si="1575"/>
        <v>11.5</v>
      </c>
      <c r="AE2223" s="464">
        <f t="shared" si="1575"/>
        <v>10.5</v>
      </c>
      <c r="AF2223" s="448">
        <f t="shared" si="1575"/>
        <v>9.5</v>
      </c>
      <c r="AG2223" s="448">
        <f t="shared" si="1575"/>
        <v>8.5</v>
      </c>
      <c r="AH2223" s="448">
        <f t="shared" si="1575"/>
        <v>7.5</v>
      </c>
      <c r="AI2223" s="449">
        <f t="shared" si="1575"/>
        <v>6.5</v>
      </c>
      <c r="AJ2223" s="464">
        <f t="shared" si="1570"/>
        <v>5.5</v>
      </c>
      <c r="AK2223" s="448">
        <f t="shared" si="1571"/>
        <v>4.5</v>
      </c>
      <c r="AL2223" s="448">
        <f t="shared" si="1572"/>
        <v>3.5</v>
      </c>
      <c r="AM2223" s="448">
        <f t="shared" si="1573"/>
        <v>2.5</v>
      </c>
      <c r="AN2223" s="449">
        <f t="shared" si="1574"/>
        <v>1.5</v>
      </c>
    </row>
    <row r="2224" spans="1:40" outlineLevel="2">
      <c r="A2224" s="882">
        <f>ROW()</f>
        <v>2224</v>
      </c>
      <c r="B2224" s="453"/>
      <c r="D2224" s="452" t="s">
        <v>29</v>
      </c>
      <c r="H2224" s="458"/>
      <c r="I2224" s="458"/>
      <c r="J2224" s="459"/>
      <c r="K2224" s="458"/>
      <c r="L2224" s="458"/>
      <c r="M2224" s="458"/>
      <c r="N2224" s="463"/>
      <c r="O2224" s="458"/>
      <c r="P2224" s="458"/>
      <c r="Q2224" s="458"/>
      <c r="R2224" s="458"/>
      <c r="S2224" s="458"/>
      <c r="T2224" s="342"/>
      <c r="U2224" s="169">
        <f>Input!$AC$60</f>
        <v>20</v>
      </c>
      <c r="V2224" s="448">
        <f t="shared" ref="V2224:AI2224" si="1576">(U2224-U$9)*(U2224&gt;V$9)</f>
        <v>19</v>
      </c>
      <c r="W2224" s="448">
        <f t="shared" si="1576"/>
        <v>18</v>
      </c>
      <c r="X2224" s="448">
        <f t="shared" si="1576"/>
        <v>17</v>
      </c>
      <c r="Y2224" s="464">
        <f t="shared" si="1576"/>
        <v>16</v>
      </c>
      <c r="Z2224" s="448">
        <f t="shared" si="1576"/>
        <v>15.5</v>
      </c>
      <c r="AA2224" s="448">
        <f t="shared" si="1576"/>
        <v>14.5</v>
      </c>
      <c r="AB2224" s="448">
        <f t="shared" si="1576"/>
        <v>13.5</v>
      </c>
      <c r="AC2224" s="448">
        <f t="shared" si="1576"/>
        <v>12.5</v>
      </c>
      <c r="AD2224" s="448">
        <f t="shared" si="1576"/>
        <v>11.5</v>
      </c>
      <c r="AE2224" s="464">
        <f t="shared" si="1576"/>
        <v>10.5</v>
      </c>
      <c r="AF2224" s="448">
        <f t="shared" si="1576"/>
        <v>9.5</v>
      </c>
      <c r="AG2224" s="448">
        <f t="shared" si="1576"/>
        <v>8.5</v>
      </c>
      <c r="AH2224" s="448">
        <f t="shared" si="1576"/>
        <v>7.5</v>
      </c>
      <c r="AI2224" s="449">
        <f t="shared" si="1576"/>
        <v>6.5</v>
      </c>
      <c r="AJ2224" s="464">
        <f t="shared" si="1570"/>
        <v>5.5</v>
      </c>
      <c r="AK2224" s="448">
        <f t="shared" si="1571"/>
        <v>4.5</v>
      </c>
      <c r="AL2224" s="448">
        <f t="shared" si="1572"/>
        <v>3.5</v>
      </c>
      <c r="AM2224" s="448">
        <f t="shared" si="1573"/>
        <v>2.5</v>
      </c>
      <c r="AN2224" s="449">
        <f t="shared" si="1574"/>
        <v>1.5</v>
      </c>
    </row>
    <row r="2225" spans="1:40" outlineLevel="2">
      <c r="A2225" s="882">
        <f>ROW()</f>
        <v>2225</v>
      </c>
      <c r="B2225" s="453"/>
      <c r="D2225" s="452" t="s">
        <v>30</v>
      </c>
      <c r="H2225" s="458"/>
      <c r="I2225" s="458"/>
      <c r="J2225" s="459"/>
      <c r="K2225" s="458"/>
      <c r="L2225" s="458"/>
      <c r="M2225" s="458"/>
      <c r="N2225" s="463"/>
      <c r="O2225" s="458"/>
      <c r="P2225" s="458"/>
      <c r="Q2225" s="458"/>
      <c r="R2225" s="458"/>
      <c r="S2225" s="458"/>
      <c r="T2225" s="342"/>
      <c r="U2225" s="169">
        <f>Input!$AC$61</f>
        <v>20</v>
      </c>
      <c r="V2225" s="448">
        <f t="shared" ref="V2225:AI2225" si="1577">(U2225-U$9)*(U2225&gt;V$9)</f>
        <v>19</v>
      </c>
      <c r="W2225" s="448">
        <f t="shared" si="1577"/>
        <v>18</v>
      </c>
      <c r="X2225" s="448">
        <f t="shared" si="1577"/>
        <v>17</v>
      </c>
      <c r="Y2225" s="464">
        <f t="shared" si="1577"/>
        <v>16</v>
      </c>
      <c r="Z2225" s="448">
        <f t="shared" si="1577"/>
        <v>15.5</v>
      </c>
      <c r="AA2225" s="448">
        <f t="shared" si="1577"/>
        <v>14.5</v>
      </c>
      <c r="AB2225" s="448">
        <f t="shared" si="1577"/>
        <v>13.5</v>
      </c>
      <c r="AC2225" s="448">
        <f t="shared" si="1577"/>
        <v>12.5</v>
      </c>
      <c r="AD2225" s="448">
        <f t="shared" si="1577"/>
        <v>11.5</v>
      </c>
      <c r="AE2225" s="464">
        <f t="shared" si="1577"/>
        <v>10.5</v>
      </c>
      <c r="AF2225" s="448">
        <f t="shared" si="1577"/>
        <v>9.5</v>
      </c>
      <c r="AG2225" s="448">
        <f t="shared" si="1577"/>
        <v>8.5</v>
      </c>
      <c r="AH2225" s="448">
        <f t="shared" si="1577"/>
        <v>7.5</v>
      </c>
      <c r="AI2225" s="449">
        <f t="shared" si="1577"/>
        <v>6.5</v>
      </c>
      <c r="AJ2225" s="464">
        <f t="shared" si="1570"/>
        <v>5.5</v>
      </c>
      <c r="AK2225" s="448">
        <f t="shared" si="1571"/>
        <v>4.5</v>
      </c>
      <c r="AL2225" s="448">
        <f t="shared" si="1572"/>
        <v>3.5</v>
      </c>
      <c r="AM2225" s="448">
        <f t="shared" si="1573"/>
        <v>2.5</v>
      </c>
      <c r="AN2225" s="449">
        <f t="shared" si="1574"/>
        <v>1.5</v>
      </c>
    </row>
    <row r="2226" spans="1:40" outlineLevel="2">
      <c r="A2226" s="882">
        <f>ROW()</f>
        <v>2226</v>
      </c>
      <c r="B2226" s="453"/>
      <c r="D2226" s="452" t="s">
        <v>31</v>
      </c>
      <c r="H2226" s="458"/>
      <c r="I2226" s="458"/>
      <c r="J2226" s="459"/>
      <c r="K2226" s="458"/>
      <c r="L2226" s="458"/>
      <c r="M2226" s="458"/>
      <c r="N2226" s="463"/>
      <c r="O2226" s="458"/>
      <c r="P2226" s="458"/>
      <c r="Q2226" s="458"/>
      <c r="R2226" s="458"/>
      <c r="S2226" s="458"/>
      <c r="T2226" s="342"/>
      <c r="U2226" s="169">
        <f>Input!$AC$62</f>
        <v>20</v>
      </c>
      <c r="V2226" s="448">
        <f t="shared" ref="V2226:AI2226" si="1578">(U2226-U$9)*(U2226&gt;V$9)</f>
        <v>19</v>
      </c>
      <c r="W2226" s="448">
        <f t="shared" si="1578"/>
        <v>18</v>
      </c>
      <c r="X2226" s="448">
        <f t="shared" si="1578"/>
        <v>17</v>
      </c>
      <c r="Y2226" s="464">
        <f t="shared" si="1578"/>
        <v>16</v>
      </c>
      <c r="Z2226" s="448">
        <f t="shared" si="1578"/>
        <v>15.5</v>
      </c>
      <c r="AA2226" s="448">
        <f t="shared" si="1578"/>
        <v>14.5</v>
      </c>
      <c r="AB2226" s="448">
        <f t="shared" si="1578"/>
        <v>13.5</v>
      </c>
      <c r="AC2226" s="448">
        <f t="shared" si="1578"/>
        <v>12.5</v>
      </c>
      <c r="AD2226" s="448">
        <f t="shared" si="1578"/>
        <v>11.5</v>
      </c>
      <c r="AE2226" s="464">
        <f t="shared" si="1578"/>
        <v>10.5</v>
      </c>
      <c r="AF2226" s="448">
        <f t="shared" si="1578"/>
        <v>9.5</v>
      </c>
      <c r="AG2226" s="448">
        <f t="shared" si="1578"/>
        <v>8.5</v>
      </c>
      <c r="AH2226" s="448">
        <f t="shared" si="1578"/>
        <v>7.5</v>
      </c>
      <c r="AI2226" s="449">
        <f t="shared" si="1578"/>
        <v>6.5</v>
      </c>
      <c r="AJ2226" s="464">
        <f t="shared" si="1570"/>
        <v>5.5</v>
      </c>
      <c r="AK2226" s="448">
        <f t="shared" si="1571"/>
        <v>4.5</v>
      </c>
      <c r="AL2226" s="448">
        <f t="shared" si="1572"/>
        <v>3.5</v>
      </c>
      <c r="AM2226" s="448">
        <f t="shared" si="1573"/>
        <v>2.5</v>
      </c>
      <c r="AN2226" s="449">
        <f t="shared" si="1574"/>
        <v>1.5</v>
      </c>
    </row>
    <row r="2227" spans="1:40" outlineLevel="2">
      <c r="A2227" s="882">
        <f>ROW()</f>
        <v>2227</v>
      </c>
      <c r="B2227" s="453"/>
      <c r="D2227" s="452" t="s">
        <v>32</v>
      </c>
      <c r="H2227" s="458"/>
      <c r="I2227" s="458"/>
      <c r="J2227" s="459"/>
      <c r="K2227" s="458"/>
      <c r="L2227" s="458"/>
      <c r="M2227" s="458"/>
      <c r="N2227" s="463"/>
      <c r="O2227" s="458"/>
      <c r="P2227" s="458"/>
      <c r="Q2227" s="458"/>
      <c r="R2227" s="458"/>
      <c r="S2227" s="458"/>
      <c r="T2227" s="342"/>
      <c r="U2227" s="169">
        <f>Input!$AC$63</f>
        <v>40</v>
      </c>
      <c r="V2227" s="448">
        <f t="shared" ref="V2227:AI2227" si="1579">(U2227-U$9)*(U2227&gt;V$9)</f>
        <v>39</v>
      </c>
      <c r="W2227" s="448">
        <f t="shared" si="1579"/>
        <v>38</v>
      </c>
      <c r="X2227" s="448">
        <f t="shared" si="1579"/>
        <v>37</v>
      </c>
      <c r="Y2227" s="464">
        <f t="shared" si="1579"/>
        <v>36</v>
      </c>
      <c r="Z2227" s="448">
        <f t="shared" si="1579"/>
        <v>35.5</v>
      </c>
      <c r="AA2227" s="448">
        <f t="shared" si="1579"/>
        <v>34.5</v>
      </c>
      <c r="AB2227" s="448">
        <f t="shared" si="1579"/>
        <v>33.5</v>
      </c>
      <c r="AC2227" s="448">
        <f t="shared" si="1579"/>
        <v>32.5</v>
      </c>
      <c r="AD2227" s="448">
        <f t="shared" si="1579"/>
        <v>31.5</v>
      </c>
      <c r="AE2227" s="464">
        <f t="shared" si="1579"/>
        <v>30.5</v>
      </c>
      <c r="AF2227" s="448">
        <f t="shared" si="1579"/>
        <v>29.5</v>
      </c>
      <c r="AG2227" s="448">
        <f t="shared" si="1579"/>
        <v>28.5</v>
      </c>
      <c r="AH2227" s="448">
        <f t="shared" si="1579"/>
        <v>27.5</v>
      </c>
      <c r="AI2227" s="449">
        <f t="shared" si="1579"/>
        <v>26.5</v>
      </c>
      <c r="AJ2227" s="464">
        <f t="shared" si="1570"/>
        <v>25.5</v>
      </c>
      <c r="AK2227" s="448">
        <f t="shared" si="1571"/>
        <v>24.5</v>
      </c>
      <c r="AL2227" s="448">
        <f t="shared" si="1572"/>
        <v>23.5</v>
      </c>
      <c r="AM2227" s="448">
        <f t="shared" si="1573"/>
        <v>22.5</v>
      </c>
      <c r="AN2227" s="449">
        <f t="shared" si="1574"/>
        <v>21.5</v>
      </c>
    </row>
    <row r="2228" spans="1:40" outlineLevel="2">
      <c r="A2228" s="882">
        <f>ROW()</f>
        <v>2228</v>
      </c>
      <c r="B2228" s="453"/>
      <c r="D2228" s="452" t="s">
        <v>33</v>
      </c>
      <c r="H2228" s="458"/>
      <c r="I2228" s="458"/>
      <c r="J2228" s="459"/>
      <c r="K2228" s="458"/>
      <c r="L2228" s="458"/>
      <c r="M2228" s="458"/>
      <c r="N2228" s="463"/>
      <c r="O2228" s="458"/>
      <c r="P2228" s="458"/>
      <c r="Q2228" s="458"/>
      <c r="R2228" s="458"/>
      <c r="S2228" s="458"/>
      <c r="T2228" s="342"/>
      <c r="U2228" s="169">
        <f>Input!$AC$64</f>
        <v>40</v>
      </c>
      <c r="V2228" s="448">
        <f t="shared" ref="V2228:AI2228" si="1580">(U2228-U$9)*(U2228&gt;V$9)</f>
        <v>39</v>
      </c>
      <c r="W2228" s="448">
        <f t="shared" si="1580"/>
        <v>38</v>
      </c>
      <c r="X2228" s="448">
        <f t="shared" si="1580"/>
        <v>37</v>
      </c>
      <c r="Y2228" s="464">
        <f t="shared" si="1580"/>
        <v>36</v>
      </c>
      <c r="Z2228" s="448">
        <f t="shared" si="1580"/>
        <v>35.5</v>
      </c>
      <c r="AA2228" s="448">
        <f t="shared" si="1580"/>
        <v>34.5</v>
      </c>
      <c r="AB2228" s="448">
        <f t="shared" si="1580"/>
        <v>33.5</v>
      </c>
      <c r="AC2228" s="448">
        <f t="shared" si="1580"/>
        <v>32.5</v>
      </c>
      <c r="AD2228" s="448">
        <f t="shared" si="1580"/>
        <v>31.5</v>
      </c>
      <c r="AE2228" s="464">
        <f t="shared" si="1580"/>
        <v>30.5</v>
      </c>
      <c r="AF2228" s="448">
        <f t="shared" si="1580"/>
        <v>29.5</v>
      </c>
      <c r="AG2228" s="448">
        <f t="shared" si="1580"/>
        <v>28.5</v>
      </c>
      <c r="AH2228" s="448">
        <f t="shared" si="1580"/>
        <v>27.5</v>
      </c>
      <c r="AI2228" s="449">
        <f t="shared" si="1580"/>
        <v>26.5</v>
      </c>
      <c r="AJ2228" s="464">
        <f t="shared" si="1570"/>
        <v>25.5</v>
      </c>
      <c r="AK2228" s="448">
        <f t="shared" si="1571"/>
        <v>24.5</v>
      </c>
      <c r="AL2228" s="448">
        <f t="shared" si="1572"/>
        <v>23.5</v>
      </c>
      <c r="AM2228" s="448">
        <f t="shared" si="1573"/>
        <v>22.5</v>
      </c>
      <c r="AN2228" s="449">
        <f t="shared" si="1574"/>
        <v>21.5</v>
      </c>
    </row>
    <row r="2229" spans="1:40" outlineLevel="2">
      <c r="A2229" s="882">
        <f>ROW()</f>
        <v>2229</v>
      </c>
      <c r="B2229" s="453"/>
      <c r="D2229" s="452" t="s">
        <v>27</v>
      </c>
      <c r="H2229" s="458"/>
      <c r="I2229" s="458"/>
      <c r="J2229" s="459"/>
      <c r="K2229" s="458"/>
      <c r="L2229" s="458"/>
      <c r="M2229" s="458"/>
      <c r="N2229" s="463"/>
      <c r="O2229" s="458"/>
      <c r="P2229" s="458"/>
      <c r="Q2229" s="458"/>
      <c r="R2229" s="458"/>
      <c r="S2229" s="458"/>
      <c r="T2229" s="342"/>
      <c r="U2229" s="169">
        <f>Input!$AC$65</f>
        <v>40</v>
      </c>
      <c r="V2229" s="448">
        <f t="shared" ref="V2229:AI2229" si="1581">(U2229-U$9)*(U2229&gt;V$9)</f>
        <v>39</v>
      </c>
      <c r="W2229" s="448">
        <f t="shared" si="1581"/>
        <v>38</v>
      </c>
      <c r="X2229" s="448">
        <f t="shared" si="1581"/>
        <v>37</v>
      </c>
      <c r="Y2229" s="464">
        <f t="shared" si="1581"/>
        <v>36</v>
      </c>
      <c r="Z2229" s="448">
        <f t="shared" si="1581"/>
        <v>35.5</v>
      </c>
      <c r="AA2229" s="448">
        <f t="shared" si="1581"/>
        <v>34.5</v>
      </c>
      <c r="AB2229" s="448">
        <f t="shared" si="1581"/>
        <v>33.5</v>
      </c>
      <c r="AC2229" s="448">
        <f t="shared" si="1581"/>
        <v>32.5</v>
      </c>
      <c r="AD2229" s="448">
        <f t="shared" si="1581"/>
        <v>31.5</v>
      </c>
      <c r="AE2229" s="464">
        <f t="shared" si="1581"/>
        <v>30.5</v>
      </c>
      <c r="AF2229" s="448">
        <f t="shared" si="1581"/>
        <v>29.5</v>
      </c>
      <c r="AG2229" s="448">
        <f t="shared" si="1581"/>
        <v>28.5</v>
      </c>
      <c r="AH2229" s="448">
        <f t="shared" si="1581"/>
        <v>27.5</v>
      </c>
      <c r="AI2229" s="449">
        <f t="shared" si="1581"/>
        <v>26.5</v>
      </c>
      <c r="AJ2229" s="464">
        <f t="shared" si="1570"/>
        <v>25.5</v>
      </c>
      <c r="AK2229" s="448">
        <f t="shared" si="1571"/>
        <v>24.5</v>
      </c>
      <c r="AL2229" s="448">
        <f t="shared" si="1572"/>
        <v>23.5</v>
      </c>
      <c r="AM2229" s="448">
        <f t="shared" si="1573"/>
        <v>22.5</v>
      </c>
      <c r="AN2229" s="449">
        <f t="shared" si="1574"/>
        <v>21.5</v>
      </c>
    </row>
    <row r="2230" spans="1:40" outlineLevel="2">
      <c r="A2230" s="882">
        <f>ROW()</f>
        <v>2230</v>
      </c>
      <c r="B2230" s="453"/>
      <c r="D2230" s="452" t="s">
        <v>34</v>
      </c>
      <c r="H2230" s="458"/>
      <c r="I2230" s="458"/>
      <c r="J2230" s="459"/>
      <c r="K2230" s="458"/>
      <c r="L2230" s="458"/>
      <c r="M2230" s="458"/>
      <c r="N2230" s="463"/>
      <c r="O2230" s="458"/>
      <c r="P2230" s="458"/>
      <c r="Q2230" s="458"/>
      <c r="R2230" s="458"/>
      <c r="S2230" s="458"/>
      <c r="T2230" s="342"/>
      <c r="U2230" s="169">
        <f>Input!$AC$66</f>
        <v>15</v>
      </c>
      <c r="V2230" s="448">
        <f t="shared" ref="V2230:AI2230" si="1582">(U2230-U$9)*(U2230&gt;V$9)</f>
        <v>14</v>
      </c>
      <c r="W2230" s="448">
        <f t="shared" si="1582"/>
        <v>13</v>
      </c>
      <c r="X2230" s="448">
        <f t="shared" si="1582"/>
        <v>12</v>
      </c>
      <c r="Y2230" s="464">
        <f t="shared" si="1582"/>
        <v>11</v>
      </c>
      <c r="Z2230" s="448">
        <f t="shared" si="1582"/>
        <v>10.5</v>
      </c>
      <c r="AA2230" s="448">
        <f t="shared" si="1582"/>
        <v>9.5</v>
      </c>
      <c r="AB2230" s="448">
        <f t="shared" si="1582"/>
        <v>8.5</v>
      </c>
      <c r="AC2230" s="448">
        <f t="shared" si="1582"/>
        <v>7.5</v>
      </c>
      <c r="AD2230" s="448">
        <f t="shared" si="1582"/>
        <v>6.5</v>
      </c>
      <c r="AE2230" s="464">
        <f t="shared" si="1582"/>
        <v>5.5</v>
      </c>
      <c r="AF2230" s="448">
        <f t="shared" si="1582"/>
        <v>4.5</v>
      </c>
      <c r="AG2230" s="448">
        <f t="shared" si="1582"/>
        <v>3.5</v>
      </c>
      <c r="AH2230" s="448">
        <f t="shared" si="1582"/>
        <v>2.5</v>
      </c>
      <c r="AI2230" s="449">
        <f t="shared" si="1582"/>
        <v>1.5</v>
      </c>
      <c r="AJ2230" s="464">
        <f t="shared" si="1570"/>
        <v>0.5</v>
      </c>
      <c r="AK2230" s="448">
        <f t="shared" si="1571"/>
        <v>0</v>
      </c>
      <c r="AL2230" s="448">
        <f t="shared" si="1572"/>
        <v>0</v>
      </c>
      <c r="AM2230" s="448">
        <f t="shared" si="1573"/>
        <v>0</v>
      </c>
      <c r="AN2230" s="449">
        <f t="shared" si="1574"/>
        <v>0</v>
      </c>
    </row>
    <row r="2231" spans="1:40" outlineLevel="2">
      <c r="A2231" s="882">
        <f>ROW()</f>
        <v>2231</v>
      </c>
      <c r="B2231" s="453"/>
      <c r="D2231" s="452" t="s">
        <v>35</v>
      </c>
      <c r="H2231" s="458"/>
      <c r="I2231" s="458"/>
      <c r="J2231" s="459"/>
      <c r="K2231" s="458"/>
      <c r="L2231" s="458"/>
      <c r="M2231" s="458"/>
      <c r="N2231" s="463"/>
      <c r="O2231" s="458"/>
      <c r="P2231" s="458"/>
      <c r="Q2231" s="458"/>
      <c r="R2231" s="458"/>
      <c r="S2231" s="458"/>
      <c r="T2231" s="342"/>
      <c r="U2231" s="169">
        <f>Input!$AC$67</f>
        <v>10</v>
      </c>
      <c r="V2231" s="448">
        <f t="shared" ref="V2231:AI2231" si="1583">(U2231-U$9)*(U2231&gt;V$9)</f>
        <v>9</v>
      </c>
      <c r="W2231" s="448">
        <f t="shared" si="1583"/>
        <v>8</v>
      </c>
      <c r="X2231" s="448">
        <f t="shared" si="1583"/>
        <v>7</v>
      </c>
      <c r="Y2231" s="464">
        <f t="shared" si="1583"/>
        <v>6</v>
      </c>
      <c r="Z2231" s="448">
        <f t="shared" si="1583"/>
        <v>5.5</v>
      </c>
      <c r="AA2231" s="448">
        <f t="shared" si="1583"/>
        <v>4.5</v>
      </c>
      <c r="AB2231" s="448">
        <f t="shared" si="1583"/>
        <v>3.5</v>
      </c>
      <c r="AC2231" s="448">
        <f t="shared" si="1583"/>
        <v>2.5</v>
      </c>
      <c r="AD2231" s="448">
        <f t="shared" si="1583"/>
        <v>1.5</v>
      </c>
      <c r="AE2231" s="464">
        <f t="shared" si="1583"/>
        <v>0.5</v>
      </c>
      <c r="AF2231" s="448">
        <f t="shared" si="1583"/>
        <v>0</v>
      </c>
      <c r="AG2231" s="448">
        <f t="shared" si="1583"/>
        <v>0</v>
      </c>
      <c r="AH2231" s="448">
        <f t="shared" si="1583"/>
        <v>0</v>
      </c>
      <c r="AI2231" s="449">
        <f t="shared" si="1583"/>
        <v>0</v>
      </c>
      <c r="AJ2231" s="464">
        <f t="shared" si="1570"/>
        <v>0</v>
      </c>
      <c r="AK2231" s="448">
        <f t="shared" si="1571"/>
        <v>0</v>
      </c>
      <c r="AL2231" s="448">
        <f t="shared" si="1572"/>
        <v>0</v>
      </c>
      <c r="AM2231" s="448">
        <f t="shared" si="1573"/>
        <v>0</v>
      </c>
      <c r="AN2231" s="449">
        <f t="shared" si="1574"/>
        <v>0</v>
      </c>
    </row>
    <row r="2232" spans="1:40" outlineLevel="2">
      <c r="A2232" s="882">
        <f>ROW()</f>
        <v>2232</v>
      </c>
      <c r="B2232" s="453"/>
      <c r="D2232" s="452" t="s">
        <v>302</v>
      </c>
      <c r="H2232" s="458"/>
      <c r="I2232" s="458"/>
      <c r="J2232" s="459"/>
      <c r="K2232" s="458"/>
      <c r="L2232" s="458"/>
      <c r="M2232" s="458"/>
      <c r="N2232" s="463"/>
      <c r="O2232" s="458"/>
      <c r="P2232" s="458"/>
      <c r="Q2232" s="458"/>
      <c r="R2232" s="458"/>
      <c r="S2232" s="458"/>
      <c r="T2232" s="342"/>
      <c r="U2232" s="169">
        <f>Input!$AC$68</f>
        <v>10</v>
      </c>
      <c r="V2232" s="448">
        <f t="shared" ref="V2232:AI2232" si="1584">(U2232-U$9)*(U2232&gt;V$9)</f>
        <v>9</v>
      </c>
      <c r="W2232" s="448">
        <f t="shared" si="1584"/>
        <v>8</v>
      </c>
      <c r="X2232" s="448">
        <f t="shared" si="1584"/>
        <v>7</v>
      </c>
      <c r="Y2232" s="464">
        <f t="shared" si="1584"/>
        <v>6</v>
      </c>
      <c r="Z2232" s="448">
        <f t="shared" si="1584"/>
        <v>5.5</v>
      </c>
      <c r="AA2232" s="448">
        <f t="shared" si="1584"/>
        <v>4.5</v>
      </c>
      <c r="AB2232" s="448">
        <f t="shared" si="1584"/>
        <v>3.5</v>
      </c>
      <c r="AC2232" s="448">
        <f t="shared" si="1584"/>
        <v>2.5</v>
      </c>
      <c r="AD2232" s="448">
        <f t="shared" si="1584"/>
        <v>1.5</v>
      </c>
      <c r="AE2232" s="464">
        <f t="shared" si="1584"/>
        <v>0.5</v>
      </c>
      <c r="AF2232" s="448">
        <f t="shared" si="1584"/>
        <v>0</v>
      </c>
      <c r="AG2232" s="448">
        <f t="shared" si="1584"/>
        <v>0</v>
      </c>
      <c r="AH2232" s="448">
        <f t="shared" si="1584"/>
        <v>0</v>
      </c>
      <c r="AI2232" s="449">
        <f t="shared" si="1584"/>
        <v>0</v>
      </c>
      <c r="AJ2232" s="464">
        <f t="shared" si="1570"/>
        <v>0</v>
      </c>
      <c r="AK2232" s="448">
        <f t="shared" si="1571"/>
        <v>0</v>
      </c>
      <c r="AL2232" s="448">
        <f t="shared" si="1572"/>
        <v>0</v>
      </c>
      <c r="AM2232" s="448">
        <f t="shared" si="1573"/>
        <v>0</v>
      </c>
      <c r="AN2232" s="449">
        <f t="shared" si="1574"/>
        <v>0</v>
      </c>
    </row>
    <row r="2233" spans="1:40" outlineLevel="2">
      <c r="A2233" s="882">
        <f>ROW()</f>
        <v>2233</v>
      </c>
      <c r="B2233" s="453"/>
      <c r="D2233" s="452" t="s">
        <v>36</v>
      </c>
      <c r="H2233" s="458"/>
      <c r="I2233" s="458"/>
      <c r="J2233" s="459"/>
      <c r="K2233" s="458"/>
      <c r="L2233" s="458"/>
      <c r="M2233" s="458"/>
      <c r="N2233" s="463"/>
      <c r="O2233" s="458"/>
      <c r="P2233" s="458"/>
      <c r="Q2233" s="458"/>
      <c r="R2233" s="458"/>
      <c r="S2233" s="458"/>
      <c r="T2233" s="342"/>
      <c r="U2233" s="169">
        <f>Input!$AC$69</f>
        <v>4</v>
      </c>
      <c r="V2233" s="448">
        <f t="shared" ref="V2233:AI2233" si="1585">(U2233-U$9)*(U2233&gt;V$9)</f>
        <v>3</v>
      </c>
      <c r="W2233" s="448">
        <f t="shared" si="1585"/>
        <v>2</v>
      </c>
      <c r="X2233" s="448">
        <f t="shared" si="1585"/>
        <v>1</v>
      </c>
      <c r="Y2233" s="464">
        <f t="shared" si="1585"/>
        <v>0</v>
      </c>
      <c r="Z2233" s="448">
        <f t="shared" si="1585"/>
        <v>0</v>
      </c>
      <c r="AA2233" s="448">
        <f t="shared" si="1585"/>
        <v>0</v>
      </c>
      <c r="AB2233" s="448">
        <f t="shared" si="1585"/>
        <v>0</v>
      </c>
      <c r="AC2233" s="448">
        <f t="shared" si="1585"/>
        <v>0</v>
      </c>
      <c r="AD2233" s="448">
        <f t="shared" si="1585"/>
        <v>0</v>
      </c>
      <c r="AE2233" s="464">
        <f t="shared" si="1585"/>
        <v>0</v>
      </c>
      <c r="AF2233" s="448">
        <f t="shared" si="1585"/>
        <v>0</v>
      </c>
      <c r="AG2233" s="448">
        <f t="shared" si="1585"/>
        <v>0</v>
      </c>
      <c r="AH2233" s="448">
        <f t="shared" si="1585"/>
        <v>0</v>
      </c>
      <c r="AI2233" s="449">
        <f t="shared" si="1585"/>
        <v>0</v>
      </c>
      <c r="AJ2233" s="464">
        <f t="shared" si="1570"/>
        <v>0</v>
      </c>
      <c r="AK2233" s="448">
        <f t="shared" si="1571"/>
        <v>0</v>
      </c>
      <c r="AL2233" s="448">
        <f t="shared" si="1572"/>
        <v>0</v>
      </c>
      <c r="AM2233" s="448">
        <f t="shared" si="1573"/>
        <v>0</v>
      </c>
      <c r="AN2233" s="449">
        <f t="shared" si="1574"/>
        <v>0</v>
      </c>
    </row>
    <row r="2234" spans="1:40" outlineLevel="2">
      <c r="A2234" s="882">
        <f>ROW()</f>
        <v>2234</v>
      </c>
      <c r="B2234" s="453"/>
      <c r="D2234" s="452" t="s">
        <v>583</v>
      </c>
      <c r="H2234" s="458"/>
      <c r="I2234" s="458"/>
      <c r="J2234" s="459"/>
      <c r="K2234" s="458"/>
      <c r="L2234" s="458"/>
      <c r="M2234" s="458"/>
      <c r="N2234" s="463"/>
      <c r="O2234" s="458"/>
      <c r="P2234" s="458"/>
      <c r="Q2234" s="458"/>
      <c r="R2234" s="458"/>
      <c r="S2234" s="458"/>
      <c r="T2234" s="342"/>
      <c r="U2234" s="169">
        <f>Input!$AC$70</f>
        <v>10</v>
      </c>
      <c r="V2234" s="448">
        <f t="shared" ref="V2234:AI2234" si="1586">(U2234-U$9)*(U2234&gt;V$9)</f>
        <v>9</v>
      </c>
      <c r="W2234" s="448">
        <f t="shared" si="1586"/>
        <v>8</v>
      </c>
      <c r="X2234" s="448">
        <f t="shared" si="1586"/>
        <v>7</v>
      </c>
      <c r="Y2234" s="464">
        <f t="shared" si="1586"/>
        <v>6</v>
      </c>
      <c r="Z2234" s="448">
        <f t="shared" si="1586"/>
        <v>5.5</v>
      </c>
      <c r="AA2234" s="448">
        <f t="shared" si="1586"/>
        <v>4.5</v>
      </c>
      <c r="AB2234" s="448">
        <f t="shared" si="1586"/>
        <v>3.5</v>
      </c>
      <c r="AC2234" s="448">
        <f t="shared" si="1586"/>
        <v>2.5</v>
      </c>
      <c r="AD2234" s="448">
        <f t="shared" si="1586"/>
        <v>1.5</v>
      </c>
      <c r="AE2234" s="464">
        <f t="shared" si="1586"/>
        <v>0.5</v>
      </c>
      <c r="AF2234" s="448">
        <f t="shared" si="1586"/>
        <v>0</v>
      </c>
      <c r="AG2234" s="448">
        <f t="shared" si="1586"/>
        <v>0</v>
      </c>
      <c r="AH2234" s="448">
        <f t="shared" si="1586"/>
        <v>0</v>
      </c>
      <c r="AI2234" s="449">
        <f t="shared" si="1586"/>
        <v>0</v>
      </c>
      <c r="AJ2234" s="464">
        <f t="shared" si="1570"/>
        <v>0</v>
      </c>
      <c r="AK2234" s="448">
        <f t="shared" si="1571"/>
        <v>0</v>
      </c>
      <c r="AL2234" s="448">
        <f t="shared" si="1572"/>
        <v>0</v>
      </c>
      <c r="AM2234" s="448">
        <f t="shared" si="1573"/>
        <v>0</v>
      </c>
      <c r="AN2234" s="449">
        <f t="shared" si="1574"/>
        <v>0</v>
      </c>
    </row>
    <row r="2235" spans="1:40" outlineLevel="2">
      <c r="A2235" s="882">
        <f>ROW()</f>
        <v>2235</v>
      </c>
      <c r="B2235" s="453"/>
      <c r="D2235" s="452" t="s">
        <v>81</v>
      </c>
      <c r="H2235" s="458"/>
      <c r="I2235" s="458"/>
      <c r="J2235" s="459"/>
      <c r="K2235" s="458"/>
      <c r="L2235" s="458"/>
      <c r="M2235" s="458"/>
      <c r="N2235" s="463"/>
      <c r="O2235" s="458"/>
      <c r="P2235" s="458"/>
      <c r="Q2235" s="458"/>
      <c r="R2235" s="458"/>
      <c r="S2235" s="458"/>
      <c r="T2235" s="342"/>
      <c r="U2235" s="169">
        <f>Input!$AC$71</f>
        <v>4</v>
      </c>
      <c r="V2235" s="448">
        <f t="shared" ref="V2235:AI2235" si="1587">(U2235-U$9)*(U2235&gt;V$9)</f>
        <v>3</v>
      </c>
      <c r="W2235" s="448">
        <f t="shared" si="1587"/>
        <v>2</v>
      </c>
      <c r="X2235" s="448">
        <f t="shared" si="1587"/>
        <v>1</v>
      </c>
      <c r="Y2235" s="464">
        <f t="shared" si="1587"/>
        <v>0</v>
      </c>
      <c r="Z2235" s="448">
        <f t="shared" si="1587"/>
        <v>0</v>
      </c>
      <c r="AA2235" s="448">
        <f t="shared" si="1587"/>
        <v>0</v>
      </c>
      <c r="AB2235" s="448">
        <f t="shared" si="1587"/>
        <v>0</v>
      </c>
      <c r="AC2235" s="448">
        <f t="shared" si="1587"/>
        <v>0</v>
      </c>
      <c r="AD2235" s="448">
        <f t="shared" si="1587"/>
        <v>0</v>
      </c>
      <c r="AE2235" s="464">
        <f t="shared" si="1587"/>
        <v>0</v>
      </c>
      <c r="AF2235" s="448">
        <f t="shared" si="1587"/>
        <v>0</v>
      </c>
      <c r="AG2235" s="448">
        <f t="shared" si="1587"/>
        <v>0</v>
      </c>
      <c r="AH2235" s="448">
        <f t="shared" si="1587"/>
        <v>0</v>
      </c>
      <c r="AI2235" s="449">
        <f t="shared" si="1587"/>
        <v>0</v>
      </c>
      <c r="AJ2235" s="464">
        <f t="shared" si="1570"/>
        <v>0</v>
      </c>
      <c r="AK2235" s="448">
        <f t="shared" si="1571"/>
        <v>0</v>
      </c>
      <c r="AL2235" s="448">
        <f t="shared" si="1572"/>
        <v>0</v>
      </c>
      <c r="AM2235" s="448">
        <f t="shared" si="1573"/>
        <v>0</v>
      </c>
      <c r="AN2235" s="449">
        <f t="shared" si="1574"/>
        <v>0</v>
      </c>
    </row>
    <row r="2236" spans="1:40" outlineLevel="2">
      <c r="A2236" s="882">
        <f>ROW()</f>
        <v>2236</v>
      </c>
      <c r="B2236" s="453"/>
      <c r="D2236" s="452" t="s">
        <v>28</v>
      </c>
      <c r="H2236" s="458"/>
      <c r="I2236" s="458"/>
      <c r="J2236" s="459"/>
      <c r="K2236" s="458"/>
      <c r="L2236" s="458"/>
      <c r="M2236" s="458"/>
      <c r="N2236" s="463"/>
      <c r="O2236" s="458"/>
      <c r="P2236" s="458"/>
      <c r="Q2236" s="458"/>
      <c r="R2236" s="458"/>
      <c r="S2236" s="458"/>
      <c r="T2236" s="342"/>
      <c r="U2236" s="169">
        <f>Input!$AC$72</f>
        <v>0</v>
      </c>
      <c r="V2236" s="448">
        <f t="shared" ref="V2236:AI2236" si="1588">(U2236-U$9)*(U2236&gt;V$9)</f>
        <v>0</v>
      </c>
      <c r="W2236" s="448">
        <f t="shared" si="1588"/>
        <v>0</v>
      </c>
      <c r="X2236" s="448">
        <f t="shared" si="1588"/>
        <v>0</v>
      </c>
      <c r="Y2236" s="464">
        <f t="shared" si="1588"/>
        <v>0</v>
      </c>
      <c r="Z2236" s="448">
        <f t="shared" si="1588"/>
        <v>0</v>
      </c>
      <c r="AA2236" s="448">
        <f t="shared" si="1588"/>
        <v>0</v>
      </c>
      <c r="AB2236" s="448">
        <f t="shared" si="1588"/>
        <v>0</v>
      </c>
      <c r="AC2236" s="448">
        <f t="shared" si="1588"/>
        <v>0</v>
      </c>
      <c r="AD2236" s="448">
        <f t="shared" si="1588"/>
        <v>0</v>
      </c>
      <c r="AE2236" s="464">
        <f t="shared" si="1588"/>
        <v>0</v>
      </c>
      <c r="AF2236" s="448">
        <f t="shared" si="1588"/>
        <v>0</v>
      </c>
      <c r="AG2236" s="448">
        <f t="shared" si="1588"/>
        <v>0</v>
      </c>
      <c r="AH2236" s="448">
        <f t="shared" si="1588"/>
        <v>0</v>
      </c>
      <c r="AI2236" s="449">
        <f t="shared" si="1588"/>
        <v>0</v>
      </c>
      <c r="AJ2236" s="464">
        <f t="shared" si="1570"/>
        <v>0</v>
      </c>
      <c r="AK2236" s="448">
        <f t="shared" si="1571"/>
        <v>0</v>
      </c>
      <c r="AL2236" s="448">
        <f t="shared" si="1572"/>
        <v>0</v>
      </c>
      <c r="AM2236" s="448">
        <f t="shared" si="1573"/>
        <v>0</v>
      </c>
      <c r="AN2236" s="449">
        <f t="shared" si="1574"/>
        <v>0</v>
      </c>
    </row>
    <row r="2237" spans="1:40" outlineLevel="2">
      <c r="A2237" s="882">
        <f>ROW()</f>
        <v>2237</v>
      </c>
      <c r="B2237" s="453"/>
      <c r="D2237" s="456" t="s">
        <v>443</v>
      </c>
      <c r="E2237" s="456"/>
      <c r="F2237" s="456"/>
      <c r="G2237" s="456"/>
      <c r="H2237" s="460"/>
      <c r="I2237" s="460"/>
      <c r="J2237" s="461"/>
      <c r="K2237" s="460"/>
      <c r="L2237" s="460"/>
      <c r="M2237" s="460"/>
      <c r="N2237" s="465"/>
      <c r="O2237" s="460"/>
      <c r="P2237" s="460"/>
      <c r="Q2237" s="460"/>
      <c r="R2237" s="460"/>
      <c r="S2237" s="460"/>
      <c r="T2237" s="343"/>
      <c r="U2237" s="170">
        <f>Input!$AC$73</f>
        <v>5</v>
      </c>
      <c r="V2237" s="450">
        <f t="shared" ref="V2237:AI2237" si="1589">(U2237-U$9)*(U2237&gt;V$9)</f>
        <v>4</v>
      </c>
      <c r="W2237" s="450">
        <f t="shared" si="1589"/>
        <v>3</v>
      </c>
      <c r="X2237" s="450">
        <f t="shared" si="1589"/>
        <v>2</v>
      </c>
      <c r="Y2237" s="474">
        <f t="shared" si="1589"/>
        <v>1</v>
      </c>
      <c r="Z2237" s="450">
        <f t="shared" si="1589"/>
        <v>0</v>
      </c>
      <c r="AA2237" s="450">
        <f t="shared" si="1589"/>
        <v>0</v>
      </c>
      <c r="AB2237" s="450">
        <f t="shared" si="1589"/>
        <v>0</v>
      </c>
      <c r="AC2237" s="450">
        <f t="shared" si="1589"/>
        <v>0</v>
      </c>
      <c r="AD2237" s="450">
        <f t="shared" si="1589"/>
        <v>0</v>
      </c>
      <c r="AE2237" s="474">
        <f t="shared" si="1589"/>
        <v>0</v>
      </c>
      <c r="AF2237" s="450">
        <f t="shared" si="1589"/>
        <v>0</v>
      </c>
      <c r="AG2237" s="450">
        <f t="shared" si="1589"/>
        <v>0</v>
      </c>
      <c r="AH2237" s="450">
        <f t="shared" si="1589"/>
        <v>0</v>
      </c>
      <c r="AI2237" s="451">
        <f t="shared" si="1589"/>
        <v>0</v>
      </c>
      <c r="AJ2237" s="474">
        <f t="shared" si="1570"/>
        <v>0</v>
      </c>
      <c r="AK2237" s="450">
        <f t="shared" si="1571"/>
        <v>0</v>
      </c>
      <c r="AL2237" s="450">
        <f t="shared" si="1572"/>
        <v>0</v>
      </c>
      <c r="AM2237" s="450">
        <f t="shared" si="1573"/>
        <v>0</v>
      </c>
      <c r="AN2237" s="451">
        <f t="shared" si="1574"/>
        <v>0</v>
      </c>
    </row>
    <row r="2238" spans="1:40" outlineLevel="2">
      <c r="A2238" s="882">
        <f>ROW()</f>
        <v>2238</v>
      </c>
      <c r="B2238" s="453"/>
      <c r="H2238" s="458"/>
      <c r="I2238" s="458"/>
      <c r="J2238" s="459"/>
      <c r="K2238" s="458"/>
      <c r="L2238" s="458"/>
      <c r="M2238" s="458"/>
      <c r="N2238" s="463"/>
      <c r="O2238" s="458"/>
      <c r="P2238" s="458"/>
      <c r="Q2238" s="458"/>
      <c r="R2238" s="458"/>
      <c r="S2238" s="458"/>
      <c r="T2238" s="459"/>
      <c r="U2238" s="439"/>
      <c r="V2238" s="439"/>
      <c r="W2238" s="439"/>
      <c r="X2238" s="439"/>
      <c r="Y2238" s="443"/>
      <c r="Z2238" s="439"/>
      <c r="AA2238" s="439"/>
      <c r="AB2238" s="439"/>
      <c r="AC2238" s="439"/>
      <c r="AD2238" s="439"/>
      <c r="AE2238" s="443"/>
      <c r="AF2238" s="439"/>
      <c r="AG2238" s="439"/>
      <c r="AH2238" s="439"/>
      <c r="AI2238" s="440"/>
      <c r="AJ2238" s="443"/>
      <c r="AK2238" s="439"/>
      <c r="AL2238" s="439"/>
      <c r="AM2238" s="439"/>
      <c r="AN2238" s="440"/>
    </row>
    <row r="2239" spans="1:40" outlineLevel="1">
      <c r="A2239" s="732" t="s">
        <v>20</v>
      </c>
      <c r="B2239" s="733"/>
      <c r="C2239" s="881"/>
      <c r="D2239" s="733"/>
      <c r="E2239" s="733"/>
      <c r="F2239" s="733"/>
      <c r="G2239" s="730"/>
      <c r="H2239" s="733"/>
      <c r="I2239" s="730"/>
      <c r="J2239" s="729"/>
      <c r="K2239" s="730"/>
      <c r="L2239" s="730"/>
      <c r="M2239" s="730"/>
      <c r="N2239" s="731"/>
      <c r="O2239" s="730"/>
      <c r="P2239" s="730"/>
      <c r="Q2239" s="730"/>
      <c r="R2239" s="730"/>
      <c r="S2239" s="730"/>
      <c r="T2239" s="729"/>
      <c r="U2239" s="730"/>
      <c r="V2239" s="730"/>
      <c r="W2239" s="730"/>
      <c r="X2239" s="730"/>
      <c r="Y2239" s="729"/>
      <c r="Z2239" s="730"/>
      <c r="AA2239" s="730"/>
      <c r="AB2239" s="730"/>
      <c r="AC2239" s="730"/>
      <c r="AD2239" s="730"/>
      <c r="AE2239" s="729"/>
      <c r="AF2239" s="730"/>
      <c r="AG2239" s="730"/>
      <c r="AH2239" s="730"/>
      <c r="AI2239" s="731"/>
      <c r="AJ2239" s="729"/>
      <c r="AK2239" s="730"/>
      <c r="AL2239" s="730"/>
      <c r="AM2239" s="730"/>
      <c r="AN2239" s="731"/>
    </row>
    <row r="2240" spans="1:40" outlineLevel="2">
      <c r="A2240" s="882">
        <f>ROW()</f>
        <v>2240</v>
      </c>
      <c r="B2240" s="453"/>
      <c r="D2240" s="452" t="s">
        <v>300</v>
      </c>
      <c r="H2240" s="458"/>
      <c r="I2240" s="458"/>
      <c r="J2240" s="459"/>
      <c r="K2240" s="458"/>
      <c r="L2240" s="458"/>
      <c r="M2240" s="458"/>
      <c r="N2240" s="463"/>
      <c r="O2240" s="458"/>
      <c r="P2240" s="458"/>
      <c r="Q2240" s="458"/>
      <c r="R2240" s="458"/>
      <c r="S2240" s="458"/>
      <c r="T2240" s="443">
        <f t="shared" ref="T2240:AD2241" si="1590">S2330</f>
        <v>0</v>
      </c>
      <c r="U2240" s="439">
        <f t="shared" si="1590"/>
        <v>8.0041545077676357</v>
      </c>
      <c r="V2240" s="439">
        <f t="shared" si="1590"/>
        <v>7.6039467823792535</v>
      </c>
      <c r="W2240" s="439">
        <f t="shared" si="1590"/>
        <v>7.2037390569908712</v>
      </c>
      <c r="X2240" s="439">
        <f t="shared" si="1590"/>
        <v>6.8035313316024899</v>
      </c>
      <c r="Y2240" s="443">
        <f t="shared" si="1590"/>
        <v>6.4033236062141086</v>
      </c>
      <c r="Z2240" s="439">
        <f t="shared" si="1590"/>
        <v>6.2032197435199175</v>
      </c>
      <c r="AA2240" s="439">
        <f t="shared" si="1590"/>
        <v>5.8030120181315361</v>
      </c>
      <c r="AB2240" s="439">
        <f t="shared" si="1590"/>
        <v>5.4028042927431539</v>
      </c>
      <c r="AC2240" s="439">
        <f t="shared" si="1590"/>
        <v>5.0025965673547717</v>
      </c>
      <c r="AD2240" s="439">
        <f t="shared" si="1590"/>
        <v>4.6023888419663903</v>
      </c>
      <c r="AE2240" s="443">
        <f t="shared" ref="AE2240:AI2251" si="1591">AD2330</f>
        <v>4.202181116578009</v>
      </c>
      <c r="AF2240" s="439">
        <f t="shared" si="1591"/>
        <v>3.8019733911896272</v>
      </c>
      <c r="AG2240" s="439">
        <f t="shared" si="1591"/>
        <v>3.4017656658012454</v>
      </c>
      <c r="AH2240" s="439">
        <f t="shared" si="1591"/>
        <v>3.0015579404128636</v>
      </c>
      <c r="AI2240" s="440">
        <f t="shared" si="1591"/>
        <v>2.6013502150244818</v>
      </c>
      <c r="AJ2240" s="443">
        <f t="shared" ref="AJ2240:AJ2251" si="1592">AI2330</f>
        <v>2.2011424896361</v>
      </c>
      <c r="AK2240" s="439">
        <f t="shared" ref="AK2240:AK2251" si="1593">AJ2330</f>
        <v>1.8009347642477183</v>
      </c>
      <c r="AL2240" s="439">
        <f t="shared" ref="AL2240:AL2251" si="1594">AK2330</f>
        <v>1.4007270388593365</v>
      </c>
      <c r="AM2240" s="439">
        <f t="shared" ref="AM2240:AM2251" si="1595">AL2330</f>
        <v>1.0005193134709547</v>
      </c>
      <c r="AN2240" s="440">
        <f t="shared" ref="AN2240:AN2251" si="1596">AM2330</f>
        <v>0.60031158808257279</v>
      </c>
    </row>
    <row r="2241" spans="1:40" outlineLevel="2">
      <c r="A2241" s="882">
        <f>ROW()</f>
        <v>2241</v>
      </c>
      <c r="B2241" s="453"/>
      <c r="D2241" s="452" t="s">
        <v>301</v>
      </c>
      <c r="H2241" s="458"/>
      <c r="I2241" s="458"/>
      <c r="J2241" s="459"/>
      <c r="K2241" s="458"/>
      <c r="L2241" s="458"/>
      <c r="M2241" s="458"/>
      <c r="N2241" s="463"/>
      <c r="O2241" s="458"/>
      <c r="P2241" s="458"/>
      <c r="Q2241" s="458"/>
      <c r="R2241" s="458"/>
      <c r="S2241" s="458"/>
      <c r="T2241" s="443">
        <f t="shared" si="1590"/>
        <v>0</v>
      </c>
      <c r="U2241" s="439">
        <f t="shared" si="1590"/>
        <v>0</v>
      </c>
      <c r="V2241" s="439">
        <f t="shared" si="1590"/>
        <v>0</v>
      </c>
      <c r="W2241" s="439">
        <f t="shared" si="1590"/>
        <v>0</v>
      </c>
      <c r="X2241" s="439">
        <f t="shared" si="1590"/>
        <v>0</v>
      </c>
      <c r="Y2241" s="443">
        <f t="shared" ref="Y2241" si="1597">X2331</f>
        <v>0</v>
      </c>
      <c r="Z2241" s="439">
        <f t="shared" ref="Z2241" si="1598">Y2331</f>
        <v>0</v>
      </c>
      <c r="AA2241" s="439">
        <f t="shared" ref="AA2241" si="1599">Z2331</f>
        <v>0</v>
      </c>
      <c r="AB2241" s="439">
        <f t="shared" ref="AB2241" si="1600">AA2331</f>
        <v>0</v>
      </c>
      <c r="AC2241" s="439">
        <f t="shared" ref="AC2241" si="1601">AB2331</f>
        <v>0</v>
      </c>
      <c r="AD2241" s="439">
        <f t="shared" ref="AD2241" si="1602">AC2331</f>
        <v>0</v>
      </c>
      <c r="AE2241" s="443">
        <f t="shared" si="1591"/>
        <v>0</v>
      </c>
      <c r="AF2241" s="439">
        <f t="shared" si="1591"/>
        <v>0</v>
      </c>
      <c r="AG2241" s="439">
        <f t="shared" si="1591"/>
        <v>0</v>
      </c>
      <c r="AH2241" s="439">
        <f t="shared" si="1591"/>
        <v>0</v>
      </c>
      <c r="AI2241" s="440">
        <f t="shared" si="1591"/>
        <v>0</v>
      </c>
      <c r="AJ2241" s="443">
        <f t="shared" si="1592"/>
        <v>0</v>
      </c>
      <c r="AK2241" s="439">
        <f t="shared" si="1593"/>
        <v>0</v>
      </c>
      <c r="AL2241" s="439">
        <f t="shared" si="1594"/>
        <v>0</v>
      </c>
      <c r="AM2241" s="439">
        <f t="shared" si="1595"/>
        <v>0</v>
      </c>
      <c r="AN2241" s="440">
        <f t="shared" si="1596"/>
        <v>0</v>
      </c>
    </row>
    <row r="2242" spans="1:40" outlineLevel="2">
      <c r="A2242" s="882">
        <f>ROW()</f>
        <v>2242</v>
      </c>
      <c r="B2242" s="453"/>
      <c r="D2242" s="452" t="s">
        <v>29</v>
      </c>
      <c r="H2242" s="458"/>
      <c r="I2242" s="458"/>
      <c r="J2242" s="459"/>
      <c r="K2242" s="458"/>
      <c r="L2242" s="458"/>
      <c r="M2242" s="458"/>
      <c r="N2242" s="463"/>
      <c r="O2242" s="458"/>
      <c r="P2242" s="458"/>
      <c r="Q2242" s="458"/>
      <c r="R2242" s="458"/>
      <c r="S2242" s="458"/>
      <c r="T2242" s="443">
        <f t="shared" ref="T2242:AD2242" si="1603">S2332</f>
        <v>0</v>
      </c>
      <c r="U2242" s="439">
        <f t="shared" si="1603"/>
        <v>0</v>
      </c>
      <c r="V2242" s="439">
        <f t="shared" si="1603"/>
        <v>0</v>
      </c>
      <c r="W2242" s="439">
        <f t="shared" si="1603"/>
        <v>0</v>
      </c>
      <c r="X2242" s="439">
        <f t="shared" si="1603"/>
        <v>0</v>
      </c>
      <c r="Y2242" s="443">
        <f t="shared" si="1603"/>
        <v>0</v>
      </c>
      <c r="Z2242" s="439">
        <f t="shared" si="1603"/>
        <v>0</v>
      </c>
      <c r="AA2242" s="439">
        <f t="shared" si="1603"/>
        <v>0</v>
      </c>
      <c r="AB2242" s="439">
        <f t="shared" si="1603"/>
        <v>0</v>
      </c>
      <c r="AC2242" s="439">
        <f t="shared" si="1603"/>
        <v>0</v>
      </c>
      <c r="AD2242" s="439">
        <f t="shared" si="1603"/>
        <v>0</v>
      </c>
      <c r="AE2242" s="443">
        <f t="shared" si="1591"/>
        <v>0</v>
      </c>
      <c r="AF2242" s="439">
        <f t="shared" si="1591"/>
        <v>0</v>
      </c>
      <c r="AG2242" s="439">
        <f t="shared" si="1591"/>
        <v>0</v>
      </c>
      <c r="AH2242" s="439">
        <f t="shared" si="1591"/>
        <v>0</v>
      </c>
      <c r="AI2242" s="440">
        <f t="shared" si="1591"/>
        <v>0</v>
      </c>
      <c r="AJ2242" s="443">
        <f t="shared" si="1592"/>
        <v>0</v>
      </c>
      <c r="AK2242" s="439">
        <f t="shared" si="1593"/>
        <v>0</v>
      </c>
      <c r="AL2242" s="439">
        <f t="shared" si="1594"/>
        <v>0</v>
      </c>
      <c r="AM2242" s="439">
        <f t="shared" si="1595"/>
        <v>0</v>
      </c>
      <c r="AN2242" s="440">
        <f t="shared" si="1596"/>
        <v>0</v>
      </c>
    </row>
    <row r="2243" spans="1:40" outlineLevel="2">
      <c r="A2243" s="882">
        <f>ROW()</f>
        <v>2243</v>
      </c>
      <c r="B2243" s="453"/>
      <c r="D2243" s="452" t="s">
        <v>30</v>
      </c>
      <c r="H2243" s="458"/>
      <c r="I2243" s="458"/>
      <c r="J2243" s="459"/>
      <c r="K2243" s="458"/>
      <c r="L2243" s="458"/>
      <c r="M2243" s="458"/>
      <c r="N2243" s="463"/>
      <c r="O2243" s="458"/>
      <c r="P2243" s="458"/>
      <c r="Q2243" s="458"/>
      <c r="R2243" s="458"/>
      <c r="S2243" s="458"/>
      <c r="T2243" s="443">
        <f t="shared" ref="T2243:AD2243" si="1604">S2333</f>
        <v>0</v>
      </c>
      <c r="U2243" s="439">
        <f t="shared" si="1604"/>
        <v>4.6628688106693099</v>
      </c>
      <c r="V2243" s="439">
        <f t="shared" si="1604"/>
        <v>4.4297253701358441</v>
      </c>
      <c r="W2243" s="439">
        <f t="shared" si="1604"/>
        <v>4.1965819296023783</v>
      </c>
      <c r="X2243" s="439">
        <f t="shared" si="1604"/>
        <v>3.9634384890689129</v>
      </c>
      <c r="Y2243" s="443">
        <f t="shared" si="1604"/>
        <v>3.7302950485354476</v>
      </c>
      <c r="Z2243" s="439">
        <f t="shared" si="1604"/>
        <v>3.6137233282687147</v>
      </c>
      <c r="AA2243" s="439">
        <f t="shared" si="1604"/>
        <v>3.3805798877352493</v>
      </c>
      <c r="AB2243" s="439">
        <f t="shared" si="1604"/>
        <v>3.1474364472017839</v>
      </c>
      <c r="AC2243" s="439">
        <f t="shared" si="1604"/>
        <v>2.9142930066683186</v>
      </c>
      <c r="AD2243" s="439">
        <f t="shared" si="1604"/>
        <v>2.6811495661348532</v>
      </c>
      <c r="AE2243" s="443">
        <f t="shared" si="1591"/>
        <v>2.4480061256013879</v>
      </c>
      <c r="AF2243" s="439">
        <f t="shared" si="1591"/>
        <v>2.2148626850679225</v>
      </c>
      <c r="AG2243" s="439">
        <f t="shared" si="1591"/>
        <v>1.9817192445344569</v>
      </c>
      <c r="AH2243" s="439">
        <f t="shared" si="1591"/>
        <v>1.7485758040009913</v>
      </c>
      <c r="AI2243" s="440">
        <f t="shared" si="1591"/>
        <v>1.5154323634675257</v>
      </c>
      <c r="AJ2243" s="443">
        <f t="shared" si="1592"/>
        <v>1.2822889229340602</v>
      </c>
      <c r="AK2243" s="439">
        <f t="shared" si="1593"/>
        <v>1.0491454824005948</v>
      </c>
      <c r="AL2243" s="439">
        <f t="shared" si="1594"/>
        <v>0.81600204186712932</v>
      </c>
      <c r="AM2243" s="439">
        <f t="shared" si="1595"/>
        <v>0.58285860133366385</v>
      </c>
      <c r="AN2243" s="440">
        <f t="shared" si="1596"/>
        <v>0.34971516080019832</v>
      </c>
    </row>
    <row r="2244" spans="1:40" outlineLevel="2">
      <c r="A2244" s="882">
        <f>ROW()</f>
        <v>2244</v>
      </c>
      <c r="B2244" s="453"/>
      <c r="D2244" s="452" t="s">
        <v>31</v>
      </c>
      <c r="H2244" s="458"/>
      <c r="I2244" s="458"/>
      <c r="J2244" s="459"/>
      <c r="K2244" s="458"/>
      <c r="L2244" s="458"/>
      <c r="M2244" s="458"/>
      <c r="N2244" s="463"/>
      <c r="O2244" s="458"/>
      <c r="P2244" s="458"/>
      <c r="Q2244" s="458"/>
      <c r="R2244" s="458"/>
      <c r="S2244" s="458"/>
      <c r="T2244" s="443">
        <f t="shared" ref="T2244:AD2244" si="1605">S2334</f>
        <v>0</v>
      </c>
      <c r="U2244" s="439">
        <f t="shared" si="1605"/>
        <v>0</v>
      </c>
      <c r="V2244" s="439">
        <f t="shared" si="1605"/>
        <v>0</v>
      </c>
      <c r="W2244" s="439">
        <f t="shared" si="1605"/>
        <v>0</v>
      </c>
      <c r="X2244" s="439">
        <f t="shared" si="1605"/>
        <v>0</v>
      </c>
      <c r="Y2244" s="443">
        <f t="shared" si="1605"/>
        <v>0</v>
      </c>
      <c r="Z2244" s="439">
        <f t="shared" si="1605"/>
        <v>0</v>
      </c>
      <c r="AA2244" s="439">
        <f t="shared" si="1605"/>
        <v>0</v>
      </c>
      <c r="AB2244" s="439">
        <f t="shared" si="1605"/>
        <v>0</v>
      </c>
      <c r="AC2244" s="439">
        <f t="shared" si="1605"/>
        <v>0</v>
      </c>
      <c r="AD2244" s="439">
        <f t="shared" si="1605"/>
        <v>0</v>
      </c>
      <c r="AE2244" s="443">
        <f t="shared" si="1591"/>
        <v>0</v>
      </c>
      <c r="AF2244" s="439">
        <f t="shared" si="1591"/>
        <v>0</v>
      </c>
      <c r="AG2244" s="439">
        <f t="shared" si="1591"/>
        <v>0</v>
      </c>
      <c r="AH2244" s="439">
        <f t="shared" si="1591"/>
        <v>0</v>
      </c>
      <c r="AI2244" s="440">
        <f t="shared" si="1591"/>
        <v>0</v>
      </c>
      <c r="AJ2244" s="443">
        <f t="shared" si="1592"/>
        <v>0</v>
      </c>
      <c r="AK2244" s="439">
        <f t="shared" si="1593"/>
        <v>0</v>
      </c>
      <c r="AL2244" s="439">
        <f t="shared" si="1594"/>
        <v>0</v>
      </c>
      <c r="AM2244" s="439">
        <f t="shared" si="1595"/>
        <v>0</v>
      </c>
      <c r="AN2244" s="440">
        <f t="shared" si="1596"/>
        <v>0</v>
      </c>
    </row>
    <row r="2245" spans="1:40" outlineLevel="2">
      <c r="A2245" s="882">
        <f>ROW()</f>
        <v>2245</v>
      </c>
      <c r="B2245" s="453"/>
      <c r="D2245" s="452" t="s">
        <v>32</v>
      </c>
      <c r="H2245" s="458"/>
      <c r="I2245" s="458"/>
      <c r="J2245" s="459"/>
      <c r="K2245" s="458"/>
      <c r="L2245" s="458"/>
      <c r="M2245" s="458"/>
      <c r="N2245" s="463"/>
      <c r="O2245" s="458"/>
      <c r="P2245" s="458"/>
      <c r="Q2245" s="458"/>
      <c r="R2245" s="458"/>
      <c r="S2245" s="458"/>
      <c r="T2245" s="443">
        <f t="shared" ref="T2245:AD2245" si="1606">S2335</f>
        <v>0</v>
      </c>
      <c r="U2245" s="439">
        <f t="shared" si="1606"/>
        <v>0.2488070467194877</v>
      </c>
      <c r="V2245" s="439">
        <f t="shared" si="1606"/>
        <v>0.24258687055150049</v>
      </c>
      <c r="W2245" s="439">
        <f t="shared" si="1606"/>
        <v>0.23636669438351329</v>
      </c>
      <c r="X2245" s="439">
        <f t="shared" si="1606"/>
        <v>0.23014651821552609</v>
      </c>
      <c r="Y2245" s="443">
        <f t="shared" si="1606"/>
        <v>0.22392634204753889</v>
      </c>
      <c r="Z2245" s="439">
        <f t="shared" si="1606"/>
        <v>0.22081625396354529</v>
      </c>
      <c r="AA2245" s="439">
        <f t="shared" si="1606"/>
        <v>0.21459607779555809</v>
      </c>
      <c r="AB2245" s="439">
        <f t="shared" si="1606"/>
        <v>0.20837590162757089</v>
      </c>
      <c r="AC2245" s="439">
        <f t="shared" si="1606"/>
        <v>0.20215572545958368</v>
      </c>
      <c r="AD2245" s="439">
        <f t="shared" si="1606"/>
        <v>0.19593554929159648</v>
      </c>
      <c r="AE2245" s="443">
        <f t="shared" si="1591"/>
        <v>0.18971537312360928</v>
      </c>
      <c r="AF2245" s="439">
        <f t="shared" si="1591"/>
        <v>0.18349519695562208</v>
      </c>
      <c r="AG2245" s="439">
        <f t="shared" si="1591"/>
        <v>0.17727502078763488</v>
      </c>
      <c r="AH2245" s="439">
        <f t="shared" si="1591"/>
        <v>0.17105484461964768</v>
      </c>
      <c r="AI2245" s="440">
        <f t="shared" si="1591"/>
        <v>0.16483466845166048</v>
      </c>
      <c r="AJ2245" s="443">
        <f t="shared" si="1592"/>
        <v>0.1586144922836733</v>
      </c>
      <c r="AK2245" s="439">
        <f t="shared" si="1593"/>
        <v>0.1523943161156861</v>
      </c>
      <c r="AL2245" s="439">
        <f t="shared" si="1594"/>
        <v>0.1461741399476989</v>
      </c>
      <c r="AM2245" s="439">
        <f t="shared" si="1595"/>
        <v>0.1399539637797117</v>
      </c>
      <c r="AN2245" s="440">
        <f t="shared" si="1596"/>
        <v>0.13373378761172453</v>
      </c>
    </row>
    <row r="2246" spans="1:40" outlineLevel="2">
      <c r="A2246" s="882">
        <f>ROW()</f>
        <v>2246</v>
      </c>
      <c r="B2246" s="453"/>
      <c r="D2246" s="452" t="s">
        <v>33</v>
      </c>
      <c r="H2246" s="458"/>
      <c r="I2246" s="458"/>
      <c r="J2246" s="459"/>
      <c r="K2246" s="458"/>
      <c r="L2246" s="458"/>
      <c r="M2246" s="458"/>
      <c r="N2246" s="463"/>
      <c r="O2246" s="458"/>
      <c r="P2246" s="458"/>
      <c r="Q2246" s="458"/>
      <c r="R2246" s="458"/>
      <c r="S2246" s="458"/>
      <c r="T2246" s="443">
        <f t="shared" ref="T2246:AD2246" si="1607">S2336</f>
        <v>0</v>
      </c>
      <c r="U2246" s="439">
        <f t="shared" si="1607"/>
        <v>1.685651068716699</v>
      </c>
      <c r="V2246" s="439">
        <f t="shared" si="1607"/>
        <v>1.6435097919987816</v>
      </c>
      <c r="W2246" s="439">
        <f t="shared" si="1607"/>
        <v>1.6013685152808641</v>
      </c>
      <c r="X2246" s="439">
        <f t="shared" si="1607"/>
        <v>1.5592272385629466</v>
      </c>
      <c r="Y2246" s="443">
        <f t="shared" si="1607"/>
        <v>1.5170859618450292</v>
      </c>
      <c r="Z2246" s="439">
        <f t="shared" si="1607"/>
        <v>1.4960153234860705</v>
      </c>
      <c r="AA2246" s="439">
        <f t="shared" si="1607"/>
        <v>1.453874046768153</v>
      </c>
      <c r="AB2246" s="439">
        <f t="shared" si="1607"/>
        <v>1.4117327700502356</v>
      </c>
      <c r="AC2246" s="439">
        <f t="shared" si="1607"/>
        <v>1.3695914933323181</v>
      </c>
      <c r="AD2246" s="439">
        <f t="shared" si="1607"/>
        <v>1.3274502166144007</v>
      </c>
      <c r="AE2246" s="443">
        <f t="shared" si="1591"/>
        <v>1.2853089398964832</v>
      </c>
      <c r="AF2246" s="439">
        <f t="shared" si="1591"/>
        <v>1.2431676631785658</v>
      </c>
      <c r="AG2246" s="439">
        <f t="shared" si="1591"/>
        <v>1.2010263864606483</v>
      </c>
      <c r="AH2246" s="439">
        <f t="shared" si="1591"/>
        <v>1.1588851097427308</v>
      </c>
      <c r="AI2246" s="440">
        <f t="shared" si="1591"/>
        <v>1.1167438330248134</v>
      </c>
      <c r="AJ2246" s="443">
        <f t="shared" si="1592"/>
        <v>1.0746025563068959</v>
      </c>
      <c r="AK2246" s="439">
        <f t="shared" si="1593"/>
        <v>1.0324612795889785</v>
      </c>
      <c r="AL2246" s="439">
        <f t="shared" si="1594"/>
        <v>0.99032000287106103</v>
      </c>
      <c r="AM2246" s="439">
        <f t="shared" si="1595"/>
        <v>0.94817872615314358</v>
      </c>
      <c r="AN2246" s="440">
        <f t="shared" si="1596"/>
        <v>0.90603744943522613</v>
      </c>
    </row>
    <row r="2247" spans="1:40" outlineLevel="2">
      <c r="A2247" s="882">
        <f>ROW()</f>
        <v>2247</v>
      </c>
      <c r="B2247" s="453"/>
      <c r="D2247" s="452" t="s">
        <v>27</v>
      </c>
      <c r="H2247" s="458"/>
      <c r="I2247" s="458"/>
      <c r="J2247" s="459"/>
      <c r="K2247" s="458"/>
      <c r="L2247" s="458"/>
      <c r="M2247" s="458"/>
      <c r="N2247" s="463"/>
      <c r="O2247" s="458"/>
      <c r="P2247" s="458"/>
      <c r="Q2247" s="458"/>
      <c r="R2247" s="458"/>
      <c r="S2247" s="458"/>
      <c r="T2247" s="443">
        <f t="shared" ref="T2247:AD2247" si="1608">S2337</f>
        <v>0</v>
      </c>
      <c r="U2247" s="439">
        <f t="shared" si="1608"/>
        <v>0.10582859412606954</v>
      </c>
      <c r="V2247" s="439">
        <f t="shared" si="1608"/>
        <v>0.1031828792729178</v>
      </c>
      <c r="W2247" s="439">
        <f t="shared" si="1608"/>
        <v>0.10053716441976607</v>
      </c>
      <c r="X2247" s="439">
        <f t="shared" si="1608"/>
        <v>9.789144956661433E-2</v>
      </c>
      <c r="Y2247" s="443">
        <f t="shared" si="1608"/>
        <v>9.5245734713462593E-2</v>
      </c>
      <c r="Z2247" s="439">
        <f t="shared" si="1608"/>
        <v>9.3922877286886725E-2</v>
      </c>
      <c r="AA2247" s="439">
        <f t="shared" si="1608"/>
        <v>9.1277162433734987E-2</v>
      </c>
      <c r="AB2247" s="439">
        <f t="shared" si="1608"/>
        <v>8.863144758058325E-2</v>
      </c>
      <c r="AC2247" s="439">
        <f t="shared" si="1608"/>
        <v>8.5985732727431513E-2</v>
      </c>
      <c r="AD2247" s="439">
        <f t="shared" si="1608"/>
        <v>8.3340017874279776E-2</v>
      </c>
      <c r="AE2247" s="443">
        <f t="shared" si="1591"/>
        <v>8.0694303021128039E-2</v>
      </c>
      <c r="AF2247" s="439">
        <f t="shared" si="1591"/>
        <v>7.8048588167976302E-2</v>
      </c>
      <c r="AG2247" s="439">
        <f t="shared" si="1591"/>
        <v>7.5402873314824564E-2</v>
      </c>
      <c r="AH2247" s="439">
        <f t="shared" si="1591"/>
        <v>7.2757158461672827E-2</v>
      </c>
      <c r="AI2247" s="440">
        <f t="shared" si="1591"/>
        <v>7.011144360852109E-2</v>
      </c>
      <c r="AJ2247" s="443">
        <f t="shared" si="1592"/>
        <v>6.7465728755369353E-2</v>
      </c>
      <c r="AK2247" s="439">
        <f t="shared" si="1593"/>
        <v>6.4820013902217616E-2</v>
      </c>
      <c r="AL2247" s="439">
        <f t="shared" si="1594"/>
        <v>6.2174299049065879E-2</v>
      </c>
      <c r="AM2247" s="439">
        <f t="shared" si="1595"/>
        <v>5.9528584195914142E-2</v>
      </c>
      <c r="AN2247" s="440">
        <f t="shared" si="1596"/>
        <v>5.6882869342762404E-2</v>
      </c>
    </row>
    <row r="2248" spans="1:40" outlineLevel="2">
      <c r="A2248" s="882">
        <f>ROW()</f>
        <v>2248</v>
      </c>
      <c r="B2248" s="453"/>
      <c r="D2248" s="452" t="s">
        <v>34</v>
      </c>
      <c r="H2248" s="458"/>
      <c r="I2248" s="458"/>
      <c r="J2248" s="459"/>
      <c r="K2248" s="458"/>
      <c r="L2248" s="458"/>
      <c r="M2248" s="458"/>
      <c r="N2248" s="463"/>
      <c r="O2248" s="458"/>
      <c r="P2248" s="458"/>
      <c r="Q2248" s="458"/>
      <c r="R2248" s="458"/>
      <c r="S2248" s="458"/>
      <c r="T2248" s="443">
        <f t="shared" ref="T2248:AD2248" si="1609">S2338</f>
        <v>0</v>
      </c>
      <c r="U2248" s="439">
        <f t="shared" si="1609"/>
        <v>8.6292181532674821</v>
      </c>
      <c r="V2248" s="439">
        <f t="shared" si="1609"/>
        <v>8.0539369430496492</v>
      </c>
      <c r="W2248" s="439">
        <f t="shared" si="1609"/>
        <v>7.4786557328318173</v>
      </c>
      <c r="X2248" s="439">
        <f t="shared" si="1609"/>
        <v>6.9033745226139853</v>
      </c>
      <c r="Y2248" s="443">
        <f t="shared" si="1609"/>
        <v>6.3280933123961534</v>
      </c>
      <c r="Z2248" s="439">
        <f t="shared" si="1609"/>
        <v>6.0404527072872369</v>
      </c>
      <c r="AA2248" s="439">
        <f t="shared" si="1609"/>
        <v>5.465171497069405</v>
      </c>
      <c r="AB2248" s="439">
        <f t="shared" si="1609"/>
        <v>4.889890286851573</v>
      </c>
      <c r="AC2248" s="439">
        <f t="shared" si="1609"/>
        <v>4.314609076633741</v>
      </c>
      <c r="AD2248" s="439">
        <f t="shared" si="1609"/>
        <v>3.7393278664159091</v>
      </c>
      <c r="AE2248" s="443">
        <f t="shared" si="1591"/>
        <v>3.1640466561980771</v>
      </c>
      <c r="AF2248" s="439">
        <f t="shared" si="1591"/>
        <v>2.5887654459802452</v>
      </c>
      <c r="AG2248" s="439">
        <f t="shared" si="1591"/>
        <v>2.0134842357624128</v>
      </c>
      <c r="AH2248" s="439">
        <f t="shared" si="1591"/>
        <v>1.4382030255445806</v>
      </c>
      <c r="AI2248" s="440">
        <f t="shared" si="1591"/>
        <v>0.86292181532674839</v>
      </c>
      <c r="AJ2248" s="443">
        <f t="shared" si="1592"/>
        <v>0.28764060510891609</v>
      </c>
      <c r="AK2248" s="439">
        <f t="shared" si="1593"/>
        <v>0</v>
      </c>
      <c r="AL2248" s="439">
        <f t="shared" si="1594"/>
        <v>0</v>
      </c>
      <c r="AM2248" s="439">
        <f t="shared" si="1595"/>
        <v>0</v>
      </c>
      <c r="AN2248" s="440">
        <f t="shared" si="1596"/>
        <v>0</v>
      </c>
    </row>
    <row r="2249" spans="1:40" outlineLevel="2">
      <c r="A2249" s="882">
        <f>ROW()</f>
        <v>2249</v>
      </c>
      <c r="B2249" s="453"/>
      <c r="D2249" s="452" t="s">
        <v>35</v>
      </c>
      <c r="H2249" s="458"/>
      <c r="I2249" s="458"/>
      <c r="J2249" s="459"/>
      <c r="K2249" s="458"/>
      <c r="L2249" s="458"/>
      <c r="M2249" s="458"/>
      <c r="N2249" s="463"/>
      <c r="O2249" s="458"/>
      <c r="P2249" s="458"/>
      <c r="Q2249" s="458"/>
      <c r="R2249" s="458"/>
      <c r="S2249" s="458"/>
      <c r="T2249" s="443">
        <f t="shared" ref="T2249:AD2250" si="1610">S2339</f>
        <v>0</v>
      </c>
      <c r="U2249" s="439">
        <f t="shared" si="1610"/>
        <v>3.6087352708785856E-15</v>
      </c>
      <c r="V2249" s="439">
        <f t="shared" si="1610"/>
        <v>3.2478617437907271E-15</v>
      </c>
      <c r="W2249" s="439">
        <f t="shared" si="1610"/>
        <v>2.8869882167028686E-15</v>
      </c>
      <c r="X2249" s="439">
        <f t="shared" si="1610"/>
        <v>2.5261146896150101E-15</v>
      </c>
      <c r="Y2249" s="443">
        <f t="shared" si="1610"/>
        <v>2.1652411625271516E-15</v>
      </c>
      <c r="Z2249" s="439">
        <f t="shared" si="1610"/>
        <v>1.9848043989832224E-15</v>
      </c>
      <c r="AA2249" s="439">
        <f t="shared" si="1610"/>
        <v>1.6239308718953637E-15</v>
      </c>
      <c r="AB2249" s="439">
        <f t="shared" si="1610"/>
        <v>1.2630573448075051E-15</v>
      </c>
      <c r="AC2249" s="439">
        <f t="shared" si="1610"/>
        <v>9.0218381771964659E-16</v>
      </c>
      <c r="AD2249" s="439">
        <f t="shared" si="1610"/>
        <v>5.4131029063178791E-16</v>
      </c>
      <c r="AE2249" s="443">
        <f t="shared" si="1591"/>
        <v>1.8043676354392929E-16</v>
      </c>
      <c r="AF2249" s="439">
        <f t="shared" si="1591"/>
        <v>0</v>
      </c>
      <c r="AG2249" s="439">
        <f t="shared" si="1591"/>
        <v>0</v>
      </c>
      <c r="AH2249" s="439">
        <f t="shared" si="1591"/>
        <v>0</v>
      </c>
      <c r="AI2249" s="440">
        <f t="shared" si="1591"/>
        <v>0</v>
      </c>
      <c r="AJ2249" s="443">
        <f t="shared" si="1592"/>
        <v>0</v>
      </c>
      <c r="AK2249" s="439">
        <f t="shared" si="1593"/>
        <v>0</v>
      </c>
      <c r="AL2249" s="439">
        <f t="shared" si="1594"/>
        <v>0</v>
      </c>
      <c r="AM2249" s="439">
        <f t="shared" si="1595"/>
        <v>0</v>
      </c>
      <c r="AN2249" s="440">
        <f t="shared" si="1596"/>
        <v>0</v>
      </c>
    </row>
    <row r="2250" spans="1:40" outlineLevel="2">
      <c r="A2250" s="882">
        <f>ROW()</f>
        <v>2250</v>
      </c>
      <c r="B2250" s="453"/>
      <c r="D2250" s="452" t="s">
        <v>302</v>
      </c>
      <c r="H2250" s="458"/>
      <c r="I2250" s="458"/>
      <c r="J2250" s="459"/>
      <c r="K2250" s="458"/>
      <c r="L2250" s="458"/>
      <c r="M2250" s="458"/>
      <c r="N2250" s="463"/>
      <c r="O2250" s="458"/>
      <c r="P2250" s="458"/>
      <c r="Q2250" s="458"/>
      <c r="R2250" s="458"/>
      <c r="S2250" s="458"/>
      <c r="T2250" s="443">
        <f t="shared" si="1610"/>
        <v>0</v>
      </c>
      <c r="U2250" s="439">
        <f t="shared" si="1610"/>
        <v>0</v>
      </c>
      <c r="V2250" s="439">
        <f t="shared" si="1610"/>
        <v>0</v>
      </c>
      <c r="W2250" s="439">
        <f t="shared" si="1610"/>
        <v>0</v>
      </c>
      <c r="X2250" s="439">
        <f t="shared" si="1610"/>
        <v>0</v>
      </c>
      <c r="Y2250" s="443">
        <f t="shared" ref="Y2250" si="1611">X2340</f>
        <v>0</v>
      </c>
      <c r="Z2250" s="439">
        <f t="shared" ref="Z2250" si="1612">Y2340</f>
        <v>0</v>
      </c>
      <c r="AA2250" s="439">
        <f t="shared" ref="AA2250" si="1613">Z2340</f>
        <v>0</v>
      </c>
      <c r="AB2250" s="439">
        <f t="shared" ref="AB2250" si="1614">AA2340</f>
        <v>0</v>
      </c>
      <c r="AC2250" s="439">
        <f t="shared" ref="AC2250" si="1615">AB2340</f>
        <v>0</v>
      </c>
      <c r="AD2250" s="439">
        <f t="shared" ref="AD2250" si="1616">AC2340</f>
        <v>0</v>
      </c>
      <c r="AE2250" s="443">
        <f t="shared" si="1591"/>
        <v>0</v>
      </c>
      <c r="AF2250" s="439">
        <f t="shared" si="1591"/>
        <v>0</v>
      </c>
      <c r="AG2250" s="439">
        <f t="shared" si="1591"/>
        <v>0</v>
      </c>
      <c r="AH2250" s="439">
        <f t="shared" si="1591"/>
        <v>0</v>
      </c>
      <c r="AI2250" s="440">
        <f t="shared" si="1591"/>
        <v>0</v>
      </c>
      <c r="AJ2250" s="443">
        <f t="shared" si="1592"/>
        <v>0</v>
      </c>
      <c r="AK2250" s="439">
        <f t="shared" si="1593"/>
        <v>0</v>
      </c>
      <c r="AL2250" s="439">
        <f t="shared" si="1594"/>
        <v>0</v>
      </c>
      <c r="AM2250" s="439">
        <f t="shared" si="1595"/>
        <v>0</v>
      </c>
      <c r="AN2250" s="440">
        <f t="shared" si="1596"/>
        <v>0</v>
      </c>
    </row>
    <row r="2251" spans="1:40" outlineLevel="2">
      <c r="A2251" s="882">
        <f>ROW()</f>
        <v>2251</v>
      </c>
      <c r="B2251" s="453"/>
      <c r="D2251" s="452" t="s">
        <v>36</v>
      </c>
      <c r="H2251" s="458"/>
      <c r="I2251" s="458"/>
      <c r="J2251" s="459"/>
      <c r="K2251" s="458"/>
      <c r="L2251" s="458"/>
      <c r="M2251" s="458"/>
      <c r="N2251" s="463"/>
      <c r="O2251" s="458"/>
      <c r="P2251" s="458"/>
      <c r="Q2251" s="458"/>
      <c r="R2251" s="458"/>
      <c r="S2251" s="458"/>
      <c r="T2251" s="443">
        <f t="shared" ref="T2251:AD2251" si="1617">S2341</f>
        <v>0</v>
      </c>
      <c r="U2251" s="439">
        <f t="shared" si="1617"/>
        <v>1.7087311042090618</v>
      </c>
      <c r="V2251" s="439">
        <f t="shared" si="1617"/>
        <v>1.2815483281567963</v>
      </c>
      <c r="W2251" s="439">
        <f t="shared" si="1617"/>
        <v>0.8543655521045308</v>
      </c>
      <c r="X2251" s="439">
        <f t="shared" si="1617"/>
        <v>0.4271827760522654</v>
      </c>
      <c r="Y2251" s="443">
        <f t="shared" si="1617"/>
        <v>0</v>
      </c>
      <c r="Z2251" s="439">
        <f t="shared" si="1617"/>
        <v>0</v>
      </c>
      <c r="AA2251" s="439">
        <f t="shared" si="1617"/>
        <v>0</v>
      </c>
      <c r="AB2251" s="439">
        <f t="shared" si="1617"/>
        <v>0</v>
      </c>
      <c r="AC2251" s="439">
        <f t="shared" si="1617"/>
        <v>0</v>
      </c>
      <c r="AD2251" s="439">
        <f t="shared" si="1617"/>
        <v>0</v>
      </c>
      <c r="AE2251" s="443">
        <f t="shared" si="1591"/>
        <v>0</v>
      </c>
      <c r="AF2251" s="439">
        <f t="shared" si="1591"/>
        <v>0</v>
      </c>
      <c r="AG2251" s="439">
        <f t="shared" si="1591"/>
        <v>0</v>
      </c>
      <c r="AH2251" s="439">
        <f t="shared" si="1591"/>
        <v>0</v>
      </c>
      <c r="AI2251" s="440">
        <f t="shared" si="1591"/>
        <v>0</v>
      </c>
      <c r="AJ2251" s="443">
        <f t="shared" si="1592"/>
        <v>0</v>
      </c>
      <c r="AK2251" s="439">
        <f t="shared" si="1593"/>
        <v>0</v>
      </c>
      <c r="AL2251" s="439">
        <f t="shared" si="1594"/>
        <v>0</v>
      </c>
      <c r="AM2251" s="439">
        <f t="shared" si="1595"/>
        <v>0</v>
      </c>
      <c r="AN2251" s="440">
        <f t="shared" si="1596"/>
        <v>0</v>
      </c>
    </row>
    <row r="2252" spans="1:40" outlineLevel="2">
      <c r="A2252" s="882">
        <f>ROW()</f>
        <v>2252</v>
      </c>
      <c r="B2252" s="453"/>
      <c r="D2252" s="452" t="s">
        <v>583</v>
      </c>
      <c r="H2252" s="458"/>
      <c r="I2252" s="458"/>
      <c r="J2252" s="459"/>
      <c r="K2252" s="458"/>
      <c r="L2252" s="458"/>
      <c r="M2252" s="458"/>
      <c r="N2252" s="463"/>
      <c r="O2252" s="458"/>
      <c r="P2252" s="458"/>
      <c r="Q2252" s="458"/>
      <c r="R2252" s="458"/>
      <c r="S2252" s="458"/>
      <c r="T2252" s="443">
        <f t="shared" ref="T2252:AI2252" si="1618">S2342</f>
        <v>0</v>
      </c>
      <c r="U2252" s="439">
        <f t="shared" si="1618"/>
        <v>0</v>
      </c>
      <c r="V2252" s="439">
        <f t="shared" si="1618"/>
        <v>0</v>
      </c>
      <c r="W2252" s="439">
        <f t="shared" si="1618"/>
        <v>0</v>
      </c>
      <c r="X2252" s="439">
        <f t="shared" si="1618"/>
        <v>0</v>
      </c>
      <c r="Y2252" s="443">
        <f t="shared" si="1618"/>
        <v>0</v>
      </c>
      <c r="Z2252" s="439">
        <f t="shared" si="1618"/>
        <v>0</v>
      </c>
      <c r="AA2252" s="439">
        <f t="shared" si="1618"/>
        <v>0</v>
      </c>
      <c r="AB2252" s="439">
        <f t="shared" si="1618"/>
        <v>0</v>
      </c>
      <c r="AC2252" s="439">
        <f t="shared" si="1618"/>
        <v>0</v>
      </c>
      <c r="AD2252" s="439">
        <f t="shared" si="1618"/>
        <v>0</v>
      </c>
      <c r="AE2252" s="443">
        <f t="shared" si="1618"/>
        <v>0</v>
      </c>
      <c r="AF2252" s="439">
        <f t="shared" si="1618"/>
        <v>0</v>
      </c>
      <c r="AG2252" s="439">
        <f t="shared" si="1618"/>
        <v>0</v>
      </c>
      <c r="AH2252" s="439">
        <f t="shared" si="1618"/>
        <v>0</v>
      </c>
      <c r="AI2252" s="440">
        <f t="shared" si="1618"/>
        <v>0</v>
      </c>
      <c r="AJ2252" s="443">
        <f t="shared" ref="AJ2252:AN2255" si="1619">AI2342</f>
        <v>0</v>
      </c>
      <c r="AK2252" s="439">
        <f t="shared" si="1619"/>
        <v>0</v>
      </c>
      <c r="AL2252" s="439">
        <f t="shared" si="1619"/>
        <v>0</v>
      </c>
      <c r="AM2252" s="439">
        <f t="shared" si="1619"/>
        <v>0</v>
      </c>
      <c r="AN2252" s="440">
        <f t="shared" si="1619"/>
        <v>0</v>
      </c>
    </row>
    <row r="2253" spans="1:40" outlineLevel="2">
      <c r="A2253" s="882">
        <f>ROW()</f>
        <v>2253</v>
      </c>
      <c r="B2253" s="453"/>
      <c r="D2253" s="452" t="s">
        <v>81</v>
      </c>
      <c r="H2253" s="458"/>
      <c r="I2253" s="458"/>
      <c r="J2253" s="459"/>
      <c r="K2253" s="458"/>
      <c r="L2253" s="458"/>
      <c r="M2253" s="458"/>
      <c r="N2253" s="463"/>
      <c r="O2253" s="458"/>
      <c r="P2253" s="458"/>
      <c r="Q2253" s="458"/>
      <c r="R2253" s="458"/>
      <c r="S2253" s="458"/>
      <c r="T2253" s="443">
        <f t="shared" ref="T2253:X2254" si="1620">S2343</f>
        <v>0</v>
      </c>
      <c r="U2253" s="439">
        <f t="shared" si="1620"/>
        <v>0</v>
      </c>
      <c r="V2253" s="439">
        <f t="shared" si="1620"/>
        <v>0</v>
      </c>
      <c r="W2253" s="439">
        <f t="shared" si="1620"/>
        <v>0</v>
      </c>
      <c r="X2253" s="439">
        <f t="shared" si="1620"/>
        <v>0</v>
      </c>
      <c r="Y2253" s="443">
        <f t="shared" ref="Y2253:AD2254" si="1621">X2343</f>
        <v>0</v>
      </c>
      <c r="Z2253" s="439">
        <f t="shared" si="1621"/>
        <v>0</v>
      </c>
      <c r="AA2253" s="439">
        <f t="shared" si="1621"/>
        <v>0</v>
      </c>
      <c r="AB2253" s="439">
        <f t="shared" si="1621"/>
        <v>0</v>
      </c>
      <c r="AC2253" s="439">
        <f t="shared" si="1621"/>
        <v>0</v>
      </c>
      <c r="AD2253" s="439">
        <f t="shared" si="1621"/>
        <v>0</v>
      </c>
      <c r="AE2253" s="443">
        <f t="shared" ref="AE2253:AE2255" si="1622">AD2343</f>
        <v>0</v>
      </c>
      <c r="AF2253" s="439">
        <f t="shared" ref="AF2253:AF2255" si="1623">AE2343</f>
        <v>0</v>
      </c>
      <c r="AG2253" s="439">
        <f t="shared" ref="AG2253:AG2255" si="1624">AF2343</f>
        <v>0</v>
      </c>
      <c r="AH2253" s="439">
        <f t="shared" ref="AH2253:AH2255" si="1625">AG2343</f>
        <v>0</v>
      </c>
      <c r="AI2253" s="440">
        <f t="shared" ref="AI2253:AI2255" si="1626">AH2343</f>
        <v>0</v>
      </c>
      <c r="AJ2253" s="443">
        <f t="shared" si="1619"/>
        <v>0</v>
      </c>
      <c r="AK2253" s="439">
        <f t="shared" si="1619"/>
        <v>0</v>
      </c>
      <c r="AL2253" s="439">
        <f t="shared" si="1619"/>
        <v>0</v>
      </c>
      <c r="AM2253" s="439">
        <f t="shared" si="1619"/>
        <v>0</v>
      </c>
      <c r="AN2253" s="440">
        <f t="shared" si="1619"/>
        <v>0</v>
      </c>
    </row>
    <row r="2254" spans="1:40" outlineLevel="2">
      <c r="A2254" s="882">
        <f>ROW()</f>
        <v>2254</v>
      </c>
      <c r="B2254" s="453"/>
      <c r="D2254" s="452" t="s">
        <v>28</v>
      </c>
      <c r="H2254" s="458"/>
      <c r="I2254" s="458"/>
      <c r="J2254" s="459"/>
      <c r="K2254" s="458"/>
      <c r="L2254" s="458"/>
      <c r="M2254" s="458"/>
      <c r="N2254" s="463"/>
      <c r="O2254" s="458"/>
      <c r="P2254" s="458"/>
      <c r="Q2254" s="458"/>
      <c r="R2254" s="458"/>
      <c r="S2254" s="458"/>
      <c r="T2254" s="443">
        <f t="shared" si="1620"/>
        <v>0</v>
      </c>
      <c r="U2254" s="439">
        <f t="shared" si="1620"/>
        <v>0</v>
      </c>
      <c r="V2254" s="439">
        <f t="shared" si="1620"/>
        <v>0</v>
      </c>
      <c r="W2254" s="439">
        <f t="shared" si="1620"/>
        <v>0</v>
      </c>
      <c r="X2254" s="439">
        <f t="shared" si="1620"/>
        <v>0</v>
      </c>
      <c r="Y2254" s="443">
        <f t="shared" si="1621"/>
        <v>0</v>
      </c>
      <c r="Z2254" s="439">
        <f t="shared" si="1621"/>
        <v>0</v>
      </c>
      <c r="AA2254" s="439">
        <f t="shared" si="1621"/>
        <v>0</v>
      </c>
      <c r="AB2254" s="439">
        <f t="shared" si="1621"/>
        <v>0</v>
      </c>
      <c r="AC2254" s="439">
        <f t="shared" si="1621"/>
        <v>0</v>
      </c>
      <c r="AD2254" s="439">
        <f t="shared" si="1621"/>
        <v>0</v>
      </c>
      <c r="AE2254" s="443">
        <f t="shared" si="1622"/>
        <v>0</v>
      </c>
      <c r="AF2254" s="439">
        <f t="shared" si="1623"/>
        <v>0</v>
      </c>
      <c r="AG2254" s="439">
        <f t="shared" si="1624"/>
        <v>0</v>
      </c>
      <c r="AH2254" s="439">
        <f t="shared" si="1625"/>
        <v>0</v>
      </c>
      <c r="AI2254" s="440">
        <f t="shared" si="1626"/>
        <v>0</v>
      </c>
      <c r="AJ2254" s="443">
        <f t="shared" si="1619"/>
        <v>0</v>
      </c>
      <c r="AK2254" s="439">
        <f t="shared" si="1619"/>
        <v>0</v>
      </c>
      <c r="AL2254" s="439">
        <f t="shared" si="1619"/>
        <v>0</v>
      </c>
      <c r="AM2254" s="439">
        <f t="shared" si="1619"/>
        <v>0</v>
      </c>
      <c r="AN2254" s="440">
        <f t="shared" si="1619"/>
        <v>0</v>
      </c>
    </row>
    <row r="2255" spans="1:40" outlineLevel="2">
      <c r="A2255" s="882">
        <f>ROW()</f>
        <v>2255</v>
      </c>
      <c r="B2255" s="453"/>
      <c r="D2255" s="456" t="s">
        <v>443</v>
      </c>
      <c r="E2255" s="456"/>
      <c r="F2255" s="456"/>
      <c r="G2255" s="456"/>
      <c r="H2255" s="460"/>
      <c r="I2255" s="460"/>
      <c r="J2255" s="461"/>
      <c r="K2255" s="460"/>
      <c r="L2255" s="460"/>
      <c r="M2255" s="460"/>
      <c r="N2255" s="465"/>
      <c r="O2255" s="460"/>
      <c r="P2255" s="460"/>
      <c r="Q2255" s="460"/>
      <c r="R2255" s="460"/>
      <c r="S2255" s="460"/>
      <c r="T2255" s="462">
        <f t="shared" ref="T2255:AD2255" si="1627">S2345</f>
        <v>0</v>
      </c>
      <c r="U2255" s="441">
        <f t="shared" si="1627"/>
        <v>0</v>
      </c>
      <c r="V2255" s="441">
        <f t="shared" si="1627"/>
        <v>0</v>
      </c>
      <c r="W2255" s="441">
        <f t="shared" si="1627"/>
        <v>0</v>
      </c>
      <c r="X2255" s="441">
        <f t="shared" si="1627"/>
        <v>0</v>
      </c>
      <c r="Y2255" s="462">
        <f t="shared" si="1627"/>
        <v>0</v>
      </c>
      <c r="Z2255" s="441">
        <f t="shared" si="1627"/>
        <v>0</v>
      </c>
      <c r="AA2255" s="441">
        <f t="shared" si="1627"/>
        <v>0</v>
      </c>
      <c r="AB2255" s="441">
        <f t="shared" si="1627"/>
        <v>0</v>
      </c>
      <c r="AC2255" s="441">
        <f t="shared" si="1627"/>
        <v>0</v>
      </c>
      <c r="AD2255" s="441">
        <f t="shared" si="1627"/>
        <v>0</v>
      </c>
      <c r="AE2255" s="462">
        <f t="shared" si="1622"/>
        <v>0</v>
      </c>
      <c r="AF2255" s="441">
        <f t="shared" si="1623"/>
        <v>0</v>
      </c>
      <c r="AG2255" s="441">
        <f t="shared" si="1624"/>
        <v>0</v>
      </c>
      <c r="AH2255" s="441">
        <f t="shared" si="1625"/>
        <v>0</v>
      </c>
      <c r="AI2255" s="442">
        <f t="shared" si="1626"/>
        <v>0</v>
      </c>
      <c r="AJ2255" s="462">
        <f t="shared" si="1619"/>
        <v>0</v>
      </c>
      <c r="AK2255" s="441">
        <f t="shared" si="1619"/>
        <v>0</v>
      </c>
      <c r="AL2255" s="441">
        <f t="shared" si="1619"/>
        <v>0</v>
      </c>
      <c r="AM2255" s="441">
        <f t="shared" si="1619"/>
        <v>0</v>
      </c>
      <c r="AN2255" s="442">
        <f t="shared" si="1619"/>
        <v>0</v>
      </c>
    </row>
    <row r="2256" spans="1:40" outlineLevel="2">
      <c r="A2256" s="882">
        <f>ROW()</f>
        <v>2256</v>
      </c>
      <c r="B2256" s="453"/>
      <c r="D2256" s="452" t="s">
        <v>24</v>
      </c>
      <c r="H2256" s="458"/>
      <c r="I2256" s="458"/>
      <c r="J2256" s="459"/>
      <c r="K2256" s="458"/>
      <c r="L2256" s="458"/>
      <c r="M2256" s="458"/>
      <c r="N2256" s="463"/>
      <c r="O2256" s="458"/>
      <c r="P2256" s="458"/>
      <c r="Q2256" s="458"/>
      <c r="R2256" s="458"/>
      <c r="S2256" s="458"/>
      <c r="T2256" s="443">
        <f t="shared" ref="T2256:AN2256" si="1628">SUM(T2240:T2255)</f>
        <v>0</v>
      </c>
      <c r="U2256" s="439">
        <f t="shared" si="1628"/>
        <v>25.045259285475751</v>
      </c>
      <c r="V2256" s="439">
        <f t="shared" si="1628"/>
        <v>23.358436965544744</v>
      </c>
      <c r="W2256" s="439">
        <f t="shared" si="1628"/>
        <v>21.671614645613747</v>
      </c>
      <c r="X2256" s="439">
        <f t="shared" si="1628"/>
        <v>19.984792325682747</v>
      </c>
      <c r="Y2256" s="443">
        <f t="shared" si="1628"/>
        <v>18.297970005751743</v>
      </c>
      <c r="Z2256" s="439">
        <f t="shared" si="1628"/>
        <v>17.668150233812373</v>
      </c>
      <c r="AA2256" s="439">
        <f t="shared" si="1628"/>
        <v>16.408510689933639</v>
      </c>
      <c r="AB2256" s="439">
        <f t="shared" si="1628"/>
        <v>15.148871146054903</v>
      </c>
      <c r="AC2256" s="439">
        <f t="shared" si="1628"/>
        <v>13.889231602176165</v>
      </c>
      <c r="AD2256" s="439">
        <f t="shared" si="1628"/>
        <v>12.62959205829743</v>
      </c>
      <c r="AE2256" s="443">
        <f t="shared" si="1628"/>
        <v>11.369952514418696</v>
      </c>
      <c r="AF2256" s="439">
        <f t="shared" si="1628"/>
        <v>10.110312970539958</v>
      </c>
      <c r="AG2256" s="439">
        <f t="shared" si="1628"/>
        <v>8.8506734266612224</v>
      </c>
      <c r="AH2256" s="439">
        <f t="shared" si="1628"/>
        <v>7.5910338827824866</v>
      </c>
      <c r="AI2256" s="440">
        <f t="shared" si="1628"/>
        <v>6.3313943389037508</v>
      </c>
      <c r="AJ2256" s="443">
        <f t="shared" si="1628"/>
        <v>5.071754795025015</v>
      </c>
      <c r="AK2256" s="439">
        <f t="shared" si="1628"/>
        <v>4.0997558562551948</v>
      </c>
      <c r="AL2256" s="439">
        <f t="shared" si="1628"/>
        <v>3.4153975225942914</v>
      </c>
      <c r="AM2256" s="439">
        <f t="shared" si="1628"/>
        <v>2.731039188933388</v>
      </c>
      <c r="AN2256" s="440">
        <f t="shared" si="1628"/>
        <v>2.0466808552724842</v>
      </c>
    </row>
    <row r="2257" spans="1:40" outlineLevel="1">
      <c r="A2257" s="732" t="s">
        <v>59</v>
      </c>
      <c r="B2257" s="733"/>
      <c r="C2257" s="881"/>
      <c r="D2257" s="733"/>
      <c r="E2257" s="733"/>
      <c r="F2257" s="733"/>
      <c r="G2257" s="730"/>
      <c r="H2257" s="733"/>
      <c r="I2257" s="730"/>
      <c r="J2257" s="729"/>
      <c r="K2257" s="730"/>
      <c r="L2257" s="730"/>
      <c r="M2257" s="730"/>
      <c r="N2257" s="731"/>
      <c r="O2257" s="730"/>
      <c r="P2257" s="730"/>
      <c r="Q2257" s="730"/>
      <c r="R2257" s="730"/>
      <c r="S2257" s="730"/>
      <c r="T2257" s="729"/>
      <c r="U2257" s="730"/>
      <c r="V2257" s="730"/>
      <c r="W2257" s="730"/>
      <c r="X2257" s="730"/>
      <c r="Y2257" s="729"/>
      <c r="Z2257" s="730"/>
      <c r="AA2257" s="730"/>
      <c r="AB2257" s="730"/>
      <c r="AC2257" s="730"/>
      <c r="AD2257" s="730"/>
      <c r="AE2257" s="729"/>
      <c r="AF2257" s="730"/>
      <c r="AG2257" s="730"/>
      <c r="AH2257" s="730"/>
      <c r="AI2257" s="731"/>
      <c r="AJ2257" s="729"/>
      <c r="AK2257" s="730"/>
      <c r="AL2257" s="730"/>
      <c r="AM2257" s="730"/>
      <c r="AN2257" s="731"/>
    </row>
    <row r="2258" spans="1:40" outlineLevel="2">
      <c r="A2258" s="882">
        <f>ROW()</f>
        <v>2258</v>
      </c>
      <c r="B2258" s="453"/>
      <c r="D2258" s="452" t="s">
        <v>300</v>
      </c>
      <c r="H2258" s="458"/>
      <c r="I2258" s="458"/>
      <c r="J2258" s="443"/>
      <c r="K2258" s="439"/>
      <c r="L2258" s="439"/>
      <c r="M2258" s="439"/>
      <c r="N2258" s="440"/>
      <c r="O2258" s="439"/>
      <c r="P2258" s="439"/>
      <c r="Q2258" s="439"/>
      <c r="R2258" s="439"/>
      <c r="S2258" s="439"/>
      <c r="T2258" s="326">
        <f>T$660</f>
        <v>8.0041545077676357</v>
      </c>
      <c r="U2258" s="439"/>
      <c r="V2258" s="439"/>
      <c r="W2258" s="439"/>
      <c r="X2258" s="439"/>
      <c r="Y2258" s="443"/>
      <c r="Z2258" s="439"/>
      <c r="AA2258" s="439"/>
      <c r="AB2258" s="439"/>
      <c r="AC2258" s="439"/>
      <c r="AD2258" s="439"/>
      <c r="AE2258" s="443"/>
      <c r="AF2258" s="439"/>
      <c r="AG2258" s="439"/>
      <c r="AH2258" s="439"/>
      <c r="AI2258" s="440"/>
      <c r="AJ2258" s="443"/>
      <c r="AK2258" s="439"/>
      <c r="AL2258" s="439"/>
      <c r="AM2258" s="439"/>
      <c r="AN2258" s="440"/>
    </row>
    <row r="2259" spans="1:40" outlineLevel="2">
      <c r="A2259" s="882">
        <f>ROW()</f>
        <v>2259</v>
      </c>
      <c r="B2259" s="453"/>
      <c r="D2259" s="452" t="s">
        <v>301</v>
      </c>
      <c r="H2259" s="458"/>
      <c r="I2259" s="458"/>
      <c r="J2259" s="443"/>
      <c r="K2259" s="439"/>
      <c r="L2259" s="439"/>
      <c r="M2259" s="439"/>
      <c r="N2259" s="440"/>
      <c r="O2259" s="439"/>
      <c r="P2259" s="439"/>
      <c r="Q2259" s="439"/>
      <c r="R2259" s="439"/>
      <c r="S2259" s="439"/>
      <c r="T2259" s="326">
        <f>T$661</f>
        <v>0</v>
      </c>
      <c r="U2259" s="439"/>
      <c r="V2259" s="439"/>
      <c r="W2259" s="439"/>
      <c r="X2259" s="439"/>
      <c r="Y2259" s="443"/>
      <c r="Z2259" s="439"/>
      <c r="AA2259" s="439"/>
      <c r="AB2259" s="439"/>
      <c r="AC2259" s="439"/>
      <c r="AD2259" s="439"/>
      <c r="AE2259" s="443"/>
      <c r="AF2259" s="439"/>
      <c r="AG2259" s="439"/>
      <c r="AH2259" s="439"/>
      <c r="AI2259" s="440"/>
      <c r="AJ2259" s="443"/>
      <c r="AK2259" s="439"/>
      <c r="AL2259" s="439"/>
      <c r="AM2259" s="439"/>
      <c r="AN2259" s="440"/>
    </row>
    <row r="2260" spans="1:40" outlineLevel="2">
      <c r="A2260" s="882">
        <f>ROW()</f>
        <v>2260</v>
      </c>
      <c r="B2260" s="453"/>
      <c r="D2260" s="452" t="s">
        <v>29</v>
      </c>
      <c r="H2260" s="458"/>
      <c r="I2260" s="458"/>
      <c r="J2260" s="443"/>
      <c r="K2260" s="439"/>
      <c r="L2260" s="439"/>
      <c r="M2260" s="439"/>
      <c r="N2260" s="440"/>
      <c r="O2260" s="439"/>
      <c r="P2260" s="439"/>
      <c r="Q2260" s="439"/>
      <c r="R2260" s="439"/>
      <c r="S2260" s="439"/>
      <c r="T2260" s="326">
        <f>T$662</f>
        <v>0</v>
      </c>
      <c r="U2260" s="439"/>
      <c r="V2260" s="439"/>
      <c r="W2260" s="439"/>
      <c r="X2260" s="439"/>
      <c r="Y2260" s="443"/>
      <c r="Z2260" s="439"/>
      <c r="AA2260" s="439"/>
      <c r="AB2260" s="439"/>
      <c r="AC2260" s="439"/>
      <c r="AD2260" s="439"/>
      <c r="AE2260" s="443"/>
      <c r="AF2260" s="439"/>
      <c r="AG2260" s="439"/>
      <c r="AH2260" s="439"/>
      <c r="AI2260" s="440"/>
      <c r="AJ2260" s="443"/>
      <c r="AK2260" s="439"/>
      <c r="AL2260" s="439"/>
      <c r="AM2260" s="439"/>
      <c r="AN2260" s="440"/>
    </row>
    <row r="2261" spans="1:40" outlineLevel="2">
      <c r="A2261" s="882">
        <f>ROW()</f>
        <v>2261</v>
      </c>
      <c r="B2261" s="453"/>
      <c r="D2261" s="452" t="s">
        <v>30</v>
      </c>
      <c r="H2261" s="458"/>
      <c r="I2261" s="458"/>
      <c r="J2261" s="443"/>
      <c r="K2261" s="439"/>
      <c r="L2261" s="439"/>
      <c r="M2261" s="439"/>
      <c r="N2261" s="440"/>
      <c r="O2261" s="439"/>
      <c r="P2261" s="439"/>
      <c r="Q2261" s="439"/>
      <c r="R2261" s="439"/>
      <c r="S2261" s="439"/>
      <c r="T2261" s="326">
        <f>T$663</f>
        <v>4.6628688106693099</v>
      </c>
      <c r="U2261" s="439"/>
      <c r="V2261" s="439"/>
      <c r="W2261" s="439"/>
      <c r="X2261" s="439"/>
      <c r="Y2261" s="443"/>
      <c r="Z2261" s="439"/>
      <c r="AA2261" s="439"/>
      <c r="AB2261" s="439"/>
      <c r="AC2261" s="439"/>
      <c r="AD2261" s="439"/>
      <c r="AE2261" s="443"/>
      <c r="AF2261" s="439"/>
      <c r="AG2261" s="439"/>
      <c r="AH2261" s="439"/>
      <c r="AI2261" s="440"/>
      <c r="AJ2261" s="443"/>
      <c r="AK2261" s="439"/>
      <c r="AL2261" s="439"/>
      <c r="AM2261" s="439"/>
      <c r="AN2261" s="440"/>
    </row>
    <row r="2262" spans="1:40" outlineLevel="2">
      <c r="A2262" s="882">
        <f>ROW()</f>
        <v>2262</v>
      </c>
      <c r="B2262" s="453"/>
      <c r="D2262" s="452" t="s">
        <v>31</v>
      </c>
      <c r="H2262" s="458"/>
      <c r="I2262" s="458"/>
      <c r="J2262" s="443"/>
      <c r="K2262" s="439"/>
      <c r="L2262" s="439"/>
      <c r="M2262" s="439"/>
      <c r="N2262" s="440"/>
      <c r="O2262" s="439"/>
      <c r="P2262" s="439"/>
      <c r="Q2262" s="439"/>
      <c r="R2262" s="439"/>
      <c r="S2262" s="439"/>
      <c r="T2262" s="326">
        <f>T$664</f>
        <v>0</v>
      </c>
      <c r="U2262" s="439"/>
      <c r="V2262" s="439"/>
      <c r="W2262" s="439"/>
      <c r="X2262" s="439"/>
      <c r="Y2262" s="443"/>
      <c r="Z2262" s="439"/>
      <c r="AA2262" s="439"/>
      <c r="AB2262" s="439"/>
      <c r="AC2262" s="439"/>
      <c r="AD2262" s="439"/>
      <c r="AE2262" s="443"/>
      <c r="AF2262" s="439"/>
      <c r="AG2262" s="439"/>
      <c r="AH2262" s="439"/>
      <c r="AI2262" s="440"/>
      <c r="AJ2262" s="443"/>
      <c r="AK2262" s="439"/>
      <c r="AL2262" s="439"/>
      <c r="AM2262" s="439"/>
      <c r="AN2262" s="440"/>
    </row>
    <row r="2263" spans="1:40" outlineLevel="2">
      <c r="A2263" s="882">
        <f>ROW()</f>
        <v>2263</v>
      </c>
      <c r="B2263" s="453"/>
      <c r="D2263" s="452" t="s">
        <v>32</v>
      </c>
      <c r="H2263" s="458"/>
      <c r="I2263" s="458"/>
      <c r="J2263" s="443"/>
      <c r="K2263" s="439"/>
      <c r="L2263" s="439"/>
      <c r="M2263" s="439"/>
      <c r="N2263" s="440"/>
      <c r="O2263" s="439"/>
      <c r="P2263" s="439"/>
      <c r="Q2263" s="439"/>
      <c r="R2263" s="439"/>
      <c r="S2263" s="439"/>
      <c r="T2263" s="326">
        <f>T$665</f>
        <v>0.2488070467194877</v>
      </c>
      <c r="U2263" s="439"/>
      <c r="V2263" s="439"/>
      <c r="W2263" s="439"/>
      <c r="X2263" s="439"/>
      <c r="Y2263" s="443"/>
      <c r="Z2263" s="439"/>
      <c r="AA2263" s="439"/>
      <c r="AB2263" s="439"/>
      <c r="AC2263" s="439"/>
      <c r="AD2263" s="439"/>
      <c r="AE2263" s="443"/>
      <c r="AF2263" s="439"/>
      <c r="AG2263" s="439"/>
      <c r="AH2263" s="439"/>
      <c r="AI2263" s="440"/>
      <c r="AJ2263" s="443"/>
      <c r="AK2263" s="439"/>
      <c r="AL2263" s="439"/>
      <c r="AM2263" s="439"/>
      <c r="AN2263" s="440"/>
    </row>
    <row r="2264" spans="1:40" outlineLevel="2">
      <c r="A2264" s="882">
        <f>ROW()</f>
        <v>2264</v>
      </c>
      <c r="B2264" s="453"/>
      <c r="D2264" s="452" t="s">
        <v>33</v>
      </c>
      <c r="H2264" s="458"/>
      <c r="I2264" s="458"/>
      <c r="J2264" s="443"/>
      <c r="K2264" s="439"/>
      <c r="L2264" s="439"/>
      <c r="M2264" s="439"/>
      <c r="N2264" s="440"/>
      <c r="O2264" s="439"/>
      <c r="P2264" s="439"/>
      <c r="Q2264" s="439"/>
      <c r="R2264" s="439"/>
      <c r="S2264" s="439"/>
      <c r="T2264" s="326">
        <f>T$666</f>
        <v>1.685651068716699</v>
      </c>
      <c r="U2264" s="439"/>
      <c r="V2264" s="439"/>
      <c r="W2264" s="439"/>
      <c r="X2264" s="439"/>
      <c r="Y2264" s="443"/>
      <c r="Z2264" s="439"/>
      <c r="AA2264" s="439"/>
      <c r="AB2264" s="439"/>
      <c r="AC2264" s="439"/>
      <c r="AD2264" s="439"/>
      <c r="AE2264" s="443"/>
      <c r="AF2264" s="439"/>
      <c r="AG2264" s="439"/>
      <c r="AH2264" s="439"/>
      <c r="AI2264" s="440"/>
      <c r="AJ2264" s="443"/>
      <c r="AK2264" s="439"/>
      <c r="AL2264" s="439"/>
      <c r="AM2264" s="439"/>
      <c r="AN2264" s="440"/>
    </row>
    <row r="2265" spans="1:40" outlineLevel="2">
      <c r="A2265" s="882">
        <f>ROW()</f>
        <v>2265</v>
      </c>
      <c r="B2265" s="453"/>
      <c r="D2265" s="452" t="s">
        <v>27</v>
      </c>
      <c r="H2265" s="458"/>
      <c r="I2265" s="458"/>
      <c r="J2265" s="443"/>
      <c r="K2265" s="439"/>
      <c r="L2265" s="439"/>
      <c r="M2265" s="439"/>
      <c r="N2265" s="440"/>
      <c r="O2265" s="439"/>
      <c r="P2265" s="439"/>
      <c r="Q2265" s="439"/>
      <c r="R2265" s="439"/>
      <c r="S2265" s="439"/>
      <c r="T2265" s="326">
        <f>T$667</f>
        <v>0.10582859412606954</v>
      </c>
      <c r="U2265" s="439"/>
      <c r="V2265" s="439"/>
      <c r="W2265" s="439"/>
      <c r="X2265" s="439"/>
      <c r="Y2265" s="443"/>
      <c r="Z2265" s="439"/>
      <c r="AA2265" s="439"/>
      <c r="AB2265" s="439"/>
      <c r="AC2265" s="439"/>
      <c r="AD2265" s="439"/>
      <c r="AE2265" s="443"/>
      <c r="AF2265" s="439"/>
      <c r="AG2265" s="439"/>
      <c r="AH2265" s="439"/>
      <c r="AI2265" s="440"/>
      <c r="AJ2265" s="443"/>
      <c r="AK2265" s="439"/>
      <c r="AL2265" s="439"/>
      <c r="AM2265" s="439"/>
      <c r="AN2265" s="440"/>
    </row>
    <row r="2266" spans="1:40" outlineLevel="2">
      <c r="A2266" s="882">
        <f>ROW()</f>
        <v>2266</v>
      </c>
      <c r="B2266" s="453"/>
      <c r="D2266" s="452" t="s">
        <v>34</v>
      </c>
      <c r="H2266" s="458"/>
      <c r="I2266" s="458"/>
      <c r="J2266" s="443"/>
      <c r="K2266" s="439"/>
      <c r="L2266" s="439"/>
      <c r="M2266" s="439"/>
      <c r="N2266" s="440"/>
      <c r="O2266" s="439"/>
      <c r="P2266" s="439"/>
      <c r="Q2266" s="439"/>
      <c r="R2266" s="439"/>
      <c r="S2266" s="439"/>
      <c r="T2266" s="326">
        <f>T$668</f>
        <v>8.6292181532674821</v>
      </c>
      <c r="U2266" s="439"/>
      <c r="V2266" s="439"/>
      <c r="W2266" s="439"/>
      <c r="X2266" s="439"/>
      <c r="Y2266" s="443"/>
      <c r="Z2266" s="439"/>
      <c r="AA2266" s="439"/>
      <c r="AB2266" s="439"/>
      <c r="AC2266" s="439"/>
      <c r="AD2266" s="439"/>
      <c r="AE2266" s="443"/>
      <c r="AF2266" s="439"/>
      <c r="AG2266" s="439"/>
      <c r="AH2266" s="439"/>
      <c r="AI2266" s="440"/>
      <c r="AJ2266" s="443"/>
      <c r="AK2266" s="439"/>
      <c r="AL2266" s="439"/>
      <c r="AM2266" s="439"/>
      <c r="AN2266" s="440"/>
    </row>
    <row r="2267" spans="1:40" outlineLevel="2">
      <c r="A2267" s="882">
        <f>ROW()</f>
        <v>2267</v>
      </c>
      <c r="B2267" s="453"/>
      <c r="D2267" s="452" t="s">
        <v>35</v>
      </c>
      <c r="H2267" s="458"/>
      <c r="I2267" s="458"/>
      <c r="J2267" s="443"/>
      <c r="K2267" s="439"/>
      <c r="L2267" s="439"/>
      <c r="M2267" s="439"/>
      <c r="N2267" s="440"/>
      <c r="O2267" s="439"/>
      <c r="P2267" s="439"/>
      <c r="Q2267" s="439"/>
      <c r="R2267" s="439"/>
      <c r="S2267" s="439"/>
      <c r="T2267" s="326">
        <f>T$669</f>
        <v>3.6087352708785856E-15</v>
      </c>
      <c r="U2267" s="439"/>
      <c r="V2267" s="439"/>
      <c r="W2267" s="439"/>
      <c r="X2267" s="439"/>
      <c r="Y2267" s="443"/>
      <c r="Z2267" s="439"/>
      <c r="AA2267" s="439"/>
      <c r="AB2267" s="439"/>
      <c r="AC2267" s="439"/>
      <c r="AD2267" s="439"/>
      <c r="AE2267" s="443"/>
      <c r="AF2267" s="439"/>
      <c r="AG2267" s="439"/>
      <c r="AH2267" s="439"/>
      <c r="AI2267" s="440"/>
      <c r="AJ2267" s="443"/>
      <c r="AK2267" s="439"/>
      <c r="AL2267" s="439"/>
      <c r="AM2267" s="439"/>
      <c r="AN2267" s="440"/>
    </row>
    <row r="2268" spans="1:40" outlineLevel="2">
      <c r="A2268" s="882">
        <f>ROW()</f>
        <v>2268</v>
      </c>
      <c r="B2268" s="453"/>
      <c r="D2268" s="452" t="s">
        <v>302</v>
      </c>
      <c r="H2268" s="458"/>
      <c r="I2268" s="458"/>
      <c r="J2268" s="443"/>
      <c r="K2268" s="439"/>
      <c r="L2268" s="439"/>
      <c r="M2268" s="439"/>
      <c r="N2268" s="440"/>
      <c r="O2268" s="439"/>
      <c r="P2268" s="439"/>
      <c r="Q2268" s="439"/>
      <c r="R2268" s="439"/>
      <c r="S2268" s="439"/>
      <c r="T2268" s="326">
        <f>T$670</f>
        <v>0</v>
      </c>
      <c r="U2268" s="439"/>
      <c r="V2268" s="439"/>
      <c r="W2268" s="439"/>
      <c r="X2268" s="439"/>
      <c r="Y2268" s="443"/>
      <c r="Z2268" s="439"/>
      <c r="AA2268" s="439"/>
      <c r="AB2268" s="439"/>
      <c r="AC2268" s="439"/>
      <c r="AD2268" s="439"/>
      <c r="AE2268" s="443"/>
      <c r="AF2268" s="439"/>
      <c r="AG2268" s="439"/>
      <c r="AH2268" s="439"/>
      <c r="AI2268" s="440"/>
      <c r="AJ2268" s="443"/>
      <c r="AK2268" s="439"/>
      <c r="AL2268" s="439"/>
      <c r="AM2268" s="439"/>
      <c r="AN2268" s="440"/>
    </row>
    <row r="2269" spans="1:40" outlineLevel="2">
      <c r="A2269" s="882">
        <f>ROW()</f>
        <v>2269</v>
      </c>
      <c r="B2269" s="453"/>
      <c r="D2269" s="452" t="s">
        <v>36</v>
      </c>
      <c r="H2269" s="458"/>
      <c r="I2269" s="458"/>
      <c r="J2269" s="443"/>
      <c r="K2269" s="439"/>
      <c r="L2269" s="439"/>
      <c r="M2269" s="439"/>
      <c r="N2269" s="440"/>
      <c r="O2269" s="439"/>
      <c r="P2269" s="439"/>
      <c r="Q2269" s="439"/>
      <c r="R2269" s="439"/>
      <c r="S2269" s="439"/>
      <c r="T2269" s="326">
        <f>T$671</f>
        <v>1.7087311042090618</v>
      </c>
      <c r="U2269" s="439"/>
      <c r="V2269" s="439"/>
      <c r="W2269" s="439"/>
      <c r="X2269" s="439"/>
      <c r="Y2269" s="443"/>
      <c r="Z2269" s="439"/>
      <c r="AA2269" s="439"/>
      <c r="AB2269" s="439"/>
      <c r="AC2269" s="439"/>
      <c r="AD2269" s="439"/>
      <c r="AE2269" s="443"/>
      <c r="AF2269" s="439"/>
      <c r="AG2269" s="439"/>
      <c r="AH2269" s="439"/>
      <c r="AI2269" s="440"/>
      <c r="AJ2269" s="443"/>
      <c r="AK2269" s="439"/>
      <c r="AL2269" s="439"/>
      <c r="AM2269" s="439"/>
      <c r="AN2269" s="440"/>
    </row>
    <row r="2270" spans="1:40" outlineLevel="2">
      <c r="A2270" s="882">
        <f>ROW()</f>
        <v>2270</v>
      </c>
      <c r="B2270" s="453"/>
      <c r="D2270" s="452" t="s">
        <v>583</v>
      </c>
      <c r="H2270" s="458"/>
      <c r="I2270" s="458"/>
      <c r="J2270" s="443"/>
      <c r="K2270" s="439"/>
      <c r="L2270" s="439"/>
      <c r="M2270" s="439"/>
      <c r="N2270" s="440"/>
      <c r="O2270" s="439"/>
      <c r="P2270" s="439"/>
      <c r="Q2270" s="439"/>
      <c r="R2270" s="439"/>
      <c r="S2270" s="439"/>
      <c r="T2270" s="326">
        <f>T$672</f>
        <v>0</v>
      </c>
      <c r="U2270" s="439"/>
      <c r="V2270" s="439"/>
      <c r="W2270" s="439"/>
      <c r="X2270" s="439"/>
      <c r="Y2270" s="443"/>
      <c r="Z2270" s="439"/>
      <c r="AA2270" s="439"/>
      <c r="AB2270" s="439"/>
      <c r="AC2270" s="439"/>
      <c r="AD2270" s="439"/>
      <c r="AE2270" s="443"/>
      <c r="AF2270" s="439"/>
      <c r="AG2270" s="439"/>
      <c r="AH2270" s="439"/>
      <c r="AI2270" s="440"/>
      <c r="AJ2270" s="443"/>
      <c r="AK2270" s="439"/>
      <c r="AL2270" s="439"/>
      <c r="AM2270" s="439"/>
      <c r="AN2270" s="440"/>
    </row>
    <row r="2271" spans="1:40" outlineLevel="2">
      <c r="A2271" s="882">
        <f>ROW()</f>
        <v>2271</v>
      </c>
      <c r="B2271" s="453"/>
      <c r="D2271" s="452" t="s">
        <v>81</v>
      </c>
      <c r="H2271" s="458"/>
      <c r="I2271" s="458"/>
      <c r="J2271" s="443"/>
      <c r="K2271" s="439"/>
      <c r="L2271" s="439"/>
      <c r="M2271" s="439"/>
      <c r="N2271" s="440"/>
      <c r="O2271" s="439"/>
      <c r="P2271" s="439"/>
      <c r="Q2271" s="439"/>
      <c r="R2271" s="439"/>
      <c r="S2271" s="439"/>
      <c r="T2271" s="326">
        <f>T$673</f>
        <v>0</v>
      </c>
      <c r="U2271" s="439"/>
      <c r="V2271" s="439"/>
      <c r="W2271" s="439"/>
      <c r="X2271" s="439"/>
      <c r="Y2271" s="443"/>
      <c r="Z2271" s="439"/>
      <c r="AA2271" s="439"/>
      <c r="AB2271" s="439"/>
      <c r="AC2271" s="439"/>
      <c r="AD2271" s="439"/>
      <c r="AE2271" s="443"/>
      <c r="AF2271" s="439"/>
      <c r="AG2271" s="439"/>
      <c r="AH2271" s="439"/>
      <c r="AI2271" s="440"/>
      <c r="AJ2271" s="443"/>
      <c r="AK2271" s="439"/>
      <c r="AL2271" s="439"/>
      <c r="AM2271" s="439"/>
      <c r="AN2271" s="440"/>
    </row>
    <row r="2272" spans="1:40" outlineLevel="2">
      <c r="A2272" s="882">
        <f>ROW()</f>
        <v>2272</v>
      </c>
      <c r="B2272" s="453"/>
      <c r="D2272" s="452" t="s">
        <v>28</v>
      </c>
      <c r="H2272" s="458"/>
      <c r="I2272" s="458"/>
      <c r="J2272" s="443"/>
      <c r="K2272" s="439"/>
      <c r="L2272" s="439"/>
      <c r="M2272" s="439"/>
      <c r="N2272" s="440"/>
      <c r="O2272" s="439"/>
      <c r="P2272" s="439"/>
      <c r="Q2272" s="439"/>
      <c r="R2272" s="439"/>
      <c r="S2272" s="439"/>
      <c r="T2272" s="326">
        <f>T$674</f>
        <v>0</v>
      </c>
      <c r="U2272" s="439"/>
      <c r="V2272" s="439"/>
      <c r="W2272" s="439"/>
      <c r="X2272" s="439"/>
      <c r="Y2272" s="443"/>
      <c r="Z2272" s="439"/>
      <c r="AA2272" s="439"/>
      <c r="AB2272" s="439"/>
      <c r="AC2272" s="439"/>
      <c r="AD2272" s="439"/>
      <c r="AE2272" s="443"/>
      <c r="AF2272" s="439"/>
      <c r="AG2272" s="439"/>
      <c r="AH2272" s="439"/>
      <c r="AI2272" s="440"/>
      <c r="AJ2272" s="443"/>
      <c r="AK2272" s="439"/>
      <c r="AL2272" s="439"/>
      <c r="AM2272" s="439"/>
      <c r="AN2272" s="440"/>
    </row>
    <row r="2273" spans="1:40" outlineLevel="2">
      <c r="A2273" s="882">
        <f>ROW()</f>
        <v>2273</v>
      </c>
      <c r="B2273" s="453"/>
      <c r="D2273" s="456" t="s">
        <v>443</v>
      </c>
      <c r="E2273" s="456"/>
      <c r="F2273" s="456"/>
      <c r="G2273" s="456"/>
      <c r="H2273" s="460"/>
      <c r="I2273" s="460"/>
      <c r="J2273" s="462"/>
      <c r="K2273" s="441"/>
      <c r="L2273" s="441"/>
      <c r="M2273" s="441"/>
      <c r="N2273" s="442"/>
      <c r="O2273" s="441"/>
      <c r="P2273" s="441"/>
      <c r="Q2273" s="441"/>
      <c r="R2273" s="441"/>
      <c r="S2273" s="441"/>
      <c r="T2273" s="327">
        <f>T$675</f>
        <v>0</v>
      </c>
      <c r="U2273" s="441"/>
      <c r="V2273" s="441"/>
      <c r="W2273" s="441"/>
      <c r="X2273" s="441"/>
      <c r="Y2273" s="462"/>
      <c r="Z2273" s="441"/>
      <c r="AA2273" s="441"/>
      <c r="AB2273" s="441"/>
      <c r="AC2273" s="441"/>
      <c r="AD2273" s="441"/>
      <c r="AE2273" s="462"/>
      <c r="AF2273" s="441"/>
      <c r="AG2273" s="441"/>
      <c r="AH2273" s="441"/>
      <c r="AI2273" s="442"/>
      <c r="AJ2273" s="462"/>
      <c r="AK2273" s="441"/>
      <c r="AL2273" s="441"/>
      <c r="AM2273" s="441"/>
      <c r="AN2273" s="442"/>
    </row>
    <row r="2274" spans="1:40" outlineLevel="2">
      <c r="A2274" s="882">
        <f>ROW()</f>
        <v>2274</v>
      </c>
      <c r="B2274" s="453"/>
      <c r="D2274" s="452" t="s">
        <v>24</v>
      </c>
      <c r="H2274" s="458"/>
      <c r="I2274" s="458"/>
      <c r="J2274" s="443"/>
      <c r="K2274" s="439"/>
      <c r="L2274" s="439"/>
      <c r="M2274" s="439"/>
      <c r="N2274" s="440"/>
      <c r="O2274" s="439"/>
      <c r="P2274" s="439"/>
      <c r="Q2274" s="439"/>
      <c r="R2274" s="439"/>
      <c r="S2274" s="439"/>
      <c r="T2274" s="326">
        <f>SUM(T2258:T2273)</f>
        <v>25.045259285475751</v>
      </c>
      <c r="U2274" s="439"/>
      <c r="V2274" s="439"/>
      <c r="W2274" s="439"/>
      <c r="X2274" s="439"/>
      <c r="Y2274" s="443"/>
      <c r="Z2274" s="439"/>
      <c r="AA2274" s="439"/>
      <c r="AB2274" s="439"/>
      <c r="AC2274" s="439"/>
      <c r="AD2274" s="439"/>
      <c r="AE2274" s="443"/>
      <c r="AF2274" s="439"/>
      <c r="AG2274" s="439"/>
      <c r="AH2274" s="439"/>
      <c r="AI2274" s="440"/>
      <c r="AJ2274" s="443"/>
      <c r="AK2274" s="439"/>
      <c r="AL2274" s="439"/>
      <c r="AM2274" s="439"/>
      <c r="AN2274" s="440"/>
    </row>
    <row r="2275" spans="1:40" outlineLevel="1">
      <c r="A2275" s="732" t="s">
        <v>238</v>
      </c>
      <c r="B2275" s="733"/>
      <c r="C2275" s="881"/>
      <c r="D2275" s="733"/>
      <c r="E2275" s="733"/>
      <c r="F2275" s="733"/>
      <c r="G2275" s="730"/>
      <c r="H2275" s="733"/>
      <c r="I2275" s="730"/>
      <c r="J2275" s="729"/>
      <c r="K2275" s="730"/>
      <c r="L2275" s="730"/>
      <c r="M2275" s="730"/>
      <c r="N2275" s="731"/>
      <c r="O2275" s="730"/>
      <c r="P2275" s="730"/>
      <c r="Q2275" s="730"/>
      <c r="R2275" s="730"/>
      <c r="S2275" s="730"/>
      <c r="T2275" s="729"/>
      <c r="U2275" s="730"/>
      <c r="V2275" s="730"/>
      <c r="W2275" s="730"/>
      <c r="X2275" s="730"/>
      <c r="Y2275" s="729"/>
      <c r="Z2275" s="730"/>
      <c r="AA2275" s="730"/>
      <c r="AB2275" s="730"/>
      <c r="AC2275" s="730"/>
      <c r="AD2275" s="730"/>
      <c r="AE2275" s="729"/>
      <c r="AF2275" s="730"/>
      <c r="AG2275" s="730"/>
      <c r="AH2275" s="730"/>
      <c r="AI2275" s="731"/>
      <c r="AJ2275" s="729"/>
      <c r="AK2275" s="730"/>
      <c r="AL2275" s="730"/>
      <c r="AM2275" s="730"/>
      <c r="AN2275" s="731"/>
    </row>
    <row r="2276" spans="1:40" outlineLevel="2">
      <c r="A2276" s="882">
        <f>ROW()</f>
        <v>2276</v>
      </c>
      <c r="B2276" s="453"/>
      <c r="D2276" s="1205" t="s">
        <v>300</v>
      </c>
      <c r="E2276" s="1205"/>
      <c r="F2276" s="1205"/>
      <c r="G2276" s="1205"/>
      <c r="H2276" s="4"/>
      <c r="I2276" s="4"/>
      <c r="J2276" s="329"/>
      <c r="K2276" s="4"/>
      <c r="L2276" s="4"/>
      <c r="M2276" s="4"/>
      <c r="N2276" s="316"/>
      <c r="O2276" s="4"/>
      <c r="P2276" s="4"/>
      <c r="Q2276" s="4"/>
      <c r="R2276" s="4"/>
      <c r="S2276" s="4"/>
      <c r="T2276" s="252">
        <f>T$678</f>
        <v>0</v>
      </c>
      <c r="U2276" s="53"/>
      <c r="V2276" s="53"/>
      <c r="W2276" s="53"/>
      <c r="X2276" s="53"/>
      <c r="Y2276" s="252"/>
      <c r="Z2276" s="53"/>
      <c r="AA2276" s="53"/>
      <c r="AB2276" s="53"/>
      <c r="AC2276" s="53"/>
      <c r="AD2276" s="53"/>
      <c r="AE2276" s="252"/>
      <c r="AF2276" s="53"/>
      <c r="AG2276" s="53"/>
      <c r="AH2276" s="53"/>
      <c r="AI2276" s="44"/>
      <c r="AJ2276" s="252"/>
      <c r="AK2276" s="53"/>
      <c r="AL2276" s="53"/>
      <c r="AM2276" s="53"/>
      <c r="AN2276" s="44"/>
    </row>
    <row r="2277" spans="1:40" outlineLevel="2">
      <c r="A2277" s="882">
        <f>ROW()</f>
        <v>2277</v>
      </c>
      <c r="B2277" s="453"/>
      <c r="D2277" s="1205" t="s">
        <v>301</v>
      </c>
      <c r="E2277" s="1205"/>
      <c r="F2277" s="1205"/>
      <c r="G2277" s="1205"/>
      <c r="H2277" s="4"/>
      <c r="I2277" s="4"/>
      <c r="J2277" s="329"/>
      <c r="K2277" s="4"/>
      <c r="L2277" s="4"/>
      <c r="M2277" s="4"/>
      <c r="N2277" s="316"/>
      <c r="O2277" s="4"/>
      <c r="P2277" s="4"/>
      <c r="Q2277" s="4"/>
      <c r="R2277" s="4"/>
      <c r="S2277" s="4"/>
      <c r="T2277" s="252">
        <f>T$679</f>
        <v>0</v>
      </c>
      <c r="U2277" s="53"/>
      <c r="V2277" s="53"/>
      <c r="W2277" s="53"/>
      <c r="X2277" s="53"/>
      <c r="Y2277" s="252"/>
      <c r="Z2277" s="53"/>
      <c r="AA2277" s="53"/>
      <c r="AB2277" s="53"/>
      <c r="AC2277" s="53"/>
      <c r="AD2277" s="53"/>
      <c r="AE2277" s="252"/>
      <c r="AF2277" s="53"/>
      <c r="AG2277" s="53"/>
      <c r="AH2277" s="53"/>
      <c r="AI2277" s="44"/>
      <c r="AJ2277" s="252"/>
      <c r="AK2277" s="53"/>
      <c r="AL2277" s="53"/>
      <c r="AM2277" s="53"/>
      <c r="AN2277" s="44"/>
    </row>
    <row r="2278" spans="1:40" outlineLevel="2">
      <c r="A2278" s="882">
        <f>ROW()</f>
        <v>2278</v>
      </c>
      <c r="B2278" s="453"/>
      <c r="D2278" s="1205" t="s">
        <v>29</v>
      </c>
      <c r="E2278" s="1205"/>
      <c r="F2278" s="1205"/>
      <c r="G2278" s="1205"/>
      <c r="H2278" s="4"/>
      <c r="I2278" s="4"/>
      <c r="J2278" s="329"/>
      <c r="K2278" s="4"/>
      <c r="L2278" s="4"/>
      <c r="M2278" s="4"/>
      <c r="N2278" s="316"/>
      <c r="O2278" s="4"/>
      <c r="P2278" s="4"/>
      <c r="Q2278" s="4"/>
      <c r="R2278" s="4"/>
      <c r="S2278" s="4"/>
      <c r="T2278" s="252">
        <f>T$680</f>
        <v>0</v>
      </c>
      <c r="U2278" s="53"/>
      <c r="V2278" s="53"/>
      <c r="W2278" s="53"/>
      <c r="X2278" s="53"/>
      <c r="Y2278" s="252"/>
      <c r="Z2278" s="53"/>
      <c r="AA2278" s="53"/>
      <c r="AB2278" s="53"/>
      <c r="AC2278" s="53"/>
      <c r="AD2278" s="53"/>
      <c r="AE2278" s="252"/>
      <c r="AF2278" s="53"/>
      <c r="AG2278" s="53"/>
      <c r="AH2278" s="53"/>
      <c r="AI2278" s="44"/>
      <c r="AJ2278" s="252"/>
      <c r="AK2278" s="53"/>
      <c r="AL2278" s="53"/>
      <c r="AM2278" s="53"/>
      <c r="AN2278" s="44"/>
    </row>
    <row r="2279" spans="1:40" outlineLevel="2">
      <c r="A2279" s="882">
        <f>ROW()</f>
        <v>2279</v>
      </c>
      <c r="B2279" s="453"/>
      <c r="D2279" s="1205" t="s">
        <v>30</v>
      </c>
      <c r="E2279" s="1205"/>
      <c r="F2279" s="1205"/>
      <c r="G2279" s="1205"/>
      <c r="H2279" s="4"/>
      <c r="I2279" s="4"/>
      <c r="J2279" s="329"/>
      <c r="K2279" s="4"/>
      <c r="L2279" s="4"/>
      <c r="M2279" s="4"/>
      <c r="N2279" s="316"/>
      <c r="O2279" s="4"/>
      <c r="P2279" s="4"/>
      <c r="Q2279" s="4"/>
      <c r="R2279" s="4"/>
      <c r="S2279" s="4"/>
      <c r="T2279" s="252">
        <f>T$681</f>
        <v>0</v>
      </c>
      <c r="U2279" s="53"/>
      <c r="V2279" s="53"/>
      <c r="W2279" s="53"/>
      <c r="X2279" s="53"/>
      <c r="Y2279" s="252"/>
      <c r="Z2279" s="53"/>
      <c r="AA2279" s="53"/>
      <c r="AB2279" s="53"/>
      <c r="AC2279" s="53"/>
      <c r="AD2279" s="53"/>
      <c r="AE2279" s="252"/>
      <c r="AF2279" s="53"/>
      <c r="AG2279" s="53"/>
      <c r="AH2279" s="53"/>
      <c r="AI2279" s="44"/>
      <c r="AJ2279" s="252"/>
      <c r="AK2279" s="53"/>
      <c r="AL2279" s="53"/>
      <c r="AM2279" s="53"/>
      <c r="AN2279" s="44"/>
    </row>
    <row r="2280" spans="1:40" outlineLevel="2">
      <c r="A2280" s="882">
        <f>ROW()</f>
        <v>2280</v>
      </c>
      <c r="B2280" s="453"/>
      <c r="D2280" s="1205" t="s">
        <v>31</v>
      </c>
      <c r="E2280" s="1205"/>
      <c r="F2280" s="1205"/>
      <c r="G2280" s="1205"/>
      <c r="H2280" s="4"/>
      <c r="I2280" s="4"/>
      <c r="J2280" s="329"/>
      <c r="K2280" s="4"/>
      <c r="L2280" s="4"/>
      <c r="M2280" s="4"/>
      <c r="N2280" s="316"/>
      <c r="O2280" s="4"/>
      <c r="P2280" s="4"/>
      <c r="Q2280" s="4"/>
      <c r="R2280" s="4"/>
      <c r="S2280" s="4"/>
      <c r="T2280" s="252">
        <f>T$682</f>
        <v>0</v>
      </c>
      <c r="U2280" s="53"/>
      <c r="V2280" s="53"/>
      <c r="W2280" s="53"/>
      <c r="X2280" s="53"/>
      <c r="Y2280" s="252"/>
      <c r="Z2280" s="53"/>
      <c r="AA2280" s="53"/>
      <c r="AB2280" s="53"/>
      <c r="AC2280" s="53"/>
      <c r="AD2280" s="53"/>
      <c r="AE2280" s="252"/>
      <c r="AF2280" s="53"/>
      <c r="AG2280" s="53"/>
      <c r="AH2280" s="53"/>
      <c r="AI2280" s="44"/>
      <c r="AJ2280" s="252"/>
      <c r="AK2280" s="53"/>
      <c r="AL2280" s="53"/>
      <c r="AM2280" s="53"/>
      <c r="AN2280" s="44"/>
    </row>
    <row r="2281" spans="1:40" outlineLevel="2">
      <c r="A2281" s="882">
        <f>ROW()</f>
        <v>2281</v>
      </c>
      <c r="B2281" s="453"/>
      <c r="D2281" s="1205" t="s">
        <v>32</v>
      </c>
      <c r="E2281" s="1205"/>
      <c r="F2281" s="1205"/>
      <c r="G2281" s="1205"/>
      <c r="H2281" s="4"/>
      <c r="I2281" s="4"/>
      <c r="J2281" s="329"/>
      <c r="K2281" s="4"/>
      <c r="L2281" s="4"/>
      <c r="M2281" s="4"/>
      <c r="N2281" s="316"/>
      <c r="O2281" s="4"/>
      <c r="P2281" s="4"/>
      <c r="Q2281" s="4"/>
      <c r="R2281" s="4"/>
      <c r="S2281" s="4"/>
      <c r="T2281" s="252">
        <f>T$683</f>
        <v>0</v>
      </c>
      <c r="U2281" s="53"/>
      <c r="V2281" s="53"/>
      <c r="W2281" s="53"/>
      <c r="X2281" s="53"/>
      <c r="Y2281" s="252"/>
      <c r="Z2281" s="53"/>
      <c r="AA2281" s="53"/>
      <c r="AB2281" s="53"/>
      <c r="AC2281" s="53"/>
      <c r="AD2281" s="53"/>
      <c r="AE2281" s="252"/>
      <c r="AF2281" s="53"/>
      <c r="AG2281" s="53"/>
      <c r="AH2281" s="53"/>
      <c r="AI2281" s="44"/>
      <c r="AJ2281" s="252"/>
      <c r="AK2281" s="53"/>
      <c r="AL2281" s="53"/>
      <c r="AM2281" s="53"/>
      <c r="AN2281" s="44"/>
    </row>
    <row r="2282" spans="1:40" outlineLevel="2">
      <c r="A2282" s="882">
        <f>ROW()</f>
        <v>2282</v>
      </c>
      <c r="B2282" s="453"/>
      <c r="D2282" s="1205" t="s">
        <v>33</v>
      </c>
      <c r="E2282" s="1205"/>
      <c r="F2282" s="1205"/>
      <c r="G2282" s="1205"/>
      <c r="H2282" s="4"/>
      <c r="I2282" s="4"/>
      <c r="J2282" s="329"/>
      <c r="K2282" s="4"/>
      <c r="L2282" s="4"/>
      <c r="M2282" s="4"/>
      <c r="N2282" s="316"/>
      <c r="O2282" s="4"/>
      <c r="P2282" s="4"/>
      <c r="Q2282" s="4"/>
      <c r="R2282" s="4"/>
      <c r="S2282" s="4"/>
      <c r="T2282" s="252">
        <f>T$684</f>
        <v>0</v>
      </c>
      <c r="U2282" s="53"/>
      <c r="V2282" s="53"/>
      <c r="W2282" s="53"/>
      <c r="X2282" s="53"/>
      <c r="Y2282" s="252"/>
      <c r="Z2282" s="53"/>
      <c r="AA2282" s="53"/>
      <c r="AB2282" s="53"/>
      <c r="AC2282" s="53"/>
      <c r="AD2282" s="53"/>
      <c r="AE2282" s="252"/>
      <c r="AF2282" s="53"/>
      <c r="AG2282" s="53"/>
      <c r="AH2282" s="53"/>
      <c r="AI2282" s="44"/>
      <c r="AJ2282" s="252"/>
      <c r="AK2282" s="53"/>
      <c r="AL2282" s="53"/>
      <c r="AM2282" s="53"/>
      <c r="AN2282" s="44"/>
    </row>
    <row r="2283" spans="1:40" outlineLevel="2">
      <c r="A2283" s="882">
        <f>ROW()</f>
        <v>2283</v>
      </c>
      <c r="B2283" s="453"/>
      <c r="D2283" s="1205" t="s">
        <v>27</v>
      </c>
      <c r="E2283" s="1205"/>
      <c r="F2283" s="1205"/>
      <c r="G2283" s="1205"/>
      <c r="H2283" s="4"/>
      <c r="I2283" s="4"/>
      <c r="J2283" s="329"/>
      <c r="K2283" s="4"/>
      <c r="L2283" s="4"/>
      <c r="M2283" s="4"/>
      <c r="N2283" s="316"/>
      <c r="O2283" s="4"/>
      <c r="P2283" s="4"/>
      <c r="Q2283" s="4"/>
      <c r="R2283" s="4"/>
      <c r="S2283" s="4"/>
      <c r="T2283" s="252">
        <f>T$685</f>
        <v>0</v>
      </c>
      <c r="U2283" s="53"/>
      <c r="V2283" s="53"/>
      <c r="W2283" s="53"/>
      <c r="X2283" s="53"/>
      <c r="Y2283" s="252"/>
      <c r="Z2283" s="53"/>
      <c r="AA2283" s="53"/>
      <c r="AB2283" s="53"/>
      <c r="AC2283" s="53"/>
      <c r="AD2283" s="53"/>
      <c r="AE2283" s="252"/>
      <c r="AF2283" s="53"/>
      <c r="AG2283" s="53"/>
      <c r="AH2283" s="53"/>
      <c r="AI2283" s="44"/>
      <c r="AJ2283" s="252"/>
      <c r="AK2283" s="53"/>
      <c r="AL2283" s="53"/>
      <c r="AM2283" s="53"/>
      <c r="AN2283" s="44"/>
    </row>
    <row r="2284" spans="1:40" outlineLevel="2">
      <c r="A2284" s="882">
        <f>ROW()</f>
        <v>2284</v>
      </c>
      <c r="B2284" s="453"/>
      <c r="D2284" s="1205" t="s">
        <v>34</v>
      </c>
      <c r="E2284" s="1205"/>
      <c r="F2284" s="1205"/>
      <c r="G2284" s="1205"/>
      <c r="H2284" s="4"/>
      <c r="I2284" s="4"/>
      <c r="J2284" s="329"/>
      <c r="K2284" s="4"/>
      <c r="L2284" s="4"/>
      <c r="M2284" s="4"/>
      <c r="N2284" s="316"/>
      <c r="O2284" s="4"/>
      <c r="P2284" s="4"/>
      <c r="Q2284" s="4"/>
      <c r="R2284" s="4"/>
      <c r="S2284" s="4"/>
      <c r="T2284" s="252">
        <f>T$686</f>
        <v>0</v>
      </c>
      <c r="U2284" s="53"/>
      <c r="V2284" s="53"/>
      <c r="W2284" s="53"/>
      <c r="X2284" s="53"/>
      <c r="Y2284" s="252"/>
      <c r="Z2284" s="53"/>
      <c r="AA2284" s="53"/>
      <c r="AB2284" s="53"/>
      <c r="AC2284" s="53"/>
      <c r="AD2284" s="53"/>
      <c r="AE2284" s="252"/>
      <c r="AF2284" s="53"/>
      <c r="AG2284" s="53"/>
      <c r="AH2284" s="53"/>
      <c r="AI2284" s="44"/>
      <c r="AJ2284" s="252"/>
      <c r="AK2284" s="53"/>
      <c r="AL2284" s="53"/>
      <c r="AM2284" s="53"/>
      <c r="AN2284" s="44"/>
    </row>
    <row r="2285" spans="1:40" outlineLevel="2">
      <c r="A2285" s="882">
        <f>ROW()</f>
        <v>2285</v>
      </c>
      <c r="B2285" s="453"/>
      <c r="D2285" s="1205" t="s">
        <v>35</v>
      </c>
      <c r="E2285" s="1205"/>
      <c r="F2285" s="1205"/>
      <c r="G2285" s="1205"/>
      <c r="H2285" s="4"/>
      <c r="I2285" s="4"/>
      <c r="J2285" s="329"/>
      <c r="K2285" s="4"/>
      <c r="L2285" s="4"/>
      <c r="M2285" s="4"/>
      <c r="N2285" s="316"/>
      <c r="O2285" s="4"/>
      <c r="P2285" s="4"/>
      <c r="Q2285" s="4"/>
      <c r="R2285" s="4"/>
      <c r="S2285" s="4"/>
      <c r="T2285" s="252">
        <f>T$687</f>
        <v>0</v>
      </c>
      <c r="U2285" s="53"/>
      <c r="V2285" s="53"/>
      <c r="W2285" s="53"/>
      <c r="X2285" s="53"/>
      <c r="Y2285" s="252"/>
      <c r="Z2285" s="53"/>
      <c r="AA2285" s="53"/>
      <c r="AB2285" s="53"/>
      <c r="AC2285" s="53"/>
      <c r="AD2285" s="53"/>
      <c r="AE2285" s="252"/>
      <c r="AF2285" s="53"/>
      <c r="AG2285" s="53"/>
      <c r="AH2285" s="53"/>
      <c r="AI2285" s="44"/>
      <c r="AJ2285" s="252"/>
      <c r="AK2285" s="53"/>
      <c r="AL2285" s="53"/>
      <c r="AM2285" s="53"/>
      <c r="AN2285" s="44"/>
    </row>
    <row r="2286" spans="1:40" outlineLevel="2">
      <c r="A2286" s="882">
        <f>ROW()</f>
        <v>2286</v>
      </c>
      <c r="B2286" s="453"/>
      <c r="D2286" s="1205" t="s">
        <v>302</v>
      </c>
      <c r="E2286" s="1205"/>
      <c r="F2286" s="1205"/>
      <c r="G2286" s="1205"/>
      <c r="H2286" s="4"/>
      <c r="I2286" s="4"/>
      <c r="J2286" s="329"/>
      <c r="K2286" s="4"/>
      <c r="L2286" s="4"/>
      <c r="M2286" s="4"/>
      <c r="N2286" s="316"/>
      <c r="O2286" s="4"/>
      <c r="P2286" s="4"/>
      <c r="Q2286" s="4"/>
      <c r="R2286" s="4"/>
      <c r="S2286" s="4"/>
      <c r="T2286" s="252">
        <f>T$688</f>
        <v>0</v>
      </c>
      <c r="U2286" s="53"/>
      <c r="V2286" s="53"/>
      <c r="W2286" s="53"/>
      <c r="X2286" s="53"/>
      <c r="Y2286" s="252"/>
      <c r="Z2286" s="53"/>
      <c r="AA2286" s="53"/>
      <c r="AB2286" s="53"/>
      <c r="AC2286" s="53"/>
      <c r="AD2286" s="53"/>
      <c r="AE2286" s="252"/>
      <c r="AF2286" s="53"/>
      <c r="AG2286" s="53"/>
      <c r="AH2286" s="53"/>
      <c r="AI2286" s="44"/>
      <c r="AJ2286" s="252"/>
      <c r="AK2286" s="53"/>
      <c r="AL2286" s="53"/>
      <c r="AM2286" s="53"/>
      <c r="AN2286" s="44"/>
    </row>
    <row r="2287" spans="1:40" outlineLevel="2">
      <c r="A2287" s="882">
        <f>ROW()</f>
        <v>2287</v>
      </c>
      <c r="B2287" s="453"/>
      <c r="D2287" s="1205" t="s">
        <v>36</v>
      </c>
      <c r="E2287" s="1205"/>
      <c r="F2287" s="1205"/>
      <c r="G2287" s="1205"/>
      <c r="H2287" s="4"/>
      <c r="I2287" s="4"/>
      <c r="J2287" s="329"/>
      <c r="K2287" s="4"/>
      <c r="L2287" s="4"/>
      <c r="M2287" s="4"/>
      <c r="N2287" s="316"/>
      <c r="O2287" s="4"/>
      <c r="P2287" s="4"/>
      <c r="Q2287" s="4"/>
      <c r="R2287" s="4"/>
      <c r="S2287" s="4"/>
      <c r="T2287" s="252">
        <f>T$689</f>
        <v>0</v>
      </c>
      <c r="U2287" s="53"/>
      <c r="V2287" s="53"/>
      <c r="W2287" s="53"/>
      <c r="X2287" s="53"/>
      <c r="Y2287" s="252"/>
      <c r="Z2287" s="53"/>
      <c r="AA2287" s="53"/>
      <c r="AB2287" s="53"/>
      <c r="AC2287" s="53"/>
      <c r="AD2287" s="53"/>
      <c r="AE2287" s="252"/>
      <c r="AF2287" s="53"/>
      <c r="AG2287" s="53"/>
      <c r="AH2287" s="53"/>
      <c r="AI2287" s="44"/>
      <c r="AJ2287" s="252"/>
      <c r="AK2287" s="53"/>
      <c r="AL2287" s="53"/>
      <c r="AM2287" s="53"/>
      <c r="AN2287" s="44"/>
    </row>
    <row r="2288" spans="1:40" outlineLevel="2">
      <c r="A2288" s="882">
        <f>ROW()</f>
        <v>2288</v>
      </c>
      <c r="B2288" s="453"/>
      <c r="D2288" s="1205" t="s">
        <v>583</v>
      </c>
      <c r="E2288" s="1205"/>
      <c r="F2288" s="1205"/>
      <c r="G2288" s="1205"/>
      <c r="H2288" s="4"/>
      <c r="I2288" s="4"/>
      <c r="J2288" s="329"/>
      <c r="K2288" s="4"/>
      <c r="L2288" s="4"/>
      <c r="M2288" s="4"/>
      <c r="N2288" s="316"/>
      <c r="O2288" s="4"/>
      <c r="P2288" s="4"/>
      <c r="Q2288" s="4"/>
      <c r="R2288" s="4"/>
      <c r="S2288" s="4"/>
      <c r="T2288" s="252">
        <f>T$690</f>
        <v>0</v>
      </c>
      <c r="U2288" s="53"/>
      <c r="V2288" s="53"/>
      <c r="W2288" s="53"/>
      <c r="X2288" s="53"/>
      <c r="Y2288" s="252"/>
      <c r="Z2288" s="53"/>
      <c r="AA2288" s="53"/>
      <c r="AB2288" s="53"/>
      <c r="AC2288" s="53"/>
      <c r="AD2288" s="53"/>
      <c r="AE2288" s="252"/>
      <c r="AF2288" s="53"/>
      <c r="AG2288" s="53"/>
      <c r="AH2288" s="53"/>
      <c r="AI2288" s="44"/>
      <c r="AJ2288" s="252"/>
      <c r="AK2288" s="53"/>
      <c r="AL2288" s="53"/>
      <c r="AM2288" s="53"/>
      <c r="AN2288" s="44"/>
    </row>
    <row r="2289" spans="1:40" outlineLevel="2">
      <c r="A2289" s="882">
        <f>ROW()</f>
        <v>2289</v>
      </c>
      <c r="B2289" s="453"/>
      <c r="D2289" s="1205" t="s">
        <v>81</v>
      </c>
      <c r="E2289" s="1205"/>
      <c r="F2289" s="1205"/>
      <c r="G2289" s="1205"/>
      <c r="H2289" s="4"/>
      <c r="I2289" s="4"/>
      <c r="J2289" s="329"/>
      <c r="K2289" s="4"/>
      <c r="L2289" s="4"/>
      <c r="M2289" s="4"/>
      <c r="N2289" s="316"/>
      <c r="O2289" s="4"/>
      <c r="P2289" s="4"/>
      <c r="Q2289" s="4"/>
      <c r="R2289" s="4"/>
      <c r="S2289" s="4"/>
      <c r="T2289" s="252">
        <f>T$691</f>
        <v>0</v>
      </c>
      <c r="U2289" s="53"/>
      <c r="V2289" s="53"/>
      <c r="W2289" s="53"/>
      <c r="X2289" s="53"/>
      <c r="Y2289" s="252"/>
      <c r="Z2289" s="53"/>
      <c r="AA2289" s="53"/>
      <c r="AB2289" s="53"/>
      <c r="AC2289" s="53"/>
      <c r="AD2289" s="53"/>
      <c r="AE2289" s="252"/>
      <c r="AF2289" s="53"/>
      <c r="AG2289" s="53"/>
      <c r="AH2289" s="53"/>
      <c r="AI2289" s="44"/>
      <c r="AJ2289" s="252"/>
      <c r="AK2289" s="53"/>
      <c r="AL2289" s="53"/>
      <c r="AM2289" s="53"/>
      <c r="AN2289" s="44"/>
    </row>
    <row r="2290" spans="1:40" outlineLevel="2">
      <c r="A2290" s="882">
        <f>ROW()</f>
        <v>2290</v>
      </c>
      <c r="B2290" s="453"/>
      <c r="D2290" s="1205" t="s">
        <v>28</v>
      </c>
      <c r="E2290" s="1205"/>
      <c r="F2290" s="1205"/>
      <c r="G2290" s="1205"/>
      <c r="H2290" s="4"/>
      <c r="I2290" s="4"/>
      <c r="J2290" s="329"/>
      <c r="K2290" s="4"/>
      <c r="L2290" s="4"/>
      <c r="M2290" s="4"/>
      <c r="N2290" s="316"/>
      <c r="O2290" s="4"/>
      <c r="P2290" s="4"/>
      <c r="Q2290" s="4"/>
      <c r="R2290" s="4"/>
      <c r="S2290" s="4"/>
      <c r="T2290" s="252">
        <f>T$692</f>
        <v>0</v>
      </c>
      <c r="U2290" s="53"/>
      <c r="V2290" s="53"/>
      <c r="W2290" s="53"/>
      <c r="X2290" s="53"/>
      <c r="Y2290" s="252"/>
      <c r="Z2290" s="53"/>
      <c r="AA2290" s="53"/>
      <c r="AB2290" s="53"/>
      <c r="AC2290" s="53"/>
      <c r="AD2290" s="53"/>
      <c r="AE2290" s="252"/>
      <c r="AF2290" s="53"/>
      <c r="AG2290" s="53"/>
      <c r="AH2290" s="53"/>
      <c r="AI2290" s="44"/>
      <c r="AJ2290" s="252"/>
      <c r="AK2290" s="53"/>
      <c r="AL2290" s="53"/>
      <c r="AM2290" s="53"/>
      <c r="AN2290" s="44"/>
    </row>
    <row r="2291" spans="1:40" outlineLevel="2">
      <c r="A2291" s="882">
        <f>ROW()</f>
        <v>2291</v>
      </c>
      <c r="B2291" s="453"/>
      <c r="D2291" s="1206" t="s">
        <v>443</v>
      </c>
      <c r="E2291" s="1206"/>
      <c r="F2291" s="1206"/>
      <c r="G2291" s="1206"/>
      <c r="H2291" s="28"/>
      <c r="I2291" s="28"/>
      <c r="J2291" s="1207"/>
      <c r="K2291" s="28"/>
      <c r="L2291" s="28"/>
      <c r="M2291" s="28"/>
      <c r="N2291" s="317"/>
      <c r="O2291" s="28"/>
      <c r="P2291" s="28"/>
      <c r="Q2291" s="28"/>
      <c r="R2291" s="28"/>
      <c r="S2291" s="28"/>
      <c r="T2291" s="253">
        <f>T$693</f>
        <v>0</v>
      </c>
      <c r="U2291" s="54"/>
      <c r="V2291" s="54"/>
      <c r="W2291" s="54"/>
      <c r="X2291" s="54"/>
      <c r="Y2291" s="253"/>
      <c r="Z2291" s="54"/>
      <c r="AA2291" s="54"/>
      <c r="AB2291" s="54"/>
      <c r="AC2291" s="54"/>
      <c r="AD2291" s="54"/>
      <c r="AE2291" s="253"/>
      <c r="AF2291" s="54"/>
      <c r="AG2291" s="54"/>
      <c r="AH2291" s="54"/>
      <c r="AI2291" s="46"/>
      <c r="AJ2291" s="253"/>
      <c r="AK2291" s="54"/>
      <c r="AL2291" s="54"/>
      <c r="AM2291" s="54"/>
      <c r="AN2291" s="46"/>
    </row>
    <row r="2292" spans="1:40" outlineLevel="2">
      <c r="A2292" s="882">
        <f>ROW()</f>
        <v>2292</v>
      </c>
      <c r="B2292" s="453"/>
      <c r="D2292" s="452" t="s">
        <v>24</v>
      </c>
      <c r="H2292" s="458"/>
      <c r="I2292" s="458"/>
      <c r="J2292" s="459"/>
      <c r="K2292" s="458"/>
      <c r="L2292" s="458"/>
      <c r="M2292" s="458"/>
      <c r="N2292" s="463"/>
      <c r="O2292" s="458"/>
      <c r="P2292" s="458"/>
      <c r="Q2292" s="458"/>
      <c r="R2292" s="458"/>
      <c r="S2292" s="458"/>
      <c r="T2292" s="466">
        <f t="shared" ref="T2292:AN2292" si="1629">SUM(T2276:T2291)</f>
        <v>0</v>
      </c>
      <c r="U2292" s="444">
        <f t="shared" si="1629"/>
        <v>0</v>
      </c>
      <c r="V2292" s="444">
        <f t="shared" si="1629"/>
        <v>0</v>
      </c>
      <c r="W2292" s="444">
        <f t="shared" si="1629"/>
        <v>0</v>
      </c>
      <c r="X2292" s="444">
        <f t="shared" si="1629"/>
        <v>0</v>
      </c>
      <c r="Y2292" s="466">
        <f t="shared" si="1629"/>
        <v>0</v>
      </c>
      <c r="Z2292" s="444">
        <f t="shared" si="1629"/>
        <v>0</v>
      </c>
      <c r="AA2292" s="444">
        <f t="shared" si="1629"/>
        <v>0</v>
      </c>
      <c r="AB2292" s="444">
        <f t="shared" si="1629"/>
        <v>0</v>
      </c>
      <c r="AC2292" s="444">
        <f t="shared" si="1629"/>
        <v>0</v>
      </c>
      <c r="AD2292" s="444">
        <f t="shared" si="1629"/>
        <v>0</v>
      </c>
      <c r="AE2292" s="466">
        <f t="shared" si="1629"/>
        <v>0</v>
      </c>
      <c r="AF2292" s="444">
        <f t="shared" si="1629"/>
        <v>0</v>
      </c>
      <c r="AG2292" s="444">
        <f t="shared" si="1629"/>
        <v>0</v>
      </c>
      <c r="AH2292" s="444">
        <f t="shared" si="1629"/>
        <v>0</v>
      </c>
      <c r="AI2292" s="445">
        <f t="shared" si="1629"/>
        <v>0</v>
      </c>
      <c r="AJ2292" s="466">
        <f t="shared" si="1629"/>
        <v>0</v>
      </c>
      <c r="AK2292" s="444">
        <f t="shared" si="1629"/>
        <v>0</v>
      </c>
      <c r="AL2292" s="444">
        <f t="shared" si="1629"/>
        <v>0</v>
      </c>
      <c r="AM2292" s="444">
        <f t="shared" si="1629"/>
        <v>0</v>
      </c>
      <c r="AN2292" s="445">
        <f t="shared" si="1629"/>
        <v>0</v>
      </c>
    </row>
    <row r="2293" spans="1:40" outlineLevel="1">
      <c r="A2293" s="732" t="s">
        <v>21</v>
      </c>
      <c r="B2293" s="733"/>
      <c r="C2293" s="881"/>
      <c r="D2293" s="733"/>
      <c r="E2293" s="733"/>
      <c r="F2293" s="733"/>
      <c r="G2293" s="733"/>
      <c r="H2293" s="733"/>
      <c r="I2293" s="730"/>
      <c r="J2293" s="729"/>
      <c r="K2293" s="730"/>
      <c r="L2293" s="730"/>
      <c r="M2293" s="730"/>
      <c r="N2293" s="731"/>
      <c r="O2293" s="730"/>
      <c r="P2293" s="730"/>
      <c r="Q2293" s="730"/>
      <c r="R2293" s="730"/>
      <c r="S2293" s="730"/>
      <c r="T2293" s="729"/>
      <c r="U2293" s="730"/>
      <c r="V2293" s="730"/>
      <c r="W2293" s="730"/>
      <c r="X2293" s="730"/>
      <c r="Y2293" s="729"/>
      <c r="Z2293" s="730"/>
      <c r="AA2293" s="730"/>
      <c r="AB2293" s="730"/>
      <c r="AC2293" s="730"/>
      <c r="AD2293" s="730"/>
      <c r="AE2293" s="729"/>
      <c r="AF2293" s="730"/>
      <c r="AG2293" s="730"/>
      <c r="AH2293" s="730"/>
      <c r="AI2293" s="731"/>
      <c r="AJ2293" s="729"/>
      <c r="AK2293" s="730"/>
      <c r="AL2293" s="730"/>
      <c r="AM2293" s="730"/>
      <c r="AN2293" s="731"/>
    </row>
    <row r="2294" spans="1:40" outlineLevel="2">
      <c r="A2294" s="882">
        <f>ROW()</f>
        <v>2294</v>
      </c>
      <c r="B2294" s="453"/>
      <c r="D2294" s="452" t="s">
        <v>300</v>
      </c>
      <c r="H2294" s="458"/>
      <c r="I2294" s="458"/>
      <c r="J2294" s="459"/>
      <c r="K2294" s="458"/>
      <c r="L2294" s="458"/>
      <c r="M2294" s="458"/>
      <c r="N2294" s="463"/>
      <c r="O2294" s="439"/>
      <c r="P2294" s="439"/>
      <c r="Q2294" s="439"/>
      <c r="R2294" s="439"/>
      <c r="S2294" s="439"/>
      <c r="T2294" s="326"/>
      <c r="U2294" s="27">
        <f t="shared" ref="U2294:AN2294" si="1630">-IF(U2240&lt;0,U2240,IF($D2294="Land",0,IF(U2222&lt;1,U2240,MAX(MIN(IF(U2222&gt;0,(U2240/U2222)*U$9,0),U2240*U$9),0))))</f>
        <v>-0.40020772538838179</v>
      </c>
      <c r="V2294" s="27">
        <f t="shared" si="1630"/>
        <v>-0.40020772538838179</v>
      </c>
      <c r="W2294" s="27">
        <f t="shared" si="1630"/>
        <v>-0.40020772538838173</v>
      </c>
      <c r="X2294" s="27">
        <f t="shared" si="1630"/>
        <v>-0.40020772538838179</v>
      </c>
      <c r="Y2294" s="595">
        <f t="shared" si="1630"/>
        <v>-0.20010386269419089</v>
      </c>
      <c r="Z2294" s="596">
        <f t="shared" si="1630"/>
        <v>-0.40020772538838179</v>
      </c>
      <c r="AA2294" s="596">
        <f t="shared" si="1630"/>
        <v>-0.40020772538838179</v>
      </c>
      <c r="AB2294" s="596">
        <f t="shared" si="1630"/>
        <v>-0.40020772538838179</v>
      </c>
      <c r="AC2294" s="596">
        <f t="shared" si="1630"/>
        <v>-0.40020772538838173</v>
      </c>
      <c r="AD2294" s="596">
        <f t="shared" si="1630"/>
        <v>-0.40020772538838179</v>
      </c>
      <c r="AE2294" s="595">
        <f t="shared" si="1630"/>
        <v>-0.40020772538838179</v>
      </c>
      <c r="AF2294" s="596">
        <f t="shared" si="1630"/>
        <v>-0.40020772538838179</v>
      </c>
      <c r="AG2294" s="596">
        <f t="shared" si="1630"/>
        <v>-0.40020772538838179</v>
      </c>
      <c r="AH2294" s="596">
        <f t="shared" si="1630"/>
        <v>-0.40020772538838184</v>
      </c>
      <c r="AI2294" s="594">
        <f t="shared" si="1630"/>
        <v>-0.40020772538838184</v>
      </c>
      <c r="AJ2294" s="595">
        <f t="shared" si="1630"/>
        <v>-0.40020772538838184</v>
      </c>
      <c r="AK2294" s="596">
        <f t="shared" si="1630"/>
        <v>-0.40020772538838184</v>
      </c>
      <c r="AL2294" s="596">
        <f t="shared" si="1630"/>
        <v>-0.40020772538838184</v>
      </c>
      <c r="AM2294" s="596">
        <f t="shared" si="1630"/>
        <v>-0.4002077253883819</v>
      </c>
      <c r="AN2294" s="594">
        <f t="shared" si="1630"/>
        <v>-0.40020772538838184</v>
      </c>
    </row>
    <row r="2295" spans="1:40" outlineLevel="2">
      <c r="A2295" s="882">
        <f>ROW()</f>
        <v>2295</v>
      </c>
      <c r="B2295" s="453"/>
      <c r="D2295" s="452" t="s">
        <v>301</v>
      </c>
      <c r="H2295" s="458"/>
      <c r="I2295" s="458"/>
      <c r="J2295" s="459"/>
      <c r="K2295" s="458"/>
      <c r="L2295" s="458"/>
      <c r="M2295" s="458"/>
      <c r="N2295" s="463"/>
      <c r="O2295" s="439"/>
      <c r="P2295" s="439"/>
      <c r="Q2295" s="439"/>
      <c r="R2295" s="439"/>
      <c r="S2295" s="439"/>
      <c r="T2295" s="326"/>
      <c r="U2295" s="27">
        <f t="shared" ref="U2295:AN2295" si="1631">-IF(U2241&lt;0,U2241,IF($D2295="Land",0,IF(U2223&lt;1,U2241,MAX(MIN(IF(U2223&gt;0,(U2241/U2223)*U$9,0),U2241*U$9),0))))</f>
        <v>0</v>
      </c>
      <c r="V2295" s="27">
        <f t="shared" si="1631"/>
        <v>0</v>
      </c>
      <c r="W2295" s="27">
        <f t="shared" si="1631"/>
        <v>0</v>
      </c>
      <c r="X2295" s="27">
        <f t="shared" si="1631"/>
        <v>0</v>
      </c>
      <c r="Y2295" s="595">
        <f t="shared" si="1631"/>
        <v>0</v>
      </c>
      <c r="Z2295" s="596">
        <f t="shared" si="1631"/>
        <v>0</v>
      </c>
      <c r="AA2295" s="596">
        <f t="shared" si="1631"/>
        <v>0</v>
      </c>
      <c r="AB2295" s="596">
        <f t="shared" si="1631"/>
        <v>0</v>
      </c>
      <c r="AC2295" s="596">
        <f t="shared" si="1631"/>
        <v>0</v>
      </c>
      <c r="AD2295" s="596">
        <f t="shared" si="1631"/>
        <v>0</v>
      </c>
      <c r="AE2295" s="595">
        <f t="shared" si="1631"/>
        <v>0</v>
      </c>
      <c r="AF2295" s="596">
        <f t="shared" si="1631"/>
        <v>0</v>
      </c>
      <c r="AG2295" s="596">
        <f t="shared" si="1631"/>
        <v>0</v>
      </c>
      <c r="AH2295" s="596">
        <f t="shared" si="1631"/>
        <v>0</v>
      </c>
      <c r="AI2295" s="594">
        <f t="shared" si="1631"/>
        <v>0</v>
      </c>
      <c r="AJ2295" s="595">
        <f t="shared" si="1631"/>
        <v>0</v>
      </c>
      <c r="AK2295" s="596">
        <f t="shared" si="1631"/>
        <v>0</v>
      </c>
      <c r="AL2295" s="596">
        <f t="shared" si="1631"/>
        <v>0</v>
      </c>
      <c r="AM2295" s="596">
        <f t="shared" si="1631"/>
        <v>0</v>
      </c>
      <c r="AN2295" s="594">
        <f t="shared" si="1631"/>
        <v>0</v>
      </c>
    </row>
    <row r="2296" spans="1:40" outlineLevel="2">
      <c r="A2296" s="882">
        <f>ROW()</f>
        <v>2296</v>
      </c>
      <c r="B2296" s="453"/>
      <c r="D2296" s="452" t="s">
        <v>29</v>
      </c>
      <c r="H2296" s="458"/>
      <c r="I2296" s="458"/>
      <c r="J2296" s="459"/>
      <c r="K2296" s="458"/>
      <c r="L2296" s="458"/>
      <c r="M2296" s="458"/>
      <c r="N2296" s="463"/>
      <c r="O2296" s="439"/>
      <c r="P2296" s="439"/>
      <c r="Q2296" s="439"/>
      <c r="R2296" s="439"/>
      <c r="S2296" s="439"/>
      <c r="T2296" s="326"/>
      <c r="U2296" s="27">
        <f t="shared" ref="U2296:AN2296" si="1632">-IF(U2242&lt;0,U2242,IF($D2296="Land",0,IF(U2224&lt;1,U2242,MAX(MIN(IF(U2224&gt;0,(U2242/U2224)*U$9,0),U2242*U$9),0))))</f>
        <v>0</v>
      </c>
      <c r="V2296" s="27">
        <f t="shared" si="1632"/>
        <v>0</v>
      </c>
      <c r="W2296" s="27">
        <f t="shared" si="1632"/>
        <v>0</v>
      </c>
      <c r="X2296" s="27">
        <f t="shared" si="1632"/>
        <v>0</v>
      </c>
      <c r="Y2296" s="595">
        <f t="shared" si="1632"/>
        <v>0</v>
      </c>
      <c r="Z2296" s="596">
        <f t="shared" si="1632"/>
        <v>0</v>
      </c>
      <c r="AA2296" s="596">
        <f t="shared" si="1632"/>
        <v>0</v>
      </c>
      <c r="AB2296" s="596">
        <f t="shared" si="1632"/>
        <v>0</v>
      </c>
      <c r="AC2296" s="596">
        <f t="shared" si="1632"/>
        <v>0</v>
      </c>
      <c r="AD2296" s="596">
        <f t="shared" si="1632"/>
        <v>0</v>
      </c>
      <c r="AE2296" s="595">
        <f t="shared" si="1632"/>
        <v>0</v>
      </c>
      <c r="AF2296" s="596">
        <f t="shared" si="1632"/>
        <v>0</v>
      </c>
      <c r="AG2296" s="596">
        <f t="shared" si="1632"/>
        <v>0</v>
      </c>
      <c r="AH2296" s="596">
        <f t="shared" si="1632"/>
        <v>0</v>
      </c>
      <c r="AI2296" s="594">
        <f t="shared" si="1632"/>
        <v>0</v>
      </c>
      <c r="AJ2296" s="595">
        <f t="shared" si="1632"/>
        <v>0</v>
      </c>
      <c r="AK2296" s="596">
        <f t="shared" si="1632"/>
        <v>0</v>
      </c>
      <c r="AL2296" s="596">
        <f t="shared" si="1632"/>
        <v>0</v>
      </c>
      <c r="AM2296" s="596">
        <f t="shared" si="1632"/>
        <v>0</v>
      </c>
      <c r="AN2296" s="594">
        <f t="shared" si="1632"/>
        <v>0</v>
      </c>
    </row>
    <row r="2297" spans="1:40" outlineLevel="2">
      <c r="A2297" s="882">
        <f>ROW()</f>
        <v>2297</v>
      </c>
      <c r="B2297" s="453"/>
      <c r="D2297" s="452" t="s">
        <v>30</v>
      </c>
      <c r="H2297" s="458"/>
      <c r="I2297" s="458"/>
      <c r="J2297" s="459"/>
      <c r="K2297" s="458"/>
      <c r="L2297" s="458"/>
      <c r="M2297" s="458"/>
      <c r="N2297" s="463"/>
      <c r="O2297" s="439"/>
      <c r="P2297" s="439"/>
      <c r="Q2297" s="439"/>
      <c r="R2297" s="439"/>
      <c r="S2297" s="439"/>
      <c r="T2297" s="326"/>
      <c r="U2297" s="27">
        <f t="shared" ref="U2297:AN2297" si="1633">-IF(U2243&lt;0,U2243,IF($D2297="Land",0,IF(U2225&lt;1,U2243,MAX(MIN(IF(U2225&gt;0,(U2243/U2225)*U$9,0),U2243*U$9),0))))</f>
        <v>-0.2331434405334655</v>
      </c>
      <c r="V2297" s="27">
        <f t="shared" si="1633"/>
        <v>-0.23314344053346547</v>
      </c>
      <c r="W2297" s="27">
        <f t="shared" si="1633"/>
        <v>-0.23314344053346547</v>
      </c>
      <c r="X2297" s="27">
        <f t="shared" si="1633"/>
        <v>-0.23314344053346547</v>
      </c>
      <c r="Y2297" s="595">
        <f t="shared" si="1633"/>
        <v>-0.11657172026673274</v>
      </c>
      <c r="Z2297" s="596">
        <f t="shared" si="1633"/>
        <v>-0.23314344053346547</v>
      </c>
      <c r="AA2297" s="596">
        <f t="shared" si="1633"/>
        <v>-0.23314344053346547</v>
      </c>
      <c r="AB2297" s="596">
        <f t="shared" si="1633"/>
        <v>-0.23314344053346547</v>
      </c>
      <c r="AC2297" s="596">
        <f t="shared" si="1633"/>
        <v>-0.23314344053346547</v>
      </c>
      <c r="AD2297" s="596">
        <f t="shared" si="1633"/>
        <v>-0.2331434405334655</v>
      </c>
      <c r="AE2297" s="595">
        <f t="shared" si="1633"/>
        <v>-0.2331434405334655</v>
      </c>
      <c r="AF2297" s="596">
        <f t="shared" si="1633"/>
        <v>-0.23314344053346553</v>
      </c>
      <c r="AG2297" s="596">
        <f t="shared" si="1633"/>
        <v>-0.23314344053346553</v>
      </c>
      <c r="AH2297" s="596">
        <f t="shared" si="1633"/>
        <v>-0.2331434405334655</v>
      </c>
      <c r="AI2297" s="594">
        <f t="shared" si="1633"/>
        <v>-0.2331434405334655</v>
      </c>
      <c r="AJ2297" s="595">
        <f t="shared" si="1633"/>
        <v>-0.23314344053346547</v>
      </c>
      <c r="AK2297" s="596">
        <f t="shared" si="1633"/>
        <v>-0.2331434405334655</v>
      </c>
      <c r="AL2297" s="596">
        <f t="shared" si="1633"/>
        <v>-0.23314344053346553</v>
      </c>
      <c r="AM2297" s="596">
        <f t="shared" si="1633"/>
        <v>-0.23314344053346553</v>
      </c>
      <c r="AN2297" s="594">
        <f t="shared" si="1633"/>
        <v>-0.23314344053346556</v>
      </c>
    </row>
    <row r="2298" spans="1:40" outlineLevel="2">
      <c r="A2298" s="882">
        <f>ROW()</f>
        <v>2298</v>
      </c>
      <c r="B2298" s="453"/>
      <c r="D2298" s="452" t="s">
        <v>31</v>
      </c>
      <c r="H2298" s="458"/>
      <c r="I2298" s="458"/>
      <c r="J2298" s="459"/>
      <c r="K2298" s="458"/>
      <c r="L2298" s="458"/>
      <c r="M2298" s="458"/>
      <c r="N2298" s="463"/>
      <c r="O2298" s="439"/>
      <c r="P2298" s="439"/>
      <c r="Q2298" s="439"/>
      <c r="R2298" s="439"/>
      <c r="S2298" s="439"/>
      <c r="T2298" s="326"/>
      <c r="U2298" s="27">
        <f t="shared" ref="U2298:AN2298" si="1634">-IF(U2244&lt;0,U2244,IF($D2298="Land",0,IF(U2226&lt;1,U2244,MAX(MIN(IF(U2226&gt;0,(U2244/U2226)*U$9,0),U2244*U$9),0))))</f>
        <v>0</v>
      </c>
      <c r="V2298" s="27">
        <f t="shared" si="1634"/>
        <v>0</v>
      </c>
      <c r="W2298" s="27">
        <f t="shared" si="1634"/>
        <v>0</v>
      </c>
      <c r="X2298" s="27">
        <f t="shared" si="1634"/>
        <v>0</v>
      </c>
      <c r="Y2298" s="595">
        <f t="shared" si="1634"/>
        <v>0</v>
      </c>
      <c r="Z2298" s="596">
        <f t="shared" si="1634"/>
        <v>0</v>
      </c>
      <c r="AA2298" s="596">
        <f t="shared" si="1634"/>
        <v>0</v>
      </c>
      <c r="AB2298" s="596">
        <f t="shared" si="1634"/>
        <v>0</v>
      </c>
      <c r="AC2298" s="596">
        <f t="shared" si="1634"/>
        <v>0</v>
      </c>
      <c r="AD2298" s="596">
        <f t="shared" si="1634"/>
        <v>0</v>
      </c>
      <c r="AE2298" s="595">
        <f t="shared" si="1634"/>
        <v>0</v>
      </c>
      <c r="AF2298" s="596">
        <f t="shared" si="1634"/>
        <v>0</v>
      </c>
      <c r="AG2298" s="596">
        <f t="shared" si="1634"/>
        <v>0</v>
      </c>
      <c r="AH2298" s="596">
        <f t="shared" si="1634"/>
        <v>0</v>
      </c>
      <c r="AI2298" s="594">
        <f t="shared" si="1634"/>
        <v>0</v>
      </c>
      <c r="AJ2298" s="595">
        <f t="shared" si="1634"/>
        <v>0</v>
      </c>
      <c r="AK2298" s="596">
        <f t="shared" si="1634"/>
        <v>0</v>
      </c>
      <c r="AL2298" s="596">
        <f t="shared" si="1634"/>
        <v>0</v>
      </c>
      <c r="AM2298" s="596">
        <f t="shared" si="1634"/>
        <v>0</v>
      </c>
      <c r="AN2298" s="594">
        <f t="shared" si="1634"/>
        <v>0</v>
      </c>
    </row>
    <row r="2299" spans="1:40" outlineLevel="2">
      <c r="A2299" s="882">
        <f>ROW()</f>
        <v>2299</v>
      </c>
      <c r="B2299" s="453"/>
      <c r="D2299" s="452" t="s">
        <v>32</v>
      </c>
      <c r="H2299" s="458"/>
      <c r="I2299" s="458"/>
      <c r="J2299" s="459"/>
      <c r="K2299" s="458"/>
      <c r="L2299" s="458"/>
      <c r="M2299" s="458"/>
      <c r="N2299" s="463"/>
      <c r="O2299" s="439"/>
      <c r="P2299" s="439"/>
      <c r="Q2299" s="439"/>
      <c r="R2299" s="439"/>
      <c r="S2299" s="439"/>
      <c r="T2299" s="326"/>
      <c r="U2299" s="27">
        <f t="shared" ref="U2299:AN2299" si="1635">-IF(U2245&lt;0,U2245,IF($D2299="Land",0,IF(U2227&lt;1,U2245,MAX(MIN(IF(U2227&gt;0,(U2245/U2227)*U$9,0),U2245*U$9),0))))</f>
        <v>-6.2201761679871927E-3</v>
      </c>
      <c r="V2299" s="27">
        <f t="shared" si="1635"/>
        <v>-6.2201761679871919E-3</v>
      </c>
      <c r="W2299" s="27">
        <f t="shared" si="1635"/>
        <v>-6.2201761679871919E-3</v>
      </c>
      <c r="X2299" s="27">
        <f t="shared" si="1635"/>
        <v>-6.2201761679871919E-3</v>
      </c>
      <c r="Y2299" s="595">
        <f t="shared" si="1635"/>
        <v>-3.1100880839935955E-3</v>
      </c>
      <c r="Z2299" s="596">
        <f t="shared" si="1635"/>
        <v>-6.220176167987191E-3</v>
      </c>
      <c r="AA2299" s="596">
        <f t="shared" si="1635"/>
        <v>-6.220176167987191E-3</v>
      </c>
      <c r="AB2299" s="596">
        <f t="shared" si="1635"/>
        <v>-6.220176167987191E-3</v>
      </c>
      <c r="AC2299" s="596">
        <f t="shared" si="1635"/>
        <v>-6.2201761679871901E-3</v>
      </c>
      <c r="AD2299" s="596">
        <f t="shared" si="1635"/>
        <v>-6.2201761679871901E-3</v>
      </c>
      <c r="AE2299" s="595">
        <f t="shared" si="1635"/>
        <v>-6.2201761679871893E-3</v>
      </c>
      <c r="AF2299" s="596">
        <f t="shared" si="1635"/>
        <v>-6.2201761679871893E-3</v>
      </c>
      <c r="AG2299" s="596">
        <f t="shared" si="1635"/>
        <v>-6.2201761679871884E-3</v>
      </c>
      <c r="AH2299" s="596">
        <f t="shared" si="1635"/>
        <v>-6.2201761679871884E-3</v>
      </c>
      <c r="AI2299" s="594">
        <f t="shared" si="1635"/>
        <v>-6.2201761679871875E-3</v>
      </c>
      <c r="AJ2299" s="595">
        <f t="shared" si="1635"/>
        <v>-6.2201761679871884E-3</v>
      </c>
      <c r="AK2299" s="596">
        <f t="shared" si="1635"/>
        <v>-6.2201761679871875E-3</v>
      </c>
      <c r="AL2299" s="596">
        <f t="shared" si="1635"/>
        <v>-6.2201761679871875E-3</v>
      </c>
      <c r="AM2299" s="596">
        <f t="shared" si="1635"/>
        <v>-6.2201761679871867E-3</v>
      </c>
      <c r="AN2299" s="594">
        <f t="shared" si="1635"/>
        <v>-6.2201761679871875E-3</v>
      </c>
    </row>
    <row r="2300" spans="1:40" outlineLevel="2">
      <c r="A2300" s="882">
        <f>ROW()</f>
        <v>2300</v>
      </c>
      <c r="B2300" s="453"/>
      <c r="D2300" s="452" t="s">
        <v>33</v>
      </c>
      <c r="H2300" s="458"/>
      <c r="I2300" s="458"/>
      <c r="J2300" s="459"/>
      <c r="K2300" s="458"/>
      <c r="L2300" s="458"/>
      <c r="M2300" s="458"/>
      <c r="N2300" s="463"/>
      <c r="O2300" s="439"/>
      <c r="P2300" s="439"/>
      <c r="Q2300" s="439"/>
      <c r="R2300" s="439"/>
      <c r="S2300" s="439"/>
      <c r="T2300" s="326"/>
      <c r="U2300" s="27">
        <f t="shared" ref="U2300:AN2300" si="1636">-IF(U2246&lt;0,U2246,IF($D2300="Land",0,IF(U2228&lt;1,U2246,MAX(MIN(IF(U2228&gt;0,(U2246/U2228)*U$9,0),U2246*U$9),0))))</f>
        <v>-4.2141276717917474E-2</v>
      </c>
      <c r="V2300" s="27">
        <f t="shared" si="1636"/>
        <v>-4.2141276717917474E-2</v>
      </c>
      <c r="W2300" s="27">
        <f t="shared" si="1636"/>
        <v>-4.2141276717917474E-2</v>
      </c>
      <c r="X2300" s="27">
        <f t="shared" si="1636"/>
        <v>-4.2141276717917474E-2</v>
      </c>
      <c r="Y2300" s="595">
        <f t="shared" si="1636"/>
        <v>-2.107063835895874E-2</v>
      </c>
      <c r="Z2300" s="596">
        <f t="shared" si="1636"/>
        <v>-4.2141276717917481E-2</v>
      </c>
      <c r="AA2300" s="596">
        <f t="shared" si="1636"/>
        <v>-4.2141276717917481E-2</v>
      </c>
      <c r="AB2300" s="596">
        <f t="shared" si="1636"/>
        <v>-4.2141276717917481E-2</v>
      </c>
      <c r="AC2300" s="596">
        <f t="shared" si="1636"/>
        <v>-4.2141276717917481E-2</v>
      </c>
      <c r="AD2300" s="596">
        <f t="shared" si="1636"/>
        <v>-4.2141276717917481E-2</v>
      </c>
      <c r="AE2300" s="595">
        <f t="shared" si="1636"/>
        <v>-4.2141276717917481E-2</v>
      </c>
      <c r="AF2300" s="596">
        <f t="shared" si="1636"/>
        <v>-4.2141276717917481E-2</v>
      </c>
      <c r="AG2300" s="596">
        <f t="shared" si="1636"/>
        <v>-4.2141276717917481E-2</v>
      </c>
      <c r="AH2300" s="596">
        <f t="shared" si="1636"/>
        <v>-4.2141276717917488E-2</v>
      </c>
      <c r="AI2300" s="594">
        <f t="shared" si="1636"/>
        <v>-4.2141276717917488E-2</v>
      </c>
      <c r="AJ2300" s="595">
        <f t="shared" si="1636"/>
        <v>-4.2141276717917488E-2</v>
      </c>
      <c r="AK2300" s="596">
        <f t="shared" si="1636"/>
        <v>-4.2141276717917488E-2</v>
      </c>
      <c r="AL2300" s="596">
        <f t="shared" si="1636"/>
        <v>-4.2141276717917488E-2</v>
      </c>
      <c r="AM2300" s="596">
        <f t="shared" si="1636"/>
        <v>-4.2141276717917495E-2</v>
      </c>
      <c r="AN2300" s="594">
        <f t="shared" si="1636"/>
        <v>-4.2141276717917495E-2</v>
      </c>
    </row>
    <row r="2301" spans="1:40" outlineLevel="2">
      <c r="A2301" s="882">
        <f>ROW()</f>
        <v>2301</v>
      </c>
      <c r="B2301" s="453"/>
      <c r="D2301" s="452" t="s">
        <v>27</v>
      </c>
      <c r="H2301" s="458"/>
      <c r="I2301" s="458"/>
      <c r="J2301" s="459"/>
      <c r="K2301" s="458"/>
      <c r="L2301" s="458"/>
      <c r="M2301" s="458"/>
      <c r="N2301" s="463"/>
      <c r="O2301" s="439"/>
      <c r="P2301" s="439"/>
      <c r="Q2301" s="439"/>
      <c r="R2301" s="439"/>
      <c r="S2301" s="439"/>
      <c r="T2301" s="326"/>
      <c r="U2301" s="27">
        <f t="shared" ref="U2301:AN2301" si="1637">-IF(U2247&lt;0,U2247,IF($D2301="Land",0,IF(U2229&lt;1,U2247,MAX(MIN(IF(U2229&gt;0,(U2247/U2229)*U$9,0),U2247*U$9),0))))</f>
        <v>-2.6457148531517385E-3</v>
      </c>
      <c r="V2301" s="27">
        <f t="shared" si="1637"/>
        <v>-2.6457148531517385E-3</v>
      </c>
      <c r="W2301" s="27">
        <f t="shared" si="1637"/>
        <v>-2.6457148531517385E-3</v>
      </c>
      <c r="X2301" s="27">
        <f t="shared" si="1637"/>
        <v>-2.6457148531517385E-3</v>
      </c>
      <c r="Y2301" s="595">
        <f t="shared" si="1637"/>
        <v>-1.3228574265758694E-3</v>
      </c>
      <c r="Z2301" s="596">
        <f t="shared" si="1637"/>
        <v>-2.6457148531517389E-3</v>
      </c>
      <c r="AA2301" s="596">
        <f t="shared" si="1637"/>
        <v>-2.6457148531517389E-3</v>
      </c>
      <c r="AB2301" s="596">
        <f t="shared" si="1637"/>
        <v>-2.6457148531517389E-3</v>
      </c>
      <c r="AC2301" s="596">
        <f t="shared" si="1637"/>
        <v>-2.6457148531517389E-3</v>
      </c>
      <c r="AD2301" s="596">
        <f t="shared" si="1637"/>
        <v>-2.6457148531517389E-3</v>
      </c>
      <c r="AE2301" s="595">
        <f t="shared" si="1637"/>
        <v>-2.6457148531517389E-3</v>
      </c>
      <c r="AF2301" s="596">
        <f t="shared" si="1637"/>
        <v>-2.6457148531517389E-3</v>
      </c>
      <c r="AG2301" s="596">
        <f t="shared" si="1637"/>
        <v>-2.6457148531517389E-3</v>
      </c>
      <c r="AH2301" s="596">
        <f t="shared" si="1637"/>
        <v>-2.6457148531517393E-3</v>
      </c>
      <c r="AI2301" s="594">
        <f t="shared" si="1637"/>
        <v>-2.6457148531517393E-3</v>
      </c>
      <c r="AJ2301" s="595">
        <f t="shared" si="1637"/>
        <v>-2.6457148531517393E-3</v>
      </c>
      <c r="AK2301" s="596">
        <f t="shared" si="1637"/>
        <v>-2.6457148531517393E-3</v>
      </c>
      <c r="AL2301" s="596">
        <f t="shared" si="1637"/>
        <v>-2.6457148531517393E-3</v>
      </c>
      <c r="AM2301" s="596">
        <f t="shared" si="1637"/>
        <v>-2.6457148531517398E-3</v>
      </c>
      <c r="AN2301" s="594">
        <f t="shared" si="1637"/>
        <v>-2.6457148531517398E-3</v>
      </c>
    </row>
    <row r="2302" spans="1:40" outlineLevel="2">
      <c r="A2302" s="882">
        <f>ROW()</f>
        <v>2302</v>
      </c>
      <c r="B2302" s="453"/>
      <c r="D2302" s="452" t="s">
        <v>34</v>
      </c>
      <c r="H2302" s="458"/>
      <c r="I2302" s="458"/>
      <c r="J2302" s="459"/>
      <c r="K2302" s="458"/>
      <c r="L2302" s="458"/>
      <c r="M2302" s="458"/>
      <c r="N2302" s="463"/>
      <c r="O2302" s="439"/>
      <c r="P2302" s="439"/>
      <c r="Q2302" s="439"/>
      <c r="R2302" s="439"/>
      <c r="S2302" s="439"/>
      <c r="T2302" s="326"/>
      <c r="U2302" s="27">
        <f t="shared" ref="U2302:AN2302" si="1638">-IF(U2248&lt;0,U2248,IF($D2302="Land",0,IF(U2230&lt;1,U2248,MAX(MIN(IF(U2230&gt;0,(U2248/U2230)*U$9,0),U2248*U$9),0))))</f>
        <v>-0.57528121021783218</v>
      </c>
      <c r="V2302" s="27">
        <f t="shared" si="1638"/>
        <v>-0.57528121021783207</v>
      </c>
      <c r="W2302" s="27">
        <f t="shared" si="1638"/>
        <v>-0.57528121021783207</v>
      </c>
      <c r="X2302" s="27">
        <f t="shared" si="1638"/>
        <v>-0.57528121021783207</v>
      </c>
      <c r="Y2302" s="595">
        <f t="shared" si="1638"/>
        <v>-0.28764060510891604</v>
      </c>
      <c r="Z2302" s="596">
        <f t="shared" si="1638"/>
        <v>-0.57528121021783207</v>
      </c>
      <c r="AA2302" s="596">
        <f t="shared" si="1638"/>
        <v>-0.57528121021783207</v>
      </c>
      <c r="AB2302" s="596">
        <f t="shared" si="1638"/>
        <v>-0.57528121021783207</v>
      </c>
      <c r="AC2302" s="596">
        <f t="shared" si="1638"/>
        <v>-0.57528121021783218</v>
      </c>
      <c r="AD2302" s="596">
        <f t="shared" si="1638"/>
        <v>-0.57528121021783218</v>
      </c>
      <c r="AE2302" s="595">
        <f t="shared" si="1638"/>
        <v>-0.57528121021783218</v>
      </c>
      <c r="AF2302" s="596">
        <f t="shared" si="1638"/>
        <v>-0.5752812102178323</v>
      </c>
      <c r="AG2302" s="596">
        <f t="shared" si="1638"/>
        <v>-0.57528121021783218</v>
      </c>
      <c r="AH2302" s="596">
        <f t="shared" si="1638"/>
        <v>-0.57528121021783218</v>
      </c>
      <c r="AI2302" s="594">
        <f t="shared" si="1638"/>
        <v>-0.5752812102178323</v>
      </c>
      <c r="AJ2302" s="595">
        <f t="shared" si="1638"/>
        <v>-0.28764060510891609</v>
      </c>
      <c r="AK2302" s="596">
        <f t="shared" si="1638"/>
        <v>0</v>
      </c>
      <c r="AL2302" s="596">
        <f t="shared" si="1638"/>
        <v>0</v>
      </c>
      <c r="AM2302" s="596">
        <f t="shared" si="1638"/>
        <v>0</v>
      </c>
      <c r="AN2302" s="594">
        <f t="shared" si="1638"/>
        <v>0</v>
      </c>
    </row>
    <row r="2303" spans="1:40" outlineLevel="2">
      <c r="A2303" s="882">
        <f>ROW()</f>
        <v>2303</v>
      </c>
      <c r="B2303" s="453"/>
      <c r="D2303" s="452" t="s">
        <v>35</v>
      </c>
      <c r="H2303" s="458"/>
      <c r="I2303" s="458"/>
      <c r="J2303" s="459"/>
      <c r="K2303" s="458"/>
      <c r="L2303" s="458"/>
      <c r="M2303" s="458"/>
      <c r="N2303" s="463"/>
      <c r="O2303" s="439"/>
      <c r="P2303" s="439"/>
      <c r="Q2303" s="439"/>
      <c r="R2303" s="439"/>
      <c r="S2303" s="439"/>
      <c r="T2303" s="326"/>
      <c r="U2303" s="27">
        <f t="shared" ref="U2303:AN2303" si="1639">-IF(U2249&lt;0,U2249,IF($D2303="Land",0,IF(U2231&lt;1,U2249,MAX(MIN(IF(U2231&gt;0,(U2249/U2231)*U$9,0),U2249*U$9),0))))</f>
        <v>-3.6087352708785858E-16</v>
      </c>
      <c r="V2303" s="27">
        <f t="shared" si="1639"/>
        <v>-3.6087352708785858E-16</v>
      </c>
      <c r="W2303" s="27">
        <f t="shared" si="1639"/>
        <v>-3.6087352708785858E-16</v>
      </c>
      <c r="X2303" s="27">
        <f t="shared" si="1639"/>
        <v>-3.6087352708785858E-16</v>
      </c>
      <c r="Y2303" s="595">
        <f t="shared" si="1639"/>
        <v>-1.8043676354392931E-16</v>
      </c>
      <c r="Z2303" s="596">
        <f t="shared" si="1639"/>
        <v>-3.6087352708785862E-16</v>
      </c>
      <c r="AA2303" s="596">
        <f t="shared" si="1639"/>
        <v>-3.6087352708785862E-16</v>
      </c>
      <c r="AB2303" s="596">
        <f t="shared" si="1639"/>
        <v>-3.6087352708785858E-16</v>
      </c>
      <c r="AC2303" s="596">
        <f t="shared" si="1639"/>
        <v>-3.6087352708785862E-16</v>
      </c>
      <c r="AD2303" s="596">
        <f t="shared" si="1639"/>
        <v>-3.6087352708785862E-16</v>
      </c>
      <c r="AE2303" s="595">
        <f t="shared" si="1639"/>
        <v>-1.8043676354392929E-16</v>
      </c>
      <c r="AF2303" s="596">
        <f t="shared" si="1639"/>
        <v>0</v>
      </c>
      <c r="AG2303" s="596">
        <f t="shared" si="1639"/>
        <v>0</v>
      </c>
      <c r="AH2303" s="596">
        <f t="shared" si="1639"/>
        <v>0</v>
      </c>
      <c r="AI2303" s="594">
        <f t="shared" si="1639"/>
        <v>0</v>
      </c>
      <c r="AJ2303" s="595">
        <f t="shared" si="1639"/>
        <v>0</v>
      </c>
      <c r="AK2303" s="596">
        <f t="shared" si="1639"/>
        <v>0</v>
      </c>
      <c r="AL2303" s="596">
        <f t="shared" si="1639"/>
        <v>0</v>
      </c>
      <c r="AM2303" s="596">
        <f t="shared" si="1639"/>
        <v>0</v>
      </c>
      <c r="AN2303" s="594">
        <f t="shared" si="1639"/>
        <v>0</v>
      </c>
    </row>
    <row r="2304" spans="1:40" outlineLevel="2">
      <c r="A2304" s="882">
        <f>ROW()</f>
        <v>2304</v>
      </c>
      <c r="B2304" s="453"/>
      <c r="D2304" s="452" t="s">
        <v>302</v>
      </c>
      <c r="H2304" s="458"/>
      <c r="I2304" s="458"/>
      <c r="J2304" s="459"/>
      <c r="K2304" s="458"/>
      <c r="L2304" s="458"/>
      <c r="M2304" s="458"/>
      <c r="N2304" s="463"/>
      <c r="O2304" s="439"/>
      <c r="P2304" s="439"/>
      <c r="Q2304" s="439"/>
      <c r="R2304" s="439"/>
      <c r="S2304" s="439"/>
      <c r="T2304" s="326"/>
      <c r="U2304" s="27">
        <f t="shared" ref="U2304:AN2304" si="1640">-IF(U2250&lt;0,U2250,IF($D2304="Land",0,IF(U2232&lt;1,U2250,MAX(MIN(IF(U2232&gt;0,(U2250/U2232)*U$9,0),U2250*U$9),0))))</f>
        <v>0</v>
      </c>
      <c r="V2304" s="27">
        <f t="shared" si="1640"/>
        <v>0</v>
      </c>
      <c r="W2304" s="27">
        <f t="shared" si="1640"/>
        <v>0</v>
      </c>
      <c r="X2304" s="27">
        <f t="shared" si="1640"/>
        <v>0</v>
      </c>
      <c r="Y2304" s="595">
        <f t="shared" si="1640"/>
        <v>0</v>
      </c>
      <c r="Z2304" s="596">
        <f t="shared" si="1640"/>
        <v>0</v>
      </c>
      <c r="AA2304" s="596">
        <f t="shared" si="1640"/>
        <v>0</v>
      </c>
      <c r="AB2304" s="596">
        <f t="shared" si="1640"/>
        <v>0</v>
      </c>
      <c r="AC2304" s="596">
        <f t="shared" si="1640"/>
        <v>0</v>
      </c>
      <c r="AD2304" s="596">
        <f t="shared" si="1640"/>
        <v>0</v>
      </c>
      <c r="AE2304" s="595">
        <f t="shared" si="1640"/>
        <v>0</v>
      </c>
      <c r="AF2304" s="596">
        <f t="shared" si="1640"/>
        <v>0</v>
      </c>
      <c r="AG2304" s="596">
        <f t="shared" si="1640"/>
        <v>0</v>
      </c>
      <c r="AH2304" s="596">
        <f t="shared" si="1640"/>
        <v>0</v>
      </c>
      <c r="AI2304" s="594">
        <f t="shared" si="1640"/>
        <v>0</v>
      </c>
      <c r="AJ2304" s="595">
        <f t="shared" si="1640"/>
        <v>0</v>
      </c>
      <c r="AK2304" s="596">
        <f t="shared" si="1640"/>
        <v>0</v>
      </c>
      <c r="AL2304" s="596">
        <f t="shared" si="1640"/>
        <v>0</v>
      </c>
      <c r="AM2304" s="596">
        <f t="shared" si="1640"/>
        <v>0</v>
      </c>
      <c r="AN2304" s="594">
        <f t="shared" si="1640"/>
        <v>0</v>
      </c>
    </row>
    <row r="2305" spans="1:40" outlineLevel="2">
      <c r="A2305" s="882">
        <f>ROW()</f>
        <v>2305</v>
      </c>
      <c r="B2305" s="453"/>
      <c r="D2305" s="452" t="s">
        <v>36</v>
      </c>
      <c r="H2305" s="458"/>
      <c r="I2305" s="458"/>
      <c r="J2305" s="459"/>
      <c r="K2305" s="458"/>
      <c r="L2305" s="458"/>
      <c r="M2305" s="458"/>
      <c r="N2305" s="463"/>
      <c r="O2305" s="439"/>
      <c r="P2305" s="439"/>
      <c r="Q2305" s="439"/>
      <c r="R2305" s="439"/>
      <c r="S2305" s="439"/>
      <c r="T2305" s="326"/>
      <c r="U2305" s="27">
        <f t="shared" ref="U2305:AN2305" si="1641">-IF(U2251&lt;0,U2251,IF($D2305="Land",0,IF(U2233&lt;1,U2251,MAX(MIN(IF(U2233&gt;0,(U2251/U2233)*U$9,0),U2251*U$9),0))))</f>
        <v>-0.42718277605226546</v>
      </c>
      <c r="V2305" s="27">
        <f t="shared" si="1641"/>
        <v>-0.42718277605226546</v>
      </c>
      <c r="W2305" s="27">
        <f t="shared" si="1641"/>
        <v>-0.4271827760522654</v>
      </c>
      <c r="X2305" s="27">
        <f t="shared" si="1641"/>
        <v>-0.4271827760522654</v>
      </c>
      <c r="Y2305" s="595">
        <f t="shared" si="1641"/>
        <v>0</v>
      </c>
      <c r="Z2305" s="596">
        <f t="shared" si="1641"/>
        <v>0</v>
      </c>
      <c r="AA2305" s="596">
        <f t="shared" si="1641"/>
        <v>0</v>
      </c>
      <c r="AB2305" s="596">
        <f t="shared" si="1641"/>
        <v>0</v>
      </c>
      <c r="AC2305" s="596">
        <f t="shared" si="1641"/>
        <v>0</v>
      </c>
      <c r="AD2305" s="596">
        <f t="shared" si="1641"/>
        <v>0</v>
      </c>
      <c r="AE2305" s="595">
        <f t="shared" si="1641"/>
        <v>0</v>
      </c>
      <c r="AF2305" s="596">
        <f t="shared" si="1641"/>
        <v>0</v>
      </c>
      <c r="AG2305" s="596">
        <f t="shared" si="1641"/>
        <v>0</v>
      </c>
      <c r="AH2305" s="596">
        <f t="shared" si="1641"/>
        <v>0</v>
      </c>
      <c r="AI2305" s="594">
        <f t="shared" si="1641"/>
        <v>0</v>
      </c>
      <c r="AJ2305" s="595">
        <f t="shared" si="1641"/>
        <v>0</v>
      </c>
      <c r="AK2305" s="596">
        <f t="shared" si="1641"/>
        <v>0</v>
      </c>
      <c r="AL2305" s="596">
        <f t="shared" si="1641"/>
        <v>0</v>
      </c>
      <c r="AM2305" s="596">
        <f t="shared" si="1641"/>
        <v>0</v>
      </c>
      <c r="AN2305" s="594">
        <f t="shared" si="1641"/>
        <v>0</v>
      </c>
    </row>
    <row r="2306" spans="1:40" outlineLevel="2">
      <c r="A2306" s="882">
        <f>ROW()</f>
        <v>2306</v>
      </c>
      <c r="B2306" s="453"/>
      <c r="D2306" s="452" t="s">
        <v>583</v>
      </c>
      <c r="H2306" s="458"/>
      <c r="I2306" s="458"/>
      <c r="J2306" s="459"/>
      <c r="K2306" s="458"/>
      <c r="L2306" s="458"/>
      <c r="M2306" s="458"/>
      <c r="N2306" s="463"/>
      <c r="O2306" s="439"/>
      <c r="P2306" s="439"/>
      <c r="Q2306" s="439"/>
      <c r="R2306" s="439"/>
      <c r="S2306" s="439"/>
      <c r="T2306" s="326"/>
      <c r="U2306" s="27">
        <f t="shared" ref="U2306:AN2306" si="1642">-IF(U2252&lt;0,U2252,IF($D2306="Land",0,IF(U2234&lt;1,U2252,MAX(MIN(IF(U2234&gt;0,(U2252/U2234)*U$9,0),U2252*U$9),0))))</f>
        <v>0</v>
      </c>
      <c r="V2306" s="27">
        <f t="shared" si="1642"/>
        <v>0</v>
      </c>
      <c r="W2306" s="27">
        <f t="shared" si="1642"/>
        <v>0</v>
      </c>
      <c r="X2306" s="27">
        <f t="shared" si="1642"/>
        <v>0</v>
      </c>
      <c r="Y2306" s="595">
        <f t="shared" si="1642"/>
        <v>0</v>
      </c>
      <c r="Z2306" s="596">
        <f t="shared" si="1642"/>
        <v>0</v>
      </c>
      <c r="AA2306" s="596">
        <f t="shared" si="1642"/>
        <v>0</v>
      </c>
      <c r="AB2306" s="596">
        <f t="shared" si="1642"/>
        <v>0</v>
      </c>
      <c r="AC2306" s="596">
        <f t="shared" si="1642"/>
        <v>0</v>
      </c>
      <c r="AD2306" s="596">
        <f t="shared" si="1642"/>
        <v>0</v>
      </c>
      <c r="AE2306" s="595">
        <f t="shared" si="1642"/>
        <v>0</v>
      </c>
      <c r="AF2306" s="596">
        <f t="shared" si="1642"/>
        <v>0</v>
      </c>
      <c r="AG2306" s="596">
        <f t="shared" si="1642"/>
        <v>0</v>
      </c>
      <c r="AH2306" s="596">
        <f t="shared" si="1642"/>
        <v>0</v>
      </c>
      <c r="AI2306" s="594">
        <f t="shared" si="1642"/>
        <v>0</v>
      </c>
      <c r="AJ2306" s="595">
        <f t="shared" si="1642"/>
        <v>0</v>
      </c>
      <c r="AK2306" s="596">
        <f t="shared" si="1642"/>
        <v>0</v>
      </c>
      <c r="AL2306" s="596">
        <f t="shared" si="1642"/>
        <v>0</v>
      </c>
      <c r="AM2306" s="596">
        <f t="shared" si="1642"/>
        <v>0</v>
      </c>
      <c r="AN2306" s="594">
        <f t="shared" si="1642"/>
        <v>0</v>
      </c>
    </row>
    <row r="2307" spans="1:40" outlineLevel="2">
      <c r="A2307" s="882">
        <f>ROW()</f>
        <v>2307</v>
      </c>
      <c r="B2307" s="453"/>
      <c r="D2307" s="452" t="s">
        <v>81</v>
      </c>
      <c r="H2307" s="458"/>
      <c r="I2307" s="458"/>
      <c r="J2307" s="459"/>
      <c r="K2307" s="458"/>
      <c r="L2307" s="458"/>
      <c r="M2307" s="458"/>
      <c r="N2307" s="463"/>
      <c r="O2307" s="439"/>
      <c r="P2307" s="439"/>
      <c r="Q2307" s="439"/>
      <c r="R2307" s="439"/>
      <c r="S2307" s="439"/>
      <c r="T2307" s="326"/>
      <c r="U2307" s="27">
        <f t="shared" ref="U2307:AN2307" si="1643">-IF(U2253&lt;0,U2253,IF($D2307="Land",0,IF(U2235&lt;1,U2253,MAX(MIN(IF(U2235&gt;0,(U2253/U2235)*U$9,0),U2253*U$9),0))))</f>
        <v>0</v>
      </c>
      <c r="V2307" s="27">
        <f t="shared" si="1643"/>
        <v>0</v>
      </c>
      <c r="W2307" s="27">
        <f t="shared" si="1643"/>
        <v>0</v>
      </c>
      <c r="X2307" s="27">
        <f t="shared" si="1643"/>
        <v>0</v>
      </c>
      <c r="Y2307" s="595">
        <f t="shared" si="1643"/>
        <v>0</v>
      </c>
      <c r="Z2307" s="596">
        <f t="shared" si="1643"/>
        <v>0</v>
      </c>
      <c r="AA2307" s="596">
        <f t="shared" si="1643"/>
        <v>0</v>
      </c>
      <c r="AB2307" s="596">
        <f t="shared" si="1643"/>
        <v>0</v>
      </c>
      <c r="AC2307" s="596">
        <f t="shared" si="1643"/>
        <v>0</v>
      </c>
      <c r="AD2307" s="596">
        <f t="shared" si="1643"/>
        <v>0</v>
      </c>
      <c r="AE2307" s="595">
        <f t="shared" si="1643"/>
        <v>0</v>
      </c>
      <c r="AF2307" s="596">
        <f t="shared" si="1643"/>
        <v>0</v>
      </c>
      <c r="AG2307" s="596">
        <f t="shared" si="1643"/>
        <v>0</v>
      </c>
      <c r="AH2307" s="596">
        <f t="shared" si="1643"/>
        <v>0</v>
      </c>
      <c r="AI2307" s="594">
        <f t="shared" si="1643"/>
        <v>0</v>
      </c>
      <c r="AJ2307" s="595">
        <f t="shared" si="1643"/>
        <v>0</v>
      </c>
      <c r="AK2307" s="596">
        <f t="shared" si="1643"/>
        <v>0</v>
      </c>
      <c r="AL2307" s="596">
        <f t="shared" si="1643"/>
        <v>0</v>
      </c>
      <c r="AM2307" s="596">
        <f t="shared" si="1643"/>
        <v>0</v>
      </c>
      <c r="AN2307" s="594">
        <f t="shared" si="1643"/>
        <v>0</v>
      </c>
    </row>
    <row r="2308" spans="1:40" outlineLevel="2">
      <c r="A2308" s="882">
        <f>ROW()</f>
        <v>2308</v>
      </c>
      <c r="B2308" s="453"/>
      <c r="D2308" s="452" t="s">
        <v>28</v>
      </c>
      <c r="H2308" s="458"/>
      <c r="I2308" s="458"/>
      <c r="J2308" s="459"/>
      <c r="K2308" s="458"/>
      <c r="L2308" s="458"/>
      <c r="M2308" s="458"/>
      <c r="N2308" s="463"/>
      <c r="O2308" s="439"/>
      <c r="P2308" s="439"/>
      <c r="Q2308" s="439"/>
      <c r="R2308" s="439"/>
      <c r="S2308" s="439"/>
      <c r="T2308" s="326"/>
      <c r="U2308" s="27">
        <f t="shared" ref="U2308:AN2308" si="1644">-IF(U2254&lt;0,U2254,IF($D2308="Land",0,IF(U2236&lt;1,U2254,MAX(MIN(IF(U2236&gt;0,(U2254/U2236)*U$9,0),U2254*U$9),0))))</f>
        <v>0</v>
      </c>
      <c r="V2308" s="27">
        <f t="shared" si="1644"/>
        <v>0</v>
      </c>
      <c r="W2308" s="27">
        <f t="shared" si="1644"/>
        <v>0</v>
      </c>
      <c r="X2308" s="27">
        <f t="shared" si="1644"/>
        <v>0</v>
      </c>
      <c r="Y2308" s="595">
        <f t="shared" si="1644"/>
        <v>0</v>
      </c>
      <c r="Z2308" s="596">
        <f t="shared" si="1644"/>
        <v>0</v>
      </c>
      <c r="AA2308" s="596">
        <f t="shared" si="1644"/>
        <v>0</v>
      </c>
      <c r="AB2308" s="596">
        <f t="shared" si="1644"/>
        <v>0</v>
      </c>
      <c r="AC2308" s="596">
        <f t="shared" si="1644"/>
        <v>0</v>
      </c>
      <c r="AD2308" s="596">
        <f t="shared" si="1644"/>
        <v>0</v>
      </c>
      <c r="AE2308" s="595">
        <f t="shared" si="1644"/>
        <v>0</v>
      </c>
      <c r="AF2308" s="596">
        <f t="shared" si="1644"/>
        <v>0</v>
      </c>
      <c r="AG2308" s="596">
        <f t="shared" si="1644"/>
        <v>0</v>
      </c>
      <c r="AH2308" s="596">
        <f t="shared" si="1644"/>
        <v>0</v>
      </c>
      <c r="AI2308" s="594">
        <f t="shared" si="1644"/>
        <v>0</v>
      </c>
      <c r="AJ2308" s="595">
        <f t="shared" si="1644"/>
        <v>0</v>
      </c>
      <c r="AK2308" s="596">
        <f t="shared" si="1644"/>
        <v>0</v>
      </c>
      <c r="AL2308" s="596">
        <f t="shared" si="1644"/>
        <v>0</v>
      </c>
      <c r="AM2308" s="596">
        <f t="shared" si="1644"/>
        <v>0</v>
      </c>
      <c r="AN2308" s="594">
        <f t="shared" si="1644"/>
        <v>0</v>
      </c>
    </row>
    <row r="2309" spans="1:40" outlineLevel="2">
      <c r="A2309" s="882">
        <f>ROW()</f>
        <v>2309</v>
      </c>
      <c r="B2309" s="453"/>
      <c r="D2309" s="456" t="s">
        <v>443</v>
      </c>
      <c r="E2309" s="456"/>
      <c r="F2309" s="456"/>
      <c r="G2309" s="456"/>
      <c r="H2309" s="460"/>
      <c r="I2309" s="460"/>
      <c r="J2309" s="461"/>
      <c r="K2309" s="460"/>
      <c r="L2309" s="460"/>
      <c r="M2309" s="460"/>
      <c r="N2309" s="465"/>
      <c r="O2309" s="441"/>
      <c r="P2309" s="441"/>
      <c r="Q2309" s="441"/>
      <c r="R2309" s="441"/>
      <c r="S2309" s="441"/>
      <c r="T2309" s="327"/>
      <c r="U2309" s="57">
        <f t="shared" ref="U2309:AN2309" si="1645">-IF(U2255&lt;0,U2255,IF($D2309="Land",0,IF(U2237&lt;1,U2255,MAX(MIN(IF(U2237&gt;0,(U2255/U2237)*U$9,0),U2255*U$9),0))))</f>
        <v>0</v>
      </c>
      <c r="V2309" s="57">
        <f t="shared" si="1645"/>
        <v>0</v>
      </c>
      <c r="W2309" s="57">
        <f t="shared" si="1645"/>
        <v>0</v>
      </c>
      <c r="X2309" s="57">
        <f t="shared" si="1645"/>
        <v>0</v>
      </c>
      <c r="Y2309" s="325">
        <f t="shared" si="1645"/>
        <v>0</v>
      </c>
      <c r="Z2309" s="158">
        <f t="shared" si="1645"/>
        <v>0</v>
      </c>
      <c r="AA2309" s="158">
        <f t="shared" si="1645"/>
        <v>0</v>
      </c>
      <c r="AB2309" s="158">
        <f t="shared" si="1645"/>
        <v>0</v>
      </c>
      <c r="AC2309" s="158">
        <f t="shared" si="1645"/>
        <v>0</v>
      </c>
      <c r="AD2309" s="158">
        <f t="shared" si="1645"/>
        <v>0</v>
      </c>
      <c r="AE2309" s="325">
        <f t="shared" si="1645"/>
        <v>0</v>
      </c>
      <c r="AF2309" s="158">
        <f t="shared" si="1645"/>
        <v>0</v>
      </c>
      <c r="AG2309" s="158">
        <f t="shared" si="1645"/>
        <v>0</v>
      </c>
      <c r="AH2309" s="158">
        <f t="shared" si="1645"/>
        <v>0</v>
      </c>
      <c r="AI2309" s="321">
        <f t="shared" si="1645"/>
        <v>0</v>
      </c>
      <c r="AJ2309" s="325">
        <f t="shared" si="1645"/>
        <v>0</v>
      </c>
      <c r="AK2309" s="158">
        <f t="shared" si="1645"/>
        <v>0</v>
      </c>
      <c r="AL2309" s="158">
        <f t="shared" si="1645"/>
        <v>0</v>
      </c>
      <c r="AM2309" s="158">
        <f t="shared" si="1645"/>
        <v>0</v>
      </c>
      <c r="AN2309" s="321">
        <f t="shared" si="1645"/>
        <v>0</v>
      </c>
    </row>
    <row r="2310" spans="1:40" outlineLevel="2">
      <c r="A2310" s="882">
        <f>ROW()</f>
        <v>2310</v>
      </c>
      <c r="B2310" s="453"/>
      <c r="D2310" s="452" t="s">
        <v>24</v>
      </c>
      <c r="F2310" s="454"/>
      <c r="G2310" s="454"/>
      <c r="H2310" s="448"/>
      <c r="I2310" s="448"/>
      <c r="J2310" s="464"/>
      <c r="K2310" s="448"/>
      <c r="L2310" s="448"/>
      <c r="M2310" s="448"/>
      <c r="N2310" s="449"/>
      <c r="O2310" s="439"/>
      <c r="P2310" s="439"/>
      <c r="Q2310" s="439"/>
      <c r="R2310" s="439"/>
      <c r="S2310" s="439"/>
      <c r="T2310" s="443"/>
      <c r="U2310" s="439">
        <f t="shared" ref="U2310:AN2310" si="1646">SUM(U2294:U2309)</f>
        <v>-1.6868223199310017</v>
      </c>
      <c r="V2310" s="439">
        <f t="shared" si="1646"/>
        <v>-1.6868223199310017</v>
      </c>
      <c r="W2310" s="439">
        <f t="shared" si="1646"/>
        <v>-1.6868223199310015</v>
      </c>
      <c r="X2310" s="439">
        <f t="shared" si="1646"/>
        <v>-1.6868223199310015</v>
      </c>
      <c r="Y2310" s="443">
        <f t="shared" si="1646"/>
        <v>-0.62981977193936811</v>
      </c>
      <c r="Z2310" s="439">
        <f t="shared" si="1646"/>
        <v>-1.2596395438787362</v>
      </c>
      <c r="AA2310" s="439">
        <f t="shared" si="1646"/>
        <v>-1.2596395438787362</v>
      </c>
      <c r="AB2310" s="439">
        <f t="shared" si="1646"/>
        <v>-1.2596395438787362</v>
      </c>
      <c r="AC2310" s="439">
        <f t="shared" si="1646"/>
        <v>-1.2596395438787362</v>
      </c>
      <c r="AD2310" s="439">
        <f t="shared" si="1646"/>
        <v>-1.2596395438787362</v>
      </c>
      <c r="AE2310" s="443">
        <f t="shared" si="1646"/>
        <v>-1.259639543878736</v>
      </c>
      <c r="AF2310" s="439">
        <f t="shared" si="1646"/>
        <v>-1.2596395438787362</v>
      </c>
      <c r="AG2310" s="439">
        <f t="shared" si="1646"/>
        <v>-1.259639543878736</v>
      </c>
      <c r="AH2310" s="439">
        <f t="shared" si="1646"/>
        <v>-1.259639543878736</v>
      </c>
      <c r="AI2310" s="440">
        <f t="shared" si="1646"/>
        <v>-1.2596395438787362</v>
      </c>
      <c r="AJ2310" s="443">
        <f t="shared" si="1646"/>
        <v>-0.97199893876981991</v>
      </c>
      <c r="AK2310" s="439">
        <f t="shared" si="1646"/>
        <v>-0.68435833366090382</v>
      </c>
      <c r="AL2310" s="439">
        <f t="shared" si="1646"/>
        <v>-0.68435833366090382</v>
      </c>
      <c r="AM2310" s="439">
        <f t="shared" si="1646"/>
        <v>-0.68435833366090382</v>
      </c>
      <c r="AN2310" s="440">
        <f t="shared" si="1646"/>
        <v>-0.68435833366090382</v>
      </c>
    </row>
    <row r="2311" spans="1:40" outlineLevel="1">
      <c r="A2311" s="732" t="s">
        <v>299</v>
      </c>
      <c r="B2311" s="733"/>
      <c r="C2311" s="881"/>
      <c r="D2311" s="733"/>
      <c r="E2311" s="733"/>
      <c r="F2311" s="733"/>
      <c r="G2311" s="730"/>
      <c r="H2311" s="733"/>
      <c r="I2311" s="730"/>
      <c r="J2311" s="729"/>
      <c r="K2311" s="730"/>
      <c r="L2311" s="730"/>
      <c r="M2311" s="730"/>
      <c r="N2311" s="731"/>
      <c r="O2311" s="730"/>
      <c r="P2311" s="730"/>
      <c r="Q2311" s="730"/>
      <c r="R2311" s="730"/>
      <c r="S2311" s="730"/>
      <c r="T2311" s="729"/>
      <c r="U2311" s="730"/>
      <c r="V2311" s="730"/>
      <c r="W2311" s="730"/>
      <c r="X2311" s="730"/>
      <c r="Y2311" s="729"/>
      <c r="Z2311" s="730"/>
      <c r="AA2311" s="730"/>
      <c r="AB2311" s="730"/>
      <c r="AC2311" s="730"/>
      <c r="AD2311" s="730"/>
      <c r="AE2311" s="729"/>
      <c r="AF2311" s="730"/>
      <c r="AG2311" s="730"/>
      <c r="AH2311" s="730"/>
      <c r="AI2311" s="731"/>
      <c r="AJ2311" s="729"/>
      <c r="AK2311" s="730"/>
      <c r="AL2311" s="730"/>
      <c r="AM2311" s="730"/>
      <c r="AN2311" s="731"/>
    </row>
    <row r="2312" spans="1:40" outlineLevel="2">
      <c r="A2312" s="882">
        <f>ROW()</f>
        <v>2312</v>
      </c>
      <c r="B2312" s="453"/>
      <c r="D2312" s="452" t="s">
        <v>300</v>
      </c>
      <c r="H2312" s="458"/>
      <c r="I2312" s="463"/>
      <c r="J2312" s="27"/>
      <c r="K2312" s="27"/>
      <c r="L2312" s="27"/>
      <c r="M2312" s="27"/>
      <c r="N2312" s="313"/>
      <c r="O2312" s="27"/>
      <c r="P2312" s="27"/>
      <c r="Q2312" s="27"/>
      <c r="R2312" s="27"/>
      <c r="S2312" s="27"/>
      <c r="T2312" s="595"/>
      <c r="U2312" s="27"/>
      <c r="V2312" s="27"/>
      <c r="W2312" s="27"/>
      <c r="X2312" s="27"/>
      <c r="Y2312" s="595"/>
      <c r="Z2312" s="27"/>
      <c r="AA2312" s="27"/>
      <c r="AB2312" s="27"/>
      <c r="AC2312" s="27"/>
      <c r="AD2312" s="27"/>
      <c r="AE2312" s="326"/>
      <c r="AF2312" s="27"/>
      <c r="AG2312" s="27"/>
      <c r="AH2312" s="27"/>
      <c r="AI2312" s="313"/>
      <c r="AJ2312" s="326"/>
      <c r="AK2312" s="27"/>
      <c r="AL2312" s="27"/>
      <c r="AM2312" s="27"/>
      <c r="AN2312" s="313"/>
    </row>
    <row r="2313" spans="1:40" outlineLevel="2">
      <c r="A2313" s="882">
        <f>ROW()</f>
        <v>2313</v>
      </c>
      <c r="B2313" s="453"/>
      <c r="D2313" s="452" t="s">
        <v>301</v>
      </c>
      <c r="H2313" s="458"/>
      <c r="I2313" s="463"/>
      <c r="J2313" s="27"/>
      <c r="K2313" s="27"/>
      <c r="L2313" s="27"/>
      <c r="M2313" s="27"/>
      <c r="N2313" s="313"/>
      <c r="O2313" s="27"/>
      <c r="P2313" s="27"/>
      <c r="Q2313" s="27"/>
      <c r="R2313" s="27"/>
      <c r="S2313" s="27"/>
      <c r="T2313" s="595"/>
      <c r="U2313" s="27"/>
      <c r="V2313" s="27"/>
      <c r="W2313" s="27"/>
      <c r="X2313" s="27"/>
      <c r="Y2313" s="595"/>
      <c r="Z2313" s="27"/>
      <c r="AA2313" s="27"/>
      <c r="AB2313" s="27"/>
      <c r="AC2313" s="27"/>
      <c r="AD2313" s="27"/>
      <c r="AE2313" s="326"/>
      <c r="AF2313" s="27"/>
      <c r="AG2313" s="27"/>
      <c r="AH2313" s="27"/>
      <c r="AI2313" s="313"/>
      <c r="AJ2313" s="326"/>
      <c r="AK2313" s="27"/>
      <c r="AL2313" s="27"/>
      <c r="AM2313" s="27"/>
      <c r="AN2313" s="313"/>
    </row>
    <row r="2314" spans="1:40" outlineLevel="2">
      <c r="A2314" s="882">
        <f>ROW()</f>
        <v>2314</v>
      </c>
      <c r="B2314" s="453"/>
      <c r="D2314" s="452" t="s">
        <v>29</v>
      </c>
      <c r="H2314" s="458"/>
      <c r="I2314" s="463"/>
      <c r="J2314" s="27"/>
      <c r="K2314" s="27"/>
      <c r="L2314" s="27"/>
      <c r="M2314" s="27"/>
      <c r="N2314" s="313"/>
      <c r="O2314" s="27"/>
      <c r="P2314" s="27"/>
      <c r="Q2314" s="27"/>
      <c r="R2314" s="27"/>
      <c r="S2314" s="27"/>
      <c r="T2314" s="595"/>
      <c r="U2314" s="27"/>
      <c r="V2314" s="27"/>
      <c r="W2314" s="27"/>
      <c r="X2314" s="27"/>
      <c r="Y2314" s="595"/>
      <c r="Z2314" s="27"/>
      <c r="AA2314" s="27"/>
      <c r="AB2314" s="27"/>
      <c r="AC2314" s="27"/>
      <c r="AD2314" s="27"/>
      <c r="AE2314" s="326"/>
      <c r="AF2314" s="27"/>
      <c r="AG2314" s="27"/>
      <c r="AH2314" s="27"/>
      <c r="AI2314" s="313"/>
      <c r="AJ2314" s="326"/>
      <c r="AK2314" s="27"/>
      <c r="AL2314" s="27"/>
      <c r="AM2314" s="27"/>
      <c r="AN2314" s="313"/>
    </row>
    <row r="2315" spans="1:40" outlineLevel="2">
      <c r="A2315" s="882">
        <f>ROW()</f>
        <v>2315</v>
      </c>
      <c r="B2315" s="453"/>
      <c r="D2315" s="452" t="s">
        <v>30</v>
      </c>
      <c r="H2315" s="458"/>
      <c r="I2315" s="463"/>
      <c r="J2315" s="27"/>
      <c r="K2315" s="27"/>
      <c r="L2315" s="27"/>
      <c r="M2315" s="27"/>
      <c r="N2315" s="313"/>
      <c r="O2315" s="27"/>
      <c r="P2315" s="27"/>
      <c r="Q2315" s="27"/>
      <c r="R2315" s="27"/>
      <c r="S2315" s="27"/>
      <c r="T2315" s="595"/>
      <c r="U2315" s="27"/>
      <c r="V2315" s="27"/>
      <c r="W2315" s="27"/>
      <c r="X2315" s="27"/>
      <c r="Y2315" s="595"/>
      <c r="Z2315" s="27"/>
      <c r="AA2315" s="27"/>
      <c r="AB2315" s="27"/>
      <c r="AC2315" s="27"/>
      <c r="AD2315" s="27"/>
      <c r="AE2315" s="326"/>
      <c r="AF2315" s="27"/>
      <c r="AG2315" s="27"/>
      <c r="AH2315" s="27"/>
      <c r="AI2315" s="313"/>
      <c r="AJ2315" s="326"/>
      <c r="AK2315" s="27"/>
      <c r="AL2315" s="27"/>
      <c r="AM2315" s="27"/>
      <c r="AN2315" s="313"/>
    </row>
    <row r="2316" spans="1:40" outlineLevel="2">
      <c r="A2316" s="882">
        <f>ROW()</f>
        <v>2316</v>
      </c>
      <c r="B2316" s="453"/>
      <c r="D2316" s="452" t="s">
        <v>31</v>
      </c>
      <c r="H2316" s="458"/>
      <c r="I2316" s="463"/>
      <c r="J2316" s="27"/>
      <c r="K2316" s="27"/>
      <c r="L2316" s="27"/>
      <c r="M2316" s="27"/>
      <c r="N2316" s="313"/>
      <c r="O2316" s="27"/>
      <c r="P2316" s="27"/>
      <c r="Q2316" s="27"/>
      <c r="R2316" s="27"/>
      <c r="S2316" s="27"/>
      <c r="T2316" s="595"/>
      <c r="U2316" s="27"/>
      <c r="V2316" s="27"/>
      <c r="W2316" s="27"/>
      <c r="X2316" s="27"/>
      <c r="Y2316" s="595"/>
      <c r="Z2316" s="27"/>
      <c r="AA2316" s="27"/>
      <c r="AB2316" s="27"/>
      <c r="AC2316" s="27"/>
      <c r="AD2316" s="27"/>
      <c r="AE2316" s="326"/>
      <c r="AF2316" s="27"/>
      <c r="AG2316" s="27"/>
      <c r="AH2316" s="27"/>
      <c r="AI2316" s="313"/>
      <c r="AJ2316" s="326"/>
      <c r="AK2316" s="27"/>
      <c r="AL2316" s="27"/>
      <c r="AM2316" s="27"/>
      <c r="AN2316" s="313"/>
    </row>
    <row r="2317" spans="1:40" outlineLevel="2">
      <c r="A2317" s="882">
        <f>ROW()</f>
        <v>2317</v>
      </c>
      <c r="B2317" s="453"/>
      <c r="D2317" s="452" t="s">
        <v>32</v>
      </c>
      <c r="H2317" s="458"/>
      <c r="I2317" s="463"/>
      <c r="J2317" s="27"/>
      <c r="K2317" s="27"/>
      <c r="L2317" s="27"/>
      <c r="M2317" s="27"/>
      <c r="N2317" s="313"/>
      <c r="O2317" s="27"/>
      <c r="P2317" s="27"/>
      <c r="Q2317" s="27"/>
      <c r="R2317" s="27"/>
      <c r="S2317" s="27"/>
      <c r="T2317" s="595"/>
      <c r="U2317" s="27"/>
      <c r="V2317" s="27"/>
      <c r="W2317" s="27"/>
      <c r="X2317" s="27"/>
      <c r="Y2317" s="595"/>
      <c r="Z2317" s="27"/>
      <c r="AA2317" s="27"/>
      <c r="AB2317" s="27"/>
      <c r="AC2317" s="27"/>
      <c r="AD2317" s="27"/>
      <c r="AE2317" s="326"/>
      <c r="AF2317" s="27"/>
      <c r="AG2317" s="27"/>
      <c r="AH2317" s="27"/>
      <c r="AI2317" s="313"/>
      <c r="AJ2317" s="326"/>
      <c r="AK2317" s="27"/>
      <c r="AL2317" s="27"/>
      <c r="AM2317" s="27"/>
      <c r="AN2317" s="313"/>
    </row>
    <row r="2318" spans="1:40" outlineLevel="2">
      <c r="A2318" s="882">
        <f>ROW()</f>
        <v>2318</v>
      </c>
      <c r="B2318" s="453"/>
      <c r="D2318" s="452" t="s">
        <v>33</v>
      </c>
      <c r="H2318" s="458"/>
      <c r="I2318" s="463"/>
      <c r="J2318" s="27"/>
      <c r="K2318" s="27"/>
      <c r="L2318" s="27"/>
      <c r="M2318" s="27"/>
      <c r="N2318" s="313"/>
      <c r="O2318" s="27"/>
      <c r="P2318" s="27"/>
      <c r="Q2318" s="27"/>
      <c r="R2318" s="27"/>
      <c r="S2318" s="27"/>
      <c r="T2318" s="595"/>
      <c r="U2318" s="27"/>
      <c r="V2318" s="27"/>
      <c r="W2318" s="27"/>
      <c r="X2318" s="27"/>
      <c r="Y2318" s="595"/>
      <c r="Z2318" s="27"/>
      <c r="AA2318" s="27"/>
      <c r="AB2318" s="27"/>
      <c r="AC2318" s="27"/>
      <c r="AD2318" s="27"/>
      <c r="AE2318" s="326"/>
      <c r="AF2318" s="27"/>
      <c r="AG2318" s="27"/>
      <c r="AH2318" s="27"/>
      <c r="AI2318" s="313"/>
      <c r="AJ2318" s="326"/>
      <c r="AK2318" s="27"/>
      <c r="AL2318" s="27"/>
      <c r="AM2318" s="27"/>
      <c r="AN2318" s="313"/>
    </row>
    <row r="2319" spans="1:40" outlineLevel="2">
      <c r="A2319" s="882">
        <f>ROW()</f>
        <v>2319</v>
      </c>
      <c r="B2319" s="453"/>
      <c r="D2319" s="452" t="s">
        <v>27</v>
      </c>
      <c r="H2319" s="458"/>
      <c r="I2319" s="463"/>
      <c r="J2319" s="27"/>
      <c r="K2319" s="27"/>
      <c r="L2319" s="27"/>
      <c r="M2319" s="27"/>
      <c r="N2319" s="313"/>
      <c r="O2319" s="27"/>
      <c r="P2319" s="27"/>
      <c r="Q2319" s="27"/>
      <c r="R2319" s="27"/>
      <c r="S2319" s="27"/>
      <c r="T2319" s="595"/>
      <c r="U2319" s="27"/>
      <c r="V2319" s="27"/>
      <c r="W2319" s="27"/>
      <c r="X2319" s="27"/>
      <c r="Y2319" s="595"/>
      <c r="Z2319" s="27"/>
      <c r="AA2319" s="27"/>
      <c r="AB2319" s="27"/>
      <c r="AC2319" s="27"/>
      <c r="AD2319" s="27"/>
      <c r="AE2319" s="326"/>
      <c r="AF2319" s="27"/>
      <c r="AG2319" s="27"/>
      <c r="AH2319" s="27"/>
      <c r="AI2319" s="313"/>
      <c r="AJ2319" s="326"/>
      <c r="AK2319" s="27"/>
      <c r="AL2319" s="27"/>
      <c r="AM2319" s="27"/>
      <c r="AN2319" s="313"/>
    </row>
    <row r="2320" spans="1:40" outlineLevel="2">
      <c r="A2320" s="882">
        <f>ROW()</f>
        <v>2320</v>
      </c>
      <c r="B2320" s="453"/>
      <c r="D2320" s="452" t="s">
        <v>34</v>
      </c>
      <c r="H2320" s="458"/>
      <c r="I2320" s="463"/>
      <c r="J2320" s="27"/>
      <c r="K2320" s="27"/>
      <c r="L2320" s="27"/>
      <c r="M2320" s="27"/>
      <c r="N2320" s="313"/>
      <c r="O2320" s="27"/>
      <c r="P2320" s="27"/>
      <c r="Q2320" s="27"/>
      <c r="R2320" s="27"/>
      <c r="S2320" s="27"/>
      <c r="T2320" s="595"/>
      <c r="U2320" s="27"/>
      <c r="V2320" s="27"/>
      <c r="W2320" s="27"/>
      <c r="X2320" s="27"/>
      <c r="Y2320" s="595"/>
      <c r="Z2320" s="27"/>
      <c r="AA2320" s="27"/>
      <c r="AB2320" s="27"/>
      <c r="AC2320" s="27"/>
      <c r="AD2320" s="27"/>
      <c r="AE2320" s="326"/>
      <c r="AF2320" s="27"/>
      <c r="AG2320" s="27"/>
      <c r="AH2320" s="27"/>
      <c r="AI2320" s="313"/>
      <c r="AJ2320" s="326"/>
      <c r="AK2320" s="27"/>
      <c r="AL2320" s="27"/>
      <c r="AM2320" s="27"/>
      <c r="AN2320" s="313"/>
    </row>
    <row r="2321" spans="1:40" outlineLevel="2">
      <c r="A2321" s="882">
        <f>ROW()</f>
        <v>2321</v>
      </c>
      <c r="B2321" s="453"/>
      <c r="D2321" s="452" t="s">
        <v>35</v>
      </c>
      <c r="H2321" s="458"/>
      <c r="I2321" s="463"/>
      <c r="J2321" s="27"/>
      <c r="K2321" s="27"/>
      <c r="L2321" s="27"/>
      <c r="M2321" s="27"/>
      <c r="N2321" s="313"/>
      <c r="O2321" s="27"/>
      <c r="P2321" s="27"/>
      <c r="Q2321" s="27"/>
      <c r="R2321" s="27"/>
      <c r="S2321" s="27"/>
      <c r="T2321" s="595"/>
      <c r="U2321" s="27"/>
      <c r="V2321" s="27"/>
      <c r="W2321" s="27"/>
      <c r="X2321" s="27"/>
      <c r="Y2321" s="595"/>
      <c r="Z2321" s="27"/>
      <c r="AA2321" s="27"/>
      <c r="AB2321" s="27"/>
      <c r="AC2321" s="27"/>
      <c r="AD2321" s="27"/>
      <c r="AE2321" s="326"/>
      <c r="AF2321" s="27"/>
      <c r="AG2321" s="27"/>
      <c r="AH2321" s="27"/>
      <c r="AI2321" s="313"/>
      <c r="AJ2321" s="326"/>
      <c r="AK2321" s="27"/>
      <c r="AL2321" s="27"/>
      <c r="AM2321" s="27"/>
      <c r="AN2321" s="313"/>
    </row>
    <row r="2322" spans="1:40" outlineLevel="2">
      <c r="A2322" s="882">
        <f>ROW()</f>
        <v>2322</v>
      </c>
      <c r="B2322" s="453"/>
      <c r="D2322" s="452" t="s">
        <v>302</v>
      </c>
      <c r="H2322" s="458"/>
      <c r="I2322" s="463"/>
      <c r="J2322" s="27"/>
      <c r="K2322" s="27"/>
      <c r="L2322" s="27"/>
      <c r="M2322" s="27"/>
      <c r="N2322" s="313"/>
      <c r="O2322" s="27"/>
      <c r="P2322" s="27"/>
      <c r="Q2322" s="27"/>
      <c r="R2322" s="27"/>
      <c r="S2322" s="27"/>
      <c r="T2322" s="595"/>
      <c r="U2322" s="27"/>
      <c r="V2322" s="27"/>
      <c r="W2322" s="27"/>
      <c r="X2322" s="27"/>
      <c r="Y2322" s="595"/>
      <c r="Z2322" s="27"/>
      <c r="AA2322" s="27"/>
      <c r="AB2322" s="27"/>
      <c r="AC2322" s="27"/>
      <c r="AD2322" s="27"/>
      <c r="AE2322" s="326"/>
      <c r="AF2322" s="27"/>
      <c r="AG2322" s="27"/>
      <c r="AH2322" s="27"/>
      <c r="AI2322" s="313"/>
      <c r="AJ2322" s="326"/>
      <c r="AK2322" s="27"/>
      <c r="AL2322" s="27"/>
      <c r="AM2322" s="27"/>
      <c r="AN2322" s="313"/>
    </row>
    <row r="2323" spans="1:40" outlineLevel="2">
      <c r="A2323" s="882">
        <f>ROW()</f>
        <v>2323</v>
      </c>
      <c r="B2323" s="453"/>
      <c r="D2323" s="452" t="s">
        <v>36</v>
      </c>
      <c r="H2323" s="458"/>
      <c r="I2323" s="463"/>
      <c r="J2323" s="27"/>
      <c r="K2323" s="27"/>
      <c r="L2323" s="27"/>
      <c r="M2323" s="27"/>
      <c r="N2323" s="313"/>
      <c r="O2323" s="27"/>
      <c r="P2323" s="27"/>
      <c r="Q2323" s="27"/>
      <c r="R2323" s="27"/>
      <c r="S2323" s="27"/>
      <c r="T2323" s="595"/>
      <c r="U2323" s="27"/>
      <c r="V2323" s="27"/>
      <c r="W2323" s="27"/>
      <c r="X2323" s="27"/>
      <c r="Y2323" s="595"/>
      <c r="Z2323" s="27"/>
      <c r="AA2323" s="27"/>
      <c r="AB2323" s="27"/>
      <c r="AC2323" s="27"/>
      <c r="AD2323" s="27"/>
      <c r="AE2323" s="326"/>
      <c r="AF2323" s="27"/>
      <c r="AG2323" s="27"/>
      <c r="AH2323" s="27"/>
      <c r="AI2323" s="313"/>
      <c r="AJ2323" s="326"/>
      <c r="AK2323" s="27"/>
      <c r="AL2323" s="27"/>
      <c r="AM2323" s="27"/>
      <c r="AN2323" s="313"/>
    </row>
    <row r="2324" spans="1:40" outlineLevel="2">
      <c r="A2324" s="882">
        <f>ROW()</f>
        <v>2324</v>
      </c>
      <c r="B2324" s="453"/>
      <c r="D2324" s="452" t="s">
        <v>583</v>
      </c>
      <c r="H2324" s="458"/>
      <c r="I2324" s="463"/>
      <c r="J2324" s="27"/>
      <c r="K2324" s="27"/>
      <c r="L2324" s="27"/>
      <c r="M2324" s="27"/>
      <c r="N2324" s="313"/>
      <c r="O2324" s="27"/>
      <c r="P2324" s="27"/>
      <c r="Q2324" s="27"/>
      <c r="R2324" s="27"/>
      <c r="S2324" s="27"/>
      <c r="T2324" s="595"/>
      <c r="U2324" s="27"/>
      <c r="V2324" s="27"/>
      <c r="W2324" s="27"/>
      <c r="X2324" s="27"/>
      <c r="Y2324" s="595"/>
      <c r="Z2324" s="27"/>
      <c r="AA2324" s="27"/>
      <c r="AB2324" s="27"/>
      <c r="AC2324" s="27"/>
      <c r="AD2324" s="27"/>
      <c r="AE2324" s="326"/>
      <c r="AF2324" s="27"/>
      <c r="AG2324" s="27"/>
      <c r="AH2324" s="27"/>
      <c r="AI2324" s="313"/>
      <c r="AJ2324" s="326"/>
      <c r="AK2324" s="27"/>
      <c r="AL2324" s="27"/>
      <c r="AM2324" s="27"/>
      <c r="AN2324" s="313"/>
    </row>
    <row r="2325" spans="1:40" outlineLevel="2">
      <c r="A2325" s="882">
        <f>ROW()</f>
        <v>2325</v>
      </c>
      <c r="B2325" s="453"/>
      <c r="D2325" s="452" t="s">
        <v>81</v>
      </c>
      <c r="H2325" s="458"/>
      <c r="I2325" s="463"/>
      <c r="J2325" s="27"/>
      <c r="K2325" s="27"/>
      <c r="L2325" s="27"/>
      <c r="M2325" s="27"/>
      <c r="N2325" s="313"/>
      <c r="O2325" s="27"/>
      <c r="P2325" s="27"/>
      <c r="Q2325" s="27"/>
      <c r="R2325" s="27"/>
      <c r="S2325" s="27"/>
      <c r="T2325" s="595"/>
      <c r="U2325" s="27"/>
      <c r="V2325" s="27"/>
      <c r="W2325" s="27"/>
      <c r="X2325" s="27"/>
      <c r="Y2325" s="595"/>
      <c r="Z2325" s="27"/>
      <c r="AA2325" s="27"/>
      <c r="AB2325" s="27"/>
      <c r="AC2325" s="27"/>
      <c r="AD2325" s="27"/>
      <c r="AE2325" s="326"/>
      <c r="AF2325" s="27"/>
      <c r="AG2325" s="27"/>
      <c r="AH2325" s="27"/>
      <c r="AI2325" s="313"/>
      <c r="AJ2325" s="326"/>
      <c r="AK2325" s="27"/>
      <c r="AL2325" s="27"/>
      <c r="AM2325" s="27"/>
      <c r="AN2325" s="313"/>
    </row>
    <row r="2326" spans="1:40" outlineLevel="2">
      <c r="A2326" s="882">
        <f>ROW()</f>
        <v>2326</v>
      </c>
      <c r="B2326" s="453"/>
      <c r="D2326" s="452" t="s">
        <v>28</v>
      </c>
      <c r="H2326" s="458"/>
      <c r="I2326" s="463"/>
      <c r="J2326" s="27"/>
      <c r="K2326" s="27"/>
      <c r="L2326" s="27"/>
      <c r="M2326" s="27"/>
      <c r="N2326" s="313"/>
      <c r="O2326" s="27"/>
      <c r="P2326" s="27"/>
      <c r="Q2326" s="27"/>
      <c r="R2326" s="27"/>
      <c r="S2326" s="27"/>
      <c r="T2326" s="595"/>
      <c r="U2326" s="27"/>
      <c r="V2326" s="27"/>
      <c r="W2326" s="27"/>
      <c r="X2326" s="27"/>
      <c r="Y2326" s="595"/>
      <c r="Z2326" s="27"/>
      <c r="AA2326" s="27"/>
      <c r="AB2326" s="27"/>
      <c r="AC2326" s="27"/>
      <c r="AD2326" s="27"/>
      <c r="AE2326" s="326"/>
      <c r="AF2326" s="27"/>
      <c r="AG2326" s="27"/>
      <c r="AH2326" s="27"/>
      <c r="AI2326" s="313"/>
      <c r="AJ2326" s="326"/>
      <c r="AK2326" s="27"/>
      <c r="AL2326" s="27"/>
      <c r="AM2326" s="27"/>
      <c r="AN2326" s="313"/>
    </row>
    <row r="2327" spans="1:40" outlineLevel="2">
      <c r="A2327" s="882">
        <f>ROW()</f>
        <v>2327</v>
      </c>
      <c r="B2327" s="453"/>
      <c r="D2327" s="456" t="s">
        <v>443</v>
      </c>
      <c r="E2327" s="456"/>
      <c r="F2327" s="456"/>
      <c r="G2327" s="456"/>
      <c r="H2327" s="460"/>
      <c r="I2327" s="465"/>
      <c r="J2327" s="159"/>
      <c r="K2327" s="159"/>
      <c r="L2327" s="159"/>
      <c r="M2327" s="159"/>
      <c r="N2327" s="339"/>
      <c r="O2327" s="159"/>
      <c r="P2327" s="159"/>
      <c r="Q2327" s="159"/>
      <c r="R2327" s="159"/>
      <c r="S2327" s="159"/>
      <c r="T2327" s="597"/>
      <c r="U2327" s="159"/>
      <c r="V2327" s="159"/>
      <c r="W2327" s="159"/>
      <c r="X2327" s="159"/>
      <c r="Y2327" s="629"/>
      <c r="Z2327" s="159"/>
      <c r="AA2327" s="159"/>
      <c r="AB2327" s="159"/>
      <c r="AC2327" s="159"/>
      <c r="AD2327" s="159"/>
      <c r="AE2327" s="341"/>
      <c r="AF2327" s="159"/>
      <c r="AG2327" s="159"/>
      <c r="AH2327" s="159"/>
      <c r="AI2327" s="339"/>
      <c r="AJ2327" s="341"/>
      <c r="AK2327" s="159"/>
      <c r="AL2327" s="159"/>
      <c r="AM2327" s="159"/>
      <c r="AN2327" s="339"/>
    </row>
    <row r="2328" spans="1:40" outlineLevel="2">
      <c r="A2328" s="882">
        <f>ROW()</f>
        <v>2328</v>
      </c>
      <c r="B2328" s="453"/>
      <c r="D2328" s="452" t="s">
        <v>24</v>
      </c>
      <c r="F2328" s="454"/>
      <c r="G2328" s="454"/>
      <c r="H2328" s="448"/>
      <c r="I2328" s="449"/>
      <c r="J2328" s="439"/>
      <c r="K2328" s="439"/>
      <c r="L2328" s="439"/>
      <c r="M2328" s="439"/>
      <c r="N2328" s="440"/>
      <c r="O2328" s="439"/>
      <c r="P2328" s="439"/>
      <c r="Q2328" s="439"/>
      <c r="R2328" s="439"/>
      <c r="S2328" s="439"/>
      <c r="T2328" s="443"/>
      <c r="U2328" s="439"/>
      <c r="V2328" s="439"/>
      <c r="W2328" s="439"/>
      <c r="X2328" s="439"/>
      <c r="Y2328" s="443"/>
      <c r="Z2328" s="439"/>
      <c r="AA2328" s="439"/>
      <c r="AB2328" s="439"/>
      <c r="AC2328" s="439"/>
      <c r="AD2328" s="439"/>
      <c r="AE2328" s="443"/>
      <c r="AF2328" s="439"/>
      <c r="AG2328" s="439"/>
      <c r="AH2328" s="439"/>
      <c r="AI2328" s="440"/>
      <c r="AJ2328" s="443"/>
      <c r="AK2328" s="439"/>
      <c r="AL2328" s="439"/>
      <c r="AM2328" s="439"/>
      <c r="AN2328" s="440"/>
    </row>
    <row r="2329" spans="1:40" outlineLevel="1">
      <c r="A2329" s="732" t="s">
        <v>22</v>
      </c>
      <c r="B2329" s="733"/>
      <c r="C2329" s="881"/>
      <c r="D2329" s="733"/>
      <c r="E2329" s="733"/>
      <c r="F2329" s="733"/>
      <c r="G2329" s="730"/>
      <c r="H2329" s="733"/>
      <c r="I2329" s="730"/>
      <c r="J2329" s="729"/>
      <c r="K2329" s="730"/>
      <c r="L2329" s="730"/>
      <c r="M2329" s="730"/>
      <c r="N2329" s="731"/>
      <c r="O2329" s="730"/>
      <c r="P2329" s="730"/>
      <c r="Q2329" s="730"/>
      <c r="R2329" s="730"/>
      <c r="S2329" s="730"/>
      <c r="T2329" s="729"/>
      <c r="U2329" s="730"/>
      <c r="V2329" s="730"/>
      <c r="W2329" s="730"/>
      <c r="X2329" s="730"/>
      <c r="Y2329" s="729"/>
      <c r="Z2329" s="730"/>
      <c r="AA2329" s="730"/>
      <c r="AB2329" s="730"/>
      <c r="AC2329" s="730"/>
      <c r="AD2329" s="730"/>
      <c r="AE2329" s="729"/>
      <c r="AF2329" s="730"/>
      <c r="AG2329" s="730"/>
      <c r="AH2329" s="730"/>
      <c r="AI2329" s="731"/>
      <c r="AJ2329" s="729"/>
      <c r="AK2329" s="730"/>
      <c r="AL2329" s="730"/>
      <c r="AM2329" s="730"/>
      <c r="AN2329" s="731"/>
    </row>
    <row r="2330" spans="1:40" outlineLevel="2">
      <c r="A2330" s="882">
        <f>ROW()</f>
        <v>2330</v>
      </c>
      <c r="B2330" s="453"/>
      <c r="D2330" s="452" t="s">
        <v>300</v>
      </c>
      <c r="H2330" s="458"/>
      <c r="I2330" s="458"/>
      <c r="J2330" s="459"/>
      <c r="K2330" s="458"/>
      <c r="L2330" s="458"/>
      <c r="M2330" s="458"/>
      <c r="N2330" s="463"/>
      <c r="O2330" s="458"/>
      <c r="P2330" s="458"/>
      <c r="Q2330" s="458"/>
      <c r="R2330" s="458"/>
      <c r="S2330" s="31"/>
      <c r="T2330" s="443">
        <f t="shared" ref="T2330:AN2330" si="1647">T2240+T2258+T2276+T2294 + T2312</f>
        <v>8.0041545077676357</v>
      </c>
      <c r="U2330" s="439">
        <f t="shared" si="1647"/>
        <v>7.6039467823792535</v>
      </c>
      <c r="V2330" s="439">
        <f t="shared" si="1647"/>
        <v>7.2037390569908712</v>
      </c>
      <c r="W2330" s="439">
        <f t="shared" si="1647"/>
        <v>6.8035313316024899</v>
      </c>
      <c r="X2330" s="439">
        <f t="shared" si="1647"/>
        <v>6.4033236062141086</v>
      </c>
      <c r="Y2330" s="443">
        <f t="shared" si="1647"/>
        <v>6.2032197435199175</v>
      </c>
      <c r="Z2330" s="439">
        <f t="shared" si="1647"/>
        <v>5.8030120181315361</v>
      </c>
      <c r="AA2330" s="439">
        <f t="shared" si="1647"/>
        <v>5.4028042927431539</v>
      </c>
      <c r="AB2330" s="439">
        <f t="shared" si="1647"/>
        <v>5.0025965673547717</v>
      </c>
      <c r="AC2330" s="439">
        <f t="shared" si="1647"/>
        <v>4.6023888419663903</v>
      </c>
      <c r="AD2330" s="439">
        <f t="shared" si="1647"/>
        <v>4.202181116578009</v>
      </c>
      <c r="AE2330" s="443">
        <f t="shared" si="1647"/>
        <v>3.8019733911896272</v>
      </c>
      <c r="AF2330" s="439">
        <f t="shared" si="1647"/>
        <v>3.4017656658012454</v>
      </c>
      <c r="AG2330" s="439">
        <f t="shared" si="1647"/>
        <v>3.0015579404128636</v>
      </c>
      <c r="AH2330" s="439">
        <f t="shared" si="1647"/>
        <v>2.6013502150244818</v>
      </c>
      <c r="AI2330" s="440">
        <f t="shared" si="1647"/>
        <v>2.2011424896361</v>
      </c>
      <c r="AJ2330" s="443">
        <f t="shared" si="1647"/>
        <v>1.8009347642477183</v>
      </c>
      <c r="AK2330" s="439">
        <f t="shared" si="1647"/>
        <v>1.4007270388593365</v>
      </c>
      <c r="AL2330" s="439">
        <f t="shared" si="1647"/>
        <v>1.0005193134709547</v>
      </c>
      <c r="AM2330" s="439">
        <f t="shared" si="1647"/>
        <v>0.60031158808257279</v>
      </c>
      <c r="AN2330" s="440">
        <f t="shared" si="1647"/>
        <v>0.20010386269419095</v>
      </c>
    </row>
    <row r="2331" spans="1:40" outlineLevel="2">
      <c r="A2331" s="882">
        <f>ROW()</f>
        <v>2331</v>
      </c>
      <c r="B2331" s="453"/>
      <c r="D2331" s="452" t="s">
        <v>301</v>
      </c>
      <c r="H2331" s="458"/>
      <c r="I2331" s="458"/>
      <c r="J2331" s="459"/>
      <c r="K2331" s="458"/>
      <c r="L2331" s="458"/>
      <c r="M2331" s="458"/>
      <c r="N2331" s="463"/>
      <c r="O2331" s="458"/>
      <c r="P2331" s="458"/>
      <c r="Q2331" s="458"/>
      <c r="R2331" s="458"/>
      <c r="S2331" s="31"/>
      <c r="T2331" s="443">
        <f t="shared" ref="T2331:AN2331" si="1648">T2241+T2259+T2277+T2295 + T2313</f>
        <v>0</v>
      </c>
      <c r="U2331" s="439">
        <f t="shared" si="1648"/>
        <v>0</v>
      </c>
      <c r="V2331" s="439">
        <f t="shared" si="1648"/>
        <v>0</v>
      </c>
      <c r="W2331" s="439">
        <f t="shared" si="1648"/>
        <v>0</v>
      </c>
      <c r="X2331" s="439">
        <f t="shared" si="1648"/>
        <v>0</v>
      </c>
      <c r="Y2331" s="443">
        <f t="shared" si="1648"/>
        <v>0</v>
      </c>
      <c r="Z2331" s="439">
        <f t="shared" si="1648"/>
        <v>0</v>
      </c>
      <c r="AA2331" s="439">
        <f t="shared" si="1648"/>
        <v>0</v>
      </c>
      <c r="AB2331" s="439">
        <f t="shared" si="1648"/>
        <v>0</v>
      </c>
      <c r="AC2331" s="439">
        <f t="shared" si="1648"/>
        <v>0</v>
      </c>
      <c r="AD2331" s="439">
        <f t="shared" si="1648"/>
        <v>0</v>
      </c>
      <c r="AE2331" s="443">
        <f t="shared" si="1648"/>
        <v>0</v>
      </c>
      <c r="AF2331" s="439">
        <f t="shared" si="1648"/>
        <v>0</v>
      </c>
      <c r="AG2331" s="439">
        <f t="shared" si="1648"/>
        <v>0</v>
      </c>
      <c r="AH2331" s="439">
        <f t="shared" si="1648"/>
        <v>0</v>
      </c>
      <c r="AI2331" s="440">
        <f t="shared" si="1648"/>
        <v>0</v>
      </c>
      <c r="AJ2331" s="443">
        <f t="shared" si="1648"/>
        <v>0</v>
      </c>
      <c r="AK2331" s="439">
        <f t="shared" si="1648"/>
        <v>0</v>
      </c>
      <c r="AL2331" s="439">
        <f t="shared" si="1648"/>
        <v>0</v>
      </c>
      <c r="AM2331" s="439">
        <f t="shared" si="1648"/>
        <v>0</v>
      </c>
      <c r="AN2331" s="440">
        <f t="shared" si="1648"/>
        <v>0</v>
      </c>
    </row>
    <row r="2332" spans="1:40" outlineLevel="2">
      <c r="A2332" s="882">
        <f>ROW()</f>
        <v>2332</v>
      </c>
      <c r="B2332" s="453"/>
      <c r="D2332" s="452" t="s">
        <v>29</v>
      </c>
      <c r="H2332" s="458"/>
      <c r="I2332" s="458"/>
      <c r="J2332" s="459"/>
      <c r="K2332" s="458"/>
      <c r="L2332" s="458"/>
      <c r="M2332" s="458"/>
      <c r="N2332" s="463"/>
      <c r="O2332" s="458"/>
      <c r="P2332" s="458"/>
      <c r="Q2332" s="458"/>
      <c r="R2332" s="458"/>
      <c r="S2332" s="31"/>
      <c r="T2332" s="443">
        <f t="shared" ref="T2332:AN2332" si="1649">T2242+T2260+T2278+T2296 + T2314</f>
        <v>0</v>
      </c>
      <c r="U2332" s="439">
        <f t="shared" si="1649"/>
        <v>0</v>
      </c>
      <c r="V2332" s="439">
        <f t="shared" si="1649"/>
        <v>0</v>
      </c>
      <c r="W2332" s="439">
        <f t="shared" si="1649"/>
        <v>0</v>
      </c>
      <c r="X2332" s="439">
        <f t="shared" si="1649"/>
        <v>0</v>
      </c>
      <c r="Y2332" s="443">
        <f t="shared" si="1649"/>
        <v>0</v>
      </c>
      <c r="Z2332" s="439">
        <f t="shared" si="1649"/>
        <v>0</v>
      </c>
      <c r="AA2332" s="439">
        <f t="shared" si="1649"/>
        <v>0</v>
      </c>
      <c r="AB2332" s="439">
        <f t="shared" si="1649"/>
        <v>0</v>
      </c>
      <c r="AC2332" s="439">
        <f t="shared" si="1649"/>
        <v>0</v>
      </c>
      <c r="AD2332" s="439">
        <f t="shared" si="1649"/>
        <v>0</v>
      </c>
      <c r="AE2332" s="443">
        <f t="shared" si="1649"/>
        <v>0</v>
      </c>
      <c r="AF2332" s="439">
        <f t="shared" si="1649"/>
        <v>0</v>
      </c>
      <c r="AG2332" s="439">
        <f t="shared" si="1649"/>
        <v>0</v>
      </c>
      <c r="AH2332" s="439">
        <f t="shared" si="1649"/>
        <v>0</v>
      </c>
      <c r="AI2332" s="440">
        <f t="shared" si="1649"/>
        <v>0</v>
      </c>
      <c r="AJ2332" s="443">
        <f t="shared" si="1649"/>
        <v>0</v>
      </c>
      <c r="AK2332" s="439">
        <f t="shared" si="1649"/>
        <v>0</v>
      </c>
      <c r="AL2332" s="439">
        <f t="shared" si="1649"/>
        <v>0</v>
      </c>
      <c r="AM2332" s="439">
        <f t="shared" si="1649"/>
        <v>0</v>
      </c>
      <c r="AN2332" s="440">
        <f t="shared" si="1649"/>
        <v>0</v>
      </c>
    </row>
    <row r="2333" spans="1:40" outlineLevel="2">
      <c r="A2333" s="882">
        <f>ROW()</f>
        <v>2333</v>
      </c>
      <c r="B2333" s="453"/>
      <c r="D2333" s="452" t="s">
        <v>30</v>
      </c>
      <c r="H2333" s="458"/>
      <c r="I2333" s="458"/>
      <c r="J2333" s="459"/>
      <c r="K2333" s="458"/>
      <c r="L2333" s="458"/>
      <c r="M2333" s="458"/>
      <c r="N2333" s="463"/>
      <c r="O2333" s="458"/>
      <c r="P2333" s="458"/>
      <c r="Q2333" s="458"/>
      <c r="R2333" s="458"/>
      <c r="S2333" s="31"/>
      <c r="T2333" s="443">
        <f t="shared" ref="T2333:AN2333" si="1650">T2243+T2261+T2279+T2297 + T2315</f>
        <v>4.6628688106693099</v>
      </c>
      <c r="U2333" s="439">
        <f t="shared" si="1650"/>
        <v>4.4297253701358441</v>
      </c>
      <c r="V2333" s="439">
        <f t="shared" si="1650"/>
        <v>4.1965819296023783</v>
      </c>
      <c r="W2333" s="439">
        <f t="shared" si="1650"/>
        <v>3.9634384890689129</v>
      </c>
      <c r="X2333" s="439">
        <f t="shared" si="1650"/>
        <v>3.7302950485354476</v>
      </c>
      <c r="Y2333" s="443">
        <f t="shared" si="1650"/>
        <v>3.6137233282687147</v>
      </c>
      <c r="Z2333" s="439">
        <f t="shared" si="1650"/>
        <v>3.3805798877352493</v>
      </c>
      <c r="AA2333" s="439">
        <f t="shared" si="1650"/>
        <v>3.1474364472017839</v>
      </c>
      <c r="AB2333" s="439">
        <f t="shared" si="1650"/>
        <v>2.9142930066683186</v>
      </c>
      <c r="AC2333" s="439">
        <f t="shared" si="1650"/>
        <v>2.6811495661348532</v>
      </c>
      <c r="AD2333" s="439">
        <f t="shared" si="1650"/>
        <v>2.4480061256013879</v>
      </c>
      <c r="AE2333" s="443">
        <f t="shared" si="1650"/>
        <v>2.2148626850679225</v>
      </c>
      <c r="AF2333" s="439">
        <f t="shared" si="1650"/>
        <v>1.9817192445344569</v>
      </c>
      <c r="AG2333" s="439">
        <f t="shared" si="1650"/>
        <v>1.7485758040009913</v>
      </c>
      <c r="AH2333" s="439">
        <f t="shared" si="1650"/>
        <v>1.5154323634675257</v>
      </c>
      <c r="AI2333" s="440">
        <f t="shared" si="1650"/>
        <v>1.2822889229340602</v>
      </c>
      <c r="AJ2333" s="443">
        <f t="shared" si="1650"/>
        <v>1.0491454824005948</v>
      </c>
      <c r="AK2333" s="439">
        <f t="shared" si="1650"/>
        <v>0.81600204186712932</v>
      </c>
      <c r="AL2333" s="439">
        <f t="shared" si="1650"/>
        <v>0.58285860133366385</v>
      </c>
      <c r="AM2333" s="439">
        <f t="shared" si="1650"/>
        <v>0.34971516080019832</v>
      </c>
      <c r="AN2333" s="440">
        <f t="shared" si="1650"/>
        <v>0.11657172026673276</v>
      </c>
    </row>
    <row r="2334" spans="1:40" outlineLevel="2">
      <c r="A2334" s="882">
        <f>ROW()</f>
        <v>2334</v>
      </c>
      <c r="B2334" s="453"/>
      <c r="D2334" s="452" t="s">
        <v>31</v>
      </c>
      <c r="H2334" s="458"/>
      <c r="I2334" s="458"/>
      <c r="J2334" s="459"/>
      <c r="K2334" s="458"/>
      <c r="L2334" s="458"/>
      <c r="M2334" s="458"/>
      <c r="N2334" s="463"/>
      <c r="O2334" s="458"/>
      <c r="P2334" s="458"/>
      <c r="Q2334" s="458"/>
      <c r="R2334" s="458"/>
      <c r="S2334" s="31"/>
      <c r="T2334" s="443">
        <f t="shared" ref="T2334:AN2334" si="1651">T2244+T2262+T2280+T2298 + T2316</f>
        <v>0</v>
      </c>
      <c r="U2334" s="439">
        <f t="shared" si="1651"/>
        <v>0</v>
      </c>
      <c r="V2334" s="439">
        <f t="shared" si="1651"/>
        <v>0</v>
      </c>
      <c r="W2334" s="439">
        <f t="shared" si="1651"/>
        <v>0</v>
      </c>
      <c r="X2334" s="439">
        <f t="shared" si="1651"/>
        <v>0</v>
      </c>
      <c r="Y2334" s="443">
        <f t="shared" si="1651"/>
        <v>0</v>
      </c>
      <c r="Z2334" s="439">
        <f t="shared" si="1651"/>
        <v>0</v>
      </c>
      <c r="AA2334" s="439">
        <f t="shared" si="1651"/>
        <v>0</v>
      </c>
      <c r="AB2334" s="439">
        <f t="shared" si="1651"/>
        <v>0</v>
      </c>
      <c r="AC2334" s="439">
        <f t="shared" si="1651"/>
        <v>0</v>
      </c>
      <c r="AD2334" s="439">
        <f t="shared" si="1651"/>
        <v>0</v>
      </c>
      <c r="AE2334" s="443">
        <f t="shared" si="1651"/>
        <v>0</v>
      </c>
      <c r="AF2334" s="439">
        <f t="shared" si="1651"/>
        <v>0</v>
      </c>
      <c r="AG2334" s="439">
        <f t="shared" si="1651"/>
        <v>0</v>
      </c>
      <c r="AH2334" s="439">
        <f t="shared" si="1651"/>
        <v>0</v>
      </c>
      <c r="AI2334" s="440">
        <f t="shared" si="1651"/>
        <v>0</v>
      </c>
      <c r="AJ2334" s="443">
        <f t="shared" si="1651"/>
        <v>0</v>
      </c>
      <c r="AK2334" s="439">
        <f t="shared" si="1651"/>
        <v>0</v>
      </c>
      <c r="AL2334" s="439">
        <f t="shared" si="1651"/>
        <v>0</v>
      </c>
      <c r="AM2334" s="439">
        <f t="shared" si="1651"/>
        <v>0</v>
      </c>
      <c r="AN2334" s="440">
        <f t="shared" si="1651"/>
        <v>0</v>
      </c>
    </row>
    <row r="2335" spans="1:40" outlineLevel="2">
      <c r="A2335" s="882">
        <f>ROW()</f>
        <v>2335</v>
      </c>
      <c r="B2335" s="453"/>
      <c r="D2335" s="452" t="s">
        <v>32</v>
      </c>
      <c r="H2335" s="458"/>
      <c r="I2335" s="458"/>
      <c r="J2335" s="459"/>
      <c r="K2335" s="458"/>
      <c r="L2335" s="458"/>
      <c r="M2335" s="458"/>
      <c r="N2335" s="463"/>
      <c r="O2335" s="458"/>
      <c r="P2335" s="458"/>
      <c r="Q2335" s="458"/>
      <c r="R2335" s="458"/>
      <c r="S2335" s="31"/>
      <c r="T2335" s="443">
        <f t="shared" ref="T2335:AN2335" si="1652">T2245+T2263+T2281+T2299 + T2317</f>
        <v>0.2488070467194877</v>
      </c>
      <c r="U2335" s="439">
        <f t="shared" si="1652"/>
        <v>0.24258687055150049</v>
      </c>
      <c r="V2335" s="439">
        <f t="shared" si="1652"/>
        <v>0.23636669438351329</v>
      </c>
      <c r="W2335" s="439">
        <f t="shared" si="1652"/>
        <v>0.23014651821552609</v>
      </c>
      <c r="X2335" s="439">
        <f t="shared" si="1652"/>
        <v>0.22392634204753889</v>
      </c>
      <c r="Y2335" s="443">
        <f t="shared" si="1652"/>
        <v>0.22081625396354529</v>
      </c>
      <c r="Z2335" s="439">
        <f t="shared" si="1652"/>
        <v>0.21459607779555809</v>
      </c>
      <c r="AA2335" s="439">
        <f t="shared" si="1652"/>
        <v>0.20837590162757089</v>
      </c>
      <c r="AB2335" s="439">
        <f t="shared" si="1652"/>
        <v>0.20215572545958368</v>
      </c>
      <c r="AC2335" s="439">
        <f t="shared" si="1652"/>
        <v>0.19593554929159648</v>
      </c>
      <c r="AD2335" s="439">
        <f t="shared" si="1652"/>
        <v>0.18971537312360928</v>
      </c>
      <c r="AE2335" s="443">
        <f t="shared" si="1652"/>
        <v>0.18349519695562208</v>
      </c>
      <c r="AF2335" s="439">
        <f t="shared" si="1652"/>
        <v>0.17727502078763488</v>
      </c>
      <c r="AG2335" s="439">
        <f t="shared" si="1652"/>
        <v>0.17105484461964768</v>
      </c>
      <c r="AH2335" s="439">
        <f t="shared" si="1652"/>
        <v>0.16483466845166048</v>
      </c>
      <c r="AI2335" s="440">
        <f t="shared" si="1652"/>
        <v>0.1586144922836733</v>
      </c>
      <c r="AJ2335" s="443">
        <f t="shared" si="1652"/>
        <v>0.1523943161156861</v>
      </c>
      <c r="AK2335" s="439">
        <f t="shared" si="1652"/>
        <v>0.1461741399476989</v>
      </c>
      <c r="AL2335" s="439">
        <f t="shared" si="1652"/>
        <v>0.1399539637797117</v>
      </c>
      <c r="AM2335" s="439">
        <f t="shared" si="1652"/>
        <v>0.13373378761172453</v>
      </c>
      <c r="AN2335" s="440">
        <f t="shared" si="1652"/>
        <v>0.12751361144373735</v>
      </c>
    </row>
    <row r="2336" spans="1:40" outlineLevel="2">
      <c r="A2336" s="882">
        <f>ROW()</f>
        <v>2336</v>
      </c>
      <c r="B2336" s="453"/>
      <c r="D2336" s="452" t="s">
        <v>33</v>
      </c>
      <c r="H2336" s="458"/>
      <c r="I2336" s="458"/>
      <c r="J2336" s="459"/>
      <c r="K2336" s="458"/>
      <c r="L2336" s="458"/>
      <c r="M2336" s="458"/>
      <c r="N2336" s="463"/>
      <c r="O2336" s="458"/>
      <c r="P2336" s="458"/>
      <c r="Q2336" s="458"/>
      <c r="R2336" s="458"/>
      <c r="S2336" s="31"/>
      <c r="T2336" s="443">
        <f t="shared" ref="T2336:AN2336" si="1653">T2246+T2264+T2282+T2300 + T2318</f>
        <v>1.685651068716699</v>
      </c>
      <c r="U2336" s="439">
        <f t="shared" si="1653"/>
        <v>1.6435097919987816</v>
      </c>
      <c r="V2336" s="439">
        <f t="shared" si="1653"/>
        <v>1.6013685152808641</v>
      </c>
      <c r="W2336" s="439">
        <f t="shared" si="1653"/>
        <v>1.5592272385629466</v>
      </c>
      <c r="X2336" s="439">
        <f t="shared" si="1653"/>
        <v>1.5170859618450292</v>
      </c>
      <c r="Y2336" s="443">
        <f t="shared" si="1653"/>
        <v>1.4960153234860705</v>
      </c>
      <c r="Z2336" s="439">
        <f t="shared" si="1653"/>
        <v>1.453874046768153</v>
      </c>
      <c r="AA2336" s="439">
        <f t="shared" si="1653"/>
        <v>1.4117327700502356</v>
      </c>
      <c r="AB2336" s="439">
        <f t="shared" si="1653"/>
        <v>1.3695914933323181</v>
      </c>
      <c r="AC2336" s="439">
        <f t="shared" si="1653"/>
        <v>1.3274502166144007</v>
      </c>
      <c r="AD2336" s="439">
        <f t="shared" si="1653"/>
        <v>1.2853089398964832</v>
      </c>
      <c r="AE2336" s="443">
        <f t="shared" si="1653"/>
        <v>1.2431676631785658</v>
      </c>
      <c r="AF2336" s="439">
        <f t="shared" si="1653"/>
        <v>1.2010263864606483</v>
      </c>
      <c r="AG2336" s="439">
        <f t="shared" si="1653"/>
        <v>1.1588851097427308</v>
      </c>
      <c r="AH2336" s="439">
        <f t="shared" si="1653"/>
        <v>1.1167438330248134</v>
      </c>
      <c r="AI2336" s="440">
        <f t="shared" si="1653"/>
        <v>1.0746025563068959</v>
      </c>
      <c r="AJ2336" s="443">
        <f t="shared" si="1653"/>
        <v>1.0324612795889785</v>
      </c>
      <c r="AK2336" s="439">
        <f t="shared" si="1653"/>
        <v>0.99032000287106103</v>
      </c>
      <c r="AL2336" s="439">
        <f t="shared" si="1653"/>
        <v>0.94817872615314358</v>
      </c>
      <c r="AM2336" s="439">
        <f t="shared" si="1653"/>
        <v>0.90603744943522613</v>
      </c>
      <c r="AN2336" s="440">
        <f t="shared" si="1653"/>
        <v>0.86389617271730867</v>
      </c>
    </row>
    <row r="2337" spans="1:40" outlineLevel="2">
      <c r="A2337" s="882">
        <f>ROW()</f>
        <v>2337</v>
      </c>
      <c r="B2337" s="453"/>
      <c r="D2337" s="452" t="s">
        <v>27</v>
      </c>
      <c r="H2337" s="458"/>
      <c r="I2337" s="458"/>
      <c r="J2337" s="459"/>
      <c r="K2337" s="458"/>
      <c r="L2337" s="458"/>
      <c r="M2337" s="458"/>
      <c r="N2337" s="463"/>
      <c r="O2337" s="458"/>
      <c r="P2337" s="458"/>
      <c r="Q2337" s="458"/>
      <c r="R2337" s="458"/>
      <c r="S2337" s="31"/>
      <c r="T2337" s="443">
        <f t="shared" ref="T2337:AN2337" si="1654">T2247+T2265+T2283+T2301 + T2319</f>
        <v>0.10582859412606954</v>
      </c>
      <c r="U2337" s="439">
        <f t="shared" si="1654"/>
        <v>0.1031828792729178</v>
      </c>
      <c r="V2337" s="439">
        <f t="shared" si="1654"/>
        <v>0.10053716441976607</v>
      </c>
      <c r="W2337" s="439">
        <f t="shared" si="1654"/>
        <v>9.789144956661433E-2</v>
      </c>
      <c r="X2337" s="439">
        <f t="shared" si="1654"/>
        <v>9.5245734713462593E-2</v>
      </c>
      <c r="Y2337" s="443">
        <f t="shared" si="1654"/>
        <v>9.3922877286886725E-2</v>
      </c>
      <c r="Z2337" s="439">
        <f t="shared" si="1654"/>
        <v>9.1277162433734987E-2</v>
      </c>
      <c r="AA2337" s="439">
        <f t="shared" si="1654"/>
        <v>8.863144758058325E-2</v>
      </c>
      <c r="AB2337" s="439">
        <f t="shared" si="1654"/>
        <v>8.5985732727431513E-2</v>
      </c>
      <c r="AC2337" s="439">
        <f t="shared" si="1654"/>
        <v>8.3340017874279776E-2</v>
      </c>
      <c r="AD2337" s="439">
        <f t="shared" si="1654"/>
        <v>8.0694303021128039E-2</v>
      </c>
      <c r="AE2337" s="443">
        <f t="shared" si="1654"/>
        <v>7.8048588167976302E-2</v>
      </c>
      <c r="AF2337" s="439">
        <f t="shared" si="1654"/>
        <v>7.5402873314824564E-2</v>
      </c>
      <c r="AG2337" s="439">
        <f t="shared" si="1654"/>
        <v>7.2757158461672827E-2</v>
      </c>
      <c r="AH2337" s="439">
        <f t="shared" si="1654"/>
        <v>7.011144360852109E-2</v>
      </c>
      <c r="AI2337" s="440">
        <f t="shared" si="1654"/>
        <v>6.7465728755369353E-2</v>
      </c>
      <c r="AJ2337" s="443">
        <f t="shared" si="1654"/>
        <v>6.4820013902217616E-2</v>
      </c>
      <c r="AK2337" s="439">
        <f t="shared" si="1654"/>
        <v>6.2174299049065879E-2</v>
      </c>
      <c r="AL2337" s="439">
        <f t="shared" si="1654"/>
        <v>5.9528584195914142E-2</v>
      </c>
      <c r="AM2337" s="439">
        <f t="shared" si="1654"/>
        <v>5.6882869342762404E-2</v>
      </c>
      <c r="AN2337" s="440">
        <f t="shared" si="1654"/>
        <v>5.4237154489610667E-2</v>
      </c>
    </row>
    <row r="2338" spans="1:40" outlineLevel="2">
      <c r="A2338" s="882">
        <f>ROW()</f>
        <v>2338</v>
      </c>
      <c r="B2338" s="453"/>
      <c r="D2338" s="452" t="s">
        <v>34</v>
      </c>
      <c r="H2338" s="458"/>
      <c r="I2338" s="458"/>
      <c r="J2338" s="459"/>
      <c r="K2338" s="458"/>
      <c r="L2338" s="458"/>
      <c r="M2338" s="458"/>
      <c r="N2338" s="463"/>
      <c r="O2338" s="458"/>
      <c r="P2338" s="458"/>
      <c r="Q2338" s="458"/>
      <c r="R2338" s="458"/>
      <c r="S2338" s="31"/>
      <c r="T2338" s="443">
        <f t="shared" ref="T2338:AN2338" si="1655">T2248+T2266+T2284+T2302 + T2320</f>
        <v>8.6292181532674821</v>
      </c>
      <c r="U2338" s="439">
        <f t="shared" si="1655"/>
        <v>8.0539369430496492</v>
      </c>
      <c r="V2338" s="439">
        <f t="shared" si="1655"/>
        <v>7.4786557328318173</v>
      </c>
      <c r="W2338" s="439">
        <f t="shared" si="1655"/>
        <v>6.9033745226139853</v>
      </c>
      <c r="X2338" s="439">
        <f t="shared" si="1655"/>
        <v>6.3280933123961534</v>
      </c>
      <c r="Y2338" s="443">
        <f t="shared" si="1655"/>
        <v>6.0404527072872369</v>
      </c>
      <c r="Z2338" s="439">
        <f t="shared" si="1655"/>
        <v>5.465171497069405</v>
      </c>
      <c r="AA2338" s="439">
        <f t="shared" si="1655"/>
        <v>4.889890286851573</v>
      </c>
      <c r="AB2338" s="439">
        <f t="shared" si="1655"/>
        <v>4.314609076633741</v>
      </c>
      <c r="AC2338" s="439">
        <f t="shared" si="1655"/>
        <v>3.7393278664159091</v>
      </c>
      <c r="AD2338" s="439">
        <f t="shared" si="1655"/>
        <v>3.1640466561980771</v>
      </c>
      <c r="AE2338" s="443">
        <f t="shared" si="1655"/>
        <v>2.5887654459802452</v>
      </c>
      <c r="AF2338" s="439">
        <f t="shared" si="1655"/>
        <v>2.0134842357624128</v>
      </c>
      <c r="AG2338" s="439">
        <f t="shared" si="1655"/>
        <v>1.4382030255445806</v>
      </c>
      <c r="AH2338" s="439">
        <f t="shared" si="1655"/>
        <v>0.86292181532674839</v>
      </c>
      <c r="AI2338" s="440">
        <f t="shared" si="1655"/>
        <v>0.28764060510891609</v>
      </c>
      <c r="AJ2338" s="443">
        <f t="shared" si="1655"/>
        <v>0</v>
      </c>
      <c r="AK2338" s="439">
        <f t="shared" si="1655"/>
        <v>0</v>
      </c>
      <c r="AL2338" s="439">
        <f t="shared" si="1655"/>
        <v>0</v>
      </c>
      <c r="AM2338" s="439">
        <f t="shared" si="1655"/>
        <v>0</v>
      </c>
      <c r="AN2338" s="440">
        <f t="shared" si="1655"/>
        <v>0</v>
      </c>
    </row>
    <row r="2339" spans="1:40" outlineLevel="2">
      <c r="A2339" s="882">
        <f>ROW()</f>
        <v>2339</v>
      </c>
      <c r="B2339" s="453"/>
      <c r="D2339" s="452" t="s">
        <v>35</v>
      </c>
      <c r="H2339" s="458"/>
      <c r="I2339" s="458"/>
      <c r="J2339" s="459"/>
      <c r="K2339" s="458"/>
      <c r="L2339" s="458"/>
      <c r="M2339" s="458"/>
      <c r="N2339" s="463"/>
      <c r="O2339" s="458"/>
      <c r="P2339" s="458"/>
      <c r="Q2339" s="458"/>
      <c r="R2339" s="458"/>
      <c r="S2339" s="31"/>
      <c r="T2339" s="443">
        <f t="shared" ref="T2339:AN2339" si="1656">T2249+T2267+T2285+T2303 + T2321</f>
        <v>3.6087352708785856E-15</v>
      </c>
      <c r="U2339" s="439">
        <f t="shared" si="1656"/>
        <v>3.2478617437907271E-15</v>
      </c>
      <c r="V2339" s="439">
        <f t="shared" si="1656"/>
        <v>2.8869882167028686E-15</v>
      </c>
      <c r="W2339" s="439">
        <f t="shared" si="1656"/>
        <v>2.5261146896150101E-15</v>
      </c>
      <c r="X2339" s="439">
        <f t="shared" si="1656"/>
        <v>2.1652411625271516E-15</v>
      </c>
      <c r="Y2339" s="443">
        <f t="shared" si="1656"/>
        <v>1.9848043989832224E-15</v>
      </c>
      <c r="Z2339" s="439">
        <f t="shared" si="1656"/>
        <v>1.6239308718953637E-15</v>
      </c>
      <c r="AA2339" s="439">
        <f t="shared" si="1656"/>
        <v>1.2630573448075051E-15</v>
      </c>
      <c r="AB2339" s="439">
        <f t="shared" si="1656"/>
        <v>9.0218381771964659E-16</v>
      </c>
      <c r="AC2339" s="439">
        <f t="shared" si="1656"/>
        <v>5.4131029063178791E-16</v>
      </c>
      <c r="AD2339" s="439">
        <f t="shared" si="1656"/>
        <v>1.8043676354392929E-16</v>
      </c>
      <c r="AE2339" s="443">
        <f t="shared" si="1656"/>
        <v>0</v>
      </c>
      <c r="AF2339" s="439">
        <f t="shared" si="1656"/>
        <v>0</v>
      </c>
      <c r="AG2339" s="439">
        <f t="shared" si="1656"/>
        <v>0</v>
      </c>
      <c r="AH2339" s="439">
        <f t="shared" si="1656"/>
        <v>0</v>
      </c>
      <c r="AI2339" s="440">
        <f t="shared" si="1656"/>
        <v>0</v>
      </c>
      <c r="AJ2339" s="443">
        <f t="shared" si="1656"/>
        <v>0</v>
      </c>
      <c r="AK2339" s="439">
        <f t="shared" si="1656"/>
        <v>0</v>
      </c>
      <c r="AL2339" s="439">
        <f t="shared" si="1656"/>
        <v>0</v>
      </c>
      <c r="AM2339" s="439">
        <f t="shared" si="1656"/>
        <v>0</v>
      </c>
      <c r="AN2339" s="440">
        <f t="shared" si="1656"/>
        <v>0</v>
      </c>
    </row>
    <row r="2340" spans="1:40" outlineLevel="2">
      <c r="A2340" s="882">
        <f>ROW()</f>
        <v>2340</v>
      </c>
      <c r="B2340" s="453"/>
      <c r="D2340" s="452" t="s">
        <v>302</v>
      </c>
      <c r="H2340" s="458"/>
      <c r="I2340" s="458"/>
      <c r="J2340" s="459"/>
      <c r="K2340" s="458"/>
      <c r="L2340" s="458"/>
      <c r="M2340" s="458"/>
      <c r="N2340" s="463"/>
      <c r="O2340" s="458"/>
      <c r="P2340" s="458"/>
      <c r="Q2340" s="458"/>
      <c r="R2340" s="458"/>
      <c r="S2340" s="31"/>
      <c r="T2340" s="443">
        <f t="shared" ref="T2340:AN2340" si="1657">T2250+T2268+T2286+T2304 + T2322</f>
        <v>0</v>
      </c>
      <c r="U2340" s="439">
        <f t="shared" si="1657"/>
        <v>0</v>
      </c>
      <c r="V2340" s="439">
        <f t="shared" si="1657"/>
        <v>0</v>
      </c>
      <c r="W2340" s="439">
        <f t="shared" si="1657"/>
        <v>0</v>
      </c>
      <c r="X2340" s="439">
        <f t="shared" si="1657"/>
        <v>0</v>
      </c>
      <c r="Y2340" s="443">
        <f t="shared" si="1657"/>
        <v>0</v>
      </c>
      <c r="Z2340" s="439">
        <f t="shared" si="1657"/>
        <v>0</v>
      </c>
      <c r="AA2340" s="439">
        <f t="shared" si="1657"/>
        <v>0</v>
      </c>
      <c r="AB2340" s="439">
        <f t="shared" si="1657"/>
        <v>0</v>
      </c>
      <c r="AC2340" s="439">
        <f t="shared" si="1657"/>
        <v>0</v>
      </c>
      <c r="AD2340" s="439">
        <f t="shared" si="1657"/>
        <v>0</v>
      </c>
      <c r="AE2340" s="443">
        <f t="shared" si="1657"/>
        <v>0</v>
      </c>
      <c r="AF2340" s="439">
        <f t="shared" si="1657"/>
        <v>0</v>
      </c>
      <c r="AG2340" s="439">
        <f t="shared" si="1657"/>
        <v>0</v>
      </c>
      <c r="AH2340" s="439">
        <f t="shared" si="1657"/>
        <v>0</v>
      </c>
      <c r="AI2340" s="440">
        <f t="shared" si="1657"/>
        <v>0</v>
      </c>
      <c r="AJ2340" s="443">
        <f t="shared" si="1657"/>
        <v>0</v>
      </c>
      <c r="AK2340" s="439">
        <f t="shared" si="1657"/>
        <v>0</v>
      </c>
      <c r="AL2340" s="439">
        <f t="shared" si="1657"/>
        <v>0</v>
      </c>
      <c r="AM2340" s="439">
        <f t="shared" si="1657"/>
        <v>0</v>
      </c>
      <c r="AN2340" s="440">
        <f t="shared" si="1657"/>
        <v>0</v>
      </c>
    </row>
    <row r="2341" spans="1:40" outlineLevel="2">
      <c r="A2341" s="882">
        <f>ROW()</f>
        <v>2341</v>
      </c>
      <c r="B2341" s="453"/>
      <c r="D2341" s="452" t="s">
        <v>36</v>
      </c>
      <c r="H2341" s="458"/>
      <c r="I2341" s="458"/>
      <c r="J2341" s="459"/>
      <c r="K2341" s="458"/>
      <c r="L2341" s="458"/>
      <c r="M2341" s="458"/>
      <c r="N2341" s="463"/>
      <c r="O2341" s="458"/>
      <c r="P2341" s="458"/>
      <c r="Q2341" s="458"/>
      <c r="R2341" s="458"/>
      <c r="S2341" s="31"/>
      <c r="T2341" s="443">
        <f t="shared" ref="T2341:AN2341" si="1658">T2251+T2269+T2287+T2305 + T2323</f>
        <v>1.7087311042090618</v>
      </c>
      <c r="U2341" s="439">
        <f t="shared" si="1658"/>
        <v>1.2815483281567963</v>
      </c>
      <c r="V2341" s="439">
        <f t="shared" si="1658"/>
        <v>0.8543655521045308</v>
      </c>
      <c r="W2341" s="439">
        <f t="shared" si="1658"/>
        <v>0.4271827760522654</v>
      </c>
      <c r="X2341" s="439">
        <f t="shared" si="1658"/>
        <v>0</v>
      </c>
      <c r="Y2341" s="443">
        <f t="shared" si="1658"/>
        <v>0</v>
      </c>
      <c r="Z2341" s="439">
        <f t="shared" si="1658"/>
        <v>0</v>
      </c>
      <c r="AA2341" s="439">
        <f t="shared" si="1658"/>
        <v>0</v>
      </c>
      <c r="AB2341" s="439">
        <f t="shared" si="1658"/>
        <v>0</v>
      </c>
      <c r="AC2341" s="439">
        <f t="shared" si="1658"/>
        <v>0</v>
      </c>
      <c r="AD2341" s="439">
        <f t="shared" si="1658"/>
        <v>0</v>
      </c>
      <c r="AE2341" s="443">
        <f t="shared" si="1658"/>
        <v>0</v>
      </c>
      <c r="AF2341" s="439">
        <f t="shared" si="1658"/>
        <v>0</v>
      </c>
      <c r="AG2341" s="439">
        <f t="shared" si="1658"/>
        <v>0</v>
      </c>
      <c r="AH2341" s="439">
        <f t="shared" si="1658"/>
        <v>0</v>
      </c>
      <c r="AI2341" s="440">
        <f t="shared" si="1658"/>
        <v>0</v>
      </c>
      <c r="AJ2341" s="443">
        <f t="shared" si="1658"/>
        <v>0</v>
      </c>
      <c r="AK2341" s="439">
        <f t="shared" si="1658"/>
        <v>0</v>
      </c>
      <c r="AL2341" s="439">
        <f t="shared" si="1658"/>
        <v>0</v>
      </c>
      <c r="AM2341" s="439">
        <f t="shared" si="1658"/>
        <v>0</v>
      </c>
      <c r="AN2341" s="440">
        <f t="shared" si="1658"/>
        <v>0</v>
      </c>
    </row>
    <row r="2342" spans="1:40" outlineLevel="2">
      <c r="A2342" s="882">
        <f>ROW()</f>
        <v>2342</v>
      </c>
      <c r="B2342" s="453"/>
      <c r="D2342" s="452" t="s">
        <v>583</v>
      </c>
      <c r="H2342" s="458"/>
      <c r="I2342" s="458"/>
      <c r="J2342" s="459"/>
      <c r="K2342" s="458"/>
      <c r="L2342" s="458"/>
      <c r="M2342" s="458"/>
      <c r="N2342" s="463"/>
      <c r="O2342" s="458"/>
      <c r="P2342" s="458"/>
      <c r="Q2342" s="458"/>
      <c r="R2342" s="458"/>
      <c r="S2342" s="31"/>
      <c r="T2342" s="443">
        <f t="shared" ref="T2342:AN2342" si="1659">T2252+T2270+T2288+T2306 + T2324</f>
        <v>0</v>
      </c>
      <c r="U2342" s="439">
        <f t="shared" si="1659"/>
        <v>0</v>
      </c>
      <c r="V2342" s="439">
        <f t="shared" si="1659"/>
        <v>0</v>
      </c>
      <c r="W2342" s="439">
        <f t="shared" si="1659"/>
        <v>0</v>
      </c>
      <c r="X2342" s="439">
        <f t="shared" si="1659"/>
        <v>0</v>
      </c>
      <c r="Y2342" s="443">
        <f t="shared" si="1659"/>
        <v>0</v>
      </c>
      <c r="Z2342" s="439">
        <f t="shared" si="1659"/>
        <v>0</v>
      </c>
      <c r="AA2342" s="439">
        <f t="shared" si="1659"/>
        <v>0</v>
      </c>
      <c r="AB2342" s="439">
        <f t="shared" si="1659"/>
        <v>0</v>
      </c>
      <c r="AC2342" s="439">
        <f t="shared" si="1659"/>
        <v>0</v>
      </c>
      <c r="AD2342" s="439">
        <f t="shared" si="1659"/>
        <v>0</v>
      </c>
      <c r="AE2342" s="443">
        <f t="shared" si="1659"/>
        <v>0</v>
      </c>
      <c r="AF2342" s="439">
        <f t="shared" si="1659"/>
        <v>0</v>
      </c>
      <c r="AG2342" s="439">
        <f t="shared" si="1659"/>
        <v>0</v>
      </c>
      <c r="AH2342" s="439">
        <f t="shared" si="1659"/>
        <v>0</v>
      </c>
      <c r="AI2342" s="440">
        <f t="shared" si="1659"/>
        <v>0</v>
      </c>
      <c r="AJ2342" s="443">
        <f t="shared" si="1659"/>
        <v>0</v>
      </c>
      <c r="AK2342" s="439">
        <f t="shared" si="1659"/>
        <v>0</v>
      </c>
      <c r="AL2342" s="439">
        <f t="shared" si="1659"/>
        <v>0</v>
      </c>
      <c r="AM2342" s="439">
        <f t="shared" si="1659"/>
        <v>0</v>
      </c>
      <c r="AN2342" s="440">
        <f t="shared" si="1659"/>
        <v>0</v>
      </c>
    </row>
    <row r="2343" spans="1:40" outlineLevel="2">
      <c r="A2343" s="882">
        <f>ROW()</f>
        <v>2343</v>
      </c>
      <c r="B2343" s="453"/>
      <c r="D2343" s="452" t="s">
        <v>81</v>
      </c>
      <c r="H2343" s="458"/>
      <c r="I2343" s="458"/>
      <c r="J2343" s="459"/>
      <c r="K2343" s="458"/>
      <c r="L2343" s="458"/>
      <c r="M2343" s="458"/>
      <c r="N2343" s="463"/>
      <c r="O2343" s="458"/>
      <c r="P2343" s="458"/>
      <c r="Q2343" s="458"/>
      <c r="R2343" s="458"/>
      <c r="S2343" s="31"/>
      <c r="T2343" s="443">
        <f t="shared" ref="T2343:AN2343" si="1660">T2253+T2271+T2289+T2307 + T2325</f>
        <v>0</v>
      </c>
      <c r="U2343" s="439">
        <f t="shared" si="1660"/>
        <v>0</v>
      </c>
      <c r="V2343" s="439">
        <f t="shared" si="1660"/>
        <v>0</v>
      </c>
      <c r="W2343" s="439">
        <f t="shared" si="1660"/>
        <v>0</v>
      </c>
      <c r="X2343" s="439">
        <f t="shared" si="1660"/>
        <v>0</v>
      </c>
      <c r="Y2343" s="443">
        <f t="shared" si="1660"/>
        <v>0</v>
      </c>
      <c r="Z2343" s="439">
        <f t="shared" si="1660"/>
        <v>0</v>
      </c>
      <c r="AA2343" s="439">
        <f t="shared" si="1660"/>
        <v>0</v>
      </c>
      <c r="AB2343" s="439">
        <f t="shared" si="1660"/>
        <v>0</v>
      </c>
      <c r="AC2343" s="439">
        <f t="shared" si="1660"/>
        <v>0</v>
      </c>
      <c r="AD2343" s="439">
        <f t="shared" si="1660"/>
        <v>0</v>
      </c>
      <c r="AE2343" s="443">
        <f t="shared" si="1660"/>
        <v>0</v>
      </c>
      <c r="AF2343" s="439">
        <f t="shared" si="1660"/>
        <v>0</v>
      </c>
      <c r="AG2343" s="439">
        <f t="shared" si="1660"/>
        <v>0</v>
      </c>
      <c r="AH2343" s="439">
        <f t="shared" si="1660"/>
        <v>0</v>
      </c>
      <c r="AI2343" s="440">
        <f t="shared" si="1660"/>
        <v>0</v>
      </c>
      <c r="AJ2343" s="443">
        <f t="shared" si="1660"/>
        <v>0</v>
      </c>
      <c r="AK2343" s="439">
        <f t="shared" si="1660"/>
        <v>0</v>
      </c>
      <c r="AL2343" s="439">
        <f t="shared" si="1660"/>
        <v>0</v>
      </c>
      <c r="AM2343" s="439">
        <f t="shared" si="1660"/>
        <v>0</v>
      </c>
      <c r="AN2343" s="440">
        <f t="shared" si="1660"/>
        <v>0</v>
      </c>
    </row>
    <row r="2344" spans="1:40" outlineLevel="2">
      <c r="A2344" s="882">
        <f>ROW()</f>
        <v>2344</v>
      </c>
      <c r="B2344" s="453"/>
      <c r="D2344" s="452" t="s">
        <v>28</v>
      </c>
      <c r="H2344" s="458"/>
      <c r="I2344" s="458"/>
      <c r="J2344" s="459"/>
      <c r="K2344" s="458"/>
      <c r="L2344" s="458"/>
      <c r="M2344" s="458"/>
      <c r="N2344" s="463"/>
      <c r="O2344" s="458"/>
      <c r="P2344" s="458"/>
      <c r="Q2344" s="458"/>
      <c r="R2344" s="458"/>
      <c r="S2344" s="31"/>
      <c r="T2344" s="443">
        <f t="shared" ref="T2344:AN2344" si="1661">T2254+T2272+T2290+T2308 + T2326</f>
        <v>0</v>
      </c>
      <c r="U2344" s="439">
        <f t="shared" si="1661"/>
        <v>0</v>
      </c>
      <c r="V2344" s="439">
        <f t="shared" si="1661"/>
        <v>0</v>
      </c>
      <c r="W2344" s="439">
        <f t="shared" si="1661"/>
        <v>0</v>
      </c>
      <c r="X2344" s="439">
        <f t="shared" si="1661"/>
        <v>0</v>
      </c>
      <c r="Y2344" s="443">
        <f t="shared" si="1661"/>
        <v>0</v>
      </c>
      <c r="Z2344" s="439">
        <f t="shared" si="1661"/>
        <v>0</v>
      </c>
      <c r="AA2344" s="439">
        <f t="shared" si="1661"/>
        <v>0</v>
      </c>
      <c r="AB2344" s="439">
        <f t="shared" si="1661"/>
        <v>0</v>
      </c>
      <c r="AC2344" s="439">
        <f t="shared" si="1661"/>
        <v>0</v>
      </c>
      <c r="AD2344" s="439">
        <f t="shared" si="1661"/>
        <v>0</v>
      </c>
      <c r="AE2344" s="443">
        <f t="shared" si="1661"/>
        <v>0</v>
      </c>
      <c r="AF2344" s="439">
        <f t="shared" si="1661"/>
        <v>0</v>
      </c>
      <c r="AG2344" s="439">
        <f t="shared" si="1661"/>
        <v>0</v>
      </c>
      <c r="AH2344" s="439">
        <f t="shared" si="1661"/>
        <v>0</v>
      </c>
      <c r="AI2344" s="440">
        <f t="shared" si="1661"/>
        <v>0</v>
      </c>
      <c r="AJ2344" s="443">
        <f t="shared" si="1661"/>
        <v>0</v>
      </c>
      <c r="AK2344" s="439">
        <f t="shared" si="1661"/>
        <v>0</v>
      </c>
      <c r="AL2344" s="439">
        <f t="shared" si="1661"/>
        <v>0</v>
      </c>
      <c r="AM2344" s="439">
        <f t="shared" si="1661"/>
        <v>0</v>
      </c>
      <c r="AN2344" s="440">
        <f t="shared" si="1661"/>
        <v>0</v>
      </c>
    </row>
    <row r="2345" spans="1:40" outlineLevel="2">
      <c r="A2345" s="882">
        <f>ROW()</f>
        <v>2345</v>
      </c>
      <c r="B2345" s="453"/>
      <c r="D2345" s="456" t="s">
        <v>443</v>
      </c>
      <c r="E2345" s="456"/>
      <c r="F2345" s="456"/>
      <c r="G2345" s="456"/>
      <c r="H2345" s="460"/>
      <c r="I2345" s="460"/>
      <c r="J2345" s="461"/>
      <c r="K2345" s="460"/>
      <c r="L2345" s="460"/>
      <c r="M2345" s="460"/>
      <c r="N2345" s="465"/>
      <c r="O2345" s="460"/>
      <c r="P2345" s="460"/>
      <c r="Q2345" s="460"/>
      <c r="R2345" s="460"/>
      <c r="S2345" s="57"/>
      <c r="T2345" s="462">
        <f t="shared" ref="T2345:AN2345" si="1662">T2255+T2273+T2291+T2309 + T2327</f>
        <v>0</v>
      </c>
      <c r="U2345" s="441">
        <f t="shared" si="1662"/>
        <v>0</v>
      </c>
      <c r="V2345" s="441">
        <f t="shared" si="1662"/>
        <v>0</v>
      </c>
      <c r="W2345" s="441">
        <f t="shared" si="1662"/>
        <v>0</v>
      </c>
      <c r="X2345" s="441">
        <f t="shared" si="1662"/>
        <v>0</v>
      </c>
      <c r="Y2345" s="462">
        <f t="shared" si="1662"/>
        <v>0</v>
      </c>
      <c r="Z2345" s="441">
        <f t="shared" si="1662"/>
        <v>0</v>
      </c>
      <c r="AA2345" s="441">
        <f t="shared" si="1662"/>
        <v>0</v>
      </c>
      <c r="AB2345" s="441">
        <f t="shared" si="1662"/>
        <v>0</v>
      </c>
      <c r="AC2345" s="441">
        <f t="shared" si="1662"/>
        <v>0</v>
      </c>
      <c r="AD2345" s="441">
        <f t="shared" si="1662"/>
        <v>0</v>
      </c>
      <c r="AE2345" s="462">
        <f t="shared" si="1662"/>
        <v>0</v>
      </c>
      <c r="AF2345" s="441">
        <f t="shared" si="1662"/>
        <v>0</v>
      </c>
      <c r="AG2345" s="441">
        <f t="shared" si="1662"/>
        <v>0</v>
      </c>
      <c r="AH2345" s="441">
        <f t="shared" si="1662"/>
        <v>0</v>
      </c>
      <c r="AI2345" s="442">
        <f t="shared" si="1662"/>
        <v>0</v>
      </c>
      <c r="AJ2345" s="462">
        <f t="shared" si="1662"/>
        <v>0</v>
      </c>
      <c r="AK2345" s="441">
        <f t="shared" si="1662"/>
        <v>0</v>
      </c>
      <c r="AL2345" s="441">
        <f t="shared" si="1662"/>
        <v>0</v>
      </c>
      <c r="AM2345" s="441">
        <f t="shared" si="1662"/>
        <v>0</v>
      </c>
      <c r="AN2345" s="442">
        <f t="shared" si="1662"/>
        <v>0</v>
      </c>
    </row>
    <row r="2346" spans="1:40" outlineLevel="2">
      <c r="A2346" s="882">
        <f>ROW()</f>
        <v>2346</v>
      </c>
      <c r="B2346" s="453"/>
      <c r="D2346" s="452" t="s">
        <v>24</v>
      </c>
      <c r="H2346" s="458"/>
      <c r="I2346" s="458"/>
      <c r="J2346" s="459"/>
      <c r="K2346" s="458"/>
      <c r="L2346" s="458"/>
      <c r="M2346" s="458"/>
      <c r="N2346" s="463"/>
      <c r="O2346" s="458"/>
      <c r="P2346" s="458"/>
      <c r="Q2346" s="458"/>
      <c r="R2346" s="458"/>
      <c r="S2346" s="439"/>
      <c r="T2346" s="443">
        <f t="shared" ref="T2346:AN2346" si="1663">SUM(T2330:T2345)</f>
        <v>25.045259285475751</v>
      </c>
      <c r="U2346" s="439">
        <f t="shared" si="1663"/>
        <v>23.358436965544744</v>
      </c>
      <c r="V2346" s="439">
        <f t="shared" si="1663"/>
        <v>21.671614645613747</v>
      </c>
      <c r="W2346" s="439">
        <f t="shared" si="1663"/>
        <v>19.984792325682747</v>
      </c>
      <c r="X2346" s="439">
        <f t="shared" si="1663"/>
        <v>18.297970005751743</v>
      </c>
      <c r="Y2346" s="443">
        <f t="shared" si="1663"/>
        <v>17.668150233812373</v>
      </c>
      <c r="Z2346" s="439">
        <f t="shared" si="1663"/>
        <v>16.408510689933639</v>
      </c>
      <c r="AA2346" s="439">
        <f t="shared" si="1663"/>
        <v>15.148871146054903</v>
      </c>
      <c r="AB2346" s="439">
        <f t="shared" si="1663"/>
        <v>13.889231602176165</v>
      </c>
      <c r="AC2346" s="439">
        <f t="shared" si="1663"/>
        <v>12.62959205829743</v>
      </c>
      <c r="AD2346" s="439">
        <f t="shared" si="1663"/>
        <v>11.369952514418696</v>
      </c>
      <c r="AE2346" s="443">
        <f t="shared" si="1663"/>
        <v>10.110312970539958</v>
      </c>
      <c r="AF2346" s="439">
        <f t="shared" si="1663"/>
        <v>8.8506734266612224</v>
      </c>
      <c r="AG2346" s="439">
        <f t="shared" si="1663"/>
        <v>7.5910338827824866</v>
      </c>
      <c r="AH2346" s="439">
        <f t="shared" si="1663"/>
        <v>6.3313943389037508</v>
      </c>
      <c r="AI2346" s="440">
        <f t="shared" si="1663"/>
        <v>5.071754795025015</v>
      </c>
      <c r="AJ2346" s="443">
        <f t="shared" si="1663"/>
        <v>4.0997558562551948</v>
      </c>
      <c r="AK2346" s="439">
        <f t="shared" si="1663"/>
        <v>3.4153975225942914</v>
      </c>
      <c r="AL2346" s="439">
        <f t="shared" si="1663"/>
        <v>2.731039188933388</v>
      </c>
      <c r="AM2346" s="439">
        <f t="shared" si="1663"/>
        <v>2.0466808552724842</v>
      </c>
      <c r="AN2346" s="440">
        <f t="shared" si="1663"/>
        <v>1.3623225216115804</v>
      </c>
    </row>
    <row r="2347" spans="1:40">
      <c r="A2347" s="884" t="s">
        <v>883</v>
      </c>
      <c r="B2347" s="885"/>
      <c r="C2347" s="886"/>
      <c r="D2347" s="885"/>
      <c r="E2347" s="885"/>
      <c r="F2347" s="885"/>
      <c r="G2347" s="25"/>
      <c r="H2347" s="885"/>
      <c r="I2347" s="25"/>
      <c r="J2347" s="323"/>
      <c r="K2347" s="25"/>
      <c r="L2347" s="25"/>
      <c r="M2347" s="25"/>
      <c r="N2347" s="318"/>
      <c r="O2347" s="25"/>
      <c r="P2347" s="25"/>
      <c r="Q2347" s="25"/>
      <c r="R2347" s="25"/>
      <c r="S2347" s="25"/>
      <c r="T2347" s="323"/>
      <c r="U2347" s="25"/>
      <c r="V2347" s="25"/>
      <c r="W2347" s="25"/>
      <c r="X2347" s="25"/>
      <c r="Y2347" s="323"/>
      <c r="Z2347" s="25"/>
      <c r="AA2347" s="25"/>
      <c r="AB2347" s="25"/>
      <c r="AC2347" s="25"/>
      <c r="AD2347" s="25"/>
      <c r="AE2347" s="323"/>
      <c r="AF2347" s="25"/>
      <c r="AG2347" s="25"/>
      <c r="AH2347" s="25"/>
      <c r="AI2347" s="318"/>
      <c r="AJ2347" s="323"/>
      <c r="AK2347" s="25"/>
      <c r="AL2347" s="25"/>
      <c r="AM2347" s="25"/>
      <c r="AN2347" s="318"/>
    </row>
    <row r="2348" spans="1:40" outlineLevel="1">
      <c r="A2348" s="732" t="s">
        <v>26</v>
      </c>
      <c r="B2348" s="733"/>
      <c r="C2348" s="881"/>
      <c r="D2348" s="733"/>
      <c r="E2348" s="733"/>
      <c r="F2348" s="733"/>
      <c r="G2348" s="730"/>
      <c r="H2348" s="733"/>
      <c r="I2348" s="730"/>
      <c r="J2348" s="729"/>
      <c r="K2348" s="730"/>
      <c r="L2348" s="730"/>
      <c r="M2348" s="730"/>
      <c r="N2348" s="731"/>
      <c r="O2348" s="730"/>
      <c r="P2348" s="730"/>
      <c r="Q2348" s="730"/>
      <c r="R2348" s="730"/>
      <c r="S2348" s="730"/>
      <c r="T2348" s="729"/>
      <c r="U2348" s="730"/>
      <c r="V2348" s="730"/>
      <c r="W2348" s="730"/>
      <c r="X2348" s="730"/>
      <c r="Y2348" s="729"/>
      <c r="Z2348" s="730"/>
      <c r="AA2348" s="730"/>
      <c r="AB2348" s="730"/>
      <c r="AC2348" s="730"/>
      <c r="AD2348" s="730"/>
      <c r="AE2348" s="729"/>
      <c r="AF2348" s="730"/>
      <c r="AG2348" s="730"/>
      <c r="AH2348" s="730"/>
      <c r="AI2348" s="731"/>
      <c r="AJ2348" s="729"/>
      <c r="AK2348" s="730"/>
      <c r="AL2348" s="730"/>
      <c r="AM2348" s="730"/>
      <c r="AN2348" s="731"/>
    </row>
    <row r="2349" spans="1:40" outlineLevel="2">
      <c r="A2349" s="882">
        <f>ROW()</f>
        <v>2349</v>
      </c>
      <c r="B2349" s="453"/>
      <c r="D2349" s="452" t="s">
        <v>300</v>
      </c>
      <c r="H2349" s="458"/>
      <c r="I2349" s="458"/>
      <c r="J2349" s="459"/>
      <c r="K2349" s="458"/>
      <c r="L2349" s="458"/>
      <c r="M2349" s="458"/>
      <c r="N2349" s="463"/>
      <c r="O2349" s="458"/>
      <c r="P2349" s="458"/>
      <c r="Q2349" s="458"/>
      <c r="R2349" s="458"/>
      <c r="S2349" s="458"/>
      <c r="T2349" s="459"/>
      <c r="U2349" s="169"/>
      <c r="V2349" s="169">
        <f>Input!$AC$58</f>
        <v>20</v>
      </c>
      <c r="W2349" s="448">
        <f t="shared" ref="W2349:AI2349" si="1664">(V2349-V$9)*(V2349&gt;W$9)</f>
        <v>19</v>
      </c>
      <c r="X2349" s="448">
        <f t="shared" si="1664"/>
        <v>18</v>
      </c>
      <c r="Y2349" s="464">
        <f t="shared" si="1664"/>
        <v>17</v>
      </c>
      <c r="Z2349" s="448">
        <f t="shared" si="1664"/>
        <v>16.5</v>
      </c>
      <c r="AA2349" s="448">
        <f t="shared" si="1664"/>
        <v>15.5</v>
      </c>
      <c r="AB2349" s="448">
        <f t="shared" si="1664"/>
        <v>14.5</v>
      </c>
      <c r="AC2349" s="448">
        <f t="shared" si="1664"/>
        <v>13.5</v>
      </c>
      <c r="AD2349" s="448">
        <f t="shared" si="1664"/>
        <v>12.5</v>
      </c>
      <c r="AE2349" s="464">
        <f t="shared" si="1664"/>
        <v>11.5</v>
      </c>
      <c r="AF2349" s="448">
        <f t="shared" si="1664"/>
        <v>10.5</v>
      </c>
      <c r="AG2349" s="448">
        <f t="shared" si="1664"/>
        <v>9.5</v>
      </c>
      <c r="AH2349" s="448">
        <f t="shared" si="1664"/>
        <v>8.5</v>
      </c>
      <c r="AI2349" s="449">
        <f t="shared" si="1664"/>
        <v>7.5</v>
      </c>
      <c r="AJ2349" s="464">
        <f t="shared" ref="AJ2349:AJ2364" si="1665">(AI2349-AI$9)*(AI2349&gt;AJ$9)</f>
        <v>6.5</v>
      </c>
      <c r="AK2349" s="448">
        <f t="shared" ref="AK2349:AK2364" si="1666">(AJ2349-AJ$9)*(AJ2349&gt;AK$9)</f>
        <v>5.5</v>
      </c>
      <c r="AL2349" s="448">
        <f t="shared" ref="AL2349:AL2364" si="1667">(AK2349-AK$9)*(AK2349&gt;AL$9)</f>
        <v>4.5</v>
      </c>
      <c r="AM2349" s="448">
        <f t="shared" ref="AM2349:AM2364" si="1668">(AL2349-AL$9)*(AL2349&gt;AM$9)</f>
        <v>3.5</v>
      </c>
      <c r="AN2349" s="449">
        <f t="shared" ref="AN2349:AN2364" si="1669">(AM2349-AM$9)*(AM2349&gt;AN$9)</f>
        <v>2.5</v>
      </c>
    </row>
    <row r="2350" spans="1:40" outlineLevel="2">
      <c r="A2350" s="882">
        <f>ROW()</f>
        <v>2350</v>
      </c>
      <c r="B2350" s="453"/>
      <c r="D2350" s="452" t="s">
        <v>301</v>
      </c>
      <c r="H2350" s="458"/>
      <c r="I2350" s="458"/>
      <c r="J2350" s="459"/>
      <c r="K2350" s="458"/>
      <c r="L2350" s="458"/>
      <c r="M2350" s="458"/>
      <c r="N2350" s="463"/>
      <c r="O2350" s="458"/>
      <c r="P2350" s="458"/>
      <c r="Q2350" s="458"/>
      <c r="R2350" s="458"/>
      <c r="S2350" s="458"/>
      <c r="T2350" s="459"/>
      <c r="U2350" s="169"/>
      <c r="V2350" s="169">
        <f>Input!$AC$59</f>
        <v>20</v>
      </c>
      <c r="W2350" s="448">
        <f t="shared" ref="W2350:AI2350" si="1670">(V2350-V$9)*(V2350&gt;W$9)</f>
        <v>19</v>
      </c>
      <c r="X2350" s="448">
        <f t="shared" si="1670"/>
        <v>18</v>
      </c>
      <c r="Y2350" s="464">
        <f t="shared" si="1670"/>
        <v>17</v>
      </c>
      <c r="Z2350" s="448">
        <f t="shared" si="1670"/>
        <v>16.5</v>
      </c>
      <c r="AA2350" s="448">
        <f t="shared" si="1670"/>
        <v>15.5</v>
      </c>
      <c r="AB2350" s="448">
        <f t="shared" si="1670"/>
        <v>14.5</v>
      </c>
      <c r="AC2350" s="448">
        <f t="shared" si="1670"/>
        <v>13.5</v>
      </c>
      <c r="AD2350" s="448">
        <f t="shared" si="1670"/>
        <v>12.5</v>
      </c>
      <c r="AE2350" s="464">
        <f t="shared" si="1670"/>
        <v>11.5</v>
      </c>
      <c r="AF2350" s="448">
        <f t="shared" si="1670"/>
        <v>10.5</v>
      </c>
      <c r="AG2350" s="448">
        <f t="shared" si="1670"/>
        <v>9.5</v>
      </c>
      <c r="AH2350" s="448">
        <f t="shared" si="1670"/>
        <v>8.5</v>
      </c>
      <c r="AI2350" s="449">
        <f t="shared" si="1670"/>
        <v>7.5</v>
      </c>
      <c r="AJ2350" s="464">
        <f t="shared" si="1665"/>
        <v>6.5</v>
      </c>
      <c r="AK2350" s="448">
        <f t="shared" si="1666"/>
        <v>5.5</v>
      </c>
      <c r="AL2350" s="448">
        <f t="shared" si="1667"/>
        <v>4.5</v>
      </c>
      <c r="AM2350" s="448">
        <f t="shared" si="1668"/>
        <v>3.5</v>
      </c>
      <c r="AN2350" s="449">
        <f t="shared" si="1669"/>
        <v>2.5</v>
      </c>
    </row>
    <row r="2351" spans="1:40" outlineLevel="2">
      <c r="A2351" s="882">
        <f>ROW()</f>
        <v>2351</v>
      </c>
      <c r="B2351" s="453"/>
      <c r="D2351" s="452" t="s">
        <v>29</v>
      </c>
      <c r="H2351" s="458"/>
      <c r="I2351" s="458"/>
      <c r="J2351" s="459"/>
      <c r="K2351" s="458"/>
      <c r="L2351" s="458"/>
      <c r="M2351" s="458"/>
      <c r="N2351" s="463"/>
      <c r="O2351" s="458"/>
      <c r="P2351" s="458"/>
      <c r="Q2351" s="458"/>
      <c r="R2351" s="458"/>
      <c r="S2351" s="458"/>
      <c r="T2351" s="459"/>
      <c r="U2351" s="169"/>
      <c r="V2351" s="169">
        <f>Input!$AC$60</f>
        <v>20</v>
      </c>
      <c r="W2351" s="448">
        <f t="shared" ref="W2351:AI2351" si="1671">(V2351-V$9)*(V2351&gt;W$9)</f>
        <v>19</v>
      </c>
      <c r="X2351" s="448">
        <f t="shared" si="1671"/>
        <v>18</v>
      </c>
      <c r="Y2351" s="464">
        <f t="shared" si="1671"/>
        <v>17</v>
      </c>
      <c r="Z2351" s="448">
        <f t="shared" si="1671"/>
        <v>16.5</v>
      </c>
      <c r="AA2351" s="448">
        <f t="shared" si="1671"/>
        <v>15.5</v>
      </c>
      <c r="AB2351" s="448">
        <f t="shared" si="1671"/>
        <v>14.5</v>
      </c>
      <c r="AC2351" s="448">
        <f t="shared" si="1671"/>
        <v>13.5</v>
      </c>
      <c r="AD2351" s="448">
        <f t="shared" si="1671"/>
        <v>12.5</v>
      </c>
      <c r="AE2351" s="464">
        <f t="shared" si="1671"/>
        <v>11.5</v>
      </c>
      <c r="AF2351" s="448">
        <f t="shared" si="1671"/>
        <v>10.5</v>
      </c>
      <c r="AG2351" s="448">
        <f t="shared" si="1671"/>
        <v>9.5</v>
      </c>
      <c r="AH2351" s="448">
        <f t="shared" si="1671"/>
        <v>8.5</v>
      </c>
      <c r="AI2351" s="449">
        <f t="shared" si="1671"/>
        <v>7.5</v>
      </c>
      <c r="AJ2351" s="464">
        <f t="shared" si="1665"/>
        <v>6.5</v>
      </c>
      <c r="AK2351" s="448">
        <f t="shared" si="1666"/>
        <v>5.5</v>
      </c>
      <c r="AL2351" s="448">
        <f t="shared" si="1667"/>
        <v>4.5</v>
      </c>
      <c r="AM2351" s="448">
        <f t="shared" si="1668"/>
        <v>3.5</v>
      </c>
      <c r="AN2351" s="449">
        <f t="shared" si="1669"/>
        <v>2.5</v>
      </c>
    </row>
    <row r="2352" spans="1:40" outlineLevel="2">
      <c r="A2352" s="882">
        <f>ROW()</f>
        <v>2352</v>
      </c>
      <c r="B2352" s="453"/>
      <c r="D2352" s="452" t="s">
        <v>30</v>
      </c>
      <c r="H2352" s="458"/>
      <c r="I2352" s="458"/>
      <c r="J2352" s="459"/>
      <c r="K2352" s="458"/>
      <c r="L2352" s="458"/>
      <c r="M2352" s="458"/>
      <c r="N2352" s="463"/>
      <c r="O2352" s="458"/>
      <c r="P2352" s="458"/>
      <c r="Q2352" s="458"/>
      <c r="R2352" s="458"/>
      <c r="S2352" s="458"/>
      <c r="T2352" s="459"/>
      <c r="U2352" s="169"/>
      <c r="V2352" s="169">
        <f>Input!$AC$61</f>
        <v>20</v>
      </c>
      <c r="W2352" s="448">
        <f t="shared" ref="W2352:AI2352" si="1672">(V2352-V$9)*(V2352&gt;W$9)</f>
        <v>19</v>
      </c>
      <c r="X2352" s="448">
        <f t="shared" si="1672"/>
        <v>18</v>
      </c>
      <c r="Y2352" s="464">
        <f t="shared" si="1672"/>
        <v>17</v>
      </c>
      <c r="Z2352" s="448">
        <f t="shared" si="1672"/>
        <v>16.5</v>
      </c>
      <c r="AA2352" s="448">
        <f t="shared" si="1672"/>
        <v>15.5</v>
      </c>
      <c r="AB2352" s="448">
        <f t="shared" si="1672"/>
        <v>14.5</v>
      </c>
      <c r="AC2352" s="448">
        <f t="shared" si="1672"/>
        <v>13.5</v>
      </c>
      <c r="AD2352" s="448">
        <f t="shared" si="1672"/>
        <v>12.5</v>
      </c>
      <c r="AE2352" s="464">
        <f t="shared" si="1672"/>
        <v>11.5</v>
      </c>
      <c r="AF2352" s="448">
        <f t="shared" si="1672"/>
        <v>10.5</v>
      </c>
      <c r="AG2352" s="448">
        <f t="shared" si="1672"/>
        <v>9.5</v>
      </c>
      <c r="AH2352" s="448">
        <f t="shared" si="1672"/>
        <v>8.5</v>
      </c>
      <c r="AI2352" s="449">
        <f t="shared" si="1672"/>
        <v>7.5</v>
      </c>
      <c r="AJ2352" s="464">
        <f t="shared" si="1665"/>
        <v>6.5</v>
      </c>
      <c r="AK2352" s="448">
        <f t="shared" si="1666"/>
        <v>5.5</v>
      </c>
      <c r="AL2352" s="448">
        <f t="shared" si="1667"/>
        <v>4.5</v>
      </c>
      <c r="AM2352" s="448">
        <f t="shared" si="1668"/>
        <v>3.5</v>
      </c>
      <c r="AN2352" s="449">
        <f t="shared" si="1669"/>
        <v>2.5</v>
      </c>
    </row>
    <row r="2353" spans="1:40" outlineLevel="2">
      <c r="A2353" s="882">
        <f>ROW()</f>
        <v>2353</v>
      </c>
      <c r="B2353" s="453"/>
      <c r="D2353" s="452" t="s">
        <v>31</v>
      </c>
      <c r="H2353" s="458"/>
      <c r="I2353" s="458"/>
      <c r="J2353" s="459"/>
      <c r="K2353" s="458"/>
      <c r="L2353" s="458"/>
      <c r="M2353" s="458"/>
      <c r="N2353" s="463"/>
      <c r="O2353" s="458"/>
      <c r="P2353" s="458"/>
      <c r="Q2353" s="458"/>
      <c r="R2353" s="458"/>
      <c r="S2353" s="458"/>
      <c r="T2353" s="459"/>
      <c r="U2353" s="169"/>
      <c r="V2353" s="169">
        <f>Input!$AC$62</f>
        <v>20</v>
      </c>
      <c r="W2353" s="448">
        <f t="shared" ref="W2353:AI2353" si="1673">(V2353-V$9)*(V2353&gt;W$9)</f>
        <v>19</v>
      </c>
      <c r="X2353" s="448">
        <f t="shared" si="1673"/>
        <v>18</v>
      </c>
      <c r="Y2353" s="464">
        <f t="shared" si="1673"/>
        <v>17</v>
      </c>
      <c r="Z2353" s="448">
        <f t="shared" si="1673"/>
        <v>16.5</v>
      </c>
      <c r="AA2353" s="448">
        <f t="shared" si="1673"/>
        <v>15.5</v>
      </c>
      <c r="AB2353" s="448">
        <f t="shared" si="1673"/>
        <v>14.5</v>
      </c>
      <c r="AC2353" s="448">
        <f t="shared" si="1673"/>
        <v>13.5</v>
      </c>
      <c r="AD2353" s="448">
        <f t="shared" si="1673"/>
        <v>12.5</v>
      </c>
      <c r="AE2353" s="464">
        <f t="shared" si="1673"/>
        <v>11.5</v>
      </c>
      <c r="AF2353" s="448">
        <f t="shared" si="1673"/>
        <v>10.5</v>
      </c>
      <c r="AG2353" s="448">
        <f t="shared" si="1673"/>
        <v>9.5</v>
      </c>
      <c r="AH2353" s="448">
        <f t="shared" si="1673"/>
        <v>8.5</v>
      </c>
      <c r="AI2353" s="449">
        <f t="shared" si="1673"/>
        <v>7.5</v>
      </c>
      <c r="AJ2353" s="464">
        <f t="shared" si="1665"/>
        <v>6.5</v>
      </c>
      <c r="AK2353" s="448">
        <f t="shared" si="1666"/>
        <v>5.5</v>
      </c>
      <c r="AL2353" s="448">
        <f t="shared" si="1667"/>
        <v>4.5</v>
      </c>
      <c r="AM2353" s="448">
        <f t="shared" si="1668"/>
        <v>3.5</v>
      </c>
      <c r="AN2353" s="449">
        <f t="shared" si="1669"/>
        <v>2.5</v>
      </c>
    </row>
    <row r="2354" spans="1:40" outlineLevel="2">
      <c r="A2354" s="882">
        <f>ROW()</f>
        <v>2354</v>
      </c>
      <c r="B2354" s="453"/>
      <c r="D2354" s="452" t="s">
        <v>32</v>
      </c>
      <c r="H2354" s="458"/>
      <c r="I2354" s="458"/>
      <c r="J2354" s="459"/>
      <c r="K2354" s="458"/>
      <c r="L2354" s="458"/>
      <c r="M2354" s="458"/>
      <c r="N2354" s="463"/>
      <c r="O2354" s="458"/>
      <c r="P2354" s="458"/>
      <c r="Q2354" s="458"/>
      <c r="R2354" s="458"/>
      <c r="S2354" s="458"/>
      <c r="T2354" s="459"/>
      <c r="U2354" s="169"/>
      <c r="V2354" s="169">
        <f>Input!$AC$63</f>
        <v>40</v>
      </c>
      <c r="W2354" s="448">
        <f t="shared" ref="W2354:AI2354" si="1674">(V2354-V$9)*(V2354&gt;W$9)</f>
        <v>39</v>
      </c>
      <c r="X2354" s="448">
        <f t="shared" si="1674"/>
        <v>38</v>
      </c>
      <c r="Y2354" s="464">
        <f t="shared" si="1674"/>
        <v>37</v>
      </c>
      <c r="Z2354" s="448">
        <f t="shared" si="1674"/>
        <v>36.5</v>
      </c>
      <c r="AA2354" s="448">
        <f t="shared" si="1674"/>
        <v>35.5</v>
      </c>
      <c r="AB2354" s="448">
        <f t="shared" si="1674"/>
        <v>34.5</v>
      </c>
      <c r="AC2354" s="448">
        <f t="shared" si="1674"/>
        <v>33.5</v>
      </c>
      <c r="AD2354" s="448">
        <f t="shared" si="1674"/>
        <v>32.5</v>
      </c>
      <c r="AE2354" s="464">
        <f t="shared" si="1674"/>
        <v>31.5</v>
      </c>
      <c r="AF2354" s="448">
        <f t="shared" si="1674"/>
        <v>30.5</v>
      </c>
      <c r="AG2354" s="448">
        <f t="shared" si="1674"/>
        <v>29.5</v>
      </c>
      <c r="AH2354" s="448">
        <f t="shared" si="1674"/>
        <v>28.5</v>
      </c>
      <c r="AI2354" s="449">
        <f t="shared" si="1674"/>
        <v>27.5</v>
      </c>
      <c r="AJ2354" s="464">
        <f t="shared" si="1665"/>
        <v>26.5</v>
      </c>
      <c r="AK2354" s="448">
        <f t="shared" si="1666"/>
        <v>25.5</v>
      </c>
      <c r="AL2354" s="448">
        <f t="shared" si="1667"/>
        <v>24.5</v>
      </c>
      <c r="AM2354" s="448">
        <f t="shared" si="1668"/>
        <v>23.5</v>
      </c>
      <c r="AN2354" s="449">
        <f t="shared" si="1669"/>
        <v>22.5</v>
      </c>
    </row>
    <row r="2355" spans="1:40" outlineLevel="2">
      <c r="A2355" s="882">
        <f>ROW()</f>
        <v>2355</v>
      </c>
      <c r="B2355" s="453"/>
      <c r="D2355" s="452" t="s">
        <v>33</v>
      </c>
      <c r="H2355" s="458"/>
      <c r="I2355" s="458"/>
      <c r="J2355" s="459"/>
      <c r="K2355" s="458"/>
      <c r="L2355" s="458"/>
      <c r="M2355" s="458"/>
      <c r="N2355" s="463"/>
      <c r="O2355" s="458"/>
      <c r="P2355" s="458"/>
      <c r="Q2355" s="458"/>
      <c r="R2355" s="458"/>
      <c r="S2355" s="458"/>
      <c r="T2355" s="459"/>
      <c r="U2355" s="169"/>
      <c r="V2355" s="169">
        <f>Input!$AC$64</f>
        <v>40</v>
      </c>
      <c r="W2355" s="448">
        <f t="shared" ref="W2355:AI2355" si="1675">(V2355-V$9)*(V2355&gt;W$9)</f>
        <v>39</v>
      </c>
      <c r="X2355" s="448">
        <f t="shared" si="1675"/>
        <v>38</v>
      </c>
      <c r="Y2355" s="464">
        <f t="shared" si="1675"/>
        <v>37</v>
      </c>
      <c r="Z2355" s="448">
        <f t="shared" si="1675"/>
        <v>36.5</v>
      </c>
      <c r="AA2355" s="448">
        <f t="shared" si="1675"/>
        <v>35.5</v>
      </c>
      <c r="AB2355" s="448">
        <f t="shared" si="1675"/>
        <v>34.5</v>
      </c>
      <c r="AC2355" s="448">
        <f t="shared" si="1675"/>
        <v>33.5</v>
      </c>
      <c r="AD2355" s="448">
        <f t="shared" si="1675"/>
        <v>32.5</v>
      </c>
      <c r="AE2355" s="464">
        <f t="shared" si="1675"/>
        <v>31.5</v>
      </c>
      <c r="AF2355" s="448">
        <f t="shared" si="1675"/>
        <v>30.5</v>
      </c>
      <c r="AG2355" s="448">
        <f t="shared" si="1675"/>
        <v>29.5</v>
      </c>
      <c r="AH2355" s="448">
        <f t="shared" si="1675"/>
        <v>28.5</v>
      </c>
      <c r="AI2355" s="449">
        <f t="shared" si="1675"/>
        <v>27.5</v>
      </c>
      <c r="AJ2355" s="464">
        <f t="shared" si="1665"/>
        <v>26.5</v>
      </c>
      <c r="AK2355" s="448">
        <f t="shared" si="1666"/>
        <v>25.5</v>
      </c>
      <c r="AL2355" s="448">
        <f t="shared" si="1667"/>
        <v>24.5</v>
      </c>
      <c r="AM2355" s="448">
        <f t="shared" si="1668"/>
        <v>23.5</v>
      </c>
      <c r="AN2355" s="449">
        <f t="shared" si="1669"/>
        <v>22.5</v>
      </c>
    </row>
    <row r="2356" spans="1:40" outlineLevel="2">
      <c r="A2356" s="882">
        <f>ROW()</f>
        <v>2356</v>
      </c>
      <c r="B2356" s="453"/>
      <c r="D2356" s="452" t="s">
        <v>27</v>
      </c>
      <c r="H2356" s="458"/>
      <c r="I2356" s="458"/>
      <c r="J2356" s="459"/>
      <c r="K2356" s="458"/>
      <c r="L2356" s="458"/>
      <c r="M2356" s="458"/>
      <c r="N2356" s="463"/>
      <c r="O2356" s="458"/>
      <c r="P2356" s="458"/>
      <c r="Q2356" s="458"/>
      <c r="R2356" s="458"/>
      <c r="S2356" s="458"/>
      <c r="T2356" s="459"/>
      <c r="U2356" s="169"/>
      <c r="V2356" s="169">
        <f>Input!$AC$65</f>
        <v>40</v>
      </c>
      <c r="W2356" s="448">
        <f t="shared" ref="W2356:AI2356" si="1676">(V2356-V$9)*(V2356&gt;W$9)</f>
        <v>39</v>
      </c>
      <c r="X2356" s="448">
        <f t="shared" si="1676"/>
        <v>38</v>
      </c>
      <c r="Y2356" s="464">
        <f t="shared" si="1676"/>
        <v>37</v>
      </c>
      <c r="Z2356" s="448">
        <f t="shared" si="1676"/>
        <v>36.5</v>
      </c>
      <c r="AA2356" s="448">
        <f t="shared" si="1676"/>
        <v>35.5</v>
      </c>
      <c r="AB2356" s="448">
        <f t="shared" si="1676"/>
        <v>34.5</v>
      </c>
      <c r="AC2356" s="448">
        <f t="shared" si="1676"/>
        <v>33.5</v>
      </c>
      <c r="AD2356" s="448">
        <f t="shared" si="1676"/>
        <v>32.5</v>
      </c>
      <c r="AE2356" s="464">
        <f t="shared" si="1676"/>
        <v>31.5</v>
      </c>
      <c r="AF2356" s="448">
        <f t="shared" si="1676"/>
        <v>30.5</v>
      </c>
      <c r="AG2356" s="448">
        <f t="shared" si="1676"/>
        <v>29.5</v>
      </c>
      <c r="AH2356" s="448">
        <f t="shared" si="1676"/>
        <v>28.5</v>
      </c>
      <c r="AI2356" s="449">
        <f t="shared" si="1676"/>
        <v>27.5</v>
      </c>
      <c r="AJ2356" s="464">
        <f t="shared" si="1665"/>
        <v>26.5</v>
      </c>
      <c r="AK2356" s="448">
        <f t="shared" si="1666"/>
        <v>25.5</v>
      </c>
      <c r="AL2356" s="448">
        <f t="shared" si="1667"/>
        <v>24.5</v>
      </c>
      <c r="AM2356" s="448">
        <f t="shared" si="1668"/>
        <v>23.5</v>
      </c>
      <c r="AN2356" s="449">
        <f t="shared" si="1669"/>
        <v>22.5</v>
      </c>
    </row>
    <row r="2357" spans="1:40" outlineLevel="2">
      <c r="A2357" s="882">
        <f>ROW()</f>
        <v>2357</v>
      </c>
      <c r="B2357" s="453"/>
      <c r="D2357" s="452" t="s">
        <v>34</v>
      </c>
      <c r="H2357" s="458"/>
      <c r="I2357" s="458"/>
      <c r="J2357" s="459"/>
      <c r="K2357" s="458"/>
      <c r="L2357" s="458"/>
      <c r="M2357" s="458"/>
      <c r="N2357" s="463"/>
      <c r="O2357" s="458"/>
      <c r="P2357" s="458"/>
      <c r="Q2357" s="458"/>
      <c r="R2357" s="458"/>
      <c r="S2357" s="458"/>
      <c r="T2357" s="459"/>
      <c r="U2357" s="169"/>
      <c r="V2357" s="169">
        <f>Input!$AC$66</f>
        <v>15</v>
      </c>
      <c r="W2357" s="448">
        <f t="shared" ref="W2357:AI2357" si="1677">(V2357-V$9)*(V2357&gt;W$9)</f>
        <v>14</v>
      </c>
      <c r="X2357" s="448">
        <f t="shared" si="1677"/>
        <v>13</v>
      </c>
      <c r="Y2357" s="464">
        <f t="shared" si="1677"/>
        <v>12</v>
      </c>
      <c r="Z2357" s="448">
        <f t="shared" si="1677"/>
        <v>11.5</v>
      </c>
      <c r="AA2357" s="448">
        <f t="shared" si="1677"/>
        <v>10.5</v>
      </c>
      <c r="AB2357" s="448">
        <f t="shared" si="1677"/>
        <v>9.5</v>
      </c>
      <c r="AC2357" s="448">
        <f t="shared" si="1677"/>
        <v>8.5</v>
      </c>
      <c r="AD2357" s="448">
        <f t="shared" si="1677"/>
        <v>7.5</v>
      </c>
      <c r="AE2357" s="464">
        <f t="shared" si="1677"/>
        <v>6.5</v>
      </c>
      <c r="AF2357" s="448">
        <f t="shared" si="1677"/>
        <v>5.5</v>
      </c>
      <c r="AG2357" s="448">
        <f t="shared" si="1677"/>
        <v>4.5</v>
      </c>
      <c r="AH2357" s="448">
        <f t="shared" si="1677"/>
        <v>3.5</v>
      </c>
      <c r="AI2357" s="449">
        <f t="shared" si="1677"/>
        <v>2.5</v>
      </c>
      <c r="AJ2357" s="464">
        <f t="shared" si="1665"/>
        <v>1.5</v>
      </c>
      <c r="AK2357" s="448">
        <f t="shared" si="1666"/>
        <v>0.5</v>
      </c>
      <c r="AL2357" s="448">
        <f t="shared" si="1667"/>
        <v>0</v>
      </c>
      <c r="AM2357" s="448">
        <f t="shared" si="1668"/>
        <v>0</v>
      </c>
      <c r="AN2357" s="449">
        <f t="shared" si="1669"/>
        <v>0</v>
      </c>
    </row>
    <row r="2358" spans="1:40" outlineLevel="2">
      <c r="A2358" s="882">
        <f>ROW()</f>
        <v>2358</v>
      </c>
      <c r="B2358" s="453"/>
      <c r="D2358" s="452" t="s">
        <v>35</v>
      </c>
      <c r="H2358" s="458"/>
      <c r="I2358" s="458"/>
      <c r="J2358" s="459"/>
      <c r="K2358" s="458"/>
      <c r="L2358" s="458"/>
      <c r="M2358" s="458"/>
      <c r="N2358" s="463"/>
      <c r="O2358" s="458"/>
      <c r="P2358" s="458"/>
      <c r="Q2358" s="458"/>
      <c r="R2358" s="458"/>
      <c r="S2358" s="458"/>
      <c r="T2358" s="459"/>
      <c r="U2358" s="169"/>
      <c r="V2358" s="169">
        <f>Input!$AC$67</f>
        <v>10</v>
      </c>
      <c r="W2358" s="448">
        <f t="shared" ref="W2358:AI2358" si="1678">(V2358-V$9)*(V2358&gt;W$9)</f>
        <v>9</v>
      </c>
      <c r="X2358" s="448">
        <f t="shared" si="1678"/>
        <v>8</v>
      </c>
      <c r="Y2358" s="464">
        <f t="shared" si="1678"/>
        <v>7</v>
      </c>
      <c r="Z2358" s="448">
        <f t="shared" si="1678"/>
        <v>6.5</v>
      </c>
      <c r="AA2358" s="448">
        <f t="shared" si="1678"/>
        <v>5.5</v>
      </c>
      <c r="AB2358" s="448">
        <f t="shared" si="1678"/>
        <v>4.5</v>
      </c>
      <c r="AC2358" s="448">
        <f t="shared" si="1678"/>
        <v>3.5</v>
      </c>
      <c r="AD2358" s="448">
        <f t="shared" si="1678"/>
        <v>2.5</v>
      </c>
      <c r="AE2358" s="464">
        <f t="shared" si="1678"/>
        <v>1.5</v>
      </c>
      <c r="AF2358" s="448">
        <f t="shared" si="1678"/>
        <v>0.5</v>
      </c>
      <c r="AG2358" s="448">
        <f t="shared" si="1678"/>
        <v>0</v>
      </c>
      <c r="AH2358" s="448">
        <f t="shared" si="1678"/>
        <v>0</v>
      </c>
      <c r="AI2358" s="449">
        <f t="shared" si="1678"/>
        <v>0</v>
      </c>
      <c r="AJ2358" s="464">
        <f t="shared" si="1665"/>
        <v>0</v>
      </c>
      <c r="AK2358" s="448">
        <f t="shared" si="1666"/>
        <v>0</v>
      </c>
      <c r="AL2358" s="448">
        <f t="shared" si="1667"/>
        <v>0</v>
      </c>
      <c r="AM2358" s="448">
        <f t="shared" si="1668"/>
        <v>0</v>
      </c>
      <c r="AN2358" s="449">
        <f t="shared" si="1669"/>
        <v>0</v>
      </c>
    </row>
    <row r="2359" spans="1:40" outlineLevel="2">
      <c r="A2359" s="882">
        <f>ROW()</f>
        <v>2359</v>
      </c>
      <c r="B2359" s="453"/>
      <c r="D2359" s="452" t="s">
        <v>302</v>
      </c>
      <c r="H2359" s="458"/>
      <c r="I2359" s="458"/>
      <c r="J2359" s="459"/>
      <c r="K2359" s="458"/>
      <c r="L2359" s="458"/>
      <c r="M2359" s="458"/>
      <c r="N2359" s="463"/>
      <c r="O2359" s="458"/>
      <c r="P2359" s="458"/>
      <c r="Q2359" s="458"/>
      <c r="R2359" s="458"/>
      <c r="S2359" s="458"/>
      <c r="T2359" s="459"/>
      <c r="U2359" s="169"/>
      <c r="V2359" s="169">
        <f>Input!$AC$68</f>
        <v>10</v>
      </c>
      <c r="W2359" s="448">
        <f t="shared" ref="W2359:AI2359" si="1679">(V2359-V$9)*(V2359&gt;W$9)</f>
        <v>9</v>
      </c>
      <c r="X2359" s="448">
        <f t="shared" si="1679"/>
        <v>8</v>
      </c>
      <c r="Y2359" s="464">
        <f t="shared" si="1679"/>
        <v>7</v>
      </c>
      <c r="Z2359" s="448">
        <f t="shared" si="1679"/>
        <v>6.5</v>
      </c>
      <c r="AA2359" s="448">
        <f t="shared" si="1679"/>
        <v>5.5</v>
      </c>
      <c r="AB2359" s="448">
        <f t="shared" si="1679"/>
        <v>4.5</v>
      </c>
      <c r="AC2359" s="448">
        <f t="shared" si="1679"/>
        <v>3.5</v>
      </c>
      <c r="AD2359" s="448">
        <f t="shared" si="1679"/>
        <v>2.5</v>
      </c>
      <c r="AE2359" s="464">
        <f t="shared" si="1679"/>
        <v>1.5</v>
      </c>
      <c r="AF2359" s="448">
        <f t="shared" si="1679"/>
        <v>0.5</v>
      </c>
      <c r="AG2359" s="448">
        <f t="shared" si="1679"/>
        <v>0</v>
      </c>
      <c r="AH2359" s="448">
        <f t="shared" si="1679"/>
        <v>0</v>
      </c>
      <c r="AI2359" s="449">
        <f t="shared" si="1679"/>
        <v>0</v>
      </c>
      <c r="AJ2359" s="464">
        <f t="shared" si="1665"/>
        <v>0</v>
      </c>
      <c r="AK2359" s="448">
        <f t="shared" si="1666"/>
        <v>0</v>
      </c>
      <c r="AL2359" s="448">
        <f t="shared" si="1667"/>
        <v>0</v>
      </c>
      <c r="AM2359" s="448">
        <f t="shared" si="1668"/>
        <v>0</v>
      </c>
      <c r="AN2359" s="449">
        <f t="shared" si="1669"/>
        <v>0</v>
      </c>
    </row>
    <row r="2360" spans="1:40" outlineLevel="2">
      <c r="A2360" s="882">
        <f>ROW()</f>
        <v>2360</v>
      </c>
      <c r="B2360" s="453"/>
      <c r="D2360" s="452" t="s">
        <v>36</v>
      </c>
      <c r="H2360" s="458"/>
      <c r="I2360" s="458"/>
      <c r="J2360" s="459"/>
      <c r="K2360" s="458"/>
      <c r="L2360" s="458"/>
      <c r="M2360" s="458"/>
      <c r="N2360" s="463"/>
      <c r="O2360" s="458"/>
      <c r="P2360" s="458"/>
      <c r="Q2360" s="458"/>
      <c r="R2360" s="458"/>
      <c r="S2360" s="458"/>
      <c r="T2360" s="459"/>
      <c r="U2360" s="169"/>
      <c r="V2360" s="169">
        <f>Input!$AC$69</f>
        <v>4</v>
      </c>
      <c r="W2360" s="448">
        <f t="shared" ref="W2360:AI2360" si="1680">(V2360-V$9)*(V2360&gt;W$9)</f>
        <v>3</v>
      </c>
      <c r="X2360" s="448">
        <f t="shared" si="1680"/>
        <v>2</v>
      </c>
      <c r="Y2360" s="464">
        <f t="shared" si="1680"/>
        <v>1</v>
      </c>
      <c r="Z2360" s="448">
        <f t="shared" si="1680"/>
        <v>0</v>
      </c>
      <c r="AA2360" s="448">
        <f t="shared" si="1680"/>
        <v>0</v>
      </c>
      <c r="AB2360" s="448">
        <f t="shared" si="1680"/>
        <v>0</v>
      </c>
      <c r="AC2360" s="448">
        <f t="shared" si="1680"/>
        <v>0</v>
      </c>
      <c r="AD2360" s="448">
        <f t="shared" si="1680"/>
        <v>0</v>
      </c>
      <c r="AE2360" s="464">
        <f t="shared" si="1680"/>
        <v>0</v>
      </c>
      <c r="AF2360" s="448">
        <f t="shared" si="1680"/>
        <v>0</v>
      </c>
      <c r="AG2360" s="448">
        <f t="shared" si="1680"/>
        <v>0</v>
      </c>
      <c r="AH2360" s="448">
        <f t="shared" si="1680"/>
        <v>0</v>
      </c>
      <c r="AI2360" s="449">
        <f t="shared" si="1680"/>
        <v>0</v>
      </c>
      <c r="AJ2360" s="464">
        <f t="shared" si="1665"/>
        <v>0</v>
      </c>
      <c r="AK2360" s="448">
        <f t="shared" si="1666"/>
        <v>0</v>
      </c>
      <c r="AL2360" s="448">
        <f t="shared" si="1667"/>
        <v>0</v>
      </c>
      <c r="AM2360" s="448">
        <f t="shared" si="1668"/>
        <v>0</v>
      </c>
      <c r="AN2360" s="449">
        <f t="shared" si="1669"/>
        <v>0</v>
      </c>
    </row>
    <row r="2361" spans="1:40" outlineLevel="2">
      <c r="A2361" s="882">
        <f>ROW()</f>
        <v>2361</v>
      </c>
      <c r="B2361" s="453"/>
      <c r="D2361" s="452" t="s">
        <v>583</v>
      </c>
      <c r="H2361" s="458"/>
      <c r="I2361" s="458"/>
      <c r="J2361" s="459"/>
      <c r="K2361" s="458"/>
      <c r="L2361" s="458"/>
      <c r="M2361" s="458"/>
      <c r="N2361" s="463"/>
      <c r="O2361" s="458"/>
      <c r="P2361" s="458"/>
      <c r="Q2361" s="458"/>
      <c r="R2361" s="458"/>
      <c r="S2361" s="458"/>
      <c r="T2361" s="459"/>
      <c r="U2361" s="169"/>
      <c r="V2361" s="169">
        <f>Input!$AC$70</f>
        <v>10</v>
      </c>
      <c r="W2361" s="448">
        <f t="shared" ref="W2361:AI2361" si="1681">(V2361-V$9)*(V2361&gt;W$9)</f>
        <v>9</v>
      </c>
      <c r="X2361" s="448">
        <f t="shared" si="1681"/>
        <v>8</v>
      </c>
      <c r="Y2361" s="464">
        <f t="shared" si="1681"/>
        <v>7</v>
      </c>
      <c r="Z2361" s="448">
        <f t="shared" si="1681"/>
        <v>6.5</v>
      </c>
      <c r="AA2361" s="448">
        <f t="shared" si="1681"/>
        <v>5.5</v>
      </c>
      <c r="AB2361" s="448">
        <f t="shared" si="1681"/>
        <v>4.5</v>
      </c>
      <c r="AC2361" s="448">
        <f t="shared" si="1681"/>
        <v>3.5</v>
      </c>
      <c r="AD2361" s="448">
        <f t="shared" si="1681"/>
        <v>2.5</v>
      </c>
      <c r="AE2361" s="464">
        <f t="shared" si="1681"/>
        <v>1.5</v>
      </c>
      <c r="AF2361" s="448">
        <f t="shared" si="1681"/>
        <v>0.5</v>
      </c>
      <c r="AG2361" s="448">
        <f t="shared" si="1681"/>
        <v>0</v>
      </c>
      <c r="AH2361" s="448">
        <f t="shared" si="1681"/>
        <v>0</v>
      </c>
      <c r="AI2361" s="449">
        <f t="shared" si="1681"/>
        <v>0</v>
      </c>
      <c r="AJ2361" s="464">
        <f t="shared" si="1665"/>
        <v>0</v>
      </c>
      <c r="AK2361" s="448">
        <f t="shared" si="1666"/>
        <v>0</v>
      </c>
      <c r="AL2361" s="448">
        <f t="shared" si="1667"/>
        <v>0</v>
      </c>
      <c r="AM2361" s="448">
        <f t="shared" si="1668"/>
        <v>0</v>
      </c>
      <c r="AN2361" s="449">
        <f t="shared" si="1669"/>
        <v>0</v>
      </c>
    </row>
    <row r="2362" spans="1:40" outlineLevel="2">
      <c r="A2362" s="882">
        <f>ROW()</f>
        <v>2362</v>
      </c>
      <c r="B2362" s="453"/>
      <c r="D2362" s="452" t="s">
        <v>81</v>
      </c>
      <c r="H2362" s="458"/>
      <c r="I2362" s="458"/>
      <c r="J2362" s="459"/>
      <c r="K2362" s="458"/>
      <c r="L2362" s="458"/>
      <c r="M2362" s="458"/>
      <c r="N2362" s="463"/>
      <c r="O2362" s="458"/>
      <c r="P2362" s="458"/>
      <c r="Q2362" s="458"/>
      <c r="R2362" s="458"/>
      <c r="S2362" s="458"/>
      <c r="T2362" s="459"/>
      <c r="U2362" s="169"/>
      <c r="V2362" s="169">
        <f>Input!$AC$71</f>
        <v>4</v>
      </c>
      <c r="W2362" s="448">
        <f t="shared" ref="W2362:AI2362" si="1682">(V2362-V$9)*(V2362&gt;W$9)</f>
        <v>3</v>
      </c>
      <c r="X2362" s="448">
        <f t="shared" si="1682"/>
        <v>2</v>
      </c>
      <c r="Y2362" s="464">
        <f t="shared" si="1682"/>
        <v>1</v>
      </c>
      <c r="Z2362" s="448">
        <f t="shared" si="1682"/>
        <v>0</v>
      </c>
      <c r="AA2362" s="448">
        <f t="shared" si="1682"/>
        <v>0</v>
      </c>
      <c r="AB2362" s="448">
        <f t="shared" si="1682"/>
        <v>0</v>
      </c>
      <c r="AC2362" s="448">
        <f t="shared" si="1682"/>
        <v>0</v>
      </c>
      <c r="AD2362" s="448">
        <f t="shared" si="1682"/>
        <v>0</v>
      </c>
      <c r="AE2362" s="464">
        <f t="shared" si="1682"/>
        <v>0</v>
      </c>
      <c r="AF2362" s="448">
        <f t="shared" si="1682"/>
        <v>0</v>
      </c>
      <c r="AG2362" s="448">
        <f t="shared" si="1682"/>
        <v>0</v>
      </c>
      <c r="AH2362" s="448">
        <f t="shared" si="1682"/>
        <v>0</v>
      </c>
      <c r="AI2362" s="449">
        <f t="shared" si="1682"/>
        <v>0</v>
      </c>
      <c r="AJ2362" s="464">
        <f t="shared" si="1665"/>
        <v>0</v>
      </c>
      <c r="AK2362" s="448">
        <f t="shared" si="1666"/>
        <v>0</v>
      </c>
      <c r="AL2362" s="448">
        <f t="shared" si="1667"/>
        <v>0</v>
      </c>
      <c r="AM2362" s="448">
        <f t="shared" si="1668"/>
        <v>0</v>
      </c>
      <c r="AN2362" s="449">
        <f t="shared" si="1669"/>
        <v>0</v>
      </c>
    </row>
    <row r="2363" spans="1:40" outlineLevel="2">
      <c r="A2363" s="882">
        <f>ROW()</f>
        <v>2363</v>
      </c>
      <c r="B2363" s="453"/>
      <c r="D2363" s="452" t="s">
        <v>28</v>
      </c>
      <c r="H2363" s="458"/>
      <c r="I2363" s="458"/>
      <c r="J2363" s="459"/>
      <c r="K2363" s="458"/>
      <c r="L2363" s="458"/>
      <c r="M2363" s="458"/>
      <c r="N2363" s="463"/>
      <c r="O2363" s="458"/>
      <c r="P2363" s="458"/>
      <c r="Q2363" s="458"/>
      <c r="R2363" s="458"/>
      <c r="S2363" s="458"/>
      <c r="T2363" s="459"/>
      <c r="U2363" s="169"/>
      <c r="V2363" s="169">
        <f>Input!$AC$72</f>
        <v>0</v>
      </c>
      <c r="W2363" s="448">
        <f t="shared" ref="W2363:AI2363" si="1683">(V2363-V$9)*(V2363&gt;W$9)</f>
        <v>0</v>
      </c>
      <c r="X2363" s="448">
        <f t="shared" si="1683"/>
        <v>0</v>
      </c>
      <c r="Y2363" s="464">
        <f t="shared" si="1683"/>
        <v>0</v>
      </c>
      <c r="Z2363" s="448">
        <f t="shared" si="1683"/>
        <v>0</v>
      </c>
      <c r="AA2363" s="448">
        <f t="shared" si="1683"/>
        <v>0</v>
      </c>
      <c r="AB2363" s="448">
        <f t="shared" si="1683"/>
        <v>0</v>
      </c>
      <c r="AC2363" s="448">
        <f t="shared" si="1683"/>
        <v>0</v>
      </c>
      <c r="AD2363" s="448">
        <f t="shared" si="1683"/>
        <v>0</v>
      </c>
      <c r="AE2363" s="464">
        <f t="shared" si="1683"/>
        <v>0</v>
      </c>
      <c r="AF2363" s="448">
        <f t="shared" si="1683"/>
        <v>0</v>
      </c>
      <c r="AG2363" s="448">
        <f t="shared" si="1683"/>
        <v>0</v>
      </c>
      <c r="AH2363" s="448">
        <f t="shared" si="1683"/>
        <v>0</v>
      </c>
      <c r="AI2363" s="449">
        <f t="shared" si="1683"/>
        <v>0</v>
      </c>
      <c r="AJ2363" s="464">
        <f t="shared" si="1665"/>
        <v>0</v>
      </c>
      <c r="AK2363" s="448">
        <f t="shared" si="1666"/>
        <v>0</v>
      </c>
      <c r="AL2363" s="448">
        <f t="shared" si="1667"/>
        <v>0</v>
      </c>
      <c r="AM2363" s="448">
        <f t="shared" si="1668"/>
        <v>0</v>
      </c>
      <c r="AN2363" s="449">
        <f t="shared" si="1669"/>
        <v>0</v>
      </c>
    </row>
    <row r="2364" spans="1:40" outlineLevel="2">
      <c r="A2364" s="882">
        <f>ROW()</f>
        <v>2364</v>
      </c>
      <c r="B2364" s="453"/>
      <c r="D2364" s="456" t="s">
        <v>443</v>
      </c>
      <c r="E2364" s="456"/>
      <c r="F2364" s="456"/>
      <c r="G2364" s="456"/>
      <c r="H2364" s="460"/>
      <c r="I2364" s="460"/>
      <c r="J2364" s="461"/>
      <c r="K2364" s="460"/>
      <c r="L2364" s="460"/>
      <c r="M2364" s="460"/>
      <c r="N2364" s="465"/>
      <c r="O2364" s="460"/>
      <c r="P2364" s="460"/>
      <c r="Q2364" s="460"/>
      <c r="R2364" s="460"/>
      <c r="S2364" s="460"/>
      <c r="T2364" s="461"/>
      <c r="U2364" s="170"/>
      <c r="V2364" s="170">
        <f>Input!$AC$73</f>
        <v>5</v>
      </c>
      <c r="W2364" s="450">
        <f t="shared" ref="W2364:AI2364" si="1684">(V2364-V$9)*(V2364&gt;W$9)</f>
        <v>4</v>
      </c>
      <c r="X2364" s="450">
        <f t="shared" si="1684"/>
        <v>3</v>
      </c>
      <c r="Y2364" s="474">
        <f t="shared" si="1684"/>
        <v>2</v>
      </c>
      <c r="Z2364" s="450">
        <f t="shared" si="1684"/>
        <v>1.5</v>
      </c>
      <c r="AA2364" s="450">
        <f t="shared" si="1684"/>
        <v>0.5</v>
      </c>
      <c r="AB2364" s="450">
        <f t="shared" si="1684"/>
        <v>0</v>
      </c>
      <c r="AC2364" s="450">
        <f t="shared" si="1684"/>
        <v>0</v>
      </c>
      <c r="AD2364" s="450">
        <f t="shared" si="1684"/>
        <v>0</v>
      </c>
      <c r="AE2364" s="474">
        <f t="shared" si="1684"/>
        <v>0</v>
      </c>
      <c r="AF2364" s="450">
        <f t="shared" si="1684"/>
        <v>0</v>
      </c>
      <c r="AG2364" s="450">
        <f t="shared" si="1684"/>
        <v>0</v>
      </c>
      <c r="AH2364" s="450">
        <f t="shared" si="1684"/>
        <v>0</v>
      </c>
      <c r="AI2364" s="451">
        <f t="shared" si="1684"/>
        <v>0</v>
      </c>
      <c r="AJ2364" s="474">
        <f t="shared" si="1665"/>
        <v>0</v>
      </c>
      <c r="AK2364" s="450">
        <f t="shared" si="1666"/>
        <v>0</v>
      </c>
      <c r="AL2364" s="450">
        <f t="shared" si="1667"/>
        <v>0</v>
      </c>
      <c r="AM2364" s="450">
        <f t="shared" si="1668"/>
        <v>0</v>
      </c>
      <c r="AN2364" s="451">
        <f t="shared" si="1669"/>
        <v>0</v>
      </c>
    </row>
    <row r="2365" spans="1:40" outlineLevel="2">
      <c r="A2365" s="882">
        <f>ROW()</f>
        <v>2365</v>
      </c>
      <c r="B2365" s="453"/>
      <c r="H2365" s="458"/>
      <c r="I2365" s="458"/>
      <c r="J2365" s="459"/>
      <c r="K2365" s="458"/>
      <c r="L2365" s="458"/>
      <c r="M2365" s="458"/>
      <c r="N2365" s="463"/>
      <c r="O2365" s="458"/>
      <c r="P2365" s="458"/>
      <c r="Q2365" s="458"/>
      <c r="R2365" s="458"/>
      <c r="S2365" s="458"/>
      <c r="T2365" s="459"/>
      <c r="U2365" s="439"/>
      <c r="V2365" s="439"/>
      <c r="W2365" s="439"/>
      <c r="X2365" s="439"/>
      <c r="Y2365" s="443"/>
      <c r="Z2365" s="439"/>
      <c r="AA2365" s="439"/>
      <c r="AB2365" s="439"/>
      <c r="AC2365" s="439"/>
      <c r="AD2365" s="439"/>
      <c r="AE2365" s="443"/>
      <c r="AF2365" s="439"/>
      <c r="AG2365" s="439"/>
      <c r="AH2365" s="439"/>
      <c r="AI2365" s="440"/>
      <c r="AJ2365" s="443"/>
      <c r="AK2365" s="439"/>
      <c r="AL2365" s="439"/>
      <c r="AM2365" s="439"/>
      <c r="AN2365" s="440"/>
    </row>
    <row r="2366" spans="1:40" outlineLevel="1">
      <c r="A2366" s="732" t="s">
        <v>20</v>
      </c>
      <c r="B2366" s="733"/>
      <c r="C2366" s="881"/>
      <c r="D2366" s="733"/>
      <c r="E2366" s="733"/>
      <c r="F2366" s="733"/>
      <c r="G2366" s="730"/>
      <c r="H2366" s="733"/>
      <c r="I2366" s="730"/>
      <c r="J2366" s="729"/>
      <c r="K2366" s="730"/>
      <c r="L2366" s="730"/>
      <c r="M2366" s="730"/>
      <c r="N2366" s="731"/>
      <c r="O2366" s="730"/>
      <c r="P2366" s="730"/>
      <c r="Q2366" s="730"/>
      <c r="R2366" s="730"/>
      <c r="S2366" s="730"/>
      <c r="T2366" s="729"/>
      <c r="U2366" s="730"/>
      <c r="V2366" s="730"/>
      <c r="W2366" s="730"/>
      <c r="X2366" s="730"/>
      <c r="Y2366" s="729"/>
      <c r="Z2366" s="730"/>
      <c r="AA2366" s="730"/>
      <c r="AB2366" s="730"/>
      <c r="AC2366" s="730"/>
      <c r="AD2366" s="730"/>
      <c r="AE2366" s="729"/>
      <c r="AF2366" s="730"/>
      <c r="AG2366" s="730"/>
      <c r="AH2366" s="730"/>
      <c r="AI2366" s="731"/>
      <c r="AJ2366" s="729"/>
      <c r="AK2366" s="730"/>
      <c r="AL2366" s="730"/>
      <c r="AM2366" s="730"/>
      <c r="AN2366" s="731"/>
    </row>
    <row r="2367" spans="1:40" outlineLevel="2">
      <c r="A2367" s="882">
        <f>ROW()</f>
        <v>2367</v>
      </c>
      <c r="B2367" s="453"/>
      <c r="D2367" s="452" t="s">
        <v>300</v>
      </c>
      <c r="H2367" s="458"/>
      <c r="I2367" s="458"/>
      <c r="J2367" s="459"/>
      <c r="K2367" s="458"/>
      <c r="L2367" s="458"/>
      <c r="M2367" s="458"/>
      <c r="N2367" s="463"/>
      <c r="O2367" s="458"/>
      <c r="P2367" s="458"/>
      <c r="Q2367" s="458"/>
      <c r="R2367" s="458"/>
      <c r="S2367" s="458"/>
      <c r="T2367" s="459"/>
      <c r="U2367" s="439">
        <f t="shared" ref="U2367:AD2368" si="1685">T2457</f>
        <v>0</v>
      </c>
      <c r="V2367" s="439">
        <f t="shared" si="1685"/>
        <v>3.3676857004150258</v>
      </c>
      <c r="W2367" s="439">
        <f t="shared" si="1685"/>
        <v>3.1993014153942747</v>
      </c>
      <c r="X2367" s="439">
        <f t="shared" si="1685"/>
        <v>3.0309171303735232</v>
      </c>
      <c r="Y2367" s="443">
        <f t="shared" si="1685"/>
        <v>2.8625328453527721</v>
      </c>
      <c r="Z2367" s="439">
        <f t="shared" si="1685"/>
        <v>2.7783407028423963</v>
      </c>
      <c r="AA2367" s="439">
        <f t="shared" si="1685"/>
        <v>2.6099564178216452</v>
      </c>
      <c r="AB2367" s="439">
        <f t="shared" si="1685"/>
        <v>2.4415721328008937</v>
      </c>
      <c r="AC2367" s="439">
        <f t="shared" si="1685"/>
        <v>2.2731878477801426</v>
      </c>
      <c r="AD2367" s="439">
        <f t="shared" si="1685"/>
        <v>2.1048035627593915</v>
      </c>
      <c r="AE2367" s="443">
        <f t="shared" ref="AE2367:AI2378" si="1686">AD2457</f>
        <v>1.9364192777386402</v>
      </c>
      <c r="AF2367" s="439">
        <f t="shared" si="1686"/>
        <v>1.7680349927178889</v>
      </c>
      <c r="AG2367" s="439">
        <f t="shared" si="1686"/>
        <v>1.5996507076971376</v>
      </c>
      <c r="AH2367" s="439">
        <f t="shared" si="1686"/>
        <v>1.4312664226763863</v>
      </c>
      <c r="AI2367" s="440">
        <f t="shared" si="1686"/>
        <v>1.262882137655635</v>
      </c>
      <c r="AJ2367" s="443">
        <f t="shared" ref="AJ2367:AJ2378" si="1687">AI2457</f>
        <v>1.0944978526348836</v>
      </c>
      <c r="AK2367" s="439">
        <f t="shared" ref="AK2367:AK2378" si="1688">AJ2457</f>
        <v>0.92611356761413233</v>
      </c>
      <c r="AL2367" s="439">
        <f t="shared" ref="AL2367:AL2378" si="1689">AK2457</f>
        <v>0.75772928259338101</v>
      </c>
      <c r="AM2367" s="439">
        <f t="shared" ref="AM2367:AM2378" si="1690">AL2457</f>
        <v>0.5893449975726297</v>
      </c>
      <c r="AN2367" s="440">
        <f t="shared" ref="AN2367:AN2378" si="1691">AM2457</f>
        <v>0.42096071255187839</v>
      </c>
    </row>
    <row r="2368" spans="1:40" outlineLevel="2">
      <c r="A2368" s="882">
        <f>ROW()</f>
        <v>2368</v>
      </c>
      <c r="B2368" s="453"/>
      <c r="D2368" s="452" t="s">
        <v>301</v>
      </c>
      <c r="H2368" s="458"/>
      <c r="I2368" s="458"/>
      <c r="J2368" s="459"/>
      <c r="K2368" s="458"/>
      <c r="L2368" s="458"/>
      <c r="M2368" s="458"/>
      <c r="N2368" s="463"/>
      <c r="O2368" s="458"/>
      <c r="P2368" s="458"/>
      <c r="Q2368" s="458"/>
      <c r="R2368" s="458"/>
      <c r="S2368" s="458"/>
      <c r="T2368" s="459"/>
      <c r="U2368" s="439">
        <f t="shared" si="1685"/>
        <v>0</v>
      </c>
      <c r="V2368" s="439">
        <f t="shared" si="1685"/>
        <v>0</v>
      </c>
      <c r="W2368" s="439">
        <f t="shared" si="1685"/>
        <v>0</v>
      </c>
      <c r="X2368" s="439">
        <f t="shared" si="1685"/>
        <v>0</v>
      </c>
      <c r="Y2368" s="443">
        <f t="shared" ref="Y2368" si="1692">X2458</f>
        <v>0</v>
      </c>
      <c r="Z2368" s="439">
        <f t="shared" ref="Z2368" si="1693">Y2458</f>
        <v>0</v>
      </c>
      <c r="AA2368" s="439">
        <f t="shared" ref="AA2368" si="1694">Z2458</f>
        <v>0</v>
      </c>
      <c r="AB2368" s="439">
        <f t="shared" ref="AB2368" si="1695">AA2458</f>
        <v>0</v>
      </c>
      <c r="AC2368" s="439">
        <f t="shared" ref="AC2368" si="1696">AB2458</f>
        <v>0</v>
      </c>
      <c r="AD2368" s="439">
        <f t="shared" ref="AD2368" si="1697">AC2458</f>
        <v>0</v>
      </c>
      <c r="AE2368" s="443">
        <f t="shared" si="1686"/>
        <v>0</v>
      </c>
      <c r="AF2368" s="439">
        <f t="shared" si="1686"/>
        <v>0</v>
      </c>
      <c r="AG2368" s="439">
        <f t="shared" si="1686"/>
        <v>0</v>
      </c>
      <c r="AH2368" s="439">
        <f t="shared" si="1686"/>
        <v>0</v>
      </c>
      <c r="AI2368" s="440">
        <f t="shared" si="1686"/>
        <v>0</v>
      </c>
      <c r="AJ2368" s="443">
        <f t="shared" si="1687"/>
        <v>0</v>
      </c>
      <c r="AK2368" s="439">
        <f t="shared" si="1688"/>
        <v>0</v>
      </c>
      <c r="AL2368" s="439">
        <f t="shared" si="1689"/>
        <v>0</v>
      </c>
      <c r="AM2368" s="439">
        <f t="shared" si="1690"/>
        <v>0</v>
      </c>
      <c r="AN2368" s="440">
        <f t="shared" si="1691"/>
        <v>0</v>
      </c>
    </row>
    <row r="2369" spans="1:40" outlineLevel="2">
      <c r="A2369" s="882">
        <f>ROW()</f>
        <v>2369</v>
      </c>
      <c r="B2369" s="453"/>
      <c r="D2369" s="452" t="s">
        <v>29</v>
      </c>
      <c r="H2369" s="458"/>
      <c r="I2369" s="458"/>
      <c r="J2369" s="459"/>
      <c r="K2369" s="458"/>
      <c r="L2369" s="458"/>
      <c r="M2369" s="458"/>
      <c r="N2369" s="463"/>
      <c r="O2369" s="458"/>
      <c r="P2369" s="458"/>
      <c r="Q2369" s="458"/>
      <c r="R2369" s="458"/>
      <c r="S2369" s="458"/>
      <c r="T2369" s="459"/>
      <c r="U2369" s="439">
        <f t="shared" ref="U2369:AD2369" si="1698">T2459</f>
        <v>0</v>
      </c>
      <c r="V2369" s="439">
        <f t="shared" si="1698"/>
        <v>0</v>
      </c>
      <c r="W2369" s="439">
        <f t="shared" si="1698"/>
        <v>0</v>
      </c>
      <c r="X2369" s="439">
        <f t="shared" si="1698"/>
        <v>0</v>
      </c>
      <c r="Y2369" s="443">
        <f t="shared" si="1698"/>
        <v>0</v>
      </c>
      <c r="Z2369" s="439">
        <f t="shared" si="1698"/>
        <v>0</v>
      </c>
      <c r="AA2369" s="439">
        <f t="shared" si="1698"/>
        <v>0</v>
      </c>
      <c r="AB2369" s="439">
        <f t="shared" si="1698"/>
        <v>0</v>
      </c>
      <c r="AC2369" s="439">
        <f t="shared" si="1698"/>
        <v>0</v>
      </c>
      <c r="AD2369" s="439">
        <f t="shared" si="1698"/>
        <v>0</v>
      </c>
      <c r="AE2369" s="443">
        <f t="shared" si="1686"/>
        <v>0</v>
      </c>
      <c r="AF2369" s="439">
        <f t="shared" si="1686"/>
        <v>0</v>
      </c>
      <c r="AG2369" s="439">
        <f t="shared" si="1686"/>
        <v>0</v>
      </c>
      <c r="AH2369" s="439">
        <f t="shared" si="1686"/>
        <v>0</v>
      </c>
      <c r="AI2369" s="440">
        <f t="shared" si="1686"/>
        <v>0</v>
      </c>
      <c r="AJ2369" s="443">
        <f t="shared" si="1687"/>
        <v>0</v>
      </c>
      <c r="AK2369" s="439">
        <f t="shared" si="1688"/>
        <v>0</v>
      </c>
      <c r="AL2369" s="439">
        <f t="shared" si="1689"/>
        <v>0</v>
      </c>
      <c r="AM2369" s="439">
        <f t="shared" si="1690"/>
        <v>0</v>
      </c>
      <c r="AN2369" s="440">
        <f t="shared" si="1691"/>
        <v>0</v>
      </c>
    </row>
    <row r="2370" spans="1:40" outlineLevel="2">
      <c r="A2370" s="882">
        <f>ROW()</f>
        <v>2370</v>
      </c>
      <c r="B2370" s="453"/>
      <c r="D2370" s="452" t="s">
        <v>30</v>
      </c>
      <c r="H2370" s="458"/>
      <c r="I2370" s="458"/>
      <c r="J2370" s="459"/>
      <c r="K2370" s="458"/>
      <c r="L2370" s="458"/>
      <c r="M2370" s="458"/>
      <c r="N2370" s="463"/>
      <c r="O2370" s="458"/>
      <c r="P2370" s="458"/>
      <c r="Q2370" s="458"/>
      <c r="R2370" s="458"/>
      <c r="S2370" s="458"/>
      <c r="T2370" s="459"/>
      <c r="U2370" s="439">
        <f t="shared" ref="U2370:AD2370" si="1699">T2460</f>
        <v>0</v>
      </c>
      <c r="V2370" s="439">
        <f t="shared" si="1699"/>
        <v>9.6934646070705082</v>
      </c>
      <c r="W2370" s="439">
        <f t="shared" si="1699"/>
        <v>9.2087913767169827</v>
      </c>
      <c r="X2370" s="439">
        <f t="shared" si="1699"/>
        <v>8.7241181463634572</v>
      </c>
      <c r="Y2370" s="443">
        <f t="shared" si="1699"/>
        <v>8.2394449160099317</v>
      </c>
      <c r="Z2370" s="439">
        <f t="shared" si="1699"/>
        <v>7.9971083008331689</v>
      </c>
      <c r="AA2370" s="439">
        <f t="shared" si="1699"/>
        <v>7.5124350704796434</v>
      </c>
      <c r="AB2370" s="439">
        <f t="shared" si="1699"/>
        <v>7.0277618401261179</v>
      </c>
      <c r="AC2370" s="439">
        <f t="shared" si="1699"/>
        <v>6.5430886097725924</v>
      </c>
      <c r="AD2370" s="439">
        <f t="shared" si="1699"/>
        <v>6.0584153794190669</v>
      </c>
      <c r="AE2370" s="443">
        <f t="shared" si="1686"/>
        <v>5.5737421490655414</v>
      </c>
      <c r="AF2370" s="439">
        <f t="shared" si="1686"/>
        <v>5.0890689187120159</v>
      </c>
      <c r="AG2370" s="439">
        <f t="shared" si="1686"/>
        <v>4.6043956883584904</v>
      </c>
      <c r="AH2370" s="439">
        <f t="shared" si="1686"/>
        <v>4.1197224580049649</v>
      </c>
      <c r="AI2370" s="440">
        <f t="shared" si="1686"/>
        <v>3.6350492276514395</v>
      </c>
      <c r="AJ2370" s="443">
        <f t="shared" si="1687"/>
        <v>3.150375997297914</v>
      </c>
      <c r="AK2370" s="439">
        <f t="shared" si="1688"/>
        <v>2.6657027669443889</v>
      </c>
      <c r="AL2370" s="439">
        <f t="shared" si="1689"/>
        <v>2.1810295365908638</v>
      </c>
      <c r="AM2370" s="439">
        <f t="shared" si="1690"/>
        <v>1.6963563062373386</v>
      </c>
      <c r="AN2370" s="440">
        <f t="shared" si="1691"/>
        <v>1.2116830758838133</v>
      </c>
    </row>
    <row r="2371" spans="1:40" outlineLevel="2">
      <c r="A2371" s="882">
        <f>ROW()</f>
        <v>2371</v>
      </c>
      <c r="B2371" s="453"/>
      <c r="D2371" s="452" t="s">
        <v>31</v>
      </c>
      <c r="H2371" s="458"/>
      <c r="I2371" s="458"/>
      <c r="J2371" s="459"/>
      <c r="K2371" s="458"/>
      <c r="L2371" s="458"/>
      <c r="M2371" s="458"/>
      <c r="N2371" s="463"/>
      <c r="O2371" s="458"/>
      <c r="P2371" s="458"/>
      <c r="Q2371" s="458"/>
      <c r="R2371" s="458"/>
      <c r="S2371" s="458"/>
      <c r="T2371" s="459"/>
      <c r="U2371" s="439">
        <f t="shared" ref="U2371:AD2371" si="1700">T2461</f>
        <v>0</v>
      </c>
      <c r="V2371" s="439">
        <f t="shared" si="1700"/>
        <v>0</v>
      </c>
      <c r="W2371" s="439">
        <f t="shared" si="1700"/>
        <v>0</v>
      </c>
      <c r="X2371" s="439">
        <f t="shared" si="1700"/>
        <v>0</v>
      </c>
      <c r="Y2371" s="443">
        <f t="shared" si="1700"/>
        <v>0</v>
      </c>
      <c r="Z2371" s="439">
        <f t="shared" si="1700"/>
        <v>0</v>
      </c>
      <c r="AA2371" s="439">
        <f t="shared" si="1700"/>
        <v>0</v>
      </c>
      <c r="AB2371" s="439">
        <f t="shared" si="1700"/>
        <v>0</v>
      </c>
      <c r="AC2371" s="439">
        <f t="shared" si="1700"/>
        <v>0</v>
      </c>
      <c r="AD2371" s="439">
        <f t="shared" si="1700"/>
        <v>0</v>
      </c>
      <c r="AE2371" s="443">
        <f t="shared" si="1686"/>
        <v>0</v>
      </c>
      <c r="AF2371" s="439">
        <f t="shared" si="1686"/>
        <v>0</v>
      </c>
      <c r="AG2371" s="439">
        <f t="shared" si="1686"/>
        <v>0</v>
      </c>
      <c r="AH2371" s="439">
        <f t="shared" si="1686"/>
        <v>0</v>
      </c>
      <c r="AI2371" s="440">
        <f t="shared" si="1686"/>
        <v>0</v>
      </c>
      <c r="AJ2371" s="443">
        <f t="shared" si="1687"/>
        <v>0</v>
      </c>
      <c r="AK2371" s="439">
        <f t="shared" si="1688"/>
        <v>0</v>
      </c>
      <c r="AL2371" s="439">
        <f t="shared" si="1689"/>
        <v>0</v>
      </c>
      <c r="AM2371" s="439">
        <f t="shared" si="1690"/>
        <v>0</v>
      </c>
      <c r="AN2371" s="440">
        <f t="shared" si="1691"/>
        <v>0</v>
      </c>
    </row>
    <row r="2372" spans="1:40" outlineLevel="2">
      <c r="A2372" s="882">
        <f>ROW()</f>
        <v>2372</v>
      </c>
      <c r="B2372" s="453"/>
      <c r="D2372" s="452" t="s">
        <v>32</v>
      </c>
      <c r="H2372" s="458"/>
      <c r="I2372" s="458"/>
      <c r="J2372" s="459"/>
      <c r="K2372" s="458"/>
      <c r="L2372" s="458"/>
      <c r="M2372" s="458"/>
      <c r="N2372" s="463"/>
      <c r="O2372" s="458"/>
      <c r="P2372" s="458"/>
      <c r="Q2372" s="458"/>
      <c r="R2372" s="458"/>
      <c r="S2372" s="458"/>
      <c r="T2372" s="459"/>
      <c r="U2372" s="439">
        <f t="shared" ref="U2372:AD2372" si="1701">T2462</f>
        <v>0</v>
      </c>
      <c r="V2372" s="439">
        <f t="shared" si="1701"/>
        <v>0.22851549246955394</v>
      </c>
      <c r="W2372" s="439">
        <f t="shared" si="1701"/>
        <v>0.22280260515781508</v>
      </c>
      <c r="X2372" s="439">
        <f t="shared" si="1701"/>
        <v>0.21708971784607622</v>
      </c>
      <c r="Y2372" s="443">
        <f t="shared" si="1701"/>
        <v>0.21137683053433737</v>
      </c>
      <c r="Z2372" s="439">
        <f t="shared" si="1701"/>
        <v>0.20852038687846794</v>
      </c>
      <c r="AA2372" s="439">
        <f t="shared" si="1701"/>
        <v>0.20280749956672908</v>
      </c>
      <c r="AB2372" s="439">
        <f t="shared" si="1701"/>
        <v>0.19709461225499023</v>
      </c>
      <c r="AC2372" s="439">
        <f t="shared" si="1701"/>
        <v>0.19138172494325137</v>
      </c>
      <c r="AD2372" s="439">
        <f t="shared" si="1701"/>
        <v>0.18566883763151251</v>
      </c>
      <c r="AE2372" s="443">
        <f t="shared" si="1686"/>
        <v>0.17995595031977366</v>
      </c>
      <c r="AF2372" s="439">
        <f t="shared" si="1686"/>
        <v>0.1742430630080348</v>
      </c>
      <c r="AG2372" s="439">
        <f t="shared" si="1686"/>
        <v>0.16853017569629594</v>
      </c>
      <c r="AH2372" s="439">
        <f t="shared" si="1686"/>
        <v>0.16281728838455709</v>
      </c>
      <c r="AI2372" s="440">
        <f t="shared" si="1686"/>
        <v>0.15710440107281823</v>
      </c>
      <c r="AJ2372" s="443">
        <f t="shared" si="1687"/>
        <v>0.15139151376107937</v>
      </c>
      <c r="AK2372" s="439">
        <f t="shared" si="1688"/>
        <v>0.14567862644934051</v>
      </c>
      <c r="AL2372" s="439">
        <f t="shared" si="1689"/>
        <v>0.13996573913760166</v>
      </c>
      <c r="AM2372" s="439">
        <f t="shared" si="1690"/>
        <v>0.13425285182586283</v>
      </c>
      <c r="AN2372" s="440">
        <f t="shared" si="1691"/>
        <v>0.12853996451412397</v>
      </c>
    </row>
    <row r="2373" spans="1:40" outlineLevel="2">
      <c r="A2373" s="882">
        <f>ROW()</f>
        <v>2373</v>
      </c>
      <c r="B2373" s="453"/>
      <c r="D2373" s="452" t="s">
        <v>33</v>
      </c>
      <c r="H2373" s="458"/>
      <c r="I2373" s="458"/>
      <c r="J2373" s="459"/>
      <c r="K2373" s="458"/>
      <c r="L2373" s="458"/>
      <c r="M2373" s="458"/>
      <c r="N2373" s="463"/>
      <c r="O2373" s="458"/>
      <c r="P2373" s="458"/>
      <c r="Q2373" s="458"/>
      <c r="R2373" s="458"/>
      <c r="S2373" s="458"/>
      <c r="T2373" s="459"/>
      <c r="U2373" s="439">
        <f t="shared" ref="U2373:AD2373" si="1702">T2463</f>
        <v>0</v>
      </c>
      <c r="V2373" s="439">
        <f t="shared" si="1702"/>
        <v>0.17932409334793159</v>
      </c>
      <c r="W2373" s="439">
        <f t="shared" si="1702"/>
        <v>0.17484099101423331</v>
      </c>
      <c r="X2373" s="439">
        <f t="shared" si="1702"/>
        <v>0.17035788868053503</v>
      </c>
      <c r="Y2373" s="443">
        <f t="shared" si="1702"/>
        <v>0.16587478634683675</v>
      </c>
      <c r="Z2373" s="439">
        <f t="shared" si="1702"/>
        <v>0.1636332351799876</v>
      </c>
      <c r="AA2373" s="439">
        <f t="shared" si="1702"/>
        <v>0.15915013284628932</v>
      </c>
      <c r="AB2373" s="439">
        <f t="shared" si="1702"/>
        <v>0.15466703051259104</v>
      </c>
      <c r="AC2373" s="439">
        <f t="shared" si="1702"/>
        <v>0.15018392817889276</v>
      </c>
      <c r="AD2373" s="439">
        <f t="shared" si="1702"/>
        <v>0.14570082584519448</v>
      </c>
      <c r="AE2373" s="443">
        <f t="shared" si="1686"/>
        <v>0.1412177235114962</v>
      </c>
      <c r="AF2373" s="439">
        <f t="shared" si="1686"/>
        <v>0.13673462117779792</v>
      </c>
      <c r="AG2373" s="439">
        <f t="shared" si="1686"/>
        <v>0.13225151884409964</v>
      </c>
      <c r="AH2373" s="439">
        <f t="shared" si="1686"/>
        <v>0.12776841651040136</v>
      </c>
      <c r="AI2373" s="440">
        <f t="shared" si="1686"/>
        <v>0.12328531417670306</v>
      </c>
      <c r="AJ2373" s="443">
        <f t="shared" si="1687"/>
        <v>0.11880221184300477</v>
      </c>
      <c r="AK2373" s="439">
        <f t="shared" si="1688"/>
        <v>0.11431910950930647</v>
      </c>
      <c r="AL2373" s="439">
        <f t="shared" si="1689"/>
        <v>0.10983600717560818</v>
      </c>
      <c r="AM2373" s="439">
        <f t="shared" si="1690"/>
        <v>0.10535290484190989</v>
      </c>
      <c r="AN2373" s="440">
        <f t="shared" si="1691"/>
        <v>0.10086980250821159</v>
      </c>
    </row>
    <row r="2374" spans="1:40" outlineLevel="2">
      <c r="A2374" s="882">
        <f>ROW()</f>
        <v>2374</v>
      </c>
      <c r="B2374" s="453"/>
      <c r="D2374" s="452" t="s">
        <v>27</v>
      </c>
      <c r="H2374" s="458"/>
      <c r="I2374" s="458"/>
      <c r="J2374" s="459"/>
      <c r="K2374" s="458"/>
      <c r="L2374" s="458"/>
      <c r="M2374" s="458"/>
      <c r="N2374" s="463"/>
      <c r="O2374" s="458"/>
      <c r="P2374" s="458"/>
      <c r="Q2374" s="458"/>
      <c r="R2374" s="458"/>
      <c r="S2374" s="458"/>
      <c r="T2374" s="459"/>
      <c r="U2374" s="439">
        <f t="shared" ref="U2374:AD2374" si="1703">T2464</f>
        <v>0</v>
      </c>
      <c r="V2374" s="439">
        <f t="shared" si="1703"/>
        <v>1.0991493756209922</v>
      </c>
      <c r="W2374" s="439">
        <f t="shared" si="1703"/>
        <v>1.0716706412304675</v>
      </c>
      <c r="X2374" s="439">
        <f t="shared" si="1703"/>
        <v>1.0441919068399428</v>
      </c>
      <c r="Y2374" s="443">
        <f t="shared" si="1703"/>
        <v>1.0167131724494181</v>
      </c>
      <c r="Z2374" s="439">
        <f t="shared" si="1703"/>
        <v>1.0029738052541557</v>
      </c>
      <c r="AA2374" s="439">
        <f t="shared" si="1703"/>
        <v>0.97549507086363085</v>
      </c>
      <c r="AB2374" s="439">
        <f t="shared" si="1703"/>
        <v>0.94801633647310601</v>
      </c>
      <c r="AC2374" s="439">
        <f t="shared" si="1703"/>
        <v>0.92053760208258117</v>
      </c>
      <c r="AD2374" s="439">
        <f t="shared" si="1703"/>
        <v>0.89305886769205634</v>
      </c>
      <c r="AE2374" s="443">
        <f t="shared" si="1686"/>
        <v>0.8655801333015315</v>
      </c>
      <c r="AF2374" s="439">
        <f t="shared" si="1686"/>
        <v>0.83810139891100666</v>
      </c>
      <c r="AG2374" s="439">
        <f t="shared" si="1686"/>
        <v>0.81062266452048182</v>
      </c>
      <c r="AH2374" s="439">
        <f t="shared" si="1686"/>
        <v>0.78314393012995698</v>
      </c>
      <c r="AI2374" s="440">
        <f t="shared" si="1686"/>
        <v>0.75566519573943214</v>
      </c>
      <c r="AJ2374" s="443">
        <f t="shared" si="1687"/>
        <v>0.7281864613489073</v>
      </c>
      <c r="AK2374" s="439">
        <f t="shared" si="1688"/>
        <v>0.70070772695838246</v>
      </c>
      <c r="AL2374" s="439">
        <f t="shared" si="1689"/>
        <v>0.67322899256785762</v>
      </c>
      <c r="AM2374" s="439">
        <f t="shared" si="1690"/>
        <v>0.64575025817733278</v>
      </c>
      <c r="AN2374" s="440">
        <f t="shared" si="1691"/>
        <v>0.61827152378680794</v>
      </c>
    </row>
    <row r="2375" spans="1:40" outlineLevel="2">
      <c r="A2375" s="882">
        <f>ROW()</f>
        <v>2375</v>
      </c>
      <c r="B2375" s="453"/>
      <c r="D2375" s="452" t="s">
        <v>34</v>
      </c>
      <c r="H2375" s="458"/>
      <c r="I2375" s="458"/>
      <c r="J2375" s="459"/>
      <c r="K2375" s="458"/>
      <c r="L2375" s="458"/>
      <c r="M2375" s="458"/>
      <c r="N2375" s="463"/>
      <c r="O2375" s="458"/>
      <c r="P2375" s="458"/>
      <c r="Q2375" s="458"/>
      <c r="R2375" s="458"/>
      <c r="S2375" s="458"/>
      <c r="T2375" s="459"/>
      <c r="U2375" s="439">
        <f t="shared" ref="U2375:AD2375" si="1704">T2465</f>
        <v>0</v>
      </c>
      <c r="V2375" s="439">
        <f t="shared" si="1704"/>
        <v>19.510816827534729</v>
      </c>
      <c r="W2375" s="439">
        <f t="shared" si="1704"/>
        <v>18.210095705699079</v>
      </c>
      <c r="X2375" s="439">
        <f t="shared" si="1704"/>
        <v>16.909374583863432</v>
      </c>
      <c r="Y2375" s="443">
        <f t="shared" si="1704"/>
        <v>15.608653462027783</v>
      </c>
      <c r="Z2375" s="439">
        <f t="shared" si="1704"/>
        <v>14.958292901109958</v>
      </c>
      <c r="AA2375" s="439">
        <f t="shared" si="1704"/>
        <v>13.65757177927431</v>
      </c>
      <c r="AB2375" s="439">
        <f t="shared" si="1704"/>
        <v>12.356850657438661</v>
      </c>
      <c r="AC2375" s="439">
        <f t="shared" si="1704"/>
        <v>11.056129535603013</v>
      </c>
      <c r="AD2375" s="439">
        <f t="shared" si="1704"/>
        <v>9.7554084137673645</v>
      </c>
      <c r="AE2375" s="443">
        <f t="shared" si="1686"/>
        <v>8.454687291931716</v>
      </c>
      <c r="AF2375" s="439">
        <f t="shared" si="1686"/>
        <v>7.1539661700960675</v>
      </c>
      <c r="AG2375" s="439">
        <f t="shared" si="1686"/>
        <v>5.853245048260419</v>
      </c>
      <c r="AH2375" s="439">
        <f t="shared" si="1686"/>
        <v>4.5525239264247706</v>
      </c>
      <c r="AI2375" s="440">
        <f t="shared" si="1686"/>
        <v>3.2518028045891221</v>
      </c>
      <c r="AJ2375" s="443">
        <f t="shared" si="1687"/>
        <v>1.9510816827534732</v>
      </c>
      <c r="AK2375" s="439">
        <f t="shared" si="1688"/>
        <v>0.65036056091782446</v>
      </c>
      <c r="AL2375" s="439">
        <f t="shared" si="1689"/>
        <v>0</v>
      </c>
      <c r="AM2375" s="439">
        <f t="shared" si="1690"/>
        <v>0</v>
      </c>
      <c r="AN2375" s="440">
        <f t="shared" si="1691"/>
        <v>0</v>
      </c>
    </row>
    <row r="2376" spans="1:40" outlineLevel="2">
      <c r="A2376" s="882">
        <f>ROW()</f>
        <v>2376</v>
      </c>
      <c r="B2376" s="453"/>
      <c r="D2376" s="452" t="s">
        <v>35</v>
      </c>
      <c r="H2376" s="458"/>
      <c r="I2376" s="458"/>
      <c r="J2376" s="459"/>
      <c r="K2376" s="458"/>
      <c r="L2376" s="458"/>
      <c r="M2376" s="458"/>
      <c r="N2376" s="463"/>
      <c r="O2376" s="458"/>
      <c r="P2376" s="458"/>
      <c r="Q2376" s="458"/>
      <c r="R2376" s="458"/>
      <c r="S2376" s="458"/>
      <c r="T2376" s="459"/>
      <c r="U2376" s="439">
        <f t="shared" ref="U2376:AD2377" si="1705">T2466</f>
        <v>0</v>
      </c>
      <c r="V2376" s="439">
        <f t="shared" si="1705"/>
        <v>0.6868972268388005</v>
      </c>
      <c r="W2376" s="439">
        <f t="shared" si="1705"/>
        <v>0.61820750415492043</v>
      </c>
      <c r="X2376" s="439">
        <f t="shared" si="1705"/>
        <v>0.54951778147104036</v>
      </c>
      <c r="Y2376" s="443">
        <f t="shared" si="1705"/>
        <v>0.48082805878716028</v>
      </c>
      <c r="Z2376" s="439">
        <f t="shared" si="1705"/>
        <v>0.44648319744522025</v>
      </c>
      <c r="AA2376" s="439">
        <f t="shared" si="1705"/>
        <v>0.37779347476134018</v>
      </c>
      <c r="AB2376" s="439">
        <f t="shared" si="1705"/>
        <v>0.30910375207746016</v>
      </c>
      <c r="AC2376" s="439">
        <f t="shared" si="1705"/>
        <v>0.24041402939358014</v>
      </c>
      <c r="AD2376" s="439">
        <f t="shared" si="1705"/>
        <v>0.1717243067097001</v>
      </c>
      <c r="AE2376" s="443">
        <f t="shared" si="1686"/>
        <v>0.10303458402582005</v>
      </c>
      <c r="AF2376" s="439">
        <f t="shared" si="1686"/>
        <v>3.4344861341940022E-2</v>
      </c>
      <c r="AG2376" s="439">
        <f t="shared" si="1686"/>
        <v>0</v>
      </c>
      <c r="AH2376" s="439">
        <f t="shared" si="1686"/>
        <v>0</v>
      </c>
      <c r="AI2376" s="440">
        <f t="shared" si="1686"/>
        <v>0</v>
      </c>
      <c r="AJ2376" s="443">
        <f t="shared" si="1687"/>
        <v>0</v>
      </c>
      <c r="AK2376" s="439">
        <f t="shared" si="1688"/>
        <v>0</v>
      </c>
      <c r="AL2376" s="439">
        <f t="shared" si="1689"/>
        <v>0</v>
      </c>
      <c r="AM2376" s="439">
        <f t="shared" si="1690"/>
        <v>0</v>
      </c>
      <c r="AN2376" s="440">
        <f t="shared" si="1691"/>
        <v>0</v>
      </c>
    </row>
    <row r="2377" spans="1:40" outlineLevel="2">
      <c r="A2377" s="882">
        <f>ROW()</f>
        <v>2377</v>
      </c>
      <c r="B2377" s="453"/>
      <c r="D2377" s="452" t="s">
        <v>302</v>
      </c>
      <c r="H2377" s="458"/>
      <c r="I2377" s="458"/>
      <c r="J2377" s="459"/>
      <c r="K2377" s="458"/>
      <c r="L2377" s="458"/>
      <c r="M2377" s="458"/>
      <c r="N2377" s="463"/>
      <c r="O2377" s="458"/>
      <c r="P2377" s="458"/>
      <c r="Q2377" s="458"/>
      <c r="R2377" s="458"/>
      <c r="S2377" s="458"/>
      <c r="T2377" s="459"/>
      <c r="U2377" s="439">
        <f t="shared" si="1705"/>
        <v>0</v>
      </c>
      <c r="V2377" s="439">
        <f t="shared" si="1705"/>
        <v>0</v>
      </c>
      <c r="W2377" s="439">
        <f t="shared" si="1705"/>
        <v>0</v>
      </c>
      <c r="X2377" s="439">
        <f t="shared" si="1705"/>
        <v>0</v>
      </c>
      <c r="Y2377" s="443">
        <f t="shared" ref="Y2377" si="1706">X2467</f>
        <v>0</v>
      </c>
      <c r="Z2377" s="439">
        <f t="shared" ref="Z2377" si="1707">Y2467</f>
        <v>0</v>
      </c>
      <c r="AA2377" s="439">
        <f t="shared" ref="AA2377" si="1708">Z2467</f>
        <v>0</v>
      </c>
      <c r="AB2377" s="439">
        <f t="shared" ref="AB2377" si="1709">AA2467</f>
        <v>0</v>
      </c>
      <c r="AC2377" s="439">
        <f t="shared" ref="AC2377" si="1710">AB2467</f>
        <v>0</v>
      </c>
      <c r="AD2377" s="439">
        <f t="shared" ref="AD2377" si="1711">AC2467</f>
        <v>0</v>
      </c>
      <c r="AE2377" s="443">
        <f t="shared" si="1686"/>
        <v>0</v>
      </c>
      <c r="AF2377" s="439">
        <f t="shared" si="1686"/>
        <v>0</v>
      </c>
      <c r="AG2377" s="439">
        <f t="shared" si="1686"/>
        <v>0</v>
      </c>
      <c r="AH2377" s="439">
        <f t="shared" si="1686"/>
        <v>0</v>
      </c>
      <c r="AI2377" s="440">
        <f t="shared" si="1686"/>
        <v>0</v>
      </c>
      <c r="AJ2377" s="443">
        <f t="shared" si="1687"/>
        <v>0</v>
      </c>
      <c r="AK2377" s="439">
        <f t="shared" si="1688"/>
        <v>0</v>
      </c>
      <c r="AL2377" s="439">
        <f t="shared" si="1689"/>
        <v>0</v>
      </c>
      <c r="AM2377" s="439">
        <f t="shared" si="1690"/>
        <v>0</v>
      </c>
      <c r="AN2377" s="440">
        <f t="shared" si="1691"/>
        <v>0</v>
      </c>
    </row>
    <row r="2378" spans="1:40" outlineLevel="2">
      <c r="A2378" s="882">
        <f>ROW()</f>
        <v>2378</v>
      </c>
      <c r="B2378" s="453"/>
      <c r="D2378" s="452" t="s">
        <v>36</v>
      </c>
      <c r="H2378" s="458"/>
      <c r="I2378" s="458"/>
      <c r="J2378" s="459"/>
      <c r="K2378" s="458"/>
      <c r="L2378" s="458"/>
      <c r="M2378" s="458"/>
      <c r="N2378" s="463"/>
      <c r="O2378" s="458"/>
      <c r="P2378" s="458"/>
      <c r="Q2378" s="458"/>
      <c r="R2378" s="458"/>
      <c r="S2378" s="458"/>
      <c r="T2378" s="459"/>
      <c r="U2378" s="439">
        <f t="shared" ref="U2378:AD2378" si="1712">T2468</f>
        <v>0</v>
      </c>
      <c r="V2378" s="439">
        <f t="shared" si="1712"/>
        <v>4.043324311658858</v>
      </c>
      <c r="W2378" s="439">
        <f t="shared" si="1712"/>
        <v>3.0324932337441437</v>
      </c>
      <c r="X2378" s="439">
        <f t="shared" si="1712"/>
        <v>2.0216621558294294</v>
      </c>
      <c r="Y2378" s="443">
        <f t="shared" si="1712"/>
        <v>1.0108310779147147</v>
      </c>
      <c r="Z2378" s="439">
        <f t="shared" si="1712"/>
        <v>0.50541553895735736</v>
      </c>
      <c r="AA2378" s="439">
        <f t="shared" si="1712"/>
        <v>0</v>
      </c>
      <c r="AB2378" s="439">
        <f t="shared" si="1712"/>
        <v>0</v>
      </c>
      <c r="AC2378" s="439">
        <f t="shared" si="1712"/>
        <v>0</v>
      </c>
      <c r="AD2378" s="439">
        <f t="shared" si="1712"/>
        <v>0</v>
      </c>
      <c r="AE2378" s="443">
        <f t="shared" si="1686"/>
        <v>0</v>
      </c>
      <c r="AF2378" s="439">
        <f t="shared" si="1686"/>
        <v>0</v>
      </c>
      <c r="AG2378" s="439">
        <f t="shared" si="1686"/>
        <v>0</v>
      </c>
      <c r="AH2378" s="439">
        <f t="shared" si="1686"/>
        <v>0</v>
      </c>
      <c r="AI2378" s="440">
        <f t="shared" si="1686"/>
        <v>0</v>
      </c>
      <c r="AJ2378" s="443">
        <f t="shared" si="1687"/>
        <v>0</v>
      </c>
      <c r="AK2378" s="439">
        <f t="shared" si="1688"/>
        <v>0</v>
      </c>
      <c r="AL2378" s="439">
        <f t="shared" si="1689"/>
        <v>0</v>
      </c>
      <c r="AM2378" s="439">
        <f t="shared" si="1690"/>
        <v>0</v>
      </c>
      <c r="AN2378" s="440">
        <f t="shared" si="1691"/>
        <v>0</v>
      </c>
    </row>
    <row r="2379" spans="1:40" outlineLevel="2">
      <c r="A2379" s="882">
        <f>ROW()</f>
        <v>2379</v>
      </c>
      <c r="B2379" s="453"/>
      <c r="D2379" s="452" t="s">
        <v>583</v>
      </c>
      <c r="H2379" s="458"/>
      <c r="I2379" s="458"/>
      <c r="J2379" s="459"/>
      <c r="K2379" s="458"/>
      <c r="L2379" s="458"/>
      <c r="M2379" s="458"/>
      <c r="N2379" s="463"/>
      <c r="O2379" s="458"/>
      <c r="P2379" s="458"/>
      <c r="Q2379" s="458"/>
      <c r="R2379" s="458"/>
      <c r="S2379" s="458"/>
      <c r="T2379" s="459"/>
      <c r="U2379" s="439">
        <f t="shared" ref="U2379:AI2379" si="1713">T2469</f>
        <v>0</v>
      </c>
      <c r="V2379" s="439">
        <f t="shared" si="1713"/>
        <v>0</v>
      </c>
      <c r="W2379" s="439">
        <f t="shared" si="1713"/>
        <v>0</v>
      </c>
      <c r="X2379" s="439">
        <f t="shared" si="1713"/>
        <v>0</v>
      </c>
      <c r="Y2379" s="443">
        <f t="shared" si="1713"/>
        <v>0</v>
      </c>
      <c r="Z2379" s="439">
        <f t="shared" si="1713"/>
        <v>0</v>
      </c>
      <c r="AA2379" s="439">
        <f t="shared" si="1713"/>
        <v>0</v>
      </c>
      <c r="AB2379" s="439">
        <f t="shared" si="1713"/>
        <v>0</v>
      </c>
      <c r="AC2379" s="439">
        <f t="shared" si="1713"/>
        <v>0</v>
      </c>
      <c r="AD2379" s="439">
        <f t="shared" si="1713"/>
        <v>0</v>
      </c>
      <c r="AE2379" s="443">
        <f t="shared" si="1713"/>
        <v>0</v>
      </c>
      <c r="AF2379" s="439">
        <f t="shared" si="1713"/>
        <v>0</v>
      </c>
      <c r="AG2379" s="439">
        <f t="shared" si="1713"/>
        <v>0</v>
      </c>
      <c r="AH2379" s="439">
        <f t="shared" si="1713"/>
        <v>0</v>
      </c>
      <c r="AI2379" s="440">
        <f t="shared" si="1713"/>
        <v>0</v>
      </c>
      <c r="AJ2379" s="443">
        <f t="shared" ref="AJ2379:AN2382" si="1714">AI2469</f>
        <v>0</v>
      </c>
      <c r="AK2379" s="439">
        <f t="shared" si="1714"/>
        <v>0</v>
      </c>
      <c r="AL2379" s="439">
        <f t="shared" si="1714"/>
        <v>0</v>
      </c>
      <c r="AM2379" s="439">
        <f t="shared" si="1714"/>
        <v>0</v>
      </c>
      <c r="AN2379" s="440">
        <f t="shared" si="1714"/>
        <v>0</v>
      </c>
    </row>
    <row r="2380" spans="1:40" outlineLevel="2">
      <c r="A2380" s="882">
        <f>ROW()</f>
        <v>2380</v>
      </c>
      <c r="B2380" s="453"/>
      <c r="D2380" s="452" t="s">
        <v>81</v>
      </c>
      <c r="H2380" s="458"/>
      <c r="I2380" s="458"/>
      <c r="J2380" s="459"/>
      <c r="K2380" s="458"/>
      <c r="L2380" s="458"/>
      <c r="M2380" s="458"/>
      <c r="N2380" s="463"/>
      <c r="O2380" s="458"/>
      <c r="P2380" s="458"/>
      <c r="Q2380" s="458"/>
      <c r="R2380" s="458"/>
      <c r="S2380" s="458"/>
      <c r="T2380" s="459"/>
      <c r="U2380" s="439">
        <f t="shared" ref="U2380:X2381" si="1715">T2470</f>
        <v>0</v>
      </c>
      <c r="V2380" s="439">
        <f t="shared" si="1715"/>
        <v>0</v>
      </c>
      <c r="W2380" s="439">
        <f t="shared" si="1715"/>
        <v>0</v>
      </c>
      <c r="X2380" s="439">
        <f t="shared" si="1715"/>
        <v>0</v>
      </c>
      <c r="Y2380" s="443">
        <f t="shared" ref="Y2380:AD2381" si="1716">X2470</f>
        <v>0</v>
      </c>
      <c r="Z2380" s="439">
        <f t="shared" si="1716"/>
        <v>0</v>
      </c>
      <c r="AA2380" s="439">
        <f t="shared" si="1716"/>
        <v>0</v>
      </c>
      <c r="AB2380" s="439">
        <f t="shared" si="1716"/>
        <v>0</v>
      </c>
      <c r="AC2380" s="439">
        <f t="shared" si="1716"/>
        <v>0</v>
      </c>
      <c r="AD2380" s="439">
        <f t="shared" si="1716"/>
        <v>0</v>
      </c>
      <c r="AE2380" s="443">
        <f t="shared" ref="AE2380:AE2382" si="1717">AD2470</f>
        <v>0</v>
      </c>
      <c r="AF2380" s="439">
        <f t="shared" ref="AF2380:AF2382" si="1718">AE2470</f>
        <v>0</v>
      </c>
      <c r="AG2380" s="439">
        <f t="shared" ref="AG2380:AG2382" si="1719">AF2470</f>
        <v>0</v>
      </c>
      <c r="AH2380" s="439">
        <f t="shared" ref="AH2380:AH2382" si="1720">AG2470</f>
        <v>0</v>
      </c>
      <c r="AI2380" s="440">
        <f t="shared" ref="AI2380:AI2382" si="1721">AH2470</f>
        <v>0</v>
      </c>
      <c r="AJ2380" s="443">
        <f t="shared" si="1714"/>
        <v>0</v>
      </c>
      <c r="AK2380" s="439">
        <f t="shared" si="1714"/>
        <v>0</v>
      </c>
      <c r="AL2380" s="439">
        <f t="shared" si="1714"/>
        <v>0</v>
      </c>
      <c r="AM2380" s="439">
        <f t="shared" si="1714"/>
        <v>0</v>
      </c>
      <c r="AN2380" s="440">
        <f t="shared" si="1714"/>
        <v>0</v>
      </c>
    </row>
    <row r="2381" spans="1:40" outlineLevel="2">
      <c r="A2381" s="882">
        <f>ROW()</f>
        <v>2381</v>
      </c>
      <c r="B2381" s="453"/>
      <c r="D2381" s="452" t="s">
        <v>28</v>
      </c>
      <c r="H2381" s="458"/>
      <c r="I2381" s="458"/>
      <c r="J2381" s="459"/>
      <c r="K2381" s="458"/>
      <c r="L2381" s="458"/>
      <c r="M2381" s="458"/>
      <c r="N2381" s="463"/>
      <c r="O2381" s="458"/>
      <c r="P2381" s="458"/>
      <c r="Q2381" s="458"/>
      <c r="R2381" s="458"/>
      <c r="S2381" s="458"/>
      <c r="T2381" s="459"/>
      <c r="U2381" s="439">
        <f t="shared" si="1715"/>
        <v>0</v>
      </c>
      <c r="V2381" s="439">
        <f t="shared" si="1715"/>
        <v>0</v>
      </c>
      <c r="W2381" s="439">
        <f t="shared" si="1715"/>
        <v>0</v>
      </c>
      <c r="X2381" s="439">
        <f t="shared" si="1715"/>
        <v>0</v>
      </c>
      <c r="Y2381" s="443">
        <f t="shared" si="1716"/>
        <v>0</v>
      </c>
      <c r="Z2381" s="439">
        <f t="shared" si="1716"/>
        <v>0</v>
      </c>
      <c r="AA2381" s="439">
        <f t="shared" si="1716"/>
        <v>0</v>
      </c>
      <c r="AB2381" s="439">
        <f t="shared" si="1716"/>
        <v>0</v>
      </c>
      <c r="AC2381" s="439">
        <f t="shared" si="1716"/>
        <v>0</v>
      </c>
      <c r="AD2381" s="439">
        <f t="shared" si="1716"/>
        <v>0</v>
      </c>
      <c r="AE2381" s="443">
        <f t="shared" si="1717"/>
        <v>0</v>
      </c>
      <c r="AF2381" s="439">
        <f t="shared" si="1718"/>
        <v>0</v>
      </c>
      <c r="AG2381" s="439">
        <f t="shared" si="1719"/>
        <v>0</v>
      </c>
      <c r="AH2381" s="439">
        <f t="shared" si="1720"/>
        <v>0</v>
      </c>
      <c r="AI2381" s="440">
        <f t="shared" si="1721"/>
        <v>0</v>
      </c>
      <c r="AJ2381" s="443">
        <f t="shared" si="1714"/>
        <v>0</v>
      </c>
      <c r="AK2381" s="439">
        <f t="shared" si="1714"/>
        <v>0</v>
      </c>
      <c r="AL2381" s="439">
        <f t="shared" si="1714"/>
        <v>0</v>
      </c>
      <c r="AM2381" s="439">
        <f t="shared" si="1714"/>
        <v>0</v>
      </c>
      <c r="AN2381" s="440">
        <f t="shared" si="1714"/>
        <v>0</v>
      </c>
    </row>
    <row r="2382" spans="1:40" outlineLevel="2">
      <c r="A2382" s="882">
        <f>ROW()</f>
        <v>2382</v>
      </c>
      <c r="B2382" s="453"/>
      <c r="D2382" s="456" t="s">
        <v>443</v>
      </c>
      <c r="E2382" s="456"/>
      <c r="F2382" s="456"/>
      <c r="G2382" s="456"/>
      <c r="H2382" s="460"/>
      <c r="I2382" s="460"/>
      <c r="J2382" s="461"/>
      <c r="K2382" s="460"/>
      <c r="L2382" s="460"/>
      <c r="M2382" s="460"/>
      <c r="N2382" s="465"/>
      <c r="O2382" s="460"/>
      <c r="P2382" s="460"/>
      <c r="Q2382" s="460"/>
      <c r="R2382" s="460"/>
      <c r="S2382" s="460"/>
      <c r="T2382" s="461"/>
      <c r="U2382" s="441">
        <f t="shared" ref="U2382:AD2382" si="1722">T2472</f>
        <v>0</v>
      </c>
      <c r="V2382" s="441">
        <f t="shared" si="1722"/>
        <v>0</v>
      </c>
      <c r="W2382" s="441">
        <f t="shared" si="1722"/>
        <v>0</v>
      </c>
      <c r="X2382" s="441">
        <f t="shared" si="1722"/>
        <v>0</v>
      </c>
      <c r="Y2382" s="462">
        <f t="shared" si="1722"/>
        <v>0</v>
      </c>
      <c r="Z2382" s="441">
        <f t="shared" si="1722"/>
        <v>0</v>
      </c>
      <c r="AA2382" s="441">
        <f t="shared" si="1722"/>
        <v>0</v>
      </c>
      <c r="AB2382" s="441">
        <f t="shared" si="1722"/>
        <v>0</v>
      </c>
      <c r="AC2382" s="441">
        <f t="shared" si="1722"/>
        <v>0</v>
      </c>
      <c r="AD2382" s="441">
        <f t="shared" si="1722"/>
        <v>0</v>
      </c>
      <c r="AE2382" s="462">
        <f t="shared" si="1717"/>
        <v>0</v>
      </c>
      <c r="AF2382" s="441">
        <f t="shared" si="1718"/>
        <v>0</v>
      </c>
      <c r="AG2382" s="441">
        <f t="shared" si="1719"/>
        <v>0</v>
      </c>
      <c r="AH2382" s="441">
        <f t="shared" si="1720"/>
        <v>0</v>
      </c>
      <c r="AI2382" s="442">
        <f t="shared" si="1721"/>
        <v>0</v>
      </c>
      <c r="AJ2382" s="462">
        <f t="shared" si="1714"/>
        <v>0</v>
      </c>
      <c r="AK2382" s="441">
        <f t="shared" si="1714"/>
        <v>0</v>
      </c>
      <c r="AL2382" s="441">
        <f t="shared" si="1714"/>
        <v>0</v>
      </c>
      <c r="AM2382" s="441">
        <f t="shared" si="1714"/>
        <v>0</v>
      </c>
      <c r="AN2382" s="442">
        <f t="shared" si="1714"/>
        <v>0</v>
      </c>
    </row>
    <row r="2383" spans="1:40" outlineLevel="2">
      <c r="A2383" s="882">
        <f>ROW()</f>
        <v>2383</v>
      </c>
      <c r="B2383" s="453"/>
      <c r="D2383" s="452" t="s">
        <v>24</v>
      </c>
      <c r="H2383" s="458"/>
      <c r="I2383" s="458"/>
      <c r="J2383" s="459"/>
      <c r="K2383" s="458"/>
      <c r="L2383" s="458"/>
      <c r="M2383" s="458"/>
      <c r="N2383" s="463"/>
      <c r="O2383" s="458"/>
      <c r="P2383" s="458"/>
      <c r="Q2383" s="458"/>
      <c r="R2383" s="458"/>
      <c r="S2383" s="458"/>
      <c r="T2383" s="459"/>
      <c r="U2383" s="439">
        <f t="shared" ref="U2383:AN2383" si="1723">SUM(U2367:U2382)</f>
        <v>0</v>
      </c>
      <c r="V2383" s="439">
        <f t="shared" si="1723"/>
        <v>38.809177634956399</v>
      </c>
      <c r="W2383" s="439">
        <f t="shared" si="1723"/>
        <v>35.738203473111916</v>
      </c>
      <c r="X2383" s="439">
        <f t="shared" si="1723"/>
        <v>32.667229311267434</v>
      </c>
      <c r="Y2383" s="443">
        <f t="shared" si="1723"/>
        <v>29.596255149422959</v>
      </c>
      <c r="Z2383" s="439">
        <f t="shared" si="1723"/>
        <v>28.060768068500714</v>
      </c>
      <c r="AA2383" s="439">
        <f t="shared" si="1723"/>
        <v>25.49520944561359</v>
      </c>
      <c r="AB2383" s="439">
        <f t="shared" si="1723"/>
        <v>23.43506636168382</v>
      </c>
      <c r="AC2383" s="439">
        <f t="shared" si="1723"/>
        <v>21.374923277754053</v>
      </c>
      <c r="AD2383" s="439">
        <f t="shared" si="1723"/>
        <v>19.314780193824284</v>
      </c>
      <c r="AE2383" s="443">
        <f t="shared" si="1723"/>
        <v>17.254637109894517</v>
      </c>
      <c r="AF2383" s="439">
        <f t="shared" si="1723"/>
        <v>15.194494025964753</v>
      </c>
      <c r="AG2383" s="439">
        <f t="shared" si="1723"/>
        <v>13.168695803376924</v>
      </c>
      <c r="AH2383" s="439">
        <f t="shared" si="1723"/>
        <v>11.177242442131035</v>
      </c>
      <c r="AI2383" s="440">
        <f t="shared" si="1723"/>
        <v>9.1857890808851508</v>
      </c>
      <c r="AJ2383" s="443">
        <f t="shared" si="1723"/>
        <v>7.1943357196392625</v>
      </c>
      <c r="AK2383" s="439">
        <f t="shared" si="1723"/>
        <v>5.2028823583933752</v>
      </c>
      <c r="AL2383" s="439">
        <f t="shared" si="1723"/>
        <v>3.8617895580653121</v>
      </c>
      <c r="AM2383" s="439">
        <f t="shared" si="1723"/>
        <v>3.1710573186550737</v>
      </c>
      <c r="AN2383" s="440">
        <f t="shared" si="1723"/>
        <v>2.4803250792448353</v>
      </c>
    </row>
    <row r="2384" spans="1:40" outlineLevel="1">
      <c r="A2384" s="732" t="s">
        <v>59</v>
      </c>
      <c r="B2384" s="733"/>
      <c r="C2384" s="881"/>
      <c r="D2384" s="733"/>
      <c r="E2384" s="733"/>
      <c r="F2384" s="733"/>
      <c r="G2384" s="730"/>
      <c r="H2384" s="733"/>
      <c r="I2384" s="730"/>
      <c r="J2384" s="729"/>
      <c r="K2384" s="730"/>
      <c r="L2384" s="730"/>
      <c r="M2384" s="730"/>
      <c r="N2384" s="731"/>
      <c r="O2384" s="730"/>
      <c r="P2384" s="730"/>
      <c r="Q2384" s="730"/>
      <c r="R2384" s="730"/>
      <c r="S2384" s="730"/>
      <c r="T2384" s="729"/>
      <c r="U2384" s="730"/>
      <c r="V2384" s="730"/>
      <c r="W2384" s="730"/>
      <c r="X2384" s="730"/>
      <c r="Y2384" s="729"/>
      <c r="Z2384" s="730"/>
      <c r="AA2384" s="730"/>
      <c r="AB2384" s="730"/>
      <c r="AC2384" s="730"/>
      <c r="AD2384" s="730"/>
      <c r="AE2384" s="729"/>
      <c r="AF2384" s="730"/>
      <c r="AG2384" s="730"/>
      <c r="AH2384" s="730"/>
      <c r="AI2384" s="731"/>
      <c r="AJ2384" s="729"/>
      <c r="AK2384" s="730"/>
      <c r="AL2384" s="730"/>
      <c r="AM2384" s="730"/>
      <c r="AN2384" s="731"/>
    </row>
    <row r="2385" spans="1:40" outlineLevel="2">
      <c r="A2385" s="882">
        <f>ROW()</f>
        <v>2385</v>
      </c>
      <c r="B2385" s="453"/>
      <c r="D2385" s="452" t="s">
        <v>300</v>
      </c>
      <c r="H2385" s="458"/>
      <c r="I2385" s="458"/>
      <c r="J2385" s="443"/>
      <c r="K2385" s="439"/>
      <c r="L2385" s="439"/>
      <c r="M2385" s="439"/>
      <c r="N2385" s="440"/>
      <c r="O2385" s="439"/>
      <c r="P2385" s="439"/>
      <c r="Q2385" s="439"/>
      <c r="R2385" s="439"/>
      <c r="S2385" s="439"/>
      <c r="T2385" s="443"/>
      <c r="U2385" s="27">
        <f>U$660</f>
        <v>3.3676857004150258</v>
      </c>
      <c r="V2385" s="439"/>
      <c r="W2385" s="439"/>
      <c r="X2385" s="439"/>
      <c r="Y2385" s="324"/>
      <c r="Z2385" s="439"/>
      <c r="AA2385" s="439"/>
      <c r="AB2385" s="439"/>
      <c r="AC2385" s="439"/>
      <c r="AD2385" s="439"/>
      <c r="AE2385" s="443"/>
      <c r="AF2385" s="439"/>
      <c r="AG2385" s="439"/>
      <c r="AH2385" s="439"/>
      <c r="AI2385" s="440"/>
      <c r="AJ2385" s="443"/>
      <c r="AK2385" s="439"/>
      <c r="AL2385" s="439"/>
      <c r="AM2385" s="439"/>
      <c r="AN2385" s="440"/>
    </row>
    <row r="2386" spans="1:40" outlineLevel="2">
      <c r="A2386" s="882">
        <f>ROW()</f>
        <v>2386</v>
      </c>
      <c r="B2386" s="453"/>
      <c r="D2386" s="452" t="s">
        <v>301</v>
      </c>
      <c r="H2386" s="458"/>
      <c r="I2386" s="458"/>
      <c r="J2386" s="443"/>
      <c r="K2386" s="439"/>
      <c r="L2386" s="439"/>
      <c r="M2386" s="439"/>
      <c r="N2386" s="440"/>
      <c r="O2386" s="439"/>
      <c r="P2386" s="439"/>
      <c r="Q2386" s="439"/>
      <c r="R2386" s="439"/>
      <c r="S2386" s="439"/>
      <c r="T2386" s="443"/>
      <c r="U2386" s="27">
        <f>U$661</f>
        <v>0</v>
      </c>
      <c r="V2386" s="439"/>
      <c r="W2386" s="439"/>
      <c r="X2386" s="439"/>
      <c r="Y2386" s="324"/>
      <c r="Z2386" s="439"/>
      <c r="AA2386" s="439"/>
      <c r="AB2386" s="439"/>
      <c r="AC2386" s="439"/>
      <c r="AD2386" s="439"/>
      <c r="AE2386" s="443"/>
      <c r="AF2386" s="439"/>
      <c r="AG2386" s="439"/>
      <c r="AH2386" s="439"/>
      <c r="AI2386" s="440"/>
      <c r="AJ2386" s="443"/>
      <c r="AK2386" s="439"/>
      <c r="AL2386" s="439"/>
      <c r="AM2386" s="439"/>
      <c r="AN2386" s="440"/>
    </row>
    <row r="2387" spans="1:40" outlineLevel="2">
      <c r="A2387" s="882">
        <f>ROW()</f>
        <v>2387</v>
      </c>
      <c r="B2387" s="453"/>
      <c r="D2387" s="452" t="s">
        <v>29</v>
      </c>
      <c r="H2387" s="458"/>
      <c r="I2387" s="458"/>
      <c r="J2387" s="443"/>
      <c r="K2387" s="439"/>
      <c r="L2387" s="439"/>
      <c r="M2387" s="439"/>
      <c r="N2387" s="440"/>
      <c r="O2387" s="439"/>
      <c r="P2387" s="439"/>
      <c r="Q2387" s="439"/>
      <c r="R2387" s="439"/>
      <c r="S2387" s="439"/>
      <c r="T2387" s="443"/>
      <c r="U2387" s="27">
        <f>U$662</f>
        <v>0</v>
      </c>
      <c r="V2387" s="439"/>
      <c r="W2387" s="439"/>
      <c r="X2387" s="439"/>
      <c r="Y2387" s="324"/>
      <c r="Z2387" s="439"/>
      <c r="AA2387" s="439"/>
      <c r="AB2387" s="439"/>
      <c r="AC2387" s="439"/>
      <c r="AD2387" s="439"/>
      <c r="AE2387" s="443"/>
      <c r="AF2387" s="439"/>
      <c r="AG2387" s="439"/>
      <c r="AH2387" s="439"/>
      <c r="AI2387" s="440"/>
      <c r="AJ2387" s="443"/>
      <c r="AK2387" s="439"/>
      <c r="AL2387" s="439"/>
      <c r="AM2387" s="439"/>
      <c r="AN2387" s="440"/>
    </row>
    <row r="2388" spans="1:40" outlineLevel="2">
      <c r="A2388" s="882">
        <f>ROW()</f>
        <v>2388</v>
      </c>
      <c r="B2388" s="453"/>
      <c r="D2388" s="452" t="s">
        <v>30</v>
      </c>
      <c r="H2388" s="458"/>
      <c r="I2388" s="458"/>
      <c r="J2388" s="443"/>
      <c r="K2388" s="439"/>
      <c r="L2388" s="439"/>
      <c r="M2388" s="439"/>
      <c r="N2388" s="440"/>
      <c r="O2388" s="439"/>
      <c r="P2388" s="439"/>
      <c r="Q2388" s="439"/>
      <c r="R2388" s="439"/>
      <c r="S2388" s="439"/>
      <c r="T2388" s="443"/>
      <c r="U2388" s="27">
        <f>U$663</f>
        <v>9.6934646070705082</v>
      </c>
      <c r="V2388" s="439"/>
      <c r="W2388" s="439"/>
      <c r="X2388" s="439"/>
      <c r="Y2388" s="324"/>
      <c r="Z2388" s="439"/>
      <c r="AA2388" s="439"/>
      <c r="AB2388" s="439"/>
      <c r="AC2388" s="439"/>
      <c r="AD2388" s="439"/>
      <c r="AE2388" s="443"/>
      <c r="AF2388" s="439"/>
      <c r="AG2388" s="439"/>
      <c r="AH2388" s="439"/>
      <c r="AI2388" s="440"/>
      <c r="AJ2388" s="443"/>
      <c r="AK2388" s="439"/>
      <c r="AL2388" s="439"/>
      <c r="AM2388" s="439"/>
      <c r="AN2388" s="440"/>
    </row>
    <row r="2389" spans="1:40" outlineLevel="2">
      <c r="A2389" s="882">
        <f>ROW()</f>
        <v>2389</v>
      </c>
      <c r="B2389" s="453"/>
      <c r="D2389" s="452" t="s">
        <v>31</v>
      </c>
      <c r="H2389" s="458"/>
      <c r="I2389" s="458"/>
      <c r="J2389" s="443"/>
      <c r="K2389" s="439"/>
      <c r="L2389" s="439"/>
      <c r="M2389" s="439"/>
      <c r="N2389" s="440"/>
      <c r="O2389" s="439"/>
      <c r="P2389" s="439"/>
      <c r="Q2389" s="439"/>
      <c r="R2389" s="439"/>
      <c r="S2389" s="439"/>
      <c r="T2389" s="443"/>
      <c r="U2389" s="27">
        <f>U$664</f>
        <v>0</v>
      </c>
      <c r="V2389" s="439"/>
      <c r="W2389" s="439"/>
      <c r="X2389" s="439"/>
      <c r="Y2389" s="324"/>
      <c r="Z2389" s="439"/>
      <c r="AA2389" s="439"/>
      <c r="AB2389" s="439"/>
      <c r="AC2389" s="439"/>
      <c r="AD2389" s="439"/>
      <c r="AE2389" s="443"/>
      <c r="AF2389" s="439"/>
      <c r="AG2389" s="439"/>
      <c r="AH2389" s="439"/>
      <c r="AI2389" s="440"/>
      <c r="AJ2389" s="443"/>
      <c r="AK2389" s="439"/>
      <c r="AL2389" s="439"/>
      <c r="AM2389" s="439"/>
      <c r="AN2389" s="440"/>
    </row>
    <row r="2390" spans="1:40" outlineLevel="2">
      <c r="A2390" s="882">
        <f>ROW()</f>
        <v>2390</v>
      </c>
      <c r="B2390" s="453"/>
      <c r="D2390" s="452" t="s">
        <v>32</v>
      </c>
      <c r="H2390" s="458"/>
      <c r="I2390" s="458"/>
      <c r="J2390" s="443"/>
      <c r="K2390" s="439"/>
      <c r="L2390" s="439"/>
      <c r="M2390" s="439"/>
      <c r="N2390" s="440"/>
      <c r="O2390" s="439"/>
      <c r="P2390" s="439"/>
      <c r="Q2390" s="439"/>
      <c r="R2390" s="439"/>
      <c r="S2390" s="439"/>
      <c r="T2390" s="443"/>
      <c r="U2390" s="27">
        <f>U$665</f>
        <v>0.22851549246955394</v>
      </c>
      <c r="V2390" s="439"/>
      <c r="W2390" s="439"/>
      <c r="X2390" s="439"/>
      <c r="Y2390" s="324"/>
      <c r="Z2390" s="439"/>
      <c r="AA2390" s="439"/>
      <c r="AB2390" s="439"/>
      <c r="AC2390" s="439"/>
      <c r="AD2390" s="439"/>
      <c r="AE2390" s="443"/>
      <c r="AF2390" s="439"/>
      <c r="AG2390" s="439"/>
      <c r="AH2390" s="439"/>
      <c r="AI2390" s="440"/>
      <c r="AJ2390" s="443"/>
      <c r="AK2390" s="439"/>
      <c r="AL2390" s="439"/>
      <c r="AM2390" s="439"/>
      <c r="AN2390" s="440"/>
    </row>
    <row r="2391" spans="1:40" outlineLevel="2">
      <c r="A2391" s="882">
        <f>ROW()</f>
        <v>2391</v>
      </c>
      <c r="B2391" s="453"/>
      <c r="D2391" s="452" t="s">
        <v>33</v>
      </c>
      <c r="H2391" s="458"/>
      <c r="I2391" s="458"/>
      <c r="J2391" s="443"/>
      <c r="K2391" s="439"/>
      <c r="L2391" s="439"/>
      <c r="M2391" s="439"/>
      <c r="N2391" s="440"/>
      <c r="O2391" s="439"/>
      <c r="P2391" s="439"/>
      <c r="Q2391" s="439"/>
      <c r="R2391" s="439"/>
      <c r="S2391" s="439"/>
      <c r="T2391" s="443"/>
      <c r="U2391" s="27">
        <f>U$666</f>
        <v>0.17932409334793159</v>
      </c>
      <c r="V2391" s="439"/>
      <c r="W2391" s="439"/>
      <c r="X2391" s="439"/>
      <c r="Y2391" s="324"/>
      <c r="Z2391" s="439"/>
      <c r="AA2391" s="439"/>
      <c r="AB2391" s="439"/>
      <c r="AC2391" s="439"/>
      <c r="AD2391" s="439"/>
      <c r="AE2391" s="443"/>
      <c r="AF2391" s="439"/>
      <c r="AG2391" s="439"/>
      <c r="AH2391" s="439"/>
      <c r="AI2391" s="440"/>
      <c r="AJ2391" s="443"/>
      <c r="AK2391" s="439"/>
      <c r="AL2391" s="439"/>
      <c r="AM2391" s="439"/>
      <c r="AN2391" s="440"/>
    </row>
    <row r="2392" spans="1:40" outlineLevel="2">
      <c r="A2392" s="882">
        <f>ROW()</f>
        <v>2392</v>
      </c>
      <c r="B2392" s="453"/>
      <c r="D2392" s="452" t="s">
        <v>27</v>
      </c>
      <c r="H2392" s="458"/>
      <c r="I2392" s="458"/>
      <c r="J2392" s="443"/>
      <c r="K2392" s="439"/>
      <c r="L2392" s="439"/>
      <c r="M2392" s="439"/>
      <c r="N2392" s="440"/>
      <c r="O2392" s="439"/>
      <c r="P2392" s="439"/>
      <c r="Q2392" s="439"/>
      <c r="R2392" s="439"/>
      <c r="S2392" s="439"/>
      <c r="T2392" s="443"/>
      <c r="U2392" s="27">
        <f>U$667</f>
        <v>1.0991493756209922</v>
      </c>
      <c r="V2392" s="439"/>
      <c r="W2392" s="439"/>
      <c r="X2392" s="439"/>
      <c r="Y2392" s="324"/>
      <c r="Z2392" s="439"/>
      <c r="AA2392" s="439"/>
      <c r="AB2392" s="439"/>
      <c r="AC2392" s="439"/>
      <c r="AD2392" s="439"/>
      <c r="AE2392" s="443"/>
      <c r="AF2392" s="439"/>
      <c r="AG2392" s="439"/>
      <c r="AH2392" s="439"/>
      <c r="AI2392" s="440"/>
      <c r="AJ2392" s="443"/>
      <c r="AK2392" s="439"/>
      <c r="AL2392" s="439"/>
      <c r="AM2392" s="439"/>
      <c r="AN2392" s="440"/>
    </row>
    <row r="2393" spans="1:40" outlineLevel="2">
      <c r="A2393" s="882">
        <f>ROW()</f>
        <v>2393</v>
      </c>
      <c r="B2393" s="453"/>
      <c r="D2393" s="452" t="s">
        <v>34</v>
      </c>
      <c r="H2393" s="458"/>
      <c r="I2393" s="458"/>
      <c r="J2393" s="443"/>
      <c r="K2393" s="439"/>
      <c r="L2393" s="439"/>
      <c r="M2393" s="439"/>
      <c r="N2393" s="440"/>
      <c r="O2393" s="439"/>
      <c r="P2393" s="439"/>
      <c r="Q2393" s="439"/>
      <c r="R2393" s="439"/>
      <c r="S2393" s="439"/>
      <c r="T2393" s="443"/>
      <c r="U2393" s="27">
        <f>U$668</f>
        <v>19.510816827534729</v>
      </c>
      <c r="V2393" s="439"/>
      <c r="W2393" s="439"/>
      <c r="X2393" s="439"/>
      <c r="Y2393" s="324"/>
      <c r="Z2393" s="439"/>
      <c r="AA2393" s="439"/>
      <c r="AB2393" s="439"/>
      <c r="AC2393" s="439"/>
      <c r="AD2393" s="439"/>
      <c r="AE2393" s="443"/>
      <c r="AF2393" s="439"/>
      <c r="AG2393" s="439"/>
      <c r="AH2393" s="439"/>
      <c r="AI2393" s="440"/>
      <c r="AJ2393" s="443"/>
      <c r="AK2393" s="439"/>
      <c r="AL2393" s="439"/>
      <c r="AM2393" s="439"/>
      <c r="AN2393" s="440"/>
    </row>
    <row r="2394" spans="1:40" outlineLevel="2">
      <c r="A2394" s="882">
        <f>ROW()</f>
        <v>2394</v>
      </c>
      <c r="B2394" s="453"/>
      <c r="D2394" s="452" t="s">
        <v>35</v>
      </c>
      <c r="H2394" s="458"/>
      <c r="I2394" s="458"/>
      <c r="J2394" s="443"/>
      <c r="K2394" s="439"/>
      <c r="L2394" s="439"/>
      <c r="M2394" s="439"/>
      <c r="N2394" s="440"/>
      <c r="O2394" s="439"/>
      <c r="P2394" s="439"/>
      <c r="Q2394" s="439"/>
      <c r="R2394" s="439"/>
      <c r="S2394" s="439"/>
      <c r="T2394" s="443"/>
      <c r="U2394" s="27">
        <f>U$669</f>
        <v>0.6868972268388005</v>
      </c>
      <c r="V2394" s="439"/>
      <c r="W2394" s="439"/>
      <c r="X2394" s="439"/>
      <c r="Y2394" s="324"/>
      <c r="Z2394" s="439"/>
      <c r="AA2394" s="439"/>
      <c r="AB2394" s="439"/>
      <c r="AC2394" s="439"/>
      <c r="AD2394" s="439"/>
      <c r="AE2394" s="443"/>
      <c r="AF2394" s="439"/>
      <c r="AG2394" s="439"/>
      <c r="AH2394" s="439"/>
      <c r="AI2394" s="440"/>
      <c r="AJ2394" s="443"/>
      <c r="AK2394" s="439"/>
      <c r="AL2394" s="439"/>
      <c r="AM2394" s="439"/>
      <c r="AN2394" s="440"/>
    </row>
    <row r="2395" spans="1:40" outlineLevel="2">
      <c r="A2395" s="882">
        <f>ROW()</f>
        <v>2395</v>
      </c>
      <c r="B2395" s="453"/>
      <c r="D2395" s="452" t="s">
        <v>302</v>
      </c>
      <c r="H2395" s="458"/>
      <c r="I2395" s="458"/>
      <c r="J2395" s="443"/>
      <c r="K2395" s="439"/>
      <c r="L2395" s="439"/>
      <c r="M2395" s="439"/>
      <c r="N2395" s="440"/>
      <c r="O2395" s="439"/>
      <c r="P2395" s="439"/>
      <c r="Q2395" s="439"/>
      <c r="R2395" s="439"/>
      <c r="S2395" s="439"/>
      <c r="T2395" s="443"/>
      <c r="U2395" s="27">
        <f>U$670</f>
        <v>0</v>
      </c>
      <c r="V2395" s="439"/>
      <c r="W2395" s="439"/>
      <c r="X2395" s="439"/>
      <c r="Y2395" s="324"/>
      <c r="Z2395" s="439"/>
      <c r="AA2395" s="439"/>
      <c r="AB2395" s="439"/>
      <c r="AC2395" s="439"/>
      <c r="AD2395" s="439"/>
      <c r="AE2395" s="443"/>
      <c r="AF2395" s="439"/>
      <c r="AG2395" s="439"/>
      <c r="AH2395" s="439"/>
      <c r="AI2395" s="440"/>
      <c r="AJ2395" s="443"/>
      <c r="AK2395" s="439"/>
      <c r="AL2395" s="439"/>
      <c r="AM2395" s="439"/>
      <c r="AN2395" s="440"/>
    </row>
    <row r="2396" spans="1:40" outlineLevel="2">
      <c r="A2396" s="882">
        <f>ROW()</f>
        <v>2396</v>
      </c>
      <c r="B2396" s="453"/>
      <c r="D2396" s="452" t="s">
        <v>36</v>
      </c>
      <c r="H2396" s="458"/>
      <c r="I2396" s="458"/>
      <c r="J2396" s="443"/>
      <c r="K2396" s="439"/>
      <c r="L2396" s="439"/>
      <c r="M2396" s="439"/>
      <c r="N2396" s="440"/>
      <c r="O2396" s="439"/>
      <c r="P2396" s="439"/>
      <c r="Q2396" s="439"/>
      <c r="R2396" s="439"/>
      <c r="S2396" s="439"/>
      <c r="T2396" s="443"/>
      <c r="U2396" s="27">
        <f>U$671</f>
        <v>4.043324311658858</v>
      </c>
      <c r="V2396" s="439"/>
      <c r="W2396" s="439"/>
      <c r="X2396" s="439"/>
      <c r="Y2396" s="324"/>
      <c r="Z2396" s="439"/>
      <c r="AA2396" s="439"/>
      <c r="AB2396" s="439"/>
      <c r="AC2396" s="439"/>
      <c r="AD2396" s="439"/>
      <c r="AE2396" s="443"/>
      <c r="AF2396" s="439"/>
      <c r="AG2396" s="439"/>
      <c r="AH2396" s="439"/>
      <c r="AI2396" s="440"/>
      <c r="AJ2396" s="443"/>
      <c r="AK2396" s="439"/>
      <c r="AL2396" s="439"/>
      <c r="AM2396" s="439"/>
      <c r="AN2396" s="440"/>
    </row>
    <row r="2397" spans="1:40" outlineLevel="2">
      <c r="A2397" s="882">
        <f>ROW()</f>
        <v>2397</v>
      </c>
      <c r="B2397" s="453"/>
      <c r="D2397" s="452" t="s">
        <v>583</v>
      </c>
      <c r="H2397" s="458"/>
      <c r="I2397" s="458"/>
      <c r="J2397" s="443"/>
      <c r="K2397" s="439"/>
      <c r="L2397" s="439"/>
      <c r="M2397" s="439"/>
      <c r="N2397" s="440"/>
      <c r="O2397" s="439"/>
      <c r="P2397" s="439"/>
      <c r="Q2397" s="439"/>
      <c r="R2397" s="439"/>
      <c r="S2397" s="439"/>
      <c r="T2397" s="443"/>
      <c r="U2397" s="27">
        <f>U$672</f>
        <v>0</v>
      </c>
      <c r="V2397" s="439"/>
      <c r="W2397" s="439"/>
      <c r="X2397" s="439"/>
      <c r="Y2397" s="324"/>
      <c r="Z2397" s="439"/>
      <c r="AA2397" s="439"/>
      <c r="AB2397" s="439"/>
      <c r="AC2397" s="439"/>
      <c r="AD2397" s="439"/>
      <c r="AE2397" s="443"/>
      <c r="AF2397" s="439"/>
      <c r="AG2397" s="439"/>
      <c r="AH2397" s="439"/>
      <c r="AI2397" s="440"/>
      <c r="AJ2397" s="443"/>
      <c r="AK2397" s="439"/>
      <c r="AL2397" s="439"/>
      <c r="AM2397" s="439"/>
      <c r="AN2397" s="440"/>
    </row>
    <row r="2398" spans="1:40" outlineLevel="2">
      <c r="A2398" s="882">
        <f>ROW()</f>
        <v>2398</v>
      </c>
      <c r="B2398" s="453"/>
      <c r="D2398" s="452" t="s">
        <v>81</v>
      </c>
      <c r="H2398" s="458"/>
      <c r="I2398" s="458"/>
      <c r="J2398" s="443"/>
      <c r="K2398" s="439"/>
      <c r="L2398" s="439"/>
      <c r="M2398" s="439"/>
      <c r="N2398" s="440"/>
      <c r="O2398" s="439"/>
      <c r="P2398" s="439"/>
      <c r="Q2398" s="439"/>
      <c r="R2398" s="439"/>
      <c r="S2398" s="439"/>
      <c r="T2398" s="443"/>
      <c r="U2398" s="27">
        <f>U$673</f>
        <v>0</v>
      </c>
      <c r="V2398" s="439"/>
      <c r="W2398" s="439"/>
      <c r="X2398" s="439"/>
      <c r="Y2398" s="324"/>
      <c r="Z2398" s="439"/>
      <c r="AA2398" s="439"/>
      <c r="AB2398" s="439"/>
      <c r="AC2398" s="439"/>
      <c r="AD2398" s="439"/>
      <c r="AE2398" s="443"/>
      <c r="AF2398" s="439"/>
      <c r="AG2398" s="439"/>
      <c r="AH2398" s="439"/>
      <c r="AI2398" s="440"/>
      <c r="AJ2398" s="443"/>
      <c r="AK2398" s="439"/>
      <c r="AL2398" s="439"/>
      <c r="AM2398" s="439"/>
      <c r="AN2398" s="440"/>
    </row>
    <row r="2399" spans="1:40" outlineLevel="2">
      <c r="A2399" s="882">
        <f>ROW()</f>
        <v>2399</v>
      </c>
      <c r="B2399" s="453"/>
      <c r="D2399" s="452" t="s">
        <v>28</v>
      </c>
      <c r="H2399" s="458"/>
      <c r="I2399" s="458"/>
      <c r="J2399" s="443"/>
      <c r="K2399" s="439"/>
      <c r="L2399" s="439"/>
      <c r="M2399" s="439"/>
      <c r="N2399" s="440"/>
      <c r="O2399" s="439"/>
      <c r="P2399" s="439"/>
      <c r="Q2399" s="439"/>
      <c r="R2399" s="439"/>
      <c r="S2399" s="439"/>
      <c r="T2399" s="443"/>
      <c r="U2399" s="27">
        <f>U$674</f>
        <v>0</v>
      </c>
      <c r="V2399" s="439"/>
      <c r="W2399" s="439"/>
      <c r="X2399" s="439"/>
      <c r="Y2399" s="324"/>
      <c r="Z2399" s="439"/>
      <c r="AA2399" s="439"/>
      <c r="AB2399" s="439"/>
      <c r="AC2399" s="439"/>
      <c r="AD2399" s="439"/>
      <c r="AE2399" s="443"/>
      <c r="AF2399" s="439"/>
      <c r="AG2399" s="439"/>
      <c r="AH2399" s="439"/>
      <c r="AI2399" s="440"/>
      <c r="AJ2399" s="443"/>
      <c r="AK2399" s="439"/>
      <c r="AL2399" s="439"/>
      <c r="AM2399" s="439"/>
      <c r="AN2399" s="440"/>
    </row>
    <row r="2400" spans="1:40" outlineLevel="2">
      <c r="A2400" s="882">
        <f>ROW()</f>
        <v>2400</v>
      </c>
      <c r="B2400" s="453"/>
      <c r="D2400" s="456" t="s">
        <v>443</v>
      </c>
      <c r="E2400" s="456"/>
      <c r="F2400" s="456"/>
      <c r="G2400" s="456"/>
      <c r="H2400" s="460"/>
      <c r="I2400" s="460"/>
      <c r="J2400" s="462"/>
      <c r="K2400" s="441"/>
      <c r="L2400" s="441"/>
      <c r="M2400" s="441"/>
      <c r="N2400" s="442"/>
      <c r="O2400" s="441"/>
      <c r="P2400" s="441"/>
      <c r="Q2400" s="441"/>
      <c r="R2400" s="441"/>
      <c r="S2400" s="441"/>
      <c r="T2400" s="462"/>
      <c r="U2400" s="30">
        <f>U$675</f>
        <v>0</v>
      </c>
      <c r="V2400" s="441"/>
      <c r="W2400" s="441"/>
      <c r="X2400" s="441"/>
      <c r="Y2400" s="325"/>
      <c r="Z2400" s="441"/>
      <c r="AA2400" s="441"/>
      <c r="AB2400" s="441"/>
      <c r="AC2400" s="441"/>
      <c r="AD2400" s="441"/>
      <c r="AE2400" s="462"/>
      <c r="AF2400" s="441"/>
      <c r="AG2400" s="441"/>
      <c r="AH2400" s="441"/>
      <c r="AI2400" s="442"/>
      <c r="AJ2400" s="462"/>
      <c r="AK2400" s="441"/>
      <c r="AL2400" s="441"/>
      <c r="AM2400" s="441"/>
      <c r="AN2400" s="442"/>
    </row>
    <row r="2401" spans="1:40" outlineLevel="2">
      <c r="A2401" s="882">
        <f>ROW()</f>
        <v>2401</v>
      </c>
      <c r="B2401" s="453"/>
      <c r="D2401" s="452" t="s">
        <v>24</v>
      </c>
      <c r="H2401" s="458"/>
      <c r="I2401" s="458"/>
      <c r="J2401" s="443"/>
      <c r="K2401" s="439"/>
      <c r="L2401" s="439"/>
      <c r="M2401" s="439"/>
      <c r="N2401" s="440"/>
      <c r="O2401" s="439"/>
      <c r="P2401" s="439"/>
      <c r="Q2401" s="439"/>
      <c r="R2401" s="439"/>
      <c r="S2401" s="439"/>
      <c r="T2401" s="443"/>
      <c r="U2401" s="27">
        <f>SUM(U2385:U2400)</f>
        <v>38.809177634956399</v>
      </c>
      <c r="V2401" s="439"/>
      <c r="W2401" s="439"/>
      <c r="X2401" s="439"/>
      <c r="Y2401" s="443"/>
      <c r="Z2401" s="439"/>
      <c r="AA2401" s="439"/>
      <c r="AB2401" s="439"/>
      <c r="AC2401" s="439"/>
      <c r="AD2401" s="439"/>
      <c r="AE2401" s="443"/>
      <c r="AF2401" s="439"/>
      <c r="AG2401" s="439"/>
      <c r="AH2401" s="439"/>
      <c r="AI2401" s="440"/>
      <c r="AJ2401" s="443"/>
      <c r="AK2401" s="439"/>
      <c r="AL2401" s="439"/>
      <c r="AM2401" s="439"/>
      <c r="AN2401" s="440"/>
    </row>
    <row r="2402" spans="1:40" outlineLevel="1">
      <c r="A2402" s="732" t="s">
        <v>238</v>
      </c>
      <c r="B2402" s="733"/>
      <c r="C2402" s="881"/>
      <c r="D2402" s="733"/>
      <c r="E2402" s="733"/>
      <c r="F2402" s="733"/>
      <c r="G2402" s="730"/>
      <c r="H2402" s="733"/>
      <c r="I2402" s="730"/>
      <c r="J2402" s="729"/>
      <c r="K2402" s="730"/>
      <c r="L2402" s="730"/>
      <c r="M2402" s="730"/>
      <c r="N2402" s="731"/>
      <c r="O2402" s="730"/>
      <c r="P2402" s="730"/>
      <c r="Q2402" s="730"/>
      <c r="R2402" s="730"/>
      <c r="S2402" s="730"/>
      <c r="T2402" s="729"/>
      <c r="U2402" s="730"/>
      <c r="V2402" s="730"/>
      <c r="W2402" s="730"/>
      <c r="X2402" s="730"/>
      <c r="Y2402" s="729"/>
      <c r="Z2402" s="730"/>
      <c r="AA2402" s="730"/>
      <c r="AB2402" s="730"/>
      <c r="AC2402" s="730"/>
      <c r="AD2402" s="730"/>
      <c r="AE2402" s="729"/>
      <c r="AF2402" s="730"/>
      <c r="AG2402" s="730"/>
      <c r="AH2402" s="730"/>
      <c r="AI2402" s="731"/>
      <c r="AJ2402" s="729"/>
      <c r="AK2402" s="730"/>
      <c r="AL2402" s="730"/>
      <c r="AM2402" s="730"/>
      <c r="AN2402" s="731"/>
    </row>
    <row r="2403" spans="1:40" outlineLevel="2">
      <c r="A2403" s="882">
        <f>ROW()</f>
        <v>2403</v>
      </c>
      <c r="B2403" s="453"/>
      <c r="D2403" s="1205" t="s">
        <v>300</v>
      </c>
      <c r="E2403" s="1205"/>
      <c r="F2403" s="1205"/>
      <c r="G2403" s="1205"/>
      <c r="H2403" s="4"/>
      <c r="I2403" s="4"/>
      <c r="J2403" s="329"/>
      <c r="K2403" s="4"/>
      <c r="L2403" s="4"/>
      <c r="M2403" s="4"/>
      <c r="N2403" s="316"/>
      <c r="O2403" s="4"/>
      <c r="P2403" s="4"/>
      <c r="Q2403" s="4"/>
      <c r="R2403" s="4"/>
      <c r="S2403" s="4"/>
      <c r="T2403" s="252"/>
      <c r="U2403" s="53">
        <f>U$678</f>
        <v>0</v>
      </c>
      <c r="V2403" s="53"/>
      <c r="W2403" s="53"/>
      <c r="X2403" s="53"/>
      <c r="Y2403" s="252"/>
      <c r="Z2403" s="53"/>
      <c r="AA2403" s="53"/>
      <c r="AB2403" s="53"/>
      <c r="AC2403" s="53"/>
      <c r="AD2403" s="53"/>
      <c r="AE2403" s="252"/>
      <c r="AF2403" s="53"/>
      <c r="AG2403" s="53"/>
      <c r="AH2403" s="53"/>
      <c r="AI2403" s="44"/>
      <c r="AJ2403" s="252"/>
      <c r="AK2403" s="53"/>
      <c r="AL2403" s="53"/>
      <c r="AM2403" s="53"/>
      <c r="AN2403" s="44"/>
    </row>
    <row r="2404" spans="1:40" outlineLevel="2">
      <c r="A2404" s="882">
        <f>ROW()</f>
        <v>2404</v>
      </c>
      <c r="B2404" s="453"/>
      <c r="D2404" s="1205" t="s">
        <v>301</v>
      </c>
      <c r="E2404" s="1205"/>
      <c r="F2404" s="1205"/>
      <c r="G2404" s="1205"/>
      <c r="H2404" s="4"/>
      <c r="I2404" s="4"/>
      <c r="J2404" s="329"/>
      <c r="K2404" s="4"/>
      <c r="L2404" s="4"/>
      <c r="M2404" s="4"/>
      <c r="N2404" s="316"/>
      <c r="O2404" s="4"/>
      <c r="P2404" s="4"/>
      <c r="Q2404" s="4"/>
      <c r="R2404" s="4"/>
      <c r="S2404" s="4"/>
      <c r="T2404" s="252"/>
      <c r="U2404" s="53">
        <f>U$679</f>
        <v>0</v>
      </c>
      <c r="V2404" s="53"/>
      <c r="W2404" s="53"/>
      <c r="X2404" s="53"/>
      <c r="Y2404" s="252"/>
      <c r="Z2404" s="53"/>
      <c r="AA2404" s="53"/>
      <c r="AB2404" s="53"/>
      <c r="AC2404" s="53"/>
      <c r="AD2404" s="53"/>
      <c r="AE2404" s="252"/>
      <c r="AF2404" s="53"/>
      <c r="AG2404" s="53"/>
      <c r="AH2404" s="53"/>
      <c r="AI2404" s="44"/>
      <c r="AJ2404" s="252"/>
      <c r="AK2404" s="53"/>
      <c r="AL2404" s="53"/>
      <c r="AM2404" s="53"/>
      <c r="AN2404" s="44"/>
    </row>
    <row r="2405" spans="1:40" outlineLevel="2">
      <c r="A2405" s="882">
        <f>ROW()</f>
        <v>2405</v>
      </c>
      <c r="B2405" s="453"/>
      <c r="D2405" s="1205" t="s">
        <v>29</v>
      </c>
      <c r="E2405" s="1205"/>
      <c r="F2405" s="1205"/>
      <c r="G2405" s="1205"/>
      <c r="H2405" s="4"/>
      <c r="I2405" s="4"/>
      <c r="J2405" s="329"/>
      <c r="K2405" s="4"/>
      <c r="L2405" s="4"/>
      <c r="M2405" s="4"/>
      <c r="N2405" s="316"/>
      <c r="O2405" s="4"/>
      <c r="P2405" s="4"/>
      <c r="Q2405" s="4"/>
      <c r="R2405" s="4"/>
      <c r="S2405" s="4"/>
      <c r="T2405" s="252"/>
      <c r="U2405" s="53">
        <f>U$680</f>
        <v>0</v>
      </c>
      <c r="V2405" s="53"/>
      <c r="W2405" s="53"/>
      <c r="X2405" s="53"/>
      <c r="Y2405" s="252"/>
      <c r="Z2405" s="53"/>
      <c r="AA2405" s="53"/>
      <c r="AB2405" s="53"/>
      <c r="AC2405" s="53"/>
      <c r="AD2405" s="53"/>
      <c r="AE2405" s="252"/>
      <c r="AF2405" s="53"/>
      <c r="AG2405" s="53"/>
      <c r="AH2405" s="53"/>
      <c r="AI2405" s="44"/>
      <c r="AJ2405" s="252"/>
      <c r="AK2405" s="53"/>
      <c r="AL2405" s="53"/>
      <c r="AM2405" s="53"/>
      <c r="AN2405" s="44"/>
    </row>
    <row r="2406" spans="1:40" outlineLevel="2">
      <c r="A2406" s="882">
        <f>ROW()</f>
        <v>2406</v>
      </c>
      <c r="B2406" s="453"/>
      <c r="D2406" s="1205" t="s">
        <v>30</v>
      </c>
      <c r="E2406" s="1205"/>
      <c r="F2406" s="1205"/>
      <c r="G2406" s="1205"/>
      <c r="H2406" s="4"/>
      <c r="I2406" s="4"/>
      <c r="J2406" s="329"/>
      <c r="K2406" s="4"/>
      <c r="L2406" s="4"/>
      <c r="M2406" s="4"/>
      <c r="N2406" s="316"/>
      <c r="O2406" s="4"/>
      <c r="P2406" s="4"/>
      <c r="Q2406" s="4"/>
      <c r="R2406" s="4"/>
      <c r="S2406" s="4"/>
      <c r="T2406" s="252"/>
      <c r="U2406" s="53">
        <f>U$681</f>
        <v>0</v>
      </c>
      <c r="V2406" s="53"/>
      <c r="W2406" s="53"/>
      <c r="X2406" s="53"/>
      <c r="Y2406" s="252"/>
      <c r="Z2406" s="53"/>
      <c r="AA2406" s="53"/>
      <c r="AB2406" s="53"/>
      <c r="AC2406" s="53"/>
      <c r="AD2406" s="53"/>
      <c r="AE2406" s="252"/>
      <c r="AF2406" s="53"/>
      <c r="AG2406" s="53"/>
      <c r="AH2406" s="53"/>
      <c r="AI2406" s="44"/>
      <c r="AJ2406" s="252"/>
      <c r="AK2406" s="53"/>
      <c r="AL2406" s="53"/>
      <c r="AM2406" s="53"/>
      <c r="AN2406" s="44"/>
    </row>
    <row r="2407" spans="1:40" outlineLevel="2">
      <c r="A2407" s="882">
        <f>ROW()</f>
        <v>2407</v>
      </c>
      <c r="B2407" s="453"/>
      <c r="D2407" s="1205" t="s">
        <v>31</v>
      </c>
      <c r="E2407" s="1205"/>
      <c r="F2407" s="1205"/>
      <c r="G2407" s="1205"/>
      <c r="H2407" s="4"/>
      <c r="I2407" s="4"/>
      <c r="J2407" s="329"/>
      <c r="K2407" s="4"/>
      <c r="L2407" s="4"/>
      <c r="M2407" s="4"/>
      <c r="N2407" s="316"/>
      <c r="O2407" s="4"/>
      <c r="P2407" s="4"/>
      <c r="Q2407" s="4"/>
      <c r="R2407" s="4"/>
      <c r="S2407" s="4"/>
      <c r="T2407" s="252"/>
      <c r="U2407" s="53">
        <f>U$682</f>
        <v>0</v>
      </c>
      <c r="V2407" s="53"/>
      <c r="W2407" s="53"/>
      <c r="X2407" s="53"/>
      <c r="Y2407" s="252"/>
      <c r="Z2407" s="53"/>
      <c r="AA2407" s="53"/>
      <c r="AB2407" s="53"/>
      <c r="AC2407" s="53"/>
      <c r="AD2407" s="53"/>
      <c r="AE2407" s="252"/>
      <c r="AF2407" s="53"/>
      <c r="AG2407" s="53"/>
      <c r="AH2407" s="53"/>
      <c r="AI2407" s="44"/>
      <c r="AJ2407" s="252"/>
      <c r="AK2407" s="53"/>
      <c r="AL2407" s="53"/>
      <c r="AM2407" s="53"/>
      <c r="AN2407" s="44"/>
    </row>
    <row r="2408" spans="1:40" outlineLevel="2">
      <c r="A2408" s="882">
        <f>ROW()</f>
        <v>2408</v>
      </c>
      <c r="B2408" s="453"/>
      <c r="D2408" s="1205" t="s">
        <v>32</v>
      </c>
      <c r="E2408" s="1205"/>
      <c r="F2408" s="1205"/>
      <c r="G2408" s="1205"/>
      <c r="H2408" s="4"/>
      <c r="I2408" s="4"/>
      <c r="J2408" s="329"/>
      <c r="K2408" s="4"/>
      <c r="L2408" s="4"/>
      <c r="M2408" s="4"/>
      <c r="N2408" s="316"/>
      <c r="O2408" s="4"/>
      <c r="P2408" s="4"/>
      <c r="Q2408" s="4"/>
      <c r="R2408" s="4"/>
      <c r="S2408" s="4"/>
      <c r="T2408" s="252"/>
      <c r="U2408" s="53">
        <f>U$683</f>
        <v>0</v>
      </c>
      <c r="V2408" s="53"/>
      <c r="W2408" s="53"/>
      <c r="X2408" s="53"/>
      <c r="Y2408" s="252"/>
      <c r="Z2408" s="53"/>
      <c r="AA2408" s="53"/>
      <c r="AB2408" s="53"/>
      <c r="AC2408" s="53"/>
      <c r="AD2408" s="53"/>
      <c r="AE2408" s="252"/>
      <c r="AF2408" s="53"/>
      <c r="AG2408" s="53"/>
      <c r="AH2408" s="53"/>
      <c r="AI2408" s="44"/>
      <c r="AJ2408" s="252"/>
      <c r="AK2408" s="53"/>
      <c r="AL2408" s="53"/>
      <c r="AM2408" s="53"/>
      <c r="AN2408" s="44"/>
    </row>
    <row r="2409" spans="1:40" outlineLevel="2">
      <c r="A2409" s="882">
        <f>ROW()</f>
        <v>2409</v>
      </c>
      <c r="B2409" s="453"/>
      <c r="D2409" s="1205" t="s">
        <v>33</v>
      </c>
      <c r="E2409" s="1205"/>
      <c r="F2409" s="1205"/>
      <c r="G2409" s="1205"/>
      <c r="H2409" s="4"/>
      <c r="I2409" s="4"/>
      <c r="J2409" s="329"/>
      <c r="K2409" s="4"/>
      <c r="L2409" s="4"/>
      <c r="M2409" s="4"/>
      <c r="N2409" s="316"/>
      <c r="O2409" s="4"/>
      <c r="P2409" s="4"/>
      <c r="Q2409" s="4"/>
      <c r="R2409" s="4"/>
      <c r="S2409" s="4"/>
      <c r="T2409" s="252"/>
      <c r="U2409" s="53">
        <f>U$684</f>
        <v>0</v>
      </c>
      <c r="V2409" s="53"/>
      <c r="W2409" s="53"/>
      <c r="X2409" s="53"/>
      <c r="Y2409" s="252"/>
      <c r="Z2409" s="53"/>
      <c r="AA2409" s="53"/>
      <c r="AB2409" s="53"/>
      <c r="AC2409" s="53"/>
      <c r="AD2409" s="53"/>
      <c r="AE2409" s="252"/>
      <c r="AF2409" s="53"/>
      <c r="AG2409" s="53"/>
      <c r="AH2409" s="53"/>
      <c r="AI2409" s="44"/>
      <c r="AJ2409" s="252"/>
      <c r="AK2409" s="53"/>
      <c r="AL2409" s="53"/>
      <c r="AM2409" s="53"/>
      <c r="AN2409" s="44"/>
    </row>
    <row r="2410" spans="1:40" outlineLevel="2">
      <c r="A2410" s="882">
        <f>ROW()</f>
        <v>2410</v>
      </c>
      <c r="B2410" s="453"/>
      <c r="D2410" s="1205" t="s">
        <v>27</v>
      </c>
      <c r="E2410" s="1205"/>
      <c r="F2410" s="1205"/>
      <c r="G2410" s="1205"/>
      <c r="H2410" s="4"/>
      <c r="I2410" s="4"/>
      <c r="J2410" s="329"/>
      <c r="K2410" s="4"/>
      <c r="L2410" s="4"/>
      <c r="M2410" s="4"/>
      <c r="N2410" s="316"/>
      <c r="O2410" s="4"/>
      <c r="P2410" s="4"/>
      <c r="Q2410" s="4"/>
      <c r="R2410" s="4"/>
      <c r="S2410" s="4"/>
      <c r="T2410" s="252"/>
      <c r="U2410" s="53">
        <f>U$685</f>
        <v>0</v>
      </c>
      <c r="V2410" s="53"/>
      <c r="W2410" s="53"/>
      <c r="X2410" s="53"/>
      <c r="Y2410" s="252"/>
      <c r="Z2410" s="53"/>
      <c r="AA2410" s="53"/>
      <c r="AB2410" s="53"/>
      <c r="AC2410" s="53"/>
      <c r="AD2410" s="53"/>
      <c r="AE2410" s="252"/>
      <c r="AF2410" s="53"/>
      <c r="AG2410" s="53"/>
      <c r="AH2410" s="53"/>
      <c r="AI2410" s="44"/>
      <c r="AJ2410" s="252"/>
      <c r="AK2410" s="53"/>
      <c r="AL2410" s="53"/>
      <c r="AM2410" s="53"/>
      <c r="AN2410" s="44"/>
    </row>
    <row r="2411" spans="1:40" outlineLevel="2">
      <c r="A2411" s="882">
        <f>ROW()</f>
        <v>2411</v>
      </c>
      <c r="B2411" s="453"/>
      <c r="D2411" s="1205" t="s">
        <v>34</v>
      </c>
      <c r="E2411" s="1205"/>
      <c r="F2411" s="1205"/>
      <c r="G2411" s="1205"/>
      <c r="H2411" s="4"/>
      <c r="I2411" s="4"/>
      <c r="J2411" s="329"/>
      <c r="K2411" s="4"/>
      <c r="L2411" s="4"/>
      <c r="M2411" s="4"/>
      <c r="N2411" s="316"/>
      <c r="O2411" s="4"/>
      <c r="P2411" s="4"/>
      <c r="Q2411" s="4"/>
      <c r="R2411" s="4"/>
      <c r="S2411" s="4"/>
      <c r="T2411" s="252"/>
      <c r="U2411" s="53">
        <f>U$686</f>
        <v>0</v>
      </c>
      <c r="V2411" s="53"/>
      <c r="W2411" s="53"/>
      <c r="X2411" s="53"/>
      <c r="Y2411" s="252"/>
      <c r="Z2411" s="53"/>
      <c r="AA2411" s="53"/>
      <c r="AB2411" s="53"/>
      <c r="AC2411" s="53"/>
      <c r="AD2411" s="53"/>
      <c r="AE2411" s="252"/>
      <c r="AF2411" s="53"/>
      <c r="AG2411" s="53"/>
      <c r="AH2411" s="53"/>
      <c r="AI2411" s="44"/>
      <c r="AJ2411" s="252"/>
      <c r="AK2411" s="53"/>
      <c r="AL2411" s="53"/>
      <c r="AM2411" s="53"/>
      <c r="AN2411" s="44"/>
    </row>
    <row r="2412" spans="1:40" outlineLevel="2">
      <c r="A2412" s="882">
        <f>ROW()</f>
        <v>2412</v>
      </c>
      <c r="B2412" s="453"/>
      <c r="D2412" s="1205" t="s">
        <v>35</v>
      </c>
      <c r="E2412" s="1205"/>
      <c r="F2412" s="1205"/>
      <c r="G2412" s="1205"/>
      <c r="H2412" s="4"/>
      <c r="I2412" s="4"/>
      <c r="J2412" s="329"/>
      <c r="K2412" s="4"/>
      <c r="L2412" s="4"/>
      <c r="M2412" s="4"/>
      <c r="N2412" s="316"/>
      <c r="O2412" s="4"/>
      <c r="P2412" s="4"/>
      <c r="Q2412" s="4"/>
      <c r="R2412" s="4"/>
      <c r="S2412" s="4"/>
      <c r="T2412" s="252"/>
      <c r="U2412" s="53">
        <f>U$687</f>
        <v>0</v>
      </c>
      <c r="V2412" s="53"/>
      <c r="W2412" s="53"/>
      <c r="X2412" s="53"/>
      <c r="Y2412" s="252"/>
      <c r="Z2412" s="53"/>
      <c r="AA2412" s="53"/>
      <c r="AB2412" s="53"/>
      <c r="AC2412" s="53"/>
      <c r="AD2412" s="53"/>
      <c r="AE2412" s="252"/>
      <c r="AF2412" s="53"/>
      <c r="AG2412" s="53"/>
      <c r="AH2412" s="53"/>
      <c r="AI2412" s="44"/>
      <c r="AJ2412" s="252"/>
      <c r="AK2412" s="53"/>
      <c r="AL2412" s="53"/>
      <c r="AM2412" s="53"/>
      <c r="AN2412" s="44"/>
    </row>
    <row r="2413" spans="1:40" outlineLevel="2">
      <c r="A2413" s="882">
        <f>ROW()</f>
        <v>2413</v>
      </c>
      <c r="B2413" s="453"/>
      <c r="D2413" s="1205" t="s">
        <v>302</v>
      </c>
      <c r="E2413" s="1205"/>
      <c r="F2413" s="1205"/>
      <c r="G2413" s="1205"/>
      <c r="H2413" s="4"/>
      <c r="I2413" s="4"/>
      <c r="J2413" s="329"/>
      <c r="K2413" s="4"/>
      <c r="L2413" s="4"/>
      <c r="M2413" s="4"/>
      <c r="N2413" s="316"/>
      <c r="O2413" s="4"/>
      <c r="P2413" s="4"/>
      <c r="Q2413" s="4"/>
      <c r="R2413" s="4"/>
      <c r="S2413" s="4"/>
      <c r="T2413" s="252"/>
      <c r="U2413" s="53">
        <f>U$688</f>
        <v>0</v>
      </c>
      <c r="V2413" s="53"/>
      <c r="W2413" s="53"/>
      <c r="X2413" s="53"/>
      <c r="Y2413" s="252"/>
      <c r="Z2413" s="53"/>
      <c r="AA2413" s="53"/>
      <c r="AB2413" s="53"/>
      <c r="AC2413" s="53"/>
      <c r="AD2413" s="53"/>
      <c r="AE2413" s="252"/>
      <c r="AF2413" s="53"/>
      <c r="AG2413" s="53"/>
      <c r="AH2413" s="53"/>
      <c r="AI2413" s="44"/>
      <c r="AJ2413" s="252"/>
      <c r="AK2413" s="53"/>
      <c r="AL2413" s="53"/>
      <c r="AM2413" s="53"/>
      <c r="AN2413" s="44"/>
    </row>
    <row r="2414" spans="1:40" outlineLevel="2">
      <c r="A2414" s="882">
        <f>ROW()</f>
        <v>2414</v>
      </c>
      <c r="B2414" s="453"/>
      <c r="D2414" s="1205" t="s">
        <v>36</v>
      </c>
      <c r="E2414" s="1205"/>
      <c r="F2414" s="1205"/>
      <c r="G2414" s="1205"/>
      <c r="H2414" s="4"/>
      <c r="I2414" s="4"/>
      <c r="J2414" s="329"/>
      <c r="K2414" s="4"/>
      <c r="L2414" s="4"/>
      <c r="M2414" s="4"/>
      <c r="N2414" s="316"/>
      <c r="O2414" s="4"/>
      <c r="P2414" s="4"/>
      <c r="Q2414" s="4"/>
      <c r="R2414" s="4"/>
      <c r="S2414" s="4"/>
      <c r="T2414" s="252"/>
      <c r="U2414" s="53">
        <f>U$689</f>
        <v>0</v>
      </c>
      <c r="V2414" s="53"/>
      <c r="W2414" s="53"/>
      <c r="X2414" s="53"/>
      <c r="Y2414" s="252"/>
      <c r="Z2414" s="53"/>
      <c r="AA2414" s="53"/>
      <c r="AB2414" s="53"/>
      <c r="AC2414" s="53"/>
      <c r="AD2414" s="53"/>
      <c r="AE2414" s="252"/>
      <c r="AF2414" s="53"/>
      <c r="AG2414" s="53"/>
      <c r="AH2414" s="53"/>
      <c r="AI2414" s="44"/>
      <c r="AJ2414" s="252"/>
      <c r="AK2414" s="53"/>
      <c r="AL2414" s="53"/>
      <c r="AM2414" s="53"/>
      <c r="AN2414" s="44"/>
    </row>
    <row r="2415" spans="1:40" outlineLevel="2">
      <c r="A2415" s="882">
        <f>ROW()</f>
        <v>2415</v>
      </c>
      <c r="B2415" s="453"/>
      <c r="D2415" s="1205" t="s">
        <v>583</v>
      </c>
      <c r="E2415" s="1205"/>
      <c r="F2415" s="1205"/>
      <c r="G2415" s="1205"/>
      <c r="H2415" s="4"/>
      <c r="I2415" s="4"/>
      <c r="J2415" s="329"/>
      <c r="K2415" s="4"/>
      <c r="L2415" s="4"/>
      <c r="M2415" s="4"/>
      <c r="N2415" s="316"/>
      <c r="O2415" s="4"/>
      <c r="P2415" s="4"/>
      <c r="Q2415" s="4"/>
      <c r="R2415" s="4"/>
      <c r="S2415" s="4"/>
      <c r="T2415" s="252"/>
      <c r="U2415" s="53">
        <f>U$690</f>
        <v>0</v>
      </c>
      <c r="V2415" s="53"/>
      <c r="W2415" s="53"/>
      <c r="X2415" s="53"/>
      <c r="Y2415" s="252"/>
      <c r="Z2415" s="53"/>
      <c r="AA2415" s="53"/>
      <c r="AB2415" s="53"/>
      <c r="AC2415" s="53"/>
      <c r="AD2415" s="53"/>
      <c r="AE2415" s="252"/>
      <c r="AF2415" s="53"/>
      <c r="AG2415" s="53"/>
      <c r="AH2415" s="53"/>
      <c r="AI2415" s="44"/>
      <c r="AJ2415" s="252"/>
      <c r="AK2415" s="53"/>
      <c r="AL2415" s="53"/>
      <c r="AM2415" s="53"/>
      <c r="AN2415" s="44"/>
    </row>
    <row r="2416" spans="1:40" outlineLevel="2">
      <c r="A2416" s="882">
        <f>ROW()</f>
        <v>2416</v>
      </c>
      <c r="B2416" s="453"/>
      <c r="D2416" s="1205" t="s">
        <v>81</v>
      </c>
      <c r="E2416" s="1205"/>
      <c r="F2416" s="1205"/>
      <c r="G2416" s="1205"/>
      <c r="H2416" s="4"/>
      <c r="I2416" s="4"/>
      <c r="J2416" s="329"/>
      <c r="K2416" s="4"/>
      <c r="L2416" s="4"/>
      <c r="M2416" s="4"/>
      <c r="N2416" s="316"/>
      <c r="O2416" s="4"/>
      <c r="P2416" s="4"/>
      <c r="Q2416" s="4"/>
      <c r="R2416" s="4"/>
      <c r="S2416" s="4"/>
      <c r="T2416" s="252"/>
      <c r="U2416" s="53">
        <f>U$691</f>
        <v>0</v>
      </c>
      <c r="V2416" s="53"/>
      <c r="W2416" s="53"/>
      <c r="X2416" s="53"/>
      <c r="Y2416" s="252"/>
      <c r="Z2416" s="53"/>
      <c r="AA2416" s="53"/>
      <c r="AB2416" s="53"/>
      <c r="AC2416" s="53"/>
      <c r="AD2416" s="53"/>
      <c r="AE2416" s="252"/>
      <c r="AF2416" s="53"/>
      <c r="AG2416" s="53"/>
      <c r="AH2416" s="53"/>
      <c r="AI2416" s="44"/>
      <c r="AJ2416" s="252"/>
      <c r="AK2416" s="53"/>
      <c r="AL2416" s="53"/>
      <c r="AM2416" s="53"/>
      <c r="AN2416" s="44"/>
    </row>
    <row r="2417" spans="1:40" outlineLevel="2">
      <c r="A2417" s="882">
        <f>ROW()</f>
        <v>2417</v>
      </c>
      <c r="B2417" s="453"/>
      <c r="D2417" s="1205" t="s">
        <v>28</v>
      </c>
      <c r="E2417" s="1205"/>
      <c r="F2417" s="1205"/>
      <c r="G2417" s="1205"/>
      <c r="H2417" s="4"/>
      <c r="I2417" s="4"/>
      <c r="J2417" s="329"/>
      <c r="K2417" s="4"/>
      <c r="L2417" s="4"/>
      <c r="M2417" s="4"/>
      <c r="N2417" s="316"/>
      <c r="O2417" s="4"/>
      <c r="P2417" s="4"/>
      <c r="Q2417" s="4"/>
      <c r="R2417" s="4"/>
      <c r="S2417" s="4"/>
      <c r="T2417" s="252"/>
      <c r="U2417" s="53">
        <f>U$692</f>
        <v>0</v>
      </c>
      <c r="V2417" s="53"/>
      <c r="W2417" s="53"/>
      <c r="X2417" s="53"/>
      <c r="Y2417" s="252"/>
      <c r="Z2417" s="53"/>
      <c r="AA2417" s="53"/>
      <c r="AB2417" s="53"/>
      <c r="AC2417" s="53"/>
      <c r="AD2417" s="53"/>
      <c r="AE2417" s="252"/>
      <c r="AF2417" s="53"/>
      <c r="AG2417" s="53"/>
      <c r="AH2417" s="53"/>
      <c r="AI2417" s="44"/>
      <c r="AJ2417" s="252"/>
      <c r="AK2417" s="53"/>
      <c r="AL2417" s="53"/>
      <c r="AM2417" s="53"/>
      <c r="AN2417" s="44"/>
    </row>
    <row r="2418" spans="1:40" outlineLevel="2">
      <c r="A2418" s="882">
        <f>ROW()</f>
        <v>2418</v>
      </c>
      <c r="B2418" s="453"/>
      <c r="D2418" s="1206" t="s">
        <v>443</v>
      </c>
      <c r="E2418" s="1206"/>
      <c r="F2418" s="1206"/>
      <c r="G2418" s="1206"/>
      <c r="H2418" s="28"/>
      <c r="I2418" s="28"/>
      <c r="J2418" s="1207"/>
      <c r="K2418" s="28"/>
      <c r="L2418" s="28"/>
      <c r="M2418" s="28"/>
      <c r="N2418" s="317"/>
      <c r="O2418" s="28"/>
      <c r="P2418" s="28"/>
      <c r="Q2418" s="28"/>
      <c r="R2418" s="28"/>
      <c r="S2418" s="28"/>
      <c r="T2418" s="253"/>
      <c r="U2418" s="54">
        <f>U$693</f>
        <v>0</v>
      </c>
      <c r="V2418" s="54"/>
      <c r="W2418" s="54"/>
      <c r="X2418" s="54"/>
      <c r="Y2418" s="253"/>
      <c r="Z2418" s="54"/>
      <c r="AA2418" s="54"/>
      <c r="AB2418" s="54"/>
      <c r="AC2418" s="54"/>
      <c r="AD2418" s="54"/>
      <c r="AE2418" s="253"/>
      <c r="AF2418" s="54"/>
      <c r="AG2418" s="54"/>
      <c r="AH2418" s="54"/>
      <c r="AI2418" s="46"/>
      <c r="AJ2418" s="253"/>
      <c r="AK2418" s="54"/>
      <c r="AL2418" s="54"/>
      <c r="AM2418" s="54"/>
      <c r="AN2418" s="46"/>
    </row>
    <row r="2419" spans="1:40" outlineLevel="2">
      <c r="A2419" s="882">
        <f>ROW()</f>
        <v>2419</v>
      </c>
      <c r="B2419" s="453"/>
      <c r="D2419" s="452" t="s">
        <v>24</v>
      </c>
      <c r="H2419" s="458"/>
      <c r="I2419" s="458"/>
      <c r="J2419" s="459"/>
      <c r="K2419" s="458"/>
      <c r="L2419" s="458"/>
      <c r="M2419" s="458"/>
      <c r="N2419" s="463"/>
      <c r="O2419" s="458"/>
      <c r="P2419" s="458"/>
      <c r="Q2419" s="458"/>
      <c r="R2419" s="458"/>
      <c r="S2419" s="458"/>
      <c r="T2419" s="466">
        <f t="shared" ref="T2419:AN2419" si="1724">SUM(T2403:T2418)</f>
        <v>0</v>
      </c>
      <c r="U2419" s="444">
        <f t="shared" si="1724"/>
        <v>0</v>
      </c>
      <c r="V2419" s="444">
        <f t="shared" si="1724"/>
        <v>0</v>
      </c>
      <c r="W2419" s="444">
        <f t="shared" si="1724"/>
        <v>0</v>
      </c>
      <c r="X2419" s="444">
        <f t="shared" si="1724"/>
        <v>0</v>
      </c>
      <c r="Y2419" s="466">
        <f t="shared" si="1724"/>
        <v>0</v>
      </c>
      <c r="Z2419" s="444">
        <f t="shared" si="1724"/>
        <v>0</v>
      </c>
      <c r="AA2419" s="444">
        <f t="shared" si="1724"/>
        <v>0</v>
      </c>
      <c r="AB2419" s="444">
        <f t="shared" si="1724"/>
        <v>0</v>
      </c>
      <c r="AC2419" s="444">
        <f t="shared" si="1724"/>
        <v>0</v>
      </c>
      <c r="AD2419" s="444">
        <f t="shared" si="1724"/>
        <v>0</v>
      </c>
      <c r="AE2419" s="466">
        <f t="shared" si="1724"/>
        <v>0</v>
      </c>
      <c r="AF2419" s="444">
        <f t="shared" si="1724"/>
        <v>0</v>
      </c>
      <c r="AG2419" s="444">
        <f t="shared" si="1724"/>
        <v>0</v>
      </c>
      <c r="AH2419" s="444">
        <f t="shared" si="1724"/>
        <v>0</v>
      </c>
      <c r="AI2419" s="445">
        <f t="shared" si="1724"/>
        <v>0</v>
      </c>
      <c r="AJ2419" s="466">
        <f t="shared" si="1724"/>
        <v>0</v>
      </c>
      <c r="AK2419" s="444">
        <f t="shared" si="1724"/>
        <v>0</v>
      </c>
      <c r="AL2419" s="444">
        <f t="shared" si="1724"/>
        <v>0</v>
      </c>
      <c r="AM2419" s="444">
        <f t="shared" si="1724"/>
        <v>0</v>
      </c>
      <c r="AN2419" s="445">
        <f t="shared" si="1724"/>
        <v>0</v>
      </c>
    </row>
    <row r="2420" spans="1:40" outlineLevel="1">
      <c r="A2420" s="732" t="s">
        <v>21</v>
      </c>
      <c r="B2420" s="733"/>
      <c r="C2420" s="881"/>
      <c r="D2420" s="733"/>
      <c r="E2420" s="733"/>
      <c r="F2420" s="733"/>
      <c r="G2420" s="733"/>
      <c r="H2420" s="733"/>
      <c r="I2420" s="730"/>
      <c r="J2420" s="729"/>
      <c r="K2420" s="730"/>
      <c r="L2420" s="730"/>
      <c r="M2420" s="730"/>
      <c r="N2420" s="731"/>
      <c r="O2420" s="730"/>
      <c r="P2420" s="730"/>
      <c r="Q2420" s="730"/>
      <c r="R2420" s="730"/>
      <c r="S2420" s="730"/>
      <c r="T2420" s="729"/>
      <c r="U2420" s="730"/>
      <c r="V2420" s="730"/>
      <c r="W2420" s="730"/>
      <c r="X2420" s="730"/>
      <c r="Y2420" s="729"/>
      <c r="Z2420" s="730"/>
      <c r="AA2420" s="730"/>
      <c r="AB2420" s="730"/>
      <c r="AC2420" s="730"/>
      <c r="AD2420" s="730"/>
      <c r="AE2420" s="729"/>
      <c r="AF2420" s="730"/>
      <c r="AG2420" s="730"/>
      <c r="AH2420" s="730"/>
      <c r="AI2420" s="731"/>
      <c r="AJ2420" s="729"/>
      <c r="AK2420" s="730"/>
      <c r="AL2420" s="730"/>
      <c r="AM2420" s="730"/>
      <c r="AN2420" s="731"/>
    </row>
    <row r="2421" spans="1:40" outlineLevel="2">
      <c r="A2421" s="882">
        <f>ROW()</f>
        <v>2421</v>
      </c>
      <c r="B2421" s="453"/>
      <c r="D2421" s="452" t="s">
        <v>300</v>
      </c>
      <c r="H2421" s="458"/>
      <c r="I2421" s="458"/>
      <c r="J2421" s="459"/>
      <c r="K2421" s="458"/>
      <c r="L2421" s="458"/>
      <c r="M2421" s="458"/>
      <c r="N2421" s="463"/>
      <c r="O2421" s="439"/>
      <c r="P2421" s="439"/>
      <c r="Q2421" s="439"/>
      <c r="R2421" s="439"/>
      <c r="S2421" s="439"/>
      <c r="T2421" s="443"/>
      <c r="U2421" s="439"/>
      <c r="V2421" s="439">
        <f t="shared" ref="V2421:AN2421" si="1725">-IF(V2367&lt;0,V2367,IF($D2421="Land",0,IF(V2349&lt;1,V2367,MAX(MIN(IF(V2349&gt;0,(V2367/V2349)*V$9,0),V2367*V$9),0))))</f>
        <v>-0.16838428502075128</v>
      </c>
      <c r="W2421" s="439">
        <f t="shared" si="1725"/>
        <v>-0.16838428502075131</v>
      </c>
      <c r="X2421" s="439">
        <f t="shared" si="1725"/>
        <v>-0.16838428502075128</v>
      </c>
      <c r="Y2421" s="595">
        <f t="shared" si="1725"/>
        <v>-8.4192142510375656E-2</v>
      </c>
      <c r="Z2421" s="596">
        <f t="shared" si="1725"/>
        <v>-0.16838428502075128</v>
      </c>
      <c r="AA2421" s="596">
        <f t="shared" si="1725"/>
        <v>-0.16838428502075131</v>
      </c>
      <c r="AB2421" s="596">
        <f t="shared" si="1725"/>
        <v>-0.16838428502075128</v>
      </c>
      <c r="AC2421" s="596">
        <f t="shared" si="1725"/>
        <v>-0.16838428502075131</v>
      </c>
      <c r="AD2421" s="596">
        <f t="shared" si="1725"/>
        <v>-0.16838428502075131</v>
      </c>
      <c r="AE2421" s="595">
        <f t="shared" si="1725"/>
        <v>-0.16838428502075131</v>
      </c>
      <c r="AF2421" s="596">
        <f t="shared" si="1725"/>
        <v>-0.16838428502075131</v>
      </c>
      <c r="AG2421" s="596">
        <f t="shared" si="1725"/>
        <v>-0.16838428502075131</v>
      </c>
      <c r="AH2421" s="596">
        <f t="shared" si="1725"/>
        <v>-0.16838428502075131</v>
      </c>
      <c r="AI2421" s="594">
        <f t="shared" si="1725"/>
        <v>-0.16838428502075134</v>
      </c>
      <c r="AJ2421" s="595">
        <f t="shared" si="1725"/>
        <v>-0.16838428502075134</v>
      </c>
      <c r="AK2421" s="596">
        <f t="shared" si="1725"/>
        <v>-0.16838428502075134</v>
      </c>
      <c r="AL2421" s="596">
        <f t="shared" si="1725"/>
        <v>-0.16838428502075134</v>
      </c>
      <c r="AM2421" s="596">
        <f t="shared" si="1725"/>
        <v>-0.16838428502075134</v>
      </c>
      <c r="AN2421" s="594">
        <f t="shared" si="1725"/>
        <v>-0.16838428502075137</v>
      </c>
    </row>
    <row r="2422" spans="1:40" outlineLevel="2">
      <c r="A2422" s="882">
        <f>ROW()</f>
        <v>2422</v>
      </c>
      <c r="B2422" s="453"/>
      <c r="D2422" s="452" t="s">
        <v>301</v>
      </c>
      <c r="H2422" s="458"/>
      <c r="I2422" s="458"/>
      <c r="J2422" s="459"/>
      <c r="K2422" s="458"/>
      <c r="L2422" s="458"/>
      <c r="M2422" s="458"/>
      <c r="N2422" s="463"/>
      <c r="O2422" s="439"/>
      <c r="P2422" s="439"/>
      <c r="Q2422" s="439"/>
      <c r="R2422" s="439"/>
      <c r="S2422" s="439"/>
      <c r="T2422" s="443"/>
      <c r="U2422" s="439"/>
      <c r="V2422" s="439">
        <f t="shared" ref="V2422:AN2422" si="1726">-IF(V2368&lt;0,V2368,IF($D2422="Land",0,IF(V2350&lt;1,V2368,MAX(MIN(IF(V2350&gt;0,(V2368/V2350)*V$9,0),V2368*V$9),0))))</f>
        <v>0</v>
      </c>
      <c r="W2422" s="439">
        <f t="shared" si="1726"/>
        <v>0</v>
      </c>
      <c r="X2422" s="439">
        <f t="shared" si="1726"/>
        <v>0</v>
      </c>
      <c r="Y2422" s="595">
        <f t="shared" si="1726"/>
        <v>0</v>
      </c>
      <c r="Z2422" s="596">
        <f t="shared" si="1726"/>
        <v>0</v>
      </c>
      <c r="AA2422" s="596">
        <f t="shared" si="1726"/>
        <v>0</v>
      </c>
      <c r="AB2422" s="596">
        <f t="shared" si="1726"/>
        <v>0</v>
      </c>
      <c r="AC2422" s="596">
        <f t="shared" si="1726"/>
        <v>0</v>
      </c>
      <c r="AD2422" s="596">
        <f t="shared" si="1726"/>
        <v>0</v>
      </c>
      <c r="AE2422" s="595">
        <f t="shared" si="1726"/>
        <v>0</v>
      </c>
      <c r="AF2422" s="596">
        <f t="shared" si="1726"/>
        <v>0</v>
      </c>
      <c r="AG2422" s="596">
        <f t="shared" si="1726"/>
        <v>0</v>
      </c>
      <c r="AH2422" s="596">
        <f t="shared" si="1726"/>
        <v>0</v>
      </c>
      <c r="AI2422" s="594">
        <f t="shared" si="1726"/>
        <v>0</v>
      </c>
      <c r="AJ2422" s="595">
        <f t="shared" si="1726"/>
        <v>0</v>
      </c>
      <c r="AK2422" s="596">
        <f t="shared" si="1726"/>
        <v>0</v>
      </c>
      <c r="AL2422" s="596">
        <f t="shared" si="1726"/>
        <v>0</v>
      </c>
      <c r="AM2422" s="596">
        <f t="shared" si="1726"/>
        <v>0</v>
      </c>
      <c r="AN2422" s="594">
        <f t="shared" si="1726"/>
        <v>0</v>
      </c>
    </row>
    <row r="2423" spans="1:40" outlineLevel="2">
      <c r="A2423" s="882">
        <f>ROW()</f>
        <v>2423</v>
      </c>
      <c r="B2423" s="453"/>
      <c r="D2423" s="452" t="s">
        <v>29</v>
      </c>
      <c r="H2423" s="458"/>
      <c r="I2423" s="458"/>
      <c r="J2423" s="459"/>
      <c r="K2423" s="458"/>
      <c r="L2423" s="458"/>
      <c r="M2423" s="458"/>
      <c r="N2423" s="463"/>
      <c r="O2423" s="439"/>
      <c r="P2423" s="439"/>
      <c r="Q2423" s="439"/>
      <c r="R2423" s="439"/>
      <c r="S2423" s="439"/>
      <c r="T2423" s="326"/>
      <c r="U2423" s="439"/>
      <c r="V2423" s="439">
        <f t="shared" ref="V2423:AN2423" si="1727">-IF(V2369&lt;0,V2369,IF($D2423="Land",0,IF(V2351&lt;1,V2369,MAX(MIN(IF(V2351&gt;0,(V2369/V2351)*V$9,0),V2369*V$9),0))))</f>
        <v>0</v>
      </c>
      <c r="W2423" s="439">
        <f t="shared" si="1727"/>
        <v>0</v>
      </c>
      <c r="X2423" s="439">
        <f t="shared" si="1727"/>
        <v>0</v>
      </c>
      <c r="Y2423" s="595">
        <f t="shared" si="1727"/>
        <v>0</v>
      </c>
      <c r="Z2423" s="596">
        <f t="shared" si="1727"/>
        <v>0</v>
      </c>
      <c r="AA2423" s="596">
        <f t="shared" si="1727"/>
        <v>0</v>
      </c>
      <c r="AB2423" s="596">
        <f t="shared" si="1727"/>
        <v>0</v>
      </c>
      <c r="AC2423" s="596">
        <f t="shared" si="1727"/>
        <v>0</v>
      </c>
      <c r="AD2423" s="596">
        <f t="shared" si="1727"/>
        <v>0</v>
      </c>
      <c r="AE2423" s="595">
        <f t="shared" si="1727"/>
        <v>0</v>
      </c>
      <c r="AF2423" s="596">
        <f t="shared" si="1727"/>
        <v>0</v>
      </c>
      <c r="AG2423" s="596">
        <f t="shared" si="1727"/>
        <v>0</v>
      </c>
      <c r="AH2423" s="596">
        <f t="shared" si="1727"/>
        <v>0</v>
      </c>
      <c r="AI2423" s="594">
        <f t="shared" si="1727"/>
        <v>0</v>
      </c>
      <c r="AJ2423" s="595">
        <f t="shared" si="1727"/>
        <v>0</v>
      </c>
      <c r="AK2423" s="596">
        <f t="shared" si="1727"/>
        <v>0</v>
      </c>
      <c r="AL2423" s="596">
        <f t="shared" si="1727"/>
        <v>0</v>
      </c>
      <c r="AM2423" s="596">
        <f t="shared" si="1727"/>
        <v>0</v>
      </c>
      <c r="AN2423" s="594">
        <f t="shared" si="1727"/>
        <v>0</v>
      </c>
    </row>
    <row r="2424" spans="1:40" outlineLevel="2">
      <c r="A2424" s="882">
        <f>ROW()</f>
        <v>2424</v>
      </c>
      <c r="B2424" s="453"/>
      <c r="D2424" s="452" t="s">
        <v>30</v>
      </c>
      <c r="H2424" s="458"/>
      <c r="I2424" s="458"/>
      <c r="J2424" s="459"/>
      <c r="K2424" s="458"/>
      <c r="L2424" s="458"/>
      <c r="M2424" s="458"/>
      <c r="N2424" s="463"/>
      <c r="O2424" s="439"/>
      <c r="P2424" s="439"/>
      <c r="Q2424" s="439"/>
      <c r="R2424" s="439"/>
      <c r="S2424" s="439"/>
      <c r="T2424" s="326"/>
      <c r="U2424" s="439"/>
      <c r="V2424" s="439">
        <f t="shared" ref="V2424:AN2424" si="1728">-IF(V2370&lt;0,V2370,IF($D2424="Land",0,IF(V2352&lt;1,V2370,MAX(MIN(IF(V2352&gt;0,(V2370/V2352)*V$9,0),V2370*V$9),0))))</f>
        <v>-0.48467323035352539</v>
      </c>
      <c r="W2424" s="439">
        <f t="shared" si="1728"/>
        <v>-0.48467323035352539</v>
      </c>
      <c r="X2424" s="439">
        <f t="shared" si="1728"/>
        <v>-0.48467323035352539</v>
      </c>
      <c r="Y2424" s="595">
        <f t="shared" si="1728"/>
        <v>-0.24233661517676269</v>
      </c>
      <c r="Z2424" s="596">
        <f t="shared" si="1728"/>
        <v>-0.48467323035352539</v>
      </c>
      <c r="AA2424" s="596">
        <f t="shared" si="1728"/>
        <v>-0.48467323035352539</v>
      </c>
      <c r="AB2424" s="596">
        <f t="shared" si="1728"/>
        <v>-0.48467323035352539</v>
      </c>
      <c r="AC2424" s="596">
        <f t="shared" si="1728"/>
        <v>-0.48467323035352539</v>
      </c>
      <c r="AD2424" s="596">
        <f t="shared" si="1728"/>
        <v>-0.48467323035352533</v>
      </c>
      <c r="AE2424" s="595">
        <f t="shared" si="1728"/>
        <v>-0.48467323035352533</v>
      </c>
      <c r="AF2424" s="596">
        <f t="shared" si="1728"/>
        <v>-0.48467323035352533</v>
      </c>
      <c r="AG2424" s="596">
        <f t="shared" si="1728"/>
        <v>-0.48467323035352533</v>
      </c>
      <c r="AH2424" s="596">
        <f t="shared" si="1728"/>
        <v>-0.48467323035352528</v>
      </c>
      <c r="AI2424" s="594">
        <f t="shared" si="1728"/>
        <v>-0.48467323035352528</v>
      </c>
      <c r="AJ2424" s="595">
        <f t="shared" si="1728"/>
        <v>-0.48467323035352522</v>
      </c>
      <c r="AK2424" s="596">
        <f t="shared" si="1728"/>
        <v>-0.48467323035352528</v>
      </c>
      <c r="AL2424" s="596">
        <f t="shared" si="1728"/>
        <v>-0.48467323035352528</v>
      </c>
      <c r="AM2424" s="596">
        <f t="shared" si="1728"/>
        <v>-0.48467323035352533</v>
      </c>
      <c r="AN2424" s="594">
        <f t="shared" si="1728"/>
        <v>-0.48467323035352533</v>
      </c>
    </row>
    <row r="2425" spans="1:40" outlineLevel="2">
      <c r="A2425" s="882">
        <f>ROW()</f>
        <v>2425</v>
      </c>
      <c r="B2425" s="453"/>
      <c r="D2425" s="452" t="s">
        <v>31</v>
      </c>
      <c r="H2425" s="458"/>
      <c r="I2425" s="458"/>
      <c r="J2425" s="459"/>
      <c r="K2425" s="458"/>
      <c r="L2425" s="458"/>
      <c r="M2425" s="458"/>
      <c r="N2425" s="463"/>
      <c r="O2425" s="439"/>
      <c r="P2425" s="439"/>
      <c r="Q2425" s="439"/>
      <c r="R2425" s="439"/>
      <c r="S2425" s="439"/>
      <c r="T2425" s="326"/>
      <c r="U2425" s="439"/>
      <c r="V2425" s="439">
        <f t="shared" ref="V2425:AN2425" si="1729">-IF(V2371&lt;0,V2371,IF($D2425="Land",0,IF(V2353&lt;1,V2371,MAX(MIN(IF(V2353&gt;0,(V2371/V2353)*V$9,0),V2371*V$9),0))))</f>
        <v>0</v>
      </c>
      <c r="W2425" s="439">
        <f t="shared" si="1729"/>
        <v>0</v>
      </c>
      <c r="X2425" s="439">
        <f t="shared" si="1729"/>
        <v>0</v>
      </c>
      <c r="Y2425" s="595">
        <f t="shared" si="1729"/>
        <v>0</v>
      </c>
      <c r="Z2425" s="596">
        <f t="shared" si="1729"/>
        <v>0</v>
      </c>
      <c r="AA2425" s="596">
        <f t="shared" si="1729"/>
        <v>0</v>
      </c>
      <c r="AB2425" s="596">
        <f t="shared" si="1729"/>
        <v>0</v>
      </c>
      <c r="AC2425" s="596">
        <f t="shared" si="1729"/>
        <v>0</v>
      </c>
      <c r="AD2425" s="596">
        <f t="shared" si="1729"/>
        <v>0</v>
      </c>
      <c r="AE2425" s="595">
        <f t="shared" si="1729"/>
        <v>0</v>
      </c>
      <c r="AF2425" s="596">
        <f t="shared" si="1729"/>
        <v>0</v>
      </c>
      <c r="AG2425" s="596">
        <f t="shared" si="1729"/>
        <v>0</v>
      </c>
      <c r="AH2425" s="596">
        <f t="shared" si="1729"/>
        <v>0</v>
      </c>
      <c r="AI2425" s="594">
        <f t="shared" si="1729"/>
        <v>0</v>
      </c>
      <c r="AJ2425" s="595">
        <f t="shared" si="1729"/>
        <v>0</v>
      </c>
      <c r="AK2425" s="596">
        <f t="shared" si="1729"/>
        <v>0</v>
      </c>
      <c r="AL2425" s="596">
        <f t="shared" si="1729"/>
        <v>0</v>
      </c>
      <c r="AM2425" s="596">
        <f t="shared" si="1729"/>
        <v>0</v>
      </c>
      <c r="AN2425" s="594">
        <f t="shared" si="1729"/>
        <v>0</v>
      </c>
    </row>
    <row r="2426" spans="1:40" outlineLevel="2">
      <c r="A2426" s="882">
        <f>ROW()</f>
        <v>2426</v>
      </c>
      <c r="B2426" s="453"/>
      <c r="D2426" s="452" t="s">
        <v>32</v>
      </c>
      <c r="H2426" s="458"/>
      <c r="I2426" s="458"/>
      <c r="J2426" s="459"/>
      <c r="K2426" s="458"/>
      <c r="L2426" s="458"/>
      <c r="M2426" s="458"/>
      <c r="N2426" s="463"/>
      <c r="O2426" s="439"/>
      <c r="P2426" s="439"/>
      <c r="Q2426" s="439"/>
      <c r="R2426" s="439"/>
      <c r="S2426" s="439"/>
      <c r="T2426" s="443"/>
      <c r="U2426" s="439"/>
      <c r="V2426" s="439">
        <f t="shared" ref="V2426:AN2426" si="1730">-IF(V2372&lt;0,V2372,IF($D2426="Land",0,IF(V2354&lt;1,V2372,MAX(MIN(IF(V2354&gt;0,(V2372/V2354)*V$9,0),V2372*V$9),0))))</f>
        <v>-5.7128873117388481E-3</v>
      </c>
      <c r="W2426" s="439">
        <f t="shared" si="1730"/>
        <v>-5.7128873117388481E-3</v>
      </c>
      <c r="X2426" s="439">
        <f t="shared" si="1730"/>
        <v>-5.7128873117388481E-3</v>
      </c>
      <c r="Y2426" s="595">
        <f t="shared" si="1730"/>
        <v>-2.8564436558694241E-3</v>
      </c>
      <c r="Z2426" s="596">
        <f t="shared" si="1730"/>
        <v>-5.7128873117388472E-3</v>
      </c>
      <c r="AA2426" s="596">
        <f t="shared" si="1730"/>
        <v>-5.7128873117388472E-3</v>
      </c>
      <c r="AB2426" s="596">
        <f t="shared" si="1730"/>
        <v>-5.7128873117388472E-3</v>
      </c>
      <c r="AC2426" s="596">
        <f t="shared" si="1730"/>
        <v>-5.7128873117388472E-3</v>
      </c>
      <c r="AD2426" s="596">
        <f t="shared" si="1730"/>
        <v>-5.7128873117388464E-3</v>
      </c>
      <c r="AE2426" s="595">
        <f t="shared" si="1730"/>
        <v>-5.7128873117388464E-3</v>
      </c>
      <c r="AF2426" s="596">
        <f t="shared" si="1730"/>
        <v>-5.7128873117388455E-3</v>
      </c>
      <c r="AG2426" s="596">
        <f t="shared" si="1730"/>
        <v>-5.7128873117388455E-3</v>
      </c>
      <c r="AH2426" s="596">
        <f t="shared" si="1730"/>
        <v>-5.7128873117388455E-3</v>
      </c>
      <c r="AI2426" s="594">
        <f t="shared" si="1730"/>
        <v>-5.7128873117388446E-3</v>
      </c>
      <c r="AJ2426" s="595">
        <f t="shared" si="1730"/>
        <v>-5.7128873117388446E-3</v>
      </c>
      <c r="AK2426" s="596">
        <f t="shared" si="1730"/>
        <v>-5.7128873117388438E-3</v>
      </c>
      <c r="AL2426" s="596">
        <f t="shared" si="1730"/>
        <v>-5.7128873117388429E-3</v>
      </c>
      <c r="AM2426" s="596">
        <f t="shared" si="1730"/>
        <v>-5.7128873117388438E-3</v>
      </c>
      <c r="AN2426" s="594">
        <f t="shared" si="1730"/>
        <v>-5.7128873117388429E-3</v>
      </c>
    </row>
    <row r="2427" spans="1:40" outlineLevel="2">
      <c r="A2427" s="882">
        <f>ROW()</f>
        <v>2427</v>
      </c>
      <c r="B2427" s="453"/>
      <c r="D2427" s="452" t="s">
        <v>33</v>
      </c>
      <c r="H2427" s="458"/>
      <c r="I2427" s="458"/>
      <c r="J2427" s="459"/>
      <c r="K2427" s="458"/>
      <c r="L2427" s="458"/>
      <c r="M2427" s="458"/>
      <c r="N2427" s="463"/>
      <c r="O2427" s="439"/>
      <c r="P2427" s="439"/>
      <c r="Q2427" s="439"/>
      <c r="R2427" s="439"/>
      <c r="S2427" s="439"/>
      <c r="T2427" s="443"/>
      <c r="U2427" s="439"/>
      <c r="V2427" s="439">
        <f t="shared" ref="V2427:AN2427" si="1731">-IF(V2373&lt;0,V2373,IF($D2427="Land",0,IF(V2355&lt;1,V2373,MAX(MIN(IF(V2355&gt;0,(V2373/V2355)*V$9,0),V2373*V$9),0))))</f>
        <v>-4.4831023336982896E-3</v>
      </c>
      <c r="W2427" s="439">
        <f t="shared" si="1731"/>
        <v>-4.4831023336982896E-3</v>
      </c>
      <c r="X2427" s="439">
        <f t="shared" si="1731"/>
        <v>-4.4831023336982904E-3</v>
      </c>
      <c r="Y2427" s="595">
        <f t="shared" si="1731"/>
        <v>-2.2415511668491452E-3</v>
      </c>
      <c r="Z2427" s="596">
        <f t="shared" si="1731"/>
        <v>-4.4831023336982904E-3</v>
      </c>
      <c r="AA2427" s="596">
        <f t="shared" si="1731"/>
        <v>-4.4831023336982904E-3</v>
      </c>
      <c r="AB2427" s="596">
        <f t="shared" si="1731"/>
        <v>-4.4831023336982913E-3</v>
      </c>
      <c r="AC2427" s="596">
        <f t="shared" si="1731"/>
        <v>-4.4831023336982913E-3</v>
      </c>
      <c r="AD2427" s="596">
        <f t="shared" si="1731"/>
        <v>-4.4831023336982913E-3</v>
      </c>
      <c r="AE2427" s="595">
        <f t="shared" si="1731"/>
        <v>-4.4831023336982922E-3</v>
      </c>
      <c r="AF2427" s="596">
        <f t="shared" si="1731"/>
        <v>-4.4831023336982922E-3</v>
      </c>
      <c r="AG2427" s="596">
        <f t="shared" si="1731"/>
        <v>-4.4831023336982931E-3</v>
      </c>
      <c r="AH2427" s="596">
        <f t="shared" si="1731"/>
        <v>-4.4831023336982931E-3</v>
      </c>
      <c r="AI2427" s="594">
        <f t="shared" si="1731"/>
        <v>-4.4831023336982931E-3</v>
      </c>
      <c r="AJ2427" s="595">
        <f t="shared" si="1731"/>
        <v>-4.4831023336982931E-3</v>
      </c>
      <c r="AK2427" s="596">
        <f t="shared" si="1731"/>
        <v>-4.4831023336982931E-3</v>
      </c>
      <c r="AL2427" s="596">
        <f t="shared" si="1731"/>
        <v>-4.4831023336982931E-3</v>
      </c>
      <c r="AM2427" s="596">
        <f t="shared" si="1731"/>
        <v>-4.4831023336982931E-3</v>
      </c>
      <c r="AN2427" s="594">
        <f t="shared" si="1731"/>
        <v>-4.4831023336982931E-3</v>
      </c>
    </row>
    <row r="2428" spans="1:40" outlineLevel="2">
      <c r="A2428" s="882">
        <f>ROW()</f>
        <v>2428</v>
      </c>
      <c r="B2428" s="453"/>
      <c r="D2428" s="452" t="s">
        <v>27</v>
      </c>
      <c r="H2428" s="458"/>
      <c r="I2428" s="458"/>
      <c r="J2428" s="459"/>
      <c r="K2428" s="458"/>
      <c r="L2428" s="458"/>
      <c r="M2428" s="458"/>
      <c r="N2428" s="463"/>
      <c r="O2428" s="439"/>
      <c r="P2428" s="439"/>
      <c r="Q2428" s="439"/>
      <c r="R2428" s="439"/>
      <c r="S2428" s="439"/>
      <c r="T2428" s="443"/>
      <c r="U2428" s="439"/>
      <c r="V2428" s="439">
        <f t="shared" ref="V2428:AN2428" si="1732">-IF(V2374&lt;0,V2374,IF($D2428="Land",0,IF(V2356&lt;1,V2374,MAX(MIN(IF(V2356&gt;0,(V2374/V2356)*V$9,0),V2374*V$9),0))))</f>
        <v>-2.7478734390524805E-2</v>
      </c>
      <c r="W2428" s="439">
        <f t="shared" si="1732"/>
        <v>-2.7478734390524808E-2</v>
      </c>
      <c r="X2428" s="439">
        <f t="shared" si="1732"/>
        <v>-2.7478734390524812E-2</v>
      </c>
      <c r="Y2428" s="595">
        <f t="shared" si="1732"/>
        <v>-1.3739367195262406E-2</v>
      </c>
      <c r="Z2428" s="596">
        <f t="shared" si="1732"/>
        <v>-2.7478734390524815E-2</v>
      </c>
      <c r="AA2428" s="596">
        <f t="shared" si="1732"/>
        <v>-2.7478734390524812E-2</v>
      </c>
      <c r="AB2428" s="596">
        <f t="shared" si="1732"/>
        <v>-2.7478734390524812E-2</v>
      </c>
      <c r="AC2428" s="596">
        <f t="shared" si="1732"/>
        <v>-2.7478734390524812E-2</v>
      </c>
      <c r="AD2428" s="596">
        <f t="shared" si="1732"/>
        <v>-2.7478734390524812E-2</v>
      </c>
      <c r="AE2428" s="595">
        <f t="shared" si="1732"/>
        <v>-2.7478734390524808E-2</v>
      </c>
      <c r="AF2428" s="596">
        <f t="shared" si="1732"/>
        <v>-2.7478734390524808E-2</v>
      </c>
      <c r="AG2428" s="596">
        <f t="shared" si="1732"/>
        <v>-2.7478734390524808E-2</v>
      </c>
      <c r="AH2428" s="596">
        <f t="shared" si="1732"/>
        <v>-2.7478734390524805E-2</v>
      </c>
      <c r="AI2428" s="594">
        <f t="shared" si="1732"/>
        <v>-2.7478734390524805E-2</v>
      </c>
      <c r="AJ2428" s="595">
        <f t="shared" si="1732"/>
        <v>-2.7478734390524805E-2</v>
      </c>
      <c r="AK2428" s="596">
        <f t="shared" si="1732"/>
        <v>-2.7478734390524801E-2</v>
      </c>
      <c r="AL2428" s="596">
        <f t="shared" si="1732"/>
        <v>-2.7478734390524801E-2</v>
      </c>
      <c r="AM2428" s="596">
        <f t="shared" si="1732"/>
        <v>-2.7478734390524798E-2</v>
      </c>
      <c r="AN2428" s="594">
        <f t="shared" si="1732"/>
        <v>-2.7478734390524798E-2</v>
      </c>
    </row>
    <row r="2429" spans="1:40" outlineLevel="2">
      <c r="A2429" s="882">
        <f>ROW()</f>
        <v>2429</v>
      </c>
      <c r="B2429" s="453"/>
      <c r="D2429" s="452" t="s">
        <v>34</v>
      </c>
      <c r="H2429" s="458"/>
      <c r="I2429" s="458"/>
      <c r="J2429" s="459"/>
      <c r="K2429" s="458"/>
      <c r="L2429" s="458"/>
      <c r="M2429" s="458"/>
      <c r="N2429" s="463"/>
      <c r="O2429" s="439"/>
      <c r="P2429" s="439"/>
      <c r="Q2429" s="439"/>
      <c r="R2429" s="439"/>
      <c r="S2429" s="439"/>
      <c r="T2429" s="443"/>
      <c r="U2429" s="439"/>
      <c r="V2429" s="439">
        <f t="shared" ref="V2429:AN2429" si="1733">-IF(V2375&lt;0,V2375,IF($D2429="Land",0,IF(V2357&lt;1,V2375,MAX(MIN(IF(V2357&gt;0,(V2375/V2357)*V$9,0),V2375*V$9),0))))</f>
        <v>-1.3007211218356487</v>
      </c>
      <c r="W2429" s="439">
        <f t="shared" si="1733"/>
        <v>-1.3007211218356485</v>
      </c>
      <c r="X2429" s="439">
        <f t="shared" si="1733"/>
        <v>-1.3007211218356487</v>
      </c>
      <c r="Y2429" s="595">
        <f t="shared" si="1733"/>
        <v>-0.65036056091782435</v>
      </c>
      <c r="Z2429" s="596">
        <f t="shared" si="1733"/>
        <v>-1.3007211218356485</v>
      </c>
      <c r="AA2429" s="596">
        <f t="shared" si="1733"/>
        <v>-1.3007211218356485</v>
      </c>
      <c r="AB2429" s="596">
        <f t="shared" si="1733"/>
        <v>-1.3007211218356485</v>
      </c>
      <c r="AC2429" s="596">
        <f t="shared" si="1733"/>
        <v>-1.3007211218356485</v>
      </c>
      <c r="AD2429" s="596">
        <f t="shared" si="1733"/>
        <v>-1.3007211218356487</v>
      </c>
      <c r="AE2429" s="595">
        <f t="shared" si="1733"/>
        <v>-1.3007211218356487</v>
      </c>
      <c r="AF2429" s="596">
        <f t="shared" si="1733"/>
        <v>-1.3007211218356487</v>
      </c>
      <c r="AG2429" s="596">
        <f t="shared" si="1733"/>
        <v>-1.3007211218356487</v>
      </c>
      <c r="AH2429" s="596">
        <f t="shared" si="1733"/>
        <v>-1.3007211218356487</v>
      </c>
      <c r="AI2429" s="594">
        <f t="shared" si="1733"/>
        <v>-1.3007211218356489</v>
      </c>
      <c r="AJ2429" s="595">
        <f t="shared" si="1733"/>
        <v>-1.3007211218356487</v>
      </c>
      <c r="AK2429" s="596">
        <f t="shared" si="1733"/>
        <v>-0.65036056091782446</v>
      </c>
      <c r="AL2429" s="596">
        <f t="shared" si="1733"/>
        <v>0</v>
      </c>
      <c r="AM2429" s="596">
        <f t="shared" si="1733"/>
        <v>0</v>
      </c>
      <c r="AN2429" s="594">
        <f t="shared" si="1733"/>
        <v>0</v>
      </c>
    </row>
    <row r="2430" spans="1:40" outlineLevel="2">
      <c r="A2430" s="882">
        <f>ROW()</f>
        <v>2430</v>
      </c>
      <c r="B2430" s="453"/>
      <c r="D2430" s="452" t="s">
        <v>35</v>
      </c>
      <c r="H2430" s="458"/>
      <c r="I2430" s="458"/>
      <c r="J2430" s="459"/>
      <c r="K2430" s="458"/>
      <c r="L2430" s="458"/>
      <c r="M2430" s="458"/>
      <c r="N2430" s="463"/>
      <c r="O2430" s="439"/>
      <c r="P2430" s="439"/>
      <c r="Q2430" s="439"/>
      <c r="R2430" s="439"/>
      <c r="S2430" s="439"/>
      <c r="T2430" s="443"/>
      <c r="U2430" s="439"/>
      <c r="V2430" s="439">
        <f t="shared" ref="V2430:AN2430" si="1734">-IF(V2376&lt;0,V2376,IF($D2430="Land",0,IF(V2358&lt;1,V2376,MAX(MIN(IF(V2358&gt;0,(V2376/V2358)*V$9,0),V2376*V$9),0))))</f>
        <v>-6.8689722683880045E-2</v>
      </c>
      <c r="W2430" s="439">
        <f t="shared" si="1734"/>
        <v>-6.8689722683880045E-2</v>
      </c>
      <c r="X2430" s="439">
        <f t="shared" si="1734"/>
        <v>-6.8689722683880045E-2</v>
      </c>
      <c r="Y2430" s="595">
        <f t="shared" si="1734"/>
        <v>-3.4344861341940022E-2</v>
      </c>
      <c r="Z2430" s="596">
        <f t="shared" si="1734"/>
        <v>-6.8689722683880045E-2</v>
      </c>
      <c r="AA2430" s="596">
        <f t="shared" si="1734"/>
        <v>-6.8689722683880031E-2</v>
      </c>
      <c r="AB2430" s="596">
        <f t="shared" si="1734"/>
        <v>-6.8689722683880031E-2</v>
      </c>
      <c r="AC2430" s="596">
        <f t="shared" si="1734"/>
        <v>-6.8689722683880045E-2</v>
      </c>
      <c r="AD2430" s="596">
        <f t="shared" si="1734"/>
        <v>-6.8689722683880045E-2</v>
      </c>
      <c r="AE2430" s="595">
        <f t="shared" si="1734"/>
        <v>-6.8689722683880031E-2</v>
      </c>
      <c r="AF2430" s="596">
        <f t="shared" si="1734"/>
        <v>-3.4344861341940022E-2</v>
      </c>
      <c r="AG2430" s="596">
        <f t="shared" si="1734"/>
        <v>0</v>
      </c>
      <c r="AH2430" s="596">
        <f t="shared" si="1734"/>
        <v>0</v>
      </c>
      <c r="AI2430" s="594">
        <f t="shared" si="1734"/>
        <v>0</v>
      </c>
      <c r="AJ2430" s="595">
        <f t="shared" si="1734"/>
        <v>0</v>
      </c>
      <c r="AK2430" s="596">
        <f t="shared" si="1734"/>
        <v>0</v>
      </c>
      <c r="AL2430" s="596">
        <f t="shared" si="1734"/>
        <v>0</v>
      </c>
      <c r="AM2430" s="596">
        <f t="shared" si="1734"/>
        <v>0</v>
      </c>
      <c r="AN2430" s="594">
        <f t="shared" si="1734"/>
        <v>0</v>
      </c>
    </row>
    <row r="2431" spans="1:40" outlineLevel="2">
      <c r="A2431" s="882">
        <f>ROW()</f>
        <v>2431</v>
      </c>
      <c r="B2431" s="453"/>
      <c r="D2431" s="452" t="s">
        <v>302</v>
      </c>
      <c r="H2431" s="458"/>
      <c r="I2431" s="458"/>
      <c r="J2431" s="459"/>
      <c r="K2431" s="458"/>
      <c r="L2431" s="458"/>
      <c r="M2431" s="458"/>
      <c r="N2431" s="463"/>
      <c r="O2431" s="439"/>
      <c r="P2431" s="439"/>
      <c r="Q2431" s="439"/>
      <c r="R2431" s="439"/>
      <c r="S2431" s="439"/>
      <c r="T2431" s="443"/>
      <c r="U2431" s="439"/>
      <c r="V2431" s="439">
        <f t="shared" ref="V2431:AN2431" si="1735">-IF(V2377&lt;0,V2377,IF($D2431="Land",0,IF(V2359&lt;1,V2377,MAX(MIN(IF(V2359&gt;0,(V2377/V2359)*V$9,0),V2377*V$9),0))))</f>
        <v>0</v>
      </c>
      <c r="W2431" s="439">
        <f t="shared" si="1735"/>
        <v>0</v>
      </c>
      <c r="X2431" s="439">
        <f t="shared" si="1735"/>
        <v>0</v>
      </c>
      <c r="Y2431" s="595">
        <f t="shared" si="1735"/>
        <v>0</v>
      </c>
      <c r="Z2431" s="596">
        <f t="shared" si="1735"/>
        <v>0</v>
      </c>
      <c r="AA2431" s="596">
        <f t="shared" si="1735"/>
        <v>0</v>
      </c>
      <c r="AB2431" s="596">
        <f t="shared" si="1735"/>
        <v>0</v>
      </c>
      <c r="AC2431" s="596">
        <f t="shared" si="1735"/>
        <v>0</v>
      </c>
      <c r="AD2431" s="596">
        <f t="shared" si="1735"/>
        <v>0</v>
      </c>
      <c r="AE2431" s="595">
        <f t="shared" si="1735"/>
        <v>0</v>
      </c>
      <c r="AF2431" s="596">
        <f t="shared" si="1735"/>
        <v>0</v>
      </c>
      <c r="AG2431" s="596">
        <f t="shared" si="1735"/>
        <v>0</v>
      </c>
      <c r="AH2431" s="596">
        <f t="shared" si="1735"/>
        <v>0</v>
      </c>
      <c r="AI2431" s="594">
        <f t="shared" si="1735"/>
        <v>0</v>
      </c>
      <c r="AJ2431" s="595">
        <f t="shared" si="1735"/>
        <v>0</v>
      </c>
      <c r="AK2431" s="596">
        <f t="shared" si="1735"/>
        <v>0</v>
      </c>
      <c r="AL2431" s="596">
        <f t="shared" si="1735"/>
        <v>0</v>
      </c>
      <c r="AM2431" s="596">
        <f t="shared" si="1735"/>
        <v>0</v>
      </c>
      <c r="AN2431" s="594">
        <f t="shared" si="1735"/>
        <v>0</v>
      </c>
    </row>
    <row r="2432" spans="1:40" outlineLevel="2">
      <c r="A2432" s="882">
        <f>ROW()</f>
        <v>2432</v>
      </c>
      <c r="B2432" s="453"/>
      <c r="D2432" s="452" t="s">
        <v>36</v>
      </c>
      <c r="H2432" s="458"/>
      <c r="I2432" s="458"/>
      <c r="J2432" s="459"/>
      <c r="K2432" s="458"/>
      <c r="L2432" s="458"/>
      <c r="M2432" s="458"/>
      <c r="N2432" s="463"/>
      <c r="O2432" s="439"/>
      <c r="P2432" s="439"/>
      <c r="Q2432" s="439"/>
      <c r="R2432" s="439"/>
      <c r="S2432" s="439"/>
      <c r="T2432" s="443"/>
      <c r="U2432" s="439"/>
      <c r="V2432" s="439">
        <f t="shared" ref="V2432:AN2432" si="1736">-IF(V2378&lt;0,V2378,IF($D2432="Land",0,IF(V2360&lt;1,V2378,MAX(MIN(IF(V2360&gt;0,(V2378/V2360)*V$9,0),V2378*V$9),0))))</f>
        <v>-1.0108310779147145</v>
      </c>
      <c r="W2432" s="439">
        <f t="shared" si="1736"/>
        <v>-1.0108310779147145</v>
      </c>
      <c r="X2432" s="439">
        <f t="shared" si="1736"/>
        <v>-1.0108310779147147</v>
      </c>
      <c r="Y2432" s="595">
        <f t="shared" si="1736"/>
        <v>-0.50541553895735736</v>
      </c>
      <c r="Z2432" s="596">
        <f t="shared" si="1736"/>
        <v>-0.50541553895735736</v>
      </c>
      <c r="AA2432" s="596">
        <f t="shared" si="1736"/>
        <v>0</v>
      </c>
      <c r="AB2432" s="596">
        <f t="shared" si="1736"/>
        <v>0</v>
      </c>
      <c r="AC2432" s="596">
        <f t="shared" si="1736"/>
        <v>0</v>
      </c>
      <c r="AD2432" s="596">
        <f t="shared" si="1736"/>
        <v>0</v>
      </c>
      <c r="AE2432" s="595">
        <f t="shared" si="1736"/>
        <v>0</v>
      </c>
      <c r="AF2432" s="596">
        <f t="shared" si="1736"/>
        <v>0</v>
      </c>
      <c r="AG2432" s="596">
        <f t="shared" si="1736"/>
        <v>0</v>
      </c>
      <c r="AH2432" s="596">
        <f t="shared" si="1736"/>
        <v>0</v>
      </c>
      <c r="AI2432" s="594">
        <f t="shared" si="1736"/>
        <v>0</v>
      </c>
      <c r="AJ2432" s="595">
        <f t="shared" si="1736"/>
        <v>0</v>
      </c>
      <c r="AK2432" s="596">
        <f t="shared" si="1736"/>
        <v>0</v>
      </c>
      <c r="AL2432" s="596">
        <f t="shared" si="1736"/>
        <v>0</v>
      </c>
      <c r="AM2432" s="596">
        <f t="shared" si="1736"/>
        <v>0</v>
      </c>
      <c r="AN2432" s="594">
        <f t="shared" si="1736"/>
        <v>0</v>
      </c>
    </row>
    <row r="2433" spans="1:40" outlineLevel="2">
      <c r="A2433" s="882">
        <f>ROW()</f>
        <v>2433</v>
      </c>
      <c r="B2433" s="453"/>
      <c r="D2433" s="452" t="s">
        <v>583</v>
      </c>
      <c r="H2433" s="458"/>
      <c r="I2433" s="458"/>
      <c r="J2433" s="459"/>
      <c r="K2433" s="458"/>
      <c r="L2433" s="458"/>
      <c r="M2433" s="458"/>
      <c r="N2433" s="463"/>
      <c r="O2433" s="439"/>
      <c r="P2433" s="439"/>
      <c r="Q2433" s="439"/>
      <c r="R2433" s="439"/>
      <c r="S2433" s="439"/>
      <c r="T2433" s="443"/>
      <c r="U2433" s="439"/>
      <c r="V2433" s="439">
        <f t="shared" ref="V2433:AN2433" si="1737">-IF(V2379&lt;0,V2379,IF($D2433="Land",0,IF(V2361&lt;1,V2379,MAX(MIN(IF(V2361&gt;0,(V2379/V2361)*V$9,0),V2379*V$9),0))))</f>
        <v>0</v>
      </c>
      <c r="W2433" s="439">
        <f t="shared" si="1737"/>
        <v>0</v>
      </c>
      <c r="X2433" s="439">
        <f t="shared" si="1737"/>
        <v>0</v>
      </c>
      <c r="Y2433" s="595">
        <f t="shared" si="1737"/>
        <v>0</v>
      </c>
      <c r="Z2433" s="596">
        <f t="shared" si="1737"/>
        <v>0</v>
      </c>
      <c r="AA2433" s="596">
        <f t="shared" si="1737"/>
        <v>0</v>
      </c>
      <c r="AB2433" s="596">
        <f t="shared" si="1737"/>
        <v>0</v>
      </c>
      <c r="AC2433" s="596">
        <f t="shared" si="1737"/>
        <v>0</v>
      </c>
      <c r="AD2433" s="596">
        <f t="shared" si="1737"/>
        <v>0</v>
      </c>
      <c r="AE2433" s="595">
        <f t="shared" si="1737"/>
        <v>0</v>
      </c>
      <c r="AF2433" s="596">
        <f t="shared" si="1737"/>
        <v>0</v>
      </c>
      <c r="AG2433" s="596">
        <f t="shared" si="1737"/>
        <v>0</v>
      </c>
      <c r="AH2433" s="596">
        <f t="shared" si="1737"/>
        <v>0</v>
      </c>
      <c r="AI2433" s="594">
        <f t="shared" si="1737"/>
        <v>0</v>
      </c>
      <c r="AJ2433" s="595">
        <f t="shared" si="1737"/>
        <v>0</v>
      </c>
      <c r="AK2433" s="596">
        <f t="shared" si="1737"/>
        <v>0</v>
      </c>
      <c r="AL2433" s="596">
        <f t="shared" si="1737"/>
        <v>0</v>
      </c>
      <c r="AM2433" s="596">
        <f t="shared" si="1737"/>
        <v>0</v>
      </c>
      <c r="AN2433" s="594">
        <f t="shared" si="1737"/>
        <v>0</v>
      </c>
    </row>
    <row r="2434" spans="1:40" outlineLevel="2">
      <c r="A2434" s="882">
        <f>ROW()</f>
        <v>2434</v>
      </c>
      <c r="B2434" s="453"/>
      <c r="D2434" s="452" t="s">
        <v>81</v>
      </c>
      <c r="H2434" s="458"/>
      <c r="I2434" s="458"/>
      <c r="J2434" s="459"/>
      <c r="K2434" s="458"/>
      <c r="L2434" s="458"/>
      <c r="M2434" s="458"/>
      <c r="N2434" s="463"/>
      <c r="O2434" s="439"/>
      <c r="P2434" s="439"/>
      <c r="Q2434" s="439"/>
      <c r="R2434" s="439"/>
      <c r="S2434" s="439"/>
      <c r="T2434" s="443"/>
      <c r="U2434" s="439"/>
      <c r="V2434" s="439">
        <f t="shared" ref="V2434:AN2434" si="1738">-IF(V2380&lt;0,V2380,IF($D2434="Land",0,IF(V2362&lt;1,V2380,MAX(MIN(IF(V2362&gt;0,(V2380/V2362)*V$9,0),V2380*V$9),0))))</f>
        <v>0</v>
      </c>
      <c r="W2434" s="439">
        <f t="shared" si="1738"/>
        <v>0</v>
      </c>
      <c r="X2434" s="439">
        <f t="shared" si="1738"/>
        <v>0</v>
      </c>
      <c r="Y2434" s="595">
        <f t="shared" si="1738"/>
        <v>0</v>
      </c>
      <c r="Z2434" s="596">
        <f t="shared" si="1738"/>
        <v>0</v>
      </c>
      <c r="AA2434" s="596">
        <f t="shared" si="1738"/>
        <v>0</v>
      </c>
      <c r="AB2434" s="596">
        <f t="shared" si="1738"/>
        <v>0</v>
      </c>
      <c r="AC2434" s="596">
        <f t="shared" si="1738"/>
        <v>0</v>
      </c>
      <c r="AD2434" s="596">
        <f t="shared" si="1738"/>
        <v>0</v>
      </c>
      <c r="AE2434" s="595">
        <f t="shared" si="1738"/>
        <v>0</v>
      </c>
      <c r="AF2434" s="596">
        <f t="shared" si="1738"/>
        <v>0</v>
      </c>
      <c r="AG2434" s="596">
        <f t="shared" si="1738"/>
        <v>0</v>
      </c>
      <c r="AH2434" s="596">
        <f t="shared" si="1738"/>
        <v>0</v>
      </c>
      <c r="AI2434" s="594">
        <f t="shared" si="1738"/>
        <v>0</v>
      </c>
      <c r="AJ2434" s="595">
        <f t="shared" si="1738"/>
        <v>0</v>
      </c>
      <c r="AK2434" s="596">
        <f t="shared" si="1738"/>
        <v>0</v>
      </c>
      <c r="AL2434" s="596">
        <f t="shared" si="1738"/>
        <v>0</v>
      </c>
      <c r="AM2434" s="596">
        <f t="shared" si="1738"/>
        <v>0</v>
      </c>
      <c r="AN2434" s="594">
        <f t="shared" si="1738"/>
        <v>0</v>
      </c>
    </row>
    <row r="2435" spans="1:40" outlineLevel="2">
      <c r="A2435" s="882">
        <f>ROW()</f>
        <v>2435</v>
      </c>
      <c r="B2435" s="453"/>
      <c r="D2435" s="452" t="s">
        <v>28</v>
      </c>
      <c r="H2435" s="458"/>
      <c r="I2435" s="458"/>
      <c r="J2435" s="459"/>
      <c r="K2435" s="458"/>
      <c r="L2435" s="458"/>
      <c r="M2435" s="458"/>
      <c r="N2435" s="463"/>
      <c r="O2435" s="439"/>
      <c r="P2435" s="439"/>
      <c r="Q2435" s="439"/>
      <c r="R2435" s="439"/>
      <c r="S2435" s="439"/>
      <c r="T2435" s="443"/>
      <c r="U2435" s="439"/>
      <c r="V2435" s="439">
        <f t="shared" ref="V2435:AN2435" si="1739">-IF(V2381&lt;0,V2381,IF($D2435="Land",0,IF(V2363&lt;1,V2381,MAX(MIN(IF(V2363&gt;0,(V2381/V2363)*V$9,0),V2381*V$9),0))))</f>
        <v>0</v>
      </c>
      <c r="W2435" s="439">
        <f t="shared" si="1739"/>
        <v>0</v>
      </c>
      <c r="X2435" s="439">
        <f t="shared" si="1739"/>
        <v>0</v>
      </c>
      <c r="Y2435" s="595">
        <f t="shared" si="1739"/>
        <v>0</v>
      </c>
      <c r="Z2435" s="596">
        <f t="shared" si="1739"/>
        <v>0</v>
      </c>
      <c r="AA2435" s="596">
        <f t="shared" si="1739"/>
        <v>0</v>
      </c>
      <c r="AB2435" s="596">
        <f t="shared" si="1739"/>
        <v>0</v>
      </c>
      <c r="AC2435" s="596">
        <f t="shared" si="1739"/>
        <v>0</v>
      </c>
      <c r="AD2435" s="596">
        <f t="shared" si="1739"/>
        <v>0</v>
      </c>
      <c r="AE2435" s="595">
        <f t="shared" si="1739"/>
        <v>0</v>
      </c>
      <c r="AF2435" s="596">
        <f t="shared" si="1739"/>
        <v>0</v>
      </c>
      <c r="AG2435" s="596">
        <f t="shared" si="1739"/>
        <v>0</v>
      </c>
      <c r="AH2435" s="596">
        <f t="shared" si="1739"/>
        <v>0</v>
      </c>
      <c r="AI2435" s="594">
        <f t="shared" si="1739"/>
        <v>0</v>
      </c>
      <c r="AJ2435" s="595">
        <f t="shared" si="1739"/>
        <v>0</v>
      </c>
      <c r="AK2435" s="596">
        <f t="shared" si="1739"/>
        <v>0</v>
      </c>
      <c r="AL2435" s="596">
        <f t="shared" si="1739"/>
        <v>0</v>
      </c>
      <c r="AM2435" s="596">
        <f t="shared" si="1739"/>
        <v>0</v>
      </c>
      <c r="AN2435" s="594">
        <f t="shared" si="1739"/>
        <v>0</v>
      </c>
    </row>
    <row r="2436" spans="1:40" outlineLevel="2">
      <c r="A2436" s="882">
        <f>ROW()</f>
        <v>2436</v>
      </c>
      <c r="B2436" s="453"/>
      <c r="D2436" s="456" t="s">
        <v>443</v>
      </c>
      <c r="E2436" s="456"/>
      <c r="F2436" s="456"/>
      <c r="G2436" s="456"/>
      <c r="H2436" s="460"/>
      <c r="I2436" s="460"/>
      <c r="J2436" s="461"/>
      <c r="K2436" s="460"/>
      <c r="L2436" s="460"/>
      <c r="M2436" s="460"/>
      <c r="N2436" s="465"/>
      <c r="O2436" s="441"/>
      <c r="P2436" s="441"/>
      <c r="Q2436" s="441"/>
      <c r="R2436" s="441"/>
      <c r="S2436" s="441"/>
      <c r="T2436" s="462"/>
      <c r="U2436" s="159"/>
      <c r="V2436" s="159">
        <f t="shared" ref="V2436:AN2436" si="1740">-IF(V2382&lt;0,V2382,IF($D2436="Land",0,IF(V2364&lt;1,V2382,MAX(MIN(IF(V2364&gt;0,(V2382/V2364)*V$9,0),V2382*V$9),0))))</f>
        <v>0</v>
      </c>
      <c r="W2436" s="159">
        <f t="shared" si="1740"/>
        <v>0</v>
      </c>
      <c r="X2436" s="159">
        <f t="shared" si="1740"/>
        <v>0</v>
      </c>
      <c r="Y2436" s="325">
        <f t="shared" si="1740"/>
        <v>0</v>
      </c>
      <c r="Z2436" s="158">
        <f t="shared" si="1740"/>
        <v>0</v>
      </c>
      <c r="AA2436" s="158">
        <f t="shared" si="1740"/>
        <v>0</v>
      </c>
      <c r="AB2436" s="158">
        <f t="shared" si="1740"/>
        <v>0</v>
      </c>
      <c r="AC2436" s="158">
        <f t="shared" si="1740"/>
        <v>0</v>
      </c>
      <c r="AD2436" s="158">
        <f t="shared" si="1740"/>
        <v>0</v>
      </c>
      <c r="AE2436" s="325">
        <f t="shared" si="1740"/>
        <v>0</v>
      </c>
      <c r="AF2436" s="158">
        <f t="shared" si="1740"/>
        <v>0</v>
      </c>
      <c r="AG2436" s="158">
        <f t="shared" si="1740"/>
        <v>0</v>
      </c>
      <c r="AH2436" s="158">
        <f t="shared" si="1740"/>
        <v>0</v>
      </c>
      <c r="AI2436" s="321">
        <f t="shared" si="1740"/>
        <v>0</v>
      </c>
      <c r="AJ2436" s="325">
        <f t="shared" si="1740"/>
        <v>0</v>
      </c>
      <c r="AK2436" s="158">
        <f t="shared" si="1740"/>
        <v>0</v>
      </c>
      <c r="AL2436" s="158">
        <f t="shared" si="1740"/>
        <v>0</v>
      </c>
      <c r="AM2436" s="158">
        <f t="shared" si="1740"/>
        <v>0</v>
      </c>
      <c r="AN2436" s="321">
        <f t="shared" si="1740"/>
        <v>0</v>
      </c>
    </row>
    <row r="2437" spans="1:40" outlineLevel="2">
      <c r="A2437" s="882">
        <f>ROW()</f>
        <v>2437</v>
      </c>
      <c r="B2437" s="453"/>
      <c r="D2437" s="452" t="s">
        <v>24</v>
      </c>
      <c r="F2437" s="454"/>
      <c r="G2437" s="454"/>
      <c r="H2437" s="448"/>
      <c r="I2437" s="448"/>
      <c r="J2437" s="464"/>
      <c r="K2437" s="448"/>
      <c r="L2437" s="448"/>
      <c r="M2437" s="448"/>
      <c r="N2437" s="449"/>
      <c r="O2437" s="439"/>
      <c r="P2437" s="439"/>
      <c r="Q2437" s="439"/>
      <c r="R2437" s="439"/>
      <c r="S2437" s="439"/>
      <c r="T2437" s="443"/>
      <c r="U2437" s="439"/>
      <c r="V2437" s="439">
        <f t="shared" ref="V2437:AN2437" si="1741">SUM(V2421:V2436)</f>
        <v>-3.0709741618444815</v>
      </c>
      <c r="W2437" s="439">
        <f t="shared" si="1741"/>
        <v>-3.0709741618444815</v>
      </c>
      <c r="X2437" s="439">
        <f t="shared" si="1741"/>
        <v>-3.0709741618444819</v>
      </c>
      <c r="Y2437" s="443">
        <f t="shared" si="1741"/>
        <v>-1.535487080922241</v>
      </c>
      <c r="Z2437" s="439">
        <f t="shared" si="1741"/>
        <v>-2.5655586228871243</v>
      </c>
      <c r="AA2437" s="439">
        <f t="shared" si="1741"/>
        <v>-2.0601430839297672</v>
      </c>
      <c r="AB2437" s="439">
        <f t="shared" si="1741"/>
        <v>-2.0601430839297672</v>
      </c>
      <c r="AC2437" s="439">
        <f t="shared" si="1741"/>
        <v>-2.0601430839297672</v>
      </c>
      <c r="AD2437" s="439">
        <f t="shared" si="1741"/>
        <v>-2.0601430839297672</v>
      </c>
      <c r="AE2437" s="443">
        <f t="shared" si="1741"/>
        <v>-2.0601430839297672</v>
      </c>
      <c r="AF2437" s="439">
        <f t="shared" si="1741"/>
        <v>-2.0257982225878273</v>
      </c>
      <c r="AG2437" s="439">
        <f t="shared" si="1741"/>
        <v>-1.9914533612458873</v>
      </c>
      <c r="AH2437" s="439">
        <f t="shared" si="1741"/>
        <v>-1.9914533612458873</v>
      </c>
      <c r="AI2437" s="440">
        <f t="shared" si="1741"/>
        <v>-1.9914533612458873</v>
      </c>
      <c r="AJ2437" s="443">
        <f t="shared" si="1741"/>
        <v>-1.9914533612458873</v>
      </c>
      <c r="AK2437" s="439">
        <f t="shared" si="1741"/>
        <v>-1.3410928003280631</v>
      </c>
      <c r="AL2437" s="439">
        <f t="shared" si="1741"/>
        <v>-0.69073223941023854</v>
      </c>
      <c r="AM2437" s="439">
        <f t="shared" si="1741"/>
        <v>-0.69073223941023865</v>
      </c>
      <c r="AN2437" s="440">
        <f t="shared" si="1741"/>
        <v>-0.69073223941023865</v>
      </c>
    </row>
    <row r="2438" spans="1:40" outlineLevel="1">
      <c r="A2438" s="732" t="s">
        <v>299</v>
      </c>
      <c r="B2438" s="733"/>
      <c r="C2438" s="881"/>
      <c r="D2438" s="733"/>
      <c r="E2438" s="733"/>
      <c r="F2438" s="733"/>
      <c r="G2438" s="730"/>
      <c r="H2438" s="733"/>
      <c r="I2438" s="730"/>
      <c r="J2438" s="729"/>
      <c r="K2438" s="730"/>
      <c r="L2438" s="730"/>
      <c r="M2438" s="730"/>
      <c r="N2438" s="731"/>
      <c r="O2438" s="730"/>
      <c r="P2438" s="730"/>
      <c r="Q2438" s="730"/>
      <c r="R2438" s="730"/>
      <c r="S2438" s="730"/>
      <c r="T2438" s="729"/>
      <c r="U2438" s="730"/>
      <c r="V2438" s="730"/>
      <c r="W2438" s="730"/>
      <c r="X2438" s="730"/>
      <c r="Y2438" s="729"/>
      <c r="Z2438" s="730"/>
      <c r="AA2438" s="730"/>
      <c r="AB2438" s="730"/>
      <c r="AC2438" s="730"/>
      <c r="AD2438" s="730"/>
      <c r="AE2438" s="729"/>
      <c r="AF2438" s="730"/>
      <c r="AG2438" s="730"/>
      <c r="AH2438" s="730"/>
      <c r="AI2438" s="731"/>
      <c r="AJ2438" s="729"/>
      <c r="AK2438" s="730"/>
      <c r="AL2438" s="730"/>
      <c r="AM2438" s="730"/>
      <c r="AN2438" s="731"/>
    </row>
    <row r="2439" spans="1:40" outlineLevel="2">
      <c r="A2439" s="882">
        <f>ROW()</f>
        <v>2439</v>
      </c>
      <c r="B2439" s="453"/>
      <c r="D2439" s="452" t="s">
        <v>300</v>
      </c>
      <c r="H2439" s="458"/>
      <c r="I2439" s="463"/>
      <c r="J2439" s="27"/>
      <c r="K2439" s="27"/>
      <c r="L2439" s="27"/>
      <c r="M2439" s="27"/>
      <c r="N2439" s="313"/>
      <c r="O2439" s="27"/>
      <c r="P2439" s="27"/>
      <c r="Q2439" s="27"/>
      <c r="R2439" s="27"/>
      <c r="S2439" s="27"/>
      <c r="T2439" s="595"/>
      <c r="U2439" s="27"/>
      <c r="V2439" s="27"/>
      <c r="W2439" s="27"/>
      <c r="X2439" s="27"/>
      <c r="Y2439" s="595"/>
      <c r="Z2439" s="27"/>
      <c r="AA2439" s="27"/>
      <c r="AB2439" s="27"/>
      <c r="AC2439" s="27"/>
      <c r="AD2439" s="27"/>
      <c r="AE2439" s="326"/>
      <c r="AF2439" s="27"/>
      <c r="AG2439" s="27"/>
      <c r="AH2439" s="27"/>
      <c r="AI2439" s="313"/>
      <c r="AJ2439" s="326"/>
      <c r="AK2439" s="27"/>
      <c r="AL2439" s="27"/>
      <c r="AM2439" s="27"/>
      <c r="AN2439" s="313"/>
    </row>
    <row r="2440" spans="1:40" outlineLevel="2">
      <c r="A2440" s="882">
        <f>ROW()</f>
        <v>2440</v>
      </c>
      <c r="B2440" s="453"/>
      <c r="D2440" s="452" t="s">
        <v>301</v>
      </c>
      <c r="H2440" s="458"/>
      <c r="I2440" s="463"/>
      <c r="J2440" s="27"/>
      <c r="K2440" s="27"/>
      <c r="L2440" s="27"/>
      <c r="M2440" s="27"/>
      <c r="N2440" s="313"/>
      <c r="O2440" s="27"/>
      <c r="P2440" s="27"/>
      <c r="Q2440" s="27"/>
      <c r="R2440" s="27"/>
      <c r="S2440" s="27"/>
      <c r="T2440" s="595"/>
      <c r="U2440" s="27"/>
      <c r="V2440" s="27"/>
      <c r="W2440" s="27"/>
      <c r="X2440" s="27"/>
      <c r="Y2440" s="595"/>
      <c r="Z2440" s="27"/>
      <c r="AA2440" s="27"/>
      <c r="AB2440" s="27"/>
      <c r="AC2440" s="27"/>
      <c r="AD2440" s="27"/>
      <c r="AE2440" s="326"/>
      <c r="AF2440" s="27"/>
      <c r="AG2440" s="27"/>
      <c r="AH2440" s="27"/>
      <c r="AI2440" s="313"/>
      <c r="AJ2440" s="326"/>
      <c r="AK2440" s="27"/>
      <c r="AL2440" s="27"/>
      <c r="AM2440" s="27"/>
      <c r="AN2440" s="313"/>
    </row>
    <row r="2441" spans="1:40" outlineLevel="2">
      <c r="A2441" s="882">
        <f>ROW()</f>
        <v>2441</v>
      </c>
      <c r="B2441" s="453"/>
      <c r="D2441" s="452" t="s">
        <v>29</v>
      </c>
      <c r="H2441" s="458"/>
      <c r="I2441" s="463"/>
      <c r="J2441" s="27"/>
      <c r="K2441" s="27"/>
      <c r="L2441" s="27"/>
      <c r="M2441" s="27"/>
      <c r="N2441" s="313"/>
      <c r="O2441" s="27"/>
      <c r="P2441" s="27"/>
      <c r="Q2441" s="27"/>
      <c r="R2441" s="27"/>
      <c r="S2441" s="27"/>
      <c r="T2441" s="595"/>
      <c r="U2441" s="27"/>
      <c r="V2441" s="27"/>
      <c r="W2441" s="27"/>
      <c r="X2441" s="27"/>
      <c r="Y2441" s="595"/>
      <c r="Z2441" s="27"/>
      <c r="AA2441" s="27"/>
      <c r="AB2441" s="27"/>
      <c r="AC2441" s="27"/>
      <c r="AD2441" s="27"/>
      <c r="AE2441" s="326"/>
      <c r="AF2441" s="27"/>
      <c r="AG2441" s="27"/>
      <c r="AH2441" s="27"/>
      <c r="AI2441" s="313"/>
      <c r="AJ2441" s="326"/>
      <c r="AK2441" s="27"/>
      <c r="AL2441" s="27"/>
      <c r="AM2441" s="27"/>
      <c r="AN2441" s="313"/>
    </row>
    <row r="2442" spans="1:40" outlineLevel="2">
      <c r="A2442" s="882">
        <f>ROW()</f>
        <v>2442</v>
      </c>
      <c r="B2442" s="453"/>
      <c r="D2442" s="452" t="s">
        <v>30</v>
      </c>
      <c r="H2442" s="458"/>
      <c r="I2442" s="463"/>
      <c r="J2442" s="27"/>
      <c r="K2442" s="27"/>
      <c r="L2442" s="27"/>
      <c r="M2442" s="27"/>
      <c r="N2442" s="313"/>
      <c r="O2442" s="27"/>
      <c r="P2442" s="27"/>
      <c r="Q2442" s="27"/>
      <c r="R2442" s="27"/>
      <c r="S2442" s="27"/>
      <c r="T2442" s="595"/>
      <c r="U2442" s="27"/>
      <c r="V2442" s="27"/>
      <c r="W2442" s="27"/>
      <c r="X2442" s="27"/>
      <c r="Y2442" s="595"/>
      <c r="Z2442" s="27"/>
      <c r="AA2442" s="27"/>
      <c r="AB2442" s="27"/>
      <c r="AC2442" s="27"/>
      <c r="AD2442" s="27"/>
      <c r="AE2442" s="326"/>
      <c r="AF2442" s="27"/>
      <c r="AG2442" s="27"/>
      <c r="AH2442" s="27"/>
      <c r="AI2442" s="313"/>
      <c r="AJ2442" s="326"/>
      <c r="AK2442" s="27"/>
      <c r="AL2442" s="27"/>
      <c r="AM2442" s="27"/>
      <c r="AN2442" s="313"/>
    </row>
    <row r="2443" spans="1:40" outlineLevel="2">
      <c r="A2443" s="882">
        <f>ROW()</f>
        <v>2443</v>
      </c>
      <c r="B2443" s="453"/>
      <c r="D2443" s="452" t="s">
        <v>31</v>
      </c>
      <c r="H2443" s="458"/>
      <c r="I2443" s="463"/>
      <c r="J2443" s="27"/>
      <c r="K2443" s="27"/>
      <c r="L2443" s="27"/>
      <c r="M2443" s="27"/>
      <c r="N2443" s="313"/>
      <c r="O2443" s="27"/>
      <c r="P2443" s="27"/>
      <c r="Q2443" s="27"/>
      <c r="R2443" s="27"/>
      <c r="S2443" s="27"/>
      <c r="T2443" s="595"/>
      <c r="U2443" s="27"/>
      <c r="V2443" s="27"/>
      <c r="W2443" s="27"/>
      <c r="X2443" s="27"/>
      <c r="Y2443" s="595"/>
      <c r="Z2443" s="27"/>
      <c r="AA2443" s="27"/>
      <c r="AB2443" s="27"/>
      <c r="AC2443" s="27"/>
      <c r="AD2443" s="27"/>
      <c r="AE2443" s="326"/>
      <c r="AF2443" s="27"/>
      <c r="AG2443" s="27"/>
      <c r="AH2443" s="27"/>
      <c r="AI2443" s="313"/>
      <c r="AJ2443" s="326"/>
      <c r="AK2443" s="27"/>
      <c r="AL2443" s="27"/>
      <c r="AM2443" s="27"/>
      <c r="AN2443" s="313"/>
    </row>
    <row r="2444" spans="1:40" outlineLevel="2">
      <c r="A2444" s="882">
        <f>ROW()</f>
        <v>2444</v>
      </c>
      <c r="B2444" s="453"/>
      <c r="D2444" s="452" t="s">
        <v>32</v>
      </c>
      <c r="H2444" s="458"/>
      <c r="I2444" s="463"/>
      <c r="J2444" s="27"/>
      <c r="K2444" s="27"/>
      <c r="L2444" s="27"/>
      <c r="M2444" s="27"/>
      <c r="N2444" s="313"/>
      <c r="O2444" s="27"/>
      <c r="P2444" s="27"/>
      <c r="Q2444" s="27"/>
      <c r="R2444" s="27"/>
      <c r="S2444" s="27"/>
      <c r="T2444" s="595"/>
      <c r="U2444" s="27"/>
      <c r="V2444" s="27"/>
      <c r="W2444" s="27"/>
      <c r="X2444" s="27"/>
      <c r="Y2444" s="595"/>
      <c r="Z2444" s="27"/>
      <c r="AA2444" s="27"/>
      <c r="AB2444" s="27"/>
      <c r="AC2444" s="27"/>
      <c r="AD2444" s="27"/>
      <c r="AE2444" s="326"/>
      <c r="AF2444" s="27"/>
      <c r="AG2444" s="27"/>
      <c r="AH2444" s="27"/>
      <c r="AI2444" s="313"/>
      <c r="AJ2444" s="326"/>
      <c r="AK2444" s="27"/>
      <c r="AL2444" s="27"/>
      <c r="AM2444" s="27"/>
      <c r="AN2444" s="313"/>
    </row>
    <row r="2445" spans="1:40" outlineLevel="2">
      <c r="A2445" s="882">
        <f>ROW()</f>
        <v>2445</v>
      </c>
      <c r="B2445" s="453"/>
      <c r="D2445" s="452" t="s">
        <v>33</v>
      </c>
      <c r="H2445" s="458"/>
      <c r="I2445" s="463"/>
      <c r="J2445" s="27"/>
      <c r="K2445" s="27"/>
      <c r="L2445" s="27"/>
      <c r="M2445" s="27"/>
      <c r="N2445" s="313"/>
      <c r="O2445" s="27"/>
      <c r="P2445" s="27"/>
      <c r="Q2445" s="27"/>
      <c r="R2445" s="27"/>
      <c r="S2445" s="27"/>
      <c r="T2445" s="595"/>
      <c r="U2445" s="27"/>
      <c r="V2445" s="27"/>
      <c r="W2445" s="27"/>
      <c r="X2445" s="27"/>
      <c r="Y2445" s="595"/>
      <c r="Z2445" s="27"/>
      <c r="AA2445" s="27"/>
      <c r="AB2445" s="27"/>
      <c r="AC2445" s="27"/>
      <c r="AD2445" s="27"/>
      <c r="AE2445" s="326"/>
      <c r="AF2445" s="27"/>
      <c r="AG2445" s="27"/>
      <c r="AH2445" s="27"/>
      <c r="AI2445" s="313"/>
      <c r="AJ2445" s="326"/>
      <c r="AK2445" s="27"/>
      <c r="AL2445" s="27"/>
      <c r="AM2445" s="27"/>
      <c r="AN2445" s="313"/>
    </row>
    <row r="2446" spans="1:40" outlineLevel="2">
      <c r="A2446" s="882">
        <f>ROW()</f>
        <v>2446</v>
      </c>
      <c r="B2446" s="453"/>
      <c r="D2446" s="452" t="s">
        <v>27</v>
      </c>
      <c r="H2446" s="458"/>
      <c r="I2446" s="463"/>
      <c r="J2446" s="27"/>
      <c r="K2446" s="27"/>
      <c r="L2446" s="27"/>
      <c r="M2446" s="27"/>
      <c r="N2446" s="313"/>
      <c r="O2446" s="27"/>
      <c r="P2446" s="27"/>
      <c r="Q2446" s="27"/>
      <c r="R2446" s="27"/>
      <c r="S2446" s="27"/>
      <c r="T2446" s="595"/>
      <c r="U2446" s="27"/>
      <c r="V2446" s="27"/>
      <c r="W2446" s="27"/>
      <c r="X2446" s="27"/>
      <c r="Y2446" s="595"/>
      <c r="Z2446" s="27"/>
      <c r="AA2446" s="27"/>
      <c r="AB2446" s="27"/>
      <c r="AC2446" s="27"/>
      <c r="AD2446" s="27"/>
      <c r="AE2446" s="326"/>
      <c r="AF2446" s="27"/>
      <c r="AG2446" s="27"/>
      <c r="AH2446" s="27"/>
      <c r="AI2446" s="313"/>
      <c r="AJ2446" s="326"/>
      <c r="AK2446" s="27"/>
      <c r="AL2446" s="27"/>
      <c r="AM2446" s="27"/>
      <c r="AN2446" s="313"/>
    </row>
    <row r="2447" spans="1:40" outlineLevel="2">
      <c r="A2447" s="882">
        <f>ROW()</f>
        <v>2447</v>
      </c>
      <c r="B2447" s="453"/>
      <c r="D2447" s="452" t="s">
        <v>34</v>
      </c>
      <c r="H2447" s="458"/>
      <c r="I2447" s="463"/>
      <c r="J2447" s="27"/>
      <c r="K2447" s="27"/>
      <c r="L2447" s="27"/>
      <c r="M2447" s="27"/>
      <c r="N2447" s="313"/>
      <c r="O2447" s="27"/>
      <c r="P2447" s="27"/>
      <c r="Q2447" s="27"/>
      <c r="R2447" s="27"/>
      <c r="S2447" s="27"/>
      <c r="T2447" s="595"/>
      <c r="U2447" s="27"/>
      <c r="V2447" s="27"/>
      <c r="W2447" s="27"/>
      <c r="X2447" s="27"/>
      <c r="Y2447" s="595"/>
      <c r="Z2447" s="27"/>
      <c r="AA2447" s="27"/>
      <c r="AB2447" s="27"/>
      <c r="AC2447" s="27"/>
      <c r="AD2447" s="27"/>
      <c r="AE2447" s="326"/>
      <c r="AF2447" s="27"/>
      <c r="AG2447" s="27"/>
      <c r="AH2447" s="27"/>
      <c r="AI2447" s="313"/>
      <c r="AJ2447" s="326"/>
      <c r="AK2447" s="27"/>
      <c r="AL2447" s="27"/>
      <c r="AM2447" s="27"/>
      <c r="AN2447" s="313"/>
    </row>
    <row r="2448" spans="1:40" outlineLevel="2">
      <c r="A2448" s="882">
        <f>ROW()</f>
        <v>2448</v>
      </c>
      <c r="B2448" s="453"/>
      <c r="D2448" s="452" t="s">
        <v>35</v>
      </c>
      <c r="H2448" s="458"/>
      <c r="I2448" s="463"/>
      <c r="J2448" s="27"/>
      <c r="K2448" s="27"/>
      <c r="L2448" s="27"/>
      <c r="M2448" s="27"/>
      <c r="N2448" s="313"/>
      <c r="O2448" s="27"/>
      <c r="P2448" s="27"/>
      <c r="Q2448" s="27"/>
      <c r="R2448" s="27"/>
      <c r="S2448" s="27"/>
      <c r="T2448" s="595"/>
      <c r="U2448" s="27"/>
      <c r="V2448" s="27"/>
      <c r="W2448" s="27"/>
      <c r="X2448" s="27"/>
      <c r="Y2448" s="595"/>
      <c r="Z2448" s="27"/>
      <c r="AA2448" s="27"/>
      <c r="AB2448" s="27"/>
      <c r="AC2448" s="27"/>
      <c r="AD2448" s="27"/>
      <c r="AE2448" s="326"/>
      <c r="AF2448" s="27"/>
      <c r="AG2448" s="27"/>
      <c r="AH2448" s="27"/>
      <c r="AI2448" s="313"/>
      <c r="AJ2448" s="326"/>
      <c r="AK2448" s="27"/>
      <c r="AL2448" s="27"/>
      <c r="AM2448" s="27"/>
      <c r="AN2448" s="313"/>
    </row>
    <row r="2449" spans="1:40" outlineLevel="2">
      <c r="A2449" s="882">
        <f>ROW()</f>
        <v>2449</v>
      </c>
      <c r="B2449" s="453"/>
      <c r="D2449" s="452" t="s">
        <v>302</v>
      </c>
      <c r="H2449" s="458"/>
      <c r="I2449" s="463"/>
      <c r="J2449" s="27"/>
      <c r="K2449" s="27"/>
      <c r="L2449" s="27"/>
      <c r="M2449" s="27"/>
      <c r="N2449" s="313"/>
      <c r="O2449" s="27"/>
      <c r="P2449" s="27"/>
      <c r="Q2449" s="27"/>
      <c r="R2449" s="27"/>
      <c r="S2449" s="27"/>
      <c r="T2449" s="595"/>
      <c r="U2449" s="27"/>
      <c r="V2449" s="27"/>
      <c r="W2449" s="27"/>
      <c r="X2449" s="27"/>
      <c r="Y2449" s="595"/>
      <c r="Z2449" s="27"/>
      <c r="AA2449" s="27"/>
      <c r="AB2449" s="27"/>
      <c r="AC2449" s="27"/>
      <c r="AD2449" s="27"/>
      <c r="AE2449" s="326"/>
      <c r="AF2449" s="27"/>
      <c r="AG2449" s="27"/>
      <c r="AH2449" s="27"/>
      <c r="AI2449" s="313"/>
      <c r="AJ2449" s="326"/>
      <c r="AK2449" s="27"/>
      <c r="AL2449" s="27"/>
      <c r="AM2449" s="27"/>
      <c r="AN2449" s="313"/>
    </row>
    <row r="2450" spans="1:40" outlineLevel="2">
      <c r="A2450" s="882">
        <f>ROW()</f>
        <v>2450</v>
      </c>
      <c r="B2450" s="453"/>
      <c r="D2450" s="452" t="s">
        <v>36</v>
      </c>
      <c r="H2450" s="458"/>
      <c r="I2450" s="463"/>
      <c r="J2450" s="27"/>
      <c r="K2450" s="27"/>
      <c r="L2450" s="27"/>
      <c r="M2450" s="27"/>
      <c r="N2450" s="313"/>
      <c r="O2450" s="27"/>
      <c r="P2450" s="27"/>
      <c r="Q2450" s="27"/>
      <c r="R2450" s="27"/>
      <c r="S2450" s="27"/>
      <c r="T2450" s="595"/>
      <c r="U2450" s="27"/>
      <c r="V2450" s="27"/>
      <c r="W2450" s="27"/>
      <c r="X2450" s="27"/>
      <c r="Y2450" s="595"/>
      <c r="Z2450" s="27"/>
      <c r="AA2450" s="27"/>
      <c r="AB2450" s="27"/>
      <c r="AC2450" s="27"/>
      <c r="AD2450" s="27"/>
      <c r="AE2450" s="326"/>
      <c r="AF2450" s="27"/>
      <c r="AG2450" s="27"/>
      <c r="AH2450" s="27"/>
      <c r="AI2450" s="313"/>
      <c r="AJ2450" s="326"/>
      <c r="AK2450" s="27"/>
      <c r="AL2450" s="27"/>
      <c r="AM2450" s="27"/>
      <c r="AN2450" s="313"/>
    </row>
    <row r="2451" spans="1:40" outlineLevel="2">
      <c r="A2451" s="882">
        <f>ROW()</f>
        <v>2451</v>
      </c>
      <c r="B2451" s="453"/>
      <c r="D2451" s="452" t="s">
        <v>583</v>
      </c>
      <c r="H2451" s="458"/>
      <c r="I2451" s="463"/>
      <c r="J2451" s="27"/>
      <c r="K2451" s="27"/>
      <c r="L2451" s="27"/>
      <c r="M2451" s="27"/>
      <c r="N2451" s="313"/>
      <c r="O2451" s="27"/>
      <c r="P2451" s="27"/>
      <c r="Q2451" s="27"/>
      <c r="R2451" s="27"/>
      <c r="S2451" s="27"/>
      <c r="T2451" s="595"/>
      <c r="U2451" s="27"/>
      <c r="V2451" s="27"/>
      <c r="W2451" s="27"/>
      <c r="X2451" s="27"/>
      <c r="Y2451" s="595"/>
      <c r="Z2451" s="27"/>
      <c r="AA2451" s="27"/>
      <c r="AB2451" s="27"/>
      <c r="AC2451" s="27"/>
      <c r="AD2451" s="27"/>
      <c r="AE2451" s="326"/>
      <c r="AF2451" s="27"/>
      <c r="AG2451" s="27"/>
      <c r="AH2451" s="27"/>
      <c r="AI2451" s="313"/>
      <c r="AJ2451" s="326"/>
      <c r="AK2451" s="27"/>
      <c r="AL2451" s="27"/>
      <c r="AM2451" s="27"/>
      <c r="AN2451" s="313"/>
    </row>
    <row r="2452" spans="1:40" outlineLevel="2">
      <c r="A2452" s="882">
        <f>ROW()</f>
        <v>2452</v>
      </c>
      <c r="B2452" s="453"/>
      <c r="D2452" s="452" t="s">
        <v>81</v>
      </c>
      <c r="H2452" s="458"/>
      <c r="I2452" s="463"/>
      <c r="J2452" s="27"/>
      <c r="K2452" s="27"/>
      <c r="L2452" s="27"/>
      <c r="M2452" s="27"/>
      <c r="N2452" s="313"/>
      <c r="O2452" s="27"/>
      <c r="P2452" s="27"/>
      <c r="Q2452" s="27"/>
      <c r="R2452" s="27"/>
      <c r="S2452" s="27"/>
      <c r="T2452" s="595"/>
      <c r="U2452" s="27"/>
      <c r="V2452" s="27"/>
      <c r="W2452" s="27"/>
      <c r="X2452" s="27"/>
      <c r="Y2452" s="595"/>
      <c r="Z2452" s="27"/>
      <c r="AA2452" s="27"/>
      <c r="AB2452" s="27"/>
      <c r="AC2452" s="27"/>
      <c r="AD2452" s="27"/>
      <c r="AE2452" s="326"/>
      <c r="AF2452" s="27"/>
      <c r="AG2452" s="27"/>
      <c r="AH2452" s="27"/>
      <c r="AI2452" s="313"/>
      <c r="AJ2452" s="326"/>
      <c r="AK2452" s="27"/>
      <c r="AL2452" s="27"/>
      <c r="AM2452" s="27"/>
      <c r="AN2452" s="313"/>
    </row>
    <row r="2453" spans="1:40" outlineLevel="2">
      <c r="A2453" s="882">
        <f>ROW()</f>
        <v>2453</v>
      </c>
      <c r="B2453" s="453"/>
      <c r="D2453" s="452" t="s">
        <v>28</v>
      </c>
      <c r="H2453" s="458"/>
      <c r="I2453" s="463"/>
      <c r="J2453" s="27"/>
      <c r="K2453" s="27"/>
      <c r="L2453" s="27"/>
      <c r="M2453" s="27"/>
      <c r="N2453" s="313"/>
      <c r="O2453" s="27"/>
      <c r="P2453" s="27"/>
      <c r="Q2453" s="27"/>
      <c r="R2453" s="27"/>
      <c r="S2453" s="27"/>
      <c r="T2453" s="595"/>
      <c r="U2453" s="27"/>
      <c r="V2453" s="27"/>
      <c r="W2453" s="27"/>
      <c r="X2453" s="27"/>
      <c r="Y2453" s="595"/>
      <c r="Z2453" s="27"/>
      <c r="AA2453" s="27"/>
      <c r="AB2453" s="27"/>
      <c r="AC2453" s="27"/>
      <c r="AD2453" s="27"/>
      <c r="AE2453" s="326"/>
      <c r="AF2453" s="27"/>
      <c r="AG2453" s="27"/>
      <c r="AH2453" s="27"/>
      <c r="AI2453" s="313"/>
      <c r="AJ2453" s="326"/>
      <c r="AK2453" s="27"/>
      <c r="AL2453" s="27"/>
      <c r="AM2453" s="27"/>
      <c r="AN2453" s="313"/>
    </row>
    <row r="2454" spans="1:40" outlineLevel="2">
      <c r="A2454" s="882">
        <f>ROW()</f>
        <v>2454</v>
      </c>
      <c r="B2454" s="453"/>
      <c r="D2454" s="456" t="s">
        <v>443</v>
      </c>
      <c r="E2454" s="456"/>
      <c r="F2454" s="456"/>
      <c r="G2454" s="456"/>
      <c r="H2454" s="460"/>
      <c r="I2454" s="465"/>
      <c r="J2454" s="159"/>
      <c r="K2454" s="159"/>
      <c r="L2454" s="159"/>
      <c r="M2454" s="159"/>
      <c r="N2454" s="339"/>
      <c r="O2454" s="159"/>
      <c r="P2454" s="159"/>
      <c r="Q2454" s="159"/>
      <c r="R2454" s="159"/>
      <c r="S2454" s="159"/>
      <c r="T2454" s="597"/>
      <c r="U2454" s="159"/>
      <c r="V2454" s="159"/>
      <c r="W2454" s="159"/>
      <c r="X2454" s="159"/>
      <c r="Y2454" s="629"/>
      <c r="Z2454" s="159"/>
      <c r="AA2454" s="159"/>
      <c r="AB2454" s="159"/>
      <c r="AC2454" s="159"/>
      <c r="AD2454" s="159"/>
      <c r="AE2454" s="341"/>
      <c r="AF2454" s="159"/>
      <c r="AG2454" s="159"/>
      <c r="AH2454" s="159"/>
      <c r="AI2454" s="339"/>
      <c r="AJ2454" s="341"/>
      <c r="AK2454" s="159"/>
      <c r="AL2454" s="159"/>
      <c r="AM2454" s="159"/>
      <c r="AN2454" s="339"/>
    </row>
    <row r="2455" spans="1:40" outlineLevel="2">
      <c r="A2455" s="882">
        <f>ROW()</f>
        <v>2455</v>
      </c>
      <c r="B2455" s="453"/>
      <c r="D2455" s="452" t="s">
        <v>24</v>
      </c>
      <c r="F2455" s="454"/>
      <c r="G2455" s="454"/>
      <c r="H2455" s="448"/>
      <c r="I2455" s="449"/>
      <c r="J2455" s="439"/>
      <c r="K2455" s="439"/>
      <c r="L2455" s="439"/>
      <c r="M2455" s="439"/>
      <c r="N2455" s="440"/>
      <c r="O2455" s="439"/>
      <c r="P2455" s="439"/>
      <c r="Q2455" s="439"/>
      <c r="R2455" s="439"/>
      <c r="S2455" s="439"/>
      <c r="T2455" s="443"/>
      <c r="U2455" s="439"/>
      <c r="V2455" s="439"/>
      <c r="W2455" s="439"/>
      <c r="X2455" s="439"/>
      <c r="Y2455" s="443"/>
      <c r="Z2455" s="439"/>
      <c r="AA2455" s="439"/>
      <c r="AB2455" s="439"/>
      <c r="AC2455" s="439"/>
      <c r="AD2455" s="439"/>
      <c r="AE2455" s="443"/>
      <c r="AF2455" s="439"/>
      <c r="AG2455" s="439"/>
      <c r="AH2455" s="439"/>
      <c r="AI2455" s="440"/>
      <c r="AJ2455" s="443"/>
      <c r="AK2455" s="439"/>
      <c r="AL2455" s="439"/>
      <c r="AM2455" s="439"/>
      <c r="AN2455" s="440"/>
    </row>
    <row r="2456" spans="1:40" outlineLevel="1">
      <c r="A2456" s="732" t="s">
        <v>22</v>
      </c>
      <c r="B2456" s="733"/>
      <c r="C2456" s="881"/>
      <c r="D2456" s="733"/>
      <c r="E2456" s="733"/>
      <c r="F2456" s="733"/>
      <c r="G2456" s="730"/>
      <c r="H2456" s="733"/>
      <c r="I2456" s="730"/>
      <c r="J2456" s="729"/>
      <c r="K2456" s="730"/>
      <c r="L2456" s="730"/>
      <c r="M2456" s="730"/>
      <c r="N2456" s="731"/>
      <c r="O2456" s="730"/>
      <c r="P2456" s="730"/>
      <c r="Q2456" s="730"/>
      <c r="R2456" s="730"/>
      <c r="S2456" s="730"/>
      <c r="T2456" s="729"/>
      <c r="U2456" s="730"/>
      <c r="V2456" s="730"/>
      <c r="W2456" s="730"/>
      <c r="X2456" s="730"/>
      <c r="Y2456" s="729"/>
      <c r="Z2456" s="730"/>
      <c r="AA2456" s="730"/>
      <c r="AB2456" s="730"/>
      <c r="AC2456" s="730"/>
      <c r="AD2456" s="730"/>
      <c r="AE2456" s="729"/>
      <c r="AF2456" s="730"/>
      <c r="AG2456" s="730"/>
      <c r="AH2456" s="730"/>
      <c r="AI2456" s="731"/>
      <c r="AJ2456" s="729"/>
      <c r="AK2456" s="730"/>
      <c r="AL2456" s="730"/>
      <c r="AM2456" s="730"/>
      <c r="AN2456" s="731"/>
    </row>
    <row r="2457" spans="1:40" outlineLevel="2">
      <c r="A2457" s="882">
        <f>ROW()</f>
        <v>2457</v>
      </c>
      <c r="B2457" s="453"/>
      <c r="D2457" s="452" t="s">
        <v>300</v>
      </c>
      <c r="H2457" s="458"/>
      <c r="I2457" s="458"/>
      <c r="J2457" s="459"/>
      <c r="K2457" s="458"/>
      <c r="L2457" s="458"/>
      <c r="M2457" s="458"/>
      <c r="N2457" s="463"/>
      <c r="O2457" s="458"/>
      <c r="P2457" s="458"/>
      <c r="Q2457" s="458"/>
      <c r="R2457" s="458"/>
      <c r="S2457" s="458"/>
      <c r="T2457" s="224"/>
      <c r="U2457" s="439">
        <f t="shared" ref="U2457:AN2457" si="1742">U2367+U2385+U2403+U2421 + U2439</f>
        <v>3.3676857004150258</v>
      </c>
      <c r="V2457" s="439">
        <f t="shared" si="1742"/>
        <v>3.1993014153942747</v>
      </c>
      <c r="W2457" s="439">
        <f t="shared" si="1742"/>
        <v>3.0309171303735232</v>
      </c>
      <c r="X2457" s="439">
        <f t="shared" si="1742"/>
        <v>2.8625328453527721</v>
      </c>
      <c r="Y2457" s="443">
        <f t="shared" si="1742"/>
        <v>2.7783407028423963</v>
      </c>
      <c r="Z2457" s="439">
        <f t="shared" si="1742"/>
        <v>2.6099564178216452</v>
      </c>
      <c r="AA2457" s="439">
        <f t="shared" si="1742"/>
        <v>2.4415721328008937</v>
      </c>
      <c r="AB2457" s="439">
        <f t="shared" si="1742"/>
        <v>2.2731878477801426</v>
      </c>
      <c r="AC2457" s="439">
        <f t="shared" si="1742"/>
        <v>2.1048035627593915</v>
      </c>
      <c r="AD2457" s="439">
        <f t="shared" si="1742"/>
        <v>1.9364192777386402</v>
      </c>
      <c r="AE2457" s="443">
        <f t="shared" si="1742"/>
        <v>1.7680349927178889</v>
      </c>
      <c r="AF2457" s="439">
        <f t="shared" si="1742"/>
        <v>1.5996507076971376</v>
      </c>
      <c r="AG2457" s="439">
        <f t="shared" si="1742"/>
        <v>1.4312664226763863</v>
      </c>
      <c r="AH2457" s="439">
        <f t="shared" si="1742"/>
        <v>1.262882137655635</v>
      </c>
      <c r="AI2457" s="440">
        <f t="shared" si="1742"/>
        <v>1.0944978526348836</v>
      </c>
      <c r="AJ2457" s="443">
        <f t="shared" si="1742"/>
        <v>0.92611356761413233</v>
      </c>
      <c r="AK2457" s="439">
        <f t="shared" si="1742"/>
        <v>0.75772928259338101</v>
      </c>
      <c r="AL2457" s="439">
        <f t="shared" si="1742"/>
        <v>0.5893449975726297</v>
      </c>
      <c r="AM2457" s="439">
        <f t="shared" si="1742"/>
        <v>0.42096071255187839</v>
      </c>
      <c r="AN2457" s="440">
        <f t="shared" si="1742"/>
        <v>0.25257642753112702</v>
      </c>
    </row>
    <row r="2458" spans="1:40" outlineLevel="2">
      <c r="A2458" s="882">
        <f>ROW()</f>
        <v>2458</v>
      </c>
      <c r="B2458" s="453"/>
      <c r="D2458" s="452" t="s">
        <v>301</v>
      </c>
      <c r="H2458" s="458"/>
      <c r="I2458" s="458"/>
      <c r="J2458" s="459"/>
      <c r="K2458" s="458"/>
      <c r="L2458" s="458"/>
      <c r="M2458" s="458"/>
      <c r="N2458" s="463"/>
      <c r="O2458" s="458"/>
      <c r="P2458" s="458"/>
      <c r="Q2458" s="458"/>
      <c r="R2458" s="458"/>
      <c r="S2458" s="458"/>
      <c r="T2458" s="224"/>
      <c r="U2458" s="439">
        <f t="shared" ref="U2458:AN2458" si="1743">U2368+U2386+U2404+U2422 + U2440</f>
        <v>0</v>
      </c>
      <c r="V2458" s="439">
        <f t="shared" si="1743"/>
        <v>0</v>
      </c>
      <c r="W2458" s="439">
        <f t="shared" si="1743"/>
        <v>0</v>
      </c>
      <c r="X2458" s="439">
        <f t="shared" si="1743"/>
        <v>0</v>
      </c>
      <c r="Y2458" s="443">
        <f t="shared" si="1743"/>
        <v>0</v>
      </c>
      <c r="Z2458" s="439">
        <f t="shared" si="1743"/>
        <v>0</v>
      </c>
      <c r="AA2458" s="439">
        <f t="shared" si="1743"/>
        <v>0</v>
      </c>
      <c r="AB2458" s="439">
        <f t="shared" si="1743"/>
        <v>0</v>
      </c>
      <c r="AC2458" s="439">
        <f t="shared" si="1743"/>
        <v>0</v>
      </c>
      <c r="AD2458" s="439">
        <f t="shared" si="1743"/>
        <v>0</v>
      </c>
      <c r="AE2458" s="443">
        <f t="shared" si="1743"/>
        <v>0</v>
      </c>
      <c r="AF2458" s="439">
        <f t="shared" si="1743"/>
        <v>0</v>
      </c>
      <c r="AG2458" s="439">
        <f t="shared" si="1743"/>
        <v>0</v>
      </c>
      <c r="AH2458" s="439">
        <f t="shared" si="1743"/>
        <v>0</v>
      </c>
      <c r="AI2458" s="440">
        <f t="shared" si="1743"/>
        <v>0</v>
      </c>
      <c r="AJ2458" s="443">
        <f t="shared" si="1743"/>
        <v>0</v>
      </c>
      <c r="AK2458" s="439">
        <f t="shared" si="1743"/>
        <v>0</v>
      </c>
      <c r="AL2458" s="439">
        <f t="shared" si="1743"/>
        <v>0</v>
      </c>
      <c r="AM2458" s="439">
        <f t="shared" si="1743"/>
        <v>0</v>
      </c>
      <c r="AN2458" s="440">
        <f t="shared" si="1743"/>
        <v>0</v>
      </c>
    </row>
    <row r="2459" spans="1:40" outlineLevel="2">
      <c r="A2459" s="882">
        <f>ROW()</f>
        <v>2459</v>
      </c>
      <c r="B2459" s="453"/>
      <c r="D2459" s="452" t="s">
        <v>29</v>
      </c>
      <c r="H2459" s="458"/>
      <c r="I2459" s="458"/>
      <c r="J2459" s="459"/>
      <c r="K2459" s="458"/>
      <c r="L2459" s="458"/>
      <c r="M2459" s="458"/>
      <c r="N2459" s="463"/>
      <c r="O2459" s="458"/>
      <c r="P2459" s="458"/>
      <c r="Q2459" s="458"/>
      <c r="R2459" s="458"/>
      <c r="S2459" s="458"/>
      <c r="T2459" s="224"/>
      <c r="U2459" s="439">
        <f t="shared" ref="U2459:AN2459" si="1744">U2369+U2387+U2405+U2423 + U2441</f>
        <v>0</v>
      </c>
      <c r="V2459" s="439">
        <f t="shared" si="1744"/>
        <v>0</v>
      </c>
      <c r="W2459" s="439">
        <f t="shared" si="1744"/>
        <v>0</v>
      </c>
      <c r="X2459" s="439">
        <f t="shared" si="1744"/>
        <v>0</v>
      </c>
      <c r="Y2459" s="443">
        <f t="shared" si="1744"/>
        <v>0</v>
      </c>
      <c r="Z2459" s="439">
        <f t="shared" si="1744"/>
        <v>0</v>
      </c>
      <c r="AA2459" s="439">
        <f t="shared" si="1744"/>
        <v>0</v>
      </c>
      <c r="AB2459" s="439">
        <f t="shared" si="1744"/>
        <v>0</v>
      </c>
      <c r="AC2459" s="439">
        <f t="shared" si="1744"/>
        <v>0</v>
      </c>
      <c r="AD2459" s="439">
        <f t="shared" si="1744"/>
        <v>0</v>
      </c>
      <c r="AE2459" s="443">
        <f t="shared" si="1744"/>
        <v>0</v>
      </c>
      <c r="AF2459" s="439">
        <f t="shared" si="1744"/>
        <v>0</v>
      </c>
      <c r="AG2459" s="439">
        <f t="shared" si="1744"/>
        <v>0</v>
      </c>
      <c r="AH2459" s="439">
        <f t="shared" si="1744"/>
        <v>0</v>
      </c>
      <c r="AI2459" s="440">
        <f t="shared" si="1744"/>
        <v>0</v>
      </c>
      <c r="AJ2459" s="443">
        <f t="shared" si="1744"/>
        <v>0</v>
      </c>
      <c r="AK2459" s="439">
        <f t="shared" si="1744"/>
        <v>0</v>
      </c>
      <c r="AL2459" s="439">
        <f t="shared" si="1744"/>
        <v>0</v>
      </c>
      <c r="AM2459" s="439">
        <f t="shared" si="1744"/>
        <v>0</v>
      </c>
      <c r="AN2459" s="440">
        <f t="shared" si="1744"/>
        <v>0</v>
      </c>
    </row>
    <row r="2460" spans="1:40" outlineLevel="2">
      <c r="A2460" s="882">
        <f>ROW()</f>
        <v>2460</v>
      </c>
      <c r="B2460" s="453"/>
      <c r="D2460" s="452" t="s">
        <v>30</v>
      </c>
      <c r="H2460" s="458"/>
      <c r="I2460" s="458"/>
      <c r="J2460" s="459"/>
      <c r="K2460" s="458"/>
      <c r="L2460" s="458"/>
      <c r="M2460" s="458"/>
      <c r="N2460" s="463"/>
      <c r="O2460" s="458"/>
      <c r="P2460" s="458"/>
      <c r="Q2460" s="458"/>
      <c r="R2460" s="458"/>
      <c r="S2460" s="458"/>
      <c r="T2460" s="224"/>
      <c r="U2460" s="439">
        <f t="shared" ref="U2460:AN2460" si="1745">U2370+U2388+U2406+U2424 + U2442</f>
        <v>9.6934646070705082</v>
      </c>
      <c r="V2460" s="439">
        <f t="shared" si="1745"/>
        <v>9.2087913767169827</v>
      </c>
      <c r="W2460" s="439">
        <f t="shared" si="1745"/>
        <v>8.7241181463634572</v>
      </c>
      <c r="X2460" s="439">
        <f t="shared" si="1745"/>
        <v>8.2394449160099317</v>
      </c>
      <c r="Y2460" s="443">
        <f t="shared" si="1745"/>
        <v>7.9971083008331689</v>
      </c>
      <c r="Z2460" s="439">
        <f t="shared" si="1745"/>
        <v>7.5124350704796434</v>
      </c>
      <c r="AA2460" s="439">
        <f t="shared" si="1745"/>
        <v>7.0277618401261179</v>
      </c>
      <c r="AB2460" s="439">
        <f t="shared" si="1745"/>
        <v>6.5430886097725924</v>
      </c>
      <c r="AC2460" s="439">
        <f t="shared" si="1745"/>
        <v>6.0584153794190669</v>
      </c>
      <c r="AD2460" s="439">
        <f t="shared" si="1745"/>
        <v>5.5737421490655414</v>
      </c>
      <c r="AE2460" s="443">
        <f t="shared" si="1745"/>
        <v>5.0890689187120159</v>
      </c>
      <c r="AF2460" s="439">
        <f t="shared" si="1745"/>
        <v>4.6043956883584904</v>
      </c>
      <c r="AG2460" s="439">
        <f t="shared" si="1745"/>
        <v>4.1197224580049649</v>
      </c>
      <c r="AH2460" s="439">
        <f t="shared" si="1745"/>
        <v>3.6350492276514395</v>
      </c>
      <c r="AI2460" s="440">
        <f t="shared" si="1745"/>
        <v>3.150375997297914</v>
      </c>
      <c r="AJ2460" s="443">
        <f t="shared" si="1745"/>
        <v>2.6657027669443889</v>
      </c>
      <c r="AK2460" s="439">
        <f t="shared" si="1745"/>
        <v>2.1810295365908638</v>
      </c>
      <c r="AL2460" s="439">
        <f t="shared" si="1745"/>
        <v>1.6963563062373386</v>
      </c>
      <c r="AM2460" s="439">
        <f t="shared" si="1745"/>
        <v>1.2116830758838133</v>
      </c>
      <c r="AN2460" s="440">
        <f t="shared" si="1745"/>
        <v>0.72700984553028802</v>
      </c>
    </row>
    <row r="2461" spans="1:40" outlineLevel="2">
      <c r="A2461" s="882">
        <f>ROW()</f>
        <v>2461</v>
      </c>
      <c r="B2461" s="453"/>
      <c r="D2461" s="452" t="s">
        <v>31</v>
      </c>
      <c r="H2461" s="458"/>
      <c r="I2461" s="458"/>
      <c r="J2461" s="459"/>
      <c r="K2461" s="458"/>
      <c r="L2461" s="458"/>
      <c r="M2461" s="458"/>
      <c r="N2461" s="463"/>
      <c r="O2461" s="458"/>
      <c r="P2461" s="458"/>
      <c r="Q2461" s="458"/>
      <c r="R2461" s="458"/>
      <c r="S2461" s="458"/>
      <c r="T2461" s="224"/>
      <c r="U2461" s="439">
        <f t="shared" ref="U2461:AN2461" si="1746">U2371+U2389+U2407+U2425 + U2443</f>
        <v>0</v>
      </c>
      <c r="V2461" s="439">
        <f t="shared" si="1746"/>
        <v>0</v>
      </c>
      <c r="W2461" s="439">
        <f t="shared" si="1746"/>
        <v>0</v>
      </c>
      <c r="X2461" s="439">
        <f t="shared" si="1746"/>
        <v>0</v>
      </c>
      <c r="Y2461" s="443">
        <f t="shared" si="1746"/>
        <v>0</v>
      </c>
      <c r="Z2461" s="439">
        <f t="shared" si="1746"/>
        <v>0</v>
      </c>
      <c r="AA2461" s="439">
        <f t="shared" si="1746"/>
        <v>0</v>
      </c>
      <c r="AB2461" s="439">
        <f t="shared" si="1746"/>
        <v>0</v>
      </c>
      <c r="AC2461" s="439">
        <f t="shared" si="1746"/>
        <v>0</v>
      </c>
      <c r="AD2461" s="439">
        <f t="shared" si="1746"/>
        <v>0</v>
      </c>
      <c r="AE2461" s="443">
        <f t="shared" si="1746"/>
        <v>0</v>
      </c>
      <c r="AF2461" s="439">
        <f t="shared" si="1746"/>
        <v>0</v>
      </c>
      <c r="AG2461" s="439">
        <f t="shared" si="1746"/>
        <v>0</v>
      </c>
      <c r="AH2461" s="439">
        <f t="shared" si="1746"/>
        <v>0</v>
      </c>
      <c r="AI2461" s="440">
        <f t="shared" si="1746"/>
        <v>0</v>
      </c>
      <c r="AJ2461" s="443">
        <f t="shared" si="1746"/>
        <v>0</v>
      </c>
      <c r="AK2461" s="439">
        <f t="shared" si="1746"/>
        <v>0</v>
      </c>
      <c r="AL2461" s="439">
        <f t="shared" si="1746"/>
        <v>0</v>
      </c>
      <c r="AM2461" s="439">
        <f t="shared" si="1746"/>
        <v>0</v>
      </c>
      <c r="AN2461" s="440">
        <f t="shared" si="1746"/>
        <v>0</v>
      </c>
    </row>
    <row r="2462" spans="1:40" outlineLevel="2">
      <c r="A2462" s="882">
        <f>ROW()</f>
        <v>2462</v>
      </c>
      <c r="B2462" s="453"/>
      <c r="D2462" s="452" t="s">
        <v>32</v>
      </c>
      <c r="H2462" s="458"/>
      <c r="I2462" s="458"/>
      <c r="J2462" s="459"/>
      <c r="K2462" s="458"/>
      <c r="L2462" s="458"/>
      <c r="M2462" s="458"/>
      <c r="N2462" s="463"/>
      <c r="O2462" s="458"/>
      <c r="P2462" s="458"/>
      <c r="Q2462" s="458"/>
      <c r="R2462" s="458"/>
      <c r="S2462" s="458"/>
      <c r="T2462" s="224"/>
      <c r="U2462" s="439">
        <f t="shared" ref="U2462:AN2462" si="1747">U2372+U2390+U2408+U2426 + U2444</f>
        <v>0.22851549246955394</v>
      </c>
      <c r="V2462" s="439">
        <f t="shared" si="1747"/>
        <v>0.22280260515781508</v>
      </c>
      <c r="W2462" s="439">
        <f t="shared" si="1747"/>
        <v>0.21708971784607622</v>
      </c>
      <c r="X2462" s="439">
        <f t="shared" si="1747"/>
        <v>0.21137683053433737</v>
      </c>
      <c r="Y2462" s="443">
        <f t="shared" si="1747"/>
        <v>0.20852038687846794</v>
      </c>
      <c r="Z2462" s="439">
        <f t="shared" si="1747"/>
        <v>0.20280749956672908</v>
      </c>
      <c r="AA2462" s="439">
        <f t="shared" si="1747"/>
        <v>0.19709461225499023</v>
      </c>
      <c r="AB2462" s="439">
        <f t="shared" si="1747"/>
        <v>0.19138172494325137</v>
      </c>
      <c r="AC2462" s="439">
        <f t="shared" si="1747"/>
        <v>0.18566883763151251</v>
      </c>
      <c r="AD2462" s="439">
        <f t="shared" si="1747"/>
        <v>0.17995595031977366</v>
      </c>
      <c r="AE2462" s="443">
        <f t="shared" si="1747"/>
        <v>0.1742430630080348</v>
      </c>
      <c r="AF2462" s="439">
        <f t="shared" si="1747"/>
        <v>0.16853017569629594</v>
      </c>
      <c r="AG2462" s="439">
        <f t="shared" si="1747"/>
        <v>0.16281728838455709</v>
      </c>
      <c r="AH2462" s="439">
        <f t="shared" si="1747"/>
        <v>0.15710440107281823</v>
      </c>
      <c r="AI2462" s="440">
        <f t="shared" si="1747"/>
        <v>0.15139151376107937</v>
      </c>
      <c r="AJ2462" s="443">
        <f t="shared" si="1747"/>
        <v>0.14567862644934051</v>
      </c>
      <c r="AK2462" s="439">
        <f t="shared" si="1747"/>
        <v>0.13996573913760166</v>
      </c>
      <c r="AL2462" s="439">
        <f t="shared" si="1747"/>
        <v>0.13425285182586283</v>
      </c>
      <c r="AM2462" s="439">
        <f t="shared" si="1747"/>
        <v>0.12853996451412397</v>
      </c>
      <c r="AN2462" s="440">
        <f t="shared" si="1747"/>
        <v>0.12282707720238513</v>
      </c>
    </row>
    <row r="2463" spans="1:40" outlineLevel="2">
      <c r="A2463" s="882">
        <f>ROW()</f>
        <v>2463</v>
      </c>
      <c r="B2463" s="453"/>
      <c r="D2463" s="452" t="s">
        <v>33</v>
      </c>
      <c r="H2463" s="458"/>
      <c r="I2463" s="458"/>
      <c r="J2463" s="459"/>
      <c r="K2463" s="458"/>
      <c r="L2463" s="458"/>
      <c r="M2463" s="458"/>
      <c r="N2463" s="463"/>
      <c r="O2463" s="458"/>
      <c r="P2463" s="458"/>
      <c r="Q2463" s="458"/>
      <c r="R2463" s="458"/>
      <c r="S2463" s="458"/>
      <c r="T2463" s="224"/>
      <c r="U2463" s="439">
        <f t="shared" ref="U2463:AN2463" si="1748">U2373+U2391+U2409+U2427 + U2445</f>
        <v>0.17932409334793159</v>
      </c>
      <c r="V2463" s="439">
        <f t="shared" si="1748"/>
        <v>0.17484099101423331</v>
      </c>
      <c r="W2463" s="439">
        <f t="shared" si="1748"/>
        <v>0.17035788868053503</v>
      </c>
      <c r="X2463" s="439">
        <f t="shared" si="1748"/>
        <v>0.16587478634683675</v>
      </c>
      <c r="Y2463" s="443">
        <f t="shared" si="1748"/>
        <v>0.1636332351799876</v>
      </c>
      <c r="Z2463" s="439">
        <f t="shared" si="1748"/>
        <v>0.15915013284628932</v>
      </c>
      <c r="AA2463" s="439">
        <f t="shared" si="1748"/>
        <v>0.15466703051259104</v>
      </c>
      <c r="AB2463" s="439">
        <f t="shared" si="1748"/>
        <v>0.15018392817889276</v>
      </c>
      <c r="AC2463" s="439">
        <f t="shared" si="1748"/>
        <v>0.14570082584519448</v>
      </c>
      <c r="AD2463" s="439">
        <f t="shared" si="1748"/>
        <v>0.1412177235114962</v>
      </c>
      <c r="AE2463" s="443">
        <f t="shared" si="1748"/>
        <v>0.13673462117779792</v>
      </c>
      <c r="AF2463" s="439">
        <f t="shared" si="1748"/>
        <v>0.13225151884409964</v>
      </c>
      <c r="AG2463" s="439">
        <f t="shared" si="1748"/>
        <v>0.12776841651040136</v>
      </c>
      <c r="AH2463" s="439">
        <f t="shared" si="1748"/>
        <v>0.12328531417670306</v>
      </c>
      <c r="AI2463" s="440">
        <f t="shared" si="1748"/>
        <v>0.11880221184300477</v>
      </c>
      <c r="AJ2463" s="443">
        <f t="shared" si="1748"/>
        <v>0.11431910950930647</v>
      </c>
      <c r="AK2463" s="439">
        <f t="shared" si="1748"/>
        <v>0.10983600717560818</v>
      </c>
      <c r="AL2463" s="439">
        <f t="shared" si="1748"/>
        <v>0.10535290484190989</v>
      </c>
      <c r="AM2463" s="439">
        <f t="shared" si="1748"/>
        <v>0.10086980250821159</v>
      </c>
      <c r="AN2463" s="440">
        <f t="shared" si="1748"/>
        <v>9.6386700174513298E-2</v>
      </c>
    </row>
    <row r="2464" spans="1:40" outlineLevel="2">
      <c r="A2464" s="882">
        <f>ROW()</f>
        <v>2464</v>
      </c>
      <c r="B2464" s="453"/>
      <c r="D2464" s="452" t="s">
        <v>27</v>
      </c>
      <c r="H2464" s="458"/>
      <c r="I2464" s="458"/>
      <c r="J2464" s="459"/>
      <c r="K2464" s="458"/>
      <c r="L2464" s="458"/>
      <c r="M2464" s="458"/>
      <c r="N2464" s="463"/>
      <c r="O2464" s="458"/>
      <c r="P2464" s="458"/>
      <c r="Q2464" s="458"/>
      <c r="R2464" s="458"/>
      <c r="S2464" s="458"/>
      <c r="T2464" s="224"/>
      <c r="U2464" s="439">
        <f t="shared" ref="U2464:AN2464" si="1749">U2374+U2392+U2410+U2428 + U2446</f>
        <v>1.0991493756209922</v>
      </c>
      <c r="V2464" s="439">
        <f t="shared" si="1749"/>
        <v>1.0716706412304675</v>
      </c>
      <c r="W2464" s="439">
        <f t="shared" si="1749"/>
        <v>1.0441919068399428</v>
      </c>
      <c r="X2464" s="439">
        <f t="shared" si="1749"/>
        <v>1.0167131724494181</v>
      </c>
      <c r="Y2464" s="443">
        <f t="shared" si="1749"/>
        <v>1.0029738052541557</v>
      </c>
      <c r="Z2464" s="439">
        <f t="shared" si="1749"/>
        <v>0.97549507086363085</v>
      </c>
      <c r="AA2464" s="439">
        <f t="shared" si="1749"/>
        <v>0.94801633647310601</v>
      </c>
      <c r="AB2464" s="439">
        <f t="shared" si="1749"/>
        <v>0.92053760208258117</v>
      </c>
      <c r="AC2464" s="439">
        <f t="shared" si="1749"/>
        <v>0.89305886769205634</v>
      </c>
      <c r="AD2464" s="439">
        <f t="shared" si="1749"/>
        <v>0.8655801333015315</v>
      </c>
      <c r="AE2464" s="443">
        <f t="shared" si="1749"/>
        <v>0.83810139891100666</v>
      </c>
      <c r="AF2464" s="439">
        <f t="shared" si="1749"/>
        <v>0.81062266452048182</v>
      </c>
      <c r="AG2464" s="439">
        <f t="shared" si="1749"/>
        <v>0.78314393012995698</v>
      </c>
      <c r="AH2464" s="439">
        <f t="shared" si="1749"/>
        <v>0.75566519573943214</v>
      </c>
      <c r="AI2464" s="440">
        <f t="shared" si="1749"/>
        <v>0.7281864613489073</v>
      </c>
      <c r="AJ2464" s="443">
        <f t="shared" si="1749"/>
        <v>0.70070772695838246</v>
      </c>
      <c r="AK2464" s="439">
        <f t="shared" si="1749"/>
        <v>0.67322899256785762</v>
      </c>
      <c r="AL2464" s="439">
        <f t="shared" si="1749"/>
        <v>0.64575025817733278</v>
      </c>
      <c r="AM2464" s="439">
        <f t="shared" si="1749"/>
        <v>0.61827152378680794</v>
      </c>
      <c r="AN2464" s="440">
        <f t="shared" si="1749"/>
        <v>0.5907927893962831</v>
      </c>
    </row>
    <row r="2465" spans="1:40" outlineLevel="2">
      <c r="A2465" s="882">
        <f>ROW()</f>
        <v>2465</v>
      </c>
      <c r="B2465" s="453"/>
      <c r="D2465" s="452" t="s">
        <v>34</v>
      </c>
      <c r="H2465" s="458"/>
      <c r="I2465" s="458"/>
      <c r="J2465" s="459"/>
      <c r="K2465" s="458"/>
      <c r="L2465" s="458"/>
      <c r="M2465" s="458"/>
      <c r="N2465" s="463"/>
      <c r="O2465" s="458"/>
      <c r="P2465" s="458"/>
      <c r="Q2465" s="458"/>
      <c r="R2465" s="458"/>
      <c r="S2465" s="458"/>
      <c r="T2465" s="224"/>
      <c r="U2465" s="439">
        <f t="shared" ref="U2465:AN2465" si="1750">U2375+U2393+U2411+U2429 + U2447</f>
        <v>19.510816827534729</v>
      </c>
      <c r="V2465" s="439">
        <f t="shared" si="1750"/>
        <v>18.210095705699079</v>
      </c>
      <c r="W2465" s="439">
        <f t="shared" si="1750"/>
        <v>16.909374583863432</v>
      </c>
      <c r="X2465" s="439">
        <f t="shared" si="1750"/>
        <v>15.608653462027783</v>
      </c>
      <c r="Y2465" s="443">
        <f t="shared" si="1750"/>
        <v>14.958292901109958</v>
      </c>
      <c r="Z2465" s="439">
        <f t="shared" si="1750"/>
        <v>13.65757177927431</v>
      </c>
      <c r="AA2465" s="439">
        <f t="shared" si="1750"/>
        <v>12.356850657438661</v>
      </c>
      <c r="AB2465" s="439">
        <f t="shared" si="1750"/>
        <v>11.056129535603013</v>
      </c>
      <c r="AC2465" s="439">
        <f t="shared" si="1750"/>
        <v>9.7554084137673645</v>
      </c>
      <c r="AD2465" s="439">
        <f t="shared" si="1750"/>
        <v>8.454687291931716</v>
      </c>
      <c r="AE2465" s="443">
        <f t="shared" si="1750"/>
        <v>7.1539661700960675</v>
      </c>
      <c r="AF2465" s="439">
        <f t="shared" si="1750"/>
        <v>5.853245048260419</v>
      </c>
      <c r="AG2465" s="439">
        <f t="shared" si="1750"/>
        <v>4.5525239264247706</v>
      </c>
      <c r="AH2465" s="439">
        <f t="shared" si="1750"/>
        <v>3.2518028045891221</v>
      </c>
      <c r="AI2465" s="440">
        <f t="shared" si="1750"/>
        <v>1.9510816827534732</v>
      </c>
      <c r="AJ2465" s="443">
        <f t="shared" si="1750"/>
        <v>0.65036056091782446</v>
      </c>
      <c r="AK2465" s="439">
        <f t="shared" si="1750"/>
        <v>0</v>
      </c>
      <c r="AL2465" s="439">
        <f t="shared" si="1750"/>
        <v>0</v>
      </c>
      <c r="AM2465" s="439">
        <f t="shared" si="1750"/>
        <v>0</v>
      </c>
      <c r="AN2465" s="440">
        <f t="shared" si="1750"/>
        <v>0</v>
      </c>
    </row>
    <row r="2466" spans="1:40" outlineLevel="2">
      <c r="A2466" s="882">
        <f>ROW()</f>
        <v>2466</v>
      </c>
      <c r="B2466" s="453"/>
      <c r="D2466" s="452" t="s">
        <v>35</v>
      </c>
      <c r="H2466" s="458"/>
      <c r="I2466" s="458"/>
      <c r="J2466" s="459"/>
      <c r="K2466" s="458"/>
      <c r="L2466" s="458"/>
      <c r="M2466" s="458"/>
      <c r="N2466" s="463"/>
      <c r="O2466" s="458"/>
      <c r="P2466" s="458"/>
      <c r="Q2466" s="458"/>
      <c r="R2466" s="458"/>
      <c r="S2466" s="458"/>
      <c r="T2466" s="224"/>
      <c r="U2466" s="439">
        <f t="shared" ref="U2466:AN2466" si="1751">U2376+U2394+U2412+U2430 + U2448</f>
        <v>0.6868972268388005</v>
      </c>
      <c r="V2466" s="439">
        <f t="shared" si="1751"/>
        <v>0.61820750415492043</v>
      </c>
      <c r="W2466" s="439">
        <f t="shared" si="1751"/>
        <v>0.54951778147104036</v>
      </c>
      <c r="X2466" s="439">
        <f t="shared" si="1751"/>
        <v>0.48082805878716028</v>
      </c>
      <c r="Y2466" s="443">
        <f t="shared" si="1751"/>
        <v>0.44648319744522025</v>
      </c>
      <c r="Z2466" s="439">
        <f t="shared" si="1751"/>
        <v>0.37779347476134018</v>
      </c>
      <c r="AA2466" s="439">
        <f t="shared" si="1751"/>
        <v>0.30910375207746016</v>
      </c>
      <c r="AB2466" s="439">
        <f t="shared" si="1751"/>
        <v>0.24041402939358014</v>
      </c>
      <c r="AC2466" s="439">
        <f t="shared" si="1751"/>
        <v>0.1717243067097001</v>
      </c>
      <c r="AD2466" s="439">
        <f t="shared" si="1751"/>
        <v>0.10303458402582005</v>
      </c>
      <c r="AE2466" s="443">
        <f t="shared" si="1751"/>
        <v>3.4344861341940022E-2</v>
      </c>
      <c r="AF2466" s="439">
        <f t="shared" si="1751"/>
        <v>0</v>
      </c>
      <c r="AG2466" s="439">
        <f t="shared" si="1751"/>
        <v>0</v>
      </c>
      <c r="AH2466" s="439">
        <f t="shared" si="1751"/>
        <v>0</v>
      </c>
      <c r="AI2466" s="440">
        <f t="shared" si="1751"/>
        <v>0</v>
      </c>
      <c r="AJ2466" s="443">
        <f t="shared" si="1751"/>
        <v>0</v>
      </c>
      <c r="AK2466" s="439">
        <f t="shared" si="1751"/>
        <v>0</v>
      </c>
      <c r="AL2466" s="439">
        <f t="shared" si="1751"/>
        <v>0</v>
      </c>
      <c r="AM2466" s="439">
        <f t="shared" si="1751"/>
        <v>0</v>
      </c>
      <c r="AN2466" s="440">
        <f t="shared" si="1751"/>
        <v>0</v>
      </c>
    </row>
    <row r="2467" spans="1:40" outlineLevel="2">
      <c r="A2467" s="882">
        <f>ROW()</f>
        <v>2467</v>
      </c>
      <c r="B2467" s="453"/>
      <c r="D2467" s="452" t="s">
        <v>302</v>
      </c>
      <c r="H2467" s="458"/>
      <c r="I2467" s="458"/>
      <c r="J2467" s="459"/>
      <c r="K2467" s="458"/>
      <c r="L2467" s="458"/>
      <c r="M2467" s="458"/>
      <c r="N2467" s="463"/>
      <c r="O2467" s="458"/>
      <c r="P2467" s="458"/>
      <c r="Q2467" s="458"/>
      <c r="R2467" s="458"/>
      <c r="S2467" s="458"/>
      <c r="T2467" s="224"/>
      <c r="U2467" s="439">
        <f t="shared" ref="U2467:AN2467" si="1752">U2377+U2395+U2413+U2431 + U2449</f>
        <v>0</v>
      </c>
      <c r="V2467" s="439">
        <f t="shared" si="1752"/>
        <v>0</v>
      </c>
      <c r="W2467" s="439">
        <f t="shared" si="1752"/>
        <v>0</v>
      </c>
      <c r="X2467" s="439">
        <f t="shared" si="1752"/>
        <v>0</v>
      </c>
      <c r="Y2467" s="443">
        <f t="shared" si="1752"/>
        <v>0</v>
      </c>
      <c r="Z2467" s="439">
        <f t="shared" si="1752"/>
        <v>0</v>
      </c>
      <c r="AA2467" s="439">
        <f t="shared" si="1752"/>
        <v>0</v>
      </c>
      <c r="AB2467" s="439">
        <f t="shared" si="1752"/>
        <v>0</v>
      </c>
      <c r="AC2467" s="439">
        <f t="shared" si="1752"/>
        <v>0</v>
      </c>
      <c r="AD2467" s="439">
        <f t="shared" si="1752"/>
        <v>0</v>
      </c>
      <c r="AE2467" s="443">
        <f t="shared" si="1752"/>
        <v>0</v>
      </c>
      <c r="AF2467" s="439">
        <f t="shared" si="1752"/>
        <v>0</v>
      </c>
      <c r="AG2467" s="439">
        <f t="shared" si="1752"/>
        <v>0</v>
      </c>
      <c r="AH2467" s="439">
        <f t="shared" si="1752"/>
        <v>0</v>
      </c>
      <c r="AI2467" s="440">
        <f t="shared" si="1752"/>
        <v>0</v>
      </c>
      <c r="AJ2467" s="443">
        <f t="shared" si="1752"/>
        <v>0</v>
      </c>
      <c r="AK2467" s="439">
        <f t="shared" si="1752"/>
        <v>0</v>
      </c>
      <c r="AL2467" s="439">
        <f t="shared" si="1752"/>
        <v>0</v>
      </c>
      <c r="AM2467" s="439">
        <f t="shared" si="1752"/>
        <v>0</v>
      </c>
      <c r="AN2467" s="440">
        <f t="shared" si="1752"/>
        <v>0</v>
      </c>
    </row>
    <row r="2468" spans="1:40" outlineLevel="2">
      <c r="A2468" s="882">
        <f>ROW()</f>
        <v>2468</v>
      </c>
      <c r="B2468" s="453"/>
      <c r="D2468" s="452" t="s">
        <v>36</v>
      </c>
      <c r="H2468" s="458"/>
      <c r="I2468" s="458"/>
      <c r="J2468" s="459"/>
      <c r="K2468" s="458"/>
      <c r="L2468" s="458"/>
      <c r="M2468" s="458"/>
      <c r="N2468" s="463"/>
      <c r="O2468" s="458"/>
      <c r="P2468" s="458"/>
      <c r="Q2468" s="458"/>
      <c r="R2468" s="458"/>
      <c r="S2468" s="458"/>
      <c r="T2468" s="224"/>
      <c r="U2468" s="439">
        <f t="shared" ref="U2468:AN2468" si="1753">U2378+U2396+U2414+U2432 + U2450</f>
        <v>4.043324311658858</v>
      </c>
      <c r="V2468" s="439">
        <f t="shared" si="1753"/>
        <v>3.0324932337441437</v>
      </c>
      <c r="W2468" s="439">
        <f t="shared" si="1753"/>
        <v>2.0216621558294294</v>
      </c>
      <c r="X2468" s="439">
        <f t="shared" si="1753"/>
        <v>1.0108310779147147</v>
      </c>
      <c r="Y2468" s="443">
        <f t="shared" si="1753"/>
        <v>0.50541553895735736</v>
      </c>
      <c r="Z2468" s="439">
        <f t="shared" si="1753"/>
        <v>0</v>
      </c>
      <c r="AA2468" s="439">
        <f t="shared" si="1753"/>
        <v>0</v>
      </c>
      <c r="AB2468" s="439">
        <f t="shared" si="1753"/>
        <v>0</v>
      </c>
      <c r="AC2468" s="439">
        <f t="shared" si="1753"/>
        <v>0</v>
      </c>
      <c r="AD2468" s="439">
        <f t="shared" si="1753"/>
        <v>0</v>
      </c>
      <c r="AE2468" s="443">
        <f t="shared" si="1753"/>
        <v>0</v>
      </c>
      <c r="AF2468" s="439">
        <f t="shared" si="1753"/>
        <v>0</v>
      </c>
      <c r="AG2468" s="439">
        <f t="shared" si="1753"/>
        <v>0</v>
      </c>
      <c r="AH2468" s="439">
        <f t="shared" si="1753"/>
        <v>0</v>
      </c>
      <c r="AI2468" s="440">
        <f t="shared" si="1753"/>
        <v>0</v>
      </c>
      <c r="AJ2468" s="443">
        <f t="shared" si="1753"/>
        <v>0</v>
      </c>
      <c r="AK2468" s="439">
        <f t="shared" si="1753"/>
        <v>0</v>
      </c>
      <c r="AL2468" s="439">
        <f t="shared" si="1753"/>
        <v>0</v>
      </c>
      <c r="AM2468" s="439">
        <f t="shared" si="1753"/>
        <v>0</v>
      </c>
      <c r="AN2468" s="440">
        <f t="shared" si="1753"/>
        <v>0</v>
      </c>
    </row>
    <row r="2469" spans="1:40" outlineLevel="2">
      <c r="A2469" s="882">
        <f>ROW()</f>
        <v>2469</v>
      </c>
      <c r="B2469" s="453"/>
      <c r="D2469" s="452" t="s">
        <v>583</v>
      </c>
      <c r="H2469" s="458"/>
      <c r="I2469" s="458"/>
      <c r="J2469" s="459"/>
      <c r="K2469" s="458"/>
      <c r="L2469" s="458"/>
      <c r="M2469" s="458"/>
      <c r="N2469" s="463"/>
      <c r="O2469" s="458"/>
      <c r="P2469" s="458"/>
      <c r="Q2469" s="458"/>
      <c r="R2469" s="458"/>
      <c r="S2469" s="458"/>
      <c r="T2469" s="224"/>
      <c r="U2469" s="439">
        <f t="shared" ref="U2469:AN2469" si="1754">U2379+U2397+U2415+U2433 + U2451</f>
        <v>0</v>
      </c>
      <c r="V2469" s="439">
        <f t="shared" si="1754"/>
        <v>0</v>
      </c>
      <c r="W2469" s="439">
        <f t="shared" si="1754"/>
        <v>0</v>
      </c>
      <c r="X2469" s="439">
        <f t="shared" si="1754"/>
        <v>0</v>
      </c>
      <c r="Y2469" s="443">
        <f t="shared" si="1754"/>
        <v>0</v>
      </c>
      <c r="Z2469" s="439">
        <f t="shared" si="1754"/>
        <v>0</v>
      </c>
      <c r="AA2469" s="439">
        <f t="shared" si="1754"/>
        <v>0</v>
      </c>
      <c r="AB2469" s="439">
        <f t="shared" si="1754"/>
        <v>0</v>
      </c>
      <c r="AC2469" s="439">
        <f t="shared" si="1754"/>
        <v>0</v>
      </c>
      <c r="AD2469" s="439">
        <f t="shared" si="1754"/>
        <v>0</v>
      </c>
      <c r="AE2469" s="443">
        <f t="shared" si="1754"/>
        <v>0</v>
      </c>
      <c r="AF2469" s="439">
        <f t="shared" si="1754"/>
        <v>0</v>
      </c>
      <c r="AG2469" s="439">
        <f t="shared" si="1754"/>
        <v>0</v>
      </c>
      <c r="AH2469" s="439">
        <f t="shared" si="1754"/>
        <v>0</v>
      </c>
      <c r="AI2469" s="440">
        <f t="shared" si="1754"/>
        <v>0</v>
      </c>
      <c r="AJ2469" s="443">
        <f t="shared" si="1754"/>
        <v>0</v>
      </c>
      <c r="AK2469" s="439">
        <f t="shared" si="1754"/>
        <v>0</v>
      </c>
      <c r="AL2469" s="439">
        <f t="shared" si="1754"/>
        <v>0</v>
      </c>
      <c r="AM2469" s="439">
        <f t="shared" si="1754"/>
        <v>0</v>
      </c>
      <c r="AN2469" s="440">
        <f t="shared" si="1754"/>
        <v>0</v>
      </c>
    </row>
    <row r="2470" spans="1:40" outlineLevel="2">
      <c r="A2470" s="882">
        <f>ROW()</f>
        <v>2470</v>
      </c>
      <c r="B2470" s="453"/>
      <c r="D2470" s="452" t="s">
        <v>81</v>
      </c>
      <c r="H2470" s="458"/>
      <c r="I2470" s="458"/>
      <c r="J2470" s="459"/>
      <c r="K2470" s="458"/>
      <c r="L2470" s="458"/>
      <c r="M2470" s="458"/>
      <c r="N2470" s="463"/>
      <c r="O2470" s="458"/>
      <c r="P2470" s="458"/>
      <c r="Q2470" s="458"/>
      <c r="R2470" s="458"/>
      <c r="S2470" s="458"/>
      <c r="T2470" s="224"/>
      <c r="U2470" s="439">
        <f t="shared" ref="U2470:AN2470" si="1755">U2380+U2398+U2416+U2434 + U2452</f>
        <v>0</v>
      </c>
      <c r="V2470" s="439">
        <f t="shared" si="1755"/>
        <v>0</v>
      </c>
      <c r="W2470" s="439">
        <f t="shared" si="1755"/>
        <v>0</v>
      </c>
      <c r="X2470" s="439">
        <f t="shared" si="1755"/>
        <v>0</v>
      </c>
      <c r="Y2470" s="443">
        <f t="shared" si="1755"/>
        <v>0</v>
      </c>
      <c r="Z2470" s="439">
        <f t="shared" si="1755"/>
        <v>0</v>
      </c>
      <c r="AA2470" s="439">
        <f t="shared" si="1755"/>
        <v>0</v>
      </c>
      <c r="AB2470" s="439">
        <f t="shared" si="1755"/>
        <v>0</v>
      </c>
      <c r="AC2470" s="439">
        <f t="shared" si="1755"/>
        <v>0</v>
      </c>
      <c r="AD2470" s="439">
        <f t="shared" si="1755"/>
        <v>0</v>
      </c>
      <c r="AE2470" s="443">
        <f t="shared" si="1755"/>
        <v>0</v>
      </c>
      <c r="AF2470" s="439">
        <f t="shared" si="1755"/>
        <v>0</v>
      </c>
      <c r="AG2470" s="439">
        <f t="shared" si="1755"/>
        <v>0</v>
      </c>
      <c r="AH2470" s="439">
        <f t="shared" si="1755"/>
        <v>0</v>
      </c>
      <c r="AI2470" s="440">
        <f t="shared" si="1755"/>
        <v>0</v>
      </c>
      <c r="AJ2470" s="443">
        <f t="shared" si="1755"/>
        <v>0</v>
      </c>
      <c r="AK2470" s="439">
        <f t="shared" si="1755"/>
        <v>0</v>
      </c>
      <c r="AL2470" s="439">
        <f t="shared" si="1755"/>
        <v>0</v>
      </c>
      <c r="AM2470" s="439">
        <f t="shared" si="1755"/>
        <v>0</v>
      </c>
      <c r="AN2470" s="440">
        <f t="shared" si="1755"/>
        <v>0</v>
      </c>
    </row>
    <row r="2471" spans="1:40" outlineLevel="2">
      <c r="A2471" s="882">
        <f>ROW()</f>
        <v>2471</v>
      </c>
      <c r="B2471" s="453"/>
      <c r="D2471" s="452" t="s">
        <v>28</v>
      </c>
      <c r="H2471" s="458"/>
      <c r="I2471" s="458"/>
      <c r="J2471" s="459"/>
      <c r="K2471" s="458"/>
      <c r="L2471" s="458"/>
      <c r="M2471" s="458"/>
      <c r="N2471" s="463"/>
      <c r="O2471" s="458"/>
      <c r="P2471" s="458"/>
      <c r="Q2471" s="458"/>
      <c r="R2471" s="458"/>
      <c r="S2471" s="458"/>
      <c r="T2471" s="224"/>
      <c r="U2471" s="439">
        <f t="shared" ref="U2471:AN2471" si="1756">U2381+U2399+U2417+U2435 + U2453</f>
        <v>0</v>
      </c>
      <c r="V2471" s="439">
        <f t="shared" si="1756"/>
        <v>0</v>
      </c>
      <c r="W2471" s="439">
        <f t="shared" si="1756"/>
        <v>0</v>
      </c>
      <c r="X2471" s="439">
        <f t="shared" si="1756"/>
        <v>0</v>
      </c>
      <c r="Y2471" s="443">
        <f t="shared" si="1756"/>
        <v>0</v>
      </c>
      <c r="Z2471" s="439">
        <f t="shared" si="1756"/>
        <v>0</v>
      </c>
      <c r="AA2471" s="439">
        <f t="shared" si="1756"/>
        <v>0</v>
      </c>
      <c r="AB2471" s="439">
        <f t="shared" si="1756"/>
        <v>0</v>
      </c>
      <c r="AC2471" s="439">
        <f t="shared" si="1756"/>
        <v>0</v>
      </c>
      <c r="AD2471" s="439">
        <f t="shared" si="1756"/>
        <v>0</v>
      </c>
      <c r="AE2471" s="443">
        <f t="shared" si="1756"/>
        <v>0</v>
      </c>
      <c r="AF2471" s="439">
        <f t="shared" si="1756"/>
        <v>0</v>
      </c>
      <c r="AG2471" s="439">
        <f t="shared" si="1756"/>
        <v>0</v>
      </c>
      <c r="AH2471" s="439">
        <f t="shared" si="1756"/>
        <v>0</v>
      </c>
      <c r="AI2471" s="440">
        <f t="shared" si="1756"/>
        <v>0</v>
      </c>
      <c r="AJ2471" s="443">
        <f t="shared" si="1756"/>
        <v>0</v>
      </c>
      <c r="AK2471" s="439">
        <f t="shared" si="1756"/>
        <v>0</v>
      </c>
      <c r="AL2471" s="439">
        <f t="shared" si="1756"/>
        <v>0</v>
      </c>
      <c r="AM2471" s="439">
        <f t="shared" si="1756"/>
        <v>0</v>
      </c>
      <c r="AN2471" s="440">
        <f t="shared" si="1756"/>
        <v>0</v>
      </c>
    </row>
    <row r="2472" spans="1:40" outlineLevel="2">
      <c r="A2472" s="882">
        <f>ROW()</f>
        <v>2472</v>
      </c>
      <c r="B2472" s="453"/>
      <c r="D2472" s="456" t="s">
        <v>443</v>
      </c>
      <c r="E2472" s="456"/>
      <c r="F2472" s="456"/>
      <c r="G2472" s="456"/>
      <c r="H2472" s="460"/>
      <c r="I2472" s="460"/>
      <c r="J2472" s="461"/>
      <c r="K2472" s="460"/>
      <c r="L2472" s="460"/>
      <c r="M2472" s="460"/>
      <c r="N2472" s="465"/>
      <c r="O2472" s="460"/>
      <c r="P2472" s="460"/>
      <c r="Q2472" s="460"/>
      <c r="R2472" s="460"/>
      <c r="S2472" s="460"/>
      <c r="T2472" s="226"/>
      <c r="U2472" s="441">
        <f t="shared" ref="U2472:AN2472" si="1757">U2382+U2400+U2418+U2436 + U2454</f>
        <v>0</v>
      </c>
      <c r="V2472" s="441">
        <f t="shared" si="1757"/>
        <v>0</v>
      </c>
      <c r="W2472" s="441">
        <f t="shared" si="1757"/>
        <v>0</v>
      </c>
      <c r="X2472" s="441">
        <f t="shared" si="1757"/>
        <v>0</v>
      </c>
      <c r="Y2472" s="462">
        <f t="shared" si="1757"/>
        <v>0</v>
      </c>
      <c r="Z2472" s="441">
        <f t="shared" si="1757"/>
        <v>0</v>
      </c>
      <c r="AA2472" s="441">
        <f t="shared" si="1757"/>
        <v>0</v>
      </c>
      <c r="AB2472" s="441">
        <f t="shared" si="1757"/>
        <v>0</v>
      </c>
      <c r="AC2472" s="441">
        <f t="shared" si="1757"/>
        <v>0</v>
      </c>
      <c r="AD2472" s="441">
        <f t="shared" si="1757"/>
        <v>0</v>
      </c>
      <c r="AE2472" s="462">
        <f t="shared" si="1757"/>
        <v>0</v>
      </c>
      <c r="AF2472" s="441">
        <f t="shared" si="1757"/>
        <v>0</v>
      </c>
      <c r="AG2472" s="441">
        <f t="shared" si="1757"/>
        <v>0</v>
      </c>
      <c r="AH2472" s="441">
        <f t="shared" si="1757"/>
        <v>0</v>
      </c>
      <c r="AI2472" s="442">
        <f t="shared" si="1757"/>
        <v>0</v>
      </c>
      <c r="AJ2472" s="462">
        <f t="shared" si="1757"/>
        <v>0</v>
      </c>
      <c r="AK2472" s="441">
        <f t="shared" si="1757"/>
        <v>0</v>
      </c>
      <c r="AL2472" s="441">
        <f t="shared" si="1757"/>
        <v>0</v>
      </c>
      <c r="AM2472" s="441">
        <f t="shared" si="1757"/>
        <v>0</v>
      </c>
      <c r="AN2472" s="442">
        <f t="shared" si="1757"/>
        <v>0</v>
      </c>
    </row>
    <row r="2473" spans="1:40" outlineLevel="2">
      <c r="A2473" s="882">
        <f>ROW()</f>
        <v>2473</v>
      </c>
      <c r="B2473" s="453"/>
      <c r="D2473" s="452" t="s">
        <v>24</v>
      </c>
      <c r="H2473" s="458"/>
      <c r="I2473" s="458"/>
      <c r="J2473" s="459"/>
      <c r="K2473" s="458"/>
      <c r="L2473" s="458"/>
      <c r="M2473" s="458"/>
      <c r="N2473" s="463"/>
      <c r="O2473" s="458"/>
      <c r="P2473" s="458"/>
      <c r="Q2473" s="458"/>
      <c r="R2473" s="458"/>
      <c r="S2473" s="458"/>
      <c r="T2473" s="443"/>
      <c r="U2473" s="439">
        <f t="shared" ref="U2473:AN2473" si="1758">SUM(U2457:U2472)</f>
        <v>38.809177634956399</v>
      </c>
      <c r="V2473" s="439">
        <f t="shared" si="1758"/>
        <v>35.738203473111916</v>
      </c>
      <c r="W2473" s="439">
        <f t="shared" si="1758"/>
        <v>32.667229311267434</v>
      </c>
      <c r="X2473" s="439">
        <f t="shared" si="1758"/>
        <v>29.596255149422959</v>
      </c>
      <c r="Y2473" s="443">
        <f t="shared" si="1758"/>
        <v>28.060768068500714</v>
      </c>
      <c r="Z2473" s="439">
        <f t="shared" si="1758"/>
        <v>25.49520944561359</v>
      </c>
      <c r="AA2473" s="439">
        <f t="shared" si="1758"/>
        <v>23.43506636168382</v>
      </c>
      <c r="AB2473" s="439">
        <f t="shared" si="1758"/>
        <v>21.374923277754053</v>
      </c>
      <c r="AC2473" s="439">
        <f t="shared" si="1758"/>
        <v>19.314780193824284</v>
      </c>
      <c r="AD2473" s="439">
        <f t="shared" si="1758"/>
        <v>17.254637109894517</v>
      </c>
      <c r="AE2473" s="443">
        <f t="shared" si="1758"/>
        <v>15.194494025964753</v>
      </c>
      <c r="AF2473" s="439">
        <f t="shared" si="1758"/>
        <v>13.168695803376924</v>
      </c>
      <c r="AG2473" s="439">
        <f t="shared" si="1758"/>
        <v>11.177242442131035</v>
      </c>
      <c r="AH2473" s="439">
        <f t="shared" si="1758"/>
        <v>9.1857890808851508</v>
      </c>
      <c r="AI2473" s="440">
        <f t="shared" si="1758"/>
        <v>7.1943357196392625</v>
      </c>
      <c r="AJ2473" s="443">
        <f t="shared" si="1758"/>
        <v>5.2028823583933752</v>
      </c>
      <c r="AK2473" s="439">
        <f t="shared" si="1758"/>
        <v>3.8617895580653121</v>
      </c>
      <c r="AL2473" s="439">
        <f t="shared" si="1758"/>
        <v>3.1710573186550737</v>
      </c>
      <c r="AM2473" s="439">
        <f t="shared" si="1758"/>
        <v>2.4803250792448353</v>
      </c>
      <c r="AN2473" s="440">
        <f t="shared" si="1758"/>
        <v>1.7895928398345968</v>
      </c>
    </row>
    <row r="2474" spans="1:40">
      <c r="A2474" s="884" t="s">
        <v>884</v>
      </c>
      <c r="B2474" s="885"/>
      <c r="C2474" s="886"/>
      <c r="D2474" s="885"/>
      <c r="E2474" s="885"/>
      <c r="F2474" s="885"/>
      <c r="G2474" s="25"/>
      <c r="H2474" s="885"/>
      <c r="I2474" s="25"/>
      <c r="J2474" s="323"/>
      <c r="K2474" s="25"/>
      <c r="L2474" s="25"/>
      <c r="M2474" s="25"/>
      <c r="N2474" s="318"/>
      <c r="O2474" s="25"/>
      <c r="P2474" s="25"/>
      <c r="Q2474" s="25"/>
      <c r="R2474" s="25"/>
      <c r="S2474" s="25"/>
      <c r="T2474" s="323"/>
      <c r="U2474" s="25"/>
      <c r="V2474" s="25"/>
      <c r="W2474" s="25"/>
      <c r="X2474" s="25"/>
      <c r="Y2474" s="323"/>
      <c r="Z2474" s="25"/>
      <c r="AA2474" s="25"/>
      <c r="AB2474" s="25"/>
      <c r="AC2474" s="25"/>
      <c r="AD2474" s="25"/>
      <c r="AE2474" s="323"/>
      <c r="AF2474" s="25"/>
      <c r="AG2474" s="25"/>
      <c r="AH2474" s="25"/>
      <c r="AI2474" s="318"/>
      <c r="AJ2474" s="323"/>
      <c r="AK2474" s="25"/>
      <c r="AL2474" s="25"/>
      <c r="AM2474" s="25"/>
      <c r="AN2474" s="318"/>
    </row>
    <row r="2475" spans="1:40" outlineLevel="1">
      <c r="A2475" s="732" t="s">
        <v>26</v>
      </c>
      <c r="B2475" s="733"/>
      <c r="C2475" s="881"/>
      <c r="D2475" s="733"/>
      <c r="E2475" s="733"/>
      <c r="F2475" s="733"/>
      <c r="G2475" s="730"/>
      <c r="H2475" s="733"/>
      <c r="I2475" s="730"/>
      <c r="J2475" s="729"/>
      <c r="K2475" s="730"/>
      <c r="L2475" s="730"/>
      <c r="M2475" s="730"/>
      <c r="N2475" s="731"/>
      <c r="O2475" s="730"/>
      <c r="P2475" s="730"/>
      <c r="Q2475" s="730"/>
      <c r="R2475" s="730"/>
      <c r="S2475" s="730"/>
      <c r="T2475" s="729"/>
      <c r="U2475" s="730"/>
      <c r="V2475" s="730"/>
      <c r="W2475" s="730"/>
      <c r="X2475" s="730"/>
      <c r="Y2475" s="729"/>
      <c r="Z2475" s="730"/>
      <c r="AA2475" s="730"/>
      <c r="AB2475" s="730"/>
      <c r="AC2475" s="730"/>
      <c r="AD2475" s="730"/>
      <c r="AE2475" s="729"/>
      <c r="AF2475" s="730"/>
      <c r="AG2475" s="730"/>
      <c r="AH2475" s="730"/>
      <c r="AI2475" s="731"/>
      <c r="AJ2475" s="729"/>
      <c r="AK2475" s="730"/>
      <c r="AL2475" s="730"/>
      <c r="AM2475" s="730"/>
      <c r="AN2475" s="731"/>
    </row>
    <row r="2476" spans="1:40" outlineLevel="2">
      <c r="A2476" s="882">
        <f>ROW()</f>
        <v>2476</v>
      </c>
      <c r="B2476" s="453"/>
      <c r="D2476" s="452" t="s">
        <v>300</v>
      </c>
      <c r="H2476" s="458"/>
      <c r="I2476" s="458"/>
      <c r="J2476" s="459"/>
      <c r="K2476" s="458"/>
      <c r="L2476" s="458"/>
      <c r="M2476" s="458"/>
      <c r="N2476" s="463"/>
      <c r="O2476" s="458"/>
      <c r="P2476" s="458"/>
      <c r="Q2476" s="458"/>
      <c r="R2476" s="458"/>
      <c r="S2476" s="458"/>
      <c r="T2476" s="459"/>
      <c r="U2476" s="458"/>
      <c r="V2476" s="169"/>
      <c r="W2476" s="169">
        <f>Input!$AC$58</f>
        <v>20</v>
      </c>
      <c r="X2476" s="448">
        <f t="shared" ref="X2476:AI2476" si="1759">(W2476-W$9)*(W2476&gt;X$9)</f>
        <v>19</v>
      </c>
      <c r="Y2476" s="464">
        <f t="shared" si="1759"/>
        <v>18</v>
      </c>
      <c r="Z2476" s="448">
        <f t="shared" si="1759"/>
        <v>17.5</v>
      </c>
      <c r="AA2476" s="448">
        <f t="shared" si="1759"/>
        <v>16.5</v>
      </c>
      <c r="AB2476" s="448">
        <f t="shared" si="1759"/>
        <v>15.5</v>
      </c>
      <c r="AC2476" s="448">
        <f t="shared" si="1759"/>
        <v>14.5</v>
      </c>
      <c r="AD2476" s="448">
        <f t="shared" si="1759"/>
        <v>13.5</v>
      </c>
      <c r="AE2476" s="464">
        <f t="shared" si="1759"/>
        <v>12.5</v>
      </c>
      <c r="AF2476" s="448">
        <f t="shared" si="1759"/>
        <v>11.5</v>
      </c>
      <c r="AG2476" s="448">
        <f t="shared" si="1759"/>
        <v>10.5</v>
      </c>
      <c r="AH2476" s="448">
        <f t="shared" si="1759"/>
        <v>9.5</v>
      </c>
      <c r="AI2476" s="449">
        <f t="shared" si="1759"/>
        <v>8.5</v>
      </c>
      <c r="AJ2476" s="464">
        <f t="shared" ref="AJ2476:AJ2491" si="1760">(AI2476-AI$9)*(AI2476&gt;AJ$9)</f>
        <v>7.5</v>
      </c>
      <c r="AK2476" s="448">
        <f t="shared" ref="AK2476:AK2491" si="1761">(AJ2476-AJ$9)*(AJ2476&gt;AK$9)</f>
        <v>6.5</v>
      </c>
      <c r="AL2476" s="448">
        <f t="shared" ref="AL2476:AL2491" si="1762">(AK2476-AK$9)*(AK2476&gt;AL$9)</f>
        <v>5.5</v>
      </c>
      <c r="AM2476" s="448">
        <f t="shared" ref="AM2476:AM2491" si="1763">(AL2476-AL$9)*(AL2476&gt;AM$9)</f>
        <v>4.5</v>
      </c>
      <c r="AN2476" s="449">
        <f t="shared" ref="AN2476:AN2491" si="1764">(AM2476-AM$9)*(AM2476&gt;AN$9)</f>
        <v>3.5</v>
      </c>
    </row>
    <row r="2477" spans="1:40" outlineLevel="2">
      <c r="A2477" s="882">
        <f>ROW()</f>
        <v>2477</v>
      </c>
      <c r="B2477" s="453"/>
      <c r="D2477" s="452" t="s">
        <v>301</v>
      </c>
      <c r="H2477" s="458"/>
      <c r="I2477" s="458"/>
      <c r="J2477" s="459"/>
      <c r="K2477" s="458"/>
      <c r="L2477" s="458"/>
      <c r="M2477" s="458"/>
      <c r="N2477" s="463"/>
      <c r="O2477" s="458"/>
      <c r="P2477" s="458"/>
      <c r="Q2477" s="458"/>
      <c r="R2477" s="458"/>
      <c r="S2477" s="458"/>
      <c r="T2477" s="459"/>
      <c r="U2477" s="458"/>
      <c r="V2477" s="169"/>
      <c r="W2477" s="169">
        <f>Input!$AC$59</f>
        <v>20</v>
      </c>
      <c r="X2477" s="448">
        <f t="shared" ref="X2477:AI2477" si="1765">(W2477-W$9)*(W2477&gt;X$9)</f>
        <v>19</v>
      </c>
      <c r="Y2477" s="464">
        <f t="shared" si="1765"/>
        <v>18</v>
      </c>
      <c r="Z2477" s="448">
        <f t="shared" si="1765"/>
        <v>17.5</v>
      </c>
      <c r="AA2477" s="448">
        <f t="shared" si="1765"/>
        <v>16.5</v>
      </c>
      <c r="AB2477" s="448">
        <f t="shared" si="1765"/>
        <v>15.5</v>
      </c>
      <c r="AC2477" s="448">
        <f t="shared" si="1765"/>
        <v>14.5</v>
      </c>
      <c r="AD2477" s="448">
        <f t="shared" si="1765"/>
        <v>13.5</v>
      </c>
      <c r="AE2477" s="464">
        <f t="shared" si="1765"/>
        <v>12.5</v>
      </c>
      <c r="AF2477" s="448">
        <f t="shared" si="1765"/>
        <v>11.5</v>
      </c>
      <c r="AG2477" s="448">
        <f t="shared" si="1765"/>
        <v>10.5</v>
      </c>
      <c r="AH2477" s="448">
        <f t="shared" si="1765"/>
        <v>9.5</v>
      </c>
      <c r="AI2477" s="449">
        <f t="shared" si="1765"/>
        <v>8.5</v>
      </c>
      <c r="AJ2477" s="464">
        <f t="shared" si="1760"/>
        <v>7.5</v>
      </c>
      <c r="AK2477" s="448">
        <f t="shared" si="1761"/>
        <v>6.5</v>
      </c>
      <c r="AL2477" s="448">
        <f t="shared" si="1762"/>
        <v>5.5</v>
      </c>
      <c r="AM2477" s="448">
        <f t="shared" si="1763"/>
        <v>4.5</v>
      </c>
      <c r="AN2477" s="449">
        <f t="shared" si="1764"/>
        <v>3.5</v>
      </c>
    </row>
    <row r="2478" spans="1:40" outlineLevel="2">
      <c r="A2478" s="882">
        <f>ROW()</f>
        <v>2478</v>
      </c>
      <c r="B2478" s="453"/>
      <c r="D2478" s="452" t="s">
        <v>29</v>
      </c>
      <c r="H2478" s="458"/>
      <c r="I2478" s="458"/>
      <c r="J2478" s="459"/>
      <c r="K2478" s="458"/>
      <c r="L2478" s="458"/>
      <c r="M2478" s="458"/>
      <c r="N2478" s="463"/>
      <c r="O2478" s="458"/>
      <c r="P2478" s="458"/>
      <c r="Q2478" s="458"/>
      <c r="R2478" s="458"/>
      <c r="S2478" s="458"/>
      <c r="T2478" s="459"/>
      <c r="U2478" s="458"/>
      <c r="V2478" s="169"/>
      <c r="W2478" s="169">
        <f>Input!$AC$60</f>
        <v>20</v>
      </c>
      <c r="X2478" s="448">
        <f t="shared" ref="X2478:AI2478" si="1766">(W2478-W$9)*(W2478&gt;X$9)</f>
        <v>19</v>
      </c>
      <c r="Y2478" s="464">
        <f t="shared" si="1766"/>
        <v>18</v>
      </c>
      <c r="Z2478" s="448">
        <f t="shared" si="1766"/>
        <v>17.5</v>
      </c>
      <c r="AA2478" s="448">
        <f t="shared" si="1766"/>
        <v>16.5</v>
      </c>
      <c r="AB2478" s="448">
        <f t="shared" si="1766"/>
        <v>15.5</v>
      </c>
      <c r="AC2478" s="448">
        <f t="shared" si="1766"/>
        <v>14.5</v>
      </c>
      <c r="AD2478" s="448">
        <f t="shared" si="1766"/>
        <v>13.5</v>
      </c>
      <c r="AE2478" s="464">
        <f t="shared" si="1766"/>
        <v>12.5</v>
      </c>
      <c r="AF2478" s="448">
        <f t="shared" si="1766"/>
        <v>11.5</v>
      </c>
      <c r="AG2478" s="448">
        <f t="shared" si="1766"/>
        <v>10.5</v>
      </c>
      <c r="AH2478" s="448">
        <f t="shared" si="1766"/>
        <v>9.5</v>
      </c>
      <c r="AI2478" s="449">
        <f t="shared" si="1766"/>
        <v>8.5</v>
      </c>
      <c r="AJ2478" s="464">
        <f t="shared" si="1760"/>
        <v>7.5</v>
      </c>
      <c r="AK2478" s="448">
        <f t="shared" si="1761"/>
        <v>6.5</v>
      </c>
      <c r="AL2478" s="448">
        <f t="shared" si="1762"/>
        <v>5.5</v>
      </c>
      <c r="AM2478" s="448">
        <f t="shared" si="1763"/>
        <v>4.5</v>
      </c>
      <c r="AN2478" s="449">
        <f t="shared" si="1764"/>
        <v>3.5</v>
      </c>
    </row>
    <row r="2479" spans="1:40" outlineLevel="2">
      <c r="A2479" s="882">
        <f>ROW()</f>
        <v>2479</v>
      </c>
      <c r="B2479" s="453"/>
      <c r="D2479" s="452" t="s">
        <v>30</v>
      </c>
      <c r="H2479" s="458"/>
      <c r="I2479" s="458"/>
      <c r="J2479" s="459"/>
      <c r="K2479" s="458"/>
      <c r="L2479" s="458"/>
      <c r="M2479" s="458"/>
      <c r="N2479" s="463"/>
      <c r="O2479" s="458"/>
      <c r="P2479" s="458"/>
      <c r="Q2479" s="458"/>
      <c r="R2479" s="458"/>
      <c r="S2479" s="458"/>
      <c r="T2479" s="459"/>
      <c r="U2479" s="458"/>
      <c r="V2479" s="169"/>
      <c r="W2479" s="169">
        <f>Input!$AC$61</f>
        <v>20</v>
      </c>
      <c r="X2479" s="448">
        <f t="shared" ref="X2479:AI2479" si="1767">(W2479-W$9)*(W2479&gt;X$9)</f>
        <v>19</v>
      </c>
      <c r="Y2479" s="464">
        <f t="shared" si="1767"/>
        <v>18</v>
      </c>
      <c r="Z2479" s="448">
        <f t="shared" si="1767"/>
        <v>17.5</v>
      </c>
      <c r="AA2479" s="448">
        <f t="shared" si="1767"/>
        <v>16.5</v>
      </c>
      <c r="AB2479" s="448">
        <f t="shared" si="1767"/>
        <v>15.5</v>
      </c>
      <c r="AC2479" s="448">
        <f t="shared" si="1767"/>
        <v>14.5</v>
      </c>
      <c r="AD2479" s="448">
        <f t="shared" si="1767"/>
        <v>13.5</v>
      </c>
      <c r="AE2479" s="464">
        <f t="shared" si="1767"/>
        <v>12.5</v>
      </c>
      <c r="AF2479" s="448">
        <f t="shared" si="1767"/>
        <v>11.5</v>
      </c>
      <c r="AG2479" s="448">
        <f t="shared" si="1767"/>
        <v>10.5</v>
      </c>
      <c r="AH2479" s="448">
        <f t="shared" si="1767"/>
        <v>9.5</v>
      </c>
      <c r="AI2479" s="449">
        <f t="shared" si="1767"/>
        <v>8.5</v>
      </c>
      <c r="AJ2479" s="464">
        <f t="shared" si="1760"/>
        <v>7.5</v>
      </c>
      <c r="AK2479" s="448">
        <f t="shared" si="1761"/>
        <v>6.5</v>
      </c>
      <c r="AL2479" s="448">
        <f t="shared" si="1762"/>
        <v>5.5</v>
      </c>
      <c r="AM2479" s="448">
        <f t="shared" si="1763"/>
        <v>4.5</v>
      </c>
      <c r="AN2479" s="449">
        <f t="shared" si="1764"/>
        <v>3.5</v>
      </c>
    </row>
    <row r="2480" spans="1:40" outlineLevel="2">
      <c r="A2480" s="882">
        <f>ROW()</f>
        <v>2480</v>
      </c>
      <c r="B2480" s="453"/>
      <c r="D2480" s="452" t="s">
        <v>31</v>
      </c>
      <c r="H2480" s="458"/>
      <c r="I2480" s="458"/>
      <c r="J2480" s="459"/>
      <c r="K2480" s="458"/>
      <c r="L2480" s="458"/>
      <c r="M2480" s="458"/>
      <c r="N2480" s="463"/>
      <c r="O2480" s="458"/>
      <c r="P2480" s="458"/>
      <c r="Q2480" s="458"/>
      <c r="R2480" s="458"/>
      <c r="S2480" s="458"/>
      <c r="T2480" s="459"/>
      <c r="U2480" s="458"/>
      <c r="V2480" s="169"/>
      <c r="W2480" s="169">
        <f>Input!$AC$62</f>
        <v>20</v>
      </c>
      <c r="X2480" s="448">
        <f t="shared" ref="X2480:AI2480" si="1768">(W2480-W$9)*(W2480&gt;X$9)</f>
        <v>19</v>
      </c>
      <c r="Y2480" s="464">
        <f t="shared" si="1768"/>
        <v>18</v>
      </c>
      <c r="Z2480" s="448">
        <f t="shared" si="1768"/>
        <v>17.5</v>
      </c>
      <c r="AA2480" s="448">
        <f t="shared" si="1768"/>
        <v>16.5</v>
      </c>
      <c r="AB2480" s="448">
        <f t="shared" si="1768"/>
        <v>15.5</v>
      </c>
      <c r="AC2480" s="448">
        <f t="shared" si="1768"/>
        <v>14.5</v>
      </c>
      <c r="AD2480" s="448">
        <f t="shared" si="1768"/>
        <v>13.5</v>
      </c>
      <c r="AE2480" s="464">
        <f t="shared" si="1768"/>
        <v>12.5</v>
      </c>
      <c r="AF2480" s="448">
        <f t="shared" si="1768"/>
        <v>11.5</v>
      </c>
      <c r="AG2480" s="448">
        <f t="shared" si="1768"/>
        <v>10.5</v>
      </c>
      <c r="AH2480" s="448">
        <f t="shared" si="1768"/>
        <v>9.5</v>
      </c>
      <c r="AI2480" s="449">
        <f t="shared" si="1768"/>
        <v>8.5</v>
      </c>
      <c r="AJ2480" s="464">
        <f t="shared" si="1760"/>
        <v>7.5</v>
      </c>
      <c r="AK2480" s="448">
        <f t="shared" si="1761"/>
        <v>6.5</v>
      </c>
      <c r="AL2480" s="448">
        <f t="shared" si="1762"/>
        <v>5.5</v>
      </c>
      <c r="AM2480" s="448">
        <f t="shared" si="1763"/>
        <v>4.5</v>
      </c>
      <c r="AN2480" s="449">
        <f t="shared" si="1764"/>
        <v>3.5</v>
      </c>
    </row>
    <row r="2481" spans="1:40" outlineLevel="2">
      <c r="A2481" s="882">
        <f>ROW()</f>
        <v>2481</v>
      </c>
      <c r="B2481" s="453"/>
      <c r="D2481" s="452" t="s">
        <v>32</v>
      </c>
      <c r="H2481" s="458"/>
      <c r="I2481" s="458"/>
      <c r="J2481" s="459"/>
      <c r="K2481" s="458"/>
      <c r="L2481" s="458"/>
      <c r="M2481" s="458"/>
      <c r="N2481" s="463"/>
      <c r="O2481" s="458"/>
      <c r="P2481" s="458"/>
      <c r="Q2481" s="458"/>
      <c r="R2481" s="458"/>
      <c r="S2481" s="458"/>
      <c r="T2481" s="459"/>
      <c r="U2481" s="458"/>
      <c r="V2481" s="169"/>
      <c r="W2481" s="169">
        <f>Input!$AC$63</f>
        <v>40</v>
      </c>
      <c r="X2481" s="448">
        <f t="shared" ref="X2481:AI2481" si="1769">(W2481-W$9)*(W2481&gt;X$9)</f>
        <v>39</v>
      </c>
      <c r="Y2481" s="464">
        <f t="shared" si="1769"/>
        <v>38</v>
      </c>
      <c r="Z2481" s="448">
        <f t="shared" si="1769"/>
        <v>37.5</v>
      </c>
      <c r="AA2481" s="448">
        <f t="shared" si="1769"/>
        <v>36.5</v>
      </c>
      <c r="AB2481" s="448">
        <f t="shared" si="1769"/>
        <v>35.5</v>
      </c>
      <c r="AC2481" s="448">
        <f t="shared" si="1769"/>
        <v>34.5</v>
      </c>
      <c r="AD2481" s="448">
        <f t="shared" si="1769"/>
        <v>33.5</v>
      </c>
      <c r="AE2481" s="464">
        <f t="shared" si="1769"/>
        <v>32.5</v>
      </c>
      <c r="AF2481" s="448">
        <f t="shared" si="1769"/>
        <v>31.5</v>
      </c>
      <c r="AG2481" s="448">
        <f t="shared" si="1769"/>
        <v>30.5</v>
      </c>
      <c r="AH2481" s="448">
        <f t="shared" si="1769"/>
        <v>29.5</v>
      </c>
      <c r="AI2481" s="449">
        <f t="shared" si="1769"/>
        <v>28.5</v>
      </c>
      <c r="AJ2481" s="464">
        <f t="shared" si="1760"/>
        <v>27.5</v>
      </c>
      <c r="AK2481" s="448">
        <f t="shared" si="1761"/>
        <v>26.5</v>
      </c>
      <c r="AL2481" s="448">
        <f t="shared" si="1762"/>
        <v>25.5</v>
      </c>
      <c r="AM2481" s="448">
        <f t="shared" si="1763"/>
        <v>24.5</v>
      </c>
      <c r="AN2481" s="449">
        <f t="shared" si="1764"/>
        <v>23.5</v>
      </c>
    </row>
    <row r="2482" spans="1:40" outlineLevel="2">
      <c r="A2482" s="882">
        <f>ROW()</f>
        <v>2482</v>
      </c>
      <c r="B2482" s="453"/>
      <c r="D2482" s="452" t="s">
        <v>33</v>
      </c>
      <c r="H2482" s="458"/>
      <c r="I2482" s="458"/>
      <c r="J2482" s="459"/>
      <c r="K2482" s="458"/>
      <c r="L2482" s="458"/>
      <c r="M2482" s="458"/>
      <c r="N2482" s="463"/>
      <c r="O2482" s="458"/>
      <c r="P2482" s="458"/>
      <c r="Q2482" s="458"/>
      <c r="R2482" s="458"/>
      <c r="S2482" s="458"/>
      <c r="T2482" s="459"/>
      <c r="U2482" s="458"/>
      <c r="V2482" s="169"/>
      <c r="W2482" s="169">
        <f>Input!$AC$64</f>
        <v>40</v>
      </c>
      <c r="X2482" s="448">
        <f t="shared" ref="X2482:AI2482" si="1770">(W2482-W$9)*(W2482&gt;X$9)</f>
        <v>39</v>
      </c>
      <c r="Y2482" s="464">
        <f t="shared" si="1770"/>
        <v>38</v>
      </c>
      <c r="Z2482" s="448">
        <f t="shared" si="1770"/>
        <v>37.5</v>
      </c>
      <c r="AA2482" s="448">
        <f t="shared" si="1770"/>
        <v>36.5</v>
      </c>
      <c r="AB2482" s="448">
        <f t="shared" si="1770"/>
        <v>35.5</v>
      </c>
      <c r="AC2482" s="448">
        <f t="shared" si="1770"/>
        <v>34.5</v>
      </c>
      <c r="AD2482" s="448">
        <f t="shared" si="1770"/>
        <v>33.5</v>
      </c>
      <c r="AE2482" s="464">
        <f t="shared" si="1770"/>
        <v>32.5</v>
      </c>
      <c r="AF2482" s="448">
        <f t="shared" si="1770"/>
        <v>31.5</v>
      </c>
      <c r="AG2482" s="448">
        <f t="shared" si="1770"/>
        <v>30.5</v>
      </c>
      <c r="AH2482" s="448">
        <f t="shared" si="1770"/>
        <v>29.5</v>
      </c>
      <c r="AI2482" s="449">
        <f t="shared" si="1770"/>
        <v>28.5</v>
      </c>
      <c r="AJ2482" s="464">
        <f t="shared" si="1760"/>
        <v>27.5</v>
      </c>
      <c r="AK2482" s="448">
        <f t="shared" si="1761"/>
        <v>26.5</v>
      </c>
      <c r="AL2482" s="448">
        <f t="shared" si="1762"/>
        <v>25.5</v>
      </c>
      <c r="AM2482" s="448">
        <f t="shared" si="1763"/>
        <v>24.5</v>
      </c>
      <c r="AN2482" s="449">
        <f t="shared" si="1764"/>
        <v>23.5</v>
      </c>
    </row>
    <row r="2483" spans="1:40" outlineLevel="2">
      <c r="A2483" s="882">
        <f>ROW()</f>
        <v>2483</v>
      </c>
      <c r="B2483" s="453"/>
      <c r="D2483" s="452" t="s">
        <v>27</v>
      </c>
      <c r="H2483" s="458"/>
      <c r="I2483" s="458"/>
      <c r="J2483" s="459"/>
      <c r="K2483" s="458"/>
      <c r="L2483" s="458"/>
      <c r="M2483" s="458"/>
      <c r="N2483" s="463"/>
      <c r="O2483" s="458"/>
      <c r="P2483" s="458"/>
      <c r="Q2483" s="458"/>
      <c r="R2483" s="458"/>
      <c r="S2483" s="458"/>
      <c r="T2483" s="459"/>
      <c r="U2483" s="458"/>
      <c r="V2483" s="169"/>
      <c r="W2483" s="169">
        <f>Input!$AC$65</f>
        <v>40</v>
      </c>
      <c r="X2483" s="448">
        <f t="shared" ref="X2483:AI2483" si="1771">(W2483-W$9)*(W2483&gt;X$9)</f>
        <v>39</v>
      </c>
      <c r="Y2483" s="464">
        <f t="shared" si="1771"/>
        <v>38</v>
      </c>
      <c r="Z2483" s="448">
        <f t="shared" si="1771"/>
        <v>37.5</v>
      </c>
      <c r="AA2483" s="448">
        <f t="shared" si="1771"/>
        <v>36.5</v>
      </c>
      <c r="AB2483" s="448">
        <f t="shared" si="1771"/>
        <v>35.5</v>
      </c>
      <c r="AC2483" s="448">
        <f t="shared" si="1771"/>
        <v>34.5</v>
      </c>
      <c r="AD2483" s="448">
        <f t="shared" si="1771"/>
        <v>33.5</v>
      </c>
      <c r="AE2483" s="464">
        <f t="shared" si="1771"/>
        <v>32.5</v>
      </c>
      <c r="AF2483" s="448">
        <f t="shared" si="1771"/>
        <v>31.5</v>
      </c>
      <c r="AG2483" s="448">
        <f t="shared" si="1771"/>
        <v>30.5</v>
      </c>
      <c r="AH2483" s="448">
        <f t="shared" si="1771"/>
        <v>29.5</v>
      </c>
      <c r="AI2483" s="449">
        <f t="shared" si="1771"/>
        <v>28.5</v>
      </c>
      <c r="AJ2483" s="464">
        <f t="shared" si="1760"/>
        <v>27.5</v>
      </c>
      <c r="AK2483" s="448">
        <f t="shared" si="1761"/>
        <v>26.5</v>
      </c>
      <c r="AL2483" s="448">
        <f t="shared" si="1762"/>
        <v>25.5</v>
      </c>
      <c r="AM2483" s="448">
        <f t="shared" si="1763"/>
        <v>24.5</v>
      </c>
      <c r="AN2483" s="449">
        <f t="shared" si="1764"/>
        <v>23.5</v>
      </c>
    </row>
    <row r="2484" spans="1:40" outlineLevel="2">
      <c r="A2484" s="882">
        <f>ROW()</f>
        <v>2484</v>
      </c>
      <c r="B2484" s="453"/>
      <c r="D2484" s="452" t="s">
        <v>34</v>
      </c>
      <c r="H2484" s="458"/>
      <c r="I2484" s="458"/>
      <c r="J2484" s="459"/>
      <c r="K2484" s="458"/>
      <c r="L2484" s="458"/>
      <c r="M2484" s="458"/>
      <c r="N2484" s="463"/>
      <c r="O2484" s="458"/>
      <c r="P2484" s="458"/>
      <c r="Q2484" s="458"/>
      <c r="R2484" s="458"/>
      <c r="S2484" s="458"/>
      <c r="T2484" s="459"/>
      <c r="U2484" s="458"/>
      <c r="V2484" s="169"/>
      <c r="W2484" s="169">
        <f>Input!$AC$66</f>
        <v>15</v>
      </c>
      <c r="X2484" s="448">
        <f t="shared" ref="X2484:AI2484" si="1772">(W2484-W$9)*(W2484&gt;X$9)</f>
        <v>14</v>
      </c>
      <c r="Y2484" s="464">
        <f t="shared" si="1772"/>
        <v>13</v>
      </c>
      <c r="Z2484" s="448">
        <f t="shared" si="1772"/>
        <v>12.5</v>
      </c>
      <c r="AA2484" s="448">
        <f t="shared" si="1772"/>
        <v>11.5</v>
      </c>
      <c r="AB2484" s="448">
        <f t="shared" si="1772"/>
        <v>10.5</v>
      </c>
      <c r="AC2484" s="448">
        <f t="shared" si="1772"/>
        <v>9.5</v>
      </c>
      <c r="AD2484" s="448">
        <f t="shared" si="1772"/>
        <v>8.5</v>
      </c>
      <c r="AE2484" s="464">
        <f t="shared" si="1772"/>
        <v>7.5</v>
      </c>
      <c r="AF2484" s="448">
        <f t="shared" si="1772"/>
        <v>6.5</v>
      </c>
      <c r="AG2484" s="448">
        <f t="shared" si="1772"/>
        <v>5.5</v>
      </c>
      <c r="AH2484" s="448">
        <f t="shared" si="1772"/>
        <v>4.5</v>
      </c>
      <c r="AI2484" s="449">
        <f t="shared" si="1772"/>
        <v>3.5</v>
      </c>
      <c r="AJ2484" s="464">
        <f t="shared" si="1760"/>
        <v>2.5</v>
      </c>
      <c r="AK2484" s="448">
        <f t="shared" si="1761"/>
        <v>1.5</v>
      </c>
      <c r="AL2484" s="448">
        <f t="shared" si="1762"/>
        <v>0.5</v>
      </c>
      <c r="AM2484" s="448">
        <f t="shared" si="1763"/>
        <v>0</v>
      </c>
      <c r="AN2484" s="449">
        <f t="shared" si="1764"/>
        <v>0</v>
      </c>
    </row>
    <row r="2485" spans="1:40" outlineLevel="2">
      <c r="A2485" s="882">
        <f>ROW()</f>
        <v>2485</v>
      </c>
      <c r="B2485" s="453"/>
      <c r="D2485" s="452" t="s">
        <v>35</v>
      </c>
      <c r="H2485" s="458"/>
      <c r="I2485" s="458"/>
      <c r="J2485" s="459"/>
      <c r="K2485" s="458"/>
      <c r="L2485" s="458"/>
      <c r="M2485" s="458"/>
      <c r="N2485" s="463"/>
      <c r="O2485" s="458"/>
      <c r="P2485" s="458"/>
      <c r="Q2485" s="458"/>
      <c r="R2485" s="458"/>
      <c r="S2485" s="458"/>
      <c r="T2485" s="459"/>
      <c r="U2485" s="458"/>
      <c r="V2485" s="169"/>
      <c r="W2485" s="169">
        <f>Input!$AC$67</f>
        <v>10</v>
      </c>
      <c r="X2485" s="448">
        <f t="shared" ref="X2485:AI2485" si="1773">(W2485-W$9)*(W2485&gt;X$9)</f>
        <v>9</v>
      </c>
      <c r="Y2485" s="464">
        <f t="shared" si="1773"/>
        <v>8</v>
      </c>
      <c r="Z2485" s="448">
        <f t="shared" si="1773"/>
        <v>7.5</v>
      </c>
      <c r="AA2485" s="448">
        <f t="shared" si="1773"/>
        <v>6.5</v>
      </c>
      <c r="AB2485" s="448">
        <f t="shared" si="1773"/>
        <v>5.5</v>
      </c>
      <c r="AC2485" s="448">
        <f t="shared" si="1773"/>
        <v>4.5</v>
      </c>
      <c r="AD2485" s="448">
        <f t="shared" si="1773"/>
        <v>3.5</v>
      </c>
      <c r="AE2485" s="464">
        <f t="shared" si="1773"/>
        <v>2.5</v>
      </c>
      <c r="AF2485" s="448">
        <f t="shared" si="1773"/>
        <v>1.5</v>
      </c>
      <c r="AG2485" s="448">
        <f t="shared" si="1773"/>
        <v>0.5</v>
      </c>
      <c r="AH2485" s="448">
        <f t="shared" si="1773"/>
        <v>0</v>
      </c>
      <c r="AI2485" s="449">
        <f t="shared" si="1773"/>
        <v>0</v>
      </c>
      <c r="AJ2485" s="464">
        <f t="shared" si="1760"/>
        <v>0</v>
      </c>
      <c r="AK2485" s="448">
        <f t="shared" si="1761"/>
        <v>0</v>
      </c>
      <c r="AL2485" s="448">
        <f t="shared" si="1762"/>
        <v>0</v>
      </c>
      <c r="AM2485" s="448">
        <f t="shared" si="1763"/>
        <v>0</v>
      </c>
      <c r="AN2485" s="449">
        <f t="shared" si="1764"/>
        <v>0</v>
      </c>
    </row>
    <row r="2486" spans="1:40" outlineLevel="2">
      <c r="A2486" s="882">
        <f>ROW()</f>
        <v>2486</v>
      </c>
      <c r="B2486" s="453"/>
      <c r="D2486" s="452" t="s">
        <v>302</v>
      </c>
      <c r="H2486" s="458"/>
      <c r="I2486" s="458"/>
      <c r="J2486" s="459"/>
      <c r="K2486" s="458"/>
      <c r="L2486" s="458"/>
      <c r="M2486" s="458"/>
      <c r="N2486" s="463"/>
      <c r="O2486" s="458"/>
      <c r="P2486" s="458"/>
      <c r="Q2486" s="458"/>
      <c r="R2486" s="458"/>
      <c r="S2486" s="458"/>
      <c r="T2486" s="459"/>
      <c r="U2486" s="458"/>
      <c r="V2486" s="169"/>
      <c r="W2486" s="169">
        <f>Input!$AC$68</f>
        <v>10</v>
      </c>
      <c r="X2486" s="448">
        <f t="shared" ref="X2486:AI2486" si="1774">(W2486-W$9)*(W2486&gt;X$9)</f>
        <v>9</v>
      </c>
      <c r="Y2486" s="464">
        <f t="shared" si="1774"/>
        <v>8</v>
      </c>
      <c r="Z2486" s="448">
        <f t="shared" si="1774"/>
        <v>7.5</v>
      </c>
      <c r="AA2486" s="448">
        <f t="shared" si="1774"/>
        <v>6.5</v>
      </c>
      <c r="AB2486" s="448">
        <f t="shared" si="1774"/>
        <v>5.5</v>
      </c>
      <c r="AC2486" s="448">
        <f t="shared" si="1774"/>
        <v>4.5</v>
      </c>
      <c r="AD2486" s="448">
        <f t="shared" si="1774"/>
        <v>3.5</v>
      </c>
      <c r="AE2486" s="464">
        <f t="shared" si="1774"/>
        <v>2.5</v>
      </c>
      <c r="AF2486" s="448">
        <f t="shared" si="1774"/>
        <v>1.5</v>
      </c>
      <c r="AG2486" s="448">
        <f t="shared" si="1774"/>
        <v>0.5</v>
      </c>
      <c r="AH2486" s="448">
        <f t="shared" si="1774"/>
        <v>0</v>
      </c>
      <c r="AI2486" s="449">
        <f t="shared" si="1774"/>
        <v>0</v>
      </c>
      <c r="AJ2486" s="464">
        <f t="shared" si="1760"/>
        <v>0</v>
      </c>
      <c r="AK2486" s="448">
        <f t="shared" si="1761"/>
        <v>0</v>
      </c>
      <c r="AL2486" s="448">
        <f t="shared" si="1762"/>
        <v>0</v>
      </c>
      <c r="AM2486" s="448">
        <f t="shared" si="1763"/>
        <v>0</v>
      </c>
      <c r="AN2486" s="449">
        <f t="shared" si="1764"/>
        <v>0</v>
      </c>
    </row>
    <row r="2487" spans="1:40" outlineLevel="2">
      <c r="A2487" s="882">
        <f>ROW()</f>
        <v>2487</v>
      </c>
      <c r="B2487" s="453"/>
      <c r="D2487" s="452" t="s">
        <v>36</v>
      </c>
      <c r="H2487" s="458"/>
      <c r="I2487" s="458"/>
      <c r="J2487" s="459"/>
      <c r="K2487" s="458"/>
      <c r="L2487" s="458"/>
      <c r="M2487" s="458"/>
      <c r="N2487" s="463"/>
      <c r="O2487" s="458"/>
      <c r="P2487" s="458"/>
      <c r="Q2487" s="458"/>
      <c r="R2487" s="458"/>
      <c r="S2487" s="458"/>
      <c r="T2487" s="459"/>
      <c r="U2487" s="458"/>
      <c r="V2487" s="169"/>
      <c r="W2487" s="169">
        <f>Input!$AC$69</f>
        <v>4</v>
      </c>
      <c r="X2487" s="448">
        <f t="shared" ref="X2487:AI2487" si="1775">(W2487-W$9)*(W2487&gt;X$9)</f>
        <v>3</v>
      </c>
      <c r="Y2487" s="464">
        <f t="shared" si="1775"/>
        <v>2</v>
      </c>
      <c r="Z2487" s="448">
        <f t="shared" si="1775"/>
        <v>1.5</v>
      </c>
      <c r="AA2487" s="448">
        <f t="shared" si="1775"/>
        <v>0.5</v>
      </c>
      <c r="AB2487" s="448">
        <f t="shared" si="1775"/>
        <v>0</v>
      </c>
      <c r="AC2487" s="448">
        <f t="shared" si="1775"/>
        <v>0</v>
      </c>
      <c r="AD2487" s="448">
        <f t="shared" si="1775"/>
        <v>0</v>
      </c>
      <c r="AE2487" s="464">
        <f t="shared" si="1775"/>
        <v>0</v>
      </c>
      <c r="AF2487" s="448">
        <f t="shared" si="1775"/>
        <v>0</v>
      </c>
      <c r="AG2487" s="448">
        <f t="shared" si="1775"/>
        <v>0</v>
      </c>
      <c r="AH2487" s="448">
        <f t="shared" si="1775"/>
        <v>0</v>
      </c>
      <c r="AI2487" s="449">
        <f t="shared" si="1775"/>
        <v>0</v>
      </c>
      <c r="AJ2487" s="464">
        <f t="shared" si="1760"/>
        <v>0</v>
      </c>
      <c r="AK2487" s="448">
        <f t="shared" si="1761"/>
        <v>0</v>
      </c>
      <c r="AL2487" s="448">
        <f t="shared" si="1762"/>
        <v>0</v>
      </c>
      <c r="AM2487" s="448">
        <f t="shared" si="1763"/>
        <v>0</v>
      </c>
      <c r="AN2487" s="449">
        <f t="shared" si="1764"/>
        <v>0</v>
      </c>
    </row>
    <row r="2488" spans="1:40" outlineLevel="2">
      <c r="A2488" s="882">
        <f>ROW()</f>
        <v>2488</v>
      </c>
      <c r="B2488" s="453"/>
      <c r="D2488" s="452" t="s">
        <v>583</v>
      </c>
      <c r="H2488" s="458"/>
      <c r="I2488" s="458"/>
      <c r="J2488" s="459"/>
      <c r="K2488" s="458"/>
      <c r="L2488" s="458"/>
      <c r="M2488" s="458"/>
      <c r="N2488" s="463"/>
      <c r="O2488" s="458"/>
      <c r="P2488" s="458"/>
      <c r="Q2488" s="458"/>
      <c r="R2488" s="458"/>
      <c r="S2488" s="458"/>
      <c r="T2488" s="459"/>
      <c r="U2488" s="458"/>
      <c r="V2488" s="169"/>
      <c r="W2488" s="169">
        <f>Input!$AC$70</f>
        <v>10</v>
      </c>
      <c r="X2488" s="448">
        <f t="shared" ref="X2488:AI2488" si="1776">(W2488-W$9)*(W2488&gt;X$9)</f>
        <v>9</v>
      </c>
      <c r="Y2488" s="464">
        <f t="shared" si="1776"/>
        <v>8</v>
      </c>
      <c r="Z2488" s="448">
        <f t="shared" si="1776"/>
        <v>7.5</v>
      </c>
      <c r="AA2488" s="448">
        <f t="shared" si="1776"/>
        <v>6.5</v>
      </c>
      <c r="AB2488" s="448">
        <f t="shared" si="1776"/>
        <v>5.5</v>
      </c>
      <c r="AC2488" s="448">
        <f t="shared" si="1776"/>
        <v>4.5</v>
      </c>
      <c r="AD2488" s="448">
        <f t="shared" si="1776"/>
        <v>3.5</v>
      </c>
      <c r="AE2488" s="464">
        <f t="shared" si="1776"/>
        <v>2.5</v>
      </c>
      <c r="AF2488" s="448">
        <f t="shared" si="1776"/>
        <v>1.5</v>
      </c>
      <c r="AG2488" s="448">
        <f t="shared" si="1776"/>
        <v>0.5</v>
      </c>
      <c r="AH2488" s="448">
        <f t="shared" si="1776"/>
        <v>0</v>
      </c>
      <c r="AI2488" s="449">
        <f t="shared" si="1776"/>
        <v>0</v>
      </c>
      <c r="AJ2488" s="464">
        <f t="shared" si="1760"/>
        <v>0</v>
      </c>
      <c r="AK2488" s="448">
        <f t="shared" si="1761"/>
        <v>0</v>
      </c>
      <c r="AL2488" s="448">
        <f t="shared" si="1762"/>
        <v>0</v>
      </c>
      <c r="AM2488" s="448">
        <f t="shared" si="1763"/>
        <v>0</v>
      </c>
      <c r="AN2488" s="449">
        <f t="shared" si="1764"/>
        <v>0</v>
      </c>
    </row>
    <row r="2489" spans="1:40" outlineLevel="2">
      <c r="A2489" s="882">
        <f>ROW()</f>
        <v>2489</v>
      </c>
      <c r="B2489" s="453"/>
      <c r="D2489" s="452" t="s">
        <v>81</v>
      </c>
      <c r="H2489" s="458"/>
      <c r="I2489" s="458"/>
      <c r="J2489" s="459"/>
      <c r="K2489" s="458"/>
      <c r="L2489" s="458"/>
      <c r="M2489" s="458"/>
      <c r="N2489" s="463"/>
      <c r="O2489" s="458"/>
      <c r="P2489" s="458"/>
      <c r="Q2489" s="458"/>
      <c r="R2489" s="458"/>
      <c r="S2489" s="458"/>
      <c r="T2489" s="459"/>
      <c r="U2489" s="458"/>
      <c r="V2489" s="169"/>
      <c r="W2489" s="169">
        <f>Input!$AC$71</f>
        <v>4</v>
      </c>
      <c r="X2489" s="448">
        <f t="shared" ref="X2489:AI2489" si="1777">(W2489-W$9)*(W2489&gt;X$9)</f>
        <v>3</v>
      </c>
      <c r="Y2489" s="464">
        <f t="shared" si="1777"/>
        <v>2</v>
      </c>
      <c r="Z2489" s="448">
        <f t="shared" si="1777"/>
        <v>1.5</v>
      </c>
      <c r="AA2489" s="448">
        <f t="shared" si="1777"/>
        <v>0.5</v>
      </c>
      <c r="AB2489" s="448">
        <f t="shared" si="1777"/>
        <v>0</v>
      </c>
      <c r="AC2489" s="448">
        <f t="shared" si="1777"/>
        <v>0</v>
      </c>
      <c r="AD2489" s="448">
        <f t="shared" si="1777"/>
        <v>0</v>
      </c>
      <c r="AE2489" s="464">
        <f t="shared" si="1777"/>
        <v>0</v>
      </c>
      <c r="AF2489" s="448">
        <f t="shared" si="1777"/>
        <v>0</v>
      </c>
      <c r="AG2489" s="448">
        <f t="shared" si="1777"/>
        <v>0</v>
      </c>
      <c r="AH2489" s="448">
        <f t="shared" si="1777"/>
        <v>0</v>
      </c>
      <c r="AI2489" s="449">
        <f t="shared" si="1777"/>
        <v>0</v>
      </c>
      <c r="AJ2489" s="464">
        <f t="shared" si="1760"/>
        <v>0</v>
      </c>
      <c r="AK2489" s="448">
        <f t="shared" si="1761"/>
        <v>0</v>
      </c>
      <c r="AL2489" s="448">
        <f t="shared" si="1762"/>
        <v>0</v>
      </c>
      <c r="AM2489" s="448">
        <f t="shared" si="1763"/>
        <v>0</v>
      </c>
      <c r="AN2489" s="449">
        <f t="shared" si="1764"/>
        <v>0</v>
      </c>
    </row>
    <row r="2490" spans="1:40" outlineLevel="2">
      <c r="A2490" s="882">
        <f>ROW()</f>
        <v>2490</v>
      </c>
      <c r="B2490" s="453"/>
      <c r="D2490" s="452" t="s">
        <v>28</v>
      </c>
      <c r="H2490" s="458"/>
      <c r="I2490" s="458"/>
      <c r="J2490" s="459"/>
      <c r="K2490" s="458"/>
      <c r="L2490" s="458"/>
      <c r="M2490" s="458"/>
      <c r="N2490" s="463"/>
      <c r="O2490" s="458"/>
      <c r="P2490" s="458"/>
      <c r="Q2490" s="458"/>
      <c r="R2490" s="458"/>
      <c r="S2490" s="458"/>
      <c r="T2490" s="459"/>
      <c r="U2490" s="458"/>
      <c r="V2490" s="169"/>
      <c r="W2490" s="169">
        <f>Input!$AC$72</f>
        <v>0</v>
      </c>
      <c r="X2490" s="448">
        <f t="shared" ref="X2490:AI2490" si="1778">(W2490-W$9)*(W2490&gt;X$9)</f>
        <v>0</v>
      </c>
      <c r="Y2490" s="464">
        <f t="shared" si="1778"/>
        <v>0</v>
      </c>
      <c r="Z2490" s="448">
        <f t="shared" si="1778"/>
        <v>0</v>
      </c>
      <c r="AA2490" s="448">
        <f t="shared" si="1778"/>
        <v>0</v>
      </c>
      <c r="AB2490" s="448">
        <f t="shared" si="1778"/>
        <v>0</v>
      </c>
      <c r="AC2490" s="448">
        <f t="shared" si="1778"/>
        <v>0</v>
      </c>
      <c r="AD2490" s="448">
        <f t="shared" si="1778"/>
        <v>0</v>
      </c>
      <c r="AE2490" s="464">
        <f t="shared" si="1778"/>
        <v>0</v>
      </c>
      <c r="AF2490" s="448">
        <f t="shared" si="1778"/>
        <v>0</v>
      </c>
      <c r="AG2490" s="448">
        <f t="shared" si="1778"/>
        <v>0</v>
      </c>
      <c r="AH2490" s="448">
        <f t="shared" si="1778"/>
        <v>0</v>
      </c>
      <c r="AI2490" s="449">
        <f t="shared" si="1778"/>
        <v>0</v>
      </c>
      <c r="AJ2490" s="464">
        <f t="shared" si="1760"/>
        <v>0</v>
      </c>
      <c r="AK2490" s="448">
        <f t="shared" si="1761"/>
        <v>0</v>
      </c>
      <c r="AL2490" s="448">
        <f t="shared" si="1762"/>
        <v>0</v>
      </c>
      <c r="AM2490" s="448">
        <f t="shared" si="1763"/>
        <v>0</v>
      </c>
      <c r="AN2490" s="449">
        <f t="shared" si="1764"/>
        <v>0</v>
      </c>
    </row>
    <row r="2491" spans="1:40" outlineLevel="2">
      <c r="A2491" s="882">
        <f>ROW()</f>
        <v>2491</v>
      </c>
      <c r="B2491" s="453"/>
      <c r="D2491" s="456" t="s">
        <v>443</v>
      </c>
      <c r="E2491" s="456"/>
      <c r="F2491" s="456"/>
      <c r="G2491" s="456"/>
      <c r="H2491" s="460"/>
      <c r="I2491" s="460"/>
      <c r="J2491" s="461"/>
      <c r="K2491" s="460"/>
      <c r="L2491" s="460"/>
      <c r="M2491" s="460"/>
      <c r="N2491" s="465"/>
      <c r="O2491" s="460"/>
      <c r="P2491" s="460"/>
      <c r="Q2491" s="460"/>
      <c r="R2491" s="460"/>
      <c r="S2491" s="460"/>
      <c r="T2491" s="461"/>
      <c r="U2491" s="460"/>
      <c r="V2491" s="170"/>
      <c r="W2491" s="170">
        <f>Input!$AC$73</f>
        <v>5</v>
      </c>
      <c r="X2491" s="450">
        <f t="shared" ref="X2491:AI2491" si="1779">(W2491-W$9)*(W2491&gt;X$9)</f>
        <v>4</v>
      </c>
      <c r="Y2491" s="474">
        <f t="shared" si="1779"/>
        <v>3</v>
      </c>
      <c r="Z2491" s="450">
        <f t="shared" si="1779"/>
        <v>2.5</v>
      </c>
      <c r="AA2491" s="450">
        <f t="shared" si="1779"/>
        <v>1.5</v>
      </c>
      <c r="AB2491" s="450">
        <f t="shared" si="1779"/>
        <v>0.5</v>
      </c>
      <c r="AC2491" s="450">
        <f t="shared" si="1779"/>
        <v>0</v>
      </c>
      <c r="AD2491" s="450">
        <f t="shared" si="1779"/>
        <v>0</v>
      </c>
      <c r="AE2491" s="474">
        <f t="shared" si="1779"/>
        <v>0</v>
      </c>
      <c r="AF2491" s="450">
        <f t="shared" si="1779"/>
        <v>0</v>
      </c>
      <c r="AG2491" s="450">
        <f t="shared" si="1779"/>
        <v>0</v>
      </c>
      <c r="AH2491" s="450">
        <f t="shared" si="1779"/>
        <v>0</v>
      </c>
      <c r="AI2491" s="451">
        <f t="shared" si="1779"/>
        <v>0</v>
      </c>
      <c r="AJ2491" s="474">
        <f t="shared" si="1760"/>
        <v>0</v>
      </c>
      <c r="AK2491" s="450">
        <f t="shared" si="1761"/>
        <v>0</v>
      </c>
      <c r="AL2491" s="450">
        <f t="shared" si="1762"/>
        <v>0</v>
      </c>
      <c r="AM2491" s="450">
        <f t="shared" si="1763"/>
        <v>0</v>
      </c>
      <c r="AN2491" s="451">
        <f t="shared" si="1764"/>
        <v>0</v>
      </c>
    </row>
    <row r="2492" spans="1:40" outlineLevel="2">
      <c r="A2492" s="882">
        <f>ROW()</f>
        <v>2492</v>
      </c>
      <c r="B2492" s="453"/>
      <c r="H2492" s="458"/>
      <c r="I2492" s="458"/>
      <c r="J2492" s="459"/>
      <c r="K2492" s="458"/>
      <c r="L2492" s="458"/>
      <c r="M2492" s="458"/>
      <c r="N2492" s="463"/>
      <c r="O2492" s="458"/>
      <c r="P2492" s="458"/>
      <c r="Q2492" s="458"/>
      <c r="R2492" s="458"/>
      <c r="S2492" s="458"/>
      <c r="T2492" s="459"/>
      <c r="U2492" s="439"/>
      <c r="V2492" s="439"/>
      <c r="W2492" s="439"/>
      <c r="X2492" s="439"/>
      <c r="Y2492" s="443"/>
      <c r="Z2492" s="439"/>
      <c r="AA2492" s="439"/>
      <c r="AB2492" s="439"/>
      <c r="AC2492" s="439"/>
      <c r="AD2492" s="439"/>
      <c r="AE2492" s="443"/>
      <c r="AF2492" s="439"/>
      <c r="AG2492" s="439"/>
      <c r="AH2492" s="439"/>
      <c r="AI2492" s="440"/>
      <c r="AJ2492" s="443"/>
      <c r="AK2492" s="439"/>
      <c r="AL2492" s="439"/>
      <c r="AM2492" s="439"/>
      <c r="AN2492" s="440"/>
    </row>
    <row r="2493" spans="1:40" outlineLevel="1">
      <c r="A2493" s="732" t="s">
        <v>20</v>
      </c>
      <c r="B2493" s="733"/>
      <c r="C2493" s="881"/>
      <c r="D2493" s="733"/>
      <c r="E2493" s="733"/>
      <c r="F2493" s="733"/>
      <c r="G2493" s="730"/>
      <c r="H2493" s="733"/>
      <c r="I2493" s="730"/>
      <c r="J2493" s="729"/>
      <c r="K2493" s="730"/>
      <c r="L2493" s="730"/>
      <c r="M2493" s="730"/>
      <c r="N2493" s="731"/>
      <c r="O2493" s="730"/>
      <c r="P2493" s="730"/>
      <c r="Q2493" s="730"/>
      <c r="R2493" s="730"/>
      <c r="S2493" s="730"/>
      <c r="T2493" s="729"/>
      <c r="U2493" s="730"/>
      <c r="V2493" s="730"/>
      <c r="W2493" s="730"/>
      <c r="X2493" s="730"/>
      <c r="Y2493" s="729"/>
      <c r="Z2493" s="730"/>
      <c r="AA2493" s="730"/>
      <c r="AB2493" s="730"/>
      <c r="AC2493" s="730"/>
      <c r="AD2493" s="730"/>
      <c r="AE2493" s="729"/>
      <c r="AF2493" s="730"/>
      <c r="AG2493" s="730"/>
      <c r="AH2493" s="730"/>
      <c r="AI2493" s="731"/>
      <c r="AJ2493" s="729"/>
      <c r="AK2493" s="730"/>
      <c r="AL2493" s="730"/>
      <c r="AM2493" s="730"/>
      <c r="AN2493" s="731"/>
    </row>
    <row r="2494" spans="1:40" outlineLevel="2">
      <c r="A2494" s="882">
        <f>ROW()</f>
        <v>2494</v>
      </c>
      <c r="B2494" s="453"/>
      <c r="D2494" s="452" t="s">
        <v>300</v>
      </c>
      <c r="H2494" s="458"/>
      <c r="I2494" s="458"/>
      <c r="J2494" s="459"/>
      <c r="K2494" s="458"/>
      <c r="L2494" s="458"/>
      <c r="M2494" s="458"/>
      <c r="N2494" s="463"/>
      <c r="O2494" s="458"/>
      <c r="P2494" s="458"/>
      <c r="Q2494" s="458"/>
      <c r="R2494" s="458"/>
      <c r="S2494" s="458"/>
      <c r="T2494" s="459"/>
      <c r="U2494" s="439"/>
      <c r="V2494" s="439">
        <f t="shared" ref="V2494:AD2495" si="1780">U2584</f>
        <v>0</v>
      </c>
      <c r="W2494" s="439">
        <f t="shared" si="1780"/>
        <v>2.7578211230512757</v>
      </c>
      <c r="X2494" s="439">
        <f t="shared" si="1780"/>
        <v>2.619930066898712</v>
      </c>
      <c r="Y2494" s="443">
        <f t="shared" si="1780"/>
        <v>2.4820390107461483</v>
      </c>
      <c r="Z2494" s="439">
        <f t="shared" si="1780"/>
        <v>2.4130934826698662</v>
      </c>
      <c r="AA2494" s="439">
        <f t="shared" si="1780"/>
        <v>2.2752024265173025</v>
      </c>
      <c r="AB2494" s="439">
        <f t="shared" si="1780"/>
        <v>2.1373113703647388</v>
      </c>
      <c r="AC2494" s="439">
        <f t="shared" si="1780"/>
        <v>1.9994203142121751</v>
      </c>
      <c r="AD2494" s="439">
        <f t="shared" si="1780"/>
        <v>1.8615292580596114</v>
      </c>
      <c r="AE2494" s="443">
        <f t="shared" ref="AE2494:AI2505" si="1781">AD2584</f>
        <v>1.7236382019070478</v>
      </c>
      <c r="AF2494" s="439">
        <f t="shared" si="1781"/>
        <v>1.5857471457544841</v>
      </c>
      <c r="AG2494" s="439">
        <f t="shared" si="1781"/>
        <v>1.4478560896019201</v>
      </c>
      <c r="AH2494" s="439">
        <f t="shared" si="1781"/>
        <v>1.3099650334493562</v>
      </c>
      <c r="AI2494" s="440">
        <f t="shared" si="1781"/>
        <v>1.1720739772967925</v>
      </c>
      <c r="AJ2494" s="443">
        <f t="shared" ref="AJ2494:AJ2505" si="1782">AI2584</f>
        <v>1.0341829211442286</v>
      </c>
      <c r="AK2494" s="439">
        <f t="shared" ref="AK2494:AK2505" si="1783">AJ2584</f>
        <v>0.8962918649916648</v>
      </c>
      <c r="AL2494" s="439">
        <f t="shared" ref="AL2494:AL2505" si="1784">AK2584</f>
        <v>0.75840080883910099</v>
      </c>
      <c r="AM2494" s="439">
        <f t="shared" ref="AM2494:AM2505" si="1785">AL2584</f>
        <v>0.62050975268653719</v>
      </c>
      <c r="AN2494" s="440">
        <f t="shared" ref="AN2494:AN2505" si="1786">AM2584</f>
        <v>0.48261869653397338</v>
      </c>
    </row>
    <row r="2495" spans="1:40" outlineLevel="2">
      <c r="A2495" s="882">
        <f>ROW()</f>
        <v>2495</v>
      </c>
      <c r="B2495" s="453"/>
      <c r="D2495" s="452" t="s">
        <v>301</v>
      </c>
      <c r="H2495" s="458"/>
      <c r="I2495" s="458"/>
      <c r="J2495" s="459"/>
      <c r="K2495" s="458"/>
      <c r="L2495" s="458"/>
      <c r="M2495" s="458"/>
      <c r="N2495" s="463"/>
      <c r="O2495" s="458"/>
      <c r="P2495" s="458"/>
      <c r="Q2495" s="458"/>
      <c r="R2495" s="458"/>
      <c r="S2495" s="458"/>
      <c r="T2495" s="459"/>
      <c r="U2495" s="439"/>
      <c r="V2495" s="439">
        <f t="shared" si="1780"/>
        <v>0</v>
      </c>
      <c r="W2495" s="439">
        <f t="shared" si="1780"/>
        <v>0</v>
      </c>
      <c r="X2495" s="439">
        <f t="shared" si="1780"/>
        <v>0</v>
      </c>
      <c r="Y2495" s="443">
        <f t="shared" ref="Y2495" si="1787">X2585</f>
        <v>0</v>
      </c>
      <c r="Z2495" s="439">
        <f t="shared" ref="Z2495" si="1788">Y2585</f>
        <v>0</v>
      </c>
      <c r="AA2495" s="439">
        <f t="shared" ref="AA2495" si="1789">Z2585</f>
        <v>0</v>
      </c>
      <c r="AB2495" s="439">
        <f t="shared" ref="AB2495" si="1790">AA2585</f>
        <v>0</v>
      </c>
      <c r="AC2495" s="439">
        <f t="shared" ref="AC2495" si="1791">AB2585</f>
        <v>0</v>
      </c>
      <c r="AD2495" s="439">
        <f t="shared" ref="AD2495" si="1792">AC2585</f>
        <v>0</v>
      </c>
      <c r="AE2495" s="443">
        <f t="shared" si="1781"/>
        <v>0</v>
      </c>
      <c r="AF2495" s="439">
        <f t="shared" si="1781"/>
        <v>0</v>
      </c>
      <c r="AG2495" s="439">
        <f t="shared" si="1781"/>
        <v>0</v>
      </c>
      <c r="AH2495" s="439">
        <f t="shared" si="1781"/>
        <v>0</v>
      </c>
      <c r="AI2495" s="440">
        <f t="shared" si="1781"/>
        <v>0</v>
      </c>
      <c r="AJ2495" s="443">
        <f t="shared" si="1782"/>
        <v>0</v>
      </c>
      <c r="AK2495" s="439">
        <f t="shared" si="1783"/>
        <v>0</v>
      </c>
      <c r="AL2495" s="439">
        <f t="shared" si="1784"/>
        <v>0</v>
      </c>
      <c r="AM2495" s="439">
        <f t="shared" si="1785"/>
        <v>0</v>
      </c>
      <c r="AN2495" s="440">
        <f t="shared" si="1786"/>
        <v>0</v>
      </c>
    </row>
    <row r="2496" spans="1:40" outlineLevel="2">
      <c r="A2496" s="882">
        <f>ROW()</f>
        <v>2496</v>
      </c>
      <c r="B2496" s="453"/>
      <c r="D2496" s="452" t="s">
        <v>29</v>
      </c>
      <c r="H2496" s="458"/>
      <c r="I2496" s="458"/>
      <c r="J2496" s="459"/>
      <c r="K2496" s="458"/>
      <c r="L2496" s="458"/>
      <c r="M2496" s="458"/>
      <c r="N2496" s="463"/>
      <c r="O2496" s="458"/>
      <c r="P2496" s="458"/>
      <c r="Q2496" s="458"/>
      <c r="R2496" s="458"/>
      <c r="S2496" s="458"/>
      <c r="T2496" s="459"/>
      <c r="U2496" s="439"/>
      <c r="V2496" s="439">
        <f t="shared" ref="V2496:AD2496" si="1793">U2586</f>
        <v>0</v>
      </c>
      <c r="W2496" s="439">
        <f t="shared" si="1793"/>
        <v>0</v>
      </c>
      <c r="X2496" s="439">
        <f t="shared" si="1793"/>
        <v>0</v>
      </c>
      <c r="Y2496" s="443">
        <f t="shared" si="1793"/>
        <v>0</v>
      </c>
      <c r="Z2496" s="439">
        <f t="shared" si="1793"/>
        <v>0</v>
      </c>
      <c r="AA2496" s="439">
        <f t="shared" si="1793"/>
        <v>0</v>
      </c>
      <c r="AB2496" s="439">
        <f t="shared" si="1793"/>
        <v>0</v>
      </c>
      <c r="AC2496" s="439">
        <f t="shared" si="1793"/>
        <v>0</v>
      </c>
      <c r="AD2496" s="439">
        <f t="shared" si="1793"/>
        <v>0</v>
      </c>
      <c r="AE2496" s="443">
        <f t="shared" si="1781"/>
        <v>0</v>
      </c>
      <c r="AF2496" s="439">
        <f t="shared" si="1781"/>
        <v>0</v>
      </c>
      <c r="AG2496" s="439">
        <f t="shared" si="1781"/>
        <v>0</v>
      </c>
      <c r="AH2496" s="439">
        <f t="shared" si="1781"/>
        <v>0</v>
      </c>
      <c r="AI2496" s="440">
        <f t="shared" si="1781"/>
        <v>0</v>
      </c>
      <c r="AJ2496" s="443">
        <f t="shared" si="1782"/>
        <v>0</v>
      </c>
      <c r="AK2496" s="439">
        <f t="shared" si="1783"/>
        <v>0</v>
      </c>
      <c r="AL2496" s="439">
        <f t="shared" si="1784"/>
        <v>0</v>
      </c>
      <c r="AM2496" s="439">
        <f t="shared" si="1785"/>
        <v>0</v>
      </c>
      <c r="AN2496" s="440">
        <f t="shared" si="1786"/>
        <v>0</v>
      </c>
    </row>
    <row r="2497" spans="1:40" outlineLevel="2">
      <c r="A2497" s="882">
        <f>ROW()</f>
        <v>2497</v>
      </c>
      <c r="B2497" s="453"/>
      <c r="D2497" s="452" t="s">
        <v>30</v>
      </c>
      <c r="H2497" s="458"/>
      <c r="I2497" s="458"/>
      <c r="J2497" s="459"/>
      <c r="K2497" s="458"/>
      <c r="L2497" s="458"/>
      <c r="M2497" s="458"/>
      <c r="N2497" s="463"/>
      <c r="O2497" s="458"/>
      <c r="P2497" s="458"/>
      <c r="Q2497" s="458"/>
      <c r="R2497" s="458"/>
      <c r="S2497" s="458"/>
      <c r="T2497" s="459"/>
      <c r="U2497" s="439"/>
      <c r="V2497" s="439">
        <f t="shared" ref="V2497:AD2497" si="1794">U2587</f>
        <v>0</v>
      </c>
      <c r="W2497" s="439">
        <f t="shared" si="1794"/>
        <v>10.682714689171014</v>
      </c>
      <c r="X2497" s="439">
        <f t="shared" si="1794"/>
        <v>10.148578954712464</v>
      </c>
      <c r="Y2497" s="443">
        <f t="shared" si="1794"/>
        <v>9.6144432202539143</v>
      </c>
      <c r="Z2497" s="439">
        <f t="shared" si="1794"/>
        <v>9.3473753530246384</v>
      </c>
      <c r="AA2497" s="439">
        <f t="shared" si="1794"/>
        <v>8.8132396185660884</v>
      </c>
      <c r="AB2497" s="439">
        <f t="shared" si="1794"/>
        <v>8.2791038841075384</v>
      </c>
      <c r="AC2497" s="439">
        <f t="shared" si="1794"/>
        <v>7.7449681496489875</v>
      </c>
      <c r="AD2497" s="439">
        <f t="shared" si="1794"/>
        <v>7.2108324151904366</v>
      </c>
      <c r="AE2497" s="443">
        <f t="shared" si="1781"/>
        <v>6.6766966807318857</v>
      </c>
      <c r="AF2497" s="439">
        <f t="shared" si="1781"/>
        <v>6.1425609462733348</v>
      </c>
      <c r="AG2497" s="439">
        <f t="shared" si="1781"/>
        <v>5.6084252118147839</v>
      </c>
      <c r="AH2497" s="439">
        <f t="shared" si="1781"/>
        <v>5.074289477356233</v>
      </c>
      <c r="AI2497" s="440">
        <f t="shared" si="1781"/>
        <v>4.5401537428976821</v>
      </c>
      <c r="AJ2497" s="443">
        <f t="shared" si="1782"/>
        <v>4.0060180084391313</v>
      </c>
      <c r="AK2497" s="439">
        <f t="shared" si="1783"/>
        <v>3.4718822739805804</v>
      </c>
      <c r="AL2497" s="439">
        <f t="shared" si="1784"/>
        <v>2.9377465395220295</v>
      </c>
      <c r="AM2497" s="439">
        <f t="shared" si="1785"/>
        <v>2.4036108050634786</v>
      </c>
      <c r="AN2497" s="440">
        <f t="shared" si="1786"/>
        <v>1.8694750706049277</v>
      </c>
    </row>
    <row r="2498" spans="1:40" outlineLevel="2">
      <c r="A2498" s="882">
        <f>ROW()</f>
        <v>2498</v>
      </c>
      <c r="B2498" s="453"/>
      <c r="D2498" s="452" t="s">
        <v>31</v>
      </c>
      <c r="H2498" s="458"/>
      <c r="I2498" s="458"/>
      <c r="J2498" s="459"/>
      <c r="K2498" s="458"/>
      <c r="L2498" s="458"/>
      <c r="M2498" s="458"/>
      <c r="N2498" s="463"/>
      <c r="O2498" s="458"/>
      <c r="P2498" s="458"/>
      <c r="Q2498" s="458"/>
      <c r="R2498" s="458"/>
      <c r="S2498" s="458"/>
      <c r="T2498" s="459"/>
      <c r="U2498" s="439"/>
      <c r="V2498" s="439">
        <f t="shared" ref="V2498:AD2498" si="1795">U2588</f>
        <v>0</v>
      </c>
      <c r="W2498" s="439">
        <f t="shared" si="1795"/>
        <v>0</v>
      </c>
      <c r="X2498" s="439">
        <f t="shared" si="1795"/>
        <v>0</v>
      </c>
      <c r="Y2498" s="443">
        <f t="shared" si="1795"/>
        <v>0</v>
      </c>
      <c r="Z2498" s="439">
        <f t="shared" si="1795"/>
        <v>0</v>
      </c>
      <c r="AA2498" s="439">
        <f t="shared" si="1795"/>
        <v>0</v>
      </c>
      <c r="AB2498" s="439">
        <f t="shared" si="1795"/>
        <v>0</v>
      </c>
      <c r="AC2498" s="439">
        <f t="shared" si="1795"/>
        <v>0</v>
      </c>
      <c r="AD2498" s="439">
        <f t="shared" si="1795"/>
        <v>0</v>
      </c>
      <c r="AE2498" s="443">
        <f t="shared" si="1781"/>
        <v>0</v>
      </c>
      <c r="AF2498" s="439">
        <f t="shared" si="1781"/>
        <v>0</v>
      </c>
      <c r="AG2498" s="439">
        <f t="shared" si="1781"/>
        <v>0</v>
      </c>
      <c r="AH2498" s="439">
        <f t="shared" si="1781"/>
        <v>0</v>
      </c>
      <c r="AI2498" s="440">
        <f t="shared" si="1781"/>
        <v>0</v>
      </c>
      <c r="AJ2498" s="443">
        <f t="shared" si="1782"/>
        <v>0</v>
      </c>
      <c r="AK2498" s="439">
        <f t="shared" si="1783"/>
        <v>0</v>
      </c>
      <c r="AL2498" s="439">
        <f t="shared" si="1784"/>
        <v>0</v>
      </c>
      <c r="AM2498" s="439">
        <f t="shared" si="1785"/>
        <v>0</v>
      </c>
      <c r="AN2498" s="440">
        <f t="shared" si="1786"/>
        <v>0</v>
      </c>
    </row>
    <row r="2499" spans="1:40" outlineLevel="2">
      <c r="A2499" s="882">
        <f>ROW()</f>
        <v>2499</v>
      </c>
      <c r="B2499" s="453"/>
      <c r="D2499" s="452" t="s">
        <v>32</v>
      </c>
      <c r="H2499" s="458"/>
      <c r="I2499" s="458"/>
      <c r="J2499" s="459"/>
      <c r="K2499" s="458"/>
      <c r="L2499" s="458"/>
      <c r="M2499" s="458"/>
      <c r="N2499" s="463"/>
      <c r="O2499" s="458"/>
      <c r="P2499" s="458"/>
      <c r="Q2499" s="458"/>
      <c r="R2499" s="458"/>
      <c r="S2499" s="458"/>
      <c r="T2499" s="459"/>
      <c r="U2499" s="439"/>
      <c r="V2499" s="439">
        <f t="shared" ref="V2499:AD2499" si="1796">U2589</f>
        <v>0</v>
      </c>
      <c r="W2499" s="439">
        <f t="shared" si="1796"/>
        <v>0.43642174045674487</v>
      </c>
      <c r="X2499" s="439">
        <f t="shared" si="1796"/>
        <v>0.42551119694532624</v>
      </c>
      <c r="Y2499" s="443">
        <f t="shared" si="1796"/>
        <v>0.41460065343390762</v>
      </c>
      <c r="Z2499" s="439">
        <f t="shared" si="1796"/>
        <v>0.40914538167819831</v>
      </c>
      <c r="AA2499" s="439">
        <f t="shared" si="1796"/>
        <v>0.39823483816677968</v>
      </c>
      <c r="AB2499" s="439">
        <f t="shared" si="1796"/>
        <v>0.38732429465536106</v>
      </c>
      <c r="AC2499" s="439">
        <f t="shared" si="1796"/>
        <v>0.37641375114394243</v>
      </c>
      <c r="AD2499" s="439">
        <f t="shared" si="1796"/>
        <v>0.36550320763252381</v>
      </c>
      <c r="AE2499" s="443">
        <f t="shared" si="1781"/>
        <v>0.35459266412110518</v>
      </c>
      <c r="AF2499" s="439">
        <f t="shared" si="1781"/>
        <v>0.34368212060968656</v>
      </c>
      <c r="AG2499" s="439">
        <f t="shared" si="1781"/>
        <v>0.33277157709826793</v>
      </c>
      <c r="AH2499" s="439">
        <f t="shared" si="1781"/>
        <v>0.32186103358684931</v>
      </c>
      <c r="AI2499" s="440">
        <f t="shared" si="1781"/>
        <v>0.31095049007543069</v>
      </c>
      <c r="AJ2499" s="443">
        <f t="shared" si="1782"/>
        <v>0.30003994656401206</v>
      </c>
      <c r="AK2499" s="439">
        <f t="shared" si="1783"/>
        <v>0.28912940305259344</v>
      </c>
      <c r="AL2499" s="439">
        <f t="shared" si="1784"/>
        <v>0.27821885954117481</v>
      </c>
      <c r="AM2499" s="439">
        <f t="shared" si="1785"/>
        <v>0.26730831602975619</v>
      </c>
      <c r="AN2499" s="440">
        <f t="shared" si="1786"/>
        <v>0.25639777251833756</v>
      </c>
    </row>
    <row r="2500" spans="1:40" outlineLevel="2">
      <c r="A2500" s="882">
        <f>ROW()</f>
        <v>2500</v>
      </c>
      <c r="B2500" s="453"/>
      <c r="D2500" s="452" t="s">
        <v>33</v>
      </c>
      <c r="H2500" s="458"/>
      <c r="I2500" s="458"/>
      <c r="J2500" s="459"/>
      <c r="K2500" s="458"/>
      <c r="L2500" s="458"/>
      <c r="M2500" s="458"/>
      <c r="N2500" s="463"/>
      <c r="O2500" s="458"/>
      <c r="P2500" s="458"/>
      <c r="Q2500" s="458"/>
      <c r="R2500" s="458"/>
      <c r="S2500" s="458"/>
      <c r="T2500" s="459"/>
      <c r="U2500" s="439"/>
      <c r="V2500" s="439">
        <f t="shared" ref="V2500:AD2500" si="1797">U2590</f>
        <v>0</v>
      </c>
      <c r="W2500" s="439">
        <f t="shared" si="1797"/>
        <v>0.23227413662935995</v>
      </c>
      <c r="X2500" s="439">
        <f t="shared" si="1797"/>
        <v>0.22646728321362594</v>
      </c>
      <c r="Y2500" s="443">
        <f t="shared" si="1797"/>
        <v>0.22066042979789194</v>
      </c>
      <c r="Z2500" s="439">
        <f t="shared" si="1797"/>
        <v>0.21775700309002494</v>
      </c>
      <c r="AA2500" s="439">
        <f t="shared" si="1797"/>
        <v>0.21195014967429093</v>
      </c>
      <c r="AB2500" s="439">
        <f t="shared" si="1797"/>
        <v>0.20614329625855693</v>
      </c>
      <c r="AC2500" s="439">
        <f t="shared" si="1797"/>
        <v>0.20033644284282293</v>
      </c>
      <c r="AD2500" s="439">
        <f t="shared" si="1797"/>
        <v>0.19452958942708892</v>
      </c>
      <c r="AE2500" s="443">
        <f t="shared" si="1781"/>
        <v>0.18872273601135492</v>
      </c>
      <c r="AF2500" s="439">
        <f t="shared" si="1781"/>
        <v>0.18291588259562092</v>
      </c>
      <c r="AG2500" s="439">
        <f t="shared" si="1781"/>
        <v>0.17710902917988691</v>
      </c>
      <c r="AH2500" s="439">
        <f t="shared" si="1781"/>
        <v>0.17130217576415291</v>
      </c>
      <c r="AI2500" s="440">
        <f t="shared" si="1781"/>
        <v>0.16549532234841891</v>
      </c>
      <c r="AJ2500" s="443">
        <f t="shared" si="1782"/>
        <v>0.1596884689326849</v>
      </c>
      <c r="AK2500" s="439">
        <f t="shared" si="1783"/>
        <v>0.1538816155169509</v>
      </c>
      <c r="AL2500" s="439">
        <f t="shared" si="1784"/>
        <v>0.14807476210121689</v>
      </c>
      <c r="AM2500" s="439">
        <f t="shared" si="1785"/>
        <v>0.14226790868548289</v>
      </c>
      <c r="AN2500" s="440">
        <f t="shared" si="1786"/>
        <v>0.13646105526974889</v>
      </c>
    </row>
    <row r="2501" spans="1:40" outlineLevel="2">
      <c r="A2501" s="882">
        <f>ROW()</f>
        <v>2501</v>
      </c>
      <c r="B2501" s="453"/>
      <c r="D2501" s="452" t="s">
        <v>27</v>
      </c>
      <c r="H2501" s="458"/>
      <c r="I2501" s="458"/>
      <c r="J2501" s="459"/>
      <c r="K2501" s="458"/>
      <c r="L2501" s="458"/>
      <c r="M2501" s="458"/>
      <c r="N2501" s="463"/>
      <c r="O2501" s="458"/>
      <c r="P2501" s="458"/>
      <c r="Q2501" s="458"/>
      <c r="R2501" s="458"/>
      <c r="S2501" s="458"/>
      <c r="T2501" s="459"/>
      <c r="U2501" s="439"/>
      <c r="V2501" s="439">
        <f t="shared" ref="V2501:AD2501" si="1798">U2591</f>
        <v>0</v>
      </c>
      <c r="W2501" s="439">
        <f t="shared" si="1798"/>
        <v>0.74024732445122077</v>
      </c>
      <c r="X2501" s="439">
        <f t="shared" si="1798"/>
        <v>0.72174114133994027</v>
      </c>
      <c r="Y2501" s="443">
        <f t="shared" si="1798"/>
        <v>0.70323495822865978</v>
      </c>
      <c r="Z2501" s="439">
        <f t="shared" si="1798"/>
        <v>0.69398186667301953</v>
      </c>
      <c r="AA2501" s="439">
        <f t="shared" si="1798"/>
        <v>0.67547568356173904</v>
      </c>
      <c r="AB2501" s="439">
        <f t="shared" si="1798"/>
        <v>0.65696950045045854</v>
      </c>
      <c r="AC2501" s="439">
        <f t="shared" si="1798"/>
        <v>0.63846331733917805</v>
      </c>
      <c r="AD2501" s="439">
        <f t="shared" si="1798"/>
        <v>0.61995713422789755</v>
      </c>
      <c r="AE2501" s="443">
        <f t="shared" si="1781"/>
        <v>0.60145095111661706</v>
      </c>
      <c r="AF2501" s="439">
        <f t="shared" si="1781"/>
        <v>0.58294476800533657</v>
      </c>
      <c r="AG2501" s="439">
        <f t="shared" si="1781"/>
        <v>0.56443858489405607</v>
      </c>
      <c r="AH2501" s="439">
        <f t="shared" si="1781"/>
        <v>0.54593240178277558</v>
      </c>
      <c r="AI2501" s="440">
        <f t="shared" si="1781"/>
        <v>0.52742621867149508</v>
      </c>
      <c r="AJ2501" s="443">
        <f t="shared" si="1782"/>
        <v>0.50892003556021459</v>
      </c>
      <c r="AK2501" s="439">
        <f t="shared" si="1783"/>
        <v>0.49041385244893404</v>
      </c>
      <c r="AL2501" s="439">
        <f t="shared" si="1784"/>
        <v>0.47190766933765349</v>
      </c>
      <c r="AM2501" s="439">
        <f t="shared" si="1785"/>
        <v>0.45340148622637294</v>
      </c>
      <c r="AN2501" s="440">
        <f t="shared" si="1786"/>
        <v>0.43489530311509239</v>
      </c>
    </row>
    <row r="2502" spans="1:40" outlineLevel="2">
      <c r="A2502" s="882">
        <f>ROW()</f>
        <v>2502</v>
      </c>
      <c r="B2502" s="453"/>
      <c r="D2502" s="452" t="s">
        <v>34</v>
      </c>
      <c r="H2502" s="458"/>
      <c r="I2502" s="458"/>
      <c r="J2502" s="459"/>
      <c r="K2502" s="458"/>
      <c r="L2502" s="458"/>
      <c r="M2502" s="458"/>
      <c r="N2502" s="463"/>
      <c r="O2502" s="458"/>
      <c r="P2502" s="458"/>
      <c r="Q2502" s="458"/>
      <c r="R2502" s="458"/>
      <c r="S2502" s="458"/>
      <c r="T2502" s="459"/>
      <c r="U2502" s="439"/>
      <c r="V2502" s="439">
        <f t="shared" ref="V2502:AD2502" si="1799">U2592</f>
        <v>0</v>
      </c>
      <c r="W2502" s="439">
        <f t="shared" si="1799"/>
        <v>17.6194127269296</v>
      </c>
      <c r="X2502" s="439">
        <f t="shared" si="1799"/>
        <v>16.444785211800959</v>
      </c>
      <c r="Y2502" s="443">
        <f t="shared" si="1799"/>
        <v>15.270157696672319</v>
      </c>
      <c r="Z2502" s="439">
        <f t="shared" si="1799"/>
        <v>14.682843939107999</v>
      </c>
      <c r="AA2502" s="439">
        <f t="shared" si="1799"/>
        <v>13.508216423979359</v>
      </c>
      <c r="AB2502" s="439">
        <f t="shared" si="1799"/>
        <v>12.33358890885072</v>
      </c>
      <c r="AC2502" s="439">
        <f t="shared" si="1799"/>
        <v>11.15896139372208</v>
      </c>
      <c r="AD2502" s="439">
        <f t="shared" si="1799"/>
        <v>9.984333878593441</v>
      </c>
      <c r="AE2502" s="443">
        <f t="shared" si="1781"/>
        <v>8.8097063634648016</v>
      </c>
      <c r="AF2502" s="439">
        <f t="shared" si="1781"/>
        <v>7.6350788483361614</v>
      </c>
      <c r="AG2502" s="439">
        <f t="shared" si="1781"/>
        <v>6.4604513332075211</v>
      </c>
      <c r="AH2502" s="439">
        <f t="shared" si="1781"/>
        <v>5.2858238180788808</v>
      </c>
      <c r="AI2502" s="440">
        <f t="shared" si="1781"/>
        <v>4.1111963029502405</v>
      </c>
      <c r="AJ2502" s="443">
        <f t="shared" si="1782"/>
        <v>2.9365687878216002</v>
      </c>
      <c r="AK2502" s="439">
        <f t="shared" si="1783"/>
        <v>1.7619412726929602</v>
      </c>
      <c r="AL2502" s="439">
        <f t="shared" si="1784"/>
        <v>0.58731375756432014</v>
      </c>
      <c r="AM2502" s="439">
        <f t="shared" si="1785"/>
        <v>0</v>
      </c>
      <c r="AN2502" s="440">
        <f t="shared" si="1786"/>
        <v>0</v>
      </c>
    </row>
    <row r="2503" spans="1:40" outlineLevel="2">
      <c r="A2503" s="882">
        <f>ROW()</f>
        <v>2503</v>
      </c>
      <c r="B2503" s="453"/>
      <c r="D2503" s="452" t="s">
        <v>35</v>
      </c>
      <c r="H2503" s="458"/>
      <c r="I2503" s="458"/>
      <c r="J2503" s="459"/>
      <c r="K2503" s="458"/>
      <c r="L2503" s="458"/>
      <c r="M2503" s="458"/>
      <c r="N2503" s="463"/>
      <c r="O2503" s="458"/>
      <c r="P2503" s="458"/>
      <c r="Q2503" s="458"/>
      <c r="R2503" s="458"/>
      <c r="S2503" s="458"/>
      <c r="T2503" s="459"/>
      <c r="U2503" s="439"/>
      <c r="V2503" s="439">
        <f t="shared" ref="V2503:AD2504" si="1800">U2593</f>
        <v>0</v>
      </c>
      <c r="W2503" s="439">
        <f t="shared" si="1800"/>
        <v>1.1409417693198474</v>
      </c>
      <c r="X2503" s="439">
        <f t="shared" si="1800"/>
        <v>1.0268475923878626</v>
      </c>
      <c r="Y2503" s="443">
        <f t="shared" si="1800"/>
        <v>0.91275341545587785</v>
      </c>
      <c r="Z2503" s="439">
        <f t="shared" si="1800"/>
        <v>0.85570632698988547</v>
      </c>
      <c r="AA2503" s="439">
        <f t="shared" si="1800"/>
        <v>0.74161215005790071</v>
      </c>
      <c r="AB2503" s="439">
        <f t="shared" si="1800"/>
        <v>0.62751797312591595</v>
      </c>
      <c r="AC2503" s="439">
        <f t="shared" si="1800"/>
        <v>0.51342379619393119</v>
      </c>
      <c r="AD2503" s="439">
        <f t="shared" si="1800"/>
        <v>0.39932961926194649</v>
      </c>
      <c r="AE2503" s="443">
        <f t="shared" si="1781"/>
        <v>0.28523544232996179</v>
      </c>
      <c r="AF2503" s="439">
        <f t="shared" si="1781"/>
        <v>0.17114126539797708</v>
      </c>
      <c r="AG2503" s="439">
        <f t="shared" si="1781"/>
        <v>5.7047088465992365E-2</v>
      </c>
      <c r="AH2503" s="439">
        <f t="shared" si="1781"/>
        <v>0</v>
      </c>
      <c r="AI2503" s="440">
        <f t="shared" si="1781"/>
        <v>0</v>
      </c>
      <c r="AJ2503" s="443">
        <f t="shared" si="1782"/>
        <v>0</v>
      </c>
      <c r="AK2503" s="439">
        <f t="shared" si="1783"/>
        <v>0</v>
      </c>
      <c r="AL2503" s="439">
        <f t="shared" si="1784"/>
        <v>0</v>
      </c>
      <c r="AM2503" s="439">
        <f t="shared" si="1785"/>
        <v>0</v>
      </c>
      <c r="AN2503" s="440">
        <f t="shared" si="1786"/>
        <v>0</v>
      </c>
    </row>
    <row r="2504" spans="1:40" outlineLevel="2">
      <c r="A2504" s="882">
        <f>ROW()</f>
        <v>2504</v>
      </c>
      <c r="B2504" s="453"/>
      <c r="D2504" s="452" t="s">
        <v>302</v>
      </c>
      <c r="H2504" s="458"/>
      <c r="I2504" s="458"/>
      <c r="J2504" s="459"/>
      <c r="K2504" s="458"/>
      <c r="L2504" s="458"/>
      <c r="M2504" s="458"/>
      <c r="N2504" s="463"/>
      <c r="O2504" s="458"/>
      <c r="P2504" s="458"/>
      <c r="Q2504" s="458"/>
      <c r="R2504" s="458"/>
      <c r="S2504" s="458"/>
      <c r="T2504" s="459"/>
      <c r="U2504" s="439"/>
      <c r="V2504" s="439">
        <f t="shared" si="1800"/>
        <v>0</v>
      </c>
      <c r="W2504" s="439">
        <f t="shared" si="1800"/>
        <v>0</v>
      </c>
      <c r="X2504" s="439">
        <f t="shared" si="1800"/>
        <v>0</v>
      </c>
      <c r="Y2504" s="443">
        <f t="shared" ref="Y2504" si="1801">X2594</f>
        <v>0</v>
      </c>
      <c r="Z2504" s="439">
        <f t="shared" ref="Z2504" si="1802">Y2594</f>
        <v>0</v>
      </c>
      <c r="AA2504" s="439">
        <f t="shared" ref="AA2504" si="1803">Z2594</f>
        <v>0</v>
      </c>
      <c r="AB2504" s="439">
        <f t="shared" ref="AB2504" si="1804">AA2594</f>
        <v>0</v>
      </c>
      <c r="AC2504" s="439">
        <f t="shared" ref="AC2504" si="1805">AB2594</f>
        <v>0</v>
      </c>
      <c r="AD2504" s="439">
        <f t="shared" ref="AD2504" si="1806">AC2594</f>
        <v>0</v>
      </c>
      <c r="AE2504" s="443">
        <f t="shared" si="1781"/>
        <v>0</v>
      </c>
      <c r="AF2504" s="439">
        <f t="shared" si="1781"/>
        <v>0</v>
      </c>
      <c r="AG2504" s="439">
        <f t="shared" si="1781"/>
        <v>0</v>
      </c>
      <c r="AH2504" s="439">
        <f t="shared" si="1781"/>
        <v>0</v>
      </c>
      <c r="AI2504" s="440">
        <f t="shared" si="1781"/>
        <v>0</v>
      </c>
      <c r="AJ2504" s="443">
        <f t="shared" si="1782"/>
        <v>0</v>
      </c>
      <c r="AK2504" s="439">
        <f t="shared" si="1783"/>
        <v>0</v>
      </c>
      <c r="AL2504" s="439">
        <f t="shared" si="1784"/>
        <v>0</v>
      </c>
      <c r="AM2504" s="439">
        <f t="shared" si="1785"/>
        <v>0</v>
      </c>
      <c r="AN2504" s="440">
        <f t="shared" si="1786"/>
        <v>0</v>
      </c>
    </row>
    <row r="2505" spans="1:40" outlineLevel="2">
      <c r="A2505" s="882">
        <f>ROW()</f>
        <v>2505</v>
      </c>
      <c r="B2505" s="453"/>
      <c r="D2505" s="452" t="s">
        <v>36</v>
      </c>
      <c r="H2505" s="458"/>
      <c r="I2505" s="458"/>
      <c r="J2505" s="459"/>
      <c r="K2505" s="458"/>
      <c r="L2505" s="458"/>
      <c r="M2505" s="458"/>
      <c r="N2505" s="463"/>
      <c r="O2505" s="458"/>
      <c r="P2505" s="458"/>
      <c r="Q2505" s="458"/>
      <c r="R2505" s="458"/>
      <c r="S2505" s="458"/>
      <c r="T2505" s="459"/>
      <c r="U2505" s="439"/>
      <c r="V2505" s="439">
        <f t="shared" ref="V2505:AD2505" si="1807">U2595</f>
        <v>0</v>
      </c>
      <c r="W2505" s="439">
        <f t="shared" si="1807"/>
        <v>3.0939233638434467</v>
      </c>
      <c r="X2505" s="439">
        <f t="shared" si="1807"/>
        <v>2.3204425228825851</v>
      </c>
      <c r="Y2505" s="443">
        <f t="shared" si="1807"/>
        <v>1.5469616819217236</v>
      </c>
      <c r="Z2505" s="439">
        <f t="shared" si="1807"/>
        <v>1.1602212614412926</v>
      </c>
      <c r="AA2505" s="439">
        <f t="shared" si="1807"/>
        <v>0.38674042048043089</v>
      </c>
      <c r="AB2505" s="439">
        <f t="shared" si="1807"/>
        <v>0</v>
      </c>
      <c r="AC2505" s="439">
        <f t="shared" si="1807"/>
        <v>0</v>
      </c>
      <c r="AD2505" s="439">
        <f t="shared" si="1807"/>
        <v>0</v>
      </c>
      <c r="AE2505" s="443">
        <f t="shared" si="1781"/>
        <v>0</v>
      </c>
      <c r="AF2505" s="439">
        <f t="shared" si="1781"/>
        <v>0</v>
      </c>
      <c r="AG2505" s="439">
        <f t="shared" si="1781"/>
        <v>0</v>
      </c>
      <c r="AH2505" s="439">
        <f t="shared" si="1781"/>
        <v>0</v>
      </c>
      <c r="AI2505" s="440">
        <f t="shared" si="1781"/>
        <v>0</v>
      </c>
      <c r="AJ2505" s="443">
        <f t="shared" si="1782"/>
        <v>0</v>
      </c>
      <c r="AK2505" s="439">
        <f t="shared" si="1783"/>
        <v>0</v>
      </c>
      <c r="AL2505" s="439">
        <f t="shared" si="1784"/>
        <v>0</v>
      </c>
      <c r="AM2505" s="439">
        <f t="shared" si="1785"/>
        <v>0</v>
      </c>
      <c r="AN2505" s="440">
        <f t="shared" si="1786"/>
        <v>0</v>
      </c>
    </row>
    <row r="2506" spans="1:40" outlineLevel="2">
      <c r="A2506" s="882">
        <f>ROW()</f>
        <v>2506</v>
      </c>
      <c r="B2506" s="453"/>
      <c r="D2506" s="452" t="s">
        <v>583</v>
      </c>
      <c r="H2506" s="458"/>
      <c r="I2506" s="458"/>
      <c r="J2506" s="459"/>
      <c r="K2506" s="458"/>
      <c r="L2506" s="458"/>
      <c r="M2506" s="458"/>
      <c r="N2506" s="463"/>
      <c r="O2506" s="458"/>
      <c r="P2506" s="458"/>
      <c r="Q2506" s="458"/>
      <c r="R2506" s="458"/>
      <c r="S2506" s="458"/>
      <c r="T2506" s="459"/>
      <c r="U2506" s="439"/>
      <c r="V2506" s="439">
        <f t="shared" ref="V2506:AI2506" si="1808">U2596</f>
        <v>0</v>
      </c>
      <c r="W2506" s="439">
        <f t="shared" si="1808"/>
        <v>0</v>
      </c>
      <c r="X2506" s="439">
        <f t="shared" si="1808"/>
        <v>0</v>
      </c>
      <c r="Y2506" s="443">
        <f t="shared" si="1808"/>
        <v>0</v>
      </c>
      <c r="Z2506" s="439">
        <f t="shared" si="1808"/>
        <v>0</v>
      </c>
      <c r="AA2506" s="439">
        <f t="shared" si="1808"/>
        <v>0</v>
      </c>
      <c r="AB2506" s="439">
        <f t="shared" si="1808"/>
        <v>0</v>
      </c>
      <c r="AC2506" s="439">
        <f t="shared" si="1808"/>
        <v>0</v>
      </c>
      <c r="AD2506" s="439">
        <f t="shared" si="1808"/>
        <v>0</v>
      </c>
      <c r="AE2506" s="443">
        <f t="shared" si="1808"/>
        <v>0</v>
      </c>
      <c r="AF2506" s="439">
        <f t="shared" si="1808"/>
        <v>0</v>
      </c>
      <c r="AG2506" s="439">
        <f t="shared" si="1808"/>
        <v>0</v>
      </c>
      <c r="AH2506" s="439">
        <f t="shared" si="1808"/>
        <v>0</v>
      </c>
      <c r="AI2506" s="440">
        <f t="shared" si="1808"/>
        <v>0</v>
      </c>
      <c r="AJ2506" s="443">
        <f t="shared" ref="AJ2506:AN2509" si="1809">AI2596</f>
        <v>0</v>
      </c>
      <c r="AK2506" s="439">
        <f t="shared" si="1809"/>
        <v>0</v>
      </c>
      <c r="AL2506" s="439">
        <f t="shared" si="1809"/>
        <v>0</v>
      </c>
      <c r="AM2506" s="439">
        <f t="shared" si="1809"/>
        <v>0</v>
      </c>
      <c r="AN2506" s="440">
        <f t="shared" si="1809"/>
        <v>0</v>
      </c>
    </row>
    <row r="2507" spans="1:40" outlineLevel="2">
      <c r="A2507" s="882">
        <f>ROW()</f>
        <v>2507</v>
      </c>
      <c r="B2507" s="453"/>
      <c r="D2507" s="452" t="s">
        <v>81</v>
      </c>
      <c r="H2507" s="458"/>
      <c r="I2507" s="458"/>
      <c r="J2507" s="459"/>
      <c r="K2507" s="458"/>
      <c r="L2507" s="458"/>
      <c r="M2507" s="458"/>
      <c r="N2507" s="463"/>
      <c r="O2507" s="458"/>
      <c r="P2507" s="458"/>
      <c r="Q2507" s="458"/>
      <c r="R2507" s="458"/>
      <c r="S2507" s="458"/>
      <c r="T2507" s="459"/>
      <c r="U2507" s="439"/>
      <c r="V2507" s="439">
        <f t="shared" ref="V2507:X2508" si="1810">U2597</f>
        <v>0</v>
      </c>
      <c r="W2507" s="439">
        <f t="shared" si="1810"/>
        <v>0</v>
      </c>
      <c r="X2507" s="439">
        <f t="shared" si="1810"/>
        <v>0</v>
      </c>
      <c r="Y2507" s="443">
        <f t="shared" ref="Y2507:AD2508" si="1811">X2597</f>
        <v>0</v>
      </c>
      <c r="Z2507" s="439">
        <f t="shared" si="1811"/>
        <v>0</v>
      </c>
      <c r="AA2507" s="439">
        <f t="shared" si="1811"/>
        <v>0</v>
      </c>
      <c r="AB2507" s="439">
        <f t="shared" si="1811"/>
        <v>0</v>
      </c>
      <c r="AC2507" s="439">
        <f t="shared" si="1811"/>
        <v>0</v>
      </c>
      <c r="AD2507" s="439">
        <f t="shared" si="1811"/>
        <v>0</v>
      </c>
      <c r="AE2507" s="443">
        <f t="shared" ref="AE2507:AE2509" si="1812">AD2597</f>
        <v>0</v>
      </c>
      <c r="AF2507" s="439">
        <f t="shared" ref="AF2507:AF2509" si="1813">AE2597</f>
        <v>0</v>
      </c>
      <c r="AG2507" s="439">
        <f t="shared" ref="AG2507:AG2509" si="1814">AF2597</f>
        <v>0</v>
      </c>
      <c r="AH2507" s="439">
        <f t="shared" ref="AH2507:AH2509" si="1815">AG2597</f>
        <v>0</v>
      </c>
      <c r="AI2507" s="440">
        <f t="shared" ref="AI2507:AI2509" si="1816">AH2597</f>
        <v>0</v>
      </c>
      <c r="AJ2507" s="443">
        <f t="shared" si="1809"/>
        <v>0</v>
      </c>
      <c r="AK2507" s="439">
        <f t="shared" si="1809"/>
        <v>0</v>
      </c>
      <c r="AL2507" s="439">
        <f t="shared" si="1809"/>
        <v>0</v>
      </c>
      <c r="AM2507" s="439">
        <f t="shared" si="1809"/>
        <v>0</v>
      </c>
      <c r="AN2507" s="440">
        <f t="shared" si="1809"/>
        <v>0</v>
      </c>
    </row>
    <row r="2508" spans="1:40" outlineLevel="2">
      <c r="A2508" s="882">
        <f>ROW()</f>
        <v>2508</v>
      </c>
      <c r="B2508" s="453"/>
      <c r="D2508" s="452" t="s">
        <v>28</v>
      </c>
      <c r="H2508" s="458"/>
      <c r="I2508" s="458"/>
      <c r="J2508" s="459"/>
      <c r="K2508" s="458"/>
      <c r="L2508" s="458"/>
      <c r="M2508" s="458"/>
      <c r="N2508" s="463"/>
      <c r="O2508" s="458"/>
      <c r="P2508" s="458"/>
      <c r="Q2508" s="458"/>
      <c r="R2508" s="458"/>
      <c r="S2508" s="458"/>
      <c r="T2508" s="459"/>
      <c r="U2508" s="439"/>
      <c r="V2508" s="439">
        <f t="shared" si="1810"/>
        <v>0</v>
      </c>
      <c r="W2508" s="439">
        <f t="shared" si="1810"/>
        <v>0</v>
      </c>
      <c r="X2508" s="439">
        <f t="shared" si="1810"/>
        <v>0</v>
      </c>
      <c r="Y2508" s="443">
        <f t="shared" si="1811"/>
        <v>0</v>
      </c>
      <c r="Z2508" s="439">
        <f t="shared" si="1811"/>
        <v>0</v>
      </c>
      <c r="AA2508" s="439">
        <f t="shared" si="1811"/>
        <v>0</v>
      </c>
      <c r="AB2508" s="439">
        <f t="shared" si="1811"/>
        <v>0</v>
      </c>
      <c r="AC2508" s="439">
        <f t="shared" si="1811"/>
        <v>0</v>
      </c>
      <c r="AD2508" s="439">
        <f t="shared" si="1811"/>
        <v>0</v>
      </c>
      <c r="AE2508" s="443">
        <f t="shared" si="1812"/>
        <v>0</v>
      </c>
      <c r="AF2508" s="439">
        <f t="shared" si="1813"/>
        <v>0</v>
      </c>
      <c r="AG2508" s="439">
        <f t="shared" si="1814"/>
        <v>0</v>
      </c>
      <c r="AH2508" s="439">
        <f t="shared" si="1815"/>
        <v>0</v>
      </c>
      <c r="AI2508" s="440">
        <f t="shared" si="1816"/>
        <v>0</v>
      </c>
      <c r="AJ2508" s="443">
        <f t="shared" si="1809"/>
        <v>0</v>
      </c>
      <c r="AK2508" s="439">
        <f t="shared" si="1809"/>
        <v>0</v>
      </c>
      <c r="AL2508" s="439">
        <f t="shared" si="1809"/>
        <v>0</v>
      </c>
      <c r="AM2508" s="439">
        <f t="shared" si="1809"/>
        <v>0</v>
      </c>
      <c r="AN2508" s="440">
        <f t="shared" si="1809"/>
        <v>0</v>
      </c>
    </row>
    <row r="2509" spans="1:40" outlineLevel="2">
      <c r="A2509" s="882">
        <f>ROW()</f>
        <v>2509</v>
      </c>
      <c r="B2509" s="453"/>
      <c r="D2509" s="456" t="s">
        <v>443</v>
      </c>
      <c r="E2509" s="456"/>
      <c r="F2509" s="456"/>
      <c r="G2509" s="456"/>
      <c r="H2509" s="460"/>
      <c r="I2509" s="460"/>
      <c r="J2509" s="461"/>
      <c r="K2509" s="460"/>
      <c r="L2509" s="460"/>
      <c r="M2509" s="460"/>
      <c r="N2509" s="465"/>
      <c r="O2509" s="460"/>
      <c r="P2509" s="460"/>
      <c r="Q2509" s="460"/>
      <c r="R2509" s="460"/>
      <c r="S2509" s="460"/>
      <c r="T2509" s="461"/>
      <c r="U2509" s="441"/>
      <c r="V2509" s="441">
        <f t="shared" ref="V2509:AD2509" si="1817">U2599</f>
        <v>0</v>
      </c>
      <c r="W2509" s="441">
        <f t="shared" si="1817"/>
        <v>0</v>
      </c>
      <c r="X2509" s="441">
        <f t="shared" si="1817"/>
        <v>0</v>
      </c>
      <c r="Y2509" s="462">
        <f t="shared" si="1817"/>
        <v>0</v>
      </c>
      <c r="Z2509" s="441">
        <f t="shared" si="1817"/>
        <v>0</v>
      </c>
      <c r="AA2509" s="441">
        <f t="shared" si="1817"/>
        <v>0</v>
      </c>
      <c r="AB2509" s="441">
        <f t="shared" si="1817"/>
        <v>0</v>
      </c>
      <c r="AC2509" s="441">
        <f t="shared" si="1817"/>
        <v>0</v>
      </c>
      <c r="AD2509" s="441">
        <f t="shared" si="1817"/>
        <v>0</v>
      </c>
      <c r="AE2509" s="462">
        <f t="shared" si="1812"/>
        <v>0</v>
      </c>
      <c r="AF2509" s="441">
        <f t="shared" si="1813"/>
        <v>0</v>
      </c>
      <c r="AG2509" s="441">
        <f t="shared" si="1814"/>
        <v>0</v>
      </c>
      <c r="AH2509" s="441">
        <f t="shared" si="1815"/>
        <v>0</v>
      </c>
      <c r="AI2509" s="442">
        <f t="shared" si="1816"/>
        <v>0</v>
      </c>
      <c r="AJ2509" s="462">
        <f t="shared" si="1809"/>
        <v>0</v>
      </c>
      <c r="AK2509" s="441">
        <f t="shared" si="1809"/>
        <v>0</v>
      </c>
      <c r="AL2509" s="441">
        <f t="shared" si="1809"/>
        <v>0</v>
      </c>
      <c r="AM2509" s="441">
        <f t="shared" si="1809"/>
        <v>0</v>
      </c>
      <c r="AN2509" s="442">
        <f t="shared" si="1809"/>
        <v>0</v>
      </c>
    </row>
    <row r="2510" spans="1:40" outlineLevel="2">
      <c r="A2510" s="882">
        <f>ROW()</f>
        <v>2510</v>
      </c>
      <c r="B2510" s="453"/>
      <c r="D2510" s="452" t="s">
        <v>24</v>
      </c>
      <c r="H2510" s="458"/>
      <c r="I2510" s="458"/>
      <c r="J2510" s="459"/>
      <c r="K2510" s="458"/>
      <c r="L2510" s="458"/>
      <c r="M2510" s="458"/>
      <c r="N2510" s="463"/>
      <c r="O2510" s="458"/>
      <c r="P2510" s="458"/>
      <c r="Q2510" s="458"/>
      <c r="R2510" s="458"/>
      <c r="S2510" s="458"/>
      <c r="T2510" s="459"/>
      <c r="U2510" s="439"/>
      <c r="V2510" s="439">
        <f t="shared" ref="V2510:AN2510" si="1818">SUM(V2494:V2509)</f>
        <v>0</v>
      </c>
      <c r="W2510" s="439">
        <f t="shared" si="1818"/>
        <v>36.703756873852505</v>
      </c>
      <c r="X2510" s="439">
        <f t="shared" si="1818"/>
        <v>33.934303970181475</v>
      </c>
      <c r="Y2510" s="443">
        <f t="shared" si="1818"/>
        <v>31.16485106651044</v>
      </c>
      <c r="Z2510" s="439">
        <f t="shared" si="1818"/>
        <v>29.780124614674929</v>
      </c>
      <c r="AA2510" s="439">
        <f t="shared" si="1818"/>
        <v>27.010671711003891</v>
      </c>
      <c r="AB2510" s="439">
        <f t="shared" si="1818"/>
        <v>24.627959227813289</v>
      </c>
      <c r="AC2510" s="439">
        <f t="shared" si="1818"/>
        <v>22.631987165103116</v>
      </c>
      <c r="AD2510" s="439">
        <f t="shared" si="1818"/>
        <v>20.636015102392946</v>
      </c>
      <c r="AE2510" s="443">
        <f t="shared" si="1818"/>
        <v>18.640043039682773</v>
      </c>
      <c r="AF2510" s="439">
        <f t="shared" si="1818"/>
        <v>16.644070976972603</v>
      </c>
      <c r="AG2510" s="439">
        <f t="shared" si="1818"/>
        <v>14.648098914262428</v>
      </c>
      <c r="AH2510" s="439">
        <f t="shared" si="1818"/>
        <v>12.709173940018248</v>
      </c>
      <c r="AI2510" s="440">
        <f t="shared" si="1818"/>
        <v>10.827296054240062</v>
      </c>
      <c r="AJ2510" s="443">
        <f t="shared" si="1818"/>
        <v>8.9454181684618703</v>
      </c>
      <c r="AK2510" s="439">
        <f t="shared" si="1818"/>
        <v>7.0635402826836833</v>
      </c>
      <c r="AL2510" s="439">
        <f t="shared" si="1818"/>
        <v>5.1816623969054962</v>
      </c>
      <c r="AM2510" s="439">
        <f t="shared" si="1818"/>
        <v>3.8870982686916276</v>
      </c>
      <c r="AN2510" s="440">
        <f t="shared" si="1818"/>
        <v>3.1798478980420795</v>
      </c>
    </row>
    <row r="2511" spans="1:40" outlineLevel="1">
      <c r="A2511" s="732" t="s">
        <v>59</v>
      </c>
      <c r="B2511" s="733"/>
      <c r="C2511" s="881"/>
      <c r="D2511" s="733"/>
      <c r="E2511" s="733"/>
      <c r="F2511" s="733"/>
      <c r="G2511" s="730"/>
      <c r="H2511" s="733"/>
      <c r="I2511" s="730"/>
      <c r="J2511" s="729"/>
      <c r="K2511" s="730"/>
      <c r="L2511" s="730"/>
      <c r="M2511" s="730"/>
      <c r="N2511" s="731"/>
      <c r="O2511" s="730"/>
      <c r="P2511" s="730"/>
      <c r="Q2511" s="730"/>
      <c r="R2511" s="730"/>
      <c r="S2511" s="730"/>
      <c r="T2511" s="729"/>
      <c r="U2511" s="730"/>
      <c r="V2511" s="730"/>
      <c r="W2511" s="730"/>
      <c r="X2511" s="730"/>
      <c r="Y2511" s="729"/>
      <c r="Z2511" s="730"/>
      <c r="AA2511" s="730"/>
      <c r="AB2511" s="730"/>
      <c r="AC2511" s="730"/>
      <c r="AD2511" s="730"/>
      <c r="AE2511" s="729"/>
      <c r="AF2511" s="730"/>
      <c r="AG2511" s="730"/>
      <c r="AH2511" s="730"/>
      <c r="AI2511" s="731"/>
      <c r="AJ2511" s="729"/>
      <c r="AK2511" s="730"/>
      <c r="AL2511" s="730"/>
      <c r="AM2511" s="730"/>
      <c r="AN2511" s="731"/>
    </row>
    <row r="2512" spans="1:40" outlineLevel="2">
      <c r="A2512" s="882">
        <f>ROW()</f>
        <v>2512</v>
      </c>
      <c r="B2512" s="453"/>
      <c r="D2512" s="452" t="s">
        <v>300</v>
      </c>
      <c r="H2512" s="458"/>
      <c r="I2512" s="458"/>
      <c r="J2512" s="443"/>
      <c r="K2512" s="439"/>
      <c r="L2512" s="439"/>
      <c r="M2512" s="439"/>
      <c r="N2512" s="440"/>
      <c r="O2512" s="439"/>
      <c r="P2512" s="439"/>
      <c r="Q2512" s="439"/>
      <c r="R2512" s="439"/>
      <c r="S2512" s="439"/>
      <c r="T2512" s="443"/>
      <c r="U2512" s="439"/>
      <c r="V2512" s="27">
        <f>V$660</f>
        <v>2.7578211230512757</v>
      </c>
      <c r="W2512" s="439"/>
      <c r="X2512" s="439"/>
      <c r="Y2512" s="443"/>
      <c r="Z2512" s="157"/>
      <c r="AA2512" s="439"/>
      <c r="AB2512" s="439"/>
      <c r="AC2512" s="439"/>
      <c r="AD2512" s="439"/>
      <c r="AE2512" s="324"/>
      <c r="AF2512" s="439"/>
      <c r="AG2512" s="439"/>
      <c r="AH2512" s="439"/>
      <c r="AI2512" s="440"/>
      <c r="AJ2512" s="324"/>
      <c r="AK2512" s="439"/>
      <c r="AL2512" s="439"/>
      <c r="AM2512" s="439"/>
      <c r="AN2512" s="440"/>
    </row>
    <row r="2513" spans="1:40" outlineLevel="2">
      <c r="A2513" s="882">
        <f>ROW()</f>
        <v>2513</v>
      </c>
      <c r="B2513" s="453"/>
      <c r="D2513" s="452" t="s">
        <v>301</v>
      </c>
      <c r="H2513" s="458"/>
      <c r="I2513" s="458"/>
      <c r="J2513" s="443"/>
      <c r="K2513" s="439"/>
      <c r="L2513" s="439"/>
      <c r="M2513" s="439"/>
      <c r="N2513" s="440"/>
      <c r="O2513" s="439"/>
      <c r="P2513" s="439"/>
      <c r="Q2513" s="439"/>
      <c r="R2513" s="439"/>
      <c r="S2513" s="439"/>
      <c r="T2513" s="443"/>
      <c r="U2513" s="439"/>
      <c r="V2513" s="27">
        <f>V$661</f>
        <v>0</v>
      </c>
      <c r="W2513" s="439"/>
      <c r="X2513" s="439"/>
      <c r="Y2513" s="443"/>
      <c r="Z2513" s="157"/>
      <c r="AA2513" s="439"/>
      <c r="AB2513" s="439"/>
      <c r="AC2513" s="439"/>
      <c r="AD2513" s="439"/>
      <c r="AE2513" s="324"/>
      <c r="AF2513" s="439"/>
      <c r="AG2513" s="439"/>
      <c r="AH2513" s="439"/>
      <c r="AI2513" s="440"/>
      <c r="AJ2513" s="324"/>
      <c r="AK2513" s="439"/>
      <c r="AL2513" s="439"/>
      <c r="AM2513" s="439"/>
      <c r="AN2513" s="440"/>
    </row>
    <row r="2514" spans="1:40" outlineLevel="2">
      <c r="A2514" s="882">
        <f>ROW()</f>
        <v>2514</v>
      </c>
      <c r="B2514" s="453"/>
      <c r="D2514" s="452" t="s">
        <v>29</v>
      </c>
      <c r="H2514" s="458"/>
      <c r="I2514" s="458"/>
      <c r="J2514" s="443"/>
      <c r="K2514" s="439"/>
      <c r="L2514" s="439"/>
      <c r="M2514" s="439"/>
      <c r="N2514" s="440"/>
      <c r="O2514" s="439"/>
      <c r="P2514" s="439"/>
      <c r="Q2514" s="439"/>
      <c r="R2514" s="439"/>
      <c r="S2514" s="439"/>
      <c r="T2514" s="443"/>
      <c r="U2514" s="439"/>
      <c r="V2514" s="27">
        <f>V$662</f>
        <v>0</v>
      </c>
      <c r="W2514" s="439"/>
      <c r="X2514" s="439"/>
      <c r="Y2514" s="443"/>
      <c r="Z2514" s="157"/>
      <c r="AA2514" s="439"/>
      <c r="AB2514" s="439"/>
      <c r="AC2514" s="439"/>
      <c r="AD2514" s="439"/>
      <c r="AE2514" s="324"/>
      <c r="AF2514" s="439"/>
      <c r="AG2514" s="439"/>
      <c r="AH2514" s="439"/>
      <c r="AI2514" s="440"/>
      <c r="AJ2514" s="324"/>
      <c r="AK2514" s="439"/>
      <c r="AL2514" s="439"/>
      <c r="AM2514" s="439"/>
      <c r="AN2514" s="440"/>
    </row>
    <row r="2515" spans="1:40" outlineLevel="2">
      <c r="A2515" s="882">
        <f>ROW()</f>
        <v>2515</v>
      </c>
      <c r="B2515" s="453"/>
      <c r="D2515" s="452" t="s">
        <v>30</v>
      </c>
      <c r="H2515" s="458"/>
      <c r="I2515" s="458"/>
      <c r="J2515" s="443"/>
      <c r="K2515" s="439"/>
      <c r="L2515" s="439"/>
      <c r="M2515" s="439"/>
      <c r="N2515" s="440"/>
      <c r="O2515" s="439"/>
      <c r="P2515" s="439"/>
      <c r="Q2515" s="439"/>
      <c r="R2515" s="439"/>
      <c r="S2515" s="439"/>
      <c r="T2515" s="443"/>
      <c r="U2515" s="439"/>
      <c r="V2515" s="27">
        <f>V$663</f>
        <v>10.682714689171014</v>
      </c>
      <c r="W2515" s="439"/>
      <c r="X2515" s="439"/>
      <c r="Y2515" s="443"/>
      <c r="Z2515" s="157"/>
      <c r="AA2515" s="439"/>
      <c r="AB2515" s="439"/>
      <c r="AC2515" s="439"/>
      <c r="AD2515" s="439"/>
      <c r="AE2515" s="324"/>
      <c r="AF2515" s="439"/>
      <c r="AG2515" s="439"/>
      <c r="AH2515" s="439"/>
      <c r="AI2515" s="440"/>
      <c r="AJ2515" s="324"/>
      <c r="AK2515" s="439"/>
      <c r="AL2515" s="439"/>
      <c r="AM2515" s="439"/>
      <c r="AN2515" s="440"/>
    </row>
    <row r="2516" spans="1:40" outlineLevel="2">
      <c r="A2516" s="882">
        <f>ROW()</f>
        <v>2516</v>
      </c>
      <c r="B2516" s="453"/>
      <c r="D2516" s="452" t="s">
        <v>31</v>
      </c>
      <c r="H2516" s="458"/>
      <c r="I2516" s="458"/>
      <c r="J2516" s="443"/>
      <c r="K2516" s="439"/>
      <c r="L2516" s="439"/>
      <c r="M2516" s="439"/>
      <c r="N2516" s="440"/>
      <c r="O2516" s="439"/>
      <c r="P2516" s="439"/>
      <c r="Q2516" s="439"/>
      <c r="R2516" s="439"/>
      <c r="S2516" s="439"/>
      <c r="T2516" s="443"/>
      <c r="U2516" s="439"/>
      <c r="V2516" s="27">
        <f>V$664</f>
        <v>0</v>
      </c>
      <c r="W2516" s="439"/>
      <c r="X2516" s="439"/>
      <c r="Y2516" s="443"/>
      <c r="Z2516" s="157"/>
      <c r="AA2516" s="439"/>
      <c r="AB2516" s="439"/>
      <c r="AC2516" s="439"/>
      <c r="AD2516" s="439"/>
      <c r="AE2516" s="324"/>
      <c r="AF2516" s="439"/>
      <c r="AG2516" s="439"/>
      <c r="AH2516" s="439"/>
      <c r="AI2516" s="440"/>
      <c r="AJ2516" s="324"/>
      <c r="AK2516" s="439"/>
      <c r="AL2516" s="439"/>
      <c r="AM2516" s="439"/>
      <c r="AN2516" s="440"/>
    </row>
    <row r="2517" spans="1:40" outlineLevel="2">
      <c r="A2517" s="882">
        <f>ROW()</f>
        <v>2517</v>
      </c>
      <c r="B2517" s="453"/>
      <c r="D2517" s="452" t="s">
        <v>32</v>
      </c>
      <c r="H2517" s="458"/>
      <c r="I2517" s="458"/>
      <c r="J2517" s="443"/>
      <c r="K2517" s="439"/>
      <c r="L2517" s="439"/>
      <c r="M2517" s="439"/>
      <c r="N2517" s="440"/>
      <c r="O2517" s="439"/>
      <c r="P2517" s="439"/>
      <c r="Q2517" s="439"/>
      <c r="R2517" s="439"/>
      <c r="S2517" s="439"/>
      <c r="T2517" s="443"/>
      <c r="U2517" s="439"/>
      <c r="V2517" s="27">
        <f>V$665</f>
        <v>0.43642174045674487</v>
      </c>
      <c r="W2517" s="439"/>
      <c r="X2517" s="439"/>
      <c r="Y2517" s="443"/>
      <c r="Z2517" s="157"/>
      <c r="AA2517" s="439"/>
      <c r="AB2517" s="439"/>
      <c r="AC2517" s="439"/>
      <c r="AD2517" s="439"/>
      <c r="AE2517" s="324"/>
      <c r="AF2517" s="439"/>
      <c r="AG2517" s="439"/>
      <c r="AH2517" s="439"/>
      <c r="AI2517" s="440"/>
      <c r="AJ2517" s="324"/>
      <c r="AK2517" s="439"/>
      <c r="AL2517" s="439"/>
      <c r="AM2517" s="439"/>
      <c r="AN2517" s="440"/>
    </row>
    <row r="2518" spans="1:40" outlineLevel="2">
      <c r="A2518" s="882">
        <f>ROW()</f>
        <v>2518</v>
      </c>
      <c r="B2518" s="453"/>
      <c r="D2518" s="452" t="s">
        <v>33</v>
      </c>
      <c r="H2518" s="458"/>
      <c r="I2518" s="458"/>
      <c r="J2518" s="443"/>
      <c r="K2518" s="439"/>
      <c r="L2518" s="439"/>
      <c r="M2518" s="439"/>
      <c r="N2518" s="440"/>
      <c r="O2518" s="439"/>
      <c r="P2518" s="439"/>
      <c r="Q2518" s="439"/>
      <c r="R2518" s="439"/>
      <c r="S2518" s="439"/>
      <c r="T2518" s="443"/>
      <c r="U2518" s="439"/>
      <c r="V2518" s="27">
        <f>V$666</f>
        <v>0.23227413662935995</v>
      </c>
      <c r="W2518" s="439"/>
      <c r="X2518" s="439"/>
      <c r="Y2518" s="443"/>
      <c r="Z2518" s="157"/>
      <c r="AA2518" s="439"/>
      <c r="AB2518" s="439"/>
      <c r="AC2518" s="439"/>
      <c r="AD2518" s="439"/>
      <c r="AE2518" s="324"/>
      <c r="AF2518" s="439"/>
      <c r="AG2518" s="439"/>
      <c r="AH2518" s="439"/>
      <c r="AI2518" s="440"/>
      <c r="AJ2518" s="324"/>
      <c r="AK2518" s="439"/>
      <c r="AL2518" s="439"/>
      <c r="AM2518" s="439"/>
      <c r="AN2518" s="440"/>
    </row>
    <row r="2519" spans="1:40" outlineLevel="2">
      <c r="A2519" s="882">
        <f>ROW()</f>
        <v>2519</v>
      </c>
      <c r="B2519" s="453"/>
      <c r="D2519" s="452" t="s">
        <v>27</v>
      </c>
      <c r="H2519" s="458"/>
      <c r="I2519" s="458"/>
      <c r="J2519" s="443"/>
      <c r="K2519" s="439"/>
      <c r="L2519" s="439"/>
      <c r="M2519" s="439"/>
      <c r="N2519" s="440"/>
      <c r="O2519" s="439"/>
      <c r="P2519" s="439"/>
      <c r="Q2519" s="439"/>
      <c r="R2519" s="439"/>
      <c r="S2519" s="439"/>
      <c r="T2519" s="443"/>
      <c r="U2519" s="439"/>
      <c r="V2519" s="27">
        <f>V$667</f>
        <v>0.74024732445122077</v>
      </c>
      <c r="W2519" s="439"/>
      <c r="X2519" s="439"/>
      <c r="Y2519" s="443"/>
      <c r="Z2519" s="157"/>
      <c r="AA2519" s="439"/>
      <c r="AB2519" s="439"/>
      <c r="AC2519" s="439"/>
      <c r="AD2519" s="439"/>
      <c r="AE2519" s="324"/>
      <c r="AF2519" s="439"/>
      <c r="AG2519" s="439"/>
      <c r="AH2519" s="439"/>
      <c r="AI2519" s="440"/>
      <c r="AJ2519" s="324"/>
      <c r="AK2519" s="439"/>
      <c r="AL2519" s="439"/>
      <c r="AM2519" s="439"/>
      <c r="AN2519" s="440"/>
    </row>
    <row r="2520" spans="1:40" outlineLevel="2">
      <c r="A2520" s="882">
        <f>ROW()</f>
        <v>2520</v>
      </c>
      <c r="B2520" s="453"/>
      <c r="D2520" s="452" t="s">
        <v>34</v>
      </c>
      <c r="H2520" s="458"/>
      <c r="I2520" s="458"/>
      <c r="J2520" s="443"/>
      <c r="K2520" s="439"/>
      <c r="L2520" s="439"/>
      <c r="M2520" s="439"/>
      <c r="N2520" s="440"/>
      <c r="O2520" s="439"/>
      <c r="P2520" s="439"/>
      <c r="Q2520" s="439"/>
      <c r="R2520" s="439"/>
      <c r="S2520" s="439"/>
      <c r="T2520" s="443"/>
      <c r="U2520" s="439"/>
      <c r="V2520" s="27">
        <f>V$668</f>
        <v>17.6194127269296</v>
      </c>
      <c r="W2520" s="439"/>
      <c r="X2520" s="439"/>
      <c r="Y2520" s="443"/>
      <c r="Z2520" s="157"/>
      <c r="AA2520" s="439"/>
      <c r="AB2520" s="439"/>
      <c r="AC2520" s="439"/>
      <c r="AD2520" s="439"/>
      <c r="AE2520" s="324"/>
      <c r="AF2520" s="439"/>
      <c r="AG2520" s="439"/>
      <c r="AH2520" s="439"/>
      <c r="AI2520" s="440"/>
      <c r="AJ2520" s="324"/>
      <c r="AK2520" s="439"/>
      <c r="AL2520" s="439"/>
      <c r="AM2520" s="439"/>
      <c r="AN2520" s="440"/>
    </row>
    <row r="2521" spans="1:40" outlineLevel="2">
      <c r="A2521" s="882">
        <f>ROW()</f>
        <v>2521</v>
      </c>
      <c r="B2521" s="453"/>
      <c r="D2521" s="452" t="s">
        <v>35</v>
      </c>
      <c r="H2521" s="458"/>
      <c r="I2521" s="458"/>
      <c r="J2521" s="443"/>
      <c r="K2521" s="439"/>
      <c r="L2521" s="439"/>
      <c r="M2521" s="439"/>
      <c r="N2521" s="440"/>
      <c r="O2521" s="439"/>
      <c r="P2521" s="439"/>
      <c r="Q2521" s="439"/>
      <c r="R2521" s="439"/>
      <c r="S2521" s="439"/>
      <c r="T2521" s="443"/>
      <c r="U2521" s="439"/>
      <c r="V2521" s="27">
        <f>V$669</f>
        <v>1.1409417693198474</v>
      </c>
      <c r="W2521" s="439"/>
      <c r="X2521" s="439"/>
      <c r="Y2521" s="443"/>
      <c r="Z2521" s="157"/>
      <c r="AA2521" s="439"/>
      <c r="AB2521" s="439"/>
      <c r="AC2521" s="439"/>
      <c r="AD2521" s="439"/>
      <c r="AE2521" s="324"/>
      <c r="AF2521" s="439"/>
      <c r="AG2521" s="439"/>
      <c r="AH2521" s="439"/>
      <c r="AI2521" s="440"/>
      <c r="AJ2521" s="324"/>
      <c r="AK2521" s="439"/>
      <c r="AL2521" s="439"/>
      <c r="AM2521" s="439"/>
      <c r="AN2521" s="440"/>
    </row>
    <row r="2522" spans="1:40" outlineLevel="2">
      <c r="A2522" s="882">
        <f>ROW()</f>
        <v>2522</v>
      </c>
      <c r="B2522" s="453"/>
      <c r="D2522" s="452" t="s">
        <v>302</v>
      </c>
      <c r="H2522" s="458"/>
      <c r="I2522" s="458"/>
      <c r="J2522" s="443"/>
      <c r="K2522" s="439"/>
      <c r="L2522" s="439"/>
      <c r="M2522" s="439"/>
      <c r="N2522" s="440"/>
      <c r="O2522" s="439"/>
      <c r="P2522" s="439"/>
      <c r="Q2522" s="439"/>
      <c r="R2522" s="439"/>
      <c r="S2522" s="439"/>
      <c r="T2522" s="443"/>
      <c r="U2522" s="439"/>
      <c r="V2522" s="27">
        <f>V$670</f>
        <v>0</v>
      </c>
      <c r="W2522" s="439"/>
      <c r="X2522" s="439"/>
      <c r="Y2522" s="443"/>
      <c r="Z2522" s="157"/>
      <c r="AA2522" s="439"/>
      <c r="AB2522" s="439"/>
      <c r="AC2522" s="439"/>
      <c r="AD2522" s="439"/>
      <c r="AE2522" s="324"/>
      <c r="AF2522" s="439"/>
      <c r="AG2522" s="439"/>
      <c r="AH2522" s="439"/>
      <c r="AI2522" s="440"/>
      <c r="AJ2522" s="324"/>
      <c r="AK2522" s="439"/>
      <c r="AL2522" s="439"/>
      <c r="AM2522" s="439"/>
      <c r="AN2522" s="440"/>
    </row>
    <row r="2523" spans="1:40" outlineLevel="2">
      <c r="A2523" s="882">
        <f>ROW()</f>
        <v>2523</v>
      </c>
      <c r="B2523" s="453"/>
      <c r="D2523" s="452" t="s">
        <v>36</v>
      </c>
      <c r="H2523" s="458"/>
      <c r="I2523" s="458"/>
      <c r="J2523" s="443"/>
      <c r="K2523" s="439"/>
      <c r="L2523" s="439"/>
      <c r="M2523" s="439"/>
      <c r="N2523" s="440"/>
      <c r="O2523" s="439"/>
      <c r="P2523" s="439"/>
      <c r="Q2523" s="439"/>
      <c r="R2523" s="439"/>
      <c r="S2523" s="439"/>
      <c r="T2523" s="443"/>
      <c r="U2523" s="439"/>
      <c r="V2523" s="27">
        <f>V$671</f>
        <v>3.0939233638434467</v>
      </c>
      <c r="W2523" s="439"/>
      <c r="X2523" s="439"/>
      <c r="Y2523" s="443"/>
      <c r="Z2523" s="157"/>
      <c r="AA2523" s="439"/>
      <c r="AB2523" s="439"/>
      <c r="AC2523" s="439"/>
      <c r="AD2523" s="439"/>
      <c r="AE2523" s="324"/>
      <c r="AF2523" s="439"/>
      <c r="AG2523" s="439"/>
      <c r="AH2523" s="439"/>
      <c r="AI2523" s="440"/>
      <c r="AJ2523" s="324"/>
      <c r="AK2523" s="439"/>
      <c r="AL2523" s="439"/>
      <c r="AM2523" s="439"/>
      <c r="AN2523" s="440"/>
    </row>
    <row r="2524" spans="1:40" outlineLevel="2">
      <c r="A2524" s="882">
        <f>ROW()</f>
        <v>2524</v>
      </c>
      <c r="B2524" s="453"/>
      <c r="D2524" s="452" t="s">
        <v>583</v>
      </c>
      <c r="H2524" s="458"/>
      <c r="I2524" s="458"/>
      <c r="J2524" s="443"/>
      <c r="K2524" s="439"/>
      <c r="L2524" s="439"/>
      <c r="M2524" s="439"/>
      <c r="N2524" s="440"/>
      <c r="O2524" s="439"/>
      <c r="P2524" s="439"/>
      <c r="Q2524" s="439"/>
      <c r="R2524" s="439"/>
      <c r="S2524" s="439"/>
      <c r="T2524" s="443"/>
      <c r="U2524" s="439"/>
      <c r="V2524" s="27">
        <f>V$672</f>
        <v>0</v>
      </c>
      <c r="W2524" s="439"/>
      <c r="X2524" s="439"/>
      <c r="Y2524" s="443"/>
      <c r="Z2524" s="157"/>
      <c r="AA2524" s="439"/>
      <c r="AB2524" s="439"/>
      <c r="AC2524" s="439"/>
      <c r="AD2524" s="439"/>
      <c r="AE2524" s="324"/>
      <c r="AF2524" s="439"/>
      <c r="AG2524" s="439"/>
      <c r="AH2524" s="439"/>
      <c r="AI2524" s="440"/>
      <c r="AJ2524" s="324"/>
      <c r="AK2524" s="439"/>
      <c r="AL2524" s="439"/>
      <c r="AM2524" s="439"/>
      <c r="AN2524" s="440"/>
    </row>
    <row r="2525" spans="1:40" outlineLevel="2">
      <c r="A2525" s="882">
        <f>ROW()</f>
        <v>2525</v>
      </c>
      <c r="B2525" s="453"/>
      <c r="D2525" s="452" t="s">
        <v>81</v>
      </c>
      <c r="H2525" s="458"/>
      <c r="I2525" s="458"/>
      <c r="J2525" s="443"/>
      <c r="K2525" s="439"/>
      <c r="L2525" s="439"/>
      <c r="M2525" s="439"/>
      <c r="N2525" s="440"/>
      <c r="O2525" s="439"/>
      <c r="P2525" s="439"/>
      <c r="Q2525" s="439"/>
      <c r="R2525" s="439"/>
      <c r="S2525" s="439"/>
      <c r="T2525" s="443"/>
      <c r="U2525" s="439"/>
      <c r="V2525" s="27">
        <f>V$673</f>
        <v>0</v>
      </c>
      <c r="W2525" s="439"/>
      <c r="X2525" s="439"/>
      <c r="Y2525" s="443"/>
      <c r="Z2525" s="157"/>
      <c r="AA2525" s="439"/>
      <c r="AB2525" s="439"/>
      <c r="AC2525" s="439"/>
      <c r="AD2525" s="439"/>
      <c r="AE2525" s="324"/>
      <c r="AF2525" s="439"/>
      <c r="AG2525" s="439"/>
      <c r="AH2525" s="439"/>
      <c r="AI2525" s="440"/>
      <c r="AJ2525" s="324"/>
      <c r="AK2525" s="439"/>
      <c r="AL2525" s="439"/>
      <c r="AM2525" s="439"/>
      <c r="AN2525" s="440"/>
    </row>
    <row r="2526" spans="1:40" outlineLevel="2">
      <c r="A2526" s="882">
        <f>ROW()</f>
        <v>2526</v>
      </c>
      <c r="B2526" s="453"/>
      <c r="D2526" s="452" t="s">
        <v>28</v>
      </c>
      <c r="H2526" s="458"/>
      <c r="I2526" s="458"/>
      <c r="J2526" s="443"/>
      <c r="K2526" s="439"/>
      <c r="L2526" s="439"/>
      <c r="M2526" s="439"/>
      <c r="N2526" s="440"/>
      <c r="O2526" s="439"/>
      <c r="P2526" s="439"/>
      <c r="Q2526" s="439"/>
      <c r="R2526" s="439"/>
      <c r="S2526" s="439"/>
      <c r="T2526" s="443"/>
      <c r="U2526" s="439"/>
      <c r="V2526" s="27">
        <f>V$674</f>
        <v>0</v>
      </c>
      <c r="W2526" s="439"/>
      <c r="X2526" s="439"/>
      <c r="Y2526" s="443"/>
      <c r="Z2526" s="157"/>
      <c r="AA2526" s="439"/>
      <c r="AB2526" s="439"/>
      <c r="AC2526" s="439"/>
      <c r="AD2526" s="439"/>
      <c r="AE2526" s="324"/>
      <c r="AF2526" s="439"/>
      <c r="AG2526" s="439"/>
      <c r="AH2526" s="439"/>
      <c r="AI2526" s="440"/>
      <c r="AJ2526" s="324"/>
      <c r="AK2526" s="439"/>
      <c r="AL2526" s="439"/>
      <c r="AM2526" s="439"/>
      <c r="AN2526" s="440"/>
    </row>
    <row r="2527" spans="1:40" outlineLevel="2">
      <c r="A2527" s="882">
        <f>ROW()</f>
        <v>2527</v>
      </c>
      <c r="B2527" s="453"/>
      <c r="D2527" s="456" t="s">
        <v>443</v>
      </c>
      <c r="E2527" s="456"/>
      <c r="F2527" s="456"/>
      <c r="G2527" s="456"/>
      <c r="H2527" s="460"/>
      <c r="I2527" s="460"/>
      <c r="J2527" s="462"/>
      <c r="K2527" s="441"/>
      <c r="L2527" s="441"/>
      <c r="M2527" s="441"/>
      <c r="N2527" s="442"/>
      <c r="O2527" s="441"/>
      <c r="P2527" s="441"/>
      <c r="Q2527" s="441"/>
      <c r="R2527" s="441"/>
      <c r="S2527" s="441"/>
      <c r="T2527" s="462"/>
      <c r="U2527" s="441"/>
      <c r="V2527" s="30">
        <f>V$675</f>
        <v>0</v>
      </c>
      <c r="W2527" s="441"/>
      <c r="X2527" s="441"/>
      <c r="Y2527" s="462"/>
      <c r="Z2527" s="158"/>
      <c r="AA2527" s="441"/>
      <c r="AB2527" s="441"/>
      <c r="AC2527" s="441"/>
      <c r="AD2527" s="441"/>
      <c r="AE2527" s="325"/>
      <c r="AF2527" s="441"/>
      <c r="AG2527" s="441"/>
      <c r="AH2527" s="441"/>
      <c r="AI2527" s="442"/>
      <c r="AJ2527" s="325"/>
      <c r="AK2527" s="441"/>
      <c r="AL2527" s="441"/>
      <c r="AM2527" s="441"/>
      <c r="AN2527" s="442"/>
    </row>
    <row r="2528" spans="1:40" outlineLevel="2">
      <c r="A2528" s="882">
        <f>ROW()</f>
        <v>2528</v>
      </c>
      <c r="B2528" s="453"/>
      <c r="D2528" s="452" t="s">
        <v>24</v>
      </c>
      <c r="H2528" s="458"/>
      <c r="I2528" s="458"/>
      <c r="J2528" s="443"/>
      <c r="K2528" s="439"/>
      <c r="L2528" s="439"/>
      <c r="M2528" s="439"/>
      <c r="N2528" s="440"/>
      <c r="O2528" s="439"/>
      <c r="P2528" s="439"/>
      <c r="Q2528" s="439"/>
      <c r="R2528" s="439"/>
      <c r="S2528" s="439"/>
      <c r="T2528" s="443"/>
      <c r="U2528" s="439"/>
      <c r="V2528" s="27">
        <f>SUM(V2512:V2527)</f>
        <v>36.703756873852505</v>
      </c>
      <c r="W2528" s="439"/>
      <c r="X2528" s="439"/>
      <c r="Y2528" s="443"/>
      <c r="Z2528" s="439"/>
      <c r="AA2528" s="439"/>
      <c r="AB2528" s="439"/>
      <c r="AC2528" s="439"/>
      <c r="AD2528" s="439"/>
      <c r="AE2528" s="443"/>
      <c r="AF2528" s="439"/>
      <c r="AG2528" s="439"/>
      <c r="AH2528" s="439"/>
      <c r="AI2528" s="440"/>
      <c r="AJ2528" s="443"/>
      <c r="AK2528" s="439"/>
      <c r="AL2528" s="439"/>
      <c r="AM2528" s="439"/>
      <c r="AN2528" s="440"/>
    </row>
    <row r="2529" spans="1:40" outlineLevel="1">
      <c r="A2529" s="732" t="s">
        <v>238</v>
      </c>
      <c r="B2529" s="733"/>
      <c r="C2529" s="881"/>
      <c r="D2529" s="733"/>
      <c r="E2529" s="733"/>
      <c r="F2529" s="733"/>
      <c r="G2529" s="730"/>
      <c r="H2529" s="733"/>
      <c r="I2529" s="730"/>
      <c r="J2529" s="729"/>
      <c r="K2529" s="730"/>
      <c r="L2529" s="730"/>
      <c r="M2529" s="730"/>
      <c r="N2529" s="731"/>
      <c r="O2529" s="730"/>
      <c r="P2529" s="730"/>
      <c r="Q2529" s="730"/>
      <c r="R2529" s="730"/>
      <c r="S2529" s="730"/>
      <c r="T2529" s="729"/>
      <c r="U2529" s="730"/>
      <c r="V2529" s="730"/>
      <c r="W2529" s="730"/>
      <c r="X2529" s="730"/>
      <c r="Y2529" s="729"/>
      <c r="Z2529" s="730"/>
      <c r="AA2529" s="730"/>
      <c r="AB2529" s="730"/>
      <c r="AC2529" s="730"/>
      <c r="AD2529" s="730"/>
      <c r="AE2529" s="729"/>
      <c r="AF2529" s="730"/>
      <c r="AG2529" s="730"/>
      <c r="AH2529" s="730"/>
      <c r="AI2529" s="731"/>
      <c r="AJ2529" s="729"/>
      <c r="AK2529" s="730"/>
      <c r="AL2529" s="730"/>
      <c r="AM2529" s="730"/>
      <c r="AN2529" s="731"/>
    </row>
    <row r="2530" spans="1:40" outlineLevel="2">
      <c r="A2530" s="882">
        <f>ROW()</f>
        <v>2530</v>
      </c>
      <c r="B2530" s="453"/>
      <c r="D2530" s="1205" t="s">
        <v>300</v>
      </c>
      <c r="E2530" s="1205"/>
      <c r="F2530" s="1205"/>
      <c r="G2530" s="1205"/>
      <c r="H2530" s="4"/>
      <c r="I2530" s="4"/>
      <c r="J2530" s="329"/>
      <c r="K2530" s="4"/>
      <c r="L2530" s="4"/>
      <c r="M2530" s="4"/>
      <c r="N2530" s="316"/>
      <c r="O2530" s="4"/>
      <c r="P2530" s="4"/>
      <c r="Q2530" s="4"/>
      <c r="R2530" s="4"/>
      <c r="S2530" s="4"/>
      <c r="T2530" s="252"/>
      <c r="U2530" s="53"/>
      <c r="V2530" s="53">
        <f>V$678</f>
        <v>0</v>
      </c>
      <c r="W2530" s="53"/>
      <c r="X2530" s="53"/>
      <c r="Y2530" s="252"/>
      <c r="Z2530" s="53"/>
      <c r="AA2530" s="53"/>
      <c r="AB2530" s="53"/>
      <c r="AC2530" s="53"/>
      <c r="AD2530" s="53"/>
      <c r="AE2530" s="252"/>
      <c r="AF2530" s="53"/>
      <c r="AG2530" s="53"/>
      <c r="AH2530" s="53"/>
      <c r="AI2530" s="44"/>
      <c r="AJ2530" s="252"/>
      <c r="AK2530" s="53"/>
      <c r="AL2530" s="53"/>
      <c r="AM2530" s="53"/>
      <c r="AN2530" s="44"/>
    </row>
    <row r="2531" spans="1:40" outlineLevel="2">
      <c r="A2531" s="882">
        <f>ROW()</f>
        <v>2531</v>
      </c>
      <c r="B2531" s="453"/>
      <c r="D2531" s="1205" t="s">
        <v>301</v>
      </c>
      <c r="E2531" s="1205"/>
      <c r="F2531" s="1205"/>
      <c r="G2531" s="1205"/>
      <c r="H2531" s="4"/>
      <c r="I2531" s="4"/>
      <c r="J2531" s="329"/>
      <c r="K2531" s="4"/>
      <c r="L2531" s="4"/>
      <c r="M2531" s="4"/>
      <c r="N2531" s="316"/>
      <c r="O2531" s="4"/>
      <c r="P2531" s="4"/>
      <c r="Q2531" s="4"/>
      <c r="R2531" s="4"/>
      <c r="S2531" s="4"/>
      <c r="T2531" s="252"/>
      <c r="U2531" s="53"/>
      <c r="V2531" s="53">
        <f>V$679</f>
        <v>0</v>
      </c>
      <c r="W2531" s="53"/>
      <c r="X2531" s="53"/>
      <c r="Y2531" s="252"/>
      <c r="Z2531" s="53"/>
      <c r="AA2531" s="53"/>
      <c r="AB2531" s="53"/>
      <c r="AC2531" s="53"/>
      <c r="AD2531" s="53"/>
      <c r="AE2531" s="252"/>
      <c r="AF2531" s="53"/>
      <c r="AG2531" s="53"/>
      <c r="AH2531" s="53"/>
      <c r="AI2531" s="44"/>
      <c r="AJ2531" s="252"/>
      <c r="AK2531" s="53"/>
      <c r="AL2531" s="53"/>
      <c r="AM2531" s="53"/>
      <c r="AN2531" s="44"/>
    </row>
    <row r="2532" spans="1:40" outlineLevel="2">
      <c r="A2532" s="882">
        <f>ROW()</f>
        <v>2532</v>
      </c>
      <c r="B2532" s="453"/>
      <c r="D2532" s="1205" t="s">
        <v>29</v>
      </c>
      <c r="E2532" s="1205"/>
      <c r="F2532" s="1205"/>
      <c r="G2532" s="1205"/>
      <c r="H2532" s="4"/>
      <c r="I2532" s="4"/>
      <c r="J2532" s="329"/>
      <c r="K2532" s="4"/>
      <c r="L2532" s="4"/>
      <c r="M2532" s="4"/>
      <c r="N2532" s="316"/>
      <c r="O2532" s="4"/>
      <c r="P2532" s="4"/>
      <c r="Q2532" s="4"/>
      <c r="R2532" s="4"/>
      <c r="S2532" s="4"/>
      <c r="T2532" s="252"/>
      <c r="U2532" s="53"/>
      <c r="V2532" s="53">
        <f>V$680</f>
        <v>0</v>
      </c>
      <c r="W2532" s="53"/>
      <c r="X2532" s="53"/>
      <c r="Y2532" s="252"/>
      <c r="Z2532" s="53"/>
      <c r="AA2532" s="53"/>
      <c r="AB2532" s="53"/>
      <c r="AC2532" s="53"/>
      <c r="AD2532" s="53"/>
      <c r="AE2532" s="252"/>
      <c r="AF2532" s="53"/>
      <c r="AG2532" s="53"/>
      <c r="AH2532" s="53"/>
      <c r="AI2532" s="44"/>
      <c r="AJ2532" s="252"/>
      <c r="AK2532" s="53"/>
      <c r="AL2532" s="53"/>
      <c r="AM2532" s="53"/>
      <c r="AN2532" s="44"/>
    </row>
    <row r="2533" spans="1:40" outlineLevel="2">
      <c r="A2533" s="882">
        <f>ROW()</f>
        <v>2533</v>
      </c>
      <c r="B2533" s="453"/>
      <c r="D2533" s="1205" t="s">
        <v>30</v>
      </c>
      <c r="E2533" s="1205"/>
      <c r="F2533" s="1205"/>
      <c r="G2533" s="1205"/>
      <c r="H2533" s="4"/>
      <c r="I2533" s="4"/>
      <c r="J2533" s="329"/>
      <c r="K2533" s="4"/>
      <c r="L2533" s="4"/>
      <c r="M2533" s="4"/>
      <c r="N2533" s="316"/>
      <c r="O2533" s="4"/>
      <c r="P2533" s="4"/>
      <c r="Q2533" s="4"/>
      <c r="R2533" s="4"/>
      <c r="S2533" s="4"/>
      <c r="T2533" s="252"/>
      <c r="U2533" s="53"/>
      <c r="V2533" s="53">
        <f>V$681</f>
        <v>0</v>
      </c>
      <c r="W2533" s="53"/>
      <c r="X2533" s="53"/>
      <c r="Y2533" s="252"/>
      <c r="Z2533" s="53"/>
      <c r="AA2533" s="53"/>
      <c r="AB2533" s="53"/>
      <c r="AC2533" s="53"/>
      <c r="AD2533" s="53"/>
      <c r="AE2533" s="252"/>
      <c r="AF2533" s="53"/>
      <c r="AG2533" s="53"/>
      <c r="AH2533" s="53"/>
      <c r="AI2533" s="44"/>
      <c r="AJ2533" s="252"/>
      <c r="AK2533" s="53"/>
      <c r="AL2533" s="53"/>
      <c r="AM2533" s="53"/>
      <c r="AN2533" s="44"/>
    </row>
    <row r="2534" spans="1:40" outlineLevel="2">
      <c r="A2534" s="882">
        <f>ROW()</f>
        <v>2534</v>
      </c>
      <c r="B2534" s="453"/>
      <c r="D2534" s="1205" t="s">
        <v>31</v>
      </c>
      <c r="E2534" s="1205"/>
      <c r="F2534" s="1205"/>
      <c r="G2534" s="1205"/>
      <c r="H2534" s="4"/>
      <c r="I2534" s="4"/>
      <c r="J2534" s="329"/>
      <c r="K2534" s="4"/>
      <c r="L2534" s="4"/>
      <c r="M2534" s="4"/>
      <c r="N2534" s="316"/>
      <c r="O2534" s="4"/>
      <c r="P2534" s="4"/>
      <c r="Q2534" s="4"/>
      <c r="R2534" s="4"/>
      <c r="S2534" s="4"/>
      <c r="T2534" s="252"/>
      <c r="U2534" s="53"/>
      <c r="V2534" s="53">
        <f>V$682</f>
        <v>0</v>
      </c>
      <c r="W2534" s="53"/>
      <c r="X2534" s="53"/>
      <c r="Y2534" s="252"/>
      <c r="Z2534" s="53"/>
      <c r="AA2534" s="53"/>
      <c r="AB2534" s="53"/>
      <c r="AC2534" s="53"/>
      <c r="AD2534" s="53"/>
      <c r="AE2534" s="252"/>
      <c r="AF2534" s="53"/>
      <c r="AG2534" s="53"/>
      <c r="AH2534" s="53"/>
      <c r="AI2534" s="44"/>
      <c r="AJ2534" s="252"/>
      <c r="AK2534" s="53"/>
      <c r="AL2534" s="53"/>
      <c r="AM2534" s="53"/>
      <c r="AN2534" s="44"/>
    </row>
    <row r="2535" spans="1:40" outlineLevel="2">
      <c r="A2535" s="882">
        <f>ROW()</f>
        <v>2535</v>
      </c>
      <c r="B2535" s="453"/>
      <c r="D2535" s="1205" t="s">
        <v>32</v>
      </c>
      <c r="E2535" s="1205"/>
      <c r="F2535" s="1205"/>
      <c r="G2535" s="1205"/>
      <c r="H2535" s="4"/>
      <c r="I2535" s="4"/>
      <c r="J2535" s="329"/>
      <c r="K2535" s="4"/>
      <c r="L2535" s="4"/>
      <c r="M2535" s="4"/>
      <c r="N2535" s="316"/>
      <c r="O2535" s="4"/>
      <c r="P2535" s="4"/>
      <c r="Q2535" s="4"/>
      <c r="R2535" s="4"/>
      <c r="S2535" s="4"/>
      <c r="T2535" s="252"/>
      <c r="U2535" s="53"/>
      <c r="V2535" s="53">
        <f>V$683</f>
        <v>0</v>
      </c>
      <c r="W2535" s="53"/>
      <c r="X2535" s="53"/>
      <c r="Y2535" s="252"/>
      <c r="Z2535" s="53"/>
      <c r="AA2535" s="53"/>
      <c r="AB2535" s="53"/>
      <c r="AC2535" s="53"/>
      <c r="AD2535" s="53"/>
      <c r="AE2535" s="252"/>
      <c r="AF2535" s="53"/>
      <c r="AG2535" s="53"/>
      <c r="AH2535" s="53"/>
      <c r="AI2535" s="44"/>
      <c r="AJ2535" s="252"/>
      <c r="AK2535" s="53"/>
      <c r="AL2535" s="53"/>
      <c r="AM2535" s="53"/>
      <c r="AN2535" s="44"/>
    </row>
    <row r="2536" spans="1:40" outlineLevel="2">
      <c r="A2536" s="882">
        <f>ROW()</f>
        <v>2536</v>
      </c>
      <c r="B2536" s="453"/>
      <c r="D2536" s="1205" t="s">
        <v>33</v>
      </c>
      <c r="E2536" s="1205"/>
      <c r="F2536" s="1205"/>
      <c r="G2536" s="1205"/>
      <c r="H2536" s="4"/>
      <c r="I2536" s="4"/>
      <c r="J2536" s="329"/>
      <c r="K2536" s="4"/>
      <c r="L2536" s="4"/>
      <c r="M2536" s="4"/>
      <c r="N2536" s="316"/>
      <c r="O2536" s="4"/>
      <c r="P2536" s="4"/>
      <c r="Q2536" s="4"/>
      <c r="R2536" s="4"/>
      <c r="S2536" s="4"/>
      <c r="T2536" s="252"/>
      <c r="U2536" s="53"/>
      <c r="V2536" s="53">
        <f>V$684</f>
        <v>0</v>
      </c>
      <c r="W2536" s="53"/>
      <c r="X2536" s="53"/>
      <c r="Y2536" s="252"/>
      <c r="Z2536" s="53"/>
      <c r="AA2536" s="53"/>
      <c r="AB2536" s="53"/>
      <c r="AC2536" s="53"/>
      <c r="AD2536" s="53"/>
      <c r="AE2536" s="252"/>
      <c r="AF2536" s="53"/>
      <c r="AG2536" s="53"/>
      <c r="AH2536" s="53"/>
      <c r="AI2536" s="44"/>
      <c r="AJ2536" s="252"/>
      <c r="AK2536" s="53"/>
      <c r="AL2536" s="53"/>
      <c r="AM2536" s="53"/>
      <c r="AN2536" s="44"/>
    </row>
    <row r="2537" spans="1:40" outlineLevel="2">
      <c r="A2537" s="882">
        <f>ROW()</f>
        <v>2537</v>
      </c>
      <c r="B2537" s="453"/>
      <c r="D2537" s="1205" t="s">
        <v>27</v>
      </c>
      <c r="E2537" s="1205"/>
      <c r="F2537" s="1205"/>
      <c r="G2537" s="1205"/>
      <c r="H2537" s="4"/>
      <c r="I2537" s="4"/>
      <c r="J2537" s="329"/>
      <c r="K2537" s="4"/>
      <c r="L2537" s="4"/>
      <c r="M2537" s="4"/>
      <c r="N2537" s="316"/>
      <c r="O2537" s="4"/>
      <c r="P2537" s="4"/>
      <c r="Q2537" s="4"/>
      <c r="R2537" s="4"/>
      <c r="S2537" s="4"/>
      <c r="T2537" s="252"/>
      <c r="U2537" s="53"/>
      <c r="V2537" s="53">
        <f>V$685</f>
        <v>0</v>
      </c>
      <c r="W2537" s="53"/>
      <c r="X2537" s="53"/>
      <c r="Y2537" s="252"/>
      <c r="Z2537" s="53"/>
      <c r="AA2537" s="53"/>
      <c r="AB2537" s="53"/>
      <c r="AC2537" s="53"/>
      <c r="AD2537" s="53"/>
      <c r="AE2537" s="252"/>
      <c r="AF2537" s="53"/>
      <c r="AG2537" s="53"/>
      <c r="AH2537" s="53"/>
      <c r="AI2537" s="44"/>
      <c r="AJ2537" s="252"/>
      <c r="AK2537" s="53"/>
      <c r="AL2537" s="53"/>
      <c r="AM2537" s="53"/>
      <c r="AN2537" s="44"/>
    </row>
    <row r="2538" spans="1:40" outlineLevel="2">
      <c r="A2538" s="882">
        <f>ROW()</f>
        <v>2538</v>
      </c>
      <c r="B2538" s="453"/>
      <c r="D2538" s="1205" t="s">
        <v>34</v>
      </c>
      <c r="E2538" s="1205"/>
      <c r="F2538" s="1205"/>
      <c r="G2538" s="1205"/>
      <c r="H2538" s="4"/>
      <c r="I2538" s="4"/>
      <c r="J2538" s="329"/>
      <c r="K2538" s="4"/>
      <c r="L2538" s="4"/>
      <c r="M2538" s="4"/>
      <c r="N2538" s="316"/>
      <c r="O2538" s="4"/>
      <c r="P2538" s="4"/>
      <c r="Q2538" s="4"/>
      <c r="R2538" s="4"/>
      <c r="S2538" s="4"/>
      <c r="T2538" s="252"/>
      <c r="U2538" s="53"/>
      <c r="V2538" s="53">
        <f>V$686</f>
        <v>0</v>
      </c>
      <c r="W2538" s="53"/>
      <c r="X2538" s="53"/>
      <c r="Y2538" s="252"/>
      <c r="Z2538" s="53"/>
      <c r="AA2538" s="53"/>
      <c r="AB2538" s="53"/>
      <c r="AC2538" s="53"/>
      <c r="AD2538" s="53"/>
      <c r="AE2538" s="252"/>
      <c r="AF2538" s="53"/>
      <c r="AG2538" s="53"/>
      <c r="AH2538" s="53"/>
      <c r="AI2538" s="44"/>
      <c r="AJ2538" s="252"/>
      <c r="AK2538" s="53"/>
      <c r="AL2538" s="53"/>
      <c r="AM2538" s="53"/>
      <c r="AN2538" s="44"/>
    </row>
    <row r="2539" spans="1:40" outlineLevel="2">
      <c r="A2539" s="882">
        <f>ROW()</f>
        <v>2539</v>
      </c>
      <c r="B2539" s="453"/>
      <c r="D2539" s="1205" t="s">
        <v>35</v>
      </c>
      <c r="E2539" s="1205"/>
      <c r="F2539" s="1205"/>
      <c r="G2539" s="1205"/>
      <c r="H2539" s="4"/>
      <c r="I2539" s="4"/>
      <c r="J2539" s="329"/>
      <c r="K2539" s="4"/>
      <c r="L2539" s="4"/>
      <c r="M2539" s="4"/>
      <c r="N2539" s="316"/>
      <c r="O2539" s="4"/>
      <c r="P2539" s="4"/>
      <c r="Q2539" s="4"/>
      <c r="R2539" s="4"/>
      <c r="S2539" s="4"/>
      <c r="T2539" s="252"/>
      <c r="U2539" s="53"/>
      <c r="V2539" s="53">
        <f>V$687</f>
        <v>0</v>
      </c>
      <c r="W2539" s="53"/>
      <c r="X2539" s="53"/>
      <c r="Y2539" s="252"/>
      <c r="Z2539" s="53"/>
      <c r="AA2539" s="53"/>
      <c r="AB2539" s="53"/>
      <c r="AC2539" s="53"/>
      <c r="AD2539" s="53"/>
      <c r="AE2539" s="252"/>
      <c r="AF2539" s="53"/>
      <c r="AG2539" s="53"/>
      <c r="AH2539" s="53"/>
      <c r="AI2539" s="44"/>
      <c r="AJ2539" s="252"/>
      <c r="AK2539" s="53"/>
      <c r="AL2539" s="53"/>
      <c r="AM2539" s="53"/>
      <c r="AN2539" s="44"/>
    </row>
    <row r="2540" spans="1:40" outlineLevel="2">
      <c r="A2540" s="882">
        <f>ROW()</f>
        <v>2540</v>
      </c>
      <c r="B2540" s="453"/>
      <c r="D2540" s="1205" t="s">
        <v>302</v>
      </c>
      <c r="E2540" s="1205"/>
      <c r="F2540" s="1205"/>
      <c r="G2540" s="1205"/>
      <c r="H2540" s="4"/>
      <c r="I2540" s="4"/>
      <c r="J2540" s="329"/>
      <c r="K2540" s="4"/>
      <c r="L2540" s="4"/>
      <c r="M2540" s="4"/>
      <c r="N2540" s="316"/>
      <c r="O2540" s="4"/>
      <c r="P2540" s="4"/>
      <c r="Q2540" s="4"/>
      <c r="R2540" s="4"/>
      <c r="S2540" s="4"/>
      <c r="T2540" s="252"/>
      <c r="U2540" s="53"/>
      <c r="V2540" s="53">
        <f>V$688</f>
        <v>0</v>
      </c>
      <c r="W2540" s="53"/>
      <c r="X2540" s="53"/>
      <c r="Y2540" s="252"/>
      <c r="Z2540" s="53"/>
      <c r="AA2540" s="53"/>
      <c r="AB2540" s="53"/>
      <c r="AC2540" s="53"/>
      <c r="AD2540" s="53"/>
      <c r="AE2540" s="252"/>
      <c r="AF2540" s="53"/>
      <c r="AG2540" s="53"/>
      <c r="AH2540" s="53"/>
      <c r="AI2540" s="44"/>
      <c r="AJ2540" s="252"/>
      <c r="AK2540" s="53"/>
      <c r="AL2540" s="53"/>
      <c r="AM2540" s="53"/>
      <c r="AN2540" s="44"/>
    </row>
    <row r="2541" spans="1:40" outlineLevel="2">
      <c r="A2541" s="882">
        <f>ROW()</f>
        <v>2541</v>
      </c>
      <c r="B2541" s="453"/>
      <c r="D2541" s="1205" t="s">
        <v>36</v>
      </c>
      <c r="E2541" s="1205"/>
      <c r="F2541" s="1205"/>
      <c r="G2541" s="1205"/>
      <c r="H2541" s="4"/>
      <c r="I2541" s="4"/>
      <c r="J2541" s="329"/>
      <c r="K2541" s="4"/>
      <c r="L2541" s="4"/>
      <c r="M2541" s="4"/>
      <c r="N2541" s="316"/>
      <c r="O2541" s="4"/>
      <c r="P2541" s="4"/>
      <c r="Q2541" s="4"/>
      <c r="R2541" s="4"/>
      <c r="S2541" s="4"/>
      <c r="T2541" s="252"/>
      <c r="U2541" s="53"/>
      <c r="V2541" s="53">
        <f>V$689</f>
        <v>0</v>
      </c>
      <c r="W2541" s="53"/>
      <c r="X2541" s="53"/>
      <c r="Y2541" s="252"/>
      <c r="Z2541" s="53"/>
      <c r="AA2541" s="53"/>
      <c r="AB2541" s="53"/>
      <c r="AC2541" s="53"/>
      <c r="AD2541" s="53"/>
      <c r="AE2541" s="252"/>
      <c r="AF2541" s="53"/>
      <c r="AG2541" s="53"/>
      <c r="AH2541" s="53"/>
      <c r="AI2541" s="44"/>
      <c r="AJ2541" s="252"/>
      <c r="AK2541" s="53"/>
      <c r="AL2541" s="53"/>
      <c r="AM2541" s="53"/>
      <c r="AN2541" s="44"/>
    </row>
    <row r="2542" spans="1:40" outlineLevel="2">
      <c r="A2542" s="882">
        <f>ROW()</f>
        <v>2542</v>
      </c>
      <c r="B2542" s="453"/>
      <c r="D2542" s="1205" t="s">
        <v>583</v>
      </c>
      <c r="E2542" s="1205"/>
      <c r="F2542" s="1205"/>
      <c r="G2542" s="1205"/>
      <c r="H2542" s="4"/>
      <c r="I2542" s="4"/>
      <c r="J2542" s="329"/>
      <c r="K2542" s="4"/>
      <c r="L2542" s="4"/>
      <c r="M2542" s="4"/>
      <c r="N2542" s="316"/>
      <c r="O2542" s="4"/>
      <c r="P2542" s="4"/>
      <c r="Q2542" s="4"/>
      <c r="R2542" s="4"/>
      <c r="S2542" s="4"/>
      <c r="T2542" s="252"/>
      <c r="U2542" s="53"/>
      <c r="V2542" s="53">
        <f>V$690</f>
        <v>0</v>
      </c>
      <c r="W2542" s="53"/>
      <c r="X2542" s="53"/>
      <c r="Y2542" s="252"/>
      <c r="Z2542" s="53"/>
      <c r="AA2542" s="53"/>
      <c r="AB2542" s="53"/>
      <c r="AC2542" s="53"/>
      <c r="AD2542" s="53"/>
      <c r="AE2542" s="252"/>
      <c r="AF2542" s="53"/>
      <c r="AG2542" s="53"/>
      <c r="AH2542" s="53"/>
      <c r="AI2542" s="44"/>
      <c r="AJ2542" s="252"/>
      <c r="AK2542" s="53"/>
      <c r="AL2542" s="53"/>
      <c r="AM2542" s="53"/>
      <c r="AN2542" s="44"/>
    </row>
    <row r="2543" spans="1:40" outlineLevel="2">
      <c r="A2543" s="882">
        <f>ROW()</f>
        <v>2543</v>
      </c>
      <c r="B2543" s="453"/>
      <c r="D2543" s="1205" t="s">
        <v>81</v>
      </c>
      <c r="E2543" s="1205"/>
      <c r="F2543" s="1205"/>
      <c r="G2543" s="1205"/>
      <c r="H2543" s="4"/>
      <c r="I2543" s="4"/>
      <c r="J2543" s="329"/>
      <c r="K2543" s="4"/>
      <c r="L2543" s="4"/>
      <c r="M2543" s="4"/>
      <c r="N2543" s="316"/>
      <c r="O2543" s="4"/>
      <c r="P2543" s="4"/>
      <c r="Q2543" s="4"/>
      <c r="R2543" s="4"/>
      <c r="S2543" s="4"/>
      <c r="T2543" s="252"/>
      <c r="U2543" s="53"/>
      <c r="V2543" s="53">
        <f>V$691</f>
        <v>0</v>
      </c>
      <c r="W2543" s="53"/>
      <c r="X2543" s="53"/>
      <c r="Y2543" s="252"/>
      <c r="Z2543" s="53"/>
      <c r="AA2543" s="53"/>
      <c r="AB2543" s="53"/>
      <c r="AC2543" s="53"/>
      <c r="AD2543" s="53"/>
      <c r="AE2543" s="252"/>
      <c r="AF2543" s="53"/>
      <c r="AG2543" s="53"/>
      <c r="AH2543" s="53"/>
      <c r="AI2543" s="44"/>
      <c r="AJ2543" s="252"/>
      <c r="AK2543" s="53"/>
      <c r="AL2543" s="53"/>
      <c r="AM2543" s="53"/>
      <c r="AN2543" s="44"/>
    </row>
    <row r="2544" spans="1:40" outlineLevel="2">
      <c r="A2544" s="882">
        <f>ROW()</f>
        <v>2544</v>
      </c>
      <c r="B2544" s="453"/>
      <c r="D2544" s="1205" t="s">
        <v>28</v>
      </c>
      <c r="E2544" s="1205"/>
      <c r="F2544" s="1205"/>
      <c r="G2544" s="1205"/>
      <c r="H2544" s="4"/>
      <c r="I2544" s="4"/>
      <c r="J2544" s="329"/>
      <c r="K2544" s="4"/>
      <c r="L2544" s="4"/>
      <c r="M2544" s="4"/>
      <c r="N2544" s="316"/>
      <c r="O2544" s="4"/>
      <c r="P2544" s="4"/>
      <c r="Q2544" s="4"/>
      <c r="R2544" s="4"/>
      <c r="S2544" s="4"/>
      <c r="T2544" s="252"/>
      <c r="U2544" s="53"/>
      <c r="V2544" s="53">
        <f>V$692</f>
        <v>0</v>
      </c>
      <c r="W2544" s="53"/>
      <c r="X2544" s="53"/>
      <c r="Y2544" s="252"/>
      <c r="Z2544" s="53"/>
      <c r="AA2544" s="53"/>
      <c r="AB2544" s="53"/>
      <c r="AC2544" s="53"/>
      <c r="AD2544" s="53"/>
      <c r="AE2544" s="252"/>
      <c r="AF2544" s="53"/>
      <c r="AG2544" s="53"/>
      <c r="AH2544" s="53"/>
      <c r="AI2544" s="44"/>
      <c r="AJ2544" s="252"/>
      <c r="AK2544" s="53"/>
      <c r="AL2544" s="53"/>
      <c r="AM2544" s="53"/>
      <c r="AN2544" s="44"/>
    </row>
    <row r="2545" spans="1:40" outlineLevel="2">
      <c r="A2545" s="882">
        <f>ROW()</f>
        <v>2545</v>
      </c>
      <c r="B2545" s="453"/>
      <c r="D2545" s="1206" t="s">
        <v>443</v>
      </c>
      <c r="E2545" s="1206"/>
      <c r="F2545" s="1206"/>
      <c r="G2545" s="1206"/>
      <c r="H2545" s="28"/>
      <c r="I2545" s="28"/>
      <c r="J2545" s="1207"/>
      <c r="K2545" s="28"/>
      <c r="L2545" s="28"/>
      <c r="M2545" s="28"/>
      <c r="N2545" s="317"/>
      <c r="O2545" s="28"/>
      <c r="P2545" s="28"/>
      <c r="Q2545" s="28"/>
      <c r="R2545" s="28"/>
      <c r="S2545" s="28"/>
      <c r="T2545" s="253"/>
      <c r="U2545" s="54"/>
      <c r="V2545" s="54">
        <f>V$693</f>
        <v>0</v>
      </c>
      <c r="W2545" s="54"/>
      <c r="X2545" s="54"/>
      <c r="Y2545" s="253"/>
      <c r="Z2545" s="54"/>
      <c r="AA2545" s="54"/>
      <c r="AB2545" s="54"/>
      <c r="AC2545" s="54"/>
      <c r="AD2545" s="54"/>
      <c r="AE2545" s="253"/>
      <c r="AF2545" s="54"/>
      <c r="AG2545" s="54"/>
      <c r="AH2545" s="54"/>
      <c r="AI2545" s="46"/>
      <c r="AJ2545" s="253"/>
      <c r="AK2545" s="54"/>
      <c r="AL2545" s="54"/>
      <c r="AM2545" s="54"/>
      <c r="AN2545" s="46"/>
    </row>
    <row r="2546" spans="1:40" outlineLevel="2">
      <c r="A2546" s="882">
        <f>ROW()</f>
        <v>2546</v>
      </c>
      <c r="B2546" s="453"/>
      <c r="D2546" s="452" t="s">
        <v>24</v>
      </c>
      <c r="H2546" s="458"/>
      <c r="I2546" s="458"/>
      <c r="J2546" s="459"/>
      <c r="K2546" s="458"/>
      <c r="L2546" s="458"/>
      <c r="M2546" s="458"/>
      <c r="N2546" s="463"/>
      <c r="O2546" s="458"/>
      <c r="P2546" s="458"/>
      <c r="Q2546" s="458"/>
      <c r="R2546" s="458"/>
      <c r="S2546" s="458"/>
      <c r="T2546" s="466">
        <f t="shared" ref="T2546:AN2546" si="1819">SUM(T2530:T2545)</f>
        <v>0</v>
      </c>
      <c r="U2546" s="444">
        <f t="shared" si="1819"/>
        <v>0</v>
      </c>
      <c r="V2546" s="444">
        <f t="shared" si="1819"/>
        <v>0</v>
      </c>
      <c r="W2546" s="444">
        <f t="shared" si="1819"/>
        <v>0</v>
      </c>
      <c r="X2546" s="444">
        <f t="shared" si="1819"/>
        <v>0</v>
      </c>
      <c r="Y2546" s="466">
        <f t="shared" si="1819"/>
        <v>0</v>
      </c>
      <c r="Z2546" s="444">
        <f t="shared" si="1819"/>
        <v>0</v>
      </c>
      <c r="AA2546" s="444">
        <f t="shared" si="1819"/>
        <v>0</v>
      </c>
      <c r="AB2546" s="444">
        <f t="shared" si="1819"/>
        <v>0</v>
      </c>
      <c r="AC2546" s="444">
        <f t="shared" si="1819"/>
        <v>0</v>
      </c>
      <c r="AD2546" s="444">
        <f t="shared" si="1819"/>
        <v>0</v>
      </c>
      <c r="AE2546" s="466">
        <f t="shared" si="1819"/>
        <v>0</v>
      </c>
      <c r="AF2546" s="444">
        <f t="shared" si="1819"/>
        <v>0</v>
      </c>
      <c r="AG2546" s="444">
        <f t="shared" si="1819"/>
        <v>0</v>
      </c>
      <c r="AH2546" s="444">
        <f t="shared" si="1819"/>
        <v>0</v>
      </c>
      <c r="AI2546" s="445">
        <f t="shared" si="1819"/>
        <v>0</v>
      </c>
      <c r="AJ2546" s="466">
        <f t="shared" si="1819"/>
        <v>0</v>
      </c>
      <c r="AK2546" s="444">
        <f t="shared" si="1819"/>
        <v>0</v>
      </c>
      <c r="AL2546" s="444">
        <f t="shared" si="1819"/>
        <v>0</v>
      </c>
      <c r="AM2546" s="444">
        <f t="shared" si="1819"/>
        <v>0</v>
      </c>
      <c r="AN2546" s="445">
        <f t="shared" si="1819"/>
        <v>0</v>
      </c>
    </row>
    <row r="2547" spans="1:40" outlineLevel="1">
      <c r="A2547" s="732" t="s">
        <v>21</v>
      </c>
      <c r="B2547" s="733"/>
      <c r="C2547" s="881"/>
      <c r="D2547" s="733"/>
      <c r="E2547" s="733"/>
      <c r="F2547" s="733"/>
      <c r="G2547" s="733"/>
      <c r="H2547" s="733"/>
      <c r="I2547" s="730"/>
      <c r="J2547" s="729"/>
      <c r="K2547" s="730"/>
      <c r="L2547" s="730"/>
      <c r="M2547" s="730"/>
      <c r="N2547" s="731"/>
      <c r="O2547" s="730"/>
      <c r="P2547" s="730"/>
      <c r="Q2547" s="730"/>
      <c r="R2547" s="730"/>
      <c r="S2547" s="730"/>
      <c r="T2547" s="729"/>
      <c r="U2547" s="730"/>
      <c r="V2547" s="730"/>
      <c r="W2547" s="730"/>
      <c r="X2547" s="730"/>
      <c r="Y2547" s="729"/>
      <c r="Z2547" s="730"/>
      <c r="AA2547" s="730"/>
      <c r="AB2547" s="730"/>
      <c r="AC2547" s="730"/>
      <c r="AD2547" s="730"/>
      <c r="AE2547" s="729"/>
      <c r="AF2547" s="730"/>
      <c r="AG2547" s="730"/>
      <c r="AH2547" s="730"/>
      <c r="AI2547" s="731"/>
      <c r="AJ2547" s="729"/>
      <c r="AK2547" s="730"/>
      <c r="AL2547" s="730"/>
      <c r="AM2547" s="730"/>
      <c r="AN2547" s="731"/>
    </row>
    <row r="2548" spans="1:40" outlineLevel="2">
      <c r="A2548" s="882">
        <f>ROW()</f>
        <v>2548</v>
      </c>
      <c r="B2548" s="453"/>
      <c r="D2548" s="452" t="s">
        <v>300</v>
      </c>
      <c r="H2548" s="458"/>
      <c r="I2548" s="458"/>
      <c r="J2548" s="459"/>
      <c r="K2548" s="458"/>
      <c r="L2548" s="458"/>
      <c r="M2548" s="458"/>
      <c r="N2548" s="463"/>
      <c r="O2548" s="439"/>
      <c r="P2548" s="439"/>
      <c r="Q2548" s="439"/>
      <c r="R2548" s="439"/>
      <c r="S2548" s="439"/>
      <c r="T2548" s="443"/>
      <c r="U2548" s="439"/>
      <c r="V2548" s="439"/>
      <c r="W2548" s="439">
        <f t="shared" ref="W2548:AN2548" si="1820">-IF(W2494&lt;0,W2494,IF($D2548="Land",0,IF(W2476&lt;1,W2494,MAX(MIN(IF(W2476&gt;0,(W2494/W2476)*W$9,0),W2494*W$9),0))))</f>
        <v>-0.13789105615256378</v>
      </c>
      <c r="X2548" s="439">
        <f t="shared" si="1820"/>
        <v>-0.13789105615256378</v>
      </c>
      <c r="Y2548" s="595">
        <f t="shared" si="1820"/>
        <v>-6.8945528076281903E-2</v>
      </c>
      <c r="Z2548" s="596">
        <f t="shared" si="1820"/>
        <v>-0.13789105615256378</v>
      </c>
      <c r="AA2548" s="596">
        <f t="shared" si="1820"/>
        <v>-0.13789105615256378</v>
      </c>
      <c r="AB2548" s="596">
        <f t="shared" si="1820"/>
        <v>-0.13789105615256381</v>
      </c>
      <c r="AC2548" s="596">
        <f t="shared" si="1820"/>
        <v>-0.13789105615256381</v>
      </c>
      <c r="AD2548" s="596">
        <f t="shared" si="1820"/>
        <v>-0.13789105615256381</v>
      </c>
      <c r="AE2548" s="595">
        <f t="shared" si="1820"/>
        <v>-0.13789105615256381</v>
      </c>
      <c r="AF2548" s="596">
        <f t="shared" si="1820"/>
        <v>-0.13789105615256383</v>
      </c>
      <c r="AG2548" s="596">
        <f t="shared" si="1820"/>
        <v>-0.13789105615256383</v>
      </c>
      <c r="AH2548" s="596">
        <f t="shared" si="1820"/>
        <v>-0.13789105615256381</v>
      </c>
      <c r="AI2548" s="594">
        <f t="shared" si="1820"/>
        <v>-0.13789105615256383</v>
      </c>
      <c r="AJ2548" s="595">
        <f t="shared" si="1820"/>
        <v>-0.13789105615256381</v>
      </c>
      <c r="AK2548" s="596">
        <f t="shared" si="1820"/>
        <v>-0.13789105615256381</v>
      </c>
      <c r="AL2548" s="596">
        <f t="shared" si="1820"/>
        <v>-0.13789105615256381</v>
      </c>
      <c r="AM2548" s="596">
        <f t="shared" si="1820"/>
        <v>-0.13789105615256381</v>
      </c>
      <c r="AN2548" s="594">
        <f t="shared" si="1820"/>
        <v>-0.13789105615256383</v>
      </c>
    </row>
    <row r="2549" spans="1:40" outlineLevel="2">
      <c r="A2549" s="882">
        <f>ROW()</f>
        <v>2549</v>
      </c>
      <c r="B2549" s="453"/>
      <c r="D2549" s="452" t="s">
        <v>301</v>
      </c>
      <c r="H2549" s="458"/>
      <c r="I2549" s="458"/>
      <c r="J2549" s="459"/>
      <c r="K2549" s="458"/>
      <c r="L2549" s="458"/>
      <c r="M2549" s="458"/>
      <c r="N2549" s="463"/>
      <c r="O2549" s="439"/>
      <c r="P2549" s="439"/>
      <c r="Q2549" s="439"/>
      <c r="R2549" s="439"/>
      <c r="S2549" s="439"/>
      <c r="T2549" s="443"/>
      <c r="U2549" s="439"/>
      <c r="V2549" s="439"/>
      <c r="W2549" s="439">
        <f t="shared" ref="W2549:AN2549" si="1821">-IF(W2495&lt;0,W2495,IF($D2549="Land",0,IF(W2477&lt;1,W2495,MAX(MIN(IF(W2477&gt;0,(W2495/W2477)*W$9,0),W2495*W$9),0))))</f>
        <v>0</v>
      </c>
      <c r="X2549" s="439">
        <f t="shared" si="1821"/>
        <v>0</v>
      </c>
      <c r="Y2549" s="595">
        <f t="shared" si="1821"/>
        <v>0</v>
      </c>
      <c r="Z2549" s="596">
        <f t="shared" si="1821"/>
        <v>0</v>
      </c>
      <c r="AA2549" s="596">
        <f t="shared" si="1821"/>
        <v>0</v>
      </c>
      <c r="AB2549" s="596">
        <f t="shared" si="1821"/>
        <v>0</v>
      </c>
      <c r="AC2549" s="596">
        <f t="shared" si="1821"/>
        <v>0</v>
      </c>
      <c r="AD2549" s="596">
        <f t="shared" si="1821"/>
        <v>0</v>
      </c>
      <c r="AE2549" s="595">
        <f t="shared" si="1821"/>
        <v>0</v>
      </c>
      <c r="AF2549" s="596">
        <f t="shared" si="1821"/>
        <v>0</v>
      </c>
      <c r="AG2549" s="596">
        <f t="shared" si="1821"/>
        <v>0</v>
      </c>
      <c r="AH2549" s="596">
        <f t="shared" si="1821"/>
        <v>0</v>
      </c>
      <c r="AI2549" s="594">
        <f t="shared" si="1821"/>
        <v>0</v>
      </c>
      <c r="AJ2549" s="595">
        <f t="shared" si="1821"/>
        <v>0</v>
      </c>
      <c r="AK2549" s="596">
        <f t="shared" si="1821"/>
        <v>0</v>
      </c>
      <c r="AL2549" s="596">
        <f t="shared" si="1821"/>
        <v>0</v>
      </c>
      <c r="AM2549" s="596">
        <f t="shared" si="1821"/>
        <v>0</v>
      </c>
      <c r="AN2549" s="594">
        <f t="shared" si="1821"/>
        <v>0</v>
      </c>
    </row>
    <row r="2550" spans="1:40" outlineLevel="2">
      <c r="A2550" s="882">
        <f>ROW()</f>
        <v>2550</v>
      </c>
      <c r="B2550" s="453"/>
      <c r="D2550" s="452" t="s">
        <v>29</v>
      </c>
      <c r="H2550" s="458"/>
      <c r="I2550" s="458"/>
      <c r="J2550" s="459"/>
      <c r="K2550" s="458"/>
      <c r="L2550" s="458"/>
      <c r="M2550" s="458"/>
      <c r="N2550" s="463"/>
      <c r="O2550" s="439"/>
      <c r="P2550" s="439"/>
      <c r="Q2550" s="439"/>
      <c r="R2550" s="439"/>
      <c r="S2550" s="439"/>
      <c r="T2550" s="443"/>
      <c r="U2550" s="439"/>
      <c r="V2550" s="439"/>
      <c r="W2550" s="439">
        <f t="shared" ref="W2550:AN2550" si="1822">-IF(W2496&lt;0,W2496,IF($D2550="Land",0,IF(W2478&lt;1,W2496,MAX(MIN(IF(W2478&gt;0,(W2496/W2478)*W$9,0),W2496*W$9),0))))</f>
        <v>0</v>
      </c>
      <c r="X2550" s="439">
        <f t="shared" si="1822"/>
        <v>0</v>
      </c>
      <c r="Y2550" s="595">
        <f t="shared" si="1822"/>
        <v>0</v>
      </c>
      <c r="Z2550" s="596">
        <f t="shared" si="1822"/>
        <v>0</v>
      </c>
      <c r="AA2550" s="596">
        <f t="shared" si="1822"/>
        <v>0</v>
      </c>
      <c r="AB2550" s="596">
        <f t="shared" si="1822"/>
        <v>0</v>
      </c>
      <c r="AC2550" s="596">
        <f t="shared" si="1822"/>
        <v>0</v>
      </c>
      <c r="AD2550" s="596">
        <f t="shared" si="1822"/>
        <v>0</v>
      </c>
      <c r="AE2550" s="595">
        <f t="shared" si="1822"/>
        <v>0</v>
      </c>
      <c r="AF2550" s="596">
        <f t="shared" si="1822"/>
        <v>0</v>
      </c>
      <c r="AG2550" s="596">
        <f t="shared" si="1822"/>
        <v>0</v>
      </c>
      <c r="AH2550" s="596">
        <f t="shared" si="1822"/>
        <v>0</v>
      </c>
      <c r="AI2550" s="594">
        <f t="shared" si="1822"/>
        <v>0</v>
      </c>
      <c r="AJ2550" s="595">
        <f t="shared" si="1822"/>
        <v>0</v>
      </c>
      <c r="AK2550" s="596">
        <f t="shared" si="1822"/>
        <v>0</v>
      </c>
      <c r="AL2550" s="596">
        <f t="shared" si="1822"/>
        <v>0</v>
      </c>
      <c r="AM2550" s="596">
        <f t="shared" si="1822"/>
        <v>0</v>
      </c>
      <c r="AN2550" s="594">
        <f t="shared" si="1822"/>
        <v>0</v>
      </c>
    </row>
    <row r="2551" spans="1:40" outlineLevel="2">
      <c r="A2551" s="882">
        <f>ROW()</f>
        <v>2551</v>
      </c>
      <c r="B2551" s="453"/>
      <c r="D2551" s="452" t="s">
        <v>30</v>
      </c>
      <c r="H2551" s="458"/>
      <c r="I2551" s="458"/>
      <c r="J2551" s="459"/>
      <c r="K2551" s="458"/>
      <c r="L2551" s="458"/>
      <c r="M2551" s="458"/>
      <c r="N2551" s="463"/>
      <c r="O2551" s="439"/>
      <c r="P2551" s="439"/>
      <c r="Q2551" s="439"/>
      <c r="R2551" s="439"/>
      <c r="S2551" s="439"/>
      <c r="T2551" s="443"/>
      <c r="U2551" s="439"/>
      <c r="V2551" s="439"/>
      <c r="W2551" s="439">
        <f t="shared" ref="W2551:AN2551" si="1823">-IF(W2497&lt;0,W2497,IF($D2551="Land",0,IF(W2479&lt;1,W2497,MAX(MIN(IF(W2479&gt;0,(W2497/W2479)*W$9,0),W2497*W$9),0))))</f>
        <v>-0.53413573445855067</v>
      </c>
      <c r="X2551" s="439">
        <f t="shared" si="1823"/>
        <v>-0.53413573445855078</v>
      </c>
      <c r="Y2551" s="595">
        <f t="shared" si="1823"/>
        <v>-0.26706786722927539</v>
      </c>
      <c r="Z2551" s="596">
        <f t="shared" si="1823"/>
        <v>-0.53413573445855078</v>
      </c>
      <c r="AA2551" s="596">
        <f t="shared" si="1823"/>
        <v>-0.53413573445855078</v>
      </c>
      <c r="AB2551" s="596">
        <f t="shared" si="1823"/>
        <v>-0.53413573445855089</v>
      </c>
      <c r="AC2551" s="596">
        <f t="shared" si="1823"/>
        <v>-0.53413573445855089</v>
      </c>
      <c r="AD2551" s="596">
        <f t="shared" si="1823"/>
        <v>-0.53413573445855089</v>
      </c>
      <c r="AE2551" s="595">
        <f t="shared" si="1823"/>
        <v>-0.53413573445855089</v>
      </c>
      <c r="AF2551" s="596">
        <f t="shared" si="1823"/>
        <v>-0.53413573445855089</v>
      </c>
      <c r="AG2551" s="596">
        <f t="shared" si="1823"/>
        <v>-0.53413573445855089</v>
      </c>
      <c r="AH2551" s="596">
        <f t="shared" si="1823"/>
        <v>-0.53413573445855089</v>
      </c>
      <c r="AI2551" s="594">
        <f t="shared" si="1823"/>
        <v>-0.53413573445855089</v>
      </c>
      <c r="AJ2551" s="595">
        <f t="shared" si="1823"/>
        <v>-0.53413573445855078</v>
      </c>
      <c r="AK2551" s="596">
        <f t="shared" si="1823"/>
        <v>-0.53413573445855078</v>
      </c>
      <c r="AL2551" s="596">
        <f t="shared" si="1823"/>
        <v>-0.53413573445855078</v>
      </c>
      <c r="AM2551" s="596">
        <f t="shared" si="1823"/>
        <v>-0.53413573445855078</v>
      </c>
      <c r="AN2551" s="594">
        <f t="shared" si="1823"/>
        <v>-0.53413573445855078</v>
      </c>
    </row>
    <row r="2552" spans="1:40" outlineLevel="2">
      <c r="A2552" s="882">
        <f>ROW()</f>
        <v>2552</v>
      </c>
      <c r="B2552" s="453"/>
      <c r="D2552" s="452" t="s">
        <v>31</v>
      </c>
      <c r="H2552" s="458"/>
      <c r="I2552" s="458"/>
      <c r="J2552" s="459"/>
      <c r="K2552" s="458"/>
      <c r="L2552" s="458"/>
      <c r="M2552" s="458"/>
      <c r="N2552" s="463"/>
      <c r="O2552" s="439"/>
      <c r="P2552" s="439"/>
      <c r="Q2552" s="439"/>
      <c r="R2552" s="439"/>
      <c r="S2552" s="439"/>
      <c r="T2552" s="443"/>
      <c r="U2552" s="439"/>
      <c r="V2552" s="439"/>
      <c r="W2552" s="439">
        <f t="shared" ref="W2552:AN2552" si="1824">-IF(W2498&lt;0,W2498,IF($D2552="Land",0,IF(W2480&lt;1,W2498,MAX(MIN(IF(W2480&gt;0,(W2498/W2480)*W$9,0),W2498*W$9),0))))</f>
        <v>0</v>
      </c>
      <c r="X2552" s="439">
        <f t="shared" si="1824"/>
        <v>0</v>
      </c>
      <c r="Y2552" s="595">
        <f t="shared" si="1824"/>
        <v>0</v>
      </c>
      <c r="Z2552" s="596">
        <f t="shared" si="1824"/>
        <v>0</v>
      </c>
      <c r="AA2552" s="596">
        <f t="shared" si="1824"/>
        <v>0</v>
      </c>
      <c r="AB2552" s="596">
        <f t="shared" si="1824"/>
        <v>0</v>
      </c>
      <c r="AC2552" s="596">
        <f t="shared" si="1824"/>
        <v>0</v>
      </c>
      <c r="AD2552" s="596">
        <f t="shared" si="1824"/>
        <v>0</v>
      </c>
      <c r="AE2552" s="595">
        <f t="shared" si="1824"/>
        <v>0</v>
      </c>
      <c r="AF2552" s="596">
        <f t="shared" si="1824"/>
        <v>0</v>
      </c>
      <c r="AG2552" s="596">
        <f t="shared" si="1824"/>
        <v>0</v>
      </c>
      <c r="AH2552" s="596">
        <f t="shared" si="1824"/>
        <v>0</v>
      </c>
      <c r="AI2552" s="594">
        <f t="shared" si="1824"/>
        <v>0</v>
      </c>
      <c r="AJ2552" s="595">
        <f t="shared" si="1824"/>
        <v>0</v>
      </c>
      <c r="AK2552" s="596">
        <f t="shared" si="1824"/>
        <v>0</v>
      </c>
      <c r="AL2552" s="596">
        <f t="shared" si="1824"/>
        <v>0</v>
      </c>
      <c r="AM2552" s="596">
        <f t="shared" si="1824"/>
        <v>0</v>
      </c>
      <c r="AN2552" s="594">
        <f t="shared" si="1824"/>
        <v>0</v>
      </c>
    </row>
    <row r="2553" spans="1:40" outlineLevel="2">
      <c r="A2553" s="882">
        <f>ROW()</f>
        <v>2553</v>
      </c>
      <c r="B2553" s="453"/>
      <c r="D2553" s="452" t="s">
        <v>32</v>
      </c>
      <c r="H2553" s="458"/>
      <c r="I2553" s="458"/>
      <c r="J2553" s="459"/>
      <c r="K2553" s="458"/>
      <c r="L2553" s="458"/>
      <c r="M2553" s="458"/>
      <c r="N2553" s="463"/>
      <c r="O2553" s="439"/>
      <c r="P2553" s="439"/>
      <c r="Q2553" s="439"/>
      <c r="R2553" s="439"/>
      <c r="S2553" s="439"/>
      <c r="T2553" s="443"/>
      <c r="U2553" s="439"/>
      <c r="V2553" s="439"/>
      <c r="W2553" s="439">
        <f t="shared" ref="W2553:AN2553" si="1825">-IF(W2499&lt;0,W2499,IF($D2553="Land",0,IF(W2481&lt;1,W2499,MAX(MIN(IF(W2481&gt;0,(W2499/W2481)*W$9,0),W2499*W$9),0))))</f>
        <v>-1.0910543511418621E-2</v>
      </c>
      <c r="X2553" s="439">
        <f t="shared" si="1825"/>
        <v>-1.0910543511418621E-2</v>
      </c>
      <c r="Y2553" s="595">
        <f t="shared" si="1825"/>
        <v>-5.4552717557093105E-3</v>
      </c>
      <c r="Z2553" s="596">
        <f t="shared" si="1825"/>
        <v>-1.0910543511418621E-2</v>
      </c>
      <c r="AA2553" s="596">
        <f t="shared" si="1825"/>
        <v>-1.0910543511418621E-2</v>
      </c>
      <c r="AB2553" s="596">
        <f t="shared" si="1825"/>
        <v>-1.0910543511418621E-2</v>
      </c>
      <c r="AC2553" s="596">
        <f t="shared" si="1825"/>
        <v>-1.0910543511418621E-2</v>
      </c>
      <c r="AD2553" s="596">
        <f t="shared" si="1825"/>
        <v>-1.0910543511418621E-2</v>
      </c>
      <c r="AE2553" s="595">
        <f t="shared" si="1825"/>
        <v>-1.0910543511418621E-2</v>
      </c>
      <c r="AF2553" s="596">
        <f t="shared" si="1825"/>
        <v>-1.0910543511418621E-2</v>
      </c>
      <c r="AG2553" s="596">
        <f t="shared" si="1825"/>
        <v>-1.0910543511418621E-2</v>
      </c>
      <c r="AH2553" s="596">
        <f t="shared" si="1825"/>
        <v>-1.0910543511418621E-2</v>
      </c>
      <c r="AI2553" s="594">
        <f t="shared" si="1825"/>
        <v>-1.0910543511418621E-2</v>
      </c>
      <c r="AJ2553" s="595">
        <f t="shared" si="1825"/>
        <v>-1.0910543511418621E-2</v>
      </c>
      <c r="AK2553" s="596">
        <f t="shared" si="1825"/>
        <v>-1.0910543511418621E-2</v>
      </c>
      <c r="AL2553" s="596">
        <f t="shared" si="1825"/>
        <v>-1.0910543511418619E-2</v>
      </c>
      <c r="AM2553" s="596">
        <f t="shared" si="1825"/>
        <v>-1.0910543511418619E-2</v>
      </c>
      <c r="AN2553" s="594">
        <f t="shared" si="1825"/>
        <v>-1.0910543511418619E-2</v>
      </c>
    </row>
    <row r="2554" spans="1:40" outlineLevel="2">
      <c r="A2554" s="882">
        <f>ROW()</f>
        <v>2554</v>
      </c>
      <c r="B2554" s="453"/>
      <c r="D2554" s="452" t="s">
        <v>33</v>
      </c>
      <c r="H2554" s="458"/>
      <c r="I2554" s="458"/>
      <c r="J2554" s="459"/>
      <c r="K2554" s="458"/>
      <c r="L2554" s="458"/>
      <c r="M2554" s="458"/>
      <c r="N2554" s="463"/>
      <c r="O2554" s="439"/>
      <c r="P2554" s="439"/>
      <c r="Q2554" s="439"/>
      <c r="R2554" s="439"/>
      <c r="S2554" s="439"/>
      <c r="T2554" s="443"/>
      <c r="U2554" s="439"/>
      <c r="V2554" s="439"/>
      <c r="W2554" s="439">
        <f t="shared" ref="W2554:AN2554" si="1826">-IF(W2500&lt;0,W2500,IF($D2554="Land",0,IF(W2482&lt;1,W2500,MAX(MIN(IF(W2482&gt;0,(W2500/W2482)*W$9,0),W2500*W$9),0))))</f>
        <v>-5.8068534157339983E-3</v>
      </c>
      <c r="X2554" s="439">
        <f t="shared" si="1826"/>
        <v>-5.8068534157339983E-3</v>
      </c>
      <c r="Y2554" s="595">
        <f t="shared" si="1826"/>
        <v>-2.9034267078669991E-3</v>
      </c>
      <c r="Z2554" s="596">
        <f t="shared" si="1826"/>
        <v>-5.8068534157339983E-3</v>
      </c>
      <c r="AA2554" s="596">
        <f t="shared" si="1826"/>
        <v>-5.8068534157339983E-3</v>
      </c>
      <c r="AB2554" s="596">
        <f t="shared" si="1826"/>
        <v>-5.8068534157339983E-3</v>
      </c>
      <c r="AC2554" s="596">
        <f t="shared" si="1826"/>
        <v>-5.8068534157339983E-3</v>
      </c>
      <c r="AD2554" s="596">
        <f t="shared" si="1826"/>
        <v>-5.8068534157339974E-3</v>
      </c>
      <c r="AE2554" s="595">
        <f t="shared" si="1826"/>
        <v>-5.8068534157339974E-3</v>
      </c>
      <c r="AF2554" s="596">
        <f t="shared" si="1826"/>
        <v>-5.8068534157339974E-3</v>
      </c>
      <c r="AG2554" s="596">
        <f t="shared" si="1826"/>
        <v>-5.8068534157339974E-3</v>
      </c>
      <c r="AH2554" s="596">
        <f t="shared" si="1826"/>
        <v>-5.8068534157339965E-3</v>
      </c>
      <c r="AI2554" s="594">
        <f t="shared" si="1826"/>
        <v>-5.8068534157339965E-3</v>
      </c>
      <c r="AJ2554" s="595">
        <f t="shared" si="1826"/>
        <v>-5.8068534157339965E-3</v>
      </c>
      <c r="AK2554" s="596">
        <f t="shared" si="1826"/>
        <v>-5.8068534157339965E-3</v>
      </c>
      <c r="AL2554" s="596">
        <f t="shared" si="1826"/>
        <v>-5.8068534157339957E-3</v>
      </c>
      <c r="AM2554" s="596">
        <f t="shared" si="1826"/>
        <v>-5.8068534157339957E-3</v>
      </c>
      <c r="AN2554" s="594">
        <f t="shared" si="1826"/>
        <v>-5.8068534157339948E-3</v>
      </c>
    </row>
    <row r="2555" spans="1:40" outlineLevel="2">
      <c r="A2555" s="882">
        <f>ROW()</f>
        <v>2555</v>
      </c>
      <c r="B2555" s="453"/>
      <c r="D2555" s="452" t="s">
        <v>27</v>
      </c>
      <c r="H2555" s="458"/>
      <c r="I2555" s="458"/>
      <c r="J2555" s="459"/>
      <c r="K2555" s="458"/>
      <c r="L2555" s="458"/>
      <c r="M2555" s="458"/>
      <c r="N2555" s="463"/>
      <c r="O2555" s="439"/>
      <c r="P2555" s="439"/>
      <c r="Q2555" s="439"/>
      <c r="R2555" s="439"/>
      <c r="S2555" s="439"/>
      <c r="T2555" s="443"/>
      <c r="U2555" s="439"/>
      <c r="V2555" s="439"/>
      <c r="W2555" s="439">
        <f t="shared" ref="W2555:AN2555" si="1827">-IF(W2501&lt;0,W2501,IF($D2555="Land",0,IF(W2483&lt;1,W2501,MAX(MIN(IF(W2483&gt;0,(W2501/W2483)*W$9,0),W2501*W$9),0))))</f>
        <v>-1.8506183111280518E-2</v>
      </c>
      <c r="X2555" s="439">
        <f t="shared" si="1827"/>
        <v>-1.8506183111280518E-2</v>
      </c>
      <c r="Y2555" s="595">
        <f t="shared" si="1827"/>
        <v>-9.253091555640261E-3</v>
      </c>
      <c r="Z2555" s="596">
        <f t="shared" si="1827"/>
        <v>-1.8506183111280522E-2</v>
      </c>
      <c r="AA2555" s="596">
        <f t="shared" si="1827"/>
        <v>-1.8506183111280522E-2</v>
      </c>
      <c r="AB2555" s="596">
        <f t="shared" si="1827"/>
        <v>-1.8506183111280522E-2</v>
      </c>
      <c r="AC2555" s="596">
        <f t="shared" si="1827"/>
        <v>-1.8506183111280522E-2</v>
      </c>
      <c r="AD2555" s="596">
        <f t="shared" si="1827"/>
        <v>-1.8506183111280525E-2</v>
      </c>
      <c r="AE2555" s="595">
        <f t="shared" si="1827"/>
        <v>-1.8506183111280525E-2</v>
      </c>
      <c r="AF2555" s="596">
        <f t="shared" si="1827"/>
        <v>-1.8506183111280525E-2</v>
      </c>
      <c r="AG2555" s="596">
        <f t="shared" si="1827"/>
        <v>-1.8506183111280525E-2</v>
      </c>
      <c r="AH2555" s="596">
        <f t="shared" si="1827"/>
        <v>-1.8506183111280529E-2</v>
      </c>
      <c r="AI2555" s="594">
        <f t="shared" si="1827"/>
        <v>-1.8506183111280529E-2</v>
      </c>
      <c r="AJ2555" s="595">
        <f t="shared" si="1827"/>
        <v>-1.8506183111280529E-2</v>
      </c>
      <c r="AK2555" s="596">
        <f t="shared" si="1827"/>
        <v>-1.8506183111280529E-2</v>
      </c>
      <c r="AL2555" s="596">
        <f t="shared" si="1827"/>
        <v>-1.8506183111280529E-2</v>
      </c>
      <c r="AM2555" s="596">
        <f t="shared" si="1827"/>
        <v>-1.8506183111280529E-2</v>
      </c>
      <c r="AN2555" s="594">
        <f t="shared" si="1827"/>
        <v>-1.8506183111280529E-2</v>
      </c>
    </row>
    <row r="2556" spans="1:40" outlineLevel="2">
      <c r="A2556" s="882">
        <f>ROW()</f>
        <v>2556</v>
      </c>
      <c r="B2556" s="453"/>
      <c r="D2556" s="452" t="s">
        <v>34</v>
      </c>
      <c r="H2556" s="458"/>
      <c r="I2556" s="458"/>
      <c r="J2556" s="459"/>
      <c r="K2556" s="458"/>
      <c r="L2556" s="458"/>
      <c r="M2556" s="458"/>
      <c r="N2556" s="463"/>
      <c r="O2556" s="439"/>
      <c r="P2556" s="439"/>
      <c r="Q2556" s="439"/>
      <c r="R2556" s="439"/>
      <c r="S2556" s="439"/>
      <c r="T2556" s="443"/>
      <c r="U2556" s="439"/>
      <c r="V2556" s="439"/>
      <c r="W2556" s="439">
        <f t="shared" ref="W2556:AN2556" si="1828">-IF(W2502&lt;0,W2502,IF($D2556="Land",0,IF(W2484&lt;1,W2502,MAX(MIN(IF(W2484&gt;0,(W2502/W2484)*W$9,0),W2502*W$9),0))))</f>
        <v>-1.1746275151286401</v>
      </c>
      <c r="X2556" s="439">
        <f t="shared" si="1828"/>
        <v>-1.1746275151286398</v>
      </c>
      <c r="Y2556" s="595">
        <f t="shared" si="1828"/>
        <v>-0.58731375756431992</v>
      </c>
      <c r="Z2556" s="596">
        <f t="shared" si="1828"/>
        <v>-1.1746275151286398</v>
      </c>
      <c r="AA2556" s="596">
        <f t="shared" si="1828"/>
        <v>-1.1746275151286398</v>
      </c>
      <c r="AB2556" s="596">
        <f t="shared" si="1828"/>
        <v>-1.1746275151286401</v>
      </c>
      <c r="AC2556" s="596">
        <f t="shared" si="1828"/>
        <v>-1.1746275151286401</v>
      </c>
      <c r="AD2556" s="596">
        <f t="shared" si="1828"/>
        <v>-1.1746275151286401</v>
      </c>
      <c r="AE2556" s="595">
        <f t="shared" si="1828"/>
        <v>-1.1746275151286403</v>
      </c>
      <c r="AF2556" s="596">
        <f t="shared" si="1828"/>
        <v>-1.1746275151286403</v>
      </c>
      <c r="AG2556" s="596">
        <f t="shared" si="1828"/>
        <v>-1.1746275151286403</v>
      </c>
      <c r="AH2556" s="596">
        <f t="shared" si="1828"/>
        <v>-1.1746275151286403</v>
      </c>
      <c r="AI2556" s="594">
        <f t="shared" si="1828"/>
        <v>-1.1746275151286401</v>
      </c>
      <c r="AJ2556" s="595">
        <f t="shared" si="1828"/>
        <v>-1.1746275151286401</v>
      </c>
      <c r="AK2556" s="596">
        <f t="shared" si="1828"/>
        <v>-1.1746275151286401</v>
      </c>
      <c r="AL2556" s="596">
        <f t="shared" si="1828"/>
        <v>-0.58731375756432014</v>
      </c>
      <c r="AM2556" s="596">
        <f t="shared" si="1828"/>
        <v>0</v>
      </c>
      <c r="AN2556" s="594">
        <f t="shared" si="1828"/>
        <v>0</v>
      </c>
    </row>
    <row r="2557" spans="1:40" outlineLevel="2">
      <c r="A2557" s="882">
        <f>ROW()</f>
        <v>2557</v>
      </c>
      <c r="B2557" s="453"/>
      <c r="D2557" s="452" t="s">
        <v>35</v>
      </c>
      <c r="H2557" s="458"/>
      <c r="I2557" s="458"/>
      <c r="J2557" s="459"/>
      <c r="K2557" s="458"/>
      <c r="L2557" s="458"/>
      <c r="M2557" s="458"/>
      <c r="N2557" s="463"/>
      <c r="O2557" s="439"/>
      <c r="P2557" s="439"/>
      <c r="Q2557" s="439"/>
      <c r="R2557" s="439"/>
      <c r="S2557" s="439"/>
      <c r="T2557" s="443"/>
      <c r="U2557" s="439"/>
      <c r="V2557" s="439"/>
      <c r="W2557" s="439">
        <f t="shared" ref="W2557:AN2557" si="1829">-IF(W2503&lt;0,W2503,IF($D2557="Land",0,IF(W2485&lt;1,W2503,MAX(MIN(IF(W2485&gt;0,(W2503/W2485)*W$9,0),W2503*W$9),0))))</f>
        <v>-0.11409417693198473</v>
      </c>
      <c r="X2557" s="439">
        <f t="shared" si="1829"/>
        <v>-0.11409417693198473</v>
      </c>
      <c r="Y2557" s="595">
        <f t="shared" si="1829"/>
        <v>-5.7047088465992365E-2</v>
      </c>
      <c r="Z2557" s="596">
        <f t="shared" si="1829"/>
        <v>-0.11409417693198473</v>
      </c>
      <c r="AA2557" s="596">
        <f t="shared" si="1829"/>
        <v>-0.11409417693198473</v>
      </c>
      <c r="AB2557" s="596">
        <f t="shared" si="1829"/>
        <v>-0.11409417693198472</v>
      </c>
      <c r="AC2557" s="596">
        <f t="shared" si="1829"/>
        <v>-0.1140941769319847</v>
      </c>
      <c r="AD2557" s="596">
        <f t="shared" si="1829"/>
        <v>-0.11409417693198472</v>
      </c>
      <c r="AE2557" s="595">
        <f t="shared" si="1829"/>
        <v>-0.11409417693198472</v>
      </c>
      <c r="AF2557" s="596">
        <f t="shared" si="1829"/>
        <v>-0.11409417693198472</v>
      </c>
      <c r="AG2557" s="596">
        <f t="shared" si="1829"/>
        <v>-5.7047088465992365E-2</v>
      </c>
      <c r="AH2557" s="596">
        <f t="shared" si="1829"/>
        <v>0</v>
      </c>
      <c r="AI2557" s="594">
        <f t="shared" si="1829"/>
        <v>0</v>
      </c>
      <c r="AJ2557" s="595">
        <f t="shared" si="1829"/>
        <v>0</v>
      </c>
      <c r="AK2557" s="596">
        <f t="shared" si="1829"/>
        <v>0</v>
      </c>
      <c r="AL2557" s="596">
        <f t="shared" si="1829"/>
        <v>0</v>
      </c>
      <c r="AM2557" s="596">
        <f t="shared" si="1829"/>
        <v>0</v>
      </c>
      <c r="AN2557" s="594">
        <f t="shared" si="1829"/>
        <v>0</v>
      </c>
    </row>
    <row r="2558" spans="1:40" outlineLevel="2">
      <c r="A2558" s="882">
        <f>ROW()</f>
        <v>2558</v>
      </c>
      <c r="B2558" s="453"/>
      <c r="D2558" s="452" t="s">
        <v>302</v>
      </c>
      <c r="H2558" s="458"/>
      <c r="I2558" s="458"/>
      <c r="J2558" s="459"/>
      <c r="K2558" s="458"/>
      <c r="L2558" s="458"/>
      <c r="M2558" s="458"/>
      <c r="N2558" s="463"/>
      <c r="O2558" s="439"/>
      <c r="P2558" s="439"/>
      <c r="Q2558" s="439"/>
      <c r="R2558" s="439"/>
      <c r="S2558" s="439"/>
      <c r="T2558" s="443"/>
      <c r="U2558" s="439"/>
      <c r="V2558" s="439"/>
      <c r="W2558" s="439">
        <f t="shared" ref="W2558:AN2558" si="1830">-IF(W2504&lt;0,W2504,IF($D2558="Land",0,IF(W2486&lt;1,W2504,MAX(MIN(IF(W2486&gt;0,(W2504/W2486)*W$9,0),W2504*W$9),0))))</f>
        <v>0</v>
      </c>
      <c r="X2558" s="439">
        <f t="shared" si="1830"/>
        <v>0</v>
      </c>
      <c r="Y2558" s="595">
        <f t="shared" si="1830"/>
        <v>0</v>
      </c>
      <c r="Z2558" s="596">
        <f t="shared" si="1830"/>
        <v>0</v>
      </c>
      <c r="AA2558" s="596">
        <f t="shared" si="1830"/>
        <v>0</v>
      </c>
      <c r="AB2558" s="596">
        <f t="shared" si="1830"/>
        <v>0</v>
      </c>
      <c r="AC2558" s="596">
        <f t="shared" si="1830"/>
        <v>0</v>
      </c>
      <c r="AD2558" s="596">
        <f t="shared" si="1830"/>
        <v>0</v>
      </c>
      <c r="AE2558" s="595">
        <f t="shared" si="1830"/>
        <v>0</v>
      </c>
      <c r="AF2558" s="596">
        <f t="shared" si="1830"/>
        <v>0</v>
      </c>
      <c r="AG2558" s="596">
        <f t="shared" si="1830"/>
        <v>0</v>
      </c>
      <c r="AH2558" s="596">
        <f t="shared" si="1830"/>
        <v>0</v>
      </c>
      <c r="AI2558" s="594">
        <f t="shared" si="1830"/>
        <v>0</v>
      </c>
      <c r="AJ2558" s="595">
        <f t="shared" si="1830"/>
        <v>0</v>
      </c>
      <c r="AK2558" s="596">
        <f t="shared" si="1830"/>
        <v>0</v>
      </c>
      <c r="AL2558" s="596">
        <f t="shared" si="1830"/>
        <v>0</v>
      </c>
      <c r="AM2558" s="596">
        <f t="shared" si="1830"/>
        <v>0</v>
      </c>
      <c r="AN2558" s="594">
        <f t="shared" si="1830"/>
        <v>0</v>
      </c>
    </row>
    <row r="2559" spans="1:40" outlineLevel="2">
      <c r="A2559" s="882">
        <f>ROW()</f>
        <v>2559</v>
      </c>
      <c r="B2559" s="453"/>
      <c r="D2559" s="452" t="s">
        <v>36</v>
      </c>
      <c r="H2559" s="458"/>
      <c r="I2559" s="458"/>
      <c r="J2559" s="459"/>
      <c r="K2559" s="458"/>
      <c r="L2559" s="458"/>
      <c r="M2559" s="458"/>
      <c r="N2559" s="463"/>
      <c r="O2559" s="439"/>
      <c r="P2559" s="439"/>
      <c r="Q2559" s="439"/>
      <c r="R2559" s="439"/>
      <c r="S2559" s="439"/>
      <c r="T2559" s="443"/>
      <c r="U2559" s="439"/>
      <c r="V2559" s="439"/>
      <c r="W2559" s="439">
        <f t="shared" ref="W2559:AN2559" si="1831">-IF(W2505&lt;0,W2505,IF($D2559="Land",0,IF(W2487&lt;1,W2505,MAX(MIN(IF(W2487&gt;0,(W2505/W2487)*W$9,0),W2505*W$9),0))))</f>
        <v>-0.77348084096086167</v>
      </c>
      <c r="X2559" s="439">
        <f t="shared" si="1831"/>
        <v>-0.77348084096086167</v>
      </c>
      <c r="Y2559" s="595">
        <f t="shared" si="1831"/>
        <v>-0.38674042048043089</v>
      </c>
      <c r="Z2559" s="596">
        <f t="shared" si="1831"/>
        <v>-0.77348084096086167</v>
      </c>
      <c r="AA2559" s="596">
        <f t="shared" si="1831"/>
        <v>-0.38674042048043089</v>
      </c>
      <c r="AB2559" s="596">
        <f t="shared" si="1831"/>
        <v>0</v>
      </c>
      <c r="AC2559" s="596">
        <f t="shared" si="1831"/>
        <v>0</v>
      </c>
      <c r="AD2559" s="596">
        <f t="shared" si="1831"/>
        <v>0</v>
      </c>
      <c r="AE2559" s="595">
        <f t="shared" si="1831"/>
        <v>0</v>
      </c>
      <c r="AF2559" s="596">
        <f t="shared" si="1831"/>
        <v>0</v>
      </c>
      <c r="AG2559" s="596">
        <f t="shared" si="1831"/>
        <v>0</v>
      </c>
      <c r="AH2559" s="596">
        <f t="shared" si="1831"/>
        <v>0</v>
      </c>
      <c r="AI2559" s="594">
        <f t="shared" si="1831"/>
        <v>0</v>
      </c>
      <c r="AJ2559" s="595">
        <f t="shared" si="1831"/>
        <v>0</v>
      </c>
      <c r="AK2559" s="596">
        <f t="shared" si="1831"/>
        <v>0</v>
      </c>
      <c r="AL2559" s="596">
        <f t="shared" si="1831"/>
        <v>0</v>
      </c>
      <c r="AM2559" s="596">
        <f t="shared" si="1831"/>
        <v>0</v>
      </c>
      <c r="AN2559" s="594">
        <f t="shared" si="1831"/>
        <v>0</v>
      </c>
    </row>
    <row r="2560" spans="1:40" outlineLevel="2">
      <c r="A2560" s="882">
        <f>ROW()</f>
        <v>2560</v>
      </c>
      <c r="B2560" s="453"/>
      <c r="D2560" s="452" t="s">
        <v>583</v>
      </c>
      <c r="H2560" s="458"/>
      <c r="I2560" s="458"/>
      <c r="J2560" s="459"/>
      <c r="K2560" s="458"/>
      <c r="L2560" s="458"/>
      <c r="M2560" s="458"/>
      <c r="N2560" s="463"/>
      <c r="O2560" s="439"/>
      <c r="P2560" s="439"/>
      <c r="Q2560" s="439"/>
      <c r="R2560" s="439"/>
      <c r="S2560" s="439"/>
      <c r="T2560" s="443"/>
      <c r="U2560" s="439"/>
      <c r="V2560" s="439"/>
      <c r="W2560" s="439">
        <f t="shared" ref="W2560:AN2560" si="1832">-IF(W2506&lt;0,W2506,IF($D2560="Land",0,IF(W2488&lt;1,W2506,MAX(MIN(IF(W2488&gt;0,(W2506/W2488)*W$9,0),W2506*W$9),0))))</f>
        <v>0</v>
      </c>
      <c r="X2560" s="439">
        <f t="shared" si="1832"/>
        <v>0</v>
      </c>
      <c r="Y2560" s="595">
        <f t="shared" si="1832"/>
        <v>0</v>
      </c>
      <c r="Z2560" s="596">
        <f t="shared" si="1832"/>
        <v>0</v>
      </c>
      <c r="AA2560" s="596">
        <f t="shared" si="1832"/>
        <v>0</v>
      </c>
      <c r="AB2560" s="596">
        <f t="shared" si="1832"/>
        <v>0</v>
      </c>
      <c r="AC2560" s="596">
        <f t="shared" si="1832"/>
        <v>0</v>
      </c>
      <c r="AD2560" s="596">
        <f t="shared" si="1832"/>
        <v>0</v>
      </c>
      <c r="AE2560" s="595">
        <f t="shared" si="1832"/>
        <v>0</v>
      </c>
      <c r="AF2560" s="596">
        <f t="shared" si="1832"/>
        <v>0</v>
      </c>
      <c r="AG2560" s="596">
        <f t="shared" si="1832"/>
        <v>0</v>
      </c>
      <c r="AH2560" s="596">
        <f t="shared" si="1832"/>
        <v>0</v>
      </c>
      <c r="AI2560" s="594">
        <f t="shared" si="1832"/>
        <v>0</v>
      </c>
      <c r="AJ2560" s="595">
        <f t="shared" si="1832"/>
        <v>0</v>
      </c>
      <c r="AK2560" s="596">
        <f t="shared" si="1832"/>
        <v>0</v>
      </c>
      <c r="AL2560" s="596">
        <f t="shared" si="1832"/>
        <v>0</v>
      </c>
      <c r="AM2560" s="596">
        <f t="shared" si="1832"/>
        <v>0</v>
      </c>
      <c r="AN2560" s="594">
        <f t="shared" si="1832"/>
        <v>0</v>
      </c>
    </row>
    <row r="2561" spans="1:40" outlineLevel="2">
      <c r="A2561" s="882">
        <f>ROW()</f>
        <v>2561</v>
      </c>
      <c r="B2561" s="453"/>
      <c r="D2561" s="452" t="s">
        <v>81</v>
      </c>
      <c r="H2561" s="458"/>
      <c r="I2561" s="458"/>
      <c r="J2561" s="459"/>
      <c r="K2561" s="458"/>
      <c r="L2561" s="458"/>
      <c r="M2561" s="458"/>
      <c r="N2561" s="463"/>
      <c r="O2561" s="439"/>
      <c r="P2561" s="439"/>
      <c r="Q2561" s="439"/>
      <c r="R2561" s="439"/>
      <c r="S2561" s="439"/>
      <c r="T2561" s="443"/>
      <c r="U2561" s="439"/>
      <c r="V2561" s="439"/>
      <c r="W2561" s="439">
        <f t="shared" ref="W2561:AN2561" si="1833">-IF(W2507&lt;0,W2507,IF($D2561="Land",0,IF(W2489&lt;1,W2507,MAX(MIN(IF(W2489&gt;0,(W2507/W2489)*W$9,0),W2507*W$9),0))))</f>
        <v>0</v>
      </c>
      <c r="X2561" s="439">
        <f t="shared" si="1833"/>
        <v>0</v>
      </c>
      <c r="Y2561" s="595">
        <f t="shared" si="1833"/>
        <v>0</v>
      </c>
      <c r="Z2561" s="596">
        <f t="shared" si="1833"/>
        <v>0</v>
      </c>
      <c r="AA2561" s="596">
        <f t="shared" si="1833"/>
        <v>0</v>
      </c>
      <c r="AB2561" s="596">
        <f t="shared" si="1833"/>
        <v>0</v>
      </c>
      <c r="AC2561" s="596">
        <f t="shared" si="1833"/>
        <v>0</v>
      </c>
      <c r="AD2561" s="596">
        <f t="shared" si="1833"/>
        <v>0</v>
      </c>
      <c r="AE2561" s="595">
        <f t="shared" si="1833"/>
        <v>0</v>
      </c>
      <c r="AF2561" s="596">
        <f t="shared" si="1833"/>
        <v>0</v>
      </c>
      <c r="AG2561" s="596">
        <f t="shared" si="1833"/>
        <v>0</v>
      </c>
      <c r="AH2561" s="596">
        <f t="shared" si="1833"/>
        <v>0</v>
      </c>
      <c r="AI2561" s="594">
        <f t="shared" si="1833"/>
        <v>0</v>
      </c>
      <c r="AJ2561" s="595">
        <f t="shared" si="1833"/>
        <v>0</v>
      </c>
      <c r="AK2561" s="596">
        <f t="shared" si="1833"/>
        <v>0</v>
      </c>
      <c r="AL2561" s="596">
        <f t="shared" si="1833"/>
        <v>0</v>
      </c>
      <c r="AM2561" s="596">
        <f t="shared" si="1833"/>
        <v>0</v>
      </c>
      <c r="AN2561" s="594">
        <f t="shared" si="1833"/>
        <v>0</v>
      </c>
    </row>
    <row r="2562" spans="1:40" outlineLevel="2">
      <c r="A2562" s="882">
        <f>ROW()</f>
        <v>2562</v>
      </c>
      <c r="B2562" s="453"/>
      <c r="D2562" s="452" t="s">
        <v>28</v>
      </c>
      <c r="H2562" s="458"/>
      <c r="I2562" s="458"/>
      <c r="J2562" s="459"/>
      <c r="K2562" s="458"/>
      <c r="L2562" s="458"/>
      <c r="M2562" s="458"/>
      <c r="N2562" s="463"/>
      <c r="O2562" s="439"/>
      <c r="P2562" s="439"/>
      <c r="Q2562" s="439"/>
      <c r="R2562" s="439"/>
      <c r="S2562" s="439"/>
      <c r="T2562" s="443"/>
      <c r="U2562" s="439"/>
      <c r="V2562" s="439"/>
      <c r="W2562" s="439">
        <f t="shared" ref="W2562:AN2562" si="1834">-IF(W2508&lt;0,W2508,IF($D2562="Land",0,IF(W2490&lt;1,W2508,MAX(MIN(IF(W2490&gt;0,(W2508/W2490)*W$9,0),W2508*W$9),0))))</f>
        <v>0</v>
      </c>
      <c r="X2562" s="439">
        <f t="shared" si="1834"/>
        <v>0</v>
      </c>
      <c r="Y2562" s="595">
        <f t="shared" si="1834"/>
        <v>0</v>
      </c>
      <c r="Z2562" s="596">
        <f t="shared" si="1834"/>
        <v>0</v>
      </c>
      <c r="AA2562" s="596">
        <f t="shared" si="1834"/>
        <v>0</v>
      </c>
      <c r="AB2562" s="596">
        <f t="shared" si="1834"/>
        <v>0</v>
      </c>
      <c r="AC2562" s="596">
        <f t="shared" si="1834"/>
        <v>0</v>
      </c>
      <c r="AD2562" s="596">
        <f t="shared" si="1834"/>
        <v>0</v>
      </c>
      <c r="AE2562" s="595">
        <f t="shared" si="1834"/>
        <v>0</v>
      </c>
      <c r="AF2562" s="596">
        <f t="shared" si="1834"/>
        <v>0</v>
      </c>
      <c r="AG2562" s="596">
        <f t="shared" si="1834"/>
        <v>0</v>
      </c>
      <c r="AH2562" s="596">
        <f t="shared" si="1834"/>
        <v>0</v>
      </c>
      <c r="AI2562" s="594">
        <f t="shared" si="1834"/>
        <v>0</v>
      </c>
      <c r="AJ2562" s="595">
        <f t="shared" si="1834"/>
        <v>0</v>
      </c>
      <c r="AK2562" s="596">
        <f t="shared" si="1834"/>
        <v>0</v>
      </c>
      <c r="AL2562" s="596">
        <f t="shared" si="1834"/>
        <v>0</v>
      </c>
      <c r="AM2562" s="596">
        <f t="shared" si="1834"/>
        <v>0</v>
      </c>
      <c r="AN2562" s="594">
        <f t="shared" si="1834"/>
        <v>0</v>
      </c>
    </row>
    <row r="2563" spans="1:40" outlineLevel="2">
      <c r="A2563" s="882">
        <f>ROW()</f>
        <v>2563</v>
      </c>
      <c r="B2563" s="453"/>
      <c r="D2563" s="456" t="s">
        <v>443</v>
      </c>
      <c r="E2563" s="456"/>
      <c r="F2563" s="456"/>
      <c r="G2563" s="456"/>
      <c r="H2563" s="460"/>
      <c r="I2563" s="460"/>
      <c r="J2563" s="461"/>
      <c r="K2563" s="460"/>
      <c r="L2563" s="460"/>
      <c r="M2563" s="460"/>
      <c r="N2563" s="465"/>
      <c r="O2563" s="441"/>
      <c r="P2563" s="441"/>
      <c r="Q2563" s="441"/>
      <c r="R2563" s="441"/>
      <c r="S2563" s="441"/>
      <c r="T2563" s="462"/>
      <c r="U2563" s="441"/>
      <c r="V2563" s="159"/>
      <c r="W2563" s="159">
        <f t="shared" ref="W2563:AN2563" si="1835">-IF(W2509&lt;0,W2509,IF($D2563="Land",0,IF(W2491&lt;1,W2509,MAX(MIN(IF(W2491&gt;0,(W2509/W2491)*W$9,0),W2509*W$9),0))))</f>
        <v>0</v>
      </c>
      <c r="X2563" s="159">
        <f t="shared" si="1835"/>
        <v>0</v>
      </c>
      <c r="Y2563" s="325">
        <f t="shared" si="1835"/>
        <v>0</v>
      </c>
      <c r="Z2563" s="158">
        <f t="shared" si="1835"/>
        <v>0</v>
      </c>
      <c r="AA2563" s="158">
        <f t="shared" si="1835"/>
        <v>0</v>
      </c>
      <c r="AB2563" s="158">
        <f t="shared" si="1835"/>
        <v>0</v>
      </c>
      <c r="AC2563" s="158">
        <f t="shared" si="1835"/>
        <v>0</v>
      </c>
      <c r="AD2563" s="158">
        <f t="shared" si="1835"/>
        <v>0</v>
      </c>
      <c r="AE2563" s="325">
        <f t="shared" si="1835"/>
        <v>0</v>
      </c>
      <c r="AF2563" s="158">
        <f t="shared" si="1835"/>
        <v>0</v>
      </c>
      <c r="AG2563" s="158">
        <f t="shared" si="1835"/>
        <v>0</v>
      </c>
      <c r="AH2563" s="158">
        <f t="shared" si="1835"/>
        <v>0</v>
      </c>
      <c r="AI2563" s="321">
        <f t="shared" si="1835"/>
        <v>0</v>
      </c>
      <c r="AJ2563" s="325">
        <f t="shared" si="1835"/>
        <v>0</v>
      </c>
      <c r="AK2563" s="158">
        <f t="shared" si="1835"/>
        <v>0</v>
      </c>
      <c r="AL2563" s="158">
        <f t="shared" si="1835"/>
        <v>0</v>
      </c>
      <c r="AM2563" s="158">
        <f t="shared" si="1835"/>
        <v>0</v>
      </c>
      <c r="AN2563" s="321">
        <f t="shared" si="1835"/>
        <v>0</v>
      </c>
    </row>
    <row r="2564" spans="1:40" outlineLevel="2">
      <c r="A2564" s="882">
        <f>ROW()</f>
        <v>2564</v>
      </c>
      <c r="B2564" s="453"/>
      <c r="D2564" s="452" t="s">
        <v>24</v>
      </c>
      <c r="F2564" s="454"/>
      <c r="G2564" s="454"/>
      <c r="H2564" s="448"/>
      <c r="I2564" s="448"/>
      <c r="J2564" s="464"/>
      <c r="K2564" s="448"/>
      <c r="L2564" s="448"/>
      <c r="M2564" s="448"/>
      <c r="N2564" s="449"/>
      <c r="O2564" s="439"/>
      <c r="P2564" s="439"/>
      <c r="Q2564" s="439"/>
      <c r="R2564" s="439"/>
      <c r="S2564" s="439"/>
      <c r="T2564" s="443"/>
      <c r="U2564" s="439"/>
      <c r="V2564" s="439"/>
      <c r="W2564" s="439">
        <f t="shared" ref="W2564:AN2564" si="1836">SUM(W2548:W2563)</f>
        <v>-2.7694529036710338</v>
      </c>
      <c r="X2564" s="439">
        <f t="shared" si="1836"/>
        <v>-2.7694529036710338</v>
      </c>
      <c r="Y2564" s="443">
        <f t="shared" si="1836"/>
        <v>-1.3847264518355171</v>
      </c>
      <c r="Z2564" s="439">
        <f t="shared" si="1836"/>
        <v>-2.7694529036710338</v>
      </c>
      <c r="AA2564" s="439">
        <f t="shared" si="1836"/>
        <v>-2.3827124831906032</v>
      </c>
      <c r="AB2564" s="439">
        <f t="shared" si="1836"/>
        <v>-1.9959720627101727</v>
      </c>
      <c r="AC2564" s="439">
        <f t="shared" si="1836"/>
        <v>-1.9959720627101727</v>
      </c>
      <c r="AD2564" s="439">
        <f t="shared" si="1836"/>
        <v>-1.9959720627101727</v>
      </c>
      <c r="AE2564" s="443">
        <f t="shared" si="1836"/>
        <v>-1.9959720627101727</v>
      </c>
      <c r="AF2564" s="439">
        <f t="shared" si="1836"/>
        <v>-1.9959720627101727</v>
      </c>
      <c r="AG2564" s="439">
        <f t="shared" si="1836"/>
        <v>-1.9389249742441803</v>
      </c>
      <c r="AH2564" s="439">
        <f t="shared" si="1836"/>
        <v>-1.8818778857781879</v>
      </c>
      <c r="AI2564" s="440">
        <f t="shared" si="1836"/>
        <v>-1.8818778857781879</v>
      </c>
      <c r="AJ2564" s="443">
        <f t="shared" si="1836"/>
        <v>-1.8818778857781877</v>
      </c>
      <c r="AK2564" s="439">
        <f t="shared" si="1836"/>
        <v>-1.8818778857781877</v>
      </c>
      <c r="AL2564" s="439">
        <f t="shared" si="1836"/>
        <v>-1.2945641282138678</v>
      </c>
      <c r="AM2564" s="439">
        <f t="shared" si="1836"/>
        <v>-0.70725037064954765</v>
      </c>
      <c r="AN2564" s="440">
        <f t="shared" si="1836"/>
        <v>-0.70725037064954765</v>
      </c>
    </row>
    <row r="2565" spans="1:40" outlineLevel="1">
      <c r="A2565" s="732" t="s">
        <v>299</v>
      </c>
      <c r="B2565" s="733"/>
      <c r="C2565" s="881"/>
      <c r="D2565" s="733"/>
      <c r="E2565" s="733"/>
      <c r="F2565" s="733"/>
      <c r="G2565" s="730"/>
      <c r="H2565" s="733"/>
      <c r="I2565" s="730"/>
      <c r="J2565" s="729"/>
      <c r="K2565" s="730"/>
      <c r="L2565" s="730"/>
      <c r="M2565" s="730"/>
      <c r="N2565" s="731"/>
      <c r="O2565" s="730"/>
      <c r="P2565" s="730"/>
      <c r="Q2565" s="730"/>
      <c r="R2565" s="730"/>
      <c r="S2565" s="730"/>
      <c r="T2565" s="729"/>
      <c r="U2565" s="730"/>
      <c r="V2565" s="730"/>
      <c r="W2565" s="730"/>
      <c r="X2565" s="730"/>
      <c r="Y2565" s="729"/>
      <c r="Z2565" s="730"/>
      <c r="AA2565" s="730"/>
      <c r="AB2565" s="730"/>
      <c r="AC2565" s="730"/>
      <c r="AD2565" s="730"/>
      <c r="AE2565" s="729"/>
      <c r="AF2565" s="730"/>
      <c r="AG2565" s="730"/>
      <c r="AH2565" s="730"/>
      <c r="AI2565" s="731"/>
      <c r="AJ2565" s="729"/>
      <c r="AK2565" s="730"/>
      <c r="AL2565" s="730"/>
      <c r="AM2565" s="730"/>
      <c r="AN2565" s="731"/>
    </row>
    <row r="2566" spans="1:40" outlineLevel="2">
      <c r="A2566" s="882">
        <f>ROW()</f>
        <v>2566</v>
      </c>
      <c r="B2566" s="453"/>
      <c r="D2566" s="452" t="s">
        <v>300</v>
      </c>
      <c r="H2566" s="458"/>
      <c r="I2566" s="463"/>
      <c r="J2566" s="27"/>
      <c r="K2566" s="27"/>
      <c r="L2566" s="27"/>
      <c r="M2566" s="27"/>
      <c r="N2566" s="313"/>
      <c r="O2566" s="27"/>
      <c r="P2566" s="27"/>
      <c r="Q2566" s="27"/>
      <c r="R2566" s="27"/>
      <c r="S2566" s="27"/>
      <c r="T2566" s="595"/>
      <c r="U2566" s="27"/>
      <c r="V2566" s="27"/>
      <c r="W2566" s="27"/>
      <c r="X2566" s="27"/>
      <c r="Y2566" s="595"/>
      <c r="Z2566" s="27"/>
      <c r="AA2566" s="27"/>
      <c r="AB2566" s="27"/>
      <c r="AC2566" s="27"/>
      <c r="AD2566" s="27"/>
      <c r="AE2566" s="326"/>
      <c r="AF2566" s="27"/>
      <c r="AG2566" s="27"/>
      <c r="AH2566" s="27"/>
      <c r="AI2566" s="313"/>
      <c r="AJ2566" s="326"/>
      <c r="AK2566" s="27"/>
      <c r="AL2566" s="27"/>
      <c r="AM2566" s="27"/>
      <c r="AN2566" s="313"/>
    </row>
    <row r="2567" spans="1:40" outlineLevel="2">
      <c r="A2567" s="882">
        <f>ROW()</f>
        <v>2567</v>
      </c>
      <c r="B2567" s="453"/>
      <c r="D2567" s="452" t="s">
        <v>301</v>
      </c>
      <c r="H2567" s="458"/>
      <c r="I2567" s="463"/>
      <c r="J2567" s="27"/>
      <c r="K2567" s="27"/>
      <c r="L2567" s="27"/>
      <c r="M2567" s="27"/>
      <c r="N2567" s="313"/>
      <c r="O2567" s="27"/>
      <c r="P2567" s="27"/>
      <c r="Q2567" s="27"/>
      <c r="R2567" s="27"/>
      <c r="S2567" s="27"/>
      <c r="T2567" s="595"/>
      <c r="U2567" s="27"/>
      <c r="V2567" s="27"/>
      <c r="W2567" s="27"/>
      <c r="X2567" s="27"/>
      <c r="Y2567" s="595"/>
      <c r="Z2567" s="27"/>
      <c r="AA2567" s="27"/>
      <c r="AB2567" s="27"/>
      <c r="AC2567" s="27"/>
      <c r="AD2567" s="27"/>
      <c r="AE2567" s="326"/>
      <c r="AF2567" s="27"/>
      <c r="AG2567" s="27"/>
      <c r="AH2567" s="27"/>
      <c r="AI2567" s="313"/>
      <c r="AJ2567" s="326"/>
      <c r="AK2567" s="27"/>
      <c r="AL2567" s="27"/>
      <c r="AM2567" s="27"/>
      <c r="AN2567" s="313"/>
    </row>
    <row r="2568" spans="1:40" outlineLevel="2">
      <c r="A2568" s="882">
        <f>ROW()</f>
        <v>2568</v>
      </c>
      <c r="B2568" s="453"/>
      <c r="D2568" s="452" t="s">
        <v>29</v>
      </c>
      <c r="H2568" s="458"/>
      <c r="I2568" s="463"/>
      <c r="J2568" s="27"/>
      <c r="K2568" s="27"/>
      <c r="L2568" s="27"/>
      <c r="M2568" s="27"/>
      <c r="N2568" s="313"/>
      <c r="O2568" s="27"/>
      <c r="P2568" s="27"/>
      <c r="Q2568" s="27"/>
      <c r="R2568" s="27"/>
      <c r="S2568" s="27"/>
      <c r="T2568" s="595"/>
      <c r="U2568" s="27"/>
      <c r="V2568" s="27"/>
      <c r="W2568" s="27"/>
      <c r="X2568" s="27"/>
      <c r="Y2568" s="595"/>
      <c r="Z2568" s="27"/>
      <c r="AA2568" s="27"/>
      <c r="AB2568" s="27"/>
      <c r="AC2568" s="27"/>
      <c r="AD2568" s="27"/>
      <c r="AE2568" s="326"/>
      <c r="AF2568" s="27"/>
      <c r="AG2568" s="27"/>
      <c r="AH2568" s="27"/>
      <c r="AI2568" s="313"/>
      <c r="AJ2568" s="326"/>
      <c r="AK2568" s="27"/>
      <c r="AL2568" s="27"/>
      <c r="AM2568" s="27"/>
      <c r="AN2568" s="313"/>
    </row>
    <row r="2569" spans="1:40" outlineLevel="2">
      <c r="A2569" s="882">
        <f>ROW()</f>
        <v>2569</v>
      </c>
      <c r="B2569" s="453"/>
      <c r="D2569" s="452" t="s">
        <v>30</v>
      </c>
      <c r="H2569" s="458"/>
      <c r="I2569" s="463"/>
      <c r="J2569" s="27"/>
      <c r="K2569" s="27"/>
      <c r="L2569" s="27"/>
      <c r="M2569" s="27"/>
      <c r="N2569" s="313"/>
      <c r="O2569" s="27"/>
      <c r="P2569" s="27"/>
      <c r="Q2569" s="27"/>
      <c r="R2569" s="27"/>
      <c r="S2569" s="27"/>
      <c r="T2569" s="595"/>
      <c r="U2569" s="27"/>
      <c r="V2569" s="27"/>
      <c r="W2569" s="27"/>
      <c r="X2569" s="27"/>
      <c r="Y2569" s="595"/>
      <c r="Z2569" s="27"/>
      <c r="AA2569" s="27"/>
      <c r="AB2569" s="27"/>
      <c r="AC2569" s="27"/>
      <c r="AD2569" s="27"/>
      <c r="AE2569" s="326"/>
      <c r="AF2569" s="27"/>
      <c r="AG2569" s="27"/>
      <c r="AH2569" s="27"/>
      <c r="AI2569" s="313"/>
      <c r="AJ2569" s="326"/>
      <c r="AK2569" s="27"/>
      <c r="AL2569" s="27"/>
      <c r="AM2569" s="27"/>
      <c r="AN2569" s="313"/>
    </row>
    <row r="2570" spans="1:40" outlineLevel="2">
      <c r="A2570" s="882">
        <f>ROW()</f>
        <v>2570</v>
      </c>
      <c r="B2570" s="453"/>
      <c r="D2570" s="452" t="s">
        <v>31</v>
      </c>
      <c r="H2570" s="458"/>
      <c r="I2570" s="463"/>
      <c r="J2570" s="27"/>
      <c r="K2570" s="27"/>
      <c r="L2570" s="27"/>
      <c r="M2570" s="27"/>
      <c r="N2570" s="313"/>
      <c r="O2570" s="27"/>
      <c r="P2570" s="27"/>
      <c r="Q2570" s="27"/>
      <c r="R2570" s="27"/>
      <c r="S2570" s="27"/>
      <c r="T2570" s="595"/>
      <c r="U2570" s="27"/>
      <c r="V2570" s="27"/>
      <c r="W2570" s="27"/>
      <c r="X2570" s="27"/>
      <c r="Y2570" s="595"/>
      <c r="Z2570" s="27"/>
      <c r="AA2570" s="27"/>
      <c r="AB2570" s="27"/>
      <c r="AC2570" s="27"/>
      <c r="AD2570" s="27"/>
      <c r="AE2570" s="326"/>
      <c r="AF2570" s="27"/>
      <c r="AG2570" s="27"/>
      <c r="AH2570" s="27"/>
      <c r="AI2570" s="313"/>
      <c r="AJ2570" s="326"/>
      <c r="AK2570" s="27"/>
      <c r="AL2570" s="27"/>
      <c r="AM2570" s="27"/>
      <c r="AN2570" s="313"/>
    </row>
    <row r="2571" spans="1:40" outlineLevel="2">
      <c r="A2571" s="882">
        <f>ROW()</f>
        <v>2571</v>
      </c>
      <c r="B2571" s="453"/>
      <c r="D2571" s="452" t="s">
        <v>32</v>
      </c>
      <c r="H2571" s="458"/>
      <c r="I2571" s="463"/>
      <c r="J2571" s="27"/>
      <c r="K2571" s="27"/>
      <c r="L2571" s="27"/>
      <c r="M2571" s="27"/>
      <c r="N2571" s="313"/>
      <c r="O2571" s="27"/>
      <c r="P2571" s="27"/>
      <c r="Q2571" s="27"/>
      <c r="R2571" s="27"/>
      <c r="S2571" s="27"/>
      <c r="T2571" s="595"/>
      <c r="U2571" s="27"/>
      <c r="V2571" s="27"/>
      <c r="W2571" s="27"/>
      <c r="X2571" s="27"/>
      <c r="Y2571" s="595"/>
      <c r="Z2571" s="27"/>
      <c r="AA2571" s="27"/>
      <c r="AB2571" s="27"/>
      <c r="AC2571" s="27"/>
      <c r="AD2571" s="27"/>
      <c r="AE2571" s="326"/>
      <c r="AF2571" s="27"/>
      <c r="AG2571" s="27"/>
      <c r="AH2571" s="27"/>
      <c r="AI2571" s="313"/>
      <c r="AJ2571" s="326"/>
      <c r="AK2571" s="27"/>
      <c r="AL2571" s="27"/>
      <c r="AM2571" s="27"/>
      <c r="AN2571" s="313"/>
    </row>
    <row r="2572" spans="1:40" outlineLevel="2">
      <c r="A2572" s="882">
        <f>ROW()</f>
        <v>2572</v>
      </c>
      <c r="B2572" s="453"/>
      <c r="D2572" s="452" t="s">
        <v>33</v>
      </c>
      <c r="H2572" s="458"/>
      <c r="I2572" s="463"/>
      <c r="J2572" s="27"/>
      <c r="K2572" s="27"/>
      <c r="L2572" s="27"/>
      <c r="M2572" s="27"/>
      <c r="N2572" s="313"/>
      <c r="O2572" s="27"/>
      <c r="P2572" s="27"/>
      <c r="Q2572" s="27"/>
      <c r="R2572" s="27"/>
      <c r="S2572" s="27"/>
      <c r="T2572" s="595"/>
      <c r="U2572" s="27"/>
      <c r="V2572" s="27"/>
      <c r="W2572" s="27"/>
      <c r="X2572" s="27"/>
      <c r="Y2572" s="595"/>
      <c r="Z2572" s="27"/>
      <c r="AA2572" s="27"/>
      <c r="AB2572" s="27"/>
      <c r="AC2572" s="27"/>
      <c r="AD2572" s="27"/>
      <c r="AE2572" s="326"/>
      <c r="AF2572" s="27"/>
      <c r="AG2572" s="27"/>
      <c r="AH2572" s="27"/>
      <c r="AI2572" s="313"/>
      <c r="AJ2572" s="326"/>
      <c r="AK2572" s="27"/>
      <c r="AL2572" s="27"/>
      <c r="AM2572" s="27"/>
      <c r="AN2572" s="313"/>
    </row>
    <row r="2573" spans="1:40" outlineLevel="2">
      <c r="A2573" s="882">
        <f>ROW()</f>
        <v>2573</v>
      </c>
      <c r="B2573" s="453"/>
      <c r="D2573" s="452" t="s">
        <v>27</v>
      </c>
      <c r="H2573" s="458"/>
      <c r="I2573" s="463"/>
      <c r="J2573" s="27"/>
      <c r="K2573" s="27"/>
      <c r="L2573" s="27"/>
      <c r="M2573" s="27"/>
      <c r="N2573" s="313"/>
      <c r="O2573" s="27"/>
      <c r="P2573" s="27"/>
      <c r="Q2573" s="27"/>
      <c r="R2573" s="27"/>
      <c r="S2573" s="27"/>
      <c r="T2573" s="595"/>
      <c r="U2573" s="27"/>
      <c r="V2573" s="27"/>
      <c r="W2573" s="27"/>
      <c r="X2573" s="27"/>
      <c r="Y2573" s="595"/>
      <c r="Z2573" s="27"/>
      <c r="AA2573" s="27"/>
      <c r="AB2573" s="27"/>
      <c r="AC2573" s="27"/>
      <c r="AD2573" s="27"/>
      <c r="AE2573" s="326"/>
      <c r="AF2573" s="27"/>
      <c r="AG2573" s="27"/>
      <c r="AH2573" s="27"/>
      <c r="AI2573" s="313"/>
      <c r="AJ2573" s="326"/>
      <c r="AK2573" s="27"/>
      <c r="AL2573" s="27"/>
      <c r="AM2573" s="27"/>
      <c r="AN2573" s="313"/>
    </row>
    <row r="2574" spans="1:40" outlineLevel="2">
      <c r="A2574" s="882">
        <f>ROW()</f>
        <v>2574</v>
      </c>
      <c r="B2574" s="453"/>
      <c r="D2574" s="452" t="s">
        <v>34</v>
      </c>
      <c r="H2574" s="458"/>
      <c r="I2574" s="463"/>
      <c r="J2574" s="27"/>
      <c r="K2574" s="27"/>
      <c r="L2574" s="27"/>
      <c r="M2574" s="27"/>
      <c r="N2574" s="313"/>
      <c r="O2574" s="27"/>
      <c r="P2574" s="27"/>
      <c r="Q2574" s="27"/>
      <c r="R2574" s="27"/>
      <c r="S2574" s="27"/>
      <c r="T2574" s="595"/>
      <c r="U2574" s="27"/>
      <c r="V2574" s="27"/>
      <c r="W2574" s="27"/>
      <c r="X2574" s="27"/>
      <c r="Y2574" s="595"/>
      <c r="Z2574" s="27"/>
      <c r="AA2574" s="27"/>
      <c r="AB2574" s="27"/>
      <c r="AC2574" s="27"/>
      <c r="AD2574" s="27"/>
      <c r="AE2574" s="326"/>
      <c r="AF2574" s="27"/>
      <c r="AG2574" s="27"/>
      <c r="AH2574" s="27"/>
      <c r="AI2574" s="313"/>
      <c r="AJ2574" s="326"/>
      <c r="AK2574" s="27"/>
      <c r="AL2574" s="27"/>
      <c r="AM2574" s="27"/>
      <c r="AN2574" s="313"/>
    </row>
    <row r="2575" spans="1:40" outlineLevel="2">
      <c r="A2575" s="882">
        <f>ROW()</f>
        <v>2575</v>
      </c>
      <c r="B2575" s="453"/>
      <c r="D2575" s="452" t="s">
        <v>35</v>
      </c>
      <c r="H2575" s="458"/>
      <c r="I2575" s="463"/>
      <c r="J2575" s="27"/>
      <c r="K2575" s="27"/>
      <c r="L2575" s="27"/>
      <c r="M2575" s="27"/>
      <c r="N2575" s="313"/>
      <c r="O2575" s="27"/>
      <c r="P2575" s="27"/>
      <c r="Q2575" s="27"/>
      <c r="R2575" s="27"/>
      <c r="S2575" s="27"/>
      <c r="T2575" s="595"/>
      <c r="U2575" s="27"/>
      <c r="V2575" s="27"/>
      <c r="W2575" s="27"/>
      <c r="X2575" s="27"/>
      <c r="Y2575" s="595"/>
      <c r="Z2575" s="27"/>
      <c r="AA2575" s="27"/>
      <c r="AB2575" s="27"/>
      <c r="AC2575" s="27"/>
      <c r="AD2575" s="27"/>
      <c r="AE2575" s="326"/>
      <c r="AF2575" s="27"/>
      <c r="AG2575" s="27"/>
      <c r="AH2575" s="27"/>
      <c r="AI2575" s="313"/>
      <c r="AJ2575" s="326"/>
      <c r="AK2575" s="27"/>
      <c r="AL2575" s="27"/>
      <c r="AM2575" s="27"/>
      <c r="AN2575" s="313"/>
    </row>
    <row r="2576" spans="1:40" outlineLevel="2">
      <c r="A2576" s="882">
        <f>ROW()</f>
        <v>2576</v>
      </c>
      <c r="B2576" s="453"/>
      <c r="D2576" s="452" t="s">
        <v>302</v>
      </c>
      <c r="H2576" s="458"/>
      <c r="I2576" s="463"/>
      <c r="J2576" s="27"/>
      <c r="K2576" s="27"/>
      <c r="L2576" s="27"/>
      <c r="M2576" s="27"/>
      <c r="N2576" s="313"/>
      <c r="O2576" s="27"/>
      <c r="P2576" s="27"/>
      <c r="Q2576" s="27"/>
      <c r="R2576" s="27"/>
      <c r="S2576" s="27"/>
      <c r="T2576" s="595"/>
      <c r="U2576" s="27"/>
      <c r="V2576" s="27"/>
      <c r="W2576" s="27"/>
      <c r="X2576" s="27"/>
      <c r="Y2576" s="595"/>
      <c r="Z2576" s="27"/>
      <c r="AA2576" s="27"/>
      <c r="AB2576" s="27"/>
      <c r="AC2576" s="27"/>
      <c r="AD2576" s="27"/>
      <c r="AE2576" s="326"/>
      <c r="AF2576" s="27"/>
      <c r="AG2576" s="27"/>
      <c r="AH2576" s="27"/>
      <c r="AI2576" s="313"/>
      <c r="AJ2576" s="326"/>
      <c r="AK2576" s="27"/>
      <c r="AL2576" s="27"/>
      <c r="AM2576" s="27"/>
      <c r="AN2576" s="313"/>
    </row>
    <row r="2577" spans="1:40" outlineLevel="2">
      <c r="A2577" s="882">
        <f>ROW()</f>
        <v>2577</v>
      </c>
      <c r="B2577" s="453"/>
      <c r="D2577" s="452" t="s">
        <v>36</v>
      </c>
      <c r="H2577" s="458"/>
      <c r="I2577" s="463"/>
      <c r="J2577" s="27"/>
      <c r="K2577" s="27"/>
      <c r="L2577" s="27"/>
      <c r="M2577" s="27"/>
      <c r="N2577" s="313"/>
      <c r="O2577" s="27"/>
      <c r="P2577" s="27"/>
      <c r="Q2577" s="27"/>
      <c r="R2577" s="27"/>
      <c r="S2577" s="27"/>
      <c r="T2577" s="595"/>
      <c r="U2577" s="27"/>
      <c r="V2577" s="27"/>
      <c r="W2577" s="27"/>
      <c r="X2577" s="27"/>
      <c r="Y2577" s="595"/>
      <c r="Z2577" s="27"/>
      <c r="AA2577" s="27"/>
      <c r="AB2577" s="27"/>
      <c r="AC2577" s="27"/>
      <c r="AD2577" s="27"/>
      <c r="AE2577" s="326"/>
      <c r="AF2577" s="27"/>
      <c r="AG2577" s="27"/>
      <c r="AH2577" s="27"/>
      <c r="AI2577" s="313"/>
      <c r="AJ2577" s="326"/>
      <c r="AK2577" s="27"/>
      <c r="AL2577" s="27"/>
      <c r="AM2577" s="27"/>
      <c r="AN2577" s="313"/>
    </row>
    <row r="2578" spans="1:40" outlineLevel="2">
      <c r="A2578" s="882">
        <f>ROW()</f>
        <v>2578</v>
      </c>
      <c r="B2578" s="453"/>
      <c r="D2578" s="452" t="s">
        <v>583</v>
      </c>
      <c r="H2578" s="458"/>
      <c r="I2578" s="463"/>
      <c r="J2578" s="27"/>
      <c r="K2578" s="27"/>
      <c r="L2578" s="27"/>
      <c r="M2578" s="27"/>
      <c r="N2578" s="313"/>
      <c r="O2578" s="27"/>
      <c r="P2578" s="27"/>
      <c r="Q2578" s="27"/>
      <c r="R2578" s="27"/>
      <c r="S2578" s="27"/>
      <c r="T2578" s="595"/>
      <c r="U2578" s="27"/>
      <c r="V2578" s="27"/>
      <c r="W2578" s="27"/>
      <c r="X2578" s="27"/>
      <c r="Y2578" s="595"/>
      <c r="Z2578" s="27"/>
      <c r="AA2578" s="27"/>
      <c r="AB2578" s="27"/>
      <c r="AC2578" s="27"/>
      <c r="AD2578" s="27"/>
      <c r="AE2578" s="326"/>
      <c r="AF2578" s="27"/>
      <c r="AG2578" s="27"/>
      <c r="AH2578" s="27"/>
      <c r="AI2578" s="313"/>
      <c r="AJ2578" s="326"/>
      <c r="AK2578" s="27"/>
      <c r="AL2578" s="27"/>
      <c r="AM2578" s="27"/>
      <c r="AN2578" s="313"/>
    </row>
    <row r="2579" spans="1:40" outlineLevel="2">
      <c r="A2579" s="882">
        <f>ROW()</f>
        <v>2579</v>
      </c>
      <c r="B2579" s="453"/>
      <c r="D2579" s="452" t="s">
        <v>81</v>
      </c>
      <c r="H2579" s="458"/>
      <c r="I2579" s="463"/>
      <c r="J2579" s="27"/>
      <c r="K2579" s="27"/>
      <c r="L2579" s="27"/>
      <c r="M2579" s="27"/>
      <c r="N2579" s="313"/>
      <c r="O2579" s="27"/>
      <c r="P2579" s="27"/>
      <c r="Q2579" s="27"/>
      <c r="R2579" s="27"/>
      <c r="S2579" s="27"/>
      <c r="T2579" s="595"/>
      <c r="U2579" s="27"/>
      <c r="V2579" s="27"/>
      <c r="W2579" s="27"/>
      <c r="X2579" s="27"/>
      <c r="Y2579" s="595"/>
      <c r="Z2579" s="27"/>
      <c r="AA2579" s="27"/>
      <c r="AB2579" s="27"/>
      <c r="AC2579" s="27"/>
      <c r="AD2579" s="27"/>
      <c r="AE2579" s="326"/>
      <c r="AF2579" s="27"/>
      <c r="AG2579" s="27"/>
      <c r="AH2579" s="27"/>
      <c r="AI2579" s="313"/>
      <c r="AJ2579" s="326"/>
      <c r="AK2579" s="27"/>
      <c r="AL2579" s="27"/>
      <c r="AM2579" s="27"/>
      <c r="AN2579" s="313"/>
    </row>
    <row r="2580" spans="1:40" outlineLevel="2">
      <c r="A2580" s="882">
        <f>ROW()</f>
        <v>2580</v>
      </c>
      <c r="B2580" s="453"/>
      <c r="D2580" s="452" t="s">
        <v>28</v>
      </c>
      <c r="H2580" s="458"/>
      <c r="I2580" s="463"/>
      <c r="J2580" s="27"/>
      <c r="K2580" s="27"/>
      <c r="L2580" s="27"/>
      <c r="M2580" s="27"/>
      <c r="N2580" s="313"/>
      <c r="O2580" s="27"/>
      <c r="P2580" s="27"/>
      <c r="Q2580" s="27"/>
      <c r="R2580" s="27"/>
      <c r="S2580" s="27"/>
      <c r="T2580" s="595"/>
      <c r="U2580" s="27"/>
      <c r="V2580" s="27"/>
      <c r="W2580" s="27"/>
      <c r="X2580" s="27"/>
      <c r="Y2580" s="595"/>
      <c r="Z2580" s="27"/>
      <c r="AA2580" s="27"/>
      <c r="AB2580" s="27"/>
      <c r="AC2580" s="27"/>
      <c r="AD2580" s="27"/>
      <c r="AE2580" s="326"/>
      <c r="AF2580" s="27"/>
      <c r="AG2580" s="27"/>
      <c r="AH2580" s="27"/>
      <c r="AI2580" s="313"/>
      <c r="AJ2580" s="326"/>
      <c r="AK2580" s="27"/>
      <c r="AL2580" s="27"/>
      <c r="AM2580" s="27"/>
      <c r="AN2580" s="313"/>
    </row>
    <row r="2581" spans="1:40" outlineLevel="2">
      <c r="A2581" s="882">
        <f>ROW()</f>
        <v>2581</v>
      </c>
      <c r="B2581" s="453"/>
      <c r="D2581" s="456" t="s">
        <v>443</v>
      </c>
      <c r="E2581" s="456"/>
      <c r="F2581" s="456"/>
      <c r="G2581" s="456"/>
      <c r="H2581" s="460"/>
      <c r="I2581" s="465"/>
      <c r="J2581" s="159"/>
      <c r="K2581" s="159"/>
      <c r="L2581" s="159"/>
      <c r="M2581" s="159"/>
      <c r="N2581" s="339"/>
      <c r="O2581" s="159"/>
      <c r="P2581" s="159"/>
      <c r="Q2581" s="159"/>
      <c r="R2581" s="159"/>
      <c r="S2581" s="159"/>
      <c r="T2581" s="597"/>
      <c r="U2581" s="159"/>
      <c r="V2581" s="159"/>
      <c r="W2581" s="159"/>
      <c r="X2581" s="159"/>
      <c r="Y2581" s="629"/>
      <c r="Z2581" s="159"/>
      <c r="AA2581" s="159"/>
      <c r="AB2581" s="159"/>
      <c r="AC2581" s="159"/>
      <c r="AD2581" s="159"/>
      <c r="AE2581" s="341"/>
      <c r="AF2581" s="159"/>
      <c r="AG2581" s="159"/>
      <c r="AH2581" s="159"/>
      <c r="AI2581" s="339"/>
      <c r="AJ2581" s="341"/>
      <c r="AK2581" s="159"/>
      <c r="AL2581" s="159"/>
      <c r="AM2581" s="159"/>
      <c r="AN2581" s="339"/>
    </row>
    <row r="2582" spans="1:40" outlineLevel="2">
      <c r="A2582" s="882">
        <f>ROW()</f>
        <v>2582</v>
      </c>
      <c r="B2582" s="453"/>
      <c r="D2582" s="452" t="s">
        <v>24</v>
      </c>
      <c r="F2582" s="454"/>
      <c r="G2582" s="454"/>
      <c r="H2582" s="448"/>
      <c r="I2582" s="449"/>
      <c r="J2582" s="439"/>
      <c r="K2582" s="439"/>
      <c r="L2582" s="439"/>
      <c r="M2582" s="439"/>
      <c r="N2582" s="440"/>
      <c r="O2582" s="439"/>
      <c r="P2582" s="439"/>
      <c r="Q2582" s="439"/>
      <c r="R2582" s="439"/>
      <c r="S2582" s="439"/>
      <c r="T2582" s="443"/>
      <c r="U2582" s="439"/>
      <c r="V2582" s="439"/>
      <c r="W2582" s="439"/>
      <c r="X2582" s="439"/>
      <c r="Y2582" s="443"/>
      <c r="Z2582" s="439"/>
      <c r="AA2582" s="439"/>
      <c r="AB2582" s="439"/>
      <c r="AC2582" s="439"/>
      <c r="AD2582" s="439"/>
      <c r="AE2582" s="443"/>
      <c r="AF2582" s="439"/>
      <c r="AG2582" s="439"/>
      <c r="AH2582" s="439"/>
      <c r="AI2582" s="440"/>
      <c r="AJ2582" s="443"/>
      <c r="AK2582" s="439"/>
      <c r="AL2582" s="439"/>
      <c r="AM2582" s="439"/>
      <c r="AN2582" s="440"/>
    </row>
    <row r="2583" spans="1:40" outlineLevel="1">
      <c r="A2583" s="732" t="s">
        <v>22</v>
      </c>
      <c r="B2583" s="733"/>
      <c r="C2583" s="881"/>
      <c r="D2583" s="733"/>
      <c r="E2583" s="733"/>
      <c r="F2583" s="733"/>
      <c r="G2583" s="730"/>
      <c r="H2583" s="733"/>
      <c r="I2583" s="730"/>
      <c r="J2583" s="729"/>
      <c r="K2583" s="730"/>
      <c r="L2583" s="730"/>
      <c r="M2583" s="730"/>
      <c r="N2583" s="731"/>
      <c r="O2583" s="730"/>
      <c r="P2583" s="730"/>
      <c r="Q2583" s="730"/>
      <c r="R2583" s="730"/>
      <c r="S2583" s="730"/>
      <c r="T2583" s="729"/>
      <c r="U2583" s="730"/>
      <c r="V2583" s="730"/>
      <c r="W2583" s="730"/>
      <c r="X2583" s="730"/>
      <c r="Y2583" s="729"/>
      <c r="Z2583" s="730"/>
      <c r="AA2583" s="730"/>
      <c r="AB2583" s="730"/>
      <c r="AC2583" s="730"/>
      <c r="AD2583" s="730"/>
      <c r="AE2583" s="729"/>
      <c r="AF2583" s="730"/>
      <c r="AG2583" s="730"/>
      <c r="AH2583" s="730"/>
      <c r="AI2583" s="731"/>
      <c r="AJ2583" s="729"/>
      <c r="AK2583" s="730"/>
      <c r="AL2583" s="730"/>
      <c r="AM2583" s="730"/>
      <c r="AN2583" s="731"/>
    </row>
    <row r="2584" spans="1:40" outlineLevel="2">
      <c r="A2584" s="882">
        <f>ROW()</f>
        <v>2584</v>
      </c>
      <c r="B2584" s="453"/>
      <c r="D2584" s="452" t="s">
        <v>300</v>
      </c>
      <c r="H2584" s="458"/>
      <c r="I2584" s="458"/>
      <c r="J2584" s="459"/>
      <c r="K2584" s="458"/>
      <c r="L2584" s="458"/>
      <c r="M2584" s="458"/>
      <c r="N2584" s="463"/>
      <c r="O2584" s="458"/>
      <c r="P2584" s="458"/>
      <c r="Q2584" s="458"/>
      <c r="R2584" s="458"/>
      <c r="S2584" s="458"/>
      <c r="T2584" s="459"/>
      <c r="U2584" s="31"/>
      <c r="V2584" s="439">
        <f t="shared" ref="V2584:AN2584" si="1837">V2494+V2512+V2530+V2548 + V2566</f>
        <v>2.7578211230512757</v>
      </c>
      <c r="W2584" s="439">
        <f t="shared" si="1837"/>
        <v>2.619930066898712</v>
      </c>
      <c r="X2584" s="439">
        <f t="shared" si="1837"/>
        <v>2.4820390107461483</v>
      </c>
      <c r="Y2584" s="443">
        <f t="shared" si="1837"/>
        <v>2.4130934826698662</v>
      </c>
      <c r="Z2584" s="439">
        <f t="shared" si="1837"/>
        <v>2.2752024265173025</v>
      </c>
      <c r="AA2584" s="439">
        <f t="shared" si="1837"/>
        <v>2.1373113703647388</v>
      </c>
      <c r="AB2584" s="439">
        <f t="shared" si="1837"/>
        <v>1.9994203142121751</v>
      </c>
      <c r="AC2584" s="439">
        <f t="shared" si="1837"/>
        <v>1.8615292580596114</v>
      </c>
      <c r="AD2584" s="439">
        <f t="shared" si="1837"/>
        <v>1.7236382019070478</v>
      </c>
      <c r="AE2584" s="443">
        <f t="shared" si="1837"/>
        <v>1.5857471457544841</v>
      </c>
      <c r="AF2584" s="439">
        <f t="shared" si="1837"/>
        <v>1.4478560896019201</v>
      </c>
      <c r="AG2584" s="439">
        <f t="shared" si="1837"/>
        <v>1.3099650334493562</v>
      </c>
      <c r="AH2584" s="439">
        <f t="shared" si="1837"/>
        <v>1.1720739772967925</v>
      </c>
      <c r="AI2584" s="440">
        <f t="shared" si="1837"/>
        <v>1.0341829211442286</v>
      </c>
      <c r="AJ2584" s="443">
        <f t="shared" si="1837"/>
        <v>0.8962918649916648</v>
      </c>
      <c r="AK2584" s="439">
        <f t="shared" si="1837"/>
        <v>0.75840080883910099</v>
      </c>
      <c r="AL2584" s="439">
        <f t="shared" si="1837"/>
        <v>0.62050975268653719</v>
      </c>
      <c r="AM2584" s="439">
        <f t="shared" si="1837"/>
        <v>0.48261869653397338</v>
      </c>
      <c r="AN2584" s="440">
        <f t="shared" si="1837"/>
        <v>0.34472764038140957</v>
      </c>
    </row>
    <row r="2585" spans="1:40" outlineLevel="2">
      <c r="A2585" s="882">
        <f>ROW()</f>
        <v>2585</v>
      </c>
      <c r="B2585" s="453"/>
      <c r="D2585" s="452" t="s">
        <v>301</v>
      </c>
      <c r="H2585" s="458"/>
      <c r="I2585" s="458"/>
      <c r="J2585" s="459"/>
      <c r="K2585" s="458"/>
      <c r="L2585" s="458"/>
      <c r="M2585" s="458"/>
      <c r="N2585" s="463"/>
      <c r="O2585" s="458"/>
      <c r="P2585" s="458"/>
      <c r="Q2585" s="458"/>
      <c r="R2585" s="458"/>
      <c r="S2585" s="458"/>
      <c r="T2585" s="459"/>
      <c r="U2585" s="31"/>
      <c r="V2585" s="439">
        <f t="shared" ref="V2585:AN2585" si="1838">V2495+V2513+V2531+V2549 + V2567</f>
        <v>0</v>
      </c>
      <c r="W2585" s="439">
        <f t="shared" si="1838"/>
        <v>0</v>
      </c>
      <c r="X2585" s="439">
        <f t="shared" si="1838"/>
        <v>0</v>
      </c>
      <c r="Y2585" s="443">
        <f t="shared" si="1838"/>
        <v>0</v>
      </c>
      <c r="Z2585" s="439">
        <f t="shared" si="1838"/>
        <v>0</v>
      </c>
      <c r="AA2585" s="439">
        <f t="shared" si="1838"/>
        <v>0</v>
      </c>
      <c r="AB2585" s="439">
        <f t="shared" si="1838"/>
        <v>0</v>
      </c>
      <c r="AC2585" s="439">
        <f t="shared" si="1838"/>
        <v>0</v>
      </c>
      <c r="AD2585" s="439">
        <f t="shared" si="1838"/>
        <v>0</v>
      </c>
      <c r="AE2585" s="443">
        <f t="shared" si="1838"/>
        <v>0</v>
      </c>
      <c r="AF2585" s="439">
        <f t="shared" si="1838"/>
        <v>0</v>
      </c>
      <c r="AG2585" s="439">
        <f t="shared" si="1838"/>
        <v>0</v>
      </c>
      <c r="AH2585" s="439">
        <f t="shared" si="1838"/>
        <v>0</v>
      </c>
      <c r="AI2585" s="440">
        <f t="shared" si="1838"/>
        <v>0</v>
      </c>
      <c r="AJ2585" s="443">
        <f t="shared" si="1838"/>
        <v>0</v>
      </c>
      <c r="AK2585" s="439">
        <f t="shared" si="1838"/>
        <v>0</v>
      </c>
      <c r="AL2585" s="439">
        <f t="shared" si="1838"/>
        <v>0</v>
      </c>
      <c r="AM2585" s="439">
        <f t="shared" si="1838"/>
        <v>0</v>
      </c>
      <c r="AN2585" s="440">
        <f t="shared" si="1838"/>
        <v>0</v>
      </c>
    </row>
    <row r="2586" spans="1:40" outlineLevel="2">
      <c r="A2586" s="882">
        <f>ROW()</f>
        <v>2586</v>
      </c>
      <c r="B2586" s="453"/>
      <c r="D2586" s="452" t="s">
        <v>29</v>
      </c>
      <c r="H2586" s="458"/>
      <c r="I2586" s="458"/>
      <c r="J2586" s="459"/>
      <c r="K2586" s="458"/>
      <c r="L2586" s="458"/>
      <c r="M2586" s="458"/>
      <c r="N2586" s="463"/>
      <c r="O2586" s="458"/>
      <c r="P2586" s="458"/>
      <c r="Q2586" s="458"/>
      <c r="R2586" s="458"/>
      <c r="S2586" s="458"/>
      <c r="T2586" s="459"/>
      <c r="U2586" s="31"/>
      <c r="V2586" s="439">
        <f t="shared" ref="V2586:AN2586" si="1839">V2496+V2514+V2532+V2550 + V2568</f>
        <v>0</v>
      </c>
      <c r="W2586" s="439">
        <f t="shared" si="1839"/>
        <v>0</v>
      </c>
      <c r="X2586" s="439">
        <f t="shared" si="1839"/>
        <v>0</v>
      </c>
      <c r="Y2586" s="443">
        <f t="shared" si="1839"/>
        <v>0</v>
      </c>
      <c r="Z2586" s="439">
        <f t="shared" si="1839"/>
        <v>0</v>
      </c>
      <c r="AA2586" s="439">
        <f t="shared" si="1839"/>
        <v>0</v>
      </c>
      <c r="AB2586" s="439">
        <f t="shared" si="1839"/>
        <v>0</v>
      </c>
      <c r="AC2586" s="439">
        <f t="shared" si="1839"/>
        <v>0</v>
      </c>
      <c r="AD2586" s="439">
        <f t="shared" si="1839"/>
        <v>0</v>
      </c>
      <c r="AE2586" s="443">
        <f t="shared" si="1839"/>
        <v>0</v>
      </c>
      <c r="AF2586" s="439">
        <f t="shared" si="1839"/>
        <v>0</v>
      </c>
      <c r="AG2586" s="439">
        <f t="shared" si="1839"/>
        <v>0</v>
      </c>
      <c r="AH2586" s="439">
        <f t="shared" si="1839"/>
        <v>0</v>
      </c>
      <c r="AI2586" s="440">
        <f t="shared" si="1839"/>
        <v>0</v>
      </c>
      <c r="AJ2586" s="443">
        <f t="shared" si="1839"/>
        <v>0</v>
      </c>
      <c r="AK2586" s="439">
        <f t="shared" si="1839"/>
        <v>0</v>
      </c>
      <c r="AL2586" s="439">
        <f t="shared" si="1839"/>
        <v>0</v>
      </c>
      <c r="AM2586" s="439">
        <f t="shared" si="1839"/>
        <v>0</v>
      </c>
      <c r="AN2586" s="440">
        <f t="shared" si="1839"/>
        <v>0</v>
      </c>
    </row>
    <row r="2587" spans="1:40" outlineLevel="2">
      <c r="A2587" s="882">
        <f>ROW()</f>
        <v>2587</v>
      </c>
      <c r="B2587" s="453"/>
      <c r="D2587" s="452" t="s">
        <v>30</v>
      </c>
      <c r="H2587" s="458"/>
      <c r="I2587" s="458"/>
      <c r="J2587" s="459"/>
      <c r="K2587" s="458"/>
      <c r="L2587" s="458"/>
      <c r="M2587" s="458"/>
      <c r="N2587" s="463"/>
      <c r="O2587" s="458"/>
      <c r="P2587" s="458"/>
      <c r="Q2587" s="458"/>
      <c r="R2587" s="458"/>
      <c r="S2587" s="458"/>
      <c r="T2587" s="459"/>
      <c r="U2587" s="31"/>
      <c r="V2587" s="439">
        <f t="shared" ref="V2587:AN2587" si="1840">V2497+V2515+V2533+V2551 + V2569</f>
        <v>10.682714689171014</v>
      </c>
      <c r="W2587" s="439">
        <f t="shared" si="1840"/>
        <v>10.148578954712464</v>
      </c>
      <c r="X2587" s="439">
        <f t="shared" si="1840"/>
        <v>9.6144432202539143</v>
      </c>
      <c r="Y2587" s="443">
        <f t="shared" si="1840"/>
        <v>9.3473753530246384</v>
      </c>
      <c r="Z2587" s="439">
        <f t="shared" si="1840"/>
        <v>8.8132396185660884</v>
      </c>
      <c r="AA2587" s="439">
        <f t="shared" si="1840"/>
        <v>8.2791038841075384</v>
      </c>
      <c r="AB2587" s="439">
        <f t="shared" si="1840"/>
        <v>7.7449681496489875</v>
      </c>
      <c r="AC2587" s="439">
        <f t="shared" si="1840"/>
        <v>7.2108324151904366</v>
      </c>
      <c r="AD2587" s="439">
        <f t="shared" si="1840"/>
        <v>6.6766966807318857</v>
      </c>
      <c r="AE2587" s="443">
        <f t="shared" si="1840"/>
        <v>6.1425609462733348</v>
      </c>
      <c r="AF2587" s="439">
        <f t="shared" si="1840"/>
        <v>5.6084252118147839</v>
      </c>
      <c r="AG2587" s="439">
        <f t="shared" si="1840"/>
        <v>5.074289477356233</v>
      </c>
      <c r="AH2587" s="439">
        <f t="shared" si="1840"/>
        <v>4.5401537428976821</v>
      </c>
      <c r="AI2587" s="440">
        <f t="shared" si="1840"/>
        <v>4.0060180084391313</v>
      </c>
      <c r="AJ2587" s="443">
        <f t="shared" si="1840"/>
        <v>3.4718822739805804</v>
      </c>
      <c r="AK2587" s="439">
        <f t="shared" si="1840"/>
        <v>2.9377465395220295</v>
      </c>
      <c r="AL2587" s="439">
        <f t="shared" si="1840"/>
        <v>2.4036108050634786</v>
      </c>
      <c r="AM2587" s="439">
        <f t="shared" si="1840"/>
        <v>1.8694750706049277</v>
      </c>
      <c r="AN2587" s="440">
        <f t="shared" si="1840"/>
        <v>1.3353393361463768</v>
      </c>
    </row>
    <row r="2588" spans="1:40" outlineLevel="2">
      <c r="A2588" s="882">
        <f>ROW()</f>
        <v>2588</v>
      </c>
      <c r="B2588" s="453"/>
      <c r="D2588" s="452" t="s">
        <v>31</v>
      </c>
      <c r="H2588" s="458"/>
      <c r="I2588" s="458"/>
      <c r="J2588" s="459"/>
      <c r="K2588" s="458"/>
      <c r="L2588" s="458"/>
      <c r="M2588" s="458"/>
      <c r="N2588" s="463"/>
      <c r="O2588" s="458"/>
      <c r="P2588" s="458"/>
      <c r="Q2588" s="458"/>
      <c r="R2588" s="458"/>
      <c r="S2588" s="458"/>
      <c r="T2588" s="459"/>
      <c r="U2588" s="31"/>
      <c r="V2588" s="439">
        <f t="shared" ref="V2588:AN2588" si="1841">V2498+V2516+V2534+V2552 + V2570</f>
        <v>0</v>
      </c>
      <c r="W2588" s="439">
        <f t="shared" si="1841"/>
        <v>0</v>
      </c>
      <c r="X2588" s="439">
        <f t="shared" si="1841"/>
        <v>0</v>
      </c>
      <c r="Y2588" s="443">
        <f t="shared" si="1841"/>
        <v>0</v>
      </c>
      <c r="Z2588" s="439">
        <f t="shared" si="1841"/>
        <v>0</v>
      </c>
      <c r="AA2588" s="439">
        <f t="shared" si="1841"/>
        <v>0</v>
      </c>
      <c r="AB2588" s="439">
        <f t="shared" si="1841"/>
        <v>0</v>
      </c>
      <c r="AC2588" s="439">
        <f t="shared" si="1841"/>
        <v>0</v>
      </c>
      <c r="AD2588" s="439">
        <f t="shared" si="1841"/>
        <v>0</v>
      </c>
      <c r="AE2588" s="443">
        <f t="shared" si="1841"/>
        <v>0</v>
      </c>
      <c r="AF2588" s="439">
        <f t="shared" si="1841"/>
        <v>0</v>
      </c>
      <c r="AG2588" s="439">
        <f t="shared" si="1841"/>
        <v>0</v>
      </c>
      <c r="AH2588" s="439">
        <f t="shared" si="1841"/>
        <v>0</v>
      </c>
      <c r="AI2588" s="440">
        <f t="shared" si="1841"/>
        <v>0</v>
      </c>
      <c r="AJ2588" s="443">
        <f t="shared" si="1841"/>
        <v>0</v>
      </c>
      <c r="AK2588" s="439">
        <f t="shared" si="1841"/>
        <v>0</v>
      </c>
      <c r="AL2588" s="439">
        <f t="shared" si="1841"/>
        <v>0</v>
      </c>
      <c r="AM2588" s="439">
        <f t="shared" si="1841"/>
        <v>0</v>
      </c>
      <c r="AN2588" s="440">
        <f t="shared" si="1841"/>
        <v>0</v>
      </c>
    </row>
    <row r="2589" spans="1:40" outlineLevel="2">
      <c r="A2589" s="882">
        <f>ROW()</f>
        <v>2589</v>
      </c>
      <c r="B2589" s="453"/>
      <c r="D2589" s="452" t="s">
        <v>32</v>
      </c>
      <c r="H2589" s="458"/>
      <c r="I2589" s="458"/>
      <c r="J2589" s="459"/>
      <c r="K2589" s="458"/>
      <c r="L2589" s="458"/>
      <c r="M2589" s="458"/>
      <c r="N2589" s="463"/>
      <c r="O2589" s="458"/>
      <c r="P2589" s="458"/>
      <c r="Q2589" s="458"/>
      <c r="R2589" s="458"/>
      <c r="S2589" s="458"/>
      <c r="T2589" s="459"/>
      <c r="U2589" s="31"/>
      <c r="V2589" s="439">
        <f t="shared" ref="V2589:AN2589" si="1842">V2499+V2517+V2535+V2553 + V2571</f>
        <v>0.43642174045674487</v>
      </c>
      <c r="W2589" s="439">
        <f t="shared" si="1842"/>
        <v>0.42551119694532624</v>
      </c>
      <c r="X2589" s="439">
        <f t="shared" si="1842"/>
        <v>0.41460065343390762</v>
      </c>
      <c r="Y2589" s="443">
        <f t="shared" si="1842"/>
        <v>0.40914538167819831</v>
      </c>
      <c r="Z2589" s="439">
        <f t="shared" si="1842"/>
        <v>0.39823483816677968</v>
      </c>
      <c r="AA2589" s="439">
        <f t="shared" si="1842"/>
        <v>0.38732429465536106</v>
      </c>
      <c r="AB2589" s="439">
        <f t="shared" si="1842"/>
        <v>0.37641375114394243</v>
      </c>
      <c r="AC2589" s="439">
        <f t="shared" si="1842"/>
        <v>0.36550320763252381</v>
      </c>
      <c r="AD2589" s="439">
        <f t="shared" si="1842"/>
        <v>0.35459266412110518</v>
      </c>
      <c r="AE2589" s="443">
        <f t="shared" si="1842"/>
        <v>0.34368212060968656</v>
      </c>
      <c r="AF2589" s="439">
        <f t="shared" si="1842"/>
        <v>0.33277157709826793</v>
      </c>
      <c r="AG2589" s="439">
        <f t="shared" si="1842"/>
        <v>0.32186103358684931</v>
      </c>
      <c r="AH2589" s="439">
        <f t="shared" si="1842"/>
        <v>0.31095049007543069</v>
      </c>
      <c r="AI2589" s="440">
        <f t="shared" si="1842"/>
        <v>0.30003994656401206</v>
      </c>
      <c r="AJ2589" s="443">
        <f t="shared" si="1842"/>
        <v>0.28912940305259344</v>
      </c>
      <c r="AK2589" s="439">
        <f t="shared" si="1842"/>
        <v>0.27821885954117481</v>
      </c>
      <c r="AL2589" s="439">
        <f t="shared" si="1842"/>
        <v>0.26730831602975619</v>
      </c>
      <c r="AM2589" s="439">
        <f t="shared" si="1842"/>
        <v>0.25639777251833756</v>
      </c>
      <c r="AN2589" s="440">
        <f t="shared" si="1842"/>
        <v>0.24548722900691894</v>
      </c>
    </row>
    <row r="2590" spans="1:40" outlineLevel="2">
      <c r="A2590" s="882">
        <f>ROW()</f>
        <v>2590</v>
      </c>
      <c r="B2590" s="453"/>
      <c r="D2590" s="452" t="s">
        <v>33</v>
      </c>
      <c r="H2590" s="458"/>
      <c r="I2590" s="458"/>
      <c r="J2590" s="459"/>
      <c r="K2590" s="458"/>
      <c r="L2590" s="458"/>
      <c r="M2590" s="458"/>
      <c r="N2590" s="463"/>
      <c r="O2590" s="458"/>
      <c r="P2590" s="458"/>
      <c r="Q2590" s="458"/>
      <c r="R2590" s="458"/>
      <c r="S2590" s="458"/>
      <c r="T2590" s="459"/>
      <c r="U2590" s="31"/>
      <c r="V2590" s="439">
        <f t="shared" ref="V2590:AN2590" si="1843">V2500+V2518+V2536+V2554 + V2572</f>
        <v>0.23227413662935995</v>
      </c>
      <c r="W2590" s="439">
        <f t="shared" si="1843"/>
        <v>0.22646728321362594</v>
      </c>
      <c r="X2590" s="439">
        <f t="shared" si="1843"/>
        <v>0.22066042979789194</v>
      </c>
      <c r="Y2590" s="443">
        <f t="shared" si="1843"/>
        <v>0.21775700309002494</v>
      </c>
      <c r="Z2590" s="439">
        <f t="shared" si="1843"/>
        <v>0.21195014967429093</v>
      </c>
      <c r="AA2590" s="439">
        <f t="shared" si="1843"/>
        <v>0.20614329625855693</v>
      </c>
      <c r="AB2590" s="439">
        <f t="shared" si="1843"/>
        <v>0.20033644284282293</v>
      </c>
      <c r="AC2590" s="439">
        <f t="shared" si="1843"/>
        <v>0.19452958942708892</v>
      </c>
      <c r="AD2590" s="439">
        <f t="shared" si="1843"/>
        <v>0.18872273601135492</v>
      </c>
      <c r="AE2590" s="443">
        <f t="shared" si="1843"/>
        <v>0.18291588259562092</v>
      </c>
      <c r="AF2590" s="439">
        <f t="shared" si="1843"/>
        <v>0.17710902917988691</v>
      </c>
      <c r="AG2590" s="439">
        <f t="shared" si="1843"/>
        <v>0.17130217576415291</v>
      </c>
      <c r="AH2590" s="439">
        <f t="shared" si="1843"/>
        <v>0.16549532234841891</v>
      </c>
      <c r="AI2590" s="440">
        <f t="shared" si="1843"/>
        <v>0.1596884689326849</v>
      </c>
      <c r="AJ2590" s="443">
        <f t="shared" si="1843"/>
        <v>0.1538816155169509</v>
      </c>
      <c r="AK2590" s="439">
        <f t="shared" si="1843"/>
        <v>0.14807476210121689</v>
      </c>
      <c r="AL2590" s="439">
        <f t="shared" si="1843"/>
        <v>0.14226790868548289</v>
      </c>
      <c r="AM2590" s="439">
        <f t="shared" si="1843"/>
        <v>0.13646105526974889</v>
      </c>
      <c r="AN2590" s="440">
        <f t="shared" si="1843"/>
        <v>0.13065420185401488</v>
      </c>
    </row>
    <row r="2591" spans="1:40" outlineLevel="2">
      <c r="A2591" s="882">
        <f>ROW()</f>
        <v>2591</v>
      </c>
      <c r="B2591" s="453"/>
      <c r="D2591" s="452" t="s">
        <v>27</v>
      </c>
      <c r="H2591" s="458"/>
      <c r="I2591" s="458"/>
      <c r="J2591" s="459"/>
      <c r="K2591" s="458"/>
      <c r="L2591" s="458"/>
      <c r="M2591" s="458"/>
      <c r="N2591" s="463"/>
      <c r="O2591" s="458"/>
      <c r="P2591" s="458"/>
      <c r="Q2591" s="458"/>
      <c r="R2591" s="458"/>
      <c r="S2591" s="458"/>
      <c r="T2591" s="459"/>
      <c r="U2591" s="31"/>
      <c r="V2591" s="439">
        <f t="shared" ref="V2591:AN2591" si="1844">V2501+V2519+V2537+V2555 + V2573</f>
        <v>0.74024732445122077</v>
      </c>
      <c r="W2591" s="439">
        <f t="shared" si="1844"/>
        <v>0.72174114133994027</v>
      </c>
      <c r="X2591" s="439">
        <f t="shared" si="1844"/>
        <v>0.70323495822865978</v>
      </c>
      <c r="Y2591" s="443">
        <f t="shared" si="1844"/>
        <v>0.69398186667301953</v>
      </c>
      <c r="Z2591" s="439">
        <f t="shared" si="1844"/>
        <v>0.67547568356173904</v>
      </c>
      <c r="AA2591" s="439">
        <f t="shared" si="1844"/>
        <v>0.65696950045045854</v>
      </c>
      <c r="AB2591" s="439">
        <f t="shared" si="1844"/>
        <v>0.63846331733917805</v>
      </c>
      <c r="AC2591" s="439">
        <f t="shared" si="1844"/>
        <v>0.61995713422789755</v>
      </c>
      <c r="AD2591" s="439">
        <f t="shared" si="1844"/>
        <v>0.60145095111661706</v>
      </c>
      <c r="AE2591" s="443">
        <f t="shared" si="1844"/>
        <v>0.58294476800533657</v>
      </c>
      <c r="AF2591" s="439">
        <f t="shared" si="1844"/>
        <v>0.56443858489405607</v>
      </c>
      <c r="AG2591" s="439">
        <f t="shared" si="1844"/>
        <v>0.54593240178277558</v>
      </c>
      <c r="AH2591" s="439">
        <f t="shared" si="1844"/>
        <v>0.52742621867149508</v>
      </c>
      <c r="AI2591" s="440">
        <f t="shared" si="1844"/>
        <v>0.50892003556021459</v>
      </c>
      <c r="AJ2591" s="443">
        <f t="shared" si="1844"/>
        <v>0.49041385244893404</v>
      </c>
      <c r="AK2591" s="439">
        <f t="shared" si="1844"/>
        <v>0.47190766933765349</v>
      </c>
      <c r="AL2591" s="439">
        <f t="shared" si="1844"/>
        <v>0.45340148622637294</v>
      </c>
      <c r="AM2591" s="439">
        <f t="shared" si="1844"/>
        <v>0.43489530311509239</v>
      </c>
      <c r="AN2591" s="440">
        <f t="shared" si="1844"/>
        <v>0.41638912000381184</v>
      </c>
    </row>
    <row r="2592" spans="1:40" outlineLevel="2">
      <c r="A2592" s="882">
        <f>ROW()</f>
        <v>2592</v>
      </c>
      <c r="B2592" s="453"/>
      <c r="D2592" s="452" t="s">
        <v>34</v>
      </c>
      <c r="H2592" s="458"/>
      <c r="I2592" s="458"/>
      <c r="J2592" s="459"/>
      <c r="K2592" s="458"/>
      <c r="L2592" s="458"/>
      <c r="M2592" s="458"/>
      <c r="N2592" s="463"/>
      <c r="O2592" s="458"/>
      <c r="P2592" s="458"/>
      <c r="Q2592" s="458"/>
      <c r="R2592" s="458"/>
      <c r="S2592" s="458"/>
      <c r="T2592" s="459"/>
      <c r="U2592" s="31"/>
      <c r="V2592" s="439">
        <f t="shared" ref="V2592:AN2592" si="1845">V2502+V2520+V2538+V2556 + V2574</f>
        <v>17.6194127269296</v>
      </c>
      <c r="W2592" s="439">
        <f t="shared" si="1845"/>
        <v>16.444785211800959</v>
      </c>
      <c r="X2592" s="439">
        <f t="shared" si="1845"/>
        <v>15.270157696672319</v>
      </c>
      <c r="Y2592" s="443">
        <f t="shared" si="1845"/>
        <v>14.682843939107999</v>
      </c>
      <c r="Z2592" s="439">
        <f t="shared" si="1845"/>
        <v>13.508216423979359</v>
      </c>
      <c r="AA2592" s="439">
        <f t="shared" si="1845"/>
        <v>12.33358890885072</v>
      </c>
      <c r="AB2592" s="439">
        <f t="shared" si="1845"/>
        <v>11.15896139372208</v>
      </c>
      <c r="AC2592" s="439">
        <f t="shared" si="1845"/>
        <v>9.984333878593441</v>
      </c>
      <c r="AD2592" s="439">
        <f t="shared" si="1845"/>
        <v>8.8097063634648016</v>
      </c>
      <c r="AE2592" s="443">
        <f t="shared" si="1845"/>
        <v>7.6350788483361614</v>
      </c>
      <c r="AF2592" s="439">
        <f t="shared" si="1845"/>
        <v>6.4604513332075211</v>
      </c>
      <c r="AG2592" s="439">
        <f t="shared" si="1845"/>
        <v>5.2858238180788808</v>
      </c>
      <c r="AH2592" s="439">
        <f t="shared" si="1845"/>
        <v>4.1111963029502405</v>
      </c>
      <c r="AI2592" s="440">
        <f t="shared" si="1845"/>
        <v>2.9365687878216002</v>
      </c>
      <c r="AJ2592" s="443">
        <f t="shared" si="1845"/>
        <v>1.7619412726929602</v>
      </c>
      <c r="AK2592" s="439">
        <f t="shared" si="1845"/>
        <v>0.58731375756432014</v>
      </c>
      <c r="AL2592" s="439">
        <f t="shared" si="1845"/>
        <v>0</v>
      </c>
      <c r="AM2592" s="439">
        <f t="shared" si="1845"/>
        <v>0</v>
      </c>
      <c r="AN2592" s="440">
        <f t="shared" si="1845"/>
        <v>0</v>
      </c>
    </row>
    <row r="2593" spans="1:40" outlineLevel="2">
      <c r="A2593" s="882">
        <f>ROW()</f>
        <v>2593</v>
      </c>
      <c r="B2593" s="453"/>
      <c r="D2593" s="452" t="s">
        <v>35</v>
      </c>
      <c r="H2593" s="458"/>
      <c r="I2593" s="458"/>
      <c r="J2593" s="459"/>
      <c r="K2593" s="458"/>
      <c r="L2593" s="458"/>
      <c r="M2593" s="458"/>
      <c r="N2593" s="463"/>
      <c r="O2593" s="458"/>
      <c r="P2593" s="458"/>
      <c r="Q2593" s="458"/>
      <c r="R2593" s="458"/>
      <c r="S2593" s="458"/>
      <c r="T2593" s="459"/>
      <c r="U2593" s="31"/>
      <c r="V2593" s="439">
        <f t="shared" ref="V2593:AN2593" si="1846">V2503+V2521+V2539+V2557 + V2575</f>
        <v>1.1409417693198474</v>
      </c>
      <c r="W2593" s="439">
        <f t="shared" si="1846"/>
        <v>1.0268475923878626</v>
      </c>
      <c r="X2593" s="439">
        <f t="shared" si="1846"/>
        <v>0.91275341545587785</v>
      </c>
      <c r="Y2593" s="443">
        <f t="shared" si="1846"/>
        <v>0.85570632698988547</v>
      </c>
      <c r="Z2593" s="439">
        <f t="shared" si="1846"/>
        <v>0.74161215005790071</v>
      </c>
      <c r="AA2593" s="439">
        <f t="shared" si="1846"/>
        <v>0.62751797312591595</v>
      </c>
      <c r="AB2593" s="439">
        <f t="shared" si="1846"/>
        <v>0.51342379619393119</v>
      </c>
      <c r="AC2593" s="439">
        <f t="shared" si="1846"/>
        <v>0.39932961926194649</v>
      </c>
      <c r="AD2593" s="439">
        <f t="shared" si="1846"/>
        <v>0.28523544232996179</v>
      </c>
      <c r="AE2593" s="443">
        <f t="shared" si="1846"/>
        <v>0.17114126539797708</v>
      </c>
      <c r="AF2593" s="439">
        <f t="shared" si="1846"/>
        <v>5.7047088465992365E-2</v>
      </c>
      <c r="AG2593" s="439">
        <f t="shared" si="1846"/>
        <v>0</v>
      </c>
      <c r="AH2593" s="439">
        <f t="shared" si="1846"/>
        <v>0</v>
      </c>
      <c r="AI2593" s="440">
        <f t="shared" si="1846"/>
        <v>0</v>
      </c>
      <c r="AJ2593" s="443">
        <f t="shared" si="1846"/>
        <v>0</v>
      </c>
      <c r="AK2593" s="439">
        <f t="shared" si="1846"/>
        <v>0</v>
      </c>
      <c r="AL2593" s="439">
        <f t="shared" si="1846"/>
        <v>0</v>
      </c>
      <c r="AM2593" s="439">
        <f t="shared" si="1846"/>
        <v>0</v>
      </c>
      <c r="AN2593" s="440">
        <f t="shared" si="1846"/>
        <v>0</v>
      </c>
    </row>
    <row r="2594" spans="1:40" outlineLevel="2">
      <c r="A2594" s="882">
        <f>ROW()</f>
        <v>2594</v>
      </c>
      <c r="B2594" s="453"/>
      <c r="D2594" s="452" t="s">
        <v>302</v>
      </c>
      <c r="H2594" s="458"/>
      <c r="I2594" s="458"/>
      <c r="J2594" s="459"/>
      <c r="K2594" s="458"/>
      <c r="L2594" s="458"/>
      <c r="M2594" s="458"/>
      <c r="N2594" s="463"/>
      <c r="O2594" s="458"/>
      <c r="P2594" s="458"/>
      <c r="Q2594" s="458"/>
      <c r="R2594" s="458"/>
      <c r="S2594" s="458"/>
      <c r="T2594" s="459"/>
      <c r="U2594" s="31"/>
      <c r="V2594" s="439">
        <f t="shared" ref="V2594:AN2594" si="1847">V2504+V2522+V2540+V2558 + V2576</f>
        <v>0</v>
      </c>
      <c r="W2594" s="439">
        <f t="shared" si="1847"/>
        <v>0</v>
      </c>
      <c r="X2594" s="439">
        <f t="shared" si="1847"/>
        <v>0</v>
      </c>
      <c r="Y2594" s="443">
        <f t="shared" si="1847"/>
        <v>0</v>
      </c>
      <c r="Z2594" s="439">
        <f t="shared" si="1847"/>
        <v>0</v>
      </c>
      <c r="AA2594" s="439">
        <f t="shared" si="1847"/>
        <v>0</v>
      </c>
      <c r="AB2594" s="439">
        <f t="shared" si="1847"/>
        <v>0</v>
      </c>
      <c r="AC2594" s="439">
        <f t="shared" si="1847"/>
        <v>0</v>
      </c>
      <c r="AD2594" s="439">
        <f t="shared" si="1847"/>
        <v>0</v>
      </c>
      <c r="AE2594" s="443">
        <f t="shared" si="1847"/>
        <v>0</v>
      </c>
      <c r="AF2594" s="439">
        <f t="shared" si="1847"/>
        <v>0</v>
      </c>
      <c r="AG2594" s="439">
        <f t="shared" si="1847"/>
        <v>0</v>
      </c>
      <c r="AH2594" s="439">
        <f t="shared" si="1847"/>
        <v>0</v>
      </c>
      <c r="AI2594" s="440">
        <f t="shared" si="1847"/>
        <v>0</v>
      </c>
      <c r="AJ2594" s="443">
        <f t="shared" si="1847"/>
        <v>0</v>
      </c>
      <c r="AK2594" s="439">
        <f t="shared" si="1847"/>
        <v>0</v>
      </c>
      <c r="AL2594" s="439">
        <f t="shared" si="1847"/>
        <v>0</v>
      </c>
      <c r="AM2594" s="439">
        <f t="shared" si="1847"/>
        <v>0</v>
      </c>
      <c r="AN2594" s="440">
        <f t="shared" si="1847"/>
        <v>0</v>
      </c>
    </row>
    <row r="2595" spans="1:40" outlineLevel="2">
      <c r="A2595" s="882">
        <f>ROW()</f>
        <v>2595</v>
      </c>
      <c r="B2595" s="453"/>
      <c r="D2595" s="452" t="s">
        <v>36</v>
      </c>
      <c r="H2595" s="458"/>
      <c r="I2595" s="458"/>
      <c r="J2595" s="459"/>
      <c r="K2595" s="458"/>
      <c r="L2595" s="458"/>
      <c r="M2595" s="458"/>
      <c r="N2595" s="463"/>
      <c r="O2595" s="458"/>
      <c r="P2595" s="458"/>
      <c r="Q2595" s="458"/>
      <c r="R2595" s="458"/>
      <c r="S2595" s="458"/>
      <c r="T2595" s="459"/>
      <c r="U2595" s="31"/>
      <c r="V2595" s="439">
        <f t="shared" ref="V2595:AN2595" si="1848">V2505+V2523+V2541+V2559 + V2577</f>
        <v>3.0939233638434467</v>
      </c>
      <c r="W2595" s="439">
        <f t="shared" si="1848"/>
        <v>2.3204425228825851</v>
      </c>
      <c r="X2595" s="439">
        <f t="shared" si="1848"/>
        <v>1.5469616819217236</v>
      </c>
      <c r="Y2595" s="443">
        <f t="shared" si="1848"/>
        <v>1.1602212614412926</v>
      </c>
      <c r="Z2595" s="439">
        <f t="shared" si="1848"/>
        <v>0.38674042048043089</v>
      </c>
      <c r="AA2595" s="439">
        <f t="shared" si="1848"/>
        <v>0</v>
      </c>
      <c r="AB2595" s="439">
        <f t="shared" si="1848"/>
        <v>0</v>
      </c>
      <c r="AC2595" s="439">
        <f t="shared" si="1848"/>
        <v>0</v>
      </c>
      <c r="AD2595" s="439">
        <f t="shared" si="1848"/>
        <v>0</v>
      </c>
      <c r="AE2595" s="443">
        <f t="shared" si="1848"/>
        <v>0</v>
      </c>
      <c r="AF2595" s="439">
        <f t="shared" si="1848"/>
        <v>0</v>
      </c>
      <c r="AG2595" s="439">
        <f t="shared" si="1848"/>
        <v>0</v>
      </c>
      <c r="AH2595" s="439">
        <f t="shared" si="1848"/>
        <v>0</v>
      </c>
      <c r="AI2595" s="440">
        <f t="shared" si="1848"/>
        <v>0</v>
      </c>
      <c r="AJ2595" s="443">
        <f t="shared" si="1848"/>
        <v>0</v>
      </c>
      <c r="AK2595" s="439">
        <f t="shared" si="1848"/>
        <v>0</v>
      </c>
      <c r="AL2595" s="439">
        <f t="shared" si="1848"/>
        <v>0</v>
      </c>
      <c r="AM2595" s="439">
        <f t="shared" si="1848"/>
        <v>0</v>
      </c>
      <c r="AN2595" s="440">
        <f t="shared" si="1848"/>
        <v>0</v>
      </c>
    </row>
    <row r="2596" spans="1:40" outlineLevel="2">
      <c r="A2596" s="882">
        <f>ROW()</f>
        <v>2596</v>
      </c>
      <c r="B2596" s="453"/>
      <c r="D2596" s="452" t="s">
        <v>583</v>
      </c>
      <c r="H2596" s="458"/>
      <c r="I2596" s="458"/>
      <c r="J2596" s="459"/>
      <c r="K2596" s="458"/>
      <c r="L2596" s="458"/>
      <c r="M2596" s="458"/>
      <c r="N2596" s="463"/>
      <c r="O2596" s="458"/>
      <c r="P2596" s="458"/>
      <c r="Q2596" s="458"/>
      <c r="R2596" s="458"/>
      <c r="S2596" s="458"/>
      <c r="T2596" s="459"/>
      <c r="U2596" s="31"/>
      <c r="V2596" s="439">
        <f t="shared" ref="V2596:AN2596" si="1849">V2506+V2524+V2542+V2560 + V2578</f>
        <v>0</v>
      </c>
      <c r="W2596" s="439">
        <f t="shared" si="1849"/>
        <v>0</v>
      </c>
      <c r="X2596" s="439">
        <f t="shared" si="1849"/>
        <v>0</v>
      </c>
      <c r="Y2596" s="443">
        <f t="shared" si="1849"/>
        <v>0</v>
      </c>
      <c r="Z2596" s="439">
        <f t="shared" si="1849"/>
        <v>0</v>
      </c>
      <c r="AA2596" s="439">
        <f t="shared" si="1849"/>
        <v>0</v>
      </c>
      <c r="AB2596" s="439">
        <f t="shared" si="1849"/>
        <v>0</v>
      </c>
      <c r="AC2596" s="439">
        <f t="shared" si="1849"/>
        <v>0</v>
      </c>
      <c r="AD2596" s="439">
        <f t="shared" si="1849"/>
        <v>0</v>
      </c>
      <c r="AE2596" s="443">
        <f t="shared" si="1849"/>
        <v>0</v>
      </c>
      <c r="AF2596" s="439">
        <f t="shared" si="1849"/>
        <v>0</v>
      </c>
      <c r="AG2596" s="439">
        <f t="shared" si="1849"/>
        <v>0</v>
      </c>
      <c r="AH2596" s="439">
        <f t="shared" si="1849"/>
        <v>0</v>
      </c>
      <c r="AI2596" s="440">
        <f t="shared" si="1849"/>
        <v>0</v>
      </c>
      <c r="AJ2596" s="443">
        <f t="shared" si="1849"/>
        <v>0</v>
      </c>
      <c r="AK2596" s="439">
        <f t="shared" si="1849"/>
        <v>0</v>
      </c>
      <c r="AL2596" s="439">
        <f t="shared" si="1849"/>
        <v>0</v>
      </c>
      <c r="AM2596" s="439">
        <f t="shared" si="1849"/>
        <v>0</v>
      </c>
      <c r="AN2596" s="440">
        <f t="shared" si="1849"/>
        <v>0</v>
      </c>
    </row>
    <row r="2597" spans="1:40" outlineLevel="2">
      <c r="A2597" s="882">
        <f>ROW()</f>
        <v>2597</v>
      </c>
      <c r="B2597" s="453"/>
      <c r="D2597" s="452" t="s">
        <v>81</v>
      </c>
      <c r="H2597" s="458"/>
      <c r="I2597" s="458"/>
      <c r="J2597" s="459"/>
      <c r="K2597" s="458"/>
      <c r="L2597" s="458"/>
      <c r="M2597" s="458"/>
      <c r="N2597" s="463"/>
      <c r="O2597" s="458"/>
      <c r="P2597" s="458"/>
      <c r="Q2597" s="458"/>
      <c r="R2597" s="458"/>
      <c r="S2597" s="458"/>
      <c r="T2597" s="459"/>
      <c r="U2597" s="31"/>
      <c r="V2597" s="439">
        <f t="shared" ref="V2597:AN2597" si="1850">V2507+V2525+V2543+V2561 + V2579</f>
        <v>0</v>
      </c>
      <c r="W2597" s="439">
        <f t="shared" si="1850"/>
        <v>0</v>
      </c>
      <c r="X2597" s="439">
        <f t="shared" si="1850"/>
        <v>0</v>
      </c>
      <c r="Y2597" s="443">
        <f t="shared" si="1850"/>
        <v>0</v>
      </c>
      <c r="Z2597" s="439">
        <f t="shared" si="1850"/>
        <v>0</v>
      </c>
      <c r="AA2597" s="439">
        <f t="shared" si="1850"/>
        <v>0</v>
      </c>
      <c r="AB2597" s="439">
        <f t="shared" si="1850"/>
        <v>0</v>
      </c>
      <c r="AC2597" s="439">
        <f t="shared" si="1850"/>
        <v>0</v>
      </c>
      <c r="AD2597" s="439">
        <f t="shared" si="1850"/>
        <v>0</v>
      </c>
      <c r="AE2597" s="443">
        <f t="shared" si="1850"/>
        <v>0</v>
      </c>
      <c r="AF2597" s="439">
        <f t="shared" si="1850"/>
        <v>0</v>
      </c>
      <c r="AG2597" s="439">
        <f t="shared" si="1850"/>
        <v>0</v>
      </c>
      <c r="AH2597" s="439">
        <f t="shared" si="1850"/>
        <v>0</v>
      </c>
      <c r="AI2597" s="440">
        <f t="shared" si="1850"/>
        <v>0</v>
      </c>
      <c r="AJ2597" s="443">
        <f t="shared" si="1850"/>
        <v>0</v>
      </c>
      <c r="AK2597" s="439">
        <f t="shared" si="1850"/>
        <v>0</v>
      </c>
      <c r="AL2597" s="439">
        <f t="shared" si="1850"/>
        <v>0</v>
      </c>
      <c r="AM2597" s="439">
        <f t="shared" si="1850"/>
        <v>0</v>
      </c>
      <c r="AN2597" s="440">
        <f t="shared" si="1850"/>
        <v>0</v>
      </c>
    </row>
    <row r="2598" spans="1:40" outlineLevel="2">
      <c r="A2598" s="882">
        <f>ROW()</f>
        <v>2598</v>
      </c>
      <c r="B2598" s="453"/>
      <c r="D2598" s="452" t="s">
        <v>28</v>
      </c>
      <c r="H2598" s="458"/>
      <c r="I2598" s="458"/>
      <c r="J2598" s="459"/>
      <c r="K2598" s="458"/>
      <c r="L2598" s="458"/>
      <c r="M2598" s="458"/>
      <c r="N2598" s="463"/>
      <c r="O2598" s="458"/>
      <c r="P2598" s="458"/>
      <c r="Q2598" s="458"/>
      <c r="R2598" s="458"/>
      <c r="S2598" s="458"/>
      <c r="T2598" s="459"/>
      <c r="U2598" s="31"/>
      <c r="V2598" s="439">
        <f t="shared" ref="V2598:AN2598" si="1851">V2508+V2526+V2544+V2562 + V2580</f>
        <v>0</v>
      </c>
      <c r="W2598" s="439">
        <f t="shared" si="1851"/>
        <v>0</v>
      </c>
      <c r="X2598" s="439">
        <f t="shared" si="1851"/>
        <v>0</v>
      </c>
      <c r="Y2598" s="443">
        <f t="shared" si="1851"/>
        <v>0</v>
      </c>
      <c r="Z2598" s="439">
        <f t="shared" si="1851"/>
        <v>0</v>
      </c>
      <c r="AA2598" s="439">
        <f t="shared" si="1851"/>
        <v>0</v>
      </c>
      <c r="AB2598" s="439">
        <f t="shared" si="1851"/>
        <v>0</v>
      </c>
      <c r="AC2598" s="439">
        <f t="shared" si="1851"/>
        <v>0</v>
      </c>
      <c r="AD2598" s="439">
        <f t="shared" si="1851"/>
        <v>0</v>
      </c>
      <c r="AE2598" s="443">
        <f t="shared" si="1851"/>
        <v>0</v>
      </c>
      <c r="AF2598" s="439">
        <f t="shared" si="1851"/>
        <v>0</v>
      </c>
      <c r="AG2598" s="439">
        <f t="shared" si="1851"/>
        <v>0</v>
      </c>
      <c r="AH2598" s="439">
        <f t="shared" si="1851"/>
        <v>0</v>
      </c>
      <c r="AI2598" s="440">
        <f t="shared" si="1851"/>
        <v>0</v>
      </c>
      <c r="AJ2598" s="443">
        <f t="shared" si="1851"/>
        <v>0</v>
      </c>
      <c r="AK2598" s="439">
        <f t="shared" si="1851"/>
        <v>0</v>
      </c>
      <c r="AL2598" s="439">
        <f t="shared" si="1851"/>
        <v>0</v>
      </c>
      <c r="AM2598" s="439">
        <f t="shared" si="1851"/>
        <v>0</v>
      </c>
      <c r="AN2598" s="440">
        <f t="shared" si="1851"/>
        <v>0</v>
      </c>
    </row>
    <row r="2599" spans="1:40" outlineLevel="2">
      <c r="A2599" s="882">
        <f>ROW()</f>
        <v>2599</v>
      </c>
      <c r="B2599" s="453"/>
      <c r="D2599" s="456" t="s">
        <v>443</v>
      </c>
      <c r="E2599" s="456"/>
      <c r="F2599" s="456"/>
      <c r="G2599" s="456"/>
      <c r="H2599" s="460"/>
      <c r="I2599" s="460"/>
      <c r="J2599" s="461"/>
      <c r="K2599" s="460"/>
      <c r="L2599" s="460"/>
      <c r="M2599" s="460"/>
      <c r="N2599" s="465"/>
      <c r="O2599" s="460"/>
      <c r="P2599" s="460"/>
      <c r="Q2599" s="460"/>
      <c r="R2599" s="460"/>
      <c r="S2599" s="460"/>
      <c r="T2599" s="461"/>
      <c r="U2599" s="57"/>
      <c r="V2599" s="441">
        <f t="shared" ref="V2599:AN2599" si="1852">V2509+V2527+V2545+V2563 + V2581</f>
        <v>0</v>
      </c>
      <c r="W2599" s="441">
        <f t="shared" si="1852"/>
        <v>0</v>
      </c>
      <c r="X2599" s="441">
        <f t="shared" si="1852"/>
        <v>0</v>
      </c>
      <c r="Y2599" s="462">
        <f t="shared" si="1852"/>
        <v>0</v>
      </c>
      <c r="Z2599" s="441">
        <f t="shared" si="1852"/>
        <v>0</v>
      </c>
      <c r="AA2599" s="441">
        <f t="shared" si="1852"/>
        <v>0</v>
      </c>
      <c r="AB2599" s="441">
        <f t="shared" si="1852"/>
        <v>0</v>
      </c>
      <c r="AC2599" s="441">
        <f t="shared" si="1852"/>
        <v>0</v>
      </c>
      <c r="AD2599" s="441">
        <f t="shared" si="1852"/>
        <v>0</v>
      </c>
      <c r="AE2599" s="462">
        <f t="shared" si="1852"/>
        <v>0</v>
      </c>
      <c r="AF2599" s="441">
        <f t="shared" si="1852"/>
        <v>0</v>
      </c>
      <c r="AG2599" s="441">
        <f t="shared" si="1852"/>
        <v>0</v>
      </c>
      <c r="AH2599" s="441">
        <f t="shared" si="1852"/>
        <v>0</v>
      </c>
      <c r="AI2599" s="442">
        <f t="shared" si="1852"/>
        <v>0</v>
      </c>
      <c r="AJ2599" s="462">
        <f t="shared" si="1852"/>
        <v>0</v>
      </c>
      <c r="AK2599" s="441">
        <f t="shared" si="1852"/>
        <v>0</v>
      </c>
      <c r="AL2599" s="441">
        <f t="shared" si="1852"/>
        <v>0</v>
      </c>
      <c r="AM2599" s="441">
        <f t="shared" si="1852"/>
        <v>0</v>
      </c>
      <c r="AN2599" s="442">
        <f t="shared" si="1852"/>
        <v>0</v>
      </c>
    </row>
    <row r="2600" spans="1:40" outlineLevel="2">
      <c r="A2600" s="882">
        <f>ROW()</f>
        <v>2600</v>
      </c>
      <c r="B2600" s="453"/>
      <c r="D2600" s="452" t="s">
        <v>24</v>
      </c>
      <c r="H2600" s="458"/>
      <c r="I2600" s="458"/>
      <c r="J2600" s="459"/>
      <c r="K2600" s="458"/>
      <c r="L2600" s="458"/>
      <c r="M2600" s="458"/>
      <c r="N2600" s="463"/>
      <c r="O2600" s="458"/>
      <c r="P2600" s="458"/>
      <c r="Q2600" s="458"/>
      <c r="R2600" s="458"/>
      <c r="S2600" s="458"/>
      <c r="T2600" s="459"/>
      <c r="U2600" s="439"/>
      <c r="V2600" s="439">
        <f t="shared" ref="V2600:AN2600" si="1853">SUM(V2584:V2599)</f>
        <v>36.703756873852505</v>
      </c>
      <c r="W2600" s="439">
        <f t="shared" si="1853"/>
        <v>33.934303970181475</v>
      </c>
      <c r="X2600" s="439">
        <f t="shared" si="1853"/>
        <v>31.16485106651044</v>
      </c>
      <c r="Y2600" s="443">
        <f t="shared" si="1853"/>
        <v>29.780124614674929</v>
      </c>
      <c r="Z2600" s="439">
        <f t="shared" si="1853"/>
        <v>27.010671711003891</v>
      </c>
      <c r="AA2600" s="439">
        <f t="shared" si="1853"/>
        <v>24.627959227813289</v>
      </c>
      <c r="AB2600" s="439">
        <f t="shared" si="1853"/>
        <v>22.631987165103116</v>
      </c>
      <c r="AC2600" s="439">
        <f t="shared" si="1853"/>
        <v>20.636015102392946</v>
      </c>
      <c r="AD2600" s="439">
        <f t="shared" si="1853"/>
        <v>18.640043039682773</v>
      </c>
      <c r="AE2600" s="443">
        <f t="shared" si="1853"/>
        <v>16.644070976972603</v>
      </c>
      <c r="AF2600" s="439">
        <f t="shared" si="1853"/>
        <v>14.648098914262428</v>
      </c>
      <c r="AG2600" s="439">
        <f t="shared" si="1853"/>
        <v>12.709173940018248</v>
      </c>
      <c r="AH2600" s="439">
        <f t="shared" si="1853"/>
        <v>10.827296054240062</v>
      </c>
      <c r="AI2600" s="440">
        <f t="shared" si="1853"/>
        <v>8.9454181684618703</v>
      </c>
      <c r="AJ2600" s="443">
        <f t="shared" si="1853"/>
        <v>7.0635402826836833</v>
      </c>
      <c r="AK2600" s="439">
        <f t="shared" si="1853"/>
        <v>5.1816623969054962</v>
      </c>
      <c r="AL2600" s="439">
        <f t="shared" si="1853"/>
        <v>3.8870982686916276</v>
      </c>
      <c r="AM2600" s="439">
        <f t="shared" si="1853"/>
        <v>3.1798478980420795</v>
      </c>
      <c r="AN2600" s="440">
        <f t="shared" si="1853"/>
        <v>2.4725975273925318</v>
      </c>
    </row>
    <row r="2601" spans="1:40">
      <c r="A2601" s="884" t="s">
        <v>885</v>
      </c>
      <c r="B2601" s="885"/>
      <c r="C2601" s="886"/>
      <c r="D2601" s="885"/>
      <c r="E2601" s="885"/>
      <c r="F2601" s="885"/>
      <c r="G2601" s="25"/>
      <c r="H2601" s="885"/>
      <c r="I2601" s="25"/>
      <c r="J2601" s="323"/>
      <c r="K2601" s="25"/>
      <c r="L2601" s="25"/>
      <c r="M2601" s="25"/>
      <c r="N2601" s="318"/>
      <c r="O2601" s="25"/>
      <c r="P2601" s="25"/>
      <c r="Q2601" s="25"/>
      <c r="R2601" s="25"/>
      <c r="S2601" s="25"/>
      <c r="T2601" s="323"/>
      <c r="U2601" s="25"/>
      <c r="V2601" s="25"/>
      <c r="W2601" s="25"/>
      <c r="X2601" s="25"/>
      <c r="Y2601" s="323"/>
      <c r="Z2601" s="25"/>
      <c r="AA2601" s="25"/>
      <c r="AB2601" s="25"/>
      <c r="AC2601" s="25"/>
      <c r="AD2601" s="25"/>
      <c r="AE2601" s="323"/>
      <c r="AF2601" s="25"/>
      <c r="AG2601" s="25"/>
      <c r="AH2601" s="25"/>
      <c r="AI2601" s="318"/>
      <c r="AJ2601" s="323"/>
      <c r="AK2601" s="25"/>
      <c r="AL2601" s="25"/>
      <c r="AM2601" s="25"/>
      <c r="AN2601" s="318"/>
    </row>
    <row r="2602" spans="1:40" outlineLevel="1">
      <c r="A2602" s="732" t="s">
        <v>26</v>
      </c>
      <c r="B2602" s="733"/>
      <c r="C2602" s="881"/>
      <c r="D2602" s="733"/>
      <c r="E2602" s="733"/>
      <c r="F2602" s="733"/>
      <c r="G2602" s="730"/>
      <c r="H2602" s="733"/>
      <c r="I2602" s="730"/>
      <c r="J2602" s="729"/>
      <c r="K2602" s="730"/>
      <c r="L2602" s="730"/>
      <c r="M2602" s="730"/>
      <c r="N2602" s="731"/>
      <c r="O2602" s="730"/>
      <c r="P2602" s="730"/>
      <c r="Q2602" s="730"/>
      <c r="R2602" s="730"/>
      <c r="S2602" s="730"/>
      <c r="T2602" s="729"/>
      <c r="U2602" s="730"/>
      <c r="V2602" s="730"/>
      <c r="W2602" s="730"/>
      <c r="X2602" s="730"/>
      <c r="Y2602" s="729"/>
      <c r="Z2602" s="730"/>
      <c r="AA2602" s="730"/>
      <c r="AB2602" s="730"/>
      <c r="AC2602" s="730"/>
      <c r="AD2602" s="730"/>
      <c r="AE2602" s="729"/>
      <c r="AF2602" s="730"/>
      <c r="AG2602" s="730"/>
      <c r="AH2602" s="730"/>
      <c r="AI2602" s="731"/>
      <c r="AJ2602" s="729"/>
      <c r="AK2602" s="730"/>
      <c r="AL2602" s="730"/>
      <c r="AM2602" s="730"/>
      <c r="AN2602" s="731"/>
    </row>
    <row r="2603" spans="1:40" outlineLevel="2">
      <c r="A2603" s="882">
        <f>ROW()</f>
        <v>2603</v>
      </c>
      <c r="B2603" s="453"/>
      <c r="D2603" s="452" t="s">
        <v>300</v>
      </c>
      <c r="H2603" s="458"/>
      <c r="I2603" s="458"/>
      <c r="J2603" s="459"/>
      <c r="K2603" s="458"/>
      <c r="L2603" s="458"/>
      <c r="M2603" s="458"/>
      <c r="N2603" s="463"/>
      <c r="O2603" s="458"/>
      <c r="P2603" s="458"/>
      <c r="Q2603" s="458"/>
      <c r="R2603" s="458"/>
      <c r="S2603" s="458"/>
      <c r="T2603" s="459"/>
      <c r="U2603" s="458"/>
      <c r="V2603" s="458"/>
      <c r="W2603" s="599"/>
      <c r="X2603" s="169">
        <f>Input!$AC$58</f>
        <v>20</v>
      </c>
      <c r="Y2603" s="464">
        <f t="shared" ref="Y2603:AI2603" si="1854">(X2603-X$9)*(X2603&gt;Y$9)</f>
        <v>19</v>
      </c>
      <c r="Z2603" s="448">
        <f t="shared" si="1854"/>
        <v>18.5</v>
      </c>
      <c r="AA2603" s="448">
        <f t="shared" si="1854"/>
        <v>17.5</v>
      </c>
      <c r="AB2603" s="448">
        <f t="shared" si="1854"/>
        <v>16.5</v>
      </c>
      <c r="AC2603" s="448">
        <f t="shared" si="1854"/>
        <v>15.5</v>
      </c>
      <c r="AD2603" s="448">
        <f t="shared" si="1854"/>
        <v>14.5</v>
      </c>
      <c r="AE2603" s="464">
        <f t="shared" si="1854"/>
        <v>13.5</v>
      </c>
      <c r="AF2603" s="448">
        <f t="shared" si="1854"/>
        <v>12.5</v>
      </c>
      <c r="AG2603" s="448">
        <f t="shared" si="1854"/>
        <v>11.5</v>
      </c>
      <c r="AH2603" s="448">
        <f t="shared" si="1854"/>
        <v>10.5</v>
      </c>
      <c r="AI2603" s="449">
        <f t="shared" si="1854"/>
        <v>9.5</v>
      </c>
      <c r="AJ2603" s="464">
        <f t="shared" ref="AJ2603:AJ2618" si="1855">(AI2603-AI$9)*(AI2603&gt;AJ$9)</f>
        <v>8.5</v>
      </c>
      <c r="AK2603" s="448">
        <f t="shared" ref="AK2603:AK2618" si="1856">(AJ2603-AJ$9)*(AJ2603&gt;AK$9)</f>
        <v>7.5</v>
      </c>
      <c r="AL2603" s="448">
        <f t="shared" ref="AL2603:AL2618" si="1857">(AK2603-AK$9)*(AK2603&gt;AL$9)</f>
        <v>6.5</v>
      </c>
      <c r="AM2603" s="448">
        <f t="shared" ref="AM2603:AM2618" si="1858">(AL2603-AL$9)*(AL2603&gt;AM$9)</f>
        <v>5.5</v>
      </c>
      <c r="AN2603" s="449">
        <f t="shared" ref="AN2603:AN2618" si="1859">(AM2603-AM$9)*(AM2603&gt;AN$9)</f>
        <v>4.5</v>
      </c>
    </row>
    <row r="2604" spans="1:40" outlineLevel="2">
      <c r="A2604" s="882">
        <f>ROW()</f>
        <v>2604</v>
      </c>
      <c r="B2604" s="453"/>
      <c r="D2604" s="452" t="s">
        <v>301</v>
      </c>
      <c r="H2604" s="458"/>
      <c r="I2604" s="458"/>
      <c r="J2604" s="459"/>
      <c r="K2604" s="458"/>
      <c r="L2604" s="458"/>
      <c r="M2604" s="458"/>
      <c r="N2604" s="463"/>
      <c r="O2604" s="458"/>
      <c r="P2604" s="458"/>
      <c r="Q2604" s="458"/>
      <c r="R2604" s="458"/>
      <c r="S2604" s="458"/>
      <c r="T2604" s="459"/>
      <c r="U2604" s="458"/>
      <c r="V2604" s="458"/>
      <c r="W2604" s="599"/>
      <c r="X2604" s="169">
        <f>Input!$AC$59</f>
        <v>20</v>
      </c>
      <c r="Y2604" s="464">
        <f t="shared" ref="Y2604:AI2604" si="1860">(X2604-X$9)*(X2604&gt;Y$9)</f>
        <v>19</v>
      </c>
      <c r="Z2604" s="448">
        <f t="shared" si="1860"/>
        <v>18.5</v>
      </c>
      <c r="AA2604" s="448">
        <f t="shared" si="1860"/>
        <v>17.5</v>
      </c>
      <c r="AB2604" s="448">
        <f t="shared" si="1860"/>
        <v>16.5</v>
      </c>
      <c r="AC2604" s="448">
        <f t="shared" si="1860"/>
        <v>15.5</v>
      </c>
      <c r="AD2604" s="448">
        <f t="shared" si="1860"/>
        <v>14.5</v>
      </c>
      <c r="AE2604" s="464">
        <f t="shared" si="1860"/>
        <v>13.5</v>
      </c>
      <c r="AF2604" s="448">
        <f t="shared" si="1860"/>
        <v>12.5</v>
      </c>
      <c r="AG2604" s="448">
        <f t="shared" si="1860"/>
        <v>11.5</v>
      </c>
      <c r="AH2604" s="448">
        <f t="shared" si="1860"/>
        <v>10.5</v>
      </c>
      <c r="AI2604" s="449">
        <f t="shared" si="1860"/>
        <v>9.5</v>
      </c>
      <c r="AJ2604" s="464">
        <f t="shared" si="1855"/>
        <v>8.5</v>
      </c>
      <c r="AK2604" s="448">
        <f t="shared" si="1856"/>
        <v>7.5</v>
      </c>
      <c r="AL2604" s="448">
        <f t="shared" si="1857"/>
        <v>6.5</v>
      </c>
      <c r="AM2604" s="448">
        <f t="shared" si="1858"/>
        <v>5.5</v>
      </c>
      <c r="AN2604" s="449">
        <f t="shared" si="1859"/>
        <v>4.5</v>
      </c>
    </row>
    <row r="2605" spans="1:40" outlineLevel="2">
      <c r="A2605" s="882">
        <f>ROW()</f>
        <v>2605</v>
      </c>
      <c r="B2605" s="453"/>
      <c r="D2605" s="452" t="s">
        <v>29</v>
      </c>
      <c r="H2605" s="458"/>
      <c r="I2605" s="458"/>
      <c r="J2605" s="459"/>
      <c r="K2605" s="458"/>
      <c r="L2605" s="458"/>
      <c r="M2605" s="458"/>
      <c r="N2605" s="463"/>
      <c r="O2605" s="458"/>
      <c r="P2605" s="458"/>
      <c r="Q2605" s="458"/>
      <c r="R2605" s="458"/>
      <c r="S2605" s="458"/>
      <c r="T2605" s="459"/>
      <c r="U2605" s="458"/>
      <c r="V2605" s="458"/>
      <c r="W2605" s="599"/>
      <c r="X2605" s="169">
        <f>Input!$AC$60</f>
        <v>20</v>
      </c>
      <c r="Y2605" s="464">
        <f t="shared" ref="Y2605:AI2605" si="1861">(X2605-X$9)*(X2605&gt;Y$9)</f>
        <v>19</v>
      </c>
      <c r="Z2605" s="448">
        <f t="shared" si="1861"/>
        <v>18.5</v>
      </c>
      <c r="AA2605" s="448">
        <f t="shared" si="1861"/>
        <v>17.5</v>
      </c>
      <c r="AB2605" s="448">
        <f t="shared" si="1861"/>
        <v>16.5</v>
      </c>
      <c r="AC2605" s="448">
        <f t="shared" si="1861"/>
        <v>15.5</v>
      </c>
      <c r="AD2605" s="448">
        <f t="shared" si="1861"/>
        <v>14.5</v>
      </c>
      <c r="AE2605" s="464">
        <f t="shared" si="1861"/>
        <v>13.5</v>
      </c>
      <c r="AF2605" s="448">
        <f t="shared" si="1861"/>
        <v>12.5</v>
      </c>
      <c r="AG2605" s="448">
        <f t="shared" si="1861"/>
        <v>11.5</v>
      </c>
      <c r="AH2605" s="448">
        <f t="shared" si="1861"/>
        <v>10.5</v>
      </c>
      <c r="AI2605" s="449">
        <f t="shared" si="1861"/>
        <v>9.5</v>
      </c>
      <c r="AJ2605" s="464">
        <f t="shared" si="1855"/>
        <v>8.5</v>
      </c>
      <c r="AK2605" s="448">
        <f t="shared" si="1856"/>
        <v>7.5</v>
      </c>
      <c r="AL2605" s="448">
        <f t="shared" si="1857"/>
        <v>6.5</v>
      </c>
      <c r="AM2605" s="448">
        <f t="shared" si="1858"/>
        <v>5.5</v>
      </c>
      <c r="AN2605" s="449">
        <f t="shared" si="1859"/>
        <v>4.5</v>
      </c>
    </row>
    <row r="2606" spans="1:40" outlineLevel="2">
      <c r="A2606" s="882">
        <f>ROW()</f>
        <v>2606</v>
      </c>
      <c r="B2606" s="453"/>
      <c r="D2606" s="452" t="s">
        <v>30</v>
      </c>
      <c r="H2606" s="458"/>
      <c r="I2606" s="458"/>
      <c r="J2606" s="459"/>
      <c r="K2606" s="458"/>
      <c r="L2606" s="458"/>
      <c r="M2606" s="458"/>
      <c r="N2606" s="463"/>
      <c r="O2606" s="458"/>
      <c r="P2606" s="458"/>
      <c r="Q2606" s="458"/>
      <c r="R2606" s="458"/>
      <c r="S2606" s="458"/>
      <c r="T2606" s="459"/>
      <c r="U2606" s="458"/>
      <c r="V2606" s="458"/>
      <c r="W2606" s="599"/>
      <c r="X2606" s="169">
        <f>Input!$AC$61</f>
        <v>20</v>
      </c>
      <c r="Y2606" s="464">
        <f t="shared" ref="Y2606:AI2606" si="1862">(X2606-X$9)*(X2606&gt;Y$9)</f>
        <v>19</v>
      </c>
      <c r="Z2606" s="448">
        <f t="shared" si="1862"/>
        <v>18.5</v>
      </c>
      <c r="AA2606" s="448">
        <f t="shared" si="1862"/>
        <v>17.5</v>
      </c>
      <c r="AB2606" s="448">
        <f t="shared" si="1862"/>
        <v>16.5</v>
      </c>
      <c r="AC2606" s="448">
        <f t="shared" si="1862"/>
        <v>15.5</v>
      </c>
      <c r="AD2606" s="448">
        <f t="shared" si="1862"/>
        <v>14.5</v>
      </c>
      <c r="AE2606" s="464">
        <f t="shared" si="1862"/>
        <v>13.5</v>
      </c>
      <c r="AF2606" s="448">
        <f t="shared" si="1862"/>
        <v>12.5</v>
      </c>
      <c r="AG2606" s="448">
        <f t="shared" si="1862"/>
        <v>11.5</v>
      </c>
      <c r="AH2606" s="448">
        <f t="shared" si="1862"/>
        <v>10.5</v>
      </c>
      <c r="AI2606" s="449">
        <f t="shared" si="1862"/>
        <v>9.5</v>
      </c>
      <c r="AJ2606" s="464">
        <f t="shared" si="1855"/>
        <v>8.5</v>
      </c>
      <c r="AK2606" s="448">
        <f t="shared" si="1856"/>
        <v>7.5</v>
      </c>
      <c r="AL2606" s="448">
        <f t="shared" si="1857"/>
        <v>6.5</v>
      </c>
      <c r="AM2606" s="448">
        <f t="shared" si="1858"/>
        <v>5.5</v>
      </c>
      <c r="AN2606" s="449">
        <f t="shared" si="1859"/>
        <v>4.5</v>
      </c>
    </row>
    <row r="2607" spans="1:40" outlineLevel="2">
      <c r="A2607" s="882">
        <f>ROW()</f>
        <v>2607</v>
      </c>
      <c r="B2607" s="453"/>
      <c r="D2607" s="452" t="s">
        <v>31</v>
      </c>
      <c r="H2607" s="458"/>
      <c r="I2607" s="458"/>
      <c r="J2607" s="459"/>
      <c r="K2607" s="458"/>
      <c r="L2607" s="458"/>
      <c r="M2607" s="458"/>
      <c r="N2607" s="463"/>
      <c r="O2607" s="458"/>
      <c r="P2607" s="458"/>
      <c r="Q2607" s="458"/>
      <c r="R2607" s="458"/>
      <c r="S2607" s="458"/>
      <c r="T2607" s="459"/>
      <c r="U2607" s="458"/>
      <c r="V2607" s="458"/>
      <c r="W2607" s="599"/>
      <c r="X2607" s="169">
        <f>Input!$AC$62</f>
        <v>20</v>
      </c>
      <c r="Y2607" s="464">
        <f t="shared" ref="Y2607:AI2607" si="1863">(X2607-X$9)*(X2607&gt;Y$9)</f>
        <v>19</v>
      </c>
      <c r="Z2607" s="448">
        <f t="shared" si="1863"/>
        <v>18.5</v>
      </c>
      <c r="AA2607" s="448">
        <f t="shared" si="1863"/>
        <v>17.5</v>
      </c>
      <c r="AB2607" s="448">
        <f t="shared" si="1863"/>
        <v>16.5</v>
      </c>
      <c r="AC2607" s="448">
        <f t="shared" si="1863"/>
        <v>15.5</v>
      </c>
      <c r="AD2607" s="448">
        <f t="shared" si="1863"/>
        <v>14.5</v>
      </c>
      <c r="AE2607" s="464">
        <f t="shared" si="1863"/>
        <v>13.5</v>
      </c>
      <c r="AF2607" s="448">
        <f t="shared" si="1863"/>
        <v>12.5</v>
      </c>
      <c r="AG2607" s="448">
        <f t="shared" si="1863"/>
        <v>11.5</v>
      </c>
      <c r="AH2607" s="448">
        <f t="shared" si="1863"/>
        <v>10.5</v>
      </c>
      <c r="AI2607" s="449">
        <f t="shared" si="1863"/>
        <v>9.5</v>
      </c>
      <c r="AJ2607" s="464">
        <f t="shared" si="1855"/>
        <v>8.5</v>
      </c>
      <c r="AK2607" s="448">
        <f t="shared" si="1856"/>
        <v>7.5</v>
      </c>
      <c r="AL2607" s="448">
        <f t="shared" si="1857"/>
        <v>6.5</v>
      </c>
      <c r="AM2607" s="448">
        <f t="shared" si="1858"/>
        <v>5.5</v>
      </c>
      <c r="AN2607" s="449">
        <f t="shared" si="1859"/>
        <v>4.5</v>
      </c>
    </row>
    <row r="2608" spans="1:40" outlineLevel="2">
      <c r="A2608" s="882">
        <f>ROW()</f>
        <v>2608</v>
      </c>
      <c r="B2608" s="453"/>
      <c r="D2608" s="452" t="s">
        <v>32</v>
      </c>
      <c r="H2608" s="458"/>
      <c r="I2608" s="458"/>
      <c r="J2608" s="459"/>
      <c r="K2608" s="458"/>
      <c r="L2608" s="458"/>
      <c r="M2608" s="458"/>
      <c r="N2608" s="463"/>
      <c r="O2608" s="458"/>
      <c r="P2608" s="458"/>
      <c r="Q2608" s="458"/>
      <c r="R2608" s="458"/>
      <c r="S2608" s="458"/>
      <c r="T2608" s="459"/>
      <c r="U2608" s="458"/>
      <c r="V2608" s="458"/>
      <c r="W2608" s="599"/>
      <c r="X2608" s="169">
        <f>Input!$AC$63</f>
        <v>40</v>
      </c>
      <c r="Y2608" s="464">
        <f t="shared" ref="Y2608:AI2608" si="1864">(X2608-X$9)*(X2608&gt;Y$9)</f>
        <v>39</v>
      </c>
      <c r="Z2608" s="448">
        <f t="shared" si="1864"/>
        <v>38.5</v>
      </c>
      <c r="AA2608" s="448">
        <f t="shared" si="1864"/>
        <v>37.5</v>
      </c>
      <c r="AB2608" s="448">
        <f t="shared" si="1864"/>
        <v>36.5</v>
      </c>
      <c r="AC2608" s="448">
        <f t="shared" si="1864"/>
        <v>35.5</v>
      </c>
      <c r="AD2608" s="448">
        <f t="shared" si="1864"/>
        <v>34.5</v>
      </c>
      <c r="AE2608" s="464">
        <f t="shared" si="1864"/>
        <v>33.5</v>
      </c>
      <c r="AF2608" s="448">
        <f t="shared" si="1864"/>
        <v>32.5</v>
      </c>
      <c r="AG2608" s="448">
        <f t="shared" si="1864"/>
        <v>31.5</v>
      </c>
      <c r="AH2608" s="448">
        <f t="shared" si="1864"/>
        <v>30.5</v>
      </c>
      <c r="AI2608" s="449">
        <f t="shared" si="1864"/>
        <v>29.5</v>
      </c>
      <c r="AJ2608" s="464">
        <f t="shared" si="1855"/>
        <v>28.5</v>
      </c>
      <c r="AK2608" s="448">
        <f t="shared" si="1856"/>
        <v>27.5</v>
      </c>
      <c r="AL2608" s="448">
        <f t="shared" si="1857"/>
        <v>26.5</v>
      </c>
      <c r="AM2608" s="448">
        <f t="shared" si="1858"/>
        <v>25.5</v>
      </c>
      <c r="AN2608" s="449">
        <f t="shared" si="1859"/>
        <v>24.5</v>
      </c>
    </row>
    <row r="2609" spans="1:40" outlineLevel="2">
      <c r="A2609" s="882">
        <f>ROW()</f>
        <v>2609</v>
      </c>
      <c r="B2609" s="453"/>
      <c r="D2609" s="452" t="s">
        <v>33</v>
      </c>
      <c r="H2609" s="458"/>
      <c r="I2609" s="458"/>
      <c r="J2609" s="459"/>
      <c r="K2609" s="458"/>
      <c r="L2609" s="458"/>
      <c r="M2609" s="458"/>
      <c r="N2609" s="463"/>
      <c r="O2609" s="458"/>
      <c r="P2609" s="458"/>
      <c r="Q2609" s="458"/>
      <c r="R2609" s="458"/>
      <c r="S2609" s="458"/>
      <c r="T2609" s="459"/>
      <c r="U2609" s="458"/>
      <c r="V2609" s="458"/>
      <c r="W2609" s="599"/>
      <c r="X2609" s="169">
        <f>Input!$AC$64</f>
        <v>40</v>
      </c>
      <c r="Y2609" s="464">
        <f t="shared" ref="Y2609:AI2609" si="1865">(X2609-X$9)*(X2609&gt;Y$9)</f>
        <v>39</v>
      </c>
      <c r="Z2609" s="448">
        <f t="shared" si="1865"/>
        <v>38.5</v>
      </c>
      <c r="AA2609" s="448">
        <f t="shared" si="1865"/>
        <v>37.5</v>
      </c>
      <c r="AB2609" s="448">
        <f t="shared" si="1865"/>
        <v>36.5</v>
      </c>
      <c r="AC2609" s="448">
        <f t="shared" si="1865"/>
        <v>35.5</v>
      </c>
      <c r="AD2609" s="448">
        <f t="shared" si="1865"/>
        <v>34.5</v>
      </c>
      <c r="AE2609" s="464">
        <f t="shared" si="1865"/>
        <v>33.5</v>
      </c>
      <c r="AF2609" s="448">
        <f t="shared" si="1865"/>
        <v>32.5</v>
      </c>
      <c r="AG2609" s="448">
        <f t="shared" si="1865"/>
        <v>31.5</v>
      </c>
      <c r="AH2609" s="448">
        <f t="shared" si="1865"/>
        <v>30.5</v>
      </c>
      <c r="AI2609" s="449">
        <f t="shared" si="1865"/>
        <v>29.5</v>
      </c>
      <c r="AJ2609" s="464">
        <f t="shared" si="1855"/>
        <v>28.5</v>
      </c>
      <c r="AK2609" s="448">
        <f t="shared" si="1856"/>
        <v>27.5</v>
      </c>
      <c r="AL2609" s="448">
        <f t="shared" si="1857"/>
        <v>26.5</v>
      </c>
      <c r="AM2609" s="448">
        <f t="shared" si="1858"/>
        <v>25.5</v>
      </c>
      <c r="AN2609" s="449">
        <f t="shared" si="1859"/>
        <v>24.5</v>
      </c>
    </row>
    <row r="2610" spans="1:40" outlineLevel="2">
      <c r="A2610" s="882">
        <f>ROW()</f>
        <v>2610</v>
      </c>
      <c r="B2610" s="453"/>
      <c r="D2610" s="452" t="s">
        <v>27</v>
      </c>
      <c r="H2610" s="458"/>
      <c r="I2610" s="458"/>
      <c r="J2610" s="459"/>
      <c r="K2610" s="458"/>
      <c r="L2610" s="458"/>
      <c r="M2610" s="458"/>
      <c r="N2610" s="463"/>
      <c r="O2610" s="458"/>
      <c r="P2610" s="458"/>
      <c r="Q2610" s="458"/>
      <c r="R2610" s="458"/>
      <c r="S2610" s="458"/>
      <c r="T2610" s="459"/>
      <c r="U2610" s="458"/>
      <c r="V2610" s="458"/>
      <c r="W2610" s="599"/>
      <c r="X2610" s="169">
        <f>Input!$AC$65</f>
        <v>40</v>
      </c>
      <c r="Y2610" s="464">
        <f t="shared" ref="Y2610:AI2610" si="1866">(X2610-X$9)*(X2610&gt;Y$9)</f>
        <v>39</v>
      </c>
      <c r="Z2610" s="448">
        <f t="shared" si="1866"/>
        <v>38.5</v>
      </c>
      <c r="AA2610" s="448">
        <f t="shared" si="1866"/>
        <v>37.5</v>
      </c>
      <c r="AB2610" s="448">
        <f t="shared" si="1866"/>
        <v>36.5</v>
      </c>
      <c r="AC2610" s="448">
        <f t="shared" si="1866"/>
        <v>35.5</v>
      </c>
      <c r="AD2610" s="448">
        <f t="shared" si="1866"/>
        <v>34.5</v>
      </c>
      <c r="AE2610" s="464">
        <f t="shared" si="1866"/>
        <v>33.5</v>
      </c>
      <c r="AF2610" s="448">
        <f t="shared" si="1866"/>
        <v>32.5</v>
      </c>
      <c r="AG2610" s="448">
        <f t="shared" si="1866"/>
        <v>31.5</v>
      </c>
      <c r="AH2610" s="448">
        <f t="shared" si="1866"/>
        <v>30.5</v>
      </c>
      <c r="AI2610" s="449">
        <f t="shared" si="1866"/>
        <v>29.5</v>
      </c>
      <c r="AJ2610" s="464">
        <f t="shared" si="1855"/>
        <v>28.5</v>
      </c>
      <c r="AK2610" s="448">
        <f t="shared" si="1856"/>
        <v>27.5</v>
      </c>
      <c r="AL2610" s="448">
        <f t="shared" si="1857"/>
        <v>26.5</v>
      </c>
      <c r="AM2610" s="448">
        <f t="shared" si="1858"/>
        <v>25.5</v>
      </c>
      <c r="AN2610" s="449">
        <f t="shared" si="1859"/>
        <v>24.5</v>
      </c>
    </row>
    <row r="2611" spans="1:40" outlineLevel="2">
      <c r="A2611" s="882">
        <f>ROW()</f>
        <v>2611</v>
      </c>
      <c r="B2611" s="453"/>
      <c r="D2611" s="452" t="s">
        <v>34</v>
      </c>
      <c r="H2611" s="458"/>
      <c r="I2611" s="458"/>
      <c r="J2611" s="459"/>
      <c r="K2611" s="458"/>
      <c r="L2611" s="458"/>
      <c r="M2611" s="458"/>
      <c r="N2611" s="463"/>
      <c r="O2611" s="458"/>
      <c r="P2611" s="458"/>
      <c r="Q2611" s="458"/>
      <c r="R2611" s="458"/>
      <c r="S2611" s="458"/>
      <c r="T2611" s="459"/>
      <c r="U2611" s="458"/>
      <c r="V2611" s="458"/>
      <c r="W2611" s="599"/>
      <c r="X2611" s="169">
        <f>Input!$AC$66</f>
        <v>15</v>
      </c>
      <c r="Y2611" s="464">
        <f t="shared" ref="Y2611:AI2611" si="1867">(X2611-X$9)*(X2611&gt;Y$9)</f>
        <v>14</v>
      </c>
      <c r="Z2611" s="448">
        <f t="shared" si="1867"/>
        <v>13.5</v>
      </c>
      <c r="AA2611" s="448">
        <f t="shared" si="1867"/>
        <v>12.5</v>
      </c>
      <c r="AB2611" s="448">
        <f t="shared" si="1867"/>
        <v>11.5</v>
      </c>
      <c r="AC2611" s="448">
        <f t="shared" si="1867"/>
        <v>10.5</v>
      </c>
      <c r="AD2611" s="448">
        <f t="shared" si="1867"/>
        <v>9.5</v>
      </c>
      <c r="AE2611" s="464">
        <f t="shared" si="1867"/>
        <v>8.5</v>
      </c>
      <c r="AF2611" s="448">
        <f t="shared" si="1867"/>
        <v>7.5</v>
      </c>
      <c r="AG2611" s="448">
        <f t="shared" si="1867"/>
        <v>6.5</v>
      </c>
      <c r="AH2611" s="448">
        <f t="shared" si="1867"/>
        <v>5.5</v>
      </c>
      <c r="AI2611" s="449">
        <f t="shared" si="1867"/>
        <v>4.5</v>
      </c>
      <c r="AJ2611" s="464">
        <f t="shared" si="1855"/>
        <v>3.5</v>
      </c>
      <c r="AK2611" s="448">
        <f t="shared" si="1856"/>
        <v>2.5</v>
      </c>
      <c r="AL2611" s="448">
        <f t="shared" si="1857"/>
        <v>1.5</v>
      </c>
      <c r="AM2611" s="448">
        <f t="shared" si="1858"/>
        <v>0.5</v>
      </c>
      <c r="AN2611" s="449">
        <f t="shared" si="1859"/>
        <v>0</v>
      </c>
    </row>
    <row r="2612" spans="1:40" outlineLevel="2">
      <c r="A2612" s="882">
        <f>ROW()</f>
        <v>2612</v>
      </c>
      <c r="B2612" s="453"/>
      <c r="D2612" s="452" t="s">
        <v>35</v>
      </c>
      <c r="H2612" s="458"/>
      <c r="I2612" s="458"/>
      <c r="J2612" s="459"/>
      <c r="K2612" s="458"/>
      <c r="L2612" s="458"/>
      <c r="M2612" s="458"/>
      <c r="N2612" s="463"/>
      <c r="O2612" s="458"/>
      <c r="P2612" s="458"/>
      <c r="Q2612" s="458"/>
      <c r="R2612" s="458"/>
      <c r="S2612" s="458"/>
      <c r="T2612" s="459"/>
      <c r="U2612" s="458"/>
      <c r="V2612" s="458"/>
      <c r="W2612" s="599"/>
      <c r="X2612" s="169">
        <f>Input!$AC$67</f>
        <v>10</v>
      </c>
      <c r="Y2612" s="464">
        <f t="shared" ref="Y2612:AI2612" si="1868">(X2612-X$9)*(X2612&gt;Y$9)</f>
        <v>9</v>
      </c>
      <c r="Z2612" s="448">
        <f t="shared" si="1868"/>
        <v>8.5</v>
      </c>
      <c r="AA2612" s="448">
        <f t="shared" si="1868"/>
        <v>7.5</v>
      </c>
      <c r="AB2612" s="448">
        <f t="shared" si="1868"/>
        <v>6.5</v>
      </c>
      <c r="AC2612" s="448">
        <f t="shared" si="1868"/>
        <v>5.5</v>
      </c>
      <c r="AD2612" s="448">
        <f t="shared" si="1868"/>
        <v>4.5</v>
      </c>
      <c r="AE2612" s="464">
        <f t="shared" si="1868"/>
        <v>3.5</v>
      </c>
      <c r="AF2612" s="448">
        <f t="shared" si="1868"/>
        <v>2.5</v>
      </c>
      <c r="AG2612" s="448">
        <f t="shared" si="1868"/>
        <v>1.5</v>
      </c>
      <c r="AH2612" s="448">
        <f t="shared" si="1868"/>
        <v>0.5</v>
      </c>
      <c r="AI2612" s="449">
        <f t="shared" si="1868"/>
        <v>0</v>
      </c>
      <c r="AJ2612" s="464">
        <f t="shared" si="1855"/>
        <v>0</v>
      </c>
      <c r="AK2612" s="448">
        <f t="shared" si="1856"/>
        <v>0</v>
      </c>
      <c r="AL2612" s="448">
        <f t="shared" si="1857"/>
        <v>0</v>
      </c>
      <c r="AM2612" s="448">
        <f t="shared" si="1858"/>
        <v>0</v>
      </c>
      <c r="AN2612" s="449">
        <f t="shared" si="1859"/>
        <v>0</v>
      </c>
    </row>
    <row r="2613" spans="1:40" outlineLevel="2">
      <c r="A2613" s="882">
        <f>ROW()</f>
        <v>2613</v>
      </c>
      <c r="B2613" s="453"/>
      <c r="D2613" s="452" t="s">
        <v>302</v>
      </c>
      <c r="H2613" s="458"/>
      <c r="I2613" s="458"/>
      <c r="J2613" s="459"/>
      <c r="K2613" s="458"/>
      <c r="L2613" s="458"/>
      <c r="M2613" s="458"/>
      <c r="N2613" s="463"/>
      <c r="O2613" s="458"/>
      <c r="P2613" s="458"/>
      <c r="Q2613" s="458"/>
      <c r="R2613" s="458"/>
      <c r="S2613" s="458"/>
      <c r="T2613" s="459"/>
      <c r="U2613" s="458"/>
      <c r="V2613" s="458"/>
      <c r="W2613" s="599"/>
      <c r="X2613" s="169">
        <f>Input!$AC$68</f>
        <v>10</v>
      </c>
      <c r="Y2613" s="464">
        <f t="shared" ref="Y2613:AI2613" si="1869">(X2613-X$9)*(X2613&gt;Y$9)</f>
        <v>9</v>
      </c>
      <c r="Z2613" s="448">
        <f t="shared" si="1869"/>
        <v>8.5</v>
      </c>
      <c r="AA2613" s="448">
        <f t="shared" si="1869"/>
        <v>7.5</v>
      </c>
      <c r="AB2613" s="448">
        <f t="shared" si="1869"/>
        <v>6.5</v>
      </c>
      <c r="AC2613" s="448">
        <f t="shared" si="1869"/>
        <v>5.5</v>
      </c>
      <c r="AD2613" s="448">
        <f t="shared" si="1869"/>
        <v>4.5</v>
      </c>
      <c r="AE2613" s="464">
        <f t="shared" si="1869"/>
        <v>3.5</v>
      </c>
      <c r="AF2613" s="448">
        <f t="shared" si="1869"/>
        <v>2.5</v>
      </c>
      <c r="AG2613" s="448">
        <f t="shared" si="1869"/>
        <v>1.5</v>
      </c>
      <c r="AH2613" s="448">
        <f t="shared" si="1869"/>
        <v>0.5</v>
      </c>
      <c r="AI2613" s="449">
        <f t="shared" si="1869"/>
        <v>0</v>
      </c>
      <c r="AJ2613" s="464">
        <f t="shared" si="1855"/>
        <v>0</v>
      </c>
      <c r="AK2613" s="448">
        <f t="shared" si="1856"/>
        <v>0</v>
      </c>
      <c r="AL2613" s="448">
        <f t="shared" si="1857"/>
        <v>0</v>
      </c>
      <c r="AM2613" s="448">
        <f t="shared" si="1858"/>
        <v>0</v>
      </c>
      <c r="AN2613" s="449">
        <f t="shared" si="1859"/>
        <v>0</v>
      </c>
    </row>
    <row r="2614" spans="1:40" outlineLevel="2">
      <c r="A2614" s="882">
        <f>ROW()</f>
        <v>2614</v>
      </c>
      <c r="B2614" s="453"/>
      <c r="D2614" s="452" t="s">
        <v>36</v>
      </c>
      <c r="H2614" s="458"/>
      <c r="I2614" s="458"/>
      <c r="J2614" s="459"/>
      <c r="K2614" s="458"/>
      <c r="L2614" s="458"/>
      <c r="M2614" s="458"/>
      <c r="N2614" s="463"/>
      <c r="O2614" s="458"/>
      <c r="P2614" s="458"/>
      <c r="Q2614" s="458"/>
      <c r="R2614" s="458"/>
      <c r="S2614" s="458"/>
      <c r="T2614" s="459"/>
      <c r="U2614" s="458"/>
      <c r="V2614" s="458"/>
      <c r="W2614" s="599"/>
      <c r="X2614" s="169">
        <f>Input!$AC$69</f>
        <v>4</v>
      </c>
      <c r="Y2614" s="464">
        <f t="shared" ref="Y2614:AI2614" si="1870">(X2614-X$9)*(X2614&gt;Y$9)</f>
        <v>3</v>
      </c>
      <c r="Z2614" s="448">
        <f t="shared" si="1870"/>
        <v>2.5</v>
      </c>
      <c r="AA2614" s="448">
        <f t="shared" si="1870"/>
        <v>1.5</v>
      </c>
      <c r="AB2614" s="448">
        <f t="shared" si="1870"/>
        <v>0.5</v>
      </c>
      <c r="AC2614" s="448">
        <f t="shared" si="1870"/>
        <v>0</v>
      </c>
      <c r="AD2614" s="448">
        <f t="shared" si="1870"/>
        <v>0</v>
      </c>
      <c r="AE2614" s="464">
        <f t="shared" si="1870"/>
        <v>0</v>
      </c>
      <c r="AF2614" s="448">
        <f t="shared" si="1870"/>
        <v>0</v>
      </c>
      <c r="AG2614" s="448">
        <f t="shared" si="1870"/>
        <v>0</v>
      </c>
      <c r="AH2614" s="448">
        <f t="shared" si="1870"/>
        <v>0</v>
      </c>
      <c r="AI2614" s="449">
        <f t="shared" si="1870"/>
        <v>0</v>
      </c>
      <c r="AJ2614" s="464">
        <f t="shared" si="1855"/>
        <v>0</v>
      </c>
      <c r="AK2614" s="448">
        <f t="shared" si="1856"/>
        <v>0</v>
      </c>
      <c r="AL2614" s="448">
        <f t="shared" si="1857"/>
        <v>0</v>
      </c>
      <c r="AM2614" s="448">
        <f t="shared" si="1858"/>
        <v>0</v>
      </c>
      <c r="AN2614" s="449">
        <f t="shared" si="1859"/>
        <v>0</v>
      </c>
    </row>
    <row r="2615" spans="1:40" outlineLevel="2">
      <c r="A2615" s="882">
        <f>ROW()</f>
        <v>2615</v>
      </c>
      <c r="B2615" s="453"/>
      <c r="D2615" s="452" t="s">
        <v>583</v>
      </c>
      <c r="H2615" s="458"/>
      <c r="I2615" s="458"/>
      <c r="J2615" s="459"/>
      <c r="K2615" s="458"/>
      <c r="L2615" s="458"/>
      <c r="M2615" s="458"/>
      <c r="N2615" s="463"/>
      <c r="O2615" s="458"/>
      <c r="P2615" s="458"/>
      <c r="Q2615" s="458"/>
      <c r="R2615" s="458"/>
      <c r="S2615" s="458"/>
      <c r="T2615" s="459"/>
      <c r="U2615" s="458"/>
      <c r="V2615" s="458"/>
      <c r="W2615" s="599"/>
      <c r="X2615" s="169">
        <f>Input!$AC$70</f>
        <v>10</v>
      </c>
      <c r="Y2615" s="464">
        <f t="shared" ref="Y2615:AI2615" si="1871">(X2615-X$9)*(X2615&gt;Y$9)</f>
        <v>9</v>
      </c>
      <c r="Z2615" s="448">
        <f t="shared" si="1871"/>
        <v>8.5</v>
      </c>
      <c r="AA2615" s="448">
        <f t="shared" si="1871"/>
        <v>7.5</v>
      </c>
      <c r="AB2615" s="448">
        <f t="shared" si="1871"/>
        <v>6.5</v>
      </c>
      <c r="AC2615" s="448">
        <f t="shared" si="1871"/>
        <v>5.5</v>
      </c>
      <c r="AD2615" s="448">
        <f t="shared" si="1871"/>
        <v>4.5</v>
      </c>
      <c r="AE2615" s="464">
        <f t="shared" si="1871"/>
        <v>3.5</v>
      </c>
      <c r="AF2615" s="448">
        <f t="shared" si="1871"/>
        <v>2.5</v>
      </c>
      <c r="AG2615" s="448">
        <f t="shared" si="1871"/>
        <v>1.5</v>
      </c>
      <c r="AH2615" s="448">
        <f t="shared" si="1871"/>
        <v>0.5</v>
      </c>
      <c r="AI2615" s="449">
        <f t="shared" si="1871"/>
        <v>0</v>
      </c>
      <c r="AJ2615" s="464">
        <f t="shared" si="1855"/>
        <v>0</v>
      </c>
      <c r="AK2615" s="448">
        <f t="shared" si="1856"/>
        <v>0</v>
      </c>
      <c r="AL2615" s="448">
        <f t="shared" si="1857"/>
        <v>0</v>
      </c>
      <c r="AM2615" s="448">
        <f t="shared" si="1858"/>
        <v>0</v>
      </c>
      <c r="AN2615" s="449">
        <f t="shared" si="1859"/>
        <v>0</v>
      </c>
    </row>
    <row r="2616" spans="1:40" outlineLevel="2">
      <c r="A2616" s="882">
        <f>ROW()</f>
        <v>2616</v>
      </c>
      <c r="B2616" s="453"/>
      <c r="D2616" s="452" t="s">
        <v>81</v>
      </c>
      <c r="H2616" s="458"/>
      <c r="I2616" s="458"/>
      <c r="J2616" s="459"/>
      <c r="K2616" s="458"/>
      <c r="L2616" s="458"/>
      <c r="M2616" s="458"/>
      <c r="N2616" s="463"/>
      <c r="O2616" s="458"/>
      <c r="P2616" s="458"/>
      <c r="Q2616" s="458"/>
      <c r="R2616" s="458"/>
      <c r="S2616" s="458"/>
      <c r="T2616" s="459"/>
      <c r="U2616" s="458"/>
      <c r="V2616" s="458"/>
      <c r="W2616" s="599"/>
      <c r="X2616" s="169">
        <f>Input!$AC$71</f>
        <v>4</v>
      </c>
      <c r="Y2616" s="464">
        <f t="shared" ref="Y2616:AI2616" si="1872">(X2616-X$9)*(X2616&gt;Y$9)</f>
        <v>3</v>
      </c>
      <c r="Z2616" s="448">
        <f t="shared" si="1872"/>
        <v>2.5</v>
      </c>
      <c r="AA2616" s="448">
        <f t="shared" si="1872"/>
        <v>1.5</v>
      </c>
      <c r="AB2616" s="448">
        <f t="shared" si="1872"/>
        <v>0.5</v>
      </c>
      <c r="AC2616" s="448">
        <f t="shared" si="1872"/>
        <v>0</v>
      </c>
      <c r="AD2616" s="448">
        <f t="shared" si="1872"/>
        <v>0</v>
      </c>
      <c r="AE2616" s="464">
        <f t="shared" si="1872"/>
        <v>0</v>
      </c>
      <c r="AF2616" s="448">
        <f t="shared" si="1872"/>
        <v>0</v>
      </c>
      <c r="AG2616" s="448">
        <f t="shared" si="1872"/>
        <v>0</v>
      </c>
      <c r="AH2616" s="448">
        <f t="shared" si="1872"/>
        <v>0</v>
      </c>
      <c r="AI2616" s="449">
        <f t="shared" si="1872"/>
        <v>0</v>
      </c>
      <c r="AJ2616" s="464">
        <f t="shared" si="1855"/>
        <v>0</v>
      </c>
      <c r="AK2616" s="448">
        <f t="shared" si="1856"/>
        <v>0</v>
      </c>
      <c r="AL2616" s="448">
        <f t="shared" si="1857"/>
        <v>0</v>
      </c>
      <c r="AM2616" s="448">
        <f t="shared" si="1858"/>
        <v>0</v>
      </c>
      <c r="AN2616" s="449">
        <f t="shared" si="1859"/>
        <v>0</v>
      </c>
    </row>
    <row r="2617" spans="1:40" outlineLevel="2">
      <c r="A2617" s="882">
        <f>ROW()</f>
        <v>2617</v>
      </c>
      <c r="B2617" s="453"/>
      <c r="D2617" s="452" t="s">
        <v>28</v>
      </c>
      <c r="H2617" s="458"/>
      <c r="I2617" s="458"/>
      <c r="J2617" s="459"/>
      <c r="K2617" s="458"/>
      <c r="L2617" s="458"/>
      <c r="M2617" s="458"/>
      <c r="N2617" s="463"/>
      <c r="O2617" s="458"/>
      <c r="P2617" s="458"/>
      <c r="Q2617" s="458"/>
      <c r="R2617" s="458"/>
      <c r="S2617" s="458"/>
      <c r="T2617" s="459"/>
      <c r="U2617" s="458"/>
      <c r="V2617" s="458"/>
      <c r="W2617" s="599"/>
      <c r="X2617" s="169">
        <f>Input!$AC$72</f>
        <v>0</v>
      </c>
      <c r="Y2617" s="464">
        <f t="shared" ref="Y2617:AI2617" si="1873">(X2617-X$9)*(X2617&gt;Y$9)</f>
        <v>0</v>
      </c>
      <c r="Z2617" s="448">
        <f t="shared" si="1873"/>
        <v>0</v>
      </c>
      <c r="AA2617" s="448">
        <f t="shared" si="1873"/>
        <v>0</v>
      </c>
      <c r="AB2617" s="448">
        <f t="shared" si="1873"/>
        <v>0</v>
      </c>
      <c r="AC2617" s="448">
        <f t="shared" si="1873"/>
        <v>0</v>
      </c>
      <c r="AD2617" s="448">
        <f t="shared" si="1873"/>
        <v>0</v>
      </c>
      <c r="AE2617" s="464">
        <f t="shared" si="1873"/>
        <v>0</v>
      </c>
      <c r="AF2617" s="448">
        <f t="shared" si="1873"/>
        <v>0</v>
      </c>
      <c r="AG2617" s="448">
        <f t="shared" si="1873"/>
        <v>0</v>
      </c>
      <c r="AH2617" s="448">
        <f t="shared" si="1873"/>
        <v>0</v>
      </c>
      <c r="AI2617" s="449">
        <f t="shared" si="1873"/>
        <v>0</v>
      </c>
      <c r="AJ2617" s="464">
        <f t="shared" si="1855"/>
        <v>0</v>
      </c>
      <c r="AK2617" s="448">
        <f t="shared" si="1856"/>
        <v>0</v>
      </c>
      <c r="AL2617" s="448">
        <f t="shared" si="1857"/>
        <v>0</v>
      </c>
      <c r="AM2617" s="448">
        <f t="shared" si="1858"/>
        <v>0</v>
      </c>
      <c r="AN2617" s="449">
        <f t="shared" si="1859"/>
        <v>0</v>
      </c>
    </row>
    <row r="2618" spans="1:40" outlineLevel="2">
      <c r="A2618" s="882">
        <f>ROW()</f>
        <v>2618</v>
      </c>
      <c r="B2618" s="453"/>
      <c r="D2618" s="456" t="s">
        <v>443</v>
      </c>
      <c r="E2618" s="456"/>
      <c r="F2618" s="456"/>
      <c r="G2618" s="456"/>
      <c r="H2618" s="460"/>
      <c r="I2618" s="460"/>
      <c r="J2618" s="461"/>
      <c r="K2618" s="460"/>
      <c r="L2618" s="460"/>
      <c r="M2618" s="460"/>
      <c r="N2618" s="465"/>
      <c r="O2618" s="460"/>
      <c r="P2618" s="460"/>
      <c r="Q2618" s="460"/>
      <c r="R2618" s="460"/>
      <c r="S2618" s="460"/>
      <c r="T2618" s="461"/>
      <c r="U2618" s="460"/>
      <c r="V2618" s="460"/>
      <c r="W2618" s="600"/>
      <c r="X2618" s="170">
        <f>Input!$AC$73</f>
        <v>5</v>
      </c>
      <c r="Y2618" s="474">
        <f t="shared" ref="Y2618:AI2618" si="1874">(X2618-X$9)*(X2618&gt;Y$9)</f>
        <v>4</v>
      </c>
      <c r="Z2618" s="450">
        <f t="shared" si="1874"/>
        <v>3.5</v>
      </c>
      <c r="AA2618" s="450">
        <f t="shared" si="1874"/>
        <v>2.5</v>
      </c>
      <c r="AB2618" s="450">
        <f t="shared" si="1874"/>
        <v>1.5</v>
      </c>
      <c r="AC2618" s="450">
        <f t="shared" si="1874"/>
        <v>0.5</v>
      </c>
      <c r="AD2618" s="450">
        <f t="shared" si="1874"/>
        <v>0</v>
      </c>
      <c r="AE2618" s="474">
        <f t="shared" si="1874"/>
        <v>0</v>
      </c>
      <c r="AF2618" s="450">
        <f t="shared" si="1874"/>
        <v>0</v>
      </c>
      <c r="AG2618" s="450">
        <f t="shared" si="1874"/>
        <v>0</v>
      </c>
      <c r="AH2618" s="450">
        <f t="shared" si="1874"/>
        <v>0</v>
      </c>
      <c r="AI2618" s="451">
        <f t="shared" si="1874"/>
        <v>0</v>
      </c>
      <c r="AJ2618" s="474">
        <f t="shared" si="1855"/>
        <v>0</v>
      </c>
      <c r="AK2618" s="450">
        <f t="shared" si="1856"/>
        <v>0</v>
      </c>
      <c r="AL2618" s="450">
        <f t="shared" si="1857"/>
        <v>0</v>
      </c>
      <c r="AM2618" s="450">
        <f t="shared" si="1858"/>
        <v>0</v>
      </c>
      <c r="AN2618" s="451">
        <f t="shared" si="1859"/>
        <v>0</v>
      </c>
    </row>
    <row r="2619" spans="1:40" outlineLevel="2">
      <c r="A2619" s="882">
        <f>ROW()</f>
        <v>2619</v>
      </c>
      <c r="B2619" s="453"/>
      <c r="H2619" s="458"/>
      <c r="I2619" s="458"/>
      <c r="J2619" s="459"/>
      <c r="K2619" s="458"/>
      <c r="L2619" s="458"/>
      <c r="M2619" s="458"/>
      <c r="N2619" s="463"/>
      <c r="O2619" s="458"/>
      <c r="P2619" s="458"/>
      <c r="Q2619" s="458"/>
      <c r="R2619" s="458"/>
      <c r="S2619" s="458"/>
      <c r="T2619" s="459"/>
      <c r="U2619" s="458"/>
      <c r="V2619" s="458"/>
      <c r="W2619" s="599"/>
      <c r="X2619" s="169"/>
      <c r="Y2619" s="330"/>
      <c r="Z2619" s="564"/>
      <c r="AA2619" s="448"/>
      <c r="AB2619" s="448"/>
      <c r="AC2619" s="448"/>
      <c r="AD2619" s="448"/>
      <c r="AE2619" s="1157"/>
      <c r="AF2619" s="448"/>
      <c r="AG2619" s="448"/>
      <c r="AH2619" s="448"/>
      <c r="AI2619" s="449"/>
      <c r="AJ2619" s="1157"/>
      <c r="AK2619" s="448"/>
      <c r="AL2619" s="448"/>
      <c r="AM2619" s="448"/>
      <c r="AN2619" s="449"/>
    </row>
    <row r="2620" spans="1:40" outlineLevel="1">
      <c r="A2620" s="732" t="s">
        <v>20</v>
      </c>
      <c r="B2620" s="733"/>
      <c r="C2620" s="881"/>
      <c r="D2620" s="733"/>
      <c r="E2620" s="733"/>
      <c r="F2620" s="733"/>
      <c r="G2620" s="730"/>
      <c r="H2620" s="733"/>
      <c r="I2620" s="730"/>
      <c r="J2620" s="729"/>
      <c r="K2620" s="730"/>
      <c r="L2620" s="730"/>
      <c r="M2620" s="730"/>
      <c r="N2620" s="731"/>
      <c r="O2620" s="730"/>
      <c r="P2620" s="730"/>
      <c r="Q2620" s="730"/>
      <c r="R2620" s="730"/>
      <c r="S2620" s="730"/>
      <c r="T2620" s="729"/>
      <c r="U2620" s="730"/>
      <c r="V2620" s="730"/>
      <c r="W2620" s="730"/>
      <c r="X2620" s="730"/>
      <c r="Y2620" s="729"/>
      <c r="Z2620" s="730"/>
      <c r="AA2620" s="730"/>
      <c r="AB2620" s="730"/>
      <c r="AC2620" s="730"/>
      <c r="AD2620" s="730"/>
      <c r="AE2620" s="729"/>
      <c r="AF2620" s="730"/>
      <c r="AG2620" s="730"/>
      <c r="AH2620" s="730"/>
      <c r="AI2620" s="731"/>
      <c r="AJ2620" s="729"/>
      <c r="AK2620" s="730"/>
      <c r="AL2620" s="730"/>
      <c r="AM2620" s="730"/>
      <c r="AN2620" s="731"/>
    </row>
    <row r="2621" spans="1:40" outlineLevel="2">
      <c r="A2621" s="882">
        <f>ROW()</f>
        <v>2621</v>
      </c>
      <c r="B2621" s="453"/>
      <c r="D2621" s="452" t="s">
        <v>300</v>
      </c>
      <c r="H2621" s="458"/>
      <c r="I2621" s="458"/>
      <c r="J2621" s="459"/>
      <c r="K2621" s="458"/>
      <c r="L2621" s="458"/>
      <c r="M2621" s="458"/>
      <c r="N2621" s="463"/>
      <c r="O2621" s="458"/>
      <c r="P2621" s="458"/>
      <c r="Q2621" s="458"/>
      <c r="R2621" s="458"/>
      <c r="S2621" s="458"/>
      <c r="T2621" s="459"/>
      <c r="U2621" s="439"/>
      <c r="V2621" s="439"/>
      <c r="W2621" s="439">
        <f t="shared" ref="W2621:AD2621" si="1875">V2711</f>
        <v>0</v>
      </c>
      <c r="X2621" s="439">
        <f t="shared" si="1875"/>
        <v>20.075667459256032</v>
      </c>
      <c r="Y2621" s="443">
        <f t="shared" si="1875"/>
        <v>19.071884086293231</v>
      </c>
      <c r="Z2621" s="439">
        <f t="shared" si="1875"/>
        <v>18.569992399811831</v>
      </c>
      <c r="AA2621" s="439">
        <f t="shared" si="1875"/>
        <v>17.56620902684903</v>
      </c>
      <c r="AB2621" s="439">
        <f t="shared" si="1875"/>
        <v>16.56242565388623</v>
      </c>
      <c r="AC2621" s="439">
        <f t="shared" si="1875"/>
        <v>15.558642280923427</v>
      </c>
      <c r="AD2621" s="439">
        <f t="shared" si="1875"/>
        <v>14.554858907960625</v>
      </c>
      <c r="AE2621" s="443">
        <f t="shared" ref="AE2621:AI2632" si="1876">AD2711</f>
        <v>13.551075534997823</v>
      </c>
      <c r="AF2621" s="439">
        <f t="shared" si="1876"/>
        <v>12.547292162035021</v>
      </c>
      <c r="AG2621" s="439">
        <f t="shared" si="1876"/>
        <v>11.543508789072218</v>
      </c>
      <c r="AH2621" s="439">
        <f t="shared" si="1876"/>
        <v>10.539725416109416</v>
      </c>
      <c r="AI2621" s="440">
        <f t="shared" si="1876"/>
        <v>9.5359420431466138</v>
      </c>
      <c r="AJ2621" s="443">
        <f t="shared" ref="AJ2621:AJ2632" si="1877">AI2711</f>
        <v>8.5321586701838115</v>
      </c>
      <c r="AK2621" s="439">
        <f t="shared" ref="AK2621:AK2632" si="1878">AJ2711</f>
        <v>7.5283752972210101</v>
      </c>
      <c r="AL2621" s="439">
        <f t="shared" ref="AL2621:AL2632" si="1879">AK2711</f>
        <v>6.5245919242582087</v>
      </c>
      <c r="AM2621" s="439">
        <f t="shared" ref="AM2621:AM2632" si="1880">AL2711</f>
        <v>5.5208085512954073</v>
      </c>
      <c r="AN2621" s="440">
        <f t="shared" ref="AN2621:AN2632" si="1881">AM2711</f>
        <v>4.5170251783326059</v>
      </c>
    </row>
    <row r="2622" spans="1:40" outlineLevel="2">
      <c r="A2622" s="882">
        <f>ROW()</f>
        <v>2622</v>
      </c>
      <c r="B2622" s="453"/>
      <c r="D2622" s="452" t="s">
        <v>301</v>
      </c>
      <c r="H2622" s="458"/>
      <c r="I2622" s="458"/>
      <c r="J2622" s="459"/>
      <c r="K2622" s="458"/>
      <c r="L2622" s="458"/>
      <c r="M2622" s="458"/>
      <c r="N2622" s="463"/>
      <c r="O2622" s="458"/>
      <c r="P2622" s="458"/>
      <c r="Q2622" s="458"/>
      <c r="R2622" s="458"/>
      <c r="S2622" s="458"/>
      <c r="T2622" s="459"/>
      <c r="U2622" s="439"/>
      <c r="V2622" s="439"/>
      <c r="W2622" s="439">
        <f t="shared" ref="W2622" si="1882">V2712</f>
        <v>0</v>
      </c>
      <c r="X2622" s="439">
        <f t="shared" ref="X2622" si="1883">W2712</f>
        <v>0</v>
      </c>
      <c r="Y2622" s="443">
        <f t="shared" ref="Y2622" si="1884">X2712</f>
        <v>0</v>
      </c>
      <c r="Z2622" s="439">
        <f t="shared" ref="Z2622" si="1885">Y2712</f>
        <v>0</v>
      </c>
      <c r="AA2622" s="439">
        <f t="shared" ref="AA2622" si="1886">Z2712</f>
        <v>0</v>
      </c>
      <c r="AB2622" s="439">
        <f t="shared" ref="AB2622" si="1887">AA2712</f>
        <v>0</v>
      </c>
      <c r="AC2622" s="439">
        <f t="shared" ref="AC2622" si="1888">AB2712</f>
        <v>0</v>
      </c>
      <c r="AD2622" s="439">
        <f t="shared" ref="AD2622" si="1889">AC2712</f>
        <v>0</v>
      </c>
      <c r="AE2622" s="443">
        <f t="shared" si="1876"/>
        <v>0</v>
      </c>
      <c r="AF2622" s="439">
        <f t="shared" si="1876"/>
        <v>0</v>
      </c>
      <c r="AG2622" s="439">
        <f t="shared" si="1876"/>
        <v>0</v>
      </c>
      <c r="AH2622" s="439">
        <f t="shared" si="1876"/>
        <v>0</v>
      </c>
      <c r="AI2622" s="440">
        <f t="shared" si="1876"/>
        <v>0</v>
      </c>
      <c r="AJ2622" s="443">
        <f t="shared" si="1877"/>
        <v>0</v>
      </c>
      <c r="AK2622" s="439">
        <f t="shared" si="1878"/>
        <v>0</v>
      </c>
      <c r="AL2622" s="439">
        <f t="shared" si="1879"/>
        <v>0</v>
      </c>
      <c r="AM2622" s="439">
        <f t="shared" si="1880"/>
        <v>0</v>
      </c>
      <c r="AN2622" s="440">
        <f t="shared" si="1881"/>
        <v>0</v>
      </c>
    </row>
    <row r="2623" spans="1:40" outlineLevel="2">
      <c r="A2623" s="882">
        <f>ROW()</f>
        <v>2623</v>
      </c>
      <c r="B2623" s="453"/>
      <c r="D2623" s="452" t="s">
        <v>29</v>
      </c>
      <c r="H2623" s="458"/>
      <c r="I2623" s="458"/>
      <c r="J2623" s="459"/>
      <c r="K2623" s="458"/>
      <c r="L2623" s="458"/>
      <c r="M2623" s="458"/>
      <c r="N2623" s="463"/>
      <c r="O2623" s="458"/>
      <c r="P2623" s="458"/>
      <c r="Q2623" s="458"/>
      <c r="R2623" s="458"/>
      <c r="S2623" s="458"/>
      <c r="T2623" s="459"/>
      <c r="U2623" s="439"/>
      <c r="V2623" s="439"/>
      <c r="W2623" s="439">
        <f t="shared" ref="W2623:AD2630" si="1890">V2713</f>
        <v>0</v>
      </c>
      <c r="X2623" s="439">
        <f t="shared" si="1890"/>
        <v>0</v>
      </c>
      <c r="Y2623" s="443">
        <f t="shared" si="1890"/>
        <v>0</v>
      </c>
      <c r="Z2623" s="439">
        <f t="shared" si="1890"/>
        <v>0</v>
      </c>
      <c r="AA2623" s="439">
        <f t="shared" si="1890"/>
        <v>0</v>
      </c>
      <c r="AB2623" s="439">
        <f t="shared" si="1890"/>
        <v>0</v>
      </c>
      <c r="AC2623" s="439">
        <f t="shared" si="1890"/>
        <v>0</v>
      </c>
      <c r="AD2623" s="439">
        <f t="shared" si="1890"/>
        <v>0</v>
      </c>
      <c r="AE2623" s="443">
        <f t="shared" si="1876"/>
        <v>0</v>
      </c>
      <c r="AF2623" s="439">
        <f t="shared" si="1876"/>
        <v>0</v>
      </c>
      <c r="AG2623" s="439">
        <f t="shared" si="1876"/>
        <v>0</v>
      </c>
      <c r="AH2623" s="439">
        <f t="shared" si="1876"/>
        <v>0</v>
      </c>
      <c r="AI2623" s="440">
        <f t="shared" si="1876"/>
        <v>0</v>
      </c>
      <c r="AJ2623" s="443">
        <f t="shared" si="1877"/>
        <v>0</v>
      </c>
      <c r="AK2623" s="439">
        <f t="shared" si="1878"/>
        <v>0</v>
      </c>
      <c r="AL2623" s="439">
        <f t="shared" si="1879"/>
        <v>0</v>
      </c>
      <c r="AM2623" s="439">
        <f t="shared" si="1880"/>
        <v>0</v>
      </c>
      <c r="AN2623" s="440">
        <f t="shared" si="1881"/>
        <v>0</v>
      </c>
    </row>
    <row r="2624" spans="1:40" outlineLevel="2">
      <c r="A2624" s="882">
        <f>ROW()</f>
        <v>2624</v>
      </c>
      <c r="B2624" s="453"/>
      <c r="D2624" s="452" t="s">
        <v>30</v>
      </c>
      <c r="H2624" s="458"/>
      <c r="I2624" s="458"/>
      <c r="J2624" s="459"/>
      <c r="K2624" s="458"/>
      <c r="L2624" s="458"/>
      <c r="M2624" s="458"/>
      <c r="N2624" s="463"/>
      <c r="O2624" s="458"/>
      <c r="P2624" s="458"/>
      <c r="Q2624" s="458"/>
      <c r="R2624" s="458"/>
      <c r="S2624" s="458"/>
      <c r="T2624" s="459"/>
      <c r="U2624" s="439"/>
      <c r="V2624" s="439"/>
      <c r="W2624" s="439">
        <f t="shared" si="1890"/>
        <v>0</v>
      </c>
      <c r="X2624" s="439">
        <f t="shared" si="1890"/>
        <v>22.052202089397014</v>
      </c>
      <c r="Y2624" s="443">
        <f t="shared" si="1890"/>
        <v>20.949591984927164</v>
      </c>
      <c r="Z2624" s="439">
        <f t="shared" si="1890"/>
        <v>20.398286932692237</v>
      </c>
      <c r="AA2624" s="439">
        <f t="shared" si="1890"/>
        <v>19.295676828222387</v>
      </c>
      <c r="AB2624" s="439">
        <f t="shared" si="1890"/>
        <v>18.193066723752537</v>
      </c>
      <c r="AC2624" s="439">
        <f t="shared" si="1890"/>
        <v>17.090456619282687</v>
      </c>
      <c r="AD2624" s="439">
        <f t="shared" si="1890"/>
        <v>15.987846514812837</v>
      </c>
      <c r="AE2624" s="443">
        <f t="shared" si="1876"/>
        <v>14.885236410342987</v>
      </c>
      <c r="AF2624" s="439">
        <f t="shared" si="1876"/>
        <v>13.782626305873137</v>
      </c>
      <c r="AG2624" s="439">
        <f t="shared" si="1876"/>
        <v>12.680016201403287</v>
      </c>
      <c r="AH2624" s="439">
        <f t="shared" si="1876"/>
        <v>11.577406096933435</v>
      </c>
      <c r="AI2624" s="440">
        <f t="shared" si="1876"/>
        <v>10.474795992463584</v>
      </c>
      <c r="AJ2624" s="443">
        <f t="shared" si="1877"/>
        <v>9.3721858879937336</v>
      </c>
      <c r="AK2624" s="439">
        <f t="shared" si="1878"/>
        <v>8.2695757835238819</v>
      </c>
      <c r="AL2624" s="439">
        <f t="shared" si="1879"/>
        <v>7.166965679054031</v>
      </c>
      <c r="AM2624" s="439">
        <f t="shared" si="1880"/>
        <v>6.0643555745841802</v>
      </c>
      <c r="AN2624" s="440">
        <f t="shared" si="1881"/>
        <v>4.9617454701143293</v>
      </c>
    </row>
    <row r="2625" spans="1:40" outlineLevel="2">
      <c r="A2625" s="882">
        <f>ROW()</f>
        <v>2625</v>
      </c>
      <c r="B2625" s="453"/>
      <c r="D2625" s="452" t="s">
        <v>31</v>
      </c>
      <c r="H2625" s="458"/>
      <c r="I2625" s="458"/>
      <c r="J2625" s="459"/>
      <c r="K2625" s="458"/>
      <c r="L2625" s="458"/>
      <c r="M2625" s="458"/>
      <c r="N2625" s="463"/>
      <c r="O2625" s="458"/>
      <c r="P2625" s="458"/>
      <c r="Q2625" s="458"/>
      <c r="R2625" s="458"/>
      <c r="S2625" s="458"/>
      <c r="T2625" s="459"/>
      <c r="U2625" s="439"/>
      <c r="V2625" s="439"/>
      <c r="W2625" s="439">
        <f t="shared" si="1890"/>
        <v>0</v>
      </c>
      <c r="X2625" s="439">
        <f t="shared" si="1890"/>
        <v>0</v>
      </c>
      <c r="Y2625" s="443">
        <f t="shared" si="1890"/>
        <v>0</v>
      </c>
      <c r="Z2625" s="439">
        <f t="shared" si="1890"/>
        <v>0</v>
      </c>
      <c r="AA2625" s="439">
        <f t="shared" si="1890"/>
        <v>0</v>
      </c>
      <c r="AB2625" s="439">
        <f t="shared" si="1890"/>
        <v>0</v>
      </c>
      <c r="AC2625" s="439">
        <f t="shared" si="1890"/>
        <v>0</v>
      </c>
      <c r="AD2625" s="439">
        <f t="shared" si="1890"/>
        <v>0</v>
      </c>
      <c r="AE2625" s="443">
        <f t="shared" si="1876"/>
        <v>0</v>
      </c>
      <c r="AF2625" s="439">
        <f t="shared" si="1876"/>
        <v>0</v>
      </c>
      <c r="AG2625" s="439">
        <f t="shared" si="1876"/>
        <v>0</v>
      </c>
      <c r="AH2625" s="439">
        <f t="shared" si="1876"/>
        <v>0</v>
      </c>
      <c r="AI2625" s="440">
        <f t="shared" si="1876"/>
        <v>0</v>
      </c>
      <c r="AJ2625" s="443">
        <f t="shared" si="1877"/>
        <v>0</v>
      </c>
      <c r="AK2625" s="439">
        <f t="shared" si="1878"/>
        <v>0</v>
      </c>
      <c r="AL2625" s="439">
        <f t="shared" si="1879"/>
        <v>0</v>
      </c>
      <c r="AM2625" s="439">
        <f t="shared" si="1880"/>
        <v>0</v>
      </c>
      <c r="AN2625" s="440">
        <f t="shared" si="1881"/>
        <v>0</v>
      </c>
    </row>
    <row r="2626" spans="1:40" outlineLevel="2">
      <c r="A2626" s="882">
        <f>ROW()</f>
        <v>2626</v>
      </c>
      <c r="B2626" s="453"/>
      <c r="D2626" s="452" t="s">
        <v>32</v>
      </c>
      <c r="H2626" s="458"/>
      <c r="I2626" s="458"/>
      <c r="J2626" s="459"/>
      <c r="K2626" s="458"/>
      <c r="L2626" s="458"/>
      <c r="M2626" s="458"/>
      <c r="N2626" s="463"/>
      <c r="O2626" s="458"/>
      <c r="P2626" s="458"/>
      <c r="Q2626" s="458"/>
      <c r="R2626" s="458"/>
      <c r="S2626" s="458"/>
      <c r="T2626" s="459"/>
      <c r="U2626" s="439"/>
      <c r="V2626" s="439"/>
      <c r="W2626" s="439">
        <f t="shared" si="1890"/>
        <v>0</v>
      </c>
      <c r="X2626" s="439">
        <f t="shared" si="1890"/>
        <v>1.2022835869308026</v>
      </c>
      <c r="Y2626" s="443">
        <f t="shared" si="1890"/>
        <v>1.1722264972575325</v>
      </c>
      <c r="Z2626" s="439">
        <f t="shared" si="1890"/>
        <v>1.1571979524208975</v>
      </c>
      <c r="AA2626" s="439">
        <f t="shared" si="1890"/>
        <v>1.1271408627476274</v>
      </c>
      <c r="AB2626" s="439">
        <f t="shared" si="1890"/>
        <v>1.0970837730743572</v>
      </c>
      <c r="AC2626" s="439">
        <f t="shared" si="1890"/>
        <v>1.0670266834010871</v>
      </c>
      <c r="AD2626" s="439">
        <f t="shared" si="1890"/>
        <v>1.0369695937278169</v>
      </c>
      <c r="AE2626" s="443">
        <f t="shared" si="1876"/>
        <v>1.0069125040545468</v>
      </c>
      <c r="AF2626" s="439">
        <f t="shared" si="1876"/>
        <v>0.97685541438127677</v>
      </c>
      <c r="AG2626" s="439">
        <f t="shared" si="1876"/>
        <v>0.94679832470800673</v>
      </c>
      <c r="AH2626" s="439">
        <f t="shared" si="1876"/>
        <v>0.9167412350347367</v>
      </c>
      <c r="AI2626" s="440">
        <f t="shared" si="1876"/>
        <v>0.88668414536146667</v>
      </c>
      <c r="AJ2626" s="443">
        <f t="shared" si="1877"/>
        <v>0.85662705568819664</v>
      </c>
      <c r="AK2626" s="439">
        <f t="shared" si="1878"/>
        <v>0.8265699660149266</v>
      </c>
      <c r="AL2626" s="439">
        <f t="shared" si="1879"/>
        <v>0.79651287634165657</v>
      </c>
      <c r="AM2626" s="439">
        <f t="shared" si="1880"/>
        <v>0.76645578666838654</v>
      </c>
      <c r="AN2626" s="440">
        <f t="shared" si="1881"/>
        <v>0.73639869699511651</v>
      </c>
    </row>
    <row r="2627" spans="1:40" outlineLevel="2">
      <c r="A2627" s="882">
        <f>ROW()</f>
        <v>2627</v>
      </c>
      <c r="B2627" s="453"/>
      <c r="D2627" s="452" t="s">
        <v>33</v>
      </c>
      <c r="H2627" s="458"/>
      <c r="I2627" s="458"/>
      <c r="J2627" s="459"/>
      <c r="K2627" s="458"/>
      <c r="L2627" s="458"/>
      <c r="M2627" s="458"/>
      <c r="N2627" s="463"/>
      <c r="O2627" s="458"/>
      <c r="P2627" s="458"/>
      <c r="Q2627" s="458"/>
      <c r="R2627" s="458"/>
      <c r="S2627" s="458"/>
      <c r="T2627" s="459"/>
      <c r="U2627" s="439"/>
      <c r="V2627" s="439"/>
      <c r="W2627" s="439">
        <f t="shared" si="1890"/>
        <v>0</v>
      </c>
      <c r="X2627" s="439">
        <f t="shared" si="1890"/>
        <v>3.9022498108794903E-3</v>
      </c>
      <c r="Y2627" s="443">
        <f t="shared" si="1890"/>
        <v>3.8046935656075032E-3</v>
      </c>
      <c r="Z2627" s="439">
        <f t="shared" si="1890"/>
        <v>3.7559154429715096E-3</v>
      </c>
      <c r="AA2627" s="439">
        <f t="shared" si="1890"/>
        <v>3.6583591976995225E-3</v>
      </c>
      <c r="AB2627" s="439">
        <f t="shared" si="1890"/>
        <v>3.5608029524275353E-3</v>
      </c>
      <c r="AC2627" s="439">
        <f t="shared" si="1890"/>
        <v>3.4632467071555482E-3</v>
      </c>
      <c r="AD2627" s="439">
        <f t="shared" si="1890"/>
        <v>3.3656904618835611E-3</v>
      </c>
      <c r="AE2627" s="443">
        <f t="shared" si="1876"/>
        <v>3.268134216611574E-3</v>
      </c>
      <c r="AF2627" s="439">
        <f t="shared" si="1876"/>
        <v>3.1705779713395868E-3</v>
      </c>
      <c r="AG2627" s="439">
        <f t="shared" si="1876"/>
        <v>3.0730217260675997E-3</v>
      </c>
      <c r="AH2627" s="439">
        <f t="shared" si="1876"/>
        <v>2.9754654807956126E-3</v>
      </c>
      <c r="AI2627" s="440">
        <f t="shared" si="1876"/>
        <v>2.8779092355236255E-3</v>
      </c>
      <c r="AJ2627" s="443">
        <f t="shared" si="1877"/>
        <v>2.7803529902516383E-3</v>
      </c>
      <c r="AK2627" s="439">
        <f t="shared" si="1878"/>
        <v>2.6827967449796512E-3</v>
      </c>
      <c r="AL2627" s="439">
        <f t="shared" si="1879"/>
        <v>2.5852404997076641E-3</v>
      </c>
      <c r="AM2627" s="439">
        <f t="shared" si="1880"/>
        <v>2.4876842544356769E-3</v>
      </c>
      <c r="AN2627" s="440">
        <f t="shared" si="1881"/>
        <v>2.3901280091636898E-3</v>
      </c>
    </row>
    <row r="2628" spans="1:40" outlineLevel="2">
      <c r="A2628" s="882">
        <f>ROW()</f>
        <v>2628</v>
      </c>
      <c r="B2628" s="453"/>
      <c r="D2628" s="452" t="s">
        <v>27</v>
      </c>
      <c r="H2628" s="458"/>
      <c r="I2628" s="458"/>
      <c r="J2628" s="459"/>
      <c r="K2628" s="458"/>
      <c r="L2628" s="458"/>
      <c r="M2628" s="458"/>
      <c r="N2628" s="463"/>
      <c r="O2628" s="458"/>
      <c r="P2628" s="458"/>
      <c r="Q2628" s="458"/>
      <c r="R2628" s="458"/>
      <c r="S2628" s="458"/>
      <c r="T2628" s="459"/>
      <c r="U2628" s="439"/>
      <c r="V2628" s="439"/>
      <c r="W2628" s="439">
        <f t="shared" si="1890"/>
        <v>0</v>
      </c>
      <c r="X2628" s="439">
        <f t="shared" si="1890"/>
        <v>4.3068220565307636</v>
      </c>
      <c r="Y2628" s="443">
        <f t="shared" si="1890"/>
        <v>4.1991515051174941</v>
      </c>
      <c r="Z2628" s="439">
        <f t="shared" si="1890"/>
        <v>4.1453162294108594</v>
      </c>
      <c r="AA2628" s="439">
        <f t="shared" si="1890"/>
        <v>4.03764567799759</v>
      </c>
      <c r="AB2628" s="439">
        <f t="shared" si="1890"/>
        <v>3.929975126584321</v>
      </c>
      <c r="AC2628" s="439">
        <f t="shared" si="1890"/>
        <v>3.822304575171052</v>
      </c>
      <c r="AD2628" s="439">
        <f t="shared" si="1890"/>
        <v>3.7146340237577831</v>
      </c>
      <c r="AE2628" s="443">
        <f t="shared" si="1876"/>
        <v>3.6069634723445141</v>
      </c>
      <c r="AF2628" s="439">
        <f t="shared" si="1876"/>
        <v>3.4992929209312451</v>
      </c>
      <c r="AG2628" s="439">
        <f t="shared" si="1876"/>
        <v>3.3916223695179761</v>
      </c>
      <c r="AH2628" s="439">
        <f t="shared" si="1876"/>
        <v>3.2839518181047072</v>
      </c>
      <c r="AI2628" s="440">
        <f t="shared" si="1876"/>
        <v>3.1762812666914382</v>
      </c>
      <c r="AJ2628" s="443">
        <f t="shared" si="1877"/>
        <v>3.0686107152781692</v>
      </c>
      <c r="AK2628" s="439">
        <f t="shared" si="1878"/>
        <v>2.9609401638649002</v>
      </c>
      <c r="AL2628" s="439">
        <f t="shared" si="1879"/>
        <v>2.8532696124516312</v>
      </c>
      <c r="AM2628" s="439">
        <f t="shared" si="1880"/>
        <v>2.7455990610383623</v>
      </c>
      <c r="AN2628" s="440">
        <f t="shared" si="1881"/>
        <v>2.6379285096250933</v>
      </c>
    </row>
    <row r="2629" spans="1:40" outlineLevel="2">
      <c r="A2629" s="882">
        <f>ROW()</f>
        <v>2629</v>
      </c>
      <c r="B2629" s="453"/>
      <c r="D2629" s="452" t="s">
        <v>34</v>
      </c>
      <c r="H2629" s="458"/>
      <c r="I2629" s="458"/>
      <c r="J2629" s="459"/>
      <c r="K2629" s="458"/>
      <c r="L2629" s="458"/>
      <c r="M2629" s="458"/>
      <c r="N2629" s="463"/>
      <c r="O2629" s="458"/>
      <c r="P2629" s="458"/>
      <c r="Q2629" s="458"/>
      <c r="R2629" s="458"/>
      <c r="S2629" s="458"/>
      <c r="T2629" s="459"/>
      <c r="U2629" s="439"/>
      <c r="V2629" s="439"/>
      <c r="W2629" s="439">
        <f t="shared" si="1890"/>
        <v>0</v>
      </c>
      <c r="X2629" s="439">
        <f t="shared" si="1890"/>
        <v>20.294685702036663</v>
      </c>
      <c r="Y2629" s="443">
        <f t="shared" si="1890"/>
        <v>18.941706655234217</v>
      </c>
      <c r="Z2629" s="439">
        <f t="shared" si="1890"/>
        <v>18.265217131832994</v>
      </c>
      <c r="AA2629" s="439">
        <f t="shared" si="1890"/>
        <v>16.912238085030552</v>
      </c>
      <c r="AB2629" s="439">
        <f t="shared" si="1890"/>
        <v>15.559259038228108</v>
      </c>
      <c r="AC2629" s="439">
        <f t="shared" si="1890"/>
        <v>14.206279991425664</v>
      </c>
      <c r="AD2629" s="439">
        <f t="shared" si="1890"/>
        <v>12.85330094462322</v>
      </c>
      <c r="AE2629" s="443">
        <f t="shared" si="1876"/>
        <v>11.500321897820776</v>
      </c>
      <c r="AF2629" s="439">
        <f t="shared" si="1876"/>
        <v>10.147342851018331</v>
      </c>
      <c r="AG2629" s="439">
        <f t="shared" si="1876"/>
        <v>8.7943638042158874</v>
      </c>
      <c r="AH2629" s="439">
        <f t="shared" si="1876"/>
        <v>7.4413847574134433</v>
      </c>
      <c r="AI2629" s="440">
        <f t="shared" si="1876"/>
        <v>6.0884057106109992</v>
      </c>
      <c r="AJ2629" s="443">
        <f t="shared" si="1877"/>
        <v>4.7354266638085551</v>
      </c>
      <c r="AK2629" s="439">
        <f t="shared" si="1878"/>
        <v>3.3824476170061111</v>
      </c>
      <c r="AL2629" s="439">
        <f t="shared" si="1879"/>
        <v>2.0294685702036666</v>
      </c>
      <c r="AM2629" s="439">
        <f t="shared" si="1880"/>
        <v>0.67648952340122226</v>
      </c>
      <c r="AN2629" s="440">
        <f t="shared" si="1881"/>
        <v>0</v>
      </c>
    </row>
    <row r="2630" spans="1:40" outlineLevel="2">
      <c r="A2630" s="882">
        <f>ROW()</f>
        <v>2630</v>
      </c>
      <c r="B2630" s="453"/>
      <c r="D2630" s="452" t="s">
        <v>35</v>
      </c>
      <c r="H2630" s="458"/>
      <c r="I2630" s="458"/>
      <c r="J2630" s="459"/>
      <c r="K2630" s="458"/>
      <c r="L2630" s="458"/>
      <c r="M2630" s="458"/>
      <c r="N2630" s="463"/>
      <c r="O2630" s="458"/>
      <c r="P2630" s="458"/>
      <c r="Q2630" s="458"/>
      <c r="R2630" s="458"/>
      <c r="S2630" s="458"/>
      <c r="T2630" s="459"/>
      <c r="U2630" s="439"/>
      <c r="V2630" s="439"/>
      <c r="W2630" s="439">
        <f t="shared" si="1890"/>
        <v>0</v>
      </c>
      <c r="X2630" s="439">
        <f t="shared" si="1890"/>
        <v>3.9822222006685868</v>
      </c>
      <c r="Y2630" s="443">
        <f t="shared" si="1890"/>
        <v>3.5839999806017282</v>
      </c>
      <c r="Z2630" s="439">
        <f t="shared" si="1890"/>
        <v>3.3848888705682989</v>
      </c>
      <c r="AA2630" s="439">
        <f t="shared" si="1890"/>
        <v>2.9866666505014403</v>
      </c>
      <c r="AB2630" s="439">
        <f t="shared" si="1890"/>
        <v>2.5884444304345817</v>
      </c>
      <c r="AC2630" s="439">
        <f t="shared" si="1890"/>
        <v>2.1902222103677231</v>
      </c>
      <c r="AD2630" s="439">
        <f t="shared" si="1890"/>
        <v>1.7919999903008643</v>
      </c>
      <c r="AE2630" s="443">
        <f t="shared" si="1876"/>
        <v>1.3937777702340055</v>
      </c>
      <c r="AF2630" s="439">
        <f t="shared" si="1876"/>
        <v>0.99555555016714681</v>
      </c>
      <c r="AG2630" s="439">
        <f t="shared" si="1876"/>
        <v>0.59733333010028811</v>
      </c>
      <c r="AH2630" s="439">
        <f t="shared" si="1876"/>
        <v>0.19911111003342935</v>
      </c>
      <c r="AI2630" s="440">
        <f t="shared" si="1876"/>
        <v>0</v>
      </c>
      <c r="AJ2630" s="443">
        <f t="shared" si="1877"/>
        <v>0</v>
      </c>
      <c r="AK2630" s="439">
        <f t="shared" si="1878"/>
        <v>0</v>
      </c>
      <c r="AL2630" s="439">
        <f t="shared" si="1879"/>
        <v>0</v>
      </c>
      <c r="AM2630" s="439">
        <f t="shared" si="1880"/>
        <v>0</v>
      </c>
      <c r="AN2630" s="440">
        <f t="shared" si="1881"/>
        <v>0</v>
      </c>
    </row>
    <row r="2631" spans="1:40" outlineLevel="2">
      <c r="A2631" s="882">
        <f>ROW()</f>
        <v>2631</v>
      </c>
      <c r="B2631" s="453"/>
      <c r="D2631" s="452" t="s">
        <v>302</v>
      </c>
      <c r="H2631" s="458"/>
      <c r="I2631" s="458"/>
      <c r="J2631" s="459"/>
      <c r="K2631" s="458"/>
      <c r="L2631" s="458"/>
      <c r="M2631" s="458"/>
      <c r="N2631" s="463"/>
      <c r="O2631" s="458"/>
      <c r="P2631" s="458"/>
      <c r="Q2631" s="458"/>
      <c r="R2631" s="458"/>
      <c r="S2631" s="458"/>
      <c r="T2631" s="459"/>
      <c r="U2631" s="439"/>
      <c r="V2631" s="439"/>
      <c r="W2631" s="439">
        <f t="shared" ref="W2631" si="1891">V2721</f>
        <v>0</v>
      </c>
      <c r="X2631" s="439">
        <f t="shared" ref="X2631" si="1892">W2721</f>
        <v>0</v>
      </c>
      <c r="Y2631" s="443">
        <f t="shared" ref="Y2631" si="1893">X2721</f>
        <v>0</v>
      </c>
      <c r="Z2631" s="439">
        <f t="shared" ref="Z2631" si="1894">Y2721</f>
        <v>0</v>
      </c>
      <c r="AA2631" s="439">
        <f t="shared" ref="AA2631" si="1895">Z2721</f>
        <v>0</v>
      </c>
      <c r="AB2631" s="439">
        <f t="shared" ref="AB2631" si="1896">AA2721</f>
        <v>0</v>
      </c>
      <c r="AC2631" s="439">
        <f t="shared" ref="AC2631" si="1897">AB2721</f>
        <v>0</v>
      </c>
      <c r="AD2631" s="439">
        <f t="shared" ref="AD2631" si="1898">AC2721</f>
        <v>0</v>
      </c>
      <c r="AE2631" s="443">
        <f t="shared" si="1876"/>
        <v>0</v>
      </c>
      <c r="AF2631" s="439">
        <f t="shared" si="1876"/>
        <v>0</v>
      </c>
      <c r="AG2631" s="439">
        <f t="shared" si="1876"/>
        <v>0</v>
      </c>
      <c r="AH2631" s="439">
        <f t="shared" si="1876"/>
        <v>0</v>
      </c>
      <c r="AI2631" s="440">
        <f t="shared" si="1876"/>
        <v>0</v>
      </c>
      <c r="AJ2631" s="443">
        <f t="shared" si="1877"/>
        <v>0</v>
      </c>
      <c r="AK2631" s="439">
        <f t="shared" si="1878"/>
        <v>0</v>
      </c>
      <c r="AL2631" s="439">
        <f t="shared" si="1879"/>
        <v>0</v>
      </c>
      <c r="AM2631" s="439">
        <f t="shared" si="1880"/>
        <v>0</v>
      </c>
      <c r="AN2631" s="440">
        <f t="shared" si="1881"/>
        <v>0</v>
      </c>
    </row>
    <row r="2632" spans="1:40" outlineLevel="2">
      <c r="A2632" s="882">
        <f>ROW()</f>
        <v>2632</v>
      </c>
      <c r="B2632" s="453"/>
      <c r="D2632" s="452" t="s">
        <v>36</v>
      </c>
      <c r="H2632" s="458"/>
      <c r="I2632" s="458"/>
      <c r="J2632" s="459"/>
      <c r="K2632" s="458"/>
      <c r="L2632" s="458"/>
      <c r="M2632" s="458"/>
      <c r="N2632" s="463"/>
      <c r="O2632" s="458"/>
      <c r="P2632" s="458"/>
      <c r="Q2632" s="458"/>
      <c r="R2632" s="458"/>
      <c r="S2632" s="458"/>
      <c r="T2632" s="459"/>
      <c r="U2632" s="439"/>
      <c r="V2632" s="439"/>
      <c r="W2632" s="439">
        <f t="shared" ref="W2632:AD2632" si="1899">V2722</f>
        <v>0</v>
      </c>
      <c r="X2632" s="439">
        <f t="shared" si="1899"/>
        <v>5.0533368029508443</v>
      </c>
      <c r="Y2632" s="443">
        <f t="shared" si="1899"/>
        <v>3.790002602213133</v>
      </c>
      <c r="Z2632" s="439">
        <f t="shared" si="1899"/>
        <v>3.1583355018442774</v>
      </c>
      <c r="AA2632" s="439">
        <f t="shared" si="1899"/>
        <v>1.8950013011065665</v>
      </c>
      <c r="AB2632" s="439">
        <f t="shared" si="1899"/>
        <v>0.63166710036885543</v>
      </c>
      <c r="AC2632" s="439">
        <f t="shared" si="1899"/>
        <v>0</v>
      </c>
      <c r="AD2632" s="439">
        <f t="shared" si="1899"/>
        <v>0</v>
      </c>
      <c r="AE2632" s="443">
        <f t="shared" si="1876"/>
        <v>0</v>
      </c>
      <c r="AF2632" s="439">
        <f t="shared" si="1876"/>
        <v>0</v>
      </c>
      <c r="AG2632" s="439">
        <f t="shared" si="1876"/>
        <v>0</v>
      </c>
      <c r="AH2632" s="439">
        <f t="shared" si="1876"/>
        <v>0</v>
      </c>
      <c r="AI2632" s="440">
        <f t="shared" si="1876"/>
        <v>0</v>
      </c>
      <c r="AJ2632" s="443">
        <f t="shared" si="1877"/>
        <v>0</v>
      </c>
      <c r="AK2632" s="439">
        <f t="shared" si="1878"/>
        <v>0</v>
      </c>
      <c r="AL2632" s="439">
        <f t="shared" si="1879"/>
        <v>0</v>
      </c>
      <c r="AM2632" s="439">
        <f t="shared" si="1880"/>
        <v>0</v>
      </c>
      <c r="AN2632" s="440">
        <f t="shared" si="1881"/>
        <v>0</v>
      </c>
    </row>
    <row r="2633" spans="1:40" outlineLevel="2">
      <c r="A2633" s="882">
        <f>ROW()</f>
        <v>2633</v>
      </c>
      <c r="B2633" s="453"/>
      <c r="D2633" s="452" t="s">
        <v>583</v>
      </c>
      <c r="H2633" s="458"/>
      <c r="I2633" s="458"/>
      <c r="J2633" s="459"/>
      <c r="K2633" s="458"/>
      <c r="L2633" s="458"/>
      <c r="M2633" s="458"/>
      <c r="N2633" s="463"/>
      <c r="O2633" s="458"/>
      <c r="P2633" s="458"/>
      <c r="Q2633" s="458"/>
      <c r="R2633" s="458"/>
      <c r="S2633" s="458"/>
      <c r="T2633" s="459"/>
      <c r="U2633" s="439"/>
      <c r="V2633" s="439"/>
      <c r="W2633" s="439">
        <f t="shared" ref="W2633:AI2633" si="1900">V2723</f>
        <v>0</v>
      </c>
      <c r="X2633" s="439">
        <f t="shared" si="1900"/>
        <v>0</v>
      </c>
      <c r="Y2633" s="443">
        <f t="shared" si="1900"/>
        <v>0</v>
      </c>
      <c r="Z2633" s="439">
        <f t="shared" si="1900"/>
        <v>0</v>
      </c>
      <c r="AA2633" s="439">
        <f t="shared" si="1900"/>
        <v>0</v>
      </c>
      <c r="AB2633" s="439">
        <f t="shared" si="1900"/>
        <v>0</v>
      </c>
      <c r="AC2633" s="439">
        <f t="shared" si="1900"/>
        <v>0</v>
      </c>
      <c r="AD2633" s="439">
        <f t="shared" si="1900"/>
        <v>0</v>
      </c>
      <c r="AE2633" s="443">
        <f t="shared" si="1900"/>
        <v>0</v>
      </c>
      <c r="AF2633" s="439">
        <f t="shared" si="1900"/>
        <v>0</v>
      </c>
      <c r="AG2633" s="439">
        <f t="shared" si="1900"/>
        <v>0</v>
      </c>
      <c r="AH2633" s="439">
        <f t="shared" si="1900"/>
        <v>0</v>
      </c>
      <c r="AI2633" s="440">
        <f t="shared" si="1900"/>
        <v>0</v>
      </c>
      <c r="AJ2633" s="443">
        <f t="shared" ref="AJ2633:AN2636" si="1901">AI2723</f>
        <v>0</v>
      </c>
      <c r="AK2633" s="439">
        <f t="shared" si="1901"/>
        <v>0</v>
      </c>
      <c r="AL2633" s="439">
        <f t="shared" si="1901"/>
        <v>0</v>
      </c>
      <c r="AM2633" s="439">
        <f t="shared" si="1901"/>
        <v>0</v>
      </c>
      <c r="AN2633" s="440">
        <f t="shared" si="1901"/>
        <v>0</v>
      </c>
    </row>
    <row r="2634" spans="1:40" outlineLevel="2">
      <c r="A2634" s="882">
        <f>ROW()</f>
        <v>2634</v>
      </c>
      <c r="B2634" s="453"/>
      <c r="D2634" s="452" t="s">
        <v>81</v>
      </c>
      <c r="H2634" s="458"/>
      <c r="I2634" s="458"/>
      <c r="J2634" s="459"/>
      <c r="K2634" s="458"/>
      <c r="L2634" s="458"/>
      <c r="M2634" s="458"/>
      <c r="N2634" s="463"/>
      <c r="O2634" s="458"/>
      <c r="P2634" s="458"/>
      <c r="Q2634" s="458"/>
      <c r="R2634" s="458"/>
      <c r="S2634" s="458"/>
      <c r="T2634" s="459"/>
      <c r="U2634" s="439"/>
      <c r="V2634" s="439"/>
      <c r="W2634" s="439">
        <f t="shared" ref="W2634:AI2634" si="1902">V2724</f>
        <v>0</v>
      </c>
      <c r="X2634" s="439">
        <f t="shared" si="1902"/>
        <v>0</v>
      </c>
      <c r="Y2634" s="443">
        <f t="shared" si="1902"/>
        <v>0</v>
      </c>
      <c r="Z2634" s="439">
        <f t="shared" si="1902"/>
        <v>0</v>
      </c>
      <c r="AA2634" s="439">
        <f t="shared" si="1902"/>
        <v>0</v>
      </c>
      <c r="AB2634" s="439">
        <f t="shared" si="1902"/>
        <v>0</v>
      </c>
      <c r="AC2634" s="439">
        <f t="shared" si="1902"/>
        <v>0</v>
      </c>
      <c r="AD2634" s="439">
        <f t="shared" si="1902"/>
        <v>0</v>
      </c>
      <c r="AE2634" s="443">
        <f t="shared" si="1902"/>
        <v>0</v>
      </c>
      <c r="AF2634" s="439">
        <f t="shared" si="1902"/>
        <v>0</v>
      </c>
      <c r="AG2634" s="439">
        <f t="shared" si="1902"/>
        <v>0</v>
      </c>
      <c r="AH2634" s="439">
        <f t="shared" si="1902"/>
        <v>0</v>
      </c>
      <c r="AI2634" s="440">
        <f t="shared" si="1902"/>
        <v>0</v>
      </c>
      <c r="AJ2634" s="443">
        <f t="shared" si="1901"/>
        <v>0</v>
      </c>
      <c r="AK2634" s="439">
        <f t="shared" si="1901"/>
        <v>0</v>
      </c>
      <c r="AL2634" s="439">
        <f t="shared" si="1901"/>
        <v>0</v>
      </c>
      <c r="AM2634" s="439">
        <f t="shared" si="1901"/>
        <v>0</v>
      </c>
      <c r="AN2634" s="440">
        <f t="shared" si="1901"/>
        <v>0</v>
      </c>
    </row>
    <row r="2635" spans="1:40" outlineLevel="2">
      <c r="A2635" s="882">
        <f>ROW()</f>
        <v>2635</v>
      </c>
      <c r="B2635" s="453"/>
      <c r="D2635" s="452" t="s">
        <v>28</v>
      </c>
      <c r="H2635" s="458"/>
      <c r="I2635" s="458"/>
      <c r="J2635" s="459"/>
      <c r="K2635" s="458"/>
      <c r="L2635" s="458"/>
      <c r="M2635" s="458"/>
      <c r="N2635" s="463"/>
      <c r="O2635" s="458"/>
      <c r="P2635" s="458"/>
      <c r="Q2635" s="458"/>
      <c r="R2635" s="458"/>
      <c r="S2635" s="458"/>
      <c r="T2635" s="459"/>
      <c r="U2635" s="439"/>
      <c r="V2635" s="439"/>
      <c r="W2635" s="439">
        <f t="shared" ref="W2635:X2635" si="1903">V2725</f>
        <v>0</v>
      </c>
      <c r="X2635" s="439">
        <f t="shared" si="1903"/>
        <v>0</v>
      </c>
      <c r="Y2635" s="443">
        <f t="shared" ref="Y2635:AD2635" si="1904">X2725</f>
        <v>0</v>
      </c>
      <c r="Z2635" s="439">
        <f t="shared" si="1904"/>
        <v>0</v>
      </c>
      <c r="AA2635" s="439">
        <f t="shared" si="1904"/>
        <v>0</v>
      </c>
      <c r="AB2635" s="439">
        <f t="shared" si="1904"/>
        <v>0</v>
      </c>
      <c r="AC2635" s="439">
        <f t="shared" si="1904"/>
        <v>0</v>
      </c>
      <c r="AD2635" s="439">
        <f t="shared" si="1904"/>
        <v>0</v>
      </c>
      <c r="AE2635" s="443">
        <f t="shared" ref="AE2635:AE2636" si="1905">AD2725</f>
        <v>0</v>
      </c>
      <c r="AF2635" s="439">
        <f t="shared" ref="AF2635:AF2636" si="1906">AE2725</f>
        <v>0</v>
      </c>
      <c r="AG2635" s="439">
        <f t="shared" ref="AG2635:AG2636" si="1907">AF2725</f>
        <v>0</v>
      </c>
      <c r="AH2635" s="439">
        <f t="shared" ref="AH2635:AH2636" si="1908">AG2725</f>
        <v>0</v>
      </c>
      <c r="AI2635" s="440">
        <f t="shared" ref="AI2635:AI2636" si="1909">AH2725</f>
        <v>0</v>
      </c>
      <c r="AJ2635" s="443">
        <f t="shared" si="1901"/>
        <v>0</v>
      </c>
      <c r="AK2635" s="439">
        <f t="shared" si="1901"/>
        <v>0</v>
      </c>
      <c r="AL2635" s="439">
        <f t="shared" si="1901"/>
        <v>0</v>
      </c>
      <c r="AM2635" s="439">
        <f t="shared" si="1901"/>
        <v>0</v>
      </c>
      <c r="AN2635" s="440">
        <f t="shared" si="1901"/>
        <v>0</v>
      </c>
    </row>
    <row r="2636" spans="1:40" outlineLevel="2">
      <c r="A2636" s="882">
        <f>ROW()</f>
        <v>2636</v>
      </c>
      <c r="B2636" s="453"/>
      <c r="D2636" s="456" t="s">
        <v>443</v>
      </c>
      <c r="E2636" s="456"/>
      <c r="F2636" s="456"/>
      <c r="G2636" s="456"/>
      <c r="H2636" s="460"/>
      <c r="I2636" s="460"/>
      <c r="J2636" s="461"/>
      <c r="K2636" s="460"/>
      <c r="L2636" s="460"/>
      <c r="M2636" s="460"/>
      <c r="N2636" s="465"/>
      <c r="O2636" s="460"/>
      <c r="P2636" s="460"/>
      <c r="Q2636" s="460"/>
      <c r="R2636" s="460"/>
      <c r="S2636" s="460"/>
      <c r="T2636" s="461"/>
      <c r="U2636" s="441"/>
      <c r="V2636" s="441"/>
      <c r="W2636" s="441">
        <f t="shared" ref="W2636:AD2636" si="1910">V2726</f>
        <v>0</v>
      </c>
      <c r="X2636" s="441">
        <f t="shared" si="1910"/>
        <v>0</v>
      </c>
      <c r="Y2636" s="462">
        <f t="shared" si="1910"/>
        <v>0</v>
      </c>
      <c r="Z2636" s="441">
        <f t="shared" si="1910"/>
        <v>0</v>
      </c>
      <c r="AA2636" s="441">
        <f t="shared" si="1910"/>
        <v>0</v>
      </c>
      <c r="AB2636" s="441">
        <f t="shared" si="1910"/>
        <v>0</v>
      </c>
      <c r="AC2636" s="441">
        <f t="shared" si="1910"/>
        <v>0</v>
      </c>
      <c r="AD2636" s="441">
        <f t="shared" si="1910"/>
        <v>0</v>
      </c>
      <c r="AE2636" s="462">
        <f t="shared" si="1905"/>
        <v>0</v>
      </c>
      <c r="AF2636" s="441">
        <f t="shared" si="1906"/>
        <v>0</v>
      </c>
      <c r="AG2636" s="441">
        <f t="shared" si="1907"/>
        <v>0</v>
      </c>
      <c r="AH2636" s="441">
        <f t="shared" si="1908"/>
        <v>0</v>
      </c>
      <c r="AI2636" s="442">
        <f t="shared" si="1909"/>
        <v>0</v>
      </c>
      <c r="AJ2636" s="462">
        <f t="shared" si="1901"/>
        <v>0</v>
      </c>
      <c r="AK2636" s="441">
        <f t="shared" si="1901"/>
        <v>0</v>
      </c>
      <c r="AL2636" s="441">
        <f t="shared" si="1901"/>
        <v>0</v>
      </c>
      <c r="AM2636" s="441">
        <f t="shared" si="1901"/>
        <v>0</v>
      </c>
      <c r="AN2636" s="442">
        <f t="shared" si="1901"/>
        <v>0</v>
      </c>
    </row>
    <row r="2637" spans="1:40" outlineLevel="2">
      <c r="A2637" s="882">
        <f>ROW()</f>
        <v>2637</v>
      </c>
      <c r="B2637" s="453"/>
      <c r="D2637" s="452" t="s">
        <v>24</v>
      </c>
      <c r="H2637" s="458"/>
      <c r="I2637" s="458"/>
      <c r="J2637" s="459"/>
      <c r="K2637" s="458"/>
      <c r="L2637" s="458"/>
      <c r="M2637" s="458"/>
      <c r="N2637" s="463"/>
      <c r="O2637" s="458"/>
      <c r="P2637" s="458"/>
      <c r="Q2637" s="458"/>
      <c r="R2637" s="458"/>
      <c r="S2637" s="458"/>
      <c r="T2637" s="459"/>
      <c r="U2637" s="439"/>
      <c r="V2637" s="439"/>
      <c r="W2637" s="439">
        <f t="shared" ref="W2637:AN2637" si="1911">SUM(W2621:W2636)</f>
        <v>0</v>
      </c>
      <c r="X2637" s="439">
        <f t="shared" si="1911"/>
        <v>76.971122147581582</v>
      </c>
      <c r="Y2637" s="443">
        <f t="shared" si="1911"/>
        <v>71.712368005210109</v>
      </c>
      <c r="Z2637" s="439">
        <f t="shared" si="1911"/>
        <v>69.082990934024366</v>
      </c>
      <c r="AA2637" s="439">
        <f t="shared" si="1911"/>
        <v>63.824236791652901</v>
      </c>
      <c r="AB2637" s="439">
        <f t="shared" si="1911"/>
        <v>58.565482649281428</v>
      </c>
      <c r="AC2637" s="439">
        <f t="shared" si="1911"/>
        <v>53.938395607278792</v>
      </c>
      <c r="AD2637" s="439">
        <f t="shared" si="1911"/>
        <v>49.942975665645037</v>
      </c>
      <c r="AE2637" s="443">
        <f t="shared" si="1911"/>
        <v>45.947555724011266</v>
      </c>
      <c r="AF2637" s="439">
        <f t="shared" si="1911"/>
        <v>41.952135782377496</v>
      </c>
      <c r="AG2637" s="439">
        <f t="shared" si="1911"/>
        <v>37.956715840743733</v>
      </c>
      <c r="AH2637" s="439">
        <f t="shared" si="1911"/>
        <v>33.961295899109963</v>
      </c>
      <c r="AI2637" s="440">
        <f t="shared" si="1911"/>
        <v>30.164987067509621</v>
      </c>
      <c r="AJ2637" s="443">
        <f t="shared" si="1911"/>
        <v>26.567789345942714</v>
      </c>
      <c r="AK2637" s="439">
        <f t="shared" si="1911"/>
        <v>22.97059162437581</v>
      </c>
      <c r="AL2637" s="439">
        <f t="shared" si="1911"/>
        <v>19.3733939028089</v>
      </c>
      <c r="AM2637" s="439">
        <f t="shared" si="1911"/>
        <v>15.776196181241993</v>
      </c>
      <c r="AN2637" s="440">
        <f t="shared" si="1911"/>
        <v>12.85548798307631</v>
      </c>
    </row>
    <row r="2638" spans="1:40" outlineLevel="1">
      <c r="A2638" s="732" t="s">
        <v>59</v>
      </c>
      <c r="B2638" s="733"/>
      <c r="C2638" s="881"/>
      <c r="D2638" s="733"/>
      <c r="E2638" s="733"/>
      <c r="F2638" s="733"/>
      <c r="G2638" s="730"/>
      <c r="H2638" s="733"/>
      <c r="I2638" s="730"/>
      <c r="J2638" s="729"/>
      <c r="K2638" s="730"/>
      <c r="L2638" s="730"/>
      <c r="M2638" s="730"/>
      <c r="N2638" s="731"/>
      <c r="O2638" s="730"/>
      <c r="P2638" s="730"/>
      <c r="Q2638" s="730"/>
      <c r="R2638" s="730"/>
      <c r="S2638" s="730"/>
      <c r="T2638" s="729"/>
      <c r="U2638" s="730"/>
      <c r="V2638" s="730"/>
      <c r="W2638" s="730"/>
      <c r="X2638" s="730"/>
      <c r="Y2638" s="729"/>
      <c r="Z2638" s="730"/>
      <c r="AA2638" s="730"/>
      <c r="AB2638" s="730"/>
      <c r="AC2638" s="730"/>
      <c r="AD2638" s="730"/>
      <c r="AE2638" s="729"/>
      <c r="AF2638" s="730"/>
      <c r="AG2638" s="730"/>
      <c r="AH2638" s="730"/>
      <c r="AI2638" s="731"/>
      <c r="AJ2638" s="729"/>
      <c r="AK2638" s="730"/>
      <c r="AL2638" s="730"/>
      <c r="AM2638" s="730"/>
      <c r="AN2638" s="731"/>
    </row>
    <row r="2639" spans="1:40" outlineLevel="2">
      <c r="A2639" s="882">
        <f>ROW()</f>
        <v>2639</v>
      </c>
      <c r="B2639" s="453"/>
      <c r="D2639" s="452" t="s">
        <v>300</v>
      </c>
      <c r="H2639" s="458"/>
      <c r="I2639" s="458"/>
      <c r="J2639" s="443"/>
      <c r="K2639" s="439"/>
      <c r="L2639" s="439"/>
      <c r="M2639" s="439"/>
      <c r="N2639" s="440"/>
      <c r="O2639" s="439"/>
      <c r="P2639" s="439"/>
      <c r="Q2639" s="439"/>
      <c r="R2639" s="439"/>
      <c r="S2639" s="439"/>
      <c r="T2639" s="443"/>
      <c r="U2639" s="439"/>
      <c r="V2639" s="439"/>
      <c r="W2639" s="27">
        <f>W$660</f>
        <v>20.075667459256032</v>
      </c>
      <c r="X2639" s="439"/>
      <c r="Y2639" s="443"/>
      <c r="Z2639" s="439"/>
      <c r="AA2639" s="157"/>
      <c r="AB2639" s="439"/>
      <c r="AC2639" s="439"/>
      <c r="AD2639" s="439"/>
      <c r="AE2639" s="443"/>
      <c r="AF2639" s="157"/>
      <c r="AG2639" s="439"/>
      <c r="AH2639" s="439"/>
      <c r="AI2639" s="440"/>
      <c r="AJ2639" s="443"/>
      <c r="AK2639" s="157"/>
      <c r="AL2639" s="439"/>
      <c r="AM2639" s="439"/>
      <c r="AN2639" s="440"/>
    </row>
    <row r="2640" spans="1:40" outlineLevel="2">
      <c r="A2640" s="882">
        <f>ROW()</f>
        <v>2640</v>
      </c>
      <c r="B2640" s="453"/>
      <c r="D2640" s="452" t="s">
        <v>301</v>
      </c>
      <c r="H2640" s="458"/>
      <c r="I2640" s="458"/>
      <c r="J2640" s="443"/>
      <c r="K2640" s="439"/>
      <c r="L2640" s="439"/>
      <c r="M2640" s="439"/>
      <c r="N2640" s="440"/>
      <c r="O2640" s="439"/>
      <c r="P2640" s="439"/>
      <c r="Q2640" s="439"/>
      <c r="R2640" s="439"/>
      <c r="S2640" s="439"/>
      <c r="T2640" s="443"/>
      <c r="U2640" s="439"/>
      <c r="V2640" s="439"/>
      <c r="W2640" s="27">
        <f>W$661</f>
        <v>0</v>
      </c>
      <c r="X2640" s="439"/>
      <c r="Y2640" s="443"/>
      <c r="Z2640" s="439"/>
      <c r="AA2640" s="157"/>
      <c r="AB2640" s="439"/>
      <c r="AC2640" s="439"/>
      <c r="AD2640" s="439"/>
      <c r="AE2640" s="443"/>
      <c r="AF2640" s="157"/>
      <c r="AG2640" s="439"/>
      <c r="AH2640" s="439"/>
      <c r="AI2640" s="440"/>
      <c r="AJ2640" s="443"/>
      <c r="AK2640" s="157"/>
      <c r="AL2640" s="439"/>
      <c r="AM2640" s="439"/>
      <c r="AN2640" s="440"/>
    </row>
    <row r="2641" spans="1:40" outlineLevel="2">
      <c r="A2641" s="882">
        <f>ROW()</f>
        <v>2641</v>
      </c>
      <c r="B2641" s="453"/>
      <c r="D2641" s="452" t="s">
        <v>29</v>
      </c>
      <c r="H2641" s="458"/>
      <c r="I2641" s="458"/>
      <c r="J2641" s="443"/>
      <c r="K2641" s="439"/>
      <c r="L2641" s="439"/>
      <c r="M2641" s="439"/>
      <c r="N2641" s="440"/>
      <c r="O2641" s="439"/>
      <c r="P2641" s="439"/>
      <c r="Q2641" s="439"/>
      <c r="R2641" s="439"/>
      <c r="S2641" s="439"/>
      <c r="T2641" s="443"/>
      <c r="U2641" s="439"/>
      <c r="V2641" s="439"/>
      <c r="W2641" s="27">
        <f>W$662</f>
        <v>0</v>
      </c>
      <c r="X2641" s="439"/>
      <c r="Y2641" s="443"/>
      <c r="Z2641" s="439"/>
      <c r="AA2641" s="157"/>
      <c r="AB2641" s="439"/>
      <c r="AC2641" s="439"/>
      <c r="AD2641" s="439"/>
      <c r="AE2641" s="443"/>
      <c r="AF2641" s="157"/>
      <c r="AG2641" s="439"/>
      <c r="AH2641" s="439"/>
      <c r="AI2641" s="440"/>
      <c r="AJ2641" s="443"/>
      <c r="AK2641" s="157"/>
      <c r="AL2641" s="439"/>
      <c r="AM2641" s="439"/>
      <c r="AN2641" s="440"/>
    </row>
    <row r="2642" spans="1:40" outlineLevel="2">
      <c r="A2642" s="882">
        <f>ROW()</f>
        <v>2642</v>
      </c>
      <c r="B2642" s="453"/>
      <c r="D2642" s="452" t="s">
        <v>30</v>
      </c>
      <c r="H2642" s="458"/>
      <c r="I2642" s="458"/>
      <c r="J2642" s="443"/>
      <c r="K2642" s="439"/>
      <c r="L2642" s="439"/>
      <c r="M2642" s="439"/>
      <c r="N2642" s="440"/>
      <c r="O2642" s="439"/>
      <c r="P2642" s="439"/>
      <c r="Q2642" s="439"/>
      <c r="R2642" s="439"/>
      <c r="S2642" s="439"/>
      <c r="T2642" s="443"/>
      <c r="U2642" s="439"/>
      <c r="V2642" s="439"/>
      <c r="W2642" s="27">
        <f>W$663</f>
        <v>22.052202089397014</v>
      </c>
      <c r="X2642" s="439"/>
      <c r="Y2642" s="443"/>
      <c r="Z2642" s="439"/>
      <c r="AA2642" s="157"/>
      <c r="AB2642" s="439"/>
      <c r="AC2642" s="439"/>
      <c r="AD2642" s="439"/>
      <c r="AE2642" s="443"/>
      <c r="AF2642" s="157"/>
      <c r="AG2642" s="439"/>
      <c r="AH2642" s="439"/>
      <c r="AI2642" s="440"/>
      <c r="AJ2642" s="443"/>
      <c r="AK2642" s="157"/>
      <c r="AL2642" s="439"/>
      <c r="AM2642" s="439"/>
      <c r="AN2642" s="440"/>
    </row>
    <row r="2643" spans="1:40" outlineLevel="2">
      <c r="A2643" s="882">
        <f>ROW()</f>
        <v>2643</v>
      </c>
      <c r="B2643" s="453"/>
      <c r="D2643" s="452" t="s">
        <v>31</v>
      </c>
      <c r="H2643" s="458"/>
      <c r="I2643" s="458"/>
      <c r="J2643" s="443"/>
      <c r="K2643" s="439"/>
      <c r="L2643" s="439"/>
      <c r="M2643" s="439"/>
      <c r="N2643" s="440"/>
      <c r="O2643" s="439"/>
      <c r="P2643" s="439"/>
      <c r="Q2643" s="439"/>
      <c r="R2643" s="439"/>
      <c r="S2643" s="439"/>
      <c r="T2643" s="443"/>
      <c r="U2643" s="439"/>
      <c r="V2643" s="439"/>
      <c r="W2643" s="27">
        <f>W$664</f>
        <v>0</v>
      </c>
      <c r="X2643" s="439"/>
      <c r="Y2643" s="443"/>
      <c r="Z2643" s="439"/>
      <c r="AA2643" s="157"/>
      <c r="AB2643" s="439"/>
      <c r="AC2643" s="439"/>
      <c r="AD2643" s="439"/>
      <c r="AE2643" s="443"/>
      <c r="AF2643" s="157"/>
      <c r="AG2643" s="439"/>
      <c r="AH2643" s="439"/>
      <c r="AI2643" s="440"/>
      <c r="AJ2643" s="443"/>
      <c r="AK2643" s="157"/>
      <c r="AL2643" s="439"/>
      <c r="AM2643" s="439"/>
      <c r="AN2643" s="440"/>
    </row>
    <row r="2644" spans="1:40" outlineLevel="2">
      <c r="A2644" s="882">
        <f>ROW()</f>
        <v>2644</v>
      </c>
      <c r="B2644" s="453"/>
      <c r="D2644" s="452" t="s">
        <v>32</v>
      </c>
      <c r="H2644" s="458"/>
      <c r="I2644" s="458"/>
      <c r="J2644" s="443"/>
      <c r="K2644" s="439"/>
      <c r="L2644" s="439"/>
      <c r="M2644" s="439"/>
      <c r="N2644" s="440"/>
      <c r="O2644" s="439"/>
      <c r="P2644" s="439"/>
      <c r="Q2644" s="439"/>
      <c r="R2644" s="439"/>
      <c r="S2644" s="439"/>
      <c r="T2644" s="443"/>
      <c r="U2644" s="439"/>
      <c r="V2644" s="439"/>
      <c r="W2644" s="27">
        <f>W$665</f>
        <v>1.2022835869308026</v>
      </c>
      <c r="X2644" s="439"/>
      <c r="Y2644" s="443"/>
      <c r="Z2644" s="439"/>
      <c r="AA2644" s="157"/>
      <c r="AB2644" s="439"/>
      <c r="AC2644" s="439"/>
      <c r="AD2644" s="439"/>
      <c r="AE2644" s="443"/>
      <c r="AF2644" s="157"/>
      <c r="AG2644" s="439"/>
      <c r="AH2644" s="439"/>
      <c r="AI2644" s="440"/>
      <c r="AJ2644" s="443"/>
      <c r="AK2644" s="157"/>
      <c r="AL2644" s="439"/>
      <c r="AM2644" s="439"/>
      <c r="AN2644" s="440"/>
    </row>
    <row r="2645" spans="1:40" outlineLevel="2">
      <c r="A2645" s="882">
        <f>ROW()</f>
        <v>2645</v>
      </c>
      <c r="B2645" s="453"/>
      <c r="D2645" s="452" t="s">
        <v>33</v>
      </c>
      <c r="H2645" s="458"/>
      <c r="I2645" s="458"/>
      <c r="J2645" s="443"/>
      <c r="K2645" s="439"/>
      <c r="L2645" s="439"/>
      <c r="M2645" s="439"/>
      <c r="N2645" s="440"/>
      <c r="O2645" s="439"/>
      <c r="P2645" s="439"/>
      <c r="Q2645" s="439"/>
      <c r="R2645" s="439"/>
      <c r="S2645" s="439"/>
      <c r="T2645" s="443"/>
      <c r="U2645" s="439"/>
      <c r="V2645" s="439"/>
      <c r="W2645" s="27">
        <f>W$666</f>
        <v>3.9022498108794903E-3</v>
      </c>
      <c r="X2645" s="439"/>
      <c r="Y2645" s="443"/>
      <c r="Z2645" s="439"/>
      <c r="AA2645" s="157"/>
      <c r="AB2645" s="439"/>
      <c r="AC2645" s="439"/>
      <c r="AD2645" s="439"/>
      <c r="AE2645" s="443"/>
      <c r="AF2645" s="157"/>
      <c r="AG2645" s="439"/>
      <c r="AH2645" s="439"/>
      <c r="AI2645" s="440"/>
      <c r="AJ2645" s="443"/>
      <c r="AK2645" s="157"/>
      <c r="AL2645" s="439"/>
      <c r="AM2645" s="439"/>
      <c r="AN2645" s="440"/>
    </row>
    <row r="2646" spans="1:40" outlineLevel="2">
      <c r="A2646" s="882">
        <f>ROW()</f>
        <v>2646</v>
      </c>
      <c r="B2646" s="453"/>
      <c r="D2646" s="452" t="s">
        <v>27</v>
      </c>
      <c r="H2646" s="458"/>
      <c r="I2646" s="458"/>
      <c r="J2646" s="443"/>
      <c r="K2646" s="439"/>
      <c r="L2646" s="439"/>
      <c r="M2646" s="439"/>
      <c r="N2646" s="440"/>
      <c r="O2646" s="439"/>
      <c r="P2646" s="439"/>
      <c r="Q2646" s="439"/>
      <c r="R2646" s="439"/>
      <c r="S2646" s="439"/>
      <c r="T2646" s="443"/>
      <c r="U2646" s="439"/>
      <c r="V2646" s="439"/>
      <c r="W2646" s="27">
        <f>W$667</f>
        <v>4.3068220565307636</v>
      </c>
      <c r="X2646" s="439"/>
      <c r="Y2646" s="443"/>
      <c r="Z2646" s="439"/>
      <c r="AA2646" s="157"/>
      <c r="AB2646" s="439"/>
      <c r="AC2646" s="439"/>
      <c r="AD2646" s="439"/>
      <c r="AE2646" s="443"/>
      <c r="AF2646" s="157"/>
      <c r="AG2646" s="439"/>
      <c r="AH2646" s="439"/>
      <c r="AI2646" s="440"/>
      <c r="AJ2646" s="443"/>
      <c r="AK2646" s="157"/>
      <c r="AL2646" s="439"/>
      <c r="AM2646" s="439"/>
      <c r="AN2646" s="440"/>
    </row>
    <row r="2647" spans="1:40" outlineLevel="2">
      <c r="A2647" s="882">
        <f>ROW()</f>
        <v>2647</v>
      </c>
      <c r="B2647" s="453"/>
      <c r="D2647" s="452" t="s">
        <v>34</v>
      </c>
      <c r="H2647" s="458"/>
      <c r="I2647" s="458"/>
      <c r="J2647" s="443"/>
      <c r="K2647" s="439"/>
      <c r="L2647" s="439"/>
      <c r="M2647" s="439"/>
      <c r="N2647" s="440"/>
      <c r="O2647" s="439"/>
      <c r="P2647" s="439"/>
      <c r="Q2647" s="439"/>
      <c r="R2647" s="439"/>
      <c r="S2647" s="439"/>
      <c r="T2647" s="443"/>
      <c r="U2647" s="439"/>
      <c r="V2647" s="439"/>
      <c r="W2647" s="27">
        <f>W$668</f>
        <v>20.294685702036663</v>
      </c>
      <c r="X2647" s="439"/>
      <c r="Y2647" s="443"/>
      <c r="Z2647" s="439"/>
      <c r="AA2647" s="157"/>
      <c r="AB2647" s="439"/>
      <c r="AC2647" s="439"/>
      <c r="AD2647" s="439"/>
      <c r="AE2647" s="443"/>
      <c r="AF2647" s="157"/>
      <c r="AG2647" s="439"/>
      <c r="AH2647" s="439"/>
      <c r="AI2647" s="440"/>
      <c r="AJ2647" s="443"/>
      <c r="AK2647" s="157"/>
      <c r="AL2647" s="439"/>
      <c r="AM2647" s="439"/>
      <c r="AN2647" s="440"/>
    </row>
    <row r="2648" spans="1:40" outlineLevel="2">
      <c r="A2648" s="882">
        <f>ROW()</f>
        <v>2648</v>
      </c>
      <c r="B2648" s="453"/>
      <c r="D2648" s="452" t="s">
        <v>35</v>
      </c>
      <c r="H2648" s="458"/>
      <c r="I2648" s="458"/>
      <c r="J2648" s="443"/>
      <c r="K2648" s="439"/>
      <c r="L2648" s="439"/>
      <c r="M2648" s="439"/>
      <c r="N2648" s="440"/>
      <c r="O2648" s="439"/>
      <c r="P2648" s="439"/>
      <c r="Q2648" s="439"/>
      <c r="R2648" s="439"/>
      <c r="S2648" s="439"/>
      <c r="T2648" s="443"/>
      <c r="U2648" s="439"/>
      <c r="V2648" s="439"/>
      <c r="W2648" s="27">
        <f>W$669</f>
        <v>3.9822222006685868</v>
      </c>
      <c r="X2648" s="439"/>
      <c r="Y2648" s="443"/>
      <c r="Z2648" s="439"/>
      <c r="AA2648" s="157"/>
      <c r="AB2648" s="439"/>
      <c r="AC2648" s="439"/>
      <c r="AD2648" s="439"/>
      <c r="AE2648" s="443"/>
      <c r="AF2648" s="157"/>
      <c r="AG2648" s="439"/>
      <c r="AH2648" s="439"/>
      <c r="AI2648" s="440"/>
      <c r="AJ2648" s="443"/>
      <c r="AK2648" s="157"/>
      <c r="AL2648" s="439"/>
      <c r="AM2648" s="439"/>
      <c r="AN2648" s="440"/>
    </row>
    <row r="2649" spans="1:40" outlineLevel="2">
      <c r="A2649" s="882">
        <f>ROW()</f>
        <v>2649</v>
      </c>
      <c r="B2649" s="453"/>
      <c r="D2649" s="452" t="s">
        <v>302</v>
      </c>
      <c r="H2649" s="458"/>
      <c r="I2649" s="458"/>
      <c r="J2649" s="443"/>
      <c r="K2649" s="439"/>
      <c r="L2649" s="439"/>
      <c r="M2649" s="439"/>
      <c r="N2649" s="440"/>
      <c r="O2649" s="439"/>
      <c r="P2649" s="439"/>
      <c r="Q2649" s="439"/>
      <c r="R2649" s="439"/>
      <c r="S2649" s="439"/>
      <c r="T2649" s="443"/>
      <c r="U2649" s="439"/>
      <c r="V2649" s="439"/>
      <c r="W2649" s="27">
        <f>W$670</f>
        <v>0</v>
      </c>
      <c r="X2649" s="439"/>
      <c r="Y2649" s="443"/>
      <c r="Z2649" s="439"/>
      <c r="AA2649" s="157"/>
      <c r="AB2649" s="439"/>
      <c r="AC2649" s="439"/>
      <c r="AD2649" s="439"/>
      <c r="AE2649" s="443"/>
      <c r="AF2649" s="157"/>
      <c r="AG2649" s="439"/>
      <c r="AH2649" s="439"/>
      <c r="AI2649" s="440"/>
      <c r="AJ2649" s="443"/>
      <c r="AK2649" s="157"/>
      <c r="AL2649" s="439"/>
      <c r="AM2649" s="439"/>
      <c r="AN2649" s="440"/>
    </row>
    <row r="2650" spans="1:40" outlineLevel="2">
      <c r="A2650" s="882">
        <f>ROW()</f>
        <v>2650</v>
      </c>
      <c r="B2650" s="453"/>
      <c r="D2650" s="452" t="s">
        <v>36</v>
      </c>
      <c r="H2650" s="458"/>
      <c r="I2650" s="458"/>
      <c r="J2650" s="443"/>
      <c r="K2650" s="439"/>
      <c r="L2650" s="439"/>
      <c r="M2650" s="439"/>
      <c r="N2650" s="440"/>
      <c r="O2650" s="439"/>
      <c r="P2650" s="439"/>
      <c r="Q2650" s="439"/>
      <c r="R2650" s="439"/>
      <c r="S2650" s="439"/>
      <c r="T2650" s="443"/>
      <c r="U2650" s="439"/>
      <c r="V2650" s="439"/>
      <c r="W2650" s="27">
        <f>W$671</f>
        <v>5.0533368029508443</v>
      </c>
      <c r="X2650" s="439"/>
      <c r="Y2650" s="443"/>
      <c r="Z2650" s="439"/>
      <c r="AA2650" s="157"/>
      <c r="AB2650" s="439"/>
      <c r="AC2650" s="439"/>
      <c r="AD2650" s="439"/>
      <c r="AE2650" s="443"/>
      <c r="AF2650" s="157"/>
      <c r="AG2650" s="439"/>
      <c r="AH2650" s="439"/>
      <c r="AI2650" s="440"/>
      <c r="AJ2650" s="443"/>
      <c r="AK2650" s="157"/>
      <c r="AL2650" s="439"/>
      <c r="AM2650" s="439"/>
      <c r="AN2650" s="440"/>
    </row>
    <row r="2651" spans="1:40" outlineLevel="2">
      <c r="A2651" s="882">
        <f>ROW()</f>
        <v>2651</v>
      </c>
      <c r="B2651" s="453"/>
      <c r="D2651" s="452" t="s">
        <v>583</v>
      </c>
      <c r="H2651" s="458"/>
      <c r="I2651" s="458"/>
      <c r="J2651" s="443"/>
      <c r="K2651" s="439"/>
      <c r="L2651" s="439"/>
      <c r="M2651" s="439"/>
      <c r="N2651" s="440"/>
      <c r="O2651" s="439"/>
      <c r="P2651" s="439"/>
      <c r="Q2651" s="439"/>
      <c r="R2651" s="439"/>
      <c r="S2651" s="439"/>
      <c r="T2651" s="443"/>
      <c r="U2651" s="439"/>
      <c r="V2651" s="439"/>
      <c r="W2651" s="27">
        <f>W$672</f>
        <v>0</v>
      </c>
      <c r="X2651" s="439"/>
      <c r="Y2651" s="443"/>
      <c r="Z2651" s="439"/>
      <c r="AA2651" s="157"/>
      <c r="AB2651" s="439"/>
      <c r="AC2651" s="439"/>
      <c r="AD2651" s="439"/>
      <c r="AE2651" s="443"/>
      <c r="AF2651" s="157"/>
      <c r="AG2651" s="439"/>
      <c r="AH2651" s="439"/>
      <c r="AI2651" s="440"/>
      <c r="AJ2651" s="443"/>
      <c r="AK2651" s="157"/>
      <c r="AL2651" s="439"/>
      <c r="AM2651" s="439"/>
      <c r="AN2651" s="440"/>
    </row>
    <row r="2652" spans="1:40" outlineLevel="2">
      <c r="A2652" s="882">
        <f>ROW()</f>
        <v>2652</v>
      </c>
      <c r="B2652" s="453"/>
      <c r="D2652" s="452" t="s">
        <v>81</v>
      </c>
      <c r="H2652" s="458"/>
      <c r="I2652" s="458"/>
      <c r="J2652" s="443"/>
      <c r="K2652" s="439"/>
      <c r="L2652" s="439"/>
      <c r="M2652" s="439"/>
      <c r="N2652" s="440"/>
      <c r="O2652" s="439"/>
      <c r="P2652" s="439"/>
      <c r="Q2652" s="439"/>
      <c r="R2652" s="439"/>
      <c r="S2652" s="439"/>
      <c r="T2652" s="443"/>
      <c r="U2652" s="439"/>
      <c r="V2652" s="439"/>
      <c r="W2652" s="27">
        <f>W$673</f>
        <v>0</v>
      </c>
      <c r="X2652" s="439"/>
      <c r="Y2652" s="443"/>
      <c r="Z2652" s="439"/>
      <c r="AA2652" s="157"/>
      <c r="AB2652" s="439"/>
      <c r="AC2652" s="439"/>
      <c r="AD2652" s="439"/>
      <c r="AE2652" s="443"/>
      <c r="AF2652" s="157"/>
      <c r="AG2652" s="439"/>
      <c r="AH2652" s="439"/>
      <c r="AI2652" s="440"/>
      <c r="AJ2652" s="443"/>
      <c r="AK2652" s="157"/>
      <c r="AL2652" s="439"/>
      <c r="AM2652" s="439"/>
      <c r="AN2652" s="440"/>
    </row>
    <row r="2653" spans="1:40" outlineLevel="2">
      <c r="A2653" s="882">
        <f>ROW()</f>
        <v>2653</v>
      </c>
      <c r="B2653" s="453"/>
      <c r="D2653" s="452" t="s">
        <v>28</v>
      </c>
      <c r="H2653" s="458"/>
      <c r="I2653" s="458"/>
      <c r="J2653" s="443"/>
      <c r="K2653" s="439"/>
      <c r="L2653" s="439"/>
      <c r="M2653" s="439"/>
      <c r="N2653" s="440"/>
      <c r="O2653" s="439"/>
      <c r="P2653" s="439"/>
      <c r="Q2653" s="439"/>
      <c r="R2653" s="439"/>
      <c r="S2653" s="439"/>
      <c r="T2653" s="443"/>
      <c r="U2653" s="439"/>
      <c r="V2653" s="439"/>
      <c r="W2653" s="27">
        <f>W$674</f>
        <v>0</v>
      </c>
      <c r="X2653" s="439"/>
      <c r="Y2653" s="443"/>
      <c r="Z2653" s="439"/>
      <c r="AA2653" s="157"/>
      <c r="AB2653" s="439"/>
      <c r="AC2653" s="439"/>
      <c r="AD2653" s="439"/>
      <c r="AE2653" s="443"/>
      <c r="AF2653" s="157"/>
      <c r="AG2653" s="439"/>
      <c r="AH2653" s="439"/>
      <c r="AI2653" s="440"/>
      <c r="AJ2653" s="443"/>
      <c r="AK2653" s="157"/>
      <c r="AL2653" s="439"/>
      <c r="AM2653" s="439"/>
      <c r="AN2653" s="440"/>
    </row>
    <row r="2654" spans="1:40" outlineLevel="2">
      <c r="A2654" s="882">
        <f>ROW()</f>
        <v>2654</v>
      </c>
      <c r="B2654" s="453"/>
      <c r="D2654" s="456" t="s">
        <v>443</v>
      </c>
      <c r="E2654" s="456"/>
      <c r="F2654" s="456"/>
      <c r="G2654" s="456"/>
      <c r="H2654" s="460"/>
      <c r="I2654" s="460"/>
      <c r="J2654" s="462"/>
      <c r="K2654" s="441"/>
      <c r="L2654" s="441"/>
      <c r="M2654" s="441"/>
      <c r="N2654" s="442"/>
      <c r="O2654" s="441"/>
      <c r="P2654" s="441"/>
      <c r="Q2654" s="441"/>
      <c r="R2654" s="441"/>
      <c r="S2654" s="441"/>
      <c r="T2654" s="462"/>
      <c r="U2654" s="441"/>
      <c r="V2654" s="441"/>
      <c r="W2654" s="30">
        <f>W$675</f>
        <v>0</v>
      </c>
      <c r="X2654" s="441"/>
      <c r="Y2654" s="462"/>
      <c r="Z2654" s="441"/>
      <c r="AA2654" s="158"/>
      <c r="AB2654" s="441"/>
      <c r="AC2654" s="441"/>
      <c r="AD2654" s="441"/>
      <c r="AE2654" s="462"/>
      <c r="AF2654" s="158"/>
      <c r="AG2654" s="441"/>
      <c r="AH2654" s="441"/>
      <c r="AI2654" s="442"/>
      <c r="AJ2654" s="462"/>
      <c r="AK2654" s="158"/>
      <c r="AL2654" s="441"/>
      <c r="AM2654" s="441"/>
      <c r="AN2654" s="442"/>
    </row>
    <row r="2655" spans="1:40" outlineLevel="2">
      <c r="A2655" s="882">
        <f>ROW()</f>
        <v>2655</v>
      </c>
      <c r="B2655" s="453"/>
      <c r="D2655" s="452" t="s">
        <v>24</v>
      </c>
      <c r="H2655" s="458"/>
      <c r="I2655" s="458"/>
      <c r="J2655" s="443"/>
      <c r="K2655" s="439"/>
      <c r="L2655" s="439"/>
      <c r="M2655" s="439"/>
      <c r="N2655" s="440"/>
      <c r="O2655" s="439"/>
      <c r="P2655" s="439"/>
      <c r="Q2655" s="439"/>
      <c r="R2655" s="439"/>
      <c r="S2655" s="439"/>
      <c r="T2655" s="443"/>
      <c r="U2655" s="439"/>
      <c r="V2655" s="439"/>
      <c r="W2655" s="27">
        <f>SUM(W2639:W2654)</f>
        <v>76.971122147581582</v>
      </c>
      <c r="X2655" s="439"/>
      <c r="Y2655" s="443"/>
      <c r="Z2655" s="439"/>
      <c r="AA2655" s="439"/>
      <c r="AB2655" s="439"/>
      <c r="AC2655" s="439"/>
      <c r="AD2655" s="439"/>
      <c r="AE2655" s="443"/>
      <c r="AF2655" s="439"/>
      <c r="AG2655" s="439"/>
      <c r="AH2655" s="439"/>
      <c r="AI2655" s="440"/>
      <c r="AJ2655" s="443"/>
      <c r="AK2655" s="439"/>
      <c r="AL2655" s="439"/>
      <c r="AM2655" s="439"/>
      <c r="AN2655" s="440"/>
    </row>
    <row r="2656" spans="1:40" outlineLevel="1">
      <c r="A2656" s="732" t="s">
        <v>238</v>
      </c>
      <c r="B2656" s="733"/>
      <c r="C2656" s="881"/>
      <c r="D2656" s="733"/>
      <c r="E2656" s="733"/>
      <c r="F2656" s="733"/>
      <c r="G2656" s="730"/>
      <c r="H2656" s="733"/>
      <c r="I2656" s="730"/>
      <c r="J2656" s="729"/>
      <c r="K2656" s="730"/>
      <c r="L2656" s="730"/>
      <c r="M2656" s="730"/>
      <c r="N2656" s="731"/>
      <c r="O2656" s="730"/>
      <c r="P2656" s="730"/>
      <c r="Q2656" s="730"/>
      <c r="R2656" s="730"/>
      <c r="S2656" s="730"/>
      <c r="T2656" s="729"/>
      <c r="U2656" s="730"/>
      <c r="V2656" s="730"/>
      <c r="W2656" s="730"/>
      <c r="X2656" s="730"/>
      <c r="Y2656" s="729"/>
      <c r="Z2656" s="730"/>
      <c r="AA2656" s="730"/>
      <c r="AB2656" s="730"/>
      <c r="AC2656" s="730"/>
      <c r="AD2656" s="730"/>
      <c r="AE2656" s="729"/>
      <c r="AF2656" s="730"/>
      <c r="AG2656" s="730"/>
      <c r="AH2656" s="730"/>
      <c r="AI2656" s="731"/>
      <c r="AJ2656" s="729"/>
      <c r="AK2656" s="730"/>
      <c r="AL2656" s="730"/>
      <c r="AM2656" s="730"/>
      <c r="AN2656" s="731"/>
    </row>
    <row r="2657" spans="1:40" outlineLevel="2">
      <c r="A2657" s="882">
        <f>ROW()</f>
        <v>2657</v>
      </c>
      <c r="B2657" s="453"/>
      <c r="D2657" s="1205" t="s">
        <v>300</v>
      </c>
      <c r="E2657" s="1205"/>
      <c r="F2657" s="1205"/>
      <c r="G2657" s="1205"/>
      <c r="H2657" s="4"/>
      <c r="I2657" s="4"/>
      <c r="J2657" s="329"/>
      <c r="K2657" s="4"/>
      <c r="L2657" s="4"/>
      <c r="M2657" s="4"/>
      <c r="N2657" s="316"/>
      <c r="O2657" s="4"/>
      <c r="P2657" s="4"/>
      <c r="Q2657" s="4"/>
      <c r="R2657" s="4"/>
      <c r="S2657" s="4"/>
      <c r="T2657" s="252"/>
      <c r="U2657" s="53"/>
      <c r="V2657" s="53"/>
      <c r="W2657" s="53">
        <f>W$678</f>
        <v>0</v>
      </c>
      <c r="X2657" s="53"/>
      <c r="Y2657" s="252"/>
      <c r="Z2657" s="53"/>
      <c r="AA2657" s="53"/>
      <c r="AB2657" s="53"/>
      <c r="AC2657" s="53"/>
      <c r="AD2657" s="53"/>
      <c r="AE2657" s="252"/>
      <c r="AF2657" s="53"/>
      <c r="AG2657" s="53"/>
      <c r="AH2657" s="53"/>
      <c r="AI2657" s="44"/>
      <c r="AJ2657" s="252"/>
      <c r="AK2657" s="53"/>
      <c r="AL2657" s="53"/>
      <c r="AM2657" s="53"/>
      <c r="AN2657" s="44"/>
    </row>
    <row r="2658" spans="1:40" outlineLevel="2">
      <c r="A2658" s="882">
        <f>ROW()</f>
        <v>2658</v>
      </c>
      <c r="B2658" s="453"/>
      <c r="D2658" s="1205" t="s">
        <v>301</v>
      </c>
      <c r="E2658" s="1205"/>
      <c r="F2658" s="1205"/>
      <c r="G2658" s="1205"/>
      <c r="H2658" s="4"/>
      <c r="I2658" s="4"/>
      <c r="J2658" s="329"/>
      <c r="K2658" s="4"/>
      <c r="L2658" s="4"/>
      <c r="M2658" s="4"/>
      <c r="N2658" s="316"/>
      <c r="O2658" s="4"/>
      <c r="P2658" s="4"/>
      <c r="Q2658" s="4"/>
      <c r="R2658" s="4"/>
      <c r="S2658" s="4"/>
      <c r="T2658" s="252"/>
      <c r="U2658" s="53"/>
      <c r="V2658" s="53"/>
      <c r="W2658" s="53">
        <f>W$679</f>
        <v>0</v>
      </c>
      <c r="X2658" s="53"/>
      <c r="Y2658" s="252"/>
      <c r="Z2658" s="53"/>
      <c r="AA2658" s="53"/>
      <c r="AB2658" s="53"/>
      <c r="AC2658" s="53"/>
      <c r="AD2658" s="53"/>
      <c r="AE2658" s="252"/>
      <c r="AF2658" s="53"/>
      <c r="AG2658" s="53"/>
      <c r="AH2658" s="53"/>
      <c r="AI2658" s="44"/>
      <c r="AJ2658" s="252"/>
      <c r="AK2658" s="53"/>
      <c r="AL2658" s="53"/>
      <c r="AM2658" s="53"/>
      <c r="AN2658" s="44"/>
    </row>
    <row r="2659" spans="1:40" outlineLevel="2">
      <c r="A2659" s="882">
        <f>ROW()</f>
        <v>2659</v>
      </c>
      <c r="B2659" s="453"/>
      <c r="D2659" s="1205" t="s">
        <v>29</v>
      </c>
      <c r="E2659" s="1205"/>
      <c r="F2659" s="1205"/>
      <c r="G2659" s="1205"/>
      <c r="H2659" s="4"/>
      <c r="I2659" s="4"/>
      <c r="J2659" s="329"/>
      <c r="K2659" s="4"/>
      <c r="L2659" s="4"/>
      <c r="M2659" s="4"/>
      <c r="N2659" s="316"/>
      <c r="O2659" s="4"/>
      <c r="P2659" s="4"/>
      <c r="Q2659" s="4"/>
      <c r="R2659" s="4"/>
      <c r="S2659" s="4"/>
      <c r="T2659" s="252"/>
      <c r="U2659" s="53"/>
      <c r="V2659" s="53"/>
      <c r="W2659" s="53">
        <f>W$680</f>
        <v>0</v>
      </c>
      <c r="X2659" s="53"/>
      <c r="Y2659" s="252"/>
      <c r="Z2659" s="53"/>
      <c r="AA2659" s="53"/>
      <c r="AB2659" s="53"/>
      <c r="AC2659" s="53"/>
      <c r="AD2659" s="53"/>
      <c r="AE2659" s="252"/>
      <c r="AF2659" s="53"/>
      <c r="AG2659" s="53"/>
      <c r="AH2659" s="53"/>
      <c r="AI2659" s="44"/>
      <c r="AJ2659" s="252"/>
      <c r="AK2659" s="53"/>
      <c r="AL2659" s="53"/>
      <c r="AM2659" s="53"/>
      <c r="AN2659" s="44"/>
    </row>
    <row r="2660" spans="1:40" outlineLevel="2">
      <c r="A2660" s="882">
        <f>ROW()</f>
        <v>2660</v>
      </c>
      <c r="B2660" s="453"/>
      <c r="D2660" s="1205" t="s">
        <v>30</v>
      </c>
      <c r="E2660" s="1205"/>
      <c r="F2660" s="1205"/>
      <c r="G2660" s="1205"/>
      <c r="H2660" s="4"/>
      <c r="I2660" s="4"/>
      <c r="J2660" s="329"/>
      <c r="K2660" s="4"/>
      <c r="L2660" s="4"/>
      <c r="M2660" s="4"/>
      <c r="N2660" s="316"/>
      <c r="O2660" s="4"/>
      <c r="P2660" s="4"/>
      <c r="Q2660" s="4"/>
      <c r="R2660" s="4"/>
      <c r="S2660" s="4"/>
      <c r="T2660" s="252"/>
      <c r="U2660" s="53"/>
      <c r="V2660" s="53"/>
      <c r="W2660" s="53">
        <f>W$681</f>
        <v>0</v>
      </c>
      <c r="X2660" s="53"/>
      <c r="Y2660" s="252"/>
      <c r="Z2660" s="53"/>
      <c r="AA2660" s="53"/>
      <c r="AB2660" s="53"/>
      <c r="AC2660" s="53"/>
      <c r="AD2660" s="53"/>
      <c r="AE2660" s="252"/>
      <c r="AF2660" s="53"/>
      <c r="AG2660" s="53"/>
      <c r="AH2660" s="53"/>
      <c r="AI2660" s="44"/>
      <c r="AJ2660" s="252"/>
      <c r="AK2660" s="53"/>
      <c r="AL2660" s="53"/>
      <c r="AM2660" s="53"/>
      <c r="AN2660" s="44"/>
    </row>
    <row r="2661" spans="1:40" outlineLevel="2">
      <c r="A2661" s="882">
        <f>ROW()</f>
        <v>2661</v>
      </c>
      <c r="B2661" s="453"/>
      <c r="D2661" s="1205" t="s">
        <v>31</v>
      </c>
      <c r="E2661" s="1205"/>
      <c r="F2661" s="1205"/>
      <c r="G2661" s="1205"/>
      <c r="H2661" s="4"/>
      <c r="I2661" s="4"/>
      <c r="J2661" s="329"/>
      <c r="K2661" s="4"/>
      <c r="L2661" s="4"/>
      <c r="M2661" s="4"/>
      <c r="N2661" s="316"/>
      <c r="O2661" s="4"/>
      <c r="P2661" s="4"/>
      <c r="Q2661" s="4"/>
      <c r="R2661" s="4"/>
      <c r="S2661" s="4"/>
      <c r="T2661" s="252"/>
      <c r="U2661" s="53"/>
      <c r="V2661" s="53"/>
      <c r="W2661" s="53">
        <f>W$682</f>
        <v>0</v>
      </c>
      <c r="X2661" s="53"/>
      <c r="Y2661" s="252"/>
      <c r="Z2661" s="53"/>
      <c r="AA2661" s="53"/>
      <c r="AB2661" s="53"/>
      <c r="AC2661" s="53"/>
      <c r="AD2661" s="53"/>
      <c r="AE2661" s="252"/>
      <c r="AF2661" s="53"/>
      <c r="AG2661" s="53"/>
      <c r="AH2661" s="53"/>
      <c r="AI2661" s="44"/>
      <c r="AJ2661" s="252"/>
      <c r="AK2661" s="53"/>
      <c r="AL2661" s="53"/>
      <c r="AM2661" s="53"/>
      <c r="AN2661" s="44"/>
    </row>
    <row r="2662" spans="1:40" outlineLevel="2">
      <c r="A2662" s="882">
        <f>ROW()</f>
        <v>2662</v>
      </c>
      <c r="B2662" s="453"/>
      <c r="D2662" s="1205" t="s">
        <v>32</v>
      </c>
      <c r="E2662" s="1205"/>
      <c r="F2662" s="1205"/>
      <c r="G2662" s="1205"/>
      <c r="H2662" s="4"/>
      <c r="I2662" s="4"/>
      <c r="J2662" s="329"/>
      <c r="K2662" s="4"/>
      <c r="L2662" s="4"/>
      <c r="M2662" s="4"/>
      <c r="N2662" s="316"/>
      <c r="O2662" s="4"/>
      <c r="P2662" s="4"/>
      <c r="Q2662" s="4"/>
      <c r="R2662" s="4"/>
      <c r="S2662" s="4"/>
      <c r="T2662" s="252"/>
      <c r="U2662" s="53"/>
      <c r="V2662" s="53"/>
      <c r="W2662" s="53">
        <f>W$683</f>
        <v>0</v>
      </c>
      <c r="X2662" s="53"/>
      <c r="Y2662" s="252"/>
      <c r="Z2662" s="53"/>
      <c r="AA2662" s="53"/>
      <c r="AB2662" s="53"/>
      <c r="AC2662" s="53"/>
      <c r="AD2662" s="53"/>
      <c r="AE2662" s="252"/>
      <c r="AF2662" s="53"/>
      <c r="AG2662" s="53"/>
      <c r="AH2662" s="53"/>
      <c r="AI2662" s="44"/>
      <c r="AJ2662" s="252"/>
      <c r="AK2662" s="53"/>
      <c r="AL2662" s="53"/>
      <c r="AM2662" s="53"/>
      <c r="AN2662" s="44"/>
    </row>
    <row r="2663" spans="1:40" outlineLevel="2">
      <c r="A2663" s="882">
        <f>ROW()</f>
        <v>2663</v>
      </c>
      <c r="B2663" s="453"/>
      <c r="D2663" s="1205" t="s">
        <v>33</v>
      </c>
      <c r="E2663" s="1205"/>
      <c r="F2663" s="1205"/>
      <c r="G2663" s="1205"/>
      <c r="H2663" s="4"/>
      <c r="I2663" s="4"/>
      <c r="J2663" s="329"/>
      <c r="K2663" s="4"/>
      <c r="L2663" s="4"/>
      <c r="M2663" s="4"/>
      <c r="N2663" s="316"/>
      <c r="O2663" s="4"/>
      <c r="P2663" s="4"/>
      <c r="Q2663" s="4"/>
      <c r="R2663" s="4"/>
      <c r="S2663" s="4"/>
      <c r="T2663" s="252"/>
      <c r="U2663" s="53"/>
      <c r="V2663" s="53"/>
      <c r="W2663" s="53">
        <f>W$684</f>
        <v>0</v>
      </c>
      <c r="X2663" s="53"/>
      <c r="Y2663" s="252"/>
      <c r="Z2663" s="53"/>
      <c r="AA2663" s="53"/>
      <c r="AB2663" s="53"/>
      <c r="AC2663" s="53"/>
      <c r="AD2663" s="53"/>
      <c r="AE2663" s="252"/>
      <c r="AF2663" s="53"/>
      <c r="AG2663" s="53"/>
      <c r="AH2663" s="53"/>
      <c r="AI2663" s="44"/>
      <c r="AJ2663" s="252"/>
      <c r="AK2663" s="53"/>
      <c r="AL2663" s="53"/>
      <c r="AM2663" s="53"/>
      <c r="AN2663" s="44"/>
    </row>
    <row r="2664" spans="1:40" outlineLevel="2">
      <c r="A2664" s="882">
        <f>ROW()</f>
        <v>2664</v>
      </c>
      <c r="B2664" s="453"/>
      <c r="D2664" s="1205" t="s">
        <v>27</v>
      </c>
      <c r="E2664" s="1205"/>
      <c r="F2664" s="1205"/>
      <c r="G2664" s="1205"/>
      <c r="H2664" s="4"/>
      <c r="I2664" s="4"/>
      <c r="J2664" s="329"/>
      <c r="K2664" s="4"/>
      <c r="L2664" s="4"/>
      <c r="M2664" s="4"/>
      <c r="N2664" s="316"/>
      <c r="O2664" s="4"/>
      <c r="P2664" s="4"/>
      <c r="Q2664" s="4"/>
      <c r="R2664" s="4"/>
      <c r="S2664" s="4"/>
      <c r="T2664" s="252"/>
      <c r="U2664" s="53"/>
      <c r="V2664" s="53"/>
      <c r="W2664" s="53">
        <f>W$685</f>
        <v>0</v>
      </c>
      <c r="X2664" s="53"/>
      <c r="Y2664" s="252"/>
      <c r="Z2664" s="53"/>
      <c r="AA2664" s="53"/>
      <c r="AB2664" s="53"/>
      <c r="AC2664" s="53"/>
      <c r="AD2664" s="53"/>
      <c r="AE2664" s="252"/>
      <c r="AF2664" s="53"/>
      <c r="AG2664" s="53"/>
      <c r="AH2664" s="53"/>
      <c r="AI2664" s="44"/>
      <c r="AJ2664" s="252"/>
      <c r="AK2664" s="53"/>
      <c r="AL2664" s="53"/>
      <c r="AM2664" s="53"/>
      <c r="AN2664" s="44"/>
    </row>
    <row r="2665" spans="1:40" outlineLevel="2">
      <c r="A2665" s="882">
        <f>ROW()</f>
        <v>2665</v>
      </c>
      <c r="B2665" s="453"/>
      <c r="D2665" s="1205" t="s">
        <v>34</v>
      </c>
      <c r="E2665" s="1205"/>
      <c r="F2665" s="1205"/>
      <c r="G2665" s="1205"/>
      <c r="H2665" s="4"/>
      <c r="I2665" s="4"/>
      <c r="J2665" s="329"/>
      <c r="K2665" s="4"/>
      <c r="L2665" s="4"/>
      <c r="M2665" s="4"/>
      <c r="N2665" s="316"/>
      <c r="O2665" s="4"/>
      <c r="P2665" s="4"/>
      <c r="Q2665" s="4"/>
      <c r="R2665" s="4"/>
      <c r="S2665" s="4"/>
      <c r="T2665" s="252"/>
      <c r="U2665" s="53"/>
      <c r="V2665" s="53"/>
      <c r="W2665" s="53">
        <f>W$686</f>
        <v>0</v>
      </c>
      <c r="X2665" s="53"/>
      <c r="Y2665" s="252"/>
      <c r="Z2665" s="53"/>
      <c r="AA2665" s="53"/>
      <c r="AB2665" s="53"/>
      <c r="AC2665" s="53"/>
      <c r="AD2665" s="53"/>
      <c r="AE2665" s="252"/>
      <c r="AF2665" s="53"/>
      <c r="AG2665" s="53"/>
      <c r="AH2665" s="53"/>
      <c r="AI2665" s="44"/>
      <c r="AJ2665" s="252"/>
      <c r="AK2665" s="53"/>
      <c r="AL2665" s="53"/>
      <c r="AM2665" s="53"/>
      <c r="AN2665" s="44"/>
    </row>
    <row r="2666" spans="1:40" outlineLevel="2">
      <c r="A2666" s="882">
        <f>ROW()</f>
        <v>2666</v>
      </c>
      <c r="B2666" s="453"/>
      <c r="D2666" s="1205" t="s">
        <v>35</v>
      </c>
      <c r="E2666" s="1205"/>
      <c r="F2666" s="1205"/>
      <c r="G2666" s="1205"/>
      <c r="H2666" s="4"/>
      <c r="I2666" s="4"/>
      <c r="J2666" s="329"/>
      <c r="K2666" s="4"/>
      <c r="L2666" s="4"/>
      <c r="M2666" s="4"/>
      <c r="N2666" s="316"/>
      <c r="O2666" s="4"/>
      <c r="P2666" s="4"/>
      <c r="Q2666" s="4"/>
      <c r="R2666" s="4"/>
      <c r="S2666" s="4"/>
      <c r="T2666" s="252"/>
      <c r="U2666" s="53"/>
      <c r="V2666" s="53"/>
      <c r="W2666" s="53">
        <f>W$687</f>
        <v>0</v>
      </c>
      <c r="X2666" s="53"/>
      <c r="Y2666" s="252"/>
      <c r="Z2666" s="53"/>
      <c r="AA2666" s="53"/>
      <c r="AB2666" s="53"/>
      <c r="AC2666" s="53"/>
      <c r="AD2666" s="53"/>
      <c r="AE2666" s="252"/>
      <c r="AF2666" s="53"/>
      <c r="AG2666" s="53"/>
      <c r="AH2666" s="53"/>
      <c r="AI2666" s="44"/>
      <c r="AJ2666" s="252"/>
      <c r="AK2666" s="53"/>
      <c r="AL2666" s="53"/>
      <c r="AM2666" s="53"/>
      <c r="AN2666" s="44"/>
    </row>
    <row r="2667" spans="1:40" outlineLevel="2">
      <c r="A2667" s="882">
        <f>ROW()</f>
        <v>2667</v>
      </c>
      <c r="B2667" s="453"/>
      <c r="D2667" s="1205" t="s">
        <v>302</v>
      </c>
      <c r="E2667" s="1205"/>
      <c r="F2667" s="1205"/>
      <c r="G2667" s="1205"/>
      <c r="H2667" s="4"/>
      <c r="I2667" s="4"/>
      <c r="J2667" s="329"/>
      <c r="K2667" s="4"/>
      <c r="L2667" s="4"/>
      <c r="M2667" s="4"/>
      <c r="N2667" s="316"/>
      <c r="O2667" s="4"/>
      <c r="P2667" s="4"/>
      <c r="Q2667" s="4"/>
      <c r="R2667" s="4"/>
      <c r="S2667" s="4"/>
      <c r="T2667" s="252"/>
      <c r="U2667" s="53"/>
      <c r="V2667" s="53"/>
      <c r="W2667" s="53">
        <f>W$688</f>
        <v>0</v>
      </c>
      <c r="X2667" s="53"/>
      <c r="Y2667" s="252"/>
      <c r="Z2667" s="53"/>
      <c r="AA2667" s="53"/>
      <c r="AB2667" s="53"/>
      <c r="AC2667" s="53"/>
      <c r="AD2667" s="53"/>
      <c r="AE2667" s="252"/>
      <c r="AF2667" s="53"/>
      <c r="AG2667" s="53"/>
      <c r="AH2667" s="53"/>
      <c r="AI2667" s="44"/>
      <c r="AJ2667" s="252"/>
      <c r="AK2667" s="53"/>
      <c r="AL2667" s="53"/>
      <c r="AM2667" s="53"/>
      <c r="AN2667" s="44"/>
    </row>
    <row r="2668" spans="1:40" outlineLevel="2">
      <c r="A2668" s="882">
        <f>ROW()</f>
        <v>2668</v>
      </c>
      <c r="B2668" s="453"/>
      <c r="D2668" s="1205" t="s">
        <v>36</v>
      </c>
      <c r="E2668" s="1205"/>
      <c r="F2668" s="1205"/>
      <c r="G2668" s="1205"/>
      <c r="H2668" s="4"/>
      <c r="I2668" s="4"/>
      <c r="J2668" s="329"/>
      <c r="K2668" s="4"/>
      <c r="L2668" s="4"/>
      <c r="M2668" s="4"/>
      <c r="N2668" s="316"/>
      <c r="O2668" s="4"/>
      <c r="P2668" s="4"/>
      <c r="Q2668" s="4"/>
      <c r="R2668" s="4"/>
      <c r="S2668" s="4"/>
      <c r="T2668" s="252"/>
      <c r="U2668" s="53"/>
      <c r="V2668" s="53"/>
      <c r="W2668" s="53">
        <f>W$689</f>
        <v>0</v>
      </c>
      <c r="X2668" s="53"/>
      <c r="Y2668" s="252"/>
      <c r="Z2668" s="53"/>
      <c r="AA2668" s="53"/>
      <c r="AB2668" s="53"/>
      <c r="AC2668" s="53"/>
      <c r="AD2668" s="53"/>
      <c r="AE2668" s="252"/>
      <c r="AF2668" s="53"/>
      <c r="AG2668" s="53"/>
      <c r="AH2668" s="53"/>
      <c r="AI2668" s="44"/>
      <c r="AJ2668" s="252"/>
      <c r="AK2668" s="53"/>
      <c r="AL2668" s="53"/>
      <c r="AM2668" s="53"/>
      <c r="AN2668" s="44"/>
    </row>
    <row r="2669" spans="1:40" outlineLevel="2">
      <c r="A2669" s="882">
        <f>ROW()</f>
        <v>2669</v>
      </c>
      <c r="B2669" s="453"/>
      <c r="D2669" s="1205" t="s">
        <v>583</v>
      </c>
      <c r="E2669" s="1205"/>
      <c r="F2669" s="1205"/>
      <c r="G2669" s="1205"/>
      <c r="H2669" s="4"/>
      <c r="I2669" s="4"/>
      <c r="J2669" s="329"/>
      <c r="K2669" s="4"/>
      <c r="L2669" s="4"/>
      <c r="M2669" s="4"/>
      <c r="N2669" s="316"/>
      <c r="O2669" s="4"/>
      <c r="P2669" s="4"/>
      <c r="Q2669" s="4"/>
      <c r="R2669" s="4"/>
      <c r="S2669" s="4"/>
      <c r="T2669" s="252"/>
      <c r="U2669" s="53"/>
      <c r="V2669" s="53"/>
      <c r="W2669" s="53">
        <f>W$690</f>
        <v>0</v>
      </c>
      <c r="X2669" s="53"/>
      <c r="Y2669" s="252"/>
      <c r="Z2669" s="53"/>
      <c r="AA2669" s="53"/>
      <c r="AB2669" s="53"/>
      <c r="AC2669" s="53"/>
      <c r="AD2669" s="53"/>
      <c r="AE2669" s="252"/>
      <c r="AF2669" s="53"/>
      <c r="AG2669" s="53"/>
      <c r="AH2669" s="53"/>
      <c r="AI2669" s="44"/>
      <c r="AJ2669" s="252"/>
      <c r="AK2669" s="53"/>
      <c r="AL2669" s="53"/>
      <c r="AM2669" s="53"/>
      <c r="AN2669" s="44"/>
    </row>
    <row r="2670" spans="1:40" outlineLevel="2">
      <c r="A2670" s="882">
        <f>ROW()</f>
        <v>2670</v>
      </c>
      <c r="B2670" s="453"/>
      <c r="D2670" s="1205" t="s">
        <v>81</v>
      </c>
      <c r="E2670" s="1205"/>
      <c r="F2670" s="1205"/>
      <c r="G2670" s="1205"/>
      <c r="H2670" s="4"/>
      <c r="I2670" s="4"/>
      <c r="J2670" s="329"/>
      <c r="K2670" s="4"/>
      <c r="L2670" s="4"/>
      <c r="M2670" s="4"/>
      <c r="N2670" s="316"/>
      <c r="O2670" s="4"/>
      <c r="P2670" s="4"/>
      <c r="Q2670" s="4"/>
      <c r="R2670" s="4"/>
      <c r="S2670" s="4"/>
      <c r="T2670" s="252"/>
      <c r="U2670" s="53"/>
      <c r="V2670" s="53"/>
      <c r="W2670" s="53">
        <f>W$691</f>
        <v>0</v>
      </c>
      <c r="X2670" s="53"/>
      <c r="Y2670" s="252"/>
      <c r="Z2670" s="53"/>
      <c r="AA2670" s="53"/>
      <c r="AB2670" s="53"/>
      <c r="AC2670" s="53"/>
      <c r="AD2670" s="53"/>
      <c r="AE2670" s="252"/>
      <c r="AF2670" s="53"/>
      <c r="AG2670" s="53"/>
      <c r="AH2670" s="53"/>
      <c r="AI2670" s="44"/>
      <c r="AJ2670" s="252"/>
      <c r="AK2670" s="53"/>
      <c r="AL2670" s="53"/>
      <c r="AM2670" s="53"/>
      <c r="AN2670" s="44"/>
    </row>
    <row r="2671" spans="1:40" outlineLevel="2">
      <c r="A2671" s="882">
        <f>ROW()</f>
        <v>2671</v>
      </c>
      <c r="B2671" s="453"/>
      <c r="D2671" s="1205" t="s">
        <v>28</v>
      </c>
      <c r="E2671" s="1205"/>
      <c r="F2671" s="1205"/>
      <c r="G2671" s="1205"/>
      <c r="H2671" s="4"/>
      <c r="I2671" s="4"/>
      <c r="J2671" s="329"/>
      <c r="K2671" s="4"/>
      <c r="L2671" s="4"/>
      <c r="M2671" s="4"/>
      <c r="N2671" s="316"/>
      <c r="O2671" s="4"/>
      <c r="P2671" s="4"/>
      <c r="Q2671" s="4"/>
      <c r="R2671" s="4"/>
      <c r="S2671" s="4"/>
      <c r="T2671" s="252"/>
      <c r="U2671" s="53"/>
      <c r="V2671" s="53"/>
      <c r="W2671" s="53">
        <f>W$692</f>
        <v>0</v>
      </c>
      <c r="X2671" s="53"/>
      <c r="Y2671" s="252"/>
      <c r="Z2671" s="53"/>
      <c r="AA2671" s="53"/>
      <c r="AB2671" s="53"/>
      <c r="AC2671" s="53"/>
      <c r="AD2671" s="53"/>
      <c r="AE2671" s="252"/>
      <c r="AF2671" s="53"/>
      <c r="AG2671" s="53"/>
      <c r="AH2671" s="53"/>
      <c r="AI2671" s="44"/>
      <c r="AJ2671" s="252"/>
      <c r="AK2671" s="53"/>
      <c r="AL2671" s="53"/>
      <c r="AM2671" s="53"/>
      <c r="AN2671" s="44"/>
    </row>
    <row r="2672" spans="1:40" outlineLevel="2">
      <c r="A2672" s="882">
        <f>ROW()</f>
        <v>2672</v>
      </c>
      <c r="B2672" s="453"/>
      <c r="D2672" s="1206" t="s">
        <v>443</v>
      </c>
      <c r="E2672" s="1206"/>
      <c r="F2672" s="1206"/>
      <c r="G2672" s="1206"/>
      <c r="H2672" s="28"/>
      <c r="I2672" s="28"/>
      <c r="J2672" s="1207"/>
      <c r="K2672" s="28"/>
      <c r="L2672" s="28"/>
      <c r="M2672" s="28"/>
      <c r="N2672" s="317"/>
      <c r="O2672" s="28"/>
      <c r="P2672" s="28"/>
      <c r="Q2672" s="28"/>
      <c r="R2672" s="28"/>
      <c r="S2672" s="28"/>
      <c r="T2672" s="253"/>
      <c r="U2672" s="54"/>
      <c r="V2672" s="54"/>
      <c r="W2672" s="54">
        <f>W$693</f>
        <v>0</v>
      </c>
      <c r="X2672" s="54"/>
      <c r="Y2672" s="253"/>
      <c r="Z2672" s="54"/>
      <c r="AA2672" s="54"/>
      <c r="AB2672" s="54"/>
      <c r="AC2672" s="54"/>
      <c r="AD2672" s="54"/>
      <c r="AE2672" s="253"/>
      <c r="AF2672" s="54"/>
      <c r="AG2672" s="54"/>
      <c r="AH2672" s="54"/>
      <c r="AI2672" s="46"/>
      <c r="AJ2672" s="253"/>
      <c r="AK2672" s="54"/>
      <c r="AL2672" s="54"/>
      <c r="AM2672" s="54"/>
      <c r="AN2672" s="46"/>
    </row>
    <row r="2673" spans="1:40" outlineLevel="2">
      <c r="A2673" s="882">
        <f>ROW()</f>
        <v>2673</v>
      </c>
      <c r="B2673" s="453"/>
      <c r="D2673" s="452" t="s">
        <v>24</v>
      </c>
      <c r="H2673" s="458"/>
      <c r="I2673" s="458"/>
      <c r="J2673" s="459"/>
      <c r="K2673" s="458"/>
      <c r="L2673" s="458"/>
      <c r="M2673" s="458"/>
      <c r="N2673" s="463"/>
      <c r="O2673" s="458"/>
      <c r="P2673" s="458"/>
      <c r="Q2673" s="458"/>
      <c r="R2673" s="458"/>
      <c r="S2673" s="458"/>
      <c r="T2673" s="466">
        <f t="shared" ref="T2673:AN2673" si="1912">SUM(T2657:T2672)</f>
        <v>0</v>
      </c>
      <c r="U2673" s="444">
        <f t="shared" si="1912"/>
        <v>0</v>
      </c>
      <c r="V2673" s="444">
        <f t="shared" si="1912"/>
        <v>0</v>
      </c>
      <c r="W2673" s="444">
        <f t="shared" si="1912"/>
        <v>0</v>
      </c>
      <c r="X2673" s="444">
        <f t="shared" si="1912"/>
        <v>0</v>
      </c>
      <c r="Y2673" s="466">
        <f t="shared" si="1912"/>
        <v>0</v>
      </c>
      <c r="Z2673" s="444">
        <f t="shared" si="1912"/>
        <v>0</v>
      </c>
      <c r="AA2673" s="444">
        <f t="shared" si="1912"/>
        <v>0</v>
      </c>
      <c r="AB2673" s="444">
        <f t="shared" si="1912"/>
        <v>0</v>
      </c>
      <c r="AC2673" s="444">
        <f t="shared" si="1912"/>
        <v>0</v>
      </c>
      <c r="AD2673" s="444">
        <f t="shared" si="1912"/>
        <v>0</v>
      </c>
      <c r="AE2673" s="466">
        <f t="shared" si="1912"/>
        <v>0</v>
      </c>
      <c r="AF2673" s="444">
        <f t="shared" si="1912"/>
        <v>0</v>
      </c>
      <c r="AG2673" s="444">
        <f t="shared" si="1912"/>
        <v>0</v>
      </c>
      <c r="AH2673" s="444">
        <f t="shared" si="1912"/>
        <v>0</v>
      </c>
      <c r="AI2673" s="445">
        <f t="shared" si="1912"/>
        <v>0</v>
      </c>
      <c r="AJ2673" s="466">
        <f t="shared" si="1912"/>
        <v>0</v>
      </c>
      <c r="AK2673" s="444">
        <f t="shared" si="1912"/>
        <v>0</v>
      </c>
      <c r="AL2673" s="444">
        <f t="shared" si="1912"/>
        <v>0</v>
      </c>
      <c r="AM2673" s="444">
        <f t="shared" si="1912"/>
        <v>0</v>
      </c>
      <c r="AN2673" s="445">
        <f t="shared" si="1912"/>
        <v>0</v>
      </c>
    </row>
    <row r="2674" spans="1:40" outlineLevel="1">
      <c r="A2674" s="732" t="s">
        <v>21</v>
      </c>
      <c r="B2674" s="733"/>
      <c r="C2674" s="881"/>
      <c r="D2674" s="733"/>
      <c r="E2674" s="733"/>
      <c r="F2674" s="733"/>
      <c r="G2674" s="733"/>
      <c r="H2674" s="733"/>
      <c r="I2674" s="730"/>
      <c r="J2674" s="729"/>
      <c r="K2674" s="730"/>
      <c r="L2674" s="730"/>
      <c r="M2674" s="730"/>
      <c r="N2674" s="731"/>
      <c r="O2674" s="730"/>
      <c r="P2674" s="730"/>
      <c r="Q2674" s="730"/>
      <c r="R2674" s="730"/>
      <c r="S2674" s="730"/>
      <c r="T2674" s="729"/>
      <c r="U2674" s="730"/>
      <c r="V2674" s="730"/>
      <c r="W2674" s="730"/>
      <c r="X2674" s="730"/>
      <c r="Y2674" s="729"/>
      <c r="Z2674" s="730"/>
      <c r="AA2674" s="730"/>
      <c r="AB2674" s="730"/>
      <c r="AC2674" s="730"/>
      <c r="AD2674" s="730"/>
      <c r="AE2674" s="729"/>
      <c r="AF2674" s="730"/>
      <c r="AG2674" s="730"/>
      <c r="AH2674" s="730"/>
      <c r="AI2674" s="731"/>
      <c r="AJ2674" s="729"/>
      <c r="AK2674" s="730"/>
      <c r="AL2674" s="730"/>
      <c r="AM2674" s="730"/>
      <c r="AN2674" s="731"/>
    </row>
    <row r="2675" spans="1:40" outlineLevel="2">
      <c r="A2675" s="882">
        <f>ROW()</f>
        <v>2675</v>
      </c>
      <c r="B2675" s="453"/>
      <c r="D2675" s="452" t="s">
        <v>300</v>
      </c>
      <c r="H2675" s="458"/>
      <c r="I2675" s="458"/>
      <c r="J2675" s="459"/>
      <c r="K2675" s="458"/>
      <c r="L2675" s="458"/>
      <c r="M2675" s="458"/>
      <c r="N2675" s="463"/>
      <c r="O2675" s="439"/>
      <c r="P2675" s="439"/>
      <c r="Q2675" s="439"/>
      <c r="R2675" s="439"/>
      <c r="S2675" s="439"/>
      <c r="T2675" s="443"/>
      <c r="U2675" s="439"/>
      <c r="V2675" s="439"/>
      <c r="W2675" s="439"/>
      <c r="X2675" s="439">
        <f t="shared" ref="X2675:AN2675" si="1913">-IF(X2621&lt;0,X2621,IF($D2675="Land",0,IF(X2603&lt;1,X2621,MAX(MIN(IF(X2603&gt;0,(X2621/X2603)*X$9,0),X2621*X$9),0))))</f>
        <v>-1.0037833729628016</v>
      </c>
      <c r="Y2675" s="595">
        <f t="shared" si="1913"/>
        <v>-0.50189168648140081</v>
      </c>
      <c r="Z2675" s="596">
        <f t="shared" si="1913"/>
        <v>-1.0037833729628016</v>
      </c>
      <c r="AA2675" s="596">
        <f t="shared" si="1913"/>
        <v>-1.0037833729628016</v>
      </c>
      <c r="AB2675" s="596">
        <f t="shared" si="1913"/>
        <v>-1.0037833729628018</v>
      </c>
      <c r="AC2675" s="596">
        <f t="shared" si="1913"/>
        <v>-1.0037833729628018</v>
      </c>
      <c r="AD2675" s="596">
        <f t="shared" si="1913"/>
        <v>-1.0037833729628018</v>
      </c>
      <c r="AE2675" s="595">
        <f t="shared" si="1913"/>
        <v>-1.0037833729628016</v>
      </c>
      <c r="AF2675" s="596">
        <f t="shared" si="1913"/>
        <v>-1.0037833729628016</v>
      </c>
      <c r="AG2675" s="596">
        <f t="shared" si="1913"/>
        <v>-1.0037833729628016</v>
      </c>
      <c r="AH2675" s="596">
        <f t="shared" si="1913"/>
        <v>-1.0037833729628016</v>
      </c>
      <c r="AI2675" s="594">
        <f t="shared" si="1913"/>
        <v>-1.0037833729628014</v>
      </c>
      <c r="AJ2675" s="595">
        <f t="shared" si="1913"/>
        <v>-1.0037833729628014</v>
      </c>
      <c r="AK2675" s="596">
        <f t="shared" si="1913"/>
        <v>-1.0037833729628014</v>
      </c>
      <c r="AL2675" s="596">
        <f t="shared" si="1913"/>
        <v>-1.0037833729628014</v>
      </c>
      <c r="AM2675" s="596">
        <f t="shared" si="1913"/>
        <v>-1.0037833729628014</v>
      </c>
      <c r="AN2675" s="594">
        <f t="shared" si="1913"/>
        <v>-1.0037833729628014</v>
      </c>
    </row>
    <row r="2676" spans="1:40" outlineLevel="2">
      <c r="A2676" s="882">
        <f>ROW()</f>
        <v>2676</v>
      </c>
      <c r="B2676" s="453"/>
      <c r="D2676" s="452" t="s">
        <v>301</v>
      </c>
      <c r="H2676" s="458"/>
      <c r="I2676" s="458"/>
      <c r="J2676" s="459"/>
      <c r="K2676" s="458"/>
      <c r="L2676" s="458"/>
      <c r="M2676" s="458"/>
      <c r="N2676" s="463"/>
      <c r="O2676" s="439"/>
      <c r="P2676" s="439"/>
      <c r="Q2676" s="439"/>
      <c r="R2676" s="439"/>
      <c r="S2676" s="439"/>
      <c r="T2676" s="443"/>
      <c r="U2676" s="439"/>
      <c r="V2676" s="439"/>
      <c r="W2676" s="439"/>
      <c r="X2676" s="439">
        <f t="shared" ref="X2676:AN2676" si="1914">-IF(X2622&lt;0,X2622,IF($D2676="Land",0,IF(X2604&lt;1,X2622,MAX(MIN(IF(X2604&gt;0,(X2622/X2604)*X$9,0),X2622*X$9),0))))</f>
        <v>0</v>
      </c>
      <c r="Y2676" s="595">
        <f t="shared" si="1914"/>
        <v>0</v>
      </c>
      <c r="Z2676" s="596">
        <f t="shared" si="1914"/>
        <v>0</v>
      </c>
      <c r="AA2676" s="596">
        <f t="shared" si="1914"/>
        <v>0</v>
      </c>
      <c r="AB2676" s="596">
        <f t="shared" si="1914"/>
        <v>0</v>
      </c>
      <c r="AC2676" s="596">
        <f t="shared" si="1914"/>
        <v>0</v>
      </c>
      <c r="AD2676" s="596">
        <f t="shared" si="1914"/>
        <v>0</v>
      </c>
      <c r="AE2676" s="595">
        <f t="shared" si="1914"/>
        <v>0</v>
      </c>
      <c r="AF2676" s="596">
        <f t="shared" si="1914"/>
        <v>0</v>
      </c>
      <c r="AG2676" s="596">
        <f t="shared" si="1914"/>
        <v>0</v>
      </c>
      <c r="AH2676" s="596">
        <f t="shared" si="1914"/>
        <v>0</v>
      </c>
      <c r="AI2676" s="594">
        <f t="shared" si="1914"/>
        <v>0</v>
      </c>
      <c r="AJ2676" s="595">
        <f t="shared" si="1914"/>
        <v>0</v>
      </c>
      <c r="AK2676" s="596">
        <f t="shared" si="1914"/>
        <v>0</v>
      </c>
      <c r="AL2676" s="596">
        <f t="shared" si="1914"/>
        <v>0</v>
      </c>
      <c r="AM2676" s="596">
        <f t="shared" si="1914"/>
        <v>0</v>
      </c>
      <c r="AN2676" s="594">
        <f t="shared" si="1914"/>
        <v>0</v>
      </c>
    </row>
    <row r="2677" spans="1:40" outlineLevel="2">
      <c r="A2677" s="882">
        <f>ROW()</f>
        <v>2677</v>
      </c>
      <c r="B2677" s="453"/>
      <c r="D2677" s="452" t="s">
        <v>29</v>
      </c>
      <c r="H2677" s="458"/>
      <c r="I2677" s="458"/>
      <c r="J2677" s="459"/>
      <c r="K2677" s="458"/>
      <c r="L2677" s="458"/>
      <c r="M2677" s="458"/>
      <c r="N2677" s="463"/>
      <c r="O2677" s="439"/>
      <c r="P2677" s="439"/>
      <c r="Q2677" s="439"/>
      <c r="R2677" s="439"/>
      <c r="S2677" s="439"/>
      <c r="T2677" s="443"/>
      <c r="U2677" s="439"/>
      <c r="V2677" s="439"/>
      <c r="W2677" s="439"/>
      <c r="X2677" s="439">
        <f t="shared" ref="X2677:AN2677" si="1915">-IF(X2623&lt;0,X2623,IF($D2677="Land",0,IF(X2605&lt;1,X2623,MAX(MIN(IF(X2605&gt;0,(X2623/X2605)*X$9,0),X2623*X$9),0))))</f>
        <v>0</v>
      </c>
      <c r="Y2677" s="595">
        <f t="shared" si="1915"/>
        <v>0</v>
      </c>
      <c r="Z2677" s="596">
        <f t="shared" si="1915"/>
        <v>0</v>
      </c>
      <c r="AA2677" s="596">
        <f t="shared" si="1915"/>
        <v>0</v>
      </c>
      <c r="AB2677" s="596">
        <f t="shared" si="1915"/>
        <v>0</v>
      </c>
      <c r="AC2677" s="596">
        <f t="shared" si="1915"/>
        <v>0</v>
      </c>
      <c r="AD2677" s="596">
        <f t="shared" si="1915"/>
        <v>0</v>
      </c>
      <c r="AE2677" s="595">
        <f t="shared" si="1915"/>
        <v>0</v>
      </c>
      <c r="AF2677" s="596">
        <f t="shared" si="1915"/>
        <v>0</v>
      </c>
      <c r="AG2677" s="596">
        <f t="shared" si="1915"/>
        <v>0</v>
      </c>
      <c r="AH2677" s="596">
        <f t="shared" si="1915"/>
        <v>0</v>
      </c>
      <c r="AI2677" s="594">
        <f t="shared" si="1915"/>
        <v>0</v>
      </c>
      <c r="AJ2677" s="595">
        <f t="shared" si="1915"/>
        <v>0</v>
      </c>
      <c r="AK2677" s="596">
        <f t="shared" si="1915"/>
        <v>0</v>
      </c>
      <c r="AL2677" s="596">
        <f t="shared" si="1915"/>
        <v>0</v>
      </c>
      <c r="AM2677" s="596">
        <f t="shared" si="1915"/>
        <v>0</v>
      </c>
      <c r="AN2677" s="594">
        <f t="shared" si="1915"/>
        <v>0</v>
      </c>
    </row>
    <row r="2678" spans="1:40" outlineLevel="2">
      <c r="A2678" s="882">
        <f>ROW()</f>
        <v>2678</v>
      </c>
      <c r="B2678" s="453"/>
      <c r="D2678" s="452" t="s">
        <v>30</v>
      </c>
      <c r="H2678" s="458"/>
      <c r="I2678" s="458"/>
      <c r="J2678" s="459"/>
      <c r="K2678" s="458"/>
      <c r="L2678" s="458"/>
      <c r="M2678" s="458"/>
      <c r="N2678" s="463"/>
      <c r="O2678" s="439"/>
      <c r="P2678" s="439"/>
      <c r="Q2678" s="439"/>
      <c r="R2678" s="439"/>
      <c r="S2678" s="439"/>
      <c r="T2678" s="443"/>
      <c r="U2678" s="439"/>
      <c r="V2678" s="439"/>
      <c r="W2678" s="439"/>
      <c r="X2678" s="439">
        <f t="shared" ref="X2678:AN2678" si="1916">-IF(X2624&lt;0,X2624,IF($D2678="Land",0,IF(X2606&lt;1,X2624,MAX(MIN(IF(X2606&gt;0,(X2624/X2606)*X$9,0),X2624*X$9),0))))</f>
        <v>-1.1026101044698506</v>
      </c>
      <c r="Y2678" s="595">
        <f t="shared" si="1916"/>
        <v>-0.55130505223492532</v>
      </c>
      <c r="Z2678" s="596">
        <f t="shared" si="1916"/>
        <v>-1.1026101044698506</v>
      </c>
      <c r="AA2678" s="596">
        <f t="shared" si="1916"/>
        <v>-1.1026101044698506</v>
      </c>
      <c r="AB2678" s="596">
        <f t="shared" si="1916"/>
        <v>-1.1026101044698506</v>
      </c>
      <c r="AC2678" s="596">
        <f t="shared" si="1916"/>
        <v>-1.1026101044698509</v>
      </c>
      <c r="AD2678" s="596">
        <f t="shared" si="1916"/>
        <v>-1.1026101044698509</v>
      </c>
      <c r="AE2678" s="595">
        <f t="shared" si="1916"/>
        <v>-1.1026101044698509</v>
      </c>
      <c r="AF2678" s="596">
        <f t="shared" si="1916"/>
        <v>-1.1026101044698509</v>
      </c>
      <c r="AG2678" s="596">
        <f t="shared" si="1916"/>
        <v>-1.1026101044698511</v>
      </c>
      <c r="AH2678" s="596">
        <f t="shared" si="1916"/>
        <v>-1.1026101044698511</v>
      </c>
      <c r="AI2678" s="594">
        <f t="shared" si="1916"/>
        <v>-1.1026101044698509</v>
      </c>
      <c r="AJ2678" s="595">
        <f t="shared" si="1916"/>
        <v>-1.1026101044698511</v>
      </c>
      <c r="AK2678" s="596">
        <f t="shared" si="1916"/>
        <v>-1.1026101044698509</v>
      </c>
      <c r="AL2678" s="596">
        <f t="shared" si="1916"/>
        <v>-1.1026101044698509</v>
      </c>
      <c r="AM2678" s="596">
        <f t="shared" si="1916"/>
        <v>-1.1026101044698509</v>
      </c>
      <c r="AN2678" s="594">
        <f t="shared" si="1916"/>
        <v>-1.1026101044698509</v>
      </c>
    </row>
    <row r="2679" spans="1:40" outlineLevel="2">
      <c r="A2679" s="882">
        <f>ROW()</f>
        <v>2679</v>
      </c>
      <c r="B2679" s="453"/>
      <c r="D2679" s="452" t="s">
        <v>31</v>
      </c>
      <c r="H2679" s="458"/>
      <c r="I2679" s="458"/>
      <c r="J2679" s="459"/>
      <c r="K2679" s="458"/>
      <c r="L2679" s="458"/>
      <c r="M2679" s="458"/>
      <c r="N2679" s="463"/>
      <c r="O2679" s="439"/>
      <c r="P2679" s="439"/>
      <c r="Q2679" s="439"/>
      <c r="R2679" s="439"/>
      <c r="S2679" s="439"/>
      <c r="T2679" s="443"/>
      <c r="U2679" s="439"/>
      <c r="V2679" s="439"/>
      <c r="W2679" s="439"/>
      <c r="X2679" s="439">
        <f t="shared" ref="X2679:AN2679" si="1917">-IF(X2625&lt;0,X2625,IF($D2679="Land",0,IF(X2607&lt;1,X2625,MAX(MIN(IF(X2607&gt;0,(X2625/X2607)*X$9,0),X2625*X$9),0))))</f>
        <v>0</v>
      </c>
      <c r="Y2679" s="595">
        <f t="shared" si="1917"/>
        <v>0</v>
      </c>
      <c r="Z2679" s="596">
        <f t="shared" si="1917"/>
        <v>0</v>
      </c>
      <c r="AA2679" s="596">
        <f t="shared" si="1917"/>
        <v>0</v>
      </c>
      <c r="AB2679" s="596">
        <f t="shared" si="1917"/>
        <v>0</v>
      </c>
      <c r="AC2679" s="596">
        <f t="shared" si="1917"/>
        <v>0</v>
      </c>
      <c r="AD2679" s="596">
        <f t="shared" si="1917"/>
        <v>0</v>
      </c>
      <c r="AE2679" s="595">
        <f t="shared" si="1917"/>
        <v>0</v>
      </c>
      <c r="AF2679" s="596">
        <f t="shared" si="1917"/>
        <v>0</v>
      </c>
      <c r="AG2679" s="596">
        <f t="shared" si="1917"/>
        <v>0</v>
      </c>
      <c r="AH2679" s="596">
        <f t="shared" si="1917"/>
        <v>0</v>
      </c>
      <c r="AI2679" s="594">
        <f t="shared" si="1917"/>
        <v>0</v>
      </c>
      <c r="AJ2679" s="595">
        <f t="shared" si="1917"/>
        <v>0</v>
      </c>
      <c r="AK2679" s="596">
        <f t="shared" si="1917"/>
        <v>0</v>
      </c>
      <c r="AL2679" s="596">
        <f t="shared" si="1917"/>
        <v>0</v>
      </c>
      <c r="AM2679" s="596">
        <f t="shared" si="1917"/>
        <v>0</v>
      </c>
      <c r="AN2679" s="594">
        <f t="shared" si="1917"/>
        <v>0</v>
      </c>
    </row>
    <row r="2680" spans="1:40" outlineLevel="2">
      <c r="A2680" s="882">
        <f>ROW()</f>
        <v>2680</v>
      </c>
      <c r="B2680" s="453"/>
      <c r="D2680" s="452" t="s">
        <v>32</v>
      </c>
      <c r="H2680" s="458"/>
      <c r="I2680" s="458"/>
      <c r="J2680" s="459"/>
      <c r="K2680" s="458"/>
      <c r="L2680" s="458"/>
      <c r="M2680" s="458"/>
      <c r="N2680" s="463"/>
      <c r="O2680" s="439"/>
      <c r="P2680" s="439"/>
      <c r="Q2680" s="439"/>
      <c r="R2680" s="439"/>
      <c r="S2680" s="439"/>
      <c r="T2680" s="443"/>
      <c r="U2680" s="439"/>
      <c r="V2680" s="439"/>
      <c r="W2680" s="439"/>
      <c r="X2680" s="439">
        <f t="shared" ref="X2680:AN2680" si="1918">-IF(X2626&lt;0,X2626,IF($D2680="Land",0,IF(X2608&lt;1,X2626,MAX(MIN(IF(X2608&gt;0,(X2626/X2608)*X$9,0),X2626*X$9),0))))</f>
        <v>-3.0057089673270067E-2</v>
      </c>
      <c r="Y2680" s="595">
        <f t="shared" si="1918"/>
        <v>-1.5028544836635032E-2</v>
      </c>
      <c r="Z2680" s="596">
        <f t="shared" si="1918"/>
        <v>-3.0057089673270067E-2</v>
      </c>
      <c r="AA2680" s="596">
        <f t="shared" si="1918"/>
        <v>-3.0057089673270063E-2</v>
      </c>
      <c r="AB2680" s="596">
        <f t="shared" si="1918"/>
        <v>-3.005708967327006E-2</v>
      </c>
      <c r="AC2680" s="596">
        <f t="shared" si="1918"/>
        <v>-3.005708967327006E-2</v>
      </c>
      <c r="AD2680" s="596">
        <f t="shared" si="1918"/>
        <v>-3.0057089673270056E-2</v>
      </c>
      <c r="AE2680" s="595">
        <f t="shared" si="1918"/>
        <v>-3.0057089673270053E-2</v>
      </c>
      <c r="AF2680" s="596">
        <f t="shared" si="1918"/>
        <v>-3.0057089673270053E-2</v>
      </c>
      <c r="AG2680" s="596">
        <f t="shared" si="1918"/>
        <v>-3.0057089673270056E-2</v>
      </c>
      <c r="AH2680" s="596">
        <f t="shared" si="1918"/>
        <v>-3.0057089673270056E-2</v>
      </c>
      <c r="AI2680" s="594">
        <f t="shared" si="1918"/>
        <v>-3.0057089673270056E-2</v>
      </c>
      <c r="AJ2680" s="595">
        <f t="shared" si="1918"/>
        <v>-3.0057089673270056E-2</v>
      </c>
      <c r="AK2680" s="596">
        <f t="shared" si="1918"/>
        <v>-3.005708967327006E-2</v>
      </c>
      <c r="AL2680" s="596">
        <f t="shared" si="1918"/>
        <v>-3.005708967327006E-2</v>
      </c>
      <c r="AM2680" s="596">
        <f t="shared" si="1918"/>
        <v>-3.005708967327006E-2</v>
      </c>
      <c r="AN2680" s="594">
        <f t="shared" si="1918"/>
        <v>-3.005708967327006E-2</v>
      </c>
    </row>
    <row r="2681" spans="1:40" outlineLevel="2">
      <c r="A2681" s="882">
        <f>ROW()</f>
        <v>2681</v>
      </c>
      <c r="B2681" s="453"/>
      <c r="D2681" s="452" t="s">
        <v>33</v>
      </c>
      <c r="H2681" s="458"/>
      <c r="I2681" s="458"/>
      <c r="J2681" s="459"/>
      <c r="K2681" s="458"/>
      <c r="L2681" s="458"/>
      <c r="M2681" s="458"/>
      <c r="N2681" s="463"/>
      <c r="O2681" s="439"/>
      <c r="P2681" s="439"/>
      <c r="Q2681" s="439"/>
      <c r="R2681" s="439"/>
      <c r="S2681" s="439"/>
      <c r="T2681" s="443"/>
      <c r="U2681" s="439"/>
      <c r="V2681" s="439"/>
      <c r="W2681" s="439"/>
      <c r="X2681" s="439">
        <f t="shared" ref="X2681:AN2681" si="1919">-IF(X2627&lt;0,X2627,IF($D2681="Land",0,IF(X2609&lt;1,X2627,MAX(MIN(IF(X2609&gt;0,(X2627/X2609)*X$9,0),X2627*X$9),0))))</f>
        <v>-9.7556245271987263E-5</v>
      </c>
      <c r="Y2681" s="595">
        <f t="shared" si="1919"/>
        <v>-4.8778122635993631E-5</v>
      </c>
      <c r="Z2681" s="596">
        <f t="shared" si="1919"/>
        <v>-9.7556245271987263E-5</v>
      </c>
      <c r="AA2681" s="596">
        <f t="shared" si="1919"/>
        <v>-9.7556245271987263E-5</v>
      </c>
      <c r="AB2681" s="596">
        <f t="shared" si="1919"/>
        <v>-9.7556245271987276E-5</v>
      </c>
      <c r="AC2681" s="596">
        <f t="shared" si="1919"/>
        <v>-9.7556245271987276E-5</v>
      </c>
      <c r="AD2681" s="596">
        <f t="shared" si="1919"/>
        <v>-9.7556245271987276E-5</v>
      </c>
      <c r="AE2681" s="595">
        <f t="shared" si="1919"/>
        <v>-9.7556245271987276E-5</v>
      </c>
      <c r="AF2681" s="596">
        <f t="shared" si="1919"/>
        <v>-9.755624527198729E-5</v>
      </c>
      <c r="AG2681" s="596">
        <f t="shared" si="1919"/>
        <v>-9.755624527198729E-5</v>
      </c>
      <c r="AH2681" s="596">
        <f t="shared" si="1919"/>
        <v>-9.7556245271987303E-5</v>
      </c>
      <c r="AI2681" s="594">
        <f t="shared" si="1919"/>
        <v>-9.7556245271987303E-5</v>
      </c>
      <c r="AJ2681" s="595">
        <f t="shared" si="1919"/>
        <v>-9.7556245271987303E-5</v>
      </c>
      <c r="AK2681" s="596">
        <f t="shared" si="1919"/>
        <v>-9.7556245271987317E-5</v>
      </c>
      <c r="AL2681" s="596">
        <f t="shared" si="1919"/>
        <v>-9.7556245271987317E-5</v>
      </c>
      <c r="AM2681" s="596">
        <f t="shared" si="1919"/>
        <v>-9.755624527198733E-5</v>
      </c>
      <c r="AN2681" s="594">
        <f t="shared" si="1919"/>
        <v>-9.7556245271987344E-5</v>
      </c>
    </row>
    <row r="2682" spans="1:40" outlineLevel="2">
      <c r="A2682" s="882">
        <f>ROW()</f>
        <v>2682</v>
      </c>
      <c r="B2682" s="453"/>
      <c r="D2682" s="452" t="s">
        <v>27</v>
      </c>
      <c r="H2682" s="458"/>
      <c r="I2682" s="458"/>
      <c r="J2682" s="459"/>
      <c r="K2682" s="458"/>
      <c r="L2682" s="458"/>
      <c r="M2682" s="458"/>
      <c r="N2682" s="463"/>
      <c r="O2682" s="439"/>
      <c r="P2682" s="439"/>
      <c r="Q2682" s="439"/>
      <c r="R2682" s="439"/>
      <c r="S2682" s="439"/>
      <c r="T2682" s="443"/>
      <c r="U2682" s="439"/>
      <c r="V2682" s="439"/>
      <c r="W2682" s="439"/>
      <c r="X2682" s="439">
        <f t="shared" ref="X2682:AN2682" si="1920">-IF(X2628&lt;0,X2628,IF($D2682="Land",0,IF(X2610&lt;1,X2628,MAX(MIN(IF(X2610&gt;0,(X2628/X2610)*X$9,0),X2628*X$9),0))))</f>
        <v>-0.10767055141326909</v>
      </c>
      <c r="Y2682" s="595">
        <f t="shared" si="1920"/>
        <v>-5.3835275706634537E-2</v>
      </c>
      <c r="Z2682" s="596">
        <f t="shared" si="1920"/>
        <v>-0.10767055141326907</v>
      </c>
      <c r="AA2682" s="596">
        <f t="shared" si="1920"/>
        <v>-0.10767055141326906</v>
      </c>
      <c r="AB2682" s="596">
        <f t="shared" si="1920"/>
        <v>-0.10767055141326907</v>
      </c>
      <c r="AC2682" s="596">
        <f t="shared" si="1920"/>
        <v>-0.10767055141326907</v>
      </c>
      <c r="AD2682" s="596">
        <f t="shared" si="1920"/>
        <v>-0.10767055141326907</v>
      </c>
      <c r="AE2682" s="595">
        <f t="shared" si="1920"/>
        <v>-0.10767055141326907</v>
      </c>
      <c r="AF2682" s="596">
        <f t="shared" si="1920"/>
        <v>-0.10767055141326907</v>
      </c>
      <c r="AG2682" s="596">
        <f t="shared" si="1920"/>
        <v>-0.10767055141326909</v>
      </c>
      <c r="AH2682" s="596">
        <f t="shared" si="1920"/>
        <v>-0.10767055141326909</v>
      </c>
      <c r="AI2682" s="594">
        <f t="shared" si="1920"/>
        <v>-0.10767055141326909</v>
      </c>
      <c r="AJ2682" s="595">
        <f t="shared" si="1920"/>
        <v>-0.10767055141326909</v>
      </c>
      <c r="AK2682" s="596">
        <f t="shared" si="1920"/>
        <v>-0.1076705514132691</v>
      </c>
      <c r="AL2682" s="596">
        <f t="shared" si="1920"/>
        <v>-0.1076705514132691</v>
      </c>
      <c r="AM2682" s="596">
        <f t="shared" si="1920"/>
        <v>-0.1076705514132691</v>
      </c>
      <c r="AN2682" s="594">
        <f t="shared" si="1920"/>
        <v>-0.10767055141326912</v>
      </c>
    </row>
    <row r="2683" spans="1:40" outlineLevel="2">
      <c r="A2683" s="882">
        <f>ROW()</f>
        <v>2683</v>
      </c>
      <c r="B2683" s="453"/>
      <c r="D2683" s="452" t="s">
        <v>34</v>
      </c>
      <c r="H2683" s="458"/>
      <c r="I2683" s="458"/>
      <c r="J2683" s="459"/>
      <c r="K2683" s="458"/>
      <c r="L2683" s="458"/>
      <c r="M2683" s="458"/>
      <c r="N2683" s="463"/>
      <c r="O2683" s="439"/>
      <c r="P2683" s="439"/>
      <c r="Q2683" s="439"/>
      <c r="R2683" s="439"/>
      <c r="S2683" s="439"/>
      <c r="T2683" s="443"/>
      <c r="U2683" s="439"/>
      <c r="V2683" s="439"/>
      <c r="W2683" s="439"/>
      <c r="X2683" s="439">
        <f t="shared" ref="X2683:AN2683" si="1921">-IF(X2629&lt;0,X2629,IF($D2683="Land",0,IF(X2611&lt;1,X2629,MAX(MIN(IF(X2611&gt;0,(X2629/X2611)*X$9,0),X2629*X$9),0))))</f>
        <v>-1.3529790468024443</v>
      </c>
      <c r="Y2683" s="595">
        <f t="shared" si="1921"/>
        <v>-0.67648952340122204</v>
      </c>
      <c r="Z2683" s="596">
        <f t="shared" si="1921"/>
        <v>-1.3529790468024441</v>
      </c>
      <c r="AA2683" s="596">
        <f t="shared" si="1921"/>
        <v>-1.3529790468024441</v>
      </c>
      <c r="AB2683" s="596">
        <f t="shared" si="1921"/>
        <v>-1.3529790468024441</v>
      </c>
      <c r="AC2683" s="596">
        <f t="shared" si="1921"/>
        <v>-1.3529790468024441</v>
      </c>
      <c r="AD2683" s="596">
        <f t="shared" si="1921"/>
        <v>-1.3529790468024441</v>
      </c>
      <c r="AE2683" s="595">
        <f t="shared" si="1921"/>
        <v>-1.3529790468024441</v>
      </c>
      <c r="AF2683" s="596">
        <f t="shared" si="1921"/>
        <v>-1.3529790468024443</v>
      </c>
      <c r="AG2683" s="596">
        <f t="shared" si="1921"/>
        <v>-1.3529790468024443</v>
      </c>
      <c r="AH2683" s="596">
        <f t="shared" si="1921"/>
        <v>-1.3529790468024443</v>
      </c>
      <c r="AI2683" s="594">
        <f t="shared" si="1921"/>
        <v>-1.3529790468024443</v>
      </c>
      <c r="AJ2683" s="595">
        <f t="shared" si="1921"/>
        <v>-1.3529790468024443</v>
      </c>
      <c r="AK2683" s="596">
        <f t="shared" si="1921"/>
        <v>-1.3529790468024445</v>
      </c>
      <c r="AL2683" s="596">
        <f t="shared" si="1921"/>
        <v>-1.3529790468024443</v>
      </c>
      <c r="AM2683" s="596">
        <f t="shared" si="1921"/>
        <v>-0.67648952340122226</v>
      </c>
      <c r="AN2683" s="594">
        <f t="shared" si="1921"/>
        <v>0</v>
      </c>
    </row>
    <row r="2684" spans="1:40" outlineLevel="2">
      <c r="A2684" s="882">
        <f>ROW()</f>
        <v>2684</v>
      </c>
      <c r="B2684" s="453"/>
      <c r="D2684" s="452" t="s">
        <v>35</v>
      </c>
      <c r="H2684" s="458"/>
      <c r="I2684" s="458"/>
      <c r="J2684" s="459"/>
      <c r="K2684" s="458"/>
      <c r="L2684" s="458"/>
      <c r="M2684" s="458"/>
      <c r="N2684" s="463"/>
      <c r="O2684" s="439"/>
      <c r="P2684" s="439"/>
      <c r="Q2684" s="439"/>
      <c r="R2684" s="439"/>
      <c r="S2684" s="439"/>
      <c r="T2684" s="443"/>
      <c r="U2684" s="439"/>
      <c r="V2684" s="439"/>
      <c r="W2684" s="439"/>
      <c r="X2684" s="439">
        <f t="shared" ref="X2684:AN2684" si="1922">-IF(X2630&lt;0,X2630,IF($D2684="Land",0,IF(X2612&lt;1,X2630,MAX(MIN(IF(X2612&gt;0,(X2630/X2612)*X$9,0),X2630*X$9),0))))</f>
        <v>-0.3982222200668587</v>
      </c>
      <c r="Y2684" s="595">
        <f t="shared" si="1922"/>
        <v>-0.19911111003342935</v>
      </c>
      <c r="Z2684" s="596">
        <f t="shared" si="1922"/>
        <v>-0.3982222200668587</v>
      </c>
      <c r="AA2684" s="596">
        <f t="shared" si="1922"/>
        <v>-0.3982222200668587</v>
      </c>
      <c r="AB2684" s="596">
        <f t="shared" si="1922"/>
        <v>-0.3982222200668587</v>
      </c>
      <c r="AC2684" s="596">
        <f t="shared" si="1922"/>
        <v>-0.39822222006685876</v>
      </c>
      <c r="AD2684" s="596">
        <f t="shared" si="1922"/>
        <v>-0.39822222006685876</v>
      </c>
      <c r="AE2684" s="595">
        <f t="shared" si="1922"/>
        <v>-0.3982222200668587</v>
      </c>
      <c r="AF2684" s="596">
        <f t="shared" si="1922"/>
        <v>-0.3982222200668587</v>
      </c>
      <c r="AG2684" s="596">
        <f t="shared" si="1922"/>
        <v>-0.39822222006685876</v>
      </c>
      <c r="AH2684" s="596">
        <f t="shared" si="1922"/>
        <v>-0.19911111003342935</v>
      </c>
      <c r="AI2684" s="594">
        <f t="shared" si="1922"/>
        <v>0</v>
      </c>
      <c r="AJ2684" s="595">
        <f t="shared" si="1922"/>
        <v>0</v>
      </c>
      <c r="AK2684" s="596">
        <f t="shared" si="1922"/>
        <v>0</v>
      </c>
      <c r="AL2684" s="596">
        <f t="shared" si="1922"/>
        <v>0</v>
      </c>
      <c r="AM2684" s="596">
        <f t="shared" si="1922"/>
        <v>0</v>
      </c>
      <c r="AN2684" s="594">
        <f t="shared" si="1922"/>
        <v>0</v>
      </c>
    </row>
    <row r="2685" spans="1:40" outlineLevel="2">
      <c r="A2685" s="882">
        <f>ROW()</f>
        <v>2685</v>
      </c>
      <c r="B2685" s="453"/>
      <c r="D2685" s="452" t="s">
        <v>302</v>
      </c>
      <c r="H2685" s="458"/>
      <c r="I2685" s="458"/>
      <c r="J2685" s="459"/>
      <c r="K2685" s="458"/>
      <c r="L2685" s="458"/>
      <c r="M2685" s="458"/>
      <c r="N2685" s="463"/>
      <c r="O2685" s="439"/>
      <c r="P2685" s="439"/>
      <c r="Q2685" s="439"/>
      <c r="R2685" s="439"/>
      <c r="S2685" s="439"/>
      <c r="T2685" s="443"/>
      <c r="U2685" s="439"/>
      <c r="V2685" s="439"/>
      <c r="W2685" s="439"/>
      <c r="X2685" s="439">
        <f t="shared" ref="X2685:AN2685" si="1923">-IF(X2631&lt;0,X2631,IF($D2685="Land",0,IF(X2613&lt;1,X2631,MAX(MIN(IF(X2613&gt;0,(X2631/X2613)*X$9,0),X2631*X$9),0))))</f>
        <v>0</v>
      </c>
      <c r="Y2685" s="595">
        <f t="shared" si="1923"/>
        <v>0</v>
      </c>
      <c r="Z2685" s="596">
        <f t="shared" si="1923"/>
        <v>0</v>
      </c>
      <c r="AA2685" s="596">
        <f t="shared" si="1923"/>
        <v>0</v>
      </c>
      <c r="AB2685" s="596">
        <f t="shared" si="1923"/>
        <v>0</v>
      </c>
      <c r="AC2685" s="596">
        <f t="shared" si="1923"/>
        <v>0</v>
      </c>
      <c r="AD2685" s="596">
        <f t="shared" si="1923"/>
        <v>0</v>
      </c>
      <c r="AE2685" s="595">
        <f t="shared" si="1923"/>
        <v>0</v>
      </c>
      <c r="AF2685" s="596">
        <f t="shared" si="1923"/>
        <v>0</v>
      </c>
      <c r="AG2685" s="596">
        <f t="shared" si="1923"/>
        <v>0</v>
      </c>
      <c r="AH2685" s="596">
        <f t="shared" si="1923"/>
        <v>0</v>
      </c>
      <c r="AI2685" s="594">
        <f t="shared" si="1923"/>
        <v>0</v>
      </c>
      <c r="AJ2685" s="595">
        <f t="shared" si="1923"/>
        <v>0</v>
      </c>
      <c r="AK2685" s="596">
        <f t="shared" si="1923"/>
        <v>0</v>
      </c>
      <c r="AL2685" s="596">
        <f t="shared" si="1923"/>
        <v>0</v>
      </c>
      <c r="AM2685" s="596">
        <f t="shared" si="1923"/>
        <v>0</v>
      </c>
      <c r="AN2685" s="594">
        <f t="shared" si="1923"/>
        <v>0</v>
      </c>
    </row>
    <row r="2686" spans="1:40" outlineLevel="2">
      <c r="A2686" s="882">
        <f>ROW()</f>
        <v>2686</v>
      </c>
      <c r="B2686" s="453"/>
      <c r="D2686" s="452" t="s">
        <v>36</v>
      </c>
      <c r="H2686" s="458"/>
      <c r="I2686" s="458"/>
      <c r="J2686" s="459"/>
      <c r="K2686" s="458"/>
      <c r="L2686" s="458"/>
      <c r="M2686" s="458"/>
      <c r="N2686" s="463"/>
      <c r="O2686" s="439"/>
      <c r="P2686" s="439"/>
      <c r="Q2686" s="439"/>
      <c r="R2686" s="439"/>
      <c r="S2686" s="439"/>
      <c r="T2686" s="443"/>
      <c r="U2686" s="439"/>
      <c r="V2686" s="439"/>
      <c r="W2686" s="439"/>
      <c r="X2686" s="439">
        <f t="shared" ref="X2686:AN2686" si="1924">-IF(X2632&lt;0,X2632,IF($D2686="Land",0,IF(X2614&lt;1,X2632,MAX(MIN(IF(X2614&gt;0,(X2632/X2614)*X$9,0),X2632*X$9),0))))</f>
        <v>-1.2633342007377111</v>
      </c>
      <c r="Y2686" s="595">
        <f t="shared" si="1924"/>
        <v>-0.63166710036885554</v>
      </c>
      <c r="Z2686" s="596">
        <f t="shared" si="1924"/>
        <v>-1.2633342007377109</v>
      </c>
      <c r="AA2686" s="596">
        <f t="shared" si="1924"/>
        <v>-1.2633342007377111</v>
      </c>
      <c r="AB2686" s="596">
        <f t="shared" si="1924"/>
        <v>-0.63166710036885543</v>
      </c>
      <c r="AC2686" s="596">
        <f t="shared" si="1924"/>
        <v>0</v>
      </c>
      <c r="AD2686" s="596">
        <f t="shared" si="1924"/>
        <v>0</v>
      </c>
      <c r="AE2686" s="595">
        <f t="shared" si="1924"/>
        <v>0</v>
      </c>
      <c r="AF2686" s="596">
        <f t="shared" si="1924"/>
        <v>0</v>
      </c>
      <c r="AG2686" s="596">
        <f t="shared" si="1924"/>
        <v>0</v>
      </c>
      <c r="AH2686" s="596">
        <f t="shared" si="1924"/>
        <v>0</v>
      </c>
      <c r="AI2686" s="594">
        <f t="shared" si="1924"/>
        <v>0</v>
      </c>
      <c r="AJ2686" s="595">
        <f t="shared" si="1924"/>
        <v>0</v>
      </c>
      <c r="AK2686" s="596">
        <f t="shared" si="1924"/>
        <v>0</v>
      </c>
      <c r="AL2686" s="596">
        <f t="shared" si="1924"/>
        <v>0</v>
      </c>
      <c r="AM2686" s="596">
        <f t="shared" si="1924"/>
        <v>0</v>
      </c>
      <c r="AN2686" s="594">
        <f t="shared" si="1924"/>
        <v>0</v>
      </c>
    </row>
    <row r="2687" spans="1:40" outlineLevel="2">
      <c r="A2687" s="882">
        <f>ROW()</f>
        <v>2687</v>
      </c>
      <c r="B2687" s="453"/>
      <c r="D2687" s="452" t="s">
        <v>583</v>
      </c>
      <c r="H2687" s="458"/>
      <c r="I2687" s="458"/>
      <c r="J2687" s="459"/>
      <c r="K2687" s="458"/>
      <c r="L2687" s="458"/>
      <c r="M2687" s="458"/>
      <c r="N2687" s="463"/>
      <c r="O2687" s="439"/>
      <c r="P2687" s="439"/>
      <c r="Q2687" s="439"/>
      <c r="R2687" s="439"/>
      <c r="S2687" s="439"/>
      <c r="T2687" s="443"/>
      <c r="U2687" s="439"/>
      <c r="V2687" s="439"/>
      <c r="W2687" s="439"/>
      <c r="X2687" s="439">
        <f t="shared" ref="X2687:AN2687" si="1925">-IF(X2633&lt;0,X2633,IF($D2687="Land",0,IF(X2615&lt;1,X2633,MAX(MIN(IF(X2615&gt;0,(X2633/X2615)*X$9,0),X2633*X$9),0))))</f>
        <v>0</v>
      </c>
      <c r="Y2687" s="595">
        <f t="shared" si="1925"/>
        <v>0</v>
      </c>
      <c r="Z2687" s="596">
        <f t="shared" si="1925"/>
        <v>0</v>
      </c>
      <c r="AA2687" s="596">
        <f t="shared" si="1925"/>
        <v>0</v>
      </c>
      <c r="AB2687" s="596">
        <f t="shared" si="1925"/>
        <v>0</v>
      </c>
      <c r="AC2687" s="596">
        <f t="shared" si="1925"/>
        <v>0</v>
      </c>
      <c r="AD2687" s="596">
        <f t="shared" si="1925"/>
        <v>0</v>
      </c>
      <c r="AE2687" s="595">
        <f t="shared" si="1925"/>
        <v>0</v>
      </c>
      <c r="AF2687" s="596">
        <f t="shared" si="1925"/>
        <v>0</v>
      </c>
      <c r="AG2687" s="596">
        <f t="shared" si="1925"/>
        <v>0</v>
      </c>
      <c r="AH2687" s="596">
        <f t="shared" si="1925"/>
        <v>0</v>
      </c>
      <c r="AI2687" s="594">
        <f t="shared" si="1925"/>
        <v>0</v>
      </c>
      <c r="AJ2687" s="595">
        <f t="shared" si="1925"/>
        <v>0</v>
      </c>
      <c r="AK2687" s="596">
        <f t="shared" si="1925"/>
        <v>0</v>
      </c>
      <c r="AL2687" s="596">
        <f t="shared" si="1925"/>
        <v>0</v>
      </c>
      <c r="AM2687" s="596">
        <f t="shared" si="1925"/>
        <v>0</v>
      </c>
      <c r="AN2687" s="594">
        <f t="shared" si="1925"/>
        <v>0</v>
      </c>
    </row>
    <row r="2688" spans="1:40" outlineLevel="2">
      <c r="A2688" s="882">
        <f>ROW()</f>
        <v>2688</v>
      </c>
      <c r="B2688" s="453"/>
      <c r="D2688" s="452" t="s">
        <v>81</v>
      </c>
      <c r="H2688" s="458"/>
      <c r="I2688" s="458"/>
      <c r="J2688" s="459"/>
      <c r="K2688" s="458"/>
      <c r="L2688" s="458"/>
      <c r="M2688" s="458"/>
      <c r="N2688" s="463"/>
      <c r="O2688" s="439"/>
      <c r="P2688" s="439"/>
      <c r="Q2688" s="439"/>
      <c r="R2688" s="439"/>
      <c r="S2688" s="439"/>
      <c r="T2688" s="443"/>
      <c r="U2688" s="439"/>
      <c r="V2688" s="439"/>
      <c r="W2688" s="439"/>
      <c r="X2688" s="439">
        <f t="shared" ref="X2688:AN2688" si="1926">-IF(X2634&lt;0,X2634,IF($D2688="Land",0,IF(X2616&lt;1,X2634,MAX(MIN(IF(X2616&gt;0,(X2634/X2616)*X$9,0),X2634*X$9),0))))</f>
        <v>0</v>
      </c>
      <c r="Y2688" s="595">
        <f t="shared" si="1926"/>
        <v>0</v>
      </c>
      <c r="Z2688" s="596">
        <f t="shared" si="1926"/>
        <v>0</v>
      </c>
      <c r="AA2688" s="596">
        <f t="shared" si="1926"/>
        <v>0</v>
      </c>
      <c r="AB2688" s="596">
        <f t="shared" si="1926"/>
        <v>0</v>
      </c>
      <c r="AC2688" s="596">
        <f t="shared" si="1926"/>
        <v>0</v>
      </c>
      <c r="AD2688" s="596">
        <f t="shared" si="1926"/>
        <v>0</v>
      </c>
      <c r="AE2688" s="595">
        <f t="shared" si="1926"/>
        <v>0</v>
      </c>
      <c r="AF2688" s="596">
        <f t="shared" si="1926"/>
        <v>0</v>
      </c>
      <c r="AG2688" s="596">
        <f t="shared" si="1926"/>
        <v>0</v>
      </c>
      <c r="AH2688" s="596">
        <f t="shared" si="1926"/>
        <v>0</v>
      </c>
      <c r="AI2688" s="594">
        <f t="shared" si="1926"/>
        <v>0</v>
      </c>
      <c r="AJ2688" s="595">
        <f t="shared" si="1926"/>
        <v>0</v>
      </c>
      <c r="AK2688" s="596">
        <f t="shared" si="1926"/>
        <v>0</v>
      </c>
      <c r="AL2688" s="596">
        <f t="shared" si="1926"/>
        <v>0</v>
      </c>
      <c r="AM2688" s="596">
        <f t="shared" si="1926"/>
        <v>0</v>
      </c>
      <c r="AN2688" s="594">
        <f t="shared" si="1926"/>
        <v>0</v>
      </c>
    </row>
    <row r="2689" spans="1:40" outlineLevel="2">
      <c r="A2689" s="882">
        <f>ROW()</f>
        <v>2689</v>
      </c>
      <c r="B2689" s="453"/>
      <c r="D2689" s="452" t="s">
        <v>28</v>
      </c>
      <c r="H2689" s="458"/>
      <c r="I2689" s="458"/>
      <c r="J2689" s="459"/>
      <c r="K2689" s="458"/>
      <c r="L2689" s="458"/>
      <c r="M2689" s="458"/>
      <c r="N2689" s="463"/>
      <c r="O2689" s="439"/>
      <c r="P2689" s="439"/>
      <c r="Q2689" s="439"/>
      <c r="R2689" s="439"/>
      <c r="S2689" s="439"/>
      <c r="T2689" s="443"/>
      <c r="U2689" s="439"/>
      <c r="V2689" s="439"/>
      <c r="W2689" s="439"/>
      <c r="X2689" s="439">
        <f t="shared" ref="X2689:AN2689" si="1927">-IF(X2635&lt;0,X2635,IF($D2689="Land",0,IF(X2617&lt;1,X2635,MAX(MIN(IF(X2617&gt;0,(X2635/X2617)*X$9,0),X2635*X$9),0))))</f>
        <v>0</v>
      </c>
      <c r="Y2689" s="595">
        <f t="shared" si="1927"/>
        <v>0</v>
      </c>
      <c r="Z2689" s="596">
        <f t="shared" si="1927"/>
        <v>0</v>
      </c>
      <c r="AA2689" s="596">
        <f t="shared" si="1927"/>
        <v>0</v>
      </c>
      <c r="AB2689" s="596">
        <f t="shared" si="1927"/>
        <v>0</v>
      </c>
      <c r="AC2689" s="596">
        <f t="shared" si="1927"/>
        <v>0</v>
      </c>
      <c r="AD2689" s="596">
        <f t="shared" si="1927"/>
        <v>0</v>
      </c>
      <c r="AE2689" s="595">
        <f t="shared" si="1927"/>
        <v>0</v>
      </c>
      <c r="AF2689" s="596">
        <f t="shared" si="1927"/>
        <v>0</v>
      </c>
      <c r="AG2689" s="596">
        <f t="shared" si="1927"/>
        <v>0</v>
      </c>
      <c r="AH2689" s="596">
        <f t="shared" si="1927"/>
        <v>0</v>
      </c>
      <c r="AI2689" s="594">
        <f t="shared" si="1927"/>
        <v>0</v>
      </c>
      <c r="AJ2689" s="595">
        <f t="shared" si="1927"/>
        <v>0</v>
      </c>
      <c r="AK2689" s="596">
        <f t="shared" si="1927"/>
        <v>0</v>
      </c>
      <c r="AL2689" s="596">
        <f t="shared" si="1927"/>
        <v>0</v>
      </c>
      <c r="AM2689" s="596">
        <f t="shared" si="1927"/>
        <v>0</v>
      </c>
      <c r="AN2689" s="594">
        <f t="shared" si="1927"/>
        <v>0</v>
      </c>
    </row>
    <row r="2690" spans="1:40" outlineLevel="2">
      <c r="A2690" s="882">
        <f>ROW()</f>
        <v>2690</v>
      </c>
      <c r="B2690" s="453"/>
      <c r="D2690" s="456" t="s">
        <v>443</v>
      </c>
      <c r="E2690" s="456"/>
      <c r="F2690" s="456"/>
      <c r="G2690" s="456"/>
      <c r="H2690" s="460"/>
      <c r="I2690" s="460"/>
      <c r="J2690" s="461"/>
      <c r="K2690" s="460"/>
      <c r="L2690" s="460"/>
      <c r="M2690" s="460"/>
      <c r="N2690" s="465"/>
      <c r="O2690" s="441"/>
      <c r="P2690" s="441"/>
      <c r="Q2690" s="441"/>
      <c r="R2690" s="441"/>
      <c r="S2690" s="441"/>
      <c r="T2690" s="462"/>
      <c r="U2690" s="441"/>
      <c r="V2690" s="441"/>
      <c r="W2690" s="159"/>
      <c r="X2690" s="159">
        <f t="shared" ref="X2690:AN2690" si="1928">-IF(X2636&lt;0,X2636,IF($D2690="Land",0,IF(X2618&lt;1,X2636,MAX(MIN(IF(X2618&gt;0,(X2636/X2618)*X$9,0),X2636*X$9),0))))</f>
        <v>0</v>
      </c>
      <c r="Y2690" s="325">
        <f t="shared" si="1928"/>
        <v>0</v>
      </c>
      <c r="Z2690" s="158">
        <f t="shared" si="1928"/>
        <v>0</v>
      </c>
      <c r="AA2690" s="158">
        <f t="shared" si="1928"/>
        <v>0</v>
      </c>
      <c r="AB2690" s="158">
        <f t="shared" si="1928"/>
        <v>0</v>
      </c>
      <c r="AC2690" s="158">
        <f t="shared" si="1928"/>
        <v>0</v>
      </c>
      <c r="AD2690" s="158">
        <f t="shared" si="1928"/>
        <v>0</v>
      </c>
      <c r="AE2690" s="325">
        <f t="shared" si="1928"/>
        <v>0</v>
      </c>
      <c r="AF2690" s="158">
        <f t="shared" si="1928"/>
        <v>0</v>
      </c>
      <c r="AG2690" s="158">
        <f t="shared" si="1928"/>
        <v>0</v>
      </c>
      <c r="AH2690" s="158">
        <f t="shared" si="1928"/>
        <v>0</v>
      </c>
      <c r="AI2690" s="321">
        <f t="shared" si="1928"/>
        <v>0</v>
      </c>
      <c r="AJ2690" s="325">
        <f t="shared" si="1928"/>
        <v>0</v>
      </c>
      <c r="AK2690" s="158">
        <f t="shared" si="1928"/>
        <v>0</v>
      </c>
      <c r="AL2690" s="158">
        <f t="shared" si="1928"/>
        <v>0</v>
      </c>
      <c r="AM2690" s="158">
        <f t="shared" si="1928"/>
        <v>0</v>
      </c>
      <c r="AN2690" s="321">
        <f t="shared" si="1928"/>
        <v>0</v>
      </c>
    </row>
    <row r="2691" spans="1:40" outlineLevel="2">
      <c r="A2691" s="882">
        <f>ROW()</f>
        <v>2691</v>
      </c>
      <c r="B2691" s="453"/>
      <c r="D2691" s="452" t="s">
        <v>24</v>
      </c>
      <c r="F2691" s="454"/>
      <c r="G2691" s="454"/>
      <c r="H2691" s="448"/>
      <c r="I2691" s="448"/>
      <c r="J2691" s="464"/>
      <c r="K2691" s="448"/>
      <c r="L2691" s="448"/>
      <c r="M2691" s="448"/>
      <c r="N2691" s="449"/>
      <c r="O2691" s="439"/>
      <c r="P2691" s="439"/>
      <c r="Q2691" s="439"/>
      <c r="R2691" s="439"/>
      <c r="S2691" s="439"/>
      <c r="T2691" s="443"/>
      <c r="U2691" s="439"/>
      <c r="V2691" s="439"/>
      <c r="W2691" s="439"/>
      <c r="X2691" s="439">
        <f t="shared" ref="X2691:AN2691" si="1929">SUM(X2675:X2690)</f>
        <v>-5.258754142371477</v>
      </c>
      <c r="Y2691" s="443">
        <f t="shared" si="1929"/>
        <v>-2.6293770711857385</v>
      </c>
      <c r="Z2691" s="439">
        <f t="shared" si="1929"/>
        <v>-5.2587541423714761</v>
      </c>
      <c r="AA2691" s="439">
        <f t="shared" si="1929"/>
        <v>-5.258754142371477</v>
      </c>
      <c r="AB2691" s="439">
        <f t="shared" si="1929"/>
        <v>-4.6270870420026213</v>
      </c>
      <c r="AC2691" s="439">
        <f t="shared" si="1929"/>
        <v>-3.9954199416337661</v>
      </c>
      <c r="AD2691" s="439">
        <f t="shared" si="1929"/>
        <v>-3.9954199416337661</v>
      </c>
      <c r="AE2691" s="443">
        <f t="shared" si="1929"/>
        <v>-3.9954199416337657</v>
      </c>
      <c r="AF2691" s="439">
        <f t="shared" si="1929"/>
        <v>-3.9954199416337657</v>
      </c>
      <c r="AG2691" s="439">
        <f t="shared" si="1929"/>
        <v>-3.9954199416337666</v>
      </c>
      <c r="AH2691" s="439">
        <f t="shared" si="1929"/>
        <v>-3.7963088316003373</v>
      </c>
      <c r="AI2691" s="440">
        <f t="shared" si="1929"/>
        <v>-3.5971977215669071</v>
      </c>
      <c r="AJ2691" s="443">
        <f t="shared" si="1929"/>
        <v>-3.5971977215669071</v>
      </c>
      <c r="AK2691" s="439">
        <f t="shared" si="1929"/>
        <v>-3.5971977215669075</v>
      </c>
      <c r="AL2691" s="439">
        <f t="shared" si="1929"/>
        <v>-3.5971977215669071</v>
      </c>
      <c r="AM2691" s="439">
        <f t="shared" si="1929"/>
        <v>-2.9207081981656851</v>
      </c>
      <c r="AN2691" s="440">
        <f t="shared" si="1929"/>
        <v>-2.244218674764463</v>
      </c>
    </row>
    <row r="2692" spans="1:40" outlineLevel="1">
      <c r="A2692" s="732" t="s">
        <v>299</v>
      </c>
      <c r="B2692" s="733"/>
      <c r="C2692" s="881"/>
      <c r="D2692" s="733"/>
      <c r="E2692" s="733"/>
      <c r="F2692" s="733"/>
      <c r="G2692" s="730"/>
      <c r="H2692" s="733"/>
      <c r="I2692" s="730"/>
      <c r="J2692" s="729"/>
      <c r="K2692" s="730"/>
      <c r="L2692" s="730"/>
      <c r="M2692" s="730"/>
      <c r="N2692" s="731"/>
      <c r="O2692" s="730"/>
      <c r="P2692" s="730"/>
      <c r="Q2692" s="730"/>
      <c r="R2692" s="730"/>
      <c r="S2692" s="730"/>
      <c r="T2692" s="729"/>
      <c r="U2692" s="730"/>
      <c r="V2692" s="730"/>
      <c r="W2692" s="730"/>
      <c r="X2692" s="730"/>
      <c r="Y2692" s="729"/>
      <c r="Z2692" s="730"/>
      <c r="AA2692" s="730"/>
      <c r="AB2692" s="730"/>
      <c r="AC2692" s="730"/>
      <c r="AD2692" s="730"/>
      <c r="AE2692" s="729"/>
      <c r="AF2692" s="730"/>
      <c r="AG2692" s="730"/>
      <c r="AH2692" s="730"/>
      <c r="AI2692" s="731"/>
      <c r="AJ2692" s="729"/>
      <c r="AK2692" s="730"/>
      <c r="AL2692" s="730"/>
      <c r="AM2692" s="730"/>
      <c r="AN2692" s="731"/>
    </row>
    <row r="2693" spans="1:40" outlineLevel="2">
      <c r="A2693" s="882">
        <f>ROW()</f>
        <v>2693</v>
      </c>
      <c r="B2693" s="453"/>
      <c r="D2693" s="452" t="s">
        <v>300</v>
      </c>
      <c r="H2693" s="458"/>
      <c r="I2693" s="463"/>
      <c r="J2693" s="27"/>
      <c r="K2693" s="27"/>
      <c r="L2693" s="27"/>
      <c r="M2693" s="27"/>
      <c r="N2693" s="313"/>
      <c r="O2693" s="27"/>
      <c r="P2693" s="27"/>
      <c r="Q2693" s="27"/>
      <c r="R2693" s="27"/>
      <c r="S2693" s="27"/>
      <c r="T2693" s="595"/>
      <c r="U2693" s="27"/>
      <c r="V2693" s="27"/>
      <c r="W2693" s="27">
        <f>W$714</f>
        <v>0</v>
      </c>
      <c r="X2693" s="157"/>
      <c r="Y2693" s="324"/>
      <c r="Z2693" s="157"/>
      <c r="AA2693" s="157"/>
      <c r="AB2693" s="157"/>
      <c r="AC2693" s="157"/>
      <c r="AD2693" s="157"/>
      <c r="AE2693" s="324"/>
      <c r="AF2693" s="157"/>
      <c r="AG2693" s="157"/>
      <c r="AH2693" s="157"/>
      <c r="AI2693" s="320"/>
      <c r="AJ2693" s="324"/>
      <c r="AK2693" s="157"/>
      <c r="AL2693" s="157"/>
      <c r="AM2693" s="157"/>
      <c r="AN2693" s="320"/>
    </row>
    <row r="2694" spans="1:40" outlineLevel="2">
      <c r="A2694" s="882">
        <f>ROW()</f>
        <v>2694</v>
      </c>
      <c r="B2694" s="453"/>
      <c r="D2694" s="452" t="s">
        <v>301</v>
      </c>
      <c r="H2694" s="458"/>
      <c r="I2694" s="463"/>
      <c r="J2694" s="27"/>
      <c r="K2694" s="27"/>
      <c r="L2694" s="27"/>
      <c r="M2694" s="27"/>
      <c r="N2694" s="313"/>
      <c r="O2694" s="27"/>
      <c r="P2694" s="27"/>
      <c r="Q2694" s="27"/>
      <c r="R2694" s="27"/>
      <c r="S2694" s="27"/>
      <c r="T2694" s="595"/>
      <c r="U2694" s="27"/>
      <c r="V2694" s="27"/>
      <c r="W2694" s="27">
        <f>W$715</f>
        <v>0</v>
      </c>
      <c r="X2694" s="157"/>
      <c r="Y2694" s="324"/>
      <c r="Z2694" s="157"/>
      <c r="AA2694" s="157"/>
      <c r="AB2694" s="157"/>
      <c r="AC2694" s="157"/>
      <c r="AD2694" s="157"/>
      <c r="AE2694" s="324"/>
      <c r="AF2694" s="157"/>
      <c r="AG2694" s="157"/>
      <c r="AH2694" s="157"/>
      <c r="AI2694" s="320"/>
      <c r="AJ2694" s="324"/>
      <c r="AK2694" s="157"/>
      <c r="AL2694" s="157"/>
      <c r="AM2694" s="157"/>
      <c r="AN2694" s="320"/>
    </row>
    <row r="2695" spans="1:40" outlineLevel="2">
      <c r="A2695" s="882">
        <f>ROW()</f>
        <v>2695</v>
      </c>
      <c r="B2695" s="453"/>
      <c r="D2695" s="452" t="s">
        <v>29</v>
      </c>
      <c r="H2695" s="458"/>
      <c r="I2695" s="463"/>
      <c r="J2695" s="27"/>
      <c r="K2695" s="27"/>
      <c r="L2695" s="27"/>
      <c r="M2695" s="27"/>
      <c r="N2695" s="313"/>
      <c r="O2695" s="27"/>
      <c r="P2695" s="27"/>
      <c r="Q2695" s="27"/>
      <c r="R2695" s="27"/>
      <c r="S2695" s="27"/>
      <c r="T2695" s="595"/>
      <c r="U2695" s="27"/>
      <c r="V2695" s="27"/>
      <c r="W2695" s="27">
        <f>W$716</f>
        <v>0</v>
      </c>
      <c r="X2695" s="157"/>
      <c r="Y2695" s="324"/>
      <c r="Z2695" s="157"/>
      <c r="AA2695" s="157"/>
      <c r="AB2695" s="157"/>
      <c r="AC2695" s="157"/>
      <c r="AD2695" s="157"/>
      <c r="AE2695" s="324"/>
      <c r="AF2695" s="157"/>
      <c r="AG2695" s="157"/>
      <c r="AH2695" s="157"/>
      <c r="AI2695" s="320"/>
      <c r="AJ2695" s="324"/>
      <c r="AK2695" s="157"/>
      <c r="AL2695" s="157"/>
      <c r="AM2695" s="157"/>
      <c r="AN2695" s="320"/>
    </row>
    <row r="2696" spans="1:40" outlineLevel="2">
      <c r="A2696" s="882">
        <f>ROW()</f>
        <v>2696</v>
      </c>
      <c r="B2696" s="453"/>
      <c r="D2696" s="452" t="s">
        <v>30</v>
      </c>
      <c r="H2696" s="458"/>
      <c r="I2696" s="463"/>
      <c r="J2696" s="27"/>
      <c r="K2696" s="27"/>
      <c r="L2696" s="27"/>
      <c r="M2696" s="27"/>
      <c r="N2696" s="313"/>
      <c r="O2696" s="27"/>
      <c r="P2696" s="27"/>
      <c r="Q2696" s="27"/>
      <c r="R2696" s="27"/>
      <c r="S2696" s="27"/>
      <c r="T2696" s="595"/>
      <c r="U2696" s="27"/>
      <c r="V2696" s="27"/>
      <c r="W2696" s="27">
        <f>W$717</f>
        <v>0</v>
      </c>
      <c r="X2696" s="157"/>
      <c r="Y2696" s="324"/>
      <c r="Z2696" s="157"/>
      <c r="AA2696" s="157"/>
      <c r="AB2696" s="157"/>
      <c r="AC2696" s="157"/>
      <c r="AD2696" s="157"/>
      <c r="AE2696" s="324"/>
      <c r="AF2696" s="157"/>
      <c r="AG2696" s="157"/>
      <c r="AH2696" s="157"/>
      <c r="AI2696" s="320"/>
      <c r="AJ2696" s="324"/>
      <c r="AK2696" s="157"/>
      <c r="AL2696" s="157"/>
      <c r="AM2696" s="157"/>
      <c r="AN2696" s="320"/>
    </row>
    <row r="2697" spans="1:40" outlineLevel="2">
      <c r="A2697" s="882">
        <f>ROW()</f>
        <v>2697</v>
      </c>
      <c r="B2697" s="453"/>
      <c r="D2697" s="452" t="s">
        <v>31</v>
      </c>
      <c r="H2697" s="458"/>
      <c r="I2697" s="463"/>
      <c r="J2697" s="27"/>
      <c r="K2697" s="27"/>
      <c r="L2697" s="27"/>
      <c r="M2697" s="27"/>
      <c r="N2697" s="313"/>
      <c r="O2697" s="27"/>
      <c r="P2697" s="27"/>
      <c r="Q2697" s="27"/>
      <c r="R2697" s="27"/>
      <c r="S2697" s="27"/>
      <c r="T2697" s="595"/>
      <c r="U2697" s="27"/>
      <c r="V2697" s="27"/>
      <c r="W2697" s="27">
        <f>W$718</f>
        <v>0</v>
      </c>
      <c r="X2697" s="157"/>
      <c r="Y2697" s="324"/>
      <c r="Z2697" s="157"/>
      <c r="AA2697" s="157"/>
      <c r="AB2697" s="157"/>
      <c r="AC2697" s="157"/>
      <c r="AD2697" s="157"/>
      <c r="AE2697" s="324"/>
      <c r="AF2697" s="157"/>
      <c r="AG2697" s="157"/>
      <c r="AH2697" s="157"/>
      <c r="AI2697" s="320"/>
      <c r="AJ2697" s="324"/>
      <c r="AK2697" s="157"/>
      <c r="AL2697" s="157"/>
      <c r="AM2697" s="157"/>
      <c r="AN2697" s="320"/>
    </row>
    <row r="2698" spans="1:40" outlineLevel="2">
      <c r="A2698" s="882">
        <f>ROW()</f>
        <v>2698</v>
      </c>
      <c r="B2698" s="453"/>
      <c r="D2698" s="452" t="s">
        <v>32</v>
      </c>
      <c r="H2698" s="458"/>
      <c r="I2698" s="463"/>
      <c r="J2698" s="27"/>
      <c r="K2698" s="27"/>
      <c r="L2698" s="27"/>
      <c r="M2698" s="27"/>
      <c r="N2698" s="313"/>
      <c r="O2698" s="27"/>
      <c r="P2698" s="27"/>
      <c r="Q2698" s="27"/>
      <c r="R2698" s="27"/>
      <c r="S2698" s="27"/>
      <c r="T2698" s="595"/>
      <c r="U2698" s="27"/>
      <c r="V2698" s="27"/>
      <c r="W2698" s="27">
        <f>W$719</f>
        <v>0</v>
      </c>
      <c r="X2698" s="157"/>
      <c r="Y2698" s="324"/>
      <c r="Z2698" s="157"/>
      <c r="AA2698" s="157"/>
      <c r="AB2698" s="157"/>
      <c r="AC2698" s="157"/>
      <c r="AD2698" s="157"/>
      <c r="AE2698" s="324"/>
      <c r="AF2698" s="157"/>
      <c r="AG2698" s="157"/>
      <c r="AH2698" s="157"/>
      <c r="AI2698" s="320"/>
      <c r="AJ2698" s="324"/>
      <c r="AK2698" s="157"/>
      <c r="AL2698" s="157"/>
      <c r="AM2698" s="157"/>
      <c r="AN2698" s="320"/>
    </row>
    <row r="2699" spans="1:40" outlineLevel="2">
      <c r="A2699" s="882">
        <f>ROW()</f>
        <v>2699</v>
      </c>
      <c r="B2699" s="453"/>
      <c r="D2699" s="452" t="s">
        <v>33</v>
      </c>
      <c r="H2699" s="458"/>
      <c r="I2699" s="463"/>
      <c r="J2699" s="27"/>
      <c r="K2699" s="27"/>
      <c r="L2699" s="27"/>
      <c r="M2699" s="27"/>
      <c r="N2699" s="313"/>
      <c r="O2699" s="27"/>
      <c r="P2699" s="27"/>
      <c r="Q2699" s="27"/>
      <c r="R2699" s="27"/>
      <c r="S2699" s="27"/>
      <c r="T2699" s="595"/>
      <c r="U2699" s="27"/>
      <c r="V2699" s="27"/>
      <c r="W2699" s="27">
        <f>W$720</f>
        <v>0</v>
      </c>
      <c r="X2699" s="157"/>
      <c r="Y2699" s="324"/>
      <c r="Z2699" s="157"/>
      <c r="AA2699" s="157"/>
      <c r="AB2699" s="157"/>
      <c r="AC2699" s="157"/>
      <c r="AD2699" s="157"/>
      <c r="AE2699" s="324"/>
      <c r="AF2699" s="157"/>
      <c r="AG2699" s="157"/>
      <c r="AH2699" s="157"/>
      <c r="AI2699" s="320"/>
      <c r="AJ2699" s="324"/>
      <c r="AK2699" s="157"/>
      <c r="AL2699" s="157"/>
      <c r="AM2699" s="157"/>
      <c r="AN2699" s="320"/>
    </row>
    <row r="2700" spans="1:40" outlineLevel="2">
      <c r="A2700" s="882">
        <f>ROW()</f>
        <v>2700</v>
      </c>
      <c r="B2700" s="453"/>
      <c r="D2700" s="452" t="s">
        <v>27</v>
      </c>
      <c r="H2700" s="458"/>
      <c r="I2700" s="463"/>
      <c r="J2700" s="27"/>
      <c r="K2700" s="27"/>
      <c r="L2700" s="27"/>
      <c r="M2700" s="27"/>
      <c r="N2700" s="313"/>
      <c r="O2700" s="27"/>
      <c r="P2700" s="27"/>
      <c r="Q2700" s="27"/>
      <c r="R2700" s="27"/>
      <c r="S2700" s="27"/>
      <c r="T2700" s="595"/>
      <c r="U2700" s="27"/>
      <c r="V2700" s="27"/>
      <c r="W2700" s="27">
        <f>W$721</f>
        <v>0</v>
      </c>
      <c r="X2700" s="157"/>
      <c r="Y2700" s="324"/>
      <c r="Z2700" s="157"/>
      <c r="AA2700" s="157"/>
      <c r="AB2700" s="157"/>
      <c r="AC2700" s="157"/>
      <c r="AD2700" s="157"/>
      <c r="AE2700" s="324"/>
      <c r="AF2700" s="157"/>
      <c r="AG2700" s="157"/>
      <c r="AH2700" s="157"/>
      <c r="AI2700" s="320"/>
      <c r="AJ2700" s="324"/>
      <c r="AK2700" s="157"/>
      <c r="AL2700" s="157"/>
      <c r="AM2700" s="157"/>
      <c r="AN2700" s="320"/>
    </row>
    <row r="2701" spans="1:40" outlineLevel="2">
      <c r="A2701" s="882">
        <f>ROW()</f>
        <v>2701</v>
      </c>
      <c r="B2701" s="453"/>
      <c r="D2701" s="452" t="s">
        <v>34</v>
      </c>
      <c r="H2701" s="458"/>
      <c r="I2701" s="463"/>
      <c r="J2701" s="27"/>
      <c r="K2701" s="27"/>
      <c r="L2701" s="27"/>
      <c r="M2701" s="27"/>
      <c r="N2701" s="313"/>
      <c r="O2701" s="27"/>
      <c r="P2701" s="27"/>
      <c r="Q2701" s="27"/>
      <c r="R2701" s="27"/>
      <c r="S2701" s="27"/>
      <c r="T2701" s="595"/>
      <c r="U2701" s="27"/>
      <c r="V2701" s="27"/>
      <c r="W2701" s="27">
        <f>W$722</f>
        <v>0</v>
      </c>
      <c r="X2701" s="157"/>
      <c r="Y2701" s="324"/>
      <c r="Z2701" s="157"/>
      <c r="AA2701" s="157"/>
      <c r="AB2701" s="157"/>
      <c r="AC2701" s="157"/>
      <c r="AD2701" s="157"/>
      <c r="AE2701" s="324"/>
      <c r="AF2701" s="157"/>
      <c r="AG2701" s="157"/>
      <c r="AH2701" s="157"/>
      <c r="AI2701" s="320"/>
      <c r="AJ2701" s="324"/>
      <c r="AK2701" s="157"/>
      <c r="AL2701" s="157"/>
      <c r="AM2701" s="157"/>
      <c r="AN2701" s="320"/>
    </row>
    <row r="2702" spans="1:40" outlineLevel="2">
      <c r="A2702" s="882">
        <f>ROW()</f>
        <v>2702</v>
      </c>
      <c r="B2702" s="453"/>
      <c r="D2702" s="452" t="s">
        <v>35</v>
      </c>
      <c r="H2702" s="458"/>
      <c r="I2702" s="463"/>
      <c r="J2702" s="27"/>
      <c r="K2702" s="27"/>
      <c r="L2702" s="27"/>
      <c r="M2702" s="27"/>
      <c r="N2702" s="313"/>
      <c r="O2702" s="27"/>
      <c r="P2702" s="27"/>
      <c r="Q2702" s="27"/>
      <c r="R2702" s="27"/>
      <c r="S2702" s="27"/>
      <c r="T2702" s="595"/>
      <c r="U2702" s="27"/>
      <c r="V2702" s="27"/>
      <c r="W2702" s="27">
        <f>W$723</f>
        <v>0</v>
      </c>
      <c r="X2702" s="157"/>
      <c r="Y2702" s="324"/>
      <c r="Z2702" s="157"/>
      <c r="AA2702" s="157"/>
      <c r="AB2702" s="157"/>
      <c r="AC2702" s="157"/>
      <c r="AD2702" s="157"/>
      <c r="AE2702" s="324"/>
      <c r="AF2702" s="157"/>
      <c r="AG2702" s="157"/>
      <c r="AH2702" s="157"/>
      <c r="AI2702" s="320"/>
      <c r="AJ2702" s="324"/>
      <c r="AK2702" s="157"/>
      <c r="AL2702" s="157"/>
      <c r="AM2702" s="157"/>
      <c r="AN2702" s="320"/>
    </row>
    <row r="2703" spans="1:40" outlineLevel="2">
      <c r="A2703" s="882">
        <f>ROW()</f>
        <v>2703</v>
      </c>
      <c r="B2703" s="453"/>
      <c r="D2703" s="452" t="s">
        <v>302</v>
      </c>
      <c r="H2703" s="458"/>
      <c r="I2703" s="463"/>
      <c r="J2703" s="27"/>
      <c r="K2703" s="27"/>
      <c r="L2703" s="27"/>
      <c r="M2703" s="27"/>
      <c r="N2703" s="313"/>
      <c r="O2703" s="27"/>
      <c r="P2703" s="27"/>
      <c r="Q2703" s="27"/>
      <c r="R2703" s="27"/>
      <c r="S2703" s="27"/>
      <c r="T2703" s="595"/>
      <c r="U2703" s="27"/>
      <c r="V2703" s="27"/>
      <c r="W2703" s="27">
        <f>W$724</f>
        <v>0</v>
      </c>
      <c r="X2703" s="157"/>
      <c r="Y2703" s="324"/>
      <c r="Z2703" s="157"/>
      <c r="AA2703" s="157"/>
      <c r="AB2703" s="157"/>
      <c r="AC2703" s="157"/>
      <c r="AD2703" s="157"/>
      <c r="AE2703" s="324"/>
      <c r="AF2703" s="157"/>
      <c r="AG2703" s="157"/>
      <c r="AH2703" s="157"/>
      <c r="AI2703" s="320"/>
      <c r="AJ2703" s="324"/>
      <c r="AK2703" s="157"/>
      <c r="AL2703" s="157"/>
      <c r="AM2703" s="157"/>
      <c r="AN2703" s="320"/>
    </row>
    <row r="2704" spans="1:40" outlineLevel="2">
      <c r="A2704" s="882">
        <f>ROW()</f>
        <v>2704</v>
      </c>
      <c r="B2704" s="453"/>
      <c r="D2704" s="452" t="s">
        <v>36</v>
      </c>
      <c r="H2704" s="458"/>
      <c r="I2704" s="463"/>
      <c r="J2704" s="27"/>
      <c r="K2704" s="27"/>
      <c r="L2704" s="27"/>
      <c r="M2704" s="27"/>
      <c r="N2704" s="313"/>
      <c r="O2704" s="27"/>
      <c r="P2704" s="27"/>
      <c r="Q2704" s="27"/>
      <c r="R2704" s="27"/>
      <c r="S2704" s="27"/>
      <c r="T2704" s="595"/>
      <c r="U2704" s="27"/>
      <c r="V2704" s="27"/>
      <c r="W2704" s="27">
        <f>W$725</f>
        <v>0</v>
      </c>
      <c r="X2704" s="157"/>
      <c r="Y2704" s="324"/>
      <c r="Z2704" s="157"/>
      <c r="AA2704" s="157"/>
      <c r="AB2704" s="157"/>
      <c r="AC2704" s="157"/>
      <c r="AD2704" s="157"/>
      <c r="AE2704" s="324"/>
      <c r="AF2704" s="157"/>
      <c r="AG2704" s="157"/>
      <c r="AH2704" s="157"/>
      <c r="AI2704" s="320"/>
      <c r="AJ2704" s="324"/>
      <c r="AK2704" s="157"/>
      <c r="AL2704" s="157"/>
      <c r="AM2704" s="157"/>
      <c r="AN2704" s="320"/>
    </row>
    <row r="2705" spans="1:40" outlineLevel="2">
      <c r="A2705" s="882">
        <f>ROW()</f>
        <v>2705</v>
      </c>
      <c r="B2705" s="453"/>
      <c r="D2705" s="452" t="s">
        <v>583</v>
      </c>
      <c r="H2705" s="458"/>
      <c r="I2705" s="463"/>
      <c r="J2705" s="27"/>
      <c r="K2705" s="27"/>
      <c r="L2705" s="27"/>
      <c r="M2705" s="27"/>
      <c r="N2705" s="313"/>
      <c r="O2705" s="27"/>
      <c r="P2705" s="27"/>
      <c r="Q2705" s="27"/>
      <c r="R2705" s="27"/>
      <c r="S2705" s="27"/>
      <c r="T2705" s="595"/>
      <c r="U2705" s="27"/>
      <c r="V2705" s="27"/>
      <c r="W2705" s="27">
        <f>W$726</f>
        <v>0</v>
      </c>
      <c r="X2705" s="157"/>
      <c r="Y2705" s="324"/>
      <c r="Z2705" s="157"/>
      <c r="AA2705" s="157"/>
      <c r="AB2705" s="157"/>
      <c r="AC2705" s="157"/>
      <c r="AD2705" s="157"/>
      <c r="AE2705" s="324"/>
      <c r="AF2705" s="157"/>
      <c r="AG2705" s="157"/>
      <c r="AH2705" s="157"/>
      <c r="AI2705" s="320"/>
      <c r="AJ2705" s="324"/>
      <c r="AK2705" s="157"/>
      <c r="AL2705" s="157"/>
      <c r="AM2705" s="157"/>
      <c r="AN2705" s="320"/>
    </row>
    <row r="2706" spans="1:40" outlineLevel="2">
      <c r="A2706" s="882">
        <f>ROW()</f>
        <v>2706</v>
      </c>
      <c r="B2706" s="453"/>
      <c r="D2706" s="452" t="s">
        <v>81</v>
      </c>
      <c r="H2706" s="458"/>
      <c r="I2706" s="463"/>
      <c r="J2706" s="27"/>
      <c r="K2706" s="27"/>
      <c r="L2706" s="27"/>
      <c r="M2706" s="27"/>
      <c r="N2706" s="313"/>
      <c r="O2706" s="27"/>
      <c r="P2706" s="27"/>
      <c r="Q2706" s="27"/>
      <c r="R2706" s="27"/>
      <c r="S2706" s="27"/>
      <c r="T2706" s="595"/>
      <c r="U2706" s="27"/>
      <c r="V2706" s="27"/>
      <c r="W2706" s="27">
        <f>W$727</f>
        <v>0</v>
      </c>
      <c r="X2706" s="157"/>
      <c r="Y2706" s="324"/>
      <c r="Z2706" s="157"/>
      <c r="AA2706" s="157"/>
      <c r="AB2706" s="157"/>
      <c r="AC2706" s="157"/>
      <c r="AD2706" s="157"/>
      <c r="AE2706" s="324"/>
      <c r="AF2706" s="157"/>
      <c r="AG2706" s="157"/>
      <c r="AH2706" s="157"/>
      <c r="AI2706" s="320"/>
      <c r="AJ2706" s="324"/>
      <c r="AK2706" s="157"/>
      <c r="AL2706" s="157"/>
      <c r="AM2706" s="157"/>
      <c r="AN2706" s="320"/>
    </row>
    <row r="2707" spans="1:40" outlineLevel="2">
      <c r="A2707" s="882">
        <f>ROW()</f>
        <v>2707</v>
      </c>
      <c r="B2707" s="453"/>
      <c r="D2707" s="452" t="s">
        <v>28</v>
      </c>
      <c r="H2707" s="458"/>
      <c r="I2707" s="463"/>
      <c r="J2707" s="27"/>
      <c r="K2707" s="27"/>
      <c r="L2707" s="27"/>
      <c r="M2707" s="27"/>
      <c r="N2707" s="313"/>
      <c r="O2707" s="27"/>
      <c r="P2707" s="27"/>
      <c r="Q2707" s="27"/>
      <c r="R2707" s="27"/>
      <c r="S2707" s="27"/>
      <c r="T2707" s="595"/>
      <c r="U2707" s="27"/>
      <c r="V2707" s="27"/>
      <c r="W2707" s="27">
        <f>W$728</f>
        <v>0</v>
      </c>
      <c r="X2707" s="157"/>
      <c r="Y2707" s="324"/>
      <c r="Z2707" s="157"/>
      <c r="AA2707" s="157"/>
      <c r="AB2707" s="157"/>
      <c r="AC2707" s="157"/>
      <c r="AD2707" s="157"/>
      <c r="AE2707" s="324"/>
      <c r="AF2707" s="157"/>
      <c r="AG2707" s="157"/>
      <c r="AH2707" s="157"/>
      <c r="AI2707" s="320"/>
      <c r="AJ2707" s="324"/>
      <c r="AK2707" s="157"/>
      <c r="AL2707" s="157"/>
      <c r="AM2707" s="157"/>
      <c r="AN2707" s="320"/>
    </row>
    <row r="2708" spans="1:40" outlineLevel="2">
      <c r="A2708" s="882">
        <f>ROW()</f>
        <v>2708</v>
      </c>
      <c r="B2708" s="453"/>
      <c r="D2708" s="456" t="s">
        <v>443</v>
      </c>
      <c r="E2708" s="456"/>
      <c r="F2708" s="456"/>
      <c r="G2708" s="456"/>
      <c r="H2708" s="460"/>
      <c r="I2708" s="465"/>
      <c r="J2708" s="159"/>
      <c r="K2708" s="159"/>
      <c r="L2708" s="159"/>
      <c r="M2708" s="159"/>
      <c r="N2708" s="339"/>
      <c r="O2708" s="159"/>
      <c r="P2708" s="159"/>
      <c r="Q2708" s="159"/>
      <c r="R2708" s="159"/>
      <c r="S2708" s="159"/>
      <c r="T2708" s="597"/>
      <c r="U2708" s="159"/>
      <c r="V2708" s="159"/>
      <c r="W2708" s="159">
        <f>W$729</f>
        <v>0</v>
      </c>
      <c r="X2708" s="146"/>
      <c r="Y2708" s="238"/>
      <c r="Z2708" s="146"/>
      <c r="AA2708" s="146"/>
      <c r="AB2708" s="146"/>
      <c r="AC2708" s="146"/>
      <c r="AD2708" s="146"/>
      <c r="AE2708" s="238"/>
      <c r="AF2708" s="146"/>
      <c r="AG2708" s="146"/>
      <c r="AH2708" s="146"/>
      <c r="AI2708" s="239"/>
      <c r="AJ2708" s="238"/>
      <c r="AK2708" s="146"/>
      <c r="AL2708" s="146"/>
      <c r="AM2708" s="146"/>
      <c r="AN2708" s="239"/>
    </row>
    <row r="2709" spans="1:40" outlineLevel="2">
      <c r="A2709" s="882">
        <f>ROW()</f>
        <v>2709</v>
      </c>
      <c r="B2709" s="453"/>
      <c r="D2709" s="452" t="s">
        <v>24</v>
      </c>
      <c r="F2709" s="454"/>
      <c r="G2709" s="454"/>
      <c r="H2709" s="448"/>
      <c r="I2709" s="449"/>
      <c r="J2709" s="439"/>
      <c r="K2709" s="439"/>
      <c r="L2709" s="439"/>
      <c r="M2709" s="439"/>
      <c r="N2709" s="440"/>
      <c r="O2709" s="439"/>
      <c r="P2709" s="439"/>
      <c r="Q2709" s="439"/>
      <c r="R2709" s="439"/>
      <c r="S2709" s="439"/>
      <c r="T2709" s="443"/>
      <c r="U2709" s="439"/>
      <c r="V2709" s="439"/>
      <c r="W2709" s="439">
        <f>SUM(W2693:W2708)</f>
        <v>0</v>
      </c>
      <c r="X2709" s="439"/>
      <c r="Y2709" s="443"/>
      <c r="Z2709" s="439"/>
      <c r="AA2709" s="439"/>
      <c r="AB2709" s="439"/>
      <c r="AC2709" s="439"/>
      <c r="AD2709" s="439"/>
      <c r="AE2709" s="443"/>
      <c r="AF2709" s="439"/>
      <c r="AG2709" s="439"/>
      <c r="AH2709" s="439"/>
      <c r="AI2709" s="440"/>
      <c r="AJ2709" s="443"/>
      <c r="AK2709" s="439"/>
      <c r="AL2709" s="439"/>
      <c r="AM2709" s="439"/>
      <c r="AN2709" s="440"/>
    </row>
    <row r="2710" spans="1:40" outlineLevel="1">
      <c r="A2710" s="732" t="s">
        <v>22</v>
      </c>
      <c r="B2710" s="733"/>
      <c r="C2710" s="881"/>
      <c r="D2710" s="733"/>
      <c r="E2710" s="733"/>
      <c r="F2710" s="733"/>
      <c r="G2710" s="730"/>
      <c r="H2710" s="733"/>
      <c r="I2710" s="730"/>
      <c r="J2710" s="729"/>
      <c r="K2710" s="730"/>
      <c r="L2710" s="730"/>
      <c r="M2710" s="730"/>
      <c r="N2710" s="731"/>
      <c r="O2710" s="730"/>
      <c r="P2710" s="730"/>
      <c r="Q2710" s="730"/>
      <c r="R2710" s="730"/>
      <c r="S2710" s="730"/>
      <c r="T2710" s="729"/>
      <c r="U2710" s="730"/>
      <c r="V2710" s="730"/>
      <c r="W2710" s="730"/>
      <c r="X2710" s="730"/>
      <c r="Y2710" s="729"/>
      <c r="Z2710" s="730"/>
      <c r="AA2710" s="730"/>
      <c r="AB2710" s="730"/>
      <c r="AC2710" s="730"/>
      <c r="AD2710" s="730"/>
      <c r="AE2710" s="729"/>
      <c r="AF2710" s="730"/>
      <c r="AG2710" s="730"/>
      <c r="AH2710" s="730"/>
      <c r="AI2710" s="731"/>
      <c r="AJ2710" s="729"/>
      <c r="AK2710" s="730"/>
      <c r="AL2710" s="730"/>
      <c r="AM2710" s="730"/>
      <c r="AN2710" s="731"/>
    </row>
    <row r="2711" spans="1:40" outlineLevel="2">
      <c r="A2711" s="882">
        <f>ROW()</f>
        <v>2711</v>
      </c>
      <c r="B2711" s="453"/>
      <c r="D2711" s="452" t="s">
        <v>300</v>
      </c>
      <c r="H2711" s="458"/>
      <c r="I2711" s="458"/>
      <c r="J2711" s="459"/>
      <c r="K2711" s="458"/>
      <c r="L2711" s="458"/>
      <c r="M2711" s="458"/>
      <c r="N2711" s="463"/>
      <c r="O2711" s="458"/>
      <c r="P2711" s="458"/>
      <c r="Q2711" s="458"/>
      <c r="R2711" s="458"/>
      <c r="S2711" s="458"/>
      <c r="T2711" s="459"/>
      <c r="U2711" s="458"/>
      <c r="V2711" s="31"/>
      <c r="W2711" s="439">
        <f t="shared" ref="W2711:AN2711" si="1930">W2621+W2639+W2657+W2675 + W2693</f>
        <v>20.075667459256032</v>
      </c>
      <c r="X2711" s="439">
        <f t="shared" si="1930"/>
        <v>19.071884086293231</v>
      </c>
      <c r="Y2711" s="443">
        <f t="shared" si="1930"/>
        <v>18.569992399811831</v>
      </c>
      <c r="Z2711" s="439">
        <f t="shared" si="1930"/>
        <v>17.56620902684903</v>
      </c>
      <c r="AA2711" s="439">
        <f t="shared" si="1930"/>
        <v>16.56242565388623</v>
      </c>
      <c r="AB2711" s="439">
        <f t="shared" si="1930"/>
        <v>15.558642280923427</v>
      </c>
      <c r="AC2711" s="439">
        <f t="shared" si="1930"/>
        <v>14.554858907960625</v>
      </c>
      <c r="AD2711" s="439">
        <f t="shared" si="1930"/>
        <v>13.551075534997823</v>
      </c>
      <c r="AE2711" s="443">
        <f t="shared" si="1930"/>
        <v>12.547292162035021</v>
      </c>
      <c r="AF2711" s="439">
        <f t="shared" si="1930"/>
        <v>11.543508789072218</v>
      </c>
      <c r="AG2711" s="439">
        <f t="shared" si="1930"/>
        <v>10.539725416109416</v>
      </c>
      <c r="AH2711" s="439">
        <f t="shared" si="1930"/>
        <v>9.5359420431466138</v>
      </c>
      <c r="AI2711" s="440">
        <f t="shared" si="1930"/>
        <v>8.5321586701838115</v>
      </c>
      <c r="AJ2711" s="443">
        <f t="shared" si="1930"/>
        <v>7.5283752972210101</v>
      </c>
      <c r="AK2711" s="439">
        <f t="shared" si="1930"/>
        <v>6.5245919242582087</v>
      </c>
      <c r="AL2711" s="439">
        <f t="shared" si="1930"/>
        <v>5.5208085512954073</v>
      </c>
      <c r="AM2711" s="439">
        <f t="shared" si="1930"/>
        <v>4.5170251783326059</v>
      </c>
      <c r="AN2711" s="440">
        <f t="shared" si="1930"/>
        <v>3.5132418053698045</v>
      </c>
    </row>
    <row r="2712" spans="1:40" outlineLevel="2">
      <c r="A2712" s="882">
        <f>ROW()</f>
        <v>2712</v>
      </c>
      <c r="B2712" s="453"/>
      <c r="D2712" s="452" t="s">
        <v>301</v>
      </c>
      <c r="H2712" s="458"/>
      <c r="I2712" s="458"/>
      <c r="J2712" s="459"/>
      <c r="K2712" s="458"/>
      <c r="L2712" s="458"/>
      <c r="M2712" s="458"/>
      <c r="N2712" s="463"/>
      <c r="O2712" s="458"/>
      <c r="P2712" s="458"/>
      <c r="Q2712" s="458"/>
      <c r="R2712" s="458"/>
      <c r="S2712" s="458"/>
      <c r="T2712" s="459"/>
      <c r="U2712" s="458"/>
      <c r="V2712" s="31"/>
      <c r="W2712" s="439">
        <f t="shared" ref="W2712:AN2712" si="1931">W2622+W2640+W2658+W2676 + W2694</f>
        <v>0</v>
      </c>
      <c r="X2712" s="439">
        <f t="shared" si="1931"/>
        <v>0</v>
      </c>
      <c r="Y2712" s="443">
        <f t="shared" si="1931"/>
        <v>0</v>
      </c>
      <c r="Z2712" s="439">
        <f t="shared" si="1931"/>
        <v>0</v>
      </c>
      <c r="AA2712" s="439">
        <f t="shared" si="1931"/>
        <v>0</v>
      </c>
      <c r="AB2712" s="439">
        <f t="shared" si="1931"/>
        <v>0</v>
      </c>
      <c r="AC2712" s="439">
        <f t="shared" si="1931"/>
        <v>0</v>
      </c>
      <c r="AD2712" s="439">
        <f t="shared" si="1931"/>
        <v>0</v>
      </c>
      <c r="AE2712" s="443">
        <f t="shared" si="1931"/>
        <v>0</v>
      </c>
      <c r="AF2712" s="439">
        <f t="shared" si="1931"/>
        <v>0</v>
      </c>
      <c r="AG2712" s="439">
        <f t="shared" si="1931"/>
        <v>0</v>
      </c>
      <c r="AH2712" s="439">
        <f t="shared" si="1931"/>
        <v>0</v>
      </c>
      <c r="AI2712" s="440">
        <f t="shared" si="1931"/>
        <v>0</v>
      </c>
      <c r="AJ2712" s="443">
        <f t="shared" si="1931"/>
        <v>0</v>
      </c>
      <c r="AK2712" s="439">
        <f t="shared" si="1931"/>
        <v>0</v>
      </c>
      <c r="AL2712" s="439">
        <f t="shared" si="1931"/>
        <v>0</v>
      </c>
      <c r="AM2712" s="439">
        <f t="shared" si="1931"/>
        <v>0</v>
      </c>
      <c r="AN2712" s="440">
        <f t="shared" si="1931"/>
        <v>0</v>
      </c>
    </row>
    <row r="2713" spans="1:40" outlineLevel="2">
      <c r="A2713" s="882">
        <f>ROW()</f>
        <v>2713</v>
      </c>
      <c r="B2713" s="453"/>
      <c r="D2713" s="452" t="s">
        <v>29</v>
      </c>
      <c r="H2713" s="458"/>
      <c r="I2713" s="458"/>
      <c r="J2713" s="459"/>
      <c r="K2713" s="458"/>
      <c r="L2713" s="458"/>
      <c r="M2713" s="458"/>
      <c r="N2713" s="463"/>
      <c r="O2713" s="458"/>
      <c r="P2713" s="458"/>
      <c r="Q2713" s="458"/>
      <c r="R2713" s="458"/>
      <c r="S2713" s="458"/>
      <c r="T2713" s="459"/>
      <c r="U2713" s="458"/>
      <c r="V2713" s="31"/>
      <c r="W2713" s="439">
        <f t="shared" ref="W2713:AN2713" si="1932">W2623+W2641+W2659+W2677 + W2695</f>
        <v>0</v>
      </c>
      <c r="X2713" s="439">
        <f t="shared" si="1932"/>
        <v>0</v>
      </c>
      <c r="Y2713" s="443">
        <f t="shared" si="1932"/>
        <v>0</v>
      </c>
      <c r="Z2713" s="439">
        <f t="shared" si="1932"/>
        <v>0</v>
      </c>
      <c r="AA2713" s="439">
        <f t="shared" si="1932"/>
        <v>0</v>
      </c>
      <c r="AB2713" s="439">
        <f t="shared" si="1932"/>
        <v>0</v>
      </c>
      <c r="AC2713" s="439">
        <f t="shared" si="1932"/>
        <v>0</v>
      </c>
      <c r="AD2713" s="439">
        <f t="shared" si="1932"/>
        <v>0</v>
      </c>
      <c r="AE2713" s="443">
        <f t="shared" si="1932"/>
        <v>0</v>
      </c>
      <c r="AF2713" s="439">
        <f t="shared" si="1932"/>
        <v>0</v>
      </c>
      <c r="AG2713" s="439">
        <f t="shared" si="1932"/>
        <v>0</v>
      </c>
      <c r="AH2713" s="439">
        <f t="shared" si="1932"/>
        <v>0</v>
      </c>
      <c r="AI2713" s="440">
        <f t="shared" si="1932"/>
        <v>0</v>
      </c>
      <c r="AJ2713" s="443">
        <f t="shared" si="1932"/>
        <v>0</v>
      </c>
      <c r="AK2713" s="439">
        <f t="shared" si="1932"/>
        <v>0</v>
      </c>
      <c r="AL2713" s="439">
        <f t="shared" si="1932"/>
        <v>0</v>
      </c>
      <c r="AM2713" s="439">
        <f t="shared" si="1932"/>
        <v>0</v>
      </c>
      <c r="AN2713" s="440">
        <f t="shared" si="1932"/>
        <v>0</v>
      </c>
    </row>
    <row r="2714" spans="1:40" outlineLevel="2">
      <c r="A2714" s="882">
        <f>ROW()</f>
        <v>2714</v>
      </c>
      <c r="B2714" s="453"/>
      <c r="D2714" s="452" t="s">
        <v>30</v>
      </c>
      <c r="H2714" s="458"/>
      <c r="I2714" s="458"/>
      <c r="J2714" s="459"/>
      <c r="K2714" s="458"/>
      <c r="L2714" s="458"/>
      <c r="M2714" s="458"/>
      <c r="N2714" s="463"/>
      <c r="O2714" s="458"/>
      <c r="P2714" s="458"/>
      <c r="Q2714" s="458"/>
      <c r="R2714" s="458"/>
      <c r="S2714" s="458"/>
      <c r="T2714" s="459"/>
      <c r="U2714" s="458"/>
      <c r="V2714" s="31"/>
      <c r="W2714" s="439">
        <f t="shared" ref="W2714:AN2714" si="1933">W2624+W2642+W2660+W2678 + W2696</f>
        <v>22.052202089397014</v>
      </c>
      <c r="X2714" s="439">
        <f t="shared" si="1933"/>
        <v>20.949591984927164</v>
      </c>
      <c r="Y2714" s="443">
        <f t="shared" si="1933"/>
        <v>20.398286932692237</v>
      </c>
      <c r="Z2714" s="439">
        <f t="shared" si="1933"/>
        <v>19.295676828222387</v>
      </c>
      <c r="AA2714" s="439">
        <f t="shared" si="1933"/>
        <v>18.193066723752537</v>
      </c>
      <c r="AB2714" s="439">
        <f t="shared" si="1933"/>
        <v>17.090456619282687</v>
      </c>
      <c r="AC2714" s="439">
        <f t="shared" si="1933"/>
        <v>15.987846514812837</v>
      </c>
      <c r="AD2714" s="439">
        <f t="shared" si="1933"/>
        <v>14.885236410342987</v>
      </c>
      <c r="AE2714" s="443">
        <f t="shared" si="1933"/>
        <v>13.782626305873137</v>
      </c>
      <c r="AF2714" s="439">
        <f t="shared" si="1933"/>
        <v>12.680016201403287</v>
      </c>
      <c r="AG2714" s="439">
        <f t="shared" si="1933"/>
        <v>11.577406096933435</v>
      </c>
      <c r="AH2714" s="439">
        <f t="shared" si="1933"/>
        <v>10.474795992463584</v>
      </c>
      <c r="AI2714" s="440">
        <f t="shared" si="1933"/>
        <v>9.3721858879937336</v>
      </c>
      <c r="AJ2714" s="443">
        <f t="shared" si="1933"/>
        <v>8.2695757835238819</v>
      </c>
      <c r="AK2714" s="439">
        <f t="shared" si="1933"/>
        <v>7.166965679054031</v>
      </c>
      <c r="AL2714" s="439">
        <f t="shared" si="1933"/>
        <v>6.0643555745841802</v>
      </c>
      <c r="AM2714" s="439">
        <f t="shared" si="1933"/>
        <v>4.9617454701143293</v>
      </c>
      <c r="AN2714" s="440">
        <f t="shared" si="1933"/>
        <v>3.8591353656444785</v>
      </c>
    </row>
    <row r="2715" spans="1:40" outlineLevel="2">
      <c r="A2715" s="882">
        <f>ROW()</f>
        <v>2715</v>
      </c>
      <c r="B2715" s="453"/>
      <c r="D2715" s="452" t="s">
        <v>31</v>
      </c>
      <c r="H2715" s="458"/>
      <c r="I2715" s="458"/>
      <c r="J2715" s="459"/>
      <c r="K2715" s="458"/>
      <c r="L2715" s="458"/>
      <c r="M2715" s="458"/>
      <c r="N2715" s="463"/>
      <c r="O2715" s="458"/>
      <c r="P2715" s="458"/>
      <c r="Q2715" s="458"/>
      <c r="R2715" s="458"/>
      <c r="S2715" s="458"/>
      <c r="T2715" s="459"/>
      <c r="U2715" s="458"/>
      <c r="V2715" s="31"/>
      <c r="W2715" s="439">
        <f t="shared" ref="W2715:AN2715" si="1934">W2625+W2643+W2661+W2679 + W2697</f>
        <v>0</v>
      </c>
      <c r="X2715" s="439">
        <f t="shared" si="1934"/>
        <v>0</v>
      </c>
      <c r="Y2715" s="443">
        <f t="shared" si="1934"/>
        <v>0</v>
      </c>
      <c r="Z2715" s="439">
        <f t="shared" si="1934"/>
        <v>0</v>
      </c>
      <c r="AA2715" s="439">
        <f t="shared" si="1934"/>
        <v>0</v>
      </c>
      <c r="AB2715" s="439">
        <f t="shared" si="1934"/>
        <v>0</v>
      </c>
      <c r="AC2715" s="439">
        <f t="shared" si="1934"/>
        <v>0</v>
      </c>
      <c r="AD2715" s="439">
        <f t="shared" si="1934"/>
        <v>0</v>
      </c>
      <c r="AE2715" s="443">
        <f t="shared" si="1934"/>
        <v>0</v>
      </c>
      <c r="AF2715" s="439">
        <f t="shared" si="1934"/>
        <v>0</v>
      </c>
      <c r="AG2715" s="439">
        <f t="shared" si="1934"/>
        <v>0</v>
      </c>
      <c r="AH2715" s="439">
        <f t="shared" si="1934"/>
        <v>0</v>
      </c>
      <c r="AI2715" s="440">
        <f t="shared" si="1934"/>
        <v>0</v>
      </c>
      <c r="AJ2715" s="443">
        <f t="shared" si="1934"/>
        <v>0</v>
      </c>
      <c r="AK2715" s="439">
        <f t="shared" si="1934"/>
        <v>0</v>
      </c>
      <c r="AL2715" s="439">
        <f t="shared" si="1934"/>
        <v>0</v>
      </c>
      <c r="AM2715" s="439">
        <f t="shared" si="1934"/>
        <v>0</v>
      </c>
      <c r="AN2715" s="440">
        <f t="shared" si="1934"/>
        <v>0</v>
      </c>
    </row>
    <row r="2716" spans="1:40" outlineLevel="2">
      <c r="A2716" s="882">
        <f>ROW()</f>
        <v>2716</v>
      </c>
      <c r="B2716" s="453"/>
      <c r="D2716" s="452" t="s">
        <v>32</v>
      </c>
      <c r="H2716" s="458"/>
      <c r="I2716" s="458"/>
      <c r="J2716" s="459"/>
      <c r="K2716" s="458"/>
      <c r="L2716" s="458"/>
      <c r="M2716" s="458"/>
      <c r="N2716" s="463"/>
      <c r="O2716" s="458"/>
      <c r="P2716" s="458"/>
      <c r="Q2716" s="458"/>
      <c r="R2716" s="458"/>
      <c r="S2716" s="458"/>
      <c r="T2716" s="459"/>
      <c r="U2716" s="458"/>
      <c r="V2716" s="31"/>
      <c r="W2716" s="439">
        <f t="shared" ref="W2716:AN2716" si="1935">W2626+W2644+W2662+W2680 + W2698</f>
        <v>1.2022835869308026</v>
      </c>
      <c r="X2716" s="439">
        <f t="shared" si="1935"/>
        <v>1.1722264972575325</v>
      </c>
      <c r="Y2716" s="443">
        <f t="shared" si="1935"/>
        <v>1.1571979524208975</v>
      </c>
      <c r="Z2716" s="439">
        <f t="shared" si="1935"/>
        <v>1.1271408627476274</v>
      </c>
      <c r="AA2716" s="439">
        <f t="shared" si="1935"/>
        <v>1.0970837730743572</v>
      </c>
      <c r="AB2716" s="439">
        <f t="shared" si="1935"/>
        <v>1.0670266834010871</v>
      </c>
      <c r="AC2716" s="439">
        <f t="shared" si="1935"/>
        <v>1.0369695937278169</v>
      </c>
      <c r="AD2716" s="439">
        <f t="shared" si="1935"/>
        <v>1.0069125040545468</v>
      </c>
      <c r="AE2716" s="443">
        <f t="shared" si="1935"/>
        <v>0.97685541438127677</v>
      </c>
      <c r="AF2716" s="439">
        <f t="shared" si="1935"/>
        <v>0.94679832470800673</v>
      </c>
      <c r="AG2716" s="439">
        <f t="shared" si="1935"/>
        <v>0.9167412350347367</v>
      </c>
      <c r="AH2716" s="439">
        <f t="shared" si="1935"/>
        <v>0.88668414536146667</v>
      </c>
      <c r="AI2716" s="440">
        <f t="shared" si="1935"/>
        <v>0.85662705568819664</v>
      </c>
      <c r="AJ2716" s="443">
        <f t="shared" si="1935"/>
        <v>0.8265699660149266</v>
      </c>
      <c r="AK2716" s="439">
        <f t="shared" si="1935"/>
        <v>0.79651287634165657</v>
      </c>
      <c r="AL2716" s="439">
        <f t="shared" si="1935"/>
        <v>0.76645578666838654</v>
      </c>
      <c r="AM2716" s="439">
        <f t="shared" si="1935"/>
        <v>0.73639869699511651</v>
      </c>
      <c r="AN2716" s="440">
        <f t="shared" si="1935"/>
        <v>0.70634160732184648</v>
      </c>
    </row>
    <row r="2717" spans="1:40" outlineLevel="2">
      <c r="A2717" s="882">
        <f>ROW()</f>
        <v>2717</v>
      </c>
      <c r="B2717" s="453"/>
      <c r="D2717" s="452" t="s">
        <v>33</v>
      </c>
      <c r="H2717" s="458"/>
      <c r="I2717" s="458"/>
      <c r="J2717" s="459"/>
      <c r="K2717" s="458"/>
      <c r="L2717" s="458"/>
      <c r="M2717" s="458"/>
      <c r="N2717" s="463"/>
      <c r="O2717" s="458"/>
      <c r="P2717" s="458"/>
      <c r="Q2717" s="458"/>
      <c r="R2717" s="458"/>
      <c r="S2717" s="458"/>
      <c r="T2717" s="459"/>
      <c r="U2717" s="458"/>
      <c r="V2717" s="31"/>
      <c r="W2717" s="439">
        <f t="shared" ref="W2717:AN2717" si="1936">W2627+W2645+W2663+W2681 + W2699</f>
        <v>3.9022498108794903E-3</v>
      </c>
      <c r="X2717" s="439">
        <f t="shared" si="1936"/>
        <v>3.8046935656075032E-3</v>
      </c>
      <c r="Y2717" s="443">
        <f t="shared" si="1936"/>
        <v>3.7559154429715096E-3</v>
      </c>
      <c r="Z2717" s="439">
        <f t="shared" si="1936"/>
        <v>3.6583591976995225E-3</v>
      </c>
      <c r="AA2717" s="439">
        <f t="shared" si="1936"/>
        <v>3.5608029524275353E-3</v>
      </c>
      <c r="AB2717" s="439">
        <f t="shared" si="1936"/>
        <v>3.4632467071555482E-3</v>
      </c>
      <c r="AC2717" s="439">
        <f t="shared" si="1936"/>
        <v>3.3656904618835611E-3</v>
      </c>
      <c r="AD2717" s="439">
        <f t="shared" si="1936"/>
        <v>3.268134216611574E-3</v>
      </c>
      <c r="AE2717" s="443">
        <f t="shared" si="1936"/>
        <v>3.1705779713395868E-3</v>
      </c>
      <c r="AF2717" s="439">
        <f t="shared" si="1936"/>
        <v>3.0730217260675997E-3</v>
      </c>
      <c r="AG2717" s="439">
        <f t="shared" si="1936"/>
        <v>2.9754654807956126E-3</v>
      </c>
      <c r="AH2717" s="439">
        <f t="shared" si="1936"/>
        <v>2.8779092355236255E-3</v>
      </c>
      <c r="AI2717" s="440">
        <f t="shared" si="1936"/>
        <v>2.7803529902516383E-3</v>
      </c>
      <c r="AJ2717" s="443">
        <f t="shared" si="1936"/>
        <v>2.6827967449796512E-3</v>
      </c>
      <c r="AK2717" s="439">
        <f t="shared" si="1936"/>
        <v>2.5852404997076641E-3</v>
      </c>
      <c r="AL2717" s="439">
        <f t="shared" si="1936"/>
        <v>2.4876842544356769E-3</v>
      </c>
      <c r="AM2717" s="439">
        <f t="shared" si="1936"/>
        <v>2.3901280091636898E-3</v>
      </c>
      <c r="AN2717" s="440">
        <f t="shared" si="1936"/>
        <v>2.2925717638917027E-3</v>
      </c>
    </row>
    <row r="2718" spans="1:40" outlineLevel="2">
      <c r="A2718" s="882">
        <f>ROW()</f>
        <v>2718</v>
      </c>
      <c r="B2718" s="453"/>
      <c r="D2718" s="452" t="s">
        <v>27</v>
      </c>
      <c r="H2718" s="458"/>
      <c r="I2718" s="458"/>
      <c r="J2718" s="459"/>
      <c r="K2718" s="458"/>
      <c r="L2718" s="458"/>
      <c r="M2718" s="458"/>
      <c r="N2718" s="463"/>
      <c r="O2718" s="458"/>
      <c r="P2718" s="458"/>
      <c r="Q2718" s="458"/>
      <c r="R2718" s="458"/>
      <c r="S2718" s="458"/>
      <c r="T2718" s="459"/>
      <c r="U2718" s="458"/>
      <c r="V2718" s="31"/>
      <c r="W2718" s="439">
        <f t="shared" ref="W2718:AN2718" si="1937">W2628+W2646+W2664+W2682 + W2700</f>
        <v>4.3068220565307636</v>
      </c>
      <c r="X2718" s="439">
        <f t="shared" si="1937"/>
        <v>4.1991515051174941</v>
      </c>
      <c r="Y2718" s="443">
        <f t="shared" si="1937"/>
        <v>4.1453162294108594</v>
      </c>
      <c r="Z2718" s="439">
        <f t="shared" si="1937"/>
        <v>4.03764567799759</v>
      </c>
      <c r="AA2718" s="439">
        <f t="shared" si="1937"/>
        <v>3.929975126584321</v>
      </c>
      <c r="AB2718" s="439">
        <f t="shared" si="1937"/>
        <v>3.822304575171052</v>
      </c>
      <c r="AC2718" s="439">
        <f t="shared" si="1937"/>
        <v>3.7146340237577831</v>
      </c>
      <c r="AD2718" s="439">
        <f t="shared" si="1937"/>
        <v>3.6069634723445141</v>
      </c>
      <c r="AE2718" s="443">
        <f t="shared" si="1937"/>
        <v>3.4992929209312451</v>
      </c>
      <c r="AF2718" s="439">
        <f t="shared" si="1937"/>
        <v>3.3916223695179761</v>
      </c>
      <c r="AG2718" s="439">
        <f t="shared" si="1937"/>
        <v>3.2839518181047072</v>
      </c>
      <c r="AH2718" s="439">
        <f t="shared" si="1937"/>
        <v>3.1762812666914382</v>
      </c>
      <c r="AI2718" s="440">
        <f t="shared" si="1937"/>
        <v>3.0686107152781692</v>
      </c>
      <c r="AJ2718" s="443">
        <f t="shared" si="1937"/>
        <v>2.9609401638649002</v>
      </c>
      <c r="AK2718" s="439">
        <f t="shared" si="1937"/>
        <v>2.8532696124516312</v>
      </c>
      <c r="AL2718" s="439">
        <f t="shared" si="1937"/>
        <v>2.7455990610383623</v>
      </c>
      <c r="AM2718" s="439">
        <f t="shared" si="1937"/>
        <v>2.6379285096250933</v>
      </c>
      <c r="AN2718" s="440">
        <f t="shared" si="1937"/>
        <v>2.5302579582118243</v>
      </c>
    </row>
    <row r="2719" spans="1:40" outlineLevel="2">
      <c r="A2719" s="882">
        <f>ROW()</f>
        <v>2719</v>
      </c>
      <c r="B2719" s="453"/>
      <c r="D2719" s="452" t="s">
        <v>34</v>
      </c>
      <c r="H2719" s="458"/>
      <c r="I2719" s="458"/>
      <c r="J2719" s="459"/>
      <c r="K2719" s="458"/>
      <c r="L2719" s="458"/>
      <c r="M2719" s="458"/>
      <c r="N2719" s="463"/>
      <c r="O2719" s="458"/>
      <c r="P2719" s="458"/>
      <c r="Q2719" s="458"/>
      <c r="R2719" s="458"/>
      <c r="S2719" s="458"/>
      <c r="T2719" s="459"/>
      <c r="U2719" s="458"/>
      <c r="V2719" s="31"/>
      <c r="W2719" s="439">
        <f t="shared" ref="W2719:AN2719" si="1938">W2629+W2647+W2665+W2683 + W2701</f>
        <v>20.294685702036663</v>
      </c>
      <c r="X2719" s="439">
        <f t="shared" si="1938"/>
        <v>18.941706655234217</v>
      </c>
      <c r="Y2719" s="443">
        <f t="shared" si="1938"/>
        <v>18.265217131832994</v>
      </c>
      <c r="Z2719" s="439">
        <f t="shared" si="1938"/>
        <v>16.912238085030552</v>
      </c>
      <c r="AA2719" s="439">
        <f t="shared" si="1938"/>
        <v>15.559259038228108</v>
      </c>
      <c r="AB2719" s="439">
        <f t="shared" si="1938"/>
        <v>14.206279991425664</v>
      </c>
      <c r="AC2719" s="439">
        <f t="shared" si="1938"/>
        <v>12.85330094462322</v>
      </c>
      <c r="AD2719" s="439">
        <f t="shared" si="1938"/>
        <v>11.500321897820776</v>
      </c>
      <c r="AE2719" s="443">
        <f t="shared" si="1938"/>
        <v>10.147342851018331</v>
      </c>
      <c r="AF2719" s="439">
        <f t="shared" si="1938"/>
        <v>8.7943638042158874</v>
      </c>
      <c r="AG2719" s="439">
        <f t="shared" si="1938"/>
        <v>7.4413847574134433</v>
      </c>
      <c r="AH2719" s="439">
        <f t="shared" si="1938"/>
        <v>6.0884057106109992</v>
      </c>
      <c r="AI2719" s="440">
        <f t="shared" si="1938"/>
        <v>4.7354266638085551</v>
      </c>
      <c r="AJ2719" s="443">
        <f t="shared" si="1938"/>
        <v>3.3824476170061111</v>
      </c>
      <c r="AK2719" s="439">
        <f t="shared" si="1938"/>
        <v>2.0294685702036666</v>
      </c>
      <c r="AL2719" s="439">
        <f t="shared" si="1938"/>
        <v>0.67648952340122226</v>
      </c>
      <c r="AM2719" s="439">
        <f t="shared" si="1938"/>
        <v>0</v>
      </c>
      <c r="AN2719" s="440">
        <f t="shared" si="1938"/>
        <v>0</v>
      </c>
    </row>
    <row r="2720" spans="1:40" outlineLevel="2">
      <c r="A2720" s="882">
        <f>ROW()</f>
        <v>2720</v>
      </c>
      <c r="B2720" s="453"/>
      <c r="D2720" s="452" t="s">
        <v>35</v>
      </c>
      <c r="H2720" s="458"/>
      <c r="I2720" s="458"/>
      <c r="J2720" s="459"/>
      <c r="K2720" s="458"/>
      <c r="L2720" s="458"/>
      <c r="M2720" s="458"/>
      <c r="N2720" s="463"/>
      <c r="O2720" s="458"/>
      <c r="P2720" s="458"/>
      <c r="Q2720" s="458"/>
      <c r="R2720" s="458"/>
      <c r="S2720" s="458"/>
      <c r="T2720" s="459"/>
      <c r="U2720" s="458"/>
      <c r="V2720" s="31"/>
      <c r="W2720" s="439">
        <f t="shared" ref="W2720:AN2720" si="1939">W2630+W2648+W2666+W2684 + W2702</f>
        <v>3.9822222006685868</v>
      </c>
      <c r="X2720" s="439">
        <f t="shared" si="1939"/>
        <v>3.5839999806017282</v>
      </c>
      <c r="Y2720" s="443">
        <f t="shared" si="1939"/>
        <v>3.3848888705682989</v>
      </c>
      <c r="Z2720" s="439">
        <f t="shared" si="1939"/>
        <v>2.9866666505014403</v>
      </c>
      <c r="AA2720" s="439">
        <f t="shared" si="1939"/>
        <v>2.5884444304345817</v>
      </c>
      <c r="AB2720" s="439">
        <f t="shared" si="1939"/>
        <v>2.1902222103677231</v>
      </c>
      <c r="AC2720" s="439">
        <f t="shared" si="1939"/>
        <v>1.7919999903008643</v>
      </c>
      <c r="AD2720" s="439">
        <f t="shared" si="1939"/>
        <v>1.3937777702340055</v>
      </c>
      <c r="AE2720" s="443">
        <f t="shared" si="1939"/>
        <v>0.99555555016714681</v>
      </c>
      <c r="AF2720" s="439">
        <f t="shared" si="1939"/>
        <v>0.59733333010028811</v>
      </c>
      <c r="AG2720" s="439">
        <f t="shared" si="1939"/>
        <v>0.19911111003342935</v>
      </c>
      <c r="AH2720" s="439">
        <f t="shared" si="1939"/>
        <v>0</v>
      </c>
      <c r="AI2720" s="440">
        <f t="shared" si="1939"/>
        <v>0</v>
      </c>
      <c r="AJ2720" s="443">
        <f t="shared" si="1939"/>
        <v>0</v>
      </c>
      <c r="AK2720" s="439">
        <f t="shared" si="1939"/>
        <v>0</v>
      </c>
      <c r="AL2720" s="439">
        <f t="shared" si="1939"/>
        <v>0</v>
      </c>
      <c r="AM2720" s="439">
        <f t="shared" si="1939"/>
        <v>0</v>
      </c>
      <c r="AN2720" s="440">
        <f t="shared" si="1939"/>
        <v>0</v>
      </c>
    </row>
    <row r="2721" spans="1:40" outlineLevel="2">
      <c r="A2721" s="882">
        <f>ROW()</f>
        <v>2721</v>
      </c>
      <c r="B2721" s="453"/>
      <c r="D2721" s="452" t="s">
        <v>302</v>
      </c>
      <c r="H2721" s="458"/>
      <c r="I2721" s="458"/>
      <c r="J2721" s="459"/>
      <c r="K2721" s="458"/>
      <c r="L2721" s="458"/>
      <c r="M2721" s="458"/>
      <c r="N2721" s="463"/>
      <c r="O2721" s="458"/>
      <c r="P2721" s="458"/>
      <c r="Q2721" s="458"/>
      <c r="R2721" s="458"/>
      <c r="S2721" s="458"/>
      <c r="T2721" s="459"/>
      <c r="U2721" s="458"/>
      <c r="V2721" s="31"/>
      <c r="W2721" s="439">
        <f t="shared" ref="W2721:AN2721" si="1940">W2631+W2649+W2667+W2685 + W2703</f>
        <v>0</v>
      </c>
      <c r="X2721" s="439">
        <f t="shared" si="1940"/>
        <v>0</v>
      </c>
      <c r="Y2721" s="443">
        <f t="shared" si="1940"/>
        <v>0</v>
      </c>
      <c r="Z2721" s="439">
        <f t="shared" si="1940"/>
        <v>0</v>
      </c>
      <c r="AA2721" s="439">
        <f t="shared" si="1940"/>
        <v>0</v>
      </c>
      <c r="AB2721" s="439">
        <f t="shared" si="1940"/>
        <v>0</v>
      </c>
      <c r="AC2721" s="439">
        <f t="shared" si="1940"/>
        <v>0</v>
      </c>
      <c r="AD2721" s="439">
        <f t="shared" si="1940"/>
        <v>0</v>
      </c>
      <c r="AE2721" s="443">
        <f t="shared" si="1940"/>
        <v>0</v>
      </c>
      <c r="AF2721" s="439">
        <f t="shared" si="1940"/>
        <v>0</v>
      </c>
      <c r="AG2721" s="439">
        <f t="shared" si="1940"/>
        <v>0</v>
      </c>
      <c r="AH2721" s="439">
        <f t="shared" si="1940"/>
        <v>0</v>
      </c>
      <c r="AI2721" s="440">
        <f t="shared" si="1940"/>
        <v>0</v>
      </c>
      <c r="AJ2721" s="443">
        <f t="shared" si="1940"/>
        <v>0</v>
      </c>
      <c r="AK2721" s="439">
        <f t="shared" si="1940"/>
        <v>0</v>
      </c>
      <c r="AL2721" s="439">
        <f t="shared" si="1940"/>
        <v>0</v>
      </c>
      <c r="AM2721" s="439">
        <f t="shared" si="1940"/>
        <v>0</v>
      </c>
      <c r="AN2721" s="440">
        <f t="shared" si="1940"/>
        <v>0</v>
      </c>
    </row>
    <row r="2722" spans="1:40" outlineLevel="2">
      <c r="A2722" s="882">
        <f>ROW()</f>
        <v>2722</v>
      </c>
      <c r="B2722" s="453"/>
      <c r="D2722" s="452" t="s">
        <v>36</v>
      </c>
      <c r="H2722" s="458"/>
      <c r="I2722" s="458"/>
      <c r="J2722" s="459"/>
      <c r="K2722" s="458"/>
      <c r="L2722" s="458"/>
      <c r="M2722" s="458"/>
      <c r="N2722" s="463"/>
      <c r="O2722" s="458"/>
      <c r="P2722" s="458"/>
      <c r="Q2722" s="458"/>
      <c r="R2722" s="458"/>
      <c r="S2722" s="458"/>
      <c r="T2722" s="459"/>
      <c r="U2722" s="458"/>
      <c r="V2722" s="31"/>
      <c r="W2722" s="439">
        <f t="shared" ref="W2722:AN2722" si="1941">W2632+W2650+W2668+W2686 + W2704</f>
        <v>5.0533368029508443</v>
      </c>
      <c r="X2722" s="439">
        <f t="shared" si="1941"/>
        <v>3.790002602213133</v>
      </c>
      <c r="Y2722" s="443">
        <f t="shared" si="1941"/>
        <v>3.1583355018442774</v>
      </c>
      <c r="Z2722" s="439">
        <f t="shared" si="1941"/>
        <v>1.8950013011065665</v>
      </c>
      <c r="AA2722" s="439">
        <f t="shared" si="1941"/>
        <v>0.63166710036885543</v>
      </c>
      <c r="AB2722" s="439">
        <f t="shared" si="1941"/>
        <v>0</v>
      </c>
      <c r="AC2722" s="439">
        <f t="shared" si="1941"/>
        <v>0</v>
      </c>
      <c r="AD2722" s="439">
        <f t="shared" si="1941"/>
        <v>0</v>
      </c>
      <c r="AE2722" s="443">
        <f t="shared" si="1941"/>
        <v>0</v>
      </c>
      <c r="AF2722" s="439">
        <f t="shared" si="1941"/>
        <v>0</v>
      </c>
      <c r="AG2722" s="439">
        <f t="shared" si="1941"/>
        <v>0</v>
      </c>
      <c r="AH2722" s="439">
        <f t="shared" si="1941"/>
        <v>0</v>
      </c>
      <c r="AI2722" s="440">
        <f t="shared" si="1941"/>
        <v>0</v>
      </c>
      <c r="AJ2722" s="443">
        <f t="shared" si="1941"/>
        <v>0</v>
      </c>
      <c r="AK2722" s="439">
        <f t="shared" si="1941"/>
        <v>0</v>
      </c>
      <c r="AL2722" s="439">
        <f t="shared" si="1941"/>
        <v>0</v>
      </c>
      <c r="AM2722" s="439">
        <f t="shared" si="1941"/>
        <v>0</v>
      </c>
      <c r="AN2722" s="440">
        <f t="shared" si="1941"/>
        <v>0</v>
      </c>
    </row>
    <row r="2723" spans="1:40" outlineLevel="2">
      <c r="A2723" s="882">
        <f>ROW()</f>
        <v>2723</v>
      </c>
      <c r="B2723" s="453"/>
      <c r="D2723" s="452" t="s">
        <v>583</v>
      </c>
      <c r="H2723" s="458"/>
      <c r="I2723" s="458"/>
      <c r="J2723" s="459"/>
      <c r="K2723" s="458"/>
      <c r="L2723" s="458"/>
      <c r="M2723" s="458"/>
      <c r="N2723" s="463"/>
      <c r="O2723" s="458"/>
      <c r="P2723" s="458"/>
      <c r="Q2723" s="458"/>
      <c r="R2723" s="458"/>
      <c r="S2723" s="458"/>
      <c r="T2723" s="459"/>
      <c r="U2723" s="458"/>
      <c r="V2723" s="31"/>
      <c r="W2723" s="439">
        <f t="shared" ref="W2723:AN2723" si="1942">W2633+W2651+W2669+W2687 + W2705</f>
        <v>0</v>
      </c>
      <c r="X2723" s="439">
        <f t="shared" si="1942"/>
        <v>0</v>
      </c>
      <c r="Y2723" s="443">
        <f t="shared" si="1942"/>
        <v>0</v>
      </c>
      <c r="Z2723" s="439">
        <f t="shared" si="1942"/>
        <v>0</v>
      </c>
      <c r="AA2723" s="439">
        <f t="shared" si="1942"/>
        <v>0</v>
      </c>
      <c r="AB2723" s="439">
        <f t="shared" si="1942"/>
        <v>0</v>
      </c>
      <c r="AC2723" s="439">
        <f t="shared" si="1942"/>
        <v>0</v>
      </c>
      <c r="AD2723" s="439">
        <f t="shared" si="1942"/>
        <v>0</v>
      </c>
      <c r="AE2723" s="443">
        <f t="shared" si="1942"/>
        <v>0</v>
      </c>
      <c r="AF2723" s="439">
        <f t="shared" si="1942"/>
        <v>0</v>
      </c>
      <c r="AG2723" s="439">
        <f t="shared" si="1942"/>
        <v>0</v>
      </c>
      <c r="AH2723" s="439">
        <f t="shared" si="1942"/>
        <v>0</v>
      </c>
      <c r="AI2723" s="440">
        <f t="shared" si="1942"/>
        <v>0</v>
      </c>
      <c r="AJ2723" s="443">
        <f t="shared" si="1942"/>
        <v>0</v>
      </c>
      <c r="AK2723" s="439">
        <f t="shared" si="1942"/>
        <v>0</v>
      </c>
      <c r="AL2723" s="439">
        <f t="shared" si="1942"/>
        <v>0</v>
      </c>
      <c r="AM2723" s="439">
        <f t="shared" si="1942"/>
        <v>0</v>
      </c>
      <c r="AN2723" s="440">
        <f t="shared" si="1942"/>
        <v>0</v>
      </c>
    </row>
    <row r="2724" spans="1:40" outlineLevel="2">
      <c r="A2724" s="882">
        <f>ROW()</f>
        <v>2724</v>
      </c>
      <c r="B2724" s="453"/>
      <c r="D2724" s="452" t="s">
        <v>81</v>
      </c>
      <c r="H2724" s="458"/>
      <c r="I2724" s="458"/>
      <c r="J2724" s="459"/>
      <c r="K2724" s="458"/>
      <c r="L2724" s="458"/>
      <c r="M2724" s="458"/>
      <c r="N2724" s="463"/>
      <c r="O2724" s="458"/>
      <c r="P2724" s="458"/>
      <c r="Q2724" s="458"/>
      <c r="R2724" s="458"/>
      <c r="S2724" s="458"/>
      <c r="T2724" s="459"/>
      <c r="U2724" s="458"/>
      <c r="V2724" s="31"/>
      <c r="W2724" s="439">
        <f t="shared" ref="W2724:AN2724" si="1943">W2634+W2652+W2670+W2688 + W2706</f>
        <v>0</v>
      </c>
      <c r="X2724" s="439">
        <f t="shared" si="1943"/>
        <v>0</v>
      </c>
      <c r="Y2724" s="443">
        <f t="shared" si="1943"/>
        <v>0</v>
      </c>
      <c r="Z2724" s="439">
        <f t="shared" si="1943"/>
        <v>0</v>
      </c>
      <c r="AA2724" s="439">
        <f t="shared" si="1943"/>
        <v>0</v>
      </c>
      <c r="AB2724" s="439">
        <f t="shared" si="1943"/>
        <v>0</v>
      </c>
      <c r="AC2724" s="439">
        <f t="shared" si="1943"/>
        <v>0</v>
      </c>
      <c r="AD2724" s="439">
        <f t="shared" si="1943"/>
        <v>0</v>
      </c>
      <c r="AE2724" s="443">
        <f t="shared" si="1943"/>
        <v>0</v>
      </c>
      <c r="AF2724" s="439">
        <f t="shared" si="1943"/>
        <v>0</v>
      </c>
      <c r="AG2724" s="439">
        <f t="shared" si="1943"/>
        <v>0</v>
      </c>
      <c r="AH2724" s="439">
        <f t="shared" si="1943"/>
        <v>0</v>
      </c>
      <c r="AI2724" s="440">
        <f t="shared" si="1943"/>
        <v>0</v>
      </c>
      <c r="AJ2724" s="443">
        <f t="shared" si="1943"/>
        <v>0</v>
      </c>
      <c r="AK2724" s="439">
        <f t="shared" si="1943"/>
        <v>0</v>
      </c>
      <c r="AL2724" s="439">
        <f t="shared" si="1943"/>
        <v>0</v>
      </c>
      <c r="AM2724" s="439">
        <f t="shared" si="1943"/>
        <v>0</v>
      </c>
      <c r="AN2724" s="440">
        <f t="shared" si="1943"/>
        <v>0</v>
      </c>
    </row>
    <row r="2725" spans="1:40" outlineLevel="2">
      <c r="A2725" s="882">
        <f>ROW()</f>
        <v>2725</v>
      </c>
      <c r="B2725" s="453"/>
      <c r="D2725" s="452" t="s">
        <v>28</v>
      </c>
      <c r="H2725" s="458"/>
      <c r="I2725" s="458"/>
      <c r="J2725" s="459"/>
      <c r="K2725" s="458"/>
      <c r="L2725" s="458"/>
      <c r="M2725" s="458"/>
      <c r="N2725" s="463"/>
      <c r="O2725" s="458"/>
      <c r="P2725" s="458"/>
      <c r="Q2725" s="458"/>
      <c r="R2725" s="458"/>
      <c r="S2725" s="458"/>
      <c r="T2725" s="459"/>
      <c r="U2725" s="458"/>
      <c r="V2725" s="31"/>
      <c r="W2725" s="439">
        <f t="shared" ref="W2725:AN2725" si="1944">W2635+W2653+W2671+W2689 + W2707</f>
        <v>0</v>
      </c>
      <c r="X2725" s="439">
        <f t="shared" si="1944"/>
        <v>0</v>
      </c>
      <c r="Y2725" s="443">
        <f t="shared" si="1944"/>
        <v>0</v>
      </c>
      <c r="Z2725" s="439">
        <f t="shared" si="1944"/>
        <v>0</v>
      </c>
      <c r="AA2725" s="439">
        <f t="shared" si="1944"/>
        <v>0</v>
      </c>
      <c r="AB2725" s="439">
        <f t="shared" si="1944"/>
        <v>0</v>
      </c>
      <c r="AC2725" s="439">
        <f t="shared" si="1944"/>
        <v>0</v>
      </c>
      <c r="AD2725" s="439">
        <f t="shared" si="1944"/>
        <v>0</v>
      </c>
      <c r="AE2725" s="443">
        <f t="shared" si="1944"/>
        <v>0</v>
      </c>
      <c r="AF2725" s="439">
        <f t="shared" si="1944"/>
        <v>0</v>
      </c>
      <c r="AG2725" s="439">
        <f t="shared" si="1944"/>
        <v>0</v>
      </c>
      <c r="AH2725" s="439">
        <f t="shared" si="1944"/>
        <v>0</v>
      </c>
      <c r="AI2725" s="440">
        <f t="shared" si="1944"/>
        <v>0</v>
      </c>
      <c r="AJ2725" s="443">
        <f t="shared" si="1944"/>
        <v>0</v>
      </c>
      <c r="AK2725" s="439">
        <f t="shared" si="1944"/>
        <v>0</v>
      </c>
      <c r="AL2725" s="439">
        <f t="shared" si="1944"/>
        <v>0</v>
      </c>
      <c r="AM2725" s="439">
        <f t="shared" si="1944"/>
        <v>0</v>
      </c>
      <c r="AN2725" s="440">
        <f t="shared" si="1944"/>
        <v>0</v>
      </c>
    </row>
    <row r="2726" spans="1:40" outlineLevel="2">
      <c r="A2726" s="882">
        <f>ROW()</f>
        <v>2726</v>
      </c>
      <c r="B2726" s="453"/>
      <c r="D2726" s="456" t="s">
        <v>443</v>
      </c>
      <c r="E2726" s="456"/>
      <c r="F2726" s="456"/>
      <c r="G2726" s="456"/>
      <c r="H2726" s="460"/>
      <c r="I2726" s="460"/>
      <c r="J2726" s="461"/>
      <c r="K2726" s="460"/>
      <c r="L2726" s="460"/>
      <c r="M2726" s="460"/>
      <c r="N2726" s="465"/>
      <c r="O2726" s="460"/>
      <c r="P2726" s="460"/>
      <c r="Q2726" s="460"/>
      <c r="R2726" s="460"/>
      <c r="S2726" s="460"/>
      <c r="T2726" s="461"/>
      <c r="U2726" s="460"/>
      <c r="V2726" s="57"/>
      <c r="W2726" s="441">
        <f t="shared" ref="W2726:AN2726" si="1945">W2636+W2654+W2672+W2690 + W2708</f>
        <v>0</v>
      </c>
      <c r="X2726" s="441">
        <f t="shared" si="1945"/>
        <v>0</v>
      </c>
      <c r="Y2726" s="462">
        <f t="shared" si="1945"/>
        <v>0</v>
      </c>
      <c r="Z2726" s="441">
        <f t="shared" si="1945"/>
        <v>0</v>
      </c>
      <c r="AA2726" s="441">
        <f t="shared" si="1945"/>
        <v>0</v>
      </c>
      <c r="AB2726" s="441">
        <f t="shared" si="1945"/>
        <v>0</v>
      </c>
      <c r="AC2726" s="441">
        <f t="shared" si="1945"/>
        <v>0</v>
      </c>
      <c r="AD2726" s="441">
        <f t="shared" si="1945"/>
        <v>0</v>
      </c>
      <c r="AE2726" s="462">
        <f t="shared" si="1945"/>
        <v>0</v>
      </c>
      <c r="AF2726" s="441">
        <f t="shared" si="1945"/>
        <v>0</v>
      </c>
      <c r="AG2726" s="441">
        <f t="shared" si="1945"/>
        <v>0</v>
      </c>
      <c r="AH2726" s="441">
        <f t="shared" si="1945"/>
        <v>0</v>
      </c>
      <c r="AI2726" s="442">
        <f t="shared" si="1945"/>
        <v>0</v>
      </c>
      <c r="AJ2726" s="462">
        <f t="shared" si="1945"/>
        <v>0</v>
      </c>
      <c r="AK2726" s="441">
        <f t="shared" si="1945"/>
        <v>0</v>
      </c>
      <c r="AL2726" s="441">
        <f t="shared" si="1945"/>
        <v>0</v>
      </c>
      <c r="AM2726" s="441">
        <f t="shared" si="1945"/>
        <v>0</v>
      </c>
      <c r="AN2726" s="442">
        <f t="shared" si="1945"/>
        <v>0</v>
      </c>
    </row>
    <row r="2727" spans="1:40" outlineLevel="2">
      <c r="A2727" s="882">
        <f>ROW()</f>
        <v>2727</v>
      </c>
      <c r="B2727" s="453"/>
      <c r="D2727" s="452" t="s">
        <v>24</v>
      </c>
      <c r="H2727" s="458"/>
      <c r="I2727" s="458"/>
      <c r="J2727" s="459"/>
      <c r="K2727" s="458"/>
      <c r="L2727" s="458"/>
      <c r="M2727" s="458"/>
      <c r="N2727" s="463"/>
      <c r="O2727" s="458"/>
      <c r="P2727" s="458"/>
      <c r="Q2727" s="458"/>
      <c r="R2727" s="458"/>
      <c r="S2727" s="458"/>
      <c r="T2727" s="459"/>
      <c r="U2727" s="458"/>
      <c r="V2727" s="439"/>
      <c r="W2727" s="439">
        <f t="shared" ref="W2727:AN2727" si="1946">SUM(W2711:W2726)</f>
        <v>76.971122147581582</v>
      </c>
      <c r="X2727" s="439">
        <f t="shared" si="1946"/>
        <v>71.712368005210109</v>
      </c>
      <c r="Y2727" s="443">
        <f t="shared" si="1946"/>
        <v>69.082990934024366</v>
      </c>
      <c r="Z2727" s="439">
        <f t="shared" si="1946"/>
        <v>63.824236791652901</v>
      </c>
      <c r="AA2727" s="439">
        <f t="shared" si="1946"/>
        <v>58.565482649281428</v>
      </c>
      <c r="AB2727" s="439">
        <f t="shared" si="1946"/>
        <v>53.938395607278792</v>
      </c>
      <c r="AC2727" s="439">
        <f t="shared" si="1946"/>
        <v>49.942975665645037</v>
      </c>
      <c r="AD2727" s="439">
        <f t="shared" si="1946"/>
        <v>45.947555724011266</v>
      </c>
      <c r="AE2727" s="443">
        <f t="shared" si="1946"/>
        <v>41.952135782377496</v>
      </c>
      <c r="AF2727" s="439">
        <f t="shared" si="1946"/>
        <v>37.956715840743733</v>
      </c>
      <c r="AG2727" s="439">
        <f t="shared" si="1946"/>
        <v>33.961295899109963</v>
      </c>
      <c r="AH2727" s="439">
        <f t="shared" si="1946"/>
        <v>30.164987067509621</v>
      </c>
      <c r="AI2727" s="440">
        <f t="shared" si="1946"/>
        <v>26.567789345942714</v>
      </c>
      <c r="AJ2727" s="443">
        <f t="shared" si="1946"/>
        <v>22.97059162437581</v>
      </c>
      <c r="AK2727" s="439">
        <f t="shared" si="1946"/>
        <v>19.3733939028089</v>
      </c>
      <c r="AL2727" s="439">
        <f t="shared" si="1946"/>
        <v>15.776196181241993</v>
      </c>
      <c r="AM2727" s="439">
        <f t="shared" si="1946"/>
        <v>12.85548798307631</v>
      </c>
      <c r="AN2727" s="440">
        <f t="shared" si="1946"/>
        <v>10.611269308311847</v>
      </c>
    </row>
    <row r="2728" spans="1:40">
      <c r="A2728" s="884" t="s">
        <v>886</v>
      </c>
      <c r="B2728" s="885"/>
      <c r="C2728" s="886"/>
      <c r="D2728" s="885"/>
      <c r="E2728" s="885"/>
      <c r="F2728" s="885"/>
      <c r="G2728" s="25"/>
      <c r="H2728" s="885"/>
      <c r="I2728" s="25"/>
      <c r="J2728" s="323"/>
      <c r="K2728" s="25"/>
      <c r="L2728" s="25"/>
      <c r="M2728" s="25"/>
      <c r="N2728" s="318"/>
      <c r="O2728" s="25"/>
      <c r="P2728" s="25"/>
      <c r="Q2728" s="25"/>
      <c r="R2728" s="25"/>
      <c r="S2728" s="25"/>
      <c r="T2728" s="323"/>
      <c r="U2728" s="25"/>
      <c r="V2728" s="25"/>
      <c r="W2728" s="25"/>
      <c r="X2728" s="25"/>
      <c r="Y2728" s="323"/>
      <c r="Z2728" s="25"/>
      <c r="AA2728" s="25"/>
      <c r="AB2728" s="25"/>
      <c r="AC2728" s="25"/>
      <c r="AD2728" s="25"/>
      <c r="AE2728" s="323"/>
      <c r="AF2728" s="25"/>
      <c r="AG2728" s="25"/>
      <c r="AH2728" s="25"/>
      <c r="AI2728" s="318"/>
      <c r="AJ2728" s="323"/>
      <c r="AK2728" s="25"/>
      <c r="AL2728" s="25"/>
      <c r="AM2728" s="25"/>
      <c r="AN2728" s="318"/>
    </row>
    <row r="2729" spans="1:40" outlineLevel="1">
      <c r="A2729" s="732" t="s">
        <v>26</v>
      </c>
      <c r="B2729" s="733"/>
      <c r="C2729" s="881"/>
      <c r="D2729" s="733"/>
      <c r="E2729" s="733"/>
      <c r="F2729" s="733"/>
      <c r="G2729" s="730"/>
      <c r="H2729" s="733"/>
      <c r="I2729" s="730"/>
      <c r="J2729" s="729"/>
      <c r="K2729" s="730"/>
      <c r="L2729" s="730"/>
      <c r="M2729" s="730"/>
      <c r="N2729" s="731"/>
      <c r="O2729" s="730"/>
      <c r="P2729" s="730"/>
      <c r="Q2729" s="730"/>
      <c r="R2729" s="730"/>
      <c r="S2729" s="730"/>
      <c r="T2729" s="729"/>
      <c r="U2729" s="730"/>
      <c r="V2729" s="730"/>
      <c r="W2729" s="730"/>
      <c r="X2729" s="730"/>
      <c r="Y2729" s="729"/>
      <c r="Z2729" s="730"/>
      <c r="AA2729" s="730"/>
      <c r="AB2729" s="730"/>
      <c r="AC2729" s="730"/>
      <c r="AD2729" s="730"/>
      <c r="AE2729" s="729"/>
      <c r="AF2729" s="730"/>
      <c r="AG2729" s="730"/>
      <c r="AH2729" s="730"/>
      <c r="AI2729" s="731"/>
      <c r="AJ2729" s="729"/>
      <c r="AK2729" s="730"/>
      <c r="AL2729" s="730"/>
      <c r="AM2729" s="730"/>
      <c r="AN2729" s="731"/>
    </row>
    <row r="2730" spans="1:40" outlineLevel="2">
      <c r="A2730" s="882">
        <f>ROW()</f>
        <v>2730</v>
      </c>
      <c r="B2730" s="453"/>
      <c r="D2730" s="452" t="s">
        <v>300</v>
      </c>
      <c r="H2730" s="458"/>
      <c r="I2730" s="458"/>
      <c r="J2730" s="459"/>
      <c r="K2730" s="458"/>
      <c r="L2730" s="458"/>
      <c r="M2730" s="458"/>
      <c r="N2730" s="463"/>
      <c r="O2730" s="458"/>
      <c r="P2730" s="458"/>
      <c r="Q2730" s="458"/>
      <c r="R2730" s="458"/>
      <c r="S2730" s="458"/>
      <c r="T2730" s="459"/>
      <c r="U2730" s="458"/>
      <c r="V2730" s="458"/>
      <c r="W2730" s="458"/>
      <c r="X2730" s="169"/>
      <c r="Y2730" s="342">
        <f>Input!$AC$58</f>
        <v>20</v>
      </c>
      <c r="Z2730" s="448">
        <f t="shared" ref="Z2730:AI2730" si="1947">(Y2730-Y$9)*(Y2730&gt;Z$9)</f>
        <v>19.5</v>
      </c>
      <c r="AA2730" s="448">
        <f t="shared" si="1947"/>
        <v>18.5</v>
      </c>
      <c r="AB2730" s="448">
        <f t="shared" si="1947"/>
        <v>17.5</v>
      </c>
      <c r="AC2730" s="448">
        <f t="shared" si="1947"/>
        <v>16.5</v>
      </c>
      <c r="AD2730" s="448">
        <f t="shared" si="1947"/>
        <v>15.5</v>
      </c>
      <c r="AE2730" s="464">
        <f t="shared" si="1947"/>
        <v>14.5</v>
      </c>
      <c r="AF2730" s="448">
        <f t="shared" si="1947"/>
        <v>13.5</v>
      </c>
      <c r="AG2730" s="448">
        <f t="shared" si="1947"/>
        <v>12.5</v>
      </c>
      <c r="AH2730" s="448">
        <f t="shared" si="1947"/>
        <v>11.5</v>
      </c>
      <c r="AI2730" s="449">
        <f t="shared" si="1947"/>
        <v>10.5</v>
      </c>
      <c r="AJ2730" s="464">
        <f t="shared" ref="AJ2730:AJ2745" si="1948">(AI2730-AI$9)*(AI2730&gt;AJ$9)</f>
        <v>9.5</v>
      </c>
      <c r="AK2730" s="448">
        <f t="shared" ref="AK2730:AK2745" si="1949">(AJ2730-AJ$9)*(AJ2730&gt;AK$9)</f>
        <v>8.5</v>
      </c>
      <c r="AL2730" s="448">
        <f t="shared" ref="AL2730:AL2745" si="1950">(AK2730-AK$9)*(AK2730&gt;AL$9)</f>
        <v>7.5</v>
      </c>
      <c r="AM2730" s="448">
        <f t="shared" ref="AM2730:AM2745" si="1951">(AL2730-AL$9)*(AL2730&gt;AM$9)</f>
        <v>6.5</v>
      </c>
      <c r="AN2730" s="449">
        <f t="shared" ref="AN2730:AN2745" si="1952">(AM2730-AM$9)*(AM2730&gt;AN$9)</f>
        <v>5.5</v>
      </c>
    </row>
    <row r="2731" spans="1:40" outlineLevel="2">
      <c r="A2731" s="882">
        <f>ROW()</f>
        <v>2731</v>
      </c>
      <c r="B2731" s="453"/>
      <c r="D2731" s="452" t="s">
        <v>301</v>
      </c>
      <c r="H2731" s="458"/>
      <c r="I2731" s="458"/>
      <c r="J2731" s="459"/>
      <c r="K2731" s="458"/>
      <c r="L2731" s="458"/>
      <c r="M2731" s="458"/>
      <c r="N2731" s="463"/>
      <c r="O2731" s="458"/>
      <c r="P2731" s="458"/>
      <c r="Q2731" s="458"/>
      <c r="R2731" s="458"/>
      <c r="S2731" s="458"/>
      <c r="T2731" s="459"/>
      <c r="U2731" s="458"/>
      <c r="V2731" s="458"/>
      <c r="W2731" s="458"/>
      <c r="X2731" s="169"/>
      <c r="Y2731" s="342">
        <f>Input!$AC$59</f>
        <v>20</v>
      </c>
      <c r="Z2731" s="448">
        <f t="shared" ref="Z2731:AI2731" si="1953">(Y2731-Y$9)*(Y2731&gt;Z$9)</f>
        <v>19.5</v>
      </c>
      <c r="AA2731" s="448">
        <f t="shared" si="1953"/>
        <v>18.5</v>
      </c>
      <c r="AB2731" s="448">
        <f t="shared" si="1953"/>
        <v>17.5</v>
      </c>
      <c r="AC2731" s="448">
        <f t="shared" si="1953"/>
        <v>16.5</v>
      </c>
      <c r="AD2731" s="448">
        <f t="shared" si="1953"/>
        <v>15.5</v>
      </c>
      <c r="AE2731" s="464">
        <f t="shared" si="1953"/>
        <v>14.5</v>
      </c>
      <c r="AF2731" s="448">
        <f t="shared" si="1953"/>
        <v>13.5</v>
      </c>
      <c r="AG2731" s="448">
        <f t="shared" si="1953"/>
        <v>12.5</v>
      </c>
      <c r="AH2731" s="448">
        <f t="shared" si="1953"/>
        <v>11.5</v>
      </c>
      <c r="AI2731" s="449">
        <f t="shared" si="1953"/>
        <v>10.5</v>
      </c>
      <c r="AJ2731" s="464">
        <f t="shared" si="1948"/>
        <v>9.5</v>
      </c>
      <c r="AK2731" s="448">
        <f t="shared" si="1949"/>
        <v>8.5</v>
      </c>
      <c r="AL2731" s="448">
        <f t="shared" si="1950"/>
        <v>7.5</v>
      </c>
      <c r="AM2731" s="448">
        <f t="shared" si="1951"/>
        <v>6.5</v>
      </c>
      <c r="AN2731" s="449">
        <f t="shared" si="1952"/>
        <v>5.5</v>
      </c>
    </row>
    <row r="2732" spans="1:40" outlineLevel="2">
      <c r="A2732" s="882">
        <f>ROW()</f>
        <v>2732</v>
      </c>
      <c r="B2732" s="453"/>
      <c r="D2732" s="452" t="s">
        <v>29</v>
      </c>
      <c r="H2732" s="458"/>
      <c r="I2732" s="458"/>
      <c r="J2732" s="459"/>
      <c r="K2732" s="458"/>
      <c r="L2732" s="458"/>
      <c r="M2732" s="458"/>
      <c r="N2732" s="463"/>
      <c r="O2732" s="458"/>
      <c r="P2732" s="458"/>
      <c r="Q2732" s="458"/>
      <c r="R2732" s="458"/>
      <c r="S2732" s="458"/>
      <c r="T2732" s="459"/>
      <c r="U2732" s="458"/>
      <c r="V2732" s="458"/>
      <c r="W2732" s="458"/>
      <c r="X2732" s="169"/>
      <c r="Y2732" s="342">
        <f>Input!$AC$60</f>
        <v>20</v>
      </c>
      <c r="Z2732" s="448">
        <f t="shared" ref="Z2732:AI2732" si="1954">(Y2732-Y$9)*(Y2732&gt;Z$9)</f>
        <v>19.5</v>
      </c>
      <c r="AA2732" s="448">
        <f t="shared" si="1954"/>
        <v>18.5</v>
      </c>
      <c r="AB2732" s="448">
        <f t="shared" si="1954"/>
        <v>17.5</v>
      </c>
      <c r="AC2732" s="448">
        <f t="shared" si="1954"/>
        <v>16.5</v>
      </c>
      <c r="AD2732" s="448">
        <f t="shared" si="1954"/>
        <v>15.5</v>
      </c>
      <c r="AE2732" s="464">
        <f t="shared" si="1954"/>
        <v>14.5</v>
      </c>
      <c r="AF2732" s="448">
        <f t="shared" si="1954"/>
        <v>13.5</v>
      </c>
      <c r="AG2732" s="448">
        <f t="shared" si="1954"/>
        <v>12.5</v>
      </c>
      <c r="AH2732" s="448">
        <f t="shared" si="1954"/>
        <v>11.5</v>
      </c>
      <c r="AI2732" s="449">
        <f t="shared" si="1954"/>
        <v>10.5</v>
      </c>
      <c r="AJ2732" s="464">
        <f t="shared" si="1948"/>
        <v>9.5</v>
      </c>
      <c r="AK2732" s="448">
        <f t="shared" si="1949"/>
        <v>8.5</v>
      </c>
      <c r="AL2732" s="448">
        <f t="shared" si="1950"/>
        <v>7.5</v>
      </c>
      <c r="AM2732" s="448">
        <f t="shared" si="1951"/>
        <v>6.5</v>
      </c>
      <c r="AN2732" s="449">
        <f t="shared" si="1952"/>
        <v>5.5</v>
      </c>
    </row>
    <row r="2733" spans="1:40" outlineLevel="2">
      <c r="A2733" s="882">
        <f>ROW()</f>
        <v>2733</v>
      </c>
      <c r="B2733" s="453"/>
      <c r="D2733" s="452" t="s">
        <v>30</v>
      </c>
      <c r="H2733" s="458"/>
      <c r="I2733" s="458"/>
      <c r="J2733" s="459"/>
      <c r="K2733" s="458"/>
      <c r="L2733" s="458"/>
      <c r="M2733" s="458"/>
      <c r="N2733" s="463"/>
      <c r="O2733" s="458"/>
      <c r="P2733" s="458"/>
      <c r="Q2733" s="458"/>
      <c r="R2733" s="458"/>
      <c r="S2733" s="458"/>
      <c r="T2733" s="459"/>
      <c r="U2733" s="458"/>
      <c r="V2733" s="458"/>
      <c r="W2733" s="458"/>
      <c r="X2733" s="169"/>
      <c r="Y2733" s="342">
        <f>Input!$AC$61</f>
        <v>20</v>
      </c>
      <c r="Z2733" s="448">
        <f t="shared" ref="Z2733:AI2733" si="1955">(Y2733-Y$9)*(Y2733&gt;Z$9)</f>
        <v>19.5</v>
      </c>
      <c r="AA2733" s="448">
        <f t="shared" si="1955"/>
        <v>18.5</v>
      </c>
      <c r="AB2733" s="448">
        <f t="shared" si="1955"/>
        <v>17.5</v>
      </c>
      <c r="AC2733" s="448">
        <f t="shared" si="1955"/>
        <v>16.5</v>
      </c>
      <c r="AD2733" s="448">
        <f t="shared" si="1955"/>
        <v>15.5</v>
      </c>
      <c r="AE2733" s="464">
        <f t="shared" si="1955"/>
        <v>14.5</v>
      </c>
      <c r="AF2733" s="448">
        <f t="shared" si="1955"/>
        <v>13.5</v>
      </c>
      <c r="AG2733" s="448">
        <f t="shared" si="1955"/>
        <v>12.5</v>
      </c>
      <c r="AH2733" s="448">
        <f t="shared" si="1955"/>
        <v>11.5</v>
      </c>
      <c r="AI2733" s="449">
        <f t="shared" si="1955"/>
        <v>10.5</v>
      </c>
      <c r="AJ2733" s="464">
        <f t="shared" si="1948"/>
        <v>9.5</v>
      </c>
      <c r="AK2733" s="448">
        <f t="shared" si="1949"/>
        <v>8.5</v>
      </c>
      <c r="AL2733" s="448">
        <f t="shared" si="1950"/>
        <v>7.5</v>
      </c>
      <c r="AM2733" s="448">
        <f t="shared" si="1951"/>
        <v>6.5</v>
      </c>
      <c r="AN2733" s="449">
        <f t="shared" si="1952"/>
        <v>5.5</v>
      </c>
    </row>
    <row r="2734" spans="1:40" outlineLevel="2">
      <c r="A2734" s="882">
        <f>ROW()</f>
        <v>2734</v>
      </c>
      <c r="B2734" s="453"/>
      <c r="D2734" s="452" t="s">
        <v>31</v>
      </c>
      <c r="H2734" s="458"/>
      <c r="I2734" s="458"/>
      <c r="J2734" s="459"/>
      <c r="K2734" s="458"/>
      <c r="L2734" s="458"/>
      <c r="M2734" s="458"/>
      <c r="N2734" s="463"/>
      <c r="O2734" s="458"/>
      <c r="P2734" s="458"/>
      <c r="Q2734" s="458"/>
      <c r="R2734" s="458"/>
      <c r="S2734" s="458"/>
      <c r="T2734" s="459"/>
      <c r="U2734" s="458"/>
      <c r="V2734" s="458"/>
      <c r="W2734" s="458"/>
      <c r="X2734" s="169"/>
      <c r="Y2734" s="342">
        <f>Input!$AC$62</f>
        <v>20</v>
      </c>
      <c r="Z2734" s="448">
        <f t="shared" ref="Z2734:AI2734" si="1956">(Y2734-Y$9)*(Y2734&gt;Z$9)</f>
        <v>19.5</v>
      </c>
      <c r="AA2734" s="448">
        <f t="shared" si="1956"/>
        <v>18.5</v>
      </c>
      <c r="AB2734" s="448">
        <f t="shared" si="1956"/>
        <v>17.5</v>
      </c>
      <c r="AC2734" s="448">
        <f t="shared" si="1956"/>
        <v>16.5</v>
      </c>
      <c r="AD2734" s="448">
        <f t="shared" si="1956"/>
        <v>15.5</v>
      </c>
      <c r="AE2734" s="464">
        <f t="shared" si="1956"/>
        <v>14.5</v>
      </c>
      <c r="AF2734" s="448">
        <f t="shared" si="1956"/>
        <v>13.5</v>
      </c>
      <c r="AG2734" s="448">
        <f t="shared" si="1956"/>
        <v>12.5</v>
      </c>
      <c r="AH2734" s="448">
        <f t="shared" si="1956"/>
        <v>11.5</v>
      </c>
      <c r="AI2734" s="449">
        <f t="shared" si="1956"/>
        <v>10.5</v>
      </c>
      <c r="AJ2734" s="464">
        <f t="shared" si="1948"/>
        <v>9.5</v>
      </c>
      <c r="AK2734" s="448">
        <f t="shared" si="1949"/>
        <v>8.5</v>
      </c>
      <c r="AL2734" s="448">
        <f t="shared" si="1950"/>
        <v>7.5</v>
      </c>
      <c r="AM2734" s="448">
        <f t="shared" si="1951"/>
        <v>6.5</v>
      </c>
      <c r="AN2734" s="449">
        <f t="shared" si="1952"/>
        <v>5.5</v>
      </c>
    </row>
    <row r="2735" spans="1:40" outlineLevel="2">
      <c r="A2735" s="882">
        <f>ROW()</f>
        <v>2735</v>
      </c>
      <c r="B2735" s="453"/>
      <c r="D2735" s="452" t="s">
        <v>32</v>
      </c>
      <c r="H2735" s="458"/>
      <c r="I2735" s="458"/>
      <c r="J2735" s="459"/>
      <c r="K2735" s="458"/>
      <c r="L2735" s="458"/>
      <c r="M2735" s="458"/>
      <c r="N2735" s="463"/>
      <c r="O2735" s="458"/>
      <c r="P2735" s="458"/>
      <c r="Q2735" s="458"/>
      <c r="R2735" s="458"/>
      <c r="S2735" s="458"/>
      <c r="T2735" s="459"/>
      <c r="U2735" s="458"/>
      <c r="V2735" s="458"/>
      <c r="W2735" s="458"/>
      <c r="X2735" s="169"/>
      <c r="Y2735" s="342">
        <f>Input!$AC$63</f>
        <v>40</v>
      </c>
      <c r="Z2735" s="448">
        <f t="shared" ref="Z2735:AI2735" si="1957">(Y2735-Y$9)*(Y2735&gt;Z$9)</f>
        <v>39.5</v>
      </c>
      <c r="AA2735" s="448">
        <f t="shared" si="1957"/>
        <v>38.5</v>
      </c>
      <c r="AB2735" s="448">
        <f t="shared" si="1957"/>
        <v>37.5</v>
      </c>
      <c r="AC2735" s="448">
        <f t="shared" si="1957"/>
        <v>36.5</v>
      </c>
      <c r="AD2735" s="448">
        <f t="shared" si="1957"/>
        <v>35.5</v>
      </c>
      <c r="AE2735" s="464">
        <f t="shared" si="1957"/>
        <v>34.5</v>
      </c>
      <c r="AF2735" s="448">
        <f t="shared" si="1957"/>
        <v>33.5</v>
      </c>
      <c r="AG2735" s="448">
        <f t="shared" si="1957"/>
        <v>32.5</v>
      </c>
      <c r="AH2735" s="448">
        <f t="shared" si="1957"/>
        <v>31.5</v>
      </c>
      <c r="AI2735" s="449">
        <f t="shared" si="1957"/>
        <v>30.5</v>
      </c>
      <c r="AJ2735" s="464">
        <f t="shared" si="1948"/>
        <v>29.5</v>
      </c>
      <c r="AK2735" s="448">
        <f t="shared" si="1949"/>
        <v>28.5</v>
      </c>
      <c r="AL2735" s="448">
        <f t="shared" si="1950"/>
        <v>27.5</v>
      </c>
      <c r="AM2735" s="448">
        <f t="shared" si="1951"/>
        <v>26.5</v>
      </c>
      <c r="AN2735" s="449">
        <f t="shared" si="1952"/>
        <v>25.5</v>
      </c>
    </row>
    <row r="2736" spans="1:40" outlineLevel="2">
      <c r="A2736" s="882">
        <f>ROW()</f>
        <v>2736</v>
      </c>
      <c r="B2736" s="453"/>
      <c r="D2736" s="452" t="s">
        <v>33</v>
      </c>
      <c r="H2736" s="458"/>
      <c r="I2736" s="458"/>
      <c r="J2736" s="459"/>
      <c r="K2736" s="458"/>
      <c r="L2736" s="458"/>
      <c r="M2736" s="458"/>
      <c r="N2736" s="463"/>
      <c r="O2736" s="458"/>
      <c r="P2736" s="458"/>
      <c r="Q2736" s="458"/>
      <c r="R2736" s="458"/>
      <c r="S2736" s="458"/>
      <c r="T2736" s="459"/>
      <c r="U2736" s="458"/>
      <c r="V2736" s="458"/>
      <c r="W2736" s="458"/>
      <c r="X2736" s="169"/>
      <c r="Y2736" s="342">
        <f>Input!$AC$64</f>
        <v>40</v>
      </c>
      <c r="Z2736" s="448">
        <f t="shared" ref="Z2736:AI2736" si="1958">(Y2736-Y$9)*(Y2736&gt;Z$9)</f>
        <v>39.5</v>
      </c>
      <c r="AA2736" s="448">
        <f t="shared" si="1958"/>
        <v>38.5</v>
      </c>
      <c r="AB2736" s="448">
        <f t="shared" si="1958"/>
        <v>37.5</v>
      </c>
      <c r="AC2736" s="448">
        <f t="shared" si="1958"/>
        <v>36.5</v>
      </c>
      <c r="AD2736" s="448">
        <f t="shared" si="1958"/>
        <v>35.5</v>
      </c>
      <c r="AE2736" s="464">
        <f t="shared" si="1958"/>
        <v>34.5</v>
      </c>
      <c r="AF2736" s="448">
        <f t="shared" si="1958"/>
        <v>33.5</v>
      </c>
      <c r="AG2736" s="448">
        <f t="shared" si="1958"/>
        <v>32.5</v>
      </c>
      <c r="AH2736" s="448">
        <f t="shared" si="1958"/>
        <v>31.5</v>
      </c>
      <c r="AI2736" s="449">
        <f t="shared" si="1958"/>
        <v>30.5</v>
      </c>
      <c r="AJ2736" s="464">
        <f t="shared" si="1948"/>
        <v>29.5</v>
      </c>
      <c r="AK2736" s="448">
        <f t="shared" si="1949"/>
        <v>28.5</v>
      </c>
      <c r="AL2736" s="448">
        <f t="shared" si="1950"/>
        <v>27.5</v>
      </c>
      <c r="AM2736" s="448">
        <f t="shared" si="1951"/>
        <v>26.5</v>
      </c>
      <c r="AN2736" s="449">
        <f t="shared" si="1952"/>
        <v>25.5</v>
      </c>
    </row>
    <row r="2737" spans="1:40" outlineLevel="2">
      <c r="A2737" s="882">
        <f>ROW()</f>
        <v>2737</v>
      </c>
      <c r="B2737" s="453"/>
      <c r="D2737" s="452" t="s">
        <v>27</v>
      </c>
      <c r="H2737" s="458"/>
      <c r="I2737" s="458"/>
      <c r="J2737" s="459"/>
      <c r="K2737" s="458"/>
      <c r="L2737" s="458"/>
      <c r="M2737" s="458"/>
      <c r="N2737" s="463"/>
      <c r="O2737" s="458"/>
      <c r="P2737" s="458"/>
      <c r="Q2737" s="458"/>
      <c r="R2737" s="458"/>
      <c r="S2737" s="458"/>
      <c r="T2737" s="459"/>
      <c r="U2737" s="458"/>
      <c r="V2737" s="458"/>
      <c r="W2737" s="458"/>
      <c r="X2737" s="169"/>
      <c r="Y2737" s="342">
        <f>Input!$AC$65</f>
        <v>40</v>
      </c>
      <c r="Z2737" s="448">
        <f t="shared" ref="Z2737:AI2737" si="1959">(Y2737-Y$9)*(Y2737&gt;Z$9)</f>
        <v>39.5</v>
      </c>
      <c r="AA2737" s="448">
        <f t="shared" si="1959"/>
        <v>38.5</v>
      </c>
      <c r="AB2737" s="448">
        <f t="shared" si="1959"/>
        <v>37.5</v>
      </c>
      <c r="AC2737" s="448">
        <f t="shared" si="1959"/>
        <v>36.5</v>
      </c>
      <c r="AD2737" s="448">
        <f t="shared" si="1959"/>
        <v>35.5</v>
      </c>
      <c r="AE2737" s="464">
        <f t="shared" si="1959"/>
        <v>34.5</v>
      </c>
      <c r="AF2737" s="448">
        <f t="shared" si="1959"/>
        <v>33.5</v>
      </c>
      <c r="AG2737" s="448">
        <f t="shared" si="1959"/>
        <v>32.5</v>
      </c>
      <c r="AH2737" s="448">
        <f t="shared" si="1959"/>
        <v>31.5</v>
      </c>
      <c r="AI2737" s="449">
        <f t="shared" si="1959"/>
        <v>30.5</v>
      </c>
      <c r="AJ2737" s="464">
        <f t="shared" si="1948"/>
        <v>29.5</v>
      </c>
      <c r="AK2737" s="448">
        <f t="shared" si="1949"/>
        <v>28.5</v>
      </c>
      <c r="AL2737" s="448">
        <f t="shared" si="1950"/>
        <v>27.5</v>
      </c>
      <c r="AM2737" s="448">
        <f t="shared" si="1951"/>
        <v>26.5</v>
      </c>
      <c r="AN2737" s="449">
        <f t="shared" si="1952"/>
        <v>25.5</v>
      </c>
    </row>
    <row r="2738" spans="1:40" outlineLevel="2">
      <c r="A2738" s="882">
        <f>ROW()</f>
        <v>2738</v>
      </c>
      <c r="B2738" s="453"/>
      <c r="D2738" s="452" t="s">
        <v>34</v>
      </c>
      <c r="H2738" s="458"/>
      <c r="I2738" s="458"/>
      <c r="J2738" s="459"/>
      <c r="K2738" s="458"/>
      <c r="L2738" s="458"/>
      <c r="M2738" s="458"/>
      <c r="N2738" s="463"/>
      <c r="O2738" s="458"/>
      <c r="P2738" s="458"/>
      <c r="Q2738" s="458"/>
      <c r="R2738" s="458"/>
      <c r="S2738" s="458"/>
      <c r="T2738" s="459"/>
      <c r="U2738" s="458"/>
      <c r="V2738" s="458"/>
      <c r="W2738" s="458"/>
      <c r="X2738" s="169"/>
      <c r="Y2738" s="342">
        <f>Input!$AC$66</f>
        <v>15</v>
      </c>
      <c r="Z2738" s="448">
        <f t="shared" ref="Z2738:AI2738" si="1960">(Y2738-Y$9)*(Y2738&gt;Z$9)</f>
        <v>14.5</v>
      </c>
      <c r="AA2738" s="448">
        <f t="shared" si="1960"/>
        <v>13.5</v>
      </c>
      <c r="AB2738" s="448">
        <f t="shared" si="1960"/>
        <v>12.5</v>
      </c>
      <c r="AC2738" s="448">
        <f t="shared" si="1960"/>
        <v>11.5</v>
      </c>
      <c r="AD2738" s="448">
        <f t="shared" si="1960"/>
        <v>10.5</v>
      </c>
      <c r="AE2738" s="464">
        <f t="shared" si="1960"/>
        <v>9.5</v>
      </c>
      <c r="AF2738" s="448">
        <f t="shared" si="1960"/>
        <v>8.5</v>
      </c>
      <c r="AG2738" s="448">
        <f t="shared" si="1960"/>
        <v>7.5</v>
      </c>
      <c r="AH2738" s="448">
        <f t="shared" si="1960"/>
        <v>6.5</v>
      </c>
      <c r="AI2738" s="449">
        <f t="shared" si="1960"/>
        <v>5.5</v>
      </c>
      <c r="AJ2738" s="464">
        <f t="shared" si="1948"/>
        <v>4.5</v>
      </c>
      <c r="AK2738" s="448">
        <f t="shared" si="1949"/>
        <v>3.5</v>
      </c>
      <c r="AL2738" s="448">
        <f t="shared" si="1950"/>
        <v>2.5</v>
      </c>
      <c r="AM2738" s="448">
        <f t="shared" si="1951"/>
        <v>1.5</v>
      </c>
      <c r="AN2738" s="449">
        <f t="shared" si="1952"/>
        <v>0.5</v>
      </c>
    </row>
    <row r="2739" spans="1:40" outlineLevel="2">
      <c r="A2739" s="882">
        <f>ROW()</f>
        <v>2739</v>
      </c>
      <c r="B2739" s="453"/>
      <c r="D2739" s="452" t="s">
        <v>35</v>
      </c>
      <c r="H2739" s="458"/>
      <c r="I2739" s="458"/>
      <c r="J2739" s="459"/>
      <c r="K2739" s="458"/>
      <c r="L2739" s="458"/>
      <c r="M2739" s="458"/>
      <c r="N2739" s="463"/>
      <c r="O2739" s="458"/>
      <c r="P2739" s="458"/>
      <c r="Q2739" s="458"/>
      <c r="R2739" s="458"/>
      <c r="S2739" s="458"/>
      <c r="T2739" s="459"/>
      <c r="U2739" s="458"/>
      <c r="V2739" s="458"/>
      <c r="W2739" s="458"/>
      <c r="X2739" s="169"/>
      <c r="Y2739" s="342">
        <f>Input!$AC$67</f>
        <v>10</v>
      </c>
      <c r="Z2739" s="448">
        <f t="shared" ref="Z2739:AI2739" si="1961">(Y2739-Y$9)*(Y2739&gt;Z$9)</f>
        <v>9.5</v>
      </c>
      <c r="AA2739" s="448">
        <f t="shared" si="1961"/>
        <v>8.5</v>
      </c>
      <c r="AB2739" s="448">
        <f t="shared" si="1961"/>
        <v>7.5</v>
      </c>
      <c r="AC2739" s="448">
        <f t="shared" si="1961"/>
        <v>6.5</v>
      </c>
      <c r="AD2739" s="448">
        <f t="shared" si="1961"/>
        <v>5.5</v>
      </c>
      <c r="AE2739" s="464">
        <f t="shared" si="1961"/>
        <v>4.5</v>
      </c>
      <c r="AF2739" s="448">
        <f t="shared" si="1961"/>
        <v>3.5</v>
      </c>
      <c r="AG2739" s="448">
        <f t="shared" si="1961"/>
        <v>2.5</v>
      </c>
      <c r="AH2739" s="448">
        <f t="shared" si="1961"/>
        <v>1.5</v>
      </c>
      <c r="AI2739" s="449">
        <f t="shared" si="1961"/>
        <v>0.5</v>
      </c>
      <c r="AJ2739" s="464">
        <f t="shared" si="1948"/>
        <v>0</v>
      </c>
      <c r="AK2739" s="448">
        <f t="shared" si="1949"/>
        <v>0</v>
      </c>
      <c r="AL2739" s="448">
        <f t="shared" si="1950"/>
        <v>0</v>
      </c>
      <c r="AM2739" s="448">
        <f t="shared" si="1951"/>
        <v>0</v>
      </c>
      <c r="AN2739" s="449">
        <f t="shared" si="1952"/>
        <v>0</v>
      </c>
    </row>
    <row r="2740" spans="1:40" outlineLevel="2">
      <c r="A2740" s="882">
        <f>ROW()</f>
        <v>2740</v>
      </c>
      <c r="B2740" s="453"/>
      <c r="D2740" s="452" t="s">
        <v>302</v>
      </c>
      <c r="H2740" s="458"/>
      <c r="I2740" s="458"/>
      <c r="J2740" s="459"/>
      <c r="K2740" s="458"/>
      <c r="L2740" s="458"/>
      <c r="M2740" s="458"/>
      <c r="N2740" s="463"/>
      <c r="O2740" s="458"/>
      <c r="P2740" s="458"/>
      <c r="Q2740" s="458"/>
      <c r="R2740" s="458"/>
      <c r="S2740" s="458"/>
      <c r="T2740" s="459"/>
      <c r="U2740" s="458"/>
      <c r="V2740" s="458"/>
      <c r="W2740" s="458"/>
      <c r="X2740" s="169"/>
      <c r="Y2740" s="342">
        <f>Input!$AC$68</f>
        <v>10</v>
      </c>
      <c r="Z2740" s="448">
        <f t="shared" ref="Z2740:AI2740" si="1962">(Y2740-Y$9)*(Y2740&gt;Z$9)</f>
        <v>9.5</v>
      </c>
      <c r="AA2740" s="448">
        <f t="shared" si="1962"/>
        <v>8.5</v>
      </c>
      <c r="AB2740" s="448">
        <f t="shared" si="1962"/>
        <v>7.5</v>
      </c>
      <c r="AC2740" s="448">
        <f t="shared" si="1962"/>
        <v>6.5</v>
      </c>
      <c r="AD2740" s="448">
        <f t="shared" si="1962"/>
        <v>5.5</v>
      </c>
      <c r="AE2740" s="464">
        <f t="shared" si="1962"/>
        <v>4.5</v>
      </c>
      <c r="AF2740" s="448">
        <f t="shared" si="1962"/>
        <v>3.5</v>
      </c>
      <c r="AG2740" s="448">
        <f t="shared" si="1962"/>
        <v>2.5</v>
      </c>
      <c r="AH2740" s="448">
        <f t="shared" si="1962"/>
        <v>1.5</v>
      </c>
      <c r="AI2740" s="449">
        <f t="shared" si="1962"/>
        <v>0.5</v>
      </c>
      <c r="AJ2740" s="464">
        <f t="shared" si="1948"/>
        <v>0</v>
      </c>
      <c r="AK2740" s="448">
        <f t="shared" si="1949"/>
        <v>0</v>
      </c>
      <c r="AL2740" s="448">
        <f t="shared" si="1950"/>
        <v>0</v>
      </c>
      <c r="AM2740" s="448">
        <f t="shared" si="1951"/>
        <v>0</v>
      </c>
      <c r="AN2740" s="449">
        <f t="shared" si="1952"/>
        <v>0</v>
      </c>
    </row>
    <row r="2741" spans="1:40" outlineLevel="2">
      <c r="A2741" s="882">
        <f>ROW()</f>
        <v>2741</v>
      </c>
      <c r="B2741" s="453"/>
      <c r="D2741" s="452" t="s">
        <v>36</v>
      </c>
      <c r="H2741" s="458"/>
      <c r="I2741" s="458"/>
      <c r="J2741" s="459"/>
      <c r="K2741" s="458"/>
      <c r="L2741" s="458"/>
      <c r="M2741" s="458"/>
      <c r="N2741" s="463"/>
      <c r="O2741" s="458"/>
      <c r="P2741" s="458"/>
      <c r="Q2741" s="458"/>
      <c r="R2741" s="458"/>
      <c r="S2741" s="458"/>
      <c r="T2741" s="459"/>
      <c r="U2741" s="458"/>
      <c r="V2741" s="458"/>
      <c r="W2741" s="458"/>
      <c r="X2741" s="169"/>
      <c r="Y2741" s="342">
        <f>Input!$AC$69</f>
        <v>4</v>
      </c>
      <c r="Z2741" s="448">
        <f t="shared" ref="Z2741:AI2741" si="1963">(Y2741-Y$9)*(Y2741&gt;Z$9)</f>
        <v>3.5</v>
      </c>
      <c r="AA2741" s="448">
        <f t="shared" si="1963"/>
        <v>2.5</v>
      </c>
      <c r="AB2741" s="448">
        <f t="shared" si="1963"/>
        <v>1.5</v>
      </c>
      <c r="AC2741" s="448">
        <f t="shared" si="1963"/>
        <v>0.5</v>
      </c>
      <c r="AD2741" s="448">
        <f t="shared" si="1963"/>
        <v>0</v>
      </c>
      <c r="AE2741" s="464">
        <f t="shared" si="1963"/>
        <v>0</v>
      </c>
      <c r="AF2741" s="448">
        <f t="shared" si="1963"/>
        <v>0</v>
      </c>
      <c r="AG2741" s="448">
        <f t="shared" si="1963"/>
        <v>0</v>
      </c>
      <c r="AH2741" s="448">
        <f t="shared" si="1963"/>
        <v>0</v>
      </c>
      <c r="AI2741" s="449">
        <f t="shared" si="1963"/>
        <v>0</v>
      </c>
      <c r="AJ2741" s="464">
        <f t="shared" si="1948"/>
        <v>0</v>
      </c>
      <c r="AK2741" s="448">
        <f t="shared" si="1949"/>
        <v>0</v>
      </c>
      <c r="AL2741" s="448">
        <f t="shared" si="1950"/>
        <v>0</v>
      </c>
      <c r="AM2741" s="448">
        <f t="shared" si="1951"/>
        <v>0</v>
      </c>
      <c r="AN2741" s="449">
        <f t="shared" si="1952"/>
        <v>0</v>
      </c>
    </row>
    <row r="2742" spans="1:40" outlineLevel="2">
      <c r="A2742" s="882">
        <f>ROW()</f>
        <v>2742</v>
      </c>
      <c r="B2742" s="453"/>
      <c r="D2742" s="452" t="s">
        <v>583</v>
      </c>
      <c r="H2742" s="458"/>
      <c r="I2742" s="458"/>
      <c r="J2742" s="459"/>
      <c r="K2742" s="458"/>
      <c r="L2742" s="458"/>
      <c r="M2742" s="458"/>
      <c r="N2742" s="463"/>
      <c r="O2742" s="458"/>
      <c r="P2742" s="458"/>
      <c r="Q2742" s="458"/>
      <c r="R2742" s="458"/>
      <c r="S2742" s="458"/>
      <c r="T2742" s="459"/>
      <c r="U2742" s="458"/>
      <c r="V2742" s="458"/>
      <c r="W2742" s="458"/>
      <c r="X2742" s="169"/>
      <c r="Y2742" s="342">
        <f>Input!$AC$70</f>
        <v>10</v>
      </c>
      <c r="Z2742" s="448">
        <f t="shared" ref="Z2742:AI2742" si="1964">(Y2742-Y$9)*(Y2742&gt;Z$9)</f>
        <v>9.5</v>
      </c>
      <c r="AA2742" s="448">
        <f t="shared" si="1964"/>
        <v>8.5</v>
      </c>
      <c r="AB2742" s="448">
        <f t="shared" si="1964"/>
        <v>7.5</v>
      </c>
      <c r="AC2742" s="448">
        <f t="shared" si="1964"/>
        <v>6.5</v>
      </c>
      <c r="AD2742" s="448">
        <f t="shared" si="1964"/>
        <v>5.5</v>
      </c>
      <c r="AE2742" s="464">
        <f t="shared" si="1964"/>
        <v>4.5</v>
      </c>
      <c r="AF2742" s="448">
        <f t="shared" si="1964"/>
        <v>3.5</v>
      </c>
      <c r="AG2742" s="448">
        <f t="shared" si="1964"/>
        <v>2.5</v>
      </c>
      <c r="AH2742" s="448">
        <f t="shared" si="1964"/>
        <v>1.5</v>
      </c>
      <c r="AI2742" s="449">
        <f t="shared" si="1964"/>
        <v>0.5</v>
      </c>
      <c r="AJ2742" s="464">
        <f t="shared" si="1948"/>
        <v>0</v>
      </c>
      <c r="AK2742" s="448">
        <f t="shared" si="1949"/>
        <v>0</v>
      </c>
      <c r="AL2742" s="448">
        <f t="shared" si="1950"/>
        <v>0</v>
      </c>
      <c r="AM2742" s="448">
        <f t="shared" si="1951"/>
        <v>0</v>
      </c>
      <c r="AN2742" s="449">
        <f t="shared" si="1952"/>
        <v>0</v>
      </c>
    </row>
    <row r="2743" spans="1:40" outlineLevel="2">
      <c r="A2743" s="882">
        <f>ROW()</f>
        <v>2743</v>
      </c>
      <c r="B2743" s="453"/>
      <c r="D2743" s="452" t="s">
        <v>81</v>
      </c>
      <c r="H2743" s="458"/>
      <c r="I2743" s="458"/>
      <c r="J2743" s="459"/>
      <c r="K2743" s="458"/>
      <c r="L2743" s="458"/>
      <c r="M2743" s="458"/>
      <c r="N2743" s="463"/>
      <c r="O2743" s="458"/>
      <c r="P2743" s="458"/>
      <c r="Q2743" s="458"/>
      <c r="R2743" s="458"/>
      <c r="S2743" s="458"/>
      <c r="T2743" s="459"/>
      <c r="U2743" s="458"/>
      <c r="V2743" s="458"/>
      <c r="W2743" s="458"/>
      <c r="X2743" s="169"/>
      <c r="Y2743" s="342">
        <f>Input!$AC$71</f>
        <v>4</v>
      </c>
      <c r="Z2743" s="448">
        <f t="shared" ref="Z2743:AI2743" si="1965">(Y2743-Y$9)*(Y2743&gt;Z$9)</f>
        <v>3.5</v>
      </c>
      <c r="AA2743" s="448">
        <f t="shared" si="1965"/>
        <v>2.5</v>
      </c>
      <c r="AB2743" s="448">
        <f t="shared" si="1965"/>
        <v>1.5</v>
      </c>
      <c r="AC2743" s="448">
        <f t="shared" si="1965"/>
        <v>0.5</v>
      </c>
      <c r="AD2743" s="448">
        <f t="shared" si="1965"/>
        <v>0</v>
      </c>
      <c r="AE2743" s="464">
        <f t="shared" si="1965"/>
        <v>0</v>
      </c>
      <c r="AF2743" s="448">
        <f t="shared" si="1965"/>
        <v>0</v>
      </c>
      <c r="AG2743" s="448">
        <f t="shared" si="1965"/>
        <v>0</v>
      </c>
      <c r="AH2743" s="448">
        <f t="shared" si="1965"/>
        <v>0</v>
      </c>
      <c r="AI2743" s="449">
        <f t="shared" si="1965"/>
        <v>0</v>
      </c>
      <c r="AJ2743" s="464">
        <f t="shared" si="1948"/>
        <v>0</v>
      </c>
      <c r="AK2743" s="448">
        <f t="shared" si="1949"/>
        <v>0</v>
      </c>
      <c r="AL2743" s="448">
        <f t="shared" si="1950"/>
        <v>0</v>
      </c>
      <c r="AM2743" s="448">
        <f t="shared" si="1951"/>
        <v>0</v>
      </c>
      <c r="AN2743" s="449">
        <f t="shared" si="1952"/>
        <v>0</v>
      </c>
    </row>
    <row r="2744" spans="1:40" outlineLevel="2">
      <c r="A2744" s="882">
        <f>ROW()</f>
        <v>2744</v>
      </c>
      <c r="B2744" s="453"/>
      <c r="D2744" s="452" t="s">
        <v>28</v>
      </c>
      <c r="H2744" s="458"/>
      <c r="I2744" s="458"/>
      <c r="J2744" s="459"/>
      <c r="K2744" s="458"/>
      <c r="L2744" s="458"/>
      <c r="M2744" s="458"/>
      <c r="N2744" s="463"/>
      <c r="O2744" s="458"/>
      <c r="P2744" s="458"/>
      <c r="Q2744" s="458"/>
      <c r="R2744" s="458"/>
      <c r="S2744" s="458"/>
      <c r="T2744" s="459"/>
      <c r="U2744" s="458"/>
      <c r="V2744" s="458"/>
      <c r="W2744" s="458"/>
      <c r="X2744" s="169"/>
      <c r="Y2744" s="342">
        <f>Input!$AC$72</f>
        <v>0</v>
      </c>
      <c r="Z2744" s="448">
        <f t="shared" ref="Z2744:AI2744" si="1966">(Y2744-Y$9)*(Y2744&gt;Z$9)</f>
        <v>0</v>
      </c>
      <c r="AA2744" s="448">
        <f t="shared" si="1966"/>
        <v>0</v>
      </c>
      <c r="AB2744" s="448">
        <f t="shared" si="1966"/>
        <v>0</v>
      </c>
      <c r="AC2744" s="448">
        <f t="shared" si="1966"/>
        <v>0</v>
      </c>
      <c r="AD2744" s="448">
        <f t="shared" si="1966"/>
        <v>0</v>
      </c>
      <c r="AE2744" s="464">
        <f t="shared" si="1966"/>
        <v>0</v>
      </c>
      <c r="AF2744" s="448">
        <f t="shared" si="1966"/>
        <v>0</v>
      </c>
      <c r="AG2744" s="448">
        <f t="shared" si="1966"/>
        <v>0</v>
      </c>
      <c r="AH2744" s="448">
        <f t="shared" si="1966"/>
        <v>0</v>
      </c>
      <c r="AI2744" s="449">
        <f t="shared" si="1966"/>
        <v>0</v>
      </c>
      <c r="AJ2744" s="464">
        <f t="shared" si="1948"/>
        <v>0</v>
      </c>
      <c r="AK2744" s="448">
        <f t="shared" si="1949"/>
        <v>0</v>
      </c>
      <c r="AL2744" s="448">
        <f t="shared" si="1950"/>
        <v>0</v>
      </c>
      <c r="AM2744" s="448">
        <f t="shared" si="1951"/>
        <v>0</v>
      </c>
      <c r="AN2744" s="449">
        <f t="shared" si="1952"/>
        <v>0</v>
      </c>
    </row>
    <row r="2745" spans="1:40" outlineLevel="2">
      <c r="A2745" s="882">
        <f>ROW()</f>
        <v>2745</v>
      </c>
      <c r="B2745" s="453"/>
      <c r="D2745" s="456" t="s">
        <v>443</v>
      </c>
      <c r="E2745" s="456"/>
      <c r="F2745" s="456"/>
      <c r="G2745" s="456"/>
      <c r="H2745" s="460"/>
      <c r="I2745" s="460"/>
      <c r="J2745" s="461"/>
      <c r="K2745" s="460"/>
      <c r="L2745" s="460"/>
      <c r="M2745" s="460"/>
      <c r="N2745" s="465"/>
      <c r="O2745" s="460"/>
      <c r="P2745" s="460"/>
      <c r="Q2745" s="460"/>
      <c r="R2745" s="460"/>
      <c r="S2745" s="460"/>
      <c r="T2745" s="461"/>
      <c r="U2745" s="460"/>
      <c r="V2745" s="460"/>
      <c r="W2745" s="460"/>
      <c r="X2745" s="170"/>
      <c r="Y2745" s="343">
        <f>Input!$AC$73</f>
        <v>5</v>
      </c>
      <c r="Z2745" s="450">
        <f t="shared" ref="Z2745:AI2745" si="1967">(Y2745-Y$9)*(Y2745&gt;Z$9)</f>
        <v>4.5</v>
      </c>
      <c r="AA2745" s="450">
        <f t="shared" si="1967"/>
        <v>3.5</v>
      </c>
      <c r="AB2745" s="450">
        <f t="shared" si="1967"/>
        <v>2.5</v>
      </c>
      <c r="AC2745" s="450">
        <f t="shared" si="1967"/>
        <v>1.5</v>
      </c>
      <c r="AD2745" s="450">
        <f t="shared" si="1967"/>
        <v>0.5</v>
      </c>
      <c r="AE2745" s="474">
        <f t="shared" si="1967"/>
        <v>0</v>
      </c>
      <c r="AF2745" s="450">
        <f t="shared" si="1967"/>
        <v>0</v>
      </c>
      <c r="AG2745" s="450">
        <f t="shared" si="1967"/>
        <v>0</v>
      </c>
      <c r="AH2745" s="450">
        <f t="shared" si="1967"/>
        <v>0</v>
      </c>
      <c r="AI2745" s="451">
        <f t="shared" si="1967"/>
        <v>0</v>
      </c>
      <c r="AJ2745" s="474">
        <f t="shared" si="1948"/>
        <v>0</v>
      </c>
      <c r="AK2745" s="450">
        <f t="shared" si="1949"/>
        <v>0</v>
      </c>
      <c r="AL2745" s="450">
        <f t="shared" si="1950"/>
        <v>0</v>
      </c>
      <c r="AM2745" s="450">
        <f t="shared" si="1951"/>
        <v>0</v>
      </c>
      <c r="AN2745" s="451">
        <f t="shared" si="1952"/>
        <v>0</v>
      </c>
    </row>
    <row r="2746" spans="1:40" outlineLevel="2">
      <c r="A2746" s="882">
        <f>ROW()</f>
        <v>2746</v>
      </c>
      <c r="B2746" s="453"/>
      <c r="H2746" s="458"/>
      <c r="I2746" s="458"/>
      <c r="J2746" s="459"/>
      <c r="K2746" s="458"/>
      <c r="L2746" s="458"/>
      <c r="M2746" s="458"/>
      <c r="N2746" s="463"/>
      <c r="O2746" s="458"/>
      <c r="P2746" s="458"/>
      <c r="Q2746" s="458"/>
      <c r="R2746" s="458"/>
      <c r="S2746" s="458"/>
      <c r="T2746" s="459"/>
      <c r="U2746" s="439"/>
      <c r="V2746" s="439"/>
      <c r="W2746" s="439"/>
      <c r="X2746" s="439"/>
      <c r="Y2746" s="443"/>
      <c r="Z2746" s="439"/>
      <c r="AA2746" s="439"/>
      <c r="AB2746" s="439"/>
      <c r="AC2746" s="439"/>
      <c r="AD2746" s="439"/>
      <c r="AE2746" s="443"/>
      <c r="AF2746" s="439"/>
      <c r="AG2746" s="439"/>
      <c r="AH2746" s="439"/>
      <c r="AI2746" s="440"/>
      <c r="AJ2746" s="443"/>
      <c r="AK2746" s="439"/>
      <c r="AL2746" s="439"/>
      <c r="AM2746" s="439"/>
      <c r="AN2746" s="440"/>
    </row>
    <row r="2747" spans="1:40" outlineLevel="1">
      <c r="A2747" s="732" t="s">
        <v>20</v>
      </c>
      <c r="B2747" s="733"/>
      <c r="C2747" s="881"/>
      <c r="D2747" s="733"/>
      <c r="E2747" s="733"/>
      <c r="F2747" s="733"/>
      <c r="G2747" s="730"/>
      <c r="H2747" s="733"/>
      <c r="I2747" s="730"/>
      <c r="J2747" s="729"/>
      <c r="K2747" s="730"/>
      <c r="L2747" s="730"/>
      <c r="M2747" s="730"/>
      <c r="N2747" s="731"/>
      <c r="O2747" s="730"/>
      <c r="P2747" s="730"/>
      <c r="Q2747" s="730"/>
      <c r="R2747" s="730"/>
      <c r="S2747" s="730"/>
      <c r="T2747" s="729"/>
      <c r="U2747" s="730"/>
      <c r="V2747" s="730"/>
      <c r="W2747" s="730"/>
      <c r="X2747" s="730"/>
      <c r="Y2747" s="729"/>
      <c r="Z2747" s="730"/>
      <c r="AA2747" s="730"/>
      <c r="AB2747" s="730"/>
      <c r="AC2747" s="730"/>
      <c r="AD2747" s="730"/>
      <c r="AE2747" s="729"/>
      <c r="AF2747" s="730"/>
      <c r="AG2747" s="730"/>
      <c r="AH2747" s="730"/>
      <c r="AI2747" s="731"/>
      <c r="AJ2747" s="729"/>
      <c r="AK2747" s="730"/>
      <c r="AL2747" s="730"/>
      <c r="AM2747" s="730"/>
      <c r="AN2747" s="731"/>
    </row>
    <row r="2748" spans="1:40" outlineLevel="2">
      <c r="A2748" s="882">
        <f>ROW()</f>
        <v>2748</v>
      </c>
      <c r="B2748" s="453"/>
      <c r="D2748" s="452" t="s">
        <v>300</v>
      </c>
      <c r="H2748" s="458"/>
      <c r="I2748" s="458"/>
      <c r="J2748" s="459"/>
      <c r="K2748" s="458"/>
      <c r="L2748" s="458"/>
      <c r="M2748" s="458"/>
      <c r="N2748" s="463"/>
      <c r="O2748" s="458"/>
      <c r="P2748" s="458"/>
      <c r="Q2748" s="458"/>
      <c r="R2748" s="458"/>
      <c r="S2748" s="458"/>
      <c r="T2748" s="459"/>
      <c r="U2748" s="439"/>
      <c r="V2748" s="439"/>
      <c r="W2748" s="439"/>
      <c r="X2748" s="439">
        <f t="shared" ref="X2748:AD2749" si="1968">W2838</f>
        <v>0</v>
      </c>
      <c r="Y2748" s="443">
        <f t="shared" si="1968"/>
        <v>4.7480000000000002</v>
      </c>
      <c r="Z2748" s="439">
        <f t="shared" si="1968"/>
        <v>4.6293000000000006</v>
      </c>
      <c r="AA2748" s="439">
        <f t="shared" si="1968"/>
        <v>4.3919000000000006</v>
      </c>
      <c r="AB2748" s="439">
        <f t="shared" si="1968"/>
        <v>4.1545000000000005</v>
      </c>
      <c r="AC2748" s="439">
        <f t="shared" si="1968"/>
        <v>3.9171000000000005</v>
      </c>
      <c r="AD2748" s="439">
        <f t="shared" si="1968"/>
        <v>3.6797000000000004</v>
      </c>
      <c r="AE2748" s="443">
        <f t="shared" ref="AE2748:AI2759" si="1969">AD2838</f>
        <v>3.4423000000000004</v>
      </c>
      <c r="AF2748" s="439">
        <f t="shared" si="1969"/>
        <v>3.2049000000000003</v>
      </c>
      <c r="AG2748" s="439">
        <f t="shared" si="1969"/>
        <v>2.9675000000000002</v>
      </c>
      <c r="AH2748" s="439">
        <f t="shared" si="1969"/>
        <v>2.7301000000000002</v>
      </c>
      <c r="AI2748" s="440">
        <f t="shared" si="1969"/>
        <v>2.4927000000000001</v>
      </c>
      <c r="AJ2748" s="443">
        <f t="shared" ref="AJ2748:AJ2759" si="1970">AI2838</f>
        <v>2.2553000000000001</v>
      </c>
      <c r="AK2748" s="439">
        <f t="shared" ref="AK2748:AK2759" si="1971">AJ2838</f>
        <v>2.0179</v>
      </c>
      <c r="AL2748" s="439">
        <f t="shared" ref="AL2748:AL2759" si="1972">AK2838</f>
        <v>1.7805</v>
      </c>
      <c r="AM2748" s="439">
        <f t="shared" ref="AM2748:AM2759" si="1973">AL2838</f>
        <v>1.5430999999999999</v>
      </c>
      <c r="AN2748" s="440">
        <f t="shared" ref="AN2748:AN2759" si="1974">AM2838</f>
        <v>1.3056999999999999</v>
      </c>
    </row>
    <row r="2749" spans="1:40" outlineLevel="2">
      <c r="A2749" s="882">
        <f>ROW()</f>
        <v>2749</v>
      </c>
      <c r="B2749" s="453"/>
      <c r="D2749" s="452" t="s">
        <v>301</v>
      </c>
      <c r="H2749" s="458"/>
      <c r="I2749" s="458"/>
      <c r="J2749" s="459"/>
      <c r="K2749" s="458"/>
      <c r="L2749" s="458"/>
      <c r="M2749" s="458"/>
      <c r="N2749" s="463"/>
      <c r="O2749" s="458"/>
      <c r="P2749" s="458"/>
      <c r="Q2749" s="458"/>
      <c r="R2749" s="458"/>
      <c r="S2749" s="458"/>
      <c r="T2749" s="459"/>
      <c r="U2749" s="439"/>
      <c r="V2749" s="439"/>
      <c r="W2749" s="439"/>
      <c r="X2749" s="439">
        <f t="shared" si="1968"/>
        <v>0</v>
      </c>
      <c r="Y2749" s="443">
        <f t="shared" ref="Y2749" si="1975">X2839</f>
        <v>0</v>
      </c>
      <c r="Z2749" s="439">
        <f t="shared" ref="Z2749" si="1976">Y2839</f>
        <v>0</v>
      </c>
      <c r="AA2749" s="439">
        <f t="shared" ref="AA2749" si="1977">Z2839</f>
        <v>0</v>
      </c>
      <c r="AB2749" s="439">
        <f t="shared" ref="AB2749" si="1978">AA2839</f>
        <v>0</v>
      </c>
      <c r="AC2749" s="439">
        <f t="shared" ref="AC2749" si="1979">AB2839</f>
        <v>0</v>
      </c>
      <c r="AD2749" s="439">
        <f t="shared" ref="AD2749" si="1980">AC2839</f>
        <v>0</v>
      </c>
      <c r="AE2749" s="443">
        <f t="shared" si="1969"/>
        <v>0</v>
      </c>
      <c r="AF2749" s="439">
        <f t="shared" si="1969"/>
        <v>0</v>
      </c>
      <c r="AG2749" s="439">
        <f t="shared" si="1969"/>
        <v>0</v>
      </c>
      <c r="AH2749" s="439">
        <f t="shared" si="1969"/>
        <v>0</v>
      </c>
      <c r="AI2749" s="440">
        <f t="shared" si="1969"/>
        <v>0</v>
      </c>
      <c r="AJ2749" s="443">
        <f t="shared" si="1970"/>
        <v>0</v>
      </c>
      <c r="AK2749" s="439">
        <f t="shared" si="1971"/>
        <v>0</v>
      </c>
      <c r="AL2749" s="439">
        <f t="shared" si="1972"/>
        <v>0</v>
      </c>
      <c r="AM2749" s="439">
        <f t="shared" si="1973"/>
        <v>0</v>
      </c>
      <c r="AN2749" s="440">
        <f t="shared" si="1974"/>
        <v>0</v>
      </c>
    </row>
    <row r="2750" spans="1:40" outlineLevel="2">
      <c r="A2750" s="882">
        <f>ROW()</f>
        <v>2750</v>
      </c>
      <c r="B2750" s="453"/>
      <c r="D2750" s="452" t="s">
        <v>29</v>
      </c>
      <c r="H2750" s="458"/>
      <c r="I2750" s="458"/>
      <c r="J2750" s="459"/>
      <c r="K2750" s="458"/>
      <c r="L2750" s="458"/>
      <c r="M2750" s="458"/>
      <c r="N2750" s="463"/>
      <c r="O2750" s="458"/>
      <c r="P2750" s="458"/>
      <c r="Q2750" s="458"/>
      <c r="R2750" s="458"/>
      <c r="S2750" s="458"/>
      <c r="T2750" s="459"/>
      <c r="U2750" s="439"/>
      <c r="V2750" s="439"/>
      <c r="W2750" s="439"/>
      <c r="X2750" s="439">
        <f t="shared" ref="X2750:AD2758" si="1981">W2840</f>
        <v>0</v>
      </c>
      <c r="Y2750" s="443">
        <f t="shared" si="1981"/>
        <v>0</v>
      </c>
      <c r="Z2750" s="439">
        <f t="shared" si="1981"/>
        <v>0</v>
      </c>
      <c r="AA2750" s="439">
        <f t="shared" si="1981"/>
        <v>0</v>
      </c>
      <c r="AB2750" s="439">
        <f t="shared" si="1981"/>
        <v>0</v>
      </c>
      <c r="AC2750" s="439">
        <f t="shared" si="1981"/>
        <v>0</v>
      </c>
      <c r="AD2750" s="439">
        <f t="shared" si="1981"/>
        <v>0</v>
      </c>
      <c r="AE2750" s="443">
        <f t="shared" si="1969"/>
        <v>0</v>
      </c>
      <c r="AF2750" s="439">
        <f t="shared" si="1969"/>
        <v>0</v>
      </c>
      <c r="AG2750" s="439">
        <f t="shared" si="1969"/>
        <v>0</v>
      </c>
      <c r="AH2750" s="439">
        <f t="shared" si="1969"/>
        <v>0</v>
      </c>
      <c r="AI2750" s="440">
        <f t="shared" si="1969"/>
        <v>0</v>
      </c>
      <c r="AJ2750" s="443">
        <f t="shared" si="1970"/>
        <v>0</v>
      </c>
      <c r="AK2750" s="439">
        <f t="shared" si="1971"/>
        <v>0</v>
      </c>
      <c r="AL2750" s="439">
        <f t="shared" si="1972"/>
        <v>0</v>
      </c>
      <c r="AM2750" s="439">
        <f t="shared" si="1973"/>
        <v>0</v>
      </c>
      <c r="AN2750" s="440">
        <f t="shared" si="1974"/>
        <v>0</v>
      </c>
    </row>
    <row r="2751" spans="1:40" outlineLevel="2">
      <c r="A2751" s="882">
        <f>ROW()</f>
        <v>2751</v>
      </c>
      <c r="B2751" s="453"/>
      <c r="D2751" s="452" t="s">
        <v>30</v>
      </c>
      <c r="H2751" s="458"/>
      <c r="I2751" s="458"/>
      <c r="J2751" s="459"/>
      <c r="K2751" s="458"/>
      <c r="L2751" s="458"/>
      <c r="M2751" s="458"/>
      <c r="N2751" s="463"/>
      <c r="O2751" s="458"/>
      <c r="P2751" s="458"/>
      <c r="Q2751" s="458"/>
      <c r="R2751" s="458"/>
      <c r="S2751" s="458"/>
      <c r="T2751" s="459"/>
      <c r="U2751" s="439"/>
      <c r="V2751" s="439"/>
      <c r="W2751" s="439"/>
      <c r="X2751" s="439">
        <f t="shared" si="1981"/>
        <v>0</v>
      </c>
      <c r="Y2751" s="443">
        <f t="shared" si="1981"/>
        <v>16.87749797</v>
      </c>
      <c r="Z2751" s="439">
        <f t="shared" si="1981"/>
        <v>16.455560520750002</v>
      </c>
      <c r="AA2751" s="439">
        <f t="shared" si="1981"/>
        <v>15.611685622250002</v>
      </c>
      <c r="AB2751" s="439">
        <f t="shared" si="1981"/>
        <v>14.767810723750003</v>
      </c>
      <c r="AC2751" s="439">
        <f t="shared" si="1981"/>
        <v>13.923935825250002</v>
      </c>
      <c r="AD2751" s="439">
        <f t="shared" si="1981"/>
        <v>13.080060926750003</v>
      </c>
      <c r="AE2751" s="443">
        <f t="shared" si="1969"/>
        <v>12.236186028250003</v>
      </c>
      <c r="AF2751" s="439">
        <f t="shared" si="1969"/>
        <v>11.392311129750002</v>
      </c>
      <c r="AG2751" s="439">
        <f t="shared" si="1969"/>
        <v>10.548436231250001</v>
      </c>
      <c r="AH2751" s="439">
        <f t="shared" si="1969"/>
        <v>9.7045613327500018</v>
      </c>
      <c r="AI2751" s="440">
        <f t="shared" si="1969"/>
        <v>8.8606864342500025</v>
      </c>
      <c r="AJ2751" s="443">
        <f t="shared" si="1970"/>
        <v>8.0168115357500014</v>
      </c>
      <c r="AK2751" s="439">
        <f t="shared" si="1971"/>
        <v>7.1729366372500012</v>
      </c>
      <c r="AL2751" s="439">
        <f t="shared" si="1972"/>
        <v>6.329061738750001</v>
      </c>
      <c r="AM2751" s="439">
        <f t="shared" si="1973"/>
        <v>5.4851868402500008</v>
      </c>
      <c r="AN2751" s="440">
        <f t="shared" si="1974"/>
        <v>4.6413119417500006</v>
      </c>
    </row>
    <row r="2752" spans="1:40" outlineLevel="2">
      <c r="A2752" s="882">
        <f>ROW()</f>
        <v>2752</v>
      </c>
      <c r="B2752" s="453"/>
      <c r="D2752" s="452" t="s">
        <v>31</v>
      </c>
      <c r="H2752" s="458"/>
      <c r="I2752" s="458"/>
      <c r="J2752" s="459"/>
      <c r="K2752" s="458"/>
      <c r="L2752" s="458"/>
      <c r="M2752" s="458"/>
      <c r="N2752" s="463"/>
      <c r="O2752" s="458"/>
      <c r="P2752" s="458"/>
      <c r="Q2752" s="458"/>
      <c r="R2752" s="458"/>
      <c r="S2752" s="458"/>
      <c r="T2752" s="459"/>
      <c r="U2752" s="439"/>
      <c r="V2752" s="439"/>
      <c r="W2752" s="439"/>
      <c r="X2752" s="439">
        <f t="shared" si="1981"/>
        <v>0</v>
      </c>
      <c r="Y2752" s="443">
        <f t="shared" si="1981"/>
        <v>0</v>
      </c>
      <c r="Z2752" s="439">
        <f t="shared" si="1981"/>
        <v>0</v>
      </c>
      <c r="AA2752" s="439">
        <f t="shared" si="1981"/>
        <v>0</v>
      </c>
      <c r="AB2752" s="439">
        <f t="shared" si="1981"/>
        <v>0</v>
      </c>
      <c r="AC2752" s="439">
        <f t="shared" si="1981"/>
        <v>0</v>
      </c>
      <c r="AD2752" s="439">
        <f t="shared" si="1981"/>
        <v>0</v>
      </c>
      <c r="AE2752" s="443">
        <f t="shared" si="1969"/>
        <v>0</v>
      </c>
      <c r="AF2752" s="439">
        <f t="shared" si="1969"/>
        <v>0</v>
      </c>
      <c r="AG2752" s="439">
        <f t="shared" si="1969"/>
        <v>0</v>
      </c>
      <c r="AH2752" s="439">
        <f t="shared" si="1969"/>
        <v>0</v>
      </c>
      <c r="AI2752" s="440">
        <f t="shared" si="1969"/>
        <v>0</v>
      </c>
      <c r="AJ2752" s="443">
        <f t="shared" si="1970"/>
        <v>0</v>
      </c>
      <c r="AK2752" s="439">
        <f t="shared" si="1971"/>
        <v>0</v>
      </c>
      <c r="AL2752" s="439">
        <f t="shared" si="1972"/>
        <v>0</v>
      </c>
      <c r="AM2752" s="439">
        <f t="shared" si="1973"/>
        <v>0</v>
      </c>
      <c r="AN2752" s="440">
        <f t="shared" si="1974"/>
        <v>0</v>
      </c>
    </row>
    <row r="2753" spans="1:40" outlineLevel="2">
      <c r="A2753" s="882">
        <f>ROW()</f>
        <v>2753</v>
      </c>
      <c r="B2753" s="453"/>
      <c r="D2753" s="452" t="s">
        <v>32</v>
      </c>
      <c r="H2753" s="458"/>
      <c r="I2753" s="458"/>
      <c r="J2753" s="459"/>
      <c r="K2753" s="458"/>
      <c r="L2753" s="458"/>
      <c r="M2753" s="458"/>
      <c r="N2753" s="463"/>
      <c r="O2753" s="458"/>
      <c r="P2753" s="458"/>
      <c r="Q2753" s="458"/>
      <c r="R2753" s="458"/>
      <c r="S2753" s="458"/>
      <c r="T2753" s="459"/>
      <c r="U2753" s="439"/>
      <c r="V2753" s="439"/>
      <c r="W2753" s="439"/>
      <c r="X2753" s="439">
        <f t="shared" si="1981"/>
        <v>0</v>
      </c>
      <c r="Y2753" s="443">
        <f t="shared" si="1981"/>
        <v>0.64878114988326829</v>
      </c>
      <c r="Z2753" s="439">
        <f t="shared" si="1981"/>
        <v>0.64067138550972746</v>
      </c>
      <c r="AA2753" s="439">
        <f t="shared" si="1981"/>
        <v>0.62445185676264581</v>
      </c>
      <c r="AB2753" s="439">
        <f t="shared" si="1981"/>
        <v>0.60823232801556415</v>
      </c>
      <c r="AC2753" s="439">
        <f t="shared" si="1981"/>
        <v>0.59201279926848249</v>
      </c>
      <c r="AD2753" s="439">
        <f t="shared" si="1981"/>
        <v>0.57579327052140084</v>
      </c>
      <c r="AE2753" s="443">
        <f t="shared" si="1969"/>
        <v>0.55957374177431918</v>
      </c>
      <c r="AF2753" s="439">
        <f t="shared" si="1969"/>
        <v>0.54335421302723741</v>
      </c>
      <c r="AG2753" s="439">
        <f t="shared" si="1969"/>
        <v>0.52713468428015564</v>
      </c>
      <c r="AH2753" s="439">
        <f t="shared" si="1969"/>
        <v>0.51091515553307398</v>
      </c>
      <c r="AI2753" s="440">
        <f t="shared" si="1969"/>
        <v>0.49469562678599227</v>
      </c>
      <c r="AJ2753" s="443">
        <f t="shared" si="1970"/>
        <v>0.47847609803891056</v>
      </c>
      <c r="AK2753" s="439">
        <f t="shared" si="1971"/>
        <v>0.46225656929182884</v>
      </c>
      <c r="AL2753" s="439">
        <f t="shared" si="1972"/>
        <v>0.44603704054474713</v>
      </c>
      <c r="AM2753" s="439">
        <f t="shared" si="1973"/>
        <v>0.42981751179766542</v>
      </c>
      <c r="AN2753" s="440">
        <f t="shared" si="1974"/>
        <v>0.41359798305058371</v>
      </c>
    </row>
    <row r="2754" spans="1:40" outlineLevel="2">
      <c r="A2754" s="882">
        <f>ROW()</f>
        <v>2754</v>
      </c>
      <c r="B2754" s="453"/>
      <c r="D2754" s="452" t="s">
        <v>33</v>
      </c>
      <c r="H2754" s="458"/>
      <c r="I2754" s="458"/>
      <c r="J2754" s="459"/>
      <c r="K2754" s="458"/>
      <c r="L2754" s="458"/>
      <c r="M2754" s="458"/>
      <c r="N2754" s="463"/>
      <c r="O2754" s="458"/>
      <c r="P2754" s="458"/>
      <c r="Q2754" s="458"/>
      <c r="R2754" s="458"/>
      <c r="S2754" s="458"/>
      <c r="T2754" s="459"/>
      <c r="U2754" s="439"/>
      <c r="V2754" s="439"/>
      <c r="W2754" s="439"/>
      <c r="X2754" s="439">
        <f t="shared" si="1981"/>
        <v>0</v>
      </c>
      <c r="Y2754" s="443">
        <f t="shared" si="1981"/>
        <v>6.0650000000000005E-4</v>
      </c>
      <c r="Z2754" s="439">
        <f t="shared" si="1981"/>
        <v>5.9891875000000008E-4</v>
      </c>
      <c r="AA2754" s="439">
        <f t="shared" si="1981"/>
        <v>5.8375625000000003E-4</v>
      </c>
      <c r="AB2754" s="439">
        <f t="shared" si="1981"/>
        <v>5.6859374999999998E-4</v>
      </c>
      <c r="AC2754" s="439">
        <f t="shared" si="1981"/>
        <v>5.5343124999999993E-4</v>
      </c>
      <c r="AD2754" s="439">
        <f t="shared" si="1981"/>
        <v>5.3826874999999988E-4</v>
      </c>
      <c r="AE2754" s="443">
        <f t="shared" si="1969"/>
        <v>5.2310624999999983E-4</v>
      </c>
      <c r="AF2754" s="439">
        <f t="shared" si="1969"/>
        <v>5.0794374999999989E-4</v>
      </c>
      <c r="AG2754" s="439">
        <f t="shared" si="1969"/>
        <v>4.9278124999999995E-4</v>
      </c>
      <c r="AH2754" s="439">
        <f t="shared" si="1969"/>
        <v>4.7761874999999995E-4</v>
      </c>
      <c r="AI2754" s="440">
        <f t="shared" si="1969"/>
        <v>4.6245624999999996E-4</v>
      </c>
      <c r="AJ2754" s="443">
        <f t="shared" si="1970"/>
        <v>4.4729374999999996E-4</v>
      </c>
      <c r="AK2754" s="439">
        <f t="shared" si="1971"/>
        <v>4.3213124999999996E-4</v>
      </c>
      <c r="AL2754" s="439">
        <f t="shared" si="1972"/>
        <v>4.1696874999999997E-4</v>
      </c>
      <c r="AM2754" s="439">
        <f t="shared" si="1973"/>
        <v>4.0180624999999997E-4</v>
      </c>
      <c r="AN2754" s="440">
        <f t="shared" si="1974"/>
        <v>3.8664374999999998E-4</v>
      </c>
    </row>
    <row r="2755" spans="1:40" outlineLevel="2">
      <c r="A2755" s="882">
        <f>ROW()</f>
        <v>2755</v>
      </c>
      <c r="B2755" s="453"/>
      <c r="D2755" s="452" t="s">
        <v>27</v>
      </c>
      <c r="H2755" s="458"/>
      <c r="I2755" s="458"/>
      <c r="J2755" s="459"/>
      <c r="K2755" s="458"/>
      <c r="L2755" s="458"/>
      <c r="M2755" s="458"/>
      <c r="N2755" s="463"/>
      <c r="O2755" s="458"/>
      <c r="P2755" s="458"/>
      <c r="Q2755" s="458"/>
      <c r="R2755" s="458"/>
      <c r="S2755" s="458"/>
      <c r="T2755" s="459"/>
      <c r="U2755" s="439"/>
      <c r="V2755" s="439"/>
      <c r="W2755" s="439"/>
      <c r="X2755" s="439">
        <f t="shared" si="1981"/>
        <v>0</v>
      </c>
      <c r="Y2755" s="443">
        <f t="shared" si="1981"/>
        <v>9.5596913996734987</v>
      </c>
      <c r="Z2755" s="439">
        <f t="shared" si="1981"/>
        <v>9.4401952571775798</v>
      </c>
      <c r="AA2755" s="439">
        <f t="shared" si="1981"/>
        <v>9.201202972185742</v>
      </c>
      <c r="AB2755" s="439">
        <f t="shared" si="1981"/>
        <v>8.9622106871939042</v>
      </c>
      <c r="AC2755" s="439">
        <f t="shared" si="1981"/>
        <v>8.7232184022020665</v>
      </c>
      <c r="AD2755" s="439">
        <f t="shared" si="1981"/>
        <v>8.4842261172102287</v>
      </c>
      <c r="AE2755" s="443">
        <f t="shared" si="1969"/>
        <v>8.2452338322183909</v>
      </c>
      <c r="AF2755" s="439">
        <f t="shared" si="1969"/>
        <v>8.0062415472265531</v>
      </c>
      <c r="AG2755" s="439">
        <f t="shared" si="1969"/>
        <v>7.7672492622347153</v>
      </c>
      <c r="AH2755" s="439">
        <f t="shared" si="1969"/>
        <v>7.5282569772428776</v>
      </c>
      <c r="AI2755" s="440">
        <f t="shared" si="1969"/>
        <v>7.2892646922510398</v>
      </c>
      <c r="AJ2755" s="443">
        <f t="shared" si="1970"/>
        <v>7.050272407259202</v>
      </c>
      <c r="AK2755" s="439">
        <f t="shared" si="1971"/>
        <v>6.8112801222673642</v>
      </c>
      <c r="AL2755" s="439">
        <f t="shared" si="1972"/>
        <v>6.5722878372755265</v>
      </c>
      <c r="AM2755" s="439">
        <f t="shared" si="1973"/>
        <v>6.3332955522836887</v>
      </c>
      <c r="AN2755" s="440">
        <f t="shared" si="1974"/>
        <v>6.0943032672918518</v>
      </c>
    </row>
    <row r="2756" spans="1:40" outlineLevel="2">
      <c r="A2756" s="882">
        <f>ROW()</f>
        <v>2756</v>
      </c>
      <c r="B2756" s="453"/>
      <c r="D2756" s="452" t="s">
        <v>34</v>
      </c>
      <c r="H2756" s="458"/>
      <c r="I2756" s="458"/>
      <c r="J2756" s="459"/>
      <c r="K2756" s="458"/>
      <c r="L2756" s="458"/>
      <c r="M2756" s="458"/>
      <c r="N2756" s="463"/>
      <c r="O2756" s="458"/>
      <c r="P2756" s="458"/>
      <c r="Q2756" s="458"/>
      <c r="R2756" s="458"/>
      <c r="S2756" s="458"/>
      <c r="T2756" s="459"/>
      <c r="U2756" s="439"/>
      <c r="V2756" s="439"/>
      <c r="W2756" s="439"/>
      <c r="X2756" s="439">
        <f t="shared" si="1981"/>
        <v>0</v>
      </c>
      <c r="Y2756" s="443">
        <f t="shared" si="1981"/>
        <v>30.096388690000008</v>
      </c>
      <c r="Z2756" s="439">
        <f t="shared" si="1981"/>
        <v>29.093175733666676</v>
      </c>
      <c r="AA2756" s="439">
        <f t="shared" si="1981"/>
        <v>27.086749821000009</v>
      </c>
      <c r="AB2756" s="439">
        <f t="shared" si="1981"/>
        <v>25.080323908333341</v>
      </c>
      <c r="AC2756" s="439">
        <f t="shared" si="1981"/>
        <v>23.073897995666673</v>
      </c>
      <c r="AD2756" s="439">
        <f t="shared" si="1981"/>
        <v>21.067472083000006</v>
      </c>
      <c r="AE2756" s="443">
        <f t="shared" si="1969"/>
        <v>19.061046170333338</v>
      </c>
      <c r="AF2756" s="439">
        <f t="shared" si="1969"/>
        <v>17.05462025766667</v>
      </c>
      <c r="AG2756" s="439">
        <f t="shared" si="1969"/>
        <v>15.048194345000002</v>
      </c>
      <c r="AH2756" s="439">
        <f t="shared" si="1969"/>
        <v>13.041768432333335</v>
      </c>
      <c r="AI2756" s="440">
        <f t="shared" si="1969"/>
        <v>11.035342519666667</v>
      </c>
      <c r="AJ2756" s="443">
        <f t="shared" si="1970"/>
        <v>9.0289166069999993</v>
      </c>
      <c r="AK2756" s="439">
        <f t="shared" si="1971"/>
        <v>7.0224906943333334</v>
      </c>
      <c r="AL2756" s="439">
        <f t="shared" si="1972"/>
        <v>5.0160647816666666</v>
      </c>
      <c r="AM2756" s="439">
        <f t="shared" si="1973"/>
        <v>3.0096388689999998</v>
      </c>
      <c r="AN2756" s="440">
        <f t="shared" si="1974"/>
        <v>1.0032129563333334</v>
      </c>
    </row>
    <row r="2757" spans="1:40" outlineLevel="2">
      <c r="A2757" s="882">
        <f>ROW()</f>
        <v>2757</v>
      </c>
      <c r="B2757" s="453"/>
      <c r="D2757" s="452" t="s">
        <v>35</v>
      </c>
      <c r="H2757" s="458"/>
      <c r="I2757" s="458"/>
      <c r="J2757" s="459"/>
      <c r="K2757" s="458"/>
      <c r="L2757" s="458"/>
      <c r="M2757" s="458"/>
      <c r="N2757" s="463"/>
      <c r="O2757" s="458"/>
      <c r="P2757" s="458"/>
      <c r="Q2757" s="458"/>
      <c r="R2757" s="458"/>
      <c r="S2757" s="458"/>
      <c r="T2757" s="459"/>
      <c r="U2757" s="439"/>
      <c r="V2757" s="439"/>
      <c r="W2757" s="439"/>
      <c r="X2757" s="439">
        <f t="shared" si="1981"/>
        <v>0</v>
      </c>
      <c r="Y2757" s="443">
        <f t="shared" si="1981"/>
        <v>5.1096908558681591</v>
      </c>
      <c r="Z2757" s="439">
        <f t="shared" si="1981"/>
        <v>4.8542063130747515</v>
      </c>
      <c r="AA2757" s="439">
        <f t="shared" si="1981"/>
        <v>4.3432372274879354</v>
      </c>
      <c r="AB2757" s="439">
        <f t="shared" si="1981"/>
        <v>3.8322681419011193</v>
      </c>
      <c r="AC2757" s="439">
        <f t="shared" si="1981"/>
        <v>3.3212990563143032</v>
      </c>
      <c r="AD2757" s="439">
        <f t="shared" si="1981"/>
        <v>2.8103299707274871</v>
      </c>
      <c r="AE2757" s="443">
        <f t="shared" si="1969"/>
        <v>2.2993608851406711</v>
      </c>
      <c r="AF2757" s="439">
        <f t="shared" si="1969"/>
        <v>1.7883917995538554</v>
      </c>
      <c r="AG2757" s="439">
        <f t="shared" si="1969"/>
        <v>1.2774227139670395</v>
      </c>
      <c r="AH2757" s="439">
        <f t="shared" si="1969"/>
        <v>0.76645362838022368</v>
      </c>
      <c r="AI2757" s="440">
        <f t="shared" si="1969"/>
        <v>0.25548454279340793</v>
      </c>
      <c r="AJ2757" s="443">
        <f t="shared" si="1970"/>
        <v>0</v>
      </c>
      <c r="AK2757" s="439">
        <f t="shared" si="1971"/>
        <v>0</v>
      </c>
      <c r="AL2757" s="439">
        <f t="shared" si="1972"/>
        <v>0</v>
      </c>
      <c r="AM2757" s="439">
        <f t="shared" si="1973"/>
        <v>0</v>
      </c>
      <c r="AN2757" s="440">
        <f t="shared" si="1974"/>
        <v>0</v>
      </c>
    </row>
    <row r="2758" spans="1:40" outlineLevel="2">
      <c r="A2758" s="882">
        <f>ROW()</f>
        <v>2758</v>
      </c>
      <c r="B2758" s="453"/>
      <c r="D2758" s="452" t="s">
        <v>302</v>
      </c>
      <c r="H2758" s="458"/>
      <c r="I2758" s="458"/>
      <c r="J2758" s="459"/>
      <c r="K2758" s="458"/>
      <c r="L2758" s="458"/>
      <c r="M2758" s="458"/>
      <c r="N2758" s="463"/>
      <c r="O2758" s="458"/>
      <c r="P2758" s="458"/>
      <c r="Q2758" s="458"/>
      <c r="R2758" s="458"/>
      <c r="S2758" s="458"/>
      <c r="T2758" s="459"/>
      <c r="U2758" s="439"/>
      <c r="V2758" s="439"/>
      <c r="W2758" s="439"/>
      <c r="X2758" s="439">
        <f t="shared" si="1981"/>
        <v>0</v>
      </c>
      <c r="Y2758" s="443">
        <f t="shared" ref="Y2758" si="1982">X2848</f>
        <v>0</v>
      </c>
      <c r="Z2758" s="439">
        <f t="shared" ref="Z2758" si="1983">Y2848</f>
        <v>0</v>
      </c>
      <c r="AA2758" s="439">
        <f t="shared" ref="AA2758" si="1984">Z2848</f>
        <v>0</v>
      </c>
      <c r="AB2758" s="439">
        <f t="shared" ref="AB2758" si="1985">AA2848</f>
        <v>0</v>
      </c>
      <c r="AC2758" s="439">
        <f t="shared" ref="AC2758" si="1986">AB2848</f>
        <v>0</v>
      </c>
      <c r="AD2758" s="439">
        <f t="shared" ref="AD2758" si="1987">AC2848</f>
        <v>0</v>
      </c>
      <c r="AE2758" s="443">
        <f t="shared" si="1969"/>
        <v>0</v>
      </c>
      <c r="AF2758" s="439">
        <f t="shared" si="1969"/>
        <v>0</v>
      </c>
      <c r="AG2758" s="439">
        <f t="shared" si="1969"/>
        <v>0</v>
      </c>
      <c r="AH2758" s="439">
        <f t="shared" si="1969"/>
        <v>0</v>
      </c>
      <c r="AI2758" s="440">
        <f t="shared" si="1969"/>
        <v>0</v>
      </c>
      <c r="AJ2758" s="443">
        <f t="shared" si="1970"/>
        <v>0</v>
      </c>
      <c r="AK2758" s="439">
        <f t="shared" si="1971"/>
        <v>0</v>
      </c>
      <c r="AL2758" s="439">
        <f t="shared" si="1972"/>
        <v>0</v>
      </c>
      <c r="AM2758" s="439">
        <f t="shared" si="1973"/>
        <v>0</v>
      </c>
      <c r="AN2758" s="440">
        <f t="shared" si="1974"/>
        <v>0</v>
      </c>
    </row>
    <row r="2759" spans="1:40" outlineLevel="2">
      <c r="A2759" s="882">
        <f>ROW()</f>
        <v>2759</v>
      </c>
      <c r="B2759" s="453"/>
      <c r="D2759" s="452" t="s">
        <v>36</v>
      </c>
      <c r="H2759" s="458"/>
      <c r="I2759" s="458"/>
      <c r="J2759" s="459"/>
      <c r="K2759" s="458"/>
      <c r="L2759" s="458"/>
      <c r="M2759" s="458"/>
      <c r="N2759" s="463"/>
      <c r="O2759" s="458"/>
      <c r="P2759" s="458"/>
      <c r="Q2759" s="458"/>
      <c r="R2759" s="458"/>
      <c r="S2759" s="458"/>
      <c r="T2759" s="459"/>
      <c r="U2759" s="439"/>
      <c r="V2759" s="439"/>
      <c r="W2759" s="439"/>
      <c r="X2759" s="439">
        <f t="shared" ref="X2759:AD2759" si="1988">W2849</f>
        <v>0</v>
      </c>
      <c r="Y2759" s="443">
        <f t="shared" si="1988"/>
        <v>3.2356692511648499</v>
      </c>
      <c r="Z2759" s="439">
        <f t="shared" si="1988"/>
        <v>2.8312105947692436</v>
      </c>
      <c r="AA2759" s="439">
        <f t="shared" si="1988"/>
        <v>2.022293281978031</v>
      </c>
      <c r="AB2759" s="439">
        <f t="shared" si="1988"/>
        <v>1.2133759691868187</v>
      </c>
      <c r="AC2759" s="439">
        <f t="shared" si="1988"/>
        <v>0.40445865639560619</v>
      </c>
      <c r="AD2759" s="439">
        <f t="shared" si="1988"/>
        <v>0</v>
      </c>
      <c r="AE2759" s="443">
        <f t="shared" si="1969"/>
        <v>0</v>
      </c>
      <c r="AF2759" s="439">
        <f t="shared" si="1969"/>
        <v>0</v>
      </c>
      <c r="AG2759" s="439">
        <f t="shared" si="1969"/>
        <v>0</v>
      </c>
      <c r="AH2759" s="439">
        <f t="shared" si="1969"/>
        <v>0</v>
      </c>
      <c r="AI2759" s="440">
        <f t="shared" si="1969"/>
        <v>0</v>
      </c>
      <c r="AJ2759" s="443">
        <f t="shared" si="1970"/>
        <v>0</v>
      </c>
      <c r="AK2759" s="439">
        <f t="shared" si="1971"/>
        <v>0</v>
      </c>
      <c r="AL2759" s="439">
        <f t="shared" si="1972"/>
        <v>0</v>
      </c>
      <c r="AM2759" s="439">
        <f t="shared" si="1973"/>
        <v>0</v>
      </c>
      <c r="AN2759" s="440">
        <f t="shared" si="1974"/>
        <v>0</v>
      </c>
    </row>
    <row r="2760" spans="1:40" outlineLevel="2">
      <c r="A2760" s="882">
        <f>ROW()</f>
        <v>2760</v>
      </c>
      <c r="B2760" s="453"/>
      <c r="D2760" s="452" t="s">
        <v>583</v>
      </c>
      <c r="H2760" s="458"/>
      <c r="I2760" s="458"/>
      <c r="J2760" s="459"/>
      <c r="K2760" s="458"/>
      <c r="L2760" s="458"/>
      <c r="M2760" s="458"/>
      <c r="N2760" s="463"/>
      <c r="O2760" s="458"/>
      <c r="P2760" s="458"/>
      <c r="Q2760" s="458"/>
      <c r="R2760" s="458"/>
      <c r="S2760" s="458"/>
      <c r="T2760" s="459"/>
      <c r="U2760" s="439"/>
      <c r="V2760" s="439"/>
      <c r="W2760" s="439"/>
      <c r="X2760" s="439">
        <f t="shared" ref="X2760:AI2760" si="1989">W2850</f>
        <v>0</v>
      </c>
      <c r="Y2760" s="443">
        <f t="shared" si="1989"/>
        <v>0</v>
      </c>
      <c r="Z2760" s="439">
        <f t="shared" si="1989"/>
        <v>0</v>
      </c>
      <c r="AA2760" s="439">
        <f t="shared" si="1989"/>
        <v>0</v>
      </c>
      <c r="AB2760" s="439">
        <f t="shared" si="1989"/>
        <v>0</v>
      </c>
      <c r="AC2760" s="439">
        <f t="shared" si="1989"/>
        <v>0</v>
      </c>
      <c r="AD2760" s="439">
        <f t="shared" si="1989"/>
        <v>0</v>
      </c>
      <c r="AE2760" s="443">
        <f t="shared" si="1989"/>
        <v>0</v>
      </c>
      <c r="AF2760" s="439">
        <f t="shared" si="1989"/>
        <v>0</v>
      </c>
      <c r="AG2760" s="439">
        <f t="shared" si="1989"/>
        <v>0</v>
      </c>
      <c r="AH2760" s="439">
        <f t="shared" si="1989"/>
        <v>0</v>
      </c>
      <c r="AI2760" s="440">
        <f t="shared" si="1989"/>
        <v>0</v>
      </c>
      <c r="AJ2760" s="443">
        <f t="shared" ref="AJ2760:AN2763" si="1990">AI2850</f>
        <v>0</v>
      </c>
      <c r="AK2760" s="439">
        <f t="shared" si="1990"/>
        <v>0</v>
      </c>
      <c r="AL2760" s="439">
        <f t="shared" si="1990"/>
        <v>0</v>
      </c>
      <c r="AM2760" s="439">
        <f t="shared" si="1990"/>
        <v>0</v>
      </c>
      <c r="AN2760" s="440">
        <f t="shared" si="1990"/>
        <v>0</v>
      </c>
    </row>
    <row r="2761" spans="1:40" outlineLevel="2">
      <c r="A2761" s="882">
        <f>ROW()</f>
        <v>2761</v>
      </c>
      <c r="B2761" s="453"/>
      <c r="D2761" s="452" t="s">
        <v>81</v>
      </c>
      <c r="H2761" s="458"/>
      <c r="I2761" s="458"/>
      <c r="J2761" s="459"/>
      <c r="K2761" s="458"/>
      <c r="L2761" s="458"/>
      <c r="M2761" s="458"/>
      <c r="N2761" s="463"/>
      <c r="O2761" s="458"/>
      <c r="P2761" s="458"/>
      <c r="Q2761" s="458"/>
      <c r="R2761" s="458"/>
      <c r="S2761" s="458"/>
      <c r="T2761" s="459"/>
      <c r="U2761" s="439"/>
      <c r="V2761" s="439"/>
      <c r="W2761" s="439"/>
      <c r="X2761" s="439">
        <f t="shared" ref="X2761:AD2762" si="1991">W2851</f>
        <v>0</v>
      </c>
      <c r="Y2761" s="443">
        <f t="shared" si="1991"/>
        <v>0</v>
      </c>
      <c r="Z2761" s="439">
        <f t="shared" si="1991"/>
        <v>0</v>
      </c>
      <c r="AA2761" s="439">
        <f t="shared" si="1991"/>
        <v>0</v>
      </c>
      <c r="AB2761" s="439">
        <f t="shared" si="1991"/>
        <v>0</v>
      </c>
      <c r="AC2761" s="439">
        <f t="shared" si="1991"/>
        <v>0</v>
      </c>
      <c r="AD2761" s="439">
        <f t="shared" si="1991"/>
        <v>0</v>
      </c>
      <c r="AE2761" s="443">
        <f t="shared" ref="AE2761:AE2763" si="1992">AD2851</f>
        <v>0</v>
      </c>
      <c r="AF2761" s="439">
        <f t="shared" ref="AF2761:AF2763" si="1993">AE2851</f>
        <v>0</v>
      </c>
      <c r="AG2761" s="439">
        <f t="shared" ref="AG2761:AG2763" si="1994">AF2851</f>
        <v>0</v>
      </c>
      <c r="AH2761" s="439">
        <f t="shared" ref="AH2761:AH2763" si="1995">AG2851</f>
        <v>0</v>
      </c>
      <c r="AI2761" s="440">
        <f t="shared" ref="AI2761:AI2763" si="1996">AH2851</f>
        <v>0</v>
      </c>
      <c r="AJ2761" s="443">
        <f t="shared" si="1990"/>
        <v>0</v>
      </c>
      <c r="AK2761" s="439">
        <f t="shared" si="1990"/>
        <v>0</v>
      </c>
      <c r="AL2761" s="439">
        <f t="shared" si="1990"/>
        <v>0</v>
      </c>
      <c r="AM2761" s="439">
        <f t="shared" si="1990"/>
        <v>0</v>
      </c>
      <c r="AN2761" s="440">
        <f t="shared" si="1990"/>
        <v>0</v>
      </c>
    </row>
    <row r="2762" spans="1:40" outlineLevel="2">
      <c r="A2762" s="882">
        <f>ROW()</f>
        <v>2762</v>
      </c>
      <c r="B2762" s="453"/>
      <c r="D2762" s="452" t="s">
        <v>28</v>
      </c>
      <c r="H2762" s="458"/>
      <c r="I2762" s="458"/>
      <c r="J2762" s="459"/>
      <c r="K2762" s="458"/>
      <c r="L2762" s="458"/>
      <c r="M2762" s="458"/>
      <c r="N2762" s="463"/>
      <c r="O2762" s="458"/>
      <c r="P2762" s="458"/>
      <c r="Q2762" s="458"/>
      <c r="R2762" s="458"/>
      <c r="S2762" s="458"/>
      <c r="T2762" s="459"/>
      <c r="U2762" s="439"/>
      <c r="V2762" s="439"/>
      <c r="W2762" s="439"/>
      <c r="X2762" s="439">
        <f t="shared" si="1991"/>
        <v>0</v>
      </c>
      <c r="Y2762" s="443">
        <f t="shared" si="1991"/>
        <v>0</v>
      </c>
      <c r="Z2762" s="439">
        <f t="shared" si="1991"/>
        <v>0</v>
      </c>
      <c r="AA2762" s="439">
        <f t="shared" si="1991"/>
        <v>0</v>
      </c>
      <c r="AB2762" s="439">
        <f t="shared" si="1991"/>
        <v>0</v>
      </c>
      <c r="AC2762" s="439">
        <f t="shared" si="1991"/>
        <v>0</v>
      </c>
      <c r="AD2762" s="439">
        <f t="shared" si="1991"/>
        <v>0</v>
      </c>
      <c r="AE2762" s="443">
        <f t="shared" si="1992"/>
        <v>0</v>
      </c>
      <c r="AF2762" s="439">
        <f t="shared" si="1993"/>
        <v>0</v>
      </c>
      <c r="AG2762" s="439">
        <f t="shared" si="1994"/>
        <v>0</v>
      </c>
      <c r="AH2762" s="439">
        <f t="shared" si="1995"/>
        <v>0</v>
      </c>
      <c r="AI2762" s="440">
        <f t="shared" si="1996"/>
        <v>0</v>
      </c>
      <c r="AJ2762" s="443">
        <f t="shared" si="1990"/>
        <v>0</v>
      </c>
      <c r="AK2762" s="439">
        <f t="shared" si="1990"/>
        <v>0</v>
      </c>
      <c r="AL2762" s="439">
        <f t="shared" si="1990"/>
        <v>0</v>
      </c>
      <c r="AM2762" s="439">
        <f t="shared" si="1990"/>
        <v>0</v>
      </c>
      <c r="AN2762" s="440">
        <f t="shared" si="1990"/>
        <v>0</v>
      </c>
    </row>
    <row r="2763" spans="1:40" outlineLevel="2">
      <c r="A2763" s="882">
        <f>ROW()</f>
        <v>2763</v>
      </c>
      <c r="B2763" s="453"/>
      <c r="D2763" s="456" t="s">
        <v>443</v>
      </c>
      <c r="E2763" s="456"/>
      <c r="F2763" s="456"/>
      <c r="G2763" s="456"/>
      <c r="H2763" s="460"/>
      <c r="I2763" s="460"/>
      <c r="J2763" s="461"/>
      <c r="K2763" s="460"/>
      <c r="L2763" s="460"/>
      <c r="M2763" s="460"/>
      <c r="N2763" s="465"/>
      <c r="O2763" s="460"/>
      <c r="P2763" s="460"/>
      <c r="Q2763" s="460"/>
      <c r="R2763" s="460"/>
      <c r="S2763" s="460"/>
      <c r="T2763" s="461"/>
      <c r="U2763" s="441"/>
      <c r="V2763" s="441"/>
      <c r="W2763" s="441"/>
      <c r="X2763" s="441">
        <f t="shared" ref="X2763:AD2763" si="1997">W2853</f>
        <v>0</v>
      </c>
      <c r="Y2763" s="462">
        <f t="shared" si="1997"/>
        <v>0</v>
      </c>
      <c r="Z2763" s="441">
        <f t="shared" si="1997"/>
        <v>0</v>
      </c>
      <c r="AA2763" s="441">
        <f t="shared" si="1997"/>
        <v>0</v>
      </c>
      <c r="AB2763" s="441">
        <f t="shared" si="1997"/>
        <v>0</v>
      </c>
      <c r="AC2763" s="441">
        <f t="shared" si="1997"/>
        <v>0</v>
      </c>
      <c r="AD2763" s="441">
        <f t="shared" si="1997"/>
        <v>0</v>
      </c>
      <c r="AE2763" s="462">
        <f t="shared" si="1992"/>
        <v>0</v>
      </c>
      <c r="AF2763" s="441">
        <f t="shared" si="1993"/>
        <v>0</v>
      </c>
      <c r="AG2763" s="441">
        <f t="shared" si="1994"/>
        <v>0</v>
      </c>
      <c r="AH2763" s="441">
        <f t="shared" si="1995"/>
        <v>0</v>
      </c>
      <c r="AI2763" s="442">
        <f t="shared" si="1996"/>
        <v>0</v>
      </c>
      <c r="AJ2763" s="462">
        <f t="shared" si="1990"/>
        <v>0</v>
      </c>
      <c r="AK2763" s="441">
        <f t="shared" si="1990"/>
        <v>0</v>
      </c>
      <c r="AL2763" s="441">
        <f t="shared" si="1990"/>
        <v>0</v>
      </c>
      <c r="AM2763" s="441">
        <f t="shared" si="1990"/>
        <v>0</v>
      </c>
      <c r="AN2763" s="442">
        <f t="shared" si="1990"/>
        <v>0</v>
      </c>
    </row>
    <row r="2764" spans="1:40" outlineLevel="2">
      <c r="A2764" s="882">
        <f>ROW()</f>
        <v>2764</v>
      </c>
      <c r="B2764" s="453"/>
      <c r="D2764" s="452" t="s">
        <v>24</v>
      </c>
      <c r="H2764" s="458"/>
      <c r="I2764" s="458"/>
      <c r="J2764" s="459"/>
      <c r="K2764" s="458"/>
      <c r="L2764" s="458"/>
      <c r="M2764" s="458"/>
      <c r="N2764" s="463"/>
      <c r="O2764" s="458"/>
      <c r="P2764" s="458"/>
      <c r="Q2764" s="458"/>
      <c r="R2764" s="458"/>
      <c r="S2764" s="458"/>
      <c r="T2764" s="459"/>
      <c r="U2764" s="439"/>
      <c r="V2764" s="439"/>
      <c r="W2764" s="439"/>
      <c r="X2764" s="439">
        <f t="shared" ref="X2764:AN2764" si="1998">SUM(X2748:X2763)</f>
        <v>0</v>
      </c>
      <c r="Y2764" s="443">
        <f t="shared" si="1998"/>
        <v>70.276325816589789</v>
      </c>
      <c r="Z2764" s="439">
        <f t="shared" si="1998"/>
        <v>67.944918723697981</v>
      </c>
      <c r="AA2764" s="439">
        <f t="shared" si="1998"/>
        <v>63.282104537914357</v>
      </c>
      <c r="AB2764" s="439">
        <f t="shared" si="1998"/>
        <v>58.619290352130747</v>
      </c>
      <c r="AC2764" s="439">
        <f t="shared" si="1998"/>
        <v>53.95647616634713</v>
      </c>
      <c r="AD2764" s="439">
        <f t="shared" si="1998"/>
        <v>49.698120636959125</v>
      </c>
      <c r="AE2764" s="443">
        <f t="shared" si="1998"/>
        <v>45.844223763966724</v>
      </c>
      <c r="AF2764" s="439">
        <f t="shared" si="1998"/>
        <v>41.990326890974323</v>
      </c>
      <c r="AG2764" s="439">
        <f t="shared" si="1998"/>
        <v>38.136430017981922</v>
      </c>
      <c r="AH2764" s="439">
        <f t="shared" si="1998"/>
        <v>34.282533144989515</v>
      </c>
      <c r="AI2764" s="440">
        <f t="shared" si="1998"/>
        <v>30.428636271997107</v>
      </c>
      <c r="AJ2764" s="443">
        <f t="shared" si="1998"/>
        <v>26.830223941798113</v>
      </c>
      <c r="AK2764" s="439">
        <f t="shared" si="1998"/>
        <v>23.487296154392531</v>
      </c>
      <c r="AL2764" s="439">
        <f t="shared" si="1998"/>
        <v>20.144368366986942</v>
      </c>
      <c r="AM2764" s="439">
        <f t="shared" si="1998"/>
        <v>16.801440579581353</v>
      </c>
      <c r="AN2764" s="440">
        <f t="shared" si="1998"/>
        <v>13.458512792175769</v>
      </c>
    </row>
    <row r="2765" spans="1:40" outlineLevel="1">
      <c r="A2765" s="732" t="s">
        <v>59</v>
      </c>
      <c r="B2765" s="733"/>
      <c r="C2765" s="881"/>
      <c r="D2765" s="733"/>
      <c r="E2765" s="733"/>
      <c r="F2765" s="733"/>
      <c r="G2765" s="730"/>
      <c r="H2765" s="733"/>
      <c r="I2765" s="730"/>
      <c r="J2765" s="729"/>
      <c r="K2765" s="730"/>
      <c r="L2765" s="730"/>
      <c r="M2765" s="730"/>
      <c r="N2765" s="731"/>
      <c r="O2765" s="730"/>
      <c r="P2765" s="730"/>
      <c r="Q2765" s="730"/>
      <c r="R2765" s="730"/>
      <c r="S2765" s="730"/>
      <c r="T2765" s="729"/>
      <c r="U2765" s="730"/>
      <c r="V2765" s="730"/>
      <c r="W2765" s="730"/>
      <c r="X2765" s="730"/>
      <c r="Y2765" s="729"/>
      <c r="Z2765" s="730"/>
      <c r="AA2765" s="730"/>
      <c r="AB2765" s="730"/>
      <c r="AC2765" s="730"/>
      <c r="AD2765" s="730"/>
      <c r="AE2765" s="729"/>
      <c r="AF2765" s="730"/>
      <c r="AG2765" s="730"/>
      <c r="AH2765" s="730"/>
      <c r="AI2765" s="731"/>
      <c r="AJ2765" s="729"/>
      <c r="AK2765" s="730"/>
      <c r="AL2765" s="730"/>
      <c r="AM2765" s="730"/>
      <c r="AN2765" s="731"/>
    </row>
    <row r="2766" spans="1:40" outlineLevel="2">
      <c r="A2766" s="882">
        <f>ROW()</f>
        <v>2766</v>
      </c>
      <c r="B2766" s="453"/>
      <c r="D2766" s="452" t="s">
        <v>300</v>
      </c>
      <c r="H2766" s="458"/>
      <c r="I2766" s="458"/>
      <c r="J2766" s="443"/>
      <c r="K2766" s="439"/>
      <c r="L2766" s="439"/>
      <c r="M2766" s="439"/>
      <c r="N2766" s="440"/>
      <c r="O2766" s="439"/>
      <c r="P2766" s="439"/>
      <c r="Q2766" s="439"/>
      <c r="R2766" s="439"/>
      <c r="S2766" s="439"/>
      <c r="T2766" s="443"/>
      <c r="U2766" s="439"/>
      <c r="V2766" s="439"/>
      <c r="W2766" s="439"/>
      <c r="X2766" s="27">
        <f>X$660</f>
        <v>4.7480000000000002</v>
      </c>
      <c r="Y2766" s="324"/>
      <c r="Z2766" s="439"/>
      <c r="AA2766" s="439"/>
      <c r="AB2766" s="157"/>
      <c r="AC2766" s="157"/>
      <c r="AD2766" s="157"/>
      <c r="AE2766" s="443"/>
      <c r="AF2766" s="439"/>
      <c r="AG2766" s="157"/>
      <c r="AH2766" s="157"/>
      <c r="AI2766" s="320"/>
      <c r="AJ2766" s="443"/>
      <c r="AK2766" s="439"/>
      <c r="AL2766" s="157"/>
      <c r="AM2766" s="157"/>
      <c r="AN2766" s="320"/>
    </row>
    <row r="2767" spans="1:40" outlineLevel="2">
      <c r="A2767" s="882">
        <f>ROW()</f>
        <v>2767</v>
      </c>
      <c r="B2767" s="453"/>
      <c r="D2767" s="452" t="s">
        <v>301</v>
      </c>
      <c r="H2767" s="458"/>
      <c r="I2767" s="458"/>
      <c r="J2767" s="443"/>
      <c r="K2767" s="439"/>
      <c r="L2767" s="439"/>
      <c r="M2767" s="439"/>
      <c r="N2767" s="440"/>
      <c r="O2767" s="439"/>
      <c r="P2767" s="439"/>
      <c r="Q2767" s="439"/>
      <c r="R2767" s="439"/>
      <c r="S2767" s="439"/>
      <c r="T2767" s="443"/>
      <c r="U2767" s="439"/>
      <c r="V2767" s="439"/>
      <c r="W2767" s="439"/>
      <c r="X2767" s="27">
        <f>X$661</f>
        <v>0</v>
      </c>
      <c r="Y2767" s="324"/>
      <c r="Z2767" s="439"/>
      <c r="AA2767" s="439"/>
      <c r="AB2767" s="157"/>
      <c r="AC2767" s="157"/>
      <c r="AD2767" s="157"/>
      <c r="AE2767" s="443"/>
      <c r="AF2767" s="439"/>
      <c r="AG2767" s="157"/>
      <c r="AH2767" s="157"/>
      <c r="AI2767" s="320"/>
      <c r="AJ2767" s="443"/>
      <c r="AK2767" s="439"/>
      <c r="AL2767" s="157"/>
      <c r="AM2767" s="157"/>
      <c r="AN2767" s="320"/>
    </row>
    <row r="2768" spans="1:40" outlineLevel="2">
      <c r="A2768" s="882">
        <f>ROW()</f>
        <v>2768</v>
      </c>
      <c r="B2768" s="453"/>
      <c r="D2768" s="452" t="s">
        <v>29</v>
      </c>
      <c r="H2768" s="458"/>
      <c r="I2768" s="458"/>
      <c r="J2768" s="443"/>
      <c r="K2768" s="439"/>
      <c r="L2768" s="439"/>
      <c r="M2768" s="439"/>
      <c r="N2768" s="440"/>
      <c r="O2768" s="439"/>
      <c r="P2768" s="439"/>
      <c r="Q2768" s="439"/>
      <c r="R2768" s="439"/>
      <c r="S2768" s="439"/>
      <c r="T2768" s="443"/>
      <c r="U2768" s="439"/>
      <c r="V2768" s="439"/>
      <c r="W2768" s="439"/>
      <c r="X2768" s="27">
        <f>X$662</f>
        <v>0</v>
      </c>
      <c r="Y2768" s="324"/>
      <c r="Z2768" s="439"/>
      <c r="AA2768" s="439"/>
      <c r="AB2768" s="157"/>
      <c r="AC2768" s="157"/>
      <c r="AD2768" s="157"/>
      <c r="AE2768" s="443"/>
      <c r="AF2768" s="439"/>
      <c r="AG2768" s="157"/>
      <c r="AH2768" s="157"/>
      <c r="AI2768" s="320"/>
      <c r="AJ2768" s="443"/>
      <c r="AK2768" s="439"/>
      <c r="AL2768" s="157"/>
      <c r="AM2768" s="157"/>
      <c r="AN2768" s="320"/>
    </row>
    <row r="2769" spans="1:40" outlineLevel="2">
      <c r="A2769" s="882">
        <f>ROW()</f>
        <v>2769</v>
      </c>
      <c r="B2769" s="453"/>
      <c r="D2769" s="452" t="s">
        <v>30</v>
      </c>
      <c r="H2769" s="458"/>
      <c r="I2769" s="458"/>
      <c r="J2769" s="443"/>
      <c r="K2769" s="439"/>
      <c r="L2769" s="439"/>
      <c r="M2769" s="439"/>
      <c r="N2769" s="440"/>
      <c r="O2769" s="439"/>
      <c r="P2769" s="439"/>
      <c r="Q2769" s="439"/>
      <c r="R2769" s="439"/>
      <c r="S2769" s="439"/>
      <c r="T2769" s="443"/>
      <c r="U2769" s="439"/>
      <c r="V2769" s="439"/>
      <c r="W2769" s="439"/>
      <c r="X2769" s="27">
        <f>X$663</f>
        <v>16.87749797</v>
      </c>
      <c r="Y2769" s="324"/>
      <c r="Z2769" s="439"/>
      <c r="AA2769" s="439"/>
      <c r="AB2769" s="157"/>
      <c r="AC2769" s="157"/>
      <c r="AD2769" s="157"/>
      <c r="AE2769" s="443"/>
      <c r="AF2769" s="439"/>
      <c r="AG2769" s="157"/>
      <c r="AH2769" s="157"/>
      <c r="AI2769" s="320"/>
      <c r="AJ2769" s="443"/>
      <c r="AK2769" s="439"/>
      <c r="AL2769" s="157"/>
      <c r="AM2769" s="157"/>
      <c r="AN2769" s="320"/>
    </row>
    <row r="2770" spans="1:40" outlineLevel="2">
      <c r="A2770" s="882">
        <f>ROW()</f>
        <v>2770</v>
      </c>
      <c r="B2770" s="453"/>
      <c r="D2770" s="452" t="s">
        <v>31</v>
      </c>
      <c r="H2770" s="458"/>
      <c r="I2770" s="458"/>
      <c r="J2770" s="443"/>
      <c r="K2770" s="439"/>
      <c r="L2770" s="439"/>
      <c r="M2770" s="439"/>
      <c r="N2770" s="440"/>
      <c r="O2770" s="439"/>
      <c r="P2770" s="439"/>
      <c r="Q2770" s="439"/>
      <c r="R2770" s="439"/>
      <c r="S2770" s="439"/>
      <c r="T2770" s="443"/>
      <c r="U2770" s="439"/>
      <c r="V2770" s="439"/>
      <c r="W2770" s="439"/>
      <c r="X2770" s="27">
        <f>X$664</f>
        <v>0</v>
      </c>
      <c r="Y2770" s="324"/>
      <c r="Z2770" s="439"/>
      <c r="AA2770" s="439"/>
      <c r="AB2770" s="157"/>
      <c r="AC2770" s="157"/>
      <c r="AD2770" s="157"/>
      <c r="AE2770" s="443"/>
      <c r="AF2770" s="439"/>
      <c r="AG2770" s="157"/>
      <c r="AH2770" s="157"/>
      <c r="AI2770" s="320"/>
      <c r="AJ2770" s="443"/>
      <c r="AK2770" s="439"/>
      <c r="AL2770" s="157"/>
      <c r="AM2770" s="157"/>
      <c r="AN2770" s="320"/>
    </row>
    <row r="2771" spans="1:40" outlineLevel="2">
      <c r="A2771" s="882">
        <f>ROW()</f>
        <v>2771</v>
      </c>
      <c r="B2771" s="453"/>
      <c r="D2771" s="452" t="s">
        <v>32</v>
      </c>
      <c r="H2771" s="458"/>
      <c r="I2771" s="458"/>
      <c r="J2771" s="443"/>
      <c r="K2771" s="439"/>
      <c r="L2771" s="439"/>
      <c r="M2771" s="439"/>
      <c r="N2771" s="440"/>
      <c r="O2771" s="439"/>
      <c r="P2771" s="439"/>
      <c r="Q2771" s="439"/>
      <c r="R2771" s="439"/>
      <c r="S2771" s="439"/>
      <c r="T2771" s="443"/>
      <c r="U2771" s="439"/>
      <c r="V2771" s="439"/>
      <c r="W2771" s="439"/>
      <c r="X2771" s="27">
        <f>X$665</f>
        <v>0.66340935999999984</v>
      </c>
      <c r="Y2771" s="324"/>
      <c r="Z2771" s="439"/>
      <c r="AA2771" s="439"/>
      <c r="AB2771" s="157"/>
      <c r="AC2771" s="157"/>
      <c r="AD2771" s="157"/>
      <c r="AE2771" s="443"/>
      <c r="AF2771" s="439"/>
      <c r="AG2771" s="157"/>
      <c r="AH2771" s="157"/>
      <c r="AI2771" s="320"/>
      <c r="AJ2771" s="443"/>
      <c r="AK2771" s="439"/>
      <c r="AL2771" s="157"/>
      <c r="AM2771" s="157"/>
      <c r="AN2771" s="320"/>
    </row>
    <row r="2772" spans="1:40" outlineLevel="2">
      <c r="A2772" s="882">
        <f>ROW()</f>
        <v>2772</v>
      </c>
      <c r="B2772" s="453"/>
      <c r="D2772" s="452" t="s">
        <v>33</v>
      </c>
      <c r="H2772" s="458"/>
      <c r="I2772" s="458"/>
      <c r="J2772" s="443"/>
      <c r="K2772" s="439"/>
      <c r="L2772" s="439"/>
      <c r="M2772" s="439"/>
      <c r="N2772" s="440"/>
      <c r="O2772" s="439"/>
      <c r="P2772" s="439"/>
      <c r="Q2772" s="439"/>
      <c r="R2772" s="439"/>
      <c r="S2772" s="439"/>
      <c r="T2772" s="443"/>
      <c r="U2772" s="439"/>
      <c r="V2772" s="439"/>
      <c r="W2772" s="439"/>
      <c r="X2772" s="27">
        <f>X$666</f>
        <v>6.0650000000000005E-4</v>
      </c>
      <c r="Y2772" s="324"/>
      <c r="Z2772" s="439"/>
      <c r="AA2772" s="439"/>
      <c r="AB2772" s="157"/>
      <c r="AC2772" s="157"/>
      <c r="AD2772" s="157"/>
      <c r="AE2772" s="443"/>
      <c r="AF2772" s="439"/>
      <c r="AG2772" s="157"/>
      <c r="AH2772" s="157"/>
      <c r="AI2772" s="320"/>
      <c r="AJ2772" s="443"/>
      <c r="AK2772" s="439"/>
      <c r="AL2772" s="157"/>
      <c r="AM2772" s="157"/>
      <c r="AN2772" s="320"/>
    </row>
    <row r="2773" spans="1:40" outlineLevel="2">
      <c r="A2773" s="882">
        <f>ROW()</f>
        <v>2773</v>
      </c>
      <c r="B2773" s="453"/>
      <c r="D2773" s="452" t="s">
        <v>27</v>
      </c>
      <c r="H2773" s="458"/>
      <c r="I2773" s="458"/>
      <c r="J2773" s="443"/>
      <c r="K2773" s="439"/>
      <c r="L2773" s="439"/>
      <c r="M2773" s="439"/>
      <c r="N2773" s="440"/>
      <c r="O2773" s="439"/>
      <c r="P2773" s="439"/>
      <c r="Q2773" s="439"/>
      <c r="R2773" s="439"/>
      <c r="S2773" s="439"/>
      <c r="T2773" s="443"/>
      <c r="U2773" s="439"/>
      <c r="V2773" s="439"/>
      <c r="W2773" s="439"/>
      <c r="X2773" s="27">
        <f>X$667</f>
        <v>9.5596913996734987</v>
      </c>
      <c r="Y2773" s="324"/>
      <c r="Z2773" s="439"/>
      <c r="AA2773" s="439"/>
      <c r="AB2773" s="157"/>
      <c r="AC2773" s="157"/>
      <c r="AD2773" s="157"/>
      <c r="AE2773" s="443"/>
      <c r="AF2773" s="439"/>
      <c r="AG2773" s="157"/>
      <c r="AH2773" s="157"/>
      <c r="AI2773" s="320"/>
      <c r="AJ2773" s="443"/>
      <c r="AK2773" s="439"/>
      <c r="AL2773" s="157"/>
      <c r="AM2773" s="157"/>
      <c r="AN2773" s="320"/>
    </row>
    <row r="2774" spans="1:40" outlineLevel="2">
      <c r="A2774" s="882">
        <f>ROW()</f>
        <v>2774</v>
      </c>
      <c r="B2774" s="453"/>
      <c r="D2774" s="452" t="s">
        <v>34</v>
      </c>
      <c r="H2774" s="458"/>
      <c r="I2774" s="458"/>
      <c r="J2774" s="443"/>
      <c r="K2774" s="439"/>
      <c r="L2774" s="439"/>
      <c r="M2774" s="439"/>
      <c r="N2774" s="440"/>
      <c r="O2774" s="439"/>
      <c r="P2774" s="439"/>
      <c r="Q2774" s="439"/>
      <c r="R2774" s="439"/>
      <c r="S2774" s="439"/>
      <c r="T2774" s="443"/>
      <c r="U2774" s="439"/>
      <c r="V2774" s="439"/>
      <c r="W2774" s="439"/>
      <c r="X2774" s="27">
        <f>X$668</f>
        <v>30.096388690000008</v>
      </c>
      <c r="Y2774" s="324"/>
      <c r="Z2774" s="439"/>
      <c r="AA2774" s="439"/>
      <c r="AB2774" s="157"/>
      <c r="AC2774" s="157"/>
      <c r="AD2774" s="157"/>
      <c r="AE2774" s="443"/>
      <c r="AF2774" s="439"/>
      <c r="AG2774" s="157"/>
      <c r="AH2774" s="157"/>
      <c r="AI2774" s="320"/>
      <c r="AJ2774" s="443"/>
      <c r="AK2774" s="439"/>
      <c r="AL2774" s="157"/>
      <c r="AM2774" s="157"/>
      <c r="AN2774" s="320"/>
    </row>
    <row r="2775" spans="1:40" outlineLevel="2">
      <c r="A2775" s="882">
        <f>ROW()</f>
        <v>2775</v>
      </c>
      <c r="B2775" s="453"/>
      <c r="D2775" s="452" t="s">
        <v>35</v>
      </c>
      <c r="H2775" s="458"/>
      <c r="I2775" s="458"/>
      <c r="J2775" s="443"/>
      <c r="K2775" s="439"/>
      <c r="L2775" s="439"/>
      <c r="M2775" s="439"/>
      <c r="N2775" s="440"/>
      <c r="O2775" s="439"/>
      <c r="P2775" s="439"/>
      <c r="Q2775" s="439"/>
      <c r="R2775" s="439"/>
      <c r="S2775" s="439"/>
      <c r="T2775" s="443"/>
      <c r="U2775" s="439"/>
      <c r="V2775" s="439"/>
      <c r="W2775" s="439"/>
      <c r="X2775" s="27">
        <f>X$669</f>
        <v>5.1096908558681591</v>
      </c>
      <c r="Y2775" s="324"/>
      <c r="Z2775" s="439"/>
      <c r="AA2775" s="439"/>
      <c r="AB2775" s="157"/>
      <c r="AC2775" s="157"/>
      <c r="AD2775" s="157"/>
      <c r="AE2775" s="443"/>
      <c r="AF2775" s="439"/>
      <c r="AG2775" s="157"/>
      <c r="AH2775" s="157"/>
      <c r="AI2775" s="320"/>
      <c r="AJ2775" s="443"/>
      <c r="AK2775" s="439"/>
      <c r="AL2775" s="157"/>
      <c r="AM2775" s="157"/>
      <c r="AN2775" s="320"/>
    </row>
    <row r="2776" spans="1:40" outlineLevel="2">
      <c r="A2776" s="882">
        <f>ROW()</f>
        <v>2776</v>
      </c>
      <c r="B2776" s="453"/>
      <c r="D2776" s="452" t="s">
        <v>302</v>
      </c>
      <c r="H2776" s="458"/>
      <c r="I2776" s="458"/>
      <c r="J2776" s="443"/>
      <c r="K2776" s="439"/>
      <c r="L2776" s="439"/>
      <c r="M2776" s="439"/>
      <c r="N2776" s="440"/>
      <c r="O2776" s="439"/>
      <c r="P2776" s="439"/>
      <c r="Q2776" s="439"/>
      <c r="R2776" s="439"/>
      <c r="S2776" s="439"/>
      <c r="T2776" s="443"/>
      <c r="U2776" s="439"/>
      <c r="V2776" s="439"/>
      <c r="W2776" s="439"/>
      <c r="X2776" s="27">
        <f>X$670</f>
        <v>0</v>
      </c>
      <c r="Y2776" s="324"/>
      <c r="Z2776" s="439"/>
      <c r="AA2776" s="439"/>
      <c r="AB2776" s="157"/>
      <c r="AC2776" s="157"/>
      <c r="AD2776" s="157"/>
      <c r="AE2776" s="443"/>
      <c r="AF2776" s="439"/>
      <c r="AG2776" s="157"/>
      <c r="AH2776" s="157"/>
      <c r="AI2776" s="320"/>
      <c r="AJ2776" s="443"/>
      <c r="AK2776" s="439"/>
      <c r="AL2776" s="157"/>
      <c r="AM2776" s="157"/>
      <c r="AN2776" s="320"/>
    </row>
    <row r="2777" spans="1:40" outlineLevel="2">
      <c r="A2777" s="882">
        <f>ROW()</f>
        <v>2777</v>
      </c>
      <c r="B2777" s="453"/>
      <c r="D2777" s="452" t="s">
        <v>36</v>
      </c>
      <c r="H2777" s="458"/>
      <c r="I2777" s="458"/>
      <c r="J2777" s="443"/>
      <c r="K2777" s="439"/>
      <c r="L2777" s="439"/>
      <c r="M2777" s="439"/>
      <c r="N2777" s="440"/>
      <c r="O2777" s="439"/>
      <c r="P2777" s="439"/>
      <c r="Q2777" s="439"/>
      <c r="R2777" s="439"/>
      <c r="S2777" s="439"/>
      <c r="T2777" s="443"/>
      <c r="U2777" s="439"/>
      <c r="V2777" s="439"/>
      <c r="W2777" s="439"/>
      <c r="X2777" s="27">
        <f>X$671</f>
        <v>3.2356692511648499</v>
      </c>
      <c r="Y2777" s="324"/>
      <c r="Z2777" s="439"/>
      <c r="AA2777" s="439"/>
      <c r="AB2777" s="157"/>
      <c r="AC2777" s="157"/>
      <c r="AD2777" s="157"/>
      <c r="AE2777" s="443"/>
      <c r="AF2777" s="439"/>
      <c r="AG2777" s="157"/>
      <c r="AH2777" s="157"/>
      <c r="AI2777" s="320"/>
      <c r="AJ2777" s="443"/>
      <c r="AK2777" s="439"/>
      <c r="AL2777" s="157"/>
      <c r="AM2777" s="157"/>
      <c r="AN2777" s="320"/>
    </row>
    <row r="2778" spans="1:40" outlineLevel="2">
      <c r="A2778" s="882">
        <f>ROW()</f>
        <v>2778</v>
      </c>
      <c r="B2778" s="453"/>
      <c r="D2778" s="452" t="s">
        <v>583</v>
      </c>
      <c r="H2778" s="458"/>
      <c r="I2778" s="458"/>
      <c r="J2778" s="443"/>
      <c r="K2778" s="439"/>
      <c r="L2778" s="439"/>
      <c r="M2778" s="439"/>
      <c r="N2778" s="440"/>
      <c r="O2778" s="439"/>
      <c r="P2778" s="439"/>
      <c r="Q2778" s="439"/>
      <c r="R2778" s="439"/>
      <c r="S2778" s="439"/>
      <c r="T2778" s="443"/>
      <c r="U2778" s="439"/>
      <c r="V2778" s="439"/>
      <c r="W2778" s="439"/>
      <c r="X2778" s="27">
        <f>X$672</f>
        <v>0</v>
      </c>
      <c r="Y2778" s="324"/>
      <c r="Z2778" s="439"/>
      <c r="AA2778" s="439"/>
      <c r="AB2778" s="157"/>
      <c r="AC2778" s="157"/>
      <c r="AD2778" s="157"/>
      <c r="AE2778" s="443"/>
      <c r="AF2778" s="439"/>
      <c r="AG2778" s="157"/>
      <c r="AH2778" s="157"/>
      <c r="AI2778" s="320"/>
      <c r="AJ2778" s="443"/>
      <c r="AK2778" s="439"/>
      <c r="AL2778" s="157"/>
      <c r="AM2778" s="157"/>
      <c r="AN2778" s="320"/>
    </row>
    <row r="2779" spans="1:40" outlineLevel="2">
      <c r="A2779" s="882">
        <f>ROW()</f>
        <v>2779</v>
      </c>
      <c r="B2779" s="453"/>
      <c r="D2779" s="452" t="s">
        <v>81</v>
      </c>
      <c r="H2779" s="458"/>
      <c r="I2779" s="458"/>
      <c r="J2779" s="443"/>
      <c r="K2779" s="439"/>
      <c r="L2779" s="439"/>
      <c r="M2779" s="439"/>
      <c r="N2779" s="440"/>
      <c r="O2779" s="439"/>
      <c r="P2779" s="439"/>
      <c r="Q2779" s="439"/>
      <c r="R2779" s="439"/>
      <c r="S2779" s="439"/>
      <c r="T2779" s="443"/>
      <c r="U2779" s="439"/>
      <c r="V2779" s="439"/>
      <c r="W2779" s="439"/>
      <c r="X2779" s="27">
        <f>X$673</f>
        <v>0</v>
      </c>
      <c r="Y2779" s="324"/>
      <c r="Z2779" s="439"/>
      <c r="AA2779" s="439"/>
      <c r="AB2779" s="157"/>
      <c r="AC2779" s="157"/>
      <c r="AD2779" s="157"/>
      <c r="AE2779" s="443"/>
      <c r="AF2779" s="439"/>
      <c r="AG2779" s="157"/>
      <c r="AH2779" s="157"/>
      <c r="AI2779" s="320"/>
      <c r="AJ2779" s="443"/>
      <c r="AK2779" s="439"/>
      <c r="AL2779" s="157"/>
      <c r="AM2779" s="157"/>
      <c r="AN2779" s="320"/>
    </row>
    <row r="2780" spans="1:40" outlineLevel="2">
      <c r="A2780" s="882">
        <f>ROW()</f>
        <v>2780</v>
      </c>
      <c r="B2780" s="453"/>
      <c r="D2780" s="452" t="s">
        <v>28</v>
      </c>
      <c r="H2780" s="458"/>
      <c r="I2780" s="458"/>
      <c r="J2780" s="443"/>
      <c r="K2780" s="439"/>
      <c r="L2780" s="439"/>
      <c r="M2780" s="439"/>
      <c r="N2780" s="440"/>
      <c r="O2780" s="439"/>
      <c r="P2780" s="439"/>
      <c r="Q2780" s="439"/>
      <c r="R2780" s="439"/>
      <c r="S2780" s="439"/>
      <c r="T2780" s="443"/>
      <c r="U2780" s="439"/>
      <c r="V2780" s="439"/>
      <c r="W2780" s="439"/>
      <c r="X2780" s="27">
        <f>X$674</f>
        <v>0</v>
      </c>
      <c r="Y2780" s="324"/>
      <c r="Z2780" s="439"/>
      <c r="AA2780" s="439"/>
      <c r="AB2780" s="157"/>
      <c r="AC2780" s="157"/>
      <c r="AD2780" s="157"/>
      <c r="AE2780" s="443"/>
      <c r="AF2780" s="439"/>
      <c r="AG2780" s="157"/>
      <c r="AH2780" s="157"/>
      <c r="AI2780" s="320"/>
      <c r="AJ2780" s="443"/>
      <c r="AK2780" s="439"/>
      <c r="AL2780" s="157"/>
      <c r="AM2780" s="157"/>
      <c r="AN2780" s="320"/>
    </row>
    <row r="2781" spans="1:40" outlineLevel="2">
      <c r="A2781" s="882">
        <f>ROW()</f>
        <v>2781</v>
      </c>
      <c r="B2781" s="453"/>
      <c r="D2781" s="456" t="s">
        <v>443</v>
      </c>
      <c r="E2781" s="456"/>
      <c r="F2781" s="456"/>
      <c r="G2781" s="456"/>
      <c r="H2781" s="460"/>
      <c r="I2781" s="460"/>
      <c r="J2781" s="462"/>
      <c r="K2781" s="441"/>
      <c r="L2781" s="441"/>
      <c r="M2781" s="441"/>
      <c r="N2781" s="442"/>
      <c r="O2781" s="441"/>
      <c r="P2781" s="441"/>
      <c r="Q2781" s="441"/>
      <c r="R2781" s="441"/>
      <c r="S2781" s="441"/>
      <c r="T2781" s="462"/>
      <c r="U2781" s="441"/>
      <c r="V2781" s="441"/>
      <c r="W2781" s="441"/>
      <c r="X2781" s="30">
        <f>X$675</f>
        <v>0</v>
      </c>
      <c r="Y2781" s="325"/>
      <c r="Z2781" s="441"/>
      <c r="AA2781" s="441"/>
      <c r="AB2781" s="158"/>
      <c r="AC2781" s="158"/>
      <c r="AD2781" s="158"/>
      <c r="AE2781" s="462"/>
      <c r="AF2781" s="441"/>
      <c r="AG2781" s="158"/>
      <c r="AH2781" s="158"/>
      <c r="AI2781" s="321"/>
      <c r="AJ2781" s="462"/>
      <c r="AK2781" s="441"/>
      <c r="AL2781" s="158"/>
      <c r="AM2781" s="158"/>
      <c r="AN2781" s="321"/>
    </row>
    <row r="2782" spans="1:40" outlineLevel="2">
      <c r="A2782" s="882">
        <f>ROW()</f>
        <v>2782</v>
      </c>
      <c r="B2782" s="453"/>
      <c r="D2782" s="452" t="s">
        <v>24</v>
      </c>
      <c r="H2782" s="458"/>
      <c r="I2782" s="458"/>
      <c r="J2782" s="443"/>
      <c r="K2782" s="439"/>
      <c r="L2782" s="439"/>
      <c r="M2782" s="439"/>
      <c r="N2782" s="440"/>
      <c r="O2782" s="439"/>
      <c r="P2782" s="439"/>
      <c r="Q2782" s="439"/>
      <c r="R2782" s="439"/>
      <c r="S2782" s="439"/>
      <c r="T2782" s="443"/>
      <c r="U2782" s="439"/>
      <c r="V2782" s="439"/>
      <c r="W2782" s="439"/>
      <c r="X2782" s="27">
        <f>SUM(X2766:X2781)</f>
        <v>70.29095402670653</v>
      </c>
      <c r="Y2782" s="443"/>
      <c r="Z2782" s="439"/>
      <c r="AA2782" s="439"/>
      <c r="AB2782" s="439"/>
      <c r="AC2782" s="439"/>
      <c r="AD2782" s="439"/>
      <c r="AE2782" s="443"/>
      <c r="AF2782" s="439"/>
      <c r="AG2782" s="439"/>
      <c r="AH2782" s="439"/>
      <c r="AI2782" s="440"/>
      <c r="AJ2782" s="443"/>
      <c r="AK2782" s="439"/>
      <c r="AL2782" s="439"/>
      <c r="AM2782" s="439"/>
      <c r="AN2782" s="440"/>
    </row>
    <row r="2783" spans="1:40" outlineLevel="1">
      <c r="A2783" s="732" t="s">
        <v>238</v>
      </c>
      <c r="B2783" s="733"/>
      <c r="C2783" s="881"/>
      <c r="D2783" s="733"/>
      <c r="E2783" s="733"/>
      <c r="F2783" s="733"/>
      <c r="G2783" s="730"/>
      <c r="H2783" s="733"/>
      <c r="I2783" s="730"/>
      <c r="J2783" s="729"/>
      <c r="K2783" s="730"/>
      <c r="L2783" s="730"/>
      <c r="M2783" s="730"/>
      <c r="N2783" s="731"/>
      <c r="O2783" s="730"/>
      <c r="P2783" s="730"/>
      <c r="Q2783" s="730"/>
      <c r="R2783" s="730"/>
      <c r="S2783" s="730"/>
      <c r="T2783" s="729"/>
      <c r="U2783" s="730"/>
      <c r="V2783" s="730"/>
      <c r="W2783" s="730"/>
      <c r="X2783" s="730"/>
      <c r="Y2783" s="729"/>
      <c r="Z2783" s="730"/>
      <c r="AA2783" s="730"/>
      <c r="AB2783" s="730"/>
      <c r="AC2783" s="730"/>
      <c r="AD2783" s="730"/>
      <c r="AE2783" s="729"/>
      <c r="AF2783" s="730"/>
      <c r="AG2783" s="730"/>
      <c r="AH2783" s="730"/>
      <c r="AI2783" s="731"/>
      <c r="AJ2783" s="729"/>
      <c r="AK2783" s="730"/>
      <c r="AL2783" s="730"/>
      <c r="AM2783" s="730"/>
      <c r="AN2783" s="731"/>
    </row>
    <row r="2784" spans="1:40" outlineLevel="2">
      <c r="A2784" s="882">
        <f>ROW()</f>
        <v>2784</v>
      </c>
      <c r="B2784" s="453"/>
      <c r="D2784" s="1205" t="s">
        <v>300</v>
      </c>
      <c r="E2784" s="1205"/>
      <c r="F2784" s="1205"/>
      <c r="G2784" s="1205"/>
      <c r="H2784" s="4"/>
      <c r="I2784" s="4"/>
      <c r="J2784" s="329"/>
      <c r="K2784" s="4"/>
      <c r="L2784" s="4"/>
      <c r="M2784" s="4"/>
      <c r="N2784" s="316"/>
      <c r="O2784" s="4"/>
      <c r="P2784" s="4"/>
      <c r="Q2784" s="4"/>
      <c r="R2784" s="4"/>
      <c r="S2784" s="4"/>
      <c r="T2784" s="252"/>
      <c r="U2784" s="53"/>
      <c r="V2784" s="53"/>
      <c r="W2784" s="53"/>
      <c r="X2784" s="53">
        <f>X$678</f>
        <v>0</v>
      </c>
      <c r="Y2784" s="252"/>
      <c r="Z2784" s="53"/>
      <c r="AA2784" s="53"/>
      <c r="AB2784" s="53"/>
      <c r="AC2784" s="53"/>
      <c r="AD2784" s="53"/>
      <c r="AE2784" s="252"/>
      <c r="AF2784" s="53"/>
      <c r="AG2784" s="53"/>
      <c r="AH2784" s="53"/>
      <c r="AI2784" s="44"/>
      <c r="AJ2784" s="252"/>
      <c r="AK2784" s="53"/>
      <c r="AL2784" s="53"/>
      <c r="AM2784" s="53"/>
      <c r="AN2784" s="44"/>
    </row>
    <row r="2785" spans="1:40" outlineLevel="2">
      <c r="A2785" s="882">
        <f>ROW()</f>
        <v>2785</v>
      </c>
      <c r="B2785" s="453"/>
      <c r="D2785" s="1205" t="s">
        <v>301</v>
      </c>
      <c r="E2785" s="1205"/>
      <c r="F2785" s="1205"/>
      <c r="G2785" s="1205"/>
      <c r="H2785" s="4"/>
      <c r="I2785" s="4"/>
      <c r="J2785" s="329"/>
      <c r="K2785" s="4"/>
      <c r="L2785" s="4"/>
      <c r="M2785" s="4"/>
      <c r="N2785" s="316"/>
      <c r="O2785" s="4"/>
      <c r="P2785" s="4"/>
      <c r="Q2785" s="4"/>
      <c r="R2785" s="4"/>
      <c r="S2785" s="4"/>
      <c r="T2785" s="252"/>
      <c r="U2785" s="53"/>
      <c r="V2785" s="53"/>
      <c r="W2785" s="53"/>
      <c r="X2785" s="53">
        <f>X$679</f>
        <v>0</v>
      </c>
      <c r="Y2785" s="252"/>
      <c r="Z2785" s="53"/>
      <c r="AA2785" s="53"/>
      <c r="AB2785" s="53"/>
      <c r="AC2785" s="53"/>
      <c r="AD2785" s="53"/>
      <c r="AE2785" s="252"/>
      <c r="AF2785" s="53"/>
      <c r="AG2785" s="53"/>
      <c r="AH2785" s="53"/>
      <c r="AI2785" s="44"/>
      <c r="AJ2785" s="252"/>
      <c r="AK2785" s="53"/>
      <c r="AL2785" s="53"/>
      <c r="AM2785" s="53"/>
      <c r="AN2785" s="44"/>
    </row>
    <row r="2786" spans="1:40" outlineLevel="2">
      <c r="A2786" s="882">
        <f>ROW()</f>
        <v>2786</v>
      </c>
      <c r="B2786" s="453"/>
      <c r="D2786" s="1205" t="s">
        <v>29</v>
      </c>
      <c r="E2786" s="1205"/>
      <c r="F2786" s="1205"/>
      <c r="G2786" s="1205"/>
      <c r="H2786" s="4"/>
      <c r="I2786" s="4"/>
      <c r="J2786" s="329"/>
      <c r="K2786" s="4"/>
      <c r="L2786" s="4"/>
      <c r="M2786" s="4"/>
      <c r="N2786" s="316"/>
      <c r="O2786" s="4"/>
      <c r="P2786" s="4"/>
      <c r="Q2786" s="4"/>
      <c r="R2786" s="4"/>
      <c r="S2786" s="4"/>
      <c r="T2786" s="252"/>
      <c r="U2786" s="53"/>
      <c r="V2786" s="53"/>
      <c r="W2786" s="53"/>
      <c r="X2786" s="53">
        <f>X$680</f>
        <v>0</v>
      </c>
      <c r="Y2786" s="252"/>
      <c r="Z2786" s="53"/>
      <c r="AA2786" s="53"/>
      <c r="AB2786" s="53"/>
      <c r="AC2786" s="53"/>
      <c r="AD2786" s="53"/>
      <c r="AE2786" s="252"/>
      <c r="AF2786" s="53"/>
      <c r="AG2786" s="53"/>
      <c r="AH2786" s="53"/>
      <c r="AI2786" s="44"/>
      <c r="AJ2786" s="252"/>
      <c r="AK2786" s="53"/>
      <c r="AL2786" s="53"/>
      <c r="AM2786" s="53"/>
      <c r="AN2786" s="44"/>
    </row>
    <row r="2787" spans="1:40" outlineLevel="2">
      <c r="A2787" s="882">
        <f>ROW()</f>
        <v>2787</v>
      </c>
      <c r="B2787" s="453"/>
      <c r="D2787" s="1205" t="s">
        <v>30</v>
      </c>
      <c r="E2787" s="1205"/>
      <c r="F2787" s="1205"/>
      <c r="G2787" s="1205"/>
      <c r="H2787" s="4"/>
      <c r="I2787" s="4"/>
      <c r="J2787" s="329"/>
      <c r="K2787" s="4"/>
      <c r="L2787" s="4"/>
      <c r="M2787" s="4"/>
      <c r="N2787" s="316"/>
      <c r="O2787" s="4"/>
      <c r="P2787" s="4"/>
      <c r="Q2787" s="4"/>
      <c r="R2787" s="4"/>
      <c r="S2787" s="4"/>
      <c r="T2787" s="252"/>
      <c r="U2787" s="53"/>
      <c r="V2787" s="53"/>
      <c r="W2787" s="53"/>
      <c r="X2787" s="53">
        <f>X$681</f>
        <v>0</v>
      </c>
      <c r="Y2787" s="252"/>
      <c r="Z2787" s="53"/>
      <c r="AA2787" s="53"/>
      <c r="AB2787" s="53"/>
      <c r="AC2787" s="53"/>
      <c r="AD2787" s="53"/>
      <c r="AE2787" s="252"/>
      <c r="AF2787" s="53"/>
      <c r="AG2787" s="53"/>
      <c r="AH2787" s="53"/>
      <c r="AI2787" s="44"/>
      <c r="AJ2787" s="252"/>
      <c r="AK2787" s="53"/>
      <c r="AL2787" s="53"/>
      <c r="AM2787" s="53"/>
      <c r="AN2787" s="44"/>
    </row>
    <row r="2788" spans="1:40" outlineLevel="2">
      <c r="A2788" s="882">
        <f>ROW()</f>
        <v>2788</v>
      </c>
      <c r="B2788" s="453"/>
      <c r="D2788" s="1205" t="s">
        <v>31</v>
      </c>
      <c r="E2788" s="1205"/>
      <c r="F2788" s="1205"/>
      <c r="G2788" s="1205"/>
      <c r="H2788" s="4"/>
      <c r="I2788" s="4"/>
      <c r="J2788" s="329"/>
      <c r="K2788" s="4"/>
      <c r="L2788" s="4"/>
      <c r="M2788" s="4"/>
      <c r="N2788" s="316"/>
      <c r="O2788" s="4"/>
      <c r="P2788" s="4"/>
      <c r="Q2788" s="4"/>
      <c r="R2788" s="4"/>
      <c r="S2788" s="4"/>
      <c r="T2788" s="252"/>
      <c r="U2788" s="53"/>
      <c r="V2788" s="53"/>
      <c r="W2788" s="53"/>
      <c r="X2788" s="53">
        <f>X$682</f>
        <v>0</v>
      </c>
      <c r="Y2788" s="252"/>
      <c r="Z2788" s="53"/>
      <c r="AA2788" s="53"/>
      <c r="AB2788" s="53"/>
      <c r="AC2788" s="53"/>
      <c r="AD2788" s="53"/>
      <c r="AE2788" s="252"/>
      <c r="AF2788" s="53"/>
      <c r="AG2788" s="53"/>
      <c r="AH2788" s="53"/>
      <c r="AI2788" s="44"/>
      <c r="AJ2788" s="252"/>
      <c r="AK2788" s="53"/>
      <c r="AL2788" s="53"/>
      <c r="AM2788" s="53"/>
      <c r="AN2788" s="44"/>
    </row>
    <row r="2789" spans="1:40" outlineLevel="2">
      <c r="A2789" s="882">
        <f>ROW()</f>
        <v>2789</v>
      </c>
      <c r="B2789" s="453"/>
      <c r="D2789" s="1205" t="s">
        <v>32</v>
      </c>
      <c r="E2789" s="1205"/>
      <c r="F2789" s="1205"/>
      <c r="G2789" s="1205"/>
      <c r="H2789" s="4"/>
      <c r="I2789" s="4"/>
      <c r="J2789" s="329"/>
      <c r="K2789" s="4"/>
      <c r="L2789" s="4"/>
      <c r="M2789" s="4"/>
      <c r="N2789" s="316"/>
      <c r="O2789" s="4"/>
      <c r="P2789" s="4"/>
      <c r="Q2789" s="4"/>
      <c r="R2789" s="4"/>
      <c r="S2789" s="4"/>
      <c r="T2789" s="252"/>
      <c r="U2789" s="53"/>
      <c r="V2789" s="53"/>
      <c r="W2789" s="53"/>
      <c r="X2789" s="53">
        <f>X$683</f>
        <v>0</v>
      </c>
      <c r="Y2789" s="252"/>
      <c r="Z2789" s="53"/>
      <c r="AA2789" s="53"/>
      <c r="AB2789" s="53"/>
      <c r="AC2789" s="53"/>
      <c r="AD2789" s="53"/>
      <c r="AE2789" s="252"/>
      <c r="AF2789" s="53"/>
      <c r="AG2789" s="53"/>
      <c r="AH2789" s="53"/>
      <c r="AI2789" s="44"/>
      <c r="AJ2789" s="252"/>
      <c r="AK2789" s="53"/>
      <c r="AL2789" s="53"/>
      <c r="AM2789" s="53"/>
      <c r="AN2789" s="44"/>
    </row>
    <row r="2790" spans="1:40" outlineLevel="2">
      <c r="A2790" s="882">
        <f>ROW()</f>
        <v>2790</v>
      </c>
      <c r="B2790" s="453"/>
      <c r="D2790" s="1205" t="s">
        <v>33</v>
      </c>
      <c r="E2790" s="1205"/>
      <c r="F2790" s="1205"/>
      <c r="G2790" s="1205"/>
      <c r="H2790" s="4"/>
      <c r="I2790" s="4"/>
      <c r="J2790" s="329"/>
      <c r="K2790" s="4"/>
      <c r="L2790" s="4"/>
      <c r="M2790" s="4"/>
      <c r="N2790" s="316"/>
      <c r="O2790" s="4"/>
      <c r="P2790" s="4"/>
      <c r="Q2790" s="4"/>
      <c r="R2790" s="4"/>
      <c r="S2790" s="4"/>
      <c r="T2790" s="252"/>
      <c r="U2790" s="53"/>
      <c r="V2790" s="53"/>
      <c r="W2790" s="53"/>
      <c r="X2790" s="53">
        <f>X$684</f>
        <v>0</v>
      </c>
      <c r="Y2790" s="252"/>
      <c r="Z2790" s="53"/>
      <c r="AA2790" s="53"/>
      <c r="AB2790" s="53"/>
      <c r="AC2790" s="53"/>
      <c r="AD2790" s="53"/>
      <c r="AE2790" s="252"/>
      <c r="AF2790" s="53"/>
      <c r="AG2790" s="53"/>
      <c r="AH2790" s="53"/>
      <c r="AI2790" s="44"/>
      <c r="AJ2790" s="252"/>
      <c r="AK2790" s="53"/>
      <c r="AL2790" s="53"/>
      <c r="AM2790" s="53"/>
      <c r="AN2790" s="44"/>
    </row>
    <row r="2791" spans="1:40" outlineLevel="2">
      <c r="A2791" s="882">
        <f>ROW()</f>
        <v>2791</v>
      </c>
      <c r="B2791" s="453"/>
      <c r="D2791" s="1205" t="s">
        <v>27</v>
      </c>
      <c r="E2791" s="1205"/>
      <c r="F2791" s="1205"/>
      <c r="G2791" s="1205"/>
      <c r="H2791" s="4"/>
      <c r="I2791" s="4"/>
      <c r="J2791" s="329"/>
      <c r="K2791" s="4"/>
      <c r="L2791" s="4"/>
      <c r="M2791" s="4"/>
      <c r="N2791" s="316"/>
      <c r="O2791" s="4"/>
      <c r="P2791" s="4"/>
      <c r="Q2791" s="4"/>
      <c r="R2791" s="4"/>
      <c r="S2791" s="4"/>
      <c r="T2791" s="252"/>
      <c r="U2791" s="53"/>
      <c r="V2791" s="53"/>
      <c r="W2791" s="53"/>
      <c r="X2791" s="53">
        <f>X$685</f>
        <v>0</v>
      </c>
      <c r="Y2791" s="252"/>
      <c r="Z2791" s="53"/>
      <c r="AA2791" s="53"/>
      <c r="AB2791" s="53"/>
      <c r="AC2791" s="53"/>
      <c r="AD2791" s="53"/>
      <c r="AE2791" s="252"/>
      <c r="AF2791" s="53"/>
      <c r="AG2791" s="53"/>
      <c r="AH2791" s="53"/>
      <c r="AI2791" s="44"/>
      <c r="AJ2791" s="252"/>
      <c r="AK2791" s="53"/>
      <c r="AL2791" s="53"/>
      <c r="AM2791" s="53"/>
      <c r="AN2791" s="44"/>
    </row>
    <row r="2792" spans="1:40" outlineLevel="2">
      <c r="A2792" s="882">
        <f>ROW()</f>
        <v>2792</v>
      </c>
      <c r="B2792" s="453"/>
      <c r="D2792" s="1205" t="s">
        <v>34</v>
      </c>
      <c r="E2792" s="1205"/>
      <c r="F2792" s="1205"/>
      <c r="G2792" s="1205"/>
      <c r="H2792" s="4"/>
      <c r="I2792" s="4"/>
      <c r="J2792" s="329"/>
      <c r="K2792" s="4"/>
      <c r="L2792" s="4"/>
      <c r="M2792" s="4"/>
      <c r="N2792" s="316"/>
      <c r="O2792" s="4"/>
      <c r="P2792" s="4"/>
      <c r="Q2792" s="4"/>
      <c r="R2792" s="4"/>
      <c r="S2792" s="4"/>
      <c r="T2792" s="252"/>
      <c r="U2792" s="53"/>
      <c r="V2792" s="53"/>
      <c r="W2792" s="53"/>
      <c r="X2792" s="53">
        <f>X$686</f>
        <v>0</v>
      </c>
      <c r="Y2792" s="252"/>
      <c r="Z2792" s="53"/>
      <c r="AA2792" s="53"/>
      <c r="AB2792" s="53"/>
      <c r="AC2792" s="53"/>
      <c r="AD2792" s="53"/>
      <c r="AE2792" s="252"/>
      <c r="AF2792" s="53"/>
      <c r="AG2792" s="53"/>
      <c r="AH2792" s="53"/>
      <c r="AI2792" s="44"/>
      <c r="AJ2792" s="252"/>
      <c r="AK2792" s="53"/>
      <c r="AL2792" s="53"/>
      <c r="AM2792" s="53"/>
      <c r="AN2792" s="44"/>
    </row>
    <row r="2793" spans="1:40" outlineLevel="2">
      <c r="A2793" s="882">
        <f>ROW()</f>
        <v>2793</v>
      </c>
      <c r="B2793" s="453"/>
      <c r="D2793" s="1205" t="s">
        <v>35</v>
      </c>
      <c r="E2793" s="1205"/>
      <c r="F2793" s="1205"/>
      <c r="G2793" s="1205"/>
      <c r="H2793" s="4"/>
      <c r="I2793" s="4"/>
      <c r="J2793" s="329"/>
      <c r="K2793" s="4"/>
      <c r="L2793" s="4"/>
      <c r="M2793" s="4"/>
      <c r="N2793" s="316"/>
      <c r="O2793" s="4"/>
      <c r="P2793" s="4"/>
      <c r="Q2793" s="4"/>
      <c r="R2793" s="4"/>
      <c r="S2793" s="4"/>
      <c r="T2793" s="252"/>
      <c r="U2793" s="53"/>
      <c r="V2793" s="53"/>
      <c r="W2793" s="53"/>
      <c r="X2793" s="53">
        <f>X$687</f>
        <v>0</v>
      </c>
      <c r="Y2793" s="252"/>
      <c r="Z2793" s="53"/>
      <c r="AA2793" s="53"/>
      <c r="AB2793" s="53"/>
      <c r="AC2793" s="53"/>
      <c r="AD2793" s="53"/>
      <c r="AE2793" s="252"/>
      <c r="AF2793" s="53"/>
      <c r="AG2793" s="53"/>
      <c r="AH2793" s="53"/>
      <c r="AI2793" s="44"/>
      <c r="AJ2793" s="252"/>
      <c r="AK2793" s="53"/>
      <c r="AL2793" s="53"/>
      <c r="AM2793" s="53"/>
      <c r="AN2793" s="44"/>
    </row>
    <row r="2794" spans="1:40" outlineLevel="2">
      <c r="A2794" s="882">
        <f>ROW()</f>
        <v>2794</v>
      </c>
      <c r="B2794" s="453"/>
      <c r="D2794" s="1205" t="s">
        <v>302</v>
      </c>
      <c r="E2794" s="1205"/>
      <c r="F2794" s="1205"/>
      <c r="G2794" s="1205"/>
      <c r="H2794" s="4"/>
      <c r="I2794" s="4"/>
      <c r="J2794" s="329"/>
      <c r="K2794" s="4"/>
      <c r="L2794" s="4"/>
      <c r="M2794" s="4"/>
      <c r="N2794" s="316"/>
      <c r="O2794" s="4"/>
      <c r="P2794" s="4"/>
      <c r="Q2794" s="4"/>
      <c r="R2794" s="4"/>
      <c r="S2794" s="4"/>
      <c r="T2794" s="252"/>
      <c r="U2794" s="53"/>
      <c r="V2794" s="53"/>
      <c r="W2794" s="53"/>
      <c r="X2794" s="53">
        <f>X$688</f>
        <v>0</v>
      </c>
      <c r="Y2794" s="252"/>
      <c r="Z2794" s="53"/>
      <c r="AA2794" s="53"/>
      <c r="AB2794" s="53"/>
      <c r="AC2794" s="53"/>
      <c r="AD2794" s="53"/>
      <c r="AE2794" s="252"/>
      <c r="AF2794" s="53"/>
      <c r="AG2794" s="53"/>
      <c r="AH2794" s="53"/>
      <c r="AI2794" s="44"/>
      <c r="AJ2794" s="252"/>
      <c r="AK2794" s="53"/>
      <c r="AL2794" s="53"/>
      <c r="AM2794" s="53"/>
      <c r="AN2794" s="44"/>
    </row>
    <row r="2795" spans="1:40" outlineLevel="2">
      <c r="A2795" s="882">
        <f>ROW()</f>
        <v>2795</v>
      </c>
      <c r="B2795" s="453"/>
      <c r="D2795" s="1205" t="s">
        <v>36</v>
      </c>
      <c r="E2795" s="1205"/>
      <c r="F2795" s="1205"/>
      <c r="G2795" s="1205"/>
      <c r="H2795" s="4"/>
      <c r="I2795" s="4"/>
      <c r="J2795" s="329"/>
      <c r="K2795" s="4"/>
      <c r="L2795" s="4"/>
      <c r="M2795" s="4"/>
      <c r="N2795" s="316"/>
      <c r="O2795" s="4"/>
      <c r="P2795" s="4"/>
      <c r="Q2795" s="4"/>
      <c r="R2795" s="4"/>
      <c r="S2795" s="4"/>
      <c r="T2795" s="252"/>
      <c r="U2795" s="53"/>
      <c r="V2795" s="53"/>
      <c r="W2795" s="53"/>
      <c r="X2795" s="53">
        <f>X$689</f>
        <v>0</v>
      </c>
      <c r="Y2795" s="252"/>
      <c r="Z2795" s="53"/>
      <c r="AA2795" s="53"/>
      <c r="AB2795" s="53"/>
      <c r="AC2795" s="53"/>
      <c r="AD2795" s="53"/>
      <c r="AE2795" s="252"/>
      <c r="AF2795" s="53"/>
      <c r="AG2795" s="53"/>
      <c r="AH2795" s="53"/>
      <c r="AI2795" s="44"/>
      <c r="AJ2795" s="252"/>
      <c r="AK2795" s="53"/>
      <c r="AL2795" s="53"/>
      <c r="AM2795" s="53"/>
      <c r="AN2795" s="44"/>
    </row>
    <row r="2796" spans="1:40" outlineLevel="2">
      <c r="A2796" s="882">
        <f>ROW()</f>
        <v>2796</v>
      </c>
      <c r="B2796" s="453"/>
      <c r="D2796" s="1205" t="s">
        <v>583</v>
      </c>
      <c r="E2796" s="1205"/>
      <c r="F2796" s="1205"/>
      <c r="G2796" s="1205"/>
      <c r="H2796" s="4"/>
      <c r="I2796" s="4"/>
      <c r="J2796" s="329"/>
      <c r="K2796" s="4"/>
      <c r="L2796" s="4"/>
      <c r="M2796" s="4"/>
      <c r="N2796" s="316"/>
      <c r="O2796" s="4"/>
      <c r="P2796" s="4"/>
      <c r="Q2796" s="4"/>
      <c r="R2796" s="4"/>
      <c r="S2796" s="4"/>
      <c r="T2796" s="252"/>
      <c r="U2796" s="53"/>
      <c r="V2796" s="53"/>
      <c r="W2796" s="53"/>
      <c r="X2796" s="53">
        <f>X$690</f>
        <v>0</v>
      </c>
      <c r="Y2796" s="252"/>
      <c r="Z2796" s="53"/>
      <c r="AA2796" s="53"/>
      <c r="AB2796" s="53"/>
      <c r="AC2796" s="53"/>
      <c r="AD2796" s="53"/>
      <c r="AE2796" s="252"/>
      <c r="AF2796" s="53"/>
      <c r="AG2796" s="53"/>
      <c r="AH2796" s="53"/>
      <c r="AI2796" s="44"/>
      <c r="AJ2796" s="252"/>
      <c r="AK2796" s="53"/>
      <c r="AL2796" s="53"/>
      <c r="AM2796" s="53"/>
      <c r="AN2796" s="44"/>
    </row>
    <row r="2797" spans="1:40" outlineLevel="2">
      <c r="A2797" s="882">
        <f>ROW()</f>
        <v>2797</v>
      </c>
      <c r="B2797" s="453"/>
      <c r="D2797" s="1205" t="s">
        <v>81</v>
      </c>
      <c r="E2797" s="1205"/>
      <c r="F2797" s="1205"/>
      <c r="G2797" s="1205"/>
      <c r="H2797" s="4"/>
      <c r="I2797" s="4"/>
      <c r="J2797" s="329"/>
      <c r="K2797" s="4"/>
      <c r="L2797" s="4"/>
      <c r="M2797" s="4"/>
      <c r="N2797" s="316"/>
      <c r="O2797" s="4"/>
      <c r="P2797" s="4"/>
      <c r="Q2797" s="4"/>
      <c r="R2797" s="4"/>
      <c r="S2797" s="4"/>
      <c r="T2797" s="252"/>
      <c r="U2797" s="53"/>
      <c r="V2797" s="53"/>
      <c r="W2797" s="53"/>
      <c r="X2797" s="53">
        <f>X$691</f>
        <v>0</v>
      </c>
      <c r="Y2797" s="252"/>
      <c r="Z2797" s="53"/>
      <c r="AA2797" s="53"/>
      <c r="AB2797" s="53"/>
      <c r="AC2797" s="53"/>
      <c r="AD2797" s="53"/>
      <c r="AE2797" s="252"/>
      <c r="AF2797" s="53"/>
      <c r="AG2797" s="53"/>
      <c r="AH2797" s="53"/>
      <c r="AI2797" s="44"/>
      <c r="AJ2797" s="252"/>
      <c r="AK2797" s="53"/>
      <c r="AL2797" s="53"/>
      <c r="AM2797" s="53"/>
      <c r="AN2797" s="44"/>
    </row>
    <row r="2798" spans="1:40" outlineLevel="2">
      <c r="A2798" s="882">
        <f>ROW()</f>
        <v>2798</v>
      </c>
      <c r="B2798" s="453"/>
      <c r="D2798" s="1205" t="s">
        <v>28</v>
      </c>
      <c r="E2798" s="1205"/>
      <c r="F2798" s="1205"/>
      <c r="G2798" s="1205"/>
      <c r="H2798" s="4"/>
      <c r="I2798" s="4"/>
      <c r="J2798" s="329"/>
      <c r="K2798" s="4"/>
      <c r="L2798" s="4"/>
      <c r="M2798" s="4"/>
      <c r="N2798" s="316"/>
      <c r="O2798" s="4"/>
      <c r="P2798" s="4"/>
      <c r="Q2798" s="4"/>
      <c r="R2798" s="4"/>
      <c r="S2798" s="4"/>
      <c r="T2798" s="252"/>
      <c r="U2798" s="53"/>
      <c r="V2798" s="53"/>
      <c r="W2798" s="53"/>
      <c r="X2798" s="53">
        <f>X$692</f>
        <v>0</v>
      </c>
      <c r="Y2798" s="252"/>
      <c r="Z2798" s="53"/>
      <c r="AA2798" s="53"/>
      <c r="AB2798" s="53"/>
      <c r="AC2798" s="53"/>
      <c r="AD2798" s="53"/>
      <c r="AE2798" s="252"/>
      <c r="AF2798" s="53"/>
      <c r="AG2798" s="53"/>
      <c r="AH2798" s="53"/>
      <c r="AI2798" s="44"/>
      <c r="AJ2798" s="252"/>
      <c r="AK2798" s="53"/>
      <c r="AL2798" s="53"/>
      <c r="AM2798" s="53"/>
      <c r="AN2798" s="44"/>
    </row>
    <row r="2799" spans="1:40" outlineLevel="2">
      <c r="A2799" s="882">
        <f>ROW()</f>
        <v>2799</v>
      </c>
      <c r="B2799" s="453"/>
      <c r="D2799" s="1206" t="s">
        <v>443</v>
      </c>
      <c r="E2799" s="1206"/>
      <c r="F2799" s="1206"/>
      <c r="G2799" s="1206"/>
      <c r="H2799" s="28"/>
      <c r="I2799" s="28"/>
      <c r="J2799" s="1207"/>
      <c r="K2799" s="28"/>
      <c r="L2799" s="28"/>
      <c r="M2799" s="28"/>
      <c r="N2799" s="317"/>
      <c r="O2799" s="28"/>
      <c r="P2799" s="28"/>
      <c r="Q2799" s="28"/>
      <c r="R2799" s="28"/>
      <c r="S2799" s="28"/>
      <c r="T2799" s="253"/>
      <c r="U2799" s="54"/>
      <c r="V2799" s="54"/>
      <c r="W2799" s="54"/>
      <c r="X2799" s="54">
        <f>X$693</f>
        <v>0</v>
      </c>
      <c r="Y2799" s="253"/>
      <c r="Z2799" s="54"/>
      <c r="AA2799" s="54"/>
      <c r="AB2799" s="54"/>
      <c r="AC2799" s="54"/>
      <c r="AD2799" s="54"/>
      <c r="AE2799" s="253"/>
      <c r="AF2799" s="54"/>
      <c r="AG2799" s="54"/>
      <c r="AH2799" s="54"/>
      <c r="AI2799" s="46"/>
      <c r="AJ2799" s="253"/>
      <c r="AK2799" s="54"/>
      <c r="AL2799" s="54"/>
      <c r="AM2799" s="54"/>
      <c r="AN2799" s="46"/>
    </row>
    <row r="2800" spans="1:40" outlineLevel="2">
      <c r="A2800" s="882">
        <f>ROW()</f>
        <v>2800</v>
      </c>
      <c r="B2800" s="453"/>
      <c r="D2800" s="452" t="s">
        <v>24</v>
      </c>
      <c r="H2800" s="458"/>
      <c r="I2800" s="458"/>
      <c r="J2800" s="459"/>
      <c r="K2800" s="458"/>
      <c r="L2800" s="458"/>
      <c r="M2800" s="458"/>
      <c r="N2800" s="463"/>
      <c r="O2800" s="458"/>
      <c r="P2800" s="458"/>
      <c r="Q2800" s="458"/>
      <c r="R2800" s="458"/>
      <c r="S2800" s="458"/>
      <c r="T2800" s="466">
        <f t="shared" ref="T2800:AN2800" si="1999">SUM(T2784:T2799)</f>
        <v>0</v>
      </c>
      <c r="U2800" s="444">
        <f t="shared" si="1999"/>
        <v>0</v>
      </c>
      <c r="V2800" s="444">
        <f t="shared" si="1999"/>
        <v>0</v>
      </c>
      <c r="W2800" s="444">
        <f t="shared" si="1999"/>
        <v>0</v>
      </c>
      <c r="X2800" s="444">
        <f t="shared" si="1999"/>
        <v>0</v>
      </c>
      <c r="Y2800" s="466">
        <f t="shared" si="1999"/>
        <v>0</v>
      </c>
      <c r="Z2800" s="444">
        <f t="shared" si="1999"/>
        <v>0</v>
      </c>
      <c r="AA2800" s="444">
        <f t="shared" si="1999"/>
        <v>0</v>
      </c>
      <c r="AB2800" s="444">
        <f t="shared" si="1999"/>
        <v>0</v>
      </c>
      <c r="AC2800" s="444">
        <f t="shared" si="1999"/>
        <v>0</v>
      </c>
      <c r="AD2800" s="444">
        <f t="shared" si="1999"/>
        <v>0</v>
      </c>
      <c r="AE2800" s="466">
        <f t="shared" si="1999"/>
        <v>0</v>
      </c>
      <c r="AF2800" s="444">
        <f t="shared" si="1999"/>
        <v>0</v>
      </c>
      <c r="AG2800" s="444">
        <f t="shared" si="1999"/>
        <v>0</v>
      </c>
      <c r="AH2800" s="444">
        <f t="shared" si="1999"/>
        <v>0</v>
      </c>
      <c r="AI2800" s="445">
        <f t="shared" si="1999"/>
        <v>0</v>
      </c>
      <c r="AJ2800" s="466">
        <f t="shared" si="1999"/>
        <v>0</v>
      </c>
      <c r="AK2800" s="444">
        <f t="shared" si="1999"/>
        <v>0</v>
      </c>
      <c r="AL2800" s="444">
        <f t="shared" si="1999"/>
        <v>0</v>
      </c>
      <c r="AM2800" s="444">
        <f t="shared" si="1999"/>
        <v>0</v>
      </c>
      <c r="AN2800" s="445">
        <f t="shared" si="1999"/>
        <v>0</v>
      </c>
    </row>
    <row r="2801" spans="1:40" outlineLevel="1">
      <c r="A2801" s="732" t="s">
        <v>21</v>
      </c>
      <c r="B2801" s="733"/>
      <c r="C2801" s="881"/>
      <c r="D2801" s="733"/>
      <c r="E2801" s="733"/>
      <c r="F2801" s="733"/>
      <c r="G2801" s="733"/>
      <c r="H2801" s="733"/>
      <c r="I2801" s="730"/>
      <c r="J2801" s="729"/>
      <c r="K2801" s="730"/>
      <c r="L2801" s="730"/>
      <c r="M2801" s="730"/>
      <c r="N2801" s="731"/>
      <c r="O2801" s="730"/>
      <c r="P2801" s="730"/>
      <c r="Q2801" s="730"/>
      <c r="R2801" s="730"/>
      <c r="S2801" s="730"/>
      <c r="T2801" s="729"/>
      <c r="U2801" s="730"/>
      <c r="V2801" s="730"/>
      <c r="W2801" s="730"/>
      <c r="X2801" s="730"/>
      <c r="Y2801" s="729"/>
      <c r="Z2801" s="730"/>
      <c r="AA2801" s="730"/>
      <c r="AB2801" s="730"/>
      <c r="AC2801" s="730"/>
      <c r="AD2801" s="730"/>
      <c r="AE2801" s="729"/>
      <c r="AF2801" s="730"/>
      <c r="AG2801" s="730"/>
      <c r="AH2801" s="730"/>
      <c r="AI2801" s="731"/>
      <c r="AJ2801" s="729"/>
      <c r="AK2801" s="730"/>
      <c r="AL2801" s="730"/>
      <c r="AM2801" s="730"/>
      <c r="AN2801" s="731"/>
    </row>
    <row r="2802" spans="1:40" outlineLevel="2">
      <c r="A2802" s="882">
        <f>ROW()</f>
        <v>2802</v>
      </c>
      <c r="B2802" s="453"/>
      <c r="D2802" s="452" t="s">
        <v>300</v>
      </c>
      <c r="H2802" s="458"/>
      <c r="I2802" s="458"/>
      <c r="J2802" s="459"/>
      <c r="K2802" s="458"/>
      <c r="L2802" s="458"/>
      <c r="M2802" s="458"/>
      <c r="N2802" s="463"/>
      <c r="O2802" s="439"/>
      <c r="P2802" s="439"/>
      <c r="Q2802" s="439"/>
      <c r="R2802" s="439"/>
      <c r="S2802" s="439"/>
      <c r="T2802" s="443"/>
      <c r="U2802" s="439"/>
      <c r="V2802" s="439"/>
      <c r="W2802" s="439"/>
      <c r="X2802" s="439"/>
      <c r="Y2802" s="595">
        <f t="shared" ref="Y2802:AN2802" si="2000">-IF(Y2748&lt;0,Y2748,IF($D2802="Land",0,IF(Y2730&lt;1,Y2748,MAX(MIN(IF(Y2730&gt;0,(Y2748/Y2730)*Y$9,0),Y2748*Y$9),0))))</f>
        <v>-0.1187</v>
      </c>
      <c r="Z2802" s="596">
        <f t="shared" si="2000"/>
        <v>-0.23740000000000003</v>
      </c>
      <c r="AA2802" s="596">
        <f t="shared" si="2000"/>
        <v>-0.23740000000000003</v>
      </c>
      <c r="AB2802" s="596">
        <f t="shared" si="2000"/>
        <v>-0.23740000000000003</v>
      </c>
      <c r="AC2802" s="596">
        <f t="shared" si="2000"/>
        <v>-0.23740000000000003</v>
      </c>
      <c r="AD2802" s="596">
        <f t="shared" si="2000"/>
        <v>-0.23740000000000003</v>
      </c>
      <c r="AE2802" s="595">
        <f t="shared" si="2000"/>
        <v>-0.23740000000000003</v>
      </c>
      <c r="AF2802" s="596">
        <f t="shared" si="2000"/>
        <v>-0.23740000000000003</v>
      </c>
      <c r="AG2802" s="596">
        <f t="shared" si="2000"/>
        <v>-0.23740000000000003</v>
      </c>
      <c r="AH2802" s="596">
        <f t="shared" si="2000"/>
        <v>-0.23740000000000003</v>
      </c>
      <c r="AI2802" s="594">
        <f t="shared" si="2000"/>
        <v>-0.2374</v>
      </c>
      <c r="AJ2802" s="595">
        <f t="shared" si="2000"/>
        <v>-0.2374</v>
      </c>
      <c r="AK2802" s="596">
        <f t="shared" si="2000"/>
        <v>-0.2374</v>
      </c>
      <c r="AL2802" s="596">
        <f t="shared" si="2000"/>
        <v>-0.2374</v>
      </c>
      <c r="AM2802" s="596">
        <f t="shared" si="2000"/>
        <v>-0.2374</v>
      </c>
      <c r="AN2802" s="594">
        <f t="shared" si="2000"/>
        <v>-0.23739999999999997</v>
      </c>
    </row>
    <row r="2803" spans="1:40" outlineLevel="2">
      <c r="A2803" s="882">
        <f>ROW()</f>
        <v>2803</v>
      </c>
      <c r="B2803" s="453"/>
      <c r="D2803" s="452" t="s">
        <v>301</v>
      </c>
      <c r="H2803" s="458"/>
      <c r="I2803" s="458"/>
      <c r="J2803" s="459"/>
      <c r="K2803" s="458"/>
      <c r="L2803" s="458"/>
      <c r="M2803" s="458"/>
      <c r="N2803" s="463"/>
      <c r="O2803" s="439"/>
      <c r="P2803" s="439"/>
      <c r="Q2803" s="439"/>
      <c r="R2803" s="439"/>
      <c r="S2803" s="439"/>
      <c r="T2803" s="443"/>
      <c r="U2803" s="439"/>
      <c r="V2803" s="439"/>
      <c r="W2803" s="439"/>
      <c r="X2803" s="439"/>
      <c r="Y2803" s="595">
        <f t="shared" ref="Y2803:AN2803" si="2001">-IF(Y2749&lt;0,Y2749,IF($D2803="Land",0,IF(Y2731&lt;1,Y2749,MAX(MIN(IF(Y2731&gt;0,(Y2749/Y2731)*Y$9,0),Y2749*Y$9),0))))</f>
        <v>0</v>
      </c>
      <c r="Z2803" s="596">
        <f t="shared" si="2001"/>
        <v>0</v>
      </c>
      <c r="AA2803" s="596">
        <f t="shared" si="2001"/>
        <v>0</v>
      </c>
      <c r="AB2803" s="596">
        <f t="shared" si="2001"/>
        <v>0</v>
      </c>
      <c r="AC2803" s="596">
        <f t="shared" si="2001"/>
        <v>0</v>
      </c>
      <c r="AD2803" s="596">
        <f t="shared" si="2001"/>
        <v>0</v>
      </c>
      <c r="AE2803" s="595">
        <f t="shared" si="2001"/>
        <v>0</v>
      </c>
      <c r="AF2803" s="596">
        <f t="shared" si="2001"/>
        <v>0</v>
      </c>
      <c r="AG2803" s="596">
        <f t="shared" si="2001"/>
        <v>0</v>
      </c>
      <c r="AH2803" s="596">
        <f t="shared" si="2001"/>
        <v>0</v>
      </c>
      <c r="AI2803" s="594">
        <f t="shared" si="2001"/>
        <v>0</v>
      </c>
      <c r="AJ2803" s="595">
        <f t="shared" si="2001"/>
        <v>0</v>
      </c>
      <c r="AK2803" s="596">
        <f t="shared" si="2001"/>
        <v>0</v>
      </c>
      <c r="AL2803" s="596">
        <f t="shared" si="2001"/>
        <v>0</v>
      </c>
      <c r="AM2803" s="596">
        <f t="shared" si="2001"/>
        <v>0</v>
      </c>
      <c r="AN2803" s="594">
        <f t="shared" si="2001"/>
        <v>0</v>
      </c>
    </row>
    <row r="2804" spans="1:40" outlineLevel="2">
      <c r="A2804" s="882">
        <f>ROW()</f>
        <v>2804</v>
      </c>
      <c r="B2804" s="453"/>
      <c r="D2804" s="452" t="s">
        <v>29</v>
      </c>
      <c r="H2804" s="458"/>
      <c r="I2804" s="458"/>
      <c r="J2804" s="459"/>
      <c r="K2804" s="458"/>
      <c r="L2804" s="458"/>
      <c r="M2804" s="458"/>
      <c r="N2804" s="463"/>
      <c r="O2804" s="439"/>
      <c r="P2804" s="439"/>
      <c r="Q2804" s="439"/>
      <c r="R2804" s="439"/>
      <c r="S2804" s="439"/>
      <c r="T2804" s="443"/>
      <c r="U2804" s="439"/>
      <c r="V2804" s="439"/>
      <c r="W2804" s="439"/>
      <c r="X2804" s="439"/>
      <c r="Y2804" s="595">
        <f t="shared" ref="Y2804:AN2804" si="2002">-IF(Y2750&lt;0,Y2750,IF($D2804="Land",0,IF(Y2732&lt;1,Y2750,MAX(MIN(IF(Y2732&gt;0,(Y2750/Y2732)*Y$9,0),Y2750*Y$9),0))))</f>
        <v>0</v>
      </c>
      <c r="Z2804" s="596">
        <f t="shared" si="2002"/>
        <v>0</v>
      </c>
      <c r="AA2804" s="596">
        <f t="shared" si="2002"/>
        <v>0</v>
      </c>
      <c r="AB2804" s="596">
        <f t="shared" si="2002"/>
        <v>0</v>
      </c>
      <c r="AC2804" s="596">
        <f t="shared" si="2002"/>
        <v>0</v>
      </c>
      <c r="AD2804" s="596">
        <f t="shared" si="2002"/>
        <v>0</v>
      </c>
      <c r="AE2804" s="595">
        <f t="shared" si="2002"/>
        <v>0</v>
      </c>
      <c r="AF2804" s="596">
        <f t="shared" si="2002"/>
        <v>0</v>
      </c>
      <c r="AG2804" s="596">
        <f t="shared" si="2002"/>
        <v>0</v>
      </c>
      <c r="AH2804" s="596">
        <f t="shared" si="2002"/>
        <v>0</v>
      </c>
      <c r="AI2804" s="594">
        <f t="shared" si="2002"/>
        <v>0</v>
      </c>
      <c r="AJ2804" s="595">
        <f t="shared" si="2002"/>
        <v>0</v>
      </c>
      <c r="AK2804" s="596">
        <f t="shared" si="2002"/>
        <v>0</v>
      </c>
      <c r="AL2804" s="596">
        <f t="shared" si="2002"/>
        <v>0</v>
      </c>
      <c r="AM2804" s="596">
        <f t="shared" si="2002"/>
        <v>0</v>
      </c>
      <c r="AN2804" s="594">
        <f t="shared" si="2002"/>
        <v>0</v>
      </c>
    </row>
    <row r="2805" spans="1:40" outlineLevel="2">
      <c r="A2805" s="882">
        <f>ROW()</f>
        <v>2805</v>
      </c>
      <c r="B2805" s="453"/>
      <c r="D2805" s="452" t="s">
        <v>30</v>
      </c>
      <c r="H2805" s="458"/>
      <c r="I2805" s="458"/>
      <c r="J2805" s="459"/>
      <c r="K2805" s="458"/>
      <c r="L2805" s="458"/>
      <c r="M2805" s="458"/>
      <c r="N2805" s="463"/>
      <c r="O2805" s="439"/>
      <c r="P2805" s="439"/>
      <c r="Q2805" s="439"/>
      <c r="R2805" s="439"/>
      <c r="S2805" s="439"/>
      <c r="T2805" s="443"/>
      <c r="U2805" s="439"/>
      <c r="V2805" s="439"/>
      <c r="W2805" s="439"/>
      <c r="X2805" s="439"/>
      <c r="Y2805" s="595">
        <f t="shared" ref="Y2805:AN2805" si="2003">-IF(Y2751&lt;0,Y2751,IF($D2805="Land",0,IF(Y2733&lt;1,Y2751,MAX(MIN(IF(Y2733&gt;0,(Y2751/Y2733)*Y$9,0),Y2751*Y$9),0))))</f>
        <v>-0.42193744924999999</v>
      </c>
      <c r="Z2805" s="596">
        <f t="shared" si="2003"/>
        <v>-0.84387489850000008</v>
      </c>
      <c r="AA2805" s="596">
        <f t="shared" si="2003"/>
        <v>-0.84387489850000008</v>
      </c>
      <c r="AB2805" s="596">
        <f t="shared" si="2003"/>
        <v>-0.84387489850000019</v>
      </c>
      <c r="AC2805" s="596">
        <f t="shared" si="2003"/>
        <v>-0.84387489850000008</v>
      </c>
      <c r="AD2805" s="596">
        <f t="shared" si="2003"/>
        <v>-0.84387489850000019</v>
      </c>
      <c r="AE2805" s="595">
        <f t="shared" si="2003"/>
        <v>-0.84387489850000019</v>
      </c>
      <c r="AF2805" s="596">
        <f t="shared" si="2003"/>
        <v>-0.84387489850000019</v>
      </c>
      <c r="AG2805" s="596">
        <f t="shared" si="2003"/>
        <v>-0.84387489850000008</v>
      </c>
      <c r="AH2805" s="596">
        <f t="shared" si="2003"/>
        <v>-0.84387489850000019</v>
      </c>
      <c r="AI2805" s="594">
        <f t="shared" si="2003"/>
        <v>-0.84387489850000019</v>
      </c>
      <c r="AJ2805" s="595">
        <f t="shared" si="2003"/>
        <v>-0.84387489850000019</v>
      </c>
      <c r="AK2805" s="596">
        <f t="shared" si="2003"/>
        <v>-0.84387489850000019</v>
      </c>
      <c r="AL2805" s="596">
        <f t="shared" si="2003"/>
        <v>-0.84387489850000008</v>
      </c>
      <c r="AM2805" s="596">
        <f t="shared" si="2003"/>
        <v>-0.84387489850000008</v>
      </c>
      <c r="AN2805" s="594">
        <f t="shared" si="2003"/>
        <v>-0.84387489850000008</v>
      </c>
    </row>
    <row r="2806" spans="1:40" outlineLevel="2">
      <c r="A2806" s="882">
        <f>ROW()</f>
        <v>2806</v>
      </c>
      <c r="B2806" s="453"/>
      <c r="D2806" s="452" t="s">
        <v>31</v>
      </c>
      <c r="H2806" s="458"/>
      <c r="I2806" s="458"/>
      <c r="J2806" s="459"/>
      <c r="K2806" s="458"/>
      <c r="L2806" s="458"/>
      <c r="M2806" s="458"/>
      <c r="N2806" s="463"/>
      <c r="O2806" s="439"/>
      <c r="P2806" s="439"/>
      <c r="Q2806" s="439"/>
      <c r="R2806" s="439"/>
      <c r="S2806" s="439"/>
      <c r="T2806" s="443"/>
      <c r="U2806" s="439"/>
      <c r="V2806" s="439"/>
      <c r="W2806" s="439"/>
      <c r="X2806" s="439"/>
      <c r="Y2806" s="595">
        <f t="shared" ref="Y2806:AN2806" si="2004">-IF(Y2752&lt;0,Y2752,IF($D2806="Land",0,IF(Y2734&lt;1,Y2752,MAX(MIN(IF(Y2734&gt;0,(Y2752/Y2734)*Y$9,0),Y2752*Y$9),0))))</f>
        <v>0</v>
      </c>
      <c r="Z2806" s="596">
        <f t="shared" si="2004"/>
        <v>0</v>
      </c>
      <c r="AA2806" s="596">
        <f t="shared" si="2004"/>
        <v>0</v>
      </c>
      <c r="AB2806" s="596">
        <f t="shared" si="2004"/>
        <v>0</v>
      </c>
      <c r="AC2806" s="596">
        <f t="shared" si="2004"/>
        <v>0</v>
      </c>
      <c r="AD2806" s="596">
        <f t="shared" si="2004"/>
        <v>0</v>
      </c>
      <c r="AE2806" s="595">
        <f t="shared" si="2004"/>
        <v>0</v>
      </c>
      <c r="AF2806" s="596">
        <f t="shared" si="2004"/>
        <v>0</v>
      </c>
      <c r="AG2806" s="596">
        <f t="shared" si="2004"/>
        <v>0</v>
      </c>
      <c r="AH2806" s="596">
        <f t="shared" si="2004"/>
        <v>0</v>
      </c>
      <c r="AI2806" s="594">
        <f t="shared" si="2004"/>
        <v>0</v>
      </c>
      <c r="AJ2806" s="595">
        <f t="shared" si="2004"/>
        <v>0</v>
      </c>
      <c r="AK2806" s="596">
        <f t="shared" si="2004"/>
        <v>0</v>
      </c>
      <c r="AL2806" s="596">
        <f t="shared" si="2004"/>
        <v>0</v>
      </c>
      <c r="AM2806" s="596">
        <f t="shared" si="2004"/>
        <v>0</v>
      </c>
      <c r="AN2806" s="594">
        <f t="shared" si="2004"/>
        <v>0</v>
      </c>
    </row>
    <row r="2807" spans="1:40" outlineLevel="2">
      <c r="A2807" s="882">
        <f>ROW()</f>
        <v>2807</v>
      </c>
      <c r="B2807" s="453"/>
      <c r="D2807" s="452" t="s">
        <v>32</v>
      </c>
      <c r="H2807" s="458"/>
      <c r="I2807" s="458"/>
      <c r="J2807" s="459"/>
      <c r="K2807" s="458"/>
      <c r="L2807" s="458"/>
      <c r="M2807" s="458"/>
      <c r="N2807" s="463"/>
      <c r="O2807" s="439"/>
      <c r="P2807" s="439"/>
      <c r="Q2807" s="439"/>
      <c r="R2807" s="439"/>
      <c r="S2807" s="439"/>
      <c r="T2807" s="443"/>
      <c r="U2807" s="439"/>
      <c r="V2807" s="439"/>
      <c r="W2807" s="439"/>
      <c r="X2807" s="439"/>
      <c r="Y2807" s="595">
        <f t="shared" ref="Y2807:AN2807" si="2005">-IF(Y2753&lt;0,Y2753,IF($D2807="Land",0,IF(Y2735&lt;1,Y2753,MAX(MIN(IF(Y2735&gt;0,(Y2753/Y2735)*Y$9,0),Y2753*Y$9),0))))</f>
        <v>-8.109764373540853E-3</v>
      </c>
      <c r="Z2807" s="596">
        <f t="shared" si="2005"/>
        <v>-1.6219528747081709E-2</v>
      </c>
      <c r="AA2807" s="596">
        <f t="shared" si="2005"/>
        <v>-1.6219528747081709E-2</v>
      </c>
      <c r="AB2807" s="596">
        <f t="shared" si="2005"/>
        <v>-1.6219528747081709E-2</v>
      </c>
      <c r="AC2807" s="596">
        <f t="shared" si="2005"/>
        <v>-1.6219528747081713E-2</v>
      </c>
      <c r="AD2807" s="596">
        <f t="shared" si="2005"/>
        <v>-1.6219528747081713E-2</v>
      </c>
      <c r="AE2807" s="595">
        <f t="shared" si="2005"/>
        <v>-1.6219528747081716E-2</v>
      </c>
      <c r="AF2807" s="596">
        <f t="shared" si="2005"/>
        <v>-1.6219528747081713E-2</v>
      </c>
      <c r="AG2807" s="596">
        <f t="shared" si="2005"/>
        <v>-1.6219528747081713E-2</v>
      </c>
      <c r="AH2807" s="596">
        <f t="shared" si="2005"/>
        <v>-1.6219528747081713E-2</v>
      </c>
      <c r="AI2807" s="594">
        <f t="shared" si="2005"/>
        <v>-1.6219528747081713E-2</v>
      </c>
      <c r="AJ2807" s="595">
        <f t="shared" si="2005"/>
        <v>-1.6219528747081713E-2</v>
      </c>
      <c r="AK2807" s="596">
        <f t="shared" si="2005"/>
        <v>-1.6219528747081713E-2</v>
      </c>
      <c r="AL2807" s="596">
        <f t="shared" si="2005"/>
        <v>-1.6219528747081713E-2</v>
      </c>
      <c r="AM2807" s="596">
        <f t="shared" si="2005"/>
        <v>-1.6219528747081713E-2</v>
      </c>
      <c r="AN2807" s="594">
        <f t="shared" si="2005"/>
        <v>-1.6219528747081713E-2</v>
      </c>
    </row>
    <row r="2808" spans="1:40" outlineLevel="2">
      <c r="A2808" s="882">
        <f>ROW()</f>
        <v>2808</v>
      </c>
      <c r="B2808" s="453"/>
      <c r="D2808" s="452" t="s">
        <v>33</v>
      </c>
      <c r="H2808" s="458"/>
      <c r="I2808" s="458"/>
      <c r="J2808" s="459"/>
      <c r="K2808" s="458"/>
      <c r="L2808" s="458"/>
      <c r="M2808" s="458"/>
      <c r="N2808" s="463"/>
      <c r="O2808" s="439"/>
      <c r="P2808" s="439"/>
      <c r="Q2808" s="439"/>
      <c r="R2808" s="439"/>
      <c r="S2808" s="439"/>
      <c r="T2808" s="443"/>
      <c r="U2808" s="439"/>
      <c r="V2808" s="439"/>
      <c r="W2808" s="439"/>
      <c r="X2808" s="439"/>
      <c r="Y2808" s="595">
        <f t="shared" ref="Y2808:AN2808" si="2006">-IF(Y2754&lt;0,Y2754,IF($D2808="Land",0,IF(Y2736&lt;1,Y2754,MAX(MIN(IF(Y2736&gt;0,(Y2754/Y2736)*Y$9,0),Y2754*Y$9),0))))</f>
        <v>-7.5812500000000005E-6</v>
      </c>
      <c r="Z2808" s="596">
        <f t="shared" si="2006"/>
        <v>-1.5162500000000003E-5</v>
      </c>
      <c r="AA2808" s="596">
        <f t="shared" si="2006"/>
        <v>-1.5162500000000001E-5</v>
      </c>
      <c r="AB2808" s="596">
        <f t="shared" si="2006"/>
        <v>-1.5162499999999999E-5</v>
      </c>
      <c r="AC2808" s="596">
        <f t="shared" si="2006"/>
        <v>-1.5162499999999998E-5</v>
      </c>
      <c r="AD2808" s="596">
        <f t="shared" si="2006"/>
        <v>-1.5162499999999996E-5</v>
      </c>
      <c r="AE2808" s="595">
        <f t="shared" si="2006"/>
        <v>-1.5162499999999996E-5</v>
      </c>
      <c r="AF2808" s="596">
        <f t="shared" si="2006"/>
        <v>-1.5162499999999996E-5</v>
      </c>
      <c r="AG2808" s="596">
        <f t="shared" si="2006"/>
        <v>-1.5162499999999998E-5</v>
      </c>
      <c r="AH2808" s="596">
        <f t="shared" si="2006"/>
        <v>-1.5162499999999999E-5</v>
      </c>
      <c r="AI2808" s="594">
        <f t="shared" si="2006"/>
        <v>-1.5162499999999999E-5</v>
      </c>
      <c r="AJ2808" s="595">
        <f t="shared" si="2006"/>
        <v>-1.5162499999999999E-5</v>
      </c>
      <c r="AK2808" s="596">
        <f t="shared" si="2006"/>
        <v>-1.5162499999999999E-5</v>
      </c>
      <c r="AL2808" s="596">
        <f t="shared" si="2006"/>
        <v>-1.5162499999999999E-5</v>
      </c>
      <c r="AM2808" s="596">
        <f t="shared" si="2006"/>
        <v>-1.5162499999999999E-5</v>
      </c>
      <c r="AN2808" s="594">
        <f t="shared" si="2006"/>
        <v>-1.5162499999999999E-5</v>
      </c>
    </row>
    <row r="2809" spans="1:40" outlineLevel="2">
      <c r="A2809" s="882">
        <f>ROW()</f>
        <v>2809</v>
      </c>
      <c r="B2809" s="453"/>
      <c r="D2809" s="452" t="s">
        <v>27</v>
      </c>
      <c r="H2809" s="458"/>
      <c r="I2809" s="458"/>
      <c r="J2809" s="459"/>
      <c r="K2809" s="458"/>
      <c r="L2809" s="458"/>
      <c r="M2809" s="458"/>
      <c r="N2809" s="463"/>
      <c r="O2809" s="439"/>
      <c r="P2809" s="439"/>
      <c r="Q2809" s="439"/>
      <c r="R2809" s="439"/>
      <c r="S2809" s="439"/>
      <c r="T2809" s="443"/>
      <c r="U2809" s="439"/>
      <c r="V2809" s="439"/>
      <c r="W2809" s="439"/>
      <c r="X2809" s="439"/>
      <c r="Y2809" s="595">
        <f t="shared" ref="Y2809:AN2809" si="2007">-IF(Y2755&lt;0,Y2755,IF($D2809="Land",0,IF(Y2737&lt;1,Y2755,MAX(MIN(IF(Y2737&gt;0,(Y2755/Y2737)*Y$9,0),Y2755*Y$9),0))))</f>
        <v>-0.11949614249591874</v>
      </c>
      <c r="Z2809" s="596">
        <f t="shared" si="2007"/>
        <v>-0.23899228499183747</v>
      </c>
      <c r="AA2809" s="596">
        <f t="shared" si="2007"/>
        <v>-0.23899228499183744</v>
      </c>
      <c r="AB2809" s="596">
        <f t="shared" si="2007"/>
        <v>-0.23899228499183744</v>
      </c>
      <c r="AC2809" s="596">
        <f t="shared" si="2007"/>
        <v>-0.23899228499183744</v>
      </c>
      <c r="AD2809" s="596">
        <f t="shared" si="2007"/>
        <v>-0.23899228499183742</v>
      </c>
      <c r="AE2809" s="595">
        <f t="shared" si="2007"/>
        <v>-0.23899228499183742</v>
      </c>
      <c r="AF2809" s="596">
        <f t="shared" si="2007"/>
        <v>-0.23899228499183742</v>
      </c>
      <c r="AG2809" s="596">
        <f t="shared" si="2007"/>
        <v>-0.23899228499183739</v>
      </c>
      <c r="AH2809" s="596">
        <f t="shared" si="2007"/>
        <v>-0.23899228499183739</v>
      </c>
      <c r="AI2809" s="594">
        <f t="shared" si="2007"/>
        <v>-0.23899228499183736</v>
      </c>
      <c r="AJ2809" s="595">
        <f t="shared" si="2007"/>
        <v>-0.23899228499183736</v>
      </c>
      <c r="AK2809" s="596">
        <f t="shared" si="2007"/>
        <v>-0.23899228499183733</v>
      </c>
      <c r="AL2809" s="596">
        <f t="shared" si="2007"/>
        <v>-0.23899228499183733</v>
      </c>
      <c r="AM2809" s="596">
        <f t="shared" si="2007"/>
        <v>-0.23899228499183731</v>
      </c>
      <c r="AN2809" s="594">
        <f t="shared" si="2007"/>
        <v>-0.23899228499183733</v>
      </c>
    </row>
    <row r="2810" spans="1:40" outlineLevel="2">
      <c r="A2810" s="882">
        <f>ROW()</f>
        <v>2810</v>
      </c>
      <c r="B2810" s="453"/>
      <c r="D2810" s="452" t="s">
        <v>34</v>
      </c>
      <c r="H2810" s="458"/>
      <c r="I2810" s="458"/>
      <c r="J2810" s="459"/>
      <c r="K2810" s="458"/>
      <c r="L2810" s="458"/>
      <c r="M2810" s="458"/>
      <c r="N2810" s="463"/>
      <c r="O2810" s="439"/>
      <c r="P2810" s="439"/>
      <c r="Q2810" s="439"/>
      <c r="R2810" s="439"/>
      <c r="S2810" s="439"/>
      <c r="T2810" s="443"/>
      <c r="U2810" s="439"/>
      <c r="V2810" s="439"/>
      <c r="W2810" s="439"/>
      <c r="X2810" s="439"/>
      <c r="Y2810" s="595">
        <f t="shared" ref="Y2810:AN2810" si="2008">-IF(Y2756&lt;0,Y2756,IF($D2810="Land",0,IF(Y2738&lt;1,Y2756,MAX(MIN(IF(Y2738&gt;0,(Y2756/Y2738)*Y$9,0),Y2756*Y$9),0))))</f>
        <v>-1.0032129563333336</v>
      </c>
      <c r="Z2810" s="596">
        <f t="shared" si="2008"/>
        <v>-2.0064259126666673</v>
      </c>
      <c r="AA2810" s="596">
        <f t="shared" si="2008"/>
        <v>-2.0064259126666673</v>
      </c>
      <c r="AB2810" s="596">
        <f t="shared" si="2008"/>
        <v>-2.0064259126666673</v>
      </c>
      <c r="AC2810" s="596">
        <f t="shared" si="2008"/>
        <v>-2.0064259126666673</v>
      </c>
      <c r="AD2810" s="596">
        <f t="shared" si="2008"/>
        <v>-2.0064259126666673</v>
      </c>
      <c r="AE2810" s="595">
        <f t="shared" si="2008"/>
        <v>-2.0064259126666673</v>
      </c>
      <c r="AF2810" s="596">
        <f t="shared" si="2008"/>
        <v>-2.0064259126666673</v>
      </c>
      <c r="AG2810" s="596">
        <f t="shared" si="2008"/>
        <v>-2.0064259126666668</v>
      </c>
      <c r="AH2810" s="596">
        <f t="shared" si="2008"/>
        <v>-2.0064259126666668</v>
      </c>
      <c r="AI2810" s="594">
        <f t="shared" si="2008"/>
        <v>-2.0064259126666668</v>
      </c>
      <c r="AJ2810" s="595">
        <f t="shared" si="2008"/>
        <v>-2.0064259126666664</v>
      </c>
      <c r="AK2810" s="596">
        <f t="shared" si="2008"/>
        <v>-2.0064259126666668</v>
      </c>
      <c r="AL2810" s="596">
        <f t="shared" si="2008"/>
        <v>-2.0064259126666668</v>
      </c>
      <c r="AM2810" s="596">
        <f t="shared" si="2008"/>
        <v>-2.0064259126666664</v>
      </c>
      <c r="AN2810" s="594">
        <f t="shared" si="2008"/>
        <v>-1.0032129563333334</v>
      </c>
    </row>
    <row r="2811" spans="1:40" outlineLevel="2">
      <c r="A2811" s="882">
        <f>ROW()</f>
        <v>2811</v>
      </c>
      <c r="B2811" s="453"/>
      <c r="D2811" s="452" t="s">
        <v>35</v>
      </c>
      <c r="H2811" s="458"/>
      <c r="I2811" s="458"/>
      <c r="J2811" s="459"/>
      <c r="K2811" s="458"/>
      <c r="L2811" s="458"/>
      <c r="M2811" s="458"/>
      <c r="N2811" s="463"/>
      <c r="O2811" s="439"/>
      <c r="P2811" s="439"/>
      <c r="Q2811" s="439"/>
      <c r="R2811" s="439"/>
      <c r="S2811" s="439"/>
      <c r="T2811" s="443"/>
      <c r="U2811" s="439"/>
      <c r="V2811" s="439"/>
      <c r="W2811" s="439"/>
      <c r="X2811" s="439"/>
      <c r="Y2811" s="595">
        <f t="shared" ref="Y2811:AN2811" si="2009">-IF(Y2757&lt;0,Y2757,IF($D2811="Land",0,IF(Y2739&lt;1,Y2757,MAX(MIN(IF(Y2739&gt;0,(Y2757/Y2739)*Y$9,0),Y2757*Y$9),0))))</f>
        <v>-0.25548454279340793</v>
      </c>
      <c r="Z2811" s="596">
        <f t="shared" si="2009"/>
        <v>-0.51096908558681597</v>
      </c>
      <c r="AA2811" s="596">
        <f t="shared" si="2009"/>
        <v>-0.51096908558681597</v>
      </c>
      <c r="AB2811" s="596">
        <f t="shared" si="2009"/>
        <v>-0.51096908558681586</v>
      </c>
      <c r="AC2811" s="596">
        <f t="shared" si="2009"/>
        <v>-0.51096908558681586</v>
      </c>
      <c r="AD2811" s="596">
        <f t="shared" si="2009"/>
        <v>-0.51096908558681586</v>
      </c>
      <c r="AE2811" s="595">
        <f t="shared" si="2009"/>
        <v>-0.51096908558681575</v>
      </c>
      <c r="AF2811" s="596">
        <f t="shared" si="2009"/>
        <v>-0.51096908558681586</v>
      </c>
      <c r="AG2811" s="596">
        <f t="shared" si="2009"/>
        <v>-0.51096908558681586</v>
      </c>
      <c r="AH2811" s="596">
        <f t="shared" si="2009"/>
        <v>-0.51096908558681575</v>
      </c>
      <c r="AI2811" s="594">
        <f t="shared" si="2009"/>
        <v>-0.25548454279340793</v>
      </c>
      <c r="AJ2811" s="595">
        <f t="shared" si="2009"/>
        <v>0</v>
      </c>
      <c r="AK2811" s="596">
        <f t="shared" si="2009"/>
        <v>0</v>
      </c>
      <c r="AL2811" s="596">
        <f t="shared" si="2009"/>
        <v>0</v>
      </c>
      <c r="AM2811" s="596">
        <f t="shared" si="2009"/>
        <v>0</v>
      </c>
      <c r="AN2811" s="594">
        <f t="shared" si="2009"/>
        <v>0</v>
      </c>
    </row>
    <row r="2812" spans="1:40" outlineLevel="2">
      <c r="A2812" s="882">
        <f>ROW()</f>
        <v>2812</v>
      </c>
      <c r="B2812" s="453"/>
      <c r="D2812" s="452" t="s">
        <v>302</v>
      </c>
      <c r="H2812" s="458"/>
      <c r="I2812" s="458"/>
      <c r="J2812" s="459"/>
      <c r="K2812" s="458"/>
      <c r="L2812" s="458"/>
      <c r="M2812" s="458"/>
      <c r="N2812" s="463"/>
      <c r="O2812" s="439"/>
      <c r="P2812" s="439"/>
      <c r="Q2812" s="439"/>
      <c r="R2812" s="439"/>
      <c r="S2812" s="439"/>
      <c r="T2812" s="443"/>
      <c r="U2812" s="439"/>
      <c r="V2812" s="439"/>
      <c r="W2812" s="439"/>
      <c r="X2812" s="439"/>
      <c r="Y2812" s="595">
        <f t="shared" ref="Y2812:AN2812" si="2010">-IF(Y2758&lt;0,Y2758,IF($D2812="Land",0,IF(Y2740&lt;1,Y2758,MAX(MIN(IF(Y2740&gt;0,(Y2758/Y2740)*Y$9,0),Y2758*Y$9),0))))</f>
        <v>0</v>
      </c>
      <c r="Z2812" s="596">
        <f t="shared" si="2010"/>
        <v>0</v>
      </c>
      <c r="AA2812" s="596">
        <f t="shared" si="2010"/>
        <v>0</v>
      </c>
      <c r="AB2812" s="596">
        <f t="shared" si="2010"/>
        <v>0</v>
      </c>
      <c r="AC2812" s="596">
        <f t="shared" si="2010"/>
        <v>0</v>
      </c>
      <c r="AD2812" s="596">
        <f t="shared" si="2010"/>
        <v>0</v>
      </c>
      <c r="AE2812" s="595">
        <f t="shared" si="2010"/>
        <v>0</v>
      </c>
      <c r="AF2812" s="596">
        <f t="shared" si="2010"/>
        <v>0</v>
      </c>
      <c r="AG2812" s="596">
        <f t="shared" si="2010"/>
        <v>0</v>
      </c>
      <c r="AH2812" s="596">
        <f t="shared" si="2010"/>
        <v>0</v>
      </c>
      <c r="AI2812" s="594">
        <f t="shared" si="2010"/>
        <v>0</v>
      </c>
      <c r="AJ2812" s="595">
        <f t="shared" si="2010"/>
        <v>0</v>
      </c>
      <c r="AK2812" s="596">
        <f t="shared" si="2010"/>
        <v>0</v>
      </c>
      <c r="AL2812" s="596">
        <f t="shared" si="2010"/>
        <v>0</v>
      </c>
      <c r="AM2812" s="596">
        <f t="shared" si="2010"/>
        <v>0</v>
      </c>
      <c r="AN2812" s="594">
        <f t="shared" si="2010"/>
        <v>0</v>
      </c>
    </row>
    <row r="2813" spans="1:40" outlineLevel="2">
      <c r="A2813" s="882">
        <f>ROW()</f>
        <v>2813</v>
      </c>
      <c r="B2813" s="453"/>
      <c r="D2813" s="452" t="s">
        <v>36</v>
      </c>
      <c r="H2813" s="458"/>
      <c r="I2813" s="458"/>
      <c r="J2813" s="459"/>
      <c r="K2813" s="458"/>
      <c r="L2813" s="458"/>
      <c r="M2813" s="458"/>
      <c r="N2813" s="463"/>
      <c r="O2813" s="439"/>
      <c r="P2813" s="439"/>
      <c r="Q2813" s="439"/>
      <c r="R2813" s="439"/>
      <c r="S2813" s="439"/>
      <c r="T2813" s="443"/>
      <c r="U2813" s="439"/>
      <c r="V2813" s="439"/>
      <c r="W2813" s="439"/>
      <c r="X2813" s="439"/>
      <c r="Y2813" s="595">
        <f t="shared" ref="Y2813:AN2813" si="2011">-IF(Y2759&lt;0,Y2759,IF($D2813="Land",0,IF(Y2741&lt;1,Y2759,MAX(MIN(IF(Y2741&gt;0,(Y2759/Y2741)*Y$9,0),Y2759*Y$9),0))))</f>
        <v>-0.40445865639560624</v>
      </c>
      <c r="Z2813" s="596">
        <f t="shared" si="2011"/>
        <v>-0.80891731279121248</v>
      </c>
      <c r="AA2813" s="596">
        <f t="shared" si="2011"/>
        <v>-0.80891731279121237</v>
      </c>
      <c r="AB2813" s="596">
        <f t="shared" si="2011"/>
        <v>-0.80891731279121248</v>
      </c>
      <c r="AC2813" s="596">
        <f t="shared" si="2011"/>
        <v>-0.40445865639560619</v>
      </c>
      <c r="AD2813" s="596">
        <f t="shared" si="2011"/>
        <v>0</v>
      </c>
      <c r="AE2813" s="595">
        <f t="shared" si="2011"/>
        <v>0</v>
      </c>
      <c r="AF2813" s="596">
        <f t="shared" si="2011"/>
        <v>0</v>
      </c>
      <c r="AG2813" s="596">
        <f t="shared" si="2011"/>
        <v>0</v>
      </c>
      <c r="AH2813" s="596">
        <f t="shared" si="2011"/>
        <v>0</v>
      </c>
      <c r="AI2813" s="594">
        <f t="shared" si="2011"/>
        <v>0</v>
      </c>
      <c r="AJ2813" s="595">
        <f t="shared" si="2011"/>
        <v>0</v>
      </c>
      <c r="AK2813" s="596">
        <f t="shared" si="2011"/>
        <v>0</v>
      </c>
      <c r="AL2813" s="596">
        <f t="shared" si="2011"/>
        <v>0</v>
      </c>
      <c r="AM2813" s="596">
        <f t="shared" si="2011"/>
        <v>0</v>
      </c>
      <c r="AN2813" s="594">
        <f t="shared" si="2011"/>
        <v>0</v>
      </c>
    </row>
    <row r="2814" spans="1:40" outlineLevel="2">
      <c r="A2814" s="882">
        <f>ROW()</f>
        <v>2814</v>
      </c>
      <c r="B2814" s="453"/>
      <c r="D2814" s="452" t="s">
        <v>583</v>
      </c>
      <c r="H2814" s="458"/>
      <c r="I2814" s="458"/>
      <c r="J2814" s="459"/>
      <c r="K2814" s="458"/>
      <c r="L2814" s="458"/>
      <c r="M2814" s="458"/>
      <c r="N2814" s="463"/>
      <c r="O2814" s="439"/>
      <c r="P2814" s="439"/>
      <c r="Q2814" s="439"/>
      <c r="R2814" s="439"/>
      <c r="S2814" s="439"/>
      <c r="T2814" s="443"/>
      <c r="U2814" s="439"/>
      <c r="V2814" s="439"/>
      <c r="W2814" s="439"/>
      <c r="X2814" s="439"/>
      <c r="Y2814" s="595">
        <f t="shared" ref="Y2814:AN2814" si="2012">-IF(Y2760&lt;0,Y2760,IF($D2814="Land",0,IF(Y2742&lt;1,Y2760,MAX(MIN(IF(Y2742&gt;0,(Y2760/Y2742)*Y$9,0),Y2760*Y$9),0))))</f>
        <v>0</v>
      </c>
      <c r="Z2814" s="596">
        <f t="shared" si="2012"/>
        <v>0</v>
      </c>
      <c r="AA2814" s="596">
        <f t="shared" si="2012"/>
        <v>0</v>
      </c>
      <c r="AB2814" s="596">
        <f t="shared" si="2012"/>
        <v>0</v>
      </c>
      <c r="AC2814" s="596">
        <f t="shared" si="2012"/>
        <v>0</v>
      </c>
      <c r="AD2814" s="596">
        <f t="shared" si="2012"/>
        <v>0</v>
      </c>
      <c r="AE2814" s="595">
        <f t="shared" si="2012"/>
        <v>0</v>
      </c>
      <c r="AF2814" s="596">
        <f t="shared" si="2012"/>
        <v>0</v>
      </c>
      <c r="AG2814" s="596">
        <f t="shared" si="2012"/>
        <v>0</v>
      </c>
      <c r="AH2814" s="596">
        <f t="shared" si="2012"/>
        <v>0</v>
      </c>
      <c r="AI2814" s="594">
        <f t="shared" si="2012"/>
        <v>0</v>
      </c>
      <c r="AJ2814" s="595">
        <f t="shared" si="2012"/>
        <v>0</v>
      </c>
      <c r="AK2814" s="596">
        <f t="shared" si="2012"/>
        <v>0</v>
      </c>
      <c r="AL2814" s="596">
        <f t="shared" si="2012"/>
        <v>0</v>
      </c>
      <c r="AM2814" s="596">
        <f t="shared" si="2012"/>
        <v>0</v>
      </c>
      <c r="AN2814" s="594">
        <f t="shared" si="2012"/>
        <v>0</v>
      </c>
    </row>
    <row r="2815" spans="1:40" outlineLevel="2">
      <c r="A2815" s="882">
        <f>ROW()</f>
        <v>2815</v>
      </c>
      <c r="B2815" s="453"/>
      <c r="D2815" s="452" t="s">
        <v>81</v>
      </c>
      <c r="H2815" s="458"/>
      <c r="I2815" s="458"/>
      <c r="J2815" s="459"/>
      <c r="K2815" s="458"/>
      <c r="L2815" s="458"/>
      <c r="M2815" s="458"/>
      <c r="N2815" s="463"/>
      <c r="O2815" s="439"/>
      <c r="P2815" s="439"/>
      <c r="Q2815" s="439"/>
      <c r="R2815" s="439"/>
      <c r="S2815" s="439"/>
      <c r="T2815" s="443"/>
      <c r="U2815" s="439"/>
      <c r="V2815" s="439"/>
      <c r="W2815" s="439"/>
      <c r="X2815" s="439"/>
      <c r="Y2815" s="595">
        <f t="shared" ref="Y2815:AN2815" si="2013">-IF(Y2761&lt;0,Y2761,IF($D2815="Land",0,IF(Y2743&lt;1,Y2761,MAX(MIN(IF(Y2743&gt;0,(Y2761/Y2743)*Y$9,0),Y2761*Y$9),0))))</f>
        <v>0</v>
      </c>
      <c r="Z2815" s="596">
        <f t="shared" si="2013"/>
        <v>0</v>
      </c>
      <c r="AA2815" s="596">
        <f t="shared" si="2013"/>
        <v>0</v>
      </c>
      <c r="AB2815" s="596">
        <f t="shared" si="2013"/>
        <v>0</v>
      </c>
      <c r="AC2815" s="596">
        <f t="shared" si="2013"/>
        <v>0</v>
      </c>
      <c r="AD2815" s="596">
        <f t="shared" si="2013"/>
        <v>0</v>
      </c>
      <c r="AE2815" s="595">
        <f t="shared" si="2013"/>
        <v>0</v>
      </c>
      <c r="AF2815" s="596">
        <f t="shared" si="2013"/>
        <v>0</v>
      </c>
      <c r="AG2815" s="596">
        <f t="shared" si="2013"/>
        <v>0</v>
      </c>
      <c r="AH2815" s="596">
        <f t="shared" si="2013"/>
        <v>0</v>
      </c>
      <c r="AI2815" s="594">
        <f t="shared" si="2013"/>
        <v>0</v>
      </c>
      <c r="AJ2815" s="595">
        <f t="shared" si="2013"/>
        <v>0</v>
      </c>
      <c r="AK2815" s="596">
        <f t="shared" si="2013"/>
        <v>0</v>
      </c>
      <c r="AL2815" s="596">
        <f t="shared" si="2013"/>
        <v>0</v>
      </c>
      <c r="AM2815" s="596">
        <f t="shared" si="2013"/>
        <v>0</v>
      </c>
      <c r="AN2815" s="594">
        <f t="shared" si="2013"/>
        <v>0</v>
      </c>
    </row>
    <row r="2816" spans="1:40" outlineLevel="2">
      <c r="A2816" s="882">
        <f>ROW()</f>
        <v>2816</v>
      </c>
      <c r="B2816" s="453"/>
      <c r="D2816" s="452" t="s">
        <v>28</v>
      </c>
      <c r="H2816" s="458"/>
      <c r="I2816" s="458"/>
      <c r="J2816" s="459"/>
      <c r="K2816" s="458"/>
      <c r="L2816" s="458"/>
      <c r="M2816" s="458"/>
      <c r="N2816" s="463"/>
      <c r="O2816" s="439"/>
      <c r="P2816" s="439"/>
      <c r="Q2816" s="439"/>
      <c r="R2816" s="439"/>
      <c r="S2816" s="439"/>
      <c r="T2816" s="443"/>
      <c r="U2816" s="439"/>
      <c r="V2816" s="439"/>
      <c r="W2816" s="439"/>
      <c r="X2816" s="439"/>
      <c r="Y2816" s="595">
        <f t="shared" ref="Y2816:AN2816" si="2014">-IF(Y2762&lt;0,Y2762,IF($D2816="Land",0,IF(Y2744&lt;1,Y2762,MAX(MIN(IF(Y2744&gt;0,(Y2762/Y2744)*Y$9,0),Y2762*Y$9),0))))</f>
        <v>0</v>
      </c>
      <c r="Z2816" s="596">
        <f t="shared" si="2014"/>
        <v>0</v>
      </c>
      <c r="AA2816" s="596">
        <f t="shared" si="2014"/>
        <v>0</v>
      </c>
      <c r="AB2816" s="596">
        <f t="shared" si="2014"/>
        <v>0</v>
      </c>
      <c r="AC2816" s="596">
        <f t="shared" si="2014"/>
        <v>0</v>
      </c>
      <c r="AD2816" s="596">
        <f t="shared" si="2014"/>
        <v>0</v>
      </c>
      <c r="AE2816" s="595">
        <f t="shared" si="2014"/>
        <v>0</v>
      </c>
      <c r="AF2816" s="596">
        <f t="shared" si="2014"/>
        <v>0</v>
      </c>
      <c r="AG2816" s="596">
        <f t="shared" si="2014"/>
        <v>0</v>
      </c>
      <c r="AH2816" s="596">
        <f t="shared" si="2014"/>
        <v>0</v>
      </c>
      <c r="AI2816" s="594">
        <f t="shared" si="2014"/>
        <v>0</v>
      </c>
      <c r="AJ2816" s="595">
        <f t="shared" si="2014"/>
        <v>0</v>
      </c>
      <c r="AK2816" s="596">
        <f t="shared" si="2014"/>
        <v>0</v>
      </c>
      <c r="AL2816" s="596">
        <f t="shared" si="2014"/>
        <v>0</v>
      </c>
      <c r="AM2816" s="596">
        <f t="shared" si="2014"/>
        <v>0</v>
      </c>
      <c r="AN2816" s="594">
        <f t="shared" si="2014"/>
        <v>0</v>
      </c>
    </row>
    <row r="2817" spans="1:40" outlineLevel="2">
      <c r="A2817" s="882">
        <f>ROW()</f>
        <v>2817</v>
      </c>
      <c r="B2817" s="453"/>
      <c r="D2817" s="456" t="s">
        <v>443</v>
      </c>
      <c r="E2817" s="456"/>
      <c r="F2817" s="456"/>
      <c r="G2817" s="456"/>
      <c r="H2817" s="460"/>
      <c r="I2817" s="460"/>
      <c r="J2817" s="461"/>
      <c r="K2817" s="460"/>
      <c r="L2817" s="460"/>
      <c r="M2817" s="460"/>
      <c r="N2817" s="465"/>
      <c r="O2817" s="441"/>
      <c r="P2817" s="441"/>
      <c r="Q2817" s="441"/>
      <c r="R2817" s="441"/>
      <c r="S2817" s="441"/>
      <c r="T2817" s="462"/>
      <c r="U2817" s="441"/>
      <c r="V2817" s="441"/>
      <c r="W2817" s="441"/>
      <c r="X2817" s="159"/>
      <c r="Y2817" s="325">
        <f t="shared" ref="Y2817:AN2817" si="2015">-IF(Y2763&lt;0,Y2763,IF($D2817="Land",0,IF(Y2745&lt;1,Y2763,MAX(MIN(IF(Y2745&gt;0,(Y2763/Y2745)*Y$9,0),Y2763*Y$9),0))))</f>
        <v>0</v>
      </c>
      <c r="Z2817" s="158">
        <f t="shared" si="2015"/>
        <v>0</v>
      </c>
      <c r="AA2817" s="158">
        <f t="shared" si="2015"/>
        <v>0</v>
      </c>
      <c r="AB2817" s="158">
        <f t="shared" si="2015"/>
        <v>0</v>
      </c>
      <c r="AC2817" s="158">
        <f t="shared" si="2015"/>
        <v>0</v>
      </c>
      <c r="AD2817" s="158">
        <f t="shared" si="2015"/>
        <v>0</v>
      </c>
      <c r="AE2817" s="325">
        <f t="shared" si="2015"/>
        <v>0</v>
      </c>
      <c r="AF2817" s="158">
        <f t="shared" si="2015"/>
        <v>0</v>
      </c>
      <c r="AG2817" s="158">
        <f t="shared" si="2015"/>
        <v>0</v>
      </c>
      <c r="AH2817" s="158">
        <f t="shared" si="2015"/>
        <v>0</v>
      </c>
      <c r="AI2817" s="321">
        <f t="shared" si="2015"/>
        <v>0</v>
      </c>
      <c r="AJ2817" s="325">
        <f t="shared" si="2015"/>
        <v>0</v>
      </c>
      <c r="AK2817" s="158">
        <f t="shared" si="2015"/>
        <v>0</v>
      </c>
      <c r="AL2817" s="158">
        <f t="shared" si="2015"/>
        <v>0</v>
      </c>
      <c r="AM2817" s="158">
        <f t="shared" si="2015"/>
        <v>0</v>
      </c>
      <c r="AN2817" s="321">
        <f t="shared" si="2015"/>
        <v>0</v>
      </c>
    </row>
    <row r="2818" spans="1:40" outlineLevel="2">
      <c r="A2818" s="882">
        <f>ROW()</f>
        <v>2818</v>
      </c>
      <c r="B2818" s="453"/>
      <c r="D2818" s="452" t="s">
        <v>24</v>
      </c>
      <c r="F2818" s="454"/>
      <c r="G2818" s="454"/>
      <c r="H2818" s="448"/>
      <c r="I2818" s="448"/>
      <c r="J2818" s="464"/>
      <c r="K2818" s="448"/>
      <c r="L2818" s="448"/>
      <c r="M2818" s="448"/>
      <c r="N2818" s="449"/>
      <c r="O2818" s="439"/>
      <c r="P2818" s="439"/>
      <c r="Q2818" s="439"/>
      <c r="R2818" s="439"/>
      <c r="S2818" s="439"/>
      <c r="T2818" s="443"/>
      <c r="U2818" s="439"/>
      <c r="V2818" s="439"/>
      <c r="W2818" s="439"/>
      <c r="X2818" s="439"/>
      <c r="Y2818" s="443">
        <f t="shared" ref="Y2818:AN2818" si="2016">SUM(Y2802:Y2817)</f>
        <v>-2.3314070928918076</v>
      </c>
      <c r="Z2818" s="439">
        <f t="shared" si="2016"/>
        <v>-4.6628141857836152</v>
      </c>
      <c r="AA2818" s="439">
        <f t="shared" si="2016"/>
        <v>-4.6628141857836152</v>
      </c>
      <c r="AB2818" s="439">
        <f t="shared" si="2016"/>
        <v>-4.6628141857836152</v>
      </c>
      <c r="AC2818" s="439">
        <f t="shared" si="2016"/>
        <v>-4.2583555293880089</v>
      </c>
      <c r="AD2818" s="439">
        <f t="shared" si="2016"/>
        <v>-3.8538968729924026</v>
      </c>
      <c r="AE2818" s="443">
        <f t="shared" si="2016"/>
        <v>-3.8538968729924021</v>
      </c>
      <c r="AF2818" s="439">
        <f t="shared" si="2016"/>
        <v>-3.8538968729924026</v>
      </c>
      <c r="AG2818" s="439">
        <f t="shared" si="2016"/>
        <v>-3.8538968729924017</v>
      </c>
      <c r="AH2818" s="439">
        <f t="shared" si="2016"/>
        <v>-3.8538968729924017</v>
      </c>
      <c r="AI2818" s="440">
        <f t="shared" si="2016"/>
        <v>-3.5984123301989941</v>
      </c>
      <c r="AJ2818" s="443">
        <f t="shared" si="2016"/>
        <v>-3.3429277874055856</v>
      </c>
      <c r="AK2818" s="439">
        <f t="shared" si="2016"/>
        <v>-3.342927787405586</v>
      </c>
      <c r="AL2818" s="439">
        <f t="shared" si="2016"/>
        <v>-3.3429277874055856</v>
      </c>
      <c r="AM2818" s="439">
        <f t="shared" si="2016"/>
        <v>-3.3429277874055856</v>
      </c>
      <c r="AN2818" s="440">
        <f t="shared" si="2016"/>
        <v>-2.3397148310722526</v>
      </c>
    </row>
    <row r="2819" spans="1:40" outlineLevel="1">
      <c r="A2819" s="732" t="s">
        <v>299</v>
      </c>
      <c r="B2819" s="733"/>
      <c r="C2819" s="881"/>
      <c r="D2819" s="733"/>
      <c r="E2819" s="733"/>
      <c r="F2819" s="733"/>
      <c r="G2819" s="730"/>
      <c r="H2819" s="733"/>
      <c r="I2819" s="730"/>
      <c r="J2819" s="729"/>
      <c r="K2819" s="730"/>
      <c r="L2819" s="730"/>
      <c r="M2819" s="730"/>
      <c r="N2819" s="731"/>
      <c r="O2819" s="730"/>
      <c r="P2819" s="730"/>
      <c r="Q2819" s="730"/>
      <c r="R2819" s="730"/>
      <c r="S2819" s="730"/>
      <c r="T2819" s="729"/>
      <c r="U2819" s="730"/>
      <c r="V2819" s="730"/>
      <c r="W2819" s="730"/>
      <c r="X2819" s="730"/>
      <c r="Y2819" s="729"/>
      <c r="Z2819" s="730"/>
      <c r="AA2819" s="730"/>
      <c r="AB2819" s="730"/>
      <c r="AC2819" s="730"/>
      <c r="AD2819" s="730"/>
      <c r="AE2819" s="729"/>
      <c r="AF2819" s="730"/>
      <c r="AG2819" s="730"/>
      <c r="AH2819" s="730"/>
      <c r="AI2819" s="731"/>
      <c r="AJ2819" s="729"/>
      <c r="AK2819" s="730"/>
      <c r="AL2819" s="730"/>
      <c r="AM2819" s="730"/>
      <c r="AN2819" s="731"/>
    </row>
    <row r="2820" spans="1:40" outlineLevel="2">
      <c r="A2820" s="882">
        <f>ROW()</f>
        <v>2820</v>
      </c>
      <c r="B2820" s="453"/>
      <c r="D2820" s="452" t="s">
        <v>300</v>
      </c>
      <c r="H2820" s="458"/>
      <c r="I2820" s="463"/>
      <c r="J2820" s="27"/>
      <c r="K2820" s="27"/>
      <c r="L2820" s="27"/>
      <c r="M2820" s="27"/>
      <c r="N2820" s="313"/>
      <c r="O2820" s="27"/>
      <c r="P2820" s="27"/>
      <c r="Q2820" s="27"/>
      <c r="R2820" s="27"/>
      <c r="S2820" s="27"/>
      <c r="T2820" s="595"/>
      <c r="U2820" s="27"/>
      <c r="V2820" s="27"/>
      <c r="W2820" s="27"/>
      <c r="X2820" s="27">
        <f>X$714</f>
        <v>0</v>
      </c>
      <c r="Y2820" s="324"/>
      <c r="Z2820" s="157"/>
      <c r="AA2820" s="157"/>
      <c r="AB2820" s="157"/>
      <c r="AC2820" s="157"/>
      <c r="AD2820" s="157"/>
      <c r="AE2820" s="324"/>
      <c r="AF2820" s="157"/>
      <c r="AG2820" s="157"/>
      <c r="AH2820" s="157"/>
      <c r="AI2820" s="320"/>
      <c r="AJ2820" s="324"/>
      <c r="AK2820" s="157"/>
      <c r="AL2820" s="157"/>
      <c r="AM2820" s="157"/>
      <c r="AN2820" s="320"/>
    </row>
    <row r="2821" spans="1:40" outlineLevel="2">
      <c r="A2821" s="882">
        <f>ROW()</f>
        <v>2821</v>
      </c>
      <c r="B2821" s="453"/>
      <c r="D2821" s="452" t="s">
        <v>301</v>
      </c>
      <c r="H2821" s="458"/>
      <c r="I2821" s="463"/>
      <c r="J2821" s="27"/>
      <c r="K2821" s="27"/>
      <c r="L2821" s="27"/>
      <c r="M2821" s="27"/>
      <c r="N2821" s="313"/>
      <c r="O2821" s="27"/>
      <c r="P2821" s="27"/>
      <c r="Q2821" s="27"/>
      <c r="R2821" s="27"/>
      <c r="S2821" s="27"/>
      <c r="T2821" s="595"/>
      <c r="U2821" s="27"/>
      <c r="V2821" s="27"/>
      <c r="W2821" s="27"/>
      <c r="X2821" s="27">
        <f>X$715</f>
        <v>0</v>
      </c>
      <c r="Y2821" s="324"/>
      <c r="Z2821" s="157"/>
      <c r="AA2821" s="157"/>
      <c r="AB2821" s="157"/>
      <c r="AC2821" s="157"/>
      <c r="AD2821" s="157"/>
      <c r="AE2821" s="324"/>
      <c r="AF2821" s="157"/>
      <c r="AG2821" s="157"/>
      <c r="AH2821" s="157"/>
      <c r="AI2821" s="320"/>
      <c r="AJ2821" s="324"/>
      <c r="AK2821" s="157"/>
      <c r="AL2821" s="157"/>
      <c r="AM2821" s="157"/>
      <c r="AN2821" s="320"/>
    </row>
    <row r="2822" spans="1:40" outlineLevel="2">
      <c r="A2822" s="882">
        <f>ROW()</f>
        <v>2822</v>
      </c>
      <c r="B2822" s="453"/>
      <c r="D2822" s="452" t="s">
        <v>29</v>
      </c>
      <c r="H2822" s="458"/>
      <c r="I2822" s="463"/>
      <c r="J2822" s="27"/>
      <c r="K2822" s="27"/>
      <c r="L2822" s="27"/>
      <c r="M2822" s="27"/>
      <c r="N2822" s="313"/>
      <c r="O2822" s="27"/>
      <c r="P2822" s="27"/>
      <c r="Q2822" s="27"/>
      <c r="R2822" s="27"/>
      <c r="S2822" s="27"/>
      <c r="T2822" s="595"/>
      <c r="U2822" s="27"/>
      <c r="V2822" s="27"/>
      <c r="W2822" s="27"/>
      <c r="X2822" s="27">
        <f>X$716</f>
        <v>0</v>
      </c>
      <c r="Y2822" s="324"/>
      <c r="Z2822" s="157"/>
      <c r="AA2822" s="157"/>
      <c r="AB2822" s="157"/>
      <c r="AC2822" s="157"/>
      <c r="AD2822" s="157"/>
      <c r="AE2822" s="324"/>
      <c r="AF2822" s="157"/>
      <c r="AG2822" s="157"/>
      <c r="AH2822" s="157"/>
      <c r="AI2822" s="320"/>
      <c r="AJ2822" s="324"/>
      <c r="AK2822" s="157"/>
      <c r="AL2822" s="157"/>
      <c r="AM2822" s="157"/>
      <c r="AN2822" s="320"/>
    </row>
    <row r="2823" spans="1:40" outlineLevel="2">
      <c r="A2823" s="882">
        <f>ROW()</f>
        <v>2823</v>
      </c>
      <c r="B2823" s="453"/>
      <c r="D2823" s="452" t="s">
        <v>30</v>
      </c>
      <c r="H2823" s="458"/>
      <c r="I2823" s="463"/>
      <c r="J2823" s="27"/>
      <c r="K2823" s="27"/>
      <c r="L2823" s="27"/>
      <c r="M2823" s="27"/>
      <c r="N2823" s="313"/>
      <c r="O2823" s="27"/>
      <c r="P2823" s="27"/>
      <c r="Q2823" s="27"/>
      <c r="R2823" s="27"/>
      <c r="S2823" s="27"/>
      <c r="T2823" s="595"/>
      <c r="U2823" s="27"/>
      <c r="V2823" s="27"/>
      <c r="W2823" s="27"/>
      <c r="X2823" s="27">
        <f>X$717</f>
        <v>0</v>
      </c>
      <c r="Y2823" s="324"/>
      <c r="Z2823" s="157"/>
      <c r="AA2823" s="157"/>
      <c r="AB2823" s="157"/>
      <c r="AC2823" s="157"/>
      <c r="AD2823" s="157"/>
      <c r="AE2823" s="324"/>
      <c r="AF2823" s="157"/>
      <c r="AG2823" s="157"/>
      <c r="AH2823" s="157"/>
      <c r="AI2823" s="320"/>
      <c r="AJ2823" s="324"/>
      <c r="AK2823" s="157"/>
      <c r="AL2823" s="157"/>
      <c r="AM2823" s="157"/>
      <c r="AN2823" s="320"/>
    </row>
    <row r="2824" spans="1:40" outlineLevel="2">
      <c r="A2824" s="882">
        <f>ROW()</f>
        <v>2824</v>
      </c>
      <c r="B2824" s="453"/>
      <c r="D2824" s="452" t="s">
        <v>31</v>
      </c>
      <c r="H2824" s="458"/>
      <c r="I2824" s="463"/>
      <c r="J2824" s="27"/>
      <c r="K2824" s="27"/>
      <c r="L2824" s="27"/>
      <c r="M2824" s="27"/>
      <c r="N2824" s="313"/>
      <c r="O2824" s="27"/>
      <c r="P2824" s="27"/>
      <c r="Q2824" s="27"/>
      <c r="R2824" s="27"/>
      <c r="S2824" s="27"/>
      <c r="T2824" s="595"/>
      <c r="U2824" s="27"/>
      <c r="V2824" s="27"/>
      <c r="W2824" s="27"/>
      <c r="X2824" s="27">
        <f>X$718</f>
        <v>0</v>
      </c>
      <c r="Y2824" s="324"/>
      <c r="Z2824" s="157"/>
      <c r="AA2824" s="157"/>
      <c r="AB2824" s="157"/>
      <c r="AC2824" s="157"/>
      <c r="AD2824" s="157"/>
      <c r="AE2824" s="324"/>
      <c r="AF2824" s="157"/>
      <c r="AG2824" s="157"/>
      <c r="AH2824" s="157"/>
      <c r="AI2824" s="320"/>
      <c r="AJ2824" s="324"/>
      <c r="AK2824" s="157"/>
      <c r="AL2824" s="157"/>
      <c r="AM2824" s="157"/>
      <c r="AN2824" s="320"/>
    </row>
    <row r="2825" spans="1:40" outlineLevel="2">
      <c r="A2825" s="882">
        <f>ROW()</f>
        <v>2825</v>
      </c>
      <c r="B2825" s="453"/>
      <c r="D2825" s="452" t="s">
        <v>32</v>
      </c>
      <c r="H2825" s="458"/>
      <c r="I2825" s="463"/>
      <c r="J2825" s="27"/>
      <c r="K2825" s="27"/>
      <c r="L2825" s="27"/>
      <c r="M2825" s="27"/>
      <c r="N2825" s="313"/>
      <c r="O2825" s="27"/>
      <c r="P2825" s="27"/>
      <c r="Q2825" s="27"/>
      <c r="R2825" s="27"/>
      <c r="S2825" s="27"/>
      <c r="T2825" s="595"/>
      <c r="U2825" s="27"/>
      <c r="V2825" s="27"/>
      <c r="W2825" s="27"/>
      <c r="X2825" s="27">
        <f>X$719</f>
        <v>-1.46282101167315E-2</v>
      </c>
      <c r="Y2825" s="324"/>
      <c r="Z2825" s="157"/>
      <c r="AA2825" s="157"/>
      <c r="AB2825" s="157"/>
      <c r="AC2825" s="157"/>
      <c r="AD2825" s="157"/>
      <c r="AE2825" s="324"/>
      <c r="AF2825" s="157"/>
      <c r="AG2825" s="157"/>
      <c r="AH2825" s="157"/>
      <c r="AI2825" s="320"/>
      <c r="AJ2825" s="324"/>
      <c r="AK2825" s="157"/>
      <c r="AL2825" s="157"/>
      <c r="AM2825" s="157"/>
      <c r="AN2825" s="320"/>
    </row>
    <row r="2826" spans="1:40" outlineLevel="2">
      <c r="A2826" s="882">
        <f>ROW()</f>
        <v>2826</v>
      </c>
      <c r="B2826" s="453"/>
      <c r="D2826" s="452" t="s">
        <v>33</v>
      </c>
      <c r="H2826" s="458"/>
      <c r="I2826" s="463"/>
      <c r="J2826" s="27"/>
      <c r="K2826" s="27"/>
      <c r="L2826" s="27"/>
      <c r="M2826" s="27"/>
      <c r="N2826" s="313"/>
      <c r="O2826" s="27"/>
      <c r="P2826" s="27"/>
      <c r="Q2826" s="27"/>
      <c r="R2826" s="27"/>
      <c r="S2826" s="27"/>
      <c r="T2826" s="595"/>
      <c r="U2826" s="27"/>
      <c r="V2826" s="27"/>
      <c r="W2826" s="27"/>
      <c r="X2826" s="27">
        <f>X$720</f>
        <v>0</v>
      </c>
      <c r="Y2826" s="324"/>
      <c r="Z2826" s="157"/>
      <c r="AA2826" s="157"/>
      <c r="AB2826" s="157"/>
      <c r="AC2826" s="157"/>
      <c r="AD2826" s="157"/>
      <c r="AE2826" s="324"/>
      <c r="AF2826" s="157"/>
      <c r="AG2826" s="157"/>
      <c r="AH2826" s="157"/>
      <c r="AI2826" s="320"/>
      <c r="AJ2826" s="324"/>
      <c r="AK2826" s="157"/>
      <c r="AL2826" s="157"/>
      <c r="AM2826" s="157"/>
      <c r="AN2826" s="320"/>
    </row>
    <row r="2827" spans="1:40" outlineLevel="2">
      <c r="A2827" s="882">
        <f>ROW()</f>
        <v>2827</v>
      </c>
      <c r="B2827" s="453"/>
      <c r="D2827" s="452" t="s">
        <v>27</v>
      </c>
      <c r="H2827" s="458"/>
      <c r="I2827" s="463"/>
      <c r="J2827" s="27"/>
      <c r="K2827" s="27"/>
      <c r="L2827" s="27"/>
      <c r="M2827" s="27"/>
      <c r="N2827" s="313"/>
      <c r="O2827" s="27"/>
      <c r="P2827" s="27"/>
      <c r="Q2827" s="27"/>
      <c r="R2827" s="27"/>
      <c r="S2827" s="27"/>
      <c r="T2827" s="595"/>
      <c r="U2827" s="27"/>
      <c r="V2827" s="27"/>
      <c r="W2827" s="27"/>
      <c r="X2827" s="27">
        <f>X$721</f>
        <v>0</v>
      </c>
      <c r="Y2827" s="324"/>
      <c r="Z2827" s="157"/>
      <c r="AA2827" s="157"/>
      <c r="AB2827" s="157"/>
      <c r="AC2827" s="157"/>
      <c r="AD2827" s="157"/>
      <c r="AE2827" s="324"/>
      <c r="AF2827" s="157"/>
      <c r="AG2827" s="157"/>
      <c r="AH2827" s="157"/>
      <c r="AI2827" s="320"/>
      <c r="AJ2827" s="324"/>
      <c r="AK2827" s="157"/>
      <c r="AL2827" s="157"/>
      <c r="AM2827" s="157"/>
      <c r="AN2827" s="320"/>
    </row>
    <row r="2828" spans="1:40" outlineLevel="2">
      <c r="A2828" s="882">
        <f>ROW()</f>
        <v>2828</v>
      </c>
      <c r="B2828" s="453"/>
      <c r="D2828" s="452" t="s">
        <v>34</v>
      </c>
      <c r="H2828" s="458"/>
      <c r="I2828" s="463"/>
      <c r="J2828" s="27"/>
      <c r="K2828" s="27"/>
      <c r="L2828" s="27"/>
      <c r="M2828" s="27"/>
      <c r="N2828" s="313"/>
      <c r="O2828" s="27"/>
      <c r="P2828" s="27"/>
      <c r="Q2828" s="27"/>
      <c r="R2828" s="27"/>
      <c r="S2828" s="27"/>
      <c r="T2828" s="595"/>
      <c r="U2828" s="27"/>
      <c r="V2828" s="27"/>
      <c r="W2828" s="27"/>
      <c r="X2828" s="27">
        <f>X$722</f>
        <v>0</v>
      </c>
      <c r="Y2828" s="324"/>
      <c r="Z2828" s="157"/>
      <c r="AA2828" s="157"/>
      <c r="AB2828" s="157"/>
      <c r="AC2828" s="157"/>
      <c r="AD2828" s="157"/>
      <c r="AE2828" s="324"/>
      <c r="AF2828" s="157"/>
      <c r="AG2828" s="157"/>
      <c r="AH2828" s="157"/>
      <c r="AI2828" s="320"/>
      <c r="AJ2828" s="324"/>
      <c r="AK2828" s="157"/>
      <c r="AL2828" s="157"/>
      <c r="AM2828" s="157"/>
      <c r="AN2828" s="320"/>
    </row>
    <row r="2829" spans="1:40" outlineLevel="2">
      <c r="A2829" s="882">
        <f>ROW()</f>
        <v>2829</v>
      </c>
      <c r="B2829" s="453"/>
      <c r="D2829" s="452" t="s">
        <v>35</v>
      </c>
      <c r="H2829" s="458"/>
      <c r="I2829" s="463"/>
      <c r="J2829" s="27"/>
      <c r="K2829" s="27"/>
      <c r="L2829" s="27"/>
      <c r="M2829" s="27"/>
      <c r="N2829" s="313"/>
      <c r="O2829" s="27"/>
      <c r="P2829" s="27"/>
      <c r="Q2829" s="27"/>
      <c r="R2829" s="27"/>
      <c r="S2829" s="27"/>
      <c r="T2829" s="595"/>
      <c r="U2829" s="27"/>
      <c r="V2829" s="27"/>
      <c r="W2829" s="27"/>
      <c r="X2829" s="27">
        <f>X$723</f>
        <v>0</v>
      </c>
      <c r="Y2829" s="324"/>
      <c r="Z2829" s="157"/>
      <c r="AA2829" s="157"/>
      <c r="AB2829" s="157"/>
      <c r="AC2829" s="157"/>
      <c r="AD2829" s="157"/>
      <c r="AE2829" s="324"/>
      <c r="AF2829" s="157"/>
      <c r="AG2829" s="157"/>
      <c r="AH2829" s="157"/>
      <c r="AI2829" s="320"/>
      <c r="AJ2829" s="324"/>
      <c r="AK2829" s="157"/>
      <c r="AL2829" s="157"/>
      <c r="AM2829" s="157"/>
      <c r="AN2829" s="320"/>
    </row>
    <row r="2830" spans="1:40" outlineLevel="2">
      <c r="A2830" s="882">
        <f>ROW()</f>
        <v>2830</v>
      </c>
      <c r="B2830" s="453"/>
      <c r="D2830" s="452" t="s">
        <v>302</v>
      </c>
      <c r="H2830" s="458"/>
      <c r="I2830" s="463"/>
      <c r="J2830" s="27"/>
      <c r="K2830" s="27"/>
      <c r="L2830" s="27"/>
      <c r="M2830" s="27"/>
      <c r="N2830" s="313"/>
      <c r="O2830" s="27"/>
      <c r="P2830" s="27"/>
      <c r="Q2830" s="27"/>
      <c r="R2830" s="27"/>
      <c r="S2830" s="27"/>
      <c r="T2830" s="595"/>
      <c r="U2830" s="27"/>
      <c r="V2830" s="27"/>
      <c r="W2830" s="27"/>
      <c r="X2830" s="27">
        <f>X$724</f>
        <v>0</v>
      </c>
      <c r="Y2830" s="324"/>
      <c r="Z2830" s="157"/>
      <c r="AA2830" s="157"/>
      <c r="AB2830" s="157"/>
      <c r="AC2830" s="157"/>
      <c r="AD2830" s="157"/>
      <c r="AE2830" s="324"/>
      <c r="AF2830" s="157"/>
      <c r="AG2830" s="157"/>
      <c r="AH2830" s="157"/>
      <c r="AI2830" s="320"/>
      <c r="AJ2830" s="324"/>
      <c r="AK2830" s="157"/>
      <c r="AL2830" s="157"/>
      <c r="AM2830" s="157"/>
      <c r="AN2830" s="320"/>
    </row>
    <row r="2831" spans="1:40" outlineLevel="2">
      <c r="A2831" s="882">
        <f>ROW()</f>
        <v>2831</v>
      </c>
      <c r="B2831" s="453"/>
      <c r="D2831" s="452" t="s">
        <v>36</v>
      </c>
      <c r="H2831" s="458"/>
      <c r="I2831" s="463"/>
      <c r="J2831" s="27"/>
      <c r="K2831" s="27"/>
      <c r="L2831" s="27"/>
      <c r="M2831" s="27"/>
      <c r="N2831" s="313"/>
      <c r="O2831" s="27"/>
      <c r="P2831" s="27"/>
      <c r="Q2831" s="27"/>
      <c r="R2831" s="27"/>
      <c r="S2831" s="27"/>
      <c r="T2831" s="595"/>
      <c r="U2831" s="27"/>
      <c r="V2831" s="27"/>
      <c r="W2831" s="27"/>
      <c r="X2831" s="27">
        <f>X$725</f>
        <v>0</v>
      </c>
      <c r="Y2831" s="324"/>
      <c r="Z2831" s="157"/>
      <c r="AA2831" s="157"/>
      <c r="AB2831" s="157"/>
      <c r="AC2831" s="157"/>
      <c r="AD2831" s="157"/>
      <c r="AE2831" s="324"/>
      <c r="AF2831" s="157"/>
      <c r="AG2831" s="157"/>
      <c r="AH2831" s="157"/>
      <c r="AI2831" s="320"/>
      <c r="AJ2831" s="324"/>
      <c r="AK2831" s="157"/>
      <c r="AL2831" s="157"/>
      <c r="AM2831" s="157"/>
      <c r="AN2831" s="320"/>
    </row>
    <row r="2832" spans="1:40" outlineLevel="2">
      <c r="A2832" s="882">
        <f>ROW()</f>
        <v>2832</v>
      </c>
      <c r="B2832" s="453"/>
      <c r="D2832" s="452" t="s">
        <v>583</v>
      </c>
      <c r="H2832" s="458"/>
      <c r="I2832" s="463"/>
      <c r="J2832" s="27"/>
      <c r="K2832" s="27"/>
      <c r="L2832" s="27"/>
      <c r="M2832" s="27"/>
      <c r="N2832" s="313"/>
      <c r="O2832" s="27"/>
      <c r="P2832" s="27"/>
      <c r="Q2832" s="27"/>
      <c r="R2832" s="27"/>
      <c r="S2832" s="27"/>
      <c r="T2832" s="595"/>
      <c r="U2832" s="27"/>
      <c r="V2832" s="27"/>
      <c r="W2832" s="27"/>
      <c r="X2832" s="27">
        <f>X$726</f>
        <v>0</v>
      </c>
      <c r="Y2832" s="324"/>
      <c r="Z2832" s="157"/>
      <c r="AA2832" s="157"/>
      <c r="AB2832" s="157"/>
      <c r="AC2832" s="157"/>
      <c r="AD2832" s="157"/>
      <c r="AE2832" s="324"/>
      <c r="AF2832" s="157"/>
      <c r="AG2832" s="157"/>
      <c r="AH2832" s="157"/>
      <c r="AI2832" s="320"/>
      <c r="AJ2832" s="324"/>
      <c r="AK2832" s="157"/>
      <c r="AL2832" s="157"/>
      <c r="AM2832" s="157"/>
      <c r="AN2832" s="320"/>
    </row>
    <row r="2833" spans="1:40" outlineLevel="2">
      <c r="A2833" s="882">
        <f>ROW()</f>
        <v>2833</v>
      </c>
      <c r="B2833" s="453"/>
      <c r="D2833" s="452" t="s">
        <v>81</v>
      </c>
      <c r="H2833" s="458"/>
      <c r="I2833" s="463"/>
      <c r="J2833" s="27"/>
      <c r="K2833" s="27"/>
      <c r="L2833" s="27"/>
      <c r="M2833" s="27"/>
      <c r="N2833" s="313"/>
      <c r="O2833" s="27"/>
      <c r="P2833" s="27"/>
      <c r="Q2833" s="27"/>
      <c r="R2833" s="27"/>
      <c r="S2833" s="27"/>
      <c r="T2833" s="595"/>
      <c r="U2833" s="27"/>
      <c r="V2833" s="27"/>
      <c r="W2833" s="27"/>
      <c r="X2833" s="27">
        <f>X$727</f>
        <v>0</v>
      </c>
      <c r="Y2833" s="324"/>
      <c r="Z2833" s="157"/>
      <c r="AA2833" s="157"/>
      <c r="AB2833" s="157"/>
      <c r="AC2833" s="157"/>
      <c r="AD2833" s="157"/>
      <c r="AE2833" s="324"/>
      <c r="AF2833" s="157"/>
      <c r="AG2833" s="157"/>
      <c r="AH2833" s="157"/>
      <c r="AI2833" s="320"/>
      <c r="AJ2833" s="324"/>
      <c r="AK2833" s="157"/>
      <c r="AL2833" s="157"/>
      <c r="AM2833" s="157"/>
      <c r="AN2833" s="320"/>
    </row>
    <row r="2834" spans="1:40" outlineLevel="2">
      <c r="A2834" s="882">
        <f>ROW()</f>
        <v>2834</v>
      </c>
      <c r="B2834" s="453"/>
      <c r="D2834" s="452" t="s">
        <v>28</v>
      </c>
      <c r="H2834" s="458"/>
      <c r="I2834" s="463"/>
      <c r="J2834" s="27"/>
      <c r="K2834" s="27"/>
      <c r="L2834" s="27"/>
      <c r="M2834" s="27"/>
      <c r="N2834" s="313"/>
      <c r="O2834" s="27"/>
      <c r="P2834" s="27"/>
      <c r="Q2834" s="27"/>
      <c r="R2834" s="27"/>
      <c r="S2834" s="27"/>
      <c r="T2834" s="595"/>
      <c r="U2834" s="27"/>
      <c r="V2834" s="27"/>
      <c r="W2834" s="27"/>
      <c r="X2834" s="27">
        <f>X$728</f>
        <v>0</v>
      </c>
      <c r="Y2834" s="324"/>
      <c r="Z2834" s="157"/>
      <c r="AA2834" s="157"/>
      <c r="AB2834" s="157"/>
      <c r="AC2834" s="157"/>
      <c r="AD2834" s="157"/>
      <c r="AE2834" s="324"/>
      <c r="AF2834" s="157"/>
      <c r="AG2834" s="157"/>
      <c r="AH2834" s="157"/>
      <c r="AI2834" s="320"/>
      <c r="AJ2834" s="324"/>
      <c r="AK2834" s="157"/>
      <c r="AL2834" s="157"/>
      <c r="AM2834" s="157"/>
      <c r="AN2834" s="320"/>
    </row>
    <row r="2835" spans="1:40" outlineLevel="2">
      <c r="A2835" s="882">
        <f>ROW()</f>
        <v>2835</v>
      </c>
      <c r="B2835" s="453"/>
      <c r="D2835" s="456" t="s">
        <v>443</v>
      </c>
      <c r="E2835" s="456"/>
      <c r="F2835" s="456"/>
      <c r="G2835" s="456"/>
      <c r="H2835" s="460"/>
      <c r="I2835" s="465"/>
      <c r="J2835" s="159"/>
      <c r="K2835" s="159"/>
      <c r="L2835" s="159"/>
      <c r="M2835" s="159"/>
      <c r="N2835" s="339"/>
      <c r="O2835" s="159"/>
      <c r="P2835" s="159"/>
      <c r="Q2835" s="159"/>
      <c r="R2835" s="159"/>
      <c r="S2835" s="159"/>
      <c r="T2835" s="597"/>
      <c r="U2835" s="159"/>
      <c r="V2835" s="159"/>
      <c r="W2835" s="159"/>
      <c r="X2835" s="57">
        <f>X$729</f>
        <v>0</v>
      </c>
      <c r="Y2835" s="238"/>
      <c r="Z2835" s="146"/>
      <c r="AA2835" s="146"/>
      <c r="AB2835" s="146"/>
      <c r="AC2835" s="146"/>
      <c r="AD2835" s="146"/>
      <c r="AE2835" s="238"/>
      <c r="AF2835" s="146"/>
      <c r="AG2835" s="146"/>
      <c r="AH2835" s="146"/>
      <c r="AI2835" s="239"/>
      <c r="AJ2835" s="238"/>
      <c r="AK2835" s="146"/>
      <c r="AL2835" s="146"/>
      <c r="AM2835" s="146"/>
      <c r="AN2835" s="239"/>
    </row>
    <row r="2836" spans="1:40" outlineLevel="2">
      <c r="A2836" s="882">
        <f>ROW()</f>
        <v>2836</v>
      </c>
      <c r="B2836" s="453"/>
      <c r="D2836" s="452" t="s">
        <v>24</v>
      </c>
      <c r="F2836" s="454"/>
      <c r="G2836" s="454"/>
      <c r="H2836" s="448"/>
      <c r="I2836" s="449"/>
      <c r="J2836" s="439"/>
      <c r="K2836" s="439"/>
      <c r="L2836" s="439"/>
      <c r="M2836" s="439"/>
      <c r="N2836" s="440"/>
      <c r="O2836" s="439"/>
      <c r="P2836" s="439"/>
      <c r="Q2836" s="439"/>
      <c r="R2836" s="439"/>
      <c r="S2836" s="439"/>
      <c r="T2836" s="443"/>
      <c r="U2836" s="439"/>
      <c r="V2836" s="439"/>
      <c r="W2836" s="439"/>
      <c r="X2836" s="27">
        <f>SUM(X2820:X2835)</f>
        <v>-1.46282101167315E-2</v>
      </c>
      <c r="Y2836" s="443"/>
      <c r="Z2836" s="439"/>
      <c r="AA2836" s="439"/>
      <c r="AB2836" s="439"/>
      <c r="AC2836" s="439"/>
      <c r="AD2836" s="439"/>
      <c r="AE2836" s="443"/>
      <c r="AF2836" s="439"/>
      <c r="AG2836" s="439"/>
      <c r="AH2836" s="439"/>
      <c r="AI2836" s="440"/>
      <c r="AJ2836" s="443"/>
      <c r="AK2836" s="439"/>
      <c r="AL2836" s="439"/>
      <c r="AM2836" s="439"/>
      <c r="AN2836" s="440"/>
    </row>
    <row r="2837" spans="1:40" outlineLevel="1">
      <c r="A2837" s="732" t="s">
        <v>22</v>
      </c>
      <c r="B2837" s="733"/>
      <c r="C2837" s="881"/>
      <c r="D2837" s="733"/>
      <c r="E2837" s="733"/>
      <c r="F2837" s="733"/>
      <c r="G2837" s="730"/>
      <c r="H2837" s="733"/>
      <c r="I2837" s="730"/>
      <c r="J2837" s="729"/>
      <c r="K2837" s="730"/>
      <c r="L2837" s="730"/>
      <c r="M2837" s="730"/>
      <c r="N2837" s="731"/>
      <c r="O2837" s="730"/>
      <c r="P2837" s="730"/>
      <c r="Q2837" s="730"/>
      <c r="R2837" s="730"/>
      <c r="S2837" s="730"/>
      <c r="T2837" s="729"/>
      <c r="U2837" s="730"/>
      <c r="V2837" s="730"/>
      <c r="W2837" s="730"/>
      <c r="X2837" s="730"/>
      <c r="Y2837" s="729"/>
      <c r="Z2837" s="730"/>
      <c r="AA2837" s="730"/>
      <c r="AB2837" s="730"/>
      <c r="AC2837" s="730"/>
      <c r="AD2837" s="730"/>
      <c r="AE2837" s="729"/>
      <c r="AF2837" s="730"/>
      <c r="AG2837" s="730"/>
      <c r="AH2837" s="730"/>
      <c r="AI2837" s="731"/>
      <c r="AJ2837" s="729"/>
      <c r="AK2837" s="730"/>
      <c r="AL2837" s="730"/>
      <c r="AM2837" s="730"/>
      <c r="AN2837" s="731"/>
    </row>
    <row r="2838" spans="1:40" outlineLevel="2">
      <c r="A2838" s="882">
        <f>ROW()</f>
        <v>2838</v>
      </c>
      <c r="B2838" s="453"/>
      <c r="D2838" s="452" t="s">
        <v>300</v>
      </c>
      <c r="H2838" s="458"/>
      <c r="I2838" s="458"/>
      <c r="J2838" s="459"/>
      <c r="K2838" s="458"/>
      <c r="L2838" s="458"/>
      <c r="M2838" s="458"/>
      <c r="N2838" s="463"/>
      <c r="O2838" s="458"/>
      <c r="P2838" s="458"/>
      <c r="Q2838" s="458"/>
      <c r="R2838" s="458"/>
      <c r="S2838" s="458"/>
      <c r="T2838" s="459"/>
      <c r="U2838" s="458"/>
      <c r="V2838" s="458"/>
      <c r="W2838" s="439"/>
      <c r="X2838" s="439">
        <f t="shared" ref="X2838:AN2838" si="2017">X2748+X2766+X2784+X2802 + X2820</f>
        <v>4.7480000000000002</v>
      </c>
      <c r="Y2838" s="443">
        <f t="shared" si="2017"/>
        <v>4.6293000000000006</v>
      </c>
      <c r="Z2838" s="439">
        <f t="shared" si="2017"/>
        <v>4.3919000000000006</v>
      </c>
      <c r="AA2838" s="439">
        <f t="shared" si="2017"/>
        <v>4.1545000000000005</v>
      </c>
      <c r="AB2838" s="439">
        <f t="shared" si="2017"/>
        <v>3.9171000000000005</v>
      </c>
      <c r="AC2838" s="439">
        <f t="shared" si="2017"/>
        <v>3.6797000000000004</v>
      </c>
      <c r="AD2838" s="439">
        <f t="shared" si="2017"/>
        <v>3.4423000000000004</v>
      </c>
      <c r="AE2838" s="443">
        <f t="shared" si="2017"/>
        <v>3.2049000000000003</v>
      </c>
      <c r="AF2838" s="439">
        <f t="shared" si="2017"/>
        <v>2.9675000000000002</v>
      </c>
      <c r="AG2838" s="439">
        <f t="shared" si="2017"/>
        <v>2.7301000000000002</v>
      </c>
      <c r="AH2838" s="439">
        <f t="shared" si="2017"/>
        <v>2.4927000000000001</v>
      </c>
      <c r="AI2838" s="440">
        <f t="shared" si="2017"/>
        <v>2.2553000000000001</v>
      </c>
      <c r="AJ2838" s="443">
        <f t="shared" si="2017"/>
        <v>2.0179</v>
      </c>
      <c r="AK2838" s="439">
        <f t="shared" si="2017"/>
        <v>1.7805</v>
      </c>
      <c r="AL2838" s="439">
        <f t="shared" si="2017"/>
        <v>1.5430999999999999</v>
      </c>
      <c r="AM2838" s="439">
        <f t="shared" si="2017"/>
        <v>1.3056999999999999</v>
      </c>
      <c r="AN2838" s="440">
        <f t="shared" si="2017"/>
        <v>1.0682999999999998</v>
      </c>
    </row>
    <row r="2839" spans="1:40" outlineLevel="2">
      <c r="A2839" s="882">
        <f>ROW()</f>
        <v>2839</v>
      </c>
      <c r="B2839" s="453"/>
      <c r="D2839" s="452" t="s">
        <v>301</v>
      </c>
      <c r="H2839" s="458"/>
      <c r="I2839" s="458"/>
      <c r="J2839" s="459"/>
      <c r="K2839" s="458"/>
      <c r="L2839" s="458"/>
      <c r="M2839" s="458"/>
      <c r="N2839" s="463"/>
      <c r="O2839" s="458"/>
      <c r="P2839" s="458"/>
      <c r="Q2839" s="458"/>
      <c r="R2839" s="458"/>
      <c r="S2839" s="458"/>
      <c r="T2839" s="459"/>
      <c r="U2839" s="458"/>
      <c r="V2839" s="458"/>
      <c r="W2839" s="439"/>
      <c r="X2839" s="439">
        <f t="shared" ref="X2839:AN2839" si="2018">X2749+X2767+X2785+X2803 + X2821</f>
        <v>0</v>
      </c>
      <c r="Y2839" s="443">
        <f t="shared" si="2018"/>
        <v>0</v>
      </c>
      <c r="Z2839" s="439">
        <f t="shared" si="2018"/>
        <v>0</v>
      </c>
      <c r="AA2839" s="439">
        <f t="shared" si="2018"/>
        <v>0</v>
      </c>
      <c r="AB2839" s="439">
        <f t="shared" si="2018"/>
        <v>0</v>
      </c>
      <c r="AC2839" s="439">
        <f t="shared" si="2018"/>
        <v>0</v>
      </c>
      <c r="AD2839" s="439">
        <f t="shared" si="2018"/>
        <v>0</v>
      </c>
      <c r="AE2839" s="443">
        <f t="shared" si="2018"/>
        <v>0</v>
      </c>
      <c r="AF2839" s="439">
        <f t="shared" si="2018"/>
        <v>0</v>
      </c>
      <c r="AG2839" s="439">
        <f t="shared" si="2018"/>
        <v>0</v>
      </c>
      <c r="AH2839" s="439">
        <f t="shared" si="2018"/>
        <v>0</v>
      </c>
      <c r="AI2839" s="440">
        <f t="shared" si="2018"/>
        <v>0</v>
      </c>
      <c r="AJ2839" s="443">
        <f t="shared" si="2018"/>
        <v>0</v>
      </c>
      <c r="AK2839" s="439">
        <f t="shared" si="2018"/>
        <v>0</v>
      </c>
      <c r="AL2839" s="439">
        <f t="shared" si="2018"/>
        <v>0</v>
      </c>
      <c r="AM2839" s="439">
        <f t="shared" si="2018"/>
        <v>0</v>
      </c>
      <c r="AN2839" s="440">
        <f t="shared" si="2018"/>
        <v>0</v>
      </c>
    </row>
    <row r="2840" spans="1:40" outlineLevel="2">
      <c r="A2840" s="882">
        <f>ROW()</f>
        <v>2840</v>
      </c>
      <c r="B2840" s="453"/>
      <c r="D2840" s="452" t="s">
        <v>29</v>
      </c>
      <c r="H2840" s="458"/>
      <c r="I2840" s="458"/>
      <c r="J2840" s="459"/>
      <c r="K2840" s="458"/>
      <c r="L2840" s="458"/>
      <c r="M2840" s="458"/>
      <c r="N2840" s="463"/>
      <c r="O2840" s="458"/>
      <c r="P2840" s="458"/>
      <c r="Q2840" s="458"/>
      <c r="R2840" s="458"/>
      <c r="S2840" s="458"/>
      <c r="T2840" s="459"/>
      <c r="U2840" s="458"/>
      <c r="V2840" s="458"/>
      <c r="W2840" s="439"/>
      <c r="X2840" s="439">
        <f t="shared" ref="X2840:AN2840" si="2019">X2750+X2768+X2786+X2804 + X2822</f>
        <v>0</v>
      </c>
      <c r="Y2840" s="443">
        <f t="shared" si="2019"/>
        <v>0</v>
      </c>
      <c r="Z2840" s="439">
        <f t="shared" si="2019"/>
        <v>0</v>
      </c>
      <c r="AA2840" s="439">
        <f t="shared" si="2019"/>
        <v>0</v>
      </c>
      <c r="AB2840" s="439">
        <f t="shared" si="2019"/>
        <v>0</v>
      </c>
      <c r="AC2840" s="439">
        <f t="shared" si="2019"/>
        <v>0</v>
      </c>
      <c r="AD2840" s="439">
        <f t="shared" si="2019"/>
        <v>0</v>
      </c>
      <c r="AE2840" s="443">
        <f t="shared" si="2019"/>
        <v>0</v>
      </c>
      <c r="AF2840" s="439">
        <f t="shared" si="2019"/>
        <v>0</v>
      </c>
      <c r="AG2840" s="439">
        <f t="shared" si="2019"/>
        <v>0</v>
      </c>
      <c r="AH2840" s="439">
        <f t="shared" si="2019"/>
        <v>0</v>
      </c>
      <c r="AI2840" s="440">
        <f t="shared" si="2019"/>
        <v>0</v>
      </c>
      <c r="AJ2840" s="443">
        <f t="shared" si="2019"/>
        <v>0</v>
      </c>
      <c r="AK2840" s="439">
        <f t="shared" si="2019"/>
        <v>0</v>
      </c>
      <c r="AL2840" s="439">
        <f t="shared" si="2019"/>
        <v>0</v>
      </c>
      <c r="AM2840" s="439">
        <f t="shared" si="2019"/>
        <v>0</v>
      </c>
      <c r="AN2840" s="440">
        <f t="shared" si="2019"/>
        <v>0</v>
      </c>
    </row>
    <row r="2841" spans="1:40" outlineLevel="2">
      <c r="A2841" s="882">
        <f>ROW()</f>
        <v>2841</v>
      </c>
      <c r="B2841" s="453"/>
      <c r="D2841" s="452" t="s">
        <v>30</v>
      </c>
      <c r="H2841" s="458"/>
      <c r="I2841" s="458"/>
      <c r="J2841" s="459"/>
      <c r="K2841" s="458"/>
      <c r="L2841" s="458"/>
      <c r="M2841" s="458"/>
      <c r="N2841" s="463"/>
      <c r="O2841" s="458"/>
      <c r="P2841" s="458"/>
      <c r="Q2841" s="458"/>
      <c r="R2841" s="458"/>
      <c r="S2841" s="458"/>
      <c r="T2841" s="459"/>
      <c r="U2841" s="458"/>
      <c r="V2841" s="458"/>
      <c r="W2841" s="439"/>
      <c r="X2841" s="439">
        <f t="shared" ref="X2841:AN2841" si="2020">X2751+X2769+X2787+X2805 + X2823</f>
        <v>16.87749797</v>
      </c>
      <c r="Y2841" s="443">
        <f t="shared" si="2020"/>
        <v>16.455560520750002</v>
      </c>
      <c r="Z2841" s="439">
        <f t="shared" si="2020"/>
        <v>15.611685622250002</v>
      </c>
      <c r="AA2841" s="439">
        <f t="shared" si="2020"/>
        <v>14.767810723750003</v>
      </c>
      <c r="AB2841" s="439">
        <f t="shared" si="2020"/>
        <v>13.923935825250002</v>
      </c>
      <c r="AC2841" s="439">
        <f t="shared" si="2020"/>
        <v>13.080060926750003</v>
      </c>
      <c r="AD2841" s="439">
        <f t="shared" si="2020"/>
        <v>12.236186028250003</v>
      </c>
      <c r="AE2841" s="443">
        <f t="shared" si="2020"/>
        <v>11.392311129750002</v>
      </c>
      <c r="AF2841" s="439">
        <f t="shared" si="2020"/>
        <v>10.548436231250001</v>
      </c>
      <c r="AG2841" s="439">
        <f t="shared" si="2020"/>
        <v>9.7045613327500018</v>
      </c>
      <c r="AH2841" s="439">
        <f t="shared" si="2020"/>
        <v>8.8606864342500025</v>
      </c>
      <c r="AI2841" s="440">
        <f t="shared" si="2020"/>
        <v>8.0168115357500014</v>
      </c>
      <c r="AJ2841" s="443">
        <f t="shared" si="2020"/>
        <v>7.1729366372500012</v>
      </c>
      <c r="AK2841" s="439">
        <f t="shared" si="2020"/>
        <v>6.329061738750001</v>
      </c>
      <c r="AL2841" s="439">
        <f t="shared" si="2020"/>
        <v>5.4851868402500008</v>
      </c>
      <c r="AM2841" s="439">
        <f t="shared" si="2020"/>
        <v>4.6413119417500006</v>
      </c>
      <c r="AN2841" s="440">
        <f t="shared" si="2020"/>
        <v>3.7974370432500004</v>
      </c>
    </row>
    <row r="2842" spans="1:40" outlineLevel="2">
      <c r="A2842" s="882">
        <f>ROW()</f>
        <v>2842</v>
      </c>
      <c r="B2842" s="453"/>
      <c r="D2842" s="452" t="s">
        <v>31</v>
      </c>
      <c r="H2842" s="458"/>
      <c r="I2842" s="458"/>
      <c r="J2842" s="459"/>
      <c r="K2842" s="458"/>
      <c r="L2842" s="458"/>
      <c r="M2842" s="458"/>
      <c r="N2842" s="463"/>
      <c r="O2842" s="458"/>
      <c r="P2842" s="458"/>
      <c r="Q2842" s="458"/>
      <c r="R2842" s="458"/>
      <c r="S2842" s="458"/>
      <c r="T2842" s="459"/>
      <c r="U2842" s="458"/>
      <c r="V2842" s="458"/>
      <c r="W2842" s="439"/>
      <c r="X2842" s="439">
        <f t="shared" ref="X2842:AN2842" si="2021">X2752+X2770+X2788+X2806 + X2824</f>
        <v>0</v>
      </c>
      <c r="Y2842" s="443">
        <f t="shared" si="2021"/>
        <v>0</v>
      </c>
      <c r="Z2842" s="439">
        <f t="shared" si="2021"/>
        <v>0</v>
      </c>
      <c r="AA2842" s="439">
        <f t="shared" si="2021"/>
        <v>0</v>
      </c>
      <c r="AB2842" s="439">
        <f t="shared" si="2021"/>
        <v>0</v>
      </c>
      <c r="AC2842" s="439">
        <f t="shared" si="2021"/>
        <v>0</v>
      </c>
      <c r="AD2842" s="439">
        <f t="shared" si="2021"/>
        <v>0</v>
      </c>
      <c r="AE2842" s="443">
        <f t="shared" si="2021"/>
        <v>0</v>
      </c>
      <c r="AF2842" s="439">
        <f t="shared" si="2021"/>
        <v>0</v>
      </c>
      <c r="AG2842" s="439">
        <f t="shared" si="2021"/>
        <v>0</v>
      </c>
      <c r="AH2842" s="439">
        <f t="shared" si="2021"/>
        <v>0</v>
      </c>
      <c r="AI2842" s="440">
        <f t="shared" si="2021"/>
        <v>0</v>
      </c>
      <c r="AJ2842" s="443">
        <f t="shared" si="2021"/>
        <v>0</v>
      </c>
      <c r="AK2842" s="439">
        <f t="shared" si="2021"/>
        <v>0</v>
      </c>
      <c r="AL2842" s="439">
        <f t="shared" si="2021"/>
        <v>0</v>
      </c>
      <c r="AM2842" s="439">
        <f t="shared" si="2021"/>
        <v>0</v>
      </c>
      <c r="AN2842" s="440">
        <f t="shared" si="2021"/>
        <v>0</v>
      </c>
    </row>
    <row r="2843" spans="1:40" outlineLevel="2">
      <c r="A2843" s="882">
        <f>ROW()</f>
        <v>2843</v>
      </c>
      <c r="B2843" s="453"/>
      <c r="D2843" s="452" t="s">
        <v>32</v>
      </c>
      <c r="H2843" s="458"/>
      <c r="I2843" s="458"/>
      <c r="J2843" s="459"/>
      <c r="K2843" s="458"/>
      <c r="L2843" s="458"/>
      <c r="M2843" s="458"/>
      <c r="N2843" s="463"/>
      <c r="O2843" s="458"/>
      <c r="P2843" s="458"/>
      <c r="Q2843" s="458"/>
      <c r="R2843" s="458"/>
      <c r="S2843" s="458"/>
      <c r="T2843" s="459"/>
      <c r="U2843" s="458"/>
      <c r="V2843" s="458"/>
      <c r="W2843" s="439"/>
      <c r="X2843" s="439">
        <f t="shared" ref="X2843:AN2843" si="2022">X2753+X2771+X2789+X2807 + X2825</f>
        <v>0.64878114988326829</v>
      </c>
      <c r="Y2843" s="443">
        <f t="shared" si="2022"/>
        <v>0.64067138550972746</v>
      </c>
      <c r="Z2843" s="439">
        <f t="shared" si="2022"/>
        <v>0.62445185676264581</v>
      </c>
      <c r="AA2843" s="439">
        <f t="shared" si="2022"/>
        <v>0.60823232801556415</v>
      </c>
      <c r="AB2843" s="439">
        <f t="shared" si="2022"/>
        <v>0.59201279926848249</v>
      </c>
      <c r="AC2843" s="439">
        <f t="shared" si="2022"/>
        <v>0.57579327052140084</v>
      </c>
      <c r="AD2843" s="439">
        <f t="shared" si="2022"/>
        <v>0.55957374177431918</v>
      </c>
      <c r="AE2843" s="443">
        <f t="shared" si="2022"/>
        <v>0.54335421302723741</v>
      </c>
      <c r="AF2843" s="439">
        <f t="shared" si="2022"/>
        <v>0.52713468428015564</v>
      </c>
      <c r="AG2843" s="439">
        <f t="shared" si="2022"/>
        <v>0.51091515553307398</v>
      </c>
      <c r="AH2843" s="439">
        <f t="shared" si="2022"/>
        <v>0.49469562678599227</v>
      </c>
      <c r="AI2843" s="440">
        <f t="shared" si="2022"/>
        <v>0.47847609803891056</v>
      </c>
      <c r="AJ2843" s="443">
        <f t="shared" si="2022"/>
        <v>0.46225656929182884</v>
      </c>
      <c r="AK2843" s="439">
        <f t="shared" si="2022"/>
        <v>0.44603704054474713</v>
      </c>
      <c r="AL2843" s="439">
        <f t="shared" si="2022"/>
        <v>0.42981751179766542</v>
      </c>
      <c r="AM2843" s="439">
        <f t="shared" si="2022"/>
        <v>0.41359798305058371</v>
      </c>
      <c r="AN2843" s="440">
        <f t="shared" si="2022"/>
        <v>0.39737845430350199</v>
      </c>
    </row>
    <row r="2844" spans="1:40" outlineLevel="2">
      <c r="A2844" s="882">
        <f>ROW()</f>
        <v>2844</v>
      </c>
      <c r="B2844" s="453"/>
      <c r="D2844" s="452" t="s">
        <v>33</v>
      </c>
      <c r="H2844" s="458"/>
      <c r="I2844" s="458"/>
      <c r="J2844" s="459"/>
      <c r="K2844" s="458"/>
      <c r="L2844" s="458"/>
      <c r="M2844" s="458"/>
      <c r="N2844" s="463"/>
      <c r="O2844" s="458"/>
      <c r="P2844" s="458"/>
      <c r="Q2844" s="458"/>
      <c r="R2844" s="458"/>
      <c r="S2844" s="458"/>
      <c r="T2844" s="459"/>
      <c r="U2844" s="458"/>
      <c r="V2844" s="458"/>
      <c r="W2844" s="439"/>
      <c r="X2844" s="439">
        <f t="shared" ref="X2844:AN2844" si="2023">X2754+X2772+X2790+X2808 + X2826</f>
        <v>6.0650000000000005E-4</v>
      </c>
      <c r="Y2844" s="443">
        <f t="shared" si="2023"/>
        <v>5.9891875000000008E-4</v>
      </c>
      <c r="Z2844" s="439">
        <f t="shared" si="2023"/>
        <v>5.8375625000000003E-4</v>
      </c>
      <c r="AA2844" s="439">
        <f t="shared" si="2023"/>
        <v>5.6859374999999998E-4</v>
      </c>
      <c r="AB2844" s="439">
        <f t="shared" si="2023"/>
        <v>5.5343124999999993E-4</v>
      </c>
      <c r="AC2844" s="439">
        <f t="shared" si="2023"/>
        <v>5.3826874999999988E-4</v>
      </c>
      <c r="AD2844" s="439">
        <f t="shared" si="2023"/>
        <v>5.2310624999999983E-4</v>
      </c>
      <c r="AE2844" s="443">
        <f t="shared" si="2023"/>
        <v>5.0794374999999989E-4</v>
      </c>
      <c r="AF2844" s="439">
        <f t="shared" si="2023"/>
        <v>4.9278124999999995E-4</v>
      </c>
      <c r="AG2844" s="439">
        <f t="shared" si="2023"/>
        <v>4.7761874999999995E-4</v>
      </c>
      <c r="AH2844" s="439">
        <f t="shared" si="2023"/>
        <v>4.6245624999999996E-4</v>
      </c>
      <c r="AI2844" s="440">
        <f t="shared" si="2023"/>
        <v>4.4729374999999996E-4</v>
      </c>
      <c r="AJ2844" s="443">
        <f t="shared" si="2023"/>
        <v>4.3213124999999996E-4</v>
      </c>
      <c r="AK2844" s="439">
        <f t="shared" si="2023"/>
        <v>4.1696874999999997E-4</v>
      </c>
      <c r="AL2844" s="439">
        <f t="shared" si="2023"/>
        <v>4.0180624999999997E-4</v>
      </c>
      <c r="AM2844" s="439">
        <f t="shared" si="2023"/>
        <v>3.8664374999999998E-4</v>
      </c>
      <c r="AN2844" s="440">
        <f t="shared" si="2023"/>
        <v>3.7148124999999998E-4</v>
      </c>
    </row>
    <row r="2845" spans="1:40" outlineLevel="2">
      <c r="A2845" s="882">
        <f>ROW()</f>
        <v>2845</v>
      </c>
      <c r="B2845" s="453"/>
      <c r="D2845" s="452" t="s">
        <v>27</v>
      </c>
      <c r="H2845" s="458"/>
      <c r="I2845" s="458"/>
      <c r="J2845" s="459"/>
      <c r="K2845" s="458"/>
      <c r="L2845" s="458"/>
      <c r="M2845" s="458"/>
      <c r="N2845" s="463"/>
      <c r="O2845" s="458"/>
      <c r="P2845" s="458"/>
      <c r="Q2845" s="458"/>
      <c r="R2845" s="458"/>
      <c r="S2845" s="458"/>
      <c r="T2845" s="459"/>
      <c r="U2845" s="458"/>
      <c r="V2845" s="458"/>
      <c r="W2845" s="439"/>
      <c r="X2845" s="439">
        <f t="shared" ref="X2845:AN2845" si="2024">X2755+X2773+X2791+X2809 + X2827</f>
        <v>9.5596913996734987</v>
      </c>
      <c r="Y2845" s="443">
        <f t="shared" si="2024"/>
        <v>9.4401952571775798</v>
      </c>
      <c r="Z2845" s="439">
        <f t="shared" si="2024"/>
        <v>9.201202972185742</v>
      </c>
      <c r="AA2845" s="439">
        <f t="shared" si="2024"/>
        <v>8.9622106871939042</v>
      </c>
      <c r="AB2845" s="439">
        <f t="shared" si="2024"/>
        <v>8.7232184022020665</v>
      </c>
      <c r="AC2845" s="439">
        <f t="shared" si="2024"/>
        <v>8.4842261172102287</v>
      </c>
      <c r="AD2845" s="439">
        <f t="shared" si="2024"/>
        <v>8.2452338322183909</v>
      </c>
      <c r="AE2845" s="443">
        <f t="shared" si="2024"/>
        <v>8.0062415472265531</v>
      </c>
      <c r="AF2845" s="439">
        <f t="shared" si="2024"/>
        <v>7.7672492622347153</v>
      </c>
      <c r="AG2845" s="439">
        <f t="shared" si="2024"/>
        <v>7.5282569772428776</v>
      </c>
      <c r="AH2845" s="439">
        <f t="shared" si="2024"/>
        <v>7.2892646922510398</v>
      </c>
      <c r="AI2845" s="440">
        <f t="shared" si="2024"/>
        <v>7.050272407259202</v>
      </c>
      <c r="AJ2845" s="443">
        <f t="shared" si="2024"/>
        <v>6.8112801222673642</v>
      </c>
      <c r="AK2845" s="439">
        <f t="shared" si="2024"/>
        <v>6.5722878372755265</v>
      </c>
      <c r="AL2845" s="439">
        <f t="shared" si="2024"/>
        <v>6.3332955522836887</v>
      </c>
      <c r="AM2845" s="439">
        <f t="shared" si="2024"/>
        <v>6.0943032672918518</v>
      </c>
      <c r="AN2845" s="440">
        <f t="shared" si="2024"/>
        <v>5.8553109823000149</v>
      </c>
    </row>
    <row r="2846" spans="1:40" outlineLevel="2">
      <c r="A2846" s="882">
        <f>ROW()</f>
        <v>2846</v>
      </c>
      <c r="B2846" s="453"/>
      <c r="D2846" s="452" t="s">
        <v>34</v>
      </c>
      <c r="H2846" s="458"/>
      <c r="I2846" s="458"/>
      <c r="J2846" s="459"/>
      <c r="K2846" s="458"/>
      <c r="L2846" s="458"/>
      <c r="M2846" s="458"/>
      <c r="N2846" s="463"/>
      <c r="O2846" s="458"/>
      <c r="P2846" s="458"/>
      <c r="Q2846" s="458"/>
      <c r="R2846" s="458"/>
      <c r="S2846" s="458"/>
      <c r="T2846" s="459"/>
      <c r="U2846" s="458"/>
      <c r="V2846" s="458"/>
      <c r="W2846" s="439"/>
      <c r="X2846" s="439">
        <f t="shared" ref="X2846:AN2846" si="2025">X2756+X2774+X2792+X2810 + X2828</f>
        <v>30.096388690000008</v>
      </c>
      <c r="Y2846" s="443">
        <f t="shared" si="2025"/>
        <v>29.093175733666676</v>
      </c>
      <c r="Z2846" s="439">
        <f t="shared" si="2025"/>
        <v>27.086749821000009</v>
      </c>
      <c r="AA2846" s="439">
        <f t="shared" si="2025"/>
        <v>25.080323908333341</v>
      </c>
      <c r="AB2846" s="439">
        <f t="shared" si="2025"/>
        <v>23.073897995666673</v>
      </c>
      <c r="AC2846" s="439">
        <f t="shared" si="2025"/>
        <v>21.067472083000006</v>
      </c>
      <c r="AD2846" s="439">
        <f t="shared" si="2025"/>
        <v>19.061046170333338</v>
      </c>
      <c r="AE2846" s="443">
        <f t="shared" si="2025"/>
        <v>17.05462025766667</v>
      </c>
      <c r="AF2846" s="439">
        <f t="shared" si="2025"/>
        <v>15.048194345000002</v>
      </c>
      <c r="AG2846" s="439">
        <f t="shared" si="2025"/>
        <v>13.041768432333335</v>
      </c>
      <c r="AH2846" s="439">
        <f t="shared" si="2025"/>
        <v>11.035342519666667</v>
      </c>
      <c r="AI2846" s="440">
        <f t="shared" si="2025"/>
        <v>9.0289166069999993</v>
      </c>
      <c r="AJ2846" s="443">
        <f t="shared" si="2025"/>
        <v>7.0224906943333334</v>
      </c>
      <c r="AK2846" s="439">
        <f t="shared" si="2025"/>
        <v>5.0160647816666666</v>
      </c>
      <c r="AL2846" s="439">
        <f t="shared" si="2025"/>
        <v>3.0096388689999998</v>
      </c>
      <c r="AM2846" s="439">
        <f t="shared" si="2025"/>
        <v>1.0032129563333334</v>
      </c>
      <c r="AN2846" s="440">
        <f t="shared" si="2025"/>
        <v>0</v>
      </c>
    </row>
    <row r="2847" spans="1:40" outlineLevel="2">
      <c r="A2847" s="882">
        <f>ROW()</f>
        <v>2847</v>
      </c>
      <c r="B2847" s="453"/>
      <c r="D2847" s="452" t="s">
        <v>35</v>
      </c>
      <c r="H2847" s="458"/>
      <c r="I2847" s="458"/>
      <c r="J2847" s="459"/>
      <c r="K2847" s="458"/>
      <c r="L2847" s="458"/>
      <c r="M2847" s="458"/>
      <c r="N2847" s="463"/>
      <c r="O2847" s="458"/>
      <c r="P2847" s="458"/>
      <c r="Q2847" s="458"/>
      <c r="R2847" s="458"/>
      <c r="S2847" s="458"/>
      <c r="T2847" s="459"/>
      <c r="U2847" s="458"/>
      <c r="V2847" s="458"/>
      <c r="W2847" s="439"/>
      <c r="X2847" s="439">
        <f t="shared" ref="X2847:AN2847" si="2026">X2757+X2775+X2793+X2811 + X2829</f>
        <v>5.1096908558681591</v>
      </c>
      <c r="Y2847" s="443">
        <f t="shared" si="2026"/>
        <v>4.8542063130747515</v>
      </c>
      <c r="Z2847" s="439">
        <f t="shared" si="2026"/>
        <v>4.3432372274879354</v>
      </c>
      <c r="AA2847" s="439">
        <f t="shared" si="2026"/>
        <v>3.8322681419011193</v>
      </c>
      <c r="AB2847" s="439">
        <f t="shared" si="2026"/>
        <v>3.3212990563143032</v>
      </c>
      <c r="AC2847" s="439">
        <f t="shared" si="2026"/>
        <v>2.8103299707274871</v>
      </c>
      <c r="AD2847" s="439">
        <f t="shared" si="2026"/>
        <v>2.2993608851406711</v>
      </c>
      <c r="AE2847" s="443">
        <f t="shared" si="2026"/>
        <v>1.7883917995538554</v>
      </c>
      <c r="AF2847" s="439">
        <f t="shared" si="2026"/>
        <v>1.2774227139670395</v>
      </c>
      <c r="AG2847" s="439">
        <f t="shared" si="2026"/>
        <v>0.76645362838022368</v>
      </c>
      <c r="AH2847" s="439">
        <f t="shared" si="2026"/>
        <v>0.25548454279340793</v>
      </c>
      <c r="AI2847" s="440">
        <f t="shared" si="2026"/>
        <v>0</v>
      </c>
      <c r="AJ2847" s="443">
        <f t="shared" si="2026"/>
        <v>0</v>
      </c>
      <c r="AK2847" s="439">
        <f t="shared" si="2026"/>
        <v>0</v>
      </c>
      <c r="AL2847" s="439">
        <f t="shared" si="2026"/>
        <v>0</v>
      </c>
      <c r="AM2847" s="439">
        <f t="shared" si="2026"/>
        <v>0</v>
      </c>
      <c r="AN2847" s="440">
        <f t="shared" si="2026"/>
        <v>0</v>
      </c>
    </row>
    <row r="2848" spans="1:40" outlineLevel="2">
      <c r="A2848" s="882">
        <f>ROW()</f>
        <v>2848</v>
      </c>
      <c r="B2848" s="453"/>
      <c r="D2848" s="452" t="s">
        <v>302</v>
      </c>
      <c r="H2848" s="458"/>
      <c r="I2848" s="458"/>
      <c r="J2848" s="459"/>
      <c r="K2848" s="458"/>
      <c r="L2848" s="458"/>
      <c r="M2848" s="458"/>
      <c r="N2848" s="463"/>
      <c r="O2848" s="458"/>
      <c r="P2848" s="458"/>
      <c r="Q2848" s="458"/>
      <c r="R2848" s="458"/>
      <c r="S2848" s="458"/>
      <c r="T2848" s="459"/>
      <c r="U2848" s="458"/>
      <c r="V2848" s="458"/>
      <c r="W2848" s="439"/>
      <c r="X2848" s="439">
        <f t="shared" ref="X2848:AN2848" si="2027">X2758+X2776+X2794+X2812 + X2830</f>
        <v>0</v>
      </c>
      <c r="Y2848" s="443">
        <f t="shared" si="2027"/>
        <v>0</v>
      </c>
      <c r="Z2848" s="439">
        <f t="shared" si="2027"/>
        <v>0</v>
      </c>
      <c r="AA2848" s="439">
        <f t="shared" si="2027"/>
        <v>0</v>
      </c>
      <c r="AB2848" s="439">
        <f t="shared" si="2027"/>
        <v>0</v>
      </c>
      <c r="AC2848" s="439">
        <f t="shared" si="2027"/>
        <v>0</v>
      </c>
      <c r="AD2848" s="439">
        <f t="shared" si="2027"/>
        <v>0</v>
      </c>
      <c r="AE2848" s="443">
        <f t="shared" si="2027"/>
        <v>0</v>
      </c>
      <c r="AF2848" s="439">
        <f t="shared" si="2027"/>
        <v>0</v>
      </c>
      <c r="AG2848" s="439">
        <f t="shared" si="2027"/>
        <v>0</v>
      </c>
      <c r="AH2848" s="439">
        <f t="shared" si="2027"/>
        <v>0</v>
      </c>
      <c r="AI2848" s="440">
        <f t="shared" si="2027"/>
        <v>0</v>
      </c>
      <c r="AJ2848" s="443">
        <f t="shared" si="2027"/>
        <v>0</v>
      </c>
      <c r="AK2848" s="439">
        <f t="shared" si="2027"/>
        <v>0</v>
      </c>
      <c r="AL2848" s="439">
        <f t="shared" si="2027"/>
        <v>0</v>
      </c>
      <c r="AM2848" s="439">
        <f t="shared" si="2027"/>
        <v>0</v>
      </c>
      <c r="AN2848" s="440">
        <f t="shared" si="2027"/>
        <v>0</v>
      </c>
    </row>
    <row r="2849" spans="1:40" outlineLevel="2">
      <c r="A2849" s="882">
        <f>ROW()</f>
        <v>2849</v>
      </c>
      <c r="B2849" s="453"/>
      <c r="D2849" s="452" t="s">
        <v>36</v>
      </c>
      <c r="H2849" s="458"/>
      <c r="I2849" s="458"/>
      <c r="J2849" s="459"/>
      <c r="K2849" s="458"/>
      <c r="L2849" s="458"/>
      <c r="M2849" s="458"/>
      <c r="N2849" s="463"/>
      <c r="O2849" s="458"/>
      <c r="P2849" s="458"/>
      <c r="Q2849" s="458"/>
      <c r="R2849" s="458"/>
      <c r="S2849" s="458"/>
      <c r="T2849" s="459"/>
      <c r="U2849" s="458"/>
      <c r="V2849" s="458"/>
      <c r="W2849" s="439"/>
      <c r="X2849" s="439">
        <f t="shared" ref="X2849:AN2849" si="2028">X2759+X2777+X2795+X2813 + X2831</f>
        <v>3.2356692511648499</v>
      </c>
      <c r="Y2849" s="443">
        <f t="shared" si="2028"/>
        <v>2.8312105947692436</v>
      </c>
      <c r="Z2849" s="439">
        <f t="shared" si="2028"/>
        <v>2.022293281978031</v>
      </c>
      <c r="AA2849" s="439">
        <f t="shared" si="2028"/>
        <v>1.2133759691868187</v>
      </c>
      <c r="AB2849" s="439">
        <f t="shared" si="2028"/>
        <v>0.40445865639560619</v>
      </c>
      <c r="AC2849" s="439">
        <f t="shared" si="2028"/>
        <v>0</v>
      </c>
      <c r="AD2849" s="439">
        <f t="shared" si="2028"/>
        <v>0</v>
      </c>
      <c r="AE2849" s="443">
        <f t="shared" si="2028"/>
        <v>0</v>
      </c>
      <c r="AF2849" s="439">
        <f t="shared" si="2028"/>
        <v>0</v>
      </c>
      <c r="AG2849" s="439">
        <f t="shared" si="2028"/>
        <v>0</v>
      </c>
      <c r="AH2849" s="439">
        <f t="shared" si="2028"/>
        <v>0</v>
      </c>
      <c r="AI2849" s="440">
        <f t="shared" si="2028"/>
        <v>0</v>
      </c>
      <c r="AJ2849" s="443">
        <f t="shared" si="2028"/>
        <v>0</v>
      </c>
      <c r="AK2849" s="439">
        <f t="shared" si="2028"/>
        <v>0</v>
      </c>
      <c r="AL2849" s="439">
        <f t="shared" si="2028"/>
        <v>0</v>
      </c>
      <c r="AM2849" s="439">
        <f t="shared" si="2028"/>
        <v>0</v>
      </c>
      <c r="AN2849" s="440">
        <f t="shared" si="2028"/>
        <v>0</v>
      </c>
    </row>
    <row r="2850" spans="1:40" outlineLevel="2">
      <c r="A2850" s="882">
        <f>ROW()</f>
        <v>2850</v>
      </c>
      <c r="B2850" s="453"/>
      <c r="D2850" s="452" t="s">
        <v>583</v>
      </c>
      <c r="H2850" s="458"/>
      <c r="I2850" s="458"/>
      <c r="J2850" s="459"/>
      <c r="K2850" s="458"/>
      <c r="L2850" s="458"/>
      <c r="M2850" s="458"/>
      <c r="N2850" s="463"/>
      <c r="O2850" s="458"/>
      <c r="P2850" s="458"/>
      <c r="Q2850" s="458"/>
      <c r="R2850" s="458"/>
      <c r="S2850" s="458"/>
      <c r="T2850" s="459"/>
      <c r="U2850" s="458"/>
      <c r="V2850" s="458"/>
      <c r="W2850" s="439"/>
      <c r="X2850" s="439">
        <f t="shared" ref="X2850:AN2850" si="2029">X2760+X2778+X2796+X2814 + X2832</f>
        <v>0</v>
      </c>
      <c r="Y2850" s="443">
        <f t="shared" si="2029"/>
        <v>0</v>
      </c>
      <c r="Z2850" s="439">
        <f t="shared" si="2029"/>
        <v>0</v>
      </c>
      <c r="AA2850" s="439">
        <f t="shared" si="2029"/>
        <v>0</v>
      </c>
      <c r="AB2850" s="439">
        <f t="shared" si="2029"/>
        <v>0</v>
      </c>
      <c r="AC2850" s="439">
        <f t="shared" si="2029"/>
        <v>0</v>
      </c>
      <c r="AD2850" s="439">
        <f t="shared" si="2029"/>
        <v>0</v>
      </c>
      <c r="AE2850" s="443">
        <f t="shared" si="2029"/>
        <v>0</v>
      </c>
      <c r="AF2850" s="439">
        <f t="shared" si="2029"/>
        <v>0</v>
      </c>
      <c r="AG2850" s="439">
        <f t="shared" si="2029"/>
        <v>0</v>
      </c>
      <c r="AH2850" s="439">
        <f t="shared" si="2029"/>
        <v>0</v>
      </c>
      <c r="AI2850" s="440">
        <f t="shared" si="2029"/>
        <v>0</v>
      </c>
      <c r="AJ2850" s="443">
        <f t="shared" si="2029"/>
        <v>0</v>
      </c>
      <c r="AK2850" s="439">
        <f t="shared" si="2029"/>
        <v>0</v>
      </c>
      <c r="AL2850" s="439">
        <f t="shared" si="2029"/>
        <v>0</v>
      </c>
      <c r="AM2850" s="439">
        <f t="shared" si="2029"/>
        <v>0</v>
      </c>
      <c r="AN2850" s="440">
        <f t="shared" si="2029"/>
        <v>0</v>
      </c>
    </row>
    <row r="2851" spans="1:40" outlineLevel="2">
      <c r="A2851" s="882">
        <f>ROW()</f>
        <v>2851</v>
      </c>
      <c r="B2851" s="453"/>
      <c r="D2851" s="452" t="s">
        <v>81</v>
      </c>
      <c r="H2851" s="458"/>
      <c r="I2851" s="458"/>
      <c r="J2851" s="459"/>
      <c r="K2851" s="458"/>
      <c r="L2851" s="458"/>
      <c r="M2851" s="458"/>
      <c r="N2851" s="463"/>
      <c r="O2851" s="458"/>
      <c r="P2851" s="458"/>
      <c r="Q2851" s="458"/>
      <c r="R2851" s="458"/>
      <c r="S2851" s="458"/>
      <c r="T2851" s="459"/>
      <c r="U2851" s="458"/>
      <c r="V2851" s="458"/>
      <c r="W2851" s="439"/>
      <c r="X2851" s="439">
        <f t="shared" ref="X2851:AN2851" si="2030">X2761+X2779+X2797+X2815 + X2833</f>
        <v>0</v>
      </c>
      <c r="Y2851" s="443">
        <f t="shared" si="2030"/>
        <v>0</v>
      </c>
      <c r="Z2851" s="439">
        <f t="shared" si="2030"/>
        <v>0</v>
      </c>
      <c r="AA2851" s="439">
        <f t="shared" si="2030"/>
        <v>0</v>
      </c>
      <c r="AB2851" s="439">
        <f t="shared" si="2030"/>
        <v>0</v>
      </c>
      <c r="AC2851" s="439">
        <f t="shared" si="2030"/>
        <v>0</v>
      </c>
      <c r="AD2851" s="439">
        <f t="shared" si="2030"/>
        <v>0</v>
      </c>
      <c r="AE2851" s="443">
        <f t="shared" si="2030"/>
        <v>0</v>
      </c>
      <c r="AF2851" s="439">
        <f t="shared" si="2030"/>
        <v>0</v>
      </c>
      <c r="AG2851" s="439">
        <f t="shared" si="2030"/>
        <v>0</v>
      </c>
      <c r="AH2851" s="439">
        <f t="shared" si="2030"/>
        <v>0</v>
      </c>
      <c r="AI2851" s="440">
        <f t="shared" si="2030"/>
        <v>0</v>
      </c>
      <c r="AJ2851" s="443">
        <f t="shared" si="2030"/>
        <v>0</v>
      </c>
      <c r="AK2851" s="439">
        <f t="shared" si="2030"/>
        <v>0</v>
      </c>
      <c r="AL2851" s="439">
        <f t="shared" si="2030"/>
        <v>0</v>
      </c>
      <c r="AM2851" s="439">
        <f t="shared" si="2030"/>
        <v>0</v>
      </c>
      <c r="AN2851" s="440">
        <f t="shared" si="2030"/>
        <v>0</v>
      </c>
    </row>
    <row r="2852" spans="1:40" outlineLevel="2">
      <c r="A2852" s="882">
        <f>ROW()</f>
        <v>2852</v>
      </c>
      <c r="B2852" s="453"/>
      <c r="D2852" s="452" t="s">
        <v>28</v>
      </c>
      <c r="H2852" s="458"/>
      <c r="I2852" s="458"/>
      <c r="J2852" s="459"/>
      <c r="K2852" s="458"/>
      <c r="L2852" s="458"/>
      <c r="M2852" s="458"/>
      <c r="N2852" s="463"/>
      <c r="O2852" s="458"/>
      <c r="P2852" s="458"/>
      <c r="Q2852" s="458"/>
      <c r="R2852" s="458"/>
      <c r="S2852" s="458"/>
      <c r="T2852" s="459"/>
      <c r="U2852" s="458"/>
      <c r="V2852" s="458"/>
      <c r="W2852" s="439"/>
      <c r="X2852" s="439">
        <f t="shared" ref="X2852:AN2852" si="2031">X2762+X2780+X2798+X2816 + X2834</f>
        <v>0</v>
      </c>
      <c r="Y2852" s="443">
        <f t="shared" si="2031"/>
        <v>0</v>
      </c>
      <c r="Z2852" s="439">
        <f t="shared" si="2031"/>
        <v>0</v>
      </c>
      <c r="AA2852" s="439">
        <f t="shared" si="2031"/>
        <v>0</v>
      </c>
      <c r="AB2852" s="439">
        <f t="shared" si="2031"/>
        <v>0</v>
      </c>
      <c r="AC2852" s="439">
        <f t="shared" si="2031"/>
        <v>0</v>
      </c>
      <c r="AD2852" s="439">
        <f t="shared" si="2031"/>
        <v>0</v>
      </c>
      <c r="AE2852" s="443">
        <f t="shared" si="2031"/>
        <v>0</v>
      </c>
      <c r="AF2852" s="439">
        <f t="shared" si="2031"/>
        <v>0</v>
      </c>
      <c r="AG2852" s="439">
        <f t="shared" si="2031"/>
        <v>0</v>
      </c>
      <c r="AH2852" s="439">
        <f t="shared" si="2031"/>
        <v>0</v>
      </c>
      <c r="AI2852" s="440">
        <f t="shared" si="2031"/>
        <v>0</v>
      </c>
      <c r="AJ2852" s="443">
        <f t="shared" si="2031"/>
        <v>0</v>
      </c>
      <c r="AK2852" s="439">
        <f t="shared" si="2031"/>
        <v>0</v>
      </c>
      <c r="AL2852" s="439">
        <f t="shared" si="2031"/>
        <v>0</v>
      </c>
      <c r="AM2852" s="439">
        <f t="shared" si="2031"/>
        <v>0</v>
      </c>
      <c r="AN2852" s="440">
        <f t="shared" si="2031"/>
        <v>0</v>
      </c>
    </row>
    <row r="2853" spans="1:40" outlineLevel="2">
      <c r="A2853" s="882">
        <f>ROW()</f>
        <v>2853</v>
      </c>
      <c r="B2853" s="453"/>
      <c r="D2853" s="456" t="s">
        <v>443</v>
      </c>
      <c r="E2853" s="456"/>
      <c r="F2853" s="456"/>
      <c r="G2853" s="456"/>
      <c r="H2853" s="460"/>
      <c r="I2853" s="460"/>
      <c r="J2853" s="461"/>
      <c r="K2853" s="460"/>
      <c r="L2853" s="460"/>
      <c r="M2853" s="460"/>
      <c r="N2853" s="465"/>
      <c r="O2853" s="460"/>
      <c r="P2853" s="460"/>
      <c r="Q2853" s="460"/>
      <c r="R2853" s="460"/>
      <c r="S2853" s="460"/>
      <c r="T2853" s="461"/>
      <c r="U2853" s="460"/>
      <c r="V2853" s="460"/>
      <c r="W2853" s="441"/>
      <c r="X2853" s="441">
        <f t="shared" ref="X2853:AN2853" si="2032">X2763+X2781+X2799+X2817 + X2835</f>
        <v>0</v>
      </c>
      <c r="Y2853" s="462">
        <f t="shared" si="2032"/>
        <v>0</v>
      </c>
      <c r="Z2853" s="441">
        <f t="shared" si="2032"/>
        <v>0</v>
      </c>
      <c r="AA2853" s="441">
        <f t="shared" si="2032"/>
        <v>0</v>
      </c>
      <c r="AB2853" s="441">
        <f t="shared" si="2032"/>
        <v>0</v>
      </c>
      <c r="AC2853" s="441">
        <f t="shared" si="2032"/>
        <v>0</v>
      </c>
      <c r="AD2853" s="441">
        <f t="shared" si="2032"/>
        <v>0</v>
      </c>
      <c r="AE2853" s="462">
        <f t="shared" si="2032"/>
        <v>0</v>
      </c>
      <c r="AF2853" s="441">
        <f t="shared" si="2032"/>
        <v>0</v>
      </c>
      <c r="AG2853" s="441">
        <f t="shared" si="2032"/>
        <v>0</v>
      </c>
      <c r="AH2853" s="441">
        <f t="shared" si="2032"/>
        <v>0</v>
      </c>
      <c r="AI2853" s="442">
        <f t="shared" si="2032"/>
        <v>0</v>
      </c>
      <c r="AJ2853" s="462">
        <f t="shared" si="2032"/>
        <v>0</v>
      </c>
      <c r="AK2853" s="441">
        <f t="shared" si="2032"/>
        <v>0</v>
      </c>
      <c r="AL2853" s="441">
        <f t="shared" si="2032"/>
        <v>0</v>
      </c>
      <c r="AM2853" s="441">
        <f t="shared" si="2032"/>
        <v>0</v>
      </c>
      <c r="AN2853" s="442">
        <f t="shared" si="2032"/>
        <v>0</v>
      </c>
    </row>
    <row r="2854" spans="1:40" outlineLevel="1">
      <c r="A2854" s="882">
        <f>ROW()</f>
        <v>2854</v>
      </c>
      <c r="B2854" s="453"/>
      <c r="D2854" s="452" t="s">
        <v>24</v>
      </c>
      <c r="H2854" s="458"/>
      <c r="I2854" s="458"/>
      <c r="J2854" s="459"/>
      <c r="K2854" s="458"/>
      <c r="L2854" s="458"/>
      <c r="M2854" s="458"/>
      <c r="N2854" s="463"/>
      <c r="O2854" s="458"/>
      <c r="P2854" s="458"/>
      <c r="Q2854" s="458"/>
      <c r="R2854" s="458"/>
      <c r="S2854" s="458"/>
      <c r="T2854" s="459"/>
      <c r="U2854" s="458"/>
      <c r="V2854" s="458"/>
      <c r="W2854" s="439"/>
      <c r="X2854" s="439">
        <f t="shared" ref="X2854:AN2854" si="2033">SUM(X2838:X2853)</f>
        <v>70.276325816589789</v>
      </c>
      <c r="Y2854" s="443">
        <f t="shared" si="2033"/>
        <v>67.944918723697981</v>
      </c>
      <c r="Z2854" s="439">
        <f t="shared" si="2033"/>
        <v>63.282104537914357</v>
      </c>
      <c r="AA2854" s="439">
        <f t="shared" si="2033"/>
        <v>58.619290352130747</v>
      </c>
      <c r="AB2854" s="439">
        <f t="shared" si="2033"/>
        <v>53.95647616634713</v>
      </c>
      <c r="AC2854" s="439">
        <f t="shared" si="2033"/>
        <v>49.698120636959125</v>
      </c>
      <c r="AD2854" s="439">
        <f t="shared" si="2033"/>
        <v>45.844223763966724</v>
      </c>
      <c r="AE2854" s="443">
        <f t="shared" si="2033"/>
        <v>41.990326890974323</v>
      </c>
      <c r="AF2854" s="439">
        <f t="shared" si="2033"/>
        <v>38.136430017981922</v>
      </c>
      <c r="AG2854" s="439">
        <f t="shared" si="2033"/>
        <v>34.282533144989515</v>
      </c>
      <c r="AH2854" s="439">
        <f t="shared" si="2033"/>
        <v>30.428636271997107</v>
      </c>
      <c r="AI2854" s="440">
        <f t="shared" si="2033"/>
        <v>26.830223941798113</v>
      </c>
      <c r="AJ2854" s="443">
        <f t="shared" si="2033"/>
        <v>23.487296154392531</v>
      </c>
      <c r="AK2854" s="439">
        <f t="shared" si="2033"/>
        <v>20.144368366986942</v>
      </c>
      <c r="AL2854" s="439">
        <f t="shared" si="2033"/>
        <v>16.801440579581353</v>
      </c>
      <c r="AM2854" s="439">
        <f t="shared" si="2033"/>
        <v>13.458512792175769</v>
      </c>
      <c r="AN2854" s="440">
        <f t="shared" si="2033"/>
        <v>11.118797961103517</v>
      </c>
    </row>
    <row r="2855" spans="1:40">
      <c r="A2855" s="884" t="s">
        <v>887</v>
      </c>
      <c r="B2855" s="885"/>
      <c r="C2855" s="886"/>
      <c r="D2855" s="885"/>
      <c r="E2855" s="885"/>
      <c r="F2855" s="885"/>
      <c r="G2855" s="25"/>
      <c r="H2855" s="885"/>
      <c r="I2855" s="25"/>
      <c r="J2855" s="323"/>
      <c r="K2855" s="25"/>
      <c r="L2855" s="25"/>
      <c r="M2855" s="25"/>
      <c r="N2855" s="318"/>
      <c r="O2855" s="25"/>
      <c r="P2855" s="25"/>
      <c r="Q2855" s="25"/>
      <c r="R2855" s="25"/>
      <c r="S2855" s="25"/>
      <c r="T2855" s="323"/>
      <c r="U2855" s="25"/>
      <c r="V2855" s="25"/>
      <c r="W2855" s="25"/>
      <c r="X2855" s="25"/>
      <c r="Y2855" s="323"/>
      <c r="Z2855" s="25"/>
      <c r="AA2855" s="25"/>
      <c r="AB2855" s="25"/>
      <c r="AC2855" s="25"/>
      <c r="AD2855" s="25"/>
      <c r="AE2855" s="323"/>
      <c r="AF2855" s="25"/>
      <c r="AG2855" s="25"/>
      <c r="AH2855" s="25"/>
      <c r="AI2855" s="318"/>
      <c r="AJ2855" s="323"/>
      <c r="AK2855" s="25"/>
      <c r="AL2855" s="25"/>
      <c r="AM2855" s="25"/>
      <c r="AN2855" s="318"/>
    </row>
    <row r="2856" spans="1:40" outlineLevel="1">
      <c r="A2856" s="732" t="s">
        <v>26</v>
      </c>
      <c r="B2856" s="733"/>
      <c r="C2856" s="881"/>
      <c r="D2856" s="733"/>
      <c r="E2856" s="733"/>
      <c r="F2856" s="733"/>
      <c r="G2856" s="730"/>
      <c r="H2856" s="733"/>
      <c r="I2856" s="730"/>
      <c r="J2856" s="729"/>
      <c r="K2856" s="730"/>
      <c r="L2856" s="730"/>
      <c r="M2856" s="730"/>
      <c r="N2856" s="731"/>
      <c r="O2856" s="730"/>
      <c r="P2856" s="730"/>
      <c r="Q2856" s="730"/>
      <c r="R2856" s="730"/>
      <c r="S2856" s="730"/>
      <c r="T2856" s="729"/>
      <c r="U2856" s="730"/>
      <c r="V2856" s="730"/>
      <c r="W2856" s="730"/>
      <c r="X2856" s="730"/>
      <c r="Y2856" s="729"/>
      <c r="Z2856" s="730"/>
      <c r="AA2856" s="730"/>
      <c r="AB2856" s="730"/>
      <c r="AC2856" s="730"/>
      <c r="AD2856" s="730"/>
      <c r="AE2856" s="729"/>
      <c r="AF2856" s="730"/>
      <c r="AG2856" s="730"/>
      <c r="AH2856" s="730"/>
      <c r="AI2856" s="731"/>
      <c r="AJ2856" s="729"/>
      <c r="AK2856" s="730"/>
      <c r="AL2856" s="730"/>
      <c r="AM2856" s="730"/>
      <c r="AN2856" s="731"/>
    </row>
    <row r="2857" spans="1:40" outlineLevel="2">
      <c r="A2857" s="882">
        <f>ROW()</f>
        <v>2857</v>
      </c>
      <c r="B2857" s="453"/>
      <c r="D2857" s="452" t="s">
        <v>300</v>
      </c>
      <c r="H2857" s="458"/>
      <c r="I2857" s="458"/>
      <c r="J2857" s="459"/>
      <c r="K2857" s="458"/>
      <c r="L2857" s="458"/>
      <c r="M2857" s="458"/>
      <c r="N2857" s="463"/>
      <c r="O2857" s="458"/>
      <c r="P2857" s="458"/>
      <c r="Q2857" s="458"/>
      <c r="R2857" s="458"/>
      <c r="S2857" s="458"/>
      <c r="T2857" s="459"/>
      <c r="U2857" s="458"/>
      <c r="V2857" s="458"/>
      <c r="W2857" s="458"/>
      <c r="X2857" s="458"/>
      <c r="Y2857" s="641"/>
      <c r="Z2857" s="169">
        <f>Input!$AC$58</f>
        <v>20</v>
      </c>
      <c r="AA2857" s="448">
        <f t="shared" ref="AA2857:AI2857" si="2034">(Z2857-Z$9)*(Z2857&gt;AA$9)</f>
        <v>19</v>
      </c>
      <c r="AB2857" s="448">
        <f t="shared" si="2034"/>
        <v>18</v>
      </c>
      <c r="AC2857" s="448">
        <f t="shared" si="2034"/>
        <v>17</v>
      </c>
      <c r="AD2857" s="448">
        <f t="shared" si="2034"/>
        <v>16</v>
      </c>
      <c r="AE2857" s="464">
        <f t="shared" si="2034"/>
        <v>15</v>
      </c>
      <c r="AF2857" s="448">
        <f t="shared" si="2034"/>
        <v>14</v>
      </c>
      <c r="AG2857" s="448">
        <f t="shared" si="2034"/>
        <v>13</v>
      </c>
      <c r="AH2857" s="448">
        <f t="shared" si="2034"/>
        <v>12</v>
      </c>
      <c r="AI2857" s="449">
        <f t="shared" si="2034"/>
        <v>11</v>
      </c>
      <c r="AJ2857" s="464">
        <f t="shared" ref="AJ2857:AJ2872" si="2035">(AI2857-AI$9)*(AI2857&gt;AJ$9)</f>
        <v>10</v>
      </c>
      <c r="AK2857" s="448">
        <f t="shared" ref="AK2857:AK2872" si="2036">(AJ2857-AJ$9)*(AJ2857&gt;AK$9)</f>
        <v>9</v>
      </c>
      <c r="AL2857" s="448">
        <f t="shared" ref="AL2857:AL2872" si="2037">(AK2857-AK$9)*(AK2857&gt;AL$9)</f>
        <v>8</v>
      </c>
      <c r="AM2857" s="448">
        <f t="shared" ref="AM2857:AM2872" si="2038">(AL2857-AL$9)*(AL2857&gt;AM$9)</f>
        <v>7</v>
      </c>
      <c r="AN2857" s="449">
        <f t="shared" ref="AN2857:AN2872" si="2039">(AM2857-AM$9)*(AM2857&gt;AN$9)</f>
        <v>6</v>
      </c>
    </row>
    <row r="2858" spans="1:40" outlineLevel="2">
      <c r="A2858" s="882">
        <f>ROW()</f>
        <v>2858</v>
      </c>
      <c r="B2858" s="453"/>
      <c r="D2858" s="452" t="s">
        <v>301</v>
      </c>
      <c r="H2858" s="458"/>
      <c r="I2858" s="458"/>
      <c r="J2858" s="459"/>
      <c r="K2858" s="458"/>
      <c r="L2858" s="458"/>
      <c r="M2858" s="458"/>
      <c r="N2858" s="463"/>
      <c r="O2858" s="458"/>
      <c r="P2858" s="458"/>
      <c r="Q2858" s="458"/>
      <c r="R2858" s="458"/>
      <c r="S2858" s="458"/>
      <c r="T2858" s="459"/>
      <c r="U2858" s="458"/>
      <c r="V2858" s="458"/>
      <c r="W2858" s="458"/>
      <c r="X2858" s="458"/>
      <c r="Y2858" s="641"/>
      <c r="Z2858" s="169">
        <f>Input!$AC$59</f>
        <v>20</v>
      </c>
      <c r="AA2858" s="448">
        <f t="shared" ref="AA2858:AI2858" si="2040">(Z2858-Z$9)*(Z2858&gt;AA$9)</f>
        <v>19</v>
      </c>
      <c r="AB2858" s="448">
        <f t="shared" si="2040"/>
        <v>18</v>
      </c>
      <c r="AC2858" s="448">
        <f t="shared" si="2040"/>
        <v>17</v>
      </c>
      <c r="AD2858" s="448">
        <f t="shared" si="2040"/>
        <v>16</v>
      </c>
      <c r="AE2858" s="464">
        <f t="shared" si="2040"/>
        <v>15</v>
      </c>
      <c r="AF2858" s="448">
        <f t="shared" si="2040"/>
        <v>14</v>
      </c>
      <c r="AG2858" s="448">
        <f t="shared" si="2040"/>
        <v>13</v>
      </c>
      <c r="AH2858" s="448">
        <f t="shared" si="2040"/>
        <v>12</v>
      </c>
      <c r="AI2858" s="449">
        <f t="shared" si="2040"/>
        <v>11</v>
      </c>
      <c r="AJ2858" s="464">
        <f t="shared" si="2035"/>
        <v>10</v>
      </c>
      <c r="AK2858" s="448">
        <f t="shared" si="2036"/>
        <v>9</v>
      </c>
      <c r="AL2858" s="448">
        <f t="shared" si="2037"/>
        <v>8</v>
      </c>
      <c r="AM2858" s="448">
        <f t="shared" si="2038"/>
        <v>7</v>
      </c>
      <c r="AN2858" s="449">
        <f t="shared" si="2039"/>
        <v>6</v>
      </c>
    </row>
    <row r="2859" spans="1:40" outlineLevel="2">
      <c r="A2859" s="882">
        <f>ROW()</f>
        <v>2859</v>
      </c>
      <c r="B2859" s="453"/>
      <c r="D2859" s="452" t="s">
        <v>29</v>
      </c>
      <c r="H2859" s="458"/>
      <c r="I2859" s="458"/>
      <c r="J2859" s="459"/>
      <c r="K2859" s="458"/>
      <c r="L2859" s="458"/>
      <c r="M2859" s="458"/>
      <c r="N2859" s="463"/>
      <c r="O2859" s="458"/>
      <c r="P2859" s="458"/>
      <c r="Q2859" s="458"/>
      <c r="R2859" s="458"/>
      <c r="S2859" s="458"/>
      <c r="T2859" s="459"/>
      <c r="U2859" s="458"/>
      <c r="V2859" s="458"/>
      <c r="W2859" s="458"/>
      <c r="X2859" s="458"/>
      <c r="Y2859" s="641"/>
      <c r="Z2859" s="169">
        <f>Input!$AC$60</f>
        <v>20</v>
      </c>
      <c r="AA2859" s="448">
        <f t="shared" ref="AA2859:AI2859" si="2041">(Z2859-Z$9)*(Z2859&gt;AA$9)</f>
        <v>19</v>
      </c>
      <c r="AB2859" s="448">
        <f t="shared" si="2041"/>
        <v>18</v>
      </c>
      <c r="AC2859" s="448">
        <f t="shared" si="2041"/>
        <v>17</v>
      </c>
      <c r="AD2859" s="448">
        <f t="shared" si="2041"/>
        <v>16</v>
      </c>
      <c r="AE2859" s="464">
        <f t="shared" si="2041"/>
        <v>15</v>
      </c>
      <c r="AF2859" s="448">
        <f t="shared" si="2041"/>
        <v>14</v>
      </c>
      <c r="AG2859" s="448">
        <f t="shared" si="2041"/>
        <v>13</v>
      </c>
      <c r="AH2859" s="448">
        <f t="shared" si="2041"/>
        <v>12</v>
      </c>
      <c r="AI2859" s="449">
        <f t="shared" si="2041"/>
        <v>11</v>
      </c>
      <c r="AJ2859" s="464">
        <f t="shared" si="2035"/>
        <v>10</v>
      </c>
      <c r="AK2859" s="448">
        <f t="shared" si="2036"/>
        <v>9</v>
      </c>
      <c r="AL2859" s="448">
        <f t="shared" si="2037"/>
        <v>8</v>
      </c>
      <c r="AM2859" s="448">
        <f t="shared" si="2038"/>
        <v>7</v>
      </c>
      <c r="AN2859" s="449">
        <f t="shared" si="2039"/>
        <v>6</v>
      </c>
    </row>
    <row r="2860" spans="1:40" outlineLevel="2">
      <c r="A2860" s="882">
        <f>ROW()</f>
        <v>2860</v>
      </c>
      <c r="B2860" s="453"/>
      <c r="D2860" s="452" t="s">
        <v>30</v>
      </c>
      <c r="H2860" s="458"/>
      <c r="I2860" s="458"/>
      <c r="J2860" s="459"/>
      <c r="K2860" s="458"/>
      <c r="L2860" s="458"/>
      <c r="M2860" s="458"/>
      <c r="N2860" s="463"/>
      <c r="O2860" s="458"/>
      <c r="P2860" s="458"/>
      <c r="Q2860" s="458"/>
      <c r="R2860" s="458"/>
      <c r="S2860" s="458"/>
      <c r="T2860" s="459"/>
      <c r="U2860" s="458"/>
      <c r="V2860" s="458"/>
      <c r="W2860" s="458"/>
      <c r="X2860" s="458"/>
      <c r="Y2860" s="641"/>
      <c r="Z2860" s="169">
        <f>Input!$AC$61</f>
        <v>20</v>
      </c>
      <c r="AA2860" s="448">
        <f t="shared" ref="AA2860:AI2860" si="2042">(Z2860-Z$9)*(Z2860&gt;AA$9)</f>
        <v>19</v>
      </c>
      <c r="AB2860" s="448">
        <f t="shared" si="2042"/>
        <v>18</v>
      </c>
      <c r="AC2860" s="448">
        <f t="shared" si="2042"/>
        <v>17</v>
      </c>
      <c r="AD2860" s="448">
        <f t="shared" si="2042"/>
        <v>16</v>
      </c>
      <c r="AE2860" s="464">
        <f t="shared" si="2042"/>
        <v>15</v>
      </c>
      <c r="AF2860" s="448">
        <f t="shared" si="2042"/>
        <v>14</v>
      </c>
      <c r="AG2860" s="448">
        <f t="shared" si="2042"/>
        <v>13</v>
      </c>
      <c r="AH2860" s="448">
        <f t="shared" si="2042"/>
        <v>12</v>
      </c>
      <c r="AI2860" s="449">
        <f t="shared" si="2042"/>
        <v>11</v>
      </c>
      <c r="AJ2860" s="464">
        <f t="shared" si="2035"/>
        <v>10</v>
      </c>
      <c r="AK2860" s="448">
        <f t="shared" si="2036"/>
        <v>9</v>
      </c>
      <c r="AL2860" s="448">
        <f t="shared" si="2037"/>
        <v>8</v>
      </c>
      <c r="AM2860" s="448">
        <f t="shared" si="2038"/>
        <v>7</v>
      </c>
      <c r="AN2860" s="449">
        <f t="shared" si="2039"/>
        <v>6</v>
      </c>
    </row>
    <row r="2861" spans="1:40" outlineLevel="2">
      <c r="A2861" s="882">
        <f>ROW()</f>
        <v>2861</v>
      </c>
      <c r="B2861" s="453"/>
      <c r="D2861" s="452" t="s">
        <v>31</v>
      </c>
      <c r="H2861" s="458"/>
      <c r="I2861" s="458"/>
      <c r="J2861" s="459"/>
      <c r="K2861" s="458"/>
      <c r="L2861" s="458"/>
      <c r="M2861" s="458"/>
      <c r="N2861" s="463"/>
      <c r="O2861" s="458"/>
      <c r="P2861" s="458"/>
      <c r="Q2861" s="458"/>
      <c r="R2861" s="458"/>
      <c r="S2861" s="458"/>
      <c r="T2861" s="459"/>
      <c r="U2861" s="458"/>
      <c r="V2861" s="458"/>
      <c r="W2861" s="458"/>
      <c r="X2861" s="458"/>
      <c r="Y2861" s="641"/>
      <c r="Z2861" s="169">
        <f>Input!$AC$62</f>
        <v>20</v>
      </c>
      <c r="AA2861" s="448">
        <f t="shared" ref="AA2861:AI2861" si="2043">(Z2861-Z$9)*(Z2861&gt;AA$9)</f>
        <v>19</v>
      </c>
      <c r="AB2861" s="448">
        <f t="shared" si="2043"/>
        <v>18</v>
      </c>
      <c r="AC2861" s="448">
        <f t="shared" si="2043"/>
        <v>17</v>
      </c>
      <c r="AD2861" s="448">
        <f t="shared" si="2043"/>
        <v>16</v>
      </c>
      <c r="AE2861" s="464">
        <f t="shared" si="2043"/>
        <v>15</v>
      </c>
      <c r="AF2861" s="448">
        <f t="shared" si="2043"/>
        <v>14</v>
      </c>
      <c r="AG2861" s="448">
        <f t="shared" si="2043"/>
        <v>13</v>
      </c>
      <c r="AH2861" s="448">
        <f t="shared" si="2043"/>
        <v>12</v>
      </c>
      <c r="AI2861" s="449">
        <f t="shared" si="2043"/>
        <v>11</v>
      </c>
      <c r="AJ2861" s="464">
        <f t="shared" si="2035"/>
        <v>10</v>
      </c>
      <c r="AK2861" s="448">
        <f t="shared" si="2036"/>
        <v>9</v>
      </c>
      <c r="AL2861" s="448">
        <f t="shared" si="2037"/>
        <v>8</v>
      </c>
      <c r="AM2861" s="448">
        <f t="shared" si="2038"/>
        <v>7</v>
      </c>
      <c r="AN2861" s="449">
        <f t="shared" si="2039"/>
        <v>6</v>
      </c>
    </row>
    <row r="2862" spans="1:40" outlineLevel="2">
      <c r="A2862" s="882">
        <f>ROW()</f>
        <v>2862</v>
      </c>
      <c r="B2862" s="453"/>
      <c r="D2862" s="452" t="s">
        <v>32</v>
      </c>
      <c r="H2862" s="458"/>
      <c r="I2862" s="458"/>
      <c r="J2862" s="459"/>
      <c r="K2862" s="458"/>
      <c r="L2862" s="458"/>
      <c r="M2862" s="458"/>
      <c r="N2862" s="463"/>
      <c r="O2862" s="458"/>
      <c r="P2862" s="458"/>
      <c r="Q2862" s="458"/>
      <c r="R2862" s="458"/>
      <c r="S2862" s="458"/>
      <c r="T2862" s="459"/>
      <c r="U2862" s="458"/>
      <c r="V2862" s="458"/>
      <c r="W2862" s="458"/>
      <c r="X2862" s="458"/>
      <c r="Y2862" s="641"/>
      <c r="Z2862" s="169">
        <f>Input!$AC$63</f>
        <v>40</v>
      </c>
      <c r="AA2862" s="448">
        <f t="shared" ref="AA2862:AI2862" si="2044">(Z2862-Z$9)*(Z2862&gt;AA$9)</f>
        <v>39</v>
      </c>
      <c r="AB2862" s="448">
        <f t="shared" si="2044"/>
        <v>38</v>
      </c>
      <c r="AC2862" s="448">
        <f t="shared" si="2044"/>
        <v>37</v>
      </c>
      <c r="AD2862" s="448">
        <f t="shared" si="2044"/>
        <v>36</v>
      </c>
      <c r="AE2862" s="464">
        <f t="shared" si="2044"/>
        <v>35</v>
      </c>
      <c r="AF2862" s="448">
        <f t="shared" si="2044"/>
        <v>34</v>
      </c>
      <c r="AG2862" s="448">
        <f t="shared" si="2044"/>
        <v>33</v>
      </c>
      <c r="AH2862" s="448">
        <f t="shared" si="2044"/>
        <v>32</v>
      </c>
      <c r="AI2862" s="449">
        <f t="shared" si="2044"/>
        <v>31</v>
      </c>
      <c r="AJ2862" s="464">
        <f t="shared" si="2035"/>
        <v>30</v>
      </c>
      <c r="AK2862" s="448">
        <f t="shared" si="2036"/>
        <v>29</v>
      </c>
      <c r="AL2862" s="448">
        <f t="shared" si="2037"/>
        <v>28</v>
      </c>
      <c r="AM2862" s="448">
        <f t="shared" si="2038"/>
        <v>27</v>
      </c>
      <c r="AN2862" s="449">
        <f t="shared" si="2039"/>
        <v>26</v>
      </c>
    </row>
    <row r="2863" spans="1:40" outlineLevel="2">
      <c r="A2863" s="882">
        <f>ROW()</f>
        <v>2863</v>
      </c>
      <c r="B2863" s="453"/>
      <c r="D2863" s="452" t="s">
        <v>33</v>
      </c>
      <c r="H2863" s="458"/>
      <c r="I2863" s="458"/>
      <c r="J2863" s="459"/>
      <c r="K2863" s="458"/>
      <c r="L2863" s="458"/>
      <c r="M2863" s="458"/>
      <c r="N2863" s="463"/>
      <c r="O2863" s="458"/>
      <c r="P2863" s="458"/>
      <c r="Q2863" s="458"/>
      <c r="R2863" s="458"/>
      <c r="S2863" s="458"/>
      <c r="T2863" s="459"/>
      <c r="U2863" s="458"/>
      <c r="V2863" s="458"/>
      <c r="W2863" s="458"/>
      <c r="X2863" s="458"/>
      <c r="Y2863" s="641"/>
      <c r="Z2863" s="169">
        <f>Input!$AC$64</f>
        <v>40</v>
      </c>
      <c r="AA2863" s="448">
        <f t="shared" ref="AA2863:AI2863" si="2045">(Z2863-Z$9)*(Z2863&gt;AA$9)</f>
        <v>39</v>
      </c>
      <c r="AB2863" s="448">
        <f t="shared" si="2045"/>
        <v>38</v>
      </c>
      <c r="AC2863" s="448">
        <f t="shared" si="2045"/>
        <v>37</v>
      </c>
      <c r="AD2863" s="448">
        <f t="shared" si="2045"/>
        <v>36</v>
      </c>
      <c r="AE2863" s="464">
        <f t="shared" si="2045"/>
        <v>35</v>
      </c>
      <c r="AF2863" s="448">
        <f t="shared" si="2045"/>
        <v>34</v>
      </c>
      <c r="AG2863" s="448">
        <f t="shared" si="2045"/>
        <v>33</v>
      </c>
      <c r="AH2863" s="448">
        <f t="shared" si="2045"/>
        <v>32</v>
      </c>
      <c r="AI2863" s="449">
        <f t="shared" si="2045"/>
        <v>31</v>
      </c>
      <c r="AJ2863" s="464">
        <f t="shared" si="2035"/>
        <v>30</v>
      </c>
      <c r="AK2863" s="448">
        <f t="shared" si="2036"/>
        <v>29</v>
      </c>
      <c r="AL2863" s="448">
        <f t="shared" si="2037"/>
        <v>28</v>
      </c>
      <c r="AM2863" s="448">
        <f t="shared" si="2038"/>
        <v>27</v>
      </c>
      <c r="AN2863" s="449">
        <f t="shared" si="2039"/>
        <v>26</v>
      </c>
    </row>
    <row r="2864" spans="1:40" outlineLevel="2">
      <c r="A2864" s="882">
        <f>ROW()</f>
        <v>2864</v>
      </c>
      <c r="B2864" s="453"/>
      <c r="D2864" s="452" t="s">
        <v>27</v>
      </c>
      <c r="H2864" s="458"/>
      <c r="I2864" s="458"/>
      <c r="J2864" s="459"/>
      <c r="K2864" s="458"/>
      <c r="L2864" s="458"/>
      <c r="M2864" s="458"/>
      <c r="N2864" s="463"/>
      <c r="O2864" s="458"/>
      <c r="P2864" s="458"/>
      <c r="Q2864" s="458"/>
      <c r="R2864" s="458"/>
      <c r="S2864" s="458"/>
      <c r="T2864" s="459"/>
      <c r="U2864" s="458"/>
      <c r="V2864" s="458"/>
      <c r="W2864" s="458"/>
      <c r="X2864" s="458"/>
      <c r="Y2864" s="641"/>
      <c r="Z2864" s="169">
        <f>Input!$AC$65</f>
        <v>40</v>
      </c>
      <c r="AA2864" s="448">
        <f t="shared" ref="AA2864:AI2864" si="2046">(Z2864-Z$9)*(Z2864&gt;AA$9)</f>
        <v>39</v>
      </c>
      <c r="AB2864" s="448">
        <f t="shared" si="2046"/>
        <v>38</v>
      </c>
      <c r="AC2864" s="448">
        <f t="shared" si="2046"/>
        <v>37</v>
      </c>
      <c r="AD2864" s="448">
        <f t="shared" si="2046"/>
        <v>36</v>
      </c>
      <c r="AE2864" s="464">
        <f t="shared" si="2046"/>
        <v>35</v>
      </c>
      <c r="AF2864" s="448">
        <f t="shared" si="2046"/>
        <v>34</v>
      </c>
      <c r="AG2864" s="448">
        <f t="shared" si="2046"/>
        <v>33</v>
      </c>
      <c r="AH2864" s="448">
        <f t="shared" si="2046"/>
        <v>32</v>
      </c>
      <c r="AI2864" s="449">
        <f t="shared" si="2046"/>
        <v>31</v>
      </c>
      <c r="AJ2864" s="464">
        <f t="shared" si="2035"/>
        <v>30</v>
      </c>
      <c r="AK2864" s="448">
        <f t="shared" si="2036"/>
        <v>29</v>
      </c>
      <c r="AL2864" s="448">
        <f t="shared" si="2037"/>
        <v>28</v>
      </c>
      <c r="AM2864" s="448">
        <f t="shared" si="2038"/>
        <v>27</v>
      </c>
      <c r="AN2864" s="449">
        <f t="shared" si="2039"/>
        <v>26</v>
      </c>
    </row>
    <row r="2865" spans="1:40" outlineLevel="2">
      <c r="A2865" s="882">
        <f>ROW()</f>
        <v>2865</v>
      </c>
      <c r="B2865" s="453"/>
      <c r="D2865" s="452" t="s">
        <v>34</v>
      </c>
      <c r="H2865" s="458"/>
      <c r="I2865" s="458"/>
      <c r="J2865" s="459"/>
      <c r="K2865" s="458"/>
      <c r="L2865" s="458"/>
      <c r="M2865" s="458"/>
      <c r="N2865" s="463"/>
      <c r="O2865" s="458"/>
      <c r="P2865" s="458"/>
      <c r="Q2865" s="458"/>
      <c r="R2865" s="458"/>
      <c r="S2865" s="458"/>
      <c r="T2865" s="459"/>
      <c r="U2865" s="458"/>
      <c r="V2865" s="458"/>
      <c r="W2865" s="458"/>
      <c r="X2865" s="458"/>
      <c r="Y2865" s="641"/>
      <c r="Z2865" s="169">
        <f>Input!$AC$66</f>
        <v>15</v>
      </c>
      <c r="AA2865" s="448">
        <f t="shared" ref="AA2865:AI2865" si="2047">(Z2865-Z$9)*(Z2865&gt;AA$9)</f>
        <v>14</v>
      </c>
      <c r="AB2865" s="448">
        <f t="shared" si="2047"/>
        <v>13</v>
      </c>
      <c r="AC2865" s="448">
        <f t="shared" si="2047"/>
        <v>12</v>
      </c>
      <c r="AD2865" s="448">
        <f t="shared" si="2047"/>
        <v>11</v>
      </c>
      <c r="AE2865" s="464">
        <f t="shared" si="2047"/>
        <v>10</v>
      </c>
      <c r="AF2865" s="448">
        <f t="shared" si="2047"/>
        <v>9</v>
      </c>
      <c r="AG2865" s="448">
        <f t="shared" si="2047"/>
        <v>8</v>
      </c>
      <c r="AH2865" s="448">
        <f t="shared" si="2047"/>
        <v>7</v>
      </c>
      <c r="AI2865" s="449">
        <f t="shared" si="2047"/>
        <v>6</v>
      </c>
      <c r="AJ2865" s="464">
        <f t="shared" si="2035"/>
        <v>5</v>
      </c>
      <c r="AK2865" s="448">
        <f t="shared" si="2036"/>
        <v>4</v>
      </c>
      <c r="AL2865" s="448">
        <f t="shared" si="2037"/>
        <v>3</v>
      </c>
      <c r="AM2865" s="448">
        <f t="shared" si="2038"/>
        <v>2</v>
      </c>
      <c r="AN2865" s="449">
        <f t="shared" si="2039"/>
        <v>1</v>
      </c>
    </row>
    <row r="2866" spans="1:40" outlineLevel="2">
      <c r="A2866" s="882">
        <f>ROW()</f>
        <v>2866</v>
      </c>
      <c r="B2866" s="453"/>
      <c r="D2866" s="452" t="s">
        <v>35</v>
      </c>
      <c r="H2866" s="458"/>
      <c r="I2866" s="458"/>
      <c r="J2866" s="459"/>
      <c r="K2866" s="458"/>
      <c r="L2866" s="458"/>
      <c r="M2866" s="458"/>
      <c r="N2866" s="463"/>
      <c r="O2866" s="458"/>
      <c r="P2866" s="458"/>
      <c r="Q2866" s="458"/>
      <c r="R2866" s="458"/>
      <c r="S2866" s="458"/>
      <c r="T2866" s="459"/>
      <c r="U2866" s="458"/>
      <c r="V2866" s="458"/>
      <c r="W2866" s="458"/>
      <c r="X2866" s="458"/>
      <c r="Y2866" s="641"/>
      <c r="Z2866" s="169">
        <f>Input!$AC$67</f>
        <v>10</v>
      </c>
      <c r="AA2866" s="448">
        <f t="shared" ref="AA2866:AI2866" si="2048">(Z2866-Z$9)*(Z2866&gt;AA$9)</f>
        <v>9</v>
      </c>
      <c r="AB2866" s="448">
        <f t="shared" si="2048"/>
        <v>8</v>
      </c>
      <c r="AC2866" s="448">
        <f t="shared" si="2048"/>
        <v>7</v>
      </c>
      <c r="AD2866" s="448">
        <f t="shared" si="2048"/>
        <v>6</v>
      </c>
      <c r="AE2866" s="464">
        <f t="shared" si="2048"/>
        <v>5</v>
      </c>
      <c r="AF2866" s="448">
        <f t="shared" si="2048"/>
        <v>4</v>
      </c>
      <c r="AG2866" s="448">
        <f t="shared" si="2048"/>
        <v>3</v>
      </c>
      <c r="AH2866" s="448">
        <f t="shared" si="2048"/>
        <v>2</v>
      </c>
      <c r="AI2866" s="449">
        <f t="shared" si="2048"/>
        <v>1</v>
      </c>
      <c r="AJ2866" s="464">
        <f t="shared" si="2035"/>
        <v>0</v>
      </c>
      <c r="AK2866" s="448">
        <f t="shared" si="2036"/>
        <v>0</v>
      </c>
      <c r="AL2866" s="448">
        <f t="shared" si="2037"/>
        <v>0</v>
      </c>
      <c r="AM2866" s="448">
        <f t="shared" si="2038"/>
        <v>0</v>
      </c>
      <c r="AN2866" s="449">
        <f t="shared" si="2039"/>
        <v>0</v>
      </c>
    </row>
    <row r="2867" spans="1:40" outlineLevel="2">
      <c r="A2867" s="882">
        <f>ROW()</f>
        <v>2867</v>
      </c>
      <c r="B2867" s="453"/>
      <c r="D2867" s="452" t="s">
        <v>302</v>
      </c>
      <c r="H2867" s="458"/>
      <c r="I2867" s="458"/>
      <c r="J2867" s="459"/>
      <c r="K2867" s="458"/>
      <c r="L2867" s="458"/>
      <c r="M2867" s="458"/>
      <c r="N2867" s="463"/>
      <c r="O2867" s="458"/>
      <c r="P2867" s="458"/>
      <c r="Q2867" s="458"/>
      <c r="R2867" s="458"/>
      <c r="S2867" s="458"/>
      <c r="T2867" s="459"/>
      <c r="U2867" s="458"/>
      <c r="V2867" s="458"/>
      <c r="W2867" s="458"/>
      <c r="X2867" s="458"/>
      <c r="Y2867" s="641"/>
      <c r="Z2867" s="169">
        <f>Input!$AC$68</f>
        <v>10</v>
      </c>
      <c r="AA2867" s="448">
        <f t="shared" ref="AA2867:AI2867" si="2049">(Z2867-Z$9)*(Z2867&gt;AA$9)</f>
        <v>9</v>
      </c>
      <c r="AB2867" s="448">
        <f t="shared" si="2049"/>
        <v>8</v>
      </c>
      <c r="AC2867" s="448">
        <f t="shared" si="2049"/>
        <v>7</v>
      </c>
      <c r="AD2867" s="448">
        <f t="shared" si="2049"/>
        <v>6</v>
      </c>
      <c r="AE2867" s="464">
        <f t="shared" si="2049"/>
        <v>5</v>
      </c>
      <c r="AF2867" s="448">
        <f t="shared" si="2049"/>
        <v>4</v>
      </c>
      <c r="AG2867" s="448">
        <f t="shared" si="2049"/>
        <v>3</v>
      </c>
      <c r="AH2867" s="448">
        <f t="shared" si="2049"/>
        <v>2</v>
      </c>
      <c r="AI2867" s="449">
        <f t="shared" si="2049"/>
        <v>1</v>
      </c>
      <c r="AJ2867" s="464">
        <f t="shared" si="2035"/>
        <v>0</v>
      </c>
      <c r="AK2867" s="448">
        <f t="shared" si="2036"/>
        <v>0</v>
      </c>
      <c r="AL2867" s="448">
        <f t="shared" si="2037"/>
        <v>0</v>
      </c>
      <c r="AM2867" s="448">
        <f t="shared" si="2038"/>
        <v>0</v>
      </c>
      <c r="AN2867" s="449">
        <f t="shared" si="2039"/>
        <v>0</v>
      </c>
    </row>
    <row r="2868" spans="1:40" outlineLevel="2">
      <c r="A2868" s="882">
        <f>ROW()</f>
        <v>2868</v>
      </c>
      <c r="B2868" s="453"/>
      <c r="D2868" s="452" t="s">
        <v>36</v>
      </c>
      <c r="H2868" s="458"/>
      <c r="I2868" s="458"/>
      <c r="J2868" s="459"/>
      <c r="K2868" s="458"/>
      <c r="L2868" s="458"/>
      <c r="M2868" s="458"/>
      <c r="N2868" s="463"/>
      <c r="O2868" s="458"/>
      <c r="P2868" s="458"/>
      <c r="Q2868" s="458"/>
      <c r="R2868" s="458"/>
      <c r="S2868" s="458"/>
      <c r="T2868" s="459"/>
      <c r="U2868" s="458"/>
      <c r="V2868" s="458"/>
      <c r="W2868" s="458"/>
      <c r="X2868" s="458"/>
      <c r="Y2868" s="641"/>
      <c r="Z2868" s="169">
        <f>Input!$AC$69</f>
        <v>4</v>
      </c>
      <c r="AA2868" s="448">
        <f t="shared" ref="AA2868:AI2868" si="2050">(Z2868-Z$9)*(Z2868&gt;AA$9)</f>
        <v>3</v>
      </c>
      <c r="AB2868" s="448">
        <f t="shared" si="2050"/>
        <v>2</v>
      </c>
      <c r="AC2868" s="448">
        <f t="shared" si="2050"/>
        <v>1</v>
      </c>
      <c r="AD2868" s="448">
        <f t="shared" si="2050"/>
        <v>0</v>
      </c>
      <c r="AE2868" s="464">
        <f t="shared" si="2050"/>
        <v>0</v>
      </c>
      <c r="AF2868" s="448">
        <f t="shared" si="2050"/>
        <v>0</v>
      </c>
      <c r="AG2868" s="448">
        <f t="shared" si="2050"/>
        <v>0</v>
      </c>
      <c r="AH2868" s="448">
        <f t="shared" si="2050"/>
        <v>0</v>
      </c>
      <c r="AI2868" s="449">
        <f t="shared" si="2050"/>
        <v>0</v>
      </c>
      <c r="AJ2868" s="464">
        <f t="shared" si="2035"/>
        <v>0</v>
      </c>
      <c r="AK2868" s="448">
        <f t="shared" si="2036"/>
        <v>0</v>
      </c>
      <c r="AL2868" s="448">
        <f t="shared" si="2037"/>
        <v>0</v>
      </c>
      <c r="AM2868" s="448">
        <f t="shared" si="2038"/>
        <v>0</v>
      </c>
      <c r="AN2868" s="449">
        <f t="shared" si="2039"/>
        <v>0</v>
      </c>
    </row>
    <row r="2869" spans="1:40" outlineLevel="2">
      <c r="A2869" s="882">
        <f>ROW()</f>
        <v>2869</v>
      </c>
      <c r="B2869" s="453"/>
      <c r="D2869" s="452" t="s">
        <v>583</v>
      </c>
      <c r="H2869" s="458"/>
      <c r="I2869" s="458"/>
      <c r="J2869" s="459"/>
      <c r="K2869" s="458"/>
      <c r="L2869" s="458"/>
      <c r="M2869" s="458"/>
      <c r="N2869" s="463"/>
      <c r="O2869" s="458"/>
      <c r="P2869" s="458"/>
      <c r="Q2869" s="458"/>
      <c r="R2869" s="458"/>
      <c r="S2869" s="458"/>
      <c r="T2869" s="459"/>
      <c r="U2869" s="458"/>
      <c r="V2869" s="458"/>
      <c r="W2869" s="458"/>
      <c r="X2869" s="458"/>
      <c r="Y2869" s="641"/>
      <c r="Z2869" s="169">
        <f>Input!$AC$70</f>
        <v>10</v>
      </c>
      <c r="AA2869" s="448">
        <f t="shared" ref="AA2869:AI2869" si="2051">(Z2869-Z$9)*(Z2869&gt;AA$9)</f>
        <v>9</v>
      </c>
      <c r="AB2869" s="448">
        <f t="shared" si="2051"/>
        <v>8</v>
      </c>
      <c r="AC2869" s="448">
        <f t="shared" si="2051"/>
        <v>7</v>
      </c>
      <c r="AD2869" s="448">
        <f t="shared" si="2051"/>
        <v>6</v>
      </c>
      <c r="AE2869" s="464">
        <f t="shared" si="2051"/>
        <v>5</v>
      </c>
      <c r="AF2869" s="448">
        <f t="shared" si="2051"/>
        <v>4</v>
      </c>
      <c r="AG2869" s="448">
        <f t="shared" si="2051"/>
        <v>3</v>
      </c>
      <c r="AH2869" s="448">
        <f t="shared" si="2051"/>
        <v>2</v>
      </c>
      <c r="AI2869" s="449">
        <f t="shared" si="2051"/>
        <v>1</v>
      </c>
      <c r="AJ2869" s="464">
        <f t="shared" si="2035"/>
        <v>0</v>
      </c>
      <c r="AK2869" s="448">
        <f t="shared" si="2036"/>
        <v>0</v>
      </c>
      <c r="AL2869" s="448">
        <f t="shared" si="2037"/>
        <v>0</v>
      </c>
      <c r="AM2869" s="448">
        <f t="shared" si="2038"/>
        <v>0</v>
      </c>
      <c r="AN2869" s="449">
        <f t="shared" si="2039"/>
        <v>0</v>
      </c>
    </row>
    <row r="2870" spans="1:40" outlineLevel="2">
      <c r="A2870" s="882">
        <f>ROW()</f>
        <v>2870</v>
      </c>
      <c r="B2870" s="453"/>
      <c r="D2870" s="452" t="s">
        <v>81</v>
      </c>
      <c r="H2870" s="458"/>
      <c r="I2870" s="458"/>
      <c r="J2870" s="459"/>
      <c r="K2870" s="458"/>
      <c r="L2870" s="458"/>
      <c r="M2870" s="458"/>
      <c r="N2870" s="463"/>
      <c r="O2870" s="458"/>
      <c r="P2870" s="458"/>
      <c r="Q2870" s="458"/>
      <c r="R2870" s="458"/>
      <c r="S2870" s="458"/>
      <c r="T2870" s="459"/>
      <c r="U2870" s="458"/>
      <c r="V2870" s="458"/>
      <c r="W2870" s="458"/>
      <c r="X2870" s="458"/>
      <c r="Y2870" s="641"/>
      <c r="Z2870" s="169">
        <f>Input!$AC$71</f>
        <v>4</v>
      </c>
      <c r="AA2870" s="448">
        <f t="shared" ref="AA2870:AI2870" si="2052">(Z2870-Z$9)*(Z2870&gt;AA$9)</f>
        <v>3</v>
      </c>
      <c r="AB2870" s="448">
        <f t="shared" si="2052"/>
        <v>2</v>
      </c>
      <c r="AC2870" s="448">
        <f t="shared" si="2052"/>
        <v>1</v>
      </c>
      <c r="AD2870" s="448">
        <f t="shared" si="2052"/>
        <v>0</v>
      </c>
      <c r="AE2870" s="464">
        <f t="shared" si="2052"/>
        <v>0</v>
      </c>
      <c r="AF2870" s="448">
        <f t="shared" si="2052"/>
        <v>0</v>
      </c>
      <c r="AG2870" s="448">
        <f t="shared" si="2052"/>
        <v>0</v>
      </c>
      <c r="AH2870" s="448">
        <f t="shared" si="2052"/>
        <v>0</v>
      </c>
      <c r="AI2870" s="449">
        <f t="shared" si="2052"/>
        <v>0</v>
      </c>
      <c r="AJ2870" s="464">
        <f t="shared" si="2035"/>
        <v>0</v>
      </c>
      <c r="AK2870" s="448">
        <f t="shared" si="2036"/>
        <v>0</v>
      </c>
      <c r="AL2870" s="448">
        <f t="shared" si="2037"/>
        <v>0</v>
      </c>
      <c r="AM2870" s="448">
        <f t="shared" si="2038"/>
        <v>0</v>
      </c>
      <c r="AN2870" s="449">
        <f t="shared" si="2039"/>
        <v>0</v>
      </c>
    </row>
    <row r="2871" spans="1:40" outlineLevel="2">
      <c r="A2871" s="882">
        <f>ROW()</f>
        <v>2871</v>
      </c>
      <c r="B2871" s="453"/>
      <c r="D2871" s="452" t="s">
        <v>28</v>
      </c>
      <c r="H2871" s="458"/>
      <c r="I2871" s="458"/>
      <c r="J2871" s="459"/>
      <c r="K2871" s="458"/>
      <c r="L2871" s="458"/>
      <c r="M2871" s="458"/>
      <c r="N2871" s="463"/>
      <c r="O2871" s="458"/>
      <c r="P2871" s="458"/>
      <c r="Q2871" s="458"/>
      <c r="R2871" s="458"/>
      <c r="S2871" s="458"/>
      <c r="T2871" s="459"/>
      <c r="U2871" s="458"/>
      <c r="V2871" s="458"/>
      <c r="W2871" s="458"/>
      <c r="X2871" s="458"/>
      <c r="Y2871" s="641"/>
      <c r="Z2871" s="169">
        <f>Input!$AC$72</f>
        <v>0</v>
      </c>
      <c r="AA2871" s="448">
        <f t="shared" ref="AA2871:AI2871" si="2053">(Z2871-Z$9)*(Z2871&gt;AA$9)</f>
        <v>0</v>
      </c>
      <c r="AB2871" s="448">
        <f t="shared" si="2053"/>
        <v>0</v>
      </c>
      <c r="AC2871" s="448">
        <f t="shared" si="2053"/>
        <v>0</v>
      </c>
      <c r="AD2871" s="448">
        <f t="shared" si="2053"/>
        <v>0</v>
      </c>
      <c r="AE2871" s="464">
        <f t="shared" si="2053"/>
        <v>0</v>
      </c>
      <c r="AF2871" s="448">
        <f t="shared" si="2053"/>
        <v>0</v>
      </c>
      <c r="AG2871" s="448">
        <f t="shared" si="2053"/>
        <v>0</v>
      </c>
      <c r="AH2871" s="448">
        <f t="shared" si="2053"/>
        <v>0</v>
      </c>
      <c r="AI2871" s="449">
        <f t="shared" si="2053"/>
        <v>0</v>
      </c>
      <c r="AJ2871" s="464">
        <f t="shared" si="2035"/>
        <v>0</v>
      </c>
      <c r="AK2871" s="448">
        <f t="shared" si="2036"/>
        <v>0</v>
      </c>
      <c r="AL2871" s="448">
        <f t="shared" si="2037"/>
        <v>0</v>
      </c>
      <c r="AM2871" s="448">
        <f t="shared" si="2038"/>
        <v>0</v>
      </c>
      <c r="AN2871" s="449">
        <f t="shared" si="2039"/>
        <v>0</v>
      </c>
    </row>
    <row r="2872" spans="1:40" outlineLevel="2">
      <c r="A2872" s="882">
        <f>ROW()</f>
        <v>2872</v>
      </c>
      <c r="B2872" s="453"/>
      <c r="D2872" s="456" t="s">
        <v>443</v>
      </c>
      <c r="E2872" s="456"/>
      <c r="F2872" s="456"/>
      <c r="G2872" s="456"/>
      <c r="H2872" s="460"/>
      <c r="I2872" s="460"/>
      <c r="J2872" s="461"/>
      <c r="K2872" s="460"/>
      <c r="L2872" s="460"/>
      <c r="M2872" s="460"/>
      <c r="N2872" s="465"/>
      <c r="O2872" s="460"/>
      <c r="P2872" s="460"/>
      <c r="Q2872" s="460"/>
      <c r="R2872" s="460"/>
      <c r="S2872" s="460"/>
      <c r="T2872" s="461"/>
      <c r="U2872" s="460"/>
      <c r="V2872" s="460"/>
      <c r="W2872" s="460"/>
      <c r="X2872" s="460"/>
      <c r="Y2872" s="642"/>
      <c r="Z2872" s="170">
        <f>Input!$AC$73</f>
        <v>5</v>
      </c>
      <c r="AA2872" s="450">
        <f t="shared" ref="AA2872:AI2872" si="2054">(Z2872-Z$9)*(Z2872&gt;AA$9)</f>
        <v>4</v>
      </c>
      <c r="AB2872" s="450">
        <f t="shared" si="2054"/>
        <v>3</v>
      </c>
      <c r="AC2872" s="450">
        <f t="shared" si="2054"/>
        <v>2</v>
      </c>
      <c r="AD2872" s="450">
        <f t="shared" si="2054"/>
        <v>1</v>
      </c>
      <c r="AE2872" s="474">
        <f t="shared" si="2054"/>
        <v>0</v>
      </c>
      <c r="AF2872" s="450">
        <f t="shared" si="2054"/>
        <v>0</v>
      </c>
      <c r="AG2872" s="450">
        <f t="shared" si="2054"/>
        <v>0</v>
      </c>
      <c r="AH2872" s="450">
        <f t="shared" si="2054"/>
        <v>0</v>
      </c>
      <c r="AI2872" s="451">
        <f t="shared" si="2054"/>
        <v>0</v>
      </c>
      <c r="AJ2872" s="474">
        <f t="shared" si="2035"/>
        <v>0</v>
      </c>
      <c r="AK2872" s="450">
        <f t="shared" si="2036"/>
        <v>0</v>
      </c>
      <c r="AL2872" s="450">
        <f t="shared" si="2037"/>
        <v>0</v>
      </c>
      <c r="AM2872" s="450">
        <f t="shared" si="2038"/>
        <v>0</v>
      </c>
      <c r="AN2872" s="451">
        <f t="shared" si="2039"/>
        <v>0</v>
      </c>
    </row>
    <row r="2873" spans="1:40" outlineLevel="2">
      <c r="A2873" s="882">
        <f>ROW()</f>
        <v>2873</v>
      </c>
      <c r="B2873" s="453"/>
      <c r="H2873" s="458"/>
      <c r="I2873" s="458"/>
      <c r="J2873" s="459"/>
      <c r="K2873" s="458"/>
      <c r="L2873" s="458"/>
      <c r="M2873" s="458"/>
      <c r="N2873" s="463"/>
      <c r="O2873" s="458"/>
      <c r="P2873" s="458"/>
      <c r="Q2873" s="458"/>
      <c r="R2873" s="458"/>
      <c r="S2873" s="458"/>
      <c r="T2873" s="459"/>
      <c r="U2873" s="439"/>
      <c r="V2873" s="439"/>
      <c r="W2873" s="439"/>
      <c r="X2873" s="439"/>
      <c r="Y2873" s="443"/>
      <c r="Z2873" s="439"/>
      <c r="AA2873" s="439"/>
      <c r="AB2873" s="439"/>
      <c r="AC2873" s="439"/>
      <c r="AD2873" s="439"/>
      <c r="AE2873" s="443"/>
      <c r="AF2873" s="439"/>
      <c r="AG2873" s="439"/>
      <c r="AH2873" s="439"/>
      <c r="AI2873" s="440"/>
      <c r="AJ2873" s="443"/>
      <c r="AK2873" s="439"/>
      <c r="AL2873" s="439"/>
      <c r="AM2873" s="439"/>
      <c r="AN2873" s="440"/>
    </row>
    <row r="2874" spans="1:40" outlineLevel="1">
      <c r="A2874" s="732" t="s">
        <v>20</v>
      </c>
      <c r="B2874" s="733"/>
      <c r="C2874" s="881"/>
      <c r="D2874" s="733"/>
      <c r="E2874" s="733"/>
      <c r="F2874" s="733"/>
      <c r="G2874" s="730"/>
      <c r="H2874" s="733"/>
      <c r="I2874" s="730"/>
      <c r="J2874" s="729"/>
      <c r="K2874" s="730"/>
      <c r="L2874" s="730"/>
      <c r="M2874" s="730"/>
      <c r="N2874" s="731"/>
      <c r="O2874" s="730"/>
      <c r="P2874" s="730"/>
      <c r="Q2874" s="730"/>
      <c r="R2874" s="730"/>
      <c r="S2874" s="730"/>
      <c r="T2874" s="729"/>
      <c r="U2874" s="730"/>
      <c r="V2874" s="730"/>
      <c r="W2874" s="730"/>
      <c r="X2874" s="730"/>
      <c r="Y2874" s="729"/>
      <c r="Z2874" s="730"/>
      <c r="AA2874" s="730"/>
      <c r="AB2874" s="730"/>
      <c r="AC2874" s="730"/>
      <c r="AD2874" s="730"/>
      <c r="AE2874" s="729"/>
      <c r="AF2874" s="730"/>
      <c r="AG2874" s="730"/>
      <c r="AH2874" s="730"/>
      <c r="AI2874" s="731"/>
      <c r="AJ2874" s="729"/>
      <c r="AK2874" s="730"/>
      <c r="AL2874" s="730"/>
      <c r="AM2874" s="730"/>
      <c r="AN2874" s="731"/>
    </row>
    <row r="2875" spans="1:40" outlineLevel="2">
      <c r="A2875" s="882">
        <f>ROW()</f>
        <v>2875</v>
      </c>
      <c r="B2875" s="453"/>
      <c r="D2875" s="452" t="s">
        <v>300</v>
      </c>
      <c r="H2875" s="458"/>
      <c r="I2875" s="458"/>
      <c r="J2875" s="459"/>
      <c r="K2875" s="458"/>
      <c r="L2875" s="458"/>
      <c r="M2875" s="458"/>
      <c r="N2875" s="463"/>
      <c r="O2875" s="458"/>
      <c r="P2875" s="458"/>
      <c r="Q2875" s="458"/>
      <c r="R2875" s="458"/>
      <c r="S2875" s="458"/>
      <c r="T2875" s="459"/>
      <c r="U2875" s="439"/>
      <c r="V2875" s="439"/>
      <c r="W2875" s="439"/>
      <c r="X2875" s="439"/>
      <c r="Y2875" s="443">
        <f t="shared" ref="Y2875:AD2875" si="2055">X2965</f>
        <v>0</v>
      </c>
      <c r="Z2875" s="439">
        <f t="shared" si="2055"/>
        <v>0.68895320595017884</v>
      </c>
      <c r="AA2875" s="439">
        <f t="shared" si="2055"/>
        <v>0.65450554565266994</v>
      </c>
      <c r="AB2875" s="439">
        <f t="shared" si="2055"/>
        <v>0.62005788535516104</v>
      </c>
      <c r="AC2875" s="439">
        <f t="shared" si="2055"/>
        <v>0.58561022505765215</v>
      </c>
      <c r="AD2875" s="439">
        <f t="shared" si="2055"/>
        <v>0.55116256476014325</v>
      </c>
      <c r="AE2875" s="443">
        <f t="shared" ref="AE2875:AI2886" si="2056">AD2965</f>
        <v>0.51671490446263424</v>
      </c>
      <c r="AF2875" s="439">
        <f t="shared" si="2056"/>
        <v>0.48226724416512529</v>
      </c>
      <c r="AG2875" s="439">
        <f t="shared" si="2056"/>
        <v>0.44781958386761633</v>
      </c>
      <c r="AH2875" s="439">
        <f t="shared" si="2056"/>
        <v>0.41337192357010738</v>
      </c>
      <c r="AI2875" s="440">
        <f t="shared" si="2056"/>
        <v>0.37892426327259843</v>
      </c>
      <c r="AJ2875" s="443">
        <f t="shared" ref="AJ2875:AJ2886" si="2057">AI2965</f>
        <v>0.34447660297508947</v>
      </c>
      <c r="AK2875" s="439">
        <f t="shared" ref="AK2875:AK2886" si="2058">AJ2965</f>
        <v>0.31002894267758052</v>
      </c>
      <c r="AL2875" s="439">
        <f t="shared" ref="AL2875:AL2886" si="2059">AK2965</f>
        <v>0.27558128238007157</v>
      </c>
      <c r="AM2875" s="439">
        <f t="shared" ref="AM2875:AM2886" si="2060">AL2965</f>
        <v>0.24113362208256262</v>
      </c>
      <c r="AN2875" s="440">
        <f t="shared" ref="AN2875:AN2886" si="2061">AM2965</f>
        <v>0.20668596178505366</v>
      </c>
    </row>
    <row r="2876" spans="1:40" outlineLevel="2">
      <c r="A2876" s="882">
        <f>ROW()</f>
        <v>2876</v>
      </c>
      <c r="B2876" s="453"/>
      <c r="D2876" s="452" t="s">
        <v>301</v>
      </c>
      <c r="H2876" s="458"/>
      <c r="I2876" s="458"/>
      <c r="J2876" s="459"/>
      <c r="K2876" s="458"/>
      <c r="L2876" s="458"/>
      <c r="M2876" s="458"/>
      <c r="N2876" s="463"/>
      <c r="O2876" s="458"/>
      <c r="P2876" s="458"/>
      <c r="Q2876" s="458"/>
      <c r="R2876" s="458"/>
      <c r="S2876" s="458"/>
      <c r="T2876" s="459"/>
      <c r="U2876" s="439"/>
      <c r="V2876" s="439"/>
      <c r="W2876" s="439"/>
      <c r="X2876" s="439"/>
      <c r="Y2876" s="443">
        <f t="shared" ref="Y2876" si="2062">X2966</f>
        <v>0</v>
      </c>
      <c r="Z2876" s="439">
        <f t="shared" ref="Z2876" si="2063">Y2966</f>
        <v>1.080023392763283</v>
      </c>
      <c r="AA2876" s="439">
        <f t="shared" ref="AA2876" si="2064">Z2966</f>
        <v>1.0260222231251188</v>
      </c>
      <c r="AB2876" s="439">
        <f t="shared" ref="AB2876" si="2065">AA2966</f>
        <v>0.97202105348695467</v>
      </c>
      <c r="AC2876" s="439">
        <f t="shared" ref="AC2876" si="2066">AB2966</f>
        <v>0.91801988384879052</v>
      </c>
      <c r="AD2876" s="439">
        <f t="shared" ref="AD2876" si="2067">AC2966</f>
        <v>0.86401871421062637</v>
      </c>
      <c r="AE2876" s="443">
        <f t="shared" si="2056"/>
        <v>0.81001754457246222</v>
      </c>
      <c r="AF2876" s="439">
        <f t="shared" si="2056"/>
        <v>0.75601637493429807</v>
      </c>
      <c r="AG2876" s="439">
        <f t="shared" si="2056"/>
        <v>0.70201520529613393</v>
      </c>
      <c r="AH2876" s="439">
        <f t="shared" si="2056"/>
        <v>0.64801403565796978</v>
      </c>
      <c r="AI2876" s="440">
        <f t="shared" si="2056"/>
        <v>0.59401286601980563</v>
      </c>
      <c r="AJ2876" s="443">
        <f t="shared" si="2057"/>
        <v>0.54001169638164148</v>
      </c>
      <c r="AK2876" s="439">
        <f t="shared" si="2058"/>
        <v>0.48601052674347733</v>
      </c>
      <c r="AL2876" s="439">
        <f t="shared" si="2059"/>
        <v>0.43200935710531319</v>
      </c>
      <c r="AM2876" s="439">
        <f t="shared" si="2060"/>
        <v>0.37800818746714904</v>
      </c>
      <c r="AN2876" s="440">
        <f t="shared" si="2061"/>
        <v>0.32400701782898489</v>
      </c>
    </row>
    <row r="2877" spans="1:40" outlineLevel="2">
      <c r="A2877" s="882">
        <f>ROW()</f>
        <v>2877</v>
      </c>
      <c r="B2877" s="453"/>
      <c r="D2877" s="452" t="s">
        <v>29</v>
      </c>
      <c r="H2877" s="458"/>
      <c r="I2877" s="458"/>
      <c r="J2877" s="459"/>
      <c r="K2877" s="458"/>
      <c r="L2877" s="458"/>
      <c r="M2877" s="458"/>
      <c r="N2877" s="463"/>
      <c r="O2877" s="458"/>
      <c r="P2877" s="458"/>
      <c r="Q2877" s="458"/>
      <c r="R2877" s="458"/>
      <c r="S2877" s="458"/>
      <c r="T2877" s="459"/>
      <c r="U2877" s="439"/>
      <c r="V2877" s="439"/>
      <c r="W2877" s="439"/>
      <c r="X2877" s="439"/>
      <c r="Y2877" s="443">
        <f t="shared" ref="Y2877:AD2884" si="2068">X2967</f>
        <v>0</v>
      </c>
      <c r="Z2877" s="439">
        <f t="shared" si="2068"/>
        <v>0</v>
      </c>
      <c r="AA2877" s="439">
        <f t="shared" si="2068"/>
        <v>0</v>
      </c>
      <c r="AB2877" s="439">
        <f t="shared" si="2068"/>
        <v>0</v>
      </c>
      <c r="AC2877" s="439">
        <f t="shared" si="2068"/>
        <v>0</v>
      </c>
      <c r="AD2877" s="439">
        <f t="shared" si="2068"/>
        <v>0</v>
      </c>
      <c r="AE2877" s="443">
        <f t="shared" si="2056"/>
        <v>0</v>
      </c>
      <c r="AF2877" s="439">
        <f t="shared" si="2056"/>
        <v>0</v>
      </c>
      <c r="AG2877" s="439">
        <f t="shared" si="2056"/>
        <v>0</v>
      </c>
      <c r="AH2877" s="439">
        <f t="shared" si="2056"/>
        <v>0</v>
      </c>
      <c r="AI2877" s="440">
        <f t="shared" si="2056"/>
        <v>0</v>
      </c>
      <c r="AJ2877" s="443">
        <f t="shared" si="2057"/>
        <v>0</v>
      </c>
      <c r="AK2877" s="439">
        <f t="shared" si="2058"/>
        <v>0</v>
      </c>
      <c r="AL2877" s="439">
        <f t="shared" si="2059"/>
        <v>0</v>
      </c>
      <c r="AM2877" s="439">
        <f t="shared" si="2060"/>
        <v>0</v>
      </c>
      <c r="AN2877" s="440">
        <f t="shared" si="2061"/>
        <v>0</v>
      </c>
    </row>
    <row r="2878" spans="1:40" outlineLevel="2">
      <c r="A2878" s="882">
        <f>ROW()</f>
        <v>2878</v>
      </c>
      <c r="B2878" s="453"/>
      <c r="D2878" s="452" t="s">
        <v>30</v>
      </c>
      <c r="H2878" s="458"/>
      <c r="I2878" s="458"/>
      <c r="J2878" s="459"/>
      <c r="K2878" s="458"/>
      <c r="L2878" s="458"/>
      <c r="M2878" s="458"/>
      <c r="N2878" s="463"/>
      <c r="O2878" s="458"/>
      <c r="P2878" s="458"/>
      <c r="Q2878" s="458"/>
      <c r="R2878" s="458"/>
      <c r="S2878" s="458"/>
      <c r="T2878" s="459"/>
      <c r="U2878" s="439"/>
      <c r="V2878" s="439"/>
      <c r="W2878" s="439"/>
      <c r="X2878" s="439"/>
      <c r="Y2878" s="443">
        <f t="shared" si="2068"/>
        <v>0</v>
      </c>
      <c r="Z2878" s="439">
        <f t="shared" si="2068"/>
        <v>12.574373276712516</v>
      </c>
      <c r="AA2878" s="439">
        <f t="shared" si="2068"/>
        <v>11.94565461287689</v>
      </c>
      <c r="AB2878" s="439">
        <f t="shared" si="2068"/>
        <v>11.316935949041264</v>
      </c>
      <c r="AC2878" s="439">
        <f t="shared" si="2068"/>
        <v>10.688217285205639</v>
      </c>
      <c r="AD2878" s="439">
        <f t="shared" si="2068"/>
        <v>10.059498621370013</v>
      </c>
      <c r="AE2878" s="443">
        <f t="shared" si="2056"/>
        <v>9.4307799575343871</v>
      </c>
      <c r="AF2878" s="439">
        <f t="shared" si="2056"/>
        <v>8.8020612936987614</v>
      </c>
      <c r="AG2878" s="439">
        <f t="shared" si="2056"/>
        <v>8.1733426298631358</v>
      </c>
      <c r="AH2878" s="439">
        <f t="shared" si="2056"/>
        <v>7.5446239660275101</v>
      </c>
      <c r="AI2878" s="440">
        <f t="shared" si="2056"/>
        <v>6.9159053021918844</v>
      </c>
      <c r="AJ2878" s="443">
        <f t="shared" si="2057"/>
        <v>6.2871866383562587</v>
      </c>
      <c r="AK2878" s="439">
        <f t="shared" si="2058"/>
        <v>5.658467974520633</v>
      </c>
      <c r="AL2878" s="439">
        <f t="shared" si="2059"/>
        <v>5.0297493106850073</v>
      </c>
      <c r="AM2878" s="439">
        <f t="shared" si="2060"/>
        <v>4.4010306468493816</v>
      </c>
      <c r="AN2878" s="440">
        <f t="shared" si="2061"/>
        <v>3.7723119830137559</v>
      </c>
    </row>
    <row r="2879" spans="1:40" outlineLevel="2">
      <c r="A2879" s="882">
        <f>ROW()</f>
        <v>2879</v>
      </c>
      <c r="B2879" s="453"/>
      <c r="D2879" s="452" t="s">
        <v>31</v>
      </c>
      <c r="H2879" s="458"/>
      <c r="I2879" s="458"/>
      <c r="J2879" s="459"/>
      <c r="K2879" s="458"/>
      <c r="L2879" s="458"/>
      <c r="M2879" s="458"/>
      <c r="N2879" s="463"/>
      <c r="O2879" s="458"/>
      <c r="P2879" s="458"/>
      <c r="Q2879" s="458"/>
      <c r="R2879" s="458"/>
      <c r="S2879" s="458"/>
      <c r="T2879" s="459"/>
      <c r="U2879" s="439"/>
      <c r="V2879" s="439"/>
      <c r="W2879" s="439"/>
      <c r="X2879" s="439"/>
      <c r="Y2879" s="443">
        <f t="shared" si="2068"/>
        <v>0</v>
      </c>
      <c r="Z2879" s="439">
        <f t="shared" si="2068"/>
        <v>0</v>
      </c>
      <c r="AA2879" s="439">
        <f t="shared" si="2068"/>
        <v>0</v>
      </c>
      <c r="AB2879" s="439">
        <f t="shared" si="2068"/>
        <v>0</v>
      </c>
      <c r="AC2879" s="439">
        <f t="shared" si="2068"/>
        <v>0</v>
      </c>
      <c r="AD2879" s="439">
        <f t="shared" si="2068"/>
        <v>0</v>
      </c>
      <c r="AE2879" s="443">
        <f t="shared" si="2056"/>
        <v>0</v>
      </c>
      <c r="AF2879" s="439">
        <f t="shared" si="2056"/>
        <v>0</v>
      </c>
      <c r="AG2879" s="439">
        <f t="shared" si="2056"/>
        <v>0</v>
      </c>
      <c r="AH2879" s="439">
        <f t="shared" si="2056"/>
        <v>0</v>
      </c>
      <c r="AI2879" s="440">
        <f t="shared" si="2056"/>
        <v>0</v>
      </c>
      <c r="AJ2879" s="443">
        <f t="shared" si="2057"/>
        <v>0</v>
      </c>
      <c r="AK2879" s="439">
        <f t="shared" si="2058"/>
        <v>0</v>
      </c>
      <c r="AL2879" s="439">
        <f t="shared" si="2059"/>
        <v>0</v>
      </c>
      <c r="AM2879" s="439">
        <f t="shared" si="2060"/>
        <v>0</v>
      </c>
      <c r="AN2879" s="440">
        <f t="shared" si="2061"/>
        <v>0</v>
      </c>
    </row>
    <row r="2880" spans="1:40" outlineLevel="2">
      <c r="A2880" s="882">
        <f>ROW()</f>
        <v>2880</v>
      </c>
      <c r="B2880" s="453"/>
      <c r="D2880" s="452" t="s">
        <v>32</v>
      </c>
      <c r="H2880" s="458"/>
      <c r="I2880" s="458"/>
      <c r="J2880" s="459"/>
      <c r="K2880" s="458"/>
      <c r="L2880" s="458"/>
      <c r="M2880" s="458"/>
      <c r="N2880" s="463"/>
      <c r="O2880" s="458"/>
      <c r="P2880" s="458"/>
      <c r="Q2880" s="458"/>
      <c r="R2880" s="458"/>
      <c r="S2880" s="458"/>
      <c r="T2880" s="459"/>
      <c r="U2880" s="439"/>
      <c r="V2880" s="439"/>
      <c r="W2880" s="439"/>
      <c r="X2880" s="439"/>
      <c r="Y2880" s="443">
        <f t="shared" si="2068"/>
        <v>0</v>
      </c>
      <c r="Z2880" s="439">
        <f t="shared" si="2068"/>
        <v>1.3935735522104942</v>
      </c>
      <c r="AA2880" s="439">
        <f t="shared" si="2068"/>
        <v>1.3587342134052318</v>
      </c>
      <c r="AB2880" s="439">
        <f t="shared" si="2068"/>
        <v>1.3238948745999695</v>
      </c>
      <c r="AC2880" s="439">
        <f t="shared" si="2068"/>
        <v>1.2890555357947071</v>
      </c>
      <c r="AD2880" s="439">
        <f t="shared" si="2068"/>
        <v>1.2542161969894448</v>
      </c>
      <c r="AE2880" s="443">
        <f t="shared" si="2056"/>
        <v>1.2193768581841824</v>
      </c>
      <c r="AF2880" s="439">
        <f t="shared" si="2056"/>
        <v>1.18453751937892</v>
      </c>
      <c r="AG2880" s="439">
        <f t="shared" si="2056"/>
        <v>1.1496981805736577</v>
      </c>
      <c r="AH2880" s="439">
        <f t="shared" si="2056"/>
        <v>1.1148588417683953</v>
      </c>
      <c r="AI2880" s="440">
        <f t="shared" si="2056"/>
        <v>1.080019502963133</v>
      </c>
      <c r="AJ2880" s="443">
        <f t="shared" si="2057"/>
        <v>1.0451801641578706</v>
      </c>
      <c r="AK2880" s="439">
        <f t="shared" si="2058"/>
        <v>1.0103408253526083</v>
      </c>
      <c r="AL2880" s="439">
        <f t="shared" si="2059"/>
        <v>0.97550148654734592</v>
      </c>
      <c r="AM2880" s="439">
        <f t="shared" si="2060"/>
        <v>0.94066214774208357</v>
      </c>
      <c r="AN2880" s="440">
        <f t="shared" si="2061"/>
        <v>0.90582280893682121</v>
      </c>
    </row>
    <row r="2881" spans="1:40" outlineLevel="2">
      <c r="A2881" s="882">
        <f>ROW()</f>
        <v>2881</v>
      </c>
      <c r="B2881" s="453"/>
      <c r="D2881" s="452" t="s">
        <v>33</v>
      </c>
      <c r="H2881" s="458"/>
      <c r="I2881" s="458"/>
      <c r="J2881" s="459"/>
      <c r="K2881" s="458"/>
      <c r="L2881" s="458"/>
      <c r="M2881" s="458"/>
      <c r="N2881" s="463"/>
      <c r="O2881" s="458"/>
      <c r="P2881" s="458"/>
      <c r="Q2881" s="458"/>
      <c r="R2881" s="458"/>
      <c r="S2881" s="458"/>
      <c r="T2881" s="459"/>
      <c r="U2881" s="439"/>
      <c r="V2881" s="439"/>
      <c r="W2881" s="439"/>
      <c r="X2881" s="439"/>
      <c r="Y2881" s="443">
        <f t="shared" si="2068"/>
        <v>0</v>
      </c>
      <c r="Z2881" s="439">
        <f t="shared" si="2068"/>
        <v>7.7297801010923562E-3</v>
      </c>
      <c r="AA2881" s="439">
        <f t="shared" si="2068"/>
        <v>7.5365355985650469E-3</v>
      </c>
      <c r="AB2881" s="439">
        <f t="shared" si="2068"/>
        <v>7.3432910960377377E-3</v>
      </c>
      <c r="AC2881" s="439">
        <f t="shared" si="2068"/>
        <v>7.1500465935104285E-3</v>
      </c>
      <c r="AD2881" s="439">
        <f t="shared" si="2068"/>
        <v>6.9568020909831193E-3</v>
      </c>
      <c r="AE2881" s="443">
        <f t="shared" si="2056"/>
        <v>6.76355758845581E-3</v>
      </c>
      <c r="AF2881" s="439">
        <f t="shared" si="2056"/>
        <v>6.5703130859285008E-3</v>
      </c>
      <c r="AG2881" s="439">
        <f t="shared" si="2056"/>
        <v>6.3770685834011916E-3</v>
      </c>
      <c r="AH2881" s="439">
        <f t="shared" si="2056"/>
        <v>6.1838240808738823E-3</v>
      </c>
      <c r="AI2881" s="440">
        <f t="shared" si="2056"/>
        <v>5.9905795783465731E-3</v>
      </c>
      <c r="AJ2881" s="443">
        <f t="shared" si="2057"/>
        <v>5.7973350758192639E-3</v>
      </c>
      <c r="AK2881" s="439">
        <f t="shared" si="2058"/>
        <v>5.6040905732919546E-3</v>
      </c>
      <c r="AL2881" s="439">
        <f t="shared" si="2059"/>
        <v>5.4108460707646463E-3</v>
      </c>
      <c r="AM2881" s="439">
        <f t="shared" si="2060"/>
        <v>5.2176015682373379E-3</v>
      </c>
      <c r="AN2881" s="440">
        <f t="shared" si="2061"/>
        <v>5.0243570657100287E-3</v>
      </c>
    </row>
    <row r="2882" spans="1:40" outlineLevel="2">
      <c r="A2882" s="882">
        <f>ROW()</f>
        <v>2882</v>
      </c>
      <c r="B2882" s="453"/>
      <c r="D2882" s="452" t="s">
        <v>27</v>
      </c>
      <c r="H2882" s="458"/>
      <c r="I2882" s="458"/>
      <c r="J2882" s="459"/>
      <c r="K2882" s="458"/>
      <c r="L2882" s="458"/>
      <c r="M2882" s="458"/>
      <c r="N2882" s="463"/>
      <c r="O2882" s="458"/>
      <c r="P2882" s="458"/>
      <c r="Q2882" s="458"/>
      <c r="R2882" s="458"/>
      <c r="S2882" s="458"/>
      <c r="T2882" s="459"/>
      <c r="U2882" s="439"/>
      <c r="V2882" s="439"/>
      <c r="W2882" s="439"/>
      <c r="X2882" s="439"/>
      <c r="Y2882" s="443">
        <f t="shared" si="2068"/>
        <v>0</v>
      </c>
      <c r="Z2882" s="439">
        <f t="shared" si="2068"/>
        <v>0.15234791913466125</v>
      </c>
      <c r="AA2882" s="439">
        <f t="shared" si="2068"/>
        <v>0.14853922115629473</v>
      </c>
      <c r="AB2882" s="439">
        <f t="shared" si="2068"/>
        <v>0.1447305231779282</v>
      </c>
      <c r="AC2882" s="439">
        <f t="shared" si="2068"/>
        <v>0.14092182519956167</v>
      </c>
      <c r="AD2882" s="439">
        <f t="shared" si="2068"/>
        <v>0.13711312722119515</v>
      </c>
      <c r="AE2882" s="443">
        <f t="shared" si="2056"/>
        <v>0.13330442924282862</v>
      </c>
      <c r="AF2882" s="439">
        <f t="shared" si="2056"/>
        <v>0.12949573126446209</v>
      </c>
      <c r="AG2882" s="439">
        <f t="shared" si="2056"/>
        <v>0.12568703328609557</v>
      </c>
      <c r="AH2882" s="439">
        <f t="shared" si="2056"/>
        <v>0.12187833530772904</v>
      </c>
      <c r="AI2882" s="440">
        <f t="shared" si="2056"/>
        <v>0.11806963732936251</v>
      </c>
      <c r="AJ2882" s="443">
        <f t="shared" si="2057"/>
        <v>0.11426093935099599</v>
      </c>
      <c r="AK2882" s="439">
        <f t="shared" si="2058"/>
        <v>0.11045224137262946</v>
      </c>
      <c r="AL2882" s="439">
        <f t="shared" si="2059"/>
        <v>0.10664354339426294</v>
      </c>
      <c r="AM2882" s="439">
        <f t="shared" si="2060"/>
        <v>0.10283484541589641</v>
      </c>
      <c r="AN2882" s="440">
        <f t="shared" si="2061"/>
        <v>9.9026147437529868E-2</v>
      </c>
    </row>
    <row r="2883" spans="1:40" outlineLevel="2">
      <c r="A2883" s="882">
        <f>ROW()</f>
        <v>2883</v>
      </c>
      <c r="B2883" s="453"/>
      <c r="D2883" s="452" t="s">
        <v>34</v>
      </c>
      <c r="H2883" s="458"/>
      <c r="I2883" s="458"/>
      <c r="J2883" s="459"/>
      <c r="K2883" s="458"/>
      <c r="L2883" s="458"/>
      <c r="M2883" s="458"/>
      <c r="N2883" s="463"/>
      <c r="O2883" s="458"/>
      <c r="P2883" s="458"/>
      <c r="Q2883" s="458"/>
      <c r="R2883" s="458"/>
      <c r="S2883" s="458"/>
      <c r="T2883" s="459"/>
      <c r="U2883" s="439"/>
      <c r="V2883" s="439"/>
      <c r="W2883" s="439"/>
      <c r="X2883" s="439"/>
      <c r="Y2883" s="443">
        <f t="shared" si="2068"/>
        <v>0</v>
      </c>
      <c r="Z2883" s="439">
        <f t="shared" si="2068"/>
        <v>16.512600061659338</v>
      </c>
      <c r="AA2883" s="439">
        <f t="shared" si="2068"/>
        <v>15.411760057548715</v>
      </c>
      <c r="AB2883" s="439">
        <f t="shared" si="2068"/>
        <v>14.310920053438092</v>
      </c>
      <c r="AC2883" s="439">
        <f t="shared" si="2068"/>
        <v>13.21008004932747</v>
      </c>
      <c r="AD2883" s="439">
        <f t="shared" si="2068"/>
        <v>12.109240045216847</v>
      </c>
      <c r="AE2883" s="443">
        <f t="shared" si="2056"/>
        <v>11.008400041106224</v>
      </c>
      <c r="AF2883" s="439">
        <f t="shared" si="2056"/>
        <v>9.9075600369956014</v>
      </c>
      <c r="AG2883" s="439">
        <f t="shared" si="2056"/>
        <v>8.8067200328849786</v>
      </c>
      <c r="AH2883" s="439">
        <f t="shared" si="2056"/>
        <v>7.7058800287743558</v>
      </c>
      <c r="AI2883" s="440">
        <f t="shared" si="2056"/>
        <v>6.6050400246637331</v>
      </c>
      <c r="AJ2883" s="443">
        <f t="shared" si="2057"/>
        <v>5.5042000205531112</v>
      </c>
      <c r="AK2883" s="439">
        <f t="shared" si="2058"/>
        <v>4.4033600164424893</v>
      </c>
      <c r="AL2883" s="439">
        <f t="shared" si="2059"/>
        <v>3.302520012331867</v>
      </c>
      <c r="AM2883" s="439">
        <f t="shared" si="2060"/>
        <v>2.2016800082212447</v>
      </c>
      <c r="AN2883" s="440">
        <f t="shared" si="2061"/>
        <v>1.1008400041106223</v>
      </c>
    </row>
    <row r="2884" spans="1:40" outlineLevel="2">
      <c r="A2884" s="882">
        <f>ROW()</f>
        <v>2884</v>
      </c>
      <c r="B2884" s="453"/>
      <c r="D2884" s="452" t="s">
        <v>35</v>
      </c>
      <c r="H2884" s="458"/>
      <c r="I2884" s="458"/>
      <c r="J2884" s="459"/>
      <c r="K2884" s="458"/>
      <c r="L2884" s="458"/>
      <c r="M2884" s="458"/>
      <c r="N2884" s="463"/>
      <c r="O2884" s="458"/>
      <c r="P2884" s="458"/>
      <c r="Q2884" s="458"/>
      <c r="R2884" s="458"/>
      <c r="S2884" s="458"/>
      <c r="T2884" s="459"/>
      <c r="U2884" s="439"/>
      <c r="V2884" s="439"/>
      <c r="W2884" s="439"/>
      <c r="X2884" s="439"/>
      <c r="Y2884" s="443">
        <f t="shared" si="2068"/>
        <v>0</v>
      </c>
      <c r="Z2884" s="439">
        <f t="shared" si="2068"/>
        <v>0.33675490346226439</v>
      </c>
      <c r="AA2884" s="439">
        <f t="shared" si="2068"/>
        <v>0.30307941311603792</v>
      </c>
      <c r="AB2884" s="439">
        <f t="shared" si="2068"/>
        <v>0.26940392276981151</v>
      </c>
      <c r="AC2884" s="439">
        <f t="shared" si="2068"/>
        <v>0.23572843242358507</v>
      </c>
      <c r="AD2884" s="439">
        <f t="shared" si="2068"/>
        <v>0.20205294207735863</v>
      </c>
      <c r="AE2884" s="443">
        <f t="shared" si="2056"/>
        <v>0.16837745173113219</v>
      </c>
      <c r="AF2884" s="439">
        <f t="shared" si="2056"/>
        <v>0.13470196138490576</v>
      </c>
      <c r="AG2884" s="439">
        <f t="shared" si="2056"/>
        <v>0.10102647103867932</v>
      </c>
      <c r="AH2884" s="439">
        <f t="shared" si="2056"/>
        <v>6.7350980692452878E-2</v>
      </c>
      <c r="AI2884" s="440">
        <f t="shared" si="2056"/>
        <v>3.3675490346226439E-2</v>
      </c>
      <c r="AJ2884" s="443">
        <f t="shared" si="2057"/>
        <v>0</v>
      </c>
      <c r="AK2884" s="439">
        <f t="shared" si="2058"/>
        <v>0</v>
      </c>
      <c r="AL2884" s="439">
        <f t="shared" si="2059"/>
        <v>0</v>
      </c>
      <c r="AM2884" s="439">
        <f t="shared" si="2060"/>
        <v>0</v>
      </c>
      <c r="AN2884" s="440">
        <f t="shared" si="2061"/>
        <v>0</v>
      </c>
    </row>
    <row r="2885" spans="1:40" outlineLevel="2">
      <c r="A2885" s="882">
        <f>ROW()</f>
        <v>2885</v>
      </c>
      <c r="B2885" s="453"/>
      <c r="D2885" s="452" t="s">
        <v>302</v>
      </c>
      <c r="H2885" s="458"/>
      <c r="I2885" s="458"/>
      <c r="J2885" s="459"/>
      <c r="K2885" s="458"/>
      <c r="L2885" s="458"/>
      <c r="M2885" s="458"/>
      <c r="N2885" s="463"/>
      <c r="O2885" s="458"/>
      <c r="P2885" s="458"/>
      <c r="Q2885" s="458"/>
      <c r="R2885" s="458"/>
      <c r="S2885" s="458"/>
      <c r="T2885" s="459"/>
      <c r="U2885" s="439"/>
      <c r="V2885" s="439"/>
      <c r="W2885" s="439"/>
      <c r="X2885" s="439"/>
      <c r="Y2885" s="443">
        <f t="shared" ref="Y2885" si="2069">X2975</f>
        <v>0</v>
      </c>
      <c r="Z2885" s="439">
        <f t="shared" ref="Z2885" si="2070">Y2975</f>
        <v>1.4170479298747352</v>
      </c>
      <c r="AA2885" s="439">
        <f t="shared" ref="AA2885" si="2071">Z2975</f>
        <v>1.2753431368872616</v>
      </c>
      <c r="AB2885" s="439">
        <f t="shared" ref="AB2885" si="2072">AA2975</f>
        <v>1.1336383438997881</v>
      </c>
      <c r="AC2885" s="439">
        <f t="shared" ref="AC2885" si="2073">AB2975</f>
        <v>0.99193355091231461</v>
      </c>
      <c r="AD2885" s="439">
        <f t="shared" ref="AD2885" si="2074">AC2975</f>
        <v>0.85022875792484109</v>
      </c>
      <c r="AE2885" s="443">
        <f t="shared" si="2056"/>
        <v>0.70852396493736758</v>
      </c>
      <c r="AF2885" s="439">
        <f t="shared" si="2056"/>
        <v>0.56681917194989406</v>
      </c>
      <c r="AG2885" s="439">
        <f t="shared" si="2056"/>
        <v>0.42511437896242055</v>
      </c>
      <c r="AH2885" s="439">
        <f t="shared" si="2056"/>
        <v>0.28340958597494703</v>
      </c>
      <c r="AI2885" s="440">
        <f t="shared" si="2056"/>
        <v>0.14170479298747352</v>
      </c>
      <c r="AJ2885" s="443">
        <f t="shared" si="2057"/>
        <v>0</v>
      </c>
      <c r="AK2885" s="439">
        <f t="shared" si="2058"/>
        <v>0</v>
      </c>
      <c r="AL2885" s="439">
        <f t="shared" si="2059"/>
        <v>0</v>
      </c>
      <c r="AM2885" s="439">
        <f t="shared" si="2060"/>
        <v>0</v>
      </c>
      <c r="AN2885" s="440">
        <f t="shared" si="2061"/>
        <v>0</v>
      </c>
    </row>
    <row r="2886" spans="1:40" outlineLevel="2">
      <c r="A2886" s="882">
        <f>ROW()</f>
        <v>2886</v>
      </c>
      <c r="B2886" s="453"/>
      <c r="D2886" s="452" t="s">
        <v>36</v>
      </c>
      <c r="H2886" s="458"/>
      <c r="I2886" s="458"/>
      <c r="J2886" s="459"/>
      <c r="K2886" s="458"/>
      <c r="L2886" s="458"/>
      <c r="M2886" s="458"/>
      <c r="N2886" s="463"/>
      <c r="O2886" s="458"/>
      <c r="P2886" s="458"/>
      <c r="Q2886" s="458"/>
      <c r="R2886" s="458"/>
      <c r="S2886" s="458"/>
      <c r="T2886" s="459"/>
      <c r="U2886" s="439"/>
      <c r="V2886" s="439"/>
      <c r="W2886" s="439"/>
      <c r="X2886" s="439"/>
      <c r="Y2886" s="443">
        <f t="shared" ref="Y2886:AD2886" si="2075">X2976</f>
        <v>0</v>
      </c>
      <c r="Z2886" s="439">
        <f t="shared" si="2075"/>
        <v>4.8714532220305697</v>
      </c>
      <c r="AA2886" s="439">
        <f t="shared" si="2075"/>
        <v>3.6535899165229271</v>
      </c>
      <c r="AB2886" s="439">
        <f t="shared" si="2075"/>
        <v>2.4357266110152844</v>
      </c>
      <c r="AC2886" s="439">
        <f t="shared" si="2075"/>
        <v>1.2178633055076422</v>
      </c>
      <c r="AD2886" s="439">
        <f t="shared" si="2075"/>
        <v>0</v>
      </c>
      <c r="AE2886" s="443">
        <f t="shared" si="2056"/>
        <v>0</v>
      </c>
      <c r="AF2886" s="439">
        <f t="shared" si="2056"/>
        <v>0</v>
      </c>
      <c r="AG2886" s="439">
        <f t="shared" si="2056"/>
        <v>0</v>
      </c>
      <c r="AH2886" s="439">
        <f t="shared" si="2056"/>
        <v>0</v>
      </c>
      <c r="AI2886" s="440">
        <f t="shared" si="2056"/>
        <v>0</v>
      </c>
      <c r="AJ2886" s="443">
        <f t="shared" si="2057"/>
        <v>0</v>
      </c>
      <c r="AK2886" s="439">
        <f t="shared" si="2058"/>
        <v>0</v>
      </c>
      <c r="AL2886" s="439">
        <f t="shared" si="2059"/>
        <v>0</v>
      </c>
      <c r="AM2886" s="439">
        <f t="shared" si="2060"/>
        <v>0</v>
      </c>
      <c r="AN2886" s="440">
        <f t="shared" si="2061"/>
        <v>0</v>
      </c>
    </row>
    <row r="2887" spans="1:40" outlineLevel="2">
      <c r="A2887" s="882">
        <f>ROW()</f>
        <v>2887</v>
      </c>
      <c r="B2887" s="453"/>
      <c r="D2887" s="452" t="s">
        <v>583</v>
      </c>
      <c r="H2887" s="458"/>
      <c r="I2887" s="458"/>
      <c r="J2887" s="459"/>
      <c r="K2887" s="458"/>
      <c r="L2887" s="458"/>
      <c r="M2887" s="458"/>
      <c r="N2887" s="463"/>
      <c r="O2887" s="458"/>
      <c r="P2887" s="458"/>
      <c r="Q2887" s="458"/>
      <c r="R2887" s="458"/>
      <c r="S2887" s="458"/>
      <c r="T2887" s="459"/>
      <c r="U2887" s="439"/>
      <c r="V2887" s="439"/>
      <c r="W2887" s="439"/>
      <c r="X2887" s="439"/>
      <c r="Y2887" s="443">
        <f t="shared" ref="Y2887:AI2887" si="2076">X2977</f>
        <v>0</v>
      </c>
      <c r="Z2887" s="439">
        <f t="shared" si="2076"/>
        <v>0</v>
      </c>
      <c r="AA2887" s="439">
        <f t="shared" si="2076"/>
        <v>0</v>
      </c>
      <c r="AB2887" s="439">
        <f t="shared" si="2076"/>
        <v>0</v>
      </c>
      <c r="AC2887" s="439">
        <f t="shared" si="2076"/>
        <v>0</v>
      </c>
      <c r="AD2887" s="439">
        <f t="shared" si="2076"/>
        <v>0</v>
      </c>
      <c r="AE2887" s="443">
        <f t="shared" si="2076"/>
        <v>0</v>
      </c>
      <c r="AF2887" s="439">
        <f t="shared" si="2076"/>
        <v>0</v>
      </c>
      <c r="AG2887" s="439">
        <f t="shared" si="2076"/>
        <v>0</v>
      </c>
      <c r="AH2887" s="439">
        <f t="shared" si="2076"/>
        <v>0</v>
      </c>
      <c r="AI2887" s="440">
        <f t="shared" si="2076"/>
        <v>0</v>
      </c>
      <c r="AJ2887" s="443">
        <f t="shared" ref="AJ2887:AN2890" si="2077">AI2977</f>
        <v>0</v>
      </c>
      <c r="AK2887" s="439">
        <f t="shared" si="2077"/>
        <v>0</v>
      </c>
      <c r="AL2887" s="439">
        <f t="shared" si="2077"/>
        <v>0</v>
      </c>
      <c r="AM2887" s="439">
        <f t="shared" si="2077"/>
        <v>0</v>
      </c>
      <c r="AN2887" s="440">
        <f t="shared" si="2077"/>
        <v>0</v>
      </c>
    </row>
    <row r="2888" spans="1:40" outlineLevel="2">
      <c r="A2888" s="882">
        <f>ROW()</f>
        <v>2888</v>
      </c>
      <c r="B2888" s="453"/>
      <c r="D2888" s="452" t="s">
        <v>81</v>
      </c>
      <c r="H2888" s="458"/>
      <c r="I2888" s="458"/>
      <c r="J2888" s="459"/>
      <c r="K2888" s="458"/>
      <c r="L2888" s="458"/>
      <c r="M2888" s="458"/>
      <c r="N2888" s="463"/>
      <c r="O2888" s="458"/>
      <c r="P2888" s="458"/>
      <c r="Q2888" s="458"/>
      <c r="R2888" s="458"/>
      <c r="S2888" s="458"/>
      <c r="T2888" s="459"/>
      <c r="U2888" s="439"/>
      <c r="V2888" s="439"/>
      <c r="W2888" s="439"/>
      <c r="X2888" s="439"/>
      <c r="Y2888" s="443">
        <f t="shared" ref="Y2888:Z2889" si="2078">X2978</f>
        <v>0</v>
      </c>
      <c r="Z2888" s="439">
        <f t="shared" si="2078"/>
        <v>0</v>
      </c>
      <c r="AA2888" s="439">
        <f t="shared" ref="AA2888:AD2889" si="2079">Z2978</f>
        <v>0</v>
      </c>
      <c r="AB2888" s="439">
        <f t="shared" si="2079"/>
        <v>0</v>
      </c>
      <c r="AC2888" s="439">
        <f t="shared" si="2079"/>
        <v>0</v>
      </c>
      <c r="AD2888" s="439">
        <f t="shared" si="2079"/>
        <v>0</v>
      </c>
      <c r="AE2888" s="443">
        <f t="shared" ref="AE2888:AE2890" si="2080">AD2978</f>
        <v>0</v>
      </c>
      <c r="AF2888" s="439">
        <f t="shared" ref="AF2888:AF2890" si="2081">AE2978</f>
        <v>0</v>
      </c>
      <c r="AG2888" s="439">
        <f t="shared" ref="AG2888:AG2890" si="2082">AF2978</f>
        <v>0</v>
      </c>
      <c r="AH2888" s="439">
        <f t="shared" ref="AH2888:AH2890" si="2083">AG2978</f>
        <v>0</v>
      </c>
      <c r="AI2888" s="440">
        <f t="shared" ref="AI2888:AI2890" si="2084">AH2978</f>
        <v>0</v>
      </c>
      <c r="AJ2888" s="443">
        <f t="shared" si="2077"/>
        <v>0</v>
      </c>
      <c r="AK2888" s="439">
        <f t="shared" si="2077"/>
        <v>0</v>
      </c>
      <c r="AL2888" s="439">
        <f t="shared" si="2077"/>
        <v>0</v>
      </c>
      <c r="AM2888" s="439">
        <f t="shared" si="2077"/>
        <v>0</v>
      </c>
      <c r="AN2888" s="440">
        <f t="shared" si="2077"/>
        <v>0</v>
      </c>
    </row>
    <row r="2889" spans="1:40" outlineLevel="2">
      <c r="A2889" s="882">
        <f>ROW()</f>
        <v>2889</v>
      </c>
      <c r="B2889" s="453"/>
      <c r="D2889" s="452" t="s">
        <v>28</v>
      </c>
      <c r="H2889" s="458"/>
      <c r="I2889" s="458"/>
      <c r="J2889" s="459"/>
      <c r="K2889" s="458"/>
      <c r="L2889" s="458"/>
      <c r="M2889" s="458"/>
      <c r="N2889" s="463"/>
      <c r="O2889" s="458"/>
      <c r="P2889" s="458"/>
      <c r="Q2889" s="458"/>
      <c r="R2889" s="458"/>
      <c r="S2889" s="458"/>
      <c r="T2889" s="459"/>
      <c r="U2889" s="439"/>
      <c r="V2889" s="439"/>
      <c r="W2889" s="439"/>
      <c r="X2889" s="439"/>
      <c r="Y2889" s="443">
        <f t="shared" si="2078"/>
        <v>0</v>
      </c>
      <c r="Z2889" s="439">
        <f t="shared" si="2078"/>
        <v>0</v>
      </c>
      <c r="AA2889" s="439">
        <f t="shared" si="2079"/>
        <v>0</v>
      </c>
      <c r="AB2889" s="439">
        <f t="shared" si="2079"/>
        <v>0</v>
      </c>
      <c r="AC2889" s="439">
        <f t="shared" si="2079"/>
        <v>0</v>
      </c>
      <c r="AD2889" s="439">
        <f t="shared" si="2079"/>
        <v>0</v>
      </c>
      <c r="AE2889" s="443">
        <f t="shared" si="2080"/>
        <v>0</v>
      </c>
      <c r="AF2889" s="439">
        <f t="shared" si="2081"/>
        <v>0</v>
      </c>
      <c r="AG2889" s="439">
        <f t="shared" si="2082"/>
        <v>0</v>
      </c>
      <c r="AH2889" s="439">
        <f t="shared" si="2083"/>
        <v>0</v>
      </c>
      <c r="AI2889" s="440">
        <f t="shared" si="2084"/>
        <v>0</v>
      </c>
      <c r="AJ2889" s="443">
        <f t="shared" si="2077"/>
        <v>0</v>
      </c>
      <c r="AK2889" s="439">
        <f t="shared" si="2077"/>
        <v>0</v>
      </c>
      <c r="AL2889" s="439">
        <f t="shared" si="2077"/>
        <v>0</v>
      </c>
      <c r="AM2889" s="439">
        <f t="shared" si="2077"/>
        <v>0</v>
      </c>
      <c r="AN2889" s="440">
        <f t="shared" si="2077"/>
        <v>0</v>
      </c>
    </row>
    <row r="2890" spans="1:40" outlineLevel="2">
      <c r="A2890" s="882">
        <f>ROW()</f>
        <v>2890</v>
      </c>
      <c r="B2890" s="453"/>
      <c r="D2890" s="456" t="s">
        <v>443</v>
      </c>
      <c r="E2890" s="456"/>
      <c r="F2890" s="456"/>
      <c r="G2890" s="456"/>
      <c r="H2890" s="460"/>
      <c r="I2890" s="460"/>
      <c r="J2890" s="461"/>
      <c r="K2890" s="460"/>
      <c r="L2890" s="460"/>
      <c r="M2890" s="460"/>
      <c r="N2890" s="465"/>
      <c r="O2890" s="460"/>
      <c r="P2890" s="460"/>
      <c r="Q2890" s="460"/>
      <c r="R2890" s="460"/>
      <c r="S2890" s="460"/>
      <c r="T2890" s="461"/>
      <c r="U2890" s="441"/>
      <c r="V2890" s="441"/>
      <c r="W2890" s="441"/>
      <c r="X2890" s="441"/>
      <c r="Y2890" s="462">
        <f t="shared" ref="Y2890:AD2890" si="2085">X2980</f>
        <v>0</v>
      </c>
      <c r="Z2890" s="441">
        <f t="shared" si="2085"/>
        <v>0</v>
      </c>
      <c r="AA2890" s="441">
        <f t="shared" si="2085"/>
        <v>0</v>
      </c>
      <c r="AB2890" s="441">
        <f t="shared" si="2085"/>
        <v>0</v>
      </c>
      <c r="AC2890" s="441">
        <f t="shared" si="2085"/>
        <v>0</v>
      </c>
      <c r="AD2890" s="441">
        <f t="shared" si="2085"/>
        <v>0</v>
      </c>
      <c r="AE2890" s="462">
        <f t="shared" si="2080"/>
        <v>0</v>
      </c>
      <c r="AF2890" s="441">
        <f t="shared" si="2081"/>
        <v>0</v>
      </c>
      <c r="AG2890" s="441">
        <f t="shared" si="2082"/>
        <v>0</v>
      </c>
      <c r="AH2890" s="441">
        <f t="shared" si="2083"/>
        <v>0</v>
      </c>
      <c r="AI2890" s="442">
        <f t="shared" si="2084"/>
        <v>0</v>
      </c>
      <c r="AJ2890" s="462">
        <f t="shared" si="2077"/>
        <v>0</v>
      </c>
      <c r="AK2890" s="441">
        <f t="shared" si="2077"/>
        <v>0</v>
      </c>
      <c r="AL2890" s="441">
        <f t="shared" si="2077"/>
        <v>0</v>
      </c>
      <c r="AM2890" s="441">
        <f t="shared" si="2077"/>
        <v>0</v>
      </c>
      <c r="AN2890" s="442">
        <f t="shared" si="2077"/>
        <v>0</v>
      </c>
    </row>
    <row r="2891" spans="1:40" outlineLevel="2">
      <c r="A2891" s="882">
        <f>ROW()</f>
        <v>2891</v>
      </c>
      <c r="B2891" s="453"/>
      <c r="D2891" s="452" t="s">
        <v>24</v>
      </c>
      <c r="H2891" s="458"/>
      <c r="I2891" s="458"/>
      <c r="J2891" s="459"/>
      <c r="K2891" s="458"/>
      <c r="L2891" s="458"/>
      <c r="M2891" s="458"/>
      <c r="N2891" s="463"/>
      <c r="O2891" s="458"/>
      <c r="P2891" s="458"/>
      <c r="Q2891" s="458"/>
      <c r="R2891" s="458"/>
      <c r="S2891" s="458"/>
      <c r="T2891" s="459"/>
      <c r="U2891" s="439"/>
      <c r="V2891" s="439"/>
      <c r="W2891" s="439"/>
      <c r="X2891" s="439"/>
      <c r="Y2891" s="443">
        <f t="shared" ref="Y2891:AN2891" si="2086">SUM(Y2875:Y2890)</f>
        <v>0</v>
      </c>
      <c r="Z2891" s="439">
        <f t="shared" si="2086"/>
        <v>39.034857243899125</v>
      </c>
      <c r="AA2891" s="439">
        <f t="shared" si="2086"/>
        <v>35.784764875889707</v>
      </c>
      <c r="AB2891" s="439">
        <f t="shared" si="2086"/>
        <v>32.534672507880295</v>
      </c>
      <c r="AC2891" s="439">
        <f t="shared" si="2086"/>
        <v>29.284580139870872</v>
      </c>
      <c r="AD2891" s="439">
        <f t="shared" si="2086"/>
        <v>26.034487771861453</v>
      </c>
      <c r="AE2891" s="443">
        <f t="shared" si="2086"/>
        <v>24.002258709359676</v>
      </c>
      <c r="AF2891" s="439">
        <f t="shared" si="2086"/>
        <v>21.970029646857896</v>
      </c>
      <c r="AG2891" s="439">
        <f t="shared" si="2086"/>
        <v>19.937800584356118</v>
      </c>
      <c r="AH2891" s="439">
        <f t="shared" si="2086"/>
        <v>17.905571521854345</v>
      </c>
      <c r="AI2891" s="440">
        <f t="shared" si="2086"/>
        <v>15.873342459352564</v>
      </c>
      <c r="AJ2891" s="443">
        <f t="shared" si="2086"/>
        <v>13.841113396850787</v>
      </c>
      <c r="AK2891" s="439">
        <f t="shared" si="2086"/>
        <v>11.98426461768271</v>
      </c>
      <c r="AL2891" s="439">
        <f t="shared" si="2086"/>
        <v>10.127415838514633</v>
      </c>
      <c r="AM2891" s="439">
        <f t="shared" si="2086"/>
        <v>8.2705670593465541</v>
      </c>
      <c r="AN2891" s="440">
        <f t="shared" si="2086"/>
        <v>6.4137182801784771</v>
      </c>
    </row>
    <row r="2892" spans="1:40" outlineLevel="1">
      <c r="A2892" s="732" t="s">
        <v>59</v>
      </c>
      <c r="B2892" s="733"/>
      <c r="C2892" s="881"/>
      <c r="D2892" s="733"/>
      <c r="E2892" s="733"/>
      <c r="F2892" s="733"/>
      <c r="G2892" s="730"/>
      <c r="H2892" s="733"/>
      <c r="I2892" s="730"/>
      <c r="J2892" s="729"/>
      <c r="K2892" s="730"/>
      <c r="L2892" s="730"/>
      <c r="M2892" s="730"/>
      <c r="N2892" s="731"/>
      <c r="O2892" s="730"/>
      <c r="P2892" s="730"/>
      <c r="Q2892" s="730"/>
      <c r="R2892" s="730"/>
      <c r="S2892" s="730"/>
      <c r="T2892" s="729"/>
      <c r="U2892" s="730"/>
      <c r="V2892" s="730"/>
      <c r="W2892" s="730"/>
      <c r="X2892" s="730"/>
      <c r="Y2892" s="729"/>
      <c r="Z2892" s="730"/>
      <c r="AA2892" s="730"/>
      <c r="AB2892" s="730"/>
      <c r="AC2892" s="730"/>
      <c r="AD2892" s="730"/>
      <c r="AE2892" s="729"/>
      <c r="AF2892" s="730"/>
      <c r="AG2892" s="730"/>
      <c r="AH2892" s="730"/>
      <c r="AI2892" s="731"/>
      <c r="AJ2892" s="729"/>
      <c r="AK2892" s="730"/>
      <c r="AL2892" s="730"/>
      <c r="AM2892" s="730"/>
      <c r="AN2892" s="731"/>
    </row>
    <row r="2893" spans="1:40" outlineLevel="2">
      <c r="A2893" s="882">
        <f>ROW()</f>
        <v>2893</v>
      </c>
      <c r="B2893" s="453"/>
      <c r="D2893" s="452" t="s">
        <v>300</v>
      </c>
      <c r="H2893" s="458"/>
      <c r="I2893" s="458"/>
      <c r="J2893" s="443"/>
      <c r="K2893" s="439"/>
      <c r="L2893" s="439"/>
      <c r="M2893" s="439"/>
      <c r="N2893" s="440"/>
      <c r="O2893" s="439"/>
      <c r="P2893" s="439"/>
      <c r="Q2893" s="439"/>
      <c r="R2893" s="439"/>
      <c r="S2893" s="439"/>
      <c r="T2893" s="443"/>
      <c r="U2893" s="439"/>
      <c r="V2893" s="439"/>
      <c r="W2893" s="439"/>
      <c r="X2893" s="157"/>
      <c r="Y2893" s="326">
        <f>Y$660</f>
        <v>0.68895320595017884</v>
      </c>
      <c r="Z2893" s="157"/>
      <c r="AA2893" s="157"/>
      <c r="AB2893" s="157"/>
      <c r="AC2893" s="157"/>
      <c r="AD2893" s="157"/>
      <c r="AE2893" s="324"/>
      <c r="AF2893" s="157"/>
      <c r="AG2893" s="157"/>
      <c r="AH2893" s="157"/>
      <c r="AI2893" s="320"/>
      <c r="AJ2893" s="324"/>
      <c r="AK2893" s="157"/>
      <c r="AL2893" s="157"/>
      <c r="AM2893" s="157"/>
      <c r="AN2893" s="320"/>
    </row>
    <row r="2894" spans="1:40" outlineLevel="2">
      <c r="A2894" s="882">
        <f>ROW()</f>
        <v>2894</v>
      </c>
      <c r="B2894" s="453"/>
      <c r="D2894" s="452" t="s">
        <v>301</v>
      </c>
      <c r="H2894" s="458"/>
      <c r="I2894" s="458"/>
      <c r="J2894" s="443"/>
      <c r="K2894" s="439"/>
      <c r="L2894" s="439"/>
      <c r="M2894" s="439"/>
      <c r="N2894" s="440"/>
      <c r="O2894" s="439"/>
      <c r="P2894" s="439"/>
      <c r="Q2894" s="439"/>
      <c r="R2894" s="439"/>
      <c r="S2894" s="439"/>
      <c r="T2894" s="443"/>
      <c r="U2894" s="439"/>
      <c r="V2894" s="439"/>
      <c r="W2894" s="439"/>
      <c r="X2894" s="157"/>
      <c r="Y2894" s="326">
        <f>Y$661</f>
        <v>1.080023392763283</v>
      </c>
      <c r="Z2894" s="157"/>
      <c r="AA2894" s="157"/>
      <c r="AB2894" s="157"/>
      <c r="AC2894" s="157"/>
      <c r="AD2894" s="157"/>
      <c r="AE2894" s="324"/>
      <c r="AF2894" s="157"/>
      <c r="AG2894" s="157"/>
      <c r="AH2894" s="157"/>
      <c r="AI2894" s="320"/>
      <c r="AJ2894" s="324"/>
      <c r="AK2894" s="157"/>
      <c r="AL2894" s="157"/>
      <c r="AM2894" s="157"/>
      <c r="AN2894" s="320"/>
    </row>
    <row r="2895" spans="1:40" outlineLevel="2">
      <c r="A2895" s="882">
        <f>ROW()</f>
        <v>2895</v>
      </c>
      <c r="B2895" s="453"/>
      <c r="D2895" s="452" t="s">
        <v>29</v>
      </c>
      <c r="H2895" s="458"/>
      <c r="I2895" s="458"/>
      <c r="J2895" s="443"/>
      <c r="K2895" s="439"/>
      <c r="L2895" s="439"/>
      <c r="M2895" s="439"/>
      <c r="N2895" s="440"/>
      <c r="O2895" s="439"/>
      <c r="P2895" s="439"/>
      <c r="Q2895" s="439"/>
      <c r="R2895" s="439"/>
      <c r="S2895" s="439"/>
      <c r="T2895" s="443"/>
      <c r="U2895" s="439"/>
      <c r="V2895" s="439"/>
      <c r="W2895" s="439"/>
      <c r="X2895" s="157"/>
      <c r="Y2895" s="326">
        <f>Y$662</f>
        <v>0</v>
      </c>
      <c r="Z2895" s="157"/>
      <c r="AA2895" s="157"/>
      <c r="AB2895" s="157"/>
      <c r="AC2895" s="157"/>
      <c r="AD2895" s="157"/>
      <c r="AE2895" s="324"/>
      <c r="AF2895" s="157"/>
      <c r="AG2895" s="157"/>
      <c r="AH2895" s="157"/>
      <c r="AI2895" s="320"/>
      <c r="AJ2895" s="324"/>
      <c r="AK2895" s="157"/>
      <c r="AL2895" s="157"/>
      <c r="AM2895" s="157"/>
      <c r="AN2895" s="320"/>
    </row>
    <row r="2896" spans="1:40" outlineLevel="2">
      <c r="A2896" s="882">
        <f>ROW()</f>
        <v>2896</v>
      </c>
      <c r="B2896" s="453"/>
      <c r="D2896" s="452" t="s">
        <v>30</v>
      </c>
      <c r="H2896" s="458"/>
      <c r="I2896" s="458"/>
      <c r="J2896" s="443"/>
      <c r="K2896" s="439"/>
      <c r="L2896" s="439"/>
      <c r="M2896" s="439"/>
      <c r="N2896" s="440"/>
      <c r="O2896" s="439"/>
      <c r="P2896" s="439"/>
      <c r="Q2896" s="439"/>
      <c r="R2896" s="439"/>
      <c r="S2896" s="439"/>
      <c r="T2896" s="443"/>
      <c r="U2896" s="439"/>
      <c r="V2896" s="439"/>
      <c r="W2896" s="439"/>
      <c r="X2896" s="157"/>
      <c r="Y2896" s="326">
        <f>Y$663</f>
        <v>12.574373276712516</v>
      </c>
      <c r="Z2896" s="157"/>
      <c r="AA2896" s="157"/>
      <c r="AB2896" s="157"/>
      <c r="AC2896" s="157"/>
      <c r="AD2896" s="157"/>
      <c r="AE2896" s="324"/>
      <c r="AF2896" s="157"/>
      <c r="AG2896" s="157"/>
      <c r="AH2896" s="157"/>
      <c r="AI2896" s="320"/>
      <c r="AJ2896" s="324"/>
      <c r="AK2896" s="157"/>
      <c r="AL2896" s="157"/>
      <c r="AM2896" s="157"/>
      <c r="AN2896" s="320"/>
    </row>
    <row r="2897" spans="1:40" outlineLevel="2">
      <c r="A2897" s="882">
        <f>ROW()</f>
        <v>2897</v>
      </c>
      <c r="B2897" s="453"/>
      <c r="D2897" s="452" t="s">
        <v>31</v>
      </c>
      <c r="H2897" s="458"/>
      <c r="I2897" s="458"/>
      <c r="J2897" s="443"/>
      <c r="K2897" s="439"/>
      <c r="L2897" s="439"/>
      <c r="M2897" s="439"/>
      <c r="N2897" s="440"/>
      <c r="O2897" s="439"/>
      <c r="P2897" s="439"/>
      <c r="Q2897" s="439"/>
      <c r="R2897" s="439"/>
      <c r="S2897" s="439"/>
      <c r="T2897" s="443"/>
      <c r="U2897" s="439"/>
      <c r="V2897" s="439"/>
      <c r="W2897" s="439"/>
      <c r="X2897" s="157"/>
      <c r="Y2897" s="326">
        <f>Y$664</f>
        <v>0</v>
      </c>
      <c r="Z2897" s="157"/>
      <c r="AA2897" s="157"/>
      <c r="AB2897" s="157"/>
      <c r="AC2897" s="157"/>
      <c r="AD2897" s="157"/>
      <c r="AE2897" s="324"/>
      <c r="AF2897" s="157"/>
      <c r="AG2897" s="157"/>
      <c r="AH2897" s="157"/>
      <c r="AI2897" s="320"/>
      <c r="AJ2897" s="324"/>
      <c r="AK2897" s="157"/>
      <c r="AL2897" s="157"/>
      <c r="AM2897" s="157"/>
      <c r="AN2897" s="320"/>
    </row>
    <row r="2898" spans="1:40" outlineLevel="2">
      <c r="A2898" s="882">
        <f>ROW()</f>
        <v>2898</v>
      </c>
      <c r="B2898" s="453"/>
      <c r="D2898" s="452" t="s">
        <v>32</v>
      </c>
      <c r="H2898" s="458"/>
      <c r="I2898" s="458"/>
      <c r="J2898" s="443"/>
      <c r="K2898" s="439"/>
      <c r="L2898" s="439"/>
      <c r="M2898" s="439"/>
      <c r="N2898" s="440"/>
      <c r="O2898" s="439"/>
      <c r="P2898" s="439"/>
      <c r="Q2898" s="439"/>
      <c r="R2898" s="439"/>
      <c r="S2898" s="439"/>
      <c r="T2898" s="443"/>
      <c r="U2898" s="439"/>
      <c r="V2898" s="439"/>
      <c r="W2898" s="439"/>
      <c r="X2898" s="157"/>
      <c r="Y2898" s="326">
        <f>Y$665</f>
        <v>1.3935735522104942</v>
      </c>
      <c r="Z2898" s="157"/>
      <c r="AA2898" s="157"/>
      <c r="AB2898" s="157"/>
      <c r="AC2898" s="157"/>
      <c r="AD2898" s="157"/>
      <c r="AE2898" s="324"/>
      <c r="AF2898" s="157"/>
      <c r="AG2898" s="157"/>
      <c r="AH2898" s="157"/>
      <c r="AI2898" s="320"/>
      <c r="AJ2898" s="324"/>
      <c r="AK2898" s="157"/>
      <c r="AL2898" s="157"/>
      <c r="AM2898" s="157"/>
      <c r="AN2898" s="320"/>
    </row>
    <row r="2899" spans="1:40" outlineLevel="2">
      <c r="A2899" s="882">
        <f>ROW()</f>
        <v>2899</v>
      </c>
      <c r="B2899" s="453"/>
      <c r="D2899" s="452" t="s">
        <v>33</v>
      </c>
      <c r="H2899" s="458"/>
      <c r="I2899" s="458"/>
      <c r="J2899" s="443"/>
      <c r="K2899" s="439"/>
      <c r="L2899" s="439"/>
      <c r="M2899" s="439"/>
      <c r="N2899" s="440"/>
      <c r="O2899" s="439"/>
      <c r="P2899" s="439"/>
      <c r="Q2899" s="439"/>
      <c r="R2899" s="439"/>
      <c r="S2899" s="439"/>
      <c r="T2899" s="443"/>
      <c r="U2899" s="439"/>
      <c r="V2899" s="439"/>
      <c r="W2899" s="439"/>
      <c r="X2899" s="157"/>
      <c r="Y2899" s="326">
        <f>Y$666</f>
        <v>7.7297801010923562E-3</v>
      </c>
      <c r="Z2899" s="157"/>
      <c r="AA2899" s="157"/>
      <c r="AB2899" s="157"/>
      <c r="AC2899" s="157"/>
      <c r="AD2899" s="157"/>
      <c r="AE2899" s="324"/>
      <c r="AF2899" s="157"/>
      <c r="AG2899" s="157"/>
      <c r="AH2899" s="157"/>
      <c r="AI2899" s="320"/>
      <c r="AJ2899" s="324"/>
      <c r="AK2899" s="157"/>
      <c r="AL2899" s="157"/>
      <c r="AM2899" s="157"/>
      <c r="AN2899" s="320"/>
    </row>
    <row r="2900" spans="1:40" outlineLevel="2">
      <c r="A2900" s="882">
        <f>ROW()</f>
        <v>2900</v>
      </c>
      <c r="B2900" s="453"/>
      <c r="D2900" s="452" t="s">
        <v>27</v>
      </c>
      <c r="H2900" s="458"/>
      <c r="I2900" s="458"/>
      <c r="J2900" s="443"/>
      <c r="K2900" s="439"/>
      <c r="L2900" s="439"/>
      <c r="M2900" s="439"/>
      <c r="N2900" s="440"/>
      <c r="O2900" s="439"/>
      <c r="P2900" s="439"/>
      <c r="Q2900" s="439"/>
      <c r="R2900" s="439"/>
      <c r="S2900" s="439"/>
      <c r="T2900" s="443"/>
      <c r="U2900" s="439"/>
      <c r="V2900" s="439"/>
      <c r="W2900" s="439"/>
      <c r="X2900" s="157"/>
      <c r="Y2900" s="326">
        <f>Y$667</f>
        <v>0.15234791913466125</v>
      </c>
      <c r="Z2900" s="157"/>
      <c r="AA2900" s="157"/>
      <c r="AB2900" s="157"/>
      <c r="AC2900" s="157"/>
      <c r="AD2900" s="157"/>
      <c r="AE2900" s="324"/>
      <c r="AF2900" s="157"/>
      <c r="AG2900" s="157"/>
      <c r="AH2900" s="157"/>
      <c r="AI2900" s="320"/>
      <c r="AJ2900" s="324"/>
      <c r="AK2900" s="157"/>
      <c r="AL2900" s="157"/>
      <c r="AM2900" s="157"/>
      <c r="AN2900" s="320"/>
    </row>
    <row r="2901" spans="1:40" outlineLevel="2">
      <c r="A2901" s="882">
        <f>ROW()</f>
        <v>2901</v>
      </c>
      <c r="B2901" s="453"/>
      <c r="D2901" s="452" t="s">
        <v>34</v>
      </c>
      <c r="H2901" s="458"/>
      <c r="I2901" s="458"/>
      <c r="J2901" s="443"/>
      <c r="K2901" s="439"/>
      <c r="L2901" s="439"/>
      <c r="M2901" s="439"/>
      <c r="N2901" s="440"/>
      <c r="O2901" s="439"/>
      <c r="P2901" s="439"/>
      <c r="Q2901" s="439"/>
      <c r="R2901" s="439"/>
      <c r="S2901" s="439"/>
      <c r="T2901" s="443"/>
      <c r="U2901" s="439"/>
      <c r="V2901" s="439"/>
      <c r="W2901" s="439"/>
      <c r="X2901" s="157"/>
      <c r="Y2901" s="326">
        <f>Y$668</f>
        <v>16.512600061659338</v>
      </c>
      <c r="Z2901" s="157"/>
      <c r="AA2901" s="157"/>
      <c r="AB2901" s="157"/>
      <c r="AC2901" s="157"/>
      <c r="AD2901" s="157"/>
      <c r="AE2901" s="324"/>
      <c r="AF2901" s="157"/>
      <c r="AG2901" s="157"/>
      <c r="AH2901" s="157"/>
      <c r="AI2901" s="320"/>
      <c r="AJ2901" s="324"/>
      <c r="AK2901" s="157"/>
      <c r="AL2901" s="157"/>
      <c r="AM2901" s="157"/>
      <c r="AN2901" s="320"/>
    </row>
    <row r="2902" spans="1:40" outlineLevel="2">
      <c r="A2902" s="882">
        <f>ROW()</f>
        <v>2902</v>
      </c>
      <c r="B2902" s="453"/>
      <c r="D2902" s="452" t="s">
        <v>35</v>
      </c>
      <c r="H2902" s="458"/>
      <c r="I2902" s="458"/>
      <c r="J2902" s="443"/>
      <c r="K2902" s="439"/>
      <c r="L2902" s="439"/>
      <c r="M2902" s="439"/>
      <c r="N2902" s="440"/>
      <c r="O2902" s="439"/>
      <c r="P2902" s="439"/>
      <c r="Q2902" s="439"/>
      <c r="R2902" s="439"/>
      <c r="S2902" s="439"/>
      <c r="T2902" s="443"/>
      <c r="U2902" s="439"/>
      <c r="V2902" s="439"/>
      <c r="W2902" s="439"/>
      <c r="X2902" s="157"/>
      <c r="Y2902" s="326">
        <f>Y$669</f>
        <v>0.37228221552655355</v>
      </c>
      <c r="Z2902" s="157"/>
      <c r="AA2902" s="157"/>
      <c r="AB2902" s="157"/>
      <c r="AC2902" s="157"/>
      <c r="AD2902" s="157"/>
      <c r="AE2902" s="324"/>
      <c r="AF2902" s="157"/>
      <c r="AG2902" s="157"/>
      <c r="AH2902" s="157"/>
      <c r="AI2902" s="320"/>
      <c r="AJ2902" s="324"/>
      <c r="AK2902" s="157"/>
      <c r="AL2902" s="157"/>
      <c r="AM2902" s="157"/>
      <c r="AN2902" s="320"/>
    </row>
    <row r="2903" spans="1:40" outlineLevel="2">
      <c r="A2903" s="882">
        <f>ROW()</f>
        <v>2903</v>
      </c>
      <c r="B2903" s="453"/>
      <c r="D2903" s="452" t="s">
        <v>302</v>
      </c>
      <c r="H2903" s="458"/>
      <c r="I2903" s="458"/>
      <c r="J2903" s="443"/>
      <c r="K2903" s="439"/>
      <c r="L2903" s="439"/>
      <c r="M2903" s="439"/>
      <c r="N2903" s="440"/>
      <c r="O2903" s="439"/>
      <c r="P2903" s="439"/>
      <c r="Q2903" s="439"/>
      <c r="R2903" s="439"/>
      <c r="S2903" s="439"/>
      <c r="T2903" s="443"/>
      <c r="U2903" s="439"/>
      <c r="V2903" s="439"/>
      <c r="W2903" s="439"/>
      <c r="X2903" s="157"/>
      <c r="Y2903" s="326">
        <f>Y$670</f>
        <v>1.4170479298747352</v>
      </c>
      <c r="Z2903" s="157"/>
      <c r="AA2903" s="157"/>
      <c r="AB2903" s="157"/>
      <c r="AC2903" s="157"/>
      <c r="AD2903" s="157"/>
      <c r="AE2903" s="324"/>
      <c r="AF2903" s="157"/>
      <c r="AG2903" s="157"/>
      <c r="AH2903" s="157"/>
      <c r="AI2903" s="320"/>
      <c r="AJ2903" s="324"/>
      <c r="AK2903" s="157"/>
      <c r="AL2903" s="157"/>
      <c r="AM2903" s="157"/>
      <c r="AN2903" s="320"/>
    </row>
    <row r="2904" spans="1:40" outlineLevel="2">
      <c r="A2904" s="882">
        <f>ROW()</f>
        <v>2904</v>
      </c>
      <c r="B2904" s="453"/>
      <c r="D2904" s="452" t="s">
        <v>36</v>
      </c>
      <c r="H2904" s="458"/>
      <c r="I2904" s="458"/>
      <c r="J2904" s="443"/>
      <c r="K2904" s="439"/>
      <c r="L2904" s="439"/>
      <c r="M2904" s="439"/>
      <c r="N2904" s="440"/>
      <c r="O2904" s="439"/>
      <c r="P2904" s="439"/>
      <c r="Q2904" s="439"/>
      <c r="R2904" s="439"/>
      <c r="S2904" s="439"/>
      <c r="T2904" s="443"/>
      <c r="U2904" s="439"/>
      <c r="V2904" s="439"/>
      <c r="W2904" s="439"/>
      <c r="X2904" s="157"/>
      <c r="Y2904" s="326">
        <f>Y$671</f>
        <v>4.8749155414540528</v>
      </c>
      <c r="Z2904" s="157"/>
      <c r="AA2904" s="157"/>
      <c r="AB2904" s="157"/>
      <c r="AC2904" s="157"/>
      <c r="AD2904" s="157"/>
      <c r="AE2904" s="324"/>
      <c r="AF2904" s="157"/>
      <c r="AG2904" s="157"/>
      <c r="AH2904" s="157"/>
      <c r="AI2904" s="320"/>
      <c r="AJ2904" s="324"/>
      <c r="AK2904" s="157"/>
      <c r="AL2904" s="157"/>
      <c r="AM2904" s="157"/>
      <c r="AN2904" s="320"/>
    </row>
    <row r="2905" spans="1:40" outlineLevel="2">
      <c r="A2905" s="882">
        <f>ROW()</f>
        <v>2905</v>
      </c>
      <c r="B2905" s="453"/>
      <c r="D2905" s="452" t="s">
        <v>583</v>
      </c>
      <c r="H2905" s="458"/>
      <c r="I2905" s="458"/>
      <c r="J2905" s="443"/>
      <c r="K2905" s="439"/>
      <c r="L2905" s="439"/>
      <c r="M2905" s="439"/>
      <c r="N2905" s="440"/>
      <c r="O2905" s="439"/>
      <c r="P2905" s="439"/>
      <c r="Q2905" s="439"/>
      <c r="R2905" s="439"/>
      <c r="S2905" s="439"/>
      <c r="T2905" s="443"/>
      <c r="U2905" s="439"/>
      <c r="V2905" s="439"/>
      <c r="W2905" s="439"/>
      <c r="X2905" s="157"/>
      <c r="Y2905" s="326">
        <f>Y$672</f>
        <v>0</v>
      </c>
      <c r="Z2905" s="157"/>
      <c r="AA2905" s="157"/>
      <c r="AB2905" s="157"/>
      <c r="AC2905" s="157"/>
      <c r="AD2905" s="157"/>
      <c r="AE2905" s="324"/>
      <c r="AF2905" s="157"/>
      <c r="AG2905" s="157"/>
      <c r="AH2905" s="157"/>
      <c r="AI2905" s="320"/>
      <c r="AJ2905" s="324"/>
      <c r="AK2905" s="157"/>
      <c r="AL2905" s="157"/>
      <c r="AM2905" s="157"/>
      <c r="AN2905" s="320"/>
    </row>
    <row r="2906" spans="1:40" outlineLevel="2">
      <c r="A2906" s="882">
        <f>ROW()</f>
        <v>2906</v>
      </c>
      <c r="B2906" s="453"/>
      <c r="D2906" s="452" t="s">
        <v>81</v>
      </c>
      <c r="H2906" s="458"/>
      <c r="I2906" s="458"/>
      <c r="J2906" s="443"/>
      <c r="K2906" s="439"/>
      <c r="L2906" s="439"/>
      <c r="M2906" s="439"/>
      <c r="N2906" s="440"/>
      <c r="O2906" s="439"/>
      <c r="P2906" s="439"/>
      <c r="Q2906" s="439"/>
      <c r="R2906" s="439"/>
      <c r="S2906" s="439"/>
      <c r="T2906" s="443"/>
      <c r="U2906" s="439"/>
      <c r="V2906" s="439"/>
      <c r="W2906" s="439"/>
      <c r="X2906" s="157"/>
      <c r="Y2906" s="326">
        <f>Y$673</f>
        <v>0</v>
      </c>
      <c r="Z2906" s="157"/>
      <c r="AA2906" s="157"/>
      <c r="AB2906" s="157"/>
      <c r="AC2906" s="157"/>
      <c r="AD2906" s="157"/>
      <c r="AE2906" s="324"/>
      <c r="AF2906" s="157"/>
      <c r="AG2906" s="157"/>
      <c r="AH2906" s="157"/>
      <c r="AI2906" s="320"/>
      <c r="AJ2906" s="324"/>
      <c r="AK2906" s="157"/>
      <c r="AL2906" s="157"/>
      <c r="AM2906" s="157"/>
      <c r="AN2906" s="320"/>
    </row>
    <row r="2907" spans="1:40" outlineLevel="2">
      <c r="A2907" s="882">
        <f>ROW()</f>
        <v>2907</v>
      </c>
      <c r="B2907" s="453"/>
      <c r="D2907" s="452" t="s">
        <v>28</v>
      </c>
      <c r="H2907" s="458"/>
      <c r="I2907" s="458"/>
      <c r="J2907" s="443"/>
      <c r="K2907" s="439"/>
      <c r="L2907" s="439"/>
      <c r="M2907" s="439"/>
      <c r="N2907" s="440"/>
      <c r="O2907" s="439"/>
      <c r="P2907" s="439"/>
      <c r="Q2907" s="439"/>
      <c r="R2907" s="439"/>
      <c r="S2907" s="439"/>
      <c r="T2907" s="443"/>
      <c r="U2907" s="439"/>
      <c r="V2907" s="439"/>
      <c r="W2907" s="439"/>
      <c r="X2907" s="157"/>
      <c r="Y2907" s="326">
        <f>Y$674</f>
        <v>0</v>
      </c>
      <c r="Z2907" s="157"/>
      <c r="AA2907" s="157"/>
      <c r="AB2907" s="157"/>
      <c r="AC2907" s="157"/>
      <c r="AD2907" s="157"/>
      <c r="AE2907" s="324"/>
      <c r="AF2907" s="157"/>
      <c r="AG2907" s="157"/>
      <c r="AH2907" s="157"/>
      <c r="AI2907" s="320"/>
      <c r="AJ2907" s="324"/>
      <c r="AK2907" s="157"/>
      <c r="AL2907" s="157"/>
      <c r="AM2907" s="157"/>
      <c r="AN2907" s="320"/>
    </row>
    <row r="2908" spans="1:40" outlineLevel="2">
      <c r="A2908" s="882">
        <f>ROW()</f>
        <v>2908</v>
      </c>
      <c r="B2908" s="453"/>
      <c r="D2908" s="456" t="s">
        <v>443</v>
      </c>
      <c r="E2908" s="456"/>
      <c r="F2908" s="456"/>
      <c r="G2908" s="456"/>
      <c r="H2908" s="460"/>
      <c r="I2908" s="460"/>
      <c r="J2908" s="462"/>
      <c r="K2908" s="441"/>
      <c r="L2908" s="441"/>
      <c r="M2908" s="441"/>
      <c r="N2908" s="442"/>
      <c r="O2908" s="441"/>
      <c r="P2908" s="441"/>
      <c r="Q2908" s="441"/>
      <c r="R2908" s="441"/>
      <c r="S2908" s="441"/>
      <c r="T2908" s="462"/>
      <c r="U2908" s="441"/>
      <c r="V2908" s="441"/>
      <c r="W2908" s="441"/>
      <c r="X2908" s="158"/>
      <c r="Y2908" s="327">
        <f>Y$675</f>
        <v>0</v>
      </c>
      <c r="Z2908" s="158"/>
      <c r="AA2908" s="158"/>
      <c r="AB2908" s="158"/>
      <c r="AC2908" s="158"/>
      <c r="AD2908" s="158"/>
      <c r="AE2908" s="325"/>
      <c r="AF2908" s="158"/>
      <c r="AG2908" s="158"/>
      <c r="AH2908" s="158"/>
      <c r="AI2908" s="321"/>
      <c r="AJ2908" s="325"/>
      <c r="AK2908" s="158"/>
      <c r="AL2908" s="158"/>
      <c r="AM2908" s="158"/>
      <c r="AN2908" s="321"/>
    </row>
    <row r="2909" spans="1:40" outlineLevel="2">
      <c r="A2909" s="882">
        <f>ROW()</f>
        <v>2909</v>
      </c>
      <c r="B2909" s="453"/>
      <c r="D2909" s="452" t="s">
        <v>24</v>
      </c>
      <c r="H2909" s="458"/>
      <c r="I2909" s="458"/>
      <c r="J2909" s="443"/>
      <c r="K2909" s="439"/>
      <c r="L2909" s="439"/>
      <c r="M2909" s="439"/>
      <c r="N2909" s="440"/>
      <c r="O2909" s="439"/>
      <c r="P2909" s="439"/>
      <c r="Q2909" s="439"/>
      <c r="R2909" s="439"/>
      <c r="S2909" s="439"/>
      <c r="T2909" s="443"/>
      <c r="U2909" s="439"/>
      <c r="V2909" s="439"/>
      <c r="W2909" s="439"/>
      <c r="X2909" s="439"/>
      <c r="Y2909" s="326">
        <f>SUM(Y2893:Y2908)</f>
        <v>39.073846875386899</v>
      </c>
      <c r="Z2909" s="439"/>
      <c r="AA2909" s="439"/>
      <c r="AB2909" s="439"/>
      <c r="AC2909" s="439"/>
      <c r="AD2909" s="439"/>
      <c r="AE2909" s="443"/>
      <c r="AF2909" s="439"/>
      <c r="AG2909" s="439"/>
      <c r="AH2909" s="439"/>
      <c r="AI2909" s="440"/>
      <c r="AJ2909" s="443"/>
      <c r="AK2909" s="439"/>
      <c r="AL2909" s="439"/>
      <c r="AM2909" s="439"/>
      <c r="AN2909" s="440"/>
    </row>
    <row r="2910" spans="1:40" outlineLevel="1">
      <c r="A2910" s="732" t="s">
        <v>238</v>
      </c>
      <c r="B2910" s="733"/>
      <c r="C2910" s="881"/>
      <c r="D2910" s="733"/>
      <c r="E2910" s="733"/>
      <c r="F2910" s="733"/>
      <c r="G2910" s="730"/>
      <c r="H2910" s="733"/>
      <c r="I2910" s="730"/>
      <c r="J2910" s="729"/>
      <c r="K2910" s="730"/>
      <c r="L2910" s="730"/>
      <c r="M2910" s="730"/>
      <c r="N2910" s="731"/>
      <c r="O2910" s="730"/>
      <c r="P2910" s="730"/>
      <c r="Q2910" s="730"/>
      <c r="R2910" s="730"/>
      <c r="S2910" s="730"/>
      <c r="T2910" s="729"/>
      <c r="U2910" s="730"/>
      <c r="V2910" s="730"/>
      <c r="W2910" s="730"/>
      <c r="X2910" s="730"/>
      <c r="Y2910" s="729"/>
      <c r="Z2910" s="730"/>
      <c r="AA2910" s="730"/>
      <c r="AB2910" s="730"/>
      <c r="AC2910" s="730"/>
      <c r="AD2910" s="730"/>
      <c r="AE2910" s="729"/>
      <c r="AF2910" s="730"/>
      <c r="AG2910" s="730"/>
      <c r="AH2910" s="730"/>
      <c r="AI2910" s="731"/>
      <c r="AJ2910" s="729"/>
      <c r="AK2910" s="730"/>
      <c r="AL2910" s="730"/>
      <c r="AM2910" s="730"/>
      <c r="AN2910" s="731"/>
    </row>
    <row r="2911" spans="1:40" outlineLevel="2">
      <c r="A2911" s="882">
        <f>ROW()</f>
        <v>2911</v>
      </c>
      <c r="B2911" s="453"/>
      <c r="D2911" s="1205" t="s">
        <v>300</v>
      </c>
      <c r="E2911" s="1205"/>
      <c r="F2911" s="1205"/>
      <c r="G2911" s="1205"/>
      <c r="H2911" s="4"/>
      <c r="I2911" s="4"/>
      <c r="J2911" s="329"/>
      <c r="K2911" s="4"/>
      <c r="L2911" s="4"/>
      <c r="M2911" s="4"/>
      <c r="N2911" s="316"/>
      <c r="O2911" s="4"/>
      <c r="P2911" s="4"/>
      <c r="Q2911" s="4"/>
      <c r="R2911" s="4"/>
      <c r="S2911" s="4"/>
      <c r="T2911" s="252"/>
      <c r="U2911" s="53"/>
      <c r="V2911" s="53"/>
      <c r="W2911" s="53"/>
      <c r="X2911" s="53"/>
      <c r="Y2911" s="252">
        <f>Y$678</f>
        <v>0</v>
      </c>
      <c r="Z2911" s="53"/>
      <c r="AA2911" s="53"/>
      <c r="AB2911" s="53"/>
      <c r="AC2911" s="53"/>
      <c r="AD2911" s="53"/>
      <c r="AE2911" s="252"/>
      <c r="AF2911" s="53"/>
      <c r="AG2911" s="53"/>
      <c r="AH2911" s="53"/>
      <c r="AI2911" s="44"/>
      <c r="AJ2911" s="252"/>
      <c r="AK2911" s="53"/>
      <c r="AL2911" s="53"/>
      <c r="AM2911" s="53"/>
      <c r="AN2911" s="44"/>
    </row>
    <row r="2912" spans="1:40" outlineLevel="2">
      <c r="A2912" s="882">
        <f>ROW()</f>
        <v>2912</v>
      </c>
      <c r="B2912" s="453"/>
      <c r="D2912" s="1205" t="s">
        <v>301</v>
      </c>
      <c r="E2912" s="1205"/>
      <c r="F2912" s="1205"/>
      <c r="G2912" s="1205"/>
      <c r="H2912" s="4"/>
      <c r="I2912" s="4"/>
      <c r="J2912" s="329"/>
      <c r="K2912" s="4"/>
      <c r="L2912" s="4"/>
      <c r="M2912" s="4"/>
      <c r="N2912" s="316"/>
      <c r="O2912" s="4"/>
      <c r="P2912" s="4"/>
      <c r="Q2912" s="4"/>
      <c r="R2912" s="4"/>
      <c r="S2912" s="4"/>
      <c r="T2912" s="252"/>
      <c r="U2912" s="53"/>
      <c r="V2912" s="53"/>
      <c r="W2912" s="53"/>
      <c r="X2912" s="53"/>
      <c r="Y2912" s="252">
        <f>Y$679</f>
        <v>0</v>
      </c>
      <c r="Z2912" s="53"/>
      <c r="AA2912" s="53"/>
      <c r="AB2912" s="53"/>
      <c r="AC2912" s="53"/>
      <c r="AD2912" s="53"/>
      <c r="AE2912" s="252"/>
      <c r="AF2912" s="53"/>
      <c r="AG2912" s="53"/>
      <c r="AH2912" s="53"/>
      <c r="AI2912" s="44"/>
      <c r="AJ2912" s="252"/>
      <c r="AK2912" s="53"/>
      <c r="AL2912" s="53"/>
      <c r="AM2912" s="53"/>
      <c r="AN2912" s="44"/>
    </row>
    <row r="2913" spans="1:40" outlineLevel="2">
      <c r="A2913" s="882">
        <f>ROW()</f>
        <v>2913</v>
      </c>
      <c r="B2913" s="453"/>
      <c r="D2913" s="1205" t="s">
        <v>29</v>
      </c>
      <c r="E2913" s="1205"/>
      <c r="F2913" s="1205"/>
      <c r="G2913" s="1205"/>
      <c r="H2913" s="4"/>
      <c r="I2913" s="4"/>
      <c r="J2913" s="329"/>
      <c r="K2913" s="4"/>
      <c r="L2913" s="4"/>
      <c r="M2913" s="4"/>
      <c r="N2913" s="316"/>
      <c r="O2913" s="4"/>
      <c r="P2913" s="4"/>
      <c r="Q2913" s="4"/>
      <c r="R2913" s="4"/>
      <c r="S2913" s="4"/>
      <c r="T2913" s="252"/>
      <c r="U2913" s="53"/>
      <c r="V2913" s="53"/>
      <c r="W2913" s="53"/>
      <c r="X2913" s="53"/>
      <c r="Y2913" s="252">
        <f>Y$680</f>
        <v>0</v>
      </c>
      <c r="Z2913" s="53"/>
      <c r="AA2913" s="53"/>
      <c r="AB2913" s="53"/>
      <c r="AC2913" s="53"/>
      <c r="AD2913" s="53"/>
      <c r="AE2913" s="252"/>
      <c r="AF2913" s="53"/>
      <c r="AG2913" s="53"/>
      <c r="AH2913" s="53"/>
      <c r="AI2913" s="44"/>
      <c r="AJ2913" s="252"/>
      <c r="AK2913" s="53"/>
      <c r="AL2913" s="53"/>
      <c r="AM2913" s="53"/>
      <c r="AN2913" s="44"/>
    </row>
    <row r="2914" spans="1:40" outlineLevel="2">
      <c r="A2914" s="882">
        <f>ROW()</f>
        <v>2914</v>
      </c>
      <c r="B2914" s="453"/>
      <c r="D2914" s="1205" t="s">
        <v>30</v>
      </c>
      <c r="E2914" s="1205"/>
      <c r="F2914" s="1205"/>
      <c r="G2914" s="1205"/>
      <c r="H2914" s="4"/>
      <c r="I2914" s="4"/>
      <c r="J2914" s="329"/>
      <c r="K2914" s="4"/>
      <c r="L2914" s="4"/>
      <c r="M2914" s="4"/>
      <c r="N2914" s="316"/>
      <c r="O2914" s="4"/>
      <c r="P2914" s="4"/>
      <c r="Q2914" s="4"/>
      <c r="R2914" s="4"/>
      <c r="S2914" s="4"/>
      <c r="T2914" s="252"/>
      <c r="U2914" s="53"/>
      <c r="V2914" s="53"/>
      <c r="W2914" s="53"/>
      <c r="X2914" s="53"/>
      <c r="Y2914" s="252">
        <f>Y$681</f>
        <v>0</v>
      </c>
      <c r="Z2914" s="53"/>
      <c r="AA2914" s="53"/>
      <c r="AB2914" s="53"/>
      <c r="AC2914" s="53"/>
      <c r="AD2914" s="53"/>
      <c r="AE2914" s="252"/>
      <c r="AF2914" s="53"/>
      <c r="AG2914" s="53"/>
      <c r="AH2914" s="53"/>
      <c r="AI2914" s="44"/>
      <c r="AJ2914" s="252"/>
      <c r="AK2914" s="53"/>
      <c r="AL2914" s="53"/>
      <c r="AM2914" s="53"/>
      <c r="AN2914" s="44"/>
    </row>
    <row r="2915" spans="1:40" outlineLevel="2">
      <c r="A2915" s="882">
        <f>ROW()</f>
        <v>2915</v>
      </c>
      <c r="B2915" s="453"/>
      <c r="D2915" s="1205" t="s">
        <v>31</v>
      </c>
      <c r="E2915" s="1205"/>
      <c r="F2915" s="1205"/>
      <c r="G2915" s="1205"/>
      <c r="H2915" s="4"/>
      <c r="I2915" s="4"/>
      <c r="J2915" s="329"/>
      <c r="K2915" s="4"/>
      <c r="L2915" s="4"/>
      <c r="M2915" s="4"/>
      <c r="N2915" s="316"/>
      <c r="O2915" s="4"/>
      <c r="P2915" s="4"/>
      <c r="Q2915" s="4"/>
      <c r="R2915" s="4"/>
      <c r="S2915" s="4"/>
      <c r="T2915" s="252"/>
      <c r="U2915" s="53"/>
      <c r="V2915" s="53"/>
      <c r="W2915" s="53"/>
      <c r="X2915" s="53"/>
      <c r="Y2915" s="252">
        <f>Y$682</f>
        <v>0</v>
      </c>
      <c r="Z2915" s="53"/>
      <c r="AA2915" s="53"/>
      <c r="AB2915" s="53"/>
      <c r="AC2915" s="53"/>
      <c r="AD2915" s="53"/>
      <c r="AE2915" s="252"/>
      <c r="AF2915" s="53"/>
      <c r="AG2915" s="53"/>
      <c r="AH2915" s="53"/>
      <c r="AI2915" s="44"/>
      <c r="AJ2915" s="252"/>
      <c r="AK2915" s="53"/>
      <c r="AL2915" s="53"/>
      <c r="AM2915" s="53"/>
      <c r="AN2915" s="44"/>
    </row>
    <row r="2916" spans="1:40" outlineLevel="2">
      <c r="A2916" s="882">
        <f>ROW()</f>
        <v>2916</v>
      </c>
      <c r="B2916" s="453"/>
      <c r="D2916" s="1205" t="s">
        <v>32</v>
      </c>
      <c r="E2916" s="1205"/>
      <c r="F2916" s="1205"/>
      <c r="G2916" s="1205"/>
      <c r="H2916" s="4"/>
      <c r="I2916" s="4"/>
      <c r="J2916" s="329"/>
      <c r="K2916" s="4"/>
      <c r="L2916" s="4"/>
      <c r="M2916" s="4"/>
      <c r="N2916" s="316"/>
      <c r="O2916" s="4"/>
      <c r="P2916" s="4"/>
      <c r="Q2916" s="4"/>
      <c r="R2916" s="4"/>
      <c r="S2916" s="4"/>
      <c r="T2916" s="252"/>
      <c r="U2916" s="53"/>
      <c r="V2916" s="53"/>
      <c r="W2916" s="53"/>
      <c r="X2916" s="53"/>
      <c r="Y2916" s="252">
        <f>Y$683</f>
        <v>0</v>
      </c>
      <c r="Z2916" s="53"/>
      <c r="AA2916" s="53"/>
      <c r="AB2916" s="53"/>
      <c r="AC2916" s="53"/>
      <c r="AD2916" s="53"/>
      <c r="AE2916" s="252"/>
      <c r="AF2916" s="53"/>
      <c r="AG2916" s="53"/>
      <c r="AH2916" s="53"/>
      <c r="AI2916" s="44"/>
      <c r="AJ2916" s="252"/>
      <c r="AK2916" s="53"/>
      <c r="AL2916" s="53"/>
      <c r="AM2916" s="53"/>
      <c r="AN2916" s="44"/>
    </row>
    <row r="2917" spans="1:40" outlineLevel="2">
      <c r="A2917" s="882">
        <f>ROW()</f>
        <v>2917</v>
      </c>
      <c r="B2917" s="453"/>
      <c r="D2917" s="1205" t="s">
        <v>33</v>
      </c>
      <c r="E2917" s="1205"/>
      <c r="F2917" s="1205"/>
      <c r="G2917" s="1205"/>
      <c r="H2917" s="4"/>
      <c r="I2917" s="4"/>
      <c r="J2917" s="329"/>
      <c r="K2917" s="4"/>
      <c r="L2917" s="4"/>
      <c r="M2917" s="4"/>
      <c r="N2917" s="316"/>
      <c r="O2917" s="4"/>
      <c r="P2917" s="4"/>
      <c r="Q2917" s="4"/>
      <c r="R2917" s="4"/>
      <c r="S2917" s="4"/>
      <c r="T2917" s="252"/>
      <c r="U2917" s="53"/>
      <c r="V2917" s="53"/>
      <c r="W2917" s="53"/>
      <c r="X2917" s="53"/>
      <c r="Y2917" s="252">
        <f>Y$684</f>
        <v>0</v>
      </c>
      <c r="Z2917" s="53"/>
      <c r="AA2917" s="53"/>
      <c r="AB2917" s="53"/>
      <c r="AC2917" s="53"/>
      <c r="AD2917" s="53"/>
      <c r="AE2917" s="252"/>
      <c r="AF2917" s="53"/>
      <c r="AG2917" s="53"/>
      <c r="AH2917" s="53"/>
      <c r="AI2917" s="44"/>
      <c r="AJ2917" s="252"/>
      <c r="AK2917" s="53"/>
      <c r="AL2917" s="53"/>
      <c r="AM2917" s="53"/>
      <c r="AN2917" s="44"/>
    </row>
    <row r="2918" spans="1:40" outlineLevel="2">
      <c r="A2918" s="882">
        <f>ROW()</f>
        <v>2918</v>
      </c>
      <c r="B2918" s="453"/>
      <c r="D2918" s="1205" t="s">
        <v>27</v>
      </c>
      <c r="E2918" s="1205"/>
      <c r="F2918" s="1205"/>
      <c r="G2918" s="1205"/>
      <c r="H2918" s="4"/>
      <c r="I2918" s="4"/>
      <c r="J2918" s="329"/>
      <c r="K2918" s="4"/>
      <c r="L2918" s="4"/>
      <c r="M2918" s="4"/>
      <c r="N2918" s="316"/>
      <c r="O2918" s="4"/>
      <c r="P2918" s="4"/>
      <c r="Q2918" s="4"/>
      <c r="R2918" s="4"/>
      <c r="S2918" s="4"/>
      <c r="T2918" s="252"/>
      <c r="U2918" s="53"/>
      <c r="V2918" s="53"/>
      <c r="W2918" s="53"/>
      <c r="X2918" s="53"/>
      <c r="Y2918" s="252">
        <f>Y$685</f>
        <v>0</v>
      </c>
      <c r="Z2918" s="53"/>
      <c r="AA2918" s="53"/>
      <c r="AB2918" s="53"/>
      <c r="AC2918" s="53"/>
      <c r="AD2918" s="53"/>
      <c r="AE2918" s="252"/>
      <c r="AF2918" s="53"/>
      <c r="AG2918" s="53"/>
      <c r="AH2918" s="53"/>
      <c r="AI2918" s="44"/>
      <c r="AJ2918" s="252"/>
      <c r="AK2918" s="53"/>
      <c r="AL2918" s="53"/>
      <c r="AM2918" s="53"/>
      <c r="AN2918" s="44"/>
    </row>
    <row r="2919" spans="1:40" outlineLevel="2">
      <c r="A2919" s="882">
        <f>ROW()</f>
        <v>2919</v>
      </c>
      <c r="B2919" s="453"/>
      <c r="D2919" s="1205" t="s">
        <v>34</v>
      </c>
      <c r="E2919" s="1205"/>
      <c r="F2919" s="1205"/>
      <c r="G2919" s="1205"/>
      <c r="H2919" s="4"/>
      <c r="I2919" s="4"/>
      <c r="J2919" s="329"/>
      <c r="K2919" s="4"/>
      <c r="L2919" s="4"/>
      <c r="M2919" s="4"/>
      <c r="N2919" s="316"/>
      <c r="O2919" s="4"/>
      <c r="P2919" s="4"/>
      <c r="Q2919" s="4"/>
      <c r="R2919" s="4"/>
      <c r="S2919" s="4"/>
      <c r="T2919" s="252"/>
      <c r="U2919" s="53"/>
      <c r="V2919" s="53"/>
      <c r="W2919" s="53"/>
      <c r="X2919" s="53"/>
      <c r="Y2919" s="252">
        <f>Y$686</f>
        <v>0</v>
      </c>
      <c r="Z2919" s="53"/>
      <c r="AA2919" s="53"/>
      <c r="AB2919" s="53"/>
      <c r="AC2919" s="53"/>
      <c r="AD2919" s="53"/>
      <c r="AE2919" s="252"/>
      <c r="AF2919" s="53"/>
      <c r="AG2919" s="53"/>
      <c r="AH2919" s="53"/>
      <c r="AI2919" s="44"/>
      <c r="AJ2919" s="252"/>
      <c r="AK2919" s="53"/>
      <c r="AL2919" s="53"/>
      <c r="AM2919" s="53"/>
      <c r="AN2919" s="44"/>
    </row>
    <row r="2920" spans="1:40" outlineLevel="2">
      <c r="A2920" s="882">
        <f>ROW()</f>
        <v>2920</v>
      </c>
      <c r="B2920" s="453"/>
      <c r="D2920" s="1205" t="s">
        <v>35</v>
      </c>
      <c r="E2920" s="1205"/>
      <c r="F2920" s="1205"/>
      <c r="G2920" s="1205"/>
      <c r="H2920" s="4"/>
      <c r="I2920" s="4"/>
      <c r="J2920" s="329"/>
      <c r="K2920" s="4"/>
      <c r="L2920" s="4"/>
      <c r="M2920" s="4"/>
      <c r="N2920" s="316"/>
      <c r="O2920" s="4"/>
      <c r="P2920" s="4"/>
      <c r="Q2920" s="4"/>
      <c r="R2920" s="4"/>
      <c r="S2920" s="4"/>
      <c r="T2920" s="252"/>
      <c r="U2920" s="53"/>
      <c r="V2920" s="53"/>
      <c r="W2920" s="53"/>
      <c r="X2920" s="53"/>
      <c r="Y2920" s="252">
        <f>Y$687</f>
        <v>-3.5527312064289183E-2</v>
      </c>
      <c r="Z2920" s="53"/>
      <c r="AA2920" s="53"/>
      <c r="AB2920" s="53"/>
      <c r="AC2920" s="53"/>
      <c r="AD2920" s="53"/>
      <c r="AE2920" s="252"/>
      <c r="AF2920" s="53"/>
      <c r="AG2920" s="53"/>
      <c r="AH2920" s="53"/>
      <c r="AI2920" s="44"/>
      <c r="AJ2920" s="252"/>
      <c r="AK2920" s="53"/>
      <c r="AL2920" s="53"/>
      <c r="AM2920" s="53"/>
      <c r="AN2920" s="44"/>
    </row>
    <row r="2921" spans="1:40" outlineLevel="2">
      <c r="A2921" s="882">
        <f>ROW()</f>
        <v>2921</v>
      </c>
      <c r="B2921" s="453"/>
      <c r="D2921" s="1205" t="s">
        <v>302</v>
      </c>
      <c r="E2921" s="1205"/>
      <c r="F2921" s="1205"/>
      <c r="G2921" s="1205"/>
      <c r="H2921" s="4"/>
      <c r="I2921" s="4"/>
      <c r="J2921" s="329"/>
      <c r="K2921" s="4"/>
      <c r="L2921" s="4"/>
      <c r="M2921" s="4"/>
      <c r="N2921" s="316"/>
      <c r="O2921" s="4"/>
      <c r="P2921" s="4"/>
      <c r="Q2921" s="4"/>
      <c r="R2921" s="4"/>
      <c r="S2921" s="4"/>
      <c r="T2921" s="252"/>
      <c r="U2921" s="53"/>
      <c r="V2921" s="53"/>
      <c r="W2921" s="53"/>
      <c r="X2921" s="53"/>
      <c r="Y2921" s="252">
        <f>Y$688</f>
        <v>0</v>
      </c>
      <c r="Z2921" s="53"/>
      <c r="AA2921" s="53"/>
      <c r="AB2921" s="53"/>
      <c r="AC2921" s="53"/>
      <c r="AD2921" s="53"/>
      <c r="AE2921" s="252"/>
      <c r="AF2921" s="53"/>
      <c r="AG2921" s="53"/>
      <c r="AH2921" s="53"/>
      <c r="AI2921" s="44"/>
      <c r="AJ2921" s="252"/>
      <c r="AK2921" s="53"/>
      <c r="AL2921" s="53"/>
      <c r="AM2921" s="53"/>
      <c r="AN2921" s="44"/>
    </row>
    <row r="2922" spans="1:40" outlineLevel="2">
      <c r="A2922" s="882">
        <f>ROW()</f>
        <v>2922</v>
      </c>
      <c r="B2922" s="453"/>
      <c r="D2922" s="1205" t="s">
        <v>36</v>
      </c>
      <c r="E2922" s="1205"/>
      <c r="F2922" s="1205"/>
      <c r="G2922" s="1205"/>
      <c r="H2922" s="4"/>
      <c r="I2922" s="4"/>
      <c r="J2922" s="329"/>
      <c r="K2922" s="4"/>
      <c r="L2922" s="4"/>
      <c r="M2922" s="4"/>
      <c r="N2922" s="316"/>
      <c r="O2922" s="4"/>
      <c r="P2922" s="4"/>
      <c r="Q2922" s="4"/>
      <c r="R2922" s="4"/>
      <c r="S2922" s="4"/>
      <c r="T2922" s="252"/>
      <c r="U2922" s="53"/>
      <c r="V2922" s="53"/>
      <c r="W2922" s="53"/>
      <c r="X2922" s="53"/>
      <c r="Y2922" s="252">
        <f>Y$689</f>
        <v>-3.4623194234829962E-3</v>
      </c>
      <c r="Z2922" s="53"/>
      <c r="AA2922" s="53"/>
      <c r="AB2922" s="53"/>
      <c r="AC2922" s="53"/>
      <c r="AD2922" s="53"/>
      <c r="AE2922" s="252"/>
      <c r="AF2922" s="53"/>
      <c r="AG2922" s="53"/>
      <c r="AH2922" s="53"/>
      <c r="AI2922" s="44"/>
      <c r="AJ2922" s="252"/>
      <c r="AK2922" s="53"/>
      <c r="AL2922" s="53"/>
      <c r="AM2922" s="53"/>
      <c r="AN2922" s="44"/>
    </row>
    <row r="2923" spans="1:40" outlineLevel="2">
      <c r="A2923" s="882">
        <f>ROW()</f>
        <v>2923</v>
      </c>
      <c r="B2923" s="453"/>
      <c r="D2923" s="1205" t="s">
        <v>583</v>
      </c>
      <c r="E2923" s="1205"/>
      <c r="F2923" s="1205"/>
      <c r="G2923" s="1205"/>
      <c r="H2923" s="4"/>
      <c r="I2923" s="4"/>
      <c r="J2923" s="329"/>
      <c r="K2923" s="4"/>
      <c r="L2923" s="4"/>
      <c r="M2923" s="4"/>
      <c r="N2923" s="316"/>
      <c r="O2923" s="4"/>
      <c r="P2923" s="4"/>
      <c r="Q2923" s="4"/>
      <c r="R2923" s="4"/>
      <c r="S2923" s="4"/>
      <c r="T2923" s="252"/>
      <c r="U2923" s="53"/>
      <c r="V2923" s="53"/>
      <c r="W2923" s="53"/>
      <c r="X2923" s="53"/>
      <c r="Y2923" s="252">
        <f>Y$690</f>
        <v>0</v>
      </c>
      <c r="Z2923" s="53"/>
      <c r="AA2923" s="53"/>
      <c r="AB2923" s="53"/>
      <c r="AC2923" s="53"/>
      <c r="AD2923" s="53"/>
      <c r="AE2923" s="252"/>
      <c r="AF2923" s="53"/>
      <c r="AG2923" s="53"/>
      <c r="AH2923" s="53"/>
      <c r="AI2923" s="44"/>
      <c r="AJ2923" s="252"/>
      <c r="AK2923" s="53"/>
      <c r="AL2923" s="53"/>
      <c r="AM2923" s="53"/>
      <c r="AN2923" s="44"/>
    </row>
    <row r="2924" spans="1:40" outlineLevel="2">
      <c r="A2924" s="882">
        <f>ROW()</f>
        <v>2924</v>
      </c>
      <c r="B2924" s="453"/>
      <c r="D2924" s="1205" t="s">
        <v>81</v>
      </c>
      <c r="E2924" s="1205"/>
      <c r="F2924" s="1205"/>
      <c r="G2924" s="1205"/>
      <c r="H2924" s="4"/>
      <c r="I2924" s="4"/>
      <c r="J2924" s="329"/>
      <c r="K2924" s="4"/>
      <c r="L2924" s="4"/>
      <c r="M2924" s="4"/>
      <c r="N2924" s="316"/>
      <c r="O2924" s="4"/>
      <c r="P2924" s="4"/>
      <c r="Q2924" s="4"/>
      <c r="R2924" s="4"/>
      <c r="S2924" s="4"/>
      <c r="T2924" s="252"/>
      <c r="U2924" s="53"/>
      <c r="V2924" s="53"/>
      <c r="W2924" s="53"/>
      <c r="X2924" s="53"/>
      <c r="Y2924" s="252">
        <f>Y$691</f>
        <v>0</v>
      </c>
      <c r="Z2924" s="53"/>
      <c r="AA2924" s="53"/>
      <c r="AB2924" s="53"/>
      <c r="AC2924" s="53"/>
      <c r="AD2924" s="53"/>
      <c r="AE2924" s="252"/>
      <c r="AF2924" s="53"/>
      <c r="AG2924" s="53"/>
      <c r="AH2924" s="53"/>
      <c r="AI2924" s="44"/>
      <c r="AJ2924" s="252"/>
      <c r="AK2924" s="53"/>
      <c r="AL2924" s="53"/>
      <c r="AM2924" s="53"/>
      <c r="AN2924" s="44"/>
    </row>
    <row r="2925" spans="1:40" outlineLevel="2">
      <c r="A2925" s="882">
        <f>ROW()</f>
        <v>2925</v>
      </c>
      <c r="B2925" s="453"/>
      <c r="D2925" s="1205" t="s">
        <v>28</v>
      </c>
      <c r="E2925" s="1205"/>
      <c r="F2925" s="1205"/>
      <c r="G2925" s="1205"/>
      <c r="H2925" s="4"/>
      <c r="I2925" s="4"/>
      <c r="J2925" s="329"/>
      <c r="K2925" s="4"/>
      <c r="L2925" s="4"/>
      <c r="M2925" s="4"/>
      <c r="N2925" s="316"/>
      <c r="O2925" s="4"/>
      <c r="P2925" s="4"/>
      <c r="Q2925" s="4"/>
      <c r="R2925" s="4"/>
      <c r="S2925" s="4"/>
      <c r="T2925" s="252"/>
      <c r="U2925" s="53"/>
      <c r="V2925" s="53"/>
      <c r="W2925" s="53"/>
      <c r="X2925" s="53"/>
      <c r="Y2925" s="252">
        <f>Y$692</f>
        <v>0</v>
      </c>
      <c r="Z2925" s="53"/>
      <c r="AA2925" s="53"/>
      <c r="AB2925" s="53"/>
      <c r="AC2925" s="53"/>
      <c r="AD2925" s="53"/>
      <c r="AE2925" s="252"/>
      <c r="AF2925" s="53"/>
      <c r="AG2925" s="53"/>
      <c r="AH2925" s="53"/>
      <c r="AI2925" s="44"/>
      <c r="AJ2925" s="252"/>
      <c r="AK2925" s="53"/>
      <c r="AL2925" s="53"/>
      <c r="AM2925" s="53"/>
      <c r="AN2925" s="44"/>
    </row>
    <row r="2926" spans="1:40" outlineLevel="2">
      <c r="A2926" s="882">
        <f>ROW()</f>
        <v>2926</v>
      </c>
      <c r="B2926" s="453"/>
      <c r="D2926" s="1206" t="s">
        <v>443</v>
      </c>
      <c r="E2926" s="1206"/>
      <c r="F2926" s="1206"/>
      <c r="G2926" s="1206"/>
      <c r="H2926" s="28"/>
      <c r="I2926" s="28"/>
      <c r="J2926" s="1207"/>
      <c r="K2926" s="28"/>
      <c r="L2926" s="28"/>
      <c r="M2926" s="28"/>
      <c r="N2926" s="317"/>
      <c r="O2926" s="28"/>
      <c r="P2926" s="28"/>
      <c r="Q2926" s="28"/>
      <c r="R2926" s="28"/>
      <c r="S2926" s="28"/>
      <c r="T2926" s="253"/>
      <c r="U2926" s="54"/>
      <c r="V2926" s="54"/>
      <c r="W2926" s="54"/>
      <c r="X2926" s="54"/>
      <c r="Y2926" s="253">
        <f>Y$693</f>
        <v>0</v>
      </c>
      <c r="Z2926" s="54"/>
      <c r="AA2926" s="54"/>
      <c r="AB2926" s="54"/>
      <c r="AC2926" s="54"/>
      <c r="AD2926" s="54"/>
      <c r="AE2926" s="253"/>
      <c r="AF2926" s="54"/>
      <c r="AG2926" s="54"/>
      <c r="AH2926" s="54"/>
      <c r="AI2926" s="46"/>
      <c r="AJ2926" s="253"/>
      <c r="AK2926" s="54"/>
      <c r="AL2926" s="54"/>
      <c r="AM2926" s="54"/>
      <c r="AN2926" s="46"/>
    </row>
    <row r="2927" spans="1:40" outlineLevel="2">
      <c r="A2927" s="882">
        <f>ROW()</f>
        <v>2927</v>
      </c>
      <c r="B2927" s="453"/>
      <c r="D2927" s="452" t="s">
        <v>24</v>
      </c>
      <c r="H2927" s="458"/>
      <c r="I2927" s="458"/>
      <c r="J2927" s="459"/>
      <c r="K2927" s="458"/>
      <c r="L2927" s="458"/>
      <c r="M2927" s="458"/>
      <c r="N2927" s="463"/>
      <c r="O2927" s="458"/>
      <c r="P2927" s="458"/>
      <c r="Q2927" s="458"/>
      <c r="R2927" s="458"/>
      <c r="S2927" s="458"/>
      <c r="T2927" s="466">
        <f t="shared" ref="T2927:AN2927" si="2087">SUM(T2911:T2926)</f>
        <v>0</v>
      </c>
      <c r="U2927" s="444">
        <f t="shared" si="2087"/>
        <v>0</v>
      </c>
      <c r="V2927" s="444">
        <f t="shared" si="2087"/>
        <v>0</v>
      </c>
      <c r="W2927" s="444">
        <f t="shared" si="2087"/>
        <v>0</v>
      </c>
      <c r="X2927" s="444">
        <f t="shared" si="2087"/>
        <v>0</v>
      </c>
      <c r="Y2927" s="466">
        <f t="shared" si="2087"/>
        <v>-3.8989631487772181E-2</v>
      </c>
      <c r="Z2927" s="444">
        <f t="shared" si="2087"/>
        <v>0</v>
      </c>
      <c r="AA2927" s="444">
        <f t="shared" si="2087"/>
        <v>0</v>
      </c>
      <c r="AB2927" s="444">
        <f t="shared" si="2087"/>
        <v>0</v>
      </c>
      <c r="AC2927" s="444">
        <f t="shared" si="2087"/>
        <v>0</v>
      </c>
      <c r="AD2927" s="444">
        <f t="shared" si="2087"/>
        <v>0</v>
      </c>
      <c r="AE2927" s="466">
        <f t="shared" si="2087"/>
        <v>0</v>
      </c>
      <c r="AF2927" s="444">
        <f t="shared" si="2087"/>
        <v>0</v>
      </c>
      <c r="AG2927" s="444">
        <f t="shared" si="2087"/>
        <v>0</v>
      </c>
      <c r="AH2927" s="444">
        <f t="shared" si="2087"/>
        <v>0</v>
      </c>
      <c r="AI2927" s="445">
        <f t="shared" si="2087"/>
        <v>0</v>
      </c>
      <c r="AJ2927" s="466">
        <f t="shared" si="2087"/>
        <v>0</v>
      </c>
      <c r="AK2927" s="444">
        <f t="shared" si="2087"/>
        <v>0</v>
      </c>
      <c r="AL2927" s="444">
        <f t="shared" si="2087"/>
        <v>0</v>
      </c>
      <c r="AM2927" s="444">
        <f t="shared" si="2087"/>
        <v>0</v>
      </c>
      <c r="AN2927" s="445">
        <f t="shared" si="2087"/>
        <v>0</v>
      </c>
    </row>
    <row r="2928" spans="1:40" outlineLevel="1">
      <c r="A2928" s="732" t="s">
        <v>21</v>
      </c>
      <c r="B2928" s="733"/>
      <c r="C2928" s="881"/>
      <c r="D2928" s="733"/>
      <c r="E2928" s="733"/>
      <c r="F2928" s="733"/>
      <c r="G2928" s="733"/>
      <c r="H2928" s="733"/>
      <c r="I2928" s="730"/>
      <c r="J2928" s="729"/>
      <c r="K2928" s="730"/>
      <c r="L2928" s="730"/>
      <c r="M2928" s="730"/>
      <c r="N2928" s="731"/>
      <c r="O2928" s="730"/>
      <c r="P2928" s="730"/>
      <c r="Q2928" s="730"/>
      <c r="R2928" s="730"/>
      <c r="S2928" s="730"/>
      <c r="T2928" s="729"/>
      <c r="U2928" s="730"/>
      <c r="V2928" s="730"/>
      <c r="W2928" s="730"/>
      <c r="X2928" s="730"/>
      <c r="Y2928" s="729"/>
      <c r="Z2928" s="730"/>
      <c r="AA2928" s="730"/>
      <c r="AB2928" s="730"/>
      <c r="AC2928" s="730"/>
      <c r="AD2928" s="730"/>
      <c r="AE2928" s="729"/>
      <c r="AF2928" s="730"/>
      <c r="AG2928" s="730"/>
      <c r="AH2928" s="730"/>
      <c r="AI2928" s="731"/>
      <c r="AJ2928" s="729"/>
      <c r="AK2928" s="730"/>
      <c r="AL2928" s="730"/>
      <c r="AM2928" s="730"/>
      <c r="AN2928" s="731"/>
    </row>
    <row r="2929" spans="1:40" outlineLevel="2">
      <c r="A2929" s="882">
        <f>ROW()</f>
        <v>2929</v>
      </c>
      <c r="B2929" s="453"/>
      <c r="D2929" s="452" t="s">
        <v>300</v>
      </c>
      <c r="H2929" s="458"/>
      <c r="I2929" s="458"/>
      <c r="J2929" s="459"/>
      <c r="K2929" s="458"/>
      <c r="L2929" s="458"/>
      <c r="M2929" s="458"/>
      <c r="N2929" s="463"/>
      <c r="O2929" s="439"/>
      <c r="P2929" s="439"/>
      <c r="Q2929" s="439"/>
      <c r="R2929" s="439"/>
      <c r="S2929" s="439"/>
      <c r="T2929" s="443"/>
      <c r="U2929" s="439"/>
      <c r="V2929" s="439"/>
      <c r="W2929" s="439"/>
      <c r="X2929" s="439"/>
      <c r="Y2929" s="595"/>
      <c r="Z2929" s="596">
        <f t="shared" ref="Z2929:AN2929" si="2088">-IF(Z2875&lt;0,Z2875,IF($D2929="Land",0,IF(Z2857&lt;1,Z2875,MAX(MIN(IF(Z2857&gt;0,(Z2875/Z2857)*Z$9,0),Z2875*Z$9),0))))</f>
        <v>-3.4447660297508939E-2</v>
      </c>
      <c r="AA2929" s="596">
        <f t="shared" si="2088"/>
        <v>-3.4447660297508946E-2</v>
      </c>
      <c r="AB2929" s="596">
        <f t="shared" si="2088"/>
        <v>-3.4447660297508946E-2</v>
      </c>
      <c r="AC2929" s="596">
        <f t="shared" si="2088"/>
        <v>-3.4447660297508953E-2</v>
      </c>
      <c r="AD2929" s="596">
        <f t="shared" si="2088"/>
        <v>-3.4447660297508953E-2</v>
      </c>
      <c r="AE2929" s="595">
        <f t="shared" si="2088"/>
        <v>-3.4447660297508946E-2</v>
      </c>
      <c r="AF2929" s="596">
        <f t="shared" si="2088"/>
        <v>-3.4447660297508946E-2</v>
      </c>
      <c r="AG2929" s="596">
        <f t="shared" si="2088"/>
        <v>-3.4447660297508946E-2</v>
      </c>
      <c r="AH2929" s="596">
        <f t="shared" si="2088"/>
        <v>-3.4447660297508946E-2</v>
      </c>
      <c r="AI2929" s="594">
        <f t="shared" si="2088"/>
        <v>-3.4447660297508946E-2</v>
      </c>
      <c r="AJ2929" s="595">
        <f t="shared" si="2088"/>
        <v>-3.4447660297508946E-2</v>
      </c>
      <c r="AK2929" s="596">
        <f t="shared" si="2088"/>
        <v>-3.4447660297508946E-2</v>
      </c>
      <c r="AL2929" s="596">
        <f t="shared" si="2088"/>
        <v>-3.4447660297508946E-2</v>
      </c>
      <c r="AM2929" s="596">
        <f t="shared" si="2088"/>
        <v>-3.4447660297508946E-2</v>
      </c>
      <c r="AN2929" s="594">
        <f t="shared" si="2088"/>
        <v>-3.4447660297508946E-2</v>
      </c>
    </row>
    <row r="2930" spans="1:40" outlineLevel="2">
      <c r="A2930" s="882">
        <f>ROW()</f>
        <v>2930</v>
      </c>
      <c r="B2930" s="453"/>
      <c r="D2930" s="452" t="s">
        <v>301</v>
      </c>
      <c r="H2930" s="458"/>
      <c r="I2930" s="458"/>
      <c r="J2930" s="459"/>
      <c r="K2930" s="458"/>
      <c r="L2930" s="458"/>
      <c r="M2930" s="458"/>
      <c r="N2930" s="463"/>
      <c r="O2930" s="439"/>
      <c r="P2930" s="439"/>
      <c r="Q2930" s="439"/>
      <c r="R2930" s="439"/>
      <c r="S2930" s="439"/>
      <c r="T2930" s="443"/>
      <c r="U2930" s="439"/>
      <c r="V2930" s="439"/>
      <c r="W2930" s="439"/>
      <c r="X2930" s="439"/>
      <c r="Y2930" s="595"/>
      <c r="Z2930" s="596">
        <f t="shared" ref="Z2930:AN2930" si="2089">-IF(Z2876&lt;0,Z2876,IF($D2930="Land",0,IF(Z2858&lt;1,Z2876,MAX(MIN(IF(Z2858&gt;0,(Z2876/Z2858)*Z$9,0),Z2876*Z$9),0))))</f>
        <v>-5.4001169638164148E-2</v>
      </c>
      <c r="AA2930" s="596">
        <f t="shared" si="2089"/>
        <v>-5.4001169638164148E-2</v>
      </c>
      <c r="AB2930" s="596">
        <f t="shared" si="2089"/>
        <v>-5.4001169638164148E-2</v>
      </c>
      <c r="AC2930" s="596">
        <f t="shared" si="2089"/>
        <v>-5.4001169638164148E-2</v>
      </c>
      <c r="AD2930" s="596">
        <f t="shared" si="2089"/>
        <v>-5.4001169638164148E-2</v>
      </c>
      <c r="AE2930" s="595">
        <f t="shared" si="2089"/>
        <v>-5.4001169638164148E-2</v>
      </c>
      <c r="AF2930" s="596">
        <f t="shared" si="2089"/>
        <v>-5.4001169638164148E-2</v>
      </c>
      <c r="AG2930" s="596">
        <f t="shared" si="2089"/>
        <v>-5.4001169638164148E-2</v>
      </c>
      <c r="AH2930" s="596">
        <f t="shared" si="2089"/>
        <v>-5.4001169638164148E-2</v>
      </c>
      <c r="AI2930" s="594">
        <f t="shared" si="2089"/>
        <v>-5.4001169638164148E-2</v>
      </c>
      <c r="AJ2930" s="595">
        <f t="shared" si="2089"/>
        <v>-5.4001169638164148E-2</v>
      </c>
      <c r="AK2930" s="596">
        <f t="shared" si="2089"/>
        <v>-5.4001169638164148E-2</v>
      </c>
      <c r="AL2930" s="596">
        <f t="shared" si="2089"/>
        <v>-5.4001169638164148E-2</v>
      </c>
      <c r="AM2930" s="596">
        <f t="shared" si="2089"/>
        <v>-5.4001169638164148E-2</v>
      </c>
      <c r="AN2930" s="594">
        <f t="shared" si="2089"/>
        <v>-5.4001169638164148E-2</v>
      </c>
    </row>
    <row r="2931" spans="1:40" outlineLevel="2">
      <c r="A2931" s="882">
        <f>ROW()</f>
        <v>2931</v>
      </c>
      <c r="B2931" s="453"/>
      <c r="D2931" s="452" t="s">
        <v>29</v>
      </c>
      <c r="H2931" s="458"/>
      <c r="I2931" s="458"/>
      <c r="J2931" s="459"/>
      <c r="K2931" s="458"/>
      <c r="L2931" s="458"/>
      <c r="M2931" s="458"/>
      <c r="N2931" s="463"/>
      <c r="O2931" s="439"/>
      <c r="P2931" s="439"/>
      <c r="Q2931" s="439"/>
      <c r="R2931" s="439"/>
      <c r="S2931" s="439"/>
      <c r="T2931" s="443"/>
      <c r="U2931" s="439"/>
      <c r="V2931" s="439"/>
      <c r="W2931" s="439"/>
      <c r="X2931" s="439"/>
      <c r="Y2931" s="595"/>
      <c r="Z2931" s="596">
        <f t="shared" ref="Z2931:AN2931" si="2090">-IF(Z2877&lt;0,Z2877,IF($D2931="Land",0,IF(Z2859&lt;1,Z2877,MAX(MIN(IF(Z2859&gt;0,(Z2877/Z2859)*Z$9,0),Z2877*Z$9),0))))</f>
        <v>0</v>
      </c>
      <c r="AA2931" s="596">
        <f t="shared" si="2090"/>
        <v>0</v>
      </c>
      <c r="AB2931" s="596">
        <f t="shared" si="2090"/>
        <v>0</v>
      </c>
      <c r="AC2931" s="596">
        <f t="shared" si="2090"/>
        <v>0</v>
      </c>
      <c r="AD2931" s="596">
        <f t="shared" si="2090"/>
        <v>0</v>
      </c>
      <c r="AE2931" s="595">
        <f t="shared" si="2090"/>
        <v>0</v>
      </c>
      <c r="AF2931" s="596">
        <f t="shared" si="2090"/>
        <v>0</v>
      </c>
      <c r="AG2931" s="596">
        <f t="shared" si="2090"/>
        <v>0</v>
      </c>
      <c r="AH2931" s="596">
        <f t="shared" si="2090"/>
        <v>0</v>
      </c>
      <c r="AI2931" s="594">
        <f t="shared" si="2090"/>
        <v>0</v>
      </c>
      <c r="AJ2931" s="595">
        <f t="shared" si="2090"/>
        <v>0</v>
      </c>
      <c r="AK2931" s="596">
        <f t="shared" si="2090"/>
        <v>0</v>
      </c>
      <c r="AL2931" s="596">
        <f t="shared" si="2090"/>
        <v>0</v>
      </c>
      <c r="AM2931" s="596">
        <f t="shared" si="2090"/>
        <v>0</v>
      </c>
      <c r="AN2931" s="594">
        <f t="shared" si="2090"/>
        <v>0</v>
      </c>
    </row>
    <row r="2932" spans="1:40" outlineLevel="2">
      <c r="A2932" s="882">
        <f>ROW()</f>
        <v>2932</v>
      </c>
      <c r="B2932" s="453"/>
      <c r="D2932" s="452" t="s">
        <v>30</v>
      </c>
      <c r="H2932" s="458"/>
      <c r="I2932" s="458"/>
      <c r="J2932" s="459"/>
      <c r="K2932" s="458"/>
      <c r="L2932" s="458"/>
      <c r="M2932" s="458"/>
      <c r="N2932" s="463"/>
      <c r="O2932" s="439"/>
      <c r="P2932" s="439"/>
      <c r="Q2932" s="439"/>
      <c r="R2932" s="439"/>
      <c r="S2932" s="439"/>
      <c r="T2932" s="443"/>
      <c r="U2932" s="439"/>
      <c r="V2932" s="439"/>
      <c r="W2932" s="439"/>
      <c r="X2932" s="439"/>
      <c r="Y2932" s="595"/>
      <c r="Z2932" s="596">
        <f t="shared" ref="Z2932:AN2932" si="2091">-IF(Z2878&lt;0,Z2878,IF($D2932="Land",0,IF(Z2860&lt;1,Z2878,MAX(MIN(IF(Z2860&gt;0,(Z2878/Z2860)*Z$9,0),Z2878*Z$9),0))))</f>
        <v>-0.6287186638356258</v>
      </c>
      <c r="AA2932" s="596">
        <f t="shared" si="2091"/>
        <v>-0.6287186638356258</v>
      </c>
      <c r="AB2932" s="596">
        <f t="shared" si="2091"/>
        <v>-0.6287186638356258</v>
      </c>
      <c r="AC2932" s="596">
        <f t="shared" si="2091"/>
        <v>-0.6287186638356258</v>
      </c>
      <c r="AD2932" s="596">
        <f t="shared" si="2091"/>
        <v>-0.6287186638356258</v>
      </c>
      <c r="AE2932" s="595">
        <f t="shared" si="2091"/>
        <v>-0.6287186638356258</v>
      </c>
      <c r="AF2932" s="596">
        <f t="shared" si="2091"/>
        <v>-0.6287186638356258</v>
      </c>
      <c r="AG2932" s="596">
        <f t="shared" si="2091"/>
        <v>-0.6287186638356258</v>
      </c>
      <c r="AH2932" s="596">
        <f t="shared" si="2091"/>
        <v>-0.6287186638356258</v>
      </c>
      <c r="AI2932" s="594">
        <f t="shared" si="2091"/>
        <v>-0.6287186638356258</v>
      </c>
      <c r="AJ2932" s="595">
        <f t="shared" si="2091"/>
        <v>-0.62871866383562591</v>
      </c>
      <c r="AK2932" s="596">
        <f t="shared" si="2091"/>
        <v>-0.62871866383562591</v>
      </c>
      <c r="AL2932" s="596">
        <f t="shared" si="2091"/>
        <v>-0.62871866383562591</v>
      </c>
      <c r="AM2932" s="596">
        <f t="shared" si="2091"/>
        <v>-0.62871866383562591</v>
      </c>
      <c r="AN2932" s="594">
        <f t="shared" si="2091"/>
        <v>-0.62871866383562602</v>
      </c>
    </row>
    <row r="2933" spans="1:40" outlineLevel="2">
      <c r="A2933" s="882">
        <f>ROW()</f>
        <v>2933</v>
      </c>
      <c r="B2933" s="453"/>
      <c r="D2933" s="452" t="s">
        <v>31</v>
      </c>
      <c r="H2933" s="458"/>
      <c r="I2933" s="458"/>
      <c r="J2933" s="459"/>
      <c r="K2933" s="458"/>
      <c r="L2933" s="458"/>
      <c r="M2933" s="458"/>
      <c r="N2933" s="463"/>
      <c r="O2933" s="439"/>
      <c r="P2933" s="439"/>
      <c r="Q2933" s="439"/>
      <c r="R2933" s="439"/>
      <c r="S2933" s="439"/>
      <c r="T2933" s="443"/>
      <c r="U2933" s="439"/>
      <c r="V2933" s="439"/>
      <c r="W2933" s="439"/>
      <c r="X2933" s="439"/>
      <c r="Y2933" s="595"/>
      <c r="Z2933" s="596">
        <f t="shared" ref="Z2933:AN2933" si="2092">-IF(Z2879&lt;0,Z2879,IF($D2933="Land",0,IF(Z2861&lt;1,Z2879,MAX(MIN(IF(Z2861&gt;0,(Z2879/Z2861)*Z$9,0),Z2879*Z$9),0))))</f>
        <v>0</v>
      </c>
      <c r="AA2933" s="596">
        <f t="shared" si="2092"/>
        <v>0</v>
      </c>
      <c r="AB2933" s="596">
        <f t="shared" si="2092"/>
        <v>0</v>
      </c>
      <c r="AC2933" s="596">
        <f t="shared" si="2092"/>
        <v>0</v>
      </c>
      <c r="AD2933" s="596">
        <f t="shared" si="2092"/>
        <v>0</v>
      </c>
      <c r="AE2933" s="595">
        <f t="shared" si="2092"/>
        <v>0</v>
      </c>
      <c r="AF2933" s="596">
        <f t="shared" si="2092"/>
        <v>0</v>
      </c>
      <c r="AG2933" s="596">
        <f t="shared" si="2092"/>
        <v>0</v>
      </c>
      <c r="AH2933" s="596">
        <f t="shared" si="2092"/>
        <v>0</v>
      </c>
      <c r="AI2933" s="594">
        <f t="shared" si="2092"/>
        <v>0</v>
      </c>
      <c r="AJ2933" s="595">
        <f t="shared" si="2092"/>
        <v>0</v>
      </c>
      <c r="AK2933" s="596">
        <f t="shared" si="2092"/>
        <v>0</v>
      </c>
      <c r="AL2933" s="596">
        <f t="shared" si="2092"/>
        <v>0</v>
      </c>
      <c r="AM2933" s="596">
        <f t="shared" si="2092"/>
        <v>0</v>
      </c>
      <c r="AN2933" s="594">
        <f t="shared" si="2092"/>
        <v>0</v>
      </c>
    </row>
    <row r="2934" spans="1:40" outlineLevel="2">
      <c r="A2934" s="882">
        <f>ROW()</f>
        <v>2934</v>
      </c>
      <c r="B2934" s="453"/>
      <c r="D2934" s="452" t="s">
        <v>32</v>
      </c>
      <c r="H2934" s="458"/>
      <c r="I2934" s="458"/>
      <c r="J2934" s="459"/>
      <c r="K2934" s="458"/>
      <c r="L2934" s="458"/>
      <c r="M2934" s="458"/>
      <c r="N2934" s="463"/>
      <c r="O2934" s="439"/>
      <c r="P2934" s="439"/>
      <c r="Q2934" s="439"/>
      <c r="R2934" s="439"/>
      <c r="S2934" s="439"/>
      <c r="T2934" s="443"/>
      <c r="U2934" s="439"/>
      <c r="V2934" s="439"/>
      <c r="W2934" s="439"/>
      <c r="X2934" s="439"/>
      <c r="Y2934" s="595"/>
      <c r="Z2934" s="596">
        <f t="shared" ref="Z2934:AN2934" si="2093">-IF(Z2880&lt;0,Z2880,IF($D2934="Land",0,IF(Z2862&lt;1,Z2880,MAX(MIN(IF(Z2862&gt;0,(Z2880/Z2862)*Z$9,0),Z2880*Z$9),0))))</f>
        <v>-3.4839338805262354E-2</v>
      </c>
      <c r="AA2934" s="596">
        <f t="shared" si="2093"/>
        <v>-3.4839338805262354E-2</v>
      </c>
      <c r="AB2934" s="596">
        <f t="shared" si="2093"/>
        <v>-3.4839338805262354E-2</v>
      </c>
      <c r="AC2934" s="596">
        <f t="shared" si="2093"/>
        <v>-3.4839338805262354E-2</v>
      </c>
      <c r="AD2934" s="596">
        <f t="shared" si="2093"/>
        <v>-3.4839338805262354E-2</v>
      </c>
      <c r="AE2934" s="595">
        <f t="shared" si="2093"/>
        <v>-3.4839338805262354E-2</v>
      </c>
      <c r="AF2934" s="596">
        <f t="shared" si="2093"/>
        <v>-3.4839338805262354E-2</v>
      </c>
      <c r="AG2934" s="596">
        <f t="shared" si="2093"/>
        <v>-3.4839338805262354E-2</v>
      </c>
      <c r="AH2934" s="596">
        <f t="shared" si="2093"/>
        <v>-3.4839338805262354E-2</v>
      </c>
      <c r="AI2934" s="594">
        <f t="shared" si="2093"/>
        <v>-3.4839338805262354E-2</v>
      </c>
      <c r="AJ2934" s="595">
        <f t="shared" si="2093"/>
        <v>-3.4839338805262354E-2</v>
      </c>
      <c r="AK2934" s="596">
        <f t="shared" si="2093"/>
        <v>-3.4839338805262354E-2</v>
      </c>
      <c r="AL2934" s="596">
        <f t="shared" si="2093"/>
        <v>-3.4839338805262354E-2</v>
      </c>
      <c r="AM2934" s="596">
        <f t="shared" si="2093"/>
        <v>-3.4839338805262354E-2</v>
      </c>
      <c r="AN2934" s="594">
        <f t="shared" si="2093"/>
        <v>-3.4839338805262354E-2</v>
      </c>
    </row>
    <row r="2935" spans="1:40" outlineLevel="2">
      <c r="A2935" s="882">
        <f>ROW()</f>
        <v>2935</v>
      </c>
      <c r="B2935" s="453"/>
      <c r="D2935" s="452" t="s">
        <v>33</v>
      </c>
      <c r="H2935" s="458"/>
      <c r="I2935" s="458"/>
      <c r="J2935" s="459"/>
      <c r="K2935" s="458"/>
      <c r="L2935" s="458"/>
      <c r="M2935" s="458"/>
      <c r="N2935" s="463"/>
      <c r="O2935" s="439"/>
      <c r="P2935" s="439"/>
      <c r="Q2935" s="439"/>
      <c r="R2935" s="439"/>
      <c r="S2935" s="439"/>
      <c r="T2935" s="443"/>
      <c r="U2935" s="439"/>
      <c r="V2935" s="439"/>
      <c r="W2935" s="439"/>
      <c r="X2935" s="439"/>
      <c r="Y2935" s="595"/>
      <c r="Z2935" s="596">
        <f t="shared" ref="Z2935:AN2935" si="2094">-IF(Z2881&lt;0,Z2881,IF($D2935="Land",0,IF(Z2863&lt;1,Z2881,MAX(MIN(IF(Z2863&gt;0,(Z2881/Z2863)*Z$9,0),Z2881*Z$9),0))))</f>
        <v>-1.932445025273089E-4</v>
      </c>
      <c r="AA2935" s="596">
        <f t="shared" si="2094"/>
        <v>-1.932445025273089E-4</v>
      </c>
      <c r="AB2935" s="596">
        <f t="shared" si="2094"/>
        <v>-1.9324450252730888E-4</v>
      </c>
      <c r="AC2935" s="596">
        <f t="shared" si="2094"/>
        <v>-1.9324450252730888E-4</v>
      </c>
      <c r="AD2935" s="596">
        <f t="shared" si="2094"/>
        <v>-1.9324450252730888E-4</v>
      </c>
      <c r="AE2935" s="595">
        <f t="shared" si="2094"/>
        <v>-1.9324450252730885E-4</v>
      </c>
      <c r="AF2935" s="596">
        <f t="shared" si="2094"/>
        <v>-1.9324450252730885E-4</v>
      </c>
      <c r="AG2935" s="596">
        <f t="shared" si="2094"/>
        <v>-1.9324450252730882E-4</v>
      </c>
      <c r="AH2935" s="596">
        <f t="shared" si="2094"/>
        <v>-1.9324450252730882E-4</v>
      </c>
      <c r="AI2935" s="594">
        <f t="shared" si="2094"/>
        <v>-1.9324450252730882E-4</v>
      </c>
      <c r="AJ2935" s="595">
        <f t="shared" si="2094"/>
        <v>-1.932445025273088E-4</v>
      </c>
      <c r="AK2935" s="596">
        <f t="shared" si="2094"/>
        <v>-1.9324450252730877E-4</v>
      </c>
      <c r="AL2935" s="596">
        <f t="shared" si="2094"/>
        <v>-1.932445025273088E-4</v>
      </c>
      <c r="AM2935" s="596">
        <f t="shared" si="2094"/>
        <v>-1.9324450252730882E-4</v>
      </c>
      <c r="AN2935" s="594">
        <f t="shared" si="2094"/>
        <v>-1.932445025273088E-4</v>
      </c>
    </row>
    <row r="2936" spans="1:40" outlineLevel="2">
      <c r="A2936" s="882">
        <f>ROW()</f>
        <v>2936</v>
      </c>
      <c r="B2936" s="453"/>
      <c r="D2936" s="452" t="s">
        <v>27</v>
      </c>
      <c r="H2936" s="458"/>
      <c r="I2936" s="458"/>
      <c r="J2936" s="459"/>
      <c r="K2936" s="458"/>
      <c r="L2936" s="458"/>
      <c r="M2936" s="458"/>
      <c r="N2936" s="463"/>
      <c r="O2936" s="439"/>
      <c r="P2936" s="439"/>
      <c r="Q2936" s="439"/>
      <c r="R2936" s="439"/>
      <c r="S2936" s="439"/>
      <c r="T2936" s="443"/>
      <c r="U2936" s="439"/>
      <c r="V2936" s="439"/>
      <c r="W2936" s="439"/>
      <c r="X2936" s="439"/>
      <c r="Y2936" s="595"/>
      <c r="Z2936" s="596">
        <f t="shared" ref="Z2936:AN2936" si="2095">-IF(Z2882&lt;0,Z2882,IF($D2936="Land",0,IF(Z2864&lt;1,Z2882,MAX(MIN(IF(Z2864&gt;0,(Z2882/Z2864)*Z$9,0),Z2882*Z$9),0))))</f>
        <v>-3.8086979783665312E-3</v>
      </c>
      <c r="AA2936" s="596">
        <f t="shared" si="2095"/>
        <v>-3.8086979783665312E-3</v>
      </c>
      <c r="AB2936" s="596">
        <f t="shared" si="2095"/>
        <v>-3.8086979783665317E-3</v>
      </c>
      <c r="AC2936" s="596">
        <f t="shared" si="2095"/>
        <v>-3.8086979783665317E-3</v>
      </c>
      <c r="AD2936" s="596">
        <f t="shared" si="2095"/>
        <v>-3.8086979783665317E-3</v>
      </c>
      <c r="AE2936" s="595">
        <f t="shared" si="2095"/>
        <v>-3.8086979783665321E-3</v>
      </c>
      <c r="AF2936" s="596">
        <f t="shared" si="2095"/>
        <v>-3.8086979783665321E-3</v>
      </c>
      <c r="AG2936" s="596">
        <f t="shared" si="2095"/>
        <v>-3.8086979783665325E-3</v>
      </c>
      <c r="AH2936" s="596">
        <f t="shared" si="2095"/>
        <v>-3.8086979783665325E-3</v>
      </c>
      <c r="AI2936" s="594">
        <f t="shared" si="2095"/>
        <v>-3.8086979783665325E-3</v>
      </c>
      <c r="AJ2936" s="595">
        <f t="shared" si="2095"/>
        <v>-3.808697978366533E-3</v>
      </c>
      <c r="AK2936" s="596">
        <f t="shared" si="2095"/>
        <v>-3.808697978366533E-3</v>
      </c>
      <c r="AL2936" s="596">
        <f t="shared" si="2095"/>
        <v>-3.8086979783665334E-3</v>
      </c>
      <c r="AM2936" s="596">
        <f t="shared" si="2095"/>
        <v>-3.8086979783665338E-3</v>
      </c>
      <c r="AN2936" s="594">
        <f t="shared" si="2095"/>
        <v>-3.8086979783665334E-3</v>
      </c>
    </row>
    <row r="2937" spans="1:40" outlineLevel="2">
      <c r="A2937" s="882">
        <f>ROW()</f>
        <v>2937</v>
      </c>
      <c r="B2937" s="453"/>
      <c r="D2937" s="452" t="s">
        <v>34</v>
      </c>
      <c r="H2937" s="458"/>
      <c r="I2937" s="458"/>
      <c r="J2937" s="459"/>
      <c r="K2937" s="458"/>
      <c r="L2937" s="458"/>
      <c r="M2937" s="458"/>
      <c r="N2937" s="463"/>
      <c r="O2937" s="439"/>
      <c r="P2937" s="439"/>
      <c r="Q2937" s="439"/>
      <c r="R2937" s="439"/>
      <c r="S2937" s="439"/>
      <c r="T2937" s="443"/>
      <c r="U2937" s="439"/>
      <c r="V2937" s="439"/>
      <c r="W2937" s="439"/>
      <c r="X2937" s="439"/>
      <c r="Y2937" s="595"/>
      <c r="Z2937" s="596">
        <f t="shared" ref="Z2937:AN2937" si="2096">-IF(Z2883&lt;0,Z2883,IF($D2937="Land",0,IF(Z2865&lt;1,Z2883,MAX(MIN(IF(Z2865&gt;0,(Z2883/Z2865)*Z$9,0),Z2883*Z$9),0))))</f>
        <v>-1.1008400041106225</v>
      </c>
      <c r="AA2937" s="596">
        <f t="shared" si="2096"/>
        <v>-1.1008400041106225</v>
      </c>
      <c r="AB2937" s="596">
        <f t="shared" si="2096"/>
        <v>-1.1008400041106225</v>
      </c>
      <c r="AC2937" s="596">
        <f t="shared" si="2096"/>
        <v>-1.1008400041106225</v>
      </c>
      <c r="AD2937" s="596">
        <f t="shared" si="2096"/>
        <v>-1.1008400041106225</v>
      </c>
      <c r="AE2937" s="595">
        <f t="shared" si="2096"/>
        <v>-1.1008400041106223</v>
      </c>
      <c r="AF2937" s="596">
        <f t="shared" si="2096"/>
        <v>-1.1008400041106223</v>
      </c>
      <c r="AG2937" s="596">
        <f t="shared" si="2096"/>
        <v>-1.1008400041106223</v>
      </c>
      <c r="AH2937" s="596">
        <f t="shared" si="2096"/>
        <v>-1.1008400041106223</v>
      </c>
      <c r="AI2937" s="594">
        <f t="shared" si="2096"/>
        <v>-1.1008400041106221</v>
      </c>
      <c r="AJ2937" s="595">
        <f t="shared" si="2096"/>
        <v>-1.1008400041106223</v>
      </c>
      <c r="AK2937" s="596">
        <f t="shared" si="2096"/>
        <v>-1.1008400041106223</v>
      </c>
      <c r="AL2937" s="596">
        <f t="shared" si="2096"/>
        <v>-1.1008400041106223</v>
      </c>
      <c r="AM2937" s="596">
        <f t="shared" si="2096"/>
        <v>-1.1008400041106223</v>
      </c>
      <c r="AN2937" s="594">
        <f t="shared" si="2096"/>
        <v>-1.1008400041106223</v>
      </c>
    </row>
    <row r="2938" spans="1:40" outlineLevel="2">
      <c r="A2938" s="882">
        <f>ROW()</f>
        <v>2938</v>
      </c>
      <c r="B2938" s="453"/>
      <c r="D2938" s="452" t="s">
        <v>35</v>
      </c>
      <c r="H2938" s="458"/>
      <c r="I2938" s="458"/>
      <c r="J2938" s="459"/>
      <c r="K2938" s="458"/>
      <c r="L2938" s="458"/>
      <c r="M2938" s="458"/>
      <c r="N2938" s="463"/>
      <c r="O2938" s="439"/>
      <c r="P2938" s="439"/>
      <c r="Q2938" s="439"/>
      <c r="R2938" s="439"/>
      <c r="S2938" s="439"/>
      <c r="T2938" s="443"/>
      <c r="U2938" s="439"/>
      <c r="V2938" s="439"/>
      <c r="W2938" s="439"/>
      <c r="X2938" s="439"/>
      <c r="Y2938" s="595"/>
      <c r="Z2938" s="596">
        <f t="shared" ref="Z2938:AN2938" si="2097">-IF(Z2884&lt;0,Z2884,IF($D2938="Land",0,IF(Z2866&lt;1,Z2884,MAX(MIN(IF(Z2866&gt;0,(Z2884/Z2866)*Z$9,0),Z2884*Z$9),0))))</f>
        <v>-3.3675490346226439E-2</v>
      </c>
      <c r="AA2938" s="596">
        <f t="shared" si="2097"/>
        <v>-3.3675490346226439E-2</v>
      </c>
      <c r="AB2938" s="596">
        <f t="shared" si="2097"/>
        <v>-3.3675490346226439E-2</v>
      </c>
      <c r="AC2938" s="596">
        <f t="shared" si="2097"/>
        <v>-3.3675490346226439E-2</v>
      </c>
      <c r="AD2938" s="596">
        <f t="shared" si="2097"/>
        <v>-3.3675490346226439E-2</v>
      </c>
      <c r="AE2938" s="595">
        <f t="shared" si="2097"/>
        <v>-3.3675490346226439E-2</v>
      </c>
      <c r="AF2938" s="596">
        <f t="shared" si="2097"/>
        <v>-3.3675490346226439E-2</v>
      </c>
      <c r="AG2938" s="596">
        <f t="shared" si="2097"/>
        <v>-3.3675490346226439E-2</v>
      </c>
      <c r="AH2938" s="596">
        <f t="shared" si="2097"/>
        <v>-3.3675490346226439E-2</v>
      </c>
      <c r="AI2938" s="594">
        <f t="shared" si="2097"/>
        <v>-3.3675490346226439E-2</v>
      </c>
      <c r="AJ2938" s="595">
        <f t="shared" si="2097"/>
        <v>0</v>
      </c>
      <c r="AK2938" s="596">
        <f t="shared" si="2097"/>
        <v>0</v>
      </c>
      <c r="AL2938" s="596">
        <f t="shared" si="2097"/>
        <v>0</v>
      </c>
      <c r="AM2938" s="596">
        <f t="shared" si="2097"/>
        <v>0</v>
      </c>
      <c r="AN2938" s="594">
        <f t="shared" si="2097"/>
        <v>0</v>
      </c>
    </row>
    <row r="2939" spans="1:40" outlineLevel="2">
      <c r="A2939" s="882">
        <f>ROW()</f>
        <v>2939</v>
      </c>
      <c r="B2939" s="453"/>
      <c r="D2939" s="452" t="s">
        <v>302</v>
      </c>
      <c r="H2939" s="458"/>
      <c r="I2939" s="458"/>
      <c r="J2939" s="459"/>
      <c r="K2939" s="458"/>
      <c r="L2939" s="458"/>
      <c r="M2939" s="458"/>
      <c r="N2939" s="463"/>
      <c r="O2939" s="439"/>
      <c r="P2939" s="439"/>
      <c r="Q2939" s="439"/>
      <c r="R2939" s="439"/>
      <c r="S2939" s="439"/>
      <c r="T2939" s="443"/>
      <c r="U2939" s="439"/>
      <c r="V2939" s="439"/>
      <c r="W2939" s="439"/>
      <c r="X2939" s="439"/>
      <c r="Y2939" s="595"/>
      <c r="Z2939" s="596">
        <f t="shared" ref="Z2939:AN2939" si="2098">-IF(Z2885&lt;0,Z2885,IF($D2939="Land",0,IF(Z2867&lt;1,Z2885,MAX(MIN(IF(Z2867&gt;0,(Z2885/Z2867)*Z$9,0),Z2885*Z$9),0))))</f>
        <v>-0.14170479298747352</v>
      </c>
      <c r="AA2939" s="596">
        <f t="shared" si="2098"/>
        <v>-0.14170479298747352</v>
      </c>
      <c r="AB2939" s="596">
        <f t="shared" si="2098"/>
        <v>-0.14170479298747352</v>
      </c>
      <c r="AC2939" s="596">
        <f t="shared" si="2098"/>
        <v>-0.14170479298747352</v>
      </c>
      <c r="AD2939" s="596">
        <f t="shared" si="2098"/>
        <v>-0.14170479298747352</v>
      </c>
      <c r="AE2939" s="595">
        <f t="shared" si="2098"/>
        <v>-0.14170479298747352</v>
      </c>
      <c r="AF2939" s="596">
        <f t="shared" si="2098"/>
        <v>-0.14170479298747352</v>
      </c>
      <c r="AG2939" s="596">
        <f t="shared" si="2098"/>
        <v>-0.14170479298747352</v>
      </c>
      <c r="AH2939" s="596">
        <f t="shared" si="2098"/>
        <v>-0.14170479298747352</v>
      </c>
      <c r="AI2939" s="594">
        <f t="shared" si="2098"/>
        <v>-0.14170479298747352</v>
      </c>
      <c r="AJ2939" s="595">
        <f t="shared" si="2098"/>
        <v>0</v>
      </c>
      <c r="AK2939" s="596">
        <f t="shared" si="2098"/>
        <v>0</v>
      </c>
      <c r="AL2939" s="596">
        <f t="shared" si="2098"/>
        <v>0</v>
      </c>
      <c r="AM2939" s="596">
        <f t="shared" si="2098"/>
        <v>0</v>
      </c>
      <c r="AN2939" s="594">
        <f t="shared" si="2098"/>
        <v>0</v>
      </c>
    </row>
    <row r="2940" spans="1:40" outlineLevel="2">
      <c r="A2940" s="882">
        <f>ROW()</f>
        <v>2940</v>
      </c>
      <c r="B2940" s="453"/>
      <c r="D2940" s="452" t="s">
        <v>36</v>
      </c>
      <c r="H2940" s="458"/>
      <c r="I2940" s="458"/>
      <c r="J2940" s="459"/>
      <c r="K2940" s="458"/>
      <c r="L2940" s="458"/>
      <c r="M2940" s="458"/>
      <c r="N2940" s="463"/>
      <c r="O2940" s="439"/>
      <c r="P2940" s="439"/>
      <c r="Q2940" s="439"/>
      <c r="R2940" s="439"/>
      <c r="S2940" s="439"/>
      <c r="T2940" s="443"/>
      <c r="U2940" s="439"/>
      <c r="V2940" s="439"/>
      <c r="W2940" s="439"/>
      <c r="X2940" s="439"/>
      <c r="Y2940" s="595"/>
      <c r="Z2940" s="596">
        <f t="shared" ref="Z2940:AN2940" si="2099">-IF(Z2886&lt;0,Z2886,IF($D2940="Land",0,IF(Z2868&lt;1,Z2886,MAX(MIN(IF(Z2868&gt;0,(Z2886/Z2868)*Z$9,0),Z2886*Z$9),0))))</f>
        <v>-1.2178633055076424</v>
      </c>
      <c r="AA2940" s="596">
        <f t="shared" si="2099"/>
        <v>-1.2178633055076424</v>
      </c>
      <c r="AB2940" s="596">
        <f t="shared" si="2099"/>
        <v>-1.2178633055076422</v>
      </c>
      <c r="AC2940" s="596">
        <f t="shared" si="2099"/>
        <v>-1.2178633055076422</v>
      </c>
      <c r="AD2940" s="596">
        <f t="shared" si="2099"/>
        <v>0</v>
      </c>
      <c r="AE2940" s="595">
        <f t="shared" si="2099"/>
        <v>0</v>
      </c>
      <c r="AF2940" s="596">
        <f t="shared" si="2099"/>
        <v>0</v>
      </c>
      <c r="AG2940" s="596">
        <f t="shared" si="2099"/>
        <v>0</v>
      </c>
      <c r="AH2940" s="596">
        <f t="shared" si="2099"/>
        <v>0</v>
      </c>
      <c r="AI2940" s="594">
        <f t="shared" si="2099"/>
        <v>0</v>
      </c>
      <c r="AJ2940" s="595">
        <f t="shared" si="2099"/>
        <v>0</v>
      </c>
      <c r="AK2940" s="596">
        <f t="shared" si="2099"/>
        <v>0</v>
      </c>
      <c r="AL2940" s="596">
        <f t="shared" si="2099"/>
        <v>0</v>
      </c>
      <c r="AM2940" s="596">
        <f t="shared" si="2099"/>
        <v>0</v>
      </c>
      <c r="AN2940" s="594">
        <f t="shared" si="2099"/>
        <v>0</v>
      </c>
    </row>
    <row r="2941" spans="1:40" outlineLevel="2">
      <c r="A2941" s="882">
        <f>ROW()</f>
        <v>2941</v>
      </c>
      <c r="B2941" s="453"/>
      <c r="D2941" s="452" t="s">
        <v>583</v>
      </c>
      <c r="H2941" s="458"/>
      <c r="I2941" s="458"/>
      <c r="J2941" s="459"/>
      <c r="K2941" s="458"/>
      <c r="L2941" s="458"/>
      <c r="M2941" s="458"/>
      <c r="N2941" s="463"/>
      <c r="O2941" s="439"/>
      <c r="P2941" s="439"/>
      <c r="Q2941" s="439"/>
      <c r="R2941" s="439"/>
      <c r="S2941" s="439"/>
      <c r="T2941" s="443"/>
      <c r="U2941" s="439"/>
      <c r="V2941" s="439"/>
      <c r="W2941" s="439"/>
      <c r="X2941" s="439"/>
      <c r="Y2941" s="595"/>
      <c r="Z2941" s="596">
        <f t="shared" ref="Z2941:AN2941" si="2100">-IF(Z2887&lt;0,Z2887,IF($D2941="Land",0,IF(Z2869&lt;1,Z2887,MAX(MIN(IF(Z2869&gt;0,(Z2887/Z2869)*Z$9,0),Z2887*Z$9),0))))</f>
        <v>0</v>
      </c>
      <c r="AA2941" s="596">
        <f t="shared" si="2100"/>
        <v>0</v>
      </c>
      <c r="AB2941" s="596">
        <f t="shared" si="2100"/>
        <v>0</v>
      </c>
      <c r="AC2941" s="596">
        <f t="shared" si="2100"/>
        <v>0</v>
      </c>
      <c r="AD2941" s="596">
        <f t="shared" si="2100"/>
        <v>0</v>
      </c>
      <c r="AE2941" s="595">
        <f t="shared" si="2100"/>
        <v>0</v>
      </c>
      <c r="AF2941" s="596">
        <f t="shared" si="2100"/>
        <v>0</v>
      </c>
      <c r="AG2941" s="596">
        <f t="shared" si="2100"/>
        <v>0</v>
      </c>
      <c r="AH2941" s="596">
        <f t="shared" si="2100"/>
        <v>0</v>
      </c>
      <c r="AI2941" s="594">
        <f t="shared" si="2100"/>
        <v>0</v>
      </c>
      <c r="AJ2941" s="595">
        <f t="shared" si="2100"/>
        <v>0</v>
      </c>
      <c r="AK2941" s="596">
        <f t="shared" si="2100"/>
        <v>0</v>
      </c>
      <c r="AL2941" s="596">
        <f t="shared" si="2100"/>
        <v>0</v>
      </c>
      <c r="AM2941" s="596">
        <f t="shared" si="2100"/>
        <v>0</v>
      </c>
      <c r="AN2941" s="594">
        <f t="shared" si="2100"/>
        <v>0</v>
      </c>
    </row>
    <row r="2942" spans="1:40" outlineLevel="2">
      <c r="A2942" s="882">
        <f>ROW()</f>
        <v>2942</v>
      </c>
      <c r="B2942" s="453"/>
      <c r="D2942" s="452" t="s">
        <v>81</v>
      </c>
      <c r="H2942" s="458"/>
      <c r="I2942" s="458"/>
      <c r="J2942" s="459"/>
      <c r="K2942" s="458"/>
      <c r="L2942" s="458"/>
      <c r="M2942" s="458"/>
      <c r="N2942" s="463"/>
      <c r="O2942" s="439"/>
      <c r="P2942" s="439"/>
      <c r="Q2942" s="439"/>
      <c r="R2942" s="439"/>
      <c r="S2942" s="439"/>
      <c r="T2942" s="443"/>
      <c r="U2942" s="439"/>
      <c r="V2942" s="439"/>
      <c r="W2942" s="439"/>
      <c r="X2942" s="439"/>
      <c r="Y2942" s="595"/>
      <c r="Z2942" s="596">
        <f t="shared" ref="Z2942:AN2942" si="2101">-IF(Z2888&lt;0,Z2888,IF($D2942="Land",0,IF(Z2870&lt;1,Z2888,MAX(MIN(IF(Z2870&gt;0,(Z2888/Z2870)*Z$9,0),Z2888*Z$9),0))))</f>
        <v>0</v>
      </c>
      <c r="AA2942" s="596">
        <f t="shared" si="2101"/>
        <v>0</v>
      </c>
      <c r="AB2942" s="596">
        <f t="shared" si="2101"/>
        <v>0</v>
      </c>
      <c r="AC2942" s="596">
        <f t="shared" si="2101"/>
        <v>0</v>
      </c>
      <c r="AD2942" s="596">
        <f t="shared" si="2101"/>
        <v>0</v>
      </c>
      <c r="AE2942" s="595">
        <f t="shared" si="2101"/>
        <v>0</v>
      </c>
      <c r="AF2942" s="596">
        <f t="shared" si="2101"/>
        <v>0</v>
      </c>
      <c r="AG2942" s="596">
        <f t="shared" si="2101"/>
        <v>0</v>
      </c>
      <c r="AH2942" s="596">
        <f t="shared" si="2101"/>
        <v>0</v>
      </c>
      <c r="AI2942" s="594">
        <f t="shared" si="2101"/>
        <v>0</v>
      </c>
      <c r="AJ2942" s="595">
        <f t="shared" si="2101"/>
        <v>0</v>
      </c>
      <c r="AK2942" s="596">
        <f t="shared" si="2101"/>
        <v>0</v>
      </c>
      <c r="AL2942" s="596">
        <f t="shared" si="2101"/>
        <v>0</v>
      </c>
      <c r="AM2942" s="596">
        <f t="shared" si="2101"/>
        <v>0</v>
      </c>
      <c r="AN2942" s="594">
        <f t="shared" si="2101"/>
        <v>0</v>
      </c>
    </row>
    <row r="2943" spans="1:40" outlineLevel="2">
      <c r="A2943" s="882">
        <f>ROW()</f>
        <v>2943</v>
      </c>
      <c r="B2943" s="453"/>
      <c r="D2943" s="452" t="s">
        <v>28</v>
      </c>
      <c r="H2943" s="458"/>
      <c r="I2943" s="458"/>
      <c r="J2943" s="459"/>
      <c r="K2943" s="458"/>
      <c r="L2943" s="458"/>
      <c r="M2943" s="458"/>
      <c r="N2943" s="463"/>
      <c r="O2943" s="439"/>
      <c r="P2943" s="439"/>
      <c r="Q2943" s="439"/>
      <c r="R2943" s="439"/>
      <c r="S2943" s="439"/>
      <c r="T2943" s="443"/>
      <c r="U2943" s="439"/>
      <c r="V2943" s="439"/>
      <c r="W2943" s="439"/>
      <c r="X2943" s="439"/>
      <c r="Y2943" s="595"/>
      <c r="Z2943" s="596">
        <f t="shared" ref="Z2943:AN2943" si="2102">-IF(Z2889&lt;0,Z2889,IF($D2943="Land",0,IF(Z2871&lt;1,Z2889,MAX(MIN(IF(Z2871&gt;0,(Z2889/Z2871)*Z$9,0),Z2889*Z$9),0))))</f>
        <v>0</v>
      </c>
      <c r="AA2943" s="596">
        <f t="shared" si="2102"/>
        <v>0</v>
      </c>
      <c r="AB2943" s="596">
        <f t="shared" si="2102"/>
        <v>0</v>
      </c>
      <c r="AC2943" s="596">
        <f t="shared" si="2102"/>
        <v>0</v>
      </c>
      <c r="AD2943" s="596">
        <f t="shared" si="2102"/>
        <v>0</v>
      </c>
      <c r="AE2943" s="595">
        <f t="shared" si="2102"/>
        <v>0</v>
      </c>
      <c r="AF2943" s="596">
        <f t="shared" si="2102"/>
        <v>0</v>
      </c>
      <c r="AG2943" s="596">
        <f t="shared" si="2102"/>
        <v>0</v>
      </c>
      <c r="AH2943" s="596">
        <f t="shared" si="2102"/>
        <v>0</v>
      </c>
      <c r="AI2943" s="594">
        <f t="shared" si="2102"/>
        <v>0</v>
      </c>
      <c r="AJ2943" s="595">
        <f t="shared" si="2102"/>
        <v>0</v>
      </c>
      <c r="AK2943" s="596">
        <f t="shared" si="2102"/>
        <v>0</v>
      </c>
      <c r="AL2943" s="596">
        <f t="shared" si="2102"/>
        <v>0</v>
      </c>
      <c r="AM2943" s="596">
        <f t="shared" si="2102"/>
        <v>0</v>
      </c>
      <c r="AN2943" s="594">
        <f t="shared" si="2102"/>
        <v>0</v>
      </c>
    </row>
    <row r="2944" spans="1:40" outlineLevel="2">
      <c r="A2944" s="882">
        <f>ROW()</f>
        <v>2944</v>
      </c>
      <c r="B2944" s="453"/>
      <c r="D2944" s="456" t="s">
        <v>443</v>
      </c>
      <c r="E2944" s="456"/>
      <c r="F2944" s="456"/>
      <c r="G2944" s="456"/>
      <c r="H2944" s="460"/>
      <c r="I2944" s="460"/>
      <c r="J2944" s="461"/>
      <c r="K2944" s="460"/>
      <c r="L2944" s="460"/>
      <c r="M2944" s="460"/>
      <c r="N2944" s="465"/>
      <c r="O2944" s="441"/>
      <c r="P2944" s="441"/>
      <c r="Q2944" s="441"/>
      <c r="R2944" s="441"/>
      <c r="S2944" s="441"/>
      <c r="T2944" s="462"/>
      <c r="U2944" s="441"/>
      <c r="V2944" s="441"/>
      <c r="W2944" s="441"/>
      <c r="X2944" s="159"/>
      <c r="Y2944" s="325"/>
      <c r="Z2944" s="158">
        <f t="shared" ref="Z2944:AN2944" si="2103">-IF(Z2890&lt;0,Z2890,IF($D2944="Land",0,IF(Z2872&lt;1,Z2890,MAX(MIN(IF(Z2872&gt;0,(Z2890/Z2872)*Z$9,0),Z2890*Z$9),0))))</f>
        <v>0</v>
      </c>
      <c r="AA2944" s="158">
        <f t="shared" si="2103"/>
        <v>0</v>
      </c>
      <c r="AB2944" s="158">
        <f t="shared" si="2103"/>
        <v>0</v>
      </c>
      <c r="AC2944" s="158">
        <f t="shared" si="2103"/>
        <v>0</v>
      </c>
      <c r="AD2944" s="158">
        <f t="shared" si="2103"/>
        <v>0</v>
      </c>
      <c r="AE2944" s="325">
        <f t="shared" si="2103"/>
        <v>0</v>
      </c>
      <c r="AF2944" s="158">
        <f t="shared" si="2103"/>
        <v>0</v>
      </c>
      <c r="AG2944" s="158">
        <f t="shared" si="2103"/>
        <v>0</v>
      </c>
      <c r="AH2944" s="158">
        <f t="shared" si="2103"/>
        <v>0</v>
      </c>
      <c r="AI2944" s="321">
        <f t="shared" si="2103"/>
        <v>0</v>
      </c>
      <c r="AJ2944" s="325">
        <f t="shared" si="2103"/>
        <v>0</v>
      </c>
      <c r="AK2944" s="158">
        <f t="shared" si="2103"/>
        <v>0</v>
      </c>
      <c r="AL2944" s="158">
        <f t="shared" si="2103"/>
        <v>0</v>
      </c>
      <c r="AM2944" s="158">
        <f t="shared" si="2103"/>
        <v>0</v>
      </c>
      <c r="AN2944" s="321">
        <f t="shared" si="2103"/>
        <v>0</v>
      </c>
    </row>
    <row r="2945" spans="1:40" outlineLevel="2">
      <c r="A2945" s="882">
        <f>ROW()</f>
        <v>2945</v>
      </c>
      <c r="B2945" s="453"/>
      <c r="D2945" s="452" t="s">
        <v>24</v>
      </c>
      <c r="F2945" s="454"/>
      <c r="G2945" s="454"/>
      <c r="H2945" s="448"/>
      <c r="I2945" s="448"/>
      <c r="J2945" s="464"/>
      <c r="K2945" s="448"/>
      <c r="L2945" s="448"/>
      <c r="M2945" s="448"/>
      <c r="N2945" s="449"/>
      <c r="O2945" s="439"/>
      <c r="P2945" s="439"/>
      <c r="Q2945" s="439"/>
      <c r="R2945" s="439"/>
      <c r="S2945" s="439"/>
      <c r="T2945" s="443"/>
      <c r="U2945" s="439"/>
      <c r="V2945" s="439"/>
      <c r="W2945" s="439"/>
      <c r="X2945" s="439"/>
      <c r="Y2945" s="443"/>
      <c r="Z2945" s="439">
        <f t="shared" ref="Z2945:AN2945" si="2104">SUM(Z2929:Z2944)</f>
        <v>-3.2500923680094198</v>
      </c>
      <c r="AA2945" s="439">
        <f t="shared" si="2104"/>
        <v>-3.2500923680094198</v>
      </c>
      <c r="AB2945" s="439">
        <f t="shared" si="2104"/>
        <v>-3.2500923680094198</v>
      </c>
      <c r="AC2945" s="439">
        <f t="shared" si="2104"/>
        <v>-3.2500923680094198</v>
      </c>
      <c r="AD2945" s="439">
        <f t="shared" si="2104"/>
        <v>-2.0322290625017776</v>
      </c>
      <c r="AE2945" s="443">
        <f t="shared" si="2104"/>
        <v>-2.0322290625017772</v>
      </c>
      <c r="AF2945" s="439">
        <f t="shared" si="2104"/>
        <v>-2.0322290625017772</v>
      </c>
      <c r="AG2945" s="439">
        <f t="shared" si="2104"/>
        <v>-2.0322290625017772</v>
      </c>
      <c r="AH2945" s="439">
        <f t="shared" si="2104"/>
        <v>-2.0322290625017772</v>
      </c>
      <c r="AI2945" s="440">
        <f t="shared" si="2104"/>
        <v>-2.0322290625017772</v>
      </c>
      <c r="AJ2945" s="443">
        <f t="shared" si="2104"/>
        <v>-1.8568487791680777</v>
      </c>
      <c r="AK2945" s="439">
        <f t="shared" si="2104"/>
        <v>-1.8568487791680777</v>
      </c>
      <c r="AL2945" s="439">
        <f t="shared" si="2104"/>
        <v>-1.8568487791680777</v>
      </c>
      <c r="AM2945" s="439">
        <f t="shared" si="2104"/>
        <v>-1.8568487791680777</v>
      </c>
      <c r="AN2945" s="440">
        <f t="shared" si="2104"/>
        <v>-1.8568487791680777</v>
      </c>
    </row>
    <row r="2946" spans="1:40" outlineLevel="1">
      <c r="A2946" s="732" t="s">
        <v>299</v>
      </c>
      <c r="B2946" s="733"/>
      <c r="C2946" s="881"/>
      <c r="D2946" s="733"/>
      <c r="E2946" s="733"/>
      <c r="F2946" s="733"/>
      <c r="G2946" s="730"/>
      <c r="H2946" s="733"/>
      <c r="I2946" s="730"/>
      <c r="J2946" s="729"/>
      <c r="K2946" s="730"/>
      <c r="L2946" s="730"/>
      <c r="M2946" s="730"/>
      <c r="N2946" s="731"/>
      <c r="O2946" s="730"/>
      <c r="P2946" s="730"/>
      <c r="Q2946" s="730"/>
      <c r="R2946" s="730"/>
      <c r="S2946" s="730"/>
      <c r="T2946" s="729"/>
      <c r="U2946" s="730"/>
      <c r="V2946" s="730"/>
      <c r="W2946" s="730"/>
      <c r="X2946" s="730"/>
      <c r="Y2946" s="729"/>
      <c r="Z2946" s="730"/>
      <c r="AA2946" s="730"/>
      <c r="AB2946" s="730"/>
      <c r="AC2946" s="730"/>
      <c r="AD2946" s="730"/>
      <c r="AE2946" s="729"/>
      <c r="AF2946" s="730"/>
      <c r="AG2946" s="730"/>
      <c r="AH2946" s="730"/>
      <c r="AI2946" s="731"/>
      <c r="AJ2946" s="729"/>
      <c r="AK2946" s="730"/>
      <c r="AL2946" s="730"/>
      <c r="AM2946" s="730"/>
      <c r="AN2946" s="731"/>
    </row>
    <row r="2947" spans="1:40" outlineLevel="2">
      <c r="A2947" s="882">
        <f>ROW()</f>
        <v>2947</v>
      </c>
      <c r="B2947" s="453"/>
      <c r="D2947" s="452" t="s">
        <v>300</v>
      </c>
      <c r="H2947" s="458"/>
      <c r="I2947" s="463"/>
      <c r="J2947" s="27"/>
      <c r="K2947" s="27"/>
      <c r="L2947" s="27"/>
      <c r="M2947" s="27"/>
      <c r="N2947" s="313"/>
      <c r="O2947" s="27"/>
      <c r="P2947" s="27"/>
      <c r="Q2947" s="27"/>
      <c r="R2947" s="27"/>
      <c r="S2947" s="27"/>
      <c r="T2947" s="595"/>
      <c r="U2947" s="27"/>
      <c r="V2947" s="27"/>
      <c r="W2947" s="27"/>
      <c r="X2947" s="27"/>
      <c r="Y2947" s="326">
        <f>Y$714</f>
        <v>0</v>
      </c>
      <c r="Z2947" s="157"/>
      <c r="AA2947" s="157"/>
      <c r="AB2947" s="157"/>
      <c r="AC2947" s="157"/>
      <c r="AD2947" s="157"/>
      <c r="AE2947" s="324"/>
      <c r="AF2947" s="157"/>
      <c r="AG2947" s="157"/>
      <c r="AH2947" s="157"/>
      <c r="AI2947" s="320"/>
      <c r="AJ2947" s="324"/>
      <c r="AK2947" s="157"/>
      <c r="AL2947" s="157"/>
      <c r="AM2947" s="157"/>
      <c r="AN2947" s="320"/>
    </row>
    <row r="2948" spans="1:40" outlineLevel="2">
      <c r="A2948" s="882">
        <f>ROW()</f>
        <v>2948</v>
      </c>
      <c r="B2948" s="453"/>
      <c r="D2948" s="452" t="s">
        <v>301</v>
      </c>
      <c r="H2948" s="458"/>
      <c r="I2948" s="463"/>
      <c r="J2948" s="27"/>
      <c r="K2948" s="27"/>
      <c r="L2948" s="27"/>
      <c r="M2948" s="27"/>
      <c r="N2948" s="313"/>
      <c r="O2948" s="27"/>
      <c r="P2948" s="27"/>
      <c r="Q2948" s="27"/>
      <c r="R2948" s="27"/>
      <c r="S2948" s="27"/>
      <c r="T2948" s="595"/>
      <c r="U2948" s="27"/>
      <c r="V2948" s="27"/>
      <c r="W2948" s="27"/>
      <c r="X2948" s="27"/>
      <c r="Y2948" s="326">
        <f>Y$715</f>
        <v>0</v>
      </c>
      <c r="Z2948" s="157"/>
      <c r="AA2948" s="157"/>
      <c r="AB2948" s="157"/>
      <c r="AC2948" s="157"/>
      <c r="AD2948" s="157"/>
      <c r="AE2948" s="324"/>
      <c r="AF2948" s="157"/>
      <c r="AG2948" s="157"/>
      <c r="AH2948" s="157"/>
      <c r="AI2948" s="320"/>
      <c r="AJ2948" s="324"/>
      <c r="AK2948" s="157"/>
      <c r="AL2948" s="157"/>
      <c r="AM2948" s="157"/>
      <c r="AN2948" s="320"/>
    </row>
    <row r="2949" spans="1:40" outlineLevel="2">
      <c r="A2949" s="882">
        <f>ROW()</f>
        <v>2949</v>
      </c>
      <c r="B2949" s="453"/>
      <c r="D2949" s="452" t="s">
        <v>29</v>
      </c>
      <c r="H2949" s="458"/>
      <c r="I2949" s="463"/>
      <c r="J2949" s="27"/>
      <c r="K2949" s="27"/>
      <c r="L2949" s="27"/>
      <c r="M2949" s="27"/>
      <c r="N2949" s="313"/>
      <c r="O2949" s="27"/>
      <c r="P2949" s="27"/>
      <c r="Q2949" s="27"/>
      <c r="R2949" s="27"/>
      <c r="S2949" s="27"/>
      <c r="T2949" s="595"/>
      <c r="U2949" s="27"/>
      <c r="V2949" s="27"/>
      <c r="W2949" s="27"/>
      <c r="X2949" s="27"/>
      <c r="Y2949" s="326">
        <f>Y$716</f>
        <v>0</v>
      </c>
      <c r="Z2949" s="157"/>
      <c r="AA2949" s="157"/>
      <c r="AB2949" s="157"/>
      <c r="AC2949" s="157"/>
      <c r="AD2949" s="157"/>
      <c r="AE2949" s="324"/>
      <c r="AF2949" s="157"/>
      <c r="AG2949" s="157"/>
      <c r="AH2949" s="157"/>
      <c r="AI2949" s="320"/>
      <c r="AJ2949" s="324"/>
      <c r="AK2949" s="157"/>
      <c r="AL2949" s="157"/>
      <c r="AM2949" s="157"/>
      <c r="AN2949" s="320"/>
    </row>
    <row r="2950" spans="1:40" outlineLevel="2">
      <c r="A2950" s="882">
        <f>ROW()</f>
        <v>2950</v>
      </c>
      <c r="B2950" s="453"/>
      <c r="D2950" s="452" t="s">
        <v>30</v>
      </c>
      <c r="H2950" s="458"/>
      <c r="I2950" s="463"/>
      <c r="J2950" s="27"/>
      <c r="K2950" s="27"/>
      <c r="L2950" s="27"/>
      <c r="M2950" s="27"/>
      <c r="N2950" s="313"/>
      <c r="O2950" s="27"/>
      <c r="P2950" s="27"/>
      <c r="Q2950" s="27"/>
      <c r="R2950" s="27"/>
      <c r="S2950" s="27"/>
      <c r="T2950" s="595"/>
      <c r="U2950" s="27"/>
      <c r="V2950" s="27"/>
      <c r="W2950" s="27"/>
      <c r="X2950" s="27"/>
      <c r="Y2950" s="326">
        <f>Y$717</f>
        <v>0</v>
      </c>
      <c r="Z2950" s="157"/>
      <c r="AA2950" s="157"/>
      <c r="AB2950" s="157"/>
      <c r="AC2950" s="157"/>
      <c r="AD2950" s="157"/>
      <c r="AE2950" s="324"/>
      <c r="AF2950" s="157"/>
      <c r="AG2950" s="157"/>
      <c r="AH2950" s="157"/>
      <c r="AI2950" s="320"/>
      <c r="AJ2950" s="324"/>
      <c r="AK2950" s="157"/>
      <c r="AL2950" s="157"/>
      <c r="AM2950" s="157"/>
      <c r="AN2950" s="320"/>
    </row>
    <row r="2951" spans="1:40" outlineLevel="2">
      <c r="A2951" s="882">
        <f>ROW()</f>
        <v>2951</v>
      </c>
      <c r="B2951" s="453"/>
      <c r="D2951" s="452" t="s">
        <v>31</v>
      </c>
      <c r="H2951" s="458"/>
      <c r="I2951" s="463"/>
      <c r="J2951" s="27"/>
      <c r="K2951" s="27"/>
      <c r="L2951" s="27"/>
      <c r="M2951" s="27"/>
      <c r="N2951" s="313"/>
      <c r="O2951" s="27"/>
      <c r="P2951" s="27"/>
      <c r="Q2951" s="27"/>
      <c r="R2951" s="27"/>
      <c r="S2951" s="27"/>
      <c r="T2951" s="595"/>
      <c r="U2951" s="27"/>
      <c r="V2951" s="27"/>
      <c r="W2951" s="27"/>
      <c r="X2951" s="27"/>
      <c r="Y2951" s="326">
        <f>Y$718</f>
        <v>0</v>
      </c>
      <c r="Z2951" s="157"/>
      <c r="AA2951" s="157"/>
      <c r="AB2951" s="157"/>
      <c r="AC2951" s="157"/>
      <c r="AD2951" s="157"/>
      <c r="AE2951" s="324"/>
      <c r="AF2951" s="157"/>
      <c r="AG2951" s="157"/>
      <c r="AH2951" s="157"/>
      <c r="AI2951" s="320"/>
      <c r="AJ2951" s="324"/>
      <c r="AK2951" s="157"/>
      <c r="AL2951" s="157"/>
      <c r="AM2951" s="157"/>
      <c r="AN2951" s="320"/>
    </row>
    <row r="2952" spans="1:40" outlineLevel="2">
      <c r="A2952" s="882">
        <f>ROW()</f>
        <v>2952</v>
      </c>
      <c r="B2952" s="453"/>
      <c r="D2952" s="452" t="s">
        <v>32</v>
      </c>
      <c r="H2952" s="458"/>
      <c r="I2952" s="463"/>
      <c r="J2952" s="27"/>
      <c r="K2952" s="27"/>
      <c r="L2952" s="27"/>
      <c r="M2952" s="27"/>
      <c r="N2952" s="313"/>
      <c r="O2952" s="27"/>
      <c r="P2952" s="27"/>
      <c r="Q2952" s="27"/>
      <c r="R2952" s="27"/>
      <c r="S2952" s="27"/>
      <c r="T2952" s="595"/>
      <c r="U2952" s="27"/>
      <c r="V2952" s="27"/>
      <c r="W2952" s="27"/>
      <c r="X2952" s="27"/>
      <c r="Y2952" s="326">
        <f>Y$719</f>
        <v>0</v>
      </c>
      <c r="Z2952" s="157"/>
      <c r="AA2952" s="157"/>
      <c r="AB2952" s="157"/>
      <c r="AC2952" s="157"/>
      <c r="AD2952" s="157"/>
      <c r="AE2952" s="324"/>
      <c r="AF2952" s="157"/>
      <c r="AG2952" s="157"/>
      <c r="AH2952" s="157"/>
      <c r="AI2952" s="320"/>
      <c r="AJ2952" s="324"/>
      <c r="AK2952" s="157"/>
      <c r="AL2952" s="157"/>
      <c r="AM2952" s="157"/>
      <c r="AN2952" s="320"/>
    </row>
    <row r="2953" spans="1:40" outlineLevel="2">
      <c r="A2953" s="882">
        <f>ROW()</f>
        <v>2953</v>
      </c>
      <c r="B2953" s="453"/>
      <c r="D2953" s="452" t="s">
        <v>33</v>
      </c>
      <c r="H2953" s="458"/>
      <c r="I2953" s="463"/>
      <c r="J2953" s="27"/>
      <c r="K2953" s="27"/>
      <c r="L2953" s="27"/>
      <c r="M2953" s="27"/>
      <c r="N2953" s="313"/>
      <c r="O2953" s="27"/>
      <c r="P2953" s="27"/>
      <c r="Q2953" s="27"/>
      <c r="R2953" s="27"/>
      <c r="S2953" s="27"/>
      <c r="T2953" s="595"/>
      <c r="U2953" s="27"/>
      <c r="V2953" s="27"/>
      <c r="W2953" s="27"/>
      <c r="X2953" s="27"/>
      <c r="Y2953" s="326">
        <f>Y$720</f>
        <v>0</v>
      </c>
      <c r="Z2953" s="157"/>
      <c r="AA2953" s="157"/>
      <c r="AB2953" s="157"/>
      <c r="AC2953" s="157"/>
      <c r="AD2953" s="157"/>
      <c r="AE2953" s="324"/>
      <c r="AF2953" s="157"/>
      <c r="AG2953" s="157"/>
      <c r="AH2953" s="157"/>
      <c r="AI2953" s="320"/>
      <c r="AJ2953" s="324"/>
      <c r="AK2953" s="157"/>
      <c r="AL2953" s="157"/>
      <c r="AM2953" s="157"/>
      <c r="AN2953" s="320"/>
    </row>
    <row r="2954" spans="1:40" outlineLevel="2">
      <c r="A2954" s="882">
        <f>ROW()</f>
        <v>2954</v>
      </c>
      <c r="B2954" s="453"/>
      <c r="D2954" s="452" t="s">
        <v>27</v>
      </c>
      <c r="H2954" s="458"/>
      <c r="I2954" s="463"/>
      <c r="J2954" s="27"/>
      <c r="K2954" s="27"/>
      <c r="L2954" s="27"/>
      <c r="M2954" s="27"/>
      <c r="N2954" s="313"/>
      <c r="O2954" s="27"/>
      <c r="P2954" s="27"/>
      <c r="Q2954" s="27"/>
      <c r="R2954" s="27"/>
      <c r="S2954" s="27"/>
      <c r="T2954" s="595"/>
      <c r="U2954" s="27"/>
      <c r="V2954" s="27"/>
      <c r="W2954" s="27"/>
      <c r="X2954" s="27"/>
      <c r="Y2954" s="326">
        <f>Y$721</f>
        <v>0</v>
      </c>
      <c r="Z2954" s="157"/>
      <c r="AA2954" s="157"/>
      <c r="AB2954" s="157"/>
      <c r="AC2954" s="157"/>
      <c r="AD2954" s="157"/>
      <c r="AE2954" s="324"/>
      <c r="AF2954" s="157"/>
      <c r="AG2954" s="157"/>
      <c r="AH2954" s="157"/>
      <c r="AI2954" s="320"/>
      <c r="AJ2954" s="324"/>
      <c r="AK2954" s="157"/>
      <c r="AL2954" s="157"/>
      <c r="AM2954" s="157"/>
      <c r="AN2954" s="320"/>
    </row>
    <row r="2955" spans="1:40" outlineLevel="2">
      <c r="A2955" s="882">
        <f>ROW()</f>
        <v>2955</v>
      </c>
      <c r="B2955" s="453"/>
      <c r="D2955" s="452" t="s">
        <v>34</v>
      </c>
      <c r="H2955" s="458"/>
      <c r="I2955" s="463"/>
      <c r="J2955" s="27"/>
      <c r="K2955" s="27"/>
      <c r="L2955" s="27"/>
      <c r="M2955" s="27"/>
      <c r="N2955" s="313"/>
      <c r="O2955" s="27"/>
      <c r="P2955" s="27"/>
      <c r="Q2955" s="27"/>
      <c r="R2955" s="27"/>
      <c r="S2955" s="27"/>
      <c r="T2955" s="595"/>
      <c r="U2955" s="27"/>
      <c r="V2955" s="27"/>
      <c r="W2955" s="27"/>
      <c r="X2955" s="27"/>
      <c r="Y2955" s="326">
        <f>Y$722</f>
        <v>0</v>
      </c>
      <c r="Z2955" s="157"/>
      <c r="AA2955" s="157"/>
      <c r="AB2955" s="157"/>
      <c r="AC2955" s="157"/>
      <c r="AD2955" s="157"/>
      <c r="AE2955" s="324"/>
      <c r="AF2955" s="157"/>
      <c r="AG2955" s="157"/>
      <c r="AH2955" s="157"/>
      <c r="AI2955" s="320"/>
      <c r="AJ2955" s="324"/>
      <c r="AK2955" s="157"/>
      <c r="AL2955" s="157"/>
      <c r="AM2955" s="157"/>
      <c r="AN2955" s="320"/>
    </row>
    <row r="2956" spans="1:40" outlineLevel="2">
      <c r="A2956" s="882">
        <f>ROW()</f>
        <v>2956</v>
      </c>
      <c r="B2956" s="453"/>
      <c r="D2956" s="452" t="s">
        <v>35</v>
      </c>
      <c r="H2956" s="458"/>
      <c r="I2956" s="463"/>
      <c r="J2956" s="27"/>
      <c r="K2956" s="27"/>
      <c r="L2956" s="27"/>
      <c r="M2956" s="27"/>
      <c r="N2956" s="313"/>
      <c r="O2956" s="27"/>
      <c r="P2956" s="27"/>
      <c r="Q2956" s="27"/>
      <c r="R2956" s="27"/>
      <c r="S2956" s="27"/>
      <c r="T2956" s="595"/>
      <c r="U2956" s="27"/>
      <c r="V2956" s="27"/>
      <c r="W2956" s="27"/>
      <c r="X2956" s="27"/>
      <c r="Y2956" s="326">
        <f>Y$723</f>
        <v>0</v>
      </c>
      <c r="Z2956" s="157"/>
      <c r="AA2956" s="157"/>
      <c r="AB2956" s="157"/>
      <c r="AC2956" s="157"/>
      <c r="AD2956" s="157"/>
      <c r="AE2956" s="324"/>
      <c r="AF2956" s="157"/>
      <c r="AG2956" s="157"/>
      <c r="AH2956" s="157"/>
      <c r="AI2956" s="320"/>
      <c r="AJ2956" s="324"/>
      <c r="AK2956" s="157"/>
      <c r="AL2956" s="157"/>
      <c r="AM2956" s="157"/>
      <c r="AN2956" s="320"/>
    </row>
    <row r="2957" spans="1:40" outlineLevel="2">
      <c r="A2957" s="882">
        <f>ROW()</f>
        <v>2957</v>
      </c>
      <c r="B2957" s="453"/>
      <c r="D2957" s="452" t="s">
        <v>302</v>
      </c>
      <c r="H2957" s="458"/>
      <c r="I2957" s="463"/>
      <c r="J2957" s="27"/>
      <c r="K2957" s="27"/>
      <c r="L2957" s="27"/>
      <c r="M2957" s="27"/>
      <c r="N2957" s="313"/>
      <c r="O2957" s="27"/>
      <c r="P2957" s="27"/>
      <c r="Q2957" s="27"/>
      <c r="R2957" s="27"/>
      <c r="S2957" s="27"/>
      <c r="T2957" s="595"/>
      <c r="U2957" s="27"/>
      <c r="V2957" s="27"/>
      <c r="W2957" s="27"/>
      <c r="X2957" s="27"/>
      <c r="Y2957" s="326">
        <f>Y$724</f>
        <v>0</v>
      </c>
      <c r="Z2957" s="157"/>
      <c r="AA2957" s="157"/>
      <c r="AB2957" s="157"/>
      <c r="AC2957" s="157"/>
      <c r="AD2957" s="157"/>
      <c r="AE2957" s="324"/>
      <c r="AF2957" s="157"/>
      <c r="AG2957" s="157"/>
      <c r="AH2957" s="157"/>
      <c r="AI2957" s="320"/>
      <c r="AJ2957" s="324"/>
      <c r="AK2957" s="157"/>
      <c r="AL2957" s="157"/>
      <c r="AM2957" s="157"/>
      <c r="AN2957" s="320"/>
    </row>
    <row r="2958" spans="1:40" outlineLevel="2">
      <c r="A2958" s="882">
        <f>ROW()</f>
        <v>2958</v>
      </c>
      <c r="B2958" s="453"/>
      <c r="D2958" s="452" t="s">
        <v>36</v>
      </c>
      <c r="H2958" s="458"/>
      <c r="I2958" s="463"/>
      <c r="J2958" s="27"/>
      <c r="K2958" s="27"/>
      <c r="L2958" s="27"/>
      <c r="M2958" s="27"/>
      <c r="N2958" s="313"/>
      <c r="O2958" s="27"/>
      <c r="P2958" s="27"/>
      <c r="Q2958" s="27"/>
      <c r="R2958" s="27"/>
      <c r="S2958" s="27"/>
      <c r="T2958" s="595"/>
      <c r="U2958" s="27"/>
      <c r="V2958" s="27"/>
      <c r="W2958" s="27"/>
      <c r="X2958" s="27"/>
      <c r="Y2958" s="326">
        <f>Y$725</f>
        <v>0</v>
      </c>
      <c r="Z2958" s="157"/>
      <c r="AA2958" s="157"/>
      <c r="AB2958" s="157"/>
      <c r="AC2958" s="157"/>
      <c r="AD2958" s="157"/>
      <c r="AE2958" s="324"/>
      <c r="AF2958" s="157"/>
      <c r="AG2958" s="157"/>
      <c r="AH2958" s="157"/>
      <c r="AI2958" s="320"/>
      <c r="AJ2958" s="324"/>
      <c r="AK2958" s="157"/>
      <c r="AL2958" s="157"/>
      <c r="AM2958" s="157"/>
      <c r="AN2958" s="320"/>
    </row>
    <row r="2959" spans="1:40" outlineLevel="2">
      <c r="A2959" s="882">
        <f>ROW()</f>
        <v>2959</v>
      </c>
      <c r="B2959" s="453"/>
      <c r="D2959" s="452" t="s">
        <v>583</v>
      </c>
      <c r="H2959" s="458"/>
      <c r="I2959" s="463"/>
      <c r="J2959" s="27"/>
      <c r="K2959" s="27"/>
      <c r="L2959" s="27"/>
      <c r="M2959" s="27"/>
      <c r="N2959" s="313"/>
      <c r="O2959" s="27"/>
      <c r="P2959" s="27"/>
      <c r="Q2959" s="27"/>
      <c r="R2959" s="27"/>
      <c r="S2959" s="27"/>
      <c r="T2959" s="595"/>
      <c r="U2959" s="27"/>
      <c r="V2959" s="27"/>
      <c r="W2959" s="27"/>
      <c r="X2959" s="27"/>
      <c r="Y2959" s="326">
        <f>Y$726</f>
        <v>0</v>
      </c>
      <c r="Z2959" s="157"/>
      <c r="AA2959" s="157"/>
      <c r="AB2959" s="157"/>
      <c r="AC2959" s="157"/>
      <c r="AD2959" s="157"/>
      <c r="AE2959" s="324"/>
      <c r="AF2959" s="157"/>
      <c r="AG2959" s="157"/>
      <c r="AH2959" s="157"/>
      <c r="AI2959" s="320"/>
      <c r="AJ2959" s="324"/>
      <c r="AK2959" s="157"/>
      <c r="AL2959" s="157"/>
      <c r="AM2959" s="157"/>
      <c r="AN2959" s="320"/>
    </row>
    <row r="2960" spans="1:40" outlineLevel="2">
      <c r="A2960" s="882">
        <f>ROW()</f>
        <v>2960</v>
      </c>
      <c r="B2960" s="453"/>
      <c r="D2960" s="452" t="s">
        <v>81</v>
      </c>
      <c r="H2960" s="458"/>
      <c r="I2960" s="463"/>
      <c r="J2960" s="27"/>
      <c r="K2960" s="27"/>
      <c r="L2960" s="27"/>
      <c r="M2960" s="27"/>
      <c r="N2960" s="313"/>
      <c r="O2960" s="27"/>
      <c r="P2960" s="27"/>
      <c r="Q2960" s="27"/>
      <c r="R2960" s="27"/>
      <c r="S2960" s="27"/>
      <c r="T2960" s="595"/>
      <c r="U2960" s="27"/>
      <c r="V2960" s="27"/>
      <c r="W2960" s="27"/>
      <c r="X2960" s="27"/>
      <c r="Y2960" s="326">
        <f>Y$727</f>
        <v>0</v>
      </c>
      <c r="Z2960" s="157"/>
      <c r="AA2960" s="157"/>
      <c r="AB2960" s="157"/>
      <c r="AC2960" s="157"/>
      <c r="AD2960" s="157"/>
      <c r="AE2960" s="324"/>
      <c r="AF2960" s="157"/>
      <c r="AG2960" s="157"/>
      <c r="AH2960" s="157"/>
      <c r="AI2960" s="320"/>
      <c r="AJ2960" s="324"/>
      <c r="AK2960" s="157"/>
      <c r="AL2960" s="157"/>
      <c r="AM2960" s="157"/>
      <c r="AN2960" s="320"/>
    </row>
    <row r="2961" spans="1:40" outlineLevel="2">
      <c r="A2961" s="882">
        <f>ROW()</f>
        <v>2961</v>
      </c>
      <c r="B2961" s="453"/>
      <c r="D2961" s="452" t="s">
        <v>28</v>
      </c>
      <c r="H2961" s="458"/>
      <c r="I2961" s="463"/>
      <c r="J2961" s="27"/>
      <c r="K2961" s="27"/>
      <c r="L2961" s="27"/>
      <c r="M2961" s="27"/>
      <c r="N2961" s="313"/>
      <c r="O2961" s="27"/>
      <c r="P2961" s="27"/>
      <c r="Q2961" s="27"/>
      <c r="R2961" s="27"/>
      <c r="S2961" s="27"/>
      <c r="T2961" s="595"/>
      <c r="U2961" s="27"/>
      <c r="V2961" s="27"/>
      <c r="W2961" s="27"/>
      <c r="X2961" s="27"/>
      <c r="Y2961" s="326">
        <f>Y$728</f>
        <v>0</v>
      </c>
      <c r="Z2961" s="157"/>
      <c r="AA2961" s="157"/>
      <c r="AB2961" s="157"/>
      <c r="AC2961" s="157"/>
      <c r="AD2961" s="157"/>
      <c r="AE2961" s="324"/>
      <c r="AF2961" s="157"/>
      <c r="AG2961" s="157"/>
      <c r="AH2961" s="157"/>
      <c r="AI2961" s="320"/>
      <c r="AJ2961" s="324"/>
      <c r="AK2961" s="157"/>
      <c r="AL2961" s="157"/>
      <c r="AM2961" s="157"/>
      <c r="AN2961" s="320"/>
    </row>
    <row r="2962" spans="1:40" outlineLevel="2">
      <c r="A2962" s="882">
        <f>ROW()</f>
        <v>2962</v>
      </c>
      <c r="B2962" s="453"/>
      <c r="D2962" s="456" t="s">
        <v>443</v>
      </c>
      <c r="E2962" s="456"/>
      <c r="F2962" s="456"/>
      <c r="G2962" s="456"/>
      <c r="H2962" s="460"/>
      <c r="I2962" s="465"/>
      <c r="J2962" s="159"/>
      <c r="K2962" s="159"/>
      <c r="L2962" s="159"/>
      <c r="M2962" s="159"/>
      <c r="N2962" s="339"/>
      <c r="O2962" s="159"/>
      <c r="P2962" s="159"/>
      <c r="Q2962" s="159"/>
      <c r="R2962" s="159"/>
      <c r="S2962" s="159"/>
      <c r="T2962" s="597"/>
      <c r="U2962" s="159"/>
      <c r="V2962" s="159"/>
      <c r="W2962" s="159"/>
      <c r="X2962" s="159"/>
      <c r="Y2962" s="226">
        <f>Y$729</f>
        <v>0</v>
      </c>
      <c r="Z2962" s="146"/>
      <c r="AA2962" s="146"/>
      <c r="AB2962" s="146"/>
      <c r="AC2962" s="146"/>
      <c r="AD2962" s="146"/>
      <c r="AE2962" s="238"/>
      <c r="AF2962" s="146"/>
      <c r="AG2962" s="146"/>
      <c r="AH2962" s="146"/>
      <c r="AI2962" s="239"/>
      <c r="AJ2962" s="238"/>
      <c r="AK2962" s="146"/>
      <c r="AL2962" s="146"/>
      <c r="AM2962" s="146"/>
      <c r="AN2962" s="239"/>
    </row>
    <row r="2963" spans="1:40" outlineLevel="2">
      <c r="A2963" s="882">
        <f>ROW()</f>
        <v>2963</v>
      </c>
      <c r="B2963" s="453"/>
      <c r="D2963" s="452" t="s">
        <v>24</v>
      </c>
      <c r="F2963" s="454"/>
      <c r="G2963" s="454"/>
      <c r="H2963" s="448"/>
      <c r="I2963" s="449"/>
      <c r="J2963" s="439"/>
      <c r="K2963" s="439"/>
      <c r="L2963" s="439"/>
      <c r="M2963" s="439"/>
      <c r="N2963" s="440"/>
      <c r="O2963" s="439"/>
      <c r="P2963" s="439"/>
      <c r="Q2963" s="439"/>
      <c r="R2963" s="439"/>
      <c r="S2963" s="439"/>
      <c r="T2963" s="443"/>
      <c r="U2963" s="439"/>
      <c r="V2963" s="439"/>
      <c r="W2963" s="439"/>
      <c r="X2963" s="439"/>
      <c r="Y2963" s="326">
        <f>SUM(Y2947:Y2962)</f>
        <v>0</v>
      </c>
      <c r="Z2963" s="439"/>
      <c r="AA2963" s="439"/>
      <c r="AB2963" s="439"/>
      <c r="AC2963" s="439"/>
      <c r="AD2963" s="439"/>
      <c r="AE2963" s="443"/>
      <c r="AF2963" s="439"/>
      <c r="AG2963" s="439"/>
      <c r="AH2963" s="439"/>
      <c r="AI2963" s="440"/>
      <c r="AJ2963" s="443"/>
      <c r="AK2963" s="439"/>
      <c r="AL2963" s="439"/>
      <c r="AM2963" s="439"/>
      <c r="AN2963" s="440"/>
    </row>
    <row r="2964" spans="1:40" outlineLevel="1">
      <c r="A2964" s="732" t="s">
        <v>22</v>
      </c>
      <c r="B2964" s="733"/>
      <c r="C2964" s="881"/>
      <c r="D2964" s="733"/>
      <c r="E2964" s="733"/>
      <c r="F2964" s="733"/>
      <c r="G2964" s="730"/>
      <c r="H2964" s="733"/>
      <c r="I2964" s="730"/>
      <c r="J2964" s="729"/>
      <c r="K2964" s="730"/>
      <c r="L2964" s="730"/>
      <c r="M2964" s="730"/>
      <c r="N2964" s="731"/>
      <c r="O2964" s="730"/>
      <c r="P2964" s="730"/>
      <c r="Q2964" s="730"/>
      <c r="R2964" s="730"/>
      <c r="S2964" s="730"/>
      <c r="T2964" s="729"/>
      <c r="U2964" s="730"/>
      <c r="V2964" s="730"/>
      <c r="W2964" s="730"/>
      <c r="X2964" s="730"/>
      <c r="Y2964" s="729"/>
      <c r="Z2964" s="730"/>
      <c r="AA2964" s="730"/>
      <c r="AB2964" s="730"/>
      <c r="AC2964" s="730"/>
      <c r="AD2964" s="730"/>
      <c r="AE2964" s="729"/>
      <c r="AF2964" s="730"/>
      <c r="AG2964" s="730"/>
      <c r="AH2964" s="730"/>
      <c r="AI2964" s="731"/>
      <c r="AJ2964" s="729"/>
      <c r="AK2964" s="730"/>
      <c r="AL2964" s="730"/>
      <c r="AM2964" s="730"/>
      <c r="AN2964" s="731"/>
    </row>
    <row r="2965" spans="1:40" outlineLevel="2">
      <c r="A2965" s="882">
        <f>ROW()</f>
        <v>2965</v>
      </c>
      <c r="B2965" s="453"/>
      <c r="D2965" s="452" t="s">
        <v>300</v>
      </c>
      <c r="H2965" s="458"/>
      <c r="I2965" s="458"/>
      <c r="J2965" s="459"/>
      <c r="K2965" s="458"/>
      <c r="L2965" s="458"/>
      <c r="M2965" s="458"/>
      <c r="N2965" s="463"/>
      <c r="O2965" s="458"/>
      <c r="P2965" s="458"/>
      <c r="Q2965" s="458"/>
      <c r="R2965" s="458"/>
      <c r="S2965" s="458"/>
      <c r="T2965" s="459"/>
      <c r="U2965" s="458"/>
      <c r="V2965" s="458"/>
      <c r="W2965" s="31"/>
      <c r="X2965" s="439"/>
      <c r="Y2965" s="443">
        <f t="shared" ref="Y2965:AN2965" si="2105">Y2875+Y2893+Y2911+Y2929 + Y2947</f>
        <v>0.68895320595017884</v>
      </c>
      <c r="Z2965" s="439">
        <f t="shared" si="2105"/>
        <v>0.65450554565266994</v>
      </c>
      <c r="AA2965" s="439">
        <f t="shared" si="2105"/>
        <v>0.62005788535516104</v>
      </c>
      <c r="AB2965" s="439">
        <f t="shared" si="2105"/>
        <v>0.58561022505765215</v>
      </c>
      <c r="AC2965" s="439">
        <f t="shared" si="2105"/>
        <v>0.55116256476014325</v>
      </c>
      <c r="AD2965" s="439">
        <f t="shared" si="2105"/>
        <v>0.51671490446263424</v>
      </c>
      <c r="AE2965" s="443">
        <f t="shared" si="2105"/>
        <v>0.48226724416512529</v>
      </c>
      <c r="AF2965" s="439">
        <f t="shared" si="2105"/>
        <v>0.44781958386761633</v>
      </c>
      <c r="AG2965" s="439">
        <f t="shared" si="2105"/>
        <v>0.41337192357010738</v>
      </c>
      <c r="AH2965" s="439">
        <f t="shared" si="2105"/>
        <v>0.37892426327259843</v>
      </c>
      <c r="AI2965" s="440">
        <f t="shared" si="2105"/>
        <v>0.34447660297508947</v>
      </c>
      <c r="AJ2965" s="443">
        <f t="shared" si="2105"/>
        <v>0.31002894267758052</v>
      </c>
      <c r="AK2965" s="439">
        <f t="shared" si="2105"/>
        <v>0.27558128238007157</v>
      </c>
      <c r="AL2965" s="439">
        <f t="shared" si="2105"/>
        <v>0.24113362208256262</v>
      </c>
      <c r="AM2965" s="439">
        <f t="shared" si="2105"/>
        <v>0.20668596178505366</v>
      </c>
      <c r="AN2965" s="440">
        <f t="shared" si="2105"/>
        <v>0.17223830148754471</v>
      </c>
    </row>
    <row r="2966" spans="1:40" outlineLevel="2">
      <c r="A2966" s="882">
        <f>ROW()</f>
        <v>2966</v>
      </c>
      <c r="B2966" s="453"/>
      <c r="D2966" s="452" t="s">
        <v>301</v>
      </c>
      <c r="H2966" s="458"/>
      <c r="I2966" s="458"/>
      <c r="J2966" s="459"/>
      <c r="K2966" s="458"/>
      <c r="L2966" s="458"/>
      <c r="M2966" s="458"/>
      <c r="N2966" s="463"/>
      <c r="O2966" s="458"/>
      <c r="P2966" s="458"/>
      <c r="Q2966" s="458"/>
      <c r="R2966" s="458"/>
      <c r="S2966" s="458"/>
      <c r="T2966" s="459"/>
      <c r="U2966" s="458"/>
      <c r="V2966" s="458"/>
      <c r="W2966" s="31"/>
      <c r="X2966" s="439"/>
      <c r="Y2966" s="443">
        <f t="shared" ref="Y2966:AN2966" si="2106">Y2876+Y2894+Y2912+Y2930 + Y2948</f>
        <v>1.080023392763283</v>
      </c>
      <c r="Z2966" s="439">
        <f t="shared" si="2106"/>
        <v>1.0260222231251188</v>
      </c>
      <c r="AA2966" s="439">
        <f t="shared" si="2106"/>
        <v>0.97202105348695467</v>
      </c>
      <c r="AB2966" s="439">
        <f t="shared" si="2106"/>
        <v>0.91801988384879052</v>
      </c>
      <c r="AC2966" s="439">
        <f t="shared" si="2106"/>
        <v>0.86401871421062637</v>
      </c>
      <c r="AD2966" s="439">
        <f t="shared" si="2106"/>
        <v>0.81001754457246222</v>
      </c>
      <c r="AE2966" s="443">
        <f t="shared" si="2106"/>
        <v>0.75601637493429807</v>
      </c>
      <c r="AF2966" s="439">
        <f t="shared" si="2106"/>
        <v>0.70201520529613393</v>
      </c>
      <c r="AG2966" s="439">
        <f t="shared" si="2106"/>
        <v>0.64801403565796978</v>
      </c>
      <c r="AH2966" s="439">
        <f t="shared" si="2106"/>
        <v>0.59401286601980563</v>
      </c>
      <c r="AI2966" s="440">
        <f t="shared" si="2106"/>
        <v>0.54001169638164148</v>
      </c>
      <c r="AJ2966" s="443">
        <f t="shared" si="2106"/>
        <v>0.48601052674347733</v>
      </c>
      <c r="AK2966" s="439">
        <f t="shared" si="2106"/>
        <v>0.43200935710531319</v>
      </c>
      <c r="AL2966" s="439">
        <f t="shared" si="2106"/>
        <v>0.37800818746714904</v>
      </c>
      <c r="AM2966" s="439">
        <f t="shared" si="2106"/>
        <v>0.32400701782898489</v>
      </c>
      <c r="AN2966" s="440">
        <f t="shared" si="2106"/>
        <v>0.27000584819082074</v>
      </c>
    </row>
    <row r="2967" spans="1:40" outlineLevel="2">
      <c r="A2967" s="882">
        <f>ROW()</f>
        <v>2967</v>
      </c>
      <c r="B2967" s="453"/>
      <c r="D2967" s="452" t="s">
        <v>29</v>
      </c>
      <c r="H2967" s="458"/>
      <c r="I2967" s="458"/>
      <c r="J2967" s="459"/>
      <c r="K2967" s="458"/>
      <c r="L2967" s="458"/>
      <c r="M2967" s="458"/>
      <c r="N2967" s="463"/>
      <c r="O2967" s="458"/>
      <c r="P2967" s="458"/>
      <c r="Q2967" s="458"/>
      <c r="R2967" s="458"/>
      <c r="S2967" s="458"/>
      <c r="T2967" s="459"/>
      <c r="U2967" s="458"/>
      <c r="V2967" s="458"/>
      <c r="W2967" s="31"/>
      <c r="X2967" s="439"/>
      <c r="Y2967" s="443">
        <f t="shared" ref="Y2967:AN2967" si="2107">Y2877+Y2895+Y2913+Y2931 + Y2949</f>
        <v>0</v>
      </c>
      <c r="Z2967" s="439">
        <f t="shared" si="2107"/>
        <v>0</v>
      </c>
      <c r="AA2967" s="439">
        <f t="shared" si="2107"/>
        <v>0</v>
      </c>
      <c r="AB2967" s="439">
        <f t="shared" si="2107"/>
        <v>0</v>
      </c>
      <c r="AC2967" s="439">
        <f t="shared" si="2107"/>
        <v>0</v>
      </c>
      <c r="AD2967" s="439">
        <f t="shared" si="2107"/>
        <v>0</v>
      </c>
      <c r="AE2967" s="443">
        <f t="shared" si="2107"/>
        <v>0</v>
      </c>
      <c r="AF2967" s="439">
        <f t="shared" si="2107"/>
        <v>0</v>
      </c>
      <c r="AG2967" s="439">
        <f t="shared" si="2107"/>
        <v>0</v>
      </c>
      <c r="AH2967" s="439">
        <f t="shared" si="2107"/>
        <v>0</v>
      </c>
      <c r="AI2967" s="440">
        <f t="shared" si="2107"/>
        <v>0</v>
      </c>
      <c r="AJ2967" s="443">
        <f t="shared" si="2107"/>
        <v>0</v>
      </c>
      <c r="AK2967" s="439">
        <f t="shared" si="2107"/>
        <v>0</v>
      </c>
      <c r="AL2967" s="439">
        <f t="shared" si="2107"/>
        <v>0</v>
      </c>
      <c r="AM2967" s="439">
        <f t="shared" si="2107"/>
        <v>0</v>
      </c>
      <c r="AN2967" s="440">
        <f t="shared" si="2107"/>
        <v>0</v>
      </c>
    </row>
    <row r="2968" spans="1:40" outlineLevel="2">
      <c r="A2968" s="882">
        <f>ROW()</f>
        <v>2968</v>
      </c>
      <c r="B2968" s="453"/>
      <c r="D2968" s="452" t="s">
        <v>30</v>
      </c>
      <c r="H2968" s="458"/>
      <c r="I2968" s="458"/>
      <c r="J2968" s="459"/>
      <c r="K2968" s="458"/>
      <c r="L2968" s="458"/>
      <c r="M2968" s="458"/>
      <c r="N2968" s="463"/>
      <c r="O2968" s="458"/>
      <c r="P2968" s="458"/>
      <c r="Q2968" s="458"/>
      <c r="R2968" s="458"/>
      <c r="S2968" s="458"/>
      <c r="T2968" s="459"/>
      <c r="U2968" s="458"/>
      <c r="V2968" s="458"/>
      <c r="W2968" s="31"/>
      <c r="X2968" s="439"/>
      <c r="Y2968" s="443">
        <f t="shared" ref="Y2968:AN2968" si="2108">Y2878+Y2896+Y2914+Y2932 + Y2950</f>
        <v>12.574373276712516</v>
      </c>
      <c r="Z2968" s="439">
        <f t="shared" si="2108"/>
        <v>11.94565461287689</v>
      </c>
      <c r="AA2968" s="439">
        <f t="shared" si="2108"/>
        <v>11.316935949041264</v>
      </c>
      <c r="AB2968" s="439">
        <f t="shared" si="2108"/>
        <v>10.688217285205639</v>
      </c>
      <c r="AC2968" s="439">
        <f t="shared" si="2108"/>
        <v>10.059498621370013</v>
      </c>
      <c r="AD2968" s="439">
        <f t="shared" si="2108"/>
        <v>9.4307799575343871</v>
      </c>
      <c r="AE2968" s="443">
        <f t="shared" si="2108"/>
        <v>8.8020612936987614</v>
      </c>
      <c r="AF2968" s="439">
        <f t="shared" si="2108"/>
        <v>8.1733426298631358</v>
      </c>
      <c r="AG2968" s="439">
        <f t="shared" si="2108"/>
        <v>7.5446239660275101</v>
      </c>
      <c r="AH2968" s="439">
        <f t="shared" si="2108"/>
        <v>6.9159053021918844</v>
      </c>
      <c r="AI2968" s="440">
        <f t="shared" si="2108"/>
        <v>6.2871866383562587</v>
      </c>
      <c r="AJ2968" s="443">
        <f t="shared" si="2108"/>
        <v>5.658467974520633</v>
      </c>
      <c r="AK2968" s="439">
        <f t="shared" si="2108"/>
        <v>5.0297493106850073</v>
      </c>
      <c r="AL2968" s="439">
        <f t="shared" si="2108"/>
        <v>4.4010306468493816</v>
      </c>
      <c r="AM2968" s="439">
        <f t="shared" si="2108"/>
        <v>3.7723119830137559</v>
      </c>
      <c r="AN2968" s="440">
        <f t="shared" si="2108"/>
        <v>3.1435933191781298</v>
      </c>
    </row>
    <row r="2969" spans="1:40" outlineLevel="2">
      <c r="A2969" s="882">
        <f>ROW()</f>
        <v>2969</v>
      </c>
      <c r="B2969" s="453"/>
      <c r="D2969" s="452" t="s">
        <v>31</v>
      </c>
      <c r="H2969" s="458"/>
      <c r="I2969" s="458"/>
      <c r="J2969" s="459"/>
      <c r="K2969" s="458"/>
      <c r="L2969" s="458"/>
      <c r="M2969" s="458"/>
      <c r="N2969" s="463"/>
      <c r="O2969" s="458"/>
      <c r="P2969" s="458"/>
      <c r="Q2969" s="458"/>
      <c r="R2969" s="458"/>
      <c r="S2969" s="458"/>
      <c r="T2969" s="459"/>
      <c r="U2969" s="458"/>
      <c r="V2969" s="458"/>
      <c r="W2969" s="31"/>
      <c r="X2969" s="439"/>
      <c r="Y2969" s="443">
        <f t="shared" ref="Y2969:AN2969" si="2109">Y2879+Y2897+Y2915+Y2933 + Y2951</f>
        <v>0</v>
      </c>
      <c r="Z2969" s="439">
        <f t="shared" si="2109"/>
        <v>0</v>
      </c>
      <c r="AA2969" s="439">
        <f t="shared" si="2109"/>
        <v>0</v>
      </c>
      <c r="AB2969" s="439">
        <f t="shared" si="2109"/>
        <v>0</v>
      </c>
      <c r="AC2969" s="439">
        <f t="shared" si="2109"/>
        <v>0</v>
      </c>
      <c r="AD2969" s="439">
        <f t="shared" si="2109"/>
        <v>0</v>
      </c>
      <c r="AE2969" s="443">
        <f t="shared" si="2109"/>
        <v>0</v>
      </c>
      <c r="AF2969" s="439">
        <f t="shared" si="2109"/>
        <v>0</v>
      </c>
      <c r="AG2969" s="439">
        <f t="shared" si="2109"/>
        <v>0</v>
      </c>
      <c r="AH2969" s="439">
        <f t="shared" si="2109"/>
        <v>0</v>
      </c>
      <c r="AI2969" s="440">
        <f t="shared" si="2109"/>
        <v>0</v>
      </c>
      <c r="AJ2969" s="443">
        <f t="shared" si="2109"/>
        <v>0</v>
      </c>
      <c r="AK2969" s="439">
        <f t="shared" si="2109"/>
        <v>0</v>
      </c>
      <c r="AL2969" s="439">
        <f t="shared" si="2109"/>
        <v>0</v>
      </c>
      <c r="AM2969" s="439">
        <f t="shared" si="2109"/>
        <v>0</v>
      </c>
      <c r="AN2969" s="440">
        <f t="shared" si="2109"/>
        <v>0</v>
      </c>
    </row>
    <row r="2970" spans="1:40" outlineLevel="2">
      <c r="A2970" s="882">
        <f>ROW()</f>
        <v>2970</v>
      </c>
      <c r="B2970" s="453"/>
      <c r="D2970" s="452" t="s">
        <v>32</v>
      </c>
      <c r="H2970" s="458"/>
      <c r="I2970" s="458"/>
      <c r="J2970" s="459"/>
      <c r="K2970" s="458"/>
      <c r="L2970" s="458"/>
      <c r="M2970" s="458"/>
      <c r="N2970" s="463"/>
      <c r="O2970" s="458"/>
      <c r="P2970" s="458"/>
      <c r="Q2970" s="458"/>
      <c r="R2970" s="458"/>
      <c r="S2970" s="458"/>
      <c r="T2970" s="459"/>
      <c r="U2970" s="458"/>
      <c r="V2970" s="458"/>
      <c r="W2970" s="31"/>
      <c r="X2970" s="439"/>
      <c r="Y2970" s="443">
        <f t="shared" ref="Y2970:AN2970" si="2110">Y2880+Y2898+Y2916+Y2934 + Y2952</f>
        <v>1.3935735522104942</v>
      </c>
      <c r="Z2970" s="439">
        <f t="shared" si="2110"/>
        <v>1.3587342134052318</v>
      </c>
      <c r="AA2970" s="439">
        <f t="shared" si="2110"/>
        <v>1.3238948745999695</v>
      </c>
      <c r="AB2970" s="439">
        <f t="shared" si="2110"/>
        <v>1.2890555357947071</v>
      </c>
      <c r="AC2970" s="439">
        <f t="shared" si="2110"/>
        <v>1.2542161969894448</v>
      </c>
      <c r="AD2970" s="439">
        <f t="shared" si="2110"/>
        <v>1.2193768581841824</v>
      </c>
      <c r="AE2970" s="443">
        <f t="shared" si="2110"/>
        <v>1.18453751937892</v>
      </c>
      <c r="AF2970" s="439">
        <f t="shared" si="2110"/>
        <v>1.1496981805736577</v>
      </c>
      <c r="AG2970" s="439">
        <f t="shared" si="2110"/>
        <v>1.1148588417683953</v>
      </c>
      <c r="AH2970" s="439">
        <f t="shared" si="2110"/>
        <v>1.080019502963133</v>
      </c>
      <c r="AI2970" s="440">
        <f t="shared" si="2110"/>
        <v>1.0451801641578706</v>
      </c>
      <c r="AJ2970" s="443">
        <f t="shared" si="2110"/>
        <v>1.0103408253526083</v>
      </c>
      <c r="AK2970" s="439">
        <f t="shared" si="2110"/>
        <v>0.97550148654734592</v>
      </c>
      <c r="AL2970" s="439">
        <f t="shared" si="2110"/>
        <v>0.94066214774208357</v>
      </c>
      <c r="AM2970" s="439">
        <f t="shared" si="2110"/>
        <v>0.90582280893682121</v>
      </c>
      <c r="AN2970" s="440">
        <f t="shared" si="2110"/>
        <v>0.87098347013155886</v>
      </c>
    </row>
    <row r="2971" spans="1:40" outlineLevel="2">
      <c r="A2971" s="882">
        <f>ROW()</f>
        <v>2971</v>
      </c>
      <c r="B2971" s="453"/>
      <c r="D2971" s="452" t="s">
        <v>33</v>
      </c>
      <c r="H2971" s="458"/>
      <c r="I2971" s="458"/>
      <c r="J2971" s="459"/>
      <c r="K2971" s="458"/>
      <c r="L2971" s="458"/>
      <c r="M2971" s="458"/>
      <c r="N2971" s="463"/>
      <c r="O2971" s="458"/>
      <c r="P2971" s="458"/>
      <c r="Q2971" s="458"/>
      <c r="R2971" s="458"/>
      <c r="S2971" s="458"/>
      <c r="T2971" s="459"/>
      <c r="U2971" s="458"/>
      <c r="V2971" s="458"/>
      <c r="W2971" s="31"/>
      <c r="X2971" s="439"/>
      <c r="Y2971" s="443">
        <f t="shared" ref="Y2971:AN2971" si="2111">Y2881+Y2899+Y2917+Y2935 + Y2953</f>
        <v>7.7297801010923562E-3</v>
      </c>
      <c r="Z2971" s="439">
        <f t="shared" si="2111"/>
        <v>7.5365355985650469E-3</v>
      </c>
      <c r="AA2971" s="439">
        <f t="shared" si="2111"/>
        <v>7.3432910960377377E-3</v>
      </c>
      <c r="AB2971" s="439">
        <f t="shared" si="2111"/>
        <v>7.1500465935104285E-3</v>
      </c>
      <c r="AC2971" s="439">
        <f t="shared" si="2111"/>
        <v>6.9568020909831193E-3</v>
      </c>
      <c r="AD2971" s="439">
        <f t="shared" si="2111"/>
        <v>6.76355758845581E-3</v>
      </c>
      <c r="AE2971" s="443">
        <f t="shared" si="2111"/>
        <v>6.5703130859285008E-3</v>
      </c>
      <c r="AF2971" s="439">
        <f t="shared" si="2111"/>
        <v>6.3770685834011916E-3</v>
      </c>
      <c r="AG2971" s="439">
        <f t="shared" si="2111"/>
        <v>6.1838240808738823E-3</v>
      </c>
      <c r="AH2971" s="439">
        <f t="shared" si="2111"/>
        <v>5.9905795783465731E-3</v>
      </c>
      <c r="AI2971" s="440">
        <f t="shared" si="2111"/>
        <v>5.7973350758192639E-3</v>
      </c>
      <c r="AJ2971" s="443">
        <f t="shared" si="2111"/>
        <v>5.6040905732919546E-3</v>
      </c>
      <c r="AK2971" s="439">
        <f t="shared" si="2111"/>
        <v>5.4108460707646463E-3</v>
      </c>
      <c r="AL2971" s="439">
        <f t="shared" si="2111"/>
        <v>5.2176015682373379E-3</v>
      </c>
      <c r="AM2971" s="439">
        <f t="shared" si="2111"/>
        <v>5.0243570657100287E-3</v>
      </c>
      <c r="AN2971" s="440">
        <f t="shared" si="2111"/>
        <v>4.8311125631827195E-3</v>
      </c>
    </row>
    <row r="2972" spans="1:40" outlineLevel="2">
      <c r="A2972" s="882">
        <f>ROW()</f>
        <v>2972</v>
      </c>
      <c r="B2972" s="453"/>
      <c r="D2972" s="452" t="s">
        <v>27</v>
      </c>
      <c r="H2972" s="458"/>
      <c r="I2972" s="458"/>
      <c r="J2972" s="459"/>
      <c r="K2972" s="458"/>
      <c r="L2972" s="458"/>
      <c r="M2972" s="458"/>
      <c r="N2972" s="463"/>
      <c r="O2972" s="458"/>
      <c r="P2972" s="458"/>
      <c r="Q2972" s="458"/>
      <c r="R2972" s="458"/>
      <c r="S2972" s="458"/>
      <c r="T2972" s="459"/>
      <c r="U2972" s="458"/>
      <c r="V2972" s="458"/>
      <c r="W2972" s="31"/>
      <c r="X2972" s="439"/>
      <c r="Y2972" s="443">
        <f t="shared" ref="Y2972:AN2972" si="2112">Y2882+Y2900+Y2918+Y2936 + Y2954</f>
        <v>0.15234791913466125</v>
      </c>
      <c r="Z2972" s="439">
        <f t="shared" si="2112"/>
        <v>0.14853922115629473</v>
      </c>
      <c r="AA2972" s="439">
        <f t="shared" si="2112"/>
        <v>0.1447305231779282</v>
      </c>
      <c r="AB2972" s="439">
        <f t="shared" si="2112"/>
        <v>0.14092182519956167</v>
      </c>
      <c r="AC2972" s="439">
        <f t="shared" si="2112"/>
        <v>0.13711312722119515</v>
      </c>
      <c r="AD2972" s="439">
        <f t="shared" si="2112"/>
        <v>0.13330442924282862</v>
      </c>
      <c r="AE2972" s="443">
        <f t="shared" si="2112"/>
        <v>0.12949573126446209</v>
      </c>
      <c r="AF2972" s="439">
        <f t="shared" si="2112"/>
        <v>0.12568703328609557</v>
      </c>
      <c r="AG2972" s="439">
        <f t="shared" si="2112"/>
        <v>0.12187833530772904</v>
      </c>
      <c r="AH2972" s="439">
        <f t="shared" si="2112"/>
        <v>0.11806963732936251</v>
      </c>
      <c r="AI2972" s="440">
        <f t="shared" si="2112"/>
        <v>0.11426093935099599</v>
      </c>
      <c r="AJ2972" s="443">
        <f t="shared" si="2112"/>
        <v>0.11045224137262946</v>
      </c>
      <c r="AK2972" s="439">
        <f t="shared" si="2112"/>
        <v>0.10664354339426294</v>
      </c>
      <c r="AL2972" s="439">
        <f t="shared" si="2112"/>
        <v>0.10283484541589641</v>
      </c>
      <c r="AM2972" s="439">
        <f t="shared" si="2112"/>
        <v>9.9026147437529868E-2</v>
      </c>
      <c r="AN2972" s="440">
        <f t="shared" si="2112"/>
        <v>9.5217449459163328E-2</v>
      </c>
    </row>
    <row r="2973" spans="1:40" outlineLevel="2">
      <c r="A2973" s="882">
        <f>ROW()</f>
        <v>2973</v>
      </c>
      <c r="B2973" s="453"/>
      <c r="D2973" s="452" t="s">
        <v>34</v>
      </c>
      <c r="H2973" s="458"/>
      <c r="I2973" s="458"/>
      <c r="J2973" s="459"/>
      <c r="K2973" s="458"/>
      <c r="L2973" s="458"/>
      <c r="M2973" s="458"/>
      <c r="N2973" s="463"/>
      <c r="O2973" s="458"/>
      <c r="P2973" s="458"/>
      <c r="Q2973" s="458"/>
      <c r="R2973" s="458"/>
      <c r="S2973" s="458"/>
      <c r="T2973" s="459"/>
      <c r="U2973" s="458"/>
      <c r="V2973" s="458"/>
      <c r="W2973" s="31"/>
      <c r="X2973" s="439"/>
      <c r="Y2973" s="443">
        <f t="shared" ref="Y2973:AN2973" si="2113">Y2883+Y2901+Y2919+Y2937 + Y2955</f>
        <v>16.512600061659338</v>
      </c>
      <c r="Z2973" s="439">
        <f t="shared" si="2113"/>
        <v>15.411760057548715</v>
      </c>
      <c r="AA2973" s="439">
        <f t="shared" si="2113"/>
        <v>14.310920053438092</v>
      </c>
      <c r="AB2973" s="439">
        <f t="shared" si="2113"/>
        <v>13.21008004932747</v>
      </c>
      <c r="AC2973" s="439">
        <f t="shared" si="2113"/>
        <v>12.109240045216847</v>
      </c>
      <c r="AD2973" s="439">
        <f t="shared" si="2113"/>
        <v>11.008400041106224</v>
      </c>
      <c r="AE2973" s="443">
        <f t="shared" si="2113"/>
        <v>9.9075600369956014</v>
      </c>
      <c r="AF2973" s="439">
        <f t="shared" si="2113"/>
        <v>8.8067200328849786</v>
      </c>
      <c r="AG2973" s="439">
        <f t="shared" si="2113"/>
        <v>7.7058800287743558</v>
      </c>
      <c r="AH2973" s="439">
        <f t="shared" si="2113"/>
        <v>6.6050400246637331</v>
      </c>
      <c r="AI2973" s="440">
        <f t="shared" si="2113"/>
        <v>5.5042000205531112</v>
      </c>
      <c r="AJ2973" s="443">
        <f t="shared" si="2113"/>
        <v>4.4033600164424893</v>
      </c>
      <c r="AK2973" s="439">
        <f t="shared" si="2113"/>
        <v>3.302520012331867</v>
      </c>
      <c r="AL2973" s="439">
        <f t="shared" si="2113"/>
        <v>2.2016800082212447</v>
      </c>
      <c r="AM2973" s="439">
        <f t="shared" si="2113"/>
        <v>1.1008400041106223</v>
      </c>
      <c r="AN2973" s="440">
        <f t="shared" si="2113"/>
        <v>0</v>
      </c>
    </row>
    <row r="2974" spans="1:40" outlineLevel="2">
      <c r="A2974" s="882">
        <f>ROW()</f>
        <v>2974</v>
      </c>
      <c r="B2974" s="453"/>
      <c r="D2974" s="452" t="s">
        <v>35</v>
      </c>
      <c r="H2974" s="458"/>
      <c r="I2974" s="458"/>
      <c r="J2974" s="459"/>
      <c r="K2974" s="458"/>
      <c r="L2974" s="458"/>
      <c r="M2974" s="458"/>
      <c r="N2974" s="463"/>
      <c r="O2974" s="458"/>
      <c r="P2974" s="458"/>
      <c r="Q2974" s="458"/>
      <c r="R2974" s="458"/>
      <c r="S2974" s="458"/>
      <c r="T2974" s="459"/>
      <c r="U2974" s="458"/>
      <c r="V2974" s="458"/>
      <c r="W2974" s="31"/>
      <c r="X2974" s="439"/>
      <c r="Y2974" s="443">
        <f t="shared" ref="Y2974:AN2974" si="2114">Y2884+Y2902+Y2920+Y2938 + Y2956</f>
        <v>0.33675490346226439</v>
      </c>
      <c r="Z2974" s="439">
        <f t="shared" si="2114"/>
        <v>0.30307941311603792</v>
      </c>
      <c r="AA2974" s="439">
        <f t="shared" si="2114"/>
        <v>0.26940392276981151</v>
      </c>
      <c r="AB2974" s="439">
        <f t="shared" si="2114"/>
        <v>0.23572843242358507</v>
      </c>
      <c r="AC2974" s="439">
        <f t="shared" si="2114"/>
        <v>0.20205294207735863</v>
      </c>
      <c r="AD2974" s="439">
        <f t="shared" si="2114"/>
        <v>0.16837745173113219</v>
      </c>
      <c r="AE2974" s="443">
        <f t="shared" si="2114"/>
        <v>0.13470196138490576</v>
      </c>
      <c r="AF2974" s="439">
        <f t="shared" si="2114"/>
        <v>0.10102647103867932</v>
      </c>
      <c r="AG2974" s="439">
        <f t="shared" si="2114"/>
        <v>6.7350980692452878E-2</v>
      </c>
      <c r="AH2974" s="439">
        <f t="shared" si="2114"/>
        <v>3.3675490346226439E-2</v>
      </c>
      <c r="AI2974" s="440">
        <f t="shared" si="2114"/>
        <v>0</v>
      </c>
      <c r="AJ2974" s="443">
        <f t="shared" si="2114"/>
        <v>0</v>
      </c>
      <c r="AK2974" s="439">
        <f t="shared" si="2114"/>
        <v>0</v>
      </c>
      <c r="AL2974" s="439">
        <f t="shared" si="2114"/>
        <v>0</v>
      </c>
      <c r="AM2974" s="439">
        <f t="shared" si="2114"/>
        <v>0</v>
      </c>
      <c r="AN2974" s="440">
        <f t="shared" si="2114"/>
        <v>0</v>
      </c>
    </row>
    <row r="2975" spans="1:40" outlineLevel="2">
      <c r="A2975" s="882">
        <f>ROW()</f>
        <v>2975</v>
      </c>
      <c r="B2975" s="453"/>
      <c r="D2975" s="452" t="s">
        <v>302</v>
      </c>
      <c r="H2975" s="458"/>
      <c r="I2975" s="458"/>
      <c r="J2975" s="459"/>
      <c r="K2975" s="458"/>
      <c r="L2975" s="458"/>
      <c r="M2975" s="458"/>
      <c r="N2975" s="463"/>
      <c r="O2975" s="458"/>
      <c r="P2975" s="458"/>
      <c r="Q2975" s="458"/>
      <c r="R2975" s="458"/>
      <c r="S2975" s="458"/>
      <c r="T2975" s="459"/>
      <c r="U2975" s="458"/>
      <c r="V2975" s="458"/>
      <c r="W2975" s="31"/>
      <c r="X2975" s="439"/>
      <c r="Y2975" s="443">
        <f t="shared" ref="Y2975:AN2975" si="2115">Y2885+Y2903+Y2921+Y2939 + Y2957</f>
        <v>1.4170479298747352</v>
      </c>
      <c r="Z2975" s="439">
        <f t="shared" si="2115"/>
        <v>1.2753431368872616</v>
      </c>
      <c r="AA2975" s="439">
        <f t="shared" si="2115"/>
        <v>1.1336383438997881</v>
      </c>
      <c r="AB2975" s="439">
        <f t="shared" si="2115"/>
        <v>0.99193355091231461</v>
      </c>
      <c r="AC2975" s="439">
        <f t="shared" si="2115"/>
        <v>0.85022875792484109</v>
      </c>
      <c r="AD2975" s="439">
        <f t="shared" si="2115"/>
        <v>0.70852396493736758</v>
      </c>
      <c r="AE2975" s="443">
        <f t="shared" si="2115"/>
        <v>0.56681917194989406</v>
      </c>
      <c r="AF2975" s="439">
        <f t="shared" si="2115"/>
        <v>0.42511437896242055</v>
      </c>
      <c r="AG2975" s="439">
        <f t="shared" si="2115"/>
        <v>0.28340958597494703</v>
      </c>
      <c r="AH2975" s="439">
        <f t="shared" si="2115"/>
        <v>0.14170479298747352</v>
      </c>
      <c r="AI2975" s="440">
        <f t="shared" si="2115"/>
        <v>0</v>
      </c>
      <c r="AJ2975" s="443">
        <f t="shared" si="2115"/>
        <v>0</v>
      </c>
      <c r="AK2975" s="439">
        <f t="shared" si="2115"/>
        <v>0</v>
      </c>
      <c r="AL2975" s="439">
        <f t="shared" si="2115"/>
        <v>0</v>
      </c>
      <c r="AM2975" s="439">
        <f t="shared" si="2115"/>
        <v>0</v>
      </c>
      <c r="AN2975" s="440">
        <f t="shared" si="2115"/>
        <v>0</v>
      </c>
    </row>
    <row r="2976" spans="1:40" outlineLevel="2">
      <c r="A2976" s="882">
        <f>ROW()</f>
        <v>2976</v>
      </c>
      <c r="B2976" s="453"/>
      <c r="D2976" s="452" t="s">
        <v>36</v>
      </c>
      <c r="H2976" s="458"/>
      <c r="I2976" s="458"/>
      <c r="J2976" s="459"/>
      <c r="K2976" s="458"/>
      <c r="L2976" s="458"/>
      <c r="M2976" s="458"/>
      <c r="N2976" s="463"/>
      <c r="O2976" s="458"/>
      <c r="P2976" s="458"/>
      <c r="Q2976" s="458"/>
      <c r="R2976" s="458"/>
      <c r="S2976" s="458"/>
      <c r="T2976" s="459"/>
      <c r="U2976" s="458"/>
      <c r="V2976" s="458"/>
      <c r="W2976" s="31"/>
      <c r="X2976" s="439"/>
      <c r="Y2976" s="443">
        <f t="shared" ref="Y2976:AN2976" si="2116">Y2886+Y2904+Y2922+Y2940 + Y2958</f>
        <v>4.8714532220305697</v>
      </c>
      <c r="Z2976" s="439">
        <f t="shared" si="2116"/>
        <v>3.6535899165229271</v>
      </c>
      <c r="AA2976" s="439">
        <f t="shared" si="2116"/>
        <v>2.4357266110152844</v>
      </c>
      <c r="AB2976" s="439">
        <f t="shared" si="2116"/>
        <v>1.2178633055076422</v>
      </c>
      <c r="AC2976" s="439">
        <f t="shared" si="2116"/>
        <v>0</v>
      </c>
      <c r="AD2976" s="439">
        <f t="shared" si="2116"/>
        <v>0</v>
      </c>
      <c r="AE2976" s="443">
        <f t="shared" si="2116"/>
        <v>0</v>
      </c>
      <c r="AF2976" s="439">
        <f t="shared" si="2116"/>
        <v>0</v>
      </c>
      <c r="AG2976" s="439">
        <f t="shared" si="2116"/>
        <v>0</v>
      </c>
      <c r="AH2976" s="439">
        <f t="shared" si="2116"/>
        <v>0</v>
      </c>
      <c r="AI2976" s="440">
        <f t="shared" si="2116"/>
        <v>0</v>
      </c>
      <c r="AJ2976" s="443">
        <f t="shared" si="2116"/>
        <v>0</v>
      </c>
      <c r="AK2976" s="439">
        <f t="shared" si="2116"/>
        <v>0</v>
      </c>
      <c r="AL2976" s="439">
        <f t="shared" si="2116"/>
        <v>0</v>
      </c>
      <c r="AM2976" s="439">
        <f t="shared" si="2116"/>
        <v>0</v>
      </c>
      <c r="AN2976" s="440">
        <f t="shared" si="2116"/>
        <v>0</v>
      </c>
    </row>
    <row r="2977" spans="1:40" outlineLevel="2">
      <c r="A2977" s="882">
        <f>ROW()</f>
        <v>2977</v>
      </c>
      <c r="B2977" s="453"/>
      <c r="D2977" s="452" t="s">
        <v>583</v>
      </c>
      <c r="H2977" s="458"/>
      <c r="I2977" s="458"/>
      <c r="J2977" s="459"/>
      <c r="K2977" s="458"/>
      <c r="L2977" s="458"/>
      <c r="M2977" s="458"/>
      <c r="N2977" s="463"/>
      <c r="O2977" s="458"/>
      <c r="P2977" s="458"/>
      <c r="Q2977" s="458"/>
      <c r="R2977" s="458"/>
      <c r="S2977" s="458"/>
      <c r="T2977" s="459"/>
      <c r="U2977" s="458"/>
      <c r="V2977" s="458"/>
      <c r="W2977" s="31"/>
      <c r="X2977" s="439"/>
      <c r="Y2977" s="443">
        <f t="shared" ref="Y2977:AN2977" si="2117">Y2887+Y2905+Y2923+Y2941 + Y2959</f>
        <v>0</v>
      </c>
      <c r="Z2977" s="439">
        <f t="shared" si="2117"/>
        <v>0</v>
      </c>
      <c r="AA2977" s="439">
        <f t="shared" si="2117"/>
        <v>0</v>
      </c>
      <c r="AB2977" s="439">
        <f t="shared" si="2117"/>
        <v>0</v>
      </c>
      <c r="AC2977" s="439">
        <f t="shared" si="2117"/>
        <v>0</v>
      </c>
      <c r="AD2977" s="439">
        <f t="shared" si="2117"/>
        <v>0</v>
      </c>
      <c r="AE2977" s="443">
        <f t="shared" si="2117"/>
        <v>0</v>
      </c>
      <c r="AF2977" s="439">
        <f t="shared" si="2117"/>
        <v>0</v>
      </c>
      <c r="AG2977" s="439">
        <f t="shared" si="2117"/>
        <v>0</v>
      </c>
      <c r="AH2977" s="439">
        <f t="shared" si="2117"/>
        <v>0</v>
      </c>
      <c r="AI2977" s="440">
        <f t="shared" si="2117"/>
        <v>0</v>
      </c>
      <c r="AJ2977" s="443">
        <f t="shared" si="2117"/>
        <v>0</v>
      </c>
      <c r="AK2977" s="439">
        <f t="shared" si="2117"/>
        <v>0</v>
      </c>
      <c r="AL2977" s="439">
        <f t="shared" si="2117"/>
        <v>0</v>
      </c>
      <c r="AM2977" s="439">
        <f t="shared" si="2117"/>
        <v>0</v>
      </c>
      <c r="AN2977" s="440">
        <f t="shared" si="2117"/>
        <v>0</v>
      </c>
    </row>
    <row r="2978" spans="1:40" outlineLevel="2">
      <c r="A2978" s="882">
        <f>ROW()</f>
        <v>2978</v>
      </c>
      <c r="B2978" s="453"/>
      <c r="D2978" s="452" t="s">
        <v>81</v>
      </c>
      <c r="H2978" s="458"/>
      <c r="I2978" s="458"/>
      <c r="J2978" s="459"/>
      <c r="K2978" s="458"/>
      <c r="L2978" s="458"/>
      <c r="M2978" s="458"/>
      <c r="N2978" s="463"/>
      <c r="O2978" s="458"/>
      <c r="P2978" s="458"/>
      <c r="Q2978" s="458"/>
      <c r="R2978" s="458"/>
      <c r="S2978" s="458"/>
      <c r="T2978" s="459"/>
      <c r="U2978" s="458"/>
      <c r="V2978" s="458"/>
      <c r="W2978" s="31"/>
      <c r="X2978" s="439"/>
      <c r="Y2978" s="443">
        <f t="shared" ref="Y2978:AN2978" si="2118">Y2888+Y2906+Y2924+Y2942 + Y2960</f>
        <v>0</v>
      </c>
      <c r="Z2978" s="439">
        <f t="shared" si="2118"/>
        <v>0</v>
      </c>
      <c r="AA2978" s="439">
        <f t="shared" si="2118"/>
        <v>0</v>
      </c>
      <c r="AB2978" s="439">
        <f t="shared" si="2118"/>
        <v>0</v>
      </c>
      <c r="AC2978" s="439">
        <f t="shared" si="2118"/>
        <v>0</v>
      </c>
      <c r="AD2978" s="439">
        <f t="shared" si="2118"/>
        <v>0</v>
      </c>
      <c r="AE2978" s="443">
        <f t="shared" si="2118"/>
        <v>0</v>
      </c>
      <c r="AF2978" s="439">
        <f t="shared" si="2118"/>
        <v>0</v>
      </c>
      <c r="AG2978" s="439">
        <f t="shared" si="2118"/>
        <v>0</v>
      </c>
      <c r="AH2978" s="439">
        <f t="shared" si="2118"/>
        <v>0</v>
      </c>
      <c r="AI2978" s="440">
        <f t="shared" si="2118"/>
        <v>0</v>
      </c>
      <c r="AJ2978" s="443">
        <f t="shared" si="2118"/>
        <v>0</v>
      </c>
      <c r="AK2978" s="439">
        <f t="shared" si="2118"/>
        <v>0</v>
      </c>
      <c r="AL2978" s="439">
        <f t="shared" si="2118"/>
        <v>0</v>
      </c>
      <c r="AM2978" s="439">
        <f t="shared" si="2118"/>
        <v>0</v>
      </c>
      <c r="AN2978" s="440">
        <f t="shared" si="2118"/>
        <v>0</v>
      </c>
    </row>
    <row r="2979" spans="1:40" outlineLevel="2">
      <c r="A2979" s="882">
        <f>ROW()</f>
        <v>2979</v>
      </c>
      <c r="B2979" s="453"/>
      <c r="D2979" s="452" t="s">
        <v>28</v>
      </c>
      <c r="H2979" s="458"/>
      <c r="I2979" s="458"/>
      <c r="J2979" s="459"/>
      <c r="K2979" s="458"/>
      <c r="L2979" s="458"/>
      <c r="M2979" s="458"/>
      <c r="N2979" s="463"/>
      <c r="O2979" s="458"/>
      <c r="P2979" s="458"/>
      <c r="Q2979" s="458"/>
      <c r="R2979" s="458"/>
      <c r="S2979" s="458"/>
      <c r="T2979" s="459"/>
      <c r="U2979" s="458"/>
      <c r="V2979" s="458"/>
      <c r="W2979" s="31"/>
      <c r="X2979" s="439"/>
      <c r="Y2979" s="443">
        <f t="shared" ref="Y2979:AN2979" si="2119">Y2889+Y2907+Y2925+Y2943 + Y2961</f>
        <v>0</v>
      </c>
      <c r="Z2979" s="439">
        <f t="shared" si="2119"/>
        <v>0</v>
      </c>
      <c r="AA2979" s="439">
        <f t="shared" si="2119"/>
        <v>0</v>
      </c>
      <c r="AB2979" s="439">
        <f t="shared" si="2119"/>
        <v>0</v>
      </c>
      <c r="AC2979" s="439">
        <f t="shared" si="2119"/>
        <v>0</v>
      </c>
      <c r="AD2979" s="439">
        <f t="shared" si="2119"/>
        <v>0</v>
      </c>
      <c r="AE2979" s="443">
        <f t="shared" si="2119"/>
        <v>0</v>
      </c>
      <c r="AF2979" s="439">
        <f t="shared" si="2119"/>
        <v>0</v>
      </c>
      <c r="AG2979" s="439">
        <f t="shared" si="2119"/>
        <v>0</v>
      </c>
      <c r="AH2979" s="439">
        <f t="shared" si="2119"/>
        <v>0</v>
      </c>
      <c r="AI2979" s="440">
        <f t="shared" si="2119"/>
        <v>0</v>
      </c>
      <c r="AJ2979" s="443">
        <f t="shared" si="2119"/>
        <v>0</v>
      </c>
      <c r="AK2979" s="439">
        <f t="shared" si="2119"/>
        <v>0</v>
      </c>
      <c r="AL2979" s="439">
        <f t="shared" si="2119"/>
        <v>0</v>
      </c>
      <c r="AM2979" s="439">
        <f t="shared" si="2119"/>
        <v>0</v>
      </c>
      <c r="AN2979" s="440">
        <f t="shared" si="2119"/>
        <v>0</v>
      </c>
    </row>
    <row r="2980" spans="1:40" outlineLevel="2">
      <c r="A2980" s="882">
        <f>ROW()</f>
        <v>2980</v>
      </c>
      <c r="B2980" s="453"/>
      <c r="D2980" s="456" t="s">
        <v>443</v>
      </c>
      <c r="E2980" s="456"/>
      <c r="F2980" s="456"/>
      <c r="G2980" s="456"/>
      <c r="H2980" s="460"/>
      <c r="I2980" s="460"/>
      <c r="J2980" s="461"/>
      <c r="K2980" s="460"/>
      <c r="L2980" s="460"/>
      <c r="M2980" s="460"/>
      <c r="N2980" s="465"/>
      <c r="O2980" s="460"/>
      <c r="P2980" s="460"/>
      <c r="Q2980" s="460"/>
      <c r="R2980" s="460"/>
      <c r="S2980" s="460"/>
      <c r="T2980" s="461"/>
      <c r="U2980" s="460"/>
      <c r="V2980" s="460"/>
      <c r="W2980" s="57"/>
      <c r="X2980" s="441"/>
      <c r="Y2980" s="462">
        <f t="shared" ref="Y2980:AN2980" si="2120">Y2890+Y2908+Y2926+Y2944 + Y2962</f>
        <v>0</v>
      </c>
      <c r="Z2980" s="441">
        <f t="shared" si="2120"/>
        <v>0</v>
      </c>
      <c r="AA2980" s="441">
        <f t="shared" si="2120"/>
        <v>0</v>
      </c>
      <c r="AB2980" s="441">
        <f t="shared" si="2120"/>
        <v>0</v>
      </c>
      <c r="AC2980" s="441">
        <f t="shared" si="2120"/>
        <v>0</v>
      </c>
      <c r="AD2980" s="441">
        <f t="shared" si="2120"/>
        <v>0</v>
      </c>
      <c r="AE2980" s="462">
        <f t="shared" si="2120"/>
        <v>0</v>
      </c>
      <c r="AF2980" s="441">
        <f t="shared" si="2120"/>
        <v>0</v>
      </c>
      <c r="AG2980" s="441">
        <f t="shared" si="2120"/>
        <v>0</v>
      </c>
      <c r="AH2980" s="441">
        <f t="shared" si="2120"/>
        <v>0</v>
      </c>
      <c r="AI2980" s="442">
        <f t="shared" si="2120"/>
        <v>0</v>
      </c>
      <c r="AJ2980" s="462">
        <f t="shared" si="2120"/>
        <v>0</v>
      </c>
      <c r="AK2980" s="441">
        <f t="shared" si="2120"/>
        <v>0</v>
      </c>
      <c r="AL2980" s="441">
        <f t="shared" si="2120"/>
        <v>0</v>
      </c>
      <c r="AM2980" s="441">
        <f t="shared" si="2120"/>
        <v>0</v>
      </c>
      <c r="AN2980" s="442">
        <f t="shared" si="2120"/>
        <v>0</v>
      </c>
    </row>
    <row r="2981" spans="1:40" outlineLevel="2">
      <c r="A2981" s="882">
        <f>ROW()</f>
        <v>2981</v>
      </c>
      <c r="B2981" s="453"/>
      <c r="D2981" s="452" t="s">
        <v>24</v>
      </c>
      <c r="H2981" s="458"/>
      <c r="I2981" s="458"/>
      <c r="J2981" s="459"/>
      <c r="K2981" s="458"/>
      <c r="L2981" s="458"/>
      <c r="M2981" s="458"/>
      <c r="N2981" s="463"/>
      <c r="O2981" s="458"/>
      <c r="P2981" s="458"/>
      <c r="Q2981" s="458"/>
      <c r="R2981" s="458"/>
      <c r="S2981" s="458"/>
      <c r="T2981" s="459"/>
      <c r="U2981" s="458"/>
      <c r="V2981" s="458"/>
      <c r="W2981" s="439"/>
      <c r="X2981" s="439"/>
      <c r="Y2981" s="443">
        <f t="shared" ref="Y2981:AN2981" si="2121">SUM(Y2965:Y2980)</f>
        <v>39.034857243899125</v>
      </c>
      <c r="Z2981" s="439">
        <f t="shared" si="2121"/>
        <v>35.784764875889707</v>
      </c>
      <c r="AA2981" s="439">
        <f t="shared" si="2121"/>
        <v>32.534672507880295</v>
      </c>
      <c r="AB2981" s="439">
        <f t="shared" si="2121"/>
        <v>29.284580139870872</v>
      </c>
      <c r="AC2981" s="439">
        <f t="shared" si="2121"/>
        <v>26.034487771861453</v>
      </c>
      <c r="AD2981" s="439">
        <f t="shared" si="2121"/>
        <v>24.002258709359676</v>
      </c>
      <c r="AE2981" s="443">
        <f t="shared" si="2121"/>
        <v>21.970029646857896</v>
      </c>
      <c r="AF2981" s="439">
        <f t="shared" si="2121"/>
        <v>19.937800584356118</v>
      </c>
      <c r="AG2981" s="439">
        <f t="shared" si="2121"/>
        <v>17.905571521854345</v>
      </c>
      <c r="AH2981" s="439">
        <f t="shared" si="2121"/>
        <v>15.873342459352564</v>
      </c>
      <c r="AI2981" s="440">
        <f t="shared" si="2121"/>
        <v>13.841113396850787</v>
      </c>
      <c r="AJ2981" s="443">
        <f t="shared" si="2121"/>
        <v>11.98426461768271</v>
      </c>
      <c r="AK2981" s="439">
        <f t="shared" si="2121"/>
        <v>10.127415838514633</v>
      </c>
      <c r="AL2981" s="439">
        <f t="shared" si="2121"/>
        <v>8.2705670593465541</v>
      </c>
      <c r="AM2981" s="439">
        <f t="shared" si="2121"/>
        <v>6.4137182801784771</v>
      </c>
      <c r="AN2981" s="440">
        <f t="shared" si="2121"/>
        <v>4.5568695010104001</v>
      </c>
    </row>
    <row r="2982" spans="1:40">
      <c r="A2982" s="884" t="s">
        <v>888</v>
      </c>
      <c r="B2982" s="885"/>
      <c r="C2982" s="886"/>
      <c r="D2982" s="885"/>
      <c r="E2982" s="885"/>
      <c r="F2982" s="885"/>
      <c r="G2982" s="25"/>
      <c r="H2982" s="885"/>
      <c r="I2982" s="25"/>
      <c r="J2982" s="323"/>
      <c r="K2982" s="25"/>
      <c r="L2982" s="25"/>
      <c r="M2982" s="25"/>
      <c r="N2982" s="318"/>
      <c r="O2982" s="25"/>
      <c r="P2982" s="25"/>
      <c r="Q2982" s="25"/>
      <c r="R2982" s="25"/>
      <c r="S2982" s="25"/>
      <c r="T2982" s="323"/>
      <c r="U2982" s="25"/>
      <c r="V2982" s="25"/>
      <c r="W2982" s="25"/>
      <c r="X2982" s="25"/>
      <c r="Y2982" s="323"/>
      <c r="Z2982" s="25"/>
      <c r="AA2982" s="25"/>
      <c r="AB2982" s="25"/>
      <c r="AC2982" s="25"/>
      <c r="AD2982" s="25"/>
      <c r="AE2982" s="323"/>
      <c r="AF2982" s="25"/>
      <c r="AG2982" s="25"/>
      <c r="AH2982" s="25"/>
      <c r="AI2982" s="318"/>
      <c r="AJ2982" s="323"/>
      <c r="AK2982" s="25"/>
      <c r="AL2982" s="25"/>
      <c r="AM2982" s="25"/>
      <c r="AN2982" s="318"/>
    </row>
    <row r="2983" spans="1:40" outlineLevel="1">
      <c r="A2983" s="732" t="s">
        <v>26</v>
      </c>
      <c r="B2983" s="733"/>
      <c r="C2983" s="881"/>
      <c r="D2983" s="733"/>
      <c r="E2983" s="733"/>
      <c r="F2983" s="733"/>
      <c r="G2983" s="730"/>
      <c r="H2983" s="733"/>
      <c r="I2983" s="730"/>
      <c r="J2983" s="729"/>
      <c r="K2983" s="730"/>
      <c r="L2983" s="730"/>
      <c r="M2983" s="730"/>
      <c r="N2983" s="731"/>
      <c r="O2983" s="730"/>
      <c r="P2983" s="730"/>
      <c r="Q2983" s="730"/>
      <c r="R2983" s="730"/>
      <c r="S2983" s="730"/>
      <c r="T2983" s="729"/>
      <c r="U2983" s="730"/>
      <c r="V2983" s="730"/>
      <c r="W2983" s="730"/>
      <c r="X2983" s="730"/>
      <c r="Y2983" s="729"/>
      <c r="Z2983" s="730"/>
      <c r="AA2983" s="730"/>
      <c r="AB2983" s="730"/>
      <c r="AC2983" s="730"/>
      <c r="AD2983" s="730"/>
      <c r="AE2983" s="729"/>
      <c r="AF2983" s="730"/>
      <c r="AG2983" s="730"/>
      <c r="AH2983" s="730"/>
      <c r="AI2983" s="731"/>
      <c r="AJ2983" s="729"/>
      <c r="AK2983" s="730"/>
      <c r="AL2983" s="730"/>
      <c r="AM2983" s="730"/>
      <c r="AN2983" s="731"/>
    </row>
    <row r="2984" spans="1:40" outlineLevel="2">
      <c r="A2984" s="882">
        <f>ROW()</f>
        <v>2984</v>
      </c>
      <c r="B2984" s="453"/>
      <c r="D2984" s="452" t="s">
        <v>300</v>
      </c>
      <c r="H2984" s="458"/>
      <c r="I2984" s="458"/>
      <c r="J2984" s="459"/>
      <c r="K2984" s="458"/>
      <c r="L2984" s="458"/>
      <c r="M2984" s="458"/>
      <c r="N2984" s="463"/>
      <c r="O2984" s="458"/>
      <c r="P2984" s="458"/>
      <c r="Q2984" s="458"/>
      <c r="R2984" s="458"/>
      <c r="S2984" s="458"/>
      <c r="T2984" s="459"/>
      <c r="U2984" s="458"/>
      <c r="V2984" s="458"/>
      <c r="W2984" s="458"/>
      <c r="X2984" s="458"/>
      <c r="Y2984" s="459"/>
      <c r="Z2984" s="169"/>
      <c r="AA2984" s="169">
        <f>Input!$AC$58</f>
        <v>20</v>
      </c>
      <c r="AB2984" s="448">
        <f t="shared" ref="AB2984:AI2984" si="2122">(AA2984-AA$9)*(AA2984&gt;AB$9)</f>
        <v>19</v>
      </c>
      <c r="AC2984" s="448">
        <f t="shared" si="2122"/>
        <v>18</v>
      </c>
      <c r="AD2984" s="448">
        <f t="shared" si="2122"/>
        <v>17</v>
      </c>
      <c r="AE2984" s="464">
        <f t="shared" si="2122"/>
        <v>16</v>
      </c>
      <c r="AF2984" s="448">
        <f t="shared" si="2122"/>
        <v>15</v>
      </c>
      <c r="AG2984" s="448">
        <f t="shared" si="2122"/>
        <v>14</v>
      </c>
      <c r="AH2984" s="448">
        <f t="shared" si="2122"/>
        <v>13</v>
      </c>
      <c r="AI2984" s="449">
        <f t="shared" si="2122"/>
        <v>12</v>
      </c>
      <c r="AJ2984" s="464">
        <f t="shared" ref="AJ2984:AJ2999" si="2123">(AI2984-AI$9)*(AI2984&gt;AJ$9)</f>
        <v>11</v>
      </c>
      <c r="AK2984" s="448">
        <f t="shared" ref="AK2984:AK2999" si="2124">(AJ2984-AJ$9)*(AJ2984&gt;AK$9)</f>
        <v>10</v>
      </c>
      <c r="AL2984" s="448">
        <f t="shared" ref="AL2984:AL2999" si="2125">(AK2984-AK$9)*(AK2984&gt;AL$9)</f>
        <v>9</v>
      </c>
      <c r="AM2984" s="448">
        <f t="shared" ref="AM2984:AM2999" si="2126">(AL2984-AL$9)*(AL2984&gt;AM$9)</f>
        <v>8</v>
      </c>
      <c r="AN2984" s="449">
        <f t="shared" ref="AN2984:AN2999" si="2127">(AM2984-AM$9)*(AM2984&gt;AN$9)</f>
        <v>7</v>
      </c>
    </row>
    <row r="2985" spans="1:40" outlineLevel="2">
      <c r="A2985" s="882">
        <f>ROW()</f>
        <v>2985</v>
      </c>
      <c r="B2985" s="453"/>
      <c r="D2985" s="452" t="s">
        <v>301</v>
      </c>
      <c r="H2985" s="458"/>
      <c r="I2985" s="458"/>
      <c r="J2985" s="459"/>
      <c r="K2985" s="458"/>
      <c r="L2985" s="458"/>
      <c r="M2985" s="458"/>
      <c r="N2985" s="463"/>
      <c r="O2985" s="458"/>
      <c r="P2985" s="458"/>
      <c r="Q2985" s="458"/>
      <c r="R2985" s="458"/>
      <c r="S2985" s="458"/>
      <c r="T2985" s="459"/>
      <c r="U2985" s="458"/>
      <c r="V2985" s="458"/>
      <c r="W2985" s="458"/>
      <c r="X2985" s="458"/>
      <c r="Y2985" s="459"/>
      <c r="Z2985" s="169"/>
      <c r="AA2985" s="169">
        <f>Input!$AC$59</f>
        <v>20</v>
      </c>
      <c r="AB2985" s="448">
        <f t="shared" ref="AB2985:AI2985" si="2128">(AA2985-AA$9)*(AA2985&gt;AB$9)</f>
        <v>19</v>
      </c>
      <c r="AC2985" s="448">
        <f t="shared" si="2128"/>
        <v>18</v>
      </c>
      <c r="AD2985" s="448">
        <f t="shared" si="2128"/>
        <v>17</v>
      </c>
      <c r="AE2985" s="464">
        <f t="shared" si="2128"/>
        <v>16</v>
      </c>
      <c r="AF2985" s="448">
        <f t="shared" si="2128"/>
        <v>15</v>
      </c>
      <c r="AG2985" s="448">
        <f t="shared" si="2128"/>
        <v>14</v>
      </c>
      <c r="AH2985" s="448">
        <f t="shared" si="2128"/>
        <v>13</v>
      </c>
      <c r="AI2985" s="449">
        <f t="shared" si="2128"/>
        <v>12</v>
      </c>
      <c r="AJ2985" s="464">
        <f t="shared" si="2123"/>
        <v>11</v>
      </c>
      <c r="AK2985" s="448">
        <f t="shared" si="2124"/>
        <v>10</v>
      </c>
      <c r="AL2985" s="448">
        <f t="shared" si="2125"/>
        <v>9</v>
      </c>
      <c r="AM2985" s="448">
        <f t="shared" si="2126"/>
        <v>8</v>
      </c>
      <c r="AN2985" s="449">
        <f t="shared" si="2127"/>
        <v>7</v>
      </c>
    </row>
    <row r="2986" spans="1:40" outlineLevel="2">
      <c r="A2986" s="882">
        <f>ROW()</f>
        <v>2986</v>
      </c>
      <c r="B2986" s="453"/>
      <c r="D2986" s="452" t="s">
        <v>29</v>
      </c>
      <c r="H2986" s="458"/>
      <c r="I2986" s="458"/>
      <c r="J2986" s="459"/>
      <c r="K2986" s="458"/>
      <c r="L2986" s="458"/>
      <c r="M2986" s="458"/>
      <c r="N2986" s="463"/>
      <c r="O2986" s="458"/>
      <c r="P2986" s="458"/>
      <c r="Q2986" s="458"/>
      <c r="R2986" s="458"/>
      <c r="S2986" s="458"/>
      <c r="T2986" s="459"/>
      <c r="U2986" s="458"/>
      <c r="V2986" s="458"/>
      <c r="W2986" s="458"/>
      <c r="X2986" s="458"/>
      <c r="Y2986" s="459"/>
      <c r="Z2986" s="169"/>
      <c r="AA2986" s="169">
        <f>Input!$AC$60</f>
        <v>20</v>
      </c>
      <c r="AB2986" s="448">
        <f t="shared" ref="AB2986:AI2986" si="2129">(AA2986-AA$9)*(AA2986&gt;AB$9)</f>
        <v>19</v>
      </c>
      <c r="AC2986" s="448">
        <f t="shared" si="2129"/>
        <v>18</v>
      </c>
      <c r="AD2986" s="448">
        <f t="shared" si="2129"/>
        <v>17</v>
      </c>
      <c r="AE2986" s="464">
        <f t="shared" si="2129"/>
        <v>16</v>
      </c>
      <c r="AF2986" s="448">
        <f t="shared" si="2129"/>
        <v>15</v>
      </c>
      <c r="AG2986" s="448">
        <f t="shared" si="2129"/>
        <v>14</v>
      </c>
      <c r="AH2986" s="448">
        <f t="shared" si="2129"/>
        <v>13</v>
      </c>
      <c r="AI2986" s="449">
        <f t="shared" si="2129"/>
        <v>12</v>
      </c>
      <c r="AJ2986" s="464">
        <f t="shared" si="2123"/>
        <v>11</v>
      </c>
      <c r="AK2986" s="448">
        <f t="shared" si="2124"/>
        <v>10</v>
      </c>
      <c r="AL2986" s="448">
        <f t="shared" si="2125"/>
        <v>9</v>
      </c>
      <c r="AM2986" s="448">
        <f t="shared" si="2126"/>
        <v>8</v>
      </c>
      <c r="AN2986" s="449">
        <f t="shared" si="2127"/>
        <v>7</v>
      </c>
    </row>
    <row r="2987" spans="1:40" outlineLevel="2">
      <c r="A2987" s="882">
        <f>ROW()</f>
        <v>2987</v>
      </c>
      <c r="B2987" s="453"/>
      <c r="D2987" s="452" t="s">
        <v>30</v>
      </c>
      <c r="H2987" s="458"/>
      <c r="I2987" s="458"/>
      <c r="J2987" s="459"/>
      <c r="K2987" s="458"/>
      <c r="L2987" s="458"/>
      <c r="M2987" s="458"/>
      <c r="N2987" s="463"/>
      <c r="O2987" s="458"/>
      <c r="P2987" s="458"/>
      <c r="Q2987" s="458"/>
      <c r="R2987" s="458"/>
      <c r="S2987" s="458"/>
      <c r="T2987" s="459"/>
      <c r="U2987" s="458"/>
      <c r="V2987" s="458"/>
      <c r="W2987" s="458"/>
      <c r="X2987" s="458"/>
      <c r="Y2987" s="459"/>
      <c r="Z2987" s="169"/>
      <c r="AA2987" s="169">
        <f>Input!$AC$61</f>
        <v>20</v>
      </c>
      <c r="AB2987" s="448">
        <f t="shared" ref="AB2987:AI2987" si="2130">(AA2987-AA$9)*(AA2987&gt;AB$9)</f>
        <v>19</v>
      </c>
      <c r="AC2987" s="448">
        <f t="shared" si="2130"/>
        <v>18</v>
      </c>
      <c r="AD2987" s="448">
        <f t="shared" si="2130"/>
        <v>17</v>
      </c>
      <c r="AE2987" s="464">
        <f t="shared" si="2130"/>
        <v>16</v>
      </c>
      <c r="AF2987" s="448">
        <f t="shared" si="2130"/>
        <v>15</v>
      </c>
      <c r="AG2987" s="448">
        <f t="shared" si="2130"/>
        <v>14</v>
      </c>
      <c r="AH2987" s="448">
        <f t="shared" si="2130"/>
        <v>13</v>
      </c>
      <c r="AI2987" s="449">
        <f t="shared" si="2130"/>
        <v>12</v>
      </c>
      <c r="AJ2987" s="464">
        <f t="shared" si="2123"/>
        <v>11</v>
      </c>
      <c r="AK2987" s="448">
        <f t="shared" si="2124"/>
        <v>10</v>
      </c>
      <c r="AL2987" s="448">
        <f t="shared" si="2125"/>
        <v>9</v>
      </c>
      <c r="AM2987" s="448">
        <f t="shared" si="2126"/>
        <v>8</v>
      </c>
      <c r="AN2987" s="449">
        <f t="shared" si="2127"/>
        <v>7</v>
      </c>
    </row>
    <row r="2988" spans="1:40" outlineLevel="2">
      <c r="A2988" s="882">
        <f>ROW()</f>
        <v>2988</v>
      </c>
      <c r="B2988" s="453"/>
      <c r="D2988" s="452" t="s">
        <v>31</v>
      </c>
      <c r="H2988" s="458"/>
      <c r="I2988" s="458"/>
      <c r="J2988" s="459"/>
      <c r="K2988" s="458"/>
      <c r="L2988" s="458"/>
      <c r="M2988" s="458"/>
      <c r="N2988" s="463"/>
      <c r="O2988" s="458"/>
      <c r="P2988" s="458"/>
      <c r="Q2988" s="458"/>
      <c r="R2988" s="458"/>
      <c r="S2988" s="458"/>
      <c r="T2988" s="459"/>
      <c r="U2988" s="458"/>
      <c r="V2988" s="458"/>
      <c r="W2988" s="458"/>
      <c r="X2988" s="458"/>
      <c r="Y2988" s="459"/>
      <c r="Z2988" s="169"/>
      <c r="AA2988" s="169">
        <f>Input!$AC$62</f>
        <v>20</v>
      </c>
      <c r="AB2988" s="448">
        <f t="shared" ref="AB2988:AI2988" si="2131">(AA2988-AA$9)*(AA2988&gt;AB$9)</f>
        <v>19</v>
      </c>
      <c r="AC2988" s="448">
        <f t="shared" si="2131"/>
        <v>18</v>
      </c>
      <c r="AD2988" s="448">
        <f t="shared" si="2131"/>
        <v>17</v>
      </c>
      <c r="AE2988" s="464">
        <f t="shared" si="2131"/>
        <v>16</v>
      </c>
      <c r="AF2988" s="448">
        <f t="shared" si="2131"/>
        <v>15</v>
      </c>
      <c r="AG2988" s="448">
        <f t="shared" si="2131"/>
        <v>14</v>
      </c>
      <c r="AH2988" s="448">
        <f t="shared" si="2131"/>
        <v>13</v>
      </c>
      <c r="AI2988" s="449">
        <f t="shared" si="2131"/>
        <v>12</v>
      </c>
      <c r="AJ2988" s="464">
        <f t="shared" si="2123"/>
        <v>11</v>
      </c>
      <c r="AK2988" s="448">
        <f t="shared" si="2124"/>
        <v>10</v>
      </c>
      <c r="AL2988" s="448">
        <f t="shared" si="2125"/>
        <v>9</v>
      </c>
      <c r="AM2988" s="448">
        <f t="shared" si="2126"/>
        <v>8</v>
      </c>
      <c r="AN2988" s="449">
        <f t="shared" si="2127"/>
        <v>7</v>
      </c>
    </row>
    <row r="2989" spans="1:40" outlineLevel="2">
      <c r="A2989" s="882">
        <f>ROW()</f>
        <v>2989</v>
      </c>
      <c r="B2989" s="453"/>
      <c r="D2989" s="452" t="s">
        <v>32</v>
      </c>
      <c r="H2989" s="458"/>
      <c r="I2989" s="458"/>
      <c r="J2989" s="459"/>
      <c r="K2989" s="458"/>
      <c r="L2989" s="458"/>
      <c r="M2989" s="458"/>
      <c r="N2989" s="463"/>
      <c r="O2989" s="458"/>
      <c r="P2989" s="458"/>
      <c r="Q2989" s="458"/>
      <c r="R2989" s="458"/>
      <c r="S2989" s="458"/>
      <c r="T2989" s="459"/>
      <c r="U2989" s="458"/>
      <c r="V2989" s="458"/>
      <c r="W2989" s="458"/>
      <c r="X2989" s="458"/>
      <c r="Y2989" s="459"/>
      <c r="Z2989" s="169"/>
      <c r="AA2989" s="169">
        <f>Input!$AC$63</f>
        <v>40</v>
      </c>
      <c r="AB2989" s="448">
        <f t="shared" ref="AB2989:AI2989" si="2132">(AA2989-AA$9)*(AA2989&gt;AB$9)</f>
        <v>39</v>
      </c>
      <c r="AC2989" s="448">
        <f t="shared" si="2132"/>
        <v>38</v>
      </c>
      <c r="AD2989" s="448">
        <f t="shared" si="2132"/>
        <v>37</v>
      </c>
      <c r="AE2989" s="464">
        <f t="shared" si="2132"/>
        <v>36</v>
      </c>
      <c r="AF2989" s="448">
        <f t="shared" si="2132"/>
        <v>35</v>
      </c>
      <c r="AG2989" s="448">
        <f t="shared" si="2132"/>
        <v>34</v>
      </c>
      <c r="AH2989" s="448">
        <f t="shared" si="2132"/>
        <v>33</v>
      </c>
      <c r="AI2989" s="449">
        <f t="shared" si="2132"/>
        <v>32</v>
      </c>
      <c r="AJ2989" s="464">
        <f t="shared" si="2123"/>
        <v>31</v>
      </c>
      <c r="AK2989" s="448">
        <f t="shared" si="2124"/>
        <v>30</v>
      </c>
      <c r="AL2989" s="448">
        <f t="shared" si="2125"/>
        <v>29</v>
      </c>
      <c r="AM2989" s="448">
        <f t="shared" si="2126"/>
        <v>28</v>
      </c>
      <c r="AN2989" s="449">
        <f t="shared" si="2127"/>
        <v>27</v>
      </c>
    </row>
    <row r="2990" spans="1:40" outlineLevel="2">
      <c r="A2990" s="882">
        <f>ROW()</f>
        <v>2990</v>
      </c>
      <c r="B2990" s="453"/>
      <c r="D2990" s="452" t="s">
        <v>33</v>
      </c>
      <c r="H2990" s="458"/>
      <c r="I2990" s="458"/>
      <c r="J2990" s="459"/>
      <c r="K2990" s="458"/>
      <c r="L2990" s="458"/>
      <c r="M2990" s="458"/>
      <c r="N2990" s="463"/>
      <c r="O2990" s="458"/>
      <c r="P2990" s="458"/>
      <c r="Q2990" s="458"/>
      <c r="R2990" s="458"/>
      <c r="S2990" s="458"/>
      <c r="T2990" s="459"/>
      <c r="U2990" s="458"/>
      <c r="V2990" s="458"/>
      <c r="W2990" s="458"/>
      <c r="X2990" s="458"/>
      <c r="Y2990" s="459"/>
      <c r="Z2990" s="169"/>
      <c r="AA2990" s="169">
        <f>Input!$AC$64</f>
        <v>40</v>
      </c>
      <c r="AB2990" s="448">
        <f t="shared" ref="AB2990:AI2990" si="2133">(AA2990-AA$9)*(AA2990&gt;AB$9)</f>
        <v>39</v>
      </c>
      <c r="AC2990" s="448">
        <f t="shared" si="2133"/>
        <v>38</v>
      </c>
      <c r="AD2990" s="448">
        <f t="shared" si="2133"/>
        <v>37</v>
      </c>
      <c r="AE2990" s="464">
        <f t="shared" si="2133"/>
        <v>36</v>
      </c>
      <c r="AF2990" s="448">
        <f t="shared" si="2133"/>
        <v>35</v>
      </c>
      <c r="AG2990" s="448">
        <f t="shared" si="2133"/>
        <v>34</v>
      </c>
      <c r="AH2990" s="448">
        <f t="shared" si="2133"/>
        <v>33</v>
      </c>
      <c r="AI2990" s="449">
        <f t="shared" si="2133"/>
        <v>32</v>
      </c>
      <c r="AJ2990" s="464">
        <f t="shared" si="2123"/>
        <v>31</v>
      </c>
      <c r="AK2990" s="448">
        <f t="shared" si="2124"/>
        <v>30</v>
      </c>
      <c r="AL2990" s="448">
        <f t="shared" si="2125"/>
        <v>29</v>
      </c>
      <c r="AM2990" s="448">
        <f t="shared" si="2126"/>
        <v>28</v>
      </c>
      <c r="AN2990" s="449">
        <f t="shared" si="2127"/>
        <v>27</v>
      </c>
    </row>
    <row r="2991" spans="1:40" outlineLevel="2">
      <c r="A2991" s="882">
        <f>ROW()</f>
        <v>2991</v>
      </c>
      <c r="B2991" s="453"/>
      <c r="D2991" s="452" t="s">
        <v>27</v>
      </c>
      <c r="H2991" s="458"/>
      <c r="I2991" s="458"/>
      <c r="J2991" s="459"/>
      <c r="K2991" s="458"/>
      <c r="L2991" s="458"/>
      <c r="M2991" s="458"/>
      <c r="N2991" s="463"/>
      <c r="O2991" s="458"/>
      <c r="P2991" s="458"/>
      <c r="Q2991" s="458"/>
      <c r="R2991" s="458"/>
      <c r="S2991" s="458"/>
      <c r="T2991" s="459"/>
      <c r="U2991" s="458"/>
      <c r="V2991" s="458"/>
      <c r="W2991" s="458"/>
      <c r="X2991" s="458"/>
      <c r="Y2991" s="459"/>
      <c r="Z2991" s="169"/>
      <c r="AA2991" s="169">
        <f>Input!$AC$65</f>
        <v>40</v>
      </c>
      <c r="AB2991" s="448">
        <f t="shared" ref="AB2991:AI2991" si="2134">(AA2991-AA$9)*(AA2991&gt;AB$9)</f>
        <v>39</v>
      </c>
      <c r="AC2991" s="448">
        <f t="shared" si="2134"/>
        <v>38</v>
      </c>
      <c r="AD2991" s="448">
        <f t="shared" si="2134"/>
        <v>37</v>
      </c>
      <c r="AE2991" s="464">
        <f t="shared" si="2134"/>
        <v>36</v>
      </c>
      <c r="AF2991" s="448">
        <f t="shared" si="2134"/>
        <v>35</v>
      </c>
      <c r="AG2991" s="448">
        <f t="shared" si="2134"/>
        <v>34</v>
      </c>
      <c r="AH2991" s="448">
        <f t="shared" si="2134"/>
        <v>33</v>
      </c>
      <c r="AI2991" s="449">
        <f t="shared" si="2134"/>
        <v>32</v>
      </c>
      <c r="AJ2991" s="464">
        <f t="shared" si="2123"/>
        <v>31</v>
      </c>
      <c r="AK2991" s="448">
        <f t="shared" si="2124"/>
        <v>30</v>
      </c>
      <c r="AL2991" s="448">
        <f t="shared" si="2125"/>
        <v>29</v>
      </c>
      <c r="AM2991" s="448">
        <f t="shared" si="2126"/>
        <v>28</v>
      </c>
      <c r="AN2991" s="449">
        <f t="shared" si="2127"/>
        <v>27</v>
      </c>
    </row>
    <row r="2992" spans="1:40" outlineLevel="2">
      <c r="A2992" s="882">
        <f>ROW()</f>
        <v>2992</v>
      </c>
      <c r="B2992" s="453"/>
      <c r="D2992" s="452" t="s">
        <v>34</v>
      </c>
      <c r="H2992" s="458"/>
      <c r="I2992" s="458"/>
      <c r="J2992" s="459"/>
      <c r="K2992" s="458"/>
      <c r="L2992" s="458"/>
      <c r="M2992" s="458"/>
      <c r="N2992" s="463"/>
      <c r="O2992" s="458"/>
      <c r="P2992" s="458"/>
      <c r="Q2992" s="458"/>
      <c r="R2992" s="458"/>
      <c r="S2992" s="458"/>
      <c r="T2992" s="459"/>
      <c r="U2992" s="458"/>
      <c r="V2992" s="458"/>
      <c r="W2992" s="458"/>
      <c r="X2992" s="458"/>
      <c r="Y2992" s="459"/>
      <c r="Z2992" s="169"/>
      <c r="AA2992" s="169">
        <f>Input!$AC$66</f>
        <v>15</v>
      </c>
      <c r="AB2992" s="448">
        <f t="shared" ref="AB2992:AI2992" si="2135">(AA2992-AA$9)*(AA2992&gt;AB$9)</f>
        <v>14</v>
      </c>
      <c r="AC2992" s="448">
        <f t="shared" si="2135"/>
        <v>13</v>
      </c>
      <c r="AD2992" s="448">
        <f t="shared" si="2135"/>
        <v>12</v>
      </c>
      <c r="AE2992" s="464">
        <f t="shared" si="2135"/>
        <v>11</v>
      </c>
      <c r="AF2992" s="448">
        <f t="shared" si="2135"/>
        <v>10</v>
      </c>
      <c r="AG2992" s="448">
        <f t="shared" si="2135"/>
        <v>9</v>
      </c>
      <c r="AH2992" s="448">
        <f t="shared" si="2135"/>
        <v>8</v>
      </c>
      <c r="AI2992" s="449">
        <f t="shared" si="2135"/>
        <v>7</v>
      </c>
      <c r="AJ2992" s="464">
        <f t="shared" si="2123"/>
        <v>6</v>
      </c>
      <c r="AK2992" s="448">
        <f t="shared" si="2124"/>
        <v>5</v>
      </c>
      <c r="AL2992" s="448">
        <f t="shared" si="2125"/>
        <v>4</v>
      </c>
      <c r="AM2992" s="448">
        <f t="shared" si="2126"/>
        <v>3</v>
      </c>
      <c r="AN2992" s="449">
        <f t="shared" si="2127"/>
        <v>2</v>
      </c>
    </row>
    <row r="2993" spans="1:40" outlineLevel="2">
      <c r="A2993" s="882">
        <f>ROW()</f>
        <v>2993</v>
      </c>
      <c r="B2993" s="453"/>
      <c r="D2993" s="452" t="s">
        <v>35</v>
      </c>
      <c r="H2993" s="458"/>
      <c r="I2993" s="458"/>
      <c r="J2993" s="459"/>
      <c r="K2993" s="458"/>
      <c r="L2993" s="458"/>
      <c r="M2993" s="458"/>
      <c r="N2993" s="463"/>
      <c r="O2993" s="458"/>
      <c r="P2993" s="458"/>
      <c r="Q2993" s="458"/>
      <c r="R2993" s="458"/>
      <c r="S2993" s="458"/>
      <c r="T2993" s="459"/>
      <c r="U2993" s="458"/>
      <c r="V2993" s="458"/>
      <c r="W2993" s="458"/>
      <c r="X2993" s="458"/>
      <c r="Y2993" s="459"/>
      <c r="Z2993" s="169"/>
      <c r="AA2993" s="169">
        <f>Input!$AC$67</f>
        <v>10</v>
      </c>
      <c r="AB2993" s="448">
        <f t="shared" ref="AB2993:AI2993" si="2136">(AA2993-AA$9)*(AA2993&gt;AB$9)</f>
        <v>9</v>
      </c>
      <c r="AC2993" s="448">
        <f t="shared" si="2136"/>
        <v>8</v>
      </c>
      <c r="AD2993" s="448">
        <f t="shared" si="2136"/>
        <v>7</v>
      </c>
      <c r="AE2993" s="464">
        <f t="shared" si="2136"/>
        <v>6</v>
      </c>
      <c r="AF2993" s="448">
        <f t="shared" si="2136"/>
        <v>5</v>
      </c>
      <c r="AG2993" s="448">
        <f t="shared" si="2136"/>
        <v>4</v>
      </c>
      <c r="AH2993" s="448">
        <f t="shared" si="2136"/>
        <v>3</v>
      </c>
      <c r="AI2993" s="449">
        <f t="shared" si="2136"/>
        <v>2</v>
      </c>
      <c r="AJ2993" s="464">
        <f t="shared" si="2123"/>
        <v>1</v>
      </c>
      <c r="AK2993" s="448">
        <f t="shared" si="2124"/>
        <v>0</v>
      </c>
      <c r="AL2993" s="448">
        <f t="shared" si="2125"/>
        <v>0</v>
      </c>
      <c r="AM2993" s="448">
        <f t="shared" si="2126"/>
        <v>0</v>
      </c>
      <c r="AN2993" s="449">
        <f t="shared" si="2127"/>
        <v>0</v>
      </c>
    </row>
    <row r="2994" spans="1:40" outlineLevel="2">
      <c r="A2994" s="882">
        <f>ROW()</f>
        <v>2994</v>
      </c>
      <c r="B2994" s="453"/>
      <c r="D2994" s="452" t="s">
        <v>302</v>
      </c>
      <c r="H2994" s="458"/>
      <c r="I2994" s="458"/>
      <c r="J2994" s="459"/>
      <c r="K2994" s="458"/>
      <c r="L2994" s="458"/>
      <c r="M2994" s="458"/>
      <c r="N2994" s="463"/>
      <c r="O2994" s="458"/>
      <c r="P2994" s="458"/>
      <c r="Q2994" s="458"/>
      <c r="R2994" s="458"/>
      <c r="S2994" s="458"/>
      <c r="T2994" s="459"/>
      <c r="U2994" s="458"/>
      <c r="V2994" s="458"/>
      <c r="W2994" s="458"/>
      <c r="X2994" s="458"/>
      <c r="Y2994" s="459"/>
      <c r="Z2994" s="169"/>
      <c r="AA2994" s="169">
        <f>Input!$AC$68</f>
        <v>10</v>
      </c>
      <c r="AB2994" s="448">
        <f t="shared" ref="AB2994:AI2994" si="2137">(AA2994-AA$9)*(AA2994&gt;AB$9)</f>
        <v>9</v>
      </c>
      <c r="AC2994" s="448">
        <f t="shared" si="2137"/>
        <v>8</v>
      </c>
      <c r="AD2994" s="448">
        <f t="shared" si="2137"/>
        <v>7</v>
      </c>
      <c r="AE2994" s="464">
        <f t="shared" si="2137"/>
        <v>6</v>
      </c>
      <c r="AF2994" s="448">
        <f t="shared" si="2137"/>
        <v>5</v>
      </c>
      <c r="AG2994" s="448">
        <f t="shared" si="2137"/>
        <v>4</v>
      </c>
      <c r="AH2994" s="448">
        <f t="shared" si="2137"/>
        <v>3</v>
      </c>
      <c r="AI2994" s="449">
        <f t="shared" si="2137"/>
        <v>2</v>
      </c>
      <c r="AJ2994" s="464">
        <f t="shared" si="2123"/>
        <v>1</v>
      </c>
      <c r="AK2994" s="448">
        <f t="shared" si="2124"/>
        <v>0</v>
      </c>
      <c r="AL2994" s="448">
        <f t="shared" si="2125"/>
        <v>0</v>
      </c>
      <c r="AM2994" s="448">
        <f t="shared" si="2126"/>
        <v>0</v>
      </c>
      <c r="AN2994" s="449">
        <f t="shared" si="2127"/>
        <v>0</v>
      </c>
    </row>
    <row r="2995" spans="1:40" outlineLevel="2">
      <c r="A2995" s="882">
        <f>ROW()</f>
        <v>2995</v>
      </c>
      <c r="B2995" s="453"/>
      <c r="D2995" s="452" t="s">
        <v>36</v>
      </c>
      <c r="H2995" s="458"/>
      <c r="I2995" s="458"/>
      <c r="J2995" s="459"/>
      <c r="K2995" s="458"/>
      <c r="L2995" s="458"/>
      <c r="M2995" s="458"/>
      <c r="N2995" s="463"/>
      <c r="O2995" s="458"/>
      <c r="P2995" s="458"/>
      <c r="Q2995" s="458"/>
      <c r="R2995" s="458"/>
      <c r="S2995" s="458"/>
      <c r="T2995" s="459"/>
      <c r="U2995" s="458"/>
      <c r="V2995" s="458"/>
      <c r="W2995" s="458"/>
      <c r="X2995" s="458"/>
      <c r="Y2995" s="459"/>
      <c r="Z2995" s="169"/>
      <c r="AA2995" s="169">
        <f>Input!$AC$69</f>
        <v>4</v>
      </c>
      <c r="AB2995" s="448">
        <f t="shared" ref="AB2995:AI2995" si="2138">(AA2995-AA$9)*(AA2995&gt;AB$9)</f>
        <v>3</v>
      </c>
      <c r="AC2995" s="448">
        <f t="shared" si="2138"/>
        <v>2</v>
      </c>
      <c r="AD2995" s="448">
        <f t="shared" si="2138"/>
        <v>1</v>
      </c>
      <c r="AE2995" s="464">
        <f t="shared" si="2138"/>
        <v>0</v>
      </c>
      <c r="AF2995" s="448">
        <f t="shared" si="2138"/>
        <v>0</v>
      </c>
      <c r="AG2995" s="448">
        <f t="shared" si="2138"/>
        <v>0</v>
      </c>
      <c r="AH2995" s="448">
        <f t="shared" si="2138"/>
        <v>0</v>
      </c>
      <c r="AI2995" s="449">
        <f t="shared" si="2138"/>
        <v>0</v>
      </c>
      <c r="AJ2995" s="464">
        <f t="shared" si="2123"/>
        <v>0</v>
      </c>
      <c r="AK2995" s="448">
        <f t="shared" si="2124"/>
        <v>0</v>
      </c>
      <c r="AL2995" s="448">
        <f t="shared" si="2125"/>
        <v>0</v>
      </c>
      <c r="AM2995" s="448">
        <f t="shared" si="2126"/>
        <v>0</v>
      </c>
      <c r="AN2995" s="449">
        <f t="shared" si="2127"/>
        <v>0</v>
      </c>
    </row>
    <row r="2996" spans="1:40" outlineLevel="2">
      <c r="A2996" s="882">
        <f>ROW()</f>
        <v>2996</v>
      </c>
      <c r="B2996" s="453"/>
      <c r="D2996" s="452" t="s">
        <v>583</v>
      </c>
      <c r="H2996" s="458"/>
      <c r="I2996" s="458"/>
      <c r="J2996" s="459"/>
      <c r="K2996" s="458"/>
      <c r="L2996" s="458"/>
      <c r="M2996" s="458"/>
      <c r="N2996" s="463"/>
      <c r="O2996" s="458"/>
      <c r="P2996" s="458"/>
      <c r="Q2996" s="458"/>
      <c r="R2996" s="458"/>
      <c r="S2996" s="458"/>
      <c r="T2996" s="459"/>
      <c r="U2996" s="458"/>
      <c r="V2996" s="458"/>
      <c r="W2996" s="458"/>
      <c r="X2996" s="458"/>
      <c r="Y2996" s="459"/>
      <c r="Z2996" s="169"/>
      <c r="AA2996" s="169">
        <f>Input!$AC$70</f>
        <v>10</v>
      </c>
      <c r="AB2996" s="448">
        <f t="shared" ref="AB2996:AI2996" si="2139">(AA2996-AA$9)*(AA2996&gt;AB$9)</f>
        <v>9</v>
      </c>
      <c r="AC2996" s="448">
        <f t="shared" si="2139"/>
        <v>8</v>
      </c>
      <c r="AD2996" s="448">
        <f t="shared" si="2139"/>
        <v>7</v>
      </c>
      <c r="AE2996" s="464">
        <f t="shared" si="2139"/>
        <v>6</v>
      </c>
      <c r="AF2996" s="448">
        <f t="shared" si="2139"/>
        <v>5</v>
      </c>
      <c r="AG2996" s="448">
        <f t="shared" si="2139"/>
        <v>4</v>
      </c>
      <c r="AH2996" s="448">
        <f t="shared" si="2139"/>
        <v>3</v>
      </c>
      <c r="AI2996" s="449">
        <f t="shared" si="2139"/>
        <v>2</v>
      </c>
      <c r="AJ2996" s="464">
        <f t="shared" si="2123"/>
        <v>1</v>
      </c>
      <c r="AK2996" s="448">
        <f t="shared" si="2124"/>
        <v>0</v>
      </c>
      <c r="AL2996" s="448">
        <f t="shared" si="2125"/>
        <v>0</v>
      </c>
      <c r="AM2996" s="448">
        <f t="shared" si="2126"/>
        <v>0</v>
      </c>
      <c r="AN2996" s="449">
        <f t="shared" si="2127"/>
        <v>0</v>
      </c>
    </row>
    <row r="2997" spans="1:40" outlineLevel="2">
      <c r="A2997" s="882">
        <f>ROW()</f>
        <v>2997</v>
      </c>
      <c r="B2997" s="453"/>
      <c r="D2997" s="452" t="s">
        <v>81</v>
      </c>
      <c r="H2997" s="458"/>
      <c r="I2997" s="458"/>
      <c r="J2997" s="459"/>
      <c r="K2997" s="458"/>
      <c r="L2997" s="458"/>
      <c r="M2997" s="458"/>
      <c r="N2997" s="463"/>
      <c r="O2997" s="458"/>
      <c r="P2997" s="458"/>
      <c r="Q2997" s="458"/>
      <c r="R2997" s="458"/>
      <c r="S2997" s="458"/>
      <c r="T2997" s="459"/>
      <c r="U2997" s="458"/>
      <c r="V2997" s="458"/>
      <c r="W2997" s="458"/>
      <c r="X2997" s="458"/>
      <c r="Y2997" s="459"/>
      <c r="Z2997" s="169"/>
      <c r="AA2997" s="169">
        <f>Input!$AC$71</f>
        <v>4</v>
      </c>
      <c r="AB2997" s="448">
        <f t="shared" ref="AB2997:AI2997" si="2140">(AA2997-AA$9)*(AA2997&gt;AB$9)</f>
        <v>3</v>
      </c>
      <c r="AC2997" s="448">
        <f t="shared" si="2140"/>
        <v>2</v>
      </c>
      <c r="AD2997" s="448">
        <f t="shared" si="2140"/>
        <v>1</v>
      </c>
      <c r="AE2997" s="464">
        <f t="shared" si="2140"/>
        <v>0</v>
      </c>
      <c r="AF2997" s="448">
        <f t="shared" si="2140"/>
        <v>0</v>
      </c>
      <c r="AG2997" s="448">
        <f t="shared" si="2140"/>
        <v>0</v>
      </c>
      <c r="AH2997" s="448">
        <f t="shared" si="2140"/>
        <v>0</v>
      </c>
      <c r="AI2997" s="449">
        <f t="shared" si="2140"/>
        <v>0</v>
      </c>
      <c r="AJ2997" s="464">
        <f t="shared" si="2123"/>
        <v>0</v>
      </c>
      <c r="AK2997" s="448">
        <f t="shared" si="2124"/>
        <v>0</v>
      </c>
      <c r="AL2997" s="448">
        <f t="shared" si="2125"/>
        <v>0</v>
      </c>
      <c r="AM2997" s="448">
        <f t="shared" si="2126"/>
        <v>0</v>
      </c>
      <c r="AN2997" s="449">
        <f t="shared" si="2127"/>
        <v>0</v>
      </c>
    </row>
    <row r="2998" spans="1:40" outlineLevel="2">
      <c r="A2998" s="882">
        <f>ROW()</f>
        <v>2998</v>
      </c>
      <c r="B2998" s="453"/>
      <c r="D2998" s="452" t="s">
        <v>28</v>
      </c>
      <c r="H2998" s="458"/>
      <c r="I2998" s="458"/>
      <c r="J2998" s="459"/>
      <c r="K2998" s="458"/>
      <c r="L2998" s="458"/>
      <c r="M2998" s="458"/>
      <c r="N2998" s="463"/>
      <c r="O2998" s="458"/>
      <c r="P2998" s="458"/>
      <c r="Q2998" s="458"/>
      <c r="R2998" s="458"/>
      <c r="S2998" s="458"/>
      <c r="T2998" s="459"/>
      <c r="U2998" s="458"/>
      <c r="V2998" s="458"/>
      <c r="W2998" s="458"/>
      <c r="X2998" s="458"/>
      <c r="Y2998" s="459"/>
      <c r="Z2998" s="169"/>
      <c r="AA2998" s="169">
        <f>Input!$AC$72</f>
        <v>0</v>
      </c>
      <c r="AB2998" s="448">
        <f t="shared" ref="AB2998:AI2998" si="2141">(AA2998-AA$9)*(AA2998&gt;AB$9)</f>
        <v>0</v>
      </c>
      <c r="AC2998" s="448">
        <f t="shared" si="2141"/>
        <v>0</v>
      </c>
      <c r="AD2998" s="448">
        <f t="shared" si="2141"/>
        <v>0</v>
      </c>
      <c r="AE2998" s="464">
        <f t="shared" si="2141"/>
        <v>0</v>
      </c>
      <c r="AF2998" s="448">
        <f t="shared" si="2141"/>
        <v>0</v>
      </c>
      <c r="AG2998" s="448">
        <f t="shared" si="2141"/>
        <v>0</v>
      </c>
      <c r="AH2998" s="448">
        <f t="shared" si="2141"/>
        <v>0</v>
      </c>
      <c r="AI2998" s="449">
        <f t="shared" si="2141"/>
        <v>0</v>
      </c>
      <c r="AJ2998" s="464">
        <f t="shared" si="2123"/>
        <v>0</v>
      </c>
      <c r="AK2998" s="448">
        <f t="shared" si="2124"/>
        <v>0</v>
      </c>
      <c r="AL2998" s="448">
        <f t="shared" si="2125"/>
        <v>0</v>
      </c>
      <c r="AM2998" s="448">
        <f t="shared" si="2126"/>
        <v>0</v>
      </c>
      <c r="AN2998" s="449">
        <f t="shared" si="2127"/>
        <v>0</v>
      </c>
    </row>
    <row r="2999" spans="1:40" outlineLevel="2">
      <c r="A2999" s="882">
        <f>ROW()</f>
        <v>2999</v>
      </c>
      <c r="B2999" s="453"/>
      <c r="D2999" s="456" t="s">
        <v>443</v>
      </c>
      <c r="E2999" s="456"/>
      <c r="F2999" s="456"/>
      <c r="G2999" s="456"/>
      <c r="H2999" s="460"/>
      <c r="I2999" s="460"/>
      <c r="J2999" s="461"/>
      <c r="K2999" s="460"/>
      <c r="L2999" s="460"/>
      <c r="M2999" s="460"/>
      <c r="N2999" s="465"/>
      <c r="O2999" s="460"/>
      <c r="P2999" s="460"/>
      <c r="Q2999" s="460"/>
      <c r="R2999" s="460"/>
      <c r="S2999" s="460"/>
      <c r="T2999" s="461"/>
      <c r="U2999" s="460"/>
      <c r="V2999" s="460"/>
      <c r="W2999" s="460"/>
      <c r="X2999" s="460"/>
      <c r="Y2999" s="461"/>
      <c r="Z2999" s="170"/>
      <c r="AA2999" s="170">
        <f>Input!$AC$73</f>
        <v>5</v>
      </c>
      <c r="AB2999" s="450">
        <f t="shared" ref="AB2999:AI2999" si="2142">(AA2999-AA$9)*(AA2999&gt;AB$9)</f>
        <v>4</v>
      </c>
      <c r="AC2999" s="450">
        <f t="shared" si="2142"/>
        <v>3</v>
      </c>
      <c r="AD2999" s="450">
        <f t="shared" si="2142"/>
        <v>2</v>
      </c>
      <c r="AE2999" s="474">
        <f t="shared" si="2142"/>
        <v>1</v>
      </c>
      <c r="AF2999" s="450">
        <f t="shared" si="2142"/>
        <v>0</v>
      </c>
      <c r="AG2999" s="450">
        <f t="shared" si="2142"/>
        <v>0</v>
      </c>
      <c r="AH2999" s="450">
        <f t="shared" si="2142"/>
        <v>0</v>
      </c>
      <c r="AI2999" s="451">
        <f t="shared" si="2142"/>
        <v>0</v>
      </c>
      <c r="AJ2999" s="474">
        <f t="shared" si="2123"/>
        <v>0</v>
      </c>
      <c r="AK2999" s="450">
        <f t="shared" si="2124"/>
        <v>0</v>
      </c>
      <c r="AL2999" s="450">
        <f t="shared" si="2125"/>
        <v>0</v>
      </c>
      <c r="AM2999" s="450">
        <f t="shared" si="2126"/>
        <v>0</v>
      </c>
      <c r="AN2999" s="451">
        <f t="shared" si="2127"/>
        <v>0</v>
      </c>
    </row>
    <row r="3000" spans="1:40" outlineLevel="2">
      <c r="A3000" s="882">
        <f>ROW()</f>
        <v>3000</v>
      </c>
      <c r="B3000" s="453"/>
      <c r="H3000" s="458"/>
      <c r="I3000" s="458"/>
      <c r="J3000" s="459"/>
      <c r="K3000" s="458"/>
      <c r="L3000" s="458"/>
      <c r="M3000" s="458"/>
      <c r="N3000" s="463"/>
      <c r="O3000" s="458"/>
      <c r="P3000" s="458"/>
      <c r="Q3000" s="458"/>
      <c r="R3000" s="458"/>
      <c r="S3000" s="458"/>
      <c r="T3000" s="459"/>
      <c r="U3000" s="439"/>
      <c r="V3000" s="439"/>
      <c r="W3000" s="439"/>
      <c r="X3000" s="439"/>
      <c r="Y3000" s="443"/>
      <c r="Z3000" s="439"/>
      <c r="AA3000" s="439"/>
      <c r="AB3000" s="439"/>
      <c r="AC3000" s="439"/>
      <c r="AD3000" s="439"/>
      <c r="AE3000" s="443"/>
      <c r="AF3000" s="439"/>
      <c r="AG3000" s="439"/>
      <c r="AH3000" s="439"/>
      <c r="AI3000" s="440"/>
      <c r="AJ3000" s="443"/>
      <c r="AK3000" s="439"/>
      <c r="AL3000" s="439"/>
      <c r="AM3000" s="439"/>
      <c r="AN3000" s="440"/>
    </row>
    <row r="3001" spans="1:40" outlineLevel="1">
      <c r="A3001" s="732" t="s">
        <v>20</v>
      </c>
      <c r="B3001" s="733"/>
      <c r="C3001" s="881"/>
      <c r="D3001" s="733"/>
      <c r="E3001" s="733"/>
      <c r="F3001" s="733"/>
      <c r="G3001" s="730"/>
      <c r="H3001" s="733"/>
      <c r="I3001" s="730"/>
      <c r="J3001" s="729"/>
      <c r="K3001" s="730"/>
      <c r="L3001" s="730"/>
      <c r="M3001" s="730"/>
      <c r="N3001" s="731"/>
      <c r="O3001" s="730"/>
      <c r="P3001" s="730"/>
      <c r="Q3001" s="730"/>
      <c r="R3001" s="730"/>
      <c r="S3001" s="730"/>
      <c r="T3001" s="729"/>
      <c r="U3001" s="730"/>
      <c r="V3001" s="730"/>
      <c r="W3001" s="730"/>
      <c r="X3001" s="730"/>
      <c r="Y3001" s="729"/>
      <c r="Z3001" s="730"/>
      <c r="AA3001" s="730"/>
      <c r="AB3001" s="730"/>
      <c r="AC3001" s="730"/>
      <c r="AD3001" s="730"/>
      <c r="AE3001" s="729"/>
      <c r="AF3001" s="730"/>
      <c r="AG3001" s="730"/>
      <c r="AH3001" s="730"/>
      <c r="AI3001" s="731"/>
      <c r="AJ3001" s="729"/>
      <c r="AK3001" s="730"/>
      <c r="AL3001" s="730"/>
      <c r="AM3001" s="730"/>
      <c r="AN3001" s="731"/>
    </row>
    <row r="3002" spans="1:40" outlineLevel="2">
      <c r="A3002" s="882">
        <f>ROW()</f>
        <v>3002</v>
      </c>
      <c r="B3002" s="453"/>
      <c r="D3002" s="452" t="s">
        <v>300</v>
      </c>
      <c r="H3002" s="458"/>
      <c r="I3002" s="458"/>
      <c r="J3002" s="459"/>
      <c r="K3002" s="458"/>
      <c r="L3002" s="458"/>
      <c r="M3002" s="458"/>
      <c r="N3002" s="463"/>
      <c r="O3002" s="458"/>
      <c r="P3002" s="458"/>
      <c r="Q3002" s="458"/>
      <c r="R3002" s="458"/>
      <c r="S3002" s="458"/>
      <c r="T3002" s="459"/>
      <c r="U3002" s="439"/>
      <c r="V3002" s="439"/>
      <c r="W3002" s="439"/>
      <c r="X3002" s="439"/>
      <c r="Y3002" s="443"/>
      <c r="Z3002" s="439">
        <f t="shared" ref="Z3002:AD3003" si="2143">Y3092</f>
        <v>0</v>
      </c>
      <c r="AA3002" s="439">
        <f t="shared" si="2143"/>
        <v>0.49753809494620849</v>
      </c>
      <c r="AB3002" s="439">
        <f t="shared" si="2143"/>
        <v>0.47266119019889807</v>
      </c>
      <c r="AC3002" s="439">
        <f t="shared" si="2143"/>
        <v>0.44778428545158766</v>
      </c>
      <c r="AD3002" s="439">
        <f t="shared" si="2143"/>
        <v>0.42290738070427725</v>
      </c>
      <c r="AE3002" s="443">
        <f t="shared" ref="AE3002:AI3013" si="2144">AD3092</f>
        <v>0.39803047595696683</v>
      </c>
      <c r="AF3002" s="439">
        <f t="shared" si="2144"/>
        <v>0.37315357120965642</v>
      </c>
      <c r="AG3002" s="439">
        <f t="shared" si="2144"/>
        <v>0.34827666646234601</v>
      </c>
      <c r="AH3002" s="439">
        <f t="shared" si="2144"/>
        <v>0.32339976171503559</v>
      </c>
      <c r="AI3002" s="440">
        <f t="shared" si="2144"/>
        <v>0.29852285696772518</v>
      </c>
      <c r="AJ3002" s="443">
        <f t="shared" ref="AJ3002:AJ3013" si="2145">AI3092</f>
        <v>0.27364595222041477</v>
      </c>
      <c r="AK3002" s="439">
        <f t="shared" ref="AK3002:AK3013" si="2146">AJ3092</f>
        <v>0.24876904747310433</v>
      </c>
      <c r="AL3002" s="439">
        <f t="shared" ref="AL3002:AL3013" si="2147">AK3092</f>
        <v>0.22389214272579389</v>
      </c>
      <c r="AM3002" s="439">
        <f t="shared" ref="AM3002:AM3013" si="2148">AL3092</f>
        <v>0.19901523797848344</v>
      </c>
      <c r="AN3002" s="440">
        <f t="shared" ref="AN3002:AN3013" si="2149">AM3092</f>
        <v>0.174138333231173</v>
      </c>
    </row>
    <row r="3003" spans="1:40" outlineLevel="2">
      <c r="A3003" s="882">
        <f>ROW()</f>
        <v>3003</v>
      </c>
      <c r="B3003" s="453"/>
      <c r="D3003" s="452" t="s">
        <v>301</v>
      </c>
      <c r="H3003" s="458"/>
      <c r="I3003" s="458"/>
      <c r="J3003" s="459"/>
      <c r="K3003" s="458"/>
      <c r="L3003" s="458"/>
      <c r="M3003" s="458"/>
      <c r="N3003" s="463"/>
      <c r="O3003" s="458"/>
      <c r="P3003" s="458"/>
      <c r="Q3003" s="458"/>
      <c r="R3003" s="458"/>
      <c r="S3003" s="458"/>
      <c r="T3003" s="459"/>
      <c r="U3003" s="439"/>
      <c r="V3003" s="439"/>
      <c r="W3003" s="439"/>
      <c r="X3003" s="439"/>
      <c r="Y3003" s="443"/>
      <c r="Z3003" s="439">
        <f t="shared" si="2143"/>
        <v>0</v>
      </c>
      <c r="AA3003" s="439">
        <f t="shared" si="2143"/>
        <v>1.3136426469257889</v>
      </c>
      <c r="AB3003" s="439">
        <f t="shared" si="2143"/>
        <v>1.2479605145794994</v>
      </c>
      <c r="AC3003" s="439">
        <f t="shared" si="2143"/>
        <v>1.1822783822332099</v>
      </c>
      <c r="AD3003" s="439">
        <f t="shared" si="2143"/>
        <v>1.1165962498869204</v>
      </c>
      <c r="AE3003" s="443">
        <f t="shared" si="2144"/>
        <v>1.0509141175406309</v>
      </c>
      <c r="AF3003" s="439">
        <f t="shared" si="2144"/>
        <v>0.98523198519434152</v>
      </c>
      <c r="AG3003" s="439">
        <f t="shared" si="2144"/>
        <v>0.91954985284805213</v>
      </c>
      <c r="AH3003" s="439">
        <f t="shared" si="2144"/>
        <v>0.85386772050176274</v>
      </c>
      <c r="AI3003" s="440">
        <f t="shared" si="2144"/>
        <v>0.78818558815547335</v>
      </c>
      <c r="AJ3003" s="443">
        <f t="shared" si="2145"/>
        <v>0.72250345580918385</v>
      </c>
      <c r="AK3003" s="439">
        <f t="shared" si="2146"/>
        <v>0.65682132346289435</v>
      </c>
      <c r="AL3003" s="439">
        <f t="shared" si="2147"/>
        <v>0.59113919111660496</v>
      </c>
      <c r="AM3003" s="439">
        <f t="shared" si="2148"/>
        <v>0.52545705877031557</v>
      </c>
      <c r="AN3003" s="440">
        <f t="shared" si="2149"/>
        <v>0.45977492642402612</v>
      </c>
    </row>
    <row r="3004" spans="1:40" outlineLevel="2">
      <c r="A3004" s="882">
        <f>ROW()</f>
        <v>3004</v>
      </c>
      <c r="B3004" s="453"/>
      <c r="D3004" s="452" t="s">
        <v>29</v>
      </c>
      <c r="H3004" s="458"/>
      <c r="I3004" s="458"/>
      <c r="J3004" s="459"/>
      <c r="K3004" s="458"/>
      <c r="L3004" s="458"/>
      <c r="M3004" s="458"/>
      <c r="N3004" s="463"/>
      <c r="O3004" s="458"/>
      <c r="P3004" s="458"/>
      <c r="Q3004" s="458"/>
      <c r="R3004" s="458"/>
      <c r="S3004" s="458"/>
      <c r="T3004" s="459"/>
      <c r="U3004" s="439"/>
      <c r="V3004" s="439"/>
      <c r="W3004" s="439"/>
      <c r="X3004" s="439"/>
      <c r="Y3004" s="443"/>
      <c r="Z3004" s="439">
        <f t="shared" ref="Z3004:AD3011" si="2150">Y3094</f>
        <v>0</v>
      </c>
      <c r="AA3004" s="439">
        <f t="shared" si="2150"/>
        <v>0</v>
      </c>
      <c r="AB3004" s="439">
        <f t="shared" si="2150"/>
        <v>0</v>
      </c>
      <c r="AC3004" s="439">
        <f t="shared" si="2150"/>
        <v>0</v>
      </c>
      <c r="AD3004" s="439">
        <f t="shared" si="2150"/>
        <v>0</v>
      </c>
      <c r="AE3004" s="443">
        <f t="shared" si="2144"/>
        <v>0</v>
      </c>
      <c r="AF3004" s="439">
        <f t="shared" si="2144"/>
        <v>0</v>
      </c>
      <c r="AG3004" s="439">
        <f t="shared" si="2144"/>
        <v>0</v>
      </c>
      <c r="AH3004" s="439">
        <f t="shared" si="2144"/>
        <v>0</v>
      </c>
      <c r="AI3004" s="440">
        <f t="shared" si="2144"/>
        <v>0</v>
      </c>
      <c r="AJ3004" s="443">
        <f t="shared" si="2145"/>
        <v>0</v>
      </c>
      <c r="AK3004" s="439">
        <f t="shared" si="2146"/>
        <v>0</v>
      </c>
      <c r="AL3004" s="439">
        <f t="shared" si="2147"/>
        <v>0</v>
      </c>
      <c r="AM3004" s="439">
        <f t="shared" si="2148"/>
        <v>0</v>
      </c>
      <c r="AN3004" s="440">
        <f t="shared" si="2149"/>
        <v>0</v>
      </c>
    </row>
    <row r="3005" spans="1:40" outlineLevel="2">
      <c r="A3005" s="882">
        <f>ROW()</f>
        <v>3005</v>
      </c>
      <c r="B3005" s="453"/>
      <c r="D3005" s="452" t="s">
        <v>30</v>
      </c>
      <c r="H3005" s="458"/>
      <c r="I3005" s="458"/>
      <c r="J3005" s="459"/>
      <c r="K3005" s="458"/>
      <c r="L3005" s="458"/>
      <c r="M3005" s="458"/>
      <c r="N3005" s="463"/>
      <c r="O3005" s="458"/>
      <c r="P3005" s="458"/>
      <c r="Q3005" s="458"/>
      <c r="R3005" s="458"/>
      <c r="S3005" s="458"/>
      <c r="T3005" s="459"/>
      <c r="U3005" s="439"/>
      <c r="V3005" s="439"/>
      <c r="W3005" s="439"/>
      <c r="X3005" s="439"/>
      <c r="Y3005" s="443"/>
      <c r="Z3005" s="439">
        <f t="shared" si="2150"/>
        <v>0</v>
      </c>
      <c r="AA3005" s="439">
        <f t="shared" si="2150"/>
        <v>30.087595650581051</v>
      </c>
      <c r="AB3005" s="439">
        <f t="shared" si="2150"/>
        <v>28.583215868051997</v>
      </c>
      <c r="AC3005" s="439">
        <f t="shared" si="2150"/>
        <v>27.078836085522944</v>
      </c>
      <c r="AD3005" s="439">
        <f t="shared" si="2150"/>
        <v>25.574456302993891</v>
      </c>
      <c r="AE3005" s="443">
        <f t="shared" si="2144"/>
        <v>24.070076520464838</v>
      </c>
      <c r="AF3005" s="439">
        <f t="shared" si="2144"/>
        <v>22.565696737935784</v>
      </c>
      <c r="AG3005" s="439">
        <f t="shared" si="2144"/>
        <v>21.061316955406731</v>
      </c>
      <c r="AH3005" s="439">
        <f t="shared" si="2144"/>
        <v>19.556937172877678</v>
      </c>
      <c r="AI3005" s="440">
        <f t="shared" si="2144"/>
        <v>18.052557390348625</v>
      </c>
      <c r="AJ3005" s="443">
        <f t="shared" si="2145"/>
        <v>16.548177607819571</v>
      </c>
      <c r="AK3005" s="439">
        <f t="shared" si="2146"/>
        <v>15.04379782529052</v>
      </c>
      <c r="AL3005" s="439">
        <f t="shared" si="2147"/>
        <v>13.539418042761469</v>
      </c>
      <c r="AM3005" s="439">
        <f t="shared" si="2148"/>
        <v>12.035038260232417</v>
      </c>
      <c r="AN3005" s="440">
        <f t="shared" si="2149"/>
        <v>10.530658477703366</v>
      </c>
    </row>
    <row r="3006" spans="1:40" outlineLevel="2">
      <c r="A3006" s="882">
        <f>ROW()</f>
        <v>3006</v>
      </c>
      <c r="B3006" s="453"/>
      <c r="D3006" s="452" t="s">
        <v>31</v>
      </c>
      <c r="H3006" s="458"/>
      <c r="I3006" s="458"/>
      <c r="J3006" s="459"/>
      <c r="K3006" s="458"/>
      <c r="L3006" s="458"/>
      <c r="M3006" s="458"/>
      <c r="N3006" s="463"/>
      <c r="O3006" s="458"/>
      <c r="P3006" s="458"/>
      <c r="Q3006" s="458"/>
      <c r="R3006" s="458"/>
      <c r="S3006" s="458"/>
      <c r="T3006" s="459"/>
      <c r="U3006" s="439"/>
      <c r="V3006" s="439"/>
      <c r="W3006" s="439"/>
      <c r="X3006" s="439"/>
      <c r="Y3006" s="443"/>
      <c r="Z3006" s="439">
        <f t="shared" si="2150"/>
        <v>0</v>
      </c>
      <c r="AA3006" s="439">
        <f t="shared" si="2150"/>
        <v>0</v>
      </c>
      <c r="AB3006" s="439">
        <f t="shared" si="2150"/>
        <v>0</v>
      </c>
      <c r="AC3006" s="439">
        <f t="shared" si="2150"/>
        <v>0</v>
      </c>
      <c r="AD3006" s="439">
        <f t="shared" si="2150"/>
        <v>0</v>
      </c>
      <c r="AE3006" s="443">
        <f t="shared" si="2144"/>
        <v>0</v>
      </c>
      <c r="AF3006" s="439">
        <f t="shared" si="2144"/>
        <v>0</v>
      </c>
      <c r="AG3006" s="439">
        <f t="shared" si="2144"/>
        <v>0</v>
      </c>
      <c r="AH3006" s="439">
        <f t="shared" si="2144"/>
        <v>0</v>
      </c>
      <c r="AI3006" s="440">
        <f t="shared" si="2144"/>
        <v>0</v>
      </c>
      <c r="AJ3006" s="443">
        <f t="shared" si="2145"/>
        <v>0</v>
      </c>
      <c r="AK3006" s="439">
        <f t="shared" si="2146"/>
        <v>0</v>
      </c>
      <c r="AL3006" s="439">
        <f t="shared" si="2147"/>
        <v>0</v>
      </c>
      <c r="AM3006" s="439">
        <f t="shared" si="2148"/>
        <v>0</v>
      </c>
      <c r="AN3006" s="440">
        <f t="shared" si="2149"/>
        <v>0</v>
      </c>
    </row>
    <row r="3007" spans="1:40" outlineLevel="2">
      <c r="A3007" s="882">
        <f>ROW()</f>
        <v>3007</v>
      </c>
      <c r="B3007" s="453"/>
      <c r="D3007" s="452" t="s">
        <v>32</v>
      </c>
      <c r="H3007" s="458"/>
      <c r="I3007" s="458"/>
      <c r="J3007" s="459"/>
      <c r="K3007" s="458"/>
      <c r="L3007" s="458"/>
      <c r="M3007" s="458"/>
      <c r="N3007" s="463"/>
      <c r="O3007" s="458"/>
      <c r="P3007" s="458"/>
      <c r="Q3007" s="458"/>
      <c r="R3007" s="458"/>
      <c r="S3007" s="458"/>
      <c r="T3007" s="459"/>
      <c r="U3007" s="439"/>
      <c r="V3007" s="439"/>
      <c r="W3007" s="439"/>
      <c r="X3007" s="439"/>
      <c r="Y3007" s="443"/>
      <c r="Z3007" s="439">
        <f t="shared" si="2150"/>
        <v>0</v>
      </c>
      <c r="AA3007" s="439">
        <f t="shared" si="2150"/>
        <v>2.4371088517792301</v>
      </c>
      <c r="AB3007" s="439">
        <f t="shared" si="2150"/>
        <v>2.3761811304847495</v>
      </c>
      <c r="AC3007" s="439">
        <f t="shared" si="2150"/>
        <v>2.315253409190269</v>
      </c>
      <c r="AD3007" s="439">
        <f t="shared" si="2150"/>
        <v>2.254325687895788</v>
      </c>
      <c r="AE3007" s="443">
        <f t="shared" si="2144"/>
        <v>2.1933979666013075</v>
      </c>
      <c r="AF3007" s="439">
        <f t="shared" si="2144"/>
        <v>2.1324702453068269</v>
      </c>
      <c r="AG3007" s="439">
        <f t="shared" si="2144"/>
        <v>2.071542524012346</v>
      </c>
      <c r="AH3007" s="439">
        <f t="shared" si="2144"/>
        <v>2.010614802717865</v>
      </c>
      <c r="AI3007" s="440">
        <f t="shared" si="2144"/>
        <v>1.9496870814233842</v>
      </c>
      <c r="AJ3007" s="443">
        <f t="shared" si="2145"/>
        <v>1.8887593601289034</v>
      </c>
      <c r="AK3007" s="439">
        <f t="shared" si="2146"/>
        <v>1.8278316388344227</v>
      </c>
      <c r="AL3007" s="439">
        <f t="shared" si="2147"/>
        <v>1.7669039175399419</v>
      </c>
      <c r="AM3007" s="439">
        <f t="shared" si="2148"/>
        <v>1.7059761962454612</v>
      </c>
      <c r="AN3007" s="440">
        <f t="shared" si="2149"/>
        <v>1.6450484749509804</v>
      </c>
    </row>
    <row r="3008" spans="1:40" outlineLevel="2">
      <c r="A3008" s="882">
        <f>ROW()</f>
        <v>3008</v>
      </c>
      <c r="B3008" s="453"/>
      <c r="D3008" s="452" t="s">
        <v>33</v>
      </c>
      <c r="H3008" s="458"/>
      <c r="I3008" s="458"/>
      <c r="J3008" s="459"/>
      <c r="K3008" s="458"/>
      <c r="L3008" s="458"/>
      <c r="M3008" s="458"/>
      <c r="N3008" s="463"/>
      <c r="O3008" s="458"/>
      <c r="P3008" s="458"/>
      <c r="Q3008" s="458"/>
      <c r="R3008" s="458"/>
      <c r="S3008" s="458"/>
      <c r="T3008" s="459"/>
      <c r="U3008" s="439"/>
      <c r="V3008" s="439"/>
      <c r="W3008" s="439"/>
      <c r="X3008" s="439"/>
      <c r="Y3008" s="443"/>
      <c r="Z3008" s="439">
        <f t="shared" si="2150"/>
        <v>0</v>
      </c>
      <c r="AA3008" s="439">
        <f t="shared" si="2150"/>
        <v>2.0879939800990382E-2</v>
      </c>
      <c r="AB3008" s="439">
        <f t="shared" si="2150"/>
        <v>2.0357941305965622E-2</v>
      </c>
      <c r="AC3008" s="439">
        <f t="shared" si="2150"/>
        <v>1.9835942810940862E-2</v>
      </c>
      <c r="AD3008" s="439">
        <f t="shared" si="2150"/>
        <v>1.9313944315916102E-2</v>
      </c>
      <c r="AE3008" s="443">
        <f t="shared" si="2144"/>
        <v>1.8791945820891342E-2</v>
      </c>
      <c r="AF3008" s="439">
        <f t="shared" si="2144"/>
        <v>1.8269947325866582E-2</v>
      </c>
      <c r="AG3008" s="439">
        <f t="shared" si="2144"/>
        <v>1.7747948830841822E-2</v>
      </c>
      <c r="AH3008" s="439">
        <f t="shared" si="2144"/>
        <v>1.7225950335817062E-2</v>
      </c>
      <c r="AI3008" s="440">
        <f t="shared" si="2144"/>
        <v>1.6703951840792302E-2</v>
      </c>
      <c r="AJ3008" s="443">
        <f t="shared" si="2145"/>
        <v>1.6181953345767542E-2</v>
      </c>
      <c r="AK3008" s="439">
        <f t="shared" si="2146"/>
        <v>1.5659954850742782E-2</v>
      </c>
      <c r="AL3008" s="439">
        <f t="shared" si="2147"/>
        <v>1.5137956355718022E-2</v>
      </c>
      <c r="AM3008" s="439">
        <f t="shared" si="2148"/>
        <v>1.4615957860693262E-2</v>
      </c>
      <c r="AN3008" s="440">
        <f t="shared" si="2149"/>
        <v>1.4093959365668502E-2</v>
      </c>
    </row>
    <row r="3009" spans="1:40" outlineLevel="2">
      <c r="A3009" s="882">
        <f>ROW()</f>
        <v>3009</v>
      </c>
      <c r="B3009" s="453"/>
      <c r="D3009" s="452" t="s">
        <v>27</v>
      </c>
      <c r="H3009" s="458"/>
      <c r="I3009" s="458"/>
      <c r="J3009" s="459"/>
      <c r="K3009" s="458"/>
      <c r="L3009" s="458"/>
      <c r="M3009" s="458"/>
      <c r="N3009" s="463"/>
      <c r="O3009" s="458"/>
      <c r="P3009" s="458"/>
      <c r="Q3009" s="458"/>
      <c r="R3009" s="458"/>
      <c r="S3009" s="458"/>
      <c r="T3009" s="459"/>
      <c r="U3009" s="439"/>
      <c r="V3009" s="439"/>
      <c r="W3009" s="439"/>
      <c r="X3009" s="439"/>
      <c r="Y3009" s="443"/>
      <c r="Z3009" s="439">
        <f t="shared" si="2150"/>
        <v>0</v>
      </c>
      <c r="AA3009" s="439">
        <f t="shared" si="2150"/>
        <v>0.42069134150910648</v>
      </c>
      <c r="AB3009" s="439">
        <f t="shared" si="2150"/>
        <v>0.41017405797137879</v>
      </c>
      <c r="AC3009" s="439">
        <f t="shared" si="2150"/>
        <v>0.39965677443365111</v>
      </c>
      <c r="AD3009" s="439">
        <f t="shared" si="2150"/>
        <v>0.38913949089592342</v>
      </c>
      <c r="AE3009" s="443">
        <f t="shared" si="2144"/>
        <v>0.37862220735819574</v>
      </c>
      <c r="AF3009" s="439">
        <f t="shared" si="2144"/>
        <v>0.36810492382046806</v>
      </c>
      <c r="AG3009" s="439">
        <f t="shared" si="2144"/>
        <v>0.35758764028274037</v>
      </c>
      <c r="AH3009" s="439">
        <f t="shared" si="2144"/>
        <v>0.34707035674501269</v>
      </c>
      <c r="AI3009" s="440">
        <f t="shared" si="2144"/>
        <v>0.336553073207285</v>
      </c>
      <c r="AJ3009" s="443">
        <f t="shared" si="2145"/>
        <v>0.32603578966955737</v>
      </c>
      <c r="AK3009" s="439">
        <f t="shared" si="2146"/>
        <v>0.31551850613182969</v>
      </c>
      <c r="AL3009" s="439">
        <f t="shared" si="2147"/>
        <v>0.30500122259410201</v>
      </c>
      <c r="AM3009" s="439">
        <f t="shared" si="2148"/>
        <v>0.29448393905637438</v>
      </c>
      <c r="AN3009" s="440">
        <f t="shared" si="2149"/>
        <v>0.28396665551864675</v>
      </c>
    </row>
    <row r="3010" spans="1:40" outlineLevel="2">
      <c r="A3010" s="882">
        <f>ROW()</f>
        <v>3010</v>
      </c>
      <c r="B3010" s="453"/>
      <c r="D3010" s="452" t="s">
        <v>34</v>
      </c>
      <c r="H3010" s="458"/>
      <c r="I3010" s="458"/>
      <c r="J3010" s="459"/>
      <c r="K3010" s="458"/>
      <c r="L3010" s="458"/>
      <c r="M3010" s="458"/>
      <c r="N3010" s="463"/>
      <c r="O3010" s="458"/>
      <c r="P3010" s="458"/>
      <c r="Q3010" s="458"/>
      <c r="R3010" s="458"/>
      <c r="S3010" s="458"/>
      <c r="T3010" s="459"/>
      <c r="U3010" s="439"/>
      <c r="V3010" s="439"/>
      <c r="W3010" s="439"/>
      <c r="X3010" s="439"/>
      <c r="Y3010" s="443"/>
      <c r="Z3010" s="439">
        <f t="shared" si="2150"/>
        <v>0</v>
      </c>
      <c r="AA3010" s="439">
        <f t="shared" si="2150"/>
        <v>27.932809374461964</v>
      </c>
      <c r="AB3010" s="439">
        <f t="shared" si="2150"/>
        <v>26.070622082831168</v>
      </c>
      <c r="AC3010" s="439">
        <f t="shared" si="2150"/>
        <v>24.208434791200371</v>
      </c>
      <c r="AD3010" s="439">
        <f t="shared" si="2150"/>
        <v>22.346247499569575</v>
      </c>
      <c r="AE3010" s="443">
        <f t="shared" si="2144"/>
        <v>20.484060207938779</v>
      </c>
      <c r="AF3010" s="439">
        <f t="shared" si="2144"/>
        <v>18.621872916307982</v>
      </c>
      <c r="AG3010" s="439">
        <f t="shared" si="2144"/>
        <v>16.759685624677182</v>
      </c>
      <c r="AH3010" s="439">
        <f t="shared" si="2144"/>
        <v>14.897498333046384</v>
      </c>
      <c r="AI3010" s="440">
        <f t="shared" si="2144"/>
        <v>13.035311041415586</v>
      </c>
      <c r="AJ3010" s="443">
        <f t="shared" si="2145"/>
        <v>11.173123749784788</v>
      </c>
      <c r="AK3010" s="439">
        <f t="shared" si="2146"/>
        <v>9.3109364581539893</v>
      </c>
      <c r="AL3010" s="439">
        <f t="shared" si="2147"/>
        <v>7.4487491665231911</v>
      </c>
      <c r="AM3010" s="439">
        <f t="shared" si="2148"/>
        <v>5.5865618748923929</v>
      </c>
      <c r="AN3010" s="440">
        <f t="shared" si="2149"/>
        <v>3.7243745832615955</v>
      </c>
    </row>
    <row r="3011" spans="1:40" outlineLevel="2">
      <c r="A3011" s="882">
        <f>ROW()</f>
        <v>3011</v>
      </c>
      <c r="B3011" s="453"/>
      <c r="D3011" s="452" t="s">
        <v>35</v>
      </c>
      <c r="H3011" s="458"/>
      <c r="I3011" s="458"/>
      <c r="J3011" s="459"/>
      <c r="K3011" s="458"/>
      <c r="L3011" s="458"/>
      <c r="M3011" s="458"/>
      <c r="N3011" s="463"/>
      <c r="O3011" s="458"/>
      <c r="P3011" s="458"/>
      <c r="Q3011" s="458"/>
      <c r="R3011" s="458"/>
      <c r="S3011" s="458"/>
      <c r="T3011" s="459"/>
      <c r="U3011" s="439"/>
      <c r="V3011" s="439"/>
      <c r="W3011" s="439"/>
      <c r="X3011" s="439"/>
      <c r="Y3011" s="443"/>
      <c r="Z3011" s="439">
        <f t="shared" si="2150"/>
        <v>0</v>
      </c>
      <c r="AA3011" s="439">
        <f t="shared" si="2150"/>
        <v>1.1394976721056989</v>
      </c>
      <c r="AB3011" s="439">
        <f t="shared" si="2150"/>
        <v>1.025547904895129</v>
      </c>
      <c r="AC3011" s="439">
        <f t="shared" si="2150"/>
        <v>0.91159813768455911</v>
      </c>
      <c r="AD3011" s="439">
        <f t="shared" si="2150"/>
        <v>0.79764837047398918</v>
      </c>
      <c r="AE3011" s="443">
        <f t="shared" si="2144"/>
        <v>0.68369860326341925</v>
      </c>
      <c r="AF3011" s="439">
        <f t="shared" si="2144"/>
        <v>0.56974883605284932</v>
      </c>
      <c r="AG3011" s="439">
        <f t="shared" si="2144"/>
        <v>0.45579906884227944</v>
      </c>
      <c r="AH3011" s="439">
        <f t="shared" si="2144"/>
        <v>0.34184930163170957</v>
      </c>
      <c r="AI3011" s="440">
        <f t="shared" si="2144"/>
        <v>0.22789953442113969</v>
      </c>
      <c r="AJ3011" s="443">
        <f t="shared" si="2145"/>
        <v>0.11394976721056985</v>
      </c>
      <c r="AK3011" s="439">
        <f t="shared" si="2146"/>
        <v>0</v>
      </c>
      <c r="AL3011" s="439">
        <f t="shared" si="2147"/>
        <v>0</v>
      </c>
      <c r="AM3011" s="439">
        <f t="shared" si="2148"/>
        <v>0</v>
      </c>
      <c r="AN3011" s="440">
        <f t="shared" si="2149"/>
        <v>0</v>
      </c>
    </row>
    <row r="3012" spans="1:40" outlineLevel="2">
      <c r="A3012" s="882">
        <f>ROW()</f>
        <v>3012</v>
      </c>
      <c r="B3012" s="453"/>
      <c r="D3012" s="452" t="s">
        <v>302</v>
      </c>
      <c r="H3012" s="458"/>
      <c r="I3012" s="458"/>
      <c r="J3012" s="459"/>
      <c r="K3012" s="458"/>
      <c r="L3012" s="458"/>
      <c r="M3012" s="458"/>
      <c r="N3012" s="463"/>
      <c r="O3012" s="458"/>
      <c r="P3012" s="458"/>
      <c r="Q3012" s="458"/>
      <c r="R3012" s="458"/>
      <c r="S3012" s="458"/>
      <c r="T3012" s="459"/>
      <c r="U3012" s="439"/>
      <c r="V3012" s="439"/>
      <c r="W3012" s="439"/>
      <c r="X3012" s="439"/>
      <c r="Y3012" s="443"/>
      <c r="Z3012" s="439">
        <f t="shared" ref="Z3012" si="2151">Y3102</f>
        <v>0</v>
      </c>
      <c r="AA3012" s="439">
        <f t="shared" ref="AA3012" si="2152">Z3102</f>
        <v>1.2545469059237506</v>
      </c>
      <c r="AB3012" s="439">
        <f t="shared" ref="AB3012" si="2153">AA3102</f>
        <v>1.1290922153313756</v>
      </c>
      <c r="AC3012" s="439">
        <f t="shared" ref="AC3012" si="2154">AB3102</f>
        <v>1.0036375247390006</v>
      </c>
      <c r="AD3012" s="439">
        <f t="shared" ref="AD3012" si="2155">AC3102</f>
        <v>0.87818283414662557</v>
      </c>
      <c r="AE3012" s="443">
        <f t="shared" si="2144"/>
        <v>0.75272814355425055</v>
      </c>
      <c r="AF3012" s="439">
        <f t="shared" si="2144"/>
        <v>0.62727345296187542</v>
      </c>
      <c r="AG3012" s="439">
        <f t="shared" si="2144"/>
        <v>0.50181876236950029</v>
      </c>
      <c r="AH3012" s="439">
        <f t="shared" si="2144"/>
        <v>0.37636407177712522</v>
      </c>
      <c r="AI3012" s="440">
        <f t="shared" si="2144"/>
        <v>0.25090938118475015</v>
      </c>
      <c r="AJ3012" s="443">
        <f t="shared" si="2145"/>
        <v>0.12545469059237507</v>
      </c>
      <c r="AK3012" s="439">
        <f t="shared" si="2146"/>
        <v>0</v>
      </c>
      <c r="AL3012" s="439">
        <f t="shared" si="2147"/>
        <v>0</v>
      </c>
      <c r="AM3012" s="439">
        <f t="shared" si="2148"/>
        <v>0</v>
      </c>
      <c r="AN3012" s="440">
        <f t="shared" si="2149"/>
        <v>0</v>
      </c>
    </row>
    <row r="3013" spans="1:40" outlineLevel="2">
      <c r="A3013" s="882">
        <f>ROW()</f>
        <v>3013</v>
      </c>
      <c r="B3013" s="453"/>
      <c r="D3013" s="452" t="s">
        <v>36</v>
      </c>
      <c r="H3013" s="458"/>
      <c r="I3013" s="458"/>
      <c r="J3013" s="459"/>
      <c r="K3013" s="458"/>
      <c r="L3013" s="458"/>
      <c r="M3013" s="458"/>
      <c r="N3013" s="463"/>
      <c r="O3013" s="458"/>
      <c r="P3013" s="458"/>
      <c r="Q3013" s="458"/>
      <c r="R3013" s="458"/>
      <c r="S3013" s="458"/>
      <c r="T3013" s="459"/>
      <c r="U3013" s="439"/>
      <c r="V3013" s="439"/>
      <c r="W3013" s="439"/>
      <c r="X3013" s="439"/>
      <c r="Y3013" s="443"/>
      <c r="Z3013" s="439">
        <f t="shared" ref="Z3013:AD3013" si="2156">Y3103</f>
        <v>0</v>
      </c>
      <c r="AA3013" s="439">
        <f t="shared" si="2156"/>
        <v>3.1023990349776254</v>
      </c>
      <c r="AB3013" s="439">
        <f t="shared" si="2156"/>
        <v>2.3267992762332188</v>
      </c>
      <c r="AC3013" s="439">
        <f t="shared" si="2156"/>
        <v>1.5511995174888127</v>
      </c>
      <c r="AD3013" s="439">
        <f t="shared" si="2156"/>
        <v>0.77559975874440634</v>
      </c>
      <c r="AE3013" s="443">
        <f t="shared" si="2144"/>
        <v>0</v>
      </c>
      <c r="AF3013" s="439">
        <f t="shared" si="2144"/>
        <v>0</v>
      </c>
      <c r="AG3013" s="439">
        <f t="shared" si="2144"/>
        <v>0</v>
      </c>
      <c r="AH3013" s="439">
        <f t="shared" si="2144"/>
        <v>0</v>
      </c>
      <c r="AI3013" s="440">
        <f t="shared" si="2144"/>
        <v>0</v>
      </c>
      <c r="AJ3013" s="443">
        <f t="shared" si="2145"/>
        <v>0</v>
      </c>
      <c r="AK3013" s="439">
        <f t="shared" si="2146"/>
        <v>0</v>
      </c>
      <c r="AL3013" s="439">
        <f t="shared" si="2147"/>
        <v>0</v>
      </c>
      <c r="AM3013" s="439">
        <f t="shared" si="2148"/>
        <v>0</v>
      </c>
      <c r="AN3013" s="440">
        <f t="shared" si="2149"/>
        <v>0</v>
      </c>
    </row>
    <row r="3014" spans="1:40" outlineLevel="2">
      <c r="A3014" s="882">
        <f>ROW()</f>
        <v>3014</v>
      </c>
      <c r="B3014" s="453"/>
      <c r="D3014" s="452" t="s">
        <v>583</v>
      </c>
      <c r="H3014" s="458"/>
      <c r="I3014" s="458"/>
      <c r="J3014" s="459"/>
      <c r="K3014" s="458"/>
      <c r="L3014" s="458"/>
      <c r="M3014" s="458"/>
      <c r="N3014" s="463"/>
      <c r="O3014" s="458"/>
      <c r="P3014" s="458"/>
      <c r="Q3014" s="458"/>
      <c r="R3014" s="458"/>
      <c r="S3014" s="458"/>
      <c r="T3014" s="459"/>
      <c r="U3014" s="439"/>
      <c r="V3014" s="439"/>
      <c r="W3014" s="439"/>
      <c r="X3014" s="439"/>
      <c r="Y3014" s="443"/>
      <c r="Z3014" s="439">
        <f t="shared" ref="Z3014:AI3014" si="2157">Y3104</f>
        <v>0</v>
      </c>
      <c r="AA3014" s="439">
        <f t="shared" si="2157"/>
        <v>0</v>
      </c>
      <c r="AB3014" s="439">
        <f t="shared" si="2157"/>
        <v>0</v>
      </c>
      <c r="AC3014" s="439">
        <f t="shared" si="2157"/>
        <v>0</v>
      </c>
      <c r="AD3014" s="439">
        <f t="shared" si="2157"/>
        <v>0</v>
      </c>
      <c r="AE3014" s="443">
        <f t="shared" si="2157"/>
        <v>0</v>
      </c>
      <c r="AF3014" s="439">
        <f t="shared" si="2157"/>
        <v>0</v>
      </c>
      <c r="AG3014" s="439">
        <f t="shared" si="2157"/>
        <v>0</v>
      </c>
      <c r="AH3014" s="439">
        <f t="shared" si="2157"/>
        <v>0</v>
      </c>
      <c r="AI3014" s="440">
        <f t="shared" si="2157"/>
        <v>0</v>
      </c>
      <c r="AJ3014" s="443">
        <f t="shared" ref="AJ3014:AN3017" si="2158">AI3104</f>
        <v>0</v>
      </c>
      <c r="AK3014" s="439">
        <f t="shared" si="2158"/>
        <v>0</v>
      </c>
      <c r="AL3014" s="439">
        <f t="shared" si="2158"/>
        <v>0</v>
      </c>
      <c r="AM3014" s="439">
        <f t="shared" si="2158"/>
        <v>0</v>
      </c>
      <c r="AN3014" s="440">
        <f t="shared" si="2158"/>
        <v>0</v>
      </c>
    </row>
    <row r="3015" spans="1:40" outlineLevel="2">
      <c r="A3015" s="882">
        <f>ROW()</f>
        <v>3015</v>
      </c>
      <c r="B3015" s="453"/>
      <c r="D3015" s="452" t="s">
        <v>81</v>
      </c>
      <c r="H3015" s="458"/>
      <c r="I3015" s="458"/>
      <c r="J3015" s="459"/>
      <c r="K3015" s="458"/>
      <c r="L3015" s="458"/>
      <c r="M3015" s="458"/>
      <c r="N3015" s="463"/>
      <c r="O3015" s="458"/>
      <c r="P3015" s="458"/>
      <c r="Q3015" s="458"/>
      <c r="R3015" s="458"/>
      <c r="S3015" s="458"/>
      <c r="T3015" s="459"/>
      <c r="U3015" s="439"/>
      <c r="V3015" s="439"/>
      <c r="W3015" s="439"/>
      <c r="X3015" s="439"/>
      <c r="Y3015" s="443"/>
      <c r="Z3015" s="439">
        <f t="shared" ref="Z3015:AA3015" si="2159">Y3105</f>
        <v>0</v>
      </c>
      <c r="AA3015" s="439">
        <f t="shared" si="2159"/>
        <v>0</v>
      </c>
      <c r="AB3015" s="439">
        <f t="shared" ref="AB3015:AD3015" si="2160">AA3105</f>
        <v>0</v>
      </c>
      <c r="AC3015" s="439">
        <f t="shared" si="2160"/>
        <v>0</v>
      </c>
      <c r="AD3015" s="439">
        <f t="shared" si="2160"/>
        <v>0</v>
      </c>
      <c r="AE3015" s="443">
        <f t="shared" ref="AE3015:AE3017" si="2161">AD3105</f>
        <v>0</v>
      </c>
      <c r="AF3015" s="439">
        <f t="shared" ref="AF3015:AF3017" si="2162">AE3105</f>
        <v>0</v>
      </c>
      <c r="AG3015" s="439">
        <f t="shared" ref="AG3015:AG3017" si="2163">AF3105</f>
        <v>0</v>
      </c>
      <c r="AH3015" s="439">
        <f t="shared" ref="AH3015:AH3017" si="2164">AG3105</f>
        <v>0</v>
      </c>
      <c r="AI3015" s="440">
        <f t="shared" ref="AI3015:AI3017" si="2165">AH3105</f>
        <v>0</v>
      </c>
      <c r="AJ3015" s="443">
        <f t="shared" si="2158"/>
        <v>0</v>
      </c>
      <c r="AK3015" s="439">
        <f t="shared" si="2158"/>
        <v>0</v>
      </c>
      <c r="AL3015" s="439">
        <f t="shared" si="2158"/>
        <v>0</v>
      </c>
      <c r="AM3015" s="439">
        <f t="shared" si="2158"/>
        <v>0</v>
      </c>
      <c r="AN3015" s="440">
        <f t="shared" si="2158"/>
        <v>0</v>
      </c>
    </row>
    <row r="3016" spans="1:40" outlineLevel="2">
      <c r="A3016" s="882">
        <f>ROW()</f>
        <v>3016</v>
      </c>
      <c r="B3016" s="453"/>
      <c r="D3016" s="452" t="s">
        <v>28</v>
      </c>
      <c r="H3016" s="458"/>
      <c r="I3016" s="458"/>
      <c r="J3016" s="459"/>
      <c r="K3016" s="458"/>
      <c r="L3016" s="458"/>
      <c r="M3016" s="458"/>
      <c r="N3016" s="463"/>
      <c r="O3016" s="458"/>
      <c r="P3016" s="458"/>
      <c r="Q3016" s="458"/>
      <c r="R3016" s="458"/>
      <c r="S3016" s="458"/>
      <c r="T3016" s="459"/>
      <c r="U3016" s="439"/>
      <c r="V3016" s="439"/>
      <c r="W3016" s="439"/>
      <c r="X3016" s="439"/>
      <c r="Y3016" s="443"/>
      <c r="Z3016" s="439">
        <f t="shared" ref="Z3016:AD3017" si="2166">Y3106</f>
        <v>0</v>
      </c>
      <c r="AA3016" s="439">
        <f t="shared" si="2166"/>
        <v>0.82000000000000006</v>
      </c>
      <c r="AB3016" s="439">
        <f t="shared" si="2166"/>
        <v>0.82000000000000006</v>
      </c>
      <c r="AC3016" s="439">
        <f t="shared" si="2166"/>
        <v>0.82000000000000006</v>
      </c>
      <c r="AD3016" s="439">
        <f t="shared" si="2166"/>
        <v>0.82000000000000006</v>
      </c>
      <c r="AE3016" s="443">
        <f t="shared" si="2161"/>
        <v>0.82000000000000006</v>
      </c>
      <c r="AF3016" s="439">
        <f t="shared" si="2162"/>
        <v>0.82000000000000006</v>
      </c>
      <c r="AG3016" s="439">
        <f t="shared" si="2163"/>
        <v>0.82000000000000006</v>
      </c>
      <c r="AH3016" s="439">
        <f t="shared" si="2164"/>
        <v>0.82000000000000006</v>
      </c>
      <c r="AI3016" s="440">
        <f t="shared" si="2165"/>
        <v>0.82000000000000006</v>
      </c>
      <c r="AJ3016" s="443">
        <f t="shared" si="2158"/>
        <v>0.82000000000000006</v>
      </c>
      <c r="AK3016" s="439">
        <f t="shared" si="2158"/>
        <v>0.82000000000000006</v>
      </c>
      <c r="AL3016" s="439">
        <f t="shared" si="2158"/>
        <v>0.82000000000000006</v>
      </c>
      <c r="AM3016" s="439">
        <f t="shared" si="2158"/>
        <v>0.82000000000000006</v>
      </c>
      <c r="AN3016" s="440">
        <f t="shared" si="2158"/>
        <v>0.82000000000000006</v>
      </c>
    </row>
    <row r="3017" spans="1:40" outlineLevel="2">
      <c r="A3017" s="882">
        <f>ROW()</f>
        <v>3017</v>
      </c>
      <c r="B3017" s="453"/>
      <c r="D3017" s="456" t="s">
        <v>443</v>
      </c>
      <c r="E3017" s="456"/>
      <c r="F3017" s="456"/>
      <c r="G3017" s="456"/>
      <c r="H3017" s="460"/>
      <c r="I3017" s="460"/>
      <c r="J3017" s="461"/>
      <c r="K3017" s="460"/>
      <c r="L3017" s="460"/>
      <c r="M3017" s="460"/>
      <c r="N3017" s="465"/>
      <c r="O3017" s="460"/>
      <c r="P3017" s="460"/>
      <c r="Q3017" s="460"/>
      <c r="R3017" s="460"/>
      <c r="S3017" s="460"/>
      <c r="T3017" s="461"/>
      <c r="U3017" s="441"/>
      <c r="V3017" s="441"/>
      <c r="W3017" s="441"/>
      <c r="X3017" s="441"/>
      <c r="Y3017" s="462"/>
      <c r="Z3017" s="441">
        <f t="shared" si="2166"/>
        <v>0</v>
      </c>
      <c r="AA3017" s="441">
        <f t="shared" si="2166"/>
        <v>0</v>
      </c>
      <c r="AB3017" s="441">
        <f t="shared" si="2166"/>
        <v>0</v>
      </c>
      <c r="AC3017" s="441">
        <f t="shared" si="2166"/>
        <v>0</v>
      </c>
      <c r="AD3017" s="441">
        <f t="shared" si="2166"/>
        <v>0</v>
      </c>
      <c r="AE3017" s="462">
        <f t="shared" si="2161"/>
        <v>0</v>
      </c>
      <c r="AF3017" s="441">
        <f t="shared" si="2162"/>
        <v>0</v>
      </c>
      <c r="AG3017" s="441">
        <f t="shared" si="2163"/>
        <v>0</v>
      </c>
      <c r="AH3017" s="441">
        <f t="shared" si="2164"/>
        <v>0</v>
      </c>
      <c r="AI3017" s="442">
        <f t="shared" si="2165"/>
        <v>0</v>
      </c>
      <c r="AJ3017" s="462">
        <f t="shared" si="2158"/>
        <v>0</v>
      </c>
      <c r="AK3017" s="441">
        <f t="shared" si="2158"/>
        <v>0</v>
      </c>
      <c r="AL3017" s="441">
        <f t="shared" si="2158"/>
        <v>0</v>
      </c>
      <c r="AM3017" s="441">
        <f t="shared" si="2158"/>
        <v>0</v>
      </c>
      <c r="AN3017" s="442">
        <f t="shared" si="2158"/>
        <v>0</v>
      </c>
    </row>
    <row r="3018" spans="1:40" outlineLevel="2">
      <c r="A3018" s="882">
        <f>ROW()</f>
        <v>3018</v>
      </c>
      <c r="B3018" s="453"/>
      <c r="D3018" s="452" t="s">
        <v>24</v>
      </c>
      <c r="H3018" s="458"/>
      <c r="I3018" s="458"/>
      <c r="J3018" s="459"/>
      <c r="K3018" s="458"/>
      <c r="L3018" s="458"/>
      <c r="M3018" s="458"/>
      <c r="N3018" s="463"/>
      <c r="O3018" s="458"/>
      <c r="P3018" s="458"/>
      <c r="Q3018" s="458"/>
      <c r="R3018" s="458"/>
      <c r="S3018" s="458"/>
      <c r="T3018" s="459"/>
      <c r="U3018" s="439"/>
      <c r="V3018" s="439"/>
      <c r="W3018" s="439"/>
      <c r="X3018" s="439"/>
      <c r="Y3018" s="443"/>
      <c r="Z3018" s="439">
        <f t="shared" ref="Z3018:AN3018" si="2167">SUM(Z3002:Z3017)</f>
        <v>0</v>
      </c>
      <c r="AA3018" s="439">
        <f t="shared" si="2167"/>
        <v>69.026709513011411</v>
      </c>
      <c r="AB3018" s="439">
        <f t="shared" si="2167"/>
        <v>64.482612181883383</v>
      </c>
      <c r="AC3018" s="439">
        <f t="shared" si="2167"/>
        <v>59.93851485075534</v>
      </c>
      <c r="AD3018" s="439">
        <f t="shared" si="2167"/>
        <v>55.394417519627311</v>
      </c>
      <c r="AE3018" s="443">
        <f t="shared" si="2167"/>
        <v>50.850320188499268</v>
      </c>
      <c r="AF3018" s="439">
        <f t="shared" si="2167"/>
        <v>47.081822616115652</v>
      </c>
      <c r="AG3018" s="439">
        <f t="shared" si="2167"/>
        <v>43.313325043732021</v>
      </c>
      <c r="AH3018" s="439">
        <f t="shared" si="2167"/>
        <v>39.544827471348391</v>
      </c>
      <c r="AI3018" s="440">
        <f t="shared" si="2167"/>
        <v>35.776329898964761</v>
      </c>
      <c r="AJ3018" s="443">
        <f t="shared" si="2167"/>
        <v>32.007832326581131</v>
      </c>
      <c r="AK3018" s="439">
        <f t="shared" si="2167"/>
        <v>28.239334754197504</v>
      </c>
      <c r="AL3018" s="439">
        <f t="shared" si="2167"/>
        <v>24.710241639616818</v>
      </c>
      <c r="AM3018" s="439">
        <f t="shared" si="2167"/>
        <v>21.181148525036136</v>
      </c>
      <c r="AN3018" s="440">
        <f t="shared" si="2167"/>
        <v>17.652055410455457</v>
      </c>
    </row>
    <row r="3019" spans="1:40" outlineLevel="1">
      <c r="A3019" s="732" t="s">
        <v>59</v>
      </c>
      <c r="B3019" s="733"/>
      <c r="C3019" s="881"/>
      <c r="D3019" s="733"/>
      <c r="E3019" s="733"/>
      <c r="F3019" s="733"/>
      <c r="G3019" s="730"/>
      <c r="H3019" s="733"/>
      <c r="I3019" s="730"/>
      <c r="J3019" s="729"/>
      <c r="K3019" s="730"/>
      <c r="L3019" s="730"/>
      <c r="M3019" s="730"/>
      <c r="N3019" s="731"/>
      <c r="O3019" s="730"/>
      <c r="P3019" s="730"/>
      <c r="Q3019" s="730"/>
      <c r="R3019" s="730"/>
      <c r="S3019" s="730"/>
      <c r="T3019" s="729"/>
      <c r="U3019" s="730"/>
      <c r="V3019" s="730"/>
      <c r="W3019" s="730"/>
      <c r="X3019" s="730"/>
      <c r="Y3019" s="729"/>
      <c r="Z3019" s="730"/>
      <c r="AA3019" s="730"/>
      <c r="AB3019" s="730"/>
      <c r="AC3019" s="730"/>
      <c r="AD3019" s="730"/>
      <c r="AE3019" s="729"/>
      <c r="AF3019" s="730"/>
      <c r="AG3019" s="730"/>
      <c r="AH3019" s="730"/>
      <c r="AI3019" s="731"/>
      <c r="AJ3019" s="729"/>
      <c r="AK3019" s="730"/>
      <c r="AL3019" s="730"/>
      <c r="AM3019" s="730"/>
      <c r="AN3019" s="731"/>
    </row>
    <row r="3020" spans="1:40" outlineLevel="2">
      <c r="A3020" s="882">
        <f>ROW()</f>
        <v>3020</v>
      </c>
      <c r="B3020" s="453"/>
      <c r="D3020" s="452" t="s">
        <v>300</v>
      </c>
      <c r="H3020" s="458"/>
      <c r="I3020" s="458"/>
      <c r="J3020" s="443"/>
      <c r="K3020" s="439"/>
      <c r="L3020" s="439"/>
      <c r="M3020" s="439"/>
      <c r="N3020" s="440"/>
      <c r="O3020" s="439"/>
      <c r="P3020" s="439"/>
      <c r="Q3020" s="439"/>
      <c r="R3020" s="439"/>
      <c r="S3020" s="439"/>
      <c r="T3020" s="443"/>
      <c r="U3020" s="439"/>
      <c r="V3020" s="439"/>
      <c r="W3020" s="439"/>
      <c r="X3020" s="157"/>
      <c r="Y3020" s="324"/>
      <c r="Z3020" s="27">
        <f>Z$660</f>
        <v>0.49753809494620849</v>
      </c>
      <c r="AA3020" s="157"/>
      <c r="AB3020" s="157"/>
      <c r="AC3020" s="157"/>
      <c r="AD3020" s="157"/>
      <c r="AE3020" s="326"/>
      <c r="AF3020" s="157"/>
      <c r="AG3020" s="157"/>
      <c r="AH3020" s="157"/>
      <c r="AI3020" s="320"/>
      <c r="AJ3020" s="326"/>
      <c r="AK3020" s="157"/>
      <c r="AL3020" s="157"/>
      <c r="AM3020" s="157"/>
      <c r="AN3020" s="320"/>
    </row>
    <row r="3021" spans="1:40" outlineLevel="2">
      <c r="A3021" s="882">
        <f>ROW()</f>
        <v>3021</v>
      </c>
      <c r="B3021" s="453"/>
      <c r="D3021" s="452" t="s">
        <v>301</v>
      </c>
      <c r="H3021" s="458"/>
      <c r="I3021" s="458"/>
      <c r="J3021" s="443"/>
      <c r="K3021" s="439"/>
      <c r="L3021" s="439"/>
      <c r="M3021" s="439"/>
      <c r="N3021" s="440"/>
      <c r="O3021" s="439"/>
      <c r="P3021" s="439"/>
      <c r="Q3021" s="439"/>
      <c r="R3021" s="439"/>
      <c r="S3021" s="439"/>
      <c r="T3021" s="443"/>
      <c r="U3021" s="439"/>
      <c r="V3021" s="439"/>
      <c r="W3021" s="439"/>
      <c r="X3021" s="157"/>
      <c r="Y3021" s="324"/>
      <c r="Z3021" s="27">
        <f>Z$661</f>
        <v>1.3136426469257889</v>
      </c>
      <c r="AA3021" s="157"/>
      <c r="AB3021" s="157"/>
      <c r="AC3021" s="157"/>
      <c r="AD3021" s="157"/>
      <c r="AE3021" s="326"/>
      <c r="AF3021" s="157"/>
      <c r="AG3021" s="157"/>
      <c r="AH3021" s="157"/>
      <c r="AI3021" s="320"/>
      <c r="AJ3021" s="326"/>
      <c r="AK3021" s="157"/>
      <c r="AL3021" s="157"/>
      <c r="AM3021" s="157"/>
      <c r="AN3021" s="320"/>
    </row>
    <row r="3022" spans="1:40" outlineLevel="2">
      <c r="A3022" s="882">
        <f>ROW()</f>
        <v>3022</v>
      </c>
      <c r="B3022" s="453"/>
      <c r="D3022" s="452" t="s">
        <v>29</v>
      </c>
      <c r="H3022" s="458"/>
      <c r="I3022" s="458"/>
      <c r="J3022" s="443"/>
      <c r="K3022" s="439"/>
      <c r="L3022" s="439"/>
      <c r="M3022" s="439"/>
      <c r="N3022" s="440"/>
      <c r="O3022" s="439"/>
      <c r="P3022" s="439"/>
      <c r="Q3022" s="439"/>
      <c r="R3022" s="439"/>
      <c r="S3022" s="439"/>
      <c r="T3022" s="443"/>
      <c r="U3022" s="439"/>
      <c r="V3022" s="439"/>
      <c r="W3022" s="439"/>
      <c r="X3022" s="157"/>
      <c r="Y3022" s="324"/>
      <c r="Z3022" s="27">
        <f>Z$662</f>
        <v>0</v>
      </c>
      <c r="AA3022" s="157"/>
      <c r="AB3022" s="157"/>
      <c r="AC3022" s="157"/>
      <c r="AD3022" s="157"/>
      <c r="AE3022" s="326"/>
      <c r="AF3022" s="157"/>
      <c r="AG3022" s="157"/>
      <c r="AH3022" s="157"/>
      <c r="AI3022" s="320"/>
      <c r="AJ3022" s="326"/>
      <c r="AK3022" s="157"/>
      <c r="AL3022" s="157"/>
      <c r="AM3022" s="157"/>
      <c r="AN3022" s="320"/>
    </row>
    <row r="3023" spans="1:40" outlineLevel="2">
      <c r="A3023" s="882">
        <f>ROW()</f>
        <v>3023</v>
      </c>
      <c r="B3023" s="453"/>
      <c r="D3023" s="452" t="s">
        <v>30</v>
      </c>
      <c r="H3023" s="458"/>
      <c r="I3023" s="458"/>
      <c r="J3023" s="443"/>
      <c r="K3023" s="439"/>
      <c r="L3023" s="439"/>
      <c r="M3023" s="439"/>
      <c r="N3023" s="440"/>
      <c r="O3023" s="439"/>
      <c r="P3023" s="439"/>
      <c r="Q3023" s="439"/>
      <c r="R3023" s="439"/>
      <c r="S3023" s="439"/>
      <c r="T3023" s="443"/>
      <c r="U3023" s="439"/>
      <c r="V3023" s="439"/>
      <c r="W3023" s="439"/>
      <c r="X3023" s="157"/>
      <c r="Y3023" s="324"/>
      <c r="Z3023" s="27">
        <f>Z$663</f>
        <v>30.087595650581051</v>
      </c>
      <c r="AA3023" s="157"/>
      <c r="AB3023" s="157"/>
      <c r="AC3023" s="157"/>
      <c r="AD3023" s="157"/>
      <c r="AE3023" s="326"/>
      <c r="AF3023" s="157"/>
      <c r="AG3023" s="157"/>
      <c r="AH3023" s="157"/>
      <c r="AI3023" s="320"/>
      <c r="AJ3023" s="326"/>
      <c r="AK3023" s="157"/>
      <c r="AL3023" s="157"/>
      <c r="AM3023" s="157"/>
      <c r="AN3023" s="320"/>
    </row>
    <row r="3024" spans="1:40" outlineLevel="2">
      <c r="A3024" s="882">
        <f>ROW()</f>
        <v>3024</v>
      </c>
      <c r="B3024" s="453"/>
      <c r="D3024" s="452" t="s">
        <v>31</v>
      </c>
      <c r="H3024" s="458"/>
      <c r="I3024" s="458"/>
      <c r="J3024" s="443"/>
      <c r="K3024" s="439"/>
      <c r="L3024" s="439"/>
      <c r="M3024" s="439"/>
      <c r="N3024" s="440"/>
      <c r="O3024" s="439"/>
      <c r="P3024" s="439"/>
      <c r="Q3024" s="439"/>
      <c r="R3024" s="439"/>
      <c r="S3024" s="439"/>
      <c r="T3024" s="443"/>
      <c r="U3024" s="439"/>
      <c r="V3024" s="439"/>
      <c r="W3024" s="439"/>
      <c r="X3024" s="157"/>
      <c r="Y3024" s="324"/>
      <c r="Z3024" s="27">
        <f>Z$664</f>
        <v>0</v>
      </c>
      <c r="AA3024" s="157"/>
      <c r="AB3024" s="157"/>
      <c r="AC3024" s="157"/>
      <c r="AD3024" s="157"/>
      <c r="AE3024" s="326"/>
      <c r="AF3024" s="157"/>
      <c r="AG3024" s="157"/>
      <c r="AH3024" s="157"/>
      <c r="AI3024" s="320"/>
      <c r="AJ3024" s="326"/>
      <c r="AK3024" s="157"/>
      <c r="AL3024" s="157"/>
      <c r="AM3024" s="157"/>
      <c r="AN3024" s="320"/>
    </row>
    <row r="3025" spans="1:40" outlineLevel="2">
      <c r="A3025" s="882">
        <f>ROW()</f>
        <v>3025</v>
      </c>
      <c r="B3025" s="453"/>
      <c r="D3025" s="452" t="s">
        <v>32</v>
      </c>
      <c r="H3025" s="458"/>
      <c r="I3025" s="458"/>
      <c r="J3025" s="443"/>
      <c r="K3025" s="439"/>
      <c r="L3025" s="439"/>
      <c r="M3025" s="439"/>
      <c r="N3025" s="440"/>
      <c r="O3025" s="439"/>
      <c r="P3025" s="439"/>
      <c r="Q3025" s="439"/>
      <c r="R3025" s="439"/>
      <c r="S3025" s="439"/>
      <c r="T3025" s="443"/>
      <c r="U3025" s="439"/>
      <c r="V3025" s="439"/>
      <c r="W3025" s="439"/>
      <c r="X3025" s="157"/>
      <c r="Y3025" s="324"/>
      <c r="Z3025" s="27">
        <f>Z$665</f>
        <v>2.4371088517792301</v>
      </c>
      <c r="AA3025" s="157"/>
      <c r="AB3025" s="157"/>
      <c r="AC3025" s="157"/>
      <c r="AD3025" s="157"/>
      <c r="AE3025" s="326"/>
      <c r="AF3025" s="157"/>
      <c r="AG3025" s="157"/>
      <c r="AH3025" s="157"/>
      <c r="AI3025" s="320"/>
      <c r="AJ3025" s="326"/>
      <c r="AK3025" s="157"/>
      <c r="AL3025" s="157"/>
      <c r="AM3025" s="157"/>
      <c r="AN3025" s="320"/>
    </row>
    <row r="3026" spans="1:40" outlineLevel="2">
      <c r="A3026" s="882">
        <f>ROW()</f>
        <v>3026</v>
      </c>
      <c r="B3026" s="453"/>
      <c r="D3026" s="452" t="s">
        <v>33</v>
      </c>
      <c r="H3026" s="458"/>
      <c r="I3026" s="458"/>
      <c r="J3026" s="443"/>
      <c r="K3026" s="439"/>
      <c r="L3026" s="439"/>
      <c r="M3026" s="439"/>
      <c r="N3026" s="440"/>
      <c r="O3026" s="439"/>
      <c r="P3026" s="439"/>
      <c r="Q3026" s="439"/>
      <c r="R3026" s="439"/>
      <c r="S3026" s="439"/>
      <c r="T3026" s="443"/>
      <c r="U3026" s="439"/>
      <c r="V3026" s="439"/>
      <c r="W3026" s="439"/>
      <c r="X3026" s="157"/>
      <c r="Y3026" s="324"/>
      <c r="Z3026" s="27">
        <f>Z$666</f>
        <v>2.0879939800990382E-2</v>
      </c>
      <c r="AA3026" s="157"/>
      <c r="AB3026" s="157"/>
      <c r="AC3026" s="157"/>
      <c r="AD3026" s="157"/>
      <c r="AE3026" s="326"/>
      <c r="AF3026" s="157"/>
      <c r="AG3026" s="157"/>
      <c r="AH3026" s="157"/>
      <c r="AI3026" s="320"/>
      <c r="AJ3026" s="326"/>
      <c r="AK3026" s="157"/>
      <c r="AL3026" s="157"/>
      <c r="AM3026" s="157"/>
      <c r="AN3026" s="320"/>
    </row>
    <row r="3027" spans="1:40" outlineLevel="2">
      <c r="A3027" s="882">
        <f>ROW()</f>
        <v>3027</v>
      </c>
      <c r="B3027" s="453"/>
      <c r="D3027" s="452" t="s">
        <v>27</v>
      </c>
      <c r="H3027" s="458"/>
      <c r="I3027" s="458"/>
      <c r="J3027" s="443"/>
      <c r="K3027" s="439"/>
      <c r="L3027" s="439"/>
      <c r="M3027" s="439"/>
      <c r="N3027" s="440"/>
      <c r="O3027" s="439"/>
      <c r="P3027" s="439"/>
      <c r="Q3027" s="439"/>
      <c r="R3027" s="439"/>
      <c r="S3027" s="439"/>
      <c r="T3027" s="443"/>
      <c r="U3027" s="439"/>
      <c r="V3027" s="439"/>
      <c r="W3027" s="439"/>
      <c r="X3027" s="157"/>
      <c r="Y3027" s="324"/>
      <c r="Z3027" s="27">
        <f>Z$667</f>
        <v>0.42069134150910648</v>
      </c>
      <c r="AA3027" s="157"/>
      <c r="AB3027" s="157"/>
      <c r="AC3027" s="157"/>
      <c r="AD3027" s="157"/>
      <c r="AE3027" s="326"/>
      <c r="AF3027" s="157"/>
      <c r="AG3027" s="157"/>
      <c r="AH3027" s="157"/>
      <c r="AI3027" s="320"/>
      <c r="AJ3027" s="326"/>
      <c r="AK3027" s="157"/>
      <c r="AL3027" s="157"/>
      <c r="AM3027" s="157"/>
      <c r="AN3027" s="320"/>
    </row>
    <row r="3028" spans="1:40" outlineLevel="2">
      <c r="A3028" s="882">
        <f>ROW()</f>
        <v>3028</v>
      </c>
      <c r="B3028" s="453"/>
      <c r="D3028" s="452" t="s">
        <v>34</v>
      </c>
      <c r="H3028" s="458"/>
      <c r="I3028" s="458"/>
      <c r="J3028" s="443"/>
      <c r="K3028" s="439"/>
      <c r="L3028" s="439"/>
      <c r="M3028" s="439"/>
      <c r="N3028" s="440"/>
      <c r="O3028" s="439"/>
      <c r="P3028" s="439"/>
      <c r="Q3028" s="439"/>
      <c r="R3028" s="439"/>
      <c r="S3028" s="439"/>
      <c r="T3028" s="443"/>
      <c r="U3028" s="439"/>
      <c r="V3028" s="439"/>
      <c r="W3028" s="439"/>
      <c r="X3028" s="157"/>
      <c r="Y3028" s="324"/>
      <c r="Z3028" s="27">
        <f>Z$668</f>
        <v>27.932809374461964</v>
      </c>
      <c r="AA3028" s="157"/>
      <c r="AB3028" s="157"/>
      <c r="AC3028" s="157"/>
      <c r="AD3028" s="157"/>
      <c r="AE3028" s="326"/>
      <c r="AF3028" s="157"/>
      <c r="AG3028" s="157"/>
      <c r="AH3028" s="157"/>
      <c r="AI3028" s="320"/>
      <c r="AJ3028" s="326"/>
      <c r="AK3028" s="157"/>
      <c r="AL3028" s="157"/>
      <c r="AM3028" s="157"/>
      <c r="AN3028" s="320"/>
    </row>
    <row r="3029" spans="1:40" outlineLevel="2">
      <c r="A3029" s="882">
        <f>ROW()</f>
        <v>3029</v>
      </c>
      <c r="B3029" s="453"/>
      <c r="D3029" s="452" t="s">
        <v>35</v>
      </c>
      <c r="H3029" s="458"/>
      <c r="I3029" s="458"/>
      <c r="J3029" s="443"/>
      <c r="K3029" s="439"/>
      <c r="L3029" s="439"/>
      <c r="M3029" s="439"/>
      <c r="N3029" s="440"/>
      <c r="O3029" s="439"/>
      <c r="P3029" s="439"/>
      <c r="Q3029" s="439"/>
      <c r="R3029" s="439"/>
      <c r="S3029" s="439"/>
      <c r="T3029" s="443"/>
      <c r="U3029" s="439"/>
      <c r="V3029" s="439"/>
      <c r="W3029" s="439"/>
      <c r="X3029" s="157"/>
      <c r="Y3029" s="324"/>
      <c r="Z3029" s="27">
        <f>Z$669</f>
        <v>1.1540191426906627</v>
      </c>
      <c r="AA3029" s="157"/>
      <c r="AB3029" s="157"/>
      <c r="AC3029" s="157"/>
      <c r="AD3029" s="157"/>
      <c r="AE3029" s="326"/>
      <c r="AF3029" s="157"/>
      <c r="AG3029" s="157"/>
      <c r="AH3029" s="157"/>
      <c r="AI3029" s="320"/>
      <c r="AJ3029" s="326"/>
      <c r="AK3029" s="157"/>
      <c r="AL3029" s="157"/>
      <c r="AM3029" s="157"/>
      <c r="AN3029" s="320"/>
    </row>
    <row r="3030" spans="1:40" outlineLevel="2">
      <c r="A3030" s="882">
        <f>ROW()</f>
        <v>3030</v>
      </c>
      <c r="B3030" s="453"/>
      <c r="D3030" s="452" t="s">
        <v>302</v>
      </c>
      <c r="H3030" s="458"/>
      <c r="I3030" s="458"/>
      <c r="J3030" s="443"/>
      <c r="K3030" s="439"/>
      <c r="L3030" s="439"/>
      <c r="M3030" s="439"/>
      <c r="N3030" s="440"/>
      <c r="O3030" s="439"/>
      <c r="P3030" s="439"/>
      <c r="Q3030" s="439"/>
      <c r="R3030" s="439"/>
      <c r="S3030" s="439"/>
      <c r="T3030" s="443"/>
      <c r="U3030" s="439"/>
      <c r="V3030" s="439"/>
      <c r="W3030" s="439"/>
      <c r="X3030" s="157"/>
      <c r="Y3030" s="324"/>
      <c r="Z3030" s="27">
        <f>Z$670</f>
        <v>1.2545469059237506</v>
      </c>
      <c r="AA3030" s="157"/>
      <c r="AB3030" s="157"/>
      <c r="AC3030" s="157"/>
      <c r="AD3030" s="157"/>
      <c r="AE3030" s="326"/>
      <c r="AF3030" s="157"/>
      <c r="AG3030" s="157"/>
      <c r="AH3030" s="157"/>
      <c r="AI3030" s="320"/>
      <c r="AJ3030" s="326"/>
      <c r="AK3030" s="157"/>
      <c r="AL3030" s="157"/>
      <c r="AM3030" s="157"/>
      <c r="AN3030" s="320"/>
    </row>
    <row r="3031" spans="1:40" outlineLevel="2">
      <c r="A3031" s="882">
        <f>ROW()</f>
        <v>3031</v>
      </c>
      <c r="B3031" s="453"/>
      <c r="D3031" s="452" t="s">
        <v>36</v>
      </c>
      <c r="H3031" s="458"/>
      <c r="I3031" s="458"/>
      <c r="J3031" s="443"/>
      <c r="K3031" s="439"/>
      <c r="L3031" s="439"/>
      <c r="M3031" s="439"/>
      <c r="N3031" s="440"/>
      <c r="O3031" s="439"/>
      <c r="P3031" s="439"/>
      <c r="Q3031" s="439"/>
      <c r="R3031" s="439"/>
      <c r="S3031" s="439"/>
      <c r="T3031" s="443"/>
      <c r="U3031" s="439"/>
      <c r="V3031" s="439"/>
      <c r="W3031" s="439"/>
      <c r="X3031" s="157"/>
      <c r="Y3031" s="324"/>
      <c r="Z3031" s="27">
        <f>Z$671</f>
        <v>3.1023990349776254</v>
      </c>
      <c r="AA3031" s="157"/>
      <c r="AB3031" s="157"/>
      <c r="AC3031" s="157"/>
      <c r="AD3031" s="157"/>
      <c r="AE3031" s="326"/>
      <c r="AF3031" s="157"/>
      <c r="AG3031" s="157"/>
      <c r="AH3031" s="157"/>
      <c r="AI3031" s="320"/>
      <c r="AJ3031" s="326"/>
      <c r="AK3031" s="157"/>
      <c r="AL3031" s="157"/>
      <c r="AM3031" s="157"/>
      <c r="AN3031" s="320"/>
    </row>
    <row r="3032" spans="1:40" outlineLevel="2">
      <c r="A3032" s="882">
        <f>ROW()</f>
        <v>3032</v>
      </c>
      <c r="B3032" s="453"/>
      <c r="D3032" s="452" t="s">
        <v>583</v>
      </c>
      <c r="H3032" s="458"/>
      <c r="I3032" s="458"/>
      <c r="J3032" s="443"/>
      <c r="K3032" s="439"/>
      <c r="L3032" s="439"/>
      <c r="M3032" s="439"/>
      <c r="N3032" s="440"/>
      <c r="O3032" s="439"/>
      <c r="P3032" s="439"/>
      <c r="Q3032" s="439"/>
      <c r="R3032" s="439"/>
      <c r="S3032" s="439"/>
      <c r="T3032" s="443"/>
      <c r="U3032" s="439"/>
      <c r="V3032" s="439"/>
      <c r="W3032" s="439"/>
      <c r="X3032" s="157"/>
      <c r="Y3032" s="324"/>
      <c r="Z3032" s="27">
        <f>Z$672</f>
        <v>0</v>
      </c>
      <c r="AA3032" s="157"/>
      <c r="AB3032" s="157"/>
      <c r="AC3032" s="157"/>
      <c r="AD3032" s="157"/>
      <c r="AE3032" s="326"/>
      <c r="AF3032" s="157"/>
      <c r="AG3032" s="157"/>
      <c r="AH3032" s="157"/>
      <c r="AI3032" s="320"/>
      <c r="AJ3032" s="326"/>
      <c r="AK3032" s="157"/>
      <c r="AL3032" s="157"/>
      <c r="AM3032" s="157"/>
      <c r="AN3032" s="320"/>
    </row>
    <row r="3033" spans="1:40" outlineLevel="2">
      <c r="A3033" s="882">
        <f>ROW()</f>
        <v>3033</v>
      </c>
      <c r="B3033" s="453"/>
      <c r="D3033" s="452" t="s">
        <v>81</v>
      </c>
      <c r="H3033" s="458"/>
      <c r="I3033" s="458"/>
      <c r="J3033" s="443"/>
      <c r="K3033" s="439"/>
      <c r="L3033" s="439"/>
      <c r="M3033" s="439"/>
      <c r="N3033" s="440"/>
      <c r="O3033" s="439"/>
      <c r="P3033" s="439"/>
      <c r="Q3033" s="439"/>
      <c r="R3033" s="439"/>
      <c r="S3033" s="439"/>
      <c r="T3033" s="443"/>
      <c r="U3033" s="439"/>
      <c r="V3033" s="439"/>
      <c r="W3033" s="439"/>
      <c r="X3033" s="157"/>
      <c r="Y3033" s="324"/>
      <c r="Z3033" s="27">
        <f>Z$673</f>
        <v>0</v>
      </c>
      <c r="AA3033" s="157"/>
      <c r="AB3033" s="157"/>
      <c r="AC3033" s="157"/>
      <c r="AD3033" s="157"/>
      <c r="AE3033" s="326"/>
      <c r="AF3033" s="157"/>
      <c r="AG3033" s="157"/>
      <c r="AH3033" s="157"/>
      <c r="AI3033" s="320"/>
      <c r="AJ3033" s="326"/>
      <c r="AK3033" s="157"/>
      <c r="AL3033" s="157"/>
      <c r="AM3033" s="157"/>
      <c r="AN3033" s="320"/>
    </row>
    <row r="3034" spans="1:40" outlineLevel="2">
      <c r="A3034" s="882">
        <f>ROW()</f>
        <v>3034</v>
      </c>
      <c r="B3034" s="453"/>
      <c r="D3034" s="452" t="s">
        <v>28</v>
      </c>
      <c r="H3034" s="458"/>
      <c r="I3034" s="458"/>
      <c r="J3034" s="443"/>
      <c r="K3034" s="439"/>
      <c r="L3034" s="439"/>
      <c r="M3034" s="439"/>
      <c r="N3034" s="440"/>
      <c r="O3034" s="439"/>
      <c r="P3034" s="439"/>
      <c r="Q3034" s="439"/>
      <c r="R3034" s="439"/>
      <c r="S3034" s="439"/>
      <c r="T3034" s="443"/>
      <c r="U3034" s="439"/>
      <c r="V3034" s="439"/>
      <c r="W3034" s="439"/>
      <c r="X3034" s="157"/>
      <c r="Y3034" s="324"/>
      <c r="Z3034" s="27">
        <f>Z$674</f>
        <v>0.82000000000000006</v>
      </c>
      <c r="AA3034" s="157"/>
      <c r="AB3034" s="157"/>
      <c r="AC3034" s="157"/>
      <c r="AD3034" s="157"/>
      <c r="AE3034" s="326"/>
      <c r="AF3034" s="157"/>
      <c r="AG3034" s="157"/>
      <c r="AH3034" s="157"/>
      <c r="AI3034" s="320"/>
      <c r="AJ3034" s="326"/>
      <c r="AK3034" s="157"/>
      <c r="AL3034" s="157"/>
      <c r="AM3034" s="157"/>
      <c r="AN3034" s="320"/>
    </row>
    <row r="3035" spans="1:40" outlineLevel="2">
      <c r="A3035" s="882">
        <f>ROW()</f>
        <v>3035</v>
      </c>
      <c r="B3035" s="453"/>
      <c r="D3035" s="456" t="s">
        <v>443</v>
      </c>
      <c r="E3035" s="456"/>
      <c r="F3035" s="456"/>
      <c r="G3035" s="456"/>
      <c r="H3035" s="460"/>
      <c r="I3035" s="460"/>
      <c r="J3035" s="462"/>
      <c r="K3035" s="441"/>
      <c r="L3035" s="441"/>
      <c r="M3035" s="441"/>
      <c r="N3035" s="442"/>
      <c r="O3035" s="441"/>
      <c r="P3035" s="441"/>
      <c r="Q3035" s="441"/>
      <c r="R3035" s="441"/>
      <c r="S3035" s="441"/>
      <c r="T3035" s="462"/>
      <c r="U3035" s="441"/>
      <c r="V3035" s="441"/>
      <c r="W3035" s="441"/>
      <c r="X3035" s="158"/>
      <c r="Y3035" s="325"/>
      <c r="Z3035" s="30">
        <f>Z$675</f>
        <v>0</v>
      </c>
      <c r="AA3035" s="158"/>
      <c r="AB3035" s="158"/>
      <c r="AC3035" s="158"/>
      <c r="AD3035" s="158"/>
      <c r="AE3035" s="327"/>
      <c r="AF3035" s="158"/>
      <c r="AG3035" s="158"/>
      <c r="AH3035" s="158"/>
      <c r="AI3035" s="321"/>
      <c r="AJ3035" s="327"/>
      <c r="AK3035" s="158"/>
      <c r="AL3035" s="158"/>
      <c r="AM3035" s="158"/>
      <c r="AN3035" s="321"/>
    </row>
    <row r="3036" spans="1:40" outlineLevel="2">
      <c r="A3036" s="882">
        <f>ROW()</f>
        <v>3036</v>
      </c>
      <c r="B3036" s="453"/>
      <c r="D3036" s="452" t="s">
        <v>24</v>
      </c>
      <c r="H3036" s="458"/>
      <c r="I3036" s="458"/>
      <c r="J3036" s="443"/>
      <c r="K3036" s="439"/>
      <c r="L3036" s="439"/>
      <c r="M3036" s="439"/>
      <c r="N3036" s="440"/>
      <c r="O3036" s="439"/>
      <c r="P3036" s="439"/>
      <c r="Q3036" s="439"/>
      <c r="R3036" s="439"/>
      <c r="S3036" s="439"/>
      <c r="T3036" s="443"/>
      <c r="U3036" s="439"/>
      <c r="V3036" s="439"/>
      <c r="W3036" s="439"/>
      <c r="X3036" s="439"/>
      <c r="Y3036" s="443"/>
      <c r="Z3036" s="27">
        <f>SUM(Z3020:Z3035)</f>
        <v>69.041230983596378</v>
      </c>
      <c r="AA3036" s="439"/>
      <c r="AB3036" s="439"/>
      <c r="AC3036" s="439"/>
      <c r="AD3036" s="439"/>
      <c r="AE3036" s="326"/>
      <c r="AF3036" s="439"/>
      <c r="AG3036" s="439"/>
      <c r="AH3036" s="439"/>
      <c r="AI3036" s="440"/>
      <c r="AJ3036" s="326"/>
      <c r="AK3036" s="439"/>
      <c r="AL3036" s="439"/>
      <c r="AM3036" s="439"/>
      <c r="AN3036" s="440"/>
    </row>
    <row r="3037" spans="1:40" outlineLevel="1">
      <c r="A3037" s="732" t="s">
        <v>238</v>
      </c>
      <c r="B3037" s="733"/>
      <c r="C3037" s="881"/>
      <c r="D3037" s="733"/>
      <c r="E3037" s="733"/>
      <c r="F3037" s="733"/>
      <c r="G3037" s="730"/>
      <c r="H3037" s="733"/>
      <c r="I3037" s="730"/>
      <c r="J3037" s="729"/>
      <c r="K3037" s="730"/>
      <c r="L3037" s="730"/>
      <c r="M3037" s="730"/>
      <c r="N3037" s="731"/>
      <c r="O3037" s="730"/>
      <c r="P3037" s="730"/>
      <c r="Q3037" s="730"/>
      <c r="R3037" s="730"/>
      <c r="S3037" s="730"/>
      <c r="T3037" s="729"/>
      <c r="U3037" s="730"/>
      <c r="V3037" s="730"/>
      <c r="W3037" s="730"/>
      <c r="X3037" s="730"/>
      <c r="Y3037" s="729"/>
      <c r="Z3037" s="730"/>
      <c r="AA3037" s="730"/>
      <c r="AB3037" s="730"/>
      <c r="AC3037" s="730"/>
      <c r="AD3037" s="730"/>
      <c r="AE3037" s="729"/>
      <c r="AF3037" s="730"/>
      <c r="AG3037" s="730"/>
      <c r="AH3037" s="730"/>
      <c r="AI3037" s="731"/>
      <c r="AJ3037" s="729"/>
      <c r="AK3037" s="730"/>
      <c r="AL3037" s="730"/>
      <c r="AM3037" s="730"/>
      <c r="AN3037" s="731"/>
    </row>
    <row r="3038" spans="1:40" outlineLevel="2">
      <c r="A3038" s="882">
        <f>ROW()</f>
        <v>3038</v>
      </c>
      <c r="B3038" s="453"/>
      <c r="D3038" s="1205" t="s">
        <v>300</v>
      </c>
      <c r="E3038" s="1205"/>
      <c r="F3038" s="1205"/>
      <c r="G3038" s="1205"/>
      <c r="H3038" s="4"/>
      <c r="I3038" s="4"/>
      <c r="J3038" s="329"/>
      <c r="K3038" s="4"/>
      <c r="L3038" s="4"/>
      <c r="M3038" s="4"/>
      <c r="N3038" s="316"/>
      <c r="O3038" s="4"/>
      <c r="P3038" s="4"/>
      <c r="Q3038" s="4"/>
      <c r="R3038" s="4"/>
      <c r="S3038" s="4"/>
      <c r="T3038" s="252"/>
      <c r="U3038" s="53"/>
      <c r="V3038" s="53"/>
      <c r="W3038" s="53"/>
      <c r="X3038" s="53"/>
      <c r="Y3038" s="252"/>
      <c r="Z3038" s="53">
        <f>Z$678</f>
        <v>0</v>
      </c>
      <c r="AA3038" s="53"/>
      <c r="AB3038" s="53"/>
      <c r="AC3038" s="53"/>
      <c r="AD3038" s="53"/>
      <c r="AE3038" s="252"/>
      <c r="AF3038" s="53"/>
      <c r="AG3038" s="53"/>
      <c r="AH3038" s="53"/>
      <c r="AI3038" s="44"/>
      <c r="AJ3038" s="252"/>
      <c r="AK3038" s="53"/>
      <c r="AL3038" s="53"/>
      <c r="AM3038" s="53"/>
      <c r="AN3038" s="44"/>
    </row>
    <row r="3039" spans="1:40" outlineLevel="2">
      <c r="A3039" s="882">
        <f>ROW()</f>
        <v>3039</v>
      </c>
      <c r="B3039" s="453"/>
      <c r="D3039" s="1205" t="s">
        <v>301</v>
      </c>
      <c r="E3039" s="1205"/>
      <c r="F3039" s="1205"/>
      <c r="G3039" s="1205"/>
      <c r="H3039" s="4"/>
      <c r="I3039" s="4"/>
      <c r="J3039" s="329"/>
      <c r="K3039" s="4"/>
      <c r="L3039" s="4"/>
      <c r="M3039" s="4"/>
      <c r="N3039" s="316"/>
      <c r="O3039" s="4"/>
      <c r="P3039" s="4"/>
      <c r="Q3039" s="4"/>
      <c r="R3039" s="4"/>
      <c r="S3039" s="4"/>
      <c r="T3039" s="252"/>
      <c r="U3039" s="53"/>
      <c r="V3039" s="53"/>
      <c r="W3039" s="53"/>
      <c r="X3039" s="53"/>
      <c r="Y3039" s="252"/>
      <c r="Z3039" s="53">
        <f>Z$679</f>
        <v>0</v>
      </c>
      <c r="AA3039" s="53"/>
      <c r="AB3039" s="53"/>
      <c r="AC3039" s="53"/>
      <c r="AD3039" s="53"/>
      <c r="AE3039" s="252"/>
      <c r="AF3039" s="53"/>
      <c r="AG3039" s="53"/>
      <c r="AH3039" s="53"/>
      <c r="AI3039" s="44"/>
      <c r="AJ3039" s="252"/>
      <c r="AK3039" s="53"/>
      <c r="AL3039" s="53"/>
      <c r="AM3039" s="53"/>
      <c r="AN3039" s="44"/>
    </row>
    <row r="3040" spans="1:40" outlineLevel="2">
      <c r="A3040" s="882">
        <f>ROW()</f>
        <v>3040</v>
      </c>
      <c r="B3040" s="453"/>
      <c r="D3040" s="1205" t="s">
        <v>29</v>
      </c>
      <c r="E3040" s="1205"/>
      <c r="F3040" s="1205"/>
      <c r="G3040" s="1205"/>
      <c r="H3040" s="4"/>
      <c r="I3040" s="4"/>
      <c r="J3040" s="329"/>
      <c r="K3040" s="4"/>
      <c r="L3040" s="4"/>
      <c r="M3040" s="4"/>
      <c r="N3040" s="316"/>
      <c r="O3040" s="4"/>
      <c r="P3040" s="4"/>
      <c r="Q3040" s="4"/>
      <c r="R3040" s="4"/>
      <c r="S3040" s="4"/>
      <c r="T3040" s="252"/>
      <c r="U3040" s="53"/>
      <c r="V3040" s="53"/>
      <c r="W3040" s="53"/>
      <c r="X3040" s="53"/>
      <c r="Y3040" s="252"/>
      <c r="Z3040" s="53">
        <f>Z$680</f>
        <v>0</v>
      </c>
      <c r="AA3040" s="53"/>
      <c r="AB3040" s="53"/>
      <c r="AC3040" s="53"/>
      <c r="AD3040" s="53"/>
      <c r="AE3040" s="252"/>
      <c r="AF3040" s="53"/>
      <c r="AG3040" s="53"/>
      <c r="AH3040" s="53"/>
      <c r="AI3040" s="44"/>
      <c r="AJ3040" s="252"/>
      <c r="AK3040" s="53"/>
      <c r="AL3040" s="53"/>
      <c r="AM3040" s="53"/>
      <c r="AN3040" s="44"/>
    </row>
    <row r="3041" spans="1:40" outlineLevel="2">
      <c r="A3041" s="882">
        <f>ROW()</f>
        <v>3041</v>
      </c>
      <c r="B3041" s="453"/>
      <c r="D3041" s="1205" t="s">
        <v>30</v>
      </c>
      <c r="E3041" s="1205"/>
      <c r="F3041" s="1205"/>
      <c r="G3041" s="1205"/>
      <c r="H3041" s="4"/>
      <c r="I3041" s="4"/>
      <c r="J3041" s="329"/>
      <c r="K3041" s="4"/>
      <c r="L3041" s="4"/>
      <c r="M3041" s="4"/>
      <c r="N3041" s="316"/>
      <c r="O3041" s="4"/>
      <c r="P3041" s="4"/>
      <c r="Q3041" s="4"/>
      <c r="R3041" s="4"/>
      <c r="S3041" s="4"/>
      <c r="T3041" s="252"/>
      <c r="U3041" s="53"/>
      <c r="V3041" s="53"/>
      <c r="W3041" s="53"/>
      <c r="X3041" s="53"/>
      <c r="Y3041" s="252"/>
      <c r="Z3041" s="53">
        <f>Z$681</f>
        <v>0</v>
      </c>
      <c r="AA3041" s="53"/>
      <c r="AB3041" s="53"/>
      <c r="AC3041" s="53"/>
      <c r="AD3041" s="53"/>
      <c r="AE3041" s="252"/>
      <c r="AF3041" s="53"/>
      <c r="AG3041" s="53"/>
      <c r="AH3041" s="53"/>
      <c r="AI3041" s="44"/>
      <c r="AJ3041" s="252"/>
      <c r="AK3041" s="53"/>
      <c r="AL3041" s="53"/>
      <c r="AM3041" s="53"/>
      <c r="AN3041" s="44"/>
    </row>
    <row r="3042" spans="1:40" outlineLevel="2">
      <c r="A3042" s="882">
        <f>ROW()</f>
        <v>3042</v>
      </c>
      <c r="B3042" s="453"/>
      <c r="D3042" s="1205" t="s">
        <v>31</v>
      </c>
      <c r="E3042" s="1205"/>
      <c r="F3042" s="1205"/>
      <c r="G3042" s="1205"/>
      <c r="H3042" s="4"/>
      <c r="I3042" s="4"/>
      <c r="J3042" s="329"/>
      <c r="K3042" s="4"/>
      <c r="L3042" s="4"/>
      <c r="M3042" s="4"/>
      <c r="N3042" s="316"/>
      <c r="O3042" s="4"/>
      <c r="P3042" s="4"/>
      <c r="Q3042" s="4"/>
      <c r="R3042" s="4"/>
      <c r="S3042" s="4"/>
      <c r="T3042" s="252"/>
      <c r="U3042" s="53"/>
      <c r="V3042" s="53"/>
      <c r="W3042" s="53"/>
      <c r="X3042" s="53"/>
      <c r="Y3042" s="252"/>
      <c r="Z3042" s="53">
        <f>Z$682</f>
        <v>0</v>
      </c>
      <c r="AA3042" s="53"/>
      <c r="AB3042" s="53"/>
      <c r="AC3042" s="53"/>
      <c r="AD3042" s="53"/>
      <c r="AE3042" s="252"/>
      <c r="AF3042" s="53"/>
      <c r="AG3042" s="53"/>
      <c r="AH3042" s="53"/>
      <c r="AI3042" s="44"/>
      <c r="AJ3042" s="252"/>
      <c r="AK3042" s="53"/>
      <c r="AL3042" s="53"/>
      <c r="AM3042" s="53"/>
      <c r="AN3042" s="44"/>
    </row>
    <row r="3043" spans="1:40" outlineLevel="2">
      <c r="A3043" s="882">
        <f>ROW()</f>
        <v>3043</v>
      </c>
      <c r="B3043" s="453"/>
      <c r="D3043" s="1205" t="s">
        <v>32</v>
      </c>
      <c r="E3043" s="1205"/>
      <c r="F3043" s="1205"/>
      <c r="G3043" s="1205"/>
      <c r="H3043" s="4"/>
      <c r="I3043" s="4"/>
      <c r="J3043" s="329"/>
      <c r="K3043" s="4"/>
      <c r="L3043" s="4"/>
      <c r="M3043" s="4"/>
      <c r="N3043" s="316"/>
      <c r="O3043" s="4"/>
      <c r="P3043" s="4"/>
      <c r="Q3043" s="4"/>
      <c r="R3043" s="4"/>
      <c r="S3043" s="4"/>
      <c r="T3043" s="252"/>
      <c r="U3043" s="53"/>
      <c r="V3043" s="53"/>
      <c r="W3043" s="53"/>
      <c r="X3043" s="53"/>
      <c r="Y3043" s="252"/>
      <c r="Z3043" s="53">
        <f>Z$683</f>
        <v>0</v>
      </c>
      <c r="AA3043" s="53"/>
      <c r="AB3043" s="53"/>
      <c r="AC3043" s="53"/>
      <c r="AD3043" s="53"/>
      <c r="AE3043" s="252"/>
      <c r="AF3043" s="53"/>
      <c r="AG3043" s="53"/>
      <c r="AH3043" s="53"/>
      <c r="AI3043" s="44"/>
      <c r="AJ3043" s="252"/>
      <c r="AK3043" s="53"/>
      <c r="AL3043" s="53"/>
      <c r="AM3043" s="53"/>
      <c r="AN3043" s="44"/>
    </row>
    <row r="3044" spans="1:40" outlineLevel="2">
      <c r="A3044" s="882">
        <f>ROW()</f>
        <v>3044</v>
      </c>
      <c r="B3044" s="453"/>
      <c r="D3044" s="1205" t="s">
        <v>33</v>
      </c>
      <c r="E3044" s="1205"/>
      <c r="F3044" s="1205"/>
      <c r="G3044" s="1205"/>
      <c r="H3044" s="4"/>
      <c r="I3044" s="4"/>
      <c r="J3044" s="329"/>
      <c r="K3044" s="4"/>
      <c r="L3044" s="4"/>
      <c r="M3044" s="4"/>
      <c r="N3044" s="316"/>
      <c r="O3044" s="4"/>
      <c r="P3044" s="4"/>
      <c r="Q3044" s="4"/>
      <c r="R3044" s="4"/>
      <c r="S3044" s="4"/>
      <c r="T3044" s="252"/>
      <c r="U3044" s="53"/>
      <c r="V3044" s="53"/>
      <c r="W3044" s="53"/>
      <c r="X3044" s="53"/>
      <c r="Y3044" s="252"/>
      <c r="Z3044" s="53">
        <f>Z$684</f>
        <v>0</v>
      </c>
      <c r="AA3044" s="53"/>
      <c r="AB3044" s="53"/>
      <c r="AC3044" s="53"/>
      <c r="AD3044" s="53"/>
      <c r="AE3044" s="252"/>
      <c r="AF3044" s="53"/>
      <c r="AG3044" s="53"/>
      <c r="AH3044" s="53"/>
      <c r="AI3044" s="44"/>
      <c r="AJ3044" s="252"/>
      <c r="AK3044" s="53"/>
      <c r="AL3044" s="53"/>
      <c r="AM3044" s="53"/>
      <c r="AN3044" s="44"/>
    </row>
    <row r="3045" spans="1:40" outlineLevel="2">
      <c r="A3045" s="882">
        <f>ROW()</f>
        <v>3045</v>
      </c>
      <c r="B3045" s="453"/>
      <c r="D3045" s="1205" t="s">
        <v>27</v>
      </c>
      <c r="E3045" s="1205"/>
      <c r="F3045" s="1205"/>
      <c r="G3045" s="1205"/>
      <c r="H3045" s="4"/>
      <c r="I3045" s="4"/>
      <c r="J3045" s="329"/>
      <c r="K3045" s="4"/>
      <c r="L3045" s="4"/>
      <c r="M3045" s="4"/>
      <c r="N3045" s="316"/>
      <c r="O3045" s="4"/>
      <c r="P3045" s="4"/>
      <c r="Q3045" s="4"/>
      <c r="R3045" s="4"/>
      <c r="S3045" s="4"/>
      <c r="T3045" s="252"/>
      <c r="U3045" s="53"/>
      <c r="V3045" s="53"/>
      <c r="W3045" s="53"/>
      <c r="X3045" s="53"/>
      <c r="Y3045" s="252"/>
      <c r="Z3045" s="53">
        <f>Z$685</f>
        <v>0</v>
      </c>
      <c r="AA3045" s="53"/>
      <c r="AB3045" s="53"/>
      <c r="AC3045" s="53"/>
      <c r="AD3045" s="53"/>
      <c r="AE3045" s="252"/>
      <c r="AF3045" s="53"/>
      <c r="AG3045" s="53"/>
      <c r="AH3045" s="53"/>
      <c r="AI3045" s="44"/>
      <c r="AJ3045" s="252"/>
      <c r="AK3045" s="53"/>
      <c r="AL3045" s="53"/>
      <c r="AM3045" s="53"/>
      <c r="AN3045" s="44"/>
    </row>
    <row r="3046" spans="1:40" outlineLevel="2">
      <c r="A3046" s="882">
        <f>ROW()</f>
        <v>3046</v>
      </c>
      <c r="B3046" s="453"/>
      <c r="D3046" s="1205" t="s">
        <v>34</v>
      </c>
      <c r="E3046" s="1205"/>
      <c r="F3046" s="1205"/>
      <c r="G3046" s="1205"/>
      <c r="H3046" s="4"/>
      <c r="I3046" s="4"/>
      <c r="J3046" s="329"/>
      <c r="K3046" s="4"/>
      <c r="L3046" s="4"/>
      <c r="M3046" s="4"/>
      <c r="N3046" s="316"/>
      <c r="O3046" s="4"/>
      <c r="P3046" s="4"/>
      <c r="Q3046" s="4"/>
      <c r="R3046" s="4"/>
      <c r="S3046" s="4"/>
      <c r="T3046" s="252"/>
      <c r="U3046" s="53"/>
      <c r="V3046" s="53"/>
      <c r="W3046" s="53"/>
      <c r="X3046" s="53"/>
      <c r="Y3046" s="252"/>
      <c r="Z3046" s="53">
        <f>Z$686</f>
        <v>0</v>
      </c>
      <c r="AA3046" s="53"/>
      <c r="AB3046" s="53"/>
      <c r="AC3046" s="53"/>
      <c r="AD3046" s="53"/>
      <c r="AE3046" s="252"/>
      <c r="AF3046" s="53"/>
      <c r="AG3046" s="53"/>
      <c r="AH3046" s="53"/>
      <c r="AI3046" s="44"/>
      <c r="AJ3046" s="252"/>
      <c r="AK3046" s="53"/>
      <c r="AL3046" s="53"/>
      <c r="AM3046" s="53"/>
      <c r="AN3046" s="44"/>
    </row>
    <row r="3047" spans="1:40" outlineLevel="2">
      <c r="A3047" s="882">
        <f>ROW()</f>
        <v>3047</v>
      </c>
      <c r="B3047" s="453"/>
      <c r="D3047" s="1205" t="s">
        <v>35</v>
      </c>
      <c r="E3047" s="1205"/>
      <c r="F3047" s="1205"/>
      <c r="G3047" s="1205"/>
      <c r="H3047" s="4"/>
      <c r="I3047" s="4"/>
      <c r="J3047" s="329"/>
      <c r="K3047" s="4"/>
      <c r="L3047" s="4"/>
      <c r="M3047" s="4"/>
      <c r="N3047" s="316"/>
      <c r="O3047" s="4"/>
      <c r="P3047" s="4"/>
      <c r="Q3047" s="4"/>
      <c r="R3047" s="4"/>
      <c r="S3047" s="4"/>
      <c r="T3047" s="252"/>
      <c r="U3047" s="53"/>
      <c r="V3047" s="53"/>
      <c r="W3047" s="53"/>
      <c r="X3047" s="53"/>
      <c r="Y3047" s="252"/>
      <c r="Z3047" s="53">
        <f>Z$687</f>
        <v>-1.452147058496381E-2</v>
      </c>
      <c r="AA3047" s="53"/>
      <c r="AB3047" s="53"/>
      <c r="AC3047" s="53"/>
      <c r="AD3047" s="53"/>
      <c r="AE3047" s="252"/>
      <c r="AF3047" s="53"/>
      <c r="AG3047" s="53"/>
      <c r="AH3047" s="53"/>
      <c r="AI3047" s="44"/>
      <c r="AJ3047" s="252"/>
      <c r="AK3047" s="53"/>
      <c r="AL3047" s="53"/>
      <c r="AM3047" s="53"/>
      <c r="AN3047" s="44"/>
    </row>
    <row r="3048" spans="1:40" outlineLevel="2">
      <c r="A3048" s="882">
        <f>ROW()</f>
        <v>3048</v>
      </c>
      <c r="B3048" s="453"/>
      <c r="D3048" s="1205" t="s">
        <v>302</v>
      </c>
      <c r="E3048" s="1205"/>
      <c r="F3048" s="1205"/>
      <c r="G3048" s="1205"/>
      <c r="H3048" s="4"/>
      <c r="I3048" s="4"/>
      <c r="J3048" s="329"/>
      <c r="K3048" s="4"/>
      <c r="L3048" s="4"/>
      <c r="M3048" s="4"/>
      <c r="N3048" s="316"/>
      <c r="O3048" s="4"/>
      <c r="P3048" s="4"/>
      <c r="Q3048" s="4"/>
      <c r="R3048" s="4"/>
      <c r="S3048" s="4"/>
      <c r="T3048" s="252"/>
      <c r="U3048" s="53"/>
      <c r="V3048" s="53"/>
      <c r="W3048" s="53"/>
      <c r="X3048" s="53"/>
      <c r="Y3048" s="252"/>
      <c r="Z3048" s="53">
        <f>Z$688</f>
        <v>0</v>
      </c>
      <c r="AA3048" s="53"/>
      <c r="AB3048" s="53"/>
      <c r="AC3048" s="53"/>
      <c r="AD3048" s="53"/>
      <c r="AE3048" s="252"/>
      <c r="AF3048" s="53"/>
      <c r="AG3048" s="53"/>
      <c r="AH3048" s="53"/>
      <c r="AI3048" s="44"/>
      <c r="AJ3048" s="252"/>
      <c r="AK3048" s="53"/>
      <c r="AL3048" s="53"/>
      <c r="AM3048" s="53"/>
      <c r="AN3048" s="44"/>
    </row>
    <row r="3049" spans="1:40" outlineLevel="2">
      <c r="A3049" s="882">
        <f>ROW()</f>
        <v>3049</v>
      </c>
      <c r="B3049" s="453"/>
      <c r="D3049" s="1205" t="s">
        <v>36</v>
      </c>
      <c r="E3049" s="1205"/>
      <c r="F3049" s="1205"/>
      <c r="G3049" s="1205"/>
      <c r="H3049" s="4"/>
      <c r="I3049" s="4"/>
      <c r="J3049" s="329"/>
      <c r="K3049" s="4"/>
      <c r="L3049" s="4"/>
      <c r="M3049" s="4"/>
      <c r="N3049" s="316"/>
      <c r="O3049" s="4"/>
      <c r="P3049" s="4"/>
      <c r="Q3049" s="4"/>
      <c r="R3049" s="4"/>
      <c r="S3049" s="4"/>
      <c r="T3049" s="252"/>
      <c r="U3049" s="53"/>
      <c r="V3049" s="53"/>
      <c r="W3049" s="53"/>
      <c r="X3049" s="53"/>
      <c r="Y3049" s="252"/>
      <c r="Z3049" s="53">
        <f>Z$689</f>
        <v>0</v>
      </c>
      <c r="AA3049" s="53"/>
      <c r="AB3049" s="53"/>
      <c r="AC3049" s="53"/>
      <c r="AD3049" s="53"/>
      <c r="AE3049" s="252"/>
      <c r="AF3049" s="53"/>
      <c r="AG3049" s="53"/>
      <c r="AH3049" s="53"/>
      <c r="AI3049" s="44"/>
      <c r="AJ3049" s="252"/>
      <c r="AK3049" s="53"/>
      <c r="AL3049" s="53"/>
      <c r="AM3049" s="53"/>
      <c r="AN3049" s="44"/>
    </row>
    <row r="3050" spans="1:40" outlineLevel="2">
      <c r="A3050" s="882">
        <f>ROW()</f>
        <v>3050</v>
      </c>
      <c r="B3050" s="453"/>
      <c r="D3050" s="1205" t="s">
        <v>583</v>
      </c>
      <c r="E3050" s="1205"/>
      <c r="F3050" s="1205"/>
      <c r="G3050" s="1205"/>
      <c r="H3050" s="4"/>
      <c r="I3050" s="4"/>
      <c r="J3050" s="329"/>
      <c r="K3050" s="4"/>
      <c r="L3050" s="4"/>
      <c r="M3050" s="4"/>
      <c r="N3050" s="316"/>
      <c r="O3050" s="4"/>
      <c r="P3050" s="4"/>
      <c r="Q3050" s="4"/>
      <c r="R3050" s="4"/>
      <c r="S3050" s="4"/>
      <c r="T3050" s="252"/>
      <c r="U3050" s="53"/>
      <c r="V3050" s="53"/>
      <c r="W3050" s="53"/>
      <c r="X3050" s="53"/>
      <c r="Y3050" s="252"/>
      <c r="Z3050" s="53">
        <f>Z$690</f>
        <v>0</v>
      </c>
      <c r="AA3050" s="53"/>
      <c r="AB3050" s="53"/>
      <c r="AC3050" s="53"/>
      <c r="AD3050" s="53"/>
      <c r="AE3050" s="252"/>
      <c r="AF3050" s="53"/>
      <c r="AG3050" s="53"/>
      <c r="AH3050" s="53"/>
      <c r="AI3050" s="44"/>
      <c r="AJ3050" s="252"/>
      <c r="AK3050" s="53"/>
      <c r="AL3050" s="53"/>
      <c r="AM3050" s="53"/>
      <c r="AN3050" s="44"/>
    </row>
    <row r="3051" spans="1:40" outlineLevel="2">
      <c r="A3051" s="882">
        <f>ROW()</f>
        <v>3051</v>
      </c>
      <c r="B3051" s="453"/>
      <c r="D3051" s="1205" t="s">
        <v>81</v>
      </c>
      <c r="E3051" s="1205"/>
      <c r="F3051" s="1205"/>
      <c r="G3051" s="1205"/>
      <c r="H3051" s="4"/>
      <c r="I3051" s="4"/>
      <c r="J3051" s="329"/>
      <c r="K3051" s="4"/>
      <c r="L3051" s="4"/>
      <c r="M3051" s="4"/>
      <c r="N3051" s="316"/>
      <c r="O3051" s="4"/>
      <c r="P3051" s="4"/>
      <c r="Q3051" s="4"/>
      <c r="R3051" s="4"/>
      <c r="S3051" s="4"/>
      <c r="T3051" s="252"/>
      <c r="U3051" s="53"/>
      <c r="V3051" s="53"/>
      <c r="W3051" s="53"/>
      <c r="X3051" s="53"/>
      <c r="Y3051" s="252"/>
      <c r="Z3051" s="53">
        <f>Z$691</f>
        <v>0</v>
      </c>
      <c r="AA3051" s="53"/>
      <c r="AB3051" s="53"/>
      <c r="AC3051" s="53"/>
      <c r="AD3051" s="53"/>
      <c r="AE3051" s="252"/>
      <c r="AF3051" s="53"/>
      <c r="AG3051" s="53"/>
      <c r="AH3051" s="53"/>
      <c r="AI3051" s="44"/>
      <c r="AJ3051" s="252"/>
      <c r="AK3051" s="53"/>
      <c r="AL3051" s="53"/>
      <c r="AM3051" s="53"/>
      <c r="AN3051" s="44"/>
    </row>
    <row r="3052" spans="1:40" outlineLevel="2">
      <c r="A3052" s="882">
        <f>ROW()</f>
        <v>3052</v>
      </c>
      <c r="B3052" s="453"/>
      <c r="D3052" s="1205" t="s">
        <v>28</v>
      </c>
      <c r="E3052" s="1205"/>
      <c r="F3052" s="1205"/>
      <c r="G3052" s="1205"/>
      <c r="H3052" s="4"/>
      <c r="I3052" s="4"/>
      <c r="J3052" s="329"/>
      <c r="K3052" s="4"/>
      <c r="L3052" s="4"/>
      <c r="M3052" s="4"/>
      <c r="N3052" s="316"/>
      <c r="O3052" s="4"/>
      <c r="P3052" s="4"/>
      <c r="Q3052" s="4"/>
      <c r="R3052" s="4"/>
      <c r="S3052" s="4"/>
      <c r="T3052" s="252"/>
      <c r="U3052" s="53"/>
      <c r="V3052" s="53"/>
      <c r="W3052" s="53"/>
      <c r="X3052" s="53"/>
      <c r="Y3052" s="252"/>
      <c r="Z3052" s="53">
        <f>Z$692</f>
        <v>0</v>
      </c>
      <c r="AA3052" s="53"/>
      <c r="AB3052" s="53"/>
      <c r="AC3052" s="53"/>
      <c r="AD3052" s="53"/>
      <c r="AE3052" s="252"/>
      <c r="AF3052" s="53"/>
      <c r="AG3052" s="53"/>
      <c r="AH3052" s="53"/>
      <c r="AI3052" s="44"/>
      <c r="AJ3052" s="252"/>
      <c r="AK3052" s="53"/>
      <c r="AL3052" s="53"/>
      <c r="AM3052" s="53"/>
      <c r="AN3052" s="44"/>
    </row>
    <row r="3053" spans="1:40" outlineLevel="2">
      <c r="A3053" s="882">
        <f>ROW()</f>
        <v>3053</v>
      </c>
      <c r="B3053" s="453"/>
      <c r="D3053" s="1206" t="s">
        <v>443</v>
      </c>
      <c r="E3053" s="1206"/>
      <c r="F3053" s="1206"/>
      <c r="G3053" s="1206"/>
      <c r="H3053" s="28"/>
      <c r="I3053" s="28"/>
      <c r="J3053" s="1207"/>
      <c r="K3053" s="28"/>
      <c r="L3053" s="28"/>
      <c r="M3053" s="28"/>
      <c r="N3053" s="317"/>
      <c r="O3053" s="28"/>
      <c r="P3053" s="28"/>
      <c r="Q3053" s="28"/>
      <c r="R3053" s="28"/>
      <c r="S3053" s="28"/>
      <c r="T3053" s="253"/>
      <c r="U3053" s="54"/>
      <c r="V3053" s="54"/>
      <c r="W3053" s="54"/>
      <c r="X3053" s="54"/>
      <c r="Y3053" s="253"/>
      <c r="Z3053" s="54">
        <f>Z$693</f>
        <v>0</v>
      </c>
      <c r="AA3053" s="54"/>
      <c r="AB3053" s="54"/>
      <c r="AC3053" s="54"/>
      <c r="AD3053" s="54"/>
      <c r="AE3053" s="253"/>
      <c r="AF3053" s="54"/>
      <c r="AG3053" s="54"/>
      <c r="AH3053" s="54"/>
      <c r="AI3053" s="46"/>
      <c r="AJ3053" s="253"/>
      <c r="AK3053" s="54"/>
      <c r="AL3053" s="54"/>
      <c r="AM3053" s="54"/>
      <c r="AN3053" s="46"/>
    </row>
    <row r="3054" spans="1:40" outlineLevel="2">
      <c r="A3054" s="882">
        <f>ROW()</f>
        <v>3054</v>
      </c>
      <c r="B3054" s="453"/>
      <c r="D3054" s="452" t="s">
        <v>24</v>
      </c>
      <c r="H3054" s="458"/>
      <c r="I3054" s="458"/>
      <c r="J3054" s="459"/>
      <c r="K3054" s="458"/>
      <c r="L3054" s="458"/>
      <c r="M3054" s="458"/>
      <c r="N3054" s="463"/>
      <c r="O3054" s="458"/>
      <c r="P3054" s="458"/>
      <c r="Q3054" s="458"/>
      <c r="R3054" s="458"/>
      <c r="S3054" s="458"/>
      <c r="T3054" s="466">
        <f t="shared" ref="T3054:AN3054" si="2168">SUM(T3038:T3053)</f>
        <v>0</v>
      </c>
      <c r="U3054" s="444">
        <f t="shared" si="2168"/>
        <v>0</v>
      </c>
      <c r="V3054" s="444">
        <f t="shared" si="2168"/>
        <v>0</v>
      </c>
      <c r="W3054" s="444">
        <f t="shared" si="2168"/>
        <v>0</v>
      </c>
      <c r="X3054" s="444">
        <f t="shared" si="2168"/>
        <v>0</v>
      </c>
      <c r="Y3054" s="466">
        <f t="shared" si="2168"/>
        <v>0</v>
      </c>
      <c r="Z3054" s="444">
        <f t="shared" si="2168"/>
        <v>-1.452147058496381E-2</v>
      </c>
      <c r="AA3054" s="444">
        <f t="shared" si="2168"/>
        <v>0</v>
      </c>
      <c r="AB3054" s="444">
        <f t="shared" si="2168"/>
        <v>0</v>
      </c>
      <c r="AC3054" s="444">
        <f t="shared" si="2168"/>
        <v>0</v>
      </c>
      <c r="AD3054" s="444">
        <f t="shared" si="2168"/>
        <v>0</v>
      </c>
      <c r="AE3054" s="466">
        <f t="shared" si="2168"/>
        <v>0</v>
      </c>
      <c r="AF3054" s="444">
        <f t="shared" si="2168"/>
        <v>0</v>
      </c>
      <c r="AG3054" s="444">
        <f t="shared" si="2168"/>
        <v>0</v>
      </c>
      <c r="AH3054" s="444">
        <f t="shared" si="2168"/>
        <v>0</v>
      </c>
      <c r="AI3054" s="445">
        <f t="shared" si="2168"/>
        <v>0</v>
      </c>
      <c r="AJ3054" s="466">
        <f t="shared" si="2168"/>
        <v>0</v>
      </c>
      <c r="AK3054" s="444">
        <f t="shared" si="2168"/>
        <v>0</v>
      </c>
      <c r="AL3054" s="444">
        <f t="shared" si="2168"/>
        <v>0</v>
      </c>
      <c r="AM3054" s="444">
        <f t="shared" si="2168"/>
        <v>0</v>
      </c>
      <c r="AN3054" s="445">
        <f t="shared" si="2168"/>
        <v>0</v>
      </c>
    </row>
    <row r="3055" spans="1:40" outlineLevel="1">
      <c r="A3055" s="732" t="s">
        <v>21</v>
      </c>
      <c r="B3055" s="733"/>
      <c r="C3055" s="881"/>
      <c r="D3055" s="733"/>
      <c r="E3055" s="733"/>
      <c r="F3055" s="733"/>
      <c r="G3055" s="733"/>
      <c r="H3055" s="733"/>
      <c r="I3055" s="730"/>
      <c r="J3055" s="729"/>
      <c r="K3055" s="730"/>
      <c r="L3055" s="730"/>
      <c r="M3055" s="730"/>
      <c r="N3055" s="731"/>
      <c r="O3055" s="730"/>
      <c r="P3055" s="730"/>
      <c r="Q3055" s="730"/>
      <c r="R3055" s="730"/>
      <c r="S3055" s="730"/>
      <c r="T3055" s="729"/>
      <c r="U3055" s="730"/>
      <c r="V3055" s="730"/>
      <c r="W3055" s="730"/>
      <c r="X3055" s="730"/>
      <c r="Y3055" s="729"/>
      <c r="Z3055" s="730"/>
      <c r="AA3055" s="730"/>
      <c r="AB3055" s="730"/>
      <c r="AC3055" s="730"/>
      <c r="AD3055" s="730"/>
      <c r="AE3055" s="729"/>
      <c r="AF3055" s="730"/>
      <c r="AG3055" s="730"/>
      <c r="AH3055" s="730"/>
      <c r="AI3055" s="731"/>
      <c r="AJ3055" s="729"/>
      <c r="AK3055" s="730"/>
      <c r="AL3055" s="730"/>
      <c r="AM3055" s="730"/>
      <c r="AN3055" s="731"/>
    </row>
    <row r="3056" spans="1:40" outlineLevel="2">
      <c r="A3056" s="882">
        <f>ROW()</f>
        <v>3056</v>
      </c>
      <c r="B3056" s="453"/>
      <c r="D3056" s="452" t="s">
        <v>300</v>
      </c>
      <c r="H3056" s="458"/>
      <c r="I3056" s="458"/>
      <c r="J3056" s="459"/>
      <c r="K3056" s="458"/>
      <c r="L3056" s="458"/>
      <c r="M3056" s="458"/>
      <c r="N3056" s="463"/>
      <c r="O3056" s="439"/>
      <c r="P3056" s="439"/>
      <c r="Q3056" s="439"/>
      <c r="R3056" s="439"/>
      <c r="S3056" s="439"/>
      <c r="T3056" s="443"/>
      <c r="U3056" s="439"/>
      <c r="V3056" s="439"/>
      <c r="W3056" s="439"/>
      <c r="X3056" s="439"/>
      <c r="Y3056" s="443"/>
      <c r="Z3056" s="596"/>
      <c r="AA3056" s="596">
        <f t="shared" ref="AA3056:AN3056" si="2169">-IF(AA3002&lt;0,AA3002,IF($D3056="Land",0,IF(AA2984&lt;1,AA3002,MAX(MIN(IF(AA2984&gt;0,(AA3002/AA2984)*AA$9,0),AA3002*AA$9),0))))</f>
        <v>-2.4876904747310424E-2</v>
      </c>
      <c r="AB3056" s="596">
        <f t="shared" si="2169"/>
        <v>-2.4876904747310424E-2</v>
      </c>
      <c r="AC3056" s="596">
        <f t="shared" si="2169"/>
        <v>-2.4876904747310427E-2</v>
      </c>
      <c r="AD3056" s="596">
        <f t="shared" si="2169"/>
        <v>-2.4876904747310427E-2</v>
      </c>
      <c r="AE3056" s="595">
        <f t="shared" si="2169"/>
        <v>-2.4876904747310427E-2</v>
      </c>
      <c r="AF3056" s="596">
        <f t="shared" si="2169"/>
        <v>-2.4876904747310427E-2</v>
      </c>
      <c r="AG3056" s="596">
        <f t="shared" si="2169"/>
        <v>-2.4876904747310431E-2</v>
      </c>
      <c r="AH3056" s="596">
        <f t="shared" si="2169"/>
        <v>-2.4876904747310431E-2</v>
      </c>
      <c r="AI3056" s="594">
        <f t="shared" si="2169"/>
        <v>-2.4876904747310431E-2</v>
      </c>
      <c r="AJ3056" s="595">
        <f t="shared" si="2169"/>
        <v>-2.4876904747310434E-2</v>
      </c>
      <c r="AK3056" s="596">
        <f t="shared" si="2169"/>
        <v>-2.4876904747310434E-2</v>
      </c>
      <c r="AL3056" s="596">
        <f t="shared" si="2169"/>
        <v>-2.4876904747310431E-2</v>
      </c>
      <c r="AM3056" s="596">
        <f t="shared" si="2169"/>
        <v>-2.4876904747310431E-2</v>
      </c>
      <c r="AN3056" s="594">
        <f t="shared" si="2169"/>
        <v>-2.4876904747310431E-2</v>
      </c>
    </row>
    <row r="3057" spans="1:40" outlineLevel="2">
      <c r="A3057" s="882">
        <f>ROW()</f>
        <v>3057</v>
      </c>
      <c r="B3057" s="453"/>
      <c r="D3057" s="452" t="s">
        <v>301</v>
      </c>
      <c r="H3057" s="458"/>
      <c r="I3057" s="458"/>
      <c r="J3057" s="459"/>
      <c r="K3057" s="458"/>
      <c r="L3057" s="458"/>
      <c r="M3057" s="458"/>
      <c r="N3057" s="463"/>
      <c r="O3057" s="439"/>
      <c r="P3057" s="439"/>
      <c r="Q3057" s="439"/>
      <c r="R3057" s="439"/>
      <c r="S3057" s="439"/>
      <c r="T3057" s="443"/>
      <c r="U3057" s="439"/>
      <c r="V3057" s="439"/>
      <c r="W3057" s="439"/>
      <c r="X3057" s="439"/>
      <c r="Y3057" s="443"/>
      <c r="Z3057" s="596"/>
      <c r="AA3057" s="596">
        <f t="shared" ref="AA3057:AN3057" si="2170">-IF(AA3003&lt;0,AA3003,IF($D3057="Land",0,IF(AA2985&lt;1,AA3003,MAX(MIN(IF(AA2985&gt;0,(AA3003/AA2985)*AA$9,0),AA3003*AA$9),0))))</f>
        <v>-6.5682132346289446E-2</v>
      </c>
      <c r="AB3057" s="596">
        <f t="shared" si="2170"/>
        <v>-6.5682132346289446E-2</v>
      </c>
      <c r="AC3057" s="596">
        <f t="shared" si="2170"/>
        <v>-6.5682132346289446E-2</v>
      </c>
      <c r="AD3057" s="596">
        <f t="shared" si="2170"/>
        <v>-6.5682132346289432E-2</v>
      </c>
      <c r="AE3057" s="595">
        <f t="shared" si="2170"/>
        <v>-6.5682132346289432E-2</v>
      </c>
      <c r="AF3057" s="596">
        <f t="shared" si="2170"/>
        <v>-6.5682132346289432E-2</v>
      </c>
      <c r="AG3057" s="596">
        <f t="shared" si="2170"/>
        <v>-6.5682132346289432E-2</v>
      </c>
      <c r="AH3057" s="596">
        <f t="shared" si="2170"/>
        <v>-6.5682132346289446E-2</v>
      </c>
      <c r="AI3057" s="594">
        <f t="shared" si="2170"/>
        <v>-6.5682132346289446E-2</v>
      </c>
      <c r="AJ3057" s="595">
        <f t="shared" si="2170"/>
        <v>-6.5682132346289446E-2</v>
      </c>
      <c r="AK3057" s="596">
        <f t="shared" si="2170"/>
        <v>-6.5682132346289432E-2</v>
      </c>
      <c r="AL3057" s="596">
        <f t="shared" si="2170"/>
        <v>-6.5682132346289446E-2</v>
      </c>
      <c r="AM3057" s="596">
        <f t="shared" si="2170"/>
        <v>-6.5682132346289446E-2</v>
      </c>
      <c r="AN3057" s="594">
        <f t="shared" si="2170"/>
        <v>-6.5682132346289446E-2</v>
      </c>
    </row>
    <row r="3058" spans="1:40" outlineLevel="2">
      <c r="A3058" s="882">
        <f>ROW()</f>
        <v>3058</v>
      </c>
      <c r="B3058" s="453"/>
      <c r="D3058" s="452" t="s">
        <v>29</v>
      </c>
      <c r="H3058" s="458"/>
      <c r="I3058" s="458"/>
      <c r="J3058" s="459"/>
      <c r="K3058" s="458"/>
      <c r="L3058" s="458"/>
      <c r="M3058" s="458"/>
      <c r="N3058" s="463"/>
      <c r="O3058" s="439"/>
      <c r="P3058" s="439"/>
      <c r="Q3058" s="439"/>
      <c r="R3058" s="439"/>
      <c r="S3058" s="439"/>
      <c r="T3058" s="443"/>
      <c r="U3058" s="439"/>
      <c r="V3058" s="439"/>
      <c r="W3058" s="439"/>
      <c r="X3058" s="439"/>
      <c r="Y3058" s="443"/>
      <c r="Z3058" s="596"/>
      <c r="AA3058" s="596">
        <f t="shared" ref="AA3058:AN3058" si="2171">-IF(AA3004&lt;0,AA3004,IF($D3058="Land",0,IF(AA2986&lt;1,AA3004,MAX(MIN(IF(AA2986&gt;0,(AA3004/AA2986)*AA$9,0),AA3004*AA$9),0))))</f>
        <v>0</v>
      </c>
      <c r="AB3058" s="596">
        <f t="shared" si="2171"/>
        <v>0</v>
      </c>
      <c r="AC3058" s="596">
        <f t="shared" si="2171"/>
        <v>0</v>
      </c>
      <c r="AD3058" s="596">
        <f t="shared" si="2171"/>
        <v>0</v>
      </c>
      <c r="AE3058" s="595">
        <f t="shared" si="2171"/>
        <v>0</v>
      </c>
      <c r="AF3058" s="596">
        <f t="shared" si="2171"/>
        <v>0</v>
      </c>
      <c r="AG3058" s="596">
        <f t="shared" si="2171"/>
        <v>0</v>
      </c>
      <c r="AH3058" s="596">
        <f t="shared" si="2171"/>
        <v>0</v>
      </c>
      <c r="AI3058" s="594">
        <f t="shared" si="2171"/>
        <v>0</v>
      </c>
      <c r="AJ3058" s="595">
        <f t="shared" si="2171"/>
        <v>0</v>
      </c>
      <c r="AK3058" s="596">
        <f t="shared" si="2171"/>
        <v>0</v>
      </c>
      <c r="AL3058" s="596">
        <f t="shared" si="2171"/>
        <v>0</v>
      </c>
      <c r="AM3058" s="596">
        <f t="shared" si="2171"/>
        <v>0</v>
      </c>
      <c r="AN3058" s="594">
        <f t="shared" si="2171"/>
        <v>0</v>
      </c>
    </row>
    <row r="3059" spans="1:40" outlineLevel="2">
      <c r="A3059" s="882">
        <f>ROW()</f>
        <v>3059</v>
      </c>
      <c r="B3059" s="453"/>
      <c r="D3059" s="452" t="s">
        <v>30</v>
      </c>
      <c r="H3059" s="458"/>
      <c r="I3059" s="458"/>
      <c r="J3059" s="459"/>
      <c r="K3059" s="458"/>
      <c r="L3059" s="458"/>
      <c r="M3059" s="458"/>
      <c r="N3059" s="463"/>
      <c r="O3059" s="439"/>
      <c r="P3059" s="439"/>
      <c r="Q3059" s="439"/>
      <c r="R3059" s="439"/>
      <c r="S3059" s="439"/>
      <c r="T3059" s="443"/>
      <c r="U3059" s="439"/>
      <c r="V3059" s="439"/>
      <c r="W3059" s="439"/>
      <c r="X3059" s="439"/>
      <c r="Y3059" s="443"/>
      <c r="Z3059" s="596"/>
      <c r="AA3059" s="596">
        <f t="shared" ref="AA3059:AN3059" si="2172">-IF(AA3005&lt;0,AA3005,IF($D3059="Land",0,IF(AA2987&lt;1,AA3005,MAX(MIN(IF(AA2987&gt;0,(AA3005/AA2987)*AA$9,0),AA3005*AA$9),0))))</f>
        <v>-1.5043797825290526</v>
      </c>
      <c r="AB3059" s="596">
        <f t="shared" si="2172"/>
        <v>-1.5043797825290526</v>
      </c>
      <c r="AC3059" s="596">
        <f t="shared" si="2172"/>
        <v>-1.5043797825290524</v>
      </c>
      <c r="AD3059" s="596">
        <f t="shared" si="2172"/>
        <v>-1.5043797825290524</v>
      </c>
      <c r="AE3059" s="595">
        <f t="shared" si="2172"/>
        <v>-1.5043797825290524</v>
      </c>
      <c r="AF3059" s="596">
        <f t="shared" si="2172"/>
        <v>-1.5043797825290524</v>
      </c>
      <c r="AG3059" s="596">
        <f t="shared" si="2172"/>
        <v>-1.5043797825290521</v>
      </c>
      <c r="AH3059" s="596">
        <f t="shared" si="2172"/>
        <v>-1.5043797825290521</v>
      </c>
      <c r="AI3059" s="594">
        <f t="shared" si="2172"/>
        <v>-1.5043797825290521</v>
      </c>
      <c r="AJ3059" s="595">
        <f t="shared" si="2172"/>
        <v>-1.5043797825290519</v>
      </c>
      <c r="AK3059" s="596">
        <f t="shared" si="2172"/>
        <v>-1.5043797825290519</v>
      </c>
      <c r="AL3059" s="596">
        <f t="shared" si="2172"/>
        <v>-1.5043797825290521</v>
      </c>
      <c r="AM3059" s="596">
        <f t="shared" si="2172"/>
        <v>-1.5043797825290521</v>
      </c>
      <c r="AN3059" s="594">
        <f t="shared" si="2172"/>
        <v>-1.5043797825290521</v>
      </c>
    </row>
    <row r="3060" spans="1:40" outlineLevel="2">
      <c r="A3060" s="882">
        <f>ROW()</f>
        <v>3060</v>
      </c>
      <c r="B3060" s="453"/>
      <c r="D3060" s="452" t="s">
        <v>31</v>
      </c>
      <c r="H3060" s="458"/>
      <c r="I3060" s="458"/>
      <c r="J3060" s="459"/>
      <c r="K3060" s="458"/>
      <c r="L3060" s="458"/>
      <c r="M3060" s="458"/>
      <c r="N3060" s="463"/>
      <c r="O3060" s="439"/>
      <c r="P3060" s="439"/>
      <c r="Q3060" s="439"/>
      <c r="R3060" s="439"/>
      <c r="S3060" s="439"/>
      <c r="T3060" s="443"/>
      <c r="U3060" s="439"/>
      <c r="V3060" s="439"/>
      <c r="W3060" s="439"/>
      <c r="X3060" s="439"/>
      <c r="Y3060" s="443"/>
      <c r="Z3060" s="596"/>
      <c r="AA3060" s="596">
        <f t="shared" ref="AA3060:AN3060" si="2173">-IF(AA3006&lt;0,AA3006,IF($D3060="Land",0,IF(AA2988&lt;1,AA3006,MAX(MIN(IF(AA2988&gt;0,(AA3006/AA2988)*AA$9,0),AA3006*AA$9),0))))</f>
        <v>0</v>
      </c>
      <c r="AB3060" s="596">
        <f t="shared" si="2173"/>
        <v>0</v>
      </c>
      <c r="AC3060" s="596">
        <f t="shared" si="2173"/>
        <v>0</v>
      </c>
      <c r="AD3060" s="596">
        <f t="shared" si="2173"/>
        <v>0</v>
      </c>
      <c r="AE3060" s="595">
        <f t="shared" si="2173"/>
        <v>0</v>
      </c>
      <c r="AF3060" s="596">
        <f t="shared" si="2173"/>
        <v>0</v>
      </c>
      <c r="AG3060" s="596">
        <f t="shared" si="2173"/>
        <v>0</v>
      </c>
      <c r="AH3060" s="596">
        <f t="shared" si="2173"/>
        <v>0</v>
      </c>
      <c r="AI3060" s="594">
        <f t="shared" si="2173"/>
        <v>0</v>
      </c>
      <c r="AJ3060" s="595">
        <f t="shared" si="2173"/>
        <v>0</v>
      </c>
      <c r="AK3060" s="596">
        <f t="shared" si="2173"/>
        <v>0</v>
      </c>
      <c r="AL3060" s="596">
        <f t="shared" si="2173"/>
        <v>0</v>
      </c>
      <c r="AM3060" s="596">
        <f t="shared" si="2173"/>
        <v>0</v>
      </c>
      <c r="AN3060" s="594">
        <f t="shared" si="2173"/>
        <v>0</v>
      </c>
    </row>
    <row r="3061" spans="1:40" outlineLevel="2">
      <c r="A3061" s="882">
        <f>ROW()</f>
        <v>3061</v>
      </c>
      <c r="B3061" s="453"/>
      <c r="D3061" s="452" t="s">
        <v>32</v>
      </c>
      <c r="H3061" s="458"/>
      <c r="I3061" s="458"/>
      <c r="J3061" s="459"/>
      <c r="K3061" s="458"/>
      <c r="L3061" s="458"/>
      <c r="M3061" s="458"/>
      <c r="N3061" s="463"/>
      <c r="O3061" s="439"/>
      <c r="P3061" s="439"/>
      <c r="Q3061" s="439"/>
      <c r="R3061" s="439"/>
      <c r="S3061" s="439"/>
      <c r="T3061" s="443"/>
      <c r="U3061" s="439"/>
      <c r="V3061" s="439"/>
      <c r="W3061" s="439"/>
      <c r="X3061" s="439"/>
      <c r="Y3061" s="443"/>
      <c r="Z3061" s="596"/>
      <c r="AA3061" s="596">
        <f t="shared" ref="AA3061:AN3061" si="2174">-IF(AA3007&lt;0,AA3007,IF($D3061="Land",0,IF(AA2989&lt;1,AA3007,MAX(MIN(IF(AA2989&gt;0,(AA3007/AA2989)*AA$9,0),AA3007*AA$9),0))))</f>
        <v>-6.0927721294480749E-2</v>
      </c>
      <c r="AB3061" s="596">
        <f t="shared" si="2174"/>
        <v>-6.0927721294480756E-2</v>
      </c>
      <c r="AC3061" s="596">
        <f t="shared" si="2174"/>
        <v>-6.0927721294480763E-2</v>
      </c>
      <c r="AD3061" s="596">
        <f t="shared" si="2174"/>
        <v>-6.0927721294480756E-2</v>
      </c>
      <c r="AE3061" s="595">
        <f t="shared" si="2174"/>
        <v>-6.0927721294480763E-2</v>
      </c>
      <c r="AF3061" s="596">
        <f t="shared" si="2174"/>
        <v>-6.092772129448077E-2</v>
      </c>
      <c r="AG3061" s="596">
        <f t="shared" si="2174"/>
        <v>-6.0927721294480763E-2</v>
      </c>
      <c r="AH3061" s="596">
        <f t="shared" si="2174"/>
        <v>-6.0927721294480756E-2</v>
      </c>
      <c r="AI3061" s="594">
        <f t="shared" si="2174"/>
        <v>-6.0927721294480756E-2</v>
      </c>
      <c r="AJ3061" s="595">
        <f t="shared" si="2174"/>
        <v>-6.0927721294480756E-2</v>
      </c>
      <c r="AK3061" s="596">
        <f t="shared" si="2174"/>
        <v>-6.0927721294480756E-2</v>
      </c>
      <c r="AL3061" s="596">
        <f t="shared" si="2174"/>
        <v>-6.0927721294480756E-2</v>
      </c>
      <c r="AM3061" s="596">
        <f t="shared" si="2174"/>
        <v>-6.0927721294480756E-2</v>
      </c>
      <c r="AN3061" s="594">
        <f t="shared" si="2174"/>
        <v>-6.0927721294480756E-2</v>
      </c>
    </row>
    <row r="3062" spans="1:40" outlineLevel="2">
      <c r="A3062" s="882">
        <f>ROW()</f>
        <v>3062</v>
      </c>
      <c r="B3062" s="453"/>
      <c r="D3062" s="452" t="s">
        <v>33</v>
      </c>
      <c r="H3062" s="458"/>
      <c r="I3062" s="458"/>
      <c r="J3062" s="459"/>
      <c r="K3062" s="458"/>
      <c r="L3062" s="458"/>
      <c r="M3062" s="458"/>
      <c r="N3062" s="463"/>
      <c r="O3062" s="439"/>
      <c r="P3062" s="439"/>
      <c r="Q3062" s="439"/>
      <c r="R3062" s="439"/>
      <c r="S3062" s="439"/>
      <c r="T3062" s="443"/>
      <c r="U3062" s="439"/>
      <c r="V3062" s="439"/>
      <c r="W3062" s="439"/>
      <c r="X3062" s="439"/>
      <c r="Y3062" s="443"/>
      <c r="Z3062" s="596"/>
      <c r="AA3062" s="596">
        <f t="shared" ref="AA3062:AN3062" si="2175">-IF(AA3008&lt;0,AA3008,IF($D3062="Land",0,IF(AA2990&lt;1,AA3008,MAX(MIN(IF(AA2990&gt;0,(AA3008/AA2990)*AA$9,0),AA3008*AA$9),0))))</f>
        <v>-5.2199849502475954E-4</v>
      </c>
      <c r="AB3062" s="596">
        <f t="shared" si="2175"/>
        <v>-5.2199849502475954E-4</v>
      </c>
      <c r="AC3062" s="596">
        <f t="shared" si="2175"/>
        <v>-5.2199849502475954E-4</v>
      </c>
      <c r="AD3062" s="596">
        <f t="shared" si="2175"/>
        <v>-5.2199849502475954E-4</v>
      </c>
      <c r="AE3062" s="595">
        <f t="shared" si="2175"/>
        <v>-5.2199849502475954E-4</v>
      </c>
      <c r="AF3062" s="596">
        <f t="shared" si="2175"/>
        <v>-5.2199849502475944E-4</v>
      </c>
      <c r="AG3062" s="596">
        <f t="shared" si="2175"/>
        <v>-5.2199849502475944E-4</v>
      </c>
      <c r="AH3062" s="596">
        <f t="shared" si="2175"/>
        <v>-5.2199849502475944E-4</v>
      </c>
      <c r="AI3062" s="594">
        <f t="shared" si="2175"/>
        <v>-5.2199849502475944E-4</v>
      </c>
      <c r="AJ3062" s="595">
        <f t="shared" si="2175"/>
        <v>-5.2199849502475944E-4</v>
      </c>
      <c r="AK3062" s="596">
        <f t="shared" si="2175"/>
        <v>-5.2199849502475944E-4</v>
      </c>
      <c r="AL3062" s="596">
        <f t="shared" si="2175"/>
        <v>-5.2199849502475933E-4</v>
      </c>
      <c r="AM3062" s="596">
        <f t="shared" si="2175"/>
        <v>-5.2199849502475933E-4</v>
      </c>
      <c r="AN3062" s="594">
        <f t="shared" si="2175"/>
        <v>-5.2199849502475933E-4</v>
      </c>
    </row>
    <row r="3063" spans="1:40" outlineLevel="2">
      <c r="A3063" s="882">
        <f>ROW()</f>
        <v>3063</v>
      </c>
      <c r="B3063" s="453"/>
      <c r="D3063" s="452" t="s">
        <v>27</v>
      </c>
      <c r="H3063" s="458"/>
      <c r="I3063" s="458"/>
      <c r="J3063" s="459"/>
      <c r="K3063" s="458"/>
      <c r="L3063" s="458"/>
      <c r="M3063" s="458"/>
      <c r="N3063" s="463"/>
      <c r="O3063" s="439"/>
      <c r="P3063" s="439"/>
      <c r="Q3063" s="439"/>
      <c r="R3063" s="439"/>
      <c r="S3063" s="439"/>
      <c r="T3063" s="443"/>
      <c r="U3063" s="439"/>
      <c r="V3063" s="439"/>
      <c r="W3063" s="439"/>
      <c r="X3063" s="439"/>
      <c r="Y3063" s="443"/>
      <c r="Z3063" s="596"/>
      <c r="AA3063" s="596">
        <f t="shared" ref="AA3063:AN3063" si="2176">-IF(AA3009&lt;0,AA3009,IF($D3063="Land",0,IF(AA2991&lt;1,AA3009,MAX(MIN(IF(AA2991&gt;0,(AA3009/AA2991)*AA$9,0),AA3009*AA$9),0))))</f>
        <v>-1.0517283537727662E-2</v>
      </c>
      <c r="AB3063" s="596">
        <f t="shared" si="2176"/>
        <v>-1.0517283537727662E-2</v>
      </c>
      <c r="AC3063" s="596">
        <f t="shared" si="2176"/>
        <v>-1.0517283537727662E-2</v>
      </c>
      <c r="AD3063" s="596">
        <f t="shared" si="2176"/>
        <v>-1.051728353772766E-2</v>
      </c>
      <c r="AE3063" s="595">
        <f t="shared" si="2176"/>
        <v>-1.051728353772766E-2</v>
      </c>
      <c r="AF3063" s="596">
        <f t="shared" si="2176"/>
        <v>-1.0517283537727658E-2</v>
      </c>
      <c r="AG3063" s="596">
        <f t="shared" si="2176"/>
        <v>-1.0517283537727658E-2</v>
      </c>
      <c r="AH3063" s="596">
        <f t="shared" si="2176"/>
        <v>-1.0517283537727656E-2</v>
      </c>
      <c r="AI3063" s="594">
        <f t="shared" si="2176"/>
        <v>-1.0517283537727656E-2</v>
      </c>
      <c r="AJ3063" s="595">
        <f t="shared" si="2176"/>
        <v>-1.0517283537727658E-2</v>
      </c>
      <c r="AK3063" s="596">
        <f t="shared" si="2176"/>
        <v>-1.0517283537727656E-2</v>
      </c>
      <c r="AL3063" s="596">
        <f t="shared" si="2176"/>
        <v>-1.0517283537727655E-2</v>
      </c>
      <c r="AM3063" s="596">
        <f t="shared" si="2176"/>
        <v>-1.0517283537727656E-2</v>
      </c>
      <c r="AN3063" s="594">
        <f t="shared" si="2176"/>
        <v>-1.0517283537727658E-2</v>
      </c>
    </row>
    <row r="3064" spans="1:40" outlineLevel="2">
      <c r="A3064" s="882">
        <f>ROW()</f>
        <v>3064</v>
      </c>
      <c r="B3064" s="453"/>
      <c r="D3064" s="452" t="s">
        <v>34</v>
      </c>
      <c r="H3064" s="458"/>
      <c r="I3064" s="458"/>
      <c r="J3064" s="459"/>
      <c r="K3064" s="458"/>
      <c r="L3064" s="458"/>
      <c r="M3064" s="458"/>
      <c r="N3064" s="463"/>
      <c r="O3064" s="439"/>
      <c r="P3064" s="439"/>
      <c r="Q3064" s="439"/>
      <c r="R3064" s="439"/>
      <c r="S3064" s="439"/>
      <c r="T3064" s="443"/>
      <c r="U3064" s="439"/>
      <c r="V3064" s="439"/>
      <c r="W3064" s="439"/>
      <c r="X3064" s="439"/>
      <c r="Y3064" s="443"/>
      <c r="Z3064" s="596"/>
      <c r="AA3064" s="596">
        <f t="shared" ref="AA3064:AN3064" si="2177">-IF(AA3010&lt;0,AA3010,IF($D3064="Land",0,IF(AA2992&lt;1,AA3010,MAX(MIN(IF(AA2992&gt;0,(AA3010/AA2992)*AA$9,0),AA3010*AA$9),0))))</f>
        <v>-1.8621872916307975</v>
      </c>
      <c r="AB3064" s="596">
        <f t="shared" si="2177"/>
        <v>-1.8621872916307978</v>
      </c>
      <c r="AC3064" s="596">
        <f t="shared" si="2177"/>
        <v>-1.8621872916307978</v>
      </c>
      <c r="AD3064" s="596">
        <f t="shared" si="2177"/>
        <v>-1.862187291630798</v>
      </c>
      <c r="AE3064" s="595">
        <f t="shared" si="2177"/>
        <v>-1.862187291630798</v>
      </c>
      <c r="AF3064" s="596">
        <f t="shared" si="2177"/>
        <v>-1.8621872916307982</v>
      </c>
      <c r="AG3064" s="596">
        <f t="shared" si="2177"/>
        <v>-1.862187291630798</v>
      </c>
      <c r="AH3064" s="596">
        <f t="shared" si="2177"/>
        <v>-1.862187291630798</v>
      </c>
      <c r="AI3064" s="594">
        <f t="shared" si="2177"/>
        <v>-1.862187291630798</v>
      </c>
      <c r="AJ3064" s="595">
        <f t="shared" si="2177"/>
        <v>-1.862187291630798</v>
      </c>
      <c r="AK3064" s="596">
        <f t="shared" si="2177"/>
        <v>-1.8621872916307978</v>
      </c>
      <c r="AL3064" s="596">
        <f t="shared" si="2177"/>
        <v>-1.8621872916307978</v>
      </c>
      <c r="AM3064" s="596">
        <f t="shared" si="2177"/>
        <v>-1.8621872916307975</v>
      </c>
      <c r="AN3064" s="594">
        <f t="shared" si="2177"/>
        <v>-1.8621872916307978</v>
      </c>
    </row>
    <row r="3065" spans="1:40" outlineLevel="2">
      <c r="A3065" s="882">
        <f>ROW()</f>
        <v>3065</v>
      </c>
      <c r="B3065" s="453"/>
      <c r="D3065" s="452" t="s">
        <v>35</v>
      </c>
      <c r="H3065" s="458"/>
      <c r="I3065" s="458"/>
      <c r="J3065" s="459"/>
      <c r="K3065" s="458"/>
      <c r="L3065" s="458"/>
      <c r="M3065" s="458"/>
      <c r="N3065" s="463"/>
      <c r="O3065" s="439"/>
      <c r="P3065" s="439"/>
      <c r="Q3065" s="439"/>
      <c r="R3065" s="439"/>
      <c r="S3065" s="439"/>
      <c r="T3065" s="443"/>
      <c r="U3065" s="439"/>
      <c r="V3065" s="439"/>
      <c r="W3065" s="439"/>
      <c r="X3065" s="439"/>
      <c r="Y3065" s="443"/>
      <c r="Z3065" s="596"/>
      <c r="AA3065" s="596">
        <f t="shared" ref="AA3065:AN3065" si="2178">-IF(AA3011&lt;0,AA3011,IF($D3065="Land",0,IF(AA2993&lt;1,AA3011,MAX(MIN(IF(AA2993&gt;0,(AA3011/AA2993)*AA$9,0),AA3011*AA$9),0))))</f>
        <v>-0.11394976721056989</v>
      </c>
      <c r="AB3065" s="596">
        <f t="shared" si="2178"/>
        <v>-0.11394976721056989</v>
      </c>
      <c r="AC3065" s="596">
        <f t="shared" si="2178"/>
        <v>-0.11394976721056989</v>
      </c>
      <c r="AD3065" s="596">
        <f t="shared" si="2178"/>
        <v>-0.11394976721056989</v>
      </c>
      <c r="AE3065" s="595">
        <f t="shared" si="2178"/>
        <v>-0.11394976721056987</v>
      </c>
      <c r="AF3065" s="596">
        <f t="shared" si="2178"/>
        <v>-0.11394976721056986</v>
      </c>
      <c r="AG3065" s="596">
        <f t="shared" si="2178"/>
        <v>-0.11394976721056986</v>
      </c>
      <c r="AH3065" s="596">
        <f t="shared" si="2178"/>
        <v>-0.11394976721056986</v>
      </c>
      <c r="AI3065" s="594">
        <f t="shared" si="2178"/>
        <v>-0.11394976721056985</v>
      </c>
      <c r="AJ3065" s="595">
        <f t="shared" si="2178"/>
        <v>-0.11394976721056985</v>
      </c>
      <c r="AK3065" s="596">
        <f t="shared" si="2178"/>
        <v>0</v>
      </c>
      <c r="AL3065" s="596">
        <f t="shared" si="2178"/>
        <v>0</v>
      </c>
      <c r="AM3065" s="596">
        <f t="shared" si="2178"/>
        <v>0</v>
      </c>
      <c r="AN3065" s="594">
        <f t="shared" si="2178"/>
        <v>0</v>
      </c>
    </row>
    <row r="3066" spans="1:40" outlineLevel="2">
      <c r="A3066" s="882">
        <f>ROW()</f>
        <v>3066</v>
      </c>
      <c r="B3066" s="453"/>
      <c r="D3066" s="452" t="s">
        <v>302</v>
      </c>
      <c r="H3066" s="458"/>
      <c r="I3066" s="458"/>
      <c r="J3066" s="459"/>
      <c r="K3066" s="458"/>
      <c r="L3066" s="458"/>
      <c r="M3066" s="458"/>
      <c r="N3066" s="463"/>
      <c r="O3066" s="439"/>
      <c r="P3066" s="439"/>
      <c r="Q3066" s="439"/>
      <c r="R3066" s="439"/>
      <c r="S3066" s="439"/>
      <c r="T3066" s="443"/>
      <c r="U3066" s="439"/>
      <c r="V3066" s="439"/>
      <c r="W3066" s="439"/>
      <c r="X3066" s="439"/>
      <c r="Y3066" s="443"/>
      <c r="Z3066" s="596"/>
      <c r="AA3066" s="596">
        <f t="shared" ref="AA3066:AN3066" si="2179">-IF(AA3012&lt;0,AA3012,IF($D3066="Land",0,IF(AA2994&lt;1,AA3012,MAX(MIN(IF(AA2994&gt;0,(AA3012/AA2994)*AA$9,0),AA3012*AA$9),0))))</f>
        <v>-0.12545469059237507</v>
      </c>
      <c r="AB3066" s="596">
        <f t="shared" si="2179"/>
        <v>-0.12545469059237507</v>
      </c>
      <c r="AC3066" s="596">
        <f t="shared" si="2179"/>
        <v>-0.12545469059237507</v>
      </c>
      <c r="AD3066" s="596">
        <f t="shared" si="2179"/>
        <v>-0.12545469059237507</v>
      </c>
      <c r="AE3066" s="595">
        <f t="shared" si="2179"/>
        <v>-0.1254546905923751</v>
      </c>
      <c r="AF3066" s="596">
        <f t="shared" si="2179"/>
        <v>-0.12545469059237507</v>
      </c>
      <c r="AG3066" s="596">
        <f t="shared" si="2179"/>
        <v>-0.12545469059237507</v>
      </c>
      <c r="AH3066" s="596">
        <f t="shared" si="2179"/>
        <v>-0.12545469059237507</v>
      </c>
      <c r="AI3066" s="594">
        <f t="shared" si="2179"/>
        <v>-0.12545469059237507</v>
      </c>
      <c r="AJ3066" s="595">
        <f t="shared" si="2179"/>
        <v>-0.12545469059237507</v>
      </c>
      <c r="AK3066" s="596">
        <f t="shared" si="2179"/>
        <v>0</v>
      </c>
      <c r="AL3066" s="596">
        <f t="shared" si="2179"/>
        <v>0</v>
      </c>
      <c r="AM3066" s="596">
        <f t="shared" si="2179"/>
        <v>0</v>
      </c>
      <c r="AN3066" s="594">
        <f t="shared" si="2179"/>
        <v>0</v>
      </c>
    </row>
    <row r="3067" spans="1:40" outlineLevel="2">
      <c r="A3067" s="882">
        <f>ROW()</f>
        <v>3067</v>
      </c>
      <c r="B3067" s="453"/>
      <c r="D3067" s="452" t="s">
        <v>36</v>
      </c>
      <c r="H3067" s="458"/>
      <c r="I3067" s="458"/>
      <c r="J3067" s="459"/>
      <c r="K3067" s="458"/>
      <c r="L3067" s="458"/>
      <c r="M3067" s="458"/>
      <c r="N3067" s="463"/>
      <c r="O3067" s="439"/>
      <c r="P3067" s="439"/>
      <c r="Q3067" s="439"/>
      <c r="R3067" s="439"/>
      <c r="S3067" s="439"/>
      <c r="T3067" s="443"/>
      <c r="U3067" s="439"/>
      <c r="V3067" s="439"/>
      <c r="W3067" s="439"/>
      <c r="X3067" s="439"/>
      <c r="Y3067" s="443"/>
      <c r="Z3067" s="596"/>
      <c r="AA3067" s="596">
        <f t="shared" ref="AA3067:AN3067" si="2180">-IF(AA3013&lt;0,AA3013,IF($D3067="Land",0,IF(AA2995&lt;1,AA3013,MAX(MIN(IF(AA2995&gt;0,(AA3013/AA2995)*AA$9,0),AA3013*AA$9),0))))</f>
        <v>-0.77559975874440634</v>
      </c>
      <c r="AB3067" s="596">
        <f t="shared" si="2180"/>
        <v>-0.77559975874440623</v>
      </c>
      <c r="AC3067" s="596">
        <f t="shared" si="2180"/>
        <v>-0.77559975874440634</v>
      </c>
      <c r="AD3067" s="596">
        <f t="shared" si="2180"/>
        <v>-0.77559975874440634</v>
      </c>
      <c r="AE3067" s="595">
        <f t="shared" si="2180"/>
        <v>0</v>
      </c>
      <c r="AF3067" s="596">
        <f t="shared" si="2180"/>
        <v>0</v>
      </c>
      <c r="AG3067" s="596">
        <f t="shared" si="2180"/>
        <v>0</v>
      </c>
      <c r="AH3067" s="596">
        <f t="shared" si="2180"/>
        <v>0</v>
      </c>
      <c r="AI3067" s="594">
        <f t="shared" si="2180"/>
        <v>0</v>
      </c>
      <c r="AJ3067" s="595">
        <f t="shared" si="2180"/>
        <v>0</v>
      </c>
      <c r="AK3067" s="596">
        <f t="shared" si="2180"/>
        <v>0</v>
      </c>
      <c r="AL3067" s="596">
        <f t="shared" si="2180"/>
        <v>0</v>
      </c>
      <c r="AM3067" s="596">
        <f t="shared" si="2180"/>
        <v>0</v>
      </c>
      <c r="AN3067" s="594">
        <f t="shared" si="2180"/>
        <v>0</v>
      </c>
    </row>
    <row r="3068" spans="1:40" outlineLevel="2">
      <c r="A3068" s="882">
        <f>ROW()</f>
        <v>3068</v>
      </c>
      <c r="B3068" s="453"/>
      <c r="D3068" s="452" t="s">
        <v>583</v>
      </c>
      <c r="H3068" s="458"/>
      <c r="I3068" s="458"/>
      <c r="J3068" s="459"/>
      <c r="K3068" s="458"/>
      <c r="L3068" s="458"/>
      <c r="M3068" s="458"/>
      <c r="N3068" s="463"/>
      <c r="O3068" s="439"/>
      <c r="P3068" s="439"/>
      <c r="Q3068" s="439"/>
      <c r="R3068" s="439"/>
      <c r="S3068" s="439"/>
      <c r="T3068" s="443"/>
      <c r="U3068" s="439"/>
      <c r="V3068" s="439"/>
      <c r="W3068" s="439"/>
      <c r="X3068" s="439"/>
      <c r="Y3068" s="443"/>
      <c r="Z3068" s="596"/>
      <c r="AA3068" s="596">
        <f t="shared" ref="AA3068:AN3068" si="2181">-IF(AA3014&lt;0,AA3014,IF($D3068="Land",0,IF(AA2996&lt;1,AA3014,MAX(MIN(IF(AA2996&gt;0,(AA3014/AA2996)*AA$9,0),AA3014*AA$9),0))))</f>
        <v>0</v>
      </c>
      <c r="AB3068" s="596">
        <f t="shared" si="2181"/>
        <v>0</v>
      </c>
      <c r="AC3068" s="596">
        <f t="shared" si="2181"/>
        <v>0</v>
      </c>
      <c r="AD3068" s="596">
        <f t="shared" si="2181"/>
        <v>0</v>
      </c>
      <c r="AE3068" s="595">
        <f t="shared" si="2181"/>
        <v>0</v>
      </c>
      <c r="AF3068" s="596">
        <f t="shared" si="2181"/>
        <v>0</v>
      </c>
      <c r="AG3068" s="596">
        <f t="shared" si="2181"/>
        <v>0</v>
      </c>
      <c r="AH3068" s="596">
        <f t="shared" si="2181"/>
        <v>0</v>
      </c>
      <c r="AI3068" s="594">
        <f t="shared" si="2181"/>
        <v>0</v>
      </c>
      <c r="AJ3068" s="595">
        <f t="shared" si="2181"/>
        <v>0</v>
      </c>
      <c r="AK3068" s="596">
        <f t="shared" si="2181"/>
        <v>0</v>
      </c>
      <c r="AL3068" s="596">
        <f t="shared" si="2181"/>
        <v>0</v>
      </c>
      <c r="AM3068" s="596">
        <f t="shared" si="2181"/>
        <v>0</v>
      </c>
      <c r="AN3068" s="594">
        <f t="shared" si="2181"/>
        <v>0</v>
      </c>
    </row>
    <row r="3069" spans="1:40" outlineLevel="2">
      <c r="A3069" s="882">
        <f>ROW()</f>
        <v>3069</v>
      </c>
      <c r="B3069" s="453"/>
      <c r="D3069" s="452" t="s">
        <v>81</v>
      </c>
      <c r="H3069" s="458"/>
      <c r="I3069" s="458"/>
      <c r="J3069" s="459"/>
      <c r="K3069" s="458"/>
      <c r="L3069" s="458"/>
      <c r="M3069" s="458"/>
      <c r="N3069" s="463"/>
      <c r="O3069" s="439"/>
      <c r="P3069" s="439"/>
      <c r="Q3069" s="439"/>
      <c r="R3069" s="439"/>
      <c r="S3069" s="439"/>
      <c r="T3069" s="443"/>
      <c r="U3069" s="439"/>
      <c r="V3069" s="439"/>
      <c r="W3069" s="439"/>
      <c r="X3069" s="439"/>
      <c r="Y3069" s="443"/>
      <c r="Z3069" s="596"/>
      <c r="AA3069" s="596">
        <f t="shared" ref="AA3069:AN3069" si="2182">-IF(AA3015&lt;0,AA3015,IF($D3069="Land",0,IF(AA2997&lt;1,AA3015,MAX(MIN(IF(AA2997&gt;0,(AA3015/AA2997)*AA$9,0),AA3015*AA$9),0))))</f>
        <v>0</v>
      </c>
      <c r="AB3069" s="596">
        <f t="shared" si="2182"/>
        <v>0</v>
      </c>
      <c r="AC3069" s="596">
        <f t="shared" si="2182"/>
        <v>0</v>
      </c>
      <c r="AD3069" s="596">
        <f t="shared" si="2182"/>
        <v>0</v>
      </c>
      <c r="AE3069" s="595">
        <f t="shared" si="2182"/>
        <v>0</v>
      </c>
      <c r="AF3069" s="596">
        <f t="shared" si="2182"/>
        <v>0</v>
      </c>
      <c r="AG3069" s="596">
        <f t="shared" si="2182"/>
        <v>0</v>
      </c>
      <c r="AH3069" s="596">
        <f t="shared" si="2182"/>
        <v>0</v>
      </c>
      <c r="AI3069" s="594">
        <f t="shared" si="2182"/>
        <v>0</v>
      </c>
      <c r="AJ3069" s="595">
        <f t="shared" si="2182"/>
        <v>0</v>
      </c>
      <c r="AK3069" s="596">
        <f t="shared" si="2182"/>
        <v>0</v>
      </c>
      <c r="AL3069" s="596">
        <f t="shared" si="2182"/>
        <v>0</v>
      </c>
      <c r="AM3069" s="596">
        <f t="shared" si="2182"/>
        <v>0</v>
      </c>
      <c r="AN3069" s="594">
        <f t="shared" si="2182"/>
        <v>0</v>
      </c>
    </row>
    <row r="3070" spans="1:40" outlineLevel="2">
      <c r="A3070" s="882">
        <f>ROW()</f>
        <v>3070</v>
      </c>
      <c r="B3070" s="453"/>
      <c r="D3070" s="452" t="s">
        <v>28</v>
      </c>
      <c r="H3070" s="458"/>
      <c r="I3070" s="458"/>
      <c r="J3070" s="459"/>
      <c r="K3070" s="458"/>
      <c r="L3070" s="458"/>
      <c r="M3070" s="458"/>
      <c r="N3070" s="463"/>
      <c r="O3070" s="439"/>
      <c r="P3070" s="439"/>
      <c r="Q3070" s="439"/>
      <c r="R3070" s="439"/>
      <c r="S3070" s="439"/>
      <c r="T3070" s="443"/>
      <c r="U3070" s="439"/>
      <c r="V3070" s="439"/>
      <c r="W3070" s="439"/>
      <c r="X3070" s="439"/>
      <c r="Y3070" s="443"/>
      <c r="Z3070" s="596"/>
      <c r="AA3070" s="596">
        <f t="shared" ref="AA3070:AN3070" si="2183">-IF(AA3016&lt;0,AA3016,IF($D3070="Land",0,IF(AA2998&lt;1,AA3016,MAX(MIN(IF(AA2998&gt;0,(AA3016/AA2998)*AA$9,0),AA3016*AA$9),0))))</f>
        <v>0</v>
      </c>
      <c r="AB3070" s="596">
        <f t="shared" si="2183"/>
        <v>0</v>
      </c>
      <c r="AC3070" s="596">
        <f t="shared" si="2183"/>
        <v>0</v>
      </c>
      <c r="AD3070" s="596">
        <f t="shared" si="2183"/>
        <v>0</v>
      </c>
      <c r="AE3070" s="595">
        <f t="shared" si="2183"/>
        <v>0</v>
      </c>
      <c r="AF3070" s="596">
        <f t="shared" si="2183"/>
        <v>0</v>
      </c>
      <c r="AG3070" s="596">
        <f t="shared" si="2183"/>
        <v>0</v>
      </c>
      <c r="AH3070" s="596">
        <f t="shared" si="2183"/>
        <v>0</v>
      </c>
      <c r="AI3070" s="594">
        <f t="shared" si="2183"/>
        <v>0</v>
      </c>
      <c r="AJ3070" s="595">
        <f t="shared" si="2183"/>
        <v>0</v>
      </c>
      <c r="AK3070" s="596">
        <f t="shared" si="2183"/>
        <v>0</v>
      </c>
      <c r="AL3070" s="596">
        <f t="shared" si="2183"/>
        <v>0</v>
      </c>
      <c r="AM3070" s="596">
        <f t="shared" si="2183"/>
        <v>0</v>
      </c>
      <c r="AN3070" s="594">
        <f t="shared" si="2183"/>
        <v>0</v>
      </c>
    </row>
    <row r="3071" spans="1:40" outlineLevel="2">
      <c r="A3071" s="882">
        <f>ROW()</f>
        <v>3071</v>
      </c>
      <c r="B3071" s="453"/>
      <c r="D3071" s="456" t="s">
        <v>443</v>
      </c>
      <c r="E3071" s="456"/>
      <c r="F3071" s="456"/>
      <c r="G3071" s="456"/>
      <c r="H3071" s="460"/>
      <c r="I3071" s="460"/>
      <c r="J3071" s="461"/>
      <c r="K3071" s="460"/>
      <c r="L3071" s="460"/>
      <c r="M3071" s="460"/>
      <c r="N3071" s="465"/>
      <c r="O3071" s="441"/>
      <c r="P3071" s="441"/>
      <c r="Q3071" s="441"/>
      <c r="R3071" s="441"/>
      <c r="S3071" s="441"/>
      <c r="T3071" s="462"/>
      <c r="U3071" s="441"/>
      <c r="V3071" s="441"/>
      <c r="W3071" s="441"/>
      <c r="X3071" s="159"/>
      <c r="Y3071" s="341"/>
      <c r="Z3071" s="158"/>
      <c r="AA3071" s="158">
        <f t="shared" ref="AA3071:AN3071" si="2184">-IF(AA3017&lt;0,AA3017,IF($D3071="Land",0,IF(AA2999&lt;1,AA3017,MAX(MIN(IF(AA2999&gt;0,(AA3017/AA2999)*AA$9,0),AA3017*AA$9),0))))</f>
        <v>0</v>
      </c>
      <c r="AB3071" s="158">
        <f t="shared" si="2184"/>
        <v>0</v>
      </c>
      <c r="AC3071" s="158">
        <f t="shared" si="2184"/>
        <v>0</v>
      </c>
      <c r="AD3071" s="158">
        <f t="shared" si="2184"/>
        <v>0</v>
      </c>
      <c r="AE3071" s="325">
        <f t="shared" si="2184"/>
        <v>0</v>
      </c>
      <c r="AF3071" s="158">
        <f t="shared" si="2184"/>
        <v>0</v>
      </c>
      <c r="AG3071" s="158">
        <f t="shared" si="2184"/>
        <v>0</v>
      </c>
      <c r="AH3071" s="158">
        <f t="shared" si="2184"/>
        <v>0</v>
      </c>
      <c r="AI3071" s="321">
        <f t="shared" si="2184"/>
        <v>0</v>
      </c>
      <c r="AJ3071" s="325">
        <f t="shared" si="2184"/>
        <v>0</v>
      </c>
      <c r="AK3071" s="158">
        <f t="shared" si="2184"/>
        <v>0</v>
      </c>
      <c r="AL3071" s="158">
        <f t="shared" si="2184"/>
        <v>0</v>
      </c>
      <c r="AM3071" s="158">
        <f t="shared" si="2184"/>
        <v>0</v>
      </c>
      <c r="AN3071" s="321">
        <f t="shared" si="2184"/>
        <v>0</v>
      </c>
    </row>
    <row r="3072" spans="1:40" outlineLevel="2">
      <c r="A3072" s="882">
        <f>ROW()</f>
        <v>3072</v>
      </c>
      <c r="B3072" s="453"/>
      <c r="D3072" s="452" t="s">
        <v>24</v>
      </c>
      <c r="F3072" s="454"/>
      <c r="G3072" s="454"/>
      <c r="H3072" s="448"/>
      <c r="I3072" s="448"/>
      <c r="J3072" s="464"/>
      <c r="K3072" s="448"/>
      <c r="L3072" s="448"/>
      <c r="M3072" s="448"/>
      <c r="N3072" s="449"/>
      <c r="O3072" s="439"/>
      <c r="P3072" s="439"/>
      <c r="Q3072" s="439"/>
      <c r="R3072" s="439"/>
      <c r="S3072" s="439"/>
      <c r="T3072" s="443"/>
      <c r="U3072" s="439"/>
      <c r="V3072" s="439"/>
      <c r="W3072" s="439"/>
      <c r="X3072" s="439"/>
      <c r="Y3072" s="443"/>
      <c r="Z3072" s="439"/>
      <c r="AA3072" s="439">
        <f t="shared" ref="AA3072:AN3072" si="2185">SUM(AA3056:AA3071)</f>
        <v>-4.544097331128035</v>
      </c>
      <c r="AB3072" s="439">
        <f t="shared" si="2185"/>
        <v>-4.544097331128035</v>
      </c>
      <c r="AC3072" s="439">
        <f t="shared" si="2185"/>
        <v>-4.544097331128035</v>
      </c>
      <c r="AD3072" s="439">
        <f t="shared" si="2185"/>
        <v>-4.544097331128035</v>
      </c>
      <c r="AE3072" s="443">
        <f t="shared" si="2185"/>
        <v>-3.7684975723836285</v>
      </c>
      <c r="AF3072" s="439">
        <f t="shared" si="2185"/>
        <v>-3.7684975723836285</v>
      </c>
      <c r="AG3072" s="439">
        <f t="shared" si="2185"/>
        <v>-3.7684975723836285</v>
      </c>
      <c r="AH3072" s="439">
        <f t="shared" si="2185"/>
        <v>-3.7684975723836285</v>
      </c>
      <c r="AI3072" s="440">
        <f t="shared" si="2185"/>
        <v>-3.7684975723836285</v>
      </c>
      <c r="AJ3072" s="443">
        <f t="shared" si="2185"/>
        <v>-3.768497572383628</v>
      </c>
      <c r="AK3072" s="439">
        <f t="shared" si="2185"/>
        <v>-3.5290931145806823</v>
      </c>
      <c r="AL3072" s="439">
        <f t="shared" si="2185"/>
        <v>-3.5290931145806828</v>
      </c>
      <c r="AM3072" s="439">
        <f t="shared" si="2185"/>
        <v>-3.5290931145806823</v>
      </c>
      <c r="AN3072" s="440">
        <f t="shared" si="2185"/>
        <v>-3.5290931145806828</v>
      </c>
    </row>
    <row r="3073" spans="1:40" outlineLevel="1">
      <c r="A3073" s="732" t="s">
        <v>299</v>
      </c>
      <c r="B3073" s="733"/>
      <c r="C3073" s="881"/>
      <c r="D3073" s="733"/>
      <c r="E3073" s="733"/>
      <c r="F3073" s="733"/>
      <c r="G3073" s="730"/>
      <c r="H3073" s="733"/>
      <c r="I3073" s="730"/>
      <c r="J3073" s="729"/>
      <c r="K3073" s="730"/>
      <c r="L3073" s="730"/>
      <c r="M3073" s="730"/>
      <c r="N3073" s="731"/>
      <c r="O3073" s="730"/>
      <c r="P3073" s="730"/>
      <c r="Q3073" s="730"/>
      <c r="R3073" s="730"/>
      <c r="S3073" s="730"/>
      <c r="T3073" s="729"/>
      <c r="U3073" s="730"/>
      <c r="V3073" s="730"/>
      <c r="W3073" s="730"/>
      <c r="X3073" s="730"/>
      <c r="Y3073" s="729"/>
      <c r="Z3073" s="730"/>
      <c r="AA3073" s="730"/>
      <c r="AB3073" s="730"/>
      <c r="AC3073" s="730"/>
      <c r="AD3073" s="730"/>
      <c r="AE3073" s="729"/>
      <c r="AF3073" s="730"/>
      <c r="AG3073" s="730"/>
      <c r="AH3073" s="730"/>
      <c r="AI3073" s="731"/>
      <c r="AJ3073" s="729"/>
      <c r="AK3073" s="730"/>
      <c r="AL3073" s="730"/>
      <c r="AM3073" s="730"/>
      <c r="AN3073" s="731"/>
    </row>
    <row r="3074" spans="1:40" outlineLevel="2">
      <c r="A3074" s="882">
        <f>ROW()</f>
        <v>3074</v>
      </c>
      <c r="B3074" s="453"/>
      <c r="D3074" s="452" t="s">
        <v>300</v>
      </c>
      <c r="H3074" s="458"/>
      <c r="I3074" s="463"/>
      <c r="J3074" s="27"/>
      <c r="K3074" s="27"/>
      <c r="L3074" s="27"/>
      <c r="M3074" s="27"/>
      <c r="N3074" s="313"/>
      <c r="O3074" s="27"/>
      <c r="P3074" s="27"/>
      <c r="Q3074" s="27"/>
      <c r="R3074" s="27"/>
      <c r="S3074" s="27"/>
      <c r="T3074" s="595"/>
      <c r="U3074" s="27"/>
      <c r="V3074" s="27"/>
      <c r="W3074" s="27"/>
      <c r="X3074" s="27"/>
      <c r="Y3074" s="324"/>
      <c r="Z3074" s="27">
        <f>Z$714</f>
        <v>0</v>
      </c>
      <c r="AA3074" s="157"/>
      <c r="AB3074" s="157"/>
      <c r="AC3074" s="157"/>
      <c r="AD3074" s="157"/>
      <c r="AE3074" s="324"/>
      <c r="AF3074" s="157"/>
      <c r="AG3074" s="157"/>
      <c r="AH3074" s="157"/>
      <c r="AI3074" s="320"/>
      <c r="AJ3074" s="324"/>
      <c r="AK3074" s="157"/>
      <c r="AL3074" s="157"/>
      <c r="AM3074" s="157"/>
      <c r="AN3074" s="320"/>
    </row>
    <row r="3075" spans="1:40" outlineLevel="2">
      <c r="A3075" s="882">
        <f>ROW()</f>
        <v>3075</v>
      </c>
      <c r="B3075" s="453"/>
      <c r="D3075" s="452" t="s">
        <v>301</v>
      </c>
      <c r="H3075" s="458"/>
      <c r="I3075" s="463"/>
      <c r="J3075" s="27"/>
      <c r="K3075" s="27"/>
      <c r="L3075" s="27"/>
      <c r="M3075" s="27"/>
      <c r="N3075" s="313"/>
      <c r="O3075" s="27"/>
      <c r="P3075" s="27"/>
      <c r="Q3075" s="27"/>
      <c r="R3075" s="27"/>
      <c r="S3075" s="27"/>
      <c r="T3075" s="595"/>
      <c r="U3075" s="27"/>
      <c r="V3075" s="27"/>
      <c r="W3075" s="27"/>
      <c r="X3075" s="27"/>
      <c r="Y3075" s="324"/>
      <c r="Z3075" s="27">
        <f>Z$715</f>
        <v>0</v>
      </c>
      <c r="AA3075" s="157"/>
      <c r="AB3075" s="157"/>
      <c r="AC3075" s="157"/>
      <c r="AD3075" s="157"/>
      <c r="AE3075" s="324"/>
      <c r="AF3075" s="157"/>
      <c r="AG3075" s="157"/>
      <c r="AH3075" s="157"/>
      <c r="AI3075" s="320"/>
      <c r="AJ3075" s="324"/>
      <c r="AK3075" s="157"/>
      <c r="AL3075" s="157"/>
      <c r="AM3075" s="157"/>
      <c r="AN3075" s="320"/>
    </row>
    <row r="3076" spans="1:40" outlineLevel="2">
      <c r="A3076" s="882">
        <f>ROW()</f>
        <v>3076</v>
      </c>
      <c r="B3076" s="453"/>
      <c r="D3076" s="452" t="s">
        <v>29</v>
      </c>
      <c r="H3076" s="458"/>
      <c r="I3076" s="463"/>
      <c r="J3076" s="27"/>
      <c r="K3076" s="27"/>
      <c r="L3076" s="27"/>
      <c r="M3076" s="27"/>
      <c r="N3076" s="313"/>
      <c r="O3076" s="27"/>
      <c r="P3076" s="27"/>
      <c r="Q3076" s="27"/>
      <c r="R3076" s="27"/>
      <c r="S3076" s="27"/>
      <c r="T3076" s="595"/>
      <c r="U3076" s="27"/>
      <c r="V3076" s="27"/>
      <c r="W3076" s="27"/>
      <c r="X3076" s="27"/>
      <c r="Y3076" s="324"/>
      <c r="Z3076" s="27">
        <f>Z$716</f>
        <v>0</v>
      </c>
      <c r="AA3076" s="157"/>
      <c r="AB3076" s="157"/>
      <c r="AC3076" s="157"/>
      <c r="AD3076" s="157"/>
      <c r="AE3076" s="324"/>
      <c r="AF3076" s="157"/>
      <c r="AG3076" s="157"/>
      <c r="AH3076" s="157"/>
      <c r="AI3076" s="320"/>
      <c r="AJ3076" s="324"/>
      <c r="AK3076" s="157"/>
      <c r="AL3076" s="157"/>
      <c r="AM3076" s="157"/>
      <c r="AN3076" s="320"/>
    </row>
    <row r="3077" spans="1:40" outlineLevel="2">
      <c r="A3077" s="882">
        <f>ROW()</f>
        <v>3077</v>
      </c>
      <c r="B3077" s="453"/>
      <c r="D3077" s="452" t="s">
        <v>30</v>
      </c>
      <c r="H3077" s="458"/>
      <c r="I3077" s="463"/>
      <c r="J3077" s="27"/>
      <c r="K3077" s="27"/>
      <c r="L3077" s="27"/>
      <c r="M3077" s="27"/>
      <c r="N3077" s="313"/>
      <c r="O3077" s="27"/>
      <c r="P3077" s="27"/>
      <c r="Q3077" s="27"/>
      <c r="R3077" s="27"/>
      <c r="S3077" s="27"/>
      <c r="T3077" s="595"/>
      <c r="U3077" s="27"/>
      <c r="V3077" s="27"/>
      <c r="W3077" s="27"/>
      <c r="X3077" s="27"/>
      <c r="Y3077" s="324"/>
      <c r="Z3077" s="27">
        <f>Z$717</f>
        <v>0</v>
      </c>
      <c r="AA3077" s="157"/>
      <c r="AB3077" s="157"/>
      <c r="AC3077" s="157"/>
      <c r="AD3077" s="157"/>
      <c r="AE3077" s="324"/>
      <c r="AF3077" s="157"/>
      <c r="AG3077" s="157"/>
      <c r="AH3077" s="157"/>
      <c r="AI3077" s="320"/>
      <c r="AJ3077" s="324"/>
      <c r="AK3077" s="157"/>
      <c r="AL3077" s="157"/>
      <c r="AM3077" s="157"/>
      <c r="AN3077" s="320"/>
    </row>
    <row r="3078" spans="1:40" outlineLevel="2">
      <c r="A3078" s="882">
        <f>ROW()</f>
        <v>3078</v>
      </c>
      <c r="B3078" s="453"/>
      <c r="D3078" s="452" t="s">
        <v>31</v>
      </c>
      <c r="H3078" s="458"/>
      <c r="I3078" s="463"/>
      <c r="J3078" s="27"/>
      <c r="K3078" s="27"/>
      <c r="L3078" s="27"/>
      <c r="M3078" s="27"/>
      <c r="N3078" s="313"/>
      <c r="O3078" s="27"/>
      <c r="P3078" s="27"/>
      <c r="Q3078" s="27"/>
      <c r="R3078" s="27"/>
      <c r="S3078" s="27"/>
      <c r="T3078" s="595"/>
      <c r="U3078" s="27"/>
      <c r="V3078" s="27"/>
      <c r="W3078" s="27"/>
      <c r="X3078" s="27"/>
      <c r="Y3078" s="324"/>
      <c r="Z3078" s="27">
        <f>Z$718</f>
        <v>0</v>
      </c>
      <c r="AA3078" s="157"/>
      <c r="AB3078" s="157"/>
      <c r="AC3078" s="157"/>
      <c r="AD3078" s="157"/>
      <c r="AE3078" s="324"/>
      <c r="AF3078" s="157"/>
      <c r="AG3078" s="157"/>
      <c r="AH3078" s="157"/>
      <c r="AI3078" s="320"/>
      <c r="AJ3078" s="324"/>
      <c r="AK3078" s="157"/>
      <c r="AL3078" s="157"/>
      <c r="AM3078" s="157"/>
      <c r="AN3078" s="320"/>
    </row>
    <row r="3079" spans="1:40" outlineLevel="2">
      <c r="A3079" s="882">
        <f>ROW()</f>
        <v>3079</v>
      </c>
      <c r="B3079" s="453"/>
      <c r="D3079" s="452" t="s">
        <v>32</v>
      </c>
      <c r="H3079" s="458"/>
      <c r="I3079" s="463"/>
      <c r="J3079" s="27"/>
      <c r="K3079" s="27"/>
      <c r="L3079" s="27"/>
      <c r="M3079" s="27"/>
      <c r="N3079" s="313"/>
      <c r="O3079" s="27"/>
      <c r="P3079" s="27"/>
      <c r="Q3079" s="27"/>
      <c r="R3079" s="27"/>
      <c r="S3079" s="27"/>
      <c r="T3079" s="595"/>
      <c r="U3079" s="27"/>
      <c r="V3079" s="27"/>
      <c r="W3079" s="27"/>
      <c r="X3079" s="27"/>
      <c r="Y3079" s="324"/>
      <c r="Z3079" s="27">
        <f>Z$719</f>
        <v>0</v>
      </c>
      <c r="AA3079" s="157"/>
      <c r="AB3079" s="157"/>
      <c r="AC3079" s="157"/>
      <c r="AD3079" s="157"/>
      <c r="AE3079" s="324"/>
      <c r="AF3079" s="157"/>
      <c r="AG3079" s="157"/>
      <c r="AH3079" s="157"/>
      <c r="AI3079" s="320"/>
      <c r="AJ3079" s="324"/>
      <c r="AK3079" s="157"/>
      <c r="AL3079" s="157"/>
      <c r="AM3079" s="157"/>
      <c r="AN3079" s="320"/>
    </row>
    <row r="3080" spans="1:40" outlineLevel="2">
      <c r="A3080" s="882">
        <f>ROW()</f>
        <v>3080</v>
      </c>
      <c r="B3080" s="453"/>
      <c r="D3080" s="452" t="s">
        <v>33</v>
      </c>
      <c r="H3080" s="458"/>
      <c r="I3080" s="463"/>
      <c r="J3080" s="27"/>
      <c r="K3080" s="27"/>
      <c r="L3080" s="27"/>
      <c r="M3080" s="27"/>
      <c r="N3080" s="313"/>
      <c r="O3080" s="27"/>
      <c r="P3080" s="27"/>
      <c r="Q3080" s="27"/>
      <c r="R3080" s="27"/>
      <c r="S3080" s="27"/>
      <c r="T3080" s="595"/>
      <c r="U3080" s="27"/>
      <c r="V3080" s="27"/>
      <c r="W3080" s="27"/>
      <c r="X3080" s="27"/>
      <c r="Y3080" s="324"/>
      <c r="Z3080" s="27">
        <f>Z$720</f>
        <v>0</v>
      </c>
      <c r="AA3080" s="157"/>
      <c r="AB3080" s="157"/>
      <c r="AC3080" s="157"/>
      <c r="AD3080" s="157"/>
      <c r="AE3080" s="324"/>
      <c r="AF3080" s="157"/>
      <c r="AG3080" s="157"/>
      <c r="AH3080" s="157"/>
      <c r="AI3080" s="320"/>
      <c r="AJ3080" s="324"/>
      <c r="AK3080" s="157"/>
      <c r="AL3080" s="157"/>
      <c r="AM3080" s="157"/>
      <c r="AN3080" s="320"/>
    </row>
    <row r="3081" spans="1:40" outlineLevel="2">
      <c r="A3081" s="882">
        <f>ROW()</f>
        <v>3081</v>
      </c>
      <c r="B3081" s="453"/>
      <c r="D3081" s="452" t="s">
        <v>27</v>
      </c>
      <c r="H3081" s="458"/>
      <c r="I3081" s="463"/>
      <c r="J3081" s="27"/>
      <c r="K3081" s="27"/>
      <c r="L3081" s="27"/>
      <c r="M3081" s="27"/>
      <c r="N3081" s="313"/>
      <c r="O3081" s="27"/>
      <c r="P3081" s="27"/>
      <c r="Q3081" s="27"/>
      <c r="R3081" s="27"/>
      <c r="S3081" s="27"/>
      <c r="T3081" s="595"/>
      <c r="U3081" s="27"/>
      <c r="V3081" s="27"/>
      <c r="W3081" s="27"/>
      <c r="X3081" s="27"/>
      <c r="Y3081" s="324"/>
      <c r="Z3081" s="27">
        <f>Z$721</f>
        <v>0</v>
      </c>
      <c r="AA3081" s="157"/>
      <c r="AB3081" s="157"/>
      <c r="AC3081" s="157"/>
      <c r="AD3081" s="157"/>
      <c r="AE3081" s="324"/>
      <c r="AF3081" s="157"/>
      <c r="AG3081" s="157"/>
      <c r="AH3081" s="157"/>
      <c r="AI3081" s="320"/>
      <c r="AJ3081" s="324"/>
      <c r="AK3081" s="157"/>
      <c r="AL3081" s="157"/>
      <c r="AM3081" s="157"/>
      <c r="AN3081" s="320"/>
    </row>
    <row r="3082" spans="1:40" outlineLevel="2">
      <c r="A3082" s="882">
        <f>ROW()</f>
        <v>3082</v>
      </c>
      <c r="B3082" s="453"/>
      <c r="D3082" s="452" t="s">
        <v>34</v>
      </c>
      <c r="H3082" s="458"/>
      <c r="I3082" s="463"/>
      <c r="J3082" s="27"/>
      <c r="K3082" s="27"/>
      <c r="L3082" s="27"/>
      <c r="M3082" s="27"/>
      <c r="N3082" s="313"/>
      <c r="O3082" s="27"/>
      <c r="P3082" s="27"/>
      <c r="Q3082" s="27"/>
      <c r="R3082" s="27"/>
      <c r="S3082" s="27"/>
      <c r="T3082" s="595"/>
      <c r="U3082" s="27"/>
      <c r="V3082" s="27"/>
      <c r="W3082" s="27"/>
      <c r="X3082" s="27"/>
      <c r="Y3082" s="324"/>
      <c r="Z3082" s="27">
        <f>Z$722</f>
        <v>0</v>
      </c>
      <c r="AA3082" s="157"/>
      <c r="AB3082" s="157"/>
      <c r="AC3082" s="157"/>
      <c r="AD3082" s="157"/>
      <c r="AE3082" s="324"/>
      <c r="AF3082" s="157"/>
      <c r="AG3082" s="157"/>
      <c r="AH3082" s="157"/>
      <c r="AI3082" s="320"/>
      <c r="AJ3082" s="324"/>
      <c r="AK3082" s="157"/>
      <c r="AL3082" s="157"/>
      <c r="AM3082" s="157"/>
      <c r="AN3082" s="320"/>
    </row>
    <row r="3083" spans="1:40" outlineLevel="2">
      <c r="A3083" s="882">
        <f>ROW()</f>
        <v>3083</v>
      </c>
      <c r="B3083" s="453"/>
      <c r="D3083" s="452" t="s">
        <v>35</v>
      </c>
      <c r="H3083" s="458"/>
      <c r="I3083" s="463"/>
      <c r="J3083" s="27"/>
      <c r="K3083" s="27"/>
      <c r="L3083" s="27"/>
      <c r="M3083" s="27"/>
      <c r="N3083" s="313"/>
      <c r="O3083" s="27"/>
      <c r="P3083" s="27"/>
      <c r="Q3083" s="27"/>
      <c r="R3083" s="27"/>
      <c r="S3083" s="27"/>
      <c r="T3083" s="595"/>
      <c r="U3083" s="27"/>
      <c r="V3083" s="27"/>
      <c r="W3083" s="27"/>
      <c r="X3083" s="27"/>
      <c r="Y3083" s="324"/>
      <c r="Z3083" s="27">
        <f>Z$723</f>
        <v>0</v>
      </c>
      <c r="AA3083" s="157"/>
      <c r="AB3083" s="157"/>
      <c r="AC3083" s="157"/>
      <c r="AD3083" s="157"/>
      <c r="AE3083" s="324"/>
      <c r="AF3083" s="157"/>
      <c r="AG3083" s="157"/>
      <c r="AH3083" s="157"/>
      <c r="AI3083" s="320"/>
      <c r="AJ3083" s="324"/>
      <c r="AK3083" s="157"/>
      <c r="AL3083" s="157"/>
      <c r="AM3083" s="157"/>
      <c r="AN3083" s="320"/>
    </row>
    <row r="3084" spans="1:40" outlineLevel="2">
      <c r="A3084" s="882">
        <f>ROW()</f>
        <v>3084</v>
      </c>
      <c r="B3084" s="453"/>
      <c r="D3084" s="452" t="s">
        <v>302</v>
      </c>
      <c r="H3084" s="458"/>
      <c r="I3084" s="463"/>
      <c r="J3084" s="27"/>
      <c r="K3084" s="27"/>
      <c r="L3084" s="27"/>
      <c r="M3084" s="27"/>
      <c r="N3084" s="313"/>
      <c r="O3084" s="27"/>
      <c r="P3084" s="27"/>
      <c r="Q3084" s="27"/>
      <c r="R3084" s="27"/>
      <c r="S3084" s="27"/>
      <c r="T3084" s="595"/>
      <c r="U3084" s="27"/>
      <c r="V3084" s="27"/>
      <c r="W3084" s="27"/>
      <c r="X3084" s="27"/>
      <c r="Y3084" s="324"/>
      <c r="Z3084" s="27">
        <f>Z$724</f>
        <v>0</v>
      </c>
      <c r="AA3084" s="157"/>
      <c r="AB3084" s="157"/>
      <c r="AC3084" s="157"/>
      <c r="AD3084" s="157"/>
      <c r="AE3084" s="324"/>
      <c r="AF3084" s="157"/>
      <c r="AG3084" s="157"/>
      <c r="AH3084" s="157"/>
      <c r="AI3084" s="320"/>
      <c r="AJ3084" s="324"/>
      <c r="AK3084" s="157"/>
      <c r="AL3084" s="157"/>
      <c r="AM3084" s="157"/>
      <c r="AN3084" s="320"/>
    </row>
    <row r="3085" spans="1:40" outlineLevel="2">
      <c r="A3085" s="882">
        <f>ROW()</f>
        <v>3085</v>
      </c>
      <c r="B3085" s="453"/>
      <c r="D3085" s="452" t="s">
        <v>36</v>
      </c>
      <c r="H3085" s="458"/>
      <c r="I3085" s="463"/>
      <c r="J3085" s="27"/>
      <c r="K3085" s="27"/>
      <c r="L3085" s="27"/>
      <c r="M3085" s="27"/>
      <c r="N3085" s="313"/>
      <c r="O3085" s="27"/>
      <c r="P3085" s="27"/>
      <c r="Q3085" s="27"/>
      <c r="R3085" s="27"/>
      <c r="S3085" s="27"/>
      <c r="T3085" s="595"/>
      <c r="U3085" s="27"/>
      <c r="V3085" s="27"/>
      <c r="W3085" s="27"/>
      <c r="X3085" s="27"/>
      <c r="Y3085" s="324"/>
      <c r="Z3085" s="27">
        <f>Z$725</f>
        <v>0</v>
      </c>
      <c r="AA3085" s="157"/>
      <c r="AB3085" s="157"/>
      <c r="AC3085" s="157"/>
      <c r="AD3085" s="157"/>
      <c r="AE3085" s="324"/>
      <c r="AF3085" s="157"/>
      <c r="AG3085" s="157"/>
      <c r="AH3085" s="157"/>
      <c r="AI3085" s="320"/>
      <c r="AJ3085" s="324"/>
      <c r="AK3085" s="157"/>
      <c r="AL3085" s="157"/>
      <c r="AM3085" s="157"/>
      <c r="AN3085" s="320"/>
    </row>
    <row r="3086" spans="1:40" outlineLevel="2">
      <c r="A3086" s="882">
        <f>ROW()</f>
        <v>3086</v>
      </c>
      <c r="B3086" s="453"/>
      <c r="D3086" s="452" t="s">
        <v>583</v>
      </c>
      <c r="H3086" s="458"/>
      <c r="I3086" s="463"/>
      <c r="J3086" s="27"/>
      <c r="K3086" s="27"/>
      <c r="L3086" s="27"/>
      <c r="M3086" s="27"/>
      <c r="N3086" s="313"/>
      <c r="O3086" s="27"/>
      <c r="P3086" s="27"/>
      <c r="Q3086" s="27"/>
      <c r="R3086" s="27"/>
      <c r="S3086" s="27"/>
      <c r="T3086" s="595"/>
      <c r="U3086" s="27"/>
      <c r="V3086" s="27"/>
      <c r="W3086" s="27"/>
      <c r="X3086" s="27"/>
      <c r="Y3086" s="324"/>
      <c r="Z3086" s="27">
        <f>Z$726</f>
        <v>0</v>
      </c>
      <c r="AA3086" s="157"/>
      <c r="AB3086" s="157"/>
      <c r="AC3086" s="157"/>
      <c r="AD3086" s="157"/>
      <c r="AE3086" s="324"/>
      <c r="AF3086" s="157"/>
      <c r="AG3086" s="157"/>
      <c r="AH3086" s="157"/>
      <c r="AI3086" s="320"/>
      <c r="AJ3086" s="324"/>
      <c r="AK3086" s="157"/>
      <c r="AL3086" s="157"/>
      <c r="AM3086" s="157"/>
      <c r="AN3086" s="320"/>
    </row>
    <row r="3087" spans="1:40" outlineLevel="2">
      <c r="A3087" s="882">
        <f>ROW()</f>
        <v>3087</v>
      </c>
      <c r="B3087" s="453"/>
      <c r="D3087" s="452" t="s">
        <v>81</v>
      </c>
      <c r="H3087" s="458"/>
      <c r="I3087" s="463"/>
      <c r="J3087" s="27"/>
      <c r="K3087" s="27"/>
      <c r="L3087" s="27"/>
      <c r="M3087" s="27"/>
      <c r="N3087" s="313"/>
      <c r="O3087" s="27"/>
      <c r="P3087" s="27"/>
      <c r="Q3087" s="27"/>
      <c r="R3087" s="27"/>
      <c r="S3087" s="27"/>
      <c r="T3087" s="595"/>
      <c r="U3087" s="27"/>
      <c r="V3087" s="27"/>
      <c r="W3087" s="27"/>
      <c r="X3087" s="27"/>
      <c r="Y3087" s="324"/>
      <c r="Z3087" s="27">
        <f>Z$727</f>
        <v>0</v>
      </c>
      <c r="AA3087" s="157"/>
      <c r="AB3087" s="157"/>
      <c r="AC3087" s="157"/>
      <c r="AD3087" s="157"/>
      <c r="AE3087" s="324"/>
      <c r="AF3087" s="157"/>
      <c r="AG3087" s="157"/>
      <c r="AH3087" s="157"/>
      <c r="AI3087" s="320"/>
      <c r="AJ3087" s="324"/>
      <c r="AK3087" s="157"/>
      <c r="AL3087" s="157"/>
      <c r="AM3087" s="157"/>
      <c r="AN3087" s="320"/>
    </row>
    <row r="3088" spans="1:40" outlineLevel="2">
      <c r="A3088" s="882">
        <f>ROW()</f>
        <v>3088</v>
      </c>
      <c r="B3088" s="453"/>
      <c r="D3088" s="452" t="s">
        <v>28</v>
      </c>
      <c r="H3088" s="458"/>
      <c r="I3088" s="463"/>
      <c r="J3088" s="27"/>
      <c r="K3088" s="27"/>
      <c r="L3088" s="27"/>
      <c r="M3088" s="27"/>
      <c r="N3088" s="313"/>
      <c r="O3088" s="27"/>
      <c r="P3088" s="27"/>
      <c r="Q3088" s="27"/>
      <c r="R3088" s="27"/>
      <c r="S3088" s="27"/>
      <c r="T3088" s="595"/>
      <c r="U3088" s="27"/>
      <c r="V3088" s="27"/>
      <c r="W3088" s="27"/>
      <c r="X3088" s="27"/>
      <c r="Y3088" s="324"/>
      <c r="Z3088" s="27">
        <f>Z$728</f>
        <v>0</v>
      </c>
      <c r="AA3088" s="157"/>
      <c r="AB3088" s="157"/>
      <c r="AC3088" s="157"/>
      <c r="AD3088" s="157"/>
      <c r="AE3088" s="324"/>
      <c r="AF3088" s="157"/>
      <c r="AG3088" s="157"/>
      <c r="AH3088" s="157"/>
      <c r="AI3088" s="320"/>
      <c r="AJ3088" s="324"/>
      <c r="AK3088" s="157"/>
      <c r="AL3088" s="157"/>
      <c r="AM3088" s="157"/>
      <c r="AN3088" s="320"/>
    </row>
    <row r="3089" spans="1:40" outlineLevel="2">
      <c r="A3089" s="882">
        <f>ROW()</f>
        <v>3089</v>
      </c>
      <c r="B3089" s="453"/>
      <c r="D3089" s="456" t="s">
        <v>443</v>
      </c>
      <c r="E3089" s="456"/>
      <c r="F3089" s="456"/>
      <c r="G3089" s="456"/>
      <c r="H3089" s="460"/>
      <c r="I3089" s="465"/>
      <c r="J3089" s="159"/>
      <c r="K3089" s="159"/>
      <c r="L3089" s="159"/>
      <c r="M3089" s="159"/>
      <c r="N3089" s="339"/>
      <c r="O3089" s="159"/>
      <c r="P3089" s="159"/>
      <c r="Q3089" s="159"/>
      <c r="R3089" s="159"/>
      <c r="S3089" s="159"/>
      <c r="T3089" s="597"/>
      <c r="U3089" s="159"/>
      <c r="V3089" s="159"/>
      <c r="W3089" s="159"/>
      <c r="X3089" s="159"/>
      <c r="Y3089" s="238"/>
      <c r="Z3089" s="57">
        <f>Z$729</f>
        <v>0</v>
      </c>
      <c r="AA3089" s="146"/>
      <c r="AB3089" s="146"/>
      <c r="AC3089" s="146"/>
      <c r="AD3089" s="146"/>
      <c r="AE3089" s="238"/>
      <c r="AF3089" s="146"/>
      <c r="AG3089" s="146"/>
      <c r="AH3089" s="146"/>
      <c r="AI3089" s="239"/>
      <c r="AJ3089" s="238"/>
      <c r="AK3089" s="146"/>
      <c r="AL3089" s="146"/>
      <c r="AM3089" s="146"/>
      <c r="AN3089" s="239"/>
    </row>
    <row r="3090" spans="1:40" outlineLevel="2">
      <c r="A3090" s="882">
        <f>ROW()</f>
        <v>3090</v>
      </c>
      <c r="B3090" s="453"/>
      <c r="D3090" s="452" t="s">
        <v>24</v>
      </c>
      <c r="F3090" s="454"/>
      <c r="G3090" s="454"/>
      <c r="H3090" s="448"/>
      <c r="I3090" s="449"/>
      <c r="J3090" s="439"/>
      <c r="K3090" s="439"/>
      <c r="L3090" s="439"/>
      <c r="M3090" s="439"/>
      <c r="N3090" s="440"/>
      <c r="O3090" s="439"/>
      <c r="P3090" s="439"/>
      <c r="Q3090" s="439"/>
      <c r="R3090" s="439"/>
      <c r="S3090" s="439"/>
      <c r="T3090" s="443"/>
      <c r="U3090" s="439"/>
      <c r="V3090" s="439"/>
      <c r="W3090" s="439"/>
      <c r="X3090" s="439"/>
      <c r="Y3090" s="443"/>
      <c r="Z3090" s="27">
        <f>SUM(Z3074:Z3089)</f>
        <v>0</v>
      </c>
      <c r="AA3090" s="439"/>
      <c r="AB3090" s="439"/>
      <c r="AC3090" s="439"/>
      <c r="AD3090" s="439"/>
      <c r="AE3090" s="443"/>
      <c r="AF3090" s="439"/>
      <c r="AG3090" s="439"/>
      <c r="AH3090" s="439"/>
      <c r="AI3090" s="440"/>
      <c r="AJ3090" s="443"/>
      <c r="AK3090" s="439"/>
      <c r="AL3090" s="439"/>
      <c r="AM3090" s="439"/>
      <c r="AN3090" s="440"/>
    </row>
    <row r="3091" spans="1:40" outlineLevel="1">
      <c r="A3091" s="732" t="s">
        <v>22</v>
      </c>
      <c r="B3091" s="733"/>
      <c r="C3091" s="881"/>
      <c r="D3091" s="733"/>
      <c r="E3091" s="733"/>
      <c r="F3091" s="733"/>
      <c r="G3091" s="730"/>
      <c r="H3091" s="733"/>
      <c r="I3091" s="730"/>
      <c r="J3091" s="729"/>
      <c r="K3091" s="730"/>
      <c r="L3091" s="730"/>
      <c r="M3091" s="730"/>
      <c r="N3091" s="731"/>
      <c r="O3091" s="730"/>
      <c r="P3091" s="730"/>
      <c r="Q3091" s="730"/>
      <c r="R3091" s="730"/>
      <c r="S3091" s="730"/>
      <c r="T3091" s="729"/>
      <c r="U3091" s="730"/>
      <c r="V3091" s="730"/>
      <c r="W3091" s="730"/>
      <c r="X3091" s="730"/>
      <c r="Y3091" s="729"/>
      <c r="Z3091" s="730"/>
      <c r="AA3091" s="730"/>
      <c r="AB3091" s="730"/>
      <c r="AC3091" s="730"/>
      <c r="AD3091" s="730"/>
      <c r="AE3091" s="729"/>
      <c r="AF3091" s="730"/>
      <c r="AG3091" s="730"/>
      <c r="AH3091" s="730"/>
      <c r="AI3091" s="731"/>
      <c r="AJ3091" s="729"/>
      <c r="AK3091" s="730"/>
      <c r="AL3091" s="730"/>
      <c r="AM3091" s="730"/>
      <c r="AN3091" s="731"/>
    </row>
    <row r="3092" spans="1:40" outlineLevel="2">
      <c r="A3092" s="882">
        <f>ROW()</f>
        <v>3092</v>
      </c>
      <c r="B3092" s="453"/>
      <c r="D3092" s="452" t="s">
        <v>300</v>
      </c>
      <c r="H3092" s="458"/>
      <c r="I3092" s="458"/>
      <c r="J3092" s="459"/>
      <c r="K3092" s="458"/>
      <c r="L3092" s="458"/>
      <c r="M3092" s="458"/>
      <c r="N3092" s="463"/>
      <c r="O3092" s="458"/>
      <c r="P3092" s="458"/>
      <c r="Q3092" s="458"/>
      <c r="R3092" s="458"/>
      <c r="S3092" s="458"/>
      <c r="T3092" s="459"/>
      <c r="U3092" s="458"/>
      <c r="V3092" s="458"/>
      <c r="W3092" s="31"/>
      <c r="X3092" s="439"/>
      <c r="Y3092" s="443"/>
      <c r="Z3092" s="439">
        <f t="shared" ref="Z3092:AN3092" si="2186">Z3002+Z3020+Z3038+Z3056 + Z3074</f>
        <v>0.49753809494620849</v>
      </c>
      <c r="AA3092" s="439">
        <f t="shared" si="2186"/>
        <v>0.47266119019889807</v>
      </c>
      <c r="AB3092" s="439">
        <f t="shared" si="2186"/>
        <v>0.44778428545158766</v>
      </c>
      <c r="AC3092" s="439">
        <f t="shared" si="2186"/>
        <v>0.42290738070427725</v>
      </c>
      <c r="AD3092" s="439">
        <f t="shared" si="2186"/>
        <v>0.39803047595696683</v>
      </c>
      <c r="AE3092" s="443">
        <f t="shared" si="2186"/>
        <v>0.37315357120965642</v>
      </c>
      <c r="AF3092" s="439">
        <f t="shared" si="2186"/>
        <v>0.34827666646234601</v>
      </c>
      <c r="AG3092" s="439">
        <f t="shared" si="2186"/>
        <v>0.32339976171503559</v>
      </c>
      <c r="AH3092" s="439">
        <f t="shared" si="2186"/>
        <v>0.29852285696772518</v>
      </c>
      <c r="AI3092" s="440">
        <f t="shared" si="2186"/>
        <v>0.27364595222041477</v>
      </c>
      <c r="AJ3092" s="443">
        <f t="shared" si="2186"/>
        <v>0.24876904747310433</v>
      </c>
      <c r="AK3092" s="439">
        <f t="shared" si="2186"/>
        <v>0.22389214272579389</v>
      </c>
      <c r="AL3092" s="439">
        <f t="shared" si="2186"/>
        <v>0.19901523797848344</v>
      </c>
      <c r="AM3092" s="439">
        <f t="shared" si="2186"/>
        <v>0.174138333231173</v>
      </c>
      <c r="AN3092" s="440">
        <f t="shared" si="2186"/>
        <v>0.14926142848386256</v>
      </c>
    </row>
    <row r="3093" spans="1:40" outlineLevel="2">
      <c r="A3093" s="882">
        <f>ROW()</f>
        <v>3093</v>
      </c>
      <c r="B3093" s="453"/>
      <c r="D3093" s="452" t="s">
        <v>301</v>
      </c>
      <c r="H3093" s="458"/>
      <c r="I3093" s="458"/>
      <c r="J3093" s="459"/>
      <c r="K3093" s="458"/>
      <c r="L3093" s="458"/>
      <c r="M3093" s="458"/>
      <c r="N3093" s="463"/>
      <c r="O3093" s="458"/>
      <c r="P3093" s="458"/>
      <c r="Q3093" s="458"/>
      <c r="R3093" s="458"/>
      <c r="S3093" s="458"/>
      <c r="T3093" s="459"/>
      <c r="U3093" s="458"/>
      <c r="V3093" s="458"/>
      <c r="W3093" s="31"/>
      <c r="X3093" s="439"/>
      <c r="Y3093" s="443"/>
      <c r="Z3093" s="439">
        <f t="shared" ref="Z3093:AN3093" si="2187">Z3003+Z3021+Z3039+Z3057 + Z3075</f>
        <v>1.3136426469257889</v>
      </c>
      <c r="AA3093" s="439">
        <f t="shared" si="2187"/>
        <v>1.2479605145794994</v>
      </c>
      <c r="AB3093" s="439">
        <f t="shared" si="2187"/>
        <v>1.1822783822332099</v>
      </c>
      <c r="AC3093" s="439">
        <f t="shared" si="2187"/>
        <v>1.1165962498869204</v>
      </c>
      <c r="AD3093" s="439">
        <f t="shared" si="2187"/>
        <v>1.0509141175406309</v>
      </c>
      <c r="AE3093" s="443">
        <f t="shared" si="2187"/>
        <v>0.98523198519434152</v>
      </c>
      <c r="AF3093" s="439">
        <f t="shared" si="2187"/>
        <v>0.91954985284805213</v>
      </c>
      <c r="AG3093" s="439">
        <f t="shared" si="2187"/>
        <v>0.85386772050176274</v>
      </c>
      <c r="AH3093" s="439">
        <f t="shared" si="2187"/>
        <v>0.78818558815547335</v>
      </c>
      <c r="AI3093" s="440">
        <f t="shared" si="2187"/>
        <v>0.72250345580918385</v>
      </c>
      <c r="AJ3093" s="443">
        <f t="shared" si="2187"/>
        <v>0.65682132346289435</v>
      </c>
      <c r="AK3093" s="439">
        <f t="shared" si="2187"/>
        <v>0.59113919111660496</v>
      </c>
      <c r="AL3093" s="439">
        <f t="shared" si="2187"/>
        <v>0.52545705877031557</v>
      </c>
      <c r="AM3093" s="439">
        <f t="shared" si="2187"/>
        <v>0.45977492642402612</v>
      </c>
      <c r="AN3093" s="440">
        <f t="shared" si="2187"/>
        <v>0.39409279407773667</v>
      </c>
    </row>
    <row r="3094" spans="1:40" outlineLevel="2">
      <c r="A3094" s="882">
        <f>ROW()</f>
        <v>3094</v>
      </c>
      <c r="B3094" s="453"/>
      <c r="D3094" s="452" t="s">
        <v>29</v>
      </c>
      <c r="H3094" s="458"/>
      <c r="I3094" s="458"/>
      <c r="J3094" s="459"/>
      <c r="K3094" s="458"/>
      <c r="L3094" s="458"/>
      <c r="M3094" s="458"/>
      <c r="N3094" s="463"/>
      <c r="O3094" s="458"/>
      <c r="P3094" s="458"/>
      <c r="Q3094" s="458"/>
      <c r="R3094" s="458"/>
      <c r="S3094" s="458"/>
      <c r="T3094" s="459"/>
      <c r="U3094" s="458"/>
      <c r="V3094" s="458"/>
      <c r="W3094" s="31"/>
      <c r="X3094" s="439"/>
      <c r="Y3094" s="443"/>
      <c r="Z3094" s="439">
        <f t="shared" ref="Z3094:AN3094" si="2188">Z3004+Z3022+Z3040+Z3058 + Z3076</f>
        <v>0</v>
      </c>
      <c r="AA3094" s="439">
        <f t="shared" si="2188"/>
        <v>0</v>
      </c>
      <c r="AB3094" s="439">
        <f t="shared" si="2188"/>
        <v>0</v>
      </c>
      <c r="AC3094" s="439">
        <f t="shared" si="2188"/>
        <v>0</v>
      </c>
      <c r="AD3094" s="439">
        <f t="shared" si="2188"/>
        <v>0</v>
      </c>
      <c r="AE3094" s="443">
        <f t="shared" si="2188"/>
        <v>0</v>
      </c>
      <c r="AF3094" s="439">
        <f t="shared" si="2188"/>
        <v>0</v>
      </c>
      <c r="AG3094" s="439">
        <f t="shared" si="2188"/>
        <v>0</v>
      </c>
      <c r="AH3094" s="439">
        <f t="shared" si="2188"/>
        <v>0</v>
      </c>
      <c r="AI3094" s="440">
        <f t="shared" si="2188"/>
        <v>0</v>
      </c>
      <c r="AJ3094" s="443">
        <f t="shared" si="2188"/>
        <v>0</v>
      </c>
      <c r="AK3094" s="439">
        <f t="shared" si="2188"/>
        <v>0</v>
      </c>
      <c r="AL3094" s="439">
        <f t="shared" si="2188"/>
        <v>0</v>
      </c>
      <c r="AM3094" s="439">
        <f t="shared" si="2188"/>
        <v>0</v>
      </c>
      <c r="AN3094" s="440">
        <f t="shared" si="2188"/>
        <v>0</v>
      </c>
    </row>
    <row r="3095" spans="1:40" outlineLevel="2">
      <c r="A3095" s="882">
        <f>ROW()</f>
        <v>3095</v>
      </c>
      <c r="B3095" s="453"/>
      <c r="D3095" s="452" t="s">
        <v>30</v>
      </c>
      <c r="H3095" s="458"/>
      <c r="I3095" s="458"/>
      <c r="J3095" s="459"/>
      <c r="K3095" s="458"/>
      <c r="L3095" s="458"/>
      <c r="M3095" s="458"/>
      <c r="N3095" s="463"/>
      <c r="O3095" s="458"/>
      <c r="P3095" s="458"/>
      <c r="Q3095" s="458"/>
      <c r="R3095" s="458"/>
      <c r="S3095" s="458"/>
      <c r="T3095" s="459"/>
      <c r="U3095" s="458"/>
      <c r="V3095" s="458"/>
      <c r="W3095" s="31"/>
      <c r="X3095" s="439"/>
      <c r="Y3095" s="443"/>
      <c r="Z3095" s="439">
        <f t="shared" ref="Z3095:AN3095" si="2189">Z3005+Z3023+Z3041+Z3059 + Z3077</f>
        <v>30.087595650581051</v>
      </c>
      <c r="AA3095" s="439">
        <f t="shared" si="2189"/>
        <v>28.583215868051997</v>
      </c>
      <c r="AB3095" s="439">
        <f t="shared" si="2189"/>
        <v>27.078836085522944</v>
      </c>
      <c r="AC3095" s="439">
        <f t="shared" si="2189"/>
        <v>25.574456302993891</v>
      </c>
      <c r="AD3095" s="439">
        <f t="shared" si="2189"/>
        <v>24.070076520464838</v>
      </c>
      <c r="AE3095" s="443">
        <f t="shared" si="2189"/>
        <v>22.565696737935784</v>
      </c>
      <c r="AF3095" s="439">
        <f t="shared" si="2189"/>
        <v>21.061316955406731</v>
      </c>
      <c r="AG3095" s="439">
        <f t="shared" si="2189"/>
        <v>19.556937172877678</v>
      </c>
      <c r="AH3095" s="439">
        <f t="shared" si="2189"/>
        <v>18.052557390348625</v>
      </c>
      <c r="AI3095" s="440">
        <f t="shared" si="2189"/>
        <v>16.548177607819571</v>
      </c>
      <c r="AJ3095" s="443">
        <f t="shared" si="2189"/>
        <v>15.04379782529052</v>
      </c>
      <c r="AK3095" s="439">
        <f t="shared" si="2189"/>
        <v>13.539418042761469</v>
      </c>
      <c r="AL3095" s="439">
        <f t="shared" si="2189"/>
        <v>12.035038260232417</v>
      </c>
      <c r="AM3095" s="439">
        <f t="shared" si="2189"/>
        <v>10.530658477703366</v>
      </c>
      <c r="AN3095" s="440">
        <f t="shared" si="2189"/>
        <v>9.0262786951743141</v>
      </c>
    </row>
    <row r="3096" spans="1:40" outlineLevel="2">
      <c r="A3096" s="882">
        <f>ROW()</f>
        <v>3096</v>
      </c>
      <c r="B3096" s="453"/>
      <c r="D3096" s="452" t="s">
        <v>31</v>
      </c>
      <c r="H3096" s="458"/>
      <c r="I3096" s="458"/>
      <c r="J3096" s="459"/>
      <c r="K3096" s="458"/>
      <c r="L3096" s="458"/>
      <c r="M3096" s="458"/>
      <c r="N3096" s="463"/>
      <c r="O3096" s="458"/>
      <c r="P3096" s="458"/>
      <c r="Q3096" s="458"/>
      <c r="R3096" s="458"/>
      <c r="S3096" s="458"/>
      <c r="T3096" s="459"/>
      <c r="U3096" s="458"/>
      <c r="V3096" s="458"/>
      <c r="W3096" s="31"/>
      <c r="X3096" s="439"/>
      <c r="Y3096" s="443"/>
      <c r="Z3096" s="439">
        <f t="shared" ref="Z3096:AN3096" si="2190">Z3006+Z3024+Z3042+Z3060 + Z3078</f>
        <v>0</v>
      </c>
      <c r="AA3096" s="439">
        <f t="shared" si="2190"/>
        <v>0</v>
      </c>
      <c r="AB3096" s="439">
        <f t="shared" si="2190"/>
        <v>0</v>
      </c>
      <c r="AC3096" s="439">
        <f t="shared" si="2190"/>
        <v>0</v>
      </c>
      <c r="AD3096" s="439">
        <f t="shared" si="2190"/>
        <v>0</v>
      </c>
      <c r="AE3096" s="443">
        <f t="shared" si="2190"/>
        <v>0</v>
      </c>
      <c r="AF3096" s="439">
        <f t="shared" si="2190"/>
        <v>0</v>
      </c>
      <c r="AG3096" s="439">
        <f t="shared" si="2190"/>
        <v>0</v>
      </c>
      <c r="AH3096" s="439">
        <f t="shared" si="2190"/>
        <v>0</v>
      </c>
      <c r="AI3096" s="440">
        <f t="shared" si="2190"/>
        <v>0</v>
      </c>
      <c r="AJ3096" s="443">
        <f t="shared" si="2190"/>
        <v>0</v>
      </c>
      <c r="AK3096" s="439">
        <f t="shared" si="2190"/>
        <v>0</v>
      </c>
      <c r="AL3096" s="439">
        <f t="shared" si="2190"/>
        <v>0</v>
      </c>
      <c r="AM3096" s="439">
        <f t="shared" si="2190"/>
        <v>0</v>
      </c>
      <c r="AN3096" s="440">
        <f t="shared" si="2190"/>
        <v>0</v>
      </c>
    </row>
    <row r="3097" spans="1:40" outlineLevel="2">
      <c r="A3097" s="882">
        <f>ROW()</f>
        <v>3097</v>
      </c>
      <c r="B3097" s="453"/>
      <c r="D3097" s="452" t="s">
        <v>32</v>
      </c>
      <c r="H3097" s="458"/>
      <c r="I3097" s="458"/>
      <c r="J3097" s="459"/>
      <c r="K3097" s="458"/>
      <c r="L3097" s="458"/>
      <c r="M3097" s="458"/>
      <c r="N3097" s="463"/>
      <c r="O3097" s="458"/>
      <c r="P3097" s="458"/>
      <c r="Q3097" s="458"/>
      <c r="R3097" s="458"/>
      <c r="S3097" s="458"/>
      <c r="T3097" s="459"/>
      <c r="U3097" s="458"/>
      <c r="V3097" s="458"/>
      <c r="W3097" s="31"/>
      <c r="X3097" s="439"/>
      <c r="Y3097" s="443"/>
      <c r="Z3097" s="439">
        <f t="shared" ref="Z3097:AN3097" si="2191">Z3007+Z3025+Z3043+Z3061 + Z3079</f>
        <v>2.4371088517792301</v>
      </c>
      <c r="AA3097" s="439">
        <f t="shared" si="2191"/>
        <v>2.3761811304847495</v>
      </c>
      <c r="AB3097" s="439">
        <f t="shared" si="2191"/>
        <v>2.315253409190269</v>
      </c>
      <c r="AC3097" s="439">
        <f t="shared" si="2191"/>
        <v>2.254325687895788</v>
      </c>
      <c r="AD3097" s="439">
        <f t="shared" si="2191"/>
        <v>2.1933979666013075</v>
      </c>
      <c r="AE3097" s="443">
        <f t="shared" si="2191"/>
        <v>2.1324702453068269</v>
      </c>
      <c r="AF3097" s="439">
        <f t="shared" si="2191"/>
        <v>2.071542524012346</v>
      </c>
      <c r="AG3097" s="439">
        <f t="shared" si="2191"/>
        <v>2.010614802717865</v>
      </c>
      <c r="AH3097" s="439">
        <f t="shared" si="2191"/>
        <v>1.9496870814233842</v>
      </c>
      <c r="AI3097" s="440">
        <f t="shared" si="2191"/>
        <v>1.8887593601289034</v>
      </c>
      <c r="AJ3097" s="443">
        <f t="shared" si="2191"/>
        <v>1.8278316388344227</v>
      </c>
      <c r="AK3097" s="439">
        <f t="shared" si="2191"/>
        <v>1.7669039175399419</v>
      </c>
      <c r="AL3097" s="439">
        <f t="shared" si="2191"/>
        <v>1.7059761962454612</v>
      </c>
      <c r="AM3097" s="439">
        <f t="shared" si="2191"/>
        <v>1.6450484749509804</v>
      </c>
      <c r="AN3097" s="440">
        <f t="shared" si="2191"/>
        <v>1.5841207536564996</v>
      </c>
    </row>
    <row r="3098" spans="1:40" outlineLevel="2">
      <c r="A3098" s="882">
        <f>ROW()</f>
        <v>3098</v>
      </c>
      <c r="B3098" s="453"/>
      <c r="D3098" s="452" t="s">
        <v>33</v>
      </c>
      <c r="H3098" s="458"/>
      <c r="I3098" s="458"/>
      <c r="J3098" s="459"/>
      <c r="K3098" s="458"/>
      <c r="L3098" s="458"/>
      <c r="M3098" s="458"/>
      <c r="N3098" s="463"/>
      <c r="O3098" s="458"/>
      <c r="P3098" s="458"/>
      <c r="Q3098" s="458"/>
      <c r="R3098" s="458"/>
      <c r="S3098" s="458"/>
      <c r="T3098" s="459"/>
      <c r="U3098" s="458"/>
      <c r="V3098" s="458"/>
      <c r="W3098" s="31"/>
      <c r="X3098" s="439"/>
      <c r="Y3098" s="443"/>
      <c r="Z3098" s="439">
        <f t="shared" ref="Z3098:AN3098" si="2192">Z3008+Z3026+Z3044+Z3062 + Z3080</f>
        <v>2.0879939800990382E-2</v>
      </c>
      <c r="AA3098" s="439">
        <f t="shared" si="2192"/>
        <v>2.0357941305965622E-2</v>
      </c>
      <c r="AB3098" s="439">
        <f t="shared" si="2192"/>
        <v>1.9835942810940862E-2</v>
      </c>
      <c r="AC3098" s="439">
        <f t="shared" si="2192"/>
        <v>1.9313944315916102E-2</v>
      </c>
      <c r="AD3098" s="439">
        <f t="shared" si="2192"/>
        <v>1.8791945820891342E-2</v>
      </c>
      <c r="AE3098" s="443">
        <f t="shared" si="2192"/>
        <v>1.8269947325866582E-2</v>
      </c>
      <c r="AF3098" s="439">
        <f t="shared" si="2192"/>
        <v>1.7747948830841822E-2</v>
      </c>
      <c r="AG3098" s="439">
        <f t="shared" si="2192"/>
        <v>1.7225950335817062E-2</v>
      </c>
      <c r="AH3098" s="439">
        <f t="shared" si="2192"/>
        <v>1.6703951840792302E-2</v>
      </c>
      <c r="AI3098" s="440">
        <f t="shared" si="2192"/>
        <v>1.6181953345767542E-2</v>
      </c>
      <c r="AJ3098" s="443">
        <f t="shared" si="2192"/>
        <v>1.5659954850742782E-2</v>
      </c>
      <c r="AK3098" s="439">
        <f t="shared" si="2192"/>
        <v>1.5137956355718022E-2</v>
      </c>
      <c r="AL3098" s="439">
        <f t="shared" si="2192"/>
        <v>1.4615957860693262E-2</v>
      </c>
      <c r="AM3098" s="439">
        <f t="shared" si="2192"/>
        <v>1.4093959365668502E-2</v>
      </c>
      <c r="AN3098" s="440">
        <f t="shared" si="2192"/>
        <v>1.3571960870643742E-2</v>
      </c>
    </row>
    <row r="3099" spans="1:40" outlineLevel="2">
      <c r="A3099" s="882">
        <f>ROW()</f>
        <v>3099</v>
      </c>
      <c r="B3099" s="453"/>
      <c r="D3099" s="452" t="s">
        <v>27</v>
      </c>
      <c r="H3099" s="458"/>
      <c r="I3099" s="458"/>
      <c r="J3099" s="459"/>
      <c r="K3099" s="458"/>
      <c r="L3099" s="458"/>
      <c r="M3099" s="458"/>
      <c r="N3099" s="463"/>
      <c r="O3099" s="458"/>
      <c r="P3099" s="458"/>
      <c r="Q3099" s="458"/>
      <c r="R3099" s="458"/>
      <c r="S3099" s="458"/>
      <c r="T3099" s="459"/>
      <c r="U3099" s="458"/>
      <c r="V3099" s="458"/>
      <c r="W3099" s="31"/>
      <c r="X3099" s="439"/>
      <c r="Y3099" s="443"/>
      <c r="Z3099" s="439">
        <f t="shared" ref="Z3099:AN3099" si="2193">Z3009+Z3027+Z3045+Z3063 + Z3081</f>
        <v>0.42069134150910648</v>
      </c>
      <c r="AA3099" s="439">
        <f t="shared" si="2193"/>
        <v>0.41017405797137879</v>
      </c>
      <c r="AB3099" s="439">
        <f t="shared" si="2193"/>
        <v>0.39965677443365111</v>
      </c>
      <c r="AC3099" s="439">
        <f t="shared" si="2193"/>
        <v>0.38913949089592342</v>
      </c>
      <c r="AD3099" s="439">
        <f t="shared" si="2193"/>
        <v>0.37862220735819574</v>
      </c>
      <c r="AE3099" s="443">
        <f t="shared" si="2193"/>
        <v>0.36810492382046806</v>
      </c>
      <c r="AF3099" s="439">
        <f t="shared" si="2193"/>
        <v>0.35758764028274037</v>
      </c>
      <c r="AG3099" s="439">
        <f t="shared" si="2193"/>
        <v>0.34707035674501269</v>
      </c>
      <c r="AH3099" s="439">
        <f t="shared" si="2193"/>
        <v>0.336553073207285</v>
      </c>
      <c r="AI3099" s="440">
        <f t="shared" si="2193"/>
        <v>0.32603578966955737</v>
      </c>
      <c r="AJ3099" s="443">
        <f t="shared" si="2193"/>
        <v>0.31551850613182969</v>
      </c>
      <c r="AK3099" s="439">
        <f t="shared" si="2193"/>
        <v>0.30500122259410201</v>
      </c>
      <c r="AL3099" s="439">
        <f t="shared" si="2193"/>
        <v>0.29448393905637438</v>
      </c>
      <c r="AM3099" s="439">
        <f t="shared" si="2193"/>
        <v>0.28396665551864675</v>
      </c>
      <c r="AN3099" s="440">
        <f t="shared" si="2193"/>
        <v>0.27344937198091906</v>
      </c>
    </row>
    <row r="3100" spans="1:40" outlineLevel="2">
      <c r="A3100" s="882">
        <f>ROW()</f>
        <v>3100</v>
      </c>
      <c r="B3100" s="453"/>
      <c r="D3100" s="452" t="s">
        <v>34</v>
      </c>
      <c r="H3100" s="458"/>
      <c r="I3100" s="458"/>
      <c r="J3100" s="459"/>
      <c r="K3100" s="458"/>
      <c r="L3100" s="458"/>
      <c r="M3100" s="458"/>
      <c r="N3100" s="463"/>
      <c r="O3100" s="458"/>
      <c r="P3100" s="458"/>
      <c r="Q3100" s="458"/>
      <c r="R3100" s="458"/>
      <c r="S3100" s="458"/>
      <c r="T3100" s="459"/>
      <c r="U3100" s="458"/>
      <c r="V3100" s="458"/>
      <c r="W3100" s="31"/>
      <c r="X3100" s="439"/>
      <c r="Y3100" s="443"/>
      <c r="Z3100" s="439">
        <f t="shared" ref="Z3100:AN3100" si="2194">Z3010+Z3028+Z3046+Z3064 + Z3082</f>
        <v>27.932809374461964</v>
      </c>
      <c r="AA3100" s="439">
        <f t="shared" si="2194"/>
        <v>26.070622082831168</v>
      </c>
      <c r="AB3100" s="439">
        <f t="shared" si="2194"/>
        <v>24.208434791200371</v>
      </c>
      <c r="AC3100" s="439">
        <f t="shared" si="2194"/>
        <v>22.346247499569575</v>
      </c>
      <c r="AD3100" s="439">
        <f t="shared" si="2194"/>
        <v>20.484060207938779</v>
      </c>
      <c r="AE3100" s="443">
        <f t="shared" si="2194"/>
        <v>18.621872916307982</v>
      </c>
      <c r="AF3100" s="439">
        <f t="shared" si="2194"/>
        <v>16.759685624677182</v>
      </c>
      <c r="AG3100" s="439">
        <f t="shared" si="2194"/>
        <v>14.897498333046384</v>
      </c>
      <c r="AH3100" s="439">
        <f t="shared" si="2194"/>
        <v>13.035311041415586</v>
      </c>
      <c r="AI3100" s="440">
        <f t="shared" si="2194"/>
        <v>11.173123749784788</v>
      </c>
      <c r="AJ3100" s="443">
        <f t="shared" si="2194"/>
        <v>9.3109364581539893</v>
      </c>
      <c r="AK3100" s="439">
        <f t="shared" si="2194"/>
        <v>7.4487491665231911</v>
      </c>
      <c r="AL3100" s="439">
        <f t="shared" si="2194"/>
        <v>5.5865618748923929</v>
      </c>
      <c r="AM3100" s="439">
        <f t="shared" si="2194"/>
        <v>3.7243745832615955</v>
      </c>
      <c r="AN3100" s="440">
        <f t="shared" si="2194"/>
        <v>1.8621872916307978</v>
      </c>
    </row>
    <row r="3101" spans="1:40" outlineLevel="2">
      <c r="A3101" s="882">
        <f>ROW()</f>
        <v>3101</v>
      </c>
      <c r="B3101" s="453"/>
      <c r="D3101" s="452" t="s">
        <v>35</v>
      </c>
      <c r="H3101" s="458"/>
      <c r="I3101" s="458"/>
      <c r="J3101" s="459"/>
      <c r="K3101" s="458"/>
      <c r="L3101" s="458"/>
      <c r="M3101" s="458"/>
      <c r="N3101" s="463"/>
      <c r="O3101" s="458"/>
      <c r="P3101" s="458"/>
      <c r="Q3101" s="458"/>
      <c r="R3101" s="458"/>
      <c r="S3101" s="458"/>
      <c r="T3101" s="459"/>
      <c r="U3101" s="458"/>
      <c r="V3101" s="458"/>
      <c r="W3101" s="31"/>
      <c r="X3101" s="439"/>
      <c r="Y3101" s="443"/>
      <c r="Z3101" s="439">
        <f t="shared" ref="Z3101:AN3101" si="2195">Z3011+Z3029+Z3047+Z3065 + Z3083</f>
        <v>1.1394976721056989</v>
      </c>
      <c r="AA3101" s="439">
        <f t="shared" si="2195"/>
        <v>1.025547904895129</v>
      </c>
      <c r="AB3101" s="439">
        <f t="shared" si="2195"/>
        <v>0.91159813768455911</v>
      </c>
      <c r="AC3101" s="439">
        <f t="shared" si="2195"/>
        <v>0.79764837047398918</v>
      </c>
      <c r="AD3101" s="439">
        <f t="shared" si="2195"/>
        <v>0.68369860326341925</v>
      </c>
      <c r="AE3101" s="443">
        <f t="shared" si="2195"/>
        <v>0.56974883605284932</v>
      </c>
      <c r="AF3101" s="439">
        <f t="shared" si="2195"/>
        <v>0.45579906884227944</v>
      </c>
      <c r="AG3101" s="439">
        <f t="shared" si="2195"/>
        <v>0.34184930163170957</v>
      </c>
      <c r="AH3101" s="439">
        <f t="shared" si="2195"/>
        <v>0.22789953442113969</v>
      </c>
      <c r="AI3101" s="440">
        <f t="shared" si="2195"/>
        <v>0.11394976721056985</v>
      </c>
      <c r="AJ3101" s="443">
        <f t="shared" si="2195"/>
        <v>0</v>
      </c>
      <c r="AK3101" s="439">
        <f t="shared" si="2195"/>
        <v>0</v>
      </c>
      <c r="AL3101" s="439">
        <f t="shared" si="2195"/>
        <v>0</v>
      </c>
      <c r="AM3101" s="439">
        <f t="shared" si="2195"/>
        <v>0</v>
      </c>
      <c r="AN3101" s="440">
        <f t="shared" si="2195"/>
        <v>0</v>
      </c>
    </row>
    <row r="3102" spans="1:40" outlineLevel="2">
      <c r="A3102" s="882">
        <f>ROW()</f>
        <v>3102</v>
      </c>
      <c r="B3102" s="453"/>
      <c r="D3102" s="452" t="s">
        <v>302</v>
      </c>
      <c r="H3102" s="458"/>
      <c r="I3102" s="458"/>
      <c r="J3102" s="459"/>
      <c r="K3102" s="458"/>
      <c r="L3102" s="458"/>
      <c r="M3102" s="458"/>
      <c r="N3102" s="463"/>
      <c r="O3102" s="458"/>
      <c r="P3102" s="458"/>
      <c r="Q3102" s="458"/>
      <c r="R3102" s="458"/>
      <c r="S3102" s="458"/>
      <c r="T3102" s="459"/>
      <c r="U3102" s="458"/>
      <c r="V3102" s="458"/>
      <c r="W3102" s="31"/>
      <c r="X3102" s="439"/>
      <c r="Y3102" s="443"/>
      <c r="Z3102" s="439">
        <f t="shared" ref="Z3102:AN3102" si="2196">Z3012+Z3030+Z3048+Z3066 + Z3084</f>
        <v>1.2545469059237506</v>
      </c>
      <c r="AA3102" s="439">
        <f t="shared" si="2196"/>
        <v>1.1290922153313756</v>
      </c>
      <c r="AB3102" s="439">
        <f t="shared" si="2196"/>
        <v>1.0036375247390006</v>
      </c>
      <c r="AC3102" s="439">
        <f t="shared" si="2196"/>
        <v>0.87818283414662557</v>
      </c>
      <c r="AD3102" s="439">
        <f t="shared" si="2196"/>
        <v>0.75272814355425055</v>
      </c>
      <c r="AE3102" s="443">
        <f t="shared" si="2196"/>
        <v>0.62727345296187542</v>
      </c>
      <c r="AF3102" s="439">
        <f t="shared" si="2196"/>
        <v>0.50181876236950029</v>
      </c>
      <c r="AG3102" s="439">
        <f t="shared" si="2196"/>
        <v>0.37636407177712522</v>
      </c>
      <c r="AH3102" s="439">
        <f t="shared" si="2196"/>
        <v>0.25090938118475015</v>
      </c>
      <c r="AI3102" s="440">
        <f t="shared" si="2196"/>
        <v>0.12545469059237507</v>
      </c>
      <c r="AJ3102" s="443">
        <f t="shared" si="2196"/>
        <v>0</v>
      </c>
      <c r="AK3102" s="439">
        <f t="shared" si="2196"/>
        <v>0</v>
      </c>
      <c r="AL3102" s="439">
        <f t="shared" si="2196"/>
        <v>0</v>
      </c>
      <c r="AM3102" s="439">
        <f t="shared" si="2196"/>
        <v>0</v>
      </c>
      <c r="AN3102" s="440">
        <f t="shared" si="2196"/>
        <v>0</v>
      </c>
    </row>
    <row r="3103" spans="1:40" outlineLevel="2">
      <c r="A3103" s="882">
        <f>ROW()</f>
        <v>3103</v>
      </c>
      <c r="B3103" s="453"/>
      <c r="D3103" s="452" t="s">
        <v>36</v>
      </c>
      <c r="H3103" s="458"/>
      <c r="I3103" s="458"/>
      <c r="J3103" s="459"/>
      <c r="K3103" s="458"/>
      <c r="L3103" s="458"/>
      <c r="M3103" s="458"/>
      <c r="N3103" s="463"/>
      <c r="O3103" s="458"/>
      <c r="P3103" s="458"/>
      <c r="Q3103" s="458"/>
      <c r="R3103" s="458"/>
      <c r="S3103" s="458"/>
      <c r="T3103" s="459"/>
      <c r="U3103" s="458"/>
      <c r="V3103" s="458"/>
      <c r="W3103" s="31"/>
      <c r="X3103" s="439"/>
      <c r="Y3103" s="443"/>
      <c r="Z3103" s="439">
        <f t="shared" ref="Z3103:AN3103" si="2197">Z3013+Z3031+Z3049+Z3067 + Z3085</f>
        <v>3.1023990349776254</v>
      </c>
      <c r="AA3103" s="439">
        <f t="shared" si="2197"/>
        <v>2.3267992762332188</v>
      </c>
      <c r="AB3103" s="439">
        <f t="shared" si="2197"/>
        <v>1.5511995174888127</v>
      </c>
      <c r="AC3103" s="439">
        <f t="shared" si="2197"/>
        <v>0.77559975874440634</v>
      </c>
      <c r="AD3103" s="439">
        <f t="shared" si="2197"/>
        <v>0</v>
      </c>
      <c r="AE3103" s="443">
        <f t="shared" si="2197"/>
        <v>0</v>
      </c>
      <c r="AF3103" s="439">
        <f t="shared" si="2197"/>
        <v>0</v>
      </c>
      <c r="AG3103" s="439">
        <f t="shared" si="2197"/>
        <v>0</v>
      </c>
      <c r="AH3103" s="439">
        <f t="shared" si="2197"/>
        <v>0</v>
      </c>
      <c r="AI3103" s="440">
        <f t="shared" si="2197"/>
        <v>0</v>
      </c>
      <c r="AJ3103" s="443">
        <f t="shared" si="2197"/>
        <v>0</v>
      </c>
      <c r="AK3103" s="439">
        <f t="shared" si="2197"/>
        <v>0</v>
      </c>
      <c r="AL3103" s="439">
        <f t="shared" si="2197"/>
        <v>0</v>
      </c>
      <c r="AM3103" s="439">
        <f t="shared" si="2197"/>
        <v>0</v>
      </c>
      <c r="AN3103" s="440">
        <f t="shared" si="2197"/>
        <v>0</v>
      </c>
    </row>
    <row r="3104" spans="1:40" outlineLevel="2">
      <c r="A3104" s="882">
        <f>ROW()</f>
        <v>3104</v>
      </c>
      <c r="B3104" s="453"/>
      <c r="D3104" s="452" t="s">
        <v>583</v>
      </c>
      <c r="H3104" s="458"/>
      <c r="I3104" s="458"/>
      <c r="J3104" s="459"/>
      <c r="K3104" s="458"/>
      <c r="L3104" s="458"/>
      <c r="M3104" s="458"/>
      <c r="N3104" s="463"/>
      <c r="O3104" s="458"/>
      <c r="P3104" s="458"/>
      <c r="Q3104" s="458"/>
      <c r="R3104" s="458"/>
      <c r="S3104" s="458"/>
      <c r="T3104" s="459"/>
      <c r="U3104" s="458"/>
      <c r="V3104" s="458"/>
      <c r="W3104" s="31"/>
      <c r="X3104" s="439"/>
      <c r="Y3104" s="443"/>
      <c r="Z3104" s="439">
        <f t="shared" ref="Z3104:AN3104" si="2198">Z3014+Z3032+Z3050+Z3068 + Z3086</f>
        <v>0</v>
      </c>
      <c r="AA3104" s="439">
        <f t="shared" si="2198"/>
        <v>0</v>
      </c>
      <c r="AB3104" s="439">
        <f t="shared" si="2198"/>
        <v>0</v>
      </c>
      <c r="AC3104" s="439">
        <f t="shared" si="2198"/>
        <v>0</v>
      </c>
      <c r="AD3104" s="439">
        <f t="shared" si="2198"/>
        <v>0</v>
      </c>
      <c r="AE3104" s="443">
        <f t="shared" si="2198"/>
        <v>0</v>
      </c>
      <c r="AF3104" s="439">
        <f t="shared" si="2198"/>
        <v>0</v>
      </c>
      <c r="AG3104" s="439">
        <f t="shared" si="2198"/>
        <v>0</v>
      </c>
      <c r="AH3104" s="439">
        <f t="shared" si="2198"/>
        <v>0</v>
      </c>
      <c r="AI3104" s="440">
        <f t="shared" si="2198"/>
        <v>0</v>
      </c>
      <c r="AJ3104" s="443">
        <f t="shared" si="2198"/>
        <v>0</v>
      </c>
      <c r="AK3104" s="439">
        <f t="shared" si="2198"/>
        <v>0</v>
      </c>
      <c r="AL3104" s="439">
        <f t="shared" si="2198"/>
        <v>0</v>
      </c>
      <c r="AM3104" s="439">
        <f t="shared" si="2198"/>
        <v>0</v>
      </c>
      <c r="AN3104" s="440">
        <f t="shared" si="2198"/>
        <v>0</v>
      </c>
    </row>
    <row r="3105" spans="1:40" outlineLevel="2">
      <c r="A3105" s="882">
        <f>ROW()</f>
        <v>3105</v>
      </c>
      <c r="B3105" s="453"/>
      <c r="D3105" s="452" t="s">
        <v>81</v>
      </c>
      <c r="H3105" s="458"/>
      <c r="I3105" s="458"/>
      <c r="J3105" s="459"/>
      <c r="K3105" s="458"/>
      <c r="L3105" s="458"/>
      <c r="M3105" s="458"/>
      <c r="N3105" s="463"/>
      <c r="O3105" s="458"/>
      <c r="P3105" s="458"/>
      <c r="Q3105" s="458"/>
      <c r="R3105" s="458"/>
      <c r="S3105" s="458"/>
      <c r="T3105" s="459"/>
      <c r="U3105" s="458"/>
      <c r="V3105" s="458"/>
      <c r="W3105" s="31"/>
      <c r="X3105" s="439"/>
      <c r="Y3105" s="443"/>
      <c r="Z3105" s="439">
        <f t="shared" ref="Z3105:AN3105" si="2199">Z3015+Z3033+Z3051+Z3069 + Z3087</f>
        <v>0</v>
      </c>
      <c r="AA3105" s="439">
        <f t="shared" si="2199"/>
        <v>0</v>
      </c>
      <c r="AB3105" s="439">
        <f t="shared" si="2199"/>
        <v>0</v>
      </c>
      <c r="AC3105" s="439">
        <f t="shared" si="2199"/>
        <v>0</v>
      </c>
      <c r="AD3105" s="439">
        <f t="shared" si="2199"/>
        <v>0</v>
      </c>
      <c r="AE3105" s="443">
        <f t="shared" si="2199"/>
        <v>0</v>
      </c>
      <c r="AF3105" s="439">
        <f t="shared" si="2199"/>
        <v>0</v>
      </c>
      <c r="AG3105" s="439">
        <f t="shared" si="2199"/>
        <v>0</v>
      </c>
      <c r="AH3105" s="439">
        <f t="shared" si="2199"/>
        <v>0</v>
      </c>
      <c r="AI3105" s="440">
        <f t="shared" si="2199"/>
        <v>0</v>
      </c>
      <c r="AJ3105" s="443">
        <f t="shared" si="2199"/>
        <v>0</v>
      </c>
      <c r="AK3105" s="439">
        <f t="shared" si="2199"/>
        <v>0</v>
      </c>
      <c r="AL3105" s="439">
        <f t="shared" si="2199"/>
        <v>0</v>
      </c>
      <c r="AM3105" s="439">
        <f t="shared" si="2199"/>
        <v>0</v>
      </c>
      <c r="AN3105" s="440">
        <f t="shared" si="2199"/>
        <v>0</v>
      </c>
    </row>
    <row r="3106" spans="1:40" outlineLevel="2">
      <c r="A3106" s="882">
        <f>ROW()</f>
        <v>3106</v>
      </c>
      <c r="B3106" s="453"/>
      <c r="D3106" s="452" t="s">
        <v>28</v>
      </c>
      <c r="H3106" s="458"/>
      <c r="I3106" s="458"/>
      <c r="J3106" s="459"/>
      <c r="K3106" s="458"/>
      <c r="L3106" s="458"/>
      <c r="M3106" s="458"/>
      <c r="N3106" s="463"/>
      <c r="O3106" s="458"/>
      <c r="P3106" s="458"/>
      <c r="Q3106" s="458"/>
      <c r="R3106" s="458"/>
      <c r="S3106" s="458"/>
      <c r="T3106" s="459"/>
      <c r="U3106" s="458"/>
      <c r="V3106" s="458"/>
      <c r="W3106" s="31"/>
      <c r="X3106" s="439"/>
      <c r="Y3106" s="443"/>
      <c r="Z3106" s="439">
        <f t="shared" ref="Z3106:AN3106" si="2200">Z3016+Z3034+Z3052+Z3070 + Z3088</f>
        <v>0.82000000000000006</v>
      </c>
      <c r="AA3106" s="439">
        <f t="shared" si="2200"/>
        <v>0.82000000000000006</v>
      </c>
      <c r="AB3106" s="439">
        <f t="shared" si="2200"/>
        <v>0.82000000000000006</v>
      </c>
      <c r="AC3106" s="439">
        <f t="shared" si="2200"/>
        <v>0.82000000000000006</v>
      </c>
      <c r="AD3106" s="439">
        <f t="shared" si="2200"/>
        <v>0.82000000000000006</v>
      </c>
      <c r="AE3106" s="443">
        <f t="shared" si="2200"/>
        <v>0.82000000000000006</v>
      </c>
      <c r="AF3106" s="439">
        <f t="shared" si="2200"/>
        <v>0.82000000000000006</v>
      </c>
      <c r="AG3106" s="439">
        <f t="shared" si="2200"/>
        <v>0.82000000000000006</v>
      </c>
      <c r="AH3106" s="439">
        <f t="shared" si="2200"/>
        <v>0.82000000000000006</v>
      </c>
      <c r="AI3106" s="440">
        <f t="shared" si="2200"/>
        <v>0.82000000000000006</v>
      </c>
      <c r="AJ3106" s="443">
        <f t="shared" si="2200"/>
        <v>0.82000000000000006</v>
      </c>
      <c r="AK3106" s="439">
        <f t="shared" si="2200"/>
        <v>0.82000000000000006</v>
      </c>
      <c r="AL3106" s="439">
        <f t="shared" si="2200"/>
        <v>0.82000000000000006</v>
      </c>
      <c r="AM3106" s="439">
        <f t="shared" si="2200"/>
        <v>0.82000000000000006</v>
      </c>
      <c r="AN3106" s="440">
        <f t="shared" si="2200"/>
        <v>0.82000000000000006</v>
      </c>
    </row>
    <row r="3107" spans="1:40" outlineLevel="2">
      <c r="A3107" s="882">
        <f>ROW()</f>
        <v>3107</v>
      </c>
      <c r="B3107" s="453"/>
      <c r="D3107" s="456" t="s">
        <v>443</v>
      </c>
      <c r="E3107" s="456"/>
      <c r="F3107" s="456"/>
      <c r="G3107" s="456"/>
      <c r="H3107" s="460"/>
      <c r="I3107" s="460"/>
      <c r="J3107" s="461"/>
      <c r="K3107" s="460"/>
      <c r="L3107" s="460"/>
      <c r="M3107" s="460"/>
      <c r="N3107" s="465"/>
      <c r="O3107" s="460"/>
      <c r="P3107" s="460"/>
      <c r="Q3107" s="460"/>
      <c r="R3107" s="460"/>
      <c r="S3107" s="460"/>
      <c r="T3107" s="461"/>
      <c r="U3107" s="460"/>
      <c r="V3107" s="460"/>
      <c r="W3107" s="57"/>
      <c r="X3107" s="441"/>
      <c r="Y3107" s="462"/>
      <c r="Z3107" s="441">
        <f t="shared" ref="Z3107:AN3107" si="2201">Z3017+Z3035+Z3053+Z3071 + Z3089</f>
        <v>0</v>
      </c>
      <c r="AA3107" s="441">
        <f t="shared" si="2201"/>
        <v>0</v>
      </c>
      <c r="AB3107" s="441">
        <f t="shared" si="2201"/>
        <v>0</v>
      </c>
      <c r="AC3107" s="441">
        <f t="shared" si="2201"/>
        <v>0</v>
      </c>
      <c r="AD3107" s="441">
        <f t="shared" si="2201"/>
        <v>0</v>
      </c>
      <c r="AE3107" s="462">
        <f t="shared" si="2201"/>
        <v>0</v>
      </c>
      <c r="AF3107" s="441">
        <f t="shared" si="2201"/>
        <v>0</v>
      </c>
      <c r="AG3107" s="441">
        <f t="shared" si="2201"/>
        <v>0</v>
      </c>
      <c r="AH3107" s="441">
        <f t="shared" si="2201"/>
        <v>0</v>
      </c>
      <c r="AI3107" s="442">
        <f t="shared" si="2201"/>
        <v>0</v>
      </c>
      <c r="AJ3107" s="462">
        <f t="shared" si="2201"/>
        <v>0</v>
      </c>
      <c r="AK3107" s="441">
        <f t="shared" si="2201"/>
        <v>0</v>
      </c>
      <c r="AL3107" s="441">
        <f t="shared" si="2201"/>
        <v>0</v>
      </c>
      <c r="AM3107" s="441">
        <f t="shared" si="2201"/>
        <v>0</v>
      </c>
      <c r="AN3107" s="442">
        <f t="shared" si="2201"/>
        <v>0</v>
      </c>
    </row>
    <row r="3108" spans="1:40" outlineLevel="2">
      <c r="A3108" s="882">
        <f>ROW()</f>
        <v>3108</v>
      </c>
      <c r="B3108" s="453"/>
      <c r="D3108" s="452" t="s">
        <v>24</v>
      </c>
      <c r="H3108" s="458"/>
      <c r="I3108" s="458"/>
      <c r="J3108" s="459"/>
      <c r="K3108" s="458"/>
      <c r="L3108" s="458"/>
      <c r="M3108" s="458"/>
      <c r="N3108" s="463"/>
      <c r="O3108" s="458"/>
      <c r="P3108" s="458"/>
      <c r="Q3108" s="458"/>
      <c r="R3108" s="458"/>
      <c r="S3108" s="458"/>
      <c r="T3108" s="459"/>
      <c r="U3108" s="458"/>
      <c r="V3108" s="458"/>
      <c r="W3108" s="439"/>
      <c r="X3108" s="439"/>
      <c r="Y3108" s="443"/>
      <c r="Z3108" s="439">
        <f t="shared" ref="Z3108:AN3108" si="2202">SUM(Z3092:Z3107)</f>
        <v>69.026709513011411</v>
      </c>
      <c r="AA3108" s="439">
        <f t="shared" si="2202"/>
        <v>64.482612181883383</v>
      </c>
      <c r="AB3108" s="439">
        <f t="shared" si="2202"/>
        <v>59.93851485075534</v>
      </c>
      <c r="AC3108" s="439">
        <f t="shared" si="2202"/>
        <v>55.394417519627311</v>
      </c>
      <c r="AD3108" s="439">
        <f t="shared" si="2202"/>
        <v>50.850320188499268</v>
      </c>
      <c r="AE3108" s="443">
        <f t="shared" si="2202"/>
        <v>47.081822616115652</v>
      </c>
      <c r="AF3108" s="439">
        <f t="shared" si="2202"/>
        <v>43.313325043732021</v>
      </c>
      <c r="AG3108" s="439">
        <f t="shared" si="2202"/>
        <v>39.544827471348391</v>
      </c>
      <c r="AH3108" s="439">
        <f t="shared" si="2202"/>
        <v>35.776329898964761</v>
      </c>
      <c r="AI3108" s="440">
        <f t="shared" si="2202"/>
        <v>32.007832326581131</v>
      </c>
      <c r="AJ3108" s="443">
        <f t="shared" si="2202"/>
        <v>28.239334754197504</v>
      </c>
      <c r="AK3108" s="439">
        <f t="shared" si="2202"/>
        <v>24.710241639616818</v>
      </c>
      <c r="AL3108" s="439">
        <f t="shared" si="2202"/>
        <v>21.181148525036136</v>
      </c>
      <c r="AM3108" s="439">
        <f t="shared" si="2202"/>
        <v>17.652055410455457</v>
      </c>
      <c r="AN3108" s="440">
        <f t="shared" si="2202"/>
        <v>14.122962295874773</v>
      </c>
    </row>
    <row r="3109" spans="1:40">
      <c r="A3109" s="884" t="s">
        <v>889</v>
      </c>
      <c r="B3109" s="885"/>
      <c r="C3109" s="886"/>
      <c r="D3109" s="885"/>
      <c r="E3109" s="885"/>
      <c r="F3109" s="885"/>
      <c r="G3109" s="25"/>
      <c r="H3109" s="885"/>
      <c r="I3109" s="25"/>
      <c r="J3109" s="323"/>
      <c r="K3109" s="25"/>
      <c r="L3109" s="25"/>
      <c r="M3109" s="25"/>
      <c r="N3109" s="318"/>
      <c r="O3109" s="25"/>
      <c r="P3109" s="25"/>
      <c r="Q3109" s="25"/>
      <c r="R3109" s="25"/>
      <c r="S3109" s="25"/>
      <c r="T3109" s="323"/>
      <c r="U3109" s="25"/>
      <c r="V3109" s="25"/>
      <c r="W3109" s="25"/>
      <c r="X3109" s="25"/>
      <c r="Y3109" s="323"/>
      <c r="Z3109" s="25"/>
      <c r="AA3109" s="25"/>
      <c r="AB3109" s="25"/>
      <c r="AC3109" s="25"/>
      <c r="AD3109" s="25"/>
      <c r="AE3109" s="323"/>
      <c r="AF3109" s="25"/>
      <c r="AG3109" s="25"/>
      <c r="AH3109" s="25"/>
      <c r="AI3109" s="318"/>
      <c r="AJ3109" s="323"/>
      <c r="AK3109" s="25"/>
      <c r="AL3109" s="25"/>
      <c r="AM3109" s="25"/>
      <c r="AN3109" s="318"/>
    </row>
    <row r="3110" spans="1:40" outlineLevel="1">
      <c r="A3110" s="732" t="s">
        <v>26</v>
      </c>
      <c r="B3110" s="733"/>
      <c r="C3110" s="881"/>
      <c r="D3110" s="733"/>
      <c r="E3110" s="733"/>
      <c r="F3110" s="733"/>
      <c r="G3110" s="730"/>
      <c r="H3110" s="733"/>
      <c r="I3110" s="730"/>
      <c r="J3110" s="729"/>
      <c r="K3110" s="730"/>
      <c r="L3110" s="730"/>
      <c r="M3110" s="730"/>
      <c r="N3110" s="731"/>
      <c r="O3110" s="730"/>
      <c r="P3110" s="730"/>
      <c r="Q3110" s="730"/>
      <c r="R3110" s="730"/>
      <c r="S3110" s="730"/>
      <c r="T3110" s="729"/>
      <c r="U3110" s="730"/>
      <c r="V3110" s="730"/>
      <c r="W3110" s="730"/>
      <c r="X3110" s="730"/>
      <c r="Y3110" s="729"/>
      <c r="Z3110" s="730"/>
      <c r="AA3110" s="730"/>
      <c r="AB3110" s="730"/>
      <c r="AC3110" s="730"/>
      <c r="AD3110" s="730"/>
      <c r="AE3110" s="729"/>
      <c r="AF3110" s="730"/>
      <c r="AG3110" s="730"/>
      <c r="AH3110" s="730"/>
      <c r="AI3110" s="731"/>
      <c r="AJ3110" s="729"/>
      <c r="AK3110" s="730"/>
      <c r="AL3110" s="730"/>
      <c r="AM3110" s="730"/>
      <c r="AN3110" s="731"/>
    </row>
    <row r="3111" spans="1:40" outlineLevel="2">
      <c r="A3111" s="882">
        <f>ROW()</f>
        <v>3111</v>
      </c>
      <c r="B3111" s="453"/>
      <c r="D3111" s="452" t="s">
        <v>300</v>
      </c>
      <c r="H3111" s="458"/>
      <c r="I3111" s="458"/>
      <c r="J3111" s="459"/>
      <c r="K3111" s="458"/>
      <c r="L3111" s="458"/>
      <c r="M3111" s="458"/>
      <c r="N3111" s="463"/>
      <c r="O3111" s="458"/>
      <c r="P3111" s="458"/>
      <c r="Q3111" s="458"/>
      <c r="R3111" s="458"/>
      <c r="S3111" s="458"/>
      <c r="T3111" s="459"/>
      <c r="U3111" s="458"/>
      <c r="V3111" s="458"/>
      <c r="W3111" s="458"/>
      <c r="X3111" s="458"/>
      <c r="Y3111" s="459"/>
      <c r="Z3111" s="458"/>
      <c r="AA3111" s="169"/>
      <c r="AB3111" s="169">
        <f>Input!$AC$58</f>
        <v>20</v>
      </c>
      <c r="AC3111" s="448">
        <f t="shared" ref="AC3111:AI3111" si="2203">(AB3111-AB$9)*(AB3111&gt;AC$9)</f>
        <v>19</v>
      </c>
      <c r="AD3111" s="448">
        <f t="shared" si="2203"/>
        <v>18</v>
      </c>
      <c r="AE3111" s="464">
        <f t="shared" si="2203"/>
        <v>17</v>
      </c>
      <c r="AF3111" s="448">
        <f t="shared" si="2203"/>
        <v>16</v>
      </c>
      <c r="AG3111" s="448">
        <f t="shared" si="2203"/>
        <v>15</v>
      </c>
      <c r="AH3111" s="448">
        <f t="shared" si="2203"/>
        <v>14</v>
      </c>
      <c r="AI3111" s="449">
        <f t="shared" si="2203"/>
        <v>13</v>
      </c>
      <c r="AJ3111" s="464">
        <f t="shared" ref="AJ3111:AJ3126" si="2204">(AI3111-AI$9)*(AI3111&gt;AJ$9)</f>
        <v>12</v>
      </c>
      <c r="AK3111" s="448">
        <f t="shared" ref="AK3111:AK3126" si="2205">(AJ3111-AJ$9)*(AJ3111&gt;AK$9)</f>
        <v>11</v>
      </c>
      <c r="AL3111" s="448">
        <f t="shared" ref="AL3111:AL3126" si="2206">(AK3111-AK$9)*(AK3111&gt;AL$9)</f>
        <v>10</v>
      </c>
      <c r="AM3111" s="448">
        <f t="shared" ref="AM3111:AM3126" si="2207">(AL3111-AL$9)*(AL3111&gt;AM$9)</f>
        <v>9</v>
      </c>
      <c r="AN3111" s="449">
        <f t="shared" ref="AN3111:AN3126" si="2208">(AM3111-AM$9)*(AM3111&gt;AN$9)</f>
        <v>8</v>
      </c>
    </row>
    <row r="3112" spans="1:40" outlineLevel="2">
      <c r="A3112" s="882">
        <f>ROW()</f>
        <v>3112</v>
      </c>
      <c r="B3112" s="453"/>
      <c r="D3112" s="452" t="s">
        <v>301</v>
      </c>
      <c r="H3112" s="458"/>
      <c r="I3112" s="458"/>
      <c r="J3112" s="459"/>
      <c r="K3112" s="458"/>
      <c r="L3112" s="458"/>
      <c r="M3112" s="458"/>
      <c r="N3112" s="463"/>
      <c r="O3112" s="458"/>
      <c r="P3112" s="458"/>
      <c r="Q3112" s="458"/>
      <c r="R3112" s="458"/>
      <c r="S3112" s="458"/>
      <c r="T3112" s="459"/>
      <c r="U3112" s="458"/>
      <c r="V3112" s="458"/>
      <c r="W3112" s="458"/>
      <c r="X3112" s="458"/>
      <c r="Y3112" s="459"/>
      <c r="Z3112" s="458"/>
      <c r="AA3112" s="169"/>
      <c r="AB3112" s="169">
        <f>Input!$AC$59</f>
        <v>20</v>
      </c>
      <c r="AC3112" s="448">
        <f t="shared" ref="AC3112:AI3112" si="2209">(AB3112-AB$9)*(AB3112&gt;AC$9)</f>
        <v>19</v>
      </c>
      <c r="AD3112" s="448">
        <f t="shared" si="2209"/>
        <v>18</v>
      </c>
      <c r="AE3112" s="464">
        <f t="shared" si="2209"/>
        <v>17</v>
      </c>
      <c r="AF3112" s="448">
        <f t="shared" si="2209"/>
        <v>16</v>
      </c>
      <c r="AG3112" s="448">
        <f t="shared" si="2209"/>
        <v>15</v>
      </c>
      <c r="AH3112" s="448">
        <f t="shared" si="2209"/>
        <v>14</v>
      </c>
      <c r="AI3112" s="449">
        <f t="shared" si="2209"/>
        <v>13</v>
      </c>
      <c r="AJ3112" s="464">
        <f t="shared" si="2204"/>
        <v>12</v>
      </c>
      <c r="AK3112" s="448">
        <f t="shared" si="2205"/>
        <v>11</v>
      </c>
      <c r="AL3112" s="448">
        <f t="shared" si="2206"/>
        <v>10</v>
      </c>
      <c r="AM3112" s="448">
        <f t="shared" si="2207"/>
        <v>9</v>
      </c>
      <c r="AN3112" s="449">
        <f t="shared" si="2208"/>
        <v>8</v>
      </c>
    </row>
    <row r="3113" spans="1:40" outlineLevel="2">
      <c r="A3113" s="882">
        <f>ROW()</f>
        <v>3113</v>
      </c>
      <c r="B3113" s="453"/>
      <c r="D3113" s="452" t="s">
        <v>29</v>
      </c>
      <c r="H3113" s="458"/>
      <c r="I3113" s="458"/>
      <c r="J3113" s="459"/>
      <c r="K3113" s="458"/>
      <c r="L3113" s="458"/>
      <c r="M3113" s="458"/>
      <c r="N3113" s="463"/>
      <c r="O3113" s="458"/>
      <c r="P3113" s="458"/>
      <c r="Q3113" s="458"/>
      <c r="R3113" s="458"/>
      <c r="S3113" s="458"/>
      <c r="T3113" s="459"/>
      <c r="U3113" s="458"/>
      <c r="V3113" s="458"/>
      <c r="W3113" s="458"/>
      <c r="X3113" s="458"/>
      <c r="Y3113" s="459"/>
      <c r="Z3113" s="458"/>
      <c r="AA3113" s="169"/>
      <c r="AB3113" s="169">
        <f>Input!$AC$60</f>
        <v>20</v>
      </c>
      <c r="AC3113" s="448">
        <f t="shared" ref="AC3113:AI3113" si="2210">(AB3113-AB$9)*(AB3113&gt;AC$9)</f>
        <v>19</v>
      </c>
      <c r="AD3113" s="448">
        <f t="shared" si="2210"/>
        <v>18</v>
      </c>
      <c r="AE3113" s="464">
        <f t="shared" si="2210"/>
        <v>17</v>
      </c>
      <c r="AF3113" s="448">
        <f t="shared" si="2210"/>
        <v>16</v>
      </c>
      <c r="AG3113" s="448">
        <f t="shared" si="2210"/>
        <v>15</v>
      </c>
      <c r="AH3113" s="448">
        <f t="shared" si="2210"/>
        <v>14</v>
      </c>
      <c r="AI3113" s="449">
        <f t="shared" si="2210"/>
        <v>13</v>
      </c>
      <c r="AJ3113" s="464">
        <f t="shared" si="2204"/>
        <v>12</v>
      </c>
      <c r="AK3113" s="448">
        <f t="shared" si="2205"/>
        <v>11</v>
      </c>
      <c r="AL3113" s="448">
        <f t="shared" si="2206"/>
        <v>10</v>
      </c>
      <c r="AM3113" s="448">
        <f t="shared" si="2207"/>
        <v>9</v>
      </c>
      <c r="AN3113" s="449">
        <f t="shared" si="2208"/>
        <v>8</v>
      </c>
    </row>
    <row r="3114" spans="1:40" outlineLevel="2">
      <c r="A3114" s="882">
        <f>ROW()</f>
        <v>3114</v>
      </c>
      <c r="B3114" s="453"/>
      <c r="D3114" s="452" t="s">
        <v>30</v>
      </c>
      <c r="H3114" s="458"/>
      <c r="I3114" s="458"/>
      <c r="J3114" s="459"/>
      <c r="K3114" s="458"/>
      <c r="L3114" s="458"/>
      <c r="M3114" s="458"/>
      <c r="N3114" s="463"/>
      <c r="O3114" s="458"/>
      <c r="P3114" s="458"/>
      <c r="Q3114" s="458"/>
      <c r="R3114" s="458"/>
      <c r="S3114" s="458"/>
      <c r="T3114" s="459"/>
      <c r="U3114" s="458"/>
      <c r="V3114" s="458"/>
      <c r="W3114" s="458"/>
      <c r="X3114" s="458"/>
      <c r="Y3114" s="459"/>
      <c r="Z3114" s="458"/>
      <c r="AA3114" s="169"/>
      <c r="AB3114" s="169">
        <f>Input!$AC$61</f>
        <v>20</v>
      </c>
      <c r="AC3114" s="448">
        <f t="shared" ref="AC3114:AI3114" si="2211">(AB3114-AB$9)*(AB3114&gt;AC$9)</f>
        <v>19</v>
      </c>
      <c r="AD3114" s="448">
        <f t="shared" si="2211"/>
        <v>18</v>
      </c>
      <c r="AE3114" s="464">
        <f t="shared" si="2211"/>
        <v>17</v>
      </c>
      <c r="AF3114" s="448">
        <f t="shared" si="2211"/>
        <v>16</v>
      </c>
      <c r="AG3114" s="448">
        <f t="shared" si="2211"/>
        <v>15</v>
      </c>
      <c r="AH3114" s="448">
        <f t="shared" si="2211"/>
        <v>14</v>
      </c>
      <c r="AI3114" s="449">
        <f t="shared" si="2211"/>
        <v>13</v>
      </c>
      <c r="AJ3114" s="464">
        <f t="shared" si="2204"/>
        <v>12</v>
      </c>
      <c r="AK3114" s="448">
        <f t="shared" si="2205"/>
        <v>11</v>
      </c>
      <c r="AL3114" s="448">
        <f t="shared" si="2206"/>
        <v>10</v>
      </c>
      <c r="AM3114" s="448">
        <f t="shared" si="2207"/>
        <v>9</v>
      </c>
      <c r="AN3114" s="449">
        <f t="shared" si="2208"/>
        <v>8</v>
      </c>
    </row>
    <row r="3115" spans="1:40" outlineLevel="2">
      <c r="A3115" s="882">
        <f>ROW()</f>
        <v>3115</v>
      </c>
      <c r="B3115" s="453"/>
      <c r="D3115" s="452" t="s">
        <v>31</v>
      </c>
      <c r="H3115" s="458"/>
      <c r="I3115" s="458"/>
      <c r="J3115" s="459"/>
      <c r="K3115" s="458"/>
      <c r="L3115" s="458"/>
      <c r="M3115" s="458"/>
      <c r="N3115" s="463"/>
      <c r="O3115" s="458"/>
      <c r="P3115" s="458"/>
      <c r="Q3115" s="458"/>
      <c r="R3115" s="458"/>
      <c r="S3115" s="458"/>
      <c r="T3115" s="459"/>
      <c r="U3115" s="458"/>
      <c r="V3115" s="458"/>
      <c r="W3115" s="458"/>
      <c r="X3115" s="458"/>
      <c r="Y3115" s="459"/>
      <c r="Z3115" s="458"/>
      <c r="AA3115" s="169"/>
      <c r="AB3115" s="169">
        <f>Input!$AC$62</f>
        <v>20</v>
      </c>
      <c r="AC3115" s="448">
        <f t="shared" ref="AC3115:AI3115" si="2212">(AB3115-AB$9)*(AB3115&gt;AC$9)</f>
        <v>19</v>
      </c>
      <c r="AD3115" s="448">
        <f t="shared" si="2212"/>
        <v>18</v>
      </c>
      <c r="AE3115" s="464">
        <f t="shared" si="2212"/>
        <v>17</v>
      </c>
      <c r="AF3115" s="448">
        <f t="shared" si="2212"/>
        <v>16</v>
      </c>
      <c r="AG3115" s="448">
        <f t="shared" si="2212"/>
        <v>15</v>
      </c>
      <c r="AH3115" s="448">
        <f t="shared" si="2212"/>
        <v>14</v>
      </c>
      <c r="AI3115" s="449">
        <f t="shared" si="2212"/>
        <v>13</v>
      </c>
      <c r="AJ3115" s="464">
        <f t="shared" si="2204"/>
        <v>12</v>
      </c>
      <c r="AK3115" s="448">
        <f t="shared" si="2205"/>
        <v>11</v>
      </c>
      <c r="AL3115" s="448">
        <f t="shared" si="2206"/>
        <v>10</v>
      </c>
      <c r="AM3115" s="448">
        <f t="shared" si="2207"/>
        <v>9</v>
      </c>
      <c r="AN3115" s="449">
        <f t="shared" si="2208"/>
        <v>8</v>
      </c>
    </row>
    <row r="3116" spans="1:40" outlineLevel="2">
      <c r="A3116" s="882">
        <f>ROW()</f>
        <v>3116</v>
      </c>
      <c r="B3116" s="453"/>
      <c r="D3116" s="452" t="s">
        <v>32</v>
      </c>
      <c r="H3116" s="458"/>
      <c r="I3116" s="458"/>
      <c r="J3116" s="459"/>
      <c r="K3116" s="458"/>
      <c r="L3116" s="458"/>
      <c r="M3116" s="458"/>
      <c r="N3116" s="463"/>
      <c r="O3116" s="458"/>
      <c r="P3116" s="458"/>
      <c r="Q3116" s="458"/>
      <c r="R3116" s="458"/>
      <c r="S3116" s="458"/>
      <c r="T3116" s="459"/>
      <c r="U3116" s="458"/>
      <c r="V3116" s="458"/>
      <c r="W3116" s="458"/>
      <c r="X3116" s="458"/>
      <c r="Y3116" s="459"/>
      <c r="Z3116" s="458"/>
      <c r="AA3116" s="169"/>
      <c r="AB3116" s="169">
        <f>Input!$AC$63</f>
        <v>40</v>
      </c>
      <c r="AC3116" s="448">
        <f t="shared" ref="AC3116:AI3116" si="2213">(AB3116-AB$9)*(AB3116&gt;AC$9)</f>
        <v>39</v>
      </c>
      <c r="AD3116" s="448">
        <f t="shared" si="2213"/>
        <v>38</v>
      </c>
      <c r="AE3116" s="464">
        <f t="shared" si="2213"/>
        <v>37</v>
      </c>
      <c r="AF3116" s="448">
        <f t="shared" si="2213"/>
        <v>36</v>
      </c>
      <c r="AG3116" s="448">
        <f t="shared" si="2213"/>
        <v>35</v>
      </c>
      <c r="AH3116" s="448">
        <f t="shared" si="2213"/>
        <v>34</v>
      </c>
      <c r="AI3116" s="449">
        <f t="shared" si="2213"/>
        <v>33</v>
      </c>
      <c r="AJ3116" s="464">
        <f t="shared" si="2204"/>
        <v>32</v>
      </c>
      <c r="AK3116" s="448">
        <f t="shared" si="2205"/>
        <v>31</v>
      </c>
      <c r="AL3116" s="448">
        <f t="shared" si="2206"/>
        <v>30</v>
      </c>
      <c r="AM3116" s="448">
        <f t="shared" si="2207"/>
        <v>29</v>
      </c>
      <c r="AN3116" s="449">
        <f t="shared" si="2208"/>
        <v>28</v>
      </c>
    </row>
    <row r="3117" spans="1:40" outlineLevel="2">
      <c r="A3117" s="882">
        <f>ROW()</f>
        <v>3117</v>
      </c>
      <c r="B3117" s="453"/>
      <c r="D3117" s="452" t="s">
        <v>33</v>
      </c>
      <c r="H3117" s="458"/>
      <c r="I3117" s="458"/>
      <c r="J3117" s="459"/>
      <c r="K3117" s="458"/>
      <c r="L3117" s="458"/>
      <c r="M3117" s="458"/>
      <c r="N3117" s="463"/>
      <c r="O3117" s="458"/>
      <c r="P3117" s="458"/>
      <c r="Q3117" s="458"/>
      <c r="R3117" s="458"/>
      <c r="S3117" s="458"/>
      <c r="T3117" s="459"/>
      <c r="U3117" s="458"/>
      <c r="V3117" s="458"/>
      <c r="W3117" s="458"/>
      <c r="X3117" s="458"/>
      <c r="Y3117" s="459"/>
      <c r="Z3117" s="458"/>
      <c r="AA3117" s="169"/>
      <c r="AB3117" s="169">
        <f>Input!$AC$64</f>
        <v>40</v>
      </c>
      <c r="AC3117" s="448">
        <f t="shared" ref="AC3117:AI3117" si="2214">(AB3117-AB$9)*(AB3117&gt;AC$9)</f>
        <v>39</v>
      </c>
      <c r="AD3117" s="448">
        <f t="shared" si="2214"/>
        <v>38</v>
      </c>
      <c r="AE3117" s="464">
        <f t="shared" si="2214"/>
        <v>37</v>
      </c>
      <c r="AF3117" s="448">
        <f t="shared" si="2214"/>
        <v>36</v>
      </c>
      <c r="AG3117" s="448">
        <f t="shared" si="2214"/>
        <v>35</v>
      </c>
      <c r="AH3117" s="448">
        <f t="shared" si="2214"/>
        <v>34</v>
      </c>
      <c r="AI3117" s="449">
        <f t="shared" si="2214"/>
        <v>33</v>
      </c>
      <c r="AJ3117" s="464">
        <f t="shared" si="2204"/>
        <v>32</v>
      </c>
      <c r="AK3117" s="448">
        <f t="shared" si="2205"/>
        <v>31</v>
      </c>
      <c r="AL3117" s="448">
        <f t="shared" si="2206"/>
        <v>30</v>
      </c>
      <c r="AM3117" s="448">
        <f t="shared" si="2207"/>
        <v>29</v>
      </c>
      <c r="AN3117" s="449">
        <f t="shared" si="2208"/>
        <v>28</v>
      </c>
    </row>
    <row r="3118" spans="1:40" outlineLevel="2">
      <c r="A3118" s="882">
        <f>ROW()</f>
        <v>3118</v>
      </c>
      <c r="B3118" s="453"/>
      <c r="D3118" s="452" t="s">
        <v>27</v>
      </c>
      <c r="H3118" s="458"/>
      <c r="I3118" s="458"/>
      <c r="J3118" s="459"/>
      <c r="K3118" s="458"/>
      <c r="L3118" s="458"/>
      <c r="M3118" s="458"/>
      <c r="N3118" s="463"/>
      <c r="O3118" s="458"/>
      <c r="P3118" s="458"/>
      <c r="Q3118" s="458"/>
      <c r="R3118" s="458"/>
      <c r="S3118" s="458"/>
      <c r="T3118" s="459"/>
      <c r="U3118" s="458"/>
      <c r="V3118" s="458"/>
      <c r="W3118" s="458"/>
      <c r="X3118" s="458"/>
      <c r="Y3118" s="459"/>
      <c r="Z3118" s="458"/>
      <c r="AA3118" s="169"/>
      <c r="AB3118" s="169">
        <f>Input!$AC$65</f>
        <v>40</v>
      </c>
      <c r="AC3118" s="448">
        <f t="shared" ref="AC3118:AI3118" si="2215">(AB3118-AB$9)*(AB3118&gt;AC$9)</f>
        <v>39</v>
      </c>
      <c r="AD3118" s="448">
        <f t="shared" si="2215"/>
        <v>38</v>
      </c>
      <c r="AE3118" s="464">
        <f t="shared" si="2215"/>
        <v>37</v>
      </c>
      <c r="AF3118" s="448">
        <f t="shared" si="2215"/>
        <v>36</v>
      </c>
      <c r="AG3118" s="448">
        <f t="shared" si="2215"/>
        <v>35</v>
      </c>
      <c r="AH3118" s="448">
        <f t="shared" si="2215"/>
        <v>34</v>
      </c>
      <c r="AI3118" s="449">
        <f t="shared" si="2215"/>
        <v>33</v>
      </c>
      <c r="AJ3118" s="464">
        <f t="shared" si="2204"/>
        <v>32</v>
      </c>
      <c r="AK3118" s="448">
        <f t="shared" si="2205"/>
        <v>31</v>
      </c>
      <c r="AL3118" s="448">
        <f t="shared" si="2206"/>
        <v>30</v>
      </c>
      <c r="AM3118" s="448">
        <f t="shared" si="2207"/>
        <v>29</v>
      </c>
      <c r="AN3118" s="449">
        <f t="shared" si="2208"/>
        <v>28</v>
      </c>
    </row>
    <row r="3119" spans="1:40" outlineLevel="2">
      <c r="A3119" s="882">
        <f>ROW()</f>
        <v>3119</v>
      </c>
      <c r="B3119" s="453"/>
      <c r="D3119" s="452" t="s">
        <v>34</v>
      </c>
      <c r="H3119" s="458"/>
      <c r="I3119" s="458"/>
      <c r="J3119" s="459"/>
      <c r="K3119" s="458"/>
      <c r="L3119" s="458"/>
      <c r="M3119" s="458"/>
      <c r="N3119" s="463"/>
      <c r="O3119" s="458"/>
      <c r="P3119" s="458"/>
      <c r="Q3119" s="458"/>
      <c r="R3119" s="458"/>
      <c r="S3119" s="458"/>
      <c r="T3119" s="459"/>
      <c r="U3119" s="458"/>
      <c r="V3119" s="458"/>
      <c r="W3119" s="458"/>
      <c r="X3119" s="458"/>
      <c r="Y3119" s="459"/>
      <c r="Z3119" s="458"/>
      <c r="AA3119" s="169"/>
      <c r="AB3119" s="169">
        <f>Input!$AC$66</f>
        <v>15</v>
      </c>
      <c r="AC3119" s="448">
        <f t="shared" ref="AC3119:AI3119" si="2216">(AB3119-AB$9)*(AB3119&gt;AC$9)</f>
        <v>14</v>
      </c>
      <c r="AD3119" s="448">
        <f t="shared" si="2216"/>
        <v>13</v>
      </c>
      <c r="AE3119" s="464">
        <f t="shared" si="2216"/>
        <v>12</v>
      </c>
      <c r="AF3119" s="448">
        <f t="shared" si="2216"/>
        <v>11</v>
      </c>
      <c r="AG3119" s="448">
        <f t="shared" si="2216"/>
        <v>10</v>
      </c>
      <c r="AH3119" s="448">
        <f t="shared" si="2216"/>
        <v>9</v>
      </c>
      <c r="AI3119" s="449">
        <f t="shared" si="2216"/>
        <v>8</v>
      </c>
      <c r="AJ3119" s="464">
        <f t="shared" si="2204"/>
        <v>7</v>
      </c>
      <c r="AK3119" s="448">
        <f t="shared" si="2205"/>
        <v>6</v>
      </c>
      <c r="AL3119" s="448">
        <f t="shared" si="2206"/>
        <v>5</v>
      </c>
      <c r="AM3119" s="448">
        <f t="shared" si="2207"/>
        <v>4</v>
      </c>
      <c r="AN3119" s="449">
        <f t="shared" si="2208"/>
        <v>3</v>
      </c>
    </row>
    <row r="3120" spans="1:40" outlineLevel="2">
      <c r="A3120" s="882">
        <f>ROW()</f>
        <v>3120</v>
      </c>
      <c r="B3120" s="453"/>
      <c r="D3120" s="452" t="s">
        <v>35</v>
      </c>
      <c r="H3120" s="458"/>
      <c r="I3120" s="458"/>
      <c r="J3120" s="459"/>
      <c r="K3120" s="458"/>
      <c r="L3120" s="458"/>
      <c r="M3120" s="458"/>
      <c r="N3120" s="463"/>
      <c r="O3120" s="458"/>
      <c r="P3120" s="458"/>
      <c r="Q3120" s="458"/>
      <c r="R3120" s="458"/>
      <c r="S3120" s="458"/>
      <c r="T3120" s="459"/>
      <c r="U3120" s="458"/>
      <c r="V3120" s="458"/>
      <c r="W3120" s="458"/>
      <c r="X3120" s="458"/>
      <c r="Y3120" s="459"/>
      <c r="Z3120" s="458"/>
      <c r="AA3120" s="169"/>
      <c r="AB3120" s="169">
        <f>Input!$AC$67</f>
        <v>10</v>
      </c>
      <c r="AC3120" s="448">
        <f t="shared" ref="AC3120:AI3120" si="2217">(AB3120-AB$9)*(AB3120&gt;AC$9)</f>
        <v>9</v>
      </c>
      <c r="AD3120" s="448">
        <f t="shared" si="2217"/>
        <v>8</v>
      </c>
      <c r="AE3120" s="464">
        <f t="shared" si="2217"/>
        <v>7</v>
      </c>
      <c r="AF3120" s="448">
        <f t="shared" si="2217"/>
        <v>6</v>
      </c>
      <c r="AG3120" s="448">
        <f t="shared" si="2217"/>
        <v>5</v>
      </c>
      <c r="AH3120" s="448">
        <f t="shared" si="2217"/>
        <v>4</v>
      </c>
      <c r="AI3120" s="449">
        <f t="shared" si="2217"/>
        <v>3</v>
      </c>
      <c r="AJ3120" s="464">
        <f t="shared" si="2204"/>
        <v>2</v>
      </c>
      <c r="AK3120" s="448">
        <f t="shared" si="2205"/>
        <v>1</v>
      </c>
      <c r="AL3120" s="448">
        <f t="shared" si="2206"/>
        <v>0</v>
      </c>
      <c r="AM3120" s="448">
        <f t="shared" si="2207"/>
        <v>0</v>
      </c>
      <c r="AN3120" s="449">
        <f t="shared" si="2208"/>
        <v>0</v>
      </c>
    </row>
    <row r="3121" spans="1:40" outlineLevel="2">
      <c r="A3121" s="882">
        <f>ROW()</f>
        <v>3121</v>
      </c>
      <c r="B3121" s="453"/>
      <c r="D3121" s="452" t="s">
        <v>302</v>
      </c>
      <c r="H3121" s="458"/>
      <c r="I3121" s="458"/>
      <c r="J3121" s="459"/>
      <c r="K3121" s="458"/>
      <c r="L3121" s="458"/>
      <c r="M3121" s="458"/>
      <c r="N3121" s="463"/>
      <c r="O3121" s="458"/>
      <c r="P3121" s="458"/>
      <c r="Q3121" s="458"/>
      <c r="R3121" s="458"/>
      <c r="S3121" s="458"/>
      <c r="T3121" s="459"/>
      <c r="U3121" s="458"/>
      <c r="V3121" s="458"/>
      <c r="W3121" s="458"/>
      <c r="X3121" s="458"/>
      <c r="Y3121" s="459"/>
      <c r="Z3121" s="458"/>
      <c r="AA3121" s="169"/>
      <c r="AB3121" s="169">
        <f>Input!$AC$68</f>
        <v>10</v>
      </c>
      <c r="AC3121" s="448">
        <f t="shared" ref="AC3121:AI3121" si="2218">(AB3121-AB$9)*(AB3121&gt;AC$9)</f>
        <v>9</v>
      </c>
      <c r="AD3121" s="448">
        <f t="shared" si="2218"/>
        <v>8</v>
      </c>
      <c r="AE3121" s="464">
        <f t="shared" si="2218"/>
        <v>7</v>
      </c>
      <c r="AF3121" s="448">
        <f t="shared" si="2218"/>
        <v>6</v>
      </c>
      <c r="AG3121" s="448">
        <f t="shared" si="2218"/>
        <v>5</v>
      </c>
      <c r="AH3121" s="448">
        <f t="shared" si="2218"/>
        <v>4</v>
      </c>
      <c r="AI3121" s="449">
        <f t="shared" si="2218"/>
        <v>3</v>
      </c>
      <c r="AJ3121" s="464">
        <f t="shared" si="2204"/>
        <v>2</v>
      </c>
      <c r="AK3121" s="448">
        <f t="shared" si="2205"/>
        <v>1</v>
      </c>
      <c r="AL3121" s="448">
        <f t="shared" si="2206"/>
        <v>0</v>
      </c>
      <c r="AM3121" s="448">
        <f t="shared" si="2207"/>
        <v>0</v>
      </c>
      <c r="AN3121" s="449">
        <f t="shared" si="2208"/>
        <v>0</v>
      </c>
    </row>
    <row r="3122" spans="1:40" outlineLevel="2">
      <c r="A3122" s="882">
        <f>ROW()</f>
        <v>3122</v>
      </c>
      <c r="B3122" s="453"/>
      <c r="D3122" s="452" t="s">
        <v>36</v>
      </c>
      <c r="H3122" s="458"/>
      <c r="I3122" s="458"/>
      <c r="J3122" s="459"/>
      <c r="K3122" s="458"/>
      <c r="L3122" s="458"/>
      <c r="M3122" s="458"/>
      <c r="N3122" s="463"/>
      <c r="O3122" s="458"/>
      <c r="P3122" s="458"/>
      <c r="Q3122" s="458"/>
      <c r="R3122" s="458"/>
      <c r="S3122" s="458"/>
      <c r="T3122" s="459"/>
      <c r="U3122" s="458"/>
      <c r="V3122" s="458"/>
      <c r="W3122" s="458"/>
      <c r="X3122" s="458"/>
      <c r="Y3122" s="459"/>
      <c r="Z3122" s="458"/>
      <c r="AA3122" s="169"/>
      <c r="AB3122" s="169">
        <f>Input!$AC$69</f>
        <v>4</v>
      </c>
      <c r="AC3122" s="448">
        <f t="shared" ref="AC3122:AI3122" si="2219">(AB3122-AB$9)*(AB3122&gt;AC$9)</f>
        <v>3</v>
      </c>
      <c r="AD3122" s="448">
        <f t="shared" si="2219"/>
        <v>2</v>
      </c>
      <c r="AE3122" s="464">
        <f t="shared" si="2219"/>
        <v>1</v>
      </c>
      <c r="AF3122" s="448">
        <f t="shared" si="2219"/>
        <v>0</v>
      </c>
      <c r="AG3122" s="448">
        <f t="shared" si="2219"/>
        <v>0</v>
      </c>
      <c r="AH3122" s="448">
        <f t="shared" si="2219"/>
        <v>0</v>
      </c>
      <c r="AI3122" s="449">
        <f t="shared" si="2219"/>
        <v>0</v>
      </c>
      <c r="AJ3122" s="464">
        <f t="shared" si="2204"/>
        <v>0</v>
      </c>
      <c r="AK3122" s="448">
        <f t="shared" si="2205"/>
        <v>0</v>
      </c>
      <c r="AL3122" s="448">
        <f t="shared" si="2206"/>
        <v>0</v>
      </c>
      <c r="AM3122" s="448">
        <f t="shared" si="2207"/>
        <v>0</v>
      </c>
      <c r="AN3122" s="449">
        <f t="shared" si="2208"/>
        <v>0</v>
      </c>
    </row>
    <row r="3123" spans="1:40" outlineLevel="2">
      <c r="A3123" s="882">
        <f>ROW()</f>
        <v>3123</v>
      </c>
      <c r="B3123" s="453"/>
      <c r="D3123" s="452" t="s">
        <v>583</v>
      </c>
      <c r="H3123" s="458"/>
      <c r="I3123" s="458"/>
      <c r="J3123" s="459"/>
      <c r="K3123" s="458"/>
      <c r="L3123" s="458"/>
      <c r="M3123" s="458"/>
      <c r="N3123" s="463"/>
      <c r="O3123" s="458"/>
      <c r="P3123" s="458"/>
      <c r="Q3123" s="458"/>
      <c r="R3123" s="458"/>
      <c r="S3123" s="458"/>
      <c r="T3123" s="459"/>
      <c r="U3123" s="458"/>
      <c r="V3123" s="458"/>
      <c r="W3123" s="458"/>
      <c r="X3123" s="458"/>
      <c r="Y3123" s="459"/>
      <c r="Z3123" s="458"/>
      <c r="AA3123" s="169"/>
      <c r="AB3123" s="169">
        <f>Input!$AC$70</f>
        <v>10</v>
      </c>
      <c r="AC3123" s="448">
        <f t="shared" ref="AC3123:AI3123" si="2220">(AB3123-AB$9)*(AB3123&gt;AC$9)</f>
        <v>9</v>
      </c>
      <c r="AD3123" s="448">
        <f t="shared" si="2220"/>
        <v>8</v>
      </c>
      <c r="AE3123" s="464">
        <f t="shared" si="2220"/>
        <v>7</v>
      </c>
      <c r="AF3123" s="448">
        <f t="shared" si="2220"/>
        <v>6</v>
      </c>
      <c r="AG3123" s="448">
        <f t="shared" si="2220"/>
        <v>5</v>
      </c>
      <c r="AH3123" s="448">
        <f t="shared" si="2220"/>
        <v>4</v>
      </c>
      <c r="AI3123" s="449">
        <f t="shared" si="2220"/>
        <v>3</v>
      </c>
      <c r="AJ3123" s="464">
        <f t="shared" si="2204"/>
        <v>2</v>
      </c>
      <c r="AK3123" s="448">
        <f t="shared" si="2205"/>
        <v>1</v>
      </c>
      <c r="AL3123" s="448">
        <f t="shared" si="2206"/>
        <v>0</v>
      </c>
      <c r="AM3123" s="448">
        <f t="shared" si="2207"/>
        <v>0</v>
      </c>
      <c r="AN3123" s="449">
        <f t="shared" si="2208"/>
        <v>0</v>
      </c>
    </row>
    <row r="3124" spans="1:40" outlineLevel="2">
      <c r="A3124" s="882">
        <f>ROW()</f>
        <v>3124</v>
      </c>
      <c r="B3124" s="453"/>
      <c r="D3124" s="452" t="s">
        <v>81</v>
      </c>
      <c r="H3124" s="458"/>
      <c r="I3124" s="458"/>
      <c r="J3124" s="459"/>
      <c r="K3124" s="458"/>
      <c r="L3124" s="458"/>
      <c r="M3124" s="458"/>
      <c r="N3124" s="463"/>
      <c r="O3124" s="458"/>
      <c r="P3124" s="458"/>
      <c r="Q3124" s="458"/>
      <c r="R3124" s="458"/>
      <c r="S3124" s="458"/>
      <c r="T3124" s="459"/>
      <c r="U3124" s="458"/>
      <c r="V3124" s="458"/>
      <c r="W3124" s="458"/>
      <c r="X3124" s="458"/>
      <c r="Y3124" s="459"/>
      <c r="Z3124" s="458"/>
      <c r="AA3124" s="169"/>
      <c r="AB3124" s="169">
        <f>Input!$AC$71</f>
        <v>4</v>
      </c>
      <c r="AC3124" s="448">
        <f t="shared" ref="AC3124:AI3124" si="2221">(AB3124-AB$9)*(AB3124&gt;AC$9)</f>
        <v>3</v>
      </c>
      <c r="AD3124" s="448">
        <f t="shared" si="2221"/>
        <v>2</v>
      </c>
      <c r="AE3124" s="464">
        <f t="shared" si="2221"/>
        <v>1</v>
      </c>
      <c r="AF3124" s="448">
        <f t="shared" si="2221"/>
        <v>0</v>
      </c>
      <c r="AG3124" s="448">
        <f t="shared" si="2221"/>
        <v>0</v>
      </c>
      <c r="AH3124" s="448">
        <f t="shared" si="2221"/>
        <v>0</v>
      </c>
      <c r="AI3124" s="449">
        <f t="shared" si="2221"/>
        <v>0</v>
      </c>
      <c r="AJ3124" s="464">
        <f t="shared" si="2204"/>
        <v>0</v>
      </c>
      <c r="AK3124" s="448">
        <f t="shared" si="2205"/>
        <v>0</v>
      </c>
      <c r="AL3124" s="448">
        <f t="shared" si="2206"/>
        <v>0</v>
      </c>
      <c r="AM3124" s="448">
        <f t="shared" si="2207"/>
        <v>0</v>
      </c>
      <c r="AN3124" s="449">
        <f t="shared" si="2208"/>
        <v>0</v>
      </c>
    </row>
    <row r="3125" spans="1:40" outlineLevel="2">
      <c r="A3125" s="882">
        <f>ROW()</f>
        <v>3125</v>
      </c>
      <c r="B3125" s="453"/>
      <c r="D3125" s="452" t="s">
        <v>28</v>
      </c>
      <c r="H3125" s="458"/>
      <c r="I3125" s="458"/>
      <c r="J3125" s="459"/>
      <c r="K3125" s="458"/>
      <c r="L3125" s="458"/>
      <c r="M3125" s="458"/>
      <c r="N3125" s="463"/>
      <c r="O3125" s="458"/>
      <c r="P3125" s="458"/>
      <c r="Q3125" s="458"/>
      <c r="R3125" s="458"/>
      <c r="S3125" s="458"/>
      <c r="T3125" s="459"/>
      <c r="U3125" s="458"/>
      <c r="V3125" s="458"/>
      <c r="W3125" s="458"/>
      <c r="X3125" s="458"/>
      <c r="Y3125" s="459"/>
      <c r="Z3125" s="458"/>
      <c r="AA3125" s="169"/>
      <c r="AB3125" s="169">
        <f>Input!$AC$72</f>
        <v>0</v>
      </c>
      <c r="AC3125" s="448">
        <f t="shared" ref="AC3125:AI3125" si="2222">(AB3125-AB$9)*(AB3125&gt;AC$9)</f>
        <v>0</v>
      </c>
      <c r="AD3125" s="448">
        <f t="shared" si="2222"/>
        <v>0</v>
      </c>
      <c r="AE3125" s="464">
        <f t="shared" si="2222"/>
        <v>0</v>
      </c>
      <c r="AF3125" s="448">
        <f t="shared" si="2222"/>
        <v>0</v>
      </c>
      <c r="AG3125" s="448">
        <f t="shared" si="2222"/>
        <v>0</v>
      </c>
      <c r="AH3125" s="448">
        <f t="shared" si="2222"/>
        <v>0</v>
      </c>
      <c r="AI3125" s="449">
        <f t="shared" si="2222"/>
        <v>0</v>
      </c>
      <c r="AJ3125" s="464">
        <f t="shared" si="2204"/>
        <v>0</v>
      </c>
      <c r="AK3125" s="448">
        <f t="shared" si="2205"/>
        <v>0</v>
      </c>
      <c r="AL3125" s="448">
        <f t="shared" si="2206"/>
        <v>0</v>
      </c>
      <c r="AM3125" s="448">
        <f t="shared" si="2207"/>
        <v>0</v>
      </c>
      <c r="AN3125" s="449">
        <f t="shared" si="2208"/>
        <v>0</v>
      </c>
    </row>
    <row r="3126" spans="1:40" outlineLevel="2">
      <c r="A3126" s="882">
        <f>ROW()</f>
        <v>3126</v>
      </c>
      <c r="B3126" s="453"/>
      <c r="D3126" s="456" t="s">
        <v>443</v>
      </c>
      <c r="E3126" s="456"/>
      <c r="F3126" s="456"/>
      <c r="G3126" s="456"/>
      <c r="H3126" s="460"/>
      <c r="I3126" s="460"/>
      <c r="J3126" s="461"/>
      <c r="K3126" s="460"/>
      <c r="L3126" s="460"/>
      <c r="M3126" s="460"/>
      <c r="N3126" s="465"/>
      <c r="O3126" s="460"/>
      <c r="P3126" s="460"/>
      <c r="Q3126" s="460"/>
      <c r="R3126" s="460"/>
      <c r="S3126" s="460"/>
      <c r="T3126" s="461"/>
      <c r="U3126" s="460"/>
      <c r="V3126" s="460"/>
      <c r="W3126" s="460"/>
      <c r="X3126" s="460"/>
      <c r="Y3126" s="461"/>
      <c r="Z3126" s="460"/>
      <c r="AA3126" s="170"/>
      <c r="AB3126" s="170">
        <f>Input!$AC$73</f>
        <v>5</v>
      </c>
      <c r="AC3126" s="450">
        <f t="shared" ref="AC3126:AI3126" si="2223">(AB3126-AB$9)*(AB3126&gt;AC$9)</f>
        <v>4</v>
      </c>
      <c r="AD3126" s="450">
        <f t="shared" si="2223"/>
        <v>3</v>
      </c>
      <c r="AE3126" s="474">
        <f t="shared" si="2223"/>
        <v>2</v>
      </c>
      <c r="AF3126" s="450">
        <f t="shared" si="2223"/>
        <v>1</v>
      </c>
      <c r="AG3126" s="450">
        <f t="shared" si="2223"/>
        <v>0</v>
      </c>
      <c r="AH3126" s="450">
        <f t="shared" si="2223"/>
        <v>0</v>
      </c>
      <c r="AI3126" s="451">
        <f t="shared" si="2223"/>
        <v>0</v>
      </c>
      <c r="AJ3126" s="474">
        <f t="shared" si="2204"/>
        <v>0</v>
      </c>
      <c r="AK3126" s="450">
        <f t="shared" si="2205"/>
        <v>0</v>
      </c>
      <c r="AL3126" s="450">
        <f t="shared" si="2206"/>
        <v>0</v>
      </c>
      <c r="AM3126" s="450">
        <f t="shared" si="2207"/>
        <v>0</v>
      </c>
      <c r="AN3126" s="451">
        <f t="shared" si="2208"/>
        <v>0</v>
      </c>
    </row>
    <row r="3127" spans="1:40" outlineLevel="2">
      <c r="A3127" s="882">
        <f>ROW()</f>
        <v>3127</v>
      </c>
      <c r="B3127" s="453"/>
      <c r="H3127" s="458"/>
      <c r="I3127" s="458"/>
      <c r="J3127" s="459"/>
      <c r="K3127" s="458"/>
      <c r="L3127" s="458"/>
      <c r="M3127" s="458"/>
      <c r="N3127" s="463"/>
      <c r="O3127" s="458"/>
      <c r="P3127" s="458"/>
      <c r="Q3127" s="458"/>
      <c r="R3127" s="458"/>
      <c r="S3127" s="458"/>
      <c r="T3127" s="459"/>
      <c r="U3127" s="439"/>
      <c r="V3127" s="439"/>
      <c r="W3127" s="439"/>
      <c r="X3127" s="439"/>
      <c r="Y3127" s="443"/>
      <c r="Z3127" s="439"/>
      <c r="AA3127" s="439"/>
      <c r="AB3127" s="439"/>
      <c r="AC3127" s="439"/>
      <c r="AD3127" s="439"/>
      <c r="AE3127" s="443"/>
      <c r="AF3127" s="439"/>
      <c r="AG3127" s="439"/>
      <c r="AH3127" s="439"/>
      <c r="AI3127" s="440"/>
      <c r="AJ3127" s="443"/>
      <c r="AK3127" s="439"/>
      <c r="AL3127" s="439"/>
      <c r="AM3127" s="439"/>
      <c r="AN3127" s="440"/>
    </row>
    <row r="3128" spans="1:40" outlineLevel="1">
      <c r="A3128" s="732" t="s">
        <v>20</v>
      </c>
      <c r="B3128" s="733"/>
      <c r="C3128" s="881"/>
      <c r="D3128" s="733"/>
      <c r="E3128" s="733"/>
      <c r="F3128" s="733"/>
      <c r="G3128" s="730"/>
      <c r="H3128" s="733"/>
      <c r="I3128" s="730"/>
      <c r="J3128" s="729"/>
      <c r="K3128" s="730"/>
      <c r="L3128" s="730"/>
      <c r="M3128" s="730"/>
      <c r="N3128" s="731"/>
      <c r="O3128" s="730"/>
      <c r="P3128" s="730"/>
      <c r="Q3128" s="730"/>
      <c r="R3128" s="730"/>
      <c r="S3128" s="730"/>
      <c r="T3128" s="729"/>
      <c r="U3128" s="730"/>
      <c r="V3128" s="730"/>
      <c r="W3128" s="730"/>
      <c r="X3128" s="730"/>
      <c r="Y3128" s="729"/>
      <c r="Z3128" s="730"/>
      <c r="AA3128" s="730"/>
      <c r="AB3128" s="730"/>
      <c r="AC3128" s="730"/>
      <c r="AD3128" s="730"/>
      <c r="AE3128" s="729"/>
      <c r="AF3128" s="730"/>
      <c r="AG3128" s="730"/>
      <c r="AH3128" s="730"/>
      <c r="AI3128" s="731"/>
      <c r="AJ3128" s="729"/>
      <c r="AK3128" s="730"/>
      <c r="AL3128" s="730"/>
      <c r="AM3128" s="730"/>
      <c r="AN3128" s="731"/>
    </row>
    <row r="3129" spans="1:40" outlineLevel="2">
      <c r="A3129" s="882">
        <f>ROW()</f>
        <v>3129</v>
      </c>
      <c r="B3129" s="453"/>
      <c r="D3129" s="452" t="s">
        <v>300</v>
      </c>
      <c r="H3129" s="458"/>
      <c r="I3129" s="458"/>
      <c r="J3129" s="459"/>
      <c r="K3129" s="458"/>
      <c r="L3129" s="458"/>
      <c r="M3129" s="458"/>
      <c r="N3129" s="463"/>
      <c r="O3129" s="458"/>
      <c r="P3129" s="458"/>
      <c r="Q3129" s="458"/>
      <c r="R3129" s="458"/>
      <c r="S3129" s="458"/>
      <c r="T3129" s="459"/>
      <c r="U3129" s="439"/>
      <c r="V3129" s="439"/>
      <c r="W3129" s="439"/>
      <c r="X3129" s="439"/>
      <c r="Y3129" s="443"/>
      <c r="Z3129" s="439"/>
      <c r="AA3129" s="439">
        <f t="shared" ref="AA3129:AF3130" si="2224">Z3219</f>
        <v>0</v>
      </c>
      <c r="AB3129" s="439">
        <f t="shared" si="2224"/>
        <v>2.2648414779017751</v>
      </c>
      <c r="AC3129" s="439">
        <f t="shared" si="2224"/>
        <v>2.1515994040066864</v>
      </c>
      <c r="AD3129" s="439">
        <f t="shared" si="2224"/>
        <v>2.0383573301115976</v>
      </c>
      <c r="AE3129" s="443">
        <f t="shared" si="2224"/>
        <v>1.9251152562165088</v>
      </c>
      <c r="AF3129" s="439">
        <f t="shared" si="2224"/>
        <v>1.81187318232142</v>
      </c>
      <c r="AG3129" s="439">
        <f t="shared" ref="AG3129:AI3140" si="2225">AF3219</f>
        <v>1.6986311084263312</v>
      </c>
      <c r="AH3129" s="439">
        <f t="shared" si="2225"/>
        <v>1.5853890345312425</v>
      </c>
      <c r="AI3129" s="440">
        <f t="shared" si="2225"/>
        <v>1.4721469606361537</v>
      </c>
      <c r="AJ3129" s="443">
        <f t="shared" ref="AJ3129:AJ3140" si="2226">AI3219</f>
        <v>1.3589048867410649</v>
      </c>
      <c r="AK3129" s="439">
        <f t="shared" ref="AK3129:AK3140" si="2227">AJ3219</f>
        <v>1.2456628128459761</v>
      </c>
      <c r="AL3129" s="439">
        <f t="shared" ref="AL3129:AL3140" si="2228">AK3219</f>
        <v>1.1324207389508874</v>
      </c>
      <c r="AM3129" s="439">
        <f t="shared" ref="AM3129:AM3140" si="2229">AL3219</f>
        <v>1.0191786650557986</v>
      </c>
      <c r="AN3129" s="440">
        <f t="shared" ref="AN3129:AN3140" si="2230">AM3219</f>
        <v>0.90593659116070979</v>
      </c>
    </row>
    <row r="3130" spans="1:40" outlineLevel="2">
      <c r="A3130" s="882">
        <f>ROW()</f>
        <v>3130</v>
      </c>
      <c r="B3130" s="453"/>
      <c r="D3130" s="452" t="s">
        <v>301</v>
      </c>
      <c r="H3130" s="458"/>
      <c r="I3130" s="458"/>
      <c r="J3130" s="459"/>
      <c r="K3130" s="458"/>
      <c r="L3130" s="458"/>
      <c r="M3130" s="458"/>
      <c r="N3130" s="463"/>
      <c r="O3130" s="458"/>
      <c r="P3130" s="458"/>
      <c r="Q3130" s="458"/>
      <c r="R3130" s="458"/>
      <c r="S3130" s="458"/>
      <c r="T3130" s="459"/>
      <c r="U3130" s="439"/>
      <c r="V3130" s="439"/>
      <c r="W3130" s="439"/>
      <c r="X3130" s="439"/>
      <c r="Y3130" s="443"/>
      <c r="Z3130" s="439"/>
      <c r="AA3130" s="439">
        <f t="shared" si="2224"/>
        <v>0</v>
      </c>
      <c r="AB3130" s="439">
        <f t="shared" si="2224"/>
        <v>0.6879061054549479</v>
      </c>
      <c r="AC3130" s="439">
        <f t="shared" si="2224"/>
        <v>0.65351080018220054</v>
      </c>
      <c r="AD3130" s="439">
        <f t="shared" si="2224"/>
        <v>0.61911549490945317</v>
      </c>
      <c r="AE3130" s="443">
        <f t="shared" si="2224"/>
        <v>0.5847201896367058</v>
      </c>
      <c r="AF3130" s="439">
        <f t="shared" si="2224"/>
        <v>0.55032488436395843</v>
      </c>
      <c r="AG3130" s="439">
        <f t="shared" si="2225"/>
        <v>0.51592957909121107</v>
      </c>
      <c r="AH3130" s="439">
        <f t="shared" si="2225"/>
        <v>0.48153427381846364</v>
      </c>
      <c r="AI3130" s="440">
        <f t="shared" si="2225"/>
        <v>0.44713896854571622</v>
      </c>
      <c r="AJ3130" s="443">
        <f t="shared" si="2226"/>
        <v>0.4127436632729688</v>
      </c>
      <c r="AK3130" s="439">
        <f t="shared" si="2227"/>
        <v>0.37834835800022137</v>
      </c>
      <c r="AL3130" s="439">
        <f t="shared" si="2228"/>
        <v>0.34395305272747401</v>
      </c>
      <c r="AM3130" s="439">
        <f t="shared" si="2229"/>
        <v>0.30955774745472658</v>
      </c>
      <c r="AN3130" s="440">
        <f t="shared" si="2230"/>
        <v>0.27516244218197916</v>
      </c>
    </row>
    <row r="3131" spans="1:40" outlineLevel="2">
      <c r="A3131" s="882">
        <f>ROW()</f>
        <v>3131</v>
      </c>
      <c r="B3131" s="453"/>
      <c r="D3131" s="452" t="s">
        <v>29</v>
      </c>
      <c r="H3131" s="458"/>
      <c r="I3131" s="458"/>
      <c r="J3131" s="459"/>
      <c r="K3131" s="458"/>
      <c r="L3131" s="458"/>
      <c r="M3131" s="458"/>
      <c r="N3131" s="463"/>
      <c r="O3131" s="458"/>
      <c r="P3131" s="458"/>
      <c r="Q3131" s="458"/>
      <c r="R3131" s="458"/>
      <c r="S3131" s="458"/>
      <c r="T3131" s="459"/>
      <c r="U3131" s="439"/>
      <c r="V3131" s="439"/>
      <c r="W3131" s="439"/>
      <c r="X3131" s="439"/>
      <c r="Y3131" s="443"/>
      <c r="Z3131" s="439"/>
      <c r="AA3131" s="439">
        <f t="shared" ref="AA3131:AF3138" si="2231">Z3221</f>
        <v>0</v>
      </c>
      <c r="AB3131" s="439">
        <f t="shared" si="2231"/>
        <v>0</v>
      </c>
      <c r="AC3131" s="439">
        <f t="shared" si="2231"/>
        <v>0</v>
      </c>
      <c r="AD3131" s="439">
        <f t="shared" si="2231"/>
        <v>0</v>
      </c>
      <c r="AE3131" s="443">
        <f t="shared" si="2231"/>
        <v>0</v>
      </c>
      <c r="AF3131" s="439">
        <f t="shared" si="2231"/>
        <v>0</v>
      </c>
      <c r="AG3131" s="439">
        <f t="shared" si="2225"/>
        <v>0</v>
      </c>
      <c r="AH3131" s="439">
        <f t="shared" si="2225"/>
        <v>0</v>
      </c>
      <c r="AI3131" s="440">
        <f t="shared" si="2225"/>
        <v>0</v>
      </c>
      <c r="AJ3131" s="443">
        <f t="shared" si="2226"/>
        <v>0</v>
      </c>
      <c r="AK3131" s="439">
        <f t="shared" si="2227"/>
        <v>0</v>
      </c>
      <c r="AL3131" s="439">
        <f t="shared" si="2228"/>
        <v>0</v>
      </c>
      <c r="AM3131" s="439">
        <f t="shared" si="2229"/>
        <v>0</v>
      </c>
      <c r="AN3131" s="440">
        <f t="shared" si="2230"/>
        <v>0</v>
      </c>
    </row>
    <row r="3132" spans="1:40" outlineLevel="2">
      <c r="A3132" s="882">
        <f>ROW()</f>
        <v>3132</v>
      </c>
      <c r="B3132" s="453"/>
      <c r="D3132" s="452" t="s">
        <v>30</v>
      </c>
      <c r="H3132" s="458"/>
      <c r="I3132" s="458"/>
      <c r="J3132" s="459"/>
      <c r="K3132" s="458"/>
      <c r="L3132" s="458"/>
      <c r="M3132" s="458"/>
      <c r="N3132" s="463"/>
      <c r="O3132" s="458"/>
      <c r="P3132" s="458"/>
      <c r="Q3132" s="458"/>
      <c r="R3132" s="458"/>
      <c r="S3132" s="458"/>
      <c r="T3132" s="459"/>
      <c r="U3132" s="439"/>
      <c r="V3132" s="439"/>
      <c r="W3132" s="439"/>
      <c r="X3132" s="439"/>
      <c r="Y3132" s="443"/>
      <c r="Z3132" s="439"/>
      <c r="AA3132" s="439">
        <f t="shared" si="2231"/>
        <v>0</v>
      </c>
      <c r="AB3132" s="439">
        <f t="shared" si="2231"/>
        <v>29.551847258868222</v>
      </c>
      <c r="AC3132" s="439">
        <f t="shared" si="2231"/>
        <v>28.07425489592481</v>
      </c>
      <c r="AD3132" s="439">
        <f t="shared" si="2231"/>
        <v>26.596662532981398</v>
      </c>
      <c r="AE3132" s="443">
        <f t="shared" si="2231"/>
        <v>25.119070170037986</v>
      </c>
      <c r="AF3132" s="439">
        <f t="shared" si="2231"/>
        <v>23.641477807094574</v>
      </c>
      <c r="AG3132" s="439">
        <f t="shared" si="2225"/>
        <v>22.163885444151163</v>
      </c>
      <c r="AH3132" s="439">
        <f t="shared" si="2225"/>
        <v>20.686293081207751</v>
      </c>
      <c r="AI3132" s="440">
        <f t="shared" si="2225"/>
        <v>19.208700718264339</v>
      </c>
      <c r="AJ3132" s="443">
        <f t="shared" si="2226"/>
        <v>17.731108355320927</v>
      </c>
      <c r="AK3132" s="439">
        <f t="shared" si="2227"/>
        <v>16.253515992377515</v>
      </c>
      <c r="AL3132" s="439">
        <f t="shared" si="2228"/>
        <v>14.775923629434105</v>
      </c>
      <c r="AM3132" s="439">
        <f t="shared" si="2229"/>
        <v>13.298331266490695</v>
      </c>
      <c r="AN3132" s="440">
        <f t="shared" si="2230"/>
        <v>11.820738903547285</v>
      </c>
    </row>
    <row r="3133" spans="1:40" outlineLevel="2">
      <c r="A3133" s="882">
        <f>ROW()</f>
        <v>3133</v>
      </c>
      <c r="B3133" s="453"/>
      <c r="D3133" s="452" t="s">
        <v>31</v>
      </c>
      <c r="H3133" s="458"/>
      <c r="I3133" s="458"/>
      <c r="J3133" s="459"/>
      <c r="K3133" s="458"/>
      <c r="L3133" s="458"/>
      <c r="M3133" s="458"/>
      <c r="N3133" s="463"/>
      <c r="O3133" s="458"/>
      <c r="P3133" s="458"/>
      <c r="Q3133" s="458"/>
      <c r="R3133" s="458"/>
      <c r="S3133" s="458"/>
      <c r="T3133" s="459"/>
      <c r="U3133" s="439"/>
      <c r="V3133" s="439"/>
      <c r="W3133" s="439"/>
      <c r="X3133" s="439"/>
      <c r="Y3133" s="443"/>
      <c r="Z3133" s="439"/>
      <c r="AA3133" s="439">
        <f t="shared" si="2231"/>
        <v>0</v>
      </c>
      <c r="AB3133" s="439">
        <f t="shared" si="2231"/>
        <v>0</v>
      </c>
      <c r="AC3133" s="439">
        <f t="shared" si="2231"/>
        <v>0</v>
      </c>
      <c r="AD3133" s="439">
        <f t="shared" si="2231"/>
        <v>0</v>
      </c>
      <c r="AE3133" s="443">
        <f t="shared" si="2231"/>
        <v>0</v>
      </c>
      <c r="AF3133" s="439">
        <f t="shared" si="2231"/>
        <v>0</v>
      </c>
      <c r="AG3133" s="439">
        <f t="shared" si="2225"/>
        <v>0</v>
      </c>
      <c r="AH3133" s="439">
        <f t="shared" si="2225"/>
        <v>0</v>
      </c>
      <c r="AI3133" s="440">
        <f t="shared" si="2225"/>
        <v>0</v>
      </c>
      <c r="AJ3133" s="443">
        <f t="shared" si="2226"/>
        <v>0</v>
      </c>
      <c r="AK3133" s="439">
        <f t="shared" si="2227"/>
        <v>0</v>
      </c>
      <c r="AL3133" s="439">
        <f t="shared" si="2228"/>
        <v>0</v>
      </c>
      <c r="AM3133" s="439">
        <f t="shared" si="2229"/>
        <v>0</v>
      </c>
      <c r="AN3133" s="440">
        <f t="shared" si="2230"/>
        <v>0</v>
      </c>
    </row>
    <row r="3134" spans="1:40" outlineLevel="2">
      <c r="A3134" s="882">
        <f>ROW()</f>
        <v>3134</v>
      </c>
      <c r="B3134" s="453"/>
      <c r="D3134" s="452" t="s">
        <v>32</v>
      </c>
      <c r="H3134" s="458"/>
      <c r="I3134" s="458"/>
      <c r="J3134" s="459"/>
      <c r="K3134" s="458"/>
      <c r="L3134" s="458"/>
      <c r="M3134" s="458"/>
      <c r="N3134" s="463"/>
      <c r="O3134" s="458"/>
      <c r="P3134" s="458"/>
      <c r="Q3134" s="458"/>
      <c r="R3134" s="458"/>
      <c r="S3134" s="458"/>
      <c r="T3134" s="459"/>
      <c r="U3134" s="439"/>
      <c r="V3134" s="439"/>
      <c r="W3134" s="439"/>
      <c r="X3134" s="439"/>
      <c r="Y3134" s="443"/>
      <c r="Z3134" s="439"/>
      <c r="AA3134" s="439">
        <f t="shared" si="2231"/>
        <v>0</v>
      </c>
      <c r="AB3134" s="439">
        <f t="shared" si="2231"/>
        <v>3.8374084694600761</v>
      </c>
      <c r="AC3134" s="439">
        <f t="shared" si="2231"/>
        <v>3.7414732577235741</v>
      </c>
      <c r="AD3134" s="439">
        <f t="shared" si="2231"/>
        <v>3.6455380459870721</v>
      </c>
      <c r="AE3134" s="443">
        <f t="shared" si="2231"/>
        <v>3.5496028342505701</v>
      </c>
      <c r="AF3134" s="439">
        <f t="shared" si="2231"/>
        <v>3.4536676225140681</v>
      </c>
      <c r="AG3134" s="439">
        <f t="shared" si="2225"/>
        <v>3.3577324107775661</v>
      </c>
      <c r="AH3134" s="439">
        <f t="shared" si="2225"/>
        <v>3.2617971990410641</v>
      </c>
      <c r="AI3134" s="440">
        <f t="shared" si="2225"/>
        <v>3.1658619873045621</v>
      </c>
      <c r="AJ3134" s="443">
        <f t="shared" si="2226"/>
        <v>3.0699267755680602</v>
      </c>
      <c r="AK3134" s="439">
        <f t="shared" si="2227"/>
        <v>2.9739915638315582</v>
      </c>
      <c r="AL3134" s="439">
        <f t="shared" si="2228"/>
        <v>2.8780563520950562</v>
      </c>
      <c r="AM3134" s="439">
        <f t="shared" si="2229"/>
        <v>2.7821211403585542</v>
      </c>
      <c r="AN3134" s="440">
        <f t="shared" si="2230"/>
        <v>2.6861859286220522</v>
      </c>
    </row>
    <row r="3135" spans="1:40" outlineLevel="2">
      <c r="A3135" s="882">
        <f>ROW()</f>
        <v>3135</v>
      </c>
      <c r="B3135" s="453"/>
      <c r="D3135" s="452" t="s">
        <v>33</v>
      </c>
      <c r="H3135" s="458"/>
      <c r="I3135" s="458"/>
      <c r="J3135" s="459"/>
      <c r="K3135" s="458"/>
      <c r="L3135" s="458"/>
      <c r="M3135" s="458"/>
      <c r="N3135" s="463"/>
      <c r="O3135" s="458"/>
      <c r="P3135" s="458"/>
      <c r="Q3135" s="458"/>
      <c r="R3135" s="458"/>
      <c r="S3135" s="458"/>
      <c r="T3135" s="459"/>
      <c r="U3135" s="439"/>
      <c r="V3135" s="439"/>
      <c r="W3135" s="439"/>
      <c r="X3135" s="439"/>
      <c r="Y3135" s="443"/>
      <c r="Z3135" s="439"/>
      <c r="AA3135" s="439">
        <f t="shared" si="2231"/>
        <v>0</v>
      </c>
      <c r="AB3135" s="439">
        <f t="shared" si="2231"/>
        <v>0</v>
      </c>
      <c r="AC3135" s="439">
        <f t="shared" si="2231"/>
        <v>0</v>
      </c>
      <c r="AD3135" s="439">
        <f t="shared" si="2231"/>
        <v>0</v>
      </c>
      <c r="AE3135" s="443">
        <f t="shared" si="2231"/>
        <v>0</v>
      </c>
      <c r="AF3135" s="439">
        <f t="shared" si="2231"/>
        <v>0</v>
      </c>
      <c r="AG3135" s="439">
        <f t="shared" si="2225"/>
        <v>0</v>
      </c>
      <c r="AH3135" s="439">
        <f t="shared" si="2225"/>
        <v>0</v>
      </c>
      <c r="AI3135" s="440">
        <f t="shared" si="2225"/>
        <v>0</v>
      </c>
      <c r="AJ3135" s="443">
        <f t="shared" si="2226"/>
        <v>0</v>
      </c>
      <c r="AK3135" s="439">
        <f t="shared" si="2227"/>
        <v>0</v>
      </c>
      <c r="AL3135" s="439">
        <f t="shared" si="2228"/>
        <v>0</v>
      </c>
      <c r="AM3135" s="439">
        <f t="shared" si="2229"/>
        <v>0</v>
      </c>
      <c r="AN3135" s="440">
        <f t="shared" si="2230"/>
        <v>0</v>
      </c>
    </row>
    <row r="3136" spans="1:40" outlineLevel="2">
      <c r="A3136" s="882">
        <f>ROW()</f>
        <v>3136</v>
      </c>
      <c r="B3136" s="453"/>
      <c r="D3136" s="452" t="s">
        <v>27</v>
      </c>
      <c r="H3136" s="458"/>
      <c r="I3136" s="458"/>
      <c r="J3136" s="459"/>
      <c r="K3136" s="458"/>
      <c r="L3136" s="458"/>
      <c r="M3136" s="458"/>
      <c r="N3136" s="463"/>
      <c r="O3136" s="458"/>
      <c r="P3136" s="458"/>
      <c r="Q3136" s="458"/>
      <c r="R3136" s="458"/>
      <c r="S3136" s="458"/>
      <c r="T3136" s="459"/>
      <c r="U3136" s="439"/>
      <c r="V3136" s="439"/>
      <c r="W3136" s="439"/>
      <c r="X3136" s="439"/>
      <c r="Y3136" s="443"/>
      <c r="Z3136" s="439"/>
      <c r="AA3136" s="439">
        <f t="shared" si="2231"/>
        <v>0</v>
      </c>
      <c r="AB3136" s="439">
        <f t="shared" si="2231"/>
        <v>0.6443902725359455</v>
      </c>
      <c r="AC3136" s="439">
        <f t="shared" si="2231"/>
        <v>0.62828051572254684</v>
      </c>
      <c r="AD3136" s="439">
        <f t="shared" si="2231"/>
        <v>0.61217075890914818</v>
      </c>
      <c r="AE3136" s="443">
        <f t="shared" si="2231"/>
        <v>0.59606100209574953</v>
      </c>
      <c r="AF3136" s="439">
        <f t="shared" si="2231"/>
        <v>0.57995124528235087</v>
      </c>
      <c r="AG3136" s="439">
        <f t="shared" si="2225"/>
        <v>0.56384148846895221</v>
      </c>
      <c r="AH3136" s="439">
        <f t="shared" si="2225"/>
        <v>0.54773173165555356</v>
      </c>
      <c r="AI3136" s="440">
        <f t="shared" si="2225"/>
        <v>0.5316219748421549</v>
      </c>
      <c r="AJ3136" s="443">
        <f t="shared" si="2226"/>
        <v>0.51551221802875624</v>
      </c>
      <c r="AK3136" s="439">
        <f t="shared" si="2227"/>
        <v>0.49940246121535758</v>
      </c>
      <c r="AL3136" s="439">
        <f t="shared" si="2228"/>
        <v>0.48329270440195893</v>
      </c>
      <c r="AM3136" s="439">
        <f t="shared" si="2229"/>
        <v>0.46718294758856027</v>
      </c>
      <c r="AN3136" s="440">
        <f t="shared" si="2230"/>
        <v>0.45107319077516161</v>
      </c>
    </row>
    <row r="3137" spans="1:40" outlineLevel="2">
      <c r="A3137" s="882">
        <f>ROW()</f>
        <v>3137</v>
      </c>
      <c r="B3137" s="453"/>
      <c r="D3137" s="452" t="s">
        <v>34</v>
      </c>
      <c r="H3137" s="458"/>
      <c r="I3137" s="458"/>
      <c r="J3137" s="459"/>
      <c r="K3137" s="458"/>
      <c r="L3137" s="458"/>
      <c r="M3137" s="458"/>
      <c r="N3137" s="463"/>
      <c r="O3137" s="458"/>
      <c r="P3137" s="458"/>
      <c r="Q3137" s="458"/>
      <c r="R3137" s="458"/>
      <c r="S3137" s="458"/>
      <c r="T3137" s="459"/>
      <c r="U3137" s="439"/>
      <c r="V3137" s="439"/>
      <c r="W3137" s="439"/>
      <c r="X3137" s="439"/>
      <c r="Y3137" s="443"/>
      <c r="Z3137" s="439"/>
      <c r="AA3137" s="439">
        <f t="shared" si="2231"/>
        <v>0</v>
      </c>
      <c r="AB3137" s="439">
        <f t="shared" si="2231"/>
        <v>28.581959076673748</v>
      </c>
      <c r="AC3137" s="439">
        <f t="shared" si="2231"/>
        <v>26.67649513822883</v>
      </c>
      <c r="AD3137" s="439">
        <f t="shared" si="2231"/>
        <v>24.771031199783913</v>
      </c>
      <c r="AE3137" s="443">
        <f t="shared" si="2231"/>
        <v>22.865567261338995</v>
      </c>
      <c r="AF3137" s="439">
        <f t="shared" si="2231"/>
        <v>20.960103322894078</v>
      </c>
      <c r="AG3137" s="439">
        <f t="shared" si="2225"/>
        <v>19.05463938444916</v>
      </c>
      <c r="AH3137" s="439">
        <f t="shared" si="2225"/>
        <v>17.149175446004243</v>
      </c>
      <c r="AI3137" s="440">
        <f t="shared" si="2225"/>
        <v>15.243711507559327</v>
      </c>
      <c r="AJ3137" s="443">
        <f t="shared" si="2226"/>
        <v>13.338247569114412</v>
      </c>
      <c r="AK3137" s="439">
        <f t="shared" si="2227"/>
        <v>11.432783630669496</v>
      </c>
      <c r="AL3137" s="439">
        <f t="shared" si="2228"/>
        <v>9.5273196922245802</v>
      </c>
      <c r="AM3137" s="439">
        <f t="shared" si="2229"/>
        <v>7.6218557537796645</v>
      </c>
      <c r="AN3137" s="440">
        <f t="shared" si="2230"/>
        <v>5.7163918153347488</v>
      </c>
    </row>
    <row r="3138" spans="1:40" outlineLevel="2">
      <c r="A3138" s="882">
        <f>ROW()</f>
        <v>3138</v>
      </c>
      <c r="B3138" s="453"/>
      <c r="D3138" s="452" t="s">
        <v>35</v>
      </c>
      <c r="H3138" s="458"/>
      <c r="I3138" s="458"/>
      <c r="J3138" s="459"/>
      <c r="K3138" s="458"/>
      <c r="L3138" s="458"/>
      <c r="M3138" s="458"/>
      <c r="N3138" s="463"/>
      <c r="O3138" s="458"/>
      <c r="P3138" s="458"/>
      <c r="Q3138" s="458"/>
      <c r="R3138" s="458"/>
      <c r="S3138" s="458"/>
      <c r="T3138" s="459"/>
      <c r="U3138" s="439"/>
      <c r="V3138" s="439"/>
      <c r="W3138" s="439"/>
      <c r="X3138" s="439"/>
      <c r="Y3138" s="443"/>
      <c r="Z3138" s="439"/>
      <c r="AA3138" s="439">
        <f t="shared" si="2231"/>
        <v>0</v>
      </c>
      <c r="AB3138" s="439">
        <f t="shared" si="2231"/>
        <v>0.81571229972164505</v>
      </c>
      <c r="AC3138" s="439">
        <f t="shared" si="2231"/>
        <v>0.73414106974948057</v>
      </c>
      <c r="AD3138" s="439">
        <f t="shared" si="2231"/>
        <v>0.65256983977731609</v>
      </c>
      <c r="AE3138" s="443">
        <f t="shared" si="2231"/>
        <v>0.5709986098051516</v>
      </c>
      <c r="AF3138" s="439">
        <f t="shared" si="2231"/>
        <v>0.48942737983298712</v>
      </c>
      <c r="AG3138" s="439">
        <f t="shared" si="2225"/>
        <v>0.40785614986082258</v>
      </c>
      <c r="AH3138" s="439">
        <f t="shared" si="2225"/>
        <v>0.32628491988865804</v>
      </c>
      <c r="AI3138" s="440">
        <f t="shared" si="2225"/>
        <v>0.24471368991649353</v>
      </c>
      <c r="AJ3138" s="443">
        <f t="shared" si="2226"/>
        <v>0.16314245994432902</v>
      </c>
      <c r="AK3138" s="439">
        <f t="shared" si="2227"/>
        <v>8.1571229972164511E-2</v>
      </c>
      <c r="AL3138" s="439">
        <f t="shared" si="2228"/>
        <v>0</v>
      </c>
      <c r="AM3138" s="439">
        <f t="shared" si="2229"/>
        <v>0</v>
      </c>
      <c r="AN3138" s="440">
        <f t="shared" si="2230"/>
        <v>0</v>
      </c>
    </row>
    <row r="3139" spans="1:40" outlineLevel="2">
      <c r="A3139" s="882">
        <f>ROW()</f>
        <v>3139</v>
      </c>
      <c r="B3139" s="453"/>
      <c r="D3139" s="452" t="s">
        <v>302</v>
      </c>
      <c r="H3139" s="458"/>
      <c r="I3139" s="458"/>
      <c r="J3139" s="459"/>
      <c r="K3139" s="458"/>
      <c r="L3139" s="458"/>
      <c r="M3139" s="458"/>
      <c r="N3139" s="463"/>
      <c r="O3139" s="458"/>
      <c r="P3139" s="458"/>
      <c r="Q3139" s="458"/>
      <c r="R3139" s="458"/>
      <c r="S3139" s="458"/>
      <c r="T3139" s="459"/>
      <c r="U3139" s="439"/>
      <c r="V3139" s="439"/>
      <c r="W3139" s="439"/>
      <c r="X3139" s="439"/>
      <c r="Y3139" s="443"/>
      <c r="Z3139" s="439"/>
      <c r="AA3139" s="439">
        <f t="shared" ref="AA3139" si="2232">Z3229</f>
        <v>0</v>
      </c>
      <c r="AB3139" s="439">
        <f t="shared" ref="AB3139" si="2233">AA3229</f>
        <v>2.0496487623415423</v>
      </c>
      <c r="AC3139" s="439">
        <f t="shared" ref="AC3139" si="2234">AB3229</f>
        <v>1.844683886107388</v>
      </c>
      <c r="AD3139" s="439">
        <f t="shared" ref="AD3139:AF3139" si="2235">AC3229</f>
        <v>1.6397190098732337</v>
      </c>
      <c r="AE3139" s="443">
        <f t="shared" si="2235"/>
        <v>1.4347541336390794</v>
      </c>
      <c r="AF3139" s="439">
        <f t="shared" si="2235"/>
        <v>1.2297892574049252</v>
      </c>
      <c r="AG3139" s="439">
        <f t="shared" si="2225"/>
        <v>1.0248243811707709</v>
      </c>
      <c r="AH3139" s="439">
        <f t="shared" si="2225"/>
        <v>0.81985950493661675</v>
      </c>
      <c r="AI3139" s="440">
        <f t="shared" si="2225"/>
        <v>0.61489462870246259</v>
      </c>
      <c r="AJ3139" s="443">
        <f t="shared" si="2226"/>
        <v>0.40992975246830843</v>
      </c>
      <c r="AK3139" s="439">
        <f t="shared" si="2227"/>
        <v>0.20496487623415421</v>
      </c>
      <c r="AL3139" s="439">
        <f t="shared" si="2228"/>
        <v>0</v>
      </c>
      <c r="AM3139" s="439">
        <f t="shared" si="2229"/>
        <v>0</v>
      </c>
      <c r="AN3139" s="440">
        <f t="shared" si="2230"/>
        <v>0</v>
      </c>
    </row>
    <row r="3140" spans="1:40" outlineLevel="2">
      <c r="A3140" s="882">
        <f>ROW()</f>
        <v>3140</v>
      </c>
      <c r="B3140" s="453"/>
      <c r="D3140" s="452" t="s">
        <v>36</v>
      </c>
      <c r="H3140" s="458"/>
      <c r="I3140" s="458"/>
      <c r="J3140" s="459"/>
      <c r="K3140" s="458"/>
      <c r="L3140" s="458"/>
      <c r="M3140" s="458"/>
      <c r="N3140" s="463"/>
      <c r="O3140" s="458"/>
      <c r="P3140" s="458"/>
      <c r="Q3140" s="458"/>
      <c r="R3140" s="458"/>
      <c r="S3140" s="458"/>
      <c r="T3140" s="459"/>
      <c r="U3140" s="439"/>
      <c r="V3140" s="439"/>
      <c r="W3140" s="439"/>
      <c r="X3140" s="439"/>
      <c r="Y3140" s="443"/>
      <c r="Z3140" s="439"/>
      <c r="AA3140" s="439">
        <f t="shared" ref="AA3140:AD3140" si="2236">Z3230</f>
        <v>0</v>
      </c>
      <c r="AB3140" s="439">
        <f t="shared" si="2236"/>
        <v>9.2413370270503883</v>
      </c>
      <c r="AC3140" s="439">
        <f t="shared" si="2236"/>
        <v>6.9310027702877912</v>
      </c>
      <c r="AD3140" s="439">
        <f t="shared" si="2236"/>
        <v>4.6206685135251941</v>
      </c>
      <c r="AE3140" s="443">
        <f t="shared" ref="AE3140:AF3140" si="2237">AD3230</f>
        <v>2.3103342567625971</v>
      </c>
      <c r="AF3140" s="439">
        <f t="shared" si="2237"/>
        <v>0</v>
      </c>
      <c r="AG3140" s="439">
        <f t="shared" si="2225"/>
        <v>0</v>
      </c>
      <c r="AH3140" s="439">
        <f t="shared" si="2225"/>
        <v>0</v>
      </c>
      <c r="AI3140" s="440">
        <f t="shared" si="2225"/>
        <v>0</v>
      </c>
      <c r="AJ3140" s="443">
        <f t="shared" si="2226"/>
        <v>0</v>
      </c>
      <c r="AK3140" s="439">
        <f t="shared" si="2227"/>
        <v>0</v>
      </c>
      <c r="AL3140" s="439">
        <f t="shared" si="2228"/>
        <v>0</v>
      </c>
      <c r="AM3140" s="439">
        <f t="shared" si="2229"/>
        <v>0</v>
      </c>
      <c r="AN3140" s="440">
        <f t="shared" si="2230"/>
        <v>0</v>
      </c>
    </row>
    <row r="3141" spans="1:40" outlineLevel="2">
      <c r="A3141" s="882">
        <f>ROW()</f>
        <v>3141</v>
      </c>
      <c r="B3141" s="453"/>
      <c r="D3141" s="452" t="s">
        <v>583</v>
      </c>
      <c r="H3141" s="458"/>
      <c r="I3141" s="458"/>
      <c r="J3141" s="459"/>
      <c r="K3141" s="458"/>
      <c r="L3141" s="458"/>
      <c r="M3141" s="458"/>
      <c r="N3141" s="463"/>
      <c r="O3141" s="458"/>
      <c r="P3141" s="458"/>
      <c r="Q3141" s="458"/>
      <c r="R3141" s="458"/>
      <c r="S3141" s="458"/>
      <c r="T3141" s="459"/>
      <c r="U3141" s="439"/>
      <c r="V3141" s="439"/>
      <c r="W3141" s="439"/>
      <c r="X3141" s="439"/>
      <c r="Y3141" s="443"/>
      <c r="Z3141" s="439"/>
      <c r="AA3141" s="439">
        <f>Z3231</f>
        <v>0</v>
      </c>
      <c r="AB3141" s="439">
        <f>AA3231</f>
        <v>0</v>
      </c>
      <c r="AC3141" s="439">
        <f>AB3231</f>
        <v>0</v>
      </c>
      <c r="AD3141" s="439">
        <f>AC3231</f>
        <v>0</v>
      </c>
      <c r="AE3141" s="443">
        <f t="shared" ref="AE3141:AF3144" si="2238">AD3231</f>
        <v>0</v>
      </c>
      <c r="AF3141" s="439">
        <f t="shared" si="2238"/>
        <v>0</v>
      </c>
      <c r="AG3141" s="439">
        <f t="shared" ref="AG3141:AN3141" si="2239">AF3231</f>
        <v>0</v>
      </c>
      <c r="AH3141" s="439">
        <f t="shared" si="2239"/>
        <v>0</v>
      </c>
      <c r="AI3141" s="440">
        <f t="shared" si="2239"/>
        <v>0</v>
      </c>
      <c r="AJ3141" s="443">
        <f t="shared" si="2239"/>
        <v>0</v>
      </c>
      <c r="AK3141" s="439">
        <f t="shared" si="2239"/>
        <v>0</v>
      </c>
      <c r="AL3141" s="439">
        <f t="shared" si="2239"/>
        <v>0</v>
      </c>
      <c r="AM3141" s="439">
        <f t="shared" si="2239"/>
        <v>0</v>
      </c>
      <c r="AN3141" s="440">
        <f t="shared" si="2239"/>
        <v>0</v>
      </c>
    </row>
    <row r="3142" spans="1:40" outlineLevel="2">
      <c r="A3142" s="882">
        <f>ROW()</f>
        <v>3142</v>
      </c>
      <c r="B3142" s="453"/>
      <c r="D3142" s="452" t="s">
        <v>81</v>
      </c>
      <c r="H3142" s="458"/>
      <c r="I3142" s="458"/>
      <c r="J3142" s="459"/>
      <c r="K3142" s="458"/>
      <c r="L3142" s="458"/>
      <c r="M3142" s="458"/>
      <c r="N3142" s="463"/>
      <c r="O3142" s="458"/>
      <c r="P3142" s="458"/>
      <c r="Q3142" s="458"/>
      <c r="R3142" s="458"/>
      <c r="S3142" s="458"/>
      <c r="T3142" s="459"/>
      <c r="U3142" s="439"/>
      <c r="V3142" s="439"/>
      <c r="W3142" s="439"/>
      <c r="X3142" s="439"/>
      <c r="Y3142" s="443"/>
      <c r="Z3142" s="439"/>
      <c r="AA3142" s="439">
        <f t="shared" ref="AA3142:AD3142" si="2240">Z3232</f>
        <v>0</v>
      </c>
      <c r="AB3142" s="439">
        <f t="shared" si="2240"/>
        <v>0</v>
      </c>
      <c r="AC3142" s="439">
        <f t="shared" si="2240"/>
        <v>0</v>
      </c>
      <c r="AD3142" s="439">
        <f t="shared" si="2240"/>
        <v>0</v>
      </c>
      <c r="AE3142" s="443">
        <f t="shared" si="2238"/>
        <v>0</v>
      </c>
      <c r="AF3142" s="439">
        <f t="shared" si="2238"/>
        <v>0</v>
      </c>
      <c r="AG3142" s="439">
        <f t="shared" ref="AG3142:AG3144" si="2241">AF3232</f>
        <v>0</v>
      </c>
      <c r="AH3142" s="439">
        <f t="shared" ref="AH3142:AH3144" si="2242">AG3232</f>
        <v>0</v>
      </c>
      <c r="AI3142" s="440">
        <f t="shared" ref="AI3142:AI3144" si="2243">AH3232</f>
        <v>0</v>
      </c>
      <c r="AJ3142" s="443">
        <f t="shared" ref="AJ3142:AK3144" si="2244">AI3232</f>
        <v>0</v>
      </c>
      <c r="AK3142" s="439">
        <f t="shared" si="2244"/>
        <v>0</v>
      </c>
      <c r="AL3142" s="439">
        <f t="shared" ref="AL3142:AL3144" si="2245">AK3232</f>
        <v>0</v>
      </c>
      <c r="AM3142" s="439">
        <f t="shared" ref="AM3142:AM3144" si="2246">AL3232</f>
        <v>0</v>
      </c>
      <c r="AN3142" s="440">
        <f t="shared" ref="AN3142:AN3144" si="2247">AM3232</f>
        <v>0</v>
      </c>
    </row>
    <row r="3143" spans="1:40" outlineLevel="2">
      <c r="A3143" s="882">
        <f>ROW()</f>
        <v>3143</v>
      </c>
      <c r="B3143" s="453"/>
      <c r="D3143" s="452" t="s">
        <v>28</v>
      </c>
      <c r="H3143" s="458"/>
      <c r="I3143" s="458"/>
      <c r="J3143" s="459"/>
      <c r="K3143" s="458"/>
      <c r="L3143" s="458"/>
      <c r="M3143" s="458"/>
      <c r="N3143" s="463"/>
      <c r="O3143" s="458"/>
      <c r="P3143" s="458"/>
      <c r="Q3143" s="458"/>
      <c r="R3143" s="458"/>
      <c r="S3143" s="458"/>
      <c r="T3143" s="459"/>
      <c r="U3143" s="439"/>
      <c r="V3143" s="439"/>
      <c r="W3143" s="439"/>
      <c r="X3143" s="439"/>
      <c r="Y3143" s="443"/>
      <c r="Z3143" s="439"/>
      <c r="AA3143" s="439">
        <f t="shared" ref="AA3143:AD3144" si="2248">Z3233</f>
        <v>0</v>
      </c>
      <c r="AB3143" s="439">
        <f t="shared" si="2248"/>
        <v>2.2513430799999998</v>
      </c>
      <c r="AC3143" s="439">
        <f t="shared" si="2248"/>
        <v>2.2513430799999998</v>
      </c>
      <c r="AD3143" s="439">
        <f t="shared" si="2248"/>
        <v>2.2513430799999998</v>
      </c>
      <c r="AE3143" s="443">
        <f t="shared" si="2238"/>
        <v>2.2513430799999998</v>
      </c>
      <c r="AF3143" s="439">
        <f t="shared" si="2238"/>
        <v>2.2513430799999998</v>
      </c>
      <c r="AG3143" s="439">
        <f t="shared" si="2241"/>
        <v>2.2513430799999998</v>
      </c>
      <c r="AH3143" s="439">
        <f t="shared" si="2242"/>
        <v>2.2513430799999998</v>
      </c>
      <c r="AI3143" s="440">
        <f t="shared" si="2243"/>
        <v>2.2513430799999998</v>
      </c>
      <c r="AJ3143" s="443">
        <f t="shared" si="2244"/>
        <v>2.2513430799999998</v>
      </c>
      <c r="AK3143" s="439">
        <f t="shared" si="2244"/>
        <v>2.2513430799999998</v>
      </c>
      <c r="AL3143" s="439">
        <f t="shared" si="2245"/>
        <v>2.2513430799999998</v>
      </c>
      <c r="AM3143" s="439">
        <f t="shared" si="2246"/>
        <v>2.2513430799999998</v>
      </c>
      <c r="AN3143" s="440">
        <f t="shared" si="2247"/>
        <v>2.2513430799999998</v>
      </c>
    </row>
    <row r="3144" spans="1:40" outlineLevel="2">
      <c r="A3144" s="882">
        <f>ROW()</f>
        <v>3144</v>
      </c>
      <c r="B3144" s="453"/>
      <c r="D3144" s="456" t="s">
        <v>443</v>
      </c>
      <c r="E3144" s="456"/>
      <c r="F3144" s="456"/>
      <c r="G3144" s="456"/>
      <c r="H3144" s="460"/>
      <c r="I3144" s="460"/>
      <c r="J3144" s="461"/>
      <c r="K3144" s="460"/>
      <c r="L3144" s="460"/>
      <c r="M3144" s="460"/>
      <c r="N3144" s="465"/>
      <c r="O3144" s="460"/>
      <c r="P3144" s="460"/>
      <c r="Q3144" s="460"/>
      <c r="R3144" s="460"/>
      <c r="S3144" s="460"/>
      <c r="T3144" s="461"/>
      <c r="U3144" s="441"/>
      <c r="V3144" s="441"/>
      <c r="W3144" s="441"/>
      <c r="X3144" s="441"/>
      <c r="Y3144" s="462"/>
      <c r="Z3144" s="441"/>
      <c r="AA3144" s="441">
        <f t="shared" si="2248"/>
        <v>0</v>
      </c>
      <c r="AB3144" s="441">
        <f t="shared" si="2248"/>
        <v>0</v>
      </c>
      <c r="AC3144" s="441">
        <f t="shared" si="2248"/>
        <v>0</v>
      </c>
      <c r="AD3144" s="441">
        <f t="shared" si="2248"/>
        <v>0</v>
      </c>
      <c r="AE3144" s="462">
        <f t="shared" si="2238"/>
        <v>0</v>
      </c>
      <c r="AF3144" s="441">
        <f t="shared" si="2238"/>
        <v>0</v>
      </c>
      <c r="AG3144" s="441">
        <f t="shared" si="2241"/>
        <v>0</v>
      </c>
      <c r="AH3144" s="441">
        <f t="shared" si="2242"/>
        <v>0</v>
      </c>
      <c r="AI3144" s="442">
        <f t="shared" si="2243"/>
        <v>0</v>
      </c>
      <c r="AJ3144" s="462">
        <f t="shared" si="2244"/>
        <v>0</v>
      </c>
      <c r="AK3144" s="441">
        <f t="shared" si="2244"/>
        <v>0</v>
      </c>
      <c r="AL3144" s="441">
        <f t="shared" si="2245"/>
        <v>0</v>
      </c>
      <c r="AM3144" s="441">
        <f t="shared" si="2246"/>
        <v>0</v>
      </c>
      <c r="AN3144" s="442">
        <f t="shared" si="2247"/>
        <v>0</v>
      </c>
    </row>
    <row r="3145" spans="1:40" outlineLevel="2">
      <c r="A3145" s="882">
        <f>ROW()</f>
        <v>3145</v>
      </c>
      <c r="B3145" s="453"/>
      <c r="D3145" s="452" t="s">
        <v>24</v>
      </c>
      <c r="H3145" s="458"/>
      <c r="I3145" s="458"/>
      <c r="J3145" s="459"/>
      <c r="K3145" s="458"/>
      <c r="L3145" s="458"/>
      <c r="M3145" s="458"/>
      <c r="N3145" s="463"/>
      <c r="O3145" s="458"/>
      <c r="P3145" s="458"/>
      <c r="Q3145" s="458"/>
      <c r="R3145" s="458"/>
      <c r="S3145" s="458"/>
      <c r="T3145" s="459"/>
      <c r="U3145" s="439"/>
      <c r="V3145" s="439"/>
      <c r="W3145" s="439"/>
      <c r="X3145" s="439"/>
      <c r="Y3145" s="443"/>
      <c r="Z3145" s="439"/>
      <c r="AA3145" s="439">
        <f t="shared" ref="AA3145:AN3145" si="2249">SUM(AA3129:AA3144)</f>
        <v>0</v>
      </c>
      <c r="AB3145" s="439">
        <f t="shared" si="2249"/>
        <v>79.92639383000828</v>
      </c>
      <c r="AC3145" s="439">
        <f t="shared" si="2249"/>
        <v>73.686784817933301</v>
      </c>
      <c r="AD3145" s="439">
        <f t="shared" si="2249"/>
        <v>67.447175805858322</v>
      </c>
      <c r="AE3145" s="443">
        <f t="shared" si="2249"/>
        <v>61.207566793783336</v>
      </c>
      <c r="AF3145" s="439">
        <f t="shared" si="2249"/>
        <v>54.967957781708364</v>
      </c>
      <c r="AG3145" s="439">
        <f t="shared" si="2249"/>
        <v>51.038683026395972</v>
      </c>
      <c r="AH3145" s="439">
        <f t="shared" si="2249"/>
        <v>47.109408271083588</v>
      </c>
      <c r="AI3145" s="440">
        <f t="shared" si="2249"/>
        <v>43.18013351577121</v>
      </c>
      <c r="AJ3145" s="443">
        <f t="shared" si="2249"/>
        <v>39.250858760458826</v>
      </c>
      <c r="AK3145" s="439">
        <f t="shared" si="2249"/>
        <v>35.321584005146441</v>
      </c>
      <c r="AL3145" s="439">
        <f t="shared" si="2249"/>
        <v>31.392309249834064</v>
      </c>
      <c r="AM3145" s="439">
        <f t="shared" si="2249"/>
        <v>27.749570600727999</v>
      </c>
      <c r="AN3145" s="440">
        <f t="shared" si="2249"/>
        <v>24.106831951621935</v>
      </c>
    </row>
    <row r="3146" spans="1:40" outlineLevel="1">
      <c r="A3146" s="732" t="s">
        <v>59</v>
      </c>
      <c r="B3146" s="733"/>
      <c r="C3146" s="881"/>
      <c r="D3146" s="733"/>
      <c r="E3146" s="733"/>
      <c r="F3146" s="733"/>
      <c r="G3146" s="730"/>
      <c r="H3146" s="733"/>
      <c r="I3146" s="730"/>
      <c r="J3146" s="729"/>
      <c r="K3146" s="730"/>
      <c r="L3146" s="730"/>
      <c r="M3146" s="730"/>
      <c r="N3146" s="731"/>
      <c r="O3146" s="730"/>
      <c r="P3146" s="730"/>
      <c r="Q3146" s="730"/>
      <c r="R3146" s="730"/>
      <c r="S3146" s="730"/>
      <c r="T3146" s="729"/>
      <c r="U3146" s="730"/>
      <c r="V3146" s="730"/>
      <c r="W3146" s="730"/>
      <c r="X3146" s="730"/>
      <c r="Y3146" s="729"/>
      <c r="Z3146" s="730"/>
      <c r="AA3146" s="730"/>
      <c r="AB3146" s="730"/>
      <c r="AC3146" s="730"/>
      <c r="AD3146" s="730"/>
      <c r="AE3146" s="729"/>
      <c r="AF3146" s="730"/>
      <c r="AG3146" s="730"/>
      <c r="AH3146" s="730"/>
      <c r="AI3146" s="731"/>
      <c r="AJ3146" s="729"/>
      <c r="AK3146" s="730"/>
      <c r="AL3146" s="730"/>
      <c r="AM3146" s="730"/>
      <c r="AN3146" s="731"/>
    </row>
    <row r="3147" spans="1:40" outlineLevel="2">
      <c r="A3147" s="882">
        <f>ROW()</f>
        <v>3147</v>
      </c>
      <c r="B3147" s="453"/>
      <c r="D3147" s="452" t="s">
        <v>300</v>
      </c>
      <c r="H3147" s="458"/>
      <c r="I3147" s="458"/>
      <c r="J3147" s="443"/>
      <c r="K3147" s="439"/>
      <c r="L3147" s="439"/>
      <c r="M3147" s="439"/>
      <c r="N3147" s="440"/>
      <c r="O3147" s="439"/>
      <c r="P3147" s="439"/>
      <c r="Q3147" s="439"/>
      <c r="R3147" s="439"/>
      <c r="S3147" s="439"/>
      <c r="T3147" s="443"/>
      <c r="U3147" s="439"/>
      <c r="V3147" s="439"/>
      <c r="W3147" s="439"/>
      <c r="X3147" s="157"/>
      <c r="Y3147" s="443"/>
      <c r="Z3147" s="157"/>
      <c r="AA3147" s="27">
        <f>AA$660</f>
        <v>2.2648414779017751</v>
      </c>
      <c r="AB3147" s="157"/>
      <c r="AC3147" s="157"/>
      <c r="AD3147" s="157"/>
      <c r="AE3147" s="324"/>
      <c r="AF3147" s="27"/>
      <c r="AG3147" s="157"/>
      <c r="AH3147" s="157"/>
      <c r="AI3147" s="320"/>
      <c r="AJ3147" s="324"/>
      <c r="AK3147" s="27"/>
      <c r="AL3147" s="157"/>
      <c r="AM3147" s="157"/>
      <c r="AN3147" s="320"/>
    </row>
    <row r="3148" spans="1:40" outlineLevel="2">
      <c r="A3148" s="882">
        <f>ROW()</f>
        <v>3148</v>
      </c>
      <c r="B3148" s="453"/>
      <c r="D3148" s="452" t="s">
        <v>301</v>
      </c>
      <c r="H3148" s="458"/>
      <c r="I3148" s="458"/>
      <c r="J3148" s="443"/>
      <c r="K3148" s="439"/>
      <c r="L3148" s="439"/>
      <c r="M3148" s="439"/>
      <c r="N3148" s="440"/>
      <c r="O3148" s="439"/>
      <c r="P3148" s="439"/>
      <c r="Q3148" s="439"/>
      <c r="R3148" s="439"/>
      <c r="S3148" s="439"/>
      <c r="T3148" s="443"/>
      <c r="U3148" s="439"/>
      <c r="V3148" s="439"/>
      <c r="W3148" s="439"/>
      <c r="X3148" s="157"/>
      <c r="Y3148" s="443"/>
      <c r="Z3148" s="157"/>
      <c r="AA3148" s="27">
        <f>AA$661</f>
        <v>0.6879061054549479</v>
      </c>
      <c r="AB3148" s="157"/>
      <c r="AC3148" s="157"/>
      <c r="AD3148" s="157"/>
      <c r="AE3148" s="324"/>
      <c r="AF3148" s="27"/>
      <c r="AG3148" s="157"/>
      <c r="AH3148" s="157"/>
      <c r="AI3148" s="320"/>
      <c r="AJ3148" s="324"/>
      <c r="AK3148" s="27"/>
      <c r="AL3148" s="157"/>
      <c r="AM3148" s="157"/>
      <c r="AN3148" s="320"/>
    </row>
    <row r="3149" spans="1:40" outlineLevel="2">
      <c r="A3149" s="882">
        <f>ROW()</f>
        <v>3149</v>
      </c>
      <c r="B3149" s="453"/>
      <c r="D3149" s="452" t="s">
        <v>29</v>
      </c>
      <c r="H3149" s="458"/>
      <c r="I3149" s="458"/>
      <c r="J3149" s="443"/>
      <c r="K3149" s="439"/>
      <c r="L3149" s="439"/>
      <c r="M3149" s="439"/>
      <c r="N3149" s="440"/>
      <c r="O3149" s="439"/>
      <c r="P3149" s="439"/>
      <c r="Q3149" s="439"/>
      <c r="R3149" s="439"/>
      <c r="S3149" s="439"/>
      <c r="T3149" s="443"/>
      <c r="U3149" s="439"/>
      <c r="V3149" s="439"/>
      <c r="W3149" s="439"/>
      <c r="X3149" s="157"/>
      <c r="Y3149" s="443"/>
      <c r="Z3149" s="157"/>
      <c r="AA3149" s="27">
        <f>AA$662</f>
        <v>0</v>
      </c>
      <c r="AB3149" s="157"/>
      <c r="AC3149" s="157"/>
      <c r="AD3149" s="157"/>
      <c r="AE3149" s="324"/>
      <c r="AF3149" s="27"/>
      <c r="AG3149" s="157"/>
      <c r="AH3149" s="157"/>
      <c r="AI3149" s="320"/>
      <c r="AJ3149" s="324"/>
      <c r="AK3149" s="27"/>
      <c r="AL3149" s="157"/>
      <c r="AM3149" s="157"/>
      <c r="AN3149" s="320"/>
    </row>
    <row r="3150" spans="1:40" outlineLevel="2">
      <c r="A3150" s="882">
        <f>ROW()</f>
        <v>3150</v>
      </c>
      <c r="B3150" s="453"/>
      <c r="D3150" s="452" t="s">
        <v>30</v>
      </c>
      <c r="H3150" s="458"/>
      <c r="I3150" s="458"/>
      <c r="J3150" s="443"/>
      <c r="K3150" s="439"/>
      <c r="L3150" s="439"/>
      <c r="M3150" s="439"/>
      <c r="N3150" s="440"/>
      <c r="O3150" s="439"/>
      <c r="P3150" s="439"/>
      <c r="Q3150" s="439"/>
      <c r="R3150" s="439"/>
      <c r="S3150" s="439"/>
      <c r="T3150" s="443"/>
      <c r="U3150" s="439"/>
      <c r="V3150" s="439"/>
      <c r="W3150" s="439"/>
      <c r="X3150" s="157"/>
      <c r="Y3150" s="443"/>
      <c r="Z3150" s="157"/>
      <c r="AA3150" s="27">
        <f>AA$663</f>
        <v>29.551847258868222</v>
      </c>
      <c r="AB3150" s="157"/>
      <c r="AC3150" s="157"/>
      <c r="AD3150" s="157"/>
      <c r="AE3150" s="324"/>
      <c r="AF3150" s="27"/>
      <c r="AG3150" s="157"/>
      <c r="AH3150" s="157"/>
      <c r="AI3150" s="320"/>
      <c r="AJ3150" s="324"/>
      <c r="AK3150" s="27"/>
      <c r="AL3150" s="157"/>
      <c r="AM3150" s="157"/>
      <c r="AN3150" s="320"/>
    </row>
    <row r="3151" spans="1:40" outlineLevel="2">
      <c r="A3151" s="882">
        <f>ROW()</f>
        <v>3151</v>
      </c>
      <c r="B3151" s="453"/>
      <c r="D3151" s="452" t="s">
        <v>31</v>
      </c>
      <c r="H3151" s="458"/>
      <c r="I3151" s="458"/>
      <c r="J3151" s="443"/>
      <c r="K3151" s="439"/>
      <c r="L3151" s="439"/>
      <c r="M3151" s="439"/>
      <c r="N3151" s="440"/>
      <c r="O3151" s="439"/>
      <c r="P3151" s="439"/>
      <c r="Q3151" s="439"/>
      <c r="R3151" s="439"/>
      <c r="S3151" s="439"/>
      <c r="T3151" s="443"/>
      <c r="U3151" s="439"/>
      <c r="V3151" s="439"/>
      <c r="W3151" s="439"/>
      <c r="X3151" s="157"/>
      <c r="Y3151" s="443"/>
      <c r="Z3151" s="157"/>
      <c r="AA3151" s="27">
        <f>AA$664</f>
        <v>0</v>
      </c>
      <c r="AB3151" s="157"/>
      <c r="AC3151" s="157"/>
      <c r="AD3151" s="157"/>
      <c r="AE3151" s="324"/>
      <c r="AF3151" s="27"/>
      <c r="AG3151" s="157"/>
      <c r="AH3151" s="157"/>
      <c r="AI3151" s="320"/>
      <c r="AJ3151" s="324"/>
      <c r="AK3151" s="27"/>
      <c r="AL3151" s="157"/>
      <c r="AM3151" s="157"/>
      <c r="AN3151" s="320"/>
    </row>
    <row r="3152" spans="1:40" outlineLevel="2">
      <c r="A3152" s="882">
        <f>ROW()</f>
        <v>3152</v>
      </c>
      <c r="B3152" s="453"/>
      <c r="D3152" s="452" t="s">
        <v>32</v>
      </c>
      <c r="H3152" s="458"/>
      <c r="I3152" s="458"/>
      <c r="J3152" s="443"/>
      <c r="K3152" s="439"/>
      <c r="L3152" s="439"/>
      <c r="M3152" s="439"/>
      <c r="N3152" s="440"/>
      <c r="O3152" s="439"/>
      <c r="P3152" s="439"/>
      <c r="Q3152" s="439"/>
      <c r="R3152" s="439"/>
      <c r="S3152" s="439"/>
      <c r="T3152" s="443"/>
      <c r="U3152" s="439"/>
      <c r="V3152" s="439"/>
      <c r="W3152" s="439"/>
      <c r="X3152" s="157"/>
      <c r="Y3152" s="443"/>
      <c r="Z3152" s="157"/>
      <c r="AA3152" s="27">
        <f>AA$665</f>
        <v>3.8374084694600761</v>
      </c>
      <c r="AB3152" s="157"/>
      <c r="AC3152" s="157"/>
      <c r="AD3152" s="157"/>
      <c r="AE3152" s="324"/>
      <c r="AF3152" s="27"/>
      <c r="AG3152" s="157"/>
      <c r="AH3152" s="157"/>
      <c r="AI3152" s="320"/>
      <c r="AJ3152" s="324"/>
      <c r="AK3152" s="27"/>
      <c r="AL3152" s="157"/>
      <c r="AM3152" s="157"/>
      <c r="AN3152" s="320"/>
    </row>
    <row r="3153" spans="1:40" outlineLevel="2">
      <c r="A3153" s="882">
        <f>ROW()</f>
        <v>3153</v>
      </c>
      <c r="B3153" s="453"/>
      <c r="D3153" s="452" t="s">
        <v>33</v>
      </c>
      <c r="H3153" s="458"/>
      <c r="I3153" s="458"/>
      <c r="J3153" s="443"/>
      <c r="K3153" s="439"/>
      <c r="L3153" s="439"/>
      <c r="M3153" s="439"/>
      <c r="N3153" s="440"/>
      <c r="O3153" s="439"/>
      <c r="P3153" s="439"/>
      <c r="Q3153" s="439"/>
      <c r="R3153" s="439"/>
      <c r="S3153" s="439"/>
      <c r="T3153" s="443"/>
      <c r="U3153" s="439"/>
      <c r="V3153" s="439"/>
      <c r="W3153" s="439"/>
      <c r="X3153" s="157"/>
      <c r="Y3153" s="443"/>
      <c r="Z3153" s="157"/>
      <c r="AA3153" s="27">
        <f>AA$666</f>
        <v>0</v>
      </c>
      <c r="AB3153" s="157"/>
      <c r="AC3153" s="157"/>
      <c r="AD3153" s="157"/>
      <c r="AE3153" s="324"/>
      <c r="AF3153" s="27"/>
      <c r="AG3153" s="157"/>
      <c r="AH3153" s="157"/>
      <c r="AI3153" s="320"/>
      <c r="AJ3153" s="324"/>
      <c r="AK3153" s="27"/>
      <c r="AL3153" s="157"/>
      <c r="AM3153" s="157"/>
      <c r="AN3153" s="320"/>
    </row>
    <row r="3154" spans="1:40" outlineLevel="2">
      <c r="A3154" s="882">
        <f>ROW()</f>
        <v>3154</v>
      </c>
      <c r="B3154" s="453"/>
      <c r="D3154" s="452" t="s">
        <v>27</v>
      </c>
      <c r="H3154" s="458"/>
      <c r="I3154" s="458"/>
      <c r="J3154" s="443"/>
      <c r="K3154" s="439"/>
      <c r="L3154" s="439"/>
      <c r="M3154" s="439"/>
      <c r="N3154" s="440"/>
      <c r="O3154" s="439"/>
      <c r="P3154" s="439"/>
      <c r="Q3154" s="439"/>
      <c r="R3154" s="439"/>
      <c r="S3154" s="439"/>
      <c r="T3154" s="443"/>
      <c r="U3154" s="439"/>
      <c r="V3154" s="439"/>
      <c r="W3154" s="439"/>
      <c r="X3154" s="157"/>
      <c r="Y3154" s="443"/>
      <c r="Z3154" s="157"/>
      <c r="AA3154" s="27">
        <f>AA$667</f>
        <v>0.6443902725359455</v>
      </c>
      <c r="AB3154" s="157"/>
      <c r="AC3154" s="157"/>
      <c r="AD3154" s="157"/>
      <c r="AE3154" s="324"/>
      <c r="AF3154" s="27"/>
      <c r="AG3154" s="157"/>
      <c r="AH3154" s="157"/>
      <c r="AI3154" s="320"/>
      <c r="AJ3154" s="324"/>
      <c r="AK3154" s="27"/>
      <c r="AL3154" s="157"/>
      <c r="AM3154" s="157"/>
      <c r="AN3154" s="320"/>
    </row>
    <row r="3155" spans="1:40" outlineLevel="2">
      <c r="A3155" s="882">
        <f>ROW()</f>
        <v>3155</v>
      </c>
      <c r="B3155" s="453"/>
      <c r="D3155" s="452" t="s">
        <v>34</v>
      </c>
      <c r="H3155" s="458"/>
      <c r="I3155" s="458"/>
      <c r="J3155" s="443"/>
      <c r="K3155" s="439"/>
      <c r="L3155" s="439"/>
      <c r="M3155" s="439"/>
      <c r="N3155" s="440"/>
      <c r="O3155" s="439"/>
      <c r="P3155" s="439"/>
      <c r="Q3155" s="439"/>
      <c r="R3155" s="439"/>
      <c r="S3155" s="439"/>
      <c r="T3155" s="443"/>
      <c r="U3155" s="439"/>
      <c r="V3155" s="439"/>
      <c r="W3155" s="439"/>
      <c r="X3155" s="157"/>
      <c r="Y3155" s="443"/>
      <c r="Z3155" s="157"/>
      <c r="AA3155" s="27">
        <f>AA$668</f>
        <v>28.581959076673748</v>
      </c>
      <c r="AB3155" s="157"/>
      <c r="AC3155" s="157"/>
      <c r="AD3155" s="157"/>
      <c r="AE3155" s="324"/>
      <c r="AF3155" s="27"/>
      <c r="AG3155" s="157"/>
      <c r="AH3155" s="157"/>
      <c r="AI3155" s="320"/>
      <c r="AJ3155" s="324"/>
      <c r="AK3155" s="27"/>
      <c r="AL3155" s="157"/>
      <c r="AM3155" s="157"/>
      <c r="AN3155" s="320"/>
    </row>
    <row r="3156" spans="1:40" outlineLevel="2">
      <c r="A3156" s="882">
        <f>ROW()</f>
        <v>3156</v>
      </c>
      <c r="B3156" s="453"/>
      <c r="D3156" s="452" t="s">
        <v>35</v>
      </c>
      <c r="H3156" s="458"/>
      <c r="I3156" s="458"/>
      <c r="J3156" s="443"/>
      <c r="K3156" s="439"/>
      <c r="L3156" s="439"/>
      <c r="M3156" s="439"/>
      <c r="N3156" s="440"/>
      <c r="O3156" s="439"/>
      <c r="P3156" s="439"/>
      <c r="Q3156" s="439"/>
      <c r="R3156" s="439"/>
      <c r="S3156" s="439"/>
      <c r="T3156" s="443"/>
      <c r="U3156" s="439"/>
      <c r="V3156" s="439"/>
      <c r="W3156" s="439"/>
      <c r="X3156" s="157"/>
      <c r="Y3156" s="443"/>
      <c r="Z3156" s="157"/>
      <c r="AA3156" s="27">
        <f>AA$669</f>
        <v>1.008994035084988</v>
      </c>
      <c r="AB3156" s="157"/>
      <c r="AC3156" s="157"/>
      <c r="AD3156" s="157"/>
      <c r="AE3156" s="324"/>
      <c r="AF3156" s="27"/>
      <c r="AG3156" s="157"/>
      <c r="AH3156" s="157"/>
      <c r="AI3156" s="320"/>
      <c r="AJ3156" s="324"/>
      <c r="AK3156" s="27"/>
      <c r="AL3156" s="157"/>
      <c r="AM3156" s="157"/>
      <c r="AN3156" s="320"/>
    </row>
    <row r="3157" spans="1:40" outlineLevel="2">
      <c r="A3157" s="882">
        <f>ROW()</f>
        <v>3157</v>
      </c>
      <c r="B3157" s="453"/>
      <c r="D3157" s="452" t="s">
        <v>302</v>
      </c>
      <c r="H3157" s="458"/>
      <c r="I3157" s="458"/>
      <c r="J3157" s="443"/>
      <c r="K3157" s="439"/>
      <c r="L3157" s="439"/>
      <c r="M3157" s="439"/>
      <c r="N3157" s="440"/>
      <c r="O3157" s="439"/>
      <c r="P3157" s="439"/>
      <c r="Q3157" s="439"/>
      <c r="R3157" s="439"/>
      <c r="S3157" s="439"/>
      <c r="T3157" s="443"/>
      <c r="U3157" s="439"/>
      <c r="V3157" s="439"/>
      <c r="W3157" s="439"/>
      <c r="X3157" s="157"/>
      <c r="Y3157" s="443"/>
      <c r="Z3157" s="157"/>
      <c r="AA3157" s="27">
        <f>AA$670</f>
        <v>2.0496487623415423</v>
      </c>
      <c r="AB3157" s="157"/>
      <c r="AC3157" s="157"/>
      <c r="AD3157" s="157"/>
      <c r="AE3157" s="324"/>
      <c r="AF3157" s="27"/>
      <c r="AG3157" s="157"/>
      <c r="AH3157" s="157"/>
      <c r="AI3157" s="320"/>
      <c r="AJ3157" s="324"/>
      <c r="AK3157" s="27"/>
      <c r="AL3157" s="157"/>
      <c r="AM3157" s="157"/>
      <c r="AN3157" s="320"/>
    </row>
    <row r="3158" spans="1:40" outlineLevel="2">
      <c r="A3158" s="882">
        <f>ROW()</f>
        <v>3158</v>
      </c>
      <c r="B3158" s="453"/>
      <c r="D3158" s="452" t="s">
        <v>36</v>
      </c>
      <c r="H3158" s="458"/>
      <c r="I3158" s="458"/>
      <c r="J3158" s="443"/>
      <c r="K3158" s="439"/>
      <c r="L3158" s="439"/>
      <c r="M3158" s="439"/>
      <c r="N3158" s="440"/>
      <c r="O3158" s="439"/>
      <c r="P3158" s="439"/>
      <c r="Q3158" s="439"/>
      <c r="R3158" s="439"/>
      <c r="S3158" s="439"/>
      <c r="T3158" s="443"/>
      <c r="U3158" s="439"/>
      <c r="V3158" s="439"/>
      <c r="W3158" s="439"/>
      <c r="X3158" s="157"/>
      <c r="Y3158" s="443"/>
      <c r="Z3158" s="157"/>
      <c r="AA3158" s="27">
        <f>AA$671</f>
        <v>9.2413370270503883</v>
      </c>
      <c r="AB3158" s="157"/>
      <c r="AC3158" s="157"/>
      <c r="AD3158" s="157"/>
      <c r="AE3158" s="324"/>
      <c r="AF3158" s="27"/>
      <c r="AG3158" s="157"/>
      <c r="AH3158" s="157"/>
      <c r="AI3158" s="320"/>
      <c r="AJ3158" s="324"/>
      <c r="AK3158" s="27"/>
      <c r="AL3158" s="157"/>
      <c r="AM3158" s="157"/>
      <c r="AN3158" s="320"/>
    </row>
    <row r="3159" spans="1:40" outlineLevel="2">
      <c r="A3159" s="882">
        <f>ROW()</f>
        <v>3159</v>
      </c>
      <c r="B3159" s="453"/>
      <c r="D3159" s="452" t="s">
        <v>583</v>
      </c>
      <c r="H3159" s="458"/>
      <c r="I3159" s="458"/>
      <c r="J3159" s="443"/>
      <c r="K3159" s="439"/>
      <c r="L3159" s="439"/>
      <c r="M3159" s="439"/>
      <c r="N3159" s="440"/>
      <c r="O3159" s="439"/>
      <c r="P3159" s="439"/>
      <c r="Q3159" s="439"/>
      <c r="R3159" s="439"/>
      <c r="S3159" s="439"/>
      <c r="T3159" s="443"/>
      <c r="U3159" s="439"/>
      <c r="V3159" s="439"/>
      <c r="W3159" s="439"/>
      <c r="X3159" s="157"/>
      <c r="Y3159" s="443"/>
      <c r="Z3159" s="157"/>
      <c r="AA3159" s="27">
        <f>AA$672</f>
        <v>0</v>
      </c>
      <c r="AB3159" s="157"/>
      <c r="AC3159" s="157"/>
      <c r="AD3159" s="157"/>
      <c r="AE3159" s="324"/>
      <c r="AF3159" s="27"/>
      <c r="AG3159" s="157"/>
      <c r="AH3159" s="157"/>
      <c r="AI3159" s="320"/>
      <c r="AJ3159" s="324"/>
      <c r="AK3159" s="27"/>
      <c r="AL3159" s="157"/>
      <c r="AM3159" s="157"/>
      <c r="AN3159" s="320"/>
    </row>
    <row r="3160" spans="1:40" outlineLevel="2">
      <c r="A3160" s="882">
        <f>ROW()</f>
        <v>3160</v>
      </c>
      <c r="B3160" s="453"/>
      <c r="D3160" s="452" t="s">
        <v>81</v>
      </c>
      <c r="H3160" s="458"/>
      <c r="I3160" s="458"/>
      <c r="J3160" s="443"/>
      <c r="K3160" s="439"/>
      <c r="L3160" s="439"/>
      <c r="M3160" s="439"/>
      <c r="N3160" s="440"/>
      <c r="O3160" s="439"/>
      <c r="P3160" s="439"/>
      <c r="Q3160" s="439"/>
      <c r="R3160" s="439"/>
      <c r="S3160" s="439"/>
      <c r="T3160" s="443"/>
      <c r="U3160" s="439"/>
      <c r="V3160" s="439"/>
      <c r="W3160" s="439"/>
      <c r="X3160" s="157"/>
      <c r="Y3160" s="443"/>
      <c r="Z3160" s="157"/>
      <c r="AA3160" s="27">
        <f>AA$673</f>
        <v>0</v>
      </c>
      <c r="AB3160" s="157"/>
      <c r="AC3160" s="157"/>
      <c r="AD3160" s="157"/>
      <c r="AE3160" s="324"/>
      <c r="AF3160" s="27"/>
      <c r="AG3160" s="157"/>
      <c r="AH3160" s="157"/>
      <c r="AI3160" s="320"/>
      <c r="AJ3160" s="324"/>
      <c r="AK3160" s="27"/>
      <c r="AL3160" s="157"/>
      <c r="AM3160" s="157"/>
      <c r="AN3160" s="320"/>
    </row>
    <row r="3161" spans="1:40" outlineLevel="2">
      <c r="A3161" s="882">
        <f>ROW()</f>
        <v>3161</v>
      </c>
      <c r="B3161" s="453"/>
      <c r="D3161" s="452" t="s">
        <v>28</v>
      </c>
      <c r="H3161" s="458"/>
      <c r="I3161" s="458"/>
      <c r="J3161" s="443"/>
      <c r="K3161" s="439"/>
      <c r="L3161" s="439"/>
      <c r="M3161" s="439"/>
      <c r="N3161" s="440"/>
      <c r="O3161" s="439"/>
      <c r="P3161" s="439"/>
      <c r="Q3161" s="439"/>
      <c r="R3161" s="439"/>
      <c r="S3161" s="439"/>
      <c r="T3161" s="443"/>
      <c r="U3161" s="439"/>
      <c r="V3161" s="439"/>
      <c r="W3161" s="439"/>
      <c r="X3161" s="157"/>
      <c r="Y3161" s="443"/>
      <c r="Z3161" s="157"/>
      <c r="AA3161" s="27">
        <f>AA$674</f>
        <v>2.2513430799999998</v>
      </c>
      <c r="AB3161" s="157"/>
      <c r="AC3161" s="157"/>
      <c r="AD3161" s="157"/>
      <c r="AE3161" s="324"/>
      <c r="AF3161" s="27"/>
      <c r="AG3161" s="157"/>
      <c r="AH3161" s="157"/>
      <c r="AI3161" s="320"/>
      <c r="AJ3161" s="324"/>
      <c r="AK3161" s="27"/>
      <c r="AL3161" s="157"/>
      <c r="AM3161" s="157"/>
      <c r="AN3161" s="320"/>
    </row>
    <row r="3162" spans="1:40" outlineLevel="2">
      <c r="A3162" s="882">
        <f>ROW()</f>
        <v>3162</v>
      </c>
      <c r="B3162" s="453"/>
      <c r="D3162" s="456" t="s">
        <v>443</v>
      </c>
      <c r="E3162" s="456"/>
      <c r="F3162" s="456"/>
      <c r="G3162" s="456"/>
      <c r="H3162" s="460"/>
      <c r="I3162" s="460"/>
      <c r="J3162" s="462"/>
      <c r="K3162" s="441"/>
      <c r="L3162" s="441"/>
      <c r="M3162" s="441"/>
      <c r="N3162" s="442"/>
      <c r="O3162" s="441"/>
      <c r="P3162" s="441"/>
      <c r="Q3162" s="441"/>
      <c r="R3162" s="441"/>
      <c r="S3162" s="441"/>
      <c r="T3162" s="462"/>
      <c r="U3162" s="441"/>
      <c r="V3162" s="441"/>
      <c r="W3162" s="441"/>
      <c r="X3162" s="158"/>
      <c r="Y3162" s="462"/>
      <c r="Z3162" s="158"/>
      <c r="AA3162" s="30">
        <f>AA$675</f>
        <v>0</v>
      </c>
      <c r="AB3162" s="158"/>
      <c r="AC3162" s="158"/>
      <c r="AD3162" s="158"/>
      <c r="AE3162" s="325"/>
      <c r="AF3162" s="30"/>
      <c r="AG3162" s="158"/>
      <c r="AH3162" s="158"/>
      <c r="AI3162" s="321"/>
      <c r="AJ3162" s="325"/>
      <c r="AK3162" s="30"/>
      <c r="AL3162" s="158"/>
      <c r="AM3162" s="158"/>
      <c r="AN3162" s="321"/>
    </row>
    <row r="3163" spans="1:40" outlineLevel="2">
      <c r="A3163" s="882">
        <f>ROW()</f>
        <v>3163</v>
      </c>
      <c r="B3163" s="453"/>
      <c r="D3163" s="452" t="s">
        <v>24</v>
      </c>
      <c r="H3163" s="458"/>
      <c r="I3163" s="458"/>
      <c r="J3163" s="443"/>
      <c r="K3163" s="439"/>
      <c r="L3163" s="439"/>
      <c r="M3163" s="439"/>
      <c r="N3163" s="440"/>
      <c r="O3163" s="439"/>
      <c r="P3163" s="439"/>
      <c r="Q3163" s="439"/>
      <c r="R3163" s="439"/>
      <c r="S3163" s="439"/>
      <c r="T3163" s="443"/>
      <c r="U3163" s="439"/>
      <c r="V3163" s="439"/>
      <c r="W3163" s="439"/>
      <c r="X3163" s="439"/>
      <c r="Y3163" s="443"/>
      <c r="Z3163" s="439"/>
      <c r="AA3163" s="27">
        <f>SUM(AA3147:AA3162)</f>
        <v>80.119675565371622</v>
      </c>
      <c r="AB3163" s="439"/>
      <c r="AC3163" s="439"/>
      <c r="AD3163" s="439"/>
      <c r="AE3163" s="443"/>
      <c r="AF3163" s="27"/>
      <c r="AG3163" s="439"/>
      <c r="AH3163" s="439"/>
      <c r="AI3163" s="440"/>
      <c r="AJ3163" s="443"/>
      <c r="AK3163" s="27"/>
      <c r="AL3163" s="439"/>
      <c r="AM3163" s="439"/>
      <c r="AN3163" s="440"/>
    </row>
    <row r="3164" spans="1:40" outlineLevel="1">
      <c r="A3164" s="732" t="s">
        <v>238</v>
      </c>
      <c r="B3164" s="733"/>
      <c r="C3164" s="881"/>
      <c r="D3164" s="733"/>
      <c r="E3164" s="733"/>
      <c r="F3164" s="733"/>
      <c r="G3164" s="730"/>
      <c r="H3164" s="733"/>
      <c r="I3164" s="730"/>
      <c r="J3164" s="729"/>
      <c r="K3164" s="730"/>
      <c r="L3164" s="730"/>
      <c r="M3164" s="730"/>
      <c r="N3164" s="731"/>
      <c r="O3164" s="730"/>
      <c r="P3164" s="730"/>
      <c r="Q3164" s="730"/>
      <c r="R3164" s="730"/>
      <c r="S3164" s="730"/>
      <c r="T3164" s="729"/>
      <c r="U3164" s="730"/>
      <c r="V3164" s="730"/>
      <c r="W3164" s="730"/>
      <c r="X3164" s="730"/>
      <c r="Y3164" s="729"/>
      <c r="Z3164" s="730"/>
      <c r="AA3164" s="730"/>
      <c r="AB3164" s="730"/>
      <c r="AC3164" s="730"/>
      <c r="AD3164" s="730"/>
      <c r="AE3164" s="729"/>
      <c r="AF3164" s="730"/>
      <c r="AG3164" s="730"/>
      <c r="AH3164" s="730"/>
      <c r="AI3164" s="731"/>
      <c r="AJ3164" s="729"/>
      <c r="AK3164" s="730"/>
      <c r="AL3164" s="730"/>
      <c r="AM3164" s="730"/>
      <c r="AN3164" s="731"/>
    </row>
    <row r="3165" spans="1:40" outlineLevel="2">
      <c r="A3165" s="882">
        <f>ROW()</f>
        <v>3165</v>
      </c>
      <c r="B3165" s="453"/>
      <c r="D3165" s="1205" t="s">
        <v>300</v>
      </c>
      <c r="E3165" s="1205"/>
      <c r="F3165" s="1205"/>
      <c r="G3165" s="1205"/>
      <c r="H3165" s="4"/>
      <c r="I3165" s="4"/>
      <c r="J3165" s="329"/>
      <c r="K3165" s="4"/>
      <c r="L3165" s="4"/>
      <c r="M3165" s="4"/>
      <c r="N3165" s="316"/>
      <c r="O3165" s="4"/>
      <c r="P3165" s="4"/>
      <c r="Q3165" s="4"/>
      <c r="R3165" s="4"/>
      <c r="S3165" s="4"/>
      <c r="T3165" s="252"/>
      <c r="U3165" s="53"/>
      <c r="V3165" s="53"/>
      <c r="W3165" s="53"/>
      <c r="X3165" s="53"/>
      <c r="Y3165" s="252"/>
      <c r="Z3165" s="53"/>
      <c r="AA3165" s="53">
        <f>AA$678</f>
        <v>0</v>
      </c>
      <c r="AB3165" s="53"/>
      <c r="AC3165" s="53"/>
      <c r="AD3165" s="53"/>
      <c r="AE3165" s="252"/>
      <c r="AF3165" s="53"/>
      <c r="AG3165" s="53"/>
      <c r="AH3165" s="53"/>
      <c r="AI3165" s="44"/>
      <c r="AJ3165" s="252"/>
      <c r="AK3165" s="53"/>
      <c r="AL3165" s="53"/>
      <c r="AM3165" s="53"/>
      <c r="AN3165" s="44"/>
    </row>
    <row r="3166" spans="1:40" outlineLevel="2">
      <c r="A3166" s="882">
        <f>ROW()</f>
        <v>3166</v>
      </c>
      <c r="B3166" s="453"/>
      <c r="D3166" s="1205" t="s">
        <v>301</v>
      </c>
      <c r="E3166" s="1205"/>
      <c r="F3166" s="1205"/>
      <c r="G3166" s="1205"/>
      <c r="H3166" s="4"/>
      <c r="I3166" s="4"/>
      <c r="J3166" s="329"/>
      <c r="K3166" s="4"/>
      <c r="L3166" s="4"/>
      <c r="M3166" s="4"/>
      <c r="N3166" s="316"/>
      <c r="O3166" s="4"/>
      <c r="P3166" s="4"/>
      <c r="Q3166" s="4"/>
      <c r="R3166" s="4"/>
      <c r="S3166" s="4"/>
      <c r="T3166" s="252"/>
      <c r="U3166" s="53"/>
      <c r="V3166" s="53"/>
      <c r="W3166" s="53"/>
      <c r="X3166" s="53"/>
      <c r="Y3166" s="252"/>
      <c r="Z3166" s="53"/>
      <c r="AA3166" s="53">
        <f>AA$679</f>
        <v>0</v>
      </c>
      <c r="AB3166" s="53"/>
      <c r="AC3166" s="53"/>
      <c r="AD3166" s="53"/>
      <c r="AE3166" s="252"/>
      <c r="AF3166" s="53"/>
      <c r="AG3166" s="53"/>
      <c r="AH3166" s="53"/>
      <c r="AI3166" s="44"/>
      <c r="AJ3166" s="252"/>
      <c r="AK3166" s="53"/>
      <c r="AL3166" s="53"/>
      <c r="AM3166" s="53"/>
      <c r="AN3166" s="44"/>
    </row>
    <row r="3167" spans="1:40" outlineLevel="2">
      <c r="A3167" s="882">
        <f>ROW()</f>
        <v>3167</v>
      </c>
      <c r="B3167" s="453"/>
      <c r="D3167" s="1205" t="s">
        <v>29</v>
      </c>
      <c r="E3167" s="1205"/>
      <c r="F3167" s="1205"/>
      <c r="G3167" s="1205"/>
      <c r="H3167" s="4"/>
      <c r="I3167" s="4"/>
      <c r="J3167" s="329"/>
      <c r="K3167" s="4"/>
      <c r="L3167" s="4"/>
      <c r="M3167" s="4"/>
      <c r="N3167" s="316"/>
      <c r="O3167" s="4"/>
      <c r="P3167" s="4"/>
      <c r="Q3167" s="4"/>
      <c r="R3167" s="4"/>
      <c r="S3167" s="4"/>
      <c r="T3167" s="252"/>
      <c r="U3167" s="53"/>
      <c r="V3167" s="53"/>
      <c r="W3167" s="53"/>
      <c r="X3167" s="53"/>
      <c r="Y3167" s="252"/>
      <c r="Z3167" s="53"/>
      <c r="AA3167" s="53">
        <f>AA$680</f>
        <v>0</v>
      </c>
      <c r="AB3167" s="53"/>
      <c r="AC3167" s="53"/>
      <c r="AD3167" s="53"/>
      <c r="AE3167" s="252"/>
      <c r="AF3167" s="53"/>
      <c r="AG3167" s="53"/>
      <c r="AH3167" s="53"/>
      <c r="AI3167" s="44"/>
      <c r="AJ3167" s="252"/>
      <c r="AK3167" s="53"/>
      <c r="AL3167" s="53"/>
      <c r="AM3167" s="53"/>
      <c r="AN3167" s="44"/>
    </row>
    <row r="3168" spans="1:40" outlineLevel="2">
      <c r="A3168" s="882">
        <f>ROW()</f>
        <v>3168</v>
      </c>
      <c r="B3168" s="453"/>
      <c r="D3168" s="1205" t="s">
        <v>30</v>
      </c>
      <c r="E3168" s="1205"/>
      <c r="F3168" s="1205"/>
      <c r="G3168" s="1205"/>
      <c r="H3168" s="4"/>
      <c r="I3168" s="4"/>
      <c r="J3168" s="329"/>
      <c r="K3168" s="4"/>
      <c r="L3168" s="4"/>
      <c r="M3168" s="4"/>
      <c r="N3168" s="316"/>
      <c r="O3168" s="4"/>
      <c r="P3168" s="4"/>
      <c r="Q3168" s="4"/>
      <c r="R3168" s="4"/>
      <c r="S3168" s="4"/>
      <c r="T3168" s="252"/>
      <c r="U3168" s="53"/>
      <c r="V3168" s="53"/>
      <c r="W3168" s="53"/>
      <c r="X3168" s="53"/>
      <c r="Y3168" s="252"/>
      <c r="Z3168" s="53"/>
      <c r="AA3168" s="53">
        <f>AA$681</f>
        <v>0</v>
      </c>
      <c r="AB3168" s="53"/>
      <c r="AC3168" s="53"/>
      <c r="AD3168" s="53"/>
      <c r="AE3168" s="252"/>
      <c r="AF3168" s="53"/>
      <c r="AG3168" s="53"/>
      <c r="AH3168" s="53"/>
      <c r="AI3168" s="44"/>
      <c r="AJ3168" s="252"/>
      <c r="AK3168" s="53"/>
      <c r="AL3168" s="53"/>
      <c r="AM3168" s="53"/>
      <c r="AN3168" s="44"/>
    </row>
    <row r="3169" spans="1:40" outlineLevel="2">
      <c r="A3169" s="882">
        <f>ROW()</f>
        <v>3169</v>
      </c>
      <c r="B3169" s="453"/>
      <c r="D3169" s="1205" t="s">
        <v>31</v>
      </c>
      <c r="E3169" s="1205"/>
      <c r="F3169" s="1205"/>
      <c r="G3169" s="1205"/>
      <c r="H3169" s="4"/>
      <c r="I3169" s="4"/>
      <c r="J3169" s="329"/>
      <c r="K3169" s="4"/>
      <c r="L3169" s="4"/>
      <c r="M3169" s="4"/>
      <c r="N3169" s="316"/>
      <c r="O3169" s="4"/>
      <c r="P3169" s="4"/>
      <c r="Q3169" s="4"/>
      <c r="R3169" s="4"/>
      <c r="S3169" s="4"/>
      <c r="T3169" s="252"/>
      <c r="U3169" s="53"/>
      <c r="V3169" s="53"/>
      <c r="W3169" s="53"/>
      <c r="X3169" s="53"/>
      <c r="Y3169" s="252"/>
      <c r="Z3169" s="53"/>
      <c r="AA3169" s="53">
        <f>AA$682</f>
        <v>0</v>
      </c>
      <c r="AB3169" s="53"/>
      <c r="AC3169" s="53"/>
      <c r="AD3169" s="53"/>
      <c r="AE3169" s="252"/>
      <c r="AF3169" s="53"/>
      <c r="AG3169" s="53"/>
      <c r="AH3169" s="53"/>
      <c r="AI3169" s="44"/>
      <c r="AJ3169" s="252"/>
      <c r="AK3169" s="53"/>
      <c r="AL3169" s="53"/>
      <c r="AM3169" s="53"/>
      <c r="AN3169" s="44"/>
    </row>
    <row r="3170" spans="1:40" outlineLevel="2">
      <c r="A3170" s="882">
        <f>ROW()</f>
        <v>3170</v>
      </c>
      <c r="B3170" s="453"/>
      <c r="D3170" s="1205" t="s">
        <v>32</v>
      </c>
      <c r="E3170" s="1205"/>
      <c r="F3170" s="1205"/>
      <c r="G3170" s="1205"/>
      <c r="H3170" s="4"/>
      <c r="I3170" s="4"/>
      <c r="J3170" s="329"/>
      <c r="K3170" s="4"/>
      <c r="L3170" s="4"/>
      <c r="M3170" s="4"/>
      <c r="N3170" s="316"/>
      <c r="O3170" s="4"/>
      <c r="P3170" s="4"/>
      <c r="Q3170" s="4"/>
      <c r="R3170" s="4"/>
      <c r="S3170" s="4"/>
      <c r="T3170" s="252"/>
      <c r="U3170" s="53"/>
      <c r="V3170" s="53"/>
      <c r="W3170" s="53"/>
      <c r="X3170" s="53"/>
      <c r="Y3170" s="252"/>
      <c r="Z3170" s="53"/>
      <c r="AA3170" s="53">
        <f>AA$683</f>
        <v>0</v>
      </c>
      <c r="AB3170" s="53"/>
      <c r="AC3170" s="53"/>
      <c r="AD3170" s="53"/>
      <c r="AE3170" s="252"/>
      <c r="AF3170" s="53"/>
      <c r="AG3170" s="53"/>
      <c r="AH3170" s="53"/>
      <c r="AI3170" s="44"/>
      <c r="AJ3170" s="252"/>
      <c r="AK3170" s="53"/>
      <c r="AL3170" s="53"/>
      <c r="AM3170" s="53"/>
      <c r="AN3170" s="44"/>
    </row>
    <row r="3171" spans="1:40" outlineLevel="2">
      <c r="A3171" s="882">
        <f>ROW()</f>
        <v>3171</v>
      </c>
      <c r="B3171" s="453"/>
      <c r="D3171" s="1205" t="s">
        <v>33</v>
      </c>
      <c r="E3171" s="1205"/>
      <c r="F3171" s="1205"/>
      <c r="G3171" s="1205"/>
      <c r="H3171" s="4"/>
      <c r="I3171" s="4"/>
      <c r="J3171" s="329"/>
      <c r="K3171" s="4"/>
      <c r="L3171" s="4"/>
      <c r="M3171" s="4"/>
      <c r="N3171" s="316"/>
      <c r="O3171" s="4"/>
      <c r="P3171" s="4"/>
      <c r="Q3171" s="4"/>
      <c r="R3171" s="4"/>
      <c r="S3171" s="4"/>
      <c r="T3171" s="252"/>
      <c r="U3171" s="53"/>
      <c r="V3171" s="53"/>
      <c r="W3171" s="53"/>
      <c r="X3171" s="53"/>
      <c r="Y3171" s="252"/>
      <c r="Z3171" s="53"/>
      <c r="AA3171" s="53">
        <f>AA$684</f>
        <v>0</v>
      </c>
      <c r="AB3171" s="53"/>
      <c r="AC3171" s="53"/>
      <c r="AD3171" s="53"/>
      <c r="AE3171" s="252"/>
      <c r="AF3171" s="53"/>
      <c r="AG3171" s="53"/>
      <c r="AH3171" s="53"/>
      <c r="AI3171" s="44"/>
      <c r="AJ3171" s="252"/>
      <c r="AK3171" s="53"/>
      <c r="AL3171" s="53"/>
      <c r="AM3171" s="53"/>
      <c r="AN3171" s="44"/>
    </row>
    <row r="3172" spans="1:40" outlineLevel="2">
      <c r="A3172" s="882">
        <f>ROW()</f>
        <v>3172</v>
      </c>
      <c r="B3172" s="453"/>
      <c r="D3172" s="1205" t="s">
        <v>27</v>
      </c>
      <c r="E3172" s="1205"/>
      <c r="F3172" s="1205"/>
      <c r="G3172" s="1205"/>
      <c r="H3172" s="4"/>
      <c r="I3172" s="4"/>
      <c r="J3172" s="329"/>
      <c r="K3172" s="4"/>
      <c r="L3172" s="4"/>
      <c r="M3172" s="4"/>
      <c r="N3172" s="316"/>
      <c r="O3172" s="4"/>
      <c r="P3172" s="4"/>
      <c r="Q3172" s="4"/>
      <c r="R3172" s="4"/>
      <c r="S3172" s="4"/>
      <c r="T3172" s="252"/>
      <c r="U3172" s="53"/>
      <c r="V3172" s="53"/>
      <c r="W3172" s="53"/>
      <c r="X3172" s="53"/>
      <c r="Y3172" s="252"/>
      <c r="Z3172" s="53"/>
      <c r="AA3172" s="53">
        <f>AA$685</f>
        <v>0</v>
      </c>
      <c r="AB3172" s="53"/>
      <c r="AC3172" s="53"/>
      <c r="AD3172" s="53"/>
      <c r="AE3172" s="252"/>
      <c r="AF3172" s="53"/>
      <c r="AG3172" s="53"/>
      <c r="AH3172" s="53"/>
      <c r="AI3172" s="44"/>
      <c r="AJ3172" s="252"/>
      <c r="AK3172" s="53"/>
      <c r="AL3172" s="53"/>
      <c r="AM3172" s="53"/>
      <c r="AN3172" s="44"/>
    </row>
    <row r="3173" spans="1:40" outlineLevel="2">
      <c r="A3173" s="882">
        <f>ROW()</f>
        <v>3173</v>
      </c>
      <c r="B3173" s="453"/>
      <c r="D3173" s="1205" t="s">
        <v>34</v>
      </c>
      <c r="E3173" s="1205"/>
      <c r="F3173" s="1205"/>
      <c r="G3173" s="1205"/>
      <c r="H3173" s="4"/>
      <c r="I3173" s="4"/>
      <c r="J3173" s="329"/>
      <c r="K3173" s="4"/>
      <c r="L3173" s="4"/>
      <c r="M3173" s="4"/>
      <c r="N3173" s="316"/>
      <c r="O3173" s="4"/>
      <c r="P3173" s="4"/>
      <c r="Q3173" s="4"/>
      <c r="R3173" s="4"/>
      <c r="S3173" s="4"/>
      <c r="T3173" s="252"/>
      <c r="U3173" s="53"/>
      <c r="V3173" s="53"/>
      <c r="W3173" s="53"/>
      <c r="X3173" s="53"/>
      <c r="Y3173" s="252"/>
      <c r="Z3173" s="53"/>
      <c r="AA3173" s="53">
        <f>AA$686</f>
        <v>0</v>
      </c>
      <c r="AB3173" s="53"/>
      <c r="AC3173" s="53"/>
      <c r="AD3173" s="53"/>
      <c r="AE3173" s="252"/>
      <c r="AF3173" s="53"/>
      <c r="AG3173" s="53"/>
      <c r="AH3173" s="53"/>
      <c r="AI3173" s="44"/>
      <c r="AJ3173" s="252"/>
      <c r="AK3173" s="53"/>
      <c r="AL3173" s="53"/>
      <c r="AM3173" s="53"/>
      <c r="AN3173" s="44"/>
    </row>
    <row r="3174" spans="1:40" outlineLevel="2">
      <c r="A3174" s="882">
        <f>ROW()</f>
        <v>3174</v>
      </c>
      <c r="B3174" s="453"/>
      <c r="D3174" s="1205" t="s">
        <v>35</v>
      </c>
      <c r="E3174" s="1205"/>
      <c r="F3174" s="1205"/>
      <c r="G3174" s="1205"/>
      <c r="H3174" s="4"/>
      <c r="I3174" s="4"/>
      <c r="J3174" s="329"/>
      <c r="K3174" s="4"/>
      <c r="L3174" s="4"/>
      <c r="M3174" s="4"/>
      <c r="N3174" s="316"/>
      <c r="O3174" s="4"/>
      <c r="P3174" s="4"/>
      <c r="Q3174" s="4"/>
      <c r="R3174" s="4"/>
      <c r="S3174" s="4"/>
      <c r="T3174" s="252"/>
      <c r="U3174" s="53"/>
      <c r="V3174" s="53"/>
      <c r="W3174" s="53"/>
      <c r="X3174" s="53"/>
      <c r="Y3174" s="252"/>
      <c r="Z3174" s="53"/>
      <c r="AA3174" s="53">
        <f>AA$687</f>
        <v>-0.19328173536334287</v>
      </c>
      <c r="AB3174" s="53"/>
      <c r="AC3174" s="53"/>
      <c r="AD3174" s="53"/>
      <c r="AE3174" s="252"/>
      <c r="AF3174" s="53"/>
      <c r="AG3174" s="53"/>
      <c r="AH3174" s="53"/>
      <c r="AI3174" s="44"/>
      <c r="AJ3174" s="252"/>
      <c r="AK3174" s="53"/>
      <c r="AL3174" s="53"/>
      <c r="AM3174" s="53"/>
      <c r="AN3174" s="44"/>
    </row>
    <row r="3175" spans="1:40" outlineLevel="2">
      <c r="A3175" s="882">
        <f>ROW()</f>
        <v>3175</v>
      </c>
      <c r="B3175" s="453"/>
      <c r="D3175" s="1205" t="s">
        <v>302</v>
      </c>
      <c r="E3175" s="1205"/>
      <c r="F3175" s="1205"/>
      <c r="G3175" s="1205"/>
      <c r="H3175" s="4"/>
      <c r="I3175" s="4"/>
      <c r="J3175" s="329"/>
      <c r="K3175" s="4"/>
      <c r="L3175" s="4"/>
      <c r="M3175" s="4"/>
      <c r="N3175" s="316"/>
      <c r="O3175" s="4"/>
      <c r="P3175" s="4"/>
      <c r="Q3175" s="4"/>
      <c r="R3175" s="4"/>
      <c r="S3175" s="4"/>
      <c r="T3175" s="252"/>
      <c r="U3175" s="53"/>
      <c r="V3175" s="53"/>
      <c r="W3175" s="53"/>
      <c r="X3175" s="53"/>
      <c r="Y3175" s="252"/>
      <c r="Z3175" s="53"/>
      <c r="AA3175" s="53">
        <f>AA$688</f>
        <v>0</v>
      </c>
      <c r="AB3175" s="53"/>
      <c r="AC3175" s="53"/>
      <c r="AD3175" s="53"/>
      <c r="AE3175" s="252"/>
      <c r="AF3175" s="53"/>
      <c r="AG3175" s="53"/>
      <c r="AH3175" s="53"/>
      <c r="AI3175" s="44"/>
      <c r="AJ3175" s="252"/>
      <c r="AK3175" s="53"/>
      <c r="AL3175" s="53"/>
      <c r="AM3175" s="53"/>
      <c r="AN3175" s="44"/>
    </row>
    <row r="3176" spans="1:40" outlineLevel="2">
      <c r="A3176" s="882">
        <f>ROW()</f>
        <v>3176</v>
      </c>
      <c r="B3176" s="453"/>
      <c r="D3176" s="1205" t="s">
        <v>36</v>
      </c>
      <c r="E3176" s="1205"/>
      <c r="F3176" s="1205"/>
      <c r="G3176" s="1205"/>
      <c r="H3176" s="4"/>
      <c r="I3176" s="4"/>
      <c r="J3176" s="329"/>
      <c r="K3176" s="4"/>
      <c r="L3176" s="4"/>
      <c r="M3176" s="4"/>
      <c r="N3176" s="316"/>
      <c r="O3176" s="4"/>
      <c r="P3176" s="4"/>
      <c r="Q3176" s="4"/>
      <c r="R3176" s="4"/>
      <c r="S3176" s="4"/>
      <c r="T3176" s="252"/>
      <c r="U3176" s="53"/>
      <c r="V3176" s="53"/>
      <c r="W3176" s="53"/>
      <c r="X3176" s="53"/>
      <c r="Y3176" s="252"/>
      <c r="Z3176" s="53"/>
      <c r="AA3176" s="53">
        <f>AA$689</f>
        <v>0</v>
      </c>
      <c r="AB3176" s="53"/>
      <c r="AC3176" s="53"/>
      <c r="AD3176" s="53"/>
      <c r="AE3176" s="252"/>
      <c r="AF3176" s="53"/>
      <c r="AG3176" s="53"/>
      <c r="AH3176" s="53"/>
      <c r="AI3176" s="44"/>
      <c r="AJ3176" s="252"/>
      <c r="AK3176" s="53"/>
      <c r="AL3176" s="53"/>
      <c r="AM3176" s="53"/>
      <c r="AN3176" s="44"/>
    </row>
    <row r="3177" spans="1:40" outlineLevel="2">
      <c r="A3177" s="882">
        <f>ROW()</f>
        <v>3177</v>
      </c>
      <c r="B3177" s="453"/>
      <c r="D3177" s="1205" t="s">
        <v>583</v>
      </c>
      <c r="E3177" s="1205"/>
      <c r="F3177" s="1205"/>
      <c r="G3177" s="1205"/>
      <c r="H3177" s="4"/>
      <c r="I3177" s="4"/>
      <c r="J3177" s="329"/>
      <c r="K3177" s="4"/>
      <c r="L3177" s="4"/>
      <c r="M3177" s="4"/>
      <c r="N3177" s="316"/>
      <c r="O3177" s="4"/>
      <c r="P3177" s="4"/>
      <c r="Q3177" s="4"/>
      <c r="R3177" s="4"/>
      <c r="S3177" s="4"/>
      <c r="T3177" s="252"/>
      <c r="U3177" s="53"/>
      <c r="V3177" s="53"/>
      <c r="W3177" s="53"/>
      <c r="X3177" s="53"/>
      <c r="Y3177" s="252"/>
      <c r="Z3177" s="53"/>
      <c r="AA3177" s="53">
        <f>AA$690</f>
        <v>0</v>
      </c>
      <c r="AB3177" s="53"/>
      <c r="AC3177" s="53"/>
      <c r="AD3177" s="53"/>
      <c r="AE3177" s="252"/>
      <c r="AF3177" s="53"/>
      <c r="AG3177" s="53"/>
      <c r="AH3177" s="53"/>
      <c r="AI3177" s="44"/>
      <c r="AJ3177" s="252"/>
      <c r="AK3177" s="53"/>
      <c r="AL3177" s="53"/>
      <c r="AM3177" s="53"/>
      <c r="AN3177" s="44"/>
    </row>
    <row r="3178" spans="1:40" outlineLevel="2">
      <c r="A3178" s="882">
        <f>ROW()</f>
        <v>3178</v>
      </c>
      <c r="B3178" s="453"/>
      <c r="D3178" s="1205" t="s">
        <v>81</v>
      </c>
      <c r="E3178" s="1205"/>
      <c r="F3178" s="1205"/>
      <c r="G3178" s="1205"/>
      <c r="H3178" s="4"/>
      <c r="I3178" s="4"/>
      <c r="J3178" s="329"/>
      <c r="K3178" s="4"/>
      <c r="L3178" s="4"/>
      <c r="M3178" s="4"/>
      <c r="N3178" s="316"/>
      <c r="O3178" s="4"/>
      <c r="P3178" s="4"/>
      <c r="Q3178" s="4"/>
      <c r="R3178" s="4"/>
      <c r="S3178" s="4"/>
      <c r="T3178" s="252"/>
      <c r="U3178" s="53"/>
      <c r="V3178" s="53"/>
      <c r="W3178" s="53"/>
      <c r="X3178" s="53"/>
      <c r="Y3178" s="252"/>
      <c r="Z3178" s="53"/>
      <c r="AA3178" s="53">
        <f>AA$691</f>
        <v>0</v>
      </c>
      <c r="AB3178" s="53"/>
      <c r="AC3178" s="53"/>
      <c r="AD3178" s="53"/>
      <c r="AE3178" s="252"/>
      <c r="AF3178" s="53"/>
      <c r="AG3178" s="53"/>
      <c r="AH3178" s="53"/>
      <c r="AI3178" s="44"/>
      <c r="AJ3178" s="252"/>
      <c r="AK3178" s="53"/>
      <c r="AL3178" s="53"/>
      <c r="AM3178" s="53"/>
      <c r="AN3178" s="44"/>
    </row>
    <row r="3179" spans="1:40" outlineLevel="2">
      <c r="A3179" s="882">
        <f>ROW()</f>
        <v>3179</v>
      </c>
      <c r="B3179" s="453"/>
      <c r="D3179" s="1205" t="s">
        <v>28</v>
      </c>
      <c r="E3179" s="1205"/>
      <c r="F3179" s="1205"/>
      <c r="G3179" s="1205"/>
      <c r="H3179" s="4"/>
      <c r="I3179" s="4"/>
      <c r="J3179" s="329"/>
      <c r="K3179" s="4"/>
      <c r="L3179" s="4"/>
      <c r="M3179" s="4"/>
      <c r="N3179" s="316"/>
      <c r="O3179" s="4"/>
      <c r="P3179" s="4"/>
      <c r="Q3179" s="4"/>
      <c r="R3179" s="4"/>
      <c r="S3179" s="4"/>
      <c r="T3179" s="252"/>
      <c r="U3179" s="53"/>
      <c r="V3179" s="53"/>
      <c r="W3179" s="53"/>
      <c r="X3179" s="53"/>
      <c r="Y3179" s="252"/>
      <c r="Z3179" s="53"/>
      <c r="AA3179" s="53">
        <f>AA$692</f>
        <v>0</v>
      </c>
      <c r="AB3179" s="53"/>
      <c r="AC3179" s="53"/>
      <c r="AD3179" s="53"/>
      <c r="AE3179" s="252"/>
      <c r="AF3179" s="53"/>
      <c r="AG3179" s="53"/>
      <c r="AH3179" s="53"/>
      <c r="AI3179" s="44"/>
      <c r="AJ3179" s="252"/>
      <c r="AK3179" s="53"/>
      <c r="AL3179" s="53"/>
      <c r="AM3179" s="53"/>
      <c r="AN3179" s="44"/>
    </row>
    <row r="3180" spans="1:40" outlineLevel="2">
      <c r="A3180" s="882">
        <f>ROW()</f>
        <v>3180</v>
      </c>
      <c r="B3180" s="453"/>
      <c r="D3180" s="1206" t="s">
        <v>443</v>
      </c>
      <c r="E3180" s="1206"/>
      <c r="F3180" s="1206"/>
      <c r="G3180" s="1206"/>
      <c r="H3180" s="28"/>
      <c r="I3180" s="28"/>
      <c r="J3180" s="1207"/>
      <c r="K3180" s="28"/>
      <c r="L3180" s="28"/>
      <c r="M3180" s="28"/>
      <c r="N3180" s="317"/>
      <c r="O3180" s="28"/>
      <c r="P3180" s="28"/>
      <c r="Q3180" s="28"/>
      <c r="R3180" s="28"/>
      <c r="S3180" s="28"/>
      <c r="T3180" s="253"/>
      <c r="U3180" s="54"/>
      <c r="V3180" s="54"/>
      <c r="W3180" s="54"/>
      <c r="X3180" s="54"/>
      <c r="Y3180" s="253"/>
      <c r="Z3180" s="54"/>
      <c r="AA3180" s="54">
        <f>AA$693</f>
        <v>0</v>
      </c>
      <c r="AB3180" s="54"/>
      <c r="AC3180" s="54"/>
      <c r="AD3180" s="54"/>
      <c r="AE3180" s="253"/>
      <c r="AF3180" s="54"/>
      <c r="AG3180" s="54"/>
      <c r="AH3180" s="54"/>
      <c r="AI3180" s="46"/>
      <c r="AJ3180" s="253"/>
      <c r="AK3180" s="54"/>
      <c r="AL3180" s="54"/>
      <c r="AM3180" s="54"/>
      <c r="AN3180" s="46"/>
    </row>
    <row r="3181" spans="1:40" outlineLevel="2">
      <c r="A3181" s="882">
        <f>ROW()</f>
        <v>3181</v>
      </c>
      <c r="B3181" s="453"/>
      <c r="D3181" s="452" t="s">
        <v>24</v>
      </c>
      <c r="H3181" s="458"/>
      <c r="I3181" s="458"/>
      <c r="J3181" s="459"/>
      <c r="K3181" s="458"/>
      <c r="L3181" s="458"/>
      <c r="M3181" s="458"/>
      <c r="N3181" s="463"/>
      <c r="O3181" s="458"/>
      <c r="P3181" s="458"/>
      <c r="Q3181" s="458"/>
      <c r="R3181" s="458"/>
      <c r="S3181" s="458"/>
      <c r="T3181" s="466">
        <f t="shared" ref="T3181:AN3181" si="2250">SUM(T3165:T3180)</f>
        <v>0</v>
      </c>
      <c r="U3181" s="444">
        <f t="shared" si="2250"/>
        <v>0</v>
      </c>
      <c r="V3181" s="444">
        <f t="shared" si="2250"/>
        <v>0</v>
      </c>
      <c r="W3181" s="444">
        <f t="shared" si="2250"/>
        <v>0</v>
      </c>
      <c r="X3181" s="444">
        <f t="shared" si="2250"/>
        <v>0</v>
      </c>
      <c r="Y3181" s="466">
        <f t="shared" si="2250"/>
        <v>0</v>
      </c>
      <c r="Z3181" s="444">
        <f t="shared" si="2250"/>
        <v>0</v>
      </c>
      <c r="AA3181" s="444">
        <f t="shared" si="2250"/>
        <v>-0.19328173536334287</v>
      </c>
      <c r="AB3181" s="444">
        <f t="shared" si="2250"/>
        <v>0</v>
      </c>
      <c r="AC3181" s="444">
        <f t="shared" si="2250"/>
        <v>0</v>
      </c>
      <c r="AD3181" s="444">
        <f t="shared" si="2250"/>
        <v>0</v>
      </c>
      <c r="AE3181" s="466">
        <f t="shared" si="2250"/>
        <v>0</v>
      </c>
      <c r="AF3181" s="444">
        <f t="shared" si="2250"/>
        <v>0</v>
      </c>
      <c r="AG3181" s="444">
        <f t="shared" si="2250"/>
        <v>0</v>
      </c>
      <c r="AH3181" s="444">
        <f t="shared" si="2250"/>
        <v>0</v>
      </c>
      <c r="AI3181" s="445">
        <f t="shared" si="2250"/>
        <v>0</v>
      </c>
      <c r="AJ3181" s="466">
        <f t="shared" si="2250"/>
        <v>0</v>
      </c>
      <c r="AK3181" s="444">
        <f t="shared" si="2250"/>
        <v>0</v>
      </c>
      <c r="AL3181" s="444">
        <f t="shared" si="2250"/>
        <v>0</v>
      </c>
      <c r="AM3181" s="444">
        <f t="shared" si="2250"/>
        <v>0</v>
      </c>
      <c r="AN3181" s="445">
        <f t="shared" si="2250"/>
        <v>0</v>
      </c>
    </row>
    <row r="3182" spans="1:40" outlineLevel="1">
      <c r="A3182" s="732" t="s">
        <v>21</v>
      </c>
      <c r="B3182" s="733"/>
      <c r="C3182" s="881"/>
      <c r="D3182" s="733"/>
      <c r="E3182" s="733"/>
      <c r="F3182" s="733"/>
      <c r="G3182" s="733"/>
      <c r="H3182" s="733"/>
      <c r="I3182" s="730"/>
      <c r="J3182" s="729"/>
      <c r="K3182" s="730"/>
      <c r="L3182" s="730"/>
      <c r="M3182" s="730"/>
      <c r="N3182" s="731"/>
      <c r="O3182" s="730"/>
      <c r="P3182" s="730"/>
      <c r="Q3182" s="730"/>
      <c r="R3182" s="730"/>
      <c r="S3182" s="730"/>
      <c r="T3182" s="729"/>
      <c r="U3182" s="730"/>
      <c r="V3182" s="730"/>
      <c r="W3182" s="730"/>
      <c r="X3182" s="730"/>
      <c r="Y3182" s="729"/>
      <c r="Z3182" s="730"/>
      <c r="AA3182" s="730"/>
      <c r="AB3182" s="730"/>
      <c r="AC3182" s="730"/>
      <c r="AD3182" s="730"/>
      <c r="AE3182" s="729"/>
      <c r="AF3182" s="730"/>
      <c r="AG3182" s="730"/>
      <c r="AH3182" s="730"/>
      <c r="AI3182" s="731"/>
      <c r="AJ3182" s="729"/>
      <c r="AK3182" s="730"/>
      <c r="AL3182" s="730"/>
      <c r="AM3182" s="730"/>
      <c r="AN3182" s="731"/>
    </row>
    <row r="3183" spans="1:40" outlineLevel="2">
      <c r="A3183" s="882">
        <f>ROW()</f>
        <v>3183</v>
      </c>
      <c r="B3183" s="453"/>
      <c r="D3183" s="452" t="s">
        <v>300</v>
      </c>
      <c r="H3183" s="458"/>
      <c r="I3183" s="458"/>
      <c r="J3183" s="459"/>
      <c r="K3183" s="458"/>
      <c r="L3183" s="458"/>
      <c r="M3183" s="458"/>
      <c r="N3183" s="463"/>
      <c r="O3183" s="439"/>
      <c r="P3183" s="439"/>
      <c r="Q3183" s="439"/>
      <c r="R3183" s="439"/>
      <c r="S3183" s="439"/>
      <c r="T3183" s="443"/>
      <c r="U3183" s="439"/>
      <c r="V3183" s="439"/>
      <c r="W3183" s="439"/>
      <c r="X3183" s="439"/>
      <c r="Y3183" s="443"/>
      <c r="Z3183" s="439"/>
      <c r="AA3183" s="596"/>
      <c r="AB3183" s="596">
        <f t="shared" ref="AB3183:AN3183" si="2251">-IF(AB3129&lt;0,AB3129,IF($D3183="Land",0,IF(AB3111&lt;1,AB3129,MAX(MIN(IF(AB3111&gt;0,(AB3129/AB3111)*AB$9,0),AB3129*AB$9),0))))</f>
        <v>-0.11324207389508875</v>
      </c>
      <c r="AC3183" s="596">
        <f t="shared" si="2251"/>
        <v>-0.11324207389508875</v>
      </c>
      <c r="AD3183" s="596">
        <f t="shared" si="2251"/>
        <v>-0.11324207389508875</v>
      </c>
      <c r="AE3183" s="595">
        <f t="shared" si="2251"/>
        <v>-0.11324207389508875</v>
      </c>
      <c r="AF3183" s="596">
        <f t="shared" si="2251"/>
        <v>-0.11324207389508875</v>
      </c>
      <c r="AG3183" s="596">
        <f t="shared" si="2251"/>
        <v>-0.11324207389508875</v>
      </c>
      <c r="AH3183" s="596">
        <f t="shared" si="2251"/>
        <v>-0.11324207389508875</v>
      </c>
      <c r="AI3183" s="594">
        <f t="shared" si="2251"/>
        <v>-0.11324207389508875</v>
      </c>
      <c r="AJ3183" s="595">
        <f t="shared" si="2251"/>
        <v>-0.11324207389508874</v>
      </c>
      <c r="AK3183" s="596">
        <f t="shared" si="2251"/>
        <v>-0.11324207389508874</v>
      </c>
      <c r="AL3183" s="596">
        <f t="shared" si="2251"/>
        <v>-0.11324207389508874</v>
      </c>
      <c r="AM3183" s="596">
        <f t="shared" si="2251"/>
        <v>-0.11324207389508872</v>
      </c>
      <c r="AN3183" s="594">
        <f t="shared" si="2251"/>
        <v>-0.11324207389508872</v>
      </c>
    </row>
    <row r="3184" spans="1:40" outlineLevel="2">
      <c r="A3184" s="882">
        <f>ROW()</f>
        <v>3184</v>
      </c>
      <c r="B3184" s="453"/>
      <c r="D3184" s="452" t="s">
        <v>301</v>
      </c>
      <c r="H3184" s="458"/>
      <c r="I3184" s="458"/>
      <c r="J3184" s="459"/>
      <c r="K3184" s="458"/>
      <c r="L3184" s="458"/>
      <c r="M3184" s="458"/>
      <c r="N3184" s="463"/>
      <c r="O3184" s="439"/>
      <c r="P3184" s="439"/>
      <c r="Q3184" s="439"/>
      <c r="R3184" s="439"/>
      <c r="S3184" s="439"/>
      <c r="T3184" s="443"/>
      <c r="U3184" s="439"/>
      <c r="V3184" s="439"/>
      <c r="W3184" s="439"/>
      <c r="X3184" s="439"/>
      <c r="Y3184" s="443"/>
      <c r="Z3184" s="439"/>
      <c r="AA3184" s="596"/>
      <c r="AB3184" s="596">
        <f t="shared" ref="AB3184:AN3184" si="2252">-IF(AB3130&lt;0,AB3130,IF($D3184="Land",0,IF(AB3112&lt;1,AB3130,MAX(MIN(IF(AB3112&gt;0,(AB3130/AB3112)*AB$9,0),AB3130*AB$9),0))))</f>
        <v>-3.4395305272747395E-2</v>
      </c>
      <c r="AC3184" s="596">
        <f t="shared" si="2252"/>
        <v>-3.4395305272747395E-2</v>
      </c>
      <c r="AD3184" s="596">
        <f t="shared" si="2252"/>
        <v>-3.4395305272747395E-2</v>
      </c>
      <c r="AE3184" s="595">
        <f t="shared" si="2252"/>
        <v>-3.4395305272747402E-2</v>
      </c>
      <c r="AF3184" s="596">
        <f t="shared" si="2252"/>
        <v>-3.4395305272747402E-2</v>
      </c>
      <c r="AG3184" s="596">
        <f t="shared" si="2252"/>
        <v>-3.4395305272747402E-2</v>
      </c>
      <c r="AH3184" s="596">
        <f t="shared" si="2252"/>
        <v>-3.4395305272747402E-2</v>
      </c>
      <c r="AI3184" s="594">
        <f t="shared" si="2252"/>
        <v>-3.4395305272747402E-2</v>
      </c>
      <c r="AJ3184" s="595">
        <f t="shared" si="2252"/>
        <v>-3.4395305272747402E-2</v>
      </c>
      <c r="AK3184" s="596">
        <f t="shared" si="2252"/>
        <v>-3.4395305272747395E-2</v>
      </c>
      <c r="AL3184" s="596">
        <f t="shared" si="2252"/>
        <v>-3.4395305272747402E-2</v>
      </c>
      <c r="AM3184" s="596">
        <f t="shared" si="2252"/>
        <v>-3.4395305272747395E-2</v>
      </c>
      <c r="AN3184" s="594">
        <f t="shared" si="2252"/>
        <v>-3.4395305272747395E-2</v>
      </c>
    </row>
    <row r="3185" spans="1:40" outlineLevel="2">
      <c r="A3185" s="882">
        <f>ROW()</f>
        <v>3185</v>
      </c>
      <c r="B3185" s="453"/>
      <c r="D3185" s="452" t="s">
        <v>29</v>
      </c>
      <c r="H3185" s="458"/>
      <c r="I3185" s="458"/>
      <c r="J3185" s="459"/>
      <c r="K3185" s="458"/>
      <c r="L3185" s="458"/>
      <c r="M3185" s="458"/>
      <c r="N3185" s="463"/>
      <c r="O3185" s="439"/>
      <c r="P3185" s="439"/>
      <c r="Q3185" s="439"/>
      <c r="R3185" s="439"/>
      <c r="S3185" s="439"/>
      <c r="T3185" s="443"/>
      <c r="U3185" s="439"/>
      <c r="V3185" s="439"/>
      <c r="W3185" s="439"/>
      <c r="X3185" s="439"/>
      <c r="Y3185" s="443"/>
      <c r="Z3185" s="439"/>
      <c r="AA3185" s="596"/>
      <c r="AB3185" s="596">
        <f t="shared" ref="AB3185:AN3185" si="2253">-IF(AB3131&lt;0,AB3131,IF($D3185="Land",0,IF(AB3113&lt;1,AB3131,MAX(MIN(IF(AB3113&gt;0,(AB3131/AB3113)*AB$9,0),AB3131*AB$9),0))))</f>
        <v>0</v>
      </c>
      <c r="AC3185" s="596">
        <f t="shared" si="2253"/>
        <v>0</v>
      </c>
      <c r="AD3185" s="596">
        <f t="shared" si="2253"/>
        <v>0</v>
      </c>
      <c r="AE3185" s="595">
        <f t="shared" si="2253"/>
        <v>0</v>
      </c>
      <c r="AF3185" s="596">
        <f t="shared" si="2253"/>
        <v>0</v>
      </c>
      <c r="AG3185" s="596">
        <f t="shared" si="2253"/>
        <v>0</v>
      </c>
      <c r="AH3185" s="596">
        <f t="shared" si="2253"/>
        <v>0</v>
      </c>
      <c r="AI3185" s="594">
        <f t="shared" si="2253"/>
        <v>0</v>
      </c>
      <c r="AJ3185" s="595">
        <f t="shared" si="2253"/>
        <v>0</v>
      </c>
      <c r="AK3185" s="596">
        <f t="shared" si="2253"/>
        <v>0</v>
      </c>
      <c r="AL3185" s="596">
        <f t="shared" si="2253"/>
        <v>0</v>
      </c>
      <c r="AM3185" s="596">
        <f t="shared" si="2253"/>
        <v>0</v>
      </c>
      <c r="AN3185" s="594">
        <f t="shared" si="2253"/>
        <v>0</v>
      </c>
    </row>
    <row r="3186" spans="1:40" outlineLevel="2">
      <c r="A3186" s="882">
        <f>ROW()</f>
        <v>3186</v>
      </c>
      <c r="B3186" s="453"/>
      <c r="D3186" s="452" t="s">
        <v>30</v>
      </c>
      <c r="H3186" s="458"/>
      <c r="I3186" s="458"/>
      <c r="J3186" s="459"/>
      <c r="K3186" s="458"/>
      <c r="L3186" s="458"/>
      <c r="M3186" s="458"/>
      <c r="N3186" s="463"/>
      <c r="O3186" s="439"/>
      <c r="P3186" s="439"/>
      <c r="Q3186" s="439"/>
      <c r="R3186" s="439"/>
      <c r="S3186" s="439"/>
      <c r="T3186" s="443"/>
      <c r="U3186" s="439"/>
      <c r="V3186" s="439"/>
      <c r="W3186" s="439"/>
      <c r="X3186" s="439"/>
      <c r="Y3186" s="443"/>
      <c r="Z3186" s="439"/>
      <c r="AA3186" s="596"/>
      <c r="AB3186" s="596">
        <f t="shared" ref="AB3186:AN3186" si="2254">-IF(AB3132&lt;0,AB3132,IF($D3186="Land",0,IF(AB3114&lt;1,AB3132,MAX(MIN(IF(AB3114&gt;0,(AB3132/AB3114)*AB$9,0),AB3132*AB$9),0))))</f>
        <v>-1.4775923629434111</v>
      </c>
      <c r="AC3186" s="596">
        <f t="shared" si="2254"/>
        <v>-1.4775923629434111</v>
      </c>
      <c r="AD3186" s="596">
        <f t="shared" si="2254"/>
        <v>-1.4775923629434109</v>
      </c>
      <c r="AE3186" s="595">
        <f t="shared" si="2254"/>
        <v>-1.4775923629434109</v>
      </c>
      <c r="AF3186" s="596">
        <f t="shared" si="2254"/>
        <v>-1.4775923629434109</v>
      </c>
      <c r="AG3186" s="596">
        <f t="shared" si="2254"/>
        <v>-1.4775923629434109</v>
      </c>
      <c r="AH3186" s="596">
        <f t="shared" si="2254"/>
        <v>-1.4775923629434107</v>
      </c>
      <c r="AI3186" s="594">
        <f t="shared" si="2254"/>
        <v>-1.4775923629434107</v>
      </c>
      <c r="AJ3186" s="595">
        <f t="shared" si="2254"/>
        <v>-1.4775923629434107</v>
      </c>
      <c r="AK3186" s="596">
        <f t="shared" si="2254"/>
        <v>-1.4775923629434105</v>
      </c>
      <c r="AL3186" s="596">
        <f t="shared" si="2254"/>
        <v>-1.4775923629434105</v>
      </c>
      <c r="AM3186" s="596">
        <f t="shared" si="2254"/>
        <v>-1.4775923629434107</v>
      </c>
      <c r="AN3186" s="594">
        <f t="shared" si="2254"/>
        <v>-1.4775923629434107</v>
      </c>
    </row>
    <row r="3187" spans="1:40" outlineLevel="2">
      <c r="A3187" s="882">
        <f>ROW()</f>
        <v>3187</v>
      </c>
      <c r="B3187" s="453"/>
      <c r="D3187" s="452" t="s">
        <v>31</v>
      </c>
      <c r="H3187" s="458"/>
      <c r="I3187" s="458"/>
      <c r="J3187" s="459"/>
      <c r="K3187" s="458"/>
      <c r="L3187" s="458"/>
      <c r="M3187" s="458"/>
      <c r="N3187" s="463"/>
      <c r="O3187" s="439"/>
      <c r="P3187" s="439"/>
      <c r="Q3187" s="439"/>
      <c r="R3187" s="439"/>
      <c r="S3187" s="439"/>
      <c r="T3187" s="443"/>
      <c r="U3187" s="439"/>
      <c r="V3187" s="439"/>
      <c r="W3187" s="439"/>
      <c r="X3187" s="439"/>
      <c r="Y3187" s="443"/>
      <c r="Z3187" s="439"/>
      <c r="AA3187" s="596"/>
      <c r="AB3187" s="596">
        <f t="shared" ref="AB3187:AN3187" si="2255">-IF(AB3133&lt;0,AB3133,IF($D3187="Land",0,IF(AB3115&lt;1,AB3133,MAX(MIN(IF(AB3115&gt;0,(AB3133/AB3115)*AB$9,0),AB3133*AB$9),0))))</f>
        <v>0</v>
      </c>
      <c r="AC3187" s="596">
        <f t="shared" si="2255"/>
        <v>0</v>
      </c>
      <c r="AD3187" s="596">
        <f t="shared" si="2255"/>
        <v>0</v>
      </c>
      <c r="AE3187" s="595">
        <f t="shared" si="2255"/>
        <v>0</v>
      </c>
      <c r="AF3187" s="596">
        <f t="shared" si="2255"/>
        <v>0</v>
      </c>
      <c r="AG3187" s="596">
        <f t="shared" si="2255"/>
        <v>0</v>
      </c>
      <c r="AH3187" s="596">
        <f t="shared" si="2255"/>
        <v>0</v>
      </c>
      <c r="AI3187" s="594">
        <f t="shared" si="2255"/>
        <v>0</v>
      </c>
      <c r="AJ3187" s="595">
        <f t="shared" si="2255"/>
        <v>0</v>
      </c>
      <c r="AK3187" s="596">
        <f t="shared" si="2255"/>
        <v>0</v>
      </c>
      <c r="AL3187" s="596">
        <f t="shared" si="2255"/>
        <v>0</v>
      </c>
      <c r="AM3187" s="596">
        <f t="shared" si="2255"/>
        <v>0</v>
      </c>
      <c r="AN3187" s="594">
        <f t="shared" si="2255"/>
        <v>0</v>
      </c>
    </row>
    <row r="3188" spans="1:40" outlineLevel="2">
      <c r="A3188" s="882">
        <f>ROW()</f>
        <v>3188</v>
      </c>
      <c r="B3188" s="453"/>
      <c r="D3188" s="452" t="s">
        <v>32</v>
      </c>
      <c r="H3188" s="458"/>
      <c r="I3188" s="458"/>
      <c r="J3188" s="459"/>
      <c r="K3188" s="458"/>
      <c r="L3188" s="458"/>
      <c r="M3188" s="458"/>
      <c r="N3188" s="463"/>
      <c r="O3188" s="439"/>
      <c r="P3188" s="439"/>
      <c r="Q3188" s="439"/>
      <c r="R3188" s="439"/>
      <c r="S3188" s="439"/>
      <c r="T3188" s="443"/>
      <c r="U3188" s="439"/>
      <c r="V3188" s="439"/>
      <c r="W3188" s="439"/>
      <c r="X3188" s="439"/>
      <c r="Y3188" s="443"/>
      <c r="Z3188" s="439"/>
      <c r="AA3188" s="596"/>
      <c r="AB3188" s="596">
        <f t="shared" ref="AB3188:AN3188" si="2256">-IF(AB3134&lt;0,AB3134,IF($D3188="Land",0,IF(AB3116&lt;1,AB3134,MAX(MIN(IF(AB3116&gt;0,(AB3134/AB3116)*AB$9,0),AB3134*AB$9),0))))</f>
        <v>-9.5935211736501907E-2</v>
      </c>
      <c r="AC3188" s="596">
        <f t="shared" si="2256"/>
        <v>-9.5935211736501894E-2</v>
      </c>
      <c r="AD3188" s="596">
        <f t="shared" si="2256"/>
        <v>-9.5935211736501894E-2</v>
      </c>
      <c r="AE3188" s="595">
        <f t="shared" si="2256"/>
        <v>-9.5935211736501894E-2</v>
      </c>
      <c r="AF3188" s="596">
        <f t="shared" si="2256"/>
        <v>-9.5935211736501894E-2</v>
      </c>
      <c r="AG3188" s="596">
        <f t="shared" si="2256"/>
        <v>-9.5935211736501894E-2</v>
      </c>
      <c r="AH3188" s="596">
        <f t="shared" si="2256"/>
        <v>-9.593521173650188E-2</v>
      </c>
      <c r="AI3188" s="594">
        <f t="shared" si="2256"/>
        <v>-9.593521173650188E-2</v>
      </c>
      <c r="AJ3188" s="595">
        <f t="shared" si="2256"/>
        <v>-9.593521173650188E-2</v>
      </c>
      <c r="AK3188" s="596">
        <f t="shared" si="2256"/>
        <v>-9.593521173650188E-2</v>
      </c>
      <c r="AL3188" s="596">
        <f t="shared" si="2256"/>
        <v>-9.5935211736501866E-2</v>
      </c>
      <c r="AM3188" s="596">
        <f t="shared" si="2256"/>
        <v>-9.5935211736501866E-2</v>
      </c>
      <c r="AN3188" s="594">
        <f t="shared" si="2256"/>
        <v>-9.5935211736501866E-2</v>
      </c>
    </row>
    <row r="3189" spans="1:40" outlineLevel="2">
      <c r="A3189" s="882">
        <f>ROW()</f>
        <v>3189</v>
      </c>
      <c r="B3189" s="453"/>
      <c r="D3189" s="452" t="s">
        <v>33</v>
      </c>
      <c r="H3189" s="458"/>
      <c r="I3189" s="458"/>
      <c r="J3189" s="459"/>
      <c r="K3189" s="458"/>
      <c r="L3189" s="458"/>
      <c r="M3189" s="458"/>
      <c r="N3189" s="463"/>
      <c r="O3189" s="439"/>
      <c r="P3189" s="439"/>
      <c r="Q3189" s="439"/>
      <c r="R3189" s="439"/>
      <c r="S3189" s="439"/>
      <c r="T3189" s="443"/>
      <c r="U3189" s="439"/>
      <c r="V3189" s="439"/>
      <c r="W3189" s="439"/>
      <c r="X3189" s="439"/>
      <c r="Y3189" s="443"/>
      <c r="Z3189" s="439"/>
      <c r="AA3189" s="596"/>
      <c r="AB3189" s="596">
        <f t="shared" ref="AB3189:AN3189" si="2257">-IF(AB3135&lt;0,AB3135,IF($D3189="Land",0,IF(AB3117&lt;1,AB3135,MAX(MIN(IF(AB3117&gt;0,(AB3135/AB3117)*AB$9,0),AB3135*AB$9),0))))</f>
        <v>0</v>
      </c>
      <c r="AC3189" s="596">
        <f t="shared" si="2257"/>
        <v>0</v>
      </c>
      <c r="AD3189" s="596">
        <f t="shared" si="2257"/>
        <v>0</v>
      </c>
      <c r="AE3189" s="595">
        <f t="shared" si="2257"/>
        <v>0</v>
      </c>
      <c r="AF3189" s="596">
        <f t="shared" si="2257"/>
        <v>0</v>
      </c>
      <c r="AG3189" s="596">
        <f t="shared" si="2257"/>
        <v>0</v>
      </c>
      <c r="AH3189" s="596">
        <f t="shared" si="2257"/>
        <v>0</v>
      </c>
      <c r="AI3189" s="594">
        <f t="shared" si="2257"/>
        <v>0</v>
      </c>
      <c r="AJ3189" s="595">
        <f t="shared" si="2257"/>
        <v>0</v>
      </c>
      <c r="AK3189" s="596">
        <f t="shared" si="2257"/>
        <v>0</v>
      </c>
      <c r="AL3189" s="596">
        <f t="shared" si="2257"/>
        <v>0</v>
      </c>
      <c r="AM3189" s="596">
        <f t="shared" si="2257"/>
        <v>0</v>
      </c>
      <c r="AN3189" s="594">
        <f t="shared" si="2257"/>
        <v>0</v>
      </c>
    </row>
    <row r="3190" spans="1:40" outlineLevel="2">
      <c r="A3190" s="882">
        <f>ROW()</f>
        <v>3190</v>
      </c>
      <c r="B3190" s="453"/>
      <c r="D3190" s="452" t="s">
        <v>27</v>
      </c>
      <c r="H3190" s="458"/>
      <c r="I3190" s="458"/>
      <c r="J3190" s="459"/>
      <c r="K3190" s="458"/>
      <c r="L3190" s="458"/>
      <c r="M3190" s="458"/>
      <c r="N3190" s="463"/>
      <c r="O3190" s="439"/>
      <c r="P3190" s="439"/>
      <c r="Q3190" s="439"/>
      <c r="R3190" s="439"/>
      <c r="S3190" s="439"/>
      <c r="T3190" s="443"/>
      <c r="U3190" s="439"/>
      <c r="V3190" s="439"/>
      <c r="W3190" s="439"/>
      <c r="X3190" s="439"/>
      <c r="Y3190" s="443"/>
      <c r="Z3190" s="439"/>
      <c r="AA3190" s="596"/>
      <c r="AB3190" s="596">
        <f t="shared" ref="AB3190:AN3190" si="2258">-IF(AB3136&lt;0,AB3136,IF($D3190="Land",0,IF(AB3118&lt;1,AB3136,MAX(MIN(IF(AB3118&gt;0,(AB3136/AB3118)*AB$9,0),AB3136*AB$9),0))))</f>
        <v>-1.6109756813398636E-2</v>
      </c>
      <c r="AC3190" s="596">
        <f t="shared" si="2258"/>
        <v>-1.6109756813398636E-2</v>
      </c>
      <c r="AD3190" s="596">
        <f t="shared" si="2258"/>
        <v>-1.6109756813398636E-2</v>
      </c>
      <c r="AE3190" s="595">
        <f t="shared" si="2258"/>
        <v>-1.6109756813398636E-2</v>
      </c>
      <c r="AF3190" s="596">
        <f t="shared" si="2258"/>
        <v>-1.6109756813398636E-2</v>
      </c>
      <c r="AG3190" s="596">
        <f t="shared" si="2258"/>
        <v>-1.6109756813398636E-2</v>
      </c>
      <c r="AH3190" s="596">
        <f t="shared" si="2258"/>
        <v>-1.6109756813398633E-2</v>
      </c>
      <c r="AI3190" s="594">
        <f t="shared" si="2258"/>
        <v>-1.6109756813398633E-2</v>
      </c>
      <c r="AJ3190" s="595">
        <f t="shared" si="2258"/>
        <v>-1.6109756813398633E-2</v>
      </c>
      <c r="AK3190" s="596">
        <f t="shared" si="2258"/>
        <v>-1.6109756813398633E-2</v>
      </c>
      <c r="AL3190" s="596">
        <f t="shared" si="2258"/>
        <v>-1.6109756813398633E-2</v>
      </c>
      <c r="AM3190" s="596">
        <f t="shared" si="2258"/>
        <v>-1.6109756813398629E-2</v>
      </c>
      <c r="AN3190" s="594">
        <f t="shared" si="2258"/>
        <v>-1.6109756813398629E-2</v>
      </c>
    </row>
    <row r="3191" spans="1:40" outlineLevel="2">
      <c r="A3191" s="882">
        <f>ROW()</f>
        <v>3191</v>
      </c>
      <c r="B3191" s="453"/>
      <c r="D3191" s="452" t="s">
        <v>34</v>
      </c>
      <c r="H3191" s="458"/>
      <c r="I3191" s="458"/>
      <c r="J3191" s="459"/>
      <c r="K3191" s="458"/>
      <c r="L3191" s="458"/>
      <c r="M3191" s="458"/>
      <c r="N3191" s="463"/>
      <c r="O3191" s="439"/>
      <c r="P3191" s="439"/>
      <c r="Q3191" s="439"/>
      <c r="R3191" s="439"/>
      <c r="S3191" s="439"/>
      <c r="T3191" s="443"/>
      <c r="U3191" s="439"/>
      <c r="V3191" s="439"/>
      <c r="W3191" s="439"/>
      <c r="X3191" s="439"/>
      <c r="Y3191" s="443"/>
      <c r="Z3191" s="439"/>
      <c r="AA3191" s="596"/>
      <c r="AB3191" s="596">
        <f t="shared" ref="AB3191:AN3191" si="2259">-IF(AB3137&lt;0,AB3137,IF($D3191="Land",0,IF(AB3119&lt;1,AB3137,MAX(MIN(IF(AB3119&gt;0,(AB3137/AB3119)*AB$9,0),AB3137*AB$9),0))))</f>
        <v>-1.9054639384449166</v>
      </c>
      <c r="AC3191" s="596">
        <f t="shared" si="2259"/>
        <v>-1.9054639384449163</v>
      </c>
      <c r="AD3191" s="596">
        <f t="shared" si="2259"/>
        <v>-1.9054639384449163</v>
      </c>
      <c r="AE3191" s="595">
        <f t="shared" si="2259"/>
        <v>-1.9054639384449163</v>
      </c>
      <c r="AF3191" s="596">
        <f t="shared" si="2259"/>
        <v>-1.9054639384449161</v>
      </c>
      <c r="AG3191" s="596">
        <f t="shared" si="2259"/>
        <v>-1.9054639384449161</v>
      </c>
      <c r="AH3191" s="596">
        <f t="shared" si="2259"/>
        <v>-1.9054639384449159</v>
      </c>
      <c r="AI3191" s="594">
        <f t="shared" si="2259"/>
        <v>-1.9054639384449159</v>
      </c>
      <c r="AJ3191" s="595">
        <f t="shared" si="2259"/>
        <v>-1.9054639384449159</v>
      </c>
      <c r="AK3191" s="596">
        <f t="shared" si="2259"/>
        <v>-1.9054639384449159</v>
      </c>
      <c r="AL3191" s="596">
        <f t="shared" si="2259"/>
        <v>-1.9054639384449161</v>
      </c>
      <c r="AM3191" s="596">
        <f t="shared" si="2259"/>
        <v>-1.9054639384449161</v>
      </c>
      <c r="AN3191" s="594">
        <f t="shared" si="2259"/>
        <v>-1.9054639384449163</v>
      </c>
    </row>
    <row r="3192" spans="1:40" outlineLevel="2">
      <c r="A3192" s="882">
        <f>ROW()</f>
        <v>3192</v>
      </c>
      <c r="B3192" s="453"/>
      <c r="D3192" s="452" t="s">
        <v>35</v>
      </c>
      <c r="H3192" s="458"/>
      <c r="I3192" s="458"/>
      <c r="J3192" s="459"/>
      <c r="K3192" s="458"/>
      <c r="L3192" s="458"/>
      <c r="M3192" s="458"/>
      <c r="N3192" s="463"/>
      <c r="O3192" s="439"/>
      <c r="P3192" s="439"/>
      <c r="Q3192" s="439"/>
      <c r="R3192" s="439"/>
      <c r="S3192" s="439"/>
      <c r="T3192" s="443"/>
      <c r="U3192" s="439"/>
      <c r="V3192" s="439"/>
      <c r="W3192" s="439"/>
      <c r="X3192" s="439"/>
      <c r="Y3192" s="443"/>
      <c r="Z3192" s="439"/>
      <c r="AA3192" s="596"/>
      <c r="AB3192" s="596">
        <f t="shared" ref="AB3192:AN3192" si="2260">-IF(AB3138&lt;0,AB3138,IF($D3192="Land",0,IF(AB3120&lt;1,AB3138,MAX(MIN(IF(AB3120&gt;0,(AB3138/AB3120)*AB$9,0),AB3138*AB$9),0))))</f>
        <v>-8.1571229972164511E-2</v>
      </c>
      <c r="AC3192" s="596">
        <f t="shared" si="2260"/>
        <v>-8.1571229972164511E-2</v>
      </c>
      <c r="AD3192" s="596">
        <f t="shared" si="2260"/>
        <v>-8.1571229972164511E-2</v>
      </c>
      <c r="AE3192" s="595">
        <f t="shared" si="2260"/>
        <v>-8.1571229972164511E-2</v>
      </c>
      <c r="AF3192" s="596">
        <f t="shared" si="2260"/>
        <v>-8.1571229972164525E-2</v>
      </c>
      <c r="AG3192" s="596">
        <f t="shared" si="2260"/>
        <v>-8.1571229972164511E-2</v>
      </c>
      <c r="AH3192" s="596">
        <f t="shared" si="2260"/>
        <v>-8.1571229972164511E-2</v>
      </c>
      <c r="AI3192" s="594">
        <f t="shared" si="2260"/>
        <v>-8.1571229972164511E-2</v>
      </c>
      <c r="AJ3192" s="595">
        <f t="shared" si="2260"/>
        <v>-8.1571229972164511E-2</v>
      </c>
      <c r="AK3192" s="596">
        <f t="shared" si="2260"/>
        <v>-8.1571229972164511E-2</v>
      </c>
      <c r="AL3192" s="596">
        <f t="shared" si="2260"/>
        <v>0</v>
      </c>
      <c r="AM3192" s="596">
        <f t="shared" si="2260"/>
        <v>0</v>
      </c>
      <c r="AN3192" s="594">
        <f t="shared" si="2260"/>
        <v>0</v>
      </c>
    </row>
    <row r="3193" spans="1:40" outlineLevel="2">
      <c r="A3193" s="882">
        <f>ROW()</f>
        <v>3193</v>
      </c>
      <c r="B3193" s="453"/>
      <c r="D3193" s="452" t="s">
        <v>302</v>
      </c>
      <c r="H3193" s="458"/>
      <c r="I3193" s="458"/>
      <c r="J3193" s="459"/>
      <c r="K3193" s="458"/>
      <c r="L3193" s="458"/>
      <c r="M3193" s="458"/>
      <c r="N3193" s="463"/>
      <c r="O3193" s="439"/>
      <c r="P3193" s="439"/>
      <c r="Q3193" s="439"/>
      <c r="R3193" s="439"/>
      <c r="S3193" s="439"/>
      <c r="T3193" s="443"/>
      <c r="U3193" s="439"/>
      <c r="V3193" s="439"/>
      <c r="W3193" s="439"/>
      <c r="X3193" s="439"/>
      <c r="Y3193" s="443"/>
      <c r="Z3193" s="439"/>
      <c r="AA3193" s="596"/>
      <c r="AB3193" s="596">
        <f t="shared" ref="AB3193:AN3193" si="2261">-IF(AB3139&lt;0,AB3139,IF($D3193="Land",0,IF(AB3121&lt;1,AB3139,MAX(MIN(IF(AB3121&gt;0,(AB3139/AB3121)*AB$9,0),AB3139*AB$9),0))))</f>
        <v>-0.20496487623415421</v>
      </c>
      <c r="AC3193" s="596">
        <f t="shared" si="2261"/>
        <v>-0.20496487623415421</v>
      </c>
      <c r="AD3193" s="596">
        <f t="shared" si="2261"/>
        <v>-0.20496487623415421</v>
      </c>
      <c r="AE3193" s="595">
        <f t="shared" si="2261"/>
        <v>-0.20496487623415421</v>
      </c>
      <c r="AF3193" s="596">
        <f t="shared" si="2261"/>
        <v>-0.20496487623415419</v>
      </c>
      <c r="AG3193" s="596">
        <f t="shared" si="2261"/>
        <v>-0.20496487623415419</v>
      </c>
      <c r="AH3193" s="596">
        <f t="shared" si="2261"/>
        <v>-0.20496487623415419</v>
      </c>
      <c r="AI3193" s="594">
        <f t="shared" si="2261"/>
        <v>-0.20496487623415419</v>
      </c>
      <c r="AJ3193" s="595">
        <f t="shared" si="2261"/>
        <v>-0.20496487623415421</v>
      </c>
      <c r="AK3193" s="596">
        <f t="shared" si="2261"/>
        <v>-0.20496487623415421</v>
      </c>
      <c r="AL3193" s="596">
        <f t="shared" si="2261"/>
        <v>0</v>
      </c>
      <c r="AM3193" s="596">
        <f t="shared" si="2261"/>
        <v>0</v>
      </c>
      <c r="AN3193" s="594">
        <f t="shared" si="2261"/>
        <v>0</v>
      </c>
    </row>
    <row r="3194" spans="1:40" outlineLevel="2">
      <c r="A3194" s="882">
        <f>ROW()</f>
        <v>3194</v>
      </c>
      <c r="B3194" s="453"/>
      <c r="D3194" s="452" t="s">
        <v>36</v>
      </c>
      <c r="H3194" s="458"/>
      <c r="I3194" s="458"/>
      <c r="J3194" s="459"/>
      <c r="K3194" s="458"/>
      <c r="L3194" s="458"/>
      <c r="M3194" s="458"/>
      <c r="N3194" s="463"/>
      <c r="O3194" s="439"/>
      <c r="P3194" s="439"/>
      <c r="Q3194" s="439"/>
      <c r="R3194" s="439"/>
      <c r="S3194" s="439"/>
      <c r="T3194" s="443"/>
      <c r="U3194" s="439"/>
      <c r="V3194" s="439"/>
      <c r="W3194" s="439"/>
      <c r="X3194" s="439"/>
      <c r="Y3194" s="443"/>
      <c r="Z3194" s="439"/>
      <c r="AA3194" s="596"/>
      <c r="AB3194" s="596">
        <f t="shared" ref="AB3194:AN3194" si="2262">-IF(AB3140&lt;0,AB3140,IF($D3194="Land",0,IF(AB3122&lt;1,AB3140,MAX(MIN(IF(AB3122&gt;0,(AB3140/AB3122)*AB$9,0),AB3140*AB$9),0))))</f>
        <v>-2.3103342567625971</v>
      </c>
      <c r="AC3194" s="596">
        <f t="shared" si="2262"/>
        <v>-2.3103342567625971</v>
      </c>
      <c r="AD3194" s="596">
        <f t="shared" si="2262"/>
        <v>-2.3103342567625971</v>
      </c>
      <c r="AE3194" s="595">
        <f t="shared" si="2262"/>
        <v>-2.3103342567625971</v>
      </c>
      <c r="AF3194" s="596">
        <f t="shared" si="2262"/>
        <v>0</v>
      </c>
      <c r="AG3194" s="596">
        <f t="shared" si="2262"/>
        <v>0</v>
      </c>
      <c r="AH3194" s="596">
        <f t="shared" si="2262"/>
        <v>0</v>
      </c>
      <c r="AI3194" s="594">
        <f t="shared" si="2262"/>
        <v>0</v>
      </c>
      <c r="AJ3194" s="595">
        <f t="shared" si="2262"/>
        <v>0</v>
      </c>
      <c r="AK3194" s="596">
        <f t="shared" si="2262"/>
        <v>0</v>
      </c>
      <c r="AL3194" s="596">
        <f t="shared" si="2262"/>
        <v>0</v>
      </c>
      <c r="AM3194" s="596">
        <f t="shared" si="2262"/>
        <v>0</v>
      </c>
      <c r="AN3194" s="594">
        <f t="shared" si="2262"/>
        <v>0</v>
      </c>
    </row>
    <row r="3195" spans="1:40" outlineLevel="2">
      <c r="A3195" s="882">
        <f>ROW()</f>
        <v>3195</v>
      </c>
      <c r="B3195" s="453"/>
      <c r="D3195" s="452" t="s">
        <v>583</v>
      </c>
      <c r="H3195" s="458"/>
      <c r="I3195" s="458"/>
      <c r="J3195" s="459"/>
      <c r="K3195" s="458"/>
      <c r="L3195" s="458"/>
      <c r="M3195" s="458"/>
      <c r="N3195" s="463"/>
      <c r="O3195" s="439"/>
      <c r="P3195" s="439"/>
      <c r="Q3195" s="439"/>
      <c r="R3195" s="439"/>
      <c r="S3195" s="439"/>
      <c r="T3195" s="443"/>
      <c r="U3195" s="439"/>
      <c r="V3195" s="439"/>
      <c r="W3195" s="439"/>
      <c r="X3195" s="439"/>
      <c r="Y3195" s="443"/>
      <c r="Z3195" s="439"/>
      <c r="AA3195" s="596"/>
      <c r="AB3195" s="596">
        <f t="shared" ref="AB3195:AN3195" si="2263">-IF(AB3141&lt;0,AB3141,IF($D3195="Land",0,IF(AB3123&lt;1,AB3141,MAX(MIN(IF(AB3123&gt;0,(AB3141/AB3123)*AB$9,0),AB3141*AB$9),0))))</f>
        <v>0</v>
      </c>
      <c r="AC3195" s="596">
        <f t="shared" si="2263"/>
        <v>0</v>
      </c>
      <c r="AD3195" s="596">
        <f t="shared" si="2263"/>
        <v>0</v>
      </c>
      <c r="AE3195" s="595">
        <f t="shared" si="2263"/>
        <v>0</v>
      </c>
      <c r="AF3195" s="596">
        <f t="shared" si="2263"/>
        <v>0</v>
      </c>
      <c r="AG3195" s="596">
        <f t="shared" si="2263"/>
        <v>0</v>
      </c>
      <c r="AH3195" s="596">
        <f t="shared" si="2263"/>
        <v>0</v>
      </c>
      <c r="AI3195" s="594">
        <f t="shared" si="2263"/>
        <v>0</v>
      </c>
      <c r="AJ3195" s="595">
        <f t="shared" si="2263"/>
        <v>0</v>
      </c>
      <c r="AK3195" s="596">
        <f t="shared" si="2263"/>
        <v>0</v>
      </c>
      <c r="AL3195" s="596">
        <f t="shared" si="2263"/>
        <v>0</v>
      </c>
      <c r="AM3195" s="596">
        <f t="shared" si="2263"/>
        <v>0</v>
      </c>
      <c r="AN3195" s="594">
        <f t="shared" si="2263"/>
        <v>0</v>
      </c>
    </row>
    <row r="3196" spans="1:40" outlineLevel="2">
      <c r="A3196" s="882">
        <f>ROW()</f>
        <v>3196</v>
      </c>
      <c r="B3196" s="453"/>
      <c r="D3196" s="452" t="s">
        <v>81</v>
      </c>
      <c r="H3196" s="458"/>
      <c r="I3196" s="458"/>
      <c r="J3196" s="459"/>
      <c r="K3196" s="458"/>
      <c r="L3196" s="458"/>
      <c r="M3196" s="458"/>
      <c r="N3196" s="463"/>
      <c r="O3196" s="439"/>
      <c r="P3196" s="439"/>
      <c r="Q3196" s="439"/>
      <c r="R3196" s="439"/>
      <c r="S3196" s="439"/>
      <c r="T3196" s="443"/>
      <c r="U3196" s="439"/>
      <c r="V3196" s="439"/>
      <c r="W3196" s="439"/>
      <c r="X3196" s="439"/>
      <c r="Y3196" s="443"/>
      <c r="Z3196" s="439"/>
      <c r="AA3196" s="596"/>
      <c r="AB3196" s="596">
        <f t="shared" ref="AB3196:AN3196" si="2264">-IF(AB3142&lt;0,AB3142,IF($D3196="Land",0,IF(AB3124&lt;1,AB3142,MAX(MIN(IF(AB3124&gt;0,(AB3142/AB3124)*AB$9,0),AB3142*AB$9),0))))</f>
        <v>0</v>
      </c>
      <c r="AC3196" s="596">
        <f t="shared" si="2264"/>
        <v>0</v>
      </c>
      <c r="AD3196" s="596">
        <f t="shared" si="2264"/>
        <v>0</v>
      </c>
      <c r="AE3196" s="595">
        <f t="shared" si="2264"/>
        <v>0</v>
      </c>
      <c r="AF3196" s="596">
        <f t="shared" si="2264"/>
        <v>0</v>
      </c>
      <c r="AG3196" s="596">
        <f t="shared" si="2264"/>
        <v>0</v>
      </c>
      <c r="AH3196" s="596">
        <f t="shared" si="2264"/>
        <v>0</v>
      </c>
      <c r="AI3196" s="594">
        <f t="shared" si="2264"/>
        <v>0</v>
      </c>
      <c r="AJ3196" s="595">
        <f t="shared" si="2264"/>
        <v>0</v>
      </c>
      <c r="AK3196" s="596">
        <f t="shared" si="2264"/>
        <v>0</v>
      </c>
      <c r="AL3196" s="596">
        <f t="shared" si="2264"/>
        <v>0</v>
      </c>
      <c r="AM3196" s="596">
        <f t="shared" si="2264"/>
        <v>0</v>
      </c>
      <c r="AN3196" s="594">
        <f t="shared" si="2264"/>
        <v>0</v>
      </c>
    </row>
    <row r="3197" spans="1:40" outlineLevel="2">
      <c r="A3197" s="882">
        <f>ROW()</f>
        <v>3197</v>
      </c>
      <c r="B3197" s="453"/>
      <c r="D3197" s="452" t="s">
        <v>28</v>
      </c>
      <c r="H3197" s="458"/>
      <c r="I3197" s="458"/>
      <c r="J3197" s="459"/>
      <c r="K3197" s="458"/>
      <c r="L3197" s="458"/>
      <c r="M3197" s="458"/>
      <c r="N3197" s="463"/>
      <c r="O3197" s="439"/>
      <c r="P3197" s="439"/>
      <c r="Q3197" s="439"/>
      <c r="R3197" s="439"/>
      <c r="S3197" s="439"/>
      <c r="T3197" s="443"/>
      <c r="U3197" s="439"/>
      <c r="V3197" s="439"/>
      <c r="W3197" s="439"/>
      <c r="X3197" s="439"/>
      <c r="Y3197" s="443"/>
      <c r="Z3197" s="439"/>
      <c r="AA3197" s="596"/>
      <c r="AB3197" s="596">
        <f t="shared" ref="AB3197:AN3197" si="2265">-IF(AB3143&lt;0,AB3143,IF($D3197="Land",0,IF(AB3125&lt;1,AB3143,MAX(MIN(IF(AB3125&gt;0,(AB3143/AB3125)*AB$9,0),AB3143*AB$9),0))))</f>
        <v>0</v>
      </c>
      <c r="AC3197" s="596">
        <f t="shared" si="2265"/>
        <v>0</v>
      </c>
      <c r="AD3197" s="596">
        <f t="shared" si="2265"/>
        <v>0</v>
      </c>
      <c r="AE3197" s="595">
        <f t="shared" si="2265"/>
        <v>0</v>
      </c>
      <c r="AF3197" s="596">
        <f t="shared" si="2265"/>
        <v>0</v>
      </c>
      <c r="AG3197" s="596">
        <f t="shared" si="2265"/>
        <v>0</v>
      </c>
      <c r="AH3197" s="596">
        <f t="shared" si="2265"/>
        <v>0</v>
      </c>
      <c r="AI3197" s="594">
        <f t="shared" si="2265"/>
        <v>0</v>
      </c>
      <c r="AJ3197" s="595">
        <f t="shared" si="2265"/>
        <v>0</v>
      </c>
      <c r="AK3197" s="596">
        <f t="shared" si="2265"/>
        <v>0</v>
      </c>
      <c r="AL3197" s="596">
        <f t="shared" si="2265"/>
        <v>0</v>
      </c>
      <c r="AM3197" s="596">
        <f t="shared" si="2265"/>
        <v>0</v>
      </c>
      <c r="AN3197" s="594">
        <f t="shared" si="2265"/>
        <v>0</v>
      </c>
    </row>
    <row r="3198" spans="1:40" outlineLevel="2">
      <c r="A3198" s="882">
        <f>ROW()</f>
        <v>3198</v>
      </c>
      <c r="B3198" s="453"/>
      <c r="D3198" s="456" t="s">
        <v>443</v>
      </c>
      <c r="E3198" s="456"/>
      <c r="F3198" s="456"/>
      <c r="G3198" s="456"/>
      <c r="H3198" s="460"/>
      <c r="I3198" s="460"/>
      <c r="J3198" s="461"/>
      <c r="K3198" s="460"/>
      <c r="L3198" s="460"/>
      <c r="M3198" s="460"/>
      <c r="N3198" s="465"/>
      <c r="O3198" s="441"/>
      <c r="P3198" s="441"/>
      <c r="Q3198" s="441"/>
      <c r="R3198" s="441"/>
      <c r="S3198" s="441"/>
      <c r="T3198" s="462"/>
      <c r="U3198" s="441"/>
      <c r="V3198" s="441"/>
      <c r="W3198" s="441"/>
      <c r="X3198" s="159"/>
      <c r="Y3198" s="462"/>
      <c r="Z3198" s="441"/>
      <c r="AA3198" s="158"/>
      <c r="AB3198" s="158">
        <f t="shared" ref="AB3198:AN3198" si="2266">-IF(AB3144&lt;0,AB3144,IF($D3198="Land",0,IF(AB3126&lt;1,AB3144,MAX(MIN(IF(AB3126&gt;0,(AB3144/AB3126)*AB$9,0),AB3144*AB$9),0))))</f>
        <v>0</v>
      </c>
      <c r="AC3198" s="158">
        <f t="shared" si="2266"/>
        <v>0</v>
      </c>
      <c r="AD3198" s="158">
        <f t="shared" si="2266"/>
        <v>0</v>
      </c>
      <c r="AE3198" s="325">
        <f t="shared" si="2266"/>
        <v>0</v>
      </c>
      <c r="AF3198" s="158">
        <f t="shared" si="2266"/>
        <v>0</v>
      </c>
      <c r="AG3198" s="158">
        <f t="shared" si="2266"/>
        <v>0</v>
      </c>
      <c r="AH3198" s="158">
        <f t="shared" si="2266"/>
        <v>0</v>
      </c>
      <c r="AI3198" s="321">
        <f t="shared" si="2266"/>
        <v>0</v>
      </c>
      <c r="AJ3198" s="325">
        <f t="shared" si="2266"/>
        <v>0</v>
      </c>
      <c r="AK3198" s="158">
        <f t="shared" si="2266"/>
        <v>0</v>
      </c>
      <c r="AL3198" s="158">
        <f t="shared" si="2266"/>
        <v>0</v>
      </c>
      <c r="AM3198" s="158">
        <f t="shared" si="2266"/>
        <v>0</v>
      </c>
      <c r="AN3198" s="321">
        <f t="shared" si="2266"/>
        <v>0</v>
      </c>
    </row>
    <row r="3199" spans="1:40" outlineLevel="2">
      <c r="A3199" s="882">
        <f>ROW()</f>
        <v>3199</v>
      </c>
      <c r="B3199" s="453"/>
      <c r="D3199" s="452" t="s">
        <v>24</v>
      </c>
      <c r="F3199" s="454"/>
      <c r="G3199" s="454"/>
      <c r="H3199" s="448"/>
      <c r="I3199" s="448"/>
      <c r="J3199" s="464"/>
      <c r="K3199" s="448"/>
      <c r="L3199" s="448"/>
      <c r="M3199" s="448"/>
      <c r="N3199" s="449"/>
      <c r="O3199" s="439"/>
      <c r="P3199" s="439"/>
      <c r="Q3199" s="439"/>
      <c r="R3199" s="439"/>
      <c r="S3199" s="439"/>
      <c r="T3199" s="443"/>
      <c r="U3199" s="439"/>
      <c r="V3199" s="439"/>
      <c r="W3199" s="439"/>
      <c r="X3199" s="439"/>
      <c r="Y3199" s="443"/>
      <c r="Z3199" s="439"/>
      <c r="AA3199" s="439"/>
      <c r="AB3199" s="439">
        <f t="shared" ref="AB3199:AN3199" si="2267">SUM(AB3183:AB3198)</f>
        <v>-6.2396090120749808</v>
      </c>
      <c r="AC3199" s="439">
        <f t="shared" si="2267"/>
        <v>-6.2396090120749799</v>
      </c>
      <c r="AD3199" s="439">
        <f t="shared" si="2267"/>
        <v>-6.2396090120749799</v>
      </c>
      <c r="AE3199" s="443">
        <f t="shared" si="2267"/>
        <v>-6.2396090120749799</v>
      </c>
      <c r="AF3199" s="439">
        <f t="shared" si="2267"/>
        <v>-3.9292747553123824</v>
      </c>
      <c r="AG3199" s="439">
        <f t="shared" si="2267"/>
        <v>-3.9292747553123824</v>
      </c>
      <c r="AH3199" s="439">
        <f t="shared" si="2267"/>
        <v>-3.9292747553123819</v>
      </c>
      <c r="AI3199" s="440">
        <f t="shared" si="2267"/>
        <v>-3.9292747553123819</v>
      </c>
      <c r="AJ3199" s="443">
        <f t="shared" si="2267"/>
        <v>-3.9292747553123819</v>
      </c>
      <c r="AK3199" s="439">
        <f t="shared" si="2267"/>
        <v>-3.9292747553123819</v>
      </c>
      <c r="AL3199" s="439">
        <f t="shared" si="2267"/>
        <v>-3.6427386491060632</v>
      </c>
      <c r="AM3199" s="439">
        <f t="shared" si="2267"/>
        <v>-3.6427386491060632</v>
      </c>
      <c r="AN3199" s="440">
        <f t="shared" si="2267"/>
        <v>-3.6427386491060636</v>
      </c>
    </row>
    <row r="3200" spans="1:40" outlineLevel="1">
      <c r="A3200" s="732" t="s">
        <v>299</v>
      </c>
      <c r="B3200" s="733"/>
      <c r="C3200" s="881"/>
      <c r="D3200" s="733"/>
      <c r="E3200" s="733"/>
      <c r="F3200" s="733"/>
      <c r="G3200" s="730"/>
      <c r="H3200" s="733"/>
      <c r="I3200" s="730"/>
      <c r="J3200" s="729"/>
      <c r="K3200" s="730"/>
      <c r="L3200" s="730"/>
      <c r="M3200" s="730"/>
      <c r="N3200" s="731"/>
      <c r="O3200" s="730"/>
      <c r="P3200" s="730"/>
      <c r="Q3200" s="730"/>
      <c r="R3200" s="730"/>
      <c r="S3200" s="730"/>
      <c r="T3200" s="729"/>
      <c r="U3200" s="730"/>
      <c r="V3200" s="730"/>
      <c r="W3200" s="730"/>
      <c r="X3200" s="730"/>
      <c r="Y3200" s="729"/>
      <c r="Z3200" s="730"/>
      <c r="AA3200" s="730"/>
      <c r="AB3200" s="730"/>
      <c r="AC3200" s="730"/>
      <c r="AD3200" s="730"/>
      <c r="AE3200" s="729"/>
      <c r="AF3200" s="730"/>
      <c r="AG3200" s="730"/>
      <c r="AH3200" s="730"/>
      <c r="AI3200" s="731"/>
      <c r="AJ3200" s="729"/>
      <c r="AK3200" s="730"/>
      <c r="AL3200" s="730"/>
      <c r="AM3200" s="730"/>
      <c r="AN3200" s="731"/>
    </row>
    <row r="3201" spans="1:40" outlineLevel="2">
      <c r="A3201" s="882">
        <f>ROW()</f>
        <v>3201</v>
      </c>
      <c r="B3201" s="453"/>
      <c r="D3201" s="452" t="s">
        <v>300</v>
      </c>
      <c r="H3201" s="458"/>
      <c r="I3201" s="463"/>
      <c r="J3201" s="27"/>
      <c r="K3201" s="27"/>
      <c r="L3201" s="27"/>
      <c r="M3201" s="27"/>
      <c r="N3201" s="313"/>
      <c r="O3201" s="27"/>
      <c r="P3201" s="27"/>
      <c r="Q3201" s="27"/>
      <c r="R3201" s="27"/>
      <c r="S3201" s="27"/>
      <c r="T3201" s="595"/>
      <c r="U3201" s="27"/>
      <c r="V3201" s="27"/>
      <c r="W3201" s="27"/>
      <c r="X3201" s="27"/>
      <c r="Y3201" s="324"/>
      <c r="Z3201" s="157"/>
      <c r="AA3201" s="27">
        <f>AA$714</f>
        <v>0</v>
      </c>
      <c r="AB3201" s="157"/>
      <c r="AC3201" s="157"/>
      <c r="AD3201" s="157"/>
      <c r="AE3201" s="324"/>
      <c r="AF3201" s="157"/>
      <c r="AG3201" s="157"/>
      <c r="AH3201" s="157"/>
      <c r="AI3201" s="320"/>
      <c r="AJ3201" s="324"/>
      <c r="AK3201" s="157"/>
      <c r="AL3201" s="157"/>
      <c r="AM3201" s="157"/>
      <c r="AN3201" s="320"/>
    </row>
    <row r="3202" spans="1:40" outlineLevel="2">
      <c r="A3202" s="882">
        <f>ROW()</f>
        <v>3202</v>
      </c>
      <c r="B3202" s="453"/>
      <c r="D3202" s="452" t="s">
        <v>301</v>
      </c>
      <c r="H3202" s="458"/>
      <c r="I3202" s="463"/>
      <c r="J3202" s="27"/>
      <c r="K3202" s="27"/>
      <c r="L3202" s="27"/>
      <c r="M3202" s="27"/>
      <c r="N3202" s="313"/>
      <c r="O3202" s="27"/>
      <c r="P3202" s="27"/>
      <c r="Q3202" s="27"/>
      <c r="R3202" s="27"/>
      <c r="S3202" s="27"/>
      <c r="T3202" s="595"/>
      <c r="U3202" s="27"/>
      <c r="V3202" s="27"/>
      <c r="W3202" s="27"/>
      <c r="X3202" s="27"/>
      <c r="Y3202" s="324"/>
      <c r="Z3202" s="157"/>
      <c r="AA3202" s="27">
        <f>AA$715</f>
        <v>0</v>
      </c>
      <c r="AB3202" s="157"/>
      <c r="AC3202" s="157"/>
      <c r="AD3202" s="157"/>
      <c r="AE3202" s="324"/>
      <c r="AF3202" s="157"/>
      <c r="AG3202" s="157"/>
      <c r="AH3202" s="157"/>
      <c r="AI3202" s="320"/>
      <c r="AJ3202" s="324"/>
      <c r="AK3202" s="157"/>
      <c r="AL3202" s="157"/>
      <c r="AM3202" s="157"/>
      <c r="AN3202" s="320"/>
    </row>
    <row r="3203" spans="1:40" outlineLevel="2">
      <c r="A3203" s="882">
        <f>ROW()</f>
        <v>3203</v>
      </c>
      <c r="B3203" s="453"/>
      <c r="D3203" s="452" t="s">
        <v>29</v>
      </c>
      <c r="H3203" s="458"/>
      <c r="I3203" s="463"/>
      <c r="J3203" s="27"/>
      <c r="K3203" s="27"/>
      <c r="L3203" s="27"/>
      <c r="M3203" s="27"/>
      <c r="N3203" s="313"/>
      <c r="O3203" s="27"/>
      <c r="P3203" s="27"/>
      <c r="Q3203" s="27"/>
      <c r="R3203" s="27"/>
      <c r="S3203" s="27"/>
      <c r="T3203" s="595"/>
      <c r="U3203" s="27"/>
      <c r="V3203" s="27"/>
      <c r="W3203" s="27"/>
      <c r="X3203" s="27"/>
      <c r="Y3203" s="324"/>
      <c r="Z3203" s="157"/>
      <c r="AA3203" s="27">
        <f>AA$716</f>
        <v>0</v>
      </c>
      <c r="AB3203" s="157"/>
      <c r="AC3203" s="157"/>
      <c r="AD3203" s="157"/>
      <c r="AE3203" s="324"/>
      <c r="AF3203" s="157"/>
      <c r="AG3203" s="157"/>
      <c r="AH3203" s="157"/>
      <c r="AI3203" s="320"/>
      <c r="AJ3203" s="324"/>
      <c r="AK3203" s="157"/>
      <c r="AL3203" s="157"/>
      <c r="AM3203" s="157"/>
      <c r="AN3203" s="320"/>
    </row>
    <row r="3204" spans="1:40" outlineLevel="2">
      <c r="A3204" s="882">
        <f>ROW()</f>
        <v>3204</v>
      </c>
      <c r="B3204" s="453"/>
      <c r="D3204" s="452" t="s">
        <v>30</v>
      </c>
      <c r="H3204" s="458"/>
      <c r="I3204" s="463"/>
      <c r="J3204" s="27"/>
      <c r="K3204" s="27"/>
      <c r="L3204" s="27"/>
      <c r="M3204" s="27"/>
      <c r="N3204" s="313"/>
      <c r="O3204" s="27"/>
      <c r="P3204" s="27"/>
      <c r="Q3204" s="27"/>
      <c r="R3204" s="27"/>
      <c r="S3204" s="27"/>
      <c r="T3204" s="595"/>
      <c r="U3204" s="27"/>
      <c r="V3204" s="27"/>
      <c r="W3204" s="27"/>
      <c r="X3204" s="27"/>
      <c r="Y3204" s="324"/>
      <c r="Z3204" s="157"/>
      <c r="AA3204" s="27">
        <f>AA$717</f>
        <v>0</v>
      </c>
      <c r="AB3204" s="157"/>
      <c r="AC3204" s="157"/>
      <c r="AD3204" s="157"/>
      <c r="AE3204" s="324"/>
      <c r="AF3204" s="157"/>
      <c r="AG3204" s="157"/>
      <c r="AH3204" s="157"/>
      <c r="AI3204" s="320"/>
      <c r="AJ3204" s="324"/>
      <c r="AK3204" s="157"/>
      <c r="AL3204" s="157"/>
      <c r="AM3204" s="157"/>
      <c r="AN3204" s="320"/>
    </row>
    <row r="3205" spans="1:40" outlineLevel="2">
      <c r="A3205" s="882">
        <f>ROW()</f>
        <v>3205</v>
      </c>
      <c r="B3205" s="453"/>
      <c r="D3205" s="452" t="s">
        <v>31</v>
      </c>
      <c r="H3205" s="458"/>
      <c r="I3205" s="463"/>
      <c r="J3205" s="27"/>
      <c r="K3205" s="27"/>
      <c r="L3205" s="27"/>
      <c r="M3205" s="27"/>
      <c r="N3205" s="313"/>
      <c r="O3205" s="27"/>
      <c r="P3205" s="27"/>
      <c r="Q3205" s="27"/>
      <c r="R3205" s="27"/>
      <c r="S3205" s="27"/>
      <c r="T3205" s="595"/>
      <c r="U3205" s="27"/>
      <c r="V3205" s="27"/>
      <c r="W3205" s="27"/>
      <c r="X3205" s="27"/>
      <c r="Y3205" s="324"/>
      <c r="Z3205" s="157"/>
      <c r="AA3205" s="27">
        <f>AA$718</f>
        <v>0</v>
      </c>
      <c r="AB3205" s="157"/>
      <c r="AC3205" s="157"/>
      <c r="AD3205" s="157"/>
      <c r="AE3205" s="324"/>
      <c r="AF3205" s="157"/>
      <c r="AG3205" s="157"/>
      <c r="AH3205" s="157"/>
      <c r="AI3205" s="320"/>
      <c r="AJ3205" s="324"/>
      <c r="AK3205" s="157"/>
      <c r="AL3205" s="157"/>
      <c r="AM3205" s="157"/>
      <c r="AN3205" s="320"/>
    </row>
    <row r="3206" spans="1:40" outlineLevel="2">
      <c r="A3206" s="882">
        <f>ROW()</f>
        <v>3206</v>
      </c>
      <c r="B3206" s="453"/>
      <c r="D3206" s="452" t="s">
        <v>32</v>
      </c>
      <c r="H3206" s="458"/>
      <c r="I3206" s="463"/>
      <c r="J3206" s="27"/>
      <c r="K3206" s="27"/>
      <c r="L3206" s="27"/>
      <c r="M3206" s="27"/>
      <c r="N3206" s="313"/>
      <c r="O3206" s="27"/>
      <c r="P3206" s="27"/>
      <c r="Q3206" s="27"/>
      <c r="R3206" s="27"/>
      <c r="S3206" s="27"/>
      <c r="T3206" s="595"/>
      <c r="U3206" s="27"/>
      <c r="V3206" s="27"/>
      <c r="W3206" s="27"/>
      <c r="X3206" s="27"/>
      <c r="Y3206" s="324"/>
      <c r="Z3206" s="157"/>
      <c r="AA3206" s="27">
        <f>AA$719</f>
        <v>0</v>
      </c>
      <c r="AB3206" s="157"/>
      <c r="AC3206" s="157"/>
      <c r="AD3206" s="157"/>
      <c r="AE3206" s="324"/>
      <c r="AF3206" s="157"/>
      <c r="AG3206" s="157"/>
      <c r="AH3206" s="157"/>
      <c r="AI3206" s="320"/>
      <c r="AJ3206" s="324"/>
      <c r="AK3206" s="157"/>
      <c r="AL3206" s="157"/>
      <c r="AM3206" s="157"/>
      <c r="AN3206" s="320"/>
    </row>
    <row r="3207" spans="1:40" outlineLevel="2">
      <c r="A3207" s="882">
        <f>ROW()</f>
        <v>3207</v>
      </c>
      <c r="B3207" s="453"/>
      <c r="D3207" s="452" t="s">
        <v>33</v>
      </c>
      <c r="H3207" s="458"/>
      <c r="I3207" s="463"/>
      <c r="J3207" s="27"/>
      <c r="K3207" s="27"/>
      <c r="L3207" s="27"/>
      <c r="M3207" s="27"/>
      <c r="N3207" s="313"/>
      <c r="O3207" s="27"/>
      <c r="P3207" s="27"/>
      <c r="Q3207" s="27"/>
      <c r="R3207" s="27"/>
      <c r="S3207" s="27"/>
      <c r="T3207" s="595"/>
      <c r="U3207" s="27"/>
      <c r="V3207" s="27"/>
      <c r="W3207" s="27"/>
      <c r="X3207" s="27"/>
      <c r="Y3207" s="324"/>
      <c r="Z3207" s="157"/>
      <c r="AA3207" s="27">
        <f>AA$720</f>
        <v>0</v>
      </c>
      <c r="AB3207" s="157"/>
      <c r="AC3207" s="157"/>
      <c r="AD3207" s="157"/>
      <c r="AE3207" s="324"/>
      <c r="AF3207" s="157"/>
      <c r="AG3207" s="157"/>
      <c r="AH3207" s="157"/>
      <c r="AI3207" s="320"/>
      <c r="AJ3207" s="324"/>
      <c r="AK3207" s="157"/>
      <c r="AL3207" s="157"/>
      <c r="AM3207" s="157"/>
      <c r="AN3207" s="320"/>
    </row>
    <row r="3208" spans="1:40" outlineLevel="2">
      <c r="A3208" s="882">
        <f>ROW()</f>
        <v>3208</v>
      </c>
      <c r="B3208" s="453"/>
      <c r="D3208" s="452" t="s">
        <v>27</v>
      </c>
      <c r="H3208" s="458"/>
      <c r="I3208" s="463"/>
      <c r="J3208" s="27"/>
      <c r="K3208" s="27"/>
      <c r="L3208" s="27"/>
      <c r="M3208" s="27"/>
      <c r="N3208" s="313"/>
      <c r="O3208" s="27"/>
      <c r="P3208" s="27"/>
      <c r="Q3208" s="27"/>
      <c r="R3208" s="27"/>
      <c r="S3208" s="27"/>
      <c r="T3208" s="595"/>
      <c r="U3208" s="27"/>
      <c r="V3208" s="27"/>
      <c r="W3208" s="27"/>
      <c r="X3208" s="27"/>
      <c r="Y3208" s="324"/>
      <c r="Z3208" s="157"/>
      <c r="AA3208" s="27">
        <f>AA$721</f>
        <v>0</v>
      </c>
      <c r="AB3208" s="157"/>
      <c r="AC3208" s="157"/>
      <c r="AD3208" s="157"/>
      <c r="AE3208" s="324"/>
      <c r="AF3208" s="157"/>
      <c r="AG3208" s="157"/>
      <c r="AH3208" s="157"/>
      <c r="AI3208" s="320"/>
      <c r="AJ3208" s="324"/>
      <c r="AK3208" s="157"/>
      <c r="AL3208" s="157"/>
      <c r="AM3208" s="157"/>
      <c r="AN3208" s="320"/>
    </row>
    <row r="3209" spans="1:40" outlineLevel="2">
      <c r="A3209" s="882">
        <f>ROW()</f>
        <v>3209</v>
      </c>
      <c r="B3209" s="453"/>
      <c r="D3209" s="452" t="s">
        <v>34</v>
      </c>
      <c r="H3209" s="458"/>
      <c r="I3209" s="463"/>
      <c r="J3209" s="27"/>
      <c r="K3209" s="27"/>
      <c r="L3209" s="27"/>
      <c r="M3209" s="27"/>
      <c r="N3209" s="313"/>
      <c r="O3209" s="27"/>
      <c r="P3209" s="27"/>
      <c r="Q3209" s="27"/>
      <c r="R3209" s="27"/>
      <c r="S3209" s="27"/>
      <c r="T3209" s="595"/>
      <c r="U3209" s="27"/>
      <c r="V3209" s="27"/>
      <c r="W3209" s="27"/>
      <c r="X3209" s="27"/>
      <c r="Y3209" s="324"/>
      <c r="Z3209" s="157"/>
      <c r="AA3209" s="27">
        <f>AA$722</f>
        <v>0</v>
      </c>
      <c r="AB3209" s="157"/>
      <c r="AC3209" s="157"/>
      <c r="AD3209" s="157"/>
      <c r="AE3209" s="324"/>
      <c r="AF3209" s="157"/>
      <c r="AG3209" s="157"/>
      <c r="AH3209" s="157"/>
      <c r="AI3209" s="320"/>
      <c r="AJ3209" s="324"/>
      <c r="AK3209" s="157"/>
      <c r="AL3209" s="157"/>
      <c r="AM3209" s="157"/>
      <c r="AN3209" s="320"/>
    </row>
    <row r="3210" spans="1:40" outlineLevel="2">
      <c r="A3210" s="882">
        <f>ROW()</f>
        <v>3210</v>
      </c>
      <c r="B3210" s="453"/>
      <c r="D3210" s="452" t="s">
        <v>35</v>
      </c>
      <c r="H3210" s="458"/>
      <c r="I3210" s="463"/>
      <c r="J3210" s="27"/>
      <c r="K3210" s="27"/>
      <c r="L3210" s="27"/>
      <c r="M3210" s="27"/>
      <c r="N3210" s="313"/>
      <c r="O3210" s="27"/>
      <c r="P3210" s="27"/>
      <c r="Q3210" s="27"/>
      <c r="R3210" s="27"/>
      <c r="S3210" s="27"/>
      <c r="T3210" s="595"/>
      <c r="U3210" s="27"/>
      <c r="V3210" s="27"/>
      <c r="W3210" s="27"/>
      <c r="X3210" s="27"/>
      <c r="Y3210" s="324"/>
      <c r="Z3210" s="157"/>
      <c r="AA3210" s="27">
        <f>AA$723</f>
        <v>0</v>
      </c>
      <c r="AB3210" s="157"/>
      <c r="AC3210" s="157"/>
      <c r="AD3210" s="157"/>
      <c r="AE3210" s="324"/>
      <c r="AF3210" s="157"/>
      <c r="AG3210" s="157"/>
      <c r="AH3210" s="157"/>
      <c r="AI3210" s="320"/>
      <c r="AJ3210" s="324"/>
      <c r="AK3210" s="157"/>
      <c r="AL3210" s="157"/>
      <c r="AM3210" s="157"/>
      <c r="AN3210" s="320"/>
    </row>
    <row r="3211" spans="1:40" outlineLevel="2">
      <c r="A3211" s="882">
        <f>ROW()</f>
        <v>3211</v>
      </c>
      <c r="B3211" s="453"/>
      <c r="D3211" s="452" t="s">
        <v>302</v>
      </c>
      <c r="H3211" s="458"/>
      <c r="I3211" s="463"/>
      <c r="J3211" s="27"/>
      <c r="K3211" s="27"/>
      <c r="L3211" s="27"/>
      <c r="M3211" s="27"/>
      <c r="N3211" s="313"/>
      <c r="O3211" s="27"/>
      <c r="P3211" s="27"/>
      <c r="Q3211" s="27"/>
      <c r="R3211" s="27"/>
      <c r="S3211" s="27"/>
      <c r="T3211" s="595"/>
      <c r="U3211" s="27"/>
      <c r="V3211" s="27"/>
      <c r="W3211" s="27"/>
      <c r="X3211" s="27"/>
      <c r="Y3211" s="324"/>
      <c r="Z3211" s="157"/>
      <c r="AA3211" s="27">
        <f>AA$724</f>
        <v>0</v>
      </c>
      <c r="AB3211" s="157"/>
      <c r="AC3211" s="157"/>
      <c r="AD3211" s="157"/>
      <c r="AE3211" s="324"/>
      <c r="AF3211" s="157"/>
      <c r="AG3211" s="157"/>
      <c r="AH3211" s="157"/>
      <c r="AI3211" s="320"/>
      <c r="AJ3211" s="324"/>
      <c r="AK3211" s="157"/>
      <c r="AL3211" s="157"/>
      <c r="AM3211" s="157"/>
      <c r="AN3211" s="320"/>
    </row>
    <row r="3212" spans="1:40" outlineLevel="2">
      <c r="A3212" s="882">
        <f>ROW()</f>
        <v>3212</v>
      </c>
      <c r="B3212" s="453"/>
      <c r="D3212" s="452" t="s">
        <v>36</v>
      </c>
      <c r="H3212" s="458"/>
      <c r="I3212" s="463"/>
      <c r="J3212" s="27"/>
      <c r="K3212" s="27"/>
      <c r="L3212" s="27"/>
      <c r="M3212" s="27"/>
      <c r="N3212" s="313"/>
      <c r="O3212" s="27"/>
      <c r="P3212" s="27"/>
      <c r="Q3212" s="27"/>
      <c r="R3212" s="27"/>
      <c r="S3212" s="27"/>
      <c r="T3212" s="595"/>
      <c r="U3212" s="27"/>
      <c r="V3212" s="27"/>
      <c r="W3212" s="27"/>
      <c r="X3212" s="27"/>
      <c r="Y3212" s="324"/>
      <c r="Z3212" s="157"/>
      <c r="AA3212" s="27">
        <f>AA$725</f>
        <v>0</v>
      </c>
      <c r="AB3212" s="157"/>
      <c r="AC3212" s="157"/>
      <c r="AD3212" s="157"/>
      <c r="AE3212" s="324"/>
      <c r="AF3212" s="157"/>
      <c r="AG3212" s="157"/>
      <c r="AH3212" s="157"/>
      <c r="AI3212" s="320"/>
      <c r="AJ3212" s="324"/>
      <c r="AK3212" s="157"/>
      <c r="AL3212" s="157"/>
      <c r="AM3212" s="157"/>
      <c r="AN3212" s="320"/>
    </row>
    <row r="3213" spans="1:40" outlineLevel="2">
      <c r="A3213" s="882">
        <f>ROW()</f>
        <v>3213</v>
      </c>
      <c r="B3213" s="453"/>
      <c r="D3213" s="452" t="s">
        <v>583</v>
      </c>
      <c r="H3213" s="458"/>
      <c r="I3213" s="463"/>
      <c r="J3213" s="27"/>
      <c r="K3213" s="27"/>
      <c r="L3213" s="27"/>
      <c r="M3213" s="27"/>
      <c r="N3213" s="313"/>
      <c r="O3213" s="27"/>
      <c r="P3213" s="27"/>
      <c r="Q3213" s="27"/>
      <c r="R3213" s="27"/>
      <c r="S3213" s="27"/>
      <c r="T3213" s="595"/>
      <c r="U3213" s="27"/>
      <c r="V3213" s="27"/>
      <c r="W3213" s="27"/>
      <c r="X3213" s="27"/>
      <c r="Y3213" s="324"/>
      <c r="Z3213" s="157"/>
      <c r="AA3213" s="27">
        <f>AA$726</f>
        <v>0</v>
      </c>
      <c r="AB3213" s="157"/>
      <c r="AC3213" s="157"/>
      <c r="AD3213" s="157"/>
      <c r="AE3213" s="324"/>
      <c r="AF3213" s="157"/>
      <c r="AG3213" s="157"/>
      <c r="AH3213" s="157"/>
      <c r="AI3213" s="320"/>
      <c r="AJ3213" s="324"/>
      <c r="AK3213" s="157"/>
      <c r="AL3213" s="157"/>
      <c r="AM3213" s="157"/>
      <c r="AN3213" s="320"/>
    </row>
    <row r="3214" spans="1:40" outlineLevel="2">
      <c r="A3214" s="882">
        <f>ROW()</f>
        <v>3214</v>
      </c>
      <c r="B3214" s="453"/>
      <c r="D3214" s="452" t="s">
        <v>81</v>
      </c>
      <c r="H3214" s="458"/>
      <c r="I3214" s="463"/>
      <c r="J3214" s="27"/>
      <c r="K3214" s="27"/>
      <c r="L3214" s="27"/>
      <c r="M3214" s="27"/>
      <c r="N3214" s="313"/>
      <c r="O3214" s="27"/>
      <c r="P3214" s="27"/>
      <c r="Q3214" s="27"/>
      <c r="R3214" s="27"/>
      <c r="S3214" s="27"/>
      <c r="T3214" s="595"/>
      <c r="U3214" s="27"/>
      <c r="V3214" s="27"/>
      <c r="W3214" s="27"/>
      <c r="X3214" s="27"/>
      <c r="Y3214" s="324"/>
      <c r="Z3214" s="157"/>
      <c r="AA3214" s="27">
        <f>AA$727</f>
        <v>0</v>
      </c>
      <c r="AB3214" s="157"/>
      <c r="AC3214" s="157"/>
      <c r="AD3214" s="157"/>
      <c r="AE3214" s="324"/>
      <c r="AF3214" s="157"/>
      <c r="AG3214" s="157"/>
      <c r="AH3214" s="157"/>
      <c r="AI3214" s="320"/>
      <c r="AJ3214" s="324"/>
      <c r="AK3214" s="157"/>
      <c r="AL3214" s="157"/>
      <c r="AM3214" s="157"/>
      <c r="AN3214" s="320"/>
    </row>
    <row r="3215" spans="1:40" outlineLevel="2">
      <c r="A3215" s="882">
        <f>ROW()</f>
        <v>3215</v>
      </c>
      <c r="B3215" s="453"/>
      <c r="D3215" s="452" t="s">
        <v>28</v>
      </c>
      <c r="H3215" s="458"/>
      <c r="I3215" s="463"/>
      <c r="J3215" s="27"/>
      <c r="K3215" s="27"/>
      <c r="L3215" s="27"/>
      <c r="M3215" s="27"/>
      <c r="N3215" s="313"/>
      <c r="O3215" s="27"/>
      <c r="P3215" s="27"/>
      <c r="Q3215" s="27"/>
      <c r="R3215" s="27"/>
      <c r="S3215" s="27"/>
      <c r="T3215" s="595"/>
      <c r="U3215" s="27"/>
      <c r="V3215" s="27"/>
      <c r="W3215" s="27"/>
      <c r="X3215" s="27"/>
      <c r="Y3215" s="324"/>
      <c r="Z3215" s="157"/>
      <c r="AA3215" s="27">
        <f>AA$728</f>
        <v>0</v>
      </c>
      <c r="AB3215" s="157"/>
      <c r="AC3215" s="157"/>
      <c r="AD3215" s="157"/>
      <c r="AE3215" s="324"/>
      <c r="AF3215" s="157"/>
      <c r="AG3215" s="157"/>
      <c r="AH3215" s="157"/>
      <c r="AI3215" s="320"/>
      <c r="AJ3215" s="324"/>
      <c r="AK3215" s="157"/>
      <c r="AL3215" s="157"/>
      <c r="AM3215" s="157"/>
      <c r="AN3215" s="320"/>
    </row>
    <row r="3216" spans="1:40" outlineLevel="2">
      <c r="A3216" s="882">
        <f>ROW()</f>
        <v>3216</v>
      </c>
      <c r="B3216" s="453"/>
      <c r="D3216" s="456" t="s">
        <v>443</v>
      </c>
      <c r="E3216" s="456"/>
      <c r="F3216" s="456"/>
      <c r="G3216" s="456"/>
      <c r="H3216" s="460"/>
      <c r="I3216" s="465"/>
      <c r="J3216" s="159"/>
      <c r="K3216" s="159"/>
      <c r="L3216" s="159"/>
      <c r="M3216" s="159"/>
      <c r="N3216" s="339"/>
      <c r="O3216" s="159"/>
      <c r="P3216" s="159"/>
      <c r="Q3216" s="159"/>
      <c r="R3216" s="159"/>
      <c r="S3216" s="159"/>
      <c r="T3216" s="597"/>
      <c r="U3216" s="159"/>
      <c r="V3216" s="159"/>
      <c r="W3216" s="159"/>
      <c r="X3216" s="159"/>
      <c r="Y3216" s="238"/>
      <c r="Z3216" s="146"/>
      <c r="AA3216" s="57">
        <f>AA$729</f>
        <v>0</v>
      </c>
      <c r="AB3216" s="146"/>
      <c r="AC3216" s="146"/>
      <c r="AD3216" s="146"/>
      <c r="AE3216" s="238"/>
      <c r="AF3216" s="146"/>
      <c r="AG3216" s="146"/>
      <c r="AH3216" s="146"/>
      <c r="AI3216" s="239"/>
      <c r="AJ3216" s="238"/>
      <c r="AK3216" s="146"/>
      <c r="AL3216" s="146"/>
      <c r="AM3216" s="146"/>
      <c r="AN3216" s="239"/>
    </row>
    <row r="3217" spans="1:40" outlineLevel="2">
      <c r="A3217" s="882">
        <f>ROW()</f>
        <v>3217</v>
      </c>
      <c r="B3217" s="453"/>
      <c r="D3217" s="452" t="s">
        <v>24</v>
      </c>
      <c r="F3217" s="454"/>
      <c r="G3217" s="454"/>
      <c r="H3217" s="448"/>
      <c r="I3217" s="449"/>
      <c r="J3217" s="439"/>
      <c r="K3217" s="439"/>
      <c r="L3217" s="439"/>
      <c r="M3217" s="439"/>
      <c r="N3217" s="440"/>
      <c r="O3217" s="439"/>
      <c r="P3217" s="439"/>
      <c r="Q3217" s="439"/>
      <c r="R3217" s="439"/>
      <c r="S3217" s="439"/>
      <c r="T3217" s="443"/>
      <c r="U3217" s="439"/>
      <c r="V3217" s="439"/>
      <c r="W3217" s="439"/>
      <c r="X3217" s="439"/>
      <c r="Y3217" s="443"/>
      <c r="Z3217" s="439"/>
      <c r="AA3217" s="27">
        <f>SUM(AA3201:AA3216)</f>
        <v>0</v>
      </c>
      <c r="AB3217" s="439"/>
      <c r="AC3217" s="439"/>
      <c r="AD3217" s="439"/>
      <c r="AE3217" s="443"/>
      <c r="AF3217" s="439"/>
      <c r="AG3217" s="439"/>
      <c r="AH3217" s="439"/>
      <c r="AI3217" s="440"/>
      <c r="AJ3217" s="443"/>
      <c r="AK3217" s="439"/>
      <c r="AL3217" s="439"/>
      <c r="AM3217" s="439"/>
      <c r="AN3217" s="440"/>
    </row>
    <row r="3218" spans="1:40" outlineLevel="1">
      <c r="A3218" s="732" t="s">
        <v>22</v>
      </c>
      <c r="B3218" s="733"/>
      <c r="C3218" s="881"/>
      <c r="D3218" s="733"/>
      <c r="E3218" s="733"/>
      <c r="F3218" s="733"/>
      <c r="G3218" s="730"/>
      <c r="H3218" s="733"/>
      <c r="I3218" s="730"/>
      <c r="J3218" s="729"/>
      <c r="K3218" s="730"/>
      <c r="L3218" s="730"/>
      <c r="M3218" s="730"/>
      <c r="N3218" s="731"/>
      <c r="O3218" s="730"/>
      <c r="P3218" s="730"/>
      <c r="Q3218" s="730"/>
      <c r="R3218" s="730"/>
      <c r="S3218" s="730"/>
      <c r="T3218" s="729"/>
      <c r="U3218" s="730"/>
      <c r="V3218" s="730"/>
      <c r="W3218" s="730"/>
      <c r="X3218" s="730"/>
      <c r="Y3218" s="729"/>
      <c r="Z3218" s="730"/>
      <c r="AA3218" s="730"/>
      <c r="AB3218" s="730"/>
      <c r="AC3218" s="730"/>
      <c r="AD3218" s="730"/>
      <c r="AE3218" s="729"/>
      <c r="AF3218" s="730"/>
      <c r="AG3218" s="730"/>
      <c r="AH3218" s="730"/>
      <c r="AI3218" s="731"/>
      <c r="AJ3218" s="729"/>
      <c r="AK3218" s="730"/>
      <c r="AL3218" s="730"/>
      <c r="AM3218" s="730"/>
      <c r="AN3218" s="731"/>
    </row>
    <row r="3219" spans="1:40" outlineLevel="2">
      <c r="A3219" s="882">
        <f>ROW()</f>
        <v>3219</v>
      </c>
      <c r="B3219" s="453"/>
      <c r="D3219" s="452" t="s">
        <v>300</v>
      </c>
      <c r="H3219" s="458"/>
      <c r="I3219" s="458"/>
      <c r="J3219" s="459"/>
      <c r="K3219" s="458"/>
      <c r="L3219" s="458"/>
      <c r="M3219" s="458"/>
      <c r="N3219" s="463"/>
      <c r="O3219" s="458"/>
      <c r="P3219" s="458"/>
      <c r="Q3219" s="458"/>
      <c r="R3219" s="458"/>
      <c r="S3219" s="458"/>
      <c r="T3219" s="459"/>
      <c r="U3219" s="458"/>
      <c r="V3219" s="458"/>
      <c r="W3219" s="31"/>
      <c r="X3219" s="439"/>
      <c r="Y3219" s="459"/>
      <c r="Z3219" s="439"/>
      <c r="AA3219" s="439">
        <f t="shared" ref="AA3219:AN3219" si="2268">AA3129+AA3147+AA3165+AA3183 + AA3201</f>
        <v>2.2648414779017751</v>
      </c>
      <c r="AB3219" s="439">
        <f t="shared" si="2268"/>
        <v>2.1515994040066864</v>
      </c>
      <c r="AC3219" s="439">
        <f t="shared" si="2268"/>
        <v>2.0383573301115976</v>
      </c>
      <c r="AD3219" s="439">
        <f t="shared" si="2268"/>
        <v>1.9251152562165088</v>
      </c>
      <c r="AE3219" s="443">
        <f t="shared" si="2268"/>
        <v>1.81187318232142</v>
      </c>
      <c r="AF3219" s="439">
        <f t="shared" si="2268"/>
        <v>1.6986311084263312</v>
      </c>
      <c r="AG3219" s="439">
        <f t="shared" si="2268"/>
        <v>1.5853890345312425</v>
      </c>
      <c r="AH3219" s="439">
        <f t="shared" si="2268"/>
        <v>1.4721469606361537</v>
      </c>
      <c r="AI3219" s="440">
        <f t="shared" si="2268"/>
        <v>1.3589048867410649</v>
      </c>
      <c r="AJ3219" s="443">
        <f t="shared" si="2268"/>
        <v>1.2456628128459761</v>
      </c>
      <c r="AK3219" s="439">
        <f t="shared" si="2268"/>
        <v>1.1324207389508874</v>
      </c>
      <c r="AL3219" s="439">
        <f t="shared" si="2268"/>
        <v>1.0191786650557986</v>
      </c>
      <c r="AM3219" s="439">
        <f t="shared" si="2268"/>
        <v>0.90593659116070979</v>
      </c>
      <c r="AN3219" s="440">
        <f t="shared" si="2268"/>
        <v>0.79269451726562101</v>
      </c>
    </row>
    <row r="3220" spans="1:40" outlineLevel="2">
      <c r="A3220" s="882">
        <f>ROW()</f>
        <v>3220</v>
      </c>
      <c r="B3220" s="453"/>
      <c r="D3220" s="452" t="s">
        <v>301</v>
      </c>
      <c r="H3220" s="458"/>
      <c r="I3220" s="458"/>
      <c r="J3220" s="459"/>
      <c r="K3220" s="458"/>
      <c r="L3220" s="458"/>
      <c r="M3220" s="458"/>
      <c r="N3220" s="463"/>
      <c r="O3220" s="458"/>
      <c r="P3220" s="458"/>
      <c r="Q3220" s="458"/>
      <c r="R3220" s="458"/>
      <c r="S3220" s="458"/>
      <c r="T3220" s="459"/>
      <c r="U3220" s="458"/>
      <c r="V3220" s="458"/>
      <c r="W3220" s="31"/>
      <c r="X3220" s="439"/>
      <c r="Y3220" s="459"/>
      <c r="Z3220" s="439"/>
      <c r="AA3220" s="439">
        <f t="shared" ref="AA3220:AN3220" si="2269">AA3130+AA3148+AA3166+AA3184 + AA3202</f>
        <v>0.6879061054549479</v>
      </c>
      <c r="AB3220" s="439">
        <f t="shared" si="2269"/>
        <v>0.65351080018220054</v>
      </c>
      <c r="AC3220" s="439">
        <f t="shared" si="2269"/>
        <v>0.61911549490945317</v>
      </c>
      <c r="AD3220" s="439">
        <f t="shared" si="2269"/>
        <v>0.5847201896367058</v>
      </c>
      <c r="AE3220" s="443">
        <f t="shared" si="2269"/>
        <v>0.55032488436395843</v>
      </c>
      <c r="AF3220" s="439">
        <f t="shared" si="2269"/>
        <v>0.51592957909121107</v>
      </c>
      <c r="AG3220" s="439">
        <f t="shared" si="2269"/>
        <v>0.48153427381846364</v>
      </c>
      <c r="AH3220" s="439">
        <f t="shared" si="2269"/>
        <v>0.44713896854571622</v>
      </c>
      <c r="AI3220" s="440">
        <f t="shared" si="2269"/>
        <v>0.4127436632729688</v>
      </c>
      <c r="AJ3220" s="443">
        <f t="shared" si="2269"/>
        <v>0.37834835800022137</v>
      </c>
      <c r="AK3220" s="439">
        <f t="shared" si="2269"/>
        <v>0.34395305272747401</v>
      </c>
      <c r="AL3220" s="439">
        <f t="shared" si="2269"/>
        <v>0.30955774745472658</v>
      </c>
      <c r="AM3220" s="439">
        <f t="shared" si="2269"/>
        <v>0.27516244218197916</v>
      </c>
      <c r="AN3220" s="440">
        <f t="shared" si="2269"/>
        <v>0.24076713690923177</v>
      </c>
    </row>
    <row r="3221" spans="1:40" outlineLevel="2">
      <c r="A3221" s="882">
        <f>ROW()</f>
        <v>3221</v>
      </c>
      <c r="B3221" s="453"/>
      <c r="D3221" s="452" t="s">
        <v>29</v>
      </c>
      <c r="H3221" s="458"/>
      <c r="I3221" s="458"/>
      <c r="J3221" s="459"/>
      <c r="K3221" s="458"/>
      <c r="L3221" s="458"/>
      <c r="M3221" s="458"/>
      <c r="N3221" s="463"/>
      <c r="O3221" s="458"/>
      <c r="P3221" s="458"/>
      <c r="Q3221" s="458"/>
      <c r="R3221" s="458"/>
      <c r="S3221" s="458"/>
      <c r="T3221" s="459"/>
      <c r="U3221" s="458"/>
      <c r="V3221" s="458"/>
      <c r="W3221" s="31"/>
      <c r="X3221" s="439"/>
      <c r="Y3221" s="459"/>
      <c r="Z3221" s="439"/>
      <c r="AA3221" s="439">
        <f t="shared" ref="AA3221:AN3221" si="2270">AA3131+AA3149+AA3167+AA3185 + AA3203</f>
        <v>0</v>
      </c>
      <c r="AB3221" s="439">
        <f t="shared" si="2270"/>
        <v>0</v>
      </c>
      <c r="AC3221" s="439">
        <f t="shared" si="2270"/>
        <v>0</v>
      </c>
      <c r="AD3221" s="439">
        <f t="shared" si="2270"/>
        <v>0</v>
      </c>
      <c r="AE3221" s="443">
        <f t="shared" si="2270"/>
        <v>0</v>
      </c>
      <c r="AF3221" s="439">
        <f t="shared" si="2270"/>
        <v>0</v>
      </c>
      <c r="AG3221" s="439">
        <f t="shared" si="2270"/>
        <v>0</v>
      </c>
      <c r="AH3221" s="439">
        <f t="shared" si="2270"/>
        <v>0</v>
      </c>
      <c r="AI3221" s="440">
        <f t="shared" si="2270"/>
        <v>0</v>
      </c>
      <c r="AJ3221" s="443">
        <f t="shared" si="2270"/>
        <v>0</v>
      </c>
      <c r="AK3221" s="439">
        <f t="shared" si="2270"/>
        <v>0</v>
      </c>
      <c r="AL3221" s="439">
        <f t="shared" si="2270"/>
        <v>0</v>
      </c>
      <c r="AM3221" s="439">
        <f t="shared" si="2270"/>
        <v>0</v>
      </c>
      <c r="AN3221" s="440">
        <f t="shared" si="2270"/>
        <v>0</v>
      </c>
    </row>
    <row r="3222" spans="1:40" outlineLevel="2">
      <c r="A3222" s="882">
        <f>ROW()</f>
        <v>3222</v>
      </c>
      <c r="B3222" s="453"/>
      <c r="D3222" s="452" t="s">
        <v>30</v>
      </c>
      <c r="H3222" s="458"/>
      <c r="I3222" s="458"/>
      <c r="J3222" s="459"/>
      <c r="K3222" s="458"/>
      <c r="L3222" s="458"/>
      <c r="M3222" s="458"/>
      <c r="N3222" s="463"/>
      <c r="O3222" s="458"/>
      <c r="P3222" s="458"/>
      <c r="Q3222" s="458"/>
      <c r="R3222" s="458"/>
      <c r="S3222" s="458"/>
      <c r="T3222" s="459"/>
      <c r="U3222" s="458"/>
      <c r="V3222" s="458"/>
      <c r="W3222" s="31"/>
      <c r="X3222" s="439"/>
      <c r="Y3222" s="459"/>
      <c r="Z3222" s="439"/>
      <c r="AA3222" s="439">
        <f t="shared" ref="AA3222:AN3222" si="2271">AA3132+AA3150+AA3168+AA3186 + AA3204</f>
        <v>29.551847258868222</v>
      </c>
      <c r="AB3222" s="439">
        <f t="shared" si="2271"/>
        <v>28.07425489592481</v>
      </c>
      <c r="AC3222" s="439">
        <f t="shared" si="2271"/>
        <v>26.596662532981398</v>
      </c>
      <c r="AD3222" s="439">
        <f t="shared" si="2271"/>
        <v>25.119070170037986</v>
      </c>
      <c r="AE3222" s="443">
        <f t="shared" si="2271"/>
        <v>23.641477807094574</v>
      </c>
      <c r="AF3222" s="439">
        <f t="shared" si="2271"/>
        <v>22.163885444151163</v>
      </c>
      <c r="AG3222" s="439">
        <f t="shared" si="2271"/>
        <v>20.686293081207751</v>
      </c>
      <c r="AH3222" s="439">
        <f t="shared" si="2271"/>
        <v>19.208700718264339</v>
      </c>
      <c r="AI3222" s="440">
        <f t="shared" si="2271"/>
        <v>17.731108355320927</v>
      </c>
      <c r="AJ3222" s="443">
        <f t="shared" si="2271"/>
        <v>16.253515992377515</v>
      </c>
      <c r="AK3222" s="439">
        <f t="shared" si="2271"/>
        <v>14.775923629434105</v>
      </c>
      <c r="AL3222" s="439">
        <f t="shared" si="2271"/>
        <v>13.298331266490695</v>
      </c>
      <c r="AM3222" s="439">
        <f t="shared" si="2271"/>
        <v>11.820738903547285</v>
      </c>
      <c r="AN3222" s="440">
        <f t="shared" si="2271"/>
        <v>10.343146540603875</v>
      </c>
    </row>
    <row r="3223" spans="1:40" outlineLevel="2">
      <c r="A3223" s="882">
        <f>ROW()</f>
        <v>3223</v>
      </c>
      <c r="B3223" s="453"/>
      <c r="D3223" s="452" t="s">
        <v>31</v>
      </c>
      <c r="H3223" s="458"/>
      <c r="I3223" s="458"/>
      <c r="J3223" s="459"/>
      <c r="K3223" s="458"/>
      <c r="L3223" s="458"/>
      <c r="M3223" s="458"/>
      <c r="N3223" s="463"/>
      <c r="O3223" s="458"/>
      <c r="P3223" s="458"/>
      <c r="Q3223" s="458"/>
      <c r="R3223" s="458"/>
      <c r="S3223" s="458"/>
      <c r="T3223" s="459"/>
      <c r="U3223" s="458"/>
      <c r="V3223" s="458"/>
      <c r="W3223" s="31"/>
      <c r="X3223" s="439"/>
      <c r="Y3223" s="459"/>
      <c r="Z3223" s="439"/>
      <c r="AA3223" s="439">
        <f t="shared" ref="AA3223:AN3223" si="2272">AA3133+AA3151+AA3169+AA3187 + AA3205</f>
        <v>0</v>
      </c>
      <c r="AB3223" s="439">
        <f t="shared" si="2272"/>
        <v>0</v>
      </c>
      <c r="AC3223" s="439">
        <f t="shared" si="2272"/>
        <v>0</v>
      </c>
      <c r="AD3223" s="439">
        <f t="shared" si="2272"/>
        <v>0</v>
      </c>
      <c r="AE3223" s="443">
        <f t="shared" si="2272"/>
        <v>0</v>
      </c>
      <c r="AF3223" s="439">
        <f t="shared" si="2272"/>
        <v>0</v>
      </c>
      <c r="AG3223" s="439">
        <f t="shared" si="2272"/>
        <v>0</v>
      </c>
      <c r="AH3223" s="439">
        <f t="shared" si="2272"/>
        <v>0</v>
      </c>
      <c r="AI3223" s="440">
        <f t="shared" si="2272"/>
        <v>0</v>
      </c>
      <c r="AJ3223" s="443">
        <f t="shared" si="2272"/>
        <v>0</v>
      </c>
      <c r="AK3223" s="439">
        <f t="shared" si="2272"/>
        <v>0</v>
      </c>
      <c r="AL3223" s="439">
        <f t="shared" si="2272"/>
        <v>0</v>
      </c>
      <c r="AM3223" s="439">
        <f t="shared" si="2272"/>
        <v>0</v>
      </c>
      <c r="AN3223" s="440">
        <f t="shared" si="2272"/>
        <v>0</v>
      </c>
    </row>
    <row r="3224" spans="1:40" outlineLevel="2">
      <c r="A3224" s="882">
        <f>ROW()</f>
        <v>3224</v>
      </c>
      <c r="B3224" s="453"/>
      <c r="D3224" s="452" t="s">
        <v>32</v>
      </c>
      <c r="H3224" s="458"/>
      <c r="I3224" s="458"/>
      <c r="J3224" s="459"/>
      <c r="K3224" s="458"/>
      <c r="L3224" s="458"/>
      <c r="M3224" s="458"/>
      <c r="N3224" s="463"/>
      <c r="O3224" s="458"/>
      <c r="P3224" s="458"/>
      <c r="Q3224" s="458"/>
      <c r="R3224" s="458"/>
      <c r="S3224" s="458"/>
      <c r="T3224" s="459"/>
      <c r="U3224" s="458"/>
      <c r="V3224" s="458"/>
      <c r="W3224" s="31"/>
      <c r="X3224" s="439"/>
      <c r="Y3224" s="459"/>
      <c r="Z3224" s="439"/>
      <c r="AA3224" s="439">
        <f t="shared" ref="AA3224:AN3224" si="2273">AA3134+AA3152+AA3170+AA3188 + AA3206</f>
        <v>3.8374084694600761</v>
      </c>
      <c r="AB3224" s="439">
        <f t="shared" si="2273"/>
        <v>3.7414732577235741</v>
      </c>
      <c r="AC3224" s="439">
        <f t="shared" si="2273"/>
        <v>3.6455380459870721</v>
      </c>
      <c r="AD3224" s="439">
        <f t="shared" si="2273"/>
        <v>3.5496028342505701</v>
      </c>
      <c r="AE3224" s="443">
        <f t="shared" si="2273"/>
        <v>3.4536676225140681</v>
      </c>
      <c r="AF3224" s="439">
        <f t="shared" si="2273"/>
        <v>3.3577324107775661</v>
      </c>
      <c r="AG3224" s="439">
        <f t="shared" si="2273"/>
        <v>3.2617971990410641</v>
      </c>
      <c r="AH3224" s="439">
        <f t="shared" si="2273"/>
        <v>3.1658619873045621</v>
      </c>
      <c r="AI3224" s="440">
        <f t="shared" si="2273"/>
        <v>3.0699267755680602</v>
      </c>
      <c r="AJ3224" s="443">
        <f t="shared" si="2273"/>
        <v>2.9739915638315582</v>
      </c>
      <c r="AK3224" s="439">
        <f t="shared" si="2273"/>
        <v>2.8780563520950562</v>
      </c>
      <c r="AL3224" s="439">
        <f t="shared" si="2273"/>
        <v>2.7821211403585542</v>
      </c>
      <c r="AM3224" s="439">
        <f t="shared" si="2273"/>
        <v>2.6861859286220522</v>
      </c>
      <c r="AN3224" s="440">
        <f t="shared" si="2273"/>
        <v>2.5902507168855502</v>
      </c>
    </row>
    <row r="3225" spans="1:40" outlineLevel="2">
      <c r="A3225" s="882">
        <f>ROW()</f>
        <v>3225</v>
      </c>
      <c r="B3225" s="453"/>
      <c r="D3225" s="452" t="s">
        <v>33</v>
      </c>
      <c r="H3225" s="458"/>
      <c r="I3225" s="458"/>
      <c r="J3225" s="459"/>
      <c r="K3225" s="458"/>
      <c r="L3225" s="458"/>
      <c r="M3225" s="458"/>
      <c r="N3225" s="463"/>
      <c r="O3225" s="458"/>
      <c r="P3225" s="458"/>
      <c r="Q3225" s="458"/>
      <c r="R3225" s="458"/>
      <c r="S3225" s="458"/>
      <c r="T3225" s="459"/>
      <c r="U3225" s="458"/>
      <c r="V3225" s="458"/>
      <c r="W3225" s="31"/>
      <c r="X3225" s="439"/>
      <c r="Y3225" s="459"/>
      <c r="Z3225" s="439"/>
      <c r="AA3225" s="439">
        <f t="shared" ref="AA3225:AN3225" si="2274">AA3135+AA3153+AA3171+AA3189 + AA3207</f>
        <v>0</v>
      </c>
      <c r="AB3225" s="439">
        <f t="shared" si="2274"/>
        <v>0</v>
      </c>
      <c r="AC3225" s="439">
        <f t="shared" si="2274"/>
        <v>0</v>
      </c>
      <c r="AD3225" s="439">
        <f t="shared" si="2274"/>
        <v>0</v>
      </c>
      <c r="AE3225" s="443">
        <f t="shared" si="2274"/>
        <v>0</v>
      </c>
      <c r="AF3225" s="439">
        <f t="shared" si="2274"/>
        <v>0</v>
      </c>
      <c r="AG3225" s="439">
        <f t="shared" si="2274"/>
        <v>0</v>
      </c>
      <c r="AH3225" s="439">
        <f t="shared" si="2274"/>
        <v>0</v>
      </c>
      <c r="AI3225" s="440">
        <f t="shared" si="2274"/>
        <v>0</v>
      </c>
      <c r="AJ3225" s="443">
        <f t="shared" si="2274"/>
        <v>0</v>
      </c>
      <c r="AK3225" s="439">
        <f t="shared" si="2274"/>
        <v>0</v>
      </c>
      <c r="AL3225" s="439">
        <f t="shared" si="2274"/>
        <v>0</v>
      </c>
      <c r="AM3225" s="439">
        <f t="shared" si="2274"/>
        <v>0</v>
      </c>
      <c r="AN3225" s="440">
        <f t="shared" si="2274"/>
        <v>0</v>
      </c>
    </row>
    <row r="3226" spans="1:40" outlineLevel="2">
      <c r="A3226" s="882">
        <f>ROW()</f>
        <v>3226</v>
      </c>
      <c r="B3226" s="453"/>
      <c r="D3226" s="452" t="s">
        <v>27</v>
      </c>
      <c r="H3226" s="458"/>
      <c r="I3226" s="458"/>
      <c r="J3226" s="459"/>
      <c r="K3226" s="458"/>
      <c r="L3226" s="458"/>
      <c r="M3226" s="458"/>
      <c r="N3226" s="463"/>
      <c r="O3226" s="458"/>
      <c r="P3226" s="458"/>
      <c r="Q3226" s="458"/>
      <c r="R3226" s="458"/>
      <c r="S3226" s="458"/>
      <c r="T3226" s="459"/>
      <c r="U3226" s="458"/>
      <c r="V3226" s="458"/>
      <c r="W3226" s="31"/>
      <c r="X3226" s="439"/>
      <c r="Y3226" s="459"/>
      <c r="Z3226" s="439"/>
      <c r="AA3226" s="439">
        <f t="shared" ref="AA3226:AN3226" si="2275">AA3136+AA3154+AA3172+AA3190 + AA3208</f>
        <v>0.6443902725359455</v>
      </c>
      <c r="AB3226" s="439">
        <f t="shared" si="2275"/>
        <v>0.62828051572254684</v>
      </c>
      <c r="AC3226" s="439">
        <f t="shared" si="2275"/>
        <v>0.61217075890914818</v>
      </c>
      <c r="AD3226" s="439">
        <f t="shared" si="2275"/>
        <v>0.59606100209574953</v>
      </c>
      <c r="AE3226" s="443">
        <f t="shared" si="2275"/>
        <v>0.57995124528235087</v>
      </c>
      <c r="AF3226" s="439">
        <f t="shared" si="2275"/>
        <v>0.56384148846895221</v>
      </c>
      <c r="AG3226" s="439">
        <f t="shared" si="2275"/>
        <v>0.54773173165555356</v>
      </c>
      <c r="AH3226" s="439">
        <f t="shared" si="2275"/>
        <v>0.5316219748421549</v>
      </c>
      <c r="AI3226" s="440">
        <f t="shared" si="2275"/>
        <v>0.51551221802875624</v>
      </c>
      <c r="AJ3226" s="443">
        <f t="shared" si="2275"/>
        <v>0.49940246121535758</v>
      </c>
      <c r="AK3226" s="439">
        <f t="shared" si="2275"/>
        <v>0.48329270440195893</v>
      </c>
      <c r="AL3226" s="439">
        <f t="shared" si="2275"/>
        <v>0.46718294758856027</v>
      </c>
      <c r="AM3226" s="439">
        <f t="shared" si="2275"/>
        <v>0.45107319077516161</v>
      </c>
      <c r="AN3226" s="440">
        <f t="shared" si="2275"/>
        <v>0.43496343396176296</v>
      </c>
    </row>
    <row r="3227" spans="1:40" outlineLevel="2">
      <c r="A3227" s="882">
        <f>ROW()</f>
        <v>3227</v>
      </c>
      <c r="B3227" s="453"/>
      <c r="D3227" s="452" t="s">
        <v>34</v>
      </c>
      <c r="H3227" s="458"/>
      <c r="I3227" s="458"/>
      <c r="J3227" s="459"/>
      <c r="K3227" s="458"/>
      <c r="L3227" s="458"/>
      <c r="M3227" s="458"/>
      <c r="N3227" s="463"/>
      <c r="O3227" s="458"/>
      <c r="P3227" s="458"/>
      <c r="Q3227" s="458"/>
      <c r="R3227" s="458"/>
      <c r="S3227" s="458"/>
      <c r="T3227" s="459"/>
      <c r="U3227" s="458"/>
      <c r="V3227" s="458"/>
      <c r="W3227" s="31"/>
      <c r="X3227" s="439"/>
      <c r="Y3227" s="459"/>
      <c r="Z3227" s="439"/>
      <c r="AA3227" s="439">
        <f t="shared" ref="AA3227:AN3227" si="2276">AA3137+AA3155+AA3173+AA3191 + AA3209</f>
        <v>28.581959076673748</v>
      </c>
      <c r="AB3227" s="439">
        <f t="shared" si="2276"/>
        <v>26.67649513822883</v>
      </c>
      <c r="AC3227" s="439">
        <f t="shared" si="2276"/>
        <v>24.771031199783913</v>
      </c>
      <c r="AD3227" s="439">
        <f t="shared" si="2276"/>
        <v>22.865567261338995</v>
      </c>
      <c r="AE3227" s="443">
        <f t="shared" si="2276"/>
        <v>20.960103322894078</v>
      </c>
      <c r="AF3227" s="439">
        <f t="shared" si="2276"/>
        <v>19.05463938444916</v>
      </c>
      <c r="AG3227" s="439">
        <f t="shared" si="2276"/>
        <v>17.149175446004243</v>
      </c>
      <c r="AH3227" s="439">
        <f t="shared" si="2276"/>
        <v>15.243711507559327</v>
      </c>
      <c r="AI3227" s="440">
        <f t="shared" si="2276"/>
        <v>13.338247569114412</v>
      </c>
      <c r="AJ3227" s="443">
        <f t="shared" si="2276"/>
        <v>11.432783630669496</v>
      </c>
      <c r="AK3227" s="439">
        <f t="shared" si="2276"/>
        <v>9.5273196922245802</v>
      </c>
      <c r="AL3227" s="439">
        <f t="shared" si="2276"/>
        <v>7.6218557537796645</v>
      </c>
      <c r="AM3227" s="439">
        <f t="shared" si="2276"/>
        <v>5.7163918153347488</v>
      </c>
      <c r="AN3227" s="440">
        <f t="shared" si="2276"/>
        <v>3.8109278768898323</v>
      </c>
    </row>
    <row r="3228" spans="1:40" outlineLevel="2">
      <c r="A3228" s="882">
        <f>ROW()</f>
        <v>3228</v>
      </c>
      <c r="B3228" s="453"/>
      <c r="D3228" s="452" t="s">
        <v>35</v>
      </c>
      <c r="H3228" s="458"/>
      <c r="I3228" s="458"/>
      <c r="J3228" s="459"/>
      <c r="K3228" s="458"/>
      <c r="L3228" s="458"/>
      <c r="M3228" s="458"/>
      <c r="N3228" s="463"/>
      <c r="O3228" s="458"/>
      <c r="P3228" s="458"/>
      <c r="Q3228" s="458"/>
      <c r="R3228" s="458"/>
      <c r="S3228" s="458"/>
      <c r="T3228" s="459"/>
      <c r="U3228" s="458"/>
      <c r="V3228" s="458"/>
      <c r="W3228" s="31"/>
      <c r="X3228" s="439"/>
      <c r="Y3228" s="459"/>
      <c r="Z3228" s="439"/>
      <c r="AA3228" s="439">
        <f t="shared" ref="AA3228:AN3228" si="2277">AA3138+AA3156+AA3174+AA3192 + AA3210</f>
        <v>0.81571229972164505</v>
      </c>
      <c r="AB3228" s="439">
        <f t="shared" si="2277"/>
        <v>0.73414106974948057</v>
      </c>
      <c r="AC3228" s="439">
        <f t="shared" si="2277"/>
        <v>0.65256983977731609</v>
      </c>
      <c r="AD3228" s="439">
        <f t="shared" si="2277"/>
        <v>0.5709986098051516</v>
      </c>
      <c r="AE3228" s="443">
        <f t="shared" si="2277"/>
        <v>0.48942737983298712</v>
      </c>
      <c r="AF3228" s="439">
        <f t="shared" si="2277"/>
        <v>0.40785614986082258</v>
      </c>
      <c r="AG3228" s="439">
        <f t="shared" si="2277"/>
        <v>0.32628491988865804</v>
      </c>
      <c r="AH3228" s="439">
        <f t="shared" si="2277"/>
        <v>0.24471368991649353</v>
      </c>
      <c r="AI3228" s="440">
        <f t="shared" si="2277"/>
        <v>0.16314245994432902</v>
      </c>
      <c r="AJ3228" s="443">
        <f t="shared" si="2277"/>
        <v>8.1571229972164511E-2</v>
      </c>
      <c r="AK3228" s="439">
        <f t="shared" si="2277"/>
        <v>0</v>
      </c>
      <c r="AL3228" s="439">
        <f t="shared" si="2277"/>
        <v>0</v>
      </c>
      <c r="AM3228" s="439">
        <f t="shared" si="2277"/>
        <v>0</v>
      </c>
      <c r="AN3228" s="440">
        <f t="shared" si="2277"/>
        <v>0</v>
      </c>
    </row>
    <row r="3229" spans="1:40" outlineLevel="2">
      <c r="A3229" s="882">
        <f>ROW()</f>
        <v>3229</v>
      </c>
      <c r="B3229" s="453"/>
      <c r="D3229" s="452" t="s">
        <v>302</v>
      </c>
      <c r="H3229" s="458"/>
      <c r="I3229" s="458"/>
      <c r="J3229" s="459"/>
      <c r="K3229" s="458"/>
      <c r="L3229" s="458"/>
      <c r="M3229" s="458"/>
      <c r="N3229" s="463"/>
      <c r="O3229" s="458"/>
      <c r="P3229" s="458"/>
      <c r="Q3229" s="458"/>
      <c r="R3229" s="458"/>
      <c r="S3229" s="458"/>
      <c r="T3229" s="459"/>
      <c r="U3229" s="458"/>
      <c r="V3229" s="458"/>
      <c r="W3229" s="31"/>
      <c r="X3229" s="439"/>
      <c r="Y3229" s="459"/>
      <c r="Z3229" s="439"/>
      <c r="AA3229" s="439">
        <f t="shared" ref="AA3229:AN3229" si="2278">AA3139+AA3157+AA3175+AA3193 + AA3211</f>
        <v>2.0496487623415423</v>
      </c>
      <c r="AB3229" s="439">
        <f t="shared" si="2278"/>
        <v>1.844683886107388</v>
      </c>
      <c r="AC3229" s="439">
        <f t="shared" si="2278"/>
        <v>1.6397190098732337</v>
      </c>
      <c r="AD3229" s="439">
        <f t="shared" si="2278"/>
        <v>1.4347541336390794</v>
      </c>
      <c r="AE3229" s="443">
        <f t="shared" si="2278"/>
        <v>1.2297892574049252</v>
      </c>
      <c r="AF3229" s="439">
        <f t="shared" si="2278"/>
        <v>1.0248243811707709</v>
      </c>
      <c r="AG3229" s="439">
        <f t="shared" si="2278"/>
        <v>0.81985950493661675</v>
      </c>
      <c r="AH3229" s="439">
        <f t="shared" si="2278"/>
        <v>0.61489462870246259</v>
      </c>
      <c r="AI3229" s="440">
        <f t="shared" si="2278"/>
        <v>0.40992975246830843</v>
      </c>
      <c r="AJ3229" s="443">
        <f t="shared" si="2278"/>
        <v>0.20496487623415421</v>
      </c>
      <c r="AK3229" s="439">
        <f t="shared" si="2278"/>
        <v>0</v>
      </c>
      <c r="AL3229" s="439">
        <f t="shared" si="2278"/>
        <v>0</v>
      </c>
      <c r="AM3229" s="439">
        <f t="shared" si="2278"/>
        <v>0</v>
      </c>
      <c r="AN3229" s="440">
        <f t="shared" si="2278"/>
        <v>0</v>
      </c>
    </row>
    <row r="3230" spans="1:40" outlineLevel="2">
      <c r="A3230" s="882">
        <f>ROW()</f>
        <v>3230</v>
      </c>
      <c r="B3230" s="453"/>
      <c r="D3230" s="452" t="s">
        <v>36</v>
      </c>
      <c r="H3230" s="458"/>
      <c r="I3230" s="458"/>
      <c r="J3230" s="459"/>
      <c r="K3230" s="458"/>
      <c r="L3230" s="458"/>
      <c r="M3230" s="458"/>
      <c r="N3230" s="463"/>
      <c r="O3230" s="458"/>
      <c r="P3230" s="458"/>
      <c r="Q3230" s="458"/>
      <c r="R3230" s="458"/>
      <c r="S3230" s="458"/>
      <c r="T3230" s="459"/>
      <c r="U3230" s="458"/>
      <c r="V3230" s="458"/>
      <c r="W3230" s="31"/>
      <c r="X3230" s="439"/>
      <c r="Y3230" s="459"/>
      <c r="Z3230" s="439"/>
      <c r="AA3230" s="439">
        <f t="shared" ref="AA3230:AN3230" si="2279">AA3140+AA3158+AA3176+AA3194 + AA3212</f>
        <v>9.2413370270503883</v>
      </c>
      <c r="AB3230" s="439">
        <f t="shared" si="2279"/>
        <v>6.9310027702877912</v>
      </c>
      <c r="AC3230" s="439">
        <f t="shared" si="2279"/>
        <v>4.6206685135251941</v>
      </c>
      <c r="AD3230" s="439">
        <f t="shared" si="2279"/>
        <v>2.3103342567625971</v>
      </c>
      <c r="AE3230" s="443">
        <f t="shared" si="2279"/>
        <v>0</v>
      </c>
      <c r="AF3230" s="439">
        <f t="shared" si="2279"/>
        <v>0</v>
      </c>
      <c r="AG3230" s="439">
        <f t="shared" si="2279"/>
        <v>0</v>
      </c>
      <c r="AH3230" s="439">
        <f t="shared" si="2279"/>
        <v>0</v>
      </c>
      <c r="AI3230" s="440">
        <f t="shared" si="2279"/>
        <v>0</v>
      </c>
      <c r="AJ3230" s="443">
        <f t="shared" si="2279"/>
        <v>0</v>
      </c>
      <c r="AK3230" s="439">
        <f t="shared" si="2279"/>
        <v>0</v>
      </c>
      <c r="AL3230" s="439">
        <f t="shared" si="2279"/>
        <v>0</v>
      </c>
      <c r="AM3230" s="439">
        <f t="shared" si="2279"/>
        <v>0</v>
      </c>
      <c r="AN3230" s="440">
        <f t="shared" si="2279"/>
        <v>0</v>
      </c>
    </row>
    <row r="3231" spans="1:40" outlineLevel="2">
      <c r="A3231" s="882">
        <f>ROW()</f>
        <v>3231</v>
      </c>
      <c r="B3231" s="453"/>
      <c r="D3231" s="452" t="s">
        <v>583</v>
      </c>
      <c r="H3231" s="458"/>
      <c r="I3231" s="458"/>
      <c r="J3231" s="459"/>
      <c r="K3231" s="458"/>
      <c r="L3231" s="458"/>
      <c r="M3231" s="458"/>
      <c r="N3231" s="463"/>
      <c r="O3231" s="458"/>
      <c r="P3231" s="458"/>
      <c r="Q3231" s="458"/>
      <c r="R3231" s="458"/>
      <c r="S3231" s="458"/>
      <c r="T3231" s="459"/>
      <c r="U3231" s="458"/>
      <c r="V3231" s="458"/>
      <c r="W3231" s="31"/>
      <c r="X3231" s="439"/>
      <c r="Y3231" s="459"/>
      <c r="Z3231" s="439"/>
      <c r="AA3231" s="439">
        <f t="shared" ref="AA3231:AN3231" si="2280">AA3141+AA3159+AA3177+AA3195 + AA3213</f>
        <v>0</v>
      </c>
      <c r="AB3231" s="439">
        <f t="shared" si="2280"/>
        <v>0</v>
      </c>
      <c r="AC3231" s="439">
        <f t="shared" si="2280"/>
        <v>0</v>
      </c>
      <c r="AD3231" s="439">
        <f t="shared" si="2280"/>
        <v>0</v>
      </c>
      <c r="AE3231" s="443">
        <f t="shared" si="2280"/>
        <v>0</v>
      </c>
      <c r="AF3231" s="439">
        <f t="shared" si="2280"/>
        <v>0</v>
      </c>
      <c r="AG3231" s="439">
        <f t="shared" si="2280"/>
        <v>0</v>
      </c>
      <c r="AH3231" s="439">
        <f t="shared" si="2280"/>
        <v>0</v>
      </c>
      <c r="AI3231" s="440">
        <f t="shared" si="2280"/>
        <v>0</v>
      </c>
      <c r="AJ3231" s="443">
        <f t="shared" si="2280"/>
        <v>0</v>
      </c>
      <c r="AK3231" s="439">
        <f t="shared" si="2280"/>
        <v>0</v>
      </c>
      <c r="AL3231" s="439">
        <f t="shared" si="2280"/>
        <v>0</v>
      </c>
      <c r="AM3231" s="439">
        <f t="shared" si="2280"/>
        <v>0</v>
      </c>
      <c r="AN3231" s="440">
        <f t="shared" si="2280"/>
        <v>0</v>
      </c>
    </row>
    <row r="3232" spans="1:40" outlineLevel="2">
      <c r="A3232" s="882">
        <f>ROW()</f>
        <v>3232</v>
      </c>
      <c r="B3232" s="453"/>
      <c r="D3232" s="452" t="s">
        <v>81</v>
      </c>
      <c r="H3232" s="458"/>
      <c r="I3232" s="458"/>
      <c r="J3232" s="459"/>
      <c r="K3232" s="458"/>
      <c r="L3232" s="458"/>
      <c r="M3232" s="458"/>
      <c r="N3232" s="463"/>
      <c r="O3232" s="458"/>
      <c r="P3232" s="458"/>
      <c r="Q3232" s="458"/>
      <c r="R3232" s="458"/>
      <c r="S3232" s="458"/>
      <c r="T3232" s="459"/>
      <c r="U3232" s="458"/>
      <c r="V3232" s="458"/>
      <c r="W3232" s="31"/>
      <c r="X3232" s="439"/>
      <c r="Y3232" s="459"/>
      <c r="Z3232" s="439"/>
      <c r="AA3232" s="439">
        <f t="shared" ref="AA3232:AN3232" si="2281">AA3142+AA3160+AA3178+AA3196 + AA3214</f>
        <v>0</v>
      </c>
      <c r="AB3232" s="439">
        <f t="shared" si="2281"/>
        <v>0</v>
      </c>
      <c r="AC3232" s="439">
        <f t="shared" si="2281"/>
        <v>0</v>
      </c>
      <c r="AD3232" s="439">
        <f t="shared" si="2281"/>
        <v>0</v>
      </c>
      <c r="AE3232" s="443">
        <f t="shared" si="2281"/>
        <v>0</v>
      </c>
      <c r="AF3232" s="439">
        <f t="shared" si="2281"/>
        <v>0</v>
      </c>
      <c r="AG3232" s="439">
        <f t="shared" si="2281"/>
        <v>0</v>
      </c>
      <c r="AH3232" s="439">
        <f t="shared" si="2281"/>
        <v>0</v>
      </c>
      <c r="AI3232" s="440">
        <f t="shared" si="2281"/>
        <v>0</v>
      </c>
      <c r="AJ3232" s="443">
        <f t="shared" si="2281"/>
        <v>0</v>
      </c>
      <c r="AK3232" s="439">
        <f t="shared" si="2281"/>
        <v>0</v>
      </c>
      <c r="AL3232" s="439">
        <f t="shared" si="2281"/>
        <v>0</v>
      </c>
      <c r="AM3232" s="439">
        <f t="shared" si="2281"/>
        <v>0</v>
      </c>
      <c r="AN3232" s="440">
        <f t="shared" si="2281"/>
        <v>0</v>
      </c>
    </row>
    <row r="3233" spans="1:40" outlineLevel="2">
      <c r="A3233" s="882">
        <f>ROW()</f>
        <v>3233</v>
      </c>
      <c r="B3233" s="453"/>
      <c r="D3233" s="452" t="s">
        <v>28</v>
      </c>
      <c r="H3233" s="458"/>
      <c r="I3233" s="458"/>
      <c r="J3233" s="459"/>
      <c r="K3233" s="458"/>
      <c r="L3233" s="458"/>
      <c r="M3233" s="458"/>
      <c r="N3233" s="463"/>
      <c r="O3233" s="458"/>
      <c r="P3233" s="458"/>
      <c r="Q3233" s="458"/>
      <c r="R3233" s="458"/>
      <c r="S3233" s="458"/>
      <c r="T3233" s="459"/>
      <c r="U3233" s="458"/>
      <c r="V3233" s="458"/>
      <c r="W3233" s="31"/>
      <c r="X3233" s="439"/>
      <c r="Y3233" s="459"/>
      <c r="Z3233" s="439"/>
      <c r="AA3233" s="439">
        <f t="shared" ref="AA3233:AN3233" si="2282">AA3143+AA3161+AA3179+AA3197 + AA3215</f>
        <v>2.2513430799999998</v>
      </c>
      <c r="AB3233" s="439">
        <f t="shared" si="2282"/>
        <v>2.2513430799999998</v>
      </c>
      <c r="AC3233" s="439">
        <f t="shared" si="2282"/>
        <v>2.2513430799999998</v>
      </c>
      <c r="AD3233" s="439">
        <f t="shared" si="2282"/>
        <v>2.2513430799999998</v>
      </c>
      <c r="AE3233" s="443">
        <f t="shared" si="2282"/>
        <v>2.2513430799999998</v>
      </c>
      <c r="AF3233" s="439">
        <f t="shared" si="2282"/>
        <v>2.2513430799999998</v>
      </c>
      <c r="AG3233" s="439">
        <f t="shared" si="2282"/>
        <v>2.2513430799999998</v>
      </c>
      <c r="AH3233" s="439">
        <f t="shared" si="2282"/>
        <v>2.2513430799999998</v>
      </c>
      <c r="AI3233" s="440">
        <f t="shared" si="2282"/>
        <v>2.2513430799999998</v>
      </c>
      <c r="AJ3233" s="443">
        <f t="shared" si="2282"/>
        <v>2.2513430799999998</v>
      </c>
      <c r="AK3233" s="439">
        <f t="shared" si="2282"/>
        <v>2.2513430799999998</v>
      </c>
      <c r="AL3233" s="439">
        <f t="shared" si="2282"/>
        <v>2.2513430799999998</v>
      </c>
      <c r="AM3233" s="439">
        <f t="shared" si="2282"/>
        <v>2.2513430799999998</v>
      </c>
      <c r="AN3233" s="440">
        <f t="shared" si="2282"/>
        <v>2.2513430799999998</v>
      </c>
    </row>
    <row r="3234" spans="1:40" outlineLevel="2">
      <c r="A3234" s="882">
        <f>ROW()</f>
        <v>3234</v>
      </c>
      <c r="B3234" s="453"/>
      <c r="D3234" s="456" t="s">
        <v>443</v>
      </c>
      <c r="E3234" s="456"/>
      <c r="F3234" s="456"/>
      <c r="G3234" s="456"/>
      <c r="H3234" s="460"/>
      <c r="I3234" s="460"/>
      <c r="J3234" s="461"/>
      <c r="K3234" s="460"/>
      <c r="L3234" s="460"/>
      <c r="M3234" s="460"/>
      <c r="N3234" s="465"/>
      <c r="O3234" s="460"/>
      <c r="P3234" s="460"/>
      <c r="Q3234" s="460"/>
      <c r="R3234" s="460"/>
      <c r="S3234" s="460"/>
      <c r="T3234" s="461"/>
      <c r="U3234" s="460"/>
      <c r="V3234" s="460"/>
      <c r="W3234" s="57"/>
      <c r="X3234" s="441"/>
      <c r="Y3234" s="461"/>
      <c r="Z3234" s="441"/>
      <c r="AA3234" s="441">
        <f t="shared" ref="AA3234:AN3234" si="2283">AA3144+AA3162+AA3180+AA3198 + AA3216</f>
        <v>0</v>
      </c>
      <c r="AB3234" s="441">
        <f t="shared" si="2283"/>
        <v>0</v>
      </c>
      <c r="AC3234" s="441">
        <f t="shared" si="2283"/>
        <v>0</v>
      </c>
      <c r="AD3234" s="441">
        <f t="shared" si="2283"/>
        <v>0</v>
      </c>
      <c r="AE3234" s="462">
        <f t="shared" si="2283"/>
        <v>0</v>
      </c>
      <c r="AF3234" s="441">
        <f t="shared" si="2283"/>
        <v>0</v>
      </c>
      <c r="AG3234" s="441">
        <f t="shared" si="2283"/>
        <v>0</v>
      </c>
      <c r="AH3234" s="441">
        <f t="shared" si="2283"/>
        <v>0</v>
      </c>
      <c r="AI3234" s="442">
        <f t="shared" si="2283"/>
        <v>0</v>
      </c>
      <c r="AJ3234" s="462">
        <f t="shared" si="2283"/>
        <v>0</v>
      </c>
      <c r="AK3234" s="441">
        <f t="shared" si="2283"/>
        <v>0</v>
      </c>
      <c r="AL3234" s="441">
        <f t="shared" si="2283"/>
        <v>0</v>
      </c>
      <c r="AM3234" s="441">
        <f t="shared" si="2283"/>
        <v>0</v>
      </c>
      <c r="AN3234" s="442">
        <f t="shared" si="2283"/>
        <v>0</v>
      </c>
    </row>
    <row r="3235" spans="1:40" outlineLevel="2">
      <c r="A3235" s="882">
        <f>ROW()</f>
        <v>3235</v>
      </c>
      <c r="B3235" s="453"/>
      <c r="D3235" s="452" t="s">
        <v>24</v>
      </c>
      <c r="H3235" s="458"/>
      <c r="I3235" s="458"/>
      <c r="J3235" s="459"/>
      <c r="K3235" s="458"/>
      <c r="L3235" s="458"/>
      <c r="M3235" s="458"/>
      <c r="N3235" s="463"/>
      <c r="O3235" s="458"/>
      <c r="P3235" s="458"/>
      <c r="Q3235" s="458"/>
      <c r="R3235" s="458"/>
      <c r="S3235" s="458"/>
      <c r="T3235" s="459"/>
      <c r="U3235" s="458"/>
      <c r="V3235" s="458"/>
      <c r="W3235" s="439"/>
      <c r="X3235" s="439"/>
      <c r="Y3235" s="459"/>
      <c r="Z3235" s="439"/>
      <c r="AA3235" s="439">
        <f t="shared" ref="AA3235:AN3235" si="2284">SUM(AA3219:AA3234)</f>
        <v>79.92639383000828</v>
      </c>
      <c r="AB3235" s="439">
        <f t="shared" si="2284"/>
        <v>73.686784817933301</v>
      </c>
      <c r="AC3235" s="439">
        <f t="shared" si="2284"/>
        <v>67.447175805858322</v>
      </c>
      <c r="AD3235" s="439">
        <f t="shared" si="2284"/>
        <v>61.207566793783336</v>
      </c>
      <c r="AE3235" s="443">
        <f t="shared" si="2284"/>
        <v>54.967957781708364</v>
      </c>
      <c r="AF3235" s="439">
        <f t="shared" si="2284"/>
        <v>51.038683026395972</v>
      </c>
      <c r="AG3235" s="439">
        <f t="shared" si="2284"/>
        <v>47.109408271083588</v>
      </c>
      <c r="AH3235" s="439">
        <f t="shared" si="2284"/>
        <v>43.18013351577121</v>
      </c>
      <c r="AI3235" s="440">
        <f t="shared" si="2284"/>
        <v>39.250858760458826</v>
      </c>
      <c r="AJ3235" s="443">
        <f t="shared" si="2284"/>
        <v>35.321584005146441</v>
      </c>
      <c r="AK3235" s="439">
        <f t="shared" si="2284"/>
        <v>31.392309249834064</v>
      </c>
      <c r="AL3235" s="439">
        <f t="shared" si="2284"/>
        <v>27.749570600727999</v>
      </c>
      <c r="AM3235" s="439">
        <f t="shared" si="2284"/>
        <v>24.106831951621935</v>
      </c>
      <c r="AN3235" s="440">
        <f t="shared" si="2284"/>
        <v>20.46409330251587</v>
      </c>
    </row>
    <row r="3236" spans="1:40">
      <c r="A3236" s="884" t="s">
        <v>890</v>
      </c>
      <c r="B3236" s="885"/>
      <c r="C3236" s="886"/>
      <c r="D3236" s="885"/>
      <c r="E3236" s="885"/>
      <c r="F3236" s="885"/>
      <c r="G3236" s="25"/>
      <c r="H3236" s="885"/>
      <c r="I3236" s="25"/>
      <c r="J3236" s="323"/>
      <c r="K3236" s="25"/>
      <c r="L3236" s="25"/>
      <c r="M3236" s="25"/>
      <c r="N3236" s="318"/>
      <c r="O3236" s="25"/>
      <c r="P3236" s="25"/>
      <c r="Q3236" s="25"/>
      <c r="R3236" s="25"/>
      <c r="S3236" s="25"/>
      <c r="T3236" s="323"/>
      <c r="U3236" s="25"/>
      <c r="V3236" s="25"/>
      <c r="W3236" s="25"/>
      <c r="X3236" s="25"/>
      <c r="Y3236" s="323"/>
      <c r="Z3236" s="25"/>
      <c r="AA3236" s="25"/>
      <c r="AB3236" s="25"/>
      <c r="AC3236" s="25"/>
      <c r="AD3236" s="25"/>
      <c r="AE3236" s="323"/>
      <c r="AF3236" s="25"/>
      <c r="AG3236" s="25"/>
      <c r="AH3236" s="25"/>
      <c r="AI3236" s="318"/>
      <c r="AJ3236" s="323"/>
      <c r="AK3236" s="25"/>
      <c r="AL3236" s="25"/>
      <c r="AM3236" s="25"/>
      <c r="AN3236" s="318"/>
    </row>
    <row r="3237" spans="1:40" outlineLevel="1">
      <c r="A3237" s="732" t="s">
        <v>26</v>
      </c>
      <c r="B3237" s="733"/>
      <c r="C3237" s="881"/>
      <c r="D3237" s="733"/>
      <c r="E3237" s="733"/>
      <c r="F3237" s="733"/>
      <c r="G3237" s="730"/>
      <c r="H3237" s="733"/>
      <c r="I3237" s="730"/>
      <c r="J3237" s="729"/>
      <c r="K3237" s="730"/>
      <c r="L3237" s="730"/>
      <c r="M3237" s="730"/>
      <c r="N3237" s="731"/>
      <c r="O3237" s="730"/>
      <c r="P3237" s="730"/>
      <c r="Q3237" s="730"/>
      <c r="R3237" s="730"/>
      <c r="S3237" s="730"/>
      <c r="T3237" s="729"/>
      <c r="U3237" s="730"/>
      <c r="V3237" s="730"/>
      <c r="W3237" s="730"/>
      <c r="X3237" s="730"/>
      <c r="Y3237" s="729"/>
      <c r="Z3237" s="730"/>
      <c r="AA3237" s="730"/>
      <c r="AB3237" s="730"/>
      <c r="AC3237" s="730"/>
      <c r="AD3237" s="730"/>
      <c r="AE3237" s="729"/>
      <c r="AF3237" s="730"/>
      <c r="AG3237" s="730"/>
      <c r="AH3237" s="730"/>
      <c r="AI3237" s="731"/>
      <c r="AJ3237" s="729"/>
      <c r="AK3237" s="730"/>
      <c r="AL3237" s="730"/>
      <c r="AM3237" s="730"/>
      <c r="AN3237" s="731"/>
    </row>
    <row r="3238" spans="1:40" outlineLevel="2">
      <c r="A3238" s="882">
        <f>ROW()</f>
        <v>3238</v>
      </c>
      <c r="B3238" s="453"/>
      <c r="D3238" s="452" t="s">
        <v>300</v>
      </c>
      <c r="H3238" s="458"/>
      <c r="I3238" s="458"/>
      <c r="J3238" s="459"/>
      <c r="K3238" s="458"/>
      <c r="L3238" s="458"/>
      <c r="M3238" s="458"/>
      <c r="N3238" s="463"/>
      <c r="O3238" s="458"/>
      <c r="P3238" s="458"/>
      <c r="Q3238" s="458"/>
      <c r="R3238" s="458"/>
      <c r="S3238" s="458"/>
      <c r="T3238" s="459"/>
      <c r="U3238" s="458"/>
      <c r="V3238" s="458"/>
      <c r="W3238" s="458"/>
      <c r="X3238" s="458"/>
      <c r="Y3238" s="459"/>
      <c r="Z3238" s="458"/>
      <c r="AA3238" s="169"/>
      <c r="AB3238" s="169"/>
      <c r="AC3238" s="169">
        <f>Input!$AC$58</f>
        <v>20</v>
      </c>
      <c r="AD3238" s="448">
        <f t="shared" ref="AD3238:AI3238" si="2285">(AC3238-AC$9)*(AC3238&gt;AD$9)</f>
        <v>19</v>
      </c>
      <c r="AE3238" s="464">
        <f t="shared" si="2285"/>
        <v>18</v>
      </c>
      <c r="AF3238" s="448">
        <f t="shared" si="2285"/>
        <v>17</v>
      </c>
      <c r="AG3238" s="448">
        <f t="shared" si="2285"/>
        <v>16</v>
      </c>
      <c r="AH3238" s="448">
        <f t="shared" si="2285"/>
        <v>15</v>
      </c>
      <c r="AI3238" s="449">
        <f t="shared" si="2285"/>
        <v>14</v>
      </c>
      <c r="AJ3238" s="464">
        <f t="shared" ref="AJ3238:AJ3253" si="2286">(AI3238-AI$9)*(AI3238&gt;AJ$9)</f>
        <v>13</v>
      </c>
      <c r="AK3238" s="448">
        <f t="shared" ref="AK3238:AK3253" si="2287">(AJ3238-AJ$9)*(AJ3238&gt;AK$9)</f>
        <v>12</v>
      </c>
      <c r="AL3238" s="448">
        <f t="shared" ref="AL3238:AL3253" si="2288">(AK3238-AK$9)*(AK3238&gt;AL$9)</f>
        <v>11</v>
      </c>
      <c r="AM3238" s="448">
        <f t="shared" ref="AM3238:AM3253" si="2289">(AL3238-AL$9)*(AL3238&gt;AM$9)</f>
        <v>10</v>
      </c>
      <c r="AN3238" s="449">
        <f t="shared" ref="AN3238:AN3253" si="2290">(AM3238-AM$9)*(AM3238&gt;AN$9)</f>
        <v>9</v>
      </c>
    </row>
    <row r="3239" spans="1:40" outlineLevel="2">
      <c r="A3239" s="882">
        <f>ROW()</f>
        <v>3239</v>
      </c>
      <c r="B3239" s="453"/>
      <c r="D3239" s="452" t="s">
        <v>301</v>
      </c>
      <c r="H3239" s="458"/>
      <c r="I3239" s="458"/>
      <c r="J3239" s="459"/>
      <c r="K3239" s="458"/>
      <c r="L3239" s="458"/>
      <c r="M3239" s="458"/>
      <c r="N3239" s="463"/>
      <c r="O3239" s="458"/>
      <c r="P3239" s="458"/>
      <c r="Q3239" s="458"/>
      <c r="R3239" s="458"/>
      <c r="S3239" s="458"/>
      <c r="T3239" s="459"/>
      <c r="U3239" s="458"/>
      <c r="V3239" s="458"/>
      <c r="W3239" s="458"/>
      <c r="X3239" s="458"/>
      <c r="Y3239" s="459"/>
      <c r="Z3239" s="458"/>
      <c r="AA3239" s="169"/>
      <c r="AB3239" s="169"/>
      <c r="AC3239" s="169">
        <f>Input!$AC$59</f>
        <v>20</v>
      </c>
      <c r="AD3239" s="448">
        <f t="shared" ref="AD3239:AI3239" si="2291">(AC3239-AC$9)*(AC3239&gt;AD$9)</f>
        <v>19</v>
      </c>
      <c r="AE3239" s="464">
        <f t="shared" si="2291"/>
        <v>18</v>
      </c>
      <c r="AF3239" s="448">
        <f t="shared" si="2291"/>
        <v>17</v>
      </c>
      <c r="AG3239" s="448">
        <f t="shared" si="2291"/>
        <v>16</v>
      </c>
      <c r="AH3239" s="448">
        <f t="shared" si="2291"/>
        <v>15</v>
      </c>
      <c r="AI3239" s="449">
        <f t="shared" si="2291"/>
        <v>14</v>
      </c>
      <c r="AJ3239" s="464">
        <f t="shared" si="2286"/>
        <v>13</v>
      </c>
      <c r="AK3239" s="448">
        <f t="shared" si="2287"/>
        <v>12</v>
      </c>
      <c r="AL3239" s="448">
        <f t="shared" si="2288"/>
        <v>11</v>
      </c>
      <c r="AM3239" s="448">
        <f t="shared" si="2289"/>
        <v>10</v>
      </c>
      <c r="AN3239" s="449">
        <f t="shared" si="2290"/>
        <v>9</v>
      </c>
    </row>
    <row r="3240" spans="1:40" outlineLevel="2">
      <c r="A3240" s="882">
        <f>ROW()</f>
        <v>3240</v>
      </c>
      <c r="B3240" s="453"/>
      <c r="D3240" s="452" t="s">
        <v>29</v>
      </c>
      <c r="H3240" s="458"/>
      <c r="I3240" s="458"/>
      <c r="J3240" s="459"/>
      <c r="K3240" s="458"/>
      <c r="L3240" s="458"/>
      <c r="M3240" s="458"/>
      <c r="N3240" s="463"/>
      <c r="O3240" s="458"/>
      <c r="P3240" s="458"/>
      <c r="Q3240" s="458"/>
      <c r="R3240" s="458"/>
      <c r="S3240" s="458"/>
      <c r="T3240" s="459"/>
      <c r="U3240" s="458"/>
      <c r="V3240" s="458"/>
      <c r="W3240" s="458"/>
      <c r="X3240" s="458"/>
      <c r="Y3240" s="459"/>
      <c r="Z3240" s="458"/>
      <c r="AA3240" s="169"/>
      <c r="AB3240" s="169"/>
      <c r="AC3240" s="169">
        <f>Input!$AC$60</f>
        <v>20</v>
      </c>
      <c r="AD3240" s="448">
        <f t="shared" ref="AD3240:AI3240" si="2292">(AC3240-AC$9)*(AC3240&gt;AD$9)</f>
        <v>19</v>
      </c>
      <c r="AE3240" s="464">
        <f t="shared" si="2292"/>
        <v>18</v>
      </c>
      <c r="AF3240" s="448">
        <f t="shared" si="2292"/>
        <v>17</v>
      </c>
      <c r="AG3240" s="448">
        <f t="shared" si="2292"/>
        <v>16</v>
      </c>
      <c r="AH3240" s="448">
        <f t="shared" si="2292"/>
        <v>15</v>
      </c>
      <c r="AI3240" s="449">
        <f t="shared" si="2292"/>
        <v>14</v>
      </c>
      <c r="AJ3240" s="464">
        <f t="shared" si="2286"/>
        <v>13</v>
      </c>
      <c r="AK3240" s="448">
        <f t="shared" si="2287"/>
        <v>12</v>
      </c>
      <c r="AL3240" s="448">
        <f t="shared" si="2288"/>
        <v>11</v>
      </c>
      <c r="AM3240" s="448">
        <f t="shared" si="2289"/>
        <v>10</v>
      </c>
      <c r="AN3240" s="449">
        <f t="shared" si="2290"/>
        <v>9</v>
      </c>
    </row>
    <row r="3241" spans="1:40" outlineLevel="2">
      <c r="A3241" s="882">
        <f>ROW()</f>
        <v>3241</v>
      </c>
      <c r="B3241" s="453"/>
      <c r="D3241" s="452" t="s">
        <v>30</v>
      </c>
      <c r="H3241" s="458"/>
      <c r="I3241" s="458"/>
      <c r="J3241" s="459"/>
      <c r="K3241" s="458"/>
      <c r="L3241" s="458"/>
      <c r="M3241" s="458"/>
      <c r="N3241" s="463"/>
      <c r="O3241" s="458"/>
      <c r="P3241" s="458"/>
      <c r="Q3241" s="458"/>
      <c r="R3241" s="458"/>
      <c r="S3241" s="458"/>
      <c r="T3241" s="459"/>
      <c r="U3241" s="458"/>
      <c r="V3241" s="458"/>
      <c r="W3241" s="458"/>
      <c r="X3241" s="458"/>
      <c r="Y3241" s="459"/>
      <c r="Z3241" s="458"/>
      <c r="AA3241" s="169"/>
      <c r="AB3241" s="169"/>
      <c r="AC3241" s="169">
        <f>Input!$AC$61</f>
        <v>20</v>
      </c>
      <c r="AD3241" s="448">
        <f t="shared" ref="AD3241:AI3241" si="2293">(AC3241-AC$9)*(AC3241&gt;AD$9)</f>
        <v>19</v>
      </c>
      <c r="AE3241" s="464">
        <f t="shared" si="2293"/>
        <v>18</v>
      </c>
      <c r="AF3241" s="448">
        <f t="shared" si="2293"/>
        <v>17</v>
      </c>
      <c r="AG3241" s="448">
        <f t="shared" si="2293"/>
        <v>16</v>
      </c>
      <c r="AH3241" s="448">
        <f t="shared" si="2293"/>
        <v>15</v>
      </c>
      <c r="AI3241" s="449">
        <f t="shared" si="2293"/>
        <v>14</v>
      </c>
      <c r="AJ3241" s="464">
        <f t="shared" si="2286"/>
        <v>13</v>
      </c>
      <c r="AK3241" s="448">
        <f t="shared" si="2287"/>
        <v>12</v>
      </c>
      <c r="AL3241" s="448">
        <f t="shared" si="2288"/>
        <v>11</v>
      </c>
      <c r="AM3241" s="448">
        <f t="shared" si="2289"/>
        <v>10</v>
      </c>
      <c r="AN3241" s="449">
        <f t="shared" si="2290"/>
        <v>9</v>
      </c>
    </row>
    <row r="3242" spans="1:40" outlineLevel="2">
      <c r="A3242" s="882">
        <f>ROW()</f>
        <v>3242</v>
      </c>
      <c r="B3242" s="453"/>
      <c r="D3242" s="452" t="s">
        <v>31</v>
      </c>
      <c r="H3242" s="458"/>
      <c r="I3242" s="458"/>
      <c r="J3242" s="459"/>
      <c r="K3242" s="458"/>
      <c r="L3242" s="458"/>
      <c r="M3242" s="458"/>
      <c r="N3242" s="463"/>
      <c r="O3242" s="458"/>
      <c r="P3242" s="458"/>
      <c r="Q3242" s="458"/>
      <c r="R3242" s="458"/>
      <c r="S3242" s="458"/>
      <c r="T3242" s="459"/>
      <c r="U3242" s="458"/>
      <c r="V3242" s="458"/>
      <c r="W3242" s="458"/>
      <c r="X3242" s="458"/>
      <c r="Y3242" s="459"/>
      <c r="Z3242" s="458"/>
      <c r="AA3242" s="169"/>
      <c r="AB3242" s="169"/>
      <c r="AC3242" s="169">
        <f>Input!$AC$62</f>
        <v>20</v>
      </c>
      <c r="AD3242" s="448">
        <f t="shared" ref="AD3242:AI3242" si="2294">(AC3242-AC$9)*(AC3242&gt;AD$9)</f>
        <v>19</v>
      </c>
      <c r="AE3242" s="464">
        <f t="shared" si="2294"/>
        <v>18</v>
      </c>
      <c r="AF3242" s="448">
        <f t="shared" si="2294"/>
        <v>17</v>
      </c>
      <c r="AG3242" s="448">
        <f t="shared" si="2294"/>
        <v>16</v>
      </c>
      <c r="AH3242" s="448">
        <f t="shared" si="2294"/>
        <v>15</v>
      </c>
      <c r="AI3242" s="449">
        <f t="shared" si="2294"/>
        <v>14</v>
      </c>
      <c r="AJ3242" s="464">
        <f t="shared" si="2286"/>
        <v>13</v>
      </c>
      <c r="AK3242" s="448">
        <f t="shared" si="2287"/>
        <v>12</v>
      </c>
      <c r="AL3242" s="448">
        <f t="shared" si="2288"/>
        <v>11</v>
      </c>
      <c r="AM3242" s="448">
        <f t="shared" si="2289"/>
        <v>10</v>
      </c>
      <c r="AN3242" s="449">
        <f t="shared" si="2290"/>
        <v>9</v>
      </c>
    </row>
    <row r="3243" spans="1:40" outlineLevel="2">
      <c r="A3243" s="882">
        <f>ROW()</f>
        <v>3243</v>
      </c>
      <c r="B3243" s="453"/>
      <c r="D3243" s="452" t="s">
        <v>32</v>
      </c>
      <c r="H3243" s="458"/>
      <c r="I3243" s="458"/>
      <c r="J3243" s="459"/>
      <c r="K3243" s="458"/>
      <c r="L3243" s="458"/>
      <c r="M3243" s="458"/>
      <c r="N3243" s="463"/>
      <c r="O3243" s="458"/>
      <c r="P3243" s="458"/>
      <c r="Q3243" s="458"/>
      <c r="R3243" s="458"/>
      <c r="S3243" s="458"/>
      <c r="T3243" s="459"/>
      <c r="U3243" s="458"/>
      <c r="V3243" s="458"/>
      <c r="W3243" s="458"/>
      <c r="X3243" s="458"/>
      <c r="Y3243" s="459"/>
      <c r="Z3243" s="458"/>
      <c r="AA3243" s="169"/>
      <c r="AB3243" s="169"/>
      <c r="AC3243" s="169">
        <f>Input!$AC$63</f>
        <v>40</v>
      </c>
      <c r="AD3243" s="448">
        <f t="shared" ref="AD3243:AI3243" si="2295">(AC3243-AC$9)*(AC3243&gt;AD$9)</f>
        <v>39</v>
      </c>
      <c r="AE3243" s="464">
        <f t="shared" si="2295"/>
        <v>38</v>
      </c>
      <c r="AF3243" s="448">
        <f t="shared" si="2295"/>
        <v>37</v>
      </c>
      <c r="AG3243" s="448">
        <f t="shared" si="2295"/>
        <v>36</v>
      </c>
      <c r="AH3243" s="448">
        <f t="shared" si="2295"/>
        <v>35</v>
      </c>
      <c r="AI3243" s="449">
        <f t="shared" si="2295"/>
        <v>34</v>
      </c>
      <c r="AJ3243" s="464">
        <f t="shared" si="2286"/>
        <v>33</v>
      </c>
      <c r="AK3243" s="448">
        <f t="shared" si="2287"/>
        <v>32</v>
      </c>
      <c r="AL3243" s="448">
        <f t="shared" si="2288"/>
        <v>31</v>
      </c>
      <c r="AM3243" s="448">
        <f t="shared" si="2289"/>
        <v>30</v>
      </c>
      <c r="AN3243" s="449">
        <f t="shared" si="2290"/>
        <v>29</v>
      </c>
    </row>
    <row r="3244" spans="1:40" outlineLevel="2">
      <c r="A3244" s="882">
        <f>ROW()</f>
        <v>3244</v>
      </c>
      <c r="B3244" s="453"/>
      <c r="D3244" s="452" t="s">
        <v>33</v>
      </c>
      <c r="H3244" s="458"/>
      <c r="I3244" s="458"/>
      <c r="J3244" s="459"/>
      <c r="K3244" s="458"/>
      <c r="L3244" s="458"/>
      <c r="M3244" s="458"/>
      <c r="N3244" s="463"/>
      <c r="O3244" s="458"/>
      <c r="P3244" s="458"/>
      <c r="Q3244" s="458"/>
      <c r="R3244" s="458"/>
      <c r="S3244" s="458"/>
      <c r="T3244" s="459"/>
      <c r="U3244" s="458"/>
      <c r="V3244" s="458"/>
      <c r="W3244" s="458"/>
      <c r="X3244" s="458"/>
      <c r="Y3244" s="459"/>
      <c r="Z3244" s="458"/>
      <c r="AA3244" s="169"/>
      <c r="AB3244" s="169"/>
      <c r="AC3244" s="169">
        <f>Input!$AC$64</f>
        <v>40</v>
      </c>
      <c r="AD3244" s="448">
        <f t="shared" ref="AD3244:AI3244" si="2296">(AC3244-AC$9)*(AC3244&gt;AD$9)</f>
        <v>39</v>
      </c>
      <c r="AE3244" s="464">
        <f t="shared" si="2296"/>
        <v>38</v>
      </c>
      <c r="AF3244" s="448">
        <f t="shared" si="2296"/>
        <v>37</v>
      </c>
      <c r="AG3244" s="448">
        <f t="shared" si="2296"/>
        <v>36</v>
      </c>
      <c r="AH3244" s="448">
        <f t="shared" si="2296"/>
        <v>35</v>
      </c>
      <c r="AI3244" s="449">
        <f t="shared" si="2296"/>
        <v>34</v>
      </c>
      <c r="AJ3244" s="464">
        <f t="shared" si="2286"/>
        <v>33</v>
      </c>
      <c r="AK3244" s="448">
        <f t="shared" si="2287"/>
        <v>32</v>
      </c>
      <c r="AL3244" s="448">
        <f t="shared" si="2288"/>
        <v>31</v>
      </c>
      <c r="AM3244" s="448">
        <f t="shared" si="2289"/>
        <v>30</v>
      </c>
      <c r="AN3244" s="449">
        <f t="shared" si="2290"/>
        <v>29</v>
      </c>
    </row>
    <row r="3245" spans="1:40" outlineLevel="2">
      <c r="A3245" s="882">
        <f>ROW()</f>
        <v>3245</v>
      </c>
      <c r="B3245" s="453"/>
      <c r="D3245" s="452" t="s">
        <v>27</v>
      </c>
      <c r="H3245" s="458"/>
      <c r="I3245" s="458"/>
      <c r="J3245" s="459"/>
      <c r="K3245" s="458"/>
      <c r="L3245" s="458"/>
      <c r="M3245" s="458"/>
      <c r="N3245" s="463"/>
      <c r="O3245" s="458"/>
      <c r="P3245" s="458"/>
      <c r="Q3245" s="458"/>
      <c r="R3245" s="458"/>
      <c r="S3245" s="458"/>
      <c r="T3245" s="459"/>
      <c r="U3245" s="458"/>
      <c r="V3245" s="458"/>
      <c r="W3245" s="458"/>
      <c r="X3245" s="458"/>
      <c r="Y3245" s="459"/>
      <c r="Z3245" s="458"/>
      <c r="AA3245" s="169"/>
      <c r="AB3245" s="169"/>
      <c r="AC3245" s="169">
        <f>Input!$AC$65</f>
        <v>40</v>
      </c>
      <c r="AD3245" s="448">
        <f t="shared" ref="AD3245:AI3245" si="2297">(AC3245-AC$9)*(AC3245&gt;AD$9)</f>
        <v>39</v>
      </c>
      <c r="AE3245" s="464">
        <f t="shared" si="2297"/>
        <v>38</v>
      </c>
      <c r="AF3245" s="448">
        <f t="shared" si="2297"/>
        <v>37</v>
      </c>
      <c r="AG3245" s="448">
        <f t="shared" si="2297"/>
        <v>36</v>
      </c>
      <c r="AH3245" s="448">
        <f t="shared" si="2297"/>
        <v>35</v>
      </c>
      <c r="AI3245" s="449">
        <f t="shared" si="2297"/>
        <v>34</v>
      </c>
      <c r="AJ3245" s="464">
        <f t="shared" si="2286"/>
        <v>33</v>
      </c>
      <c r="AK3245" s="448">
        <f t="shared" si="2287"/>
        <v>32</v>
      </c>
      <c r="AL3245" s="448">
        <f t="shared" si="2288"/>
        <v>31</v>
      </c>
      <c r="AM3245" s="448">
        <f t="shared" si="2289"/>
        <v>30</v>
      </c>
      <c r="AN3245" s="449">
        <f t="shared" si="2290"/>
        <v>29</v>
      </c>
    </row>
    <row r="3246" spans="1:40" outlineLevel="2">
      <c r="A3246" s="882">
        <f>ROW()</f>
        <v>3246</v>
      </c>
      <c r="B3246" s="453"/>
      <c r="D3246" s="452" t="s">
        <v>34</v>
      </c>
      <c r="H3246" s="458"/>
      <c r="I3246" s="458"/>
      <c r="J3246" s="459"/>
      <c r="K3246" s="458"/>
      <c r="L3246" s="458"/>
      <c r="M3246" s="458"/>
      <c r="N3246" s="463"/>
      <c r="O3246" s="458"/>
      <c r="P3246" s="458"/>
      <c r="Q3246" s="458"/>
      <c r="R3246" s="458"/>
      <c r="S3246" s="458"/>
      <c r="T3246" s="459"/>
      <c r="U3246" s="458"/>
      <c r="V3246" s="458"/>
      <c r="W3246" s="458"/>
      <c r="X3246" s="458"/>
      <c r="Y3246" s="459"/>
      <c r="Z3246" s="458"/>
      <c r="AA3246" s="169"/>
      <c r="AB3246" s="169"/>
      <c r="AC3246" s="169">
        <f>Input!$AC$66</f>
        <v>15</v>
      </c>
      <c r="AD3246" s="448">
        <f t="shared" ref="AD3246:AI3246" si="2298">(AC3246-AC$9)*(AC3246&gt;AD$9)</f>
        <v>14</v>
      </c>
      <c r="AE3246" s="464">
        <f t="shared" si="2298"/>
        <v>13</v>
      </c>
      <c r="AF3246" s="448">
        <f t="shared" si="2298"/>
        <v>12</v>
      </c>
      <c r="AG3246" s="448">
        <f t="shared" si="2298"/>
        <v>11</v>
      </c>
      <c r="AH3246" s="448">
        <f t="shared" si="2298"/>
        <v>10</v>
      </c>
      <c r="AI3246" s="449">
        <f t="shared" si="2298"/>
        <v>9</v>
      </c>
      <c r="AJ3246" s="464">
        <f t="shared" si="2286"/>
        <v>8</v>
      </c>
      <c r="AK3246" s="448">
        <f t="shared" si="2287"/>
        <v>7</v>
      </c>
      <c r="AL3246" s="448">
        <f t="shared" si="2288"/>
        <v>6</v>
      </c>
      <c r="AM3246" s="448">
        <f t="shared" si="2289"/>
        <v>5</v>
      </c>
      <c r="AN3246" s="449">
        <f t="shared" si="2290"/>
        <v>4</v>
      </c>
    </row>
    <row r="3247" spans="1:40" outlineLevel="2">
      <c r="A3247" s="882">
        <f>ROW()</f>
        <v>3247</v>
      </c>
      <c r="B3247" s="453"/>
      <c r="D3247" s="452" t="s">
        <v>35</v>
      </c>
      <c r="H3247" s="458"/>
      <c r="I3247" s="458"/>
      <c r="J3247" s="459"/>
      <c r="K3247" s="458"/>
      <c r="L3247" s="458"/>
      <c r="M3247" s="458"/>
      <c r="N3247" s="463"/>
      <c r="O3247" s="458"/>
      <c r="P3247" s="458"/>
      <c r="Q3247" s="458"/>
      <c r="R3247" s="458"/>
      <c r="S3247" s="458"/>
      <c r="T3247" s="459"/>
      <c r="U3247" s="458"/>
      <c r="V3247" s="458"/>
      <c r="W3247" s="458"/>
      <c r="X3247" s="458"/>
      <c r="Y3247" s="459"/>
      <c r="Z3247" s="458"/>
      <c r="AA3247" s="169"/>
      <c r="AB3247" s="169"/>
      <c r="AC3247" s="169">
        <f>Input!$AC$67</f>
        <v>10</v>
      </c>
      <c r="AD3247" s="448">
        <f t="shared" ref="AD3247:AI3247" si="2299">(AC3247-AC$9)*(AC3247&gt;AD$9)</f>
        <v>9</v>
      </c>
      <c r="AE3247" s="464">
        <f t="shared" si="2299"/>
        <v>8</v>
      </c>
      <c r="AF3247" s="448">
        <f t="shared" si="2299"/>
        <v>7</v>
      </c>
      <c r="AG3247" s="448">
        <f t="shared" si="2299"/>
        <v>6</v>
      </c>
      <c r="AH3247" s="448">
        <f t="shared" si="2299"/>
        <v>5</v>
      </c>
      <c r="AI3247" s="449">
        <f t="shared" si="2299"/>
        <v>4</v>
      </c>
      <c r="AJ3247" s="464">
        <f t="shared" si="2286"/>
        <v>3</v>
      </c>
      <c r="AK3247" s="448">
        <f t="shared" si="2287"/>
        <v>2</v>
      </c>
      <c r="AL3247" s="448">
        <f t="shared" si="2288"/>
        <v>1</v>
      </c>
      <c r="AM3247" s="448">
        <f t="shared" si="2289"/>
        <v>0</v>
      </c>
      <c r="AN3247" s="449">
        <f t="shared" si="2290"/>
        <v>0</v>
      </c>
    </row>
    <row r="3248" spans="1:40" outlineLevel="2">
      <c r="A3248" s="882">
        <f>ROW()</f>
        <v>3248</v>
      </c>
      <c r="B3248" s="453"/>
      <c r="D3248" s="452" t="s">
        <v>302</v>
      </c>
      <c r="H3248" s="458"/>
      <c r="I3248" s="458"/>
      <c r="J3248" s="459"/>
      <c r="K3248" s="458"/>
      <c r="L3248" s="458"/>
      <c r="M3248" s="458"/>
      <c r="N3248" s="463"/>
      <c r="O3248" s="458"/>
      <c r="P3248" s="458"/>
      <c r="Q3248" s="458"/>
      <c r="R3248" s="458"/>
      <c r="S3248" s="458"/>
      <c r="T3248" s="459"/>
      <c r="U3248" s="458"/>
      <c r="V3248" s="458"/>
      <c r="W3248" s="458"/>
      <c r="X3248" s="458"/>
      <c r="Y3248" s="459"/>
      <c r="Z3248" s="458"/>
      <c r="AA3248" s="169"/>
      <c r="AB3248" s="169"/>
      <c r="AC3248" s="169">
        <f>Input!$AC$68</f>
        <v>10</v>
      </c>
      <c r="AD3248" s="448">
        <f t="shared" ref="AD3248:AI3248" si="2300">(AC3248-AC$9)*(AC3248&gt;AD$9)</f>
        <v>9</v>
      </c>
      <c r="AE3248" s="464">
        <f t="shared" si="2300"/>
        <v>8</v>
      </c>
      <c r="AF3248" s="448">
        <f t="shared" si="2300"/>
        <v>7</v>
      </c>
      <c r="AG3248" s="448">
        <f t="shared" si="2300"/>
        <v>6</v>
      </c>
      <c r="AH3248" s="448">
        <f t="shared" si="2300"/>
        <v>5</v>
      </c>
      <c r="AI3248" s="449">
        <f t="shared" si="2300"/>
        <v>4</v>
      </c>
      <c r="AJ3248" s="464">
        <f t="shared" si="2286"/>
        <v>3</v>
      </c>
      <c r="AK3248" s="448">
        <f t="shared" si="2287"/>
        <v>2</v>
      </c>
      <c r="AL3248" s="448">
        <f t="shared" si="2288"/>
        <v>1</v>
      </c>
      <c r="AM3248" s="448">
        <f t="shared" si="2289"/>
        <v>0</v>
      </c>
      <c r="AN3248" s="449">
        <f t="shared" si="2290"/>
        <v>0</v>
      </c>
    </row>
    <row r="3249" spans="1:40" outlineLevel="2">
      <c r="A3249" s="882">
        <f>ROW()</f>
        <v>3249</v>
      </c>
      <c r="B3249" s="453"/>
      <c r="D3249" s="452" t="s">
        <v>36</v>
      </c>
      <c r="H3249" s="458"/>
      <c r="I3249" s="458"/>
      <c r="J3249" s="459"/>
      <c r="K3249" s="458"/>
      <c r="L3249" s="458"/>
      <c r="M3249" s="458"/>
      <c r="N3249" s="463"/>
      <c r="O3249" s="458"/>
      <c r="P3249" s="458"/>
      <c r="Q3249" s="458"/>
      <c r="R3249" s="458"/>
      <c r="S3249" s="458"/>
      <c r="T3249" s="459"/>
      <c r="U3249" s="458"/>
      <c r="V3249" s="458"/>
      <c r="W3249" s="458"/>
      <c r="X3249" s="458"/>
      <c r="Y3249" s="459"/>
      <c r="Z3249" s="458"/>
      <c r="AA3249" s="169"/>
      <c r="AB3249" s="169"/>
      <c r="AC3249" s="169">
        <f>Input!$AC$69</f>
        <v>4</v>
      </c>
      <c r="AD3249" s="448">
        <f t="shared" ref="AD3249:AI3249" si="2301">(AC3249-AC$9)*(AC3249&gt;AD$9)</f>
        <v>3</v>
      </c>
      <c r="AE3249" s="464">
        <f t="shared" si="2301"/>
        <v>2</v>
      </c>
      <c r="AF3249" s="448">
        <f t="shared" si="2301"/>
        <v>1</v>
      </c>
      <c r="AG3249" s="448">
        <f t="shared" si="2301"/>
        <v>0</v>
      </c>
      <c r="AH3249" s="448">
        <f t="shared" si="2301"/>
        <v>0</v>
      </c>
      <c r="AI3249" s="449">
        <f t="shared" si="2301"/>
        <v>0</v>
      </c>
      <c r="AJ3249" s="464">
        <f t="shared" si="2286"/>
        <v>0</v>
      </c>
      <c r="AK3249" s="448">
        <f t="shared" si="2287"/>
        <v>0</v>
      </c>
      <c r="AL3249" s="448">
        <f t="shared" si="2288"/>
        <v>0</v>
      </c>
      <c r="AM3249" s="448">
        <f t="shared" si="2289"/>
        <v>0</v>
      </c>
      <c r="AN3249" s="449">
        <f t="shared" si="2290"/>
        <v>0</v>
      </c>
    </row>
    <row r="3250" spans="1:40" outlineLevel="2">
      <c r="A3250" s="882">
        <f>ROW()</f>
        <v>3250</v>
      </c>
      <c r="B3250" s="453"/>
      <c r="D3250" s="452" t="s">
        <v>583</v>
      </c>
      <c r="H3250" s="458"/>
      <c r="I3250" s="458"/>
      <c r="J3250" s="459"/>
      <c r="K3250" s="458"/>
      <c r="L3250" s="458"/>
      <c r="M3250" s="458"/>
      <c r="N3250" s="463"/>
      <c r="O3250" s="458"/>
      <c r="P3250" s="458"/>
      <c r="Q3250" s="458"/>
      <c r="R3250" s="458"/>
      <c r="S3250" s="458"/>
      <c r="T3250" s="459"/>
      <c r="U3250" s="458"/>
      <c r="V3250" s="458"/>
      <c r="W3250" s="458"/>
      <c r="X3250" s="458"/>
      <c r="Y3250" s="459"/>
      <c r="Z3250" s="458"/>
      <c r="AA3250" s="169"/>
      <c r="AB3250" s="169"/>
      <c r="AC3250" s="169">
        <f>Input!$AC$70</f>
        <v>10</v>
      </c>
      <c r="AD3250" s="448">
        <f t="shared" ref="AD3250:AI3250" si="2302">(AC3250-AC$9)*(AC3250&gt;AD$9)</f>
        <v>9</v>
      </c>
      <c r="AE3250" s="464">
        <f t="shared" si="2302"/>
        <v>8</v>
      </c>
      <c r="AF3250" s="448">
        <f t="shared" si="2302"/>
        <v>7</v>
      </c>
      <c r="AG3250" s="448">
        <f t="shared" si="2302"/>
        <v>6</v>
      </c>
      <c r="AH3250" s="448">
        <f t="shared" si="2302"/>
        <v>5</v>
      </c>
      <c r="AI3250" s="449">
        <f t="shared" si="2302"/>
        <v>4</v>
      </c>
      <c r="AJ3250" s="464">
        <f t="shared" si="2286"/>
        <v>3</v>
      </c>
      <c r="AK3250" s="448">
        <f t="shared" si="2287"/>
        <v>2</v>
      </c>
      <c r="AL3250" s="448">
        <f t="shared" si="2288"/>
        <v>1</v>
      </c>
      <c r="AM3250" s="448">
        <f t="shared" si="2289"/>
        <v>0</v>
      </c>
      <c r="AN3250" s="449">
        <f t="shared" si="2290"/>
        <v>0</v>
      </c>
    </row>
    <row r="3251" spans="1:40" outlineLevel="2">
      <c r="A3251" s="882">
        <f>ROW()</f>
        <v>3251</v>
      </c>
      <c r="B3251" s="453"/>
      <c r="D3251" s="452" t="s">
        <v>81</v>
      </c>
      <c r="H3251" s="458"/>
      <c r="I3251" s="458"/>
      <c r="J3251" s="459"/>
      <c r="K3251" s="458"/>
      <c r="L3251" s="458"/>
      <c r="M3251" s="458"/>
      <c r="N3251" s="463"/>
      <c r="O3251" s="458"/>
      <c r="P3251" s="458"/>
      <c r="Q3251" s="458"/>
      <c r="R3251" s="458"/>
      <c r="S3251" s="458"/>
      <c r="T3251" s="459"/>
      <c r="U3251" s="458"/>
      <c r="V3251" s="458"/>
      <c r="W3251" s="458"/>
      <c r="X3251" s="458"/>
      <c r="Y3251" s="459"/>
      <c r="Z3251" s="458"/>
      <c r="AA3251" s="169"/>
      <c r="AB3251" s="169"/>
      <c r="AC3251" s="169">
        <f>Input!$AC$71</f>
        <v>4</v>
      </c>
      <c r="AD3251" s="448">
        <f t="shared" ref="AD3251:AI3251" si="2303">(AC3251-AC$9)*(AC3251&gt;AD$9)</f>
        <v>3</v>
      </c>
      <c r="AE3251" s="464">
        <f t="shared" si="2303"/>
        <v>2</v>
      </c>
      <c r="AF3251" s="448">
        <f t="shared" si="2303"/>
        <v>1</v>
      </c>
      <c r="AG3251" s="448">
        <f t="shared" si="2303"/>
        <v>0</v>
      </c>
      <c r="AH3251" s="448">
        <f t="shared" si="2303"/>
        <v>0</v>
      </c>
      <c r="AI3251" s="449">
        <f t="shared" si="2303"/>
        <v>0</v>
      </c>
      <c r="AJ3251" s="464">
        <f t="shared" si="2286"/>
        <v>0</v>
      </c>
      <c r="AK3251" s="448">
        <f t="shared" si="2287"/>
        <v>0</v>
      </c>
      <c r="AL3251" s="448">
        <f t="shared" si="2288"/>
        <v>0</v>
      </c>
      <c r="AM3251" s="448">
        <f t="shared" si="2289"/>
        <v>0</v>
      </c>
      <c r="AN3251" s="449">
        <f t="shared" si="2290"/>
        <v>0</v>
      </c>
    </row>
    <row r="3252" spans="1:40" outlineLevel="2">
      <c r="A3252" s="882">
        <f>ROW()</f>
        <v>3252</v>
      </c>
      <c r="B3252" s="453"/>
      <c r="D3252" s="452" t="s">
        <v>28</v>
      </c>
      <c r="H3252" s="458"/>
      <c r="I3252" s="458"/>
      <c r="J3252" s="459"/>
      <c r="K3252" s="458"/>
      <c r="L3252" s="458"/>
      <c r="M3252" s="458"/>
      <c r="N3252" s="463"/>
      <c r="O3252" s="458"/>
      <c r="P3252" s="458"/>
      <c r="Q3252" s="458"/>
      <c r="R3252" s="458"/>
      <c r="S3252" s="458"/>
      <c r="T3252" s="459"/>
      <c r="U3252" s="458"/>
      <c r="V3252" s="458"/>
      <c r="W3252" s="458"/>
      <c r="X3252" s="458"/>
      <c r="Y3252" s="459"/>
      <c r="Z3252" s="458"/>
      <c r="AA3252" s="169"/>
      <c r="AB3252" s="169"/>
      <c r="AC3252" s="169">
        <f>Input!$AC$72</f>
        <v>0</v>
      </c>
      <c r="AD3252" s="448">
        <f t="shared" ref="AD3252:AI3252" si="2304">(AC3252-AC$9)*(AC3252&gt;AD$9)</f>
        <v>0</v>
      </c>
      <c r="AE3252" s="464">
        <f t="shared" si="2304"/>
        <v>0</v>
      </c>
      <c r="AF3252" s="448">
        <f t="shared" si="2304"/>
        <v>0</v>
      </c>
      <c r="AG3252" s="448">
        <f t="shared" si="2304"/>
        <v>0</v>
      </c>
      <c r="AH3252" s="448">
        <f t="shared" si="2304"/>
        <v>0</v>
      </c>
      <c r="AI3252" s="449">
        <f t="shared" si="2304"/>
        <v>0</v>
      </c>
      <c r="AJ3252" s="464">
        <f t="shared" si="2286"/>
        <v>0</v>
      </c>
      <c r="AK3252" s="448">
        <f t="shared" si="2287"/>
        <v>0</v>
      </c>
      <c r="AL3252" s="448">
        <f t="shared" si="2288"/>
        <v>0</v>
      </c>
      <c r="AM3252" s="448">
        <f t="shared" si="2289"/>
        <v>0</v>
      </c>
      <c r="AN3252" s="449">
        <f t="shared" si="2290"/>
        <v>0</v>
      </c>
    </row>
    <row r="3253" spans="1:40" outlineLevel="2">
      <c r="A3253" s="882">
        <f>ROW()</f>
        <v>3253</v>
      </c>
      <c r="B3253" s="453"/>
      <c r="D3253" s="456" t="s">
        <v>443</v>
      </c>
      <c r="E3253" s="456"/>
      <c r="F3253" s="456"/>
      <c r="G3253" s="456"/>
      <c r="H3253" s="460"/>
      <c r="I3253" s="460"/>
      <c r="J3253" s="461"/>
      <c r="K3253" s="460"/>
      <c r="L3253" s="460"/>
      <c r="M3253" s="460"/>
      <c r="N3253" s="465"/>
      <c r="O3253" s="460"/>
      <c r="P3253" s="460"/>
      <c r="Q3253" s="460"/>
      <c r="R3253" s="460"/>
      <c r="S3253" s="460"/>
      <c r="T3253" s="461"/>
      <c r="U3253" s="460"/>
      <c r="V3253" s="460"/>
      <c r="W3253" s="460"/>
      <c r="X3253" s="460"/>
      <c r="Y3253" s="461"/>
      <c r="Z3253" s="460"/>
      <c r="AA3253" s="170"/>
      <c r="AB3253" s="170"/>
      <c r="AC3253" s="170">
        <f>Input!$AC$73</f>
        <v>5</v>
      </c>
      <c r="AD3253" s="450">
        <f t="shared" ref="AD3253:AI3253" si="2305">(AC3253-AC$9)*(AC3253&gt;AD$9)</f>
        <v>4</v>
      </c>
      <c r="AE3253" s="474">
        <f t="shared" si="2305"/>
        <v>3</v>
      </c>
      <c r="AF3253" s="450">
        <f t="shared" si="2305"/>
        <v>2</v>
      </c>
      <c r="AG3253" s="450">
        <f t="shared" si="2305"/>
        <v>1</v>
      </c>
      <c r="AH3253" s="450">
        <f t="shared" si="2305"/>
        <v>0</v>
      </c>
      <c r="AI3253" s="451">
        <f t="shared" si="2305"/>
        <v>0</v>
      </c>
      <c r="AJ3253" s="474">
        <f t="shared" si="2286"/>
        <v>0</v>
      </c>
      <c r="AK3253" s="450">
        <f t="shared" si="2287"/>
        <v>0</v>
      </c>
      <c r="AL3253" s="450">
        <f t="shared" si="2288"/>
        <v>0</v>
      </c>
      <c r="AM3253" s="450">
        <f t="shared" si="2289"/>
        <v>0</v>
      </c>
      <c r="AN3253" s="451">
        <f t="shared" si="2290"/>
        <v>0</v>
      </c>
    </row>
    <row r="3254" spans="1:40" outlineLevel="2">
      <c r="A3254" s="882">
        <f>ROW()</f>
        <v>3254</v>
      </c>
      <c r="B3254" s="453"/>
      <c r="H3254" s="458"/>
      <c r="I3254" s="458"/>
      <c r="J3254" s="459"/>
      <c r="K3254" s="458"/>
      <c r="L3254" s="458"/>
      <c r="M3254" s="458"/>
      <c r="N3254" s="463"/>
      <c r="O3254" s="458"/>
      <c r="P3254" s="458"/>
      <c r="Q3254" s="458"/>
      <c r="R3254" s="458"/>
      <c r="S3254" s="458"/>
      <c r="T3254" s="459"/>
      <c r="U3254" s="439"/>
      <c r="V3254" s="439"/>
      <c r="W3254" s="439"/>
      <c r="X3254" s="439"/>
      <c r="Y3254" s="443"/>
      <c r="Z3254" s="439"/>
      <c r="AA3254" s="439"/>
      <c r="AB3254" s="439"/>
      <c r="AC3254" s="439"/>
      <c r="AD3254" s="439"/>
      <c r="AE3254" s="443"/>
      <c r="AF3254" s="439"/>
      <c r="AG3254" s="439"/>
      <c r="AH3254" s="439"/>
      <c r="AI3254" s="440"/>
      <c r="AJ3254" s="443"/>
      <c r="AK3254" s="439"/>
      <c r="AL3254" s="439"/>
      <c r="AM3254" s="439"/>
      <c r="AN3254" s="440"/>
    </row>
    <row r="3255" spans="1:40" outlineLevel="1">
      <c r="A3255" s="732" t="s">
        <v>20</v>
      </c>
      <c r="B3255" s="733"/>
      <c r="C3255" s="881"/>
      <c r="D3255" s="733"/>
      <c r="E3255" s="733"/>
      <c r="F3255" s="733"/>
      <c r="G3255" s="730"/>
      <c r="H3255" s="733"/>
      <c r="I3255" s="730"/>
      <c r="J3255" s="729"/>
      <c r="K3255" s="730"/>
      <c r="L3255" s="730"/>
      <c r="M3255" s="730"/>
      <c r="N3255" s="731"/>
      <c r="O3255" s="730"/>
      <c r="P3255" s="730"/>
      <c r="Q3255" s="730"/>
      <c r="R3255" s="730"/>
      <c r="S3255" s="730"/>
      <c r="T3255" s="729"/>
      <c r="U3255" s="730"/>
      <c r="V3255" s="730"/>
      <c r="W3255" s="730"/>
      <c r="X3255" s="730"/>
      <c r="Y3255" s="729"/>
      <c r="Z3255" s="730"/>
      <c r="AA3255" s="730"/>
      <c r="AB3255" s="730"/>
      <c r="AC3255" s="730"/>
      <c r="AD3255" s="730"/>
      <c r="AE3255" s="729"/>
      <c r="AF3255" s="730"/>
      <c r="AG3255" s="730"/>
      <c r="AH3255" s="730"/>
      <c r="AI3255" s="731"/>
      <c r="AJ3255" s="729"/>
      <c r="AK3255" s="730"/>
      <c r="AL3255" s="730"/>
      <c r="AM3255" s="730"/>
      <c r="AN3255" s="731"/>
    </row>
    <row r="3256" spans="1:40" outlineLevel="2">
      <c r="A3256" s="882">
        <f>ROW()</f>
        <v>3256</v>
      </c>
      <c r="B3256" s="453"/>
      <c r="D3256" s="452" t="s">
        <v>300</v>
      </c>
      <c r="H3256" s="458"/>
      <c r="I3256" s="458"/>
      <c r="J3256" s="459"/>
      <c r="K3256" s="458"/>
      <c r="L3256" s="458"/>
      <c r="M3256" s="458"/>
      <c r="N3256" s="463"/>
      <c r="O3256" s="458"/>
      <c r="P3256" s="458"/>
      <c r="Q3256" s="458"/>
      <c r="R3256" s="458"/>
      <c r="S3256" s="458"/>
      <c r="T3256" s="459"/>
      <c r="U3256" s="439"/>
      <c r="V3256" s="439"/>
      <c r="W3256" s="439"/>
      <c r="X3256" s="439"/>
      <c r="Y3256" s="443"/>
      <c r="Z3256" s="439"/>
      <c r="AA3256" s="439"/>
      <c r="AB3256" s="439"/>
      <c r="AC3256" s="439">
        <f t="shared" ref="AC3256:AG3257" si="2306">AB3346</f>
        <v>6.2386383228715898</v>
      </c>
      <c r="AD3256" s="439">
        <f t="shared" si="2306"/>
        <v>5.9267064067280106</v>
      </c>
      <c r="AE3256" s="443">
        <f t="shared" si="2306"/>
        <v>5.6147744905844315</v>
      </c>
      <c r="AF3256" s="439">
        <f t="shared" si="2306"/>
        <v>5.3028425744408523</v>
      </c>
      <c r="AG3256" s="439">
        <f t="shared" si="2306"/>
        <v>4.9909106582972731</v>
      </c>
      <c r="AH3256" s="439">
        <f t="shared" ref="AH3256:AI3267" si="2307">AG3346</f>
        <v>4.6789787421536939</v>
      </c>
      <c r="AI3256" s="440">
        <f t="shared" si="2307"/>
        <v>4.3670468260101147</v>
      </c>
      <c r="AJ3256" s="443">
        <f t="shared" ref="AJ3256:AJ3267" si="2308">AI3346</f>
        <v>4.0551149098665356</v>
      </c>
      <c r="AK3256" s="439">
        <f t="shared" ref="AK3256:AK3267" si="2309">AJ3346</f>
        <v>3.7431829937229559</v>
      </c>
      <c r="AL3256" s="439">
        <f t="shared" ref="AL3256:AL3267" si="2310">AK3346</f>
        <v>3.4312510775793763</v>
      </c>
      <c r="AM3256" s="439">
        <f t="shared" ref="AM3256:AM3267" si="2311">AL3346</f>
        <v>3.1193191614357967</v>
      </c>
      <c r="AN3256" s="440">
        <f t="shared" ref="AN3256:AN3267" si="2312">AM3346</f>
        <v>2.8073872452922171</v>
      </c>
    </row>
    <row r="3257" spans="1:40" outlineLevel="2">
      <c r="A3257" s="882">
        <f>ROW()</f>
        <v>3257</v>
      </c>
      <c r="B3257" s="453"/>
      <c r="D3257" s="452" t="s">
        <v>301</v>
      </c>
      <c r="H3257" s="458"/>
      <c r="I3257" s="458"/>
      <c r="J3257" s="459"/>
      <c r="K3257" s="458"/>
      <c r="L3257" s="458"/>
      <c r="M3257" s="458"/>
      <c r="N3257" s="463"/>
      <c r="O3257" s="458"/>
      <c r="P3257" s="458"/>
      <c r="Q3257" s="458"/>
      <c r="R3257" s="458"/>
      <c r="S3257" s="458"/>
      <c r="T3257" s="459"/>
      <c r="U3257" s="439"/>
      <c r="V3257" s="439"/>
      <c r="W3257" s="439"/>
      <c r="X3257" s="439"/>
      <c r="Y3257" s="443"/>
      <c r="Z3257" s="439"/>
      <c r="AA3257" s="439"/>
      <c r="AB3257" s="439"/>
      <c r="AC3257" s="439">
        <f t="shared" si="2306"/>
        <v>0.42735642271191165</v>
      </c>
      <c r="AD3257" s="439">
        <f t="shared" si="2306"/>
        <v>0.40598860157631605</v>
      </c>
      <c r="AE3257" s="443">
        <f t="shared" si="2306"/>
        <v>0.38462078044072046</v>
      </c>
      <c r="AF3257" s="439">
        <f t="shared" si="2306"/>
        <v>0.36325295930512486</v>
      </c>
      <c r="AG3257" s="439">
        <f t="shared" si="2306"/>
        <v>0.34188513816952926</v>
      </c>
      <c r="AH3257" s="439">
        <f t="shared" si="2307"/>
        <v>0.32051731703393366</v>
      </c>
      <c r="AI3257" s="440">
        <f t="shared" si="2307"/>
        <v>0.29914949589833806</v>
      </c>
      <c r="AJ3257" s="443">
        <f t="shared" si="2308"/>
        <v>0.27778167476274246</v>
      </c>
      <c r="AK3257" s="439">
        <f t="shared" si="2309"/>
        <v>0.25641385362714686</v>
      </c>
      <c r="AL3257" s="439">
        <f t="shared" si="2310"/>
        <v>0.23504603249155129</v>
      </c>
      <c r="AM3257" s="439">
        <f t="shared" si="2311"/>
        <v>0.21367821135595572</v>
      </c>
      <c r="AN3257" s="440">
        <f t="shared" si="2312"/>
        <v>0.19231039022036014</v>
      </c>
    </row>
    <row r="3258" spans="1:40" outlineLevel="2">
      <c r="A3258" s="882">
        <f>ROW()</f>
        <v>3258</v>
      </c>
      <c r="B3258" s="453"/>
      <c r="D3258" s="452" t="s">
        <v>29</v>
      </c>
      <c r="H3258" s="458"/>
      <c r="I3258" s="458"/>
      <c r="J3258" s="459"/>
      <c r="K3258" s="458"/>
      <c r="L3258" s="458"/>
      <c r="M3258" s="458"/>
      <c r="N3258" s="463"/>
      <c r="O3258" s="458"/>
      <c r="P3258" s="458"/>
      <c r="Q3258" s="458"/>
      <c r="R3258" s="458"/>
      <c r="S3258" s="458"/>
      <c r="T3258" s="459"/>
      <c r="U3258" s="439"/>
      <c r="V3258" s="439"/>
      <c r="W3258" s="439"/>
      <c r="X3258" s="439"/>
      <c r="Y3258" s="443"/>
      <c r="Z3258" s="439"/>
      <c r="AA3258" s="439"/>
      <c r="AB3258" s="439"/>
      <c r="AC3258" s="439">
        <f t="shared" ref="AC3258:AG3265" si="2313">AB3348</f>
        <v>0</v>
      </c>
      <c r="AD3258" s="439">
        <f t="shared" si="2313"/>
        <v>0</v>
      </c>
      <c r="AE3258" s="443">
        <f t="shared" si="2313"/>
        <v>0</v>
      </c>
      <c r="AF3258" s="439">
        <f t="shared" si="2313"/>
        <v>0</v>
      </c>
      <c r="AG3258" s="439">
        <f t="shared" si="2313"/>
        <v>0</v>
      </c>
      <c r="AH3258" s="439">
        <f t="shared" si="2307"/>
        <v>0</v>
      </c>
      <c r="AI3258" s="440">
        <f t="shared" si="2307"/>
        <v>0</v>
      </c>
      <c r="AJ3258" s="443">
        <f t="shared" si="2308"/>
        <v>0</v>
      </c>
      <c r="AK3258" s="439">
        <f t="shared" si="2309"/>
        <v>0</v>
      </c>
      <c r="AL3258" s="439">
        <f t="shared" si="2310"/>
        <v>0</v>
      </c>
      <c r="AM3258" s="439">
        <f t="shared" si="2311"/>
        <v>0</v>
      </c>
      <c r="AN3258" s="440">
        <f t="shared" si="2312"/>
        <v>0</v>
      </c>
    </row>
    <row r="3259" spans="1:40" outlineLevel="2">
      <c r="A3259" s="882">
        <f>ROW()</f>
        <v>3259</v>
      </c>
      <c r="B3259" s="453"/>
      <c r="D3259" s="452" t="s">
        <v>30</v>
      </c>
      <c r="H3259" s="458"/>
      <c r="I3259" s="458"/>
      <c r="J3259" s="459"/>
      <c r="K3259" s="458"/>
      <c r="L3259" s="458"/>
      <c r="M3259" s="458"/>
      <c r="N3259" s="463"/>
      <c r="O3259" s="458"/>
      <c r="P3259" s="458"/>
      <c r="Q3259" s="458"/>
      <c r="R3259" s="458"/>
      <c r="S3259" s="458"/>
      <c r="T3259" s="459"/>
      <c r="U3259" s="439"/>
      <c r="V3259" s="439"/>
      <c r="W3259" s="439"/>
      <c r="X3259" s="439"/>
      <c r="Y3259" s="443"/>
      <c r="Z3259" s="439"/>
      <c r="AA3259" s="439"/>
      <c r="AB3259" s="439"/>
      <c r="AC3259" s="439">
        <f t="shared" si="2313"/>
        <v>29.845294805110335</v>
      </c>
      <c r="AD3259" s="439">
        <f t="shared" si="2313"/>
        <v>28.353030064854817</v>
      </c>
      <c r="AE3259" s="443">
        <f t="shared" si="2313"/>
        <v>26.860765324599299</v>
      </c>
      <c r="AF3259" s="439">
        <f t="shared" si="2313"/>
        <v>25.368500584343781</v>
      </c>
      <c r="AG3259" s="439">
        <f t="shared" si="2313"/>
        <v>23.876235844088264</v>
      </c>
      <c r="AH3259" s="439">
        <f t="shared" si="2307"/>
        <v>22.383971103832746</v>
      </c>
      <c r="AI3259" s="440">
        <f t="shared" si="2307"/>
        <v>20.891706363577228</v>
      </c>
      <c r="AJ3259" s="443">
        <f t="shared" si="2308"/>
        <v>19.39944162332171</v>
      </c>
      <c r="AK3259" s="439">
        <f t="shared" si="2309"/>
        <v>17.907176883066192</v>
      </c>
      <c r="AL3259" s="439">
        <f t="shared" si="2310"/>
        <v>16.414912142810678</v>
      </c>
      <c r="AM3259" s="439">
        <f t="shared" si="2311"/>
        <v>14.922647402555162</v>
      </c>
      <c r="AN3259" s="440">
        <f t="shared" si="2312"/>
        <v>13.430382662299646</v>
      </c>
    </row>
    <row r="3260" spans="1:40" outlineLevel="2">
      <c r="A3260" s="882">
        <f>ROW()</f>
        <v>3260</v>
      </c>
      <c r="B3260" s="453"/>
      <c r="D3260" s="452" t="s">
        <v>31</v>
      </c>
      <c r="H3260" s="458"/>
      <c r="I3260" s="458"/>
      <c r="J3260" s="459"/>
      <c r="K3260" s="458"/>
      <c r="L3260" s="458"/>
      <c r="M3260" s="458"/>
      <c r="N3260" s="463"/>
      <c r="O3260" s="458"/>
      <c r="P3260" s="458"/>
      <c r="Q3260" s="458"/>
      <c r="R3260" s="458"/>
      <c r="S3260" s="458"/>
      <c r="T3260" s="459"/>
      <c r="U3260" s="439"/>
      <c r="V3260" s="439"/>
      <c r="W3260" s="439"/>
      <c r="X3260" s="439"/>
      <c r="Y3260" s="443"/>
      <c r="Z3260" s="439"/>
      <c r="AA3260" s="439"/>
      <c r="AB3260" s="439"/>
      <c r="AC3260" s="439">
        <f t="shared" si="2313"/>
        <v>0</v>
      </c>
      <c r="AD3260" s="439">
        <f t="shared" si="2313"/>
        <v>0</v>
      </c>
      <c r="AE3260" s="443">
        <f t="shared" si="2313"/>
        <v>0</v>
      </c>
      <c r="AF3260" s="439">
        <f t="shared" si="2313"/>
        <v>0</v>
      </c>
      <c r="AG3260" s="439">
        <f t="shared" si="2313"/>
        <v>0</v>
      </c>
      <c r="AH3260" s="439">
        <f t="shared" si="2307"/>
        <v>0</v>
      </c>
      <c r="AI3260" s="440">
        <f t="shared" si="2307"/>
        <v>0</v>
      </c>
      <c r="AJ3260" s="443">
        <f t="shared" si="2308"/>
        <v>0</v>
      </c>
      <c r="AK3260" s="439">
        <f t="shared" si="2309"/>
        <v>0</v>
      </c>
      <c r="AL3260" s="439">
        <f t="shared" si="2310"/>
        <v>0</v>
      </c>
      <c r="AM3260" s="439">
        <f t="shared" si="2311"/>
        <v>0</v>
      </c>
      <c r="AN3260" s="440">
        <f t="shared" si="2312"/>
        <v>0</v>
      </c>
    </row>
    <row r="3261" spans="1:40" outlineLevel="2">
      <c r="A3261" s="882">
        <f>ROW()</f>
        <v>3261</v>
      </c>
      <c r="B3261" s="453"/>
      <c r="D3261" s="452" t="s">
        <v>32</v>
      </c>
      <c r="H3261" s="458"/>
      <c r="I3261" s="458"/>
      <c r="J3261" s="459"/>
      <c r="K3261" s="458"/>
      <c r="L3261" s="458"/>
      <c r="M3261" s="458"/>
      <c r="N3261" s="463"/>
      <c r="O3261" s="458"/>
      <c r="P3261" s="458"/>
      <c r="Q3261" s="458"/>
      <c r="R3261" s="458"/>
      <c r="S3261" s="458"/>
      <c r="T3261" s="459"/>
      <c r="U3261" s="439"/>
      <c r="V3261" s="439"/>
      <c r="W3261" s="439"/>
      <c r="X3261" s="439"/>
      <c r="Y3261" s="443"/>
      <c r="Z3261" s="439"/>
      <c r="AA3261" s="439"/>
      <c r="AB3261" s="439"/>
      <c r="AC3261" s="439">
        <f t="shared" si="2313"/>
        <v>4.614071534474804</v>
      </c>
      <c r="AD3261" s="439">
        <f t="shared" si="2313"/>
        <v>4.4987197461129336</v>
      </c>
      <c r="AE3261" s="443">
        <f t="shared" si="2313"/>
        <v>4.3833679577510631</v>
      </c>
      <c r="AF3261" s="439">
        <f t="shared" si="2313"/>
        <v>4.2680161693891927</v>
      </c>
      <c r="AG3261" s="439">
        <f t="shared" si="2313"/>
        <v>4.1526643810273223</v>
      </c>
      <c r="AH3261" s="439">
        <f t="shared" si="2307"/>
        <v>4.0373125926654518</v>
      </c>
      <c r="AI3261" s="440">
        <f t="shared" si="2307"/>
        <v>3.9219608043035818</v>
      </c>
      <c r="AJ3261" s="443">
        <f t="shared" si="2308"/>
        <v>3.8066090159417119</v>
      </c>
      <c r="AK3261" s="439">
        <f t="shared" si="2309"/>
        <v>3.6912572275798419</v>
      </c>
      <c r="AL3261" s="439">
        <f t="shared" si="2310"/>
        <v>3.5759054392179719</v>
      </c>
      <c r="AM3261" s="439">
        <f t="shared" si="2311"/>
        <v>3.4605536508561019</v>
      </c>
      <c r="AN3261" s="440">
        <f t="shared" si="2312"/>
        <v>3.3452018624942319</v>
      </c>
    </row>
    <row r="3262" spans="1:40" outlineLevel="2">
      <c r="A3262" s="882">
        <f>ROW()</f>
        <v>3262</v>
      </c>
      <c r="B3262" s="453"/>
      <c r="D3262" s="452" t="s">
        <v>33</v>
      </c>
      <c r="H3262" s="458"/>
      <c r="I3262" s="458"/>
      <c r="J3262" s="459"/>
      <c r="K3262" s="458"/>
      <c r="L3262" s="458"/>
      <c r="M3262" s="458"/>
      <c r="N3262" s="463"/>
      <c r="O3262" s="458"/>
      <c r="P3262" s="458"/>
      <c r="Q3262" s="458"/>
      <c r="R3262" s="458"/>
      <c r="S3262" s="458"/>
      <c r="T3262" s="459"/>
      <c r="U3262" s="439"/>
      <c r="V3262" s="439"/>
      <c r="W3262" s="439"/>
      <c r="X3262" s="439"/>
      <c r="Y3262" s="443"/>
      <c r="Z3262" s="439"/>
      <c r="AA3262" s="439"/>
      <c r="AB3262" s="439"/>
      <c r="AC3262" s="439">
        <f t="shared" si="2313"/>
        <v>0.18527313850675645</v>
      </c>
      <c r="AD3262" s="439">
        <f t="shared" si="2313"/>
        <v>0.18064131004408754</v>
      </c>
      <c r="AE3262" s="443">
        <f t="shared" si="2313"/>
        <v>0.17600948158141863</v>
      </c>
      <c r="AF3262" s="439">
        <f t="shared" si="2313"/>
        <v>0.17137765311874972</v>
      </c>
      <c r="AG3262" s="439">
        <f t="shared" si="2313"/>
        <v>0.16674582465608082</v>
      </c>
      <c r="AH3262" s="439">
        <f t="shared" si="2307"/>
        <v>0.16211399619341191</v>
      </c>
      <c r="AI3262" s="440">
        <f t="shared" si="2307"/>
        <v>0.157482167730743</v>
      </c>
      <c r="AJ3262" s="443">
        <f t="shared" si="2308"/>
        <v>0.15285033926807409</v>
      </c>
      <c r="AK3262" s="439">
        <f t="shared" si="2309"/>
        <v>0.14821851080540518</v>
      </c>
      <c r="AL3262" s="439">
        <f t="shared" si="2310"/>
        <v>0.14358668234273628</v>
      </c>
      <c r="AM3262" s="439">
        <f t="shared" si="2311"/>
        <v>0.13895485388006737</v>
      </c>
      <c r="AN3262" s="440">
        <f t="shared" si="2312"/>
        <v>0.13432302541739846</v>
      </c>
    </row>
    <row r="3263" spans="1:40" outlineLevel="2">
      <c r="A3263" s="882">
        <f>ROW()</f>
        <v>3263</v>
      </c>
      <c r="B3263" s="453"/>
      <c r="D3263" s="452" t="s">
        <v>27</v>
      </c>
      <c r="H3263" s="458"/>
      <c r="I3263" s="458"/>
      <c r="J3263" s="459"/>
      <c r="K3263" s="458"/>
      <c r="L3263" s="458"/>
      <c r="M3263" s="458"/>
      <c r="N3263" s="463"/>
      <c r="O3263" s="458"/>
      <c r="P3263" s="458"/>
      <c r="Q3263" s="458"/>
      <c r="R3263" s="458"/>
      <c r="S3263" s="458"/>
      <c r="T3263" s="459"/>
      <c r="U3263" s="439"/>
      <c r="V3263" s="439"/>
      <c r="W3263" s="439"/>
      <c r="X3263" s="439"/>
      <c r="Y3263" s="443"/>
      <c r="Z3263" s="439"/>
      <c r="AA3263" s="439"/>
      <c r="AB3263" s="439"/>
      <c r="AC3263" s="439">
        <f t="shared" si="2313"/>
        <v>1.3894240799386552</v>
      </c>
      <c r="AD3263" s="439">
        <f t="shared" si="2313"/>
        <v>1.3546884779401889</v>
      </c>
      <c r="AE3263" s="443">
        <f t="shared" si="2313"/>
        <v>1.3199528759417225</v>
      </c>
      <c r="AF3263" s="439">
        <f t="shared" si="2313"/>
        <v>1.2852172739432561</v>
      </c>
      <c r="AG3263" s="439">
        <f t="shared" si="2313"/>
        <v>1.2504816719447898</v>
      </c>
      <c r="AH3263" s="439">
        <f t="shared" si="2307"/>
        <v>1.2157460699463234</v>
      </c>
      <c r="AI3263" s="440">
        <f t="shared" si="2307"/>
        <v>1.181010467947857</v>
      </c>
      <c r="AJ3263" s="443">
        <f t="shared" si="2308"/>
        <v>1.1462748659493907</v>
      </c>
      <c r="AK3263" s="439">
        <f t="shared" si="2309"/>
        <v>1.1115392639509243</v>
      </c>
      <c r="AL3263" s="439">
        <f t="shared" si="2310"/>
        <v>1.0768036619524579</v>
      </c>
      <c r="AM3263" s="439">
        <f t="shared" si="2311"/>
        <v>1.0420680599539915</v>
      </c>
      <c r="AN3263" s="440">
        <f t="shared" si="2312"/>
        <v>1.0073324579555252</v>
      </c>
    </row>
    <row r="3264" spans="1:40" outlineLevel="2">
      <c r="A3264" s="882">
        <f>ROW()</f>
        <v>3264</v>
      </c>
      <c r="B3264" s="453"/>
      <c r="D3264" s="452" t="s">
        <v>34</v>
      </c>
      <c r="H3264" s="458"/>
      <c r="I3264" s="458"/>
      <c r="J3264" s="459"/>
      <c r="K3264" s="458"/>
      <c r="L3264" s="458"/>
      <c r="M3264" s="458"/>
      <c r="N3264" s="463"/>
      <c r="O3264" s="458"/>
      <c r="P3264" s="458"/>
      <c r="Q3264" s="458"/>
      <c r="R3264" s="458"/>
      <c r="S3264" s="458"/>
      <c r="T3264" s="459"/>
      <c r="U3264" s="439"/>
      <c r="V3264" s="439"/>
      <c r="W3264" s="439"/>
      <c r="X3264" s="439"/>
      <c r="Y3264" s="443"/>
      <c r="Z3264" s="439"/>
      <c r="AA3264" s="439"/>
      <c r="AB3264" s="439"/>
      <c r="AC3264" s="439">
        <f t="shared" si="2313"/>
        <v>27.365430684485005</v>
      </c>
      <c r="AD3264" s="439">
        <f t="shared" si="2313"/>
        <v>25.541068638852671</v>
      </c>
      <c r="AE3264" s="443">
        <f t="shared" si="2313"/>
        <v>23.716706593220337</v>
      </c>
      <c r="AF3264" s="439">
        <f t="shared" si="2313"/>
        <v>21.892344547588003</v>
      </c>
      <c r="AG3264" s="439">
        <f t="shared" si="2313"/>
        <v>20.067982501955669</v>
      </c>
      <c r="AH3264" s="439">
        <f t="shared" si="2307"/>
        <v>18.243620456323335</v>
      </c>
      <c r="AI3264" s="440">
        <f t="shared" si="2307"/>
        <v>16.419258410691</v>
      </c>
      <c r="AJ3264" s="443">
        <f t="shared" si="2308"/>
        <v>14.594896365058666</v>
      </c>
      <c r="AK3264" s="439">
        <f t="shared" si="2309"/>
        <v>12.770534319426332</v>
      </c>
      <c r="AL3264" s="439">
        <f t="shared" si="2310"/>
        <v>10.946172273794</v>
      </c>
      <c r="AM3264" s="439">
        <f t="shared" si="2311"/>
        <v>9.1218102281616673</v>
      </c>
      <c r="AN3264" s="440">
        <f t="shared" si="2312"/>
        <v>7.297448182529334</v>
      </c>
    </row>
    <row r="3265" spans="1:40" outlineLevel="2">
      <c r="A3265" s="882">
        <f>ROW()</f>
        <v>3265</v>
      </c>
      <c r="B3265" s="453"/>
      <c r="D3265" s="452" t="s">
        <v>35</v>
      </c>
      <c r="H3265" s="458"/>
      <c r="I3265" s="458"/>
      <c r="J3265" s="459"/>
      <c r="K3265" s="458"/>
      <c r="L3265" s="458"/>
      <c r="M3265" s="458"/>
      <c r="N3265" s="463"/>
      <c r="O3265" s="458"/>
      <c r="P3265" s="458"/>
      <c r="Q3265" s="458"/>
      <c r="R3265" s="458"/>
      <c r="S3265" s="458"/>
      <c r="T3265" s="459"/>
      <c r="U3265" s="439"/>
      <c r="V3265" s="439"/>
      <c r="W3265" s="439"/>
      <c r="X3265" s="439"/>
      <c r="Y3265" s="443"/>
      <c r="Z3265" s="439"/>
      <c r="AA3265" s="439"/>
      <c r="AB3265" s="439"/>
      <c r="AC3265" s="439">
        <f t="shared" si="2313"/>
        <v>1.0101882874372212</v>
      </c>
      <c r="AD3265" s="439">
        <f t="shared" si="2313"/>
        <v>0.90916945869349908</v>
      </c>
      <c r="AE3265" s="443">
        <f t="shared" si="2313"/>
        <v>0.80815062994977693</v>
      </c>
      <c r="AF3265" s="439">
        <f t="shared" si="2313"/>
        <v>0.70713180120605479</v>
      </c>
      <c r="AG3265" s="439">
        <f t="shared" si="2313"/>
        <v>0.60611297246233264</v>
      </c>
      <c r="AH3265" s="439">
        <f t="shared" si="2307"/>
        <v>0.5050941437186105</v>
      </c>
      <c r="AI3265" s="440">
        <f t="shared" si="2307"/>
        <v>0.40407531497488841</v>
      </c>
      <c r="AJ3265" s="443">
        <f t="shared" si="2308"/>
        <v>0.30305648623116632</v>
      </c>
      <c r="AK3265" s="439">
        <f t="shared" si="2309"/>
        <v>0.20203765748744423</v>
      </c>
      <c r="AL3265" s="439">
        <f t="shared" si="2310"/>
        <v>0.10101882874372212</v>
      </c>
      <c r="AM3265" s="439">
        <f t="shared" si="2311"/>
        <v>0</v>
      </c>
      <c r="AN3265" s="440">
        <f t="shared" si="2312"/>
        <v>0</v>
      </c>
    </row>
    <row r="3266" spans="1:40" outlineLevel="2">
      <c r="A3266" s="882">
        <f>ROW()</f>
        <v>3266</v>
      </c>
      <c r="B3266" s="453"/>
      <c r="D3266" s="452" t="s">
        <v>302</v>
      </c>
      <c r="H3266" s="458"/>
      <c r="I3266" s="458"/>
      <c r="J3266" s="459"/>
      <c r="K3266" s="458"/>
      <c r="L3266" s="458"/>
      <c r="M3266" s="458"/>
      <c r="N3266" s="463"/>
      <c r="O3266" s="458"/>
      <c r="P3266" s="458"/>
      <c r="Q3266" s="458"/>
      <c r="R3266" s="458"/>
      <c r="S3266" s="458"/>
      <c r="T3266" s="459"/>
      <c r="U3266" s="439"/>
      <c r="V3266" s="439"/>
      <c r="W3266" s="439"/>
      <c r="X3266" s="439"/>
      <c r="Y3266" s="443"/>
      <c r="Z3266" s="439"/>
      <c r="AA3266" s="439"/>
      <c r="AB3266" s="439"/>
      <c r="AC3266" s="439">
        <f t="shared" ref="AC3266" si="2314">AB3356</f>
        <v>1.7871088637423405</v>
      </c>
      <c r="AD3266" s="439">
        <f t="shared" ref="AD3266:AG3266" si="2315">AC3356</f>
        <v>1.6083979773681065</v>
      </c>
      <c r="AE3266" s="443">
        <f t="shared" si="2315"/>
        <v>1.4296870909938724</v>
      </c>
      <c r="AF3266" s="439">
        <f t="shared" si="2315"/>
        <v>1.2509762046196382</v>
      </c>
      <c r="AG3266" s="439">
        <f t="shared" si="2315"/>
        <v>1.0722653182454043</v>
      </c>
      <c r="AH3266" s="439">
        <f t="shared" si="2307"/>
        <v>0.89355443187117023</v>
      </c>
      <c r="AI3266" s="440">
        <f t="shared" si="2307"/>
        <v>0.71484354549693618</v>
      </c>
      <c r="AJ3266" s="443">
        <f t="shared" si="2308"/>
        <v>0.53613265912270214</v>
      </c>
      <c r="AK3266" s="439">
        <f t="shared" si="2309"/>
        <v>0.35742177274846809</v>
      </c>
      <c r="AL3266" s="439">
        <f t="shared" si="2310"/>
        <v>0.17871088637423405</v>
      </c>
      <c r="AM3266" s="439">
        <f t="shared" si="2311"/>
        <v>0</v>
      </c>
      <c r="AN3266" s="440">
        <f t="shared" si="2312"/>
        <v>0</v>
      </c>
    </row>
    <row r="3267" spans="1:40" outlineLevel="2">
      <c r="A3267" s="882">
        <f>ROW()</f>
        <v>3267</v>
      </c>
      <c r="B3267" s="453"/>
      <c r="D3267" s="452" t="s">
        <v>36</v>
      </c>
      <c r="H3267" s="458"/>
      <c r="I3267" s="458"/>
      <c r="J3267" s="459"/>
      <c r="K3267" s="458"/>
      <c r="L3267" s="458"/>
      <c r="M3267" s="458"/>
      <c r="N3267" s="463"/>
      <c r="O3267" s="458"/>
      <c r="P3267" s="458"/>
      <c r="Q3267" s="458"/>
      <c r="R3267" s="458"/>
      <c r="S3267" s="458"/>
      <c r="T3267" s="459"/>
      <c r="U3267" s="439"/>
      <c r="V3267" s="439"/>
      <c r="W3267" s="439"/>
      <c r="X3267" s="439"/>
      <c r="Y3267" s="443"/>
      <c r="Z3267" s="439"/>
      <c r="AA3267" s="439"/>
      <c r="AB3267" s="439"/>
      <c r="AC3267" s="439">
        <f t="shared" ref="AC3267:AD3267" si="2316">AB3357</f>
        <v>8.1749526575276157</v>
      </c>
      <c r="AD3267" s="439">
        <f t="shared" si="2316"/>
        <v>6.1312144931457118</v>
      </c>
      <c r="AE3267" s="443">
        <f t="shared" ref="AE3267:AG3267" si="2317">AD3357</f>
        <v>4.0874763287638078</v>
      </c>
      <c r="AF3267" s="439">
        <f t="shared" si="2317"/>
        <v>2.0437381643819039</v>
      </c>
      <c r="AG3267" s="439">
        <f t="shared" si="2317"/>
        <v>0</v>
      </c>
      <c r="AH3267" s="439">
        <f t="shared" si="2307"/>
        <v>0</v>
      </c>
      <c r="AI3267" s="440">
        <f t="shared" si="2307"/>
        <v>0</v>
      </c>
      <c r="AJ3267" s="443">
        <f t="shared" si="2308"/>
        <v>0</v>
      </c>
      <c r="AK3267" s="439">
        <f t="shared" si="2309"/>
        <v>0</v>
      </c>
      <c r="AL3267" s="439">
        <f t="shared" si="2310"/>
        <v>0</v>
      </c>
      <c r="AM3267" s="439">
        <f t="shared" si="2311"/>
        <v>0</v>
      </c>
      <c r="AN3267" s="440">
        <f t="shared" si="2312"/>
        <v>0</v>
      </c>
    </row>
    <row r="3268" spans="1:40" outlineLevel="2">
      <c r="A3268" s="882">
        <f>ROW()</f>
        <v>3268</v>
      </c>
      <c r="B3268" s="453"/>
      <c r="D3268" s="452" t="s">
        <v>583</v>
      </c>
      <c r="H3268" s="458"/>
      <c r="I3268" s="458"/>
      <c r="J3268" s="459"/>
      <c r="K3268" s="458"/>
      <c r="L3268" s="458"/>
      <c r="M3268" s="458"/>
      <c r="N3268" s="463"/>
      <c r="O3268" s="458"/>
      <c r="P3268" s="458"/>
      <c r="Q3268" s="458"/>
      <c r="R3268" s="458"/>
      <c r="S3268" s="458"/>
      <c r="T3268" s="459"/>
      <c r="U3268" s="439"/>
      <c r="V3268" s="439"/>
      <c r="W3268" s="439"/>
      <c r="X3268" s="439"/>
      <c r="Y3268" s="443"/>
      <c r="Z3268" s="439"/>
      <c r="AA3268" s="439"/>
      <c r="AB3268" s="439"/>
      <c r="AC3268" s="439">
        <f>AB3358</f>
        <v>0</v>
      </c>
      <c r="AD3268" s="439">
        <f>AC3358</f>
        <v>0</v>
      </c>
      <c r="AE3268" s="443">
        <f t="shared" ref="AE3268:AG3269" si="2318">AD3358</f>
        <v>0</v>
      </c>
      <c r="AF3268" s="439">
        <f t="shared" si="2318"/>
        <v>0</v>
      </c>
      <c r="AG3268" s="439">
        <f t="shared" si="2318"/>
        <v>0</v>
      </c>
      <c r="AH3268" s="439">
        <f t="shared" ref="AH3268:AN3268" si="2319">AG3358</f>
        <v>0</v>
      </c>
      <c r="AI3268" s="440">
        <f t="shared" si="2319"/>
        <v>0</v>
      </c>
      <c r="AJ3268" s="443">
        <f t="shared" si="2319"/>
        <v>0</v>
      </c>
      <c r="AK3268" s="439">
        <f t="shared" si="2319"/>
        <v>0</v>
      </c>
      <c r="AL3268" s="439">
        <f t="shared" si="2319"/>
        <v>0</v>
      </c>
      <c r="AM3268" s="439">
        <f t="shared" si="2319"/>
        <v>0</v>
      </c>
      <c r="AN3268" s="440">
        <f t="shared" si="2319"/>
        <v>0</v>
      </c>
    </row>
    <row r="3269" spans="1:40" outlineLevel="2">
      <c r="A3269" s="882">
        <f>ROW()</f>
        <v>3269</v>
      </c>
      <c r="B3269" s="453"/>
      <c r="D3269" s="452" t="s">
        <v>81</v>
      </c>
      <c r="H3269" s="458"/>
      <c r="I3269" s="458"/>
      <c r="J3269" s="459"/>
      <c r="K3269" s="458"/>
      <c r="L3269" s="458"/>
      <c r="M3269" s="458"/>
      <c r="N3269" s="463"/>
      <c r="O3269" s="458"/>
      <c r="P3269" s="458"/>
      <c r="Q3269" s="458"/>
      <c r="R3269" s="458"/>
      <c r="S3269" s="458"/>
      <c r="T3269" s="459"/>
      <c r="U3269" s="439"/>
      <c r="V3269" s="439"/>
      <c r="W3269" s="439"/>
      <c r="X3269" s="439"/>
      <c r="Y3269" s="443"/>
      <c r="Z3269" s="439"/>
      <c r="AA3269" s="439"/>
      <c r="AB3269" s="439"/>
      <c r="AC3269" s="439">
        <f t="shared" ref="AC3269:AD3269" si="2320">AB3359</f>
        <v>0</v>
      </c>
      <c r="AD3269" s="439">
        <f t="shared" si="2320"/>
        <v>0</v>
      </c>
      <c r="AE3269" s="443">
        <f t="shared" si="2318"/>
        <v>0</v>
      </c>
      <c r="AF3269" s="439">
        <f t="shared" si="2318"/>
        <v>0</v>
      </c>
      <c r="AG3269" s="439">
        <f t="shared" si="2318"/>
        <v>0</v>
      </c>
      <c r="AH3269" s="439">
        <f t="shared" ref="AH3269" si="2321">AG3359</f>
        <v>0</v>
      </c>
      <c r="AI3269" s="440">
        <f t="shared" ref="AI3269" si="2322">AH3359</f>
        <v>0</v>
      </c>
      <c r="AJ3269" s="443">
        <f t="shared" ref="AJ3269:AL3271" si="2323">AI3359</f>
        <v>0</v>
      </c>
      <c r="AK3269" s="439">
        <f t="shared" si="2323"/>
        <v>0</v>
      </c>
      <c r="AL3269" s="439">
        <f t="shared" si="2323"/>
        <v>0</v>
      </c>
      <c r="AM3269" s="439">
        <f t="shared" ref="AM3269" si="2324">AL3359</f>
        <v>0</v>
      </c>
      <c r="AN3269" s="440">
        <f t="shared" ref="AN3269" si="2325">AM3359</f>
        <v>0</v>
      </c>
    </row>
    <row r="3270" spans="1:40" outlineLevel="2">
      <c r="A3270" s="882">
        <f>ROW()</f>
        <v>3270</v>
      </c>
      <c r="B3270" s="453"/>
      <c r="D3270" s="452" t="s">
        <v>28</v>
      </c>
      <c r="H3270" s="458"/>
      <c r="I3270" s="458"/>
      <c r="J3270" s="459"/>
      <c r="K3270" s="458"/>
      <c r="L3270" s="458"/>
      <c r="M3270" s="458"/>
      <c r="N3270" s="463"/>
      <c r="O3270" s="458"/>
      <c r="P3270" s="458"/>
      <c r="Q3270" s="458"/>
      <c r="R3270" s="458"/>
      <c r="S3270" s="458"/>
      <c r="T3270" s="459"/>
      <c r="U3270" s="439"/>
      <c r="V3270" s="439"/>
      <c r="W3270" s="439"/>
      <c r="X3270" s="439"/>
      <c r="Y3270" s="443"/>
      <c r="Z3270" s="439"/>
      <c r="AA3270" s="439"/>
      <c r="AB3270" s="439"/>
      <c r="AC3270" s="439">
        <f>AB3360</f>
        <v>0.40910358000000008</v>
      </c>
      <c r="AD3270" s="439">
        <f>AC3360</f>
        <v>0.40910358000000008</v>
      </c>
      <c r="AE3270" s="443">
        <f t="shared" ref="AE3270:AG3270" si="2326">AD3360</f>
        <v>0.40910358000000008</v>
      </c>
      <c r="AF3270" s="439">
        <f t="shared" si="2326"/>
        <v>0.40910358000000008</v>
      </c>
      <c r="AG3270" s="439">
        <f t="shared" si="2326"/>
        <v>0.40910358000000008</v>
      </c>
      <c r="AH3270" s="439">
        <f>AG3360</f>
        <v>0.40910358000000008</v>
      </c>
      <c r="AI3270" s="440">
        <f>AH3360</f>
        <v>0.40910358000000008</v>
      </c>
      <c r="AJ3270" s="443">
        <f t="shared" si="2323"/>
        <v>0.40910358000000008</v>
      </c>
      <c r="AK3270" s="439">
        <f t="shared" si="2323"/>
        <v>0.40910358000000008</v>
      </c>
      <c r="AL3270" s="439">
        <f t="shared" si="2323"/>
        <v>0.40910358000000008</v>
      </c>
      <c r="AM3270" s="439">
        <f>AL3360</f>
        <v>0.40910358000000008</v>
      </c>
      <c r="AN3270" s="440">
        <f>AM3360</f>
        <v>0.40910358000000008</v>
      </c>
    </row>
    <row r="3271" spans="1:40" outlineLevel="2">
      <c r="A3271" s="882">
        <f>ROW()</f>
        <v>3271</v>
      </c>
      <c r="B3271" s="453"/>
      <c r="D3271" s="456" t="s">
        <v>443</v>
      </c>
      <c r="E3271" s="456"/>
      <c r="F3271" s="456"/>
      <c r="G3271" s="456"/>
      <c r="H3271" s="460"/>
      <c r="I3271" s="460"/>
      <c r="J3271" s="461"/>
      <c r="K3271" s="460"/>
      <c r="L3271" s="460"/>
      <c r="M3271" s="460"/>
      <c r="N3271" s="465"/>
      <c r="O3271" s="460"/>
      <c r="P3271" s="460"/>
      <c r="Q3271" s="460"/>
      <c r="R3271" s="460"/>
      <c r="S3271" s="460"/>
      <c r="T3271" s="461"/>
      <c r="U3271" s="441"/>
      <c r="V3271" s="441"/>
      <c r="W3271" s="441"/>
      <c r="X3271" s="441"/>
      <c r="Y3271" s="462"/>
      <c r="Z3271" s="441"/>
      <c r="AA3271" s="441"/>
      <c r="AB3271" s="441"/>
      <c r="AC3271" s="441">
        <f>AB3361</f>
        <v>0</v>
      </c>
      <c r="AD3271" s="441">
        <f>AC3361</f>
        <v>0</v>
      </c>
      <c r="AE3271" s="462">
        <f t="shared" ref="AE3271:AG3271" si="2327">AD3361</f>
        <v>0</v>
      </c>
      <c r="AF3271" s="441">
        <f t="shared" si="2327"/>
        <v>0</v>
      </c>
      <c r="AG3271" s="441">
        <f t="shared" si="2327"/>
        <v>0</v>
      </c>
      <c r="AH3271" s="441">
        <f>AG3361</f>
        <v>0</v>
      </c>
      <c r="AI3271" s="442">
        <f>AH3361</f>
        <v>0</v>
      </c>
      <c r="AJ3271" s="462">
        <f t="shared" si="2323"/>
        <v>0</v>
      </c>
      <c r="AK3271" s="441">
        <f t="shared" si="2323"/>
        <v>0</v>
      </c>
      <c r="AL3271" s="441">
        <f t="shared" si="2323"/>
        <v>0</v>
      </c>
      <c r="AM3271" s="441">
        <f>AL3361</f>
        <v>0</v>
      </c>
      <c r="AN3271" s="442">
        <f>AM3361</f>
        <v>0</v>
      </c>
    </row>
    <row r="3272" spans="1:40" outlineLevel="2">
      <c r="A3272" s="882">
        <f>ROW()</f>
        <v>3272</v>
      </c>
      <c r="B3272" s="453"/>
      <c r="D3272" s="452" t="s">
        <v>24</v>
      </c>
      <c r="H3272" s="458"/>
      <c r="I3272" s="458"/>
      <c r="J3272" s="459"/>
      <c r="K3272" s="458"/>
      <c r="L3272" s="458"/>
      <c r="M3272" s="458"/>
      <c r="N3272" s="463"/>
      <c r="O3272" s="458"/>
      <c r="P3272" s="458"/>
      <c r="Q3272" s="458"/>
      <c r="R3272" s="458"/>
      <c r="S3272" s="458"/>
      <c r="T3272" s="459"/>
      <c r="U3272" s="439"/>
      <c r="V3272" s="439"/>
      <c r="W3272" s="439"/>
      <c r="X3272" s="439"/>
      <c r="Y3272" s="443"/>
      <c r="Z3272" s="439"/>
      <c r="AA3272" s="439">
        <f>SUM(AA3256:AA3271)</f>
        <v>0</v>
      </c>
      <c r="AB3272" s="439"/>
      <c r="AC3272" s="439">
        <f t="shared" ref="AC3272:AN3272" si="2328">SUM(AC3256:AC3271)</f>
        <v>81.446842376806245</v>
      </c>
      <c r="AD3272" s="439">
        <f t="shared" si="2328"/>
        <v>75.318728755316343</v>
      </c>
      <c r="AE3272" s="443">
        <f t="shared" si="2328"/>
        <v>69.190615133826455</v>
      </c>
      <c r="AF3272" s="439">
        <f t="shared" si="2328"/>
        <v>63.062501512336553</v>
      </c>
      <c r="AG3272" s="439">
        <f t="shared" si="2328"/>
        <v>56.934387890846672</v>
      </c>
      <c r="AH3272" s="439">
        <f t="shared" si="2328"/>
        <v>52.850012433738677</v>
      </c>
      <c r="AI3272" s="440">
        <f t="shared" si="2328"/>
        <v>48.765636976630681</v>
      </c>
      <c r="AJ3272" s="443">
        <f t="shared" si="2328"/>
        <v>44.681261519522693</v>
      </c>
      <c r="AK3272" s="439">
        <f t="shared" si="2328"/>
        <v>40.596886062414711</v>
      </c>
      <c r="AL3272" s="439">
        <f t="shared" si="2328"/>
        <v>36.512510605306723</v>
      </c>
      <c r="AM3272" s="439">
        <f t="shared" si="2328"/>
        <v>32.428135148198741</v>
      </c>
      <c r="AN3272" s="440">
        <f t="shared" si="2328"/>
        <v>28.623489406208712</v>
      </c>
    </row>
    <row r="3273" spans="1:40" outlineLevel="1">
      <c r="A3273" s="732" t="s">
        <v>59</v>
      </c>
      <c r="B3273" s="733"/>
      <c r="C3273" s="881"/>
      <c r="D3273" s="733"/>
      <c r="E3273" s="733"/>
      <c r="F3273" s="733"/>
      <c r="G3273" s="730"/>
      <c r="H3273" s="733"/>
      <c r="I3273" s="730"/>
      <c r="J3273" s="729"/>
      <c r="K3273" s="730"/>
      <c r="L3273" s="730"/>
      <c r="M3273" s="730"/>
      <c r="N3273" s="731"/>
      <c r="O3273" s="730"/>
      <c r="P3273" s="730"/>
      <c r="Q3273" s="730"/>
      <c r="R3273" s="730"/>
      <c r="S3273" s="730"/>
      <c r="T3273" s="729"/>
      <c r="U3273" s="730"/>
      <c r="V3273" s="730"/>
      <c r="W3273" s="730"/>
      <c r="X3273" s="730"/>
      <c r="Y3273" s="729"/>
      <c r="Z3273" s="730"/>
      <c r="AA3273" s="730"/>
      <c r="AB3273" s="730"/>
      <c r="AC3273" s="730"/>
      <c r="AD3273" s="730"/>
      <c r="AE3273" s="729"/>
      <c r="AF3273" s="730"/>
      <c r="AG3273" s="730"/>
      <c r="AH3273" s="730"/>
      <c r="AI3273" s="731"/>
      <c r="AJ3273" s="729"/>
      <c r="AK3273" s="730"/>
      <c r="AL3273" s="730"/>
      <c r="AM3273" s="730"/>
      <c r="AN3273" s="731"/>
    </row>
    <row r="3274" spans="1:40" outlineLevel="2">
      <c r="A3274" s="882">
        <f>ROW()</f>
        <v>3274</v>
      </c>
      <c r="B3274" s="453"/>
      <c r="D3274" s="452" t="s">
        <v>300</v>
      </c>
      <c r="H3274" s="458"/>
      <c r="I3274" s="458"/>
      <c r="J3274" s="443"/>
      <c r="K3274" s="439"/>
      <c r="L3274" s="439"/>
      <c r="M3274" s="439"/>
      <c r="N3274" s="440"/>
      <c r="O3274" s="439"/>
      <c r="P3274" s="439"/>
      <c r="Q3274" s="439"/>
      <c r="R3274" s="439"/>
      <c r="S3274" s="439"/>
      <c r="T3274" s="443"/>
      <c r="U3274" s="439"/>
      <c r="V3274" s="439"/>
      <c r="W3274" s="439"/>
      <c r="X3274" s="157"/>
      <c r="Y3274" s="443"/>
      <c r="Z3274" s="439"/>
      <c r="AA3274" s="157"/>
      <c r="AB3274" s="27">
        <f>AB$660</f>
        <v>6.2386383228715898</v>
      </c>
      <c r="AC3274" s="157"/>
      <c r="AD3274" s="157"/>
      <c r="AE3274" s="443"/>
      <c r="AF3274" s="157"/>
      <c r="AG3274" s="27"/>
      <c r="AH3274" s="157"/>
      <c r="AI3274" s="320"/>
      <c r="AJ3274" s="443"/>
      <c r="AK3274" s="157"/>
      <c r="AL3274" s="27"/>
      <c r="AM3274" s="157"/>
      <c r="AN3274" s="320"/>
    </row>
    <row r="3275" spans="1:40" outlineLevel="2">
      <c r="A3275" s="882">
        <f>ROW()</f>
        <v>3275</v>
      </c>
      <c r="B3275" s="453"/>
      <c r="D3275" s="452" t="s">
        <v>301</v>
      </c>
      <c r="H3275" s="458"/>
      <c r="I3275" s="458"/>
      <c r="J3275" s="443"/>
      <c r="K3275" s="439"/>
      <c r="L3275" s="439"/>
      <c r="M3275" s="439"/>
      <c r="N3275" s="440"/>
      <c r="O3275" s="439"/>
      <c r="P3275" s="439"/>
      <c r="Q3275" s="439"/>
      <c r="R3275" s="439"/>
      <c r="S3275" s="439"/>
      <c r="T3275" s="443"/>
      <c r="U3275" s="439"/>
      <c r="V3275" s="439"/>
      <c r="W3275" s="439"/>
      <c r="X3275" s="157"/>
      <c r="Y3275" s="443"/>
      <c r="Z3275" s="439"/>
      <c r="AA3275" s="157"/>
      <c r="AB3275" s="27">
        <f>AB$661</f>
        <v>0.42735642271191165</v>
      </c>
      <c r="AC3275" s="157"/>
      <c r="AD3275" s="157"/>
      <c r="AE3275" s="443"/>
      <c r="AF3275" s="157"/>
      <c r="AG3275" s="27"/>
      <c r="AH3275" s="157"/>
      <c r="AI3275" s="320"/>
      <c r="AJ3275" s="443"/>
      <c r="AK3275" s="157"/>
      <c r="AL3275" s="27"/>
      <c r="AM3275" s="157"/>
      <c r="AN3275" s="320"/>
    </row>
    <row r="3276" spans="1:40" outlineLevel="2">
      <c r="A3276" s="882">
        <f>ROW()</f>
        <v>3276</v>
      </c>
      <c r="B3276" s="453"/>
      <c r="D3276" s="452" t="s">
        <v>29</v>
      </c>
      <c r="H3276" s="458"/>
      <c r="I3276" s="458"/>
      <c r="J3276" s="443"/>
      <c r="K3276" s="439"/>
      <c r="L3276" s="439"/>
      <c r="M3276" s="439"/>
      <c r="N3276" s="440"/>
      <c r="O3276" s="439"/>
      <c r="P3276" s="439"/>
      <c r="Q3276" s="439"/>
      <c r="R3276" s="439"/>
      <c r="S3276" s="439"/>
      <c r="T3276" s="443"/>
      <c r="U3276" s="439"/>
      <c r="V3276" s="439"/>
      <c r="W3276" s="439"/>
      <c r="X3276" s="157"/>
      <c r="Y3276" s="443"/>
      <c r="Z3276" s="439"/>
      <c r="AA3276" s="157"/>
      <c r="AB3276" s="27">
        <f>AB$662</f>
        <v>0</v>
      </c>
      <c r="AC3276" s="157"/>
      <c r="AD3276" s="157"/>
      <c r="AE3276" s="443"/>
      <c r="AF3276" s="157"/>
      <c r="AG3276" s="27"/>
      <c r="AH3276" s="157"/>
      <c r="AI3276" s="320"/>
      <c r="AJ3276" s="443"/>
      <c r="AK3276" s="157"/>
      <c r="AL3276" s="27"/>
      <c r="AM3276" s="157"/>
      <c r="AN3276" s="320"/>
    </row>
    <row r="3277" spans="1:40" outlineLevel="2">
      <c r="A3277" s="882">
        <f>ROW()</f>
        <v>3277</v>
      </c>
      <c r="B3277" s="453"/>
      <c r="D3277" s="452" t="s">
        <v>30</v>
      </c>
      <c r="H3277" s="458"/>
      <c r="I3277" s="458"/>
      <c r="J3277" s="443"/>
      <c r="K3277" s="439"/>
      <c r="L3277" s="439"/>
      <c r="M3277" s="439"/>
      <c r="N3277" s="440"/>
      <c r="O3277" s="439"/>
      <c r="P3277" s="439"/>
      <c r="Q3277" s="439"/>
      <c r="R3277" s="439"/>
      <c r="S3277" s="439"/>
      <c r="T3277" s="443"/>
      <c r="U3277" s="439"/>
      <c r="V3277" s="439"/>
      <c r="W3277" s="439"/>
      <c r="X3277" s="157"/>
      <c r="Y3277" s="443"/>
      <c r="Z3277" s="439"/>
      <c r="AA3277" s="157"/>
      <c r="AB3277" s="27">
        <f>AB$663</f>
        <v>29.845294805110335</v>
      </c>
      <c r="AC3277" s="157"/>
      <c r="AD3277" s="157"/>
      <c r="AE3277" s="443"/>
      <c r="AF3277" s="157"/>
      <c r="AG3277" s="27"/>
      <c r="AH3277" s="157"/>
      <c r="AI3277" s="320"/>
      <c r="AJ3277" s="443"/>
      <c r="AK3277" s="157"/>
      <c r="AL3277" s="27"/>
      <c r="AM3277" s="157"/>
      <c r="AN3277" s="320"/>
    </row>
    <row r="3278" spans="1:40" outlineLevel="2">
      <c r="A3278" s="882">
        <f>ROW()</f>
        <v>3278</v>
      </c>
      <c r="B3278" s="453"/>
      <c r="D3278" s="452" t="s">
        <v>31</v>
      </c>
      <c r="H3278" s="458"/>
      <c r="I3278" s="458"/>
      <c r="J3278" s="443"/>
      <c r="K3278" s="439"/>
      <c r="L3278" s="439"/>
      <c r="M3278" s="439"/>
      <c r="N3278" s="440"/>
      <c r="O3278" s="439"/>
      <c r="P3278" s="439"/>
      <c r="Q3278" s="439"/>
      <c r="R3278" s="439"/>
      <c r="S3278" s="439"/>
      <c r="T3278" s="443"/>
      <c r="U3278" s="439"/>
      <c r="V3278" s="439"/>
      <c r="W3278" s="439"/>
      <c r="X3278" s="157"/>
      <c r="Y3278" s="443"/>
      <c r="Z3278" s="439"/>
      <c r="AA3278" s="157"/>
      <c r="AB3278" s="27">
        <f>AB$664</f>
        <v>0</v>
      </c>
      <c r="AC3278" s="157"/>
      <c r="AD3278" s="157"/>
      <c r="AE3278" s="443"/>
      <c r="AF3278" s="157"/>
      <c r="AG3278" s="27"/>
      <c r="AH3278" s="157"/>
      <c r="AI3278" s="320"/>
      <c r="AJ3278" s="443"/>
      <c r="AK3278" s="157"/>
      <c r="AL3278" s="27"/>
      <c r="AM3278" s="157"/>
      <c r="AN3278" s="320"/>
    </row>
    <row r="3279" spans="1:40" outlineLevel="2">
      <c r="A3279" s="882">
        <f>ROW()</f>
        <v>3279</v>
      </c>
      <c r="B3279" s="453"/>
      <c r="D3279" s="452" t="s">
        <v>32</v>
      </c>
      <c r="H3279" s="458"/>
      <c r="I3279" s="458"/>
      <c r="J3279" s="443"/>
      <c r="K3279" s="439"/>
      <c r="L3279" s="439"/>
      <c r="M3279" s="439"/>
      <c r="N3279" s="440"/>
      <c r="O3279" s="439"/>
      <c r="P3279" s="439"/>
      <c r="Q3279" s="439"/>
      <c r="R3279" s="439"/>
      <c r="S3279" s="439"/>
      <c r="T3279" s="443"/>
      <c r="U3279" s="439"/>
      <c r="V3279" s="439"/>
      <c r="W3279" s="439"/>
      <c r="X3279" s="157"/>
      <c r="Y3279" s="443"/>
      <c r="Z3279" s="439"/>
      <c r="AA3279" s="157"/>
      <c r="AB3279" s="27">
        <f>AB$665</f>
        <v>4.614071534474804</v>
      </c>
      <c r="AC3279" s="157"/>
      <c r="AD3279" s="157"/>
      <c r="AE3279" s="443"/>
      <c r="AF3279" s="157"/>
      <c r="AG3279" s="27"/>
      <c r="AH3279" s="157"/>
      <c r="AI3279" s="320"/>
      <c r="AJ3279" s="443"/>
      <c r="AK3279" s="157"/>
      <c r="AL3279" s="27"/>
      <c r="AM3279" s="157"/>
      <c r="AN3279" s="320"/>
    </row>
    <row r="3280" spans="1:40" outlineLevel="2">
      <c r="A3280" s="882">
        <f>ROW()</f>
        <v>3280</v>
      </c>
      <c r="B3280" s="453"/>
      <c r="D3280" s="452" t="s">
        <v>33</v>
      </c>
      <c r="H3280" s="458"/>
      <c r="I3280" s="458"/>
      <c r="J3280" s="443"/>
      <c r="K3280" s="439"/>
      <c r="L3280" s="439"/>
      <c r="M3280" s="439"/>
      <c r="N3280" s="440"/>
      <c r="O3280" s="439"/>
      <c r="P3280" s="439"/>
      <c r="Q3280" s="439"/>
      <c r="R3280" s="439"/>
      <c r="S3280" s="439"/>
      <c r="T3280" s="443"/>
      <c r="U3280" s="439"/>
      <c r="V3280" s="439"/>
      <c r="W3280" s="439"/>
      <c r="X3280" s="157"/>
      <c r="Y3280" s="443"/>
      <c r="Z3280" s="439"/>
      <c r="AA3280" s="157"/>
      <c r="AB3280" s="27">
        <f>AB$666</f>
        <v>0.18527313850675645</v>
      </c>
      <c r="AC3280" s="157"/>
      <c r="AD3280" s="157"/>
      <c r="AE3280" s="443"/>
      <c r="AF3280" s="157"/>
      <c r="AG3280" s="27"/>
      <c r="AH3280" s="157"/>
      <c r="AI3280" s="320"/>
      <c r="AJ3280" s="443"/>
      <c r="AK3280" s="157"/>
      <c r="AL3280" s="27"/>
      <c r="AM3280" s="157"/>
      <c r="AN3280" s="320"/>
    </row>
    <row r="3281" spans="1:40" outlineLevel="2">
      <c r="A3281" s="882">
        <f>ROW()</f>
        <v>3281</v>
      </c>
      <c r="B3281" s="453"/>
      <c r="D3281" s="452" t="s">
        <v>27</v>
      </c>
      <c r="H3281" s="458"/>
      <c r="I3281" s="458"/>
      <c r="J3281" s="443"/>
      <c r="K3281" s="439"/>
      <c r="L3281" s="439"/>
      <c r="M3281" s="439"/>
      <c r="N3281" s="440"/>
      <c r="O3281" s="439"/>
      <c r="P3281" s="439"/>
      <c r="Q3281" s="439"/>
      <c r="R3281" s="439"/>
      <c r="S3281" s="439"/>
      <c r="T3281" s="443"/>
      <c r="U3281" s="439"/>
      <c r="V3281" s="439"/>
      <c r="W3281" s="439"/>
      <c r="X3281" s="157"/>
      <c r="Y3281" s="443"/>
      <c r="Z3281" s="439"/>
      <c r="AA3281" s="157"/>
      <c r="AB3281" s="27">
        <f>AB$667</f>
        <v>1.3894240799386552</v>
      </c>
      <c r="AC3281" s="157"/>
      <c r="AD3281" s="157"/>
      <c r="AE3281" s="443"/>
      <c r="AF3281" s="157"/>
      <c r="AG3281" s="27"/>
      <c r="AH3281" s="157"/>
      <c r="AI3281" s="320"/>
      <c r="AJ3281" s="443"/>
      <c r="AK3281" s="157"/>
      <c r="AL3281" s="27"/>
      <c r="AM3281" s="157"/>
      <c r="AN3281" s="320"/>
    </row>
    <row r="3282" spans="1:40" outlineLevel="2">
      <c r="A3282" s="882">
        <f>ROW()</f>
        <v>3282</v>
      </c>
      <c r="B3282" s="453"/>
      <c r="D3282" s="452" t="s">
        <v>34</v>
      </c>
      <c r="H3282" s="458"/>
      <c r="I3282" s="458"/>
      <c r="J3282" s="443"/>
      <c r="K3282" s="439"/>
      <c r="L3282" s="439"/>
      <c r="M3282" s="439"/>
      <c r="N3282" s="440"/>
      <c r="O3282" s="439"/>
      <c r="P3282" s="439"/>
      <c r="Q3282" s="439"/>
      <c r="R3282" s="439"/>
      <c r="S3282" s="439"/>
      <c r="T3282" s="443"/>
      <c r="U3282" s="439"/>
      <c r="V3282" s="439"/>
      <c r="W3282" s="439"/>
      <c r="X3282" s="157"/>
      <c r="Y3282" s="443"/>
      <c r="Z3282" s="439"/>
      <c r="AA3282" s="157"/>
      <c r="AB3282" s="27">
        <f>AB$668</f>
        <v>27.365430684485005</v>
      </c>
      <c r="AC3282" s="157"/>
      <c r="AD3282" s="157"/>
      <c r="AE3282" s="443"/>
      <c r="AF3282" s="157"/>
      <c r="AG3282" s="27"/>
      <c r="AH3282" s="157"/>
      <c r="AI3282" s="320"/>
      <c r="AJ3282" s="443"/>
      <c r="AK3282" s="157"/>
      <c r="AL3282" s="27"/>
      <c r="AM3282" s="157"/>
      <c r="AN3282" s="320"/>
    </row>
    <row r="3283" spans="1:40" outlineLevel="2">
      <c r="A3283" s="882">
        <f>ROW()</f>
        <v>3283</v>
      </c>
      <c r="B3283" s="453"/>
      <c r="D3283" s="452" t="s">
        <v>35</v>
      </c>
      <c r="H3283" s="458"/>
      <c r="I3283" s="458"/>
      <c r="J3283" s="443"/>
      <c r="K3283" s="439"/>
      <c r="L3283" s="439"/>
      <c r="M3283" s="439"/>
      <c r="N3283" s="440"/>
      <c r="O3283" s="439"/>
      <c r="P3283" s="439"/>
      <c r="Q3283" s="439"/>
      <c r="R3283" s="439"/>
      <c r="S3283" s="439"/>
      <c r="T3283" s="443"/>
      <c r="U3283" s="439"/>
      <c r="V3283" s="439"/>
      <c r="W3283" s="439"/>
      <c r="X3283" s="157"/>
      <c r="Y3283" s="443"/>
      <c r="Z3283" s="439"/>
      <c r="AA3283" s="157"/>
      <c r="AB3283" s="27">
        <f>AB$669</f>
        <v>1.0163246574372211</v>
      </c>
      <c r="AC3283" s="157"/>
      <c r="AD3283" s="157"/>
      <c r="AE3283" s="443"/>
      <c r="AF3283" s="157"/>
      <c r="AG3283" s="27"/>
      <c r="AH3283" s="157"/>
      <c r="AI3283" s="320"/>
      <c r="AJ3283" s="443"/>
      <c r="AK3283" s="157"/>
      <c r="AL3283" s="27"/>
      <c r="AM3283" s="157"/>
      <c r="AN3283" s="320"/>
    </row>
    <row r="3284" spans="1:40" outlineLevel="2">
      <c r="A3284" s="882">
        <f>ROW()</f>
        <v>3284</v>
      </c>
      <c r="B3284" s="453"/>
      <c r="D3284" s="452" t="s">
        <v>302</v>
      </c>
      <c r="H3284" s="458"/>
      <c r="I3284" s="458"/>
      <c r="J3284" s="443"/>
      <c r="K3284" s="439"/>
      <c r="L3284" s="439"/>
      <c r="M3284" s="439"/>
      <c r="N3284" s="440"/>
      <c r="O3284" s="439"/>
      <c r="P3284" s="439"/>
      <c r="Q3284" s="439"/>
      <c r="R3284" s="439"/>
      <c r="S3284" s="439"/>
      <c r="T3284" s="443"/>
      <c r="U3284" s="439"/>
      <c r="V3284" s="439"/>
      <c r="W3284" s="439"/>
      <c r="X3284" s="157"/>
      <c r="Y3284" s="443"/>
      <c r="Z3284" s="439"/>
      <c r="AA3284" s="157"/>
      <c r="AB3284" s="27">
        <f>AB$670</f>
        <v>1.9871543237423406</v>
      </c>
      <c r="AC3284" s="157"/>
      <c r="AD3284" s="157"/>
      <c r="AE3284" s="443"/>
      <c r="AF3284" s="157"/>
      <c r="AG3284" s="27"/>
      <c r="AH3284" s="157"/>
      <c r="AI3284" s="320"/>
      <c r="AJ3284" s="443"/>
      <c r="AK3284" s="157"/>
      <c r="AL3284" s="27"/>
      <c r="AM3284" s="157"/>
      <c r="AN3284" s="320"/>
    </row>
    <row r="3285" spans="1:40" outlineLevel="2">
      <c r="A3285" s="882">
        <f>ROW()</f>
        <v>3285</v>
      </c>
      <c r="B3285" s="453"/>
      <c r="D3285" s="452" t="s">
        <v>36</v>
      </c>
      <c r="H3285" s="458"/>
      <c r="I3285" s="458"/>
      <c r="J3285" s="443"/>
      <c r="K3285" s="439"/>
      <c r="L3285" s="439"/>
      <c r="M3285" s="439"/>
      <c r="N3285" s="440"/>
      <c r="O3285" s="439"/>
      <c r="P3285" s="439"/>
      <c r="Q3285" s="439"/>
      <c r="R3285" s="439"/>
      <c r="S3285" s="439"/>
      <c r="T3285" s="443"/>
      <c r="U3285" s="439"/>
      <c r="V3285" s="439"/>
      <c r="W3285" s="439"/>
      <c r="X3285" s="157"/>
      <c r="Y3285" s="443"/>
      <c r="Z3285" s="439"/>
      <c r="AA3285" s="157"/>
      <c r="AB3285" s="27">
        <f>AB$671</f>
        <v>8.1749526575276157</v>
      </c>
      <c r="AC3285" s="157"/>
      <c r="AD3285" s="157"/>
      <c r="AE3285" s="443"/>
      <c r="AF3285" s="157"/>
      <c r="AG3285" s="27"/>
      <c r="AH3285" s="157"/>
      <c r="AI3285" s="320"/>
      <c r="AJ3285" s="443"/>
      <c r="AK3285" s="157"/>
      <c r="AL3285" s="27"/>
      <c r="AM3285" s="157"/>
      <c r="AN3285" s="320"/>
    </row>
    <row r="3286" spans="1:40" outlineLevel="2">
      <c r="A3286" s="882">
        <f>ROW()</f>
        <v>3286</v>
      </c>
      <c r="B3286" s="453"/>
      <c r="D3286" s="452" t="s">
        <v>583</v>
      </c>
      <c r="H3286" s="458"/>
      <c r="I3286" s="458"/>
      <c r="J3286" s="443"/>
      <c r="K3286" s="439"/>
      <c r="L3286" s="439"/>
      <c r="M3286" s="439"/>
      <c r="N3286" s="440"/>
      <c r="O3286" s="439"/>
      <c r="P3286" s="439"/>
      <c r="Q3286" s="439"/>
      <c r="R3286" s="439"/>
      <c r="S3286" s="439"/>
      <c r="T3286" s="443"/>
      <c r="U3286" s="439"/>
      <c r="V3286" s="439"/>
      <c r="W3286" s="439"/>
      <c r="X3286" s="157"/>
      <c r="Y3286" s="443"/>
      <c r="Z3286" s="439"/>
      <c r="AA3286" s="157"/>
      <c r="AB3286" s="27">
        <f>AB$672</f>
        <v>0</v>
      </c>
      <c r="AC3286" s="157"/>
      <c r="AD3286" s="157"/>
      <c r="AE3286" s="443"/>
      <c r="AF3286" s="157"/>
      <c r="AG3286" s="27"/>
      <c r="AH3286" s="157"/>
      <c r="AI3286" s="320"/>
      <c r="AJ3286" s="443"/>
      <c r="AK3286" s="157"/>
      <c r="AL3286" s="27"/>
      <c r="AM3286" s="157"/>
      <c r="AN3286" s="320"/>
    </row>
    <row r="3287" spans="1:40" outlineLevel="2">
      <c r="A3287" s="882">
        <f>ROW()</f>
        <v>3287</v>
      </c>
      <c r="B3287" s="453"/>
      <c r="D3287" s="452" t="s">
        <v>81</v>
      </c>
      <c r="H3287" s="458"/>
      <c r="I3287" s="458"/>
      <c r="J3287" s="443"/>
      <c r="K3287" s="439"/>
      <c r="L3287" s="439"/>
      <c r="M3287" s="439"/>
      <c r="N3287" s="440"/>
      <c r="O3287" s="439"/>
      <c r="P3287" s="439"/>
      <c r="Q3287" s="439"/>
      <c r="R3287" s="439"/>
      <c r="S3287" s="439"/>
      <c r="T3287" s="443"/>
      <c r="U3287" s="439"/>
      <c r="V3287" s="439"/>
      <c r="W3287" s="439"/>
      <c r="X3287" s="157"/>
      <c r="Y3287" s="443"/>
      <c r="Z3287" s="439"/>
      <c r="AA3287" s="157"/>
      <c r="AB3287" s="27">
        <f>AB$673</f>
        <v>0</v>
      </c>
      <c r="AC3287" s="157"/>
      <c r="AD3287" s="157"/>
      <c r="AE3287" s="443"/>
      <c r="AF3287" s="157"/>
      <c r="AG3287" s="27"/>
      <c r="AH3287" s="157"/>
      <c r="AI3287" s="320"/>
      <c r="AJ3287" s="443"/>
      <c r="AK3287" s="157"/>
      <c r="AL3287" s="27"/>
      <c r="AM3287" s="157"/>
      <c r="AN3287" s="320"/>
    </row>
    <row r="3288" spans="1:40" outlineLevel="2">
      <c r="A3288" s="882">
        <f>ROW()</f>
        <v>3288</v>
      </c>
      <c r="B3288" s="453"/>
      <c r="D3288" s="452" t="s">
        <v>28</v>
      </c>
      <c r="H3288" s="458"/>
      <c r="I3288" s="458"/>
      <c r="J3288" s="443"/>
      <c r="K3288" s="439"/>
      <c r="L3288" s="439"/>
      <c r="M3288" s="439"/>
      <c r="N3288" s="440"/>
      <c r="O3288" s="439"/>
      <c r="P3288" s="439"/>
      <c r="Q3288" s="439"/>
      <c r="R3288" s="439"/>
      <c r="S3288" s="439"/>
      <c r="T3288" s="443"/>
      <c r="U3288" s="439"/>
      <c r="V3288" s="439"/>
      <c r="W3288" s="439"/>
      <c r="X3288" s="157"/>
      <c r="Y3288" s="443"/>
      <c r="Z3288" s="439"/>
      <c r="AA3288" s="157"/>
      <c r="AB3288" s="27">
        <f>AB$674</f>
        <v>0.40910358000000008</v>
      </c>
      <c r="AC3288" s="157"/>
      <c r="AD3288" s="157"/>
      <c r="AE3288" s="443"/>
      <c r="AF3288" s="157"/>
      <c r="AG3288" s="27"/>
      <c r="AH3288" s="157"/>
      <c r="AI3288" s="320"/>
      <c r="AJ3288" s="443"/>
      <c r="AK3288" s="157"/>
      <c r="AL3288" s="27"/>
      <c r="AM3288" s="157"/>
      <c r="AN3288" s="320"/>
    </row>
    <row r="3289" spans="1:40" outlineLevel="2">
      <c r="A3289" s="882">
        <f>ROW()</f>
        <v>3289</v>
      </c>
      <c r="B3289" s="453"/>
      <c r="D3289" s="456" t="s">
        <v>443</v>
      </c>
      <c r="E3289" s="456"/>
      <c r="F3289" s="456"/>
      <c r="G3289" s="456"/>
      <c r="H3289" s="460"/>
      <c r="I3289" s="460"/>
      <c r="J3289" s="462"/>
      <c r="K3289" s="441"/>
      <c r="L3289" s="441"/>
      <c r="M3289" s="441"/>
      <c r="N3289" s="442"/>
      <c r="O3289" s="441"/>
      <c r="P3289" s="441"/>
      <c r="Q3289" s="441"/>
      <c r="R3289" s="441"/>
      <c r="S3289" s="441"/>
      <c r="T3289" s="462"/>
      <c r="U3289" s="441"/>
      <c r="V3289" s="441"/>
      <c r="W3289" s="441"/>
      <c r="X3289" s="158"/>
      <c r="Y3289" s="462"/>
      <c r="Z3289" s="441"/>
      <c r="AA3289" s="158"/>
      <c r="AB3289" s="30">
        <f>AB$675</f>
        <v>0</v>
      </c>
      <c r="AC3289" s="158"/>
      <c r="AD3289" s="158"/>
      <c r="AE3289" s="462"/>
      <c r="AF3289" s="158"/>
      <c r="AG3289" s="30"/>
      <c r="AH3289" s="158"/>
      <c r="AI3289" s="321"/>
      <c r="AJ3289" s="462"/>
      <c r="AK3289" s="158"/>
      <c r="AL3289" s="30"/>
      <c r="AM3289" s="158"/>
      <c r="AN3289" s="321"/>
    </row>
    <row r="3290" spans="1:40" outlineLevel="2">
      <c r="A3290" s="882">
        <f>ROW()</f>
        <v>3290</v>
      </c>
      <c r="B3290" s="453"/>
      <c r="D3290" s="452" t="s">
        <v>24</v>
      </c>
      <c r="H3290" s="458"/>
      <c r="I3290" s="458"/>
      <c r="J3290" s="443"/>
      <c r="K3290" s="439"/>
      <c r="L3290" s="439"/>
      <c r="M3290" s="439"/>
      <c r="N3290" s="440"/>
      <c r="O3290" s="439"/>
      <c r="P3290" s="439"/>
      <c r="Q3290" s="439"/>
      <c r="R3290" s="439"/>
      <c r="S3290" s="439"/>
      <c r="T3290" s="443"/>
      <c r="U3290" s="439"/>
      <c r="V3290" s="439"/>
      <c r="W3290" s="439"/>
      <c r="X3290" s="439"/>
      <c r="Y3290" s="443"/>
      <c r="Z3290" s="439"/>
      <c r="AA3290" s="439"/>
      <c r="AB3290" s="27">
        <f>SUM(AB3274:AB3289)</f>
        <v>81.653024206806251</v>
      </c>
      <c r="AC3290" s="439"/>
      <c r="AD3290" s="439"/>
      <c r="AE3290" s="443"/>
      <c r="AF3290" s="439"/>
      <c r="AG3290" s="27"/>
      <c r="AH3290" s="439"/>
      <c r="AI3290" s="440"/>
      <c r="AJ3290" s="443"/>
      <c r="AK3290" s="439"/>
      <c r="AL3290" s="27"/>
      <c r="AM3290" s="439"/>
      <c r="AN3290" s="440"/>
    </row>
    <row r="3291" spans="1:40" outlineLevel="1">
      <c r="A3291" s="732" t="s">
        <v>238</v>
      </c>
      <c r="B3291" s="733"/>
      <c r="C3291" s="881"/>
      <c r="D3291" s="733"/>
      <c r="E3291" s="733"/>
      <c r="F3291" s="733"/>
      <c r="G3291" s="730"/>
      <c r="H3291" s="733"/>
      <c r="I3291" s="730"/>
      <c r="J3291" s="729"/>
      <c r="K3291" s="730"/>
      <c r="L3291" s="730"/>
      <c r="M3291" s="730"/>
      <c r="N3291" s="731"/>
      <c r="O3291" s="730"/>
      <c r="P3291" s="730"/>
      <c r="Q3291" s="730"/>
      <c r="R3291" s="730"/>
      <c r="S3291" s="730"/>
      <c r="T3291" s="729"/>
      <c r="U3291" s="730"/>
      <c r="V3291" s="730"/>
      <c r="W3291" s="730"/>
      <c r="X3291" s="730"/>
      <c r="Y3291" s="729"/>
      <c r="Z3291" s="730"/>
      <c r="AA3291" s="730"/>
      <c r="AB3291" s="730"/>
      <c r="AC3291" s="730"/>
      <c r="AD3291" s="730"/>
      <c r="AE3291" s="729"/>
      <c r="AF3291" s="730"/>
      <c r="AG3291" s="730"/>
      <c r="AH3291" s="730"/>
      <c r="AI3291" s="731"/>
      <c r="AJ3291" s="729"/>
      <c r="AK3291" s="730"/>
      <c r="AL3291" s="730"/>
      <c r="AM3291" s="730"/>
      <c r="AN3291" s="731"/>
    </row>
    <row r="3292" spans="1:40" outlineLevel="2">
      <c r="A3292" s="882">
        <f>ROW()</f>
        <v>3292</v>
      </c>
      <c r="B3292" s="453"/>
      <c r="D3292" s="1205" t="s">
        <v>300</v>
      </c>
      <c r="E3292" s="1205"/>
      <c r="F3292" s="1205"/>
      <c r="G3292" s="1205"/>
      <c r="H3292" s="4"/>
      <c r="I3292" s="4"/>
      <c r="J3292" s="329"/>
      <c r="K3292" s="4"/>
      <c r="L3292" s="4"/>
      <c r="M3292" s="4"/>
      <c r="N3292" s="316"/>
      <c r="O3292" s="4"/>
      <c r="P3292" s="4"/>
      <c r="Q3292" s="4"/>
      <c r="R3292" s="4"/>
      <c r="S3292" s="4"/>
      <c r="T3292" s="252"/>
      <c r="U3292" s="53"/>
      <c r="V3292" s="53"/>
      <c r="W3292" s="53"/>
      <c r="X3292" s="53"/>
      <c r="Y3292" s="252"/>
      <c r="Z3292" s="53"/>
      <c r="AA3292" s="53"/>
      <c r="AB3292" s="53">
        <f>AB$678</f>
        <v>0</v>
      </c>
      <c r="AC3292" s="53"/>
      <c r="AD3292" s="53"/>
      <c r="AE3292" s="252"/>
      <c r="AF3292" s="53"/>
      <c r="AG3292" s="53"/>
      <c r="AH3292" s="53"/>
      <c r="AI3292" s="44"/>
      <c r="AJ3292" s="252"/>
      <c r="AK3292" s="53"/>
      <c r="AL3292" s="53"/>
      <c r="AM3292" s="53"/>
      <c r="AN3292" s="44"/>
    </row>
    <row r="3293" spans="1:40" outlineLevel="2">
      <c r="A3293" s="882">
        <f>ROW()</f>
        <v>3293</v>
      </c>
      <c r="B3293" s="453"/>
      <c r="D3293" s="1205" t="s">
        <v>301</v>
      </c>
      <c r="E3293" s="1205"/>
      <c r="F3293" s="1205"/>
      <c r="G3293" s="1205"/>
      <c r="H3293" s="4"/>
      <c r="I3293" s="4"/>
      <c r="J3293" s="329"/>
      <c r="K3293" s="4"/>
      <c r="L3293" s="4"/>
      <c r="M3293" s="4"/>
      <c r="N3293" s="316"/>
      <c r="O3293" s="4"/>
      <c r="P3293" s="4"/>
      <c r="Q3293" s="4"/>
      <c r="R3293" s="4"/>
      <c r="S3293" s="4"/>
      <c r="T3293" s="252"/>
      <c r="U3293" s="53"/>
      <c r="V3293" s="53"/>
      <c r="W3293" s="53"/>
      <c r="X3293" s="53"/>
      <c r="Y3293" s="252"/>
      <c r="Z3293" s="53"/>
      <c r="AA3293" s="53"/>
      <c r="AB3293" s="53">
        <f>AB$679</f>
        <v>0</v>
      </c>
      <c r="AC3293" s="53"/>
      <c r="AD3293" s="53"/>
      <c r="AE3293" s="252"/>
      <c r="AF3293" s="53"/>
      <c r="AG3293" s="53"/>
      <c r="AH3293" s="53"/>
      <c r="AI3293" s="44"/>
      <c r="AJ3293" s="252"/>
      <c r="AK3293" s="53"/>
      <c r="AL3293" s="53"/>
      <c r="AM3293" s="53"/>
      <c r="AN3293" s="44"/>
    </row>
    <row r="3294" spans="1:40" outlineLevel="2">
      <c r="A3294" s="882">
        <f>ROW()</f>
        <v>3294</v>
      </c>
      <c r="B3294" s="453"/>
      <c r="D3294" s="1205" t="s">
        <v>29</v>
      </c>
      <c r="E3294" s="1205"/>
      <c r="F3294" s="1205"/>
      <c r="G3294" s="1205"/>
      <c r="H3294" s="4"/>
      <c r="I3294" s="4"/>
      <c r="J3294" s="329"/>
      <c r="K3294" s="4"/>
      <c r="L3294" s="4"/>
      <c r="M3294" s="4"/>
      <c r="N3294" s="316"/>
      <c r="O3294" s="4"/>
      <c r="P3294" s="4"/>
      <c r="Q3294" s="4"/>
      <c r="R3294" s="4"/>
      <c r="S3294" s="4"/>
      <c r="T3294" s="252"/>
      <c r="U3294" s="53"/>
      <c r="V3294" s="53"/>
      <c r="W3294" s="53"/>
      <c r="X3294" s="53"/>
      <c r="Y3294" s="252"/>
      <c r="Z3294" s="53"/>
      <c r="AA3294" s="53"/>
      <c r="AB3294" s="53">
        <f>AB$680</f>
        <v>0</v>
      </c>
      <c r="AC3294" s="53"/>
      <c r="AD3294" s="53"/>
      <c r="AE3294" s="252"/>
      <c r="AF3294" s="53"/>
      <c r="AG3294" s="53"/>
      <c r="AH3294" s="53"/>
      <c r="AI3294" s="44"/>
      <c r="AJ3294" s="252"/>
      <c r="AK3294" s="53"/>
      <c r="AL3294" s="53"/>
      <c r="AM3294" s="53"/>
      <c r="AN3294" s="44"/>
    </row>
    <row r="3295" spans="1:40" outlineLevel="2">
      <c r="A3295" s="882">
        <f>ROW()</f>
        <v>3295</v>
      </c>
      <c r="B3295" s="453"/>
      <c r="D3295" s="1205" t="s">
        <v>30</v>
      </c>
      <c r="E3295" s="1205"/>
      <c r="F3295" s="1205"/>
      <c r="G3295" s="1205"/>
      <c r="H3295" s="4"/>
      <c r="I3295" s="4"/>
      <c r="J3295" s="329"/>
      <c r="K3295" s="4"/>
      <c r="L3295" s="4"/>
      <c r="M3295" s="4"/>
      <c r="N3295" s="316"/>
      <c r="O3295" s="4"/>
      <c r="P3295" s="4"/>
      <c r="Q3295" s="4"/>
      <c r="R3295" s="4"/>
      <c r="S3295" s="4"/>
      <c r="T3295" s="252"/>
      <c r="U3295" s="53"/>
      <c r="V3295" s="53"/>
      <c r="W3295" s="53"/>
      <c r="X3295" s="53"/>
      <c r="Y3295" s="252"/>
      <c r="Z3295" s="53"/>
      <c r="AA3295" s="53"/>
      <c r="AB3295" s="53">
        <f>AB$681</f>
        <v>0</v>
      </c>
      <c r="AC3295" s="53"/>
      <c r="AD3295" s="53"/>
      <c r="AE3295" s="252"/>
      <c r="AF3295" s="53"/>
      <c r="AG3295" s="53"/>
      <c r="AH3295" s="53"/>
      <c r="AI3295" s="44"/>
      <c r="AJ3295" s="252"/>
      <c r="AK3295" s="53"/>
      <c r="AL3295" s="53"/>
      <c r="AM3295" s="53"/>
      <c r="AN3295" s="44"/>
    </row>
    <row r="3296" spans="1:40" outlineLevel="2">
      <c r="A3296" s="882">
        <f>ROW()</f>
        <v>3296</v>
      </c>
      <c r="B3296" s="453"/>
      <c r="D3296" s="1205" t="s">
        <v>31</v>
      </c>
      <c r="E3296" s="1205"/>
      <c r="F3296" s="1205"/>
      <c r="G3296" s="1205"/>
      <c r="H3296" s="4"/>
      <c r="I3296" s="4"/>
      <c r="J3296" s="329"/>
      <c r="K3296" s="4"/>
      <c r="L3296" s="4"/>
      <c r="M3296" s="4"/>
      <c r="N3296" s="316"/>
      <c r="O3296" s="4"/>
      <c r="P3296" s="4"/>
      <c r="Q3296" s="4"/>
      <c r="R3296" s="4"/>
      <c r="S3296" s="4"/>
      <c r="T3296" s="252"/>
      <c r="U3296" s="53"/>
      <c r="V3296" s="53"/>
      <c r="W3296" s="53"/>
      <c r="X3296" s="53"/>
      <c r="Y3296" s="252"/>
      <c r="Z3296" s="53"/>
      <c r="AA3296" s="53"/>
      <c r="AB3296" s="53">
        <f>AB$682</f>
        <v>0</v>
      </c>
      <c r="AC3296" s="53"/>
      <c r="AD3296" s="53"/>
      <c r="AE3296" s="252"/>
      <c r="AF3296" s="53"/>
      <c r="AG3296" s="53"/>
      <c r="AH3296" s="53"/>
      <c r="AI3296" s="44"/>
      <c r="AJ3296" s="252"/>
      <c r="AK3296" s="53"/>
      <c r="AL3296" s="53"/>
      <c r="AM3296" s="53"/>
      <c r="AN3296" s="44"/>
    </row>
    <row r="3297" spans="1:40" outlineLevel="2">
      <c r="A3297" s="882">
        <f>ROW()</f>
        <v>3297</v>
      </c>
      <c r="B3297" s="453"/>
      <c r="D3297" s="1205" t="s">
        <v>32</v>
      </c>
      <c r="E3297" s="1205"/>
      <c r="F3297" s="1205"/>
      <c r="G3297" s="1205"/>
      <c r="H3297" s="4"/>
      <c r="I3297" s="4"/>
      <c r="J3297" s="329"/>
      <c r="K3297" s="4"/>
      <c r="L3297" s="4"/>
      <c r="M3297" s="4"/>
      <c r="N3297" s="316"/>
      <c r="O3297" s="4"/>
      <c r="P3297" s="4"/>
      <c r="Q3297" s="4"/>
      <c r="R3297" s="4"/>
      <c r="S3297" s="4"/>
      <c r="T3297" s="252"/>
      <c r="U3297" s="53"/>
      <c r="V3297" s="53"/>
      <c r="W3297" s="53"/>
      <c r="X3297" s="53"/>
      <c r="Y3297" s="252"/>
      <c r="Z3297" s="53"/>
      <c r="AA3297" s="53"/>
      <c r="AB3297" s="53">
        <f>AB$683</f>
        <v>0</v>
      </c>
      <c r="AC3297" s="53"/>
      <c r="AD3297" s="53"/>
      <c r="AE3297" s="252"/>
      <c r="AF3297" s="53"/>
      <c r="AG3297" s="53"/>
      <c r="AH3297" s="53"/>
      <c r="AI3297" s="44"/>
      <c r="AJ3297" s="252"/>
      <c r="AK3297" s="53"/>
      <c r="AL3297" s="53"/>
      <c r="AM3297" s="53"/>
      <c r="AN3297" s="44"/>
    </row>
    <row r="3298" spans="1:40" outlineLevel="2">
      <c r="A3298" s="882">
        <f>ROW()</f>
        <v>3298</v>
      </c>
      <c r="B3298" s="453"/>
      <c r="D3298" s="1205" t="s">
        <v>33</v>
      </c>
      <c r="E3298" s="1205"/>
      <c r="F3298" s="1205"/>
      <c r="G3298" s="1205"/>
      <c r="H3298" s="4"/>
      <c r="I3298" s="4"/>
      <c r="J3298" s="329"/>
      <c r="K3298" s="4"/>
      <c r="L3298" s="4"/>
      <c r="M3298" s="4"/>
      <c r="N3298" s="316"/>
      <c r="O3298" s="4"/>
      <c r="P3298" s="4"/>
      <c r="Q3298" s="4"/>
      <c r="R3298" s="4"/>
      <c r="S3298" s="4"/>
      <c r="T3298" s="252"/>
      <c r="U3298" s="53"/>
      <c r="V3298" s="53"/>
      <c r="W3298" s="53"/>
      <c r="X3298" s="53"/>
      <c r="Y3298" s="252"/>
      <c r="Z3298" s="53"/>
      <c r="AA3298" s="53"/>
      <c r="AB3298" s="53">
        <f>AB$684</f>
        <v>0</v>
      </c>
      <c r="AC3298" s="53"/>
      <c r="AD3298" s="53"/>
      <c r="AE3298" s="252"/>
      <c r="AF3298" s="53"/>
      <c r="AG3298" s="53"/>
      <c r="AH3298" s="53"/>
      <c r="AI3298" s="44"/>
      <c r="AJ3298" s="252"/>
      <c r="AK3298" s="53"/>
      <c r="AL3298" s="53"/>
      <c r="AM3298" s="53"/>
      <c r="AN3298" s="44"/>
    </row>
    <row r="3299" spans="1:40" outlineLevel="2">
      <c r="A3299" s="882">
        <f>ROW()</f>
        <v>3299</v>
      </c>
      <c r="B3299" s="453"/>
      <c r="D3299" s="1205" t="s">
        <v>27</v>
      </c>
      <c r="E3299" s="1205"/>
      <c r="F3299" s="1205"/>
      <c r="G3299" s="1205"/>
      <c r="H3299" s="4"/>
      <c r="I3299" s="4"/>
      <c r="J3299" s="329"/>
      <c r="K3299" s="4"/>
      <c r="L3299" s="4"/>
      <c r="M3299" s="4"/>
      <c r="N3299" s="316"/>
      <c r="O3299" s="4"/>
      <c r="P3299" s="4"/>
      <c r="Q3299" s="4"/>
      <c r="R3299" s="4"/>
      <c r="S3299" s="4"/>
      <c r="T3299" s="252"/>
      <c r="U3299" s="53"/>
      <c r="V3299" s="53"/>
      <c r="W3299" s="53"/>
      <c r="X3299" s="53"/>
      <c r="Y3299" s="252"/>
      <c r="Z3299" s="53"/>
      <c r="AA3299" s="53"/>
      <c r="AB3299" s="53">
        <f>AB$685</f>
        <v>0</v>
      </c>
      <c r="AC3299" s="53"/>
      <c r="AD3299" s="53"/>
      <c r="AE3299" s="252"/>
      <c r="AF3299" s="53"/>
      <c r="AG3299" s="53"/>
      <c r="AH3299" s="53"/>
      <c r="AI3299" s="44"/>
      <c r="AJ3299" s="252"/>
      <c r="AK3299" s="53"/>
      <c r="AL3299" s="53"/>
      <c r="AM3299" s="53"/>
      <c r="AN3299" s="44"/>
    </row>
    <row r="3300" spans="1:40" outlineLevel="2">
      <c r="A3300" s="882">
        <f>ROW()</f>
        <v>3300</v>
      </c>
      <c r="B3300" s="453"/>
      <c r="D3300" s="1205" t="s">
        <v>34</v>
      </c>
      <c r="E3300" s="1205"/>
      <c r="F3300" s="1205"/>
      <c r="G3300" s="1205"/>
      <c r="H3300" s="4"/>
      <c r="I3300" s="4"/>
      <c r="J3300" s="329"/>
      <c r="K3300" s="4"/>
      <c r="L3300" s="4"/>
      <c r="M3300" s="4"/>
      <c r="N3300" s="316"/>
      <c r="O3300" s="4"/>
      <c r="P3300" s="4"/>
      <c r="Q3300" s="4"/>
      <c r="R3300" s="4"/>
      <c r="S3300" s="4"/>
      <c r="T3300" s="252"/>
      <c r="U3300" s="53"/>
      <c r="V3300" s="53"/>
      <c r="W3300" s="53"/>
      <c r="X3300" s="53"/>
      <c r="Y3300" s="252"/>
      <c r="Z3300" s="53"/>
      <c r="AA3300" s="53"/>
      <c r="AB3300" s="53">
        <f>AB$686</f>
        <v>0</v>
      </c>
      <c r="AC3300" s="53"/>
      <c r="AD3300" s="53"/>
      <c r="AE3300" s="252"/>
      <c r="AF3300" s="53"/>
      <c r="AG3300" s="53"/>
      <c r="AH3300" s="53"/>
      <c r="AI3300" s="44"/>
      <c r="AJ3300" s="252"/>
      <c r="AK3300" s="53"/>
      <c r="AL3300" s="53"/>
      <c r="AM3300" s="53"/>
      <c r="AN3300" s="44"/>
    </row>
    <row r="3301" spans="1:40" outlineLevel="2">
      <c r="A3301" s="882">
        <f>ROW()</f>
        <v>3301</v>
      </c>
      <c r="B3301" s="453"/>
      <c r="D3301" s="1205" t="s">
        <v>35</v>
      </c>
      <c r="E3301" s="1205"/>
      <c r="F3301" s="1205"/>
      <c r="G3301" s="1205"/>
      <c r="H3301" s="4"/>
      <c r="I3301" s="4"/>
      <c r="J3301" s="329"/>
      <c r="K3301" s="4"/>
      <c r="L3301" s="4"/>
      <c r="M3301" s="4"/>
      <c r="N3301" s="316"/>
      <c r="O3301" s="4"/>
      <c r="P3301" s="4"/>
      <c r="Q3301" s="4"/>
      <c r="R3301" s="4"/>
      <c r="S3301" s="4"/>
      <c r="T3301" s="252"/>
      <c r="U3301" s="53"/>
      <c r="V3301" s="53"/>
      <c r="W3301" s="53"/>
      <c r="X3301" s="53"/>
      <c r="Y3301" s="252"/>
      <c r="Z3301" s="53"/>
      <c r="AA3301" s="53"/>
      <c r="AB3301" s="53">
        <f>AB$687</f>
        <v>-6.1363699999999995E-3</v>
      </c>
      <c r="AC3301" s="53"/>
      <c r="AD3301" s="53"/>
      <c r="AE3301" s="252"/>
      <c r="AF3301" s="53"/>
      <c r="AG3301" s="53"/>
      <c r="AH3301" s="53"/>
      <c r="AI3301" s="44"/>
      <c r="AJ3301" s="252"/>
      <c r="AK3301" s="53"/>
      <c r="AL3301" s="53"/>
      <c r="AM3301" s="53"/>
      <c r="AN3301" s="44"/>
    </row>
    <row r="3302" spans="1:40" outlineLevel="2">
      <c r="A3302" s="882">
        <f>ROW()</f>
        <v>3302</v>
      </c>
      <c r="B3302" s="453"/>
      <c r="D3302" s="1205" t="s">
        <v>302</v>
      </c>
      <c r="E3302" s="1205"/>
      <c r="F3302" s="1205"/>
      <c r="G3302" s="1205"/>
      <c r="H3302" s="4"/>
      <c r="I3302" s="4"/>
      <c r="J3302" s="329"/>
      <c r="K3302" s="4"/>
      <c r="L3302" s="4"/>
      <c r="M3302" s="4"/>
      <c r="N3302" s="316"/>
      <c r="O3302" s="4"/>
      <c r="P3302" s="4"/>
      <c r="Q3302" s="4"/>
      <c r="R3302" s="4"/>
      <c r="S3302" s="4"/>
      <c r="T3302" s="252"/>
      <c r="U3302" s="53"/>
      <c r="V3302" s="53"/>
      <c r="W3302" s="53"/>
      <c r="X3302" s="53"/>
      <c r="Y3302" s="252"/>
      <c r="Z3302" s="53"/>
      <c r="AA3302" s="53"/>
      <c r="AB3302" s="53">
        <f>AB$688</f>
        <v>-0.20004546000000004</v>
      </c>
      <c r="AC3302" s="53"/>
      <c r="AD3302" s="53"/>
      <c r="AE3302" s="252"/>
      <c r="AF3302" s="53"/>
      <c r="AG3302" s="53"/>
      <c r="AH3302" s="53"/>
      <c r="AI3302" s="44"/>
      <c r="AJ3302" s="252"/>
      <c r="AK3302" s="53"/>
      <c r="AL3302" s="53"/>
      <c r="AM3302" s="53"/>
      <c r="AN3302" s="44"/>
    </row>
    <row r="3303" spans="1:40" outlineLevel="2">
      <c r="A3303" s="882">
        <f>ROW()</f>
        <v>3303</v>
      </c>
      <c r="B3303" s="453"/>
      <c r="D3303" s="1205" t="s">
        <v>36</v>
      </c>
      <c r="E3303" s="1205"/>
      <c r="F3303" s="1205"/>
      <c r="G3303" s="1205"/>
      <c r="H3303" s="4"/>
      <c r="I3303" s="4"/>
      <c r="J3303" s="329"/>
      <c r="K3303" s="4"/>
      <c r="L3303" s="4"/>
      <c r="M3303" s="4"/>
      <c r="N3303" s="316"/>
      <c r="O3303" s="4"/>
      <c r="P3303" s="4"/>
      <c r="Q3303" s="4"/>
      <c r="R3303" s="4"/>
      <c r="S3303" s="4"/>
      <c r="T3303" s="252"/>
      <c r="U3303" s="53"/>
      <c r="V3303" s="53"/>
      <c r="W3303" s="53"/>
      <c r="X3303" s="53"/>
      <c r="Y3303" s="252"/>
      <c r="Z3303" s="53"/>
      <c r="AA3303" s="53"/>
      <c r="AB3303" s="53">
        <f>AB$689</f>
        <v>0</v>
      </c>
      <c r="AC3303" s="53"/>
      <c r="AD3303" s="53"/>
      <c r="AE3303" s="252"/>
      <c r="AF3303" s="53"/>
      <c r="AG3303" s="53"/>
      <c r="AH3303" s="53"/>
      <c r="AI3303" s="44"/>
      <c r="AJ3303" s="252"/>
      <c r="AK3303" s="53"/>
      <c r="AL3303" s="53"/>
      <c r="AM3303" s="53"/>
      <c r="AN3303" s="44"/>
    </row>
    <row r="3304" spans="1:40" outlineLevel="2">
      <c r="A3304" s="882">
        <f>ROW()</f>
        <v>3304</v>
      </c>
      <c r="B3304" s="453"/>
      <c r="D3304" s="1205" t="s">
        <v>583</v>
      </c>
      <c r="E3304" s="1205"/>
      <c r="F3304" s="1205"/>
      <c r="G3304" s="1205"/>
      <c r="H3304" s="4"/>
      <c r="I3304" s="4"/>
      <c r="J3304" s="329"/>
      <c r="K3304" s="4"/>
      <c r="L3304" s="4"/>
      <c r="M3304" s="4"/>
      <c r="N3304" s="316"/>
      <c r="O3304" s="4"/>
      <c r="P3304" s="4"/>
      <c r="Q3304" s="4"/>
      <c r="R3304" s="4"/>
      <c r="S3304" s="4"/>
      <c r="T3304" s="252"/>
      <c r="U3304" s="53"/>
      <c r="V3304" s="53"/>
      <c r="W3304" s="53"/>
      <c r="X3304" s="53"/>
      <c r="Y3304" s="252"/>
      <c r="Z3304" s="53"/>
      <c r="AA3304" s="53"/>
      <c r="AB3304" s="53">
        <f>AB$690</f>
        <v>0</v>
      </c>
      <c r="AC3304" s="53"/>
      <c r="AD3304" s="53"/>
      <c r="AE3304" s="252"/>
      <c r="AF3304" s="53"/>
      <c r="AG3304" s="53"/>
      <c r="AH3304" s="53"/>
      <c r="AI3304" s="44"/>
      <c r="AJ3304" s="252"/>
      <c r="AK3304" s="53"/>
      <c r="AL3304" s="53"/>
      <c r="AM3304" s="53"/>
      <c r="AN3304" s="44"/>
    </row>
    <row r="3305" spans="1:40" outlineLevel="2">
      <c r="A3305" s="882">
        <f>ROW()</f>
        <v>3305</v>
      </c>
      <c r="B3305" s="453"/>
      <c r="D3305" s="1205" t="s">
        <v>81</v>
      </c>
      <c r="E3305" s="1205"/>
      <c r="F3305" s="1205"/>
      <c r="G3305" s="1205"/>
      <c r="H3305" s="4"/>
      <c r="I3305" s="4"/>
      <c r="J3305" s="329"/>
      <c r="K3305" s="4"/>
      <c r="L3305" s="4"/>
      <c r="M3305" s="4"/>
      <c r="N3305" s="316"/>
      <c r="O3305" s="4"/>
      <c r="P3305" s="4"/>
      <c r="Q3305" s="4"/>
      <c r="R3305" s="4"/>
      <c r="S3305" s="4"/>
      <c r="T3305" s="252"/>
      <c r="U3305" s="53"/>
      <c r="V3305" s="53"/>
      <c r="W3305" s="53"/>
      <c r="X3305" s="53"/>
      <c r="Y3305" s="252"/>
      <c r="Z3305" s="53"/>
      <c r="AA3305" s="53"/>
      <c r="AB3305" s="53">
        <f>AB$691</f>
        <v>0</v>
      </c>
      <c r="AC3305" s="53"/>
      <c r="AD3305" s="53"/>
      <c r="AE3305" s="252"/>
      <c r="AF3305" s="53"/>
      <c r="AG3305" s="53"/>
      <c r="AH3305" s="53"/>
      <c r="AI3305" s="44"/>
      <c r="AJ3305" s="252"/>
      <c r="AK3305" s="53"/>
      <c r="AL3305" s="53"/>
      <c r="AM3305" s="53"/>
      <c r="AN3305" s="44"/>
    </row>
    <row r="3306" spans="1:40" outlineLevel="2">
      <c r="A3306" s="882">
        <f>ROW()</f>
        <v>3306</v>
      </c>
      <c r="B3306" s="453"/>
      <c r="D3306" s="1205" t="s">
        <v>28</v>
      </c>
      <c r="E3306" s="1205"/>
      <c r="F3306" s="1205"/>
      <c r="G3306" s="1205"/>
      <c r="H3306" s="4"/>
      <c r="I3306" s="4"/>
      <c r="J3306" s="329"/>
      <c r="K3306" s="4"/>
      <c r="L3306" s="4"/>
      <c r="M3306" s="4"/>
      <c r="N3306" s="316"/>
      <c r="O3306" s="4"/>
      <c r="P3306" s="4"/>
      <c r="Q3306" s="4"/>
      <c r="R3306" s="4"/>
      <c r="S3306" s="4"/>
      <c r="T3306" s="252"/>
      <c r="U3306" s="53"/>
      <c r="V3306" s="53"/>
      <c r="W3306" s="53"/>
      <c r="X3306" s="53"/>
      <c r="Y3306" s="252"/>
      <c r="Z3306" s="53"/>
      <c r="AA3306" s="53"/>
      <c r="AB3306" s="53">
        <f>AB$692</f>
        <v>0</v>
      </c>
      <c r="AC3306" s="53"/>
      <c r="AD3306" s="53"/>
      <c r="AE3306" s="252"/>
      <c r="AF3306" s="53"/>
      <c r="AG3306" s="53"/>
      <c r="AH3306" s="53"/>
      <c r="AI3306" s="44"/>
      <c r="AJ3306" s="252"/>
      <c r="AK3306" s="53"/>
      <c r="AL3306" s="53"/>
      <c r="AM3306" s="53"/>
      <c r="AN3306" s="44"/>
    </row>
    <row r="3307" spans="1:40" outlineLevel="2">
      <c r="A3307" s="882">
        <f>ROW()</f>
        <v>3307</v>
      </c>
      <c r="B3307" s="453"/>
      <c r="D3307" s="1206" t="s">
        <v>443</v>
      </c>
      <c r="E3307" s="1206"/>
      <c r="F3307" s="1206"/>
      <c r="G3307" s="1206"/>
      <c r="H3307" s="28"/>
      <c r="I3307" s="28"/>
      <c r="J3307" s="1207"/>
      <c r="K3307" s="28"/>
      <c r="L3307" s="28"/>
      <c r="M3307" s="28"/>
      <c r="N3307" s="317"/>
      <c r="O3307" s="28"/>
      <c r="P3307" s="28"/>
      <c r="Q3307" s="28"/>
      <c r="R3307" s="28"/>
      <c r="S3307" s="28"/>
      <c r="T3307" s="253"/>
      <c r="U3307" s="54"/>
      <c r="V3307" s="54"/>
      <c r="W3307" s="54"/>
      <c r="X3307" s="54"/>
      <c r="Y3307" s="253"/>
      <c r="Z3307" s="54"/>
      <c r="AA3307" s="54"/>
      <c r="AB3307" s="54">
        <f>AB$693</f>
        <v>0</v>
      </c>
      <c r="AC3307" s="54"/>
      <c r="AD3307" s="54"/>
      <c r="AE3307" s="253"/>
      <c r="AF3307" s="54"/>
      <c r="AG3307" s="54"/>
      <c r="AH3307" s="54"/>
      <c r="AI3307" s="46"/>
      <c r="AJ3307" s="253"/>
      <c r="AK3307" s="54"/>
      <c r="AL3307" s="54"/>
      <c r="AM3307" s="54"/>
      <c r="AN3307" s="46"/>
    </row>
    <row r="3308" spans="1:40" outlineLevel="2">
      <c r="A3308" s="882">
        <f>ROW()</f>
        <v>3308</v>
      </c>
      <c r="B3308" s="453"/>
      <c r="D3308" s="452" t="s">
        <v>24</v>
      </c>
      <c r="H3308" s="458"/>
      <c r="I3308" s="458"/>
      <c r="J3308" s="459"/>
      <c r="K3308" s="458"/>
      <c r="L3308" s="458"/>
      <c r="M3308" s="458"/>
      <c r="N3308" s="463"/>
      <c r="O3308" s="458"/>
      <c r="P3308" s="458"/>
      <c r="Q3308" s="458"/>
      <c r="R3308" s="458"/>
      <c r="S3308" s="458"/>
      <c r="T3308" s="466">
        <f t="shared" ref="T3308:AN3308" si="2329">SUM(T3292:T3307)</f>
        <v>0</v>
      </c>
      <c r="U3308" s="444">
        <f t="shared" si="2329"/>
        <v>0</v>
      </c>
      <c r="V3308" s="444">
        <f t="shared" si="2329"/>
        <v>0</v>
      </c>
      <c r="W3308" s="444">
        <f t="shared" si="2329"/>
        <v>0</v>
      </c>
      <c r="X3308" s="444">
        <f t="shared" si="2329"/>
        <v>0</v>
      </c>
      <c r="Y3308" s="466">
        <f t="shared" si="2329"/>
        <v>0</v>
      </c>
      <c r="Z3308" s="444">
        <f t="shared" si="2329"/>
        <v>0</v>
      </c>
      <c r="AA3308" s="444">
        <f t="shared" si="2329"/>
        <v>0</v>
      </c>
      <c r="AB3308" s="444">
        <f t="shared" si="2329"/>
        <v>-0.20618183000000004</v>
      </c>
      <c r="AC3308" s="444">
        <f t="shared" si="2329"/>
        <v>0</v>
      </c>
      <c r="AD3308" s="444">
        <f t="shared" si="2329"/>
        <v>0</v>
      </c>
      <c r="AE3308" s="466">
        <f t="shared" si="2329"/>
        <v>0</v>
      </c>
      <c r="AF3308" s="444">
        <f t="shared" si="2329"/>
        <v>0</v>
      </c>
      <c r="AG3308" s="444">
        <f t="shared" si="2329"/>
        <v>0</v>
      </c>
      <c r="AH3308" s="444">
        <f t="shared" si="2329"/>
        <v>0</v>
      </c>
      <c r="AI3308" s="445">
        <f t="shared" si="2329"/>
        <v>0</v>
      </c>
      <c r="AJ3308" s="466">
        <f t="shared" si="2329"/>
        <v>0</v>
      </c>
      <c r="AK3308" s="444">
        <f t="shared" si="2329"/>
        <v>0</v>
      </c>
      <c r="AL3308" s="444">
        <f t="shared" si="2329"/>
        <v>0</v>
      </c>
      <c r="AM3308" s="444">
        <f t="shared" si="2329"/>
        <v>0</v>
      </c>
      <c r="AN3308" s="445">
        <f t="shared" si="2329"/>
        <v>0</v>
      </c>
    </row>
    <row r="3309" spans="1:40" outlineLevel="1">
      <c r="A3309" s="732" t="s">
        <v>21</v>
      </c>
      <c r="B3309" s="733"/>
      <c r="C3309" s="881"/>
      <c r="D3309" s="733"/>
      <c r="E3309" s="733"/>
      <c r="F3309" s="733"/>
      <c r="G3309" s="733"/>
      <c r="H3309" s="733"/>
      <c r="I3309" s="730"/>
      <c r="J3309" s="729"/>
      <c r="K3309" s="730"/>
      <c r="L3309" s="730"/>
      <c r="M3309" s="730"/>
      <c r="N3309" s="731"/>
      <c r="O3309" s="730"/>
      <c r="P3309" s="730"/>
      <c r="Q3309" s="730"/>
      <c r="R3309" s="730"/>
      <c r="S3309" s="730"/>
      <c r="T3309" s="729"/>
      <c r="U3309" s="730"/>
      <c r="V3309" s="730"/>
      <c r="W3309" s="730"/>
      <c r="X3309" s="730"/>
      <c r="Y3309" s="729"/>
      <c r="Z3309" s="730"/>
      <c r="AA3309" s="730"/>
      <c r="AB3309" s="730"/>
      <c r="AC3309" s="730"/>
      <c r="AD3309" s="730"/>
      <c r="AE3309" s="729"/>
      <c r="AF3309" s="730"/>
      <c r="AG3309" s="730"/>
      <c r="AH3309" s="730"/>
      <c r="AI3309" s="731"/>
      <c r="AJ3309" s="729"/>
      <c r="AK3309" s="730"/>
      <c r="AL3309" s="730"/>
      <c r="AM3309" s="730"/>
      <c r="AN3309" s="731"/>
    </row>
    <row r="3310" spans="1:40" outlineLevel="2">
      <c r="A3310" s="882">
        <f>ROW()</f>
        <v>3310</v>
      </c>
      <c r="B3310" s="453"/>
      <c r="D3310" s="452" t="s">
        <v>300</v>
      </c>
      <c r="H3310" s="458"/>
      <c r="I3310" s="458"/>
      <c r="J3310" s="459"/>
      <c r="K3310" s="458"/>
      <c r="L3310" s="458"/>
      <c r="M3310" s="458"/>
      <c r="N3310" s="463"/>
      <c r="O3310" s="439"/>
      <c r="P3310" s="439"/>
      <c r="Q3310" s="439"/>
      <c r="R3310" s="439"/>
      <c r="S3310" s="439"/>
      <c r="T3310" s="443"/>
      <c r="U3310" s="439"/>
      <c r="V3310" s="439"/>
      <c r="W3310" s="439"/>
      <c r="X3310" s="439"/>
      <c r="Y3310" s="443"/>
      <c r="Z3310" s="439"/>
      <c r="AA3310" s="439"/>
      <c r="AB3310" s="439"/>
      <c r="AC3310" s="596">
        <f t="shared" ref="AC3310:AN3310" si="2330">-IF(AC3256&lt;0,AC3256,IF($D3310="Land",0,IF(AC3238&lt;1,AC3256,MAX(MIN(IF(AC3238&gt;0,(AC3256/AC3238)*AC$9,0),AC3256*AC$9),0))))</f>
        <v>-0.31193191614357951</v>
      </c>
      <c r="AD3310" s="596">
        <f t="shared" si="2330"/>
        <v>-0.31193191614357951</v>
      </c>
      <c r="AE3310" s="443">
        <f t="shared" si="2330"/>
        <v>-0.31193191614357951</v>
      </c>
      <c r="AF3310" s="439">
        <f t="shared" si="2330"/>
        <v>-0.31193191614357957</v>
      </c>
      <c r="AG3310" s="439">
        <f t="shared" si="2330"/>
        <v>-0.31193191614357957</v>
      </c>
      <c r="AH3310" s="596">
        <f t="shared" si="2330"/>
        <v>-0.31193191614357957</v>
      </c>
      <c r="AI3310" s="594">
        <f t="shared" si="2330"/>
        <v>-0.31193191614357962</v>
      </c>
      <c r="AJ3310" s="443">
        <f t="shared" si="2330"/>
        <v>-0.31193191614357968</v>
      </c>
      <c r="AK3310" s="439">
        <f t="shared" si="2330"/>
        <v>-0.31193191614357968</v>
      </c>
      <c r="AL3310" s="439">
        <f t="shared" si="2330"/>
        <v>-0.31193191614357968</v>
      </c>
      <c r="AM3310" s="596">
        <f t="shared" si="2330"/>
        <v>-0.31193191614357968</v>
      </c>
      <c r="AN3310" s="594">
        <f t="shared" si="2330"/>
        <v>-0.31193191614357968</v>
      </c>
    </row>
    <row r="3311" spans="1:40" outlineLevel="2">
      <c r="A3311" s="882">
        <f>ROW()</f>
        <v>3311</v>
      </c>
      <c r="B3311" s="453"/>
      <c r="D3311" s="452" t="s">
        <v>301</v>
      </c>
      <c r="H3311" s="458"/>
      <c r="I3311" s="458"/>
      <c r="J3311" s="459"/>
      <c r="K3311" s="458"/>
      <c r="L3311" s="458"/>
      <c r="M3311" s="458"/>
      <c r="N3311" s="463"/>
      <c r="O3311" s="439"/>
      <c r="P3311" s="439"/>
      <c r="Q3311" s="439"/>
      <c r="R3311" s="439"/>
      <c r="S3311" s="439"/>
      <c r="T3311" s="443"/>
      <c r="U3311" s="439"/>
      <c r="V3311" s="439"/>
      <c r="W3311" s="439"/>
      <c r="X3311" s="439"/>
      <c r="Y3311" s="443"/>
      <c r="Z3311" s="439"/>
      <c r="AA3311" s="439"/>
      <c r="AB3311" s="439"/>
      <c r="AC3311" s="596">
        <f t="shared" ref="AC3311:AN3311" si="2331">-IF(AC3257&lt;0,AC3257,IF($D3311="Land",0,IF(AC3239&lt;1,AC3257,MAX(MIN(IF(AC3239&gt;0,(AC3257/AC3239)*AC$9,0),AC3257*AC$9),0))))</f>
        <v>-2.1367821135595582E-2</v>
      </c>
      <c r="AD3311" s="596">
        <f t="shared" si="2331"/>
        <v>-2.1367821135595582E-2</v>
      </c>
      <c r="AE3311" s="443">
        <f t="shared" si="2331"/>
        <v>-2.1367821135595582E-2</v>
      </c>
      <c r="AF3311" s="439">
        <f t="shared" si="2331"/>
        <v>-2.1367821135595579E-2</v>
      </c>
      <c r="AG3311" s="439">
        <f t="shared" si="2331"/>
        <v>-2.1367821135595579E-2</v>
      </c>
      <c r="AH3311" s="596">
        <f t="shared" si="2331"/>
        <v>-2.1367821135595579E-2</v>
      </c>
      <c r="AI3311" s="594">
        <f t="shared" si="2331"/>
        <v>-2.1367821135595575E-2</v>
      </c>
      <c r="AJ3311" s="443">
        <f t="shared" si="2331"/>
        <v>-2.1367821135595575E-2</v>
      </c>
      <c r="AK3311" s="439">
        <f t="shared" si="2331"/>
        <v>-2.1367821135595572E-2</v>
      </c>
      <c r="AL3311" s="439">
        <f t="shared" si="2331"/>
        <v>-2.1367821135595572E-2</v>
      </c>
      <c r="AM3311" s="596">
        <f t="shared" si="2331"/>
        <v>-2.1367821135595572E-2</v>
      </c>
      <c r="AN3311" s="594">
        <f t="shared" si="2331"/>
        <v>-2.1367821135595572E-2</v>
      </c>
    </row>
    <row r="3312" spans="1:40" outlineLevel="2">
      <c r="A3312" s="882">
        <f>ROW()</f>
        <v>3312</v>
      </c>
      <c r="B3312" s="453"/>
      <c r="D3312" s="452" t="s">
        <v>29</v>
      </c>
      <c r="H3312" s="458"/>
      <c r="I3312" s="458"/>
      <c r="J3312" s="459"/>
      <c r="K3312" s="458"/>
      <c r="L3312" s="458"/>
      <c r="M3312" s="458"/>
      <c r="N3312" s="463"/>
      <c r="O3312" s="439"/>
      <c r="P3312" s="439"/>
      <c r="Q3312" s="439"/>
      <c r="R3312" s="439"/>
      <c r="S3312" s="439"/>
      <c r="T3312" s="443"/>
      <c r="U3312" s="439"/>
      <c r="V3312" s="439"/>
      <c r="W3312" s="439"/>
      <c r="X3312" s="439"/>
      <c r="Y3312" s="443"/>
      <c r="Z3312" s="439"/>
      <c r="AA3312" s="439"/>
      <c r="AB3312" s="439"/>
      <c r="AC3312" s="596">
        <f t="shared" ref="AC3312:AN3312" si="2332">-IF(AC3258&lt;0,AC3258,IF($D3312="Land",0,IF(AC3240&lt;1,AC3258,MAX(MIN(IF(AC3240&gt;0,(AC3258/AC3240)*AC$9,0),AC3258*AC$9),0))))</f>
        <v>0</v>
      </c>
      <c r="AD3312" s="596">
        <f t="shared" si="2332"/>
        <v>0</v>
      </c>
      <c r="AE3312" s="443">
        <f t="shared" si="2332"/>
        <v>0</v>
      </c>
      <c r="AF3312" s="439">
        <f t="shared" si="2332"/>
        <v>0</v>
      </c>
      <c r="AG3312" s="439">
        <f t="shared" si="2332"/>
        <v>0</v>
      </c>
      <c r="AH3312" s="596">
        <f t="shared" si="2332"/>
        <v>0</v>
      </c>
      <c r="AI3312" s="594">
        <f t="shared" si="2332"/>
        <v>0</v>
      </c>
      <c r="AJ3312" s="443">
        <f t="shared" si="2332"/>
        <v>0</v>
      </c>
      <c r="AK3312" s="439">
        <f t="shared" si="2332"/>
        <v>0</v>
      </c>
      <c r="AL3312" s="439">
        <f t="shared" si="2332"/>
        <v>0</v>
      </c>
      <c r="AM3312" s="596">
        <f t="shared" si="2332"/>
        <v>0</v>
      </c>
      <c r="AN3312" s="594">
        <f t="shared" si="2332"/>
        <v>0</v>
      </c>
    </row>
    <row r="3313" spans="1:40" outlineLevel="2">
      <c r="A3313" s="882">
        <f>ROW()</f>
        <v>3313</v>
      </c>
      <c r="B3313" s="453"/>
      <c r="D3313" s="452" t="s">
        <v>30</v>
      </c>
      <c r="H3313" s="458"/>
      <c r="I3313" s="458"/>
      <c r="J3313" s="459"/>
      <c r="K3313" s="458"/>
      <c r="L3313" s="458"/>
      <c r="M3313" s="458"/>
      <c r="N3313" s="463"/>
      <c r="O3313" s="439"/>
      <c r="P3313" s="439"/>
      <c r="Q3313" s="439"/>
      <c r="R3313" s="439"/>
      <c r="S3313" s="439"/>
      <c r="T3313" s="443"/>
      <c r="U3313" s="439"/>
      <c r="V3313" s="439"/>
      <c r="W3313" s="439"/>
      <c r="X3313" s="439"/>
      <c r="Y3313" s="443"/>
      <c r="Z3313" s="439"/>
      <c r="AA3313" s="439"/>
      <c r="AB3313" s="439"/>
      <c r="AC3313" s="596">
        <f t="shared" ref="AC3313:AN3313" si="2333">-IF(AC3259&lt;0,AC3259,IF($D3313="Land",0,IF(AC3241&lt;1,AC3259,MAX(MIN(IF(AC3241&gt;0,(AC3259/AC3241)*AC$9,0),AC3259*AC$9),0))))</f>
        <v>-1.4922647402555167</v>
      </c>
      <c r="AD3313" s="596">
        <f t="shared" si="2333"/>
        <v>-1.4922647402555167</v>
      </c>
      <c r="AE3313" s="443">
        <f t="shared" si="2333"/>
        <v>-1.4922647402555167</v>
      </c>
      <c r="AF3313" s="439">
        <f t="shared" si="2333"/>
        <v>-1.4922647402555165</v>
      </c>
      <c r="AG3313" s="439">
        <f t="shared" si="2333"/>
        <v>-1.4922647402555165</v>
      </c>
      <c r="AH3313" s="596">
        <f t="shared" si="2333"/>
        <v>-1.4922647402555165</v>
      </c>
      <c r="AI3313" s="594">
        <f t="shared" si="2333"/>
        <v>-1.4922647402555163</v>
      </c>
      <c r="AJ3313" s="443">
        <f t="shared" si="2333"/>
        <v>-1.4922647402555163</v>
      </c>
      <c r="AK3313" s="439">
        <f t="shared" si="2333"/>
        <v>-1.492264740255516</v>
      </c>
      <c r="AL3313" s="439">
        <f t="shared" si="2333"/>
        <v>-1.4922647402555163</v>
      </c>
      <c r="AM3313" s="596">
        <f t="shared" si="2333"/>
        <v>-1.4922647402555163</v>
      </c>
      <c r="AN3313" s="594">
        <f t="shared" si="2333"/>
        <v>-1.4922647402555163</v>
      </c>
    </row>
    <row r="3314" spans="1:40" outlineLevel="2">
      <c r="A3314" s="882">
        <f>ROW()</f>
        <v>3314</v>
      </c>
      <c r="B3314" s="453"/>
      <c r="D3314" s="452" t="s">
        <v>31</v>
      </c>
      <c r="H3314" s="458"/>
      <c r="I3314" s="458"/>
      <c r="J3314" s="459"/>
      <c r="K3314" s="458"/>
      <c r="L3314" s="458"/>
      <c r="M3314" s="458"/>
      <c r="N3314" s="463"/>
      <c r="O3314" s="439"/>
      <c r="P3314" s="439"/>
      <c r="Q3314" s="439"/>
      <c r="R3314" s="439"/>
      <c r="S3314" s="439"/>
      <c r="T3314" s="443"/>
      <c r="U3314" s="439"/>
      <c r="V3314" s="439"/>
      <c r="W3314" s="439"/>
      <c r="X3314" s="439"/>
      <c r="Y3314" s="443"/>
      <c r="Z3314" s="439"/>
      <c r="AA3314" s="439"/>
      <c r="AB3314" s="439"/>
      <c r="AC3314" s="596">
        <f t="shared" ref="AC3314:AN3314" si="2334">-IF(AC3260&lt;0,AC3260,IF($D3314="Land",0,IF(AC3242&lt;1,AC3260,MAX(MIN(IF(AC3242&gt;0,(AC3260/AC3242)*AC$9,0),AC3260*AC$9),0))))</f>
        <v>0</v>
      </c>
      <c r="AD3314" s="596">
        <f t="shared" si="2334"/>
        <v>0</v>
      </c>
      <c r="AE3314" s="443">
        <f t="shared" si="2334"/>
        <v>0</v>
      </c>
      <c r="AF3314" s="439">
        <f t="shared" si="2334"/>
        <v>0</v>
      </c>
      <c r="AG3314" s="439">
        <f t="shared" si="2334"/>
        <v>0</v>
      </c>
      <c r="AH3314" s="596">
        <f t="shared" si="2334"/>
        <v>0</v>
      </c>
      <c r="AI3314" s="594">
        <f t="shared" si="2334"/>
        <v>0</v>
      </c>
      <c r="AJ3314" s="443">
        <f t="shared" si="2334"/>
        <v>0</v>
      </c>
      <c r="AK3314" s="439">
        <f t="shared" si="2334"/>
        <v>0</v>
      </c>
      <c r="AL3314" s="439">
        <f t="shared" si="2334"/>
        <v>0</v>
      </c>
      <c r="AM3314" s="596">
        <f t="shared" si="2334"/>
        <v>0</v>
      </c>
      <c r="AN3314" s="594">
        <f t="shared" si="2334"/>
        <v>0</v>
      </c>
    </row>
    <row r="3315" spans="1:40" outlineLevel="2">
      <c r="A3315" s="882">
        <f>ROW()</f>
        <v>3315</v>
      </c>
      <c r="B3315" s="453"/>
      <c r="D3315" s="452" t="s">
        <v>32</v>
      </c>
      <c r="H3315" s="458"/>
      <c r="I3315" s="458"/>
      <c r="J3315" s="459"/>
      <c r="K3315" s="458"/>
      <c r="L3315" s="458"/>
      <c r="M3315" s="458"/>
      <c r="N3315" s="463"/>
      <c r="O3315" s="439"/>
      <c r="P3315" s="439"/>
      <c r="Q3315" s="439"/>
      <c r="R3315" s="439"/>
      <c r="S3315" s="439"/>
      <c r="T3315" s="443"/>
      <c r="U3315" s="439"/>
      <c r="V3315" s="439"/>
      <c r="W3315" s="439"/>
      <c r="X3315" s="439"/>
      <c r="Y3315" s="443"/>
      <c r="Z3315" s="439"/>
      <c r="AA3315" s="439"/>
      <c r="AB3315" s="439"/>
      <c r="AC3315" s="596">
        <f t="shared" ref="AC3315:AN3315" si="2335">-IF(AC3261&lt;0,AC3261,IF($D3315="Land",0,IF(AC3243&lt;1,AC3261,MAX(MIN(IF(AC3243&gt;0,(AC3261/AC3243)*AC$9,0),AC3261*AC$9),0))))</f>
        <v>-0.1153517883618701</v>
      </c>
      <c r="AD3315" s="596">
        <f t="shared" si="2335"/>
        <v>-0.11535178836187009</v>
      </c>
      <c r="AE3315" s="443">
        <f t="shared" si="2335"/>
        <v>-0.11535178836187009</v>
      </c>
      <c r="AF3315" s="439">
        <f t="shared" si="2335"/>
        <v>-0.11535178836187007</v>
      </c>
      <c r="AG3315" s="439">
        <f t="shared" si="2335"/>
        <v>-0.11535178836187006</v>
      </c>
      <c r="AH3315" s="596">
        <f t="shared" si="2335"/>
        <v>-0.11535178836187006</v>
      </c>
      <c r="AI3315" s="594">
        <f t="shared" si="2335"/>
        <v>-0.11535178836187006</v>
      </c>
      <c r="AJ3315" s="443">
        <f t="shared" si="2335"/>
        <v>-0.11535178836187006</v>
      </c>
      <c r="AK3315" s="439">
        <f t="shared" si="2335"/>
        <v>-0.11535178836187006</v>
      </c>
      <c r="AL3315" s="439">
        <f t="shared" si="2335"/>
        <v>-0.11535178836187006</v>
      </c>
      <c r="AM3315" s="596">
        <f t="shared" si="2335"/>
        <v>-0.11535178836187006</v>
      </c>
      <c r="AN3315" s="594">
        <f t="shared" si="2335"/>
        <v>-0.11535178836187007</v>
      </c>
    </row>
    <row r="3316" spans="1:40" outlineLevel="2">
      <c r="A3316" s="882">
        <f>ROW()</f>
        <v>3316</v>
      </c>
      <c r="B3316" s="453"/>
      <c r="D3316" s="452" t="s">
        <v>33</v>
      </c>
      <c r="H3316" s="458"/>
      <c r="I3316" s="458"/>
      <c r="J3316" s="459"/>
      <c r="K3316" s="458"/>
      <c r="L3316" s="458"/>
      <c r="M3316" s="458"/>
      <c r="N3316" s="463"/>
      <c r="O3316" s="439"/>
      <c r="P3316" s="439"/>
      <c r="Q3316" s="439"/>
      <c r="R3316" s="439"/>
      <c r="S3316" s="439"/>
      <c r="T3316" s="443"/>
      <c r="U3316" s="439"/>
      <c r="V3316" s="439"/>
      <c r="W3316" s="439"/>
      <c r="X3316" s="439"/>
      <c r="Y3316" s="443"/>
      <c r="Z3316" s="439"/>
      <c r="AA3316" s="439"/>
      <c r="AB3316" s="439"/>
      <c r="AC3316" s="596">
        <f t="shared" ref="AC3316:AN3316" si="2336">-IF(AC3262&lt;0,AC3262,IF($D3316="Land",0,IF(AC3244&lt;1,AC3262,MAX(MIN(IF(AC3244&gt;0,(AC3262/AC3244)*AC$9,0),AC3262*AC$9),0))))</f>
        <v>-4.6318284626689112E-3</v>
      </c>
      <c r="AD3316" s="596">
        <f t="shared" si="2336"/>
        <v>-4.6318284626689112E-3</v>
      </c>
      <c r="AE3316" s="443">
        <f t="shared" si="2336"/>
        <v>-4.6318284626689112E-3</v>
      </c>
      <c r="AF3316" s="439">
        <f t="shared" si="2336"/>
        <v>-4.6318284626689112E-3</v>
      </c>
      <c r="AG3316" s="439">
        <f t="shared" si="2336"/>
        <v>-4.6318284626689112E-3</v>
      </c>
      <c r="AH3316" s="596">
        <f t="shared" si="2336"/>
        <v>-4.631828462668912E-3</v>
      </c>
      <c r="AI3316" s="594">
        <f t="shared" si="2336"/>
        <v>-4.631828462668912E-3</v>
      </c>
      <c r="AJ3316" s="443">
        <f t="shared" si="2336"/>
        <v>-4.631828462668912E-3</v>
      </c>
      <c r="AK3316" s="439">
        <f t="shared" si="2336"/>
        <v>-4.631828462668912E-3</v>
      </c>
      <c r="AL3316" s="439">
        <f t="shared" si="2336"/>
        <v>-4.631828462668912E-3</v>
      </c>
      <c r="AM3316" s="596">
        <f t="shared" si="2336"/>
        <v>-4.631828462668912E-3</v>
      </c>
      <c r="AN3316" s="594">
        <f t="shared" si="2336"/>
        <v>-4.6318284626689129E-3</v>
      </c>
    </row>
    <row r="3317" spans="1:40" outlineLevel="2">
      <c r="A3317" s="882">
        <f>ROW()</f>
        <v>3317</v>
      </c>
      <c r="B3317" s="453"/>
      <c r="D3317" s="452" t="s">
        <v>27</v>
      </c>
      <c r="H3317" s="458"/>
      <c r="I3317" s="458"/>
      <c r="J3317" s="459"/>
      <c r="K3317" s="458"/>
      <c r="L3317" s="458"/>
      <c r="M3317" s="458"/>
      <c r="N3317" s="463"/>
      <c r="O3317" s="439"/>
      <c r="P3317" s="439"/>
      <c r="Q3317" s="439"/>
      <c r="R3317" s="439"/>
      <c r="S3317" s="439"/>
      <c r="T3317" s="443"/>
      <c r="U3317" s="439"/>
      <c r="V3317" s="439"/>
      <c r="W3317" s="439"/>
      <c r="X3317" s="439"/>
      <c r="Y3317" s="443"/>
      <c r="Z3317" s="439"/>
      <c r="AA3317" s="439"/>
      <c r="AB3317" s="439"/>
      <c r="AC3317" s="596">
        <f t="shared" ref="AC3317:AN3317" si="2337">-IF(AC3263&lt;0,AC3263,IF($D3317="Land",0,IF(AC3245&lt;1,AC3263,MAX(MIN(IF(AC3245&gt;0,(AC3263/AC3245)*AC$9,0),AC3263*AC$9),0))))</f>
        <v>-3.4735601998466384E-2</v>
      </c>
      <c r="AD3317" s="596">
        <f t="shared" si="2337"/>
        <v>-3.4735601998466384E-2</v>
      </c>
      <c r="AE3317" s="443">
        <f t="shared" si="2337"/>
        <v>-3.4735601998466384E-2</v>
      </c>
      <c r="AF3317" s="439">
        <f t="shared" si="2337"/>
        <v>-3.4735601998466384E-2</v>
      </c>
      <c r="AG3317" s="439">
        <f t="shared" si="2337"/>
        <v>-3.4735601998466384E-2</v>
      </c>
      <c r="AH3317" s="596">
        <f t="shared" si="2337"/>
        <v>-3.4735601998466384E-2</v>
      </c>
      <c r="AI3317" s="594">
        <f t="shared" si="2337"/>
        <v>-3.4735601998466384E-2</v>
      </c>
      <c r="AJ3317" s="443">
        <f t="shared" si="2337"/>
        <v>-3.4735601998466384E-2</v>
      </c>
      <c r="AK3317" s="439">
        <f t="shared" si="2337"/>
        <v>-3.4735601998466384E-2</v>
      </c>
      <c r="AL3317" s="439">
        <f t="shared" si="2337"/>
        <v>-3.4735601998466384E-2</v>
      </c>
      <c r="AM3317" s="596">
        <f t="shared" si="2337"/>
        <v>-3.4735601998466384E-2</v>
      </c>
      <c r="AN3317" s="594">
        <f t="shared" si="2337"/>
        <v>-3.4735601998466384E-2</v>
      </c>
    </row>
    <row r="3318" spans="1:40" outlineLevel="2">
      <c r="A3318" s="882">
        <f>ROW()</f>
        <v>3318</v>
      </c>
      <c r="B3318" s="453"/>
      <c r="D3318" s="452" t="s">
        <v>34</v>
      </c>
      <c r="H3318" s="458"/>
      <c r="I3318" s="458"/>
      <c r="J3318" s="459"/>
      <c r="K3318" s="458"/>
      <c r="L3318" s="458"/>
      <c r="M3318" s="458"/>
      <c r="N3318" s="463"/>
      <c r="O3318" s="439"/>
      <c r="P3318" s="439"/>
      <c r="Q3318" s="439"/>
      <c r="R3318" s="439"/>
      <c r="S3318" s="439"/>
      <c r="T3318" s="443"/>
      <c r="U3318" s="439"/>
      <c r="V3318" s="439"/>
      <c r="W3318" s="439"/>
      <c r="X3318" s="439"/>
      <c r="Y3318" s="443"/>
      <c r="Z3318" s="439"/>
      <c r="AA3318" s="439"/>
      <c r="AB3318" s="439"/>
      <c r="AC3318" s="596">
        <f t="shared" ref="AC3318:AN3318" si="2338">-IF(AC3264&lt;0,AC3264,IF($D3318="Land",0,IF(AC3246&lt;1,AC3264,MAX(MIN(IF(AC3246&gt;0,(AC3264/AC3246)*AC$9,0),AC3264*AC$9),0))))</f>
        <v>-1.8243620456323337</v>
      </c>
      <c r="AD3318" s="596">
        <f t="shared" si="2338"/>
        <v>-1.8243620456323337</v>
      </c>
      <c r="AE3318" s="443">
        <f t="shared" si="2338"/>
        <v>-1.8243620456323337</v>
      </c>
      <c r="AF3318" s="439">
        <f t="shared" si="2338"/>
        <v>-1.8243620456323335</v>
      </c>
      <c r="AG3318" s="439">
        <f t="shared" si="2338"/>
        <v>-1.8243620456323335</v>
      </c>
      <c r="AH3318" s="596">
        <f t="shared" si="2338"/>
        <v>-1.8243620456323335</v>
      </c>
      <c r="AI3318" s="594">
        <f t="shared" si="2338"/>
        <v>-1.8243620456323333</v>
      </c>
      <c r="AJ3318" s="443">
        <f t="shared" si="2338"/>
        <v>-1.8243620456323333</v>
      </c>
      <c r="AK3318" s="439">
        <f t="shared" si="2338"/>
        <v>-1.8243620456323331</v>
      </c>
      <c r="AL3318" s="439">
        <f t="shared" si="2338"/>
        <v>-1.8243620456323333</v>
      </c>
      <c r="AM3318" s="596">
        <f t="shared" si="2338"/>
        <v>-1.8243620456323335</v>
      </c>
      <c r="AN3318" s="594">
        <f t="shared" si="2338"/>
        <v>-1.8243620456323335</v>
      </c>
    </row>
    <row r="3319" spans="1:40" outlineLevel="2">
      <c r="A3319" s="882">
        <f>ROW()</f>
        <v>3319</v>
      </c>
      <c r="B3319" s="453"/>
      <c r="D3319" s="452" t="s">
        <v>35</v>
      </c>
      <c r="H3319" s="458"/>
      <c r="I3319" s="458"/>
      <c r="J3319" s="459"/>
      <c r="K3319" s="458"/>
      <c r="L3319" s="458"/>
      <c r="M3319" s="458"/>
      <c r="N3319" s="463"/>
      <c r="O3319" s="439"/>
      <c r="P3319" s="439"/>
      <c r="Q3319" s="439"/>
      <c r="R3319" s="439"/>
      <c r="S3319" s="439"/>
      <c r="T3319" s="443"/>
      <c r="U3319" s="439"/>
      <c r="V3319" s="439"/>
      <c r="W3319" s="439"/>
      <c r="X3319" s="439"/>
      <c r="Y3319" s="443"/>
      <c r="Z3319" s="439"/>
      <c r="AA3319" s="439"/>
      <c r="AB3319" s="439"/>
      <c r="AC3319" s="596">
        <f t="shared" ref="AC3319:AN3319" si="2339">-IF(AC3265&lt;0,AC3265,IF($D3319="Land",0,IF(AC3247&lt;1,AC3265,MAX(MIN(IF(AC3247&gt;0,(AC3265/AC3247)*AC$9,0),AC3265*AC$9),0))))</f>
        <v>-0.10101882874372212</v>
      </c>
      <c r="AD3319" s="596">
        <f t="shared" si="2339"/>
        <v>-0.10101882874372212</v>
      </c>
      <c r="AE3319" s="443">
        <f t="shared" si="2339"/>
        <v>-0.10101882874372212</v>
      </c>
      <c r="AF3319" s="439">
        <f t="shared" si="2339"/>
        <v>-0.10101882874372212</v>
      </c>
      <c r="AG3319" s="439">
        <f t="shared" si="2339"/>
        <v>-0.1010188287437221</v>
      </c>
      <c r="AH3319" s="596">
        <f t="shared" si="2339"/>
        <v>-0.1010188287437221</v>
      </c>
      <c r="AI3319" s="594">
        <f t="shared" si="2339"/>
        <v>-0.1010188287437221</v>
      </c>
      <c r="AJ3319" s="443">
        <f t="shared" si="2339"/>
        <v>-0.1010188287437221</v>
      </c>
      <c r="AK3319" s="439">
        <f t="shared" si="2339"/>
        <v>-0.10101882874372212</v>
      </c>
      <c r="AL3319" s="439">
        <f t="shared" si="2339"/>
        <v>-0.10101882874372212</v>
      </c>
      <c r="AM3319" s="596">
        <f t="shared" si="2339"/>
        <v>0</v>
      </c>
      <c r="AN3319" s="594">
        <f t="shared" si="2339"/>
        <v>0</v>
      </c>
    </row>
    <row r="3320" spans="1:40" outlineLevel="2">
      <c r="A3320" s="882">
        <f>ROW()</f>
        <v>3320</v>
      </c>
      <c r="B3320" s="453"/>
      <c r="D3320" s="452" t="s">
        <v>302</v>
      </c>
      <c r="H3320" s="458"/>
      <c r="I3320" s="458"/>
      <c r="J3320" s="459"/>
      <c r="K3320" s="458"/>
      <c r="L3320" s="458"/>
      <c r="M3320" s="458"/>
      <c r="N3320" s="463"/>
      <c r="O3320" s="439"/>
      <c r="P3320" s="439"/>
      <c r="Q3320" s="439"/>
      <c r="R3320" s="439"/>
      <c r="S3320" s="439"/>
      <c r="T3320" s="443"/>
      <c r="U3320" s="439"/>
      <c r="V3320" s="439"/>
      <c r="W3320" s="439"/>
      <c r="X3320" s="439"/>
      <c r="Y3320" s="443"/>
      <c r="Z3320" s="439"/>
      <c r="AA3320" s="439"/>
      <c r="AB3320" s="439"/>
      <c r="AC3320" s="596">
        <f t="shared" ref="AC3320:AN3320" si="2340">-IF(AC3266&lt;0,AC3266,IF($D3320="Land",0,IF(AC3248&lt;1,AC3266,MAX(MIN(IF(AC3248&gt;0,(AC3266/AC3248)*AC$9,0),AC3266*AC$9),0))))</f>
        <v>-0.17871088637423405</v>
      </c>
      <c r="AD3320" s="596">
        <f t="shared" si="2340"/>
        <v>-0.17871088637423405</v>
      </c>
      <c r="AE3320" s="443">
        <f t="shared" si="2340"/>
        <v>-0.17871088637423405</v>
      </c>
      <c r="AF3320" s="439">
        <f t="shared" si="2340"/>
        <v>-0.17871088637423402</v>
      </c>
      <c r="AG3320" s="439">
        <f t="shared" si="2340"/>
        <v>-0.17871088637423405</v>
      </c>
      <c r="AH3320" s="596">
        <f t="shared" si="2340"/>
        <v>-0.17871088637423405</v>
      </c>
      <c r="AI3320" s="594">
        <f t="shared" si="2340"/>
        <v>-0.17871088637423405</v>
      </c>
      <c r="AJ3320" s="443">
        <f t="shared" si="2340"/>
        <v>-0.17871088637423405</v>
      </c>
      <c r="AK3320" s="439">
        <f t="shared" si="2340"/>
        <v>-0.17871088637423405</v>
      </c>
      <c r="AL3320" s="439">
        <f t="shared" si="2340"/>
        <v>-0.17871088637423405</v>
      </c>
      <c r="AM3320" s="596">
        <f t="shared" si="2340"/>
        <v>0</v>
      </c>
      <c r="AN3320" s="594">
        <f t="shared" si="2340"/>
        <v>0</v>
      </c>
    </row>
    <row r="3321" spans="1:40" outlineLevel="2">
      <c r="A3321" s="882">
        <f>ROW()</f>
        <v>3321</v>
      </c>
      <c r="B3321" s="453"/>
      <c r="D3321" s="452" t="s">
        <v>36</v>
      </c>
      <c r="H3321" s="458"/>
      <c r="I3321" s="458"/>
      <c r="J3321" s="459"/>
      <c r="K3321" s="458"/>
      <c r="L3321" s="458"/>
      <c r="M3321" s="458"/>
      <c r="N3321" s="463"/>
      <c r="O3321" s="439"/>
      <c r="P3321" s="439"/>
      <c r="Q3321" s="439"/>
      <c r="R3321" s="439"/>
      <c r="S3321" s="439"/>
      <c r="T3321" s="443"/>
      <c r="U3321" s="439"/>
      <c r="V3321" s="439"/>
      <c r="W3321" s="439"/>
      <c r="X3321" s="439"/>
      <c r="Y3321" s="443"/>
      <c r="Z3321" s="439"/>
      <c r="AA3321" s="439"/>
      <c r="AB3321" s="439"/>
      <c r="AC3321" s="596">
        <f t="shared" ref="AC3321:AN3321" si="2341">-IF(AC3267&lt;0,AC3267,IF($D3321="Land",0,IF(AC3249&lt;1,AC3267,MAX(MIN(IF(AC3249&gt;0,(AC3267/AC3249)*AC$9,0),AC3267*AC$9),0))))</f>
        <v>-2.0437381643819039</v>
      </c>
      <c r="AD3321" s="596">
        <f t="shared" si="2341"/>
        <v>-2.0437381643819039</v>
      </c>
      <c r="AE3321" s="443">
        <f t="shared" si="2341"/>
        <v>-2.0437381643819039</v>
      </c>
      <c r="AF3321" s="439">
        <f t="shared" si="2341"/>
        <v>-2.0437381643819039</v>
      </c>
      <c r="AG3321" s="439">
        <f t="shared" si="2341"/>
        <v>0</v>
      </c>
      <c r="AH3321" s="596">
        <f t="shared" si="2341"/>
        <v>0</v>
      </c>
      <c r="AI3321" s="594">
        <f t="shared" si="2341"/>
        <v>0</v>
      </c>
      <c r="AJ3321" s="443">
        <f t="shared" si="2341"/>
        <v>0</v>
      </c>
      <c r="AK3321" s="439">
        <f t="shared" si="2341"/>
        <v>0</v>
      </c>
      <c r="AL3321" s="439">
        <f t="shared" si="2341"/>
        <v>0</v>
      </c>
      <c r="AM3321" s="596">
        <f t="shared" si="2341"/>
        <v>0</v>
      </c>
      <c r="AN3321" s="594">
        <f t="shared" si="2341"/>
        <v>0</v>
      </c>
    </row>
    <row r="3322" spans="1:40" outlineLevel="2">
      <c r="A3322" s="882">
        <f>ROW()</f>
        <v>3322</v>
      </c>
      <c r="B3322" s="453"/>
      <c r="D3322" s="452" t="s">
        <v>583</v>
      </c>
      <c r="H3322" s="458"/>
      <c r="I3322" s="458"/>
      <c r="J3322" s="459"/>
      <c r="K3322" s="458"/>
      <c r="L3322" s="458"/>
      <c r="M3322" s="458"/>
      <c r="N3322" s="463"/>
      <c r="O3322" s="439"/>
      <c r="P3322" s="439"/>
      <c r="Q3322" s="439"/>
      <c r="R3322" s="439"/>
      <c r="S3322" s="439"/>
      <c r="T3322" s="443"/>
      <c r="U3322" s="439"/>
      <c r="V3322" s="439"/>
      <c r="W3322" s="439"/>
      <c r="X3322" s="439"/>
      <c r="Y3322" s="443"/>
      <c r="Z3322" s="439"/>
      <c r="AA3322" s="439"/>
      <c r="AB3322" s="439"/>
      <c r="AC3322" s="596">
        <f t="shared" ref="AC3322:AN3322" si="2342">-IF(AC3268&lt;0,AC3268,IF($D3322="Land",0,IF(AC3250&lt;1,AC3268,MAX(MIN(IF(AC3250&gt;0,(AC3268/AC3250)*AC$9,0),AC3268*AC$9),0))))</f>
        <v>0</v>
      </c>
      <c r="AD3322" s="596">
        <f t="shared" si="2342"/>
        <v>0</v>
      </c>
      <c r="AE3322" s="443">
        <f t="shared" si="2342"/>
        <v>0</v>
      </c>
      <c r="AF3322" s="439">
        <f t="shared" si="2342"/>
        <v>0</v>
      </c>
      <c r="AG3322" s="439">
        <f t="shared" si="2342"/>
        <v>0</v>
      </c>
      <c r="AH3322" s="596">
        <f t="shared" si="2342"/>
        <v>0</v>
      </c>
      <c r="AI3322" s="594">
        <f t="shared" si="2342"/>
        <v>0</v>
      </c>
      <c r="AJ3322" s="443">
        <f t="shared" si="2342"/>
        <v>0</v>
      </c>
      <c r="AK3322" s="439">
        <f t="shared" si="2342"/>
        <v>0</v>
      </c>
      <c r="AL3322" s="439">
        <f t="shared" si="2342"/>
        <v>0</v>
      </c>
      <c r="AM3322" s="596">
        <f t="shared" si="2342"/>
        <v>0</v>
      </c>
      <c r="AN3322" s="594">
        <f t="shared" si="2342"/>
        <v>0</v>
      </c>
    </row>
    <row r="3323" spans="1:40" outlineLevel="2">
      <c r="A3323" s="882">
        <f>ROW()</f>
        <v>3323</v>
      </c>
      <c r="B3323" s="453"/>
      <c r="D3323" s="452" t="s">
        <v>81</v>
      </c>
      <c r="H3323" s="458"/>
      <c r="I3323" s="458"/>
      <c r="J3323" s="459"/>
      <c r="K3323" s="458"/>
      <c r="L3323" s="458"/>
      <c r="M3323" s="458"/>
      <c r="N3323" s="463"/>
      <c r="O3323" s="439"/>
      <c r="P3323" s="439"/>
      <c r="Q3323" s="439"/>
      <c r="R3323" s="439"/>
      <c r="S3323" s="439"/>
      <c r="T3323" s="443"/>
      <c r="U3323" s="439"/>
      <c r="V3323" s="439"/>
      <c r="W3323" s="439"/>
      <c r="X3323" s="439"/>
      <c r="Y3323" s="443"/>
      <c r="Z3323" s="439"/>
      <c r="AA3323" s="439"/>
      <c r="AB3323" s="439"/>
      <c r="AC3323" s="596">
        <f t="shared" ref="AC3323:AN3323" si="2343">-IF(AC3269&lt;0,AC3269,IF($D3323="Land",0,IF(AC3251&lt;1,AC3269,MAX(MIN(IF(AC3251&gt;0,(AC3269/AC3251)*AC$9,0),AC3269*AC$9),0))))</f>
        <v>0</v>
      </c>
      <c r="AD3323" s="596">
        <f t="shared" si="2343"/>
        <v>0</v>
      </c>
      <c r="AE3323" s="443">
        <f t="shared" si="2343"/>
        <v>0</v>
      </c>
      <c r="AF3323" s="439">
        <f t="shared" si="2343"/>
        <v>0</v>
      </c>
      <c r="AG3323" s="439">
        <f t="shared" si="2343"/>
        <v>0</v>
      </c>
      <c r="AH3323" s="596">
        <f t="shared" si="2343"/>
        <v>0</v>
      </c>
      <c r="AI3323" s="594">
        <f t="shared" si="2343"/>
        <v>0</v>
      </c>
      <c r="AJ3323" s="443">
        <f t="shared" si="2343"/>
        <v>0</v>
      </c>
      <c r="AK3323" s="439">
        <f t="shared" si="2343"/>
        <v>0</v>
      </c>
      <c r="AL3323" s="439">
        <f t="shared" si="2343"/>
        <v>0</v>
      </c>
      <c r="AM3323" s="596">
        <f t="shared" si="2343"/>
        <v>0</v>
      </c>
      <c r="AN3323" s="594">
        <f t="shared" si="2343"/>
        <v>0</v>
      </c>
    </row>
    <row r="3324" spans="1:40" outlineLevel="2">
      <c r="A3324" s="882">
        <f>ROW()</f>
        <v>3324</v>
      </c>
      <c r="B3324" s="453"/>
      <c r="D3324" s="452" t="s">
        <v>28</v>
      </c>
      <c r="H3324" s="458"/>
      <c r="I3324" s="458"/>
      <c r="J3324" s="459"/>
      <c r="K3324" s="458"/>
      <c r="L3324" s="458"/>
      <c r="M3324" s="458"/>
      <c r="N3324" s="463"/>
      <c r="O3324" s="439"/>
      <c r="P3324" s="439"/>
      <c r="Q3324" s="439"/>
      <c r="R3324" s="439"/>
      <c r="S3324" s="439"/>
      <c r="T3324" s="443"/>
      <c r="U3324" s="439"/>
      <c r="V3324" s="439"/>
      <c r="W3324" s="439"/>
      <c r="X3324" s="439"/>
      <c r="Y3324" s="443"/>
      <c r="Z3324" s="439"/>
      <c r="AA3324" s="439"/>
      <c r="AB3324" s="439"/>
      <c r="AC3324" s="596">
        <f t="shared" ref="AC3324:AN3324" si="2344">-IF(AC3270&lt;0,AC3270,IF($D3324="Land",0,IF(AC3252&lt;1,AC3270,MAX(MIN(IF(AC3252&gt;0,(AC3270/AC3252)*AC$9,0),AC3270*AC$9),0))))</f>
        <v>0</v>
      </c>
      <c r="AD3324" s="596">
        <f t="shared" si="2344"/>
        <v>0</v>
      </c>
      <c r="AE3324" s="443">
        <f t="shared" si="2344"/>
        <v>0</v>
      </c>
      <c r="AF3324" s="439">
        <f t="shared" si="2344"/>
        <v>0</v>
      </c>
      <c r="AG3324" s="439">
        <f t="shared" si="2344"/>
        <v>0</v>
      </c>
      <c r="AH3324" s="596">
        <f t="shared" si="2344"/>
        <v>0</v>
      </c>
      <c r="AI3324" s="594">
        <f t="shared" si="2344"/>
        <v>0</v>
      </c>
      <c r="AJ3324" s="443">
        <f t="shared" si="2344"/>
        <v>0</v>
      </c>
      <c r="AK3324" s="439">
        <f t="shared" si="2344"/>
        <v>0</v>
      </c>
      <c r="AL3324" s="439">
        <f t="shared" si="2344"/>
        <v>0</v>
      </c>
      <c r="AM3324" s="596">
        <f t="shared" si="2344"/>
        <v>0</v>
      </c>
      <c r="AN3324" s="594">
        <f t="shared" si="2344"/>
        <v>0</v>
      </c>
    </row>
    <row r="3325" spans="1:40" outlineLevel="2">
      <c r="A3325" s="882">
        <f>ROW()</f>
        <v>3325</v>
      </c>
      <c r="B3325" s="453"/>
      <c r="D3325" s="456" t="s">
        <v>443</v>
      </c>
      <c r="E3325" s="456"/>
      <c r="F3325" s="456"/>
      <c r="G3325" s="456"/>
      <c r="H3325" s="460"/>
      <c r="I3325" s="460"/>
      <c r="J3325" s="461"/>
      <c r="K3325" s="460"/>
      <c r="L3325" s="460"/>
      <c r="M3325" s="460"/>
      <c r="N3325" s="465"/>
      <c r="O3325" s="441"/>
      <c r="P3325" s="441"/>
      <c r="Q3325" s="441"/>
      <c r="R3325" s="441"/>
      <c r="S3325" s="441"/>
      <c r="T3325" s="462"/>
      <c r="U3325" s="441"/>
      <c r="V3325" s="441"/>
      <c r="W3325" s="441"/>
      <c r="X3325" s="159"/>
      <c r="Y3325" s="462"/>
      <c r="Z3325" s="441"/>
      <c r="AA3325" s="159"/>
      <c r="AB3325" s="159"/>
      <c r="AC3325" s="158">
        <f t="shared" ref="AC3325:AN3325" si="2345">-IF(AC3271&lt;0,AC3271,IF($D3325="Land",0,IF(AC3253&lt;1,AC3271,MAX(MIN(IF(AC3253&gt;0,(AC3271/AC3253)*AC$9,0),AC3271*AC$9),0))))</f>
        <v>0</v>
      </c>
      <c r="AD3325" s="158">
        <f t="shared" si="2345"/>
        <v>0</v>
      </c>
      <c r="AE3325" s="341">
        <f t="shared" si="2345"/>
        <v>0</v>
      </c>
      <c r="AF3325" s="159">
        <f t="shared" si="2345"/>
        <v>0</v>
      </c>
      <c r="AG3325" s="159">
        <f t="shared" si="2345"/>
        <v>0</v>
      </c>
      <c r="AH3325" s="158">
        <f t="shared" si="2345"/>
        <v>0</v>
      </c>
      <c r="AI3325" s="321">
        <f t="shared" si="2345"/>
        <v>0</v>
      </c>
      <c r="AJ3325" s="341">
        <f t="shared" si="2345"/>
        <v>0</v>
      </c>
      <c r="AK3325" s="159">
        <f t="shared" si="2345"/>
        <v>0</v>
      </c>
      <c r="AL3325" s="159">
        <f t="shared" si="2345"/>
        <v>0</v>
      </c>
      <c r="AM3325" s="158">
        <f t="shared" si="2345"/>
        <v>0</v>
      </c>
      <c r="AN3325" s="321">
        <f t="shared" si="2345"/>
        <v>0</v>
      </c>
    </row>
    <row r="3326" spans="1:40" outlineLevel="2">
      <c r="A3326" s="882">
        <f>ROW()</f>
        <v>3326</v>
      </c>
      <c r="B3326" s="453"/>
      <c r="D3326" s="452" t="s">
        <v>24</v>
      </c>
      <c r="F3326" s="454"/>
      <c r="G3326" s="454"/>
      <c r="H3326" s="448"/>
      <c r="I3326" s="448"/>
      <c r="J3326" s="464"/>
      <c r="K3326" s="448"/>
      <c r="L3326" s="448"/>
      <c r="M3326" s="448"/>
      <c r="N3326" s="449"/>
      <c r="O3326" s="439"/>
      <c r="P3326" s="439"/>
      <c r="Q3326" s="439"/>
      <c r="R3326" s="439"/>
      <c r="S3326" s="439"/>
      <c r="T3326" s="443"/>
      <c r="U3326" s="439"/>
      <c r="V3326" s="439"/>
      <c r="W3326" s="439"/>
      <c r="X3326" s="439"/>
      <c r="Y3326" s="443"/>
      <c r="Z3326" s="439"/>
      <c r="AA3326" s="439"/>
      <c r="AB3326" s="439"/>
      <c r="AC3326" s="439">
        <f t="shared" ref="AC3326:AN3326" si="2346">SUM(AC3310:AC3325)</f>
        <v>-6.1281136214898906</v>
      </c>
      <c r="AD3326" s="439">
        <f t="shared" si="2346"/>
        <v>-6.1281136214898906</v>
      </c>
      <c r="AE3326" s="443">
        <f t="shared" si="2346"/>
        <v>-6.1281136214898906</v>
      </c>
      <c r="AF3326" s="439">
        <f t="shared" si="2346"/>
        <v>-6.1281136214898906</v>
      </c>
      <c r="AG3326" s="439">
        <f t="shared" si="2346"/>
        <v>-4.0843754571079867</v>
      </c>
      <c r="AH3326" s="439">
        <f t="shared" si="2346"/>
        <v>-4.0843754571079867</v>
      </c>
      <c r="AI3326" s="440">
        <f t="shared" si="2346"/>
        <v>-4.0843754571079858</v>
      </c>
      <c r="AJ3326" s="443">
        <f t="shared" si="2346"/>
        <v>-4.0843754571079858</v>
      </c>
      <c r="AK3326" s="439">
        <f t="shared" si="2346"/>
        <v>-4.0843754571079858</v>
      </c>
      <c r="AL3326" s="439">
        <f t="shared" si="2346"/>
        <v>-4.0843754571079858</v>
      </c>
      <c r="AM3326" s="439">
        <f t="shared" si="2346"/>
        <v>-3.8046457419900301</v>
      </c>
      <c r="AN3326" s="440">
        <f t="shared" si="2346"/>
        <v>-3.8046457419900301</v>
      </c>
    </row>
    <row r="3327" spans="1:40" outlineLevel="1">
      <c r="A3327" s="732" t="s">
        <v>299</v>
      </c>
      <c r="B3327" s="733"/>
      <c r="C3327" s="881"/>
      <c r="D3327" s="733"/>
      <c r="E3327" s="733"/>
      <c r="F3327" s="733"/>
      <c r="G3327" s="730"/>
      <c r="H3327" s="733"/>
      <c r="I3327" s="730"/>
      <c r="J3327" s="729"/>
      <c r="K3327" s="730"/>
      <c r="L3327" s="730"/>
      <c r="M3327" s="730"/>
      <c r="N3327" s="731"/>
      <c r="O3327" s="730"/>
      <c r="P3327" s="730"/>
      <c r="Q3327" s="730"/>
      <c r="R3327" s="730"/>
      <c r="S3327" s="730"/>
      <c r="T3327" s="729"/>
      <c r="U3327" s="730"/>
      <c r="V3327" s="730"/>
      <c r="W3327" s="730"/>
      <c r="X3327" s="730"/>
      <c r="Y3327" s="729"/>
      <c r="Z3327" s="730"/>
      <c r="AA3327" s="730"/>
      <c r="AB3327" s="730"/>
      <c r="AC3327" s="730"/>
      <c r="AD3327" s="730"/>
      <c r="AE3327" s="729"/>
      <c r="AF3327" s="730"/>
      <c r="AG3327" s="730"/>
      <c r="AH3327" s="730"/>
      <c r="AI3327" s="731"/>
      <c r="AJ3327" s="729"/>
      <c r="AK3327" s="730"/>
      <c r="AL3327" s="730"/>
      <c r="AM3327" s="730"/>
      <c r="AN3327" s="731"/>
    </row>
    <row r="3328" spans="1:40" outlineLevel="2">
      <c r="A3328" s="882">
        <f>ROW()</f>
        <v>3328</v>
      </c>
      <c r="B3328" s="453"/>
      <c r="D3328" s="452" t="s">
        <v>300</v>
      </c>
      <c r="H3328" s="458"/>
      <c r="I3328" s="463"/>
      <c r="J3328" s="27"/>
      <c r="K3328" s="27"/>
      <c r="L3328" s="27"/>
      <c r="M3328" s="27"/>
      <c r="N3328" s="313"/>
      <c r="O3328" s="27"/>
      <c r="P3328" s="27"/>
      <c r="Q3328" s="27"/>
      <c r="R3328" s="27"/>
      <c r="S3328" s="27"/>
      <c r="T3328" s="595"/>
      <c r="U3328" s="27"/>
      <c r="V3328" s="27"/>
      <c r="W3328" s="27"/>
      <c r="X3328" s="27"/>
      <c r="Y3328" s="324"/>
      <c r="Z3328" s="157"/>
      <c r="AA3328" s="157"/>
      <c r="AB3328" s="27">
        <f>AB$714</f>
        <v>0</v>
      </c>
      <c r="AC3328" s="157"/>
      <c r="AD3328" s="157"/>
      <c r="AE3328" s="324"/>
      <c r="AF3328" s="157"/>
      <c r="AG3328" s="157"/>
      <c r="AH3328" s="157"/>
      <c r="AI3328" s="320"/>
      <c r="AJ3328" s="324"/>
      <c r="AK3328" s="157"/>
      <c r="AL3328" s="157"/>
      <c r="AM3328" s="157"/>
      <c r="AN3328" s="320"/>
    </row>
    <row r="3329" spans="1:40" outlineLevel="2">
      <c r="A3329" s="882">
        <f>ROW()</f>
        <v>3329</v>
      </c>
      <c r="B3329" s="453"/>
      <c r="D3329" s="452" t="s">
        <v>301</v>
      </c>
      <c r="H3329" s="458"/>
      <c r="I3329" s="463"/>
      <c r="J3329" s="27"/>
      <c r="K3329" s="27"/>
      <c r="L3329" s="27"/>
      <c r="M3329" s="27"/>
      <c r="N3329" s="313"/>
      <c r="O3329" s="27"/>
      <c r="P3329" s="27"/>
      <c r="Q3329" s="27"/>
      <c r="R3329" s="27"/>
      <c r="S3329" s="27"/>
      <c r="T3329" s="595"/>
      <c r="U3329" s="27"/>
      <c r="V3329" s="27"/>
      <c r="W3329" s="27"/>
      <c r="X3329" s="27"/>
      <c r="Y3329" s="324"/>
      <c r="Z3329" s="157"/>
      <c r="AA3329" s="157"/>
      <c r="AB3329" s="27">
        <f>AB$715</f>
        <v>0</v>
      </c>
      <c r="AC3329" s="157"/>
      <c r="AD3329" s="157"/>
      <c r="AE3329" s="324"/>
      <c r="AF3329" s="157"/>
      <c r="AG3329" s="157"/>
      <c r="AH3329" s="157"/>
      <c r="AI3329" s="320"/>
      <c r="AJ3329" s="324"/>
      <c r="AK3329" s="157"/>
      <c r="AL3329" s="157"/>
      <c r="AM3329" s="157"/>
      <c r="AN3329" s="320"/>
    </row>
    <row r="3330" spans="1:40" outlineLevel="2">
      <c r="A3330" s="882">
        <f>ROW()</f>
        <v>3330</v>
      </c>
      <c r="B3330" s="453"/>
      <c r="D3330" s="452" t="s">
        <v>29</v>
      </c>
      <c r="H3330" s="458"/>
      <c r="I3330" s="463"/>
      <c r="J3330" s="27"/>
      <c r="K3330" s="27"/>
      <c r="L3330" s="27"/>
      <c r="M3330" s="27"/>
      <c r="N3330" s="313"/>
      <c r="O3330" s="27"/>
      <c r="P3330" s="27"/>
      <c r="Q3330" s="27"/>
      <c r="R3330" s="27"/>
      <c r="S3330" s="27"/>
      <c r="T3330" s="595"/>
      <c r="U3330" s="27"/>
      <c r="V3330" s="27"/>
      <c r="W3330" s="27"/>
      <c r="X3330" s="27"/>
      <c r="Y3330" s="324"/>
      <c r="Z3330" s="157"/>
      <c r="AA3330" s="157"/>
      <c r="AB3330" s="27">
        <f>AB$716</f>
        <v>0</v>
      </c>
      <c r="AC3330" s="157"/>
      <c r="AD3330" s="157"/>
      <c r="AE3330" s="324"/>
      <c r="AF3330" s="157"/>
      <c r="AG3330" s="157"/>
      <c r="AH3330" s="157"/>
      <c r="AI3330" s="320"/>
      <c r="AJ3330" s="324"/>
      <c r="AK3330" s="157"/>
      <c r="AL3330" s="157"/>
      <c r="AM3330" s="157"/>
      <c r="AN3330" s="320"/>
    </row>
    <row r="3331" spans="1:40" outlineLevel="2">
      <c r="A3331" s="882">
        <f>ROW()</f>
        <v>3331</v>
      </c>
      <c r="B3331" s="453"/>
      <c r="D3331" s="452" t="s">
        <v>30</v>
      </c>
      <c r="H3331" s="458"/>
      <c r="I3331" s="463"/>
      <c r="J3331" s="27"/>
      <c r="K3331" s="27"/>
      <c r="L3331" s="27"/>
      <c r="M3331" s="27"/>
      <c r="N3331" s="313"/>
      <c r="O3331" s="27"/>
      <c r="P3331" s="27"/>
      <c r="Q3331" s="27"/>
      <c r="R3331" s="27"/>
      <c r="S3331" s="27"/>
      <c r="T3331" s="595"/>
      <c r="U3331" s="27"/>
      <c r="V3331" s="27"/>
      <c r="W3331" s="27"/>
      <c r="X3331" s="27"/>
      <c r="Y3331" s="324"/>
      <c r="Z3331" s="157"/>
      <c r="AA3331" s="157"/>
      <c r="AB3331" s="27">
        <f>AB$717</f>
        <v>0</v>
      </c>
      <c r="AC3331" s="157"/>
      <c r="AD3331" s="157"/>
      <c r="AE3331" s="324"/>
      <c r="AF3331" s="157"/>
      <c r="AG3331" s="157"/>
      <c r="AH3331" s="157"/>
      <c r="AI3331" s="320"/>
      <c r="AJ3331" s="324"/>
      <c r="AK3331" s="157"/>
      <c r="AL3331" s="157"/>
      <c r="AM3331" s="157"/>
      <c r="AN3331" s="320"/>
    </row>
    <row r="3332" spans="1:40" outlineLevel="2">
      <c r="A3332" s="882">
        <f>ROW()</f>
        <v>3332</v>
      </c>
      <c r="B3332" s="453"/>
      <c r="D3332" s="452" t="s">
        <v>31</v>
      </c>
      <c r="H3332" s="458"/>
      <c r="I3332" s="463"/>
      <c r="J3332" s="27"/>
      <c r="K3332" s="27"/>
      <c r="L3332" s="27"/>
      <c r="M3332" s="27"/>
      <c r="N3332" s="313"/>
      <c r="O3332" s="27"/>
      <c r="P3332" s="27"/>
      <c r="Q3332" s="27"/>
      <c r="R3332" s="27"/>
      <c r="S3332" s="27"/>
      <c r="T3332" s="595"/>
      <c r="U3332" s="27"/>
      <c r="V3332" s="27"/>
      <c r="W3332" s="27"/>
      <c r="X3332" s="27"/>
      <c r="Y3332" s="324"/>
      <c r="Z3332" s="157"/>
      <c r="AA3332" s="157"/>
      <c r="AB3332" s="27">
        <f>AB$718</f>
        <v>0</v>
      </c>
      <c r="AC3332" s="157"/>
      <c r="AD3332" s="157"/>
      <c r="AE3332" s="324"/>
      <c r="AF3332" s="157"/>
      <c r="AG3332" s="157"/>
      <c r="AH3332" s="157"/>
      <c r="AI3332" s="320"/>
      <c r="AJ3332" s="324"/>
      <c r="AK3332" s="157"/>
      <c r="AL3332" s="157"/>
      <c r="AM3332" s="157"/>
      <c r="AN3332" s="320"/>
    </row>
    <row r="3333" spans="1:40" outlineLevel="2">
      <c r="A3333" s="882">
        <f>ROW()</f>
        <v>3333</v>
      </c>
      <c r="B3333" s="453"/>
      <c r="D3333" s="452" t="s">
        <v>32</v>
      </c>
      <c r="H3333" s="458"/>
      <c r="I3333" s="463"/>
      <c r="J3333" s="27"/>
      <c r="K3333" s="27"/>
      <c r="L3333" s="27"/>
      <c r="M3333" s="27"/>
      <c r="N3333" s="313"/>
      <c r="O3333" s="27"/>
      <c r="P3333" s="27"/>
      <c r="Q3333" s="27"/>
      <c r="R3333" s="27"/>
      <c r="S3333" s="27"/>
      <c r="T3333" s="595"/>
      <c r="U3333" s="27"/>
      <c r="V3333" s="27"/>
      <c r="W3333" s="27"/>
      <c r="X3333" s="27"/>
      <c r="Y3333" s="324"/>
      <c r="Z3333" s="157"/>
      <c r="AA3333" s="157"/>
      <c r="AB3333" s="27">
        <f>AB$719</f>
        <v>0</v>
      </c>
      <c r="AC3333" s="157"/>
      <c r="AD3333" s="157"/>
      <c r="AE3333" s="324"/>
      <c r="AF3333" s="157"/>
      <c r="AG3333" s="157"/>
      <c r="AH3333" s="157"/>
      <c r="AI3333" s="320"/>
      <c r="AJ3333" s="324"/>
      <c r="AK3333" s="157"/>
      <c r="AL3333" s="157"/>
      <c r="AM3333" s="157"/>
      <c r="AN3333" s="320"/>
    </row>
    <row r="3334" spans="1:40" outlineLevel="2">
      <c r="A3334" s="882">
        <f>ROW()</f>
        <v>3334</v>
      </c>
      <c r="B3334" s="453"/>
      <c r="D3334" s="452" t="s">
        <v>33</v>
      </c>
      <c r="H3334" s="458"/>
      <c r="I3334" s="463"/>
      <c r="J3334" s="27"/>
      <c r="K3334" s="27"/>
      <c r="L3334" s="27"/>
      <c r="M3334" s="27"/>
      <c r="N3334" s="313"/>
      <c r="O3334" s="27"/>
      <c r="P3334" s="27"/>
      <c r="Q3334" s="27"/>
      <c r="R3334" s="27"/>
      <c r="S3334" s="27"/>
      <c r="T3334" s="595"/>
      <c r="U3334" s="27"/>
      <c r="V3334" s="27"/>
      <c r="W3334" s="27"/>
      <c r="X3334" s="27"/>
      <c r="Y3334" s="324"/>
      <c r="Z3334" s="157"/>
      <c r="AA3334" s="157"/>
      <c r="AB3334" s="27">
        <f>AB$720</f>
        <v>0</v>
      </c>
      <c r="AC3334" s="157"/>
      <c r="AD3334" s="157"/>
      <c r="AE3334" s="324"/>
      <c r="AF3334" s="157"/>
      <c r="AG3334" s="157"/>
      <c r="AH3334" s="157"/>
      <c r="AI3334" s="320"/>
      <c r="AJ3334" s="324"/>
      <c r="AK3334" s="157"/>
      <c r="AL3334" s="157"/>
      <c r="AM3334" s="157"/>
      <c r="AN3334" s="320"/>
    </row>
    <row r="3335" spans="1:40" outlineLevel="2">
      <c r="A3335" s="882">
        <f>ROW()</f>
        <v>3335</v>
      </c>
      <c r="B3335" s="453"/>
      <c r="D3335" s="452" t="s">
        <v>27</v>
      </c>
      <c r="H3335" s="458"/>
      <c r="I3335" s="463"/>
      <c r="J3335" s="27"/>
      <c r="K3335" s="27"/>
      <c r="L3335" s="27"/>
      <c r="M3335" s="27"/>
      <c r="N3335" s="313"/>
      <c r="O3335" s="27"/>
      <c r="P3335" s="27"/>
      <c r="Q3335" s="27"/>
      <c r="R3335" s="27"/>
      <c r="S3335" s="27"/>
      <c r="T3335" s="595"/>
      <c r="U3335" s="27"/>
      <c r="V3335" s="27"/>
      <c r="W3335" s="27"/>
      <c r="X3335" s="27"/>
      <c r="Y3335" s="324"/>
      <c r="Z3335" s="157"/>
      <c r="AA3335" s="157"/>
      <c r="AB3335" s="27">
        <f>AB$721</f>
        <v>0</v>
      </c>
      <c r="AC3335" s="157"/>
      <c r="AD3335" s="157"/>
      <c r="AE3335" s="324"/>
      <c r="AF3335" s="157"/>
      <c r="AG3335" s="157"/>
      <c r="AH3335" s="157"/>
      <c r="AI3335" s="320"/>
      <c r="AJ3335" s="324"/>
      <c r="AK3335" s="157"/>
      <c r="AL3335" s="157"/>
      <c r="AM3335" s="157"/>
      <c r="AN3335" s="320"/>
    </row>
    <row r="3336" spans="1:40" outlineLevel="2">
      <c r="A3336" s="882">
        <f>ROW()</f>
        <v>3336</v>
      </c>
      <c r="B3336" s="453"/>
      <c r="D3336" s="452" t="s">
        <v>34</v>
      </c>
      <c r="H3336" s="458"/>
      <c r="I3336" s="463"/>
      <c r="J3336" s="27"/>
      <c r="K3336" s="27"/>
      <c r="L3336" s="27"/>
      <c r="M3336" s="27"/>
      <c r="N3336" s="313"/>
      <c r="O3336" s="27"/>
      <c r="P3336" s="27"/>
      <c r="Q3336" s="27"/>
      <c r="R3336" s="27"/>
      <c r="S3336" s="27"/>
      <c r="T3336" s="595"/>
      <c r="U3336" s="27"/>
      <c r="V3336" s="27"/>
      <c r="W3336" s="27"/>
      <c r="X3336" s="27"/>
      <c r="Y3336" s="324"/>
      <c r="Z3336" s="157"/>
      <c r="AA3336" s="157"/>
      <c r="AB3336" s="27">
        <f>AB$722</f>
        <v>0</v>
      </c>
      <c r="AC3336" s="157"/>
      <c r="AD3336" s="157"/>
      <c r="AE3336" s="324"/>
      <c r="AF3336" s="157"/>
      <c r="AG3336" s="157"/>
      <c r="AH3336" s="157"/>
      <c r="AI3336" s="320"/>
      <c r="AJ3336" s="324"/>
      <c r="AK3336" s="157"/>
      <c r="AL3336" s="157"/>
      <c r="AM3336" s="157"/>
      <c r="AN3336" s="320"/>
    </row>
    <row r="3337" spans="1:40" outlineLevel="2">
      <c r="A3337" s="882">
        <f>ROW()</f>
        <v>3337</v>
      </c>
      <c r="B3337" s="453"/>
      <c r="D3337" s="452" t="s">
        <v>35</v>
      </c>
      <c r="H3337" s="458"/>
      <c r="I3337" s="463"/>
      <c r="J3337" s="27"/>
      <c r="K3337" s="27"/>
      <c r="L3337" s="27"/>
      <c r="M3337" s="27"/>
      <c r="N3337" s="313"/>
      <c r="O3337" s="27"/>
      <c r="P3337" s="27"/>
      <c r="Q3337" s="27"/>
      <c r="R3337" s="27"/>
      <c r="S3337" s="27"/>
      <c r="T3337" s="595"/>
      <c r="U3337" s="27"/>
      <c r="V3337" s="27"/>
      <c r="W3337" s="27"/>
      <c r="X3337" s="27"/>
      <c r="Y3337" s="324"/>
      <c r="Z3337" s="157"/>
      <c r="AA3337" s="157"/>
      <c r="AB3337" s="27">
        <f>AB$723</f>
        <v>0</v>
      </c>
      <c r="AC3337" s="157"/>
      <c r="AD3337" s="157"/>
      <c r="AE3337" s="324"/>
      <c r="AF3337" s="157"/>
      <c r="AG3337" s="157"/>
      <c r="AH3337" s="157"/>
      <c r="AI3337" s="320"/>
      <c r="AJ3337" s="324"/>
      <c r="AK3337" s="157"/>
      <c r="AL3337" s="157"/>
      <c r="AM3337" s="157"/>
      <c r="AN3337" s="320"/>
    </row>
    <row r="3338" spans="1:40" outlineLevel="2">
      <c r="A3338" s="882">
        <f>ROW()</f>
        <v>3338</v>
      </c>
      <c r="B3338" s="453"/>
      <c r="D3338" s="452" t="s">
        <v>302</v>
      </c>
      <c r="H3338" s="458"/>
      <c r="I3338" s="463"/>
      <c r="J3338" s="27"/>
      <c r="K3338" s="27"/>
      <c r="L3338" s="27"/>
      <c r="M3338" s="27"/>
      <c r="N3338" s="313"/>
      <c r="O3338" s="27"/>
      <c r="P3338" s="27"/>
      <c r="Q3338" s="27"/>
      <c r="R3338" s="27"/>
      <c r="S3338" s="27"/>
      <c r="T3338" s="595"/>
      <c r="U3338" s="27"/>
      <c r="V3338" s="27"/>
      <c r="W3338" s="27"/>
      <c r="X3338" s="27"/>
      <c r="Y3338" s="324"/>
      <c r="Z3338" s="157"/>
      <c r="AA3338" s="157"/>
      <c r="AB3338" s="27">
        <f>AB$724</f>
        <v>0</v>
      </c>
      <c r="AC3338" s="157"/>
      <c r="AD3338" s="157"/>
      <c r="AE3338" s="324"/>
      <c r="AF3338" s="157"/>
      <c r="AG3338" s="157"/>
      <c r="AH3338" s="157"/>
      <c r="AI3338" s="320"/>
      <c r="AJ3338" s="324"/>
      <c r="AK3338" s="157"/>
      <c r="AL3338" s="157"/>
      <c r="AM3338" s="157"/>
      <c r="AN3338" s="320"/>
    </row>
    <row r="3339" spans="1:40" outlineLevel="2">
      <c r="A3339" s="882">
        <f>ROW()</f>
        <v>3339</v>
      </c>
      <c r="B3339" s="453"/>
      <c r="D3339" s="452" t="s">
        <v>36</v>
      </c>
      <c r="H3339" s="458"/>
      <c r="I3339" s="463"/>
      <c r="J3339" s="27"/>
      <c r="K3339" s="27"/>
      <c r="L3339" s="27"/>
      <c r="M3339" s="27"/>
      <c r="N3339" s="313"/>
      <c r="O3339" s="27"/>
      <c r="P3339" s="27"/>
      <c r="Q3339" s="27"/>
      <c r="R3339" s="27"/>
      <c r="S3339" s="27"/>
      <c r="T3339" s="595"/>
      <c r="U3339" s="27"/>
      <c r="V3339" s="27"/>
      <c r="W3339" s="27"/>
      <c r="X3339" s="27"/>
      <c r="Y3339" s="324"/>
      <c r="Z3339" s="157"/>
      <c r="AA3339" s="157"/>
      <c r="AB3339" s="27">
        <f>AB$725</f>
        <v>0</v>
      </c>
      <c r="AC3339" s="157"/>
      <c r="AD3339" s="157"/>
      <c r="AE3339" s="324"/>
      <c r="AF3339" s="157"/>
      <c r="AG3339" s="157"/>
      <c r="AH3339" s="157"/>
      <c r="AI3339" s="320"/>
      <c r="AJ3339" s="324"/>
      <c r="AK3339" s="157"/>
      <c r="AL3339" s="157"/>
      <c r="AM3339" s="157"/>
      <c r="AN3339" s="320"/>
    </row>
    <row r="3340" spans="1:40" outlineLevel="2">
      <c r="A3340" s="882">
        <f>ROW()</f>
        <v>3340</v>
      </c>
      <c r="B3340" s="453"/>
      <c r="D3340" s="452" t="s">
        <v>583</v>
      </c>
      <c r="H3340" s="458"/>
      <c r="I3340" s="463"/>
      <c r="J3340" s="27"/>
      <c r="K3340" s="27"/>
      <c r="L3340" s="27"/>
      <c r="M3340" s="27"/>
      <c r="N3340" s="313"/>
      <c r="O3340" s="27"/>
      <c r="P3340" s="27"/>
      <c r="Q3340" s="27"/>
      <c r="R3340" s="27"/>
      <c r="S3340" s="27"/>
      <c r="T3340" s="595"/>
      <c r="U3340" s="27"/>
      <c r="V3340" s="27"/>
      <c r="W3340" s="27"/>
      <c r="X3340" s="27"/>
      <c r="Y3340" s="324"/>
      <c r="Z3340" s="157"/>
      <c r="AA3340" s="157"/>
      <c r="AB3340" s="27">
        <f>AB$726</f>
        <v>0</v>
      </c>
      <c r="AC3340" s="157"/>
      <c r="AD3340" s="157"/>
      <c r="AE3340" s="324"/>
      <c r="AF3340" s="157"/>
      <c r="AG3340" s="157"/>
      <c r="AH3340" s="157"/>
      <c r="AI3340" s="320"/>
      <c r="AJ3340" s="324"/>
      <c r="AK3340" s="157"/>
      <c r="AL3340" s="157"/>
      <c r="AM3340" s="157"/>
      <c r="AN3340" s="320"/>
    </row>
    <row r="3341" spans="1:40" outlineLevel="2">
      <c r="A3341" s="882">
        <f>ROW()</f>
        <v>3341</v>
      </c>
      <c r="B3341" s="453"/>
      <c r="D3341" s="452" t="s">
        <v>81</v>
      </c>
      <c r="H3341" s="458"/>
      <c r="I3341" s="463"/>
      <c r="J3341" s="27"/>
      <c r="K3341" s="27"/>
      <c r="L3341" s="27"/>
      <c r="M3341" s="27"/>
      <c r="N3341" s="313"/>
      <c r="O3341" s="27"/>
      <c r="P3341" s="27"/>
      <c r="Q3341" s="27"/>
      <c r="R3341" s="27"/>
      <c r="S3341" s="27"/>
      <c r="T3341" s="595"/>
      <c r="U3341" s="27"/>
      <c r="V3341" s="27"/>
      <c r="W3341" s="27"/>
      <c r="X3341" s="27"/>
      <c r="Y3341" s="324"/>
      <c r="Z3341" s="157"/>
      <c r="AA3341" s="157"/>
      <c r="AB3341" s="27">
        <f>AB$727</f>
        <v>0</v>
      </c>
      <c r="AC3341" s="157"/>
      <c r="AD3341" s="157"/>
      <c r="AE3341" s="324"/>
      <c r="AF3341" s="157"/>
      <c r="AG3341" s="157"/>
      <c r="AH3341" s="157"/>
      <c r="AI3341" s="320"/>
      <c r="AJ3341" s="324"/>
      <c r="AK3341" s="157"/>
      <c r="AL3341" s="157"/>
      <c r="AM3341" s="157"/>
      <c r="AN3341" s="320"/>
    </row>
    <row r="3342" spans="1:40" outlineLevel="2">
      <c r="A3342" s="882">
        <f>ROW()</f>
        <v>3342</v>
      </c>
      <c r="B3342" s="453"/>
      <c r="D3342" s="452" t="s">
        <v>28</v>
      </c>
      <c r="H3342" s="458"/>
      <c r="I3342" s="463"/>
      <c r="J3342" s="27"/>
      <c r="K3342" s="27"/>
      <c r="L3342" s="27"/>
      <c r="M3342" s="27"/>
      <c r="N3342" s="313"/>
      <c r="O3342" s="27"/>
      <c r="P3342" s="27"/>
      <c r="Q3342" s="27"/>
      <c r="R3342" s="27"/>
      <c r="S3342" s="27"/>
      <c r="T3342" s="595"/>
      <c r="U3342" s="27"/>
      <c r="V3342" s="27"/>
      <c r="W3342" s="27"/>
      <c r="X3342" s="27"/>
      <c r="Y3342" s="324"/>
      <c r="Z3342" s="157"/>
      <c r="AA3342" s="157"/>
      <c r="AB3342" s="27">
        <f>AB$728</f>
        <v>0</v>
      </c>
      <c r="AC3342" s="157"/>
      <c r="AD3342" s="157"/>
      <c r="AE3342" s="324"/>
      <c r="AF3342" s="157"/>
      <c r="AG3342" s="157"/>
      <c r="AH3342" s="157"/>
      <c r="AI3342" s="320"/>
      <c r="AJ3342" s="324"/>
      <c r="AK3342" s="157"/>
      <c r="AL3342" s="157"/>
      <c r="AM3342" s="157"/>
      <c r="AN3342" s="320"/>
    </row>
    <row r="3343" spans="1:40" outlineLevel="2">
      <c r="A3343" s="882">
        <f>ROW()</f>
        <v>3343</v>
      </c>
      <c r="B3343" s="453"/>
      <c r="D3343" s="456" t="s">
        <v>443</v>
      </c>
      <c r="E3343" s="456"/>
      <c r="F3343" s="456"/>
      <c r="G3343" s="456"/>
      <c r="H3343" s="460"/>
      <c r="I3343" s="465"/>
      <c r="J3343" s="159"/>
      <c r="K3343" s="159"/>
      <c r="L3343" s="159"/>
      <c r="M3343" s="159"/>
      <c r="N3343" s="339"/>
      <c r="O3343" s="159"/>
      <c r="P3343" s="159"/>
      <c r="Q3343" s="159"/>
      <c r="R3343" s="159"/>
      <c r="S3343" s="159"/>
      <c r="T3343" s="597"/>
      <c r="U3343" s="159"/>
      <c r="V3343" s="159"/>
      <c r="W3343" s="159"/>
      <c r="X3343" s="159"/>
      <c r="Y3343" s="238"/>
      <c r="Z3343" s="146"/>
      <c r="AA3343" s="146"/>
      <c r="AB3343" s="57">
        <f>AB$729</f>
        <v>0</v>
      </c>
      <c r="AC3343" s="146"/>
      <c r="AD3343" s="146"/>
      <c r="AE3343" s="238"/>
      <c r="AF3343" s="146"/>
      <c r="AG3343" s="146"/>
      <c r="AH3343" s="146"/>
      <c r="AI3343" s="239"/>
      <c r="AJ3343" s="238"/>
      <c r="AK3343" s="146"/>
      <c r="AL3343" s="146"/>
      <c r="AM3343" s="146"/>
      <c r="AN3343" s="239"/>
    </row>
    <row r="3344" spans="1:40" outlineLevel="2">
      <c r="A3344" s="882">
        <f>ROW()</f>
        <v>3344</v>
      </c>
      <c r="B3344" s="453"/>
      <c r="D3344" s="452" t="s">
        <v>24</v>
      </c>
      <c r="F3344" s="454"/>
      <c r="G3344" s="454"/>
      <c r="H3344" s="448"/>
      <c r="I3344" s="449"/>
      <c r="J3344" s="439"/>
      <c r="K3344" s="439"/>
      <c r="L3344" s="439"/>
      <c r="M3344" s="439"/>
      <c r="N3344" s="440"/>
      <c r="O3344" s="439"/>
      <c r="P3344" s="439"/>
      <c r="Q3344" s="439"/>
      <c r="R3344" s="439"/>
      <c r="S3344" s="439"/>
      <c r="T3344" s="443"/>
      <c r="U3344" s="439"/>
      <c r="V3344" s="439"/>
      <c r="W3344" s="439"/>
      <c r="X3344" s="439"/>
      <c r="Y3344" s="443"/>
      <c r="Z3344" s="439"/>
      <c r="AA3344" s="439"/>
      <c r="AB3344" s="27">
        <f>SUM(AB3328:AB3343)</f>
        <v>0</v>
      </c>
      <c r="AC3344" s="439"/>
      <c r="AD3344" s="439"/>
      <c r="AE3344" s="443"/>
      <c r="AF3344" s="439"/>
      <c r="AG3344" s="439"/>
      <c r="AH3344" s="439"/>
      <c r="AI3344" s="440"/>
      <c r="AJ3344" s="443"/>
      <c r="AK3344" s="439"/>
      <c r="AL3344" s="439"/>
      <c r="AM3344" s="439"/>
      <c r="AN3344" s="440"/>
    </row>
    <row r="3345" spans="1:40" outlineLevel="1">
      <c r="A3345" s="732" t="s">
        <v>22</v>
      </c>
      <c r="B3345" s="733"/>
      <c r="C3345" s="881"/>
      <c r="D3345" s="733"/>
      <c r="E3345" s="733"/>
      <c r="F3345" s="733"/>
      <c r="G3345" s="730"/>
      <c r="H3345" s="733"/>
      <c r="I3345" s="730"/>
      <c r="J3345" s="729"/>
      <c r="K3345" s="730"/>
      <c r="L3345" s="730"/>
      <c r="M3345" s="730"/>
      <c r="N3345" s="731"/>
      <c r="O3345" s="730"/>
      <c r="P3345" s="730"/>
      <c r="Q3345" s="730"/>
      <c r="R3345" s="730"/>
      <c r="S3345" s="730"/>
      <c r="T3345" s="729"/>
      <c r="U3345" s="730"/>
      <c r="V3345" s="730"/>
      <c r="W3345" s="730"/>
      <c r="X3345" s="730"/>
      <c r="Y3345" s="729"/>
      <c r="Z3345" s="730"/>
      <c r="AA3345" s="730"/>
      <c r="AB3345" s="730"/>
      <c r="AC3345" s="730"/>
      <c r="AD3345" s="730"/>
      <c r="AE3345" s="729"/>
      <c r="AF3345" s="730"/>
      <c r="AG3345" s="730"/>
      <c r="AH3345" s="730"/>
      <c r="AI3345" s="731"/>
      <c r="AJ3345" s="729"/>
      <c r="AK3345" s="730"/>
      <c r="AL3345" s="730"/>
      <c r="AM3345" s="730"/>
      <c r="AN3345" s="731"/>
    </row>
    <row r="3346" spans="1:40" outlineLevel="2">
      <c r="A3346" s="882">
        <f>ROW()</f>
        <v>3346</v>
      </c>
      <c r="B3346" s="453"/>
      <c r="D3346" s="452" t="s">
        <v>300</v>
      </c>
      <c r="H3346" s="458"/>
      <c r="I3346" s="458"/>
      <c r="J3346" s="459"/>
      <c r="K3346" s="458"/>
      <c r="L3346" s="458"/>
      <c r="M3346" s="458"/>
      <c r="N3346" s="463"/>
      <c r="O3346" s="458"/>
      <c r="P3346" s="458"/>
      <c r="Q3346" s="458"/>
      <c r="R3346" s="458"/>
      <c r="S3346" s="458"/>
      <c r="T3346" s="459"/>
      <c r="U3346" s="458"/>
      <c r="V3346" s="458"/>
      <c r="W3346" s="31"/>
      <c r="X3346" s="439"/>
      <c r="Y3346" s="459"/>
      <c r="Z3346" s="458"/>
      <c r="AA3346" s="439"/>
      <c r="AB3346" s="439">
        <f t="shared" ref="AB3346:AN3346" si="2347">AB3256+AB3274+AB3292+AB3310 + AB3328</f>
        <v>6.2386383228715898</v>
      </c>
      <c r="AC3346" s="439">
        <f t="shared" si="2347"/>
        <v>5.9267064067280106</v>
      </c>
      <c r="AD3346" s="439">
        <f t="shared" si="2347"/>
        <v>5.6147744905844315</v>
      </c>
      <c r="AE3346" s="443">
        <f t="shared" si="2347"/>
        <v>5.3028425744408523</v>
      </c>
      <c r="AF3346" s="439">
        <f t="shared" si="2347"/>
        <v>4.9909106582972731</v>
      </c>
      <c r="AG3346" s="439">
        <f t="shared" si="2347"/>
        <v>4.6789787421536939</v>
      </c>
      <c r="AH3346" s="439">
        <f t="shared" si="2347"/>
        <v>4.3670468260101147</v>
      </c>
      <c r="AI3346" s="440">
        <f t="shared" si="2347"/>
        <v>4.0551149098665356</v>
      </c>
      <c r="AJ3346" s="443">
        <f t="shared" si="2347"/>
        <v>3.7431829937229559</v>
      </c>
      <c r="AK3346" s="439">
        <f t="shared" si="2347"/>
        <v>3.4312510775793763</v>
      </c>
      <c r="AL3346" s="439">
        <f t="shared" si="2347"/>
        <v>3.1193191614357967</v>
      </c>
      <c r="AM3346" s="439">
        <f t="shared" si="2347"/>
        <v>2.8073872452922171</v>
      </c>
      <c r="AN3346" s="440">
        <f t="shared" si="2347"/>
        <v>2.4954553291486374</v>
      </c>
    </row>
    <row r="3347" spans="1:40" outlineLevel="2">
      <c r="A3347" s="882">
        <f>ROW()</f>
        <v>3347</v>
      </c>
      <c r="B3347" s="453"/>
      <c r="D3347" s="452" t="s">
        <v>301</v>
      </c>
      <c r="H3347" s="458"/>
      <c r="I3347" s="458"/>
      <c r="J3347" s="459"/>
      <c r="K3347" s="458"/>
      <c r="L3347" s="458"/>
      <c r="M3347" s="458"/>
      <c r="N3347" s="463"/>
      <c r="O3347" s="458"/>
      <c r="P3347" s="458"/>
      <c r="Q3347" s="458"/>
      <c r="R3347" s="458"/>
      <c r="S3347" s="458"/>
      <c r="T3347" s="459"/>
      <c r="U3347" s="458"/>
      <c r="V3347" s="458"/>
      <c r="W3347" s="31"/>
      <c r="X3347" s="439"/>
      <c r="Y3347" s="459"/>
      <c r="Z3347" s="458"/>
      <c r="AA3347" s="439"/>
      <c r="AB3347" s="439">
        <f t="shared" ref="AB3347:AN3347" si="2348">AB3257+AB3275+AB3293+AB3311 + AB3329</f>
        <v>0.42735642271191165</v>
      </c>
      <c r="AC3347" s="439">
        <f t="shared" si="2348"/>
        <v>0.40598860157631605</v>
      </c>
      <c r="AD3347" s="439">
        <f t="shared" si="2348"/>
        <v>0.38462078044072046</v>
      </c>
      <c r="AE3347" s="443">
        <f t="shared" si="2348"/>
        <v>0.36325295930512486</v>
      </c>
      <c r="AF3347" s="439">
        <f t="shared" si="2348"/>
        <v>0.34188513816952926</v>
      </c>
      <c r="AG3347" s="439">
        <f t="shared" si="2348"/>
        <v>0.32051731703393366</v>
      </c>
      <c r="AH3347" s="439">
        <f t="shared" si="2348"/>
        <v>0.29914949589833806</v>
      </c>
      <c r="AI3347" s="440">
        <f t="shared" si="2348"/>
        <v>0.27778167476274246</v>
      </c>
      <c r="AJ3347" s="443">
        <f t="shared" si="2348"/>
        <v>0.25641385362714686</v>
      </c>
      <c r="AK3347" s="439">
        <f t="shared" si="2348"/>
        <v>0.23504603249155129</v>
      </c>
      <c r="AL3347" s="439">
        <f t="shared" si="2348"/>
        <v>0.21367821135595572</v>
      </c>
      <c r="AM3347" s="439">
        <f t="shared" si="2348"/>
        <v>0.19231039022036014</v>
      </c>
      <c r="AN3347" s="440">
        <f t="shared" si="2348"/>
        <v>0.17094256908476457</v>
      </c>
    </row>
    <row r="3348" spans="1:40" outlineLevel="2">
      <c r="A3348" s="882">
        <f>ROW()</f>
        <v>3348</v>
      </c>
      <c r="B3348" s="453"/>
      <c r="D3348" s="452" t="s">
        <v>29</v>
      </c>
      <c r="H3348" s="458"/>
      <c r="I3348" s="458"/>
      <c r="J3348" s="459"/>
      <c r="K3348" s="458"/>
      <c r="L3348" s="458"/>
      <c r="M3348" s="458"/>
      <c r="N3348" s="463"/>
      <c r="O3348" s="458"/>
      <c r="P3348" s="458"/>
      <c r="Q3348" s="458"/>
      <c r="R3348" s="458"/>
      <c r="S3348" s="458"/>
      <c r="T3348" s="459"/>
      <c r="U3348" s="458"/>
      <c r="V3348" s="458"/>
      <c r="W3348" s="31"/>
      <c r="X3348" s="439"/>
      <c r="Y3348" s="459"/>
      <c r="Z3348" s="458"/>
      <c r="AA3348" s="439"/>
      <c r="AB3348" s="439">
        <f t="shared" ref="AB3348:AN3348" si="2349">AB3258+AB3276+AB3294+AB3312 + AB3330</f>
        <v>0</v>
      </c>
      <c r="AC3348" s="439">
        <f t="shared" si="2349"/>
        <v>0</v>
      </c>
      <c r="AD3348" s="439">
        <f t="shared" si="2349"/>
        <v>0</v>
      </c>
      <c r="AE3348" s="443">
        <f t="shared" si="2349"/>
        <v>0</v>
      </c>
      <c r="AF3348" s="439">
        <f t="shared" si="2349"/>
        <v>0</v>
      </c>
      <c r="AG3348" s="439">
        <f t="shared" si="2349"/>
        <v>0</v>
      </c>
      <c r="AH3348" s="439">
        <f t="shared" si="2349"/>
        <v>0</v>
      </c>
      <c r="AI3348" s="440">
        <f t="shared" si="2349"/>
        <v>0</v>
      </c>
      <c r="AJ3348" s="443">
        <f t="shared" si="2349"/>
        <v>0</v>
      </c>
      <c r="AK3348" s="439">
        <f t="shared" si="2349"/>
        <v>0</v>
      </c>
      <c r="AL3348" s="439">
        <f t="shared" si="2349"/>
        <v>0</v>
      </c>
      <c r="AM3348" s="439">
        <f t="shared" si="2349"/>
        <v>0</v>
      </c>
      <c r="AN3348" s="440">
        <f t="shared" si="2349"/>
        <v>0</v>
      </c>
    </row>
    <row r="3349" spans="1:40" outlineLevel="2">
      <c r="A3349" s="882">
        <f>ROW()</f>
        <v>3349</v>
      </c>
      <c r="B3349" s="453"/>
      <c r="D3349" s="452" t="s">
        <v>30</v>
      </c>
      <c r="H3349" s="458"/>
      <c r="I3349" s="458"/>
      <c r="J3349" s="459"/>
      <c r="K3349" s="458"/>
      <c r="L3349" s="458"/>
      <c r="M3349" s="458"/>
      <c r="N3349" s="463"/>
      <c r="O3349" s="458"/>
      <c r="P3349" s="458"/>
      <c r="Q3349" s="458"/>
      <c r="R3349" s="458"/>
      <c r="S3349" s="458"/>
      <c r="T3349" s="459"/>
      <c r="U3349" s="458"/>
      <c r="V3349" s="458"/>
      <c r="W3349" s="31"/>
      <c r="X3349" s="439"/>
      <c r="Y3349" s="459"/>
      <c r="Z3349" s="458"/>
      <c r="AA3349" s="439"/>
      <c r="AB3349" s="439">
        <f t="shared" ref="AB3349:AN3349" si="2350">AB3259+AB3277+AB3295+AB3313 + AB3331</f>
        <v>29.845294805110335</v>
      </c>
      <c r="AC3349" s="439">
        <f t="shared" si="2350"/>
        <v>28.353030064854817</v>
      </c>
      <c r="AD3349" s="439">
        <f t="shared" si="2350"/>
        <v>26.860765324599299</v>
      </c>
      <c r="AE3349" s="443">
        <f t="shared" si="2350"/>
        <v>25.368500584343781</v>
      </c>
      <c r="AF3349" s="439">
        <f t="shared" si="2350"/>
        <v>23.876235844088264</v>
      </c>
      <c r="AG3349" s="439">
        <f t="shared" si="2350"/>
        <v>22.383971103832746</v>
      </c>
      <c r="AH3349" s="439">
        <f t="shared" si="2350"/>
        <v>20.891706363577228</v>
      </c>
      <c r="AI3349" s="440">
        <f t="shared" si="2350"/>
        <v>19.39944162332171</v>
      </c>
      <c r="AJ3349" s="443">
        <f t="shared" si="2350"/>
        <v>17.907176883066192</v>
      </c>
      <c r="AK3349" s="439">
        <f t="shared" si="2350"/>
        <v>16.414912142810678</v>
      </c>
      <c r="AL3349" s="439">
        <f t="shared" si="2350"/>
        <v>14.922647402555162</v>
      </c>
      <c r="AM3349" s="439">
        <f t="shared" si="2350"/>
        <v>13.430382662299646</v>
      </c>
      <c r="AN3349" s="440">
        <f t="shared" si="2350"/>
        <v>11.93811792204413</v>
      </c>
    </row>
    <row r="3350" spans="1:40" outlineLevel="2">
      <c r="A3350" s="882">
        <f>ROW()</f>
        <v>3350</v>
      </c>
      <c r="B3350" s="453"/>
      <c r="D3350" s="452" t="s">
        <v>31</v>
      </c>
      <c r="H3350" s="458"/>
      <c r="I3350" s="458"/>
      <c r="J3350" s="459"/>
      <c r="K3350" s="458"/>
      <c r="L3350" s="458"/>
      <c r="M3350" s="458"/>
      <c r="N3350" s="463"/>
      <c r="O3350" s="458"/>
      <c r="P3350" s="458"/>
      <c r="Q3350" s="458"/>
      <c r="R3350" s="458"/>
      <c r="S3350" s="458"/>
      <c r="T3350" s="459"/>
      <c r="U3350" s="458"/>
      <c r="V3350" s="458"/>
      <c r="W3350" s="31"/>
      <c r="X3350" s="439"/>
      <c r="Y3350" s="459"/>
      <c r="Z3350" s="458"/>
      <c r="AA3350" s="439"/>
      <c r="AB3350" s="439">
        <f t="shared" ref="AB3350:AN3350" si="2351">AB3260+AB3278+AB3296+AB3314 + AB3332</f>
        <v>0</v>
      </c>
      <c r="AC3350" s="439">
        <f t="shared" si="2351"/>
        <v>0</v>
      </c>
      <c r="AD3350" s="439">
        <f t="shared" si="2351"/>
        <v>0</v>
      </c>
      <c r="AE3350" s="443">
        <f t="shared" si="2351"/>
        <v>0</v>
      </c>
      <c r="AF3350" s="439">
        <f t="shared" si="2351"/>
        <v>0</v>
      </c>
      <c r="AG3350" s="439">
        <f t="shared" si="2351"/>
        <v>0</v>
      </c>
      <c r="AH3350" s="439">
        <f t="shared" si="2351"/>
        <v>0</v>
      </c>
      <c r="AI3350" s="440">
        <f t="shared" si="2351"/>
        <v>0</v>
      </c>
      <c r="AJ3350" s="443">
        <f t="shared" si="2351"/>
        <v>0</v>
      </c>
      <c r="AK3350" s="439">
        <f t="shared" si="2351"/>
        <v>0</v>
      </c>
      <c r="AL3350" s="439">
        <f t="shared" si="2351"/>
        <v>0</v>
      </c>
      <c r="AM3350" s="439">
        <f t="shared" si="2351"/>
        <v>0</v>
      </c>
      <c r="AN3350" s="440">
        <f t="shared" si="2351"/>
        <v>0</v>
      </c>
    </row>
    <row r="3351" spans="1:40" outlineLevel="2">
      <c r="A3351" s="882">
        <f>ROW()</f>
        <v>3351</v>
      </c>
      <c r="B3351" s="453"/>
      <c r="D3351" s="452" t="s">
        <v>32</v>
      </c>
      <c r="H3351" s="458"/>
      <c r="I3351" s="458"/>
      <c r="J3351" s="459"/>
      <c r="K3351" s="458"/>
      <c r="L3351" s="458"/>
      <c r="M3351" s="458"/>
      <c r="N3351" s="463"/>
      <c r="O3351" s="458"/>
      <c r="P3351" s="458"/>
      <c r="Q3351" s="458"/>
      <c r="R3351" s="458"/>
      <c r="S3351" s="458"/>
      <c r="T3351" s="459"/>
      <c r="U3351" s="458"/>
      <c r="V3351" s="458"/>
      <c r="W3351" s="31"/>
      <c r="X3351" s="439"/>
      <c r="Y3351" s="459"/>
      <c r="Z3351" s="458"/>
      <c r="AA3351" s="439"/>
      <c r="AB3351" s="439">
        <f t="shared" ref="AB3351:AN3351" si="2352">AB3261+AB3279+AB3297+AB3315 + AB3333</f>
        <v>4.614071534474804</v>
      </c>
      <c r="AC3351" s="439">
        <f t="shared" si="2352"/>
        <v>4.4987197461129336</v>
      </c>
      <c r="AD3351" s="439">
        <f t="shared" si="2352"/>
        <v>4.3833679577510631</v>
      </c>
      <c r="AE3351" s="443">
        <f t="shared" si="2352"/>
        <v>4.2680161693891927</v>
      </c>
      <c r="AF3351" s="439">
        <f t="shared" si="2352"/>
        <v>4.1526643810273223</v>
      </c>
      <c r="AG3351" s="439">
        <f t="shared" si="2352"/>
        <v>4.0373125926654518</v>
      </c>
      <c r="AH3351" s="439">
        <f t="shared" si="2352"/>
        <v>3.9219608043035818</v>
      </c>
      <c r="AI3351" s="440">
        <f t="shared" si="2352"/>
        <v>3.8066090159417119</v>
      </c>
      <c r="AJ3351" s="443">
        <f t="shared" si="2352"/>
        <v>3.6912572275798419</v>
      </c>
      <c r="AK3351" s="439">
        <f t="shared" si="2352"/>
        <v>3.5759054392179719</v>
      </c>
      <c r="AL3351" s="439">
        <f t="shared" si="2352"/>
        <v>3.4605536508561019</v>
      </c>
      <c r="AM3351" s="439">
        <f t="shared" si="2352"/>
        <v>3.3452018624942319</v>
      </c>
      <c r="AN3351" s="440">
        <f t="shared" si="2352"/>
        <v>3.2298500741323619</v>
      </c>
    </row>
    <row r="3352" spans="1:40" outlineLevel="2">
      <c r="A3352" s="882">
        <f>ROW()</f>
        <v>3352</v>
      </c>
      <c r="B3352" s="453"/>
      <c r="D3352" s="452" t="s">
        <v>33</v>
      </c>
      <c r="H3352" s="458"/>
      <c r="I3352" s="458"/>
      <c r="J3352" s="459"/>
      <c r="K3352" s="458"/>
      <c r="L3352" s="458"/>
      <c r="M3352" s="458"/>
      <c r="N3352" s="463"/>
      <c r="O3352" s="458"/>
      <c r="P3352" s="458"/>
      <c r="Q3352" s="458"/>
      <c r="R3352" s="458"/>
      <c r="S3352" s="458"/>
      <c r="T3352" s="459"/>
      <c r="U3352" s="458"/>
      <c r="V3352" s="458"/>
      <c r="W3352" s="31"/>
      <c r="X3352" s="439"/>
      <c r="Y3352" s="459"/>
      <c r="Z3352" s="458"/>
      <c r="AA3352" s="439"/>
      <c r="AB3352" s="439">
        <f t="shared" ref="AB3352:AN3352" si="2353">AB3262+AB3280+AB3298+AB3316 + AB3334</f>
        <v>0.18527313850675645</v>
      </c>
      <c r="AC3352" s="439">
        <f t="shared" si="2353"/>
        <v>0.18064131004408754</v>
      </c>
      <c r="AD3352" s="439">
        <f t="shared" si="2353"/>
        <v>0.17600948158141863</v>
      </c>
      <c r="AE3352" s="443">
        <f t="shared" si="2353"/>
        <v>0.17137765311874972</v>
      </c>
      <c r="AF3352" s="439">
        <f t="shared" si="2353"/>
        <v>0.16674582465608082</v>
      </c>
      <c r="AG3352" s="439">
        <f t="shared" si="2353"/>
        <v>0.16211399619341191</v>
      </c>
      <c r="AH3352" s="439">
        <f t="shared" si="2353"/>
        <v>0.157482167730743</v>
      </c>
      <c r="AI3352" s="440">
        <f t="shared" si="2353"/>
        <v>0.15285033926807409</v>
      </c>
      <c r="AJ3352" s="443">
        <f t="shared" si="2353"/>
        <v>0.14821851080540518</v>
      </c>
      <c r="AK3352" s="439">
        <f t="shared" si="2353"/>
        <v>0.14358668234273628</v>
      </c>
      <c r="AL3352" s="439">
        <f t="shared" si="2353"/>
        <v>0.13895485388006737</v>
      </c>
      <c r="AM3352" s="439">
        <f t="shared" si="2353"/>
        <v>0.13432302541739846</v>
      </c>
      <c r="AN3352" s="440">
        <f t="shared" si="2353"/>
        <v>0.12969119695472955</v>
      </c>
    </row>
    <row r="3353" spans="1:40" outlineLevel="2">
      <c r="A3353" s="882">
        <f>ROW()</f>
        <v>3353</v>
      </c>
      <c r="B3353" s="453"/>
      <c r="D3353" s="452" t="s">
        <v>27</v>
      </c>
      <c r="H3353" s="458"/>
      <c r="I3353" s="458"/>
      <c r="J3353" s="459"/>
      <c r="K3353" s="458"/>
      <c r="L3353" s="458"/>
      <c r="M3353" s="458"/>
      <c r="N3353" s="463"/>
      <c r="O3353" s="458"/>
      <c r="P3353" s="458"/>
      <c r="Q3353" s="458"/>
      <c r="R3353" s="458"/>
      <c r="S3353" s="458"/>
      <c r="T3353" s="459"/>
      <c r="U3353" s="458"/>
      <c r="V3353" s="458"/>
      <c r="W3353" s="31"/>
      <c r="X3353" s="439"/>
      <c r="Y3353" s="459"/>
      <c r="Z3353" s="458"/>
      <c r="AA3353" s="439"/>
      <c r="AB3353" s="439">
        <f t="shared" ref="AB3353:AN3353" si="2354">AB3263+AB3281+AB3299+AB3317 + AB3335</f>
        <v>1.3894240799386552</v>
      </c>
      <c r="AC3353" s="439">
        <f t="shared" si="2354"/>
        <v>1.3546884779401889</v>
      </c>
      <c r="AD3353" s="439">
        <f t="shared" si="2354"/>
        <v>1.3199528759417225</v>
      </c>
      <c r="AE3353" s="443">
        <f t="shared" si="2354"/>
        <v>1.2852172739432561</v>
      </c>
      <c r="AF3353" s="439">
        <f t="shared" si="2354"/>
        <v>1.2504816719447898</v>
      </c>
      <c r="AG3353" s="439">
        <f t="shared" si="2354"/>
        <v>1.2157460699463234</v>
      </c>
      <c r="AH3353" s="439">
        <f t="shared" si="2354"/>
        <v>1.181010467947857</v>
      </c>
      <c r="AI3353" s="440">
        <f t="shared" si="2354"/>
        <v>1.1462748659493907</v>
      </c>
      <c r="AJ3353" s="443">
        <f t="shared" si="2354"/>
        <v>1.1115392639509243</v>
      </c>
      <c r="AK3353" s="439">
        <f t="shared" si="2354"/>
        <v>1.0768036619524579</v>
      </c>
      <c r="AL3353" s="439">
        <f t="shared" si="2354"/>
        <v>1.0420680599539915</v>
      </c>
      <c r="AM3353" s="439">
        <f t="shared" si="2354"/>
        <v>1.0073324579555252</v>
      </c>
      <c r="AN3353" s="440">
        <f t="shared" si="2354"/>
        <v>0.9725968559570588</v>
      </c>
    </row>
    <row r="3354" spans="1:40" outlineLevel="2">
      <c r="A3354" s="882">
        <f>ROW()</f>
        <v>3354</v>
      </c>
      <c r="B3354" s="453"/>
      <c r="D3354" s="452" t="s">
        <v>34</v>
      </c>
      <c r="H3354" s="458"/>
      <c r="I3354" s="458"/>
      <c r="J3354" s="459"/>
      <c r="K3354" s="458"/>
      <c r="L3354" s="458"/>
      <c r="M3354" s="458"/>
      <c r="N3354" s="463"/>
      <c r="O3354" s="458"/>
      <c r="P3354" s="458"/>
      <c r="Q3354" s="458"/>
      <c r="R3354" s="458"/>
      <c r="S3354" s="458"/>
      <c r="T3354" s="459"/>
      <c r="U3354" s="458"/>
      <c r="V3354" s="458"/>
      <c r="W3354" s="31"/>
      <c r="X3354" s="439"/>
      <c r="Y3354" s="459"/>
      <c r="Z3354" s="458"/>
      <c r="AA3354" s="439"/>
      <c r="AB3354" s="439">
        <f t="shared" ref="AB3354:AN3354" si="2355">AB3264+AB3282+AB3300+AB3318 + AB3336</f>
        <v>27.365430684485005</v>
      </c>
      <c r="AC3354" s="439">
        <f t="shared" si="2355"/>
        <v>25.541068638852671</v>
      </c>
      <c r="AD3354" s="439">
        <f t="shared" si="2355"/>
        <v>23.716706593220337</v>
      </c>
      <c r="AE3354" s="443">
        <f t="shared" si="2355"/>
        <v>21.892344547588003</v>
      </c>
      <c r="AF3354" s="439">
        <f t="shared" si="2355"/>
        <v>20.067982501955669</v>
      </c>
      <c r="AG3354" s="439">
        <f t="shared" si="2355"/>
        <v>18.243620456323335</v>
      </c>
      <c r="AH3354" s="439">
        <f t="shared" si="2355"/>
        <v>16.419258410691</v>
      </c>
      <c r="AI3354" s="440">
        <f t="shared" si="2355"/>
        <v>14.594896365058666</v>
      </c>
      <c r="AJ3354" s="443">
        <f t="shared" si="2355"/>
        <v>12.770534319426332</v>
      </c>
      <c r="AK3354" s="439">
        <f t="shared" si="2355"/>
        <v>10.946172273794</v>
      </c>
      <c r="AL3354" s="439">
        <f t="shared" si="2355"/>
        <v>9.1218102281616673</v>
      </c>
      <c r="AM3354" s="439">
        <f t="shared" si="2355"/>
        <v>7.297448182529334</v>
      </c>
      <c r="AN3354" s="440">
        <f t="shared" si="2355"/>
        <v>5.4730861368970007</v>
      </c>
    </row>
    <row r="3355" spans="1:40" outlineLevel="2">
      <c r="A3355" s="882">
        <f>ROW()</f>
        <v>3355</v>
      </c>
      <c r="B3355" s="453"/>
      <c r="D3355" s="452" t="s">
        <v>35</v>
      </c>
      <c r="H3355" s="458"/>
      <c r="I3355" s="458"/>
      <c r="J3355" s="459"/>
      <c r="K3355" s="458"/>
      <c r="L3355" s="458"/>
      <c r="M3355" s="458"/>
      <c r="N3355" s="463"/>
      <c r="O3355" s="458"/>
      <c r="P3355" s="458"/>
      <c r="Q3355" s="458"/>
      <c r="R3355" s="458"/>
      <c r="S3355" s="458"/>
      <c r="T3355" s="459"/>
      <c r="U3355" s="458"/>
      <c r="V3355" s="458"/>
      <c r="W3355" s="31"/>
      <c r="X3355" s="439"/>
      <c r="Y3355" s="459"/>
      <c r="Z3355" s="458"/>
      <c r="AA3355" s="439"/>
      <c r="AB3355" s="439">
        <f t="shared" ref="AB3355:AN3355" si="2356">AB3265+AB3283+AB3301+AB3319 + AB3337</f>
        <v>1.0101882874372212</v>
      </c>
      <c r="AC3355" s="439">
        <f t="shared" si="2356"/>
        <v>0.90916945869349908</v>
      </c>
      <c r="AD3355" s="439">
        <f t="shared" si="2356"/>
        <v>0.80815062994977693</v>
      </c>
      <c r="AE3355" s="443">
        <f t="shared" si="2356"/>
        <v>0.70713180120605479</v>
      </c>
      <c r="AF3355" s="439">
        <f t="shared" si="2356"/>
        <v>0.60611297246233264</v>
      </c>
      <c r="AG3355" s="439">
        <f t="shared" si="2356"/>
        <v>0.5050941437186105</v>
      </c>
      <c r="AH3355" s="439">
        <f t="shared" si="2356"/>
        <v>0.40407531497488841</v>
      </c>
      <c r="AI3355" s="440">
        <f t="shared" si="2356"/>
        <v>0.30305648623116632</v>
      </c>
      <c r="AJ3355" s="443">
        <f t="shared" si="2356"/>
        <v>0.20203765748744423</v>
      </c>
      <c r="AK3355" s="439">
        <f t="shared" si="2356"/>
        <v>0.10101882874372212</v>
      </c>
      <c r="AL3355" s="439">
        <f t="shared" si="2356"/>
        <v>0</v>
      </c>
      <c r="AM3355" s="439">
        <f t="shared" si="2356"/>
        <v>0</v>
      </c>
      <c r="AN3355" s="440">
        <f t="shared" si="2356"/>
        <v>0</v>
      </c>
    </row>
    <row r="3356" spans="1:40" outlineLevel="2">
      <c r="A3356" s="882">
        <f>ROW()</f>
        <v>3356</v>
      </c>
      <c r="B3356" s="453"/>
      <c r="D3356" s="452" t="s">
        <v>302</v>
      </c>
      <c r="H3356" s="458"/>
      <c r="I3356" s="458"/>
      <c r="J3356" s="459"/>
      <c r="K3356" s="458"/>
      <c r="L3356" s="458"/>
      <c r="M3356" s="458"/>
      <c r="N3356" s="463"/>
      <c r="O3356" s="458"/>
      <c r="P3356" s="458"/>
      <c r="Q3356" s="458"/>
      <c r="R3356" s="458"/>
      <c r="S3356" s="458"/>
      <c r="T3356" s="459"/>
      <c r="U3356" s="458"/>
      <c r="V3356" s="458"/>
      <c r="W3356" s="31"/>
      <c r="X3356" s="439"/>
      <c r="Y3356" s="459"/>
      <c r="Z3356" s="458"/>
      <c r="AA3356" s="439"/>
      <c r="AB3356" s="439">
        <f t="shared" ref="AB3356:AN3356" si="2357">AB3266+AB3284+AB3302+AB3320 + AB3338</f>
        <v>1.7871088637423405</v>
      </c>
      <c r="AC3356" s="439">
        <f t="shared" si="2357"/>
        <v>1.6083979773681065</v>
      </c>
      <c r="AD3356" s="439">
        <f t="shared" si="2357"/>
        <v>1.4296870909938724</v>
      </c>
      <c r="AE3356" s="443">
        <f t="shared" si="2357"/>
        <v>1.2509762046196382</v>
      </c>
      <c r="AF3356" s="439">
        <f t="shared" si="2357"/>
        <v>1.0722653182454043</v>
      </c>
      <c r="AG3356" s="439">
        <f t="shared" si="2357"/>
        <v>0.89355443187117023</v>
      </c>
      <c r="AH3356" s="439">
        <f t="shared" si="2357"/>
        <v>0.71484354549693618</v>
      </c>
      <c r="AI3356" s="440">
        <f t="shared" si="2357"/>
        <v>0.53613265912270214</v>
      </c>
      <c r="AJ3356" s="443">
        <f t="shared" si="2357"/>
        <v>0.35742177274846809</v>
      </c>
      <c r="AK3356" s="439">
        <f t="shared" si="2357"/>
        <v>0.17871088637423405</v>
      </c>
      <c r="AL3356" s="439">
        <f t="shared" si="2357"/>
        <v>0</v>
      </c>
      <c r="AM3356" s="439">
        <f t="shared" si="2357"/>
        <v>0</v>
      </c>
      <c r="AN3356" s="440">
        <f t="shared" si="2357"/>
        <v>0</v>
      </c>
    </row>
    <row r="3357" spans="1:40" outlineLevel="2">
      <c r="A3357" s="882">
        <f>ROW()</f>
        <v>3357</v>
      </c>
      <c r="B3357" s="453"/>
      <c r="D3357" s="452" t="s">
        <v>36</v>
      </c>
      <c r="H3357" s="458"/>
      <c r="I3357" s="458"/>
      <c r="J3357" s="459"/>
      <c r="K3357" s="458"/>
      <c r="L3357" s="458"/>
      <c r="M3357" s="458"/>
      <c r="N3357" s="463"/>
      <c r="O3357" s="458"/>
      <c r="P3357" s="458"/>
      <c r="Q3357" s="458"/>
      <c r="R3357" s="458"/>
      <c r="S3357" s="458"/>
      <c r="T3357" s="459"/>
      <c r="U3357" s="458"/>
      <c r="V3357" s="458"/>
      <c r="W3357" s="31"/>
      <c r="X3357" s="439"/>
      <c r="Y3357" s="459"/>
      <c r="Z3357" s="458"/>
      <c r="AA3357" s="439"/>
      <c r="AB3357" s="439">
        <f t="shared" ref="AB3357:AN3357" si="2358">AB3267+AB3285+AB3303+AB3321 + AB3339</f>
        <v>8.1749526575276157</v>
      </c>
      <c r="AC3357" s="439">
        <f t="shared" si="2358"/>
        <v>6.1312144931457118</v>
      </c>
      <c r="AD3357" s="439">
        <f t="shared" si="2358"/>
        <v>4.0874763287638078</v>
      </c>
      <c r="AE3357" s="443">
        <f t="shared" si="2358"/>
        <v>2.0437381643819039</v>
      </c>
      <c r="AF3357" s="439">
        <f t="shared" si="2358"/>
        <v>0</v>
      </c>
      <c r="AG3357" s="439">
        <f t="shared" si="2358"/>
        <v>0</v>
      </c>
      <c r="AH3357" s="439">
        <f t="shared" si="2358"/>
        <v>0</v>
      </c>
      <c r="AI3357" s="440">
        <f t="shared" si="2358"/>
        <v>0</v>
      </c>
      <c r="AJ3357" s="443">
        <f t="shared" si="2358"/>
        <v>0</v>
      </c>
      <c r="AK3357" s="439">
        <f t="shared" si="2358"/>
        <v>0</v>
      </c>
      <c r="AL3357" s="439">
        <f t="shared" si="2358"/>
        <v>0</v>
      </c>
      <c r="AM3357" s="439">
        <f t="shared" si="2358"/>
        <v>0</v>
      </c>
      <c r="AN3357" s="440">
        <f t="shared" si="2358"/>
        <v>0</v>
      </c>
    </row>
    <row r="3358" spans="1:40" outlineLevel="2">
      <c r="A3358" s="882">
        <f>ROW()</f>
        <v>3358</v>
      </c>
      <c r="B3358" s="453"/>
      <c r="D3358" s="452" t="s">
        <v>583</v>
      </c>
      <c r="H3358" s="458"/>
      <c r="I3358" s="458"/>
      <c r="J3358" s="459"/>
      <c r="K3358" s="458"/>
      <c r="L3358" s="458"/>
      <c r="M3358" s="458"/>
      <c r="N3358" s="463"/>
      <c r="O3358" s="458"/>
      <c r="P3358" s="458"/>
      <c r="Q3358" s="458"/>
      <c r="R3358" s="458"/>
      <c r="S3358" s="458"/>
      <c r="T3358" s="459"/>
      <c r="U3358" s="458"/>
      <c r="V3358" s="458"/>
      <c r="W3358" s="31"/>
      <c r="X3358" s="439"/>
      <c r="Y3358" s="459"/>
      <c r="Z3358" s="458"/>
      <c r="AA3358" s="439"/>
      <c r="AB3358" s="439">
        <f t="shared" ref="AB3358:AN3358" si="2359">AB3268+AB3286+AB3304+AB3322 + AB3340</f>
        <v>0</v>
      </c>
      <c r="AC3358" s="439">
        <f t="shared" si="2359"/>
        <v>0</v>
      </c>
      <c r="AD3358" s="439">
        <f t="shared" si="2359"/>
        <v>0</v>
      </c>
      <c r="AE3358" s="443">
        <f t="shared" si="2359"/>
        <v>0</v>
      </c>
      <c r="AF3358" s="439">
        <f t="shared" si="2359"/>
        <v>0</v>
      </c>
      <c r="AG3358" s="439">
        <f t="shared" si="2359"/>
        <v>0</v>
      </c>
      <c r="AH3358" s="439">
        <f t="shared" si="2359"/>
        <v>0</v>
      </c>
      <c r="AI3358" s="440">
        <f t="shared" si="2359"/>
        <v>0</v>
      </c>
      <c r="AJ3358" s="443">
        <f t="shared" si="2359"/>
        <v>0</v>
      </c>
      <c r="AK3358" s="439">
        <f t="shared" si="2359"/>
        <v>0</v>
      </c>
      <c r="AL3358" s="439">
        <f t="shared" si="2359"/>
        <v>0</v>
      </c>
      <c r="AM3358" s="439">
        <f t="shared" si="2359"/>
        <v>0</v>
      </c>
      <c r="AN3358" s="440">
        <f t="shared" si="2359"/>
        <v>0</v>
      </c>
    </row>
    <row r="3359" spans="1:40" outlineLevel="2">
      <c r="A3359" s="882">
        <f>ROW()</f>
        <v>3359</v>
      </c>
      <c r="B3359" s="453"/>
      <c r="D3359" s="452" t="s">
        <v>81</v>
      </c>
      <c r="H3359" s="458"/>
      <c r="I3359" s="458"/>
      <c r="J3359" s="459"/>
      <c r="K3359" s="458"/>
      <c r="L3359" s="458"/>
      <c r="M3359" s="458"/>
      <c r="N3359" s="463"/>
      <c r="O3359" s="458"/>
      <c r="P3359" s="458"/>
      <c r="Q3359" s="458"/>
      <c r="R3359" s="458"/>
      <c r="S3359" s="458"/>
      <c r="T3359" s="459"/>
      <c r="U3359" s="458"/>
      <c r="V3359" s="458"/>
      <c r="W3359" s="31"/>
      <c r="X3359" s="439"/>
      <c r="Y3359" s="459"/>
      <c r="Z3359" s="458"/>
      <c r="AA3359" s="439"/>
      <c r="AB3359" s="439">
        <f t="shared" ref="AB3359:AN3359" si="2360">AB3269+AB3287+AB3305+AB3323 + AB3341</f>
        <v>0</v>
      </c>
      <c r="AC3359" s="439">
        <f t="shared" si="2360"/>
        <v>0</v>
      </c>
      <c r="AD3359" s="439">
        <f t="shared" si="2360"/>
        <v>0</v>
      </c>
      <c r="AE3359" s="443">
        <f t="shared" si="2360"/>
        <v>0</v>
      </c>
      <c r="AF3359" s="439">
        <f t="shared" si="2360"/>
        <v>0</v>
      </c>
      <c r="AG3359" s="439">
        <f t="shared" si="2360"/>
        <v>0</v>
      </c>
      <c r="AH3359" s="439">
        <f t="shared" si="2360"/>
        <v>0</v>
      </c>
      <c r="AI3359" s="440">
        <f t="shared" si="2360"/>
        <v>0</v>
      </c>
      <c r="AJ3359" s="443">
        <f t="shared" si="2360"/>
        <v>0</v>
      </c>
      <c r="AK3359" s="439">
        <f t="shared" si="2360"/>
        <v>0</v>
      </c>
      <c r="AL3359" s="439">
        <f t="shared" si="2360"/>
        <v>0</v>
      </c>
      <c r="AM3359" s="439">
        <f t="shared" si="2360"/>
        <v>0</v>
      </c>
      <c r="AN3359" s="440">
        <f t="shared" si="2360"/>
        <v>0</v>
      </c>
    </row>
    <row r="3360" spans="1:40" outlineLevel="2">
      <c r="A3360" s="882">
        <f>ROW()</f>
        <v>3360</v>
      </c>
      <c r="B3360" s="453"/>
      <c r="D3360" s="452" t="s">
        <v>28</v>
      </c>
      <c r="H3360" s="458"/>
      <c r="I3360" s="458"/>
      <c r="J3360" s="459"/>
      <c r="K3360" s="458"/>
      <c r="L3360" s="458"/>
      <c r="M3360" s="458"/>
      <c r="N3360" s="463"/>
      <c r="O3360" s="458"/>
      <c r="P3360" s="458"/>
      <c r="Q3360" s="458"/>
      <c r="R3360" s="458"/>
      <c r="S3360" s="458"/>
      <c r="T3360" s="459"/>
      <c r="U3360" s="458"/>
      <c r="V3360" s="458"/>
      <c r="W3360" s="31"/>
      <c r="X3360" s="439"/>
      <c r="Y3360" s="459"/>
      <c r="Z3360" s="458"/>
      <c r="AA3360" s="439"/>
      <c r="AB3360" s="439">
        <f t="shared" ref="AB3360:AN3360" si="2361">AB3270+AB3288+AB3306+AB3324 + AB3342</f>
        <v>0.40910358000000008</v>
      </c>
      <c r="AC3360" s="439">
        <f t="shared" si="2361"/>
        <v>0.40910358000000008</v>
      </c>
      <c r="AD3360" s="439">
        <f t="shared" si="2361"/>
        <v>0.40910358000000008</v>
      </c>
      <c r="AE3360" s="443">
        <f t="shared" si="2361"/>
        <v>0.40910358000000008</v>
      </c>
      <c r="AF3360" s="439">
        <f t="shared" si="2361"/>
        <v>0.40910358000000008</v>
      </c>
      <c r="AG3360" s="439">
        <f t="shared" si="2361"/>
        <v>0.40910358000000008</v>
      </c>
      <c r="AH3360" s="439">
        <f t="shared" si="2361"/>
        <v>0.40910358000000008</v>
      </c>
      <c r="AI3360" s="440">
        <f t="shared" si="2361"/>
        <v>0.40910358000000008</v>
      </c>
      <c r="AJ3360" s="443">
        <f t="shared" si="2361"/>
        <v>0.40910358000000008</v>
      </c>
      <c r="AK3360" s="439">
        <f t="shared" si="2361"/>
        <v>0.40910358000000008</v>
      </c>
      <c r="AL3360" s="439">
        <f t="shared" si="2361"/>
        <v>0.40910358000000008</v>
      </c>
      <c r="AM3360" s="439">
        <f t="shared" si="2361"/>
        <v>0.40910358000000008</v>
      </c>
      <c r="AN3360" s="440">
        <f t="shared" si="2361"/>
        <v>0.40910358000000008</v>
      </c>
    </row>
    <row r="3361" spans="1:40" outlineLevel="2">
      <c r="A3361" s="882">
        <f>ROW()</f>
        <v>3361</v>
      </c>
      <c r="B3361" s="453"/>
      <c r="D3361" s="456" t="s">
        <v>443</v>
      </c>
      <c r="E3361" s="456"/>
      <c r="F3361" s="456"/>
      <c r="G3361" s="456"/>
      <c r="H3361" s="460"/>
      <c r="I3361" s="460"/>
      <c r="J3361" s="461"/>
      <c r="K3361" s="460"/>
      <c r="L3361" s="460"/>
      <c r="M3361" s="460"/>
      <c r="N3361" s="465"/>
      <c r="O3361" s="460"/>
      <c r="P3361" s="460"/>
      <c r="Q3361" s="460"/>
      <c r="R3361" s="460"/>
      <c r="S3361" s="460"/>
      <c r="T3361" s="461"/>
      <c r="U3361" s="460"/>
      <c r="V3361" s="460"/>
      <c r="W3361" s="57"/>
      <c r="X3361" s="441"/>
      <c r="Y3361" s="461"/>
      <c r="Z3361" s="460"/>
      <c r="AA3361" s="441"/>
      <c r="AB3361" s="441">
        <f t="shared" ref="AB3361:AN3361" si="2362">AB3271+AB3289+AB3307+AB3325 + AB3343</f>
        <v>0</v>
      </c>
      <c r="AC3361" s="441">
        <f t="shared" si="2362"/>
        <v>0</v>
      </c>
      <c r="AD3361" s="441">
        <f t="shared" si="2362"/>
        <v>0</v>
      </c>
      <c r="AE3361" s="462">
        <f t="shared" si="2362"/>
        <v>0</v>
      </c>
      <c r="AF3361" s="441">
        <f t="shared" si="2362"/>
        <v>0</v>
      </c>
      <c r="AG3361" s="441">
        <f t="shared" si="2362"/>
        <v>0</v>
      </c>
      <c r="AH3361" s="441">
        <f t="shared" si="2362"/>
        <v>0</v>
      </c>
      <c r="AI3361" s="442">
        <f t="shared" si="2362"/>
        <v>0</v>
      </c>
      <c r="AJ3361" s="462">
        <f t="shared" si="2362"/>
        <v>0</v>
      </c>
      <c r="AK3361" s="441">
        <f t="shared" si="2362"/>
        <v>0</v>
      </c>
      <c r="AL3361" s="441">
        <f t="shared" si="2362"/>
        <v>0</v>
      </c>
      <c r="AM3361" s="441">
        <f t="shared" si="2362"/>
        <v>0</v>
      </c>
      <c r="AN3361" s="442">
        <f t="shared" si="2362"/>
        <v>0</v>
      </c>
    </row>
    <row r="3362" spans="1:40" outlineLevel="2">
      <c r="A3362" s="882">
        <f>ROW()</f>
        <v>3362</v>
      </c>
      <c r="B3362" s="453"/>
      <c r="D3362" s="452" t="s">
        <v>24</v>
      </c>
      <c r="H3362" s="458"/>
      <c r="I3362" s="458"/>
      <c r="J3362" s="459"/>
      <c r="K3362" s="458"/>
      <c r="L3362" s="458"/>
      <c r="M3362" s="458"/>
      <c r="N3362" s="463"/>
      <c r="O3362" s="458"/>
      <c r="P3362" s="458"/>
      <c r="Q3362" s="458"/>
      <c r="R3362" s="458"/>
      <c r="S3362" s="458"/>
      <c r="T3362" s="459"/>
      <c r="U3362" s="458"/>
      <c r="V3362" s="458"/>
      <c r="W3362" s="439"/>
      <c r="X3362" s="439"/>
      <c r="Y3362" s="459"/>
      <c r="Z3362" s="458"/>
      <c r="AA3362" s="439"/>
      <c r="AB3362" s="439">
        <f t="shared" ref="AB3362:AN3362" si="2363">SUM(AB3346:AB3361)</f>
        <v>81.446842376806245</v>
      </c>
      <c r="AC3362" s="439">
        <f t="shared" si="2363"/>
        <v>75.318728755316343</v>
      </c>
      <c r="AD3362" s="439">
        <f t="shared" si="2363"/>
        <v>69.190615133826455</v>
      </c>
      <c r="AE3362" s="443">
        <f t="shared" si="2363"/>
        <v>63.062501512336553</v>
      </c>
      <c r="AF3362" s="439">
        <f t="shared" si="2363"/>
        <v>56.934387890846672</v>
      </c>
      <c r="AG3362" s="439">
        <f t="shared" si="2363"/>
        <v>52.850012433738677</v>
      </c>
      <c r="AH3362" s="439">
        <f t="shared" si="2363"/>
        <v>48.765636976630681</v>
      </c>
      <c r="AI3362" s="440">
        <f t="shared" si="2363"/>
        <v>44.681261519522693</v>
      </c>
      <c r="AJ3362" s="443">
        <f t="shared" si="2363"/>
        <v>40.596886062414711</v>
      </c>
      <c r="AK3362" s="439">
        <f t="shared" si="2363"/>
        <v>36.512510605306723</v>
      </c>
      <c r="AL3362" s="439">
        <f t="shared" si="2363"/>
        <v>32.428135148198741</v>
      </c>
      <c r="AM3362" s="439">
        <f t="shared" si="2363"/>
        <v>28.623489406208712</v>
      </c>
      <c r="AN3362" s="440">
        <f t="shared" si="2363"/>
        <v>24.818843664218683</v>
      </c>
    </row>
    <row r="3363" spans="1:40">
      <c r="A3363" s="884" t="s">
        <v>891</v>
      </c>
      <c r="B3363" s="885"/>
      <c r="C3363" s="886"/>
      <c r="D3363" s="885"/>
      <c r="E3363" s="885"/>
      <c r="F3363" s="885"/>
      <c r="G3363" s="25"/>
      <c r="H3363" s="885"/>
      <c r="I3363" s="25"/>
      <c r="J3363" s="323"/>
      <c r="K3363" s="25"/>
      <c r="L3363" s="25"/>
      <c r="M3363" s="25"/>
      <c r="N3363" s="318"/>
      <c r="O3363" s="25"/>
      <c r="P3363" s="25"/>
      <c r="Q3363" s="25"/>
      <c r="R3363" s="25"/>
      <c r="S3363" s="25"/>
      <c r="T3363" s="323"/>
      <c r="U3363" s="25"/>
      <c r="V3363" s="25"/>
      <c r="W3363" s="25"/>
      <c r="X3363" s="25"/>
      <c r="Y3363" s="323"/>
      <c r="Z3363" s="25"/>
      <c r="AA3363" s="25"/>
      <c r="AB3363" s="25"/>
      <c r="AC3363" s="25"/>
      <c r="AD3363" s="25"/>
      <c r="AE3363" s="323"/>
      <c r="AF3363" s="25"/>
      <c r="AG3363" s="25"/>
      <c r="AH3363" s="25"/>
      <c r="AI3363" s="318"/>
      <c r="AJ3363" s="323"/>
      <c r="AK3363" s="25"/>
      <c r="AL3363" s="25"/>
      <c r="AM3363" s="25"/>
      <c r="AN3363" s="318"/>
    </row>
    <row r="3364" spans="1:40" outlineLevel="1">
      <c r="A3364" s="732" t="s">
        <v>26</v>
      </c>
      <c r="B3364" s="733"/>
      <c r="C3364" s="881"/>
      <c r="D3364" s="733"/>
      <c r="E3364" s="733"/>
      <c r="F3364" s="733"/>
      <c r="G3364" s="730"/>
      <c r="H3364" s="733"/>
      <c r="I3364" s="730"/>
      <c r="J3364" s="729"/>
      <c r="K3364" s="730"/>
      <c r="L3364" s="730"/>
      <c r="M3364" s="730"/>
      <c r="N3364" s="731"/>
      <c r="O3364" s="730"/>
      <c r="P3364" s="730"/>
      <c r="Q3364" s="730"/>
      <c r="R3364" s="730"/>
      <c r="S3364" s="730"/>
      <c r="T3364" s="729"/>
      <c r="U3364" s="730"/>
      <c r="V3364" s="730"/>
      <c r="W3364" s="730"/>
      <c r="X3364" s="730"/>
      <c r="Y3364" s="729"/>
      <c r="Z3364" s="730"/>
      <c r="AA3364" s="730"/>
      <c r="AB3364" s="730"/>
      <c r="AC3364" s="730"/>
      <c r="AD3364" s="730"/>
      <c r="AE3364" s="729"/>
      <c r="AF3364" s="730"/>
      <c r="AG3364" s="730"/>
      <c r="AH3364" s="730"/>
      <c r="AI3364" s="731"/>
      <c r="AJ3364" s="729"/>
      <c r="AK3364" s="730"/>
      <c r="AL3364" s="730"/>
      <c r="AM3364" s="730"/>
      <c r="AN3364" s="731"/>
    </row>
    <row r="3365" spans="1:40" outlineLevel="2">
      <c r="A3365" s="882">
        <f>ROW()</f>
        <v>3365</v>
      </c>
      <c r="B3365" s="453"/>
      <c r="D3365" s="452" t="s">
        <v>300</v>
      </c>
      <c r="H3365" s="458"/>
      <c r="I3365" s="458"/>
      <c r="J3365" s="459"/>
      <c r="K3365" s="458"/>
      <c r="L3365" s="458"/>
      <c r="M3365" s="458"/>
      <c r="N3365" s="463"/>
      <c r="O3365" s="458"/>
      <c r="P3365" s="458"/>
      <c r="Q3365" s="458"/>
      <c r="R3365" s="458"/>
      <c r="S3365" s="458"/>
      <c r="T3365" s="459"/>
      <c r="U3365" s="458"/>
      <c r="V3365" s="458"/>
      <c r="W3365" s="458"/>
      <c r="X3365" s="458"/>
      <c r="Y3365" s="459"/>
      <c r="Z3365" s="458"/>
      <c r="AA3365" s="169"/>
      <c r="AB3365" s="169"/>
      <c r="AC3365" s="169"/>
      <c r="AD3365" s="169">
        <f>Input!$AC$58</f>
        <v>20</v>
      </c>
      <c r="AE3365" s="464">
        <f t="shared" ref="AE3365:AI3365" si="2364">(AD3365-AD$9)*(AD3365&gt;AE$9)</f>
        <v>19</v>
      </c>
      <c r="AF3365" s="448">
        <f t="shared" si="2364"/>
        <v>18</v>
      </c>
      <c r="AG3365" s="448">
        <f t="shared" si="2364"/>
        <v>17</v>
      </c>
      <c r="AH3365" s="448">
        <f t="shared" si="2364"/>
        <v>16</v>
      </c>
      <c r="AI3365" s="449">
        <f t="shared" si="2364"/>
        <v>15</v>
      </c>
      <c r="AJ3365" s="464">
        <f t="shared" ref="AJ3365:AJ3380" si="2365">(AI3365-AI$9)*(AI3365&gt;AJ$9)</f>
        <v>14</v>
      </c>
      <c r="AK3365" s="448">
        <f t="shared" ref="AK3365:AK3380" si="2366">(AJ3365-AJ$9)*(AJ3365&gt;AK$9)</f>
        <v>13</v>
      </c>
      <c r="AL3365" s="448">
        <f t="shared" ref="AL3365:AL3380" si="2367">(AK3365-AK$9)*(AK3365&gt;AL$9)</f>
        <v>12</v>
      </c>
      <c r="AM3365" s="448">
        <f t="shared" ref="AM3365:AM3380" si="2368">(AL3365-AL$9)*(AL3365&gt;AM$9)</f>
        <v>11</v>
      </c>
      <c r="AN3365" s="449">
        <f t="shared" ref="AN3365:AN3380" si="2369">(AM3365-AM$9)*(AM3365&gt;AN$9)</f>
        <v>10</v>
      </c>
    </row>
    <row r="3366" spans="1:40" outlineLevel="2">
      <c r="A3366" s="882">
        <f>ROW()</f>
        <v>3366</v>
      </c>
      <c r="B3366" s="453"/>
      <c r="D3366" s="452" t="s">
        <v>301</v>
      </c>
      <c r="H3366" s="458"/>
      <c r="I3366" s="458"/>
      <c r="J3366" s="459"/>
      <c r="K3366" s="458"/>
      <c r="L3366" s="458"/>
      <c r="M3366" s="458"/>
      <c r="N3366" s="463"/>
      <c r="O3366" s="458"/>
      <c r="P3366" s="458"/>
      <c r="Q3366" s="458"/>
      <c r="R3366" s="458"/>
      <c r="S3366" s="458"/>
      <c r="T3366" s="459"/>
      <c r="U3366" s="458"/>
      <c r="V3366" s="458"/>
      <c r="W3366" s="458"/>
      <c r="X3366" s="458"/>
      <c r="Y3366" s="459"/>
      <c r="Z3366" s="458"/>
      <c r="AA3366" s="169"/>
      <c r="AB3366" s="169"/>
      <c r="AC3366" s="169"/>
      <c r="AD3366" s="169">
        <f>Input!$AC$59</f>
        <v>20</v>
      </c>
      <c r="AE3366" s="464">
        <f t="shared" ref="AE3366:AI3366" si="2370">(AD3366-AD$9)*(AD3366&gt;AE$9)</f>
        <v>19</v>
      </c>
      <c r="AF3366" s="448">
        <f t="shared" si="2370"/>
        <v>18</v>
      </c>
      <c r="AG3366" s="448">
        <f t="shared" si="2370"/>
        <v>17</v>
      </c>
      <c r="AH3366" s="448">
        <f t="shared" si="2370"/>
        <v>16</v>
      </c>
      <c r="AI3366" s="449">
        <f t="shared" si="2370"/>
        <v>15</v>
      </c>
      <c r="AJ3366" s="464">
        <f t="shared" si="2365"/>
        <v>14</v>
      </c>
      <c r="AK3366" s="448">
        <f t="shared" si="2366"/>
        <v>13</v>
      </c>
      <c r="AL3366" s="448">
        <f t="shared" si="2367"/>
        <v>12</v>
      </c>
      <c r="AM3366" s="448">
        <f t="shared" si="2368"/>
        <v>11</v>
      </c>
      <c r="AN3366" s="449">
        <f t="shared" si="2369"/>
        <v>10</v>
      </c>
    </row>
    <row r="3367" spans="1:40" outlineLevel="2">
      <c r="A3367" s="882">
        <f>ROW()</f>
        <v>3367</v>
      </c>
      <c r="B3367" s="453"/>
      <c r="D3367" s="452" t="s">
        <v>29</v>
      </c>
      <c r="H3367" s="458"/>
      <c r="I3367" s="458"/>
      <c r="J3367" s="459"/>
      <c r="K3367" s="458"/>
      <c r="L3367" s="458"/>
      <c r="M3367" s="458"/>
      <c r="N3367" s="463"/>
      <c r="O3367" s="458"/>
      <c r="P3367" s="458"/>
      <c r="Q3367" s="458"/>
      <c r="R3367" s="458"/>
      <c r="S3367" s="458"/>
      <c r="T3367" s="459"/>
      <c r="U3367" s="458"/>
      <c r="V3367" s="458"/>
      <c r="W3367" s="458"/>
      <c r="X3367" s="458"/>
      <c r="Y3367" s="459"/>
      <c r="Z3367" s="458"/>
      <c r="AA3367" s="169"/>
      <c r="AB3367" s="169"/>
      <c r="AC3367" s="169"/>
      <c r="AD3367" s="169">
        <f>Input!$AC$60</f>
        <v>20</v>
      </c>
      <c r="AE3367" s="464">
        <f t="shared" ref="AE3367:AI3367" si="2371">(AD3367-AD$9)*(AD3367&gt;AE$9)</f>
        <v>19</v>
      </c>
      <c r="AF3367" s="448">
        <f t="shared" si="2371"/>
        <v>18</v>
      </c>
      <c r="AG3367" s="448">
        <f t="shared" si="2371"/>
        <v>17</v>
      </c>
      <c r="AH3367" s="448">
        <f t="shared" si="2371"/>
        <v>16</v>
      </c>
      <c r="AI3367" s="449">
        <f t="shared" si="2371"/>
        <v>15</v>
      </c>
      <c r="AJ3367" s="464">
        <f t="shared" si="2365"/>
        <v>14</v>
      </c>
      <c r="AK3367" s="448">
        <f t="shared" si="2366"/>
        <v>13</v>
      </c>
      <c r="AL3367" s="448">
        <f t="shared" si="2367"/>
        <v>12</v>
      </c>
      <c r="AM3367" s="448">
        <f t="shared" si="2368"/>
        <v>11</v>
      </c>
      <c r="AN3367" s="449">
        <f t="shared" si="2369"/>
        <v>10</v>
      </c>
    </row>
    <row r="3368" spans="1:40" outlineLevel="2">
      <c r="A3368" s="882">
        <f>ROW()</f>
        <v>3368</v>
      </c>
      <c r="B3368" s="453"/>
      <c r="D3368" s="452" t="s">
        <v>30</v>
      </c>
      <c r="H3368" s="458"/>
      <c r="I3368" s="458"/>
      <c r="J3368" s="459"/>
      <c r="K3368" s="458"/>
      <c r="L3368" s="458"/>
      <c r="M3368" s="458"/>
      <c r="N3368" s="463"/>
      <c r="O3368" s="458"/>
      <c r="P3368" s="458"/>
      <c r="Q3368" s="458"/>
      <c r="R3368" s="458"/>
      <c r="S3368" s="458"/>
      <c r="T3368" s="459"/>
      <c r="U3368" s="458"/>
      <c r="V3368" s="458"/>
      <c r="W3368" s="458"/>
      <c r="X3368" s="458"/>
      <c r="Y3368" s="459"/>
      <c r="Z3368" s="458"/>
      <c r="AA3368" s="169"/>
      <c r="AB3368" s="169"/>
      <c r="AC3368" s="169"/>
      <c r="AD3368" s="169">
        <f>Input!$AC$61</f>
        <v>20</v>
      </c>
      <c r="AE3368" s="464">
        <f t="shared" ref="AE3368:AI3368" si="2372">(AD3368-AD$9)*(AD3368&gt;AE$9)</f>
        <v>19</v>
      </c>
      <c r="AF3368" s="448">
        <f t="shared" si="2372"/>
        <v>18</v>
      </c>
      <c r="AG3368" s="448">
        <f t="shared" si="2372"/>
        <v>17</v>
      </c>
      <c r="AH3368" s="448">
        <f t="shared" si="2372"/>
        <v>16</v>
      </c>
      <c r="AI3368" s="449">
        <f t="shared" si="2372"/>
        <v>15</v>
      </c>
      <c r="AJ3368" s="464">
        <f t="shared" si="2365"/>
        <v>14</v>
      </c>
      <c r="AK3368" s="448">
        <f t="shared" si="2366"/>
        <v>13</v>
      </c>
      <c r="AL3368" s="448">
        <f t="shared" si="2367"/>
        <v>12</v>
      </c>
      <c r="AM3368" s="448">
        <f t="shared" si="2368"/>
        <v>11</v>
      </c>
      <c r="AN3368" s="449">
        <f t="shared" si="2369"/>
        <v>10</v>
      </c>
    </row>
    <row r="3369" spans="1:40" outlineLevel="2">
      <c r="A3369" s="882">
        <f>ROW()</f>
        <v>3369</v>
      </c>
      <c r="B3369" s="453"/>
      <c r="D3369" s="452" t="s">
        <v>31</v>
      </c>
      <c r="H3369" s="458"/>
      <c r="I3369" s="458"/>
      <c r="J3369" s="459"/>
      <c r="K3369" s="458"/>
      <c r="L3369" s="458"/>
      <c r="M3369" s="458"/>
      <c r="N3369" s="463"/>
      <c r="O3369" s="458"/>
      <c r="P3369" s="458"/>
      <c r="Q3369" s="458"/>
      <c r="R3369" s="458"/>
      <c r="S3369" s="458"/>
      <c r="T3369" s="459"/>
      <c r="U3369" s="458"/>
      <c r="V3369" s="458"/>
      <c r="W3369" s="458"/>
      <c r="X3369" s="458"/>
      <c r="Y3369" s="459"/>
      <c r="Z3369" s="458"/>
      <c r="AA3369" s="169"/>
      <c r="AB3369" s="169"/>
      <c r="AC3369" s="169"/>
      <c r="AD3369" s="169">
        <f>Input!$AC$62</f>
        <v>20</v>
      </c>
      <c r="AE3369" s="464">
        <f t="shared" ref="AE3369:AI3369" si="2373">(AD3369-AD$9)*(AD3369&gt;AE$9)</f>
        <v>19</v>
      </c>
      <c r="AF3369" s="448">
        <f t="shared" si="2373"/>
        <v>18</v>
      </c>
      <c r="AG3369" s="448">
        <f t="shared" si="2373"/>
        <v>17</v>
      </c>
      <c r="AH3369" s="448">
        <f t="shared" si="2373"/>
        <v>16</v>
      </c>
      <c r="AI3369" s="449">
        <f t="shared" si="2373"/>
        <v>15</v>
      </c>
      <c r="AJ3369" s="464">
        <f t="shared" si="2365"/>
        <v>14</v>
      </c>
      <c r="AK3369" s="448">
        <f t="shared" si="2366"/>
        <v>13</v>
      </c>
      <c r="AL3369" s="448">
        <f t="shared" si="2367"/>
        <v>12</v>
      </c>
      <c r="AM3369" s="448">
        <f t="shared" si="2368"/>
        <v>11</v>
      </c>
      <c r="AN3369" s="449">
        <f t="shared" si="2369"/>
        <v>10</v>
      </c>
    </row>
    <row r="3370" spans="1:40" outlineLevel="2">
      <c r="A3370" s="882">
        <f>ROW()</f>
        <v>3370</v>
      </c>
      <c r="B3370" s="453"/>
      <c r="D3370" s="452" t="s">
        <v>32</v>
      </c>
      <c r="H3370" s="458"/>
      <c r="I3370" s="458"/>
      <c r="J3370" s="459"/>
      <c r="K3370" s="458"/>
      <c r="L3370" s="458"/>
      <c r="M3370" s="458"/>
      <c r="N3370" s="463"/>
      <c r="O3370" s="458"/>
      <c r="P3370" s="458"/>
      <c r="Q3370" s="458"/>
      <c r="R3370" s="458"/>
      <c r="S3370" s="458"/>
      <c r="T3370" s="459"/>
      <c r="U3370" s="458"/>
      <c r="V3370" s="458"/>
      <c r="W3370" s="458"/>
      <c r="X3370" s="458"/>
      <c r="Y3370" s="459"/>
      <c r="Z3370" s="458"/>
      <c r="AA3370" s="169"/>
      <c r="AB3370" s="169"/>
      <c r="AC3370" s="169"/>
      <c r="AD3370" s="169">
        <f>Input!$AC$63</f>
        <v>40</v>
      </c>
      <c r="AE3370" s="464">
        <f t="shared" ref="AE3370:AI3370" si="2374">(AD3370-AD$9)*(AD3370&gt;AE$9)</f>
        <v>39</v>
      </c>
      <c r="AF3370" s="448">
        <f t="shared" si="2374"/>
        <v>38</v>
      </c>
      <c r="AG3370" s="448">
        <f t="shared" si="2374"/>
        <v>37</v>
      </c>
      <c r="AH3370" s="448">
        <f t="shared" si="2374"/>
        <v>36</v>
      </c>
      <c r="AI3370" s="449">
        <f t="shared" si="2374"/>
        <v>35</v>
      </c>
      <c r="AJ3370" s="464">
        <f t="shared" si="2365"/>
        <v>34</v>
      </c>
      <c r="AK3370" s="448">
        <f t="shared" si="2366"/>
        <v>33</v>
      </c>
      <c r="AL3370" s="448">
        <f t="shared" si="2367"/>
        <v>32</v>
      </c>
      <c r="AM3370" s="448">
        <f t="shared" si="2368"/>
        <v>31</v>
      </c>
      <c r="AN3370" s="449">
        <f t="shared" si="2369"/>
        <v>30</v>
      </c>
    </row>
    <row r="3371" spans="1:40" outlineLevel="2">
      <c r="A3371" s="882">
        <f>ROW()</f>
        <v>3371</v>
      </c>
      <c r="B3371" s="453"/>
      <c r="D3371" s="452" t="s">
        <v>33</v>
      </c>
      <c r="H3371" s="458"/>
      <c r="I3371" s="458"/>
      <c r="J3371" s="459"/>
      <c r="K3371" s="458"/>
      <c r="L3371" s="458"/>
      <c r="M3371" s="458"/>
      <c r="N3371" s="463"/>
      <c r="O3371" s="458"/>
      <c r="P3371" s="458"/>
      <c r="Q3371" s="458"/>
      <c r="R3371" s="458"/>
      <c r="S3371" s="458"/>
      <c r="T3371" s="459"/>
      <c r="U3371" s="458"/>
      <c r="V3371" s="458"/>
      <c r="W3371" s="458"/>
      <c r="X3371" s="458"/>
      <c r="Y3371" s="459"/>
      <c r="Z3371" s="458"/>
      <c r="AA3371" s="169"/>
      <c r="AB3371" s="169"/>
      <c r="AC3371" s="169"/>
      <c r="AD3371" s="169">
        <f>Input!$AC$64</f>
        <v>40</v>
      </c>
      <c r="AE3371" s="464">
        <f t="shared" ref="AE3371:AI3371" si="2375">(AD3371-AD$9)*(AD3371&gt;AE$9)</f>
        <v>39</v>
      </c>
      <c r="AF3371" s="448">
        <f t="shared" si="2375"/>
        <v>38</v>
      </c>
      <c r="AG3371" s="448">
        <f t="shared" si="2375"/>
        <v>37</v>
      </c>
      <c r="AH3371" s="448">
        <f t="shared" si="2375"/>
        <v>36</v>
      </c>
      <c r="AI3371" s="449">
        <f t="shared" si="2375"/>
        <v>35</v>
      </c>
      <c r="AJ3371" s="464">
        <f t="shared" si="2365"/>
        <v>34</v>
      </c>
      <c r="AK3371" s="448">
        <f t="shared" si="2366"/>
        <v>33</v>
      </c>
      <c r="AL3371" s="448">
        <f t="shared" si="2367"/>
        <v>32</v>
      </c>
      <c r="AM3371" s="448">
        <f t="shared" si="2368"/>
        <v>31</v>
      </c>
      <c r="AN3371" s="449">
        <f t="shared" si="2369"/>
        <v>30</v>
      </c>
    </row>
    <row r="3372" spans="1:40" outlineLevel="2">
      <c r="A3372" s="882">
        <f>ROW()</f>
        <v>3372</v>
      </c>
      <c r="B3372" s="453"/>
      <c r="D3372" s="452" t="s">
        <v>27</v>
      </c>
      <c r="H3372" s="458"/>
      <c r="I3372" s="458"/>
      <c r="J3372" s="459"/>
      <c r="K3372" s="458"/>
      <c r="L3372" s="458"/>
      <c r="M3372" s="458"/>
      <c r="N3372" s="463"/>
      <c r="O3372" s="458"/>
      <c r="P3372" s="458"/>
      <c r="Q3372" s="458"/>
      <c r="R3372" s="458"/>
      <c r="S3372" s="458"/>
      <c r="T3372" s="459"/>
      <c r="U3372" s="458"/>
      <c r="V3372" s="458"/>
      <c r="W3372" s="458"/>
      <c r="X3372" s="458"/>
      <c r="Y3372" s="459"/>
      <c r="Z3372" s="458"/>
      <c r="AA3372" s="169"/>
      <c r="AB3372" s="169"/>
      <c r="AC3372" s="169"/>
      <c r="AD3372" s="169">
        <f>Input!$AC$65</f>
        <v>40</v>
      </c>
      <c r="AE3372" s="464">
        <f t="shared" ref="AE3372:AI3372" si="2376">(AD3372-AD$9)*(AD3372&gt;AE$9)</f>
        <v>39</v>
      </c>
      <c r="AF3372" s="448">
        <f t="shared" si="2376"/>
        <v>38</v>
      </c>
      <c r="AG3372" s="448">
        <f t="shared" si="2376"/>
        <v>37</v>
      </c>
      <c r="AH3372" s="448">
        <f t="shared" si="2376"/>
        <v>36</v>
      </c>
      <c r="AI3372" s="449">
        <f t="shared" si="2376"/>
        <v>35</v>
      </c>
      <c r="AJ3372" s="464">
        <f t="shared" si="2365"/>
        <v>34</v>
      </c>
      <c r="AK3372" s="448">
        <f t="shared" si="2366"/>
        <v>33</v>
      </c>
      <c r="AL3372" s="448">
        <f t="shared" si="2367"/>
        <v>32</v>
      </c>
      <c r="AM3372" s="448">
        <f t="shared" si="2368"/>
        <v>31</v>
      </c>
      <c r="AN3372" s="449">
        <f t="shared" si="2369"/>
        <v>30</v>
      </c>
    </row>
    <row r="3373" spans="1:40" outlineLevel="2">
      <c r="A3373" s="882">
        <f>ROW()</f>
        <v>3373</v>
      </c>
      <c r="B3373" s="453"/>
      <c r="D3373" s="452" t="s">
        <v>34</v>
      </c>
      <c r="H3373" s="458"/>
      <c r="I3373" s="458"/>
      <c r="J3373" s="459"/>
      <c r="K3373" s="458"/>
      <c r="L3373" s="458"/>
      <c r="M3373" s="458"/>
      <c r="N3373" s="463"/>
      <c r="O3373" s="458"/>
      <c r="P3373" s="458"/>
      <c r="Q3373" s="458"/>
      <c r="R3373" s="458"/>
      <c r="S3373" s="458"/>
      <c r="T3373" s="459"/>
      <c r="U3373" s="458"/>
      <c r="V3373" s="458"/>
      <c r="W3373" s="458"/>
      <c r="X3373" s="458"/>
      <c r="Y3373" s="459"/>
      <c r="Z3373" s="458"/>
      <c r="AA3373" s="169"/>
      <c r="AB3373" s="169"/>
      <c r="AC3373" s="169"/>
      <c r="AD3373" s="169">
        <f>Input!$AC$66</f>
        <v>15</v>
      </c>
      <c r="AE3373" s="464">
        <f t="shared" ref="AE3373:AI3373" si="2377">(AD3373-AD$9)*(AD3373&gt;AE$9)</f>
        <v>14</v>
      </c>
      <c r="AF3373" s="448">
        <f t="shared" si="2377"/>
        <v>13</v>
      </c>
      <c r="AG3373" s="448">
        <f t="shared" si="2377"/>
        <v>12</v>
      </c>
      <c r="AH3373" s="448">
        <f t="shared" si="2377"/>
        <v>11</v>
      </c>
      <c r="AI3373" s="449">
        <f t="shared" si="2377"/>
        <v>10</v>
      </c>
      <c r="AJ3373" s="464">
        <f t="shared" si="2365"/>
        <v>9</v>
      </c>
      <c r="AK3373" s="448">
        <f t="shared" si="2366"/>
        <v>8</v>
      </c>
      <c r="AL3373" s="448">
        <f t="shared" si="2367"/>
        <v>7</v>
      </c>
      <c r="AM3373" s="448">
        <f t="shared" si="2368"/>
        <v>6</v>
      </c>
      <c r="AN3373" s="449">
        <f t="shared" si="2369"/>
        <v>5</v>
      </c>
    </row>
    <row r="3374" spans="1:40" outlineLevel="2">
      <c r="A3374" s="882">
        <f>ROW()</f>
        <v>3374</v>
      </c>
      <c r="B3374" s="453"/>
      <c r="D3374" s="452" t="s">
        <v>35</v>
      </c>
      <c r="H3374" s="458"/>
      <c r="I3374" s="458"/>
      <c r="J3374" s="459"/>
      <c r="K3374" s="458"/>
      <c r="L3374" s="458"/>
      <c r="M3374" s="458"/>
      <c r="N3374" s="463"/>
      <c r="O3374" s="458"/>
      <c r="P3374" s="458"/>
      <c r="Q3374" s="458"/>
      <c r="R3374" s="458"/>
      <c r="S3374" s="458"/>
      <c r="T3374" s="459"/>
      <c r="U3374" s="458"/>
      <c r="V3374" s="458"/>
      <c r="W3374" s="458"/>
      <c r="X3374" s="458"/>
      <c r="Y3374" s="459"/>
      <c r="Z3374" s="458"/>
      <c r="AA3374" s="169"/>
      <c r="AB3374" s="169"/>
      <c r="AC3374" s="169"/>
      <c r="AD3374" s="169">
        <f>Input!$AC$67</f>
        <v>10</v>
      </c>
      <c r="AE3374" s="464">
        <f t="shared" ref="AE3374:AI3374" si="2378">(AD3374-AD$9)*(AD3374&gt;AE$9)</f>
        <v>9</v>
      </c>
      <c r="AF3374" s="448">
        <f t="shared" si="2378"/>
        <v>8</v>
      </c>
      <c r="AG3374" s="448">
        <f t="shared" si="2378"/>
        <v>7</v>
      </c>
      <c r="AH3374" s="448">
        <f t="shared" si="2378"/>
        <v>6</v>
      </c>
      <c r="AI3374" s="449">
        <f t="shared" si="2378"/>
        <v>5</v>
      </c>
      <c r="AJ3374" s="464">
        <f t="shared" si="2365"/>
        <v>4</v>
      </c>
      <c r="AK3374" s="448">
        <f t="shared" si="2366"/>
        <v>3</v>
      </c>
      <c r="AL3374" s="448">
        <f t="shared" si="2367"/>
        <v>2</v>
      </c>
      <c r="AM3374" s="448">
        <f t="shared" si="2368"/>
        <v>1</v>
      </c>
      <c r="AN3374" s="449">
        <f t="shared" si="2369"/>
        <v>0</v>
      </c>
    </row>
    <row r="3375" spans="1:40" outlineLevel="2">
      <c r="A3375" s="882">
        <f>ROW()</f>
        <v>3375</v>
      </c>
      <c r="B3375" s="453"/>
      <c r="D3375" s="452" t="s">
        <v>302</v>
      </c>
      <c r="H3375" s="458"/>
      <c r="I3375" s="458"/>
      <c r="J3375" s="459"/>
      <c r="K3375" s="458"/>
      <c r="L3375" s="458"/>
      <c r="M3375" s="458"/>
      <c r="N3375" s="463"/>
      <c r="O3375" s="458"/>
      <c r="P3375" s="458"/>
      <c r="Q3375" s="458"/>
      <c r="R3375" s="458"/>
      <c r="S3375" s="458"/>
      <c r="T3375" s="459"/>
      <c r="U3375" s="458"/>
      <c r="V3375" s="458"/>
      <c r="W3375" s="458"/>
      <c r="X3375" s="458"/>
      <c r="Y3375" s="459"/>
      <c r="Z3375" s="458"/>
      <c r="AA3375" s="169"/>
      <c r="AB3375" s="169"/>
      <c r="AC3375" s="169"/>
      <c r="AD3375" s="169">
        <f>Input!$AC$68</f>
        <v>10</v>
      </c>
      <c r="AE3375" s="464">
        <f t="shared" ref="AE3375:AI3375" si="2379">(AD3375-AD$9)*(AD3375&gt;AE$9)</f>
        <v>9</v>
      </c>
      <c r="AF3375" s="448">
        <f t="shared" si="2379"/>
        <v>8</v>
      </c>
      <c r="AG3375" s="448">
        <f t="shared" si="2379"/>
        <v>7</v>
      </c>
      <c r="AH3375" s="448">
        <f t="shared" si="2379"/>
        <v>6</v>
      </c>
      <c r="AI3375" s="449">
        <f t="shared" si="2379"/>
        <v>5</v>
      </c>
      <c r="AJ3375" s="464">
        <f t="shared" si="2365"/>
        <v>4</v>
      </c>
      <c r="AK3375" s="448">
        <f t="shared" si="2366"/>
        <v>3</v>
      </c>
      <c r="AL3375" s="448">
        <f t="shared" si="2367"/>
        <v>2</v>
      </c>
      <c r="AM3375" s="448">
        <f t="shared" si="2368"/>
        <v>1</v>
      </c>
      <c r="AN3375" s="449">
        <f t="shared" si="2369"/>
        <v>0</v>
      </c>
    </row>
    <row r="3376" spans="1:40" outlineLevel="2">
      <c r="A3376" s="882">
        <f>ROW()</f>
        <v>3376</v>
      </c>
      <c r="B3376" s="453"/>
      <c r="D3376" s="452" t="s">
        <v>36</v>
      </c>
      <c r="H3376" s="458"/>
      <c r="I3376" s="458"/>
      <c r="J3376" s="459"/>
      <c r="K3376" s="458"/>
      <c r="L3376" s="458"/>
      <c r="M3376" s="458"/>
      <c r="N3376" s="463"/>
      <c r="O3376" s="458"/>
      <c r="P3376" s="458"/>
      <c r="Q3376" s="458"/>
      <c r="R3376" s="458"/>
      <c r="S3376" s="458"/>
      <c r="T3376" s="459"/>
      <c r="U3376" s="458"/>
      <c r="V3376" s="458"/>
      <c r="W3376" s="458"/>
      <c r="X3376" s="458"/>
      <c r="Y3376" s="459"/>
      <c r="Z3376" s="458"/>
      <c r="AA3376" s="169"/>
      <c r="AB3376" s="169"/>
      <c r="AC3376" s="169"/>
      <c r="AD3376" s="169">
        <f>Input!$AC$69</f>
        <v>4</v>
      </c>
      <c r="AE3376" s="464">
        <f t="shared" ref="AE3376:AI3376" si="2380">(AD3376-AD$9)*(AD3376&gt;AE$9)</f>
        <v>3</v>
      </c>
      <c r="AF3376" s="448">
        <f t="shared" si="2380"/>
        <v>2</v>
      </c>
      <c r="AG3376" s="448">
        <f t="shared" si="2380"/>
        <v>1</v>
      </c>
      <c r="AH3376" s="448">
        <f t="shared" si="2380"/>
        <v>0</v>
      </c>
      <c r="AI3376" s="449">
        <f t="shared" si="2380"/>
        <v>0</v>
      </c>
      <c r="AJ3376" s="464">
        <f t="shared" si="2365"/>
        <v>0</v>
      </c>
      <c r="AK3376" s="448">
        <f t="shared" si="2366"/>
        <v>0</v>
      </c>
      <c r="AL3376" s="448">
        <f t="shared" si="2367"/>
        <v>0</v>
      </c>
      <c r="AM3376" s="448">
        <f t="shared" si="2368"/>
        <v>0</v>
      </c>
      <c r="AN3376" s="449">
        <f t="shared" si="2369"/>
        <v>0</v>
      </c>
    </row>
    <row r="3377" spans="1:40" outlineLevel="2">
      <c r="A3377" s="882">
        <f>ROW()</f>
        <v>3377</v>
      </c>
      <c r="B3377" s="453"/>
      <c r="D3377" s="452" t="s">
        <v>583</v>
      </c>
      <c r="H3377" s="458"/>
      <c r="I3377" s="458"/>
      <c r="J3377" s="459"/>
      <c r="K3377" s="458"/>
      <c r="L3377" s="458"/>
      <c r="M3377" s="458"/>
      <c r="N3377" s="463"/>
      <c r="O3377" s="458"/>
      <c r="P3377" s="458"/>
      <c r="Q3377" s="458"/>
      <c r="R3377" s="458"/>
      <c r="S3377" s="458"/>
      <c r="T3377" s="459"/>
      <c r="U3377" s="458"/>
      <c r="V3377" s="458"/>
      <c r="W3377" s="458"/>
      <c r="X3377" s="458"/>
      <c r="Y3377" s="459"/>
      <c r="Z3377" s="458"/>
      <c r="AA3377" s="169"/>
      <c r="AB3377" s="169"/>
      <c r="AC3377" s="169"/>
      <c r="AD3377" s="169">
        <f>Input!$AC$70</f>
        <v>10</v>
      </c>
      <c r="AE3377" s="464">
        <f t="shared" ref="AE3377:AI3377" si="2381">(AD3377-AD$9)*(AD3377&gt;AE$9)</f>
        <v>9</v>
      </c>
      <c r="AF3377" s="448">
        <f t="shared" si="2381"/>
        <v>8</v>
      </c>
      <c r="AG3377" s="448">
        <f t="shared" si="2381"/>
        <v>7</v>
      </c>
      <c r="AH3377" s="448">
        <f t="shared" si="2381"/>
        <v>6</v>
      </c>
      <c r="AI3377" s="449">
        <f t="shared" si="2381"/>
        <v>5</v>
      </c>
      <c r="AJ3377" s="464">
        <f t="shared" si="2365"/>
        <v>4</v>
      </c>
      <c r="AK3377" s="448">
        <f t="shared" si="2366"/>
        <v>3</v>
      </c>
      <c r="AL3377" s="448">
        <f t="shared" si="2367"/>
        <v>2</v>
      </c>
      <c r="AM3377" s="448">
        <f t="shared" si="2368"/>
        <v>1</v>
      </c>
      <c r="AN3377" s="449">
        <f t="shared" si="2369"/>
        <v>0</v>
      </c>
    </row>
    <row r="3378" spans="1:40" outlineLevel="2">
      <c r="A3378" s="882">
        <f>ROW()</f>
        <v>3378</v>
      </c>
      <c r="B3378" s="453"/>
      <c r="D3378" s="452" t="s">
        <v>81</v>
      </c>
      <c r="H3378" s="458"/>
      <c r="I3378" s="458"/>
      <c r="J3378" s="459"/>
      <c r="K3378" s="458"/>
      <c r="L3378" s="458"/>
      <c r="M3378" s="458"/>
      <c r="N3378" s="463"/>
      <c r="O3378" s="458"/>
      <c r="P3378" s="458"/>
      <c r="Q3378" s="458"/>
      <c r="R3378" s="458"/>
      <c r="S3378" s="458"/>
      <c r="T3378" s="459"/>
      <c r="U3378" s="458"/>
      <c r="V3378" s="458"/>
      <c r="W3378" s="458"/>
      <c r="X3378" s="458"/>
      <c r="Y3378" s="459"/>
      <c r="Z3378" s="458"/>
      <c r="AA3378" s="169"/>
      <c r="AB3378" s="169"/>
      <c r="AC3378" s="169"/>
      <c r="AD3378" s="169">
        <f>Input!$AC$71</f>
        <v>4</v>
      </c>
      <c r="AE3378" s="464">
        <f t="shared" ref="AE3378:AI3378" si="2382">(AD3378-AD$9)*(AD3378&gt;AE$9)</f>
        <v>3</v>
      </c>
      <c r="AF3378" s="448">
        <f t="shared" si="2382"/>
        <v>2</v>
      </c>
      <c r="AG3378" s="448">
        <f t="shared" si="2382"/>
        <v>1</v>
      </c>
      <c r="AH3378" s="448">
        <f t="shared" si="2382"/>
        <v>0</v>
      </c>
      <c r="AI3378" s="449">
        <f t="shared" si="2382"/>
        <v>0</v>
      </c>
      <c r="AJ3378" s="464">
        <f t="shared" si="2365"/>
        <v>0</v>
      </c>
      <c r="AK3378" s="448">
        <f t="shared" si="2366"/>
        <v>0</v>
      </c>
      <c r="AL3378" s="448">
        <f t="shared" si="2367"/>
        <v>0</v>
      </c>
      <c r="AM3378" s="448">
        <f t="shared" si="2368"/>
        <v>0</v>
      </c>
      <c r="AN3378" s="449">
        <f t="shared" si="2369"/>
        <v>0</v>
      </c>
    </row>
    <row r="3379" spans="1:40" outlineLevel="2">
      <c r="A3379" s="882">
        <f>ROW()</f>
        <v>3379</v>
      </c>
      <c r="B3379" s="453"/>
      <c r="D3379" s="452" t="s">
        <v>28</v>
      </c>
      <c r="H3379" s="458"/>
      <c r="I3379" s="458"/>
      <c r="J3379" s="459"/>
      <c r="K3379" s="458"/>
      <c r="L3379" s="458"/>
      <c r="M3379" s="458"/>
      <c r="N3379" s="463"/>
      <c r="O3379" s="458"/>
      <c r="P3379" s="458"/>
      <c r="Q3379" s="458"/>
      <c r="R3379" s="458"/>
      <c r="S3379" s="458"/>
      <c r="T3379" s="459"/>
      <c r="U3379" s="458"/>
      <c r="V3379" s="458"/>
      <c r="W3379" s="458"/>
      <c r="X3379" s="458"/>
      <c r="Y3379" s="459"/>
      <c r="Z3379" s="458"/>
      <c r="AA3379" s="169"/>
      <c r="AB3379" s="169"/>
      <c r="AC3379" s="169"/>
      <c r="AD3379" s="169">
        <f>Input!$AC$72</f>
        <v>0</v>
      </c>
      <c r="AE3379" s="464">
        <f t="shared" ref="AE3379:AI3379" si="2383">(AD3379-AD$9)*(AD3379&gt;AE$9)</f>
        <v>0</v>
      </c>
      <c r="AF3379" s="448">
        <f t="shared" si="2383"/>
        <v>0</v>
      </c>
      <c r="AG3379" s="448">
        <f t="shared" si="2383"/>
        <v>0</v>
      </c>
      <c r="AH3379" s="448">
        <f t="shared" si="2383"/>
        <v>0</v>
      </c>
      <c r="AI3379" s="449">
        <f t="shared" si="2383"/>
        <v>0</v>
      </c>
      <c r="AJ3379" s="464">
        <f t="shared" si="2365"/>
        <v>0</v>
      </c>
      <c r="AK3379" s="448">
        <f t="shared" si="2366"/>
        <v>0</v>
      </c>
      <c r="AL3379" s="448">
        <f t="shared" si="2367"/>
        <v>0</v>
      </c>
      <c r="AM3379" s="448">
        <f t="shared" si="2368"/>
        <v>0</v>
      </c>
      <c r="AN3379" s="449">
        <f t="shared" si="2369"/>
        <v>0</v>
      </c>
    </row>
    <row r="3380" spans="1:40" outlineLevel="2">
      <c r="A3380" s="882">
        <f>ROW()</f>
        <v>3380</v>
      </c>
      <c r="B3380" s="453"/>
      <c r="D3380" s="456" t="s">
        <v>443</v>
      </c>
      <c r="E3380" s="456"/>
      <c r="F3380" s="456"/>
      <c r="G3380" s="456"/>
      <c r="H3380" s="460"/>
      <c r="I3380" s="460"/>
      <c r="J3380" s="461"/>
      <c r="K3380" s="460"/>
      <c r="L3380" s="460"/>
      <c r="M3380" s="460"/>
      <c r="N3380" s="465"/>
      <c r="O3380" s="460"/>
      <c r="P3380" s="460"/>
      <c r="Q3380" s="460"/>
      <c r="R3380" s="460"/>
      <c r="S3380" s="460"/>
      <c r="T3380" s="461"/>
      <c r="U3380" s="460"/>
      <c r="V3380" s="460"/>
      <c r="W3380" s="460"/>
      <c r="X3380" s="460"/>
      <c r="Y3380" s="461"/>
      <c r="Z3380" s="460"/>
      <c r="AA3380" s="170"/>
      <c r="AB3380" s="170"/>
      <c r="AC3380" s="170"/>
      <c r="AD3380" s="170">
        <f>Input!$AC$73</f>
        <v>5</v>
      </c>
      <c r="AE3380" s="474">
        <f t="shared" ref="AE3380:AI3380" si="2384">(AD3380-AD$9)*(AD3380&gt;AE$9)</f>
        <v>4</v>
      </c>
      <c r="AF3380" s="450">
        <f t="shared" si="2384"/>
        <v>3</v>
      </c>
      <c r="AG3380" s="450">
        <f t="shared" si="2384"/>
        <v>2</v>
      </c>
      <c r="AH3380" s="450">
        <f t="shared" si="2384"/>
        <v>1</v>
      </c>
      <c r="AI3380" s="451">
        <f t="shared" si="2384"/>
        <v>0</v>
      </c>
      <c r="AJ3380" s="474">
        <f t="shared" si="2365"/>
        <v>0</v>
      </c>
      <c r="AK3380" s="450">
        <f t="shared" si="2366"/>
        <v>0</v>
      </c>
      <c r="AL3380" s="450">
        <f t="shared" si="2367"/>
        <v>0</v>
      </c>
      <c r="AM3380" s="450">
        <f t="shared" si="2368"/>
        <v>0</v>
      </c>
      <c r="AN3380" s="451">
        <f t="shared" si="2369"/>
        <v>0</v>
      </c>
    </row>
    <row r="3381" spans="1:40" outlineLevel="2">
      <c r="A3381" s="882">
        <f>ROW()</f>
        <v>3381</v>
      </c>
      <c r="B3381" s="453"/>
      <c r="H3381" s="458"/>
      <c r="I3381" s="458"/>
      <c r="J3381" s="459"/>
      <c r="K3381" s="458"/>
      <c r="L3381" s="458"/>
      <c r="M3381" s="458"/>
      <c r="N3381" s="463"/>
      <c r="O3381" s="458"/>
      <c r="P3381" s="458"/>
      <c r="Q3381" s="458"/>
      <c r="R3381" s="458"/>
      <c r="S3381" s="458"/>
      <c r="T3381" s="459"/>
      <c r="U3381" s="439"/>
      <c r="V3381" s="439"/>
      <c r="W3381" s="439"/>
      <c r="X3381" s="439"/>
      <c r="Y3381" s="443"/>
      <c r="Z3381" s="439"/>
      <c r="AA3381" s="439"/>
      <c r="AB3381" s="439"/>
      <c r="AC3381" s="439"/>
      <c r="AD3381" s="439"/>
      <c r="AE3381" s="443"/>
      <c r="AF3381" s="439"/>
      <c r="AG3381" s="439"/>
      <c r="AH3381" s="439"/>
      <c r="AI3381" s="440"/>
      <c r="AJ3381" s="443"/>
      <c r="AK3381" s="439"/>
      <c r="AL3381" s="439"/>
      <c r="AM3381" s="439"/>
      <c r="AN3381" s="440"/>
    </row>
    <row r="3382" spans="1:40" outlineLevel="1">
      <c r="A3382" s="732" t="s">
        <v>20</v>
      </c>
      <c r="B3382" s="733"/>
      <c r="C3382" s="881"/>
      <c r="D3382" s="733"/>
      <c r="E3382" s="733"/>
      <c r="F3382" s="733"/>
      <c r="G3382" s="730"/>
      <c r="H3382" s="733"/>
      <c r="I3382" s="730"/>
      <c r="J3382" s="729"/>
      <c r="K3382" s="730"/>
      <c r="L3382" s="730"/>
      <c r="M3382" s="730"/>
      <c r="N3382" s="731"/>
      <c r="O3382" s="730"/>
      <c r="P3382" s="730"/>
      <c r="Q3382" s="730"/>
      <c r="R3382" s="730"/>
      <c r="S3382" s="730"/>
      <c r="T3382" s="729"/>
      <c r="U3382" s="730"/>
      <c r="V3382" s="730"/>
      <c r="W3382" s="730"/>
      <c r="X3382" s="730"/>
      <c r="Y3382" s="729"/>
      <c r="Z3382" s="730"/>
      <c r="AA3382" s="730"/>
      <c r="AB3382" s="730"/>
      <c r="AC3382" s="730"/>
      <c r="AD3382" s="730"/>
      <c r="AE3382" s="729"/>
      <c r="AF3382" s="730"/>
      <c r="AG3382" s="730"/>
      <c r="AH3382" s="730"/>
      <c r="AI3382" s="731"/>
      <c r="AJ3382" s="729"/>
      <c r="AK3382" s="730"/>
      <c r="AL3382" s="730"/>
      <c r="AM3382" s="730"/>
      <c r="AN3382" s="731"/>
    </row>
    <row r="3383" spans="1:40" outlineLevel="2">
      <c r="A3383" s="882">
        <f>ROW()</f>
        <v>3383</v>
      </c>
      <c r="B3383" s="453"/>
      <c r="D3383" s="452" t="s">
        <v>300</v>
      </c>
      <c r="H3383" s="458"/>
      <c r="I3383" s="458"/>
      <c r="J3383" s="459"/>
      <c r="K3383" s="458"/>
      <c r="L3383" s="458"/>
      <c r="M3383" s="458"/>
      <c r="N3383" s="463"/>
      <c r="O3383" s="458"/>
      <c r="P3383" s="458"/>
      <c r="Q3383" s="458"/>
      <c r="R3383" s="458"/>
      <c r="S3383" s="458"/>
      <c r="T3383" s="459"/>
      <c r="U3383" s="439"/>
      <c r="V3383" s="439"/>
      <c r="W3383" s="439"/>
      <c r="X3383" s="439"/>
      <c r="Y3383" s="443"/>
      <c r="Z3383" s="439"/>
      <c r="AA3383" s="439"/>
      <c r="AB3383" s="439"/>
      <c r="AC3383" s="439">
        <f>AB3473</f>
        <v>0</v>
      </c>
      <c r="AD3383" s="439">
        <f>AC3473</f>
        <v>5.3138128204214246</v>
      </c>
      <c r="AE3383" s="443">
        <f t="shared" ref="AE3383:AG3383" si="2385">AD3473</f>
        <v>5.0481221794003535</v>
      </c>
      <c r="AF3383" s="439">
        <f t="shared" si="2385"/>
        <v>4.7824315383792824</v>
      </c>
      <c r="AG3383" s="439">
        <f t="shared" si="2385"/>
        <v>4.5167408973582113</v>
      </c>
      <c r="AH3383" s="439">
        <f t="shared" ref="AH3383:AI3394" si="2386">AG3473</f>
        <v>4.2510502563371402</v>
      </c>
      <c r="AI3383" s="440">
        <f t="shared" si="2386"/>
        <v>3.9853596153160691</v>
      </c>
      <c r="AJ3383" s="443">
        <f t="shared" ref="AJ3383:AJ3394" si="2387">AI3473</f>
        <v>3.719668974294998</v>
      </c>
      <c r="AK3383" s="439">
        <f t="shared" ref="AK3383:AK3394" si="2388">AJ3473</f>
        <v>3.4539783332739269</v>
      </c>
      <c r="AL3383" s="439">
        <f t="shared" ref="AL3383:AL3394" si="2389">AK3473</f>
        <v>3.1882876922528558</v>
      </c>
      <c r="AM3383" s="439">
        <f t="shared" ref="AM3383:AM3394" si="2390">AL3473</f>
        <v>2.9225970512317847</v>
      </c>
      <c r="AN3383" s="440">
        <f t="shared" ref="AN3383:AN3394" si="2391">AM3473</f>
        <v>2.6569064102107136</v>
      </c>
    </row>
    <row r="3384" spans="1:40" outlineLevel="2">
      <c r="A3384" s="882">
        <f>ROW()</f>
        <v>3384</v>
      </c>
      <c r="B3384" s="453"/>
      <c r="D3384" s="452" t="s">
        <v>301</v>
      </c>
      <c r="H3384" s="458"/>
      <c r="I3384" s="458"/>
      <c r="J3384" s="459"/>
      <c r="K3384" s="458"/>
      <c r="L3384" s="458"/>
      <c r="M3384" s="458"/>
      <c r="N3384" s="463"/>
      <c r="O3384" s="458"/>
      <c r="P3384" s="458"/>
      <c r="Q3384" s="458"/>
      <c r="R3384" s="458"/>
      <c r="S3384" s="458"/>
      <c r="T3384" s="459"/>
      <c r="U3384" s="439"/>
      <c r="V3384" s="439"/>
      <c r="W3384" s="439"/>
      <c r="X3384" s="439"/>
      <c r="Y3384" s="443"/>
      <c r="Z3384" s="439"/>
      <c r="AA3384" s="439"/>
      <c r="AB3384" s="439"/>
      <c r="AC3384" s="439">
        <f>AB3474</f>
        <v>0</v>
      </c>
      <c r="AD3384" s="439">
        <f>AC3474</f>
        <v>0.54958559034914978</v>
      </c>
      <c r="AE3384" s="443">
        <f t="shared" ref="AE3384:AG3384" si="2392">AD3474</f>
        <v>0.52210631083169234</v>
      </c>
      <c r="AF3384" s="439">
        <f t="shared" si="2392"/>
        <v>0.49462703131423486</v>
      </c>
      <c r="AG3384" s="439">
        <f t="shared" si="2392"/>
        <v>0.46714775179677737</v>
      </c>
      <c r="AH3384" s="439">
        <f t="shared" si="2386"/>
        <v>0.43966847227931988</v>
      </c>
      <c r="AI3384" s="440">
        <f t="shared" si="2386"/>
        <v>0.41218919276186239</v>
      </c>
      <c r="AJ3384" s="443">
        <f t="shared" si="2387"/>
        <v>0.3847099132444049</v>
      </c>
      <c r="AK3384" s="439">
        <f t="shared" si="2388"/>
        <v>0.35723063372694741</v>
      </c>
      <c r="AL3384" s="439">
        <f t="shared" si="2389"/>
        <v>0.32975135420948992</v>
      </c>
      <c r="AM3384" s="439">
        <f t="shared" si="2390"/>
        <v>0.30227207469203243</v>
      </c>
      <c r="AN3384" s="440">
        <f t="shared" si="2391"/>
        <v>0.27479279517457494</v>
      </c>
    </row>
    <row r="3385" spans="1:40" outlineLevel="2">
      <c r="A3385" s="882">
        <f>ROW()</f>
        <v>3385</v>
      </c>
      <c r="B3385" s="453"/>
      <c r="D3385" s="452" t="s">
        <v>29</v>
      </c>
      <c r="H3385" s="458"/>
      <c r="I3385" s="458"/>
      <c r="J3385" s="459"/>
      <c r="K3385" s="458"/>
      <c r="L3385" s="458"/>
      <c r="M3385" s="458"/>
      <c r="N3385" s="463"/>
      <c r="O3385" s="458"/>
      <c r="P3385" s="458"/>
      <c r="Q3385" s="458"/>
      <c r="R3385" s="458"/>
      <c r="S3385" s="458"/>
      <c r="T3385" s="459"/>
      <c r="U3385" s="439"/>
      <c r="V3385" s="439"/>
      <c r="W3385" s="439"/>
      <c r="X3385" s="439"/>
      <c r="Y3385" s="443"/>
      <c r="Z3385" s="439"/>
      <c r="AA3385" s="439"/>
      <c r="AB3385" s="439"/>
      <c r="AC3385" s="439">
        <f t="shared" ref="AC3385:AG3392" si="2393">AB3475</f>
        <v>0</v>
      </c>
      <c r="AD3385" s="439">
        <f t="shared" si="2393"/>
        <v>0</v>
      </c>
      <c r="AE3385" s="443">
        <f t="shared" si="2393"/>
        <v>0</v>
      </c>
      <c r="AF3385" s="439">
        <f t="shared" si="2393"/>
        <v>0</v>
      </c>
      <c r="AG3385" s="439">
        <f t="shared" si="2393"/>
        <v>0</v>
      </c>
      <c r="AH3385" s="439">
        <f t="shared" si="2386"/>
        <v>0</v>
      </c>
      <c r="AI3385" s="440">
        <f t="shared" si="2386"/>
        <v>0</v>
      </c>
      <c r="AJ3385" s="443">
        <f t="shared" si="2387"/>
        <v>0</v>
      </c>
      <c r="AK3385" s="439">
        <f t="shared" si="2388"/>
        <v>0</v>
      </c>
      <c r="AL3385" s="439">
        <f t="shared" si="2389"/>
        <v>0</v>
      </c>
      <c r="AM3385" s="439">
        <f t="shared" si="2390"/>
        <v>0</v>
      </c>
      <c r="AN3385" s="440">
        <f t="shared" si="2391"/>
        <v>0</v>
      </c>
    </row>
    <row r="3386" spans="1:40" outlineLevel="2">
      <c r="A3386" s="882">
        <f>ROW()</f>
        <v>3386</v>
      </c>
      <c r="B3386" s="453"/>
      <c r="D3386" s="452" t="s">
        <v>30</v>
      </c>
      <c r="H3386" s="458"/>
      <c r="I3386" s="458"/>
      <c r="J3386" s="459"/>
      <c r="K3386" s="458"/>
      <c r="L3386" s="458"/>
      <c r="M3386" s="458"/>
      <c r="N3386" s="463"/>
      <c r="O3386" s="458"/>
      <c r="P3386" s="458"/>
      <c r="Q3386" s="458"/>
      <c r="R3386" s="458"/>
      <c r="S3386" s="458"/>
      <c r="T3386" s="459"/>
      <c r="U3386" s="439"/>
      <c r="V3386" s="439"/>
      <c r="W3386" s="439"/>
      <c r="X3386" s="439"/>
      <c r="Y3386" s="443"/>
      <c r="Z3386" s="439"/>
      <c r="AA3386" s="439"/>
      <c r="AB3386" s="439"/>
      <c r="AC3386" s="439">
        <f t="shared" si="2393"/>
        <v>0</v>
      </c>
      <c r="AD3386" s="439">
        <f t="shared" si="2393"/>
        <v>32.462191920961601</v>
      </c>
      <c r="AE3386" s="443">
        <f t="shared" si="2393"/>
        <v>30.83908232491352</v>
      </c>
      <c r="AF3386" s="439">
        <f t="shared" si="2393"/>
        <v>29.215972728865438</v>
      </c>
      <c r="AG3386" s="439">
        <f t="shared" si="2393"/>
        <v>27.592863132817357</v>
      </c>
      <c r="AH3386" s="439">
        <f t="shared" si="2386"/>
        <v>25.969753536769275</v>
      </c>
      <c r="AI3386" s="440">
        <f t="shared" si="2386"/>
        <v>24.346643940721194</v>
      </c>
      <c r="AJ3386" s="443">
        <f t="shared" si="2387"/>
        <v>22.723534344673116</v>
      </c>
      <c r="AK3386" s="439">
        <f t="shared" si="2388"/>
        <v>21.100424748625038</v>
      </c>
      <c r="AL3386" s="439">
        <f t="shared" si="2389"/>
        <v>19.477315152576956</v>
      </c>
      <c r="AM3386" s="439">
        <f t="shared" si="2390"/>
        <v>17.854205556528875</v>
      </c>
      <c r="AN3386" s="440">
        <f t="shared" si="2391"/>
        <v>16.231095960480797</v>
      </c>
    </row>
    <row r="3387" spans="1:40" outlineLevel="2">
      <c r="A3387" s="882">
        <f>ROW()</f>
        <v>3387</v>
      </c>
      <c r="B3387" s="453"/>
      <c r="D3387" s="452" t="s">
        <v>31</v>
      </c>
      <c r="H3387" s="458"/>
      <c r="I3387" s="458"/>
      <c r="J3387" s="459"/>
      <c r="K3387" s="458"/>
      <c r="L3387" s="458"/>
      <c r="M3387" s="458"/>
      <c r="N3387" s="463"/>
      <c r="O3387" s="458"/>
      <c r="P3387" s="458"/>
      <c r="Q3387" s="458"/>
      <c r="R3387" s="458"/>
      <c r="S3387" s="458"/>
      <c r="T3387" s="459"/>
      <c r="U3387" s="439"/>
      <c r="V3387" s="439"/>
      <c r="W3387" s="439"/>
      <c r="X3387" s="439"/>
      <c r="Y3387" s="443"/>
      <c r="Z3387" s="439"/>
      <c r="AA3387" s="439"/>
      <c r="AB3387" s="439"/>
      <c r="AC3387" s="439">
        <f t="shared" si="2393"/>
        <v>0</v>
      </c>
      <c r="AD3387" s="439">
        <f t="shared" si="2393"/>
        <v>0</v>
      </c>
      <c r="AE3387" s="443">
        <f t="shared" si="2393"/>
        <v>0</v>
      </c>
      <c r="AF3387" s="439">
        <f t="shared" si="2393"/>
        <v>0</v>
      </c>
      <c r="AG3387" s="439">
        <f t="shared" si="2393"/>
        <v>0</v>
      </c>
      <c r="AH3387" s="439">
        <f t="shared" si="2386"/>
        <v>0</v>
      </c>
      <c r="AI3387" s="440">
        <f t="shared" si="2386"/>
        <v>0</v>
      </c>
      <c r="AJ3387" s="443">
        <f t="shared" si="2387"/>
        <v>0</v>
      </c>
      <c r="AK3387" s="439">
        <f t="shared" si="2388"/>
        <v>0</v>
      </c>
      <c r="AL3387" s="439">
        <f t="shared" si="2389"/>
        <v>0</v>
      </c>
      <c r="AM3387" s="439">
        <f t="shared" si="2390"/>
        <v>0</v>
      </c>
      <c r="AN3387" s="440">
        <f t="shared" si="2391"/>
        <v>0</v>
      </c>
    </row>
    <row r="3388" spans="1:40" outlineLevel="2">
      <c r="A3388" s="882">
        <f>ROW()</f>
        <v>3388</v>
      </c>
      <c r="B3388" s="453"/>
      <c r="D3388" s="452" t="s">
        <v>32</v>
      </c>
      <c r="H3388" s="458"/>
      <c r="I3388" s="458"/>
      <c r="J3388" s="459"/>
      <c r="K3388" s="458"/>
      <c r="L3388" s="458"/>
      <c r="M3388" s="458"/>
      <c r="N3388" s="463"/>
      <c r="O3388" s="458"/>
      <c r="P3388" s="458"/>
      <c r="Q3388" s="458"/>
      <c r="R3388" s="458"/>
      <c r="S3388" s="458"/>
      <c r="T3388" s="459"/>
      <c r="U3388" s="439"/>
      <c r="V3388" s="439"/>
      <c r="W3388" s="439"/>
      <c r="X3388" s="439"/>
      <c r="Y3388" s="443"/>
      <c r="Z3388" s="439"/>
      <c r="AA3388" s="439"/>
      <c r="AB3388" s="439"/>
      <c r="AC3388" s="439">
        <f t="shared" si="2393"/>
        <v>0</v>
      </c>
      <c r="AD3388" s="439">
        <f t="shared" si="2393"/>
        <v>1.4400897237715853</v>
      </c>
      <c r="AE3388" s="443">
        <f t="shared" si="2393"/>
        <v>1.4040874806772956</v>
      </c>
      <c r="AF3388" s="439">
        <f t="shared" si="2393"/>
        <v>1.3680852375830059</v>
      </c>
      <c r="AG3388" s="439">
        <f t="shared" si="2393"/>
        <v>1.3320829944887163</v>
      </c>
      <c r="AH3388" s="439">
        <f t="shared" si="2386"/>
        <v>1.2960807513944266</v>
      </c>
      <c r="AI3388" s="440">
        <f t="shared" si="2386"/>
        <v>1.2600785083001369</v>
      </c>
      <c r="AJ3388" s="443">
        <f t="shared" si="2387"/>
        <v>1.2240762652058472</v>
      </c>
      <c r="AK3388" s="439">
        <f t="shared" si="2388"/>
        <v>1.1880740221115575</v>
      </c>
      <c r="AL3388" s="439">
        <f t="shared" si="2389"/>
        <v>1.1520717790172679</v>
      </c>
      <c r="AM3388" s="439">
        <f t="shared" si="2390"/>
        <v>1.1160695359229782</v>
      </c>
      <c r="AN3388" s="440">
        <f t="shared" si="2391"/>
        <v>1.0800672928286885</v>
      </c>
    </row>
    <row r="3389" spans="1:40" outlineLevel="2">
      <c r="A3389" s="882">
        <f>ROW()</f>
        <v>3389</v>
      </c>
      <c r="B3389" s="453"/>
      <c r="D3389" s="452" t="s">
        <v>33</v>
      </c>
      <c r="H3389" s="458"/>
      <c r="I3389" s="458"/>
      <c r="J3389" s="459"/>
      <c r="K3389" s="458"/>
      <c r="L3389" s="458"/>
      <c r="M3389" s="458"/>
      <c r="N3389" s="463"/>
      <c r="O3389" s="458"/>
      <c r="P3389" s="458"/>
      <c r="Q3389" s="458"/>
      <c r="R3389" s="458"/>
      <c r="S3389" s="458"/>
      <c r="T3389" s="459"/>
      <c r="U3389" s="439"/>
      <c r="V3389" s="439"/>
      <c r="W3389" s="439"/>
      <c r="X3389" s="439"/>
      <c r="Y3389" s="443"/>
      <c r="Z3389" s="439"/>
      <c r="AA3389" s="439"/>
      <c r="AB3389" s="439"/>
      <c r="AC3389" s="439">
        <f t="shared" si="2393"/>
        <v>0</v>
      </c>
      <c r="AD3389" s="439">
        <f t="shared" si="2393"/>
        <v>0.65543835288632757</v>
      </c>
      <c r="AE3389" s="443">
        <f t="shared" si="2393"/>
        <v>0.63905239406416936</v>
      </c>
      <c r="AF3389" s="439">
        <f t="shared" si="2393"/>
        <v>0.62266643524201115</v>
      </c>
      <c r="AG3389" s="439">
        <f t="shared" si="2393"/>
        <v>0.60628047641985294</v>
      </c>
      <c r="AH3389" s="439">
        <f t="shared" si="2386"/>
        <v>0.58989451759769473</v>
      </c>
      <c r="AI3389" s="440">
        <f t="shared" si="2386"/>
        <v>0.57350855877553653</v>
      </c>
      <c r="AJ3389" s="443">
        <f t="shared" si="2387"/>
        <v>0.55712259995337832</v>
      </c>
      <c r="AK3389" s="439">
        <f t="shared" si="2388"/>
        <v>0.54073664113122011</v>
      </c>
      <c r="AL3389" s="439">
        <f t="shared" si="2389"/>
        <v>0.5243506823090619</v>
      </c>
      <c r="AM3389" s="439">
        <f t="shared" si="2390"/>
        <v>0.50796472348690369</v>
      </c>
      <c r="AN3389" s="440">
        <f t="shared" si="2391"/>
        <v>0.49157876466474548</v>
      </c>
    </row>
    <row r="3390" spans="1:40" outlineLevel="2">
      <c r="A3390" s="882">
        <f>ROW()</f>
        <v>3390</v>
      </c>
      <c r="B3390" s="453"/>
      <c r="D3390" s="452" t="s">
        <v>27</v>
      </c>
      <c r="H3390" s="458"/>
      <c r="I3390" s="458"/>
      <c r="J3390" s="459"/>
      <c r="K3390" s="458"/>
      <c r="L3390" s="458"/>
      <c r="M3390" s="458"/>
      <c r="N3390" s="463"/>
      <c r="O3390" s="458"/>
      <c r="P3390" s="458"/>
      <c r="Q3390" s="458"/>
      <c r="R3390" s="458"/>
      <c r="S3390" s="458"/>
      <c r="T3390" s="459"/>
      <c r="U3390" s="439"/>
      <c r="V3390" s="439"/>
      <c r="W3390" s="439"/>
      <c r="X3390" s="439"/>
      <c r="Y3390" s="443"/>
      <c r="Z3390" s="439"/>
      <c r="AA3390" s="439"/>
      <c r="AB3390" s="439"/>
      <c r="AC3390" s="439">
        <f t="shared" si="2393"/>
        <v>0</v>
      </c>
      <c r="AD3390" s="439">
        <f t="shared" si="2393"/>
        <v>9.3168036858660273</v>
      </c>
      <c r="AE3390" s="443">
        <f t="shared" si="2393"/>
        <v>9.083883593719376</v>
      </c>
      <c r="AF3390" s="439">
        <f t="shared" si="2393"/>
        <v>8.8509635015727248</v>
      </c>
      <c r="AG3390" s="439">
        <f t="shared" si="2393"/>
        <v>8.6180434094260736</v>
      </c>
      <c r="AH3390" s="439">
        <f t="shared" si="2386"/>
        <v>8.3851233172794224</v>
      </c>
      <c r="AI3390" s="440">
        <f t="shared" si="2386"/>
        <v>8.1522032251327712</v>
      </c>
      <c r="AJ3390" s="443">
        <f t="shared" si="2387"/>
        <v>7.9192831329861209</v>
      </c>
      <c r="AK3390" s="439">
        <f t="shared" si="2388"/>
        <v>7.6863630408394705</v>
      </c>
      <c r="AL3390" s="439">
        <f t="shared" si="2389"/>
        <v>7.4534429486928202</v>
      </c>
      <c r="AM3390" s="439">
        <f t="shared" si="2390"/>
        <v>7.2205228565461699</v>
      </c>
      <c r="AN3390" s="440">
        <f t="shared" si="2391"/>
        <v>6.9876027643995196</v>
      </c>
    </row>
    <row r="3391" spans="1:40" outlineLevel="2">
      <c r="A3391" s="882">
        <f>ROW()</f>
        <v>3391</v>
      </c>
      <c r="B3391" s="453"/>
      <c r="D3391" s="452" t="s">
        <v>34</v>
      </c>
      <c r="H3391" s="458"/>
      <c r="I3391" s="458"/>
      <c r="J3391" s="459"/>
      <c r="K3391" s="458"/>
      <c r="L3391" s="458"/>
      <c r="M3391" s="458"/>
      <c r="N3391" s="463"/>
      <c r="O3391" s="458"/>
      <c r="P3391" s="458"/>
      <c r="Q3391" s="458"/>
      <c r="R3391" s="458"/>
      <c r="S3391" s="458"/>
      <c r="T3391" s="459"/>
      <c r="U3391" s="439"/>
      <c r="V3391" s="439"/>
      <c r="W3391" s="439"/>
      <c r="X3391" s="439"/>
      <c r="Y3391" s="443"/>
      <c r="Z3391" s="439"/>
      <c r="AA3391" s="439"/>
      <c r="AB3391" s="439"/>
      <c r="AC3391" s="439">
        <f t="shared" si="2393"/>
        <v>0</v>
      </c>
      <c r="AD3391" s="439">
        <f t="shared" si="2393"/>
        <v>26.058230089003729</v>
      </c>
      <c r="AE3391" s="443">
        <f t="shared" si="2393"/>
        <v>24.321014749736815</v>
      </c>
      <c r="AF3391" s="439">
        <f t="shared" si="2393"/>
        <v>22.583799410469901</v>
      </c>
      <c r="AG3391" s="439">
        <f t="shared" si="2393"/>
        <v>20.846584071202987</v>
      </c>
      <c r="AH3391" s="439">
        <f t="shared" si="2386"/>
        <v>19.109368731936073</v>
      </c>
      <c r="AI3391" s="440">
        <f t="shared" si="2386"/>
        <v>17.372153392669158</v>
      </c>
      <c r="AJ3391" s="443">
        <f t="shared" si="2387"/>
        <v>15.634938053402243</v>
      </c>
      <c r="AK3391" s="439">
        <f t="shared" si="2388"/>
        <v>13.897722714135327</v>
      </c>
      <c r="AL3391" s="439">
        <f t="shared" si="2389"/>
        <v>12.160507374868411</v>
      </c>
      <c r="AM3391" s="439">
        <f t="shared" si="2390"/>
        <v>10.423292035601495</v>
      </c>
      <c r="AN3391" s="440">
        <f t="shared" si="2391"/>
        <v>8.6860766963345792</v>
      </c>
    </row>
    <row r="3392" spans="1:40" outlineLevel="2">
      <c r="A3392" s="882">
        <f>ROW()</f>
        <v>3392</v>
      </c>
      <c r="B3392" s="453"/>
      <c r="D3392" s="452" t="s">
        <v>35</v>
      </c>
      <c r="H3392" s="458"/>
      <c r="I3392" s="458"/>
      <c r="J3392" s="459"/>
      <c r="K3392" s="458"/>
      <c r="L3392" s="458"/>
      <c r="M3392" s="458"/>
      <c r="N3392" s="463"/>
      <c r="O3392" s="458"/>
      <c r="P3392" s="458"/>
      <c r="Q3392" s="458"/>
      <c r="R3392" s="458"/>
      <c r="S3392" s="458"/>
      <c r="T3392" s="459"/>
      <c r="U3392" s="439"/>
      <c r="V3392" s="439"/>
      <c r="W3392" s="439"/>
      <c r="X3392" s="439"/>
      <c r="Y3392" s="443"/>
      <c r="Z3392" s="439"/>
      <c r="AA3392" s="439"/>
      <c r="AB3392" s="439"/>
      <c r="AC3392" s="439">
        <f t="shared" si="2393"/>
        <v>0</v>
      </c>
      <c r="AD3392" s="439">
        <f t="shared" si="2393"/>
        <v>1.5608980553243521</v>
      </c>
      <c r="AE3392" s="443">
        <f t="shared" si="2393"/>
        <v>1.404808249791917</v>
      </c>
      <c r="AF3392" s="439">
        <f t="shared" si="2393"/>
        <v>1.2487184442594819</v>
      </c>
      <c r="AG3392" s="439">
        <f t="shared" si="2393"/>
        <v>1.0926286387270467</v>
      </c>
      <c r="AH3392" s="439">
        <f t="shared" si="2386"/>
        <v>0.93653883319461151</v>
      </c>
      <c r="AI3392" s="440">
        <f t="shared" si="2386"/>
        <v>0.78044902766217628</v>
      </c>
      <c r="AJ3392" s="443">
        <f t="shared" si="2387"/>
        <v>0.62435922212974104</v>
      </c>
      <c r="AK3392" s="439">
        <f t="shared" si="2388"/>
        <v>0.46826941659730581</v>
      </c>
      <c r="AL3392" s="439">
        <f t="shared" si="2389"/>
        <v>0.31217961106487058</v>
      </c>
      <c r="AM3392" s="439">
        <f t="shared" si="2390"/>
        <v>0.15608980553243529</v>
      </c>
      <c r="AN3392" s="440">
        <f t="shared" si="2391"/>
        <v>0</v>
      </c>
    </row>
    <row r="3393" spans="1:40" outlineLevel="2">
      <c r="A3393" s="882">
        <f>ROW()</f>
        <v>3393</v>
      </c>
      <c r="B3393" s="453"/>
      <c r="D3393" s="452" t="s">
        <v>302</v>
      </c>
      <c r="H3393" s="458"/>
      <c r="I3393" s="458"/>
      <c r="J3393" s="459"/>
      <c r="K3393" s="458"/>
      <c r="L3393" s="458"/>
      <c r="M3393" s="458"/>
      <c r="N3393" s="463"/>
      <c r="O3393" s="458"/>
      <c r="P3393" s="458"/>
      <c r="Q3393" s="458"/>
      <c r="R3393" s="458"/>
      <c r="S3393" s="458"/>
      <c r="T3393" s="459"/>
      <c r="U3393" s="439"/>
      <c r="V3393" s="439"/>
      <c r="W3393" s="439"/>
      <c r="X3393" s="439"/>
      <c r="Y3393" s="443"/>
      <c r="Z3393" s="439"/>
      <c r="AA3393" s="439"/>
      <c r="AB3393" s="439"/>
      <c r="AC3393" s="439">
        <f t="shared" ref="AC3393" si="2394">AB3483</f>
        <v>0</v>
      </c>
      <c r="AD3393" s="439">
        <f t="shared" ref="AD3393:AG3393" si="2395">AC3483</f>
        <v>2.8089235873962459</v>
      </c>
      <c r="AE3393" s="443">
        <f t="shared" si="2395"/>
        <v>2.5280312286566211</v>
      </c>
      <c r="AF3393" s="439">
        <f t="shared" si="2395"/>
        <v>2.2471388699169967</v>
      </c>
      <c r="AG3393" s="439">
        <f t="shared" si="2395"/>
        <v>1.9662465111773721</v>
      </c>
      <c r="AH3393" s="439">
        <f t="shared" si="2386"/>
        <v>1.6853541524377476</v>
      </c>
      <c r="AI3393" s="440">
        <f t="shared" si="2386"/>
        <v>1.404461793698123</v>
      </c>
      <c r="AJ3393" s="443">
        <f t="shared" si="2387"/>
        <v>1.1235694349584984</v>
      </c>
      <c r="AK3393" s="439">
        <f t="shared" si="2388"/>
        <v>0.84267707621887378</v>
      </c>
      <c r="AL3393" s="439">
        <f t="shared" si="2389"/>
        <v>0.56178471747924918</v>
      </c>
      <c r="AM3393" s="439">
        <f t="shared" si="2390"/>
        <v>0.28089235873962459</v>
      </c>
      <c r="AN3393" s="440">
        <f t="shared" si="2391"/>
        <v>0</v>
      </c>
    </row>
    <row r="3394" spans="1:40" outlineLevel="2">
      <c r="A3394" s="882">
        <f>ROW()</f>
        <v>3394</v>
      </c>
      <c r="B3394" s="453"/>
      <c r="D3394" s="452" t="s">
        <v>36</v>
      </c>
      <c r="H3394" s="458"/>
      <c r="I3394" s="458"/>
      <c r="J3394" s="459"/>
      <c r="K3394" s="458"/>
      <c r="L3394" s="458"/>
      <c r="M3394" s="458"/>
      <c r="N3394" s="463"/>
      <c r="O3394" s="458"/>
      <c r="P3394" s="458"/>
      <c r="Q3394" s="458"/>
      <c r="R3394" s="458"/>
      <c r="S3394" s="458"/>
      <c r="T3394" s="459"/>
      <c r="U3394" s="439"/>
      <c r="V3394" s="439"/>
      <c r="W3394" s="439"/>
      <c r="X3394" s="439"/>
      <c r="Y3394" s="443"/>
      <c r="Z3394" s="439"/>
      <c r="AA3394" s="439"/>
      <c r="AB3394" s="439"/>
      <c r="AC3394" s="439">
        <f t="shared" ref="AC3394:AD3394" si="2396">AB3484</f>
        <v>0</v>
      </c>
      <c r="AD3394" s="439">
        <f t="shared" si="2396"/>
        <v>2.6502581480306873</v>
      </c>
      <c r="AE3394" s="443">
        <f t="shared" ref="AE3394:AG3394" si="2397">AD3484</f>
        <v>1.9876936110230154</v>
      </c>
      <c r="AF3394" s="439">
        <f t="shared" si="2397"/>
        <v>1.3251290740153436</v>
      </c>
      <c r="AG3394" s="439">
        <f t="shared" si="2397"/>
        <v>0.66256453700767182</v>
      </c>
      <c r="AH3394" s="439">
        <f t="shared" si="2386"/>
        <v>0</v>
      </c>
      <c r="AI3394" s="440">
        <f t="shared" si="2386"/>
        <v>0</v>
      </c>
      <c r="AJ3394" s="443">
        <f t="shared" si="2387"/>
        <v>0</v>
      </c>
      <c r="AK3394" s="439">
        <f t="shared" si="2388"/>
        <v>0</v>
      </c>
      <c r="AL3394" s="439">
        <f t="shared" si="2389"/>
        <v>0</v>
      </c>
      <c r="AM3394" s="439">
        <f t="shared" si="2390"/>
        <v>0</v>
      </c>
      <c r="AN3394" s="440">
        <f t="shared" si="2391"/>
        <v>0</v>
      </c>
    </row>
    <row r="3395" spans="1:40" outlineLevel="2">
      <c r="A3395" s="882">
        <f>ROW()</f>
        <v>3395</v>
      </c>
      <c r="B3395" s="453"/>
      <c r="D3395" s="452" t="s">
        <v>583</v>
      </c>
      <c r="H3395" s="458"/>
      <c r="I3395" s="458"/>
      <c r="J3395" s="459"/>
      <c r="K3395" s="458"/>
      <c r="L3395" s="458"/>
      <c r="M3395" s="458"/>
      <c r="N3395" s="463"/>
      <c r="O3395" s="458"/>
      <c r="P3395" s="458"/>
      <c r="Q3395" s="458"/>
      <c r="R3395" s="458"/>
      <c r="S3395" s="458"/>
      <c r="T3395" s="459"/>
      <c r="U3395" s="439"/>
      <c r="V3395" s="439"/>
      <c r="W3395" s="439"/>
      <c r="X3395" s="439"/>
      <c r="Y3395" s="443"/>
      <c r="Z3395" s="439"/>
      <c r="AA3395" s="439"/>
      <c r="AB3395" s="439"/>
      <c r="AC3395" s="439">
        <f>AB3485</f>
        <v>0</v>
      </c>
      <c r="AD3395" s="439">
        <f>AC3485</f>
        <v>0.79602166719864331</v>
      </c>
      <c r="AE3395" s="443">
        <f t="shared" ref="AE3395:AG3396" si="2398">AD3485</f>
        <v>0.716419500478779</v>
      </c>
      <c r="AF3395" s="439">
        <f t="shared" si="2398"/>
        <v>0.63681733375891469</v>
      </c>
      <c r="AG3395" s="439">
        <f t="shared" si="2398"/>
        <v>0.55721516703905039</v>
      </c>
      <c r="AH3395" s="439">
        <f t="shared" ref="AH3395:AN3395" si="2399">AG3485</f>
        <v>0.47761300031918608</v>
      </c>
      <c r="AI3395" s="440">
        <f t="shared" si="2399"/>
        <v>0.39801083359932171</v>
      </c>
      <c r="AJ3395" s="443">
        <f t="shared" si="2399"/>
        <v>0.31840866687945735</v>
      </c>
      <c r="AK3395" s="439">
        <f t="shared" si="2399"/>
        <v>0.23880650015959301</v>
      </c>
      <c r="AL3395" s="439">
        <f t="shared" si="2399"/>
        <v>0.15920433343972867</v>
      </c>
      <c r="AM3395" s="439">
        <f t="shared" si="2399"/>
        <v>7.9602166719864337E-2</v>
      </c>
      <c r="AN3395" s="440">
        <f t="shared" si="2399"/>
        <v>0</v>
      </c>
    </row>
    <row r="3396" spans="1:40" outlineLevel="2">
      <c r="A3396" s="882">
        <f>ROW()</f>
        <v>3396</v>
      </c>
      <c r="B3396" s="453"/>
      <c r="D3396" s="452" t="s">
        <v>81</v>
      </c>
      <c r="H3396" s="458"/>
      <c r="I3396" s="458"/>
      <c r="J3396" s="459"/>
      <c r="K3396" s="458"/>
      <c r="L3396" s="458"/>
      <c r="M3396" s="458"/>
      <c r="N3396" s="463"/>
      <c r="O3396" s="458"/>
      <c r="P3396" s="458"/>
      <c r="Q3396" s="458"/>
      <c r="R3396" s="458"/>
      <c r="S3396" s="458"/>
      <c r="T3396" s="459"/>
      <c r="U3396" s="439"/>
      <c r="V3396" s="439"/>
      <c r="W3396" s="439"/>
      <c r="X3396" s="439"/>
      <c r="Y3396" s="443"/>
      <c r="Z3396" s="439"/>
      <c r="AA3396" s="439"/>
      <c r="AB3396" s="439"/>
      <c r="AC3396" s="439">
        <f t="shared" ref="AC3396:AD3396" si="2400">AB3486</f>
        <v>0</v>
      </c>
      <c r="AD3396" s="439">
        <f t="shared" si="2400"/>
        <v>0</v>
      </c>
      <c r="AE3396" s="443">
        <f t="shared" si="2398"/>
        <v>0</v>
      </c>
      <c r="AF3396" s="439">
        <f t="shared" si="2398"/>
        <v>0</v>
      </c>
      <c r="AG3396" s="439">
        <f t="shared" si="2398"/>
        <v>0</v>
      </c>
      <c r="AH3396" s="439">
        <f t="shared" ref="AH3396" si="2401">AG3486</f>
        <v>0</v>
      </c>
      <c r="AI3396" s="440">
        <f t="shared" ref="AI3396" si="2402">AH3486</f>
        <v>0</v>
      </c>
      <c r="AJ3396" s="443">
        <f t="shared" ref="AJ3396:AL3398" si="2403">AI3486</f>
        <v>0</v>
      </c>
      <c r="AK3396" s="439">
        <f t="shared" si="2403"/>
        <v>0</v>
      </c>
      <c r="AL3396" s="439">
        <f t="shared" si="2403"/>
        <v>0</v>
      </c>
      <c r="AM3396" s="439">
        <f t="shared" ref="AM3396" si="2404">AL3486</f>
        <v>0</v>
      </c>
      <c r="AN3396" s="440">
        <f t="shared" ref="AN3396" si="2405">AM3486</f>
        <v>0</v>
      </c>
    </row>
    <row r="3397" spans="1:40" outlineLevel="2">
      <c r="A3397" s="882">
        <f>ROW()</f>
        <v>3397</v>
      </c>
      <c r="B3397" s="453"/>
      <c r="D3397" s="452" t="s">
        <v>28</v>
      </c>
      <c r="H3397" s="458"/>
      <c r="I3397" s="458"/>
      <c r="J3397" s="459"/>
      <c r="K3397" s="458"/>
      <c r="L3397" s="458"/>
      <c r="M3397" s="458"/>
      <c r="N3397" s="463"/>
      <c r="O3397" s="458"/>
      <c r="P3397" s="458"/>
      <c r="Q3397" s="458"/>
      <c r="R3397" s="458"/>
      <c r="S3397" s="458"/>
      <c r="T3397" s="459"/>
      <c r="U3397" s="439"/>
      <c r="V3397" s="439"/>
      <c r="W3397" s="439"/>
      <c r="X3397" s="439"/>
      <c r="Y3397" s="443"/>
      <c r="Z3397" s="439"/>
      <c r="AA3397" s="439"/>
      <c r="AB3397" s="439"/>
      <c r="AC3397" s="439">
        <f>AB3487</f>
        <v>0</v>
      </c>
      <c r="AD3397" s="439">
        <f>AC3487</f>
        <v>6.707389999999998E-3</v>
      </c>
      <c r="AE3397" s="443">
        <f t="shared" ref="AE3397:AG3397" si="2406">AD3487</f>
        <v>6.707389999999998E-3</v>
      </c>
      <c r="AF3397" s="439">
        <f t="shared" si="2406"/>
        <v>6.707389999999998E-3</v>
      </c>
      <c r="AG3397" s="439">
        <f t="shared" si="2406"/>
        <v>6.707389999999998E-3</v>
      </c>
      <c r="AH3397" s="439">
        <f>AG3487</f>
        <v>6.707389999999998E-3</v>
      </c>
      <c r="AI3397" s="440">
        <f>AH3487</f>
        <v>6.707389999999998E-3</v>
      </c>
      <c r="AJ3397" s="443">
        <f t="shared" si="2403"/>
        <v>6.707389999999998E-3</v>
      </c>
      <c r="AK3397" s="439">
        <f t="shared" si="2403"/>
        <v>6.707389999999998E-3</v>
      </c>
      <c r="AL3397" s="439">
        <f t="shared" si="2403"/>
        <v>6.707389999999998E-3</v>
      </c>
      <c r="AM3397" s="439">
        <f>AL3487</f>
        <v>6.707389999999998E-3</v>
      </c>
      <c r="AN3397" s="440">
        <f>AM3487</f>
        <v>6.707389999999998E-3</v>
      </c>
    </row>
    <row r="3398" spans="1:40" outlineLevel="2">
      <c r="A3398" s="882">
        <f>ROW()</f>
        <v>3398</v>
      </c>
      <c r="B3398" s="453"/>
      <c r="D3398" s="456" t="s">
        <v>443</v>
      </c>
      <c r="E3398" s="456"/>
      <c r="F3398" s="456"/>
      <c r="G3398" s="456"/>
      <c r="H3398" s="460"/>
      <c r="I3398" s="460"/>
      <c r="J3398" s="461"/>
      <c r="K3398" s="460"/>
      <c r="L3398" s="460"/>
      <c r="M3398" s="460"/>
      <c r="N3398" s="465"/>
      <c r="O3398" s="460"/>
      <c r="P3398" s="460"/>
      <c r="Q3398" s="460"/>
      <c r="R3398" s="460"/>
      <c r="S3398" s="460"/>
      <c r="T3398" s="461"/>
      <c r="U3398" s="441"/>
      <c r="V3398" s="441"/>
      <c r="W3398" s="441"/>
      <c r="X3398" s="441"/>
      <c r="Y3398" s="462"/>
      <c r="Z3398" s="441"/>
      <c r="AA3398" s="441"/>
      <c r="AB3398" s="441"/>
      <c r="AC3398" s="441">
        <f>AB3488</f>
        <v>0</v>
      </c>
      <c r="AD3398" s="441">
        <f>AC3488</f>
        <v>0.28029289557923348</v>
      </c>
      <c r="AE3398" s="462">
        <f t="shared" ref="AE3398:AG3398" si="2407">AD3488</f>
        <v>0.22423431646338679</v>
      </c>
      <c r="AF3398" s="441">
        <f t="shared" si="2407"/>
        <v>0.1681757373475401</v>
      </c>
      <c r="AG3398" s="441">
        <f t="shared" si="2407"/>
        <v>0.11211715823169341</v>
      </c>
      <c r="AH3398" s="441">
        <f>AG3488</f>
        <v>5.6058579115846704E-2</v>
      </c>
      <c r="AI3398" s="442">
        <f>AH3488</f>
        <v>0</v>
      </c>
      <c r="AJ3398" s="462">
        <f t="shared" si="2403"/>
        <v>0</v>
      </c>
      <c r="AK3398" s="441">
        <f t="shared" si="2403"/>
        <v>0</v>
      </c>
      <c r="AL3398" s="441">
        <f t="shared" si="2403"/>
        <v>0</v>
      </c>
      <c r="AM3398" s="441">
        <f>AL3488</f>
        <v>0</v>
      </c>
      <c r="AN3398" s="442">
        <f>AM3488</f>
        <v>0</v>
      </c>
    </row>
    <row r="3399" spans="1:40" outlineLevel="2">
      <c r="A3399" s="882">
        <f>ROW()</f>
        <v>3399</v>
      </c>
      <c r="B3399" s="453"/>
      <c r="D3399" s="452" t="s">
        <v>24</v>
      </c>
      <c r="H3399" s="458"/>
      <c r="I3399" s="458"/>
      <c r="J3399" s="459"/>
      <c r="K3399" s="458"/>
      <c r="L3399" s="458"/>
      <c r="M3399" s="458"/>
      <c r="N3399" s="463"/>
      <c r="O3399" s="458"/>
      <c r="P3399" s="458"/>
      <c r="Q3399" s="458"/>
      <c r="R3399" s="458"/>
      <c r="S3399" s="458"/>
      <c r="T3399" s="459"/>
      <c r="U3399" s="439"/>
      <c r="V3399" s="439"/>
      <c r="W3399" s="439"/>
      <c r="X3399" s="439"/>
      <c r="Y3399" s="443"/>
      <c r="Z3399" s="439"/>
      <c r="AA3399" s="439"/>
      <c r="AB3399" s="439"/>
      <c r="AC3399" s="439">
        <f t="shared" ref="AC3399:AN3399" si="2408">SUM(AC3383:AC3398)</f>
        <v>0</v>
      </c>
      <c r="AD3399" s="439">
        <f t="shared" si="2408"/>
        <v>83.899253926789015</v>
      </c>
      <c r="AE3399" s="443">
        <f t="shared" si="2408"/>
        <v>78.725243329756935</v>
      </c>
      <c r="AF3399" s="439">
        <f t="shared" si="2408"/>
        <v>73.551232732724856</v>
      </c>
      <c r="AG3399" s="439">
        <f t="shared" si="2408"/>
        <v>68.377222135692818</v>
      </c>
      <c r="AH3399" s="439">
        <f t="shared" si="2408"/>
        <v>63.203211538660746</v>
      </c>
      <c r="AI3399" s="440">
        <f t="shared" si="2408"/>
        <v>58.691765478636363</v>
      </c>
      <c r="AJ3399" s="443">
        <f t="shared" si="2408"/>
        <v>54.236377997727807</v>
      </c>
      <c r="AK3399" s="439">
        <f t="shared" si="2408"/>
        <v>49.780990516819266</v>
      </c>
      <c r="AL3399" s="439">
        <f t="shared" si="2408"/>
        <v>45.32560303591071</v>
      </c>
      <c r="AM3399" s="439">
        <f t="shared" si="2408"/>
        <v>40.870215555002176</v>
      </c>
      <c r="AN3399" s="440">
        <f t="shared" si="2408"/>
        <v>36.41482807409362</v>
      </c>
    </row>
    <row r="3400" spans="1:40" outlineLevel="1">
      <c r="A3400" s="732" t="s">
        <v>59</v>
      </c>
      <c r="B3400" s="733"/>
      <c r="C3400" s="881"/>
      <c r="D3400" s="733"/>
      <c r="E3400" s="733"/>
      <c r="F3400" s="733"/>
      <c r="G3400" s="730"/>
      <c r="H3400" s="733"/>
      <c r="I3400" s="730"/>
      <c r="J3400" s="729"/>
      <c r="K3400" s="730"/>
      <c r="L3400" s="730"/>
      <c r="M3400" s="730"/>
      <c r="N3400" s="731"/>
      <c r="O3400" s="730"/>
      <c r="P3400" s="730"/>
      <c r="Q3400" s="730"/>
      <c r="R3400" s="730"/>
      <c r="S3400" s="730"/>
      <c r="T3400" s="729"/>
      <c r="U3400" s="730"/>
      <c r="V3400" s="730"/>
      <c r="W3400" s="730"/>
      <c r="X3400" s="730"/>
      <c r="Y3400" s="729"/>
      <c r="Z3400" s="730"/>
      <c r="AA3400" s="730"/>
      <c r="AB3400" s="730"/>
      <c r="AC3400" s="730"/>
      <c r="AD3400" s="730"/>
      <c r="AE3400" s="729"/>
      <c r="AF3400" s="730"/>
      <c r="AG3400" s="730"/>
      <c r="AH3400" s="730"/>
      <c r="AI3400" s="731"/>
      <c r="AJ3400" s="729"/>
      <c r="AK3400" s="730"/>
      <c r="AL3400" s="730"/>
      <c r="AM3400" s="730"/>
      <c r="AN3400" s="731"/>
    </row>
    <row r="3401" spans="1:40" outlineLevel="2">
      <c r="A3401" s="882">
        <f>ROW()</f>
        <v>3401</v>
      </c>
      <c r="B3401" s="453"/>
      <c r="D3401" s="452" t="s">
        <v>300</v>
      </c>
      <c r="H3401" s="458"/>
      <c r="I3401" s="458"/>
      <c r="J3401" s="443"/>
      <c r="K3401" s="439"/>
      <c r="L3401" s="439"/>
      <c r="M3401" s="439"/>
      <c r="N3401" s="440"/>
      <c r="O3401" s="439"/>
      <c r="P3401" s="439"/>
      <c r="Q3401" s="439"/>
      <c r="R3401" s="439"/>
      <c r="S3401" s="439"/>
      <c r="T3401" s="443"/>
      <c r="U3401" s="439"/>
      <c r="V3401" s="439"/>
      <c r="W3401" s="439"/>
      <c r="X3401" s="157"/>
      <c r="Y3401" s="443"/>
      <c r="Z3401" s="439"/>
      <c r="AA3401" s="157"/>
      <c r="AB3401" s="157"/>
      <c r="AC3401" s="27">
        <f>AC$660</f>
        <v>5.3138128204214246</v>
      </c>
      <c r="AD3401" s="157"/>
      <c r="AE3401" s="443"/>
      <c r="AF3401" s="157"/>
      <c r="AG3401" s="157"/>
      <c r="AH3401" s="27"/>
      <c r="AI3401" s="320"/>
      <c r="AJ3401" s="443"/>
      <c r="AK3401" s="157"/>
      <c r="AL3401" s="157"/>
      <c r="AM3401" s="27"/>
      <c r="AN3401" s="320"/>
    </row>
    <row r="3402" spans="1:40" outlineLevel="2">
      <c r="A3402" s="882">
        <f>ROW()</f>
        <v>3402</v>
      </c>
      <c r="B3402" s="453"/>
      <c r="D3402" s="452" t="s">
        <v>301</v>
      </c>
      <c r="H3402" s="458"/>
      <c r="I3402" s="458"/>
      <c r="J3402" s="443"/>
      <c r="K3402" s="439"/>
      <c r="L3402" s="439"/>
      <c r="M3402" s="439"/>
      <c r="N3402" s="440"/>
      <c r="O3402" s="439"/>
      <c r="P3402" s="439"/>
      <c r="Q3402" s="439"/>
      <c r="R3402" s="439"/>
      <c r="S3402" s="439"/>
      <c r="T3402" s="443"/>
      <c r="U3402" s="439"/>
      <c r="V3402" s="439"/>
      <c r="W3402" s="439"/>
      <c r="X3402" s="157"/>
      <c r="Y3402" s="443"/>
      <c r="Z3402" s="439"/>
      <c r="AA3402" s="157"/>
      <c r="AB3402" s="157"/>
      <c r="AC3402" s="27">
        <f>AC$661</f>
        <v>0.54958559034914978</v>
      </c>
      <c r="AD3402" s="157"/>
      <c r="AE3402" s="443"/>
      <c r="AF3402" s="157"/>
      <c r="AG3402" s="157"/>
      <c r="AH3402" s="27"/>
      <c r="AI3402" s="320"/>
      <c r="AJ3402" s="443"/>
      <c r="AK3402" s="157"/>
      <c r="AL3402" s="157"/>
      <c r="AM3402" s="27"/>
      <c r="AN3402" s="320"/>
    </row>
    <row r="3403" spans="1:40" outlineLevel="2">
      <c r="A3403" s="882">
        <f>ROW()</f>
        <v>3403</v>
      </c>
      <c r="B3403" s="453"/>
      <c r="D3403" s="452" t="s">
        <v>29</v>
      </c>
      <c r="H3403" s="458"/>
      <c r="I3403" s="458"/>
      <c r="J3403" s="443"/>
      <c r="K3403" s="439"/>
      <c r="L3403" s="439"/>
      <c r="M3403" s="439"/>
      <c r="N3403" s="440"/>
      <c r="O3403" s="439"/>
      <c r="P3403" s="439"/>
      <c r="Q3403" s="439"/>
      <c r="R3403" s="439"/>
      <c r="S3403" s="439"/>
      <c r="T3403" s="443"/>
      <c r="U3403" s="439"/>
      <c r="V3403" s="439"/>
      <c r="W3403" s="439"/>
      <c r="X3403" s="157"/>
      <c r="Y3403" s="443"/>
      <c r="Z3403" s="439"/>
      <c r="AA3403" s="157"/>
      <c r="AB3403" s="157"/>
      <c r="AC3403" s="27">
        <f>AC$662</f>
        <v>0</v>
      </c>
      <c r="AD3403" s="157"/>
      <c r="AE3403" s="443"/>
      <c r="AF3403" s="157"/>
      <c r="AG3403" s="157"/>
      <c r="AH3403" s="27"/>
      <c r="AI3403" s="320"/>
      <c r="AJ3403" s="443"/>
      <c r="AK3403" s="157"/>
      <c r="AL3403" s="157"/>
      <c r="AM3403" s="27"/>
      <c r="AN3403" s="320"/>
    </row>
    <row r="3404" spans="1:40" outlineLevel="2">
      <c r="A3404" s="882">
        <f>ROW()</f>
        <v>3404</v>
      </c>
      <c r="B3404" s="453"/>
      <c r="D3404" s="452" t="s">
        <v>30</v>
      </c>
      <c r="H3404" s="458"/>
      <c r="I3404" s="458"/>
      <c r="J3404" s="443"/>
      <c r="K3404" s="439"/>
      <c r="L3404" s="439"/>
      <c r="M3404" s="439"/>
      <c r="N3404" s="440"/>
      <c r="O3404" s="439"/>
      <c r="P3404" s="439"/>
      <c r="Q3404" s="439"/>
      <c r="R3404" s="439"/>
      <c r="S3404" s="439"/>
      <c r="T3404" s="443"/>
      <c r="U3404" s="439"/>
      <c r="V3404" s="439"/>
      <c r="W3404" s="439"/>
      <c r="X3404" s="157"/>
      <c r="Y3404" s="443"/>
      <c r="Z3404" s="439"/>
      <c r="AA3404" s="157"/>
      <c r="AB3404" s="157"/>
      <c r="AC3404" s="27">
        <f>AC$663</f>
        <v>32.462191920961601</v>
      </c>
      <c r="AD3404" s="157">
        <v>0</v>
      </c>
      <c r="AE3404" s="443"/>
      <c r="AF3404" s="157"/>
      <c r="AG3404" s="157"/>
      <c r="AH3404" s="27"/>
      <c r="AI3404" s="320"/>
      <c r="AJ3404" s="443"/>
      <c r="AK3404" s="157"/>
      <c r="AL3404" s="157"/>
      <c r="AM3404" s="27"/>
      <c r="AN3404" s="320"/>
    </row>
    <row r="3405" spans="1:40" outlineLevel="2">
      <c r="A3405" s="882">
        <f>ROW()</f>
        <v>3405</v>
      </c>
      <c r="B3405" s="453"/>
      <c r="D3405" s="452" t="s">
        <v>31</v>
      </c>
      <c r="H3405" s="458"/>
      <c r="I3405" s="458"/>
      <c r="J3405" s="443"/>
      <c r="K3405" s="439"/>
      <c r="L3405" s="439"/>
      <c r="M3405" s="439"/>
      <c r="N3405" s="440"/>
      <c r="O3405" s="439"/>
      <c r="P3405" s="439"/>
      <c r="Q3405" s="439"/>
      <c r="R3405" s="439"/>
      <c r="S3405" s="439"/>
      <c r="T3405" s="443"/>
      <c r="U3405" s="439"/>
      <c r="V3405" s="439"/>
      <c r="W3405" s="439"/>
      <c r="X3405" s="157"/>
      <c r="Y3405" s="443"/>
      <c r="Z3405" s="439"/>
      <c r="AA3405" s="157"/>
      <c r="AB3405" s="157"/>
      <c r="AC3405" s="27">
        <f>AC$664</f>
        <v>0</v>
      </c>
      <c r="AD3405" s="157"/>
      <c r="AE3405" s="443"/>
      <c r="AF3405" s="157"/>
      <c r="AG3405" s="157"/>
      <c r="AH3405" s="27"/>
      <c r="AI3405" s="320"/>
      <c r="AJ3405" s="443"/>
      <c r="AK3405" s="157"/>
      <c r="AL3405" s="157"/>
      <c r="AM3405" s="27"/>
      <c r="AN3405" s="320"/>
    </row>
    <row r="3406" spans="1:40" outlineLevel="2">
      <c r="A3406" s="882">
        <f>ROW()</f>
        <v>3406</v>
      </c>
      <c r="B3406" s="453"/>
      <c r="D3406" s="452" t="s">
        <v>32</v>
      </c>
      <c r="H3406" s="458"/>
      <c r="I3406" s="458"/>
      <c r="J3406" s="443"/>
      <c r="K3406" s="439"/>
      <c r="L3406" s="439"/>
      <c r="M3406" s="439"/>
      <c r="N3406" s="440"/>
      <c r="O3406" s="439"/>
      <c r="P3406" s="439"/>
      <c r="Q3406" s="439"/>
      <c r="R3406" s="439"/>
      <c r="S3406" s="439"/>
      <c r="T3406" s="443"/>
      <c r="U3406" s="439"/>
      <c r="V3406" s="439"/>
      <c r="W3406" s="439"/>
      <c r="X3406" s="157"/>
      <c r="Y3406" s="443"/>
      <c r="Z3406" s="439"/>
      <c r="AA3406" s="157"/>
      <c r="AB3406" s="157"/>
      <c r="AC3406" s="27">
        <f>AC$665</f>
        <v>1.4400897237715853</v>
      </c>
      <c r="AD3406" s="157"/>
      <c r="AE3406" s="443"/>
      <c r="AF3406" s="157"/>
      <c r="AG3406" s="157"/>
      <c r="AH3406" s="27"/>
      <c r="AI3406" s="320"/>
      <c r="AJ3406" s="443"/>
      <c r="AK3406" s="157"/>
      <c r="AL3406" s="157"/>
      <c r="AM3406" s="27"/>
      <c r="AN3406" s="320"/>
    </row>
    <row r="3407" spans="1:40" outlineLevel="2">
      <c r="A3407" s="882">
        <f>ROW()</f>
        <v>3407</v>
      </c>
      <c r="B3407" s="453"/>
      <c r="D3407" s="452" t="s">
        <v>33</v>
      </c>
      <c r="H3407" s="458"/>
      <c r="I3407" s="458"/>
      <c r="J3407" s="443"/>
      <c r="K3407" s="439"/>
      <c r="L3407" s="439"/>
      <c r="M3407" s="439"/>
      <c r="N3407" s="440"/>
      <c r="O3407" s="439"/>
      <c r="P3407" s="439"/>
      <c r="Q3407" s="439"/>
      <c r="R3407" s="439"/>
      <c r="S3407" s="439"/>
      <c r="T3407" s="443"/>
      <c r="U3407" s="439"/>
      <c r="V3407" s="439"/>
      <c r="W3407" s="439"/>
      <c r="X3407" s="157"/>
      <c r="Y3407" s="443"/>
      <c r="Z3407" s="439"/>
      <c r="AA3407" s="157"/>
      <c r="AB3407" s="157"/>
      <c r="AC3407" s="27">
        <f>AC$666</f>
        <v>0.65543835288632757</v>
      </c>
      <c r="AD3407" s="157"/>
      <c r="AE3407" s="443"/>
      <c r="AF3407" s="157"/>
      <c r="AG3407" s="157"/>
      <c r="AH3407" s="27"/>
      <c r="AI3407" s="320"/>
      <c r="AJ3407" s="443"/>
      <c r="AK3407" s="157"/>
      <c r="AL3407" s="157"/>
      <c r="AM3407" s="27"/>
      <c r="AN3407" s="320"/>
    </row>
    <row r="3408" spans="1:40" outlineLevel="2">
      <c r="A3408" s="882">
        <f>ROW()</f>
        <v>3408</v>
      </c>
      <c r="B3408" s="453"/>
      <c r="D3408" s="452" t="s">
        <v>27</v>
      </c>
      <c r="H3408" s="458"/>
      <c r="I3408" s="458"/>
      <c r="J3408" s="443"/>
      <c r="K3408" s="439"/>
      <c r="L3408" s="439"/>
      <c r="M3408" s="439"/>
      <c r="N3408" s="440"/>
      <c r="O3408" s="439"/>
      <c r="P3408" s="439"/>
      <c r="Q3408" s="439"/>
      <c r="R3408" s="439"/>
      <c r="S3408" s="439"/>
      <c r="T3408" s="443"/>
      <c r="U3408" s="439"/>
      <c r="V3408" s="439"/>
      <c r="W3408" s="439"/>
      <c r="X3408" s="157"/>
      <c r="Y3408" s="443"/>
      <c r="Z3408" s="439"/>
      <c r="AA3408" s="157"/>
      <c r="AB3408" s="157"/>
      <c r="AC3408" s="27">
        <f>AC$667</f>
        <v>9.3168036858660273</v>
      </c>
      <c r="AD3408" s="157"/>
      <c r="AE3408" s="443"/>
      <c r="AF3408" s="157"/>
      <c r="AG3408" s="157"/>
      <c r="AH3408" s="27"/>
      <c r="AI3408" s="320"/>
      <c r="AJ3408" s="443"/>
      <c r="AK3408" s="157"/>
      <c r="AL3408" s="157"/>
      <c r="AM3408" s="27"/>
      <c r="AN3408" s="320"/>
    </row>
    <row r="3409" spans="1:40" outlineLevel="2">
      <c r="A3409" s="882">
        <f>ROW()</f>
        <v>3409</v>
      </c>
      <c r="B3409" s="453"/>
      <c r="D3409" s="452" t="s">
        <v>34</v>
      </c>
      <c r="H3409" s="458"/>
      <c r="I3409" s="458"/>
      <c r="J3409" s="443"/>
      <c r="K3409" s="439"/>
      <c r="L3409" s="439"/>
      <c r="M3409" s="439"/>
      <c r="N3409" s="440"/>
      <c r="O3409" s="439"/>
      <c r="P3409" s="439"/>
      <c r="Q3409" s="439"/>
      <c r="R3409" s="439"/>
      <c r="S3409" s="439"/>
      <c r="T3409" s="443"/>
      <c r="U3409" s="439"/>
      <c r="V3409" s="439"/>
      <c r="W3409" s="439"/>
      <c r="X3409" s="157"/>
      <c r="Y3409" s="443"/>
      <c r="Z3409" s="439"/>
      <c r="AA3409" s="157"/>
      <c r="AB3409" s="157"/>
      <c r="AC3409" s="27">
        <f>AC$668</f>
        <v>26.058230089003729</v>
      </c>
      <c r="AD3409" s="157"/>
      <c r="AE3409" s="443"/>
      <c r="AF3409" s="157"/>
      <c r="AG3409" s="157"/>
      <c r="AH3409" s="27"/>
      <c r="AI3409" s="320"/>
      <c r="AJ3409" s="443"/>
      <c r="AK3409" s="157"/>
      <c r="AL3409" s="157"/>
      <c r="AM3409" s="27"/>
      <c r="AN3409" s="320"/>
    </row>
    <row r="3410" spans="1:40" outlineLevel="2">
      <c r="A3410" s="882">
        <f>ROW()</f>
        <v>3410</v>
      </c>
      <c r="B3410" s="453"/>
      <c r="D3410" s="452" t="s">
        <v>35</v>
      </c>
      <c r="H3410" s="458"/>
      <c r="I3410" s="458"/>
      <c r="J3410" s="443"/>
      <c r="K3410" s="439"/>
      <c r="L3410" s="439"/>
      <c r="M3410" s="439"/>
      <c r="N3410" s="440"/>
      <c r="O3410" s="439"/>
      <c r="P3410" s="439"/>
      <c r="Q3410" s="439"/>
      <c r="R3410" s="439"/>
      <c r="S3410" s="439"/>
      <c r="T3410" s="443"/>
      <c r="U3410" s="439"/>
      <c r="V3410" s="439"/>
      <c r="W3410" s="439"/>
      <c r="X3410" s="157"/>
      <c r="Y3410" s="443"/>
      <c r="Z3410" s="439"/>
      <c r="AA3410" s="157"/>
      <c r="AB3410" s="157"/>
      <c r="AC3410" s="27">
        <f>AC$669</f>
        <v>1.5608980553243521</v>
      </c>
      <c r="AD3410" s="157"/>
      <c r="AE3410" s="443"/>
      <c r="AF3410" s="157"/>
      <c r="AG3410" s="157"/>
      <c r="AH3410" s="27"/>
      <c r="AI3410" s="320"/>
      <c r="AJ3410" s="443"/>
      <c r="AK3410" s="157"/>
      <c r="AL3410" s="157"/>
      <c r="AM3410" s="27"/>
      <c r="AN3410" s="320"/>
    </row>
    <row r="3411" spans="1:40" outlineLevel="2">
      <c r="A3411" s="882">
        <f>ROW()</f>
        <v>3411</v>
      </c>
      <c r="B3411" s="453"/>
      <c r="D3411" s="452" t="s">
        <v>302</v>
      </c>
      <c r="H3411" s="458"/>
      <c r="I3411" s="458"/>
      <c r="J3411" s="443"/>
      <c r="K3411" s="439"/>
      <c r="L3411" s="439"/>
      <c r="M3411" s="439"/>
      <c r="N3411" s="440"/>
      <c r="O3411" s="439"/>
      <c r="P3411" s="439"/>
      <c r="Q3411" s="439"/>
      <c r="R3411" s="439"/>
      <c r="S3411" s="439"/>
      <c r="T3411" s="443"/>
      <c r="U3411" s="439"/>
      <c r="V3411" s="439"/>
      <c r="W3411" s="439"/>
      <c r="X3411" s="157"/>
      <c r="Y3411" s="443"/>
      <c r="Z3411" s="439"/>
      <c r="AA3411" s="157"/>
      <c r="AB3411" s="157"/>
      <c r="AC3411" s="27">
        <f>AC$670</f>
        <v>3.3185007952564405</v>
      </c>
      <c r="AD3411" s="157"/>
      <c r="AE3411" s="443"/>
      <c r="AF3411" s="157"/>
      <c r="AG3411" s="157"/>
      <c r="AH3411" s="27"/>
      <c r="AI3411" s="320"/>
      <c r="AJ3411" s="443"/>
      <c r="AK3411" s="157"/>
      <c r="AL3411" s="157"/>
      <c r="AM3411" s="27"/>
      <c r="AN3411" s="320"/>
    </row>
    <row r="3412" spans="1:40" outlineLevel="2">
      <c r="A3412" s="882">
        <f>ROW()</f>
        <v>3412</v>
      </c>
      <c r="B3412" s="453"/>
      <c r="D3412" s="452" t="s">
        <v>36</v>
      </c>
      <c r="H3412" s="458"/>
      <c r="I3412" s="458"/>
      <c r="J3412" s="443"/>
      <c r="K3412" s="439"/>
      <c r="L3412" s="439"/>
      <c r="M3412" s="439"/>
      <c r="N3412" s="440"/>
      <c r="O3412" s="439"/>
      <c r="P3412" s="439"/>
      <c r="Q3412" s="439"/>
      <c r="R3412" s="439"/>
      <c r="S3412" s="439"/>
      <c r="T3412" s="443"/>
      <c r="U3412" s="439"/>
      <c r="V3412" s="439"/>
      <c r="W3412" s="439"/>
      <c r="X3412" s="157"/>
      <c r="Y3412" s="443"/>
      <c r="Z3412" s="439"/>
      <c r="AA3412" s="157"/>
      <c r="AB3412" s="157"/>
      <c r="AC3412" s="27">
        <f>AC$671</f>
        <v>2.6502581480306873</v>
      </c>
      <c r="AD3412" s="157"/>
      <c r="AE3412" s="443"/>
      <c r="AF3412" s="157"/>
      <c r="AG3412" s="157"/>
      <c r="AH3412" s="27"/>
      <c r="AI3412" s="320"/>
      <c r="AJ3412" s="443"/>
      <c r="AK3412" s="157"/>
      <c r="AL3412" s="157"/>
      <c r="AM3412" s="27"/>
      <c r="AN3412" s="320"/>
    </row>
    <row r="3413" spans="1:40" outlineLevel="2">
      <c r="A3413" s="882">
        <f>ROW()</f>
        <v>3413</v>
      </c>
      <c r="B3413" s="453"/>
      <c r="D3413" s="452" t="s">
        <v>583</v>
      </c>
      <c r="H3413" s="458"/>
      <c r="I3413" s="458"/>
      <c r="J3413" s="443"/>
      <c r="K3413" s="439"/>
      <c r="L3413" s="439"/>
      <c r="M3413" s="439"/>
      <c r="N3413" s="440"/>
      <c r="O3413" s="439"/>
      <c r="P3413" s="439"/>
      <c r="Q3413" s="439"/>
      <c r="R3413" s="439"/>
      <c r="S3413" s="439"/>
      <c r="T3413" s="443"/>
      <c r="U3413" s="439"/>
      <c r="V3413" s="439"/>
      <c r="W3413" s="439"/>
      <c r="X3413" s="157"/>
      <c r="Y3413" s="443"/>
      <c r="Z3413" s="439"/>
      <c r="AA3413" s="157"/>
      <c r="AB3413" s="157"/>
      <c r="AC3413" s="27">
        <f>AC$672</f>
        <v>0.79602166719864331</v>
      </c>
      <c r="AD3413" s="157"/>
      <c r="AE3413" s="443"/>
      <c r="AF3413" s="157"/>
      <c r="AG3413" s="157"/>
      <c r="AH3413" s="27"/>
      <c r="AI3413" s="320"/>
      <c r="AJ3413" s="443"/>
      <c r="AK3413" s="157"/>
      <c r="AL3413" s="157"/>
      <c r="AM3413" s="27"/>
      <c r="AN3413" s="320"/>
    </row>
    <row r="3414" spans="1:40" outlineLevel="2">
      <c r="A3414" s="882">
        <f>ROW()</f>
        <v>3414</v>
      </c>
      <c r="B3414" s="453"/>
      <c r="D3414" s="452" t="s">
        <v>81</v>
      </c>
      <c r="H3414" s="458"/>
      <c r="I3414" s="458"/>
      <c r="J3414" s="443"/>
      <c r="K3414" s="439"/>
      <c r="L3414" s="439"/>
      <c r="M3414" s="439"/>
      <c r="N3414" s="440"/>
      <c r="O3414" s="439"/>
      <c r="P3414" s="439"/>
      <c r="Q3414" s="439"/>
      <c r="R3414" s="439"/>
      <c r="S3414" s="439"/>
      <c r="T3414" s="443"/>
      <c r="U3414" s="439"/>
      <c r="V3414" s="439"/>
      <c r="W3414" s="439"/>
      <c r="X3414" s="157"/>
      <c r="Y3414" s="443"/>
      <c r="Z3414" s="439"/>
      <c r="AA3414" s="157"/>
      <c r="AB3414" s="157"/>
      <c r="AC3414" s="27">
        <f>AC$673</f>
        <v>0</v>
      </c>
      <c r="AD3414" s="157"/>
      <c r="AE3414" s="443"/>
      <c r="AF3414" s="157"/>
      <c r="AG3414" s="157"/>
      <c r="AH3414" s="27"/>
      <c r="AI3414" s="320"/>
      <c r="AJ3414" s="443"/>
      <c r="AK3414" s="157"/>
      <c r="AL3414" s="157"/>
      <c r="AM3414" s="27"/>
      <c r="AN3414" s="320"/>
    </row>
    <row r="3415" spans="1:40" outlineLevel="2">
      <c r="A3415" s="882">
        <f>ROW()</f>
        <v>3415</v>
      </c>
      <c r="B3415" s="453"/>
      <c r="D3415" s="452" t="s">
        <v>28</v>
      </c>
      <c r="H3415" s="458"/>
      <c r="I3415" s="458"/>
      <c r="J3415" s="443"/>
      <c r="K3415" s="439"/>
      <c r="L3415" s="439"/>
      <c r="M3415" s="439"/>
      <c r="N3415" s="440"/>
      <c r="O3415" s="439"/>
      <c r="P3415" s="439"/>
      <c r="Q3415" s="439"/>
      <c r="R3415" s="439"/>
      <c r="S3415" s="439"/>
      <c r="T3415" s="443"/>
      <c r="U3415" s="439"/>
      <c r="V3415" s="439"/>
      <c r="W3415" s="439"/>
      <c r="X3415" s="157"/>
      <c r="Y3415" s="443"/>
      <c r="Z3415" s="439"/>
      <c r="AA3415" s="157"/>
      <c r="AB3415" s="157"/>
      <c r="AC3415" s="27">
        <f>AC$674</f>
        <v>6.707389999999998E-3</v>
      </c>
      <c r="AD3415" s="157"/>
      <c r="AE3415" s="443"/>
      <c r="AF3415" s="157"/>
      <c r="AG3415" s="157"/>
      <c r="AH3415" s="27"/>
      <c r="AI3415" s="320"/>
      <c r="AJ3415" s="443"/>
      <c r="AK3415" s="157"/>
      <c r="AL3415" s="157"/>
      <c r="AM3415" s="27"/>
      <c r="AN3415" s="320"/>
    </row>
    <row r="3416" spans="1:40" outlineLevel="2">
      <c r="A3416" s="882">
        <f>ROW()</f>
        <v>3416</v>
      </c>
      <c r="B3416" s="453"/>
      <c r="D3416" s="456" t="s">
        <v>443</v>
      </c>
      <c r="E3416" s="456"/>
      <c r="F3416" s="456"/>
      <c r="G3416" s="456"/>
      <c r="H3416" s="460"/>
      <c r="I3416" s="460"/>
      <c r="J3416" s="462"/>
      <c r="K3416" s="441"/>
      <c r="L3416" s="441"/>
      <c r="M3416" s="441"/>
      <c r="N3416" s="442"/>
      <c r="O3416" s="441"/>
      <c r="P3416" s="441"/>
      <c r="Q3416" s="441"/>
      <c r="R3416" s="441"/>
      <c r="S3416" s="441"/>
      <c r="T3416" s="462"/>
      <c r="U3416" s="441"/>
      <c r="V3416" s="441"/>
      <c r="W3416" s="441"/>
      <c r="X3416" s="158"/>
      <c r="Y3416" s="462"/>
      <c r="Z3416" s="441"/>
      <c r="AA3416" s="158"/>
      <c r="AB3416" s="158"/>
      <c r="AC3416" s="30">
        <f>AC$675</f>
        <v>0.28029289557923348</v>
      </c>
      <c r="AD3416" s="158"/>
      <c r="AE3416" s="462"/>
      <c r="AF3416" s="158"/>
      <c r="AG3416" s="158"/>
      <c r="AH3416" s="30"/>
      <c r="AI3416" s="321"/>
      <c r="AJ3416" s="462"/>
      <c r="AK3416" s="158"/>
      <c r="AL3416" s="158"/>
      <c r="AM3416" s="30"/>
      <c r="AN3416" s="321"/>
    </row>
    <row r="3417" spans="1:40" outlineLevel="2">
      <c r="A3417" s="882">
        <f>ROW()</f>
        <v>3417</v>
      </c>
      <c r="B3417" s="453"/>
      <c r="D3417" s="452" t="s">
        <v>24</v>
      </c>
      <c r="H3417" s="458"/>
      <c r="I3417" s="458"/>
      <c r="J3417" s="443"/>
      <c r="K3417" s="439"/>
      <c r="L3417" s="439"/>
      <c r="M3417" s="439"/>
      <c r="N3417" s="440"/>
      <c r="O3417" s="439"/>
      <c r="P3417" s="439"/>
      <c r="Q3417" s="439"/>
      <c r="R3417" s="439"/>
      <c r="S3417" s="439"/>
      <c r="T3417" s="443"/>
      <c r="U3417" s="439"/>
      <c r="V3417" s="439"/>
      <c r="W3417" s="439"/>
      <c r="X3417" s="439"/>
      <c r="Y3417" s="443"/>
      <c r="Z3417" s="439"/>
      <c r="AA3417" s="439"/>
      <c r="AB3417" s="439"/>
      <c r="AC3417" s="27">
        <f>SUM(AC3401:AC3416)</f>
        <v>84.408831134649205</v>
      </c>
      <c r="AD3417" s="439"/>
      <c r="AE3417" s="443"/>
      <c r="AF3417" s="439"/>
      <c r="AG3417" s="439"/>
      <c r="AH3417" s="27"/>
      <c r="AI3417" s="440"/>
      <c r="AJ3417" s="443"/>
      <c r="AK3417" s="439"/>
      <c r="AL3417" s="439"/>
      <c r="AM3417" s="27"/>
      <c r="AN3417" s="440"/>
    </row>
    <row r="3418" spans="1:40" outlineLevel="1">
      <c r="A3418" s="732" t="s">
        <v>238</v>
      </c>
      <c r="B3418" s="733"/>
      <c r="C3418" s="881"/>
      <c r="D3418" s="733"/>
      <c r="E3418" s="733"/>
      <c r="F3418" s="733"/>
      <c r="G3418" s="730"/>
      <c r="H3418" s="733"/>
      <c r="I3418" s="730"/>
      <c r="J3418" s="729"/>
      <c r="K3418" s="730"/>
      <c r="L3418" s="730"/>
      <c r="M3418" s="730"/>
      <c r="N3418" s="731"/>
      <c r="O3418" s="730"/>
      <c r="P3418" s="730"/>
      <c r="Q3418" s="730"/>
      <c r="R3418" s="730"/>
      <c r="S3418" s="730"/>
      <c r="T3418" s="729"/>
      <c r="U3418" s="730"/>
      <c r="V3418" s="730"/>
      <c r="W3418" s="730"/>
      <c r="X3418" s="730"/>
      <c r="Y3418" s="729"/>
      <c r="Z3418" s="730"/>
      <c r="AA3418" s="730"/>
      <c r="AB3418" s="730"/>
      <c r="AC3418" s="730"/>
      <c r="AD3418" s="730"/>
      <c r="AE3418" s="729"/>
      <c r="AF3418" s="730"/>
      <c r="AG3418" s="730"/>
      <c r="AH3418" s="730"/>
      <c r="AI3418" s="731"/>
      <c r="AJ3418" s="729"/>
      <c r="AK3418" s="730"/>
      <c r="AL3418" s="730"/>
      <c r="AM3418" s="730"/>
      <c r="AN3418" s="731"/>
    </row>
    <row r="3419" spans="1:40" outlineLevel="2">
      <c r="A3419" s="882">
        <f>ROW()</f>
        <v>3419</v>
      </c>
      <c r="B3419" s="453"/>
      <c r="D3419" s="1205" t="s">
        <v>300</v>
      </c>
      <c r="E3419" s="1205"/>
      <c r="F3419" s="1205"/>
      <c r="G3419" s="1205"/>
      <c r="H3419" s="4"/>
      <c r="I3419" s="4"/>
      <c r="J3419" s="329"/>
      <c r="K3419" s="4"/>
      <c r="L3419" s="4"/>
      <c r="M3419" s="4"/>
      <c r="N3419" s="316"/>
      <c r="O3419" s="4"/>
      <c r="P3419" s="4"/>
      <c r="Q3419" s="4"/>
      <c r="R3419" s="4"/>
      <c r="S3419" s="4"/>
      <c r="T3419" s="252"/>
      <c r="U3419" s="53"/>
      <c r="V3419" s="53"/>
      <c r="W3419" s="53"/>
      <c r="X3419" s="53"/>
      <c r="Y3419" s="252"/>
      <c r="Z3419" s="53"/>
      <c r="AA3419" s="53"/>
      <c r="AB3419" s="53"/>
      <c r="AC3419" s="53">
        <f>AC$678</f>
        <v>0</v>
      </c>
      <c r="AD3419" s="53"/>
      <c r="AE3419" s="252"/>
      <c r="AF3419" s="53"/>
      <c r="AG3419" s="53"/>
      <c r="AH3419" s="53"/>
      <c r="AI3419" s="44"/>
      <c r="AJ3419" s="252"/>
      <c r="AK3419" s="53"/>
      <c r="AL3419" s="53"/>
      <c r="AM3419" s="53"/>
      <c r="AN3419" s="44"/>
    </row>
    <row r="3420" spans="1:40" outlineLevel="2">
      <c r="A3420" s="882">
        <f>ROW()</f>
        <v>3420</v>
      </c>
      <c r="B3420" s="453"/>
      <c r="D3420" s="1205" t="s">
        <v>301</v>
      </c>
      <c r="E3420" s="1205"/>
      <c r="F3420" s="1205"/>
      <c r="G3420" s="1205"/>
      <c r="H3420" s="4"/>
      <c r="I3420" s="4"/>
      <c r="J3420" s="329"/>
      <c r="K3420" s="4"/>
      <c r="L3420" s="4"/>
      <c r="M3420" s="4"/>
      <c r="N3420" s="316"/>
      <c r="O3420" s="4"/>
      <c r="P3420" s="4"/>
      <c r="Q3420" s="4"/>
      <c r="R3420" s="4"/>
      <c r="S3420" s="4"/>
      <c r="T3420" s="252"/>
      <c r="U3420" s="53"/>
      <c r="V3420" s="53"/>
      <c r="W3420" s="53"/>
      <c r="X3420" s="53"/>
      <c r="Y3420" s="252"/>
      <c r="Z3420" s="53"/>
      <c r="AA3420" s="53"/>
      <c r="AB3420" s="53"/>
      <c r="AC3420" s="53">
        <f>AC$679</f>
        <v>0</v>
      </c>
      <c r="AD3420" s="53"/>
      <c r="AE3420" s="252"/>
      <c r="AF3420" s="53"/>
      <c r="AG3420" s="53"/>
      <c r="AH3420" s="53"/>
      <c r="AI3420" s="44"/>
      <c r="AJ3420" s="252"/>
      <c r="AK3420" s="53"/>
      <c r="AL3420" s="53"/>
      <c r="AM3420" s="53"/>
      <c r="AN3420" s="44"/>
    </row>
    <row r="3421" spans="1:40" outlineLevel="2">
      <c r="A3421" s="882">
        <f>ROW()</f>
        <v>3421</v>
      </c>
      <c r="B3421" s="453"/>
      <c r="D3421" s="1205" t="s">
        <v>29</v>
      </c>
      <c r="E3421" s="1205"/>
      <c r="F3421" s="1205"/>
      <c r="G3421" s="1205"/>
      <c r="H3421" s="4"/>
      <c r="I3421" s="4"/>
      <c r="J3421" s="329"/>
      <c r="K3421" s="4"/>
      <c r="L3421" s="4"/>
      <c r="M3421" s="4"/>
      <c r="N3421" s="316"/>
      <c r="O3421" s="4"/>
      <c r="P3421" s="4"/>
      <c r="Q3421" s="4"/>
      <c r="R3421" s="4"/>
      <c r="S3421" s="4"/>
      <c r="T3421" s="252"/>
      <c r="U3421" s="53"/>
      <c r="V3421" s="53"/>
      <c r="W3421" s="53"/>
      <c r="X3421" s="53"/>
      <c r="Y3421" s="252"/>
      <c r="Z3421" s="53"/>
      <c r="AA3421" s="53"/>
      <c r="AB3421" s="53"/>
      <c r="AC3421" s="53">
        <f>AC$680</f>
        <v>0</v>
      </c>
      <c r="AD3421" s="53"/>
      <c r="AE3421" s="252"/>
      <c r="AF3421" s="53"/>
      <c r="AG3421" s="53"/>
      <c r="AH3421" s="53"/>
      <c r="AI3421" s="44"/>
      <c r="AJ3421" s="252"/>
      <c r="AK3421" s="53"/>
      <c r="AL3421" s="53"/>
      <c r="AM3421" s="53"/>
      <c r="AN3421" s="44"/>
    </row>
    <row r="3422" spans="1:40" outlineLevel="2">
      <c r="A3422" s="882">
        <f>ROW()</f>
        <v>3422</v>
      </c>
      <c r="B3422" s="453"/>
      <c r="D3422" s="1205" t="s">
        <v>30</v>
      </c>
      <c r="E3422" s="1205"/>
      <c r="F3422" s="1205"/>
      <c r="G3422" s="1205"/>
      <c r="H3422" s="4"/>
      <c r="I3422" s="4"/>
      <c r="J3422" s="329"/>
      <c r="K3422" s="4"/>
      <c r="L3422" s="4"/>
      <c r="M3422" s="4"/>
      <c r="N3422" s="316"/>
      <c r="O3422" s="4"/>
      <c r="P3422" s="4"/>
      <c r="Q3422" s="4"/>
      <c r="R3422" s="4"/>
      <c r="S3422" s="4"/>
      <c r="T3422" s="252"/>
      <c r="U3422" s="53"/>
      <c r="V3422" s="53"/>
      <c r="W3422" s="53"/>
      <c r="X3422" s="53"/>
      <c r="Y3422" s="252"/>
      <c r="Z3422" s="53"/>
      <c r="AA3422" s="53"/>
      <c r="AB3422" s="53"/>
      <c r="AC3422" s="53">
        <f>AC$681</f>
        <v>0</v>
      </c>
      <c r="AD3422" s="53"/>
      <c r="AE3422" s="252"/>
      <c r="AF3422" s="53"/>
      <c r="AG3422" s="53"/>
      <c r="AH3422" s="53"/>
      <c r="AI3422" s="44"/>
      <c r="AJ3422" s="252"/>
      <c r="AK3422" s="53"/>
      <c r="AL3422" s="53"/>
      <c r="AM3422" s="53"/>
      <c r="AN3422" s="44"/>
    </row>
    <row r="3423" spans="1:40" outlineLevel="2">
      <c r="A3423" s="882">
        <f>ROW()</f>
        <v>3423</v>
      </c>
      <c r="B3423" s="453"/>
      <c r="D3423" s="1205" t="s">
        <v>31</v>
      </c>
      <c r="E3423" s="1205"/>
      <c r="F3423" s="1205"/>
      <c r="G3423" s="1205"/>
      <c r="H3423" s="4"/>
      <c r="I3423" s="4"/>
      <c r="J3423" s="329"/>
      <c r="K3423" s="4"/>
      <c r="L3423" s="4"/>
      <c r="M3423" s="4"/>
      <c r="N3423" s="316"/>
      <c r="O3423" s="4"/>
      <c r="P3423" s="4"/>
      <c r="Q3423" s="4"/>
      <c r="R3423" s="4"/>
      <c r="S3423" s="4"/>
      <c r="T3423" s="252"/>
      <c r="U3423" s="53"/>
      <c r="V3423" s="53"/>
      <c r="W3423" s="53"/>
      <c r="X3423" s="53"/>
      <c r="Y3423" s="252"/>
      <c r="Z3423" s="53"/>
      <c r="AA3423" s="53"/>
      <c r="AB3423" s="53"/>
      <c r="AC3423" s="53">
        <f>AC$682</f>
        <v>0</v>
      </c>
      <c r="AD3423" s="53"/>
      <c r="AE3423" s="252"/>
      <c r="AF3423" s="53"/>
      <c r="AG3423" s="53"/>
      <c r="AH3423" s="53"/>
      <c r="AI3423" s="44"/>
      <c r="AJ3423" s="252"/>
      <c r="AK3423" s="53"/>
      <c r="AL3423" s="53"/>
      <c r="AM3423" s="53"/>
      <c r="AN3423" s="44"/>
    </row>
    <row r="3424" spans="1:40" outlineLevel="2">
      <c r="A3424" s="882">
        <f>ROW()</f>
        <v>3424</v>
      </c>
      <c r="B3424" s="453"/>
      <c r="D3424" s="1205" t="s">
        <v>32</v>
      </c>
      <c r="E3424" s="1205"/>
      <c r="F3424" s="1205"/>
      <c r="G3424" s="1205"/>
      <c r="H3424" s="4"/>
      <c r="I3424" s="4"/>
      <c r="J3424" s="329"/>
      <c r="K3424" s="4"/>
      <c r="L3424" s="4"/>
      <c r="M3424" s="4"/>
      <c r="N3424" s="316"/>
      <c r="O3424" s="4"/>
      <c r="P3424" s="4"/>
      <c r="Q3424" s="4"/>
      <c r="R3424" s="4"/>
      <c r="S3424" s="4"/>
      <c r="T3424" s="252"/>
      <c r="U3424" s="53"/>
      <c r="V3424" s="53"/>
      <c r="W3424" s="53"/>
      <c r="X3424" s="53"/>
      <c r="Y3424" s="252"/>
      <c r="Z3424" s="53"/>
      <c r="AA3424" s="53"/>
      <c r="AB3424" s="53"/>
      <c r="AC3424" s="53">
        <f>AC$683</f>
        <v>0</v>
      </c>
      <c r="AD3424" s="53"/>
      <c r="AE3424" s="252"/>
      <c r="AF3424" s="53"/>
      <c r="AG3424" s="53"/>
      <c r="AH3424" s="53"/>
      <c r="AI3424" s="44"/>
      <c r="AJ3424" s="252"/>
      <c r="AK3424" s="53"/>
      <c r="AL3424" s="53"/>
      <c r="AM3424" s="53"/>
      <c r="AN3424" s="44"/>
    </row>
    <row r="3425" spans="1:40" outlineLevel="2">
      <c r="A3425" s="882">
        <f>ROW()</f>
        <v>3425</v>
      </c>
      <c r="B3425" s="453"/>
      <c r="D3425" s="1205" t="s">
        <v>33</v>
      </c>
      <c r="E3425" s="1205"/>
      <c r="F3425" s="1205"/>
      <c r="G3425" s="1205"/>
      <c r="H3425" s="4"/>
      <c r="I3425" s="4"/>
      <c r="J3425" s="329"/>
      <c r="K3425" s="4"/>
      <c r="L3425" s="4"/>
      <c r="M3425" s="4"/>
      <c r="N3425" s="316"/>
      <c r="O3425" s="4"/>
      <c r="P3425" s="4"/>
      <c r="Q3425" s="4"/>
      <c r="R3425" s="4"/>
      <c r="S3425" s="4"/>
      <c r="T3425" s="252"/>
      <c r="U3425" s="53"/>
      <c r="V3425" s="53"/>
      <c r="W3425" s="53"/>
      <c r="X3425" s="53"/>
      <c r="Y3425" s="252"/>
      <c r="Z3425" s="53"/>
      <c r="AA3425" s="53"/>
      <c r="AB3425" s="53"/>
      <c r="AC3425" s="53">
        <f>AC$684</f>
        <v>0</v>
      </c>
      <c r="AD3425" s="53"/>
      <c r="AE3425" s="252"/>
      <c r="AF3425" s="53"/>
      <c r="AG3425" s="53"/>
      <c r="AH3425" s="53"/>
      <c r="AI3425" s="44"/>
      <c r="AJ3425" s="252"/>
      <c r="AK3425" s="53"/>
      <c r="AL3425" s="53"/>
      <c r="AM3425" s="53"/>
      <c r="AN3425" s="44"/>
    </row>
    <row r="3426" spans="1:40" outlineLevel="2">
      <c r="A3426" s="882">
        <f>ROW()</f>
        <v>3426</v>
      </c>
      <c r="B3426" s="453"/>
      <c r="D3426" s="1205" t="s">
        <v>27</v>
      </c>
      <c r="E3426" s="1205"/>
      <c r="F3426" s="1205"/>
      <c r="G3426" s="1205"/>
      <c r="H3426" s="4"/>
      <c r="I3426" s="4"/>
      <c r="J3426" s="329"/>
      <c r="K3426" s="4"/>
      <c r="L3426" s="4"/>
      <c r="M3426" s="4"/>
      <c r="N3426" s="316"/>
      <c r="O3426" s="4"/>
      <c r="P3426" s="4"/>
      <c r="Q3426" s="4"/>
      <c r="R3426" s="4"/>
      <c r="S3426" s="4"/>
      <c r="T3426" s="252"/>
      <c r="U3426" s="53"/>
      <c r="V3426" s="53"/>
      <c r="W3426" s="53"/>
      <c r="X3426" s="53"/>
      <c r="Y3426" s="252"/>
      <c r="Z3426" s="53"/>
      <c r="AA3426" s="53"/>
      <c r="AB3426" s="53"/>
      <c r="AC3426" s="53">
        <f>AC$685</f>
        <v>0</v>
      </c>
      <c r="AD3426" s="53"/>
      <c r="AE3426" s="252"/>
      <c r="AF3426" s="53"/>
      <c r="AG3426" s="53"/>
      <c r="AH3426" s="53"/>
      <c r="AI3426" s="44"/>
      <c r="AJ3426" s="252"/>
      <c r="AK3426" s="53"/>
      <c r="AL3426" s="53"/>
      <c r="AM3426" s="53"/>
      <c r="AN3426" s="44"/>
    </row>
    <row r="3427" spans="1:40" outlineLevel="2">
      <c r="A3427" s="882">
        <f>ROW()</f>
        <v>3427</v>
      </c>
      <c r="B3427" s="453"/>
      <c r="D3427" s="1205" t="s">
        <v>34</v>
      </c>
      <c r="E3427" s="1205"/>
      <c r="F3427" s="1205"/>
      <c r="G3427" s="1205"/>
      <c r="H3427" s="4"/>
      <c r="I3427" s="4"/>
      <c r="J3427" s="329"/>
      <c r="K3427" s="4"/>
      <c r="L3427" s="4"/>
      <c r="M3427" s="4"/>
      <c r="N3427" s="316"/>
      <c r="O3427" s="4"/>
      <c r="P3427" s="4"/>
      <c r="Q3427" s="4"/>
      <c r="R3427" s="4"/>
      <c r="S3427" s="4"/>
      <c r="T3427" s="252"/>
      <c r="U3427" s="53"/>
      <c r="V3427" s="53"/>
      <c r="W3427" s="53"/>
      <c r="X3427" s="53"/>
      <c r="Y3427" s="252"/>
      <c r="Z3427" s="53"/>
      <c r="AA3427" s="53"/>
      <c r="AB3427" s="53"/>
      <c r="AC3427" s="53">
        <f>AC$686</f>
        <v>0</v>
      </c>
      <c r="AD3427" s="53"/>
      <c r="AE3427" s="252"/>
      <c r="AF3427" s="53"/>
      <c r="AG3427" s="53"/>
      <c r="AH3427" s="53"/>
      <c r="AI3427" s="44"/>
      <c r="AJ3427" s="252"/>
      <c r="AK3427" s="53"/>
      <c r="AL3427" s="53"/>
      <c r="AM3427" s="53"/>
      <c r="AN3427" s="44"/>
    </row>
    <row r="3428" spans="1:40" outlineLevel="2">
      <c r="A3428" s="882">
        <f>ROW()</f>
        <v>3428</v>
      </c>
      <c r="B3428" s="453"/>
      <c r="D3428" s="1205" t="s">
        <v>35</v>
      </c>
      <c r="E3428" s="1205"/>
      <c r="F3428" s="1205"/>
      <c r="G3428" s="1205"/>
      <c r="H3428" s="4"/>
      <c r="I3428" s="4"/>
      <c r="J3428" s="329"/>
      <c r="K3428" s="4"/>
      <c r="L3428" s="4"/>
      <c r="M3428" s="4"/>
      <c r="N3428" s="316"/>
      <c r="O3428" s="4"/>
      <c r="P3428" s="4"/>
      <c r="Q3428" s="4"/>
      <c r="R3428" s="4"/>
      <c r="S3428" s="4"/>
      <c r="T3428" s="252"/>
      <c r="U3428" s="53"/>
      <c r="V3428" s="53"/>
      <c r="W3428" s="53"/>
      <c r="X3428" s="53"/>
      <c r="Y3428" s="252"/>
      <c r="Z3428" s="53"/>
      <c r="AA3428" s="53"/>
      <c r="AB3428" s="53"/>
      <c r="AC3428" s="53">
        <f>AC$687</f>
        <v>0</v>
      </c>
      <c r="AD3428" s="53"/>
      <c r="AE3428" s="252"/>
      <c r="AF3428" s="53"/>
      <c r="AG3428" s="53"/>
      <c r="AH3428" s="53"/>
      <c r="AI3428" s="44"/>
      <c r="AJ3428" s="252"/>
      <c r="AK3428" s="53"/>
      <c r="AL3428" s="53"/>
      <c r="AM3428" s="53"/>
      <c r="AN3428" s="44"/>
    </row>
    <row r="3429" spans="1:40" outlineLevel="2">
      <c r="A3429" s="882">
        <f>ROW()</f>
        <v>3429</v>
      </c>
      <c r="B3429" s="453"/>
      <c r="D3429" s="1205" t="s">
        <v>302</v>
      </c>
      <c r="E3429" s="1205"/>
      <c r="F3429" s="1205"/>
      <c r="G3429" s="1205"/>
      <c r="H3429" s="4"/>
      <c r="I3429" s="4"/>
      <c r="J3429" s="329"/>
      <c r="K3429" s="4"/>
      <c r="L3429" s="4"/>
      <c r="M3429" s="4"/>
      <c r="N3429" s="316"/>
      <c r="O3429" s="4"/>
      <c r="P3429" s="4"/>
      <c r="Q3429" s="4"/>
      <c r="R3429" s="4"/>
      <c r="S3429" s="4"/>
      <c r="T3429" s="252"/>
      <c r="U3429" s="53"/>
      <c r="V3429" s="53"/>
      <c r="W3429" s="53"/>
      <c r="X3429" s="53"/>
      <c r="Y3429" s="252"/>
      <c r="Z3429" s="53"/>
      <c r="AA3429" s="53"/>
      <c r="AB3429" s="53"/>
      <c r="AC3429" s="53">
        <f>AC$688</f>
        <v>-0.50957720786019445</v>
      </c>
      <c r="AD3429" s="53"/>
      <c r="AE3429" s="252"/>
      <c r="AF3429" s="53"/>
      <c r="AG3429" s="53"/>
      <c r="AH3429" s="53"/>
      <c r="AI3429" s="44"/>
      <c r="AJ3429" s="252"/>
      <c r="AK3429" s="53"/>
      <c r="AL3429" s="53"/>
      <c r="AM3429" s="53"/>
      <c r="AN3429" s="44"/>
    </row>
    <row r="3430" spans="1:40" outlineLevel="2">
      <c r="A3430" s="882">
        <f>ROW()</f>
        <v>3430</v>
      </c>
      <c r="B3430" s="453"/>
      <c r="D3430" s="1205" t="s">
        <v>36</v>
      </c>
      <c r="E3430" s="1205"/>
      <c r="F3430" s="1205"/>
      <c r="G3430" s="1205"/>
      <c r="H3430" s="4"/>
      <c r="I3430" s="4"/>
      <c r="J3430" s="329"/>
      <c r="K3430" s="4"/>
      <c r="L3430" s="4"/>
      <c r="M3430" s="4"/>
      <c r="N3430" s="316"/>
      <c r="O3430" s="4"/>
      <c r="P3430" s="4"/>
      <c r="Q3430" s="4"/>
      <c r="R3430" s="4"/>
      <c r="S3430" s="4"/>
      <c r="T3430" s="252"/>
      <c r="U3430" s="53"/>
      <c r="V3430" s="53"/>
      <c r="W3430" s="53"/>
      <c r="X3430" s="53"/>
      <c r="Y3430" s="252"/>
      <c r="Z3430" s="53"/>
      <c r="AA3430" s="53"/>
      <c r="AB3430" s="53"/>
      <c r="AC3430" s="53">
        <f>AC$689</f>
        <v>0</v>
      </c>
      <c r="AD3430" s="53"/>
      <c r="AE3430" s="252"/>
      <c r="AF3430" s="53"/>
      <c r="AG3430" s="53"/>
      <c r="AH3430" s="53"/>
      <c r="AI3430" s="44"/>
      <c r="AJ3430" s="252"/>
      <c r="AK3430" s="53"/>
      <c r="AL3430" s="53"/>
      <c r="AM3430" s="53"/>
      <c r="AN3430" s="44"/>
    </row>
    <row r="3431" spans="1:40" outlineLevel="2">
      <c r="A3431" s="882">
        <f>ROW()</f>
        <v>3431</v>
      </c>
      <c r="B3431" s="453"/>
      <c r="D3431" s="1205" t="s">
        <v>583</v>
      </c>
      <c r="E3431" s="1205"/>
      <c r="F3431" s="1205"/>
      <c r="G3431" s="1205"/>
      <c r="H3431" s="4"/>
      <c r="I3431" s="4"/>
      <c r="J3431" s="329"/>
      <c r="K3431" s="4"/>
      <c r="L3431" s="4"/>
      <c r="M3431" s="4"/>
      <c r="N3431" s="316"/>
      <c r="O3431" s="4"/>
      <c r="P3431" s="4"/>
      <c r="Q3431" s="4"/>
      <c r="R3431" s="4"/>
      <c r="S3431" s="4"/>
      <c r="T3431" s="252"/>
      <c r="U3431" s="53"/>
      <c r="V3431" s="53"/>
      <c r="W3431" s="53"/>
      <c r="X3431" s="53"/>
      <c r="Y3431" s="252"/>
      <c r="Z3431" s="53"/>
      <c r="AA3431" s="53"/>
      <c r="AB3431" s="53"/>
      <c r="AC3431" s="53">
        <f>AC$690</f>
        <v>0</v>
      </c>
      <c r="AD3431" s="53"/>
      <c r="AE3431" s="252"/>
      <c r="AF3431" s="53"/>
      <c r="AG3431" s="53"/>
      <c r="AH3431" s="53"/>
      <c r="AI3431" s="44"/>
      <c r="AJ3431" s="252"/>
      <c r="AK3431" s="53"/>
      <c r="AL3431" s="53"/>
      <c r="AM3431" s="53"/>
      <c r="AN3431" s="44"/>
    </row>
    <row r="3432" spans="1:40" outlineLevel="2">
      <c r="A3432" s="882">
        <f>ROW()</f>
        <v>3432</v>
      </c>
      <c r="B3432" s="453"/>
      <c r="D3432" s="1205" t="s">
        <v>81</v>
      </c>
      <c r="E3432" s="1205"/>
      <c r="F3432" s="1205"/>
      <c r="G3432" s="1205"/>
      <c r="H3432" s="4"/>
      <c r="I3432" s="4"/>
      <c r="J3432" s="329"/>
      <c r="K3432" s="4"/>
      <c r="L3432" s="4"/>
      <c r="M3432" s="4"/>
      <c r="N3432" s="316"/>
      <c r="O3432" s="4"/>
      <c r="P3432" s="4"/>
      <c r="Q3432" s="4"/>
      <c r="R3432" s="4"/>
      <c r="S3432" s="4"/>
      <c r="T3432" s="252"/>
      <c r="U3432" s="53"/>
      <c r="V3432" s="53"/>
      <c r="W3432" s="53"/>
      <c r="X3432" s="53"/>
      <c r="Y3432" s="252"/>
      <c r="Z3432" s="53"/>
      <c r="AA3432" s="53"/>
      <c r="AB3432" s="53"/>
      <c r="AC3432" s="53">
        <f>AC$691</f>
        <v>0</v>
      </c>
      <c r="AD3432" s="53"/>
      <c r="AE3432" s="252"/>
      <c r="AF3432" s="53"/>
      <c r="AG3432" s="53"/>
      <c r="AH3432" s="53"/>
      <c r="AI3432" s="44"/>
      <c r="AJ3432" s="252"/>
      <c r="AK3432" s="53"/>
      <c r="AL3432" s="53"/>
      <c r="AM3432" s="53"/>
      <c r="AN3432" s="44"/>
    </row>
    <row r="3433" spans="1:40" outlineLevel="2">
      <c r="A3433" s="882">
        <f>ROW()</f>
        <v>3433</v>
      </c>
      <c r="B3433" s="453"/>
      <c r="D3433" s="1205" t="s">
        <v>28</v>
      </c>
      <c r="E3433" s="1205"/>
      <c r="F3433" s="1205"/>
      <c r="G3433" s="1205"/>
      <c r="H3433" s="4"/>
      <c r="I3433" s="4"/>
      <c r="J3433" s="329"/>
      <c r="K3433" s="4"/>
      <c r="L3433" s="4"/>
      <c r="M3433" s="4"/>
      <c r="N3433" s="316"/>
      <c r="O3433" s="4"/>
      <c r="P3433" s="4"/>
      <c r="Q3433" s="4"/>
      <c r="R3433" s="4"/>
      <c r="S3433" s="4"/>
      <c r="T3433" s="252"/>
      <c r="U3433" s="53"/>
      <c r="V3433" s="53"/>
      <c r="W3433" s="53"/>
      <c r="X3433" s="53"/>
      <c r="Y3433" s="252"/>
      <c r="Z3433" s="53"/>
      <c r="AA3433" s="53"/>
      <c r="AB3433" s="53"/>
      <c r="AC3433" s="53">
        <f>AC$692</f>
        <v>0</v>
      </c>
      <c r="AD3433" s="53"/>
      <c r="AE3433" s="252"/>
      <c r="AF3433" s="53"/>
      <c r="AG3433" s="53"/>
      <c r="AH3433" s="53"/>
      <c r="AI3433" s="44"/>
      <c r="AJ3433" s="252"/>
      <c r="AK3433" s="53"/>
      <c r="AL3433" s="53"/>
      <c r="AM3433" s="53"/>
      <c r="AN3433" s="44"/>
    </row>
    <row r="3434" spans="1:40" outlineLevel="2">
      <c r="A3434" s="882">
        <f>ROW()</f>
        <v>3434</v>
      </c>
      <c r="B3434" s="453"/>
      <c r="D3434" s="1206" t="s">
        <v>443</v>
      </c>
      <c r="E3434" s="1206"/>
      <c r="F3434" s="1206"/>
      <c r="G3434" s="1206"/>
      <c r="H3434" s="28"/>
      <c r="I3434" s="28"/>
      <c r="J3434" s="1207"/>
      <c r="K3434" s="28"/>
      <c r="L3434" s="28"/>
      <c r="M3434" s="28"/>
      <c r="N3434" s="317"/>
      <c r="O3434" s="28"/>
      <c r="P3434" s="28"/>
      <c r="Q3434" s="28"/>
      <c r="R3434" s="28"/>
      <c r="S3434" s="28"/>
      <c r="T3434" s="253"/>
      <c r="U3434" s="54"/>
      <c r="V3434" s="54"/>
      <c r="W3434" s="54"/>
      <c r="X3434" s="54"/>
      <c r="Y3434" s="253"/>
      <c r="Z3434" s="54"/>
      <c r="AA3434" s="54"/>
      <c r="AB3434" s="54"/>
      <c r="AC3434" s="54">
        <f>AC$693</f>
        <v>0</v>
      </c>
      <c r="AD3434" s="54"/>
      <c r="AE3434" s="253"/>
      <c r="AF3434" s="54"/>
      <c r="AG3434" s="54"/>
      <c r="AH3434" s="54"/>
      <c r="AI3434" s="46"/>
      <c r="AJ3434" s="253"/>
      <c r="AK3434" s="54"/>
      <c r="AL3434" s="54"/>
      <c r="AM3434" s="54"/>
      <c r="AN3434" s="46"/>
    </row>
    <row r="3435" spans="1:40" outlineLevel="2">
      <c r="A3435" s="882">
        <f>ROW()</f>
        <v>3435</v>
      </c>
      <c r="B3435" s="453"/>
      <c r="D3435" s="452" t="s">
        <v>24</v>
      </c>
      <c r="H3435" s="458"/>
      <c r="I3435" s="458"/>
      <c r="J3435" s="459"/>
      <c r="K3435" s="458"/>
      <c r="L3435" s="458"/>
      <c r="M3435" s="458"/>
      <c r="N3435" s="463"/>
      <c r="O3435" s="458"/>
      <c r="P3435" s="458"/>
      <c r="Q3435" s="458"/>
      <c r="R3435" s="458"/>
      <c r="S3435" s="458"/>
      <c r="T3435" s="466">
        <f t="shared" ref="T3435:AN3435" si="2409">SUM(T3419:T3434)</f>
        <v>0</v>
      </c>
      <c r="U3435" s="444">
        <f t="shared" si="2409"/>
        <v>0</v>
      </c>
      <c r="V3435" s="444">
        <f t="shared" si="2409"/>
        <v>0</v>
      </c>
      <c r="W3435" s="444">
        <f t="shared" si="2409"/>
        <v>0</v>
      </c>
      <c r="X3435" s="444">
        <f t="shared" si="2409"/>
        <v>0</v>
      </c>
      <c r="Y3435" s="466">
        <f t="shared" si="2409"/>
        <v>0</v>
      </c>
      <c r="Z3435" s="444">
        <f t="shared" si="2409"/>
        <v>0</v>
      </c>
      <c r="AA3435" s="444">
        <f t="shared" si="2409"/>
        <v>0</v>
      </c>
      <c r="AB3435" s="444">
        <f t="shared" si="2409"/>
        <v>0</v>
      </c>
      <c r="AC3435" s="444">
        <f t="shared" si="2409"/>
        <v>-0.50957720786019445</v>
      </c>
      <c r="AD3435" s="444">
        <f t="shared" si="2409"/>
        <v>0</v>
      </c>
      <c r="AE3435" s="466">
        <f t="shared" si="2409"/>
        <v>0</v>
      </c>
      <c r="AF3435" s="444">
        <f t="shared" si="2409"/>
        <v>0</v>
      </c>
      <c r="AG3435" s="444">
        <f t="shared" si="2409"/>
        <v>0</v>
      </c>
      <c r="AH3435" s="444">
        <f t="shared" si="2409"/>
        <v>0</v>
      </c>
      <c r="AI3435" s="445">
        <f t="shared" si="2409"/>
        <v>0</v>
      </c>
      <c r="AJ3435" s="466">
        <f t="shared" si="2409"/>
        <v>0</v>
      </c>
      <c r="AK3435" s="444">
        <f t="shared" si="2409"/>
        <v>0</v>
      </c>
      <c r="AL3435" s="444">
        <f t="shared" si="2409"/>
        <v>0</v>
      </c>
      <c r="AM3435" s="444">
        <f t="shared" si="2409"/>
        <v>0</v>
      </c>
      <c r="AN3435" s="445">
        <f t="shared" si="2409"/>
        <v>0</v>
      </c>
    </row>
    <row r="3436" spans="1:40" outlineLevel="1">
      <c r="A3436" s="732" t="s">
        <v>21</v>
      </c>
      <c r="B3436" s="733"/>
      <c r="C3436" s="881"/>
      <c r="D3436" s="733"/>
      <c r="E3436" s="733"/>
      <c r="F3436" s="733"/>
      <c r="G3436" s="733"/>
      <c r="H3436" s="733"/>
      <c r="I3436" s="730"/>
      <c r="J3436" s="729"/>
      <c r="K3436" s="730"/>
      <c r="L3436" s="730"/>
      <c r="M3436" s="730"/>
      <c r="N3436" s="731"/>
      <c r="O3436" s="730"/>
      <c r="P3436" s="730"/>
      <c r="Q3436" s="730"/>
      <c r="R3436" s="730"/>
      <c r="S3436" s="730"/>
      <c r="T3436" s="729"/>
      <c r="U3436" s="730"/>
      <c r="V3436" s="730"/>
      <c r="W3436" s="730"/>
      <c r="X3436" s="730"/>
      <c r="Y3436" s="729"/>
      <c r="Z3436" s="730"/>
      <c r="AA3436" s="730"/>
      <c r="AB3436" s="730"/>
      <c r="AC3436" s="730"/>
      <c r="AD3436" s="730"/>
      <c r="AE3436" s="729"/>
      <c r="AF3436" s="730"/>
      <c r="AG3436" s="730"/>
      <c r="AH3436" s="730"/>
      <c r="AI3436" s="731"/>
      <c r="AJ3436" s="729"/>
      <c r="AK3436" s="730"/>
      <c r="AL3436" s="730"/>
      <c r="AM3436" s="730"/>
      <c r="AN3436" s="731"/>
    </row>
    <row r="3437" spans="1:40" outlineLevel="2">
      <c r="A3437" s="882">
        <f>ROW()</f>
        <v>3437</v>
      </c>
      <c r="B3437" s="453"/>
      <c r="D3437" s="452" t="s">
        <v>300</v>
      </c>
      <c r="H3437" s="458"/>
      <c r="I3437" s="458"/>
      <c r="J3437" s="459"/>
      <c r="K3437" s="458"/>
      <c r="L3437" s="458"/>
      <c r="M3437" s="458"/>
      <c r="N3437" s="463"/>
      <c r="O3437" s="439"/>
      <c r="P3437" s="439"/>
      <c r="Q3437" s="439"/>
      <c r="R3437" s="439"/>
      <c r="S3437" s="439"/>
      <c r="T3437" s="443"/>
      <c r="U3437" s="439"/>
      <c r="V3437" s="439"/>
      <c r="W3437" s="439"/>
      <c r="X3437" s="439"/>
      <c r="Y3437" s="443"/>
      <c r="Z3437" s="439"/>
      <c r="AA3437" s="439"/>
      <c r="AB3437" s="439"/>
      <c r="AC3437" s="439"/>
      <c r="AD3437" s="596">
        <f t="shared" ref="AD3437:AN3437" si="2410">-IF(AD3383&lt;0,AD3383,IF($D3437="Land",0,IF(AD3365&lt;1,AD3383,MAX(MIN(IF(AD3365&gt;0,(AD3383/AD3365)*AD$9,0),AD3383*AD$9),0))))</f>
        <v>-0.26569064102107121</v>
      </c>
      <c r="AE3437" s="443">
        <f t="shared" si="2410"/>
        <v>-0.26569064102107126</v>
      </c>
      <c r="AF3437" s="439">
        <f t="shared" si="2410"/>
        <v>-0.26569064102107126</v>
      </c>
      <c r="AG3437" s="439">
        <f t="shared" si="2410"/>
        <v>-0.26569064102107126</v>
      </c>
      <c r="AH3437" s="439">
        <f t="shared" si="2410"/>
        <v>-0.26569064102107126</v>
      </c>
      <c r="AI3437" s="594">
        <f t="shared" si="2410"/>
        <v>-0.26569064102107126</v>
      </c>
      <c r="AJ3437" s="443">
        <f t="shared" si="2410"/>
        <v>-0.26569064102107126</v>
      </c>
      <c r="AK3437" s="439">
        <f t="shared" si="2410"/>
        <v>-0.26569064102107132</v>
      </c>
      <c r="AL3437" s="439">
        <f t="shared" si="2410"/>
        <v>-0.26569064102107132</v>
      </c>
      <c r="AM3437" s="439">
        <f t="shared" si="2410"/>
        <v>-0.26569064102107132</v>
      </c>
      <c r="AN3437" s="594">
        <f t="shared" si="2410"/>
        <v>-0.26569064102107137</v>
      </c>
    </row>
    <row r="3438" spans="1:40" outlineLevel="2">
      <c r="A3438" s="882">
        <f>ROW()</f>
        <v>3438</v>
      </c>
      <c r="B3438" s="453"/>
      <c r="D3438" s="452" t="s">
        <v>301</v>
      </c>
      <c r="H3438" s="458"/>
      <c r="I3438" s="458"/>
      <c r="J3438" s="459"/>
      <c r="K3438" s="458"/>
      <c r="L3438" s="458"/>
      <c r="M3438" s="458"/>
      <c r="N3438" s="463"/>
      <c r="O3438" s="439"/>
      <c r="P3438" s="439"/>
      <c r="Q3438" s="439"/>
      <c r="R3438" s="439"/>
      <c r="S3438" s="439"/>
      <c r="T3438" s="443"/>
      <c r="U3438" s="439"/>
      <c r="V3438" s="439"/>
      <c r="W3438" s="439"/>
      <c r="X3438" s="439"/>
      <c r="Y3438" s="443"/>
      <c r="Z3438" s="439"/>
      <c r="AA3438" s="439"/>
      <c r="AB3438" s="439"/>
      <c r="AC3438" s="439"/>
      <c r="AD3438" s="596">
        <f t="shared" ref="AD3438:AN3438" si="2411">-IF(AD3384&lt;0,AD3384,IF($D3438="Land",0,IF(AD3366&lt;1,AD3384,MAX(MIN(IF(AD3366&gt;0,(AD3384/AD3366)*AD$9,0),AD3384*AD$9),0))))</f>
        <v>-2.7479279517457489E-2</v>
      </c>
      <c r="AE3438" s="443">
        <f t="shared" si="2411"/>
        <v>-2.7479279517457492E-2</v>
      </c>
      <c r="AF3438" s="439">
        <f t="shared" si="2411"/>
        <v>-2.7479279517457492E-2</v>
      </c>
      <c r="AG3438" s="439">
        <f t="shared" si="2411"/>
        <v>-2.7479279517457492E-2</v>
      </c>
      <c r="AH3438" s="439">
        <f t="shared" si="2411"/>
        <v>-2.7479279517457492E-2</v>
      </c>
      <c r="AI3438" s="594">
        <f t="shared" si="2411"/>
        <v>-2.7479279517457492E-2</v>
      </c>
      <c r="AJ3438" s="443">
        <f t="shared" si="2411"/>
        <v>-2.7479279517457492E-2</v>
      </c>
      <c r="AK3438" s="439">
        <f t="shared" si="2411"/>
        <v>-2.7479279517457492E-2</v>
      </c>
      <c r="AL3438" s="439">
        <f t="shared" si="2411"/>
        <v>-2.7479279517457492E-2</v>
      </c>
      <c r="AM3438" s="439">
        <f t="shared" si="2411"/>
        <v>-2.7479279517457492E-2</v>
      </c>
      <c r="AN3438" s="594">
        <f t="shared" si="2411"/>
        <v>-2.7479279517457496E-2</v>
      </c>
    </row>
    <row r="3439" spans="1:40" outlineLevel="2">
      <c r="A3439" s="882">
        <f>ROW()</f>
        <v>3439</v>
      </c>
      <c r="B3439" s="453"/>
      <c r="D3439" s="452" t="s">
        <v>29</v>
      </c>
      <c r="H3439" s="458"/>
      <c r="I3439" s="458"/>
      <c r="J3439" s="459"/>
      <c r="K3439" s="458"/>
      <c r="L3439" s="458"/>
      <c r="M3439" s="458"/>
      <c r="N3439" s="463"/>
      <c r="O3439" s="439"/>
      <c r="P3439" s="439"/>
      <c r="Q3439" s="439"/>
      <c r="R3439" s="439"/>
      <c r="S3439" s="439"/>
      <c r="T3439" s="443"/>
      <c r="U3439" s="439"/>
      <c r="V3439" s="439"/>
      <c r="W3439" s="439"/>
      <c r="X3439" s="439"/>
      <c r="Y3439" s="443"/>
      <c r="Z3439" s="439"/>
      <c r="AA3439" s="439"/>
      <c r="AB3439" s="439"/>
      <c r="AC3439" s="439"/>
      <c r="AD3439" s="596">
        <f t="shared" ref="AD3439:AN3439" si="2412">-IF(AD3385&lt;0,AD3385,IF($D3439="Land",0,IF(AD3367&lt;1,AD3385,MAX(MIN(IF(AD3367&gt;0,(AD3385/AD3367)*AD$9,0),AD3385*AD$9),0))))</f>
        <v>0</v>
      </c>
      <c r="AE3439" s="443">
        <f t="shared" si="2412"/>
        <v>0</v>
      </c>
      <c r="AF3439" s="439">
        <f t="shared" si="2412"/>
        <v>0</v>
      </c>
      <c r="AG3439" s="439">
        <f t="shared" si="2412"/>
        <v>0</v>
      </c>
      <c r="AH3439" s="439">
        <f t="shared" si="2412"/>
        <v>0</v>
      </c>
      <c r="AI3439" s="594">
        <f t="shared" si="2412"/>
        <v>0</v>
      </c>
      <c r="AJ3439" s="443">
        <f t="shared" si="2412"/>
        <v>0</v>
      </c>
      <c r="AK3439" s="439">
        <f t="shared" si="2412"/>
        <v>0</v>
      </c>
      <c r="AL3439" s="439">
        <f t="shared" si="2412"/>
        <v>0</v>
      </c>
      <c r="AM3439" s="439">
        <f t="shared" si="2412"/>
        <v>0</v>
      </c>
      <c r="AN3439" s="594">
        <f t="shared" si="2412"/>
        <v>0</v>
      </c>
    </row>
    <row r="3440" spans="1:40" outlineLevel="2">
      <c r="A3440" s="882">
        <f>ROW()</f>
        <v>3440</v>
      </c>
      <c r="B3440" s="453"/>
      <c r="D3440" s="452" t="s">
        <v>30</v>
      </c>
      <c r="H3440" s="458"/>
      <c r="I3440" s="458"/>
      <c r="J3440" s="459"/>
      <c r="K3440" s="458"/>
      <c r="L3440" s="458"/>
      <c r="M3440" s="458"/>
      <c r="N3440" s="463"/>
      <c r="O3440" s="439"/>
      <c r="P3440" s="439"/>
      <c r="Q3440" s="439"/>
      <c r="R3440" s="439"/>
      <c r="S3440" s="439"/>
      <c r="T3440" s="443"/>
      <c r="U3440" s="439"/>
      <c r="V3440" s="439"/>
      <c r="W3440" s="439"/>
      <c r="X3440" s="439"/>
      <c r="Y3440" s="443"/>
      <c r="Z3440" s="439"/>
      <c r="AA3440" s="439"/>
      <c r="AB3440" s="439"/>
      <c r="AC3440" s="439"/>
      <c r="AD3440" s="596">
        <f t="shared" ref="AD3440:AN3440" si="2413">-IF(AD3386&lt;0,AD3386,IF($D3440="Land",0,IF(AD3368&lt;1,AD3386,MAX(MIN(IF(AD3368&gt;0,(AD3386/AD3368)*AD$9,0),AD3386*AD$9),0))))</f>
        <v>-1.6231095960480801</v>
      </c>
      <c r="AE3440" s="443">
        <f t="shared" si="2413"/>
        <v>-1.6231095960480799</v>
      </c>
      <c r="AF3440" s="439">
        <f t="shared" si="2413"/>
        <v>-1.6231095960480799</v>
      </c>
      <c r="AG3440" s="439">
        <f t="shared" si="2413"/>
        <v>-1.6231095960480797</v>
      </c>
      <c r="AH3440" s="439">
        <f t="shared" si="2413"/>
        <v>-1.6231095960480797</v>
      </c>
      <c r="AI3440" s="594">
        <f t="shared" si="2413"/>
        <v>-1.6231095960480795</v>
      </c>
      <c r="AJ3440" s="443">
        <f t="shared" si="2413"/>
        <v>-1.6231095960480797</v>
      </c>
      <c r="AK3440" s="439">
        <f t="shared" si="2413"/>
        <v>-1.6231095960480799</v>
      </c>
      <c r="AL3440" s="439">
        <f t="shared" si="2413"/>
        <v>-1.6231095960480797</v>
      </c>
      <c r="AM3440" s="439">
        <f t="shared" si="2413"/>
        <v>-1.6231095960480795</v>
      </c>
      <c r="AN3440" s="594">
        <f t="shared" si="2413"/>
        <v>-1.6231095960480797</v>
      </c>
    </row>
    <row r="3441" spans="1:40" outlineLevel="2">
      <c r="A3441" s="882">
        <f>ROW()</f>
        <v>3441</v>
      </c>
      <c r="B3441" s="453"/>
      <c r="D3441" s="452" t="s">
        <v>31</v>
      </c>
      <c r="H3441" s="458"/>
      <c r="I3441" s="458"/>
      <c r="J3441" s="459"/>
      <c r="K3441" s="458"/>
      <c r="L3441" s="458"/>
      <c r="M3441" s="458"/>
      <c r="N3441" s="463"/>
      <c r="O3441" s="439"/>
      <c r="P3441" s="439"/>
      <c r="Q3441" s="439"/>
      <c r="R3441" s="439"/>
      <c r="S3441" s="439"/>
      <c r="T3441" s="443"/>
      <c r="U3441" s="439"/>
      <c r="V3441" s="439"/>
      <c r="W3441" s="439"/>
      <c r="X3441" s="439"/>
      <c r="Y3441" s="443"/>
      <c r="Z3441" s="439"/>
      <c r="AA3441" s="439"/>
      <c r="AB3441" s="439"/>
      <c r="AC3441" s="439"/>
      <c r="AD3441" s="596">
        <f t="shared" ref="AD3441:AN3441" si="2414">-IF(AD3387&lt;0,AD3387,IF($D3441="Land",0,IF(AD3369&lt;1,AD3387,MAX(MIN(IF(AD3369&gt;0,(AD3387/AD3369)*AD$9,0),AD3387*AD$9),0))))</f>
        <v>0</v>
      </c>
      <c r="AE3441" s="443">
        <f t="shared" si="2414"/>
        <v>0</v>
      </c>
      <c r="AF3441" s="439">
        <f t="shared" si="2414"/>
        <v>0</v>
      </c>
      <c r="AG3441" s="439">
        <f t="shared" si="2414"/>
        <v>0</v>
      </c>
      <c r="AH3441" s="439">
        <f t="shared" si="2414"/>
        <v>0</v>
      </c>
      <c r="AI3441" s="594">
        <f t="shared" si="2414"/>
        <v>0</v>
      </c>
      <c r="AJ3441" s="443">
        <f t="shared" si="2414"/>
        <v>0</v>
      </c>
      <c r="AK3441" s="439">
        <f t="shared" si="2414"/>
        <v>0</v>
      </c>
      <c r="AL3441" s="439">
        <f t="shared" si="2414"/>
        <v>0</v>
      </c>
      <c r="AM3441" s="439">
        <f t="shared" si="2414"/>
        <v>0</v>
      </c>
      <c r="AN3441" s="594">
        <f t="shared" si="2414"/>
        <v>0</v>
      </c>
    </row>
    <row r="3442" spans="1:40" outlineLevel="2">
      <c r="A3442" s="882">
        <f>ROW()</f>
        <v>3442</v>
      </c>
      <c r="B3442" s="453"/>
      <c r="D3442" s="452" t="s">
        <v>32</v>
      </c>
      <c r="H3442" s="458"/>
      <c r="I3442" s="458"/>
      <c r="J3442" s="459"/>
      <c r="K3442" s="458"/>
      <c r="L3442" s="458"/>
      <c r="M3442" s="458"/>
      <c r="N3442" s="463"/>
      <c r="O3442" s="439"/>
      <c r="P3442" s="439"/>
      <c r="Q3442" s="439"/>
      <c r="R3442" s="439"/>
      <c r="S3442" s="439"/>
      <c r="T3442" s="443"/>
      <c r="U3442" s="439"/>
      <c r="V3442" s="439"/>
      <c r="W3442" s="439"/>
      <c r="X3442" s="439"/>
      <c r="Y3442" s="443"/>
      <c r="Z3442" s="439"/>
      <c r="AA3442" s="439"/>
      <c r="AB3442" s="439"/>
      <c r="AC3442" s="439"/>
      <c r="AD3442" s="596">
        <f t="shared" ref="AD3442:AN3442" si="2415">-IF(AD3388&lt;0,AD3388,IF($D3442="Land",0,IF(AD3370&lt;1,AD3388,MAX(MIN(IF(AD3370&gt;0,(AD3388/AD3370)*AD$9,0),AD3388*AD$9),0))))</f>
        <v>-3.6002243094289635E-2</v>
      </c>
      <c r="AE3442" s="443">
        <f t="shared" si="2415"/>
        <v>-3.6002243094289628E-2</v>
      </c>
      <c r="AF3442" s="439">
        <f t="shared" si="2415"/>
        <v>-3.6002243094289628E-2</v>
      </c>
      <c r="AG3442" s="439">
        <f t="shared" si="2415"/>
        <v>-3.6002243094289628E-2</v>
      </c>
      <c r="AH3442" s="439">
        <f t="shared" si="2415"/>
        <v>-3.6002243094289628E-2</v>
      </c>
      <c r="AI3442" s="594">
        <f t="shared" si="2415"/>
        <v>-3.6002243094289628E-2</v>
      </c>
      <c r="AJ3442" s="443">
        <f t="shared" si="2415"/>
        <v>-3.6002243094289621E-2</v>
      </c>
      <c r="AK3442" s="439">
        <f t="shared" si="2415"/>
        <v>-3.6002243094289621E-2</v>
      </c>
      <c r="AL3442" s="439">
        <f t="shared" si="2415"/>
        <v>-3.6002243094289621E-2</v>
      </c>
      <c r="AM3442" s="439">
        <f t="shared" si="2415"/>
        <v>-3.6002243094289621E-2</v>
      </c>
      <c r="AN3442" s="594">
        <f t="shared" si="2415"/>
        <v>-3.6002243094289614E-2</v>
      </c>
    </row>
    <row r="3443" spans="1:40" outlineLevel="2">
      <c r="A3443" s="882">
        <f>ROW()</f>
        <v>3443</v>
      </c>
      <c r="B3443" s="453"/>
      <c r="D3443" s="452" t="s">
        <v>33</v>
      </c>
      <c r="H3443" s="458"/>
      <c r="I3443" s="458"/>
      <c r="J3443" s="459"/>
      <c r="K3443" s="458"/>
      <c r="L3443" s="458"/>
      <c r="M3443" s="458"/>
      <c r="N3443" s="463"/>
      <c r="O3443" s="439"/>
      <c r="P3443" s="439"/>
      <c r="Q3443" s="439"/>
      <c r="R3443" s="439"/>
      <c r="S3443" s="439"/>
      <c r="T3443" s="443"/>
      <c r="U3443" s="439"/>
      <c r="V3443" s="439"/>
      <c r="W3443" s="439"/>
      <c r="X3443" s="439"/>
      <c r="Y3443" s="443"/>
      <c r="Z3443" s="439"/>
      <c r="AA3443" s="439"/>
      <c r="AB3443" s="439"/>
      <c r="AC3443" s="439"/>
      <c r="AD3443" s="596">
        <f t="shared" ref="AD3443:AN3443" si="2416">-IF(AD3389&lt;0,AD3389,IF($D3443="Land",0,IF(AD3371&lt;1,AD3389,MAX(MIN(IF(AD3371&gt;0,(AD3389/AD3371)*AD$9,0),AD3389*AD$9),0))))</f>
        <v>-1.6385958822158188E-2</v>
      </c>
      <c r="AE3443" s="443">
        <f t="shared" si="2416"/>
        <v>-1.6385958822158188E-2</v>
      </c>
      <c r="AF3443" s="439">
        <f t="shared" si="2416"/>
        <v>-1.6385958822158188E-2</v>
      </c>
      <c r="AG3443" s="439">
        <f t="shared" si="2416"/>
        <v>-1.6385958822158188E-2</v>
      </c>
      <c r="AH3443" s="439">
        <f t="shared" si="2416"/>
        <v>-1.6385958822158188E-2</v>
      </c>
      <c r="AI3443" s="594">
        <f t="shared" si="2416"/>
        <v>-1.6385958822158188E-2</v>
      </c>
      <c r="AJ3443" s="443">
        <f t="shared" si="2416"/>
        <v>-1.6385958822158184E-2</v>
      </c>
      <c r="AK3443" s="439">
        <f t="shared" si="2416"/>
        <v>-1.6385958822158184E-2</v>
      </c>
      <c r="AL3443" s="439">
        <f t="shared" si="2416"/>
        <v>-1.6385958822158184E-2</v>
      </c>
      <c r="AM3443" s="439">
        <f t="shared" si="2416"/>
        <v>-1.6385958822158184E-2</v>
      </c>
      <c r="AN3443" s="594">
        <f t="shared" si="2416"/>
        <v>-1.6385958822158184E-2</v>
      </c>
    </row>
    <row r="3444" spans="1:40" outlineLevel="2">
      <c r="A3444" s="882">
        <f>ROW()</f>
        <v>3444</v>
      </c>
      <c r="B3444" s="453"/>
      <c r="D3444" s="452" t="s">
        <v>27</v>
      </c>
      <c r="H3444" s="458"/>
      <c r="I3444" s="458"/>
      <c r="J3444" s="459"/>
      <c r="K3444" s="458"/>
      <c r="L3444" s="458"/>
      <c r="M3444" s="458"/>
      <c r="N3444" s="463"/>
      <c r="O3444" s="439"/>
      <c r="P3444" s="439"/>
      <c r="Q3444" s="439"/>
      <c r="R3444" s="439"/>
      <c r="S3444" s="439"/>
      <c r="T3444" s="443"/>
      <c r="U3444" s="439"/>
      <c r="V3444" s="439"/>
      <c r="W3444" s="439"/>
      <c r="X3444" s="439"/>
      <c r="Y3444" s="443"/>
      <c r="Z3444" s="439"/>
      <c r="AA3444" s="439"/>
      <c r="AB3444" s="439"/>
      <c r="AC3444" s="439"/>
      <c r="AD3444" s="596">
        <f t="shared" ref="AD3444:AN3444" si="2417">-IF(AD3390&lt;0,AD3390,IF($D3444="Land",0,IF(AD3372&lt;1,AD3390,MAX(MIN(IF(AD3372&gt;0,(AD3390/AD3372)*AD$9,0),AD3390*AD$9),0))))</f>
        <v>-0.23292009214665069</v>
      </c>
      <c r="AE3444" s="443">
        <f t="shared" si="2417"/>
        <v>-0.23292009214665066</v>
      </c>
      <c r="AF3444" s="439">
        <f t="shared" si="2417"/>
        <v>-0.23292009214665066</v>
      </c>
      <c r="AG3444" s="439">
        <f t="shared" si="2417"/>
        <v>-0.23292009214665063</v>
      </c>
      <c r="AH3444" s="439">
        <f t="shared" si="2417"/>
        <v>-0.23292009214665063</v>
      </c>
      <c r="AI3444" s="594">
        <f t="shared" si="2417"/>
        <v>-0.2329200921466506</v>
      </c>
      <c r="AJ3444" s="443">
        <f t="shared" si="2417"/>
        <v>-0.2329200921466506</v>
      </c>
      <c r="AK3444" s="439">
        <f t="shared" si="2417"/>
        <v>-0.23292009214665063</v>
      </c>
      <c r="AL3444" s="439">
        <f t="shared" si="2417"/>
        <v>-0.23292009214665063</v>
      </c>
      <c r="AM3444" s="439">
        <f t="shared" si="2417"/>
        <v>-0.23292009214665063</v>
      </c>
      <c r="AN3444" s="594">
        <f t="shared" si="2417"/>
        <v>-0.23292009214665066</v>
      </c>
    </row>
    <row r="3445" spans="1:40" outlineLevel="2">
      <c r="A3445" s="882">
        <f>ROW()</f>
        <v>3445</v>
      </c>
      <c r="B3445" s="453"/>
      <c r="D3445" s="452" t="s">
        <v>34</v>
      </c>
      <c r="H3445" s="458"/>
      <c r="I3445" s="458"/>
      <c r="J3445" s="459"/>
      <c r="K3445" s="458"/>
      <c r="L3445" s="458"/>
      <c r="M3445" s="458"/>
      <c r="N3445" s="463"/>
      <c r="O3445" s="439"/>
      <c r="P3445" s="439"/>
      <c r="Q3445" s="439"/>
      <c r="R3445" s="439"/>
      <c r="S3445" s="439"/>
      <c r="T3445" s="443"/>
      <c r="U3445" s="439"/>
      <c r="V3445" s="439"/>
      <c r="W3445" s="439"/>
      <c r="X3445" s="439"/>
      <c r="Y3445" s="443"/>
      <c r="Z3445" s="439"/>
      <c r="AA3445" s="439"/>
      <c r="AB3445" s="439"/>
      <c r="AC3445" s="439"/>
      <c r="AD3445" s="596">
        <f t="shared" ref="AD3445:AN3445" si="2418">-IF(AD3391&lt;0,AD3391,IF($D3445="Land",0,IF(AD3373&lt;1,AD3391,MAX(MIN(IF(AD3373&gt;0,(AD3391/AD3373)*AD$9,0),AD3391*AD$9),0))))</f>
        <v>-1.7372153392669152</v>
      </c>
      <c r="AE3445" s="443">
        <f t="shared" si="2418"/>
        <v>-1.7372153392669154</v>
      </c>
      <c r="AF3445" s="439">
        <f t="shared" si="2418"/>
        <v>-1.7372153392669154</v>
      </c>
      <c r="AG3445" s="439">
        <f t="shared" si="2418"/>
        <v>-1.7372153392669156</v>
      </c>
      <c r="AH3445" s="439">
        <f t="shared" si="2418"/>
        <v>-1.7372153392669156</v>
      </c>
      <c r="AI3445" s="594">
        <f t="shared" si="2418"/>
        <v>-1.7372153392669158</v>
      </c>
      <c r="AJ3445" s="443">
        <f t="shared" si="2418"/>
        <v>-1.7372153392669158</v>
      </c>
      <c r="AK3445" s="439">
        <f t="shared" si="2418"/>
        <v>-1.7372153392669158</v>
      </c>
      <c r="AL3445" s="439">
        <f t="shared" si="2418"/>
        <v>-1.7372153392669158</v>
      </c>
      <c r="AM3445" s="439">
        <f t="shared" si="2418"/>
        <v>-1.7372153392669158</v>
      </c>
      <c r="AN3445" s="594">
        <f t="shared" si="2418"/>
        <v>-1.7372153392669158</v>
      </c>
    </row>
    <row r="3446" spans="1:40" outlineLevel="2">
      <c r="A3446" s="882">
        <f>ROW()</f>
        <v>3446</v>
      </c>
      <c r="B3446" s="453"/>
      <c r="D3446" s="452" t="s">
        <v>35</v>
      </c>
      <c r="H3446" s="458"/>
      <c r="I3446" s="458"/>
      <c r="J3446" s="459"/>
      <c r="K3446" s="458"/>
      <c r="L3446" s="458"/>
      <c r="M3446" s="458"/>
      <c r="N3446" s="463"/>
      <c r="O3446" s="439"/>
      <c r="P3446" s="439"/>
      <c r="Q3446" s="439"/>
      <c r="R3446" s="439"/>
      <c r="S3446" s="439"/>
      <c r="T3446" s="443"/>
      <c r="U3446" s="439"/>
      <c r="V3446" s="439"/>
      <c r="W3446" s="439"/>
      <c r="X3446" s="439"/>
      <c r="Y3446" s="443"/>
      <c r="Z3446" s="439"/>
      <c r="AA3446" s="439"/>
      <c r="AB3446" s="439"/>
      <c r="AC3446" s="439"/>
      <c r="AD3446" s="596">
        <f t="shared" ref="AD3446:AN3446" si="2419">-IF(AD3392&lt;0,AD3392,IF($D3446="Land",0,IF(AD3374&lt;1,AD3392,MAX(MIN(IF(AD3374&gt;0,(AD3392/AD3374)*AD$9,0),AD3392*AD$9),0))))</f>
        <v>-0.15608980553243521</v>
      </c>
      <c r="AE3446" s="443">
        <f t="shared" si="2419"/>
        <v>-0.15608980553243523</v>
      </c>
      <c r="AF3446" s="439">
        <f t="shared" si="2419"/>
        <v>-0.15608980553243523</v>
      </c>
      <c r="AG3446" s="439">
        <f t="shared" si="2419"/>
        <v>-0.15608980553243526</v>
      </c>
      <c r="AH3446" s="439">
        <f t="shared" si="2419"/>
        <v>-0.15608980553243526</v>
      </c>
      <c r="AI3446" s="594">
        <f t="shared" si="2419"/>
        <v>-0.15608980553243526</v>
      </c>
      <c r="AJ3446" s="443">
        <f t="shared" si="2419"/>
        <v>-0.15608980553243526</v>
      </c>
      <c r="AK3446" s="439">
        <f t="shared" si="2419"/>
        <v>-0.15608980553243526</v>
      </c>
      <c r="AL3446" s="439">
        <f t="shared" si="2419"/>
        <v>-0.15608980553243529</v>
      </c>
      <c r="AM3446" s="439">
        <f t="shared" si="2419"/>
        <v>-0.15608980553243529</v>
      </c>
      <c r="AN3446" s="594">
        <f t="shared" si="2419"/>
        <v>0</v>
      </c>
    </row>
    <row r="3447" spans="1:40" outlineLevel="2">
      <c r="A3447" s="882">
        <f>ROW()</f>
        <v>3447</v>
      </c>
      <c r="B3447" s="453"/>
      <c r="D3447" s="452" t="s">
        <v>302</v>
      </c>
      <c r="H3447" s="458"/>
      <c r="I3447" s="458"/>
      <c r="J3447" s="459"/>
      <c r="K3447" s="458"/>
      <c r="L3447" s="458"/>
      <c r="M3447" s="458"/>
      <c r="N3447" s="463"/>
      <c r="O3447" s="439"/>
      <c r="P3447" s="439"/>
      <c r="Q3447" s="439"/>
      <c r="R3447" s="439"/>
      <c r="S3447" s="439"/>
      <c r="T3447" s="443"/>
      <c r="U3447" s="439"/>
      <c r="V3447" s="439"/>
      <c r="W3447" s="439"/>
      <c r="X3447" s="439"/>
      <c r="Y3447" s="443"/>
      <c r="Z3447" s="439"/>
      <c r="AA3447" s="439"/>
      <c r="AB3447" s="439"/>
      <c r="AC3447" s="439"/>
      <c r="AD3447" s="596">
        <f t="shared" ref="AD3447:AN3447" si="2420">-IF(AD3393&lt;0,AD3393,IF($D3447="Land",0,IF(AD3375&lt;1,AD3393,MAX(MIN(IF(AD3375&gt;0,(AD3393/AD3375)*AD$9,0),AD3393*AD$9),0))))</f>
        <v>-0.28089235873962459</v>
      </c>
      <c r="AE3447" s="443">
        <f t="shared" si="2420"/>
        <v>-0.28089235873962459</v>
      </c>
      <c r="AF3447" s="439">
        <f t="shared" si="2420"/>
        <v>-0.28089235873962459</v>
      </c>
      <c r="AG3447" s="439">
        <f t="shared" si="2420"/>
        <v>-0.28089235873962459</v>
      </c>
      <c r="AH3447" s="439">
        <f t="shared" si="2420"/>
        <v>-0.28089235873962459</v>
      </c>
      <c r="AI3447" s="594">
        <f t="shared" si="2420"/>
        <v>-0.28089235873962459</v>
      </c>
      <c r="AJ3447" s="443">
        <f t="shared" si="2420"/>
        <v>-0.28089235873962459</v>
      </c>
      <c r="AK3447" s="439">
        <f t="shared" si="2420"/>
        <v>-0.28089235873962459</v>
      </c>
      <c r="AL3447" s="439">
        <f t="shared" si="2420"/>
        <v>-0.28089235873962459</v>
      </c>
      <c r="AM3447" s="439">
        <f t="shared" si="2420"/>
        <v>-0.28089235873962459</v>
      </c>
      <c r="AN3447" s="594">
        <f t="shared" si="2420"/>
        <v>0</v>
      </c>
    </row>
    <row r="3448" spans="1:40" outlineLevel="2">
      <c r="A3448" s="882">
        <f>ROW()</f>
        <v>3448</v>
      </c>
      <c r="B3448" s="453"/>
      <c r="D3448" s="452" t="s">
        <v>36</v>
      </c>
      <c r="H3448" s="458"/>
      <c r="I3448" s="458"/>
      <c r="J3448" s="459"/>
      <c r="K3448" s="458"/>
      <c r="L3448" s="458"/>
      <c r="M3448" s="458"/>
      <c r="N3448" s="463"/>
      <c r="O3448" s="439"/>
      <c r="P3448" s="439"/>
      <c r="Q3448" s="439"/>
      <c r="R3448" s="439"/>
      <c r="S3448" s="439"/>
      <c r="T3448" s="443"/>
      <c r="U3448" s="439"/>
      <c r="V3448" s="439"/>
      <c r="W3448" s="439"/>
      <c r="X3448" s="439"/>
      <c r="Y3448" s="443"/>
      <c r="Z3448" s="439"/>
      <c r="AA3448" s="439"/>
      <c r="AB3448" s="439"/>
      <c r="AC3448" s="439"/>
      <c r="AD3448" s="596">
        <f t="shared" ref="AD3448:AN3448" si="2421">-IF(AD3394&lt;0,AD3394,IF($D3448="Land",0,IF(AD3376&lt;1,AD3394,MAX(MIN(IF(AD3376&gt;0,(AD3394/AD3376)*AD$9,0),AD3394*AD$9),0))))</f>
        <v>-0.66256453700767182</v>
      </c>
      <c r="AE3448" s="443">
        <f t="shared" si="2421"/>
        <v>-0.66256453700767182</v>
      </c>
      <c r="AF3448" s="439">
        <f t="shared" si="2421"/>
        <v>-0.66256453700767182</v>
      </c>
      <c r="AG3448" s="439">
        <f t="shared" si="2421"/>
        <v>-0.66256453700767182</v>
      </c>
      <c r="AH3448" s="439">
        <f t="shared" si="2421"/>
        <v>0</v>
      </c>
      <c r="AI3448" s="594">
        <f t="shared" si="2421"/>
        <v>0</v>
      </c>
      <c r="AJ3448" s="443">
        <f t="shared" si="2421"/>
        <v>0</v>
      </c>
      <c r="AK3448" s="439">
        <f t="shared" si="2421"/>
        <v>0</v>
      </c>
      <c r="AL3448" s="439">
        <f t="shared" si="2421"/>
        <v>0</v>
      </c>
      <c r="AM3448" s="439">
        <f t="shared" si="2421"/>
        <v>0</v>
      </c>
      <c r="AN3448" s="594">
        <f t="shared" si="2421"/>
        <v>0</v>
      </c>
    </row>
    <row r="3449" spans="1:40" outlineLevel="2">
      <c r="A3449" s="882">
        <f>ROW()</f>
        <v>3449</v>
      </c>
      <c r="B3449" s="453"/>
      <c r="D3449" s="452" t="s">
        <v>583</v>
      </c>
      <c r="H3449" s="458"/>
      <c r="I3449" s="458"/>
      <c r="J3449" s="459"/>
      <c r="K3449" s="458"/>
      <c r="L3449" s="458"/>
      <c r="M3449" s="458"/>
      <c r="N3449" s="463"/>
      <c r="O3449" s="439"/>
      <c r="P3449" s="439"/>
      <c r="Q3449" s="439"/>
      <c r="R3449" s="439"/>
      <c r="S3449" s="439"/>
      <c r="T3449" s="443"/>
      <c r="U3449" s="439"/>
      <c r="V3449" s="439"/>
      <c r="W3449" s="439"/>
      <c r="X3449" s="439"/>
      <c r="Y3449" s="443"/>
      <c r="Z3449" s="439"/>
      <c r="AA3449" s="439"/>
      <c r="AB3449" s="439"/>
      <c r="AC3449" s="439"/>
      <c r="AD3449" s="596">
        <f t="shared" ref="AD3449:AN3449" si="2422">-IF(AD3395&lt;0,AD3395,IF($D3449="Land",0,IF(AD3377&lt;1,AD3395,MAX(MIN(IF(AD3377&gt;0,(AD3395/AD3377)*AD$9,0),AD3395*AD$9),0))))</f>
        <v>-7.9602166719864337E-2</v>
      </c>
      <c r="AE3449" s="443">
        <f t="shared" si="2422"/>
        <v>-7.9602166719864337E-2</v>
      </c>
      <c r="AF3449" s="439">
        <f t="shared" si="2422"/>
        <v>-7.9602166719864337E-2</v>
      </c>
      <c r="AG3449" s="439">
        <f t="shared" si="2422"/>
        <v>-7.9602166719864337E-2</v>
      </c>
      <c r="AH3449" s="439">
        <f t="shared" si="2422"/>
        <v>-7.9602166719864351E-2</v>
      </c>
      <c r="AI3449" s="594">
        <f t="shared" si="2422"/>
        <v>-7.9602166719864337E-2</v>
      </c>
      <c r="AJ3449" s="443">
        <f t="shared" si="2422"/>
        <v>-7.9602166719864337E-2</v>
      </c>
      <c r="AK3449" s="439">
        <f t="shared" si="2422"/>
        <v>-7.9602166719864337E-2</v>
      </c>
      <c r="AL3449" s="439">
        <f t="shared" si="2422"/>
        <v>-7.9602166719864337E-2</v>
      </c>
      <c r="AM3449" s="439">
        <f t="shared" si="2422"/>
        <v>-7.9602166719864337E-2</v>
      </c>
      <c r="AN3449" s="594">
        <f t="shared" si="2422"/>
        <v>0</v>
      </c>
    </row>
    <row r="3450" spans="1:40" outlineLevel="2">
      <c r="A3450" s="882">
        <f>ROW()</f>
        <v>3450</v>
      </c>
      <c r="B3450" s="453"/>
      <c r="D3450" s="452" t="s">
        <v>81</v>
      </c>
      <c r="H3450" s="458"/>
      <c r="I3450" s="458"/>
      <c r="J3450" s="459"/>
      <c r="K3450" s="458"/>
      <c r="L3450" s="458"/>
      <c r="M3450" s="458"/>
      <c r="N3450" s="463"/>
      <c r="O3450" s="439"/>
      <c r="P3450" s="439"/>
      <c r="Q3450" s="439"/>
      <c r="R3450" s="439"/>
      <c r="S3450" s="439"/>
      <c r="T3450" s="443"/>
      <c r="U3450" s="439"/>
      <c r="V3450" s="439"/>
      <c r="W3450" s="439"/>
      <c r="X3450" s="439"/>
      <c r="Y3450" s="443"/>
      <c r="Z3450" s="439"/>
      <c r="AA3450" s="439"/>
      <c r="AB3450" s="439"/>
      <c r="AC3450" s="439"/>
      <c r="AD3450" s="596">
        <f t="shared" ref="AD3450:AN3450" si="2423">-IF(AD3396&lt;0,AD3396,IF($D3450="Land",0,IF(AD3378&lt;1,AD3396,MAX(MIN(IF(AD3378&gt;0,(AD3396/AD3378)*AD$9,0),AD3396*AD$9),0))))</f>
        <v>0</v>
      </c>
      <c r="AE3450" s="443">
        <f t="shared" si="2423"/>
        <v>0</v>
      </c>
      <c r="AF3450" s="439">
        <f t="shared" si="2423"/>
        <v>0</v>
      </c>
      <c r="AG3450" s="439">
        <f t="shared" si="2423"/>
        <v>0</v>
      </c>
      <c r="AH3450" s="439">
        <f t="shared" si="2423"/>
        <v>0</v>
      </c>
      <c r="AI3450" s="594">
        <f t="shared" si="2423"/>
        <v>0</v>
      </c>
      <c r="AJ3450" s="443">
        <f t="shared" si="2423"/>
        <v>0</v>
      </c>
      <c r="AK3450" s="439">
        <f t="shared" si="2423"/>
        <v>0</v>
      </c>
      <c r="AL3450" s="439">
        <f t="shared" si="2423"/>
        <v>0</v>
      </c>
      <c r="AM3450" s="439">
        <f t="shared" si="2423"/>
        <v>0</v>
      </c>
      <c r="AN3450" s="594">
        <f t="shared" si="2423"/>
        <v>0</v>
      </c>
    </row>
    <row r="3451" spans="1:40" outlineLevel="2">
      <c r="A3451" s="882">
        <f>ROW()</f>
        <v>3451</v>
      </c>
      <c r="B3451" s="453"/>
      <c r="D3451" s="452" t="s">
        <v>28</v>
      </c>
      <c r="H3451" s="458"/>
      <c r="I3451" s="458"/>
      <c r="J3451" s="459"/>
      <c r="K3451" s="458"/>
      <c r="L3451" s="458"/>
      <c r="M3451" s="458"/>
      <c r="N3451" s="463"/>
      <c r="O3451" s="439"/>
      <c r="P3451" s="439"/>
      <c r="Q3451" s="439"/>
      <c r="R3451" s="439"/>
      <c r="S3451" s="439"/>
      <c r="T3451" s="443"/>
      <c r="U3451" s="439"/>
      <c r="V3451" s="439"/>
      <c r="W3451" s="439"/>
      <c r="X3451" s="439"/>
      <c r="Y3451" s="443"/>
      <c r="Z3451" s="439"/>
      <c r="AA3451" s="439"/>
      <c r="AB3451" s="439"/>
      <c r="AC3451" s="439"/>
      <c r="AD3451" s="596">
        <f t="shared" ref="AD3451:AN3451" si="2424">-IF(AD3397&lt;0,AD3397,IF($D3451="Land",0,IF(AD3379&lt;1,AD3397,MAX(MIN(IF(AD3379&gt;0,(AD3397/AD3379)*AD$9,0),AD3397*AD$9),0))))</f>
        <v>0</v>
      </c>
      <c r="AE3451" s="443">
        <f t="shared" si="2424"/>
        <v>0</v>
      </c>
      <c r="AF3451" s="439">
        <f t="shared" si="2424"/>
        <v>0</v>
      </c>
      <c r="AG3451" s="439">
        <f t="shared" si="2424"/>
        <v>0</v>
      </c>
      <c r="AH3451" s="439">
        <f t="shared" si="2424"/>
        <v>0</v>
      </c>
      <c r="AI3451" s="594">
        <f t="shared" si="2424"/>
        <v>0</v>
      </c>
      <c r="AJ3451" s="443">
        <f t="shared" si="2424"/>
        <v>0</v>
      </c>
      <c r="AK3451" s="439">
        <f t="shared" si="2424"/>
        <v>0</v>
      </c>
      <c r="AL3451" s="439">
        <f t="shared" si="2424"/>
        <v>0</v>
      </c>
      <c r="AM3451" s="439">
        <f t="shared" si="2424"/>
        <v>0</v>
      </c>
      <c r="AN3451" s="594">
        <f t="shared" si="2424"/>
        <v>0</v>
      </c>
    </row>
    <row r="3452" spans="1:40" outlineLevel="2">
      <c r="A3452" s="882">
        <f>ROW()</f>
        <v>3452</v>
      </c>
      <c r="B3452" s="453"/>
      <c r="D3452" s="456" t="s">
        <v>443</v>
      </c>
      <c r="E3452" s="456"/>
      <c r="F3452" s="456"/>
      <c r="G3452" s="456"/>
      <c r="H3452" s="460"/>
      <c r="I3452" s="460"/>
      <c r="J3452" s="461"/>
      <c r="K3452" s="460"/>
      <c r="L3452" s="460"/>
      <c r="M3452" s="460"/>
      <c r="N3452" s="465"/>
      <c r="O3452" s="441"/>
      <c r="P3452" s="441"/>
      <c r="Q3452" s="441"/>
      <c r="R3452" s="441"/>
      <c r="S3452" s="441"/>
      <c r="T3452" s="462"/>
      <c r="U3452" s="441"/>
      <c r="V3452" s="441"/>
      <c r="W3452" s="441"/>
      <c r="X3452" s="159"/>
      <c r="Y3452" s="462"/>
      <c r="Z3452" s="441"/>
      <c r="AA3452" s="159"/>
      <c r="AB3452" s="159"/>
      <c r="AC3452" s="159"/>
      <c r="AD3452" s="158">
        <f t="shared" ref="AD3452:AN3452" si="2425">-IF(AD3398&lt;0,AD3398,IF($D3452="Land",0,IF(AD3380&lt;1,AD3398,MAX(MIN(IF(AD3380&gt;0,(AD3398/AD3380)*AD$9,0),AD3398*AD$9),0))))</f>
        <v>-5.6058579115846698E-2</v>
      </c>
      <c r="AE3452" s="341">
        <f t="shared" si="2425"/>
        <v>-5.6058579115846698E-2</v>
      </c>
      <c r="AF3452" s="159">
        <f t="shared" si="2425"/>
        <v>-5.6058579115846698E-2</v>
      </c>
      <c r="AG3452" s="159">
        <f t="shared" si="2425"/>
        <v>-5.6058579115846704E-2</v>
      </c>
      <c r="AH3452" s="159">
        <f t="shared" si="2425"/>
        <v>-5.6058579115846704E-2</v>
      </c>
      <c r="AI3452" s="321">
        <f t="shared" si="2425"/>
        <v>0</v>
      </c>
      <c r="AJ3452" s="341">
        <f t="shared" si="2425"/>
        <v>0</v>
      </c>
      <c r="AK3452" s="159">
        <f t="shared" si="2425"/>
        <v>0</v>
      </c>
      <c r="AL3452" s="159">
        <f t="shared" si="2425"/>
        <v>0</v>
      </c>
      <c r="AM3452" s="159">
        <f t="shared" si="2425"/>
        <v>0</v>
      </c>
      <c r="AN3452" s="321">
        <f t="shared" si="2425"/>
        <v>0</v>
      </c>
    </row>
    <row r="3453" spans="1:40" outlineLevel="2">
      <c r="A3453" s="882">
        <f>ROW()</f>
        <v>3453</v>
      </c>
      <c r="B3453" s="453"/>
      <c r="D3453" s="452" t="s">
        <v>24</v>
      </c>
      <c r="F3453" s="454"/>
      <c r="G3453" s="454"/>
      <c r="H3453" s="448"/>
      <c r="I3453" s="448"/>
      <c r="J3453" s="464"/>
      <c r="K3453" s="448"/>
      <c r="L3453" s="448"/>
      <c r="M3453" s="448"/>
      <c r="N3453" s="449"/>
      <c r="O3453" s="439"/>
      <c r="P3453" s="439"/>
      <c r="Q3453" s="439"/>
      <c r="R3453" s="439"/>
      <c r="S3453" s="439"/>
      <c r="T3453" s="443"/>
      <c r="U3453" s="439"/>
      <c r="V3453" s="439"/>
      <c r="W3453" s="439"/>
      <c r="X3453" s="439"/>
      <c r="Y3453" s="443"/>
      <c r="Z3453" s="439"/>
      <c r="AA3453" s="439"/>
      <c r="AB3453" s="439"/>
      <c r="AC3453" s="439"/>
      <c r="AD3453" s="439">
        <f t="shared" ref="AD3453:AN3453" si="2426">SUM(AD3437:AD3452)</f>
        <v>-5.1740105970320647</v>
      </c>
      <c r="AE3453" s="443">
        <f t="shared" si="2426"/>
        <v>-5.1740105970320656</v>
      </c>
      <c r="AF3453" s="439">
        <f t="shared" si="2426"/>
        <v>-5.1740105970320656</v>
      </c>
      <c r="AG3453" s="439">
        <f t="shared" si="2426"/>
        <v>-5.1740105970320647</v>
      </c>
      <c r="AH3453" s="439">
        <f t="shared" si="2426"/>
        <v>-4.5114460600243929</v>
      </c>
      <c r="AI3453" s="440">
        <f t="shared" si="2426"/>
        <v>-4.4553874809085467</v>
      </c>
      <c r="AJ3453" s="443">
        <f t="shared" si="2426"/>
        <v>-4.4553874809085467</v>
      </c>
      <c r="AK3453" s="439">
        <f t="shared" si="2426"/>
        <v>-4.4553874809085467</v>
      </c>
      <c r="AL3453" s="439">
        <f t="shared" si="2426"/>
        <v>-4.4553874809085467</v>
      </c>
      <c r="AM3453" s="439">
        <f t="shared" si="2426"/>
        <v>-4.4553874809085467</v>
      </c>
      <c r="AN3453" s="440">
        <f t="shared" si="2426"/>
        <v>-3.9388031499166227</v>
      </c>
    </row>
    <row r="3454" spans="1:40" outlineLevel="1">
      <c r="A3454" s="732" t="s">
        <v>299</v>
      </c>
      <c r="B3454" s="733"/>
      <c r="C3454" s="881"/>
      <c r="D3454" s="733"/>
      <c r="E3454" s="733"/>
      <c r="F3454" s="733"/>
      <c r="G3454" s="730"/>
      <c r="H3454" s="733"/>
      <c r="I3454" s="730"/>
      <c r="J3454" s="729"/>
      <c r="K3454" s="730"/>
      <c r="L3454" s="730"/>
      <c r="M3454" s="730"/>
      <c r="N3454" s="731"/>
      <c r="O3454" s="730"/>
      <c r="P3454" s="730"/>
      <c r="Q3454" s="730"/>
      <c r="R3454" s="730"/>
      <c r="S3454" s="730"/>
      <c r="T3454" s="729"/>
      <c r="U3454" s="730"/>
      <c r="V3454" s="730"/>
      <c r="W3454" s="730"/>
      <c r="X3454" s="730"/>
      <c r="Y3454" s="729"/>
      <c r="Z3454" s="730"/>
      <c r="AA3454" s="730"/>
      <c r="AB3454" s="730"/>
      <c r="AC3454" s="730"/>
      <c r="AD3454" s="730"/>
      <c r="AE3454" s="729"/>
      <c r="AF3454" s="730"/>
      <c r="AG3454" s="730"/>
      <c r="AH3454" s="730"/>
      <c r="AI3454" s="731"/>
      <c r="AJ3454" s="729"/>
      <c r="AK3454" s="730"/>
      <c r="AL3454" s="730"/>
      <c r="AM3454" s="730"/>
      <c r="AN3454" s="731"/>
    </row>
    <row r="3455" spans="1:40" outlineLevel="2">
      <c r="A3455" s="882">
        <f>ROW()</f>
        <v>3455</v>
      </c>
      <c r="B3455" s="453"/>
      <c r="D3455" s="452" t="s">
        <v>300</v>
      </c>
      <c r="H3455" s="458"/>
      <c r="I3455" s="463"/>
      <c r="J3455" s="27"/>
      <c r="K3455" s="27"/>
      <c r="L3455" s="27"/>
      <c r="M3455" s="27"/>
      <c r="N3455" s="313"/>
      <c r="O3455" s="27"/>
      <c r="P3455" s="27"/>
      <c r="Q3455" s="27"/>
      <c r="R3455" s="27"/>
      <c r="S3455" s="27"/>
      <c r="T3455" s="595"/>
      <c r="U3455" s="27"/>
      <c r="V3455" s="27"/>
      <c r="W3455" s="27"/>
      <c r="X3455" s="27"/>
      <c r="Y3455" s="324"/>
      <c r="Z3455" s="157"/>
      <c r="AA3455" s="157"/>
      <c r="AB3455" s="157"/>
      <c r="AC3455" s="27">
        <f>AC$714</f>
        <v>0</v>
      </c>
      <c r="AD3455" s="157"/>
      <c r="AE3455" s="324"/>
      <c r="AF3455" s="157"/>
      <c r="AG3455" s="157"/>
      <c r="AH3455" s="157"/>
      <c r="AI3455" s="320"/>
      <c r="AJ3455" s="324"/>
      <c r="AK3455" s="157"/>
      <c r="AL3455" s="157"/>
      <c r="AM3455" s="157"/>
      <c r="AN3455" s="320"/>
    </row>
    <row r="3456" spans="1:40" outlineLevel="2">
      <c r="A3456" s="882">
        <f>ROW()</f>
        <v>3456</v>
      </c>
      <c r="B3456" s="453"/>
      <c r="D3456" s="452" t="s">
        <v>301</v>
      </c>
      <c r="H3456" s="458"/>
      <c r="I3456" s="463"/>
      <c r="J3456" s="27"/>
      <c r="K3456" s="27"/>
      <c r="L3456" s="27"/>
      <c r="M3456" s="27"/>
      <c r="N3456" s="313"/>
      <c r="O3456" s="27"/>
      <c r="P3456" s="27"/>
      <c r="Q3456" s="27"/>
      <c r="R3456" s="27"/>
      <c r="S3456" s="27"/>
      <c r="T3456" s="595"/>
      <c r="U3456" s="27"/>
      <c r="V3456" s="27"/>
      <c r="W3456" s="27"/>
      <c r="X3456" s="27"/>
      <c r="Y3456" s="324"/>
      <c r="Z3456" s="157"/>
      <c r="AA3456" s="157"/>
      <c r="AB3456" s="157"/>
      <c r="AC3456" s="27">
        <f>AC$715</f>
        <v>0</v>
      </c>
      <c r="AD3456" s="157"/>
      <c r="AE3456" s="324"/>
      <c r="AF3456" s="157"/>
      <c r="AG3456" s="157"/>
      <c r="AH3456" s="157"/>
      <c r="AI3456" s="320"/>
      <c r="AJ3456" s="324"/>
      <c r="AK3456" s="157"/>
      <c r="AL3456" s="157"/>
      <c r="AM3456" s="157"/>
      <c r="AN3456" s="320"/>
    </row>
    <row r="3457" spans="1:40" outlineLevel="2">
      <c r="A3457" s="882">
        <f>ROW()</f>
        <v>3457</v>
      </c>
      <c r="B3457" s="453"/>
      <c r="D3457" s="452" t="s">
        <v>29</v>
      </c>
      <c r="H3457" s="458"/>
      <c r="I3457" s="463"/>
      <c r="J3457" s="27"/>
      <c r="K3457" s="27"/>
      <c r="L3457" s="27"/>
      <c r="M3457" s="27"/>
      <c r="N3457" s="313"/>
      <c r="O3457" s="27"/>
      <c r="P3457" s="27"/>
      <c r="Q3457" s="27"/>
      <c r="R3457" s="27"/>
      <c r="S3457" s="27"/>
      <c r="T3457" s="595"/>
      <c r="U3457" s="27"/>
      <c r="V3457" s="27"/>
      <c r="W3457" s="27"/>
      <c r="X3457" s="27"/>
      <c r="Y3457" s="324"/>
      <c r="Z3457" s="157"/>
      <c r="AA3457" s="157"/>
      <c r="AB3457" s="157"/>
      <c r="AC3457" s="27">
        <f>AC$716</f>
        <v>0</v>
      </c>
      <c r="AD3457" s="157"/>
      <c r="AE3457" s="324"/>
      <c r="AF3457" s="157"/>
      <c r="AG3457" s="157"/>
      <c r="AH3457" s="157"/>
      <c r="AI3457" s="320"/>
      <c r="AJ3457" s="324"/>
      <c r="AK3457" s="157"/>
      <c r="AL3457" s="157"/>
      <c r="AM3457" s="157"/>
      <c r="AN3457" s="320"/>
    </row>
    <row r="3458" spans="1:40" outlineLevel="2">
      <c r="A3458" s="882">
        <f>ROW()</f>
        <v>3458</v>
      </c>
      <c r="B3458" s="453"/>
      <c r="D3458" s="452" t="s">
        <v>30</v>
      </c>
      <c r="H3458" s="458"/>
      <c r="I3458" s="463"/>
      <c r="J3458" s="27"/>
      <c r="K3458" s="27"/>
      <c r="L3458" s="27"/>
      <c r="M3458" s="27"/>
      <c r="N3458" s="313"/>
      <c r="O3458" s="27"/>
      <c r="P3458" s="27"/>
      <c r="Q3458" s="27"/>
      <c r="R3458" s="27"/>
      <c r="S3458" s="27"/>
      <c r="T3458" s="595"/>
      <c r="U3458" s="27"/>
      <c r="V3458" s="27"/>
      <c r="W3458" s="27"/>
      <c r="X3458" s="27"/>
      <c r="Y3458" s="324"/>
      <c r="Z3458" s="157"/>
      <c r="AA3458" s="157"/>
      <c r="AB3458" s="157"/>
      <c r="AC3458" s="27">
        <f>AC$717</f>
        <v>0</v>
      </c>
      <c r="AD3458" s="157"/>
      <c r="AE3458" s="324"/>
      <c r="AF3458" s="157"/>
      <c r="AG3458" s="157"/>
      <c r="AH3458" s="157"/>
      <c r="AI3458" s="320"/>
      <c r="AJ3458" s="324"/>
      <c r="AK3458" s="157"/>
      <c r="AL3458" s="157"/>
      <c r="AM3458" s="157"/>
      <c r="AN3458" s="320"/>
    </row>
    <row r="3459" spans="1:40" outlineLevel="2">
      <c r="A3459" s="882">
        <f>ROW()</f>
        <v>3459</v>
      </c>
      <c r="B3459" s="453"/>
      <c r="D3459" s="452" t="s">
        <v>31</v>
      </c>
      <c r="H3459" s="458"/>
      <c r="I3459" s="463"/>
      <c r="J3459" s="27"/>
      <c r="K3459" s="27"/>
      <c r="L3459" s="27"/>
      <c r="M3459" s="27"/>
      <c r="N3459" s="313"/>
      <c r="O3459" s="27"/>
      <c r="P3459" s="27"/>
      <c r="Q3459" s="27"/>
      <c r="R3459" s="27"/>
      <c r="S3459" s="27"/>
      <c r="T3459" s="595"/>
      <c r="U3459" s="27"/>
      <c r="V3459" s="27"/>
      <c r="W3459" s="27"/>
      <c r="X3459" s="27"/>
      <c r="Y3459" s="324"/>
      <c r="Z3459" s="157"/>
      <c r="AA3459" s="157"/>
      <c r="AB3459" s="157"/>
      <c r="AC3459" s="27">
        <f>AC$718</f>
        <v>0</v>
      </c>
      <c r="AD3459" s="157"/>
      <c r="AE3459" s="324"/>
      <c r="AF3459" s="157"/>
      <c r="AG3459" s="157"/>
      <c r="AH3459" s="157"/>
      <c r="AI3459" s="320"/>
      <c r="AJ3459" s="324"/>
      <c r="AK3459" s="157"/>
      <c r="AL3459" s="157"/>
      <c r="AM3459" s="157"/>
      <c r="AN3459" s="320"/>
    </row>
    <row r="3460" spans="1:40" outlineLevel="2">
      <c r="A3460" s="882">
        <f>ROW()</f>
        <v>3460</v>
      </c>
      <c r="B3460" s="453"/>
      <c r="D3460" s="452" t="s">
        <v>32</v>
      </c>
      <c r="H3460" s="458"/>
      <c r="I3460" s="463"/>
      <c r="J3460" s="27"/>
      <c r="K3460" s="27"/>
      <c r="L3460" s="27"/>
      <c r="M3460" s="27"/>
      <c r="N3460" s="313"/>
      <c r="O3460" s="27"/>
      <c r="P3460" s="27"/>
      <c r="Q3460" s="27"/>
      <c r="R3460" s="27"/>
      <c r="S3460" s="27"/>
      <c r="T3460" s="595"/>
      <c r="U3460" s="27"/>
      <c r="V3460" s="27"/>
      <c r="W3460" s="27"/>
      <c r="X3460" s="27"/>
      <c r="Y3460" s="324"/>
      <c r="Z3460" s="157"/>
      <c r="AA3460" s="157"/>
      <c r="AB3460" s="157"/>
      <c r="AC3460" s="27">
        <f>AC$719</f>
        <v>0</v>
      </c>
      <c r="AD3460" s="157"/>
      <c r="AE3460" s="324"/>
      <c r="AF3460" s="157"/>
      <c r="AG3460" s="157"/>
      <c r="AH3460" s="157"/>
      <c r="AI3460" s="320"/>
      <c r="AJ3460" s="324"/>
      <c r="AK3460" s="157"/>
      <c r="AL3460" s="157"/>
      <c r="AM3460" s="157"/>
      <c r="AN3460" s="320"/>
    </row>
    <row r="3461" spans="1:40" outlineLevel="2">
      <c r="A3461" s="882">
        <f>ROW()</f>
        <v>3461</v>
      </c>
      <c r="B3461" s="453"/>
      <c r="D3461" s="452" t="s">
        <v>33</v>
      </c>
      <c r="H3461" s="458"/>
      <c r="I3461" s="463"/>
      <c r="J3461" s="27"/>
      <c r="K3461" s="27"/>
      <c r="L3461" s="27"/>
      <c r="M3461" s="27"/>
      <c r="N3461" s="313"/>
      <c r="O3461" s="27"/>
      <c r="P3461" s="27"/>
      <c r="Q3461" s="27"/>
      <c r="R3461" s="27"/>
      <c r="S3461" s="27"/>
      <c r="T3461" s="595"/>
      <c r="U3461" s="27"/>
      <c r="V3461" s="27"/>
      <c r="W3461" s="27"/>
      <c r="X3461" s="27"/>
      <c r="Y3461" s="324"/>
      <c r="Z3461" s="157"/>
      <c r="AA3461" s="157"/>
      <c r="AB3461" s="157"/>
      <c r="AC3461" s="27">
        <f>AC$720</f>
        <v>0</v>
      </c>
      <c r="AD3461" s="157"/>
      <c r="AE3461" s="324"/>
      <c r="AF3461" s="157"/>
      <c r="AG3461" s="157"/>
      <c r="AH3461" s="157"/>
      <c r="AI3461" s="320"/>
      <c r="AJ3461" s="324"/>
      <c r="AK3461" s="157"/>
      <c r="AL3461" s="157"/>
      <c r="AM3461" s="157"/>
      <c r="AN3461" s="320"/>
    </row>
    <row r="3462" spans="1:40" outlineLevel="2">
      <c r="A3462" s="882">
        <f>ROW()</f>
        <v>3462</v>
      </c>
      <c r="B3462" s="453"/>
      <c r="D3462" s="452" t="s">
        <v>27</v>
      </c>
      <c r="H3462" s="458"/>
      <c r="I3462" s="463"/>
      <c r="J3462" s="27"/>
      <c r="K3462" s="27"/>
      <c r="L3462" s="27"/>
      <c r="M3462" s="27"/>
      <c r="N3462" s="313"/>
      <c r="O3462" s="27"/>
      <c r="P3462" s="27"/>
      <c r="Q3462" s="27"/>
      <c r="R3462" s="27"/>
      <c r="S3462" s="27"/>
      <c r="T3462" s="595"/>
      <c r="U3462" s="27"/>
      <c r="V3462" s="27"/>
      <c r="W3462" s="27"/>
      <c r="X3462" s="27"/>
      <c r="Y3462" s="324"/>
      <c r="Z3462" s="157"/>
      <c r="AA3462" s="157"/>
      <c r="AB3462" s="157"/>
      <c r="AC3462" s="27">
        <f>AC$721</f>
        <v>0</v>
      </c>
      <c r="AD3462" s="157"/>
      <c r="AE3462" s="324"/>
      <c r="AF3462" s="157"/>
      <c r="AG3462" s="157"/>
      <c r="AH3462" s="157"/>
      <c r="AI3462" s="320"/>
      <c r="AJ3462" s="324"/>
      <c r="AK3462" s="157"/>
      <c r="AL3462" s="157"/>
      <c r="AM3462" s="157"/>
      <c r="AN3462" s="320"/>
    </row>
    <row r="3463" spans="1:40" outlineLevel="2">
      <c r="A3463" s="882">
        <f>ROW()</f>
        <v>3463</v>
      </c>
      <c r="B3463" s="453"/>
      <c r="D3463" s="452" t="s">
        <v>34</v>
      </c>
      <c r="H3463" s="458"/>
      <c r="I3463" s="463"/>
      <c r="J3463" s="27"/>
      <c r="K3463" s="27"/>
      <c r="L3463" s="27"/>
      <c r="M3463" s="27"/>
      <c r="N3463" s="313"/>
      <c r="O3463" s="27"/>
      <c r="P3463" s="27"/>
      <c r="Q3463" s="27"/>
      <c r="R3463" s="27"/>
      <c r="S3463" s="27"/>
      <c r="T3463" s="595"/>
      <c r="U3463" s="27"/>
      <c r="V3463" s="27"/>
      <c r="W3463" s="27"/>
      <c r="X3463" s="27"/>
      <c r="Y3463" s="324"/>
      <c r="Z3463" s="157"/>
      <c r="AA3463" s="157"/>
      <c r="AB3463" s="157"/>
      <c r="AC3463" s="27">
        <f>AC$722</f>
        <v>0</v>
      </c>
      <c r="AD3463" s="157"/>
      <c r="AE3463" s="324"/>
      <c r="AF3463" s="157"/>
      <c r="AG3463" s="157"/>
      <c r="AH3463" s="157"/>
      <c r="AI3463" s="320"/>
      <c r="AJ3463" s="324"/>
      <c r="AK3463" s="157"/>
      <c r="AL3463" s="157"/>
      <c r="AM3463" s="157"/>
      <c r="AN3463" s="320"/>
    </row>
    <row r="3464" spans="1:40" outlineLevel="2">
      <c r="A3464" s="882">
        <f>ROW()</f>
        <v>3464</v>
      </c>
      <c r="B3464" s="453"/>
      <c r="D3464" s="452" t="s">
        <v>35</v>
      </c>
      <c r="H3464" s="458"/>
      <c r="I3464" s="463"/>
      <c r="J3464" s="27"/>
      <c r="K3464" s="27"/>
      <c r="L3464" s="27"/>
      <c r="M3464" s="27"/>
      <c r="N3464" s="313"/>
      <c r="O3464" s="27"/>
      <c r="P3464" s="27"/>
      <c r="Q3464" s="27"/>
      <c r="R3464" s="27"/>
      <c r="S3464" s="27"/>
      <c r="T3464" s="595"/>
      <c r="U3464" s="27"/>
      <c r="V3464" s="27"/>
      <c r="W3464" s="27"/>
      <c r="X3464" s="27"/>
      <c r="Y3464" s="324"/>
      <c r="Z3464" s="157"/>
      <c r="AA3464" s="157"/>
      <c r="AB3464" s="157"/>
      <c r="AC3464" s="27">
        <f>AC$723</f>
        <v>0</v>
      </c>
      <c r="AD3464" s="157"/>
      <c r="AE3464" s="324"/>
      <c r="AF3464" s="157"/>
      <c r="AG3464" s="157"/>
      <c r="AH3464" s="157"/>
      <c r="AI3464" s="320"/>
      <c r="AJ3464" s="324"/>
      <c r="AK3464" s="157"/>
      <c r="AL3464" s="157"/>
      <c r="AM3464" s="157"/>
      <c r="AN3464" s="320"/>
    </row>
    <row r="3465" spans="1:40" outlineLevel="2">
      <c r="A3465" s="882">
        <f>ROW()</f>
        <v>3465</v>
      </c>
      <c r="B3465" s="453"/>
      <c r="D3465" s="452" t="s">
        <v>302</v>
      </c>
      <c r="H3465" s="458"/>
      <c r="I3465" s="463"/>
      <c r="J3465" s="27"/>
      <c r="K3465" s="27"/>
      <c r="L3465" s="27"/>
      <c r="M3465" s="27"/>
      <c r="N3465" s="313"/>
      <c r="O3465" s="27"/>
      <c r="P3465" s="27"/>
      <c r="Q3465" s="27"/>
      <c r="R3465" s="27"/>
      <c r="S3465" s="27"/>
      <c r="T3465" s="595"/>
      <c r="U3465" s="27"/>
      <c r="V3465" s="27"/>
      <c r="W3465" s="27"/>
      <c r="X3465" s="27"/>
      <c r="Y3465" s="324"/>
      <c r="Z3465" s="157"/>
      <c r="AA3465" s="157"/>
      <c r="AB3465" s="157"/>
      <c r="AC3465" s="27">
        <f>AC$724</f>
        <v>0</v>
      </c>
      <c r="AD3465" s="157"/>
      <c r="AE3465" s="324"/>
      <c r="AF3465" s="157"/>
      <c r="AG3465" s="157"/>
      <c r="AH3465" s="157"/>
      <c r="AI3465" s="320"/>
      <c r="AJ3465" s="324"/>
      <c r="AK3465" s="157"/>
      <c r="AL3465" s="157"/>
      <c r="AM3465" s="157"/>
      <c r="AN3465" s="320"/>
    </row>
    <row r="3466" spans="1:40" outlineLevel="2">
      <c r="A3466" s="882">
        <f>ROW()</f>
        <v>3466</v>
      </c>
      <c r="B3466" s="453"/>
      <c r="D3466" s="452" t="s">
        <v>36</v>
      </c>
      <c r="H3466" s="458"/>
      <c r="I3466" s="463"/>
      <c r="J3466" s="27"/>
      <c r="K3466" s="27"/>
      <c r="L3466" s="27"/>
      <c r="M3466" s="27"/>
      <c r="N3466" s="313"/>
      <c r="O3466" s="27"/>
      <c r="P3466" s="27"/>
      <c r="Q3466" s="27"/>
      <c r="R3466" s="27"/>
      <c r="S3466" s="27"/>
      <c r="T3466" s="595"/>
      <c r="U3466" s="27"/>
      <c r="V3466" s="27"/>
      <c r="W3466" s="27"/>
      <c r="X3466" s="27"/>
      <c r="Y3466" s="324"/>
      <c r="Z3466" s="157"/>
      <c r="AA3466" s="157"/>
      <c r="AB3466" s="157"/>
      <c r="AC3466" s="27">
        <f>AC$725</f>
        <v>0</v>
      </c>
      <c r="AD3466" s="157"/>
      <c r="AE3466" s="324"/>
      <c r="AF3466" s="157"/>
      <c r="AG3466" s="157"/>
      <c r="AH3466" s="157"/>
      <c r="AI3466" s="320"/>
      <c r="AJ3466" s="324"/>
      <c r="AK3466" s="157"/>
      <c r="AL3466" s="157"/>
      <c r="AM3466" s="157"/>
      <c r="AN3466" s="320"/>
    </row>
    <row r="3467" spans="1:40" outlineLevel="2">
      <c r="A3467" s="882">
        <f>ROW()</f>
        <v>3467</v>
      </c>
      <c r="B3467" s="453"/>
      <c r="D3467" s="452" t="s">
        <v>583</v>
      </c>
      <c r="H3467" s="458"/>
      <c r="I3467" s="463"/>
      <c r="J3467" s="27"/>
      <c r="K3467" s="27"/>
      <c r="L3467" s="27"/>
      <c r="M3467" s="27"/>
      <c r="N3467" s="313"/>
      <c r="O3467" s="27"/>
      <c r="P3467" s="27"/>
      <c r="Q3467" s="27"/>
      <c r="R3467" s="27"/>
      <c r="S3467" s="27"/>
      <c r="T3467" s="595"/>
      <c r="U3467" s="27"/>
      <c r="V3467" s="27"/>
      <c r="W3467" s="27"/>
      <c r="X3467" s="27"/>
      <c r="Y3467" s="324"/>
      <c r="Z3467" s="157"/>
      <c r="AA3467" s="157"/>
      <c r="AB3467" s="157"/>
      <c r="AC3467" s="27">
        <f>AC$726</f>
        <v>0</v>
      </c>
      <c r="AD3467" s="157"/>
      <c r="AE3467" s="324"/>
      <c r="AF3467" s="157"/>
      <c r="AG3467" s="157"/>
      <c r="AH3467" s="157"/>
      <c r="AI3467" s="320"/>
      <c r="AJ3467" s="324"/>
      <c r="AK3467" s="157"/>
      <c r="AL3467" s="157"/>
      <c r="AM3467" s="157"/>
      <c r="AN3467" s="320"/>
    </row>
    <row r="3468" spans="1:40" outlineLevel="2">
      <c r="A3468" s="882">
        <f>ROW()</f>
        <v>3468</v>
      </c>
      <c r="B3468" s="453"/>
      <c r="D3468" s="452" t="s">
        <v>81</v>
      </c>
      <c r="H3468" s="458"/>
      <c r="I3468" s="463"/>
      <c r="J3468" s="27"/>
      <c r="K3468" s="27"/>
      <c r="L3468" s="27"/>
      <c r="M3468" s="27"/>
      <c r="N3468" s="313"/>
      <c r="O3468" s="27"/>
      <c r="P3468" s="27"/>
      <c r="Q3468" s="27"/>
      <c r="R3468" s="27"/>
      <c r="S3468" s="27"/>
      <c r="T3468" s="595"/>
      <c r="U3468" s="27"/>
      <c r="V3468" s="27"/>
      <c r="W3468" s="27"/>
      <c r="X3468" s="27"/>
      <c r="Y3468" s="324"/>
      <c r="Z3468" s="157"/>
      <c r="AA3468" s="157"/>
      <c r="AB3468" s="157"/>
      <c r="AC3468" s="27">
        <f>AC$727</f>
        <v>0</v>
      </c>
      <c r="AD3468" s="157"/>
      <c r="AE3468" s="324"/>
      <c r="AF3468" s="157"/>
      <c r="AG3468" s="157"/>
      <c r="AH3468" s="157"/>
      <c r="AI3468" s="320"/>
      <c r="AJ3468" s="324"/>
      <c r="AK3468" s="157"/>
      <c r="AL3468" s="157"/>
      <c r="AM3468" s="157"/>
      <c r="AN3468" s="320"/>
    </row>
    <row r="3469" spans="1:40" outlineLevel="2">
      <c r="A3469" s="882">
        <f>ROW()</f>
        <v>3469</v>
      </c>
      <c r="B3469" s="453"/>
      <c r="D3469" s="452" t="s">
        <v>28</v>
      </c>
      <c r="H3469" s="458"/>
      <c r="I3469" s="463"/>
      <c r="J3469" s="27"/>
      <c r="K3469" s="27"/>
      <c r="L3469" s="27"/>
      <c r="M3469" s="27"/>
      <c r="N3469" s="313"/>
      <c r="O3469" s="27"/>
      <c r="P3469" s="27"/>
      <c r="Q3469" s="27"/>
      <c r="R3469" s="27"/>
      <c r="S3469" s="27"/>
      <c r="T3469" s="595"/>
      <c r="U3469" s="27"/>
      <c r="V3469" s="27"/>
      <c r="W3469" s="27"/>
      <c r="X3469" s="27"/>
      <c r="Y3469" s="324"/>
      <c r="Z3469" s="157"/>
      <c r="AA3469" s="157"/>
      <c r="AB3469" s="157"/>
      <c r="AC3469" s="27">
        <f>AC$728</f>
        <v>0</v>
      </c>
      <c r="AD3469" s="157"/>
      <c r="AE3469" s="324"/>
      <c r="AF3469" s="157"/>
      <c r="AG3469" s="157"/>
      <c r="AH3469" s="157"/>
      <c r="AI3469" s="320"/>
      <c r="AJ3469" s="324"/>
      <c r="AK3469" s="157"/>
      <c r="AL3469" s="157"/>
      <c r="AM3469" s="157"/>
      <c r="AN3469" s="320"/>
    </row>
    <row r="3470" spans="1:40" outlineLevel="2">
      <c r="A3470" s="882">
        <f>ROW()</f>
        <v>3470</v>
      </c>
      <c r="B3470" s="453"/>
      <c r="D3470" s="456" t="s">
        <v>443</v>
      </c>
      <c r="E3470" s="456"/>
      <c r="F3470" s="456"/>
      <c r="G3470" s="456"/>
      <c r="H3470" s="460"/>
      <c r="I3470" s="465"/>
      <c r="J3470" s="159"/>
      <c r="K3470" s="159"/>
      <c r="L3470" s="159"/>
      <c r="M3470" s="159"/>
      <c r="N3470" s="339"/>
      <c r="O3470" s="159"/>
      <c r="P3470" s="159"/>
      <c r="Q3470" s="159"/>
      <c r="R3470" s="159"/>
      <c r="S3470" s="159"/>
      <c r="T3470" s="597"/>
      <c r="U3470" s="159"/>
      <c r="V3470" s="159"/>
      <c r="W3470" s="159"/>
      <c r="X3470" s="159"/>
      <c r="Y3470" s="238"/>
      <c r="Z3470" s="146"/>
      <c r="AA3470" s="146"/>
      <c r="AB3470" s="146"/>
      <c r="AC3470" s="57">
        <f>AC$729</f>
        <v>0</v>
      </c>
      <c r="AD3470" s="146"/>
      <c r="AE3470" s="238"/>
      <c r="AF3470" s="146"/>
      <c r="AG3470" s="146"/>
      <c r="AH3470" s="146"/>
      <c r="AI3470" s="239"/>
      <c r="AJ3470" s="238"/>
      <c r="AK3470" s="146"/>
      <c r="AL3470" s="146"/>
      <c r="AM3470" s="146"/>
      <c r="AN3470" s="239"/>
    </row>
    <row r="3471" spans="1:40" outlineLevel="2">
      <c r="A3471" s="882">
        <f>ROW()</f>
        <v>3471</v>
      </c>
      <c r="B3471" s="453"/>
      <c r="D3471" s="452" t="s">
        <v>24</v>
      </c>
      <c r="F3471" s="454"/>
      <c r="G3471" s="454"/>
      <c r="H3471" s="448"/>
      <c r="I3471" s="449"/>
      <c r="J3471" s="439"/>
      <c r="K3471" s="439"/>
      <c r="L3471" s="439"/>
      <c r="M3471" s="439"/>
      <c r="N3471" s="440"/>
      <c r="O3471" s="439"/>
      <c r="P3471" s="439"/>
      <c r="Q3471" s="439"/>
      <c r="R3471" s="439"/>
      <c r="S3471" s="439"/>
      <c r="T3471" s="443"/>
      <c r="U3471" s="439"/>
      <c r="V3471" s="439"/>
      <c r="W3471" s="439"/>
      <c r="X3471" s="439"/>
      <c r="Y3471" s="443"/>
      <c r="Z3471" s="439"/>
      <c r="AA3471" s="439"/>
      <c r="AB3471" s="439"/>
      <c r="AC3471" s="27">
        <f>SUM(AC3455:AC3470)</f>
        <v>0</v>
      </c>
      <c r="AD3471" s="439"/>
      <c r="AE3471" s="443"/>
      <c r="AF3471" s="439"/>
      <c r="AG3471" s="439"/>
      <c r="AH3471" s="439"/>
      <c r="AI3471" s="440"/>
      <c r="AJ3471" s="443"/>
      <c r="AK3471" s="439"/>
      <c r="AL3471" s="439"/>
      <c r="AM3471" s="439"/>
      <c r="AN3471" s="440"/>
    </row>
    <row r="3472" spans="1:40" outlineLevel="1">
      <c r="A3472" s="732" t="s">
        <v>22</v>
      </c>
      <c r="B3472" s="733"/>
      <c r="C3472" s="881"/>
      <c r="D3472" s="733"/>
      <c r="E3472" s="733"/>
      <c r="F3472" s="733"/>
      <c r="G3472" s="730"/>
      <c r="H3472" s="733"/>
      <c r="I3472" s="730"/>
      <c r="J3472" s="729"/>
      <c r="K3472" s="730"/>
      <c r="L3472" s="730"/>
      <c r="M3472" s="730"/>
      <c r="N3472" s="731"/>
      <c r="O3472" s="730"/>
      <c r="P3472" s="730"/>
      <c r="Q3472" s="730"/>
      <c r="R3472" s="730"/>
      <c r="S3472" s="730"/>
      <c r="T3472" s="729"/>
      <c r="U3472" s="730"/>
      <c r="V3472" s="730"/>
      <c r="W3472" s="730"/>
      <c r="X3472" s="730"/>
      <c r="Y3472" s="729"/>
      <c r="Z3472" s="730"/>
      <c r="AA3472" s="730"/>
      <c r="AB3472" s="730"/>
      <c r="AC3472" s="730"/>
      <c r="AD3472" s="730"/>
      <c r="AE3472" s="729"/>
      <c r="AF3472" s="730"/>
      <c r="AG3472" s="730"/>
      <c r="AH3472" s="730"/>
      <c r="AI3472" s="731"/>
      <c r="AJ3472" s="729"/>
      <c r="AK3472" s="730"/>
      <c r="AL3472" s="730"/>
      <c r="AM3472" s="730"/>
      <c r="AN3472" s="731"/>
    </row>
    <row r="3473" spans="1:40" outlineLevel="2">
      <c r="A3473" s="882">
        <f>ROW()</f>
        <v>3473</v>
      </c>
      <c r="B3473" s="453"/>
      <c r="D3473" s="452" t="s">
        <v>300</v>
      </c>
      <c r="H3473" s="458"/>
      <c r="I3473" s="458"/>
      <c r="J3473" s="459"/>
      <c r="K3473" s="458"/>
      <c r="L3473" s="458"/>
      <c r="M3473" s="458"/>
      <c r="N3473" s="463"/>
      <c r="O3473" s="458"/>
      <c r="P3473" s="458"/>
      <c r="Q3473" s="458"/>
      <c r="R3473" s="458"/>
      <c r="S3473" s="458"/>
      <c r="T3473" s="459"/>
      <c r="U3473" s="458"/>
      <c r="V3473" s="458"/>
      <c r="W3473" s="31"/>
      <c r="X3473" s="439"/>
      <c r="Y3473" s="459"/>
      <c r="Z3473" s="458"/>
      <c r="AA3473" s="439"/>
      <c r="AB3473" s="439"/>
      <c r="AC3473" s="439">
        <f t="shared" ref="AC3473:AN3473" si="2427">AC3383+AC3401+AC3419+AC3437 + AC3455</f>
        <v>5.3138128204214246</v>
      </c>
      <c r="AD3473" s="439">
        <f t="shared" si="2427"/>
        <v>5.0481221794003535</v>
      </c>
      <c r="AE3473" s="443">
        <f t="shared" si="2427"/>
        <v>4.7824315383792824</v>
      </c>
      <c r="AF3473" s="439">
        <f t="shared" si="2427"/>
        <v>4.5167408973582113</v>
      </c>
      <c r="AG3473" s="439">
        <f t="shared" si="2427"/>
        <v>4.2510502563371402</v>
      </c>
      <c r="AH3473" s="439">
        <f t="shared" si="2427"/>
        <v>3.9853596153160691</v>
      </c>
      <c r="AI3473" s="440">
        <f t="shared" si="2427"/>
        <v>3.719668974294998</v>
      </c>
      <c r="AJ3473" s="443">
        <f t="shared" si="2427"/>
        <v>3.4539783332739269</v>
      </c>
      <c r="AK3473" s="439">
        <f t="shared" si="2427"/>
        <v>3.1882876922528558</v>
      </c>
      <c r="AL3473" s="439">
        <f t="shared" si="2427"/>
        <v>2.9225970512317847</v>
      </c>
      <c r="AM3473" s="439">
        <f t="shared" si="2427"/>
        <v>2.6569064102107136</v>
      </c>
      <c r="AN3473" s="440">
        <f t="shared" si="2427"/>
        <v>2.3912157691896421</v>
      </c>
    </row>
    <row r="3474" spans="1:40" outlineLevel="2">
      <c r="A3474" s="882">
        <f>ROW()</f>
        <v>3474</v>
      </c>
      <c r="B3474" s="453"/>
      <c r="D3474" s="452" t="s">
        <v>301</v>
      </c>
      <c r="H3474" s="458"/>
      <c r="I3474" s="458"/>
      <c r="J3474" s="459"/>
      <c r="K3474" s="458"/>
      <c r="L3474" s="458"/>
      <c r="M3474" s="458"/>
      <c r="N3474" s="463"/>
      <c r="O3474" s="458"/>
      <c r="P3474" s="458"/>
      <c r="Q3474" s="458"/>
      <c r="R3474" s="458"/>
      <c r="S3474" s="458"/>
      <c r="T3474" s="459"/>
      <c r="U3474" s="458"/>
      <c r="V3474" s="458"/>
      <c r="W3474" s="31"/>
      <c r="X3474" s="439"/>
      <c r="Y3474" s="459"/>
      <c r="Z3474" s="458"/>
      <c r="AA3474" s="439"/>
      <c r="AB3474" s="439"/>
      <c r="AC3474" s="439">
        <f t="shared" ref="AC3474:AN3474" si="2428">AC3384+AC3402+AC3420+AC3438 + AC3456</f>
        <v>0.54958559034914978</v>
      </c>
      <c r="AD3474" s="439">
        <f t="shared" si="2428"/>
        <v>0.52210631083169234</v>
      </c>
      <c r="AE3474" s="443">
        <f t="shared" si="2428"/>
        <v>0.49462703131423486</v>
      </c>
      <c r="AF3474" s="439">
        <f t="shared" si="2428"/>
        <v>0.46714775179677737</v>
      </c>
      <c r="AG3474" s="439">
        <f t="shared" si="2428"/>
        <v>0.43966847227931988</v>
      </c>
      <c r="AH3474" s="439">
        <f t="shared" si="2428"/>
        <v>0.41218919276186239</v>
      </c>
      <c r="AI3474" s="440">
        <f t="shared" si="2428"/>
        <v>0.3847099132444049</v>
      </c>
      <c r="AJ3474" s="443">
        <f t="shared" si="2428"/>
        <v>0.35723063372694741</v>
      </c>
      <c r="AK3474" s="439">
        <f t="shared" si="2428"/>
        <v>0.32975135420948992</v>
      </c>
      <c r="AL3474" s="439">
        <f t="shared" si="2428"/>
        <v>0.30227207469203243</v>
      </c>
      <c r="AM3474" s="439">
        <f t="shared" si="2428"/>
        <v>0.27479279517457494</v>
      </c>
      <c r="AN3474" s="440">
        <f t="shared" si="2428"/>
        <v>0.24731351565711746</v>
      </c>
    </row>
    <row r="3475" spans="1:40" outlineLevel="2">
      <c r="A3475" s="882">
        <f>ROW()</f>
        <v>3475</v>
      </c>
      <c r="B3475" s="453"/>
      <c r="D3475" s="452" t="s">
        <v>29</v>
      </c>
      <c r="H3475" s="458"/>
      <c r="I3475" s="458"/>
      <c r="J3475" s="459"/>
      <c r="K3475" s="458"/>
      <c r="L3475" s="458"/>
      <c r="M3475" s="458"/>
      <c r="N3475" s="463"/>
      <c r="O3475" s="458"/>
      <c r="P3475" s="458"/>
      <c r="Q3475" s="458"/>
      <c r="R3475" s="458"/>
      <c r="S3475" s="458"/>
      <c r="T3475" s="459"/>
      <c r="U3475" s="458"/>
      <c r="V3475" s="458"/>
      <c r="W3475" s="31"/>
      <c r="X3475" s="439"/>
      <c r="Y3475" s="459"/>
      <c r="Z3475" s="458"/>
      <c r="AA3475" s="439"/>
      <c r="AB3475" s="439"/>
      <c r="AC3475" s="439">
        <f t="shared" ref="AC3475:AN3475" si="2429">AC3385+AC3403+AC3421+AC3439 + AC3457</f>
        <v>0</v>
      </c>
      <c r="AD3475" s="439">
        <f t="shared" si="2429"/>
        <v>0</v>
      </c>
      <c r="AE3475" s="443">
        <f t="shared" si="2429"/>
        <v>0</v>
      </c>
      <c r="AF3475" s="439">
        <f t="shared" si="2429"/>
        <v>0</v>
      </c>
      <c r="AG3475" s="439">
        <f t="shared" si="2429"/>
        <v>0</v>
      </c>
      <c r="AH3475" s="439">
        <f t="shared" si="2429"/>
        <v>0</v>
      </c>
      <c r="AI3475" s="440">
        <f t="shared" si="2429"/>
        <v>0</v>
      </c>
      <c r="AJ3475" s="443">
        <f t="shared" si="2429"/>
        <v>0</v>
      </c>
      <c r="AK3475" s="439">
        <f t="shared" si="2429"/>
        <v>0</v>
      </c>
      <c r="AL3475" s="439">
        <f t="shared" si="2429"/>
        <v>0</v>
      </c>
      <c r="AM3475" s="439">
        <f t="shared" si="2429"/>
        <v>0</v>
      </c>
      <c r="AN3475" s="440">
        <f t="shared" si="2429"/>
        <v>0</v>
      </c>
    </row>
    <row r="3476" spans="1:40" outlineLevel="2">
      <c r="A3476" s="882">
        <f>ROW()</f>
        <v>3476</v>
      </c>
      <c r="B3476" s="453"/>
      <c r="D3476" s="452" t="s">
        <v>30</v>
      </c>
      <c r="H3476" s="458"/>
      <c r="I3476" s="458"/>
      <c r="J3476" s="459"/>
      <c r="K3476" s="458"/>
      <c r="L3476" s="458"/>
      <c r="M3476" s="458"/>
      <c r="N3476" s="463"/>
      <c r="O3476" s="458"/>
      <c r="P3476" s="458"/>
      <c r="Q3476" s="458"/>
      <c r="R3476" s="458"/>
      <c r="S3476" s="458"/>
      <c r="T3476" s="459"/>
      <c r="U3476" s="458"/>
      <c r="V3476" s="458"/>
      <c r="W3476" s="31"/>
      <c r="X3476" s="439"/>
      <c r="Y3476" s="459"/>
      <c r="Z3476" s="458"/>
      <c r="AA3476" s="439"/>
      <c r="AB3476" s="439"/>
      <c r="AC3476" s="439">
        <f t="shared" ref="AC3476:AN3476" si="2430">AC3386+AC3404+AC3422+AC3440 + AC3458</f>
        <v>32.462191920961601</v>
      </c>
      <c r="AD3476" s="439">
        <f t="shared" si="2430"/>
        <v>30.83908232491352</v>
      </c>
      <c r="AE3476" s="443">
        <f t="shared" si="2430"/>
        <v>29.215972728865438</v>
      </c>
      <c r="AF3476" s="439">
        <f t="shared" si="2430"/>
        <v>27.592863132817357</v>
      </c>
      <c r="AG3476" s="439">
        <f t="shared" si="2430"/>
        <v>25.969753536769275</v>
      </c>
      <c r="AH3476" s="439">
        <f t="shared" si="2430"/>
        <v>24.346643940721194</v>
      </c>
      <c r="AI3476" s="440">
        <f t="shared" si="2430"/>
        <v>22.723534344673116</v>
      </c>
      <c r="AJ3476" s="443">
        <f t="shared" si="2430"/>
        <v>21.100424748625038</v>
      </c>
      <c r="AK3476" s="439">
        <f t="shared" si="2430"/>
        <v>19.477315152576956</v>
      </c>
      <c r="AL3476" s="439">
        <f t="shared" si="2430"/>
        <v>17.854205556528875</v>
      </c>
      <c r="AM3476" s="439">
        <f t="shared" si="2430"/>
        <v>16.231095960480797</v>
      </c>
      <c r="AN3476" s="440">
        <f t="shared" si="2430"/>
        <v>14.607986364432717</v>
      </c>
    </row>
    <row r="3477" spans="1:40" outlineLevel="2">
      <c r="A3477" s="882">
        <f>ROW()</f>
        <v>3477</v>
      </c>
      <c r="B3477" s="453"/>
      <c r="D3477" s="452" t="s">
        <v>31</v>
      </c>
      <c r="H3477" s="458"/>
      <c r="I3477" s="458"/>
      <c r="J3477" s="459"/>
      <c r="K3477" s="458"/>
      <c r="L3477" s="458"/>
      <c r="M3477" s="458"/>
      <c r="N3477" s="463"/>
      <c r="O3477" s="458"/>
      <c r="P3477" s="458"/>
      <c r="Q3477" s="458"/>
      <c r="R3477" s="458"/>
      <c r="S3477" s="458"/>
      <c r="T3477" s="459"/>
      <c r="U3477" s="458"/>
      <c r="V3477" s="458"/>
      <c r="W3477" s="31"/>
      <c r="X3477" s="439"/>
      <c r="Y3477" s="459"/>
      <c r="Z3477" s="458"/>
      <c r="AA3477" s="439"/>
      <c r="AB3477" s="439"/>
      <c r="AC3477" s="439">
        <f t="shared" ref="AC3477:AN3477" si="2431">AC3387+AC3405+AC3423+AC3441 + AC3459</f>
        <v>0</v>
      </c>
      <c r="AD3477" s="439">
        <f t="shared" si="2431"/>
        <v>0</v>
      </c>
      <c r="AE3477" s="443">
        <f t="shared" si="2431"/>
        <v>0</v>
      </c>
      <c r="AF3477" s="439">
        <f t="shared" si="2431"/>
        <v>0</v>
      </c>
      <c r="AG3477" s="439">
        <f t="shared" si="2431"/>
        <v>0</v>
      </c>
      <c r="AH3477" s="439">
        <f t="shared" si="2431"/>
        <v>0</v>
      </c>
      <c r="AI3477" s="440">
        <f t="shared" si="2431"/>
        <v>0</v>
      </c>
      <c r="AJ3477" s="443">
        <f t="shared" si="2431"/>
        <v>0</v>
      </c>
      <c r="AK3477" s="439">
        <f t="shared" si="2431"/>
        <v>0</v>
      </c>
      <c r="AL3477" s="439">
        <f t="shared" si="2431"/>
        <v>0</v>
      </c>
      <c r="AM3477" s="439">
        <f t="shared" si="2431"/>
        <v>0</v>
      </c>
      <c r="AN3477" s="440">
        <f t="shared" si="2431"/>
        <v>0</v>
      </c>
    </row>
    <row r="3478" spans="1:40" outlineLevel="2">
      <c r="A3478" s="882">
        <f>ROW()</f>
        <v>3478</v>
      </c>
      <c r="B3478" s="453"/>
      <c r="D3478" s="452" t="s">
        <v>32</v>
      </c>
      <c r="H3478" s="458"/>
      <c r="I3478" s="458"/>
      <c r="J3478" s="459"/>
      <c r="K3478" s="458"/>
      <c r="L3478" s="458"/>
      <c r="M3478" s="458"/>
      <c r="N3478" s="463"/>
      <c r="O3478" s="458"/>
      <c r="P3478" s="458"/>
      <c r="Q3478" s="458"/>
      <c r="R3478" s="458"/>
      <c r="S3478" s="458"/>
      <c r="T3478" s="459"/>
      <c r="U3478" s="458"/>
      <c r="V3478" s="458"/>
      <c r="W3478" s="31"/>
      <c r="X3478" s="439"/>
      <c r="Y3478" s="459"/>
      <c r="Z3478" s="458"/>
      <c r="AA3478" s="439"/>
      <c r="AB3478" s="439"/>
      <c r="AC3478" s="439">
        <f t="shared" ref="AC3478:AN3478" si="2432">AC3388+AC3406+AC3424+AC3442 + AC3460</f>
        <v>1.4400897237715853</v>
      </c>
      <c r="AD3478" s="439">
        <f t="shared" si="2432"/>
        <v>1.4040874806772956</v>
      </c>
      <c r="AE3478" s="443">
        <f t="shared" si="2432"/>
        <v>1.3680852375830059</v>
      </c>
      <c r="AF3478" s="439">
        <f t="shared" si="2432"/>
        <v>1.3320829944887163</v>
      </c>
      <c r="AG3478" s="439">
        <f t="shared" si="2432"/>
        <v>1.2960807513944266</v>
      </c>
      <c r="AH3478" s="439">
        <f t="shared" si="2432"/>
        <v>1.2600785083001369</v>
      </c>
      <c r="AI3478" s="440">
        <f t="shared" si="2432"/>
        <v>1.2240762652058472</v>
      </c>
      <c r="AJ3478" s="443">
        <f t="shared" si="2432"/>
        <v>1.1880740221115575</v>
      </c>
      <c r="AK3478" s="439">
        <f t="shared" si="2432"/>
        <v>1.1520717790172679</v>
      </c>
      <c r="AL3478" s="439">
        <f t="shared" si="2432"/>
        <v>1.1160695359229782</v>
      </c>
      <c r="AM3478" s="439">
        <f t="shared" si="2432"/>
        <v>1.0800672928286885</v>
      </c>
      <c r="AN3478" s="440">
        <f t="shared" si="2432"/>
        <v>1.0440650497343988</v>
      </c>
    </row>
    <row r="3479" spans="1:40" outlineLevel="2">
      <c r="A3479" s="882">
        <f>ROW()</f>
        <v>3479</v>
      </c>
      <c r="B3479" s="453"/>
      <c r="D3479" s="452" t="s">
        <v>33</v>
      </c>
      <c r="H3479" s="458"/>
      <c r="I3479" s="458"/>
      <c r="J3479" s="459"/>
      <c r="K3479" s="458"/>
      <c r="L3479" s="458"/>
      <c r="M3479" s="458"/>
      <c r="N3479" s="463"/>
      <c r="O3479" s="458"/>
      <c r="P3479" s="458"/>
      <c r="Q3479" s="458"/>
      <c r="R3479" s="458"/>
      <c r="S3479" s="458"/>
      <c r="T3479" s="459"/>
      <c r="U3479" s="458"/>
      <c r="V3479" s="458"/>
      <c r="W3479" s="31"/>
      <c r="X3479" s="439"/>
      <c r="Y3479" s="459"/>
      <c r="Z3479" s="458"/>
      <c r="AA3479" s="439"/>
      <c r="AB3479" s="439"/>
      <c r="AC3479" s="439">
        <f t="shared" ref="AC3479:AN3479" si="2433">AC3389+AC3407+AC3425+AC3443 + AC3461</f>
        <v>0.65543835288632757</v>
      </c>
      <c r="AD3479" s="439">
        <f t="shared" si="2433"/>
        <v>0.63905239406416936</v>
      </c>
      <c r="AE3479" s="443">
        <f t="shared" si="2433"/>
        <v>0.62266643524201115</v>
      </c>
      <c r="AF3479" s="439">
        <f t="shared" si="2433"/>
        <v>0.60628047641985294</v>
      </c>
      <c r="AG3479" s="439">
        <f t="shared" si="2433"/>
        <v>0.58989451759769473</v>
      </c>
      <c r="AH3479" s="439">
        <f t="shared" si="2433"/>
        <v>0.57350855877553653</v>
      </c>
      <c r="AI3479" s="440">
        <f t="shared" si="2433"/>
        <v>0.55712259995337832</v>
      </c>
      <c r="AJ3479" s="443">
        <f t="shared" si="2433"/>
        <v>0.54073664113122011</v>
      </c>
      <c r="AK3479" s="439">
        <f t="shared" si="2433"/>
        <v>0.5243506823090619</v>
      </c>
      <c r="AL3479" s="439">
        <f t="shared" si="2433"/>
        <v>0.50796472348690369</v>
      </c>
      <c r="AM3479" s="439">
        <f t="shared" si="2433"/>
        <v>0.49157876466474548</v>
      </c>
      <c r="AN3479" s="440">
        <f t="shared" si="2433"/>
        <v>0.47519280584258727</v>
      </c>
    </row>
    <row r="3480" spans="1:40" outlineLevel="2">
      <c r="A3480" s="882">
        <f>ROW()</f>
        <v>3480</v>
      </c>
      <c r="B3480" s="453"/>
      <c r="D3480" s="452" t="s">
        <v>27</v>
      </c>
      <c r="H3480" s="458"/>
      <c r="I3480" s="458"/>
      <c r="J3480" s="459"/>
      <c r="K3480" s="458"/>
      <c r="L3480" s="458"/>
      <c r="M3480" s="458"/>
      <c r="N3480" s="463"/>
      <c r="O3480" s="458"/>
      <c r="P3480" s="458"/>
      <c r="Q3480" s="458"/>
      <c r="R3480" s="458"/>
      <c r="S3480" s="458"/>
      <c r="T3480" s="459"/>
      <c r="U3480" s="458"/>
      <c r="V3480" s="458"/>
      <c r="W3480" s="31"/>
      <c r="X3480" s="439"/>
      <c r="Y3480" s="459"/>
      <c r="Z3480" s="458"/>
      <c r="AA3480" s="439"/>
      <c r="AB3480" s="439"/>
      <c r="AC3480" s="439">
        <f t="shared" ref="AC3480:AN3480" si="2434">AC3390+AC3408+AC3426+AC3444 + AC3462</f>
        <v>9.3168036858660273</v>
      </c>
      <c r="AD3480" s="439">
        <f t="shared" si="2434"/>
        <v>9.083883593719376</v>
      </c>
      <c r="AE3480" s="443">
        <f t="shared" si="2434"/>
        <v>8.8509635015727248</v>
      </c>
      <c r="AF3480" s="439">
        <f t="shared" si="2434"/>
        <v>8.6180434094260736</v>
      </c>
      <c r="AG3480" s="439">
        <f t="shared" si="2434"/>
        <v>8.3851233172794224</v>
      </c>
      <c r="AH3480" s="439">
        <f t="shared" si="2434"/>
        <v>8.1522032251327712</v>
      </c>
      <c r="AI3480" s="440">
        <f t="shared" si="2434"/>
        <v>7.9192831329861209</v>
      </c>
      <c r="AJ3480" s="443">
        <f t="shared" si="2434"/>
        <v>7.6863630408394705</v>
      </c>
      <c r="AK3480" s="439">
        <f t="shared" si="2434"/>
        <v>7.4534429486928202</v>
      </c>
      <c r="AL3480" s="439">
        <f t="shared" si="2434"/>
        <v>7.2205228565461699</v>
      </c>
      <c r="AM3480" s="439">
        <f t="shared" si="2434"/>
        <v>6.9876027643995196</v>
      </c>
      <c r="AN3480" s="440">
        <f t="shared" si="2434"/>
        <v>6.7546826722528692</v>
      </c>
    </row>
    <row r="3481" spans="1:40" outlineLevel="2">
      <c r="A3481" s="882">
        <f>ROW()</f>
        <v>3481</v>
      </c>
      <c r="B3481" s="453"/>
      <c r="D3481" s="452" t="s">
        <v>34</v>
      </c>
      <c r="H3481" s="458"/>
      <c r="I3481" s="458"/>
      <c r="J3481" s="459"/>
      <c r="K3481" s="458"/>
      <c r="L3481" s="458"/>
      <c r="M3481" s="458"/>
      <c r="N3481" s="463"/>
      <c r="O3481" s="458"/>
      <c r="P3481" s="458"/>
      <c r="Q3481" s="458"/>
      <c r="R3481" s="458"/>
      <c r="S3481" s="458"/>
      <c r="T3481" s="459"/>
      <c r="U3481" s="458"/>
      <c r="V3481" s="458"/>
      <c r="W3481" s="31"/>
      <c r="X3481" s="439"/>
      <c r="Y3481" s="459"/>
      <c r="Z3481" s="458"/>
      <c r="AA3481" s="439"/>
      <c r="AB3481" s="439"/>
      <c r="AC3481" s="439">
        <f t="shared" ref="AC3481:AN3481" si="2435">AC3391+AC3409+AC3427+AC3445 + AC3463</f>
        <v>26.058230089003729</v>
      </c>
      <c r="AD3481" s="439">
        <f t="shared" si="2435"/>
        <v>24.321014749736815</v>
      </c>
      <c r="AE3481" s="443">
        <f t="shared" si="2435"/>
        <v>22.583799410469901</v>
      </c>
      <c r="AF3481" s="439">
        <f t="shared" si="2435"/>
        <v>20.846584071202987</v>
      </c>
      <c r="AG3481" s="439">
        <f t="shared" si="2435"/>
        <v>19.109368731936073</v>
      </c>
      <c r="AH3481" s="439">
        <f t="shared" si="2435"/>
        <v>17.372153392669158</v>
      </c>
      <c r="AI3481" s="440">
        <f t="shared" si="2435"/>
        <v>15.634938053402243</v>
      </c>
      <c r="AJ3481" s="443">
        <f t="shared" si="2435"/>
        <v>13.897722714135327</v>
      </c>
      <c r="AK3481" s="439">
        <f t="shared" si="2435"/>
        <v>12.160507374868411</v>
      </c>
      <c r="AL3481" s="439">
        <f t="shared" si="2435"/>
        <v>10.423292035601495</v>
      </c>
      <c r="AM3481" s="439">
        <f t="shared" si="2435"/>
        <v>8.6860766963345792</v>
      </c>
      <c r="AN3481" s="440">
        <f t="shared" si="2435"/>
        <v>6.9488613570676634</v>
      </c>
    </row>
    <row r="3482" spans="1:40" outlineLevel="2">
      <c r="A3482" s="882">
        <f>ROW()</f>
        <v>3482</v>
      </c>
      <c r="B3482" s="453"/>
      <c r="D3482" s="452" t="s">
        <v>35</v>
      </c>
      <c r="H3482" s="458"/>
      <c r="I3482" s="458"/>
      <c r="J3482" s="459"/>
      <c r="K3482" s="458"/>
      <c r="L3482" s="458"/>
      <c r="M3482" s="458"/>
      <c r="N3482" s="463"/>
      <c r="O3482" s="458"/>
      <c r="P3482" s="458"/>
      <c r="Q3482" s="458"/>
      <c r="R3482" s="458"/>
      <c r="S3482" s="458"/>
      <c r="T3482" s="459"/>
      <c r="U3482" s="458"/>
      <c r="V3482" s="458"/>
      <c r="W3482" s="31"/>
      <c r="X3482" s="439"/>
      <c r="Y3482" s="459"/>
      <c r="Z3482" s="458"/>
      <c r="AA3482" s="439"/>
      <c r="AB3482" s="439"/>
      <c r="AC3482" s="439">
        <f t="shared" ref="AC3482:AN3482" si="2436">AC3392+AC3410+AC3428+AC3446 + AC3464</f>
        <v>1.5608980553243521</v>
      </c>
      <c r="AD3482" s="439">
        <f t="shared" si="2436"/>
        <v>1.404808249791917</v>
      </c>
      <c r="AE3482" s="443">
        <f t="shared" si="2436"/>
        <v>1.2487184442594819</v>
      </c>
      <c r="AF3482" s="439">
        <f t="shared" si="2436"/>
        <v>1.0926286387270467</v>
      </c>
      <c r="AG3482" s="439">
        <f t="shared" si="2436"/>
        <v>0.93653883319461151</v>
      </c>
      <c r="AH3482" s="439">
        <f t="shared" si="2436"/>
        <v>0.78044902766217628</v>
      </c>
      <c r="AI3482" s="440">
        <f t="shared" si="2436"/>
        <v>0.62435922212974104</v>
      </c>
      <c r="AJ3482" s="443">
        <f t="shared" si="2436"/>
        <v>0.46826941659730581</v>
      </c>
      <c r="AK3482" s="439">
        <f t="shared" si="2436"/>
        <v>0.31217961106487058</v>
      </c>
      <c r="AL3482" s="439">
        <f t="shared" si="2436"/>
        <v>0.15608980553243529</v>
      </c>
      <c r="AM3482" s="439">
        <f t="shared" si="2436"/>
        <v>0</v>
      </c>
      <c r="AN3482" s="440">
        <f t="shared" si="2436"/>
        <v>0</v>
      </c>
    </row>
    <row r="3483" spans="1:40" outlineLevel="2">
      <c r="A3483" s="882">
        <f>ROW()</f>
        <v>3483</v>
      </c>
      <c r="B3483" s="453"/>
      <c r="D3483" s="452" t="s">
        <v>302</v>
      </c>
      <c r="H3483" s="458"/>
      <c r="I3483" s="458"/>
      <c r="J3483" s="459"/>
      <c r="K3483" s="458"/>
      <c r="L3483" s="458"/>
      <c r="M3483" s="458"/>
      <c r="N3483" s="463"/>
      <c r="O3483" s="458"/>
      <c r="P3483" s="458"/>
      <c r="Q3483" s="458"/>
      <c r="R3483" s="458"/>
      <c r="S3483" s="458"/>
      <c r="T3483" s="459"/>
      <c r="U3483" s="458"/>
      <c r="V3483" s="458"/>
      <c r="W3483" s="31"/>
      <c r="X3483" s="439"/>
      <c r="Y3483" s="459"/>
      <c r="Z3483" s="458"/>
      <c r="AA3483" s="439"/>
      <c r="AB3483" s="439"/>
      <c r="AC3483" s="439">
        <f t="shared" ref="AC3483:AN3483" si="2437">AC3393+AC3411+AC3429+AC3447 + AC3465</f>
        <v>2.8089235873962459</v>
      </c>
      <c r="AD3483" s="439">
        <f t="shared" si="2437"/>
        <v>2.5280312286566211</v>
      </c>
      <c r="AE3483" s="443">
        <f t="shared" si="2437"/>
        <v>2.2471388699169967</v>
      </c>
      <c r="AF3483" s="439">
        <f t="shared" si="2437"/>
        <v>1.9662465111773721</v>
      </c>
      <c r="AG3483" s="439">
        <f t="shared" si="2437"/>
        <v>1.6853541524377476</v>
      </c>
      <c r="AH3483" s="439">
        <f t="shared" si="2437"/>
        <v>1.404461793698123</v>
      </c>
      <c r="AI3483" s="440">
        <f t="shared" si="2437"/>
        <v>1.1235694349584984</v>
      </c>
      <c r="AJ3483" s="443">
        <f t="shared" si="2437"/>
        <v>0.84267707621887378</v>
      </c>
      <c r="AK3483" s="439">
        <f t="shared" si="2437"/>
        <v>0.56178471747924918</v>
      </c>
      <c r="AL3483" s="439">
        <f t="shared" si="2437"/>
        <v>0.28089235873962459</v>
      </c>
      <c r="AM3483" s="439">
        <f t="shared" si="2437"/>
        <v>0</v>
      </c>
      <c r="AN3483" s="440">
        <f t="shared" si="2437"/>
        <v>0</v>
      </c>
    </row>
    <row r="3484" spans="1:40" outlineLevel="2">
      <c r="A3484" s="882">
        <f>ROW()</f>
        <v>3484</v>
      </c>
      <c r="B3484" s="453"/>
      <c r="D3484" s="452" t="s">
        <v>36</v>
      </c>
      <c r="H3484" s="458"/>
      <c r="I3484" s="458"/>
      <c r="J3484" s="459"/>
      <c r="K3484" s="458"/>
      <c r="L3484" s="458"/>
      <c r="M3484" s="458"/>
      <c r="N3484" s="463"/>
      <c r="O3484" s="458"/>
      <c r="P3484" s="458"/>
      <c r="Q3484" s="458"/>
      <c r="R3484" s="458"/>
      <c r="S3484" s="458"/>
      <c r="T3484" s="459"/>
      <c r="U3484" s="458"/>
      <c r="V3484" s="458"/>
      <c r="W3484" s="31"/>
      <c r="X3484" s="439"/>
      <c r="Y3484" s="459"/>
      <c r="Z3484" s="458"/>
      <c r="AA3484" s="439"/>
      <c r="AB3484" s="439"/>
      <c r="AC3484" s="439">
        <f t="shared" ref="AC3484:AN3484" si="2438">AC3394+AC3412+AC3430+AC3448 + AC3466</f>
        <v>2.6502581480306873</v>
      </c>
      <c r="AD3484" s="439">
        <f t="shared" si="2438"/>
        <v>1.9876936110230154</v>
      </c>
      <c r="AE3484" s="443">
        <f t="shared" si="2438"/>
        <v>1.3251290740153436</v>
      </c>
      <c r="AF3484" s="439">
        <f t="shared" si="2438"/>
        <v>0.66256453700767182</v>
      </c>
      <c r="AG3484" s="439">
        <f t="shared" si="2438"/>
        <v>0</v>
      </c>
      <c r="AH3484" s="439">
        <f t="shared" si="2438"/>
        <v>0</v>
      </c>
      <c r="AI3484" s="440">
        <f t="shared" si="2438"/>
        <v>0</v>
      </c>
      <c r="AJ3484" s="443">
        <f t="shared" si="2438"/>
        <v>0</v>
      </c>
      <c r="AK3484" s="439">
        <f t="shared" si="2438"/>
        <v>0</v>
      </c>
      <c r="AL3484" s="439">
        <f t="shared" si="2438"/>
        <v>0</v>
      </c>
      <c r="AM3484" s="439">
        <f t="shared" si="2438"/>
        <v>0</v>
      </c>
      <c r="AN3484" s="440">
        <f t="shared" si="2438"/>
        <v>0</v>
      </c>
    </row>
    <row r="3485" spans="1:40" outlineLevel="2">
      <c r="A3485" s="882">
        <f>ROW()</f>
        <v>3485</v>
      </c>
      <c r="B3485" s="453"/>
      <c r="D3485" s="452" t="s">
        <v>583</v>
      </c>
      <c r="H3485" s="458"/>
      <c r="I3485" s="458"/>
      <c r="J3485" s="459"/>
      <c r="K3485" s="458"/>
      <c r="L3485" s="458"/>
      <c r="M3485" s="458"/>
      <c r="N3485" s="463"/>
      <c r="O3485" s="458"/>
      <c r="P3485" s="458"/>
      <c r="Q3485" s="458"/>
      <c r="R3485" s="458"/>
      <c r="S3485" s="458"/>
      <c r="T3485" s="459"/>
      <c r="U3485" s="458"/>
      <c r="V3485" s="458"/>
      <c r="W3485" s="31"/>
      <c r="X3485" s="439"/>
      <c r="Y3485" s="459"/>
      <c r="Z3485" s="458"/>
      <c r="AA3485" s="439"/>
      <c r="AB3485" s="439"/>
      <c r="AC3485" s="439">
        <f t="shared" ref="AC3485:AN3485" si="2439">AC3395+AC3413+AC3431+AC3449 + AC3467</f>
        <v>0.79602166719864331</v>
      </c>
      <c r="AD3485" s="439">
        <f t="shared" si="2439"/>
        <v>0.716419500478779</v>
      </c>
      <c r="AE3485" s="443">
        <f t="shared" si="2439"/>
        <v>0.63681733375891469</v>
      </c>
      <c r="AF3485" s="439">
        <f t="shared" si="2439"/>
        <v>0.55721516703905039</v>
      </c>
      <c r="AG3485" s="439">
        <f t="shared" si="2439"/>
        <v>0.47761300031918608</v>
      </c>
      <c r="AH3485" s="439">
        <f t="shared" si="2439"/>
        <v>0.39801083359932171</v>
      </c>
      <c r="AI3485" s="440">
        <f t="shared" si="2439"/>
        <v>0.31840866687945735</v>
      </c>
      <c r="AJ3485" s="443">
        <f t="shared" si="2439"/>
        <v>0.23880650015959301</v>
      </c>
      <c r="AK3485" s="439">
        <f t="shared" si="2439"/>
        <v>0.15920433343972867</v>
      </c>
      <c r="AL3485" s="439">
        <f t="shared" si="2439"/>
        <v>7.9602166719864337E-2</v>
      </c>
      <c r="AM3485" s="439">
        <f t="shared" si="2439"/>
        <v>0</v>
      </c>
      <c r="AN3485" s="440">
        <f t="shared" si="2439"/>
        <v>0</v>
      </c>
    </row>
    <row r="3486" spans="1:40" outlineLevel="2">
      <c r="A3486" s="882">
        <f>ROW()</f>
        <v>3486</v>
      </c>
      <c r="B3486" s="453"/>
      <c r="D3486" s="452" t="s">
        <v>81</v>
      </c>
      <c r="H3486" s="458"/>
      <c r="I3486" s="458"/>
      <c r="J3486" s="459"/>
      <c r="K3486" s="458"/>
      <c r="L3486" s="458"/>
      <c r="M3486" s="458"/>
      <c r="N3486" s="463"/>
      <c r="O3486" s="458"/>
      <c r="P3486" s="458"/>
      <c r="Q3486" s="458"/>
      <c r="R3486" s="458"/>
      <c r="S3486" s="458"/>
      <c r="T3486" s="459"/>
      <c r="U3486" s="458"/>
      <c r="V3486" s="458"/>
      <c r="W3486" s="31"/>
      <c r="X3486" s="439"/>
      <c r="Y3486" s="459"/>
      <c r="Z3486" s="458"/>
      <c r="AA3486" s="439"/>
      <c r="AB3486" s="439"/>
      <c r="AC3486" s="439">
        <f t="shared" ref="AC3486:AN3486" si="2440">AC3396+AC3414+AC3432+AC3450 + AC3468</f>
        <v>0</v>
      </c>
      <c r="AD3486" s="439">
        <f t="shared" si="2440"/>
        <v>0</v>
      </c>
      <c r="AE3486" s="443">
        <f t="shared" si="2440"/>
        <v>0</v>
      </c>
      <c r="AF3486" s="439">
        <f t="shared" si="2440"/>
        <v>0</v>
      </c>
      <c r="AG3486" s="439">
        <f t="shared" si="2440"/>
        <v>0</v>
      </c>
      <c r="AH3486" s="439">
        <f t="shared" si="2440"/>
        <v>0</v>
      </c>
      <c r="AI3486" s="440">
        <f t="shared" si="2440"/>
        <v>0</v>
      </c>
      <c r="AJ3486" s="443">
        <f t="shared" si="2440"/>
        <v>0</v>
      </c>
      <c r="AK3486" s="439">
        <f t="shared" si="2440"/>
        <v>0</v>
      </c>
      <c r="AL3486" s="439">
        <f t="shared" si="2440"/>
        <v>0</v>
      </c>
      <c r="AM3486" s="439">
        <f t="shared" si="2440"/>
        <v>0</v>
      </c>
      <c r="AN3486" s="440">
        <f t="shared" si="2440"/>
        <v>0</v>
      </c>
    </row>
    <row r="3487" spans="1:40" outlineLevel="2">
      <c r="A3487" s="882">
        <f>ROW()</f>
        <v>3487</v>
      </c>
      <c r="B3487" s="453"/>
      <c r="D3487" s="452" t="s">
        <v>28</v>
      </c>
      <c r="H3487" s="458"/>
      <c r="I3487" s="458"/>
      <c r="J3487" s="459"/>
      <c r="K3487" s="458"/>
      <c r="L3487" s="458"/>
      <c r="M3487" s="458"/>
      <c r="N3487" s="463"/>
      <c r="O3487" s="458"/>
      <c r="P3487" s="458"/>
      <c r="Q3487" s="458"/>
      <c r="R3487" s="458"/>
      <c r="S3487" s="458"/>
      <c r="T3487" s="459"/>
      <c r="U3487" s="458"/>
      <c r="V3487" s="458"/>
      <c r="W3487" s="31"/>
      <c r="X3487" s="439"/>
      <c r="Y3487" s="459"/>
      <c r="Z3487" s="458"/>
      <c r="AA3487" s="439"/>
      <c r="AB3487" s="439"/>
      <c r="AC3487" s="439">
        <f t="shared" ref="AC3487:AN3487" si="2441">AC3397+AC3415+AC3433+AC3451 + AC3469</f>
        <v>6.707389999999998E-3</v>
      </c>
      <c r="AD3487" s="439">
        <f t="shared" si="2441"/>
        <v>6.707389999999998E-3</v>
      </c>
      <c r="AE3487" s="443">
        <f t="shared" si="2441"/>
        <v>6.707389999999998E-3</v>
      </c>
      <c r="AF3487" s="439">
        <f t="shared" si="2441"/>
        <v>6.707389999999998E-3</v>
      </c>
      <c r="AG3487" s="439">
        <f t="shared" si="2441"/>
        <v>6.707389999999998E-3</v>
      </c>
      <c r="AH3487" s="439">
        <f t="shared" si="2441"/>
        <v>6.707389999999998E-3</v>
      </c>
      <c r="AI3487" s="440">
        <f t="shared" si="2441"/>
        <v>6.707389999999998E-3</v>
      </c>
      <c r="AJ3487" s="443">
        <f t="shared" si="2441"/>
        <v>6.707389999999998E-3</v>
      </c>
      <c r="AK3487" s="439">
        <f t="shared" si="2441"/>
        <v>6.707389999999998E-3</v>
      </c>
      <c r="AL3487" s="439">
        <f t="shared" si="2441"/>
        <v>6.707389999999998E-3</v>
      </c>
      <c r="AM3487" s="439">
        <f t="shared" si="2441"/>
        <v>6.707389999999998E-3</v>
      </c>
      <c r="AN3487" s="440">
        <f t="shared" si="2441"/>
        <v>6.707389999999998E-3</v>
      </c>
    </row>
    <row r="3488" spans="1:40" outlineLevel="2">
      <c r="A3488" s="882">
        <f>ROW()</f>
        <v>3488</v>
      </c>
      <c r="B3488" s="453"/>
      <c r="D3488" s="456" t="s">
        <v>443</v>
      </c>
      <c r="E3488" s="456"/>
      <c r="F3488" s="456"/>
      <c r="G3488" s="456"/>
      <c r="H3488" s="460"/>
      <c r="I3488" s="460"/>
      <c r="J3488" s="461"/>
      <c r="K3488" s="460"/>
      <c r="L3488" s="460"/>
      <c r="M3488" s="460"/>
      <c r="N3488" s="465"/>
      <c r="O3488" s="460"/>
      <c r="P3488" s="460"/>
      <c r="Q3488" s="460"/>
      <c r="R3488" s="460"/>
      <c r="S3488" s="460"/>
      <c r="T3488" s="461"/>
      <c r="U3488" s="460"/>
      <c r="V3488" s="460"/>
      <c r="W3488" s="57"/>
      <c r="X3488" s="441"/>
      <c r="Y3488" s="461"/>
      <c r="Z3488" s="460"/>
      <c r="AA3488" s="441"/>
      <c r="AB3488" s="441"/>
      <c r="AC3488" s="441">
        <f t="shared" ref="AC3488:AN3488" si="2442">AC3398+AC3416+AC3434+AC3452 + AC3470</f>
        <v>0.28029289557923348</v>
      </c>
      <c r="AD3488" s="441">
        <f t="shared" si="2442"/>
        <v>0.22423431646338679</v>
      </c>
      <c r="AE3488" s="462">
        <f t="shared" si="2442"/>
        <v>0.1681757373475401</v>
      </c>
      <c r="AF3488" s="441">
        <f t="shared" si="2442"/>
        <v>0.11211715823169341</v>
      </c>
      <c r="AG3488" s="441">
        <f t="shared" si="2442"/>
        <v>5.6058579115846704E-2</v>
      </c>
      <c r="AH3488" s="441">
        <f t="shared" si="2442"/>
        <v>0</v>
      </c>
      <c r="AI3488" s="442">
        <f t="shared" si="2442"/>
        <v>0</v>
      </c>
      <c r="AJ3488" s="462">
        <f t="shared" si="2442"/>
        <v>0</v>
      </c>
      <c r="AK3488" s="441">
        <f t="shared" si="2442"/>
        <v>0</v>
      </c>
      <c r="AL3488" s="441">
        <f t="shared" si="2442"/>
        <v>0</v>
      </c>
      <c r="AM3488" s="441">
        <f t="shared" si="2442"/>
        <v>0</v>
      </c>
      <c r="AN3488" s="442">
        <f t="shared" si="2442"/>
        <v>0</v>
      </c>
    </row>
    <row r="3489" spans="1:40" outlineLevel="2">
      <c r="A3489" s="882">
        <f>ROW()</f>
        <v>3489</v>
      </c>
      <c r="B3489" s="453"/>
      <c r="D3489" s="452" t="s">
        <v>24</v>
      </c>
      <c r="H3489" s="458"/>
      <c r="I3489" s="458"/>
      <c r="J3489" s="459"/>
      <c r="K3489" s="458"/>
      <c r="L3489" s="458"/>
      <c r="M3489" s="458"/>
      <c r="N3489" s="463"/>
      <c r="O3489" s="458"/>
      <c r="P3489" s="458"/>
      <c r="Q3489" s="458"/>
      <c r="R3489" s="458"/>
      <c r="S3489" s="458"/>
      <c r="T3489" s="459"/>
      <c r="U3489" s="458"/>
      <c r="V3489" s="458"/>
      <c r="W3489" s="439"/>
      <c r="X3489" s="439"/>
      <c r="Y3489" s="459"/>
      <c r="Z3489" s="458"/>
      <c r="AA3489" s="439"/>
      <c r="AB3489" s="439"/>
      <c r="AC3489" s="439">
        <f t="shared" ref="AC3489:AN3489" si="2443">SUM(AC3473:AC3488)</f>
        <v>83.899253926789015</v>
      </c>
      <c r="AD3489" s="439">
        <f t="shared" si="2443"/>
        <v>78.725243329756935</v>
      </c>
      <c r="AE3489" s="443">
        <f t="shared" si="2443"/>
        <v>73.551232732724856</v>
      </c>
      <c r="AF3489" s="439">
        <f t="shared" si="2443"/>
        <v>68.377222135692818</v>
      </c>
      <c r="AG3489" s="439">
        <f t="shared" si="2443"/>
        <v>63.203211538660746</v>
      </c>
      <c r="AH3489" s="439">
        <f t="shared" si="2443"/>
        <v>58.691765478636363</v>
      </c>
      <c r="AI3489" s="440">
        <f t="shared" si="2443"/>
        <v>54.236377997727807</v>
      </c>
      <c r="AJ3489" s="443">
        <f t="shared" si="2443"/>
        <v>49.780990516819266</v>
      </c>
      <c r="AK3489" s="439">
        <f t="shared" si="2443"/>
        <v>45.32560303591071</v>
      </c>
      <c r="AL3489" s="439">
        <f t="shared" si="2443"/>
        <v>40.870215555002176</v>
      </c>
      <c r="AM3489" s="439">
        <f t="shared" si="2443"/>
        <v>36.41482807409362</v>
      </c>
      <c r="AN3489" s="440">
        <f t="shared" si="2443"/>
        <v>32.476024924176997</v>
      </c>
    </row>
    <row r="3490" spans="1:40">
      <c r="A3490" s="884" t="s">
        <v>892</v>
      </c>
      <c r="B3490" s="885"/>
      <c r="C3490" s="886"/>
      <c r="D3490" s="885"/>
      <c r="E3490" s="885"/>
      <c r="F3490" s="885"/>
      <c r="G3490" s="25"/>
      <c r="H3490" s="885"/>
      <c r="I3490" s="25"/>
      <c r="J3490" s="323"/>
      <c r="K3490" s="25"/>
      <c r="L3490" s="25"/>
      <c r="M3490" s="25"/>
      <c r="N3490" s="318"/>
      <c r="O3490" s="25"/>
      <c r="P3490" s="25"/>
      <c r="Q3490" s="25"/>
      <c r="R3490" s="25"/>
      <c r="S3490" s="25"/>
      <c r="T3490" s="323"/>
      <c r="U3490" s="25"/>
      <c r="V3490" s="25"/>
      <c r="W3490" s="25"/>
      <c r="X3490" s="25"/>
      <c r="Y3490" s="323"/>
      <c r="Z3490" s="25"/>
      <c r="AA3490" s="25"/>
      <c r="AB3490" s="25"/>
      <c r="AC3490" s="25"/>
      <c r="AD3490" s="25"/>
      <c r="AE3490" s="323"/>
      <c r="AF3490" s="25"/>
      <c r="AG3490" s="25"/>
      <c r="AH3490" s="25"/>
      <c r="AI3490" s="318"/>
      <c r="AJ3490" s="323"/>
      <c r="AK3490" s="25"/>
      <c r="AL3490" s="25"/>
      <c r="AM3490" s="25"/>
      <c r="AN3490" s="318"/>
    </row>
    <row r="3491" spans="1:40" outlineLevel="1">
      <c r="A3491" s="732" t="s">
        <v>26</v>
      </c>
      <c r="B3491" s="733"/>
      <c r="C3491" s="881"/>
      <c r="D3491" s="733"/>
      <c r="E3491" s="733"/>
      <c r="F3491" s="733"/>
      <c r="G3491" s="730"/>
      <c r="H3491" s="733"/>
      <c r="I3491" s="730"/>
      <c r="J3491" s="729"/>
      <c r="K3491" s="730"/>
      <c r="L3491" s="730"/>
      <c r="M3491" s="730"/>
      <c r="N3491" s="731"/>
      <c r="O3491" s="730"/>
      <c r="P3491" s="730"/>
      <c r="Q3491" s="730"/>
      <c r="R3491" s="730"/>
      <c r="S3491" s="730"/>
      <c r="T3491" s="729"/>
      <c r="U3491" s="730"/>
      <c r="V3491" s="730"/>
      <c r="W3491" s="730"/>
      <c r="X3491" s="730"/>
      <c r="Y3491" s="729"/>
      <c r="Z3491" s="730"/>
      <c r="AA3491" s="730"/>
      <c r="AB3491" s="730"/>
      <c r="AC3491" s="730"/>
      <c r="AD3491" s="730"/>
      <c r="AE3491" s="729"/>
      <c r="AF3491" s="730"/>
      <c r="AG3491" s="730"/>
      <c r="AH3491" s="730"/>
      <c r="AI3491" s="731"/>
      <c r="AJ3491" s="729"/>
      <c r="AK3491" s="730"/>
      <c r="AL3491" s="730"/>
      <c r="AM3491" s="730"/>
      <c r="AN3491" s="731"/>
    </row>
    <row r="3492" spans="1:40" outlineLevel="2">
      <c r="A3492" s="882">
        <f>ROW()</f>
        <v>3492</v>
      </c>
      <c r="B3492" s="453"/>
      <c r="D3492" s="452" t="s">
        <v>300</v>
      </c>
      <c r="H3492" s="458"/>
      <c r="I3492" s="458"/>
      <c r="J3492" s="459"/>
      <c r="K3492" s="458"/>
      <c r="L3492" s="458"/>
      <c r="M3492" s="458"/>
      <c r="N3492" s="463"/>
      <c r="O3492" s="458"/>
      <c r="P3492" s="458"/>
      <c r="Q3492" s="458"/>
      <c r="R3492" s="458"/>
      <c r="S3492" s="458"/>
      <c r="T3492" s="459"/>
      <c r="U3492" s="458"/>
      <c r="V3492" s="458"/>
      <c r="W3492" s="458"/>
      <c r="X3492" s="458"/>
      <c r="Y3492" s="459"/>
      <c r="Z3492" s="458"/>
      <c r="AA3492" s="169"/>
      <c r="AB3492" s="169"/>
      <c r="AC3492" s="169"/>
      <c r="AD3492" s="169"/>
      <c r="AE3492" s="342">
        <f>Input!$AC$58</f>
        <v>20</v>
      </c>
      <c r="AF3492" s="448">
        <f t="shared" ref="AF3492:AI3492" si="2444">(AE3492-AE$9)*(AE3492&gt;AF$9)</f>
        <v>19</v>
      </c>
      <c r="AG3492" s="448">
        <f t="shared" si="2444"/>
        <v>18</v>
      </c>
      <c r="AH3492" s="448">
        <f t="shared" si="2444"/>
        <v>17</v>
      </c>
      <c r="AI3492" s="449">
        <f t="shared" si="2444"/>
        <v>16</v>
      </c>
      <c r="AJ3492" s="448">
        <f t="shared" ref="AJ3492:AK3507" si="2445">(AI3492-AI$9)*(AI3492&gt;AJ$9)</f>
        <v>15</v>
      </c>
      <c r="AK3492" s="448">
        <f t="shared" si="2445"/>
        <v>14</v>
      </c>
      <c r="AL3492" s="448">
        <f t="shared" ref="AL3492:AL3507" si="2446">(AK3492-AK$9)*(AK3492&gt;AL$9)</f>
        <v>13</v>
      </c>
      <c r="AM3492" s="448">
        <f t="shared" ref="AM3492:AM3507" si="2447">(AL3492-AL$9)*(AL3492&gt;AM$9)</f>
        <v>12</v>
      </c>
      <c r="AN3492" s="449">
        <f t="shared" ref="AN3492:AN3507" si="2448">(AM3492-AM$9)*(AM3492&gt;AN$9)</f>
        <v>11</v>
      </c>
    </row>
    <row r="3493" spans="1:40" outlineLevel="2">
      <c r="A3493" s="882">
        <f>ROW()</f>
        <v>3493</v>
      </c>
      <c r="B3493" s="453"/>
      <c r="D3493" s="452" t="s">
        <v>301</v>
      </c>
      <c r="H3493" s="458"/>
      <c r="I3493" s="458"/>
      <c r="J3493" s="459"/>
      <c r="K3493" s="458"/>
      <c r="L3493" s="458"/>
      <c r="M3493" s="458"/>
      <c r="N3493" s="463"/>
      <c r="O3493" s="458"/>
      <c r="P3493" s="458"/>
      <c r="Q3493" s="458"/>
      <c r="R3493" s="458"/>
      <c r="S3493" s="458"/>
      <c r="T3493" s="459"/>
      <c r="U3493" s="458"/>
      <c r="V3493" s="458"/>
      <c r="W3493" s="458"/>
      <c r="X3493" s="458"/>
      <c r="Y3493" s="459"/>
      <c r="Z3493" s="458"/>
      <c r="AA3493" s="169"/>
      <c r="AB3493" s="169"/>
      <c r="AC3493" s="169"/>
      <c r="AD3493" s="169"/>
      <c r="AE3493" s="342">
        <f>Input!$AC$59</f>
        <v>20</v>
      </c>
      <c r="AF3493" s="448">
        <f t="shared" ref="AF3493:AI3493" si="2449">(AE3493-AE$9)*(AE3493&gt;AF$9)</f>
        <v>19</v>
      </c>
      <c r="AG3493" s="448">
        <f t="shared" si="2449"/>
        <v>18</v>
      </c>
      <c r="AH3493" s="448">
        <f t="shared" si="2449"/>
        <v>17</v>
      </c>
      <c r="AI3493" s="449">
        <f t="shared" si="2449"/>
        <v>16</v>
      </c>
      <c r="AJ3493" s="448">
        <f t="shared" si="2445"/>
        <v>15</v>
      </c>
      <c r="AK3493" s="448">
        <f t="shared" si="2445"/>
        <v>14</v>
      </c>
      <c r="AL3493" s="448">
        <f t="shared" si="2446"/>
        <v>13</v>
      </c>
      <c r="AM3493" s="448">
        <f t="shared" si="2447"/>
        <v>12</v>
      </c>
      <c r="AN3493" s="449">
        <f t="shared" si="2448"/>
        <v>11</v>
      </c>
    </row>
    <row r="3494" spans="1:40" outlineLevel="2">
      <c r="A3494" s="882">
        <f>ROW()</f>
        <v>3494</v>
      </c>
      <c r="B3494" s="453"/>
      <c r="D3494" s="452" t="s">
        <v>29</v>
      </c>
      <c r="H3494" s="458"/>
      <c r="I3494" s="458"/>
      <c r="J3494" s="459"/>
      <c r="K3494" s="458"/>
      <c r="L3494" s="458"/>
      <c r="M3494" s="458"/>
      <c r="N3494" s="463"/>
      <c r="O3494" s="458"/>
      <c r="P3494" s="458"/>
      <c r="Q3494" s="458"/>
      <c r="R3494" s="458"/>
      <c r="S3494" s="458"/>
      <c r="T3494" s="459"/>
      <c r="U3494" s="458"/>
      <c r="V3494" s="458"/>
      <c r="W3494" s="458"/>
      <c r="X3494" s="458"/>
      <c r="Y3494" s="459"/>
      <c r="Z3494" s="458"/>
      <c r="AA3494" s="169"/>
      <c r="AB3494" s="169"/>
      <c r="AC3494" s="169"/>
      <c r="AD3494" s="169"/>
      <c r="AE3494" s="342">
        <f>Input!$AC$60</f>
        <v>20</v>
      </c>
      <c r="AF3494" s="448">
        <f t="shared" ref="AF3494:AI3494" si="2450">(AE3494-AE$9)*(AE3494&gt;AF$9)</f>
        <v>19</v>
      </c>
      <c r="AG3494" s="448">
        <f t="shared" si="2450"/>
        <v>18</v>
      </c>
      <c r="AH3494" s="448">
        <f t="shared" si="2450"/>
        <v>17</v>
      </c>
      <c r="AI3494" s="449">
        <f t="shared" si="2450"/>
        <v>16</v>
      </c>
      <c r="AJ3494" s="448">
        <f t="shared" si="2445"/>
        <v>15</v>
      </c>
      <c r="AK3494" s="448">
        <f t="shared" si="2445"/>
        <v>14</v>
      </c>
      <c r="AL3494" s="448">
        <f t="shared" si="2446"/>
        <v>13</v>
      </c>
      <c r="AM3494" s="448">
        <f t="shared" si="2447"/>
        <v>12</v>
      </c>
      <c r="AN3494" s="449">
        <f t="shared" si="2448"/>
        <v>11</v>
      </c>
    </row>
    <row r="3495" spans="1:40" outlineLevel="2">
      <c r="A3495" s="882">
        <f>ROW()</f>
        <v>3495</v>
      </c>
      <c r="B3495" s="453"/>
      <c r="D3495" s="452" t="s">
        <v>30</v>
      </c>
      <c r="H3495" s="458"/>
      <c r="I3495" s="458"/>
      <c r="J3495" s="459"/>
      <c r="K3495" s="458"/>
      <c r="L3495" s="458"/>
      <c r="M3495" s="458"/>
      <c r="N3495" s="463"/>
      <c r="O3495" s="458"/>
      <c r="P3495" s="458"/>
      <c r="Q3495" s="458"/>
      <c r="R3495" s="458"/>
      <c r="S3495" s="458"/>
      <c r="T3495" s="459"/>
      <c r="U3495" s="458"/>
      <c r="V3495" s="458"/>
      <c r="W3495" s="458"/>
      <c r="X3495" s="458"/>
      <c r="Y3495" s="459"/>
      <c r="Z3495" s="458"/>
      <c r="AA3495" s="169"/>
      <c r="AB3495" s="169"/>
      <c r="AC3495" s="169"/>
      <c r="AD3495" s="169"/>
      <c r="AE3495" s="342">
        <f>Input!$AC$61</f>
        <v>20</v>
      </c>
      <c r="AF3495" s="448">
        <f t="shared" ref="AF3495:AI3495" si="2451">(AE3495-AE$9)*(AE3495&gt;AF$9)</f>
        <v>19</v>
      </c>
      <c r="AG3495" s="448">
        <f t="shared" si="2451"/>
        <v>18</v>
      </c>
      <c r="AH3495" s="448">
        <f t="shared" si="2451"/>
        <v>17</v>
      </c>
      <c r="AI3495" s="449">
        <f t="shared" si="2451"/>
        <v>16</v>
      </c>
      <c r="AJ3495" s="448">
        <f t="shared" si="2445"/>
        <v>15</v>
      </c>
      <c r="AK3495" s="448">
        <f t="shared" si="2445"/>
        <v>14</v>
      </c>
      <c r="AL3495" s="448">
        <f t="shared" si="2446"/>
        <v>13</v>
      </c>
      <c r="AM3495" s="448">
        <f t="shared" si="2447"/>
        <v>12</v>
      </c>
      <c r="AN3495" s="449">
        <f t="shared" si="2448"/>
        <v>11</v>
      </c>
    </row>
    <row r="3496" spans="1:40" outlineLevel="2">
      <c r="A3496" s="882">
        <f>ROW()</f>
        <v>3496</v>
      </c>
      <c r="B3496" s="453"/>
      <c r="D3496" s="452" t="s">
        <v>31</v>
      </c>
      <c r="H3496" s="458"/>
      <c r="I3496" s="458"/>
      <c r="J3496" s="459"/>
      <c r="K3496" s="458"/>
      <c r="L3496" s="458"/>
      <c r="M3496" s="458"/>
      <c r="N3496" s="463"/>
      <c r="O3496" s="458"/>
      <c r="P3496" s="458"/>
      <c r="Q3496" s="458"/>
      <c r="R3496" s="458"/>
      <c r="S3496" s="458"/>
      <c r="T3496" s="459"/>
      <c r="U3496" s="458"/>
      <c r="V3496" s="458"/>
      <c r="W3496" s="458"/>
      <c r="X3496" s="458"/>
      <c r="Y3496" s="459"/>
      <c r="Z3496" s="458"/>
      <c r="AA3496" s="169"/>
      <c r="AB3496" s="169"/>
      <c r="AC3496" s="169"/>
      <c r="AD3496" s="169"/>
      <c r="AE3496" s="342">
        <f>Input!$AC$62</f>
        <v>20</v>
      </c>
      <c r="AF3496" s="448">
        <f t="shared" ref="AF3496:AI3496" si="2452">(AE3496-AE$9)*(AE3496&gt;AF$9)</f>
        <v>19</v>
      </c>
      <c r="AG3496" s="448">
        <f t="shared" si="2452"/>
        <v>18</v>
      </c>
      <c r="AH3496" s="448">
        <f t="shared" si="2452"/>
        <v>17</v>
      </c>
      <c r="AI3496" s="449">
        <f t="shared" si="2452"/>
        <v>16</v>
      </c>
      <c r="AJ3496" s="448">
        <f t="shared" si="2445"/>
        <v>15</v>
      </c>
      <c r="AK3496" s="448">
        <f t="shared" si="2445"/>
        <v>14</v>
      </c>
      <c r="AL3496" s="448">
        <f t="shared" si="2446"/>
        <v>13</v>
      </c>
      <c r="AM3496" s="448">
        <f t="shared" si="2447"/>
        <v>12</v>
      </c>
      <c r="AN3496" s="449">
        <f t="shared" si="2448"/>
        <v>11</v>
      </c>
    </row>
    <row r="3497" spans="1:40" outlineLevel="2">
      <c r="A3497" s="882">
        <f>ROW()</f>
        <v>3497</v>
      </c>
      <c r="B3497" s="453"/>
      <c r="D3497" s="452" t="s">
        <v>32</v>
      </c>
      <c r="H3497" s="458"/>
      <c r="I3497" s="458"/>
      <c r="J3497" s="459"/>
      <c r="K3497" s="458"/>
      <c r="L3497" s="458"/>
      <c r="M3497" s="458"/>
      <c r="N3497" s="463"/>
      <c r="O3497" s="458"/>
      <c r="P3497" s="458"/>
      <c r="Q3497" s="458"/>
      <c r="R3497" s="458"/>
      <c r="S3497" s="458"/>
      <c r="T3497" s="459"/>
      <c r="U3497" s="458"/>
      <c r="V3497" s="458"/>
      <c r="W3497" s="458"/>
      <c r="X3497" s="458"/>
      <c r="Y3497" s="459"/>
      <c r="Z3497" s="458"/>
      <c r="AA3497" s="169"/>
      <c r="AB3497" s="169"/>
      <c r="AC3497" s="169"/>
      <c r="AD3497" s="169"/>
      <c r="AE3497" s="342">
        <f>Input!$AC$63</f>
        <v>40</v>
      </c>
      <c r="AF3497" s="448">
        <f t="shared" ref="AF3497:AI3497" si="2453">(AE3497-AE$9)*(AE3497&gt;AF$9)</f>
        <v>39</v>
      </c>
      <c r="AG3497" s="448">
        <f t="shared" si="2453"/>
        <v>38</v>
      </c>
      <c r="AH3497" s="448">
        <f t="shared" si="2453"/>
        <v>37</v>
      </c>
      <c r="AI3497" s="449">
        <f t="shared" si="2453"/>
        <v>36</v>
      </c>
      <c r="AJ3497" s="448">
        <f t="shared" si="2445"/>
        <v>35</v>
      </c>
      <c r="AK3497" s="448">
        <f t="shared" si="2445"/>
        <v>34</v>
      </c>
      <c r="AL3497" s="448">
        <f t="shared" si="2446"/>
        <v>33</v>
      </c>
      <c r="AM3497" s="448">
        <f t="shared" si="2447"/>
        <v>32</v>
      </c>
      <c r="AN3497" s="449">
        <f t="shared" si="2448"/>
        <v>31</v>
      </c>
    </row>
    <row r="3498" spans="1:40" outlineLevel="2">
      <c r="A3498" s="882">
        <f>ROW()</f>
        <v>3498</v>
      </c>
      <c r="B3498" s="453"/>
      <c r="D3498" s="452" t="s">
        <v>33</v>
      </c>
      <c r="H3498" s="458"/>
      <c r="I3498" s="458"/>
      <c r="J3498" s="459"/>
      <c r="K3498" s="458"/>
      <c r="L3498" s="458"/>
      <c r="M3498" s="458"/>
      <c r="N3498" s="463"/>
      <c r="O3498" s="458"/>
      <c r="P3498" s="458"/>
      <c r="Q3498" s="458"/>
      <c r="R3498" s="458"/>
      <c r="S3498" s="458"/>
      <c r="T3498" s="459"/>
      <c r="U3498" s="458"/>
      <c r="V3498" s="458"/>
      <c r="W3498" s="458"/>
      <c r="X3498" s="458"/>
      <c r="Y3498" s="459"/>
      <c r="Z3498" s="458"/>
      <c r="AA3498" s="169"/>
      <c r="AB3498" s="169"/>
      <c r="AC3498" s="169"/>
      <c r="AD3498" s="169"/>
      <c r="AE3498" s="342">
        <f>Input!$AC$64</f>
        <v>40</v>
      </c>
      <c r="AF3498" s="448">
        <f t="shared" ref="AF3498:AI3498" si="2454">(AE3498-AE$9)*(AE3498&gt;AF$9)</f>
        <v>39</v>
      </c>
      <c r="AG3498" s="448">
        <f t="shared" si="2454"/>
        <v>38</v>
      </c>
      <c r="AH3498" s="448">
        <f t="shared" si="2454"/>
        <v>37</v>
      </c>
      <c r="AI3498" s="449">
        <f t="shared" si="2454"/>
        <v>36</v>
      </c>
      <c r="AJ3498" s="448">
        <f t="shared" si="2445"/>
        <v>35</v>
      </c>
      <c r="AK3498" s="448">
        <f t="shared" si="2445"/>
        <v>34</v>
      </c>
      <c r="AL3498" s="448">
        <f t="shared" si="2446"/>
        <v>33</v>
      </c>
      <c r="AM3498" s="448">
        <f t="shared" si="2447"/>
        <v>32</v>
      </c>
      <c r="AN3498" s="449">
        <f t="shared" si="2448"/>
        <v>31</v>
      </c>
    </row>
    <row r="3499" spans="1:40" outlineLevel="2">
      <c r="A3499" s="882">
        <f>ROW()</f>
        <v>3499</v>
      </c>
      <c r="B3499" s="453"/>
      <c r="D3499" s="452" t="s">
        <v>27</v>
      </c>
      <c r="H3499" s="458"/>
      <c r="I3499" s="458"/>
      <c r="J3499" s="459"/>
      <c r="K3499" s="458"/>
      <c r="L3499" s="458"/>
      <c r="M3499" s="458"/>
      <c r="N3499" s="463"/>
      <c r="O3499" s="458"/>
      <c r="P3499" s="458"/>
      <c r="Q3499" s="458"/>
      <c r="R3499" s="458"/>
      <c r="S3499" s="458"/>
      <c r="T3499" s="459"/>
      <c r="U3499" s="458"/>
      <c r="V3499" s="458"/>
      <c r="W3499" s="458"/>
      <c r="X3499" s="458"/>
      <c r="Y3499" s="459"/>
      <c r="Z3499" s="458"/>
      <c r="AA3499" s="169"/>
      <c r="AB3499" s="169"/>
      <c r="AC3499" s="169"/>
      <c r="AD3499" s="169"/>
      <c r="AE3499" s="342">
        <f>Input!$AC$65</f>
        <v>40</v>
      </c>
      <c r="AF3499" s="448">
        <f t="shared" ref="AF3499:AI3499" si="2455">(AE3499-AE$9)*(AE3499&gt;AF$9)</f>
        <v>39</v>
      </c>
      <c r="AG3499" s="448">
        <f t="shared" si="2455"/>
        <v>38</v>
      </c>
      <c r="AH3499" s="448">
        <f t="shared" si="2455"/>
        <v>37</v>
      </c>
      <c r="AI3499" s="449">
        <f t="shared" si="2455"/>
        <v>36</v>
      </c>
      <c r="AJ3499" s="448">
        <f t="shared" si="2445"/>
        <v>35</v>
      </c>
      <c r="AK3499" s="448">
        <f t="shared" si="2445"/>
        <v>34</v>
      </c>
      <c r="AL3499" s="448">
        <f t="shared" si="2446"/>
        <v>33</v>
      </c>
      <c r="AM3499" s="448">
        <f t="shared" si="2447"/>
        <v>32</v>
      </c>
      <c r="AN3499" s="449">
        <f t="shared" si="2448"/>
        <v>31</v>
      </c>
    </row>
    <row r="3500" spans="1:40" outlineLevel="2">
      <c r="A3500" s="882">
        <f>ROW()</f>
        <v>3500</v>
      </c>
      <c r="B3500" s="453"/>
      <c r="D3500" s="452" t="s">
        <v>34</v>
      </c>
      <c r="H3500" s="458"/>
      <c r="I3500" s="458"/>
      <c r="J3500" s="459"/>
      <c r="K3500" s="458"/>
      <c r="L3500" s="458"/>
      <c r="M3500" s="458"/>
      <c r="N3500" s="463"/>
      <c r="O3500" s="458"/>
      <c r="P3500" s="458"/>
      <c r="Q3500" s="458"/>
      <c r="R3500" s="458"/>
      <c r="S3500" s="458"/>
      <c r="T3500" s="459"/>
      <c r="U3500" s="458"/>
      <c r="V3500" s="458"/>
      <c r="W3500" s="458"/>
      <c r="X3500" s="458"/>
      <c r="Y3500" s="459"/>
      <c r="Z3500" s="458"/>
      <c r="AA3500" s="169"/>
      <c r="AB3500" s="169"/>
      <c r="AC3500" s="169"/>
      <c r="AD3500" s="169"/>
      <c r="AE3500" s="342">
        <f>Input!$AC$66</f>
        <v>15</v>
      </c>
      <c r="AF3500" s="448">
        <f t="shared" ref="AF3500:AI3500" si="2456">(AE3500-AE$9)*(AE3500&gt;AF$9)</f>
        <v>14</v>
      </c>
      <c r="AG3500" s="448">
        <f t="shared" si="2456"/>
        <v>13</v>
      </c>
      <c r="AH3500" s="448">
        <f t="shared" si="2456"/>
        <v>12</v>
      </c>
      <c r="AI3500" s="449">
        <f t="shared" si="2456"/>
        <v>11</v>
      </c>
      <c r="AJ3500" s="448">
        <f t="shared" si="2445"/>
        <v>10</v>
      </c>
      <c r="AK3500" s="448">
        <f t="shared" si="2445"/>
        <v>9</v>
      </c>
      <c r="AL3500" s="448">
        <f t="shared" si="2446"/>
        <v>8</v>
      </c>
      <c r="AM3500" s="448">
        <f t="shared" si="2447"/>
        <v>7</v>
      </c>
      <c r="AN3500" s="449">
        <f t="shared" si="2448"/>
        <v>6</v>
      </c>
    </row>
    <row r="3501" spans="1:40" outlineLevel="2">
      <c r="A3501" s="882">
        <f>ROW()</f>
        <v>3501</v>
      </c>
      <c r="B3501" s="453"/>
      <c r="D3501" s="452" t="s">
        <v>35</v>
      </c>
      <c r="H3501" s="458"/>
      <c r="I3501" s="458"/>
      <c r="J3501" s="459"/>
      <c r="K3501" s="458"/>
      <c r="L3501" s="458"/>
      <c r="M3501" s="458"/>
      <c r="N3501" s="463"/>
      <c r="O3501" s="458"/>
      <c r="P3501" s="458"/>
      <c r="Q3501" s="458"/>
      <c r="R3501" s="458"/>
      <c r="S3501" s="458"/>
      <c r="T3501" s="459"/>
      <c r="U3501" s="458"/>
      <c r="V3501" s="458"/>
      <c r="W3501" s="458"/>
      <c r="X3501" s="458"/>
      <c r="Y3501" s="459"/>
      <c r="Z3501" s="458"/>
      <c r="AA3501" s="169"/>
      <c r="AB3501" s="169"/>
      <c r="AC3501" s="169"/>
      <c r="AD3501" s="169"/>
      <c r="AE3501" s="342">
        <f>Input!$AC$67</f>
        <v>10</v>
      </c>
      <c r="AF3501" s="448">
        <f t="shared" ref="AF3501:AI3501" si="2457">(AE3501-AE$9)*(AE3501&gt;AF$9)</f>
        <v>9</v>
      </c>
      <c r="AG3501" s="448">
        <f t="shared" si="2457"/>
        <v>8</v>
      </c>
      <c r="AH3501" s="448">
        <f t="shared" si="2457"/>
        <v>7</v>
      </c>
      <c r="AI3501" s="449">
        <f t="shared" si="2457"/>
        <v>6</v>
      </c>
      <c r="AJ3501" s="448">
        <f t="shared" si="2445"/>
        <v>5</v>
      </c>
      <c r="AK3501" s="448">
        <f t="shared" si="2445"/>
        <v>4</v>
      </c>
      <c r="AL3501" s="448">
        <f t="shared" si="2446"/>
        <v>3</v>
      </c>
      <c r="AM3501" s="448">
        <f t="shared" si="2447"/>
        <v>2</v>
      </c>
      <c r="AN3501" s="449">
        <f t="shared" si="2448"/>
        <v>1</v>
      </c>
    </row>
    <row r="3502" spans="1:40" outlineLevel="2">
      <c r="A3502" s="882">
        <f>ROW()</f>
        <v>3502</v>
      </c>
      <c r="B3502" s="453"/>
      <c r="D3502" s="452" t="s">
        <v>302</v>
      </c>
      <c r="H3502" s="458"/>
      <c r="I3502" s="458"/>
      <c r="J3502" s="459"/>
      <c r="K3502" s="458"/>
      <c r="L3502" s="458"/>
      <c r="M3502" s="458"/>
      <c r="N3502" s="463"/>
      <c r="O3502" s="458"/>
      <c r="P3502" s="458"/>
      <c r="Q3502" s="458"/>
      <c r="R3502" s="458"/>
      <c r="S3502" s="458"/>
      <c r="T3502" s="459"/>
      <c r="U3502" s="458"/>
      <c r="V3502" s="458"/>
      <c r="W3502" s="458"/>
      <c r="X3502" s="458"/>
      <c r="Y3502" s="459"/>
      <c r="Z3502" s="458"/>
      <c r="AA3502" s="169"/>
      <c r="AB3502" s="169"/>
      <c r="AC3502" s="169"/>
      <c r="AD3502" s="169"/>
      <c r="AE3502" s="342">
        <f>Input!$AC$68</f>
        <v>10</v>
      </c>
      <c r="AF3502" s="448">
        <f t="shared" ref="AF3502:AI3502" si="2458">(AE3502-AE$9)*(AE3502&gt;AF$9)</f>
        <v>9</v>
      </c>
      <c r="AG3502" s="448">
        <f t="shared" si="2458"/>
        <v>8</v>
      </c>
      <c r="AH3502" s="448">
        <f t="shared" si="2458"/>
        <v>7</v>
      </c>
      <c r="AI3502" s="449">
        <f t="shared" si="2458"/>
        <v>6</v>
      </c>
      <c r="AJ3502" s="448">
        <f t="shared" si="2445"/>
        <v>5</v>
      </c>
      <c r="AK3502" s="448">
        <f t="shared" si="2445"/>
        <v>4</v>
      </c>
      <c r="AL3502" s="448">
        <f t="shared" si="2446"/>
        <v>3</v>
      </c>
      <c r="AM3502" s="448">
        <f t="shared" si="2447"/>
        <v>2</v>
      </c>
      <c r="AN3502" s="449">
        <f t="shared" si="2448"/>
        <v>1</v>
      </c>
    </row>
    <row r="3503" spans="1:40" outlineLevel="2">
      <c r="A3503" s="882">
        <f>ROW()</f>
        <v>3503</v>
      </c>
      <c r="B3503" s="453"/>
      <c r="D3503" s="452" t="s">
        <v>36</v>
      </c>
      <c r="H3503" s="458"/>
      <c r="I3503" s="458"/>
      <c r="J3503" s="459"/>
      <c r="K3503" s="458"/>
      <c r="L3503" s="458"/>
      <c r="M3503" s="458"/>
      <c r="N3503" s="463"/>
      <c r="O3503" s="458"/>
      <c r="P3503" s="458"/>
      <c r="Q3503" s="458"/>
      <c r="R3503" s="458"/>
      <c r="S3503" s="458"/>
      <c r="T3503" s="459"/>
      <c r="U3503" s="458"/>
      <c r="V3503" s="458"/>
      <c r="W3503" s="458"/>
      <c r="X3503" s="458"/>
      <c r="Y3503" s="459"/>
      <c r="Z3503" s="458"/>
      <c r="AA3503" s="169"/>
      <c r="AB3503" s="169"/>
      <c r="AC3503" s="169"/>
      <c r="AD3503" s="169"/>
      <c r="AE3503" s="342">
        <f>Input!$AC$69</f>
        <v>4</v>
      </c>
      <c r="AF3503" s="448">
        <f t="shared" ref="AF3503:AI3503" si="2459">(AE3503-AE$9)*(AE3503&gt;AF$9)</f>
        <v>3</v>
      </c>
      <c r="AG3503" s="448">
        <f t="shared" si="2459"/>
        <v>2</v>
      </c>
      <c r="AH3503" s="448">
        <f t="shared" si="2459"/>
        <v>1</v>
      </c>
      <c r="AI3503" s="449">
        <f t="shared" si="2459"/>
        <v>0</v>
      </c>
      <c r="AJ3503" s="448">
        <f t="shared" si="2445"/>
        <v>0</v>
      </c>
      <c r="AK3503" s="448">
        <f t="shared" si="2445"/>
        <v>0</v>
      </c>
      <c r="AL3503" s="448">
        <f t="shared" si="2446"/>
        <v>0</v>
      </c>
      <c r="AM3503" s="448">
        <f t="shared" si="2447"/>
        <v>0</v>
      </c>
      <c r="AN3503" s="449">
        <f t="shared" si="2448"/>
        <v>0</v>
      </c>
    </row>
    <row r="3504" spans="1:40" outlineLevel="2">
      <c r="A3504" s="882">
        <f>ROW()</f>
        <v>3504</v>
      </c>
      <c r="B3504" s="453"/>
      <c r="D3504" s="452" t="s">
        <v>583</v>
      </c>
      <c r="H3504" s="458"/>
      <c r="I3504" s="458"/>
      <c r="J3504" s="459"/>
      <c r="K3504" s="458"/>
      <c r="L3504" s="458"/>
      <c r="M3504" s="458"/>
      <c r="N3504" s="463"/>
      <c r="O3504" s="458"/>
      <c r="P3504" s="458"/>
      <c r="Q3504" s="458"/>
      <c r="R3504" s="458"/>
      <c r="S3504" s="458"/>
      <c r="T3504" s="459"/>
      <c r="U3504" s="458"/>
      <c r="V3504" s="458"/>
      <c r="W3504" s="458"/>
      <c r="X3504" s="458"/>
      <c r="Y3504" s="459"/>
      <c r="Z3504" s="458"/>
      <c r="AA3504" s="169"/>
      <c r="AB3504" s="169"/>
      <c r="AC3504" s="169"/>
      <c r="AD3504" s="169"/>
      <c r="AE3504" s="342">
        <f>Input!$AC$70</f>
        <v>10</v>
      </c>
      <c r="AF3504" s="448">
        <f t="shared" ref="AF3504:AI3504" si="2460">(AE3504-AE$9)*(AE3504&gt;AF$9)</f>
        <v>9</v>
      </c>
      <c r="AG3504" s="448">
        <f t="shared" si="2460"/>
        <v>8</v>
      </c>
      <c r="AH3504" s="448">
        <f t="shared" si="2460"/>
        <v>7</v>
      </c>
      <c r="AI3504" s="449">
        <f t="shared" si="2460"/>
        <v>6</v>
      </c>
      <c r="AJ3504" s="448">
        <f t="shared" si="2445"/>
        <v>5</v>
      </c>
      <c r="AK3504" s="448">
        <f t="shared" si="2445"/>
        <v>4</v>
      </c>
      <c r="AL3504" s="448">
        <f t="shared" si="2446"/>
        <v>3</v>
      </c>
      <c r="AM3504" s="448">
        <f t="shared" si="2447"/>
        <v>2</v>
      </c>
      <c r="AN3504" s="449">
        <f t="shared" si="2448"/>
        <v>1</v>
      </c>
    </row>
    <row r="3505" spans="1:40" outlineLevel="2">
      <c r="A3505" s="882">
        <f>ROW()</f>
        <v>3505</v>
      </c>
      <c r="B3505" s="453"/>
      <c r="D3505" s="452" t="s">
        <v>81</v>
      </c>
      <c r="H3505" s="458"/>
      <c r="I3505" s="458"/>
      <c r="J3505" s="459"/>
      <c r="K3505" s="458"/>
      <c r="L3505" s="458"/>
      <c r="M3505" s="458"/>
      <c r="N3505" s="463"/>
      <c r="O3505" s="458"/>
      <c r="P3505" s="458"/>
      <c r="Q3505" s="458"/>
      <c r="R3505" s="458"/>
      <c r="S3505" s="458"/>
      <c r="T3505" s="459"/>
      <c r="U3505" s="458"/>
      <c r="V3505" s="458"/>
      <c r="W3505" s="458"/>
      <c r="X3505" s="458"/>
      <c r="Y3505" s="459"/>
      <c r="Z3505" s="458"/>
      <c r="AA3505" s="169"/>
      <c r="AB3505" s="169"/>
      <c r="AC3505" s="169"/>
      <c r="AD3505" s="169"/>
      <c r="AE3505" s="342">
        <f>Input!$AC$71</f>
        <v>4</v>
      </c>
      <c r="AF3505" s="448">
        <f t="shared" ref="AF3505:AI3505" si="2461">(AE3505-AE$9)*(AE3505&gt;AF$9)</f>
        <v>3</v>
      </c>
      <c r="AG3505" s="448">
        <f t="shared" si="2461"/>
        <v>2</v>
      </c>
      <c r="AH3505" s="448">
        <f t="shared" si="2461"/>
        <v>1</v>
      </c>
      <c r="AI3505" s="449">
        <f t="shared" si="2461"/>
        <v>0</v>
      </c>
      <c r="AJ3505" s="448">
        <f t="shared" si="2445"/>
        <v>0</v>
      </c>
      <c r="AK3505" s="448">
        <f t="shared" si="2445"/>
        <v>0</v>
      </c>
      <c r="AL3505" s="448">
        <f t="shared" si="2446"/>
        <v>0</v>
      </c>
      <c r="AM3505" s="448">
        <f t="shared" si="2447"/>
        <v>0</v>
      </c>
      <c r="AN3505" s="449">
        <f t="shared" si="2448"/>
        <v>0</v>
      </c>
    </row>
    <row r="3506" spans="1:40" outlineLevel="2">
      <c r="A3506" s="882">
        <f>ROW()</f>
        <v>3506</v>
      </c>
      <c r="B3506" s="453"/>
      <c r="D3506" s="452" t="s">
        <v>28</v>
      </c>
      <c r="H3506" s="458"/>
      <c r="I3506" s="458"/>
      <c r="J3506" s="459"/>
      <c r="K3506" s="458"/>
      <c r="L3506" s="458"/>
      <c r="M3506" s="458"/>
      <c r="N3506" s="463"/>
      <c r="O3506" s="458"/>
      <c r="P3506" s="458"/>
      <c r="Q3506" s="458"/>
      <c r="R3506" s="458"/>
      <c r="S3506" s="458"/>
      <c r="T3506" s="459"/>
      <c r="U3506" s="458"/>
      <c r="V3506" s="458"/>
      <c r="W3506" s="458"/>
      <c r="X3506" s="458"/>
      <c r="Y3506" s="459"/>
      <c r="Z3506" s="458"/>
      <c r="AA3506" s="169"/>
      <c r="AB3506" s="169"/>
      <c r="AC3506" s="169"/>
      <c r="AD3506" s="169"/>
      <c r="AE3506" s="342">
        <f>Input!$AC$72</f>
        <v>0</v>
      </c>
      <c r="AF3506" s="448">
        <f t="shared" ref="AF3506:AI3506" si="2462">(AE3506-AE$9)*(AE3506&gt;AF$9)</f>
        <v>0</v>
      </c>
      <c r="AG3506" s="448">
        <f t="shared" si="2462"/>
        <v>0</v>
      </c>
      <c r="AH3506" s="448">
        <f t="shared" si="2462"/>
        <v>0</v>
      </c>
      <c r="AI3506" s="449">
        <f t="shared" si="2462"/>
        <v>0</v>
      </c>
      <c r="AJ3506" s="448">
        <f t="shared" si="2445"/>
        <v>0</v>
      </c>
      <c r="AK3506" s="448">
        <f t="shared" si="2445"/>
        <v>0</v>
      </c>
      <c r="AL3506" s="448">
        <f t="shared" si="2446"/>
        <v>0</v>
      </c>
      <c r="AM3506" s="448">
        <f t="shared" si="2447"/>
        <v>0</v>
      </c>
      <c r="AN3506" s="449">
        <f t="shared" si="2448"/>
        <v>0</v>
      </c>
    </row>
    <row r="3507" spans="1:40" outlineLevel="2">
      <c r="A3507" s="882">
        <f>ROW()</f>
        <v>3507</v>
      </c>
      <c r="B3507" s="453"/>
      <c r="D3507" s="456" t="s">
        <v>443</v>
      </c>
      <c r="E3507" s="456"/>
      <c r="F3507" s="456"/>
      <c r="G3507" s="456"/>
      <c r="H3507" s="460"/>
      <c r="I3507" s="460"/>
      <c r="J3507" s="461"/>
      <c r="K3507" s="460"/>
      <c r="L3507" s="460"/>
      <c r="M3507" s="460"/>
      <c r="N3507" s="465"/>
      <c r="O3507" s="460"/>
      <c r="P3507" s="460"/>
      <c r="Q3507" s="460"/>
      <c r="R3507" s="460"/>
      <c r="S3507" s="460"/>
      <c r="T3507" s="461"/>
      <c r="U3507" s="460"/>
      <c r="V3507" s="460"/>
      <c r="W3507" s="460"/>
      <c r="X3507" s="460"/>
      <c r="Y3507" s="461"/>
      <c r="Z3507" s="460"/>
      <c r="AA3507" s="170"/>
      <c r="AB3507" s="170"/>
      <c r="AC3507" s="170"/>
      <c r="AD3507" s="170"/>
      <c r="AE3507" s="343">
        <f>Input!$AC$73</f>
        <v>5</v>
      </c>
      <c r="AF3507" s="450">
        <f t="shared" ref="AF3507:AI3507" si="2463">(AE3507-AE$9)*(AE3507&gt;AF$9)</f>
        <v>4</v>
      </c>
      <c r="AG3507" s="450">
        <f t="shared" si="2463"/>
        <v>3</v>
      </c>
      <c r="AH3507" s="450">
        <f t="shared" si="2463"/>
        <v>2</v>
      </c>
      <c r="AI3507" s="451">
        <f t="shared" si="2463"/>
        <v>1</v>
      </c>
      <c r="AJ3507" s="450">
        <f t="shared" si="2445"/>
        <v>0</v>
      </c>
      <c r="AK3507" s="450">
        <f t="shared" si="2445"/>
        <v>0</v>
      </c>
      <c r="AL3507" s="450">
        <f t="shared" si="2446"/>
        <v>0</v>
      </c>
      <c r="AM3507" s="450">
        <f t="shared" si="2447"/>
        <v>0</v>
      </c>
      <c r="AN3507" s="451">
        <f t="shared" si="2448"/>
        <v>0</v>
      </c>
    </row>
    <row r="3508" spans="1:40" outlineLevel="2">
      <c r="A3508" s="882">
        <f>ROW()</f>
        <v>3508</v>
      </c>
      <c r="B3508" s="453"/>
      <c r="H3508" s="458"/>
      <c r="I3508" s="458"/>
      <c r="J3508" s="459"/>
      <c r="K3508" s="458"/>
      <c r="L3508" s="458"/>
      <c r="M3508" s="458"/>
      <c r="N3508" s="463"/>
      <c r="O3508" s="458"/>
      <c r="P3508" s="458"/>
      <c r="Q3508" s="458"/>
      <c r="R3508" s="458"/>
      <c r="S3508" s="458"/>
      <c r="T3508" s="459"/>
      <c r="U3508" s="439"/>
      <c r="V3508" s="439"/>
      <c r="W3508" s="439"/>
      <c r="X3508" s="439"/>
      <c r="Y3508" s="443"/>
      <c r="Z3508" s="439"/>
      <c r="AA3508" s="439"/>
      <c r="AB3508" s="439"/>
      <c r="AC3508" s="439"/>
      <c r="AD3508" s="439"/>
      <c r="AE3508" s="443"/>
      <c r="AF3508" s="439"/>
      <c r="AG3508" s="439"/>
      <c r="AH3508" s="439"/>
      <c r="AI3508" s="440"/>
      <c r="AJ3508" s="443"/>
      <c r="AK3508" s="439"/>
      <c r="AL3508" s="439"/>
      <c r="AM3508" s="439"/>
      <c r="AN3508" s="440"/>
    </row>
    <row r="3509" spans="1:40" outlineLevel="1">
      <c r="A3509" s="732" t="s">
        <v>20</v>
      </c>
      <c r="B3509" s="733"/>
      <c r="C3509" s="881"/>
      <c r="D3509" s="733"/>
      <c r="E3509" s="733"/>
      <c r="F3509" s="733"/>
      <c r="G3509" s="730"/>
      <c r="H3509" s="733"/>
      <c r="I3509" s="730"/>
      <c r="J3509" s="729"/>
      <c r="K3509" s="730"/>
      <c r="L3509" s="730"/>
      <c r="M3509" s="730"/>
      <c r="N3509" s="731"/>
      <c r="O3509" s="730"/>
      <c r="P3509" s="730"/>
      <c r="Q3509" s="730"/>
      <c r="R3509" s="730"/>
      <c r="S3509" s="730"/>
      <c r="T3509" s="729"/>
      <c r="U3509" s="730"/>
      <c r="V3509" s="730"/>
      <c r="W3509" s="730"/>
      <c r="X3509" s="730"/>
      <c r="Y3509" s="729"/>
      <c r="Z3509" s="730"/>
      <c r="AA3509" s="730"/>
      <c r="AB3509" s="730"/>
      <c r="AC3509" s="730"/>
      <c r="AD3509" s="730"/>
      <c r="AE3509" s="729"/>
      <c r="AF3509" s="730"/>
      <c r="AG3509" s="730"/>
      <c r="AH3509" s="730"/>
      <c r="AI3509" s="731"/>
      <c r="AJ3509" s="729"/>
      <c r="AK3509" s="730"/>
      <c r="AL3509" s="730"/>
      <c r="AM3509" s="730"/>
      <c r="AN3509" s="731"/>
    </row>
    <row r="3510" spans="1:40" outlineLevel="2">
      <c r="A3510" s="882">
        <f>ROW()</f>
        <v>3510</v>
      </c>
      <c r="B3510" s="453"/>
      <c r="D3510" s="452" t="s">
        <v>300</v>
      </c>
      <c r="H3510" s="458"/>
      <c r="I3510" s="458"/>
      <c r="J3510" s="459"/>
      <c r="K3510" s="458"/>
      <c r="L3510" s="458"/>
      <c r="M3510" s="458"/>
      <c r="N3510" s="463"/>
      <c r="O3510" s="458"/>
      <c r="P3510" s="458"/>
      <c r="Q3510" s="458"/>
      <c r="R3510" s="458"/>
      <c r="S3510" s="458"/>
      <c r="T3510" s="459"/>
      <c r="U3510" s="439"/>
      <c r="V3510" s="439"/>
      <c r="W3510" s="439"/>
      <c r="X3510" s="439"/>
      <c r="Y3510" s="443"/>
      <c r="Z3510" s="439"/>
      <c r="AA3510" s="439"/>
      <c r="AB3510" s="439"/>
      <c r="AC3510" s="439"/>
      <c r="AD3510" s="439">
        <f>AC3600</f>
        <v>0</v>
      </c>
      <c r="AE3510" s="443">
        <f t="shared" ref="AE3510:AH3510" si="2464">AD3600</f>
        <v>2.3364747122585503</v>
      </c>
      <c r="AF3510" s="439">
        <f t="shared" si="2464"/>
        <v>2.2196509766456227</v>
      </c>
      <c r="AG3510" s="439">
        <f t="shared" si="2464"/>
        <v>2.1028272410326951</v>
      </c>
      <c r="AH3510" s="439">
        <f t="shared" si="2464"/>
        <v>1.9860035054197676</v>
      </c>
      <c r="AI3510" s="440">
        <f>AH3600</f>
        <v>1.86917976980684</v>
      </c>
      <c r="AJ3510" s="443">
        <f t="shared" ref="AJ3510:AJ3521" si="2465">AI3600</f>
        <v>1.7523560341939124</v>
      </c>
      <c r="AK3510" s="439">
        <f t="shared" ref="AK3510:AK3521" si="2466">AJ3600</f>
        <v>1.6355322985809848</v>
      </c>
      <c r="AL3510" s="439">
        <f t="shared" ref="AL3510:AL3521" si="2467">AK3600</f>
        <v>1.5187085629680572</v>
      </c>
      <c r="AM3510" s="439">
        <f t="shared" ref="AM3510:AM3521" si="2468">AL3600</f>
        <v>1.4018848273551296</v>
      </c>
      <c r="AN3510" s="440">
        <f>AM3600</f>
        <v>1.2850610917422021</v>
      </c>
    </row>
    <row r="3511" spans="1:40" outlineLevel="2">
      <c r="A3511" s="882">
        <f>ROW()</f>
        <v>3511</v>
      </c>
      <c r="B3511" s="453"/>
      <c r="D3511" s="452" t="s">
        <v>301</v>
      </c>
      <c r="H3511" s="458"/>
      <c r="I3511" s="458"/>
      <c r="J3511" s="459"/>
      <c r="K3511" s="458"/>
      <c r="L3511" s="458"/>
      <c r="M3511" s="458"/>
      <c r="N3511" s="463"/>
      <c r="O3511" s="458"/>
      <c r="P3511" s="458"/>
      <c r="Q3511" s="458"/>
      <c r="R3511" s="458"/>
      <c r="S3511" s="458"/>
      <c r="T3511" s="459"/>
      <c r="U3511" s="439"/>
      <c r="V3511" s="439"/>
      <c r="W3511" s="439"/>
      <c r="X3511" s="439"/>
      <c r="Y3511" s="443"/>
      <c r="Z3511" s="439"/>
      <c r="AA3511" s="439"/>
      <c r="AB3511" s="439"/>
      <c r="AC3511" s="439"/>
      <c r="AD3511" s="439">
        <f>AC3601</f>
        <v>0</v>
      </c>
      <c r="AE3511" s="443">
        <f t="shared" ref="AE3511:AH3520" si="2469">AD3601</f>
        <v>-5.6616041684186678E-2</v>
      </c>
      <c r="AF3511" s="439">
        <f t="shared" si="2469"/>
        <v>0</v>
      </c>
      <c r="AG3511" s="439">
        <f t="shared" si="2469"/>
        <v>0</v>
      </c>
      <c r="AH3511" s="439">
        <f t="shared" si="2469"/>
        <v>0</v>
      </c>
      <c r="AI3511" s="440">
        <f>AH3601</f>
        <v>0</v>
      </c>
      <c r="AJ3511" s="443">
        <f t="shared" si="2465"/>
        <v>0</v>
      </c>
      <c r="AK3511" s="439">
        <f t="shared" si="2466"/>
        <v>0</v>
      </c>
      <c r="AL3511" s="439">
        <f t="shared" si="2467"/>
        <v>0</v>
      </c>
      <c r="AM3511" s="439">
        <f t="shared" si="2468"/>
        <v>0</v>
      </c>
      <c r="AN3511" s="440">
        <f>AM3601</f>
        <v>0</v>
      </c>
    </row>
    <row r="3512" spans="1:40" outlineLevel="2">
      <c r="A3512" s="882">
        <f>ROW()</f>
        <v>3512</v>
      </c>
      <c r="B3512" s="453"/>
      <c r="D3512" s="452" t="s">
        <v>29</v>
      </c>
      <c r="H3512" s="458"/>
      <c r="I3512" s="458"/>
      <c r="J3512" s="459"/>
      <c r="K3512" s="458"/>
      <c r="L3512" s="458"/>
      <c r="M3512" s="458"/>
      <c r="N3512" s="463"/>
      <c r="O3512" s="458"/>
      <c r="P3512" s="458"/>
      <c r="Q3512" s="458"/>
      <c r="R3512" s="458"/>
      <c r="S3512" s="458"/>
      <c r="T3512" s="459"/>
      <c r="U3512" s="439"/>
      <c r="V3512" s="439"/>
      <c r="W3512" s="439"/>
      <c r="X3512" s="439"/>
      <c r="Y3512" s="443"/>
      <c r="Z3512" s="439"/>
      <c r="AA3512" s="439"/>
      <c r="AB3512" s="439"/>
      <c r="AC3512" s="439"/>
      <c r="AD3512" s="439">
        <f t="shared" ref="AD3512:AD3519" si="2470">AC3602</f>
        <v>0</v>
      </c>
      <c r="AE3512" s="443">
        <f t="shared" si="2469"/>
        <v>0</v>
      </c>
      <c r="AF3512" s="439">
        <f t="shared" si="2469"/>
        <v>0</v>
      </c>
      <c r="AG3512" s="439">
        <f t="shared" si="2469"/>
        <v>0</v>
      </c>
      <c r="AH3512" s="439">
        <f t="shared" si="2469"/>
        <v>0</v>
      </c>
      <c r="AI3512" s="440">
        <f t="shared" ref="AI3512:AI3520" si="2471">AH3602</f>
        <v>0</v>
      </c>
      <c r="AJ3512" s="443">
        <f t="shared" si="2465"/>
        <v>0</v>
      </c>
      <c r="AK3512" s="439">
        <f t="shared" si="2466"/>
        <v>0</v>
      </c>
      <c r="AL3512" s="439">
        <f t="shared" si="2467"/>
        <v>0</v>
      </c>
      <c r="AM3512" s="439">
        <f t="shared" si="2468"/>
        <v>0</v>
      </c>
      <c r="AN3512" s="440">
        <f t="shared" ref="AN3512:AN3521" si="2472">AM3602</f>
        <v>0</v>
      </c>
    </row>
    <row r="3513" spans="1:40" outlineLevel="2">
      <c r="A3513" s="882">
        <f>ROW()</f>
        <v>3513</v>
      </c>
      <c r="B3513" s="453"/>
      <c r="D3513" s="452" t="s">
        <v>30</v>
      </c>
      <c r="H3513" s="458"/>
      <c r="I3513" s="458"/>
      <c r="J3513" s="459"/>
      <c r="K3513" s="458"/>
      <c r="L3513" s="458"/>
      <c r="M3513" s="458"/>
      <c r="N3513" s="463"/>
      <c r="O3513" s="458"/>
      <c r="P3513" s="458"/>
      <c r="Q3513" s="458"/>
      <c r="R3513" s="458"/>
      <c r="S3513" s="458"/>
      <c r="T3513" s="459"/>
      <c r="U3513" s="439"/>
      <c r="V3513" s="439"/>
      <c r="W3513" s="439"/>
      <c r="X3513" s="439"/>
      <c r="Y3513" s="443"/>
      <c r="Z3513" s="439"/>
      <c r="AA3513" s="439"/>
      <c r="AB3513" s="439"/>
      <c r="AC3513" s="439"/>
      <c r="AD3513" s="439">
        <f t="shared" si="2470"/>
        <v>0</v>
      </c>
      <c r="AE3513" s="443">
        <f t="shared" si="2469"/>
        <v>27.94802366218326</v>
      </c>
      <c r="AF3513" s="439">
        <f t="shared" si="2469"/>
        <v>26.550622479074097</v>
      </c>
      <c r="AG3513" s="439">
        <f t="shared" si="2469"/>
        <v>25.153221295964933</v>
      </c>
      <c r="AH3513" s="439">
        <f t="shared" si="2469"/>
        <v>23.755820112855769</v>
      </c>
      <c r="AI3513" s="440">
        <f t="shared" si="2471"/>
        <v>22.358418929746605</v>
      </c>
      <c r="AJ3513" s="443">
        <f t="shared" si="2465"/>
        <v>20.961017746637442</v>
      </c>
      <c r="AK3513" s="439">
        <f t="shared" si="2466"/>
        <v>19.563616563528278</v>
      </c>
      <c r="AL3513" s="439">
        <f t="shared" si="2467"/>
        <v>18.166215380419114</v>
      </c>
      <c r="AM3513" s="439">
        <f t="shared" si="2468"/>
        <v>16.76881419730995</v>
      </c>
      <c r="AN3513" s="440">
        <f t="shared" si="2472"/>
        <v>15.371413014200789</v>
      </c>
    </row>
    <row r="3514" spans="1:40" outlineLevel="2">
      <c r="A3514" s="882">
        <f>ROW()</f>
        <v>3514</v>
      </c>
      <c r="B3514" s="453"/>
      <c r="D3514" s="452" t="s">
        <v>31</v>
      </c>
      <c r="H3514" s="458"/>
      <c r="I3514" s="458"/>
      <c r="J3514" s="459"/>
      <c r="K3514" s="458"/>
      <c r="L3514" s="458"/>
      <c r="M3514" s="458"/>
      <c r="N3514" s="463"/>
      <c r="O3514" s="458"/>
      <c r="P3514" s="458"/>
      <c r="Q3514" s="458"/>
      <c r="R3514" s="458"/>
      <c r="S3514" s="458"/>
      <c r="T3514" s="459"/>
      <c r="U3514" s="439"/>
      <c r="V3514" s="439"/>
      <c r="W3514" s="439"/>
      <c r="X3514" s="439"/>
      <c r="Y3514" s="443"/>
      <c r="Z3514" s="439"/>
      <c r="AA3514" s="439"/>
      <c r="AB3514" s="439"/>
      <c r="AC3514" s="439"/>
      <c r="AD3514" s="439">
        <f t="shared" si="2470"/>
        <v>0</v>
      </c>
      <c r="AE3514" s="443">
        <f t="shared" si="2469"/>
        <v>0</v>
      </c>
      <c r="AF3514" s="439">
        <f t="shared" si="2469"/>
        <v>0</v>
      </c>
      <c r="AG3514" s="439">
        <f t="shared" si="2469"/>
        <v>0</v>
      </c>
      <c r="AH3514" s="439">
        <f t="shared" si="2469"/>
        <v>0</v>
      </c>
      <c r="AI3514" s="440">
        <f t="shared" si="2471"/>
        <v>0</v>
      </c>
      <c r="AJ3514" s="443">
        <f t="shared" si="2465"/>
        <v>0</v>
      </c>
      <c r="AK3514" s="439">
        <f t="shared" si="2466"/>
        <v>0</v>
      </c>
      <c r="AL3514" s="439">
        <f t="shared" si="2467"/>
        <v>0</v>
      </c>
      <c r="AM3514" s="439">
        <f t="shared" si="2468"/>
        <v>0</v>
      </c>
      <c r="AN3514" s="440">
        <f t="shared" si="2472"/>
        <v>0</v>
      </c>
    </row>
    <row r="3515" spans="1:40" outlineLevel="2">
      <c r="A3515" s="882">
        <f>ROW()</f>
        <v>3515</v>
      </c>
      <c r="B3515" s="453"/>
      <c r="D3515" s="452" t="s">
        <v>32</v>
      </c>
      <c r="H3515" s="458"/>
      <c r="I3515" s="458"/>
      <c r="J3515" s="459"/>
      <c r="K3515" s="458"/>
      <c r="L3515" s="458"/>
      <c r="M3515" s="458"/>
      <c r="N3515" s="463"/>
      <c r="O3515" s="458"/>
      <c r="P3515" s="458"/>
      <c r="Q3515" s="458"/>
      <c r="R3515" s="458"/>
      <c r="S3515" s="458"/>
      <c r="T3515" s="459"/>
      <c r="U3515" s="439"/>
      <c r="V3515" s="439"/>
      <c r="W3515" s="439"/>
      <c r="X3515" s="439"/>
      <c r="Y3515" s="443"/>
      <c r="Z3515" s="439"/>
      <c r="AA3515" s="439"/>
      <c r="AB3515" s="439"/>
      <c r="AC3515" s="439"/>
      <c r="AD3515" s="439">
        <f t="shared" si="2470"/>
        <v>0</v>
      </c>
      <c r="AE3515" s="443">
        <f t="shared" si="2469"/>
        <v>0.44814069123587891</v>
      </c>
      <c r="AF3515" s="439">
        <f t="shared" si="2469"/>
        <v>0.43693717395498194</v>
      </c>
      <c r="AG3515" s="439">
        <f t="shared" si="2469"/>
        <v>0.42573365667408497</v>
      </c>
      <c r="AH3515" s="439">
        <f t="shared" si="2469"/>
        <v>0.414530139393188</v>
      </c>
      <c r="AI3515" s="440">
        <f t="shared" si="2471"/>
        <v>0.40332662211229103</v>
      </c>
      <c r="AJ3515" s="443">
        <f t="shared" si="2465"/>
        <v>0.39212310483139406</v>
      </c>
      <c r="AK3515" s="439">
        <f t="shared" si="2466"/>
        <v>0.3809195875504971</v>
      </c>
      <c r="AL3515" s="439">
        <f t="shared" si="2467"/>
        <v>0.36971607026960013</v>
      </c>
      <c r="AM3515" s="439">
        <f t="shared" si="2468"/>
        <v>0.35851255298870316</v>
      </c>
      <c r="AN3515" s="440">
        <f t="shared" si="2472"/>
        <v>0.34730903570780619</v>
      </c>
    </row>
    <row r="3516" spans="1:40" outlineLevel="2">
      <c r="A3516" s="882">
        <f>ROW()</f>
        <v>3516</v>
      </c>
      <c r="B3516" s="453"/>
      <c r="D3516" s="452" t="s">
        <v>33</v>
      </c>
      <c r="H3516" s="458"/>
      <c r="I3516" s="458"/>
      <c r="J3516" s="459"/>
      <c r="K3516" s="458"/>
      <c r="L3516" s="458"/>
      <c r="M3516" s="458"/>
      <c r="N3516" s="463"/>
      <c r="O3516" s="458"/>
      <c r="P3516" s="458"/>
      <c r="Q3516" s="458"/>
      <c r="R3516" s="458"/>
      <c r="S3516" s="458"/>
      <c r="T3516" s="459"/>
      <c r="U3516" s="439"/>
      <c r="V3516" s="439"/>
      <c r="W3516" s="439"/>
      <c r="X3516" s="439"/>
      <c r="Y3516" s="443"/>
      <c r="Z3516" s="439"/>
      <c r="AA3516" s="439"/>
      <c r="AB3516" s="439"/>
      <c r="AC3516" s="439"/>
      <c r="AD3516" s="439">
        <f t="shared" si="2470"/>
        <v>0</v>
      </c>
      <c r="AE3516" s="443">
        <f t="shared" si="2469"/>
        <v>-0.58959547272843538</v>
      </c>
      <c r="AF3516" s="439">
        <f t="shared" si="2469"/>
        <v>0</v>
      </c>
      <c r="AG3516" s="439">
        <f t="shared" si="2469"/>
        <v>0</v>
      </c>
      <c r="AH3516" s="439">
        <f t="shared" si="2469"/>
        <v>0</v>
      </c>
      <c r="AI3516" s="440">
        <f t="shared" si="2471"/>
        <v>0</v>
      </c>
      <c r="AJ3516" s="443">
        <f t="shared" si="2465"/>
        <v>0</v>
      </c>
      <c r="AK3516" s="439">
        <f t="shared" si="2466"/>
        <v>0</v>
      </c>
      <c r="AL3516" s="439">
        <f t="shared" si="2467"/>
        <v>0</v>
      </c>
      <c r="AM3516" s="439">
        <f t="shared" si="2468"/>
        <v>0</v>
      </c>
      <c r="AN3516" s="440">
        <f t="shared" si="2472"/>
        <v>0</v>
      </c>
    </row>
    <row r="3517" spans="1:40" outlineLevel="2">
      <c r="A3517" s="882">
        <f>ROW()</f>
        <v>3517</v>
      </c>
      <c r="B3517" s="453"/>
      <c r="D3517" s="452" t="s">
        <v>27</v>
      </c>
      <c r="H3517" s="458"/>
      <c r="I3517" s="458"/>
      <c r="J3517" s="459"/>
      <c r="K3517" s="458"/>
      <c r="L3517" s="458"/>
      <c r="M3517" s="458"/>
      <c r="N3517" s="463"/>
      <c r="O3517" s="458"/>
      <c r="P3517" s="458"/>
      <c r="Q3517" s="458"/>
      <c r="R3517" s="458"/>
      <c r="S3517" s="458"/>
      <c r="T3517" s="459"/>
      <c r="U3517" s="439"/>
      <c r="V3517" s="439"/>
      <c r="W3517" s="439"/>
      <c r="X3517" s="439"/>
      <c r="Y3517" s="443"/>
      <c r="Z3517" s="439"/>
      <c r="AA3517" s="439"/>
      <c r="AB3517" s="439"/>
      <c r="AC3517" s="439"/>
      <c r="AD3517" s="439">
        <f t="shared" si="2470"/>
        <v>0</v>
      </c>
      <c r="AE3517" s="443">
        <f t="shared" si="2469"/>
        <v>1.3918310391242517</v>
      </c>
      <c r="AF3517" s="439">
        <f t="shared" si="2469"/>
        <v>1.3570352631461453</v>
      </c>
      <c r="AG3517" s="439">
        <f t="shared" si="2469"/>
        <v>1.322239487168039</v>
      </c>
      <c r="AH3517" s="439">
        <f t="shared" si="2469"/>
        <v>1.2874437111899326</v>
      </c>
      <c r="AI3517" s="440">
        <f t="shared" si="2471"/>
        <v>1.2526479352118263</v>
      </c>
      <c r="AJ3517" s="443">
        <f t="shared" si="2465"/>
        <v>1.2178521592337199</v>
      </c>
      <c r="AK3517" s="439">
        <f t="shared" si="2466"/>
        <v>1.1830563832556136</v>
      </c>
      <c r="AL3517" s="439">
        <f t="shared" si="2467"/>
        <v>1.1482606072775072</v>
      </c>
      <c r="AM3517" s="439">
        <f t="shared" si="2468"/>
        <v>1.1134648312994009</v>
      </c>
      <c r="AN3517" s="440">
        <f t="shared" si="2472"/>
        <v>1.0786690553212945</v>
      </c>
    </row>
    <row r="3518" spans="1:40" outlineLevel="2">
      <c r="A3518" s="882">
        <f>ROW()</f>
        <v>3518</v>
      </c>
      <c r="B3518" s="453"/>
      <c r="D3518" s="452" t="s">
        <v>34</v>
      </c>
      <c r="H3518" s="458"/>
      <c r="I3518" s="458"/>
      <c r="J3518" s="459"/>
      <c r="K3518" s="458"/>
      <c r="L3518" s="458"/>
      <c r="M3518" s="458"/>
      <c r="N3518" s="463"/>
      <c r="O3518" s="458"/>
      <c r="P3518" s="458"/>
      <c r="Q3518" s="458"/>
      <c r="R3518" s="458"/>
      <c r="S3518" s="458"/>
      <c r="T3518" s="459"/>
      <c r="U3518" s="439"/>
      <c r="V3518" s="439"/>
      <c r="W3518" s="439"/>
      <c r="X3518" s="439"/>
      <c r="Y3518" s="443"/>
      <c r="Z3518" s="439"/>
      <c r="AA3518" s="439"/>
      <c r="AB3518" s="439"/>
      <c r="AC3518" s="439"/>
      <c r="AD3518" s="439">
        <f t="shared" si="2470"/>
        <v>0</v>
      </c>
      <c r="AE3518" s="443">
        <f t="shared" si="2469"/>
        <v>28.75545148010216</v>
      </c>
      <c r="AF3518" s="439">
        <f t="shared" si="2469"/>
        <v>26.838421381428681</v>
      </c>
      <c r="AG3518" s="439">
        <f t="shared" si="2469"/>
        <v>24.921391282755202</v>
      </c>
      <c r="AH3518" s="439">
        <f t="shared" si="2469"/>
        <v>23.004361184081723</v>
      </c>
      <c r="AI3518" s="440">
        <f t="shared" si="2471"/>
        <v>21.087331085408245</v>
      </c>
      <c r="AJ3518" s="443">
        <f t="shared" si="2465"/>
        <v>19.17030098673477</v>
      </c>
      <c r="AK3518" s="439">
        <f t="shared" si="2466"/>
        <v>17.253270888061294</v>
      </c>
      <c r="AL3518" s="439">
        <f t="shared" si="2467"/>
        <v>15.336240789387817</v>
      </c>
      <c r="AM3518" s="439">
        <f t="shared" si="2468"/>
        <v>13.41921069071434</v>
      </c>
      <c r="AN3518" s="440">
        <f t="shared" si="2472"/>
        <v>11.502180592040864</v>
      </c>
    </row>
    <row r="3519" spans="1:40" outlineLevel="2">
      <c r="A3519" s="882">
        <f>ROW()</f>
        <v>3519</v>
      </c>
      <c r="B3519" s="453"/>
      <c r="D3519" s="452" t="s">
        <v>35</v>
      </c>
      <c r="H3519" s="458"/>
      <c r="I3519" s="458"/>
      <c r="J3519" s="459"/>
      <c r="K3519" s="458"/>
      <c r="L3519" s="458"/>
      <c r="M3519" s="458"/>
      <c r="N3519" s="463"/>
      <c r="O3519" s="458"/>
      <c r="P3519" s="458"/>
      <c r="Q3519" s="458"/>
      <c r="R3519" s="458"/>
      <c r="S3519" s="458"/>
      <c r="T3519" s="459"/>
      <c r="U3519" s="439"/>
      <c r="V3519" s="439"/>
      <c r="W3519" s="439"/>
      <c r="X3519" s="439"/>
      <c r="Y3519" s="443"/>
      <c r="Z3519" s="439"/>
      <c r="AA3519" s="439"/>
      <c r="AB3519" s="439"/>
      <c r="AC3519" s="439"/>
      <c r="AD3519" s="439">
        <f t="shared" si="2470"/>
        <v>0</v>
      </c>
      <c r="AE3519" s="443">
        <f t="shared" si="2469"/>
        <v>0.58687119841586277</v>
      </c>
      <c r="AF3519" s="439">
        <f t="shared" si="2469"/>
        <v>0.52818407857427652</v>
      </c>
      <c r="AG3519" s="439">
        <f t="shared" si="2469"/>
        <v>0.46949695873269026</v>
      </c>
      <c r="AH3519" s="439">
        <f t="shared" si="2469"/>
        <v>0.41080983889110401</v>
      </c>
      <c r="AI3519" s="440">
        <f t="shared" si="2471"/>
        <v>0.3521227190495177</v>
      </c>
      <c r="AJ3519" s="443">
        <f t="shared" si="2465"/>
        <v>0.29343559920793139</v>
      </c>
      <c r="AK3519" s="439">
        <f t="shared" si="2466"/>
        <v>0.2347484793663451</v>
      </c>
      <c r="AL3519" s="439">
        <f t="shared" si="2467"/>
        <v>0.17606135952475882</v>
      </c>
      <c r="AM3519" s="439">
        <f t="shared" si="2468"/>
        <v>0.11737423968317254</v>
      </c>
      <c r="AN3519" s="440">
        <f t="shared" si="2472"/>
        <v>5.8687119841586269E-2</v>
      </c>
    </row>
    <row r="3520" spans="1:40" outlineLevel="2">
      <c r="A3520" s="882">
        <f>ROW()</f>
        <v>3520</v>
      </c>
      <c r="B3520" s="453"/>
      <c r="D3520" s="452" t="s">
        <v>302</v>
      </c>
      <c r="H3520" s="458"/>
      <c r="I3520" s="458"/>
      <c r="J3520" s="459"/>
      <c r="K3520" s="458"/>
      <c r="L3520" s="458"/>
      <c r="M3520" s="458"/>
      <c r="N3520" s="463"/>
      <c r="O3520" s="458"/>
      <c r="P3520" s="458"/>
      <c r="Q3520" s="458"/>
      <c r="R3520" s="458"/>
      <c r="S3520" s="458"/>
      <c r="T3520" s="459"/>
      <c r="U3520" s="439"/>
      <c r="V3520" s="439"/>
      <c r="W3520" s="439"/>
      <c r="X3520" s="439"/>
      <c r="Y3520" s="443"/>
      <c r="Z3520" s="439"/>
      <c r="AA3520" s="439"/>
      <c r="AB3520" s="439"/>
      <c r="AC3520" s="439"/>
      <c r="AD3520" s="439">
        <f t="shared" ref="AD3520" si="2473">AC3610</f>
        <v>0</v>
      </c>
      <c r="AE3520" s="443">
        <f t="shared" si="2469"/>
        <v>2.1486393523867098</v>
      </c>
      <c r="AF3520" s="439">
        <f t="shared" si="2469"/>
        <v>1.9337754171480388</v>
      </c>
      <c r="AG3520" s="439">
        <f t="shared" si="2469"/>
        <v>1.7189114819093678</v>
      </c>
      <c r="AH3520" s="439">
        <f t="shared" si="2469"/>
        <v>1.5040475466706968</v>
      </c>
      <c r="AI3520" s="440">
        <f t="shared" si="2471"/>
        <v>1.2891836114320259</v>
      </c>
      <c r="AJ3520" s="443">
        <f t="shared" si="2465"/>
        <v>1.0743196761933549</v>
      </c>
      <c r="AK3520" s="439">
        <f t="shared" si="2466"/>
        <v>0.85945574095468391</v>
      </c>
      <c r="AL3520" s="439">
        <f t="shared" si="2467"/>
        <v>0.64459180571601293</v>
      </c>
      <c r="AM3520" s="439">
        <f t="shared" si="2468"/>
        <v>0.42972787047734196</v>
      </c>
      <c r="AN3520" s="440">
        <f t="shared" si="2472"/>
        <v>0.21486393523867098</v>
      </c>
    </row>
    <row r="3521" spans="1:40" outlineLevel="2">
      <c r="A3521" s="882">
        <f>ROW()</f>
        <v>3521</v>
      </c>
      <c r="B3521" s="453"/>
      <c r="D3521" s="452" t="s">
        <v>36</v>
      </c>
      <c r="H3521" s="458"/>
      <c r="I3521" s="458"/>
      <c r="J3521" s="459"/>
      <c r="K3521" s="458"/>
      <c r="L3521" s="458"/>
      <c r="M3521" s="458"/>
      <c r="N3521" s="463"/>
      <c r="O3521" s="458"/>
      <c r="P3521" s="458"/>
      <c r="Q3521" s="458"/>
      <c r="R3521" s="458"/>
      <c r="S3521" s="458"/>
      <c r="T3521" s="459"/>
      <c r="U3521" s="439"/>
      <c r="V3521" s="439"/>
      <c r="W3521" s="439"/>
      <c r="X3521" s="439"/>
      <c r="Y3521" s="443"/>
      <c r="Z3521" s="439"/>
      <c r="AA3521" s="439"/>
      <c r="AB3521" s="439"/>
      <c r="AC3521" s="439"/>
      <c r="AD3521" s="439">
        <f t="shared" ref="AD3521" si="2474">AC3611</f>
        <v>0</v>
      </c>
      <c r="AE3521" s="443">
        <f t="shared" ref="AE3521:AH3521" si="2475">AD3611</f>
        <v>1.0471260698587534</v>
      </c>
      <c r="AF3521" s="439">
        <f t="shared" si="2475"/>
        <v>0.78534455239406509</v>
      </c>
      <c r="AG3521" s="439">
        <f t="shared" si="2475"/>
        <v>0.52356303492937672</v>
      </c>
      <c r="AH3521" s="439">
        <f t="shared" si="2475"/>
        <v>0.26178151746468836</v>
      </c>
      <c r="AI3521" s="440">
        <f t="shared" ref="AI3521" si="2476">AH3611</f>
        <v>0</v>
      </c>
      <c r="AJ3521" s="443">
        <f t="shared" si="2465"/>
        <v>0</v>
      </c>
      <c r="AK3521" s="439">
        <f t="shared" si="2466"/>
        <v>0</v>
      </c>
      <c r="AL3521" s="439">
        <f t="shared" si="2467"/>
        <v>0</v>
      </c>
      <c r="AM3521" s="439">
        <f t="shared" si="2468"/>
        <v>0</v>
      </c>
      <c r="AN3521" s="440">
        <f t="shared" si="2472"/>
        <v>0</v>
      </c>
    </row>
    <row r="3522" spans="1:40" outlineLevel="2">
      <c r="A3522" s="882">
        <f>ROW()</f>
        <v>3522</v>
      </c>
      <c r="B3522" s="453"/>
      <c r="D3522" s="452" t="s">
        <v>583</v>
      </c>
      <c r="H3522" s="458"/>
      <c r="I3522" s="458"/>
      <c r="J3522" s="459"/>
      <c r="K3522" s="458"/>
      <c r="L3522" s="458"/>
      <c r="M3522" s="458"/>
      <c r="N3522" s="463"/>
      <c r="O3522" s="458"/>
      <c r="P3522" s="458"/>
      <c r="Q3522" s="458"/>
      <c r="R3522" s="458"/>
      <c r="S3522" s="458"/>
      <c r="T3522" s="459"/>
      <c r="U3522" s="439"/>
      <c r="V3522" s="439"/>
      <c r="W3522" s="439"/>
      <c r="X3522" s="439"/>
      <c r="Y3522" s="443"/>
      <c r="Z3522" s="439"/>
      <c r="AA3522" s="439"/>
      <c r="AB3522" s="439"/>
      <c r="AC3522" s="439"/>
      <c r="AD3522" s="439">
        <f>AC3612</f>
        <v>0</v>
      </c>
      <c r="AE3522" s="443">
        <f t="shared" ref="AE3522:AH3522" si="2477">AD3612</f>
        <v>0.93316730784766277</v>
      </c>
      <c r="AF3522" s="439">
        <f t="shared" si="2477"/>
        <v>0.83985057706289645</v>
      </c>
      <c r="AG3522" s="439">
        <f t="shared" si="2477"/>
        <v>0.74653384627813013</v>
      </c>
      <c r="AH3522" s="439">
        <f t="shared" si="2477"/>
        <v>0.65321711549336392</v>
      </c>
      <c r="AI3522" s="440">
        <f t="shared" ref="AI3522:AN3525" si="2478">AH3612</f>
        <v>0.5599003847085976</v>
      </c>
      <c r="AJ3522" s="443">
        <f t="shared" si="2478"/>
        <v>0.46658365392383133</v>
      </c>
      <c r="AK3522" s="439">
        <f t="shared" si="2478"/>
        <v>0.37326692313906507</v>
      </c>
      <c r="AL3522" s="439">
        <f t="shared" si="2478"/>
        <v>0.2799501923542988</v>
      </c>
      <c r="AM3522" s="439">
        <f t="shared" si="2478"/>
        <v>0.18663346156953253</v>
      </c>
      <c r="AN3522" s="440">
        <f t="shared" si="2478"/>
        <v>9.3316730784766266E-2</v>
      </c>
    </row>
    <row r="3523" spans="1:40" outlineLevel="2">
      <c r="A3523" s="882">
        <f>ROW()</f>
        <v>3523</v>
      </c>
      <c r="B3523" s="453"/>
      <c r="D3523" s="452" t="s">
        <v>81</v>
      </c>
      <c r="H3523" s="458"/>
      <c r="I3523" s="458"/>
      <c r="J3523" s="459"/>
      <c r="K3523" s="458"/>
      <c r="L3523" s="458"/>
      <c r="M3523" s="458"/>
      <c r="N3523" s="463"/>
      <c r="O3523" s="458"/>
      <c r="P3523" s="458"/>
      <c r="Q3523" s="458"/>
      <c r="R3523" s="458"/>
      <c r="S3523" s="458"/>
      <c r="T3523" s="459"/>
      <c r="U3523" s="439"/>
      <c r="V3523" s="439"/>
      <c r="W3523" s="439"/>
      <c r="X3523" s="439"/>
      <c r="Y3523" s="443"/>
      <c r="Z3523" s="439"/>
      <c r="AA3523" s="439"/>
      <c r="AB3523" s="439"/>
      <c r="AC3523" s="439"/>
      <c r="AD3523" s="439">
        <f>AC3613</f>
        <v>0</v>
      </c>
      <c r="AE3523" s="443">
        <f t="shared" ref="AE3523:AH3523" si="2479">AD3613</f>
        <v>0</v>
      </c>
      <c r="AF3523" s="439">
        <f t="shared" si="2479"/>
        <v>0</v>
      </c>
      <c r="AG3523" s="439">
        <f t="shared" si="2479"/>
        <v>0</v>
      </c>
      <c r="AH3523" s="439">
        <f t="shared" si="2479"/>
        <v>0</v>
      </c>
      <c r="AI3523" s="440">
        <f t="shared" si="2478"/>
        <v>0</v>
      </c>
      <c r="AJ3523" s="443">
        <f t="shared" si="2478"/>
        <v>0</v>
      </c>
      <c r="AK3523" s="439">
        <f t="shared" si="2478"/>
        <v>0</v>
      </c>
      <c r="AL3523" s="439">
        <f t="shared" si="2478"/>
        <v>0</v>
      </c>
      <c r="AM3523" s="439">
        <f t="shared" si="2478"/>
        <v>0</v>
      </c>
      <c r="AN3523" s="440">
        <f t="shared" si="2478"/>
        <v>0</v>
      </c>
    </row>
    <row r="3524" spans="1:40" outlineLevel="2">
      <c r="A3524" s="882">
        <f>ROW()</f>
        <v>3524</v>
      </c>
      <c r="B3524" s="453"/>
      <c r="D3524" s="452" t="s">
        <v>28</v>
      </c>
      <c r="H3524" s="458"/>
      <c r="I3524" s="458"/>
      <c r="J3524" s="459"/>
      <c r="K3524" s="458"/>
      <c r="L3524" s="458"/>
      <c r="M3524" s="458"/>
      <c r="N3524" s="463"/>
      <c r="O3524" s="458"/>
      <c r="P3524" s="458"/>
      <c r="Q3524" s="458"/>
      <c r="R3524" s="458"/>
      <c r="S3524" s="458"/>
      <c r="T3524" s="459"/>
      <c r="U3524" s="439"/>
      <c r="V3524" s="439"/>
      <c r="W3524" s="439"/>
      <c r="X3524" s="439"/>
      <c r="Y3524" s="443"/>
      <c r="Z3524" s="439"/>
      <c r="AA3524" s="439"/>
      <c r="AB3524" s="439"/>
      <c r="AC3524" s="439"/>
      <c r="AD3524" s="439">
        <f>AC3614</f>
        <v>0</v>
      </c>
      <c r="AE3524" s="443">
        <f t="shared" ref="AE3524:AH3524" si="2480">AD3614</f>
        <v>2.0481921741659939</v>
      </c>
      <c r="AF3524" s="439">
        <f t="shared" si="2480"/>
        <v>2.0481921741659939</v>
      </c>
      <c r="AG3524" s="439">
        <f t="shared" si="2480"/>
        <v>2.0481921741659939</v>
      </c>
      <c r="AH3524" s="439">
        <f t="shared" si="2480"/>
        <v>2.0481921741659939</v>
      </c>
      <c r="AI3524" s="440">
        <f t="shared" si="2478"/>
        <v>2.0481921741659939</v>
      </c>
      <c r="AJ3524" s="443">
        <f t="shared" si="2478"/>
        <v>2.0481921741659939</v>
      </c>
      <c r="AK3524" s="439">
        <f t="shared" si="2478"/>
        <v>2.0481921741659939</v>
      </c>
      <c r="AL3524" s="439">
        <f t="shared" si="2478"/>
        <v>2.0481921741659939</v>
      </c>
      <c r="AM3524" s="439">
        <f t="shared" si="2478"/>
        <v>2.0481921741659939</v>
      </c>
      <c r="AN3524" s="440">
        <f t="shared" si="2478"/>
        <v>2.0481921741659939</v>
      </c>
    </row>
    <row r="3525" spans="1:40" outlineLevel="2">
      <c r="A3525" s="882">
        <f>ROW()</f>
        <v>3525</v>
      </c>
      <c r="B3525" s="453"/>
      <c r="D3525" s="456" t="s">
        <v>443</v>
      </c>
      <c r="E3525" s="456"/>
      <c r="F3525" s="456"/>
      <c r="G3525" s="456"/>
      <c r="H3525" s="460"/>
      <c r="I3525" s="460"/>
      <c r="J3525" s="461"/>
      <c r="K3525" s="460"/>
      <c r="L3525" s="460"/>
      <c r="M3525" s="460"/>
      <c r="N3525" s="465"/>
      <c r="O3525" s="460"/>
      <c r="P3525" s="460"/>
      <c r="Q3525" s="460"/>
      <c r="R3525" s="460"/>
      <c r="S3525" s="460"/>
      <c r="T3525" s="461"/>
      <c r="U3525" s="441"/>
      <c r="V3525" s="441"/>
      <c r="W3525" s="441"/>
      <c r="X3525" s="441"/>
      <c r="Y3525" s="462"/>
      <c r="Z3525" s="441"/>
      <c r="AA3525" s="441"/>
      <c r="AB3525" s="441"/>
      <c r="AC3525" s="441"/>
      <c r="AD3525" s="441">
        <f>AC3615</f>
        <v>0</v>
      </c>
      <c r="AE3525" s="462">
        <f t="shared" ref="AE3525:AH3525" si="2481">AD3615</f>
        <v>0.67922804582269491</v>
      </c>
      <c r="AF3525" s="441">
        <f t="shared" si="2481"/>
        <v>0.54338243665815589</v>
      </c>
      <c r="AG3525" s="441">
        <f t="shared" si="2481"/>
        <v>0.40753682749361692</v>
      </c>
      <c r="AH3525" s="441">
        <f t="shared" si="2481"/>
        <v>0.27169121832907794</v>
      </c>
      <c r="AI3525" s="442">
        <f t="shared" si="2478"/>
        <v>0.13584560916453897</v>
      </c>
      <c r="AJ3525" s="462">
        <f t="shared" si="2478"/>
        <v>0</v>
      </c>
      <c r="AK3525" s="441">
        <f t="shared" si="2478"/>
        <v>0</v>
      </c>
      <c r="AL3525" s="441">
        <f t="shared" si="2478"/>
        <v>0</v>
      </c>
      <c r="AM3525" s="441">
        <f t="shared" si="2478"/>
        <v>0</v>
      </c>
      <c r="AN3525" s="442">
        <f t="shared" si="2478"/>
        <v>0</v>
      </c>
    </row>
    <row r="3526" spans="1:40" outlineLevel="2">
      <c r="A3526" s="882">
        <f>ROW()</f>
        <v>3526</v>
      </c>
      <c r="B3526" s="453"/>
      <c r="D3526" s="452" t="s">
        <v>24</v>
      </c>
      <c r="H3526" s="458"/>
      <c r="I3526" s="458"/>
      <c r="J3526" s="459"/>
      <c r="K3526" s="458"/>
      <c r="L3526" s="458"/>
      <c r="M3526" s="458"/>
      <c r="N3526" s="463"/>
      <c r="O3526" s="458"/>
      <c r="P3526" s="458"/>
      <c r="Q3526" s="458"/>
      <c r="R3526" s="458"/>
      <c r="S3526" s="458"/>
      <c r="T3526" s="459"/>
      <c r="U3526" s="439"/>
      <c r="V3526" s="439"/>
      <c r="W3526" s="439"/>
      <c r="X3526" s="439"/>
      <c r="Y3526" s="443"/>
      <c r="Z3526" s="439"/>
      <c r="AA3526" s="439"/>
      <c r="AB3526" s="439"/>
      <c r="AC3526" s="439"/>
      <c r="AD3526" s="439">
        <f t="shared" ref="AD3526:AN3526" si="2482">SUM(AD3510:AD3525)</f>
        <v>0</v>
      </c>
      <c r="AE3526" s="443">
        <f t="shared" si="2482"/>
        <v>67.67693421898916</v>
      </c>
      <c r="AF3526" s="439">
        <f t="shared" si="2482"/>
        <v>64.081396510252944</v>
      </c>
      <c r="AG3526" s="439">
        <f t="shared" si="2482"/>
        <v>59.839647287104128</v>
      </c>
      <c r="AH3526" s="439">
        <f t="shared" si="2482"/>
        <v>55.597898063955306</v>
      </c>
      <c r="AI3526" s="440">
        <f t="shared" si="2482"/>
        <v>51.356148840806476</v>
      </c>
      <c r="AJ3526" s="443">
        <f t="shared" si="2482"/>
        <v>47.376181135122351</v>
      </c>
      <c r="AK3526" s="439">
        <f t="shared" si="2482"/>
        <v>43.532059038602753</v>
      </c>
      <c r="AL3526" s="439">
        <f t="shared" si="2482"/>
        <v>39.687936942083155</v>
      </c>
      <c r="AM3526" s="439">
        <f t="shared" si="2482"/>
        <v>35.843814845563571</v>
      </c>
      <c r="AN3526" s="440">
        <f t="shared" si="2482"/>
        <v>31.999692749043977</v>
      </c>
    </row>
    <row r="3527" spans="1:40" outlineLevel="1">
      <c r="A3527" s="732" t="s">
        <v>59</v>
      </c>
      <c r="B3527" s="733"/>
      <c r="C3527" s="881"/>
      <c r="D3527" s="733"/>
      <c r="E3527" s="733"/>
      <c r="F3527" s="733"/>
      <c r="G3527" s="730"/>
      <c r="H3527" s="733"/>
      <c r="I3527" s="730"/>
      <c r="J3527" s="729"/>
      <c r="K3527" s="730"/>
      <c r="L3527" s="730"/>
      <c r="M3527" s="730"/>
      <c r="N3527" s="731"/>
      <c r="O3527" s="730"/>
      <c r="P3527" s="730"/>
      <c r="Q3527" s="730"/>
      <c r="R3527" s="730"/>
      <c r="S3527" s="730"/>
      <c r="T3527" s="729"/>
      <c r="U3527" s="730"/>
      <c r="V3527" s="730"/>
      <c r="W3527" s="730"/>
      <c r="X3527" s="730"/>
      <c r="Y3527" s="729"/>
      <c r="Z3527" s="730"/>
      <c r="AA3527" s="730"/>
      <c r="AB3527" s="730"/>
      <c r="AC3527" s="730"/>
      <c r="AD3527" s="730"/>
      <c r="AE3527" s="729"/>
      <c r="AF3527" s="730"/>
      <c r="AG3527" s="730"/>
      <c r="AH3527" s="730"/>
      <c r="AI3527" s="731"/>
      <c r="AJ3527" s="729"/>
      <c r="AK3527" s="730"/>
      <c r="AL3527" s="730"/>
      <c r="AM3527" s="730"/>
      <c r="AN3527" s="731"/>
    </row>
    <row r="3528" spans="1:40" outlineLevel="2">
      <c r="A3528" s="882">
        <f>ROW()</f>
        <v>3528</v>
      </c>
      <c r="B3528" s="453"/>
      <c r="D3528" s="452" t="s">
        <v>300</v>
      </c>
      <c r="H3528" s="458"/>
      <c r="I3528" s="458"/>
      <c r="J3528" s="443"/>
      <c r="K3528" s="439"/>
      <c r="L3528" s="439"/>
      <c r="M3528" s="439"/>
      <c r="N3528" s="440"/>
      <c r="O3528" s="439"/>
      <c r="P3528" s="439"/>
      <c r="Q3528" s="439"/>
      <c r="R3528" s="439"/>
      <c r="S3528" s="439"/>
      <c r="T3528" s="443"/>
      <c r="U3528" s="439"/>
      <c r="V3528" s="439"/>
      <c r="W3528" s="439"/>
      <c r="X3528" s="157"/>
      <c r="Y3528" s="443"/>
      <c r="Z3528" s="439"/>
      <c r="AA3528" s="157"/>
      <c r="AB3528" s="157"/>
      <c r="AC3528" s="157"/>
      <c r="AD3528" s="27">
        <f>AD$660</f>
        <v>2.3652408000000005</v>
      </c>
      <c r="AE3528" s="443"/>
      <c r="AF3528" s="157"/>
      <c r="AG3528" s="157"/>
      <c r="AH3528" s="157"/>
      <c r="AI3528" s="313"/>
      <c r="AJ3528" s="443"/>
      <c r="AK3528" s="157"/>
      <c r="AL3528" s="157"/>
      <c r="AM3528" s="157"/>
      <c r="AN3528" s="313"/>
    </row>
    <row r="3529" spans="1:40" outlineLevel="2">
      <c r="A3529" s="882">
        <f>ROW()</f>
        <v>3529</v>
      </c>
      <c r="B3529" s="453"/>
      <c r="D3529" s="452" t="s">
        <v>301</v>
      </c>
      <c r="H3529" s="458"/>
      <c r="I3529" s="458"/>
      <c r="J3529" s="443"/>
      <c r="K3529" s="439"/>
      <c r="L3529" s="439"/>
      <c r="M3529" s="439"/>
      <c r="N3529" s="440"/>
      <c r="O3529" s="439"/>
      <c r="P3529" s="439"/>
      <c r="Q3529" s="439"/>
      <c r="R3529" s="439"/>
      <c r="S3529" s="439"/>
      <c r="T3529" s="443"/>
      <c r="U3529" s="439"/>
      <c r="V3529" s="439"/>
      <c r="W3529" s="439"/>
      <c r="X3529" s="157"/>
      <c r="Y3529" s="443"/>
      <c r="Z3529" s="439"/>
      <c r="AA3529" s="157"/>
      <c r="AB3529" s="157"/>
      <c r="AC3529" s="157"/>
      <c r="AD3529" s="27">
        <f>AD$661</f>
        <v>-4.909021999999999E-2</v>
      </c>
      <c r="AE3529" s="443"/>
      <c r="AF3529" s="157"/>
      <c r="AG3529" s="157"/>
      <c r="AH3529" s="157"/>
      <c r="AI3529" s="313"/>
      <c r="AJ3529" s="443"/>
      <c r="AK3529" s="157"/>
      <c r="AL3529" s="157"/>
      <c r="AM3529" s="157"/>
      <c r="AN3529" s="313"/>
    </row>
    <row r="3530" spans="1:40" outlineLevel="2">
      <c r="A3530" s="882">
        <f>ROW()</f>
        <v>3530</v>
      </c>
      <c r="B3530" s="453"/>
      <c r="D3530" s="452" t="s">
        <v>29</v>
      </c>
      <c r="H3530" s="458"/>
      <c r="I3530" s="458"/>
      <c r="J3530" s="443"/>
      <c r="K3530" s="439"/>
      <c r="L3530" s="439"/>
      <c r="M3530" s="439"/>
      <c r="N3530" s="440"/>
      <c r="O3530" s="439"/>
      <c r="P3530" s="439"/>
      <c r="Q3530" s="439"/>
      <c r="R3530" s="439"/>
      <c r="S3530" s="439"/>
      <c r="T3530" s="443"/>
      <c r="U3530" s="439"/>
      <c r="V3530" s="439"/>
      <c r="W3530" s="439"/>
      <c r="X3530" s="157"/>
      <c r="Y3530" s="443"/>
      <c r="Z3530" s="439"/>
      <c r="AA3530" s="157"/>
      <c r="AB3530" s="157"/>
      <c r="AC3530" s="157"/>
      <c r="AD3530" s="27">
        <f>AD$662</f>
        <v>0</v>
      </c>
      <c r="AE3530" s="443"/>
      <c r="AF3530" s="157"/>
      <c r="AG3530" s="157"/>
      <c r="AH3530" s="157"/>
      <c r="AI3530" s="313"/>
      <c r="AJ3530" s="443"/>
      <c r="AK3530" s="157"/>
      <c r="AL3530" s="157"/>
      <c r="AM3530" s="157"/>
      <c r="AN3530" s="313"/>
    </row>
    <row r="3531" spans="1:40" outlineLevel="2">
      <c r="A3531" s="882">
        <f>ROW()</f>
        <v>3531</v>
      </c>
      <c r="B3531" s="453"/>
      <c r="D3531" s="452" t="s">
        <v>30</v>
      </c>
      <c r="H3531" s="458"/>
      <c r="I3531" s="458"/>
      <c r="J3531" s="443"/>
      <c r="K3531" s="439"/>
      <c r="L3531" s="439"/>
      <c r="M3531" s="439"/>
      <c r="N3531" s="440"/>
      <c r="O3531" s="439"/>
      <c r="P3531" s="439"/>
      <c r="Q3531" s="439"/>
      <c r="R3531" s="439"/>
      <c r="S3531" s="439"/>
      <c r="T3531" s="443"/>
      <c r="U3531" s="439"/>
      <c r="V3531" s="439"/>
      <c r="W3531" s="439"/>
      <c r="X3531" s="157"/>
      <c r="Y3531" s="443"/>
      <c r="Z3531" s="439"/>
      <c r="AA3531" s="157"/>
      <c r="AB3531" s="157"/>
      <c r="AC3531" s="157"/>
      <c r="AD3531" s="27">
        <f>AD$663</f>
        <v>27.786149025586464</v>
      </c>
      <c r="AE3531" s="443"/>
      <c r="AF3531" s="157"/>
      <c r="AG3531" s="157"/>
      <c r="AH3531" s="157"/>
      <c r="AI3531" s="313"/>
      <c r="AJ3531" s="443"/>
      <c r="AK3531" s="157"/>
      <c r="AL3531" s="157"/>
      <c r="AM3531" s="157"/>
      <c r="AN3531" s="313"/>
    </row>
    <row r="3532" spans="1:40" outlineLevel="2">
      <c r="A3532" s="882">
        <f>ROW()</f>
        <v>3532</v>
      </c>
      <c r="B3532" s="453"/>
      <c r="D3532" s="452" t="s">
        <v>31</v>
      </c>
      <c r="H3532" s="458"/>
      <c r="I3532" s="458"/>
      <c r="J3532" s="443"/>
      <c r="K3532" s="439"/>
      <c r="L3532" s="439"/>
      <c r="M3532" s="439"/>
      <c r="N3532" s="440"/>
      <c r="O3532" s="439"/>
      <c r="P3532" s="439"/>
      <c r="Q3532" s="439"/>
      <c r="R3532" s="439"/>
      <c r="S3532" s="439"/>
      <c r="T3532" s="443"/>
      <c r="U3532" s="439"/>
      <c r="V3532" s="439"/>
      <c r="W3532" s="439"/>
      <c r="X3532" s="157"/>
      <c r="Y3532" s="443"/>
      <c r="Z3532" s="439"/>
      <c r="AA3532" s="157"/>
      <c r="AB3532" s="157"/>
      <c r="AC3532" s="157"/>
      <c r="AD3532" s="27">
        <f>AD$664</f>
        <v>0</v>
      </c>
      <c r="AE3532" s="443"/>
      <c r="AF3532" s="157"/>
      <c r="AG3532" s="157"/>
      <c r="AH3532" s="157"/>
      <c r="AI3532" s="313"/>
      <c r="AJ3532" s="443"/>
      <c r="AK3532" s="157"/>
      <c r="AL3532" s="157"/>
      <c r="AM3532" s="157"/>
      <c r="AN3532" s="313"/>
    </row>
    <row r="3533" spans="1:40" outlineLevel="2">
      <c r="A3533" s="882">
        <f>ROW()</f>
        <v>3533</v>
      </c>
      <c r="B3533" s="453"/>
      <c r="D3533" s="452" t="s">
        <v>32</v>
      </c>
      <c r="H3533" s="458"/>
      <c r="I3533" s="458"/>
      <c r="J3533" s="443"/>
      <c r="K3533" s="439"/>
      <c r="L3533" s="439"/>
      <c r="M3533" s="439"/>
      <c r="N3533" s="440"/>
      <c r="O3533" s="439"/>
      <c r="P3533" s="439"/>
      <c r="Q3533" s="439"/>
      <c r="R3533" s="439"/>
      <c r="S3533" s="439"/>
      <c r="T3533" s="443"/>
      <c r="U3533" s="439"/>
      <c r="V3533" s="439"/>
      <c r="W3533" s="439"/>
      <c r="X3533" s="157"/>
      <c r="Y3533" s="443"/>
      <c r="Z3533" s="439"/>
      <c r="AA3533" s="157"/>
      <c r="AB3533" s="157"/>
      <c r="AC3533" s="157"/>
      <c r="AD3533" s="27">
        <f>AD$665</f>
        <v>0.4869769900000005</v>
      </c>
      <c r="AE3533" s="443"/>
      <c r="AF3533" s="157"/>
      <c r="AG3533" s="157"/>
      <c r="AH3533" s="157"/>
      <c r="AI3533" s="313"/>
      <c r="AJ3533" s="443"/>
      <c r="AK3533" s="157"/>
      <c r="AL3533" s="157"/>
      <c r="AM3533" s="157"/>
      <c r="AN3533" s="313"/>
    </row>
    <row r="3534" spans="1:40" outlineLevel="2">
      <c r="A3534" s="882">
        <f>ROW()</f>
        <v>3534</v>
      </c>
      <c r="B3534" s="453"/>
      <c r="D3534" s="452" t="s">
        <v>33</v>
      </c>
      <c r="H3534" s="458"/>
      <c r="I3534" s="458"/>
      <c r="J3534" s="443"/>
      <c r="K3534" s="439"/>
      <c r="L3534" s="439"/>
      <c r="M3534" s="439"/>
      <c r="N3534" s="440"/>
      <c r="O3534" s="439"/>
      <c r="P3534" s="439"/>
      <c r="Q3534" s="439"/>
      <c r="R3534" s="439"/>
      <c r="S3534" s="439"/>
      <c r="T3534" s="443"/>
      <c r="U3534" s="439"/>
      <c r="V3534" s="439"/>
      <c r="W3534" s="439"/>
      <c r="X3534" s="157"/>
      <c r="Y3534" s="443"/>
      <c r="Z3534" s="439"/>
      <c r="AA3534" s="157"/>
      <c r="AB3534" s="157"/>
      <c r="AC3534" s="157"/>
      <c r="AD3534" s="27">
        <f>AD$666</f>
        <v>0.15572516000000003</v>
      </c>
      <c r="AE3534" s="443"/>
      <c r="AF3534" s="157"/>
      <c r="AG3534" s="157"/>
      <c r="AH3534" s="157"/>
      <c r="AI3534" s="313"/>
      <c r="AJ3534" s="443"/>
      <c r="AK3534" s="157"/>
      <c r="AL3534" s="157"/>
      <c r="AM3534" s="157"/>
      <c r="AN3534" s="313"/>
    </row>
    <row r="3535" spans="1:40" outlineLevel="2">
      <c r="A3535" s="882">
        <f>ROW()</f>
        <v>3535</v>
      </c>
      <c r="B3535" s="453"/>
      <c r="D3535" s="452" t="s">
        <v>27</v>
      </c>
      <c r="H3535" s="458"/>
      <c r="I3535" s="458"/>
      <c r="J3535" s="443"/>
      <c r="K3535" s="439"/>
      <c r="L3535" s="439"/>
      <c r="M3535" s="439"/>
      <c r="N3535" s="440"/>
      <c r="O3535" s="439"/>
      <c r="P3535" s="439"/>
      <c r="Q3535" s="439"/>
      <c r="R3535" s="439"/>
      <c r="S3535" s="439"/>
      <c r="T3535" s="443"/>
      <c r="U3535" s="439"/>
      <c r="V3535" s="439"/>
      <c r="W3535" s="439"/>
      <c r="X3535" s="157"/>
      <c r="Y3535" s="443"/>
      <c r="Z3535" s="439"/>
      <c r="AA3535" s="157"/>
      <c r="AB3535" s="157"/>
      <c r="AC3535" s="157"/>
      <c r="AD3535" s="27">
        <f>AD$667</f>
        <v>1.588475878312045</v>
      </c>
      <c r="AE3535" s="443"/>
      <c r="AF3535" s="157"/>
      <c r="AG3535" s="157"/>
      <c r="AH3535" s="157"/>
      <c r="AI3535" s="313"/>
      <c r="AJ3535" s="443"/>
      <c r="AK3535" s="157"/>
      <c r="AL3535" s="157"/>
      <c r="AM3535" s="157"/>
      <c r="AN3535" s="313"/>
    </row>
    <row r="3536" spans="1:40" outlineLevel="2">
      <c r="A3536" s="882">
        <f>ROW()</f>
        <v>3536</v>
      </c>
      <c r="B3536" s="453"/>
      <c r="D3536" s="452" t="s">
        <v>34</v>
      </c>
      <c r="H3536" s="458"/>
      <c r="I3536" s="458"/>
      <c r="J3536" s="443"/>
      <c r="K3536" s="439"/>
      <c r="L3536" s="439"/>
      <c r="M3536" s="439"/>
      <c r="N3536" s="440"/>
      <c r="O3536" s="439"/>
      <c r="P3536" s="439"/>
      <c r="Q3536" s="439"/>
      <c r="R3536" s="439"/>
      <c r="S3536" s="439"/>
      <c r="T3536" s="443"/>
      <c r="U3536" s="439"/>
      <c r="V3536" s="439"/>
      <c r="W3536" s="439"/>
      <c r="X3536" s="157"/>
      <c r="Y3536" s="443"/>
      <c r="Z3536" s="439"/>
      <c r="AA3536" s="157"/>
      <c r="AB3536" s="157"/>
      <c r="AC3536" s="157"/>
      <c r="AD3536" s="27">
        <f>AD$668</f>
        <v>29.103235515615754</v>
      </c>
      <c r="AE3536" s="443"/>
      <c r="AF3536" s="157"/>
      <c r="AG3536" s="157"/>
      <c r="AH3536" s="157"/>
      <c r="AI3536" s="313"/>
      <c r="AJ3536" s="443"/>
      <c r="AK3536" s="157"/>
      <c r="AL3536" s="157"/>
      <c r="AM3536" s="157"/>
      <c r="AN3536" s="313"/>
    </row>
    <row r="3537" spans="1:40" outlineLevel="2">
      <c r="A3537" s="882">
        <f>ROW()</f>
        <v>3537</v>
      </c>
      <c r="B3537" s="453"/>
      <c r="D3537" s="452" t="s">
        <v>35</v>
      </c>
      <c r="H3537" s="458"/>
      <c r="I3537" s="458"/>
      <c r="J3537" s="443"/>
      <c r="K3537" s="439"/>
      <c r="L3537" s="439"/>
      <c r="M3537" s="439"/>
      <c r="N3537" s="440"/>
      <c r="O3537" s="439"/>
      <c r="P3537" s="439"/>
      <c r="Q3537" s="439"/>
      <c r="R3537" s="439"/>
      <c r="S3537" s="439"/>
      <c r="T3537" s="443"/>
      <c r="U3537" s="439"/>
      <c r="V3537" s="439"/>
      <c r="W3537" s="439"/>
      <c r="X3537" s="157"/>
      <c r="Y3537" s="443"/>
      <c r="Z3537" s="439"/>
      <c r="AA3537" s="157"/>
      <c r="AB3537" s="157"/>
      <c r="AC3537" s="157"/>
      <c r="AD3537" s="27">
        <f>AD$669</f>
        <v>0.58101801506665962</v>
      </c>
      <c r="AE3537" s="443"/>
      <c r="AF3537" s="157"/>
      <c r="AG3537" s="157"/>
      <c r="AH3537" s="157"/>
      <c r="AI3537" s="313"/>
      <c r="AJ3537" s="443"/>
      <c r="AK3537" s="157"/>
      <c r="AL3537" s="157"/>
      <c r="AM3537" s="157"/>
      <c r="AN3537" s="313"/>
    </row>
    <row r="3538" spans="1:40" outlineLevel="2">
      <c r="A3538" s="882">
        <f>ROW()</f>
        <v>3538</v>
      </c>
      <c r="B3538" s="453"/>
      <c r="D3538" s="452" t="s">
        <v>302</v>
      </c>
      <c r="H3538" s="458"/>
      <c r="I3538" s="458"/>
      <c r="J3538" s="443"/>
      <c r="K3538" s="439"/>
      <c r="L3538" s="439"/>
      <c r="M3538" s="439"/>
      <c r="N3538" s="440"/>
      <c r="O3538" s="439"/>
      <c r="P3538" s="439"/>
      <c r="Q3538" s="439"/>
      <c r="R3538" s="439"/>
      <c r="S3538" s="439"/>
      <c r="T3538" s="443"/>
      <c r="U3538" s="439"/>
      <c r="V3538" s="439"/>
      <c r="W3538" s="439"/>
      <c r="X3538" s="157"/>
      <c r="Y3538" s="443"/>
      <c r="Z3538" s="439"/>
      <c r="AA3538" s="157"/>
      <c r="AB3538" s="157"/>
      <c r="AC3538" s="157"/>
      <c r="AD3538" s="27">
        <f>AD$670</f>
        <v>3.2103163498671239</v>
      </c>
      <c r="AE3538" s="443"/>
      <c r="AF3538" s="157"/>
      <c r="AG3538" s="157"/>
      <c r="AH3538" s="157"/>
      <c r="AI3538" s="313"/>
      <c r="AJ3538" s="443"/>
      <c r="AK3538" s="157"/>
      <c r="AL3538" s="157"/>
      <c r="AM3538" s="157"/>
      <c r="AN3538" s="313"/>
    </row>
    <row r="3539" spans="1:40" outlineLevel="2">
      <c r="A3539" s="882">
        <f>ROW()</f>
        <v>3539</v>
      </c>
      <c r="B3539" s="453"/>
      <c r="D3539" s="452" t="s">
        <v>36</v>
      </c>
      <c r="H3539" s="458"/>
      <c r="I3539" s="458"/>
      <c r="J3539" s="443"/>
      <c r="K3539" s="439"/>
      <c r="L3539" s="439"/>
      <c r="M3539" s="439"/>
      <c r="N3539" s="440"/>
      <c r="O3539" s="439"/>
      <c r="P3539" s="439"/>
      <c r="Q3539" s="439"/>
      <c r="R3539" s="439"/>
      <c r="S3539" s="439"/>
      <c r="T3539" s="443"/>
      <c r="U3539" s="439"/>
      <c r="V3539" s="439"/>
      <c r="W3539" s="439"/>
      <c r="X3539" s="157"/>
      <c r="Y3539" s="443"/>
      <c r="Z3539" s="439"/>
      <c r="AA3539" s="157"/>
      <c r="AB3539" s="157"/>
      <c r="AC3539" s="157"/>
      <c r="AD3539" s="27">
        <f>AD$671</f>
        <v>1.202981395384046</v>
      </c>
      <c r="AE3539" s="443"/>
      <c r="AF3539" s="157"/>
      <c r="AG3539" s="157"/>
      <c r="AH3539" s="157"/>
      <c r="AI3539" s="313"/>
      <c r="AJ3539" s="443"/>
      <c r="AK3539" s="157"/>
      <c r="AL3539" s="157"/>
      <c r="AM3539" s="157"/>
      <c r="AN3539" s="313"/>
    </row>
    <row r="3540" spans="1:40" outlineLevel="2">
      <c r="A3540" s="882">
        <f>ROW()</f>
        <v>3540</v>
      </c>
      <c r="B3540" s="453"/>
      <c r="D3540" s="452" t="s">
        <v>583</v>
      </c>
      <c r="H3540" s="458"/>
      <c r="I3540" s="458"/>
      <c r="J3540" s="443"/>
      <c r="K3540" s="439"/>
      <c r="L3540" s="439"/>
      <c r="M3540" s="439"/>
      <c r="N3540" s="440"/>
      <c r="O3540" s="439"/>
      <c r="P3540" s="439"/>
      <c r="Q3540" s="439"/>
      <c r="R3540" s="439"/>
      <c r="S3540" s="439"/>
      <c r="T3540" s="443"/>
      <c r="U3540" s="439"/>
      <c r="V3540" s="439"/>
      <c r="W3540" s="439"/>
      <c r="X3540" s="157"/>
      <c r="Y3540" s="443"/>
      <c r="Z3540" s="439"/>
      <c r="AA3540" s="157"/>
      <c r="AB3540" s="157"/>
      <c r="AC3540" s="157"/>
      <c r="AD3540" s="27">
        <f>AD$672</f>
        <v>0.88771814000000049</v>
      </c>
      <c r="AE3540" s="443"/>
      <c r="AF3540" s="157"/>
      <c r="AG3540" s="157"/>
      <c r="AH3540" s="157"/>
      <c r="AI3540" s="313"/>
      <c r="AJ3540" s="443"/>
      <c r="AK3540" s="157"/>
      <c r="AL3540" s="157"/>
      <c r="AM3540" s="157"/>
      <c r="AN3540" s="313"/>
    </row>
    <row r="3541" spans="1:40" outlineLevel="2">
      <c r="A3541" s="882">
        <f>ROW()</f>
        <v>3541</v>
      </c>
      <c r="B3541" s="453"/>
      <c r="D3541" s="452" t="s">
        <v>81</v>
      </c>
      <c r="H3541" s="458"/>
      <c r="I3541" s="458"/>
      <c r="J3541" s="443"/>
      <c r="K3541" s="439"/>
      <c r="L3541" s="439"/>
      <c r="M3541" s="439"/>
      <c r="N3541" s="440"/>
      <c r="O3541" s="439"/>
      <c r="P3541" s="439"/>
      <c r="Q3541" s="439"/>
      <c r="R3541" s="439"/>
      <c r="S3541" s="439"/>
      <c r="T3541" s="443"/>
      <c r="U3541" s="439"/>
      <c r="V3541" s="439"/>
      <c r="W3541" s="439"/>
      <c r="X3541" s="157"/>
      <c r="Y3541" s="443"/>
      <c r="Z3541" s="439"/>
      <c r="AA3541" s="157"/>
      <c r="AB3541" s="157"/>
      <c r="AC3541" s="157"/>
      <c r="AD3541" s="27">
        <f>AD$673</f>
        <v>0</v>
      </c>
      <c r="AE3541" s="443"/>
      <c r="AF3541" s="157"/>
      <c r="AG3541" s="157"/>
      <c r="AH3541" s="157"/>
      <c r="AI3541" s="313"/>
      <c r="AJ3541" s="443"/>
      <c r="AK3541" s="157"/>
      <c r="AL3541" s="157"/>
      <c r="AM3541" s="157"/>
      <c r="AN3541" s="313"/>
    </row>
    <row r="3542" spans="1:40" outlineLevel="2">
      <c r="A3542" s="882">
        <f>ROW()</f>
        <v>3542</v>
      </c>
      <c r="B3542" s="453"/>
      <c r="D3542" s="452" t="s">
        <v>28</v>
      </c>
      <c r="H3542" s="458"/>
      <c r="I3542" s="458"/>
      <c r="J3542" s="443"/>
      <c r="K3542" s="439"/>
      <c r="L3542" s="439"/>
      <c r="M3542" s="439"/>
      <c r="N3542" s="440"/>
      <c r="O3542" s="439"/>
      <c r="P3542" s="439"/>
      <c r="Q3542" s="439"/>
      <c r="R3542" s="439"/>
      <c r="S3542" s="439"/>
      <c r="T3542" s="443"/>
      <c r="U3542" s="439"/>
      <c r="V3542" s="439"/>
      <c r="W3542" s="439"/>
      <c r="X3542" s="157"/>
      <c r="Y3542" s="443"/>
      <c r="Z3542" s="439"/>
      <c r="AA3542" s="157"/>
      <c r="AB3542" s="157"/>
      <c r="AC3542" s="157"/>
      <c r="AD3542" s="27">
        <f>AD$674</f>
        <v>2.0448427800000002</v>
      </c>
      <c r="AE3542" s="443"/>
      <c r="AF3542" s="157"/>
      <c r="AG3542" s="157"/>
      <c r="AH3542" s="157"/>
      <c r="AI3542" s="313"/>
      <c r="AJ3542" s="443"/>
      <c r="AK3542" s="157"/>
      <c r="AL3542" s="157"/>
      <c r="AM3542" s="157"/>
      <c r="AN3542" s="313"/>
    </row>
    <row r="3543" spans="1:40" outlineLevel="2">
      <c r="A3543" s="882">
        <f>ROW()</f>
        <v>3543</v>
      </c>
      <c r="B3543" s="453"/>
      <c r="D3543" s="456" t="s">
        <v>443</v>
      </c>
      <c r="E3543" s="456"/>
      <c r="F3543" s="456"/>
      <c r="G3543" s="456"/>
      <c r="H3543" s="460"/>
      <c r="I3543" s="460"/>
      <c r="J3543" s="462"/>
      <c r="K3543" s="441"/>
      <c r="L3543" s="441"/>
      <c r="M3543" s="441"/>
      <c r="N3543" s="442"/>
      <c r="O3543" s="441"/>
      <c r="P3543" s="441"/>
      <c r="Q3543" s="441"/>
      <c r="R3543" s="441"/>
      <c r="S3543" s="441"/>
      <c r="T3543" s="462"/>
      <c r="U3543" s="441"/>
      <c r="V3543" s="441"/>
      <c r="W3543" s="441"/>
      <c r="X3543" s="158"/>
      <c r="Y3543" s="462"/>
      <c r="Z3543" s="441"/>
      <c r="AA3543" s="158"/>
      <c r="AB3543" s="158"/>
      <c r="AC3543" s="158"/>
      <c r="AD3543" s="30">
        <f>AD$675</f>
        <v>0.67917041414947044</v>
      </c>
      <c r="AE3543" s="462"/>
      <c r="AF3543" s="158"/>
      <c r="AG3543" s="158"/>
      <c r="AH3543" s="158"/>
      <c r="AI3543" s="319"/>
      <c r="AJ3543" s="462"/>
      <c r="AK3543" s="158"/>
      <c r="AL3543" s="158"/>
      <c r="AM3543" s="158"/>
      <c r="AN3543" s="319"/>
    </row>
    <row r="3544" spans="1:40" outlineLevel="2">
      <c r="A3544" s="882">
        <f>ROW()</f>
        <v>3544</v>
      </c>
      <c r="B3544" s="453"/>
      <c r="D3544" s="452" t="s">
        <v>24</v>
      </c>
      <c r="H3544" s="458"/>
      <c r="I3544" s="458"/>
      <c r="J3544" s="443"/>
      <c r="K3544" s="439"/>
      <c r="L3544" s="439"/>
      <c r="M3544" s="439"/>
      <c r="N3544" s="440"/>
      <c r="O3544" s="439"/>
      <c r="P3544" s="439"/>
      <c r="Q3544" s="439"/>
      <c r="R3544" s="439"/>
      <c r="S3544" s="439"/>
      <c r="T3544" s="443"/>
      <c r="U3544" s="439"/>
      <c r="V3544" s="439"/>
      <c r="W3544" s="439"/>
      <c r="X3544" s="439"/>
      <c r="Y3544" s="443"/>
      <c r="Z3544" s="439"/>
      <c r="AA3544" s="439"/>
      <c r="AB3544" s="439"/>
      <c r="AC3544" s="439"/>
      <c r="AD3544" s="27">
        <f>SUM(AD3528:AD3543)</f>
        <v>70.042760243981562</v>
      </c>
      <c r="AE3544" s="443"/>
      <c r="AF3544" s="439"/>
      <c r="AG3544" s="439"/>
      <c r="AH3544" s="439"/>
      <c r="AI3544" s="313"/>
      <c r="AJ3544" s="443"/>
      <c r="AK3544" s="439"/>
      <c r="AL3544" s="439"/>
      <c r="AM3544" s="439"/>
      <c r="AN3544" s="313"/>
    </row>
    <row r="3545" spans="1:40" outlineLevel="1">
      <c r="A3545" s="732" t="s">
        <v>238</v>
      </c>
      <c r="B3545" s="733"/>
      <c r="C3545" s="881"/>
      <c r="D3545" s="733"/>
      <c r="E3545" s="733"/>
      <c r="F3545" s="733"/>
      <c r="G3545" s="730"/>
      <c r="H3545" s="733"/>
      <c r="I3545" s="730"/>
      <c r="J3545" s="729"/>
      <c r="K3545" s="730"/>
      <c r="L3545" s="730"/>
      <c r="M3545" s="730"/>
      <c r="N3545" s="731"/>
      <c r="O3545" s="730"/>
      <c r="P3545" s="730"/>
      <c r="Q3545" s="730"/>
      <c r="R3545" s="730"/>
      <c r="S3545" s="730"/>
      <c r="T3545" s="729"/>
      <c r="U3545" s="730"/>
      <c r="V3545" s="730"/>
      <c r="W3545" s="730"/>
      <c r="X3545" s="730"/>
      <c r="Y3545" s="729"/>
      <c r="Z3545" s="730"/>
      <c r="AA3545" s="730"/>
      <c r="AB3545" s="730"/>
      <c r="AC3545" s="730"/>
      <c r="AD3545" s="730"/>
      <c r="AE3545" s="729"/>
      <c r="AF3545" s="730"/>
      <c r="AG3545" s="730"/>
      <c r="AH3545" s="730"/>
      <c r="AI3545" s="731"/>
      <c r="AJ3545" s="729"/>
      <c r="AK3545" s="730"/>
      <c r="AL3545" s="730"/>
      <c r="AM3545" s="730"/>
      <c r="AN3545" s="731"/>
    </row>
    <row r="3546" spans="1:40" outlineLevel="2">
      <c r="A3546" s="882">
        <f>ROW()</f>
        <v>3546</v>
      </c>
      <c r="B3546" s="453"/>
      <c r="D3546" s="1205" t="s">
        <v>300</v>
      </c>
      <c r="E3546" s="1205"/>
      <c r="F3546" s="1205"/>
      <c r="G3546" s="1205"/>
      <c r="H3546" s="4"/>
      <c r="I3546" s="4"/>
      <c r="J3546" s="329"/>
      <c r="K3546" s="4"/>
      <c r="L3546" s="4"/>
      <c r="M3546" s="4"/>
      <c r="N3546" s="316"/>
      <c r="O3546" s="4"/>
      <c r="P3546" s="4"/>
      <c r="Q3546" s="4"/>
      <c r="R3546" s="4"/>
      <c r="S3546" s="4"/>
      <c r="T3546" s="252"/>
      <c r="U3546" s="53"/>
      <c r="V3546" s="53"/>
      <c r="W3546" s="53"/>
      <c r="X3546" s="53"/>
      <c r="Y3546" s="252"/>
      <c r="Z3546" s="53"/>
      <c r="AA3546" s="53"/>
      <c r="AB3546" s="53"/>
      <c r="AC3546" s="53"/>
      <c r="AD3546" s="53">
        <f>AD$678</f>
        <v>0</v>
      </c>
      <c r="AE3546" s="252"/>
      <c r="AF3546" s="53"/>
      <c r="AG3546" s="53"/>
      <c r="AH3546" s="53"/>
      <c r="AI3546" s="44"/>
      <c r="AJ3546" s="252"/>
      <c r="AK3546" s="53"/>
      <c r="AL3546" s="53"/>
      <c r="AM3546" s="53"/>
      <c r="AN3546" s="44"/>
    </row>
    <row r="3547" spans="1:40" outlineLevel="2">
      <c r="A3547" s="882">
        <f>ROW()</f>
        <v>3547</v>
      </c>
      <c r="B3547" s="453"/>
      <c r="D3547" s="1205" t="s">
        <v>301</v>
      </c>
      <c r="E3547" s="1205"/>
      <c r="F3547" s="1205"/>
      <c r="G3547" s="1205"/>
      <c r="H3547" s="4"/>
      <c r="I3547" s="4"/>
      <c r="J3547" s="329"/>
      <c r="K3547" s="4"/>
      <c r="L3547" s="4"/>
      <c r="M3547" s="4"/>
      <c r="N3547" s="316"/>
      <c r="O3547" s="4"/>
      <c r="P3547" s="4"/>
      <c r="Q3547" s="4"/>
      <c r="R3547" s="4"/>
      <c r="S3547" s="4"/>
      <c r="T3547" s="252"/>
      <c r="U3547" s="53"/>
      <c r="V3547" s="53"/>
      <c r="W3547" s="53"/>
      <c r="X3547" s="53"/>
      <c r="Y3547" s="252"/>
      <c r="Z3547" s="53"/>
      <c r="AA3547" s="53"/>
      <c r="AB3547" s="53"/>
      <c r="AC3547" s="53"/>
      <c r="AD3547" s="53">
        <f>AD$679</f>
        <v>0</v>
      </c>
      <c r="AE3547" s="252"/>
      <c r="AF3547" s="53"/>
      <c r="AG3547" s="53"/>
      <c r="AH3547" s="53"/>
      <c r="AI3547" s="44"/>
      <c r="AJ3547" s="252"/>
      <c r="AK3547" s="53"/>
      <c r="AL3547" s="53"/>
      <c r="AM3547" s="53"/>
      <c r="AN3547" s="44"/>
    </row>
    <row r="3548" spans="1:40" outlineLevel="2">
      <c r="A3548" s="882">
        <f>ROW()</f>
        <v>3548</v>
      </c>
      <c r="B3548" s="453"/>
      <c r="D3548" s="1205" t="s">
        <v>29</v>
      </c>
      <c r="E3548" s="1205"/>
      <c r="F3548" s="1205"/>
      <c r="G3548" s="1205"/>
      <c r="H3548" s="4"/>
      <c r="I3548" s="4"/>
      <c r="J3548" s="329"/>
      <c r="K3548" s="4"/>
      <c r="L3548" s="4"/>
      <c r="M3548" s="4"/>
      <c r="N3548" s="316"/>
      <c r="O3548" s="4"/>
      <c r="P3548" s="4"/>
      <c r="Q3548" s="4"/>
      <c r="R3548" s="4"/>
      <c r="S3548" s="4"/>
      <c r="T3548" s="252"/>
      <c r="U3548" s="53"/>
      <c r="V3548" s="53"/>
      <c r="W3548" s="53"/>
      <c r="X3548" s="53"/>
      <c r="Y3548" s="252"/>
      <c r="Z3548" s="53"/>
      <c r="AA3548" s="53"/>
      <c r="AB3548" s="53"/>
      <c r="AC3548" s="53"/>
      <c r="AD3548" s="53">
        <f>AD$680</f>
        <v>0</v>
      </c>
      <c r="AE3548" s="252"/>
      <c r="AF3548" s="53"/>
      <c r="AG3548" s="53"/>
      <c r="AH3548" s="53"/>
      <c r="AI3548" s="44"/>
      <c r="AJ3548" s="252"/>
      <c r="AK3548" s="53"/>
      <c r="AL3548" s="53"/>
      <c r="AM3548" s="53"/>
      <c r="AN3548" s="44"/>
    </row>
    <row r="3549" spans="1:40" outlineLevel="2">
      <c r="A3549" s="882">
        <f>ROW()</f>
        <v>3549</v>
      </c>
      <c r="B3549" s="453"/>
      <c r="D3549" s="1205" t="s">
        <v>30</v>
      </c>
      <c r="E3549" s="1205"/>
      <c r="F3549" s="1205"/>
      <c r="G3549" s="1205"/>
      <c r="H3549" s="4"/>
      <c r="I3549" s="4"/>
      <c r="J3549" s="329"/>
      <c r="K3549" s="4"/>
      <c r="L3549" s="4"/>
      <c r="M3549" s="4"/>
      <c r="N3549" s="316"/>
      <c r="O3549" s="4"/>
      <c r="P3549" s="4"/>
      <c r="Q3549" s="4"/>
      <c r="R3549" s="4"/>
      <c r="S3549" s="4"/>
      <c r="T3549" s="252"/>
      <c r="U3549" s="53"/>
      <c r="V3549" s="53"/>
      <c r="W3549" s="53"/>
      <c r="X3549" s="53"/>
      <c r="Y3549" s="252"/>
      <c r="Z3549" s="53"/>
      <c r="AA3549" s="53"/>
      <c r="AB3549" s="53"/>
      <c r="AC3549" s="53"/>
      <c r="AD3549" s="53">
        <f>AD$681</f>
        <v>0</v>
      </c>
      <c r="AE3549" s="252"/>
      <c r="AF3549" s="53"/>
      <c r="AG3549" s="53"/>
      <c r="AH3549" s="53"/>
      <c r="AI3549" s="44"/>
      <c r="AJ3549" s="252"/>
      <c r="AK3549" s="53"/>
      <c r="AL3549" s="53"/>
      <c r="AM3549" s="53"/>
      <c r="AN3549" s="44"/>
    </row>
    <row r="3550" spans="1:40" outlineLevel="2">
      <c r="A3550" s="882">
        <f>ROW()</f>
        <v>3550</v>
      </c>
      <c r="B3550" s="453"/>
      <c r="D3550" s="1205" t="s">
        <v>31</v>
      </c>
      <c r="E3550" s="1205"/>
      <c r="F3550" s="1205"/>
      <c r="G3550" s="1205"/>
      <c r="H3550" s="4"/>
      <c r="I3550" s="4"/>
      <c r="J3550" s="329"/>
      <c r="K3550" s="4"/>
      <c r="L3550" s="4"/>
      <c r="M3550" s="4"/>
      <c r="N3550" s="316"/>
      <c r="O3550" s="4"/>
      <c r="P3550" s="4"/>
      <c r="Q3550" s="4"/>
      <c r="R3550" s="4"/>
      <c r="S3550" s="4"/>
      <c r="T3550" s="252"/>
      <c r="U3550" s="53"/>
      <c r="V3550" s="53"/>
      <c r="W3550" s="53"/>
      <c r="X3550" s="53"/>
      <c r="Y3550" s="252"/>
      <c r="Z3550" s="53"/>
      <c r="AA3550" s="53"/>
      <c r="AB3550" s="53"/>
      <c r="AC3550" s="53"/>
      <c r="AD3550" s="53">
        <f>AD$682</f>
        <v>0</v>
      </c>
      <c r="AE3550" s="252"/>
      <c r="AF3550" s="53"/>
      <c r="AG3550" s="53"/>
      <c r="AH3550" s="53"/>
      <c r="AI3550" s="44"/>
      <c r="AJ3550" s="252"/>
      <c r="AK3550" s="53"/>
      <c r="AL3550" s="53"/>
      <c r="AM3550" s="53"/>
      <c r="AN3550" s="44"/>
    </row>
    <row r="3551" spans="1:40" outlineLevel="2">
      <c r="A3551" s="882">
        <f>ROW()</f>
        <v>3551</v>
      </c>
      <c r="B3551" s="453"/>
      <c r="D3551" s="1205" t="s">
        <v>32</v>
      </c>
      <c r="E3551" s="1205"/>
      <c r="F3551" s="1205"/>
      <c r="G3551" s="1205"/>
      <c r="H3551" s="4"/>
      <c r="I3551" s="4"/>
      <c r="J3551" s="329"/>
      <c r="K3551" s="4"/>
      <c r="L3551" s="4"/>
      <c r="M3551" s="4"/>
      <c r="N3551" s="316"/>
      <c r="O3551" s="4"/>
      <c r="P3551" s="4"/>
      <c r="Q3551" s="4"/>
      <c r="R3551" s="4"/>
      <c r="S3551" s="4"/>
      <c r="T3551" s="252"/>
      <c r="U3551" s="53"/>
      <c r="V3551" s="53"/>
      <c r="W3551" s="53"/>
      <c r="X3551" s="53"/>
      <c r="Y3551" s="252"/>
      <c r="Z3551" s="53"/>
      <c r="AA3551" s="53"/>
      <c r="AB3551" s="53"/>
      <c r="AC3551" s="53"/>
      <c r="AD3551" s="53">
        <f>AD$683</f>
        <v>0</v>
      </c>
      <c r="AE3551" s="252"/>
      <c r="AF3551" s="53"/>
      <c r="AG3551" s="53"/>
      <c r="AH3551" s="53"/>
      <c r="AI3551" s="44"/>
      <c r="AJ3551" s="252"/>
      <c r="AK3551" s="53"/>
      <c r="AL3551" s="53"/>
      <c r="AM3551" s="53"/>
      <c r="AN3551" s="44"/>
    </row>
    <row r="3552" spans="1:40" outlineLevel="2">
      <c r="A3552" s="882">
        <f>ROW()</f>
        <v>3552</v>
      </c>
      <c r="B3552" s="453"/>
      <c r="D3552" s="1205" t="s">
        <v>33</v>
      </c>
      <c r="E3552" s="1205"/>
      <c r="F3552" s="1205"/>
      <c r="G3552" s="1205"/>
      <c r="H3552" s="4"/>
      <c r="I3552" s="4"/>
      <c r="J3552" s="329"/>
      <c r="K3552" s="4"/>
      <c r="L3552" s="4"/>
      <c r="M3552" s="4"/>
      <c r="N3552" s="316"/>
      <c r="O3552" s="4"/>
      <c r="P3552" s="4"/>
      <c r="Q3552" s="4"/>
      <c r="R3552" s="4"/>
      <c r="S3552" s="4"/>
      <c r="T3552" s="252"/>
      <c r="U3552" s="53"/>
      <c r="V3552" s="53"/>
      <c r="W3552" s="53"/>
      <c r="X3552" s="53"/>
      <c r="Y3552" s="252"/>
      <c r="Z3552" s="53"/>
      <c r="AA3552" s="53"/>
      <c r="AB3552" s="53"/>
      <c r="AC3552" s="53"/>
      <c r="AD3552" s="53">
        <f>AD$684</f>
        <v>0</v>
      </c>
      <c r="AE3552" s="252"/>
      <c r="AF3552" s="53"/>
      <c r="AG3552" s="53"/>
      <c r="AH3552" s="53"/>
      <c r="AI3552" s="44"/>
      <c r="AJ3552" s="252"/>
      <c r="AK3552" s="53"/>
      <c r="AL3552" s="53"/>
      <c r="AM3552" s="53"/>
      <c r="AN3552" s="44"/>
    </row>
    <row r="3553" spans="1:40" outlineLevel="2">
      <c r="A3553" s="882">
        <f>ROW()</f>
        <v>3553</v>
      </c>
      <c r="B3553" s="453"/>
      <c r="D3553" s="1205" t="s">
        <v>27</v>
      </c>
      <c r="E3553" s="1205"/>
      <c r="F3553" s="1205"/>
      <c r="G3553" s="1205"/>
      <c r="H3553" s="4"/>
      <c r="I3553" s="4"/>
      <c r="J3553" s="329"/>
      <c r="K3553" s="4"/>
      <c r="L3553" s="4"/>
      <c r="M3553" s="4"/>
      <c r="N3553" s="316"/>
      <c r="O3553" s="4"/>
      <c r="P3553" s="4"/>
      <c r="Q3553" s="4"/>
      <c r="R3553" s="4"/>
      <c r="S3553" s="4"/>
      <c r="T3553" s="252"/>
      <c r="U3553" s="53"/>
      <c r="V3553" s="53"/>
      <c r="W3553" s="53"/>
      <c r="X3553" s="53"/>
      <c r="Y3553" s="252"/>
      <c r="Z3553" s="53"/>
      <c r="AA3553" s="53"/>
      <c r="AB3553" s="53"/>
      <c r="AC3553" s="53"/>
      <c r="AD3553" s="53">
        <f>AD$685</f>
        <v>0</v>
      </c>
      <c r="AE3553" s="252"/>
      <c r="AF3553" s="53"/>
      <c r="AG3553" s="53"/>
      <c r="AH3553" s="53"/>
      <c r="AI3553" s="44"/>
      <c r="AJ3553" s="252"/>
      <c r="AK3553" s="53"/>
      <c r="AL3553" s="53"/>
      <c r="AM3553" s="53"/>
      <c r="AN3553" s="44"/>
    </row>
    <row r="3554" spans="1:40" outlineLevel="2">
      <c r="A3554" s="882">
        <f>ROW()</f>
        <v>3554</v>
      </c>
      <c r="B3554" s="453"/>
      <c r="D3554" s="1205" t="s">
        <v>34</v>
      </c>
      <c r="E3554" s="1205"/>
      <c r="F3554" s="1205"/>
      <c r="G3554" s="1205"/>
      <c r="H3554" s="4"/>
      <c r="I3554" s="4"/>
      <c r="J3554" s="329"/>
      <c r="K3554" s="4"/>
      <c r="L3554" s="4"/>
      <c r="M3554" s="4"/>
      <c r="N3554" s="316"/>
      <c r="O3554" s="4"/>
      <c r="P3554" s="4"/>
      <c r="Q3554" s="4"/>
      <c r="R3554" s="4"/>
      <c r="S3554" s="4"/>
      <c r="T3554" s="252"/>
      <c r="U3554" s="53"/>
      <c r="V3554" s="53"/>
      <c r="W3554" s="53"/>
      <c r="X3554" s="53"/>
      <c r="Y3554" s="252"/>
      <c r="Z3554" s="53"/>
      <c r="AA3554" s="53"/>
      <c r="AB3554" s="53"/>
      <c r="AC3554" s="53"/>
      <c r="AD3554" s="53">
        <f>AD$686</f>
        <v>0</v>
      </c>
      <c r="AE3554" s="252"/>
      <c r="AF3554" s="53"/>
      <c r="AG3554" s="53"/>
      <c r="AH3554" s="53"/>
      <c r="AI3554" s="44"/>
      <c r="AJ3554" s="252"/>
      <c r="AK3554" s="53"/>
      <c r="AL3554" s="53"/>
      <c r="AM3554" s="53"/>
      <c r="AN3554" s="44"/>
    </row>
    <row r="3555" spans="1:40" outlineLevel="2">
      <c r="A3555" s="882">
        <f>ROW()</f>
        <v>3555</v>
      </c>
      <c r="B3555" s="453"/>
      <c r="D3555" s="1205" t="s">
        <v>35</v>
      </c>
      <c r="E3555" s="1205"/>
      <c r="F3555" s="1205"/>
      <c r="G3555" s="1205"/>
      <c r="H3555" s="4"/>
      <c r="I3555" s="4"/>
      <c r="J3555" s="329"/>
      <c r="K3555" s="4"/>
      <c r="L3555" s="4"/>
      <c r="M3555" s="4"/>
      <c r="N3555" s="316"/>
      <c r="O3555" s="4"/>
      <c r="P3555" s="4"/>
      <c r="Q3555" s="4"/>
      <c r="R3555" s="4"/>
      <c r="S3555" s="4"/>
      <c r="T3555" s="252"/>
      <c r="U3555" s="53"/>
      <c r="V3555" s="53"/>
      <c r="W3555" s="53"/>
      <c r="X3555" s="53"/>
      <c r="Y3555" s="252"/>
      <c r="Z3555" s="53"/>
      <c r="AA3555" s="53"/>
      <c r="AB3555" s="53"/>
      <c r="AC3555" s="53"/>
      <c r="AD3555" s="53">
        <f>AD$687</f>
        <v>-7.5885500000000012E-3</v>
      </c>
      <c r="AE3555" s="252"/>
      <c r="AF3555" s="53"/>
      <c r="AG3555" s="53"/>
      <c r="AH3555" s="53"/>
      <c r="AI3555" s="44"/>
      <c r="AJ3555" s="252"/>
      <c r="AK3555" s="53"/>
      <c r="AL3555" s="53"/>
      <c r="AM3555" s="53"/>
      <c r="AN3555" s="44"/>
    </row>
    <row r="3556" spans="1:40" outlineLevel="2">
      <c r="A3556" s="882">
        <f>ROW()</f>
        <v>3556</v>
      </c>
      <c r="B3556" s="453"/>
      <c r="D3556" s="1205" t="s">
        <v>302</v>
      </c>
      <c r="E3556" s="1205"/>
      <c r="F3556" s="1205"/>
      <c r="G3556" s="1205"/>
      <c r="H3556" s="4"/>
      <c r="I3556" s="4"/>
      <c r="J3556" s="329"/>
      <c r="K3556" s="4"/>
      <c r="L3556" s="4"/>
      <c r="M3556" s="4"/>
      <c r="N3556" s="316"/>
      <c r="O3556" s="4"/>
      <c r="P3556" s="4"/>
      <c r="Q3556" s="4"/>
      <c r="R3556" s="4"/>
      <c r="S3556" s="4"/>
      <c r="T3556" s="252"/>
      <c r="U3556" s="53"/>
      <c r="V3556" s="53"/>
      <c r="W3556" s="53"/>
      <c r="X3556" s="53"/>
      <c r="Y3556" s="252"/>
      <c r="Z3556" s="53"/>
      <c r="AA3556" s="53"/>
      <c r="AB3556" s="53"/>
      <c r="AC3556" s="53"/>
      <c r="AD3556" s="53">
        <f>AD$688</f>
        <v>-0.8742506000000001</v>
      </c>
      <c r="AE3556" s="252"/>
      <c r="AF3556" s="53"/>
      <c r="AG3556" s="53"/>
      <c r="AH3556" s="53"/>
      <c r="AI3556" s="44"/>
      <c r="AJ3556" s="252"/>
      <c r="AK3556" s="53"/>
      <c r="AL3556" s="53"/>
      <c r="AM3556" s="53"/>
      <c r="AN3556" s="44"/>
    </row>
    <row r="3557" spans="1:40" outlineLevel="2">
      <c r="A3557" s="882">
        <f>ROW()</f>
        <v>3557</v>
      </c>
      <c r="B3557" s="453"/>
      <c r="D3557" s="1205" t="s">
        <v>36</v>
      </c>
      <c r="E3557" s="1205"/>
      <c r="F3557" s="1205"/>
      <c r="G3557" s="1205"/>
      <c r="H3557" s="4"/>
      <c r="I3557" s="4"/>
      <c r="J3557" s="329"/>
      <c r="K3557" s="4"/>
      <c r="L3557" s="4"/>
      <c r="M3557" s="4"/>
      <c r="N3557" s="316"/>
      <c r="O3557" s="4"/>
      <c r="P3557" s="4"/>
      <c r="Q3557" s="4"/>
      <c r="R3557" s="4"/>
      <c r="S3557" s="4"/>
      <c r="T3557" s="252"/>
      <c r="U3557" s="53"/>
      <c r="V3557" s="53"/>
      <c r="W3557" s="53"/>
      <c r="X3557" s="53"/>
      <c r="Y3557" s="252"/>
      <c r="Z3557" s="53"/>
      <c r="AA3557" s="53"/>
      <c r="AB3557" s="53"/>
      <c r="AC3557" s="53"/>
      <c r="AD3557" s="53">
        <f>AD$689</f>
        <v>0</v>
      </c>
      <c r="AE3557" s="252"/>
      <c r="AF3557" s="53"/>
      <c r="AG3557" s="53"/>
      <c r="AH3557" s="53"/>
      <c r="AI3557" s="44"/>
      <c r="AJ3557" s="252"/>
      <c r="AK3557" s="53"/>
      <c r="AL3557" s="53"/>
      <c r="AM3557" s="53"/>
      <c r="AN3557" s="44"/>
    </row>
    <row r="3558" spans="1:40" outlineLevel="2">
      <c r="A3558" s="882">
        <f>ROW()</f>
        <v>3558</v>
      </c>
      <c r="B3558" s="453"/>
      <c r="D3558" s="1205" t="s">
        <v>583</v>
      </c>
      <c r="E3558" s="1205"/>
      <c r="F3558" s="1205"/>
      <c r="G3558" s="1205"/>
      <c r="H3558" s="4"/>
      <c r="I3558" s="4"/>
      <c r="J3558" s="329"/>
      <c r="K3558" s="4"/>
      <c r="L3558" s="4"/>
      <c r="M3558" s="4"/>
      <c r="N3558" s="316"/>
      <c r="O3558" s="4"/>
      <c r="P3558" s="4"/>
      <c r="Q3558" s="4"/>
      <c r="R3558" s="4"/>
      <c r="S3558" s="4"/>
      <c r="T3558" s="252"/>
      <c r="U3558" s="53"/>
      <c r="V3558" s="53"/>
      <c r="W3558" s="53"/>
      <c r="X3558" s="53"/>
      <c r="Y3558" s="252"/>
      <c r="Z3558" s="53"/>
      <c r="AA3558" s="53"/>
      <c r="AB3558" s="53"/>
      <c r="AC3558" s="53"/>
      <c r="AD3558" s="53">
        <f>AD$690</f>
        <v>0</v>
      </c>
      <c r="AE3558" s="252"/>
      <c r="AF3558" s="53"/>
      <c r="AG3558" s="53"/>
      <c r="AH3558" s="53"/>
      <c r="AI3558" s="44"/>
      <c r="AJ3558" s="252"/>
      <c r="AK3558" s="53"/>
      <c r="AL3558" s="53"/>
      <c r="AM3558" s="53"/>
      <c r="AN3558" s="44"/>
    </row>
    <row r="3559" spans="1:40" outlineLevel="2">
      <c r="A3559" s="882">
        <f>ROW()</f>
        <v>3559</v>
      </c>
      <c r="B3559" s="453"/>
      <c r="D3559" s="1205" t="s">
        <v>81</v>
      </c>
      <c r="E3559" s="1205"/>
      <c r="F3559" s="1205"/>
      <c r="G3559" s="1205"/>
      <c r="H3559" s="4"/>
      <c r="I3559" s="4"/>
      <c r="J3559" s="329"/>
      <c r="K3559" s="4"/>
      <c r="L3559" s="4"/>
      <c r="M3559" s="4"/>
      <c r="N3559" s="316"/>
      <c r="O3559" s="4"/>
      <c r="P3559" s="4"/>
      <c r="Q3559" s="4"/>
      <c r="R3559" s="4"/>
      <c r="S3559" s="4"/>
      <c r="T3559" s="252"/>
      <c r="U3559" s="53"/>
      <c r="V3559" s="53"/>
      <c r="W3559" s="53"/>
      <c r="X3559" s="53"/>
      <c r="Y3559" s="252"/>
      <c r="Z3559" s="53"/>
      <c r="AA3559" s="53"/>
      <c r="AB3559" s="53"/>
      <c r="AC3559" s="53"/>
      <c r="AD3559" s="53">
        <f>AD$691</f>
        <v>0</v>
      </c>
      <c r="AE3559" s="252"/>
      <c r="AF3559" s="53"/>
      <c r="AG3559" s="53"/>
      <c r="AH3559" s="53"/>
      <c r="AI3559" s="44"/>
      <c r="AJ3559" s="252"/>
      <c r="AK3559" s="53"/>
      <c r="AL3559" s="53"/>
      <c r="AM3559" s="53"/>
      <c r="AN3559" s="44"/>
    </row>
    <row r="3560" spans="1:40" outlineLevel="2">
      <c r="A3560" s="882">
        <f>ROW()</f>
        <v>3560</v>
      </c>
      <c r="B3560" s="453"/>
      <c r="D3560" s="1205" t="s">
        <v>28</v>
      </c>
      <c r="E3560" s="1205"/>
      <c r="F3560" s="1205"/>
      <c r="G3560" s="1205"/>
      <c r="H3560" s="4"/>
      <c r="I3560" s="4"/>
      <c r="J3560" s="329"/>
      <c r="K3560" s="4"/>
      <c r="L3560" s="4"/>
      <c r="M3560" s="4"/>
      <c r="N3560" s="316"/>
      <c r="O3560" s="4"/>
      <c r="P3560" s="4"/>
      <c r="Q3560" s="4"/>
      <c r="R3560" s="4"/>
      <c r="S3560" s="4"/>
      <c r="T3560" s="252"/>
      <c r="U3560" s="53"/>
      <c r="V3560" s="53"/>
      <c r="W3560" s="53"/>
      <c r="X3560" s="53"/>
      <c r="Y3560" s="252"/>
      <c r="Z3560" s="53"/>
      <c r="AA3560" s="53"/>
      <c r="AB3560" s="53"/>
      <c r="AC3560" s="53"/>
      <c r="AD3560" s="53">
        <f>AD$692</f>
        <v>0</v>
      </c>
      <c r="AE3560" s="252"/>
      <c r="AF3560" s="53"/>
      <c r="AG3560" s="53"/>
      <c r="AH3560" s="53"/>
      <c r="AI3560" s="44"/>
      <c r="AJ3560" s="252"/>
      <c r="AK3560" s="53"/>
      <c r="AL3560" s="53"/>
      <c r="AM3560" s="53"/>
      <c r="AN3560" s="44"/>
    </row>
    <row r="3561" spans="1:40" outlineLevel="2">
      <c r="A3561" s="882">
        <f>ROW()</f>
        <v>3561</v>
      </c>
      <c r="B3561" s="453"/>
      <c r="D3561" s="1206" t="s">
        <v>443</v>
      </c>
      <c r="E3561" s="1206"/>
      <c r="F3561" s="1206"/>
      <c r="G3561" s="1206"/>
      <c r="H3561" s="28"/>
      <c r="I3561" s="28"/>
      <c r="J3561" s="1207"/>
      <c r="K3561" s="28"/>
      <c r="L3561" s="28"/>
      <c r="M3561" s="28"/>
      <c r="N3561" s="317"/>
      <c r="O3561" s="28"/>
      <c r="P3561" s="28"/>
      <c r="Q3561" s="28"/>
      <c r="R3561" s="28"/>
      <c r="S3561" s="28"/>
      <c r="T3561" s="253"/>
      <c r="U3561" s="54"/>
      <c r="V3561" s="54"/>
      <c r="W3561" s="54"/>
      <c r="X3561" s="54"/>
      <c r="Y3561" s="253"/>
      <c r="Z3561" s="54"/>
      <c r="AA3561" s="54"/>
      <c r="AB3561" s="54"/>
      <c r="AC3561" s="54"/>
      <c r="AD3561" s="54">
        <f>AD$693</f>
        <v>0</v>
      </c>
      <c r="AE3561" s="253"/>
      <c r="AF3561" s="54"/>
      <c r="AG3561" s="54"/>
      <c r="AH3561" s="54"/>
      <c r="AI3561" s="46"/>
      <c r="AJ3561" s="253"/>
      <c r="AK3561" s="54"/>
      <c r="AL3561" s="54"/>
      <c r="AM3561" s="54"/>
      <c r="AN3561" s="46"/>
    </row>
    <row r="3562" spans="1:40" outlineLevel="2">
      <c r="A3562" s="882">
        <f>ROW()</f>
        <v>3562</v>
      </c>
      <c r="B3562" s="453"/>
      <c r="D3562" s="452" t="s">
        <v>24</v>
      </c>
      <c r="H3562" s="458"/>
      <c r="I3562" s="458"/>
      <c r="J3562" s="459"/>
      <c r="K3562" s="458"/>
      <c r="L3562" s="458"/>
      <c r="M3562" s="458"/>
      <c r="N3562" s="463"/>
      <c r="O3562" s="458"/>
      <c r="P3562" s="458"/>
      <c r="Q3562" s="458"/>
      <c r="R3562" s="458"/>
      <c r="S3562" s="458"/>
      <c r="T3562" s="466">
        <f t="shared" ref="T3562:AN3562" si="2483">SUM(T3546:T3561)</f>
        <v>0</v>
      </c>
      <c r="U3562" s="444">
        <f t="shared" si="2483"/>
        <v>0</v>
      </c>
      <c r="V3562" s="444">
        <f t="shared" si="2483"/>
        <v>0</v>
      </c>
      <c r="W3562" s="444">
        <f t="shared" si="2483"/>
        <v>0</v>
      </c>
      <c r="X3562" s="444">
        <f t="shared" si="2483"/>
        <v>0</v>
      </c>
      <c r="Y3562" s="466">
        <f t="shared" si="2483"/>
        <v>0</v>
      </c>
      <c r="Z3562" s="444">
        <f t="shared" si="2483"/>
        <v>0</v>
      </c>
      <c r="AA3562" s="444">
        <f t="shared" si="2483"/>
        <v>0</v>
      </c>
      <c r="AB3562" s="444">
        <f t="shared" si="2483"/>
        <v>0</v>
      </c>
      <c r="AC3562" s="444">
        <f t="shared" si="2483"/>
        <v>0</v>
      </c>
      <c r="AD3562" s="444">
        <f t="shared" si="2483"/>
        <v>-0.88183915000000013</v>
      </c>
      <c r="AE3562" s="466">
        <f t="shared" si="2483"/>
        <v>0</v>
      </c>
      <c r="AF3562" s="444">
        <f t="shared" si="2483"/>
        <v>0</v>
      </c>
      <c r="AG3562" s="444">
        <f t="shared" si="2483"/>
        <v>0</v>
      </c>
      <c r="AH3562" s="444">
        <f t="shared" si="2483"/>
        <v>0</v>
      </c>
      <c r="AI3562" s="445">
        <f t="shared" si="2483"/>
        <v>0</v>
      </c>
      <c r="AJ3562" s="466">
        <f t="shared" si="2483"/>
        <v>0</v>
      </c>
      <c r="AK3562" s="444">
        <f t="shared" si="2483"/>
        <v>0</v>
      </c>
      <c r="AL3562" s="444">
        <f t="shared" si="2483"/>
        <v>0</v>
      </c>
      <c r="AM3562" s="444">
        <f t="shared" si="2483"/>
        <v>0</v>
      </c>
      <c r="AN3562" s="445">
        <f t="shared" si="2483"/>
        <v>0</v>
      </c>
    </row>
    <row r="3563" spans="1:40" outlineLevel="1">
      <c r="A3563" s="732" t="s">
        <v>21</v>
      </c>
      <c r="B3563" s="733"/>
      <c r="C3563" s="881"/>
      <c r="D3563" s="733"/>
      <c r="E3563" s="733"/>
      <c r="F3563" s="733"/>
      <c r="G3563" s="733"/>
      <c r="H3563" s="733"/>
      <c r="I3563" s="730"/>
      <c r="J3563" s="729"/>
      <c r="K3563" s="730"/>
      <c r="L3563" s="730"/>
      <c r="M3563" s="730"/>
      <c r="N3563" s="731"/>
      <c r="O3563" s="730"/>
      <c r="P3563" s="730"/>
      <c r="Q3563" s="730"/>
      <c r="R3563" s="730"/>
      <c r="S3563" s="730"/>
      <c r="T3563" s="729"/>
      <c r="U3563" s="730"/>
      <c r="V3563" s="730"/>
      <c r="W3563" s="730"/>
      <c r="X3563" s="730"/>
      <c r="Y3563" s="729"/>
      <c r="Z3563" s="730"/>
      <c r="AA3563" s="730"/>
      <c r="AB3563" s="730"/>
      <c r="AC3563" s="730"/>
      <c r="AD3563" s="730"/>
      <c r="AE3563" s="729"/>
      <c r="AF3563" s="730"/>
      <c r="AG3563" s="730"/>
      <c r="AH3563" s="730"/>
      <c r="AI3563" s="731"/>
      <c r="AJ3563" s="729"/>
      <c r="AK3563" s="730"/>
      <c r="AL3563" s="730"/>
      <c r="AM3563" s="730"/>
      <c r="AN3563" s="731"/>
    </row>
    <row r="3564" spans="1:40" outlineLevel="2">
      <c r="A3564" s="882">
        <f>ROW()</f>
        <v>3564</v>
      </c>
      <c r="B3564" s="453"/>
      <c r="D3564" s="452" t="s">
        <v>300</v>
      </c>
      <c r="H3564" s="458"/>
      <c r="I3564" s="458"/>
      <c r="J3564" s="459"/>
      <c r="K3564" s="458"/>
      <c r="L3564" s="458"/>
      <c r="M3564" s="458"/>
      <c r="N3564" s="463"/>
      <c r="O3564" s="439"/>
      <c r="P3564" s="439"/>
      <c r="Q3564" s="439"/>
      <c r="R3564" s="439"/>
      <c r="S3564" s="439"/>
      <c r="T3564" s="443"/>
      <c r="U3564" s="439"/>
      <c r="V3564" s="439"/>
      <c r="W3564" s="439"/>
      <c r="X3564" s="439"/>
      <c r="Y3564" s="443"/>
      <c r="Z3564" s="439"/>
      <c r="AA3564" s="439"/>
      <c r="AB3564" s="439"/>
      <c r="AC3564" s="439"/>
      <c r="AD3564" s="439"/>
      <c r="AE3564" s="443">
        <f t="shared" ref="AE3564:AN3564" si="2484">-IF(AE3510&lt;0,AE3510,IF($D3564="Land",0,IF(AE3492&lt;1,AE3510,MAX(MIN(IF(AE3492&gt;0,(AE3510/AE3492)*AE$9,0),AE3510*AE$9),0))))</f>
        <v>-0.11682373561292751</v>
      </c>
      <c r="AF3564" s="439">
        <f t="shared" si="2484"/>
        <v>-0.11682373561292751</v>
      </c>
      <c r="AG3564" s="439">
        <f t="shared" si="2484"/>
        <v>-0.11682373561292751</v>
      </c>
      <c r="AH3564" s="439">
        <f t="shared" si="2484"/>
        <v>-0.1168237356129275</v>
      </c>
      <c r="AI3564" s="440">
        <f t="shared" si="2484"/>
        <v>-0.1168237356129275</v>
      </c>
      <c r="AJ3564" s="443">
        <f t="shared" si="2484"/>
        <v>-0.1168237356129275</v>
      </c>
      <c r="AK3564" s="439">
        <f t="shared" si="2484"/>
        <v>-0.11682373561292748</v>
      </c>
      <c r="AL3564" s="439">
        <f t="shared" si="2484"/>
        <v>-0.11682373561292748</v>
      </c>
      <c r="AM3564" s="439">
        <f t="shared" si="2484"/>
        <v>-0.11682373561292747</v>
      </c>
      <c r="AN3564" s="440">
        <f t="shared" si="2484"/>
        <v>-0.11682373561292746</v>
      </c>
    </row>
    <row r="3565" spans="1:40" outlineLevel="2">
      <c r="A3565" s="882">
        <f>ROW()</f>
        <v>3565</v>
      </c>
      <c r="B3565" s="453"/>
      <c r="D3565" s="452" t="s">
        <v>301</v>
      </c>
      <c r="H3565" s="458"/>
      <c r="I3565" s="458"/>
      <c r="J3565" s="459"/>
      <c r="K3565" s="458"/>
      <c r="L3565" s="458"/>
      <c r="M3565" s="458"/>
      <c r="N3565" s="463"/>
      <c r="O3565" s="439"/>
      <c r="P3565" s="439"/>
      <c r="Q3565" s="439"/>
      <c r="R3565" s="439"/>
      <c r="S3565" s="439"/>
      <c r="T3565" s="443"/>
      <c r="U3565" s="439"/>
      <c r="V3565" s="439"/>
      <c r="W3565" s="439"/>
      <c r="X3565" s="439"/>
      <c r="Y3565" s="443"/>
      <c r="Z3565" s="439"/>
      <c r="AA3565" s="439"/>
      <c r="AB3565" s="439"/>
      <c r="AC3565" s="439"/>
      <c r="AD3565" s="439"/>
      <c r="AE3565" s="443">
        <f t="shared" ref="AE3565:AN3565" si="2485">-IF(AE3511&lt;0,AE3511,IF($D3565="Land",0,IF(AE3493&lt;1,AE3511,MAX(MIN(IF(AE3493&gt;0,(AE3511/AE3493)*AE$9,0),AE3511*AE$9),0))))</f>
        <v>5.6616041684186678E-2</v>
      </c>
      <c r="AF3565" s="439">
        <f t="shared" si="2485"/>
        <v>0</v>
      </c>
      <c r="AG3565" s="439">
        <f t="shared" si="2485"/>
        <v>0</v>
      </c>
      <c r="AH3565" s="439">
        <f t="shared" si="2485"/>
        <v>0</v>
      </c>
      <c r="AI3565" s="440">
        <f t="shared" si="2485"/>
        <v>0</v>
      </c>
      <c r="AJ3565" s="443">
        <f t="shared" si="2485"/>
        <v>0</v>
      </c>
      <c r="AK3565" s="439">
        <f t="shared" si="2485"/>
        <v>0</v>
      </c>
      <c r="AL3565" s="439">
        <f t="shared" si="2485"/>
        <v>0</v>
      </c>
      <c r="AM3565" s="439">
        <f t="shared" si="2485"/>
        <v>0</v>
      </c>
      <c r="AN3565" s="440">
        <f t="shared" si="2485"/>
        <v>0</v>
      </c>
    </row>
    <row r="3566" spans="1:40" outlineLevel="2">
      <c r="A3566" s="882">
        <f>ROW()</f>
        <v>3566</v>
      </c>
      <c r="B3566" s="453"/>
      <c r="D3566" s="452" t="s">
        <v>29</v>
      </c>
      <c r="H3566" s="458"/>
      <c r="I3566" s="458"/>
      <c r="J3566" s="459"/>
      <c r="K3566" s="458"/>
      <c r="L3566" s="458"/>
      <c r="M3566" s="458"/>
      <c r="N3566" s="463"/>
      <c r="O3566" s="439"/>
      <c r="P3566" s="439"/>
      <c r="Q3566" s="439"/>
      <c r="R3566" s="439"/>
      <c r="S3566" s="439"/>
      <c r="T3566" s="443"/>
      <c r="U3566" s="439"/>
      <c r="V3566" s="439"/>
      <c r="W3566" s="439"/>
      <c r="X3566" s="439"/>
      <c r="Y3566" s="443"/>
      <c r="Z3566" s="439"/>
      <c r="AA3566" s="439"/>
      <c r="AB3566" s="439"/>
      <c r="AC3566" s="439"/>
      <c r="AD3566" s="439"/>
      <c r="AE3566" s="443">
        <f t="shared" ref="AE3566:AN3566" si="2486">-IF(AE3512&lt;0,AE3512,IF($D3566="Land",0,IF(AE3494&lt;1,AE3512,MAX(MIN(IF(AE3494&gt;0,(AE3512/AE3494)*AE$9,0),AE3512*AE$9),0))))</f>
        <v>0</v>
      </c>
      <c r="AF3566" s="439">
        <f t="shared" si="2486"/>
        <v>0</v>
      </c>
      <c r="AG3566" s="439">
        <f t="shared" si="2486"/>
        <v>0</v>
      </c>
      <c r="AH3566" s="439">
        <f t="shared" si="2486"/>
        <v>0</v>
      </c>
      <c r="AI3566" s="440">
        <f t="shared" si="2486"/>
        <v>0</v>
      </c>
      <c r="AJ3566" s="443">
        <f t="shared" si="2486"/>
        <v>0</v>
      </c>
      <c r="AK3566" s="439">
        <f t="shared" si="2486"/>
        <v>0</v>
      </c>
      <c r="AL3566" s="439">
        <f t="shared" si="2486"/>
        <v>0</v>
      </c>
      <c r="AM3566" s="439">
        <f t="shared" si="2486"/>
        <v>0</v>
      </c>
      <c r="AN3566" s="440">
        <f t="shared" si="2486"/>
        <v>0</v>
      </c>
    </row>
    <row r="3567" spans="1:40" outlineLevel="2">
      <c r="A3567" s="882">
        <f>ROW()</f>
        <v>3567</v>
      </c>
      <c r="B3567" s="453"/>
      <c r="D3567" s="452" t="s">
        <v>30</v>
      </c>
      <c r="H3567" s="458"/>
      <c r="I3567" s="458"/>
      <c r="J3567" s="459"/>
      <c r="K3567" s="458"/>
      <c r="L3567" s="458"/>
      <c r="M3567" s="458"/>
      <c r="N3567" s="463"/>
      <c r="O3567" s="439"/>
      <c r="P3567" s="439"/>
      <c r="Q3567" s="439"/>
      <c r="R3567" s="439"/>
      <c r="S3567" s="439"/>
      <c r="T3567" s="443"/>
      <c r="U3567" s="439"/>
      <c r="V3567" s="439"/>
      <c r="W3567" s="439"/>
      <c r="X3567" s="439"/>
      <c r="Y3567" s="443"/>
      <c r="Z3567" s="439"/>
      <c r="AA3567" s="439"/>
      <c r="AB3567" s="439"/>
      <c r="AC3567" s="439"/>
      <c r="AD3567" s="439"/>
      <c r="AE3567" s="443">
        <f t="shared" ref="AE3567:AN3567" si="2487">-IF(AE3513&lt;0,AE3513,IF($D3567="Land",0,IF(AE3495&lt;1,AE3513,MAX(MIN(IF(AE3495&gt;0,(AE3513/AE3495)*AE$9,0),AE3513*AE$9),0))))</f>
        <v>-1.3974011831091631</v>
      </c>
      <c r="AF3567" s="439">
        <f t="shared" si="2487"/>
        <v>-1.3974011831091631</v>
      </c>
      <c r="AG3567" s="439">
        <f t="shared" si="2487"/>
        <v>-1.3974011831091628</v>
      </c>
      <c r="AH3567" s="439">
        <f t="shared" si="2487"/>
        <v>-1.3974011831091628</v>
      </c>
      <c r="AI3567" s="440">
        <f t="shared" si="2487"/>
        <v>-1.3974011831091628</v>
      </c>
      <c r="AJ3567" s="443">
        <f t="shared" si="2487"/>
        <v>-1.3974011831091628</v>
      </c>
      <c r="AK3567" s="439">
        <f t="shared" si="2487"/>
        <v>-1.3974011831091626</v>
      </c>
      <c r="AL3567" s="439">
        <f t="shared" si="2487"/>
        <v>-1.3974011831091626</v>
      </c>
      <c r="AM3567" s="439">
        <f t="shared" si="2487"/>
        <v>-1.3974011831091626</v>
      </c>
      <c r="AN3567" s="440">
        <f t="shared" si="2487"/>
        <v>-1.3974011831091626</v>
      </c>
    </row>
    <row r="3568" spans="1:40" outlineLevel="2">
      <c r="A3568" s="882">
        <f>ROW()</f>
        <v>3568</v>
      </c>
      <c r="B3568" s="453"/>
      <c r="D3568" s="452" t="s">
        <v>31</v>
      </c>
      <c r="H3568" s="458"/>
      <c r="I3568" s="458"/>
      <c r="J3568" s="459"/>
      <c r="K3568" s="458"/>
      <c r="L3568" s="458"/>
      <c r="M3568" s="458"/>
      <c r="N3568" s="463"/>
      <c r="O3568" s="439"/>
      <c r="P3568" s="439"/>
      <c r="Q3568" s="439"/>
      <c r="R3568" s="439"/>
      <c r="S3568" s="439"/>
      <c r="T3568" s="443"/>
      <c r="U3568" s="439"/>
      <c r="V3568" s="439"/>
      <c r="W3568" s="439"/>
      <c r="X3568" s="439"/>
      <c r="Y3568" s="443"/>
      <c r="Z3568" s="439"/>
      <c r="AA3568" s="439"/>
      <c r="AB3568" s="439"/>
      <c r="AC3568" s="439"/>
      <c r="AD3568" s="439"/>
      <c r="AE3568" s="443">
        <f t="shared" ref="AE3568:AN3568" si="2488">-IF(AE3514&lt;0,AE3514,IF($D3568="Land",0,IF(AE3496&lt;1,AE3514,MAX(MIN(IF(AE3496&gt;0,(AE3514/AE3496)*AE$9,0),AE3514*AE$9),0))))</f>
        <v>0</v>
      </c>
      <c r="AF3568" s="439">
        <f t="shared" si="2488"/>
        <v>0</v>
      </c>
      <c r="AG3568" s="439">
        <f t="shared" si="2488"/>
        <v>0</v>
      </c>
      <c r="AH3568" s="439">
        <f t="shared" si="2488"/>
        <v>0</v>
      </c>
      <c r="AI3568" s="440">
        <f t="shared" si="2488"/>
        <v>0</v>
      </c>
      <c r="AJ3568" s="443">
        <f t="shared" si="2488"/>
        <v>0</v>
      </c>
      <c r="AK3568" s="439">
        <f t="shared" si="2488"/>
        <v>0</v>
      </c>
      <c r="AL3568" s="439">
        <f t="shared" si="2488"/>
        <v>0</v>
      </c>
      <c r="AM3568" s="439">
        <f t="shared" si="2488"/>
        <v>0</v>
      </c>
      <c r="AN3568" s="440">
        <f t="shared" si="2488"/>
        <v>0</v>
      </c>
    </row>
    <row r="3569" spans="1:40" outlineLevel="2">
      <c r="A3569" s="882">
        <f>ROW()</f>
        <v>3569</v>
      </c>
      <c r="B3569" s="453"/>
      <c r="D3569" s="452" t="s">
        <v>32</v>
      </c>
      <c r="H3569" s="458"/>
      <c r="I3569" s="458"/>
      <c r="J3569" s="459"/>
      <c r="K3569" s="458"/>
      <c r="L3569" s="458"/>
      <c r="M3569" s="458"/>
      <c r="N3569" s="463"/>
      <c r="O3569" s="439"/>
      <c r="P3569" s="439"/>
      <c r="Q3569" s="439"/>
      <c r="R3569" s="439"/>
      <c r="S3569" s="439"/>
      <c r="T3569" s="443"/>
      <c r="U3569" s="439"/>
      <c r="V3569" s="439"/>
      <c r="W3569" s="439"/>
      <c r="X3569" s="439"/>
      <c r="Y3569" s="443"/>
      <c r="Z3569" s="439"/>
      <c r="AA3569" s="439"/>
      <c r="AB3569" s="439"/>
      <c r="AC3569" s="439"/>
      <c r="AD3569" s="439"/>
      <c r="AE3569" s="443">
        <f t="shared" ref="AE3569:AN3569" si="2489">-IF(AE3515&lt;0,AE3515,IF($D3569="Land",0,IF(AE3497&lt;1,AE3515,MAX(MIN(IF(AE3497&gt;0,(AE3515/AE3497)*AE$9,0),AE3515*AE$9),0))))</f>
        <v>-1.1203517280896972E-2</v>
      </c>
      <c r="AF3569" s="439">
        <f t="shared" si="2489"/>
        <v>-1.1203517280896972E-2</v>
      </c>
      <c r="AG3569" s="439">
        <f t="shared" si="2489"/>
        <v>-1.1203517280896974E-2</v>
      </c>
      <c r="AH3569" s="439">
        <f t="shared" si="2489"/>
        <v>-1.1203517280896974E-2</v>
      </c>
      <c r="AI3569" s="440">
        <f t="shared" si="2489"/>
        <v>-1.1203517280896974E-2</v>
      </c>
      <c r="AJ3569" s="443">
        <f t="shared" si="2489"/>
        <v>-1.1203517280896974E-2</v>
      </c>
      <c r="AK3569" s="439">
        <f t="shared" si="2489"/>
        <v>-1.1203517280896974E-2</v>
      </c>
      <c r="AL3569" s="439">
        <f t="shared" si="2489"/>
        <v>-1.1203517280896974E-2</v>
      </c>
      <c r="AM3569" s="439">
        <f t="shared" si="2489"/>
        <v>-1.1203517280896974E-2</v>
      </c>
      <c r="AN3569" s="440">
        <f t="shared" si="2489"/>
        <v>-1.1203517280896974E-2</v>
      </c>
    </row>
    <row r="3570" spans="1:40" outlineLevel="2">
      <c r="A3570" s="882">
        <f>ROW()</f>
        <v>3570</v>
      </c>
      <c r="B3570" s="453"/>
      <c r="D3570" s="452" t="s">
        <v>33</v>
      </c>
      <c r="H3570" s="458"/>
      <c r="I3570" s="458"/>
      <c r="J3570" s="459"/>
      <c r="K3570" s="458"/>
      <c r="L3570" s="458"/>
      <c r="M3570" s="458"/>
      <c r="N3570" s="463"/>
      <c r="O3570" s="439"/>
      <c r="P3570" s="439"/>
      <c r="Q3570" s="439"/>
      <c r="R3570" s="439"/>
      <c r="S3570" s="439"/>
      <c r="T3570" s="443"/>
      <c r="U3570" s="439"/>
      <c r="V3570" s="439"/>
      <c r="W3570" s="439"/>
      <c r="X3570" s="439"/>
      <c r="Y3570" s="443"/>
      <c r="Z3570" s="439"/>
      <c r="AA3570" s="439"/>
      <c r="AB3570" s="439"/>
      <c r="AC3570" s="439"/>
      <c r="AD3570" s="439"/>
      <c r="AE3570" s="443">
        <f t="shared" ref="AE3570:AN3570" si="2490">-IF(AE3516&lt;0,AE3516,IF($D3570="Land",0,IF(AE3498&lt;1,AE3516,MAX(MIN(IF(AE3498&gt;0,(AE3516/AE3498)*AE$9,0),AE3516*AE$9),0))))</f>
        <v>0.58959547272843538</v>
      </c>
      <c r="AF3570" s="439">
        <f t="shared" si="2490"/>
        <v>0</v>
      </c>
      <c r="AG3570" s="439">
        <f t="shared" si="2490"/>
        <v>0</v>
      </c>
      <c r="AH3570" s="439">
        <f t="shared" si="2490"/>
        <v>0</v>
      </c>
      <c r="AI3570" s="440">
        <f t="shared" si="2490"/>
        <v>0</v>
      </c>
      <c r="AJ3570" s="443">
        <f t="shared" si="2490"/>
        <v>0</v>
      </c>
      <c r="AK3570" s="439">
        <f t="shared" si="2490"/>
        <v>0</v>
      </c>
      <c r="AL3570" s="439">
        <f t="shared" si="2490"/>
        <v>0</v>
      </c>
      <c r="AM3570" s="439">
        <f t="shared" si="2490"/>
        <v>0</v>
      </c>
      <c r="AN3570" s="440">
        <f t="shared" si="2490"/>
        <v>0</v>
      </c>
    </row>
    <row r="3571" spans="1:40" outlineLevel="2">
      <c r="A3571" s="882">
        <f>ROW()</f>
        <v>3571</v>
      </c>
      <c r="B3571" s="453"/>
      <c r="D3571" s="452" t="s">
        <v>27</v>
      </c>
      <c r="H3571" s="458"/>
      <c r="I3571" s="458"/>
      <c r="J3571" s="459"/>
      <c r="K3571" s="458"/>
      <c r="L3571" s="458"/>
      <c r="M3571" s="458"/>
      <c r="N3571" s="463"/>
      <c r="O3571" s="439"/>
      <c r="P3571" s="439"/>
      <c r="Q3571" s="439"/>
      <c r="R3571" s="439"/>
      <c r="S3571" s="439"/>
      <c r="T3571" s="443"/>
      <c r="U3571" s="439"/>
      <c r="V3571" s="439"/>
      <c r="W3571" s="439"/>
      <c r="X3571" s="439"/>
      <c r="Y3571" s="443"/>
      <c r="Z3571" s="439"/>
      <c r="AA3571" s="439"/>
      <c r="AB3571" s="439"/>
      <c r="AC3571" s="439"/>
      <c r="AD3571" s="439"/>
      <c r="AE3571" s="443">
        <f t="shared" ref="AE3571:AN3571" si="2491">-IF(AE3517&lt;0,AE3517,IF($D3571="Land",0,IF(AE3499&lt;1,AE3517,MAX(MIN(IF(AE3499&gt;0,(AE3517/AE3499)*AE$9,0),AE3517*AE$9),0))))</f>
        <v>-3.4795775978106291E-2</v>
      </c>
      <c r="AF3571" s="439">
        <f t="shared" si="2491"/>
        <v>-3.4795775978106291E-2</v>
      </c>
      <c r="AG3571" s="439">
        <f t="shared" si="2491"/>
        <v>-3.4795775978106291E-2</v>
      </c>
      <c r="AH3571" s="439">
        <f t="shared" si="2491"/>
        <v>-3.4795775978106284E-2</v>
      </c>
      <c r="AI3571" s="440">
        <f t="shared" si="2491"/>
        <v>-3.4795775978106284E-2</v>
      </c>
      <c r="AJ3571" s="443">
        <f t="shared" si="2491"/>
        <v>-3.4795775978106284E-2</v>
      </c>
      <c r="AK3571" s="439">
        <f t="shared" si="2491"/>
        <v>-3.4795775978106284E-2</v>
      </c>
      <c r="AL3571" s="439">
        <f t="shared" si="2491"/>
        <v>-3.4795775978106278E-2</v>
      </c>
      <c r="AM3571" s="439">
        <f t="shared" si="2491"/>
        <v>-3.4795775978106278E-2</v>
      </c>
      <c r="AN3571" s="440">
        <f t="shared" si="2491"/>
        <v>-3.4795775978106278E-2</v>
      </c>
    </row>
    <row r="3572" spans="1:40" outlineLevel="2">
      <c r="A3572" s="882">
        <f>ROW()</f>
        <v>3572</v>
      </c>
      <c r="B3572" s="453"/>
      <c r="D3572" s="452" t="s">
        <v>34</v>
      </c>
      <c r="H3572" s="458"/>
      <c r="I3572" s="458"/>
      <c r="J3572" s="459"/>
      <c r="K3572" s="458"/>
      <c r="L3572" s="458"/>
      <c r="M3572" s="458"/>
      <c r="N3572" s="463"/>
      <c r="O3572" s="439"/>
      <c r="P3572" s="439"/>
      <c r="Q3572" s="439"/>
      <c r="R3572" s="439"/>
      <c r="S3572" s="439"/>
      <c r="T3572" s="443"/>
      <c r="U3572" s="439"/>
      <c r="V3572" s="439"/>
      <c r="W3572" s="439"/>
      <c r="X3572" s="439"/>
      <c r="Y3572" s="443"/>
      <c r="Z3572" s="439"/>
      <c r="AA3572" s="439"/>
      <c r="AB3572" s="439"/>
      <c r="AC3572" s="439"/>
      <c r="AD3572" s="439"/>
      <c r="AE3572" s="443">
        <f t="shared" ref="AE3572:AN3572" si="2492">-IF(AE3518&lt;0,AE3518,IF($D3572="Land",0,IF(AE3500&lt;1,AE3518,MAX(MIN(IF(AE3500&gt;0,(AE3518/AE3500)*AE$9,0),AE3518*AE$9),0))))</f>
        <v>-1.9170300986734774</v>
      </c>
      <c r="AF3572" s="439">
        <f t="shared" si="2492"/>
        <v>-1.9170300986734772</v>
      </c>
      <c r="AG3572" s="439">
        <f t="shared" si="2492"/>
        <v>-1.9170300986734772</v>
      </c>
      <c r="AH3572" s="439">
        <f t="shared" si="2492"/>
        <v>-1.917030098673477</v>
      </c>
      <c r="AI3572" s="440">
        <f t="shared" si="2492"/>
        <v>-1.9170300986734767</v>
      </c>
      <c r="AJ3572" s="443">
        <f t="shared" si="2492"/>
        <v>-1.917030098673477</v>
      </c>
      <c r="AK3572" s="439">
        <f t="shared" si="2492"/>
        <v>-1.9170300986734772</v>
      </c>
      <c r="AL3572" s="439">
        <f t="shared" si="2492"/>
        <v>-1.9170300986734772</v>
      </c>
      <c r="AM3572" s="439">
        <f t="shared" si="2492"/>
        <v>-1.9170300986734772</v>
      </c>
      <c r="AN3572" s="440">
        <f t="shared" si="2492"/>
        <v>-1.9170300986734772</v>
      </c>
    </row>
    <row r="3573" spans="1:40" outlineLevel="2">
      <c r="A3573" s="882">
        <f>ROW()</f>
        <v>3573</v>
      </c>
      <c r="B3573" s="453"/>
      <c r="D3573" s="452" t="s">
        <v>35</v>
      </c>
      <c r="H3573" s="458"/>
      <c r="I3573" s="458"/>
      <c r="J3573" s="459"/>
      <c r="K3573" s="458"/>
      <c r="L3573" s="458"/>
      <c r="M3573" s="458"/>
      <c r="N3573" s="463"/>
      <c r="O3573" s="439"/>
      <c r="P3573" s="439"/>
      <c r="Q3573" s="439"/>
      <c r="R3573" s="439"/>
      <c r="S3573" s="439"/>
      <c r="T3573" s="443"/>
      <c r="U3573" s="439"/>
      <c r="V3573" s="439"/>
      <c r="W3573" s="439"/>
      <c r="X3573" s="439"/>
      <c r="Y3573" s="443"/>
      <c r="Z3573" s="439"/>
      <c r="AA3573" s="439"/>
      <c r="AB3573" s="439"/>
      <c r="AC3573" s="439"/>
      <c r="AD3573" s="439"/>
      <c r="AE3573" s="443">
        <f t="shared" ref="AE3573:AN3573" si="2493">-IF(AE3519&lt;0,AE3519,IF($D3573="Land",0,IF(AE3501&lt;1,AE3519,MAX(MIN(IF(AE3501&gt;0,(AE3519/AE3501)*AE$9,0),AE3519*AE$9),0))))</f>
        <v>-5.8687119841586276E-2</v>
      </c>
      <c r="AF3573" s="439">
        <f t="shared" si="2493"/>
        <v>-5.8687119841586283E-2</v>
      </c>
      <c r="AG3573" s="439">
        <f t="shared" si="2493"/>
        <v>-5.8687119841586283E-2</v>
      </c>
      <c r="AH3573" s="439">
        <f t="shared" si="2493"/>
        <v>-5.868711984158629E-2</v>
      </c>
      <c r="AI3573" s="440">
        <f t="shared" si="2493"/>
        <v>-5.8687119841586283E-2</v>
      </c>
      <c r="AJ3573" s="443">
        <f t="shared" si="2493"/>
        <v>-5.8687119841586276E-2</v>
      </c>
      <c r="AK3573" s="439">
        <f t="shared" si="2493"/>
        <v>-5.8687119841586276E-2</v>
      </c>
      <c r="AL3573" s="439">
        <f t="shared" si="2493"/>
        <v>-5.8687119841586276E-2</v>
      </c>
      <c r="AM3573" s="439">
        <f t="shared" si="2493"/>
        <v>-5.8687119841586269E-2</v>
      </c>
      <c r="AN3573" s="440">
        <f t="shared" si="2493"/>
        <v>-5.8687119841586269E-2</v>
      </c>
    </row>
    <row r="3574" spans="1:40" outlineLevel="2">
      <c r="A3574" s="882">
        <f>ROW()</f>
        <v>3574</v>
      </c>
      <c r="B3574" s="453"/>
      <c r="D3574" s="452" t="s">
        <v>302</v>
      </c>
      <c r="H3574" s="458"/>
      <c r="I3574" s="458"/>
      <c r="J3574" s="459"/>
      <c r="K3574" s="458"/>
      <c r="L3574" s="458"/>
      <c r="M3574" s="458"/>
      <c r="N3574" s="463"/>
      <c r="O3574" s="439"/>
      <c r="P3574" s="439"/>
      <c r="Q3574" s="439"/>
      <c r="R3574" s="439"/>
      <c r="S3574" s="439"/>
      <c r="T3574" s="443"/>
      <c r="U3574" s="439"/>
      <c r="V3574" s="439"/>
      <c r="W3574" s="439"/>
      <c r="X3574" s="439"/>
      <c r="Y3574" s="443"/>
      <c r="Z3574" s="439"/>
      <c r="AA3574" s="439"/>
      <c r="AB3574" s="439"/>
      <c r="AC3574" s="439"/>
      <c r="AD3574" s="439"/>
      <c r="AE3574" s="443">
        <f t="shared" ref="AE3574:AN3574" si="2494">-IF(AE3520&lt;0,AE3520,IF($D3574="Land",0,IF(AE3502&lt;1,AE3520,MAX(MIN(IF(AE3502&gt;0,(AE3520/AE3502)*AE$9,0),AE3520*AE$9),0))))</f>
        <v>-0.21486393523867098</v>
      </c>
      <c r="AF3574" s="439">
        <f t="shared" si="2494"/>
        <v>-0.21486393523867098</v>
      </c>
      <c r="AG3574" s="439">
        <f t="shared" si="2494"/>
        <v>-0.21486393523867098</v>
      </c>
      <c r="AH3574" s="439">
        <f t="shared" si="2494"/>
        <v>-0.21486393523867098</v>
      </c>
      <c r="AI3574" s="440">
        <f t="shared" si="2494"/>
        <v>-0.21486393523867098</v>
      </c>
      <c r="AJ3574" s="443">
        <f t="shared" si="2494"/>
        <v>-0.21486393523867098</v>
      </c>
      <c r="AK3574" s="439">
        <f t="shared" si="2494"/>
        <v>-0.21486393523867098</v>
      </c>
      <c r="AL3574" s="439">
        <f t="shared" si="2494"/>
        <v>-0.21486393523867098</v>
      </c>
      <c r="AM3574" s="439">
        <f t="shared" si="2494"/>
        <v>-0.21486393523867098</v>
      </c>
      <c r="AN3574" s="440">
        <f t="shared" si="2494"/>
        <v>-0.21486393523867098</v>
      </c>
    </row>
    <row r="3575" spans="1:40" outlineLevel="2">
      <c r="A3575" s="882">
        <f>ROW()</f>
        <v>3575</v>
      </c>
      <c r="B3575" s="453"/>
      <c r="D3575" s="452" t="s">
        <v>36</v>
      </c>
      <c r="H3575" s="458"/>
      <c r="I3575" s="458"/>
      <c r="J3575" s="459"/>
      <c r="K3575" s="458"/>
      <c r="L3575" s="458"/>
      <c r="M3575" s="458"/>
      <c r="N3575" s="463"/>
      <c r="O3575" s="439"/>
      <c r="P3575" s="439"/>
      <c r="Q3575" s="439"/>
      <c r="R3575" s="439"/>
      <c r="S3575" s="439"/>
      <c r="T3575" s="443"/>
      <c r="U3575" s="439"/>
      <c r="V3575" s="439"/>
      <c r="W3575" s="439"/>
      <c r="X3575" s="439"/>
      <c r="Y3575" s="443"/>
      <c r="Z3575" s="439"/>
      <c r="AA3575" s="439"/>
      <c r="AB3575" s="439"/>
      <c r="AC3575" s="439"/>
      <c r="AD3575" s="439"/>
      <c r="AE3575" s="443">
        <f t="shared" ref="AE3575:AN3575" si="2495">-IF(AE3521&lt;0,AE3521,IF($D3575="Land",0,IF(AE3503&lt;1,AE3521,MAX(MIN(IF(AE3503&gt;0,(AE3521/AE3503)*AE$9,0),AE3521*AE$9),0))))</f>
        <v>-0.26178151746468836</v>
      </c>
      <c r="AF3575" s="439">
        <f t="shared" si="2495"/>
        <v>-0.26178151746468836</v>
      </c>
      <c r="AG3575" s="439">
        <f t="shared" si="2495"/>
        <v>-0.26178151746468836</v>
      </c>
      <c r="AH3575" s="439">
        <f t="shared" si="2495"/>
        <v>-0.26178151746468836</v>
      </c>
      <c r="AI3575" s="440">
        <f t="shared" si="2495"/>
        <v>0</v>
      </c>
      <c r="AJ3575" s="443">
        <f t="shared" si="2495"/>
        <v>0</v>
      </c>
      <c r="AK3575" s="439">
        <f t="shared" si="2495"/>
        <v>0</v>
      </c>
      <c r="AL3575" s="439">
        <f t="shared" si="2495"/>
        <v>0</v>
      </c>
      <c r="AM3575" s="439">
        <f t="shared" si="2495"/>
        <v>0</v>
      </c>
      <c r="AN3575" s="440">
        <f t="shared" si="2495"/>
        <v>0</v>
      </c>
    </row>
    <row r="3576" spans="1:40" outlineLevel="2">
      <c r="A3576" s="882">
        <f>ROW()</f>
        <v>3576</v>
      </c>
      <c r="B3576" s="453"/>
      <c r="D3576" s="452" t="s">
        <v>583</v>
      </c>
      <c r="H3576" s="458"/>
      <c r="I3576" s="458"/>
      <c r="J3576" s="459"/>
      <c r="K3576" s="458"/>
      <c r="L3576" s="458"/>
      <c r="M3576" s="458"/>
      <c r="N3576" s="463"/>
      <c r="O3576" s="439"/>
      <c r="P3576" s="439"/>
      <c r="Q3576" s="439"/>
      <c r="R3576" s="439"/>
      <c r="S3576" s="439"/>
      <c r="T3576" s="443"/>
      <c r="U3576" s="439"/>
      <c r="V3576" s="439"/>
      <c r="W3576" s="439"/>
      <c r="X3576" s="439"/>
      <c r="Y3576" s="443"/>
      <c r="Z3576" s="439"/>
      <c r="AA3576" s="439"/>
      <c r="AB3576" s="439"/>
      <c r="AC3576" s="439"/>
      <c r="AD3576" s="439"/>
      <c r="AE3576" s="443">
        <f t="shared" ref="AE3576:AN3576" si="2496">-IF(AE3522&lt;0,AE3522,IF($D3576="Land",0,IF(AE3504&lt;1,AE3522,MAX(MIN(IF(AE3504&gt;0,(AE3522/AE3504)*AE$9,0),AE3522*AE$9),0))))</f>
        <v>-9.331673078476628E-2</v>
      </c>
      <c r="AF3576" s="439">
        <f t="shared" si="2496"/>
        <v>-9.3316730784766266E-2</v>
      </c>
      <c r="AG3576" s="439">
        <f t="shared" si="2496"/>
        <v>-9.3316730784766266E-2</v>
      </c>
      <c r="AH3576" s="439">
        <f t="shared" si="2496"/>
        <v>-9.331673078476628E-2</v>
      </c>
      <c r="AI3576" s="440">
        <f t="shared" si="2496"/>
        <v>-9.3316730784766266E-2</v>
      </c>
      <c r="AJ3576" s="443">
        <f t="shared" si="2496"/>
        <v>-9.3316730784766266E-2</v>
      </c>
      <c r="AK3576" s="439">
        <f t="shared" si="2496"/>
        <v>-9.3316730784766266E-2</v>
      </c>
      <c r="AL3576" s="439">
        <f t="shared" si="2496"/>
        <v>-9.3316730784766266E-2</v>
      </c>
      <c r="AM3576" s="439">
        <f t="shared" si="2496"/>
        <v>-9.3316730784766266E-2</v>
      </c>
      <c r="AN3576" s="440">
        <f t="shared" si="2496"/>
        <v>-9.3316730784766266E-2</v>
      </c>
    </row>
    <row r="3577" spans="1:40" outlineLevel="2">
      <c r="A3577" s="882">
        <f>ROW()</f>
        <v>3577</v>
      </c>
      <c r="B3577" s="453"/>
      <c r="D3577" s="452" t="s">
        <v>81</v>
      </c>
      <c r="H3577" s="458"/>
      <c r="I3577" s="458"/>
      <c r="J3577" s="459"/>
      <c r="K3577" s="458"/>
      <c r="L3577" s="458"/>
      <c r="M3577" s="458"/>
      <c r="N3577" s="463"/>
      <c r="O3577" s="439"/>
      <c r="P3577" s="439"/>
      <c r="Q3577" s="439"/>
      <c r="R3577" s="439"/>
      <c r="S3577" s="439"/>
      <c r="T3577" s="443"/>
      <c r="U3577" s="439"/>
      <c r="V3577" s="439"/>
      <c r="W3577" s="439"/>
      <c r="X3577" s="439"/>
      <c r="Y3577" s="443"/>
      <c r="Z3577" s="439"/>
      <c r="AA3577" s="439"/>
      <c r="AB3577" s="439"/>
      <c r="AC3577" s="439"/>
      <c r="AD3577" s="439"/>
      <c r="AE3577" s="443">
        <f t="shared" ref="AE3577:AN3577" si="2497">-IF(AE3523&lt;0,AE3523,IF($D3577="Land",0,IF(AE3505&lt;1,AE3523,MAX(MIN(IF(AE3505&gt;0,(AE3523/AE3505)*AE$9,0),AE3523*AE$9),0))))</f>
        <v>0</v>
      </c>
      <c r="AF3577" s="439">
        <f t="shared" si="2497"/>
        <v>0</v>
      </c>
      <c r="AG3577" s="439">
        <f t="shared" si="2497"/>
        <v>0</v>
      </c>
      <c r="AH3577" s="439">
        <f t="shared" si="2497"/>
        <v>0</v>
      </c>
      <c r="AI3577" s="440">
        <f t="shared" si="2497"/>
        <v>0</v>
      </c>
      <c r="AJ3577" s="443">
        <f t="shared" si="2497"/>
        <v>0</v>
      </c>
      <c r="AK3577" s="439">
        <f t="shared" si="2497"/>
        <v>0</v>
      </c>
      <c r="AL3577" s="439">
        <f t="shared" si="2497"/>
        <v>0</v>
      </c>
      <c r="AM3577" s="439">
        <f t="shared" si="2497"/>
        <v>0</v>
      </c>
      <c r="AN3577" s="440">
        <f t="shared" si="2497"/>
        <v>0</v>
      </c>
    </row>
    <row r="3578" spans="1:40" outlineLevel="2">
      <c r="A3578" s="882">
        <f>ROW()</f>
        <v>3578</v>
      </c>
      <c r="B3578" s="453"/>
      <c r="D3578" s="452" t="s">
        <v>28</v>
      </c>
      <c r="H3578" s="458"/>
      <c r="I3578" s="458"/>
      <c r="J3578" s="459"/>
      <c r="K3578" s="458"/>
      <c r="L3578" s="458"/>
      <c r="M3578" s="458"/>
      <c r="N3578" s="463"/>
      <c r="O3578" s="439"/>
      <c r="P3578" s="439"/>
      <c r="Q3578" s="439"/>
      <c r="R3578" s="439"/>
      <c r="S3578" s="439"/>
      <c r="T3578" s="443"/>
      <c r="U3578" s="439"/>
      <c r="V3578" s="439"/>
      <c r="W3578" s="439"/>
      <c r="X3578" s="439"/>
      <c r="Y3578" s="443"/>
      <c r="Z3578" s="439"/>
      <c r="AA3578" s="439"/>
      <c r="AB3578" s="439"/>
      <c r="AC3578" s="439"/>
      <c r="AD3578" s="439"/>
      <c r="AE3578" s="443">
        <f t="shared" ref="AE3578:AN3578" si="2498">-IF(AE3524&lt;0,AE3524,IF($D3578="Land",0,IF(AE3506&lt;1,AE3524,MAX(MIN(IF(AE3506&gt;0,(AE3524/AE3506)*AE$9,0),AE3524*AE$9),0))))</f>
        <v>0</v>
      </c>
      <c r="AF3578" s="439">
        <f t="shared" si="2498"/>
        <v>0</v>
      </c>
      <c r="AG3578" s="439">
        <f t="shared" si="2498"/>
        <v>0</v>
      </c>
      <c r="AH3578" s="439">
        <f t="shared" si="2498"/>
        <v>0</v>
      </c>
      <c r="AI3578" s="440">
        <f t="shared" si="2498"/>
        <v>0</v>
      </c>
      <c r="AJ3578" s="443">
        <f t="shared" si="2498"/>
        <v>0</v>
      </c>
      <c r="AK3578" s="439">
        <f t="shared" si="2498"/>
        <v>0</v>
      </c>
      <c r="AL3578" s="439">
        <f t="shared" si="2498"/>
        <v>0</v>
      </c>
      <c r="AM3578" s="439">
        <f t="shared" si="2498"/>
        <v>0</v>
      </c>
      <c r="AN3578" s="440">
        <f t="shared" si="2498"/>
        <v>0</v>
      </c>
    </row>
    <row r="3579" spans="1:40" outlineLevel="2">
      <c r="A3579" s="882">
        <f>ROW()</f>
        <v>3579</v>
      </c>
      <c r="B3579" s="453"/>
      <c r="D3579" s="456" t="s">
        <v>443</v>
      </c>
      <c r="E3579" s="456"/>
      <c r="F3579" s="456"/>
      <c r="G3579" s="456"/>
      <c r="H3579" s="460"/>
      <c r="I3579" s="460"/>
      <c r="J3579" s="461"/>
      <c r="K3579" s="460"/>
      <c r="L3579" s="460"/>
      <c r="M3579" s="460"/>
      <c r="N3579" s="465"/>
      <c r="O3579" s="441"/>
      <c r="P3579" s="441"/>
      <c r="Q3579" s="441"/>
      <c r="R3579" s="441"/>
      <c r="S3579" s="441"/>
      <c r="T3579" s="462"/>
      <c r="U3579" s="441"/>
      <c r="V3579" s="441"/>
      <c r="W3579" s="441"/>
      <c r="X3579" s="159"/>
      <c r="Y3579" s="462"/>
      <c r="Z3579" s="441"/>
      <c r="AA3579" s="159"/>
      <c r="AB3579" s="159"/>
      <c r="AC3579" s="159"/>
      <c r="AD3579" s="159"/>
      <c r="AE3579" s="462">
        <f t="shared" ref="AE3579:AN3579" si="2499">-IF(AE3525&lt;0,AE3525,IF($D3579="Land",0,IF(AE3507&lt;1,AE3525,MAX(MIN(IF(AE3507&gt;0,(AE3525/AE3507)*AE$9,0),AE3525*AE$9),0))))</f>
        <v>-0.13584560916453897</v>
      </c>
      <c r="AF3579" s="159">
        <f t="shared" si="2499"/>
        <v>-0.13584560916453897</v>
      </c>
      <c r="AG3579" s="159">
        <f t="shared" si="2499"/>
        <v>-0.13584560916453897</v>
      </c>
      <c r="AH3579" s="159">
        <f t="shared" si="2499"/>
        <v>-0.13584560916453897</v>
      </c>
      <c r="AI3579" s="339">
        <f t="shared" si="2499"/>
        <v>-0.13584560916453897</v>
      </c>
      <c r="AJ3579" s="462">
        <f t="shared" si="2499"/>
        <v>0</v>
      </c>
      <c r="AK3579" s="159">
        <f t="shared" si="2499"/>
        <v>0</v>
      </c>
      <c r="AL3579" s="159">
        <f t="shared" si="2499"/>
        <v>0</v>
      </c>
      <c r="AM3579" s="159">
        <f t="shared" si="2499"/>
        <v>0</v>
      </c>
      <c r="AN3579" s="339">
        <f t="shared" si="2499"/>
        <v>0</v>
      </c>
    </row>
    <row r="3580" spans="1:40" outlineLevel="2">
      <c r="A3580" s="882">
        <f>ROW()</f>
        <v>3580</v>
      </c>
      <c r="B3580" s="453"/>
      <c r="D3580" s="452" t="s">
        <v>24</v>
      </c>
      <c r="F3580" s="454"/>
      <c r="G3580" s="454"/>
      <c r="H3580" s="448"/>
      <c r="I3580" s="448"/>
      <c r="J3580" s="464"/>
      <c r="K3580" s="448"/>
      <c r="L3580" s="448"/>
      <c r="M3580" s="448"/>
      <c r="N3580" s="449"/>
      <c r="O3580" s="439"/>
      <c r="P3580" s="439"/>
      <c r="Q3580" s="439"/>
      <c r="R3580" s="439"/>
      <c r="S3580" s="439"/>
      <c r="T3580" s="443"/>
      <c r="U3580" s="439"/>
      <c r="V3580" s="439"/>
      <c r="W3580" s="439"/>
      <c r="X3580" s="439"/>
      <c r="Y3580" s="443"/>
      <c r="Z3580" s="439"/>
      <c r="AA3580" s="439"/>
      <c r="AB3580" s="439"/>
      <c r="AC3580" s="439"/>
      <c r="AD3580" s="439"/>
      <c r="AE3580" s="443">
        <f t="shared" ref="AE3580:AN3580" si="2500">SUM(AE3564:AE3579)</f>
        <v>-3.5955377087362006</v>
      </c>
      <c r="AF3580" s="439">
        <f t="shared" si="2500"/>
        <v>-4.2417492231488225</v>
      </c>
      <c r="AG3580" s="439">
        <f t="shared" si="2500"/>
        <v>-4.2417492231488216</v>
      </c>
      <c r="AH3580" s="439">
        <f t="shared" si="2500"/>
        <v>-4.2417492231488216</v>
      </c>
      <c r="AI3580" s="440">
        <f t="shared" si="2500"/>
        <v>-3.9799677056841332</v>
      </c>
      <c r="AJ3580" s="443">
        <f t="shared" si="2500"/>
        <v>-3.8441220965195941</v>
      </c>
      <c r="AK3580" s="439">
        <f t="shared" si="2500"/>
        <v>-3.8441220965195941</v>
      </c>
      <c r="AL3580" s="439">
        <f t="shared" si="2500"/>
        <v>-3.8441220965195941</v>
      </c>
      <c r="AM3580" s="439">
        <f t="shared" si="2500"/>
        <v>-3.8441220965195941</v>
      </c>
      <c r="AN3580" s="440">
        <f t="shared" si="2500"/>
        <v>-3.8441220965195941</v>
      </c>
    </row>
    <row r="3581" spans="1:40" outlineLevel="1">
      <c r="A3581" s="732" t="s">
        <v>299</v>
      </c>
      <c r="B3581" s="733"/>
      <c r="C3581" s="881"/>
      <c r="D3581" s="733"/>
      <c r="E3581" s="733"/>
      <c r="F3581" s="733"/>
      <c r="G3581" s="730"/>
      <c r="H3581" s="733"/>
      <c r="I3581" s="730"/>
      <c r="J3581" s="729"/>
      <c r="K3581" s="730"/>
      <c r="L3581" s="730"/>
      <c r="M3581" s="730"/>
      <c r="N3581" s="731"/>
      <c r="O3581" s="730"/>
      <c r="P3581" s="730"/>
      <c r="Q3581" s="730"/>
      <c r="R3581" s="730"/>
      <c r="S3581" s="730"/>
      <c r="T3581" s="729"/>
      <c r="U3581" s="730"/>
      <c r="V3581" s="730"/>
      <c r="W3581" s="730"/>
      <c r="X3581" s="730"/>
      <c r="Y3581" s="729"/>
      <c r="Z3581" s="730"/>
      <c r="AA3581" s="730"/>
      <c r="AB3581" s="730"/>
      <c r="AC3581" s="730"/>
      <c r="AD3581" s="730"/>
      <c r="AE3581" s="729"/>
      <c r="AF3581" s="730"/>
      <c r="AG3581" s="730"/>
      <c r="AH3581" s="730"/>
      <c r="AI3581" s="731"/>
      <c r="AJ3581" s="729"/>
      <c r="AK3581" s="730"/>
      <c r="AL3581" s="730"/>
      <c r="AM3581" s="730"/>
      <c r="AN3581" s="731"/>
    </row>
    <row r="3582" spans="1:40" outlineLevel="2">
      <c r="A3582" s="882">
        <f>ROW()</f>
        <v>3582</v>
      </c>
      <c r="B3582" s="453"/>
      <c r="D3582" s="452" t="s">
        <v>300</v>
      </c>
      <c r="H3582" s="458"/>
      <c r="I3582" s="463"/>
      <c r="J3582" s="27"/>
      <c r="K3582" s="27"/>
      <c r="L3582" s="27"/>
      <c r="M3582" s="27"/>
      <c r="N3582" s="313"/>
      <c r="O3582" s="27"/>
      <c r="P3582" s="27"/>
      <c r="Q3582" s="27"/>
      <c r="R3582" s="27"/>
      <c r="S3582" s="27"/>
      <c r="T3582" s="595"/>
      <c r="U3582" s="27"/>
      <c r="V3582" s="27"/>
      <c r="W3582" s="27"/>
      <c r="X3582" s="27"/>
      <c r="Y3582" s="324"/>
      <c r="Z3582" s="157"/>
      <c r="AA3582" s="157"/>
      <c r="AB3582" s="157"/>
      <c r="AC3582" s="157"/>
      <c r="AD3582" s="27">
        <f>AD$714</f>
        <v>-2.8766087741450123E-2</v>
      </c>
      <c r="AE3582" s="324"/>
      <c r="AF3582" s="157"/>
      <c r="AG3582" s="157"/>
      <c r="AH3582" s="157"/>
      <c r="AI3582" s="320"/>
      <c r="AJ3582" s="324"/>
      <c r="AK3582" s="157"/>
      <c r="AL3582" s="157"/>
      <c r="AM3582" s="157"/>
      <c r="AN3582" s="320"/>
    </row>
    <row r="3583" spans="1:40" outlineLevel="2">
      <c r="A3583" s="882">
        <f>ROW()</f>
        <v>3583</v>
      </c>
      <c r="B3583" s="453"/>
      <c r="D3583" s="452" t="s">
        <v>301</v>
      </c>
      <c r="H3583" s="458"/>
      <c r="I3583" s="463"/>
      <c r="J3583" s="27"/>
      <c r="K3583" s="27"/>
      <c r="L3583" s="27"/>
      <c r="M3583" s="27"/>
      <c r="N3583" s="313"/>
      <c r="O3583" s="27"/>
      <c r="P3583" s="27"/>
      <c r="Q3583" s="27"/>
      <c r="R3583" s="27"/>
      <c r="S3583" s="27"/>
      <c r="T3583" s="595"/>
      <c r="U3583" s="27"/>
      <c r="V3583" s="27"/>
      <c r="W3583" s="27"/>
      <c r="X3583" s="27"/>
      <c r="Y3583" s="324"/>
      <c r="Z3583" s="157"/>
      <c r="AA3583" s="157"/>
      <c r="AB3583" s="157"/>
      <c r="AC3583" s="157"/>
      <c r="AD3583" s="27">
        <f>AD$715</f>
        <v>-7.5258216841866885E-3</v>
      </c>
      <c r="AE3583" s="324"/>
      <c r="AF3583" s="157"/>
      <c r="AG3583" s="157"/>
      <c r="AH3583" s="157"/>
      <c r="AI3583" s="320"/>
      <c r="AJ3583" s="324"/>
      <c r="AK3583" s="157"/>
      <c r="AL3583" s="157"/>
      <c r="AM3583" s="157"/>
      <c r="AN3583" s="320"/>
    </row>
    <row r="3584" spans="1:40" outlineLevel="2">
      <c r="A3584" s="882">
        <f>ROW()</f>
        <v>3584</v>
      </c>
      <c r="B3584" s="453"/>
      <c r="D3584" s="452" t="s">
        <v>29</v>
      </c>
      <c r="H3584" s="458"/>
      <c r="I3584" s="463"/>
      <c r="J3584" s="27"/>
      <c r="K3584" s="27"/>
      <c r="L3584" s="27"/>
      <c r="M3584" s="27"/>
      <c r="N3584" s="313"/>
      <c r="O3584" s="27"/>
      <c r="P3584" s="27"/>
      <c r="Q3584" s="27"/>
      <c r="R3584" s="27"/>
      <c r="S3584" s="27"/>
      <c r="T3584" s="595"/>
      <c r="U3584" s="27"/>
      <c r="V3584" s="27"/>
      <c r="W3584" s="27"/>
      <c r="X3584" s="27"/>
      <c r="Y3584" s="324"/>
      <c r="Z3584" s="157"/>
      <c r="AA3584" s="157"/>
      <c r="AB3584" s="157"/>
      <c r="AC3584" s="157"/>
      <c r="AD3584" s="27">
        <f>AD$716</f>
        <v>0</v>
      </c>
      <c r="AE3584" s="324"/>
      <c r="AF3584" s="157"/>
      <c r="AG3584" s="157"/>
      <c r="AH3584" s="157"/>
      <c r="AI3584" s="320"/>
      <c r="AJ3584" s="324"/>
      <c r="AK3584" s="157"/>
      <c r="AL3584" s="157"/>
      <c r="AM3584" s="157"/>
      <c r="AN3584" s="320"/>
    </row>
    <row r="3585" spans="1:40" outlineLevel="2">
      <c r="A3585" s="882">
        <f>ROW()</f>
        <v>3585</v>
      </c>
      <c r="B3585" s="453"/>
      <c r="D3585" s="452" t="s">
        <v>30</v>
      </c>
      <c r="H3585" s="458"/>
      <c r="I3585" s="463"/>
      <c r="J3585" s="27"/>
      <c r="K3585" s="27"/>
      <c r="L3585" s="27"/>
      <c r="M3585" s="27"/>
      <c r="N3585" s="313"/>
      <c r="O3585" s="27"/>
      <c r="P3585" s="27"/>
      <c r="Q3585" s="27"/>
      <c r="R3585" s="27"/>
      <c r="S3585" s="27"/>
      <c r="T3585" s="595"/>
      <c r="U3585" s="27"/>
      <c r="V3585" s="27"/>
      <c r="W3585" s="27"/>
      <c r="X3585" s="27"/>
      <c r="Y3585" s="324"/>
      <c r="Z3585" s="157"/>
      <c r="AA3585" s="157"/>
      <c r="AB3585" s="157"/>
      <c r="AC3585" s="157"/>
      <c r="AD3585" s="27">
        <f>AD$717</f>
        <v>0.16187463659679519</v>
      </c>
      <c r="AE3585" s="324"/>
      <c r="AF3585" s="157"/>
      <c r="AG3585" s="157"/>
      <c r="AH3585" s="157"/>
      <c r="AI3585" s="320"/>
      <c r="AJ3585" s="324"/>
      <c r="AK3585" s="157"/>
      <c r="AL3585" s="157"/>
      <c r="AM3585" s="157"/>
      <c r="AN3585" s="320"/>
    </row>
    <row r="3586" spans="1:40" outlineLevel="2">
      <c r="A3586" s="882">
        <f>ROW()</f>
        <v>3586</v>
      </c>
      <c r="B3586" s="453"/>
      <c r="D3586" s="452" t="s">
        <v>31</v>
      </c>
      <c r="H3586" s="458"/>
      <c r="I3586" s="463"/>
      <c r="J3586" s="27"/>
      <c r="K3586" s="27"/>
      <c r="L3586" s="27"/>
      <c r="M3586" s="27"/>
      <c r="N3586" s="313"/>
      <c r="O3586" s="27"/>
      <c r="P3586" s="27"/>
      <c r="Q3586" s="27"/>
      <c r="R3586" s="27"/>
      <c r="S3586" s="27"/>
      <c r="T3586" s="595"/>
      <c r="U3586" s="27"/>
      <c r="V3586" s="27"/>
      <c r="W3586" s="27"/>
      <c r="X3586" s="27"/>
      <c r="Y3586" s="324"/>
      <c r="Z3586" s="157"/>
      <c r="AA3586" s="157"/>
      <c r="AB3586" s="157"/>
      <c r="AC3586" s="157"/>
      <c r="AD3586" s="27">
        <f>AD$718</f>
        <v>0</v>
      </c>
      <c r="AE3586" s="324"/>
      <c r="AF3586" s="157"/>
      <c r="AG3586" s="157"/>
      <c r="AH3586" s="157"/>
      <c r="AI3586" s="320"/>
      <c r="AJ3586" s="324"/>
      <c r="AK3586" s="157"/>
      <c r="AL3586" s="157"/>
      <c r="AM3586" s="157"/>
      <c r="AN3586" s="320"/>
    </row>
    <row r="3587" spans="1:40" outlineLevel="2">
      <c r="A3587" s="882">
        <f>ROW()</f>
        <v>3587</v>
      </c>
      <c r="B3587" s="453"/>
      <c r="D3587" s="452" t="s">
        <v>32</v>
      </c>
      <c r="H3587" s="458"/>
      <c r="I3587" s="463"/>
      <c r="J3587" s="27"/>
      <c r="K3587" s="27"/>
      <c r="L3587" s="27"/>
      <c r="M3587" s="27"/>
      <c r="N3587" s="313"/>
      <c r="O3587" s="27"/>
      <c r="P3587" s="27"/>
      <c r="Q3587" s="27"/>
      <c r="R3587" s="27"/>
      <c r="S3587" s="27"/>
      <c r="T3587" s="595"/>
      <c r="U3587" s="27"/>
      <c r="V3587" s="27"/>
      <c r="W3587" s="27"/>
      <c r="X3587" s="27"/>
      <c r="Y3587" s="324"/>
      <c r="Z3587" s="157"/>
      <c r="AA3587" s="157"/>
      <c r="AB3587" s="157"/>
      <c r="AC3587" s="157"/>
      <c r="AD3587" s="27">
        <f>AD$719</f>
        <v>-3.8836298764121577E-2</v>
      </c>
      <c r="AE3587" s="324"/>
      <c r="AF3587" s="157"/>
      <c r="AG3587" s="157"/>
      <c r="AH3587" s="157"/>
      <c r="AI3587" s="320"/>
      <c r="AJ3587" s="324"/>
      <c r="AK3587" s="157"/>
      <c r="AL3587" s="157"/>
      <c r="AM3587" s="157"/>
      <c r="AN3587" s="320"/>
    </row>
    <row r="3588" spans="1:40" outlineLevel="2">
      <c r="A3588" s="882">
        <f>ROW()</f>
        <v>3588</v>
      </c>
      <c r="B3588" s="453"/>
      <c r="D3588" s="452" t="s">
        <v>33</v>
      </c>
      <c r="H3588" s="458"/>
      <c r="I3588" s="463"/>
      <c r="J3588" s="27"/>
      <c r="K3588" s="27"/>
      <c r="L3588" s="27"/>
      <c r="M3588" s="27"/>
      <c r="N3588" s="313"/>
      <c r="O3588" s="27"/>
      <c r="P3588" s="27"/>
      <c r="Q3588" s="27"/>
      <c r="R3588" s="27"/>
      <c r="S3588" s="27"/>
      <c r="T3588" s="595"/>
      <c r="U3588" s="27"/>
      <c r="V3588" s="27"/>
      <c r="W3588" s="27"/>
      <c r="X3588" s="27"/>
      <c r="Y3588" s="324"/>
      <c r="Z3588" s="157"/>
      <c r="AA3588" s="157"/>
      <c r="AB3588" s="157"/>
      <c r="AC3588" s="157"/>
      <c r="AD3588" s="27">
        <f>AD$720</f>
        <v>-0.74532063272843541</v>
      </c>
      <c r="AE3588" s="324"/>
      <c r="AF3588" s="157"/>
      <c r="AG3588" s="157"/>
      <c r="AH3588" s="157"/>
      <c r="AI3588" s="320"/>
      <c r="AJ3588" s="324"/>
      <c r="AK3588" s="157"/>
      <c r="AL3588" s="157"/>
      <c r="AM3588" s="157"/>
      <c r="AN3588" s="320"/>
    </row>
    <row r="3589" spans="1:40" outlineLevel="2">
      <c r="A3589" s="882">
        <f>ROW()</f>
        <v>3589</v>
      </c>
      <c r="B3589" s="453"/>
      <c r="D3589" s="452" t="s">
        <v>27</v>
      </c>
      <c r="H3589" s="458"/>
      <c r="I3589" s="463"/>
      <c r="J3589" s="27"/>
      <c r="K3589" s="27"/>
      <c r="L3589" s="27"/>
      <c r="M3589" s="27"/>
      <c r="N3589" s="313"/>
      <c r="O3589" s="27"/>
      <c r="P3589" s="27"/>
      <c r="Q3589" s="27"/>
      <c r="R3589" s="27"/>
      <c r="S3589" s="27"/>
      <c r="T3589" s="595"/>
      <c r="U3589" s="27"/>
      <c r="V3589" s="27"/>
      <c r="W3589" s="27"/>
      <c r="X3589" s="27"/>
      <c r="Y3589" s="324"/>
      <c r="Z3589" s="157"/>
      <c r="AA3589" s="157"/>
      <c r="AB3589" s="157"/>
      <c r="AC3589" s="157"/>
      <c r="AD3589" s="27">
        <f>AD$721</f>
        <v>-0.19664483918779319</v>
      </c>
      <c r="AE3589" s="324"/>
      <c r="AF3589" s="157"/>
      <c r="AG3589" s="157"/>
      <c r="AH3589" s="157"/>
      <c r="AI3589" s="320"/>
      <c r="AJ3589" s="324"/>
      <c r="AK3589" s="157"/>
      <c r="AL3589" s="157"/>
      <c r="AM3589" s="157"/>
      <c r="AN3589" s="320"/>
    </row>
    <row r="3590" spans="1:40" outlineLevel="2">
      <c r="A3590" s="882">
        <f>ROW()</f>
        <v>3590</v>
      </c>
      <c r="B3590" s="453"/>
      <c r="D3590" s="452" t="s">
        <v>34</v>
      </c>
      <c r="H3590" s="458"/>
      <c r="I3590" s="463"/>
      <c r="J3590" s="27"/>
      <c r="K3590" s="27"/>
      <c r="L3590" s="27"/>
      <c r="M3590" s="27"/>
      <c r="N3590" s="313"/>
      <c r="O3590" s="27"/>
      <c r="P3590" s="27"/>
      <c r="Q3590" s="27"/>
      <c r="R3590" s="27"/>
      <c r="S3590" s="27"/>
      <c r="T3590" s="595"/>
      <c r="U3590" s="27"/>
      <c r="V3590" s="27"/>
      <c r="W3590" s="27"/>
      <c r="X3590" s="27"/>
      <c r="Y3590" s="324"/>
      <c r="Z3590" s="157"/>
      <c r="AA3590" s="157"/>
      <c r="AB3590" s="157"/>
      <c r="AC3590" s="157"/>
      <c r="AD3590" s="27">
        <f>AD$722</f>
        <v>-0.34778403551359466</v>
      </c>
      <c r="AE3590" s="324"/>
      <c r="AF3590" s="157"/>
      <c r="AG3590" s="157"/>
      <c r="AH3590" s="157"/>
      <c r="AI3590" s="320"/>
      <c r="AJ3590" s="324"/>
      <c r="AK3590" s="157"/>
      <c r="AL3590" s="157"/>
      <c r="AM3590" s="157"/>
      <c r="AN3590" s="320"/>
    </row>
    <row r="3591" spans="1:40" outlineLevel="2">
      <c r="A3591" s="882">
        <f>ROW()</f>
        <v>3591</v>
      </c>
      <c r="B3591" s="453"/>
      <c r="D3591" s="452" t="s">
        <v>35</v>
      </c>
      <c r="H3591" s="458"/>
      <c r="I3591" s="463"/>
      <c r="J3591" s="27"/>
      <c r="K3591" s="27"/>
      <c r="L3591" s="27"/>
      <c r="M3591" s="27"/>
      <c r="N3591" s="313"/>
      <c r="O3591" s="27"/>
      <c r="P3591" s="27"/>
      <c r="Q3591" s="27"/>
      <c r="R3591" s="27"/>
      <c r="S3591" s="27"/>
      <c r="T3591" s="595"/>
      <c r="U3591" s="27"/>
      <c r="V3591" s="27"/>
      <c r="W3591" s="27"/>
      <c r="X3591" s="27"/>
      <c r="Y3591" s="324"/>
      <c r="Z3591" s="157"/>
      <c r="AA3591" s="157"/>
      <c r="AB3591" s="157"/>
      <c r="AC3591" s="157"/>
      <c r="AD3591" s="27">
        <f>AD$723</f>
        <v>1.3441733349203192E-2</v>
      </c>
      <c r="AE3591" s="324"/>
      <c r="AF3591" s="157"/>
      <c r="AG3591" s="157"/>
      <c r="AH3591" s="157"/>
      <c r="AI3591" s="320"/>
      <c r="AJ3591" s="324"/>
      <c r="AK3591" s="157"/>
      <c r="AL3591" s="157"/>
      <c r="AM3591" s="157"/>
      <c r="AN3591" s="320"/>
    </row>
    <row r="3592" spans="1:40" outlineLevel="2">
      <c r="A3592" s="882">
        <f>ROW()</f>
        <v>3592</v>
      </c>
      <c r="B3592" s="453"/>
      <c r="D3592" s="452" t="s">
        <v>302</v>
      </c>
      <c r="H3592" s="458"/>
      <c r="I3592" s="463"/>
      <c r="J3592" s="27"/>
      <c r="K3592" s="27"/>
      <c r="L3592" s="27"/>
      <c r="M3592" s="27"/>
      <c r="N3592" s="313"/>
      <c r="O3592" s="27"/>
      <c r="P3592" s="27"/>
      <c r="Q3592" s="27"/>
      <c r="R3592" s="27"/>
      <c r="S3592" s="27"/>
      <c r="T3592" s="595"/>
      <c r="U3592" s="27"/>
      <c r="V3592" s="27"/>
      <c r="W3592" s="27"/>
      <c r="X3592" s="27"/>
      <c r="Y3592" s="324"/>
      <c r="Z3592" s="157"/>
      <c r="AA3592" s="157"/>
      <c r="AB3592" s="157"/>
      <c r="AC3592" s="157"/>
      <c r="AD3592" s="27">
        <f>AD$724</f>
        <v>-0.18742639748041373</v>
      </c>
      <c r="AE3592" s="324"/>
      <c r="AF3592" s="157"/>
      <c r="AG3592" s="157"/>
      <c r="AH3592" s="157"/>
      <c r="AI3592" s="320"/>
      <c r="AJ3592" s="324"/>
      <c r="AK3592" s="157"/>
      <c r="AL3592" s="157"/>
      <c r="AM3592" s="157"/>
      <c r="AN3592" s="320"/>
    </row>
    <row r="3593" spans="1:40" outlineLevel="2">
      <c r="A3593" s="882">
        <f>ROW()</f>
        <v>3593</v>
      </c>
      <c r="B3593" s="453"/>
      <c r="D3593" s="452" t="s">
        <v>36</v>
      </c>
      <c r="H3593" s="458"/>
      <c r="I3593" s="463"/>
      <c r="J3593" s="27"/>
      <c r="K3593" s="27"/>
      <c r="L3593" s="27"/>
      <c r="M3593" s="27"/>
      <c r="N3593" s="313"/>
      <c r="O3593" s="27"/>
      <c r="P3593" s="27"/>
      <c r="Q3593" s="27"/>
      <c r="R3593" s="27"/>
      <c r="S3593" s="27"/>
      <c r="T3593" s="595"/>
      <c r="U3593" s="27"/>
      <c r="V3593" s="27"/>
      <c r="W3593" s="27"/>
      <c r="X3593" s="27"/>
      <c r="Y3593" s="324"/>
      <c r="Z3593" s="157"/>
      <c r="AA3593" s="157"/>
      <c r="AB3593" s="157"/>
      <c r="AC3593" s="157"/>
      <c r="AD3593" s="27">
        <f>AD$725</f>
        <v>-0.15585532552529258</v>
      </c>
      <c r="AE3593" s="324"/>
      <c r="AF3593" s="157"/>
      <c r="AG3593" s="157"/>
      <c r="AH3593" s="157"/>
      <c r="AI3593" s="320"/>
      <c r="AJ3593" s="324"/>
      <c r="AK3593" s="157"/>
      <c r="AL3593" s="157"/>
      <c r="AM3593" s="157"/>
      <c r="AN3593" s="320"/>
    </row>
    <row r="3594" spans="1:40" outlineLevel="2">
      <c r="A3594" s="882">
        <f>ROW()</f>
        <v>3594</v>
      </c>
      <c r="B3594" s="453"/>
      <c r="D3594" s="452" t="s">
        <v>583</v>
      </c>
      <c r="H3594" s="458"/>
      <c r="I3594" s="463"/>
      <c r="J3594" s="27"/>
      <c r="K3594" s="27"/>
      <c r="L3594" s="27"/>
      <c r="M3594" s="27"/>
      <c r="N3594" s="313"/>
      <c r="O3594" s="27"/>
      <c r="P3594" s="27"/>
      <c r="Q3594" s="27"/>
      <c r="R3594" s="27"/>
      <c r="S3594" s="27"/>
      <c r="T3594" s="595"/>
      <c r="U3594" s="27"/>
      <c r="V3594" s="27"/>
      <c r="W3594" s="27"/>
      <c r="X3594" s="27"/>
      <c r="Y3594" s="324"/>
      <c r="Z3594" s="157"/>
      <c r="AA3594" s="157"/>
      <c r="AB3594" s="157"/>
      <c r="AC3594" s="157"/>
      <c r="AD3594" s="27">
        <f>AD$726</f>
        <v>4.5449167847662307E-2</v>
      </c>
      <c r="AE3594" s="324"/>
      <c r="AF3594" s="157"/>
      <c r="AG3594" s="157"/>
      <c r="AH3594" s="157"/>
      <c r="AI3594" s="320"/>
      <c r="AJ3594" s="324"/>
      <c r="AK3594" s="157"/>
      <c r="AL3594" s="157"/>
      <c r="AM3594" s="157"/>
      <c r="AN3594" s="320"/>
    </row>
    <row r="3595" spans="1:40" outlineLevel="2">
      <c r="A3595" s="882">
        <f>ROW()</f>
        <v>3595</v>
      </c>
      <c r="B3595" s="453"/>
      <c r="D3595" s="452" t="s">
        <v>81</v>
      </c>
      <c r="H3595" s="458"/>
      <c r="I3595" s="463"/>
      <c r="J3595" s="27"/>
      <c r="K3595" s="27"/>
      <c r="L3595" s="27"/>
      <c r="M3595" s="27"/>
      <c r="N3595" s="313"/>
      <c r="O3595" s="27"/>
      <c r="P3595" s="27"/>
      <c r="Q3595" s="27"/>
      <c r="R3595" s="27"/>
      <c r="S3595" s="27"/>
      <c r="T3595" s="595"/>
      <c r="U3595" s="27"/>
      <c r="V3595" s="27"/>
      <c r="W3595" s="27"/>
      <c r="X3595" s="27"/>
      <c r="Y3595" s="324"/>
      <c r="Z3595" s="157"/>
      <c r="AA3595" s="157"/>
      <c r="AB3595" s="157"/>
      <c r="AC3595" s="157"/>
      <c r="AD3595" s="27">
        <f>AD$727</f>
        <v>0</v>
      </c>
      <c r="AE3595" s="324"/>
      <c r="AF3595" s="157"/>
      <c r="AG3595" s="157"/>
      <c r="AH3595" s="157"/>
      <c r="AI3595" s="320"/>
      <c r="AJ3595" s="324"/>
      <c r="AK3595" s="157"/>
      <c r="AL3595" s="157"/>
      <c r="AM3595" s="157"/>
      <c r="AN3595" s="320"/>
    </row>
    <row r="3596" spans="1:40" outlineLevel="2">
      <c r="A3596" s="882">
        <f>ROW()</f>
        <v>3596</v>
      </c>
      <c r="B3596" s="453"/>
      <c r="D3596" s="452" t="s">
        <v>28</v>
      </c>
      <c r="H3596" s="458"/>
      <c r="I3596" s="463"/>
      <c r="J3596" s="27"/>
      <c r="K3596" s="27"/>
      <c r="L3596" s="27"/>
      <c r="M3596" s="27"/>
      <c r="N3596" s="313"/>
      <c r="O3596" s="27"/>
      <c r="P3596" s="27"/>
      <c r="Q3596" s="27"/>
      <c r="R3596" s="27"/>
      <c r="S3596" s="27"/>
      <c r="T3596" s="595"/>
      <c r="U3596" s="27"/>
      <c r="V3596" s="27"/>
      <c r="W3596" s="27"/>
      <c r="X3596" s="27"/>
      <c r="Y3596" s="324"/>
      <c r="Z3596" s="157"/>
      <c r="AA3596" s="157"/>
      <c r="AB3596" s="157"/>
      <c r="AC3596" s="157"/>
      <c r="AD3596" s="27">
        <f>AD$728</f>
        <v>3.3493941659936072E-3</v>
      </c>
      <c r="AE3596" s="324"/>
      <c r="AF3596" s="157"/>
      <c r="AG3596" s="157"/>
      <c r="AH3596" s="157"/>
      <c r="AI3596" s="320"/>
      <c r="AJ3596" s="324"/>
      <c r="AK3596" s="157"/>
      <c r="AL3596" s="157"/>
      <c r="AM3596" s="157"/>
      <c r="AN3596" s="320"/>
    </row>
    <row r="3597" spans="1:40" outlineLevel="2">
      <c r="A3597" s="882">
        <f>ROW()</f>
        <v>3597</v>
      </c>
      <c r="B3597" s="453"/>
      <c r="D3597" s="456" t="s">
        <v>443</v>
      </c>
      <c r="E3597" s="456"/>
      <c r="F3597" s="456"/>
      <c r="G3597" s="456"/>
      <c r="H3597" s="460"/>
      <c r="I3597" s="465"/>
      <c r="J3597" s="159"/>
      <c r="K3597" s="159"/>
      <c r="L3597" s="159"/>
      <c r="M3597" s="159"/>
      <c r="N3597" s="339"/>
      <c r="O3597" s="159"/>
      <c r="P3597" s="159"/>
      <c r="Q3597" s="159"/>
      <c r="R3597" s="159"/>
      <c r="S3597" s="159"/>
      <c r="T3597" s="597"/>
      <c r="U3597" s="159"/>
      <c r="V3597" s="159"/>
      <c r="W3597" s="159"/>
      <c r="X3597" s="159"/>
      <c r="Y3597" s="238"/>
      <c r="Z3597" s="146"/>
      <c r="AA3597" s="146"/>
      <c r="AB3597" s="146"/>
      <c r="AC3597" s="146"/>
      <c r="AD3597" s="57">
        <f>AD$729</f>
        <v>5.7631673224502117E-5</v>
      </c>
      <c r="AE3597" s="238"/>
      <c r="AF3597" s="146"/>
      <c r="AG3597" s="146"/>
      <c r="AH3597" s="146"/>
      <c r="AI3597" s="239"/>
      <c r="AJ3597" s="238"/>
      <c r="AK3597" s="146"/>
      <c r="AL3597" s="146"/>
      <c r="AM3597" s="146"/>
      <c r="AN3597" s="239"/>
    </row>
    <row r="3598" spans="1:40" outlineLevel="2">
      <c r="A3598" s="882">
        <f>ROW()</f>
        <v>3598</v>
      </c>
      <c r="B3598" s="453"/>
      <c r="D3598" s="452" t="s">
        <v>24</v>
      </c>
      <c r="F3598" s="454"/>
      <c r="G3598" s="454"/>
      <c r="H3598" s="448"/>
      <c r="I3598" s="449"/>
      <c r="J3598" s="439"/>
      <c r="K3598" s="439"/>
      <c r="L3598" s="439"/>
      <c r="M3598" s="439"/>
      <c r="N3598" s="440"/>
      <c r="O3598" s="439"/>
      <c r="P3598" s="439"/>
      <c r="Q3598" s="439"/>
      <c r="R3598" s="439"/>
      <c r="S3598" s="439"/>
      <c r="T3598" s="443"/>
      <c r="U3598" s="439"/>
      <c r="V3598" s="439"/>
      <c r="W3598" s="439"/>
      <c r="X3598" s="439"/>
      <c r="Y3598" s="443"/>
      <c r="Z3598" s="439"/>
      <c r="AA3598" s="439"/>
      <c r="AB3598" s="439"/>
      <c r="AC3598" s="439"/>
      <c r="AD3598" s="27">
        <f>SUM(AD3582:AD3597)</f>
        <v>-1.483986874992409</v>
      </c>
      <c r="AE3598" s="443"/>
      <c r="AF3598" s="439"/>
      <c r="AG3598" s="439"/>
      <c r="AH3598" s="439"/>
      <c r="AI3598" s="440"/>
      <c r="AJ3598" s="443"/>
      <c r="AK3598" s="439"/>
      <c r="AL3598" s="439"/>
      <c r="AM3598" s="439"/>
      <c r="AN3598" s="440"/>
    </row>
    <row r="3599" spans="1:40" outlineLevel="1">
      <c r="A3599" s="732" t="s">
        <v>22</v>
      </c>
      <c r="B3599" s="733"/>
      <c r="C3599" s="881"/>
      <c r="D3599" s="733"/>
      <c r="E3599" s="733"/>
      <c r="F3599" s="733"/>
      <c r="G3599" s="730"/>
      <c r="H3599" s="733"/>
      <c r="I3599" s="730"/>
      <c r="J3599" s="729"/>
      <c r="K3599" s="730"/>
      <c r="L3599" s="730"/>
      <c r="M3599" s="730"/>
      <c r="N3599" s="731"/>
      <c r="O3599" s="730"/>
      <c r="P3599" s="730"/>
      <c r="Q3599" s="730"/>
      <c r="R3599" s="730"/>
      <c r="S3599" s="730"/>
      <c r="T3599" s="729"/>
      <c r="U3599" s="730"/>
      <c r="V3599" s="730"/>
      <c r="W3599" s="730"/>
      <c r="X3599" s="730"/>
      <c r="Y3599" s="729"/>
      <c r="Z3599" s="730"/>
      <c r="AA3599" s="730"/>
      <c r="AB3599" s="730"/>
      <c r="AC3599" s="730"/>
      <c r="AD3599" s="730"/>
      <c r="AE3599" s="729"/>
      <c r="AF3599" s="730"/>
      <c r="AG3599" s="730"/>
      <c r="AH3599" s="730"/>
      <c r="AI3599" s="731"/>
      <c r="AJ3599" s="729"/>
      <c r="AK3599" s="730"/>
      <c r="AL3599" s="730"/>
      <c r="AM3599" s="730"/>
      <c r="AN3599" s="731"/>
    </row>
    <row r="3600" spans="1:40" outlineLevel="2">
      <c r="A3600" s="882">
        <f>ROW()</f>
        <v>3600</v>
      </c>
      <c r="B3600" s="453"/>
      <c r="D3600" s="452" t="s">
        <v>300</v>
      </c>
      <c r="H3600" s="458"/>
      <c r="I3600" s="458"/>
      <c r="J3600" s="459"/>
      <c r="K3600" s="458"/>
      <c r="L3600" s="458"/>
      <c r="M3600" s="458"/>
      <c r="N3600" s="463"/>
      <c r="O3600" s="458"/>
      <c r="P3600" s="458"/>
      <c r="Q3600" s="458"/>
      <c r="R3600" s="458"/>
      <c r="S3600" s="458"/>
      <c r="T3600" s="459"/>
      <c r="U3600" s="458"/>
      <c r="V3600" s="458"/>
      <c r="W3600" s="31"/>
      <c r="X3600" s="439"/>
      <c r="Y3600" s="459"/>
      <c r="Z3600" s="458"/>
      <c r="AA3600" s="439"/>
      <c r="AB3600" s="439"/>
      <c r="AC3600" s="439"/>
      <c r="AD3600" s="439">
        <f t="shared" ref="AD3600:AN3600" si="2501">AD3510+AD3528+AD3546+AD3564 + AD3582</f>
        <v>2.3364747122585503</v>
      </c>
      <c r="AE3600" s="443">
        <f t="shared" si="2501"/>
        <v>2.2196509766456227</v>
      </c>
      <c r="AF3600" s="439">
        <f t="shared" si="2501"/>
        <v>2.1028272410326951</v>
      </c>
      <c r="AG3600" s="439">
        <f t="shared" si="2501"/>
        <v>1.9860035054197676</v>
      </c>
      <c r="AH3600" s="439">
        <f t="shared" si="2501"/>
        <v>1.86917976980684</v>
      </c>
      <c r="AI3600" s="440">
        <f t="shared" si="2501"/>
        <v>1.7523560341939124</v>
      </c>
      <c r="AJ3600" s="443">
        <f t="shared" si="2501"/>
        <v>1.6355322985809848</v>
      </c>
      <c r="AK3600" s="439">
        <f t="shared" si="2501"/>
        <v>1.5187085629680572</v>
      </c>
      <c r="AL3600" s="439">
        <f t="shared" si="2501"/>
        <v>1.4018848273551296</v>
      </c>
      <c r="AM3600" s="439">
        <f t="shared" si="2501"/>
        <v>1.2850610917422021</v>
      </c>
      <c r="AN3600" s="440">
        <f t="shared" si="2501"/>
        <v>1.1682373561292747</v>
      </c>
    </row>
    <row r="3601" spans="1:40" outlineLevel="2">
      <c r="A3601" s="882">
        <f>ROW()</f>
        <v>3601</v>
      </c>
      <c r="B3601" s="453"/>
      <c r="D3601" s="452" t="s">
        <v>301</v>
      </c>
      <c r="H3601" s="458"/>
      <c r="I3601" s="458"/>
      <c r="J3601" s="459"/>
      <c r="K3601" s="458"/>
      <c r="L3601" s="458"/>
      <c r="M3601" s="458"/>
      <c r="N3601" s="463"/>
      <c r="O3601" s="458"/>
      <c r="P3601" s="458"/>
      <c r="Q3601" s="458"/>
      <c r="R3601" s="458"/>
      <c r="S3601" s="458"/>
      <c r="T3601" s="459"/>
      <c r="U3601" s="458"/>
      <c r="V3601" s="458"/>
      <c r="W3601" s="31"/>
      <c r="X3601" s="439"/>
      <c r="Y3601" s="459"/>
      <c r="Z3601" s="458"/>
      <c r="AA3601" s="439"/>
      <c r="AB3601" s="439"/>
      <c r="AC3601" s="439"/>
      <c r="AD3601" s="439">
        <f t="shared" ref="AD3601:AN3601" si="2502">AD3511+AD3529+AD3547+AD3565 + AD3583</f>
        <v>-5.6616041684186678E-2</v>
      </c>
      <c r="AE3601" s="443">
        <f t="shared" si="2502"/>
        <v>0</v>
      </c>
      <c r="AF3601" s="439">
        <f t="shared" si="2502"/>
        <v>0</v>
      </c>
      <c r="AG3601" s="439">
        <f t="shared" si="2502"/>
        <v>0</v>
      </c>
      <c r="AH3601" s="439">
        <f t="shared" si="2502"/>
        <v>0</v>
      </c>
      <c r="AI3601" s="440">
        <f t="shared" si="2502"/>
        <v>0</v>
      </c>
      <c r="AJ3601" s="443">
        <f t="shared" si="2502"/>
        <v>0</v>
      </c>
      <c r="AK3601" s="439">
        <f t="shared" si="2502"/>
        <v>0</v>
      </c>
      <c r="AL3601" s="439">
        <f t="shared" si="2502"/>
        <v>0</v>
      </c>
      <c r="AM3601" s="439">
        <f t="shared" si="2502"/>
        <v>0</v>
      </c>
      <c r="AN3601" s="440">
        <f t="shared" si="2502"/>
        <v>0</v>
      </c>
    </row>
    <row r="3602" spans="1:40" outlineLevel="2">
      <c r="A3602" s="882">
        <f>ROW()</f>
        <v>3602</v>
      </c>
      <c r="B3602" s="453"/>
      <c r="D3602" s="452" t="s">
        <v>29</v>
      </c>
      <c r="H3602" s="458"/>
      <c r="I3602" s="458"/>
      <c r="J3602" s="459"/>
      <c r="K3602" s="458"/>
      <c r="L3602" s="458"/>
      <c r="M3602" s="458"/>
      <c r="N3602" s="463"/>
      <c r="O3602" s="458"/>
      <c r="P3602" s="458"/>
      <c r="Q3602" s="458"/>
      <c r="R3602" s="458"/>
      <c r="S3602" s="458"/>
      <c r="T3602" s="459"/>
      <c r="U3602" s="458"/>
      <c r="V3602" s="458"/>
      <c r="W3602" s="31"/>
      <c r="X3602" s="439"/>
      <c r="Y3602" s="459"/>
      <c r="Z3602" s="458"/>
      <c r="AA3602" s="439"/>
      <c r="AB3602" s="439"/>
      <c r="AC3602" s="439"/>
      <c r="AD3602" s="439">
        <f t="shared" ref="AD3602:AN3602" si="2503">AD3512+AD3530+AD3548+AD3566 + AD3584</f>
        <v>0</v>
      </c>
      <c r="AE3602" s="443">
        <f t="shared" si="2503"/>
        <v>0</v>
      </c>
      <c r="AF3602" s="439">
        <f t="shared" si="2503"/>
        <v>0</v>
      </c>
      <c r="AG3602" s="439">
        <f t="shared" si="2503"/>
        <v>0</v>
      </c>
      <c r="AH3602" s="439">
        <f t="shared" si="2503"/>
        <v>0</v>
      </c>
      <c r="AI3602" s="440">
        <f t="shared" si="2503"/>
        <v>0</v>
      </c>
      <c r="AJ3602" s="443">
        <f t="shared" si="2503"/>
        <v>0</v>
      </c>
      <c r="AK3602" s="439">
        <f t="shared" si="2503"/>
        <v>0</v>
      </c>
      <c r="AL3602" s="439">
        <f t="shared" si="2503"/>
        <v>0</v>
      </c>
      <c r="AM3602" s="439">
        <f t="shared" si="2503"/>
        <v>0</v>
      </c>
      <c r="AN3602" s="440">
        <f t="shared" si="2503"/>
        <v>0</v>
      </c>
    </row>
    <row r="3603" spans="1:40" outlineLevel="2">
      <c r="A3603" s="882">
        <f>ROW()</f>
        <v>3603</v>
      </c>
      <c r="B3603" s="453"/>
      <c r="D3603" s="452" t="s">
        <v>30</v>
      </c>
      <c r="H3603" s="458"/>
      <c r="I3603" s="458"/>
      <c r="J3603" s="459"/>
      <c r="K3603" s="458"/>
      <c r="L3603" s="458"/>
      <c r="M3603" s="458"/>
      <c r="N3603" s="463"/>
      <c r="O3603" s="458"/>
      <c r="P3603" s="458"/>
      <c r="Q3603" s="458"/>
      <c r="R3603" s="458"/>
      <c r="S3603" s="458"/>
      <c r="T3603" s="459"/>
      <c r="U3603" s="458"/>
      <c r="V3603" s="458"/>
      <c r="W3603" s="31"/>
      <c r="X3603" s="439"/>
      <c r="Y3603" s="459"/>
      <c r="Z3603" s="458"/>
      <c r="AA3603" s="439"/>
      <c r="AB3603" s="439"/>
      <c r="AC3603" s="439"/>
      <c r="AD3603" s="439">
        <f t="shared" ref="AD3603:AN3603" si="2504">AD3513+AD3531+AD3549+AD3567 + AD3585</f>
        <v>27.94802366218326</v>
      </c>
      <c r="AE3603" s="443">
        <f t="shared" si="2504"/>
        <v>26.550622479074097</v>
      </c>
      <c r="AF3603" s="439">
        <f t="shared" si="2504"/>
        <v>25.153221295964933</v>
      </c>
      <c r="AG3603" s="439">
        <f t="shared" si="2504"/>
        <v>23.755820112855769</v>
      </c>
      <c r="AH3603" s="439">
        <f t="shared" si="2504"/>
        <v>22.358418929746605</v>
      </c>
      <c r="AI3603" s="440">
        <f t="shared" si="2504"/>
        <v>20.961017746637442</v>
      </c>
      <c r="AJ3603" s="443">
        <f t="shared" si="2504"/>
        <v>19.563616563528278</v>
      </c>
      <c r="AK3603" s="439">
        <f t="shared" si="2504"/>
        <v>18.166215380419114</v>
      </c>
      <c r="AL3603" s="439">
        <f t="shared" si="2504"/>
        <v>16.76881419730995</v>
      </c>
      <c r="AM3603" s="439">
        <f t="shared" si="2504"/>
        <v>15.371413014200789</v>
      </c>
      <c r="AN3603" s="440">
        <f t="shared" si="2504"/>
        <v>13.974011831091627</v>
      </c>
    </row>
    <row r="3604" spans="1:40" outlineLevel="2">
      <c r="A3604" s="882">
        <f>ROW()</f>
        <v>3604</v>
      </c>
      <c r="B3604" s="453"/>
      <c r="D3604" s="452" t="s">
        <v>31</v>
      </c>
      <c r="H3604" s="458"/>
      <c r="I3604" s="458"/>
      <c r="J3604" s="459"/>
      <c r="K3604" s="458"/>
      <c r="L3604" s="458"/>
      <c r="M3604" s="458"/>
      <c r="N3604" s="463"/>
      <c r="O3604" s="458"/>
      <c r="P3604" s="458"/>
      <c r="Q3604" s="458"/>
      <c r="R3604" s="458"/>
      <c r="S3604" s="458"/>
      <c r="T3604" s="459"/>
      <c r="U3604" s="458"/>
      <c r="V3604" s="458"/>
      <c r="W3604" s="31"/>
      <c r="X3604" s="439"/>
      <c r="Y3604" s="459"/>
      <c r="Z3604" s="458"/>
      <c r="AA3604" s="439"/>
      <c r="AB3604" s="439"/>
      <c r="AC3604" s="439"/>
      <c r="AD3604" s="439">
        <f t="shared" ref="AD3604:AN3604" si="2505">AD3514+AD3532+AD3550+AD3568 + AD3586</f>
        <v>0</v>
      </c>
      <c r="AE3604" s="443">
        <f t="shared" si="2505"/>
        <v>0</v>
      </c>
      <c r="AF3604" s="439">
        <f t="shared" si="2505"/>
        <v>0</v>
      </c>
      <c r="AG3604" s="439">
        <f t="shared" si="2505"/>
        <v>0</v>
      </c>
      <c r="AH3604" s="439">
        <f t="shared" si="2505"/>
        <v>0</v>
      </c>
      <c r="AI3604" s="440">
        <f t="shared" si="2505"/>
        <v>0</v>
      </c>
      <c r="AJ3604" s="443">
        <f t="shared" si="2505"/>
        <v>0</v>
      </c>
      <c r="AK3604" s="439">
        <f t="shared" si="2505"/>
        <v>0</v>
      </c>
      <c r="AL3604" s="439">
        <f t="shared" si="2505"/>
        <v>0</v>
      </c>
      <c r="AM3604" s="439">
        <f t="shared" si="2505"/>
        <v>0</v>
      </c>
      <c r="AN3604" s="440">
        <f t="shared" si="2505"/>
        <v>0</v>
      </c>
    </row>
    <row r="3605" spans="1:40" outlineLevel="2">
      <c r="A3605" s="882">
        <f>ROW()</f>
        <v>3605</v>
      </c>
      <c r="B3605" s="453"/>
      <c r="D3605" s="452" t="s">
        <v>32</v>
      </c>
      <c r="H3605" s="458"/>
      <c r="I3605" s="458"/>
      <c r="J3605" s="459"/>
      <c r="K3605" s="458"/>
      <c r="L3605" s="458"/>
      <c r="M3605" s="458"/>
      <c r="N3605" s="463"/>
      <c r="O3605" s="458"/>
      <c r="P3605" s="458"/>
      <c r="Q3605" s="458"/>
      <c r="R3605" s="458"/>
      <c r="S3605" s="458"/>
      <c r="T3605" s="459"/>
      <c r="U3605" s="458"/>
      <c r="V3605" s="458"/>
      <c r="W3605" s="31"/>
      <c r="X3605" s="439"/>
      <c r="Y3605" s="459"/>
      <c r="Z3605" s="458"/>
      <c r="AA3605" s="439"/>
      <c r="AB3605" s="439"/>
      <c r="AC3605" s="439"/>
      <c r="AD3605" s="439">
        <f t="shared" ref="AD3605:AN3605" si="2506">AD3515+AD3533+AD3551+AD3569 + AD3587</f>
        <v>0.44814069123587891</v>
      </c>
      <c r="AE3605" s="443">
        <f t="shared" si="2506"/>
        <v>0.43693717395498194</v>
      </c>
      <c r="AF3605" s="439">
        <f t="shared" si="2506"/>
        <v>0.42573365667408497</v>
      </c>
      <c r="AG3605" s="439">
        <f t="shared" si="2506"/>
        <v>0.414530139393188</v>
      </c>
      <c r="AH3605" s="439">
        <f t="shared" si="2506"/>
        <v>0.40332662211229103</v>
      </c>
      <c r="AI3605" s="440">
        <f t="shared" si="2506"/>
        <v>0.39212310483139406</v>
      </c>
      <c r="AJ3605" s="443">
        <f t="shared" si="2506"/>
        <v>0.3809195875504971</v>
      </c>
      <c r="AK3605" s="439">
        <f t="shared" si="2506"/>
        <v>0.36971607026960013</v>
      </c>
      <c r="AL3605" s="439">
        <f t="shared" si="2506"/>
        <v>0.35851255298870316</v>
      </c>
      <c r="AM3605" s="439">
        <f t="shared" si="2506"/>
        <v>0.34730903570780619</v>
      </c>
      <c r="AN3605" s="440">
        <f t="shared" si="2506"/>
        <v>0.33610551842690922</v>
      </c>
    </row>
    <row r="3606" spans="1:40" outlineLevel="2">
      <c r="A3606" s="882">
        <f>ROW()</f>
        <v>3606</v>
      </c>
      <c r="B3606" s="453"/>
      <c r="D3606" s="452" t="s">
        <v>33</v>
      </c>
      <c r="H3606" s="458"/>
      <c r="I3606" s="458"/>
      <c r="J3606" s="459"/>
      <c r="K3606" s="458"/>
      <c r="L3606" s="458"/>
      <c r="M3606" s="458"/>
      <c r="N3606" s="463"/>
      <c r="O3606" s="458"/>
      <c r="P3606" s="458"/>
      <c r="Q3606" s="458"/>
      <c r="R3606" s="458"/>
      <c r="S3606" s="458"/>
      <c r="T3606" s="459"/>
      <c r="U3606" s="458"/>
      <c r="V3606" s="458"/>
      <c r="W3606" s="31"/>
      <c r="X3606" s="439"/>
      <c r="Y3606" s="459"/>
      <c r="Z3606" s="458"/>
      <c r="AA3606" s="439"/>
      <c r="AB3606" s="439"/>
      <c r="AC3606" s="439"/>
      <c r="AD3606" s="439">
        <f t="shared" ref="AD3606:AN3606" si="2507">AD3516+AD3534+AD3552+AD3570 + AD3588</f>
        <v>-0.58959547272843538</v>
      </c>
      <c r="AE3606" s="443">
        <f t="shared" si="2507"/>
        <v>0</v>
      </c>
      <c r="AF3606" s="439">
        <f t="shared" si="2507"/>
        <v>0</v>
      </c>
      <c r="AG3606" s="439">
        <f t="shared" si="2507"/>
        <v>0</v>
      </c>
      <c r="AH3606" s="439">
        <f t="shared" si="2507"/>
        <v>0</v>
      </c>
      <c r="AI3606" s="440">
        <f t="shared" si="2507"/>
        <v>0</v>
      </c>
      <c r="AJ3606" s="443">
        <f t="shared" si="2507"/>
        <v>0</v>
      </c>
      <c r="AK3606" s="439">
        <f t="shared" si="2507"/>
        <v>0</v>
      </c>
      <c r="AL3606" s="439">
        <f t="shared" si="2507"/>
        <v>0</v>
      </c>
      <c r="AM3606" s="439">
        <f t="shared" si="2507"/>
        <v>0</v>
      </c>
      <c r="AN3606" s="440">
        <f t="shared" si="2507"/>
        <v>0</v>
      </c>
    </row>
    <row r="3607" spans="1:40" outlineLevel="2">
      <c r="A3607" s="882">
        <f>ROW()</f>
        <v>3607</v>
      </c>
      <c r="B3607" s="453"/>
      <c r="D3607" s="452" t="s">
        <v>27</v>
      </c>
      <c r="H3607" s="458"/>
      <c r="I3607" s="458"/>
      <c r="J3607" s="459"/>
      <c r="K3607" s="458"/>
      <c r="L3607" s="458"/>
      <c r="M3607" s="458"/>
      <c r="N3607" s="463"/>
      <c r="O3607" s="458"/>
      <c r="P3607" s="458"/>
      <c r="Q3607" s="458"/>
      <c r="R3607" s="458"/>
      <c r="S3607" s="458"/>
      <c r="T3607" s="459"/>
      <c r="U3607" s="458"/>
      <c r="V3607" s="458"/>
      <c r="W3607" s="31"/>
      <c r="X3607" s="439"/>
      <c r="Y3607" s="459"/>
      <c r="Z3607" s="458"/>
      <c r="AA3607" s="439"/>
      <c r="AB3607" s="439"/>
      <c r="AC3607" s="439"/>
      <c r="AD3607" s="439">
        <f t="shared" ref="AD3607:AN3607" si="2508">AD3517+AD3535+AD3553+AD3571 + AD3589</f>
        <v>1.3918310391242517</v>
      </c>
      <c r="AE3607" s="443">
        <f t="shared" si="2508"/>
        <v>1.3570352631461453</v>
      </c>
      <c r="AF3607" s="439">
        <f t="shared" si="2508"/>
        <v>1.322239487168039</v>
      </c>
      <c r="AG3607" s="439">
        <f t="shared" si="2508"/>
        <v>1.2874437111899326</v>
      </c>
      <c r="AH3607" s="439">
        <f t="shared" si="2508"/>
        <v>1.2526479352118263</v>
      </c>
      <c r="AI3607" s="440">
        <f t="shared" si="2508"/>
        <v>1.2178521592337199</v>
      </c>
      <c r="AJ3607" s="443">
        <f t="shared" si="2508"/>
        <v>1.1830563832556136</v>
      </c>
      <c r="AK3607" s="439">
        <f t="shared" si="2508"/>
        <v>1.1482606072775072</v>
      </c>
      <c r="AL3607" s="439">
        <f t="shared" si="2508"/>
        <v>1.1134648312994009</v>
      </c>
      <c r="AM3607" s="439">
        <f t="shared" si="2508"/>
        <v>1.0786690553212945</v>
      </c>
      <c r="AN3607" s="440">
        <f t="shared" si="2508"/>
        <v>1.0438732793431882</v>
      </c>
    </row>
    <row r="3608" spans="1:40" outlineLevel="2">
      <c r="A3608" s="882">
        <f>ROW()</f>
        <v>3608</v>
      </c>
      <c r="B3608" s="453"/>
      <c r="D3608" s="452" t="s">
        <v>34</v>
      </c>
      <c r="H3608" s="458"/>
      <c r="I3608" s="458"/>
      <c r="J3608" s="459"/>
      <c r="K3608" s="458"/>
      <c r="L3608" s="458"/>
      <c r="M3608" s="458"/>
      <c r="N3608" s="463"/>
      <c r="O3608" s="458"/>
      <c r="P3608" s="458"/>
      <c r="Q3608" s="458"/>
      <c r="R3608" s="458"/>
      <c r="S3608" s="458"/>
      <c r="T3608" s="459"/>
      <c r="U3608" s="458"/>
      <c r="V3608" s="458"/>
      <c r="W3608" s="31"/>
      <c r="X3608" s="439"/>
      <c r="Y3608" s="459"/>
      <c r="Z3608" s="458"/>
      <c r="AA3608" s="439"/>
      <c r="AB3608" s="439"/>
      <c r="AC3608" s="439"/>
      <c r="AD3608" s="439">
        <f t="shared" ref="AD3608:AN3608" si="2509">AD3518+AD3536+AD3554+AD3572 + AD3590</f>
        <v>28.75545148010216</v>
      </c>
      <c r="AE3608" s="443">
        <f t="shared" si="2509"/>
        <v>26.838421381428681</v>
      </c>
      <c r="AF3608" s="439">
        <f t="shared" si="2509"/>
        <v>24.921391282755202</v>
      </c>
      <c r="AG3608" s="439">
        <f t="shared" si="2509"/>
        <v>23.004361184081723</v>
      </c>
      <c r="AH3608" s="439">
        <f t="shared" si="2509"/>
        <v>21.087331085408245</v>
      </c>
      <c r="AI3608" s="440">
        <f t="shared" si="2509"/>
        <v>19.17030098673477</v>
      </c>
      <c r="AJ3608" s="443">
        <f t="shared" si="2509"/>
        <v>17.253270888061294</v>
      </c>
      <c r="AK3608" s="439">
        <f t="shared" si="2509"/>
        <v>15.336240789387817</v>
      </c>
      <c r="AL3608" s="439">
        <f t="shared" si="2509"/>
        <v>13.41921069071434</v>
      </c>
      <c r="AM3608" s="439">
        <f t="shared" si="2509"/>
        <v>11.502180592040864</v>
      </c>
      <c r="AN3608" s="440">
        <f t="shared" si="2509"/>
        <v>9.5851504933673866</v>
      </c>
    </row>
    <row r="3609" spans="1:40" outlineLevel="2">
      <c r="A3609" s="882">
        <f>ROW()</f>
        <v>3609</v>
      </c>
      <c r="B3609" s="453"/>
      <c r="D3609" s="452" t="s">
        <v>35</v>
      </c>
      <c r="H3609" s="458"/>
      <c r="I3609" s="458"/>
      <c r="J3609" s="459"/>
      <c r="K3609" s="458"/>
      <c r="L3609" s="458"/>
      <c r="M3609" s="458"/>
      <c r="N3609" s="463"/>
      <c r="O3609" s="458"/>
      <c r="P3609" s="458"/>
      <c r="Q3609" s="458"/>
      <c r="R3609" s="458"/>
      <c r="S3609" s="458"/>
      <c r="T3609" s="459"/>
      <c r="U3609" s="458"/>
      <c r="V3609" s="458"/>
      <c r="W3609" s="31"/>
      <c r="X3609" s="439"/>
      <c r="Y3609" s="459"/>
      <c r="Z3609" s="458"/>
      <c r="AA3609" s="439"/>
      <c r="AB3609" s="439"/>
      <c r="AC3609" s="439"/>
      <c r="AD3609" s="439">
        <f t="shared" ref="AD3609:AN3609" si="2510">AD3519+AD3537+AD3555+AD3573 + AD3591</f>
        <v>0.58687119841586277</v>
      </c>
      <c r="AE3609" s="443">
        <f t="shared" si="2510"/>
        <v>0.52818407857427652</v>
      </c>
      <c r="AF3609" s="439">
        <f t="shared" si="2510"/>
        <v>0.46949695873269026</v>
      </c>
      <c r="AG3609" s="439">
        <f t="shared" si="2510"/>
        <v>0.41080983889110401</v>
      </c>
      <c r="AH3609" s="439">
        <f t="shared" si="2510"/>
        <v>0.3521227190495177</v>
      </c>
      <c r="AI3609" s="440">
        <f t="shared" si="2510"/>
        <v>0.29343559920793139</v>
      </c>
      <c r="AJ3609" s="443">
        <f t="shared" si="2510"/>
        <v>0.2347484793663451</v>
      </c>
      <c r="AK3609" s="439">
        <f t="shared" si="2510"/>
        <v>0.17606135952475882</v>
      </c>
      <c r="AL3609" s="439">
        <f t="shared" si="2510"/>
        <v>0.11737423968317254</v>
      </c>
      <c r="AM3609" s="439">
        <f t="shared" si="2510"/>
        <v>5.8687119841586269E-2</v>
      </c>
      <c r="AN3609" s="440">
        <f t="shared" si="2510"/>
        <v>0</v>
      </c>
    </row>
    <row r="3610" spans="1:40" outlineLevel="2">
      <c r="A3610" s="882">
        <f>ROW()</f>
        <v>3610</v>
      </c>
      <c r="B3610" s="453"/>
      <c r="D3610" s="452" t="s">
        <v>302</v>
      </c>
      <c r="H3610" s="458"/>
      <c r="I3610" s="458"/>
      <c r="J3610" s="459"/>
      <c r="K3610" s="458"/>
      <c r="L3610" s="458"/>
      <c r="M3610" s="458"/>
      <c r="N3610" s="463"/>
      <c r="O3610" s="458"/>
      <c r="P3610" s="458"/>
      <c r="Q3610" s="458"/>
      <c r="R3610" s="458"/>
      <c r="S3610" s="458"/>
      <c r="T3610" s="459"/>
      <c r="U3610" s="458"/>
      <c r="V3610" s="458"/>
      <c r="W3610" s="31"/>
      <c r="X3610" s="439"/>
      <c r="Y3610" s="459"/>
      <c r="Z3610" s="458"/>
      <c r="AA3610" s="439"/>
      <c r="AB3610" s="439"/>
      <c r="AC3610" s="439"/>
      <c r="AD3610" s="439">
        <f t="shared" ref="AD3610:AN3610" si="2511">AD3520+AD3538+AD3556+AD3574 + AD3592</f>
        <v>2.1486393523867098</v>
      </c>
      <c r="AE3610" s="443">
        <f t="shared" si="2511"/>
        <v>1.9337754171480388</v>
      </c>
      <c r="AF3610" s="439">
        <f t="shared" si="2511"/>
        <v>1.7189114819093678</v>
      </c>
      <c r="AG3610" s="439">
        <f t="shared" si="2511"/>
        <v>1.5040475466706968</v>
      </c>
      <c r="AH3610" s="439">
        <f t="shared" si="2511"/>
        <v>1.2891836114320259</v>
      </c>
      <c r="AI3610" s="440">
        <f t="shared" si="2511"/>
        <v>1.0743196761933549</v>
      </c>
      <c r="AJ3610" s="443">
        <f t="shared" si="2511"/>
        <v>0.85945574095468391</v>
      </c>
      <c r="AK3610" s="439">
        <f t="shared" si="2511"/>
        <v>0.64459180571601293</v>
      </c>
      <c r="AL3610" s="439">
        <f t="shared" si="2511"/>
        <v>0.42972787047734196</v>
      </c>
      <c r="AM3610" s="439">
        <f t="shared" si="2511"/>
        <v>0.21486393523867098</v>
      </c>
      <c r="AN3610" s="440">
        <f t="shared" si="2511"/>
        <v>0</v>
      </c>
    </row>
    <row r="3611" spans="1:40" outlineLevel="2">
      <c r="A3611" s="882">
        <f>ROW()</f>
        <v>3611</v>
      </c>
      <c r="B3611" s="453"/>
      <c r="D3611" s="452" t="s">
        <v>36</v>
      </c>
      <c r="H3611" s="458"/>
      <c r="I3611" s="458"/>
      <c r="J3611" s="459"/>
      <c r="K3611" s="458"/>
      <c r="L3611" s="458"/>
      <c r="M3611" s="458"/>
      <c r="N3611" s="463"/>
      <c r="O3611" s="458"/>
      <c r="P3611" s="458"/>
      <c r="Q3611" s="458"/>
      <c r="R3611" s="458"/>
      <c r="S3611" s="458"/>
      <c r="T3611" s="459"/>
      <c r="U3611" s="458"/>
      <c r="V3611" s="458"/>
      <c r="W3611" s="31"/>
      <c r="X3611" s="439"/>
      <c r="Y3611" s="459"/>
      <c r="Z3611" s="458"/>
      <c r="AA3611" s="439"/>
      <c r="AB3611" s="439"/>
      <c r="AC3611" s="439"/>
      <c r="AD3611" s="439">
        <f t="shared" ref="AD3611:AN3611" si="2512">AD3521+AD3539+AD3557+AD3575 + AD3593</f>
        <v>1.0471260698587534</v>
      </c>
      <c r="AE3611" s="443">
        <f t="shared" si="2512"/>
        <v>0.78534455239406509</v>
      </c>
      <c r="AF3611" s="439">
        <f t="shared" si="2512"/>
        <v>0.52356303492937672</v>
      </c>
      <c r="AG3611" s="439">
        <f t="shared" si="2512"/>
        <v>0.26178151746468836</v>
      </c>
      <c r="AH3611" s="439">
        <f t="shared" si="2512"/>
        <v>0</v>
      </c>
      <c r="AI3611" s="440">
        <f t="shared" si="2512"/>
        <v>0</v>
      </c>
      <c r="AJ3611" s="443">
        <f t="shared" si="2512"/>
        <v>0</v>
      </c>
      <c r="AK3611" s="439">
        <f t="shared" si="2512"/>
        <v>0</v>
      </c>
      <c r="AL3611" s="439">
        <f t="shared" si="2512"/>
        <v>0</v>
      </c>
      <c r="AM3611" s="439">
        <f t="shared" si="2512"/>
        <v>0</v>
      </c>
      <c r="AN3611" s="440">
        <f t="shared" si="2512"/>
        <v>0</v>
      </c>
    </row>
    <row r="3612" spans="1:40" outlineLevel="2">
      <c r="A3612" s="882">
        <f>ROW()</f>
        <v>3612</v>
      </c>
      <c r="B3612" s="453"/>
      <c r="D3612" s="452" t="s">
        <v>583</v>
      </c>
      <c r="H3612" s="458"/>
      <c r="I3612" s="458"/>
      <c r="J3612" s="459"/>
      <c r="K3612" s="458"/>
      <c r="L3612" s="458"/>
      <c r="M3612" s="458"/>
      <c r="N3612" s="463"/>
      <c r="O3612" s="458"/>
      <c r="P3612" s="458"/>
      <c r="Q3612" s="458"/>
      <c r="R3612" s="458"/>
      <c r="S3612" s="458"/>
      <c r="T3612" s="459"/>
      <c r="U3612" s="458"/>
      <c r="V3612" s="458"/>
      <c r="W3612" s="31"/>
      <c r="X3612" s="439"/>
      <c r="Y3612" s="459"/>
      <c r="Z3612" s="458"/>
      <c r="AA3612" s="439"/>
      <c r="AB3612" s="439"/>
      <c r="AC3612" s="439"/>
      <c r="AD3612" s="439">
        <f t="shared" ref="AD3612:AN3612" si="2513">AD3522+AD3540+AD3558+AD3576 + AD3594</f>
        <v>0.93316730784766277</v>
      </c>
      <c r="AE3612" s="443">
        <f t="shared" si="2513"/>
        <v>0.83985057706289645</v>
      </c>
      <c r="AF3612" s="439">
        <f t="shared" si="2513"/>
        <v>0.74653384627813013</v>
      </c>
      <c r="AG3612" s="439">
        <f t="shared" si="2513"/>
        <v>0.65321711549336392</v>
      </c>
      <c r="AH3612" s="439">
        <f t="shared" si="2513"/>
        <v>0.5599003847085976</v>
      </c>
      <c r="AI3612" s="440">
        <f t="shared" si="2513"/>
        <v>0.46658365392383133</v>
      </c>
      <c r="AJ3612" s="443">
        <f t="shared" si="2513"/>
        <v>0.37326692313906507</v>
      </c>
      <c r="AK3612" s="439">
        <f t="shared" si="2513"/>
        <v>0.2799501923542988</v>
      </c>
      <c r="AL3612" s="439">
        <f t="shared" si="2513"/>
        <v>0.18663346156953253</v>
      </c>
      <c r="AM3612" s="439">
        <f t="shared" si="2513"/>
        <v>9.3316730784766266E-2</v>
      </c>
      <c r="AN3612" s="440">
        <f t="shared" si="2513"/>
        <v>0</v>
      </c>
    </row>
    <row r="3613" spans="1:40" outlineLevel="2">
      <c r="A3613" s="882">
        <f>ROW()</f>
        <v>3613</v>
      </c>
      <c r="B3613" s="453"/>
      <c r="D3613" s="452" t="s">
        <v>81</v>
      </c>
      <c r="H3613" s="458"/>
      <c r="I3613" s="458"/>
      <c r="J3613" s="459"/>
      <c r="K3613" s="458"/>
      <c r="L3613" s="458"/>
      <c r="M3613" s="458"/>
      <c r="N3613" s="463"/>
      <c r="O3613" s="458"/>
      <c r="P3613" s="458"/>
      <c r="Q3613" s="458"/>
      <c r="R3613" s="458"/>
      <c r="S3613" s="458"/>
      <c r="T3613" s="459"/>
      <c r="U3613" s="458"/>
      <c r="V3613" s="458"/>
      <c r="W3613" s="31"/>
      <c r="X3613" s="439"/>
      <c r="Y3613" s="459"/>
      <c r="Z3613" s="458"/>
      <c r="AA3613" s="439"/>
      <c r="AB3613" s="439"/>
      <c r="AC3613" s="439"/>
      <c r="AD3613" s="439">
        <f t="shared" ref="AD3613:AN3613" si="2514">AD3523+AD3541+AD3559+AD3577 + AD3595</f>
        <v>0</v>
      </c>
      <c r="AE3613" s="443">
        <f t="shared" si="2514"/>
        <v>0</v>
      </c>
      <c r="AF3613" s="439">
        <f t="shared" si="2514"/>
        <v>0</v>
      </c>
      <c r="AG3613" s="439">
        <f t="shared" si="2514"/>
        <v>0</v>
      </c>
      <c r="AH3613" s="439">
        <f t="shared" si="2514"/>
        <v>0</v>
      </c>
      <c r="AI3613" s="440">
        <f t="shared" si="2514"/>
        <v>0</v>
      </c>
      <c r="AJ3613" s="443">
        <f t="shared" si="2514"/>
        <v>0</v>
      </c>
      <c r="AK3613" s="439">
        <f t="shared" si="2514"/>
        <v>0</v>
      </c>
      <c r="AL3613" s="439">
        <f t="shared" si="2514"/>
        <v>0</v>
      </c>
      <c r="AM3613" s="439">
        <f t="shared" si="2514"/>
        <v>0</v>
      </c>
      <c r="AN3613" s="440">
        <f t="shared" si="2514"/>
        <v>0</v>
      </c>
    </row>
    <row r="3614" spans="1:40" outlineLevel="2">
      <c r="A3614" s="882">
        <f>ROW()</f>
        <v>3614</v>
      </c>
      <c r="B3614" s="453"/>
      <c r="D3614" s="452" t="s">
        <v>28</v>
      </c>
      <c r="H3614" s="458"/>
      <c r="I3614" s="458"/>
      <c r="J3614" s="459"/>
      <c r="K3614" s="458"/>
      <c r="L3614" s="458"/>
      <c r="M3614" s="458"/>
      <c r="N3614" s="463"/>
      <c r="O3614" s="458"/>
      <c r="P3614" s="458"/>
      <c r="Q3614" s="458"/>
      <c r="R3614" s="458"/>
      <c r="S3614" s="458"/>
      <c r="T3614" s="459"/>
      <c r="U3614" s="458"/>
      <c r="V3614" s="458"/>
      <c r="W3614" s="31"/>
      <c r="X3614" s="439"/>
      <c r="Y3614" s="459"/>
      <c r="Z3614" s="458"/>
      <c r="AA3614" s="439"/>
      <c r="AB3614" s="439"/>
      <c r="AC3614" s="439"/>
      <c r="AD3614" s="439">
        <f t="shared" ref="AD3614:AN3614" si="2515">AD3524+AD3542+AD3560+AD3578 + AD3596</f>
        <v>2.0481921741659939</v>
      </c>
      <c r="AE3614" s="443">
        <f t="shared" si="2515"/>
        <v>2.0481921741659939</v>
      </c>
      <c r="AF3614" s="439">
        <f t="shared" si="2515"/>
        <v>2.0481921741659939</v>
      </c>
      <c r="AG3614" s="439">
        <f t="shared" si="2515"/>
        <v>2.0481921741659939</v>
      </c>
      <c r="AH3614" s="439">
        <f t="shared" si="2515"/>
        <v>2.0481921741659939</v>
      </c>
      <c r="AI3614" s="440">
        <f t="shared" si="2515"/>
        <v>2.0481921741659939</v>
      </c>
      <c r="AJ3614" s="443">
        <f t="shared" si="2515"/>
        <v>2.0481921741659939</v>
      </c>
      <c r="AK3614" s="439">
        <f t="shared" si="2515"/>
        <v>2.0481921741659939</v>
      </c>
      <c r="AL3614" s="439">
        <f t="shared" si="2515"/>
        <v>2.0481921741659939</v>
      </c>
      <c r="AM3614" s="439">
        <f t="shared" si="2515"/>
        <v>2.0481921741659939</v>
      </c>
      <c r="AN3614" s="440">
        <f t="shared" si="2515"/>
        <v>2.0481921741659939</v>
      </c>
    </row>
    <row r="3615" spans="1:40" outlineLevel="2">
      <c r="A3615" s="882">
        <f>ROW()</f>
        <v>3615</v>
      </c>
      <c r="B3615" s="453"/>
      <c r="D3615" s="456" t="s">
        <v>443</v>
      </c>
      <c r="E3615" s="456"/>
      <c r="F3615" s="456"/>
      <c r="G3615" s="456"/>
      <c r="H3615" s="460"/>
      <c r="I3615" s="460"/>
      <c r="J3615" s="461"/>
      <c r="K3615" s="460"/>
      <c r="L3615" s="460"/>
      <c r="M3615" s="460"/>
      <c r="N3615" s="465"/>
      <c r="O3615" s="460"/>
      <c r="P3615" s="460"/>
      <c r="Q3615" s="460"/>
      <c r="R3615" s="460"/>
      <c r="S3615" s="460"/>
      <c r="T3615" s="461"/>
      <c r="U3615" s="460"/>
      <c r="V3615" s="460"/>
      <c r="W3615" s="57"/>
      <c r="X3615" s="441"/>
      <c r="Y3615" s="461"/>
      <c r="Z3615" s="460"/>
      <c r="AA3615" s="441"/>
      <c r="AB3615" s="441"/>
      <c r="AC3615" s="441"/>
      <c r="AD3615" s="441">
        <f t="shared" ref="AD3615:AN3615" si="2516">AD3525+AD3543+AD3561+AD3579 + AD3597</f>
        <v>0.67922804582269491</v>
      </c>
      <c r="AE3615" s="462">
        <f t="shared" si="2516"/>
        <v>0.54338243665815589</v>
      </c>
      <c r="AF3615" s="441">
        <f t="shared" si="2516"/>
        <v>0.40753682749361692</v>
      </c>
      <c r="AG3615" s="441">
        <f t="shared" si="2516"/>
        <v>0.27169121832907794</v>
      </c>
      <c r="AH3615" s="441">
        <f t="shared" si="2516"/>
        <v>0.13584560916453897</v>
      </c>
      <c r="AI3615" s="442">
        <f t="shared" si="2516"/>
        <v>0</v>
      </c>
      <c r="AJ3615" s="462">
        <f t="shared" si="2516"/>
        <v>0</v>
      </c>
      <c r="AK3615" s="441">
        <f t="shared" si="2516"/>
        <v>0</v>
      </c>
      <c r="AL3615" s="441">
        <f t="shared" si="2516"/>
        <v>0</v>
      </c>
      <c r="AM3615" s="441">
        <f t="shared" si="2516"/>
        <v>0</v>
      </c>
      <c r="AN3615" s="442">
        <f t="shared" si="2516"/>
        <v>0</v>
      </c>
    </row>
    <row r="3616" spans="1:40" outlineLevel="2">
      <c r="A3616" s="887">
        <f>ROW()</f>
        <v>3616</v>
      </c>
      <c r="B3616" s="644"/>
      <c r="C3616" s="770"/>
      <c r="D3616" s="456" t="s">
        <v>24</v>
      </c>
      <c r="E3616" s="456"/>
      <c r="F3616" s="456"/>
      <c r="G3616" s="456"/>
      <c r="H3616" s="460"/>
      <c r="I3616" s="460"/>
      <c r="J3616" s="461"/>
      <c r="K3616" s="460"/>
      <c r="L3616" s="460"/>
      <c r="M3616" s="460"/>
      <c r="N3616" s="465"/>
      <c r="O3616" s="460"/>
      <c r="P3616" s="460"/>
      <c r="Q3616" s="460"/>
      <c r="R3616" s="460"/>
      <c r="S3616" s="460"/>
      <c r="T3616" s="461"/>
      <c r="U3616" s="460"/>
      <c r="V3616" s="460"/>
      <c r="W3616" s="441"/>
      <c r="X3616" s="441"/>
      <c r="Y3616" s="461"/>
      <c r="Z3616" s="460"/>
      <c r="AA3616" s="441"/>
      <c r="AB3616" s="441"/>
      <c r="AC3616" s="441"/>
      <c r="AD3616" s="441">
        <f t="shared" ref="AD3616:AN3616" si="2517">SUM(AD3600:AD3615)</f>
        <v>67.67693421898916</v>
      </c>
      <c r="AE3616" s="462">
        <f t="shared" si="2517"/>
        <v>64.081396510252944</v>
      </c>
      <c r="AF3616" s="441">
        <f t="shared" si="2517"/>
        <v>59.839647287104128</v>
      </c>
      <c r="AG3616" s="441">
        <f t="shared" si="2517"/>
        <v>55.597898063955306</v>
      </c>
      <c r="AH3616" s="441">
        <f t="shared" si="2517"/>
        <v>51.356148840806476</v>
      </c>
      <c r="AI3616" s="442">
        <f t="shared" si="2517"/>
        <v>47.376181135122351</v>
      </c>
      <c r="AJ3616" s="462">
        <f t="shared" si="2517"/>
        <v>43.532059038602753</v>
      </c>
      <c r="AK3616" s="441">
        <f t="shared" si="2517"/>
        <v>39.687936942083155</v>
      </c>
      <c r="AL3616" s="441">
        <f t="shared" si="2517"/>
        <v>35.843814845563571</v>
      </c>
      <c r="AM3616" s="441">
        <f t="shared" si="2517"/>
        <v>31.999692749043977</v>
      </c>
      <c r="AN3616" s="442">
        <f t="shared" si="2517"/>
        <v>28.155570652524379</v>
      </c>
    </row>
    <row r="3617" spans="1:40">
      <c r="A3617" s="884" t="s">
        <v>893</v>
      </c>
      <c r="B3617" s="885"/>
      <c r="C3617" s="886"/>
      <c r="D3617" s="885"/>
      <c r="E3617" s="885"/>
      <c r="F3617" s="885"/>
      <c r="G3617" s="25"/>
      <c r="H3617" s="885"/>
      <c r="I3617" s="25"/>
      <c r="J3617" s="323"/>
      <c r="K3617" s="25"/>
      <c r="L3617" s="25"/>
      <c r="M3617" s="25"/>
      <c r="N3617" s="318"/>
      <c r="O3617" s="25"/>
      <c r="P3617" s="25"/>
      <c r="Q3617" s="25"/>
      <c r="R3617" s="25"/>
      <c r="S3617" s="25"/>
      <c r="T3617" s="323"/>
      <c r="U3617" s="25"/>
      <c r="V3617" s="25"/>
      <c r="W3617" s="25"/>
      <c r="X3617" s="25"/>
      <c r="Y3617" s="323"/>
      <c r="Z3617" s="25"/>
      <c r="AA3617" s="25"/>
      <c r="AB3617" s="25"/>
      <c r="AC3617" s="25"/>
      <c r="AD3617" s="25"/>
      <c r="AE3617" s="323"/>
      <c r="AF3617" s="25"/>
      <c r="AG3617" s="25"/>
      <c r="AH3617" s="25"/>
      <c r="AI3617" s="318"/>
      <c r="AJ3617" s="323"/>
      <c r="AK3617" s="25"/>
      <c r="AL3617" s="25"/>
      <c r="AM3617" s="25"/>
      <c r="AN3617" s="318"/>
    </row>
    <row r="3618" spans="1:40" outlineLevel="1">
      <c r="A3618" s="732" t="s">
        <v>26</v>
      </c>
      <c r="B3618" s="733"/>
      <c r="C3618" s="881"/>
      <c r="D3618" s="733"/>
      <c r="E3618" s="733"/>
      <c r="F3618" s="733"/>
      <c r="G3618" s="730"/>
      <c r="H3618" s="733"/>
      <c r="I3618" s="730"/>
      <c r="J3618" s="729"/>
      <c r="K3618" s="730"/>
      <c r="L3618" s="730"/>
      <c r="M3618" s="730"/>
      <c r="N3618" s="731"/>
      <c r="O3618" s="730"/>
      <c r="P3618" s="730"/>
      <c r="Q3618" s="730"/>
      <c r="R3618" s="730"/>
      <c r="S3618" s="730"/>
      <c r="T3618" s="729"/>
      <c r="U3618" s="730"/>
      <c r="V3618" s="730"/>
      <c r="W3618" s="730"/>
      <c r="X3618" s="730"/>
      <c r="Y3618" s="729"/>
      <c r="Z3618" s="730"/>
      <c r="AA3618" s="730"/>
      <c r="AB3618" s="730"/>
      <c r="AC3618" s="730"/>
      <c r="AD3618" s="730"/>
      <c r="AE3618" s="729"/>
      <c r="AF3618" s="730"/>
      <c r="AG3618" s="730"/>
      <c r="AH3618" s="730"/>
      <c r="AI3618" s="731"/>
      <c r="AJ3618" s="729"/>
      <c r="AK3618" s="730"/>
      <c r="AL3618" s="730"/>
      <c r="AM3618" s="730"/>
      <c r="AN3618" s="731"/>
    </row>
    <row r="3619" spans="1:40" outlineLevel="2">
      <c r="A3619" s="882">
        <f>ROW()</f>
        <v>3619</v>
      </c>
      <c r="B3619" s="453"/>
      <c r="D3619" s="452" t="s">
        <v>300</v>
      </c>
      <c r="H3619" s="458"/>
      <c r="I3619" s="458"/>
      <c r="J3619" s="459"/>
      <c r="K3619" s="458"/>
      <c r="L3619" s="458"/>
      <c r="M3619" s="458"/>
      <c r="N3619" s="463"/>
      <c r="O3619" s="458"/>
      <c r="P3619" s="458"/>
      <c r="Q3619" s="458"/>
      <c r="R3619" s="458"/>
      <c r="S3619" s="458"/>
      <c r="T3619" s="459"/>
      <c r="U3619" s="458"/>
      <c r="V3619" s="458"/>
      <c r="W3619" s="458"/>
      <c r="X3619" s="458"/>
      <c r="Y3619" s="459"/>
      <c r="Z3619" s="458"/>
      <c r="AA3619" s="169"/>
      <c r="AB3619" s="169"/>
      <c r="AC3619" s="169"/>
      <c r="AD3619" s="169"/>
      <c r="AE3619" s="641"/>
      <c r="AF3619" s="169">
        <f>Input!$AD$58</f>
        <v>20</v>
      </c>
      <c r="AG3619" s="26">
        <f t="shared" ref="AG3619:AG3634" si="2518">(AF3619-AF$9)*(AF3619&gt;AG$9)</f>
        <v>19</v>
      </c>
      <c r="AH3619" s="26">
        <f t="shared" ref="AH3619:AH3634" si="2519">(AG3619-AG$9)*(AG3619&gt;AH$9)</f>
        <v>18</v>
      </c>
      <c r="AI3619" s="311">
        <f t="shared" ref="AI3619:AI3634" si="2520">(AH3619-AH$9)*(AH3619&gt;AI$9)</f>
        <v>17</v>
      </c>
      <c r="AJ3619" s="26">
        <f t="shared" ref="AJ3619:AJ3634" si="2521">(AI3619-AI$9)*(AI3619&gt;AJ$9)</f>
        <v>16</v>
      </c>
      <c r="AK3619" s="26">
        <f t="shared" ref="AK3619:AK3634" si="2522">(AJ3619-AJ$9)*(AJ3619&gt;AK$9)</f>
        <v>15</v>
      </c>
      <c r="AL3619" s="26">
        <f t="shared" ref="AL3619:AL3634" si="2523">(AK3619-AK$9)*(AK3619&gt;AL$9)</f>
        <v>14</v>
      </c>
      <c r="AM3619" s="26">
        <f t="shared" ref="AM3619:AM3634" si="2524">(AL3619-AL$9)*(AL3619&gt;AM$9)</f>
        <v>13</v>
      </c>
      <c r="AN3619" s="311">
        <f t="shared" ref="AN3619:AN3634" si="2525">(AM3619-AM$9)*(AM3619&gt;AN$9)</f>
        <v>12</v>
      </c>
    </row>
    <row r="3620" spans="1:40" outlineLevel="2">
      <c r="A3620" s="882">
        <f>ROW()</f>
        <v>3620</v>
      </c>
      <c r="B3620" s="453"/>
      <c r="D3620" s="452" t="s">
        <v>301</v>
      </c>
      <c r="H3620" s="458"/>
      <c r="I3620" s="458"/>
      <c r="J3620" s="459"/>
      <c r="K3620" s="458"/>
      <c r="L3620" s="458"/>
      <c r="M3620" s="458"/>
      <c r="N3620" s="463"/>
      <c r="O3620" s="458"/>
      <c r="P3620" s="458"/>
      <c r="Q3620" s="458"/>
      <c r="R3620" s="458"/>
      <c r="S3620" s="458"/>
      <c r="T3620" s="459"/>
      <c r="U3620" s="458"/>
      <c r="V3620" s="458"/>
      <c r="W3620" s="458"/>
      <c r="X3620" s="458"/>
      <c r="Y3620" s="459"/>
      <c r="Z3620" s="458"/>
      <c r="AA3620" s="169"/>
      <c r="AB3620" s="169"/>
      <c r="AC3620" s="169"/>
      <c r="AD3620" s="169"/>
      <c r="AE3620" s="641"/>
      <c r="AF3620" s="169">
        <f>Input!$AD$59</f>
        <v>20</v>
      </c>
      <c r="AG3620" s="26">
        <f t="shared" si="2518"/>
        <v>19</v>
      </c>
      <c r="AH3620" s="26">
        <f t="shared" si="2519"/>
        <v>18</v>
      </c>
      <c r="AI3620" s="311">
        <f t="shared" si="2520"/>
        <v>17</v>
      </c>
      <c r="AJ3620" s="26">
        <f t="shared" si="2521"/>
        <v>16</v>
      </c>
      <c r="AK3620" s="26">
        <f t="shared" si="2522"/>
        <v>15</v>
      </c>
      <c r="AL3620" s="26">
        <f t="shared" si="2523"/>
        <v>14</v>
      </c>
      <c r="AM3620" s="26">
        <f t="shared" si="2524"/>
        <v>13</v>
      </c>
      <c r="AN3620" s="311">
        <f t="shared" si="2525"/>
        <v>12</v>
      </c>
    </row>
    <row r="3621" spans="1:40" outlineLevel="2">
      <c r="A3621" s="882">
        <f>ROW()</f>
        <v>3621</v>
      </c>
      <c r="B3621" s="453"/>
      <c r="D3621" s="452" t="s">
        <v>29</v>
      </c>
      <c r="H3621" s="458"/>
      <c r="I3621" s="458"/>
      <c r="J3621" s="459"/>
      <c r="K3621" s="458"/>
      <c r="L3621" s="458"/>
      <c r="M3621" s="458"/>
      <c r="N3621" s="463"/>
      <c r="O3621" s="458"/>
      <c r="P3621" s="458"/>
      <c r="Q3621" s="458"/>
      <c r="R3621" s="458"/>
      <c r="S3621" s="458"/>
      <c r="T3621" s="459"/>
      <c r="U3621" s="458"/>
      <c r="V3621" s="458"/>
      <c r="W3621" s="458"/>
      <c r="X3621" s="458"/>
      <c r="Y3621" s="459"/>
      <c r="Z3621" s="458"/>
      <c r="AA3621" s="169"/>
      <c r="AB3621" s="169"/>
      <c r="AC3621" s="169"/>
      <c r="AD3621" s="169"/>
      <c r="AE3621" s="641"/>
      <c r="AF3621" s="169">
        <f>Input!$AD$60</f>
        <v>20</v>
      </c>
      <c r="AG3621" s="26">
        <f t="shared" si="2518"/>
        <v>19</v>
      </c>
      <c r="AH3621" s="26">
        <f t="shared" si="2519"/>
        <v>18</v>
      </c>
      <c r="AI3621" s="311">
        <f t="shared" si="2520"/>
        <v>17</v>
      </c>
      <c r="AJ3621" s="26">
        <f t="shared" si="2521"/>
        <v>16</v>
      </c>
      <c r="AK3621" s="26">
        <f t="shared" si="2522"/>
        <v>15</v>
      </c>
      <c r="AL3621" s="26">
        <f t="shared" si="2523"/>
        <v>14</v>
      </c>
      <c r="AM3621" s="26">
        <f t="shared" si="2524"/>
        <v>13</v>
      </c>
      <c r="AN3621" s="311">
        <f t="shared" si="2525"/>
        <v>12</v>
      </c>
    </row>
    <row r="3622" spans="1:40" outlineLevel="2">
      <c r="A3622" s="882">
        <f>ROW()</f>
        <v>3622</v>
      </c>
      <c r="B3622" s="453"/>
      <c r="D3622" s="452" t="s">
        <v>30</v>
      </c>
      <c r="H3622" s="458"/>
      <c r="I3622" s="458"/>
      <c r="J3622" s="459"/>
      <c r="K3622" s="458"/>
      <c r="L3622" s="458"/>
      <c r="M3622" s="458"/>
      <c r="N3622" s="463"/>
      <c r="O3622" s="458"/>
      <c r="P3622" s="458"/>
      <c r="Q3622" s="458"/>
      <c r="R3622" s="458"/>
      <c r="S3622" s="458"/>
      <c r="T3622" s="459"/>
      <c r="U3622" s="458"/>
      <c r="V3622" s="458"/>
      <c r="W3622" s="458"/>
      <c r="X3622" s="458"/>
      <c r="Y3622" s="459"/>
      <c r="Z3622" s="458"/>
      <c r="AA3622" s="169"/>
      <c r="AB3622" s="169"/>
      <c r="AC3622" s="169"/>
      <c r="AD3622" s="169"/>
      <c r="AE3622" s="641"/>
      <c r="AF3622" s="169">
        <f>Input!$AD$61</f>
        <v>20</v>
      </c>
      <c r="AG3622" s="26">
        <f t="shared" si="2518"/>
        <v>19</v>
      </c>
      <c r="AH3622" s="26">
        <f t="shared" si="2519"/>
        <v>18</v>
      </c>
      <c r="AI3622" s="311">
        <f t="shared" si="2520"/>
        <v>17</v>
      </c>
      <c r="AJ3622" s="26">
        <f t="shared" si="2521"/>
        <v>16</v>
      </c>
      <c r="AK3622" s="26">
        <f t="shared" si="2522"/>
        <v>15</v>
      </c>
      <c r="AL3622" s="26">
        <f t="shared" si="2523"/>
        <v>14</v>
      </c>
      <c r="AM3622" s="26">
        <f t="shared" si="2524"/>
        <v>13</v>
      </c>
      <c r="AN3622" s="311">
        <f t="shared" si="2525"/>
        <v>12</v>
      </c>
    </row>
    <row r="3623" spans="1:40" outlineLevel="2">
      <c r="A3623" s="882">
        <f>ROW()</f>
        <v>3623</v>
      </c>
      <c r="B3623" s="453"/>
      <c r="D3623" s="452" t="s">
        <v>31</v>
      </c>
      <c r="H3623" s="458"/>
      <c r="I3623" s="458"/>
      <c r="J3623" s="459"/>
      <c r="K3623" s="458"/>
      <c r="L3623" s="458"/>
      <c r="M3623" s="458"/>
      <c r="N3623" s="463"/>
      <c r="O3623" s="458"/>
      <c r="P3623" s="458"/>
      <c r="Q3623" s="458"/>
      <c r="R3623" s="458"/>
      <c r="S3623" s="458"/>
      <c r="T3623" s="459"/>
      <c r="U3623" s="458"/>
      <c r="V3623" s="458"/>
      <c r="W3623" s="458"/>
      <c r="X3623" s="458"/>
      <c r="Y3623" s="459"/>
      <c r="Z3623" s="458"/>
      <c r="AA3623" s="169"/>
      <c r="AB3623" s="169"/>
      <c r="AC3623" s="169"/>
      <c r="AD3623" s="169"/>
      <c r="AE3623" s="641"/>
      <c r="AF3623" s="169">
        <f>Input!$AD$62</f>
        <v>20</v>
      </c>
      <c r="AG3623" s="26">
        <f t="shared" si="2518"/>
        <v>19</v>
      </c>
      <c r="AH3623" s="26">
        <f t="shared" si="2519"/>
        <v>18</v>
      </c>
      <c r="AI3623" s="311">
        <f t="shared" si="2520"/>
        <v>17</v>
      </c>
      <c r="AJ3623" s="26">
        <f t="shared" si="2521"/>
        <v>16</v>
      </c>
      <c r="AK3623" s="26">
        <f t="shared" si="2522"/>
        <v>15</v>
      </c>
      <c r="AL3623" s="26">
        <f t="shared" si="2523"/>
        <v>14</v>
      </c>
      <c r="AM3623" s="26">
        <f t="shared" si="2524"/>
        <v>13</v>
      </c>
      <c r="AN3623" s="311">
        <f t="shared" si="2525"/>
        <v>12</v>
      </c>
    </row>
    <row r="3624" spans="1:40" outlineLevel="2">
      <c r="A3624" s="882">
        <f>ROW()</f>
        <v>3624</v>
      </c>
      <c r="B3624" s="453"/>
      <c r="D3624" s="452" t="s">
        <v>32</v>
      </c>
      <c r="H3624" s="458"/>
      <c r="I3624" s="458"/>
      <c r="J3624" s="459"/>
      <c r="K3624" s="458"/>
      <c r="L3624" s="458"/>
      <c r="M3624" s="458"/>
      <c r="N3624" s="463"/>
      <c r="O3624" s="458"/>
      <c r="P3624" s="458"/>
      <c r="Q3624" s="458"/>
      <c r="R3624" s="458"/>
      <c r="S3624" s="458"/>
      <c r="T3624" s="459"/>
      <c r="U3624" s="458"/>
      <c r="V3624" s="458"/>
      <c r="W3624" s="458"/>
      <c r="X3624" s="458"/>
      <c r="Y3624" s="459"/>
      <c r="Z3624" s="458"/>
      <c r="AA3624" s="169"/>
      <c r="AB3624" s="169"/>
      <c r="AC3624" s="169"/>
      <c r="AD3624" s="169"/>
      <c r="AE3624" s="641"/>
      <c r="AF3624" s="169">
        <f>Input!$AD$63</f>
        <v>20</v>
      </c>
      <c r="AG3624" s="26">
        <f t="shared" si="2518"/>
        <v>19</v>
      </c>
      <c r="AH3624" s="26">
        <f t="shared" si="2519"/>
        <v>18</v>
      </c>
      <c r="AI3624" s="311">
        <f t="shared" si="2520"/>
        <v>17</v>
      </c>
      <c r="AJ3624" s="26">
        <f t="shared" si="2521"/>
        <v>16</v>
      </c>
      <c r="AK3624" s="26">
        <f t="shared" si="2522"/>
        <v>15</v>
      </c>
      <c r="AL3624" s="26">
        <f t="shared" si="2523"/>
        <v>14</v>
      </c>
      <c r="AM3624" s="26">
        <f t="shared" si="2524"/>
        <v>13</v>
      </c>
      <c r="AN3624" s="311">
        <f t="shared" si="2525"/>
        <v>12</v>
      </c>
    </row>
    <row r="3625" spans="1:40" outlineLevel="2">
      <c r="A3625" s="882">
        <f>ROW()</f>
        <v>3625</v>
      </c>
      <c r="B3625" s="453"/>
      <c r="D3625" s="452" t="s">
        <v>33</v>
      </c>
      <c r="H3625" s="458"/>
      <c r="I3625" s="458"/>
      <c r="J3625" s="459"/>
      <c r="K3625" s="458"/>
      <c r="L3625" s="458"/>
      <c r="M3625" s="458"/>
      <c r="N3625" s="463"/>
      <c r="O3625" s="458"/>
      <c r="P3625" s="458"/>
      <c r="Q3625" s="458"/>
      <c r="R3625" s="458"/>
      <c r="S3625" s="458"/>
      <c r="T3625" s="459"/>
      <c r="U3625" s="458"/>
      <c r="V3625" s="458"/>
      <c r="W3625" s="458"/>
      <c r="X3625" s="458"/>
      <c r="Y3625" s="459"/>
      <c r="Z3625" s="458"/>
      <c r="AA3625" s="169"/>
      <c r="AB3625" s="169"/>
      <c r="AC3625" s="169"/>
      <c r="AD3625" s="169"/>
      <c r="AE3625" s="641"/>
      <c r="AF3625" s="169">
        <f>Input!$AD$64</f>
        <v>20</v>
      </c>
      <c r="AG3625" s="26">
        <f t="shared" si="2518"/>
        <v>19</v>
      </c>
      <c r="AH3625" s="26">
        <f t="shared" si="2519"/>
        <v>18</v>
      </c>
      <c r="AI3625" s="311">
        <f t="shared" si="2520"/>
        <v>17</v>
      </c>
      <c r="AJ3625" s="26">
        <f t="shared" si="2521"/>
        <v>16</v>
      </c>
      <c r="AK3625" s="26">
        <f t="shared" si="2522"/>
        <v>15</v>
      </c>
      <c r="AL3625" s="26">
        <f t="shared" si="2523"/>
        <v>14</v>
      </c>
      <c r="AM3625" s="26">
        <f t="shared" si="2524"/>
        <v>13</v>
      </c>
      <c r="AN3625" s="311">
        <f t="shared" si="2525"/>
        <v>12</v>
      </c>
    </row>
    <row r="3626" spans="1:40" outlineLevel="2">
      <c r="A3626" s="882">
        <f>ROW()</f>
        <v>3626</v>
      </c>
      <c r="B3626" s="453"/>
      <c r="D3626" s="452" t="s">
        <v>27</v>
      </c>
      <c r="H3626" s="458"/>
      <c r="I3626" s="458"/>
      <c r="J3626" s="459"/>
      <c r="K3626" s="458"/>
      <c r="L3626" s="458"/>
      <c r="M3626" s="458"/>
      <c r="N3626" s="463"/>
      <c r="O3626" s="458"/>
      <c r="P3626" s="458"/>
      <c r="Q3626" s="458"/>
      <c r="R3626" s="458"/>
      <c r="S3626" s="458"/>
      <c r="T3626" s="459"/>
      <c r="U3626" s="458"/>
      <c r="V3626" s="458"/>
      <c r="W3626" s="458"/>
      <c r="X3626" s="458"/>
      <c r="Y3626" s="459"/>
      <c r="Z3626" s="458"/>
      <c r="AA3626" s="169"/>
      <c r="AB3626" s="169"/>
      <c r="AC3626" s="169"/>
      <c r="AD3626" s="169"/>
      <c r="AE3626" s="641"/>
      <c r="AF3626" s="169">
        <f>Input!$AD$65</f>
        <v>40</v>
      </c>
      <c r="AG3626" s="26">
        <f t="shared" si="2518"/>
        <v>39</v>
      </c>
      <c r="AH3626" s="26">
        <f t="shared" si="2519"/>
        <v>38</v>
      </c>
      <c r="AI3626" s="311">
        <f t="shared" si="2520"/>
        <v>37</v>
      </c>
      <c r="AJ3626" s="26">
        <f t="shared" si="2521"/>
        <v>36</v>
      </c>
      <c r="AK3626" s="26">
        <f t="shared" si="2522"/>
        <v>35</v>
      </c>
      <c r="AL3626" s="26">
        <f t="shared" si="2523"/>
        <v>34</v>
      </c>
      <c r="AM3626" s="26">
        <f t="shared" si="2524"/>
        <v>33</v>
      </c>
      <c r="AN3626" s="311">
        <f t="shared" si="2525"/>
        <v>32</v>
      </c>
    </row>
    <row r="3627" spans="1:40" outlineLevel="2">
      <c r="A3627" s="882">
        <f>ROW()</f>
        <v>3627</v>
      </c>
      <c r="B3627" s="453"/>
      <c r="D3627" s="452" t="s">
        <v>34</v>
      </c>
      <c r="H3627" s="458"/>
      <c r="I3627" s="458"/>
      <c r="J3627" s="459"/>
      <c r="K3627" s="458"/>
      <c r="L3627" s="458"/>
      <c r="M3627" s="458"/>
      <c r="N3627" s="463"/>
      <c r="O3627" s="458"/>
      <c r="P3627" s="458"/>
      <c r="Q3627" s="458"/>
      <c r="R3627" s="458"/>
      <c r="S3627" s="458"/>
      <c r="T3627" s="459"/>
      <c r="U3627" s="458"/>
      <c r="V3627" s="458"/>
      <c r="W3627" s="458"/>
      <c r="X3627" s="458"/>
      <c r="Y3627" s="459"/>
      <c r="Z3627" s="458"/>
      <c r="AA3627" s="169"/>
      <c r="AB3627" s="169"/>
      <c r="AC3627" s="169"/>
      <c r="AD3627" s="169"/>
      <c r="AE3627" s="641"/>
      <c r="AF3627" s="169">
        <f>Input!$AD$66</f>
        <v>15</v>
      </c>
      <c r="AG3627" s="26">
        <f t="shared" si="2518"/>
        <v>14</v>
      </c>
      <c r="AH3627" s="26">
        <f t="shared" si="2519"/>
        <v>13</v>
      </c>
      <c r="AI3627" s="311">
        <f t="shared" si="2520"/>
        <v>12</v>
      </c>
      <c r="AJ3627" s="26">
        <f t="shared" si="2521"/>
        <v>11</v>
      </c>
      <c r="AK3627" s="26">
        <f t="shared" si="2522"/>
        <v>10</v>
      </c>
      <c r="AL3627" s="26">
        <f t="shared" si="2523"/>
        <v>9</v>
      </c>
      <c r="AM3627" s="26">
        <f t="shared" si="2524"/>
        <v>8</v>
      </c>
      <c r="AN3627" s="311">
        <f t="shared" si="2525"/>
        <v>7</v>
      </c>
    </row>
    <row r="3628" spans="1:40" outlineLevel="2">
      <c r="A3628" s="882">
        <f>ROW()</f>
        <v>3628</v>
      </c>
      <c r="B3628" s="453"/>
      <c r="D3628" s="452" t="s">
        <v>35</v>
      </c>
      <c r="H3628" s="458"/>
      <c r="I3628" s="458"/>
      <c r="J3628" s="459"/>
      <c r="K3628" s="458"/>
      <c r="L3628" s="458"/>
      <c r="M3628" s="458"/>
      <c r="N3628" s="463"/>
      <c r="O3628" s="458"/>
      <c r="P3628" s="458"/>
      <c r="Q3628" s="458"/>
      <c r="R3628" s="458"/>
      <c r="S3628" s="458"/>
      <c r="T3628" s="459"/>
      <c r="U3628" s="458"/>
      <c r="V3628" s="458"/>
      <c r="W3628" s="458"/>
      <c r="X3628" s="458"/>
      <c r="Y3628" s="459"/>
      <c r="Z3628" s="458"/>
      <c r="AA3628" s="169"/>
      <c r="AB3628" s="169"/>
      <c r="AC3628" s="169"/>
      <c r="AD3628" s="169"/>
      <c r="AE3628" s="641"/>
      <c r="AF3628" s="169">
        <f>Input!$AD$67</f>
        <v>10</v>
      </c>
      <c r="AG3628" s="26">
        <f t="shared" si="2518"/>
        <v>9</v>
      </c>
      <c r="AH3628" s="26">
        <f t="shared" si="2519"/>
        <v>8</v>
      </c>
      <c r="AI3628" s="311">
        <f t="shared" si="2520"/>
        <v>7</v>
      </c>
      <c r="AJ3628" s="26">
        <f t="shared" si="2521"/>
        <v>6</v>
      </c>
      <c r="AK3628" s="26">
        <f t="shared" si="2522"/>
        <v>5</v>
      </c>
      <c r="AL3628" s="26">
        <f t="shared" si="2523"/>
        <v>4</v>
      </c>
      <c r="AM3628" s="26">
        <f t="shared" si="2524"/>
        <v>3</v>
      </c>
      <c r="AN3628" s="311">
        <f t="shared" si="2525"/>
        <v>2</v>
      </c>
    </row>
    <row r="3629" spans="1:40" outlineLevel="2">
      <c r="A3629" s="882">
        <f>ROW()</f>
        <v>3629</v>
      </c>
      <c r="B3629" s="453"/>
      <c r="D3629" s="452" t="s">
        <v>302</v>
      </c>
      <c r="H3629" s="458"/>
      <c r="I3629" s="458"/>
      <c r="J3629" s="459"/>
      <c r="K3629" s="458"/>
      <c r="L3629" s="458"/>
      <c r="M3629" s="458"/>
      <c r="N3629" s="463"/>
      <c r="O3629" s="458"/>
      <c r="P3629" s="458"/>
      <c r="Q3629" s="458"/>
      <c r="R3629" s="458"/>
      <c r="S3629" s="458"/>
      <c r="T3629" s="459"/>
      <c r="U3629" s="458"/>
      <c r="V3629" s="458"/>
      <c r="W3629" s="458"/>
      <c r="X3629" s="458"/>
      <c r="Y3629" s="459"/>
      <c r="Z3629" s="458"/>
      <c r="AA3629" s="169"/>
      <c r="AB3629" s="169"/>
      <c r="AC3629" s="169"/>
      <c r="AD3629" s="169"/>
      <c r="AE3629" s="641"/>
      <c r="AF3629" s="169">
        <f>Input!$AD$68</f>
        <v>10</v>
      </c>
      <c r="AG3629" s="26">
        <f t="shared" si="2518"/>
        <v>9</v>
      </c>
      <c r="AH3629" s="26">
        <f t="shared" si="2519"/>
        <v>8</v>
      </c>
      <c r="AI3629" s="311">
        <f t="shared" si="2520"/>
        <v>7</v>
      </c>
      <c r="AJ3629" s="26">
        <f t="shared" si="2521"/>
        <v>6</v>
      </c>
      <c r="AK3629" s="26">
        <f t="shared" si="2522"/>
        <v>5</v>
      </c>
      <c r="AL3629" s="26">
        <f t="shared" si="2523"/>
        <v>4</v>
      </c>
      <c r="AM3629" s="26">
        <f t="shared" si="2524"/>
        <v>3</v>
      </c>
      <c r="AN3629" s="311">
        <f t="shared" si="2525"/>
        <v>2</v>
      </c>
    </row>
    <row r="3630" spans="1:40" outlineLevel="2">
      <c r="A3630" s="882">
        <f>ROW()</f>
        <v>3630</v>
      </c>
      <c r="B3630" s="453"/>
      <c r="D3630" s="452" t="s">
        <v>36</v>
      </c>
      <c r="H3630" s="458"/>
      <c r="I3630" s="458"/>
      <c r="J3630" s="459"/>
      <c r="K3630" s="458"/>
      <c r="L3630" s="458"/>
      <c r="M3630" s="458"/>
      <c r="N3630" s="463"/>
      <c r="O3630" s="458"/>
      <c r="P3630" s="458"/>
      <c r="Q3630" s="458"/>
      <c r="R3630" s="458"/>
      <c r="S3630" s="458"/>
      <c r="T3630" s="459"/>
      <c r="U3630" s="458"/>
      <c r="V3630" s="458"/>
      <c r="W3630" s="458"/>
      <c r="X3630" s="458"/>
      <c r="Y3630" s="459"/>
      <c r="Z3630" s="458"/>
      <c r="AA3630" s="169"/>
      <c r="AB3630" s="169"/>
      <c r="AC3630" s="169"/>
      <c r="AD3630" s="169"/>
      <c r="AE3630" s="641"/>
      <c r="AF3630" s="169">
        <f>Input!$AD$69</f>
        <v>5</v>
      </c>
      <c r="AG3630" s="26">
        <f t="shared" si="2518"/>
        <v>4</v>
      </c>
      <c r="AH3630" s="26">
        <f t="shared" si="2519"/>
        <v>3</v>
      </c>
      <c r="AI3630" s="311">
        <f t="shared" si="2520"/>
        <v>2</v>
      </c>
      <c r="AJ3630" s="26">
        <f t="shared" si="2521"/>
        <v>1</v>
      </c>
      <c r="AK3630" s="26">
        <f t="shared" si="2522"/>
        <v>0</v>
      </c>
      <c r="AL3630" s="26">
        <f t="shared" si="2523"/>
        <v>0</v>
      </c>
      <c r="AM3630" s="26">
        <f t="shared" si="2524"/>
        <v>0</v>
      </c>
      <c r="AN3630" s="311">
        <f t="shared" si="2525"/>
        <v>0</v>
      </c>
    </row>
    <row r="3631" spans="1:40" outlineLevel="2">
      <c r="A3631" s="882">
        <f>ROW()</f>
        <v>3631</v>
      </c>
      <c r="B3631" s="453"/>
      <c r="D3631" s="452" t="s">
        <v>583</v>
      </c>
      <c r="H3631" s="458"/>
      <c r="I3631" s="458"/>
      <c r="J3631" s="459"/>
      <c r="K3631" s="458"/>
      <c r="L3631" s="458"/>
      <c r="M3631" s="458"/>
      <c r="N3631" s="463"/>
      <c r="O3631" s="458"/>
      <c r="P3631" s="458"/>
      <c r="Q3631" s="458"/>
      <c r="R3631" s="458"/>
      <c r="S3631" s="458"/>
      <c r="T3631" s="459"/>
      <c r="U3631" s="458"/>
      <c r="V3631" s="458"/>
      <c r="W3631" s="458"/>
      <c r="X3631" s="458"/>
      <c r="Y3631" s="459"/>
      <c r="Z3631" s="458"/>
      <c r="AA3631" s="169"/>
      <c r="AB3631" s="169"/>
      <c r="AC3631" s="169"/>
      <c r="AD3631" s="169"/>
      <c r="AE3631" s="641"/>
      <c r="AF3631" s="169">
        <f>Input!$AD$70</f>
        <v>10</v>
      </c>
      <c r="AG3631" s="26">
        <f t="shared" si="2518"/>
        <v>9</v>
      </c>
      <c r="AH3631" s="26">
        <f t="shared" si="2519"/>
        <v>8</v>
      </c>
      <c r="AI3631" s="311">
        <f t="shared" si="2520"/>
        <v>7</v>
      </c>
      <c r="AJ3631" s="26">
        <f t="shared" si="2521"/>
        <v>6</v>
      </c>
      <c r="AK3631" s="26">
        <f t="shared" si="2522"/>
        <v>5</v>
      </c>
      <c r="AL3631" s="26">
        <f t="shared" si="2523"/>
        <v>4</v>
      </c>
      <c r="AM3631" s="26">
        <f t="shared" si="2524"/>
        <v>3</v>
      </c>
      <c r="AN3631" s="311">
        <f t="shared" si="2525"/>
        <v>2</v>
      </c>
    </row>
    <row r="3632" spans="1:40" outlineLevel="2">
      <c r="A3632" s="882">
        <f>ROW()</f>
        <v>3632</v>
      </c>
      <c r="B3632" s="453"/>
      <c r="D3632" s="452" t="s">
        <v>81</v>
      </c>
      <c r="H3632" s="458"/>
      <c r="I3632" s="458"/>
      <c r="J3632" s="459"/>
      <c r="K3632" s="458"/>
      <c r="L3632" s="458"/>
      <c r="M3632" s="458"/>
      <c r="N3632" s="463"/>
      <c r="O3632" s="458"/>
      <c r="P3632" s="458"/>
      <c r="Q3632" s="458"/>
      <c r="R3632" s="458"/>
      <c r="S3632" s="458"/>
      <c r="T3632" s="459"/>
      <c r="U3632" s="458"/>
      <c r="V3632" s="458"/>
      <c r="W3632" s="458"/>
      <c r="X3632" s="458"/>
      <c r="Y3632" s="459"/>
      <c r="Z3632" s="458"/>
      <c r="AA3632" s="169"/>
      <c r="AB3632" s="169"/>
      <c r="AC3632" s="169"/>
      <c r="AD3632" s="169"/>
      <c r="AE3632" s="641"/>
      <c r="AF3632" s="169">
        <f>Input!$AD$71</f>
        <v>4</v>
      </c>
      <c r="AG3632" s="26">
        <f t="shared" si="2518"/>
        <v>3</v>
      </c>
      <c r="AH3632" s="26">
        <f t="shared" si="2519"/>
        <v>2</v>
      </c>
      <c r="AI3632" s="311">
        <f t="shared" si="2520"/>
        <v>1</v>
      </c>
      <c r="AJ3632" s="26">
        <f t="shared" si="2521"/>
        <v>0</v>
      </c>
      <c r="AK3632" s="26">
        <f t="shared" si="2522"/>
        <v>0</v>
      </c>
      <c r="AL3632" s="26">
        <f t="shared" si="2523"/>
        <v>0</v>
      </c>
      <c r="AM3632" s="26">
        <f t="shared" si="2524"/>
        <v>0</v>
      </c>
      <c r="AN3632" s="311">
        <f t="shared" si="2525"/>
        <v>0</v>
      </c>
    </row>
    <row r="3633" spans="1:40" outlineLevel="2">
      <c r="A3633" s="882">
        <f>ROW()</f>
        <v>3633</v>
      </c>
      <c r="B3633" s="453"/>
      <c r="D3633" s="452" t="s">
        <v>28</v>
      </c>
      <c r="H3633" s="458"/>
      <c r="I3633" s="458"/>
      <c r="J3633" s="459"/>
      <c r="K3633" s="458"/>
      <c r="L3633" s="458"/>
      <c r="M3633" s="458"/>
      <c r="N3633" s="463"/>
      <c r="O3633" s="458"/>
      <c r="P3633" s="458"/>
      <c r="Q3633" s="458"/>
      <c r="R3633" s="458"/>
      <c r="S3633" s="458"/>
      <c r="T3633" s="459"/>
      <c r="U3633" s="458"/>
      <c r="V3633" s="458"/>
      <c r="W3633" s="458"/>
      <c r="X3633" s="458"/>
      <c r="Y3633" s="459"/>
      <c r="Z3633" s="458"/>
      <c r="AA3633" s="169"/>
      <c r="AB3633" s="169"/>
      <c r="AC3633" s="169"/>
      <c r="AD3633" s="169"/>
      <c r="AE3633" s="641"/>
      <c r="AF3633" s="169">
        <f>Input!$AD$72*2</f>
        <v>0</v>
      </c>
      <c r="AG3633" s="26">
        <f t="shared" si="2518"/>
        <v>0</v>
      </c>
      <c r="AH3633" s="26">
        <f t="shared" si="2519"/>
        <v>0</v>
      </c>
      <c r="AI3633" s="311">
        <f t="shared" si="2520"/>
        <v>0</v>
      </c>
      <c r="AJ3633" s="26">
        <f t="shared" si="2521"/>
        <v>0</v>
      </c>
      <c r="AK3633" s="26">
        <f t="shared" si="2522"/>
        <v>0</v>
      </c>
      <c r="AL3633" s="26">
        <f t="shared" si="2523"/>
        <v>0</v>
      </c>
      <c r="AM3633" s="26">
        <f t="shared" si="2524"/>
        <v>0</v>
      </c>
      <c r="AN3633" s="311">
        <f t="shared" si="2525"/>
        <v>0</v>
      </c>
    </row>
    <row r="3634" spans="1:40" outlineLevel="2">
      <c r="A3634" s="882">
        <f>ROW()</f>
        <v>3634</v>
      </c>
      <c r="B3634" s="453"/>
      <c r="D3634" s="456" t="s">
        <v>443</v>
      </c>
      <c r="E3634" s="456"/>
      <c r="F3634" s="456"/>
      <c r="G3634" s="456"/>
      <c r="H3634" s="460"/>
      <c r="I3634" s="460"/>
      <c r="J3634" s="461"/>
      <c r="K3634" s="460"/>
      <c r="L3634" s="460"/>
      <c r="M3634" s="460"/>
      <c r="N3634" s="465"/>
      <c r="O3634" s="460"/>
      <c r="P3634" s="460"/>
      <c r="Q3634" s="460"/>
      <c r="R3634" s="460"/>
      <c r="S3634" s="460"/>
      <c r="T3634" s="461"/>
      <c r="U3634" s="460"/>
      <c r="V3634" s="460"/>
      <c r="W3634" s="460"/>
      <c r="X3634" s="460"/>
      <c r="Y3634" s="461"/>
      <c r="Z3634" s="460"/>
      <c r="AA3634" s="170"/>
      <c r="AB3634" s="170"/>
      <c r="AC3634" s="170"/>
      <c r="AD3634" s="170"/>
      <c r="AE3634" s="642"/>
      <c r="AF3634" s="170">
        <f>Input!$AD$73</f>
        <v>5</v>
      </c>
      <c r="AG3634" s="29">
        <f t="shared" si="2518"/>
        <v>4</v>
      </c>
      <c r="AH3634" s="29">
        <f t="shared" si="2519"/>
        <v>3</v>
      </c>
      <c r="AI3634" s="312">
        <f t="shared" si="2520"/>
        <v>2</v>
      </c>
      <c r="AJ3634" s="29">
        <f t="shared" si="2521"/>
        <v>1</v>
      </c>
      <c r="AK3634" s="29">
        <f t="shared" si="2522"/>
        <v>0</v>
      </c>
      <c r="AL3634" s="29">
        <f t="shared" si="2523"/>
        <v>0</v>
      </c>
      <c r="AM3634" s="29">
        <f t="shared" si="2524"/>
        <v>0</v>
      </c>
      <c r="AN3634" s="312">
        <f t="shared" si="2525"/>
        <v>0</v>
      </c>
    </row>
    <row r="3635" spans="1:40" outlineLevel="2">
      <c r="A3635" s="882">
        <f>ROW()</f>
        <v>3635</v>
      </c>
      <c r="B3635" s="453"/>
      <c r="H3635" s="458"/>
      <c r="I3635" s="458"/>
      <c r="J3635" s="459"/>
      <c r="K3635" s="458"/>
      <c r="L3635" s="458"/>
      <c r="M3635" s="458"/>
      <c r="N3635" s="463"/>
      <c r="O3635" s="458"/>
      <c r="P3635" s="458"/>
      <c r="Q3635" s="458"/>
      <c r="R3635" s="458"/>
      <c r="S3635" s="458"/>
      <c r="T3635" s="459"/>
      <c r="U3635" s="439"/>
      <c r="V3635" s="439"/>
      <c r="W3635" s="439"/>
      <c r="X3635" s="439"/>
      <c r="Y3635" s="443"/>
      <c r="Z3635" s="439"/>
      <c r="AA3635" s="439"/>
      <c r="AB3635" s="439"/>
      <c r="AC3635" s="439"/>
      <c r="AD3635" s="439"/>
      <c r="AE3635" s="443"/>
      <c r="AF3635" s="439"/>
      <c r="AG3635" s="439"/>
      <c r="AH3635" s="439"/>
      <c r="AI3635" s="440"/>
      <c r="AJ3635" s="443"/>
      <c r="AK3635" s="439"/>
      <c r="AL3635" s="439"/>
      <c r="AM3635" s="439"/>
      <c r="AN3635" s="440"/>
    </row>
    <row r="3636" spans="1:40" outlineLevel="1">
      <c r="A3636" s="732" t="s">
        <v>20</v>
      </c>
      <c r="B3636" s="733"/>
      <c r="C3636" s="881"/>
      <c r="D3636" s="733"/>
      <c r="E3636" s="733"/>
      <c r="F3636" s="733"/>
      <c r="G3636" s="730"/>
      <c r="H3636" s="733"/>
      <c r="I3636" s="730"/>
      <c r="J3636" s="729"/>
      <c r="K3636" s="730"/>
      <c r="L3636" s="730"/>
      <c r="M3636" s="730"/>
      <c r="N3636" s="731"/>
      <c r="O3636" s="730"/>
      <c r="P3636" s="730"/>
      <c r="Q3636" s="730"/>
      <c r="R3636" s="730"/>
      <c r="S3636" s="730"/>
      <c r="T3636" s="729"/>
      <c r="U3636" s="730"/>
      <c r="V3636" s="730"/>
      <c r="W3636" s="730"/>
      <c r="X3636" s="730"/>
      <c r="Y3636" s="729"/>
      <c r="Z3636" s="730"/>
      <c r="AA3636" s="730"/>
      <c r="AB3636" s="730"/>
      <c r="AC3636" s="730"/>
      <c r="AD3636" s="730"/>
      <c r="AE3636" s="729"/>
      <c r="AF3636" s="730"/>
      <c r="AG3636" s="730"/>
      <c r="AH3636" s="730"/>
      <c r="AI3636" s="731"/>
      <c r="AJ3636" s="729"/>
      <c r="AK3636" s="730"/>
      <c r="AL3636" s="730"/>
      <c r="AM3636" s="730"/>
      <c r="AN3636" s="731"/>
    </row>
    <row r="3637" spans="1:40" outlineLevel="2">
      <c r="A3637" s="882">
        <f>ROW()</f>
        <v>3637</v>
      </c>
      <c r="B3637" s="453"/>
      <c r="D3637" s="452" t="s">
        <v>300</v>
      </c>
      <c r="H3637" s="458"/>
      <c r="I3637" s="458"/>
      <c r="J3637" s="459"/>
      <c r="K3637" s="458"/>
      <c r="L3637" s="458"/>
      <c r="M3637" s="458"/>
      <c r="N3637" s="463"/>
      <c r="O3637" s="458"/>
      <c r="P3637" s="458"/>
      <c r="Q3637" s="458"/>
      <c r="R3637" s="458"/>
      <c r="S3637" s="458"/>
      <c r="T3637" s="459"/>
      <c r="U3637" s="439"/>
      <c r="V3637" s="439"/>
      <c r="W3637" s="439"/>
      <c r="X3637" s="439"/>
      <c r="Y3637" s="443"/>
      <c r="Z3637" s="439"/>
      <c r="AA3637" s="439"/>
      <c r="AB3637" s="439"/>
      <c r="AC3637" s="439"/>
      <c r="AD3637" s="439"/>
      <c r="AE3637" s="443">
        <f t="shared" ref="AE3637:AE3648" si="2526">AD3727</f>
        <v>0</v>
      </c>
      <c r="AF3637" s="439">
        <f t="shared" ref="AF3637:AF3648" si="2527">AE3727</f>
        <v>3.7862822400000007</v>
      </c>
      <c r="AG3637" s="439">
        <f t="shared" ref="AG3637:AG3648" si="2528">AF3727</f>
        <v>3.5969681280000008</v>
      </c>
      <c r="AH3637" s="439">
        <f t="shared" ref="AH3637:AH3648" si="2529">AG3727</f>
        <v>3.4076540160000008</v>
      </c>
      <c r="AI3637" s="440">
        <f>AH3727</f>
        <v>3.2183399040000009</v>
      </c>
      <c r="AJ3637" s="443">
        <f t="shared" ref="AJ3637:AJ3648" si="2530">AI3727</f>
        <v>3.029025792000001</v>
      </c>
      <c r="AK3637" s="439">
        <f t="shared" ref="AK3637:AK3648" si="2531">AJ3727</f>
        <v>2.8397116800000011</v>
      </c>
      <c r="AL3637" s="439">
        <f t="shared" ref="AL3637:AL3648" si="2532">AK3727</f>
        <v>2.6503975680000011</v>
      </c>
      <c r="AM3637" s="439">
        <f t="shared" ref="AM3637:AM3648" si="2533">AL3727</f>
        <v>2.4610834560000012</v>
      </c>
      <c r="AN3637" s="440">
        <f>AM3727</f>
        <v>2.2717693440000013</v>
      </c>
    </row>
    <row r="3638" spans="1:40" outlineLevel="2">
      <c r="A3638" s="882">
        <f>ROW()</f>
        <v>3638</v>
      </c>
      <c r="B3638" s="453"/>
      <c r="D3638" s="452" t="s">
        <v>301</v>
      </c>
      <c r="H3638" s="458"/>
      <c r="I3638" s="458"/>
      <c r="J3638" s="459"/>
      <c r="K3638" s="458"/>
      <c r="L3638" s="458"/>
      <c r="M3638" s="458"/>
      <c r="N3638" s="463"/>
      <c r="O3638" s="458"/>
      <c r="P3638" s="458"/>
      <c r="Q3638" s="458"/>
      <c r="R3638" s="458"/>
      <c r="S3638" s="458"/>
      <c r="T3638" s="459"/>
      <c r="U3638" s="439"/>
      <c r="V3638" s="439"/>
      <c r="W3638" s="439"/>
      <c r="X3638" s="439"/>
      <c r="Y3638" s="443"/>
      <c r="Z3638" s="439"/>
      <c r="AA3638" s="439"/>
      <c r="AB3638" s="439"/>
      <c r="AC3638" s="439"/>
      <c r="AD3638" s="439"/>
      <c r="AE3638" s="443">
        <f t="shared" si="2526"/>
        <v>0</v>
      </c>
      <c r="AF3638" s="439">
        <f t="shared" si="2527"/>
        <v>0.59265162000000005</v>
      </c>
      <c r="AG3638" s="439">
        <f t="shared" si="2528"/>
        <v>0.56301903900000005</v>
      </c>
      <c r="AH3638" s="439">
        <f t="shared" si="2529"/>
        <v>0.53338645800000006</v>
      </c>
      <c r="AI3638" s="440">
        <f>AH3728</f>
        <v>0.50375387700000007</v>
      </c>
      <c r="AJ3638" s="443">
        <f t="shared" si="2530"/>
        <v>0.47412129600000008</v>
      </c>
      <c r="AK3638" s="439">
        <f t="shared" si="2531"/>
        <v>0.44448871500000009</v>
      </c>
      <c r="AL3638" s="439">
        <f t="shared" si="2532"/>
        <v>0.4148561340000001</v>
      </c>
      <c r="AM3638" s="439">
        <f t="shared" si="2533"/>
        <v>0.38522355300000011</v>
      </c>
      <c r="AN3638" s="440">
        <f>AM3728</f>
        <v>0.35559097200000012</v>
      </c>
    </row>
    <row r="3639" spans="1:40" outlineLevel="2">
      <c r="A3639" s="882">
        <f>ROW()</f>
        <v>3639</v>
      </c>
      <c r="B3639" s="453"/>
      <c r="D3639" s="452" t="s">
        <v>29</v>
      </c>
      <c r="H3639" s="458"/>
      <c r="I3639" s="458"/>
      <c r="J3639" s="459"/>
      <c r="K3639" s="458"/>
      <c r="L3639" s="458"/>
      <c r="M3639" s="458"/>
      <c r="N3639" s="463"/>
      <c r="O3639" s="458"/>
      <c r="P3639" s="458"/>
      <c r="Q3639" s="458"/>
      <c r="R3639" s="458"/>
      <c r="S3639" s="458"/>
      <c r="T3639" s="459"/>
      <c r="U3639" s="439"/>
      <c r="V3639" s="439"/>
      <c r="W3639" s="439"/>
      <c r="X3639" s="439"/>
      <c r="Y3639" s="443"/>
      <c r="Z3639" s="439"/>
      <c r="AA3639" s="439"/>
      <c r="AB3639" s="439"/>
      <c r="AC3639" s="439"/>
      <c r="AD3639" s="439"/>
      <c r="AE3639" s="443">
        <f t="shared" si="2526"/>
        <v>0</v>
      </c>
      <c r="AF3639" s="439">
        <f t="shared" si="2527"/>
        <v>0</v>
      </c>
      <c r="AG3639" s="439">
        <f t="shared" si="2528"/>
        <v>0</v>
      </c>
      <c r="AH3639" s="439">
        <f t="shared" si="2529"/>
        <v>0</v>
      </c>
      <c r="AI3639" s="440">
        <f t="shared" ref="AI3639:AI3647" si="2534">AH3729</f>
        <v>0</v>
      </c>
      <c r="AJ3639" s="443">
        <f t="shared" si="2530"/>
        <v>0</v>
      </c>
      <c r="AK3639" s="439">
        <f t="shared" si="2531"/>
        <v>0</v>
      </c>
      <c r="AL3639" s="439">
        <f t="shared" si="2532"/>
        <v>0</v>
      </c>
      <c r="AM3639" s="439">
        <f t="shared" si="2533"/>
        <v>0</v>
      </c>
      <c r="AN3639" s="440">
        <f t="shared" ref="AN3639:AN3647" si="2535">AM3729</f>
        <v>0</v>
      </c>
    </row>
    <row r="3640" spans="1:40" outlineLevel="2">
      <c r="A3640" s="882">
        <f>ROW()</f>
        <v>3640</v>
      </c>
      <c r="B3640" s="453"/>
      <c r="D3640" s="452" t="s">
        <v>30</v>
      </c>
      <c r="H3640" s="458"/>
      <c r="I3640" s="458"/>
      <c r="J3640" s="459"/>
      <c r="K3640" s="458"/>
      <c r="L3640" s="458"/>
      <c r="M3640" s="458"/>
      <c r="N3640" s="463"/>
      <c r="O3640" s="458"/>
      <c r="P3640" s="458"/>
      <c r="Q3640" s="458"/>
      <c r="R3640" s="458"/>
      <c r="S3640" s="458"/>
      <c r="T3640" s="459"/>
      <c r="U3640" s="439"/>
      <c r="V3640" s="439"/>
      <c r="W3640" s="439"/>
      <c r="X3640" s="439"/>
      <c r="Y3640" s="443"/>
      <c r="Z3640" s="439"/>
      <c r="AA3640" s="439"/>
      <c r="AB3640" s="439"/>
      <c r="AC3640" s="439"/>
      <c r="AD3640" s="439"/>
      <c r="AE3640" s="443">
        <f t="shared" si="2526"/>
        <v>0</v>
      </c>
      <c r="AF3640" s="439">
        <f t="shared" si="2527"/>
        <v>27.065561590000005</v>
      </c>
      <c r="AG3640" s="439">
        <f t="shared" si="2528"/>
        <v>25.712283510500004</v>
      </c>
      <c r="AH3640" s="439">
        <f t="shared" si="2529"/>
        <v>24.359005431000003</v>
      </c>
      <c r="AI3640" s="440">
        <f t="shared" si="2534"/>
        <v>23.005727351500003</v>
      </c>
      <c r="AJ3640" s="443">
        <f t="shared" si="2530"/>
        <v>21.652449272000002</v>
      </c>
      <c r="AK3640" s="439">
        <f t="shared" si="2531"/>
        <v>20.299171192500001</v>
      </c>
      <c r="AL3640" s="439">
        <f t="shared" si="2532"/>
        <v>18.945893113</v>
      </c>
      <c r="AM3640" s="439">
        <f t="shared" si="2533"/>
        <v>17.5926150335</v>
      </c>
      <c r="AN3640" s="440">
        <f t="shared" si="2535"/>
        <v>16.239336953999999</v>
      </c>
    </row>
    <row r="3641" spans="1:40" outlineLevel="2">
      <c r="A3641" s="882">
        <f>ROW()</f>
        <v>3641</v>
      </c>
      <c r="B3641" s="453"/>
      <c r="D3641" s="452" t="s">
        <v>31</v>
      </c>
      <c r="H3641" s="458"/>
      <c r="I3641" s="458"/>
      <c r="J3641" s="459"/>
      <c r="K3641" s="458"/>
      <c r="L3641" s="458"/>
      <c r="M3641" s="458"/>
      <c r="N3641" s="463"/>
      <c r="O3641" s="458"/>
      <c r="P3641" s="458"/>
      <c r="Q3641" s="458"/>
      <c r="R3641" s="458"/>
      <c r="S3641" s="458"/>
      <c r="T3641" s="459"/>
      <c r="U3641" s="439"/>
      <c r="V3641" s="439"/>
      <c r="W3641" s="439"/>
      <c r="X3641" s="439"/>
      <c r="Y3641" s="443"/>
      <c r="Z3641" s="439"/>
      <c r="AA3641" s="439"/>
      <c r="AB3641" s="439"/>
      <c r="AC3641" s="439"/>
      <c r="AD3641" s="439"/>
      <c r="AE3641" s="443">
        <f t="shared" si="2526"/>
        <v>0</v>
      </c>
      <c r="AF3641" s="439">
        <f t="shared" si="2527"/>
        <v>0</v>
      </c>
      <c r="AG3641" s="439">
        <f t="shared" si="2528"/>
        <v>0</v>
      </c>
      <c r="AH3641" s="439">
        <f t="shared" si="2529"/>
        <v>0</v>
      </c>
      <c r="AI3641" s="440">
        <f t="shared" si="2534"/>
        <v>0</v>
      </c>
      <c r="AJ3641" s="443">
        <f t="shared" si="2530"/>
        <v>0</v>
      </c>
      <c r="AK3641" s="439">
        <f t="shared" si="2531"/>
        <v>0</v>
      </c>
      <c r="AL3641" s="439">
        <f t="shared" si="2532"/>
        <v>0</v>
      </c>
      <c r="AM3641" s="439">
        <f t="shared" si="2533"/>
        <v>0</v>
      </c>
      <c r="AN3641" s="440">
        <f t="shared" si="2535"/>
        <v>0</v>
      </c>
    </row>
    <row r="3642" spans="1:40" outlineLevel="2">
      <c r="A3642" s="882">
        <f>ROW()</f>
        <v>3642</v>
      </c>
      <c r="B3642" s="453"/>
      <c r="D3642" s="452" t="s">
        <v>32</v>
      </c>
      <c r="H3642" s="458"/>
      <c r="I3642" s="458"/>
      <c r="J3642" s="459"/>
      <c r="K3642" s="458"/>
      <c r="L3642" s="458"/>
      <c r="M3642" s="458"/>
      <c r="N3642" s="463"/>
      <c r="O3642" s="458"/>
      <c r="P3642" s="458"/>
      <c r="Q3642" s="458"/>
      <c r="R3642" s="458"/>
      <c r="S3642" s="458"/>
      <c r="T3642" s="459"/>
      <c r="U3642" s="439"/>
      <c r="V3642" s="439"/>
      <c r="W3642" s="439"/>
      <c r="X3642" s="439"/>
      <c r="Y3642" s="443"/>
      <c r="Z3642" s="439"/>
      <c r="AA3642" s="439"/>
      <c r="AB3642" s="439"/>
      <c r="AC3642" s="439"/>
      <c r="AD3642" s="439"/>
      <c r="AE3642" s="443">
        <f t="shared" si="2526"/>
        <v>0</v>
      </c>
      <c r="AF3642" s="439">
        <f t="shared" si="2527"/>
        <v>1.4077962699999997</v>
      </c>
      <c r="AG3642" s="439">
        <f t="shared" si="2528"/>
        <v>1.3374064564999997</v>
      </c>
      <c r="AH3642" s="439">
        <f t="shared" si="2529"/>
        <v>1.2670166429999996</v>
      </c>
      <c r="AI3642" s="440">
        <f t="shared" si="2534"/>
        <v>1.1966268294999995</v>
      </c>
      <c r="AJ3642" s="443">
        <f t="shared" si="2530"/>
        <v>1.1262370159999995</v>
      </c>
      <c r="AK3642" s="439">
        <f t="shared" si="2531"/>
        <v>1.0558472024999994</v>
      </c>
      <c r="AL3642" s="439">
        <f t="shared" si="2532"/>
        <v>0.98545738899999946</v>
      </c>
      <c r="AM3642" s="439">
        <f t="shared" si="2533"/>
        <v>0.91506757549999951</v>
      </c>
      <c r="AN3642" s="440">
        <f t="shared" si="2535"/>
        <v>0.84467776199999955</v>
      </c>
    </row>
    <row r="3643" spans="1:40" outlineLevel="2">
      <c r="A3643" s="882">
        <f>ROW()</f>
        <v>3643</v>
      </c>
      <c r="B3643" s="453"/>
      <c r="D3643" s="452" t="s">
        <v>33</v>
      </c>
      <c r="H3643" s="458"/>
      <c r="I3643" s="458"/>
      <c r="J3643" s="459"/>
      <c r="K3643" s="458"/>
      <c r="L3643" s="458"/>
      <c r="M3643" s="458"/>
      <c r="N3643" s="463"/>
      <c r="O3643" s="458"/>
      <c r="P3643" s="458"/>
      <c r="Q3643" s="458"/>
      <c r="R3643" s="458"/>
      <c r="S3643" s="458"/>
      <c r="T3643" s="459"/>
      <c r="U3643" s="439"/>
      <c r="V3643" s="439"/>
      <c r="W3643" s="439"/>
      <c r="X3643" s="439"/>
      <c r="Y3643" s="443"/>
      <c r="Z3643" s="439"/>
      <c r="AA3643" s="439"/>
      <c r="AB3643" s="439"/>
      <c r="AC3643" s="439"/>
      <c r="AD3643" s="439"/>
      <c r="AE3643" s="443">
        <f t="shared" si="2526"/>
        <v>0</v>
      </c>
      <c r="AF3643" s="439">
        <f t="shared" si="2527"/>
        <v>7.1696670000000004E-2</v>
      </c>
      <c r="AG3643" s="439">
        <f t="shared" si="2528"/>
        <v>6.8111836500000009E-2</v>
      </c>
      <c r="AH3643" s="439">
        <f t="shared" si="2529"/>
        <v>6.4527003000000013E-2</v>
      </c>
      <c r="AI3643" s="440">
        <f t="shared" si="2534"/>
        <v>6.0942169500000011E-2</v>
      </c>
      <c r="AJ3643" s="443">
        <f t="shared" si="2530"/>
        <v>5.7357336000000009E-2</v>
      </c>
      <c r="AK3643" s="439">
        <f t="shared" si="2531"/>
        <v>5.3772502500000006E-2</v>
      </c>
      <c r="AL3643" s="439">
        <f t="shared" si="2532"/>
        <v>5.0187669000000004E-2</v>
      </c>
      <c r="AM3643" s="439">
        <f t="shared" si="2533"/>
        <v>4.6602835500000002E-2</v>
      </c>
      <c r="AN3643" s="440">
        <f t="shared" si="2535"/>
        <v>4.3018002E-2</v>
      </c>
    </row>
    <row r="3644" spans="1:40" outlineLevel="2">
      <c r="A3644" s="882">
        <f>ROW()</f>
        <v>3644</v>
      </c>
      <c r="B3644" s="453"/>
      <c r="D3644" s="452" t="s">
        <v>27</v>
      </c>
      <c r="H3644" s="458"/>
      <c r="I3644" s="458"/>
      <c r="J3644" s="459"/>
      <c r="K3644" s="458"/>
      <c r="L3644" s="458"/>
      <c r="M3644" s="458"/>
      <c r="N3644" s="463"/>
      <c r="O3644" s="458"/>
      <c r="P3644" s="458"/>
      <c r="Q3644" s="458"/>
      <c r="R3644" s="458"/>
      <c r="S3644" s="458"/>
      <c r="T3644" s="459"/>
      <c r="U3644" s="439"/>
      <c r="V3644" s="439"/>
      <c r="W3644" s="439"/>
      <c r="X3644" s="439"/>
      <c r="Y3644" s="443"/>
      <c r="Z3644" s="439"/>
      <c r="AA3644" s="439"/>
      <c r="AB3644" s="439"/>
      <c r="AC3644" s="439"/>
      <c r="AD3644" s="439"/>
      <c r="AE3644" s="443">
        <f t="shared" si="2526"/>
        <v>0</v>
      </c>
      <c r="AF3644" s="439">
        <f t="shared" si="2527"/>
        <v>0.33021471999999996</v>
      </c>
      <c r="AG3644" s="439">
        <f t="shared" si="2528"/>
        <v>0.32195935199999998</v>
      </c>
      <c r="AH3644" s="439">
        <f t="shared" si="2529"/>
        <v>0.31370398399999999</v>
      </c>
      <c r="AI3644" s="440">
        <f t="shared" si="2534"/>
        <v>0.30544861600000001</v>
      </c>
      <c r="AJ3644" s="443">
        <f t="shared" si="2530"/>
        <v>0.29719324800000002</v>
      </c>
      <c r="AK3644" s="439">
        <f t="shared" si="2531"/>
        <v>0.28893788000000004</v>
      </c>
      <c r="AL3644" s="439">
        <f t="shared" si="2532"/>
        <v>0.28068251200000005</v>
      </c>
      <c r="AM3644" s="439">
        <f t="shared" si="2533"/>
        <v>0.27242714400000007</v>
      </c>
      <c r="AN3644" s="440">
        <f t="shared" si="2535"/>
        <v>0.26417177600000008</v>
      </c>
    </row>
    <row r="3645" spans="1:40" outlineLevel="2">
      <c r="A3645" s="882">
        <f>ROW()</f>
        <v>3645</v>
      </c>
      <c r="B3645" s="453"/>
      <c r="D3645" s="452" t="s">
        <v>34</v>
      </c>
      <c r="H3645" s="458"/>
      <c r="I3645" s="458"/>
      <c r="J3645" s="459"/>
      <c r="K3645" s="458"/>
      <c r="L3645" s="458"/>
      <c r="M3645" s="458"/>
      <c r="N3645" s="463"/>
      <c r="O3645" s="458"/>
      <c r="P3645" s="458"/>
      <c r="Q3645" s="458"/>
      <c r="R3645" s="458"/>
      <c r="S3645" s="458"/>
      <c r="T3645" s="459"/>
      <c r="U3645" s="439"/>
      <c r="V3645" s="439"/>
      <c r="W3645" s="439"/>
      <c r="X3645" s="439"/>
      <c r="Y3645" s="443"/>
      <c r="Z3645" s="439"/>
      <c r="AA3645" s="439"/>
      <c r="AB3645" s="439"/>
      <c r="AC3645" s="439"/>
      <c r="AD3645" s="439"/>
      <c r="AE3645" s="443">
        <f t="shared" si="2526"/>
        <v>0</v>
      </c>
      <c r="AF3645" s="439">
        <f t="shared" si="2527"/>
        <v>21.430196469999984</v>
      </c>
      <c r="AG3645" s="439">
        <f t="shared" si="2528"/>
        <v>20.001516705333319</v>
      </c>
      <c r="AH3645" s="439">
        <f t="shared" si="2529"/>
        <v>18.572836940666654</v>
      </c>
      <c r="AI3645" s="440">
        <f t="shared" si="2534"/>
        <v>17.14415717599999</v>
      </c>
      <c r="AJ3645" s="443">
        <f t="shared" si="2530"/>
        <v>15.715477411333325</v>
      </c>
      <c r="AK3645" s="439">
        <f t="shared" si="2531"/>
        <v>14.28679764666666</v>
      </c>
      <c r="AL3645" s="439">
        <f t="shared" si="2532"/>
        <v>12.858117881999993</v>
      </c>
      <c r="AM3645" s="439">
        <f t="shared" si="2533"/>
        <v>11.429438117333326</v>
      </c>
      <c r="AN3645" s="440">
        <f t="shared" si="2535"/>
        <v>10.000758352666661</v>
      </c>
    </row>
    <row r="3646" spans="1:40" outlineLevel="2">
      <c r="A3646" s="882">
        <f>ROW()</f>
        <v>3646</v>
      </c>
      <c r="B3646" s="453"/>
      <c r="D3646" s="452" t="s">
        <v>35</v>
      </c>
      <c r="H3646" s="458"/>
      <c r="I3646" s="458"/>
      <c r="J3646" s="459"/>
      <c r="K3646" s="458"/>
      <c r="L3646" s="458"/>
      <c r="M3646" s="458"/>
      <c r="N3646" s="463"/>
      <c r="O3646" s="458"/>
      <c r="P3646" s="458"/>
      <c r="Q3646" s="458"/>
      <c r="R3646" s="458"/>
      <c r="S3646" s="458"/>
      <c r="T3646" s="459"/>
      <c r="U3646" s="439"/>
      <c r="V3646" s="439"/>
      <c r="W3646" s="439"/>
      <c r="X3646" s="439"/>
      <c r="Y3646" s="443"/>
      <c r="Z3646" s="439"/>
      <c r="AA3646" s="439"/>
      <c r="AB3646" s="439"/>
      <c r="AC3646" s="439"/>
      <c r="AD3646" s="439"/>
      <c r="AE3646" s="443">
        <f t="shared" si="2526"/>
        <v>0</v>
      </c>
      <c r="AF3646" s="439">
        <f t="shared" si="2527"/>
        <v>0.91113129803294302</v>
      </c>
      <c r="AG3646" s="439">
        <f t="shared" si="2528"/>
        <v>0.82001816822964868</v>
      </c>
      <c r="AH3646" s="439">
        <f t="shared" si="2529"/>
        <v>0.72890503842635435</v>
      </c>
      <c r="AI3646" s="440">
        <f t="shared" si="2534"/>
        <v>0.63779190862306001</v>
      </c>
      <c r="AJ3646" s="443">
        <f t="shared" si="2530"/>
        <v>0.54667877881976568</v>
      </c>
      <c r="AK3646" s="439">
        <f t="shared" si="2531"/>
        <v>0.4555656490164714</v>
      </c>
      <c r="AL3646" s="439">
        <f t="shared" si="2532"/>
        <v>0.36445251921317712</v>
      </c>
      <c r="AM3646" s="439">
        <f t="shared" si="2533"/>
        <v>0.27333938940988284</v>
      </c>
      <c r="AN3646" s="440">
        <f t="shared" si="2535"/>
        <v>0.18222625960658856</v>
      </c>
    </row>
    <row r="3647" spans="1:40" outlineLevel="2">
      <c r="A3647" s="882">
        <f>ROW()</f>
        <v>3647</v>
      </c>
      <c r="B3647" s="453"/>
      <c r="D3647" s="452" t="s">
        <v>302</v>
      </c>
      <c r="H3647" s="458"/>
      <c r="I3647" s="458"/>
      <c r="J3647" s="459"/>
      <c r="K3647" s="458"/>
      <c r="L3647" s="458"/>
      <c r="M3647" s="458"/>
      <c r="N3647" s="463"/>
      <c r="O3647" s="458"/>
      <c r="P3647" s="458"/>
      <c r="Q3647" s="458"/>
      <c r="R3647" s="458"/>
      <c r="S3647" s="458"/>
      <c r="T3647" s="459"/>
      <c r="U3647" s="439"/>
      <c r="V3647" s="439"/>
      <c r="W3647" s="439"/>
      <c r="X3647" s="439"/>
      <c r="Y3647" s="443"/>
      <c r="Z3647" s="439"/>
      <c r="AA3647" s="439"/>
      <c r="AB3647" s="439"/>
      <c r="AC3647" s="439"/>
      <c r="AD3647" s="439"/>
      <c r="AE3647" s="443">
        <f t="shared" si="2526"/>
        <v>0</v>
      </c>
      <c r="AF3647" s="439">
        <f t="shared" si="2527"/>
        <v>2.2478149880591807</v>
      </c>
      <c r="AG3647" s="439">
        <f t="shared" si="2528"/>
        <v>2.0230334892532627</v>
      </c>
      <c r="AH3647" s="439">
        <f t="shared" si="2529"/>
        <v>1.7982519904473446</v>
      </c>
      <c r="AI3647" s="440">
        <f t="shared" si="2534"/>
        <v>1.5734704916414266</v>
      </c>
      <c r="AJ3647" s="443">
        <f t="shared" si="2530"/>
        <v>1.3486889928355086</v>
      </c>
      <c r="AK3647" s="439">
        <f t="shared" si="2531"/>
        <v>1.1239074940295906</v>
      </c>
      <c r="AL3647" s="439">
        <f t="shared" si="2532"/>
        <v>0.89912599522367243</v>
      </c>
      <c r="AM3647" s="439">
        <f t="shared" si="2533"/>
        <v>0.67434449641775429</v>
      </c>
      <c r="AN3647" s="440">
        <f t="shared" si="2535"/>
        <v>0.44956299761183616</v>
      </c>
    </row>
    <row r="3648" spans="1:40" outlineLevel="2">
      <c r="A3648" s="882">
        <f>ROW()</f>
        <v>3648</v>
      </c>
      <c r="B3648" s="453"/>
      <c r="D3648" s="452" t="s">
        <v>36</v>
      </c>
      <c r="H3648" s="458"/>
      <c r="I3648" s="458"/>
      <c r="J3648" s="459"/>
      <c r="K3648" s="458"/>
      <c r="L3648" s="458"/>
      <c r="M3648" s="458"/>
      <c r="N3648" s="463"/>
      <c r="O3648" s="458"/>
      <c r="P3648" s="458"/>
      <c r="Q3648" s="458"/>
      <c r="R3648" s="458"/>
      <c r="S3648" s="458"/>
      <c r="T3648" s="459"/>
      <c r="U3648" s="439"/>
      <c r="V3648" s="439"/>
      <c r="W3648" s="439"/>
      <c r="X3648" s="439"/>
      <c r="Y3648" s="443"/>
      <c r="Z3648" s="439"/>
      <c r="AA3648" s="439"/>
      <c r="AB3648" s="439"/>
      <c r="AC3648" s="439"/>
      <c r="AD3648" s="439"/>
      <c r="AE3648" s="443">
        <f t="shared" si="2526"/>
        <v>0</v>
      </c>
      <c r="AF3648" s="439">
        <f t="shared" si="2527"/>
        <v>2.4522776788612557</v>
      </c>
      <c r="AG3648" s="439">
        <f t="shared" si="2528"/>
        <v>1.9618221430890046</v>
      </c>
      <c r="AH3648" s="439">
        <f t="shared" si="2529"/>
        <v>1.4713666073167535</v>
      </c>
      <c r="AI3648" s="440">
        <f>AH3738</f>
        <v>0.98091107154450241</v>
      </c>
      <c r="AJ3648" s="443">
        <f t="shared" si="2530"/>
        <v>0.49045553577225121</v>
      </c>
      <c r="AK3648" s="439">
        <f t="shared" si="2531"/>
        <v>0</v>
      </c>
      <c r="AL3648" s="439">
        <f t="shared" si="2532"/>
        <v>0</v>
      </c>
      <c r="AM3648" s="439">
        <f t="shared" si="2533"/>
        <v>0</v>
      </c>
      <c r="AN3648" s="440">
        <f>AM3738</f>
        <v>0</v>
      </c>
    </row>
    <row r="3649" spans="1:40" outlineLevel="2">
      <c r="A3649" s="882">
        <f>ROW()</f>
        <v>3649</v>
      </c>
      <c r="B3649" s="453"/>
      <c r="D3649" s="452" t="s">
        <v>583</v>
      </c>
      <c r="H3649" s="458"/>
      <c r="I3649" s="458"/>
      <c r="J3649" s="459"/>
      <c r="K3649" s="458"/>
      <c r="L3649" s="458"/>
      <c r="M3649" s="458"/>
      <c r="N3649" s="463"/>
      <c r="O3649" s="458"/>
      <c r="P3649" s="458"/>
      <c r="Q3649" s="458"/>
      <c r="R3649" s="458"/>
      <c r="S3649" s="458"/>
      <c r="T3649" s="459"/>
      <c r="U3649" s="439"/>
      <c r="V3649" s="439"/>
      <c r="W3649" s="439"/>
      <c r="X3649" s="439"/>
      <c r="Y3649" s="443"/>
      <c r="Z3649" s="439"/>
      <c r="AA3649" s="439"/>
      <c r="AB3649" s="439"/>
      <c r="AC3649" s="439"/>
      <c r="AD3649" s="439"/>
      <c r="AE3649" s="443">
        <f t="shared" ref="AE3649:AI3652" si="2536">AD3739</f>
        <v>0</v>
      </c>
      <c r="AF3649" s="439">
        <f t="shared" si="2536"/>
        <v>0.70018109999999989</v>
      </c>
      <c r="AG3649" s="439">
        <f t="shared" si="2536"/>
        <v>0.63016298999999987</v>
      </c>
      <c r="AH3649" s="439">
        <f t="shared" si="2536"/>
        <v>0.56014487999999985</v>
      </c>
      <c r="AI3649" s="440">
        <f t="shared" si="2536"/>
        <v>0.49012676999999988</v>
      </c>
      <c r="AJ3649" s="443">
        <f t="shared" ref="AJ3649:AM3652" si="2537">AI3739</f>
        <v>0.42010865999999991</v>
      </c>
      <c r="AK3649" s="439">
        <f t="shared" si="2537"/>
        <v>0.35009054999999994</v>
      </c>
      <c r="AL3649" s="439">
        <f t="shared" si="2537"/>
        <v>0.28007243999999998</v>
      </c>
      <c r="AM3649" s="439">
        <f t="shared" si="2537"/>
        <v>0.21005432999999998</v>
      </c>
      <c r="AN3649" s="440">
        <f t="shared" ref="AN3649:AN3652" si="2538">AM3739</f>
        <v>0.14003621999999999</v>
      </c>
    </row>
    <row r="3650" spans="1:40" outlineLevel="2">
      <c r="A3650" s="882">
        <f>ROW()</f>
        <v>3650</v>
      </c>
      <c r="B3650" s="453"/>
      <c r="D3650" s="452" t="s">
        <v>81</v>
      </c>
      <c r="H3650" s="458"/>
      <c r="I3650" s="458"/>
      <c r="J3650" s="459"/>
      <c r="K3650" s="458"/>
      <c r="L3650" s="458"/>
      <c r="M3650" s="458"/>
      <c r="N3650" s="463"/>
      <c r="O3650" s="458"/>
      <c r="P3650" s="458"/>
      <c r="Q3650" s="458"/>
      <c r="R3650" s="458"/>
      <c r="S3650" s="458"/>
      <c r="T3650" s="459"/>
      <c r="U3650" s="439"/>
      <c r="V3650" s="439"/>
      <c r="W3650" s="439"/>
      <c r="X3650" s="439"/>
      <c r="Y3650" s="443"/>
      <c r="Z3650" s="439"/>
      <c r="AA3650" s="439"/>
      <c r="AB3650" s="439"/>
      <c r="AC3650" s="439"/>
      <c r="AD3650" s="439"/>
      <c r="AE3650" s="443">
        <f t="shared" si="2536"/>
        <v>0</v>
      </c>
      <c r="AF3650" s="439">
        <f t="shared" si="2536"/>
        <v>0</v>
      </c>
      <c r="AG3650" s="439">
        <f t="shared" si="2536"/>
        <v>0</v>
      </c>
      <c r="AH3650" s="439">
        <f t="shared" si="2536"/>
        <v>0</v>
      </c>
      <c r="AI3650" s="440">
        <f t="shared" si="2536"/>
        <v>0</v>
      </c>
      <c r="AJ3650" s="443">
        <f t="shared" si="2537"/>
        <v>0</v>
      </c>
      <c r="AK3650" s="439">
        <f t="shared" si="2537"/>
        <v>0</v>
      </c>
      <c r="AL3650" s="439">
        <f t="shared" si="2537"/>
        <v>0</v>
      </c>
      <c r="AM3650" s="439">
        <f t="shared" si="2537"/>
        <v>0</v>
      </c>
      <c r="AN3650" s="440">
        <f t="shared" si="2538"/>
        <v>0</v>
      </c>
    </row>
    <row r="3651" spans="1:40" outlineLevel="2">
      <c r="A3651" s="882">
        <f>ROW()</f>
        <v>3651</v>
      </c>
      <c r="B3651" s="453"/>
      <c r="D3651" s="452" t="s">
        <v>28</v>
      </c>
      <c r="H3651" s="458"/>
      <c r="I3651" s="458"/>
      <c r="J3651" s="459"/>
      <c r="K3651" s="458"/>
      <c r="L3651" s="458"/>
      <c r="M3651" s="458"/>
      <c r="N3651" s="463"/>
      <c r="O3651" s="458"/>
      <c r="P3651" s="458"/>
      <c r="Q3651" s="458"/>
      <c r="R3651" s="458"/>
      <c r="S3651" s="458"/>
      <c r="T3651" s="459"/>
      <c r="U3651" s="439"/>
      <c r="V3651" s="439"/>
      <c r="W3651" s="439"/>
      <c r="X3651" s="439"/>
      <c r="Y3651" s="443"/>
      <c r="Z3651" s="439"/>
      <c r="AA3651" s="439"/>
      <c r="AB3651" s="439"/>
      <c r="AC3651" s="439"/>
      <c r="AD3651" s="439"/>
      <c r="AE3651" s="443">
        <f t="shared" si="2536"/>
        <v>0</v>
      </c>
      <c r="AF3651" s="439">
        <f t="shared" si="2536"/>
        <v>0</v>
      </c>
      <c r="AG3651" s="439">
        <f t="shared" si="2536"/>
        <v>0</v>
      </c>
      <c r="AH3651" s="439">
        <f t="shared" si="2536"/>
        <v>0</v>
      </c>
      <c r="AI3651" s="440">
        <f t="shared" si="2536"/>
        <v>0</v>
      </c>
      <c r="AJ3651" s="443">
        <f t="shared" si="2537"/>
        <v>0</v>
      </c>
      <c r="AK3651" s="439">
        <f t="shared" si="2537"/>
        <v>0</v>
      </c>
      <c r="AL3651" s="439">
        <f t="shared" si="2537"/>
        <v>0</v>
      </c>
      <c r="AM3651" s="439">
        <f t="shared" si="2537"/>
        <v>0</v>
      </c>
      <c r="AN3651" s="440">
        <f t="shared" si="2538"/>
        <v>0</v>
      </c>
    </row>
    <row r="3652" spans="1:40" outlineLevel="2">
      <c r="A3652" s="882">
        <f>ROW()</f>
        <v>3652</v>
      </c>
      <c r="B3652" s="453"/>
      <c r="D3652" s="456" t="s">
        <v>443</v>
      </c>
      <c r="E3652" s="456"/>
      <c r="F3652" s="456"/>
      <c r="G3652" s="456"/>
      <c r="H3652" s="460"/>
      <c r="I3652" s="460"/>
      <c r="J3652" s="461"/>
      <c r="K3652" s="460"/>
      <c r="L3652" s="460"/>
      <c r="M3652" s="460"/>
      <c r="N3652" s="465"/>
      <c r="O3652" s="460"/>
      <c r="P3652" s="460"/>
      <c r="Q3652" s="460"/>
      <c r="R3652" s="460"/>
      <c r="S3652" s="460"/>
      <c r="T3652" s="461"/>
      <c r="U3652" s="441"/>
      <c r="V3652" s="441"/>
      <c r="W3652" s="441"/>
      <c r="X3652" s="441"/>
      <c r="Y3652" s="462"/>
      <c r="Z3652" s="441"/>
      <c r="AA3652" s="441"/>
      <c r="AB3652" s="441"/>
      <c r="AC3652" s="441"/>
      <c r="AD3652" s="441"/>
      <c r="AE3652" s="462">
        <f t="shared" si="2536"/>
        <v>0</v>
      </c>
      <c r="AF3652" s="441">
        <f t="shared" si="2536"/>
        <v>0</v>
      </c>
      <c r="AG3652" s="441">
        <f t="shared" si="2536"/>
        <v>0</v>
      </c>
      <c r="AH3652" s="441">
        <f t="shared" si="2536"/>
        <v>0</v>
      </c>
      <c r="AI3652" s="442">
        <f t="shared" si="2536"/>
        <v>0</v>
      </c>
      <c r="AJ3652" s="462">
        <f t="shared" si="2537"/>
        <v>0</v>
      </c>
      <c r="AK3652" s="441">
        <f t="shared" si="2537"/>
        <v>0</v>
      </c>
      <c r="AL3652" s="441">
        <f t="shared" si="2537"/>
        <v>0</v>
      </c>
      <c r="AM3652" s="441">
        <f t="shared" si="2537"/>
        <v>0</v>
      </c>
      <c r="AN3652" s="442">
        <f t="shared" si="2538"/>
        <v>0</v>
      </c>
    </row>
    <row r="3653" spans="1:40" outlineLevel="2">
      <c r="A3653" s="882">
        <f>ROW()</f>
        <v>3653</v>
      </c>
      <c r="B3653" s="453"/>
      <c r="D3653" s="452" t="s">
        <v>24</v>
      </c>
      <c r="H3653" s="458"/>
      <c r="I3653" s="458"/>
      <c r="J3653" s="459"/>
      <c r="K3653" s="458"/>
      <c r="L3653" s="458"/>
      <c r="M3653" s="458"/>
      <c r="N3653" s="463"/>
      <c r="O3653" s="458"/>
      <c r="P3653" s="458"/>
      <c r="Q3653" s="458"/>
      <c r="R3653" s="458"/>
      <c r="S3653" s="458"/>
      <c r="T3653" s="459"/>
      <c r="U3653" s="439"/>
      <c r="V3653" s="439"/>
      <c r="W3653" s="439"/>
      <c r="X3653" s="439"/>
      <c r="Y3653" s="443"/>
      <c r="Z3653" s="439"/>
      <c r="AA3653" s="439"/>
      <c r="AB3653" s="439"/>
      <c r="AC3653" s="439"/>
      <c r="AD3653" s="439"/>
      <c r="AE3653" s="443">
        <f t="shared" ref="AE3653:AN3653" si="2539">SUM(AE3637:AE3652)</f>
        <v>0</v>
      </c>
      <c r="AF3653" s="439">
        <f t="shared" si="2539"/>
        <v>60.995804644953374</v>
      </c>
      <c r="AG3653" s="439">
        <f t="shared" si="2539"/>
        <v>57.036301818405242</v>
      </c>
      <c r="AH3653" s="439">
        <f t="shared" si="2539"/>
        <v>53.07679899185711</v>
      </c>
      <c r="AI3653" s="440">
        <f t="shared" si="2539"/>
        <v>49.117296165308979</v>
      </c>
      <c r="AJ3653" s="443">
        <f t="shared" si="2539"/>
        <v>45.157793338760847</v>
      </c>
      <c r="AK3653" s="439">
        <f t="shared" si="2539"/>
        <v>41.198290512212715</v>
      </c>
      <c r="AL3653" s="439">
        <f t="shared" si="2539"/>
        <v>37.729243221436839</v>
      </c>
      <c r="AM3653" s="439">
        <f t="shared" si="2539"/>
        <v>34.260195930660963</v>
      </c>
      <c r="AN3653" s="440">
        <f t="shared" si="2539"/>
        <v>30.791148639885083</v>
      </c>
    </row>
    <row r="3654" spans="1:40" outlineLevel="1">
      <c r="A3654" s="732" t="s">
        <v>59</v>
      </c>
      <c r="B3654" s="733"/>
      <c r="C3654" s="881"/>
      <c r="D3654" s="733"/>
      <c r="E3654" s="733"/>
      <c r="F3654" s="733"/>
      <c r="G3654" s="730"/>
      <c r="H3654" s="733"/>
      <c r="I3654" s="730"/>
      <c r="J3654" s="729"/>
      <c r="K3654" s="730"/>
      <c r="L3654" s="730"/>
      <c r="M3654" s="730"/>
      <c r="N3654" s="731"/>
      <c r="O3654" s="730"/>
      <c r="P3654" s="730"/>
      <c r="Q3654" s="730"/>
      <c r="R3654" s="730"/>
      <c r="S3654" s="730"/>
      <c r="T3654" s="729"/>
      <c r="U3654" s="730"/>
      <c r="V3654" s="730"/>
      <c r="W3654" s="730"/>
      <c r="X3654" s="730"/>
      <c r="Y3654" s="729"/>
      <c r="Z3654" s="730"/>
      <c r="AA3654" s="730"/>
      <c r="AB3654" s="730"/>
      <c r="AC3654" s="730"/>
      <c r="AD3654" s="730"/>
      <c r="AE3654" s="729"/>
      <c r="AF3654" s="730"/>
      <c r="AG3654" s="730"/>
      <c r="AH3654" s="730"/>
      <c r="AI3654" s="731"/>
      <c r="AJ3654" s="729"/>
      <c r="AK3654" s="730"/>
      <c r="AL3654" s="730"/>
      <c r="AM3654" s="730"/>
      <c r="AN3654" s="731"/>
    </row>
    <row r="3655" spans="1:40" outlineLevel="2">
      <c r="A3655" s="882">
        <f>ROW()</f>
        <v>3655</v>
      </c>
      <c r="B3655" s="453"/>
      <c r="D3655" s="452" t="s">
        <v>300</v>
      </c>
      <c r="H3655" s="458"/>
      <c r="I3655" s="458"/>
      <c r="J3655" s="443"/>
      <c r="K3655" s="439"/>
      <c r="L3655" s="439"/>
      <c r="M3655" s="439"/>
      <c r="N3655" s="440"/>
      <c r="O3655" s="439"/>
      <c r="P3655" s="439"/>
      <c r="Q3655" s="439"/>
      <c r="R3655" s="439"/>
      <c r="S3655" s="439"/>
      <c r="T3655" s="443"/>
      <c r="U3655" s="439"/>
      <c r="V3655" s="439"/>
      <c r="W3655" s="439"/>
      <c r="X3655" s="157"/>
      <c r="Y3655" s="443"/>
      <c r="Z3655" s="439"/>
      <c r="AA3655" s="157"/>
      <c r="AB3655" s="157"/>
      <c r="AC3655" s="157"/>
      <c r="AD3655" s="27"/>
      <c r="AE3655" s="443">
        <f>AE$660</f>
        <v>3.7862822400000007</v>
      </c>
      <c r="AF3655" s="157"/>
      <c r="AG3655" s="157"/>
      <c r="AH3655" s="157"/>
      <c r="AI3655" s="313"/>
      <c r="AJ3655" s="443"/>
      <c r="AK3655" s="157"/>
      <c r="AL3655" s="157"/>
      <c r="AM3655" s="157"/>
      <c r="AN3655" s="313"/>
    </row>
    <row r="3656" spans="1:40" outlineLevel="2">
      <c r="A3656" s="882">
        <f>ROW()</f>
        <v>3656</v>
      </c>
      <c r="B3656" s="453"/>
      <c r="D3656" s="452" t="s">
        <v>301</v>
      </c>
      <c r="H3656" s="458"/>
      <c r="I3656" s="458"/>
      <c r="J3656" s="443"/>
      <c r="K3656" s="439"/>
      <c r="L3656" s="439"/>
      <c r="M3656" s="439"/>
      <c r="N3656" s="440"/>
      <c r="O3656" s="439"/>
      <c r="P3656" s="439"/>
      <c r="Q3656" s="439"/>
      <c r="R3656" s="439"/>
      <c r="S3656" s="439"/>
      <c r="T3656" s="443"/>
      <c r="U3656" s="439"/>
      <c r="V3656" s="439"/>
      <c r="W3656" s="439"/>
      <c r="X3656" s="157"/>
      <c r="Y3656" s="443"/>
      <c r="Z3656" s="439"/>
      <c r="AA3656" s="157"/>
      <c r="AB3656" s="157"/>
      <c r="AC3656" s="157"/>
      <c r="AD3656" s="27"/>
      <c r="AE3656" s="443">
        <f>AE$661</f>
        <v>0.59265162000000005</v>
      </c>
      <c r="AF3656" s="157"/>
      <c r="AG3656" s="157"/>
      <c r="AH3656" s="157"/>
      <c r="AI3656" s="313"/>
      <c r="AJ3656" s="443"/>
      <c r="AK3656" s="157"/>
      <c r="AL3656" s="157"/>
      <c r="AM3656" s="157"/>
      <c r="AN3656" s="313"/>
    </row>
    <row r="3657" spans="1:40" outlineLevel="2">
      <c r="A3657" s="882">
        <f>ROW()</f>
        <v>3657</v>
      </c>
      <c r="B3657" s="453"/>
      <c r="D3657" s="452" t="s">
        <v>29</v>
      </c>
      <c r="H3657" s="458"/>
      <c r="I3657" s="458"/>
      <c r="J3657" s="443"/>
      <c r="K3657" s="439"/>
      <c r="L3657" s="439"/>
      <c r="M3657" s="439"/>
      <c r="N3657" s="440"/>
      <c r="O3657" s="439"/>
      <c r="P3657" s="439"/>
      <c r="Q3657" s="439"/>
      <c r="R3657" s="439"/>
      <c r="S3657" s="439"/>
      <c r="T3657" s="443"/>
      <c r="U3657" s="439"/>
      <c r="V3657" s="439"/>
      <c r="W3657" s="439"/>
      <c r="X3657" s="157"/>
      <c r="Y3657" s="443"/>
      <c r="Z3657" s="439"/>
      <c r="AA3657" s="157"/>
      <c r="AB3657" s="157"/>
      <c r="AC3657" s="157"/>
      <c r="AD3657" s="27"/>
      <c r="AE3657" s="443">
        <f>AE$662</f>
        <v>0</v>
      </c>
      <c r="AF3657" s="157"/>
      <c r="AG3657" s="157"/>
      <c r="AH3657" s="157"/>
      <c r="AI3657" s="313"/>
      <c r="AJ3657" s="443"/>
      <c r="AK3657" s="157"/>
      <c r="AL3657" s="157"/>
      <c r="AM3657" s="157"/>
      <c r="AN3657" s="313"/>
    </row>
    <row r="3658" spans="1:40" outlineLevel="2">
      <c r="A3658" s="882">
        <f>ROW()</f>
        <v>3658</v>
      </c>
      <c r="B3658" s="453"/>
      <c r="D3658" s="452" t="s">
        <v>30</v>
      </c>
      <c r="H3658" s="458"/>
      <c r="I3658" s="458"/>
      <c r="J3658" s="443"/>
      <c r="K3658" s="439"/>
      <c r="L3658" s="439"/>
      <c r="M3658" s="439"/>
      <c r="N3658" s="440"/>
      <c r="O3658" s="439"/>
      <c r="P3658" s="439"/>
      <c r="Q3658" s="439"/>
      <c r="R3658" s="439"/>
      <c r="S3658" s="439"/>
      <c r="T3658" s="443"/>
      <c r="U3658" s="439"/>
      <c r="V3658" s="439"/>
      <c r="W3658" s="439"/>
      <c r="X3658" s="157"/>
      <c r="Y3658" s="443"/>
      <c r="Z3658" s="439"/>
      <c r="AA3658" s="157"/>
      <c r="AB3658" s="157"/>
      <c r="AC3658" s="157"/>
      <c r="AD3658" s="27"/>
      <c r="AE3658" s="443">
        <f>AE$663</f>
        <v>27.065561590000005</v>
      </c>
      <c r="AF3658" s="157"/>
      <c r="AG3658" s="157"/>
      <c r="AH3658" s="157"/>
      <c r="AI3658" s="313"/>
      <c r="AJ3658" s="443"/>
      <c r="AK3658" s="157"/>
      <c r="AL3658" s="157"/>
      <c r="AM3658" s="157"/>
      <c r="AN3658" s="313"/>
    </row>
    <row r="3659" spans="1:40" outlineLevel="2">
      <c r="A3659" s="882">
        <f>ROW()</f>
        <v>3659</v>
      </c>
      <c r="B3659" s="453"/>
      <c r="D3659" s="452" t="s">
        <v>31</v>
      </c>
      <c r="H3659" s="458"/>
      <c r="I3659" s="458"/>
      <c r="J3659" s="443"/>
      <c r="K3659" s="439"/>
      <c r="L3659" s="439"/>
      <c r="M3659" s="439"/>
      <c r="N3659" s="440"/>
      <c r="O3659" s="439"/>
      <c r="P3659" s="439"/>
      <c r="Q3659" s="439"/>
      <c r="R3659" s="439"/>
      <c r="S3659" s="439"/>
      <c r="T3659" s="443"/>
      <c r="U3659" s="439"/>
      <c r="V3659" s="439"/>
      <c r="W3659" s="439"/>
      <c r="X3659" s="157"/>
      <c r="Y3659" s="443"/>
      <c r="Z3659" s="439"/>
      <c r="AA3659" s="157"/>
      <c r="AB3659" s="157"/>
      <c r="AC3659" s="157"/>
      <c r="AD3659" s="27"/>
      <c r="AE3659" s="443">
        <f>AE$664</f>
        <v>0</v>
      </c>
      <c r="AF3659" s="157"/>
      <c r="AG3659" s="157"/>
      <c r="AH3659" s="157"/>
      <c r="AI3659" s="313"/>
      <c r="AJ3659" s="443"/>
      <c r="AK3659" s="157"/>
      <c r="AL3659" s="157"/>
      <c r="AM3659" s="157"/>
      <c r="AN3659" s="313"/>
    </row>
    <row r="3660" spans="1:40" outlineLevel="2">
      <c r="A3660" s="882">
        <f>ROW()</f>
        <v>3660</v>
      </c>
      <c r="B3660" s="453"/>
      <c r="D3660" s="452" t="s">
        <v>32</v>
      </c>
      <c r="H3660" s="458"/>
      <c r="I3660" s="458"/>
      <c r="J3660" s="443"/>
      <c r="K3660" s="439"/>
      <c r="L3660" s="439"/>
      <c r="M3660" s="439"/>
      <c r="N3660" s="440"/>
      <c r="O3660" s="439"/>
      <c r="P3660" s="439"/>
      <c r="Q3660" s="439"/>
      <c r="R3660" s="439"/>
      <c r="S3660" s="439"/>
      <c r="T3660" s="443"/>
      <c r="U3660" s="439"/>
      <c r="V3660" s="439"/>
      <c r="W3660" s="439"/>
      <c r="X3660" s="157"/>
      <c r="Y3660" s="443"/>
      <c r="Z3660" s="439"/>
      <c r="AA3660" s="157"/>
      <c r="AB3660" s="157"/>
      <c r="AC3660" s="157"/>
      <c r="AD3660" s="27"/>
      <c r="AE3660" s="443">
        <f>AE$665</f>
        <v>1.4077962699999997</v>
      </c>
      <c r="AF3660" s="157"/>
      <c r="AG3660" s="157"/>
      <c r="AH3660" s="157"/>
      <c r="AI3660" s="313"/>
      <c r="AJ3660" s="443"/>
      <c r="AK3660" s="157"/>
      <c r="AL3660" s="157"/>
      <c r="AM3660" s="157"/>
      <c r="AN3660" s="313"/>
    </row>
    <row r="3661" spans="1:40" outlineLevel="2">
      <c r="A3661" s="882">
        <f>ROW()</f>
        <v>3661</v>
      </c>
      <c r="B3661" s="453"/>
      <c r="D3661" s="452" t="s">
        <v>33</v>
      </c>
      <c r="H3661" s="458"/>
      <c r="I3661" s="458"/>
      <c r="J3661" s="443"/>
      <c r="K3661" s="439"/>
      <c r="L3661" s="439"/>
      <c r="M3661" s="439"/>
      <c r="N3661" s="440"/>
      <c r="O3661" s="439"/>
      <c r="P3661" s="439"/>
      <c r="Q3661" s="439"/>
      <c r="R3661" s="439"/>
      <c r="S3661" s="439"/>
      <c r="T3661" s="443"/>
      <c r="U3661" s="439"/>
      <c r="V3661" s="439"/>
      <c r="W3661" s="439"/>
      <c r="X3661" s="157"/>
      <c r="Y3661" s="443"/>
      <c r="Z3661" s="439"/>
      <c r="AA3661" s="157"/>
      <c r="AB3661" s="157"/>
      <c r="AC3661" s="157"/>
      <c r="AD3661" s="27"/>
      <c r="AE3661" s="443">
        <f>AE$666</f>
        <v>7.1696670000000004E-2</v>
      </c>
      <c r="AF3661" s="157"/>
      <c r="AG3661" s="157"/>
      <c r="AH3661" s="157"/>
      <c r="AI3661" s="313"/>
      <c r="AJ3661" s="443"/>
      <c r="AK3661" s="157"/>
      <c r="AL3661" s="157"/>
      <c r="AM3661" s="157"/>
      <c r="AN3661" s="313"/>
    </row>
    <row r="3662" spans="1:40" outlineLevel="2">
      <c r="A3662" s="882">
        <f>ROW()</f>
        <v>3662</v>
      </c>
      <c r="B3662" s="453"/>
      <c r="D3662" s="452" t="s">
        <v>27</v>
      </c>
      <c r="H3662" s="458"/>
      <c r="I3662" s="458"/>
      <c r="J3662" s="443"/>
      <c r="K3662" s="439"/>
      <c r="L3662" s="439"/>
      <c r="M3662" s="439"/>
      <c r="N3662" s="440"/>
      <c r="O3662" s="439"/>
      <c r="P3662" s="439"/>
      <c r="Q3662" s="439"/>
      <c r="R3662" s="439"/>
      <c r="S3662" s="439"/>
      <c r="T3662" s="443"/>
      <c r="U3662" s="439"/>
      <c r="V3662" s="439"/>
      <c r="W3662" s="439"/>
      <c r="X3662" s="157"/>
      <c r="Y3662" s="443"/>
      <c r="Z3662" s="439"/>
      <c r="AA3662" s="157"/>
      <c r="AB3662" s="157"/>
      <c r="AC3662" s="157"/>
      <c r="AD3662" s="27"/>
      <c r="AE3662" s="443">
        <f>AE$667</f>
        <v>0.33021471999999996</v>
      </c>
      <c r="AF3662" s="157"/>
      <c r="AG3662" s="157"/>
      <c r="AH3662" s="157"/>
      <c r="AI3662" s="313"/>
      <c r="AJ3662" s="443"/>
      <c r="AK3662" s="157"/>
      <c r="AL3662" s="157"/>
      <c r="AM3662" s="157"/>
      <c r="AN3662" s="313"/>
    </row>
    <row r="3663" spans="1:40" outlineLevel="2">
      <c r="A3663" s="882">
        <f>ROW()</f>
        <v>3663</v>
      </c>
      <c r="B3663" s="453"/>
      <c r="D3663" s="452" t="s">
        <v>34</v>
      </c>
      <c r="H3663" s="458"/>
      <c r="I3663" s="458"/>
      <c r="J3663" s="443"/>
      <c r="K3663" s="439"/>
      <c r="L3663" s="439"/>
      <c r="M3663" s="439"/>
      <c r="N3663" s="440"/>
      <c r="O3663" s="439"/>
      <c r="P3663" s="439"/>
      <c r="Q3663" s="439"/>
      <c r="R3663" s="439"/>
      <c r="S3663" s="439"/>
      <c r="T3663" s="443"/>
      <c r="U3663" s="439"/>
      <c r="V3663" s="439"/>
      <c r="W3663" s="439"/>
      <c r="X3663" s="157"/>
      <c r="Y3663" s="443"/>
      <c r="Z3663" s="439"/>
      <c r="AA3663" s="157"/>
      <c r="AB3663" s="157"/>
      <c r="AC3663" s="157"/>
      <c r="AD3663" s="27"/>
      <c r="AE3663" s="443">
        <f>AE$668</f>
        <v>21.430196469999984</v>
      </c>
      <c r="AF3663" s="157"/>
      <c r="AG3663" s="157"/>
      <c r="AH3663" s="157"/>
      <c r="AI3663" s="313"/>
      <c r="AJ3663" s="443"/>
      <c r="AK3663" s="157"/>
      <c r="AL3663" s="157"/>
      <c r="AM3663" s="157"/>
      <c r="AN3663" s="313"/>
    </row>
    <row r="3664" spans="1:40" outlineLevel="2">
      <c r="A3664" s="882">
        <f>ROW()</f>
        <v>3664</v>
      </c>
      <c r="B3664" s="453"/>
      <c r="D3664" s="452" t="s">
        <v>35</v>
      </c>
      <c r="H3664" s="458"/>
      <c r="I3664" s="458"/>
      <c r="J3664" s="443"/>
      <c r="K3664" s="439"/>
      <c r="L3664" s="439"/>
      <c r="M3664" s="439"/>
      <c r="N3664" s="440"/>
      <c r="O3664" s="439"/>
      <c r="P3664" s="439"/>
      <c r="Q3664" s="439"/>
      <c r="R3664" s="439"/>
      <c r="S3664" s="439"/>
      <c r="T3664" s="443"/>
      <c r="U3664" s="439"/>
      <c r="V3664" s="439"/>
      <c r="W3664" s="439"/>
      <c r="X3664" s="157"/>
      <c r="Y3664" s="443"/>
      <c r="Z3664" s="439"/>
      <c r="AA3664" s="157"/>
      <c r="AB3664" s="157"/>
      <c r="AC3664" s="157"/>
      <c r="AD3664" s="27"/>
      <c r="AE3664" s="443">
        <f>AE$669</f>
        <v>0.92588129803294306</v>
      </c>
      <c r="AF3664" s="157"/>
      <c r="AG3664" s="157"/>
      <c r="AH3664" s="157"/>
      <c r="AI3664" s="313"/>
      <c r="AJ3664" s="443"/>
      <c r="AK3664" s="157"/>
      <c r="AL3664" s="157"/>
      <c r="AM3664" s="157"/>
      <c r="AN3664" s="313"/>
    </row>
    <row r="3665" spans="1:40" outlineLevel="2">
      <c r="A3665" s="882">
        <f>ROW()</f>
        <v>3665</v>
      </c>
      <c r="B3665" s="453"/>
      <c r="D3665" s="452" t="s">
        <v>302</v>
      </c>
      <c r="H3665" s="458"/>
      <c r="I3665" s="458"/>
      <c r="J3665" s="443"/>
      <c r="K3665" s="439"/>
      <c r="L3665" s="439"/>
      <c r="M3665" s="439"/>
      <c r="N3665" s="440"/>
      <c r="O3665" s="439"/>
      <c r="P3665" s="439"/>
      <c r="Q3665" s="439"/>
      <c r="R3665" s="439"/>
      <c r="S3665" s="439"/>
      <c r="T3665" s="443"/>
      <c r="U3665" s="439"/>
      <c r="V3665" s="439"/>
      <c r="W3665" s="439"/>
      <c r="X3665" s="157"/>
      <c r="Y3665" s="443"/>
      <c r="Z3665" s="439"/>
      <c r="AA3665" s="157"/>
      <c r="AB3665" s="157"/>
      <c r="AC3665" s="157"/>
      <c r="AD3665" s="27"/>
      <c r="AE3665" s="443">
        <f>AE$670</f>
        <v>2.8238410880591807</v>
      </c>
      <c r="AF3665" s="157"/>
      <c r="AG3665" s="157"/>
      <c r="AH3665" s="157"/>
      <c r="AI3665" s="313"/>
      <c r="AJ3665" s="443"/>
      <c r="AK3665" s="157"/>
      <c r="AL3665" s="157"/>
      <c r="AM3665" s="157"/>
      <c r="AN3665" s="313"/>
    </row>
    <row r="3666" spans="1:40" outlineLevel="2">
      <c r="A3666" s="882">
        <f>ROW()</f>
        <v>3666</v>
      </c>
      <c r="B3666" s="453"/>
      <c r="D3666" s="452" t="s">
        <v>36</v>
      </c>
      <c r="H3666" s="458"/>
      <c r="I3666" s="458"/>
      <c r="J3666" s="443"/>
      <c r="K3666" s="439"/>
      <c r="L3666" s="439"/>
      <c r="M3666" s="439"/>
      <c r="N3666" s="440"/>
      <c r="O3666" s="439"/>
      <c r="P3666" s="439"/>
      <c r="Q3666" s="439"/>
      <c r="R3666" s="439"/>
      <c r="S3666" s="439"/>
      <c r="T3666" s="443"/>
      <c r="U3666" s="439"/>
      <c r="V3666" s="439"/>
      <c r="W3666" s="439"/>
      <c r="X3666" s="157"/>
      <c r="Y3666" s="443"/>
      <c r="Z3666" s="439"/>
      <c r="AA3666" s="157"/>
      <c r="AB3666" s="157"/>
      <c r="AC3666" s="157"/>
      <c r="AD3666" s="27"/>
      <c r="AE3666" s="443">
        <f>AE$671</f>
        <v>2.4522776788612557</v>
      </c>
      <c r="AF3666" s="157"/>
      <c r="AG3666" s="157"/>
      <c r="AH3666" s="157"/>
      <c r="AI3666" s="313"/>
      <c r="AJ3666" s="443"/>
      <c r="AK3666" s="157"/>
      <c r="AL3666" s="157"/>
      <c r="AM3666" s="157"/>
      <c r="AN3666" s="313"/>
    </row>
    <row r="3667" spans="1:40" outlineLevel="2">
      <c r="A3667" s="882">
        <f>ROW()</f>
        <v>3667</v>
      </c>
      <c r="B3667" s="453"/>
      <c r="D3667" s="452" t="s">
        <v>583</v>
      </c>
      <c r="H3667" s="458"/>
      <c r="I3667" s="458"/>
      <c r="J3667" s="443"/>
      <c r="K3667" s="439"/>
      <c r="L3667" s="439"/>
      <c r="M3667" s="439"/>
      <c r="N3667" s="440"/>
      <c r="O3667" s="439"/>
      <c r="P3667" s="439"/>
      <c r="Q3667" s="439"/>
      <c r="R3667" s="439"/>
      <c r="S3667" s="439"/>
      <c r="T3667" s="443"/>
      <c r="U3667" s="439"/>
      <c r="V3667" s="439"/>
      <c r="W3667" s="439"/>
      <c r="X3667" s="157"/>
      <c r="Y3667" s="443"/>
      <c r="Z3667" s="439"/>
      <c r="AA3667" s="157"/>
      <c r="AB3667" s="157"/>
      <c r="AC3667" s="157"/>
      <c r="AD3667" s="27"/>
      <c r="AE3667" s="443">
        <f>AE$672</f>
        <v>0.70018109999999989</v>
      </c>
      <c r="AF3667" s="157"/>
      <c r="AG3667" s="157"/>
      <c r="AH3667" s="157"/>
      <c r="AI3667" s="313"/>
      <c r="AJ3667" s="443"/>
      <c r="AK3667" s="157"/>
      <c r="AL3667" s="157"/>
      <c r="AM3667" s="157"/>
      <c r="AN3667" s="313"/>
    </row>
    <row r="3668" spans="1:40" outlineLevel="2">
      <c r="A3668" s="882">
        <f>ROW()</f>
        <v>3668</v>
      </c>
      <c r="B3668" s="453"/>
      <c r="D3668" s="452" t="s">
        <v>81</v>
      </c>
      <c r="H3668" s="458"/>
      <c r="I3668" s="458"/>
      <c r="J3668" s="443"/>
      <c r="K3668" s="439"/>
      <c r="L3668" s="439"/>
      <c r="M3668" s="439"/>
      <c r="N3668" s="440"/>
      <c r="O3668" s="439"/>
      <c r="P3668" s="439"/>
      <c r="Q3668" s="439"/>
      <c r="R3668" s="439"/>
      <c r="S3668" s="439"/>
      <c r="T3668" s="443"/>
      <c r="U3668" s="439"/>
      <c r="V3668" s="439"/>
      <c r="W3668" s="439"/>
      <c r="X3668" s="157"/>
      <c r="Y3668" s="443"/>
      <c r="Z3668" s="439"/>
      <c r="AA3668" s="157"/>
      <c r="AB3668" s="157"/>
      <c r="AC3668" s="157"/>
      <c r="AD3668" s="27"/>
      <c r="AE3668" s="443">
        <f>AE$673</f>
        <v>0</v>
      </c>
      <c r="AF3668" s="157"/>
      <c r="AG3668" s="157"/>
      <c r="AH3668" s="157"/>
      <c r="AI3668" s="313"/>
      <c r="AJ3668" s="443"/>
      <c r="AK3668" s="157"/>
      <c r="AL3668" s="157"/>
      <c r="AM3668" s="157"/>
      <c r="AN3668" s="313"/>
    </row>
    <row r="3669" spans="1:40" outlineLevel="2">
      <c r="A3669" s="882">
        <f>ROW()</f>
        <v>3669</v>
      </c>
      <c r="B3669" s="453"/>
      <c r="D3669" s="452" t="s">
        <v>28</v>
      </c>
      <c r="H3669" s="458"/>
      <c r="I3669" s="458"/>
      <c r="J3669" s="443"/>
      <c r="K3669" s="439"/>
      <c r="L3669" s="439"/>
      <c r="M3669" s="439"/>
      <c r="N3669" s="440"/>
      <c r="O3669" s="439"/>
      <c r="P3669" s="439"/>
      <c r="Q3669" s="439"/>
      <c r="R3669" s="439"/>
      <c r="S3669" s="439"/>
      <c r="T3669" s="443"/>
      <c r="U3669" s="439"/>
      <c r="V3669" s="439"/>
      <c r="W3669" s="439"/>
      <c r="X3669" s="157"/>
      <c r="Y3669" s="443"/>
      <c r="Z3669" s="439"/>
      <c r="AA3669" s="157"/>
      <c r="AB3669" s="157"/>
      <c r="AC3669" s="157"/>
      <c r="AD3669" s="27"/>
      <c r="AE3669" s="443">
        <f>AE$674</f>
        <v>0</v>
      </c>
      <c r="AF3669" s="157"/>
      <c r="AG3669" s="157"/>
      <c r="AH3669" s="157"/>
      <c r="AI3669" s="313"/>
      <c r="AJ3669" s="443"/>
      <c r="AK3669" s="157"/>
      <c r="AL3669" s="157"/>
      <c r="AM3669" s="157"/>
      <c r="AN3669" s="313"/>
    </row>
    <row r="3670" spans="1:40" outlineLevel="2">
      <c r="A3670" s="882">
        <f>ROW()</f>
        <v>3670</v>
      </c>
      <c r="B3670" s="453"/>
      <c r="D3670" s="456" t="s">
        <v>443</v>
      </c>
      <c r="E3670" s="456"/>
      <c r="F3670" s="456"/>
      <c r="G3670" s="456"/>
      <c r="H3670" s="460"/>
      <c r="I3670" s="460"/>
      <c r="J3670" s="462"/>
      <c r="K3670" s="441"/>
      <c r="L3670" s="441"/>
      <c r="M3670" s="441"/>
      <c r="N3670" s="442"/>
      <c r="O3670" s="441"/>
      <c r="P3670" s="441"/>
      <c r="Q3670" s="441"/>
      <c r="R3670" s="441"/>
      <c r="S3670" s="441"/>
      <c r="T3670" s="462"/>
      <c r="U3670" s="441"/>
      <c r="V3670" s="441"/>
      <c r="W3670" s="441"/>
      <c r="X3670" s="158"/>
      <c r="Y3670" s="462"/>
      <c r="Z3670" s="441"/>
      <c r="AA3670" s="158"/>
      <c r="AB3670" s="158"/>
      <c r="AC3670" s="158"/>
      <c r="AD3670" s="30"/>
      <c r="AE3670" s="462">
        <f>AE$675</f>
        <v>0</v>
      </c>
      <c r="AF3670" s="158"/>
      <c r="AG3670" s="158"/>
      <c r="AH3670" s="158"/>
      <c r="AI3670" s="319"/>
      <c r="AJ3670" s="462"/>
      <c r="AK3670" s="158"/>
      <c r="AL3670" s="158"/>
      <c r="AM3670" s="158"/>
      <c r="AN3670" s="319"/>
    </row>
    <row r="3671" spans="1:40" outlineLevel="2">
      <c r="A3671" s="882">
        <f>ROW()</f>
        <v>3671</v>
      </c>
      <c r="B3671" s="453"/>
      <c r="D3671" s="452" t="s">
        <v>24</v>
      </c>
      <c r="H3671" s="458"/>
      <c r="I3671" s="458"/>
      <c r="J3671" s="443"/>
      <c r="K3671" s="439"/>
      <c r="L3671" s="439"/>
      <c r="M3671" s="439"/>
      <c r="N3671" s="440"/>
      <c r="O3671" s="439"/>
      <c r="P3671" s="439"/>
      <c r="Q3671" s="439"/>
      <c r="R3671" s="439"/>
      <c r="S3671" s="439"/>
      <c r="T3671" s="443"/>
      <c r="U3671" s="439"/>
      <c r="V3671" s="439"/>
      <c r="W3671" s="439"/>
      <c r="X3671" s="439"/>
      <c r="Y3671" s="443"/>
      <c r="Z3671" s="439"/>
      <c r="AA3671" s="439"/>
      <c r="AB3671" s="439"/>
      <c r="AC3671" s="439"/>
      <c r="AD3671" s="27"/>
      <c r="AE3671" s="443">
        <f>SUM(AE3655:AE3670)</f>
        <v>61.586580744953373</v>
      </c>
      <c r="AF3671" s="439"/>
      <c r="AG3671" s="439"/>
      <c r="AH3671" s="439"/>
      <c r="AI3671" s="313"/>
      <c r="AJ3671" s="443"/>
      <c r="AK3671" s="439"/>
      <c r="AL3671" s="439"/>
      <c r="AM3671" s="439"/>
      <c r="AN3671" s="313"/>
    </row>
    <row r="3672" spans="1:40" outlineLevel="1">
      <c r="A3672" s="732" t="s">
        <v>238</v>
      </c>
      <c r="B3672" s="733"/>
      <c r="C3672" s="881"/>
      <c r="D3672" s="733"/>
      <c r="E3672" s="733"/>
      <c r="F3672" s="733"/>
      <c r="G3672" s="730"/>
      <c r="H3672" s="733"/>
      <c r="I3672" s="730"/>
      <c r="J3672" s="729"/>
      <c r="K3672" s="730"/>
      <c r="L3672" s="730"/>
      <c r="M3672" s="730"/>
      <c r="N3672" s="731"/>
      <c r="O3672" s="730"/>
      <c r="P3672" s="730"/>
      <c r="Q3672" s="730"/>
      <c r="R3672" s="730"/>
      <c r="S3672" s="730"/>
      <c r="T3672" s="729"/>
      <c r="U3672" s="730"/>
      <c r="V3672" s="730"/>
      <c r="W3672" s="730"/>
      <c r="X3672" s="730"/>
      <c r="Y3672" s="729"/>
      <c r="Z3672" s="730"/>
      <c r="AA3672" s="730"/>
      <c r="AB3672" s="730"/>
      <c r="AC3672" s="730"/>
      <c r="AD3672" s="730"/>
      <c r="AE3672" s="729"/>
      <c r="AF3672" s="730"/>
      <c r="AG3672" s="730"/>
      <c r="AH3672" s="730"/>
      <c r="AI3672" s="731"/>
      <c r="AJ3672" s="729"/>
      <c r="AK3672" s="730"/>
      <c r="AL3672" s="730"/>
      <c r="AM3672" s="730"/>
      <c r="AN3672" s="731"/>
    </row>
    <row r="3673" spans="1:40" outlineLevel="2">
      <c r="A3673" s="882">
        <f>ROW()</f>
        <v>3673</v>
      </c>
      <c r="B3673" s="453"/>
      <c r="D3673" s="1205" t="s">
        <v>300</v>
      </c>
      <c r="E3673" s="1205"/>
      <c r="F3673" s="1205"/>
      <c r="G3673" s="1205"/>
      <c r="H3673" s="4"/>
      <c r="I3673" s="4"/>
      <c r="J3673" s="329"/>
      <c r="K3673" s="4"/>
      <c r="L3673" s="4"/>
      <c r="M3673" s="4"/>
      <c r="N3673" s="316"/>
      <c r="O3673" s="4"/>
      <c r="P3673" s="4"/>
      <c r="Q3673" s="4"/>
      <c r="R3673" s="4"/>
      <c r="S3673" s="4"/>
      <c r="T3673" s="252"/>
      <c r="U3673" s="53"/>
      <c r="V3673" s="53"/>
      <c r="W3673" s="53"/>
      <c r="X3673" s="53"/>
      <c r="Y3673" s="252"/>
      <c r="Z3673" s="53"/>
      <c r="AA3673" s="53"/>
      <c r="AB3673" s="53"/>
      <c r="AC3673" s="53"/>
      <c r="AD3673" s="53"/>
      <c r="AE3673" s="252">
        <f>AE$678</f>
        <v>0</v>
      </c>
      <c r="AF3673" s="53"/>
      <c r="AG3673" s="53"/>
      <c r="AH3673" s="53"/>
      <c r="AI3673" s="44"/>
      <c r="AJ3673" s="252"/>
      <c r="AK3673" s="53"/>
      <c r="AL3673" s="53"/>
      <c r="AM3673" s="53"/>
      <c r="AN3673" s="44"/>
    </row>
    <row r="3674" spans="1:40" outlineLevel="2">
      <c r="A3674" s="882">
        <f>ROW()</f>
        <v>3674</v>
      </c>
      <c r="B3674" s="453"/>
      <c r="D3674" s="1205" t="s">
        <v>301</v>
      </c>
      <c r="E3674" s="1205"/>
      <c r="F3674" s="1205"/>
      <c r="G3674" s="1205"/>
      <c r="H3674" s="4"/>
      <c r="I3674" s="4"/>
      <c r="J3674" s="329"/>
      <c r="K3674" s="4"/>
      <c r="L3674" s="4"/>
      <c r="M3674" s="4"/>
      <c r="N3674" s="316"/>
      <c r="O3674" s="4"/>
      <c r="P3674" s="4"/>
      <c r="Q3674" s="4"/>
      <c r="R3674" s="4"/>
      <c r="S3674" s="4"/>
      <c r="T3674" s="252"/>
      <c r="U3674" s="53"/>
      <c r="V3674" s="53"/>
      <c r="W3674" s="53"/>
      <c r="X3674" s="53"/>
      <c r="Y3674" s="252"/>
      <c r="Z3674" s="53"/>
      <c r="AA3674" s="53"/>
      <c r="AB3674" s="53"/>
      <c r="AC3674" s="53"/>
      <c r="AD3674" s="53"/>
      <c r="AE3674" s="252">
        <f>AE$679</f>
        <v>0</v>
      </c>
      <c r="AF3674" s="53"/>
      <c r="AG3674" s="53"/>
      <c r="AH3674" s="53"/>
      <c r="AI3674" s="44"/>
      <c r="AJ3674" s="252"/>
      <c r="AK3674" s="53"/>
      <c r="AL3674" s="53"/>
      <c r="AM3674" s="53"/>
      <c r="AN3674" s="44"/>
    </row>
    <row r="3675" spans="1:40" outlineLevel="2">
      <c r="A3675" s="882">
        <f>ROW()</f>
        <v>3675</v>
      </c>
      <c r="B3675" s="453"/>
      <c r="D3675" s="1205" t="s">
        <v>29</v>
      </c>
      <c r="E3675" s="1205"/>
      <c r="F3675" s="1205"/>
      <c r="G3675" s="1205"/>
      <c r="H3675" s="4"/>
      <c r="I3675" s="4"/>
      <c r="J3675" s="329"/>
      <c r="K3675" s="4"/>
      <c r="L3675" s="4"/>
      <c r="M3675" s="4"/>
      <c r="N3675" s="316"/>
      <c r="O3675" s="4"/>
      <c r="P3675" s="4"/>
      <c r="Q3675" s="4"/>
      <c r="R3675" s="4"/>
      <c r="S3675" s="4"/>
      <c r="T3675" s="252"/>
      <c r="U3675" s="53"/>
      <c r="V3675" s="53"/>
      <c r="W3675" s="53"/>
      <c r="X3675" s="53"/>
      <c r="Y3675" s="252"/>
      <c r="Z3675" s="53"/>
      <c r="AA3675" s="53"/>
      <c r="AB3675" s="53"/>
      <c r="AC3675" s="53"/>
      <c r="AD3675" s="53"/>
      <c r="AE3675" s="252">
        <f>AE$680</f>
        <v>0</v>
      </c>
      <c r="AF3675" s="53"/>
      <c r="AG3675" s="53"/>
      <c r="AH3675" s="53"/>
      <c r="AI3675" s="44"/>
      <c r="AJ3675" s="252"/>
      <c r="AK3675" s="53"/>
      <c r="AL3675" s="53"/>
      <c r="AM3675" s="53"/>
      <c r="AN3675" s="44"/>
    </row>
    <row r="3676" spans="1:40" outlineLevel="2">
      <c r="A3676" s="882">
        <f>ROW()</f>
        <v>3676</v>
      </c>
      <c r="B3676" s="453"/>
      <c r="D3676" s="1205" t="s">
        <v>30</v>
      </c>
      <c r="E3676" s="1205"/>
      <c r="F3676" s="1205"/>
      <c r="G3676" s="1205"/>
      <c r="H3676" s="4"/>
      <c r="I3676" s="4"/>
      <c r="J3676" s="329"/>
      <c r="K3676" s="4"/>
      <c r="L3676" s="4"/>
      <c r="M3676" s="4"/>
      <c r="N3676" s="316"/>
      <c r="O3676" s="4"/>
      <c r="P3676" s="4"/>
      <c r="Q3676" s="4"/>
      <c r="R3676" s="4"/>
      <c r="S3676" s="4"/>
      <c r="T3676" s="252"/>
      <c r="U3676" s="53"/>
      <c r="V3676" s="53"/>
      <c r="W3676" s="53"/>
      <c r="X3676" s="53"/>
      <c r="Y3676" s="252"/>
      <c r="Z3676" s="53"/>
      <c r="AA3676" s="53"/>
      <c r="AB3676" s="53"/>
      <c r="AC3676" s="53"/>
      <c r="AD3676" s="53"/>
      <c r="AE3676" s="252">
        <f>AE$681</f>
        <v>0</v>
      </c>
      <c r="AF3676" s="53"/>
      <c r="AG3676" s="53"/>
      <c r="AH3676" s="53"/>
      <c r="AI3676" s="44"/>
      <c r="AJ3676" s="252"/>
      <c r="AK3676" s="53"/>
      <c r="AL3676" s="53"/>
      <c r="AM3676" s="53"/>
      <c r="AN3676" s="44"/>
    </row>
    <row r="3677" spans="1:40" outlineLevel="2">
      <c r="A3677" s="882">
        <f>ROW()</f>
        <v>3677</v>
      </c>
      <c r="B3677" s="453"/>
      <c r="D3677" s="1205" t="s">
        <v>31</v>
      </c>
      <c r="E3677" s="1205"/>
      <c r="F3677" s="1205"/>
      <c r="G3677" s="1205"/>
      <c r="H3677" s="4"/>
      <c r="I3677" s="4"/>
      <c r="J3677" s="329"/>
      <c r="K3677" s="4"/>
      <c r="L3677" s="4"/>
      <c r="M3677" s="4"/>
      <c r="N3677" s="316"/>
      <c r="O3677" s="4"/>
      <c r="P3677" s="4"/>
      <c r="Q3677" s="4"/>
      <c r="R3677" s="4"/>
      <c r="S3677" s="4"/>
      <c r="T3677" s="252"/>
      <c r="U3677" s="53"/>
      <c r="V3677" s="53"/>
      <c r="W3677" s="53"/>
      <c r="X3677" s="53"/>
      <c r="Y3677" s="252"/>
      <c r="Z3677" s="53"/>
      <c r="AA3677" s="53"/>
      <c r="AB3677" s="53"/>
      <c r="AC3677" s="53"/>
      <c r="AD3677" s="53"/>
      <c r="AE3677" s="252">
        <f>AE$682</f>
        <v>0</v>
      </c>
      <c r="AF3677" s="53"/>
      <c r="AG3677" s="53"/>
      <c r="AH3677" s="53"/>
      <c r="AI3677" s="44"/>
      <c r="AJ3677" s="252"/>
      <c r="AK3677" s="53"/>
      <c r="AL3677" s="53"/>
      <c r="AM3677" s="53"/>
      <c r="AN3677" s="44"/>
    </row>
    <row r="3678" spans="1:40" outlineLevel="2">
      <c r="A3678" s="882">
        <f>ROW()</f>
        <v>3678</v>
      </c>
      <c r="B3678" s="453"/>
      <c r="D3678" s="1205" t="s">
        <v>32</v>
      </c>
      <c r="E3678" s="1205"/>
      <c r="F3678" s="1205"/>
      <c r="G3678" s="1205"/>
      <c r="H3678" s="4"/>
      <c r="I3678" s="4"/>
      <c r="J3678" s="329"/>
      <c r="K3678" s="4"/>
      <c r="L3678" s="4"/>
      <c r="M3678" s="4"/>
      <c r="N3678" s="316"/>
      <c r="O3678" s="4"/>
      <c r="P3678" s="4"/>
      <c r="Q3678" s="4"/>
      <c r="R3678" s="4"/>
      <c r="S3678" s="4"/>
      <c r="T3678" s="252"/>
      <c r="U3678" s="53"/>
      <c r="V3678" s="53"/>
      <c r="W3678" s="53"/>
      <c r="X3678" s="53"/>
      <c r="Y3678" s="252"/>
      <c r="Z3678" s="53"/>
      <c r="AA3678" s="53"/>
      <c r="AB3678" s="53"/>
      <c r="AC3678" s="53"/>
      <c r="AD3678" s="53"/>
      <c r="AE3678" s="252">
        <f>AE$683</f>
        <v>0</v>
      </c>
      <c r="AF3678" s="53"/>
      <c r="AG3678" s="53"/>
      <c r="AH3678" s="53"/>
      <c r="AI3678" s="44"/>
      <c r="AJ3678" s="252"/>
      <c r="AK3678" s="53"/>
      <c r="AL3678" s="53"/>
      <c r="AM3678" s="53"/>
      <c r="AN3678" s="44"/>
    </row>
    <row r="3679" spans="1:40" outlineLevel="2">
      <c r="A3679" s="882">
        <f>ROW()</f>
        <v>3679</v>
      </c>
      <c r="B3679" s="453"/>
      <c r="D3679" s="1205" t="s">
        <v>33</v>
      </c>
      <c r="E3679" s="1205"/>
      <c r="F3679" s="1205"/>
      <c r="G3679" s="1205"/>
      <c r="H3679" s="4"/>
      <c r="I3679" s="4"/>
      <c r="J3679" s="329"/>
      <c r="K3679" s="4"/>
      <c r="L3679" s="4"/>
      <c r="M3679" s="4"/>
      <c r="N3679" s="316"/>
      <c r="O3679" s="4"/>
      <c r="P3679" s="4"/>
      <c r="Q3679" s="4"/>
      <c r="R3679" s="4"/>
      <c r="S3679" s="4"/>
      <c r="T3679" s="252"/>
      <c r="U3679" s="53"/>
      <c r="V3679" s="53"/>
      <c r="W3679" s="53"/>
      <c r="X3679" s="53"/>
      <c r="Y3679" s="252"/>
      <c r="Z3679" s="53"/>
      <c r="AA3679" s="53"/>
      <c r="AB3679" s="53"/>
      <c r="AC3679" s="53"/>
      <c r="AD3679" s="53"/>
      <c r="AE3679" s="252">
        <f>AE$684</f>
        <v>0</v>
      </c>
      <c r="AF3679" s="53"/>
      <c r="AG3679" s="53"/>
      <c r="AH3679" s="53"/>
      <c r="AI3679" s="44"/>
      <c r="AJ3679" s="252"/>
      <c r="AK3679" s="53"/>
      <c r="AL3679" s="53"/>
      <c r="AM3679" s="53"/>
      <c r="AN3679" s="44"/>
    </row>
    <row r="3680" spans="1:40" outlineLevel="2">
      <c r="A3680" s="882">
        <f>ROW()</f>
        <v>3680</v>
      </c>
      <c r="B3680" s="453"/>
      <c r="D3680" s="1205" t="s">
        <v>27</v>
      </c>
      <c r="E3680" s="1205"/>
      <c r="F3680" s="1205"/>
      <c r="G3680" s="1205"/>
      <c r="H3680" s="4"/>
      <c r="I3680" s="4"/>
      <c r="J3680" s="329"/>
      <c r="K3680" s="4"/>
      <c r="L3680" s="4"/>
      <c r="M3680" s="4"/>
      <c r="N3680" s="316"/>
      <c r="O3680" s="4"/>
      <c r="P3680" s="4"/>
      <c r="Q3680" s="4"/>
      <c r="R3680" s="4"/>
      <c r="S3680" s="4"/>
      <c r="T3680" s="252"/>
      <c r="U3680" s="53"/>
      <c r="V3680" s="53"/>
      <c r="W3680" s="53"/>
      <c r="X3680" s="53"/>
      <c r="Y3680" s="252"/>
      <c r="Z3680" s="53"/>
      <c r="AA3680" s="53"/>
      <c r="AB3680" s="53"/>
      <c r="AC3680" s="53"/>
      <c r="AD3680" s="53"/>
      <c r="AE3680" s="252">
        <f>AE$685</f>
        <v>0</v>
      </c>
      <c r="AF3680" s="53"/>
      <c r="AG3680" s="53"/>
      <c r="AH3680" s="53"/>
      <c r="AI3680" s="44"/>
      <c r="AJ3680" s="252"/>
      <c r="AK3680" s="53"/>
      <c r="AL3680" s="53"/>
      <c r="AM3680" s="53"/>
      <c r="AN3680" s="44"/>
    </row>
    <row r="3681" spans="1:40" outlineLevel="2">
      <c r="A3681" s="882">
        <f>ROW()</f>
        <v>3681</v>
      </c>
      <c r="B3681" s="453"/>
      <c r="D3681" s="1205" t="s">
        <v>34</v>
      </c>
      <c r="E3681" s="1205"/>
      <c r="F3681" s="1205"/>
      <c r="G3681" s="1205"/>
      <c r="H3681" s="4"/>
      <c r="I3681" s="4"/>
      <c r="J3681" s="329"/>
      <c r="K3681" s="4"/>
      <c r="L3681" s="4"/>
      <c r="M3681" s="4"/>
      <c r="N3681" s="316"/>
      <c r="O3681" s="4"/>
      <c r="P3681" s="4"/>
      <c r="Q3681" s="4"/>
      <c r="R3681" s="4"/>
      <c r="S3681" s="4"/>
      <c r="T3681" s="252"/>
      <c r="U3681" s="53"/>
      <c r="V3681" s="53"/>
      <c r="W3681" s="53"/>
      <c r="X3681" s="53"/>
      <c r="Y3681" s="252"/>
      <c r="Z3681" s="53"/>
      <c r="AA3681" s="53"/>
      <c r="AB3681" s="53"/>
      <c r="AC3681" s="53"/>
      <c r="AD3681" s="53"/>
      <c r="AE3681" s="252">
        <f>AE$686</f>
        <v>0</v>
      </c>
      <c r="AF3681" s="53"/>
      <c r="AG3681" s="53"/>
      <c r="AH3681" s="53"/>
      <c r="AI3681" s="44"/>
      <c r="AJ3681" s="252"/>
      <c r="AK3681" s="53"/>
      <c r="AL3681" s="53"/>
      <c r="AM3681" s="53"/>
      <c r="AN3681" s="44"/>
    </row>
    <row r="3682" spans="1:40" outlineLevel="2">
      <c r="A3682" s="882">
        <f>ROW()</f>
        <v>3682</v>
      </c>
      <c r="B3682" s="453"/>
      <c r="D3682" s="1205" t="s">
        <v>35</v>
      </c>
      <c r="E3682" s="1205"/>
      <c r="F3682" s="1205"/>
      <c r="G3682" s="1205"/>
      <c r="H3682" s="4"/>
      <c r="I3682" s="4"/>
      <c r="J3682" s="329"/>
      <c r="K3682" s="4"/>
      <c r="L3682" s="4"/>
      <c r="M3682" s="4"/>
      <c r="N3682" s="316"/>
      <c r="O3682" s="4"/>
      <c r="P3682" s="4"/>
      <c r="Q3682" s="4"/>
      <c r="R3682" s="4"/>
      <c r="S3682" s="4"/>
      <c r="T3682" s="252"/>
      <c r="U3682" s="53"/>
      <c r="V3682" s="53"/>
      <c r="W3682" s="53"/>
      <c r="X3682" s="53"/>
      <c r="Y3682" s="252"/>
      <c r="Z3682" s="53"/>
      <c r="AA3682" s="53"/>
      <c r="AB3682" s="53"/>
      <c r="AC3682" s="53"/>
      <c r="AD3682" s="53"/>
      <c r="AE3682" s="252">
        <f>AE$687</f>
        <v>-1.4749999999999999E-2</v>
      </c>
      <c r="AF3682" s="53"/>
      <c r="AG3682" s="53"/>
      <c r="AH3682" s="53"/>
      <c r="AI3682" s="44"/>
      <c r="AJ3682" s="252"/>
      <c r="AK3682" s="53"/>
      <c r="AL3682" s="53"/>
      <c r="AM3682" s="53"/>
      <c r="AN3682" s="44"/>
    </row>
    <row r="3683" spans="1:40" outlineLevel="2">
      <c r="A3683" s="882">
        <f>ROW()</f>
        <v>3683</v>
      </c>
      <c r="B3683" s="453"/>
      <c r="D3683" s="1205" t="s">
        <v>302</v>
      </c>
      <c r="E3683" s="1205"/>
      <c r="F3683" s="1205"/>
      <c r="G3683" s="1205"/>
      <c r="H3683" s="4"/>
      <c r="I3683" s="4"/>
      <c r="J3683" s="329"/>
      <c r="K3683" s="4"/>
      <c r="L3683" s="4"/>
      <c r="M3683" s="4"/>
      <c r="N3683" s="316"/>
      <c r="O3683" s="4"/>
      <c r="P3683" s="4"/>
      <c r="Q3683" s="4"/>
      <c r="R3683" s="4"/>
      <c r="S3683" s="4"/>
      <c r="T3683" s="252"/>
      <c r="U3683" s="53"/>
      <c r="V3683" s="53"/>
      <c r="W3683" s="53"/>
      <c r="X3683" s="53"/>
      <c r="Y3683" s="252"/>
      <c r="Z3683" s="53"/>
      <c r="AA3683" s="53"/>
      <c r="AB3683" s="53"/>
      <c r="AC3683" s="53"/>
      <c r="AD3683" s="53"/>
      <c r="AE3683" s="252">
        <f>AE$688</f>
        <v>-0.57602609999999987</v>
      </c>
      <c r="AF3683" s="53"/>
      <c r="AG3683" s="53"/>
      <c r="AH3683" s="53"/>
      <c r="AI3683" s="44"/>
      <c r="AJ3683" s="252"/>
      <c r="AK3683" s="53"/>
      <c r="AL3683" s="53"/>
      <c r="AM3683" s="53"/>
      <c r="AN3683" s="44"/>
    </row>
    <row r="3684" spans="1:40" outlineLevel="2">
      <c r="A3684" s="882">
        <f>ROW()</f>
        <v>3684</v>
      </c>
      <c r="B3684" s="453"/>
      <c r="D3684" s="1205" t="s">
        <v>36</v>
      </c>
      <c r="E3684" s="1205"/>
      <c r="F3684" s="1205"/>
      <c r="G3684" s="1205"/>
      <c r="H3684" s="4"/>
      <c r="I3684" s="4"/>
      <c r="J3684" s="329"/>
      <c r="K3684" s="4"/>
      <c r="L3684" s="4"/>
      <c r="M3684" s="4"/>
      <c r="N3684" s="316"/>
      <c r="O3684" s="4"/>
      <c r="P3684" s="4"/>
      <c r="Q3684" s="4"/>
      <c r="R3684" s="4"/>
      <c r="S3684" s="4"/>
      <c r="T3684" s="252"/>
      <c r="U3684" s="53"/>
      <c r="V3684" s="53"/>
      <c r="W3684" s="53"/>
      <c r="X3684" s="53"/>
      <c r="Y3684" s="252"/>
      <c r="Z3684" s="53"/>
      <c r="AA3684" s="53"/>
      <c r="AB3684" s="53"/>
      <c r="AC3684" s="53"/>
      <c r="AD3684" s="53"/>
      <c r="AE3684" s="252">
        <f>AE$689</f>
        <v>0</v>
      </c>
      <c r="AF3684" s="53"/>
      <c r="AG3684" s="53"/>
      <c r="AH3684" s="53"/>
      <c r="AI3684" s="44"/>
      <c r="AJ3684" s="252"/>
      <c r="AK3684" s="53"/>
      <c r="AL3684" s="53"/>
      <c r="AM3684" s="53"/>
      <c r="AN3684" s="44"/>
    </row>
    <row r="3685" spans="1:40" outlineLevel="2">
      <c r="A3685" s="882">
        <f>ROW()</f>
        <v>3685</v>
      </c>
      <c r="B3685" s="453"/>
      <c r="D3685" s="1205" t="s">
        <v>583</v>
      </c>
      <c r="E3685" s="1205"/>
      <c r="F3685" s="1205"/>
      <c r="G3685" s="1205"/>
      <c r="H3685" s="4"/>
      <c r="I3685" s="4"/>
      <c r="J3685" s="329"/>
      <c r="K3685" s="4"/>
      <c r="L3685" s="4"/>
      <c r="M3685" s="4"/>
      <c r="N3685" s="316"/>
      <c r="O3685" s="4"/>
      <c r="P3685" s="4"/>
      <c r="Q3685" s="4"/>
      <c r="R3685" s="4"/>
      <c r="S3685" s="4"/>
      <c r="T3685" s="252"/>
      <c r="U3685" s="53"/>
      <c r="V3685" s="53"/>
      <c r="W3685" s="53"/>
      <c r="X3685" s="53"/>
      <c r="Y3685" s="252"/>
      <c r="Z3685" s="53"/>
      <c r="AA3685" s="53"/>
      <c r="AB3685" s="53"/>
      <c r="AC3685" s="53"/>
      <c r="AD3685" s="53"/>
      <c r="AE3685" s="252">
        <f>AE$690</f>
        <v>0</v>
      </c>
      <c r="AF3685" s="53"/>
      <c r="AG3685" s="53"/>
      <c r="AH3685" s="53"/>
      <c r="AI3685" s="44"/>
      <c r="AJ3685" s="252"/>
      <c r="AK3685" s="53"/>
      <c r="AL3685" s="53"/>
      <c r="AM3685" s="53"/>
      <c r="AN3685" s="44"/>
    </row>
    <row r="3686" spans="1:40" outlineLevel="2">
      <c r="A3686" s="882">
        <f>ROW()</f>
        <v>3686</v>
      </c>
      <c r="B3686" s="453"/>
      <c r="D3686" s="1205" t="s">
        <v>81</v>
      </c>
      <c r="E3686" s="1205"/>
      <c r="F3686" s="1205"/>
      <c r="G3686" s="1205"/>
      <c r="H3686" s="4"/>
      <c r="I3686" s="4"/>
      <c r="J3686" s="329"/>
      <c r="K3686" s="4"/>
      <c r="L3686" s="4"/>
      <c r="M3686" s="4"/>
      <c r="N3686" s="316"/>
      <c r="O3686" s="4"/>
      <c r="P3686" s="4"/>
      <c r="Q3686" s="4"/>
      <c r="R3686" s="4"/>
      <c r="S3686" s="4"/>
      <c r="T3686" s="252"/>
      <c r="U3686" s="53"/>
      <c r="V3686" s="53"/>
      <c r="W3686" s="53"/>
      <c r="X3686" s="53"/>
      <c r="Y3686" s="252"/>
      <c r="Z3686" s="53"/>
      <c r="AA3686" s="53"/>
      <c r="AB3686" s="53"/>
      <c r="AC3686" s="53"/>
      <c r="AD3686" s="53"/>
      <c r="AE3686" s="252">
        <f>AE$691</f>
        <v>0</v>
      </c>
      <c r="AF3686" s="53"/>
      <c r="AG3686" s="53"/>
      <c r="AH3686" s="53"/>
      <c r="AI3686" s="44"/>
      <c r="AJ3686" s="252"/>
      <c r="AK3686" s="53"/>
      <c r="AL3686" s="53"/>
      <c r="AM3686" s="53"/>
      <c r="AN3686" s="44"/>
    </row>
    <row r="3687" spans="1:40" outlineLevel="2">
      <c r="A3687" s="882">
        <f>ROW()</f>
        <v>3687</v>
      </c>
      <c r="B3687" s="453"/>
      <c r="D3687" s="1205" t="s">
        <v>28</v>
      </c>
      <c r="E3687" s="1205"/>
      <c r="F3687" s="1205"/>
      <c r="G3687" s="1205"/>
      <c r="H3687" s="4"/>
      <c r="I3687" s="4"/>
      <c r="J3687" s="329"/>
      <c r="K3687" s="4"/>
      <c r="L3687" s="4"/>
      <c r="M3687" s="4"/>
      <c r="N3687" s="316"/>
      <c r="O3687" s="4"/>
      <c r="P3687" s="4"/>
      <c r="Q3687" s="4"/>
      <c r="R3687" s="4"/>
      <c r="S3687" s="4"/>
      <c r="T3687" s="252"/>
      <c r="U3687" s="53"/>
      <c r="V3687" s="53"/>
      <c r="W3687" s="53"/>
      <c r="X3687" s="53"/>
      <c r="Y3687" s="252"/>
      <c r="Z3687" s="53"/>
      <c r="AA3687" s="53"/>
      <c r="AB3687" s="53"/>
      <c r="AC3687" s="53"/>
      <c r="AD3687" s="53"/>
      <c r="AE3687" s="252">
        <f>AE$692</f>
        <v>0</v>
      </c>
      <c r="AF3687" s="53"/>
      <c r="AG3687" s="53"/>
      <c r="AH3687" s="53"/>
      <c r="AI3687" s="44"/>
      <c r="AJ3687" s="252"/>
      <c r="AK3687" s="53"/>
      <c r="AL3687" s="53"/>
      <c r="AM3687" s="53"/>
      <c r="AN3687" s="44"/>
    </row>
    <row r="3688" spans="1:40" outlineLevel="2">
      <c r="A3688" s="882">
        <f>ROW()</f>
        <v>3688</v>
      </c>
      <c r="B3688" s="453"/>
      <c r="D3688" s="1206" t="s">
        <v>443</v>
      </c>
      <c r="E3688" s="1206"/>
      <c r="F3688" s="1206"/>
      <c r="G3688" s="1206"/>
      <c r="H3688" s="28"/>
      <c r="I3688" s="28"/>
      <c r="J3688" s="1207"/>
      <c r="K3688" s="28"/>
      <c r="L3688" s="28"/>
      <c r="M3688" s="28"/>
      <c r="N3688" s="317"/>
      <c r="O3688" s="28"/>
      <c r="P3688" s="28"/>
      <c r="Q3688" s="28"/>
      <c r="R3688" s="28"/>
      <c r="S3688" s="28"/>
      <c r="T3688" s="253"/>
      <c r="U3688" s="54"/>
      <c r="V3688" s="54"/>
      <c r="W3688" s="54"/>
      <c r="X3688" s="54"/>
      <c r="Y3688" s="253"/>
      <c r="Z3688" s="54"/>
      <c r="AA3688" s="54"/>
      <c r="AB3688" s="54"/>
      <c r="AC3688" s="54"/>
      <c r="AD3688" s="54"/>
      <c r="AE3688" s="253">
        <f>AE$693</f>
        <v>0</v>
      </c>
      <c r="AF3688" s="54"/>
      <c r="AG3688" s="54"/>
      <c r="AH3688" s="54"/>
      <c r="AI3688" s="46"/>
      <c r="AJ3688" s="253"/>
      <c r="AK3688" s="54"/>
      <c r="AL3688" s="54"/>
      <c r="AM3688" s="54"/>
      <c r="AN3688" s="46"/>
    </row>
    <row r="3689" spans="1:40" outlineLevel="2">
      <c r="A3689" s="882">
        <f>ROW()</f>
        <v>3689</v>
      </c>
      <c r="B3689" s="453"/>
      <c r="D3689" s="452" t="s">
        <v>24</v>
      </c>
      <c r="H3689" s="458"/>
      <c r="I3689" s="458"/>
      <c r="J3689" s="459"/>
      <c r="K3689" s="458"/>
      <c r="L3689" s="458"/>
      <c r="M3689" s="458"/>
      <c r="N3689" s="463"/>
      <c r="O3689" s="458"/>
      <c r="P3689" s="458"/>
      <c r="Q3689" s="458"/>
      <c r="R3689" s="458"/>
      <c r="S3689" s="458"/>
      <c r="T3689" s="466">
        <f t="shared" ref="T3689:AN3689" si="2540">SUM(T3673:T3688)</f>
        <v>0</v>
      </c>
      <c r="U3689" s="444">
        <f t="shared" si="2540"/>
        <v>0</v>
      </c>
      <c r="V3689" s="444">
        <f t="shared" si="2540"/>
        <v>0</v>
      </c>
      <c r="W3689" s="444">
        <f t="shared" si="2540"/>
        <v>0</v>
      </c>
      <c r="X3689" s="444">
        <f t="shared" si="2540"/>
        <v>0</v>
      </c>
      <c r="Y3689" s="466">
        <f t="shared" si="2540"/>
        <v>0</v>
      </c>
      <c r="Z3689" s="444">
        <f t="shared" si="2540"/>
        <v>0</v>
      </c>
      <c r="AA3689" s="444">
        <f t="shared" si="2540"/>
        <v>0</v>
      </c>
      <c r="AB3689" s="444">
        <f t="shared" si="2540"/>
        <v>0</v>
      </c>
      <c r="AC3689" s="444">
        <f t="shared" si="2540"/>
        <v>0</v>
      </c>
      <c r="AD3689" s="444">
        <f t="shared" si="2540"/>
        <v>0</v>
      </c>
      <c r="AE3689" s="466">
        <f t="shared" si="2540"/>
        <v>-0.59077609999999992</v>
      </c>
      <c r="AF3689" s="444">
        <f t="shared" si="2540"/>
        <v>0</v>
      </c>
      <c r="AG3689" s="444">
        <f t="shared" si="2540"/>
        <v>0</v>
      </c>
      <c r="AH3689" s="444">
        <f t="shared" si="2540"/>
        <v>0</v>
      </c>
      <c r="AI3689" s="445">
        <f t="shared" si="2540"/>
        <v>0</v>
      </c>
      <c r="AJ3689" s="444">
        <f t="shared" si="2540"/>
        <v>0</v>
      </c>
      <c r="AK3689" s="444">
        <f t="shared" si="2540"/>
        <v>0</v>
      </c>
      <c r="AL3689" s="444">
        <f t="shared" si="2540"/>
        <v>0</v>
      </c>
      <c r="AM3689" s="444">
        <f t="shared" si="2540"/>
        <v>0</v>
      </c>
      <c r="AN3689" s="445">
        <f t="shared" si="2540"/>
        <v>0</v>
      </c>
    </row>
    <row r="3690" spans="1:40" outlineLevel="1">
      <c r="A3690" s="732" t="s">
        <v>21</v>
      </c>
      <c r="B3690" s="733"/>
      <c r="C3690" s="881"/>
      <c r="D3690" s="733"/>
      <c r="E3690" s="733"/>
      <c r="F3690" s="733"/>
      <c r="G3690" s="733"/>
      <c r="H3690" s="733"/>
      <c r="I3690" s="730"/>
      <c r="J3690" s="729"/>
      <c r="K3690" s="730"/>
      <c r="L3690" s="730"/>
      <c r="M3690" s="730"/>
      <c r="N3690" s="731"/>
      <c r="O3690" s="730"/>
      <c r="P3690" s="730"/>
      <c r="Q3690" s="730"/>
      <c r="R3690" s="730"/>
      <c r="S3690" s="730"/>
      <c r="T3690" s="729"/>
      <c r="U3690" s="730"/>
      <c r="V3690" s="730"/>
      <c r="W3690" s="730"/>
      <c r="X3690" s="730"/>
      <c r="Y3690" s="729"/>
      <c r="Z3690" s="730"/>
      <c r="AA3690" s="730"/>
      <c r="AB3690" s="730"/>
      <c r="AC3690" s="730"/>
      <c r="AD3690" s="730"/>
      <c r="AE3690" s="729"/>
      <c r="AF3690" s="730"/>
      <c r="AG3690" s="730"/>
      <c r="AH3690" s="730"/>
      <c r="AI3690" s="731"/>
      <c r="AJ3690" s="729"/>
      <c r="AK3690" s="730"/>
      <c r="AL3690" s="730"/>
      <c r="AM3690" s="730"/>
      <c r="AN3690" s="731"/>
    </row>
    <row r="3691" spans="1:40" outlineLevel="2">
      <c r="A3691" s="882">
        <f>ROW()</f>
        <v>3691</v>
      </c>
      <c r="B3691" s="453"/>
      <c r="D3691" s="452" t="s">
        <v>300</v>
      </c>
      <c r="H3691" s="458"/>
      <c r="I3691" s="458"/>
      <c r="J3691" s="459"/>
      <c r="K3691" s="458"/>
      <c r="L3691" s="458"/>
      <c r="M3691" s="458"/>
      <c r="N3691" s="463"/>
      <c r="O3691" s="439"/>
      <c r="P3691" s="439"/>
      <c r="Q3691" s="439"/>
      <c r="R3691" s="439"/>
      <c r="S3691" s="439"/>
      <c r="T3691" s="443"/>
      <c r="U3691" s="439"/>
      <c r="V3691" s="439"/>
      <c r="W3691" s="439"/>
      <c r="X3691" s="439"/>
      <c r="Y3691" s="443"/>
      <c r="Z3691" s="439"/>
      <c r="AA3691" s="439"/>
      <c r="AB3691" s="439"/>
      <c r="AC3691" s="439"/>
      <c r="AD3691" s="439"/>
      <c r="AE3691" s="443"/>
      <c r="AF3691" s="439">
        <f t="shared" ref="AF3691:AN3691" si="2541">-IF(AF3637&lt;0,AF3637,IF($D3691="Land",0,IF(AF3619&lt;1,AF3637,MAX(MIN(IF(AF3619&gt;0,(AF3637/AF3619)*AF$9,0),AF3637*AF$9),0))))</f>
        <v>-0.18931411200000003</v>
      </c>
      <c r="AG3691" s="439">
        <f t="shared" si="2541"/>
        <v>-0.18931411200000003</v>
      </c>
      <c r="AH3691" s="439">
        <f t="shared" si="2541"/>
        <v>-0.18931411200000003</v>
      </c>
      <c r="AI3691" s="440">
        <f t="shared" si="2541"/>
        <v>-0.18931411200000006</v>
      </c>
      <c r="AJ3691" s="443">
        <f t="shared" si="2541"/>
        <v>-0.18931411200000006</v>
      </c>
      <c r="AK3691" s="439">
        <f t="shared" si="2541"/>
        <v>-0.18931411200000006</v>
      </c>
      <c r="AL3691" s="439">
        <f t="shared" si="2541"/>
        <v>-0.18931411200000009</v>
      </c>
      <c r="AM3691" s="439">
        <f t="shared" si="2541"/>
        <v>-0.18931411200000009</v>
      </c>
      <c r="AN3691" s="440">
        <f t="shared" si="2541"/>
        <v>-0.18931411200000012</v>
      </c>
    </row>
    <row r="3692" spans="1:40" outlineLevel="2">
      <c r="A3692" s="882">
        <f>ROW()</f>
        <v>3692</v>
      </c>
      <c r="B3692" s="453"/>
      <c r="D3692" s="452" t="s">
        <v>301</v>
      </c>
      <c r="H3692" s="458"/>
      <c r="I3692" s="458"/>
      <c r="J3692" s="459"/>
      <c r="K3692" s="458"/>
      <c r="L3692" s="458"/>
      <c r="M3692" s="458"/>
      <c r="N3692" s="463"/>
      <c r="O3692" s="439"/>
      <c r="P3692" s="439"/>
      <c r="Q3692" s="439"/>
      <c r="R3692" s="439"/>
      <c r="S3692" s="439"/>
      <c r="T3692" s="443"/>
      <c r="U3692" s="439"/>
      <c r="V3692" s="439"/>
      <c r="W3692" s="439"/>
      <c r="X3692" s="439"/>
      <c r="Y3692" s="443"/>
      <c r="Z3692" s="439"/>
      <c r="AA3692" s="439"/>
      <c r="AB3692" s="439"/>
      <c r="AC3692" s="439"/>
      <c r="AD3692" s="439"/>
      <c r="AE3692" s="443"/>
      <c r="AF3692" s="439">
        <f t="shared" ref="AF3692:AN3692" si="2542">-IF(AF3638&lt;0,AF3638,IF($D3692="Land",0,IF(AF3620&lt;1,AF3638,MAX(MIN(IF(AF3620&gt;0,(AF3638/AF3620)*AF$9,0),AF3638*AF$9),0))))</f>
        <v>-2.9632581000000002E-2</v>
      </c>
      <c r="AG3692" s="439">
        <f t="shared" si="2542"/>
        <v>-2.9632581000000002E-2</v>
      </c>
      <c r="AH3692" s="439">
        <f t="shared" si="2542"/>
        <v>-2.9632581000000005E-2</v>
      </c>
      <c r="AI3692" s="440">
        <f t="shared" si="2542"/>
        <v>-2.9632581000000005E-2</v>
      </c>
      <c r="AJ3692" s="443">
        <f t="shared" si="2542"/>
        <v>-2.9632581000000005E-2</v>
      </c>
      <c r="AK3692" s="439">
        <f t="shared" si="2542"/>
        <v>-2.9632581000000005E-2</v>
      </c>
      <c r="AL3692" s="439">
        <f t="shared" si="2542"/>
        <v>-2.9632581000000009E-2</v>
      </c>
      <c r="AM3692" s="439">
        <f t="shared" si="2542"/>
        <v>-2.9632581000000009E-2</v>
      </c>
      <c r="AN3692" s="440">
        <f t="shared" si="2542"/>
        <v>-2.9632581000000009E-2</v>
      </c>
    </row>
    <row r="3693" spans="1:40" outlineLevel="2">
      <c r="A3693" s="882">
        <f>ROW()</f>
        <v>3693</v>
      </c>
      <c r="B3693" s="453"/>
      <c r="D3693" s="452" t="s">
        <v>29</v>
      </c>
      <c r="H3693" s="458"/>
      <c r="I3693" s="458"/>
      <c r="J3693" s="459"/>
      <c r="K3693" s="458"/>
      <c r="L3693" s="458"/>
      <c r="M3693" s="458"/>
      <c r="N3693" s="463"/>
      <c r="O3693" s="439"/>
      <c r="P3693" s="439"/>
      <c r="Q3693" s="439"/>
      <c r="R3693" s="439"/>
      <c r="S3693" s="439"/>
      <c r="T3693" s="443"/>
      <c r="U3693" s="439"/>
      <c r="V3693" s="439"/>
      <c r="W3693" s="439"/>
      <c r="X3693" s="439"/>
      <c r="Y3693" s="443"/>
      <c r="Z3693" s="439"/>
      <c r="AA3693" s="439"/>
      <c r="AB3693" s="439"/>
      <c r="AC3693" s="439"/>
      <c r="AD3693" s="439"/>
      <c r="AE3693" s="443"/>
      <c r="AF3693" s="439">
        <f t="shared" ref="AF3693:AN3693" si="2543">-IF(AF3639&lt;0,AF3639,IF($D3693="Land",0,IF(AF3621&lt;1,AF3639,MAX(MIN(IF(AF3621&gt;0,(AF3639/AF3621)*AF$9,0),AF3639*AF$9),0))))</f>
        <v>0</v>
      </c>
      <c r="AG3693" s="439">
        <f t="shared" si="2543"/>
        <v>0</v>
      </c>
      <c r="AH3693" s="439">
        <f t="shared" si="2543"/>
        <v>0</v>
      </c>
      <c r="AI3693" s="440">
        <f t="shared" si="2543"/>
        <v>0</v>
      </c>
      <c r="AJ3693" s="443">
        <f t="shared" si="2543"/>
        <v>0</v>
      </c>
      <c r="AK3693" s="439">
        <f t="shared" si="2543"/>
        <v>0</v>
      </c>
      <c r="AL3693" s="439">
        <f t="shared" si="2543"/>
        <v>0</v>
      </c>
      <c r="AM3693" s="439">
        <f t="shared" si="2543"/>
        <v>0</v>
      </c>
      <c r="AN3693" s="440">
        <f t="shared" si="2543"/>
        <v>0</v>
      </c>
    </row>
    <row r="3694" spans="1:40" outlineLevel="2">
      <c r="A3694" s="882">
        <f>ROW()</f>
        <v>3694</v>
      </c>
      <c r="B3694" s="453"/>
      <c r="D3694" s="452" t="s">
        <v>30</v>
      </c>
      <c r="H3694" s="458"/>
      <c r="I3694" s="458"/>
      <c r="J3694" s="459"/>
      <c r="K3694" s="458"/>
      <c r="L3694" s="458"/>
      <c r="M3694" s="458"/>
      <c r="N3694" s="463"/>
      <c r="O3694" s="439"/>
      <c r="P3694" s="439"/>
      <c r="Q3694" s="439"/>
      <c r="R3694" s="439"/>
      <c r="S3694" s="439"/>
      <c r="T3694" s="443"/>
      <c r="U3694" s="439"/>
      <c r="V3694" s="439"/>
      <c r="W3694" s="439"/>
      <c r="X3694" s="439"/>
      <c r="Y3694" s="443"/>
      <c r="Z3694" s="439"/>
      <c r="AA3694" s="439"/>
      <c r="AB3694" s="439"/>
      <c r="AC3694" s="439"/>
      <c r="AD3694" s="439"/>
      <c r="AE3694" s="443"/>
      <c r="AF3694" s="439">
        <f t="shared" ref="AF3694:AN3694" si="2544">-IF(AF3640&lt;0,AF3640,IF($D3694="Land",0,IF(AF3622&lt;1,AF3640,MAX(MIN(IF(AF3622&gt;0,(AF3640/AF3622)*AF$9,0),AF3640*AF$9),0))))</f>
        <v>-1.3532780795000003</v>
      </c>
      <c r="AG3694" s="439">
        <f t="shared" si="2544"/>
        <v>-1.3532780795000001</v>
      </c>
      <c r="AH3694" s="439">
        <f t="shared" si="2544"/>
        <v>-1.3532780795000001</v>
      </c>
      <c r="AI3694" s="440">
        <f t="shared" si="2544"/>
        <v>-1.3532780795000001</v>
      </c>
      <c r="AJ3694" s="443">
        <f t="shared" si="2544"/>
        <v>-1.3532780795000001</v>
      </c>
      <c r="AK3694" s="439">
        <f t="shared" si="2544"/>
        <v>-1.3532780795000001</v>
      </c>
      <c r="AL3694" s="439">
        <f t="shared" si="2544"/>
        <v>-1.3532780795000001</v>
      </c>
      <c r="AM3694" s="439">
        <f t="shared" si="2544"/>
        <v>-1.3532780794999999</v>
      </c>
      <c r="AN3694" s="440">
        <f t="shared" si="2544"/>
        <v>-1.3532780794999999</v>
      </c>
    </row>
    <row r="3695" spans="1:40" outlineLevel="2">
      <c r="A3695" s="882">
        <f>ROW()</f>
        <v>3695</v>
      </c>
      <c r="B3695" s="453"/>
      <c r="D3695" s="452" t="s">
        <v>31</v>
      </c>
      <c r="H3695" s="458"/>
      <c r="I3695" s="458"/>
      <c r="J3695" s="459"/>
      <c r="K3695" s="458"/>
      <c r="L3695" s="458"/>
      <c r="M3695" s="458"/>
      <c r="N3695" s="463"/>
      <c r="O3695" s="439"/>
      <c r="P3695" s="439"/>
      <c r="Q3695" s="439"/>
      <c r="R3695" s="439"/>
      <c r="S3695" s="439"/>
      <c r="T3695" s="443"/>
      <c r="U3695" s="439"/>
      <c r="V3695" s="439"/>
      <c r="W3695" s="439"/>
      <c r="X3695" s="439"/>
      <c r="Y3695" s="443"/>
      <c r="Z3695" s="439"/>
      <c r="AA3695" s="439"/>
      <c r="AB3695" s="439"/>
      <c r="AC3695" s="439"/>
      <c r="AD3695" s="439"/>
      <c r="AE3695" s="443"/>
      <c r="AF3695" s="439">
        <f t="shared" ref="AF3695:AN3695" si="2545">-IF(AF3641&lt;0,AF3641,IF($D3695="Land",0,IF(AF3623&lt;1,AF3641,MAX(MIN(IF(AF3623&gt;0,(AF3641/AF3623)*AF$9,0),AF3641*AF$9),0))))</f>
        <v>0</v>
      </c>
      <c r="AG3695" s="439">
        <f t="shared" si="2545"/>
        <v>0</v>
      </c>
      <c r="AH3695" s="439">
        <f t="shared" si="2545"/>
        <v>0</v>
      </c>
      <c r="AI3695" s="440">
        <f t="shared" si="2545"/>
        <v>0</v>
      </c>
      <c r="AJ3695" s="443">
        <f t="shared" si="2545"/>
        <v>0</v>
      </c>
      <c r="AK3695" s="439">
        <f t="shared" si="2545"/>
        <v>0</v>
      </c>
      <c r="AL3695" s="439">
        <f t="shared" si="2545"/>
        <v>0</v>
      </c>
      <c r="AM3695" s="439">
        <f t="shared" si="2545"/>
        <v>0</v>
      </c>
      <c r="AN3695" s="440">
        <f t="shared" si="2545"/>
        <v>0</v>
      </c>
    </row>
    <row r="3696" spans="1:40" outlineLevel="2">
      <c r="A3696" s="882">
        <f>ROW()</f>
        <v>3696</v>
      </c>
      <c r="B3696" s="453"/>
      <c r="D3696" s="452" t="s">
        <v>32</v>
      </c>
      <c r="H3696" s="458"/>
      <c r="I3696" s="458"/>
      <c r="J3696" s="459"/>
      <c r="K3696" s="458"/>
      <c r="L3696" s="458"/>
      <c r="M3696" s="458"/>
      <c r="N3696" s="463"/>
      <c r="O3696" s="439"/>
      <c r="P3696" s="439"/>
      <c r="Q3696" s="439"/>
      <c r="R3696" s="439"/>
      <c r="S3696" s="439"/>
      <c r="T3696" s="443"/>
      <c r="U3696" s="439"/>
      <c r="V3696" s="439"/>
      <c r="W3696" s="439"/>
      <c r="X3696" s="439"/>
      <c r="Y3696" s="443"/>
      <c r="Z3696" s="439"/>
      <c r="AA3696" s="439"/>
      <c r="AB3696" s="439"/>
      <c r="AC3696" s="439"/>
      <c r="AD3696" s="439"/>
      <c r="AE3696" s="443"/>
      <c r="AF3696" s="439">
        <f t="shared" ref="AF3696:AN3696" si="2546">-IF(AF3642&lt;0,AF3642,IF($D3696="Land",0,IF(AF3624&lt;1,AF3642,MAX(MIN(IF(AF3624&gt;0,(AF3642/AF3624)*AF$9,0),AF3642*AF$9),0))))</f>
        <v>-7.0389813499999981E-2</v>
      </c>
      <c r="AG3696" s="439">
        <f t="shared" si="2546"/>
        <v>-7.0389813499999981E-2</v>
      </c>
      <c r="AH3696" s="439">
        <f t="shared" si="2546"/>
        <v>-7.0389813499999981E-2</v>
      </c>
      <c r="AI3696" s="440">
        <f t="shared" si="2546"/>
        <v>-7.0389813499999968E-2</v>
      </c>
      <c r="AJ3696" s="443">
        <f t="shared" si="2546"/>
        <v>-7.0389813499999968E-2</v>
      </c>
      <c r="AK3696" s="439">
        <f t="shared" si="2546"/>
        <v>-7.0389813499999968E-2</v>
      </c>
      <c r="AL3696" s="439">
        <f t="shared" si="2546"/>
        <v>-7.0389813499999968E-2</v>
      </c>
      <c r="AM3696" s="439">
        <f t="shared" si="2546"/>
        <v>-7.0389813499999968E-2</v>
      </c>
      <c r="AN3696" s="440">
        <f t="shared" si="2546"/>
        <v>-7.0389813499999968E-2</v>
      </c>
    </row>
    <row r="3697" spans="1:40" outlineLevel="2">
      <c r="A3697" s="882">
        <f>ROW()</f>
        <v>3697</v>
      </c>
      <c r="B3697" s="453"/>
      <c r="D3697" s="452" t="s">
        <v>33</v>
      </c>
      <c r="H3697" s="458"/>
      <c r="I3697" s="458"/>
      <c r="J3697" s="459"/>
      <c r="K3697" s="458"/>
      <c r="L3697" s="458"/>
      <c r="M3697" s="458"/>
      <c r="N3697" s="463"/>
      <c r="O3697" s="439"/>
      <c r="P3697" s="439"/>
      <c r="Q3697" s="439"/>
      <c r="R3697" s="439"/>
      <c r="S3697" s="439"/>
      <c r="T3697" s="443"/>
      <c r="U3697" s="439"/>
      <c r="V3697" s="439"/>
      <c r="W3697" s="439"/>
      <c r="X3697" s="439"/>
      <c r="Y3697" s="443"/>
      <c r="Z3697" s="439"/>
      <c r="AA3697" s="439"/>
      <c r="AB3697" s="439"/>
      <c r="AC3697" s="439"/>
      <c r="AD3697" s="439"/>
      <c r="AE3697" s="443"/>
      <c r="AF3697" s="439">
        <f t="shared" ref="AF3697:AN3697" si="2547">-IF(AF3643&lt;0,AF3643,IF($D3697="Land",0,IF(AF3625&lt;1,AF3643,MAX(MIN(IF(AF3625&gt;0,(AF3643/AF3625)*AF$9,0),AF3643*AF$9),0))))</f>
        <v>-3.5848335000000001E-3</v>
      </c>
      <c r="AG3697" s="439">
        <f t="shared" si="2547"/>
        <v>-3.5848335000000005E-3</v>
      </c>
      <c r="AH3697" s="439">
        <f t="shared" si="2547"/>
        <v>-3.5848335000000005E-3</v>
      </c>
      <c r="AI3697" s="440">
        <f t="shared" si="2547"/>
        <v>-3.5848335000000005E-3</v>
      </c>
      <c r="AJ3697" s="443">
        <f t="shared" si="2547"/>
        <v>-3.5848335000000005E-3</v>
      </c>
      <c r="AK3697" s="439">
        <f t="shared" si="2547"/>
        <v>-3.5848335000000005E-3</v>
      </c>
      <c r="AL3697" s="439">
        <f t="shared" si="2547"/>
        <v>-3.5848335000000001E-3</v>
      </c>
      <c r="AM3697" s="439">
        <f t="shared" si="2547"/>
        <v>-3.5848335000000001E-3</v>
      </c>
      <c r="AN3697" s="440">
        <f t="shared" si="2547"/>
        <v>-3.5848335000000001E-3</v>
      </c>
    </row>
    <row r="3698" spans="1:40" outlineLevel="2">
      <c r="A3698" s="882">
        <f>ROW()</f>
        <v>3698</v>
      </c>
      <c r="B3698" s="453"/>
      <c r="D3698" s="452" t="s">
        <v>670</v>
      </c>
      <c r="H3698" s="458"/>
      <c r="I3698" s="458"/>
      <c r="J3698" s="459"/>
      <c r="K3698" s="458"/>
      <c r="L3698" s="458"/>
      <c r="M3698" s="458"/>
      <c r="N3698" s="463"/>
      <c r="O3698" s="439"/>
      <c r="P3698" s="439"/>
      <c r="Q3698" s="439"/>
      <c r="R3698" s="439"/>
      <c r="S3698" s="439"/>
      <c r="T3698" s="443"/>
      <c r="U3698" s="439"/>
      <c r="V3698" s="439"/>
      <c r="W3698" s="439"/>
      <c r="X3698" s="439"/>
      <c r="Y3698" s="443"/>
      <c r="Z3698" s="439"/>
      <c r="AA3698" s="439"/>
      <c r="AB3698" s="439"/>
      <c r="AC3698" s="439"/>
      <c r="AD3698" s="439"/>
      <c r="AE3698" s="443"/>
      <c r="AF3698" s="439">
        <f t="shared" ref="AF3698:AN3698" si="2548">-IF(AF3644&lt;0,AF3644,IF($D3698="Land",0,IF(AF3626&lt;1,AF3644,MAX(MIN(IF(AF3626&gt;0,(AF3644/AF3626)*AF$9,0),AF3644*AF$9),0))))</f>
        <v>-8.255367999999999E-3</v>
      </c>
      <c r="AG3698" s="439">
        <f t="shared" si="2548"/>
        <v>-8.255367999999999E-3</v>
      </c>
      <c r="AH3698" s="439">
        <f t="shared" si="2548"/>
        <v>-8.255367999999999E-3</v>
      </c>
      <c r="AI3698" s="440">
        <f t="shared" si="2548"/>
        <v>-8.2553680000000008E-3</v>
      </c>
      <c r="AJ3698" s="443">
        <f t="shared" si="2548"/>
        <v>-8.2553680000000008E-3</v>
      </c>
      <c r="AK3698" s="439">
        <f t="shared" si="2548"/>
        <v>-8.2553680000000008E-3</v>
      </c>
      <c r="AL3698" s="439">
        <f t="shared" si="2548"/>
        <v>-8.2553680000000008E-3</v>
      </c>
      <c r="AM3698" s="439">
        <f t="shared" si="2548"/>
        <v>-8.2553680000000025E-3</v>
      </c>
      <c r="AN3698" s="440">
        <f t="shared" si="2548"/>
        <v>-8.2553680000000025E-3</v>
      </c>
    </row>
    <row r="3699" spans="1:40" outlineLevel="2">
      <c r="A3699" s="882">
        <f>ROW()</f>
        <v>3699</v>
      </c>
      <c r="B3699" s="453"/>
      <c r="D3699" s="452" t="s">
        <v>34</v>
      </c>
      <c r="H3699" s="458"/>
      <c r="I3699" s="458"/>
      <c r="J3699" s="459"/>
      <c r="K3699" s="458"/>
      <c r="L3699" s="458"/>
      <c r="M3699" s="458"/>
      <c r="N3699" s="463"/>
      <c r="O3699" s="439"/>
      <c r="P3699" s="439"/>
      <c r="Q3699" s="439"/>
      <c r="R3699" s="439"/>
      <c r="S3699" s="439"/>
      <c r="T3699" s="443"/>
      <c r="U3699" s="439"/>
      <c r="V3699" s="439"/>
      <c r="W3699" s="439"/>
      <c r="X3699" s="439"/>
      <c r="Y3699" s="443"/>
      <c r="Z3699" s="439"/>
      <c r="AA3699" s="439"/>
      <c r="AB3699" s="439"/>
      <c r="AC3699" s="439"/>
      <c r="AD3699" s="439"/>
      <c r="AE3699" s="443"/>
      <c r="AF3699" s="439">
        <f t="shared" ref="AF3699:AN3699" si="2549">-IF(AF3645&lt;0,AF3645,IF($D3699="Land",0,IF(AF3627&lt;1,AF3645,MAX(MIN(IF(AF3627&gt;0,(AF3645/AF3627)*AF$9,0),AF3645*AF$9),0))))</f>
        <v>-1.4286797646666656</v>
      </c>
      <c r="AG3699" s="439">
        <f t="shared" si="2549"/>
        <v>-1.4286797646666656</v>
      </c>
      <c r="AH3699" s="439">
        <f t="shared" si="2549"/>
        <v>-1.4286797646666658</v>
      </c>
      <c r="AI3699" s="440">
        <f t="shared" si="2549"/>
        <v>-1.4286797646666658</v>
      </c>
      <c r="AJ3699" s="443">
        <f t="shared" si="2549"/>
        <v>-1.4286797646666658</v>
      </c>
      <c r="AK3699" s="439">
        <f t="shared" si="2549"/>
        <v>-1.428679764666666</v>
      </c>
      <c r="AL3699" s="439">
        <f t="shared" si="2549"/>
        <v>-1.4286797646666658</v>
      </c>
      <c r="AM3699" s="439">
        <f t="shared" si="2549"/>
        <v>-1.4286797646666658</v>
      </c>
      <c r="AN3699" s="440">
        <f t="shared" si="2549"/>
        <v>-1.428679764666666</v>
      </c>
    </row>
    <row r="3700" spans="1:40" outlineLevel="2">
      <c r="A3700" s="882">
        <f>ROW()</f>
        <v>3700</v>
      </c>
      <c r="B3700" s="453"/>
      <c r="D3700" s="452" t="s">
        <v>35</v>
      </c>
      <c r="H3700" s="458"/>
      <c r="I3700" s="458"/>
      <c r="J3700" s="459"/>
      <c r="K3700" s="458"/>
      <c r="L3700" s="458"/>
      <c r="M3700" s="458"/>
      <c r="N3700" s="463"/>
      <c r="O3700" s="439"/>
      <c r="P3700" s="439"/>
      <c r="Q3700" s="439"/>
      <c r="R3700" s="439"/>
      <c r="S3700" s="439"/>
      <c r="T3700" s="443"/>
      <c r="U3700" s="439"/>
      <c r="V3700" s="439"/>
      <c r="W3700" s="439"/>
      <c r="X3700" s="439"/>
      <c r="Y3700" s="443"/>
      <c r="Z3700" s="439"/>
      <c r="AA3700" s="439"/>
      <c r="AB3700" s="439"/>
      <c r="AC3700" s="439"/>
      <c r="AD3700" s="439"/>
      <c r="AE3700" s="443"/>
      <c r="AF3700" s="439">
        <f t="shared" ref="AF3700:AN3700" si="2550">-IF(AF3646&lt;0,AF3646,IF($D3700="Land",0,IF(AF3628&lt;1,AF3646,MAX(MIN(IF(AF3628&gt;0,(AF3646/AF3628)*AF$9,0),AF3646*AF$9),0))))</f>
        <v>-9.1113129803294307E-2</v>
      </c>
      <c r="AG3700" s="439">
        <f t="shared" si="2550"/>
        <v>-9.1113129803294293E-2</v>
      </c>
      <c r="AH3700" s="439">
        <f t="shared" si="2550"/>
        <v>-9.1113129803294293E-2</v>
      </c>
      <c r="AI3700" s="440">
        <f t="shared" si="2550"/>
        <v>-9.1113129803294293E-2</v>
      </c>
      <c r="AJ3700" s="443">
        <f t="shared" si="2550"/>
        <v>-9.1113129803294279E-2</v>
      </c>
      <c r="AK3700" s="439">
        <f t="shared" si="2550"/>
        <v>-9.1113129803294279E-2</v>
      </c>
      <c r="AL3700" s="439">
        <f t="shared" si="2550"/>
        <v>-9.1113129803294279E-2</v>
      </c>
      <c r="AM3700" s="439">
        <f t="shared" si="2550"/>
        <v>-9.1113129803294279E-2</v>
      </c>
      <c r="AN3700" s="440">
        <f t="shared" si="2550"/>
        <v>-9.1113129803294279E-2</v>
      </c>
    </row>
    <row r="3701" spans="1:40" outlineLevel="2">
      <c r="A3701" s="882">
        <f>ROW()</f>
        <v>3701</v>
      </c>
      <c r="B3701" s="453"/>
      <c r="D3701" s="452" t="s">
        <v>302</v>
      </c>
      <c r="H3701" s="458"/>
      <c r="I3701" s="458"/>
      <c r="J3701" s="459"/>
      <c r="K3701" s="458"/>
      <c r="L3701" s="458"/>
      <c r="M3701" s="458"/>
      <c r="N3701" s="463"/>
      <c r="O3701" s="439"/>
      <c r="P3701" s="439"/>
      <c r="Q3701" s="439"/>
      <c r="R3701" s="439"/>
      <c r="S3701" s="439"/>
      <c r="T3701" s="443"/>
      <c r="U3701" s="439"/>
      <c r="V3701" s="439"/>
      <c r="W3701" s="439"/>
      <c r="X3701" s="439"/>
      <c r="Y3701" s="443"/>
      <c r="Z3701" s="439"/>
      <c r="AA3701" s="439"/>
      <c r="AB3701" s="439"/>
      <c r="AC3701" s="439"/>
      <c r="AD3701" s="439"/>
      <c r="AE3701" s="443"/>
      <c r="AF3701" s="439">
        <f t="shared" ref="AF3701:AN3701" si="2551">-IF(AF3647&lt;0,AF3647,IF($D3701="Land",0,IF(AF3629&lt;1,AF3647,MAX(MIN(IF(AF3629&gt;0,(AF3647/AF3629)*AF$9,0),AF3647*AF$9),0))))</f>
        <v>-0.22478149880591808</v>
      </c>
      <c r="AG3701" s="439">
        <f t="shared" si="2551"/>
        <v>-0.22478149880591808</v>
      </c>
      <c r="AH3701" s="439">
        <f t="shared" si="2551"/>
        <v>-0.22478149880591808</v>
      </c>
      <c r="AI3701" s="440">
        <f t="shared" si="2551"/>
        <v>-0.22478149880591808</v>
      </c>
      <c r="AJ3701" s="443">
        <f t="shared" si="2551"/>
        <v>-0.22478149880591811</v>
      </c>
      <c r="AK3701" s="439">
        <f t="shared" si="2551"/>
        <v>-0.22478149880591811</v>
      </c>
      <c r="AL3701" s="439">
        <f t="shared" si="2551"/>
        <v>-0.22478149880591811</v>
      </c>
      <c r="AM3701" s="439">
        <f t="shared" si="2551"/>
        <v>-0.22478149880591811</v>
      </c>
      <c r="AN3701" s="440">
        <f t="shared" si="2551"/>
        <v>-0.22478149880591808</v>
      </c>
    </row>
    <row r="3702" spans="1:40" outlineLevel="2">
      <c r="A3702" s="882">
        <f>ROW()</f>
        <v>3702</v>
      </c>
      <c r="B3702" s="453"/>
      <c r="D3702" s="452" t="s">
        <v>36</v>
      </c>
      <c r="H3702" s="458"/>
      <c r="I3702" s="458"/>
      <c r="J3702" s="459"/>
      <c r="K3702" s="458"/>
      <c r="L3702" s="458"/>
      <c r="M3702" s="458"/>
      <c r="N3702" s="463"/>
      <c r="O3702" s="439"/>
      <c r="P3702" s="439"/>
      <c r="Q3702" s="439"/>
      <c r="R3702" s="439"/>
      <c r="S3702" s="439"/>
      <c r="T3702" s="443"/>
      <c r="U3702" s="439"/>
      <c r="V3702" s="439"/>
      <c r="W3702" s="439"/>
      <c r="X3702" s="439"/>
      <c r="Y3702" s="443"/>
      <c r="Z3702" s="439"/>
      <c r="AA3702" s="439"/>
      <c r="AB3702" s="439"/>
      <c r="AC3702" s="439"/>
      <c r="AD3702" s="439"/>
      <c r="AE3702" s="443"/>
      <c r="AF3702" s="439">
        <f t="shared" ref="AF3702:AN3702" si="2552">-IF(AF3648&lt;0,AF3648,IF($D3702="Land",0,IF(AF3630&lt;1,AF3648,MAX(MIN(IF(AF3630&gt;0,(AF3648/AF3630)*AF$9,0),AF3648*AF$9),0))))</f>
        <v>-0.49045553577225115</v>
      </c>
      <c r="AG3702" s="439">
        <f t="shared" si="2552"/>
        <v>-0.49045553577225115</v>
      </c>
      <c r="AH3702" s="439">
        <f t="shared" si="2552"/>
        <v>-0.49045553577225115</v>
      </c>
      <c r="AI3702" s="440">
        <f t="shared" si="2552"/>
        <v>-0.49045553577225121</v>
      </c>
      <c r="AJ3702" s="443">
        <f t="shared" si="2552"/>
        <v>-0.49045553577225121</v>
      </c>
      <c r="AK3702" s="439">
        <f t="shared" si="2552"/>
        <v>0</v>
      </c>
      <c r="AL3702" s="439">
        <f t="shared" si="2552"/>
        <v>0</v>
      </c>
      <c r="AM3702" s="439">
        <f t="shared" si="2552"/>
        <v>0</v>
      </c>
      <c r="AN3702" s="440">
        <f t="shared" si="2552"/>
        <v>0</v>
      </c>
    </row>
    <row r="3703" spans="1:40" outlineLevel="2">
      <c r="A3703" s="882">
        <f>ROW()</f>
        <v>3703</v>
      </c>
      <c r="B3703" s="453"/>
      <c r="D3703" s="452" t="s">
        <v>583</v>
      </c>
      <c r="H3703" s="458"/>
      <c r="I3703" s="458"/>
      <c r="J3703" s="459"/>
      <c r="K3703" s="458"/>
      <c r="L3703" s="458"/>
      <c r="M3703" s="458"/>
      <c r="N3703" s="463"/>
      <c r="O3703" s="439"/>
      <c r="P3703" s="439"/>
      <c r="Q3703" s="439"/>
      <c r="R3703" s="439"/>
      <c r="S3703" s="439"/>
      <c r="T3703" s="443"/>
      <c r="U3703" s="439"/>
      <c r="V3703" s="439"/>
      <c r="W3703" s="439"/>
      <c r="X3703" s="439"/>
      <c r="Y3703" s="443"/>
      <c r="Z3703" s="439"/>
      <c r="AA3703" s="439"/>
      <c r="AB3703" s="439"/>
      <c r="AC3703" s="439"/>
      <c r="AD3703" s="439"/>
      <c r="AE3703" s="443"/>
      <c r="AF3703" s="439">
        <f t="shared" ref="AF3703:AN3703" si="2553">-IF(AF3649&lt;0,AF3649,IF($D3703="Land",0,IF(AF3631&lt;1,AF3649,MAX(MIN(IF(AF3631&gt;0,(AF3649/AF3631)*AF$9,0),AF3649*AF$9),0))))</f>
        <v>-7.0018109999999995E-2</v>
      </c>
      <c r="AG3703" s="439">
        <f t="shared" si="2553"/>
        <v>-7.0018109999999981E-2</v>
      </c>
      <c r="AH3703" s="439">
        <f t="shared" si="2553"/>
        <v>-7.0018109999999981E-2</v>
      </c>
      <c r="AI3703" s="440">
        <f t="shared" si="2553"/>
        <v>-7.0018109999999981E-2</v>
      </c>
      <c r="AJ3703" s="443">
        <f t="shared" si="2553"/>
        <v>-7.0018109999999981E-2</v>
      </c>
      <c r="AK3703" s="439">
        <f t="shared" si="2553"/>
        <v>-7.0018109999999995E-2</v>
      </c>
      <c r="AL3703" s="439">
        <f t="shared" si="2553"/>
        <v>-7.0018109999999995E-2</v>
      </c>
      <c r="AM3703" s="439">
        <f t="shared" si="2553"/>
        <v>-7.0018109999999995E-2</v>
      </c>
      <c r="AN3703" s="440">
        <f t="shared" si="2553"/>
        <v>-7.0018109999999995E-2</v>
      </c>
    </row>
    <row r="3704" spans="1:40" outlineLevel="2">
      <c r="A3704" s="882">
        <f>ROW()</f>
        <v>3704</v>
      </c>
      <c r="B3704" s="453"/>
      <c r="D3704" s="452" t="s">
        <v>81</v>
      </c>
      <c r="H3704" s="458"/>
      <c r="I3704" s="458"/>
      <c r="J3704" s="459"/>
      <c r="K3704" s="458"/>
      <c r="L3704" s="458"/>
      <c r="M3704" s="458"/>
      <c r="N3704" s="463"/>
      <c r="O3704" s="439"/>
      <c r="P3704" s="439"/>
      <c r="Q3704" s="439"/>
      <c r="R3704" s="439"/>
      <c r="S3704" s="439"/>
      <c r="T3704" s="443"/>
      <c r="U3704" s="439"/>
      <c r="V3704" s="439"/>
      <c r="W3704" s="439"/>
      <c r="X3704" s="439"/>
      <c r="Y3704" s="443"/>
      <c r="Z3704" s="439"/>
      <c r="AA3704" s="439"/>
      <c r="AB3704" s="439"/>
      <c r="AC3704" s="439"/>
      <c r="AD3704" s="439"/>
      <c r="AE3704" s="443"/>
      <c r="AF3704" s="439">
        <f t="shared" ref="AF3704:AN3704" si="2554">-IF(AF3650&lt;0,AF3650,IF($D3704="Land",0,IF(AF3632&lt;1,AF3650,MAX(MIN(IF(AF3632&gt;0,(AF3650/AF3632)*AF$9,0),AF3650*AF$9),0))))</f>
        <v>0</v>
      </c>
      <c r="AG3704" s="439">
        <f t="shared" si="2554"/>
        <v>0</v>
      </c>
      <c r="AH3704" s="439">
        <f t="shared" si="2554"/>
        <v>0</v>
      </c>
      <c r="AI3704" s="440">
        <f t="shared" si="2554"/>
        <v>0</v>
      </c>
      <c r="AJ3704" s="443">
        <f t="shared" si="2554"/>
        <v>0</v>
      </c>
      <c r="AK3704" s="439">
        <f t="shared" si="2554"/>
        <v>0</v>
      </c>
      <c r="AL3704" s="439">
        <f t="shared" si="2554"/>
        <v>0</v>
      </c>
      <c r="AM3704" s="439">
        <f t="shared" si="2554"/>
        <v>0</v>
      </c>
      <c r="AN3704" s="440">
        <f t="shared" si="2554"/>
        <v>0</v>
      </c>
    </row>
    <row r="3705" spans="1:40" outlineLevel="2">
      <c r="A3705" s="882">
        <f>ROW()</f>
        <v>3705</v>
      </c>
      <c r="B3705" s="453"/>
      <c r="D3705" s="452" t="s">
        <v>28</v>
      </c>
      <c r="H3705" s="458"/>
      <c r="I3705" s="458"/>
      <c r="J3705" s="459"/>
      <c r="K3705" s="458"/>
      <c r="L3705" s="458"/>
      <c r="M3705" s="458"/>
      <c r="N3705" s="463"/>
      <c r="O3705" s="439"/>
      <c r="P3705" s="439"/>
      <c r="Q3705" s="439"/>
      <c r="R3705" s="439"/>
      <c r="S3705" s="439"/>
      <c r="T3705" s="443"/>
      <c r="U3705" s="439"/>
      <c r="V3705" s="439"/>
      <c r="W3705" s="439"/>
      <c r="X3705" s="439"/>
      <c r="Y3705" s="443"/>
      <c r="Z3705" s="439"/>
      <c r="AA3705" s="439"/>
      <c r="AB3705" s="439"/>
      <c r="AC3705" s="439"/>
      <c r="AD3705" s="439"/>
      <c r="AE3705" s="443"/>
      <c r="AF3705" s="439">
        <f t="shared" ref="AF3705:AN3705" si="2555">-IF(AF3651&lt;0,AF3651,IF($D3705="Land",0,IF(AF3633&lt;1,AF3651,MAX(MIN(IF(AF3633&gt;0,(AF3651/AF3633)*AF$9,0),AF3651*AF$9),0))))</f>
        <v>0</v>
      </c>
      <c r="AG3705" s="439">
        <f t="shared" si="2555"/>
        <v>0</v>
      </c>
      <c r="AH3705" s="439">
        <f t="shared" si="2555"/>
        <v>0</v>
      </c>
      <c r="AI3705" s="440">
        <f t="shared" si="2555"/>
        <v>0</v>
      </c>
      <c r="AJ3705" s="443">
        <f t="shared" si="2555"/>
        <v>0</v>
      </c>
      <c r="AK3705" s="439">
        <f t="shared" si="2555"/>
        <v>0</v>
      </c>
      <c r="AL3705" s="439">
        <f t="shared" si="2555"/>
        <v>0</v>
      </c>
      <c r="AM3705" s="439">
        <f t="shared" si="2555"/>
        <v>0</v>
      </c>
      <c r="AN3705" s="440">
        <f t="shared" si="2555"/>
        <v>0</v>
      </c>
    </row>
    <row r="3706" spans="1:40" outlineLevel="2">
      <c r="A3706" s="882">
        <f>ROW()</f>
        <v>3706</v>
      </c>
      <c r="B3706" s="453"/>
      <c r="D3706" s="456" t="s">
        <v>443</v>
      </c>
      <c r="E3706" s="456"/>
      <c r="F3706" s="456"/>
      <c r="G3706" s="456"/>
      <c r="H3706" s="460"/>
      <c r="I3706" s="460"/>
      <c r="J3706" s="461"/>
      <c r="K3706" s="460"/>
      <c r="L3706" s="460"/>
      <c r="M3706" s="460"/>
      <c r="N3706" s="465"/>
      <c r="O3706" s="441"/>
      <c r="P3706" s="441"/>
      <c r="Q3706" s="441"/>
      <c r="R3706" s="441"/>
      <c r="S3706" s="441"/>
      <c r="T3706" s="462"/>
      <c r="U3706" s="441"/>
      <c r="V3706" s="441"/>
      <c r="W3706" s="441"/>
      <c r="X3706" s="159"/>
      <c r="Y3706" s="462"/>
      <c r="Z3706" s="441"/>
      <c r="AA3706" s="159"/>
      <c r="AB3706" s="159"/>
      <c r="AC3706" s="159"/>
      <c r="AD3706" s="159"/>
      <c r="AE3706" s="462"/>
      <c r="AF3706" s="159">
        <f t="shared" ref="AF3706:AN3706" si="2556">-IF(AF3652&lt;0,AF3652,IF($D3706="Land",0,IF(AF3634&lt;1,AF3652,MAX(MIN(IF(AF3634&gt;0,(AF3652/AF3634)*AF$9,0),AF3652*AF$9),0))))</f>
        <v>0</v>
      </c>
      <c r="AG3706" s="159">
        <f t="shared" si="2556"/>
        <v>0</v>
      </c>
      <c r="AH3706" s="159">
        <f t="shared" si="2556"/>
        <v>0</v>
      </c>
      <c r="AI3706" s="339">
        <f t="shared" si="2556"/>
        <v>0</v>
      </c>
      <c r="AJ3706" s="462">
        <f t="shared" si="2556"/>
        <v>0</v>
      </c>
      <c r="AK3706" s="159">
        <f t="shared" si="2556"/>
        <v>0</v>
      </c>
      <c r="AL3706" s="159">
        <f t="shared" si="2556"/>
        <v>0</v>
      </c>
      <c r="AM3706" s="159">
        <f t="shared" si="2556"/>
        <v>0</v>
      </c>
      <c r="AN3706" s="339">
        <f t="shared" si="2556"/>
        <v>0</v>
      </c>
    </row>
    <row r="3707" spans="1:40" outlineLevel="2">
      <c r="A3707" s="882">
        <f>ROW()</f>
        <v>3707</v>
      </c>
      <c r="B3707" s="453"/>
      <c r="D3707" s="452" t="s">
        <v>24</v>
      </c>
      <c r="F3707" s="454"/>
      <c r="G3707" s="454"/>
      <c r="H3707" s="448"/>
      <c r="I3707" s="448"/>
      <c r="J3707" s="464"/>
      <c r="K3707" s="448"/>
      <c r="L3707" s="448"/>
      <c r="M3707" s="448"/>
      <c r="N3707" s="449"/>
      <c r="O3707" s="439"/>
      <c r="P3707" s="439"/>
      <c r="Q3707" s="439"/>
      <c r="R3707" s="439"/>
      <c r="S3707" s="439"/>
      <c r="T3707" s="443"/>
      <c r="U3707" s="439"/>
      <c r="V3707" s="439"/>
      <c r="W3707" s="439"/>
      <c r="X3707" s="439"/>
      <c r="Y3707" s="443"/>
      <c r="Z3707" s="439"/>
      <c r="AA3707" s="439"/>
      <c r="AB3707" s="439"/>
      <c r="AC3707" s="439"/>
      <c r="AD3707" s="439"/>
      <c r="AE3707" s="443"/>
      <c r="AF3707" s="439">
        <f t="shared" ref="AF3707:AN3707" si="2557">SUM(AF3691:AF3706)</f>
        <v>-3.9595028265481291</v>
      </c>
      <c r="AG3707" s="439">
        <f t="shared" si="2557"/>
        <v>-3.9595028265481291</v>
      </c>
      <c r="AH3707" s="439">
        <f t="shared" si="2557"/>
        <v>-3.9595028265481296</v>
      </c>
      <c r="AI3707" s="440">
        <f t="shared" si="2557"/>
        <v>-3.9595028265481296</v>
      </c>
      <c r="AJ3707" s="613">
        <f t="shared" si="2557"/>
        <v>-3.9595028265481296</v>
      </c>
      <c r="AK3707" s="612">
        <f t="shared" si="2557"/>
        <v>-3.4690472907758787</v>
      </c>
      <c r="AL3707" s="612">
        <f t="shared" si="2557"/>
        <v>-3.4690472907758783</v>
      </c>
      <c r="AM3707" s="612">
        <f t="shared" si="2557"/>
        <v>-3.4690472907758778</v>
      </c>
      <c r="AN3707" s="614">
        <f t="shared" si="2557"/>
        <v>-3.4690472907758783</v>
      </c>
    </row>
    <row r="3708" spans="1:40" outlineLevel="1">
      <c r="A3708" s="732" t="s">
        <v>299</v>
      </c>
      <c r="B3708" s="733"/>
      <c r="C3708" s="881"/>
      <c r="D3708" s="733"/>
      <c r="E3708" s="733"/>
      <c r="F3708" s="733"/>
      <c r="G3708" s="730"/>
      <c r="H3708" s="733"/>
      <c r="I3708" s="730"/>
      <c r="J3708" s="729"/>
      <c r="K3708" s="730"/>
      <c r="L3708" s="730"/>
      <c r="M3708" s="730"/>
      <c r="N3708" s="731"/>
      <c r="O3708" s="730"/>
      <c r="P3708" s="730"/>
      <c r="Q3708" s="730"/>
      <c r="R3708" s="730"/>
      <c r="S3708" s="730"/>
      <c r="T3708" s="729"/>
      <c r="U3708" s="730"/>
      <c r="V3708" s="730"/>
      <c r="W3708" s="730"/>
      <c r="X3708" s="730"/>
      <c r="Y3708" s="729"/>
      <c r="Z3708" s="730"/>
      <c r="AA3708" s="730"/>
      <c r="AB3708" s="730"/>
      <c r="AC3708" s="730"/>
      <c r="AD3708" s="730"/>
      <c r="AE3708" s="729"/>
      <c r="AF3708" s="730"/>
      <c r="AG3708" s="730"/>
      <c r="AH3708" s="730"/>
      <c r="AI3708" s="731"/>
      <c r="AJ3708" s="729"/>
      <c r="AK3708" s="730"/>
      <c r="AL3708" s="730"/>
      <c r="AM3708" s="730"/>
      <c r="AN3708" s="731"/>
    </row>
    <row r="3709" spans="1:40" outlineLevel="2">
      <c r="A3709" s="882">
        <f>ROW()</f>
        <v>3709</v>
      </c>
      <c r="B3709" s="453"/>
      <c r="D3709" s="452" t="s">
        <v>300</v>
      </c>
      <c r="H3709" s="458"/>
      <c r="I3709" s="463"/>
      <c r="J3709" s="27"/>
      <c r="K3709" s="27"/>
      <c r="L3709" s="27"/>
      <c r="M3709" s="27"/>
      <c r="N3709" s="313"/>
      <c r="O3709" s="27"/>
      <c r="P3709" s="27"/>
      <c r="Q3709" s="27"/>
      <c r="R3709" s="27"/>
      <c r="S3709" s="27"/>
      <c r="T3709" s="595"/>
      <c r="U3709" s="27"/>
      <c r="V3709" s="27"/>
      <c r="W3709" s="27"/>
      <c r="X3709" s="27"/>
      <c r="Y3709" s="324"/>
      <c r="Z3709" s="157"/>
      <c r="AA3709" s="157"/>
      <c r="AB3709" s="157"/>
      <c r="AC3709" s="157"/>
      <c r="AD3709" s="157"/>
      <c r="AE3709" s="326">
        <f>AE$714</f>
        <v>0</v>
      </c>
      <c r="AF3709" s="157"/>
      <c r="AG3709" s="157"/>
      <c r="AH3709" s="157"/>
      <c r="AI3709" s="320"/>
      <c r="AJ3709" s="326"/>
      <c r="AK3709" s="157"/>
      <c r="AL3709" s="157"/>
      <c r="AM3709" s="157"/>
      <c r="AN3709" s="320"/>
    </row>
    <row r="3710" spans="1:40" outlineLevel="2">
      <c r="A3710" s="882">
        <f>ROW()</f>
        <v>3710</v>
      </c>
      <c r="B3710" s="453"/>
      <c r="D3710" s="452" t="s">
        <v>301</v>
      </c>
      <c r="H3710" s="458"/>
      <c r="I3710" s="463"/>
      <c r="J3710" s="27"/>
      <c r="K3710" s="27"/>
      <c r="L3710" s="27"/>
      <c r="M3710" s="27"/>
      <c r="N3710" s="313"/>
      <c r="O3710" s="27"/>
      <c r="P3710" s="27"/>
      <c r="Q3710" s="27"/>
      <c r="R3710" s="27"/>
      <c r="S3710" s="27"/>
      <c r="T3710" s="595"/>
      <c r="U3710" s="27"/>
      <c r="V3710" s="27"/>
      <c r="W3710" s="27"/>
      <c r="X3710" s="27"/>
      <c r="Y3710" s="324"/>
      <c r="Z3710" s="157"/>
      <c r="AA3710" s="157"/>
      <c r="AB3710" s="157"/>
      <c r="AC3710" s="157"/>
      <c r="AD3710" s="157"/>
      <c r="AE3710" s="326">
        <f>AE$715</f>
        <v>0</v>
      </c>
      <c r="AF3710" s="157"/>
      <c r="AG3710" s="157"/>
      <c r="AH3710" s="157"/>
      <c r="AI3710" s="320"/>
      <c r="AJ3710" s="326"/>
      <c r="AK3710" s="157"/>
      <c r="AL3710" s="157"/>
      <c r="AM3710" s="157"/>
      <c r="AN3710" s="320"/>
    </row>
    <row r="3711" spans="1:40" outlineLevel="2">
      <c r="A3711" s="882">
        <f>ROW()</f>
        <v>3711</v>
      </c>
      <c r="B3711" s="453"/>
      <c r="D3711" s="452" t="s">
        <v>29</v>
      </c>
      <c r="H3711" s="458"/>
      <c r="I3711" s="463"/>
      <c r="J3711" s="27"/>
      <c r="K3711" s="27"/>
      <c r="L3711" s="27"/>
      <c r="M3711" s="27"/>
      <c r="N3711" s="313"/>
      <c r="O3711" s="27"/>
      <c r="P3711" s="27"/>
      <c r="Q3711" s="27"/>
      <c r="R3711" s="27"/>
      <c r="S3711" s="27"/>
      <c r="T3711" s="595"/>
      <c r="U3711" s="27"/>
      <c r="V3711" s="27"/>
      <c r="W3711" s="27"/>
      <c r="X3711" s="27"/>
      <c r="Y3711" s="324"/>
      <c r="Z3711" s="157"/>
      <c r="AA3711" s="157"/>
      <c r="AB3711" s="157"/>
      <c r="AC3711" s="157"/>
      <c r="AD3711" s="157"/>
      <c r="AE3711" s="326">
        <f>AE$716</f>
        <v>0</v>
      </c>
      <c r="AF3711" s="157"/>
      <c r="AG3711" s="157"/>
      <c r="AH3711" s="157"/>
      <c r="AI3711" s="320"/>
      <c r="AJ3711" s="326"/>
      <c r="AK3711" s="157"/>
      <c r="AL3711" s="157"/>
      <c r="AM3711" s="157"/>
      <c r="AN3711" s="320"/>
    </row>
    <row r="3712" spans="1:40" outlineLevel="2">
      <c r="A3712" s="882">
        <f>ROW()</f>
        <v>3712</v>
      </c>
      <c r="B3712" s="453"/>
      <c r="D3712" s="452" t="s">
        <v>30</v>
      </c>
      <c r="H3712" s="458"/>
      <c r="I3712" s="463"/>
      <c r="J3712" s="27"/>
      <c r="K3712" s="27"/>
      <c r="L3712" s="27"/>
      <c r="M3712" s="27"/>
      <c r="N3712" s="313"/>
      <c r="O3712" s="27"/>
      <c r="P3712" s="27"/>
      <c r="Q3712" s="27"/>
      <c r="R3712" s="27"/>
      <c r="S3712" s="27"/>
      <c r="T3712" s="595"/>
      <c r="U3712" s="27"/>
      <c r="V3712" s="27"/>
      <c r="W3712" s="27"/>
      <c r="X3712" s="27"/>
      <c r="Y3712" s="324"/>
      <c r="Z3712" s="157"/>
      <c r="AA3712" s="157"/>
      <c r="AB3712" s="157"/>
      <c r="AC3712" s="157"/>
      <c r="AD3712" s="157"/>
      <c r="AE3712" s="326">
        <f>AE$717</f>
        <v>0</v>
      </c>
      <c r="AF3712" s="157"/>
      <c r="AG3712" s="157"/>
      <c r="AH3712" s="157"/>
      <c r="AI3712" s="320"/>
      <c r="AJ3712" s="326"/>
      <c r="AK3712" s="157"/>
      <c r="AL3712" s="157"/>
      <c r="AM3712" s="157"/>
      <c r="AN3712" s="320"/>
    </row>
    <row r="3713" spans="1:40" outlineLevel="2">
      <c r="A3713" s="882">
        <f>ROW()</f>
        <v>3713</v>
      </c>
      <c r="B3713" s="453"/>
      <c r="D3713" s="452" t="s">
        <v>31</v>
      </c>
      <c r="H3713" s="458"/>
      <c r="I3713" s="463"/>
      <c r="J3713" s="27"/>
      <c r="K3713" s="27"/>
      <c r="L3713" s="27"/>
      <c r="M3713" s="27"/>
      <c r="N3713" s="313"/>
      <c r="O3713" s="27"/>
      <c r="P3713" s="27"/>
      <c r="Q3713" s="27"/>
      <c r="R3713" s="27"/>
      <c r="S3713" s="27"/>
      <c r="T3713" s="595"/>
      <c r="U3713" s="27"/>
      <c r="V3713" s="27"/>
      <c r="W3713" s="27"/>
      <c r="X3713" s="27"/>
      <c r="Y3713" s="324"/>
      <c r="Z3713" s="157"/>
      <c r="AA3713" s="157"/>
      <c r="AB3713" s="157"/>
      <c r="AC3713" s="157"/>
      <c r="AD3713" s="157"/>
      <c r="AE3713" s="326">
        <f>AE$718</f>
        <v>0</v>
      </c>
      <c r="AF3713" s="157"/>
      <c r="AG3713" s="157"/>
      <c r="AH3713" s="157"/>
      <c r="AI3713" s="320"/>
      <c r="AJ3713" s="326"/>
      <c r="AK3713" s="157"/>
      <c r="AL3713" s="157"/>
      <c r="AM3713" s="157"/>
      <c r="AN3713" s="320"/>
    </row>
    <row r="3714" spans="1:40" outlineLevel="2">
      <c r="A3714" s="882">
        <f>ROW()</f>
        <v>3714</v>
      </c>
      <c r="B3714" s="453"/>
      <c r="D3714" s="452" t="s">
        <v>32</v>
      </c>
      <c r="H3714" s="458"/>
      <c r="I3714" s="463"/>
      <c r="J3714" s="27"/>
      <c r="K3714" s="27"/>
      <c r="L3714" s="27"/>
      <c r="M3714" s="27"/>
      <c r="N3714" s="313"/>
      <c r="O3714" s="27"/>
      <c r="P3714" s="27"/>
      <c r="Q3714" s="27"/>
      <c r="R3714" s="27"/>
      <c r="S3714" s="27"/>
      <c r="T3714" s="595"/>
      <c r="U3714" s="27"/>
      <c r="V3714" s="27"/>
      <c r="W3714" s="27"/>
      <c r="X3714" s="27"/>
      <c r="Y3714" s="324"/>
      <c r="Z3714" s="157"/>
      <c r="AA3714" s="157"/>
      <c r="AB3714" s="157"/>
      <c r="AC3714" s="157"/>
      <c r="AD3714" s="157"/>
      <c r="AE3714" s="326">
        <f>AE$719</f>
        <v>0</v>
      </c>
      <c r="AF3714" s="157"/>
      <c r="AG3714" s="157"/>
      <c r="AH3714" s="157"/>
      <c r="AI3714" s="320"/>
      <c r="AJ3714" s="326"/>
      <c r="AK3714" s="157"/>
      <c r="AL3714" s="157"/>
      <c r="AM3714" s="157"/>
      <c r="AN3714" s="320"/>
    </row>
    <row r="3715" spans="1:40" outlineLevel="2">
      <c r="A3715" s="882">
        <f>ROW()</f>
        <v>3715</v>
      </c>
      <c r="B3715" s="453"/>
      <c r="D3715" s="452" t="s">
        <v>33</v>
      </c>
      <c r="H3715" s="458"/>
      <c r="I3715" s="463"/>
      <c r="J3715" s="27"/>
      <c r="K3715" s="27"/>
      <c r="L3715" s="27"/>
      <c r="M3715" s="27"/>
      <c r="N3715" s="313"/>
      <c r="O3715" s="27"/>
      <c r="P3715" s="27"/>
      <c r="Q3715" s="27"/>
      <c r="R3715" s="27"/>
      <c r="S3715" s="27"/>
      <c r="T3715" s="595"/>
      <c r="U3715" s="27"/>
      <c r="V3715" s="27"/>
      <c r="W3715" s="27"/>
      <c r="X3715" s="27"/>
      <c r="Y3715" s="324"/>
      <c r="Z3715" s="157"/>
      <c r="AA3715" s="157"/>
      <c r="AB3715" s="157"/>
      <c r="AC3715" s="157"/>
      <c r="AD3715" s="157"/>
      <c r="AE3715" s="326">
        <f>AE$720</f>
        <v>0</v>
      </c>
      <c r="AF3715" s="157"/>
      <c r="AG3715" s="157"/>
      <c r="AH3715" s="157"/>
      <c r="AI3715" s="320"/>
      <c r="AJ3715" s="326"/>
      <c r="AK3715" s="157"/>
      <c r="AL3715" s="157"/>
      <c r="AM3715" s="157"/>
      <c r="AN3715" s="320"/>
    </row>
    <row r="3716" spans="1:40" outlineLevel="2">
      <c r="A3716" s="882">
        <f>ROW()</f>
        <v>3716</v>
      </c>
      <c r="B3716" s="453"/>
      <c r="D3716" s="452" t="s">
        <v>27</v>
      </c>
      <c r="H3716" s="458"/>
      <c r="I3716" s="463"/>
      <c r="J3716" s="27"/>
      <c r="K3716" s="27"/>
      <c r="L3716" s="27"/>
      <c r="M3716" s="27"/>
      <c r="N3716" s="313"/>
      <c r="O3716" s="27"/>
      <c r="P3716" s="27"/>
      <c r="Q3716" s="27"/>
      <c r="R3716" s="27"/>
      <c r="S3716" s="27"/>
      <c r="T3716" s="595"/>
      <c r="U3716" s="27"/>
      <c r="V3716" s="27"/>
      <c r="W3716" s="27"/>
      <c r="X3716" s="27"/>
      <c r="Y3716" s="324"/>
      <c r="Z3716" s="157"/>
      <c r="AA3716" s="157"/>
      <c r="AB3716" s="157"/>
      <c r="AC3716" s="157"/>
      <c r="AD3716" s="157"/>
      <c r="AE3716" s="326">
        <f>AE$721</f>
        <v>0</v>
      </c>
      <c r="AF3716" s="157"/>
      <c r="AG3716" s="157"/>
      <c r="AH3716" s="157"/>
      <c r="AI3716" s="320"/>
      <c r="AJ3716" s="326"/>
      <c r="AK3716" s="157"/>
      <c r="AL3716" s="157"/>
      <c r="AM3716" s="157"/>
      <c r="AN3716" s="320"/>
    </row>
    <row r="3717" spans="1:40" outlineLevel="2">
      <c r="A3717" s="882">
        <f>ROW()</f>
        <v>3717</v>
      </c>
      <c r="B3717" s="453"/>
      <c r="D3717" s="452" t="s">
        <v>34</v>
      </c>
      <c r="H3717" s="458"/>
      <c r="I3717" s="463"/>
      <c r="J3717" s="27"/>
      <c r="K3717" s="27"/>
      <c r="L3717" s="27"/>
      <c r="M3717" s="27"/>
      <c r="N3717" s="313"/>
      <c r="O3717" s="27"/>
      <c r="P3717" s="27"/>
      <c r="Q3717" s="27"/>
      <c r="R3717" s="27"/>
      <c r="S3717" s="27"/>
      <c r="T3717" s="595"/>
      <c r="U3717" s="27"/>
      <c r="V3717" s="27"/>
      <c r="W3717" s="27"/>
      <c r="X3717" s="27"/>
      <c r="Y3717" s="324"/>
      <c r="Z3717" s="157"/>
      <c r="AA3717" s="157"/>
      <c r="AB3717" s="157"/>
      <c r="AC3717" s="157"/>
      <c r="AD3717" s="157"/>
      <c r="AE3717" s="326">
        <f>AE$722</f>
        <v>0</v>
      </c>
      <c r="AF3717" s="157"/>
      <c r="AG3717" s="157"/>
      <c r="AH3717" s="157"/>
      <c r="AI3717" s="320"/>
      <c r="AJ3717" s="326"/>
      <c r="AK3717" s="157"/>
      <c r="AL3717" s="157"/>
      <c r="AM3717" s="157"/>
      <c r="AN3717" s="320"/>
    </row>
    <row r="3718" spans="1:40" outlineLevel="2">
      <c r="A3718" s="882">
        <f>ROW()</f>
        <v>3718</v>
      </c>
      <c r="B3718" s="453"/>
      <c r="D3718" s="452" t="s">
        <v>35</v>
      </c>
      <c r="H3718" s="458"/>
      <c r="I3718" s="463"/>
      <c r="J3718" s="27"/>
      <c r="K3718" s="27"/>
      <c r="L3718" s="27"/>
      <c r="M3718" s="27"/>
      <c r="N3718" s="313"/>
      <c r="O3718" s="27"/>
      <c r="P3718" s="27"/>
      <c r="Q3718" s="27"/>
      <c r="R3718" s="27"/>
      <c r="S3718" s="27"/>
      <c r="T3718" s="595"/>
      <c r="U3718" s="27"/>
      <c r="V3718" s="27"/>
      <c r="W3718" s="27"/>
      <c r="X3718" s="27"/>
      <c r="Y3718" s="324"/>
      <c r="Z3718" s="157"/>
      <c r="AA3718" s="157"/>
      <c r="AB3718" s="157"/>
      <c r="AC3718" s="157"/>
      <c r="AD3718" s="157"/>
      <c r="AE3718" s="326">
        <f>AE$723</f>
        <v>0</v>
      </c>
      <c r="AF3718" s="157"/>
      <c r="AG3718" s="157"/>
      <c r="AH3718" s="157"/>
      <c r="AI3718" s="320"/>
      <c r="AJ3718" s="326"/>
      <c r="AK3718" s="157"/>
      <c r="AL3718" s="157"/>
      <c r="AM3718" s="157"/>
      <c r="AN3718" s="320"/>
    </row>
    <row r="3719" spans="1:40" outlineLevel="2">
      <c r="A3719" s="882">
        <f>ROW()</f>
        <v>3719</v>
      </c>
      <c r="B3719" s="453"/>
      <c r="D3719" s="452" t="s">
        <v>302</v>
      </c>
      <c r="H3719" s="458"/>
      <c r="I3719" s="463"/>
      <c r="J3719" s="27"/>
      <c r="K3719" s="27"/>
      <c r="L3719" s="27"/>
      <c r="M3719" s="27"/>
      <c r="N3719" s="313"/>
      <c r="O3719" s="27"/>
      <c r="P3719" s="27"/>
      <c r="Q3719" s="27"/>
      <c r="R3719" s="27"/>
      <c r="S3719" s="27"/>
      <c r="T3719" s="595"/>
      <c r="U3719" s="27"/>
      <c r="V3719" s="27"/>
      <c r="W3719" s="27"/>
      <c r="X3719" s="27"/>
      <c r="Y3719" s="324"/>
      <c r="Z3719" s="157"/>
      <c r="AA3719" s="157"/>
      <c r="AB3719" s="157"/>
      <c r="AC3719" s="157"/>
      <c r="AD3719" s="157"/>
      <c r="AE3719" s="326">
        <f>AE$724</f>
        <v>0</v>
      </c>
      <c r="AF3719" s="157"/>
      <c r="AG3719" s="157"/>
      <c r="AH3719" s="157"/>
      <c r="AI3719" s="320"/>
      <c r="AJ3719" s="326"/>
      <c r="AK3719" s="157"/>
      <c r="AL3719" s="157"/>
      <c r="AM3719" s="157"/>
      <c r="AN3719" s="320"/>
    </row>
    <row r="3720" spans="1:40" outlineLevel="2">
      <c r="A3720" s="882">
        <f>ROW()</f>
        <v>3720</v>
      </c>
      <c r="B3720" s="453"/>
      <c r="D3720" s="452" t="s">
        <v>36</v>
      </c>
      <c r="H3720" s="458"/>
      <c r="I3720" s="463"/>
      <c r="J3720" s="27"/>
      <c r="K3720" s="27"/>
      <c r="L3720" s="27"/>
      <c r="M3720" s="27"/>
      <c r="N3720" s="313"/>
      <c r="O3720" s="27"/>
      <c r="P3720" s="27"/>
      <c r="Q3720" s="27"/>
      <c r="R3720" s="27"/>
      <c r="S3720" s="27"/>
      <c r="T3720" s="595"/>
      <c r="U3720" s="27"/>
      <c r="V3720" s="27"/>
      <c r="W3720" s="27"/>
      <c r="X3720" s="27"/>
      <c r="Y3720" s="324"/>
      <c r="Z3720" s="157"/>
      <c r="AA3720" s="157"/>
      <c r="AB3720" s="157"/>
      <c r="AC3720" s="157"/>
      <c r="AD3720" s="157"/>
      <c r="AE3720" s="326">
        <f>AE$725</f>
        <v>0</v>
      </c>
      <c r="AF3720" s="157"/>
      <c r="AG3720" s="157"/>
      <c r="AH3720" s="157"/>
      <c r="AI3720" s="320"/>
      <c r="AJ3720" s="326"/>
      <c r="AK3720" s="157"/>
      <c r="AL3720" s="157"/>
      <c r="AM3720" s="157"/>
      <c r="AN3720" s="320"/>
    </row>
    <row r="3721" spans="1:40" outlineLevel="2">
      <c r="A3721" s="882">
        <f>ROW()</f>
        <v>3721</v>
      </c>
      <c r="B3721" s="453"/>
      <c r="D3721" s="452" t="s">
        <v>583</v>
      </c>
      <c r="H3721" s="458"/>
      <c r="I3721" s="463"/>
      <c r="J3721" s="27"/>
      <c r="K3721" s="27"/>
      <c r="L3721" s="27"/>
      <c r="M3721" s="27"/>
      <c r="N3721" s="313"/>
      <c r="O3721" s="27"/>
      <c r="P3721" s="27"/>
      <c r="Q3721" s="27"/>
      <c r="R3721" s="27"/>
      <c r="S3721" s="27"/>
      <c r="T3721" s="595"/>
      <c r="U3721" s="27"/>
      <c r="V3721" s="27"/>
      <c r="W3721" s="27"/>
      <c r="X3721" s="27"/>
      <c r="Y3721" s="324"/>
      <c r="Z3721" s="157"/>
      <c r="AA3721" s="157"/>
      <c r="AB3721" s="157"/>
      <c r="AC3721" s="157"/>
      <c r="AD3721" s="157"/>
      <c r="AE3721" s="326">
        <f>AE$726</f>
        <v>0</v>
      </c>
      <c r="AF3721" s="157"/>
      <c r="AG3721" s="157"/>
      <c r="AH3721" s="157"/>
      <c r="AI3721" s="320"/>
      <c r="AJ3721" s="326"/>
      <c r="AK3721" s="157"/>
      <c r="AL3721" s="157"/>
      <c r="AM3721" s="157"/>
      <c r="AN3721" s="320"/>
    </row>
    <row r="3722" spans="1:40" outlineLevel="2">
      <c r="A3722" s="882">
        <f>ROW()</f>
        <v>3722</v>
      </c>
      <c r="B3722" s="453"/>
      <c r="D3722" s="452" t="s">
        <v>81</v>
      </c>
      <c r="H3722" s="458"/>
      <c r="I3722" s="463"/>
      <c r="J3722" s="27"/>
      <c r="K3722" s="27"/>
      <c r="L3722" s="27"/>
      <c r="M3722" s="27"/>
      <c r="N3722" s="313"/>
      <c r="O3722" s="27"/>
      <c r="P3722" s="27"/>
      <c r="Q3722" s="27"/>
      <c r="R3722" s="27"/>
      <c r="S3722" s="27"/>
      <c r="T3722" s="595"/>
      <c r="U3722" s="27"/>
      <c r="V3722" s="27"/>
      <c r="W3722" s="27"/>
      <c r="X3722" s="27"/>
      <c r="Y3722" s="324"/>
      <c r="Z3722" s="157"/>
      <c r="AA3722" s="157"/>
      <c r="AB3722" s="157"/>
      <c r="AC3722" s="157"/>
      <c r="AD3722" s="157"/>
      <c r="AE3722" s="326">
        <f>AE$727</f>
        <v>0</v>
      </c>
      <c r="AF3722" s="157"/>
      <c r="AG3722" s="157"/>
      <c r="AH3722" s="157"/>
      <c r="AI3722" s="320"/>
      <c r="AJ3722" s="326"/>
      <c r="AK3722" s="157"/>
      <c r="AL3722" s="157"/>
      <c r="AM3722" s="157"/>
      <c r="AN3722" s="320"/>
    </row>
    <row r="3723" spans="1:40" outlineLevel="2">
      <c r="A3723" s="882">
        <f>ROW()</f>
        <v>3723</v>
      </c>
      <c r="B3723" s="453"/>
      <c r="D3723" s="452" t="s">
        <v>28</v>
      </c>
      <c r="H3723" s="458"/>
      <c r="I3723" s="463"/>
      <c r="J3723" s="27"/>
      <c r="K3723" s="27"/>
      <c r="L3723" s="27"/>
      <c r="M3723" s="27"/>
      <c r="N3723" s="313"/>
      <c r="O3723" s="27"/>
      <c r="P3723" s="27"/>
      <c r="Q3723" s="27"/>
      <c r="R3723" s="27"/>
      <c r="S3723" s="27"/>
      <c r="T3723" s="595"/>
      <c r="U3723" s="27"/>
      <c r="V3723" s="27"/>
      <c r="W3723" s="27"/>
      <c r="X3723" s="27"/>
      <c r="Y3723" s="324"/>
      <c r="Z3723" s="157"/>
      <c r="AA3723" s="157"/>
      <c r="AB3723" s="157"/>
      <c r="AC3723" s="157"/>
      <c r="AD3723" s="157"/>
      <c r="AE3723" s="326">
        <f>AE$728</f>
        <v>0</v>
      </c>
      <c r="AF3723" s="157"/>
      <c r="AG3723" s="157"/>
      <c r="AH3723" s="157"/>
      <c r="AI3723" s="320"/>
      <c r="AJ3723" s="326"/>
      <c r="AK3723" s="157"/>
      <c r="AL3723" s="157"/>
      <c r="AM3723" s="157"/>
      <c r="AN3723" s="320"/>
    </row>
    <row r="3724" spans="1:40" outlineLevel="2">
      <c r="A3724" s="882">
        <f>ROW()</f>
        <v>3724</v>
      </c>
      <c r="B3724" s="453"/>
      <c r="D3724" s="456" t="s">
        <v>443</v>
      </c>
      <c r="E3724" s="456"/>
      <c r="F3724" s="456"/>
      <c r="G3724" s="456"/>
      <c r="H3724" s="460"/>
      <c r="I3724" s="465"/>
      <c r="J3724" s="159"/>
      <c r="K3724" s="159"/>
      <c r="L3724" s="159"/>
      <c r="M3724" s="159"/>
      <c r="N3724" s="339"/>
      <c r="O3724" s="159"/>
      <c r="P3724" s="159"/>
      <c r="Q3724" s="159"/>
      <c r="R3724" s="159"/>
      <c r="S3724" s="159"/>
      <c r="T3724" s="597"/>
      <c r="U3724" s="159"/>
      <c r="V3724" s="159"/>
      <c r="W3724" s="159"/>
      <c r="X3724" s="159"/>
      <c r="Y3724" s="238"/>
      <c r="Z3724" s="146"/>
      <c r="AA3724" s="146"/>
      <c r="AB3724" s="146"/>
      <c r="AC3724" s="146"/>
      <c r="AD3724" s="146"/>
      <c r="AE3724" s="226">
        <f>AE$729</f>
        <v>0</v>
      </c>
      <c r="AF3724" s="146"/>
      <c r="AG3724" s="146"/>
      <c r="AH3724" s="146"/>
      <c r="AI3724" s="239"/>
      <c r="AJ3724" s="226"/>
      <c r="AK3724" s="146"/>
      <c r="AL3724" s="146"/>
      <c r="AM3724" s="146"/>
      <c r="AN3724" s="239"/>
    </row>
    <row r="3725" spans="1:40" outlineLevel="2">
      <c r="A3725" s="882">
        <f>ROW()</f>
        <v>3725</v>
      </c>
      <c r="B3725" s="453"/>
      <c r="D3725" s="452" t="s">
        <v>24</v>
      </c>
      <c r="F3725" s="454"/>
      <c r="G3725" s="454"/>
      <c r="H3725" s="448"/>
      <c r="I3725" s="449"/>
      <c r="J3725" s="439"/>
      <c r="K3725" s="439"/>
      <c r="L3725" s="439"/>
      <c r="M3725" s="439"/>
      <c r="N3725" s="440"/>
      <c r="O3725" s="439"/>
      <c r="P3725" s="439"/>
      <c r="Q3725" s="439"/>
      <c r="R3725" s="439"/>
      <c r="S3725" s="439"/>
      <c r="T3725" s="443"/>
      <c r="U3725" s="439"/>
      <c r="V3725" s="439"/>
      <c r="W3725" s="439"/>
      <c r="X3725" s="439"/>
      <c r="Y3725" s="443"/>
      <c r="Z3725" s="439"/>
      <c r="AA3725" s="439"/>
      <c r="AB3725" s="439"/>
      <c r="AC3725" s="439"/>
      <c r="AD3725" s="439"/>
      <c r="AE3725" s="326">
        <f>SUM(AE3709:AE3724)</f>
        <v>0</v>
      </c>
      <c r="AF3725" s="439"/>
      <c r="AG3725" s="439"/>
      <c r="AH3725" s="439"/>
      <c r="AI3725" s="440"/>
      <c r="AJ3725" s="326"/>
      <c r="AK3725" s="439"/>
      <c r="AL3725" s="439"/>
      <c r="AM3725" s="439"/>
      <c r="AN3725" s="440"/>
    </row>
    <row r="3726" spans="1:40" outlineLevel="1">
      <c r="A3726" s="732" t="s">
        <v>22</v>
      </c>
      <c r="B3726" s="733"/>
      <c r="C3726" s="881"/>
      <c r="D3726" s="733"/>
      <c r="E3726" s="733"/>
      <c r="F3726" s="733"/>
      <c r="G3726" s="730"/>
      <c r="H3726" s="733"/>
      <c r="I3726" s="730"/>
      <c r="J3726" s="729"/>
      <c r="K3726" s="730"/>
      <c r="L3726" s="730"/>
      <c r="M3726" s="730"/>
      <c r="N3726" s="731"/>
      <c r="O3726" s="730"/>
      <c r="P3726" s="730"/>
      <c r="Q3726" s="730"/>
      <c r="R3726" s="730"/>
      <c r="S3726" s="730"/>
      <c r="T3726" s="729"/>
      <c r="U3726" s="730"/>
      <c r="V3726" s="730"/>
      <c r="W3726" s="730"/>
      <c r="X3726" s="730"/>
      <c r="Y3726" s="729"/>
      <c r="Z3726" s="730"/>
      <c r="AA3726" s="730"/>
      <c r="AB3726" s="730"/>
      <c r="AC3726" s="730"/>
      <c r="AD3726" s="730"/>
      <c r="AE3726" s="729"/>
      <c r="AF3726" s="730"/>
      <c r="AG3726" s="730"/>
      <c r="AH3726" s="730"/>
      <c r="AI3726" s="731"/>
      <c r="AJ3726" s="729"/>
      <c r="AK3726" s="730"/>
      <c r="AL3726" s="730"/>
      <c r="AM3726" s="730"/>
      <c r="AN3726" s="731"/>
    </row>
    <row r="3727" spans="1:40" outlineLevel="2">
      <c r="A3727" s="882">
        <f>ROW()</f>
        <v>3727</v>
      </c>
      <c r="B3727" s="453"/>
      <c r="D3727" s="452" t="s">
        <v>300</v>
      </c>
      <c r="H3727" s="458"/>
      <c r="I3727" s="458"/>
      <c r="J3727" s="459"/>
      <c r="K3727" s="458"/>
      <c r="L3727" s="458"/>
      <c r="M3727" s="458"/>
      <c r="N3727" s="463"/>
      <c r="O3727" s="458"/>
      <c r="P3727" s="458"/>
      <c r="Q3727" s="458"/>
      <c r="R3727" s="458"/>
      <c r="S3727" s="458"/>
      <c r="T3727" s="459"/>
      <c r="U3727" s="458"/>
      <c r="V3727" s="458"/>
      <c r="W3727" s="31"/>
      <c r="X3727" s="439"/>
      <c r="Y3727" s="459"/>
      <c r="Z3727" s="458"/>
      <c r="AA3727" s="439"/>
      <c r="AB3727" s="439"/>
      <c r="AC3727" s="439"/>
      <c r="AD3727" s="439"/>
      <c r="AE3727" s="443">
        <f t="shared" ref="AE3727:AN3727" si="2558">AE3637+AE3655+AE3673+AE3691 + AE3709</f>
        <v>3.7862822400000007</v>
      </c>
      <c r="AF3727" s="439">
        <f t="shared" si="2558"/>
        <v>3.5969681280000008</v>
      </c>
      <c r="AG3727" s="439">
        <f t="shared" si="2558"/>
        <v>3.4076540160000008</v>
      </c>
      <c r="AH3727" s="439">
        <f t="shared" si="2558"/>
        <v>3.2183399040000009</v>
      </c>
      <c r="AI3727" s="440">
        <f t="shared" si="2558"/>
        <v>3.029025792000001</v>
      </c>
      <c r="AJ3727" s="443">
        <f t="shared" si="2558"/>
        <v>2.8397116800000011</v>
      </c>
      <c r="AK3727" s="439">
        <f t="shared" si="2558"/>
        <v>2.6503975680000011</v>
      </c>
      <c r="AL3727" s="439">
        <f t="shared" si="2558"/>
        <v>2.4610834560000012</v>
      </c>
      <c r="AM3727" s="439">
        <f t="shared" si="2558"/>
        <v>2.2717693440000013</v>
      </c>
      <c r="AN3727" s="440">
        <f t="shared" si="2558"/>
        <v>2.0824552320000014</v>
      </c>
    </row>
    <row r="3728" spans="1:40" outlineLevel="2">
      <c r="A3728" s="882">
        <f>ROW()</f>
        <v>3728</v>
      </c>
      <c r="B3728" s="453"/>
      <c r="D3728" s="452" t="s">
        <v>301</v>
      </c>
      <c r="H3728" s="458"/>
      <c r="I3728" s="458"/>
      <c r="J3728" s="459"/>
      <c r="K3728" s="458"/>
      <c r="L3728" s="458"/>
      <c r="M3728" s="458"/>
      <c r="N3728" s="463"/>
      <c r="O3728" s="458"/>
      <c r="P3728" s="458"/>
      <c r="Q3728" s="458"/>
      <c r="R3728" s="458"/>
      <c r="S3728" s="458"/>
      <c r="T3728" s="459"/>
      <c r="U3728" s="458"/>
      <c r="V3728" s="458"/>
      <c r="W3728" s="31"/>
      <c r="X3728" s="439"/>
      <c r="Y3728" s="459"/>
      <c r="Z3728" s="458"/>
      <c r="AA3728" s="439"/>
      <c r="AB3728" s="439"/>
      <c r="AC3728" s="439"/>
      <c r="AD3728" s="439"/>
      <c r="AE3728" s="443">
        <f t="shared" ref="AE3728:AN3728" si="2559">AE3638+AE3656+AE3674+AE3692 + AE3710</f>
        <v>0.59265162000000005</v>
      </c>
      <c r="AF3728" s="439">
        <f t="shared" si="2559"/>
        <v>0.56301903900000005</v>
      </c>
      <c r="AG3728" s="439">
        <f t="shared" si="2559"/>
        <v>0.53338645800000006</v>
      </c>
      <c r="AH3728" s="439">
        <f t="shared" si="2559"/>
        <v>0.50375387700000007</v>
      </c>
      <c r="AI3728" s="440">
        <f t="shared" si="2559"/>
        <v>0.47412129600000008</v>
      </c>
      <c r="AJ3728" s="443">
        <f t="shared" si="2559"/>
        <v>0.44448871500000009</v>
      </c>
      <c r="AK3728" s="439">
        <f t="shared" si="2559"/>
        <v>0.4148561340000001</v>
      </c>
      <c r="AL3728" s="439">
        <f t="shared" si="2559"/>
        <v>0.38522355300000011</v>
      </c>
      <c r="AM3728" s="439">
        <f t="shared" si="2559"/>
        <v>0.35559097200000012</v>
      </c>
      <c r="AN3728" s="440">
        <f t="shared" si="2559"/>
        <v>0.32595839100000013</v>
      </c>
    </row>
    <row r="3729" spans="1:40" outlineLevel="2">
      <c r="A3729" s="882">
        <f>ROW()</f>
        <v>3729</v>
      </c>
      <c r="B3729" s="453"/>
      <c r="D3729" s="452" t="s">
        <v>29</v>
      </c>
      <c r="H3729" s="458"/>
      <c r="I3729" s="458"/>
      <c r="J3729" s="459"/>
      <c r="K3729" s="458"/>
      <c r="L3729" s="458"/>
      <c r="M3729" s="458"/>
      <c r="N3729" s="463"/>
      <c r="O3729" s="458"/>
      <c r="P3729" s="458"/>
      <c r="Q3729" s="458"/>
      <c r="R3729" s="458"/>
      <c r="S3729" s="458"/>
      <c r="T3729" s="459"/>
      <c r="U3729" s="458"/>
      <c r="V3729" s="458"/>
      <c r="W3729" s="31"/>
      <c r="X3729" s="439"/>
      <c r="Y3729" s="459"/>
      <c r="Z3729" s="458"/>
      <c r="AA3729" s="439"/>
      <c r="AB3729" s="439"/>
      <c r="AC3729" s="439"/>
      <c r="AD3729" s="439"/>
      <c r="AE3729" s="443">
        <f t="shared" ref="AE3729:AN3729" si="2560">AE3639+AE3657+AE3675+AE3693 + AE3711</f>
        <v>0</v>
      </c>
      <c r="AF3729" s="439">
        <f t="shared" si="2560"/>
        <v>0</v>
      </c>
      <c r="AG3729" s="439">
        <f t="shared" si="2560"/>
        <v>0</v>
      </c>
      <c r="AH3729" s="439">
        <f t="shared" si="2560"/>
        <v>0</v>
      </c>
      <c r="AI3729" s="440">
        <f t="shared" si="2560"/>
        <v>0</v>
      </c>
      <c r="AJ3729" s="443">
        <f t="shared" si="2560"/>
        <v>0</v>
      </c>
      <c r="AK3729" s="439">
        <f t="shared" si="2560"/>
        <v>0</v>
      </c>
      <c r="AL3729" s="439">
        <f t="shared" si="2560"/>
        <v>0</v>
      </c>
      <c r="AM3729" s="439">
        <f t="shared" si="2560"/>
        <v>0</v>
      </c>
      <c r="AN3729" s="440">
        <f t="shared" si="2560"/>
        <v>0</v>
      </c>
    </row>
    <row r="3730" spans="1:40" outlineLevel="2">
      <c r="A3730" s="882">
        <f>ROW()</f>
        <v>3730</v>
      </c>
      <c r="B3730" s="453"/>
      <c r="D3730" s="452" t="s">
        <v>30</v>
      </c>
      <c r="H3730" s="458"/>
      <c r="I3730" s="458"/>
      <c r="J3730" s="459"/>
      <c r="K3730" s="458"/>
      <c r="L3730" s="458"/>
      <c r="M3730" s="458"/>
      <c r="N3730" s="463"/>
      <c r="O3730" s="458"/>
      <c r="P3730" s="458"/>
      <c r="Q3730" s="458"/>
      <c r="R3730" s="458"/>
      <c r="S3730" s="458"/>
      <c r="T3730" s="459"/>
      <c r="U3730" s="458"/>
      <c r="V3730" s="458"/>
      <c r="W3730" s="31"/>
      <c r="X3730" s="439"/>
      <c r="Y3730" s="459"/>
      <c r="Z3730" s="458"/>
      <c r="AA3730" s="439"/>
      <c r="AB3730" s="439"/>
      <c r="AC3730" s="439"/>
      <c r="AD3730" s="439"/>
      <c r="AE3730" s="443">
        <f t="shared" ref="AE3730:AN3730" si="2561">AE3640+AE3658+AE3676+AE3694 + AE3712</f>
        <v>27.065561590000005</v>
      </c>
      <c r="AF3730" s="439">
        <f t="shared" si="2561"/>
        <v>25.712283510500004</v>
      </c>
      <c r="AG3730" s="439">
        <f t="shared" si="2561"/>
        <v>24.359005431000003</v>
      </c>
      <c r="AH3730" s="439">
        <f t="shared" si="2561"/>
        <v>23.005727351500003</v>
      </c>
      <c r="AI3730" s="440">
        <f t="shared" si="2561"/>
        <v>21.652449272000002</v>
      </c>
      <c r="AJ3730" s="443">
        <f t="shared" si="2561"/>
        <v>20.299171192500001</v>
      </c>
      <c r="AK3730" s="439">
        <f t="shared" si="2561"/>
        <v>18.945893113</v>
      </c>
      <c r="AL3730" s="439">
        <f t="shared" si="2561"/>
        <v>17.5926150335</v>
      </c>
      <c r="AM3730" s="439">
        <f t="shared" si="2561"/>
        <v>16.239336953999999</v>
      </c>
      <c r="AN3730" s="440">
        <f t="shared" si="2561"/>
        <v>14.886058874499998</v>
      </c>
    </row>
    <row r="3731" spans="1:40" outlineLevel="2">
      <c r="A3731" s="882">
        <f>ROW()</f>
        <v>3731</v>
      </c>
      <c r="B3731" s="453"/>
      <c r="D3731" s="452" t="s">
        <v>31</v>
      </c>
      <c r="H3731" s="458"/>
      <c r="I3731" s="458"/>
      <c r="J3731" s="459"/>
      <c r="K3731" s="458"/>
      <c r="L3731" s="458"/>
      <c r="M3731" s="458"/>
      <c r="N3731" s="463"/>
      <c r="O3731" s="458"/>
      <c r="P3731" s="458"/>
      <c r="Q3731" s="458"/>
      <c r="R3731" s="458"/>
      <c r="S3731" s="458"/>
      <c r="T3731" s="459"/>
      <c r="U3731" s="458"/>
      <c r="V3731" s="458"/>
      <c r="W3731" s="31"/>
      <c r="X3731" s="439"/>
      <c r="Y3731" s="459"/>
      <c r="Z3731" s="458"/>
      <c r="AA3731" s="439"/>
      <c r="AB3731" s="439"/>
      <c r="AC3731" s="439"/>
      <c r="AD3731" s="439"/>
      <c r="AE3731" s="443">
        <f t="shared" ref="AE3731:AN3731" si="2562">AE3641+AE3659+AE3677+AE3695 + AE3713</f>
        <v>0</v>
      </c>
      <c r="AF3731" s="439">
        <f t="shared" si="2562"/>
        <v>0</v>
      </c>
      <c r="AG3731" s="439">
        <f t="shared" si="2562"/>
        <v>0</v>
      </c>
      <c r="AH3731" s="439">
        <f t="shared" si="2562"/>
        <v>0</v>
      </c>
      <c r="AI3731" s="440">
        <f t="shared" si="2562"/>
        <v>0</v>
      </c>
      <c r="AJ3731" s="443">
        <f t="shared" si="2562"/>
        <v>0</v>
      </c>
      <c r="AK3731" s="439">
        <f t="shared" si="2562"/>
        <v>0</v>
      </c>
      <c r="AL3731" s="439">
        <f t="shared" si="2562"/>
        <v>0</v>
      </c>
      <c r="AM3731" s="439">
        <f t="shared" si="2562"/>
        <v>0</v>
      </c>
      <c r="AN3731" s="440">
        <f t="shared" si="2562"/>
        <v>0</v>
      </c>
    </row>
    <row r="3732" spans="1:40" outlineLevel="2">
      <c r="A3732" s="882">
        <f>ROW()</f>
        <v>3732</v>
      </c>
      <c r="B3732" s="453"/>
      <c r="D3732" s="452" t="s">
        <v>32</v>
      </c>
      <c r="H3732" s="458"/>
      <c r="I3732" s="458"/>
      <c r="J3732" s="459"/>
      <c r="K3732" s="458"/>
      <c r="L3732" s="458"/>
      <c r="M3732" s="458"/>
      <c r="N3732" s="463"/>
      <c r="O3732" s="458"/>
      <c r="P3732" s="458"/>
      <c r="Q3732" s="458"/>
      <c r="R3732" s="458"/>
      <c r="S3732" s="458"/>
      <c r="T3732" s="459"/>
      <c r="U3732" s="458"/>
      <c r="V3732" s="458"/>
      <c r="W3732" s="31"/>
      <c r="X3732" s="439"/>
      <c r="Y3732" s="459"/>
      <c r="Z3732" s="458"/>
      <c r="AA3732" s="439"/>
      <c r="AB3732" s="439"/>
      <c r="AC3732" s="439"/>
      <c r="AD3732" s="439"/>
      <c r="AE3732" s="443">
        <f t="shared" ref="AE3732:AN3732" si="2563">AE3642+AE3660+AE3678+AE3696 + AE3714</f>
        <v>1.4077962699999997</v>
      </c>
      <c r="AF3732" s="439">
        <f t="shared" si="2563"/>
        <v>1.3374064564999997</v>
      </c>
      <c r="AG3732" s="439">
        <f t="shared" si="2563"/>
        <v>1.2670166429999996</v>
      </c>
      <c r="AH3732" s="439">
        <f t="shared" si="2563"/>
        <v>1.1966268294999995</v>
      </c>
      <c r="AI3732" s="440">
        <f t="shared" si="2563"/>
        <v>1.1262370159999995</v>
      </c>
      <c r="AJ3732" s="443">
        <f t="shared" si="2563"/>
        <v>1.0558472024999994</v>
      </c>
      <c r="AK3732" s="439">
        <f t="shared" si="2563"/>
        <v>0.98545738899999946</v>
      </c>
      <c r="AL3732" s="439">
        <f t="shared" si="2563"/>
        <v>0.91506757549999951</v>
      </c>
      <c r="AM3732" s="439">
        <f t="shared" si="2563"/>
        <v>0.84467776199999955</v>
      </c>
      <c r="AN3732" s="440">
        <f t="shared" si="2563"/>
        <v>0.7742879484999996</v>
      </c>
    </row>
    <row r="3733" spans="1:40" outlineLevel="2">
      <c r="A3733" s="882">
        <f>ROW()</f>
        <v>3733</v>
      </c>
      <c r="B3733" s="453"/>
      <c r="D3733" s="452" t="s">
        <v>33</v>
      </c>
      <c r="H3733" s="458"/>
      <c r="I3733" s="458"/>
      <c r="J3733" s="459"/>
      <c r="K3733" s="458"/>
      <c r="L3733" s="458"/>
      <c r="M3733" s="458"/>
      <c r="N3733" s="463"/>
      <c r="O3733" s="458"/>
      <c r="P3733" s="458"/>
      <c r="Q3733" s="458"/>
      <c r="R3733" s="458"/>
      <c r="S3733" s="458"/>
      <c r="T3733" s="459"/>
      <c r="U3733" s="458"/>
      <c r="V3733" s="458"/>
      <c r="W3733" s="31"/>
      <c r="X3733" s="439"/>
      <c r="Y3733" s="459"/>
      <c r="Z3733" s="458"/>
      <c r="AA3733" s="439"/>
      <c r="AB3733" s="439"/>
      <c r="AC3733" s="439"/>
      <c r="AD3733" s="439"/>
      <c r="AE3733" s="443">
        <f t="shared" ref="AE3733:AN3733" si="2564">AE3643+AE3661+AE3679+AE3697 + AE3715</f>
        <v>7.1696670000000004E-2</v>
      </c>
      <c r="AF3733" s="439">
        <f t="shared" si="2564"/>
        <v>6.8111836500000009E-2</v>
      </c>
      <c r="AG3733" s="439">
        <f t="shared" si="2564"/>
        <v>6.4527003000000013E-2</v>
      </c>
      <c r="AH3733" s="439">
        <f t="shared" si="2564"/>
        <v>6.0942169500000011E-2</v>
      </c>
      <c r="AI3733" s="440">
        <f t="shared" si="2564"/>
        <v>5.7357336000000009E-2</v>
      </c>
      <c r="AJ3733" s="443">
        <f t="shared" si="2564"/>
        <v>5.3772502500000006E-2</v>
      </c>
      <c r="AK3733" s="439">
        <f t="shared" si="2564"/>
        <v>5.0187669000000004E-2</v>
      </c>
      <c r="AL3733" s="439">
        <f t="shared" si="2564"/>
        <v>4.6602835500000002E-2</v>
      </c>
      <c r="AM3733" s="439">
        <f t="shared" si="2564"/>
        <v>4.3018002E-2</v>
      </c>
      <c r="AN3733" s="440">
        <f t="shared" si="2564"/>
        <v>3.9433168499999997E-2</v>
      </c>
    </row>
    <row r="3734" spans="1:40" outlineLevel="2">
      <c r="A3734" s="882">
        <f>ROW()</f>
        <v>3734</v>
      </c>
      <c r="B3734" s="453"/>
      <c r="D3734" s="452" t="s">
        <v>27</v>
      </c>
      <c r="H3734" s="458"/>
      <c r="I3734" s="458"/>
      <c r="J3734" s="459"/>
      <c r="K3734" s="458"/>
      <c r="L3734" s="458"/>
      <c r="M3734" s="458"/>
      <c r="N3734" s="463"/>
      <c r="O3734" s="458"/>
      <c r="P3734" s="458"/>
      <c r="Q3734" s="458"/>
      <c r="R3734" s="458"/>
      <c r="S3734" s="458"/>
      <c r="T3734" s="459"/>
      <c r="U3734" s="458"/>
      <c r="V3734" s="458"/>
      <c r="W3734" s="31"/>
      <c r="X3734" s="439"/>
      <c r="Y3734" s="459"/>
      <c r="Z3734" s="458"/>
      <c r="AA3734" s="439"/>
      <c r="AB3734" s="439"/>
      <c r="AC3734" s="439"/>
      <c r="AD3734" s="439"/>
      <c r="AE3734" s="443">
        <f t="shared" ref="AE3734:AN3734" si="2565">AE3644+AE3662+AE3680+AE3698 + AE3716</f>
        <v>0.33021471999999996</v>
      </c>
      <c r="AF3734" s="439">
        <f t="shared" si="2565"/>
        <v>0.32195935199999998</v>
      </c>
      <c r="AG3734" s="439">
        <f t="shared" si="2565"/>
        <v>0.31370398399999999</v>
      </c>
      <c r="AH3734" s="439">
        <f t="shared" si="2565"/>
        <v>0.30544861600000001</v>
      </c>
      <c r="AI3734" s="440">
        <f t="shared" si="2565"/>
        <v>0.29719324800000002</v>
      </c>
      <c r="AJ3734" s="443">
        <f t="shared" si="2565"/>
        <v>0.28893788000000004</v>
      </c>
      <c r="AK3734" s="439">
        <f t="shared" si="2565"/>
        <v>0.28068251200000005</v>
      </c>
      <c r="AL3734" s="439">
        <f t="shared" si="2565"/>
        <v>0.27242714400000007</v>
      </c>
      <c r="AM3734" s="439">
        <f t="shared" si="2565"/>
        <v>0.26417177600000008</v>
      </c>
      <c r="AN3734" s="440">
        <f t="shared" si="2565"/>
        <v>0.2559164080000001</v>
      </c>
    </row>
    <row r="3735" spans="1:40" outlineLevel="2">
      <c r="A3735" s="882">
        <f>ROW()</f>
        <v>3735</v>
      </c>
      <c r="B3735" s="453"/>
      <c r="D3735" s="452" t="s">
        <v>34</v>
      </c>
      <c r="H3735" s="458"/>
      <c r="I3735" s="458"/>
      <c r="J3735" s="459"/>
      <c r="K3735" s="458"/>
      <c r="L3735" s="458"/>
      <c r="M3735" s="458"/>
      <c r="N3735" s="463"/>
      <c r="O3735" s="458"/>
      <c r="P3735" s="458"/>
      <c r="Q3735" s="458"/>
      <c r="R3735" s="458"/>
      <c r="S3735" s="458"/>
      <c r="T3735" s="459"/>
      <c r="U3735" s="458"/>
      <c r="V3735" s="458"/>
      <c r="W3735" s="31"/>
      <c r="X3735" s="439"/>
      <c r="Y3735" s="459"/>
      <c r="Z3735" s="458"/>
      <c r="AA3735" s="439"/>
      <c r="AB3735" s="439"/>
      <c r="AC3735" s="439"/>
      <c r="AD3735" s="439"/>
      <c r="AE3735" s="443">
        <f t="shared" ref="AE3735:AN3735" si="2566">AE3645+AE3663+AE3681+AE3699 + AE3717</f>
        <v>21.430196469999984</v>
      </c>
      <c r="AF3735" s="439">
        <f t="shared" si="2566"/>
        <v>20.001516705333319</v>
      </c>
      <c r="AG3735" s="439">
        <f t="shared" si="2566"/>
        <v>18.572836940666654</v>
      </c>
      <c r="AH3735" s="439">
        <f t="shared" si="2566"/>
        <v>17.14415717599999</v>
      </c>
      <c r="AI3735" s="440">
        <f t="shared" si="2566"/>
        <v>15.715477411333325</v>
      </c>
      <c r="AJ3735" s="443">
        <f t="shared" si="2566"/>
        <v>14.28679764666666</v>
      </c>
      <c r="AK3735" s="439">
        <f t="shared" si="2566"/>
        <v>12.858117881999993</v>
      </c>
      <c r="AL3735" s="439">
        <f t="shared" si="2566"/>
        <v>11.429438117333326</v>
      </c>
      <c r="AM3735" s="439">
        <f t="shared" si="2566"/>
        <v>10.000758352666661</v>
      </c>
      <c r="AN3735" s="440">
        <f t="shared" si="2566"/>
        <v>8.5720785879999948</v>
      </c>
    </row>
    <row r="3736" spans="1:40" outlineLevel="2">
      <c r="A3736" s="882">
        <f>ROW()</f>
        <v>3736</v>
      </c>
      <c r="B3736" s="453"/>
      <c r="D3736" s="452" t="s">
        <v>35</v>
      </c>
      <c r="H3736" s="458"/>
      <c r="I3736" s="458"/>
      <c r="J3736" s="459"/>
      <c r="K3736" s="458"/>
      <c r="L3736" s="458"/>
      <c r="M3736" s="458"/>
      <c r="N3736" s="463"/>
      <c r="O3736" s="458"/>
      <c r="P3736" s="458"/>
      <c r="Q3736" s="458"/>
      <c r="R3736" s="458"/>
      <c r="S3736" s="458"/>
      <c r="T3736" s="459"/>
      <c r="U3736" s="458"/>
      <c r="V3736" s="458"/>
      <c r="W3736" s="31"/>
      <c r="X3736" s="439"/>
      <c r="Y3736" s="459"/>
      <c r="Z3736" s="458"/>
      <c r="AA3736" s="439"/>
      <c r="AB3736" s="439"/>
      <c r="AC3736" s="439"/>
      <c r="AD3736" s="439"/>
      <c r="AE3736" s="443">
        <f t="shared" ref="AE3736:AN3736" si="2567">AE3646+AE3664+AE3682+AE3700 + AE3718</f>
        <v>0.91113129803294302</v>
      </c>
      <c r="AF3736" s="439">
        <f t="shared" si="2567"/>
        <v>0.82001816822964868</v>
      </c>
      <c r="AG3736" s="439">
        <f t="shared" si="2567"/>
        <v>0.72890503842635435</v>
      </c>
      <c r="AH3736" s="439">
        <f t="shared" si="2567"/>
        <v>0.63779190862306001</v>
      </c>
      <c r="AI3736" s="440">
        <f t="shared" si="2567"/>
        <v>0.54667877881976568</v>
      </c>
      <c r="AJ3736" s="443">
        <f t="shared" si="2567"/>
        <v>0.4555656490164714</v>
      </c>
      <c r="AK3736" s="439">
        <f t="shared" si="2567"/>
        <v>0.36445251921317712</v>
      </c>
      <c r="AL3736" s="439">
        <f t="shared" si="2567"/>
        <v>0.27333938940988284</v>
      </c>
      <c r="AM3736" s="439">
        <f t="shared" si="2567"/>
        <v>0.18222625960658856</v>
      </c>
      <c r="AN3736" s="440">
        <f t="shared" si="2567"/>
        <v>9.1113129803294279E-2</v>
      </c>
    </row>
    <row r="3737" spans="1:40" outlineLevel="2">
      <c r="A3737" s="882">
        <f>ROW()</f>
        <v>3737</v>
      </c>
      <c r="B3737" s="453"/>
      <c r="D3737" s="452" t="s">
        <v>302</v>
      </c>
      <c r="H3737" s="458"/>
      <c r="I3737" s="458"/>
      <c r="J3737" s="459"/>
      <c r="K3737" s="458"/>
      <c r="L3737" s="458"/>
      <c r="M3737" s="458"/>
      <c r="N3737" s="463"/>
      <c r="O3737" s="458"/>
      <c r="P3737" s="458"/>
      <c r="Q3737" s="458"/>
      <c r="R3737" s="458"/>
      <c r="S3737" s="458"/>
      <c r="T3737" s="459"/>
      <c r="U3737" s="458"/>
      <c r="V3737" s="458"/>
      <c r="W3737" s="31"/>
      <c r="X3737" s="439"/>
      <c r="Y3737" s="459"/>
      <c r="Z3737" s="458"/>
      <c r="AA3737" s="439"/>
      <c r="AB3737" s="439"/>
      <c r="AC3737" s="439"/>
      <c r="AD3737" s="439"/>
      <c r="AE3737" s="443">
        <f t="shared" ref="AE3737:AN3737" si="2568">AE3647+AE3665+AE3683+AE3701 + AE3719</f>
        <v>2.2478149880591807</v>
      </c>
      <c r="AF3737" s="439">
        <f t="shared" si="2568"/>
        <v>2.0230334892532627</v>
      </c>
      <c r="AG3737" s="439">
        <f t="shared" si="2568"/>
        <v>1.7982519904473446</v>
      </c>
      <c r="AH3737" s="439">
        <f t="shared" si="2568"/>
        <v>1.5734704916414266</v>
      </c>
      <c r="AI3737" s="440">
        <f t="shared" si="2568"/>
        <v>1.3486889928355086</v>
      </c>
      <c r="AJ3737" s="443">
        <f t="shared" si="2568"/>
        <v>1.1239074940295906</v>
      </c>
      <c r="AK3737" s="439">
        <f t="shared" si="2568"/>
        <v>0.89912599522367243</v>
      </c>
      <c r="AL3737" s="439">
        <f t="shared" si="2568"/>
        <v>0.67434449641775429</v>
      </c>
      <c r="AM3737" s="439">
        <f t="shared" si="2568"/>
        <v>0.44956299761183616</v>
      </c>
      <c r="AN3737" s="440">
        <f t="shared" si="2568"/>
        <v>0.22478149880591808</v>
      </c>
    </row>
    <row r="3738" spans="1:40" outlineLevel="2">
      <c r="A3738" s="882">
        <f>ROW()</f>
        <v>3738</v>
      </c>
      <c r="B3738" s="453"/>
      <c r="D3738" s="452" t="s">
        <v>36</v>
      </c>
      <c r="H3738" s="458"/>
      <c r="I3738" s="458"/>
      <c r="J3738" s="459"/>
      <c r="K3738" s="458"/>
      <c r="L3738" s="458"/>
      <c r="M3738" s="458"/>
      <c r="N3738" s="463"/>
      <c r="O3738" s="458"/>
      <c r="P3738" s="458"/>
      <c r="Q3738" s="458"/>
      <c r="R3738" s="458"/>
      <c r="S3738" s="458"/>
      <c r="T3738" s="459"/>
      <c r="U3738" s="458"/>
      <c r="V3738" s="458"/>
      <c r="W3738" s="31"/>
      <c r="X3738" s="439"/>
      <c r="Y3738" s="459"/>
      <c r="Z3738" s="458"/>
      <c r="AA3738" s="439"/>
      <c r="AB3738" s="439"/>
      <c r="AC3738" s="439"/>
      <c r="AD3738" s="439"/>
      <c r="AE3738" s="443">
        <f t="shared" ref="AE3738:AN3738" si="2569">AE3648+AE3666+AE3684+AE3702 + AE3720</f>
        <v>2.4522776788612557</v>
      </c>
      <c r="AF3738" s="439">
        <f t="shared" si="2569"/>
        <v>1.9618221430890046</v>
      </c>
      <c r="AG3738" s="439">
        <f t="shared" si="2569"/>
        <v>1.4713666073167535</v>
      </c>
      <c r="AH3738" s="439">
        <f t="shared" si="2569"/>
        <v>0.98091107154450241</v>
      </c>
      <c r="AI3738" s="440">
        <f t="shared" si="2569"/>
        <v>0.49045553577225121</v>
      </c>
      <c r="AJ3738" s="443">
        <f t="shared" si="2569"/>
        <v>0</v>
      </c>
      <c r="AK3738" s="439">
        <f t="shared" si="2569"/>
        <v>0</v>
      </c>
      <c r="AL3738" s="439">
        <f t="shared" si="2569"/>
        <v>0</v>
      </c>
      <c r="AM3738" s="439">
        <f t="shared" si="2569"/>
        <v>0</v>
      </c>
      <c r="AN3738" s="440">
        <f t="shared" si="2569"/>
        <v>0</v>
      </c>
    </row>
    <row r="3739" spans="1:40" outlineLevel="2">
      <c r="A3739" s="882">
        <f>ROW()</f>
        <v>3739</v>
      </c>
      <c r="B3739" s="453"/>
      <c r="D3739" s="452" t="s">
        <v>583</v>
      </c>
      <c r="H3739" s="458"/>
      <c r="I3739" s="458"/>
      <c r="J3739" s="459"/>
      <c r="K3739" s="458"/>
      <c r="L3739" s="458"/>
      <c r="M3739" s="458"/>
      <c r="N3739" s="463"/>
      <c r="O3739" s="458"/>
      <c r="P3739" s="458"/>
      <c r="Q3739" s="458"/>
      <c r="R3739" s="458"/>
      <c r="S3739" s="458"/>
      <c r="T3739" s="459"/>
      <c r="U3739" s="458"/>
      <c r="V3739" s="458"/>
      <c r="W3739" s="31"/>
      <c r="X3739" s="439"/>
      <c r="Y3739" s="459"/>
      <c r="Z3739" s="458"/>
      <c r="AA3739" s="439"/>
      <c r="AB3739" s="439"/>
      <c r="AC3739" s="439"/>
      <c r="AD3739" s="439"/>
      <c r="AE3739" s="443">
        <f t="shared" ref="AE3739:AN3739" si="2570">AE3649+AE3667+AE3685+AE3703 + AE3721</f>
        <v>0.70018109999999989</v>
      </c>
      <c r="AF3739" s="439">
        <f t="shared" si="2570"/>
        <v>0.63016298999999987</v>
      </c>
      <c r="AG3739" s="439">
        <f t="shared" si="2570"/>
        <v>0.56014487999999985</v>
      </c>
      <c r="AH3739" s="439">
        <f t="shared" si="2570"/>
        <v>0.49012676999999988</v>
      </c>
      <c r="AI3739" s="440">
        <f t="shared" si="2570"/>
        <v>0.42010865999999991</v>
      </c>
      <c r="AJ3739" s="443">
        <f t="shared" si="2570"/>
        <v>0.35009054999999994</v>
      </c>
      <c r="AK3739" s="439">
        <f t="shared" si="2570"/>
        <v>0.28007243999999998</v>
      </c>
      <c r="AL3739" s="439">
        <f t="shared" si="2570"/>
        <v>0.21005432999999998</v>
      </c>
      <c r="AM3739" s="439">
        <f t="shared" si="2570"/>
        <v>0.14003621999999999</v>
      </c>
      <c r="AN3739" s="440">
        <f t="shared" si="2570"/>
        <v>7.0018109999999995E-2</v>
      </c>
    </row>
    <row r="3740" spans="1:40" outlineLevel="2">
      <c r="A3740" s="882">
        <f>ROW()</f>
        <v>3740</v>
      </c>
      <c r="B3740" s="453"/>
      <c r="D3740" s="452" t="s">
        <v>81</v>
      </c>
      <c r="H3740" s="458"/>
      <c r="I3740" s="458"/>
      <c r="J3740" s="459"/>
      <c r="K3740" s="458"/>
      <c r="L3740" s="458"/>
      <c r="M3740" s="458"/>
      <c r="N3740" s="463"/>
      <c r="O3740" s="458"/>
      <c r="P3740" s="458"/>
      <c r="Q3740" s="458"/>
      <c r="R3740" s="458"/>
      <c r="S3740" s="458"/>
      <c r="T3740" s="459"/>
      <c r="U3740" s="458"/>
      <c r="V3740" s="458"/>
      <c r="W3740" s="31"/>
      <c r="X3740" s="439"/>
      <c r="Y3740" s="459"/>
      <c r="Z3740" s="458"/>
      <c r="AA3740" s="439"/>
      <c r="AB3740" s="439"/>
      <c r="AC3740" s="439"/>
      <c r="AD3740" s="439"/>
      <c r="AE3740" s="443">
        <f t="shared" ref="AE3740:AN3740" si="2571">AE3650+AE3668+AE3686+AE3704 + AE3722</f>
        <v>0</v>
      </c>
      <c r="AF3740" s="439">
        <f t="shared" si="2571"/>
        <v>0</v>
      </c>
      <c r="AG3740" s="439">
        <f t="shared" si="2571"/>
        <v>0</v>
      </c>
      <c r="AH3740" s="439">
        <f t="shared" si="2571"/>
        <v>0</v>
      </c>
      <c r="AI3740" s="440">
        <f t="shared" si="2571"/>
        <v>0</v>
      </c>
      <c r="AJ3740" s="443">
        <f t="shared" si="2571"/>
        <v>0</v>
      </c>
      <c r="AK3740" s="439">
        <f t="shared" si="2571"/>
        <v>0</v>
      </c>
      <c r="AL3740" s="439">
        <f t="shared" si="2571"/>
        <v>0</v>
      </c>
      <c r="AM3740" s="439">
        <f t="shared" si="2571"/>
        <v>0</v>
      </c>
      <c r="AN3740" s="440">
        <f t="shared" si="2571"/>
        <v>0</v>
      </c>
    </row>
    <row r="3741" spans="1:40" outlineLevel="2">
      <c r="A3741" s="882">
        <f>ROW()</f>
        <v>3741</v>
      </c>
      <c r="B3741" s="453"/>
      <c r="D3741" s="452" t="s">
        <v>28</v>
      </c>
      <c r="H3741" s="458"/>
      <c r="I3741" s="458"/>
      <c r="J3741" s="459"/>
      <c r="K3741" s="458"/>
      <c r="L3741" s="458"/>
      <c r="M3741" s="458"/>
      <c r="N3741" s="463"/>
      <c r="O3741" s="458"/>
      <c r="P3741" s="458"/>
      <c r="Q3741" s="458"/>
      <c r="R3741" s="458"/>
      <c r="S3741" s="458"/>
      <c r="T3741" s="459"/>
      <c r="U3741" s="458"/>
      <c r="V3741" s="458"/>
      <c r="W3741" s="31"/>
      <c r="X3741" s="439"/>
      <c r="Y3741" s="459"/>
      <c r="Z3741" s="458"/>
      <c r="AA3741" s="439"/>
      <c r="AB3741" s="439"/>
      <c r="AC3741" s="439"/>
      <c r="AD3741" s="439"/>
      <c r="AE3741" s="443">
        <f t="shared" ref="AE3741:AN3741" si="2572">AE3651+AE3669+AE3687+AE3705 + AE3723</f>
        <v>0</v>
      </c>
      <c r="AF3741" s="439">
        <f t="shared" si="2572"/>
        <v>0</v>
      </c>
      <c r="AG3741" s="439">
        <f t="shared" si="2572"/>
        <v>0</v>
      </c>
      <c r="AH3741" s="439">
        <f t="shared" si="2572"/>
        <v>0</v>
      </c>
      <c r="AI3741" s="440">
        <f t="shared" si="2572"/>
        <v>0</v>
      </c>
      <c r="AJ3741" s="443">
        <f t="shared" si="2572"/>
        <v>0</v>
      </c>
      <c r="AK3741" s="439">
        <f t="shared" si="2572"/>
        <v>0</v>
      </c>
      <c r="AL3741" s="439">
        <f t="shared" si="2572"/>
        <v>0</v>
      </c>
      <c r="AM3741" s="439">
        <f t="shared" si="2572"/>
        <v>0</v>
      </c>
      <c r="AN3741" s="440">
        <f t="shared" si="2572"/>
        <v>0</v>
      </c>
    </row>
    <row r="3742" spans="1:40" outlineLevel="2">
      <c r="A3742" s="882">
        <f>ROW()</f>
        <v>3742</v>
      </c>
      <c r="B3742" s="453"/>
      <c r="D3742" s="456" t="s">
        <v>443</v>
      </c>
      <c r="E3742" s="456"/>
      <c r="F3742" s="456"/>
      <c r="G3742" s="456"/>
      <c r="H3742" s="460"/>
      <c r="I3742" s="460"/>
      <c r="J3742" s="461"/>
      <c r="K3742" s="460"/>
      <c r="L3742" s="460"/>
      <c r="M3742" s="460"/>
      <c r="N3742" s="465"/>
      <c r="O3742" s="460"/>
      <c r="P3742" s="460"/>
      <c r="Q3742" s="460"/>
      <c r="R3742" s="460"/>
      <c r="S3742" s="460"/>
      <c r="T3742" s="461"/>
      <c r="U3742" s="460"/>
      <c r="V3742" s="460"/>
      <c r="W3742" s="57"/>
      <c r="X3742" s="441"/>
      <c r="Y3742" s="461"/>
      <c r="Z3742" s="460"/>
      <c r="AA3742" s="441"/>
      <c r="AB3742" s="441"/>
      <c r="AC3742" s="441"/>
      <c r="AD3742" s="441"/>
      <c r="AE3742" s="462">
        <f t="shared" ref="AE3742:AN3742" si="2573">AE3652+AE3670+AE3688+AE3706 + AE3724</f>
        <v>0</v>
      </c>
      <c r="AF3742" s="441">
        <f t="shared" si="2573"/>
        <v>0</v>
      </c>
      <c r="AG3742" s="441">
        <f t="shared" si="2573"/>
        <v>0</v>
      </c>
      <c r="AH3742" s="441">
        <f t="shared" si="2573"/>
        <v>0</v>
      </c>
      <c r="AI3742" s="442">
        <f t="shared" si="2573"/>
        <v>0</v>
      </c>
      <c r="AJ3742" s="462">
        <f t="shared" si="2573"/>
        <v>0</v>
      </c>
      <c r="AK3742" s="441">
        <f t="shared" si="2573"/>
        <v>0</v>
      </c>
      <c r="AL3742" s="441">
        <f t="shared" si="2573"/>
        <v>0</v>
      </c>
      <c r="AM3742" s="441">
        <f t="shared" si="2573"/>
        <v>0</v>
      </c>
      <c r="AN3742" s="442">
        <f t="shared" si="2573"/>
        <v>0</v>
      </c>
    </row>
    <row r="3743" spans="1:40" outlineLevel="2">
      <c r="A3743" s="887">
        <f>ROW()</f>
        <v>3743</v>
      </c>
      <c r="B3743" s="644"/>
      <c r="C3743" s="770"/>
      <c r="D3743" s="456" t="s">
        <v>24</v>
      </c>
      <c r="E3743" s="456"/>
      <c r="F3743" s="456"/>
      <c r="G3743" s="456"/>
      <c r="H3743" s="460"/>
      <c r="I3743" s="460"/>
      <c r="J3743" s="461"/>
      <c r="K3743" s="460"/>
      <c r="L3743" s="460"/>
      <c r="M3743" s="460"/>
      <c r="N3743" s="465"/>
      <c r="O3743" s="460"/>
      <c r="P3743" s="460"/>
      <c r="Q3743" s="460"/>
      <c r="R3743" s="460"/>
      <c r="S3743" s="460"/>
      <c r="T3743" s="461"/>
      <c r="U3743" s="460"/>
      <c r="V3743" s="460"/>
      <c r="W3743" s="441"/>
      <c r="X3743" s="441"/>
      <c r="Y3743" s="461"/>
      <c r="Z3743" s="460"/>
      <c r="AA3743" s="441"/>
      <c r="AB3743" s="441"/>
      <c r="AC3743" s="441"/>
      <c r="AD3743" s="441"/>
      <c r="AE3743" s="462">
        <f t="shared" ref="AE3743:AN3743" si="2574">SUM(AE3727:AE3742)</f>
        <v>60.995804644953374</v>
      </c>
      <c r="AF3743" s="441">
        <f t="shared" si="2574"/>
        <v>57.036301818405242</v>
      </c>
      <c r="AG3743" s="441">
        <f t="shared" si="2574"/>
        <v>53.07679899185711</v>
      </c>
      <c r="AH3743" s="441">
        <f t="shared" si="2574"/>
        <v>49.117296165308979</v>
      </c>
      <c r="AI3743" s="442">
        <f t="shared" si="2574"/>
        <v>45.157793338760847</v>
      </c>
      <c r="AJ3743" s="462">
        <f t="shared" si="2574"/>
        <v>41.198290512212715</v>
      </c>
      <c r="AK3743" s="441">
        <f t="shared" si="2574"/>
        <v>37.729243221436839</v>
      </c>
      <c r="AL3743" s="441">
        <f t="shared" si="2574"/>
        <v>34.260195930660963</v>
      </c>
      <c r="AM3743" s="441">
        <f t="shared" si="2574"/>
        <v>30.791148639885083</v>
      </c>
      <c r="AN3743" s="442">
        <f t="shared" si="2574"/>
        <v>27.322101349109207</v>
      </c>
    </row>
    <row r="3744" spans="1:40">
      <c r="A3744" s="884" t="s">
        <v>894</v>
      </c>
      <c r="B3744" s="885"/>
      <c r="C3744" s="886"/>
      <c r="D3744" s="885"/>
      <c r="E3744" s="885"/>
      <c r="F3744" s="885"/>
      <c r="G3744" s="25"/>
      <c r="H3744" s="885"/>
      <c r="I3744" s="25"/>
      <c r="J3744" s="323"/>
      <c r="K3744" s="25"/>
      <c r="L3744" s="25"/>
      <c r="M3744" s="25"/>
      <c r="N3744" s="318"/>
      <c r="O3744" s="25"/>
      <c r="P3744" s="25"/>
      <c r="Q3744" s="25"/>
      <c r="R3744" s="25"/>
      <c r="S3744" s="25"/>
      <c r="T3744" s="323"/>
      <c r="U3744" s="25"/>
      <c r="V3744" s="25"/>
      <c r="W3744" s="25"/>
      <c r="X3744" s="25"/>
      <c r="Y3744" s="323"/>
      <c r="Z3744" s="25"/>
      <c r="AA3744" s="25"/>
      <c r="AB3744" s="25"/>
      <c r="AC3744" s="25"/>
      <c r="AD3744" s="25"/>
      <c r="AE3744" s="323"/>
      <c r="AF3744" s="25"/>
      <c r="AG3744" s="25"/>
      <c r="AH3744" s="25"/>
      <c r="AI3744" s="318"/>
      <c r="AJ3744" s="323"/>
      <c r="AK3744" s="25"/>
      <c r="AL3744" s="25"/>
      <c r="AM3744" s="25"/>
      <c r="AN3744" s="318"/>
    </row>
    <row r="3745" spans="1:40" outlineLevel="1">
      <c r="A3745" s="732" t="s">
        <v>26</v>
      </c>
      <c r="B3745" s="733"/>
      <c r="C3745" s="881"/>
      <c r="D3745" s="733"/>
      <c r="E3745" s="733"/>
      <c r="F3745" s="733"/>
      <c r="G3745" s="730"/>
      <c r="H3745" s="733"/>
      <c r="I3745" s="730"/>
      <c r="J3745" s="729"/>
      <c r="K3745" s="730"/>
      <c r="L3745" s="730"/>
      <c r="M3745" s="730"/>
      <c r="N3745" s="731"/>
      <c r="O3745" s="730"/>
      <c r="P3745" s="730"/>
      <c r="Q3745" s="730"/>
      <c r="R3745" s="730"/>
      <c r="S3745" s="730"/>
      <c r="T3745" s="729"/>
      <c r="U3745" s="730"/>
      <c r="V3745" s="730"/>
      <c r="W3745" s="730"/>
      <c r="X3745" s="730"/>
      <c r="Y3745" s="729"/>
      <c r="Z3745" s="730"/>
      <c r="AA3745" s="730"/>
      <c r="AB3745" s="730"/>
      <c r="AC3745" s="730"/>
      <c r="AD3745" s="730"/>
      <c r="AE3745" s="729"/>
      <c r="AF3745" s="730"/>
      <c r="AG3745" s="730"/>
      <c r="AH3745" s="730"/>
      <c r="AI3745" s="731"/>
      <c r="AJ3745" s="729"/>
      <c r="AK3745" s="730"/>
      <c r="AL3745" s="730"/>
      <c r="AM3745" s="730"/>
      <c r="AN3745" s="731"/>
    </row>
    <row r="3746" spans="1:40" outlineLevel="2">
      <c r="A3746" s="882">
        <f>ROW()</f>
        <v>3746</v>
      </c>
      <c r="B3746" s="453"/>
      <c r="D3746" s="452" t="s">
        <v>300</v>
      </c>
      <c r="H3746" s="458"/>
      <c r="I3746" s="458"/>
      <c r="J3746" s="459"/>
      <c r="K3746" s="458"/>
      <c r="L3746" s="458"/>
      <c r="M3746" s="458"/>
      <c r="N3746" s="463"/>
      <c r="O3746" s="458"/>
      <c r="P3746" s="458"/>
      <c r="Q3746" s="458"/>
      <c r="R3746" s="458"/>
      <c r="S3746" s="458"/>
      <c r="T3746" s="459"/>
      <c r="U3746" s="458"/>
      <c r="V3746" s="458"/>
      <c r="W3746" s="458"/>
      <c r="X3746" s="458"/>
      <c r="Y3746" s="459"/>
      <c r="Z3746" s="458"/>
      <c r="AA3746" s="169"/>
      <c r="AB3746" s="169"/>
      <c r="AC3746" s="169"/>
      <c r="AD3746" s="169"/>
      <c r="AE3746" s="641"/>
      <c r="AF3746" s="26"/>
      <c r="AG3746" s="169">
        <f>Input!$AD$58</f>
        <v>20</v>
      </c>
      <c r="AH3746" s="26">
        <f t="shared" ref="AH3746:AH3761" si="2575">(AG3746-AG$9)*(AG3746&gt;AH$9)</f>
        <v>19</v>
      </c>
      <c r="AI3746" s="311">
        <f t="shared" ref="AI3746:AI3761" si="2576">(AH3746-AH$9)*(AH3746&gt;AI$9)</f>
        <v>18</v>
      </c>
      <c r="AJ3746" s="26">
        <f t="shared" ref="AJ3746:AJ3761" si="2577">(AI3746-AI$9)*(AI3746&gt;AJ$9)</f>
        <v>17</v>
      </c>
      <c r="AK3746" s="26">
        <f t="shared" ref="AK3746:AK3761" si="2578">(AJ3746-AJ$9)*(AJ3746&gt;AK$9)</f>
        <v>16</v>
      </c>
      <c r="AL3746" s="26">
        <f t="shared" ref="AL3746:AL3761" si="2579">(AK3746-AK$9)*(AK3746&gt;AL$9)</f>
        <v>15</v>
      </c>
      <c r="AM3746" s="26">
        <f t="shared" ref="AM3746:AM3761" si="2580">(AL3746-AL$9)*(AL3746&gt;AM$9)</f>
        <v>14</v>
      </c>
      <c r="AN3746" s="311">
        <f t="shared" ref="AN3746:AN3761" si="2581">(AM3746-AM$9)*(AM3746&gt;AN$9)</f>
        <v>13</v>
      </c>
    </row>
    <row r="3747" spans="1:40" outlineLevel="2">
      <c r="A3747" s="882">
        <f>ROW()</f>
        <v>3747</v>
      </c>
      <c r="B3747" s="453"/>
      <c r="D3747" s="452" t="s">
        <v>301</v>
      </c>
      <c r="H3747" s="458"/>
      <c r="I3747" s="458"/>
      <c r="J3747" s="459"/>
      <c r="K3747" s="458"/>
      <c r="L3747" s="458"/>
      <c r="M3747" s="458"/>
      <c r="N3747" s="463"/>
      <c r="O3747" s="458"/>
      <c r="P3747" s="458"/>
      <c r="Q3747" s="458"/>
      <c r="R3747" s="458"/>
      <c r="S3747" s="458"/>
      <c r="T3747" s="459"/>
      <c r="U3747" s="458"/>
      <c r="V3747" s="458"/>
      <c r="W3747" s="458"/>
      <c r="X3747" s="458"/>
      <c r="Y3747" s="459"/>
      <c r="Z3747" s="458"/>
      <c r="AA3747" s="169"/>
      <c r="AB3747" s="169"/>
      <c r="AC3747" s="169"/>
      <c r="AD3747" s="169"/>
      <c r="AE3747" s="641"/>
      <c r="AF3747" s="26"/>
      <c r="AG3747" s="169">
        <f>Input!$AD$59</f>
        <v>20</v>
      </c>
      <c r="AH3747" s="26">
        <f t="shared" si="2575"/>
        <v>19</v>
      </c>
      <c r="AI3747" s="311">
        <f t="shared" si="2576"/>
        <v>18</v>
      </c>
      <c r="AJ3747" s="26">
        <f t="shared" si="2577"/>
        <v>17</v>
      </c>
      <c r="AK3747" s="26">
        <f t="shared" si="2578"/>
        <v>16</v>
      </c>
      <c r="AL3747" s="26">
        <f t="shared" si="2579"/>
        <v>15</v>
      </c>
      <c r="AM3747" s="26">
        <f t="shared" si="2580"/>
        <v>14</v>
      </c>
      <c r="AN3747" s="311">
        <f t="shared" si="2581"/>
        <v>13</v>
      </c>
    </row>
    <row r="3748" spans="1:40" outlineLevel="2">
      <c r="A3748" s="882">
        <f>ROW()</f>
        <v>3748</v>
      </c>
      <c r="B3748" s="453"/>
      <c r="D3748" s="452" t="s">
        <v>29</v>
      </c>
      <c r="H3748" s="458"/>
      <c r="I3748" s="458"/>
      <c r="J3748" s="459"/>
      <c r="K3748" s="458"/>
      <c r="L3748" s="458"/>
      <c r="M3748" s="458"/>
      <c r="N3748" s="463"/>
      <c r="O3748" s="458"/>
      <c r="P3748" s="458"/>
      <c r="Q3748" s="458"/>
      <c r="R3748" s="458"/>
      <c r="S3748" s="458"/>
      <c r="T3748" s="459"/>
      <c r="U3748" s="458"/>
      <c r="V3748" s="458"/>
      <c r="W3748" s="458"/>
      <c r="X3748" s="458"/>
      <c r="Y3748" s="459"/>
      <c r="Z3748" s="458"/>
      <c r="AA3748" s="169"/>
      <c r="AB3748" s="169"/>
      <c r="AC3748" s="169"/>
      <c r="AD3748" s="169"/>
      <c r="AE3748" s="641"/>
      <c r="AF3748" s="26"/>
      <c r="AG3748" s="169">
        <f>Input!$AD$60</f>
        <v>20</v>
      </c>
      <c r="AH3748" s="26">
        <f t="shared" si="2575"/>
        <v>19</v>
      </c>
      <c r="AI3748" s="311">
        <f t="shared" si="2576"/>
        <v>18</v>
      </c>
      <c r="AJ3748" s="26">
        <f t="shared" si="2577"/>
        <v>17</v>
      </c>
      <c r="AK3748" s="26">
        <f t="shared" si="2578"/>
        <v>16</v>
      </c>
      <c r="AL3748" s="26">
        <f t="shared" si="2579"/>
        <v>15</v>
      </c>
      <c r="AM3748" s="26">
        <f t="shared" si="2580"/>
        <v>14</v>
      </c>
      <c r="AN3748" s="311">
        <f t="shared" si="2581"/>
        <v>13</v>
      </c>
    </row>
    <row r="3749" spans="1:40" outlineLevel="2">
      <c r="A3749" s="882">
        <f>ROW()</f>
        <v>3749</v>
      </c>
      <c r="B3749" s="453"/>
      <c r="D3749" s="452" t="s">
        <v>30</v>
      </c>
      <c r="H3749" s="458"/>
      <c r="I3749" s="458"/>
      <c r="J3749" s="459"/>
      <c r="K3749" s="458"/>
      <c r="L3749" s="458"/>
      <c r="M3749" s="458"/>
      <c r="N3749" s="463"/>
      <c r="O3749" s="458"/>
      <c r="P3749" s="458"/>
      <c r="Q3749" s="458"/>
      <c r="R3749" s="458"/>
      <c r="S3749" s="458"/>
      <c r="T3749" s="459"/>
      <c r="U3749" s="458"/>
      <c r="V3749" s="458"/>
      <c r="W3749" s="458"/>
      <c r="X3749" s="458"/>
      <c r="Y3749" s="459"/>
      <c r="Z3749" s="458"/>
      <c r="AA3749" s="169"/>
      <c r="AB3749" s="169"/>
      <c r="AC3749" s="169"/>
      <c r="AD3749" s="169"/>
      <c r="AE3749" s="641"/>
      <c r="AF3749" s="26"/>
      <c r="AG3749" s="169">
        <f>Input!$AD$61</f>
        <v>20</v>
      </c>
      <c r="AH3749" s="26">
        <f t="shared" si="2575"/>
        <v>19</v>
      </c>
      <c r="AI3749" s="311">
        <f t="shared" si="2576"/>
        <v>18</v>
      </c>
      <c r="AJ3749" s="26">
        <f t="shared" si="2577"/>
        <v>17</v>
      </c>
      <c r="AK3749" s="26">
        <f t="shared" si="2578"/>
        <v>16</v>
      </c>
      <c r="AL3749" s="26">
        <f t="shared" si="2579"/>
        <v>15</v>
      </c>
      <c r="AM3749" s="26">
        <f t="shared" si="2580"/>
        <v>14</v>
      </c>
      <c r="AN3749" s="311">
        <f t="shared" si="2581"/>
        <v>13</v>
      </c>
    </row>
    <row r="3750" spans="1:40" outlineLevel="2">
      <c r="A3750" s="882">
        <f>ROW()</f>
        <v>3750</v>
      </c>
      <c r="B3750" s="453"/>
      <c r="D3750" s="452" t="s">
        <v>31</v>
      </c>
      <c r="H3750" s="458"/>
      <c r="I3750" s="458"/>
      <c r="J3750" s="459"/>
      <c r="K3750" s="458"/>
      <c r="L3750" s="458"/>
      <c r="M3750" s="458"/>
      <c r="N3750" s="463"/>
      <c r="O3750" s="458"/>
      <c r="P3750" s="458"/>
      <c r="Q3750" s="458"/>
      <c r="R3750" s="458"/>
      <c r="S3750" s="458"/>
      <c r="T3750" s="459"/>
      <c r="U3750" s="458"/>
      <c r="V3750" s="458"/>
      <c r="W3750" s="458"/>
      <c r="X3750" s="458"/>
      <c r="Y3750" s="459"/>
      <c r="Z3750" s="458"/>
      <c r="AA3750" s="169"/>
      <c r="AB3750" s="169"/>
      <c r="AC3750" s="169"/>
      <c r="AD3750" s="169"/>
      <c r="AE3750" s="641"/>
      <c r="AF3750" s="26"/>
      <c r="AG3750" s="169">
        <f>Input!$AD$62</f>
        <v>20</v>
      </c>
      <c r="AH3750" s="26">
        <f t="shared" si="2575"/>
        <v>19</v>
      </c>
      <c r="AI3750" s="311">
        <f t="shared" si="2576"/>
        <v>18</v>
      </c>
      <c r="AJ3750" s="26">
        <f t="shared" si="2577"/>
        <v>17</v>
      </c>
      <c r="AK3750" s="26">
        <f t="shared" si="2578"/>
        <v>16</v>
      </c>
      <c r="AL3750" s="26">
        <f t="shared" si="2579"/>
        <v>15</v>
      </c>
      <c r="AM3750" s="26">
        <f t="shared" si="2580"/>
        <v>14</v>
      </c>
      <c r="AN3750" s="311">
        <f t="shared" si="2581"/>
        <v>13</v>
      </c>
    </row>
    <row r="3751" spans="1:40" outlineLevel="2">
      <c r="A3751" s="882">
        <f>ROW()</f>
        <v>3751</v>
      </c>
      <c r="B3751" s="453"/>
      <c r="D3751" s="452" t="s">
        <v>32</v>
      </c>
      <c r="H3751" s="458"/>
      <c r="I3751" s="458"/>
      <c r="J3751" s="459"/>
      <c r="K3751" s="458"/>
      <c r="L3751" s="458"/>
      <c r="M3751" s="458"/>
      <c r="N3751" s="463"/>
      <c r="O3751" s="458"/>
      <c r="P3751" s="458"/>
      <c r="Q3751" s="458"/>
      <c r="R3751" s="458"/>
      <c r="S3751" s="458"/>
      <c r="T3751" s="459"/>
      <c r="U3751" s="458"/>
      <c r="V3751" s="458"/>
      <c r="W3751" s="458"/>
      <c r="X3751" s="458"/>
      <c r="Y3751" s="459"/>
      <c r="Z3751" s="458"/>
      <c r="AA3751" s="169"/>
      <c r="AB3751" s="169"/>
      <c r="AC3751" s="169"/>
      <c r="AD3751" s="169"/>
      <c r="AE3751" s="641"/>
      <c r="AF3751" s="26"/>
      <c r="AG3751" s="169">
        <f>Input!$AD$63</f>
        <v>20</v>
      </c>
      <c r="AH3751" s="26">
        <f t="shared" si="2575"/>
        <v>19</v>
      </c>
      <c r="AI3751" s="311">
        <f t="shared" si="2576"/>
        <v>18</v>
      </c>
      <c r="AJ3751" s="26">
        <f t="shared" si="2577"/>
        <v>17</v>
      </c>
      <c r="AK3751" s="26">
        <f t="shared" si="2578"/>
        <v>16</v>
      </c>
      <c r="AL3751" s="26">
        <f t="shared" si="2579"/>
        <v>15</v>
      </c>
      <c r="AM3751" s="26">
        <f t="shared" si="2580"/>
        <v>14</v>
      </c>
      <c r="AN3751" s="311">
        <f t="shared" si="2581"/>
        <v>13</v>
      </c>
    </row>
    <row r="3752" spans="1:40" outlineLevel="2">
      <c r="A3752" s="882">
        <f>ROW()</f>
        <v>3752</v>
      </c>
      <c r="B3752" s="453"/>
      <c r="D3752" s="452" t="s">
        <v>33</v>
      </c>
      <c r="H3752" s="458"/>
      <c r="I3752" s="458"/>
      <c r="J3752" s="459"/>
      <c r="K3752" s="458"/>
      <c r="L3752" s="458"/>
      <c r="M3752" s="458"/>
      <c r="N3752" s="463"/>
      <c r="O3752" s="458"/>
      <c r="P3752" s="458"/>
      <c r="Q3752" s="458"/>
      <c r="R3752" s="458"/>
      <c r="S3752" s="458"/>
      <c r="T3752" s="459"/>
      <c r="U3752" s="458"/>
      <c r="V3752" s="458"/>
      <c r="W3752" s="458"/>
      <c r="X3752" s="458"/>
      <c r="Y3752" s="459"/>
      <c r="Z3752" s="458"/>
      <c r="AA3752" s="169"/>
      <c r="AB3752" s="169"/>
      <c r="AC3752" s="169"/>
      <c r="AD3752" s="169"/>
      <c r="AE3752" s="641"/>
      <c r="AF3752" s="26"/>
      <c r="AG3752" s="169">
        <f>Input!$AD$64</f>
        <v>20</v>
      </c>
      <c r="AH3752" s="26">
        <f t="shared" si="2575"/>
        <v>19</v>
      </c>
      <c r="AI3752" s="311">
        <f t="shared" si="2576"/>
        <v>18</v>
      </c>
      <c r="AJ3752" s="26">
        <f t="shared" si="2577"/>
        <v>17</v>
      </c>
      <c r="AK3752" s="26">
        <f t="shared" si="2578"/>
        <v>16</v>
      </c>
      <c r="AL3752" s="26">
        <f t="shared" si="2579"/>
        <v>15</v>
      </c>
      <c r="AM3752" s="26">
        <f t="shared" si="2580"/>
        <v>14</v>
      </c>
      <c r="AN3752" s="311">
        <f t="shared" si="2581"/>
        <v>13</v>
      </c>
    </row>
    <row r="3753" spans="1:40" outlineLevel="2">
      <c r="A3753" s="882">
        <f>ROW()</f>
        <v>3753</v>
      </c>
      <c r="B3753" s="453"/>
      <c r="D3753" s="452" t="s">
        <v>27</v>
      </c>
      <c r="H3753" s="458"/>
      <c r="I3753" s="458"/>
      <c r="J3753" s="459"/>
      <c r="K3753" s="458"/>
      <c r="L3753" s="458"/>
      <c r="M3753" s="458"/>
      <c r="N3753" s="463"/>
      <c r="O3753" s="458"/>
      <c r="P3753" s="458"/>
      <c r="Q3753" s="458"/>
      <c r="R3753" s="458"/>
      <c r="S3753" s="458"/>
      <c r="T3753" s="459"/>
      <c r="U3753" s="458"/>
      <c r="V3753" s="458"/>
      <c r="W3753" s="458"/>
      <c r="X3753" s="458"/>
      <c r="Y3753" s="459"/>
      <c r="Z3753" s="458"/>
      <c r="AA3753" s="169"/>
      <c r="AB3753" s="169"/>
      <c r="AC3753" s="169"/>
      <c r="AD3753" s="169"/>
      <c r="AE3753" s="641"/>
      <c r="AF3753" s="26"/>
      <c r="AG3753" s="169">
        <f>Input!$AD$65</f>
        <v>40</v>
      </c>
      <c r="AH3753" s="26">
        <f t="shared" si="2575"/>
        <v>39</v>
      </c>
      <c r="AI3753" s="311">
        <f t="shared" si="2576"/>
        <v>38</v>
      </c>
      <c r="AJ3753" s="26">
        <f t="shared" si="2577"/>
        <v>37</v>
      </c>
      <c r="AK3753" s="26">
        <f t="shared" si="2578"/>
        <v>36</v>
      </c>
      <c r="AL3753" s="26">
        <f t="shared" si="2579"/>
        <v>35</v>
      </c>
      <c r="AM3753" s="26">
        <f t="shared" si="2580"/>
        <v>34</v>
      </c>
      <c r="AN3753" s="311">
        <f t="shared" si="2581"/>
        <v>33</v>
      </c>
    </row>
    <row r="3754" spans="1:40" outlineLevel="2">
      <c r="A3754" s="882">
        <f>ROW()</f>
        <v>3754</v>
      </c>
      <c r="B3754" s="453"/>
      <c r="D3754" s="452" t="s">
        <v>34</v>
      </c>
      <c r="H3754" s="458"/>
      <c r="I3754" s="458"/>
      <c r="J3754" s="459"/>
      <c r="K3754" s="458"/>
      <c r="L3754" s="458"/>
      <c r="M3754" s="458"/>
      <c r="N3754" s="463"/>
      <c r="O3754" s="458"/>
      <c r="P3754" s="458"/>
      <c r="Q3754" s="458"/>
      <c r="R3754" s="458"/>
      <c r="S3754" s="458"/>
      <c r="T3754" s="459"/>
      <c r="U3754" s="458"/>
      <c r="V3754" s="458"/>
      <c r="W3754" s="458"/>
      <c r="X3754" s="458"/>
      <c r="Y3754" s="459"/>
      <c r="Z3754" s="458"/>
      <c r="AA3754" s="169"/>
      <c r="AB3754" s="169"/>
      <c r="AC3754" s="169"/>
      <c r="AD3754" s="169"/>
      <c r="AE3754" s="641"/>
      <c r="AF3754" s="26"/>
      <c r="AG3754" s="169">
        <f>Input!$AD$66</f>
        <v>15</v>
      </c>
      <c r="AH3754" s="26">
        <f t="shared" si="2575"/>
        <v>14</v>
      </c>
      <c r="AI3754" s="311">
        <f t="shared" si="2576"/>
        <v>13</v>
      </c>
      <c r="AJ3754" s="26">
        <f t="shared" si="2577"/>
        <v>12</v>
      </c>
      <c r="AK3754" s="26">
        <f t="shared" si="2578"/>
        <v>11</v>
      </c>
      <c r="AL3754" s="26">
        <f t="shared" si="2579"/>
        <v>10</v>
      </c>
      <c r="AM3754" s="26">
        <f t="shared" si="2580"/>
        <v>9</v>
      </c>
      <c r="AN3754" s="311">
        <f t="shared" si="2581"/>
        <v>8</v>
      </c>
    </row>
    <row r="3755" spans="1:40" outlineLevel="2">
      <c r="A3755" s="882">
        <f>ROW()</f>
        <v>3755</v>
      </c>
      <c r="B3755" s="453"/>
      <c r="D3755" s="452" t="s">
        <v>35</v>
      </c>
      <c r="H3755" s="458"/>
      <c r="I3755" s="458"/>
      <c r="J3755" s="459"/>
      <c r="K3755" s="458"/>
      <c r="L3755" s="458"/>
      <c r="M3755" s="458"/>
      <c r="N3755" s="463"/>
      <c r="O3755" s="458"/>
      <c r="P3755" s="458"/>
      <c r="Q3755" s="458"/>
      <c r="R3755" s="458"/>
      <c r="S3755" s="458"/>
      <c r="T3755" s="459"/>
      <c r="U3755" s="458"/>
      <c r="V3755" s="458"/>
      <c r="W3755" s="458"/>
      <c r="X3755" s="458"/>
      <c r="Y3755" s="459"/>
      <c r="Z3755" s="458"/>
      <c r="AA3755" s="169"/>
      <c r="AB3755" s="169"/>
      <c r="AC3755" s="169"/>
      <c r="AD3755" s="169"/>
      <c r="AE3755" s="641"/>
      <c r="AF3755" s="26"/>
      <c r="AG3755" s="169">
        <f>Input!$AD$67</f>
        <v>10</v>
      </c>
      <c r="AH3755" s="26">
        <f t="shared" si="2575"/>
        <v>9</v>
      </c>
      <c r="AI3755" s="311">
        <f t="shared" si="2576"/>
        <v>8</v>
      </c>
      <c r="AJ3755" s="26">
        <f t="shared" si="2577"/>
        <v>7</v>
      </c>
      <c r="AK3755" s="26">
        <f t="shared" si="2578"/>
        <v>6</v>
      </c>
      <c r="AL3755" s="26">
        <f t="shared" si="2579"/>
        <v>5</v>
      </c>
      <c r="AM3755" s="26">
        <f t="shared" si="2580"/>
        <v>4</v>
      </c>
      <c r="AN3755" s="311">
        <f t="shared" si="2581"/>
        <v>3</v>
      </c>
    </row>
    <row r="3756" spans="1:40" outlineLevel="2">
      <c r="A3756" s="882">
        <f>ROW()</f>
        <v>3756</v>
      </c>
      <c r="B3756" s="453"/>
      <c r="D3756" s="452" t="s">
        <v>302</v>
      </c>
      <c r="H3756" s="458"/>
      <c r="I3756" s="458"/>
      <c r="J3756" s="459"/>
      <c r="K3756" s="458"/>
      <c r="L3756" s="458"/>
      <c r="M3756" s="458"/>
      <c r="N3756" s="463"/>
      <c r="O3756" s="458"/>
      <c r="P3756" s="458"/>
      <c r="Q3756" s="458"/>
      <c r="R3756" s="458"/>
      <c r="S3756" s="458"/>
      <c r="T3756" s="459"/>
      <c r="U3756" s="458"/>
      <c r="V3756" s="458"/>
      <c r="W3756" s="458"/>
      <c r="X3756" s="458"/>
      <c r="Y3756" s="459"/>
      <c r="Z3756" s="458"/>
      <c r="AA3756" s="169"/>
      <c r="AB3756" s="169"/>
      <c r="AC3756" s="169"/>
      <c r="AD3756" s="169"/>
      <c r="AE3756" s="641"/>
      <c r="AF3756" s="26"/>
      <c r="AG3756" s="169">
        <f>Input!$AD$68</f>
        <v>10</v>
      </c>
      <c r="AH3756" s="26">
        <f t="shared" si="2575"/>
        <v>9</v>
      </c>
      <c r="AI3756" s="311">
        <f t="shared" si="2576"/>
        <v>8</v>
      </c>
      <c r="AJ3756" s="26">
        <f t="shared" si="2577"/>
        <v>7</v>
      </c>
      <c r="AK3756" s="26">
        <f t="shared" si="2578"/>
        <v>6</v>
      </c>
      <c r="AL3756" s="26">
        <f t="shared" si="2579"/>
        <v>5</v>
      </c>
      <c r="AM3756" s="26">
        <f t="shared" si="2580"/>
        <v>4</v>
      </c>
      <c r="AN3756" s="311">
        <f t="shared" si="2581"/>
        <v>3</v>
      </c>
    </row>
    <row r="3757" spans="1:40" outlineLevel="2">
      <c r="A3757" s="882">
        <f>ROW()</f>
        <v>3757</v>
      </c>
      <c r="B3757" s="453"/>
      <c r="D3757" s="452" t="s">
        <v>36</v>
      </c>
      <c r="H3757" s="458"/>
      <c r="I3757" s="458"/>
      <c r="J3757" s="459"/>
      <c r="K3757" s="458"/>
      <c r="L3757" s="458"/>
      <c r="M3757" s="458"/>
      <c r="N3757" s="463"/>
      <c r="O3757" s="458"/>
      <c r="P3757" s="458"/>
      <c r="Q3757" s="458"/>
      <c r="R3757" s="458"/>
      <c r="S3757" s="458"/>
      <c r="T3757" s="459"/>
      <c r="U3757" s="458"/>
      <c r="V3757" s="458"/>
      <c r="W3757" s="458"/>
      <c r="X3757" s="458"/>
      <c r="Y3757" s="459"/>
      <c r="Z3757" s="458"/>
      <c r="AA3757" s="169"/>
      <c r="AB3757" s="169"/>
      <c r="AC3757" s="169"/>
      <c r="AD3757" s="169"/>
      <c r="AE3757" s="641"/>
      <c r="AF3757" s="26"/>
      <c r="AG3757" s="169">
        <f>Input!$AD$69</f>
        <v>5</v>
      </c>
      <c r="AH3757" s="26">
        <f t="shared" si="2575"/>
        <v>4</v>
      </c>
      <c r="AI3757" s="311">
        <f t="shared" si="2576"/>
        <v>3</v>
      </c>
      <c r="AJ3757" s="26">
        <f t="shared" si="2577"/>
        <v>2</v>
      </c>
      <c r="AK3757" s="26">
        <f t="shared" si="2578"/>
        <v>1</v>
      </c>
      <c r="AL3757" s="26">
        <f t="shared" si="2579"/>
        <v>0</v>
      </c>
      <c r="AM3757" s="26">
        <f t="shared" si="2580"/>
        <v>0</v>
      </c>
      <c r="AN3757" s="311">
        <f t="shared" si="2581"/>
        <v>0</v>
      </c>
    </row>
    <row r="3758" spans="1:40" outlineLevel="2">
      <c r="A3758" s="882">
        <f>ROW()</f>
        <v>3758</v>
      </c>
      <c r="B3758" s="453"/>
      <c r="D3758" s="452" t="s">
        <v>583</v>
      </c>
      <c r="H3758" s="458"/>
      <c r="I3758" s="458"/>
      <c r="J3758" s="459"/>
      <c r="K3758" s="458"/>
      <c r="L3758" s="458"/>
      <c r="M3758" s="458"/>
      <c r="N3758" s="463"/>
      <c r="O3758" s="458"/>
      <c r="P3758" s="458"/>
      <c r="Q3758" s="458"/>
      <c r="R3758" s="458"/>
      <c r="S3758" s="458"/>
      <c r="T3758" s="459"/>
      <c r="U3758" s="458"/>
      <c r="V3758" s="458"/>
      <c r="W3758" s="458"/>
      <c r="X3758" s="458"/>
      <c r="Y3758" s="459"/>
      <c r="Z3758" s="458"/>
      <c r="AA3758" s="169"/>
      <c r="AB3758" s="169"/>
      <c r="AC3758" s="169"/>
      <c r="AD3758" s="169"/>
      <c r="AE3758" s="641"/>
      <c r="AF3758" s="26"/>
      <c r="AG3758" s="169">
        <f>Input!$AD$70</f>
        <v>10</v>
      </c>
      <c r="AH3758" s="26">
        <f t="shared" si="2575"/>
        <v>9</v>
      </c>
      <c r="AI3758" s="311">
        <f t="shared" si="2576"/>
        <v>8</v>
      </c>
      <c r="AJ3758" s="26">
        <f t="shared" si="2577"/>
        <v>7</v>
      </c>
      <c r="AK3758" s="26">
        <f t="shared" si="2578"/>
        <v>6</v>
      </c>
      <c r="AL3758" s="26">
        <f t="shared" si="2579"/>
        <v>5</v>
      </c>
      <c r="AM3758" s="26">
        <f t="shared" si="2580"/>
        <v>4</v>
      </c>
      <c r="AN3758" s="311">
        <f t="shared" si="2581"/>
        <v>3</v>
      </c>
    </row>
    <row r="3759" spans="1:40" outlineLevel="2">
      <c r="A3759" s="882">
        <f>ROW()</f>
        <v>3759</v>
      </c>
      <c r="B3759" s="453"/>
      <c r="D3759" s="452" t="s">
        <v>81</v>
      </c>
      <c r="H3759" s="458"/>
      <c r="I3759" s="458"/>
      <c r="J3759" s="459"/>
      <c r="K3759" s="458"/>
      <c r="L3759" s="458"/>
      <c r="M3759" s="458"/>
      <c r="N3759" s="463"/>
      <c r="O3759" s="458"/>
      <c r="P3759" s="458"/>
      <c r="Q3759" s="458"/>
      <c r="R3759" s="458"/>
      <c r="S3759" s="458"/>
      <c r="T3759" s="459"/>
      <c r="U3759" s="458"/>
      <c r="V3759" s="458"/>
      <c r="W3759" s="458"/>
      <c r="X3759" s="458"/>
      <c r="Y3759" s="459"/>
      <c r="Z3759" s="458"/>
      <c r="AA3759" s="169"/>
      <c r="AB3759" s="169"/>
      <c r="AC3759" s="169"/>
      <c r="AD3759" s="169"/>
      <c r="AE3759" s="641"/>
      <c r="AF3759" s="26"/>
      <c r="AG3759" s="169">
        <f>Input!$AD$71</f>
        <v>4</v>
      </c>
      <c r="AH3759" s="26">
        <f t="shared" si="2575"/>
        <v>3</v>
      </c>
      <c r="AI3759" s="311">
        <f t="shared" si="2576"/>
        <v>2</v>
      </c>
      <c r="AJ3759" s="26">
        <f t="shared" si="2577"/>
        <v>1</v>
      </c>
      <c r="AK3759" s="26">
        <f t="shared" si="2578"/>
        <v>0</v>
      </c>
      <c r="AL3759" s="26">
        <f t="shared" si="2579"/>
        <v>0</v>
      </c>
      <c r="AM3759" s="26">
        <f t="shared" si="2580"/>
        <v>0</v>
      </c>
      <c r="AN3759" s="311">
        <f t="shared" si="2581"/>
        <v>0</v>
      </c>
    </row>
    <row r="3760" spans="1:40" outlineLevel="2">
      <c r="A3760" s="882">
        <f>ROW()</f>
        <v>3760</v>
      </c>
      <c r="B3760" s="453"/>
      <c r="D3760" s="452" t="s">
        <v>28</v>
      </c>
      <c r="H3760" s="458"/>
      <c r="I3760" s="458"/>
      <c r="J3760" s="459"/>
      <c r="K3760" s="458"/>
      <c r="L3760" s="458"/>
      <c r="M3760" s="458"/>
      <c r="N3760" s="463"/>
      <c r="O3760" s="458"/>
      <c r="P3760" s="458"/>
      <c r="Q3760" s="458"/>
      <c r="R3760" s="458"/>
      <c r="S3760" s="458"/>
      <c r="T3760" s="459"/>
      <c r="U3760" s="458"/>
      <c r="V3760" s="458"/>
      <c r="W3760" s="458"/>
      <c r="X3760" s="458"/>
      <c r="Y3760" s="459"/>
      <c r="Z3760" s="458"/>
      <c r="AA3760" s="169"/>
      <c r="AB3760" s="169"/>
      <c r="AC3760" s="169"/>
      <c r="AD3760" s="169"/>
      <c r="AE3760" s="641"/>
      <c r="AF3760" s="26"/>
      <c r="AG3760" s="169">
        <f>Input!$AD$72*2</f>
        <v>0</v>
      </c>
      <c r="AH3760" s="26">
        <f t="shared" si="2575"/>
        <v>0</v>
      </c>
      <c r="AI3760" s="311">
        <f t="shared" si="2576"/>
        <v>0</v>
      </c>
      <c r="AJ3760" s="26">
        <f t="shared" si="2577"/>
        <v>0</v>
      </c>
      <c r="AK3760" s="26">
        <f t="shared" si="2578"/>
        <v>0</v>
      </c>
      <c r="AL3760" s="26">
        <f t="shared" si="2579"/>
        <v>0</v>
      </c>
      <c r="AM3760" s="26">
        <f t="shared" si="2580"/>
        <v>0</v>
      </c>
      <c r="AN3760" s="311">
        <f t="shared" si="2581"/>
        <v>0</v>
      </c>
    </row>
    <row r="3761" spans="1:40" outlineLevel="2">
      <c r="A3761" s="882">
        <f>ROW()</f>
        <v>3761</v>
      </c>
      <c r="B3761" s="453"/>
      <c r="D3761" s="456" t="s">
        <v>443</v>
      </c>
      <c r="E3761" s="456"/>
      <c r="F3761" s="456"/>
      <c r="G3761" s="456"/>
      <c r="H3761" s="460"/>
      <c r="I3761" s="460"/>
      <c r="J3761" s="461"/>
      <c r="K3761" s="460"/>
      <c r="L3761" s="460"/>
      <c r="M3761" s="460"/>
      <c r="N3761" s="465"/>
      <c r="O3761" s="460"/>
      <c r="P3761" s="460"/>
      <c r="Q3761" s="460"/>
      <c r="R3761" s="460"/>
      <c r="S3761" s="460"/>
      <c r="T3761" s="461"/>
      <c r="U3761" s="460"/>
      <c r="V3761" s="460"/>
      <c r="W3761" s="460"/>
      <c r="X3761" s="460"/>
      <c r="Y3761" s="461"/>
      <c r="Z3761" s="460"/>
      <c r="AA3761" s="170"/>
      <c r="AB3761" s="170"/>
      <c r="AC3761" s="170"/>
      <c r="AD3761" s="170"/>
      <c r="AE3761" s="642"/>
      <c r="AF3761" s="29"/>
      <c r="AG3761" s="170">
        <f>Input!$AD$73</f>
        <v>5</v>
      </c>
      <c r="AH3761" s="29">
        <f t="shared" si="2575"/>
        <v>4</v>
      </c>
      <c r="AI3761" s="312">
        <f t="shared" si="2576"/>
        <v>3</v>
      </c>
      <c r="AJ3761" s="29">
        <f t="shared" si="2577"/>
        <v>2</v>
      </c>
      <c r="AK3761" s="29">
        <f t="shared" si="2578"/>
        <v>1</v>
      </c>
      <c r="AL3761" s="29">
        <f t="shared" si="2579"/>
        <v>0</v>
      </c>
      <c r="AM3761" s="29">
        <f t="shared" si="2580"/>
        <v>0</v>
      </c>
      <c r="AN3761" s="312">
        <f t="shared" si="2581"/>
        <v>0</v>
      </c>
    </row>
    <row r="3762" spans="1:40" outlineLevel="2">
      <c r="A3762" s="882">
        <f>ROW()</f>
        <v>3762</v>
      </c>
      <c r="B3762" s="453"/>
      <c r="H3762" s="458"/>
      <c r="I3762" s="458"/>
      <c r="J3762" s="459"/>
      <c r="K3762" s="458"/>
      <c r="L3762" s="458"/>
      <c r="M3762" s="458"/>
      <c r="N3762" s="463"/>
      <c r="O3762" s="458"/>
      <c r="P3762" s="458"/>
      <c r="Q3762" s="458"/>
      <c r="R3762" s="458"/>
      <c r="S3762" s="458"/>
      <c r="T3762" s="459"/>
      <c r="U3762" s="439"/>
      <c r="V3762" s="439"/>
      <c r="W3762" s="439"/>
      <c r="X3762" s="439"/>
      <c r="Y3762" s="443"/>
      <c r="Z3762" s="439"/>
      <c r="AA3762" s="439"/>
      <c r="AB3762" s="439"/>
      <c r="AC3762" s="439"/>
      <c r="AD3762" s="439"/>
      <c r="AE3762" s="443"/>
      <c r="AF3762" s="439"/>
      <c r="AG3762" s="439"/>
      <c r="AH3762" s="439"/>
      <c r="AI3762" s="440"/>
      <c r="AJ3762" s="439"/>
      <c r="AK3762" s="439"/>
      <c r="AL3762" s="439"/>
      <c r="AM3762" s="439"/>
      <c r="AN3762" s="440"/>
    </row>
    <row r="3763" spans="1:40" outlineLevel="1">
      <c r="A3763" s="732" t="s">
        <v>20</v>
      </c>
      <c r="B3763" s="733"/>
      <c r="C3763" s="881"/>
      <c r="D3763" s="733"/>
      <c r="E3763" s="733"/>
      <c r="F3763" s="733"/>
      <c r="G3763" s="730"/>
      <c r="H3763" s="733"/>
      <c r="I3763" s="730"/>
      <c r="J3763" s="729"/>
      <c r="K3763" s="730"/>
      <c r="L3763" s="730"/>
      <c r="M3763" s="730"/>
      <c r="N3763" s="731"/>
      <c r="O3763" s="730"/>
      <c r="P3763" s="730"/>
      <c r="Q3763" s="730"/>
      <c r="R3763" s="730"/>
      <c r="S3763" s="730"/>
      <c r="T3763" s="729"/>
      <c r="U3763" s="730"/>
      <c r="V3763" s="730"/>
      <c r="W3763" s="730"/>
      <c r="X3763" s="730"/>
      <c r="Y3763" s="729"/>
      <c r="Z3763" s="730"/>
      <c r="AA3763" s="730"/>
      <c r="AB3763" s="730"/>
      <c r="AC3763" s="730"/>
      <c r="AD3763" s="730"/>
      <c r="AE3763" s="729"/>
      <c r="AF3763" s="730"/>
      <c r="AG3763" s="730"/>
      <c r="AH3763" s="730"/>
      <c r="AI3763" s="731"/>
      <c r="AJ3763" s="730"/>
      <c r="AK3763" s="730"/>
      <c r="AL3763" s="730"/>
      <c r="AM3763" s="730"/>
      <c r="AN3763" s="731"/>
    </row>
    <row r="3764" spans="1:40" outlineLevel="2">
      <c r="A3764" s="882">
        <f>ROW()</f>
        <v>3764</v>
      </c>
      <c r="B3764" s="453"/>
      <c r="D3764" s="452" t="s">
        <v>300</v>
      </c>
      <c r="H3764" s="458"/>
      <c r="I3764" s="458"/>
      <c r="J3764" s="459"/>
      <c r="K3764" s="458"/>
      <c r="L3764" s="458"/>
      <c r="M3764" s="458"/>
      <c r="N3764" s="463"/>
      <c r="O3764" s="458"/>
      <c r="P3764" s="458"/>
      <c r="Q3764" s="458"/>
      <c r="R3764" s="458"/>
      <c r="S3764" s="458"/>
      <c r="T3764" s="459"/>
      <c r="U3764" s="439"/>
      <c r="V3764" s="439"/>
      <c r="W3764" s="439"/>
      <c r="X3764" s="439"/>
      <c r="Y3764" s="443"/>
      <c r="Z3764" s="439"/>
      <c r="AA3764" s="439"/>
      <c r="AB3764" s="439"/>
      <c r="AC3764" s="439"/>
      <c r="AD3764" s="439"/>
      <c r="AE3764" s="443"/>
      <c r="AF3764" s="439">
        <f t="shared" ref="AF3764:AF3775" si="2582">AE3854</f>
        <v>0</v>
      </c>
      <c r="AG3764" s="439">
        <f t="shared" ref="AG3764:AG3775" si="2583">AF3854</f>
        <v>4.21170928</v>
      </c>
      <c r="AH3764" s="439">
        <f t="shared" ref="AH3764:AH3775" si="2584">AG3854</f>
        <v>4.0011238159999998</v>
      </c>
      <c r="AI3764" s="440">
        <f>AH3854</f>
        <v>3.7905383519999996</v>
      </c>
      <c r="AJ3764" s="439">
        <f t="shared" ref="AJ3764:AJ3775" si="2585">AI3854</f>
        <v>3.5799528879999998</v>
      </c>
      <c r="AK3764" s="439">
        <f t="shared" ref="AK3764:AK3775" si="2586">AJ3854</f>
        <v>3.369367424</v>
      </c>
      <c r="AL3764" s="439">
        <f t="shared" ref="AL3764:AL3775" si="2587">AK3854</f>
        <v>3.1587819599999998</v>
      </c>
      <c r="AM3764" s="439">
        <f t="shared" ref="AM3764:AM3775" si="2588">AL3854</f>
        <v>2.948196496</v>
      </c>
      <c r="AN3764" s="440">
        <f>AM3854</f>
        <v>2.7376110320000002</v>
      </c>
    </row>
    <row r="3765" spans="1:40" outlineLevel="2">
      <c r="A3765" s="882">
        <f>ROW()</f>
        <v>3765</v>
      </c>
      <c r="B3765" s="453"/>
      <c r="D3765" s="452" t="s">
        <v>301</v>
      </c>
      <c r="H3765" s="458"/>
      <c r="I3765" s="458"/>
      <c r="J3765" s="459"/>
      <c r="K3765" s="458"/>
      <c r="L3765" s="458"/>
      <c r="M3765" s="458"/>
      <c r="N3765" s="463"/>
      <c r="O3765" s="458"/>
      <c r="P3765" s="458"/>
      <c r="Q3765" s="458"/>
      <c r="R3765" s="458"/>
      <c r="S3765" s="458"/>
      <c r="T3765" s="459"/>
      <c r="U3765" s="439"/>
      <c r="V3765" s="439"/>
      <c r="W3765" s="439"/>
      <c r="X3765" s="439"/>
      <c r="Y3765" s="443"/>
      <c r="Z3765" s="439"/>
      <c r="AA3765" s="439"/>
      <c r="AB3765" s="439"/>
      <c r="AC3765" s="439"/>
      <c r="AD3765" s="439"/>
      <c r="AE3765" s="443"/>
      <c r="AF3765" s="439">
        <f t="shared" si="2582"/>
        <v>0</v>
      </c>
      <c r="AG3765" s="439">
        <f t="shared" si="2583"/>
        <v>-0.16026644000000001</v>
      </c>
      <c r="AH3765" s="439">
        <f t="shared" si="2584"/>
        <v>0</v>
      </c>
      <c r="AI3765" s="440">
        <f>AH3855</f>
        <v>0</v>
      </c>
      <c r="AJ3765" s="439">
        <f t="shared" si="2585"/>
        <v>0</v>
      </c>
      <c r="AK3765" s="439">
        <f t="shared" si="2586"/>
        <v>0</v>
      </c>
      <c r="AL3765" s="439">
        <f t="shared" si="2587"/>
        <v>0</v>
      </c>
      <c r="AM3765" s="439">
        <f t="shared" si="2588"/>
        <v>0</v>
      </c>
      <c r="AN3765" s="440">
        <f>AM3855</f>
        <v>0</v>
      </c>
    </row>
    <row r="3766" spans="1:40" outlineLevel="2">
      <c r="A3766" s="882">
        <f>ROW()</f>
        <v>3766</v>
      </c>
      <c r="B3766" s="453"/>
      <c r="D3766" s="452" t="s">
        <v>29</v>
      </c>
      <c r="H3766" s="458"/>
      <c r="I3766" s="458"/>
      <c r="J3766" s="459"/>
      <c r="K3766" s="458"/>
      <c r="L3766" s="458"/>
      <c r="M3766" s="458"/>
      <c r="N3766" s="463"/>
      <c r="O3766" s="458"/>
      <c r="P3766" s="458"/>
      <c r="Q3766" s="458"/>
      <c r="R3766" s="458"/>
      <c r="S3766" s="458"/>
      <c r="T3766" s="459"/>
      <c r="U3766" s="439"/>
      <c r="V3766" s="439"/>
      <c r="W3766" s="439"/>
      <c r="X3766" s="439"/>
      <c r="Y3766" s="443"/>
      <c r="Z3766" s="439"/>
      <c r="AA3766" s="439"/>
      <c r="AB3766" s="439"/>
      <c r="AC3766" s="439"/>
      <c r="AD3766" s="439"/>
      <c r="AE3766" s="443"/>
      <c r="AF3766" s="439">
        <f t="shared" si="2582"/>
        <v>0</v>
      </c>
      <c r="AG3766" s="439">
        <f t="shared" si="2583"/>
        <v>0</v>
      </c>
      <c r="AH3766" s="439">
        <f t="shared" si="2584"/>
        <v>0</v>
      </c>
      <c r="AI3766" s="440">
        <f t="shared" ref="AI3766:AI3774" si="2589">AH3856</f>
        <v>0</v>
      </c>
      <c r="AJ3766" s="439">
        <f t="shared" si="2585"/>
        <v>0</v>
      </c>
      <c r="AK3766" s="439">
        <f t="shared" si="2586"/>
        <v>0</v>
      </c>
      <c r="AL3766" s="439">
        <f t="shared" si="2587"/>
        <v>0</v>
      </c>
      <c r="AM3766" s="439">
        <f t="shared" si="2588"/>
        <v>0</v>
      </c>
      <c r="AN3766" s="440">
        <f t="shared" ref="AN3766:AN3774" si="2590">AM3856</f>
        <v>0</v>
      </c>
    </row>
    <row r="3767" spans="1:40" outlineLevel="2">
      <c r="A3767" s="882">
        <f>ROW()</f>
        <v>3767</v>
      </c>
      <c r="B3767" s="453"/>
      <c r="D3767" s="452" t="s">
        <v>30</v>
      </c>
      <c r="H3767" s="458"/>
      <c r="I3767" s="458"/>
      <c r="J3767" s="459"/>
      <c r="K3767" s="458"/>
      <c r="L3767" s="458"/>
      <c r="M3767" s="458"/>
      <c r="N3767" s="463"/>
      <c r="O3767" s="458"/>
      <c r="P3767" s="458"/>
      <c r="Q3767" s="458"/>
      <c r="R3767" s="458"/>
      <c r="S3767" s="458"/>
      <c r="T3767" s="459"/>
      <c r="U3767" s="439"/>
      <c r="V3767" s="439"/>
      <c r="W3767" s="439"/>
      <c r="X3767" s="439"/>
      <c r="Y3767" s="443"/>
      <c r="Z3767" s="439"/>
      <c r="AA3767" s="439"/>
      <c r="AB3767" s="439"/>
      <c r="AC3767" s="439"/>
      <c r="AD3767" s="439"/>
      <c r="AE3767" s="443"/>
      <c r="AF3767" s="439">
        <f t="shared" si="2582"/>
        <v>0</v>
      </c>
      <c r="AG3767" s="439">
        <f t="shared" si="2583"/>
        <v>33.315647099999993</v>
      </c>
      <c r="AH3767" s="439">
        <f t="shared" si="2584"/>
        <v>31.649864744999991</v>
      </c>
      <c r="AI3767" s="440">
        <f t="shared" si="2589"/>
        <v>29.98408238999999</v>
      </c>
      <c r="AJ3767" s="439">
        <f t="shared" si="2585"/>
        <v>28.318300034999989</v>
      </c>
      <c r="AK3767" s="439">
        <f t="shared" si="2586"/>
        <v>26.652517679999988</v>
      </c>
      <c r="AL3767" s="439">
        <f t="shared" si="2587"/>
        <v>24.986735324999991</v>
      </c>
      <c r="AM3767" s="439">
        <f t="shared" si="2588"/>
        <v>23.32095296999999</v>
      </c>
      <c r="AN3767" s="440">
        <f t="shared" si="2590"/>
        <v>21.655170614999989</v>
      </c>
    </row>
    <row r="3768" spans="1:40" outlineLevel="2">
      <c r="A3768" s="882">
        <f>ROW()</f>
        <v>3768</v>
      </c>
      <c r="B3768" s="453"/>
      <c r="D3768" s="452" t="s">
        <v>31</v>
      </c>
      <c r="H3768" s="458"/>
      <c r="I3768" s="458"/>
      <c r="J3768" s="459"/>
      <c r="K3768" s="458"/>
      <c r="L3768" s="458"/>
      <c r="M3768" s="458"/>
      <c r="N3768" s="463"/>
      <c r="O3768" s="458"/>
      <c r="P3768" s="458"/>
      <c r="Q3768" s="458"/>
      <c r="R3768" s="458"/>
      <c r="S3768" s="458"/>
      <c r="T3768" s="459"/>
      <c r="U3768" s="439"/>
      <c r="V3768" s="439"/>
      <c r="W3768" s="439"/>
      <c r="X3768" s="439"/>
      <c r="Y3768" s="443"/>
      <c r="Z3768" s="439"/>
      <c r="AA3768" s="439"/>
      <c r="AB3768" s="439"/>
      <c r="AC3768" s="439"/>
      <c r="AD3768" s="439"/>
      <c r="AE3768" s="443"/>
      <c r="AF3768" s="439">
        <f t="shared" si="2582"/>
        <v>0</v>
      </c>
      <c r="AG3768" s="439">
        <f t="shared" si="2583"/>
        <v>0</v>
      </c>
      <c r="AH3768" s="439">
        <f t="shared" si="2584"/>
        <v>0</v>
      </c>
      <c r="AI3768" s="440">
        <f t="shared" si="2589"/>
        <v>0</v>
      </c>
      <c r="AJ3768" s="439">
        <f t="shared" si="2585"/>
        <v>0</v>
      </c>
      <c r="AK3768" s="439">
        <f t="shared" si="2586"/>
        <v>0</v>
      </c>
      <c r="AL3768" s="439">
        <f t="shared" si="2587"/>
        <v>0</v>
      </c>
      <c r="AM3768" s="439">
        <f t="shared" si="2588"/>
        <v>0</v>
      </c>
      <c r="AN3768" s="440">
        <f t="shared" si="2590"/>
        <v>0</v>
      </c>
    </row>
    <row r="3769" spans="1:40" outlineLevel="2">
      <c r="A3769" s="882">
        <f>ROW()</f>
        <v>3769</v>
      </c>
      <c r="B3769" s="453"/>
      <c r="D3769" s="452" t="s">
        <v>32</v>
      </c>
      <c r="H3769" s="458"/>
      <c r="I3769" s="458"/>
      <c r="J3769" s="459"/>
      <c r="K3769" s="458"/>
      <c r="L3769" s="458"/>
      <c r="M3769" s="458"/>
      <c r="N3769" s="463"/>
      <c r="O3769" s="458"/>
      <c r="P3769" s="458"/>
      <c r="Q3769" s="458"/>
      <c r="R3769" s="458"/>
      <c r="S3769" s="458"/>
      <c r="T3769" s="459"/>
      <c r="U3769" s="439"/>
      <c r="V3769" s="439"/>
      <c r="W3769" s="439"/>
      <c r="X3769" s="439"/>
      <c r="Y3769" s="443"/>
      <c r="Z3769" s="439"/>
      <c r="AA3769" s="439"/>
      <c r="AB3769" s="439"/>
      <c r="AC3769" s="439"/>
      <c r="AD3769" s="439"/>
      <c r="AE3769" s="443"/>
      <c r="AF3769" s="439">
        <f t="shared" si="2582"/>
        <v>0</v>
      </c>
      <c r="AG3769" s="439">
        <f t="shared" si="2583"/>
        <v>1.0855371700000001</v>
      </c>
      <c r="AH3769" s="439">
        <f t="shared" si="2584"/>
        <v>1.0312603115000001</v>
      </c>
      <c r="AI3769" s="440">
        <f t="shared" si="2589"/>
        <v>0.97698345300000011</v>
      </c>
      <c r="AJ3769" s="439">
        <f t="shared" si="2585"/>
        <v>0.92270659450000014</v>
      </c>
      <c r="AK3769" s="439">
        <f t="shared" si="2586"/>
        <v>0.86842973600000017</v>
      </c>
      <c r="AL3769" s="439">
        <f t="shared" si="2587"/>
        <v>0.8141528775000002</v>
      </c>
      <c r="AM3769" s="439">
        <f t="shared" si="2588"/>
        <v>0.75987601900000024</v>
      </c>
      <c r="AN3769" s="440">
        <f t="shared" si="2590"/>
        <v>0.70559916050000027</v>
      </c>
    </row>
    <row r="3770" spans="1:40" outlineLevel="2">
      <c r="A3770" s="882">
        <f>ROW()</f>
        <v>3770</v>
      </c>
      <c r="B3770" s="453"/>
      <c r="D3770" s="452" t="s">
        <v>33</v>
      </c>
      <c r="H3770" s="458"/>
      <c r="I3770" s="458"/>
      <c r="J3770" s="459"/>
      <c r="K3770" s="458"/>
      <c r="L3770" s="458"/>
      <c r="M3770" s="458"/>
      <c r="N3770" s="463"/>
      <c r="O3770" s="458"/>
      <c r="P3770" s="458"/>
      <c r="Q3770" s="458"/>
      <c r="R3770" s="458"/>
      <c r="S3770" s="458"/>
      <c r="T3770" s="459"/>
      <c r="U3770" s="439"/>
      <c r="V3770" s="439"/>
      <c r="W3770" s="439"/>
      <c r="X3770" s="439"/>
      <c r="Y3770" s="443"/>
      <c r="Z3770" s="439"/>
      <c r="AA3770" s="439"/>
      <c r="AB3770" s="439"/>
      <c r="AC3770" s="439"/>
      <c r="AD3770" s="439"/>
      <c r="AE3770" s="443"/>
      <c r="AF3770" s="439">
        <f t="shared" si="2582"/>
        <v>0</v>
      </c>
      <c r="AG3770" s="439">
        <f t="shared" si="2583"/>
        <v>0</v>
      </c>
      <c r="AH3770" s="439">
        <f t="shared" si="2584"/>
        <v>0</v>
      </c>
      <c r="AI3770" s="440">
        <f t="shared" si="2589"/>
        <v>0</v>
      </c>
      <c r="AJ3770" s="439">
        <f t="shared" si="2585"/>
        <v>0</v>
      </c>
      <c r="AK3770" s="439">
        <f t="shared" si="2586"/>
        <v>0</v>
      </c>
      <c r="AL3770" s="439">
        <f t="shared" si="2587"/>
        <v>0</v>
      </c>
      <c r="AM3770" s="439">
        <f t="shared" si="2588"/>
        <v>0</v>
      </c>
      <c r="AN3770" s="440">
        <f t="shared" si="2590"/>
        <v>0</v>
      </c>
    </row>
    <row r="3771" spans="1:40" outlineLevel="2">
      <c r="A3771" s="882">
        <f>ROW()</f>
        <v>3771</v>
      </c>
      <c r="B3771" s="453"/>
      <c r="D3771" s="452" t="s">
        <v>27</v>
      </c>
      <c r="H3771" s="458"/>
      <c r="I3771" s="458"/>
      <c r="J3771" s="459"/>
      <c r="K3771" s="458"/>
      <c r="L3771" s="458"/>
      <c r="M3771" s="458"/>
      <c r="N3771" s="463"/>
      <c r="O3771" s="458"/>
      <c r="P3771" s="458"/>
      <c r="Q3771" s="458"/>
      <c r="R3771" s="458"/>
      <c r="S3771" s="458"/>
      <c r="T3771" s="459"/>
      <c r="U3771" s="439"/>
      <c r="V3771" s="439"/>
      <c r="W3771" s="439"/>
      <c r="X3771" s="439"/>
      <c r="Y3771" s="443"/>
      <c r="Z3771" s="439"/>
      <c r="AA3771" s="439"/>
      <c r="AB3771" s="439"/>
      <c r="AC3771" s="439"/>
      <c r="AD3771" s="439"/>
      <c r="AE3771" s="443"/>
      <c r="AF3771" s="439">
        <f t="shared" si="2582"/>
        <v>0</v>
      </c>
      <c r="AG3771" s="439">
        <f t="shared" si="2583"/>
        <v>0.29718318999999999</v>
      </c>
      <c r="AH3771" s="439">
        <f t="shared" si="2584"/>
        <v>0.28975361024999996</v>
      </c>
      <c r="AI3771" s="440">
        <f t="shared" si="2589"/>
        <v>0.28232403049999993</v>
      </c>
      <c r="AJ3771" s="439">
        <f t="shared" si="2585"/>
        <v>0.27489445074999996</v>
      </c>
      <c r="AK3771" s="439">
        <f t="shared" si="2586"/>
        <v>0.26746487099999994</v>
      </c>
      <c r="AL3771" s="439">
        <f t="shared" si="2587"/>
        <v>0.26003529124999991</v>
      </c>
      <c r="AM3771" s="439">
        <f t="shared" si="2588"/>
        <v>0.25260571149999994</v>
      </c>
      <c r="AN3771" s="440">
        <f t="shared" si="2590"/>
        <v>0.24517613174999994</v>
      </c>
    </row>
    <row r="3772" spans="1:40" outlineLevel="2">
      <c r="A3772" s="882">
        <f>ROW()</f>
        <v>3772</v>
      </c>
      <c r="B3772" s="453"/>
      <c r="D3772" s="452" t="s">
        <v>34</v>
      </c>
      <c r="H3772" s="458"/>
      <c r="I3772" s="458"/>
      <c r="J3772" s="459"/>
      <c r="K3772" s="458"/>
      <c r="L3772" s="458"/>
      <c r="M3772" s="458"/>
      <c r="N3772" s="463"/>
      <c r="O3772" s="458"/>
      <c r="P3772" s="458"/>
      <c r="Q3772" s="458"/>
      <c r="R3772" s="458"/>
      <c r="S3772" s="458"/>
      <c r="T3772" s="459"/>
      <c r="U3772" s="439"/>
      <c r="V3772" s="439"/>
      <c r="W3772" s="439"/>
      <c r="X3772" s="439"/>
      <c r="Y3772" s="443"/>
      <c r="Z3772" s="439"/>
      <c r="AA3772" s="439"/>
      <c r="AB3772" s="439"/>
      <c r="AC3772" s="439"/>
      <c r="AD3772" s="439"/>
      <c r="AE3772" s="443"/>
      <c r="AF3772" s="439">
        <f t="shared" si="2582"/>
        <v>0</v>
      </c>
      <c r="AG3772" s="439">
        <f t="shared" si="2583"/>
        <v>24.522193459999961</v>
      </c>
      <c r="AH3772" s="439">
        <f t="shared" si="2584"/>
        <v>22.887380562666632</v>
      </c>
      <c r="AI3772" s="440">
        <f t="shared" si="2589"/>
        <v>21.252567665333302</v>
      </c>
      <c r="AJ3772" s="439">
        <f t="shared" si="2585"/>
        <v>19.617754767999973</v>
      </c>
      <c r="AK3772" s="439">
        <f t="shared" si="2586"/>
        <v>17.982941870666643</v>
      </c>
      <c r="AL3772" s="439">
        <f t="shared" si="2587"/>
        <v>16.348128973333313</v>
      </c>
      <c r="AM3772" s="439">
        <f t="shared" si="2588"/>
        <v>14.713316075999982</v>
      </c>
      <c r="AN3772" s="440">
        <f t="shared" si="2590"/>
        <v>13.078503178666651</v>
      </c>
    </row>
    <row r="3773" spans="1:40" outlineLevel="2">
      <c r="A3773" s="882">
        <f>ROW()</f>
        <v>3773</v>
      </c>
      <c r="B3773" s="453"/>
      <c r="D3773" s="452" t="s">
        <v>35</v>
      </c>
      <c r="H3773" s="458"/>
      <c r="I3773" s="458"/>
      <c r="J3773" s="459"/>
      <c r="K3773" s="458"/>
      <c r="L3773" s="458"/>
      <c r="M3773" s="458"/>
      <c r="N3773" s="463"/>
      <c r="O3773" s="458"/>
      <c r="P3773" s="458"/>
      <c r="Q3773" s="458"/>
      <c r="R3773" s="458"/>
      <c r="S3773" s="458"/>
      <c r="T3773" s="459"/>
      <c r="U3773" s="439"/>
      <c r="V3773" s="439"/>
      <c r="W3773" s="439"/>
      <c r="X3773" s="439"/>
      <c r="Y3773" s="443"/>
      <c r="Z3773" s="439"/>
      <c r="AA3773" s="439"/>
      <c r="AB3773" s="439"/>
      <c r="AC3773" s="439"/>
      <c r="AD3773" s="439"/>
      <c r="AE3773" s="443"/>
      <c r="AF3773" s="439">
        <f t="shared" si="2582"/>
        <v>0</v>
      </c>
      <c r="AG3773" s="439">
        <f t="shared" si="2583"/>
        <v>0.71815435770274372</v>
      </c>
      <c r="AH3773" s="439">
        <f t="shared" si="2584"/>
        <v>0.64633892193246933</v>
      </c>
      <c r="AI3773" s="440">
        <f t="shared" si="2589"/>
        <v>0.57452348616219495</v>
      </c>
      <c r="AJ3773" s="439">
        <f t="shared" si="2585"/>
        <v>0.50270805039192057</v>
      </c>
      <c r="AK3773" s="439">
        <f t="shared" si="2586"/>
        <v>0.43089261462164619</v>
      </c>
      <c r="AL3773" s="439">
        <f t="shared" si="2587"/>
        <v>0.3590771788513718</v>
      </c>
      <c r="AM3773" s="439">
        <f t="shared" si="2588"/>
        <v>0.28726174308109742</v>
      </c>
      <c r="AN3773" s="440">
        <f t="shared" si="2590"/>
        <v>0.21544630731082307</v>
      </c>
    </row>
    <row r="3774" spans="1:40" outlineLevel="2">
      <c r="A3774" s="882">
        <f>ROW()</f>
        <v>3774</v>
      </c>
      <c r="B3774" s="453"/>
      <c r="D3774" s="452" t="s">
        <v>302</v>
      </c>
      <c r="H3774" s="458"/>
      <c r="I3774" s="458"/>
      <c r="J3774" s="459"/>
      <c r="K3774" s="458"/>
      <c r="L3774" s="458"/>
      <c r="M3774" s="458"/>
      <c r="N3774" s="463"/>
      <c r="O3774" s="458"/>
      <c r="P3774" s="458"/>
      <c r="Q3774" s="458"/>
      <c r="R3774" s="458"/>
      <c r="S3774" s="458"/>
      <c r="T3774" s="459"/>
      <c r="U3774" s="439"/>
      <c r="V3774" s="439"/>
      <c r="W3774" s="439"/>
      <c r="X3774" s="439"/>
      <c r="Y3774" s="443"/>
      <c r="Z3774" s="439"/>
      <c r="AA3774" s="439"/>
      <c r="AB3774" s="439"/>
      <c r="AC3774" s="439"/>
      <c r="AD3774" s="439"/>
      <c r="AE3774" s="443"/>
      <c r="AF3774" s="439">
        <f t="shared" si="2582"/>
        <v>0</v>
      </c>
      <c r="AG3774" s="439">
        <f t="shared" si="2583"/>
        <v>1.7819392861861723</v>
      </c>
      <c r="AH3774" s="439">
        <f t="shared" si="2584"/>
        <v>1.6037453575675551</v>
      </c>
      <c r="AI3774" s="440">
        <f t="shared" si="2589"/>
        <v>1.4255514289489379</v>
      </c>
      <c r="AJ3774" s="439">
        <f t="shared" si="2585"/>
        <v>1.2473575003303208</v>
      </c>
      <c r="AK3774" s="439">
        <f t="shared" si="2586"/>
        <v>1.0691635717117036</v>
      </c>
      <c r="AL3774" s="439">
        <f t="shared" si="2587"/>
        <v>0.89096964309308635</v>
      </c>
      <c r="AM3774" s="439">
        <f t="shared" si="2588"/>
        <v>0.71277571447446908</v>
      </c>
      <c r="AN3774" s="440">
        <f t="shared" si="2590"/>
        <v>0.53458178585585181</v>
      </c>
    </row>
    <row r="3775" spans="1:40" outlineLevel="2">
      <c r="A3775" s="882">
        <f>ROW()</f>
        <v>3775</v>
      </c>
      <c r="B3775" s="453"/>
      <c r="D3775" s="452" t="s">
        <v>36</v>
      </c>
      <c r="H3775" s="458"/>
      <c r="I3775" s="458"/>
      <c r="J3775" s="459"/>
      <c r="K3775" s="458"/>
      <c r="L3775" s="458"/>
      <c r="M3775" s="458"/>
      <c r="N3775" s="463"/>
      <c r="O3775" s="458"/>
      <c r="P3775" s="458"/>
      <c r="Q3775" s="458"/>
      <c r="R3775" s="458"/>
      <c r="S3775" s="458"/>
      <c r="T3775" s="459"/>
      <c r="U3775" s="439"/>
      <c r="V3775" s="439"/>
      <c r="W3775" s="439"/>
      <c r="X3775" s="439"/>
      <c r="Y3775" s="443"/>
      <c r="Z3775" s="439"/>
      <c r="AA3775" s="439"/>
      <c r="AB3775" s="439"/>
      <c r="AC3775" s="439"/>
      <c r="AD3775" s="439"/>
      <c r="AE3775" s="443"/>
      <c r="AF3775" s="439">
        <f t="shared" si="2582"/>
        <v>0</v>
      </c>
      <c r="AG3775" s="439">
        <f t="shared" si="2583"/>
        <v>7.2912017115771697</v>
      </c>
      <c r="AH3775" s="439">
        <f t="shared" si="2584"/>
        <v>5.8329613692617359</v>
      </c>
      <c r="AI3775" s="440">
        <f>AH3865</f>
        <v>4.3747210269463022</v>
      </c>
      <c r="AJ3775" s="439">
        <f t="shared" si="2585"/>
        <v>2.9164806846308684</v>
      </c>
      <c r="AK3775" s="439">
        <f t="shared" si="2586"/>
        <v>1.4582403423154342</v>
      </c>
      <c r="AL3775" s="439">
        <f t="shared" si="2587"/>
        <v>0</v>
      </c>
      <c r="AM3775" s="439">
        <f t="shared" si="2588"/>
        <v>0</v>
      </c>
      <c r="AN3775" s="440">
        <f>AM3865</f>
        <v>0</v>
      </c>
    </row>
    <row r="3776" spans="1:40" outlineLevel="2">
      <c r="A3776" s="882">
        <f>ROW()</f>
        <v>3776</v>
      </c>
      <c r="B3776" s="453"/>
      <c r="D3776" s="452" t="s">
        <v>583</v>
      </c>
      <c r="H3776" s="458"/>
      <c r="I3776" s="458"/>
      <c r="J3776" s="459"/>
      <c r="K3776" s="458"/>
      <c r="L3776" s="458"/>
      <c r="M3776" s="458"/>
      <c r="N3776" s="463"/>
      <c r="O3776" s="458"/>
      <c r="P3776" s="458"/>
      <c r="Q3776" s="458"/>
      <c r="R3776" s="458"/>
      <c r="S3776" s="458"/>
      <c r="T3776" s="459"/>
      <c r="U3776" s="439"/>
      <c r="V3776" s="439"/>
      <c r="W3776" s="439"/>
      <c r="X3776" s="439"/>
      <c r="Y3776" s="443"/>
      <c r="Z3776" s="439"/>
      <c r="AA3776" s="439"/>
      <c r="AB3776" s="439"/>
      <c r="AC3776" s="439"/>
      <c r="AD3776" s="439"/>
      <c r="AE3776" s="443"/>
      <c r="AF3776" s="439">
        <f t="shared" ref="AF3776:AI3779" si="2591">AE3866</f>
        <v>0</v>
      </c>
      <c r="AG3776" s="439">
        <f t="shared" si="2591"/>
        <v>0.94632829000000007</v>
      </c>
      <c r="AH3776" s="439">
        <f t="shared" si="2591"/>
        <v>0.85169546100000004</v>
      </c>
      <c r="AI3776" s="440">
        <f t="shared" si="2591"/>
        <v>0.75706263200000001</v>
      </c>
      <c r="AJ3776" s="439">
        <f t="shared" ref="AJ3776:AM3779" si="2592">AI3866</f>
        <v>0.66242980299999998</v>
      </c>
      <c r="AK3776" s="439">
        <f t="shared" si="2592"/>
        <v>0.56779697399999995</v>
      </c>
      <c r="AL3776" s="439">
        <f t="shared" si="2592"/>
        <v>0.47316414499999998</v>
      </c>
      <c r="AM3776" s="439">
        <f t="shared" si="2592"/>
        <v>0.37853131600000001</v>
      </c>
      <c r="AN3776" s="440">
        <f t="shared" ref="AN3776:AN3779" si="2593">AM3866</f>
        <v>0.28389848699999998</v>
      </c>
    </row>
    <row r="3777" spans="1:40" outlineLevel="2">
      <c r="A3777" s="882">
        <f>ROW()</f>
        <v>3777</v>
      </c>
      <c r="B3777" s="453"/>
      <c r="D3777" s="452" t="s">
        <v>81</v>
      </c>
      <c r="H3777" s="458"/>
      <c r="I3777" s="458"/>
      <c r="J3777" s="459"/>
      <c r="K3777" s="458"/>
      <c r="L3777" s="458"/>
      <c r="M3777" s="458"/>
      <c r="N3777" s="463"/>
      <c r="O3777" s="458"/>
      <c r="P3777" s="458"/>
      <c r="Q3777" s="458"/>
      <c r="R3777" s="458"/>
      <c r="S3777" s="458"/>
      <c r="T3777" s="459"/>
      <c r="U3777" s="439"/>
      <c r="V3777" s="439"/>
      <c r="W3777" s="439"/>
      <c r="X3777" s="439"/>
      <c r="Y3777" s="443"/>
      <c r="Z3777" s="439"/>
      <c r="AA3777" s="439"/>
      <c r="AB3777" s="439"/>
      <c r="AC3777" s="439"/>
      <c r="AD3777" s="439"/>
      <c r="AE3777" s="443"/>
      <c r="AF3777" s="439">
        <f t="shared" si="2591"/>
        <v>0</v>
      </c>
      <c r="AG3777" s="439">
        <f t="shared" si="2591"/>
        <v>0</v>
      </c>
      <c r="AH3777" s="439">
        <f t="shared" si="2591"/>
        <v>0</v>
      </c>
      <c r="AI3777" s="440">
        <f t="shared" si="2591"/>
        <v>0</v>
      </c>
      <c r="AJ3777" s="439">
        <f t="shared" si="2592"/>
        <v>0</v>
      </c>
      <c r="AK3777" s="439">
        <f t="shared" si="2592"/>
        <v>0</v>
      </c>
      <c r="AL3777" s="439">
        <f t="shared" si="2592"/>
        <v>0</v>
      </c>
      <c r="AM3777" s="439">
        <f t="shared" si="2592"/>
        <v>0</v>
      </c>
      <c r="AN3777" s="440">
        <f t="shared" si="2593"/>
        <v>0</v>
      </c>
    </row>
    <row r="3778" spans="1:40" outlineLevel="2">
      <c r="A3778" s="882">
        <f>ROW()</f>
        <v>3778</v>
      </c>
      <c r="B3778" s="453"/>
      <c r="D3778" s="452" t="s">
        <v>28</v>
      </c>
      <c r="H3778" s="458"/>
      <c r="I3778" s="458"/>
      <c r="J3778" s="459"/>
      <c r="K3778" s="458"/>
      <c r="L3778" s="458"/>
      <c r="M3778" s="458"/>
      <c r="N3778" s="463"/>
      <c r="O3778" s="458"/>
      <c r="P3778" s="458"/>
      <c r="Q3778" s="458"/>
      <c r="R3778" s="458"/>
      <c r="S3778" s="458"/>
      <c r="T3778" s="459"/>
      <c r="U3778" s="439"/>
      <c r="V3778" s="439"/>
      <c r="W3778" s="439"/>
      <c r="X3778" s="439"/>
      <c r="Y3778" s="443"/>
      <c r="Z3778" s="439"/>
      <c r="AA3778" s="439"/>
      <c r="AB3778" s="439"/>
      <c r="AC3778" s="439"/>
      <c r="AD3778" s="439"/>
      <c r="AE3778" s="443"/>
      <c r="AF3778" s="439">
        <f t="shared" si="2591"/>
        <v>0</v>
      </c>
      <c r="AG3778" s="439">
        <f t="shared" si="2591"/>
        <v>0</v>
      </c>
      <c r="AH3778" s="439">
        <f t="shared" si="2591"/>
        <v>0</v>
      </c>
      <c r="AI3778" s="440">
        <f t="shared" si="2591"/>
        <v>0</v>
      </c>
      <c r="AJ3778" s="439">
        <f t="shared" si="2592"/>
        <v>0</v>
      </c>
      <c r="AK3778" s="439">
        <f t="shared" si="2592"/>
        <v>0</v>
      </c>
      <c r="AL3778" s="439">
        <f t="shared" si="2592"/>
        <v>0</v>
      </c>
      <c r="AM3778" s="439">
        <f t="shared" si="2592"/>
        <v>0</v>
      </c>
      <c r="AN3778" s="440">
        <f t="shared" si="2593"/>
        <v>0</v>
      </c>
    </row>
    <row r="3779" spans="1:40" outlineLevel="2">
      <c r="A3779" s="882">
        <f>ROW()</f>
        <v>3779</v>
      </c>
      <c r="B3779" s="453"/>
      <c r="D3779" s="456" t="s">
        <v>443</v>
      </c>
      <c r="E3779" s="456"/>
      <c r="F3779" s="456"/>
      <c r="G3779" s="456"/>
      <c r="H3779" s="460"/>
      <c r="I3779" s="460"/>
      <c r="J3779" s="461"/>
      <c r="K3779" s="460"/>
      <c r="L3779" s="460"/>
      <c r="M3779" s="460"/>
      <c r="N3779" s="465"/>
      <c r="O3779" s="460"/>
      <c r="P3779" s="460"/>
      <c r="Q3779" s="460"/>
      <c r="R3779" s="460"/>
      <c r="S3779" s="460"/>
      <c r="T3779" s="461"/>
      <c r="U3779" s="441"/>
      <c r="V3779" s="441"/>
      <c r="W3779" s="441"/>
      <c r="X3779" s="441"/>
      <c r="Y3779" s="462"/>
      <c r="Z3779" s="441"/>
      <c r="AA3779" s="441"/>
      <c r="AB3779" s="441"/>
      <c r="AC3779" s="441"/>
      <c r="AD3779" s="441"/>
      <c r="AE3779" s="462"/>
      <c r="AF3779" s="441">
        <f t="shared" si="2591"/>
        <v>0</v>
      </c>
      <c r="AG3779" s="441">
        <f t="shared" si="2591"/>
        <v>0</v>
      </c>
      <c r="AH3779" s="441">
        <f t="shared" si="2591"/>
        <v>0</v>
      </c>
      <c r="AI3779" s="442">
        <f t="shared" si="2591"/>
        <v>0</v>
      </c>
      <c r="AJ3779" s="441">
        <f t="shared" si="2592"/>
        <v>0</v>
      </c>
      <c r="AK3779" s="441">
        <f t="shared" si="2592"/>
        <v>0</v>
      </c>
      <c r="AL3779" s="441">
        <f t="shared" si="2592"/>
        <v>0</v>
      </c>
      <c r="AM3779" s="441">
        <f t="shared" si="2592"/>
        <v>0</v>
      </c>
      <c r="AN3779" s="442">
        <f t="shared" si="2593"/>
        <v>0</v>
      </c>
    </row>
    <row r="3780" spans="1:40" outlineLevel="2">
      <c r="A3780" s="882">
        <f>ROW()</f>
        <v>3780</v>
      </c>
      <c r="B3780" s="453"/>
      <c r="D3780" s="452" t="s">
        <v>24</v>
      </c>
      <c r="H3780" s="458"/>
      <c r="I3780" s="458"/>
      <c r="J3780" s="459"/>
      <c r="K3780" s="458"/>
      <c r="L3780" s="458"/>
      <c r="M3780" s="458"/>
      <c r="N3780" s="463"/>
      <c r="O3780" s="458"/>
      <c r="P3780" s="458"/>
      <c r="Q3780" s="458"/>
      <c r="R3780" s="458"/>
      <c r="S3780" s="458"/>
      <c r="T3780" s="459"/>
      <c r="U3780" s="439"/>
      <c r="V3780" s="439"/>
      <c r="W3780" s="439"/>
      <c r="X3780" s="439"/>
      <c r="Y3780" s="443"/>
      <c r="Z3780" s="439"/>
      <c r="AA3780" s="439"/>
      <c r="AB3780" s="439"/>
      <c r="AC3780" s="439"/>
      <c r="AD3780" s="439"/>
      <c r="AE3780" s="443"/>
      <c r="AF3780" s="439">
        <f t="shared" ref="AF3780:AN3780" si="2594">SUM(AF3764:AF3779)</f>
        <v>0</v>
      </c>
      <c r="AG3780" s="439">
        <f t="shared" si="2594"/>
        <v>74.009627405466034</v>
      </c>
      <c r="AH3780" s="439">
        <f t="shared" si="2594"/>
        <v>68.79412415517838</v>
      </c>
      <c r="AI3780" s="440">
        <f t="shared" si="2594"/>
        <v>63.418354464890726</v>
      </c>
      <c r="AJ3780" s="439">
        <f t="shared" si="2594"/>
        <v>58.042584774603085</v>
      </c>
      <c r="AK3780" s="439">
        <f t="shared" si="2594"/>
        <v>52.666815084315417</v>
      </c>
      <c r="AL3780" s="439">
        <f t="shared" si="2594"/>
        <v>47.291045394027755</v>
      </c>
      <c r="AM3780" s="439">
        <f t="shared" si="2594"/>
        <v>43.373516046055535</v>
      </c>
      <c r="AN3780" s="440">
        <f t="shared" si="2594"/>
        <v>39.455986698083315</v>
      </c>
    </row>
    <row r="3781" spans="1:40" outlineLevel="1">
      <c r="A3781" s="732" t="s">
        <v>59</v>
      </c>
      <c r="B3781" s="733"/>
      <c r="C3781" s="881"/>
      <c r="D3781" s="733"/>
      <c r="E3781" s="733"/>
      <c r="F3781" s="733"/>
      <c r="G3781" s="730"/>
      <c r="H3781" s="733"/>
      <c r="I3781" s="730"/>
      <c r="J3781" s="729"/>
      <c r="K3781" s="730"/>
      <c r="L3781" s="730"/>
      <c r="M3781" s="730"/>
      <c r="N3781" s="731"/>
      <c r="O3781" s="730"/>
      <c r="P3781" s="730"/>
      <c r="Q3781" s="730"/>
      <c r="R3781" s="730"/>
      <c r="S3781" s="730"/>
      <c r="T3781" s="729"/>
      <c r="U3781" s="730"/>
      <c r="V3781" s="730"/>
      <c r="W3781" s="730"/>
      <c r="X3781" s="730"/>
      <c r="Y3781" s="729"/>
      <c r="Z3781" s="730"/>
      <c r="AA3781" s="730"/>
      <c r="AB3781" s="730"/>
      <c r="AC3781" s="730"/>
      <c r="AD3781" s="730"/>
      <c r="AE3781" s="729"/>
      <c r="AF3781" s="730"/>
      <c r="AG3781" s="730"/>
      <c r="AH3781" s="730"/>
      <c r="AI3781" s="731"/>
      <c r="AJ3781" s="730"/>
      <c r="AK3781" s="730"/>
      <c r="AL3781" s="730"/>
      <c r="AM3781" s="730"/>
      <c r="AN3781" s="731"/>
    </row>
    <row r="3782" spans="1:40" outlineLevel="2">
      <c r="A3782" s="882">
        <f>ROW()</f>
        <v>3782</v>
      </c>
      <c r="B3782" s="453"/>
      <c r="D3782" s="452" t="s">
        <v>300</v>
      </c>
      <c r="H3782" s="458"/>
      <c r="I3782" s="458"/>
      <c r="J3782" s="443"/>
      <c r="K3782" s="439"/>
      <c r="L3782" s="439"/>
      <c r="M3782" s="439"/>
      <c r="N3782" s="440"/>
      <c r="O3782" s="439"/>
      <c r="P3782" s="439"/>
      <c r="Q3782" s="439"/>
      <c r="R3782" s="439"/>
      <c r="S3782" s="439"/>
      <c r="T3782" s="443"/>
      <c r="U3782" s="439"/>
      <c r="V3782" s="439"/>
      <c r="W3782" s="439"/>
      <c r="X3782" s="157"/>
      <c r="Y3782" s="443"/>
      <c r="Z3782" s="439"/>
      <c r="AA3782" s="157"/>
      <c r="AB3782" s="157"/>
      <c r="AC3782" s="157"/>
      <c r="AD3782" s="27"/>
      <c r="AE3782" s="443"/>
      <c r="AF3782" s="439">
        <f>AF$660</f>
        <v>4.21170928</v>
      </c>
      <c r="AG3782" s="157"/>
      <c r="AH3782" s="157"/>
      <c r="AI3782" s="313"/>
      <c r="AJ3782" s="157"/>
      <c r="AK3782" s="157"/>
      <c r="AL3782" s="157"/>
      <c r="AM3782" s="157"/>
      <c r="AN3782" s="313"/>
    </row>
    <row r="3783" spans="1:40" outlineLevel="2">
      <c r="A3783" s="882">
        <f>ROW()</f>
        <v>3783</v>
      </c>
      <c r="B3783" s="453"/>
      <c r="D3783" s="452" t="s">
        <v>301</v>
      </c>
      <c r="H3783" s="458"/>
      <c r="I3783" s="458"/>
      <c r="J3783" s="443"/>
      <c r="K3783" s="439"/>
      <c r="L3783" s="439"/>
      <c r="M3783" s="439"/>
      <c r="N3783" s="440"/>
      <c r="O3783" s="439"/>
      <c r="P3783" s="439"/>
      <c r="Q3783" s="439"/>
      <c r="R3783" s="439"/>
      <c r="S3783" s="439"/>
      <c r="T3783" s="443"/>
      <c r="U3783" s="439"/>
      <c r="V3783" s="439"/>
      <c r="W3783" s="439"/>
      <c r="X3783" s="157"/>
      <c r="Y3783" s="443"/>
      <c r="Z3783" s="439"/>
      <c r="AA3783" s="157"/>
      <c r="AB3783" s="157"/>
      <c r="AC3783" s="157"/>
      <c r="AD3783" s="27"/>
      <c r="AE3783" s="443"/>
      <c r="AF3783" s="439">
        <f>AF$661</f>
        <v>-0.16026644000000001</v>
      </c>
      <c r="AG3783" s="157"/>
      <c r="AH3783" s="157"/>
      <c r="AI3783" s="313"/>
      <c r="AJ3783" s="157"/>
      <c r="AK3783" s="157"/>
      <c r="AL3783" s="157"/>
      <c r="AM3783" s="157"/>
      <c r="AN3783" s="313"/>
    </row>
    <row r="3784" spans="1:40" outlineLevel="2">
      <c r="A3784" s="882">
        <f>ROW()</f>
        <v>3784</v>
      </c>
      <c r="B3784" s="453"/>
      <c r="D3784" s="452" t="s">
        <v>29</v>
      </c>
      <c r="H3784" s="458"/>
      <c r="I3784" s="458"/>
      <c r="J3784" s="443"/>
      <c r="K3784" s="439"/>
      <c r="L3784" s="439"/>
      <c r="M3784" s="439"/>
      <c r="N3784" s="440"/>
      <c r="O3784" s="439"/>
      <c r="P3784" s="439"/>
      <c r="Q3784" s="439"/>
      <c r="R3784" s="439"/>
      <c r="S3784" s="439"/>
      <c r="T3784" s="443"/>
      <c r="U3784" s="439"/>
      <c r="V3784" s="439"/>
      <c r="W3784" s="439"/>
      <c r="X3784" s="157"/>
      <c r="Y3784" s="443"/>
      <c r="Z3784" s="439"/>
      <c r="AA3784" s="157"/>
      <c r="AB3784" s="157"/>
      <c r="AC3784" s="157"/>
      <c r="AD3784" s="27"/>
      <c r="AE3784" s="443"/>
      <c r="AF3784" s="439">
        <f>AF$662</f>
        <v>0</v>
      </c>
      <c r="AG3784" s="157"/>
      <c r="AH3784" s="157"/>
      <c r="AI3784" s="313"/>
      <c r="AJ3784" s="157"/>
      <c r="AK3784" s="157"/>
      <c r="AL3784" s="157"/>
      <c r="AM3784" s="157"/>
      <c r="AN3784" s="313"/>
    </row>
    <row r="3785" spans="1:40" outlineLevel="2">
      <c r="A3785" s="882">
        <f>ROW()</f>
        <v>3785</v>
      </c>
      <c r="B3785" s="453"/>
      <c r="D3785" s="452" t="s">
        <v>30</v>
      </c>
      <c r="H3785" s="458"/>
      <c r="I3785" s="458"/>
      <c r="J3785" s="443"/>
      <c r="K3785" s="439"/>
      <c r="L3785" s="439"/>
      <c r="M3785" s="439"/>
      <c r="N3785" s="440"/>
      <c r="O3785" s="439"/>
      <c r="P3785" s="439"/>
      <c r="Q3785" s="439"/>
      <c r="R3785" s="439"/>
      <c r="S3785" s="439"/>
      <c r="T3785" s="443"/>
      <c r="U3785" s="439"/>
      <c r="V3785" s="439"/>
      <c r="W3785" s="439"/>
      <c r="X3785" s="157"/>
      <c r="Y3785" s="443"/>
      <c r="Z3785" s="439"/>
      <c r="AA3785" s="157"/>
      <c r="AB3785" s="157"/>
      <c r="AC3785" s="157"/>
      <c r="AD3785" s="27"/>
      <c r="AE3785" s="443"/>
      <c r="AF3785" s="439">
        <f>AF$663</f>
        <v>33.315647099999993</v>
      </c>
      <c r="AG3785" s="157"/>
      <c r="AH3785" s="157"/>
      <c r="AI3785" s="313"/>
      <c r="AJ3785" s="157"/>
      <c r="AK3785" s="157"/>
      <c r="AL3785" s="157"/>
      <c r="AM3785" s="157"/>
      <c r="AN3785" s="313"/>
    </row>
    <row r="3786" spans="1:40" outlineLevel="2">
      <c r="A3786" s="882">
        <f>ROW()</f>
        <v>3786</v>
      </c>
      <c r="B3786" s="453"/>
      <c r="D3786" s="452" t="s">
        <v>31</v>
      </c>
      <c r="H3786" s="458"/>
      <c r="I3786" s="458"/>
      <c r="J3786" s="443"/>
      <c r="K3786" s="439"/>
      <c r="L3786" s="439"/>
      <c r="M3786" s="439"/>
      <c r="N3786" s="440"/>
      <c r="O3786" s="439"/>
      <c r="P3786" s="439"/>
      <c r="Q3786" s="439"/>
      <c r="R3786" s="439"/>
      <c r="S3786" s="439"/>
      <c r="T3786" s="443"/>
      <c r="U3786" s="439"/>
      <c r="V3786" s="439"/>
      <c r="W3786" s="439"/>
      <c r="X3786" s="157"/>
      <c r="Y3786" s="443"/>
      <c r="Z3786" s="439"/>
      <c r="AA3786" s="157"/>
      <c r="AB3786" s="157"/>
      <c r="AC3786" s="157"/>
      <c r="AD3786" s="27"/>
      <c r="AE3786" s="443"/>
      <c r="AF3786" s="439">
        <f>AF$664</f>
        <v>0</v>
      </c>
      <c r="AG3786" s="157"/>
      <c r="AH3786" s="157"/>
      <c r="AI3786" s="313"/>
      <c r="AJ3786" s="157"/>
      <c r="AK3786" s="157"/>
      <c r="AL3786" s="157"/>
      <c r="AM3786" s="157"/>
      <c r="AN3786" s="313"/>
    </row>
    <row r="3787" spans="1:40" outlineLevel="2">
      <c r="A3787" s="882">
        <f>ROW()</f>
        <v>3787</v>
      </c>
      <c r="B3787" s="453"/>
      <c r="D3787" s="452" t="s">
        <v>32</v>
      </c>
      <c r="H3787" s="458"/>
      <c r="I3787" s="458"/>
      <c r="J3787" s="443"/>
      <c r="K3787" s="439"/>
      <c r="L3787" s="439"/>
      <c r="M3787" s="439"/>
      <c r="N3787" s="440"/>
      <c r="O3787" s="439"/>
      <c r="P3787" s="439"/>
      <c r="Q3787" s="439"/>
      <c r="R3787" s="439"/>
      <c r="S3787" s="439"/>
      <c r="T3787" s="443"/>
      <c r="U3787" s="439"/>
      <c r="V3787" s="439"/>
      <c r="W3787" s="439"/>
      <c r="X3787" s="157"/>
      <c r="Y3787" s="443"/>
      <c r="Z3787" s="439"/>
      <c r="AA3787" s="157"/>
      <c r="AB3787" s="157"/>
      <c r="AC3787" s="157"/>
      <c r="AD3787" s="27"/>
      <c r="AE3787" s="443"/>
      <c r="AF3787" s="439">
        <f>AF$665</f>
        <v>1.0855371700000001</v>
      </c>
      <c r="AG3787" s="157"/>
      <c r="AH3787" s="157"/>
      <c r="AI3787" s="313"/>
      <c r="AJ3787" s="157"/>
      <c r="AK3787" s="157"/>
      <c r="AL3787" s="157"/>
      <c r="AM3787" s="157"/>
      <c r="AN3787" s="313"/>
    </row>
    <row r="3788" spans="1:40" outlineLevel="2">
      <c r="A3788" s="882">
        <f>ROW()</f>
        <v>3788</v>
      </c>
      <c r="B3788" s="453"/>
      <c r="D3788" s="452" t="s">
        <v>33</v>
      </c>
      <c r="H3788" s="458"/>
      <c r="I3788" s="458"/>
      <c r="J3788" s="443"/>
      <c r="K3788" s="439"/>
      <c r="L3788" s="439"/>
      <c r="M3788" s="439"/>
      <c r="N3788" s="440"/>
      <c r="O3788" s="439"/>
      <c r="P3788" s="439"/>
      <c r="Q3788" s="439"/>
      <c r="R3788" s="439"/>
      <c r="S3788" s="439"/>
      <c r="T3788" s="443"/>
      <c r="U3788" s="439"/>
      <c r="V3788" s="439"/>
      <c r="W3788" s="439"/>
      <c r="X3788" s="157"/>
      <c r="Y3788" s="443"/>
      <c r="Z3788" s="439"/>
      <c r="AA3788" s="157"/>
      <c r="AB3788" s="157"/>
      <c r="AC3788" s="157"/>
      <c r="AD3788" s="27"/>
      <c r="AE3788" s="443"/>
      <c r="AF3788" s="439">
        <f>AF$666</f>
        <v>0</v>
      </c>
      <c r="AG3788" s="157"/>
      <c r="AH3788" s="157"/>
      <c r="AI3788" s="313"/>
      <c r="AJ3788" s="157"/>
      <c r="AK3788" s="157"/>
      <c r="AL3788" s="157"/>
      <c r="AM3788" s="157"/>
      <c r="AN3788" s="313"/>
    </row>
    <row r="3789" spans="1:40" outlineLevel="2">
      <c r="A3789" s="882">
        <f>ROW()</f>
        <v>3789</v>
      </c>
      <c r="B3789" s="453"/>
      <c r="D3789" s="452" t="s">
        <v>27</v>
      </c>
      <c r="H3789" s="458"/>
      <c r="I3789" s="458"/>
      <c r="J3789" s="443"/>
      <c r="K3789" s="439"/>
      <c r="L3789" s="439"/>
      <c r="M3789" s="439"/>
      <c r="N3789" s="440"/>
      <c r="O3789" s="439"/>
      <c r="P3789" s="439"/>
      <c r="Q3789" s="439"/>
      <c r="R3789" s="439"/>
      <c r="S3789" s="439"/>
      <c r="T3789" s="443"/>
      <c r="U3789" s="439"/>
      <c r="V3789" s="439"/>
      <c r="W3789" s="439"/>
      <c r="X3789" s="157"/>
      <c r="Y3789" s="443"/>
      <c r="Z3789" s="439"/>
      <c r="AA3789" s="157"/>
      <c r="AB3789" s="157"/>
      <c r="AC3789" s="157"/>
      <c r="AD3789" s="27"/>
      <c r="AE3789" s="443"/>
      <c r="AF3789" s="439">
        <f>AF$667</f>
        <v>0.29718318999999999</v>
      </c>
      <c r="AG3789" s="157"/>
      <c r="AH3789" s="157"/>
      <c r="AI3789" s="313"/>
      <c r="AJ3789" s="157"/>
      <c r="AK3789" s="157"/>
      <c r="AL3789" s="157"/>
      <c r="AM3789" s="157"/>
      <c r="AN3789" s="313"/>
    </row>
    <row r="3790" spans="1:40" outlineLevel="2">
      <c r="A3790" s="882">
        <f>ROW()</f>
        <v>3790</v>
      </c>
      <c r="B3790" s="453"/>
      <c r="D3790" s="452" t="s">
        <v>34</v>
      </c>
      <c r="H3790" s="458"/>
      <c r="I3790" s="458"/>
      <c r="J3790" s="443"/>
      <c r="K3790" s="439"/>
      <c r="L3790" s="439"/>
      <c r="M3790" s="439"/>
      <c r="N3790" s="440"/>
      <c r="O3790" s="439"/>
      <c r="P3790" s="439"/>
      <c r="Q3790" s="439"/>
      <c r="R3790" s="439"/>
      <c r="S3790" s="439"/>
      <c r="T3790" s="443"/>
      <c r="U3790" s="439"/>
      <c r="V3790" s="439"/>
      <c r="W3790" s="439"/>
      <c r="X3790" s="157"/>
      <c r="Y3790" s="443"/>
      <c r="Z3790" s="439"/>
      <c r="AA3790" s="157"/>
      <c r="AB3790" s="157"/>
      <c r="AC3790" s="157"/>
      <c r="AD3790" s="27"/>
      <c r="AE3790" s="443"/>
      <c r="AF3790" s="439">
        <f>AF$668</f>
        <v>24.522193459999961</v>
      </c>
      <c r="AG3790" s="157"/>
      <c r="AH3790" s="157"/>
      <c r="AI3790" s="313"/>
      <c r="AJ3790" s="157"/>
      <c r="AK3790" s="157"/>
      <c r="AL3790" s="157"/>
      <c r="AM3790" s="157"/>
      <c r="AN3790" s="313"/>
    </row>
    <row r="3791" spans="1:40" outlineLevel="2">
      <c r="A3791" s="882">
        <f>ROW()</f>
        <v>3791</v>
      </c>
      <c r="B3791" s="453"/>
      <c r="D3791" s="452" t="s">
        <v>35</v>
      </c>
      <c r="H3791" s="458"/>
      <c r="I3791" s="458"/>
      <c r="J3791" s="443"/>
      <c r="K3791" s="439"/>
      <c r="L3791" s="439"/>
      <c r="M3791" s="439"/>
      <c r="N3791" s="440"/>
      <c r="O3791" s="439"/>
      <c r="P3791" s="439"/>
      <c r="Q3791" s="439"/>
      <c r="R3791" s="439"/>
      <c r="S3791" s="439"/>
      <c r="T3791" s="443"/>
      <c r="U3791" s="439"/>
      <c r="V3791" s="439"/>
      <c r="W3791" s="439"/>
      <c r="X3791" s="157"/>
      <c r="Y3791" s="443"/>
      <c r="Z3791" s="439"/>
      <c r="AA3791" s="157"/>
      <c r="AB3791" s="157"/>
      <c r="AC3791" s="157"/>
      <c r="AD3791" s="27"/>
      <c r="AE3791" s="443"/>
      <c r="AF3791" s="439">
        <f>AF$669</f>
        <v>0.71815435770274372</v>
      </c>
      <c r="AG3791" s="157"/>
      <c r="AH3791" s="157"/>
      <c r="AI3791" s="313"/>
      <c r="AJ3791" s="157"/>
      <c r="AK3791" s="157"/>
      <c r="AL3791" s="157"/>
      <c r="AM3791" s="157"/>
      <c r="AN3791" s="313"/>
    </row>
    <row r="3792" spans="1:40" outlineLevel="2">
      <c r="A3792" s="882">
        <f>ROW()</f>
        <v>3792</v>
      </c>
      <c r="B3792" s="453"/>
      <c r="D3792" s="452" t="s">
        <v>302</v>
      </c>
      <c r="H3792" s="458"/>
      <c r="I3792" s="458"/>
      <c r="J3792" s="443"/>
      <c r="K3792" s="439"/>
      <c r="L3792" s="439"/>
      <c r="M3792" s="439"/>
      <c r="N3792" s="440"/>
      <c r="O3792" s="439"/>
      <c r="P3792" s="439"/>
      <c r="Q3792" s="439"/>
      <c r="R3792" s="439"/>
      <c r="S3792" s="439"/>
      <c r="T3792" s="443"/>
      <c r="U3792" s="439"/>
      <c r="V3792" s="439"/>
      <c r="W3792" s="439"/>
      <c r="X3792" s="157"/>
      <c r="Y3792" s="443"/>
      <c r="Z3792" s="439"/>
      <c r="AA3792" s="157"/>
      <c r="AB3792" s="157"/>
      <c r="AC3792" s="157"/>
      <c r="AD3792" s="27"/>
      <c r="AE3792" s="443"/>
      <c r="AF3792" s="439">
        <f>AF$670</f>
        <v>2.2861662761861723</v>
      </c>
      <c r="AG3792" s="157"/>
      <c r="AH3792" s="157"/>
      <c r="AI3792" s="313"/>
      <c r="AJ3792" s="157"/>
      <c r="AK3792" s="157"/>
      <c r="AL3792" s="157"/>
      <c r="AM3792" s="157"/>
      <c r="AN3792" s="313"/>
    </row>
    <row r="3793" spans="1:40" outlineLevel="2">
      <c r="A3793" s="882">
        <f>ROW()</f>
        <v>3793</v>
      </c>
      <c r="B3793" s="453"/>
      <c r="D3793" s="452" t="s">
        <v>36</v>
      </c>
      <c r="H3793" s="458"/>
      <c r="I3793" s="458"/>
      <c r="J3793" s="443"/>
      <c r="K3793" s="439"/>
      <c r="L3793" s="439"/>
      <c r="M3793" s="439"/>
      <c r="N3793" s="440"/>
      <c r="O3793" s="439"/>
      <c r="P3793" s="439"/>
      <c r="Q3793" s="439"/>
      <c r="R3793" s="439"/>
      <c r="S3793" s="439"/>
      <c r="T3793" s="443"/>
      <c r="U3793" s="439"/>
      <c r="V3793" s="439"/>
      <c r="W3793" s="439"/>
      <c r="X3793" s="157"/>
      <c r="Y3793" s="443"/>
      <c r="Z3793" s="439"/>
      <c r="AA3793" s="157"/>
      <c r="AB3793" s="157"/>
      <c r="AC3793" s="157"/>
      <c r="AD3793" s="27"/>
      <c r="AE3793" s="443"/>
      <c r="AF3793" s="439">
        <f>AF$671</f>
        <v>7.2912017115771697</v>
      </c>
      <c r="AG3793" s="157"/>
      <c r="AH3793" s="157"/>
      <c r="AI3793" s="313"/>
      <c r="AJ3793" s="157"/>
      <c r="AK3793" s="157"/>
      <c r="AL3793" s="157"/>
      <c r="AM3793" s="157"/>
      <c r="AN3793" s="313"/>
    </row>
    <row r="3794" spans="1:40" outlineLevel="2">
      <c r="A3794" s="882">
        <f>ROW()</f>
        <v>3794</v>
      </c>
      <c r="B3794" s="453"/>
      <c r="D3794" s="452" t="s">
        <v>583</v>
      </c>
      <c r="H3794" s="458"/>
      <c r="I3794" s="458"/>
      <c r="J3794" s="443"/>
      <c r="K3794" s="439"/>
      <c r="L3794" s="439"/>
      <c r="M3794" s="439"/>
      <c r="N3794" s="440"/>
      <c r="O3794" s="439"/>
      <c r="P3794" s="439"/>
      <c r="Q3794" s="439"/>
      <c r="R3794" s="439"/>
      <c r="S3794" s="439"/>
      <c r="T3794" s="443"/>
      <c r="U3794" s="439"/>
      <c r="V3794" s="439"/>
      <c r="W3794" s="439"/>
      <c r="X3794" s="157"/>
      <c r="Y3794" s="443"/>
      <c r="Z3794" s="439"/>
      <c r="AA3794" s="157"/>
      <c r="AB3794" s="157"/>
      <c r="AC3794" s="157"/>
      <c r="AD3794" s="27"/>
      <c r="AE3794" s="443"/>
      <c r="AF3794" s="439">
        <f>AF$672</f>
        <v>0.94632829000000007</v>
      </c>
      <c r="AG3794" s="157"/>
      <c r="AH3794" s="157"/>
      <c r="AI3794" s="313"/>
      <c r="AJ3794" s="157"/>
      <c r="AK3794" s="157"/>
      <c r="AL3794" s="157"/>
      <c r="AM3794" s="157"/>
      <c r="AN3794" s="313"/>
    </row>
    <row r="3795" spans="1:40" outlineLevel="2">
      <c r="A3795" s="882">
        <f>ROW()</f>
        <v>3795</v>
      </c>
      <c r="B3795" s="453"/>
      <c r="D3795" s="452" t="s">
        <v>81</v>
      </c>
      <c r="H3795" s="458"/>
      <c r="I3795" s="458"/>
      <c r="J3795" s="443"/>
      <c r="K3795" s="439"/>
      <c r="L3795" s="439"/>
      <c r="M3795" s="439"/>
      <c r="N3795" s="440"/>
      <c r="O3795" s="439"/>
      <c r="P3795" s="439"/>
      <c r="Q3795" s="439"/>
      <c r="R3795" s="439"/>
      <c r="S3795" s="439"/>
      <c r="T3795" s="443"/>
      <c r="U3795" s="439"/>
      <c r="V3795" s="439"/>
      <c r="W3795" s="439"/>
      <c r="X3795" s="157"/>
      <c r="Y3795" s="443"/>
      <c r="Z3795" s="439"/>
      <c r="AA3795" s="157"/>
      <c r="AB3795" s="157"/>
      <c r="AC3795" s="157"/>
      <c r="AD3795" s="27"/>
      <c r="AE3795" s="443"/>
      <c r="AF3795" s="439">
        <f>AF$673</f>
        <v>0</v>
      </c>
      <c r="AG3795" s="157"/>
      <c r="AH3795" s="157"/>
      <c r="AI3795" s="313"/>
      <c r="AJ3795" s="157"/>
      <c r="AK3795" s="157"/>
      <c r="AL3795" s="157"/>
      <c r="AM3795" s="157"/>
      <c r="AN3795" s="313"/>
    </row>
    <row r="3796" spans="1:40" outlineLevel="2">
      <c r="A3796" s="882">
        <f>ROW()</f>
        <v>3796</v>
      </c>
      <c r="B3796" s="453"/>
      <c r="D3796" s="452" t="s">
        <v>28</v>
      </c>
      <c r="H3796" s="458"/>
      <c r="I3796" s="458"/>
      <c r="J3796" s="443"/>
      <c r="K3796" s="439"/>
      <c r="L3796" s="439"/>
      <c r="M3796" s="439"/>
      <c r="N3796" s="440"/>
      <c r="O3796" s="439"/>
      <c r="P3796" s="439"/>
      <c r="Q3796" s="439"/>
      <c r="R3796" s="439"/>
      <c r="S3796" s="439"/>
      <c r="T3796" s="443"/>
      <c r="U3796" s="439"/>
      <c r="V3796" s="439"/>
      <c r="W3796" s="439"/>
      <c r="X3796" s="157"/>
      <c r="Y3796" s="443"/>
      <c r="Z3796" s="439"/>
      <c r="AA3796" s="157"/>
      <c r="AB3796" s="157"/>
      <c r="AC3796" s="157"/>
      <c r="AD3796" s="27"/>
      <c r="AE3796" s="443"/>
      <c r="AF3796" s="439">
        <f>AF$674</f>
        <v>0</v>
      </c>
      <c r="AG3796" s="157"/>
      <c r="AH3796" s="157"/>
      <c r="AI3796" s="313"/>
      <c r="AJ3796" s="157"/>
      <c r="AK3796" s="157"/>
      <c r="AL3796" s="157"/>
      <c r="AM3796" s="157"/>
      <c r="AN3796" s="313"/>
    </row>
    <row r="3797" spans="1:40" outlineLevel="2">
      <c r="A3797" s="882">
        <f>ROW()</f>
        <v>3797</v>
      </c>
      <c r="B3797" s="453"/>
      <c r="D3797" s="456" t="s">
        <v>443</v>
      </c>
      <c r="E3797" s="456"/>
      <c r="F3797" s="456"/>
      <c r="G3797" s="456"/>
      <c r="H3797" s="460"/>
      <c r="I3797" s="460"/>
      <c r="J3797" s="462"/>
      <c r="K3797" s="441"/>
      <c r="L3797" s="441"/>
      <c r="M3797" s="441"/>
      <c r="N3797" s="442"/>
      <c r="O3797" s="441"/>
      <c r="P3797" s="441"/>
      <c r="Q3797" s="441"/>
      <c r="R3797" s="441"/>
      <c r="S3797" s="441"/>
      <c r="T3797" s="462"/>
      <c r="U3797" s="441"/>
      <c r="V3797" s="441"/>
      <c r="W3797" s="441"/>
      <c r="X3797" s="158"/>
      <c r="Y3797" s="462"/>
      <c r="Z3797" s="441"/>
      <c r="AA3797" s="158"/>
      <c r="AB3797" s="158"/>
      <c r="AC3797" s="158"/>
      <c r="AD3797" s="30"/>
      <c r="AE3797" s="462"/>
      <c r="AF3797" s="441">
        <f>AF$675</f>
        <v>0</v>
      </c>
      <c r="AG3797" s="158"/>
      <c r="AH3797" s="158"/>
      <c r="AI3797" s="319"/>
      <c r="AJ3797" s="158"/>
      <c r="AK3797" s="158"/>
      <c r="AL3797" s="158"/>
      <c r="AM3797" s="158"/>
      <c r="AN3797" s="319"/>
    </row>
    <row r="3798" spans="1:40" outlineLevel="2">
      <c r="A3798" s="882">
        <f>ROW()</f>
        <v>3798</v>
      </c>
      <c r="B3798" s="453"/>
      <c r="D3798" s="452" t="s">
        <v>24</v>
      </c>
      <c r="H3798" s="458"/>
      <c r="I3798" s="458"/>
      <c r="J3798" s="443"/>
      <c r="K3798" s="439"/>
      <c r="L3798" s="439"/>
      <c r="M3798" s="439"/>
      <c r="N3798" s="440"/>
      <c r="O3798" s="439"/>
      <c r="P3798" s="439"/>
      <c r="Q3798" s="439"/>
      <c r="R3798" s="439"/>
      <c r="S3798" s="439"/>
      <c r="T3798" s="443"/>
      <c r="U3798" s="439"/>
      <c r="V3798" s="439"/>
      <c r="W3798" s="439"/>
      <c r="X3798" s="439"/>
      <c r="Y3798" s="443"/>
      <c r="Z3798" s="439"/>
      <c r="AA3798" s="439"/>
      <c r="AB3798" s="439"/>
      <c r="AC3798" s="439"/>
      <c r="AD3798" s="27"/>
      <c r="AE3798" s="443"/>
      <c r="AF3798" s="439">
        <f>SUM(AF3782:AF3797)</f>
        <v>74.513854395466041</v>
      </c>
      <c r="AG3798" s="439"/>
      <c r="AH3798" s="439"/>
      <c r="AI3798" s="313"/>
      <c r="AJ3798" s="439"/>
      <c r="AK3798" s="439"/>
      <c r="AL3798" s="439"/>
      <c r="AM3798" s="439"/>
      <c r="AN3798" s="313"/>
    </row>
    <row r="3799" spans="1:40" outlineLevel="1">
      <c r="A3799" s="732" t="s">
        <v>238</v>
      </c>
      <c r="B3799" s="733"/>
      <c r="C3799" s="881"/>
      <c r="D3799" s="733"/>
      <c r="E3799" s="733"/>
      <c r="F3799" s="733"/>
      <c r="G3799" s="730"/>
      <c r="H3799" s="733"/>
      <c r="I3799" s="730"/>
      <c r="J3799" s="729"/>
      <c r="K3799" s="730"/>
      <c r="L3799" s="730"/>
      <c r="M3799" s="730"/>
      <c r="N3799" s="731"/>
      <c r="O3799" s="730"/>
      <c r="P3799" s="730"/>
      <c r="Q3799" s="730"/>
      <c r="R3799" s="730"/>
      <c r="S3799" s="730"/>
      <c r="T3799" s="729"/>
      <c r="U3799" s="730"/>
      <c r="V3799" s="730"/>
      <c r="W3799" s="730"/>
      <c r="X3799" s="730"/>
      <c r="Y3799" s="729"/>
      <c r="Z3799" s="730"/>
      <c r="AA3799" s="730"/>
      <c r="AB3799" s="730"/>
      <c r="AC3799" s="730"/>
      <c r="AD3799" s="730"/>
      <c r="AE3799" s="729"/>
      <c r="AF3799" s="730"/>
      <c r="AG3799" s="730"/>
      <c r="AH3799" s="730"/>
      <c r="AI3799" s="731"/>
      <c r="AJ3799" s="730"/>
      <c r="AK3799" s="730"/>
      <c r="AL3799" s="730"/>
      <c r="AM3799" s="730"/>
      <c r="AN3799" s="731"/>
    </row>
    <row r="3800" spans="1:40" outlineLevel="2">
      <c r="A3800" s="882">
        <f>ROW()</f>
        <v>3800</v>
      </c>
      <c r="B3800" s="453"/>
      <c r="D3800" s="1205" t="s">
        <v>300</v>
      </c>
      <c r="E3800" s="1205"/>
      <c r="F3800" s="1205"/>
      <c r="G3800" s="1205"/>
      <c r="H3800" s="4"/>
      <c r="I3800" s="4"/>
      <c r="J3800" s="329"/>
      <c r="K3800" s="4"/>
      <c r="L3800" s="4"/>
      <c r="M3800" s="4"/>
      <c r="N3800" s="316"/>
      <c r="O3800" s="4"/>
      <c r="P3800" s="4"/>
      <c r="Q3800" s="4"/>
      <c r="R3800" s="4"/>
      <c r="S3800" s="4"/>
      <c r="T3800" s="252"/>
      <c r="U3800" s="53"/>
      <c r="V3800" s="53"/>
      <c r="W3800" s="53"/>
      <c r="X3800" s="53"/>
      <c r="Y3800" s="252"/>
      <c r="Z3800" s="53"/>
      <c r="AA3800" s="53"/>
      <c r="AB3800" s="53"/>
      <c r="AC3800" s="53"/>
      <c r="AD3800" s="53"/>
      <c r="AE3800" s="252"/>
      <c r="AF3800" s="53">
        <f>AF$678</f>
        <v>0</v>
      </c>
      <c r="AG3800" s="53"/>
      <c r="AH3800" s="53"/>
      <c r="AI3800" s="44"/>
      <c r="AJ3800" s="53"/>
      <c r="AK3800" s="53"/>
      <c r="AL3800" s="53"/>
      <c r="AM3800" s="53"/>
      <c r="AN3800" s="44"/>
    </row>
    <row r="3801" spans="1:40" outlineLevel="2">
      <c r="A3801" s="882">
        <f>ROW()</f>
        <v>3801</v>
      </c>
      <c r="B3801" s="453"/>
      <c r="D3801" s="1205" t="s">
        <v>301</v>
      </c>
      <c r="E3801" s="1205"/>
      <c r="F3801" s="1205"/>
      <c r="G3801" s="1205"/>
      <c r="H3801" s="4"/>
      <c r="I3801" s="4"/>
      <c r="J3801" s="329"/>
      <c r="K3801" s="4"/>
      <c r="L3801" s="4"/>
      <c r="M3801" s="4"/>
      <c r="N3801" s="316"/>
      <c r="O3801" s="4"/>
      <c r="P3801" s="4"/>
      <c r="Q3801" s="4"/>
      <c r="R3801" s="4"/>
      <c r="S3801" s="4"/>
      <c r="T3801" s="252"/>
      <c r="U3801" s="53"/>
      <c r="V3801" s="53"/>
      <c r="W3801" s="53"/>
      <c r="X3801" s="53"/>
      <c r="Y3801" s="252"/>
      <c r="Z3801" s="53"/>
      <c r="AA3801" s="53"/>
      <c r="AB3801" s="53"/>
      <c r="AC3801" s="53"/>
      <c r="AD3801" s="53"/>
      <c r="AE3801" s="252"/>
      <c r="AF3801" s="53">
        <f>AF$679</f>
        <v>0</v>
      </c>
      <c r="AG3801" s="53"/>
      <c r="AH3801" s="53"/>
      <c r="AI3801" s="44"/>
      <c r="AJ3801" s="53"/>
      <c r="AK3801" s="53"/>
      <c r="AL3801" s="53"/>
      <c r="AM3801" s="53"/>
      <c r="AN3801" s="44"/>
    </row>
    <row r="3802" spans="1:40" outlineLevel="2">
      <c r="A3802" s="882">
        <f>ROW()</f>
        <v>3802</v>
      </c>
      <c r="B3802" s="453"/>
      <c r="D3802" s="1205" t="s">
        <v>29</v>
      </c>
      <c r="E3802" s="1205"/>
      <c r="F3802" s="1205"/>
      <c r="G3802" s="1205"/>
      <c r="H3802" s="4"/>
      <c r="I3802" s="4"/>
      <c r="J3802" s="329"/>
      <c r="K3802" s="4"/>
      <c r="L3802" s="4"/>
      <c r="M3802" s="4"/>
      <c r="N3802" s="316"/>
      <c r="O3802" s="4"/>
      <c r="P3802" s="4"/>
      <c r="Q3802" s="4"/>
      <c r="R3802" s="4"/>
      <c r="S3802" s="4"/>
      <c r="T3802" s="252"/>
      <c r="U3802" s="53"/>
      <c r="V3802" s="53"/>
      <c r="W3802" s="53"/>
      <c r="X3802" s="53"/>
      <c r="Y3802" s="252"/>
      <c r="Z3802" s="53"/>
      <c r="AA3802" s="53"/>
      <c r="AB3802" s="53"/>
      <c r="AC3802" s="53"/>
      <c r="AD3802" s="53"/>
      <c r="AE3802" s="252"/>
      <c r="AF3802" s="53">
        <f>AF$680</f>
        <v>0</v>
      </c>
      <c r="AG3802" s="53"/>
      <c r="AH3802" s="53"/>
      <c r="AI3802" s="44"/>
      <c r="AJ3802" s="53"/>
      <c r="AK3802" s="53"/>
      <c r="AL3802" s="53"/>
      <c r="AM3802" s="53"/>
      <c r="AN3802" s="44"/>
    </row>
    <row r="3803" spans="1:40" outlineLevel="2">
      <c r="A3803" s="882">
        <f>ROW()</f>
        <v>3803</v>
      </c>
      <c r="B3803" s="453"/>
      <c r="D3803" s="1205" t="s">
        <v>30</v>
      </c>
      <c r="E3803" s="1205"/>
      <c r="F3803" s="1205"/>
      <c r="G3803" s="1205"/>
      <c r="H3803" s="4"/>
      <c r="I3803" s="4"/>
      <c r="J3803" s="329"/>
      <c r="K3803" s="4"/>
      <c r="L3803" s="4"/>
      <c r="M3803" s="4"/>
      <c r="N3803" s="316"/>
      <c r="O3803" s="4"/>
      <c r="P3803" s="4"/>
      <c r="Q3803" s="4"/>
      <c r="R3803" s="4"/>
      <c r="S3803" s="4"/>
      <c r="T3803" s="252"/>
      <c r="U3803" s="53"/>
      <c r="V3803" s="53"/>
      <c r="W3803" s="53"/>
      <c r="X3803" s="53"/>
      <c r="Y3803" s="252"/>
      <c r="Z3803" s="53"/>
      <c r="AA3803" s="53"/>
      <c r="AB3803" s="53"/>
      <c r="AC3803" s="53"/>
      <c r="AD3803" s="53"/>
      <c r="AE3803" s="252"/>
      <c r="AF3803" s="53">
        <f>AF$681</f>
        <v>0</v>
      </c>
      <c r="AG3803" s="53"/>
      <c r="AH3803" s="53"/>
      <c r="AI3803" s="44"/>
      <c r="AJ3803" s="53"/>
      <c r="AK3803" s="53"/>
      <c r="AL3803" s="53"/>
      <c r="AM3803" s="53"/>
      <c r="AN3803" s="44"/>
    </row>
    <row r="3804" spans="1:40" outlineLevel="2">
      <c r="A3804" s="882">
        <f>ROW()</f>
        <v>3804</v>
      </c>
      <c r="B3804" s="453"/>
      <c r="D3804" s="1205" t="s">
        <v>31</v>
      </c>
      <c r="E3804" s="1205"/>
      <c r="F3804" s="1205"/>
      <c r="G3804" s="1205"/>
      <c r="H3804" s="4"/>
      <c r="I3804" s="4"/>
      <c r="J3804" s="329"/>
      <c r="K3804" s="4"/>
      <c r="L3804" s="4"/>
      <c r="M3804" s="4"/>
      <c r="N3804" s="316"/>
      <c r="O3804" s="4"/>
      <c r="P3804" s="4"/>
      <c r="Q3804" s="4"/>
      <c r="R3804" s="4"/>
      <c r="S3804" s="4"/>
      <c r="T3804" s="252"/>
      <c r="U3804" s="53"/>
      <c r="V3804" s="53"/>
      <c r="W3804" s="53"/>
      <c r="X3804" s="53"/>
      <c r="Y3804" s="252"/>
      <c r="Z3804" s="53"/>
      <c r="AA3804" s="53"/>
      <c r="AB3804" s="53"/>
      <c r="AC3804" s="53"/>
      <c r="AD3804" s="53"/>
      <c r="AE3804" s="252"/>
      <c r="AF3804" s="53">
        <f>AF$682</f>
        <v>0</v>
      </c>
      <c r="AG3804" s="53"/>
      <c r="AH3804" s="53"/>
      <c r="AI3804" s="44"/>
      <c r="AJ3804" s="53"/>
      <c r="AK3804" s="53"/>
      <c r="AL3804" s="53"/>
      <c r="AM3804" s="53"/>
      <c r="AN3804" s="44"/>
    </row>
    <row r="3805" spans="1:40" outlineLevel="2">
      <c r="A3805" s="882">
        <f>ROW()</f>
        <v>3805</v>
      </c>
      <c r="B3805" s="453"/>
      <c r="D3805" s="1205" t="s">
        <v>32</v>
      </c>
      <c r="E3805" s="1205"/>
      <c r="F3805" s="1205"/>
      <c r="G3805" s="1205"/>
      <c r="H3805" s="4"/>
      <c r="I3805" s="4"/>
      <c r="J3805" s="329"/>
      <c r="K3805" s="4"/>
      <c r="L3805" s="4"/>
      <c r="M3805" s="4"/>
      <c r="N3805" s="316"/>
      <c r="O3805" s="4"/>
      <c r="P3805" s="4"/>
      <c r="Q3805" s="4"/>
      <c r="R3805" s="4"/>
      <c r="S3805" s="4"/>
      <c r="T3805" s="252"/>
      <c r="U3805" s="53"/>
      <c r="V3805" s="53"/>
      <c r="W3805" s="53"/>
      <c r="X3805" s="53"/>
      <c r="Y3805" s="252"/>
      <c r="Z3805" s="53"/>
      <c r="AA3805" s="53"/>
      <c r="AB3805" s="53"/>
      <c r="AC3805" s="53"/>
      <c r="AD3805" s="53"/>
      <c r="AE3805" s="252"/>
      <c r="AF3805" s="53">
        <f>AF$683</f>
        <v>0</v>
      </c>
      <c r="AG3805" s="53"/>
      <c r="AH3805" s="53"/>
      <c r="AI3805" s="44"/>
      <c r="AJ3805" s="53"/>
      <c r="AK3805" s="53"/>
      <c r="AL3805" s="53"/>
      <c r="AM3805" s="53"/>
      <c r="AN3805" s="44"/>
    </row>
    <row r="3806" spans="1:40" outlineLevel="2">
      <c r="A3806" s="882">
        <f>ROW()</f>
        <v>3806</v>
      </c>
      <c r="B3806" s="453"/>
      <c r="D3806" s="1205" t="s">
        <v>33</v>
      </c>
      <c r="E3806" s="1205"/>
      <c r="F3806" s="1205"/>
      <c r="G3806" s="1205"/>
      <c r="H3806" s="4"/>
      <c r="I3806" s="4"/>
      <c r="J3806" s="329"/>
      <c r="K3806" s="4"/>
      <c r="L3806" s="4"/>
      <c r="M3806" s="4"/>
      <c r="N3806" s="316"/>
      <c r="O3806" s="4"/>
      <c r="P3806" s="4"/>
      <c r="Q3806" s="4"/>
      <c r="R3806" s="4"/>
      <c r="S3806" s="4"/>
      <c r="T3806" s="252"/>
      <c r="U3806" s="53"/>
      <c r="V3806" s="53"/>
      <c r="W3806" s="53"/>
      <c r="X3806" s="53"/>
      <c r="Y3806" s="252"/>
      <c r="Z3806" s="53"/>
      <c r="AA3806" s="53"/>
      <c r="AB3806" s="53"/>
      <c r="AC3806" s="53"/>
      <c r="AD3806" s="53"/>
      <c r="AE3806" s="252"/>
      <c r="AF3806" s="53">
        <f>AF$684</f>
        <v>0</v>
      </c>
      <c r="AG3806" s="53"/>
      <c r="AH3806" s="53"/>
      <c r="AI3806" s="44"/>
      <c r="AJ3806" s="53"/>
      <c r="AK3806" s="53"/>
      <c r="AL3806" s="53"/>
      <c r="AM3806" s="53"/>
      <c r="AN3806" s="44"/>
    </row>
    <row r="3807" spans="1:40" outlineLevel="2">
      <c r="A3807" s="882">
        <f>ROW()</f>
        <v>3807</v>
      </c>
      <c r="B3807" s="453"/>
      <c r="D3807" s="1205" t="s">
        <v>27</v>
      </c>
      <c r="E3807" s="1205"/>
      <c r="F3807" s="1205"/>
      <c r="G3807" s="1205"/>
      <c r="H3807" s="4"/>
      <c r="I3807" s="4"/>
      <c r="J3807" s="329"/>
      <c r="K3807" s="4"/>
      <c r="L3807" s="4"/>
      <c r="M3807" s="4"/>
      <c r="N3807" s="316"/>
      <c r="O3807" s="4"/>
      <c r="P3807" s="4"/>
      <c r="Q3807" s="4"/>
      <c r="R3807" s="4"/>
      <c r="S3807" s="4"/>
      <c r="T3807" s="252"/>
      <c r="U3807" s="53"/>
      <c r="V3807" s="53"/>
      <c r="W3807" s="53"/>
      <c r="X3807" s="53"/>
      <c r="Y3807" s="252"/>
      <c r="Z3807" s="53"/>
      <c r="AA3807" s="53"/>
      <c r="AB3807" s="53"/>
      <c r="AC3807" s="53"/>
      <c r="AD3807" s="53"/>
      <c r="AE3807" s="252"/>
      <c r="AF3807" s="53">
        <f>AF$685</f>
        <v>0</v>
      </c>
      <c r="AG3807" s="53"/>
      <c r="AH3807" s="53"/>
      <c r="AI3807" s="44"/>
      <c r="AJ3807" s="53"/>
      <c r="AK3807" s="53"/>
      <c r="AL3807" s="53"/>
      <c r="AM3807" s="53"/>
      <c r="AN3807" s="44"/>
    </row>
    <row r="3808" spans="1:40" outlineLevel="2">
      <c r="A3808" s="882">
        <f>ROW()</f>
        <v>3808</v>
      </c>
      <c r="B3808" s="453"/>
      <c r="D3808" s="1205" t="s">
        <v>34</v>
      </c>
      <c r="E3808" s="1205"/>
      <c r="F3808" s="1205"/>
      <c r="G3808" s="1205"/>
      <c r="H3808" s="4"/>
      <c r="I3808" s="4"/>
      <c r="J3808" s="329"/>
      <c r="K3808" s="4"/>
      <c r="L3808" s="4"/>
      <c r="M3808" s="4"/>
      <c r="N3808" s="316"/>
      <c r="O3808" s="4"/>
      <c r="P3808" s="4"/>
      <c r="Q3808" s="4"/>
      <c r="R3808" s="4"/>
      <c r="S3808" s="4"/>
      <c r="T3808" s="252"/>
      <c r="U3808" s="53"/>
      <c r="V3808" s="53"/>
      <c r="W3808" s="53"/>
      <c r="X3808" s="53"/>
      <c r="Y3808" s="252"/>
      <c r="Z3808" s="53"/>
      <c r="AA3808" s="53"/>
      <c r="AB3808" s="53"/>
      <c r="AC3808" s="53"/>
      <c r="AD3808" s="53"/>
      <c r="AE3808" s="252"/>
      <c r="AF3808" s="53">
        <f>AF$686</f>
        <v>0</v>
      </c>
      <c r="AG3808" s="53"/>
      <c r="AH3808" s="53"/>
      <c r="AI3808" s="44"/>
      <c r="AJ3808" s="53"/>
      <c r="AK3808" s="53"/>
      <c r="AL3808" s="53"/>
      <c r="AM3808" s="53"/>
      <c r="AN3808" s="44"/>
    </row>
    <row r="3809" spans="1:40" outlineLevel="2">
      <c r="A3809" s="882">
        <f>ROW()</f>
        <v>3809</v>
      </c>
      <c r="B3809" s="453"/>
      <c r="D3809" s="1205" t="s">
        <v>35</v>
      </c>
      <c r="E3809" s="1205"/>
      <c r="F3809" s="1205"/>
      <c r="G3809" s="1205"/>
      <c r="H3809" s="4"/>
      <c r="I3809" s="4"/>
      <c r="J3809" s="329"/>
      <c r="K3809" s="4"/>
      <c r="L3809" s="4"/>
      <c r="M3809" s="4"/>
      <c r="N3809" s="316"/>
      <c r="O3809" s="4"/>
      <c r="P3809" s="4"/>
      <c r="Q3809" s="4"/>
      <c r="R3809" s="4"/>
      <c r="S3809" s="4"/>
      <c r="T3809" s="252"/>
      <c r="U3809" s="53"/>
      <c r="V3809" s="53"/>
      <c r="W3809" s="53"/>
      <c r="X3809" s="53"/>
      <c r="Y3809" s="252"/>
      <c r="Z3809" s="53"/>
      <c r="AA3809" s="53"/>
      <c r="AB3809" s="53"/>
      <c r="AC3809" s="53"/>
      <c r="AD3809" s="53"/>
      <c r="AE3809" s="252"/>
      <c r="AF3809" s="53">
        <f>AF$687</f>
        <v>0</v>
      </c>
      <c r="AG3809" s="53"/>
      <c r="AH3809" s="53"/>
      <c r="AI3809" s="44"/>
      <c r="AJ3809" s="53"/>
      <c r="AK3809" s="53"/>
      <c r="AL3809" s="53"/>
      <c r="AM3809" s="53"/>
      <c r="AN3809" s="44"/>
    </row>
    <row r="3810" spans="1:40" outlineLevel="2">
      <c r="A3810" s="882">
        <f>ROW()</f>
        <v>3810</v>
      </c>
      <c r="B3810" s="453"/>
      <c r="D3810" s="1205" t="s">
        <v>302</v>
      </c>
      <c r="E3810" s="1205"/>
      <c r="F3810" s="1205"/>
      <c r="G3810" s="1205"/>
      <c r="H3810" s="4"/>
      <c r="I3810" s="4"/>
      <c r="J3810" s="329"/>
      <c r="K3810" s="4"/>
      <c r="L3810" s="4"/>
      <c r="M3810" s="4"/>
      <c r="N3810" s="316"/>
      <c r="O3810" s="4"/>
      <c r="P3810" s="4"/>
      <c r="Q3810" s="4"/>
      <c r="R3810" s="4"/>
      <c r="S3810" s="4"/>
      <c r="T3810" s="252"/>
      <c r="U3810" s="53"/>
      <c r="V3810" s="53"/>
      <c r="W3810" s="53"/>
      <c r="X3810" s="53"/>
      <c r="Y3810" s="252"/>
      <c r="Z3810" s="53"/>
      <c r="AA3810" s="53"/>
      <c r="AB3810" s="53"/>
      <c r="AC3810" s="53"/>
      <c r="AD3810" s="53"/>
      <c r="AE3810" s="252"/>
      <c r="AF3810" s="53">
        <f>AF$688</f>
        <v>-0.50422699000000004</v>
      </c>
      <c r="AG3810" s="53"/>
      <c r="AH3810" s="53"/>
      <c r="AI3810" s="44"/>
      <c r="AJ3810" s="53"/>
      <c r="AK3810" s="53"/>
      <c r="AL3810" s="53"/>
      <c r="AM3810" s="53"/>
      <c r="AN3810" s="44"/>
    </row>
    <row r="3811" spans="1:40" outlineLevel="2">
      <c r="A3811" s="882">
        <f>ROW()</f>
        <v>3811</v>
      </c>
      <c r="B3811" s="453"/>
      <c r="D3811" s="1205" t="s">
        <v>36</v>
      </c>
      <c r="E3811" s="1205"/>
      <c r="F3811" s="1205"/>
      <c r="G3811" s="1205"/>
      <c r="H3811" s="4"/>
      <c r="I3811" s="4"/>
      <c r="J3811" s="329"/>
      <c r="K3811" s="4"/>
      <c r="L3811" s="4"/>
      <c r="M3811" s="4"/>
      <c r="N3811" s="316"/>
      <c r="O3811" s="4"/>
      <c r="P3811" s="4"/>
      <c r="Q3811" s="4"/>
      <c r="R3811" s="4"/>
      <c r="S3811" s="4"/>
      <c r="T3811" s="252"/>
      <c r="U3811" s="53"/>
      <c r="V3811" s="53"/>
      <c r="W3811" s="53"/>
      <c r="X3811" s="53"/>
      <c r="Y3811" s="252"/>
      <c r="Z3811" s="53"/>
      <c r="AA3811" s="53"/>
      <c r="AB3811" s="53"/>
      <c r="AC3811" s="53"/>
      <c r="AD3811" s="53"/>
      <c r="AE3811" s="252"/>
      <c r="AF3811" s="53">
        <f>AF$689</f>
        <v>0</v>
      </c>
      <c r="AG3811" s="53"/>
      <c r="AH3811" s="53"/>
      <c r="AI3811" s="44"/>
      <c r="AJ3811" s="53"/>
      <c r="AK3811" s="53"/>
      <c r="AL3811" s="53"/>
      <c r="AM3811" s="53"/>
      <c r="AN3811" s="44"/>
    </row>
    <row r="3812" spans="1:40" outlineLevel="2">
      <c r="A3812" s="882">
        <f>ROW()</f>
        <v>3812</v>
      </c>
      <c r="B3812" s="453"/>
      <c r="D3812" s="1205" t="s">
        <v>583</v>
      </c>
      <c r="E3812" s="1205"/>
      <c r="F3812" s="1205"/>
      <c r="G3812" s="1205"/>
      <c r="H3812" s="4"/>
      <c r="I3812" s="4"/>
      <c r="J3812" s="329"/>
      <c r="K3812" s="4"/>
      <c r="L3812" s="4"/>
      <c r="M3812" s="4"/>
      <c r="N3812" s="316"/>
      <c r="O3812" s="4"/>
      <c r="P3812" s="4"/>
      <c r="Q3812" s="4"/>
      <c r="R3812" s="4"/>
      <c r="S3812" s="4"/>
      <c r="T3812" s="252"/>
      <c r="U3812" s="53"/>
      <c r="V3812" s="53"/>
      <c r="W3812" s="53"/>
      <c r="X3812" s="53"/>
      <c r="Y3812" s="252"/>
      <c r="Z3812" s="53"/>
      <c r="AA3812" s="53"/>
      <c r="AB3812" s="53"/>
      <c r="AC3812" s="53"/>
      <c r="AD3812" s="53"/>
      <c r="AE3812" s="252"/>
      <c r="AF3812" s="53">
        <f>AF$690</f>
        <v>0</v>
      </c>
      <c r="AG3812" s="53"/>
      <c r="AH3812" s="53"/>
      <c r="AI3812" s="44"/>
      <c r="AJ3812" s="53"/>
      <c r="AK3812" s="53"/>
      <c r="AL3812" s="53"/>
      <c r="AM3812" s="53"/>
      <c r="AN3812" s="44"/>
    </row>
    <row r="3813" spans="1:40" outlineLevel="2">
      <c r="A3813" s="882">
        <f>ROW()</f>
        <v>3813</v>
      </c>
      <c r="B3813" s="453"/>
      <c r="D3813" s="1205" t="s">
        <v>81</v>
      </c>
      <c r="E3813" s="1205"/>
      <c r="F3813" s="1205"/>
      <c r="G3813" s="1205"/>
      <c r="H3813" s="4"/>
      <c r="I3813" s="4"/>
      <c r="J3813" s="329"/>
      <c r="K3813" s="4"/>
      <c r="L3813" s="4"/>
      <c r="M3813" s="4"/>
      <c r="N3813" s="316"/>
      <c r="O3813" s="4"/>
      <c r="P3813" s="4"/>
      <c r="Q3813" s="4"/>
      <c r="R3813" s="4"/>
      <c r="S3813" s="4"/>
      <c r="T3813" s="252"/>
      <c r="U3813" s="53"/>
      <c r="V3813" s="53"/>
      <c r="W3813" s="53"/>
      <c r="X3813" s="53"/>
      <c r="Y3813" s="252"/>
      <c r="Z3813" s="53"/>
      <c r="AA3813" s="53"/>
      <c r="AB3813" s="53"/>
      <c r="AC3813" s="53"/>
      <c r="AD3813" s="53"/>
      <c r="AE3813" s="252"/>
      <c r="AF3813" s="53">
        <f>AF$691</f>
        <v>0</v>
      </c>
      <c r="AG3813" s="53"/>
      <c r="AH3813" s="53"/>
      <c r="AI3813" s="44"/>
      <c r="AJ3813" s="53"/>
      <c r="AK3813" s="53"/>
      <c r="AL3813" s="53"/>
      <c r="AM3813" s="53"/>
      <c r="AN3813" s="44"/>
    </row>
    <row r="3814" spans="1:40" outlineLevel="2">
      <c r="A3814" s="882">
        <f>ROW()</f>
        <v>3814</v>
      </c>
      <c r="B3814" s="453"/>
      <c r="D3814" s="1205" t="s">
        <v>28</v>
      </c>
      <c r="E3814" s="1205"/>
      <c r="F3814" s="1205"/>
      <c r="G3814" s="1205"/>
      <c r="H3814" s="4"/>
      <c r="I3814" s="4"/>
      <c r="J3814" s="329"/>
      <c r="K3814" s="4"/>
      <c r="L3814" s="4"/>
      <c r="M3814" s="4"/>
      <c r="N3814" s="316"/>
      <c r="O3814" s="4"/>
      <c r="P3814" s="4"/>
      <c r="Q3814" s="4"/>
      <c r="R3814" s="4"/>
      <c r="S3814" s="4"/>
      <c r="T3814" s="252"/>
      <c r="U3814" s="53"/>
      <c r="V3814" s="53"/>
      <c r="W3814" s="53"/>
      <c r="X3814" s="53"/>
      <c r="Y3814" s="252"/>
      <c r="Z3814" s="53"/>
      <c r="AA3814" s="53"/>
      <c r="AB3814" s="53"/>
      <c r="AC3814" s="53"/>
      <c r="AD3814" s="53"/>
      <c r="AE3814" s="252"/>
      <c r="AF3814" s="53">
        <f>AF$692</f>
        <v>0</v>
      </c>
      <c r="AG3814" s="53"/>
      <c r="AH3814" s="53"/>
      <c r="AI3814" s="44"/>
      <c r="AJ3814" s="53"/>
      <c r="AK3814" s="53"/>
      <c r="AL3814" s="53"/>
      <c r="AM3814" s="53"/>
      <c r="AN3814" s="44"/>
    </row>
    <row r="3815" spans="1:40" outlineLevel="2">
      <c r="A3815" s="882">
        <f>ROW()</f>
        <v>3815</v>
      </c>
      <c r="B3815" s="453"/>
      <c r="D3815" s="1206" t="s">
        <v>443</v>
      </c>
      <c r="E3815" s="1206"/>
      <c r="F3815" s="1206"/>
      <c r="G3815" s="1206"/>
      <c r="H3815" s="28"/>
      <c r="I3815" s="28"/>
      <c r="J3815" s="1207"/>
      <c r="K3815" s="28"/>
      <c r="L3815" s="28"/>
      <c r="M3815" s="28"/>
      <c r="N3815" s="317"/>
      <c r="O3815" s="28"/>
      <c r="P3815" s="28"/>
      <c r="Q3815" s="28"/>
      <c r="R3815" s="28"/>
      <c r="S3815" s="28"/>
      <c r="T3815" s="253"/>
      <c r="U3815" s="54"/>
      <c r="V3815" s="54"/>
      <c r="W3815" s="54"/>
      <c r="X3815" s="54"/>
      <c r="Y3815" s="253"/>
      <c r="Z3815" s="54"/>
      <c r="AA3815" s="54"/>
      <c r="AB3815" s="54"/>
      <c r="AC3815" s="54"/>
      <c r="AD3815" s="54"/>
      <c r="AE3815" s="253"/>
      <c r="AF3815" s="54">
        <f>AF$693</f>
        <v>0</v>
      </c>
      <c r="AG3815" s="54"/>
      <c r="AH3815" s="54"/>
      <c r="AI3815" s="46"/>
      <c r="AJ3815" s="54"/>
      <c r="AK3815" s="54"/>
      <c r="AL3815" s="54"/>
      <c r="AM3815" s="54"/>
      <c r="AN3815" s="46"/>
    </row>
    <row r="3816" spans="1:40" outlineLevel="2">
      <c r="A3816" s="882">
        <f>ROW()</f>
        <v>3816</v>
      </c>
      <c r="B3816" s="453"/>
      <c r="D3816" s="452" t="s">
        <v>24</v>
      </c>
      <c r="H3816" s="458"/>
      <c r="I3816" s="458"/>
      <c r="J3816" s="459"/>
      <c r="K3816" s="458"/>
      <c r="L3816" s="458"/>
      <c r="M3816" s="458"/>
      <c r="N3816" s="463"/>
      <c r="O3816" s="458"/>
      <c r="P3816" s="458"/>
      <c r="Q3816" s="458"/>
      <c r="R3816" s="458"/>
      <c r="S3816" s="458"/>
      <c r="T3816" s="466">
        <f t="shared" ref="T3816:AN3816" si="2595">SUM(T3800:T3815)</f>
        <v>0</v>
      </c>
      <c r="U3816" s="444">
        <f t="shared" si="2595"/>
        <v>0</v>
      </c>
      <c r="V3816" s="444">
        <f t="shared" si="2595"/>
        <v>0</v>
      </c>
      <c r="W3816" s="444">
        <f t="shared" si="2595"/>
        <v>0</v>
      </c>
      <c r="X3816" s="444">
        <f t="shared" si="2595"/>
        <v>0</v>
      </c>
      <c r="Y3816" s="466">
        <f t="shared" si="2595"/>
        <v>0</v>
      </c>
      <c r="Z3816" s="444">
        <f t="shared" si="2595"/>
        <v>0</v>
      </c>
      <c r="AA3816" s="444">
        <f t="shared" si="2595"/>
        <v>0</v>
      </c>
      <c r="AB3816" s="444">
        <f t="shared" si="2595"/>
        <v>0</v>
      </c>
      <c r="AC3816" s="444">
        <f t="shared" si="2595"/>
        <v>0</v>
      </c>
      <c r="AD3816" s="444">
        <f t="shared" si="2595"/>
        <v>0</v>
      </c>
      <c r="AE3816" s="466">
        <f t="shared" si="2595"/>
        <v>0</v>
      </c>
      <c r="AF3816" s="444">
        <f t="shared" si="2595"/>
        <v>-0.50422699000000004</v>
      </c>
      <c r="AG3816" s="444">
        <f t="shared" si="2595"/>
        <v>0</v>
      </c>
      <c r="AH3816" s="444">
        <f t="shared" si="2595"/>
        <v>0</v>
      </c>
      <c r="AI3816" s="445">
        <f t="shared" si="2595"/>
        <v>0</v>
      </c>
      <c r="AJ3816" s="444">
        <f t="shared" si="2595"/>
        <v>0</v>
      </c>
      <c r="AK3816" s="444">
        <f t="shared" si="2595"/>
        <v>0</v>
      </c>
      <c r="AL3816" s="444">
        <f t="shared" si="2595"/>
        <v>0</v>
      </c>
      <c r="AM3816" s="444">
        <f t="shared" si="2595"/>
        <v>0</v>
      </c>
      <c r="AN3816" s="445">
        <f t="shared" si="2595"/>
        <v>0</v>
      </c>
    </row>
    <row r="3817" spans="1:40" outlineLevel="1">
      <c r="A3817" s="732" t="s">
        <v>21</v>
      </c>
      <c r="B3817" s="733"/>
      <c r="C3817" s="881"/>
      <c r="D3817" s="733"/>
      <c r="E3817" s="733"/>
      <c r="F3817" s="733"/>
      <c r="G3817" s="733"/>
      <c r="H3817" s="733"/>
      <c r="I3817" s="730"/>
      <c r="J3817" s="729"/>
      <c r="K3817" s="730"/>
      <c r="L3817" s="730"/>
      <c r="M3817" s="730"/>
      <c r="N3817" s="731"/>
      <c r="O3817" s="730"/>
      <c r="P3817" s="730"/>
      <c r="Q3817" s="730"/>
      <c r="R3817" s="730"/>
      <c r="S3817" s="730"/>
      <c r="T3817" s="729"/>
      <c r="U3817" s="730"/>
      <c r="V3817" s="730"/>
      <c r="W3817" s="730"/>
      <c r="X3817" s="730"/>
      <c r="Y3817" s="729"/>
      <c r="Z3817" s="730"/>
      <c r="AA3817" s="730"/>
      <c r="AB3817" s="730"/>
      <c r="AC3817" s="730"/>
      <c r="AD3817" s="730"/>
      <c r="AE3817" s="729"/>
      <c r="AF3817" s="730"/>
      <c r="AG3817" s="730"/>
      <c r="AH3817" s="730"/>
      <c r="AI3817" s="731"/>
      <c r="AJ3817" s="730"/>
      <c r="AK3817" s="730"/>
      <c r="AL3817" s="730"/>
      <c r="AM3817" s="730"/>
      <c r="AN3817" s="731"/>
    </row>
    <row r="3818" spans="1:40" outlineLevel="2">
      <c r="A3818" s="882">
        <f>ROW()</f>
        <v>3818</v>
      </c>
      <c r="B3818" s="453"/>
      <c r="D3818" s="452" t="s">
        <v>300</v>
      </c>
      <c r="H3818" s="458"/>
      <c r="I3818" s="458"/>
      <c r="J3818" s="459"/>
      <c r="K3818" s="458"/>
      <c r="L3818" s="458"/>
      <c r="M3818" s="458"/>
      <c r="N3818" s="463"/>
      <c r="O3818" s="439"/>
      <c r="P3818" s="439"/>
      <c r="Q3818" s="439"/>
      <c r="R3818" s="439"/>
      <c r="S3818" s="439"/>
      <c r="T3818" s="443"/>
      <c r="U3818" s="439"/>
      <c r="V3818" s="439"/>
      <c r="W3818" s="439"/>
      <c r="X3818" s="439"/>
      <c r="Y3818" s="443"/>
      <c r="Z3818" s="439"/>
      <c r="AA3818" s="439"/>
      <c r="AB3818" s="439"/>
      <c r="AC3818" s="439"/>
      <c r="AD3818" s="439"/>
      <c r="AE3818" s="443"/>
      <c r="AF3818" s="439"/>
      <c r="AG3818" s="439">
        <f t="shared" ref="AG3818:AN3827" si="2596">-IF(AG3764&lt;0,AG3764,IF($D3818="Land",0,IF(AG3746&lt;1,AG3764,MAX(MIN(IF(AG3746&gt;0,(AG3764/AG3746)*AG$9,0),AG3764*AG$9),0))))</f>
        <v>-0.210585464</v>
      </c>
      <c r="AH3818" s="439">
        <f t="shared" si="2596"/>
        <v>-0.210585464</v>
      </c>
      <c r="AI3818" s="440">
        <f t="shared" si="2596"/>
        <v>-0.21058546399999997</v>
      </c>
      <c r="AJ3818" s="439">
        <f t="shared" si="2596"/>
        <v>-0.210585464</v>
      </c>
      <c r="AK3818" s="439">
        <f t="shared" si="2596"/>
        <v>-0.210585464</v>
      </c>
      <c r="AL3818" s="439">
        <f t="shared" si="2596"/>
        <v>-0.21058546399999997</v>
      </c>
      <c r="AM3818" s="439">
        <f t="shared" si="2596"/>
        <v>-0.210585464</v>
      </c>
      <c r="AN3818" s="440">
        <f t="shared" si="2596"/>
        <v>-0.21058546400000003</v>
      </c>
    </row>
    <row r="3819" spans="1:40" outlineLevel="2">
      <c r="A3819" s="882">
        <f>ROW()</f>
        <v>3819</v>
      </c>
      <c r="B3819" s="453"/>
      <c r="D3819" s="452" t="s">
        <v>301</v>
      </c>
      <c r="H3819" s="458"/>
      <c r="I3819" s="458"/>
      <c r="J3819" s="459"/>
      <c r="K3819" s="458"/>
      <c r="L3819" s="458"/>
      <c r="M3819" s="458"/>
      <c r="N3819" s="463"/>
      <c r="O3819" s="439"/>
      <c r="P3819" s="439"/>
      <c r="Q3819" s="439"/>
      <c r="R3819" s="439"/>
      <c r="S3819" s="439"/>
      <c r="T3819" s="443"/>
      <c r="U3819" s="439"/>
      <c r="V3819" s="439"/>
      <c r="W3819" s="439"/>
      <c r="X3819" s="439"/>
      <c r="Y3819" s="443"/>
      <c r="Z3819" s="439"/>
      <c r="AA3819" s="439"/>
      <c r="AB3819" s="439"/>
      <c r="AC3819" s="439"/>
      <c r="AD3819" s="439"/>
      <c r="AE3819" s="443"/>
      <c r="AF3819" s="439"/>
      <c r="AG3819" s="439">
        <f t="shared" si="2596"/>
        <v>0.16026644000000001</v>
      </c>
      <c r="AH3819" s="439">
        <f t="shared" si="2596"/>
        <v>0</v>
      </c>
      <c r="AI3819" s="440">
        <f t="shared" si="2596"/>
        <v>0</v>
      </c>
      <c r="AJ3819" s="439">
        <f t="shared" si="2596"/>
        <v>0</v>
      </c>
      <c r="AK3819" s="439">
        <f t="shared" si="2596"/>
        <v>0</v>
      </c>
      <c r="AL3819" s="439">
        <f t="shared" si="2596"/>
        <v>0</v>
      </c>
      <c r="AM3819" s="439">
        <f t="shared" si="2596"/>
        <v>0</v>
      </c>
      <c r="AN3819" s="440">
        <f t="shared" si="2596"/>
        <v>0</v>
      </c>
    </row>
    <row r="3820" spans="1:40" outlineLevel="2">
      <c r="A3820" s="882">
        <f>ROW()</f>
        <v>3820</v>
      </c>
      <c r="B3820" s="453"/>
      <c r="D3820" s="452" t="s">
        <v>29</v>
      </c>
      <c r="H3820" s="458"/>
      <c r="I3820" s="458"/>
      <c r="J3820" s="459"/>
      <c r="K3820" s="458"/>
      <c r="L3820" s="458"/>
      <c r="M3820" s="458"/>
      <c r="N3820" s="463"/>
      <c r="O3820" s="439"/>
      <c r="P3820" s="439"/>
      <c r="Q3820" s="439"/>
      <c r="R3820" s="439"/>
      <c r="S3820" s="439"/>
      <c r="T3820" s="443"/>
      <c r="U3820" s="439"/>
      <c r="V3820" s="439"/>
      <c r="W3820" s="439"/>
      <c r="X3820" s="439"/>
      <c r="Y3820" s="443"/>
      <c r="Z3820" s="439"/>
      <c r="AA3820" s="439"/>
      <c r="AB3820" s="439"/>
      <c r="AC3820" s="439"/>
      <c r="AD3820" s="439"/>
      <c r="AE3820" s="443"/>
      <c r="AF3820" s="439"/>
      <c r="AG3820" s="439">
        <f t="shared" si="2596"/>
        <v>0</v>
      </c>
      <c r="AH3820" s="439">
        <f t="shared" si="2596"/>
        <v>0</v>
      </c>
      <c r="AI3820" s="440">
        <f t="shared" si="2596"/>
        <v>0</v>
      </c>
      <c r="AJ3820" s="439">
        <f t="shared" si="2596"/>
        <v>0</v>
      </c>
      <c r="AK3820" s="439">
        <f t="shared" si="2596"/>
        <v>0</v>
      </c>
      <c r="AL3820" s="439">
        <f t="shared" si="2596"/>
        <v>0</v>
      </c>
      <c r="AM3820" s="439">
        <f t="shared" si="2596"/>
        <v>0</v>
      </c>
      <c r="AN3820" s="440">
        <f t="shared" si="2596"/>
        <v>0</v>
      </c>
    </row>
    <row r="3821" spans="1:40" outlineLevel="2">
      <c r="A3821" s="882">
        <f>ROW()</f>
        <v>3821</v>
      </c>
      <c r="B3821" s="453"/>
      <c r="D3821" s="452" t="s">
        <v>30</v>
      </c>
      <c r="H3821" s="458"/>
      <c r="I3821" s="458"/>
      <c r="J3821" s="459"/>
      <c r="K3821" s="458"/>
      <c r="L3821" s="458"/>
      <c r="M3821" s="458"/>
      <c r="N3821" s="463"/>
      <c r="O3821" s="439"/>
      <c r="P3821" s="439"/>
      <c r="Q3821" s="439"/>
      <c r="R3821" s="439"/>
      <c r="S3821" s="439"/>
      <c r="T3821" s="443"/>
      <c r="U3821" s="439"/>
      <c r="V3821" s="439"/>
      <c r="W3821" s="439"/>
      <c r="X3821" s="439"/>
      <c r="Y3821" s="443"/>
      <c r="Z3821" s="439"/>
      <c r="AA3821" s="439"/>
      <c r="AB3821" s="439"/>
      <c r="AC3821" s="439"/>
      <c r="AD3821" s="439"/>
      <c r="AE3821" s="443"/>
      <c r="AF3821" s="439"/>
      <c r="AG3821" s="439">
        <f t="shared" si="2596"/>
        <v>-1.6657823549999997</v>
      </c>
      <c r="AH3821" s="439">
        <f t="shared" si="2596"/>
        <v>-1.6657823549999995</v>
      </c>
      <c r="AI3821" s="440">
        <f t="shared" si="2596"/>
        <v>-1.6657823549999995</v>
      </c>
      <c r="AJ3821" s="439">
        <f t="shared" si="2596"/>
        <v>-1.6657823549999993</v>
      </c>
      <c r="AK3821" s="439">
        <f t="shared" si="2596"/>
        <v>-1.6657823549999993</v>
      </c>
      <c r="AL3821" s="439">
        <f t="shared" si="2596"/>
        <v>-1.6657823549999995</v>
      </c>
      <c r="AM3821" s="439">
        <f t="shared" si="2596"/>
        <v>-1.6657823549999993</v>
      </c>
      <c r="AN3821" s="440">
        <f t="shared" si="2596"/>
        <v>-1.665782354999999</v>
      </c>
    </row>
    <row r="3822" spans="1:40" outlineLevel="2">
      <c r="A3822" s="882">
        <f>ROW()</f>
        <v>3822</v>
      </c>
      <c r="B3822" s="453"/>
      <c r="D3822" s="452" t="s">
        <v>31</v>
      </c>
      <c r="H3822" s="458"/>
      <c r="I3822" s="458"/>
      <c r="J3822" s="459"/>
      <c r="K3822" s="458"/>
      <c r="L3822" s="458"/>
      <c r="M3822" s="458"/>
      <c r="N3822" s="463"/>
      <c r="O3822" s="439"/>
      <c r="P3822" s="439"/>
      <c r="Q3822" s="439"/>
      <c r="R3822" s="439"/>
      <c r="S3822" s="439"/>
      <c r="T3822" s="443"/>
      <c r="U3822" s="439"/>
      <c r="V3822" s="439"/>
      <c r="W3822" s="439"/>
      <c r="X3822" s="439"/>
      <c r="Y3822" s="443"/>
      <c r="Z3822" s="439"/>
      <c r="AA3822" s="439"/>
      <c r="AB3822" s="439"/>
      <c r="AC3822" s="439"/>
      <c r="AD3822" s="439"/>
      <c r="AE3822" s="443"/>
      <c r="AF3822" s="439"/>
      <c r="AG3822" s="439">
        <f t="shared" si="2596"/>
        <v>0</v>
      </c>
      <c r="AH3822" s="439">
        <f t="shared" si="2596"/>
        <v>0</v>
      </c>
      <c r="AI3822" s="440">
        <f t="shared" si="2596"/>
        <v>0</v>
      </c>
      <c r="AJ3822" s="439">
        <f t="shared" si="2596"/>
        <v>0</v>
      </c>
      <c r="AK3822" s="439">
        <f t="shared" si="2596"/>
        <v>0</v>
      </c>
      <c r="AL3822" s="439">
        <f t="shared" si="2596"/>
        <v>0</v>
      </c>
      <c r="AM3822" s="439">
        <f t="shared" si="2596"/>
        <v>0</v>
      </c>
      <c r="AN3822" s="440">
        <f t="shared" si="2596"/>
        <v>0</v>
      </c>
    </row>
    <row r="3823" spans="1:40" outlineLevel="2">
      <c r="A3823" s="882">
        <f>ROW()</f>
        <v>3823</v>
      </c>
      <c r="B3823" s="453"/>
      <c r="D3823" s="452" t="s">
        <v>32</v>
      </c>
      <c r="H3823" s="458"/>
      <c r="I3823" s="458"/>
      <c r="J3823" s="459"/>
      <c r="K3823" s="458"/>
      <c r="L3823" s="458"/>
      <c r="M3823" s="458"/>
      <c r="N3823" s="463"/>
      <c r="O3823" s="439"/>
      <c r="P3823" s="439"/>
      <c r="Q3823" s="439"/>
      <c r="R3823" s="439"/>
      <c r="S3823" s="439"/>
      <c r="T3823" s="443"/>
      <c r="U3823" s="439"/>
      <c r="V3823" s="439"/>
      <c r="W3823" s="439"/>
      <c r="X3823" s="439"/>
      <c r="Y3823" s="443"/>
      <c r="Z3823" s="439"/>
      <c r="AA3823" s="439"/>
      <c r="AB3823" s="439"/>
      <c r="AC3823" s="439"/>
      <c r="AD3823" s="439"/>
      <c r="AE3823" s="443"/>
      <c r="AF3823" s="439"/>
      <c r="AG3823" s="439">
        <f t="shared" si="2596"/>
        <v>-5.4276858500000004E-2</v>
      </c>
      <c r="AH3823" s="439">
        <f t="shared" si="2596"/>
        <v>-5.4276858500000004E-2</v>
      </c>
      <c r="AI3823" s="440">
        <f t="shared" si="2596"/>
        <v>-5.4276858500000004E-2</v>
      </c>
      <c r="AJ3823" s="439">
        <f t="shared" si="2596"/>
        <v>-5.4276858500000011E-2</v>
      </c>
      <c r="AK3823" s="439">
        <f t="shared" si="2596"/>
        <v>-5.4276858500000011E-2</v>
      </c>
      <c r="AL3823" s="439">
        <f t="shared" si="2596"/>
        <v>-5.4276858500000011E-2</v>
      </c>
      <c r="AM3823" s="439">
        <f t="shared" si="2596"/>
        <v>-5.4276858500000018E-2</v>
      </c>
      <c r="AN3823" s="440">
        <f t="shared" si="2596"/>
        <v>-5.4276858500000018E-2</v>
      </c>
    </row>
    <row r="3824" spans="1:40" outlineLevel="2">
      <c r="A3824" s="882">
        <f>ROW()</f>
        <v>3824</v>
      </c>
      <c r="B3824" s="453"/>
      <c r="D3824" s="452" t="s">
        <v>33</v>
      </c>
      <c r="H3824" s="458"/>
      <c r="I3824" s="458"/>
      <c r="J3824" s="459"/>
      <c r="K3824" s="458"/>
      <c r="L3824" s="458"/>
      <c r="M3824" s="458"/>
      <c r="N3824" s="463"/>
      <c r="O3824" s="439"/>
      <c r="P3824" s="439"/>
      <c r="Q3824" s="439"/>
      <c r="R3824" s="439"/>
      <c r="S3824" s="439"/>
      <c r="T3824" s="443"/>
      <c r="U3824" s="439"/>
      <c r="V3824" s="439"/>
      <c r="W3824" s="439"/>
      <c r="X3824" s="439"/>
      <c r="Y3824" s="443"/>
      <c r="Z3824" s="439"/>
      <c r="AA3824" s="439"/>
      <c r="AB3824" s="439"/>
      <c r="AC3824" s="439"/>
      <c r="AD3824" s="439"/>
      <c r="AE3824" s="443"/>
      <c r="AF3824" s="439"/>
      <c r="AG3824" s="439">
        <f t="shared" si="2596"/>
        <v>0</v>
      </c>
      <c r="AH3824" s="439">
        <f t="shared" si="2596"/>
        <v>0</v>
      </c>
      <c r="AI3824" s="440">
        <f t="shared" si="2596"/>
        <v>0</v>
      </c>
      <c r="AJ3824" s="439">
        <f t="shared" si="2596"/>
        <v>0</v>
      </c>
      <c r="AK3824" s="439">
        <f t="shared" si="2596"/>
        <v>0</v>
      </c>
      <c r="AL3824" s="439">
        <f t="shared" si="2596"/>
        <v>0</v>
      </c>
      <c r="AM3824" s="439">
        <f t="shared" si="2596"/>
        <v>0</v>
      </c>
      <c r="AN3824" s="440">
        <f t="shared" si="2596"/>
        <v>0</v>
      </c>
    </row>
    <row r="3825" spans="1:40" outlineLevel="2">
      <c r="A3825" s="882">
        <f>ROW()</f>
        <v>3825</v>
      </c>
      <c r="B3825" s="453"/>
      <c r="D3825" s="452" t="s">
        <v>670</v>
      </c>
      <c r="H3825" s="458"/>
      <c r="I3825" s="458"/>
      <c r="J3825" s="459"/>
      <c r="K3825" s="458"/>
      <c r="L3825" s="458"/>
      <c r="M3825" s="458"/>
      <c r="N3825" s="463"/>
      <c r="O3825" s="439"/>
      <c r="P3825" s="439"/>
      <c r="Q3825" s="439"/>
      <c r="R3825" s="439"/>
      <c r="S3825" s="439"/>
      <c r="T3825" s="443"/>
      <c r="U3825" s="439"/>
      <c r="V3825" s="439"/>
      <c r="W3825" s="439"/>
      <c r="X3825" s="439"/>
      <c r="Y3825" s="443"/>
      <c r="Z3825" s="439"/>
      <c r="AA3825" s="439"/>
      <c r="AB3825" s="439"/>
      <c r="AC3825" s="439"/>
      <c r="AD3825" s="439"/>
      <c r="AE3825" s="443"/>
      <c r="AF3825" s="439"/>
      <c r="AG3825" s="439">
        <f t="shared" si="2596"/>
        <v>-7.42957975E-3</v>
      </c>
      <c r="AH3825" s="439">
        <f t="shared" si="2596"/>
        <v>-7.4295797499999991E-3</v>
      </c>
      <c r="AI3825" s="440">
        <f t="shared" si="2596"/>
        <v>-7.4295797499999983E-3</v>
      </c>
      <c r="AJ3825" s="439">
        <f t="shared" si="2596"/>
        <v>-7.4295797499999991E-3</v>
      </c>
      <c r="AK3825" s="439">
        <f t="shared" si="2596"/>
        <v>-7.4295797499999983E-3</v>
      </c>
      <c r="AL3825" s="439">
        <f t="shared" si="2596"/>
        <v>-7.4295797499999974E-3</v>
      </c>
      <c r="AM3825" s="439">
        <f t="shared" si="2596"/>
        <v>-7.4295797499999983E-3</v>
      </c>
      <c r="AN3825" s="440">
        <f t="shared" si="2596"/>
        <v>-7.4295797499999983E-3</v>
      </c>
    </row>
    <row r="3826" spans="1:40" outlineLevel="2">
      <c r="A3826" s="882">
        <f>ROW()</f>
        <v>3826</v>
      </c>
      <c r="B3826" s="453"/>
      <c r="D3826" s="452" t="s">
        <v>34</v>
      </c>
      <c r="H3826" s="458"/>
      <c r="I3826" s="458"/>
      <c r="J3826" s="459"/>
      <c r="K3826" s="458"/>
      <c r="L3826" s="458"/>
      <c r="M3826" s="458"/>
      <c r="N3826" s="463"/>
      <c r="O3826" s="439"/>
      <c r="P3826" s="439"/>
      <c r="Q3826" s="439"/>
      <c r="R3826" s="439"/>
      <c r="S3826" s="439"/>
      <c r="T3826" s="443"/>
      <c r="U3826" s="439"/>
      <c r="V3826" s="439"/>
      <c r="W3826" s="439"/>
      <c r="X3826" s="439"/>
      <c r="Y3826" s="443"/>
      <c r="Z3826" s="439"/>
      <c r="AA3826" s="439"/>
      <c r="AB3826" s="439"/>
      <c r="AC3826" s="439"/>
      <c r="AD3826" s="439"/>
      <c r="AE3826" s="443"/>
      <c r="AF3826" s="439"/>
      <c r="AG3826" s="439">
        <f t="shared" si="2596"/>
        <v>-1.6348128973333307</v>
      </c>
      <c r="AH3826" s="439">
        <f t="shared" si="2596"/>
        <v>-1.6348128973333309</v>
      </c>
      <c r="AI3826" s="440">
        <f t="shared" si="2596"/>
        <v>-1.6348128973333309</v>
      </c>
      <c r="AJ3826" s="439">
        <f t="shared" si="2596"/>
        <v>-1.6348128973333311</v>
      </c>
      <c r="AK3826" s="439">
        <f t="shared" si="2596"/>
        <v>-1.6348128973333311</v>
      </c>
      <c r="AL3826" s="439">
        <f t="shared" si="2596"/>
        <v>-1.6348128973333313</v>
      </c>
      <c r="AM3826" s="439">
        <f t="shared" si="2596"/>
        <v>-1.6348128973333313</v>
      </c>
      <c r="AN3826" s="440">
        <f t="shared" si="2596"/>
        <v>-1.6348128973333313</v>
      </c>
    </row>
    <row r="3827" spans="1:40" outlineLevel="2">
      <c r="A3827" s="882">
        <f>ROW()</f>
        <v>3827</v>
      </c>
      <c r="B3827" s="453"/>
      <c r="D3827" s="452" t="s">
        <v>35</v>
      </c>
      <c r="H3827" s="458"/>
      <c r="I3827" s="458"/>
      <c r="J3827" s="459"/>
      <c r="K3827" s="458"/>
      <c r="L3827" s="458"/>
      <c r="M3827" s="458"/>
      <c r="N3827" s="463"/>
      <c r="O3827" s="439"/>
      <c r="P3827" s="439"/>
      <c r="Q3827" s="439"/>
      <c r="R3827" s="439"/>
      <c r="S3827" s="439"/>
      <c r="T3827" s="443"/>
      <c r="U3827" s="439"/>
      <c r="V3827" s="439"/>
      <c r="W3827" s="439"/>
      <c r="X3827" s="439"/>
      <c r="Y3827" s="443"/>
      <c r="Z3827" s="439"/>
      <c r="AA3827" s="439"/>
      <c r="AB3827" s="439"/>
      <c r="AC3827" s="439"/>
      <c r="AD3827" s="439"/>
      <c r="AE3827" s="443"/>
      <c r="AF3827" s="439"/>
      <c r="AG3827" s="439">
        <f t="shared" si="2596"/>
        <v>-7.1815435770274369E-2</v>
      </c>
      <c r="AH3827" s="439">
        <f t="shared" si="2596"/>
        <v>-7.1815435770274369E-2</v>
      </c>
      <c r="AI3827" s="440">
        <f t="shared" si="2596"/>
        <v>-7.1815435770274369E-2</v>
      </c>
      <c r="AJ3827" s="439">
        <f t="shared" si="2596"/>
        <v>-7.1815435770274369E-2</v>
      </c>
      <c r="AK3827" s="439">
        <f t="shared" si="2596"/>
        <v>-7.1815435770274369E-2</v>
      </c>
      <c r="AL3827" s="439">
        <f t="shared" si="2596"/>
        <v>-7.1815435770274355E-2</v>
      </c>
      <c r="AM3827" s="439">
        <f t="shared" si="2596"/>
        <v>-7.1815435770274355E-2</v>
      </c>
      <c r="AN3827" s="440">
        <f t="shared" si="2596"/>
        <v>-7.1815435770274355E-2</v>
      </c>
    </row>
    <row r="3828" spans="1:40" outlineLevel="2">
      <c r="A3828" s="882">
        <f>ROW()</f>
        <v>3828</v>
      </c>
      <c r="B3828" s="453"/>
      <c r="D3828" s="452" t="s">
        <v>302</v>
      </c>
      <c r="H3828" s="458"/>
      <c r="I3828" s="458"/>
      <c r="J3828" s="459"/>
      <c r="K3828" s="458"/>
      <c r="L3828" s="458"/>
      <c r="M3828" s="458"/>
      <c r="N3828" s="463"/>
      <c r="O3828" s="439"/>
      <c r="P3828" s="439"/>
      <c r="Q3828" s="439"/>
      <c r="R3828" s="439"/>
      <c r="S3828" s="439"/>
      <c r="T3828" s="443"/>
      <c r="U3828" s="439"/>
      <c r="V3828" s="439"/>
      <c r="W3828" s="439"/>
      <c r="X3828" s="439"/>
      <c r="Y3828" s="443"/>
      <c r="Z3828" s="439"/>
      <c r="AA3828" s="439"/>
      <c r="AB3828" s="439"/>
      <c r="AC3828" s="439"/>
      <c r="AD3828" s="439"/>
      <c r="AE3828" s="443"/>
      <c r="AF3828" s="439"/>
      <c r="AG3828" s="439">
        <f t="shared" ref="AG3828:AN3833" si="2597">-IF(AG3774&lt;0,AG3774,IF($D3828="Land",0,IF(AG3756&lt;1,AG3774,MAX(MIN(IF(AG3756&gt;0,(AG3774/AG3756)*AG$9,0),AG3774*AG$9),0))))</f>
        <v>-0.17819392861861721</v>
      </c>
      <c r="AH3828" s="439">
        <f t="shared" si="2597"/>
        <v>-0.17819392861861724</v>
      </c>
      <c r="AI3828" s="440">
        <f t="shared" si="2597"/>
        <v>-0.17819392861861724</v>
      </c>
      <c r="AJ3828" s="439">
        <f t="shared" si="2597"/>
        <v>-0.17819392861861724</v>
      </c>
      <c r="AK3828" s="439">
        <f t="shared" si="2597"/>
        <v>-0.17819392861861727</v>
      </c>
      <c r="AL3828" s="439">
        <f t="shared" si="2597"/>
        <v>-0.17819392861861727</v>
      </c>
      <c r="AM3828" s="439">
        <f t="shared" si="2597"/>
        <v>-0.17819392861861727</v>
      </c>
      <c r="AN3828" s="440">
        <f t="shared" si="2597"/>
        <v>-0.17819392861861727</v>
      </c>
    </row>
    <row r="3829" spans="1:40" outlineLevel="2">
      <c r="A3829" s="882">
        <f>ROW()</f>
        <v>3829</v>
      </c>
      <c r="B3829" s="453"/>
      <c r="D3829" s="452" t="s">
        <v>36</v>
      </c>
      <c r="H3829" s="458"/>
      <c r="I3829" s="458"/>
      <c r="J3829" s="459"/>
      <c r="K3829" s="458"/>
      <c r="L3829" s="458"/>
      <c r="M3829" s="458"/>
      <c r="N3829" s="463"/>
      <c r="O3829" s="439"/>
      <c r="P3829" s="439"/>
      <c r="Q3829" s="439"/>
      <c r="R3829" s="439"/>
      <c r="S3829" s="439"/>
      <c r="T3829" s="443"/>
      <c r="U3829" s="439"/>
      <c r="V3829" s="439"/>
      <c r="W3829" s="439"/>
      <c r="X3829" s="439"/>
      <c r="Y3829" s="443"/>
      <c r="Z3829" s="439"/>
      <c r="AA3829" s="439"/>
      <c r="AB3829" s="439"/>
      <c r="AC3829" s="439"/>
      <c r="AD3829" s="439"/>
      <c r="AE3829" s="443"/>
      <c r="AF3829" s="439"/>
      <c r="AG3829" s="439">
        <f t="shared" si="2597"/>
        <v>-1.458240342315434</v>
      </c>
      <c r="AH3829" s="439">
        <f t="shared" si="2597"/>
        <v>-1.458240342315434</v>
      </c>
      <c r="AI3829" s="440">
        <f t="shared" si="2597"/>
        <v>-1.458240342315434</v>
      </c>
      <c r="AJ3829" s="439">
        <f t="shared" si="2597"/>
        <v>-1.4582403423154342</v>
      </c>
      <c r="AK3829" s="439">
        <f t="shared" si="2597"/>
        <v>-1.4582403423154342</v>
      </c>
      <c r="AL3829" s="439">
        <f t="shared" si="2597"/>
        <v>0</v>
      </c>
      <c r="AM3829" s="439">
        <f t="shared" si="2597"/>
        <v>0</v>
      </c>
      <c r="AN3829" s="440">
        <f t="shared" si="2597"/>
        <v>0</v>
      </c>
    </row>
    <row r="3830" spans="1:40" outlineLevel="2">
      <c r="A3830" s="882">
        <f>ROW()</f>
        <v>3830</v>
      </c>
      <c r="B3830" s="453"/>
      <c r="D3830" s="452" t="s">
        <v>583</v>
      </c>
      <c r="H3830" s="458"/>
      <c r="I3830" s="458"/>
      <c r="J3830" s="459"/>
      <c r="K3830" s="458"/>
      <c r="L3830" s="458"/>
      <c r="M3830" s="458"/>
      <c r="N3830" s="463"/>
      <c r="O3830" s="439"/>
      <c r="P3830" s="439"/>
      <c r="Q3830" s="439"/>
      <c r="R3830" s="439"/>
      <c r="S3830" s="439"/>
      <c r="T3830" s="443"/>
      <c r="U3830" s="439"/>
      <c r="V3830" s="439"/>
      <c r="W3830" s="439"/>
      <c r="X3830" s="439"/>
      <c r="Y3830" s="443"/>
      <c r="Z3830" s="439"/>
      <c r="AA3830" s="439"/>
      <c r="AB3830" s="439"/>
      <c r="AC3830" s="439"/>
      <c r="AD3830" s="439"/>
      <c r="AE3830" s="443"/>
      <c r="AF3830" s="439"/>
      <c r="AG3830" s="439">
        <f t="shared" si="2597"/>
        <v>-9.4632829000000002E-2</v>
      </c>
      <c r="AH3830" s="439">
        <f t="shared" si="2597"/>
        <v>-9.4632829000000002E-2</v>
      </c>
      <c r="AI3830" s="440">
        <f t="shared" si="2597"/>
        <v>-9.4632829000000002E-2</v>
      </c>
      <c r="AJ3830" s="439">
        <f t="shared" si="2597"/>
        <v>-9.4632829000000002E-2</v>
      </c>
      <c r="AK3830" s="439">
        <f t="shared" si="2597"/>
        <v>-9.4632828999999988E-2</v>
      </c>
      <c r="AL3830" s="439">
        <f t="shared" si="2597"/>
        <v>-9.4632829000000002E-2</v>
      </c>
      <c r="AM3830" s="439">
        <f t="shared" si="2597"/>
        <v>-9.4632829000000002E-2</v>
      </c>
      <c r="AN3830" s="440">
        <f t="shared" si="2597"/>
        <v>-9.4632828999999988E-2</v>
      </c>
    </row>
    <row r="3831" spans="1:40" outlineLevel="2">
      <c r="A3831" s="882">
        <f>ROW()</f>
        <v>3831</v>
      </c>
      <c r="B3831" s="453"/>
      <c r="D3831" s="452" t="s">
        <v>81</v>
      </c>
      <c r="H3831" s="458"/>
      <c r="I3831" s="458"/>
      <c r="J3831" s="459"/>
      <c r="K3831" s="458"/>
      <c r="L3831" s="458"/>
      <c r="M3831" s="458"/>
      <c r="N3831" s="463"/>
      <c r="O3831" s="439"/>
      <c r="P3831" s="439"/>
      <c r="Q3831" s="439"/>
      <c r="R3831" s="439"/>
      <c r="S3831" s="439"/>
      <c r="T3831" s="443"/>
      <c r="U3831" s="439"/>
      <c r="V3831" s="439"/>
      <c r="W3831" s="439"/>
      <c r="X3831" s="439"/>
      <c r="Y3831" s="443"/>
      <c r="Z3831" s="439"/>
      <c r="AA3831" s="439"/>
      <c r="AB3831" s="439"/>
      <c r="AC3831" s="439"/>
      <c r="AD3831" s="439"/>
      <c r="AE3831" s="443"/>
      <c r="AF3831" s="439"/>
      <c r="AG3831" s="439">
        <f t="shared" si="2597"/>
        <v>0</v>
      </c>
      <c r="AH3831" s="439">
        <f t="shared" si="2597"/>
        <v>0</v>
      </c>
      <c r="AI3831" s="440">
        <f t="shared" si="2597"/>
        <v>0</v>
      </c>
      <c r="AJ3831" s="439">
        <f t="shared" si="2597"/>
        <v>0</v>
      </c>
      <c r="AK3831" s="439">
        <f t="shared" si="2597"/>
        <v>0</v>
      </c>
      <c r="AL3831" s="439">
        <f t="shared" si="2597"/>
        <v>0</v>
      </c>
      <c r="AM3831" s="439">
        <f t="shared" si="2597"/>
        <v>0</v>
      </c>
      <c r="AN3831" s="440">
        <f t="shared" si="2597"/>
        <v>0</v>
      </c>
    </row>
    <row r="3832" spans="1:40" outlineLevel="2">
      <c r="A3832" s="882">
        <f>ROW()</f>
        <v>3832</v>
      </c>
      <c r="B3832" s="453"/>
      <c r="D3832" s="452" t="s">
        <v>28</v>
      </c>
      <c r="H3832" s="458"/>
      <c r="I3832" s="458"/>
      <c r="J3832" s="459"/>
      <c r="K3832" s="458"/>
      <c r="L3832" s="458"/>
      <c r="M3832" s="458"/>
      <c r="N3832" s="463"/>
      <c r="O3832" s="439"/>
      <c r="P3832" s="439"/>
      <c r="Q3832" s="439"/>
      <c r="R3832" s="439"/>
      <c r="S3832" s="439"/>
      <c r="T3832" s="443"/>
      <c r="U3832" s="439"/>
      <c r="V3832" s="439"/>
      <c r="W3832" s="439"/>
      <c r="X3832" s="439"/>
      <c r="Y3832" s="443"/>
      <c r="Z3832" s="439"/>
      <c r="AA3832" s="439"/>
      <c r="AB3832" s="439"/>
      <c r="AC3832" s="439"/>
      <c r="AD3832" s="439"/>
      <c r="AE3832" s="443"/>
      <c r="AF3832" s="439"/>
      <c r="AG3832" s="439">
        <f t="shared" si="2597"/>
        <v>0</v>
      </c>
      <c r="AH3832" s="439">
        <f t="shared" si="2597"/>
        <v>0</v>
      </c>
      <c r="AI3832" s="440">
        <f t="shared" si="2597"/>
        <v>0</v>
      </c>
      <c r="AJ3832" s="439">
        <f t="shared" si="2597"/>
        <v>0</v>
      </c>
      <c r="AK3832" s="439">
        <f t="shared" si="2597"/>
        <v>0</v>
      </c>
      <c r="AL3832" s="439">
        <f t="shared" si="2597"/>
        <v>0</v>
      </c>
      <c r="AM3832" s="439">
        <f t="shared" si="2597"/>
        <v>0</v>
      </c>
      <c r="AN3832" s="440">
        <f t="shared" si="2597"/>
        <v>0</v>
      </c>
    </row>
    <row r="3833" spans="1:40" outlineLevel="2">
      <c r="A3833" s="882">
        <f>ROW()</f>
        <v>3833</v>
      </c>
      <c r="B3833" s="453"/>
      <c r="D3833" s="456" t="s">
        <v>443</v>
      </c>
      <c r="E3833" s="456"/>
      <c r="F3833" s="456"/>
      <c r="G3833" s="456"/>
      <c r="H3833" s="460"/>
      <c r="I3833" s="460"/>
      <c r="J3833" s="461"/>
      <c r="K3833" s="460"/>
      <c r="L3833" s="460"/>
      <c r="M3833" s="460"/>
      <c r="N3833" s="465"/>
      <c r="O3833" s="441"/>
      <c r="P3833" s="441"/>
      <c r="Q3833" s="441"/>
      <c r="R3833" s="441"/>
      <c r="S3833" s="441"/>
      <c r="T3833" s="462"/>
      <c r="U3833" s="441"/>
      <c r="V3833" s="441"/>
      <c r="W3833" s="441"/>
      <c r="X3833" s="159"/>
      <c r="Y3833" s="462"/>
      <c r="Z3833" s="441"/>
      <c r="AA3833" s="159"/>
      <c r="AB3833" s="159"/>
      <c r="AC3833" s="159"/>
      <c r="AD3833" s="159"/>
      <c r="AE3833" s="462"/>
      <c r="AF3833" s="159"/>
      <c r="AG3833" s="159">
        <f t="shared" si="2597"/>
        <v>0</v>
      </c>
      <c r="AH3833" s="159">
        <f t="shared" si="2597"/>
        <v>0</v>
      </c>
      <c r="AI3833" s="339">
        <f t="shared" si="2597"/>
        <v>0</v>
      </c>
      <c r="AJ3833" s="159">
        <f t="shared" si="2597"/>
        <v>0</v>
      </c>
      <c r="AK3833" s="159">
        <f t="shared" si="2597"/>
        <v>0</v>
      </c>
      <c r="AL3833" s="159">
        <f t="shared" si="2597"/>
        <v>0</v>
      </c>
      <c r="AM3833" s="159">
        <f t="shared" si="2597"/>
        <v>0</v>
      </c>
      <c r="AN3833" s="339">
        <f t="shared" si="2597"/>
        <v>0</v>
      </c>
    </row>
    <row r="3834" spans="1:40" outlineLevel="2">
      <c r="A3834" s="882">
        <f>ROW()</f>
        <v>3834</v>
      </c>
      <c r="B3834" s="453"/>
      <c r="D3834" s="452" t="s">
        <v>24</v>
      </c>
      <c r="F3834" s="454"/>
      <c r="G3834" s="454"/>
      <c r="H3834" s="448"/>
      <c r="I3834" s="448"/>
      <c r="J3834" s="464"/>
      <c r="K3834" s="448"/>
      <c r="L3834" s="448"/>
      <c r="M3834" s="448"/>
      <c r="N3834" s="449"/>
      <c r="O3834" s="439"/>
      <c r="P3834" s="439"/>
      <c r="Q3834" s="439"/>
      <c r="R3834" s="439"/>
      <c r="S3834" s="439"/>
      <c r="T3834" s="443"/>
      <c r="U3834" s="439"/>
      <c r="V3834" s="439"/>
      <c r="W3834" s="439"/>
      <c r="X3834" s="439"/>
      <c r="Y3834" s="443"/>
      <c r="Z3834" s="439"/>
      <c r="AA3834" s="439"/>
      <c r="AB3834" s="439"/>
      <c r="AC3834" s="439"/>
      <c r="AD3834" s="439"/>
      <c r="AE3834" s="443"/>
      <c r="AF3834" s="439"/>
      <c r="AG3834" s="439">
        <f t="shared" ref="AG3834:AN3834" si="2598">SUM(AG3818:AG3833)</f>
        <v>-5.2155032502876564</v>
      </c>
      <c r="AH3834" s="439">
        <f t="shared" si="2598"/>
        <v>-5.3757696902876564</v>
      </c>
      <c r="AI3834" s="440">
        <f t="shared" si="2598"/>
        <v>-5.3757696902876564</v>
      </c>
      <c r="AJ3834" s="439">
        <f t="shared" si="2598"/>
        <v>-5.3757696902876564</v>
      </c>
      <c r="AK3834" s="439">
        <f t="shared" si="2598"/>
        <v>-5.3757696902876564</v>
      </c>
      <c r="AL3834" s="439">
        <f t="shared" si="2598"/>
        <v>-3.9175293479722226</v>
      </c>
      <c r="AM3834" s="439">
        <f t="shared" si="2598"/>
        <v>-3.9175293479722226</v>
      </c>
      <c r="AN3834" s="440">
        <f t="shared" si="2598"/>
        <v>-3.9175293479722222</v>
      </c>
    </row>
    <row r="3835" spans="1:40" outlineLevel="1">
      <c r="A3835" s="732" t="s">
        <v>299</v>
      </c>
      <c r="B3835" s="733"/>
      <c r="C3835" s="881"/>
      <c r="D3835" s="733"/>
      <c r="E3835" s="733"/>
      <c r="F3835" s="733"/>
      <c r="G3835" s="730"/>
      <c r="H3835" s="733"/>
      <c r="I3835" s="730"/>
      <c r="J3835" s="729"/>
      <c r="K3835" s="730"/>
      <c r="L3835" s="730"/>
      <c r="M3835" s="730"/>
      <c r="N3835" s="731"/>
      <c r="O3835" s="730"/>
      <c r="P3835" s="730"/>
      <c r="Q3835" s="730"/>
      <c r="R3835" s="730"/>
      <c r="S3835" s="730"/>
      <c r="T3835" s="729"/>
      <c r="U3835" s="730"/>
      <c r="V3835" s="730"/>
      <c r="W3835" s="730"/>
      <c r="X3835" s="730"/>
      <c r="Y3835" s="729"/>
      <c r="Z3835" s="730"/>
      <c r="AA3835" s="730"/>
      <c r="AB3835" s="730"/>
      <c r="AC3835" s="730"/>
      <c r="AD3835" s="730"/>
      <c r="AE3835" s="729"/>
      <c r="AF3835" s="730"/>
      <c r="AG3835" s="730"/>
      <c r="AH3835" s="730"/>
      <c r="AI3835" s="731"/>
      <c r="AJ3835" s="730"/>
      <c r="AK3835" s="730"/>
      <c r="AL3835" s="730"/>
      <c r="AM3835" s="730"/>
      <c r="AN3835" s="731"/>
    </row>
    <row r="3836" spans="1:40" outlineLevel="2">
      <c r="A3836" s="882">
        <f>ROW()</f>
        <v>3836</v>
      </c>
      <c r="B3836" s="453"/>
      <c r="D3836" s="452" t="s">
        <v>300</v>
      </c>
      <c r="H3836" s="458"/>
      <c r="I3836" s="463"/>
      <c r="J3836" s="27"/>
      <c r="K3836" s="27"/>
      <c r="L3836" s="27"/>
      <c r="M3836" s="27"/>
      <c r="N3836" s="313"/>
      <c r="O3836" s="27"/>
      <c r="P3836" s="27"/>
      <c r="Q3836" s="27"/>
      <c r="R3836" s="27"/>
      <c r="S3836" s="27"/>
      <c r="T3836" s="595"/>
      <c r="U3836" s="27"/>
      <c r="V3836" s="27"/>
      <c r="W3836" s="27"/>
      <c r="X3836" s="27"/>
      <c r="Y3836" s="324"/>
      <c r="Z3836" s="157"/>
      <c r="AA3836" s="157"/>
      <c r="AB3836" s="157"/>
      <c r="AC3836" s="157"/>
      <c r="AD3836" s="157"/>
      <c r="AE3836" s="324"/>
      <c r="AF3836" s="27">
        <f>AF$714</f>
        <v>0</v>
      </c>
      <c r="AG3836" s="157"/>
      <c r="AH3836" s="157"/>
      <c r="AI3836" s="320"/>
      <c r="AJ3836" s="157"/>
      <c r="AK3836" s="157"/>
      <c r="AL3836" s="157"/>
      <c r="AM3836" s="157"/>
      <c r="AN3836" s="320"/>
    </row>
    <row r="3837" spans="1:40" outlineLevel="2">
      <c r="A3837" s="882">
        <f>ROW()</f>
        <v>3837</v>
      </c>
      <c r="B3837" s="453"/>
      <c r="D3837" s="452" t="s">
        <v>301</v>
      </c>
      <c r="H3837" s="458"/>
      <c r="I3837" s="463"/>
      <c r="J3837" s="27"/>
      <c r="K3837" s="27"/>
      <c r="L3837" s="27"/>
      <c r="M3837" s="27"/>
      <c r="N3837" s="313"/>
      <c r="O3837" s="27"/>
      <c r="P3837" s="27"/>
      <c r="Q3837" s="27"/>
      <c r="R3837" s="27"/>
      <c r="S3837" s="27"/>
      <c r="T3837" s="595"/>
      <c r="U3837" s="27"/>
      <c r="V3837" s="27"/>
      <c r="W3837" s="27"/>
      <c r="X3837" s="27"/>
      <c r="Y3837" s="324"/>
      <c r="Z3837" s="157"/>
      <c r="AA3837" s="157"/>
      <c r="AB3837" s="157"/>
      <c r="AC3837" s="157"/>
      <c r="AD3837" s="157"/>
      <c r="AE3837" s="324"/>
      <c r="AF3837" s="27">
        <f>AF$715</f>
        <v>0</v>
      </c>
      <c r="AG3837" s="157"/>
      <c r="AH3837" s="157"/>
      <c r="AI3837" s="320"/>
      <c r="AJ3837" s="157"/>
      <c r="AK3837" s="157"/>
      <c r="AL3837" s="157"/>
      <c r="AM3837" s="157"/>
      <c r="AN3837" s="320"/>
    </row>
    <row r="3838" spans="1:40" outlineLevel="2">
      <c r="A3838" s="882">
        <f>ROW()</f>
        <v>3838</v>
      </c>
      <c r="B3838" s="453"/>
      <c r="D3838" s="452" t="s">
        <v>29</v>
      </c>
      <c r="H3838" s="458"/>
      <c r="I3838" s="463"/>
      <c r="J3838" s="27"/>
      <c r="K3838" s="27"/>
      <c r="L3838" s="27"/>
      <c r="M3838" s="27"/>
      <c r="N3838" s="313"/>
      <c r="O3838" s="27"/>
      <c r="P3838" s="27"/>
      <c r="Q3838" s="27"/>
      <c r="R3838" s="27"/>
      <c r="S3838" s="27"/>
      <c r="T3838" s="595"/>
      <c r="U3838" s="27"/>
      <c r="V3838" s="27"/>
      <c r="W3838" s="27"/>
      <c r="X3838" s="27"/>
      <c r="Y3838" s="324"/>
      <c r="Z3838" s="157"/>
      <c r="AA3838" s="157"/>
      <c r="AB3838" s="157"/>
      <c r="AC3838" s="157"/>
      <c r="AD3838" s="157"/>
      <c r="AE3838" s="324"/>
      <c r="AF3838" s="27">
        <f>AF$716</f>
        <v>0</v>
      </c>
      <c r="AG3838" s="157"/>
      <c r="AH3838" s="157"/>
      <c r="AI3838" s="320"/>
      <c r="AJ3838" s="157"/>
      <c r="AK3838" s="157"/>
      <c r="AL3838" s="157"/>
      <c r="AM3838" s="157"/>
      <c r="AN3838" s="320"/>
    </row>
    <row r="3839" spans="1:40" outlineLevel="2">
      <c r="A3839" s="882">
        <f>ROW()</f>
        <v>3839</v>
      </c>
      <c r="B3839" s="453"/>
      <c r="D3839" s="452" t="s">
        <v>30</v>
      </c>
      <c r="H3839" s="458"/>
      <c r="I3839" s="463"/>
      <c r="J3839" s="27"/>
      <c r="K3839" s="27"/>
      <c r="L3839" s="27"/>
      <c r="M3839" s="27"/>
      <c r="N3839" s="313"/>
      <c r="O3839" s="27"/>
      <c r="P3839" s="27"/>
      <c r="Q3839" s="27"/>
      <c r="R3839" s="27"/>
      <c r="S3839" s="27"/>
      <c r="T3839" s="595"/>
      <c r="U3839" s="27"/>
      <c r="V3839" s="27"/>
      <c r="W3839" s="27"/>
      <c r="X3839" s="27"/>
      <c r="Y3839" s="324"/>
      <c r="Z3839" s="157"/>
      <c r="AA3839" s="157"/>
      <c r="AB3839" s="157"/>
      <c r="AC3839" s="157"/>
      <c r="AD3839" s="157"/>
      <c r="AE3839" s="324"/>
      <c r="AF3839" s="27">
        <f>AF$717</f>
        <v>0</v>
      </c>
      <c r="AG3839" s="157"/>
      <c r="AH3839" s="157"/>
      <c r="AI3839" s="320"/>
      <c r="AJ3839" s="157"/>
      <c r="AK3839" s="157"/>
      <c r="AL3839" s="157"/>
      <c r="AM3839" s="157"/>
      <c r="AN3839" s="320"/>
    </row>
    <row r="3840" spans="1:40" outlineLevel="2">
      <c r="A3840" s="882">
        <f>ROW()</f>
        <v>3840</v>
      </c>
      <c r="B3840" s="453"/>
      <c r="D3840" s="452" t="s">
        <v>31</v>
      </c>
      <c r="H3840" s="458"/>
      <c r="I3840" s="463"/>
      <c r="J3840" s="27"/>
      <c r="K3840" s="27"/>
      <c r="L3840" s="27"/>
      <c r="M3840" s="27"/>
      <c r="N3840" s="313"/>
      <c r="O3840" s="27"/>
      <c r="P3840" s="27"/>
      <c r="Q3840" s="27"/>
      <c r="R3840" s="27"/>
      <c r="S3840" s="27"/>
      <c r="T3840" s="595"/>
      <c r="U3840" s="27"/>
      <c r="V3840" s="27"/>
      <c r="W3840" s="27"/>
      <c r="X3840" s="27"/>
      <c r="Y3840" s="324"/>
      <c r="Z3840" s="157"/>
      <c r="AA3840" s="157"/>
      <c r="AB3840" s="157"/>
      <c r="AC3840" s="157"/>
      <c r="AD3840" s="157"/>
      <c r="AE3840" s="324"/>
      <c r="AF3840" s="27">
        <f>AF$718</f>
        <v>0</v>
      </c>
      <c r="AG3840" s="157"/>
      <c r="AH3840" s="157"/>
      <c r="AI3840" s="320"/>
      <c r="AJ3840" s="157"/>
      <c r="AK3840" s="157"/>
      <c r="AL3840" s="157"/>
      <c r="AM3840" s="157"/>
      <c r="AN3840" s="320"/>
    </row>
    <row r="3841" spans="1:40" outlineLevel="2">
      <c r="A3841" s="882">
        <f>ROW()</f>
        <v>3841</v>
      </c>
      <c r="B3841" s="453"/>
      <c r="D3841" s="452" t="s">
        <v>32</v>
      </c>
      <c r="H3841" s="458"/>
      <c r="I3841" s="463"/>
      <c r="J3841" s="27"/>
      <c r="K3841" s="27"/>
      <c r="L3841" s="27"/>
      <c r="M3841" s="27"/>
      <c r="N3841" s="313"/>
      <c r="O3841" s="27"/>
      <c r="P3841" s="27"/>
      <c r="Q3841" s="27"/>
      <c r="R3841" s="27"/>
      <c r="S3841" s="27"/>
      <c r="T3841" s="595"/>
      <c r="U3841" s="27"/>
      <c r="V3841" s="27"/>
      <c r="W3841" s="27"/>
      <c r="X3841" s="27"/>
      <c r="Y3841" s="324"/>
      <c r="Z3841" s="157"/>
      <c r="AA3841" s="157"/>
      <c r="AB3841" s="157"/>
      <c r="AC3841" s="157"/>
      <c r="AD3841" s="157"/>
      <c r="AE3841" s="324"/>
      <c r="AF3841" s="27">
        <f>AF$719</f>
        <v>0</v>
      </c>
      <c r="AG3841" s="157"/>
      <c r="AH3841" s="157"/>
      <c r="AI3841" s="320"/>
      <c r="AJ3841" s="157"/>
      <c r="AK3841" s="157"/>
      <c r="AL3841" s="157"/>
      <c r="AM3841" s="157"/>
      <c r="AN3841" s="320"/>
    </row>
    <row r="3842" spans="1:40" outlineLevel="2">
      <c r="A3842" s="882">
        <f>ROW()</f>
        <v>3842</v>
      </c>
      <c r="B3842" s="453"/>
      <c r="D3842" s="452" t="s">
        <v>33</v>
      </c>
      <c r="H3842" s="458"/>
      <c r="I3842" s="463"/>
      <c r="J3842" s="27"/>
      <c r="K3842" s="27"/>
      <c r="L3842" s="27"/>
      <c r="M3842" s="27"/>
      <c r="N3842" s="313"/>
      <c r="O3842" s="27"/>
      <c r="P3842" s="27"/>
      <c r="Q3842" s="27"/>
      <c r="R3842" s="27"/>
      <c r="S3842" s="27"/>
      <c r="T3842" s="595"/>
      <c r="U3842" s="27"/>
      <c r="V3842" s="27"/>
      <c r="W3842" s="27"/>
      <c r="X3842" s="27"/>
      <c r="Y3842" s="324"/>
      <c r="Z3842" s="157"/>
      <c r="AA3842" s="157"/>
      <c r="AB3842" s="157"/>
      <c r="AC3842" s="157"/>
      <c r="AD3842" s="157"/>
      <c r="AE3842" s="324"/>
      <c r="AF3842" s="27">
        <f>AF$720</f>
        <v>0</v>
      </c>
      <c r="AG3842" s="157"/>
      <c r="AH3842" s="157"/>
      <c r="AI3842" s="320"/>
      <c r="AJ3842" s="157"/>
      <c r="AK3842" s="157"/>
      <c r="AL3842" s="157"/>
      <c r="AM3842" s="157"/>
      <c r="AN3842" s="320"/>
    </row>
    <row r="3843" spans="1:40" outlineLevel="2">
      <c r="A3843" s="882">
        <f>ROW()</f>
        <v>3843</v>
      </c>
      <c r="B3843" s="453"/>
      <c r="D3843" s="452" t="s">
        <v>27</v>
      </c>
      <c r="H3843" s="458"/>
      <c r="I3843" s="463"/>
      <c r="J3843" s="27"/>
      <c r="K3843" s="27"/>
      <c r="L3843" s="27"/>
      <c r="M3843" s="27"/>
      <c r="N3843" s="313"/>
      <c r="O3843" s="27"/>
      <c r="P3843" s="27"/>
      <c r="Q3843" s="27"/>
      <c r="R3843" s="27"/>
      <c r="S3843" s="27"/>
      <c r="T3843" s="595"/>
      <c r="U3843" s="27"/>
      <c r="V3843" s="27"/>
      <c r="W3843" s="27"/>
      <c r="X3843" s="27"/>
      <c r="Y3843" s="324"/>
      <c r="Z3843" s="157"/>
      <c r="AA3843" s="157"/>
      <c r="AB3843" s="157"/>
      <c r="AC3843" s="157"/>
      <c r="AD3843" s="157"/>
      <c r="AE3843" s="324"/>
      <c r="AF3843" s="27">
        <f>AF$721</f>
        <v>0</v>
      </c>
      <c r="AG3843" s="157"/>
      <c r="AH3843" s="157"/>
      <c r="AI3843" s="320"/>
      <c r="AJ3843" s="157"/>
      <c r="AK3843" s="157"/>
      <c r="AL3843" s="157"/>
      <c r="AM3843" s="157"/>
      <c r="AN3843" s="320"/>
    </row>
    <row r="3844" spans="1:40" outlineLevel="2">
      <c r="A3844" s="882">
        <f>ROW()</f>
        <v>3844</v>
      </c>
      <c r="B3844" s="453"/>
      <c r="D3844" s="452" t="s">
        <v>34</v>
      </c>
      <c r="H3844" s="458"/>
      <c r="I3844" s="463"/>
      <c r="J3844" s="27"/>
      <c r="K3844" s="27"/>
      <c r="L3844" s="27"/>
      <c r="M3844" s="27"/>
      <c r="N3844" s="313"/>
      <c r="O3844" s="27"/>
      <c r="P3844" s="27"/>
      <c r="Q3844" s="27"/>
      <c r="R3844" s="27"/>
      <c r="S3844" s="27"/>
      <c r="T3844" s="595"/>
      <c r="U3844" s="27"/>
      <c r="V3844" s="27"/>
      <c r="W3844" s="27"/>
      <c r="X3844" s="27"/>
      <c r="Y3844" s="324"/>
      <c r="Z3844" s="157"/>
      <c r="AA3844" s="157"/>
      <c r="AB3844" s="157"/>
      <c r="AC3844" s="157"/>
      <c r="AD3844" s="157"/>
      <c r="AE3844" s="324"/>
      <c r="AF3844" s="27">
        <f>AF$722</f>
        <v>0</v>
      </c>
      <c r="AG3844" s="157"/>
      <c r="AH3844" s="157"/>
      <c r="AI3844" s="320"/>
      <c r="AJ3844" s="157"/>
      <c r="AK3844" s="157"/>
      <c r="AL3844" s="157"/>
      <c r="AM3844" s="157"/>
      <c r="AN3844" s="320"/>
    </row>
    <row r="3845" spans="1:40" outlineLevel="2">
      <c r="A3845" s="882">
        <f>ROW()</f>
        <v>3845</v>
      </c>
      <c r="B3845" s="453"/>
      <c r="D3845" s="452" t="s">
        <v>35</v>
      </c>
      <c r="H3845" s="458"/>
      <c r="I3845" s="463"/>
      <c r="J3845" s="27"/>
      <c r="K3845" s="27"/>
      <c r="L3845" s="27"/>
      <c r="M3845" s="27"/>
      <c r="N3845" s="313"/>
      <c r="O3845" s="27"/>
      <c r="P3845" s="27"/>
      <c r="Q3845" s="27"/>
      <c r="R3845" s="27"/>
      <c r="S3845" s="27"/>
      <c r="T3845" s="595"/>
      <c r="U3845" s="27"/>
      <c r="V3845" s="27"/>
      <c r="W3845" s="27"/>
      <c r="X3845" s="27"/>
      <c r="Y3845" s="324"/>
      <c r="Z3845" s="157"/>
      <c r="AA3845" s="157"/>
      <c r="AB3845" s="157"/>
      <c r="AC3845" s="157"/>
      <c r="AD3845" s="157"/>
      <c r="AE3845" s="324"/>
      <c r="AF3845" s="27">
        <f>AF$723</f>
        <v>0</v>
      </c>
      <c r="AG3845" s="157"/>
      <c r="AH3845" s="157"/>
      <c r="AI3845" s="320"/>
      <c r="AJ3845" s="157"/>
      <c r="AK3845" s="157"/>
      <c r="AL3845" s="157"/>
      <c r="AM3845" s="157"/>
      <c r="AN3845" s="320"/>
    </row>
    <row r="3846" spans="1:40" outlineLevel="2">
      <c r="A3846" s="882">
        <f>ROW()</f>
        <v>3846</v>
      </c>
      <c r="B3846" s="453"/>
      <c r="D3846" s="452" t="s">
        <v>302</v>
      </c>
      <c r="H3846" s="458"/>
      <c r="I3846" s="463"/>
      <c r="J3846" s="27"/>
      <c r="K3846" s="27"/>
      <c r="L3846" s="27"/>
      <c r="M3846" s="27"/>
      <c r="N3846" s="313"/>
      <c r="O3846" s="27"/>
      <c r="P3846" s="27"/>
      <c r="Q3846" s="27"/>
      <c r="R3846" s="27"/>
      <c r="S3846" s="27"/>
      <c r="T3846" s="595"/>
      <c r="U3846" s="27"/>
      <c r="V3846" s="27"/>
      <c r="W3846" s="27"/>
      <c r="X3846" s="27"/>
      <c r="Y3846" s="324"/>
      <c r="Z3846" s="157"/>
      <c r="AA3846" s="157"/>
      <c r="AB3846" s="157"/>
      <c r="AC3846" s="157"/>
      <c r="AD3846" s="157"/>
      <c r="AE3846" s="324"/>
      <c r="AF3846" s="27">
        <f>AF$724</f>
        <v>0</v>
      </c>
      <c r="AG3846" s="157"/>
      <c r="AH3846" s="157"/>
      <c r="AI3846" s="320"/>
      <c r="AJ3846" s="157"/>
      <c r="AK3846" s="157"/>
      <c r="AL3846" s="157"/>
      <c r="AM3846" s="157"/>
      <c r="AN3846" s="320"/>
    </row>
    <row r="3847" spans="1:40" outlineLevel="2">
      <c r="A3847" s="882">
        <f>ROW()</f>
        <v>3847</v>
      </c>
      <c r="B3847" s="453"/>
      <c r="D3847" s="452" t="s">
        <v>36</v>
      </c>
      <c r="H3847" s="458"/>
      <c r="I3847" s="463"/>
      <c r="J3847" s="27"/>
      <c r="K3847" s="27"/>
      <c r="L3847" s="27"/>
      <c r="M3847" s="27"/>
      <c r="N3847" s="313"/>
      <c r="O3847" s="27"/>
      <c r="P3847" s="27"/>
      <c r="Q3847" s="27"/>
      <c r="R3847" s="27"/>
      <c r="S3847" s="27"/>
      <c r="T3847" s="595"/>
      <c r="U3847" s="27"/>
      <c r="V3847" s="27"/>
      <c r="W3847" s="27"/>
      <c r="X3847" s="27"/>
      <c r="Y3847" s="324"/>
      <c r="Z3847" s="157"/>
      <c r="AA3847" s="157"/>
      <c r="AB3847" s="157"/>
      <c r="AC3847" s="157"/>
      <c r="AD3847" s="157"/>
      <c r="AE3847" s="324"/>
      <c r="AF3847" s="27">
        <f>AF$725</f>
        <v>0</v>
      </c>
      <c r="AG3847" s="157"/>
      <c r="AH3847" s="157"/>
      <c r="AI3847" s="320"/>
      <c r="AJ3847" s="157"/>
      <c r="AK3847" s="157"/>
      <c r="AL3847" s="157"/>
      <c r="AM3847" s="157"/>
      <c r="AN3847" s="320"/>
    </row>
    <row r="3848" spans="1:40" outlineLevel="2">
      <c r="A3848" s="882">
        <f>ROW()</f>
        <v>3848</v>
      </c>
      <c r="B3848" s="453"/>
      <c r="D3848" s="452" t="s">
        <v>583</v>
      </c>
      <c r="H3848" s="458"/>
      <c r="I3848" s="463"/>
      <c r="J3848" s="27"/>
      <c r="K3848" s="27"/>
      <c r="L3848" s="27"/>
      <c r="M3848" s="27"/>
      <c r="N3848" s="313"/>
      <c r="O3848" s="27"/>
      <c r="P3848" s="27"/>
      <c r="Q3848" s="27"/>
      <c r="R3848" s="27"/>
      <c r="S3848" s="27"/>
      <c r="T3848" s="595"/>
      <c r="U3848" s="27"/>
      <c r="V3848" s="27"/>
      <c r="W3848" s="27"/>
      <c r="X3848" s="27"/>
      <c r="Y3848" s="324"/>
      <c r="Z3848" s="157"/>
      <c r="AA3848" s="157"/>
      <c r="AB3848" s="157"/>
      <c r="AC3848" s="157"/>
      <c r="AD3848" s="157"/>
      <c r="AE3848" s="324"/>
      <c r="AF3848" s="27">
        <f>AF$726</f>
        <v>0</v>
      </c>
      <c r="AG3848" s="157"/>
      <c r="AH3848" s="157"/>
      <c r="AI3848" s="320"/>
      <c r="AJ3848" s="157"/>
      <c r="AK3848" s="157"/>
      <c r="AL3848" s="157"/>
      <c r="AM3848" s="157"/>
      <c r="AN3848" s="320"/>
    </row>
    <row r="3849" spans="1:40" outlineLevel="2">
      <c r="A3849" s="882">
        <f>ROW()</f>
        <v>3849</v>
      </c>
      <c r="B3849" s="453"/>
      <c r="D3849" s="452" t="s">
        <v>81</v>
      </c>
      <c r="H3849" s="458"/>
      <c r="I3849" s="463"/>
      <c r="J3849" s="27"/>
      <c r="K3849" s="27"/>
      <c r="L3849" s="27"/>
      <c r="M3849" s="27"/>
      <c r="N3849" s="313"/>
      <c r="O3849" s="27"/>
      <c r="P3849" s="27"/>
      <c r="Q3849" s="27"/>
      <c r="R3849" s="27"/>
      <c r="S3849" s="27"/>
      <c r="T3849" s="595"/>
      <c r="U3849" s="27"/>
      <c r="V3849" s="27"/>
      <c r="W3849" s="27"/>
      <c r="X3849" s="27"/>
      <c r="Y3849" s="324"/>
      <c r="Z3849" s="157"/>
      <c r="AA3849" s="157"/>
      <c r="AB3849" s="157"/>
      <c r="AC3849" s="157"/>
      <c r="AD3849" s="157"/>
      <c r="AE3849" s="324"/>
      <c r="AF3849" s="27">
        <f>AF$727</f>
        <v>0</v>
      </c>
      <c r="AG3849" s="157"/>
      <c r="AH3849" s="157"/>
      <c r="AI3849" s="320"/>
      <c r="AJ3849" s="157"/>
      <c r="AK3849" s="157"/>
      <c r="AL3849" s="157"/>
      <c r="AM3849" s="157"/>
      <c r="AN3849" s="320"/>
    </row>
    <row r="3850" spans="1:40" outlineLevel="2">
      <c r="A3850" s="882">
        <f>ROW()</f>
        <v>3850</v>
      </c>
      <c r="B3850" s="453"/>
      <c r="D3850" s="452" t="s">
        <v>28</v>
      </c>
      <c r="H3850" s="458"/>
      <c r="I3850" s="463"/>
      <c r="J3850" s="27"/>
      <c r="K3850" s="27"/>
      <c r="L3850" s="27"/>
      <c r="M3850" s="27"/>
      <c r="N3850" s="313"/>
      <c r="O3850" s="27"/>
      <c r="P3850" s="27"/>
      <c r="Q3850" s="27"/>
      <c r="R3850" s="27"/>
      <c r="S3850" s="27"/>
      <c r="T3850" s="595"/>
      <c r="U3850" s="27"/>
      <c r="V3850" s="27"/>
      <c r="W3850" s="27"/>
      <c r="X3850" s="27"/>
      <c r="Y3850" s="324"/>
      <c r="Z3850" s="157"/>
      <c r="AA3850" s="157"/>
      <c r="AB3850" s="157"/>
      <c r="AC3850" s="157"/>
      <c r="AD3850" s="157"/>
      <c r="AE3850" s="324"/>
      <c r="AF3850" s="27">
        <f>AF$728</f>
        <v>0</v>
      </c>
      <c r="AG3850" s="157"/>
      <c r="AH3850" s="157"/>
      <c r="AI3850" s="320"/>
      <c r="AJ3850" s="157"/>
      <c r="AK3850" s="157"/>
      <c r="AL3850" s="157"/>
      <c r="AM3850" s="157"/>
      <c r="AN3850" s="320"/>
    </row>
    <row r="3851" spans="1:40" outlineLevel="2">
      <c r="A3851" s="882">
        <f>ROW()</f>
        <v>3851</v>
      </c>
      <c r="B3851" s="453"/>
      <c r="D3851" s="456" t="s">
        <v>443</v>
      </c>
      <c r="E3851" s="456"/>
      <c r="F3851" s="456"/>
      <c r="G3851" s="456"/>
      <c r="H3851" s="460"/>
      <c r="I3851" s="465"/>
      <c r="J3851" s="159"/>
      <c r="K3851" s="159"/>
      <c r="L3851" s="159"/>
      <c r="M3851" s="159"/>
      <c r="N3851" s="339"/>
      <c r="O3851" s="159"/>
      <c r="P3851" s="159"/>
      <c r="Q3851" s="159"/>
      <c r="R3851" s="159"/>
      <c r="S3851" s="159"/>
      <c r="T3851" s="597"/>
      <c r="U3851" s="159"/>
      <c r="V3851" s="159"/>
      <c r="W3851" s="159"/>
      <c r="X3851" s="159"/>
      <c r="Y3851" s="238"/>
      <c r="Z3851" s="146"/>
      <c r="AA3851" s="146"/>
      <c r="AB3851" s="146"/>
      <c r="AC3851" s="146"/>
      <c r="AD3851" s="146"/>
      <c r="AE3851" s="238"/>
      <c r="AF3851" s="57">
        <f>AF$729</f>
        <v>0</v>
      </c>
      <c r="AG3851" s="146"/>
      <c r="AH3851" s="146"/>
      <c r="AI3851" s="239"/>
      <c r="AJ3851" s="146"/>
      <c r="AK3851" s="146"/>
      <c r="AL3851" s="146"/>
      <c r="AM3851" s="146"/>
      <c r="AN3851" s="239"/>
    </row>
    <row r="3852" spans="1:40" outlineLevel="2">
      <c r="A3852" s="882">
        <f>ROW()</f>
        <v>3852</v>
      </c>
      <c r="B3852" s="453"/>
      <c r="D3852" s="452" t="s">
        <v>24</v>
      </c>
      <c r="F3852" s="454"/>
      <c r="G3852" s="454"/>
      <c r="H3852" s="448"/>
      <c r="I3852" s="449"/>
      <c r="J3852" s="439"/>
      <c r="K3852" s="439"/>
      <c r="L3852" s="439"/>
      <c r="M3852" s="439"/>
      <c r="N3852" s="440"/>
      <c r="O3852" s="439"/>
      <c r="P3852" s="439"/>
      <c r="Q3852" s="439"/>
      <c r="R3852" s="439"/>
      <c r="S3852" s="439"/>
      <c r="T3852" s="443"/>
      <c r="U3852" s="439"/>
      <c r="V3852" s="439"/>
      <c r="W3852" s="439"/>
      <c r="X3852" s="439"/>
      <c r="Y3852" s="443"/>
      <c r="Z3852" s="439"/>
      <c r="AA3852" s="439"/>
      <c r="AB3852" s="439"/>
      <c r="AC3852" s="439"/>
      <c r="AD3852" s="439"/>
      <c r="AE3852" s="443"/>
      <c r="AF3852" s="27">
        <f>SUM(AF3836:AF3851)</f>
        <v>0</v>
      </c>
      <c r="AG3852" s="439"/>
      <c r="AH3852" s="439"/>
      <c r="AI3852" s="440"/>
      <c r="AJ3852" s="439"/>
      <c r="AK3852" s="439"/>
      <c r="AL3852" s="439"/>
      <c r="AM3852" s="439"/>
      <c r="AN3852" s="440"/>
    </row>
    <row r="3853" spans="1:40" outlineLevel="1">
      <c r="A3853" s="732" t="s">
        <v>22</v>
      </c>
      <c r="B3853" s="733"/>
      <c r="C3853" s="881"/>
      <c r="D3853" s="733"/>
      <c r="E3853" s="733"/>
      <c r="F3853" s="733"/>
      <c r="G3853" s="730"/>
      <c r="H3853" s="733"/>
      <c r="I3853" s="730"/>
      <c r="J3853" s="729"/>
      <c r="K3853" s="730"/>
      <c r="L3853" s="730"/>
      <c r="M3853" s="730"/>
      <c r="N3853" s="731"/>
      <c r="O3853" s="730"/>
      <c r="P3853" s="730"/>
      <c r="Q3853" s="730"/>
      <c r="R3853" s="730"/>
      <c r="S3853" s="730"/>
      <c r="T3853" s="729"/>
      <c r="U3853" s="730"/>
      <c r="V3853" s="730"/>
      <c r="W3853" s="730"/>
      <c r="X3853" s="730"/>
      <c r="Y3853" s="729"/>
      <c r="Z3853" s="730"/>
      <c r="AA3853" s="730"/>
      <c r="AB3853" s="730"/>
      <c r="AC3853" s="730"/>
      <c r="AD3853" s="730"/>
      <c r="AE3853" s="729"/>
      <c r="AF3853" s="730"/>
      <c r="AG3853" s="730"/>
      <c r="AH3853" s="730"/>
      <c r="AI3853" s="731"/>
      <c r="AJ3853" s="730"/>
      <c r="AK3853" s="730"/>
      <c r="AL3853" s="730"/>
      <c r="AM3853" s="730"/>
      <c r="AN3853" s="731"/>
    </row>
    <row r="3854" spans="1:40" outlineLevel="2">
      <c r="A3854" s="882">
        <f>ROW()</f>
        <v>3854</v>
      </c>
      <c r="B3854" s="453"/>
      <c r="D3854" s="452" t="s">
        <v>300</v>
      </c>
      <c r="H3854" s="458"/>
      <c r="I3854" s="458"/>
      <c r="J3854" s="459"/>
      <c r="K3854" s="458"/>
      <c r="L3854" s="458"/>
      <c r="M3854" s="458"/>
      <c r="N3854" s="463"/>
      <c r="O3854" s="458"/>
      <c r="P3854" s="458"/>
      <c r="Q3854" s="458"/>
      <c r="R3854" s="458"/>
      <c r="S3854" s="458"/>
      <c r="T3854" s="459"/>
      <c r="U3854" s="458"/>
      <c r="V3854" s="458"/>
      <c r="W3854" s="31"/>
      <c r="X3854" s="439"/>
      <c r="Y3854" s="459"/>
      <c r="Z3854" s="458"/>
      <c r="AA3854" s="439"/>
      <c r="AB3854" s="439"/>
      <c r="AC3854" s="439"/>
      <c r="AD3854" s="439"/>
      <c r="AE3854" s="443"/>
      <c r="AF3854" s="439">
        <f t="shared" ref="AF3854:AN3854" si="2599">AF3764+AF3782+AF3800+AF3818 + AF3836</f>
        <v>4.21170928</v>
      </c>
      <c r="AG3854" s="439">
        <f t="shared" si="2599"/>
        <v>4.0011238159999998</v>
      </c>
      <c r="AH3854" s="439">
        <f t="shared" si="2599"/>
        <v>3.7905383519999996</v>
      </c>
      <c r="AI3854" s="440">
        <f t="shared" si="2599"/>
        <v>3.5799528879999998</v>
      </c>
      <c r="AJ3854" s="439">
        <f t="shared" si="2599"/>
        <v>3.369367424</v>
      </c>
      <c r="AK3854" s="439">
        <f t="shared" si="2599"/>
        <v>3.1587819599999998</v>
      </c>
      <c r="AL3854" s="439">
        <f t="shared" si="2599"/>
        <v>2.948196496</v>
      </c>
      <c r="AM3854" s="439">
        <f t="shared" si="2599"/>
        <v>2.7376110320000002</v>
      </c>
      <c r="AN3854" s="440">
        <f t="shared" si="2599"/>
        <v>2.527025568</v>
      </c>
    </row>
    <row r="3855" spans="1:40" outlineLevel="2">
      <c r="A3855" s="882">
        <f>ROW()</f>
        <v>3855</v>
      </c>
      <c r="B3855" s="453"/>
      <c r="D3855" s="452" t="s">
        <v>301</v>
      </c>
      <c r="H3855" s="458"/>
      <c r="I3855" s="458"/>
      <c r="J3855" s="459"/>
      <c r="K3855" s="458"/>
      <c r="L3855" s="458"/>
      <c r="M3855" s="458"/>
      <c r="N3855" s="463"/>
      <c r="O3855" s="458"/>
      <c r="P3855" s="458"/>
      <c r="Q3855" s="458"/>
      <c r="R3855" s="458"/>
      <c r="S3855" s="458"/>
      <c r="T3855" s="459"/>
      <c r="U3855" s="458"/>
      <c r="V3855" s="458"/>
      <c r="W3855" s="31"/>
      <c r="X3855" s="439"/>
      <c r="Y3855" s="459"/>
      <c r="Z3855" s="458"/>
      <c r="AA3855" s="439"/>
      <c r="AB3855" s="439"/>
      <c r="AC3855" s="439"/>
      <c r="AD3855" s="439"/>
      <c r="AE3855" s="443"/>
      <c r="AF3855" s="439">
        <f t="shared" ref="AF3855:AN3855" si="2600">AF3765+AF3783+AF3801+AF3819 + AF3837</f>
        <v>-0.16026644000000001</v>
      </c>
      <c r="AG3855" s="439">
        <f t="shared" si="2600"/>
        <v>0</v>
      </c>
      <c r="AH3855" s="439">
        <f t="shared" si="2600"/>
        <v>0</v>
      </c>
      <c r="AI3855" s="440">
        <f t="shared" si="2600"/>
        <v>0</v>
      </c>
      <c r="AJ3855" s="439">
        <f t="shared" si="2600"/>
        <v>0</v>
      </c>
      <c r="AK3855" s="439">
        <f t="shared" si="2600"/>
        <v>0</v>
      </c>
      <c r="AL3855" s="439">
        <f t="shared" si="2600"/>
        <v>0</v>
      </c>
      <c r="AM3855" s="439">
        <f t="shared" si="2600"/>
        <v>0</v>
      </c>
      <c r="AN3855" s="440">
        <f t="shared" si="2600"/>
        <v>0</v>
      </c>
    </row>
    <row r="3856" spans="1:40" outlineLevel="2">
      <c r="A3856" s="882">
        <f>ROW()</f>
        <v>3856</v>
      </c>
      <c r="B3856" s="453"/>
      <c r="D3856" s="452" t="s">
        <v>29</v>
      </c>
      <c r="H3856" s="458"/>
      <c r="I3856" s="458"/>
      <c r="J3856" s="459"/>
      <c r="K3856" s="458"/>
      <c r="L3856" s="458"/>
      <c r="M3856" s="458"/>
      <c r="N3856" s="463"/>
      <c r="O3856" s="458"/>
      <c r="P3856" s="458"/>
      <c r="Q3856" s="458"/>
      <c r="R3856" s="458"/>
      <c r="S3856" s="458"/>
      <c r="T3856" s="459"/>
      <c r="U3856" s="458"/>
      <c r="V3856" s="458"/>
      <c r="W3856" s="31"/>
      <c r="X3856" s="439"/>
      <c r="Y3856" s="459"/>
      <c r="Z3856" s="458"/>
      <c r="AA3856" s="439"/>
      <c r="AB3856" s="439"/>
      <c r="AC3856" s="439"/>
      <c r="AD3856" s="439"/>
      <c r="AE3856" s="443"/>
      <c r="AF3856" s="439">
        <f t="shared" ref="AF3856:AN3856" si="2601">AF3766+AF3784+AF3802+AF3820 + AF3838</f>
        <v>0</v>
      </c>
      <c r="AG3856" s="439">
        <f t="shared" si="2601"/>
        <v>0</v>
      </c>
      <c r="AH3856" s="439">
        <f t="shared" si="2601"/>
        <v>0</v>
      </c>
      <c r="AI3856" s="440">
        <f t="shared" si="2601"/>
        <v>0</v>
      </c>
      <c r="AJ3856" s="439">
        <f t="shared" si="2601"/>
        <v>0</v>
      </c>
      <c r="AK3856" s="439">
        <f t="shared" si="2601"/>
        <v>0</v>
      </c>
      <c r="AL3856" s="439">
        <f t="shared" si="2601"/>
        <v>0</v>
      </c>
      <c r="AM3856" s="439">
        <f t="shared" si="2601"/>
        <v>0</v>
      </c>
      <c r="AN3856" s="440">
        <f t="shared" si="2601"/>
        <v>0</v>
      </c>
    </row>
    <row r="3857" spans="1:40" outlineLevel="2">
      <c r="A3857" s="882">
        <f>ROW()</f>
        <v>3857</v>
      </c>
      <c r="B3857" s="453"/>
      <c r="D3857" s="452" t="s">
        <v>30</v>
      </c>
      <c r="H3857" s="458"/>
      <c r="I3857" s="458"/>
      <c r="J3857" s="459"/>
      <c r="K3857" s="458"/>
      <c r="L3857" s="458"/>
      <c r="M3857" s="458"/>
      <c r="N3857" s="463"/>
      <c r="O3857" s="458"/>
      <c r="P3857" s="458"/>
      <c r="Q3857" s="458"/>
      <c r="R3857" s="458"/>
      <c r="S3857" s="458"/>
      <c r="T3857" s="459"/>
      <c r="U3857" s="458"/>
      <c r="V3857" s="458"/>
      <c r="W3857" s="31"/>
      <c r="X3857" s="439"/>
      <c r="Y3857" s="459"/>
      <c r="Z3857" s="458"/>
      <c r="AA3857" s="439"/>
      <c r="AB3857" s="439"/>
      <c r="AC3857" s="439"/>
      <c r="AD3857" s="439"/>
      <c r="AE3857" s="443"/>
      <c r="AF3857" s="439">
        <f t="shared" ref="AF3857:AN3857" si="2602">AF3767+AF3785+AF3803+AF3821 + AF3839</f>
        <v>33.315647099999993</v>
      </c>
      <c r="AG3857" s="439">
        <f t="shared" si="2602"/>
        <v>31.649864744999991</v>
      </c>
      <c r="AH3857" s="439">
        <f t="shared" si="2602"/>
        <v>29.98408238999999</v>
      </c>
      <c r="AI3857" s="440">
        <f t="shared" si="2602"/>
        <v>28.318300034999989</v>
      </c>
      <c r="AJ3857" s="439">
        <f t="shared" si="2602"/>
        <v>26.652517679999988</v>
      </c>
      <c r="AK3857" s="439">
        <f t="shared" si="2602"/>
        <v>24.986735324999991</v>
      </c>
      <c r="AL3857" s="439">
        <f t="shared" si="2602"/>
        <v>23.32095296999999</v>
      </c>
      <c r="AM3857" s="439">
        <f t="shared" si="2602"/>
        <v>21.655170614999989</v>
      </c>
      <c r="AN3857" s="440">
        <f t="shared" si="2602"/>
        <v>19.989388259999991</v>
      </c>
    </row>
    <row r="3858" spans="1:40" outlineLevel="2">
      <c r="A3858" s="882">
        <f>ROW()</f>
        <v>3858</v>
      </c>
      <c r="B3858" s="453"/>
      <c r="D3858" s="452" t="s">
        <v>31</v>
      </c>
      <c r="H3858" s="458"/>
      <c r="I3858" s="458"/>
      <c r="J3858" s="459"/>
      <c r="K3858" s="458"/>
      <c r="L3858" s="458"/>
      <c r="M3858" s="458"/>
      <c r="N3858" s="463"/>
      <c r="O3858" s="458"/>
      <c r="P3858" s="458"/>
      <c r="Q3858" s="458"/>
      <c r="R3858" s="458"/>
      <c r="S3858" s="458"/>
      <c r="T3858" s="459"/>
      <c r="U3858" s="458"/>
      <c r="V3858" s="458"/>
      <c r="W3858" s="31"/>
      <c r="X3858" s="439"/>
      <c r="Y3858" s="459"/>
      <c r="Z3858" s="458"/>
      <c r="AA3858" s="439"/>
      <c r="AB3858" s="439"/>
      <c r="AC3858" s="439"/>
      <c r="AD3858" s="439"/>
      <c r="AE3858" s="443"/>
      <c r="AF3858" s="439">
        <f t="shared" ref="AF3858:AN3858" si="2603">AF3768+AF3786+AF3804+AF3822 + AF3840</f>
        <v>0</v>
      </c>
      <c r="AG3858" s="439">
        <f t="shared" si="2603"/>
        <v>0</v>
      </c>
      <c r="AH3858" s="439">
        <f t="shared" si="2603"/>
        <v>0</v>
      </c>
      <c r="AI3858" s="440">
        <f t="shared" si="2603"/>
        <v>0</v>
      </c>
      <c r="AJ3858" s="439">
        <f t="shared" si="2603"/>
        <v>0</v>
      </c>
      <c r="AK3858" s="439">
        <f t="shared" si="2603"/>
        <v>0</v>
      </c>
      <c r="AL3858" s="439">
        <f t="shared" si="2603"/>
        <v>0</v>
      </c>
      <c r="AM3858" s="439">
        <f t="shared" si="2603"/>
        <v>0</v>
      </c>
      <c r="AN3858" s="440">
        <f t="shared" si="2603"/>
        <v>0</v>
      </c>
    </row>
    <row r="3859" spans="1:40" outlineLevel="2">
      <c r="A3859" s="882">
        <f>ROW()</f>
        <v>3859</v>
      </c>
      <c r="B3859" s="453"/>
      <c r="D3859" s="452" t="s">
        <v>32</v>
      </c>
      <c r="H3859" s="458"/>
      <c r="I3859" s="458"/>
      <c r="J3859" s="459"/>
      <c r="K3859" s="458"/>
      <c r="L3859" s="458"/>
      <c r="M3859" s="458"/>
      <c r="N3859" s="463"/>
      <c r="O3859" s="458"/>
      <c r="P3859" s="458"/>
      <c r="Q3859" s="458"/>
      <c r="R3859" s="458"/>
      <c r="S3859" s="458"/>
      <c r="T3859" s="459"/>
      <c r="U3859" s="458"/>
      <c r="V3859" s="458"/>
      <c r="W3859" s="31"/>
      <c r="X3859" s="439"/>
      <c r="Y3859" s="459"/>
      <c r="Z3859" s="458"/>
      <c r="AA3859" s="439"/>
      <c r="AB3859" s="439"/>
      <c r="AC3859" s="439"/>
      <c r="AD3859" s="439"/>
      <c r="AE3859" s="443"/>
      <c r="AF3859" s="439">
        <f t="shared" ref="AF3859:AN3859" si="2604">AF3769+AF3787+AF3805+AF3823 + AF3841</f>
        <v>1.0855371700000001</v>
      </c>
      <c r="AG3859" s="439">
        <f t="shared" si="2604"/>
        <v>1.0312603115000001</v>
      </c>
      <c r="AH3859" s="439">
        <f t="shared" si="2604"/>
        <v>0.97698345300000011</v>
      </c>
      <c r="AI3859" s="440">
        <f t="shared" si="2604"/>
        <v>0.92270659450000014</v>
      </c>
      <c r="AJ3859" s="439">
        <f t="shared" si="2604"/>
        <v>0.86842973600000017</v>
      </c>
      <c r="AK3859" s="439">
        <f t="shared" si="2604"/>
        <v>0.8141528775000002</v>
      </c>
      <c r="AL3859" s="439">
        <f t="shared" si="2604"/>
        <v>0.75987601900000024</v>
      </c>
      <c r="AM3859" s="439">
        <f t="shared" si="2604"/>
        <v>0.70559916050000027</v>
      </c>
      <c r="AN3859" s="440">
        <f t="shared" si="2604"/>
        <v>0.6513223020000003</v>
      </c>
    </row>
    <row r="3860" spans="1:40" outlineLevel="2">
      <c r="A3860" s="882">
        <f>ROW()</f>
        <v>3860</v>
      </c>
      <c r="B3860" s="453"/>
      <c r="D3860" s="452" t="s">
        <v>33</v>
      </c>
      <c r="H3860" s="458"/>
      <c r="I3860" s="458"/>
      <c r="J3860" s="459"/>
      <c r="K3860" s="458"/>
      <c r="L3860" s="458"/>
      <c r="M3860" s="458"/>
      <c r="N3860" s="463"/>
      <c r="O3860" s="458"/>
      <c r="P3860" s="458"/>
      <c r="Q3860" s="458"/>
      <c r="R3860" s="458"/>
      <c r="S3860" s="458"/>
      <c r="T3860" s="459"/>
      <c r="U3860" s="458"/>
      <c r="V3860" s="458"/>
      <c r="W3860" s="31"/>
      <c r="X3860" s="439"/>
      <c r="Y3860" s="459"/>
      <c r="Z3860" s="458"/>
      <c r="AA3860" s="439"/>
      <c r="AB3860" s="439"/>
      <c r="AC3860" s="439"/>
      <c r="AD3860" s="439"/>
      <c r="AE3860" s="443"/>
      <c r="AF3860" s="439">
        <f t="shared" ref="AF3860:AN3860" si="2605">AF3770+AF3788+AF3806+AF3824 + AF3842</f>
        <v>0</v>
      </c>
      <c r="AG3860" s="439">
        <f t="shared" si="2605"/>
        <v>0</v>
      </c>
      <c r="AH3860" s="439">
        <f t="shared" si="2605"/>
        <v>0</v>
      </c>
      <c r="AI3860" s="440">
        <f t="shared" si="2605"/>
        <v>0</v>
      </c>
      <c r="AJ3860" s="439">
        <f t="shared" si="2605"/>
        <v>0</v>
      </c>
      <c r="AK3860" s="439">
        <f t="shared" si="2605"/>
        <v>0</v>
      </c>
      <c r="AL3860" s="439">
        <f t="shared" si="2605"/>
        <v>0</v>
      </c>
      <c r="AM3860" s="439">
        <f t="shared" si="2605"/>
        <v>0</v>
      </c>
      <c r="AN3860" s="440">
        <f t="shared" si="2605"/>
        <v>0</v>
      </c>
    </row>
    <row r="3861" spans="1:40" outlineLevel="2">
      <c r="A3861" s="882">
        <f>ROW()</f>
        <v>3861</v>
      </c>
      <c r="B3861" s="453"/>
      <c r="D3861" s="452" t="s">
        <v>27</v>
      </c>
      <c r="H3861" s="458"/>
      <c r="I3861" s="458"/>
      <c r="J3861" s="459"/>
      <c r="K3861" s="458"/>
      <c r="L3861" s="458"/>
      <c r="M3861" s="458"/>
      <c r="N3861" s="463"/>
      <c r="O3861" s="458"/>
      <c r="P3861" s="458"/>
      <c r="Q3861" s="458"/>
      <c r="R3861" s="458"/>
      <c r="S3861" s="458"/>
      <c r="T3861" s="459"/>
      <c r="U3861" s="458"/>
      <c r="V3861" s="458"/>
      <c r="W3861" s="31"/>
      <c r="X3861" s="439"/>
      <c r="Y3861" s="459"/>
      <c r="Z3861" s="458"/>
      <c r="AA3861" s="439"/>
      <c r="AB3861" s="439"/>
      <c r="AC3861" s="439"/>
      <c r="AD3861" s="439"/>
      <c r="AE3861" s="443"/>
      <c r="AF3861" s="439">
        <f t="shared" ref="AF3861:AN3861" si="2606">AF3771+AF3789+AF3807+AF3825 + AF3843</f>
        <v>0.29718318999999999</v>
      </c>
      <c r="AG3861" s="439">
        <f t="shared" si="2606"/>
        <v>0.28975361024999996</v>
      </c>
      <c r="AH3861" s="439">
        <f t="shared" si="2606"/>
        <v>0.28232403049999993</v>
      </c>
      <c r="AI3861" s="440">
        <f t="shared" si="2606"/>
        <v>0.27489445074999996</v>
      </c>
      <c r="AJ3861" s="439">
        <f t="shared" si="2606"/>
        <v>0.26746487099999994</v>
      </c>
      <c r="AK3861" s="439">
        <f t="shared" si="2606"/>
        <v>0.26003529124999991</v>
      </c>
      <c r="AL3861" s="439">
        <f t="shared" si="2606"/>
        <v>0.25260571149999994</v>
      </c>
      <c r="AM3861" s="439">
        <f t="shared" si="2606"/>
        <v>0.24517613174999994</v>
      </c>
      <c r="AN3861" s="440">
        <f t="shared" si="2606"/>
        <v>0.23774655199999994</v>
      </c>
    </row>
    <row r="3862" spans="1:40" outlineLevel="2">
      <c r="A3862" s="882">
        <f>ROW()</f>
        <v>3862</v>
      </c>
      <c r="B3862" s="453"/>
      <c r="D3862" s="452" t="s">
        <v>34</v>
      </c>
      <c r="H3862" s="458"/>
      <c r="I3862" s="458"/>
      <c r="J3862" s="459"/>
      <c r="K3862" s="458"/>
      <c r="L3862" s="458"/>
      <c r="M3862" s="458"/>
      <c r="N3862" s="463"/>
      <c r="O3862" s="458"/>
      <c r="P3862" s="458"/>
      <c r="Q3862" s="458"/>
      <c r="R3862" s="458"/>
      <c r="S3862" s="458"/>
      <c r="T3862" s="459"/>
      <c r="U3862" s="458"/>
      <c r="V3862" s="458"/>
      <c r="W3862" s="31"/>
      <c r="X3862" s="439"/>
      <c r="Y3862" s="459"/>
      <c r="Z3862" s="458"/>
      <c r="AA3862" s="439"/>
      <c r="AB3862" s="439"/>
      <c r="AC3862" s="439"/>
      <c r="AD3862" s="439"/>
      <c r="AE3862" s="443"/>
      <c r="AF3862" s="439">
        <f t="shared" ref="AF3862:AN3862" si="2607">AF3772+AF3790+AF3808+AF3826 + AF3844</f>
        <v>24.522193459999961</v>
      </c>
      <c r="AG3862" s="439">
        <f t="shared" si="2607"/>
        <v>22.887380562666632</v>
      </c>
      <c r="AH3862" s="439">
        <f t="shared" si="2607"/>
        <v>21.252567665333302</v>
      </c>
      <c r="AI3862" s="440">
        <f t="shared" si="2607"/>
        <v>19.617754767999973</v>
      </c>
      <c r="AJ3862" s="439">
        <f t="shared" si="2607"/>
        <v>17.982941870666643</v>
      </c>
      <c r="AK3862" s="439">
        <f t="shared" si="2607"/>
        <v>16.348128973333313</v>
      </c>
      <c r="AL3862" s="439">
        <f t="shared" si="2607"/>
        <v>14.713316075999982</v>
      </c>
      <c r="AM3862" s="439">
        <f t="shared" si="2607"/>
        <v>13.078503178666651</v>
      </c>
      <c r="AN3862" s="440">
        <f t="shared" si="2607"/>
        <v>11.443690281333319</v>
      </c>
    </row>
    <row r="3863" spans="1:40" outlineLevel="2">
      <c r="A3863" s="882">
        <f>ROW()</f>
        <v>3863</v>
      </c>
      <c r="B3863" s="453"/>
      <c r="D3863" s="452" t="s">
        <v>35</v>
      </c>
      <c r="H3863" s="458"/>
      <c r="I3863" s="458"/>
      <c r="J3863" s="459"/>
      <c r="K3863" s="458"/>
      <c r="L3863" s="458"/>
      <c r="M3863" s="458"/>
      <c r="N3863" s="463"/>
      <c r="O3863" s="458"/>
      <c r="P3863" s="458"/>
      <c r="Q3863" s="458"/>
      <c r="R3863" s="458"/>
      <c r="S3863" s="458"/>
      <c r="T3863" s="459"/>
      <c r="U3863" s="458"/>
      <c r="V3863" s="458"/>
      <c r="W3863" s="31"/>
      <c r="X3863" s="439"/>
      <c r="Y3863" s="459"/>
      <c r="Z3863" s="458"/>
      <c r="AA3863" s="439"/>
      <c r="AB3863" s="439"/>
      <c r="AC3863" s="439"/>
      <c r="AD3863" s="439"/>
      <c r="AE3863" s="443"/>
      <c r="AF3863" s="439">
        <f t="shared" ref="AF3863:AN3863" si="2608">AF3773+AF3791+AF3809+AF3827 + AF3845</f>
        <v>0.71815435770274372</v>
      </c>
      <c r="AG3863" s="439">
        <f t="shared" si="2608"/>
        <v>0.64633892193246933</v>
      </c>
      <c r="AH3863" s="439">
        <f t="shared" si="2608"/>
        <v>0.57452348616219495</v>
      </c>
      <c r="AI3863" s="440">
        <f t="shared" si="2608"/>
        <v>0.50270805039192057</v>
      </c>
      <c r="AJ3863" s="439">
        <f t="shared" si="2608"/>
        <v>0.43089261462164619</v>
      </c>
      <c r="AK3863" s="439">
        <f t="shared" si="2608"/>
        <v>0.3590771788513718</v>
      </c>
      <c r="AL3863" s="439">
        <f t="shared" si="2608"/>
        <v>0.28726174308109742</v>
      </c>
      <c r="AM3863" s="439">
        <f t="shared" si="2608"/>
        <v>0.21544630731082307</v>
      </c>
      <c r="AN3863" s="440">
        <f t="shared" si="2608"/>
        <v>0.14363087154054871</v>
      </c>
    </row>
    <row r="3864" spans="1:40" outlineLevel="2">
      <c r="A3864" s="882">
        <f>ROW()</f>
        <v>3864</v>
      </c>
      <c r="B3864" s="453"/>
      <c r="D3864" s="452" t="s">
        <v>302</v>
      </c>
      <c r="H3864" s="458"/>
      <c r="I3864" s="458"/>
      <c r="J3864" s="459"/>
      <c r="K3864" s="458"/>
      <c r="L3864" s="458"/>
      <c r="M3864" s="458"/>
      <c r="N3864" s="463"/>
      <c r="O3864" s="458"/>
      <c r="P3864" s="458"/>
      <c r="Q3864" s="458"/>
      <c r="R3864" s="458"/>
      <c r="S3864" s="458"/>
      <c r="T3864" s="459"/>
      <c r="U3864" s="458"/>
      <c r="V3864" s="458"/>
      <c r="W3864" s="31"/>
      <c r="X3864" s="439"/>
      <c r="Y3864" s="459"/>
      <c r="Z3864" s="458"/>
      <c r="AA3864" s="439"/>
      <c r="AB3864" s="439"/>
      <c r="AC3864" s="439"/>
      <c r="AD3864" s="439"/>
      <c r="AE3864" s="443"/>
      <c r="AF3864" s="439">
        <f t="shared" ref="AF3864:AN3864" si="2609">AF3774+AF3792+AF3810+AF3828 + AF3846</f>
        <v>1.7819392861861723</v>
      </c>
      <c r="AG3864" s="439">
        <f t="shared" si="2609"/>
        <v>1.6037453575675551</v>
      </c>
      <c r="AH3864" s="439">
        <f t="shared" si="2609"/>
        <v>1.4255514289489379</v>
      </c>
      <c r="AI3864" s="440">
        <f t="shared" si="2609"/>
        <v>1.2473575003303208</v>
      </c>
      <c r="AJ3864" s="439">
        <f t="shared" si="2609"/>
        <v>1.0691635717117036</v>
      </c>
      <c r="AK3864" s="439">
        <f t="shared" si="2609"/>
        <v>0.89096964309308635</v>
      </c>
      <c r="AL3864" s="439">
        <f t="shared" si="2609"/>
        <v>0.71277571447446908</v>
      </c>
      <c r="AM3864" s="439">
        <f t="shared" si="2609"/>
        <v>0.53458178585585181</v>
      </c>
      <c r="AN3864" s="440">
        <f t="shared" si="2609"/>
        <v>0.35638785723723454</v>
      </c>
    </row>
    <row r="3865" spans="1:40" outlineLevel="2">
      <c r="A3865" s="882">
        <f>ROW()</f>
        <v>3865</v>
      </c>
      <c r="B3865" s="453"/>
      <c r="D3865" s="452" t="s">
        <v>36</v>
      </c>
      <c r="H3865" s="458"/>
      <c r="I3865" s="458"/>
      <c r="J3865" s="459"/>
      <c r="K3865" s="458"/>
      <c r="L3865" s="458"/>
      <c r="M3865" s="458"/>
      <c r="N3865" s="463"/>
      <c r="O3865" s="458"/>
      <c r="P3865" s="458"/>
      <c r="Q3865" s="458"/>
      <c r="R3865" s="458"/>
      <c r="S3865" s="458"/>
      <c r="T3865" s="459"/>
      <c r="U3865" s="458"/>
      <c r="V3865" s="458"/>
      <c r="W3865" s="31"/>
      <c r="X3865" s="439"/>
      <c r="Y3865" s="459"/>
      <c r="Z3865" s="458"/>
      <c r="AA3865" s="439"/>
      <c r="AB3865" s="439"/>
      <c r="AC3865" s="439"/>
      <c r="AD3865" s="439"/>
      <c r="AE3865" s="443"/>
      <c r="AF3865" s="439">
        <f t="shared" ref="AF3865:AN3865" si="2610">AF3775+AF3793+AF3811+AF3829 + AF3847</f>
        <v>7.2912017115771697</v>
      </c>
      <c r="AG3865" s="439">
        <f t="shared" si="2610"/>
        <v>5.8329613692617359</v>
      </c>
      <c r="AH3865" s="439">
        <f t="shared" si="2610"/>
        <v>4.3747210269463022</v>
      </c>
      <c r="AI3865" s="440">
        <f t="shared" si="2610"/>
        <v>2.9164806846308684</v>
      </c>
      <c r="AJ3865" s="439">
        <f t="shared" si="2610"/>
        <v>1.4582403423154342</v>
      </c>
      <c r="AK3865" s="439">
        <f t="shared" si="2610"/>
        <v>0</v>
      </c>
      <c r="AL3865" s="439">
        <f t="shared" si="2610"/>
        <v>0</v>
      </c>
      <c r="AM3865" s="439">
        <f t="shared" si="2610"/>
        <v>0</v>
      </c>
      <c r="AN3865" s="440">
        <f t="shared" si="2610"/>
        <v>0</v>
      </c>
    </row>
    <row r="3866" spans="1:40" outlineLevel="2">
      <c r="A3866" s="882">
        <f>ROW()</f>
        <v>3866</v>
      </c>
      <c r="B3866" s="453"/>
      <c r="D3866" s="452" t="s">
        <v>583</v>
      </c>
      <c r="H3866" s="458"/>
      <c r="I3866" s="458"/>
      <c r="J3866" s="459"/>
      <c r="K3866" s="458"/>
      <c r="L3866" s="458"/>
      <c r="M3866" s="458"/>
      <c r="N3866" s="463"/>
      <c r="O3866" s="458"/>
      <c r="P3866" s="458"/>
      <c r="Q3866" s="458"/>
      <c r="R3866" s="458"/>
      <c r="S3866" s="458"/>
      <c r="T3866" s="459"/>
      <c r="U3866" s="458"/>
      <c r="V3866" s="458"/>
      <c r="W3866" s="31"/>
      <c r="X3866" s="439"/>
      <c r="Y3866" s="459"/>
      <c r="Z3866" s="458"/>
      <c r="AA3866" s="439"/>
      <c r="AB3866" s="439"/>
      <c r="AC3866" s="439"/>
      <c r="AD3866" s="439"/>
      <c r="AE3866" s="443"/>
      <c r="AF3866" s="439">
        <f t="shared" ref="AF3866:AN3866" si="2611">AF3776+AF3794+AF3812+AF3830 + AF3848</f>
        <v>0.94632829000000007</v>
      </c>
      <c r="AG3866" s="439">
        <f t="shared" si="2611"/>
        <v>0.85169546100000004</v>
      </c>
      <c r="AH3866" s="439">
        <f t="shared" si="2611"/>
        <v>0.75706263200000001</v>
      </c>
      <c r="AI3866" s="440">
        <f t="shared" si="2611"/>
        <v>0.66242980299999998</v>
      </c>
      <c r="AJ3866" s="439">
        <f t="shared" si="2611"/>
        <v>0.56779697399999995</v>
      </c>
      <c r="AK3866" s="439">
        <f t="shared" si="2611"/>
        <v>0.47316414499999998</v>
      </c>
      <c r="AL3866" s="439">
        <f t="shared" si="2611"/>
        <v>0.37853131600000001</v>
      </c>
      <c r="AM3866" s="439">
        <f t="shared" si="2611"/>
        <v>0.28389848699999998</v>
      </c>
      <c r="AN3866" s="440">
        <f t="shared" si="2611"/>
        <v>0.189265658</v>
      </c>
    </row>
    <row r="3867" spans="1:40" outlineLevel="2">
      <c r="A3867" s="882">
        <f>ROW()</f>
        <v>3867</v>
      </c>
      <c r="B3867" s="453"/>
      <c r="D3867" s="452" t="s">
        <v>81</v>
      </c>
      <c r="H3867" s="458"/>
      <c r="I3867" s="458"/>
      <c r="J3867" s="459"/>
      <c r="K3867" s="458"/>
      <c r="L3867" s="458"/>
      <c r="M3867" s="458"/>
      <c r="N3867" s="463"/>
      <c r="O3867" s="458"/>
      <c r="P3867" s="458"/>
      <c r="Q3867" s="458"/>
      <c r="R3867" s="458"/>
      <c r="S3867" s="458"/>
      <c r="T3867" s="459"/>
      <c r="U3867" s="458"/>
      <c r="V3867" s="458"/>
      <c r="W3867" s="31"/>
      <c r="X3867" s="439"/>
      <c r="Y3867" s="459"/>
      <c r="Z3867" s="458"/>
      <c r="AA3867" s="439"/>
      <c r="AB3867" s="439"/>
      <c r="AC3867" s="439"/>
      <c r="AD3867" s="439"/>
      <c r="AE3867" s="443"/>
      <c r="AF3867" s="439">
        <f t="shared" ref="AF3867:AN3867" si="2612">AF3777+AF3795+AF3813+AF3831 + AF3849</f>
        <v>0</v>
      </c>
      <c r="AG3867" s="439">
        <f t="shared" si="2612"/>
        <v>0</v>
      </c>
      <c r="AH3867" s="439">
        <f t="shared" si="2612"/>
        <v>0</v>
      </c>
      <c r="AI3867" s="440">
        <f t="shared" si="2612"/>
        <v>0</v>
      </c>
      <c r="AJ3867" s="439">
        <f t="shared" si="2612"/>
        <v>0</v>
      </c>
      <c r="AK3867" s="439">
        <f t="shared" si="2612"/>
        <v>0</v>
      </c>
      <c r="AL3867" s="439">
        <f t="shared" si="2612"/>
        <v>0</v>
      </c>
      <c r="AM3867" s="439">
        <f t="shared" si="2612"/>
        <v>0</v>
      </c>
      <c r="AN3867" s="440">
        <f t="shared" si="2612"/>
        <v>0</v>
      </c>
    </row>
    <row r="3868" spans="1:40" outlineLevel="2">
      <c r="A3868" s="882">
        <f>ROW()</f>
        <v>3868</v>
      </c>
      <c r="B3868" s="453"/>
      <c r="D3868" s="452" t="s">
        <v>28</v>
      </c>
      <c r="H3868" s="458"/>
      <c r="I3868" s="458"/>
      <c r="J3868" s="459"/>
      <c r="K3868" s="458"/>
      <c r="L3868" s="458"/>
      <c r="M3868" s="458"/>
      <c r="N3868" s="463"/>
      <c r="O3868" s="458"/>
      <c r="P3868" s="458"/>
      <c r="Q3868" s="458"/>
      <c r="R3868" s="458"/>
      <c r="S3868" s="458"/>
      <c r="T3868" s="459"/>
      <c r="U3868" s="458"/>
      <c r="V3868" s="458"/>
      <c r="W3868" s="31"/>
      <c r="X3868" s="439"/>
      <c r="Y3868" s="459"/>
      <c r="Z3868" s="458"/>
      <c r="AA3868" s="439"/>
      <c r="AB3868" s="439"/>
      <c r="AC3868" s="439"/>
      <c r="AD3868" s="439"/>
      <c r="AE3868" s="443"/>
      <c r="AF3868" s="439">
        <f t="shared" ref="AF3868:AN3868" si="2613">AF3778+AF3796+AF3814+AF3832 + AF3850</f>
        <v>0</v>
      </c>
      <c r="AG3868" s="439">
        <f t="shared" si="2613"/>
        <v>0</v>
      </c>
      <c r="AH3868" s="439">
        <f t="shared" si="2613"/>
        <v>0</v>
      </c>
      <c r="AI3868" s="440">
        <f t="shared" si="2613"/>
        <v>0</v>
      </c>
      <c r="AJ3868" s="439">
        <f t="shared" si="2613"/>
        <v>0</v>
      </c>
      <c r="AK3868" s="439">
        <f t="shared" si="2613"/>
        <v>0</v>
      </c>
      <c r="AL3868" s="439">
        <f t="shared" si="2613"/>
        <v>0</v>
      </c>
      <c r="AM3868" s="439">
        <f t="shared" si="2613"/>
        <v>0</v>
      </c>
      <c r="AN3868" s="440">
        <f t="shared" si="2613"/>
        <v>0</v>
      </c>
    </row>
    <row r="3869" spans="1:40" outlineLevel="2">
      <c r="A3869" s="882">
        <f>ROW()</f>
        <v>3869</v>
      </c>
      <c r="B3869" s="453"/>
      <c r="D3869" s="456" t="s">
        <v>443</v>
      </c>
      <c r="E3869" s="456"/>
      <c r="F3869" s="456"/>
      <c r="G3869" s="456"/>
      <c r="H3869" s="460"/>
      <c r="I3869" s="460"/>
      <c r="J3869" s="461"/>
      <c r="K3869" s="460"/>
      <c r="L3869" s="460"/>
      <c r="M3869" s="460"/>
      <c r="N3869" s="465"/>
      <c r="O3869" s="460"/>
      <c r="P3869" s="460"/>
      <c r="Q3869" s="460"/>
      <c r="R3869" s="460"/>
      <c r="S3869" s="460"/>
      <c r="T3869" s="461"/>
      <c r="U3869" s="460"/>
      <c r="V3869" s="460"/>
      <c r="W3869" s="57"/>
      <c r="X3869" s="441"/>
      <c r="Y3869" s="461"/>
      <c r="Z3869" s="460"/>
      <c r="AA3869" s="441"/>
      <c r="AB3869" s="441"/>
      <c r="AC3869" s="441"/>
      <c r="AD3869" s="441"/>
      <c r="AE3869" s="462"/>
      <c r="AF3869" s="441">
        <f t="shared" ref="AF3869:AN3869" si="2614">AF3779+AF3797+AF3815+AF3833 + AF3851</f>
        <v>0</v>
      </c>
      <c r="AG3869" s="441">
        <f t="shared" si="2614"/>
        <v>0</v>
      </c>
      <c r="AH3869" s="441">
        <f t="shared" si="2614"/>
        <v>0</v>
      </c>
      <c r="AI3869" s="442">
        <f t="shared" si="2614"/>
        <v>0</v>
      </c>
      <c r="AJ3869" s="441">
        <f t="shared" si="2614"/>
        <v>0</v>
      </c>
      <c r="AK3869" s="441">
        <f t="shared" si="2614"/>
        <v>0</v>
      </c>
      <c r="AL3869" s="441">
        <f t="shared" si="2614"/>
        <v>0</v>
      </c>
      <c r="AM3869" s="441">
        <f t="shared" si="2614"/>
        <v>0</v>
      </c>
      <c r="AN3869" s="442">
        <f t="shared" si="2614"/>
        <v>0</v>
      </c>
    </row>
    <row r="3870" spans="1:40" outlineLevel="2">
      <c r="A3870" s="887">
        <f>ROW()</f>
        <v>3870</v>
      </c>
      <c r="B3870" s="644"/>
      <c r="C3870" s="770"/>
      <c r="D3870" s="456" t="s">
        <v>24</v>
      </c>
      <c r="E3870" s="456"/>
      <c r="F3870" s="456"/>
      <c r="G3870" s="456"/>
      <c r="H3870" s="460"/>
      <c r="I3870" s="460"/>
      <c r="J3870" s="461"/>
      <c r="K3870" s="460"/>
      <c r="L3870" s="460"/>
      <c r="M3870" s="460"/>
      <c r="N3870" s="465"/>
      <c r="O3870" s="460"/>
      <c r="P3870" s="460"/>
      <c r="Q3870" s="460"/>
      <c r="R3870" s="460"/>
      <c r="S3870" s="460"/>
      <c r="T3870" s="461"/>
      <c r="U3870" s="460"/>
      <c r="V3870" s="460"/>
      <c r="W3870" s="441"/>
      <c r="X3870" s="441"/>
      <c r="Y3870" s="461"/>
      <c r="Z3870" s="460"/>
      <c r="AA3870" s="441"/>
      <c r="AB3870" s="441"/>
      <c r="AC3870" s="441"/>
      <c r="AD3870" s="441"/>
      <c r="AE3870" s="462"/>
      <c r="AF3870" s="441">
        <f t="shared" ref="AF3870:AN3870" si="2615">SUM(AF3854:AF3869)</f>
        <v>74.009627405466034</v>
      </c>
      <c r="AG3870" s="441">
        <f t="shared" si="2615"/>
        <v>68.79412415517838</v>
      </c>
      <c r="AH3870" s="441">
        <f t="shared" si="2615"/>
        <v>63.418354464890726</v>
      </c>
      <c r="AI3870" s="442">
        <f t="shared" si="2615"/>
        <v>58.042584774603085</v>
      </c>
      <c r="AJ3870" s="441">
        <f t="shared" si="2615"/>
        <v>52.666815084315417</v>
      </c>
      <c r="AK3870" s="441">
        <f t="shared" si="2615"/>
        <v>47.291045394027755</v>
      </c>
      <c r="AL3870" s="441">
        <f t="shared" si="2615"/>
        <v>43.373516046055535</v>
      </c>
      <c r="AM3870" s="441">
        <f t="shared" si="2615"/>
        <v>39.455986698083315</v>
      </c>
      <c r="AN3870" s="442">
        <f t="shared" si="2615"/>
        <v>35.538457350111095</v>
      </c>
    </row>
    <row r="3871" spans="1:40">
      <c r="A3871" s="884" t="s">
        <v>895</v>
      </c>
      <c r="B3871" s="885"/>
      <c r="C3871" s="886"/>
      <c r="D3871" s="885"/>
      <c r="E3871" s="885"/>
      <c r="F3871" s="885"/>
      <c r="G3871" s="25"/>
      <c r="H3871" s="885"/>
      <c r="I3871" s="25"/>
      <c r="J3871" s="323"/>
      <c r="K3871" s="25"/>
      <c r="L3871" s="25"/>
      <c r="M3871" s="25"/>
      <c r="N3871" s="318"/>
      <c r="O3871" s="25"/>
      <c r="P3871" s="25"/>
      <c r="Q3871" s="25"/>
      <c r="R3871" s="25"/>
      <c r="S3871" s="25"/>
      <c r="T3871" s="323"/>
      <c r="U3871" s="25"/>
      <c r="V3871" s="25"/>
      <c r="W3871" s="25"/>
      <c r="X3871" s="25"/>
      <c r="Y3871" s="323"/>
      <c r="Z3871" s="25"/>
      <c r="AA3871" s="25"/>
      <c r="AB3871" s="25"/>
      <c r="AC3871" s="25"/>
      <c r="AD3871" s="25"/>
      <c r="AE3871" s="323"/>
      <c r="AF3871" s="25"/>
      <c r="AG3871" s="25"/>
      <c r="AH3871" s="25"/>
      <c r="AI3871" s="318"/>
      <c r="AJ3871" s="323"/>
      <c r="AK3871" s="25"/>
      <c r="AL3871" s="25"/>
      <c r="AM3871" s="25"/>
      <c r="AN3871" s="318"/>
    </row>
    <row r="3872" spans="1:40" outlineLevel="1">
      <c r="A3872" s="732" t="s">
        <v>26</v>
      </c>
      <c r="B3872" s="733"/>
      <c r="C3872" s="881"/>
      <c r="D3872" s="733"/>
      <c r="E3872" s="733"/>
      <c r="F3872" s="733"/>
      <c r="G3872" s="730"/>
      <c r="H3872" s="733"/>
      <c r="I3872" s="730"/>
      <c r="J3872" s="729"/>
      <c r="K3872" s="730"/>
      <c r="L3872" s="730"/>
      <c r="M3872" s="730"/>
      <c r="N3872" s="731"/>
      <c r="O3872" s="730"/>
      <c r="P3872" s="730"/>
      <c r="Q3872" s="730"/>
      <c r="R3872" s="730"/>
      <c r="S3872" s="730"/>
      <c r="T3872" s="729"/>
      <c r="U3872" s="730"/>
      <c r="V3872" s="730"/>
      <c r="W3872" s="730"/>
      <c r="X3872" s="730"/>
      <c r="Y3872" s="729"/>
      <c r="Z3872" s="730"/>
      <c r="AA3872" s="730"/>
      <c r="AB3872" s="730"/>
      <c r="AC3872" s="730"/>
      <c r="AD3872" s="730"/>
      <c r="AE3872" s="729"/>
      <c r="AF3872" s="730"/>
      <c r="AG3872" s="730"/>
      <c r="AH3872" s="730"/>
      <c r="AI3872" s="731"/>
      <c r="AJ3872" s="729"/>
      <c r="AK3872" s="730"/>
      <c r="AL3872" s="730"/>
      <c r="AM3872" s="730"/>
      <c r="AN3872" s="731"/>
    </row>
    <row r="3873" spans="1:40" outlineLevel="2">
      <c r="A3873" s="882">
        <f>ROW()</f>
        <v>3873</v>
      </c>
      <c r="B3873" s="453"/>
      <c r="D3873" s="452" t="s">
        <v>300</v>
      </c>
      <c r="H3873" s="458"/>
      <c r="I3873" s="458"/>
      <c r="J3873" s="459"/>
      <c r="K3873" s="458"/>
      <c r="L3873" s="458"/>
      <c r="M3873" s="458"/>
      <c r="N3873" s="463"/>
      <c r="O3873" s="458"/>
      <c r="P3873" s="458"/>
      <c r="Q3873" s="458"/>
      <c r="R3873" s="458"/>
      <c r="S3873" s="458"/>
      <c r="T3873" s="459"/>
      <c r="U3873" s="458"/>
      <c r="V3873" s="458"/>
      <c r="W3873" s="458"/>
      <c r="X3873" s="458"/>
      <c r="Y3873" s="459"/>
      <c r="Z3873" s="458"/>
      <c r="AA3873" s="169"/>
      <c r="AB3873" s="169"/>
      <c r="AC3873" s="169"/>
      <c r="AD3873" s="169"/>
      <c r="AE3873" s="641"/>
      <c r="AF3873" s="26"/>
      <c r="AG3873" s="26"/>
      <c r="AH3873" s="169">
        <f>Input!$AD$58</f>
        <v>20</v>
      </c>
      <c r="AI3873" s="311">
        <f t="shared" ref="AI3873:AI3888" si="2616">(AH3873-AH$9)*(AH3873&gt;AI$9)</f>
        <v>19</v>
      </c>
      <c r="AJ3873" s="26">
        <f t="shared" ref="AJ3873:AK3888" si="2617">(AI3873-AI$9)*(AI3873&gt;AJ$9)</f>
        <v>18</v>
      </c>
      <c r="AK3873" s="26">
        <f t="shared" si="2617"/>
        <v>17</v>
      </c>
      <c r="AL3873" s="26">
        <f t="shared" ref="AL3873:AM3888" si="2618">(AK3873-AK$9)*(AK3873&gt;AL$9)</f>
        <v>16</v>
      </c>
      <c r="AM3873" s="26">
        <f t="shared" si="2618"/>
        <v>15</v>
      </c>
      <c r="AN3873" s="311">
        <f t="shared" ref="AN3873:AN3888" si="2619">(AM3873-AM$9)*(AM3873&gt;AN$9)</f>
        <v>14</v>
      </c>
    </row>
    <row r="3874" spans="1:40" outlineLevel="2">
      <c r="A3874" s="882">
        <f>ROW()</f>
        <v>3874</v>
      </c>
      <c r="B3874" s="453"/>
      <c r="D3874" s="452" t="s">
        <v>301</v>
      </c>
      <c r="H3874" s="458"/>
      <c r="I3874" s="458"/>
      <c r="J3874" s="459"/>
      <c r="K3874" s="458"/>
      <c r="L3874" s="458"/>
      <c r="M3874" s="458"/>
      <c r="N3874" s="463"/>
      <c r="O3874" s="458"/>
      <c r="P3874" s="458"/>
      <c r="Q3874" s="458"/>
      <c r="R3874" s="458"/>
      <c r="S3874" s="458"/>
      <c r="T3874" s="459"/>
      <c r="U3874" s="458"/>
      <c r="V3874" s="458"/>
      <c r="W3874" s="458"/>
      <c r="X3874" s="458"/>
      <c r="Y3874" s="459"/>
      <c r="Z3874" s="458"/>
      <c r="AA3874" s="169"/>
      <c r="AB3874" s="169"/>
      <c r="AC3874" s="169"/>
      <c r="AD3874" s="169"/>
      <c r="AE3874" s="641"/>
      <c r="AF3874" s="26"/>
      <c r="AG3874" s="26"/>
      <c r="AH3874" s="169">
        <f>Input!$AD$59</f>
        <v>20</v>
      </c>
      <c r="AI3874" s="311">
        <f t="shared" si="2616"/>
        <v>19</v>
      </c>
      <c r="AJ3874" s="26">
        <f t="shared" si="2617"/>
        <v>18</v>
      </c>
      <c r="AK3874" s="26">
        <f t="shared" si="2617"/>
        <v>17</v>
      </c>
      <c r="AL3874" s="26">
        <f t="shared" si="2618"/>
        <v>16</v>
      </c>
      <c r="AM3874" s="26">
        <f t="shared" si="2618"/>
        <v>15</v>
      </c>
      <c r="AN3874" s="311">
        <f t="shared" si="2619"/>
        <v>14</v>
      </c>
    </row>
    <row r="3875" spans="1:40" outlineLevel="2">
      <c r="A3875" s="882">
        <f>ROW()</f>
        <v>3875</v>
      </c>
      <c r="B3875" s="453"/>
      <c r="D3875" s="452" t="s">
        <v>29</v>
      </c>
      <c r="H3875" s="458"/>
      <c r="I3875" s="458"/>
      <c r="J3875" s="459"/>
      <c r="K3875" s="458"/>
      <c r="L3875" s="458"/>
      <c r="M3875" s="458"/>
      <c r="N3875" s="463"/>
      <c r="O3875" s="458"/>
      <c r="P3875" s="458"/>
      <c r="Q3875" s="458"/>
      <c r="R3875" s="458"/>
      <c r="S3875" s="458"/>
      <c r="T3875" s="459"/>
      <c r="U3875" s="458"/>
      <c r="V3875" s="458"/>
      <c r="W3875" s="458"/>
      <c r="X3875" s="458"/>
      <c r="Y3875" s="459"/>
      <c r="Z3875" s="458"/>
      <c r="AA3875" s="169"/>
      <c r="AB3875" s="169"/>
      <c r="AC3875" s="169"/>
      <c r="AD3875" s="169"/>
      <c r="AE3875" s="641"/>
      <c r="AF3875" s="26"/>
      <c r="AG3875" s="26"/>
      <c r="AH3875" s="169">
        <f>Input!$AD$60</f>
        <v>20</v>
      </c>
      <c r="AI3875" s="311">
        <f t="shared" si="2616"/>
        <v>19</v>
      </c>
      <c r="AJ3875" s="26">
        <f t="shared" si="2617"/>
        <v>18</v>
      </c>
      <c r="AK3875" s="26">
        <f t="shared" si="2617"/>
        <v>17</v>
      </c>
      <c r="AL3875" s="26">
        <f t="shared" si="2618"/>
        <v>16</v>
      </c>
      <c r="AM3875" s="26">
        <f t="shared" si="2618"/>
        <v>15</v>
      </c>
      <c r="AN3875" s="311">
        <f t="shared" si="2619"/>
        <v>14</v>
      </c>
    </row>
    <row r="3876" spans="1:40" outlineLevel="2">
      <c r="A3876" s="882">
        <f>ROW()</f>
        <v>3876</v>
      </c>
      <c r="B3876" s="453"/>
      <c r="D3876" s="452" t="s">
        <v>30</v>
      </c>
      <c r="H3876" s="458"/>
      <c r="I3876" s="458"/>
      <c r="J3876" s="459"/>
      <c r="K3876" s="458"/>
      <c r="L3876" s="458"/>
      <c r="M3876" s="458"/>
      <c r="N3876" s="463"/>
      <c r="O3876" s="458"/>
      <c r="P3876" s="458"/>
      <c r="Q3876" s="458"/>
      <c r="R3876" s="458"/>
      <c r="S3876" s="458"/>
      <c r="T3876" s="459"/>
      <c r="U3876" s="458"/>
      <c r="V3876" s="458"/>
      <c r="W3876" s="458"/>
      <c r="X3876" s="458"/>
      <c r="Y3876" s="459"/>
      <c r="Z3876" s="458"/>
      <c r="AA3876" s="169"/>
      <c r="AB3876" s="169"/>
      <c r="AC3876" s="169"/>
      <c r="AD3876" s="169"/>
      <c r="AE3876" s="641"/>
      <c r="AF3876" s="26"/>
      <c r="AG3876" s="26"/>
      <c r="AH3876" s="169">
        <f>Input!$AD$61</f>
        <v>20</v>
      </c>
      <c r="AI3876" s="311">
        <f t="shared" si="2616"/>
        <v>19</v>
      </c>
      <c r="AJ3876" s="26">
        <f t="shared" si="2617"/>
        <v>18</v>
      </c>
      <c r="AK3876" s="26">
        <f t="shared" si="2617"/>
        <v>17</v>
      </c>
      <c r="AL3876" s="26">
        <f t="shared" si="2618"/>
        <v>16</v>
      </c>
      <c r="AM3876" s="26">
        <f t="shared" si="2618"/>
        <v>15</v>
      </c>
      <c r="AN3876" s="311">
        <f t="shared" si="2619"/>
        <v>14</v>
      </c>
    </row>
    <row r="3877" spans="1:40" outlineLevel="2">
      <c r="A3877" s="882">
        <f>ROW()</f>
        <v>3877</v>
      </c>
      <c r="B3877" s="453"/>
      <c r="D3877" s="452" t="s">
        <v>31</v>
      </c>
      <c r="H3877" s="458"/>
      <c r="I3877" s="458"/>
      <c r="J3877" s="459"/>
      <c r="K3877" s="458"/>
      <c r="L3877" s="458"/>
      <c r="M3877" s="458"/>
      <c r="N3877" s="463"/>
      <c r="O3877" s="458"/>
      <c r="P3877" s="458"/>
      <c r="Q3877" s="458"/>
      <c r="R3877" s="458"/>
      <c r="S3877" s="458"/>
      <c r="T3877" s="459"/>
      <c r="U3877" s="458"/>
      <c r="V3877" s="458"/>
      <c r="W3877" s="458"/>
      <c r="X3877" s="458"/>
      <c r="Y3877" s="459"/>
      <c r="Z3877" s="458"/>
      <c r="AA3877" s="169"/>
      <c r="AB3877" s="169"/>
      <c r="AC3877" s="169"/>
      <c r="AD3877" s="169"/>
      <c r="AE3877" s="641"/>
      <c r="AF3877" s="26"/>
      <c r="AG3877" s="26"/>
      <c r="AH3877" s="169">
        <f>Input!$AD$62</f>
        <v>20</v>
      </c>
      <c r="AI3877" s="311">
        <f t="shared" si="2616"/>
        <v>19</v>
      </c>
      <c r="AJ3877" s="26">
        <f t="shared" si="2617"/>
        <v>18</v>
      </c>
      <c r="AK3877" s="26">
        <f t="shared" si="2617"/>
        <v>17</v>
      </c>
      <c r="AL3877" s="26">
        <f t="shared" si="2618"/>
        <v>16</v>
      </c>
      <c r="AM3877" s="26">
        <f t="shared" si="2618"/>
        <v>15</v>
      </c>
      <c r="AN3877" s="311">
        <f t="shared" si="2619"/>
        <v>14</v>
      </c>
    </row>
    <row r="3878" spans="1:40" outlineLevel="2">
      <c r="A3878" s="882">
        <f>ROW()</f>
        <v>3878</v>
      </c>
      <c r="B3878" s="453"/>
      <c r="D3878" s="452" t="s">
        <v>32</v>
      </c>
      <c r="H3878" s="458"/>
      <c r="I3878" s="458"/>
      <c r="J3878" s="459"/>
      <c r="K3878" s="458"/>
      <c r="L3878" s="458"/>
      <c r="M3878" s="458"/>
      <c r="N3878" s="463"/>
      <c r="O3878" s="458"/>
      <c r="P3878" s="458"/>
      <c r="Q3878" s="458"/>
      <c r="R3878" s="458"/>
      <c r="S3878" s="458"/>
      <c r="T3878" s="459"/>
      <c r="U3878" s="458"/>
      <c r="V3878" s="458"/>
      <c r="W3878" s="458"/>
      <c r="X3878" s="458"/>
      <c r="Y3878" s="459"/>
      <c r="Z3878" s="458"/>
      <c r="AA3878" s="169"/>
      <c r="AB3878" s="169"/>
      <c r="AC3878" s="169"/>
      <c r="AD3878" s="169"/>
      <c r="AE3878" s="641"/>
      <c r="AF3878" s="26"/>
      <c r="AG3878" s="26"/>
      <c r="AH3878" s="169">
        <f>Input!$AD$63</f>
        <v>20</v>
      </c>
      <c r="AI3878" s="311">
        <f t="shared" si="2616"/>
        <v>19</v>
      </c>
      <c r="AJ3878" s="26">
        <f t="shared" si="2617"/>
        <v>18</v>
      </c>
      <c r="AK3878" s="26">
        <f t="shared" si="2617"/>
        <v>17</v>
      </c>
      <c r="AL3878" s="26">
        <f t="shared" si="2618"/>
        <v>16</v>
      </c>
      <c r="AM3878" s="26">
        <f t="shared" si="2618"/>
        <v>15</v>
      </c>
      <c r="AN3878" s="311">
        <f t="shared" si="2619"/>
        <v>14</v>
      </c>
    </row>
    <row r="3879" spans="1:40" outlineLevel="2">
      <c r="A3879" s="882">
        <f>ROW()</f>
        <v>3879</v>
      </c>
      <c r="B3879" s="453"/>
      <c r="D3879" s="452" t="s">
        <v>33</v>
      </c>
      <c r="H3879" s="458"/>
      <c r="I3879" s="458"/>
      <c r="J3879" s="459"/>
      <c r="K3879" s="458"/>
      <c r="L3879" s="458"/>
      <c r="M3879" s="458"/>
      <c r="N3879" s="463"/>
      <c r="O3879" s="458"/>
      <c r="P3879" s="458"/>
      <c r="Q3879" s="458"/>
      <c r="R3879" s="458"/>
      <c r="S3879" s="458"/>
      <c r="T3879" s="459"/>
      <c r="U3879" s="458"/>
      <c r="V3879" s="458"/>
      <c r="W3879" s="458"/>
      <c r="X3879" s="458"/>
      <c r="Y3879" s="459"/>
      <c r="Z3879" s="458"/>
      <c r="AA3879" s="169"/>
      <c r="AB3879" s="169"/>
      <c r="AC3879" s="169"/>
      <c r="AD3879" s="169"/>
      <c r="AE3879" s="641"/>
      <c r="AF3879" s="26"/>
      <c r="AG3879" s="26"/>
      <c r="AH3879" s="169">
        <f>Input!$AD$64</f>
        <v>20</v>
      </c>
      <c r="AI3879" s="311">
        <f t="shared" si="2616"/>
        <v>19</v>
      </c>
      <c r="AJ3879" s="26">
        <f t="shared" si="2617"/>
        <v>18</v>
      </c>
      <c r="AK3879" s="26">
        <f t="shared" si="2617"/>
        <v>17</v>
      </c>
      <c r="AL3879" s="26">
        <f t="shared" si="2618"/>
        <v>16</v>
      </c>
      <c r="AM3879" s="26">
        <f t="shared" si="2618"/>
        <v>15</v>
      </c>
      <c r="AN3879" s="311">
        <f t="shared" si="2619"/>
        <v>14</v>
      </c>
    </row>
    <row r="3880" spans="1:40" outlineLevel="2">
      <c r="A3880" s="882">
        <f>ROW()</f>
        <v>3880</v>
      </c>
      <c r="B3880" s="453"/>
      <c r="D3880" s="452" t="s">
        <v>27</v>
      </c>
      <c r="H3880" s="458"/>
      <c r="I3880" s="458"/>
      <c r="J3880" s="459"/>
      <c r="K3880" s="458"/>
      <c r="L3880" s="458"/>
      <c r="M3880" s="458"/>
      <c r="N3880" s="463"/>
      <c r="O3880" s="458"/>
      <c r="P3880" s="458"/>
      <c r="Q3880" s="458"/>
      <c r="R3880" s="458"/>
      <c r="S3880" s="458"/>
      <c r="T3880" s="459"/>
      <c r="U3880" s="458"/>
      <c r="V3880" s="458"/>
      <c r="W3880" s="458"/>
      <c r="X3880" s="458"/>
      <c r="Y3880" s="459"/>
      <c r="Z3880" s="458"/>
      <c r="AA3880" s="169"/>
      <c r="AB3880" s="169"/>
      <c r="AC3880" s="169"/>
      <c r="AD3880" s="169"/>
      <c r="AE3880" s="641"/>
      <c r="AF3880" s="26"/>
      <c r="AG3880" s="26"/>
      <c r="AH3880" s="169">
        <f>Input!$AD$65</f>
        <v>40</v>
      </c>
      <c r="AI3880" s="311">
        <f t="shared" si="2616"/>
        <v>39</v>
      </c>
      <c r="AJ3880" s="26">
        <f t="shared" si="2617"/>
        <v>38</v>
      </c>
      <c r="AK3880" s="26">
        <f t="shared" si="2617"/>
        <v>37</v>
      </c>
      <c r="AL3880" s="26">
        <f t="shared" si="2618"/>
        <v>36</v>
      </c>
      <c r="AM3880" s="26">
        <f t="shared" si="2618"/>
        <v>35</v>
      </c>
      <c r="AN3880" s="311">
        <f t="shared" si="2619"/>
        <v>34</v>
      </c>
    </row>
    <row r="3881" spans="1:40" outlineLevel="2">
      <c r="A3881" s="882">
        <f>ROW()</f>
        <v>3881</v>
      </c>
      <c r="B3881" s="453"/>
      <c r="D3881" s="452" t="s">
        <v>34</v>
      </c>
      <c r="H3881" s="458"/>
      <c r="I3881" s="458"/>
      <c r="J3881" s="459"/>
      <c r="K3881" s="458"/>
      <c r="L3881" s="458"/>
      <c r="M3881" s="458"/>
      <c r="N3881" s="463"/>
      <c r="O3881" s="458"/>
      <c r="P3881" s="458"/>
      <c r="Q3881" s="458"/>
      <c r="R3881" s="458"/>
      <c r="S3881" s="458"/>
      <c r="T3881" s="459"/>
      <c r="U3881" s="458"/>
      <c r="V3881" s="458"/>
      <c r="W3881" s="458"/>
      <c r="X3881" s="458"/>
      <c r="Y3881" s="459"/>
      <c r="Z3881" s="458"/>
      <c r="AA3881" s="169"/>
      <c r="AB3881" s="169"/>
      <c r="AC3881" s="169"/>
      <c r="AD3881" s="169"/>
      <c r="AE3881" s="641"/>
      <c r="AF3881" s="26"/>
      <c r="AG3881" s="26"/>
      <c r="AH3881" s="169">
        <f>Input!$AD$66</f>
        <v>15</v>
      </c>
      <c r="AI3881" s="311">
        <f t="shared" si="2616"/>
        <v>14</v>
      </c>
      <c r="AJ3881" s="26">
        <f t="shared" si="2617"/>
        <v>13</v>
      </c>
      <c r="AK3881" s="26">
        <f t="shared" si="2617"/>
        <v>12</v>
      </c>
      <c r="AL3881" s="26">
        <f t="shared" si="2618"/>
        <v>11</v>
      </c>
      <c r="AM3881" s="26">
        <f t="shared" si="2618"/>
        <v>10</v>
      </c>
      <c r="AN3881" s="311">
        <f t="shared" si="2619"/>
        <v>9</v>
      </c>
    </row>
    <row r="3882" spans="1:40" outlineLevel="2">
      <c r="A3882" s="882">
        <f>ROW()</f>
        <v>3882</v>
      </c>
      <c r="B3882" s="453"/>
      <c r="D3882" s="452" t="s">
        <v>35</v>
      </c>
      <c r="H3882" s="458"/>
      <c r="I3882" s="458"/>
      <c r="J3882" s="459"/>
      <c r="K3882" s="458"/>
      <c r="L3882" s="458"/>
      <c r="M3882" s="458"/>
      <c r="N3882" s="463"/>
      <c r="O3882" s="458"/>
      <c r="P3882" s="458"/>
      <c r="Q3882" s="458"/>
      <c r="R3882" s="458"/>
      <c r="S3882" s="458"/>
      <c r="T3882" s="459"/>
      <c r="U3882" s="458"/>
      <c r="V3882" s="458"/>
      <c r="W3882" s="458"/>
      <c r="X3882" s="458"/>
      <c r="Y3882" s="459"/>
      <c r="Z3882" s="458"/>
      <c r="AA3882" s="169"/>
      <c r="AB3882" s="169"/>
      <c r="AC3882" s="169"/>
      <c r="AD3882" s="169"/>
      <c r="AE3882" s="641"/>
      <c r="AF3882" s="26"/>
      <c r="AG3882" s="26"/>
      <c r="AH3882" s="169">
        <f>Input!$AD$67</f>
        <v>10</v>
      </c>
      <c r="AI3882" s="311">
        <f t="shared" si="2616"/>
        <v>9</v>
      </c>
      <c r="AJ3882" s="26">
        <f t="shared" si="2617"/>
        <v>8</v>
      </c>
      <c r="AK3882" s="26">
        <f t="shared" si="2617"/>
        <v>7</v>
      </c>
      <c r="AL3882" s="26">
        <f t="shared" si="2618"/>
        <v>6</v>
      </c>
      <c r="AM3882" s="26">
        <f t="shared" si="2618"/>
        <v>5</v>
      </c>
      <c r="AN3882" s="311">
        <f t="shared" si="2619"/>
        <v>4</v>
      </c>
    </row>
    <row r="3883" spans="1:40" outlineLevel="2">
      <c r="A3883" s="882">
        <f>ROW()</f>
        <v>3883</v>
      </c>
      <c r="B3883" s="453"/>
      <c r="D3883" s="452" t="s">
        <v>302</v>
      </c>
      <c r="H3883" s="458"/>
      <c r="I3883" s="458"/>
      <c r="J3883" s="459"/>
      <c r="K3883" s="458"/>
      <c r="L3883" s="458"/>
      <c r="M3883" s="458"/>
      <c r="N3883" s="463"/>
      <c r="O3883" s="458"/>
      <c r="P3883" s="458"/>
      <c r="Q3883" s="458"/>
      <c r="R3883" s="458"/>
      <c r="S3883" s="458"/>
      <c r="T3883" s="459"/>
      <c r="U3883" s="458"/>
      <c r="V3883" s="458"/>
      <c r="W3883" s="458"/>
      <c r="X3883" s="458"/>
      <c r="Y3883" s="459"/>
      <c r="Z3883" s="458"/>
      <c r="AA3883" s="169"/>
      <c r="AB3883" s="169"/>
      <c r="AC3883" s="169"/>
      <c r="AD3883" s="169"/>
      <c r="AE3883" s="641"/>
      <c r="AF3883" s="26"/>
      <c r="AG3883" s="26"/>
      <c r="AH3883" s="169">
        <f>Input!$AD$68</f>
        <v>10</v>
      </c>
      <c r="AI3883" s="311">
        <f t="shared" si="2616"/>
        <v>9</v>
      </c>
      <c r="AJ3883" s="26">
        <f t="shared" si="2617"/>
        <v>8</v>
      </c>
      <c r="AK3883" s="26">
        <f t="shared" si="2617"/>
        <v>7</v>
      </c>
      <c r="AL3883" s="26">
        <f t="shared" si="2618"/>
        <v>6</v>
      </c>
      <c r="AM3883" s="26">
        <f t="shared" si="2618"/>
        <v>5</v>
      </c>
      <c r="AN3883" s="311">
        <f t="shared" si="2619"/>
        <v>4</v>
      </c>
    </row>
    <row r="3884" spans="1:40" outlineLevel="2">
      <c r="A3884" s="882">
        <f>ROW()</f>
        <v>3884</v>
      </c>
      <c r="B3884" s="453"/>
      <c r="D3884" s="452" t="s">
        <v>36</v>
      </c>
      <c r="H3884" s="458"/>
      <c r="I3884" s="458"/>
      <c r="J3884" s="459"/>
      <c r="K3884" s="458"/>
      <c r="L3884" s="458"/>
      <c r="M3884" s="458"/>
      <c r="N3884" s="463"/>
      <c r="O3884" s="458"/>
      <c r="P3884" s="458"/>
      <c r="Q3884" s="458"/>
      <c r="R3884" s="458"/>
      <c r="S3884" s="458"/>
      <c r="T3884" s="459"/>
      <c r="U3884" s="458"/>
      <c r="V3884" s="458"/>
      <c r="W3884" s="458"/>
      <c r="X3884" s="458"/>
      <c r="Y3884" s="459"/>
      <c r="Z3884" s="458"/>
      <c r="AA3884" s="169"/>
      <c r="AB3884" s="169"/>
      <c r="AC3884" s="169"/>
      <c r="AD3884" s="169"/>
      <c r="AE3884" s="641"/>
      <c r="AF3884" s="26"/>
      <c r="AG3884" s="26"/>
      <c r="AH3884" s="169">
        <f>Input!$AD$69</f>
        <v>5</v>
      </c>
      <c r="AI3884" s="311">
        <f t="shared" si="2616"/>
        <v>4</v>
      </c>
      <c r="AJ3884" s="26">
        <f t="shared" si="2617"/>
        <v>3</v>
      </c>
      <c r="AK3884" s="26">
        <f t="shared" si="2617"/>
        <v>2</v>
      </c>
      <c r="AL3884" s="26">
        <f t="shared" si="2618"/>
        <v>1</v>
      </c>
      <c r="AM3884" s="26">
        <f t="shared" si="2618"/>
        <v>0</v>
      </c>
      <c r="AN3884" s="311">
        <f t="shared" si="2619"/>
        <v>0</v>
      </c>
    </row>
    <row r="3885" spans="1:40" outlineLevel="2">
      <c r="A3885" s="882">
        <f>ROW()</f>
        <v>3885</v>
      </c>
      <c r="B3885" s="453"/>
      <c r="D3885" s="452" t="s">
        <v>583</v>
      </c>
      <c r="H3885" s="458"/>
      <c r="I3885" s="458"/>
      <c r="J3885" s="459"/>
      <c r="K3885" s="458"/>
      <c r="L3885" s="458"/>
      <c r="M3885" s="458"/>
      <c r="N3885" s="463"/>
      <c r="O3885" s="458"/>
      <c r="P3885" s="458"/>
      <c r="Q3885" s="458"/>
      <c r="R3885" s="458"/>
      <c r="S3885" s="458"/>
      <c r="T3885" s="459"/>
      <c r="U3885" s="458"/>
      <c r="V3885" s="458"/>
      <c r="W3885" s="458"/>
      <c r="X3885" s="458"/>
      <c r="Y3885" s="459"/>
      <c r="Z3885" s="458"/>
      <c r="AA3885" s="169"/>
      <c r="AB3885" s="169"/>
      <c r="AC3885" s="169"/>
      <c r="AD3885" s="169"/>
      <c r="AE3885" s="641"/>
      <c r="AF3885" s="26"/>
      <c r="AG3885" s="26"/>
      <c r="AH3885" s="169">
        <f>Input!$AD$70</f>
        <v>10</v>
      </c>
      <c r="AI3885" s="311">
        <f t="shared" si="2616"/>
        <v>9</v>
      </c>
      <c r="AJ3885" s="26">
        <f t="shared" si="2617"/>
        <v>8</v>
      </c>
      <c r="AK3885" s="26">
        <f t="shared" si="2617"/>
        <v>7</v>
      </c>
      <c r="AL3885" s="26">
        <f t="shared" si="2618"/>
        <v>6</v>
      </c>
      <c r="AM3885" s="26">
        <f t="shared" si="2618"/>
        <v>5</v>
      </c>
      <c r="AN3885" s="311">
        <f t="shared" si="2619"/>
        <v>4</v>
      </c>
    </row>
    <row r="3886" spans="1:40" outlineLevel="2">
      <c r="A3886" s="882">
        <f>ROW()</f>
        <v>3886</v>
      </c>
      <c r="B3886" s="453"/>
      <c r="D3886" s="452" t="s">
        <v>81</v>
      </c>
      <c r="H3886" s="458"/>
      <c r="I3886" s="458"/>
      <c r="J3886" s="459"/>
      <c r="K3886" s="458"/>
      <c r="L3886" s="458"/>
      <c r="M3886" s="458"/>
      <c r="N3886" s="463"/>
      <c r="O3886" s="458"/>
      <c r="P3886" s="458"/>
      <c r="Q3886" s="458"/>
      <c r="R3886" s="458"/>
      <c r="S3886" s="458"/>
      <c r="T3886" s="459"/>
      <c r="U3886" s="458"/>
      <c r="V3886" s="458"/>
      <c r="W3886" s="458"/>
      <c r="X3886" s="458"/>
      <c r="Y3886" s="459"/>
      <c r="Z3886" s="458"/>
      <c r="AA3886" s="169"/>
      <c r="AB3886" s="169"/>
      <c r="AC3886" s="169"/>
      <c r="AD3886" s="169"/>
      <c r="AE3886" s="641"/>
      <c r="AF3886" s="26"/>
      <c r="AG3886" s="26"/>
      <c r="AH3886" s="169">
        <f>Input!$AD$71</f>
        <v>4</v>
      </c>
      <c r="AI3886" s="311">
        <f t="shared" si="2616"/>
        <v>3</v>
      </c>
      <c r="AJ3886" s="26">
        <f t="shared" si="2617"/>
        <v>2</v>
      </c>
      <c r="AK3886" s="26">
        <f t="shared" si="2617"/>
        <v>1</v>
      </c>
      <c r="AL3886" s="26">
        <f t="shared" si="2618"/>
        <v>0</v>
      </c>
      <c r="AM3886" s="26">
        <f t="shared" si="2618"/>
        <v>0</v>
      </c>
      <c r="AN3886" s="311">
        <f t="shared" si="2619"/>
        <v>0</v>
      </c>
    </row>
    <row r="3887" spans="1:40" outlineLevel="2">
      <c r="A3887" s="882">
        <f>ROW()</f>
        <v>3887</v>
      </c>
      <c r="B3887" s="453"/>
      <c r="D3887" s="452" t="s">
        <v>28</v>
      </c>
      <c r="H3887" s="458"/>
      <c r="I3887" s="458"/>
      <c r="J3887" s="459"/>
      <c r="K3887" s="458"/>
      <c r="L3887" s="458"/>
      <c r="M3887" s="458"/>
      <c r="N3887" s="463"/>
      <c r="O3887" s="458"/>
      <c r="P3887" s="458"/>
      <c r="Q3887" s="458"/>
      <c r="R3887" s="458"/>
      <c r="S3887" s="458"/>
      <c r="T3887" s="459"/>
      <c r="U3887" s="458"/>
      <c r="V3887" s="458"/>
      <c r="W3887" s="458"/>
      <c r="X3887" s="458"/>
      <c r="Y3887" s="459"/>
      <c r="Z3887" s="458"/>
      <c r="AA3887" s="169"/>
      <c r="AB3887" s="169"/>
      <c r="AC3887" s="169"/>
      <c r="AD3887" s="169"/>
      <c r="AE3887" s="641"/>
      <c r="AF3887" s="26"/>
      <c r="AG3887" s="26"/>
      <c r="AH3887" s="169">
        <f>Input!$AD$72*2</f>
        <v>0</v>
      </c>
      <c r="AI3887" s="311">
        <f t="shared" si="2616"/>
        <v>0</v>
      </c>
      <c r="AJ3887" s="26">
        <f t="shared" si="2617"/>
        <v>0</v>
      </c>
      <c r="AK3887" s="26">
        <f t="shared" si="2617"/>
        <v>0</v>
      </c>
      <c r="AL3887" s="26">
        <f t="shared" si="2618"/>
        <v>0</v>
      </c>
      <c r="AM3887" s="26">
        <f t="shared" si="2618"/>
        <v>0</v>
      </c>
      <c r="AN3887" s="311">
        <f t="shared" si="2619"/>
        <v>0</v>
      </c>
    </row>
    <row r="3888" spans="1:40" outlineLevel="2">
      <c r="A3888" s="882">
        <f>ROW()</f>
        <v>3888</v>
      </c>
      <c r="B3888" s="453"/>
      <c r="D3888" s="456" t="s">
        <v>443</v>
      </c>
      <c r="E3888" s="456"/>
      <c r="F3888" s="456"/>
      <c r="G3888" s="456"/>
      <c r="H3888" s="460"/>
      <c r="I3888" s="460"/>
      <c r="J3888" s="461"/>
      <c r="K3888" s="460"/>
      <c r="L3888" s="460"/>
      <c r="M3888" s="460"/>
      <c r="N3888" s="465"/>
      <c r="O3888" s="460"/>
      <c r="P3888" s="460"/>
      <c r="Q3888" s="460"/>
      <c r="R3888" s="460"/>
      <c r="S3888" s="460"/>
      <c r="T3888" s="461"/>
      <c r="U3888" s="460"/>
      <c r="V3888" s="460"/>
      <c r="W3888" s="460"/>
      <c r="X3888" s="460"/>
      <c r="Y3888" s="461"/>
      <c r="Z3888" s="460"/>
      <c r="AA3888" s="170"/>
      <c r="AB3888" s="170"/>
      <c r="AC3888" s="170"/>
      <c r="AD3888" s="170"/>
      <c r="AE3888" s="642"/>
      <c r="AF3888" s="29"/>
      <c r="AG3888" s="29"/>
      <c r="AH3888" s="170">
        <f>Input!$AD$73</f>
        <v>5</v>
      </c>
      <c r="AI3888" s="312">
        <f t="shared" si="2616"/>
        <v>4</v>
      </c>
      <c r="AJ3888" s="29">
        <f t="shared" si="2617"/>
        <v>3</v>
      </c>
      <c r="AK3888" s="29">
        <f t="shared" si="2617"/>
        <v>2</v>
      </c>
      <c r="AL3888" s="29">
        <f t="shared" si="2618"/>
        <v>1</v>
      </c>
      <c r="AM3888" s="29">
        <f t="shared" si="2618"/>
        <v>0</v>
      </c>
      <c r="AN3888" s="312">
        <f t="shared" si="2619"/>
        <v>0</v>
      </c>
    </row>
    <row r="3889" spans="1:40" outlineLevel="2">
      <c r="A3889" s="882">
        <f>ROW()</f>
        <v>3889</v>
      </c>
      <c r="B3889" s="453"/>
      <c r="H3889" s="458"/>
      <c r="I3889" s="458"/>
      <c r="J3889" s="459"/>
      <c r="K3889" s="458"/>
      <c r="L3889" s="458"/>
      <c r="M3889" s="458"/>
      <c r="N3889" s="463"/>
      <c r="O3889" s="458"/>
      <c r="P3889" s="458"/>
      <c r="Q3889" s="458"/>
      <c r="R3889" s="458"/>
      <c r="S3889" s="458"/>
      <c r="T3889" s="459"/>
      <c r="U3889" s="439"/>
      <c r="V3889" s="439"/>
      <c r="W3889" s="439"/>
      <c r="X3889" s="439"/>
      <c r="Y3889" s="443"/>
      <c r="Z3889" s="439"/>
      <c r="AA3889" s="439"/>
      <c r="AB3889" s="439"/>
      <c r="AC3889" s="439"/>
      <c r="AD3889" s="439"/>
      <c r="AE3889" s="443"/>
      <c r="AF3889" s="439"/>
      <c r="AG3889" s="439"/>
      <c r="AH3889" s="439"/>
      <c r="AI3889" s="440"/>
      <c r="AJ3889" s="443"/>
      <c r="AK3889" s="439"/>
      <c r="AL3889" s="439"/>
      <c r="AM3889" s="439"/>
      <c r="AN3889" s="440"/>
    </row>
    <row r="3890" spans="1:40" outlineLevel="1">
      <c r="A3890" s="732" t="s">
        <v>20</v>
      </c>
      <c r="B3890" s="733"/>
      <c r="C3890" s="881"/>
      <c r="D3890" s="733"/>
      <c r="E3890" s="733"/>
      <c r="F3890" s="733"/>
      <c r="G3890" s="730"/>
      <c r="H3890" s="733"/>
      <c r="I3890" s="730"/>
      <c r="J3890" s="729"/>
      <c r="K3890" s="730"/>
      <c r="L3890" s="730"/>
      <c r="M3890" s="730"/>
      <c r="N3890" s="731"/>
      <c r="O3890" s="730"/>
      <c r="P3890" s="730"/>
      <c r="Q3890" s="730"/>
      <c r="R3890" s="730"/>
      <c r="S3890" s="730"/>
      <c r="T3890" s="729"/>
      <c r="U3890" s="730"/>
      <c r="V3890" s="730"/>
      <c r="W3890" s="730"/>
      <c r="X3890" s="730"/>
      <c r="Y3890" s="729"/>
      <c r="Z3890" s="730"/>
      <c r="AA3890" s="730"/>
      <c r="AB3890" s="730"/>
      <c r="AC3890" s="730"/>
      <c r="AD3890" s="730"/>
      <c r="AE3890" s="729"/>
      <c r="AF3890" s="730"/>
      <c r="AG3890" s="730"/>
      <c r="AH3890" s="730"/>
      <c r="AI3890" s="731"/>
      <c r="AJ3890" s="729"/>
      <c r="AK3890" s="730"/>
      <c r="AL3890" s="730"/>
      <c r="AM3890" s="730"/>
      <c r="AN3890" s="731"/>
    </row>
    <row r="3891" spans="1:40" outlineLevel="2">
      <c r="A3891" s="882">
        <f>ROW()</f>
        <v>3891</v>
      </c>
      <c r="B3891" s="453"/>
      <c r="D3891" s="452" t="s">
        <v>300</v>
      </c>
      <c r="H3891" s="458"/>
      <c r="I3891" s="458"/>
      <c r="J3891" s="459"/>
      <c r="K3891" s="458"/>
      <c r="L3891" s="458"/>
      <c r="M3891" s="458"/>
      <c r="N3891" s="463"/>
      <c r="O3891" s="458"/>
      <c r="P3891" s="458"/>
      <c r="Q3891" s="458"/>
      <c r="R3891" s="458"/>
      <c r="S3891" s="458"/>
      <c r="T3891" s="459"/>
      <c r="U3891" s="439"/>
      <c r="V3891" s="439"/>
      <c r="W3891" s="439"/>
      <c r="X3891" s="439"/>
      <c r="Y3891" s="443"/>
      <c r="Z3891" s="439"/>
      <c r="AA3891" s="439"/>
      <c r="AB3891" s="439"/>
      <c r="AC3891" s="439"/>
      <c r="AD3891" s="439"/>
      <c r="AE3891" s="443"/>
      <c r="AF3891" s="439"/>
      <c r="AG3891" s="439">
        <f t="shared" ref="AG3891:AG3902" si="2620">AF3981</f>
        <v>0</v>
      </c>
      <c r="AH3891" s="439">
        <f t="shared" ref="AH3891:AH3902" si="2621">AG3981</f>
        <v>4.4693403700000003</v>
      </c>
      <c r="AI3891" s="440">
        <f>AH3981</f>
        <v>4.2458733515000002</v>
      </c>
      <c r="AJ3891" s="443">
        <f t="shared" ref="AJ3891:AM3891" si="2622">AI3981</f>
        <v>4.0224063330000002</v>
      </c>
      <c r="AK3891" s="439">
        <f t="shared" si="2622"/>
        <v>3.7989393145000001</v>
      </c>
      <c r="AL3891" s="439">
        <f t="shared" si="2622"/>
        <v>3.575472296</v>
      </c>
      <c r="AM3891" s="439">
        <f t="shared" si="2622"/>
        <v>3.3520052775</v>
      </c>
      <c r="AN3891" s="440">
        <f>AM3981</f>
        <v>3.1285382589999999</v>
      </c>
    </row>
    <row r="3892" spans="1:40" outlineLevel="2">
      <c r="A3892" s="882">
        <f>ROW()</f>
        <v>3892</v>
      </c>
      <c r="B3892" s="453"/>
      <c r="D3892" s="452" t="s">
        <v>301</v>
      </c>
      <c r="H3892" s="458"/>
      <c r="I3892" s="458"/>
      <c r="J3892" s="459"/>
      <c r="K3892" s="458"/>
      <c r="L3892" s="458"/>
      <c r="M3892" s="458"/>
      <c r="N3892" s="463"/>
      <c r="O3892" s="458"/>
      <c r="P3892" s="458"/>
      <c r="Q3892" s="458"/>
      <c r="R3892" s="458"/>
      <c r="S3892" s="458"/>
      <c r="T3892" s="459"/>
      <c r="U3892" s="439"/>
      <c r="V3892" s="439"/>
      <c r="W3892" s="439"/>
      <c r="X3892" s="439"/>
      <c r="Y3892" s="443"/>
      <c r="Z3892" s="439"/>
      <c r="AA3892" s="439"/>
      <c r="AB3892" s="439"/>
      <c r="AC3892" s="439"/>
      <c r="AD3892" s="439"/>
      <c r="AE3892" s="443"/>
      <c r="AF3892" s="439"/>
      <c r="AG3892" s="439">
        <f t="shared" si="2620"/>
        <v>0</v>
      </c>
      <c r="AH3892" s="439">
        <f t="shared" si="2621"/>
        <v>1.0415299999999999E-3</v>
      </c>
      <c r="AI3892" s="440">
        <f>AH3982</f>
        <v>9.894534999999999E-4</v>
      </c>
      <c r="AJ3892" s="443">
        <f t="shared" ref="AJ3892:AM3901" si="2623">AI3982</f>
        <v>9.3737699999999987E-4</v>
      </c>
      <c r="AK3892" s="439">
        <f t="shared" si="2623"/>
        <v>8.8530049999999984E-4</v>
      </c>
      <c r="AL3892" s="439">
        <f t="shared" si="2623"/>
        <v>8.3322399999999981E-4</v>
      </c>
      <c r="AM3892" s="439">
        <f t="shared" si="2623"/>
        <v>7.8114749999999978E-4</v>
      </c>
      <c r="AN3892" s="440">
        <f>AM3982</f>
        <v>7.2907099999999976E-4</v>
      </c>
    </row>
    <row r="3893" spans="1:40" outlineLevel="2">
      <c r="A3893" s="882">
        <f>ROW()</f>
        <v>3893</v>
      </c>
      <c r="B3893" s="453"/>
      <c r="D3893" s="452" t="s">
        <v>29</v>
      </c>
      <c r="H3893" s="458"/>
      <c r="I3893" s="458"/>
      <c r="J3893" s="459"/>
      <c r="K3893" s="458"/>
      <c r="L3893" s="458"/>
      <c r="M3893" s="458"/>
      <c r="N3893" s="463"/>
      <c r="O3893" s="458"/>
      <c r="P3893" s="458"/>
      <c r="Q3893" s="458"/>
      <c r="R3893" s="458"/>
      <c r="S3893" s="458"/>
      <c r="T3893" s="459"/>
      <c r="U3893" s="439"/>
      <c r="V3893" s="439"/>
      <c r="W3893" s="439"/>
      <c r="X3893" s="439"/>
      <c r="Y3893" s="443"/>
      <c r="Z3893" s="439"/>
      <c r="AA3893" s="439"/>
      <c r="AB3893" s="439"/>
      <c r="AC3893" s="439"/>
      <c r="AD3893" s="439"/>
      <c r="AE3893" s="443"/>
      <c r="AF3893" s="439"/>
      <c r="AG3893" s="439">
        <f t="shared" si="2620"/>
        <v>0</v>
      </c>
      <c r="AH3893" s="439">
        <f t="shared" si="2621"/>
        <v>0</v>
      </c>
      <c r="AI3893" s="440">
        <f t="shared" ref="AI3893:AI3901" si="2624">AH3983</f>
        <v>0</v>
      </c>
      <c r="AJ3893" s="443">
        <f t="shared" si="2623"/>
        <v>0</v>
      </c>
      <c r="AK3893" s="439">
        <f t="shared" si="2623"/>
        <v>0</v>
      </c>
      <c r="AL3893" s="439">
        <f t="shared" si="2623"/>
        <v>0</v>
      </c>
      <c r="AM3893" s="439">
        <f t="shared" si="2623"/>
        <v>0</v>
      </c>
      <c r="AN3893" s="440">
        <f t="shared" ref="AN3893:AN3901" si="2625">AM3983</f>
        <v>0</v>
      </c>
    </row>
    <row r="3894" spans="1:40" outlineLevel="2">
      <c r="A3894" s="882">
        <f>ROW()</f>
        <v>3894</v>
      </c>
      <c r="B3894" s="453"/>
      <c r="D3894" s="452" t="s">
        <v>30</v>
      </c>
      <c r="H3894" s="458"/>
      <c r="I3894" s="458"/>
      <c r="J3894" s="459"/>
      <c r="K3894" s="458"/>
      <c r="L3894" s="458"/>
      <c r="M3894" s="458"/>
      <c r="N3894" s="463"/>
      <c r="O3894" s="458"/>
      <c r="P3894" s="458"/>
      <c r="Q3894" s="458"/>
      <c r="R3894" s="458"/>
      <c r="S3894" s="458"/>
      <c r="T3894" s="459"/>
      <c r="U3894" s="439"/>
      <c r="V3894" s="439"/>
      <c r="W3894" s="439"/>
      <c r="X3894" s="439"/>
      <c r="Y3894" s="443"/>
      <c r="Z3894" s="439"/>
      <c r="AA3894" s="439"/>
      <c r="AB3894" s="439"/>
      <c r="AC3894" s="439"/>
      <c r="AD3894" s="439"/>
      <c r="AE3894" s="443"/>
      <c r="AF3894" s="439"/>
      <c r="AG3894" s="439">
        <f t="shared" si="2620"/>
        <v>0</v>
      </c>
      <c r="AH3894" s="439">
        <f t="shared" si="2621"/>
        <v>37.36019009482758</v>
      </c>
      <c r="AI3894" s="440">
        <f t="shared" si="2624"/>
        <v>35.4921805900862</v>
      </c>
      <c r="AJ3894" s="443">
        <f t="shared" si="2623"/>
        <v>33.62417108534482</v>
      </c>
      <c r="AK3894" s="439">
        <f t="shared" si="2623"/>
        <v>31.75616158060344</v>
      </c>
      <c r="AL3894" s="439">
        <f t="shared" si="2623"/>
        <v>29.88815207586206</v>
      </c>
      <c r="AM3894" s="439">
        <f t="shared" si="2623"/>
        <v>28.02014257112068</v>
      </c>
      <c r="AN3894" s="440">
        <f t="shared" si="2625"/>
        <v>26.152133066379299</v>
      </c>
    </row>
    <row r="3895" spans="1:40" outlineLevel="2">
      <c r="A3895" s="882">
        <f>ROW()</f>
        <v>3895</v>
      </c>
      <c r="B3895" s="453"/>
      <c r="D3895" s="452" t="s">
        <v>31</v>
      </c>
      <c r="H3895" s="458"/>
      <c r="I3895" s="458"/>
      <c r="J3895" s="459"/>
      <c r="K3895" s="458"/>
      <c r="L3895" s="458"/>
      <c r="M3895" s="458"/>
      <c r="N3895" s="463"/>
      <c r="O3895" s="458"/>
      <c r="P3895" s="458"/>
      <c r="Q3895" s="458"/>
      <c r="R3895" s="458"/>
      <c r="S3895" s="458"/>
      <c r="T3895" s="459"/>
      <c r="U3895" s="439"/>
      <c r="V3895" s="439"/>
      <c r="W3895" s="439"/>
      <c r="X3895" s="439"/>
      <c r="Y3895" s="443"/>
      <c r="Z3895" s="439"/>
      <c r="AA3895" s="439"/>
      <c r="AB3895" s="439"/>
      <c r="AC3895" s="439"/>
      <c r="AD3895" s="439"/>
      <c r="AE3895" s="443"/>
      <c r="AF3895" s="439"/>
      <c r="AG3895" s="439">
        <f t="shared" si="2620"/>
        <v>0</v>
      </c>
      <c r="AH3895" s="439">
        <f t="shared" si="2621"/>
        <v>0</v>
      </c>
      <c r="AI3895" s="440">
        <f t="shared" si="2624"/>
        <v>0</v>
      </c>
      <c r="AJ3895" s="443">
        <f t="shared" si="2623"/>
        <v>0</v>
      </c>
      <c r="AK3895" s="439">
        <f t="shared" si="2623"/>
        <v>0</v>
      </c>
      <c r="AL3895" s="439">
        <f t="shared" si="2623"/>
        <v>0</v>
      </c>
      <c r="AM3895" s="439">
        <f t="shared" si="2623"/>
        <v>0</v>
      </c>
      <c r="AN3895" s="440">
        <f t="shared" si="2625"/>
        <v>0</v>
      </c>
    </row>
    <row r="3896" spans="1:40" outlineLevel="2">
      <c r="A3896" s="882">
        <f>ROW()</f>
        <v>3896</v>
      </c>
      <c r="B3896" s="453"/>
      <c r="D3896" s="452" t="s">
        <v>32</v>
      </c>
      <c r="H3896" s="458"/>
      <c r="I3896" s="458"/>
      <c r="J3896" s="459"/>
      <c r="K3896" s="458"/>
      <c r="L3896" s="458"/>
      <c r="M3896" s="458"/>
      <c r="N3896" s="463"/>
      <c r="O3896" s="458"/>
      <c r="P3896" s="458"/>
      <c r="Q3896" s="458"/>
      <c r="R3896" s="458"/>
      <c r="S3896" s="458"/>
      <c r="T3896" s="459"/>
      <c r="U3896" s="439"/>
      <c r="V3896" s="439"/>
      <c r="W3896" s="439"/>
      <c r="X3896" s="439"/>
      <c r="Y3896" s="443"/>
      <c r="Z3896" s="439"/>
      <c r="AA3896" s="439"/>
      <c r="AB3896" s="439"/>
      <c r="AC3896" s="439"/>
      <c r="AD3896" s="439"/>
      <c r="AE3896" s="443"/>
      <c r="AF3896" s="439"/>
      <c r="AG3896" s="439">
        <f t="shared" si="2620"/>
        <v>0</v>
      </c>
      <c r="AH3896" s="439">
        <f t="shared" si="2621"/>
        <v>1.61136659</v>
      </c>
      <c r="AI3896" s="440">
        <f t="shared" si="2624"/>
        <v>1.5307982605000001</v>
      </c>
      <c r="AJ3896" s="443">
        <f t="shared" si="2623"/>
        <v>1.4502299310000002</v>
      </c>
      <c r="AK3896" s="439">
        <f t="shared" si="2623"/>
        <v>1.3696616015000003</v>
      </c>
      <c r="AL3896" s="439">
        <f t="shared" si="2623"/>
        <v>1.2890932720000003</v>
      </c>
      <c r="AM3896" s="439">
        <f t="shared" si="2623"/>
        <v>1.2085249425000004</v>
      </c>
      <c r="AN3896" s="440">
        <f t="shared" si="2625"/>
        <v>1.1279566130000005</v>
      </c>
    </row>
    <row r="3897" spans="1:40" outlineLevel="2">
      <c r="A3897" s="882">
        <f>ROW()</f>
        <v>3897</v>
      </c>
      <c r="B3897" s="453"/>
      <c r="D3897" s="452" t="s">
        <v>33</v>
      </c>
      <c r="H3897" s="458"/>
      <c r="I3897" s="458"/>
      <c r="J3897" s="459"/>
      <c r="K3897" s="458"/>
      <c r="L3897" s="458"/>
      <c r="M3897" s="458"/>
      <c r="N3897" s="463"/>
      <c r="O3897" s="458"/>
      <c r="P3897" s="458"/>
      <c r="Q3897" s="458"/>
      <c r="R3897" s="458"/>
      <c r="S3897" s="458"/>
      <c r="T3897" s="459"/>
      <c r="U3897" s="439"/>
      <c r="V3897" s="439"/>
      <c r="W3897" s="439"/>
      <c r="X3897" s="439"/>
      <c r="Y3897" s="443"/>
      <c r="Z3897" s="439"/>
      <c r="AA3897" s="439"/>
      <c r="AB3897" s="439"/>
      <c r="AC3897" s="439"/>
      <c r="AD3897" s="439"/>
      <c r="AE3897" s="443"/>
      <c r="AF3897" s="439"/>
      <c r="AG3897" s="439">
        <f t="shared" si="2620"/>
        <v>0</v>
      </c>
      <c r="AH3897" s="439">
        <f t="shared" si="2621"/>
        <v>3.5421589999999996E-2</v>
      </c>
      <c r="AI3897" s="440">
        <f t="shared" si="2624"/>
        <v>3.3650510499999994E-2</v>
      </c>
      <c r="AJ3897" s="443">
        <f t="shared" si="2623"/>
        <v>3.1879430999999993E-2</v>
      </c>
      <c r="AK3897" s="439">
        <f t="shared" si="2623"/>
        <v>3.0108351499999995E-2</v>
      </c>
      <c r="AL3897" s="439">
        <f t="shared" si="2623"/>
        <v>2.8337271999999997E-2</v>
      </c>
      <c r="AM3897" s="439">
        <f t="shared" si="2623"/>
        <v>2.6566192499999995E-2</v>
      </c>
      <c r="AN3897" s="440">
        <f t="shared" si="2625"/>
        <v>2.4795112999999997E-2</v>
      </c>
    </row>
    <row r="3898" spans="1:40" outlineLevel="2">
      <c r="A3898" s="882">
        <f>ROW()</f>
        <v>3898</v>
      </c>
      <c r="B3898" s="453"/>
      <c r="D3898" s="452" t="s">
        <v>27</v>
      </c>
      <c r="H3898" s="458"/>
      <c r="I3898" s="458"/>
      <c r="J3898" s="459"/>
      <c r="K3898" s="458"/>
      <c r="L3898" s="458"/>
      <c r="M3898" s="458"/>
      <c r="N3898" s="463"/>
      <c r="O3898" s="458"/>
      <c r="P3898" s="458"/>
      <c r="Q3898" s="458"/>
      <c r="R3898" s="458"/>
      <c r="S3898" s="458"/>
      <c r="T3898" s="459"/>
      <c r="U3898" s="439"/>
      <c r="V3898" s="439"/>
      <c r="W3898" s="439"/>
      <c r="X3898" s="439"/>
      <c r="Y3898" s="443"/>
      <c r="Z3898" s="439"/>
      <c r="AA3898" s="439"/>
      <c r="AB3898" s="439"/>
      <c r="AC3898" s="439"/>
      <c r="AD3898" s="439"/>
      <c r="AE3898" s="443"/>
      <c r="AF3898" s="439"/>
      <c r="AG3898" s="439">
        <f t="shared" si="2620"/>
        <v>0</v>
      </c>
      <c r="AH3898" s="439">
        <f t="shared" si="2621"/>
        <v>0.36410772000000002</v>
      </c>
      <c r="AI3898" s="440">
        <f t="shared" si="2624"/>
        <v>0.35500502700000003</v>
      </c>
      <c r="AJ3898" s="443">
        <f t="shared" si="2623"/>
        <v>0.34590233400000003</v>
      </c>
      <c r="AK3898" s="439">
        <f t="shared" si="2623"/>
        <v>0.33679964100000004</v>
      </c>
      <c r="AL3898" s="439">
        <f t="shared" si="2623"/>
        <v>0.32769694800000004</v>
      </c>
      <c r="AM3898" s="439">
        <f t="shared" si="2623"/>
        <v>0.31859425500000005</v>
      </c>
      <c r="AN3898" s="440">
        <f t="shared" si="2625"/>
        <v>0.30949156200000005</v>
      </c>
    </row>
    <row r="3899" spans="1:40" outlineLevel="2">
      <c r="A3899" s="882">
        <f>ROW()</f>
        <v>3899</v>
      </c>
      <c r="B3899" s="453"/>
      <c r="D3899" s="452" t="s">
        <v>34</v>
      </c>
      <c r="H3899" s="458"/>
      <c r="I3899" s="458"/>
      <c r="J3899" s="459"/>
      <c r="K3899" s="458"/>
      <c r="L3899" s="458"/>
      <c r="M3899" s="458"/>
      <c r="N3899" s="463"/>
      <c r="O3899" s="458"/>
      <c r="P3899" s="458"/>
      <c r="Q3899" s="458"/>
      <c r="R3899" s="458"/>
      <c r="S3899" s="458"/>
      <c r="T3899" s="459"/>
      <c r="U3899" s="439"/>
      <c r="V3899" s="439"/>
      <c r="W3899" s="439"/>
      <c r="X3899" s="439"/>
      <c r="Y3899" s="443"/>
      <c r="Z3899" s="439"/>
      <c r="AA3899" s="439"/>
      <c r="AB3899" s="439"/>
      <c r="AC3899" s="439"/>
      <c r="AD3899" s="439"/>
      <c r="AE3899" s="443"/>
      <c r="AF3899" s="439"/>
      <c r="AG3899" s="439">
        <f t="shared" si="2620"/>
        <v>0</v>
      </c>
      <c r="AH3899" s="439">
        <f t="shared" si="2621"/>
        <v>26.368317069999883</v>
      </c>
      <c r="AI3899" s="440">
        <f t="shared" si="2624"/>
        <v>24.610429265333224</v>
      </c>
      <c r="AJ3899" s="443">
        <f t="shared" si="2623"/>
        <v>22.852541460666565</v>
      </c>
      <c r="AK3899" s="439">
        <f t="shared" si="2623"/>
        <v>21.094653655999906</v>
      </c>
      <c r="AL3899" s="439">
        <f t="shared" si="2623"/>
        <v>19.336765851333247</v>
      </c>
      <c r="AM3899" s="439">
        <f t="shared" si="2623"/>
        <v>17.578878046666588</v>
      </c>
      <c r="AN3899" s="440">
        <f t="shared" si="2625"/>
        <v>15.82099024199993</v>
      </c>
    </row>
    <row r="3900" spans="1:40" outlineLevel="2">
      <c r="A3900" s="882">
        <f>ROW()</f>
        <v>3900</v>
      </c>
      <c r="B3900" s="453"/>
      <c r="D3900" s="452" t="s">
        <v>35</v>
      </c>
      <c r="H3900" s="458"/>
      <c r="I3900" s="458"/>
      <c r="J3900" s="459"/>
      <c r="K3900" s="458"/>
      <c r="L3900" s="458"/>
      <c r="M3900" s="458"/>
      <c r="N3900" s="463"/>
      <c r="O3900" s="458"/>
      <c r="P3900" s="458"/>
      <c r="Q3900" s="458"/>
      <c r="R3900" s="458"/>
      <c r="S3900" s="458"/>
      <c r="T3900" s="459"/>
      <c r="U3900" s="439"/>
      <c r="V3900" s="439"/>
      <c r="W3900" s="439"/>
      <c r="X3900" s="439"/>
      <c r="Y3900" s="443"/>
      <c r="Z3900" s="439"/>
      <c r="AA3900" s="439"/>
      <c r="AB3900" s="439"/>
      <c r="AC3900" s="439"/>
      <c r="AD3900" s="439"/>
      <c r="AE3900" s="443"/>
      <c r="AF3900" s="439"/>
      <c r="AG3900" s="439">
        <f t="shared" si="2620"/>
        <v>0</v>
      </c>
      <c r="AH3900" s="439">
        <f t="shared" si="2621"/>
        <v>0.83715574775243529</v>
      </c>
      <c r="AI3900" s="440">
        <f t="shared" si="2624"/>
        <v>0.75344017297719179</v>
      </c>
      <c r="AJ3900" s="443">
        <f t="shared" si="2623"/>
        <v>0.6697245982019483</v>
      </c>
      <c r="AK3900" s="439">
        <f t="shared" si="2623"/>
        <v>0.5860090234267048</v>
      </c>
      <c r="AL3900" s="439">
        <f t="shared" si="2623"/>
        <v>0.50229344865146131</v>
      </c>
      <c r="AM3900" s="439">
        <f t="shared" si="2623"/>
        <v>0.41857787387621775</v>
      </c>
      <c r="AN3900" s="440">
        <f t="shared" si="2625"/>
        <v>0.3348622991009742</v>
      </c>
    </row>
    <row r="3901" spans="1:40" outlineLevel="2">
      <c r="A3901" s="882">
        <f>ROW()</f>
        <v>3901</v>
      </c>
      <c r="B3901" s="453"/>
      <c r="D3901" s="452" t="s">
        <v>302</v>
      </c>
      <c r="H3901" s="458"/>
      <c r="I3901" s="458"/>
      <c r="J3901" s="459"/>
      <c r="K3901" s="458"/>
      <c r="L3901" s="458"/>
      <c r="M3901" s="458"/>
      <c r="N3901" s="463"/>
      <c r="O3901" s="458"/>
      <c r="P3901" s="458"/>
      <c r="Q3901" s="458"/>
      <c r="R3901" s="458"/>
      <c r="S3901" s="458"/>
      <c r="T3901" s="459"/>
      <c r="U3901" s="439"/>
      <c r="V3901" s="439"/>
      <c r="W3901" s="439"/>
      <c r="X3901" s="439"/>
      <c r="Y3901" s="443"/>
      <c r="Z3901" s="439"/>
      <c r="AA3901" s="439"/>
      <c r="AB3901" s="439"/>
      <c r="AC3901" s="439"/>
      <c r="AD3901" s="439"/>
      <c r="AE3901" s="443"/>
      <c r="AF3901" s="439"/>
      <c r="AG3901" s="439">
        <f t="shared" si="2620"/>
        <v>0</v>
      </c>
      <c r="AH3901" s="439">
        <f t="shared" si="2621"/>
        <v>1.1867174075883244</v>
      </c>
      <c r="AI3901" s="440">
        <f t="shared" si="2624"/>
        <v>1.068045666829492</v>
      </c>
      <c r="AJ3901" s="443">
        <f t="shared" si="2623"/>
        <v>0.94937392607065951</v>
      </c>
      <c r="AK3901" s="439">
        <f t="shared" si="2623"/>
        <v>0.83070218531182705</v>
      </c>
      <c r="AL3901" s="439">
        <f t="shared" si="2623"/>
        <v>0.71203044455299458</v>
      </c>
      <c r="AM3901" s="439">
        <f t="shared" si="2623"/>
        <v>0.59335870379416211</v>
      </c>
      <c r="AN3901" s="440">
        <f t="shared" si="2625"/>
        <v>0.4746869630353297</v>
      </c>
    </row>
    <row r="3902" spans="1:40" outlineLevel="2">
      <c r="A3902" s="882">
        <f>ROW()</f>
        <v>3902</v>
      </c>
      <c r="B3902" s="453"/>
      <c r="D3902" s="452" t="s">
        <v>36</v>
      </c>
      <c r="H3902" s="458"/>
      <c r="I3902" s="458"/>
      <c r="J3902" s="459"/>
      <c r="K3902" s="458"/>
      <c r="L3902" s="458"/>
      <c r="M3902" s="458"/>
      <c r="N3902" s="463"/>
      <c r="O3902" s="458"/>
      <c r="P3902" s="458"/>
      <c r="Q3902" s="458"/>
      <c r="R3902" s="458"/>
      <c r="S3902" s="458"/>
      <c r="T3902" s="459"/>
      <c r="U3902" s="439"/>
      <c r="V3902" s="439"/>
      <c r="W3902" s="439"/>
      <c r="X3902" s="439"/>
      <c r="Y3902" s="443"/>
      <c r="Z3902" s="439"/>
      <c r="AA3902" s="439"/>
      <c r="AB3902" s="439"/>
      <c r="AC3902" s="439"/>
      <c r="AD3902" s="439"/>
      <c r="AE3902" s="443"/>
      <c r="AF3902" s="439"/>
      <c r="AG3902" s="439">
        <f t="shared" si="2620"/>
        <v>0</v>
      </c>
      <c r="AH3902" s="439">
        <f t="shared" si="2621"/>
        <v>7.299125477147645</v>
      </c>
      <c r="AI3902" s="440">
        <f>AH3992</f>
        <v>5.8393003817181164</v>
      </c>
      <c r="AJ3902" s="443">
        <f t="shared" ref="AJ3902:AM3902" si="2626">AI3992</f>
        <v>4.3794752862885868</v>
      </c>
      <c r="AK3902" s="439">
        <f t="shared" si="2626"/>
        <v>2.9196501908590582</v>
      </c>
      <c r="AL3902" s="439">
        <f t="shared" si="2626"/>
        <v>1.4598250954295291</v>
      </c>
      <c r="AM3902" s="439">
        <f t="shared" si="2626"/>
        <v>0</v>
      </c>
      <c r="AN3902" s="440">
        <f>AM3992</f>
        <v>0</v>
      </c>
    </row>
    <row r="3903" spans="1:40" outlineLevel="2">
      <c r="A3903" s="882">
        <f>ROW()</f>
        <v>3903</v>
      </c>
      <c r="B3903" s="453"/>
      <c r="D3903" s="452" t="s">
        <v>583</v>
      </c>
      <c r="H3903" s="458"/>
      <c r="I3903" s="458"/>
      <c r="J3903" s="459"/>
      <c r="K3903" s="458"/>
      <c r="L3903" s="458"/>
      <c r="M3903" s="458"/>
      <c r="N3903" s="463"/>
      <c r="O3903" s="458"/>
      <c r="P3903" s="458"/>
      <c r="Q3903" s="458"/>
      <c r="R3903" s="458"/>
      <c r="S3903" s="458"/>
      <c r="T3903" s="459"/>
      <c r="U3903" s="439"/>
      <c r="V3903" s="439"/>
      <c r="W3903" s="439"/>
      <c r="X3903" s="439"/>
      <c r="Y3903" s="443"/>
      <c r="Z3903" s="439"/>
      <c r="AA3903" s="439"/>
      <c r="AB3903" s="439"/>
      <c r="AC3903" s="439"/>
      <c r="AD3903" s="439"/>
      <c r="AE3903" s="443"/>
      <c r="AF3903" s="439"/>
      <c r="AG3903" s="439">
        <f t="shared" ref="AG3903:AI3906" si="2627">AF3993</f>
        <v>0</v>
      </c>
      <c r="AH3903" s="439">
        <f t="shared" si="2627"/>
        <v>0.87345396000000008</v>
      </c>
      <c r="AI3903" s="440">
        <f t="shared" si="2627"/>
        <v>0.78610856400000007</v>
      </c>
      <c r="AJ3903" s="443">
        <f t="shared" ref="AJ3903:AM3906" si="2628">AI3993</f>
        <v>0.69876316800000005</v>
      </c>
      <c r="AK3903" s="439">
        <f t="shared" si="2628"/>
        <v>0.61141777200000003</v>
      </c>
      <c r="AL3903" s="439">
        <f t="shared" si="2628"/>
        <v>0.52407237600000001</v>
      </c>
      <c r="AM3903" s="439">
        <f t="shared" si="2628"/>
        <v>0.43672697999999999</v>
      </c>
      <c r="AN3903" s="440">
        <f t="shared" ref="AN3903:AN3906" si="2629">AM3993</f>
        <v>0.34938158399999997</v>
      </c>
    </row>
    <row r="3904" spans="1:40" outlineLevel="2">
      <c r="A3904" s="882">
        <f>ROW()</f>
        <v>3904</v>
      </c>
      <c r="B3904" s="453"/>
      <c r="D3904" s="452" t="s">
        <v>81</v>
      </c>
      <c r="H3904" s="458"/>
      <c r="I3904" s="458"/>
      <c r="J3904" s="459"/>
      <c r="K3904" s="458"/>
      <c r="L3904" s="458"/>
      <c r="M3904" s="458"/>
      <c r="N3904" s="463"/>
      <c r="O3904" s="458"/>
      <c r="P3904" s="458"/>
      <c r="Q3904" s="458"/>
      <c r="R3904" s="458"/>
      <c r="S3904" s="458"/>
      <c r="T3904" s="459"/>
      <c r="U3904" s="439"/>
      <c r="V3904" s="439"/>
      <c r="W3904" s="439"/>
      <c r="X3904" s="439"/>
      <c r="Y3904" s="443"/>
      <c r="Z3904" s="439"/>
      <c r="AA3904" s="439"/>
      <c r="AB3904" s="439"/>
      <c r="AC3904" s="439"/>
      <c r="AD3904" s="439"/>
      <c r="AE3904" s="443"/>
      <c r="AF3904" s="439"/>
      <c r="AG3904" s="439">
        <f t="shared" si="2627"/>
        <v>0</v>
      </c>
      <c r="AH3904" s="439">
        <f t="shared" si="2627"/>
        <v>0</v>
      </c>
      <c r="AI3904" s="440">
        <f t="shared" si="2627"/>
        <v>0</v>
      </c>
      <c r="AJ3904" s="443">
        <f t="shared" si="2628"/>
        <v>0</v>
      </c>
      <c r="AK3904" s="439">
        <f t="shared" si="2628"/>
        <v>0</v>
      </c>
      <c r="AL3904" s="439">
        <f t="shared" si="2628"/>
        <v>0</v>
      </c>
      <c r="AM3904" s="439">
        <f t="shared" si="2628"/>
        <v>0</v>
      </c>
      <c r="AN3904" s="440">
        <f t="shared" si="2629"/>
        <v>0</v>
      </c>
    </row>
    <row r="3905" spans="1:40" outlineLevel="2">
      <c r="A3905" s="882">
        <f>ROW()</f>
        <v>3905</v>
      </c>
      <c r="B3905" s="453"/>
      <c r="D3905" s="452" t="s">
        <v>28</v>
      </c>
      <c r="H3905" s="458"/>
      <c r="I3905" s="458"/>
      <c r="J3905" s="459"/>
      <c r="K3905" s="458"/>
      <c r="L3905" s="458"/>
      <c r="M3905" s="458"/>
      <c r="N3905" s="463"/>
      <c r="O3905" s="458"/>
      <c r="P3905" s="458"/>
      <c r="Q3905" s="458"/>
      <c r="R3905" s="458"/>
      <c r="S3905" s="458"/>
      <c r="T3905" s="459"/>
      <c r="U3905" s="439"/>
      <c r="V3905" s="439"/>
      <c r="W3905" s="439"/>
      <c r="X3905" s="439"/>
      <c r="Y3905" s="443"/>
      <c r="Z3905" s="439"/>
      <c r="AA3905" s="439"/>
      <c r="AB3905" s="439"/>
      <c r="AC3905" s="439"/>
      <c r="AD3905" s="439"/>
      <c r="AE3905" s="443"/>
      <c r="AF3905" s="439"/>
      <c r="AG3905" s="439">
        <f t="shared" si="2627"/>
        <v>0</v>
      </c>
      <c r="AH3905" s="439">
        <f t="shared" si="2627"/>
        <v>0</v>
      </c>
      <c r="AI3905" s="440">
        <f t="shared" si="2627"/>
        <v>0</v>
      </c>
      <c r="AJ3905" s="443">
        <f t="shared" si="2628"/>
        <v>0</v>
      </c>
      <c r="AK3905" s="439">
        <f t="shared" si="2628"/>
        <v>0</v>
      </c>
      <c r="AL3905" s="439">
        <f t="shared" si="2628"/>
        <v>0</v>
      </c>
      <c r="AM3905" s="439">
        <f t="shared" si="2628"/>
        <v>0</v>
      </c>
      <c r="AN3905" s="440">
        <f t="shared" si="2629"/>
        <v>0</v>
      </c>
    </row>
    <row r="3906" spans="1:40" outlineLevel="2">
      <c r="A3906" s="882">
        <f>ROW()</f>
        <v>3906</v>
      </c>
      <c r="B3906" s="453"/>
      <c r="D3906" s="456" t="s">
        <v>443</v>
      </c>
      <c r="E3906" s="456"/>
      <c r="F3906" s="456"/>
      <c r="G3906" s="456"/>
      <c r="H3906" s="460"/>
      <c r="I3906" s="460"/>
      <c r="J3906" s="461"/>
      <c r="K3906" s="460"/>
      <c r="L3906" s="460"/>
      <c r="M3906" s="460"/>
      <c r="N3906" s="465"/>
      <c r="O3906" s="460"/>
      <c r="P3906" s="460"/>
      <c r="Q3906" s="460"/>
      <c r="R3906" s="460"/>
      <c r="S3906" s="460"/>
      <c r="T3906" s="461"/>
      <c r="U3906" s="441"/>
      <c r="V3906" s="441"/>
      <c r="W3906" s="441"/>
      <c r="X3906" s="441"/>
      <c r="Y3906" s="462"/>
      <c r="Z3906" s="441"/>
      <c r="AA3906" s="441"/>
      <c r="AB3906" s="441"/>
      <c r="AC3906" s="441"/>
      <c r="AD3906" s="441"/>
      <c r="AE3906" s="462"/>
      <c r="AF3906" s="441"/>
      <c r="AG3906" s="441">
        <f t="shared" si="2627"/>
        <v>0</v>
      </c>
      <c r="AH3906" s="441">
        <f t="shared" si="2627"/>
        <v>0</v>
      </c>
      <c r="AI3906" s="442">
        <f t="shared" si="2627"/>
        <v>0</v>
      </c>
      <c r="AJ3906" s="462">
        <f t="shared" si="2628"/>
        <v>0</v>
      </c>
      <c r="AK3906" s="441">
        <f t="shared" si="2628"/>
        <v>0</v>
      </c>
      <c r="AL3906" s="441">
        <f t="shared" si="2628"/>
        <v>0</v>
      </c>
      <c r="AM3906" s="441">
        <f t="shared" si="2628"/>
        <v>0</v>
      </c>
      <c r="AN3906" s="442">
        <f t="shared" si="2629"/>
        <v>0</v>
      </c>
    </row>
    <row r="3907" spans="1:40" outlineLevel="2">
      <c r="A3907" s="882">
        <f>ROW()</f>
        <v>3907</v>
      </c>
      <c r="B3907" s="453"/>
      <c r="D3907" s="452" t="s">
        <v>24</v>
      </c>
      <c r="H3907" s="458"/>
      <c r="I3907" s="458"/>
      <c r="J3907" s="459"/>
      <c r="K3907" s="458"/>
      <c r="L3907" s="458"/>
      <c r="M3907" s="458"/>
      <c r="N3907" s="463"/>
      <c r="O3907" s="458"/>
      <c r="P3907" s="458"/>
      <c r="Q3907" s="458"/>
      <c r="R3907" s="458"/>
      <c r="S3907" s="458"/>
      <c r="T3907" s="459"/>
      <c r="U3907" s="439"/>
      <c r="V3907" s="439"/>
      <c r="W3907" s="439"/>
      <c r="X3907" s="439"/>
      <c r="Y3907" s="443"/>
      <c r="Z3907" s="439"/>
      <c r="AA3907" s="439"/>
      <c r="AB3907" s="439"/>
      <c r="AC3907" s="439"/>
      <c r="AD3907" s="439"/>
      <c r="AE3907" s="443"/>
      <c r="AF3907" s="439"/>
      <c r="AG3907" s="439">
        <f t="shared" ref="AG3907:AN3907" si="2630">SUM(AG3891:AG3906)</f>
        <v>0</v>
      </c>
      <c r="AH3907" s="439">
        <f t="shared" si="2630"/>
        <v>80.406237557315862</v>
      </c>
      <c r="AI3907" s="440">
        <f t="shared" si="2630"/>
        <v>74.715821243944234</v>
      </c>
      <c r="AJ3907" s="443">
        <f t="shared" si="2630"/>
        <v>69.025404930572577</v>
      </c>
      <c r="AK3907" s="439">
        <f t="shared" si="2630"/>
        <v>63.334988617200935</v>
      </c>
      <c r="AL3907" s="439">
        <f t="shared" si="2630"/>
        <v>57.6445723038293</v>
      </c>
      <c r="AM3907" s="439">
        <f t="shared" si="2630"/>
        <v>51.95415599045765</v>
      </c>
      <c r="AN3907" s="440">
        <f t="shared" si="2630"/>
        <v>47.723564772515537</v>
      </c>
    </row>
    <row r="3908" spans="1:40" outlineLevel="1">
      <c r="A3908" s="732" t="s">
        <v>59</v>
      </c>
      <c r="B3908" s="733"/>
      <c r="C3908" s="881"/>
      <c r="D3908" s="733"/>
      <c r="E3908" s="733"/>
      <c r="F3908" s="733"/>
      <c r="G3908" s="730"/>
      <c r="H3908" s="733"/>
      <c r="I3908" s="730"/>
      <c r="J3908" s="729"/>
      <c r="K3908" s="730"/>
      <c r="L3908" s="730"/>
      <c r="M3908" s="730"/>
      <c r="N3908" s="731"/>
      <c r="O3908" s="730"/>
      <c r="P3908" s="730"/>
      <c r="Q3908" s="730"/>
      <c r="R3908" s="730"/>
      <c r="S3908" s="730"/>
      <c r="T3908" s="729"/>
      <c r="U3908" s="730"/>
      <c r="V3908" s="730"/>
      <c r="W3908" s="730"/>
      <c r="X3908" s="730"/>
      <c r="Y3908" s="729"/>
      <c r="Z3908" s="730"/>
      <c r="AA3908" s="730"/>
      <c r="AB3908" s="730"/>
      <c r="AC3908" s="730"/>
      <c r="AD3908" s="730"/>
      <c r="AE3908" s="729"/>
      <c r="AF3908" s="730"/>
      <c r="AG3908" s="730"/>
      <c r="AH3908" s="730"/>
      <c r="AI3908" s="731"/>
      <c r="AJ3908" s="729"/>
      <c r="AK3908" s="730"/>
      <c r="AL3908" s="730"/>
      <c r="AM3908" s="730"/>
      <c r="AN3908" s="731"/>
    </row>
    <row r="3909" spans="1:40" outlineLevel="2">
      <c r="A3909" s="882">
        <f>ROW()</f>
        <v>3909</v>
      </c>
      <c r="B3909" s="453"/>
      <c r="D3909" s="452" t="s">
        <v>300</v>
      </c>
      <c r="H3909" s="458"/>
      <c r="I3909" s="458"/>
      <c r="J3909" s="443"/>
      <c r="K3909" s="439"/>
      <c r="L3909" s="439"/>
      <c r="M3909" s="439"/>
      <c r="N3909" s="440"/>
      <c r="O3909" s="439"/>
      <c r="P3909" s="439"/>
      <c r="Q3909" s="439"/>
      <c r="R3909" s="439"/>
      <c r="S3909" s="439"/>
      <c r="T3909" s="443"/>
      <c r="U3909" s="439"/>
      <c r="V3909" s="439"/>
      <c r="W3909" s="439"/>
      <c r="X3909" s="157"/>
      <c r="Y3909" s="443"/>
      <c r="Z3909" s="439"/>
      <c r="AA3909" s="157"/>
      <c r="AB3909" s="157"/>
      <c r="AC3909" s="157"/>
      <c r="AD3909" s="27"/>
      <c r="AE3909" s="443"/>
      <c r="AF3909" s="157"/>
      <c r="AG3909" s="439">
        <f>AG$660</f>
        <v>4.4693403700000003</v>
      </c>
      <c r="AH3909" s="157"/>
      <c r="AI3909" s="313"/>
      <c r="AJ3909" s="443"/>
      <c r="AK3909" s="157"/>
      <c r="AL3909" s="439"/>
      <c r="AM3909" s="157"/>
      <c r="AN3909" s="313"/>
    </row>
    <row r="3910" spans="1:40" outlineLevel="2">
      <c r="A3910" s="882">
        <f>ROW()</f>
        <v>3910</v>
      </c>
      <c r="B3910" s="453"/>
      <c r="D3910" s="452" t="s">
        <v>301</v>
      </c>
      <c r="H3910" s="458"/>
      <c r="I3910" s="458"/>
      <c r="J3910" s="443"/>
      <c r="K3910" s="439"/>
      <c r="L3910" s="439"/>
      <c r="M3910" s="439"/>
      <c r="N3910" s="440"/>
      <c r="O3910" s="439"/>
      <c r="P3910" s="439"/>
      <c r="Q3910" s="439"/>
      <c r="R3910" s="439"/>
      <c r="S3910" s="439"/>
      <c r="T3910" s="443"/>
      <c r="U3910" s="439"/>
      <c r="V3910" s="439"/>
      <c r="W3910" s="439"/>
      <c r="X3910" s="157"/>
      <c r="Y3910" s="443"/>
      <c r="Z3910" s="439"/>
      <c r="AA3910" s="157"/>
      <c r="AB3910" s="157"/>
      <c r="AC3910" s="157"/>
      <c r="AD3910" s="27"/>
      <c r="AE3910" s="443"/>
      <c r="AF3910" s="157"/>
      <c r="AG3910" s="439">
        <f>AG$661</f>
        <v>1.0415299999999999E-3</v>
      </c>
      <c r="AH3910" s="157"/>
      <c r="AI3910" s="313"/>
      <c r="AJ3910" s="443"/>
      <c r="AK3910" s="157"/>
      <c r="AL3910" s="439"/>
      <c r="AM3910" s="157"/>
      <c r="AN3910" s="313"/>
    </row>
    <row r="3911" spans="1:40" outlineLevel="2">
      <c r="A3911" s="882">
        <f>ROW()</f>
        <v>3911</v>
      </c>
      <c r="B3911" s="453"/>
      <c r="D3911" s="452" t="s">
        <v>29</v>
      </c>
      <c r="H3911" s="458"/>
      <c r="I3911" s="458"/>
      <c r="J3911" s="443"/>
      <c r="K3911" s="439"/>
      <c r="L3911" s="439"/>
      <c r="M3911" s="439"/>
      <c r="N3911" s="440"/>
      <c r="O3911" s="439"/>
      <c r="P3911" s="439"/>
      <c r="Q3911" s="439"/>
      <c r="R3911" s="439"/>
      <c r="S3911" s="439"/>
      <c r="T3911" s="443"/>
      <c r="U3911" s="439"/>
      <c r="V3911" s="439"/>
      <c r="W3911" s="439"/>
      <c r="X3911" s="157"/>
      <c r="Y3911" s="443"/>
      <c r="Z3911" s="439"/>
      <c r="AA3911" s="157"/>
      <c r="AB3911" s="157"/>
      <c r="AC3911" s="157"/>
      <c r="AD3911" s="27"/>
      <c r="AE3911" s="443"/>
      <c r="AF3911" s="157"/>
      <c r="AG3911" s="439">
        <f>AG$662</f>
        <v>0</v>
      </c>
      <c r="AH3911" s="157"/>
      <c r="AI3911" s="313"/>
      <c r="AJ3911" s="443"/>
      <c r="AK3911" s="157"/>
      <c r="AL3911" s="439"/>
      <c r="AM3911" s="157"/>
      <c r="AN3911" s="313"/>
    </row>
    <row r="3912" spans="1:40" outlineLevel="2">
      <c r="A3912" s="882">
        <f>ROW()</f>
        <v>3912</v>
      </c>
      <c r="B3912" s="453"/>
      <c r="D3912" s="452" t="s">
        <v>30</v>
      </c>
      <c r="H3912" s="458"/>
      <c r="I3912" s="458"/>
      <c r="J3912" s="443"/>
      <c r="K3912" s="439"/>
      <c r="L3912" s="439"/>
      <c r="M3912" s="439"/>
      <c r="N3912" s="440"/>
      <c r="O3912" s="439"/>
      <c r="P3912" s="439"/>
      <c r="Q3912" s="439"/>
      <c r="R3912" s="439"/>
      <c r="S3912" s="439"/>
      <c r="T3912" s="443"/>
      <c r="U3912" s="439"/>
      <c r="V3912" s="439"/>
      <c r="W3912" s="439"/>
      <c r="X3912" s="157"/>
      <c r="Y3912" s="443"/>
      <c r="Z3912" s="439"/>
      <c r="AA3912" s="157"/>
      <c r="AB3912" s="157"/>
      <c r="AC3912" s="157"/>
      <c r="AD3912" s="27"/>
      <c r="AE3912" s="443"/>
      <c r="AF3912" s="157"/>
      <c r="AG3912" s="439">
        <f>AG$663</f>
        <v>37.36019009482758</v>
      </c>
      <c r="AH3912" s="157"/>
      <c r="AI3912" s="313"/>
      <c r="AJ3912" s="443"/>
      <c r="AK3912" s="157"/>
      <c r="AL3912" s="439"/>
      <c r="AM3912" s="157"/>
      <c r="AN3912" s="313"/>
    </row>
    <row r="3913" spans="1:40" outlineLevel="2">
      <c r="A3913" s="882">
        <f>ROW()</f>
        <v>3913</v>
      </c>
      <c r="B3913" s="453"/>
      <c r="D3913" s="452" t="s">
        <v>31</v>
      </c>
      <c r="H3913" s="458"/>
      <c r="I3913" s="458"/>
      <c r="J3913" s="443"/>
      <c r="K3913" s="439"/>
      <c r="L3913" s="439"/>
      <c r="M3913" s="439"/>
      <c r="N3913" s="440"/>
      <c r="O3913" s="439"/>
      <c r="P3913" s="439"/>
      <c r="Q3913" s="439"/>
      <c r="R3913" s="439"/>
      <c r="S3913" s="439"/>
      <c r="T3913" s="443"/>
      <c r="U3913" s="439"/>
      <c r="V3913" s="439"/>
      <c r="W3913" s="439"/>
      <c r="X3913" s="157"/>
      <c r="Y3913" s="443"/>
      <c r="Z3913" s="439"/>
      <c r="AA3913" s="157"/>
      <c r="AB3913" s="157"/>
      <c r="AC3913" s="157"/>
      <c r="AD3913" s="27"/>
      <c r="AE3913" s="443"/>
      <c r="AF3913" s="157"/>
      <c r="AG3913" s="439">
        <f>AG$664</f>
        <v>0</v>
      </c>
      <c r="AH3913" s="157"/>
      <c r="AI3913" s="313"/>
      <c r="AJ3913" s="443"/>
      <c r="AK3913" s="157"/>
      <c r="AL3913" s="439"/>
      <c r="AM3913" s="157"/>
      <c r="AN3913" s="313"/>
    </row>
    <row r="3914" spans="1:40" outlineLevel="2">
      <c r="A3914" s="882">
        <f>ROW()</f>
        <v>3914</v>
      </c>
      <c r="B3914" s="453"/>
      <c r="D3914" s="452" t="s">
        <v>32</v>
      </c>
      <c r="H3914" s="458"/>
      <c r="I3914" s="458"/>
      <c r="J3914" s="443"/>
      <c r="K3914" s="439"/>
      <c r="L3914" s="439"/>
      <c r="M3914" s="439"/>
      <c r="N3914" s="440"/>
      <c r="O3914" s="439"/>
      <c r="P3914" s="439"/>
      <c r="Q3914" s="439"/>
      <c r="R3914" s="439"/>
      <c r="S3914" s="439"/>
      <c r="T3914" s="443"/>
      <c r="U3914" s="439"/>
      <c r="V3914" s="439"/>
      <c r="W3914" s="439"/>
      <c r="X3914" s="157"/>
      <c r="Y3914" s="443"/>
      <c r="Z3914" s="439"/>
      <c r="AA3914" s="157"/>
      <c r="AB3914" s="157"/>
      <c r="AC3914" s="157"/>
      <c r="AD3914" s="27"/>
      <c r="AE3914" s="443"/>
      <c r="AF3914" s="157"/>
      <c r="AG3914" s="439">
        <f>AG$665</f>
        <v>1.61136659</v>
      </c>
      <c r="AH3914" s="157"/>
      <c r="AI3914" s="313"/>
      <c r="AJ3914" s="443"/>
      <c r="AK3914" s="157"/>
      <c r="AL3914" s="439"/>
      <c r="AM3914" s="157"/>
      <c r="AN3914" s="313"/>
    </row>
    <row r="3915" spans="1:40" outlineLevel="2">
      <c r="A3915" s="882">
        <f>ROW()</f>
        <v>3915</v>
      </c>
      <c r="B3915" s="453"/>
      <c r="D3915" s="452" t="s">
        <v>33</v>
      </c>
      <c r="H3915" s="458"/>
      <c r="I3915" s="458"/>
      <c r="J3915" s="443"/>
      <c r="K3915" s="439"/>
      <c r="L3915" s="439"/>
      <c r="M3915" s="439"/>
      <c r="N3915" s="440"/>
      <c r="O3915" s="439"/>
      <c r="P3915" s="439"/>
      <c r="Q3915" s="439"/>
      <c r="R3915" s="439"/>
      <c r="S3915" s="439"/>
      <c r="T3915" s="443"/>
      <c r="U3915" s="439"/>
      <c r="V3915" s="439"/>
      <c r="W3915" s="439"/>
      <c r="X3915" s="157"/>
      <c r="Y3915" s="443"/>
      <c r="Z3915" s="439"/>
      <c r="AA3915" s="157"/>
      <c r="AB3915" s="157"/>
      <c r="AC3915" s="157"/>
      <c r="AD3915" s="27"/>
      <c r="AE3915" s="443"/>
      <c r="AF3915" s="157"/>
      <c r="AG3915" s="439">
        <f>AG$666</f>
        <v>3.5421589999999996E-2</v>
      </c>
      <c r="AH3915" s="157"/>
      <c r="AI3915" s="313"/>
      <c r="AJ3915" s="443"/>
      <c r="AK3915" s="157"/>
      <c r="AL3915" s="439"/>
      <c r="AM3915" s="157"/>
      <c r="AN3915" s="313"/>
    </row>
    <row r="3916" spans="1:40" outlineLevel="2">
      <c r="A3916" s="882">
        <f>ROW()</f>
        <v>3916</v>
      </c>
      <c r="B3916" s="453"/>
      <c r="D3916" s="452" t="s">
        <v>27</v>
      </c>
      <c r="H3916" s="458"/>
      <c r="I3916" s="458"/>
      <c r="J3916" s="443"/>
      <c r="K3916" s="439"/>
      <c r="L3916" s="439"/>
      <c r="M3916" s="439"/>
      <c r="N3916" s="440"/>
      <c r="O3916" s="439"/>
      <c r="P3916" s="439"/>
      <c r="Q3916" s="439"/>
      <c r="R3916" s="439"/>
      <c r="S3916" s="439"/>
      <c r="T3916" s="443"/>
      <c r="U3916" s="439"/>
      <c r="V3916" s="439"/>
      <c r="W3916" s="439"/>
      <c r="X3916" s="157"/>
      <c r="Y3916" s="443"/>
      <c r="Z3916" s="439"/>
      <c r="AA3916" s="157"/>
      <c r="AB3916" s="157"/>
      <c r="AC3916" s="157"/>
      <c r="AD3916" s="27"/>
      <c r="AE3916" s="443"/>
      <c r="AF3916" s="157"/>
      <c r="AG3916" s="439">
        <f>AG$667</f>
        <v>0.36410772000000002</v>
      </c>
      <c r="AH3916" s="157"/>
      <c r="AI3916" s="313"/>
      <c r="AJ3916" s="443"/>
      <c r="AK3916" s="157"/>
      <c r="AL3916" s="439"/>
      <c r="AM3916" s="157"/>
      <c r="AN3916" s="313"/>
    </row>
    <row r="3917" spans="1:40" outlineLevel="2">
      <c r="A3917" s="882">
        <f>ROW()</f>
        <v>3917</v>
      </c>
      <c r="B3917" s="453"/>
      <c r="D3917" s="452" t="s">
        <v>34</v>
      </c>
      <c r="H3917" s="458"/>
      <c r="I3917" s="458"/>
      <c r="J3917" s="443"/>
      <c r="K3917" s="439"/>
      <c r="L3917" s="439"/>
      <c r="M3917" s="439"/>
      <c r="N3917" s="440"/>
      <c r="O3917" s="439"/>
      <c r="P3917" s="439"/>
      <c r="Q3917" s="439"/>
      <c r="R3917" s="439"/>
      <c r="S3917" s="439"/>
      <c r="T3917" s="443"/>
      <c r="U3917" s="439"/>
      <c r="V3917" s="439"/>
      <c r="W3917" s="439"/>
      <c r="X3917" s="157"/>
      <c r="Y3917" s="443"/>
      <c r="Z3917" s="439"/>
      <c r="AA3917" s="157"/>
      <c r="AB3917" s="157"/>
      <c r="AC3917" s="157"/>
      <c r="AD3917" s="27"/>
      <c r="AE3917" s="443"/>
      <c r="AF3917" s="157"/>
      <c r="AG3917" s="439">
        <f>AG$668</f>
        <v>26.368317069999883</v>
      </c>
      <c r="AH3917" s="157"/>
      <c r="AI3917" s="313"/>
      <c r="AJ3917" s="443"/>
      <c r="AK3917" s="157"/>
      <c r="AL3917" s="439"/>
      <c r="AM3917" s="157"/>
      <c r="AN3917" s="313"/>
    </row>
    <row r="3918" spans="1:40" outlineLevel="2">
      <c r="A3918" s="882">
        <f>ROW()</f>
        <v>3918</v>
      </c>
      <c r="B3918" s="453"/>
      <c r="D3918" s="452" t="s">
        <v>35</v>
      </c>
      <c r="H3918" s="458"/>
      <c r="I3918" s="458"/>
      <c r="J3918" s="443"/>
      <c r="K3918" s="439"/>
      <c r="L3918" s="439"/>
      <c r="M3918" s="439"/>
      <c r="N3918" s="440"/>
      <c r="O3918" s="439"/>
      <c r="P3918" s="439"/>
      <c r="Q3918" s="439"/>
      <c r="R3918" s="439"/>
      <c r="S3918" s="439"/>
      <c r="T3918" s="443"/>
      <c r="U3918" s="439"/>
      <c r="V3918" s="439"/>
      <c r="W3918" s="439"/>
      <c r="X3918" s="157"/>
      <c r="Y3918" s="443"/>
      <c r="Z3918" s="439"/>
      <c r="AA3918" s="157"/>
      <c r="AB3918" s="157"/>
      <c r="AC3918" s="157"/>
      <c r="AD3918" s="27"/>
      <c r="AE3918" s="443"/>
      <c r="AF3918" s="157"/>
      <c r="AG3918" s="439">
        <f>AG$669</f>
        <v>0.84862374775243532</v>
      </c>
      <c r="AH3918" s="157"/>
      <c r="AI3918" s="313"/>
      <c r="AJ3918" s="443"/>
      <c r="AK3918" s="157"/>
      <c r="AL3918" s="439"/>
      <c r="AM3918" s="157"/>
      <c r="AN3918" s="313"/>
    </row>
    <row r="3919" spans="1:40" outlineLevel="2">
      <c r="A3919" s="882">
        <f>ROW()</f>
        <v>3919</v>
      </c>
      <c r="B3919" s="453"/>
      <c r="D3919" s="452" t="s">
        <v>302</v>
      </c>
      <c r="H3919" s="458"/>
      <c r="I3919" s="458"/>
      <c r="J3919" s="443"/>
      <c r="K3919" s="439"/>
      <c r="L3919" s="439"/>
      <c r="M3919" s="439"/>
      <c r="N3919" s="440"/>
      <c r="O3919" s="439"/>
      <c r="P3919" s="439"/>
      <c r="Q3919" s="439"/>
      <c r="R3919" s="439"/>
      <c r="S3919" s="439"/>
      <c r="T3919" s="443"/>
      <c r="U3919" s="439"/>
      <c r="V3919" s="439"/>
      <c r="W3919" s="439"/>
      <c r="X3919" s="157"/>
      <c r="Y3919" s="443"/>
      <c r="Z3919" s="439"/>
      <c r="AA3919" s="157"/>
      <c r="AB3919" s="157"/>
      <c r="AC3919" s="157"/>
      <c r="AD3919" s="27"/>
      <c r="AE3919" s="443"/>
      <c r="AF3919" s="157"/>
      <c r="AG3919" s="439">
        <f>AG$670</f>
        <v>1.5849198375883244</v>
      </c>
      <c r="AH3919" s="157"/>
      <c r="AI3919" s="313"/>
      <c r="AJ3919" s="443"/>
      <c r="AK3919" s="157"/>
      <c r="AL3919" s="439"/>
      <c r="AM3919" s="157"/>
      <c r="AN3919" s="313"/>
    </row>
    <row r="3920" spans="1:40" outlineLevel="2">
      <c r="A3920" s="882">
        <f>ROW()</f>
        <v>3920</v>
      </c>
      <c r="B3920" s="453"/>
      <c r="D3920" s="452" t="s">
        <v>36</v>
      </c>
      <c r="H3920" s="458"/>
      <c r="I3920" s="458"/>
      <c r="J3920" s="443"/>
      <c r="K3920" s="439"/>
      <c r="L3920" s="439"/>
      <c r="M3920" s="439"/>
      <c r="N3920" s="440"/>
      <c r="O3920" s="439"/>
      <c r="P3920" s="439"/>
      <c r="Q3920" s="439"/>
      <c r="R3920" s="439"/>
      <c r="S3920" s="439"/>
      <c r="T3920" s="443"/>
      <c r="U3920" s="439"/>
      <c r="V3920" s="439"/>
      <c r="W3920" s="439"/>
      <c r="X3920" s="157"/>
      <c r="Y3920" s="443"/>
      <c r="Z3920" s="439"/>
      <c r="AA3920" s="157"/>
      <c r="AB3920" s="157"/>
      <c r="AC3920" s="157"/>
      <c r="AD3920" s="27"/>
      <c r="AE3920" s="443"/>
      <c r="AF3920" s="157"/>
      <c r="AG3920" s="439">
        <f>AG$671</f>
        <v>7.299125477147645</v>
      </c>
      <c r="AH3920" s="157"/>
      <c r="AI3920" s="313"/>
      <c r="AJ3920" s="443"/>
      <c r="AK3920" s="157"/>
      <c r="AL3920" s="439"/>
      <c r="AM3920" s="157"/>
      <c r="AN3920" s="313"/>
    </row>
    <row r="3921" spans="1:40" outlineLevel="2">
      <c r="A3921" s="882">
        <f>ROW()</f>
        <v>3921</v>
      </c>
      <c r="B3921" s="453"/>
      <c r="D3921" s="452" t="s">
        <v>583</v>
      </c>
      <c r="H3921" s="458"/>
      <c r="I3921" s="458"/>
      <c r="J3921" s="443"/>
      <c r="K3921" s="439"/>
      <c r="L3921" s="439"/>
      <c r="M3921" s="439"/>
      <c r="N3921" s="440"/>
      <c r="O3921" s="439"/>
      <c r="P3921" s="439"/>
      <c r="Q3921" s="439"/>
      <c r="R3921" s="439"/>
      <c r="S3921" s="439"/>
      <c r="T3921" s="443"/>
      <c r="U3921" s="439"/>
      <c r="V3921" s="439"/>
      <c r="W3921" s="439"/>
      <c r="X3921" s="157"/>
      <c r="Y3921" s="443"/>
      <c r="Z3921" s="439"/>
      <c r="AA3921" s="157"/>
      <c r="AB3921" s="157"/>
      <c r="AC3921" s="157"/>
      <c r="AD3921" s="27"/>
      <c r="AE3921" s="443"/>
      <c r="AF3921" s="157"/>
      <c r="AG3921" s="439">
        <f>AG$672</f>
        <v>0.87345396000000008</v>
      </c>
      <c r="AH3921" s="157"/>
      <c r="AI3921" s="313"/>
      <c r="AJ3921" s="443"/>
      <c r="AK3921" s="157"/>
      <c r="AL3921" s="439"/>
      <c r="AM3921" s="157"/>
      <c r="AN3921" s="313"/>
    </row>
    <row r="3922" spans="1:40" outlineLevel="2">
      <c r="A3922" s="882">
        <f>ROW()</f>
        <v>3922</v>
      </c>
      <c r="B3922" s="453"/>
      <c r="D3922" s="452" t="s">
        <v>81</v>
      </c>
      <c r="H3922" s="458"/>
      <c r="I3922" s="458"/>
      <c r="J3922" s="443"/>
      <c r="K3922" s="439"/>
      <c r="L3922" s="439"/>
      <c r="M3922" s="439"/>
      <c r="N3922" s="440"/>
      <c r="O3922" s="439"/>
      <c r="P3922" s="439"/>
      <c r="Q3922" s="439"/>
      <c r="R3922" s="439"/>
      <c r="S3922" s="439"/>
      <c r="T3922" s="443"/>
      <c r="U3922" s="439"/>
      <c r="V3922" s="439"/>
      <c r="W3922" s="439"/>
      <c r="X3922" s="157"/>
      <c r="Y3922" s="443"/>
      <c r="Z3922" s="439"/>
      <c r="AA3922" s="157"/>
      <c r="AB3922" s="157"/>
      <c r="AC3922" s="157"/>
      <c r="AD3922" s="27"/>
      <c r="AE3922" s="443"/>
      <c r="AF3922" s="157"/>
      <c r="AG3922" s="439">
        <f>AG$673</f>
        <v>0</v>
      </c>
      <c r="AH3922" s="157"/>
      <c r="AI3922" s="313"/>
      <c r="AJ3922" s="443"/>
      <c r="AK3922" s="157"/>
      <c r="AL3922" s="439"/>
      <c r="AM3922" s="157"/>
      <c r="AN3922" s="313"/>
    </row>
    <row r="3923" spans="1:40" outlineLevel="2">
      <c r="A3923" s="882">
        <f>ROW()</f>
        <v>3923</v>
      </c>
      <c r="B3923" s="453"/>
      <c r="D3923" s="452" t="s">
        <v>28</v>
      </c>
      <c r="H3923" s="458"/>
      <c r="I3923" s="458"/>
      <c r="J3923" s="443"/>
      <c r="K3923" s="439"/>
      <c r="L3923" s="439"/>
      <c r="M3923" s="439"/>
      <c r="N3923" s="440"/>
      <c r="O3923" s="439"/>
      <c r="P3923" s="439"/>
      <c r="Q3923" s="439"/>
      <c r="R3923" s="439"/>
      <c r="S3923" s="439"/>
      <c r="T3923" s="443"/>
      <c r="U3923" s="439"/>
      <c r="V3923" s="439"/>
      <c r="W3923" s="439"/>
      <c r="X3923" s="157"/>
      <c r="Y3923" s="443"/>
      <c r="Z3923" s="439"/>
      <c r="AA3923" s="157"/>
      <c r="AB3923" s="157"/>
      <c r="AC3923" s="157"/>
      <c r="AD3923" s="27"/>
      <c r="AE3923" s="443"/>
      <c r="AF3923" s="157"/>
      <c r="AG3923" s="439">
        <f>AG$674</f>
        <v>0</v>
      </c>
      <c r="AH3923" s="157"/>
      <c r="AI3923" s="313"/>
      <c r="AJ3923" s="443"/>
      <c r="AK3923" s="157"/>
      <c r="AL3923" s="439"/>
      <c r="AM3923" s="157"/>
      <c r="AN3923" s="313"/>
    </row>
    <row r="3924" spans="1:40" outlineLevel="2">
      <c r="A3924" s="882">
        <f>ROW()</f>
        <v>3924</v>
      </c>
      <c r="B3924" s="453"/>
      <c r="D3924" s="456" t="s">
        <v>443</v>
      </c>
      <c r="E3924" s="456"/>
      <c r="F3924" s="456"/>
      <c r="G3924" s="456"/>
      <c r="H3924" s="460"/>
      <c r="I3924" s="460"/>
      <c r="J3924" s="462"/>
      <c r="K3924" s="441"/>
      <c r="L3924" s="441"/>
      <c r="M3924" s="441"/>
      <c r="N3924" s="442"/>
      <c r="O3924" s="441"/>
      <c r="P3924" s="441"/>
      <c r="Q3924" s="441"/>
      <c r="R3924" s="441"/>
      <c r="S3924" s="441"/>
      <c r="T3924" s="462"/>
      <c r="U3924" s="441"/>
      <c r="V3924" s="441"/>
      <c r="W3924" s="441"/>
      <c r="X3924" s="158"/>
      <c r="Y3924" s="462"/>
      <c r="Z3924" s="441"/>
      <c r="AA3924" s="158"/>
      <c r="AB3924" s="158"/>
      <c r="AC3924" s="158"/>
      <c r="AD3924" s="30"/>
      <c r="AE3924" s="462"/>
      <c r="AF3924" s="158"/>
      <c r="AG3924" s="441">
        <f>AG$675</f>
        <v>0</v>
      </c>
      <c r="AH3924" s="158"/>
      <c r="AI3924" s="319"/>
      <c r="AJ3924" s="462"/>
      <c r="AK3924" s="158"/>
      <c r="AL3924" s="441"/>
      <c r="AM3924" s="158"/>
      <c r="AN3924" s="319"/>
    </row>
    <row r="3925" spans="1:40" outlineLevel="2">
      <c r="A3925" s="882">
        <f>ROW()</f>
        <v>3925</v>
      </c>
      <c r="B3925" s="453"/>
      <c r="D3925" s="452" t="s">
        <v>24</v>
      </c>
      <c r="H3925" s="458"/>
      <c r="I3925" s="458"/>
      <c r="J3925" s="443"/>
      <c r="K3925" s="439"/>
      <c r="L3925" s="439"/>
      <c r="M3925" s="439"/>
      <c r="N3925" s="440"/>
      <c r="O3925" s="439"/>
      <c r="P3925" s="439"/>
      <c r="Q3925" s="439"/>
      <c r="R3925" s="439"/>
      <c r="S3925" s="439"/>
      <c r="T3925" s="443"/>
      <c r="U3925" s="439"/>
      <c r="V3925" s="439"/>
      <c r="W3925" s="439"/>
      <c r="X3925" s="439"/>
      <c r="Y3925" s="443"/>
      <c r="Z3925" s="439"/>
      <c r="AA3925" s="439"/>
      <c r="AB3925" s="439"/>
      <c r="AC3925" s="439"/>
      <c r="AD3925" s="27"/>
      <c r="AE3925" s="443"/>
      <c r="AF3925" s="439"/>
      <c r="AG3925" s="439">
        <f>SUM(AG3909:AG3924)</f>
        <v>80.815907987315882</v>
      </c>
      <c r="AH3925" s="439"/>
      <c r="AI3925" s="313"/>
      <c r="AJ3925" s="443"/>
      <c r="AK3925" s="439"/>
      <c r="AL3925" s="439"/>
      <c r="AM3925" s="439"/>
      <c r="AN3925" s="313"/>
    </row>
    <row r="3926" spans="1:40" outlineLevel="1">
      <c r="A3926" s="732" t="s">
        <v>238</v>
      </c>
      <c r="B3926" s="733"/>
      <c r="C3926" s="881"/>
      <c r="D3926" s="733"/>
      <c r="E3926" s="733"/>
      <c r="F3926" s="733"/>
      <c r="G3926" s="730"/>
      <c r="H3926" s="733"/>
      <c r="I3926" s="730"/>
      <c r="J3926" s="729"/>
      <c r="K3926" s="730"/>
      <c r="L3926" s="730"/>
      <c r="M3926" s="730"/>
      <c r="N3926" s="731"/>
      <c r="O3926" s="730"/>
      <c r="P3926" s="730"/>
      <c r="Q3926" s="730"/>
      <c r="R3926" s="730"/>
      <c r="S3926" s="730"/>
      <c r="T3926" s="729"/>
      <c r="U3926" s="730"/>
      <c r="V3926" s="730"/>
      <c r="W3926" s="730"/>
      <c r="X3926" s="730"/>
      <c r="Y3926" s="729"/>
      <c r="Z3926" s="730"/>
      <c r="AA3926" s="730"/>
      <c r="AB3926" s="730"/>
      <c r="AC3926" s="730"/>
      <c r="AD3926" s="730"/>
      <c r="AE3926" s="729"/>
      <c r="AF3926" s="730"/>
      <c r="AG3926" s="730"/>
      <c r="AH3926" s="730"/>
      <c r="AI3926" s="731"/>
      <c r="AJ3926" s="729"/>
      <c r="AK3926" s="730"/>
      <c r="AL3926" s="730"/>
      <c r="AM3926" s="730"/>
      <c r="AN3926" s="731"/>
    </row>
    <row r="3927" spans="1:40" outlineLevel="2">
      <c r="A3927" s="882">
        <f>ROW()</f>
        <v>3927</v>
      </c>
      <c r="B3927" s="453"/>
      <c r="D3927" s="1205" t="s">
        <v>300</v>
      </c>
      <c r="E3927" s="1205"/>
      <c r="F3927" s="1205"/>
      <c r="G3927" s="1205"/>
      <c r="H3927" s="4"/>
      <c r="I3927" s="4"/>
      <c r="J3927" s="329"/>
      <c r="K3927" s="4"/>
      <c r="L3927" s="4"/>
      <c r="M3927" s="4"/>
      <c r="N3927" s="316"/>
      <c r="O3927" s="4"/>
      <c r="P3927" s="4"/>
      <c r="Q3927" s="4"/>
      <c r="R3927" s="4"/>
      <c r="S3927" s="4"/>
      <c r="T3927" s="252"/>
      <c r="U3927" s="53"/>
      <c r="V3927" s="53"/>
      <c r="W3927" s="53"/>
      <c r="X3927" s="53"/>
      <c r="Y3927" s="252"/>
      <c r="Z3927" s="53"/>
      <c r="AA3927" s="53"/>
      <c r="AB3927" s="53"/>
      <c r="AC3927" s="53"/>
      <c r="AD3927" s="53"/>
      <c r="AE3927" s="252"/>
      <c r="AF3927" s="53"/>
      <c r="AG3927" s="53">
        <f>AG$678</f>
        <v>0</v>
      </c>
      <c r="AH3927" s="53"/>
      <c r="AI3927" s="44"/>
      <c r="AJ3927" s="252"/>
      <c r="AK3927" s="53"/>
      <c r="AL3927" s="53"/>
      <c r="AM3927" s="53"/>
      <c r="AN3927" s="44"/>
    </row>
    <row r="3928" spans="1:40" outlineLevel="2">
      <c r="A3928" s="882">
        <f>ROW()</f>
        <v>3928</v>
      </c>
      <c r="B3928" s="453"/>
      <c r="D3928" s="1205" t="s">
        <v>301</v>
      </c>
      <c r="E3928" s="1205"/>
      <c r="F3928" s="1205"/>
      <c r="G3928" s="1205"/>
      <c r="H3928" s="4"/>
      <c r="I3928" s="4"/>
      <c r="J3928" s="329"/>
      <c r="K3928" s="4"/>
      <c r="L3928" s="4"/>
      <c r="M3928" s="4"/>
      <c r="N3928" s="316"/>
      <c r="O3928" s="4"/>
      <c r="P3928" s="4"/>
      <c r="Q3928" s="4"/>
      <c r="R3928" s="4"/>
      <c r="S3928" s="4"/>
      <c r="T3928" s="252"/>
      <c r="U3928" s="53"/>
      <c r="V3928" s="53"/>
      <c r="W3928" s="53"/>
      <c r="X3928" s="53"/>
      <c r="Y3928" s="252"/>
      <c r="Z3928" s="53"/>
      <c r="AA3928" s="53"/>
      <c r="AB3928" s="53"/>
      <c r="AC3928" s="53"/>
      <c r="AD3928" s="53"/>
      <c r="AE3928" s="252"/>
      <c r="AF3928" s="53"/>
      <c r="AG3928" s="53">
        <f>AG$679</f>
        <v>0</v>
      </c>
      <c r="AH3928" s="53"/>
      <c r="AI3928" s="44"/>
      <c r="AJ3928" s="252"/>
      <c r="AK3928" s="53"/>
      <c r="AL3928" s="53"/>
      <c r="AM3928" s="53"/>
      <c r="AN3928" s="44"/>
    </row>
    <row r="3929" spans="1:40" outlineLevel="2">
      <c r="A3929" s="882">
        <f>ROW()</f>
        <v>3929</v>
      </c>
      <c r="B3929" s="453"/>
      <c r="D3929" s="1205" t="s">
        <v>29</v>
      </c>
      <c r="E3929" s="1205"/>
      <c r="F3929" s="1205"/>
      <c r="G3929" s="1205"/>
      <c r="H3929" s="4"/>
      <c r="I3929" s="4"/>
      <c r="J3929" s="329"/>
      <c r="K3929" s="4"/>
      <c r="L3929" s="4"/>
      <c r="M3929" s="4"/>
      <c r="N3929" s="316"/>
      <c r="O3929" s="4"/>
      <c r="P3929" s="4"/>
      <c r="Q3929" s="4"/>
      <c r="R3929" s="4"/>
      <c r="S3929" s="4"/>
      <c r="T3929" s="252"/>
      <c r="U3929" s="53"/>
      <c r="V3929" s="53"/>
      <c r="W3929" s="53"/>
      <c r="X3929" s="53"/>
      <c r="Y3929" s="252"/>
      <c r="Z3929" s="53"/>
      <c r="AA3929" s="53"/>
      <c r="AB3929" s="53"/>
      <c r="AC3929" s="53"/>
      <c r="AD3929" s="53"/>
      <c r="AE3929" s="252"/>
      <c r="AF3929" s="53"/>
      <c r="AG3929" s="53">
        <f>AG$680</f>
        <v>0</v>
      </c>
      <c r="AH3929" s="53"/>
      <c r="AI3929" s="44"/>
      <c r="AJ3929" s="252"/>
      <c r="AK3929" s="53"/>
      <c r="AL3929" s="53"/>
      <c r="AM3929" s="53"/>
      <c r="AN3929" s="44"/>
    </row>
    <row r="3930" spans="1:40" outlineLevel="2">
      <c r="A3930" s="882">
        <f>ROW()</f>
        <v>3930</v>
      </c>
      <c r="B3930" s="453"/>
      <c r="D3930" s="1205" t="s">
        <v>30</v>
      </c>
      <c r="E3930" s="1205"/>
      <c r="F3930" s="1205"/>
      <c r="G3930" s="1205"/>
      <c r="H3930" s="4"/>
      <c r="I3930" s="4"/>
      <c r="J3930" s="329"/>
      <c r="K3930" s="4"/>
      <c r="L3930" s="4"/>
      <c r="M3930" s="4"/>
      <c r="N3930" s="316"/>
      <c r="O3930" s="4"/>
      <c r="P3930" s="4"/>
      <c r="Q3930" s="4"/>
      <c r="R3930" s="4"/>
      <c r="S3930" s="4"/>
      <c r="T3930" s="252"/>
      <c r="U3930" s="53"/>
      <c r="V3930" s="53"/>
      <c r="W3930" s="53"/>
      <c r="X3930" s="53"/>
      <c r="Y3930" s="252"/>
      <c r="Z3930" s="53"/>
      <c r="AA3930" s="53"/>
      <c r="AB3930" s="53"/>
      <c r="AC3930" s="53"/>
      <c r="AD3930" s="53"/>
      <c r="AE3930" s="252"/>
      <c r="AF3930" s="53"/>
      <c r="AG3930" s="53">
        <f>AG$681</f>
        <v>0</v>
      </c>
      <c r="AH3930" s="53"/>
      <c r="AI3930" s="44"/>
      <c r="AJ3930" s="252"/>
      <c r="AK3930" s="53"/>
      <c r="AL3930" s="53"/>
      <c r="AM3930" s="53"/>
      <c r="AN3930" s="44"/>
    </row>
    <row r="3931" spans="1:40" outlineLevel="2">
      <c r="A3931" s="882">
        <f>ROW()</f>
        <v>3931</v>
      </c>
      <c r="B3931" s="453"/>
      <c r="D3931" s="1205" t="s">
        <v>31</v>
      </c>
      <c r="E3931" s="1205"/>
      <c r="F3931" s="1205"/>
      <c r="G3931" s="1205"/>
      <c r="H3931" s="4"/>
      <c r="I3931" s="4"/>
      <c r="J3931" s="329"/>
      <c r="K3931" s="4"/>
      <c r="L3931" s="4"/>
      <c r="M3931" s="4"/>
      <c r="N3931" s="316"/>
      <c r="O3931" s="4"/>
      <c r="P3931" s="4"/>
      <c r="Q3931" s="4"/>
      <c r="R3931" s="4"/>
      <c r="S3931" s="4"/>
      <c r="T3931" s="252"/>
      <c r="U3931" s="53"/>
      <c r="V3931" s="53"/>
      <c r="W3931" s="53"/>
      <c r="X3931" s="53"/>
      <c r="Y3931" s="252"/>
      <c r="Z3931" s="53"/>
      <c r="AA3931" s="53"/>
      <c r="AB3931" s="53"/>
      <c r="AC3931" s="53"/>
      <c r="AD3931" s="53"/>
      <c r="AE3931" s="252"/>
      <c r="AF3931" s="53"/>
      <c r="AG3931" s="53">
        <f>AG$682</f>
        <v>0</v>
      </c>
      <c r="AH3931" s="53"/>
      <c r="AI3931" s="44"/>
      <c r="AJ3931" s="252"/>
      <c r="AK3931" s="53"/>
      <c r="AL3931" s="53"/>
      <c r="AM3931" s="53"/>
      <c r="AN3931" s="44"/>
    </row>
    <row r="3932" spans="1:40" outlineLevel="2">
      <c r="A3932" s="882">
        <f>ROW()</f>
        <v>3932</v>
      </c>
      <c r="B3932" s="453"/>
      <c r="D3932" s="1205" t="s">
        <v>32</v>
      </c>
      <c r="E3932" s="1205"/>
      <c r="F3932" s="1205"/>
      <c r="G3932" s="1205"/>
      <c r="H3932" s="4"/>
      <c r="I3932" s="4"/>
      <c r="J3932" s="329"/>
      <c r="K3932" s="4"/>
      <c r="L3932" s="4"/>
      <c r="M3932" s="4"/>
      <c r="N3932" s="316"/>
      <c r="O3932" s="4"/>
      <c r="P3932" s="4"/>
      <c r="Q3932" s="4"/>
      <c r="R3932" s="4"/>
      <c r="S3932" s="4"/>
      <c r="T3932" s="252"/>
      <c r="U3932" s="53"/>
      <c r="V3932" s="53"/>
      <c r="W3932" s="53"/>
      <c r="X3932" s="53"/>
      <c r="Y3932" s="252"/>
      <c r="Z3932" s="53"/>
      <c r="AA3932" s="53"/>
      <c r="AB3932" s="53"/>
      <c r="AC3932" s="53"/>
      <c r="AD3932" s="53"/>
      <c r="AE3932" s="252"/>
      <c r="AF3932" s="53"/>
      <c r="AG3932" s="53">
        <f>AG$683</f>
        <v>0</v>
      </c>
      <c r="AH3932" s="53"/>
      <c r="AI3932" s="44"/>
      <c r="AJ3932" s="252"/>
      <c r="AK3932" s="53"/>
      <c r="AL3932" s="53"/>
      <c r="AM3932" s="53"/>
      <c r="AN3932" s="44"/>
    </row>
    <row r="3933" spans="1:40" outlineLevel="2">
      <c r="A3933" s="882">
        <f>ROW()</f>
        <v>3933</v>
      </c>
      <c r="B3933" s="453"/>
      <c r="D3933" s="1205" t="s">
        <v>33</v>
      </c>
      <c r="E3933" s="1205"/>
      <c r="F3933" s="1205"/>
      <c r="G3933" s="1205"/>
      <c r="H3933" s="4"/>
      <c r="I3933" s="4"/>
      <c r="J3933" s="329"/>
      <c r="K3933" s="4"/>
      <c r="L3933" s="4"/>
      <c r="M3933" s="4"/>
      <c r="N3933" s="316"/>
      <c r="O3933" s="4"/>
      <c r="P3933" s="4"/>
      <c r="Q3933" s="4"/>
      <c r="R3933" s="4"/>
      <c r="S3933" s="4"/>
      <c r="T3933" s="252"/>
      <c r="U3933" s="53"/>
      <c r="V3933" s="53"/>
      <c r="W3933" s="53"/>
      <c r="X3933" s="53"/>
      <c r="Y3933" s="252"/>
      <c r="Z3933" s="53"/>
      <c r="AA3933" s="53"/>
      <c r="AB3933" s="53"/>
      <c r="AC3933" s="53"/>
      <c r="AD3933" s="53"/>
      <c r="AE3933" s="252"/>
      <c r="AF3933" s="53"/>
      <c r="AG3933" s="53">
        <f>AG$684</f>
        <v>0</v>
      </c>
      <c r="AH3933" s="53"/>
      <c r="AI3933" s="44"/>
      <c r="AJ3933" s="252"/>
      <c r="AK3933" s="53"/>
      <c r="AL3933" s="53"/>
      <c r="AM3933" s="53"/>
      <c r="AN3933" s="44"/>
    </row>
    <row r="3934" spans="1:40" outlineLevel="2">
      <c r="A3934" s="882">
        <f>ROW()</f>
        <v>3934</v>
      </c>
      <c r="B3934" s="453"/>
      <c r="D3934" s="1205" t="s">
        <v>27</v>
      </c>
      <c r="E3934" s="1205"/>
      <c r="F3934" s="1205"/>
      <c r="G3934" s="1205"/>
      <c r="H3934" s="4"/>
      <c r="I3934" s="4"/>
      <c r="J3934" s="329"/>
      <c r="K3934" s="4"/>
      <c r="L3934" s="4"/>
      <c r="M3934" s="4"/>
      <c r="N3934" s="316"/>
      <c r="O3934" s="4"/>
      <c r="P3934" s="4"/>
      <c r="Q3934" s="4"/>
      <c r="R3934" s="4"/>
      <c r="S3934" s="4"/>
      <c r="T3934" s="252"/>
      <c r="U3934" s="53"/>
      <c r="V3934" s="53"/>
      <c r="W3934" s="53"/>
      <c r="X3934" s="53"/>
      <c r="Y3934" s="252"/>
      <c r="Z3934" s="53"/>
      <c r="AA3934" s="53"/>
      <c r="AB3934" s="53"/>
      <c r="AC3934" s="53"/>
      <c r="AD3934" s="53"/>
      <c r="AE3934" s="252"/>
      <c r="AF3934" s="53"/>
      <c r="AG3934" s="53">
        <f>AG$685</f>
        <v>0</v>
      </c>
      <c r="AH3934" s="53"/>
      <c r="AI3934" s="44"/>
      <c r="AJ3934" s="252"/>
      <c r="AK3934" s="53"/>
      <c r="AL3934" s="53"/>
      <c r="AM3934" s="53"/>
      <c r="AN3934" s="44"/>
    </row>
    <row r="3935" spans="1:40" outlineLevel="2">
      <c r="A3935" s="882">
        <f>ROW()</f>
        <v>3935</v>
      </c>
      <c r="B3935" s="453"/>
      <c r="D3935" s="1205" t="s">
        <v>34</v>
      </c>
      <c r="E3935" s="1205"/>
      <c r="F3935" s="1205"/>
      <c r="G3935" s="1205"/>
      <c r="H3935" s="4"/>
      <c r="I3935" s="4"/>
      <c r="J3935" s="329"/>
      <c r="K3935" s="4"/>
      <c r="L3935" s="4"/>
      <c r="M3935" s="4"/>
      <c r="N3935" s="316"/>
      <c r="O3935" s="4"/>
      <c r="P3935" s="4"/>
      <c r="Q3935" s="4"/>
      <c r="R3935" s="4"/>
      <c r="S3935" s="4"/>
      <c r="T3935" s="252"/>
      <c r="U3935" s="53"/>
      <c r="V3935" s="53"/>
      <c r="W3935" s="53"/>
      <c r="X3935" s="53"/>
      <c r="Y3935" s="252"/>
      <c r="Z3935" s="53"/>
      <c r="AA3935" s="53"/>
      <c r="AB3935" s="53"/>
      <c r="AC3935" s="53"/>
      <c r="AD3935" s="53"/>
      <c r="AE3935" s="252"/>
      <c r="AF3935" s="53"/>
      <c r="AG3935" s="53">
        <f>AG$686</f>
        <v>0</v>
      </c>
      <c r="AH3935" s="53"/>
      <c r="AI3935" s="44"/>
      <c r="AJ3935" s="252"/>
      <c r="AK3935" s="53"/>
      <c r="AL3935" s="53"/>
      <c r="AM3935" s="53"/>
      <c r="AN3935" s="44"/>
    </row>
    <row r="3936" spans="1:40" outlineLevel="2">
      <c r="A3936" s="882">
        <f>ROW()</f>
        <v>3936</v>
      </c>
      <c r="B3936" s="453"/>
      <c r="D3936" s="1205" t="s">
        <v>35</v>
      </c>
      <c r="E3936" s="1205"/>
      <c r="F3936" s="1205"/>
      <c r="G3936" s="1205"/>
      <c r="H3936" s="4"/>
      <c r="I3936" s="4"/>
      <c r="J3936" s="329"/>
      <c r="K3936" s="4"/>
      <c r="L3936" s="4"/>
      <c r="M3936" s="4"/>
      <c r="N3936" s="316"/>
      <c r="O3936" s="4"/>
      <c r="P3936" s="4"/>
      <c r="Q3936" s="4"/>
      <c r="R3936" s="4"/>
      <c r="S3936" s="4"/>
      <c r="T3936" s="252"/>
      <c r="U3936" s="53"/>
      <c r="V3936" s="53"/>
      <c r="W3936" s="53"/>
      <c r="X3936" s="53"/>
      <c r="Y3936" s="252"/>
      <c r="Z3936" s="53"/>
      <c r="AA3936" s="53"/>
      <c r="AB3936" s="53"/>
      <c r="AC3936" s="53"/>
      <c r="AD3936" s="53"/>
      <c r="AE3936" s="252"/>
      <c r="AF3936" s="53"/>
      <c r="AG3936" s="53">
        <f>AG$687</f>
        <v>-1.1468000000000001E-2</v>
      </c>
      <c r="AH3936" s="53"/>
      <c r="AI3936" s="44"/>
      <c r="AJ3936" s="252"/>
      <c r="AK3936" s="53"/>
      <c r="AL3936" s="53"/>
      <c r="AM3936" s="53"/>
      <c r="AN3936" s="44"/>
    </row>
    <row r="3937" spans="1:40" outlineLevel="2">
      <c r="A3937" s="882">
        <f>ROW()</f>
        <v>3937</v>
      </c>
      <c r="B3937" s="453"/>
      <c r="D3937" s="1205" t="s">
        <v>302</v>
      </c>
      <c r="E3937" s="1205"/>
      <c r="F3937" s="1205"/>
      <c r="G3937" s="1205"/>
      <c r="H3937" s="4"/>
      <c r="I3937" s="4"/>
      <c r="J3937" s="329"/>
      <c r="K3937" s="4"/>
      <c r="L3937" s="4"/>
      <c r="M3937" s="4"/>
      <c r="N3937" s="316"/>
      <c r="O3937" s="4"/>
      <c r="P3937" s="4"/>
      <c r="Q3937" s="4"/>
      <c r="R3937" s="4"/>
      <c r="S3937" s="4"/>
      <c r="T3937" s="252"/>
      <c r="U3937" s="53"/>
      <c r="V3937" s="53"/>
      <c r="W3937" s="53"/>
      <c r="X3937" s="53"/>
      <c r="Y3937" s="252"/>
      <c r="Z3937" s="53"/>
      <c r="AA3937" s="53"/>
      <c r="AB3937" s="53"/>
      <c r="AC3937" s="53"/>
      <c r="AD3937" s="53"/>
      <c r="AE3937" s="252"/>
      <c r="AF3937" s="53"/>
      <c r="AG3937" s="53">
        <f>AG$688</f>
        <v>-0.39820243</v>
      </c>
      <c r="AH3937" s="53"/>
      <c r="AI3937" s="44"/>
      <c r="AJ3937" s="252"/>
      <c r="AK3937" s="53"/>
      <c r="AL3937" s="53"/>
      <c r="AM3937" s="53"/>
      <c r="AN3937" s="44"/>
    </row>
    <row r="3938" spans="1:40" outlineLevel="2">
      <c r="A3938" s="882">
        <f>ROW()</f>
        <v>3938</v>
      </c>
      <c r="B3938" s="453"/>
      <c r="D3938" s="1205" t="s">
        <v>36</v>
      </c>
      <c r="E3938" s="1205"/>
      <c r="F3938" s="1205"/>
      <c r="G3938" s="1205"/>
      <c r="H3938" s="4"/>
      <c r="I3938" s="4"/>
      <c r="J3938" s="329"/>
      <c r="K3938" s="4"/>
      <c r="L3938" s="4"/>
      <c r="M3938" s="4"/>
      <c r="N3938" s="316"/>
      <c r="O3938" s="4"/>
      <c r="P3938" s="4"/>
      <c r="Q3938" s="4"/>
      <c r="R3938" s="4"/>
      <c r="S3938" s="4"/>
      <c r="T3938" s="252"/>
      <c r="U3938" s="53"/>
      <c r="V3938" s="53"/>
      <c r="W3938" s="53"/>
      <c r="X3938" s="53"/>
      <c r="Y3938" s="252"/>
      <c r="Z3938" s="53"/>
      <c r="AA3938" s="53"/>
      <c r="AB3938" s="53"/>
      <c r="AC3938" s="53"/>
      <c r="AD3938" s="53"/>
      <c r="AE3938" s="252"/>
      <c r="AF3938" s="53"/>
      <c r="AG3938" s="53">
        <f>AG$689</f>
        <v>0</v>
      </c>
      <c r="AH3938" s="53"/>
      <c r="AI3938" s="44"/>
      <c r="AJ3938" s="252"/>
      <c r="AK3938" s="53"/>
      <c r="AL3938" s="53"/>
      <c r="AM3938" s="53"/>
      <c r="AN3938" s="44"/>
    </row>
    <row r="3939" spans="1:40" outlineLevel="2">
      <c r="A3939" s="882">
        <f>ROW()</f>
        <v>3939</v>
      </c>
      <c r="B3939" s="453"/>
      <c r="D3939" s="1205" t="s">
        <v>583</v>
      </c>
      <c r="E3939" s="1205"/>
      <c r="F3939" s="1205"/>
      <c r="G3939" s="1205"/>
      <c r="H3939" s="4"/>
      <c r="I3939" s="4"/>
      <c r="J3939" s="329"/>
      <c r="K3939" s="4"/>
      <c r="L3939" s="4"/>
      <c r="M3939" s="4"/>
      <c r="N3939" s="316"/>
      <c r="O3939" s="4"/>
      <c r="P3939" s="4"/>
      <c r="Q3939" s="4"/>
      <c r="R3939" s="4"/>
      <c r="S3939" s="4"/>
      <c r="T3939" s="252"/>
      <c r="U3939" s="53"/>
      <c r="V3939" s="53"/>
      <c r="W3939" s="53"/>
      <c r="X3939" s="53"/>
      <c r="Y3939" s="252"/>
      <c r="Z3939" s="53"/>
      <c r="AA3939" s="53"/>
      <c r="AB3939" s="53"/>
      <c r="AC3939" s="53"/>
      <c r="AD3939" s="53"/>
      <c r="AE3939" s="252"/>
      <c r="AF3939" s="53"/>
      <c r="AG3939" s="53">
        <f>AG$690</f>
        <v>0</v>
      </c>
      <c r="AH3939" s="53"/>
      <c r="AI3939" s="44"/>
      <c r="AJ3939" s="252"/>
      <c r="AK3939" s="53"/>
      <c r="AL3939" s="53"/>
      <c r="AM3939" s="53"/>
      <c r="AN3939" s="44"/>
    </row>
    <row r="3940" spans="1:40" outlineLevel="2">
      <c r="A3940" s="882">
        <f>ROW()</f>
        <v>3940</v>
      </c>
      <c r="B3940" s="453"/>
      <c r="D3940" s="1205" t="s">
        <v>81</v>
      </c>
      <c r="E3940" s="1205"/>
      <c r="F3940" s="1205"/>
      <c r="G3940" s="1205"/>
      <c r="H3940" s="4"/>
      <c r="I3940" s="4"/>
      <c r="J3940" s="329"/>
      <c r="K3940" s="4"/>
      <c r="L3940" s="4"/>
      <c r="M3940" s="4"/>
      <c r="N3940" s="316"/>
      <c r="O3940" s="4"/>
      <c r="P3940" s="4"/>
      <c r="Q3940" s="4"/>
      <c r="R3940" s="4"/>
      <c r="S3940" s="4"/>
      <c r="T3940" s="252"/>
      <c r="U3940" s="53"/>
      <c r="V3940" s="53"/>
      <c r="W3940" s="53"/>
      <c r="X3940" s="53"/>
      <c r="Y3940" s="252"/>
      <c r="Z3940" s="53"/>
      <c r="AA3940" s="53"/>
      <c r="AB3940" s="53"/>
      <c r="AC3940" s="53"/>
      <c r="AD3940" s="53"/>
      <c r="AE3940" s="252"/>
      <c r="AF3940" s="53"/>
      <c r="AG3940" s="53">
        <f>AG$691</f>
        <v>0</v>
      </c>
      <c r="AH3940" s="53"/>
      <c r="AI3940" s="44"/>
      <c r="AJ3940" s="252"/>
      <c r="AK3940" s="53"/>
      <c r="AL3940" s="53"/>
      <c r="AM3940" s="53"/>
      <c r="AN3940" s="44"/>
    </row>
    <row r="3941" spans="1:40" outlineLevel="2">
      <c r="A3941" s="882">
        <f>ROW()</f>
        <v>3941</v>
      </c>
      <c r="B3941" s="453"/>
      <c r="D3941" s="1205" t="s">
        <v>28</v>
      </c>
      <c r="E3941" s="1205"/>
      <c r="F3941" s="1205"/>
      <c r="G3941" s="1205"/>
      <c r="H3941" s="4"/>
      <c r="I3941" s="4"/>
      <c r="J3941" s="329"/>
      <c r="K3941" s="4"/>
      <c r="L3941" s="4"/>
      <c r="M3941" s="4"/>
      <c r="N3941" s="316"/>
      <c r="O3941" s="4"/>
      <c r="P3941" s="4"/>
      <c r="Q3941" s="4"/>
      <c r="R3941" s="4"/>
      <c r="S3941" s="4"/>
      <c r="T3941" s="252"/>
      <c r="U3941" s="53"/>
      <c r="V3941" s="53"/>
      <c r="W3941" s="53"/>
      <c r="X3941" s="53"/>
      <c r="Y3941" s="252"/>
      <c r="Z3941" s="53"/>
      <c r="AA3941" s="53"/>
      <c r="AB3941" s="53"/>
      <c r="AC3941" s="53"/>
      <c r="AD3941" s="53"/>
      <c r="AE3941" s="252"/>
      <c r="AF3941" s="53"/>
      <c r="AG3941" s="53">
        <f>AG$692</f>
        <v>0</v>
      </c>
      <c r="AH3941" s="53"/>
      <c r="AI3941" s="44"/>
      <c r="AJ3941" s="252"/>
      <c r="AK3941" s="53"/>
      <c r="AL3941" s="53"/>
      <c r="AM3941" s="53"/>
      <c r="AN3941" s="44"/>
    </row>
    <row r="3942" spans="1:40" outlineLevel="2">
      <c r="A3942" s="882">
        <f>ROW()</f>
        <v>3942</v>
      </c>
      <c r="B3942" s="453"/>
      <c r="D3942" s="1206" t="s">
        <v>443</v>
      </c>
      <c r="E3942" s="1206"/>
      <c r="F3942" s="1206"/>
      <c r="G3942" s="1206"/>
      <c r="H3942" s="28"/>
      <c r="I3942" s="28"/>
      <c r="J3942" s="1207"/>
      <c r="K3942" s="28"/>
      <c r="L3942" s="28"/>
      <c r="M3942" s="28"/>
      <c r="N3942" s="317"/>
      <c r="O3942" s="28"/>
      <c r="P3942" s="28"/>
      <c r="Q3942" s="28"/>
      <c r="R3942" s="28"/>
      <c r="S3942" s="28"/>
      <c r="T3942" s="253"/>
      <c r="U3942" s="54"/>
      <c r="V3942" s="54"/>
      <c r="W3942" s="54"/>
      <c r="X3942" s="54"/>
      <c r="Y3942" s="253"/>
      <c r="Z3942" s="54"/>
      <c r="AA3942" s="54"/>
      <c r="AB3942" s="54"/>
      <c r="AC3942" s="54"/>
      <c r="AD3942" s="54"/>
      <c r="AE3942" s="253"/>
      <c r="AF3942" s="54"/>
      <c r="AG3942" s="54">
        <f>AG$693</f>
        <v>0</v>
      </c>
      <c r="AH3942" s="54"/>
      <c r="AI3942" s="46"/>
      <c r="AJ3942" s="253"/>
      <c r="AK3942" s="54"/>
      <c r="AL3942" s="54"/>
      <c r="AM3942" s="54"/>
      <c r="AN3942" s="46"/>
    </row>
    <row r="3943" spans="1:40" outlineLevel="2">
      <c r="A3943" s="882">
        <f>ROW()</f>
        <v>3943</v>
      </c>
      <c r="B3943" s="453"/>
      <c r="D3943" s="452" t="s">
        <v>24</v>
      </c>
      <c r="H3943" s="458"/>
      <c r="I3943" s="458"/>
      <c r="J3943" s="459"/>
      <c r="K3943" s="458"/>
      <c r="L3943" s="458"/>
      <c r="M3943" s="458"/>
      <c r="N3943" s="463"/>
      <c r="O3943" s="458"/>
      <c r="P3943" s="458"/>
      <c r="Q3943" s="458"/>
      <c r="R3943" s="458"/>
      <c r="S3943" s="458"/>
      <c r="T3943" s="466">
        <f t="shared" ref="T3943:AN3943" si="2631">SUM(T3927:T3942)</f>
        <v>0</v>
      </c>
      <c r="U3943" s="444">
        <f t="shared" si="2631"/>
        <v>0</v>
      </c>
      <c r="V3943" s="444">
        <f t="shared" si="2631"/>
        <v>0</v>
      </c>
      <c r="W3943" s="444">
        <f t="shared" si="2631"/>
        <v>0</v>
      </c>
      <c r="X3943" s="444">
        <f t="shared" si="2631"/>
        <v>0</v>
      </c>
      <c r="Y3943" s="466">
        <f t="shared" si="2631"/>
        <v>0</v>
      </c>
      <c r="Z3943" s="444">
        <f t="shared" si="2631"/>
        <v>0</v>
      </c>
      <c r="AA3943" s="444">
        <f t="shared" si="2631"/>
        <v>0</v>
      </c>
      <c r="AB3943" s="444">
        <f t="shared" si="2631"/>
        <v>0</v>
      </c>
      <c r="AC3943" s="444">
        <f t="shared" si="2631"/>
        <v>0</v>
      </c>
      <c r="AD3943" s="444">
        <f t="shared" si="2631"/>
        <v>0</v>
      </c>
      <c r="AE3943" s="466">
        <f t="shared" si="2631"/>
        <v>0</v>
      </c>
      <c r="AF3943" s="444">
        <f t="shared" si="2631"/>
        <v>0</v>
      </c>
      <c r="AG3943" s="444">
        <f t="shared" si="2631"/>
        <v>-0.40967042999999997</v>
      </c>
      <c r="AH3943" s="444">
        <f t="shared" si="2631"/>
        <v>0</v>
      </c>
      <c r="AI3943" s="445">
        <f t="shared" si="2631"/>
        <v>0</v>
      </c>
      <c r="AJ3943" s="466">
        <f t="shared" si="2631"/>
        <v>0</v>
      </c>
      <c r="AK3943" s="444">
        <f t="shared" si="2631"/>
        <v>0</v>
      </c>
      <c r="AL3943" s="444">
        <f t="shared" si="2631"/>
        <v>0</v>
      </c>
      <c r="AM3943" s="444">
        <f t="shared" si="2631"/>
        <v>0</v>
      </c>
      <c r="AN3943" s="445">
        <f t="shared" si="2631"/>
        <v>0</v>
      </c>
    </row>
    <row r="3944" spans="1:40" outlineLevel="1">
      <c r="A3944" s="732" t="s">
        <v>21</v>
      </c>
      <c r="B3944" s="733"/>
      <c r="C3944" s="881"/>
      <c r="D3944" s="733"/>
      <c r="E3944" s="733"/>
      <c r="F3944" s="733"/>
      <c r="G3944" s="733"/>
      <c r="H3944" s="733"/>
      <c r="I3944" s="730"/>
      <c r="J3944" s="729"/>
      <c r="K3944" s="730"/>
      <c r="L3944" s="730"/>
      <c r="M3944" s="730"/>
      <c r="N3944" s="731"/>
      <c r="O3944" s="730"/>
      <c r="P3944" s="730"/>
      <c r="Q3944" s="730"/>
      <c r="R3944" s="730"/>
      <c r="S3944" s="730"/>
      <c r="T3944" s="729"/>
      <c r="U3944" s="730"/>
      <c r="V3944" s="730"/>
      <c r="W3944" s="730"/>
      <c r="X3944" s="730"/>
      <c r="Y3944" s="729"/>
      <c r="Z3944" s="730"/>
      <c r="AA3944" s="730"/>
      <c r="AB3944" s="730"/>
      <c r="AC3944" s="730"/>
      <c r="AD3944" s="730"/>
      <c r="AE3944" s="729"/>
      <c r="AF3944" s="730"/>
      <c r="AG3944" s="730"/>
      <c r="AH3944" s="730"/>
      <c r="AI3944" s="731"/>
      <c r="AJ3944" s="729"/>
      <c r="AK3944" s="730"/>
      <c r="AL3944" s="730"/>
      <c r="AM3944" s="730"/>
      <c r="AN3944" s="731"/>
    </row>
    <row r="3945" spans="1:40" outlineLevel="2">
      <c r="A3945" s="882">
        <f>ROW()</f>
        <v>3945</v>
      </c>
      <c r="B3945" s="453"/>
      <c r="D3945" s="452" t="s">
        <v>300</v>
      </c>
      <c r="H3945" s="458"/>
      <c r="I3945" s="458"/>
      <c r="J3945" s="459"/>
      <c r="K3945" s="458"/>
      <c r="L3945" s="458"/>
      <c r="M3945" s="458"/>
      <c r="N3945" s="463"/>
      <c r="O3945" s="439"/>
      <c r="P3945" s="439"/>
      <c r="Q3945" s="439"/>
      <c r="R3945" s="439"/>
      <c r="S3945" s="439"/>
      <c r="T3945" s="443"/>
      <c r="U3945" s="439"/>
      <c r="V3945" s="439"/>
      <c r="W3945" s="439"/>
      <c r="X3945" s="439"/>
      <c r="Y3945" s="443"/>
      <c r="Z3945" s="439"/>
      <c r="AA3945" s="439"/>
      <c r="AB3945" s="439"/>
      <c r="AC3945" s="439"/>
      <c r="AD3945" s="439"/>
      <c r="AE3945" s="443"/>
      <c r="AF3945" s="439"/>
      <c r="AG3945" s="439"/>
      <c r="AH3945" s="439">
        <f t="shared" ref="AH3945:AN3954" si="2632">-IF(AH3891&lt;0,AH3891,IF($D3945="Land",0,IF(AH3873&lt;1,AH3891,MAX(MIN(IF(AH3873&gt;0,(AH3891/AH3873)*AH$9,0),AH3891*AH$9),0))))</f>
        <v>-0.2234670185</v>
      </c>
      <c r="AI3945" s="440">
        <f t="shared" si="2632"/>
        <v>-0.2234670185</v>
      </c>
      <c r="AJ3945" s="443">
        <f t="shared" si="2632"/>
        <v>-0.2234670185</v>
      </c>
      <c r="AK3945" s="439">
        <f t="shared" si="2632"/>
        <v>-0.2234670185</v>
      </c>
      <c r="AL3945" s="439">
        <f t="shared" si="2632"/>
        <v>-0.2234670185</v>
      </c>
      <c r="AM3945" s="439">
        <f t="shared" si="2632"/>
        <v>-0.2234670185</v>
      </c>
      <c r="AN3945" s="440">
        <f t="shared" si="2632"/>
        <v>-0.2234670185</v>
      </c>
    </row>
    <row r="3946" spans="1:40" outlineLevel="2">
      <c r="A3946" s="882">
        <f>ROW()</f>
        <v>3946</v>
      </c>
      <c r="B3946" s="453"/>
      <c r="D3946" s="452" t="s">
        <v>301</v>
      </c>
      <c r="H3946" s="458"/>
      <c r="I3946" s="458"/>
      <c r="J3946" s="459"/>
      <c r="K3946" s="458"/>
      <c r="L3946" s="458"/>
      <c r="M3946" s="458"/>
      <c r="N3946" s="463"/>
      <c r="O3946" s="439"/>
      <c r="P3946" s="439"/>
      <c r="Q3946" s="439"/>
      <c r="R3946" s="439"/>
      <c r="S3946" s="439"/>
      <c r="T3946" s="443"/>
      <c r="U3946" s="439"/>
      <c r="V3946" s="439"/>
      <c r="W3946" s="439"/>
      <c r="X3946" s="439"/>
      <c r="Y3946" s="443"/>
      <c r="Z3946" s="439"/>
      <c r="AA3946" s="439"/>
      <c r="AB3946" s="439"/>
      <c r="AC3946" s="439"/>
      <c r="AD3946" s="439"/>
      <c r="AE3946" s="443"/>
      <c r="AF3946" s="439"/>
      <c r="AG3946" s="439"/>
      <c r="AH3946" s="439">
        <f t="shared" si="2632"/>
        <v>-5.2076499999999995E-5</v>
      </c>
      <c r="AI3946" s="440">
        <f t="shared" si="2632"/>
        <v>-5.2076499999999995E-5</v>
      </c>
      <c r="AJ3946" s="443">
        <f t="shared" si="2632"/>
        <v>-5.2076499999999995E-5</v>
      </c>
      <c r="AK3946" s="439">
        <f t="shared" si="2632"/>
        <v>-5.2076499999999988E-5</v>
      </c>
      <c r="AL3946" s="439">
        <f t="shared" si="2632"/>
        <v>-5.2076499999999988E-5</v>
      </c>
      <c r="AM3946" s="439">
        <f t="shared" si="2632"/>
        <v>-5.2076499999999988E-5</v>
      </c>
      <c r="AN3946" s="440">
        <f t="shared" si="2632"/>
        <v>-5.2076499999999982E-5</v>
      </c>
    </row>
    <row r="3947" spans="1:40" outlineLevel="2">
      <c r="A3947" s="882">
        <f>ROW()</f>
        <v>3947</v>
      </c>
      <c r="B3947" s="453"/>
      <c r="D3947" s="452" t="s">
        <v>29</v>
      </c>
      <c r="H3947" s="458"/>
      <c r="I3947" s="458"/>
      <c r="J3947" s="459"/>
      <c r="K3947" s="458"/>
      <c r="L3947" s="458"/>
      <c r="M3947" s="458"/>
      <c r="N3947" s="463"/>
      <c r="O3947" s="439"/>
      <c r="P3947" s="439"/>
      <c r="Q3947" s="439"/>
      <c r="R3947" s="439"/>
      <c r="S3947" s="439"/>
      <c r="T3947" s="443"/>
      <c r="U3947" s="439"/>
      <c r="V3947" s="439"/>
      <c r="W3947" s="439"/>
      <c r="X3947" s="439"/>
      <c r="Y3947" s="443"/>
      <c r="Z3947" s="439"/>
      <c r="AA3947" s="439"/>
      <c r="AB3947" s="439"/>
      <c r="AC3947" s="439"/>
      <c r="AD3947" s="439"/>
      <c r="AE3947" s="443"/>
      <c r="AF3947" s="439"/>
      <c r="AG3947" s="439"/>
      <c r="AH3947" s="439">
        <f t="shared" si="2632"/>
        <v>0</v>
      </c>
      <c r="AI3947" s="440">
        <f t="shared" si="2632"/>
        <v>0</v>
      </c>
      <c r="AJ3947" s="443">
        <f t="shared" si="2632"/>
        <v>0</v>
      </c>
      <c r="AK3947" s="439">
        <f t="shared" si="2632"/>
        <v>0</v>
      </c>
      <c r="AL3947" s="439">
        <f t="shared" si="2632"/>
        <v>0</v>
      </c>
      <c r="AM3947" s="439">
        <f t="shared" si="2632"/>
        <v>0</v>
      </c>
      <c r="AN3947" s="440">
        <f t="shared" si="2632"/>
        <v>0</v>
      </c>
    </row>
    <row r="3948" spans="1:40" outlineLevel="2">
      <c r="A3948" s="882">
        <f>ROW()</f>
        <v>3948</v>
      </c>
      <c r="B3948" s="453"/>
      <c r="D3948" s="452" t="s">
        <v>30</v>
      </c>
      <c r="H3948" s="458"/>
      <c r="I3948" s="458"/>
      <c r="J3948" s="459"/>
      <c r="K3948" s="458"/>
      <c r="L3948" s="458"/>
      <c r="M3948" s="458"/>
      <c r="N3948" s="463"/>
      <c r="O3948" s="439"/>
      <c r="P3948" s="439"/>
      <c r="Q3948" s="439"/>
      <c r="R3948" s="439"/>
      <c r="S3948" s="439"/>
      <c r="T3948" s="443"/>
      <c r="U3948" s="439"/>
      <c r="V3948" s="439"/>
      <c r="W3948" s="439"/>
      <c r="X3948" s="439"/>
      <c r="Y3948" s="443"/>
      <c r="Z3948" s="439"/>
      <c r="AA3948" s="439"/>
      <c r="AB3948" s="439"/>
      <c r="AC3948" s="439"/>
      <c r="AD3948" s="439"/>
      <c r="AE3948" s="443"/>
      <c r="AF3948" s="439"/>
      <c r="AG3948" s="439"/>
      <c r="AH3948" s="439">
        <f t="shared" si="2632"/>
        <v>-1.8680095047413789</v>
      </c>
      <c r="AI3948" s="440">
        <f t="shared" si="2632"/>
        <v>-1.8680095047413789</v>
      </c>
      <c r="AJ3948" s="443">
        <f t="shared" si="2632"/>
        <v>-1.8680095047413789</v>
      </c>
      <c r="AK3948" s="439">
        <f t="shared" si="2632"/>
        <v>-1.8680095047413787</v>
      </c>
      <c r="AL3948" s="439">
        <f t="shared" si="2632"/>
        <v>-1.8680095047413787</v>
      </c>
      <c r="AM3948" s="439">
        <f t="shared" si="2632"/>
        <v>-1.8680095047413787</v>
      </c>
      <c r="AN3948" s="440">
        <f t="shared" si="2632"/>
        <v>-1.8680095047413785</v>
      </c>
    </row>
    <row r="3949" spans="1:40" outlineLevel="2">
      <c r="A3949" s="882">
        <f>ROW()</f>
        <v>3949</v>
      </c>
      <c r="B3949" s="453"/>
      <c r="D3949" s="452" t="s">
        <v>31</v>
      </c>
      <c r="H3949" s="458"/>
      <c r="I3949" s="458"/>
      <c r="J3949" s="459"/>
      <c r="K3949" s="458"/>
      <c r="L3949" s="458"/>
      <c r="M3949" s="458"/>
      <c r="N3949" s="463"/>
      <c r="O3949" s="439"/>
      <c r="P3949" s="439"/>
      <c r="Q3949" s="439"/>
      <c r="R3949" s="439"/>
      <c r="S3949" s="439"/>
      <c r="T3949" s="443"/>
      <c r="U3949" s="439"/>
      <c r="V3949" s="439"/>
      <c r="W3949" s="439"/>
      <c r="X3949" s="439"/>
      <c r="Y3949" s="443"/>
      <c r="Z3949" s="439"/>
      <c r="AA3949" s="439"/>
      <c r="AB3949" s="439"/>
      <c r="AC3949" s="439"/>
      <c r="AD3949" s="439"/>
      <c r="AE3949" s="443"/>
      <c r="AF3949" s="439"/>
      <c r="AG3949" s="439"/>
      <c r="AH3949" s="439">
        <f t="shared" si="2632"/>
        <v>0</v>
      </c>
      <c r="AI3949" s="440">
        <f t="shared" si="2632"/>
        <v>0</v>
      </c>
      <c r="AJ3949" s="443">
        <f t="shared" si="2632"/>
        <v>0</v>
      </c>
      <c r="AK3949" s="439">
        <f t="shared" si="2632"/>
        <v>0</v>
      </c>
      <c r="AL3949" s="439">
        <f t="shared" si="2632"/>
        <v>0</v>
      </c>
      <c r="AM3949" s="439">
        <f t="shared" si="2632"/>
        <v>0</v>
      </c>
      <c r="AN3949" s="440">
        <f t="shared" si="2632"/>
        <v>0</v>
      </c>
    </row>
    <row r="3950" spans="1:40" outlineLevel="2">
      <c r="A3950" s="882">
        <f>ROW()</f>
        <v>3950</v>
      </c>
      <c r="B3950" s="453"/>
      <c r="D3950" s="452" t="s">
        <v>32</v>
      </c>
      <c r="H3950" s="458"/>
      <c r="I3950" s="458"/>
      <c r="J3950" s="459"/>
      <c r="K3950" s="458"/>
      <c r="L3950" s="458"/>
      <c r="M3950" s="458"/>
      <c r="N3950" s="463"/>
      <c r="O3950" s="439"/>
      <c r="P3950" s="439"/>
      <c r="Q3950" s="439"/>
      <c r="R3950" s="439"/>
      <c r="S3950" s="439"/>
      <c r="T3950" s="443"/>
      <c r="U3950" s="439"/>
      <c r="V3950" s="439"/>
      <c r="W3950" s="439"/>
      <c r="X3950" s="439"/>
      <c r="Y3950" s="443"/>
      <c r="Z3950" s="439"/>
      <c r="AA3950" s="439"/>
      <c r="AB3950" s="439"/>
      <c r="AC3950" s="439"/>
      <c r="AD3950" s="439"/>
      <c r="AE3950" s="443"/>
      <c r="AF3950" s="439"/>
      <c r="AG3950" s="439"/>
      <c r="AH3950" s="439">
        <f t="shared" si="2632"/>
        <v>-8.0568329500000008E-2</v>
      </c>
      <c r="AI3950" s="440">
        <f t="shared" si="2632"/>
        <v>-8.0568329500000008E-2</v>
      </c>
      <c r="AJ3950" s="443">
        <f t="shared" si="2632"/>
        <v>-8.0568329500000008E-2</v>
      </c>
      <c r="AK3950" s="439">
        <f t="shared" si="2632"/>
        <v>-8.0568329500000022E-2</v>
      </c>
      <c r="AL3950" s="439">
        <f t="shared" si="2632"/>
        <v>-8.0568329500000022E-2</v>
      </c>
      <c r="AM3950" s="439">
        <f t="shared" si="2632"/>
        <v>-8.0568329500000022E-2</v>
      </c>
      <c r="AN3950" s="440">
        <f t="shared" si="2632"/>
        <v>-8.0568329500000035E-2</v>
      </c>
    </row>
    <row r="3951" spans="1:40" outlineLevel="2">
      <c r="A3951" s="882">
        <f>ROW()</f>
        <v>3951</v>
      </c>
      <c r="B3951" s="453"/>
      <c r="D3951" s="452" t="s">
        <v>33</v>
      </c>
      <c r="H3951" s="458"/>
      <c r="I3951" s="458"/>
      <c r="J3951" s="459"/>
      <c r="K3951" s="458"/>
      <c r="L3951" s="458"/>
      <c r="M3951" s="458"/>
      <c r="N3951" s="463"/>
      <c r="O3951" s="439"/>
      <c r="P3951" s="439"/>
      <c r="Q3951" s="439"/>
      <c r="R3951" s="439"/>
      <c r="S3951" s="439"/>
      <c r="T3951" s="443"/>
      <c r="U3951" s="439"/>
      <c r="V3951" s="439"/>
      <c r="W3951" s="439"/>
      <c r="X3951" s="439"/>
      <c r="Y3951" s="443"/>
      <c r="Z3951" s="439"/>
      <c r="AA3951" s="439"/>
      <c r="AB3951" s="439"/>
      <c r="AC3951" s="439"/>
      <c r="AD3951" s="439"/>
      <c r="AE3951" s="443"/>
      <c r="AF3951" s="439"/>
      <c r="AG3951" s="439"/>
      <c r="AH3951" s="439">
        <f t="shared" si="2632"/>
        <v>-1.7710794999999998E-3</v>
      </c>
      <c r="AI3951" s="440">
        <f t="shared" si="2632"/>
        <v>-1.7710794999999998E-3</v>
      </c>
      <c r="AJ3951" s="443">
        <f t="shared" si="2632"/>
        <v>-1.7710794999999996E-3</v>
      </c>
      <c r="AK3951" s="439">
        <f t="shared" si="2632"/>
        <v>-1.7710794999999998E-3</v>
      </c>
      <c r="AL3951" s="439">
        <f t="shared" si="2632"/>
        <v>-1.7710794999999998E-3</v>
      </c>
      <c r="AM3951" s="439">
        <f t="shared" si="2632"/>
        <v>-1.7710794999999996E-3</v>
      </c>
      <c r="AN3951" s="440">
        <f t="shared" si="2632"/>
        <v>-1.7710794999999998E-3</v>
      </c>
    </row>
    <row r="3952" spans="1:40" outlineLevel="2">
      <c r="A3952" s="882">
        <f>ROW()</f>
        <v>3952</v>
      </c>
      <c r="B3952" s="453"/>
      <c r="D3952" s="452" t="s">
        <v>670</v>
      </c>
      <c r="H3952" s="458"/>
      <c r="I3952" s="458"/>
      <c r="J3952" s="459"/>
      <c r="K3952" s="458"/>
      <c r="L3952" s="458"/>
      <c r="M3952" s="458"/>
      <c r="N3952" s="463"/>
      <c r="O3952" s="439"/>
      <c r="P3952" s="439"/>
      <c r="Q3952" s="439"/>
      <c r="R3952" s="439"/>
      <c r="S3952" s="439"/>
      <c r="T3952" s="443"/>
      <c r="U3952" s="439"/>
      <c r="V3952" s="439"/>
      <c r="W3952" s="439"/>
      <c r="X3952" s="439"/>
      <c r="Y3952" s="443"/>
      <c r="Z3952" s="439"/>
      <c r="AA3952" s="439"/>
      <c r="AB3952" s="439"/>
      <c r="AC3952" s="439"/>
      <c r="AD3952" s="439"/>
      <c r="AE3952" s="443"/>
      <c r="AF3952" s="439"/>
      <c r="AG3952" s="439"/>
      <c r="AH3952" s="439">
        <f t="shared" si="2632"/>
        <v>-9.1026930000000002E-3</v>
      </c>
      <c r="AI3952" s="440">
        <f t="shared" si="2632"/>
        <v>-9.1026930000000002E-3</v>
      </c>
      <c r="AJ3952" s="443">
        <f t="shared" si="2632"/>
        <v>-9.1026930000000002E-3</v>
      </c>
      <c r="AK3952" s="439">
        <f t="shared" si="2632"/>
        <v>-9.1026930000000002E-3</v>
      </c>
      <c r="AL3952" s="439">
        <f t="shared" si="2632"/>
        <v>-9.102693000000002E-3</v>
      </c>
      <c r="AM3952" s="439">
        <f t="shared" si="2632"/>
        <v>-9.102693000000002E-3</v>
      </c>
      <c r="AN3952" s="440">
        <f t="shared" si="2632"/>
        <v>-9.102693000000002E-3</v>
      </c>
    </row>
    <row r="3953" spans="1:40" outlineLevel="2">
      <c r="A3953" s="882">
        <f>ROW()</f>
        <v>3953</v>
      </c>
      <c r="B3953" s="453"/>
      <c r="D3953" s="452" t="s">
        <v>34</v>
      </c>
      <c r="H3953" s="458"/>
      <c r="I3953" s="458"/>
      <c r="J3953" s="459"/>
      <c r="K3953" s="458"/>
      <c r="L3953" s="458"/>
      <c r="M3953" s="458"/>
      <c r="N3953" s="463"/>
      <c r="O3953" s="439"/>
      <c r="P3953" s="439"/>
      <c r="Q3953" s="439"/>
      <c r="R3953" s="439"/>
      <c r="S3953" s="439"/>
      <c r="T3953" s="443"/>
      <c r="U3953" s="439"/>
      <c r="V3953" s="439"/>
      <c r="W3953" s="439"/>
      <c r="X3953" s="439"/>
      <c r="Y3953" s="443"/>
      <c r="Z3953" s="439"/>
      <c r="AA3953" s="439"/>
      <c r="AB3953" s="439"/>
      <c r="AC3953" s="439"/>
      <c r="AD3953" s="439"/>
      <c r="AE3953" s="443"/>
      <c r="AF3953" s="439"/>
      <c r="AG3953" s="439"/>
      <c r="AH3953" s="439">
        <f t="shared" si="2632"/>
        <v>-1.7578878046666588</v>
      </c>
      <c r="AI3953" s="440">
        <f t="shared" si="2632"/>
        <v>-1.7578878046666588</v>
      </c>
      <c r="AJ3953" s="443">
        <f t="shared" si="2632"/>
        <v>-1.7578878046666588</v>
      </c>
      <c r="AK3953" s="439">
        <f t="shared" si="2632"/>
        <v>-1.7578878046666588</v>
      </c>
      <c r="AL3953" s="439">
        <f t="shared" si="2632"/>
        <v>-1.7578878046666588</v>
      </c>
      <c r="AM3953" s="439">
        <f t="shared" si="2632"/>
        <v>-1.7578878046666588</v>
      </c>
      <c r="AN3953" s="440">
        <f t="shared" si="2632"/>
        <v>-1.7578878046666588</v>
      </c>
    </row>
    <row r="3954" spans="1:40" outlineLevel="2">
      <c r="A3954" s="882">
        <f>ROW()</f>
        <v>3954</v>
      </c>
      <c r="B3954" s="453"/>
      <c r="D3954" s="452" t="s">
        <v>35</v>
      </c>
      <c r="H3954" s="458"/>
      <c r="I3954" s="458"/>
      <c r="J3954" s="459"/>
      <c r="K3954" s="458"/>
      <c r="L3954" s="458"/>
      <c r="M3954" s="458"/>
      <c r="N3954" s="463"/>
      <c r="O3954" s="439"/>
      <c r="P3954" s="439"/>
      <c r="Q3954" s="439"/>
      <c r="R3954" s="439"/>
      <c r="S3954" s="439"/>
      <c r="T3954" s="443"/>
      <c r="U3954" s="439"/>
      <c r="V3954" s="439"/>
      <c r="W3954" s="439"/>
      <c r="X3954" s="439"/>
      <c r="Y3954" s="443"/>
      <c r="Z3954" s="439"/>
      <c r="AA3954" s="439"/>
      <c r="AB3954" s="439"/>
      <c r="AC3954" s="439"/>
      <c r="AD3954" s="439"/>
      <c r="AE3954" s="443"/>
      <c r="AF3954" s="439"/>
      <c r="AG3954" s="439"/>
      <c r="AH3954" s="439">
        <f t="shared" si="2632"/>
        <v>-8.3715574775243523E-2</v>
      </c>
      <c r="AI3954" s="440">
        <f t="shared" si="2632"/>
        <v>-8.3715574775243537E-2</v>
      </c>
      <c r="AJ3954" s="443">
        <f t="shared" si="2632"/>
        <v>-8.3715574775243537E-2</v>
      </c>
      <c r="AK3954" s="439">
        <f t="shared" si="2632"/>
        <v>-8.3715574775243537E-2</v>
      </c>
      <c r="AL3954" s="439">
        <f t="shared" si="2632"/>
        <v>-8.3715574775243551E-2</v>
      </c>
      <c r="AM3954" s="439">
        <f t="shared" si="2632"/>
        <v>-8.3715574775243551E-2</v>
      </c>
      <c r="AN3954" s="440">
        <f t="shared" si="2632"/>
        <v>-8.3715574775243551E-2</v>
      </c>
    </row>
    <row r="3955" spans="1:40" outlineLevel="2">
      <c r="A3955" s="882">
        <f>ROW()</f>
        <v>3955</v>
      </c>
      <c r="B3955" s="453"/>
      <c r="D3955" s="452" t="s">
        <v>302</v>
      </c>
      <c r="H3955" s="458"/>
      <c r="I3955" s="458"/>
      <c r="J3955" s="459"/>
      <c r="K3955" s="458"/>
      <c r="L3955" s="458"/>
      <c r="M3955" s="458"/>
      <c r="N3955" s="463"/>
      <c r="O3955" s="439"/>
      <c r="P3955" s="439"/>
      <c r="Q3955" s="439"/>
      <c r="R3955" s="439"/>
      <c r="S3955" s="439"/>
      <c r="T3955" s="443"/>
      <c r="U3955" s="439"/>
      <c r="V3955" s="439"/>
      <c r="W3955" s="439"/>
      <c r="X3955" s="439"/>
      <c r="Y3955" s="443"/>
      <c r="Z3955" s="439"/>
      <c r="AA3955" s="439"/>
      <c r="AB3955" s="439"/>
      <c r="AC3955" s="439"/>
      <c r="AD3955" s="439"/>
      <c r="AE3955" s="443"/>
      <c r="AF3955" s="439"/>
      <c r="AG3955" s="439"/>
      <c r="AH3955" s="439">
        <f t="shared" ref="AH3955:AN3960" si="2633">-IF(AH3901&lt;0,AH3901,IF($D3955="Land",0,IF(AH3883&lt;1,AH3901,MAX(MIN(IF(AH3883&gt;0,(AH3901/AH3883)*AH$9,0),AH3901*AH$9),0))))</f>
        <v>-0.11867174075883244</v>
      </c>
      <c r="AI3955" s="440">
        <f t="shared" si="2633"/>
        <v>-0.11867174075883244</v>
      </c>
      <c r="AJ3955" s="443">
        <f t="shared" si="2633"/>
        <v>-0.11867174075883244</v>
      </c>
      <c r="AK3955" s="439">
        <f t="shared" si="2633"/>
        <v>-0.11867174075883244</v>
      </c>
      <c r="AL3955" s="439">
        <f t="shared" si="2633"/>
        <v>-0.11867174075883243</v>
      </c>
      <c r="AM3955" s="439">
        <f t="shared" si="2633"/>
        <v>-0.11867174075883243</v>
      </c>
      <c r="AN3955" s="440">
        <f t="shared" si="2633"/>
        <v>-0.11867174075883243</v>
      </c>
    </row>
    <row r="3956" spans="1:40" outlineLevel="2">
      <c r="A3956" s="882">
        <f>ROW()</f>
        <v>3956</v>
      </c>
      <c r="B3956" s="453"/>
      <c r="D3956" s="452" t="s">
        <v>36</v>
      </c>
      <c r="H3956" s="458"/>
      <c r="I3956" s="458"/>
      <c r="J3956" s="459"/>
      <c r="K3956" s="458"/>
      <c r="L3956" s="458"/>
      <c r="M3956" s="458"/>
      <c r="N3956" s="463"/>
      <c r="O3956" s="439"/>
      <c r="P3956" s="439"/>
      <c r="Q3956" s="439"/>
      <c r="R3956" s="439"/>
      <c r="S3956" s="439"/>
      <c r="T3956" s="443"/>
      <c r="U3956" s="439"/>
      <c r="V3956" s="439"/>
      <c r="W3956" s="439"/>
      <c r="X3956" s="439"/>
      <c r="Y3956" s="443"/>
      <c r="Z3956" s="439"/>
      <c r="AA3956" s="439"/>
      <c r="AB3956" s="439"/>
      <c r="AC3956" s="439"/>
      <c r="AD3956" s="439"/>
      <c r="AE3956" s="443"/>
      <c r="AF3956" s="439"/>
      <c r="AG3956" s="439"/>
      <c r="AH3956" s="439">
        <f t="shared" si="2633"/>
        <v>-1.4598250954295291</v>
      </c>
      <c r="AI3956" s="440">
        <f t="shared" si="2633"/>
        <v>-1.4598250954295291</v>
      </c>
      <c r="AJ3956" s="443">
        <f t="shared" si="2633"/>
        <v>-1.4598250954295289</v>
      </c>
      <c r="AK3956" s="439">
        <f t="shared" si="2633"/>
        <v>-1.4598250954295291</v>
      </c>
      <c r="AL3956" s="439">
        <f t="shared" si="2633"/>
        <v>-1.4598250954295291</v>
      </c>
      <c r="AM3956" s="439">
        <f t="shared" si="2633"/>
        <v>0</v>
      </c>
      <c r="AN3956" s="440">
        <f t="shared" si="2633"/>
        <v>0</v>
      </c>
    </row>
    <row r="3957" spans="1:40" outlineLevel="2">
      <c r="A3957" s="882">
        <f>ROW()</f>
        <v>3957</v>
      </c>
      <c r="B3957" s="453"/>
      <c r="D3957" s="452" t="s">
        <v>583</v>
      </c>
      <c r="H3957" s="458"/>
      <c r="I3957" s="458"/>
      <c r="J3957" s="459"/>
      <c r="K3957" s="458"/>
      <c r="L3957" s="458"/>
      <c r="M3957" s="458"/>
      <c r="N3957" s="463"/>
      <c r="O3957" s="439"/>
      <c r="P3957" s="439"/>
      <c r="Q3957" s="439"/>
      <c r="R3957" s="439"/>
      <c r="S3957" s="439"/>
      <c r="T3957" s="443"/>
      <c r="U3957" s="439"/>
      <c r="V3957" s="439"/>
      <c r="W3957" s="439"/>
      <c r="X3957" s="439"/>
      <c r="Y3957" s="443"/>
      <c r="Z3957" s="439"/>
      <c r="AA3957" s="439"/>
      <c r="AB3957" s="439"/>
      <c r="AC3957" s="439"/>
      <c r="AD3957" s="439"/>
      <c r="AE3957" s="443"/>
      <c r="AF3957" s="439"/>
      <c r="AG3957" s="439"/>
      <c r="AH3957" s="439">
        <f t="shared" si="2633"/>
        <v>-8.7345396000000006E-2</v>
      </c>
      <c r="AI3957" s="440">
        <f t="shared" si="2633"/>
        <v>-8.7345396000000006E-2</v>
      </c>
      <c r="AJ3957" s="443">
        <f t="shared" si="2633"/>
        <v>-8.7345396000000006E-2</v>
      </c>
      <c r="AK3957" s="439">
        <f t="shared" si="2633"/>
        <v>-8.7345396000000006E-2</v>
      </c>
      <c r="AL3957" s="439">
        <f t="shared" si="2633"/>
        <v>-8.7345396000000006E-2</v>
      </c>
      <c r="AM3957" s="439">
        <f t="shared" si="2633"/>
        <v>-8.7345395999999992E-2</v>
      </c>
      <c r="AN3957" s="440">
        <f t="shared" si="2633"/>
        <v>-8.7345395999999992E-2</v>
      </c>
    </row>
    <row r="3958" spans="1:40" outlineLevel="2">
      <c r="A3958" s="882">
        <f>ROW()</f>
        <v>3958</v>
      </c>
      <c r="B3958" s="453"/>
      <c r="D3958" s="452" t="s">
        <v>81</v>
      </c>
      <c r="H3958" s="458"/>
      <c r="I3958" s="458"/>
      <c r="J3958" s="459"/>
      <c r="K3958" s="458"/>
      <c r="L3958" s="458"/>
      <c r="M3958" s="458"/>
      <c r="N3958" s="463"/>
      <c r="O3958" s="439"/>
      <c r="P3958" s="439"/>
      <c r="Q3958" s="439"/>
      <c r="R3958" s="439"/>
      <c r="S3958" s="439"/>
      <c r="T3958" s="443"/>
      <c r="U3958" s="439"/>
      <c r="V3958" s="439"/>
      <c r="W3958" s="439"/>
      <c r="X3958" s="439"/>
      <c r="Y3958" s="443"/>
      <c r="Z3958" s="439"/>
      <c r="AA3958" s="439"/>
      <c r="AB3958" s="439"/>
      <c r="AC3958" s="439"/>
      <c r="AD3958" s="439"/>
      <c r="AE3958" s="443"/>
      <c r="AF3958" s="439"/>
      <c r="AG3958" s="439"/>
      <c r="AH3958" s="439">
        <f t="shared" si="2633"/>
        <v>0</v>
      </c>
      <c r="AI3958" s="440">
        <f t="shared" si="2633"/>
        <v>0</v>
      </c>
      <c r="AJ3958" s="443">
        <f t="shared" si="2633"/>
        <v>0</v>
      </c>
      <c r="AK3958" s="439">
        <f t="shared" si="2633"/>
        <v>0</v>
      </c>
      <c r="AL3958" s="439">
        <f t="shared" si="2633"/>
        <v>0</v>
      </c>
      <c r="AM3958" s="439">
        <f t="shared" si="2633"/>
        <v>0</v>
      </c>
      <c r="AN3958" s="440">
        <f t="shared" si="2633"/>
        <v>0</v>
      </c>
    </row>
    <row r="3959" spans="1:40" outlineLevel="2">
      <c r="A3959" s="882">
        <f>ROW()</f>
        <v>3959</v>
      </c>
      <c r="B3959" s="453"/>
      <c r="D3959" s="452" t="s">
        <v>28</v>
      </c>
      <c r="H3959" s="458"/>
      <c r="I3959" s="458"/>
      <c r="J3959" s="459"/>
      <c r="K3959" s="458"/>
      <c r="L3959" s="458"/>
      <c r="M3959" s="458"/>
      <c r="N3959" s="463"/>
      <c r="O3959" s="439"/>
      <c r="P3959" s="439"/>
      <c r="Q3959" s="439"/>
      <c r="R3959" s="439"/>
      <c r="S3959" s="439"/>
      <c r="T3959" s="443"/>
      <c r="U3959" s="439"/>
      <c r="V3959" s="439"/>
      <c r="W3959" s="439"/>
      <c r="X3959" s="439"/>
      <c r="Y3959" s="443"/>
      <c r="Z3959" s="439"/>
      <c r="AA3959" s="439"/>
      <c r="AB3959" s="439"/>
      <c r="AC3959" s="439"/>
      <c r="AD3959" s="439"/>
      <c r="AE3959" s="443"/>
      <c r="AF3959" s="439"/>
      <c r="AG3959" s="439"/>
      <c r="AH3959" s="439">
        <f t="shared" si="2633"/>
        <v>0</v>
      </c>
      <c r="AI3959" s="440">
        <f t="shared" si="2633"/>
        <v>0</v>
      </c>
      <c r="AJ3959" s="443">
        <f t="shared" si="2633"/>
        <v>0</v>
      </c>
      <c r="AK3959" s="439">
        <f t="shared" si="2633"/>
        <v>0</v>
      </c>
      <c r="AL3959" s="439">
        <f t="shared" si="2633"/>
        <v>0</v>
      </c>
      <c r="AM3959" s="439">
        <f t="shared" si="2633"/>
        <v>0</v>
      </c>
      <c r="AN3959" s="440">
        <f t="shared" si="2633"/>
        <v>0</v>
      </c>
    </row>
    <row r="3960" spans="1:40" outlineLevel="2">
      <c r="A3960" s="882">
        <f>ROW()</f>
        <v>3960</v>
      </c>
      <c r="B3960" s="453"/>
      <c r="D3960" s="456" t="s">
        <v>443</v>
      </c>
      <c r="E3960" s="456"/>
      <c r="F3960" s="456"/>
      <c r="G3960" s="456"/>
      <c r="H3960" s="460"/>
      <c r="I3960" s="460"/>
      <c r="J3960" s="461"/>
      <c r="K3960" s="460"/>
      <c r="L3960" s="460"/>
      <c r="M3960" s="460"/>
      <c r="N3960" s="465"/>
      <c r="O3960" s="441"/>
      <c r="P3960" s="441"/>
      <c r="Q3960" s="441"/>
      <c r="R3960" s="441"/>
      <c r="S3960" s="441"/>
      <c r="T3960" s="462"/>
      <c r="U3960" s="441"/>
      <c r="V3960" s="441"/>
      <c r="W3960" s="441"/>
      <c r="X3960" s="159"/>
      <c r="Y3960" s="462"/>
      <c r="Z3960" s="441"/>
      <c r="AA3960" s="159"/>
      <c r="AB3960" s="159"/>
      <c r="AC3960" s="159"/>
      <c r="AD3960" s="159"/>
      <c r="AE3960" s="462"/>
      <c r="AF3960" s="159"/>
      <c r="AG3960" s="159"/>
      <c r="AH3960" s="159">
        <f t="shared" si="2633"/>
        <v>0</v>
      </c>
      <c r="AI3960" s="339">
        <f t="shared" si="2633"/>
        <v>0</v>
      </c>
      <c r="AJ3960" s="462">
        <f t="shared" si="2633"/>
        <v>0</v>
      </c>
      <c r="AK3960" s="159">
        <f t="shared" si="2633"/>
        <v>0</v>
      </c>
      <c r="AL3960" s="159">
        <f t="shared" si="2633"/>
        <v>0</v>
      </c>
      <c r="AM3960" s="159">
        <f t="shared" si="2633"/>
        <v>0</v>
      </c>
      <c r="AN3960" s="339">
        <f t="shared" si="2633"/>
        <v>0</v>
      </c>
    </row>
    <row r="3961" spans="1:40" outlineLevel="2">
      <c r="A3961" s="882">
        <f>ROW()</f>
        <v>3961</v>
      </c>
      <c r="B3961" s="453"/>
      <c r="D3961" s="452" t="s">
        <v>24</v>
      </c>
      <c r="F3961" s="454"/>
      <c r="G3961" s="454"/>
      <c r="H3961" s="448"/>
      <c r="I3961" s="448"/>
      <c r="J3961" s="464"/>
      <c r="K3961" s="448"/>
      <c r="L3961" s="448"/>
      <c r="M3961" s="448"/>
      <c r="N3961" s="449"/>
      <c r="O3961" s="439"/>
      <c r="P3961" s="439"/>
      <c r="Q3961" s="439"/>
      <c r="R3961" s="439"/>
      <c r="S3961" s="439"/>
      <c r="T3961" s="443"/>
      <c r="U3961" s="439"/>
      <c r="V3961" s="439"/>
      <c r="W3961" s="439"/>
      <c r="X3961" s="439"/>
      <c r="Y3961" s="443"/>
      <c r="Z3961" s="439"/>
      <c r="AA3961" s="439"/>
      <c r="AB3961" s="439"/>
      <c r="AC3961" s="439"/>
      <c r="AD3961" s="439"/>
      <c r="AE3961" s="443"/>
      <c r="AF3961" s="439"/>
      <c r="AG3961" s="439"/>
      <c r="AH3961" s="439">
        <f t="shared" ref="AH3961:AN3961" si="2634">SUM(AH3945:AH3960)</f>
        <v>-5.6904163133716423</v>
      </c>
      <c r="AI3961" s="440">
        <f t="shared" si="2634"/>
        <v>-5.6904163133716423</v>
      </c>
      <c r="AJ3961" s="443">
        <f t="shared" si="2634"/>
        <v>-5.6904163133716423</v>
      </c>
      <c r="AK3961" s="439">
        <f t="shared" si="2634"/>
        <v>-5.6904163133716423</v>
      </c>
      <c r="AL3961" s="439">
        <f t="shared" si="2634"/>
        <v>-5.6904163133716423</v>
      </c>
      <c r="AM3961" s="439">
        <f t="shared" si="2634"/>
        <v>-4.2305912179421128</v>
      </c>
      <c r="AN3961" s="440">
        <f t="shared" si="2634"/>
        <v>-4.2305912179421128</v>
      </c>
    </row>
    <row r="3962" spans="1:40" outlineLevel="1">
      <c r="A3962" s="732" t="s">
        <v>299</v>
      </c>
      <c r="B3962" s="733"/>
      <c r="C3962" s="881"/>
      <c r="D3962" s="733"/>
      <c r="E3962" s="733"/>
      <c r="F3962" s="733"/>
      <c r="G3962" s="730"/>
      <c r="H3962" s="733"/>
      <c r="I3962" s="730"/>
      <c r="J3962" s="729"/>
      <c r="K3962" s="730"/>
      <c r="L3962" s="730"/>
      <c r="M3962" s="730"/>
      <c r="N3962" s="731"/>
      <c r="O3962" s="730"/>
      <c r="P3962" s="730"/>
      <c r="Q3962" s="730"/>
      <c r="R3962" s="730"/>
      <c r="S3962" s="730"/>
      <c r="T3962" s="729"/>
      <c r="U3962" s="730"/>
      <c r="V3962" s="730"/>
      <c r="W3962" s="730"/>
      <c r="X3962" s="730"/>
      <c r="Y3962" s="729"/>
      <c r="Z3962" s="730"/>
      <c r="AA3962" s="730"/>
      <c r="AB3962" s="730"/>
      <c r="AC3962" s="730"/>
      <c r="AD3962" s="730"/>
      <c r="AE3962" s="729"/>
      <c r="AF3962" s="730"/>
      <c r="AG3962" s="730"/>
      <c r="AH3962" s="730"/>
      <c r="AI3962" s="731"/>
      <c r="AJ3962" s="729"/>
      <c r="AK3962" s="730"/>
      <c r="AL3962" s="730"/>
      <c r="AM3962" s="730"/>
      <c r="AN3962" s="731"/>
    </row>
    <row r="3963" spans="1:40" outlineLevel="2">
      <c r="A3963" s="882">
        <f>ROW()</f>
        <v>3963</v>
      </c>
      <c r="B3963" s="453"/>
      <c r="D3963" s="452" t="s">
        <v>300</v>
      </c>
      <c r="H3963" s="458"/>
      <c r="I3963" s="463"/>
      <c r="J3963" s="27"/>
      <c r="K3963" s="27"/>
      <c r="L3963" s="27"/>
      <c r="M3963" s="27"/>
      <c r="N3963" s="313"/>
      <c r="O3963" s="27"/>
      <c r="P3963" s="27"/>
      <c r="Q3963" s="27"/>
      <c r="R3963" s="27"/>
      <c r="S3963" s="27"/>
      <c r="T3963" s="595"/>
      <c r="U3963" s="27"/>
      <c r="V3963" s="27"/>
      <c r="W3963" s="27"/>
      <c r="X3963" s="27"/>
      <c r="Y3963" s="324"/>
      <c r="Z3963" s="157"/>
      <c r="AA3963" s="157"/>
      <c r="AB3963" s="157"/>
      <c r="AC3963" s="157"/>
      <c r="AD3963" s="157"/>
      <c r="AE3963" s="324"/>
      <c r="AF3963" s="157"/>
      <c r="AG3963" s="27">
        <f>AG$714</f>
        <v>0</v>
      </c>
      <c r="AH3963" s="157"/>
      <c r="AI3963" s="320"/>
      <c r="AJ3963" s="324"/>
      <c r="AK3963" s="157"/>
      <c r="AL3963" s="27"/>
      <c r="AM3963" s="157"/>
      <c r="AN3963" s="320"/>
    </row>
    <row r="3964" spans="1:40" outlineLevel="2">
      <c r="A3964" s="882">
        <f>ROW()</f>
        <v>3964</v>
      </c>
      <c r="B3964" s="453"/>
      <c r="D3964" s="452" t="s">
        <v>301</v>
      </c>
      <c r="H3964" s="458"/>
      <c r="I3964" s="463"/>
      <c r="J3964" s="27"/>
      <c r="K3964" s="27"/>
      <c r="L3964" s="27"/>
      <c r="M3964" s="27"/>
      <c r="N3964" s="313"/>
      <c r="O3964" s="27"/>
      <c r="P3964" s="27"/>
      <c r="Q3964" s="27"/>
      <c r="R3964" s="27"/>
      <c r="S3964" s="27"/>
      <c r="T3964" s="595"/>
      <c r="U3964" s="27"/>
      <c r="V3964" s="27"/>
      <c r="W3964" s="27"/>
      <c r="X3964" s="27"/>
      <c r="Y3964" s="324"/>
      <c r="Z3964" s="157"/>
      <c r="AA3964" s="157"/>
      <c r="AB3964" s="157"/>
      <c r="AC3964" s="157"/>
      <c r="AD3964" s="157"/>
      <c r="AE3964" s="324"/>
      <c r="AF3964" s="157"/>
      <c r="AG3964" s="27">
        <f>AG$715</f>
        <v>0</v>
      </c>
      <c r="AH3964" s="157"/>
      <c r="AI3964" s="320"/>
      <c r="AJ3964" s="324"/>
      <c r="AK3964" s="157"/>
      <c r="AL3964" s="27"/>
      <c r="AM3964" s="157"/>
      <c r="AN3964" s="320"/>
    </row>
    <row r="3965" spans="1:40" outlineLevel="2">
      <c r="A3965" s="882">
        <f>ROW()</f>
        <v>3965</v>
      </c>
      <c r="B3965" s="453"/>
      <c r="D3965" s="452" t="s">
        <v>29</v>
      </c>
      <c r="H3965" s="458"/>
      <c r="I3965" s="463"/>
      <c r="J3965" s="27"/>
      <c r="K3965" s="27"/>
      <c r="L3965" s="27"/>
      <c r="M3965" s="27"/>
      <c r="N3965" s="313"/>
      <c r="O3965" s="27"/>
      <c r="P3965" s="27"/>
      <c r="Q3965" s="27"/>
      <c r="R3965" s="27"/>
      <c r="S3965" s="27"/>
      <c r="T3965" s="595"/>
      <c r="U3965" s="27"/>
      <c r="V3965" s="27"/>
      <c r="W3965" s="27"/>
      <c r="X3965" s="27"/>
      <c r="Y3965" s="324"/>
      <c r="Z3965" s="157"/>
      <c r="AA3965" s="157"/>
      <c r="AB3965" s="157"/>
      <c r="AC3965" s="157"/>
      <c r="AD3965" s="157"/>
      <c r="AE3965" s="324"/>
      <c r="AF3965" s="157"/>
      <c r="AG3965" s="27">
        <f>AG$716</f>
        <v>0</v>
      </c>
      <c r="AH3965" s="157"/>
      <c r="AI3965" s="320"/>
      <c r="AJ3965" s="324"/>
      <c r="AK3965" s="157"/>
      <c r="AL3965" s="27"/>
      <c r="AM3965" s="157"/>
      <c r="AN3965" s="320"/>
    </row>
    <row r="3966" spans="1:40" outlineLevel="2">
      <c r="A3966" s="882">
        <f>ROW()</f>
        <v>3966</v>
      </c>
      <c r="B3966" s="453"/>
      <c r="D3966" s="452" t="s">
        <v>30</v>
      </c>
      <c r="H3966" s="458"/>
      <c r="I3966" s="463"/>
      <c r="J3966" s="27"/>
      <c r="K3966" s="27"/>
      <c r="L3966" s="27"/>
      <c r="M3966" s="27"/>
      <c r="N3966" s="313"/>
      <c r="O3966" s="27"/>
      <c r="P3966" s="27"/>
      <c r="Q3966" s="27"/>
      <c r="R3966" s="27"/>
      <c r="S3966" s="27"/>
      <c r="T3966" s="595"/>
      <c r="U3966" s="27"/>
      <c r="V3966" s="27"/>
      <c r="W3966" s="27"/>
      <c r="X3966" s="27"/>
      <c r="Y3966" s="324"/>
      <c r="Z3966" s="157"/>
      <c r="AA3966" s="157"/>
      <c r="AB3966" s="157"/>
      <c r="AC3966" s="157"/>
      <c r="AD3966" s="157"/>
      <c r="AE3966" s="324"/>
      <c r="AF3966" s="157"/>
      <c r="AG3966" s="27">
        <f>AG$717</f>
        <v>0</v>
      </c>
      <c r="AH3966" s="157"/>
      <c r="AI3966" s="320"/>
      <c r="AJ3966" s="324"/>
      <c r="AK3966" s="157"/>
      <c r="AL3966" s="27"/>
      <c r="AM3966" s="157"/>
      <c r="AN3966" s="320"/>
    </row>
    <row r="3967" spans="1:40" outlineLevel="2">
      <c r="A3967" s="882">
        <f>ROW()</f>
        <v>3967</v>
      </c>
      <c r="B3967" s="453"/>
      <c r="D3967" s="452" t="s">
        <v>31</v>
      </c>
      <c r="H3967" s="458"/>
      <c r="I3967" s="463"/>
      <c r="J3967" s="27"/>
      <c r="K3967" s="27"/>
      <c r="L3967" s="27"/>
      <c r="M3967" s="27"/>
      <c r="N3967" s="313"/>
      <c r="O3967" s="27"/>
      <c r="P3967" s="27"/>
      <c r="Q3967" s="27"/>
      <c r="R3967" s="27"/>
      <c r="S3967" s="27"/>
      <c r="T3967" s="595"/>
      <c r="U3967" s="27"/>
      <c r="V3967" s="27"/>
      <c r="W3967" s="27"/>
      <c r="X3967" s="27"/>
      <c r="Y3967" s="324"/>
      <c r="Z3967" s="157"/>
      <c r="AA3967" s="157"/>
      <c r="AB3967" s="157"/>
      <c r="AC3967" s="157"/>
      <c r="AD3967" s="157"/>
      <c r="AE3967" s="324"/>
      <c r="AF3967" s="157"/>
      <c r="AG3967" s="27">
        <f>AG$718</f>
        <v>0</v>
      </c>
      <c r="AH3967" s="157"/>
      <c r="AI3967" s="320"/>
      <c r="AJ3967" s="324"/>
      <c r="AK3967" s="157"/>
      <c r="AL3967" s="27"/>
      <c r="AM3967" s="157"/>
      <c r="AN3967" s="320"/>
    </row>
    <row r="3968" spans="1:40" outlineLevel="2">
      <c r="A3968" s="882">
        <f>ROW()</f>
        <v>3968</v>
      </c>
      <c r="B3968" s="453"/>
      <c r="D3968" s="452" t="s">
        <v>32</v>
      </c>
      <c r="H3968" s="458"/>
      <c r="I3968" s="463"/>
      <c r="J3968" s="27"/>
      <c r="K3968" s="27"/>
      <c r="L3968" s="27"/>
      <c r="M3968" s="27"/>
      <c r="N3968" s="313"/>
      <c r="O3968" s="27"/>
      <c r="P3968" s="27"/>
      <c r="Q3968" s="27"/>
      <c r="R3968" s="27"/>
      <c r="S3968" s="27"/>
      <c r="T3968" s="595"/>
      <c r="U3968" s="27"/>
      <c r="V3968" s="27"/>
      <c r="W3968" s="27"/>
      <c r="X3968" s="27"/>
      <c r="Y3968" s="324"/>
      <c r="Z3968" s="157"/>
      <c r="AA3968" s="157"/>
      <c r="AB3968" s="157"/>
      <c r="AC3968" s="157"/>
      <c r="AD3968" s="157"/>
      <c r="AE3968" s="324"/>
      <c r="AF3968" s="157"/>
      <c r="AG3968" s="27">
        <f>AG$719</f>
        <v>0</v>
      </c>
      <c r="AH3968" s="157"/>
      <c r="AI3968" s="320"/>
      <c r="AJ3968" s="324"/>
      <c r="AK3968" s="157"/>
      <c r="AL3968" s="27"/>
      <c r="AM3968" s="157"/>
      <c r="AN3968" s="320"/>
    </row>
    <row r="3969" spans="1:40" outlineLevel="2">
      <c r="A3969" s="882">
        <f>ROW()</f>
        <v>3969</v>
      </c>
      <c r="B3969" s="453"/>
      <c r="D3969" s="452" t="s">
        <v>33</v>
      </c>
      <c r="H3969" s="458"/>
      <c r="I3969" s="463"/>
      <c r="J3969" s="27"/>
      <c r="K3969" s="27"/>
      <c r="L3969" s="27"/>
      <c r="M3969" s="27"/>
      <c r="N3969" s="313"/>
      <c r="O3969" s="27"/>
      <c r="P3969" s="27"/>
      <c r="Q3969" s="27"/>
      <c r="R3969" s="27"/>
      <c r="S3969" s="27"/>
      <c r="T3969" s="595"/>
      <c r="U3969" s="27"/>
      <c r="V3969" s="27"/>
      <c r="W3969" s="27"/>
      <c r="X3969" s="27"/>
      <c r="Y3969" s="324"/>
      <c r="Z3969" s="157"/>
      <c r="AA3969" s="157"/>
      <c r="AB3969" s="157"/>
      <c r="AC3969" s="157"/>
      <c r="AD3969" s="157"/>
      <c r="AE3969" s="324"/>
      <c r="AF3969" s="157"/>
      <c r="AG3969" s="27">
        <f>AG$720</f>
        <v>0</v>
      </c>
      <c r="AH3969" s="157"/>
      <c r="AI3969" s="320"/>
      <c r="AJ3969" s="324"/>
      <c r="AK3969" s="157"/>
      <c r="AL3969" s="27"/>
      <c r="AM3969" s="157"/>
      <c r="AN3969" s="320"/>
    </row>
    <row r="3970" spans="1:40" outlineLevel="2">
      <c r="A3970" s="882">
        <f>ROW()</f>
        <v>3970</v>
      </c>
      <c r="B3970" s="453"/>
      <c r="D3970" s="452" t="s">
        <v>27</v>
      </c>
      <c r="H3970" s="458"/>
      <c r="I3970" s="463"/>
      <c r="J3970" s="27"/>
      <c r="K3970" s="27"/>
      <c r="L3970" s="27"/>
      <c r="M3970" s="27"/>
      <c r="N3970" s="313"/>
      <c r="O3970" s="27"/>
      <c r="P3970" s="27"/>
      <c r="Q3970" s="27"/>
      <c r="R3970" s="27"/>
      <c r="S3970" s="27"/>
      <c r="T3970" s="595"/>
      <c r="U3970" s="27"/>
      <c r="V3970" s="27"/>
      <c r="W3970" s="27"/>
      <c r="X3970" s="27"/>
      <c r="Y3970" s="324"/>
      <c r="Z3970" s="157"/>
      <c r="AA3970" s="157"/>
      <c r="AB3970" s="157"/>
      <c r="AC3970" s="157"/>
      <c r="AD3970" s="157"/>
      <c r="AE3970" s="324"/>
      <c r="AF3970" s="157"/>
      <c r="AG3970" s="27">
        <f>AG$721</f>
        <v>0</v>
      </c>
      <c r="AH3970" s="157"/>
      <c r="AI3970" s="320"/>
      <c r="AJ3970" s="324"/>
      <c r="AK3970" s="157"/>
      <c r="AL3970" s="27"/>
      <c r="AM3970" s="157"/>
      <c r="AN3970" s="320"/>
    </row>
    <row r="3971" spans="1:40" outlineLevel="2">
      <c r="A3971" s="882">
        <f>ROW()</f>
        <v>3971</v>
      </c>
      <c r="B3971" s="453"/>
      <c r="D3971" s="452" t="s">
        <v>34</v>
      </c>
      <c r="H3971" s="458"/>
      <c r="I3971" s="463"/>
      <c r="J3971" s="27"/>
      <c r="K3971" s="27"/>
      <c r="L3971" s="27"/>
      <c r="M3971" s="27"/>
      <c r="N3971" s="313"/>
      <c r="O3971" s="27"/>
      <c r="P3971" s="27"/>
      <c r="Q3971" s="27"/>
      <c r="R3971" s="27"/>
      <c r="S3971" s="27"/>
      <c r="T3971" s="595"/>
      <c r="U3971" s="27"/>
      <c r="V3971" s="27"/>
      <c r="W3971" s="27"/>
      <c r="X3971" s="27"/>
      <c r="Y3971" s="324"/>
      <c r="Z3971" s="157"/>
      <c r="AA3971" s="157"/>
      <c r="AB3971" s="157"/>
      <c r="AC3971" s="157"/>
      <c r="AD3971" s="157"/>
      <c r="AE3971" s="324"/>
      <c r="AF3971" s="157"/>
      <c r="AG3971" s="27">
        <f>AG$722</f>
        <v>0</v>
      </c>
      <c r="AH3971" s="157"/>
      <c r="AI3971" s="320"/>
      <c r="AJ3971" s="324"/>
      <c r="AK3971" s="157"/>
      <c r="AL3971" s="27"/>
      <c r="AM3971" s="157"/>
      <c r="AN3971" s="320"/>
    </row>
    <row r="3972" spans="1:40" outlineLevel="2">
      <c r="A3972" s="882">
        <f>ROW()</f>
        <v>3972</v>
      </c>
      <c r="B3972" s="453"/>
      <c r="D3972" s="452" t="s">
        <v>35</v>
      </c>
      <c r="H3972" s="458"/>
      <c r="I3972" s="463"/>
      <c r="J3972" s="27"/>
      <c r="K3972" s="27"/>
      <c r="L3972" s="27"/>
      <c r="M3972" s="27"/>
      <c r="N3972" s="313"/>
      <c r="O3972" s="27"/>
      <c r="P3972" s="27"/>
      <c r="Q3972" s="27"/>
      <c r="R3972" s="27"/>
      <c r="S3972" s="27"/>
      <c r="T3972" s="595"/>
      <c r="U3972" s="27"/>
      <c r="V3972" s="27"/>
      <c r="W3972" s="27"/>
      <c r="X3972" s="27"/>
      <c r="Y3972" s="324"/>
      <c r="Z3972" s="157"/>
      <c r="AA3972" s="157"/>
      <c r="AB3972" s="157"/>
      <c r="AC3972" s="157"/>
      <c r="AD3972" s="157"/>
      <c r="AE3972" s="324"/>
      <c r="AF3972" s="157"/>
      <c r="AG3972" s="27">
        <f>AG$723</f>
        <v>0</v>
      </c>
      <c r="AH3972" s="157"/>
      <c r="AI3972" s="320"/>
      <c r="AJ3972" s="324"/>
      <c r="AK3972" s="157"/>
      <c r="AL3972" s="27"/>
      <c r="AM3972" s="157"/>
      <c r="AN3972" s="320"/>
    </row>
    <row r="3973" spans="1:40" outlineLevel="2">
      <c r="A3973" s="882">
        <f>ROW()</f>
        <v>3973</v>
      </c>
      <c r="B3973" s="453"/>
      <c r="D3973" s="452" t="s">
        <v>302</v>
      </c>
      <c r="H3973" s="458"/>
      <c r="I3973" s="463"/>
      <c r="J3973" s="27"/>
      <c r="K3973" s="27"/>
      <c r="L3973" s="27"/>
      <c r="M3973" s="27"/>
      <c r="N3973" s="313"/>
      <c r="O3973" s="27"/>
      <c r="P3973" s="27"/>
      <c r="Q3973" s="27"/>
      <c r="R3973" s="27"/>
      <c r="S3973" s="27"/>
      <c r="T3973" s="595"/>
      <c r="U3973" s="27"/>
      <c r="V3973" s="27"/>
      <c r="W3973" s="27"/>
      <c r="X3973" s="27"/>
      <c r="Y3973" s="324"/>
      <c r="Z3973" s="157"/>
      <c r="AA3973" s="157"/>
      <c r="AB3973" s="157"/>
      <c r="AC3973" s="157"/>
      <c r="AD3973" s="157"/>
      <c r="AE3973" s="324"/>
      <c r="AF3973" s="157"/>
      <c r="AG3973" s="27">
        <f>AG$724</f>
        <v>0</v>
      </c>
      <c r="AH3973" s="157"/>
      <c r="AI3973" s="320"/>
      <c r="AJ3973" s="324"/>
      <c r="AK3973" s="157"/>
      <c r="AL3973" s="27"/>
      <c r="AM3973" s="157"/>
      <c r="AN3973" s="320"/>
    </row>
    <row r="3974" spans="1:40" outlineLevel="2">
      <c r="A3974" s="882">
        <f>ROW()</f>
        <v>3974</v>
      </c>
      <c r="B3974" s="453"/>
      <c r="D3974" s="452" t="s">
        <v>36</v>
      </c>
      <c r="H3974" s="458"/>
      <c r="I3974" s="463"/>
      <c r="J3974" s="27"/>
      <c r="K3974" s="27"/>
      <c r="L3974" s="27"/>
      <c r="M3974" s="27"/>
      <c r="N3974" s="313"/>
      <c r="O3974" s="27"/>
      <c r="P3974" s="27"/>
      <c r="Q3974" s="27"/>
      <c r="R3974" s="27"/>
      <c r="S3974" s="27"/>
      <c r="T3974" s="595"/>
      <c r="U3974" s="27"/>
      <c r="V3974" s="27"/>
      <c r="W3974" s="27"/>
      <c r="X3974" s="27"/>
      <c r="Y3974" s="324"/>
      <c r="Z3974" s="157"/>
      <c r="AA3974" s="157"/>
      <c r="AB3974" s="157"/>
      <c r="AC3974" s="157"/>
      <c r="AD3974" s="157"/>
      <c r="AE3974" s="324"/>
      <c r="AF3974" s="157"/>
      <c r="AG3974" s="27">
        <f>AG$725</f>
        <v>0</v>
      </c>
      <c r="AH3974" s="157"/>
      <c r="AI3974" s="320"/>
      <c r="AJ3974" s="324"/>
      <c r="AK3974" s="157"/>
      <c r="AL3974" s="27"/>
      <c r="AM3974" s="157"/>
      <c r="AN3974" s="320"/>
    </row>
    <row r="3975" spans="1:40" outlineLevel="2">
      <c r="A3975" s="882">
        <f>ROW()</f>
        <v>3975</v>
      </c>
      <c r="B3975" s="453"/>
      <c r="D3975" s="452" t="s">
        <v>583</v>
      </c>
      <c r="H3975" s="458"/>
      <c r="I3975" s="463"/>
      <c r="J3975" s="27"/>
      <c r="K3975" s="27"/>
      <c r="L3975" s="27"/>
      <c r="M3975" s="27"/>
      <c r="N3975" s="313"/>
      <c r="O3975" s="27"/>
      <c r="P3975" s="27"/>
      <c r="Q3975" s="27"/>
      <c r="R3975" s="27"/>
      <c r="S3975" s="27"/>
      <c r="T3975" s="595"/>
      <c r="U3975" s="27"/>
      <c r="V3975" s="27"/>
      <c r="W3975" s="27"/>
      <c r="X3975" s="27"/>
      <c r="Y3975" s="324"/>
      <c r="Z3975" s="157"/>
      <c r="AA3975" s="157"/>
      <c r="AB3975" s="157"/>
      <c r="AC3975" s="157"/>
      <c r="AD3975" s="157"/>
      <c r="AE3975" s="324"/>
      <c r="AF3975" s="157"/>
      <c r="AG3975" s="27">
        <f>AG$726</f>
        <v>0</v>
      </c>
      <c r="AH3975" s="157"/>
      <c r="AI3975" s="320"/>
      <c r="AJ3975" s="324"/>
      <c r="AK3975" s="157"/>
      <c r="AL3975" s="27"/>
      <c r="AM3975" s="157"/>
      <c r="AN3975" s="320"/>
    </row>
    <row r="3976" spans="1:40" outlineLevel="2">
      <c r="A3976" s="882">
        <f>ROW()</f>
        <v>3976</v>
      </c>
      <c r="B3976" s="453"/>
      <c r="D3976" s="452" t="s">
        <v>81</v>
      </c>
      <c r="H3976" s="458"/>
      <c r="I3976" s="463"/>
      <c r="J3976" s="27"/>
      <c r="K3976" s="27"/>
      <c r="L3976" s="27"/>
      <c r="M3976" s="27"/>
      <c r="N3976" s="313"/>
      <c r="O3976" s="27"/>
      <c r="P3976" s="27"/>
      <c r="Q3976" s="27"/>
      <c r="R3976" s="27"/>
      <c r="S3976" s="27"/>
      <c r="T3976" s="595"/>
      <c r="U3976" s="27"/>
      <c r="V3976" s="27"/>
      <c r="W3976" s="27"/>
      <c r="X3976" s="27"/>
      <c r="Y3976" s="324"/>
      <c r="Z3976" s="157"/>
      <c r="AA3976" s="157"/>
      <c r="AB3976" s="157"/>
      <c r="AC3976" s="157"/>
      <c r="AD3976" s="157"/>
      <c r="AE3976" s="324"/>
      <c r="AF3976" s="157"/>
      <c r="AG3976" s="27">
        <f>AG$727</f>
        <v>0</v>
      </c>
      <c r="AH3976" s="157"/>
      <c r="AI3976" s="320"/>
      <c r="AJ3976" s="324"/>
      <c r="AK3976" s="157"/>
      <c r="AL3976" s="27"/>
      <c r="AM3976" s="157"/>
      <c r="AN3976" s="320"/>
    </row>
    <row r="3977" spans="1:40" outlineLevel="2">
      <c r="A3977" s="882">
        <f>ROW()</f>
        <v>3977</v>
      </c>
      <c r="B3977" s="453"/>
      <c r="D3977" s="452" t="s">
        <v>28</v>
      </c>
      <c r="H3977" s="458"/>
      <c r="I3977" s="463"/>
      <c r="J3977" s="27"/>
      <c r="K3977" s="27"/>
      <c r="L3977" s="27"/>
      <c r="M3977" s="27"/>
      <c r="N3977" s="313"/>
      <c r="O3977" s="27"/>
      <c r="P3977" s="27"/>
      <c r="Q3977" s="27"/>
      <c r="R3977" s="27"/>
      <c r="S3977" s="27"/>
      <c r="T3977" s="595"/>
      <c r="U3977" s="27"/>
      <c r="V3977" s="27"/>
      <c r="W3977" s="27"/>
      <c r="X3977" s="27"/>
      <c r="Y3977" s="324"/>
      <c r="Z3977" s="157"/>
      <c r="AA3977" s="157"/>
      <c r="AB3977" s="157"/>
      <c r="AC3977" s="157"/>
      <c r="AD3977" s="157"/>
      <c r="AE3977" s="324"/>
      <c r="AF3977" s="157"/>
      <c r="AG3977" s="27">
        <f>AG$728</f>
        <v>0</v>
      </c>
      <c r="AH3977" s="157"/>
      <c r="AI3977" s="320"/>
      <c r="AJ3977" s="324"/>
      <c r="AK3977" s="157"/>
      <c r="AL3977" s="27"/>
      <c r="AM3977" s="157"/>
      <c r="AN3977" s="320"/>
    </row>
    <row r="3978" spans="1:40" outlineLevel="2">
      <c r="A3978" s="882">
        <f>ROW()</f>
        <v>3978</v>
      </c>
      <c r="B3978" s="453"/>
      <c r="D3978" s="456" t="s">
        <v>443</v>
      </c>
      <c r="E3978" s="456"/>
      <c r="F3978" s="456"/>
      <c r="G3978" s="456"/>
      <c r="H3978" s="460"/>
      <c r="I3978" s="465"/>
      <c r="J3978" s="159"/>
      <c r="K3978" s="159"/>
      <c r="L3978" s="159"/>
      <c r="M3978" s="159"/>
      <c r="N3978" s="339"/>
      <c r="O3978" s="159"/>
      <c r="P3978" s="159"/>
      <c r="Q3978" s="159"/>
      <c r="R3978" s="159"/>
      <c r="S3978" s="159"/>
      <c r="T3978" s="597"/>
      <c r="U3978" s="159"/>
      <c r="V3978" s="159"/>
      <c r="W3978" s="159"/>
      <c r="X3978" s="159"/>
      <c r="Y3978" s="238"/>
      <c r="Z3978" s="146"/>
      <c r="AA3978" s="146"/>
      <c r="AB3978" s="146"/>
      <c r="AC3978" s="146"/>
      <c r="AD3978" s="146"/>
      <c r="AE3978" s="238"/>
      <c r="AF3978" s="146"/>
      <c r="AG3978" s="57">
        <f>AG$729</f>
        <v>0</v>
      </c>
      <c r="AH3978" s="146"/>
      <c r="AI3978" s="239"/>
      <c r="AJ3978" s="238"/>
      <c r="AK3978" s="146"/>
      <c r="AL3978" s="57"/>
      <c r="AM3978" s="146"/>
      <c r="AN3978" s="239"/>
    </row>
    <row r="3979" spans="1:40" outlineLevel="2">
      <c r="A3979" s="882">
        <f>ROW()</f>
        <v>3979</v>
      </c>
      <c r="B3979" s="453"/>
      <c r="D3979" s="452" t="s">
        <v>24</v>
      </c>
      <c r="F3979" s="454"/>
      <c r="G3979" s="454"/>
      <c r="H3979" s="448"/>
      <c r="I3979" s="449"/>
      <c r="J3979" s="439"/>
      <c r="K3979" s="439"/>
      <c r="L3979" s="439"/>
      <c r="M3979" s="439"/>
      <c r="N3979" s="440"/>
      <c r="O3979" s="439"/>
      <c r="P3979" s="439"/>
      <c r="Q3979" s="439"/>
      <c r="R3979" s="439"/>
      <c r="S3979" s="439"/>
      <c r="T3979" s="443"/>
      <c r="U3979" s="439"/>
      <c r="V3979" s="439"/>
      <c r="W3979" s="439"/>
      <c r="X3979" s="439"/>
      <c r="Y3979" s="443"/>
      <c r="Z3979" s="439"/>
      <c r="AA3979" s="439"/>
      <c r="AB3979" s="439"/>
      <c r="AC3979" s="439"/>
      <c r="AD3979" s="439"/>
      <c r="AE3979" s="443"/>
      <c r="AF3979" s="439"/>
      <c r="AG3979" s="27">
        <f>SUM(AG3963:AG3978)</f>
        <v>0</v>
      </c>
      <c r="AH3979" s="439"/>
      <c r="AI3979" s="440"/>
      <c r="AJ3979" s="443"/>
      <c r="AK3979" s="439"/>
      <c r="AL3979" s="27"/>
      <c r="AM3979" s="439"/>
      <c r="AN3979" s="440"/>
    </row>
    <row r="3980" spans="1:40" outlineLevel="1">
      <c r="A3980" s="732" t="s">
        <v>22</v>
      </c>
      <c r="B3980" s="733"/>
      <c r="C3980" s="881"/>
      <c r="D3980" s="733"/>
      <c r="E3980" s="733"/>
      <c r="F3980" s="733"/>
      <c r="G3980" s="730"/>
      <c r="H3980" s="733"/>
      <c r="I3980" s="730"/>
      <c r="J3980" s="729"/>
      <c r="K3980" s="730"/>
      <c r="L3980" s="730"/>
      <c r="M3980" s="730"/>
      <c r="N3980" s="731"/>
      <c r="O3980" s="730"/>
      <c r="P3980" s="730"/>
      <c r="Q3980" s="730"/>
      <c r="R3980" s="730"/>
      <c r="S3980" s="730"/>
      <c r="T3980" s="729"/>
      <c r="U3980" s="730"/>
      <c r="V3980" s="730"/>
      <c r="W3980" s="730"/>
      <c r="X3980" s="730"/>
      <c r="Y3980" s="729"/>
      <c r="Z3980" s="730"/>
      <c r="AA3980" s="730"/>
      <c r="AB3980" s="730"/>
      <c r="AC3980" s="730"/>
      <c r="AD3980" s="730"/>
      <c r="AE3980" s="729"/>
      <c r="AF3980" s="730"/>
      <c r="AG3980" s="730"/>
      <c r="AH3980" s="730"/>
      <c r="AI3980" s="731"/>
      <c r="AJ3980" s="729"/>
      <c r="AK3980" s="730"/>
      <c r="AL3980" s="730"/>
      <c r="AM3980" s="730"/>
      <c r="AN3980" s="731"/>
    </row>
    <row r="3981" spans="1:40" outlineLevel="2">
      <c r="A3981" s="882">
        <f>ROW()</f>
        <v>3981</v>
      </c>
      <c r="B3981" s="453"/>
      <c r="D3981" s="452" t="s">
        <v>300</v>
      </c>
      <c r="H3981" s="458"/>
      <c r="I3981" s="458"/>
      <c r="J3981" s="459"/>
      <c r="K3981" s="458"/>
      <c r="L3981" s="458"/>
      <c r="M3981" s="458"/>
      <c r="N3981" s="463"/>
      <c r="O3981" s="458"/>
      <c r="P3981" s="458"/>
      <c r="Q3981" s="458"/>
      <c r="R3981" s="458"/>
      <c r="S3981" s="458"/>
      <c r="T3981" s="459"/>
      <c r="U3981" s="458"/>
      <c r="V3981" s="458"/>
      <c r="W3981" s="31"/>
      <c r="X3981" s="439"/>
      <c r="Y3981" s="459"/>
      <c r="Z3981" s="458"/>
      <c r="AA3981" s="439"/>
      <c r="AB3981" s="439"/>
      <c r="AC3981" s="439"/>
      <c r="AD3981" s="439"/>
      <c r="AE3981" s="443"/>
      <c r="AF3981" s="439"/>
      <c r="AG3981" s="439">
        <f t="shared" ref="AG3981:AN3990" si="2635">AG3891+AG3909+AG3927+AG3945 + AG3963</f>
        <v>4.4693403700000003</v>
      </c>
      <c r="AH3981" s="439">
        <f t="shared" si="2635"/>
        <v>4.2458733515000002</v>
      </c>
      <c r="AI3981" s="440">
        <f t="shared" si="2635"/>
        <v>4.0224063330000002</v>
      </c>
      <c r="AJ3981" s="443">
        <f t="shared" si="2635"/>
        <v>3.7989393145000001</v>
      </c>
      <c r="AK3981" s="439">
        <f t="shared" si="2635"/>
        <v>3.575472296</v>
      </c>
      <c r="AL3981" s="439">
        <f t="shared" si="2635"/>
        <v>3.3520052775</v>
      </c>
      <c r="AM3981" s="439">
        <f t="shared" si="2635"/>
        <v>3.1285382589999999</v>
      </c>
      <c r="AN3981" s="440">
        <f t="shared" si="2635"/>
        <v>2.9050712404999999</v>
      </c>
    </row>
    <row r="3982" spans="1:40" outlineLevel="2">
      <c r="A3982" s="882">
        <f>ROW()</f>
        <v>3982</v>
      </c>
      <c r="B3982" s="453"/>
      <c r="D3982" s="452" t="s">
        <v>301</v>
      </c>
      <c r="H3982" s="458"/>
      <c r="I3982" s="458"/>
      <c r="J3982" s="459"/>
      <c r="K3982" s="458"/>
      <c r="L3982" s="458"/>
      <c r="M3982" s="458"/>
      <c r="N3982" s="463"/>
      <c r="O3982" s="458"/>
      <c r="P3982" s="458"/>
      <c r="Q3982" s="458"/>
      <c r="R3982" s="458"/>
      <c r="S3982" s="458"/>
      <c r="T3982" s="459"/>
      <c r="U3982" s="458"/>
      <c r="V3982" s="458"/>
      <c r="W3982" s="31"/>
      <c r="X3982" s="439"/>
      <c r="Y3982" s="459"/>
      <c r="Z3982" s="458"/>
      <c r="AA3982" s="439"/>
      <c r="AB3982" s="439"/>
      <c r="AC3982" s="439"/>
      <c r="AD3982" s="439"/>
      <c r="AE3982" s="443"/>
      <c r="AF3982" s="439"/>
      <c r="AG3982" s="439">
        <f t="shared" si="2635"/>
        <v>1.0415299999999999E-3</v>
      </c>
      <c r="AH3982" s="439">
        <f t="shared" si="2635"/>
        <v>9.894534999999999E-4</v>
      </c>
      <c r="AI3982" s="440">
        <f t="shared" si="2635"/>
        <v>9.3737699999999987E-4</v>
      </c>
      <c r="AJ3982" s="443">
        <f t="shared" si="2635"/>
        <v>8.8530049999999984E-4</v>
      </c>
      <c r="AK3982" s="439">
        <f t="shared" si="2635"/>
        <v>8.3322399999999981E-4</v>
      </c>
      <c r="AL3982" s="439">
        <f t="shared" si="2635"/>
        <v>7.8114749999999978E-4</v>
      </c>
      <c r="AM3982" s="439">
        <f t="shared" si="2635"/>
        <v>7.2907099999999976E-4</v>
      </c>
      <c r="AN3982" s="440">
        <f t="shared" si="2635"/>
        <v>6.7699449999999973E-4</v>
      </c>
    </row>
    <row r="3983" spans="1:40" outlineLevel="2">
      <c r="A3983" s="882">
        <f>ROW()</f>
        <v>3983</v>
      </c>
      <c r="B3983" s="453"/>
      <c r="D3983" s="452" t="s">
        <v>29</v>
      </c>
      <c r="H3983" s="458"/>
      <c r="I3983" s="458"/>
      <c r="J3983" s="459"/>
      <c r="K3983" s="458"/>
      <c r="L3983" s="458"/>
      <c r="M3983" s="458"/>
      <c r="N3983" s="463"/>
      <c r="O3983" s="458"/>
      <c r="P3983" s="458"/>
      <c r="Q3983" s="458"/>
      <c r="R3983" s="458"/>
      <c r="S3983" s="458"/>
      <c r="T3983" s="459"/>
      <c r="U3983" s="458"/>
      <c r="V3983" s="458"/>
      <c r="W3983" s="31"/>
      <c r="X3983" s="439"/>
      <c r="Y3983" s="459"/>
      <c r="Z3983" s="458"/>
      <c r="AA3983" s="439"/>
      <c r="AB3983" s="439"/>
      <c r="AC3983" s="439"/>
      <c r="AD3983" s="439"/>
      <c r="AE3983" s="443"/>
      <c r="AF3983" s="439"/>
      <c r="AG3983" s="439">
        <f t="shared" si="2635"/>
        <v>0</v>
      </c>
      <c r="AH3983" s="439">
        <f t="shared" si="2635"/>
        <v>0</v>
      </c>
      <c r="AI3983" s="440">
        <f t="shared" si="2635"/>
        <v>0</v>
      </c>
      <c r="AJ3983" s="443">
        <f t="shared" si="2635"/>
        <v>0</v>
      </c>
      <c r="AK3983" s="439">
        <f t="shared" si="2635"/>
        <v>0</v>
      </c>
      <c r="AL3983" s="439">
        <f t="shared" si="2635"/>
        <v>0</v>
      </c>
      <c r="AM3983" s="439">
        <f t="shared" si="2635"/>
        <v>0</v>
      </c>
      <c r="AN3983" s="440">
        <f t="shared" si="2635"/>
        <v>0</v>
      </c>
    </row>
    <row r="3984" spans="1:40" outlineLevel="2">
      <c r="A3984" s="882">
        <f>ROW()</f>
        <v>3984</v>
      </c>
      <c r="B3984" s="453"/>
      <c r="D3984" s="452" t="s">
        <v>30</v>
      </c>
      <c r="H3984" s="458"/>
      <c r="I3984" s="458"/>
      <c r="J3984" s="459"/>
      <c r="K3984" s="458"/>
      <c r="L3984" s="458"/>
      <c r="M3984" s="458"/>
      <c r="N3984" s="463"/>
      <c r="O3984" s="458"/>
      <c r="P3984" s="458"/>
      <c r="Q3984" s="458"/>
      <c r="R3984" s="458"/>
      <c r="S3984" s="458"/>
      <c r="T3984" s="459"/>
      <c r="U3984" s="458"/>
      <c r="V3984" s="458"/>
      <c r="W3984" s="31"/>
      <c r="X3984" s="439"/>
      <c r="Y3984" s="459"/>
      <c r="Z3984" s="458"/>
      <c r="AA3984" s="439"/>
      <c r="AB3984" s="439"/>
      <c r="AC3984" s="439"/>
      <c r="AD3984" s="439"/>
      <c r="AE3984" s="443"/>
      <c r="AF3984" s="439"/>
      <c r="AG3984" s="439">
        <f t="shared" si="2635"/>
        <v>37.36019009482758</v>
      </c>
      <c r="AH3984" s="439">
        <f t="shared" si="2635"/>
        <v>35.4921805900862</v>
      </c>
      <c r="AI3984" s="440">
        <f t="shared" si="2635"/>
        <v>33.62417108534482</v>
      </c>
      <c r="AJ3984" s="443">
        <f t="shared" si="2635"/>
        <v>31.75616158060344</v>
      </c>
      <c r="AK3984" s="439">
        <f t="shared" si="2635"/>
        <v>29.88815207586206</v>
      </c>
      <c r="AL3984" s="439">
        <f t="shared" si="2635"/>
        <v>28.02014257112068</v>
      </c>
      <c r="AM3984" s="439">
        <f t="shared" si="2635"/>
        <v>26.152133066379299</v>
      </c>
      <c r="AN3984" s="440">
        <f t="shared" si="2635"/>
        <v>24.284123561637919</v>
      </c>
    </row>
    <row r="3985" spans="1:40" outlineLevel="2">
      <c r="A3985" s="882">
        <f>ROW()</f>
        <v>3985</v>
      </c>
      <c r="B3985" s="453"/>
      <c r="D3985" s="452" t="s">
        <v>31</v>
      </c>
      <c r="H3985" s="458"/>
      <c r="I3985" s="458"/>
      <c r="J3985" s="459"/>
      <c r="K3985" s="458"/>
      <c r="L3985" s="458"/>
      <c r="M3985" s="458"/>
      <c r="N3985" s="463"/>
      <c r="O3985" s="458"/>
      <c r="P3985" s="458"/>
      <c r="Q3985" s="458"/>
      <c r="R3985" s="458"/>
      <c r="S3985" s="458"/>
      <c r="T3985" s="459"/>
      <c r="U3985" s="458"/>
      <c r="V3985" s="458"/>
      <c r="W3985" s="31"/>
      <c r="X3985" s="439"/>
      <c r="Y3985" s="459"/>
      <c r="Z3985" s="458"/>
      <c r="AA3985" s="439"/>
      <c r="AB3985" s="439"/>
      <c r="AC3985" s="439"/>
      <c r="AD3985" s="439"/>
      <c r="AE3985" s="443"/>
      <c r="AF3985" s="439"/>
      <c r="AG3985" s="439">
        <f t="shared" si="2635"/>
        <v>0</v>
      </c>
      <c r="AH3985" s="439">
        <f t="shared" si="2635"/>
        <v>0</v>
      </c>
      <c r="AI3985" s="440">
        <f t="shared" si="2635"/>
        <v>0</v>
      </c>
      <c r="AJ3985" s="443">
        <f t="shared" si="2635"/>
        <v>0</v>
      </c>
      <c r="AK3985" s="439">
        <f t="shared" si="2635"/>
        <v>0</v>
      </c>
      <c r="AL3985" s="439">
        <f t="shared" si="2635"/>
        <v>0</v>
      </c>
      <c r="AM3985" s="439">
        <f t="shared" si="2635"/>
        <v>0</v>
      </c>
      <c r="AN3985" s="440">
        <f t="shared" si="2635"/>
        <v>0</v>
      </c>
    </row>
    <row r="3986" spans="1:40" outlineLevel="2">
      <c r="A3986" s="882">
        <f>ROW()</f>
        <v>3986</v>
      </c>
      <c r="B3986" s="453"/>
      <c r="D3986" s="452" t="s">
        <v>32</v>
      </c>
      <c r="H3986" s="458"/>
      <c r="I3986" s="458"/>
      <c r="J3986" s="459"/>
      <c r="K3986" s="458"/>
      <c r="L3986" s="458"/>
      <c r="M3986" s="458"/>
      <c r="N3986" s="463"/>
      <c r="O3986" s="458"/>
      <c r="P3986" s="458"/>
      <c r="Q3986" s="458"/>
      <c r="R3986" s="458"/>
      <c r="S3986" s="458"/>
      <c r="T3986" s="459"/>
      <c r="U3986" s="458"/>
      <c r="V3986" s="458"/>
      <c r="W3986" s="31"/>
      <c r="X3986" s="439"/>
      <c r="Y3986" s="459"/>
      <c r="Z3986" s="458"/>
      <c r="AA3986" s="439"/>
      <c r="AB3986" s="439"/>
      <c r="AC3986" s="439"/>
      <c r="AD3986" s="439"/>
      <c r="AE3986" s="443"/>
      <c r="AF3986" s="439"/>
      <c r="AG3986" s="439">
        <f t="shared" si="2635"/>
        <v>1.61136659</v>
      </c>
      <c r="AH3986" s="439">
        <f t="shared" si="2635"/>
        <v>1.5307982605000001</v>
      </c>
      <c r="AI3986" s="440">
        <f t="shared" si="2635"/>
        <v>1.4502299310000002</v>
      </c>
      <c r="AJ3986" s="443">
        <f t="shared" si="2635"/>
        <v>1.3696616015000003</v>
      </c>
      <c r="AK3986" s="439">
        <f t="shared" si="2635"/>
        <v>1.2890932720000003</v>
      </c>
      <c r="AL3986" s="439">
        <f t="shared" si="2635"/>
        <v>1.2085249425000004</v>
      </c>
      <c r="AM3986" s="439">
        <f t="shared" si="2635"/>
        <v>1.1279566130000005</v>
      </c>
      <c r="AN3986" s="440">
        <f t="shared" si="2635"/>
        <v>1.0473882835000006</v>
      </c>
    </row>
    <row r="3987" spans="1:40" outlineLevel="2">
      <c r="A3987" s="882">
        <f>ROW()</f>
        <v>3987</v>
      </c>
      <c r="B3987" s="453"/>
      <c r="D3987" s="452" t="s">
        <v>33</v>
      </c>
      <c r="H3987" s="458"/>
      <c r="I3987" s="458"/>
      <c r="J3987" s="459"/>
      <c r="K3987" s="458"/>
      <c r="L3987" s="458"/>
      <c r="M3987" s="458"/>
      <c r="N3987" s="463"/>
      <c r="O3987" s="458"/>
      <c r="P3987" s="458"/>
      <c r="Q3987" s="458"/>
      <c r="R3987" s="458"/>
      <c r="S3987" s="458"/>
      <c r="T3987" s="459"/>
      <c r="U3987" s="458"/>
      <c r="V3987" s="458"/>
      <c r="W3987" s="31"/>
      <c r="X3987" s="439"/>
      <c r="Y3987" s="459"/>
      <c r="Z3987" s="458"/>
      <c r="AA3987" s="439"/>
      <c r="AB3987" s="439"/>
      <c r="AC3987" s="439"/>
      <c r="AD3987" s="439"/>
      <c r="AE3987" s="443"/>
      <c r="AF3987" s="439"/>
      <c r="AG3987" s="439">
        <f t="shared" si="2635"/>
        <v>3.5421589999999996E-2</v>
      </c>
      <c r="AH3987" s="439">
        <f t="shared" si="2635"/>
        <v>3.3650510499999994E-2</v>
      </c>
      <c r="AI3987" s="440">
        <f t="shared" si="2635"/>
        <v>3.1879430999999993E-2</v>
      </c>
      <c r="AJ3987" s="443">
        <f t="shared" si="2635"/>
        <v>3.0108351499999995E-2</v>
      </c>
      <c r="AK3987" s="439">
        <f t="shared" si="2635"/>
        <v>2.8337271999999997E-2</v>
      </c>
      <c r="AL3987" s="439">
        <f t="shared" si="2635"/>
        <v>2.6566192499999995E-2</v>
      </c>
      <c r="AM3987" s="439">
        <f t="shared" si="2635"/>
        <v>2.4795112999999997E-2</v>
      </c>
      <c r="AN3987" s="440">
        <f t="shared" si="2635"/>
        <v>2.3024033499999999E-2</v>
      </c>
    </row>
    <row r="3988" spans="1:40" outlineLevel="2">
      <c r="A3988" s="882">
        <f>ROW()</f>
        <v>3988</v>
      </c>
      <c r="B3988" s="453"/>
      <c r="D3988" s="452" t="s">
        <v>27</v>
      </c>
      <c r="H3988" s="458"/>
      <c r="I3988" s="458"/>
      <c r="J3988" s="459"/>
      <c r="K3988" s="458"/>
      <c r="L3988" s="458"/>
      <c r="M3988" s="458"/>
      <c r="N3988" s="463"/>
      <c r="O3988" s="458"/>
      <c r="P3988" s="458"/>
      <c r="Q3988" s="458"/>
      <c r="R3988" s="458"/>
      <c r="S3988" s="458"/>
      <c r="T3988" s="459"/>
      <c r="U3988" s="458"/>
      <c r="V3988" s="458"/>
      <c r="W3988" s="31"/>
      <c r="X3988" s="439"/>
      <c r="Y3988" s="459"/>
      <c r="Z3988" s="458"/>
      <c r="AA3988" s="439"/>
      <c r="AB3988" s="439"/>
      <c r="AC3988" s="439"/>
      <c r="AD3988" s="439"/>
      <c r="AE3988" s="443"/>
      <c r="AF3988" s="439"/>
      <c r="AG3988" s="439">
        <f t="shared" si="2635"/>
        <v>0.36410772000000002</v>
      </c>
      <c r="AH3988" s="439">
        <f t="shared" si="2635"/>
        <v>0.35500502700000003</v>
      </c>
      <c r="AI3988" s="440">
        <f t="shared" si="2635"/>
        <v>0.34590233400000003</v>
      </c>
      <c r="AJ3988" s="443">
        <f t="shared" si="2635"/>
        <v>0.33679964100000004</v>
      </c>
      <c r="AK3988" s="439">
        <f t="shared" si="2635"/>
        <v>0.32769694800000004</v>
      </c>
      <c r="AL3988" s="439">
        <f t="shared" si="2635"/>
        <v>0.31859425500000005</v>
      </c>
      <c r="AM3988" s="439">
        <f t="shared" si="2635"/>
        <v>0.30949156200000005</v>
      </c>
      <c r="AN3988" s="440">
        <f t="shared" si="2635"/>
        <v>0.30038886900000006</v>
      </c>
    </row>
    <row r="3989" spans="1:40" outlineLevel="2">
      <c r="A3989" s="882">
        <f>ROW()</f>
        <v>3989</v>
      </c>
      <c r="B3989" s="453"/>
      <c r="D3989" s="452" t="s">
        <v>34</v>
      </c>
      <c r="H3989" s="458"/>
      <c r="I3989" s="458"/>
      <c r="J3989" s="459"/>
      <c r="K3989" s="458"/>
      <c r="L3989" s="458"/>
      <c r="M3989" s="458"/>
      <c r="N3989" s="463"/>
      <c r="O3989" s="458"/>
      <c r="P3989" s="458"/>
      <c r="Q3989" s="458"/>
      <c r="R3989" s="458"/>
      <c r="S3989" s="458"/>
      <c r="T3989" s="459"/>
      <c r="U3989" s="458"/>
      <c r="V3989" s="458"/>
      <c r="W3989" s="31"/>
      <c r="X3989" s="439"/>
      <c r="Y3989" s="459"/>
      <c r="Z3989" s="458"/>
      <c r="AA3989" s="439"/>
      <c r="AB3989" s="439"/>
      <c r="AC3989" s="439"/>
      <c r="AD3989" s="439"/>
      <c r="AE3989" s="443"/>
      <c r="AF3989" s="439"/>
      <c r="AG3989" s="439">
        <f t="shared" si="2635"/>
        <v>26.368317069999883</v>
      </c>
      <c r="AH3989" s="439">
        <f t="shared" si="2635"/>
        <v>24.610429265333224</v>
      </c>
      <c r="AI3989" s="440">
        <f t="shared" si="2635"/>
        <v>22.852541460666565</v>
      </c>
      <c r="AJ3989" s="443">
        <f t="shared" si="2635"/>
        <v>21.094653655999906</v>
      </c>
      <c r="AK3989" s="439">
        <f t="shared" si="2635"/>
        <v>19.336765851333247</v>
      </c>
      <c r="AL3989" s="439">
        <f t="shared" si="2635"/>
        <v>17.578878046666588</v>
      </c>
      <c r="AM3989" s="439">
        <f t="shared" si="2635"/>
        <v>15.82099024199993</v>
      </c>
      <c r="AN3989" s="440">
        <f t="shared" si="2635"/>
        <v>14.063102437333271</v>
      </c>
    </row>
    <row r="3990" spans="1:40" outlineLevel="2">
      <c r="A3990" s="882">
        <f>ROW()</f>
        <v>3990</v>
      </c>
      <c r="B3990" s="453"/>
      <c r="D3990" s="452" t="s">
        <v>35</v>
      </c>
      <c r="H3990" s="458"/>
      <c r="I3990" s="458"/>
      <c r="J3990" s="459"/>
      <c r="K3990" s="458"/>
      <c r="L3990" s="458"/>
      <c r="M3990" s="458"/>
      <c r="N3990" s="463"/>
      <c r="O3990" s="458"/>
      <c r="P3990" s="458"/>
      <c r="Q3990" s="458"/>
      <c r="R3990" s="458"/>
      <c r="S3990" s="458"/>
      <c r="T3990" s="459"/>
      <c r="U3990" s="458"/>
      <c r="V3990" s="458"/>
      <c r="W3990" s="31"/>
      <c r="X3990" s="439"/>
      <c r="Y3990" s="459"/>
      <c r="Z3990" s="458"/>
      <c r="AA3990" s="439"/>
      <c r="AB3990" s="439"/>
      <c r="AC3990" s="439"/>
      <c r="AD3990" s="439"/>
      <c r="AE3990" s="443"/>
      <c r="AF3990" s="439"/>
      <c r="AG3990" s="439">
        <f t="shared" si="2635"/>
        <v>0.83715574775243529</v>
      </c>
      <c r="AH3990" s="439">
        <f t="shared" si="2635"/>
        <v>0.75344017297719179</v>
      </c>
      <c r="AI3990" s="440">
        <f t="shared" si="2635"/>
        <v>0.6697245982019483</v>
      </c>
      <c r="AJ3990" s="443">
        <f t="shared" si="2635"/>
        <v>0.5860090234267048</v>
      </c>
      <c r="AK3990" s="439">
        <f t="shared" si="2635"/>
        <v>0.50229344865146131</v>
      </c>
      <c r="AL3990" s="439">
        <f t="shared" si="2635"/>
        <v>0.41857787387621775</v>
      </c>
      <c r="AM3990" s="439">
        <f t="shared" si="2635"/>
        <v>0.3348622991009742</v>
      </c>
      <c r="AN3990" s="440">
        <f t="shared" si="2635"/>
        <v>0.25114672432573065</v>
      </c>
    </row>
    <row r="3991" spans="1:40" outlineLevel="2">
      <c r="A3991" s="882">
        <f>ROW()</f>
        <v>3991</v>
      </c>
      <c r="B3991" s="453"/>
      <c r="D3991" s="452" t="s">
        <v>302</v>
      </c>
      <c r="H3991" s="458"/>
      <c r="I3991" s="458"/>
      <c r="J3991" s="459"/>
      <c r="K3991" s="458"/>
      <c r="L3991" s="458"/>
      <c r="M3991" s="458"/>
      <c r="N3991" s="463"/>
      <c r="O3991" s="458"/>
      <c r="P3991" s="458"/>
      <c r="Q3991" s="458"/>
      <c r="R3991" s="458"/>
      <c r="S3991" s="458"/>
      <c r="T3991" s="459"/>
      <c r="U3991" s="458"/>
      <c r="V3991" s="458"/>
      <c r="W3991" s="31"/>
      <c r="X3991" s="439"/>
      <c r="Y3991" s="459"/>
      <c r="Z3991" s="458"/>
      <c r="AA3991" s="439"/>
      <c r="AB3991" s="439"/>
      <c r="AC3991" s="439"/>
      <c r="AD3991" s="439"/>
      <c r="AE3991" s="443"/>
      <c r="AF3991" s="439"/>
      <c r="AG3991" s="439">
        <f t="shared" ref="AG3991:AN3996" si="2636">AG3901+AG3919+AG3937+AG3955 + AG3973</f>
        <v>1.1867174075883244</v>
      </c>
      <c r="AH3991" s="439">
        <f t="shared" si="2636"/>
        <v>1.068045666829492</v>
      </c>
      <c r="AI3991" s="440">
        <f t="shared" si="2636"/>
        <v>0.94937392607065951</v>
      </c>
      <c r="AJ3991" s="443">
        <f t="shared" si="2636"/>
        <v>0.83070218531182705</v>
      </c>
      <c r="AK3991" s="439">
        <f t="shared" si="2636"/>
        <v>0.71203044455299458</v>
      </c>
      <c r="AL3991" s="439">
        <f t="shared" si="2636"/>
        <v>0.59335870379416211</v>
      </c>
      <c r="AM3991" s="439">
        <f t="shared" si="2636"/>
        <v>0.4746869630353297</v>
      </c>
      <c r="AN3991" s="440">
        <f t="shared" si="2636"/>
        <v>0.35601522227649729</v>
      </c>
    </row>
    <row r="3992" spans="1:40" outlineLevel="2">
      <c r="A3992" s="882">
        <f>ROW()</f>
        <v>3992</v>
      </c>
      <c r="B3992" s="453"/>
      <c r="D3992" s="452" t="s">
        <v>36</v>
      </c>
      <c r="H3992" s="458"/>
      <c r="I3992" s="458"/>
      <c r="J3992" s="459"/>
      <c r="K3992" s="458"/>
      <c r="L3992" s="458"/>
      <c r="M3992" s="458"/>
      <c r="N3992" s="463"/>
      <c r="O3992" s="458"/>
      <c r="P3992" s="458"/>
      <c r="Q3992" s="458"/>
      <c r="R3992" s="458"/>
      <c r="S3992" s="458"/>
      <c r="T3992" s="459"/>
      <c r="U3992" s="458"/>
      <c r="V3992" s="458"/>
      <c r="W3992" s="31"/>
      <c r="X3992" s="439"/>
      <c r="Y3992" s="459"/>
      <c r="Z3992" s="458"/>
      <c r="AA3992" s="439"/>
      <c r="AB3992" s="439"/>
      <c r="AC3992" s="439"/>
      <c r="AD3992" s="439"/>
      <c r="AE3992" s="443"/>
      <c r="AF3992" s="439"/>
      <c r="AG3992" s="439">
        <f t="shared" si="2636"/>
        <v>7.299125477147645</v>
      </c>
      <c r="AH3992" s="439">
        <f t="shared" si="2636"/>
        <v>5.8393003817181164</v>
      </c>
      <c r="AI3992" s="440">
        <f t="shared" si="2636"/>
        <v>4.3794752862885868</v>
      </c>
      <c r="AJ3992" s="443">
        <f t="shared" si="2636"/>
        <v>2.9196501908590582</v>
      </c>
      <c r="AK3992" s="439">
        <f t="shared" si="2636"/>
        <v>1.4598250954295291</v>
      </c>
      <c r="AL3992" s="439">
        <f t="shared" si="2636"/>
        <v>0</v>
      </c>
      <c r="AM3992" s="439">
        <f t="shared" si="2636"/>
        <v>0</v>
      </c>
      <c r="AN3992" s="440">
        <f t="shared" si="2636"/>
        <v>0</v>
      </c>
    </row>
    <row r="3993" spans="1:40" outlineLevel="2">
      <c r="A3993" s="882">
        <f>ROW()</f>
        <v>3993</v>
      </c>
      <c r="B3993" s="453"/>
      <c r="D3993" s="452" t="s">
        <v>583</v>
      </c>
      <c r="H3993" s="458"/>
      <c r="I3993" s="458"/>
      <c r="J3993" s="459"/>
      <c r="K3993" s="458"/>
      <c r="L3993" s="458"/>
      <c r="M3993" s="458"/>
      <c r="N3993" s="463"/>
      <c r="O3993" s="458"/>
      <c r="P3993" s="458"/>
      <c r="Q3993" s="458"/>
      <c r="R3993" s="458"/>
      <c r="S3993" s="458"/>
      <c r="T3993" s="459"/>
      <c r="U3993" s="458"/>
      <c r="V3993" s="458"/>
      <c r="W3993" s="31"/>
      <c r="X3993" s="439"/>
      <c r="Y3993" s="459"/>
      <c r="Z3993" s="458"/>
      <c r="AA3993" s="439"/>
      <c r="AB3993" s="439"/>
      <c r="AC3993" s="439"/>
      <c r="AD3993" s="439"/>
      <c r="AE3993" s="443"/>
      <c r="AF3993" s="439"/>
      <c r="AG3993" s="439">
        <f t="shared" si="2636"/>
        <v>0.87345396000000008</v>
      </c>
      <c r="AH3993" s="439">
        <f t="shared" si="2636"/>
        <v>0.78610856400000007</v>
      </c>
      <c r="AI3993" s="440">
        <f t="shared" si="2636"/>
        <v>0.69876316800000005</v>
      </c>
      <c r="AJ3993" s="443">
        <f t="shared" si="2636"/>
        <v>0.61141777200000003</v>
      </c>
      <c r="AK3993" s="439">
        <f t="shared" si="2636"/>
        <v>0.52407237600000001</v>
      </c>
      <c r="AL3993" s="439">
        <f t="shared" si="2636"/>
        <v>0.43672697999999999</v>
      </c>
      <c r="AM3993" s="439">
        <f t="shared" si="2636"/>
        <v>0.34938158399999997</v>
      </c>
      <c r="AN3993" s="440">
        <f t="shared" si="2636"/>
        <v>0.26203618799999995</v>
      </c>
    </row>
    <row r="3994" spans="1:40" outlineLevel="2">
      <c r="A3994" s="882">
        <f>ROW()</f>
        <v>3994</v>
      </c>
      <c r="B3994" s="453"/>
      <c r="D3994" s="452" t="s">
        <v>81</v>
      </c>
      <c r="H3994" s="458"/>
      <c r="I3994" s="458"/>
      <c r="J3994" s="459"/>
      <c r="K3994" s="458"/>
      <c r="L3994" s="458"/>
      <c r="M3994" s="458"/>
      <c r="N3994" s="463"/>
      <c r="O3994" s="458"/>
      <c r="P3994" s="458"/>
      <c r="Q3994" s="458"/>
      <c r="R3994" s="458"/>
      <c r="S3994" s="458"/>
      <c r="T3994" s="459"/>
      <c r="U3994" s="458"/>
      <c r="V3994" s="458"/>
      <c r="W3994" s="31"/>
      <c r="X3994" s="439"/>
      <c r="Y3994" s="459"/>
      <c r="Z3994" s="458"/>
      <c r="AA3994" s="439"/>
      <c r="AB3994" s="439"/>
      <c r="AC3994" s="439"/>
      <c r="AD3994" s="439"/>
      <c r="AE3994" s="443"/>
      <c r="AF3994" s="439"/>
      <c r="AG3994" s="439">
        <f t="shared" si="2636"/>
        <v>0</v>
      </c>
      <c r="AH3994" s="439">
        <f t="shared" si="2636"/>
        <v>0</v>
      </c>
      <c r="AI3994" s="440">
        <f t="shared" si="2636"/>
        <v>0</v>
      </c>
      <c r="AJ3994" s="443">
        <f t="shared" si="2636"/>
        <v>0</v>
      </c>
      <c r="AK3994" s="439">
        <f t="shared" si="2636"/>
        <v>0</v>
      </c>
      <c r="AL3994" s="439">
        <f t="shared" si="2636"/>
        <v>0</v>
      </c>
      <c r="AM3994" s="439">
        <f t="shared" si="2636"/>
        <v>0</v>
      </c>
      <c r="AN3994" s="440">
        <f t="shared" si="2636"/>
        <v>0</v>
      </c>
    </row>
    <row r="3995" spans="1:40" outlineLevel="2">
      <c r="A3995" s="882">
        <f>ROW()</f>
        <v>3995</v>
      </c>
      <c r="B3995" s="453"/>
      <c r="D3995" s="452" t="s">
        <v>28</v>
      </c>
      <c r="H3995" s="458"/>
      <c r="I3995" s="458"/>
      <c r="J3995" s="459"/>
      <c r="K3995" s="458"/>
      <c r="L3995" s="458"/>
      <c r="M3995" s="458"/>
      <c r="N3995" s="463"/>
      <c r="O3995" s="458"/>
      <c r="P3995" s="458"/>
      <c r="Q3995" s="458"/>
      <c r="R3995" s="458"/>
      <c r="S3995" s="458"/>
      <c r="T3995" s="459"/>
      <c r="U3995" s="458"/>
      <c r="V3995" s="458"/>
      <c r="W3995" s="31"/>
      <c r="X3995" s="439"/>
      <c r="Y3995" s="459"/>
      <c r="Z3995" s="458"/>
      <c r="AA3995" s="439"/>
      <c r="AB3995" s="439"/>
      <c r="AC3995" s="439"/>
      <c r="AD3995" s="439"/>
      <c r="AE3995" s="443"/>
      <c r="AF3995" s="439"/>
      <c r="AG3995" s="439">
        <f t="shared" si="2636"/>
        <v>0</v>
      </c>
      <c r="AH3995" s="439">
        <f t="shared" si="2636"/>
        <v>0</v>
      </c>
      <c r="AI3995" s="440">
        <f t="shared" si="2636"/>
        <v>0</v>
      </c>
      <c r="AJ3995" s="443">
        <f t="shared" si="2636"/>
        <v>0</v>
      </c>
      <c r="AK3995" s="439">
        <f t="shared" si="2636"/>
        <v>0</v>
      </c>
      <c r="AL3995" s="439">
        <f t="shared" si="2636"/>
        <v>0</v>
      </c>
      <c r="AM3995" s="439">
        <f t="shared" si="2636"/>
        <v>0</v>
      </c>
      <c r="AN3995" s="440">
        <f t="shared" si="2636"/>
        <v>0</v>
      </c>
    </row>
    <row r="3996" spans="1:40" outlineLevel="2">
      <c r="A3996" s="882">
        <f>ROW()</f>
        <v>3996</v>
      </c>
      <c r="B3996" s="453"/>
      <c r="D3996" s="456" t="s">
        <v>443</v>
      </c>
      <c r="E3996" s="456"/>
      <c r="F3996" s="456"/>
      <c r="G3996" s="456"/>
      <c r="H3996" s="460"/>
      <c r="I3996" s="460"/>
      <c r="J3996" s="461"/>
      <c r="K3996" s="460"/>
      <c r="L3996" s="460"/>
      <c r="M3996" s="460"/>
      <c r="N3996" s="465"/>
      <c r="O3996" s="460"/>
      <c r="P3996" s="460"/>
      <c r="Q3996" s="460"/>
      <c r="R3996" s="460"/>
      <c r="S3996" s="460"/>
      <c r="T3996" s="461"/>
      <c r="U3996" s="460"/>
      <c r="V3996" s="460"/>
      <c r="W3996" s="57"/>
      <c r="X3996" s="441"/>
      <c r="Y3996" s="461"/>
      <c r="Z3996" s="460"/>
      <c r="AA3996" s="441"/>
      <c r="AB3996" s="441"/>
      <c r="AC3996" s="441"/>
      <c r="AD3996" s="441"/>
      <c r="AE3996" s="462"/>
      <c r="AF3996" s="441"/>
      <c r="AG3996" s="441">
        <f t="shared" si="2636"/>
        <v>0</v>
      </c>
      <c r="AH3996" s="441">
        <f t="shared" si="2636"/>
        <v>0</v>
      </c>
      <c r="AI3996" s="442">
        <f t="shared" si="2636"/>
        <v>0</v>
      </c>
      <c r="AJ3996" s="462">
        <f t="shared" si="2636"/>
        <v>0</v>
      </c>
      <c r="AK3996" s="441">
        <f t="shared" si="2636"/>
        <v>0</v>
      </c>
      <c r="AL3996" s="441">
        <f t="shared" si="2636"/>
        <v>0</v>
      </c>
      <c r="AM3996" s="441">
        <f t="shared" si="2636"/>
        <v>0</v>
      </c>
      <c r="AN3996" s="442">
        <f t="shared" si="2636"/>
        <v>0</v>
      </c>
    </row>
    <row r="3997" spans="1:40" outlineLevel="2">
      <c r="A3997" s="887">
        <f>ROW()</f>
        <v>3997</v>
      </c>
      <c r="B3997" s="644"/>
      <c r="C3997" s="770"/>
      <c r="D3997" s="456" t="s">
        <v>24</v>
      </c>
      <c r="E3997" s="456"/>
      <c r="F3997" s="456"/>
      <c r="G3997" s="456"/>
      <c r="H3997" s="460"/>
      <c r="I3997" s="460"/>
      <c r="J3997" s="461"/>
      <c r="K3997" s="460"/>
      <c r="L3997" s="460"/>
      <c r="M3997" s="460"/>
      <c r="N3997" s="465"/>
      <c r="O3997" s="460"/>
      <c r="P3997" s="460"/>
      <c r="Q3997" s="460"/>
      <c r="R3997" s="460"/>
      <c r="S3997" s="460"/>
      <c r="T3997" s="461"/>
      <c r="U3997" s="460"/>
      <c r="V3997" s="460"/>
      <c r="W3997" s="441"/>
      <c r="X3997" s="441"/>
      <c r="Y3997" s="461"/>
      <c r="Z3997" s="460"/>
      <c r="AA3997" s="441"/>
      <c r="AB3997" s="441"/>
      <c r="AC3997" s="441"/>
      <c r="AD3997" s="441"/>
      <c r="AE3997" s="462"/>
      <c r="AF3997" s="441"/>
      <c r="AG3997" s="441">
        <f t="shared" ref="AG3997:AN3997" si="2637">SUM(AG3981:AG3996)</f>
        <v>80.406237557315862</v>
      </c>
      <c r="AH3997" s="441">
        <f t="shared" si="2637"/>
        <v>74.715821243944234</v>
      </c>
      <c r="AI3997" s="442">
        <f t="shared" si="2637"/>
        <v>69.025404930572577</v>
      </c>
      <c r="AJ3997" s="462">
        <f t="shared" si="2637"/>
        <v>63.334988617200935</v>
      </c>
      <c r="AK3997" s="441">
        <f t="shared" si="2637"/>
        <v>57.6445723038293</v>
      </c>
      <c r="AL3997" s="441">
        <f t="shared" si="2637"/>
        <v>51.95415599045765</v>
      </c>
      <c r="AM3997" s="441">
        <f t="shared" si="2637"/>
        <v>47.723564772515537</v>
      </c>
      <c r="AN3997" s="442">
        <f t="shared" si="2637"/>
        <v>43.492973554573425</v>
      </c>
    </row>
    <row r="3998" spans="1:40">
      <c r="A3998" s="884" t="s">
        <v>896</v>
      </c>
      <c r="B3998" s="885"/>
      <c r="C3998" s="886"/>
      <c r="D3998" s="885"/>
      <c r="E3998" s="885"/>
      <c r="F3998" s="885"/>
      <c r="G3998" s="25"/>
      <c r="H3998" s="885"/>
      <c r="I3998" s="25"/>
      <c r="J3998" s="323"/>
      <c r="K3998" s="25"/>
      <c r="L3998" s="25"/>
      <c r="M3998" s="25"/>
      <c r="N3998" s="318"/>
      <c r="O3998" s="25"/>
      <c r="P3998" s="25"/>
      <c r="Q3998" s="25"/>
      <c r="R3998" s="25"/>
      <c r="S3998" s="25"/>
      <c r="T3998" s="323"/>
      <c r="U3998" s="25"/>
      <c r="V3998" s="25"/>
      <c r="W3998" s="25"/>
      <c r="X3998" s="25"/>
      <c r="Y3998" s="323"/>
      <c r="Z3998" s="25"/>
      <c r="AA3998" s="25"/>
      <c r="AB3998" s="25"/>
      <c r="AC3998" s="25"/>
      <c r="AD3998" s="25"/>
      <c r="AE3998" s="323"/>
      <c r="AF3998" s="25"/>
      <c r="AG3998" s="25"/>
      <c r="AH3998" s="25"/>
      <c r="AI3998" s="318"/>
      <c r="AJ3998" s="323"/>
      <c r="AK3998" s="25"/>
      <c r="AL3998" s="25"/>
      <c r="AM3998" s="25"/>
      <c r="AN3998" s="318"/>
    </row>
    <row r="3999" spans="1:40" outlineLevel="1">
      <c r="A3999" s="732" t="s">
        <v>26</v>
      </c>
      <c r="B3999" s="733"/>
      <c r="C3999" s="881"/>
      <c r="D3999" s="733"/>
      <c r="E3999" s="733"/>
      <c r="F3999" s="733"/>
      <c r="G3999" s="730"/>
      <c r="H3999" s="733"/>
      <c r="I3999" s="730"/>
      <c r="J3999" s="729"/>
      <c r="K3999" s="730"/>
      <c r="L3999" s="730"/>
      <c r="M3999" s="730"/>
      <c r="N3999" s="731"/>
      <c r="O3999" s="730"/>
      <c r="P3999" s="730"/>
      <c r="Q3999" s="730"/>
      <c r="R3999" s="730"/>
      <c r="S3999" s="730"/>
      <c r="T3999" s="729"/>
      <c r="U3999" s="730"/>
      <c r="V3999" s="730"/>
      <c r="W3999" s="730"/>
      <c r="X3999" s="730"/>
      <c r="Y3999" s="729"/>
      <c r="Z3999" s="730"/>
      <c r="AA3999" s="730"/>
      <c r="AB3999" s="730"/>
      <c r="AC3999" s="730"/>
      <c r="AD3999" s="730"/>
      <c r="AE3999" s="729"/>
      <c r="AF3999" s="730"/>
      <c r="AG3999" s="730"/>
      <c r="AH3999" s="730"/>
      <c r="AI3999" s="731"/>
      <c r="AJ3999" s="729"/>
      <c r="AK3999" s="730"/>
      <c r="AL3999" s="730"/>
      <c r="AM3999" s="730"/>
      <c r="AN3999" s="731"/>
    </row>
    <row r="4000" spans="1:40" outlineLevel="2">
      <c r="A4000" s="882">
        <f>ROW()</f>
        <v>4000</v>
      </c>
      <c r="B4000" s="453"/>
      <c r="D4000" s="452" t="s">
        <v>300</v>
      </c>
      <c r="H4000" s="458"/>
      <c r="I4000" s="458"/>
      <c r="J4000" s="459"/>
      <c r="K4000" s="458"/>
      <c r="L4000" s="458"/>
      <c r="M4000" s="458"/>
      <c r="N4000" s="463"/>
      <c r="O4000" s="458"/>
      <c r="P4000" s="458"/>
      <c r="Q4000" s="458"/>
      <c r="R4000" s="458"/>
      <c r="S4000" s="458"/>
      <c r="T4000" s="459"/>
      <c r="U4000" s="458"/>
      <c r="V4000" s="458"/>
      <c r="W4000" s="458"/>
      <c r="X4000" s="458"/>
      <c r="Y4000" s="459"/>
      <c r="Z4000" s="458"/>
      <c r="AA4000" s="169"/>
      <c r="AB4000" s="169"/>
      <c r="AC4000" s="169"/>
      <c r="AD4000" s="169"/>
      <c r="AE4000" s="641"/>
      <c r="AF4000" s="26"/>
      <c r="AG4000" s="26"/>
      <c r="AH4000" s="26"/>
      <c r="AI4000" s="337">
        <f>Input!$AD$58</f>
        <v>20</v>
      </c>
      <c r="AJ4000" s="26">
        <f t="shared" ref="AJ4000:AJ4015" si="2638">(AI4000-AI$9)*(AI4000&gt;AJ$9)</f>
        <v>19</v>
      </c>
      <c r="AK4000" s="26">
        <f t="shared" ref="AK4000:AK4015" si="2639">(AJ4000-AJ$9)*(AJ4000&gt;AK$9)</f>
        <v>18</v>
      </c>
      <c r="AL4000" s="26">
        <f t="shared" ref="AL4000:AL4015" si="2640">(AK4000-AK$9)*(AK4000&gt;AL$9)</f>
        <v>17</v>
      </c>
      <c r="AM4000" s="26">
        <f t="shared" ref="AM4000:AM4015" si="2641">(AL4000-AL$9)*(AL4000&gt;AM$9)</f>
        <v>16</v>
      </c>
      <c r="AN4000" s="311">
        <f t="shared" ref="AN4000:AN4015" si="2642">(AM4000-AM$9)*(AM4000&gt;AN$9)</f>
        <v>15</v>
      </c>
    </row>
    <row r="4001" spans="1:40" outlineLevel="2">
      <c r="A4001" s="882">
        <f>ROW()</f>
        <v>4001</v>
      </c>
      <c r="B4001" s="453"/>
      <c r="D4001" s="452" t="s">
        <v>301</v>
      </c>
      <c r="H4001" s="458"/>
      <c r="I4001" s="458"/>
      <c r="J4001" s="459"/>
      <c r="K4001" s="458"/>
      <c r="L4001" s="458"/>
      <c r="M4001" s="458"/>
      <c r="N4001" s="463"/>
      <c r="O4001" s="458"/>
      <c r="P4001" s="458"/>
      <c r="Q4001" s="458"/>
      <c r="R4001" s="458"/>
      <c r="S4001" s="458"/>
      <c r="T4001" s="459"/>
      <c r="U4001" s="458"/>
      <c r="V4001" s="458"/>
      <c r="W4001" s="458"/>
      <c r="X4001" s="458"/>
      <c r="Y4001" s="459"/>
      <c r="Z4001" s="458"/>
      <c r="AA4001" s="169"/>
      <c r="AB4001" s="169"/>
      <c r="AC4001" s="169"/>
      <c r="AD4001" s="169"/>
      <c r="AE4001" s="641"/>
      <c r="AF4001" s="26"/>
      <c r="AG4001" s="26"/>
      <c r="AH4001" s="26"/>
      <c r="AI4001" s="337">
        <f>Input!$AD$59</f>
        <v>20</v>
      </c>
      <c r="AJ4001" s="26">
        <f t="shared" si="2638"/>
        <v>19</v>
      </c>
      <c r="AK4001" s="26">
        <f t="shared" si="2639"/>
        <v>18</v>
      </c>
      <c r="AL4001" s="26">
        <f t="shared" si="2640"/>
        <v>17</v>
      </c>
      <c r="AM4001" s="26">
        <f t="shared" si="2641"/>
        <v>16</v>
      </c>
      <c r="AN4001" s="311">
        <f t="shared" si="2642"/>
        <v>15</v>
      </c>
    </row>
    <row r="4002" spans="1:40" outlineLevel="2">
      <c r="A4002" s="882">
        <f>ROW()</f>
        <v>4002</v>
      </c>
      <c r="B4002" s="453"/>
      <c r="D4002" s="452" t="s">
        <v>29</v>
      </c>
      <c r="H4002" s="458"/>
      <c r="I4002" s="458"/>
      <c r="J4002" s="459"/>
      <c r="K4002" s="458"/>
      <c r="L4002" s="458"/>
      <c r="M4002" s="458"/>
      <c r="N4002" s="463"/>
      <c r="O4002" s="458"/>
      <c r="P4002" s="458"/>
      <c r="Q4002" s="458"/>
      <c r="R4002" s="458"/>
      <c r="S4002" s="458"/>
      <c r="T4002" s="459"/>
      <c r="U4002" s="458"/>
      <c r="V4002" s="458"/>
      <c r="W4002" s="458"/>
      <c r="X4002" s="458"/>
      <c r="Y4002" s="459"/>
      <c r="Z4002" s="458"/>
      <c r="AA4002" s="169"/>
      <c r="AB4002" s="169"/>
      <c r="AC4002" s="169"/>
      <c r="AD4002" s="169"/>
      <c r="AE4002" s="641"/>
      <c r="AF4002" s="26"/>
      <c r="AG4002" s="26"/>
      <c r="AH4002" s="26"/>
      <c r="AI4002" s="337">
        <f>Input!$AD$60</f>
        <v>20</v>
      </c>
      <c r="AJ4002" s="26">
        <f t="shared" si="2638"/>
        <v>19</v>
      </c>
      <c r="AK4002" s="26">
        <f t="shared" si="2639"/>
        <v>18</v>
      </c>
      <c r="AL4002" s="26">
        <f t="shared" si="2640"/>
        <v>17</v>
      </c>
      <c r="AM4002" s="26">
        <f t="shared" si="2641"/>
        <v>16</v>
      </c>
      <c r="AN4002" s="311">
        <f t="shared" si="2642"/>
        <v>15</v>
      </c>
    </row>
    <row r="4003" spans="1:40" outlineLevel="2">
      <c r="A4003" s="882">
        <f>ROW()</f>
        <v>4003</v>
      </c>
      <c r="B4003" s="453"/>
      <c r="D4003" s="452" t="s">
        <v>30</v>
      </c>
      <c r="H4003" s="458"/>
      <c r="I4003" s="458"/>
      <c r="J4003" s="459"/>
      <c r="K4003" s="458"/>
      <c r="L4003" s="458"/>
      <c r="M4003" s="458"/>
      <c r="N4003" s="463"/>
      <c r="O4003" s="458"/>
      <c r="P4003" s="458"/>
      <c r="Q4003" s="458"/>
      <c r="R4003" s="458"/>
      <c r="S4003" s="458"/>
      <c r="T4003" s="459"/>
      <c r="U4003" s="458"/>
      <c r="V4003" s="458"/>
      <c r="W4003" s="458"/>
      <c r="X4003" s="458"/>
      <c r="Y4003" s="459"/>
      <c r="Z4003" s="458"/>
      <c r="AA4003" s="169"/>
      <c r="AB4003" s="169"/>
      <c r="AC4003" s="169"/>
      <c r="AD4003" s="169"/>
      <c r="AE4003" s="641"/>
      <c r="AF4003" s="26"/>
      <c r="AG4003" s="26"/>
      <c r="AH4003" s="26"/>
      <c r="AI4003" s="337">
        <f>Input!$AD$61</f>
        <v>20</v>
      </c>
      <c r="AJ4003" s="26">
        <f t="shared" si="2638"/>
        <v>19</v>
      </c>
      <c r="AK4003" s="26">
        <f t="shared" si="2639"/>
        <v>18</v>
      </c>
      <c r="AL4003" s="26">
        <f t="shared" si="2640"/>
        <v>17</v>
      </c>
      <c r="AM4003" s="26">
        <f t="shared" si="2641"/>
        <v>16</v>
      </c>
      <c r="AN4003" s="311">
        <f t="shared" si="2642"/>
        <v>15</v>
      </c>
    </row>
    <row r="4004" spans="1:40" outlineLevel="2">
      <c r="A4004" s="882">
        <f>ROW()</f>
        <v>4004</v>
      </c>
      <c r="B4004" s="453"/>
      <c r="D4004" s="452" t="s">
        <v>31</v>
      </c>
      <c r="H4004" s="458"/>
      <c r="I4004" s="458"/>
      <c r="J4004" s="459"/>
      <c r="K4004" s="458"/>
      <c r="L4004" s="458"/>
      <c r="M4004" s="458"/>
      <c r="N4004" s="463"/>
      <c r="O4004" s="458"/>
      <c r="P4004" s="458"/>
      <c r="Q4004" s="458"/>
      <c r="R4004" s="458"/>
      <c r="S4004" s="458"/>
      <c r="T4004" s="459"/>
      <c r="U4004" s="458"/>
      <c r="V4004" s="458"/>
      <c r="W4004" s="458"/>
      <c r="X4004" s="458"/>
      <c r="Y4004" s="459"/>
      <c r="Z4004" s="458"/>
      <c r="AA4004" s="169"/>
      <c r="AB4004" s="169"/>
      <c r="AC4004" s="169"/>
      <c r="AD4004" s="169"/>
      <c r="AE4004" s="641"/>
      <c r="AF4004" s="26"/>
      <c r="AG4004" s="26"/>
      <c r="AH4004" s="26"/>
      <c r="AI4004" s="337">
        <f>Input!$AD$62</f>
        <v>20</v>
      </c>
      <c r="AJ4004" s="26">
        <f t="shared" si="2638"/>
        <v>19</v>
      </c>
      <c r="AK4004" s="26">
        <f t="shared" si="2639"/>
        <v>18</v>
      </c>
      <c r="AL4004" s="26">
        <f t="shared" si="2640"/>
        <v>17</v>
      </c>
      <c r="AM4004" s="26">
        <f t="shared" si="2641"/>
        <v>16</v>
      </c>
      <c r="AN4004" s="311">
        <f t="shared" si="2642"/>
        <v>15</v>
      </c>
    </row>
    <row r="4005" spans="1:40" outlineLevel="2">
      <c r="A4005" s="882">
        <f>ROW()</f>
        <v>4005</v>
      </c>
      <c r="B4005" s="453"/>
      <c r="D4005" s="452" t="s">
        <v>32</v>
      </c>
      <c r="H4005" s="458"/>
      <c r="I4005" s="458"/>
      <c r="J4005" s="459"/>
      <c r="K4005" s="458"/>
      <c r="L4005" s="458"/>
      <c r="M4005" s="458"/>
      <c r="N4005" s="463"/>
      <c r="O4005" s="458"/>
      <c r="P4005" s="458"/>
      <c r="Q4005" s="458"/>
      <c r="R4005" s="458"/>
      <c r="S4005" s="458"/>
      <c r="T4005" s="459"/>
      <c r="U4005" s="458"/>
      <c r="V4005" s="458"/>
      <c r="W4005" s="458"/>
      <c r="X4005" s="458"/>
      <c r="Y4005" s="459"/>
      <c r="Z4005" s="458"/>
      <c r="AA4005" s="169"/>
      <c r="AB4005" s="169"/>
      <c r="AC4005" s="169"/>
      <c r="AD4005" s="169"/>
      <c r="AE4005" s="641"/>
      <c r="AF4005" s="26"/>
      <c r="AG4005" s="26"/>
      <c r="AH4005" s="26"/>
      <c r="AI4005" s="337">
        <f>Input!$AD$63</f>
        <v>20</v>
      </c>
      <c r="AJ4005" s="26">
        <f t="shared" si="2638"/>
        <v>19</v>
      </c>
      <c r="AK4005" s="26">
        <f t="shared" si="2639"/>
        <v>18</v>
      </c>
      <c r="AL4005" s="26">
        <f t="shared" si="2640"/>
        <v>17</v>
      </c>
      <c r="AM4005" s="26">
        <f t="shared" si="2641"/>
        <v>16</v>
      </c>
      <c r="AN4005" s="311">
        <f t="shared" si="2642"/>
        <v>15</v>
      </c>
    </row>
    <row r="4006" spans="1:40" outlineLevel="2">
      <c r="A4006" s="882">
        <f>ROW()</f>
        <v>4006</v>
      </c>
      <c r="B4006" s="453"/>
      <c r="D4006" s="452" t="s">
        <v>33</v>
      </c>
      <c r="H4006" s="458"/>
      <c r="I4006" s="458"/>
      <c r="J4006" s="459"/>
      <c r="K4006" s="458"/>
      <c r="L4006" s="458"/>
      <c r="M4006" s="458"/>
      <c r="N4006" s="463"/>
      <c r="O4006" s="458"/>
      <c r="P4006" s="458"/>
      <c r="Q4006" s="458"/>
      <c r="R4006" s="458"/>
      <c r="S4006" s="458"/>
      <c r="T4006" s="459"/>
      <c r="U4006" s="458"/>
      <c r="V4006" s="458"/>
      <c r="W4006" s="458"/>
      <c r="X4006" s="458"/>
      <c r="Y4006" s="459"/>
      <c r="Z4006" s="458"/>
      <c r="AA4006" s="169"/>
      <c r="AB4006" s="169"/>
      <c r="AC4006" s="169"/>
      <c r="AD4006" s="169"/>
      <c r="AE4006" s="641"/>
      <c r="AF4006" s="26"/>
      <c r="AG4006" s="26"/>
      <c r="AH4006" s="26"/>
      <c r="AI4006" s="337">
        <f>Input!$AD$64</f>
        <v>20</v>
      </c>
      <c r="AJ4006" s="26">
        <f t="shared" si="2638"/>
        <v>19</v>
      </c>
      <c r="AK4006" s="26">
        <f t="shared" si="2639"/>
        <v>18</v>
      </c>
      <c r="AL4006" s="26">
        <f t="shared" si="2640"/>
        <v>17</v>
      </c>
      <c r="AM4006" s="26">
        <f t="shared" si="2641"/>
        <v>16</v>
      </c>
      <c r="AN4006" s="311">
        <f t="shared" si="2642"/>
        <v>15</v>
      </c>
    </row>
    <row r="4007" spans="1:40" outlineLevel="2">
      <c r="A4007" s="882">
        <f>ROW()</f>
        <v>4007</v>
      </c>
      <c r="B4007" s="453"/>
      <c r="D4007" s="452" t="s">
        <v>27</v>
      </c>
      <c r="H4007" s="458"/>
      <c r="I4007" s="458"/>
      <c r="J4007" s="459"/>
      <c r="K4007" s="458"/>
      <c r="L4007" s="458"/>
      <c r="M4007" s="458"/>
      <c r="N4007" s="463"/>
      <c r="O4007" s="458"/>
      <c r="P4007" s="458"/>
      <c r="Q4007" s="458"/>
      <c r="R4007" s="458"/>
      <c r="S4007" s="458"/>
      <c r="T4007" s="459"/>
      <c r="U4007" s="458"/>
      <c r="V4007" s="458"/>
      <c r="W4007" s="458"/>
      <c r="X4007" s="458"/>
      <c r="Y4007" s="459"/>
      <c r="Z4007" s="458"/>
      <c r="AA4007" s="169"/>
      <c r="AB4007" s="169"/>
      <c r="AC4007" s="169"/>
      <c r="AD4007" s="169"/>
      <c r="AE4007" s="641"/>
      <c r="AF4007" s="26"/>
      <c r="AG4007" s="26"/>
      <c r="AH4007" s="26"/>
      <c r="AI4007" s="337">
        <f>Input!$AD$65</f>
        <v>40</v>
      </c>
      <c r="AJ4007" s="26">
        <f t="shared" si="2638"/>
        <v>39</v>
      </c>
      <c r="AK4007" s="26">
        <f t="shared" si="2639"/>
        <v>38</v>
      </c>
      <c r="AL4007" s="26">
        <f t="shared" si="2640"/>
        <v>37</v>
      </c>
      <c r="AM4007" s="26">
        <f t="shared" si="2641"/>
        <v>36</v>
      </c>
      <c r="AN4007" s="311">
        <f t="shared" si="2642"/>
        <v>35</v>
      </c>
    </row>
    <row r="4008" spans="1:40" outlineLevel="2">
      <c r="A4008" s="882">
        <f>ROW()</f>
        <v>4008</v>
      </c>
      <c r="B4008" s="453"/>
      <c r="D4008" s="452" t="s">
        <v>34</v>
      </c>
      <c r="H4008" s="458"/>
      <c r="I4008" s="458"/>
      <c r="J4008" s="459"/>
      <c r="K4008" s="458"/>
      <c r="L4008" s="458"/>
      <c r="M4008" s="458"/>
      <c r="N4008" s="463"/>
      <c r="O4008" s="458"/>
      <c r="P4008" s="458"/>
      <c r="Q4008" s="458"/>
      <c r="R4008" s="458"/>
      <c r="S4008" s="458"/>
      <c r="T4008" s="459"/>
      <c r="U4008" s="458"/>
      <c r="V4008" s="458"/>
      <c r="W4008" s="458"/>
      <c r="X4008" s="458"/>
      <c r="Y4008" s="459"/>
      <c r="Z4008" s="458"/>
      <c r="AA4008" s="169"/>
      <c r="AB4008" s="169"/>
      <c r="AC4008" s="169"/>
      <c r="AD4008" s="169"/>
      <c r="AE4008" s="641"/>
      <c r="AF4008" s="26"/>
      <c r="AG4008" s="26"/>
      <c r="AH4008" s="26"/>
      <c r="AI4008" s="337">
        <f>Input!$AD$66</f>
        <v>15</v>
      </c>
      <c r="AJ4008" s="26">
        <f t="shared" si="2638"/>
        <v>14</v>
      </c>
      <c r="AK4008" s="26">
        <f t="shared" si="2639"/>
        <v>13</v>
      </c>
      <c r="AL4008" s="26">
        <f t="shared" si="2640"/>
        <v>12</v>
      </c>
      <c r="AM4008" s="26">
        <f t="shared" si="2641"/>
        <v>11</v>
      </c>
      <c r="AN4008" s="311">
        <f t="shared" si="2642"/>
        <v>10</v>
      </c>
    </row>
    <row r="4009" spans="1:40" outlineLevel="2">
      <c r="A4009" s="882">
        <f>ROW()</f>
        <v>4009</v>
      </c>
      <c r="B4009" s="453"/>
      <c r="D4009" s="452" t="s">
        <v>35</v>
      </c>
      <c r="H4009" s="458"/>
      <c r="I4009" s="458"/>
      <c r="J4009" s="459"/>
      <c r="K4009" s="458"/>
      <c r="L4009" s="458"/>
      <c r="M4009" s="458"/>
      <c r="N4009" s="463"/>
      <c r="O4009" s="458"/>
      <c r="P4009" s="458"/>
      <c r="Q4009" s="458"/>
      <c r="R4009" s="458"/>
      <c r="S4009" s="458"/>
      <c r="T4009" s="459"/>
      <c r="U4009" s="458"/>
      <c r="V4009" s="458"/>
      <c r="W4009" s="458"/>
      <c r="X4009" s="458"/>
      <c r="Y4009" s="459"/>
      <c r="Z4009" s="458"/>
      <c r="AA4009" s="169"/>
      <c r="AB4009" s="169"/>
      <c r="AC4009" s="169"/>
      <c r="AD4009" s="169"/>
      <c r="AE4009" s="641"/>
      <c r="AF4009" s="26"/>
      <c r="AG4009" s="26"/>
      <c r="AH4009" s="26"/>
      <c r="AI4009" s="337">
        <f>Input!$AD$67</f>
        <v>10</v>
      </c>
      <c r="AJ4009" s="26">
        <f t="shared" si="2638"/>
        <v>9</v>
      </c>
      <c r="AK4009" s="26">
        <f t="shared" si="2639"/>
        <v>8</v>
      </c>
      <c r="AL4009" s="26">
        <f t="shared" si="2640"/>
        <v>7</v>
      </c>
      <c r="AM4009" s="26">
        <f t="shared" si="2641"/>
        <v>6</v>
      </c>
      <c r="AN4009" s="311">
        <f t="shared" si="2642"/>
        <v>5</v>
      </c>
    </row>
    <row r="4010" spans="1:40" outlineLevel="2">
      <c r="A4010" s="882">
        <f>ROW()</f>
        <v>4010</v>
      </c>
      <c r="B4010" s="453"/>
      <c r="D4010" s="452" t="s">
        <v>302</v>
      </c>
      <c r="H4010" s="458"/>
      <c r="I4010" s="458"/>
      <c r="J4010" s="459"/>
      <c r="K4010" s="458"/>
      <c r="L4010" s="458"/>
      <c r="M4010" s="458"/>
      <c r="N4010" s="463"/>
      <c r="O4010" s="458"/>
      <c r="P4010" s="458"/>
      <c r="Q4010" s="458"/>
      <c r="R4010" s="458"/>
      <c r="S4010" s="458"/>
      <c r="T4010" s="459"/>
      <c r="U4010" s="458"/>
      <c r="V4010" s="458"/>
      <c r="W4010" s="458"/>
      <c r="X4010" s="458"/>
      <c r="Y4010" s="459"/>
      <c r="Z4010" s="458"/>
      <c r="AA4010" s="169"/>
      <c r="AB4010" s="169"/>
      <c r="AC4010" s="169"/>
      <c r="AD4010" s="169"/>
      <c r="AE4010" s="641"/>
      <c r="AF4010" s="26"/>
      <c r="AG4010" s="26"/>
      <c r="AH4010" s="26"/>
      <c r="AI4010" s="337">
        <f>Input!$AD$68</f>
        <v>10</v>
      </c>
      <c r="AJ4010" s="26">
        <f t="shared" si="2638"/>
        <v>9</v>
      </c>
      <c r="AK4010" s="26">
        <f t="shared" si="2639"/>
        <v>8</v>
      </c>
      <c r="AL4010" s="26">
        <f t="shared" si="2640"/>
        <v>7</v>
      </c>
      <c r="AM4010" s="26">
        <f t="shared" si="2641"/>
        <v>6</v>
      </c>
      <c r="AN4010" s="311">
        <f t="shared" si="2642"/>
        <v>5</v>
      </c>
    </row>
    <row r="4011" spans="1:40" outlineLevel="2">
      <c r="A4011" s="882">
        <f>ROW()</f>
        <v>4011</v>
      </c>
      <c r="B4011" s="453"/>
      <c r="D4011" s="452" t="s">
        <v>36</v>
      </c>
      <c r="H4011" s="458"/>
      <c r="I4011" s="458"/>
      <c r="J4011" s="459"/>
      <c r="K4011" s="458"/>
      <c r="L4011" s="458"/>
      <c r="M4011" s="458"/>
      <c r="N4011" s="463"/>
      <c r="O4011" s="458"/>
      <c r="P4011" s="458"/>
      <c r="Q4011" s="458"/>
      <c r="R4011" s="458"/>
      <c r="S4011" s="458"/>
      <c r="T4011" s="459"/>
      <c r="U4011" s="458"/>
      <c r="V4011" s="458"/>
      <c r="W4011" s="458"/>
      <c r="X4011" s="458"/>
      <c r="Y4011" s="459"/>
      <c r="Z4011" s="458"/>
      <c r="AA4011" s="169"/>
      <c r="AB4011" s="169"/>
      <c r="AC4011" s="169"/>
      <c r="AD4011" s="169"/>
      <c r="AE4011" s="641"/>
      <c r="AF4011" s="26"/>
      <c r="AG4011" s="26"/>
      <c r="AH4011" s="26"/>
      <c r="AI4011" s="337">
        <f>Input!$AD$69</f>
        <v>5</v>
      </c>
      <c r="AJ4011" s="26">
        <f t="shared" si="2638"/>
        <v>4</v>
      </c>
      <c r="AK4011" s="26">
        <f t="shared" si="2639"/>
        <v>3</v>
      </c>
      <c r="AL4011" s="26">
        <f t="shared" si="2640"/>
        <v>2</v>
      </c>
      <c r="AM4011" s="26">
        <f t="shared" si="2641"/>
        <v>1</v>
      </c>
      <c r="AN4011" s="311">
        <f t="shared" si="2642"/>
        <v>0</v>
      </c>
    </row>
    <row r="4012" spans="1:40" outlineLevel="2">
      <c r="A4012" s="882">
        <f>ROW()</f>
        <v>4012</v>
      </c>
      <c r="B4012" s="453"/>
      <c r="D4012" s="452" t="s">
        <v>583</v>
      </c>
      <c r="H4012" s="458"/>
      <c r="I4012" s="458"/>
      <c r="J4012" s="459"/>
      <c r="K4012" s="458"/>
      <c r="L4012" s="458"/>
      <c r="M4012" s="458"/>
      <c r="N4012" s="463"/>
      <c r="O4012" s="458"/>
      <c r="P4012" s="458"/>
      <c r="Q4012" s="458"/>
      <c r="R4012" s="458"/>
      <c r="S4012" s="458"/>
      <c r="T4012" s="459"/>
      <c r="U4012" s="458"/>
      <c r="V4012" s="458"/>
      <c r="W4012" s="458"/>
      <c r="X4012" s="458"/>
      <c r="Y4012" s="459"/>
      <c r="Z4012" s="458"/>
      <c r="AA4012" s="169"/>
      <c r="AB4012" s="169"/>
      <c r="AC4012" s="169"/>
      <c r="AD4012" s="169"/>
      <c r="AE4012" s="641"/>
      <c r="AF4012" s="26"/>
      <c r="AG4012" s="26"/>
      <c r="AH4012" s="26"/>
      <c r="AI4012" s="337">
        <f>Input!$AD$70</f>
        <v>10</v>
      </c>
      <c r="AJ4012" s="26">
        <f t="shared" si="2638"/>
        <v>9</v>
      </c>
      <c r="AK4012" s="26">
        <f t="shared" si="2639"/>
        <v>8</v>
      </c>
      <c r="AL4012" s="26">
        <f t="shared" si="2640"/>
        <v>7</v>
      </c>
      <c r="AM4012" s="26">
        <f t="shared" si="2641"/>
        <v>6</v>
      </c>
      <c r="AN4012" s="311">
        <f t="shared" si="2642"/>
        <v>5</v>
      </c>
    </row>
    <row r="4013" spans="1:40" outlineLevel="2">
      <c r="A4013" s="882">
        <f>ROW()</f>
        <v>4013</v>
      </c>
      <c r="B4013" s="453"/>
      <c r="D4013" s="452" t="s">
        <v>81</v>
      </c>
      <c r="H4013" s="458"/>
      <c r="I4013" s="458"/>
      <c r="J4013" s="459"/>
      <c r="K4013" s="458"/>
      <c r="L4013" s="458"/>
      <c r="M4013" s="458"/>
      <c r="N4013" s="463"/>
      <c r="O4013" s="458"/>
      <c r="P4013" s="458"/>
      <c r="Q4013" s="458"/>
      <c r="R4013" s="458"/>
      <c r="S4013" s="458"/>
      <c r="T4013" s="459"/>
      <c r="U4013" s="458"/>
      <c r="V4013" s="458"/>
      <c r="W4013" s="458"/>
      <c r="X4013" s="458"/>
      <c r="Y4013" s="459"/>
      <c r="Z4013" s="458"/>
      <c r="AA4013" s="169"/>
      <c r="AB4013" s="169"/>
      <c r="AC4013" s="169"/>
      <c r="AD4013" s="169"/>
      <c r="AE4013" s="641"/>
      <c r="AF4013" s="26"/>
      <c r="AG4013" s="26"/>
      <c r="AH4013" s="26"/>
      <c r="AI4013" s="337">
        <f>Input!$AD$71</f>
        <v>4</v>
      </c>
      <c r="AJ4013" s="26">
        <f t="shared" si="2638"/>
        <v>3</v>
      </c>
      <c r="AK4013" s="26">
        <f t="shared" si="2639"/>
        <v>2</v>
      </c>
      <c r="AL4013" s="26">
        <f t="shared" si="2640"/>
        <v>1</v>
      </c>
      <c r="AM4013" s="26">
        <f t="shared" si="2641"/>
        <v>0</v>
      </c>
      <c r="AN4013" s="311">
        <f t="shared" si="2642"/>
        <v>0</v>
      </c>
    </row>
    <row r="4014" spans="1:40" outlineLevel="2">
      <c r="A4014" s="882">
        <f>ROW()</f>
        <v>4014</v>
      </c>
      <c r="B4014" s="453"/>
      <c r="D4014" s="452" t="s">
        <v>28</v>
      </c>
      <c r="H4014" s="458"/>
      <c r="I4014" s="458"/>
      <c r="J4014" s="459"/>
      <c r="K4014" s="458"/>
      <c r="L4014" s="458"/>
      <c r="M4014" s="458"/>
      <c r="N4014" s="463"/>
      <c r="O4014" s="458"/>
      <c r="P4014" s="458"/>
      <c r="Q4014" s="458"/>
      <c r="R4014" s="458"/>
      <c r="S4014" s="458"/>
      <c r="T4014" s="459"/>
      <c r="U4014" s="458"/>
      <c r="V4014" s="458"/>
      <c r="W4014" s="458"/>
      <c r="X4014" s="458"/>
      <c r="Y4014" s="459"/>
      <c r="Z4014" s="458"/>
      <c r="AA4014" s="169"/>
      <c r="AB4014" s="169"/>
      <c r="AC4014" s="169"/>
      <c r="AD4014" s="169"/>
      <c r="AE4014" s="641"/>
      <c r="AF4014" s="26"/>
      <c r="AG4014" s="26"/>
      <c r="AH4014" s="26"/>
      <c r="AI4014" s="337">
        <f>Input!$AD$72*2</f>
        <v>0</v>
      </c>
      <c r="AJ4014" s="26">
        <f t="shared" si="2638"/>
        <v>0</v>
      </c>
      <c r="AK4014" s="26">
        <f t="shared" si="2639"/>
        <v>0</v>
      </c>
      <c r="AL4014" s="26">
        <f t="shared" si="2640"/>
        <v>0</v>
      </c>
      <c r="AM4014" s="26">
        <f t="shared" si="2641"/>
        <v>0</v>
      </c>
      <c r="AN4014" s="311">
        <f t="shared" si="2642"/>
        <v>0</v>
      </c>
    </row>
    <row r="4015" spans="1:40" outlineLevel="2">
      <c r="A4015" s="882">
        <f>ROW()</f>
        <v>4015</v>
      </c>
      <c r="B4015" s="453"/>
      <c r="D4015" s="456" t="s">
        <v>443</v>
      </c>
      <c r="E4015" s="456"/>
      <c r="F4015" s="456"/>
      <c r="G4015" s="456"/>
      <c r="H4015" s="460"/>
      <c r="I4015" s="460"/>
      <c r="J4015" s="461"/>
      <c r="K4015" s="460"/>
      <c r="L4015" s="460"/>
      <c r="M4015" s="460"/>
      <c r="N4015" s="465"/>
      <c r="O4015" s="460"/>
      <c r="P4015" s="460"/>
      <c r="Q4015" s="460"/>
      <c r="R4015" s="460"/>
      <c r="S4015" s="460"/>
      <c r="T4015" s="461"/>
      <c r="U4015" s="460"/>
      <c r="V4015" s="460"/>
      <c r="W4015" s="460"/>
      <c r="X4015" s="460"/>
      <c r="Y4015" s="461"/>
      <c r="Z4015" s="460"/>
      <c r="AA4015" s="170"/>
      <c r="AB4015" s="170"/>
      <c r="AC4015" s="170"/>
      <c r="AD4015" s="170"/>
      <c r="AE4015" s="642"/>
      <c r="AF4015" s="29"/>
      <c r="AG4015" s="29"/>
      <c r="AH4015" s="29"/>
      <c r="AI4015" s="338">
        <f>Input!$AD$73</f>
        <v>5</v>
      </c>
      <c r="AJ4015" s="29">
        <f t="shared" si="2638"/>
        <v>4</v>
      </c>
      <c r="AK4015" s="29">
        <f t="shared" si="2639"/>
        <v>3</v>
      </c>
      <c r="AL4015" s="29">
        <f t="shared" si="2640"/>
        <v>2</v>
      </c>
      <c r="AM4015" s="29">
        <f t="shared" si="2641"/>
        <v>1</v>
      </c>
      <c r="AN4015" s="312">
        <f t="shared" si="2642"/>
        <v>0</v>
      </c>
    </row>
    <row r="4016" spans="1:40" outlineLevel="2">
      <c r="A4016" s="882">
        <f>ROW()</f>
        <v>4016</v>
      </c>
      <c r="B4016" s="453"/>
      <c r="H4016" s="458"/>
      <c r="I4016" s="458"/>
      <c r="J4016" s="459"/>
      <c r="K4016" s="458"/>
      <c r="L4016" s="458"/>
      <c r="M4016" s="458"/>
      <c r="N4016" s="463"/>
      <c r="O4016" s="458"/>
      <c r="P4016" s="458"/>
      <c r="Q4016" s="458"/>
      <c r="R4016" s="458"/>
      <c r="S4016" s="458"/>
      <c r="T4016" s="459"/>
      <c r="U4016" s="439"/>
      <c r="V4016" s="439"/>
      <c r="W4016" s="439"/>
      <c r="X4016" s="439"/>
      <c r="Y4016" s="443"/>
      <c r="Z4016" s="439"/>
      <c r="AA4016" s="439"/>
      <c r="AB4016" s="439"/>
      <c r="AC4016" s="439"/>
      <c r="AD4016" s="439"/>
      <c r="AE4016" s="443"/>
      <c r="AF4016" s="439"/>
      <c r="AG4016" s="439"/>
      <c r="AH4016" s="439"/>
      <c r="AI4016" s="440"/>
      <c r="AJ4016" s="439"/>
      <c r="AK4016" s="439"/>
      <c r="AL4016" s="439"/>
      <c r="AM4016" s="439"/>
      <c r="AN4016" s="440"/>
    </row>
    <row r="4017" spans="1:40" outlineLevel="1">
      <c r="A4017" s="732" t="s">
        <v>20</v>
      </c>
      <c r="B4017" s="733"/>
      <c r="C4017" s="881"/>
      <c r="D4017" s="733"/>
      <c r="E4017" s="733"/>
      <c r="F4017" s="733"/>
      <c r="G4017" s="730"/>
      <c r="H4017" s="733"/>
      <c r="I4017" s="730"/>
      <c r="J4017" s="729"/>
      <c r="K4017" s="730"/>
      <c r="L4017" s="730"/>
      <c r="M4017" s="730"/>
      <c r="N4017" s="731"/>
      <c r="O4017" s="730"/>
      <c r="P4017" s="730"/>
      <c r="Q4017" s="730"/>
      <c r="R4017" s="730"/>
      <c r="S4017" s="730"/>
      <c r="T4017" s="729"/>
      <c r="U4017" s="730"/>
      <c r="V4017" s="730"/>
      <c r="W4017" s="730"/>
      <c r="X4017" s="730"/>
      <c r="Y4017" s="729"/>
      <c r="Z4017" s="730"/>
      <c r="AA4017" s="730"/>
      <c r="AB4017" s="730"/>
      <c r="AC4017" s="730"/>
      <c r="AD4017" s="730"/>
      <c r="AE4017" s="729"/>
      <c r="AF4017" s="730"/>
      <c r="AG4017" s="730"/>
      <c r="AH4017" s="730"/>
      <c r="AI4017" s="731"/>
      <c r="AJ4017" s="730"/>
      <c r="AK4017" s="730"/>
      <c r="AL4017" s="730"/>
      <c r="AM4017" s="730"/>
      <c r="AN4017" s="731"/>
    </row>
    <row r="4018" spans="1:40" outlineLevel="2">
      <c r="A4018" s="882">
        <f>ROW()</f>
        <v>4018</v>
      </c>
      <c r="B4018" s="453"/>
      <c r="D4018" s="452" t="s">
        <v>300</v>
      </c>
      <c r="H4018" s="458"/>
      <c r="I4018" s="458"/>
      <c r="J4018" s="459"/>
      <c r="K4018" s="458"/>
      <c r="L4018" s="458"/>
      <c r="M4018" s="458"/>
      <c r="N4018" s="463"/>
      <c r="O4018" s="458"/>
      <c r="P4018" s="458"/>
      <c r="Q4018" s="458"/>
      <c r="R4018" s="458"/>
      <c r="S4018" s="458"/>
      <c r="T4018" s="459"/>
      <c r="U4018" s="439"/>
      <c r="V4018" s="439"/>
      <c r="W4018" s="439"/>
      <c r="X4018" s="439"/>
      <c r="Y4018" s="443"/>
      <c r="Z4018" s="439"/>
      <c r="AA4018" s="439"/>
      <c r="AB4018" s="439"/>
      <c r="AC4018" s="439"/>
      <c r="AD4018" s="439"/>
      <c r="AE4018" s="443"/>
      <c r="AF4018" s="439"/>
      <c r="AG4018" s="439"/>
      <c r="AH4018" s="439">
        <f t="shared" ref="AH4018:AH4029" si="2643">AG4108</f>
        <v>0</v>
      </c>
      <c r="AI4018" s="440">
        <f>AH4108</f>
        <v>1.72760398</v>
      </c>
      <c r="AJ4018" s="439">
        <f t="shared" ref="AJ4018:AJ4029" si="2644">AI4108</f>
        <v>1.6412237810000001</v>
      </c>
      <c r="AK4018" s="439">
        <f t="shared" ref="AK4018:AK4029" si="2645">AJ4108</f>
        <v>1.5548435820000002</v>
      </c>
      <c r="AL4018" s="439">
        <f t="shared" ref="AL4018:AL4029" si="2646">AK4108</f>
        <v>1.4684633830000002</v>
      </c>
      <c r="AM4018" s="439">
        <f t="shared" ref="AM4018:AM4029" si="2647">AL4108</f>
        <v>1.3820831840000003</v>
      </c>
      <c r="AN4018" s="440">
        <f>AM4108</f>
        <v>1.2957029850000004</v>
      </c>
    </row>
    <row r="4019" spans="1:40" outlineLevel="2">
      <c r="A4019" s="882">
        <f>ROW()</f>
        <v>4019</v>
      </c>
      <c r="B4019" s="453"/>
      <c r="D4019" s="452" t="s">
        <v>301</v>
      </c>
      <c r="H4019" s="458"/>
      <c r="I4019" s="458"/>
      <c r="J4019" s="459"/>
      <c r="K4019" s="458"/>
      <c r="L4019" s="458"/>
      <c r="M4019" s="458"/>
      <c r="N4019" s="463"/>
      <c r="O4019" s="458"/>
      <c r="P4019" s="458"/>
      <c r="Q4019" s="458"/>
      <c r="R4019" s="458"/>
      <c r="S4019" s="458"/>
      <c r="T4019" s="459"/>
      <c r="U4019" s="439"/>
      <c r="V4019" s="439"/>
      <c r="W4019" s="439"/>
      <c r="X4019" s="439"/>
      <c r="Y4019" s="443"/>
      <c r="Z4019" s="439"/>
      <c r="AA4019" s="439"/>
      <c r="AB4019" s="439"/>
      <c r="AC4019" s="439"/>
      <c r="AD4019" s="439"/>
      <c r="AE4019" s="443"/>
      <c r="AF4019" s="439"/>
      <c r="AG4019" s="439"/>
      <c r="AH4019" s="439">
        <f t="shared" si="2643"/>
        <v>0</v>
      </c>
      <c r="AI4019" s="440">
        <f>AH4109</f>
        <v>0</v>
      </c>
      <c r="AJ4019" s="439">
        <f t="shared" si="2644"/>
        <v>0</v>
      </c>
      <c r="AK4019" s="439">
        <f t="shared" si="2645"/>
        <v>0</v>
      </c>
      <c r="AL4019" s="439">
        <f t="shared" si="2646"/>
        <v>0</v>
      </c>
      <c r="AM4019" s="439">
        <f t="shared" si="2647"/>
        <v>0</v>
      </c>
      <c r="AN4019" s="440">
        <f>AM4109</f>
        <v>0</v>
      </c>
    </row>
    <row r="4020" spans="1:40" outlineLevel="2">
      <c r="A4020" s="882">
        <f>ROW()</f>
        <v>4020</v>
      </c>
      <c r="B4020" s="453"/>
      <c r="D4020" s="452" t="s">
        <v>29</v>
      </c>
      <c r="H4020" s="458"/>
      <c r="I4020" s="458"/>
      <c r="J4020" s="459"/>
      <c r="K4020" s="458"/>
      <c r="L4020" s="458"/>
      <c r="M4020" s="458"/>
      <c r="N4020" s="463"/>
      <c r="O4020" s="458"/>
      <c r="P4020" s="458"/>
      <c r="Q4020" s="458"/>
      <c r="R4020" s="458"/>
      <c r="S4020" s="458"/>
      <c r="T4020" s="459"/>
      <c r="U4020" s="439"/>
      <c r="V4020" s="439"/>
      <c r="W4020" s="439"/>
      <c r="X4020" s="439"/>
      <c r="Y4020" s="443"/>
      <c r="Z4020" s="439"/>
      <c r="AA4020" s="439"/>
      <c r="AB4020" s="439"/>
      <c r="AC4020" s="439"/>
      <c r="AD4020" s="439"/>
      <c r="AE4020" s="443"/>
      <c r="AF4020" s="439"/>
      <c r="AG4020" s="439"/>
      <c r="AH4020" s="439">
        <f t="shared" si="2643"/>
        <v>0</v>
      </c>
      <c r="AI4020" s="440">
        <f t="shared" ref="AI4020:AI4028" si="2648">AH4110</f>
        <v>0</v>
      </c>
      <c r="AJ4020" s="439">
        <f t="shared" si="2644"/>
        <v>0</v>
      </c>
      <c r="AK4020" s="439">
        <f t="shared" si="2645"/>
        <v>0</v>
      </c>
      <c r="AL4020" s="439">
        <f t="shared" si="2646"/>
        <v>0</v>
      </c>
      <c r="AM4020" s="439">
        <f t="shared" si="2647"/>
        <v>0</v>
      </c>
      <c r="AN4020" s="440">
        <f t="shared" ref="AN4020:AN4028" si="2649">AM4110</f>
        <v>0</v>
      </c>
    </row>
    <row r="4021" spans="1:40" outlineLevel="2">
      <c r="A4021" s="882">
        <f>ROW()</f>
        <v>4021</v>
      </c>
      <c r="B4021" s="453"/>
      <c r="D4021" s="452" t="s">
        <v>30</v>
      </c>
      <c r="H4021" s="458"/>
      <c r="I4021" s="458"/>
      <c r="J4021" s="459"/>
      <c r="K4021" s="458"/>
      <c r="L4021" s="458"/>
      <c r="M4021" s="458"/>
      <c r="N4021" s="463"/>
      <c r="O4021" s="458"/>
      <c r="P4021" s="458"/>
      <c r="Q4021" s="458"/>
      <c r="R4021" s="458"/>
      <c r="S4021" s="458"/>
      <c r="T4021" s="459"/>
      <c r="U4021" s="439"/>
      <c r="V4021" s="439"/>
      <c r="W4021" s="439"/>
      <c r="X4021" s="439"/>
      <c r="Y4021" s="443"/>
      <c r="Z4021" s="439"/>
      <c r="AA4021" s="439"/>
      <c r="AB4021" s="439"/>
      <c r="AC4021" s="439"/>
      <c r="AD4021" s="439"/>
      <c r="AE4021" s="443"/>
      <c r="AF4021" s="439"/>
      <c r="AG4021" s="439"/>
      <c r="AH4021" s="439">
        <f t="shared" si="2643"/>
        <v>0</v>
      </c>
      <c r="AI4021" s="440">
        <f t="shared" si="2648"/>
        <v>37.218168420000005</v>
      </c>
      <c r="AJ4021" s="439">
        <f t="shared" si="2644"/>
        <v>35.357259999000007</v>
      </c>
      <c r="AK4021" s="439">
        <f t="shared" si="2645"/>
        <v>33.496351578000009</v>
      </c>
      <c r="AL4021" s="439">
        <f t="shared" si="2646"/>
        <v>31.635443157000008</v>
      </c>
      <c r="AM4021" s="439">
        <f t="shared" si="2647"/>
        <v>29.774534736000007</v>
      </c>
      <c r="AN4021" s="440">
        <f t="shared" si="2649"/>
        <v>27.913626315000005</v>
      </c>
    </row>
    <row r="4022" spans="1:40" outlineLevel="2">
      <c r="A4022" s="882">
        <f>ROW()</f>
        <v>4022</v>
      </c>
      <c r="B4022" s="453"/>
      <c r="D4022" s="452" t="s">
        <v>31</v>
      </c>
      <c r="H4022" s="458"/>
      <c r="I4022" s="458"/>
      <c r="J4022" s="459"/>
      <c r="K4022" s="458"/>
      <c r="L4022" s="458"/>
      <c r="M4022" s="458"/>
      <c r="N4022" s="463"/>
      <c r="O4022" s="458"/>
      <c r="P4022" s="458"/>
      <c r="Q4022" s="458"/>
      <c r="R4022" s="458"/>
      <c r="S4022" s="458"/>
      <c r="T4022" s="459"/>
      <c r="U4022" s="439"/>
      <c r="V4022" s="439"/>
      <c r="W4022" s="439"/>
      <c r="X4022" s="439"/>
      <c r="Y4022" s="443"/>
      <c r="Z4022" s="439"/>
      <c r="AA4022" s="439"/>
      <c r="AB4022" s="439"/>
      <c r="AC4022" s="439"/>
      <c r="AD4022" s="439"/>
      <c r="AE4022" s="443"/>
      <c r="AF4022" s="439"/>
      <c r="AG4022" s="439"/>
      <c r="AH4022" s="439">
        <f t="shared" si="2643"/>
        <v>0</v>
      </c>
      <c r="AI4022" s="440">
        <f t="shared" si="2648"/>
        <v>0</v>
      </c>
      <c r="AJ4022" s="439">
        <f t="shared" si="2644"/>
        <v>0</v>
      </c>
      <c r="AK4022" s="439">
        <f t="shared" si="2645"/>
        <v>0</v>
      </c>
      <c r="AL4022" s="439">
        <f t="shared" si="2646"/>
        <v>0</v>
      </c>
      <c r="AM4022" s="439">
        <f t="shared" si="2647"/>
        <v>0</v>
      </c>
      <c r="AN4022" s="440">
        <f t="shared" si="2649"/>
        <v>0</v>
      </c>
    </row>
    <row r="4023" spans="1:40" outlineLevel="2">
      <c r="A4023" s="882">
        <f>ROW()</f>
        <v>4023</v>
      </c>
      <c r="B4023" s="453"/>
      <c r="D4023" s="452" t="s">
        <v>32</v>
      </c>
      <c r="H4023" s="458"/>
      <c r="I4023" s="458"/>
      <c r="J4023" s="459"/>
      <c r="K4023" s="458"/>
      <c r="L4023" s="458"/>
      <c r="M4023" s="458"/>
      <c r="N4023" s="463"/>
      <c r="O4023" s="458"/>
      <c r="P4023" s="458"/>
      <c r="Q4023" s="458"/>
      <c r="R4023" s="458"/>
      <c r="S4023" s="458"/>
      <c r="T4023" s="459"/>
      <c r="U4023" s="439"/>
      <c r="V4023" s="439"/>
      <c r="W4023" s="439"/>
      <c r="X4023" s="439"/>
      <c r="Y4023" s="443"/>
      <c r="Z4023" s="439"/>
      <c r="AA4023" s="439"/>
      <c r="AB4023" s="439"/>
      <c r="AC4023" s="439"/>
      <c r="AD4023" s="439"/>
      <c r="AE4023" s="443"/>
      <c r="AF4023" s="439"/>
      <c r="AG4023" s="439"/>
      <c r="AH4023" s="439">
        <f t="shared" si="2643"/>
        <v>0</v>
      </c>
      <c r="AI4023" s="440">
        <f t="shared" si="2648"/>
        <v>1.5611166500000002</v>
      </c>
      <c r="AJ4023" s="439">
        <f t="shared" si="2644"/>
        <v>1.4830608175000002</v>
      </c>
      <c r="AK4023" s="439">
        <f t="shared" si="2645"/>
        <v>1.4050049850000002</v>
      </c>
      <c r="AL4023" s="439">
        <f t="shared" si="2646"/>
        <v>1.3269491525000001</v>
      </c>
      <c r="AM4023" s="439">
        <f t="shared" si="2647"/>
        <v>1.2488933200000001</v>
      </c>
      <c r="AN4023" s="440">
        <f t="shared" si="2649"/>
        <v>1.1708374875000001</v>
      </c>
    </row>
    <row r="4024" spans="1:40" outlineLevel="2">
      <c r="A4024" s="882">
        <f>ROW()</f>
        <v>4024</v>
      </c>
      <c r="B4024" s="453"/>
      <c r="D4024" s="452" t="s">
        <v>33</v>
      </c>
      <c r="H4024" s="458"/>
      <c r="I4024" s="458"/>
      <c r="J4024" s="459"/>
      <c r="K4024" s="458"/>
      <c r="L4024" s="458"/>
      <c r="M4024" s="458"/>
      <c r="N4024" s="463"/>
      <c r="O4024" s="458"/>
      <c r="P4024" s="458"/>
      <c r="Q4024" s="458"/>
      <c r="R4024" s="458"/>
      <c r="S4024" s="458"/>
      <c r="T4024" s="459"/>
      <c r="U4024" s="439"/>
      <c r="V4024" s="439"/>
      <c r="W4024" s="439"/>
      <c r="X4024" s="439"/>
      <c r="Y4024" s="443"/>
      <c r="Z4024" s="439"/>
      <c r="AA4024" s="439"/>
      <c r="AB4024" s="439"/>
      <c r="AC4024" s="439"/>
      <c r="AD4024" s="439"/>
      <c r="AE4024" s="443"/>
      <c r="AF4024" s="439"/>
      <c r="AG4024" s="439"/>
      <c r="AH4024" s="439">
        <f t="shared" si="2643"/>
        <v>0</v>
      </c>
      <c r="AI4024" s="440">
        <f t="shared" si="2648"/>
        <v>0.18305001999999998</v>
      </c>
      <c r="AJ4024" s="439">
        <f t="shared" si="2644"/>
        <v>0.17389751899999997</v>
      </c>
      <c r="AK4024" s="439">
        <f t="shared" si="2645"/>
        <v>0.16474501799999997</v>
      </c>
      <c r="AL4024" s="439">
        <f t="shared" si="2646"/>
        <v>0.15559251699999996</v>
      </c>
      <c r="AM4024" s="439">
        <f t="shared" si="2647"/>
        <v>0.14644001599999995</v>
      </c>
      <c r="AN4024" s="440">
        <f t="shared" si="2649"/>
        <v>0.13728751499999994</v>
      </c>
    </row>
    <row r="4025" spans="1:40" outlineLevel="2">
      <c r="A4025" s="882">
        <f>ROW()</f>
        <v>4025</v>
      </c>
      <c r="B4025" s="453"/>
      <c r="D4025" s="452" t="s">
        <v>27</v>
      </c>
      <c r="H4025" s="458"/>
      <c r="I4025" s="458"/>
      <c r="J4025" s="459"/>
      <c r="K4025" s="458"/>
      <c r="L4025" s="458"/>
      <c r="M4025" s="458"/>
      <c r="N4025" s="463"/>
      <c r="O4025" s="458"/>
      <c r="P4025" s="458"/>
      <c r="Q4025" s="458"/>
      <c r="R4025" s="458"/>
      <c r="S4025" s="458"/>
      <c r="T4025" s="459"/>
      <c r="U4025" s="439"/>
      <c r="V4025" s="439"/>
      <c r="W4025" s="439"/>
      <c r="X4025" s="439"/>
      <c r="Y4025" s="443"/>
      <c r="Z4025" s="439"/>
      <c r="AA4025" s="439"/>
      <c r="AB4025" s="439"/>
      <c r="AC4025" s="439"/>
      <c r="AD4025" s="439"/>
      <c r="AE4025" s="443"/>
      <c r="AF4025" s="439"/>
      <c r="AG4025" s="439"/>
      <c r="AH4025" s="439">
        <f t="shared" si="2643"/>
        <v>0</v>
      </c>
      <c r="AI4025" s="440">
        <f t="shared" si="2648"/>
        <v>0.66477575</v>
      </c>
      <c r="AJ4025" s="439">
        <f t="shared" si="2644"/>
        <v>0.64815635625000001</v>
      </c>
      <c r="AK4025" s="439">
        <f t="shared" si="2645"/>
        <v>0.63153696250000002</v>
      </c>
      <c r="AL4025" s="439">
        <f t="shared" si="2646"/>
        <v>0.61491756875000003</v>
      </c>
      <c r="AM4025" s="439">
        <f t="shared" si="2647"/>
        <v>0.59829817500000004</v>
      </c>
      <c r="AN4025" s="440">
        <f t="shared" si="2649"/>
        <v>0.58167878125000005</v>
      </c>
    </row>
    <row r="4026" spans="1:40" outlineLevel="2">
      <c r="A4026" s="882">
        <f>ROW()</f>
        <v>4026</v>
      </c>
      <c r="B4026" s="453"/>
      <c r="D4026" s="452" t="s">
        <v>34</v>
      </c>
      <c r="H4026" s="458"/>
      <c r="I4026" s="458"/>
      <c r="J4026" s="459"/>
      <c r="K4026" s="458"/>
      <c r="L4026" s="458"/>
      <c r="M4026" s="458"/>
      <c r="N4026" s="463"/>
      <c r="O4026" s="458"/>
      <c r="P4026" s="458"/>
      <c r="Q4026" s="458"/>
      <c r="R4026" s="458"/>
      <c r="S4026" s="458"/>
      <c r="T4026" s="459"/>
      <c r="U4026" s="439"/>
      <c r="V4026" s="439"/>
      <c r="W4026" s="439"/>
      <c r="X4026" s="439"/>
      <c r="Y4026" s="443"/>
      <c r="Z4026" s="439"/>
      <c r="AA4026" s="439"/>
      <c r="AB4026" s="439"/>
      <c r="AC4026" s="439"/>
      <c r="AD4026" s="439"/>
      <c r="AE4026" s="443"/>
      <c r="AF4026" s="439"/>
      <c r="AG4026" s="439"/>
      <c r="AH4026" s="439">
        <f t="shared" si="2643"/>
        <v>0</v>
      </c>
      <c r="AI4026" s="440">
        <f t="shared" si="2648"/>
        <v>29.912399499999825</v>
      </c>
      <c r="AJ4026" s="439">
        <f t="shared" si="2644"/>
        <v>27.918239533333171</v>
      </c>
      <c r="AK4026" s="439">
        <f t="shared" si="2645"/>
        <v>25.924079566666517</v>
      </c>
      <c r="AL4026" s="439">
        <f t="shared" si="2646"/>
        <v>23.929919599999863</v>
      </c>
      <c r="AM4026" s="439">
        <f t="shared" si="2647"/>
        <v>21.935759633333209</v>
      </c>
      <c r="AN4026" s="440">
        <f t="shared" si="2649"/>
        <v>19.941599666666555</v>
      </c>
    </row>
    <row r="4027" spans="1:40" outlineLevel="2">
      <c r="A4027" s="882">
        <f>ROW()</f>
        <v>4027</v>
      </c>
      <c r="B4027" s="453"/>
      <c r="D4027" s="452" t="s">
        <v>35</v>
      </c>
      <c r="H4027" s="458"/>
      <c r="I4027" s="458"/>
      <c r="J4027" s="459"/>
      <c r="K4027" s="458"/>
      <c r="L4027" s="458"/>
      <c r="M4027" s="458"/>
      <c r="N4027" s="463"/>
      <c r="O4027" s="458"/>
      <c r="P4027" s="458"/>
      <c r="Q4027" s="458"/>
      <c r="R4027" s="458"/>
      <c r="S4027" s="458"/>
      <c r="T4027" s="459"/>
      <c r="U4027" s="439"/>
      <c r="V4027" s="439"/>
      <c r="W4027" s="439"/>
      <c r="X4027" s="439"/>
      <c r="Y4027" s="443"/>
      <c r="Z4027" s="439"/>
      <c r="AA4027" s="439"/>
      <c r="AB4027" s="439"/>
      <c r="AC4027" s="439"/>
      <c r="AD4027" s="439"/>
      <c r="AE4027" s="443"/>
      <c r="AF4027" s="439"/>
      <c r="AG4027" s="439"/>
      <c r="AH4027" s="439">
        <f t="shared" si="2643"/>
        <v>0</v>
      </c>
      <c r="AI4027" s="440">
        <f t="shared" si="2648"/>
        <v>0.64514057639557254</v>
      </c>
      <c r="AJ4027" s="439">
        <f t="shared" si="2644"/>
        <v>0.58062651875601534</v>
      </c>
      <c r="AK4027" s="439">
        <f t="shared" si="2645"/>
        <v>0.51611246111645803</v>
      </c>
      <c r="AL4027" s="439">
        <f t="shared" si="2646"/>
        <v>0.45159840347690078</v>
      </c>
      <c r="AM4027" s="439">
        <f t="shared" si="2647"/>
        <v>0.38708434583734352</v>
      </c>
      <c r="AN4027" s="440">
        <f t="shared" si="2649"/>
        <v>0.32257028819778627</v>
      </c>
    </row>
    <row r="4028" spans="1:40" outlineLevel="2">
      <c r="A4028" s="882">
        <f>ROW()</f>
        <v>4028</v>
      </c>
      <c r="B4028" s="453"/>
      <c r="D4028" s="452" t="s">
        <v>302</v>
      </c>
      <c r="H4028" s="458"/>
      <c r="I4028" s="458"/>
      <c r="J4028" s="459"/>
      <c r="K4028" s="458"/>
      <c r="L4028" s="458"/>
      <c r="M4028" s="458"/>
      <c r="N4028" s="463"/>
      <c r="O4028" s="458"/>
      <c r="P4028" s="458"/>
      <c r="Q4028" s="458"/>
      <c r="R4028" s="458"/>
      <c r="S4028" s="458"/>
      <c r="T4028" s="459"/>
      <c r="U4028" s="439"/>
      <c r="V4028" s="439"/>
      <c r="W4028" s="439"/>
      <c r="X4028" s="439"/>
      <c r="Y4028" s="443"/>
      <c r="Z4028" s="439"/>
      <c r="AA4028" s="439"/>
      <c r="AB4028" s="439"/>
      <c r="AC4028" s="439"/>
      <c r="AD4028" s="439"/>
      <c r="AE4028" s="443"/>
      <c r="AF4028" s="439"/>
      <c r="AG4028" s="439"/>
      <c r="AH4028" s="439">
        <f t="shared" si="2643"/>
        <v>0</v>
      </c>
      <c r="AI4028" s="440">
        <f t="shared" si="2648"/>
        <v>1.1677754864977796</v>
      </c>
      <c r="AJ4028" s="439">
        <f t="shared" si="2644"/>
        <v>1.0509979378480017</v>
      </c>
      <c r="AK4028" s="439">
        <f t="shared" si="2645"/>
        <v>0.9342203891982237</v>
      </c>
      <c r="AL4028" s="439">
        <f t="shared" si="2646"/>
        <v>0.81744284054844574</v>
      </c>
      <c r="AM4028" s="439">
        <f t="shared" si="2647"/>
        <v>0.70066529189866777</v>
      </c>
      <c r="AN4028" s="440">
        <f t="shared" si="2649"/>
        <v>0.58388774324888981</v>
      </c>
    </row>
    <row r="4029" spans="1:40" outlineLevel="2">
      <c r="A4029" s="882">
        <f>ROW()</f>
        <v>4029</v>
      </c>
      <c r="B4029" s="453"/>
      <c r="D4029" s="452" t="s">
        <v>36</v>
      </c>
      <c r="H4029" s="458"/>
      <c r="I4029" s="458"/>
      <c r="J4029" s="459"/>
      <c r="K4029" s="458"/>
      <c r="L4029" s="458"/>
      <c r="M4029" s="458"/>
      <c r="N4029" s="463"/>
      <c r="O4029" s="458"/>
      <c r="P4029" s="458"/>
      <c r="Q4029" s="458"/>
      <c r="R4029" s="458"/>
      <c r="S4029" s="458"/>
      <c r="T4029" s="459"/>
      <c r="U4029" s="439"/>
      <c r="V4029" s="439"/>
      <c r="W4029" s="439"/>
      <c r="X4029" s="439"/>
      <c r="Y4029" s="443"/>
      <c r="Z4029" s="439"/>
      <c r="AA4029" s="439"/>
      <c r="AB4029" s="439"/>
      <c r="AC4029" s="439"/>
      <c r="AD4029" s="439"/>
      <c r="AE4029" s="443"/>
      <c r="AF4029" s="439"/>
      <c r="AG4029" s="439"/>
      <c r="AH4029" s="439">
        <f t="shared" si="2643"/>
        <v>0</v>
      </c>
      <c r="AI4029" s="440">
        <f>AH4119</f>
        <v>7.3258309018537133</v>
      </c>
      <c r="AJ4029" s="439">
        <f t="shared" si="2644"/>
        <v>5.860664721482971</v>
      </c>
      <c r="AK4029" s="439">
        <f t="shared" si="2645"/>
        <v>4.3954985411122287</v>
      </c>
      <c r="AL4029" s="439">
        <f t="shared" si="2646"/>
        <v>2.9303323607414855</v>
      </c>
      <c r="AM4029" s="439">
        <f t="shared" si="2647"/>
        <v>1.4651661803707428</v>
      </c>
      <c r="AN4029" s="440">
        <f>AM4119</f>
        <v>0</v>
      </c>
    </row>
    <row r="4030" spans="1:40" outlineLevel="2">
      <c r="A4030" s="882">
        <f>ROW()</f>
        <v>4030</v>
      </c>
      <c r="B4030" s="453"/>
      <c r="D4030" s="452" t="s">
        <v>583</v>
      </c>
      <c r="H4030" s="458"/>
      <c r="I4030" s="458"/>
      <c r="J4030" s="459"/>
      <c r="K4030" s="458"/>
      <c r="L4030" s="458"/>
      <c r="M4030" s="458"/>
      <c r="N4030" s="463"/>
      <c r="O4030" s="458"/>
      <c r="P4030" s="458"/>
      <c r="Q4030" s="458"/>
      <c r="R4030" s="458"/>
      <c r="S4030" s="458"/>
      <c r="T4030" s="459"/>
      <c r="U4030" s="439"/>
      <c r="V4030" s="439"/>
      <c r="W4030" s="439"/>
      <c r="X4030" s="439"/>
      <c r="Y4030" s="443"/>
      <c r="Z4030" s="439"/>
      <c r="AA4030" s="439"/>
      <c r="AB4030" s="439"/>
      <c r="AC4030" s="439"/>
      <c r="AD4030" s="439"/>
      <c r="AE4030" s="443"/>
      <c r="AF4030" s="439"/>
      <c r="AG4030" s="439"/>
      <c r="AH4030" s="439">
        <f t="shared" ref="AH4030:AI4033" si="2650">AG4120</f>
        <v>0</v>
      </c>
      <c r="AI4030" s="440">
        <f t="shared" si="2650"/>
        <v>0.73733143999999984</v>
      </c>
      <c r="AJ4030" s="439">
        <f t="shared" ref="AJ4030:AM4033" si="2651">AI4120</f>
        <v>0.66359829599999987</v>
      </c>
      <c r="AK4030" s="439">
        <f t="shared" si="2651"/>
        <v>0.58986515199999989</v>
      </c>
      <c r="AL4030" s="439">
        <f t="shared" si="2651"/>
        <v>0.51613200799999992</v>
      </c>
      <c r="AM4030" s="439">
        <f t="shared" si="2651"/>
        <v>0.44239886399999995</v>
      </c>
      <c r="AN4030" s="440">
        <f t="shared" ref="AN4030:AN4033" si="2652">AM4120</f>
        <v>0.36866571999999997</v>
      </c>
    </row>
    <row r="4031" spans="1:40" outlineLevel="2">
      <c r="A4031" s="882">
        <f>ROW()</f>
        <v>4031</v>
      </c>
      <c r="B4031" s="453"/>
      <c r="D4031" s="452" t="s">
        <v>81</v>
      </c>
      <c r="H4031" s="458"/>
      <c r="I4031" s="458"/>
      <c r="J4031" s="459"/>
      <c r="K4031" s="458"/>
      <c r="L4031" s="458"/>
      <c r="M4031" s="458"/>
      <c r="N4031" s="463"/>
      <c r="O4031" s="458"/>
      <c r="P4031" s="458"/>
      <c r="Q4031" s="458"/>
      <c r="R4031" s="458"/>
      <c r="S4031" s="458"/>
      <c r="T4031" s="459"/>
      <c r="U4031" s="439"/>
      <c r="V4031" s="439"/>
      <c r="W4031" s="439"/>
      <c r="X4031" s="439"/>
      <c r="Y4031" s="443"/>
      <c r="Z4031" s="439"/>
      <c r="AA4031" s="439"/>
      <c r="AB4031" s="439"/>
      <c r="AC4031" s="439"/>
      <c r="AD4031" s="439"/>
      <c r="AE4031" s="443"/>
      <c r="AF4031" s="439"/>
      <c r="AG4031" s="439"/>
      <c r="AH4031" s="439">
        <f t="shared" si="2650"/>
        <v>0</v>
      </c>
      <c r="AI4031" s="440">
        <f t="shared" si="2650"/>
        <v>0</v>
      </c>
      <c r="AJ4031" s="439">
        <f t="shared" si="2651"/>
        <v>0</v>
      </c>
      <c r="AK4031" s="439">
        <f t="shared" si="2651"/>
        <v>0</v>
      </c>
      <c r="AL4031" s="439">
        <f t="shared" si="2651"/>
        <v>0</v>
      </c>
      <c r="AM4031" s="439">
        <f t="shared" si="2651"/>
        <v>0</v>
      </c>
      <c r="AN4031" s="440">
        <f t="shared" si="2652"/>
        <v>0</v>
      </c>
    </row>
    <row r="4032" spans="1:40" outlineLevel="2">
      <c r="A4032" s="882">
        <f>ROW()</f>
        <v>4032</v>
      </c>
      <c r="B4032" s="453"/>
      <c r="D4032" s="452" t="s">
        <v>28</v>
      </c>
      <c r="H4032" s="458"/>
      <c r="I4032" s="458"/>
      <c r="J4032" s="459"/>
      <c r="K4032" s="458"/>
      <c r="L4032" s="458"/>
      <c r="M4032" s="458"/>
      <c r="N4032" s="463"/>
      <c r="O4032" s="458"/>
      <c r="P4032" s="458"/>
      <c r="Q4032" s="458"/>
      <c r="R4032" s="458"/>
      <c r="S4032" s="458"/>
      <c r="T4032" s="459"/>
      <c r="U4032" s="439"/>
      <c r="V4032" s="439"/>
      <c r="W4032" s="439"/>
      <c r="X4032" s="439"/>
      <c r="Y4032" s="443"/>
      <c r="Z4032" s="439"/>
      <c r="AA4032" s="439"/>
      <c r="AB4032" s="439"/>
      <c r="AC4032" s="439"/>
      <c r="AD4032" s="439"/>
      <c r="AE4032" s="443"/>
      <c r="AF4032" s="439"/>
      <c r="AG4032" s="439"/>
      <c r="AH4032" s="439">
        <f t="shared" si="2650"/>
        <v>0</v>
      </c>
      <c r="AI4032" s="440">
        <f t="shared" si="2650"/>
        <v>0</v>
      </c>
      <c r="AJ4032" s="439">
        <f t="shared" si="2651"/>
        <v>0</v>
      </c>
      <c r="AK4032" s="439">
        <f t="shared" si="2651"/>
        <v>0</v>
      </c>
      <c r="AL4032" s="439">
        <f t="shared" si="2651"/>
        <v>0</v>
      </c>
      <c r="AM4032" s="439">
        <f t="shared" si="2651"/>
        <v>0</v>
      </c>
      <c r="AN4032" s="440">
        <f t="shared" si="2652"/>
        <v>0</v>
      </c>
    </row>
    <row r="4033" spans="1:40" outlineLevel="2">
      <c r="A4033" s="882">
        <f>ROW()</f>
        <v>4033</v>
      </c>
      <c r="B4033" s="453"/>
      <c r="D4033" s="456" t="s">
        <v>443</v>
      </c>
      <c r="E4033" s="456"/>
      <c r="F4033" s="456"/>
      <c r="G4033" s="456"/>
      <c r="H4033" s="460"/>
      <c r="I4033" s="460"/>
      <c r="J4033" s="461"/>
      <c r="K4033" s="460"/>
      <c r="L4033" s="460"/>
      <c r="M4033" s="460"/>
      <c r="N4033" s="465"/>
      <c r="O4033" s="460"/>
      <c r="P4033" s="460"/>
      <c r="Q4033" s="460"/>
      <c r="R4033" s="460"/>
      <c r="S4033" s="460"/>
      <c r="T4033" s="461"/>
      <c r="U4033" s="441"/>
      <c r="V4033" s="441"/>
      <c r="W4033" s="441"/>
      <c r="X4033" s="441"/>
      <c r="Y4033" s="462"/>
      <c r="Z4033" s="441"/>
      <c r="AA4033" s="441"/>
      <c r="AB4033" s="441"/>
      <c r="AC4033" s="441"/>
      <c r="AD4033" s="441"/>
      <c r="AE4033" s="462"/>
      <c r="AF4033" s="441"/>
      <c r="AG4033" s="441"/>
      <c r="AH4033" s="441">
        <f t="shared" si="2650"/>
        <v>0</v>
      </c>
      <c r="AI4033" s="442">
        <f t="shared" si="2650"/>
        <v>0</v>
      </c>
      <c r="AJ4033" s="441">
        <f t="shared" si="2651"/>
        <v>0</v>
      </c>
      <c r="AK4033" s="441">
        <f t="shared" si="2651"/>
        <v>0</v>
      </c>
      <c r="AL4033" s="441">
        <f t="shared" si="2651"/>
        <v>0</v>
      </c>
      <c r="AM4033" s="441">
        <f t="shared" si="2651"/>
        <v>0</v>
      </c>
      <c r="AN4033" s="442">
        <f t="shared" si="2652"/>
        <v>0</v>
      </c>
    </row>
    <row r="4034" spans="1:40" outlineLevel="2">
      <c r="A4034" s="882">
        <f>ROW()</f>
        <v>4034</v>
      </c>
      <c r="B4034" s="453"/>
      <c r="D4034" s="452" t="s">
        <v>24</v>
      </c>
      <c r="H4034" s="458"/>
      <c r="I4034" s="458"/>
      <c r="J4034" s="459"/>
      <c r="K4034" s="458"/>
      <c r="L4034" s="458"/>
      <c r="M4034" s="458"/>
      <c r="N4034" s="463"/>
      <c r="O4034" s="458"/>
      <c r="P4034" s="458"/>
      <c r="Q4034" s="458"/>
      <c r="R4034" s="458"/>
      <c r="S4034" s="458"/>
      <c r="T4034" s="459"/>
      <c r="U4034" s="439"/>
      <c r="V4034" s="439"/>
      <c r="W4034" s="439"/>
      <c r="X4034" s="439"/>
      <c r="Y4034" s="443"/>
      <c r="Z4034" s="439"/>
      <c r="AA4034" s="439"/>
      <c r="AB4034" s="439"/>
      <c r="AC4034" s="439"/>
      <c r="AD4034" s="439"/>
      <c r="AE4034" s="443"/>
      <c r="AF4034" s="439"/>
      <c r="AG4034" s="439"/>
      <c r="AH4034" s="439">
        <f t="shared" ref="AH4034:AN4034" si="2653">SUM(AH4018:AH4033)</f>
        <v>0</v>
      </c>
      <c r="AI4034" s="440">
        <f t="shared" si="2653"/>
        <v>81.143192724746896</v>
      </c>
      <c r="AJ4034" s="439">
        <f t="shared" si="2653"/>
        <v>75.37772548017017</v>
      </c>
      <c r="AK4034" s="439">
        <f t="shared" si="2653"/>
        <v>69.61225823559343</v>
      </c>
      <c r="AL4034" s="439">
        <f t="shared" si="2653"/>
        <v>63.846790991016711</v>
      </c>
      <c r="AM4034" s="439">
        <f t="shared" si="2653"/>
        <v>58.081323746439963</v>
      </c>
      <c r="AN4034" s="440">
        <f t="shared" si="2653"/>
        <v>52.315856501863244</v>
      </c>
    </row>
    <row r="4035" spans="1:40" outlineLevel="1">
      <c r="A4035" s="732" t="s">
        <v>59</v>
      </c>
      <c r="B4035" s="733"/>
      <c r="C4035" s="881"/>
      <c r="D4035" s="733"/>
      <c r="E4035" s="733"/>
      <c r="F4035" s="733"/>
      <c r="G4035" s="730"/>
      <c r="H4035" s="733"/>
      <c r="I4035" s="730"/>
      <c r="J4035" s="729"/>
      <c r="K4035" s="730"/>
      <c r="L4035" s="730"/>
      <c r="M4035" s="730"/>
      <c r="N4035" s="731"/>
      <c r="O4035" s="730"/>
      <c r="P4035" s="730"/>
      <c r="Q4035" s="730"/>
      <c r="R4035" s="730"/>
      <c r="S4035" s="730"/>
      <c r="T4035" s="729"/>
      <c r="U4035" s="730"/>
      <c r="V4035" s="730"/>
      <c r="W4035" s="730"/>
      <c r="X4035" s="730"/>
      <c r="Y4035" s="729"/>
      <c r="Z4035" s="730"/>
      <c r="AA4035" s="730"/>
      <c r="AB4035" s="730"/>
      <c r="AC4035" s="730"/>
      <c r="AD4035" s="730"/>
      <c r="AE4035" s="729"/>
      <c r="AF4035" s="730"/>
      <c r="AG4035" s="730"/>
      <c r="AH4035" s="730"/>
      <c r="AI4035" s="731"/>
      <c r="AJ4035" s="730"/>
      <c r="AK4035" s="730"/>
      <c r="AL4035" s="730"/>
      <c r="AM4035" s="730"/>
      <c r="AN4035" s="731"/>
    </row>
    <row r="4036" spans="1:40" outlineLevel="2">
      <c r="A4036" s="882">
        <f>ROW()</f>
        <v>4036</v>
      </c>
      <c r="B4036" s="453"/>
      <c r="D4036" s="452" t="s">
        <v>300</v>
      </c>
      <c r="H4036" s="458"/>
      <c r="I4036" s="458"/>
      <c r="J4036" s="443"/>
      <c r="K4036" s="439"/>
      <c r="L4036" s="439"/>
      <c r="M4036" s="439"/>
      <c r="N4036" s="440"/>
      <c r="O4036" s="439"/>
      <c r="P4036" s="439"/>
      <c r="Q4036" s="439"/>
      <c r="R4036" s="439"/>
      <c r="S4036" s="439"/>
      <c r="T4036" s="443"/>
      <c r="U4036" s="439"/>
      <c r="V4036" s="439"/>
      <c r="W4036" s="439"/>
      <c r="X4036" s="157"/>
      <c r="Y4036" s="443"/>
      <c r="Z4036" s="439"/>
      <c r="AA4036" s="157"/>
      <c r="AB4036" s="157"/>
      <c r="AC4036" s="157"/>
      <c r="AD4036" s="27"/>
      <c r="AE4036" s="443"/>
      <c r="AF4036" s="157"/>
      <c r="AG4036" s="157"/>
      <c r="AH4036" s="439">
        <f>AH$660</f>
        <v>1.72760398</v>
      </c>
      <c r="AI4036" s="313"/>
      <c r="AJ4036" s="157"/>
      <c r="AK4036" s="157"/>
      <c r="AL4036" s="157"/>
      <c r="AM4036" s="157"/>
      <c r="AN4036" s="313"/>
    </row>
    <row r="4037" spans="1:40" outlineLevel="2">
      <c r="A4037" s="882">
        <f>ROW()</f>
        <v>4037</v>
      </c>
      <c r="B4037" s="453"/>
      <c r="D4037" s="452" t="s">
        <v>301</v>
      </c>
      <c r="H4037" s="458"/>
      <c r="I4037" s="458"/>
      <c r="J4037" s="443"/>
      <c r="K4037" s="439"/>
      <c r="L4037" s="439"/>
      <c r="M4037" s="439"/>
      <c r="N4037" s="440"/>
      <c r="O4037" s="439"/>
      <c r="P4037" s="439"/>
      <c r="Q4037" s="439"/>
      <c r="R4037" s="439"/>
      <c r="S4037" s="439"/>
      <c r="T4037" s="443"/>
      <c r="U4037" s="439"/>
      <c r="V4037" s="439"/>
      <c r="W4037" s="439"/>
      <c r="X4037" s="157"/>
      <c r="Y4037" s="443"/>
      <c r="Z4037" s="439"/>
      <c r="AA4037" s="157"/>
      <c r="AB4037" s="157"/>
      <c r="AC4037" s="157"/>
      <c r="AD4037" s="27"/>
      <c r="AE4037" s="443"/>
      <c r="AF4037" s="157"/>
      <c r="AG4037" s="157"/>
      <c r="AH4037" s="439">
        <f>AH$661</f>
        <v>0</v>
      </c>
      <c r="AI4037" s="313"/>
      <c r="AJ4037" s="157"/>
      <c r="AK4037" s="157"/>
      <c r="AL4037" s="157"/>
      <c r="AM4037" s="157"/>
      <c r="AN4037" s="313"/>
    </row>
    <row r="4038" spans="1:40" outlineLevel="2">
      <c r="A4038" s="882">
        <f>ROW()</f>
        <v>4038</v>
      </c>
      <c r="B4038" s="453"/>
      <c r="D4038" s="452" t="s">
        <v>29</v>
      </c>
      <c r="H4038" s="458"/>
      <c r="I4038" s="458"/>
      <c r="J4038" s="443"/>
      <c r="K4038" s="439"/>
      <c r="L4038" s="439"/>
      <c r="M4038" s="439"/>
      <c r="N4038" s="440"/>
      <c r="O4038" s="439"/>
      <c r="P4038" s="439"/>
      <c r="Q4038" s="439"/>
      <c r="R4038" s="439"/>
      <c r="S4038" s="439"/>
      <c r="T4038" s="443"/>
      <c r="U4038" s="439"/>
      <c r="V4038" s="439"/>
      <c r="W4038" s="439"/>
      <c r="X4038" s="157"/>
      <c r="Y4038" s="443"/>
      <c r="Z4038" s="439"/>
      <c r="AA4038" s="157"/>
      <c r="AB4038" s="157"/>
      <c r="AC4038" s="157"/>
      <c r="AD4038" s="27"/>
      <c r="AE4038" s="443"/>
      <c r="AF4038" s="157"/>
      <c r="AG4038" s="157"/>
      <c r="AH4038" s="439">
        <f>AH$662</f>
        <v>0</v>
      </c>
      <c r="AI4038" s="313"/>
      <c r="AJ4038" s="157"/>
      <c r="AK4038" s="157"/>
      <c r="AL4038" s="157"/>
      <c r="AM4038" s="157"/>
      <c r="AN4038" s="313"/>
    </row>
    <row r="4039" spans="1:40" outlineLevel="2">
      <c r="A4039" s="882">
        <f>ROW()</f>
        <v>4039</v>
      </c>
      <c r="B4039" s="453"/>
      <c r="D4039" s="452" t="s">
        <v>30</v>
      </c>
      <c r="H4039" s="458"/>
      <c r="I4039" s="458"/>
      <c r="J4039" s="443"/>
      <c r="K4039" s="439"/>
      <c r="L4039" s="439"/>
      <c r="M4039" s="439"/>
      <c r="N4039" s="440"/>
      <c r="O4039" s="439"/>
      <c r="P4039" s="439"/>
      <c r="Q4039" s="439"/>
      <c r="R4039" s="439"/>
      <c r="S4039" s="439"/>
      <c r="T4039" s="443"/>
      <c r="U4039" s="439"/>
      <c r="V4039" s="439"/>
      <c r="W4039" s="439"/>
      <c r="X4039" s="157"/>
      <c r="Y4039" s="443"/>
      <c r="Z4039" s="439"/>
      <c r="AA4039" s="157"/>
      <c r="AB4039" s="157"/>
      <c r="AC4039" s="157"/>
      <c r="AD4039" s="27"/>
      <c r="AE4039" s="443"/>
      <c r="AF4039" s="157"/>
      <c r="AG4039" s="157"/>
      <c r="AH4039" s="439">
        <f>AH$663</f>
        <v>37.218168420000005</v>
      </c>
      <c r="AI4039" s="313"/>
      <c r="AJ4039" s="157"/>
      <c r="AK4039" s="157"/>
      <c r="AL4039" s="157"/>
      <c r="AM4039" s="157"/>
      <c r="AN4039" s="313"/>
    </row>
    <row r="4040" spans="1:40" outlineLevel="2">
      <c r="A4040" s="882">
        <f>ROW()</f>
        <v>4040</v>
      </c>
      <c r="B4040" s="453"/>
      <c r="D4040" s="452" t="s">
        <v>31</v>
      </c>
      <c r="H4040" s="458"/>
      <c r="I4040" s="458"/>
      <c r="J4040" s="443"/>
      <c r="K4040" s="439"/>
      <c r="L4040" s="439"/>
      <c r="M4040" s="439"/>
      <c r="N4040" s="440"/>
      <c r="O4040" s="439"/>
      <c r="P4040" s="439"/>
      <c r="Q4040" s="439"/>
      <c r="R4040" s="439"/>
      <c r="S4040" s="439"/>
      <c r="T4040" s="443"/>
      <c r="U4040" s="439"/>
      <c r="V4040" s="439"/>
      <c r="W4040" s="439"/>
      <c r="X4040" s="157"/>
      <c r="Y4040" s="443"/>
      <c r="Z4040" s="439"/>
      <c r="AA4040" s="157"/>
      <c r="AB4040" s="157"/>
      <c r="AC4040" s="157"/>
      <c r="AD4040" s="27"/>
      <c r="AE4040" s="443"/>
      <c r="AF4040" s="157"/>
      <c r="AG4040" s="157"/>
      <c r="AH4040" s="439">
        <f>AH$664</f>
        <v>0</v>
      </c>
      <c r="AI4040" s="313"/>
      <c r="AJ4040" s="157"/>
      <c r="AK4040" s="157"/>
      <c r="AL4040" s="157"/>
      <c r="AM4040" s="157"/>
      <c r="AN4040" s="313"/>
    </row>
    <row r="4041" spans="1:40" outlineLevel="2">
      <c r="A4041" s="882">
        <f>ROW()</f>
        <v>4041</v>
      </c>
      <c r="B4041" s="453"/>
      <c r="D4041" s="452" t="s">
        <v>32</v>
      </c>
      <c r="H4041" s="458"/>
      <c r="I4041" s="458"/>
      <c r="J4041" s="443"/>
      <c r="K4041" s="439"/>
      <c r="L4041" s="439"/>
      <c r="M4041" s="439"/>
      <c r="N4041" s="440"/>
      <c r="O4041" s="439"/>
      <c r="P4041" s="439"/>
      <c r="Q4041" s="439"/>
      <c r="R4041" s="439"/>
      <c r="S4041" s="439"/>
      <c r="T4041" s="443"/>
      <c r="U4041" s="439"/>
      <c r="V4041" s="439"/>
      <c r="W4041" s="439"/>
      <c r="X4041" s="157"/>
      <c r="Y4041" s="443"/>
      <c r="Z4041" s="439"/>
      <c r="AA4041" s="157"/>
      <c r="AB4041" s="157"/>
      <c r="AC4041" s="157"/>
      <c r="AD4041" s="27"/>
      <c r="AE4041" s="443"/>
      <c r="AF4041" s="157"/>
      <c r="AG4041" s="157"/>
      <c r="AH4041" s="439">
        <f>AH$665</f>
        <v>1.5611166500000002</v>
      </c>
      <c r="AI4041" s="313"/>
      <c r="AJ4041" s="157"/>
      <c r="AK4041" s="157"/>
      <c r="AL4041" s="157"/>
      <c r="AM4041" s="157"/>
      <c r="AN4041" s="313"/>
    </row>
    <row r="4042" spans="1:40" outlineLevel="2">
      <c r="A4042" s="882">
        <f>ROW()</f>
        <v>4042</v>
      </c>
      <c r="B4042" s="453"/>
      <c r="D4042" s="452" t="s">
        <v>33</v>
      </c>
      <c r="H4042" s="458"/>
      <c r="I4042" s="458"/>
      <c r="J4042" s="443"/>
      <c r="K4042" s="439"/>
      <c r="L4042" s="439"/>
      <c r="M4042" s="439"/>
      <c r="N4042" s="440"/>
      <c r="O4042" s="439"/>
      <c r="P4042" s="439"/>
      <c r="Q4042" s="439"/>
      <c r="R4042" s="439"/>
      <c r="S4042" s="439"/>
      <c r="T4042" s="443"/>
      <c r="U4042" s="439"/>
      <c r="V4042" s="439"/>
      <c r="W4042" s="439"/>
      <c r="X4042" s="157"/>
      <c r="Y4042" s="443"/>
      <c r="Z4042" s="439"/>
      <c r="AA4042" s="157"/>
      <c r="AB4042" s="157"/>
      <c r="AC4042" s="157"/>
      <c r="AD4042" s="27"/>
      <c r="AE4042" s="443"/>
      <c r="AF4042" s="157"/>
      <c r="AG4042" s="157"/>
      <c r="AH4042" s="439">
        <f>AH$666</f>
        <v>0.18305001999999998</v>
      </c>
      <c r="AI4042" s="313"/>
      <c r="AJ4042" s="157"/>
      <c r="AK4042" s="157"/>
      <c r="AL4042" s="157"/>
      <c r="AM4042" s="157"/>
      <c r="AN4042" s="313"/>
    </row>
    <row r="4043" spans="1:40" outlineLevel="2">
      <c r="A4043" s="882">
        <f>ROW()</f>
        <v>4043</v>
      </c>
      <c r="B4043" s="453"/>
      <c r="D4043" s="452" t="s">
        <v>27</v>
      </c>
      <c r="H4043" s="458"/>
      <c r="I4043" s="458"/>
      <c r="J4043" s="443"/>
      <c r="K4043" s="439"/>
      <c r="L4043" s="439"/>
      <c r="M4043" s="439"/>
      <c r="N4043" s="440"/>
      <c r="O4043" s="439"/>
      <c r="P4043" s="439"/>
      <c r="Q4043" s="439"/>
      <c r="R4043" s="439"/>
      <c r="S4043" s="439"/>
      <c r="T4043" s="443"/>
      <c r="U4043" s="439"/>
      <c r="V4043" s="439"/>
      <c r="W4043" s="439"/>
      <c r="X4043" s="157"/>
      <c r="Y4043" s="443"/>
      <c r="Z4043" s="439"/>
      <c r="AA4043" s="157"/>
      <c r="AB4043" s="157"/>
      <c r="AC4043" s="157"/>
      <c r="AD4043" s="27"/>
      <c r="AE4043" s="443"/>
      <c r="AF4043" s="157"/>
      <c r="AG4043" s="157"/>
      <c r="AH4043" s="439">
        <f>AH$667</f>
        <v>0.66477575</v>
      </c>
      <c r="AI4043" s="313"/>
      <c r="AJ4043" s="157"/>
      <c r="AK4043" s="157"/>
      <c r="AL4043" s="157"/>
      <c r="AM4043" s="157"/>
      <c r="AN4043" s="313"/>
    </row>
    <row r="4044" spans="1:40" outlineLevel="2">
      <c r="A4044" s="882">
        <f>ROW()</f>
        <v>4044</v>
      </c>
      <c r="B4044" s="453"/>
      <c r="D4044" s="452" t="s">
        <v>34</v>
      </c>
      <c r="H4044" s="458"/>
      <c r="I4044" s="458"/>
      <c r="J4044" s="443"/>
      <c r="K4044" s="439"/>
      <c r="L4044" s="439"/>
      <c r="M4044" s="439"/>
      <c r="N4044" s="440"/>
      <c r="O4044" s="439"/>
      <c r="P4044" s="439"/>
      <c r="Q4044" s="439"/>
      <c r="R4044" s="439"/>
      <c r="S4044" s="439"/>
      <c r="T4044" s="443"/>
      <c r="U4044" s="439"/>
      <c r="V4044" s="439"/>
      <c r="W4044" s="439"/>
      <c r="X4044" s="157"/>
      <c r="Y4044" s="443"/>
      <c r="Z4044" s="439"/>
      <c r="AA4044" s="157"/>
      <c r="AB4044" s="157"/>
      <c r="AC4044" s="157"/>
      <c r="AD4044" s="27"/>
      <c r="AE4044" s="443"/>
      <c r="AF4044" s="157"/>
      <c r="AG4044" s="157"/>
      <c r="AH4044" s="439">
        <f>AH$668</f>
        <v>29.912399499999825</v>
      </c>
      <c r="AI4044" s="313"/>
      <c r="AJ4044" s="157"/>
      <c r="AK4044" s="157"/>
      <c r="AL4044" s="157"/>
      <c r="AM4044" s="157"/>
      <c r="AN4044" s="313"/>
    </row>
    <row r="4045" spans="1:40" outlineLevel="2">
      <c r="A4045" s="882">
        <f>ROW()</f>
        <v>4045</v>
      </c>
      <c r="B4045" s="453"/>
      <c r="D4045" s="452" t="s">
        <v>35</v>
      </c>
      <c r="H4045" s="458"/>
      <c r="I4045" s="458"/>
      <c r="J4045" s="443"/>
      <c r="K4045" s="439"/>
      <c r="L4045" s="439"/>
      <c r="M4045" s="439"/>
      <c r="N4045" s="440"/>
      <c r="O4045" s="439"/>
      <c r="P4045" s="439"/>
      <c r="Q4045" s="439"/>
      <c r="R4045" s="439"/>
      <c r="S4045" s="439"/>
      <c r="T4045" s="443"/>
      <c r="U4045" s="439"/>
      <c r="V4045" s="439"/>
      <c r="W4045" s="439"/>
      <c r="X4045" s="157"/>
      <c r="Y4045" s="443"/>
      <c r="Z4045" s="439"/>
      <c r="AA4045" s="157"/>
      <c r="AB4045" s="157"/>
      <c r="AC4045" s="157"/>
      <c r="AD4045" s="27"/>
      <c r="AE4045" s="443"/>
      <c r="AF4045" s="157"/>
      <c r="AG4045" s="157"/>
      <c r="AH4045" s="439">
        <f>AH$669</f>
        <v>0.64514057639557254</v>
      </c>
      <c r="AI4045" s="313"/>
      <c r="AJ4045" s="157"/>
      <c r="AK4045" s="157"/>
      <c r="AL4045" s="157"/>
      <c r="AM4045" s="157"/>
      <c r="AN4045" s="313"/>
    </row>
    <row r="4046" spans="1:40" outlineLevel="2">
      <c r="A4046" s="882">
        <f>ROW()</f>
        <v>4046</v>
      </c>
      <c r="B4046" s="453"/>
      <c r="D4046" s="452" t="s">
        <v>302</v>
      </c>
      <c r="H4046" s="458"/>
      <c r="I4046" s="458"/>
      <c r="J4046" s="443"/>
      <c r="K4046" s="439"/>
      <c r="L4046" s="439"/>
      <c r="M4046" s="439"/>
      <c r="N4046" s="440"/>
      <c r="O4046" s="439"/>
      <c r="P4046" s="439"/>
      <c r="Q4046" s="439"/>
      <c r="R4046" s="439"/>
      <c r="S4046" s="439"/>
      <c r="T4046" s="443"/>
      <c r="U4046" s="439"/>
      <c r="V4046" s="439"/>
      <c r="W4046" s="439"/>
      <c r="X4046" s="157"/>
      <c r="Y4046" s="443"/>
      <c r="Z4046" s="439"/>
      <c r="AA4046" s="157"/>
      <c r="AB4046" s="157"/>
      <c r="AC4046" s="157"/>
      <c r="AD4046" s="27"/>
      <c r="AE4046" s="443"/>
      <c r="AF4046" s="157"/>
      <c r="AG4046" s="157"/>
      <c r="AH4046" s="439">
        <f>AH$670</f>
        <v>1.4958261464977798</v>
      </c>
      <c r="AI4046" s="313"/>
      <c r="AJ4046" s="157"/>
      <c r="AK4046" s="157"/>
      <c r="AL4046" s="157"/>
      <c r="AM4046" s="157"/>
      <c r="AN4046" s="313"/>
    </row>
    <row r="4047" spans="1:40" outlineLevel="2">
      <c r="A4047" s="882">
        <f>ROW()</f>
        <v>4047</v>
      </c>
      <c r="B4047" s="453"/>
      <c r="D4047" s="452" t="s">
        <v>36</v>
      </c>
      <c r="H4047" s="458"/>
      <c r="I4047" s="458"/>
      <c r="J4047" s="443"/>
      <c r="K4047" s="439"/>
      <c r="L4047" s="439"/>
      <c r="M4047" s="439"/>
      <c r="N4047" s="440"/>
      <c r="O4047" s="439"/>
      <c r="P4047" s="439"/>
      <c r="Q4047" s="439"/>
      <c r="R4047" s="439"/>
      <c r="S4047" s="439"/>
      <c r="T4047" s="443"/>
      <c r="U4047" s="439"/>
      <c r="V4047" s="439"/>
      <c r="W4047" s="439"/>
      <c r="X4047" s="157"/>
      <c r="Y4047" s="443"/>
      <c r="Z4047" s="439"/>
      <c r="AA4047" s="157"/>
      <c r="AB4047" s="157"/>
      <c r="AC4047" s="157"/>
      <c r="AD4047" s="27"/>
      <c r="AE4047" s="443"/>
      <c r="AF4047" s="157"/>
      <c r="AG4047" s="157"/>
      <c r="AH4047" s="439">
        <f>AH$671</f>
        <v>7.3258309018537133</v>
      </c>
      <c r="AI4047" s="313"/>
      <c r="AJ4047" s="157"/>
      <c r="AK4047" s="157"/>
      <c r="AL4047" s="157"/>
      <c r="AM4047" s="157"/>
      <c r="AN4047" s="313"/>
    </row>
    <row r="4048" spans="1:40" outlineLevel="2">
      <c r="A4048" s="882">
        <f>ROW()</f>
        <v>4048</v>
      </c>
      <c r="B4048" s="453"/>
      <c r="D4048" s="452" t="s">
        <v>583</v>
      </c>
      <c r="H4048" s="458"/>
      <c r="I4048" s="458"/>
      <c r="J4048" s="443"/>
      <c r="K4048" s="439"/>
      <c r="L4048" s="439"/>
      <c r="M4048" s="439"/>
      <c r="N4048" s="440"/>
      <c r="O4048" s="439"/>
      <c r="P4048" s="439"/>
      <c r="Q4048" s="439"/>
      <c r="R4048" s="439"/>
      <c r="S4048" s="439"/>
      <c r="T4048" s="443"/>
      <c r="U4048" s="439"/>
      <c r="V4048" s="439"/>
      <c r="W4048" s="439"/>
      <c r="X4048" s="157"/>
      <c r="Y4048" s="443"/>
      <c r="Z4048" s="439"/>
      <c r="AA4048" s="157"/>
      <c r="AB4048" s="157"/>
      <c r="AC4048" s="157"/>
      <c r="AD4048" s="27"/>
      <c r="AE4048" s="443"/>
      <c r="AF4048" s="157"/>
      <c r="AG4048" s="157"/>
      <c r="AH4048" s="439">
        <f>AH$672</f>
        <v>0.73733143999999984</v>
      </c>
      <c r="AI4048" s="313"/>
      <c r="AJ4048" s="157"/>
      <c r="AK4048" s="157"/>
      <c r="AL4048" s="157"/>
      <c r="AM4048" s="157"/>
      <c r="AN4048" s="313"/>
    </row>
    <row r="4049" spans="1:40" outlineLevel="2">
      <c r="A4049" s="882">
        <f>ROW()</f>
        <v>4049</v>
      </c>
      <c r="B4049" s="453"/>
      <c r="D4049" s="452" t="s">
        <v>81</v>
      </c>
      <c r="H4049" s="458"/>
      <c r="I4049" s="458"/>
      <c r="J4049" s="443"/>
      <c r="K4049" s="439"/>
      <c r="L4049" s="439"/>
      <c r="M4049" s="439"/>
      <c r="N4049" s="440"/>
      <c r="O4049" s="439"/>
      <c r="P4049" s="439"/>
      <c r="Q4049" s="439"/>
      <c r="R4049" s="439"/>
      <c r="S4049" s="439"/>
      <c r="T4049" s="443"/>
      <c r="U4049" s="439"/>
      <c r="V4049" s="439"/>
      <c r="W4049" s="439"/>
      <c r="X4049" s="157"/>
      <c r="Y4049" s="443"/>
      <c r="Z4049" s="439"/>
      <c r="AA4049" s="157"/>
      <c r="AB4049" s="157"/>
      <c r="AC4049" s="157"/>
      <c r="AD4049" s="27"/>
      <c r="AE4049" s="443"/>
      <c r="AF4049" s="157"/>
      <c r="AG4049" s="157"/>
      <c r="AH4049" s="439">
        <f>AH$673</f>
        <v>0</v>
      </c>
      <c r="AI4049" s="313"/>
      <c r="AJ4049" s="157"/>
      <c r="AK4049" s="157"/>
      <c r="AL4049" s="157"/>
      <c r="AM4049" s="157"/>
      <c r="AN4049" s="313"/>
    </row>
    <row r="4050" spans="1:40" outlineLevel="2">
      <c r="A4050" s="882">
        <f>ROW()</f>
        <v>4050</v>
      </c>
      <c r="B4050" s="453"/>
      <c r="D4050" s="452" t="s">
        <v>28</v>
      </c>
      <c r="H4050" s="458"/>
      <c r="I4050" s="458"/>
      <c r="J4050" s="443"/>
      <c r="K4050" s="439"/>
      <c r="L4050" s="439"/>
      <c r="M4050" s="439"/>
      <c r="N4050" s="440"/>
      <c r="O4050" s="439"/>
      <c r="P4050" s="439"/>
      <c r="Q4050" s="439"/>
      <c r="R4050" s="439"/>
      <c r="S4050" s="439"/>
      <c r="T4050" s="443"/>
      <c r="U4050" s="439"/>
      <c r="V4050" s="439"/>
      <c r="W4050" s="439"/>
      <c r="X4050" s="157"/>
      <c r="Y4050" s="443"/>
      <c r="Z4050" s="439"/>
      <c r="AA4050" s="157"/>
      <c r="AB4050" s="157"/>
      <c r="AC4050" s="157"/>
      <c r="AD4050" s="27"/>
      <c r="AE4050" s="443"/>
      <c r="AF4050" s="157"/>
      <c r="AG4050" s="157"/>
      <c r="AH4050" s="439">
        <f>AH$674</f>
        <v>0</v>
      </c>
      <c r="AI4050" s="313"/>
      <c r="AJ4050" s="157"/>
      <c r="AK4050" s="157"/>
      <c r="AL4050" s="157"/>
      <c r="AM4050" s="157"/>
      <c r="AN4050" s="313"/>
    </row>
    <row r="4051" spans="1:40" outlineLevel="2">
      <c r="A4051" s="882">
        <f>ROW()</f>
        <v>4051</v>
      </c>
      <c r="B4051" s="453"/>
      <c r="D4051" s="456" t="s">
        <v>443</v>
      </c>
      <c r="E4051" s="456"/>
      <c r="F4051" s="456"/>
      <c r="G4051" s="456"/>
      <c r="H4051" s="460"/>
      <c r="I4051" s="460"/>
      <c r="J4051" s="462"/>
      <c r="K4051" s="441"/>
      <c r="L4051" s="441"/>
      <c r="M4051" s="441"/>
      <c r="N4051" s="442"/>
      <c r="O4051" s="441"/>
      <c r="P4051" s="441"/>
      <c r="Q4051" s="441"/>
      <c r="R4051" s="441"/>
      <c r="S4051" s="441"/>
      <c r="T4051" s="462"/>
      <c r="U4051" s="441"/>
      <c r="V4051" s="441"/>
      <c r="W4051" s="441"/>
      <c r="X4051" s="158"/>
      <c r="Y4051" s="462"/>
      <c r="Z4051" s="441"/>
      <c r="AA4051" s="158"/>
      <c r="AB4051" s="158"/>
      <c r="AC4051" s="158"/>
      <c r="AD4051" s="30"/>
      <c r="AE4051" s="462"/>
      <c r="AF4051" s="158"/>
      <c r="AG4051" s="158"/>
      <c r="AH4051" s="441">
        <f>AH$675</f>
        <v>0</v>
      </c>
      <c r="AI4051" s="319"/>
      <c r="AJ4051" s="158"/>
      <c r="AK4051" s="158"/>
      <c r="AL4051" s="158"/>
      <c r="AM4051" s="158"/>
      <c r="AN4051" s="319"/>
    </row>
    <row r="4052" spans="1:40" outlineLevel="2">
      <c r="A4052" s="882">
        <f>ROW()</f>
        <v>4052</v>
      </c>
      <c r="B4052" s="453"/>
      <c r="D4052" s="452" t="s">
        <v>24</v>
      </c>
      <c r="H4052" s="458"/>
      <c r="I4052" s="458"/>
      <c r="J4052" s="443"/>
      <c r="K4052" s="439"/>
      <c r="L4052" s="439"/>
      <c r="M4052" s="439"/>
      <c r="N4052" s="440"/>
      <c r="O4052" s="439"/>
      <c r="P4052" s="439"/>
      <c r="Q4052" s="439"/>
      <c r="R4052" s="439"/>
      <c r="S4052" s="439"/>
      <c r="T4052" s="443"/>
      <c r="U4052" s="439"/>
      <c r="V4052" s="439"/>
      <c r="W4052" s="439"/>
      <c r="X4052" s="439"/>
      <c r="Y4052" s="443"/>
      <c r="Z4052" s="439"/>
      <c r="AA4052" s="439"/>
      <c r="AB4052" s="439"/>
      <c r="AC4052" s="439"/>
      <c r="AD4052" s="27"/>
      <c r="AE4052" s="443"/>
      <c r="AF4052" s="439"/>
      <c r="AG4052" s="439"/>
      <c r="AH4052" s="439">
        <f>SUM(AH4036:AH4051)</f>
        <v>81.471243384746899</v>
      </c>
      <c r="AI4052" s="313"/>
      <c r="AJ4052" s="439"/>
      <c r="AK4052" s="439"/>
      <c r="AL4052" s="439"/>
      <c r="AM4052" s="439"/>
      <c r="AN4052" s="313"/>
    </row>
    <row r="4053" spans="1:40" outlineLevel="1">
      <c r="A4053" s="732" t="s">
        <v>238</v>
      </c>
      <c r="B4053" s="733"/>
      <c r="C4053" s="881"/>
      <c r="D4053" s="733"/>
      <c r="E4053" s="733"/>
      <c r="F4053" s="733"/>
      <c r="G4053" s="730"/>
      <c r="H4053" s="733"/>
      <c r="I4053" s="730"/>
      <c r="J4053" s="729"/>
      <c r="K4053" s="730"/>
      <c r="L4053" s="730"/>
      <c r="M4053" s="730"/>
      <c r="N4053" s="731"/>
      <c r="O4053" s="730"/>
      <c r="P4053" s="730"/>
      <c r="Q4053" s="730"/>
      <c r="R4053" s="730"/>
      <c r="S4053" s="730"/>
      <c r="T4053" s="729"/>
      <c r="U4053" s="730"/>
      <c r="V4053" s="730"/>
      <c r="W4053" s="730"/>
      <c r="X4053" s="730"/>
      <c r="Y4053" s="729"/>
      <c r="Z4053" s="730"/>
      <c r="AA4053" s="730"/>
      <c r="AB4053" s="730"/>
      <c r="AC4053" s="730"/>
      <c r="AD4053" s="730"/>
      <c r="AE4053" s="729"/>
      <c r="AF4053" s="730"/>
      <c r="AG4053" s="730"/>
      <c r="AH4053" s="730"/>
      <c r="AI4053" s="731"/>
      <c r="AJ4053" s="730"/>
      <c r="AK4053" s="730"/>
      <c r="AL4053" s="730"/>
      <c r="AM4053" s="730"/>
      <c r="AN4053" s="731"/>
    </row>
    <row r="4054" spans="1:40" outlineLevel="2">
      <c r="A4054" s="882">
        <f>ROW()</f>
        <v>4054</v>
      </c>
      <c r="B4054" s="453"/>
      <c r="D4054" s="1205" t="s">
        <v>300</v>
      </c>
      <c r="E4054" s="1205"/>
      <c r="F4054" s="1205"/>
      <c r="G4054" s="1205"/>
      <c r="H4054" s="4"/>
      <c r="I4054" s="4"/>
      <c r="J4054" s="329"/>
      <c r="K4054" s="4"/>
      <c r="L4054" s="4"/>
      <c r="M4054" s="4"/>
      <c r="N4054" s="316"/>
      <c r="O4054" s="4"/>
      <c r="P4054" s="4"/>
      <c r="Q4054" s="4"/>
      <c r="R4054" s="4"/>
      <c r="S4054" s="4"/>
      <c r="T4054" s="252"/>
      <c r="U4054" s="53"/>
      <c r="V4054" s="53"/>
      <c r="W4054" s="53"/>
      <c r="X4054" s="53"/>
      <c r="Y4054" s="252"/>
      <c r="Z4054" s="53"/>
      <c r="AA4054" s="53"/>
      <c r="AB4054" s="53"/>
      <c r="AC4054" s="53"/>
      <c r="AD4054" s="53"/>
      <c r="AE4054" s="252"/>
      <c r="AF4054" s="53"/>
      <c r="AG4054" s="53"/>
      <c r="AH4054" s="53">
        <f>AH$678</f>
        <v>0</v>
      </c>
      <c r="AI4054" s="44"/>
      <c r="AJ4054" s="53"/>
      <c r="AK4054" s="53"/>
      <c r="AL4054" s="53"/>
      <c r="AM4054" s="53"/>
      <c r="AN4054" s="44"/>
    </row>
    <row r="4055" spans="1:40" outlineLevel="2">
      <c r="A4055" s="882">
        <f>ROW()</f>
        <v>4055</v>
      </c>
      <c r="B4055" s="453"/>
      <c r="D4055" s="1205" t="s">
        <v>301</v>
      </c>
      <c r="E4055" s="1205"/>
      <c r="F4055" s="1205"/>
      <c r="G4055" s="1205"/>
      <c r="H4055" s="4"/>
      <c r="I4055" s="4"/>
      <c r="J4055" s="329"/>
      <c r="K4055" s="4"/>
      <c r="L4055" s="4"/>
      <c r="M4055" s="4"/>
      <c r="N4055" s="316"/>
      <c r="O4055" s="4"/>
      <c r="P4055" s="4"/>
      <c r="Q4055" s="4"/>
      <c r="R4055" s="4"/>
      <c r="S4055" s="4"/>
      <c r="T4055" s="252"/>
      <c r="U4055" s="53"/>
      <c r="V4055" s="53"/>
      <c r="W4055" s="53"/>
      <c r="X4055" s="53"/>
      <c r="Y4055" s="252"/>
      <c r="Z4055" s="53"/>
      <c r="AA4055" s="53"/>
      <c r="AB4055" s="53"/>
      <c r="AC4055" s="53"/>
      <c r="AD4055" s="53"/>
      <c r="AE4055" s="252"/>
      <c r="AF4055" s="53"/>
      <c r="AG4055" s="53"/>
      <c r="AH4055" s="53">
        <f>AH$679</f>
        <v>0</v>
      </c>
      <c r="AI4055" s="44"/>
      <c r="AJ4055" s="53"/>
      <c r="AK4055" s="53"/>
      <c r="AL4055" s="53"/>
      <c r="AM4055" s="53"/>
      <c r="AN4055" s="44"/>
    </row>
    <row r="4056" spans="1:40" outlineLevel="2">
      <c r="A4056" s="882">
        <f>ROW()</f>
        <v>4056</v>
      </c>
      <c r="B4056" s="453"/>
      <c r="D4056" s="1205" t="s">
        <v>29</v>
      </c>
      <c r="E4056" s="1205"/>
      <c r="F4056" s="1205"/>
      <c r="G4056" s="1205"/>
      <c r="H4056" s="4"/>
      <c r="I4056" s="4"/>
      <c r="J4056" s="329"/>
      <c r="K4056" s="4"/>
      <c r="L4056" s="4"/>
      <c r="M4056" s="4"/>
      <c r="N4056" s="316"/>
      <c r="O4056" s="4"/>
      <c r="P4056" s="4"/>
      <c r="Q4056" s="4"/>
      <c r="R4056" s="4"/>
      <c r="S4056" s="4"/>
      <c r="T4056" s="252"/>
      <c r="U4056" s="53"/>
      <c r="V4056" s="53"/>
      <c r="W4056" s="53"/>
      <c r="X4056" s="53"/>
      <c r="Y4056" s="252"/>
      <c r="Z4056" s="53"/>
      <c r="AA4056" s="53"/>
      <c r="AB4056" s="53"/>
      <c r="AC4056" s="53"/>
      <c r="AD4056" s="53"/>
      <c r="AE4056" s="252"/>
      <c r="AF4056" s="53"/>
      <c r="AG4056" s="53"/>
      <c r="AH4056" s="53">
        <f>AH$680</f>
        <v>0</v>
      </c>
      <c r="AI4056" s="44"/>
      <c r="AJ4056" s="53"/>
      <c r="AK4056" s="53"/>
      <c r="AL4056" s="53"/>
      <c r="AM4056" s="53"/>
      <c r="AN4056" s="44"/>
    </row>
    <row r="4057" spans="1:40" outlineLevel="2">
      <c r="A4057" s="882">
        <f>ROW()</f>
        <v>4057</v>
      </c>
      <c r="B4057" s="453"/>
      <c r="D4057" s="1205" t="s">
        <v>30</v>
      </c>
      <c r="E4057" s="1205"/>
      <c r="F4057" s="1205"/>
      <c r="G4057" s="1205"/>
      <c r="H4057" s="4"/>
      <c r="I4057" s="4"/>
      <c r="J4057" s="329"/>
      <c r="K4057" s="4"/>
      <c r="L4057" s="4"/>
      <c r="M4057" s="4"/>
      <c r="N4057" s="316"/>
      <c r="O4057" s="4"/>
      <c r="P4057" s="4"/>
      <c r="Q4057" s="4"/>
      <c r="R4057" s="4"/>
      <c r="S4057" s="4"/>
      <c r="T4057" s="252"/>
      <c r="U4057" s="53"/>
      <c r="V4057" s="53"/>
      <c r="W4057" s="53"/>
      <c r="X4057" s="53"/>
      <c r="Y4057" s="252"/>
      <c r="Z4057" s="53"/>
      <c r="AA4057" s="53"/>
      <c r="AB4057" s="53"/>
      <c r="AC4057" s="53"/>
      <c r="AD4057" s="53"/>
      <c r="AE4057" s="252"/>
      <c r="AF4057" s="53"/>
      <c r="AG4057" s="53"/>
      <c r="AH4057" s="53">
        <f>AH$681</f>
        <v>0</v>
      </c>
      <c r="AI4057" s="44"/>
      <c r="AJ4057" s="53"/>
      <c r="AK4057" s="53"/>
      <c r="AL4057" s="53"/>
      <c r="AM4057" s="53"/>
      <c r="AN4057" s="44"/>
    </row>
    <row r="4058" spans="1:40" outlineLevel="2">
      <c r="A4058" s="882">
        <f>ROW()</f>
        <v>4058</v>
      </c>
      <c r="B4058" s="453"/>
      <c r="D4058" s="1205" t="s">
        <v>31</v>
      </c>
      <c r="E4058" s="1205"/>
      <c r="F4058" s="1205"/>
      <c r="G4058" s="1205"/>
      <c r="H4058" s="4"/>
      <c r="I4058" s="4"/>
      <c r="J4058" s="329"/>
      <c r="K4058" s="4"/>
      <c r="L4058" s="4"/>
      <c r="M4058" s="4"/>
      <c r="N4058" s="316"/>
      <c r="O4058" s="4"/>
      <c r="P4058" s="4"/>
      <c r="Q4058" s="4"/>
      <c r="R4058" s="4"/>
      <c r="S4058" s="4"/>
      <c r="T4058" s="252"/>
      <c r="U4058" s="53"/>
      <c r="V4058" s="53"/>
      <c r="W4058" s="53"/>
      <c r="X4058" s="53"/>
      <c r="Y4058" s="252"/>
      <c r="Z4058" s="53"/>
      <c r="AA4058" s="53"/>
      <c r="AB4058" s="53"/>
      <c r="AC4058" s="53"/>
      <c r="AD4058" s="53"/>
      <c r="AE4058" s="252"/>
      <c r="AF4058" s="53"/>
      <c r="AG4058" s="53"/>
      <c r="AH4058" s="53">
        <f>AH$682</f>
        <v>0</v>
      </c>
      <c r="AI4058" s="44"/>
      <c r="AJ4058" s="53"/>
      <c r="AK4058" s="53"/>
      <c r="AL4058" s="53"/>
      <c r="AM4058" s="53"/>
      <c r="AN4058" s="44"/>
    </row>
    <row r="4059" spans="1:40" outlineLevel="2">
      <c r="A4059" s="882">
        <f>ROW()</f>
        <v>4059</v>
      </c>
      <c r="B4059" s="453"/>
      <c r="D4059" s="1205" t="s">
        <v>32</v>
      </c>
      <c r="E4059" s="1205"/>
      <c r="F4059" s="1205"/>
      <c r="G4059" s="1205"/>
      <c r="H4059" s="4"/>
      <c r="I4059" s="4"/>
      <c r="J4059" s="329"/>
      <c r="K4059" s="4"/>
      <c r="L4059" s="4"/>
      <c r="M4059" s="4"/>
      <c r="N4059" s="316"/>
      <c r="O4059" s="4"/>
      <c r="P4059" s="4"/>
      <c r="Q4059" s="4"/>
      <c r="R4059" s="4"/>
      <c r="S4059" s="4"/>
      <c r="T4059" s="252"/>
      <c r="U4059" s="53"/>
      <c r="V4059" s="53"/>
      <c r="W4059" s="53"/>
      <c r="X4059" s="53"/>
      <c r="Y4059" s="252"/>
      <c r="Z4059" s="53"/>
      <c r="AA4059" s="53"/>
      <c r="AB4059" s="53"/>
      <c r="AC4059" s="53"/>
      <c r="AD4059" s="53"/>
      <c r="AE4059" s="252"/>
      <c r="AF4059" s="53"/>
      <c r="AG4059" s="53"/>
      <c r="AH4059" s="53">
        <f>AH$683</f>
        <v>0</v>
      </c>
      <c r="AI4059" s="44"/>
      <c r="AJ4059" s="53"/>
      <c r="AK4059" s="53"/>
      <c r="AL4059" s="53"/>
      <c r="AM4059" s="53"/>
      <c r="AN4059" s="44"/>
    </row>
    <row r="4060" spans="1:40" outlineLevel="2">
      <c r="A4060" s="882">
        <f>ROW()</f>
        <v>4060</v>
      </c>
      <c r="B4060" s="453"/>
      <c r="D4060" s="1205" t="s">
        <v>33</v>
      </c>
      <c r="E4060" s="1205"/>
      <c r="F4060" s="1205"/>
      <c r="G4060" s="1205"/>
      <c r="H4060" s="4"/>
      <c r="I4060" s="4"/>
      <c r="J4060" s="329"/>
      <c r="K4060" s="4"/>
      <c r="L4060" s="4"/>
      <c r="M4060" s="4"/>
      <c r="N4060" s="316"/>
      <c r="O4060" s="4"/>
      <c r="P4060" s="4"/>
      <c r="Q4060" s="4"/>
      <c r="R4060" s="4"/>
      <c r="S4060" s="4"/>
      <c r="T4060" s="252"/>
      <c r="U4060" s="53"/>
      <c r="V4060" s="53"/>
      <c r="W4060" s="53"/>
      <c r="X4060" s="53"/>
      <c r="Y4060" s="252"/>
      <c r="Z4060" s="53"/>
      <c r="AA4060" s="53"/>
      <c r="AB4060" s="53"/>
      <c r="AC4060" s="53"/>
      <c r="AD4060" s="53"/>
      <c r="AE4060" s="252"/>
      <c r="AF4060" s="53"/>
      <c r="AG4060" s="53"/>
      <c r="AH4060" s="53">
        <f>AH$684</f>
        <v>0</v>
      </c>
      <c r="AI4060" s="44"/>
      <c r="AJ4060" s="53"/>
      <c r="AK4060" s="53"/>
      <c r="AL4060" s="53"/>
      <c r="AM4060" s="53"/>
      <c r="AN4060" s="44"/>
    </row>
    <row r="4061" spans="1:40" outlineLevel="2">
      <c r="A4061" s="882">
        <f>ROW()</f>
        <v>4061</v>
      </c>
      <c r="B4061" s="453"/>
      <c r="D4061" s="1205" t="s">
        <v>27</v>
      </c>
      <c r="E4061" s="1205"/>
      <c r="F4061" s="1205"/>
      <c r="G4061" s="1205"/>
      <c r="H4061" s="4"/>
      <c r="I4061" s="4"/>
      <c r="J4061" s="329"/>
      <c r="K4061" s="4"/>
      <c r="L4061" s="4"/>
      <c r="M4061" s="4"/>
      <c r="N4061" s="316"/>
      <c r="O4061" s="4"/>
      <c r="P4061" s="4"/>
      <c r="Q4061" s="4"/>
      <c r="R4061" s="4"/>
      <c r="S4061" s="4"/>
      <c r="T4061" s="252"/>
      <c r="U4061" s="53"/>
      <c r="V4061" s="53"/>
      <c r="W4061" s="53"/>
      <c r="X4061" s="53"/>
      <c r="Y4061" s="252"/>
      <c r="Z4061" s="53"/>
      <c r="AA4061" s="53"/>
      <c r="AB4061" s="53"/>
      <c r="AC4061" s="53"/>
      <c r="AD4061" s="53"/>
      <c r="AE4061" s="252"/>
      <c r="AF4061" s="53"/>
      <c r="AG4061" s="53"/>
      <c r="AH4061" s="53">
        <f>AH$685</f>
        <v>0</v>
      </c>
      <c r="AI4061" s="44"/>
      <c r="AJ4061" s="53"/>
      <c r="AK4061" s="53"/>
      <c r="AL4061" s="53"/>
      <c r="AM4061" s="53"/>
      <c r="AN4061" s="44"/>
    </row>
    <row r="4062" spans="1:40" outlineLevel="2">
      <c r="A4062" s="882">
        <f>ROW()</f>
        <v>4062</v>
      </c>
      <c r="B4062" s="453"/>
      <c r="D4062" s="1205" t="s">
        <v>34</v>
      </c>
      <c r="E4062" s="1205"/>
      <c r="F4062" s="1205"/>
      <c r="G4062" s="1205"/>
      <c r="H4062" s="4"/>
      <c r="I4062" s="4"/>
      <c r="J4062" s="329"/>
      <c r="K4062" s="4"/>
      <c r="L4062" s="4"/>
      <c r="M4062" s="4"/>
      <c r="N4062" s="316"/>
      <c r="O4062" s="4"/>
      <c r="P4062" s="4"/>
      <c r="Q4062" s="4"/>
      <c r="R4062" s="4"/>
      <c r="S4062" s="4"/>
      <c r="T4062" s="252"/>
      <c r="U4062" s="53"/>
      <c r="V4062" s="53"/>
      <c r="W4062" s="53"/>
      <c r="X4062" s="53"/>
      <c r="Y4062" s="252"/>
      <c r="Z4062" s="53"/>
      <c r="AA4062" s="53"/>
      <c r="AB4062" s="53"/>
      <c r="AC4062" s="53"/>
      <c r="AD4062" s="53"/>
      <c r="AE4062" s="252"/>
      <c r="AF4062" s="53"/>
      <c r="AG4062" s="53"/>
      <c r="AH4062" s="53">
        <f>AH$686</f>
        <v>0</v>
      </c>
      <c r="AI4062" s="44"/>
      <c r="AJ4062" s="53"/>
      <c r="AK4062" s="53"/>
      <c r="AL4062" s="53"/>
      <c r="AM4062" s="53"/>
      <c r="AN4062" s="44"/>
    </row>
    <row r="4063" spans="1:40" outlineLevel="2">
      <c r="A4063" s="882">
        <f>ROW()</f>
        <v>4063</v>
      </c>
      <c r="B4063" s="453"/>
      <c r="D4063" s="1205" t="s">
        <v>35</v>
      </c>
      <c r="E4063" s="1205"/>
      <c r="F4063" s="1205"/>
      <c r="G4063" s="1205"/>
      <c r="H4063" s="4"/>
      <c r="I4063" s="4"/>
      <c r="J4063" s="329"/>
      <c r="K4063" s="4"/>
      <c r="L4063" s="4"/>
      <c r="M4063" s="4"/>
      <c r="N4063" s="316"/>
      <c r="O4063" s="4"/>
      <c r="P4063" s="4"/>
      <c r="Q4063" s="4"/>
      <c r="R4063" s="4"/>
      <c r="S4063" s="4"/>
      <c r="T4063" s="252"/>
      <c r="U4063" s="53"/>
      <c r="V4063" s="53"/>
      <c r="W4063" s="53"/>
      <c r="X4063" s="53"/>
      <c r="Y4063" s="252"/>
      <c r="Z4063" s="53"/>
      <c r="AA4063" s="53"/>
      <c r="AB4063" s="53"/>
      <c r="AC4063" s="53"/>
      <c r="AD4063" s="53"/>
      <c r="AE4063" s="252"/>
      <c r="AF4063" s="53"/>
      <c r="AG4063" s="53"/>
      <c r="AH4063" s="53">
        <f>AH$687</f>
        <v>0</v>
      </c>
      <c r="AI4063" s="44"/>
      <c r="AJ4063" s="53"/>
      <c r="AK4063" s="53"/>
      <c r="AL4063" s="53"/>
      <c r="AM4063" s="53"/>
      <c r="AN4063" s="44"/>
    </row>
    <row r="4064" spans="1:40" outlineLevel="2">
      <c r="A4064" s="882">
        <f>ROW()</f>
        <v>4064</v>
      </c>
      <c r="B4064" s="453"/>
      <c r="D4064" s="1205" t="s">
        <v>302</v>
      </c>
      <c r="E4064" s="1205"/>
      <c r="F4064" s="1205"/>
      <c r="G4064" s="1205"/>
      <c r="H4064" s="4"/>
      <c r="I4064" s="4"/>
      <c r="J4064" s="329"/>
      <c r="K4064" s="4"/>
      <c r="L4064" s="4"/>
      <c r="M4064" s="4"/>
      <c r="N4064" s="316"/>
      <c r="O4064" s="4"/>
      <c r="P4064" s="4"/>
      <c r="Q4064" s="4"/>
      <c r="R4064" s="4"/>
      <c r="S4064" s="4"/>
      <c r="T4064" s="252"/>
      <c r="U4064" s="53"/>
      <c r="V4064" s="53"/>
      <c r="W4064" s="53"/>
      <c r="X4064" s="53"/>
      <c r="Y4064" s="252"/>
      <c r="Z4064" s="53"/>
      <c r="AA4064" s="53"/>
      <c r="AB4064" s="53"/>
      <c r="AC4064" s="53"/>
      <c r="AD4064" s="53"/>
      <c r="AE4064" s="252"/>
      <c r="AF4064" s="53"/>
      <c r="AG4064" s="53"/>
      <c r="AH4064" s="53">
        <f>AH$688</f>
        <v>-0.32805066000000005</v>
      </c>
      <c r="AI4064" s="44"/>
      <c r="AJ4064" s="53"/>
      <c r="AK4064" s="53"/>
      <c r="AL4064" s="53"/>
      <c r="AM4064" s="53"/>
      <c r="AN4064" s="44"/>
    </row>
    <row r="4065" spans="1:40" outlineLevel="2">
      <c r="A4065" s="882">
        <f>ROW()</f>
        <v>4065</v>
      </c>
      <c r="B4065" s="453"/>
      <c r="D4065" s="1205" t="s">
        <v>36</v>
      </c>
      <c r="E4065" s="1205"/>
      <c r="F4065" s="1205"/>
      <c r="G4065" s="1205"/>
      <c r="H4065" s="4"/>
      <c r="I4065" s="4"/>
      <c r="J4065" s="329"/>
      <c r="K4065" s="4"/>
      <c r="L4065" s="4"/>
      <c r="M4065" s="4"/>
      <c r="N4065" s="316"/>
      <c r="O4065" s="4"/>
      <c r="P4065" s="4"/>
      <c r="Q4065" s="4"/>
      <c r="R4065" s="4"/>
      <c r="S4065" s="4"/>
      <c r="T4065" s="252"/>
      <c r="U4065" s="53"/>
      <c r="V4065" s="53"/>
      <c r="W4065" s="53"/>
      <c r="X4065" s="53"/>
      <c r="Y4065" s="252"/>
      <c r="Z4065" s="53"/>
      <c r="AA4065" s="53"/>
      <c r="AB4065" s="53"/>
      <c r="AC4065" s="53"/>
      <c r="AD4065" s="53"/>
      <c r="AE4065" s="252"/>
      <c r="AF4065" s="53"/>
      <c r="AG4065" s="53"/>
      <c r="AH4065" s="53">
        <f>AH$689</f>
        <v>0</v>
      </c>
      <c r="AI4065" s="44"/>
      <c r="AJ4065" s="53"/>
      <c r="AK4065" s="53"/>
      <c r="AL4065" s="53"/>
      <c r="AM4065" s="53"/>
      <c r="AN4065" s="44"/>
    </row>
    <row r="4066" spans="1:40" outlineLevel="2">
      <c r="A4066" s="882">
        <f>ROW()</f>
        <v>4066</v>
      </c>
      <c r="B4066" s="453"/>
      <c r="D4066" s="1205" t="s">
        <v>583</v>
      </c>
      <c r="E4066" s="1205"/>
      <c r="F4066" s="1205"/>
      <c r="G4066" s="1205"/>
      <c r="H4066" s="4"/>
      <c r="I4066" s="4"/>
      <c r="J4066" s="329"/>
      <c r="K4066" s="4"/>
      <c r="L4066" s="4"/>
      <c r="M4066" s="4"/>
      <c r="N4066" s="316"/>
      <c r="O4066" s="4"/>
      <c r="P4066" s="4"/>
      <c r="Q4066" s="4"/>
      <c r="R4066" s="4"/>
      <c r="S4066" s="4"/>
      <c r="T4066" s="252"/>
      <c r="U4066" s="53"/>
      <c r="V4066" s="53"/>
      <c r="W4066" s="53"/>
      <c r="X4066" s="53"/>
      <c r="Y4066" s="252"/>
      <c r="Z4066" s="53"/>
      <c r="AA4066" s="53"/>
      <c r="AB4066" s="53"/>
      <c r="AC4066" s="53"/>
      <c r="AD4066" s="53"/>
      <c r="AE4066" s="252"/>
      <c r="AF4066" s="53"/>
      <c r="AG4066" s="53"/>
      <c r="AH4066" s="53">
        <f>AH$690</f>
        <v>0</v>
      </c>
      <c r="AI4066" s="44"/>
      <c r="AJ4066" s="53"/>
      <c r="AK4066" s="53"/>
      <c r="AL4066" s="53"/>
      <c r="AM4066" s="53"/>
      <c r="AN4066" s="44"/>
    </row>
    <row r="4067" spans="1:40" outlineLevel="2">
      <c r="A4067" s="882">
        <f>ROW()</f>
        <v>4067</v>
      </c>
      <c r="B4067" s="453"/>
      <c r="D4067" s="1205" t="s">
        <v>81</v>
      </c>
      <c r="E4067" s="1205"/>
      <c r="F4067" s="1205"/>
      <c r="G4067" s="1205"/>
      <c r="H4067" s="4"/>
      <c r="I4067" s="4"/>
      <c r="J4067" s="329"/>
      <c r="K4067" s="4"/>
      <c r="L4067" s="4"/>
      <c r="M4067" s="4"/>
      <c r="N4067" s="316"/>
      <c r="O4067" s="4"/>
      <c r="P4067" s="4"/>
      <c r="Q4067" s="4"/>
      <c r="R4067" s="4"/>
      <c r="S4067" s="4"/>
      <c r="T4067" s="252"/>
      <c r="U4067" s="53"/>
      <c r="V4067" s="53"/>
      <c r="W4067" s="53"/>
      <c r="X4067" s="53"/>
      <c r="Y4067" s="252"/>
      <c r="Z4067" s="53"/>
      <c r="AA4067" s="53"/>
      <c r="AB4067" s="53"/>
      <c r="AC4067" s="53"/>
      <c r="AD4067" s="53"/>
      <c r="AE4067" s="252"/>
      <c r="AF4067" s="53"/>
      <c r="AG4067" s="53"/>
      <c r="AH4067" s="53">
        <f>AH$691</f>
        <v>0</v>
      </c>
      <c r="AI4067" s="44"/>
      <c r="AJ4067" s="53"/>
      <c r="AK4067" s="53"/>
      <c r="AL4067" s="53"/>
      <c r="AM4067" s="53"/>
      <c r="AN4067" s="44"/>
    </row>
    <row r="4068" spans="1:40" outlineLevel="2">
      <c r="A4068" s="882">
        <f>ROW()</f>
        <v>4068</v>
      </c>
      <c r="B4068" s="453"/>
      <c r="D4068" s="1205" t="s">
        <v>28</v>
      </c>
      <c r="E4068" s="1205"/>
      <c r="F4068" s="1205"/>
      <c r="G4068" s="1205"/>
      <c r="H4068" s="4"/>
      <c r="I4068" s="4"/>
      <c r="J4068" s="329"/>
      <c r="K4068" s="4"/>
      <c r="L4068" s="4"/>
      <c r="M4068" s="4"/>
      <c r="N4068" s="316"/>
      <c r="O4068" s="4"/>
      <c r="P4068" s="4"/>
      <c r="Q4068" s="4"/>
      <c r="R4068" s="4"/>
      <c r="S4068" s="4"/>
      <c r="T4068" s="252"/>
      <c r="U4068" s="53"/>
      <c r="V4068" s="53"/>
      <c r="W4068" s="53"/>
      <c r="X4068" s="53"/>
      <c r="Y4068" s="252"/>
      <c r="Z4068" s="53"/>
      <c r="AA4068" s="53"/>
      <c r="AB4068" s="53"/>
      <c r="AC4068" s="53"/>
      <c r="AD4068" s="53"/>
      <c r="AE4068" s="252"/>
      <c r="AF4068" s="53"/>
      <c r="AG4068" s="53"/>
      <c r="AH4068" s="53">
        <f>AH$692</f>
        <v>0</v>
      </c>
      <c r="AI4068" s="44"/>
      <c r="AJ4068" s="53"/>
      <c r="AK4068" s="53"/>
      <c r="AL4068" s="53"/>
      <c r="AM4068" s="53"/>
      <c r="AN4068" s="44"/>
    </row>
    <row r="4069" spans="1:40" outlineLevel="2">
      <c r="A4069" s="882">
        <f>ROW()</f>
        <v>4069</v>
      </c>
      <c r="B4069" s="453"/>
      <c r="D4069" s="1206" t="s">
        <v>443</v>
      </c>
      <c r="E4069" s="1206"/>
      <c r="F4069" s="1206"/>
      <c r="G4069" s="1206"/>
      <c r="H4069" s="28"/>
      <c r="I4069" s="28"/>
      <c r="J4069" s="1207"/>
      <c r="K4069" s="28"/>
      <c r="L4069" s="28"/>
      <c r="M4069" s="28"/>
      <c r="N4069" s="317"/>
      <c r="O4069" s="28"/>
      <c r="P4069" s="28"/>
      <c r="Q4069" s="28"/>
      <c r="R4069" s="28"/>
      <c r="S4069" s="28"/>
      <c r="T4069" s="253"/>
      <c r="U4069" s="54"/>
      <c r="V4069" s="54"/>
      <c r="W4069" s="54"/>
      <c r="X4069" s="54"/>
      <c r="Y4069" s="253"/>
      <c r="Z4069" s="54"/>
      <c r="AA4069" s="54"/>
      <c r="AB4069" s="54"/>
      <c r="AC4069" s="54"/>
      <c r="AD4069" s="54"/>
      <c r="AE4069" s="253"/>
      <c r="AF4069" s="54"/>
      <c r="AG4069" s="54"/>
      <c r="AH4069" s="54">
        <f>AH$693</f>
        <v>0</v>
      </c>
      <c r="AI4069" s="46"/>
      <c r="AJ4069" s="54"/>
      <c r="AK4069" s="54"/>
      <c r="AL4069" s="54"/>
      <c r="AM4069" s="54"/>
      <c r="AN4069" s="46"/>
    </row>
    <row r="4070" spans="1:40" outlineLevel="2">
      <c r="A4070" s="882">
        <f>ROW()</f>
        <v>4070</v>
      </c>
      <c r="B4070" s="453"/>
      <c r="D4070" s="452" t="s">
        <v>24</v>
      </c>
      <c r="H4070" s="458"/>
      <c r="I4070" s="458"/>
      <c r="J4070" s="459"/>
      <c r="K4070" s="458"/>
      <c r="L4070" s="458"/>
      <c r="M4070" s="458"/>
      <c r="N4070" s="463"/>
      <c r="O4070" s="458"/>
      <c r="P4070" s="458"/>
      <c r="Q4070" s="458"/>
      <c r="R4070" s="458"/>
      <c r="S4070" s="458"/>
      <c r="T4070" s="466">
        <f t="shared" ref="T4070:AN4070" si="2654">SUM(T4054:T4069)</f>
        <v>0</v>
      </c>
      <c r="U4070" s="444">
        <f t="shared" si="2654"/>
        <v>0</v>
      </c>
      <c r="V4070" s="444">
        <f t="shared" si="2654"/>
        <v>0</v>
      </c>
      <c r="W4070" s="444">
        <f t="shared" si="2654"/>
        <v>0</v>
      </c>
      <c r="X4070" s="444">
        <f t="shared" si="2654"/>
        <v>0</v>
      </c>
      <c r="Y4070" s="466">
        <f t="shared" si="2654"/>
        <v>0</v>
      </c>
      <c r="Z4070" s="444">
        <f t="shared" si="2654"/>
        <v>0</v>
      </c>
      <c r="AA4070" s="444">
        <f t="shared" si="2654"/>
        <v>0</v>
      </c>
      <c r="AB4070" s="444">
        <f t="shared" si="2654"/>
        <v>0</v>
      </c>
      <c r="AC4070" s="444">
        <f t="shared" si="2654"/>
        <v>0</v>
      </c>
      <c r="AD4070" s="444">
        <f t="shared" si="2654"/>
        <v>0</v>
      </c>
      <c r="AE4070" s="466">
        <f t="shared" si="2654"/>
        <v>0</v>
      </c>
      <c r="AF4070" s="444">
        <f t="shared" si="2654"/>
        <v>0</v>
      </c>
      <c r="AG4070" s="444">
        <f t="shared" si="2654"/>
        <v>0</v>
      </c>
      <c r="AH4070" s="444">
        <f t="shared" si="2654"/>
        <v>-0.32805066000000005</v>
      </c>
      <c r="AI4070" s="445">
        <f t="shared" si="2654"/>
        <v>0</v>
      </c>
      <c r="AJ4070" s="444">
        <f t="shared" si="2654"/>
        <v>0</v>
      </c>
      <c r="AK4070" s="444">
        <f t="shared" si="2654"/>
        <v>0</v>
      </c>
      <c r="AL4070" s="444">
        <f t="shared" si="2654"/>
        <v>0</v>
      </c>
      <c r="AM4070" s="444">
        <f t="shared" si="2654"/>
        <v>0</v>
      </c>
      <c r="AN4070" s="445">
        <f t="shared" si="2654"/>
        <v>0</v>
      </c>
    </row>
    <row r="4071" spans="1:40" outlineLevel="1">
      <c r="A4071" s="732" t="s">
        <v>21</v>
      </c>
      <c r="B4071" s="733"/>
      <c r="C4071" s="881"/>
      <c r="D4071" s="733"/>
      <c r="E4071" s="733"/>
      <c r="F4071" s="733"/>
      <c r="G4071" s="733"/>
      <c r="H4071" s="733"/>
      <c r="I4071" s="730"/>
      <c r="J4071" s="729"/>
      <c r="K4071" s="730"/>
      <c r="L4071" s="730"/>
      <c r="M4071" s="730"/>
      <c r="N4071" s="731"/>
      <c r="O4071" s="730"/>
      <c r="P4071" s="730"/>
      <c r="Q4071" s="730"/>
      <c r="R4071" s="730"/>
      <c r="S4071" s="730"/>
      <c r="T4071" s="729"/>
      <c r="U4071" s="730"/>
      <c r="V4071" s="730"/>
      <c r="W4071" s="730"/>
      <c r="X4071" s="730"/>
      <c r="Y4071" s="729"/>
      <c r="Z4071" s="730"/>
      <c r="AA4071" s="730"/>
      <c r="AB4071" s="730"/>
      <c r="AC4071" s="730"/>
      <c r="AD4071" s="730"/>
      <c r="AE4071" s="729"/>
      <c r="AF4071" s="730"/>
      <c r="AG4071" s="730"/>
      <c r="AH4071" s="730"/>
      <c r="AI4071" s="731"/>
      <c r="AJ4071" s="730"/>
      <c r="AK4071" s="730"/>
      <c r="AL4071" s="730"/>
      <c r="AM4071" s="730"/>
      <c r="AN4071" s="731"/>
    </row>
    <row r="4072" spans="1:40" outlineLevel="2">
      <c r="A4072" s="882">
        <f>ROW()</f>
        <v>4072</v>
      </c>
      <c r="B4072" s="453"/>
      <c r="D4072" s="452" t="s">
        <v>300</v>
      </c>
      <c r="H4072" s="458"/>
      <c r="I4072" s="458"/>
      <c r="J4072" s="459"/>
      <c r="K4072" s="458"/>
      <c r="L4072" s="458"/>
      <c r="M4072" s="458"/>
      <c r="N4072" s="463"/>
      <c r="O4072" s="439"/>
      <c r="P4072" s="439"/>
      <c r="Q4072" s="439"/>
      <c r="R4072" s="439"/>
      <c r="S4072" s="439"/>
      <c r="T4072" s="443"/>
      <c r="U4072" s="439"/>
      <c r="V4072" s="439"/>
      <c r="W4072" s="439"/>
      <c r="X4072" s="439"/>
      <c r="Y4072" s="443"/>
      <c r="Z4072" s="439"/>
      <c r="AA4072" s="439"/>
      <c r="AB4072" s="439"/>
      <c r="AC4072" s="439"/>
      <c r="AD4072" s="439"/>
      <c r="AE4072" s="443"/>
      <c r="AF4072" s="439"/>
      <c r="AG4072" s="439"/>
      <c r="AH4072" s="439"/>
      <c r="AI4072" s="440">
        <f t="shared" ref="AI4072:AN4081" si="2655">-IF(AI4018&lt;0,AI4018,IF($D4072="Land",0,IF(AI4000&lt;1,AI4018,MAX(MIN(IF(AI4000&gt;0,(AI4018/AI4000)*AI$9,0),AI4018*AI$9),0))))</f>
        <v>-8.6380199000000005E-2</v>
      </c>
      <c r="AJ4072" s="439">
        <f t="shared" si="2655"/>
        <v>-8.6380199000000005E-2</v>
      </c>
      <c r="AK4072" s="439">
        <f t="shared" si="2655"/>
        <v>-8.6380199000000005E-2</v>
      </c>
      <c r="AL4072" s="439">
        <f t="shared" si="2655"/>
        <v>-8.6380199000000019E-2</v>
      </c>
      <c r="AM4072" s="439">
        <f t="shared" si="2655"/>
        <v>-8.6380199000000019E-2</v>
      </c>
      <c r="AN4072" s="440">
        <f t="shared" si="2655"/>
        <v>-8.6380199000000019E-2</v>
      </c>
    </row>
    <row r="4073" spans="1:40" outlineLevel="2">
      <c r="A4073" s="882">
        <f>ROW()</f>
        <v>4073</v>
      </c>
      <c r="B4073" s="453"/>
      <c r="D4073" s="452" t="s">
        <v>301</v>
      </c>
      <c r="H4073" s="458"/>
      <c r="I4073" s="458"/>
      <c r="J4073" s="459"/>
      <c r="K4073" s="458"/>
      <c r="L4073" s="458"/>
      <c r="M4073" s="458"/>
      <c r="N4073" s="463"/>
      <c r="O4073" s="439"/>
      <c r="P4073" s="439"/>
      <c r="Q4073" s="439"/>
      <c r="R4073" s="439"/>
      <c r="S4073" s="439"/>
      <c r="T4073" s="443"/>
      <c r="U4073" s="439"/>
      <c r="V4073" s="439"/>
      <c r="W4073" s="439"/>
      <c r="X4073" s="439"/>
      <c r="Y4073" s="443"/>
      <c r="Z4073" s="439"/>
      <c r="AA4073" s="439"/>
      <c r="AB4073" s="439"/>
      <c r="AC4073" s="439"/>
      <c r="AD4073" s="439"/>
      <c r="AE4073" s="443"/>
      <c r="AF4073" s="439"/>
      <c r="AG4073" s="439"/>
      <c r="AH4073" s="439"/>
      <c r="AI4073" s="440">
        <f t="shared" si="2655"/>
        <v>0</v>
      </c>
      <c r="AJ4073" s="439">
        <f t="shared" si="2655"/>
        <v>0</v>
      </c>
      <c r="AK4073" s="439">
        <f t="shared" si="2655"/>
        <v>0</v>
      </c>
      <c r="AL4073" s="439">
        <f t="shared" si="2655"/>
        <v>0</v>
      </c>
      <c r="AM4073" s="439">
        <f t="shared" si="2655"/>
        <v>0</v>
      </c>
      <c r="AN4073" s="440">
        <f t="shared" si="2655"/>
        <v>0</v>
      </c>
    </row>
    <row r="4074" spans="1:40" outlineLevel="2">
      <c r="A4074" s="882">
        <f>ROW()</f>
        <v>4074</v>
      </c>
      <c r="B4074" s="453"/>
      <c r="D4074" s="452" t="s">
        <v>29</v>
      </c>
      <c r="H4074" s="458"/>
      <c r="I4074" s="458"/>
      <c r="J4074" s="459"/>
      <c r="K4074" s="458"/>
      <c r="L4074" s="458"/>
      <c r="M4074" s="458"/>
      <c r="N4074" s="463"/>
      <c r="O4074" s="439"/>
      <c r="P4074" s="439"/>
      <c r="Q4074" s="439"/>
      <c r="R4074" s="439"/>
      <c r="S4074" s="439"/>
      <c r="T4074" s="443"/>
      <c r="U4074" s="439"/>
      <c r="V4074" s="439"/>
      <c r="W4074" s="439"/>
      <c r="X4074" s="439"/>
      <c r="Y4074" s="443"/>
      <c r="Z4074" s="439"/>
      <c r="AA4074" s="439"/>
      <c r="AB4074" s="439"/>
      <c r="AC4074" s="439"/>
      <c r="AD4074" s="439"/>
      <c r="AE4074" s="443"/>
      <c r="AF4074" s="439"/>
      <c r="AG4074" s="439"/>
      <c r="AH4074" s="439"/>
      <c r="AI4074" s="440">
        <f t="shared" si="2655"/>
        <v>0</v>
      </c>
      <c r="AJ4074" s="439">
        <f t="shared" si="2655"/>
        <v>0</v>
      </c>
      <c r="AK4074" s="439">
        <f t="shared" si="2655"/>
        <v>0</v>
      </c>
      <c r="AL4074" s="439">
        <f t="shared" si="2655"/>
        <v>0</v>
      </c>
      <c r="AM4074" s="439">
        <f t="shared" si="2655"/>
        <v>0</v>
      </c>
      <c r="AN4074" s="440">
        <f t="shared" si="2655"/>
        <v>0</v>
      </c>
    </row>
    <row r="4075" spans="1:40" outlineLevel="2">
      <c r="A4075" s="882">
        <f>ROW()</f>
        <v>4075</v>
      </c>
      <c r="B4075" s="453"/>
      <c r="D4075" s="452" t="s">
        <v>30</v>
      </c>
      <c r="H4075" s="458"/>
      <c r="I4075" s="458"/>
      <c r="J4075" s="459"/>
      <c r="K4075" s="458"/>
      <c r="L4075" s="458"/>
      <c r="M4075" s="458"/>
      <c r="N4075" s="463"/>
      <c r="O4075" s="439"/>
      <c r="P4075" s="439"/>
      <c r="Q4075" s="439"/>
      <c r="R4075" s="439"/>
      <c r="S4075" s="439"/>
      <c r="T4075" s="443"/>
      <c r="U4075" s="439"/>
      <c r="V4075" s="439"/>
      <c r="W4075" s="439"/>
      <c r="X4075" s="439"/>
      <c r="Y4075" s="443"/>
      <c r="Z4075" s="439"/>
      <c r="AA4075" s="439"/>
      <c r="AB4075" s="439"/>
      <c r="AC4075" s="439"/>
      <c r="AD4075" s="439"/>
      <c r="AE4075" s="443"/>
      <c r="AF4075" s="439"/>
      <c r="AG4075" s="439"/>
      <c r="AH4075" s="439"/>
      <c r="AI4075" s="440">
        <f t="shared" si="2655"/>
        <v>-1.8609084210000002</v>
      </c>
      <c r="AJ4075" s="439">
        <f t="shared" si="2655"/>
        <v>-1.8609084210000004</v>
      </c>
      <c r="AK4075" s="439">
        <f t="shared" si="2655"/>
        <v>-1.8609084210000004</v>
      </c>
      <c r="AL4075" s="439">
        <f t="shared" si="2655"/>
        <v>-1.8609084210000004</v>
      </c>
      <c r="AM4075" s="439">
        <f t="shared" si="2655"/>
        <v>-1.8609084210000004</v>
      </c>
      <c r="AN4075" s="440">
        <f t="shared" si="2655"/>
        <v>-1.8609084210000004</v>
      </c>
    </row>
    <row r="4076" spans="1:40" outlineLevel="2">
      <c r="A4076" s="882">
        <f>ROW()</f>
        <v>4076</v>
      </c>
      <c r="B4076" s="453"/>
      <c r="D4076" s="452" t="s">
        <v>31</v>
      </c>
      <c r="H4076" s="458"/>
      <c r="I4076" s="458"/>
      <c r="J4076" s="459"/>
      <c r="K4076" s="458"/>
      <c r="L4076" s="458"/>
      <c r="M4076" s="458"/>
      <c r="N4076" s="463"/>
      <c r="O4076" s="439"/>
      <c r="P4076" s="439"/>
      <c r="Q4076" s="439"/>
      <c r="R4076" s="439"/>
      <c r="S4076" s="439"/>
      <c r="T4076" s="443"/>
      <c r="U4076" s="439"/>
      <c r="V4076" s="439"/>
      <c r="W4076" s="439"/>
      <c r="X4076" s="439"/>
      <c r="Y4076" s="443"/>
      <c r="Z4076" s="439"/>
      <c r="AA4076" s="439"/>
      <c r="AB4076" s="439"/>
      <c r="AC4076" s="439"/>
      <c r="AD4076" s="439"/>
      <c r="AE4076" s="443"/>
      <c r="AF4076" s="439"/>
      <c r="AG4076" s="439"/>
      <c r="AH4076" s="439"/>
      <c r="AI4076" s="440">
        <f t="shared" si="2655"/>
        <v>0</v>
      </c>
      <c r="AJ4076" s="439">
        <f t="shared" si="2655"/>
        <v>0</v>
      </c>
      <c r="AK4076" s="439">
        <f t="shared" si="2655"/>
        <v>0</v>
      </c>
      <c r="AL4076" s="439">
        <f t="shared" si="2655"/>
        <v>0</v>
      </c>
      <c r="AM4076" s="439">
        <f t="shared" si="2655"/>
        <v>0</v>
      </c>
      <c r="AN4076" s="440">
        <f t="shared" si="2655"/>
        <v>0</v>
      </c>
    </row>
    <row r="4077" spans="1:40" outlineLevel="2">
      <c r="A4077" s="882">
        <f>ROW()</f>
        <v>4077</v>
      </c>
      <c r="B4077" s="453"/>
      <c r="D4077" s="452" t="s">
        <v>32</v>
      </c>
      <c r="H4077" s="458"/>
      <c r="I4077" s="458"/>
      <c r="J4077" s="459"/>
      <c r="K4077" s="458"/>
      <c r="L4077" s="458"/>
      <c r="M4077" s="458"/>
      <c r="N4077" s="463"/>
      <c r="O4077" s="439"/>
      <c r="P4077" s="439"/>
      <c r="Q4077" s="439"/>
      <c r="R4077" s="439"/>
      <c r="S4077" s="439"/>
      <c r="T4077" s="443"/>
      <c r="U4077" s="439"/>
      <c r="V4077" s="439"/>
      <c r="W4077" s="439"/>
      <c r="X4077" s="439"/>
      <c r="Y4077" s="443"/>
      <c r="Z4077" s="439"/>
      <c r="AA4077" s="439"/>
      <c r="AB4077" s="439"/>
      <c r="AC4077" s="439"/>
      <c r="AD4077" s="439"/>
      <c r="AE4077" s="443"/>
      <c r="AF4077" s="439"/>
      <c r="AG4077" s="439"/>
      <c r="AH4077" s="439"/>
      <c r="AI4077" s="440">
        <f t="shared" si="2655"/>
        <v>-7.8055832500000005E-2</v>
      </c>
      <c r="AJ4077" s="439">
        <f t="shared" si="2655"/>
        <v>-7.8055832500000005E-2</v>
      </c>
      <c r="AK4077" s="439">
        <f t="shared" si="2655"/>
        <v>-7.8055832500000005E-2</v>
      </c>
      <c r="AL4077" s="439">
        <f t="shared" si="2655"/>
        <v>-7.8055832500000005E-2</v>
      </c>
      <c r="AM4077" s="439">
        <f t="shared" si="2655"/>
        <v>-7.8055832500000005E-2</v>
      </c>
      <c r="AN4077" s="440">
        <f t="shared" si="2655"/>
        <v>-7.8055832500000005E-2</v>
      </c>
    </row>
    <row r="4078" spans="1:40" outlineLevel="2">
      <c r="A4078" s="882">
        <f>ROW()</f>
        <v>4078</v>
      </c>
      <c r="B4078" s="453"/>
      <c r="D4078" s="452" t="s">
        <v>33</v>
      </c>
      <c r="H4078" s="458"/>
      <c r="I4078" s="458"/>
      <c r="J4078" s="459"/>
      <c r="K4078" s="458"/>
      <c r="L4078" s="458"/>
      <c r="M4078" s="458"/>
      <c r="N4078" s="463"/>
      <c r="O4078" s="439"/>
      <c r="P4078" s="439"/>
      <c r="Q4078" s="439"/>
      <c r="R4078" s="439"/>
      <c r="S4078" s="439"/>
      <c r="T4078" s="443"/>
      <c r="U4078" s="439"/>
      <c r="V4078" s="439"/>
      <c r="W4078" s="439"/>
      <c r="X4078" s="439"/>
      <c r="Y4078" s="443"/>
      <c r="Z4078" s="439"/>
      <c r="AA4078" s="439"/>
      <c r="AB4078" s="439"/>
      <c r="AC4078" s="439"/>
      <c r="AD4078" s="439"/>
      <c r="AE4078" s="443"/>
      <c r="AF4078" s="439"/>
      <c r="AG4078" s="439"/>
      <c r="AH4078" s="439"/>
      <c r="AI4078" s="440">
        <f t="shared" si="2655"/>
        <v>-9.1525009999999987E-3</v>
      </c>
      <c r="AJ4078" s="439">
        <f t="shared" si="2655"/>
        <v>-9.1525009999999987E-3</v>
      </c>
      <c r="AK4078" s="439">
        <f t="shared" si="2655"/>
        <v>-9.1525009999999987E-3</v>
      </c>
      <c r="AL4078" s="439">
        <f t="shared" si="2655"/>
        <v>-9.1525009999999969E-3</v>
      </c>
      <c r="AM4078" s="439">
        <f t="shared" si="2655"/>
        <v>-9.1525009999999969E-3</v>
      </c>
      <c r="AN4078" s="440">
        <f t="shared" si="2655"/>
        <v>-9.1525009999999969E-3</v>
      </c>
    </row>
    <row r="4079" spans="1:40" outlineLevel="2">
      <c r="A4079" s="882">
        <f>ROW()</f>
        <v>4079</v>
      </c>
      <c r="B4079" s="453"/>
      <c r="D4079" s="452" t="s">
        <v>670</v>
      </c>
      <c r="H4079" s="458"/>
      <c r="I4079" s="458"/>
      <c r="J4079" s="459"/>
      <c r="K4079" s="458"/>
      <c r="L4079" s="458"/>
      <c r="M4079" s="458"/>
      <c r="N4079" s="463"/>
      <c r="O4079" s="439"/>
      <c r="P4079" s="439"/>
      <c r="Q4079" s="439"/>
      <c r="R4079" s="439"/>
      <c r="S4079" s="439"/>
      <c r="T4079" s="443"/>
      <c r="U4079" s="439"/>
      <c r="V4079" s="439"/>
      <c r="W4079" s="439"/>
      <c r="X4079" s="439"/>
      <c r="Y4079" s="443"/>
      <c r="Z4079" s="439"/>
      <c r="AA4079" s="439"/>
      <c r="AB4079" s="439"/>
      <c r="AC4079" s="439"/>
      <c r="AD4079" s="439"/>
      <c r="AE4079" s="443"/>
      <c r="AF4079" s="439"/>
      <c r="AG4079" s="439"/>
      <c r="AH4079" s="439"/>
      <c r="AI4079" s="440">
        <f t="shared" si="2655"/>
        <v>-1.6619393749999999E-2</v>
      </c>
      <c r="AJ4079" s="439">
        <f t="shared" si="2655"/>
        <v>-1.6619393749999999E-2</v>
      </c>
      <c r="AK4079" s="439">
        <f t="shared" si="2655"/>
        <v>-1.6619393749999999E-2</v>
      </c>
      <c r="AL4079" s="439">
        <f t="shared" si="2655"/>
        <v>-1.6619393749999999E-2</v>
      </c>
      <c r="AM4079" s="439">
        <f t="shared" si="2655"/>
        <v>-1.6619393750000003E-2</v>
      </c>
      <c r="AN4079" s="440">
        <f t="shared" si="2655"/>
        <v>-1.6619393750000003E-2</v>
      </c>
    </row>
    <row r="4080" spans="1:40" outlineLevel="2">
      <c r="A4080" s="882">
        <f>ROW()</f>
        <v>4080</v>
      </c>
      <c r="B4080" s="453"/>
      <c r="D4080" s="452" t="s">
        <v>34</v>
      </c>
      <c r="H4080" s="458"/>
      <c r="I4080" s="458"/>
      <c r="J4080" s="459"/>
      <c r="K4080" s="458"/>
      <c r="L4080" s="458"/>
      <c r="M4080" s="458"/>
      <c r="N4080" s="463"/>
      <c r="O4080" s="439"/>
      <c r="P4080" s="439"/>
      <c r="Q4080" s="439"/>
      <c r="R4080" s="439"/>
      <c r="S4080" s="439"/>
      <c r="T4080" s="443"/>
      <c r="U4080" s="439"/>
      <c r="V4080" s="439"/>
      <c r="W4080" s="439"/>
      <c r="X4080" s="439"/>
      <c r="Y4080" s="443"/>
      <c r="Z4080" s="439"/>
      <c r="AA4080" s="439"/>
      <c r="AB4080" s="439"/>
      <c r="AC4080" s="439"/>
      <c r="AD4080" s="439"/>
      <c r="AE4080" s="443"/>
      <c r="AF4080" s="439"/>
      <c r="AG4080" s="439"/>
      <c r="AH4080" s="439"/>
      <c r="AI4080" s="440">
        <f t="shared" si="2655"/>
        <v>-1.994159966666655</v>
      </c>
      <c r="AJ4080" s="439">
        <f t="shared" si="2655"/>
        <v>-1.9941599666666552</v>
      </c>
      <c r="AK4080" s="439">
        <f t="shared" si="2655"/>
        <v>-1.9941599666666552</v>
      </c>
      <c r="AL4080" s="439">
        <f t="shared" si="2655"/>
        <v>-1.9941599666666552</v>
      </c>
      <c r="AM4080" s="439">
        <f t="shared" si="2655"/>
        <v>-1.9941599666666554</v>
      </c>
      <c r="AN4080" s="440">
        <f t="shared" si="2655"/>
        <v>-1.9941599666666554</v>
      </c>
    </row>
    <row r="4081" spans="1:40" outlineLevel="2">
      <c r="A4081" s="882">
        <f>ROW()</f>
        <v>4081</v>
      </c>
      <c r="B4081" s="453"/>
      <c r="D4081" s="452" t="s">
        <v>35</v>
      </c>
      <c r="H4081" s="458"/>
      <c r="I4081" s="458"/>
      <c r="J4081" s="459"/>
      <c r="K4081" s="458"/>
      <c r="L4081" s="458"/>
      <c r="M4081" s="458"/>
      <c r="N4081" s="463"/>
      <c r="O4081" s="439"/>
      <c r="P4081" s="439"/>
      <c r="Q4081" s="439"/>
      <c r="R4081" s="439"/>
      <c r="S4081" s="439"/>
      <c r="T4081" s="443"/>
      <c r="U4081" s="439"/>
      <c r="V4081" s="439"/>
      <c r="W4081" s="439"/>
      <c r="X4081" s="439"/>
      <c r="Y4081" s="443"/>
      <c r="Z4081" s="439"/>
      <c r="AA4081" s="439"/>
      <c r="AB4081" s="439"/>
      <c r="AC4081" s="439"/>
      <c r="AD4081" s="439"/>
      <c r="AE4081" s="443"/>
      <c r="AF4081" s="439"/>
      <c r="AG4081" s="439"/>
      <c r="AH4081" s="439"/>
      <c r="AI4081" s="440">
        <f t="shared" si="2655"/>
        <v>-6.4514057639557254E-2</v>
      </c>
      <c r="AJ4081" s="439">
        <f t="shared" si="2655"/>
        <v>-6.4514057639557254E-2</v>
      </c>
      <c r="AK4081" s="439">
        <f t="shared" si="2655"/>
        <v>-6.4514057639557254E-2</v>
      </c>
      <c r="AL4081" s="439">
        <f t="shared" si="2655"/>
        <v>-6.4514057639557254E-2</v>
      </c>
      <c r="AM4081" s="439">
        <f t="shared" si="2655"/>
        <v>-6.4514057639557254E-2</v>
      </c>
      <c r="AN4081" s="440">
        <f t="shared" si="2655"/>
        <v>-6.4514057639557254E-2</v>
      </c>
    </row>
    <row r="4082" spans="1:40" outlineLevel="2">
      <c r="A4082" s="882">
        <f>ROW()</f>
        <v>4082</v>
      </c>
      <c r="B4082" s="453"/>
      <c r="D4082" s="452" t="s">
        <v>302</v>
      </c>
      <c r="H4082" s="458"/>
      <c r="I4082" s="458"/>
      <c r="J4082" s="459"/>
      <c r="K4082" s="458"/>
      <c r="L4082" s="458"/>
      <c r="M4082" s="458"/>
      <c r="N4082" s="463"/>
      <c r="O4082" s="439"/>
      <c r="P4082" s="439"/>
      <c r="Q4082" s="439"/>
      <c r="R4082" s="439"/>
      <c r="S4082" s="439"/>
      <c r="T4082" s="443"/>
      <c r="U4082" s="439"/>
      <c r="V4082" s="439"/>
      <c r="W4082" s="439"/>
      <c r="X4082" s="439"/>
      <c r="Y4082" s="443"/>
      <c r="Z4082" s="439"/>
      <c r="AA4082" s="439"/>
      <c r="AB4082" s="439"/>
      <c r="AC4082" s="439"/>
      <c r="AD4082" s="439"/>
      <c r="AE4082" s="443"/>
      <c r="AF4082" s="439"/>
      <c r="AG4082" s="439"/>
      <c r="AH4082" s="439"/>
      <c r="AI4082" s="440">
        <f t="shared" ref="AI4082:AN4087" si="2656">-IF(AI4028&lt;0,AI4028,IF($D4082="Land",0,IF(AI4010&lt;1,AI4028,MAX(MIN(IF(AI4010&gt;0,(AI4028/AI4010)*AI$9,0),AI4028*AI$9),0))))</f>
        <v>-0.11677754864977796</v>
      </c>
      <c r="AJ4082" s="439">
        <f t="shared" si="2656"/>
        <v>-0.11677754864977796</v>
      </c>
      <c r="AK4082" s="439">
        <f t="shared" si="2656"/>
        <v>-0.11677754864977796</v>
      </c>
      <c r="AL4082" s="439">
        <f t="shared" si="2656"/>
        <v>-0.11677754864977796</v>
      </c>
      <c r="AM4082" s="439">
        <f t="shared" si="2656"/>
        <v>-0.11677754864977796</v>
      </c>
      <c r="AN4082" s="440">
        <f t="shared" si="2656"/>
        <v>-0.11677754864977796</v>
      </c>
    </row>
    <row r="4083" spans="1:40" outlineLevel="2">
      <c r="A4083" s="882">
        <f>ROW()</f>
        <v>4083</v>
      </c>
      <c r="B4083" s="453"/>
      <c r="D4083" s="452" t="s">
        <v>36</v>
      </c>
      <c r="H4083" s="458"/>
      <c r="I4083" s="458"/>
      <c r="J4083" s="459"/>
      <c r="K4083" s="458"/>
      <c r="L4083" s="458"/>
      <c r="M4083" s="458"/>
      <c r="N4083" s="463"/>
      <c r="O4083" s="439"/>
      <c r="P4083" s="439"/>
      <c r="Q4083" s="439"/>
      <c r="R4083" s="439"/>
      <c r="S4083" s="439"/>
      <c r="T4083" s="443"/>
      <c r="U4083" s="439"/>
      <c r="V4083" s="439"/>
      <c r="W4083" s="439"/>
      <c r="X4083" s="439"/>
      <c r="Y4083" s="443"/>
      <c r="Z4083" s="439"/>
      <c r="AA4083" s="439"/>
      <c r="AB4083" s="439"/>
      <c r="AC4083" s="439"/>
      <c r="AD4083" s="439"/>
      <c r="AE4083" s="443"/>
      <c r="AF4083" s="439"/>
      <c r="AG4083" s="439"/>
      <c r="AH4083" s="439"/>
      <c r="AI4083" s="440">
        <f t="shared" si="2656"/>
        <v>-1.4651661803707428</v>
      </c>
      <c r="AJ4083" s="439">
        <f t="shared" si="2656"/>
        <v>-1.4651661803707428</v>
      </c>
      <c r="AK4083" s="439">
        <f t="shared" si="2656"/>
        <v>-1.465166180370743</v>
      </c>
      <c r="AL4083" s="439">
        <f t="shared" si="2656"/>
        <v>-1.4651661803707428</v>
      </c>
      <c r="AM4083" s="439">
        <f t="shared" si="2656"/>
        <v>-1.4651661803707428</v>
      </c>
      <c r="AN4083" s="440">
        <f t="shared" si="2656"/>
        <v>0</v>
      </c>
    </row>
    <row r="4084" spans="1:40" outlineLevel="2">
      <c r="A4084" s="882">
        <f>ROW()</f>
        <v>4084</v>
      </c>
      <c r="B4084" s="453"/>
      <c r="D4084" s="452" t="s">
        <v>583</v>
      </c>
      <c r="H4084" s="458"/>
      <c r="I4084" s="458"/>
      <c r="J4084" s="459"/>
      <c r="K4084" s="458"/>
      <c r="L4084" s="458"/>
      <c r="M4084" s="458"/>
      <c r="N4084" s="463"/>
      <c r="O4084" s="439"/>
      <c r="P4084" s="439"/>
      <c r="Q4084" s="439"/>
      <c r="R4084" s="439"/>
      <c r="S4084" s="439"/>
      <c r="T4084" s="443"/>
      <c r="U4084" s="439"/>
      <c r="V4084" s="439"/>
      <c r="W4084" s="439"/>
      <c r="X4084" s="439"/>
      <c r="Y4084" s="443"/>
      <c r="Z4084" s="439"/>
      <c r="AA4084" s="439"/>
      <c r="AB4084" s="439"/>
      <c r="AC4084" s="439"/>
      <c r="AD4084" s="439"/>
      <c r="AE4084" s="443"/>
      <c r="AF4084" s="439"/>
      <c r="AG4084" s="439"/>
      <c r="AH4084" s="439"/>
      <c r="AI4084" s="440">
        <f t="shared" si="2656"/>
        <v>-7.3733143999999987E-2</v>
      </c>
      <c r="AJ4084" s="439">
        <f t="shared" si="2656"/>
        <v>-7.3733143999999987E-2</v>
      </c>
      <c r="AK4084" s="439">
        <f t="shared" si="2656"/>
        <v>-7.3733143999999987E-2</v>
      </c>
      <c r="AL4084" s="439">
        <f t="shared" si="2656"/>
        <v>-7.3733143999999987E-2</v>
      </c>
      <c r="AM4084" s="439">
        <f t="shared" si="2656"/>
        <v>-7.3733143999999987E-2</v>
      </c>
      <c r="AN4084" s="440">
        <f t="shared" si="2656"/>
        <v>-7.3733144E-2</v>
      </c>
    </row>
    <row r="4085" spans="1:40" outlineLevel="2">
      <c r="A4085" s="882">
        <f>ROW()</f>
        <v>4085</v>
      </c>
      <c r="B4085" s="453"/>
      <c r="D4085" s="452" t="s">
        <v>81</v>
      </c>
      <c r="H4085" s="458"/>
      <c r="I4085" s="458"/>
      <c r="J4085" s="459"/>
      <c r="K4085" s="458"/>
      <c r="L4085" s="458"/>
      <c r="M4085" s="458"/>
      <c r="N4085" s="463"/>
      <c r="O4085" s="439"/>
      <c r="P4085" s="439"/>
      <c r="Q4085" s="439"/>
      <c r="R4085" s="439"/>
      <c r="S4085" s="439"/>
      <c r="T4085" s="443"/>
      <c r="U4085" s="439"/>
      <c r="V4085" s="439"/>
      <c r="W4085" s="439"/>
      <c r="X4085" s="439"/>
      <c r="Y4085" s="443"/>
      <c r="Z4085" s="439"/>
      <c r="AA4085" s="439"/>
      <c r="AB4085" s="439"/>
      <c r="AC4085" s="439"/>
      <c r="AD4085" s="439"/>
      <c r="AE4085" s="443"/>
      <c r="AF4085" s="439"/>
      <c r="AG4085" s="439"/>
      <c r="AH4085" s="439"/>
      <c r="AI4085" s="440">
        <f t="shared" si="2656"/>
        <v>0</v>
      </c>
      <c r="AJ4085" s="439">
        <f t="shared" si="2656"/>
        <v>0</v>
      </c>
      <c r="AK4085" s="439">
        <f t="shared" si="2656"/>
        <v>0</v>
      </c>
      <c r="AL4085" s="439">
        <f t="shared" si="2656"/>
        <v>0</v>
      </c>
      <c r="AM4085" s="439">
        <f t="shared" si="2656"/>
        <v>0</v>
      </c>
      <c r="AN4085" s="440">
        <f t="shared" si="2656"/>
        <v>0</v>
      </c>
    </row>
    <row r="4086" spans="1:40" outlineLevel="2">
      <c r="A4086" s="882">
        <f>ROW()</f>
        <v>4086</v>
      </c>
      <c r="B4086" s="453"/>
      <c r="D4086" s="452" t="s">
        <v>28</v>
      </c>
      <c r="H4086" s="458"/>
      <c r="I4086" s="458"/>
      <c r="J4086" s="459"/>
      <c r="K4086" s="458"/>
      <c r="L4086" s="458"/>
      <c r="M4086" s="458"/>
      <c r="N4086" s="463"/>
      <c r="O4086" s="439"/>
      <c r="P4086" s="439"/>
      <c r="Q4086" s="439"/>
      <c r="R4086" s="439"/>
      <c r="S4086" s="439"/>
      <c r="T4086" s="443"/>
      <c r="U4086" s="439"/>
      <c r="V4086" s="439"/>
      <c r="W4086" s="439"/>
      <c r="X4086" s="439"/>
      <c r="Y4086" s="443"/>
      <c r="Z4086" s="439"/>
      <c r="AA4086" s="439"/>
      <c r="AB4086" s="439"/>
      <c r="AC4086" s="439"/>
      <c r="AD4086" s="439"/>
      <c r="AE4086" s="443"/>
      <c r="AF4086" s="439"/>
      <c r="AG4086" s="439"/>
      <c r="AH4086" s="439"/>
      <c r="AI4086" s="440">
        <f t="shared" si="2656"/>
        <v>0</v>
      </c>
      <c r="AJ4086" s="439">
        <f t="shared" si="2656"/>
        <v>0</v>
      </c>
      <c r="AK4086" s="439">
        <f t="shared" si="2656"/>
        <v>0</v>
      </c>
      <c r="AL4086" s="439">
        <f t="shared" si="2656"/>
        <v>0</v>
      </c>
      <c r="AM4086" s="439">
        <f t="shared" si="2656"/>
        <v>0</v>
      </c>
      <c r="AN4086" s="440">
        <f t="shared" si="2656"/>
        <v>0</v>
      </c>
    </row>
    <row r="4087" spans="1:40" outlineLevel="2">
      <c r="A4087" s="882">
        <f>ROW()</f>
        <v>4087</v>
      </c>
      <c r="B4087" s="453"/>
      <c r="D4087" s="456" t="s">
        <v>443</v>
      </c>
      <c r="E4087" s="456"/>
      <c r="F4087" s="456"/>
      <c r="G4087" s="456"/>
      <c r="H4087" s="460"/>
      <c r="I4087" s="460"/>
      <c r="J4087" s="461"/>
      <c r="K4087" s="460"/>
      <c r="L4087" s="460"/>
      <c r="M4087" s="460"/>
      <c r="N4087" s="465"/>
      <c r="O4087" s="441"/>
      <c r="P4087" s="441"/>
      <c r="Q4087" s="441"/>
      <c r="R4087" s="441"/>
      <c r="S4087" s="441"/>
      <c r="T4087" s="462"/>
      <c r="U4087" s="441"/>
      <c r="V4087" s="441"/>
      <c r="W4087" s="441"/>
      <c r="X4087" s="159"/>
      <c r="Y4087" s="462"/>
      <c r="Z4087" s="441"/>
      <c r="AA4087" s="159"/>
      <c r="AB4087" s="159"/>
      <c r="AC4087" s="159"/>
      <c r="AD4087" s="159"/>
      <c r="AE4087" s="462"/>
      <c r="AF4087" s="159"/>
      <c r="AG4087" s="159"/>
      <c r="AH4087" s="159"/>
      <c r="AI4087" s="339">
        <f t="shared" si="2656"/>
        <v>0</v>
      </c>
      <c r="AJ4087" s="159">
        <f t="shared" si="2656"/>
        <v>0</v>
      </c>
      <c r="AK4087" s="159">
        <f t="shared" si="2656"/>
        <v>0</v>
      </c>
      <c r="AL4087" s="159">
        <f t="shared" si="2656"/>
        <v>0</v>
      </c>
      <c r="AM4087" s="159">
        <f t="shared" si="2656"/>
        <v>0</v>
      </c>
      <c r="AN4087" s="339">
        <f t="shared" si="2656"/>
        <v>0</v>
      </c>
    </row>
    <row r="4088" spans="1:40" outlineLevel="2">
      <c r="A4088" s="882">
        <f>ROW()</f>
        <v>4088</v>
      </c>
      <c r="B4088" s="453"/>
      <c r="D4088" s="452" t="s">
        <v>24</v>
      </c>
      <c r="F4088" s="454"/>
      <c r="G4088" s="454"/>
      <c r="H4088" s="448"/>
      <c r="I4088" s="448"/>
      <c r="J4088" s="464"/>
      <c r="K4088" s="448"/>
      <c r="L4088" s="448"/>
      <c r="M4088" s="448"/>
      <c r="N4088" s="449"/>
      <c r="O4088" s="439"/>
      <c r="P4088" s="439"/>
      <c r="Q4088" s="439"/>
      <c r="R4088" s="439"/>
      <c r="S4088" s="439"/>
      <c r="T4088" s="443"/>
      <c r="U4088" s="439"/>
      <c r="V4088" s="439"/>
      <c r="W4088" s="439"/>
      <c r="X4088" s="439"/>
      <c r="Y4088" s="443"/>
      <c r="Z4088" s="439"/>
      <c r="AA4088" s="439"/>
      <c r="AB4088" s="439"/>
      <c r="AC4088" s="439"/>
      <c r="AD4088" s="439"/>
      <c r="AE4088" s="443"/>
      <c r="AF4088" s="439"/>
      <c r="AG4088" s="439"/>
      <c r="AH4088" s="439"/>
      <c r="AI4088" s="440">
        <f t="shared" ref="AI4088:AN4088" si="2657">SUM(AI4072:AI4087)</f>
        <v>-5.7654672445767332</v>
      </c>
      <c r="AJ4088" s="439">
        <f t="shared" si="2657"/>
        <v>-5.7654672445767332</v>
      </c>
      <c r="AK4088" s="439">
        <f t="shared" si="2657"/>
        <v>-5.7654672445767341</v>
      </c>
      <c r="AL4088" s="439">
        <f t="shared" si="2657"/>
        <v>-5.7654672445767332</v>
      </c>
      <c r="AM4088" s="439">
        <f t="shared" si="2657"/>
        <v>-5.7654672445767332</v>
      </c>
      <c r="AN4088" s="440">
        <f t="shared" si="2657"/>
        <v>-4.3003010642059909</v>
      </c>
    </row>
    <row r="4089" spans="1:40" outlineLevel="1">
      <c r="A4089" s="732" t="s">
        <v>299</v>
      </c>
      <c r="B4089" s="733"/>
      <c r="C4089" s="881"/>
      <c r="D4089" s="733"/>
      <c r="E4089" s="733"/>
      <c r="F4089" s="733"/>
      <c r="G4089" s="730"/>
      <c r="H4089" s="733"/>
      <c r="I4089" s="730"/>
      <c r="J4089" s="729"/>
      <c r="K4089" s="730"/>
      <c r="L4089" s="730"/>
      <c r="M4089" s="730"/>
      <c r="N4089" s="731"/>
      <c r="O4089" s="730"/>
      <c r="P4089" s="730"/>
      <c r="Q4089" s="730"/>
      <c r="R4089" s="730"/>
      <c r="S4089" s="730"/>
      <c r="T4089" s="729"/>
      <c r="U4089" s="730"/>
      <c r="V4089" s="730"/>
      <c r="W4089" s="730"/>
      <c r="X4089" s="730"/>
      <c r="Y4089" s="729"/>
      <c r="Z4089" s="730"/>
      <c r="AA4089" s="730"/>
      <c r="AB4089" s="730"/>
      <c r="AC4089" s="730"/>
      <c r="AD4089" s="730"/>
      <c r="AE4089" s="729"/>
      <c r="AF4089" s="730"/>
      <c r="AG4089" s="730"/>
      <c r="AH4089" s="730"/>
      <c r="AI4089" s="731"/>
      <c r="AJ4089" s="730"/>
      <c r="AK4089" s="730"/>
      <c r="AL4089" s="730"/>
      <c r="AM4089" s="730"/>
      <c r="AN4089" s="731"/>
    </row>
    <row r="4090" spans="1:40" outlineLevel="2">
      <c r="A4090" s="882">
        <f>ROW()</f>
        <v>4090</v>
      </c>
      <c r="B4090" s="453"/>
      <c r="D4090" s="452" t="s">
        <v>300</v>
      </c>
      <c r="H4090" s="458"/>
      <c r="I4090" s="463"/>
      <c r="J4090" s="27"/>
      <c r="K4090" s="27"/>
      <c r="L4090" s="27"/>
      <c r="M4090" s="27"/>
      <c r="N4090" s="313"/>
      <c r="O4090" s="27"/>
      <c r="P4090" s="27"/>
      <c r="Q4090" s="27"/>
      <c r="R4090" s="27"/>
      <c r="S4090" s="27"/>
      <c r="T4090" s="595"/>
      <c r="U4090" s="27"/>
      <c r="V4090" s="27"/>
      <c r="W4090" s="27"/>
      <c r="X4090" s="27"/>
      <c r="Y4090" s="324"/>
      <c r="Z4090" s="157"/>
      <c r="AA4090" s="157"/>
      <c r="AB4090" s="157"/>
      <c r="AC4090" s="157"/>
      <c r="AD4090" s="157"/>
      <c r="AE4090" s="324"/>
      <c r="AF4090" s="157"/>
      <c r="AG4090" s="157"/>
      <c r="AH4090" s="27">
        <f>AH$714</f>
        <v>0</v>
      </c>
      <c r="AI4090" s="320"/>
      <c r="AJ4090" s="157"/>
      <c r="AK4090" s="157"/>
      <c r="AL4090" s="157"/>
      <c r="AM4090" s="157"/>
      <c r="AN4090" s="320"/>
    </row>
    <row r="4091" spans="1:40" outlineLevel="2">
      <c r="A4091" s="882">
        <f>ROW()</f>
        <v>4091</v>
      </c>
      <c r="B4091" s="453"/>
      <c r="D4091" s="452" t="s">
        <v>301</v>
      </c>
      <c r="H4091" s="458"/>
      <c r="I4091" s="463"/>
      <c r="J4091" s="27"/>
      <c r="K4091" s="27"/>
      <c r="L4091" s="27"/>
      <c r="M4091" s="27"/>
      <c r="N4091" s="313"/>
      <c r="O4091" s="27"/>
      <c r="P4091" s="27"/>
      <c r="Q4091" s="27"/>
      <c r="R4091" s="27"/>
      <c r="S4091" s="27"/>
      <c r="T4091" s="595"/>
      <c r="U4091" s="27"/>
      <c r="V4091" s="27"/>
      <c r="W4091" s="27"/>
      <c r="X4091" s="27"/>
      <c r="Y4091" s="324"/>
      <c r="Z4091" s="157"/>
      <c r="AA4091" s="157"/>
      <c r="AB4091" s="157"/>
      <c r="AC4091" s="157"/>
      <c r="AD4091" s="157"/>
      <c r="AE4091" s="324"/>
      <c r="AF4091" s="157"/>
      <c r="AG4091" s="157"/>
      <c r="AH4091" s="27">
        <f>AH$715</f>
        <v>0</v>
      </c>
      <c r="AI4091" s="320"/>
      <c r="AJ4091" s="157"/>
      <c r="AK4091" s="157"/>
      <c r="AL4091" s="157"/>
      <c r="AM4091" s="157"/>
      <c r="AN4091" s="320"/>
    </row>
    <row r="4092" spans="1:40" outlineLevel="2">
      <c r="A4092" s="882">
        <f>ROW()</f>
        <v>4092</v>
      </c>
      <c r="B4092" s="453"/>
      <c r="D4092" s="452" t="s">
        <v>29</v>
      </c>
      <c r="H4092" s="458"/>
      <c r="I4092" s="463"/>
      <c r="J4092" s="27"/>
      <c r="K4092" s="27"/>
      <c r="L4092" s="27"/>
      <c r="M4092" s="27"/>
      <c r="N4092" s="313"/>
      <c r="O4092" s="27"/>
      <c r="P4092" s="27"/>
      <c r="Q4092" s="27"/>
      <c r="R4092" s="27"/>
      <c r="S4092" s="27"/>
      <c r="T4092" s="595"/>
      <c r="U4092" s="27"/>
      <c r="V4092" s="27"/>
      <c r="W4092" s="27"/>
      <c r="X4092" s="27"/>
      <c r="Y4092" s="324"/>
      <c r="Z4092" s="157"/>
      <c r="AA4092" s="157"/>
      <c r="AB4092" s="157"/>
      <c r="AC4092" s="157"/>
      <c r="AD4092" s="157"/>
      <c r="AE4092" s="324"/>
      <c r="AF4092" s="157"/>
      <c r="AG4092" s="157"/>
      <c r="AH4092" s="27">
        <f>AH$716</f>
        <v>0</v>
      </c>
      <c r="AI4092" s="320"/>
      <c r="AJ4092" s="157"/>
      <c r="AK4092" s="157"/>
      <c r="AL4092" s="157"/>
      <c r="AM4092" s="157"/>
      <c r="AN4092" s="320"/>
    </row>
    <row r="4093" spans="1:40" outlineLevel="2">
      <c r="A4093" s="882">
        <f>ROW()</f>
        <v>4093</v>
      </c>
      <c r="B4093" s="453"/>
      <c r="D4093" s="452" t="s">
        <v>30</v>
      </c>
      <c r="H4093" s="458"/>
      <c r="I4093" s="463"/>
      <c r="J4093" s="27"/>
      <c r="K4093" s="27"/>
      <c r="L4093" s="27"/>
      <c r="M4093" s="27"/>
      <c r="N4093" s="313"/>
      <c r="O4093" s="27"/>
      <c r="P4093" s="27"/>
      <c r="Q4093" s="27"/>
      <c r="R4093" s="27"/>
      <c r="S4093" s="27"/>
      <c r="T4093" s="595"/>
      <c r="U4093" s="27"/>
      <c r="V4093" s="27"/>
      <c r="W4093" s="27"/>
      <c r="X4093" s="27"/>
      <c r="Y4093" s="324"/>
      <c r="Z4093" s="157"/>
      <c r="AA4093" s="157"/>
      <c r="AB4093" s="157"/>
      <c r="AC4093" s="157"/>
      <c r="AD4093" s="157"/>
      <c r="AE4093" s="324"/>
      <c r="AF4093" s="157"/>
      <c r="AG4093" s="157"/>
      <c r="AH4093" s="27">
        <f>AH$717</f>
        <v>0</v>
      </c>
      <c r="AI4093" s="320"/>
      <c r="AJ4093" s="157"/>
      <c r="AK4093" s="157"/>
      <c r="AL4093" s="157"/>
      <c r="AM4093" s="157"/>
      <c r="AN4093" s="320"/>
    </row>
    <row r="4094" spans="1:40" outlineLevel="2">
      <c r="A4094" s="882">
        <f>ROW()</f>
        <v>4094</v>
      </c>
      <c r="B4094" s="453"/>
      <c r="D4094" s="452" t="s">
        <v>31</v>
      </c>
      <c r="H4094" s="458"/>
      <c r="I4094" s="463"/>
      <c r="J4094" s="27"/>
      <c r="K4094" s="27"/>
      <c r="L4094" s="27"/>
      <c r="M4094" s="27"/>
      <c r="N4094" s="313"/>
      <c r="O4094" s="27"/>
      <c r="P4094" s="27"/>
      <c r="Q4094" s="27"/>
      <c r="R4094" s="27"/>
      <c r="S4094" s="27"/>
      <c r="T4094" s="595"/>
      <c r="U4094" s="27"/>
      <c r="V4094" s="27"/>
      <c r="W4094" s="27"/>
      <c r="X4094" s="27"/>
      <c r="Y4094" s="324"/>
      <c r="Z4094" s="157"/>
      <c r="AA4094" s="157"/>
      <c r="AB4094" s="157"/>
      <c r="AC4094" s="157"/>
      <c r="AD4094" s="157"/>
      <c r="AE4094" s="324"/>
      <c r="AF4094" s="157"/>
      <c r="AG4094" s="157"/>
      <c r="AH4094" s="27">
        <f>AH$718</f>
        <v>0</v>
      </c>
      <c r="AI4094" s="320"/>
      <c r="AJ4094" s="157"/>
      <c r="AK4094" s="157"/>
      <c r="AL4094" s="157"/>
      <c r="AM4094" s="157"/>
      <c r="AN4094" s="320"/>
    </row>
    <row r="4095" spans="1:40" outlineLevel="2">
      <c r="A4095" s="882">
        <f>ROW()</f>
        <v>4095</v>
      </c>
      <c r="B4095" s="453"/>
      <c r="D4095" s="452" t="s">
        <v>32</v>
      </c>
      <c r="H4095" s="458"/>
      <c r="I4095" s="463"/>
      <c r="J4095" s="27"/>
      <c r="K4095" s="27"/>
      <c r="L4095" s="27"/>
      <c r="M4095" s="27"/>
      <c r="N4095" s="313"/>
      <c r="O4095" s="27"/>
      <c r="P4095" s="27"/>
      <c r="Q4095" s="27"/>
      <c r="R4095" s="27"/>
      <c r="S4095" s="27"/>
      <c r="T4095" s="595"/>
      <c r="U4095" s="27"/>
      <c r="V4095" s="27"/>
      <c r="W4095" s="27"/>
      <c r="X4095" s="27"/>
      <c r="Y4095" s="324"/>
      <c r="Z4095" s="157"/>
      <c r="AA4095" s="157"/>
      <c r="AB4095" s="157"/>
      <c r="AC4095" s="157"/>
      <c r="AD4095" s="157"/>
      <c r="AE4095" s="324"/>
      <c r="AF4095" s="157"/>
      <c r="AG4095" s="157"/>
      <c r="AH4095" s="27">
        <f>AH$719</f>
        <v>0</v>
      </c>
      <c r="AI4095" s="320"/>
      <c r="AJ4095" s="157"/>
      <c r="AK4095" s="157"/>
      <c r="AL4095" s="157"/>
      <c r="AM4095" s="157"/>
      <c r="AN4095" s="320"/>
    </row>
    <row r="4096" spans="1:40" outlineLevel="2">
      <c r="A4096" s="882">
        <f>ROW()</f>
        <v>4096</v>
      </c>
      <c r="B4096" s="453"/>
      <c r="D4096" s="452" t="s">
        <v>33</v>
      </c>
      <c r="H4096" s="458"/>
      <c r="I4096" s="463"/>
      <c r="J4096" s="27"/>
      <c r="K4096" s="27"/>
      <c r="L4096" s="27"/>
      <c r="M4096" s="27"/>
      <c r="N4096" s="313"/>
      <c r="O4096" s="27"/>
      <c r="P4096" s="27"/>
      <c r="Q4096" s="27"/>
      <c r="R4096" s="27"/>
      <c r="S4096" s="27"/>
      <c r="T4096" s="595"/>
      <c r="U4096" s="27"/>
      <c r="V4096" s="27"/>
      <c r="W4096" s="27"/>
      <c r="X4096" s="27"/>
      <c r="Y4096" s="324"/>
      <c r="Z4096" s="157"/>
      <c r="AA4096" s="157"/>
      <c r="AB4096" s="157"/>
      <c r="AC4096" s="157"/>
      <c r="AD4096" s="157"/>
      <c r="AE4096" s="324"/>
      <c r="AF4096" s="157"/>
      <c r="AG4096" s="157"/>
      <c r="AH4096" s="27">
        <f>AH$720</f>
        <v>0</v>
      </c>
      <c r="AI4096" s="320"/>
      <c r="AJ4096" s="157"/>
      <c r="AK4096" s="157"/>
      <c r="AL4096" s="157"/>
      <c r="AM4096" s="157"/>
      <c r="AN4096" s="320"/>
    </row>
    <row r="4097" spans="1:40" outlineLevel="2">
      <c r="A4097" s="882">
        <f>ROW()</f>
        <v>4097</v>
      </c>
      <c r="B4097" s="453"/>
      <c r="D4097" s="452" t="s">
        <v>27</v>
      </c>
      <c r="H4097" s="458"/>
      <c r="I4097" s="463"/>
      <c r="J4097" s="27"/>
      <c r="K4097" s="27"/>
      <c r="L4097" s="27"/>
      <c r="M4097" s="27"/>
      <c r="N4097" s="313"/>
      <c r="O4097" s="27"/>
      <c r="P4097" s="27"/>
      <c r="Q4097" s="27"/>
      <c r="R4097" s="27"/>
      <c r="S4097" s="27"/>
      <c r="T4097" s="595"/>
      <c r="U4097" s="27"/>
      <c r="V4097" s="27"/>
      <c r="W4097" s="27"/>
      <c r="X4097" s="27"/>
      <c r="Y4097" s="324"/>
      <c r="Z4097" s="157"/>
      <c r="AA4097" s="157"/>
      <c r="AB4097" s="157"/>
      <c r="AC4097" s="157"/>
      <c r="AD4097" s="157"/>
      <c r="AE4097" s="324"/>
      <c r="AF4097" s="157"/>
      <c r="AG4097" s="157"/>
      <c r="AH4097" s="27">
        <f>AH$721</f>
        <v>0</v>
      </c>
      <c r="AI4097" s="320"/>
      <c r="AJ4097" s="157"/>
      <c r="AK4097" s="157"/>
      <c r="AL4097" s="157"/>
      <c r="AM4097" s="157"/>
      <c r="AN4097" s="320"/>
    </row>
    <row r="4098" spans="1:40" outlineLevel="2">
      <c r="A4098" s="882">
        <f>ROW()</f>
        <v>4098</v>
      </c>
      <c r="B4098" s="453"/>
      <c r="D4098" s="452" t="s">
        <v>34</v>
      </c>
      <c r="H4098" s="458"/>
      <c r="I4098" s="463"/>
      <c r="J4098" s="27"/>
      <c r="K4098" s="27"/>
      <c r="L4098" s="27"/>
      <c r="M4098" s="27"/>
      <c r="N4098" s="313"/>
      <c r="O4098" s="27"/>
      <c r="P4098" s="27"/>
      <c r="Q4098" s="27"/>
      <c r="R4098" s="27"/>
      <c r="S4098" s="27"/>
      <c r="T4098" s="595"/>
      <c r="U4098" s="27"/>
      <c r="V4098" s="27"/>
      <c r="W4098" s="27"/>
      <c r="X4098" s="27"/>
      <c r="Y4098" s="324"/>
      <c r="Z4098" s="157"/>
      <c r="AA4098" s="157"/>
      <c r="AB4098" s="157"/>
      <c r="AC4098" s="157"/>
      <c r="AD4098" s="157"/>
      <c r="AE4098" s="324"/>
      <c r="AF4098" s="157"/>
      <c r="AG4098" s="157"/>
      <c r="AH4098" s="27">
        <f>AH$722</f>
        <v>0</v>
      </c>
      <c r="AI4098" s="320"/>
      <c r="AJ4098" s="157"/>
      <c r="AK4098" s="157"/>
      <c r="AL4098" s="157"/>
      <c r="AM4098" s="157"/>
      <c r="AN4098" s="320"/>
    </row>
    <row r="4099" spans="1:40" outlineLevel="2">
      <c r="A4099" s="882">
        <f>ROW()</f>
        <v>4099</v>
      </c>
      <c r="B4099" s="453"/>
      <c r="D4099" s="452" t="s">
        <v>35</v>
      </c>
      <c r="H4099" s="458"/>
      <c r="I4099" s="463"/>
      <c r="J4099" s="27"/>
      <c r="K4099" s="27"/>
      <c r="L4099" s="27"/>
      <c r="M4099" s="27"/>
      <c r="N4099" s="313"/>
      <c r="O4099" s="27"/>
      <c r="P4099" s="27"/>
      <c r="Q4099" s="27"/>
      <c r="R4099" s="27"/>
      <c r="S4099" s="27"/>
      <c r="T4099" s="595"/>
      <c r="U4099" s="27"/>
      <c r="V4099" s="27"/>
      <c r="W4099" s="27"/>
      <c r="X4099" s="27"/>
      <c r="Y4099" s="324"/>
      <c r="Z4099" s="157"/>
      <c r="AA4099" s="157"/>
      <c r="AB4099" s="157"/>
      <c r="AC4099" s="157"/>
      <c r="AD4099" s="157"/>
      <c r="AE4099" s="324"/>
      <c r="AF4099" s="157"/>
      <c r="AG4099" s="157"/>
      <c r="AH4099" s="27">
        <f>AH$723</f>
        <v>0</v>
      </c>
      <c r="AI4099" s="320"/>
      <c r="AJ4099" s="157"/>
      <c r="AK4099" s="157"/>
      <c r="AL4099" s="157"/>
      <c r="AM4099" s="157"/>
      <c r="AN4099" s="320"/>
    </row>
    <row r="4100" spans="1:40" outlineLevel="2">
      <c r="A4100" s="882">
        <f>ROW()</f>
        <v>4100</v>
      </c>
      <c r="B4100" s="453"/>
      <c r="D4100" s="452" t="s">
        <v>302</v>
      </c>
      <c r="H4100" s="458"/>
      <c r="I4100" s="463"/>
      <c r="J4100" s="27"/>
      <c r="K4100" s="27"/>
      <c r="L4100" s="27"/>
      <c r="M4100" s="27"/>
      <c r="N4100" s="313"/>
      <c r="O4100" s="27"/>
      <c r="P4100" s="27"/>
      <c r="Q4100" s="27"/>
      <c r="R4100" s="27"/>
      <c r="S4100" s="27"/>
      <c r="T4100" s="595"/>
      <c r="U4100" s="27"/>
      <c r="V4100" s="27"/>
      <c r="W4100" s="27"/>
      <c r="X4100" s="27"/>
      <c r="Y4100" s="324"/>
      <c r="Z4100" s="157"/>
      <c r="AA4100" s="157"/>
      <c r="AB4100" s="157"/>
      <c r="AC4100" s="157"/>
      <c r="AD4100" s="157"/>
      <c r="AE4100" s="324"/>
      <c r="AF4100" s="157"/>
      <c r="AG4100" s="157"/>
      <c r="AH4100" s="27">
        <f>AH$724</f>
        <v>0</v>
      </c>
      <c r="AI4100" s="320"/>
      <c r="AJ4100" s="157"/>
      <c r="AK4100" s="157"/>
      <c r="AL4100" s="157"/>
      <c r="AM4100" s="157"/>
      <c r="AN4100" s="320"/>
    </row>
    <row r="4101" spans="1:40" outlineLevel="2">
      <c r="A4101" s="882">
        <f>ROW()</f>
        <v>4101</v>
      </c>
      <c r="B4101" s="453"/>
      <c r="D4101" s="452" t="s">
        <v>36</v>
      </c>
      <c r="H4101" s="458"/>
      <c r="I4101" s="463"/>
      <c r="J4101" s="27"/>
      <c r="K4101" s="27"/>
      <c r="L4101" s="27"/>
      <c r="M4101" s="27"/>
      <c r="N4101" s="313"/>
      <c r="O4101" s="27"/>
      <c r="P4101" s="27"/>
      <c r="Q4101" s="27"/>
      <c r="R4101" s="27"/>
      <c r="S4101" s="27"/>
      <c r="T4101" s="595"/>
      <c r="U4101" s="27"/>
      <c r="V4101" s="27"/>
      <c r="W4101" s="27"/>
      <c r="X4101" s="27"/>
      <c r="Y4101" s="324"/>
      <c r="Z4101" s="157"/>
      <c r="AA4101" s="157"/>
      <c r="AB4101" s="157"/>
      <c r="AC4101" s="157"/>
      <c r="AD4101" s="157"/>
      <c r="AE4101" s="324"/>
      <c r="AF4101" s="157"/>
      <c r="AG4101" s="157"/>
      <c r="AH4101" s="27">
        <f>AH$725</f>
        <v>0</v>
      </c>
      <c r="AI4101" s="320"/>
      <c r="AJ4101" s="157"/>
      <c r="AK4101" s="157"/>
      <c r="AL4101" s="157"/>
      <c r="AM4101" s="157"/>
      <c r="AN4101" s="320"/>
    </row>
    <row r="4102" spans="1:40" outlineLevel="2">
      <c r="A4102" s="882">
        <f>ROW()</f>
        <v>4102</v>
      </c>
      <c r="B4102" s="453"/>
      <c r="D4102" s="452" t="s">
        <v>583</v>
      </c>
      <c r="H4102" s="458"/>
      <c r="I4102" s="463"/>
      <c r="J4102" s="27"/>
      <c r="K4102" s="27"/>
      <c r="L4102" s="27"/>
      <c r="M4102" s="27"/>
      <c r="N4102" s="313"/>
      <c r="O4102" s="27"/>
      <c r="P4102" s="27"/>
      <c r="Q4102" s="27"/>
      <c r="R4102" s="27"/>
      <c r="S4102" s="27"/>
      <c r="T4102" s="595"/>
      <c r="U4102" s="27"/>
      <c r="V4102" s="27"/>
      <c r="W4102" s="27"/>
      <c r="X4102" s="27"/>
      <c r="Y4102" s="324"/>
      <c r="Z4102" s="157"/>
      <c r="AA4102" s="157"/>
      <c r="AB4102" s="157"/>
      <c r="AC4102" s="157"/>
      <c r="AD4102" s="157"/>
      <c r="AE4102" s="324"/>
      <c r="AF4102" s="157"/>
      <c r="AG4102" s="157"/>
      <c r="AH4102" s="27">
        <f>AH$726</f>
        <v>0</v>
      </c>
      <c r="AI4102" s="320"/>
      <c r="AJ4102" s="157"/>
      <c r="AK4102" s="157"/>
      <c r="AL4102" s="157"/>
      <c r="AM4102" s="157"/>
      <c r="AN4102" s="320"/>
    </row>
    <row r="4103" spans="1:40" outlineLevel="2">
      <c r="A4103" s="882">
        <f>ROW()</f>
        <v>4103</v>
      </c>
      <c r="B4103" s="453"/>
      <c r="D4103" s="452" t="s">
        <v>81</v>
      </c>
      <c r="H4103" s="458"/>
      <c r="I4103" s="463"/>
      <c r="J4103" s="27"/>
      <c r="K4103" s="27"/>
      <c r="L4103" s="27"/>
      <c r="M4103" s="27"/>
      <c r="N4103" s="313"/>
      <c r="O4103" s="27"/>
      <c r="P4103" s="27"/>
      <c r="Q4103" s="27"/>
      <c r="R4103" s="27"/>
      <c r="S4103" s="27"/>
      <c r="T4103" s="595"/>
      <c r="U4103" s="27"/>
      <c r="V4103" s="27"/>
      <c r="W4103" s="27"/>
      <c r="X4103" s="27"/>
      <c r="Y4103" s="324"/>
      <c r="Z4103" s="157"/>
      <c r="AA4103" s="157"/>
      <c r="AB4103" s="157"/>
      <c r="AC4103" s="157"/>
      <c r="AD4103" s="157"/>
      <c r="AE4103" s="324"/>
      <c r="AF4103" s="157"/>
      <c r="AG4103" s="157"/>
      <c r="AH4103" s="27">
        <f>AH$727</f>
        <v>0</v>
      </c>
      <c r="AI4103" s="320"/>
      <c r="AJ4103" s="157"/>
      <c r="AK4103" s="157"/>
      <c r="AL4103" s="157"/>
      <c r="AM4103" s="157"/>
      <c r="AN4103" s="320"/>
    </row>
    <row r="4104" spans="1:40" outlineLevel="2">
      <c r="A4104" s="882">
        <f>ROW()</f>
        <v>4104</v>
      </c>
      <c r="B4104" s="453"/>
      <c r="D4104" s="452" t="s">
        <v>28</v>
      </c>
      <c r="H4104" s="458"/>
      <c r="I4104" s="463"/>
      <c r="J4104" s="27"/>
      <c r="K4104" s="27"/>
      <c r="L4104" s="27"/>
      <c r="M4104" s="27"/>
      <c r="N4104" s="313"/>
      <c r="O4104" s="27"/>
      <c r="P4104" s="27"/>
      <c r="Q4104" s="27"/>
      <c r="R4104" s="27"/>
      <c r="S4104" s="27"/>
      <c r="T4104" s="595"/>
      <c r="U4104" s="27"/>
      <c r="V4104" s="27"/>
      <c r="W4104" s="27"/>
      <c r="X4104" s="27"/>
      <c r="Y4104" s="324"/>
      <c r="Z4104" s="157"/>
      <c r="AA4104" s="157"/>
      <c r="AB4104" s="157"/>
      <c r="AC4104" s="157"/>
      <c r="AD4104" s="157"/>
      <c r="AE4104" s="324"/>
      <c r="AF4104" s="157"/>
      <c r="AG4104" s="157"/>
      <c r="AH4104" s="27">
        <f>AH$728</f>
        <v>0</v>
      </c>
      <c r="AI4104" s="320"/>
      <c r="AJ4104" s="157"/>
      <c r="AK4104" s="157"/>
      <c r="AL4104" s="157"/>
      <c r="AM4104" s="157"/>
      <c r="AN4104" s="320"/>
    </row>
    <row r="4105" spans="1:40" outlineLevel="2">
      <c r="A4105" s="882">
        <f>ROW()</f>
        <v>4105</v>
      </c>
      <c r="B4105" s="453"/>
      <c r="D4105" s="456" t="s">
        <v>443</v>
      </c>
      <c r="E4105" s="456"/>
      <c r="F4105" s="456"/>
      <c r="G4105" s="456"/>
      <c r="H4105" s="460"/>
      <c r="I4105" s="465"/>
      <c r="J4105" s="159"/>
      <c r="K4105" s="159"/>
      <c r="L4105" s="159"/>
      <c r="M4105" s="159"/>
      <c r="N4105" s="339"/>
      <c r="O4105" s="159"/>
      <c r="P4105" s="159"/>
      <c r="Q4105" s="159"/>
      <c r="R4105" s="159"/>
      <c r="S4105" s="159"/>
      <c r="T4105" s="597"/>
      <c r="U4105" s="159"/>
      <c r="V4105" s="159"/>
      <c r="W4105" s="159"/>
      <c r="X4105" s="159"/>
      <c r="Y4105" s="238"/>
      <c r="Z4105" s="146"/>
      <c r="AA4105" s="146"/>
      <c r="AB4105" s="146"/>
      <c r="AC4105" s="146"/>
      <c r="AD4105" s="146"/>
      <c r="AE4105" s="238"/>
      <c r="AF4105" s="146"/>
      <c r="AG4105" s="146"/>
      <c r="AH4105" s="57">
        <f>AH$729</f>
        <v>0</v>
      </c>
      <c r="AI4105" s="239"/>
      <c r="AJ4105" s="146"/>
      <c r="AK4105" s="146"/>
      <c r="AL4105" s="146"/>
      <c r="AM4105" s="146"/>
      <c r="AN4105" s="239"/>
    </row>
    <row r="4106" spans="1:40" outlineLevel="2">
      <c r="A4106" s="882">
        <f>ROW()</f>
        <v>4106</v>
      </c>
      <c r="B4106" s="453"/>
      <c r="D4106" s="452" t="s">
        <v>24</v>
      </c>
      <c r="F4106" s="454"/>
      <c r="G4106" s="454"/>
      <c r="H4106" s="448"/>
      <c r="I4106" s="449"/>
      <c r="J4106" s="439"/>
      <c r="K4106" s="439"/>
      <c r="L4106" s="439"/>
      <c r="M4106" s="439"/>
      <c r="N4106" s="440"/>
      <c r="O4106" s="439"/>
      <c r="P4106" s="439"/>
      <c r="Q4106" s="439"/>
      <c r="R4106" s="439"/>
      <c r="S4106" s="439"/>
      <c r="T4106" s="443"/>
      <c r="U4106" s="439"/>
      <c r="V4106" s="439"/>
      <c r="W4106" s="439"/>
      <c r="X4106" s="439"/>
      <c r="Y4106" s="443"/>
      <c r="Z4106" s="439"/>
      <c r="AA4106" s="439"/>
      <c r="AB4106" s="439"/>
      <c r="AC4106" s="439"/>
      <c r="AD4106" s="439"/>
      <c r="AE4106" s="443"/>
      <c r="AF4106" s="439"/>
      <c r="AG4106" s="439"/>
      <c r="AH4106" s="27">
        <f>SUM(AH4090:AH4105)</f>
        <v>0</v>
      </c>
      <c r="AI4106" s="440"/>
      <c r="AJ4106" s="439"/>
      <c r="AK4106" s="439"/>
      <c r="AL4106" s="439"/>
      <c r="AM4106" s="439"/>
      <c r="AN4106" s="440"/>
    </row>
    <row r="4107" spans="1:40" outlineLevel="1">
      <c r="A4107" s="732" t="s">
        <v>22</v>
      </c>
      <c r="B4107" s="733"/>
      <c r="C4107" s="881"/>
      <c r="D4107" s="733"/>
      <c r="E4107" s="733"/>
      <c r="F4107" s="733"/>
      <c r="G4107" s="730"/>
      <c r="H4107" s="733"/>
      <c r="I4107" s="730"/>
      <c r="J4107" s="729"/>
      <c r="K4107" s="730"/>
      <c r="L4107" s="730"/>
      <c r="M4107" s="730"/>
      <c r="N4107" s="731"/>
      <c r="O4107" s="730"/>
      <c r="P4107" s="730"/>
      <c r="Q4107" s="730"/>
      <c r="R4107" s="730"/>
      <c r="S4107" s="730"/>
      <c r="T4107" s="729"/>
      <c r="U4107" s="730"/>
      <c r="V4107" s="730"/>
      <c r="W4107" s="730"/>
      <c r="X4107" s="730"/>
      <c r="Y4107" s="729"/>
      <c r="Z4107" s="730"/>
      <c r="AA4107" s="730"/>
      <c r="AB4107" s="730"/>
      <c r="AC4107" s="730"/>
      <c r="AD4107" s="730"/>
      <c r="AE4107" s="729"/>
      <c r="AF4107" s="730"/>
      <c r="AG4107" s="730"/>
      <c r="AH4107" s="730"/>
      <c r="AI4107" s="731"/>
      <c r="AJ4107" s="730"/>
      <c r="AK4107" s="730"/>
      <c r="AL4107" s="730"/>
      <c r="AM4107" s="730"/>
      <c r="AN4107" s="731"/>
    </row>
    <row r="4108" spans="1:40" outlineLevel="2">
      <c r="A4108" s="882">
        <f>ROW()</f>
        <v>4108</v>
      </c>
      <c r="B4108" s="453"/>
      <c r="D4108" s="452" t="s">
        <v>300</v>
      </c>
      <c r="H4108" s="458"/>
      <c r="I4108" s="458"/>
      <c r="J4108" s="459"/>
      <c r="K4108" s="458"/>
      <c r="L4108" s="458"/>
      <c r="M4108" s="458"/>
      <c r="N4108" s="463"/>
      <c r="O4108" s="458"/>
      <c r="P4108" s="458"/>
      <c r="Q4108" s="458"/>
      <c r="R4108" s="458"/>
      <c r="S4108" s="458"/>
      <c r="T4108" s="459"/>
      <c r="U4108" s="458"/>
      <c r="V4108" s="458"/>
      <c r="W4108" s="31"/>
      <c r="X4108" s="439"/>
      <c r="Y4108" s="459"/>
      <c r="Z4108" s="458"/>
      <c r="AA4108" s="439"/>
      <c r="AB4108" s="439"/>
      <c r="AC4108" s="439"/>
      <c r="AD4108" s="439"/>
      <c r="AE4108" s="443"/>
      <c r="AF4108" s="439"/>
      <c r="AG4108" s="439"/>
      <c r="AH4108" s="439">
        <f t="shared" ref="AH4108:AN4117" si="2658">AH4018+AH4036+AH4054+AH4072 + AH4090</f>
        <v>1.72760398</v>
      </c>
      <c r="AI4108" s="440">
        <f t="shared" si="2658"/>
        <v>1.6412237810000001</v>
      </c>
      <c r="AJ4108" s="439">
        <f t="shared" si="2658"/>
        <v>1.5548435820000002</v>
      </c>
      <c r="AK4108" s="439">
        <f t="shared" si="2658"/>
        <v>1.4684633830000002</v>
      </c>
      <c r="AL4108" s="439">
        <f t="shared" si="2658"/>
        <v>1.3820831840000003</v>
      </c>
      <c r="AM4108" s="439">
        <f t="shared" si="2658"/>
        <v>1.2957029850000004</v>
      </c>
      <c r="AN4108" s="440">
        <f t="shared" si="2658"/>
        <v>1.2093227860000004</v>
      </c>
    </row>
    <row r="4109" spans="1:40" outlineLevel="2">
      <c r="A4109" s="882">
        <f>ROW()</f>
        <v>4109</v>
      </c>
      <c r="B4109" s="453"/>
      <c r="D4109" s="452" t="s">
        <v>301</v>
      </c>
      <c r="H4109" s="458"/>
      <c r="I4109" s="458"/>
      <c r="J4109" s="459"/>
      <c r="K4109" s="458"/>
      <c r="L4109" s="458"/>
      <c r="M4109" s="458"/>
      <c r="N4109" s="463"/>
      <c r="O4109" s="458"/>
      <c r="P4109" s="458"/>
      <c r="Q4109" s="458"/>
      <c r="R4109" s="458"/>
      <c r="S4109" s="458"/>
      <c r="T4109" s="459"/>
      <c r="U4109" s="458"/>
      <c r="V4109" s="458"/>
      <c r="W4109" s="31"/>
      <c r="X4109" s="439"/>
      <c r="Y4109" s="459"/>
      <c r="Z4109" s="458"/>
      <c r="AA4109" s="439"/>
      <c r="AB4109" s="439"/>
      <c r="AC4109" s="439"/>
      <c r="AD4109" s="439"/>
      <c r="AE4109" s="443"/>
      <c r="AF4109" s="439"/>
      <c r="AG4109" s="439"/>
      <c r="AH4109" s="439">
        <f t="shared" si="2658"/>
        <v>0</v>
      </c>
      <c r="AI4109" s="440">
        <f t="shared" si="2658"/>
        <v>0</v>
      </c>
      <c r="AJ4109" s="439">
        <f t="shared" si="2658"/>
        <v>0</v>
      </c>
      <c r="AK4109" s="439">
        <f t="shared" si="2658"/>
        <v>0</v>
      </c>
      <c r="AL4109" s="439">
        <f t="shared" si="2658"/>
        <v>0</v>
      </c>
      <c r="AM4109" s="439">
        <f t="shared" si="2658"/>
        <v>0</v>
      </c>
      <c r="AN4109" s="440">
        <f t="shared" si="2658"/>
        <v>0</v>
      </c>
    </row>
    <row r="4110" spans="1:40" outlineLevel="2">
      <c r="A4110" s="882">
        <f>ROW()</f>
        <v>4110</v>
      </c>
      <c r="B4110" s="453"/>
      <c r="D4110" s="452" t="s">
        <v>29</v>
      </c>
      <c r="H4110" s="458"/>
      <c r="I4110" s="458"/>
      <c r="J4110" s="459"/>
      <c r="K4110" s="458"/>
      <c r="L4110" s="458"/>
      <c r="M4110" s="458"/>
      <c r="N4110" s="463"/>
      <c r="O4110" s="458"/>
      <c r="P4110" s="458"/>
      <c r="Q4110" s="458"/>
      <c r="R4110" s="458"/>
      <c r="S4110" s="458"/>
      <c r="T4110" s="459"/>
      <c r="U4110" s="458"/>
      <c r="V4110" s="458"/>
      <c r="W4110" s="31"/>
      <c r="X4110" s="439"/>
      <c r="Y4110" s="459"/>
      <c r="Z4110" s="458"/>
      <c r="AA4110" s="439"/>
      <c r="AB4110" s="439"/>
      <c r="AC4110" s="439"/>
      <c r="AD4110" s="439"/>
      <c r="AE4110" s="443"/>
      <c r="AF4110" s="439"/>
      <c r="AG4110" s="439"/>
      <c r="AH4110" s="439">
        <f t="shared" si="2658"/>
        <v>0</v>
      </c>
      <c r="AI4110" s="440">
        <f t="shared" si="2658"/>
        <v>0</v>
      </c>
      <c r="AJ4110" s="439">
        <f t="shared" si="2658"/>
        <v>0</v>
      </c>
      <c r="AK4110" s="439">
        <f t="shared" si="2658"/>
        <v>0</v>
      </c>
      <c r="AL4110" s="439">
        <f t="shared" si="2658"/>
        <v>0</v>
      </c>
      <c r="AM4110" s="439">
        <f t="shared" si="2658"/>
        <v>0</v>
      </c>
      <c r="AN4110" s="440">
        <f t="shared" si="2658"/>
        <v>0</v>
      </c>
    </row>
    <row r="4111" spans="1:40" outlineLevel="2">
      <c r="A4111" s="882">
        <f>ROW()</f>
        <v>4111</v>
      </c>
      <c r="B4111" s="453"/>
      <c r="D4111" s="452" t="s">
        <v>30</v>
      </c>
      <c r="H4111" s="458"/>
      <c r="I4111" s="458"/>
      <c r="J4111" s="459"/>
      <c r="K4111" s="458"/>
      <c r="L4111" s="458"/>
      <c r="M4111" s="458"/>
      <c r="N4111" s="463"/>
      <c r="O4111" s="458"/>
      <c r="P4111" s="458"/>
      <c r="Q4111" s="458"/>
      <c r="R4111" s="458"/>
      <c r="S4111" s="458"/>
      <c r="T4111" s="459"/>
      <c r="U4111" s="458"/>
      <c r="V4111" s="458"/>
      <c r="W4111" s="31"/>
      <c r="X4111" s="439"/>
      <c r="Y4111" s="459"/>
      <c r="Z4111" s="458"/>
      <c r="AA4111" s="439"/>
      <c r="AB4111" s="439"/>
      <c r="AC4111" s="439"/>
      <c r="AD4111" s="439"/>
      <c r="AE4111" s="443"/>
      <c r="AF4111" s="439"/>
      <c r="AG4111" s="439"/>
      <c r="AH4111" s="439">
        <f t="shared" si="2658"/>
        <v>37.218168420000005</v>
      </c>
      <c r="AI4111" s="440">
        <f t="shared" si="2658"/>
        <v>35.357259999000007</v>
      </c>
      <c r="AJ4111" s="439">
        <f t="shared" si="2658"/>
        <v>33.496351578000009</v>
      </c>
      <c r="AK4111" s="439">
        <f t="shared" si="2658"/>
        <v>31.635443157000008</v>
      </c>
      <c r="AL4111" s="439">
        <f t="shared" si="2658"/>
        <v>29.774534736000007</v>
      </c>
      <c r="AM4111" s="439">
        <f t="shared" si="2658"/>
        <v>27.913626315000005</v>
      </c>
      <c r="AN4111" s="440">
        <f t="shared" si="2658"/>
        <v>26.052717894000004</v>
      </c>
    </row>
    <row r="4112" spans="1:40" outlineLevel="2">
      <c r="A4112" s="882">
        <f>ROW()</f>
        <v>4112</v>
      </c>
      <c r="B4112" s="453"/>
      <c r="D4112" s="452" t="s">
        <v>31</v>
      </c>
      <c r="H4112" s="458"/>
      <c r="I4112" s="458"/>
      <c r="J4112" s="459"/>
      <c r="K4112" s="458"/>
      <c r="L4112" s="458"/>
      <c r="M4112" s="458"/>
      <c r="N4112" s="463"/>
      <c r="O4112" s="458"/>
      <c r="P4112" s="458"/>
      <c r="Q4112" s="458"/>
      <c r="R4112" s="458"/>
      <c r="S4112" s="458"/>
      <c r="T4112" s="459"/>
      <c r="U4112" s="458"/>
      <c r="V4112" s="458"/>
      <c r="W4112" s="31"/>
      <c r="X4112" s="439"/>
      <c r="Y4112" s="459"/>
      <c r="Z4112" s="458"/>
      <c r="AA4112" s="439"/>
      <c r="AB4112" s="439"/>
      <c r="AC4112" s="439"/>
      <c r="AD4112" s="439"/>
      <c r="AE4112" s="443"/>
      <c r="AF4112" s="439"/>
      <c r="AG4112" s="439"/>
      <c r="AH4112" s="439">
        <f t="shared" si="2658"/>
        <v>0</v>
      </c>
      <c r="AI4112" s="440">
        <f t="shared" si="2658"/>
        <v>0</v>
      </c>
      <c r="AJ4112" s="439">
        <f t="shared" si="2658"/>
        <v>0</v>
      </c>
      <c r="AK4112" s="439">
        <f t="shared" si="2658"/>
        <v>0</v>
      </c>
      <c r="AL4112" s="439">
        <f t="shared" si="2658"/>
        <v>0</v>
      </c>
      <c r="AM4112" s="439">
        <f t="shared" si="2658"/>
        <v>0</v>
      </c>
      <c r="AN4112" s="440">
        <f t="shared" si="2658"/>
        <v>0</v>
      </c>
    </row>
    <row r="4113" spans="1:40" outlineLevel="2">
      <c r="A4113" s="882">
        <f>ROW()</f>
        <v>4113</v>
      </c>
      <c r="B4113" s="453"/>
      <c r="D4113" s="452" t="s">
        <v>32</v>
      </c>
      <c r="H4113" s="458"/>
      <c r="I4113" s="458"/>
      <c r="J4113" s="459"/>
      <c r="K4113" s="458"/>
      <c r="L4113" s="458"/>
      <c r="M4113" s="458"/>
      <c r="N4113" s="463"/>
      <c r="O4113" s="458"/>
      <c r="P4113" s="458"/>
      <c r="Q4113" s="458"/>
      <c r="R4113" s="458"/>
      <c r="S4113" s="458"/>
      <c r="T4113" s="459"/>
      <c r="U4113" s="458"/>
      <c r="V4113" s="458"/>
      <c r="W4113" s="31"/>
      <c r="X4113" s="439"/>
      <c r="Y4113" s="459"/>
      <c r="Z4113" s="458"/>
      <c r="AA4113" s="439"/>
      <c r="AB4113" s="439"/>
      <c r="AC4113" s="439"/>
      <c r="AD4113" s="439"/>
      <c r="AE4113" s="443"/>
      <c r="AF4113" s="439"/>
      <c r="AG4113" s="439"/>
      <c r="AH4113" s="439">
        <f t="shared" si="2658"/>
        <v>1.5611166500000002</v>
      </c>
      <c r="AI4113" s="440">
        <f t="shared" si="2658"/>
        <v>1.4830608175000002</v>
      </c>
      <c r="AJ4113" s="439">
        <f t="shared" si="2658"/>
        <v>1.4050049850000002</v>
      </c>
      <c r="AK4113" s="439">
        <f t="shared" si="2658"/>
        <v>1.3269491525000001</v>
      </c>
      <c r="AL4113" s="439">
        <f t="shared" si="2658"/>
        <v>1.2488933200000001</v>
      </c>
      <c r="AM4113" s="439">
        <f t="shared" si="2658"/>
        <v>1.1708374875000001</v>
      </c>
      <c r="AN4113" s="440">
        <f t="shared" si="2658"/>
        <v>1.092781655</v>
      </c>
    </row>
    <row r="4114" spans="1:40" outlineLevel="2">
      <c r="A4114" s="882">
        <f>ROW()</f>
        <v>4114</v>
      </c>
      <c r="B4114" s="453"/>
      <c r="D4114" s="452" t="s">
        <v>33</v>
      </c>
      <c r="H4114" s="458"/>
      <c r="I4114" s="458"/>
      <c r="J4114" s="459"/>
      <c r="K4114" s="458"/>
      <c r="L4114" s="458"/>
      <c r="M4114" s="458"/>
      <c r="N4114" s="463"/>
      <c r="O4114" s="458"/>
      <c r="P4114" s="458"/>
      <c r="Q4114" s="458"/>
      <c r="R4114" s="458"/>
      <c r="S4114" s="458"/>
      <c r="T4114" s="459"/>
      <c r="U4114" s="458"/>
      <c r="V4114" s="458"/>
      <c r="W4114" s="31"/>
      <c r="X4114" s="439"/>
      <c r="Y4114" s="459"/>
      <c r="Z4114" s="458"/>
      <c r="AA4114" s="439"/>
      <c r="AB4114" s="439"/>
      <c r="AC4114" s="439"/>
      <c r="AD4114" s="439"/>
      <c r="AE4114" s="443"/>
      <c r="AF4114" s="439"/>
      <c r="AG4114" s="439"/>
      <c r="AH4114" s="439">
        <f t="shared" si="2658"/>
        <v>0.18305001999999998</v>
      </c>
      <c r="AI4114" s="440">
        <f t="shared" si="2658"/>
        <v>0.17389751899999997</v>
      </c>
      <c r="AJ4114" s="439">
        <f t="shared" si="2658"/>
        <v>0.16474501799999997</v>
      </c>
      <c r="AK4114" s="439">
        <f t="shared" si="2658"/>
        <v>0.15559251699999996</v>
      </c>
      <c r="AL4114" s="439">
        <f t="shared" si="2658"/>
        <v>0.14644001599999995</v>
      </c>
      <c r="AM4114" s="439">
        <f t="shared" si="2658"/>
        <v>0.13728751499999994</v>
      </c>
      <c r="AN4114" s="440">
        <f t="shared" si="2658"/>
        <v>0.12813501399999994</v>
      </c>
    </row>
    <row r="4115" spans="1:40" outlineLevel="2">
      <c r="A4115" s="882">
        <f>ROW()</f>
        <v>4115</v>
      </c>
      <c r="B4115" s="453"/>
      <c r="D4115" s="452" t="s">
        <v>27</v>
      </c>
      <c r="H4115" s="458"/>
      <c r="I4115" s="458"/>
      <c r="J4115" s="459"/>
      <c r="K4115" s="458"/>
      <c r="L4115" s="458"/>
      <c r="M4115" s="458"/>
      <c r="N4115" s="463"/>
      <c r="O4115" s="458"/>
      <c r="P4115" s="458"/>
      <c r="Q4115" s="458"/>
      <c r="R4115" s="458"/>
      <c r="S4115" s="458"/>
      <c r="T4115" s="459"/>
      <c r="U4115" s="458"/>
      <c r="V4115" s="458"/>
      <c r="W4115" s="31"/>
      <c r="X4115" s="439"/>
      <c r="Y4115" s="459"/>
      <c r="Z4115" s="458"/>
      <c r="AA4115" s="439"/>
      <c r="AB4115" s="439"/>
      <c r="AC4115" s="439"/>
      <c r="AD4115" s="439"/>
      <c r="AE4115" s="443"/>
      <c r="AF4115" s="439"/>
      <c r="AG4115" s="439"/>
      <c r="AH4115" s="439">
        <f t="shared" si="2658"/>
        <v>0.66477575</v>
      </c>
      <c r="AI4115" s="440">
        <f t="shared" si="2658"/>
        <v>0.64815635625000001</v>
      </c>
      <c r="AJ4115" s="439">
        <f t="shared" si="2658"/>
        <v>0.63153696250000002</v>
      </c>
      <c r="AK4115" s="439">
        <f t="shared" si="2658"/>
        <v>0.61491756875000003</v>
      </c>
      <c r="AL4115" s="439">
        <f t="shared" si="2658"/>
        <v>0.59829817500000004</v>
      </c>
      <c r="AM4115" s="439">
        <f t="shared" si="2658"/>
        <v>0.58167878125000005</v>
      </c>
      <c r="AN4115" s="440">
        <f t="shared" si="2658"/>
        <v>0.56505938750000007</v>
      </c>
    </row>
    <row r="4116" spans="1:40" outlineLevel="2">
      <c r="A4116" s="882">
        <f>ROW()</f>
        <v>4116</v>
      </c>
      <c r="B4116" s="453"/>
      <c r="D4116" s="452" t="s">
        <v>34</v>
      </c>
      <c r="H4116" s="458"/>
      <c r="I4116" s="458"/>
      <c r="J4116" s="459"/>
      <c r="K4116" s="458"/>
      <c r="L4116" s="458"/>
      <c r="M4116" s="458"/>
      <c r="N4116" s="463"/>
      <c r="O4116" s="458"/>
      <c r="P4116" s="458"/>
      <c r="Q4116" s="458"/>
      <c r="R4116" s="458"/>
      <c r="S4116" s="458"/>
      <c r="T4116" s="459"/>
      <c r="U4116" s="458"/>
      <c r="V4116" s="458"/>
      <c r="W4116" s="31"/>
      <c r="X4116" s="439"/>
      <c r="Y4116" s="459"/>
      <c r="Z4116" s="458"/>
      <c r="AA4116" s="439"/>
      <c r="AB4116" s="439"/>
      <c r="AC4116" s="439"/>
      <c r="AD4116" s="439"/>
      <c r="AE4116" s="443"/>
      <c r="AF4116" s="439"/>
      <c r="AG4116" s="439"/>
      <c r="AH4116" s="439">
        <f t="shared" si="2658"/>
        <v>29.912399499999825</v>
      </c>
      <c r="AI4116" s="440">
        <f t="shared" si="2658"/>
        <v>27.918239533333171</v>
      </c>
      <c r="AJ4116" s="439">
        <f t="shared" si="2658"/>
        <v>25.924079566666517</v>
      </c>
      <c r="AK4116" s="439">
        <f t="shared" si="2658"/>
        <v>23.929919599999863</v>
      </c>
      <c r="AL4116" s="439">
        <f t="shared" si="2658"/>
        <v>21.935759633333209</v>
      </c>
      <c r="AM4116" s="439">
        <f t="shared" si="2658"/>
        <v>19.941599666666555</v>
      </c>
      <c r="AN4116" s="440">
        <f t="shared" si="2658"/>
        <v>17.947439699999901</v>
      </c>
    </row>
    <row r="4117" spans="1:40" outlineLevel="2">
      <c r="A4117" s="882">
        <f>ROW()</f>
        <v>4117</v>
      </c>
      <c r="B4117" s="453"/>
      <c r="D4117" s="452" t="s">
        <v>35</v>
      </c>
      <c r="H4117" s="458"/>
      <c r="I4117" s="458"/>
      <c r="J4117" s="459"/>
      <c r="K4117" s="458"/>
      <c r="L4117" s="458"/>
      <c r="M4117" s="458"/>
      <c r="N4117" s="463"/>
      <c r="O4117" s="458"/>
      <c r="P4117" s="458"/>
      <c r="Q4117" s="458"/>
      <c r="R4117" s="458"/>
      <c r="S4117" s="458"/>
      <c r="T4117" s="459"/>
      <c r="U4117" s="458"/>
      <c r="V4117" s="458"/>
      <c r="W4117" s="31"/>
      <c r="X4117" s="439"/>
      <c r="Y4117" s="459"/>
      <c r="Z4117" s="458"/>
      <c r="AA4117" s="439"/>
      <c r="AB4117" s="439"/>
      <c r="AC4117" s="439"/>
      <c r="AD4117" s="439"/>
      <c r="AE4117" s="443"/>
      <c r="AF4117" s="439"/>
      <c r="AG4117" s="439"/>
      <c r="AH4117" s="439">
        <f t="shared" si="2658"/>
        <v>0.64514057639557254</v>
      </c>
      <c r="AI4117" s="440">
        <f t="shared" si="2658"/>
        <v>0.58062651875601534</v>
      </c>
      <c r="AJ4117" s="439">
        <f t="shared" si="2658"/>
        <v>0.51611246111645803</v>
      </c>
      <c r="AK4117" s="439">
        <f t="shared" si="2658"/>
        <v>0.45159840347690078</v>
      </c>
      <c r="AL4117" s="439">
        <f t="shared" si="2658"/>
        <v>0.38708434583734352</v>
      </c>
      <c r="AM4117" s="439">
        <f t="shared" si="2658"/>
        <v>0.32257028819778627</v>
      </c>
      <c r="AN4117" s="440">
        <f t="shared" si="2658"/>
        <v>0.25805623055822902</v>
      </c>
    </row>
    <row r="4118" spans="1:40" outlineLevel="2">
      <c r="A4118" s="882">
        <f>ROW()</f>
        <v>4118</v>
      </c>
      <c r="B4118" s="453"/>
      <c r="D4118" s="452" t="s">
        <v>302</v>
      </c>
      <c r="H4118" s="458"/>
      <c r="I4118" s="458"/>
      <c r="J4118" s="459"/>
      <c r="K4118" s="458"/>
      <c r="L4118" s="458"/>
      <c r="M4118" s="458"/>
      <c r="N4118" s="463"/>
      <c r="O4118" s="458"/>
      <c r="P4118" s="458"/>
      <c r="Q4118" s="458"/>
      <c r="R4118" s="458"/>
      <c r="S4118" s="458"/>
      <c r="T4118" s="459"/>
      <c r="U4118" s="458"/>
      <c r="V4118" s="458"/>
      <c r="W4118" s="31"/>
      <c r="X4118" s="439"/>
      <c r="Y4118" s="459"/>
      <c r="Z4118" s="458"/>
      <c r="AA4118" s="439"/>
      <c r="AB4118" s="439"/>
      <c r="AC4118" s="439"/>
      <c r="AD4118" s="439"/>
      <c r="AE4118" s="443"/>
      <c r="AF4118" s="439"/>
      <c r="AG4118" s="439"/>
      <c r="AH4118" s="439">
        <f t="shared" ref="AH4118:AN4123" si="2659">AH4028+AH4046+AH4064+AH4082 + AH4100</f>
        <v>1.1677754864977796</v>
      </c>
      <c r="AI4118" s="440">
        <f t="shared" si="2659"/>
        <v>1.0509979378480017</v>
      </c>
      <c r="AJ4118" s="439">
        <f t="shared" si="2659"/>
        <v>0.9342203891982237</v>
      </c>
      <c r="AK4118" s="439">
        <f t="shared" si="2659"/>
        <v>0.81744284054844574</v>
      </c>
      <c r="AL4118" s="439">
        <f t="shared" si="2659"/>
        <v>0.70066529189866777</v>
      </c>
      <c r="AM4118" s="439">
        <f t="shared" si="2659"/>
        <v>0.58388774324888981</v>
      </c>
      <c r="AN4118" s="440">
        <f t="shared" si="2659"/>
        <v>0.46711019459911185</v>
      </c>
    </row>
    <row r="4119" spans="1:40" outlineLevel="2">
      <c r="A4119" s="882">
        <f>ROW()</f>
        <v>4119</v>
      </c>
      <c r="B4119" s="453"/>
      <c r="D4119" s="452" t="s">
        <v>36</v>
      </c>
      <c r="H4119" s="458"/>
      <c r="I4119" s="458"/>
      <c r="J4119" s="459"/>
      <c r="K4119" s="458"/>
      <c r="L4119" s="458"/>
      <c r="M4119" s="458"/>
      <c r="N4119" s="463"/>
      <c r="O4119" s="458"/>
      <c r="P4119" s="458"/>
      <c r="Q4119" s="458"/>
      <c r="R4119" s="458"/>
      <c r="S4119" s="458"/>
      <c r="T4119" s="459"/>
      <c r="U4119" s="458"/>
      <c r="V4119" s="458"/>
      <c r="W4119" s="31"/>
      <c r="X4119" s="439"/>
      <c r="Y4119" s="459"/>
      <c r="Z4119" s="458"/>
      <c r="AA4119" s="439"/>
      <c r="AB4119" s="439"/>
      <c r="AC4119" s="439"/>
      <c r="AD4119" s="439"/>
      <c r="AE4119" s="443"/>
      <c r="AF4119" s="439"/>
      <c r="AG4119" s="439"/>
      <c r="AH4119" s="439">
        <f t="shared" si="2659"/>
        <v>7.3258309018537133</v>
      </c>
      <c r="AI4119" s="440">
        <f t="shared" si="2659"/>
        <v>5.860664721482971</v>
      </c>
      <c r="AJ4119" s="439">
        <f t="shared" si="2659"/>
        <v>4.3954985411122287</v>
      </c>
      <c r="AK4119" s="439">
        <f t="shared" si="2659"/>
        <v>2.9303323607414855</v>
      </c>
      <c r="AL4119" s="439">
        <f t="shared" si="2659"/>
        <v>1.4651661803707428</v>
      </c>
      <c r="AM4119" s="439">
        <f t="shared" si="2659"/>
        <v>0</v>
      </c>
      <c r="AN4119" s="440">
        <f t="shared" si="2659"/>
        <v>0</v>
      </c>
    </row>
    <row r="4120" spans="1:40" outlineLevel="2">
      <c r="A4120" s="882">
        <f>ROW()</f>
        <v>4120</v>
      </c>
      <c r="B4120" s="453"/>
      <c r="D4120" s="452" t="s">
        <v>583</v>
      </c>
      <c r="H4120" s="458"/>
      <c r="I4120" s="458"/>
      <c r="J4120" s="459"/>
      <c r="K4120" s="458"/>
      <c r="L4120" s="458"/>
      <c r="M4120" s="458"/>
      <c r="N4120" s="463"/>
      <c r="O4120" s="458"/>
      <c r="P4120" s="458"/>
      <c r="Q4120" s="458"/>
      <c r="R4120" s="458"/>
      <c r="S4120" s="458"/>
      <c r="T4120" s="459"/>
      <c r="U4120" s="458"/>
      <c r="V4120" s="458"/>
      <c r="W4120" s="31"/>
      <c r="X4120" s="439"/>
      <c r="Y4120" s="459"/>
      <c r="Z4120" s="458"/>
      <c r="AA4120" s="439"/>
      <c r="AB4120" s="439"/>
      <c r="AC4120" s="439"/>
      <c r="AD4120" s="439"/>
      <c r="AE4120" s="443"/>
      <c r="AF4120" s="439"/>
      <c r="AG4120" s="439"/>
      <c r="AH4120" s="439">
        <f t="shared" si="2659"/>
        <v>0.73733143999999984</v>
      </c>
      <c r="AI4120" s="440">
        <f t="shared" si="2659"/>
        <v>0.66359829599999987</v>
      </c>
      <c r="AJ4120" s="439">
        <f t="shared" si="2659"/>
        <v>0.58986515199999989</v>
      </c>
      <c r="AK4120" s="439">
        <f t="shared" si="2659"/>
        <v>0.51613200799999992</v>
      </c>
      <c r="AL4120" s="439">
        <f t="shared" si="2659"/>
        <v>0.44239886399999995</v>
      </c>
      <c r="AM4120" s="439">
        <f t="shared" si="2659"/>
        <v>0.36866571999999997</v>
      </c>
      <c r="AN4120" s="440">
        <f t="shared" si="2659"/>
        <v>0.294932576</v>
      </c>
    </row>
    <row r="4121" spans="1:40" outlineLevel="2">
      <c r="A4121" s="882">
        <f>ROW()</f>
        <v>4121</v>
      </c>
      <c r="B4121" s="453"/>
      <c r="D4121" s="452" t="s">
        <v>81</v>
      </c>
      <c r="H4121" s="458"/>
      <c r="I4121" s="458"/>
      <c r="J4121" s="459"/>
      <c r="K4121" s="458"/>
      <c r="L4121" s="458"/>
      <c r="M4121" s="458"/>
      <c r="N4121" s="463"/>
      <c r="O4121" s="458"/>
      <c r="P4121" s="458"/>
      <c r="Q4121" s="458"/>
      <c r="R4121" s="458"/>
      <c r="S4121" s="458"/>
      <c r="T4121" s="459"/>
      <c r="U4121" s="458"/>
      <c r="V4121" s="458"/>
      <c r="W4121" s="31"/>
      <c r="X4121" s="439"/>
      <c r="Y4121" s="459"/>
      <c r="Z4121" s="458"/>
      <c r="AA4121" s="439"/>
      <c r="AB4121" s="439"/>
      <c r="AC4121" s="439"/>
      <c r="AD4121" s="439"/>
      <c r="AE4121" s="443"/>
      <c r="AF4121" s="439"/>
      <c r="AG4121" s="439"/>
      <c r="AH4121" s="439">
        <f t="shared" si="2659"/>
        <v>0</v>
      </c>
      <c r="AI4121" s="440">
        <f t="shared" si="2659"/>
        <v>0</v>
      </c>
      <c r="AJ4121" s="439">
        <f t="shared" si="2659"/>
        <v>0</v>
      </c>
      <c r="AK4121" s="439">
        <f t="shared" si="2659"/>
        <v>0</v>
      </c>
      <c r="AL4121" s="439">
        <f t="shared" si="2659"/>
        <v>0</v>
      </c>
      <c r="AM4121" s="439">
        <f t="shared" si="2659"/>
        <v>0</v>
      </c>
      <c r="AN4121" s="440">
        <f t="shared" si="2659"/>
        <v>0</v>
      </c>
    </row>
    <row r="4122" spans="1:40" outlineLevel="2">
      <c r="A4122" s="882">
        <f>ROW()</f>
        <v>4122</v>
      </c>
      <c r="B4122" s="453"/>
      <c r="D4122" s="452" t="s">
        <v>28</v>
      </c>
      <c r="H4122" s="458"/>
      <c r="I4122" s="458"/>
      <c r="J4122" s="459"/>
      <c r="K4122" s="458"/>
      <c r="L4122" s="458"/>
      <c r="M4122" s="458"/>
      <c r="N4122" s="463"/>
      <c r="O4122" s="458"/>
      <c r="P4122" s="458"/>
      <c r="Q4122" s="458"/>
      <c r="R4122" s="458"/>
      <c r="S4122" s="458"/>
      <c r="T4122" s="459"/>
      <c r="U4122" s="458"/>
      <c r="V4122" s="458"/>
      <c r="W4122" s="31"/>
      <c r="X4122" s="439"/>
      <c r="Y4122" s="459"/>
      <c r="Z4122" s="458"/>
      <c r="AA4122" s="439"/>
      <c r="AB4122" s="439"/>
      <c r="AC4122" s="439"/>
      <c r="AD4122" s="439"/>
      <c r="AE4122" s="443"/>
      <c r="AF4122" s="439"/>
      <c r="AG4122" s="439"/>
      <c r="AH4122" s="439">
        <f t="shared" si="2659"/>
        <v>0</v>
      </c>
      <c r="AI4122" s="440">
        <f t="shared" si="2659"/>
        <v>0</v>
      </c>
      <c r="AJ4122" s="439">
        <f t="shared" si="2659"/>
        <v>0</v>
      </c>
      <c r="AK4122" s="439">
        <f t="shared" si="2659"/>
        <v>0</v>
      </c>
      <c r="AL4122" s="439">
        <f t="shared" si="2659"/>
        <v>0</v>
      </c>
      <c r="AM4122" s="439">
        <f t="shared" si="2659"/>
        <v>0</v>
      </c>
      <c r="AN4122" s="440">
        <f t="shared" si="2659"/>
        <v>0</v>
      </c>
    </row>
    <row r="4123" spans="1:40" outlineLevel="2">
      <c r="A4123" s="882">
        <f>ROW()</f>
        <v>4123</v>
      </c>
      <c r="B4123" s="453"/>
      <c r="D4123" s="456" t="s">
        <v>443</v>
      </c>
      <c r="E4123" s="456"/>
      <c r="F4123" s="456"/>
      <c r="G4123" s="456"/>
      <c r="H4123" s="460"/>
      <c r="I4123" s="460"/>
      <c r="J4123" s="461"/>
      <c r="K4123" s="460"/>
      <c r="L4123" s="460"/>
      <c r="M4123" s="460"/>
      <c r="N4123" s="465"/>
      <c r="O4123" s="460"/>
      <c r="P4123" s="460"/>
      <c r="Q4123" s="460"/>
      <c r="R4123" s="460"/>
      <c r="S4123" s="460"/>
      <c r="T4123" s="461"/>
      <c r="U4123" s="460"/>
      <c r="V4123" s="460"/>
      <c r="W4123" s="57"/>
      <c r="X4123" s="441"/>
      <c r="Y4123" s="461"/>
      <c r="Z4123" s="460"/>
      <c r="AA4123" s="441"/>
      <c r="AB4123" s="441"/>
      <c r="AC4123" s="441"/>
      <c r="AD4123" s="441"/>
      <c r="AE4123" s="462"/>
      <c r="AF4123" s="441"/>
      <c r="AG4123" s="441"/>
      <c r="AH4123" s="441">
        <f t="shared" si="2659"/>
        <v>0</v>
      </c>
      <c r="AI4123" s="442">
        <f t="shared" si="2659"/>
        <v>0</v>
      </c>
      <c r="AJ4123" s="441">
        <f t="shared" si="2659"/>
        <v>0</v>
      </c>
      <c r="AK4123" s="441">
        <f t="shared" si="2659"/>
        <v>0</v>
      </c>
      <c r="AL4123" s="441">
        <f t="shared" si="2659"/>
        <v>0</v>
      </c>
      <c r="AM4123" s="441">
        <f t="shared" si="2659"/>
        <v>0</v>
      </c>
      <c r="AN4123" s="442">
        <f t="shared" si="2659"/>
        <v>0</v>
      </c>
    </row>
    <row r="4124" spans="1:40" outlineLevel="2">
      <c r="A4124" s="887">
        <f>ROW()</f>
        <v>4124</v>
      </c>
      <c r="B4124" s="644"/>
      <c r="C4124" s="770"/>
      <c r="D4124" s="456" t="s">
        <v>24</v>
      </c>
      <c r="E4124" s="456"/>
      <c r="F4124" s="456"/>
      <c r="G4124" s="456"/>
      <c r="H4124" s="460"/>
      <c r="I4124" s="460"/>
      <c r="J4124" s="461"/>
      <c r="K4124" s="460"/>
      <c r="L4124" s="460"/>
      <c r="M4124" s="460"/>
      <c r="N4124" s="465"/>
      <c r="O4124" s="460"/>
      <c r="P4124" s="460"/>
      <c r="Q4124" s="460"/>
      <c r="R4124" s="460"/>
      <c r="S4124" s="460"/>
      <c r="T4124" s="461"/>
      <c r="U4124" s="460"/>
      <c r="V4124" s="460"/>
      <c r="W4124" s="441"/>
      <c r="X4124" s="441"/>
      <c r="Y4124" s="461"/>
      <c r="Z4124" s="460"/>
      <c r="AA4124" s="441"/>
      <c r="AB4124" s="441"/>
      <c r="AC4124" s="441"/>
      <c r="AD4124" s="441"/>
      <c r="AE4124" s="462"/>
      <c r="AF4124" s="441"/>
      <c r="AG4124" s="441"/>
      <c r="AH4124" s="441">
        <f t="shared" ref="AH4124:AN4124" si="2660">SUM(AH4108:AH4123)</f>
        <v>81.143192724746896</v>
      </c>
      <c r="AI4124" s="442">
        <f t="shared" si="2660"/>
        <v>75.37772548017017</v>
      </c>
      <c r="AJ4124" s="441">
        <f t="shared" si="2660"/>
        <v>69.61225823559343</v>
      </c>
      <c r="AK4124" s="441">
        <f t="shared" si="2660"/>
        <v>63.846790991016711</v>
      </c>
      <c r="AL4124" s="441">
        <f t="shared" si="2660"/>
        <v>58.081323746439963</v>
      </c>
      <c r="AM4124" s="441">
        <f t="shared" si="2660"/>
        <v>52.315856501863244</v>
      </c>
      <c r="AN4124" s="442">
        <f t="shared" si="2660"/>
        <v>48.015555437657248</v>
      </c>
    </row>
    <row r="4125" spans="1:40">
      <c r="A4125" s="884" t="s">
        <v>897</v>
      </c>
      <c r="B4125" s="885"/>
      <c r="C4125" s="886"/>
      <c r="D4125" s="885"/>
      <c r="E4125" s="885"/>
      <c r="F4125" s="885"/>
      <c r="G4125" s="25"/>
      <c r="H4125" s="885"/>
      <c r="I4125" s="25"/>
      <c r="J4125" s="323"/>
      <c r="K4125" s="25"/>
      <c r="L4125" s="25"/>
      <c r="M4125" s="25"/>
      <c r="N4125" s="318"/>
      <c r="O4125" s="25"/>
      <c r="P4125" s="25"/>
      <c r="Q4125" s="25"/>
      <c r="R4125" s="25"/>
      <c r="S4125" s="25"/>
      <c r="T4125" s="323"/>
      <c r="U4125" s="25"/>
      <c r="V4125" s="25"/>
      <c r="W4125" s="25"/>
      <c r="X4125" s="25"/>
      <c r="Y4125" s="323"/>
      <c r="Z4125" s="25"/>
      <c r="AA4125" s="25"/>
      <c r="AB4125" s="25"/>
      <c r="AC4125" s="25"/>
      <c r="AD4125" s="25"/>
      <c r="AE4125" s="323"/>
      <c r="AF4125" s="25"/>
      <c r="AG4125" s="25"/>
      <c r="AH4125" s="25"/>
      <c r="AI4125" s="318"/>
      <c r="AJ4125" s="323"/>
      <c r="AK4125" s="25"/>
      <c r="AL4125" s="25"/>
      <c r="AM4125" s="25"/>
      <c r="AN4125" s="318"/>
    </row>
    <row r="4126" spans="1:40" outlineLevel="1">
      <c r="A4126" s="732" t="s">
        <v>26</v>
      </c>
      <c r="B4126" s="733"/>
      <c r="C4126" s="881"/>
      <c r="D4126" s="733"/>
      <c r="E4126" s="733"/>
      <c r="F4126" s="733"/>
      <c r="G4126" s="730"/>
      <c r="H4126" s="733"/>
      <c r="I4126" s="730"/>
      <c r="J4126" s="729"/>
      <c r="K4126" s="730"/>
      <c r="L4126" s="730"/>
      <c r="M4126" s="730"/>
      <c r="N4126" s="731"/>
      <c r="O4126" s="730"/>
      <c r="P4126" s="730"/>
      <c r="Q4126" s="730"/>
      <c r="R4126" s="730"/>
      <c r="S4126" s="730"/>
      <c r="T4126" s="729"/>
      <c r="U4126" s="730"/>
      <c r="V4126" s="730"/>
      <c r="W4126" s="730"/>
      <c r="X4126" s="730"/>
      <c r="Y4126" s="729"/>
      <c r="Z4126" s="730"/>
      <c r="AA4126" s="730"/>
      <c r="AB4126" s="730"/>
      <c r="AC4126" s="730"/>
      <c r="AD4126" s="730"/>
      <c r="AE4126" s="729"/>
      <c r="AF4126" s="730"/>
      <c r="AG4126" s="730"/>
      <c r="AH4126" s="730"/>
      <c r="AI4126" s="731"/>
      <c r="AJ4126" s="729"/>
      <c r="AK4126" s="730"/>
      <c r="AL4126" s="730"/>
      <c r="AM4126" s="730"/>
      <c r="AN4126" s="731"/>
    </row>
    <row r="4127" spans="1:40" outlineLevel="2">
      <c r="A4127" s="882">
        <f>ROW()</f>
        <v>4127</v>
      </c>
      <c r="B4127" s="453"/>
      <c r="D4127" s="452" t="s">
        <v>300</v>
      </c>
      <c r="H4127" s="458"/>
      <c r="I4127" s="458"/>
      <c r="J4127" s="459"/>
      <c r="K4127" s="458"/>
      <c r="L4127" s="458"/>
      <c r="M4127" s="458"/>
      <c r="N4127" s="463"/>
      <c r="O4127" s="458"/>
      <c r="P4127" s="458"/>
      <c r="Q4127" s="458"/>
      <c r="R4127" s="458"/>
      <c r="S4127" s="458"/>
      <c r="T4127" s="459"/>
      <c r="U4127" s="458"/>
      <c r="V4127" s="458"/>
      <c r="W4127" s="458"/>
      <c r="X4127" s="458"/>
      <c r="Y4127" s="459"/>
      <c r="Z4127" s="458"/>
      <c r="AA4127" s="169"/>
      <c r="AB4127" s="169"/>
      <c r="AC4127" s="169"/>
      <c r="AD4127" s="169"/>
      <c r="AE4127" s="641"/>
      <c r="AF4127" s="26"/>
      <c r="AG4127" s="26"/>
      <c r="AH4127" s="26"/>
      <c r="AI4127" s="449"/>
      <c r="AJ4127" s="342">
        <f>Input!$AD$58</f>
        <v>20</v>
      </c>
      <c r="AK4127" s="26">
        <f t="shared" ref="AK4127:AK4142" si="2661">(AJ4127-AJ$9)*(AJ4127&gt;AK$9)</f>
        <v>19</v>
      </c>
      <c r="AL4127" s="26">
        <f t="shared" ref="AL4127:AL4142" si="2662">(AK4127-AK$9)*(AK4127&gt;AL$9)</f>
        <v>18</v>
      </c>
      <c r="AM4127" s="26">
        <f t="shared" ref="AM4127:AM4142" si="2663">(AL4127-AL$9)*(AL4127&gt;AM$9)</f>
        <v>17</v>
      </c>
      <c r="AN4127" s="311">
        <f t="shared" ref="AN4127:AN4142" si="2664">(AM4127-AM$9)*(AM4127&gt;AN$9)</f>
        <v>16</v>
      </c>
    </row>
    <row r="4128" spans="1:40" outlineLevel="2">
      <c r="A4128" s="882">
        <f>ROW()</f>
        <v>4128</v>
      </c>
      <c r="B4128" s="453"/>
      <c r="D4128" s="452" t="s">
        <v>301</v>
      </c>
      <c r="H4128" s="458"/>
      <c r="I4128" s="458"/>
      <c r="J4128" s="459"/>
      <c r="K4128" s="458"/>
      <c r="L4128" s="458"/>
      <c r="M4128" s="458"/>
      <c r="N4128" s="463"/>
      <c r="O4128" s="458"/>
      <c r="P4128" s="458"/>
      <c r="Q4128" s="458"/>
      <c r="R4128" s="458"/>
      <c r="S4128" s="458"/>
      <c r="T4128" s="459"/>
      <c r="U4128" s="458"/>
      <c r="V4128" s="458"/>
      <c r="W4128" s="458"/>
      <c r="X4128" s="458"/>
      <c r="Y4128" s="459"/>
      <c r="Z4128" s="458"/>
      <c r="AA4128" s="169"/>
      <c r="AB4128" s="169"/>
      <c r="AC4128" s="169"/>
      <c r="AD4128" s="169"/>
      <c r="AE4128" s="641"/>
      <c r="AF4128" s="26"/>
      <c r="AG4128" s="26"/>
      <c r="AH4128" s="26"/>
      <c r="AI4128" s="449"/>
      <c r="AJ4128" s="342">
        <f>Input!$AD$59</f>
        <v>20</v>
      </c>
      <c r="AK4128" s="26">
        <f t="shared" si="2661"/>
        <v>19</v>
      </c>
      <c r="AL4128" s="26">
        <f t="shared" si="2662"/>
        <v>18</v>
      </c>
      <c r="AM4128" s="26">
        <f t="shared" si="2663"/>
        <v>17</v>
      </c>
      <c r="AN4128" s="311">
        <f t="shared" si="2664"/>
        <v>16</v>
      </c>
    </row>
    <row r="4129" spans="1:40" outlineLevel="2">
      <c r="A4129" s="882">
        <f>ROW()</f>
        <v>4129</v>
      </c>
      <c r="B4129" s="453"/>
      <c r="D4129" s="452" t="s">
        <v>29</v>
      </c>
      <c r="H4129" s="458"/>
      <c r="I4129" s="458"/>
      <c r="J4129" s="459"/>
      <c r="K4129" s="458"/>
      <c r="L4129" s="458"/>
      <c r="M4129" s="458"/>
      <c r="N4129" s="463"/>
      <c r="O4129" s="458"/>
      <c r="P4129" s="458"/>
      <c r="Q4129" s="458"/>
      <c r="R4129" s="458"/>
      <c r="S4129" s="458"/>
      <c r="T4129" s="459"/>
      <c r="U4129" s="458"/>
      <c r="V4129" s="458"/>
      <c r="W4129" s="458"/>
      <c r="X4129" s="458"/>
      <c r="Y4129" s="459"/>
      <c r="Z4129" s="458"/>
      <c r="AA4129" s="169"/>
      <c r="AB4129" s="169"/>
      <c r="AC4129" s="169"/>
      <c r="AD4129" s="169"/>
      <c r="AE4129" s="641"/>
      <c r="AF4129" s="26"/>
      <c r="AG4129" s="26"/>
      <c r="AH4129" s="26"/>
      <c r="AI4129" s="449"/>
      <c r="AJ4129" s="342">
        <f>Input!$AD$60</f>
        <v>20</v>
      </c>
      <c r="AK4129" s="26">
        <f t="shared" si="2661"/>
        <v>19</v>
      </c>
      <c r="AL4129" s="26">
        <f t="shared" si="2662"/>
        <v>18</v>
      </c>
      <c r="AM4129" s="26">
        <f t="shared" si="2663"/>
        <v>17</v>
      </c>
      <c r="AN4129" s="311">
        <f t="shared" si="2664"/>
        <v>16</v>
      </c>
    </row>
    <row r="4130" spans="1:40" outlineLevel="2">
      <c r="A4130" s="882">
        <f>ROW()</f>
        <v>4130</v>
      </c>
      <c r="B4130" s="453"/>
      <c r="D4130" s="452" t="s">
        <v>30</v>
      </c>
      <c r="H4130" s="458"/>
      <c r="I4130" s="458"/>
      <c r="J4130" s="459"/>
      <c r="K4130" s="458"/>
      <c r="L4130" s="458"/>
      <c r="M4130" s="458"/>
      <c r="N4130" s="463"/>
      <c r="O4130" s="458"/>
      <c r="P4130" s="458"/>
      <c r="Q4130" s="458"/>
      <c r="R4130" s="458"/>
      <c r="S4130" s="458"/>
      <c r="T4130" s="459"/>
      <c r="U4130" s="458"/>
      <c r="V4130" s="458"/>
      <c r="W4130" s="458"/>
      <c r="X4130" s="458"/>
      <c r="Y4130" s="459"/>
      <c r="Z4130" s="458"/>
      <c r="AA4130" s="169"/>
      <c r="AB4130" s="169"/>
      <c r="AC4130" s="169"/>
      <c r="AD4130" s="169"/>
      <c r="AE4130" s="641"/>
      <c r="AF4130" s="26"/>
      <c r="AG4130" s="26"/>
      <c r="AH4130" s="26"/>
      <c r="AI4130" s="449"/>
      <c r="AJ4130" s="342">
        <f>Input!$AD$61</f>
        <v>20</v>
      </c>
      <c r="AK4130" s="26">
        <f t="shared" si="2661"/>
        <v>19</v>
      </c>
      <c r="AL4130" s="26">
        <f t="shared" si="2662"/>
        <v>18</v>
      </c>
      <c r="AM4130" s="26">
        <f t="shared" si="2663"/>
        <v>17</v>
      </c>
      <c r="AN4130" s="311">
        <f t="shared" si="2664"/>
        <v>16</v>
      </c>
    </row>
    <row r="4131" spans="1:40" outlineLevel="2">
      <c r="A4131" s="882">
        <f>ROW()</f>
        <v>4131</v>
      </c>
      <c r="B4131" s="453"/>
      <c r="D4131" s="452" t="s">
        <v>31</v>
      </c>
      <c r="H4131" s="458"/>
      <c r="I4131" s="458"/>
      <c r="J4131" s="459"/>
      <c r="K4131" s="458"/>
      <c r="L4131" s="458"/>
      <c r="M4131" s="458"/>
      <c r="N4131" s="463"/>
      <c r="O4131" s="458"/>
      <c r="P4131" s="458"/>
      <c r="Q4131" s="458"/>
      <c r="R4131" s="458"/>
      <c r="S4131" s="458"/>
      <c r="T4131" s="459"/>
      <c r="U4131" s="458"/>
      <c r="V4131" s="458"/>
      <c r="W4131" s="458"/>
      <c r="X4131" s="458"/>
      <c r="Y4131" s="459"/>
      <c r="Z4131" s="458"/>
      <c r="AA4131" s="169"/>
      <c r="AB4131" s="169"/>
      <c r="AC4131" s="169"/>
      <c r="AD4131" s="169"/>
      <c r="AE4131" s="641"/>
      <c r="AF4131" s="26"/>
      <c r="AG4131" s="26"/>
      <c r="AH4131" s="26"/>
      <c r="AI4131" s="449"/>
      <c r="AJ4131" s="342">
        <f>Input!$AD$62</f>
        <v>20</v>
      </c>
      <c r="AK4131" s="26">
        <f t="shared" si="2661"/>
        <v>19</v>
      </c>
      <c r="AL4131" s="26">
        <f t="shared" si="2662"/>
        <v>18</v>
      </c>
      <c r="AM4131" s="26">
        <f t="shared" si="2663"/>
        <v>17</v>
      </c>
      <c r="AN4131" s="311">
        <f t="shared" si="2664"/>
        <v>16</v>
      </c>
    </row>
    <row r="4132" spans="1:40" outlineLevel="2">
      <c r="A4132" s="882">
        <f>ROW()</f>
        <v>4132</v>
      </c>
      <c r="B4132" s="453"/>
      <c r="D4132" s="452" t="s">
        <v>32</v>
      </c>
      <c r="H4132" s="458"/>
      <c r="I4132" s="458"/>
      <c r="J4132" s="459"/>
      <c r="K4132" s="458"/>
      <c r="L4132" s="458"/>
      <c r="M4132" s="458"/>
      <c r="N4132" s="463"/>
      <c r="O4132" s="458"/>
      <c r="P4132" s="458"/>
      <c r="Q4132" s="458"/>
      <c r="R4132" s="458"/>
      <c r="S4132" s="458"/>
      <c r="T4132" s="459"/>
      <c r="U4132" s="458"/>
      <c r="V4132" s="458"/>
      <c r="W4132" s="458"/>
      <c r="X4132" s="458"/>
      <c r="Y4132" s="459"/>
      <c r="Z4132" s="458"/>
      <c r="AA4132" s="169"/>
      <c r="AB4132" s="169"/>
      <c r="AC4132" s="169"/>
      <c r="AD4132" s="169"/>
      <c r="AE4132" s="641"/>
      <c r="AF4132" s="26"/>
      <c r="AG4132" s="26"/>
      <c r="AH4132" s="26"/>
      <c r="AI4132" s="449"/>
      <c r="AJ4132" s="342">
        <f>Input!$AD$63</f>
        <v>20</v>
      </c>
      <c r="AK4132" s="26">
        <f t="shared" si="2661"/>
        <v>19</v>
      </c>
      <c r="AL4132" s="26">
        <f t="shared" si="2662"/>
        <v>18</v>
      </c>
      <c r="AM4132" s="26">
        <f t="shared" si="2663"/>
        <v>17</v>
      </c>
      <c r="AN4132" s="311">
        <f t="shared" si="2664"/>
        <v>16</v>
      </c>
    </row>
    <row r="4133" spans="1:40" outlineLevel="2">
      <c r="A4133" s="882">
        <f>ROW()</f>
        <v>4133</v>
      </c>
      <c r="B4133" s="453"/>
      <c r="D4133" s="452" t="s">
        <v>33</v>
      </c>
      <c r="H4133" s="458"/>
      <c r="I4133" s="458"/>
      <c r="J4133" s="459"/>
      <c r="K4133" s="458"/>
      <c r="L4133" s="458"/>
      <c r="M4133" s="458"/>
      <c r="N4133" s="463"/>
      <c r="O4133" s="458"/>
      <c r="P4133" s="458"/>
      <c r="Q4133" s="458"/>
      <c r="R4133" s="458"/>
      <c r="S4133" s="458"/>
      <c r="T4133" s="459"/>
      <c r="U4133" s="458"/>
      <c r="V4133" s="458"/>
      <c r="W4133" s="458"/>
      <c r="X4133" s="458"/>
      <c r="Y4133" s="459"/>
      <c r="Z4133" s="458"/>
      <c r="AA4133" s="169"/>
      <c r="AB4133" s="169"/>
      <c r="AC4133" s="169"/>
      <c r="AD4133" s="169"/>
      <c r="AE4133" s="641"/>
      <c r="AF4133" s="26"/>
      <c r="AG4133" s="26"/>
      <c r="AH4133" s="26"/>
      <c r="AI4133" s="449"/>
      <c r="AJ4133" s="342">
        <f>Input!$AD$64</f>
        <v>20</v>
      </c>
      <c r="AK4133" s="26">
        <f t="shared" si="2661"/>
        <v>19</v>
      </c>
      <c r="AL4133" s="26">
        <f t="shared" si="2662"/>
        <v>18</v>
      </c>
      <c r="AM4133" s="26">
        <f t="shared" si="2663"/>
        <v>17</v>
      </c>
      <c r="AN4133" s="311">
        <f t="shared" si="2664"/>
        <v>16</v>
      </c>
    </row>
    <row r="4134" spans="1:40" outlineLevel="2">
      <c r="A4134" s="882">
        <f>ROW()</f>
        <v>4134</v>
      </c>
      <c r="B4134" s="453"/>
      <c r="D4134" s="452" t="s">
        <v>27</v>
      </c>
      <c r="H4134" s="458"/>
      <c r="I4134" s="458"/>
      <c r="J4134" s="459"/>
      <c r="K4134" s="458"/>
      <c r="L4134" s="458"/>
      <c r="M4134" s="458"/>
      <c r="N4134" s="463"/>
      <c r="O4134" s="458"/>
      <c r="P4134" s="458"/>
      <c r="Q4134" s="458"/>
      <c r="R4134" s="458"/>
      <c r="S4134" s="458"/>
      <c r="T4134" s="459"/>
      <c r="U4134" s="458"/>
      <c r="V4134" s="458"/>
      <c r="W4134" s="458"/>
      <c r="X4134" s="458"/>
      <c r="Y4134" s="459"/>
      <c r="Z4134" s="458"/>
      <c r="AA4134" s="169"/>
      <c r="AB4134" s="169"/>
      <c r="AC4134" s="169"/>
      <c r="AD4134" s="169"/>
      <c r="AE4134" s="641"/>
      <c r="AF4134" s="26"/>
      <c r="AG4134" s="26"/>
      <c r="AH4134" s="26"/>
      <c r="AI4134" s="449"/>
      <c r="AJ4134" s="342">
        <f>Input!$AD$65</f>
        <v>40</v>
      </c>
      <c r="AK4134" s="26">
        <f t="shared" si="2661"/>
        <v>39</v>
      </c>
      <c r="AL4134" s="26">
        <f t="shared" si="2662"/>
        <v>38</v>
      </c>
      <c r="AM4134" s="26">
        <f t="shared" si="2663"/>
        <v>37</v>
      </c>
      <c r="AN4134" s="311">
        <f t="shared" si="2664"/>
        <v>36</v>
      </c>
    </row>
    <row r="4135" spans="1:40" outlineLevel="2">
      <c r="A4135" s="882">
        <f>ROW()</f>
        <v>4135</v>
      </c>
      <c r="B4135" s="453"/>
      <c r="D4135" s="452" t="s">
        <v>34</v>
      </c>
      <c r="H4135" s="458"/>
      <c r="I4135" s="458"/>
      <c r="J4135" s="459"/>
      <c r="K4135" s="458"/>
      <c r="L4135" s="458"/>
      <c r="M4135" s="458"/>
      <c r="N4135" s="463"/>
      <c r="O4135" s="458"/>
      <c r="P4135" s="458"/>
      <c r="Q4135" s="458"/>
      <c r="R4135" s="458"/>
      <c r="S4135" s="458"/>
      <c r="T4135" s="459"/>
      <c r="U4135" s="458"/>
      <c r="V4135" s="458"/>
      <c r="W4135" s="458"/>
      <c r="X4135" s="458"/>
      <c r="Y4135" s="459"/>
      <c r="Z4135" s="458"/>
      <c r="AA4135" s="169"/>
      <c r="AB4135" s="169"/>
      <c r="AC4135" s="169"/>
      <c r="AD4135" s="169"/>
      <c r="AE4135" s="641"/>
      <c r="AF4135" s="26"/>
      <c r="AG4135" s="26"/>
      <c r="AH4135" s="26"/>
      <c r="AI4135" s="449"/>
      <c r="AJ4135" s="342">
        <f>Input!$AD$66</f>
        <v>15</v>
      </c>
      <c r="AK4135" s="26">
        <f t="shared" si="2661"/>
        <v>14</v>
      </c>
      <c r="AL4135" s="26">
        <f t="shared" si="2662"/>
        <v>13</v>
      </c>
      <c r="AM4135" s="26">
        <f t="shared" si="2663"/>
        <v>12</v>
      </c>
      <c r="AN4135" s="311">
        <f t="shared" si="2664"/>
        <v>11</v>
      </c>
    </row>
    <row r="4136" spans="1:40" outlineLevel="2">
      <c r="A4136" s="882">
        <f>ROW()</f>
        <v>4136</v>
      </c>
      <c r="B4136" s="453"/>
      <c r="D4136" s="452" t="s">
        <v>35</v>
      </c>
      <c r="H4136" s="458"/>
      <c r="I4136" s="458"/>
      <c r="J4136" s="459"/>
      <c r="K4136" s="458"/>
      <c r="L4136" s="458"/>
      <c r="M4136" s="458"/>
      <c r="N4136" s="463"/>
      <c r="O4136" s="458"/>
      <c r="P4136" s="458"/>
      <c r="Q4136" s="458"/>
      <c r="R4136" s="458"/>
      <c r="S4136" s="458"/>
      <c r="T4136" s="459"/>
      <c r="U4136" s="458"/>
      <c r="V4136" s="458"/>
      <c r="W4136" s="458"/>
      <c r="X4136" s="458"/>
      <c r="Y4136" s="459"/>
      <c r="Z4136" s="458"/>
      <c r="AA4136" s="169"/>
      <c r="AB4136" s="169"/>
      <c r="AC4136" s="169"/>
      <c r="AD4136" s="169"/>
      <c r="AE4136" s="641"/>
      <c r="AF4136" s="26"/>
      <c r="AG4136" s="26"/>
      <c r="AH4136" s="26"/>
      <c r="AI4136" s="449"/>
      <c r="AJ4136" s="342">
        <f>Input!$AD$67</f>
        <v>10</v>
      </c>
      <c r="AK4136" s="26">
        <f t="shared" si="2661"/>
        <v>9</v>
      </c>
      <c r="AL4136" s="26">
        <f t="shared" si="2662"/>
        <v>8</v>
      </c>
      <c r="AM4136" s="26">
        <f t="shared" si="2663"/>
        <v>7</v>
      </c>
      <c r="AN4136" s="311">
        <f t="shared" si="2664"/>
        <v>6</v>
      </c>
    </row>
    <row r="4137" spans="1:40" outlineLevel="2">
      <c r="A4137" s="882">
        <f>ROW()</f>
        <v>4137</v>
      </c>
      <c r="B4137" s="453"/>
      <c r="D4137" s="452" t="s">
        <v>302</v>
      </c>
      <c r="H4137" s="458"/>
      <c r="I4137" s="458"/>
      <c r="J4137" s="459"/>
      <c r="K4137" s="458"/>
      <c r="L4137" s="458"/>
      <c r="M4137" s="458"/>
      <c r="N4137" s="463"/>
      <c r="O4137" s="458"/>
      <c r="P4137" s="458"/>
      <c r="Q4137" s="458"/>
      <c r="R4137" s="458"/>
      <c r="S4137" s="458"/>
      <c r="T4137" s="459"/>
      <c r="U4137" s="458"/>
      <c r="V4137" s="458"/>
      <c r="W4137" s="458"/>
      <c r="X4137" s="458"/>
      <c r="Y4137" s="459"/>
      <c r="Z4137" s="458"/>
      <c r="AA4137" s="169"/>
      <c r="AB4137" s="169"/>
      <c r="AC4137" s="169"/>
      <c r="AD4137" s="169"/>
      <c r="AE4137" s="641"/>
      <c r="AF4137" s="26"/>
      <c r="AG4137" s="26"/>
      <c r="AH4137" s="26"/>
      <c r="AI4137" s="449"/>
      <c r="AJ4137" s="342">
        <f>Input!$AD$68</f>
        <v>10</v>
      </c>
      <c r="AK4137" s="26">
        <f t="shared" si="2661"/>
        <v>9</v>
      </c>
      <c r="AL4137" s="26">
        <f t="shared" si="2662"/>
        <v>8</v>
      </c>
      <c r="AM4137" s="26">
        <f t="shared" si="2663"/>
        <v>7</v>
      </c>
      <c r="AN4137" s="311">
        <f t="shared" si="2664"/>
        <v>6</v>
      </c>
    </row>
    <row r="4138" spans="1:40" outlineLevel="2">
      <c r="A4138" s="882">
        <f>ROW()</f>
        <v>4138</v>
      </c>
      <c r="B4138" s="453"/>
      <c r="D4138" s="452" t="s">
        <v>36</v>
      </c>
      <c r="H4138" s="458"/>
      <c r="I4138" s="458"/>
      <c r="J4138" s="459"/>
      <c r="K4138" s="458"/>
      <c r="L4138" s="458"/>
      <c r="M4138" s="458"/>
      <c r="N4138" s="463"/>
      <c r="O4138" s="458"/>
      <c r="P4138" s="458"/>
      <c r="Q4138" s="458"/>
      <c r="R4138" s="458"/>
      <c r="S4138" s="458"/>
      <c r="T4138" s="459"/>
      <c r="U4138" s="458"/>
      <c r="V4138" s="458"/>
      <c r="W4138" s="458"/>
      <c r="X4138" s="458"/>
      <c r="Y4138" s="459"/>
      <c r="Z4138" s="458"/>
      <c r="AA4138" s="169"/>
      <c r="AB4138" s="169"/>
      <c r="AC4138" s="169"/>
      <c r="AD4138" s="169"/>
      <c r="AE4138" s="641"/>
      <c r="AF4138" s="26"/>
      <c r="AG4138" s="26"/>
      <c r="AH4138" s="26"/>
      <c r="AI4138" s="449"/>
      <c r="AJ4138" s="342">
        <f>Input!$AD$69</f>
        <v>5</v>
      </c>
      <c r="AK4138" s="26">
        <f t="shared" si="2661"/>
        <v>4</v>
      </c>
      <c r="AL4138" s="26">
        <f t="shared" si="2662"/>
        <v>3</v>
      </c>
      <c r="AM4138" s="26">
        <f t="shared" si="2663"/>
        <v>2</v>
      </c>
      <c r="AN4138" s="311">
        <f t="shared" si="2664"/>
        <v>1</v>
      </c>
    </row>
    <row r="4139" spans="1:40" outlineLevel="2">
      <c r="A4139" s="882">
        <f>ROW()</f>
        <v>4139</v>
      </c>
      <c r="B4139" s="453"/>
      <c r="D4139" s="452" t="s">
        <v>583</v>
      </c>
      <c r="H4139" s="458"/>
      <c r="I4139" s="458"/>
      <c r="J4139" s="459"/>
      <c r="K4139" s="458"/>
      <c r="L4139" s="458"/>
      <c r="M4139" s="458"/>
      <c r="N4139" s="463"/>
      <c r="O4139" s="458"/>
      <c r="P4139" s="458"/>
      <c r="Q4139" s="458"/>
      <c r="R4139" s="458"/>
      <c r="S4139" s="458"/>
      <c r="T4139" s="459"/>
      <c r="U4139" s="458"/>
      <c r="V4139" s="458"/>
      <c r="W4139" s="458"/>
      <c r="X4139" s="458"/>
      <c r="Y4139" s="459"/>
      <c r="Z4139" s="458"/>
      <c r="AA4139" s="169"/>
      <c r="AB4139" s="169"/>
      <c r="AC4139" s="169"/>
      <c r="AD4139" s="169"/>
      <c r="AE4139" s="641"/>
      <c r="AF4139" s="26"/>
      <c r="AG4139" s="26"/>
      <c r="AH4139" s="26"/>
      <c r="AI4139" s="449"/>
      <c r="AJ4139" s="342">
        <f>Input!$AD$70</f>
        <v>10</v>
      </c>
      <c r="AK4139" s="26">
        <f t="shared" si="2661"/>
        <v>9</v>
      </c>
      <c r="AL4139" s="26">
        <f t="shared" si="2662"/>
        <v>8</v>
      </c>
      <c r="AM4139" s="26">
        <f t="shared" si="2663"/>
        <v>7</v>
      </c>
      <c r="AN4139" s="311">
        <f t="shared" si="2664"/>
        <v>6</v>
      </c>
    </row>
    <row r="4140" spans="1:40" outlineLevel="2">
      <c r="A4140" s="882">
        <f>ROW()</f>
        <v>4140</v>
      </c>
      <c r="B4140" s="453"/>
      <c r="D4140" s="452" t="s">
        <v>81</v>
      </c>
      <c r="H4140" s="458"/>
      <c r="I4140" s="458"/>
      <c r="J4140" s="459"/>
      <c r="K4140" s="458"/>
      <c r="L4140" s="458"/>
      <c r="M4140" s="458"/>
      <c r="N4140" s="463"/>
      <c r="O4140" s="458"/>
      <c r="P4140" s="458"/>
      <c r="Q4140" s="458"/>
      <c r="R4140" s="458"/>
      <c r="S4140" s="458"/>
      <c r="T4140" s="459"/>
      <c r="U4140" s="458"/>
      <c r="V4140" s="458"/>
      <c r="W4140" s="458"/>
      <c r="X4140" s="458"/>
      <c r="Y4140" s="459"/>
      <c r="Z4140" s="458"/>
      <c r="AA4140" s="169"/>
      <c r="AB4140" s="169"/>
      <c r="AC4140" s="169"/>
      <c r="AD4140" s="169"/>
      <c r="AE4140" s="641"/>
      <c r="AF4140" s="26"/>
      <c r="AG4140" s="26"/>
      <c r="AH4140" s="26"/>
      <c r="AI4140" s="449"/>
      <c r="AJ4140" s="342">
        <f>Input!$AD$71</f>
        <v>4</v>
      </c>
      <c r="AK4140" s="26">
        <f t="shared" si="2661"/>
        <v>3</v>
      </c>
      <c r="AL4140" s="26">
        <f t="shared" si="2662"/>
        <v>2</v>
      </c>
      <c r="AM4140" s="26">
        <f t="shared" si="2663"/>
        <v>1</v>
      </c>
      <c r="AN4140" s="311">
        <f t="shared" si="2664"/>
        <v>0</v>
      </c>
    </row>
    <row r="4141" spans="1:40" outlineLevel="2">
      <c r="A4141" s="882">
        <f>ROW()</f>
        <v>4141</v>
      </c>
      <c r="B4141" s="453"/>
      <c r="D4141" s="452" t="s">
        <v>28</v>
      </c>
      <c r="H4141" s="458"/>
      <c r="I4141" s="458"/>
      <c r="J4141" s="459"/>
      <c r="K4141" s="458"/>
      <c r="L4141" s="458"/>
      <c r="M4141" s="458"/>
      <c r="N4141" s="463"/>
      <c r="O4141" s="458"/>
      <c r="P4141" s="458"/>
      <c r="Q4141" s="458"/>
      <c r="R4141" s="458"/>
      <c r="S4141" s="458"/>
      <c r="T4141" s="459"/>
      <c r="U4141" s="458"/>
      <c r="V4141" s="458"/>
      <c r="W4141" s="458"/>
      <c r="X4141" s="458"/>
      <c r="Y4141" s="459"/>
      <c r="Z4141" s="458"/>
      <c r="AA4141" s="169"/>
      <c r="AB4141" s="169"/>
      <c r="AC4141" s="169"/>
      <c r="AD4141" s="169"/>
      <c r="AE4141" s="641"/>
      <c r="AF4141" s="26"/>
      <c r="AG4141" s="26"/>
      <c r="AH4141" s="26"/>
      <c r="AI4141" s="449"/>
      <c r="AJ4141" s="342">
        <f>Input!$AD$72*2</f>
        <v>0</v>
      </c>
      <c r="AK4141" s="26">
        <f t="shared" si="2661"/>
        <v>0</v>
      </c>
      <c r="AL4141" s="26">
        <f t="shared" si="2662"/>
        <v>0</v>
      </c>
      <c r="AM4141" s="26">
        <f t="shared" si="2663"/>
        <v>0</v>
      </c>
      <c r="AN4141" s="311">
        <f t="shared" si="2664"/>
        <v>0</v>
      </c>
    </row>
    <row r="4142" spans="1:40" outlineLevel="2">
      <c r="A4142" s="882">
        <f>ROW()</f>
        <v>4142</v>
      </c>
      <c r="B4142" s="453"/>
      <c r="D4142" s="456" t="s">
        <v>443</v>
      </c>
      <c r="E4142" s="456"/>
      <c r="F4142" s="456"/>
      <c r="G4142" s="456"/>
      <c r="H4142" s="460"/>
      <c r="I4142" s="460"/>
      <c r="J4142" s="461"/>
      <c r="K4142" s="460"/>
      <c r="L4142" s="460"/>
      <c r="M4142" s="460"/>
      <c r="N4142" s="465"/>
      <c r="O4142" s="460"/>
      <c r="P4142" s="460"/>
      <c r="Q4142" s="460"/>
      <c r="R4142" s="460"/>
      <c r="S4142" s="460"/>
      <c r="T4142" s="461"/>
      <c r="U4142" s="460"/>
      <c r="V4142" s="460"/>
      <c r="W4142" s="460"/>
      <c r="X4142" s="460"/>
      <c r="Y4142" s="461"/>
      <c r="Z4142" s="460"/>
      <c r="AA4142" s="170"/>
      <c r="AB4142" s="170"/>
      <c r="AC4142" s="170"/>
      <c r="AD4142" s="170"/>
      <c r="AE4142" s="642"/>
      <c r="AF4142" s="29"/>
      <c r="AG4142" s="29"/>
      <c r="AH4142" s="29"/>
      <c r="AI4142" s="451"/>
      <c r="AJ4142" s="343">
        <f>Input!$AD$73</f>
        <v>5</v>
      </c>
      <c r="AK4142" s="29">
        <f t="shared" si="2661"/>
        <v>4</v>
      </c>
      <c r="AL4142" s="29">
        <f t="shared" si="2662"/>
        <v>3</v>
      </c>
      <c r="AM4142" s="29">
        <f t="shared" si="2663"/>
        <v>2</v>
      </c>
      <c r="AN4142" s="312">
        <f t="shared" si="2664"/>
        <v>1</v>
      </c>
    </row>
    <row r="4143" spans="1:40" outlineLevel="2">
      <c r="A4143" s="882">
        <f>ROW()</f>
        <v>4143</v>
      </c>
      <c r="B4143" s="453"/>
      <c r="H4143" s="458"/>
      <c r="I4143" s="458"/>
      <c r="J4143" s="459"/>
      <c r="K4143" s="458"/>
      <c r="L4143" s="458"/>
      <c r="M4143" s="458"/>
      <c r="N4143" s="463"/>
      <c r="O4143" s="458"/>
      <c r="P4143" s="458"/>
      <c r="Q4143" s="458"/>
      <c r="R4143" s="458"/>
      <c r="S4143" s="458"/>
      <c r="T4143" s="459"/>
      <c r="U4143" s="439"/>
      <c r="V4143" s="439"/>
      <c r="W4143" s="439"/>
      <c r="X4143" s="439"/>
      <c r="Y4143" s="443"/>
      <c r="Z4143" s="439"/>
      <c r="AA4143" s="439"/>
      <c r="AB4143" s="439"/>
      <c r="AC4143" s="439"/>
      <c r="AD4143" s="439"/>
      <c r="AE4143" s="443"/>
      <c r="AF4143" s="439"/>
      <c r="AG4143" s="439"/>
      <c r="AH4143" s="439"/>
      <c r="AI4143" s="440"/>
      <c r="AJ4143" s="443"/>
      <c r="AK4143" s="439"/>
      <c r="AL4143" s="439"/>
      <c r="AM4143" s="439"/>
      <c r="AN4143" s="440"/>
    </row>
    <row r="4144" spans="1:40" outlineLevel="1">
      <c r="A4144" s="732" t="s">
        <v>20</v>
      </c>
      <c r="B4144" s="733"/>
      <c r="C4144" s="881"/>
      <c r="D4144" s="733"/>
      <c r="E4144" s="733"/>
      <c r="F4144" s="733"/>
      <c r="G4144" s="730"/>
      <c r="H4144" s="733"/>
      <c r="I4144" s="730"/>
      <c r="J4144" s="729"/>
      <c r="K4144" s="730"/>
      <c r="L4144" s="730"/>
      <c r="M4144" s="730"/>
      <c r="N4144" s="731"/>
      <c r="O4144" s="730"/>
      <c r="P4144" s="730"/>
      <c r="Q4144" s="730"/>
      <c r="R4144" s="730"/>
      <c r="S4144" s="730"/>
      <c r="T4144" s="729"/>
      <c r="U4144" s="730"/>
      <c r="V4144" s="730"/>
      <c r="W4144" s="730"/>
      <c r="X4144" s="730"/>
      <c r="Y4144" s="729"/>
      <c r="Z4144" s="730"/>
      <c r="AA4144" s="730"/>
      <c r="AB4144" s="730"/>
      <c r="AC4144" s="730"/>
      <c r="AD4144" s="730"/>
      <c r="AE4144" s="729"/>
      <c r="AF4144" s="730"/>
      <c r="AG4144" s="730"/>
      <c r="AH4144" s="730"/>
      <c r="AI4144" s="731"/>
      <c r="AJ4144" s="729"/>
      <c r="AK4144" s="730"/>
      <c r="AL4144" s="730"/>
      <c r="AM4144" s="730"/>
      <c r="AN4144" s="731"/>
    </row>
    <row r="4145" spans="1:40" outlineLevel="2">
      <c r="A4145" s="882">
        <f>ROW()</f>
        <v>4145</v>
      </c>
      <c r="B4145" s="453"/>
      <c r="D4145" s="452" t="s">
        <v>300</v>
      </c>
      <c r="H4145" s="458"/>
      <c r="I4145" s="458"/>
      <c r="J4145" s="459"/>
      <c r="K4145" s="458"/>
      <c r="L4145" s="458"/>
      <c r="M4145" s="458"/>
      <c r="N4145" s="463"/>
      <c r="O4145" s="458"/>
      <c r="P4145" s="458"/>
      <c r="Q4145" s="458"/>
      <c r="R4145" s="458"/>
      <c r="S4145" s="458"/>
      <c r="T4145" s="459"/>
      <c r="U4145" s="439"/>
      <c r="V4145" s="439"/>
      <c r="W4145" s="439"/>
      <c r="X4145" s="439"/>
      <c r="Y4145" s="443"/>
      <c r="Z4145" s="439"/>
      <c r="AA4145" s="439"/>
      <c r="AB4145" s="439"/>
      <c r="AC4145" s="439"/>
      <c r="AD4145" s="439"/>
      <c r="AE4145" s="443"/>
      <c r="AF4145" s="439"/>
      <c r="AG4145" s="439"/>
      <c r="AH4145" s="439"/>
      <c r="AI4145" s="440">
        <f>AH4235</f>
        <v>0</v>
      </c>
      <c r="AJ4145" s="439">
        <f t="shared" ref="AJ4145:AK4156" si="2665">AI4235</f>
        <v>2.924728444477295</v>
      </c>
      <c r="AK4145" s="439">
        <f t="shared" si="2665"/>
        <v>2.7784920222534302</v>
      </c>
      <c r="AL4145" s="439">
        <f t="shared" ref="AL4145:AL4156" si="2666">AK4235</f>
        <v>2.6322556000295654</v>
      </c>
      <c r="AM4145" s="439">
        <f t="shared" ref="AM4145:AM4156" si="2667">AL4235</f>
        <v>2.4860191778057006</v>
      </c>
      <c r="AN4145" s="440">
        <f>AM4235</f>
        <v>2.3397827555818358</v>
      </c>
    </row>
    <row r="4146" spans="1:40" outlineLevel="2">
      <c r="A4146" s="882">
        <f>ROW()</f>
        <v>4146</v>
      </c>
      <c r="B4146" s="453"/>
      <c r="D4146" s="452" t="s">
        <v>301</v>
      </c>
      <c r="H4146" s="458"/>
      <c r="I4146" s="458"/>
      <c r="J4146" s="459"/>
      <c r="K4146" s="458"/>
      <c r="L4146" s="458"/>
      <c r="M4146" s="458"/>
      <c r="N4146" s="463"/>
      <c r="O4146" s="458"/>
      <c r="P4146" s="458"/>
      <c r="Q4146" s="458"/>
      <c r="R4146" s="458"/>
      <c r="S4146" s="458"/>
      <c r="T4146" s="459"/>
      <c r="U4146" s="439"/>
      <c r="V4146" s="439"/>
      <c r="W4146" s="439"/>
      <c r="X4146" s="439"/>
      <c r="Y4146" s="443"/>
      <c r="Z4146" s="439"/>
      <c r="AA4146" s="439"/>
      <c r="AB4146" s="439"/>
      <c r="AC4146" s="439"/>
      <c r="AD4146" s="439"/>
      <c r="AE4146" s="443"/>
      <c r="AF4146" s="439"/>
      <c r="AG4146" s="439"/>
      <c r="AH4146" s="439"/>
      <c r="AI4146" s="440">
        <f>AH4236</f>
        <v>0</v>
      </c>
      <c r="AJ4146" s="439">
        <f t="shared" si="2665"/>
        <v>0</v>
      </c>
      <c r="AK4146" s="439">
        <f t="shared" si="2665"/>
        <v>0</v>
      </c>
      <c r="AL4146" s="439">
        <f t="shared" si="2666"/>
        <v>0</v>
      </c>
      <c r="AM4146" s="439">
        <f t="shared" si="2667"/>
        <v>0</v>
      </c>
      <c r="AN4146" s="440">
        <f>AM4236</f>
        <v>0</v>
      </c>
    </row>
    <row r="4147" spans="1:40" outlineLevel="2">
      <c r="A4147" s="882">
        <f>ROW()</f>
        <v>4147</v>
      </c>
      <c r="B4147" s="453"/>
      <c r="D4147" s="452" t="s">
        <v>29</v>
      </c>
      <c r="H4147" s="458"/>
      <c r="I4147" s="458"/>
      <c r="J4147" s="459"/>
      <c r="K4147" s="458"/>
      <c r="L4147" s="458"/>
      <c r="M4147" s="458"/>
      <c r="N4147" s="463"/>
      <c r="O4147" s="458"/>
      <c r="P4147" s="458"/>
      <c r="Q4147" s="458"/>
      <c r="R4147" s="458"/>
      <c r="S4147" s="458"/>
      <c r="T4147" s="459"/>
      <c r="U4147" s="439"/>
      <c r="V4147" s="439"/>
      <c r="W4147" s="439"/>
      <c r="X4147" s="439"/>
      <c r="Y4147" s="443"/>
      <c r="Z4147" s="439"/>
      <c r="AA4147" s="439"/>
      <c r="AB4147" s="439"/>
      <c r="AC4147" s="439"/>
      <c r="AD4147" s="439"/>
      <c r="AE4147" s="443"/>
      <c r="AF4147" s="439"/>
      <c r="AG4147" s="439"/>
      <c r="AH4147" s="439"/>
      <c r="AI4147" s="440">
        <f t="shared" ref="AI4147:AI4155" si="2668">AH4237</f>
        <v>0</v>
      </c>
      <c r="AJ4147" s="439">
        <f t="shared" si="2665"/>
        <v>0</v>
      </c>
      <c r="AK4147" s="439">
        <f t="shared" si="2665"/>
        <v>0</v>
      </c>
      <c r="AL4147" s="439">
        <f t="shared" si="2666"/>
        <v>0</v>
      </c>
      <c r="AM4147" s="439">
        <f t="shared" si="2667"/>
        <v>0</v>
      </c>
      <c r="AN4147" s="440">
        <f t="shared" ref="AN4147:AN4155" si="2669">AM4237</f>
        <v>0</v>
      </c>
    </row>
    <row r="4148" spans="1:40" outlineLevel="2">
      <c r="A4148" s="882">
        <f>ROW()</f>
        <v>4148</v>
      </c>
      <c r="B4148" s="453"/>
      <c r="D4148" s="452" t="s">
        <v>30</v>
      </c>
      <c r="H4148" s="458"/>
      <c r="I4148" s="458"/>
      <c r="J4148" s="459"/>
      <c r="K4148" s="458"/>
      <c r="L4148" s="458"/>
      <c r="M4148" s="458"/>
      <c r="N4148" s="463"/>
      <c r="O4148" s="458"/>
      <c r="P4148" s="458"/>
      <c r="Q4148" s="458"/>
      <c r="R4148" s="458"/>
      <c r="S4148" s="458"/>
      <c r="T4148" s="459"/>
      <c r="U4148" s="439"/>
      <c r="V4148" s="439"/>
      <c r="W4148" s="439"/>
      <c r="X4148" s="439"/>
      <c r="Y4148" s="443"/>
      <c r="Z4148" s="439"/>
      <c r="AA4148" s="439"/>
      <c r="AB4148" s="439"/>
      <c r="AC4148" s="439"/>
      <c r="AD4148" s="439"/>
      <c r="AE4148" s="443"/>
      <c r="AF4148" s="439"/>
      <c r="AG4148" s="439"/>
      <c r="AH4148" s="439"/>
      <c r="AI4148" s="440">
        <f t="shared" si="2668"/>
        <v>0</v>
      </c>
      <c r="AJ4148" s="439">
        <f t="shared" si="2665"/>
        <v>35.989793508355412</v>
      </c>
      <c r="AK4148" s="439">
        <f t="shared" si="2665"/>
        <v>34.190303832937644</v>
      </c>
      <c r="AL4148" s="439">
        <f t="shared" si="2666"/>
        <v>32.390814157519877</v>
      </c>
      <c r="AM4148" s="439">
        <f t="shared" si="2667"/>
        <v>30.591324482102106</v>
      </c>
      <c r="AN4148" s="440">
        <f t="shared" si="2669"/>
        <v>28.791834806684335</v>
      </c>
    </row>
    <row r="4149" spans="1:40" outlineLevel="2">
      <c r="A4149" s="882">
        <f>ROW()</f>
        <v>4149</v>
      </c>
      <c r="B4149" s="453"/>
      <c r="D4149" s="452" t="s">
        <v>31</v>
      </c>
      <c r="H4149" s="458"/>
      <c r="I4149" s="458"/>
      <c r="J4149" s="459"/>
      <c r="K4149" s="458"/>
      <c r="L4149" s="458"/>
      <c r="M4149" s="458"/>
      <c r="N4149" s="463"/>
      <c r="O4149" s="458"/>
      <c r="P4149" s="458"/>
      <c r="Q4149" s="458"/>
      <c r="R4149" s="458"/>
      <c r="S4149" s="458"/>
      <c r="T4149" s="459"/>
      <c r="U4149" s="439"/>
      <c r="V4149" s="439"/>
      <c r="W4149" s="439"/>
      <c r="X4149" s="439"/>
      <c r="Y4149" s="443"/>
      <c r="Z4149" s="439"/>
      <c r="AA4149" s="439"/>
      <c r="AB4149" s="439"/>
      <c r="AC4149" s="439"/>
      <c r="AD4149" s="439"/>
      <c r="AE4149" s="443"/>
      <c r="AF4149" s="439"/>
      <c r="AG4149" s="439"/>
      <c r="AH4149" s="439"/>
      <c r="AI4149" s="440">
        <f t="shared" si="2668"/>
        <v>0</v>
      </c>
      <c r="AJ4149" s="439">
        <f t="shared" si="2665"/>
        <v>0</v>
      </c>
      <c r="AK4149" s="439">
        <f t="shared" si="2665"/>
        <v>0</v>
      </c>
      <c r="AL4149" s="439">
        <f t="shared" si="2666"/>
        <v>0</v>
      </c>
      <c r="AM4149" s="439">
        <f t="shared" si="2667"/>
        <v>0</v>
      </c>
      <c r="AN4149" s="440">
        <f t="shared" si="2669"/>
        <v>0</v>
      </c>
    </row>
    <row r="4150" spans="1:40" outlineLevel="2">
      <c r="A4150" s="882">
        <f>ROW()</f>
        <v>4150</v>
      </c>
      <c r="B4150" s="453"/>
      <c r="D4150" s="452" t="s">
        <v>32</v>
      </c>
      <c r="H4150" s="458"/>
      <c r="I4150" s="458"/>
      <c r="J4150" s="459"/>
      <c r="K4150" s="458"/>
      <c r="L4150" s="458"/>
      <c r="M4150" s="458"/>
      <c r="N4150" s="463"/>
      <c r="O4150" s="458"/>
      <c r="P4150" s="458"/>
      <c r="Q4150" s="458"/>
      <c r="R4150" s="458"/>
      <c r="S4150" s="458"/>
      <c r="T4150" s="459"/>
      <c r="U4150" s="439"/>
      <c r="V4150" s="439"/>
      <c r="W4150" s="439"/>
      <c r="X4150" s="439"/>
      <c r="Y4150" s="443"/>
      <c r="Z4150" s="439"/>
      <c r="AA4150" s="439"/>
      <c r="AB4150" s="439"/>
      <c r="AC4150" s="439"/>
      <c r="AD4150" s="439"/>
      <c r="AE4150" s="443"/>
      <c r="AF4150" s="439"/>
      <c r="AG4150" s="439"/>
      <c r="AH4150" s="439"/>
      <c r="AI4150" s="440">
        <f t="shared" si="2668"/>
        <v>0</v>
      </c>
      <c r="AJ4150" s="439">
        <f t="shared" si="2665"/>
        <v>1.9837204386380933</v>
      </c>
      <c r="AK4150" s="439">
        <f t="shared" si="2665"/>
        <v>1.8845344167061886</v>
      </c>
      <c r="AL4150" s="439">
        <f t="shared" si="2666"/>
        <v>1.7853483947742839</v>
      </c>
      <c r="AM4150" s="439">
        <f t="shared" si="2667"/>
        <v>1.6861623728423791</v>
      </c>
      <c r="AN4150" s="440">
        <f t="shared" si="2669"/>
        <v>1.5869763509104744</v>
      </c>
    </row>
    <row r="4151" spans="1:40" outlineLevel="2">
      <c r="A4151" s="882">
        <f>ROW()</f>
        <v>4151</v>
      </c>
      <c r="B4151" s="453"/>
      <c r="D4151" s="452" t="s">
        <v>33</v>
      </c>
      <c r="H4151" s="458"/>
      <c r="I4151" s="458"/>
      <c r="J4151" s="459"/>
      <c r="K4151" s="458"/>
      <c r="L4151" s="458"/>
      <c r="M4151" s="458"/>
      <c r="N4151" s="463"/>
      <c r="O4151" s="458"/>
      <c r="P4151" s="458"/>
      <c r="Q4151" s="458"/>
      <c r="R4151" s="458"/>
      <c r="S4151" s="458"/>
      <c r="T4151" s="459"/>
      <c r="U4151" s="439"/>
      <c r="V4151" s="439"/>
      <c r="W4151" s="439"/>
      <c r="X4151" s="439"/>
      <c r="Y4151" s="443"/>
      <c r="Z4151" s="439"/>
      <c r="AA4151" s="439"/>
      <c r="AB4151" s="439"/>
      <c r="AC4151" s="439"/>
      <c r="AD4151" s="439"/>
      <c r="AE4151" s="443"/>
      <c r="AF4151" s="439"/>
      <c r="AG4151" s="439"/>
      <c r="AH4151" s="439"/>
      <c r="AI4151" s="440">
        <f t="shared" si="2668"/>
        <v>0</v>
      </c>
      <c r="AJ4151" s="439">
        <f t="shared" si="2665"/>
        <v>0.18153559469132954</v>
      </c>
      <c r="AK4151" s="439">
        <f t="shared" si="2665"/>
        <v>0.17245881495676307</v>
      </c>
      <c r="AL4151" s="439">
        <f t="shared" si="2666"/>
        <v>0.1633820352221966</v>
      </c>
      <c r="AM4151" s="439">
        <f t="shared" si="2667"/>
        <v>0.15430525548763013</v>
      </c>
      <c r="AN4151" s="440">
        <f t="shared" si="2669"/>
        <v>0.14522847575306366</v>
      </c>
    </row>
    <row r="4152" spans="1:40" outlineLevel="2">
      <c r="A4152" s="882">
        <f>ROW()</f>
        <v>4152</v>
      </c>
      <c r="B4152" s="453"/>
      <c r="D4152" s="452" t="s">
        <v>27</v>
      </c>
      <c r="H4152" s="458"/>
      <c r="I4152" s="458"/>
      <c r="J4152" s="459"/>
      <c r="K4152" s="458"/>
      <c r="L4152" s="458"/>
      <c r="M4152" s="458"/>
      <c r="N4152" s="463"/>
      <c r="O4152" s="458"/>
      <c r="P4152" s="458"/>
      <c r="Q4152" s="458"/>
      <c r="R4152" s="458"/>
      <c r="S4152" s="458"/>
      <c r="T4152" s="459"/>
      <c r="U4152" s="439"/>
      <c r="V4152" s="439"/>
      <c r="W4152" s="439"/>
      <c r="X4152" s="439"/>
      <c r="Y4152" s="443"/>
      <c r="Z4152" s="439"/>
      <c r="AA4152" s="439"/>
      <c r="AB4152" s="439"/>
      <c r="AC4152" s="439"/>
      <c r="AD4152" s="439"/>
      <c r="AE4152" s="443"/>
      <c r="AF4152" s="439"/>
      <c r="AG4152" s="439"/>
      <c r="AH4152" s="439"/>
      <c r="AI4152" s="440">
        <f t="shared" si="2668"/>
        <v>0</v>
      </c>
      <c r="AJ4152" s="439">
        <f t="shared" si="2665"/>
        <v>0.28544817345664752</v>
      </c>
      <c r="AK4152" s="439">
        <f t="shared" si="2665"/>
        <v>0.27831196912023132</v>
      </c>
      <c r="AL4152" s="439">
        <f t="shared" si="2666"/>
        <v>0.27117576478381511</v>
      </c>
      <c r="AM4152" s="439">
        <f t="shared" si="2667"/>
        <v>0.2640395604473989</v>
      </c>
      <c r="AN4152" s="440">
        <f t="shared" si="2669"/>
        <v>0.25690335611098269</v>
      </c>
    </row>
    <row r="4153" spans="1:40" outlineLevel="2">
      <c r="A4153" s="882">
        <f>ROW()</f>
        <v>4153</v>
      </c>
      <c r="B4153" s="453"/>
      <c r="D4153" s="452" t="s">
        <v>34</v>
      </c>
      <c r="H4153" s="458"/>
      <c r="I4153" s="458"/>
      <c r="J4153" s="459"/>
      <c r="K4153" s="458"/>
      <c r="L4153" s="458"/>
      <c r="M4153" s="458"/>
      <c r="N4153" s="463"/>
      <c r="O4153" s="458"/>
      <c r="P4153" s="458"/>
      <c r="Q4153" s="458"/>
      <c r="R4153" s="458"/>
      <c r="S4153" s="458"/>
      <c r="T4153" s="459"/>
      <c r="U4153" s="439"/>
      <c r="V4153" s="439"/>
      <c r="W4153" s="439"/>
      <c r="X4153" s="439"/>
      <c r="Y4153" s="443"/>
      <c r="Z4153" s="439"/>
      <c r="AA4153" s="439"/>
      <c r="AB4153" s="439"/>
      <c r="AC4153" s="439"/>
      <c r="AD4153" s="439"/>
      <c r="AE4153" s="443"/>
      <c r="AF4153" s="439"/>
      <c r="AG4153" s="439"/>
      <c r="AH4153" s="439"/>
      <c r="AI4153" s="440">
        <f t="shared" si="2668"/>
        <v>0</v>
      </c>
      <c r="AJ4153" s="439">
        <f t="shared" si="2665"/>
        <v>28.251606481939447</v>
      </c>
      <c r="AK4153" s="439">
        <f t="shared" si="2665"/>
        <v>26.368166049810149</v>
      </c>
      <c r="AL4153" s="439">
        <f t="shared" si="2666"/>
        <v>24.484725617680851</v>
      </c>
      <c r="AM4153" s="439">
        <f t="shared" si="2667"/>
        <v>22.601285185551554</v>
      </c>
      <c r="AN4153" s="440">
        <f t="shared" si="2669"/>
        <v>20.717844753422256</v>
      </c>
    </row>
    <row r="4154" spans="1:40" outlineLevel="2">
      <c r="A4154" s="882">
        <f>ROW()</f>
        <v>4154</v>
      </c>
      <c r="B4154" s="453"/>
      <c r="D4154" s="452" t="s">
        <v>35</v>
      </c>
      <c r="H4154" s="458"/>
      <c r="I4154" s="458"/>
      <c r="J4154" s="459"/>
      <c r="K4154" s="458"/>
      <c r="L4154" s="458"/>
      <c r="M4154" s="458"/>
      <c r="N4154" s="463"/>
      <c r="O4154" s="458"/>
      <c r="P4154" s="458"/>
      <c r="Q4154" s="458"/>
      <c r="R4154" s="458"/>
      <c r="S4154" s="458"/>
      <c r="T4154" s="459"/>
      <c r="U4154" s="439"/>
      <c r="V4154" s="439"/>
      <c r="W4154" s="439"/>
      <c r="X4154" s="439"/>
      <c r="Y4154" s="443"/>
      <c r="Z4154" s="439"/>
      <c r="AA4154" s="439"/>
      <c r="AB4154" s="439"/>
      <c r="AC4154" s="439"/>
      <c r="AD4154" s="439"/>
      <c r="AE4154" s="443"/>
      <c r="AF4154" s="439"/>
      <c r="AG4154" s="439"/>
      <c r="AH4154" s="439"/>
      <c r="AI4154" s="440">
        <f t="shared" si="2668"/>
        <v>0</v>
      </c>
      <c r="AJ4154" s="439">
        <f t="shared" si="2665"/>
        <v>1.2033746095041677</v>
      </c>
      <c r="AK4154" s="439">
        <f t="shared" si="2665"/>
        <v>1.0830371485537509</v>
      </c>
      <c r="AL4154" s="439">
        <f t="shared" si="2666"/>
        <v>0.96269968760333413</v>
      </c>
      <c r="AM4154" s="439">
        <f t="shared" si="2667"/>
        <v>0.84236222665291738</v>
      </c>
      <c r="AN4154" s="440">
        <f t="shared" si="2669"/>
        <v>0.72202476570250063</v>
      </c>
    </row>
    <row r="4155" spans="1:40" outlineLevel="2">
      <c r="A4155" s="882">
        <f>ROW()</f>
        <v>4155</v>
      </c>
      <c r="B4155" s="453"/>
      <c r="D4155" s="452" t="s">
        <v>302</v>
      </c>
      <c r="H4155" s="458"/>
      <c r="I4155" s="458"/>
      <c r="J4155" s="459"/>
      <c r="K4155" s="458"/>
      <c r="L4155" s="458"/>
      <c r="M4155" s="458"/>
      <c r="N4155" s="463"/>
      <c r="O4155" s="458"/>
      <c r="P4155" s="458"/>
      <c r="Q4155" s="458"/>
      <c r="R4155" s="458"/>
      <c r="S4155" s="458"/>
      <c r="T4155" s="459"/>
      <c r="U4155" s="439"/>
      <c r="V4155" s="439"/>
      <c r="W4155" s="439"/>
      <c r="X4155" s="439"/>
      <c r="Y4155" s="443"/>
      <c r="Z4155" s="439"/>
      <c r="AA4155" s="439"/>
      <c r="AB4155" s="439"/>
      <c r="AC4155" s="439"/>
      <c r="AD4155" s="439"/>
      <c r="AE4155" s="443"/>
      <c r="AF4155" s="439"/>
      <c r="AG4155" s="439"/>
      <c r="AH4155" s="439"/>
      <c r="AI4155" s="440">
        <f t="shared" si="2668"/>
        <v>0</v>
      </c>
      <c r="AJ4155" s="439">
        <f t="shared" si="2665"/>
        <v>3.0196034969973709</v>
      </c>
      <c r="AK4155" s="439">
        <f t="shared" si="2665"/>
        <v>2.7176431472976339</v>
      </c>
      <c r="AL4155" s="439">
        <f t="shared" si="2666"/>
        <v>2.4156827975978969</v>
      </c>
      <c r="AM4155" s="439">
        <f t="shared" si="2667"/>
        <v>2.11372244789816</v>
      </c>
      <c r="AN4155" s="440">
        <f t="shared" si="2669"/>
        <v>1.8117620981984228</v>
      </c>
    </row>
    <row r="4156" spans="1:40" outlineLevel="2">
      <c r="A4156" s="882">
        <f>ROW()</f>
        <v>4156</v>
      </c>
      <c r="B4156" s="453"/>
      <c r="D4156" s="452" t="s">
        <v>36</v>
      </c>
      <c r="H4156" s="458"/>
      <c r="I4156" s="458"/>
      <c r="J4156" s="459"/>
      <c r="K4156" s="458"/>
      <c r="L4156" s="458"/>
      <c r="M4156" s="458"/>
      <c r="N4156" s="463"/>
      <c r="O4156" s="458"/>
      <c r="P4156" s="458"/>
      <c r="Q4156" s="458"/>
      <c r="R4156" s="458"/>
      <c r="S4156" s="458"/>
      <c r="T4156" s="459"/>
      <c r="U4156" s="439"/>
      <c r="V4156" s="439"/>
      <c r="W4156" s="439"/>
      <c r="X4156" s="439"/>
      <c r="Y4156" s="443"/>
      <c r="Z4156" s="439"/>
      <c r="AA4156" s="439"/>
      <c r="AB4156" s="439"/>
      <c r="AC4156" s="439"/>
      <c r="AD4156" s="439"/>
      <c r="AE4156" s="443"/>
      <c r="AF4156" s="439"/>
      <c r="AG4156" s="439"/>
      <c r="AH4156" s="439"/>
      <c r="AI4156" s="440">
        <f t="shared" ref="AI4156" si="2670">AH4246</f>
        <v>0</v>
      </c>
      <c r="AJ4156" s="439">
        <f t="shared" si="2665"/>
        <v>5.517590894026867</v>
      </c>
      <c r="AK4156" s="439">
        <f t="shared" si="2665"/>
        <v>4.4140727152214936</v>
      </c>
      <c r="AL4156" s="439">
        <f t="shared" si="2666"/>
        <v>3.3105545364161202</v>
      </c>
      <c r="AM4156" s="439">
        <f t="shared" si="2667"/>
        <v>2.2070363576107468</v>
      </c>
      <c r="AN4156" s="440">
        <f>AM4246</f>
        <v>1.1035181788053734</v>
      </c>
    </row>
    <row r="4157" spans="1:40" outlineLevel="2">
      <c r="A4157" s="882">
        <f>ROW()</f>
        <v>4157</v>
      </c>
      <c r="B4157" s="453"/>
      <c r="D4157" s="452" t="s">
        <v>583</v>
      </c>
      <c r="H4157" s="458"/>
      <c r="I4157" s="458"/>
      <c r="J4157" s="459"/>
      <c r="K4157" s="458"/>
      <c r="L4157" s="458"/>
      <c r="M4157" s="458"/>
      <c r="N4157" s="463"/>
      <c r="O4157" s="458"/>
      <c r="P4157" s="458"/>
      <c r="Q4157" s="458"/>
      <c r="R4157" s="458"/>
      <c r="S4157" s="458"/>
      <c r="T4157" s="459"/>
      <c r="U4157" s="439"/>
      <c r="V4157" s="439"/>
      <c r="W4157" s="439"/>
      <c r="X4157" s="439"/>
      <c r="Y4157" s="443"/>
      <c r="Z4157" s="439"/>
      <c r="AA4157" s="439"/>
      <c r="AB4157" s="439"/>
      <c r="AC4157" s="439"/>
      <c r="AD4157" s="439"/>
      <c r="AE4157" s="443"/>
      <c r="AF4157" s="439"/>
      <c r="AG4157" s="439"/>
      <c r="AH4157" s="439"/>
      <c r="AI4157" s="440">
        <f t="shared" ref="AI4157:AM4160" si="2671">AH4247</f>
        <v>0</v>
      </c>
      <c r="AJ4157" s="439">
        <f t="shared" si="2671"/>
        <v>0.50678113637321176</v>
      </c>
      <c r="AK4157" s="439">
        <f t="shared" si="2671"/>
        <v>0.4561030227358906</v>
      </c>
      <c r="AL4157" s="439">
        <f t="shared" si="2671"/>
        <v>0.40542490909856943</v>
      </c>
      <c r="AM4157" s="439">
        <f t="shared" si="2671"/>
        <v>0.35474679546124827</v>
      </c>
      <c r="AN4157" s="440">
        <f t="shared" ref="AN4157:AN4160" si="2672">AM4247</f>
        <v>0.3040686818239271</v>
      </c>
    </row>
    <row r="4158" spans="1:40" outlineLevel="2">
      <c r="A4158" s="882">
        <f>ROW()</f>
        <v>4158</v>
      </c>
      <c r="B4158" s="453"/>
      <c r="D4158" s="452" t="s">
        <v>81</v>
      </c>
      <c r="H4158" s="458"/>
      <c r="I4158" s="458"/>
      <c r="J4158" s="459"/>
      <c r="K4158" s="458"/>
      <c r="L4158" s="458"/>
      <c r="M4158" s="458"/>
      <c r="N4158" s="463"/>
      <c r="O4158" s="458"/>
      <c r="P4158" s="458"/>
      <c r="Q4158" s="458"/>
      <c r="R4158" s="458"/>
      <c r="S4158" s="458"/>
      <c r="T4158" s="459"/>
      <c r="U4158" s="439"/>
      <c r="V4158" s="439"/>
      <c r="W4158" s="439"/>
      <c r="X4158" s="439"/>
      <c r="Y4158" s="443"/>
      <c r="Z4158" s="439"/>
      <c r="AA4158" s="439"/>
      <c r="AB4158" s="439"/>
      <c r="AC4158" s="439"/>
      <c r="AD4158" s="439"/>
      <c r="AE4158" s="443"/>
      <c r="AF4158" s="439"/>
      <c r="AG4158" s="439"/>
      <c r="AH4158" s="439"/>
      <c r="AI4158" s="440">
        <f t="shared" si="2671"/>
        <v>0</v>
      </c>
      <c r="AJ4158" s="439">
        <f t="shared" si="2671"/>
        <v>0</v>
      </c>
      <c r="AK4158" s="439">
        <f t="shared" si="2671"/>
        <v>0</v>
      </c>
      <c r="AL4158" s="439">
        <f t="shared" si="2671"/>
        <v>0</v>
      </c>
      <c r="AM4158" s="439">
        <f t="shared" si="2671"/>
        <v>0</v>
      </c>
      <c r="AN4158" s="440">
        <f t="shared" si="2672"/>
        <v>0</v>
      </c>
    </row>
    <row r="4159" spans="1:40" outlineLevel="2">
      <c r="A4159" s="882">
        <f>ROW()</f>
        <v>4159</v>
      </c>
      <c r="B4159" s="453"/>
      <c r="D4159" s="452" t="s">
        <v>28</v>
      </c>
      <c r="H4159" s="458"/>
      <c r="I4159" s="458"/>
      <c r="J4159" s="459"/>
      <c r="K4159" s="458"/>
      <c r="L4159" s="458"/>
      <c r="M4159" s="458"/>
      <c r="N4159" s="463"/>
      <c r="O4159" s="458"/>
      <c r="P4159" s="458"/>
      <c r="Q4159" s="458"/>
      <c r="R4159" s="458"/>
      <c r="S4159" s="458"/>
      <c r="T4159" s="459"/>
      <c r="U4159" s="439"/>
      <c r="V4159" s="439"/>
      <c r="W4159" s="439"/>
      <c r="X4159" s="439"/>
      <c r="Y4159" s="443"/>
      <c r="Z4159" s="439"/>
      <c r="AA4159" s="439"/>
      <c r="AB4159" s="439"/>
      <c r="AC4159" s="439"/>
      <c r="AD4159" s="439"/>
      <c r="AE4159" s="443"/>
      <c r="AF4159" s="439"/>
      <c r="AG4159" s="439"/>
      <c r="AH4159" s="439"/>
      <c r="AI4159" s="440">
        <f t="shared" si="2671"/>
        <v>0</v>
      </c>
      <c r="AJ4159" s="439">
        <f t="shared" si="2671"/>
        <v>0</v>
      </c>
      <c r="AK4159" s="439">
        <f t="shared" si="2671"/>
        <v>0</v>
      </c>
      <c r="AL4159" s="439">
        <f t="shared" si="2671"/>
        <v>0</v>
      </c>
      <c r="AM4159" s="439">
        <f t="shared" si="2671"/>
        <v>0</v>
      </c>
      <c r="AN4159" s="440">
        <f t="shared" si="2672"/>
        <v>0</v>
      </c>
    </row>
    <row r="4160" spans="1:40" outlineLevel="2">
      <c r="A4160" s="882">
        <f>ROW()</f>
        <v>4160</v>
      </c>
      <c r="B4160" s="453"/>
      <c r="D4160" s="456" t="s">
        <v>443</v>
      </c>
      <c r="E4160" s="456"/>
      <c r="F4160" s="456"/>
      <c r="G4160" s="456"/>
      <c r="H4160" s="460"/>
      <c r="I4160" s="460"/>
      <c r="J4160" s="461"/>
      <c r="K4160" s="460"/>
      <c r="L4160" s="460"/>
      <c r="M4160" s="460"/>
      <c r="N4160" s="465"/>
      <c r="O4160" s="460"/>
      <c r="P4160" s="460"/>
      <c r="Q4160" s="460"/>
      <c r="R4160" s="460"/>
      <c r="S4160" s="460"/>
      <c r="T4160" s="461"/>
      <c r="U4160" s="441"/>
      <c r="V4160" s="441"/>
      <c r="W4160" s="441"/>
      <c r="X4160" s="441"/>
      <c r="Y4160" s="462"/>
      <c r="Z4160" s="441"/>
      <c r="AA4160" s="441"/>
      <c r="AB4160" s="441"/>
      <c r="AC4160" s="441"/>
      <c r="AD4160" s="441"/>
      <c r="AE4160" s="462"/>
      <c r="AF4160" s="441"/>
      <c r="AG4160" s="441"/>
      <c r="AH4160" s="441"/>
      <c r="AI4160" s="442">
        <f t="shared" si="2671"/>
        <v>0</v>
      </c>
      <c r="AJ4160" s="441">
        <f t="shared" si="2671"/>
        <v>0</v>
      </c>
      <c r="AK4160" s="441">
        <f t="shared" si="2671"/>
        <v>0</v>
      </c>
      <c r="AL4160" s="441">
        <f t="shared" si="2671"/>
        <v>0</v>
      </c>
      <c r="AM4160" s="441">
        <f t="shared" si="2671"/>
        <v>0</v>
      </c>
      <c r="AN4160" s="442">
        <f t="shared" si="2672"/>
        <v>0</v>
      </c>
    </row>
    <row r="4161" spans="1:40" outlineLevel="2">
      <c r="A4161" s="882">
        <f>ROW()</f>
        <v>4161</v>
      </c>
      <c r="B4161" s="453"/>
      <c r="D4161" s="452" t="s">
        <v>24</v>
      </c>
      <c r="H4161" s="458"/>
      <c r="I4161" s="458"/>
      <c r="J4161" s="459"/>
      <c r="K4161" s="458"/>
      <c r="L4161" s="458"/>
      <c r="M4161" s="458"/>
      <c r="N4161" s="463"/>
      <c r="O4161" s="458"/>
      <c r="P4161" s="458"/>
      <c r="Q4161" s="458"/>
      <c r="R4161" s="458"/>
      <c r="S4161" s="458"/>
      <c r="T4161" s="459"/>
      <c r="U4161" s="439"/>
      <c r="V4161" s="439"/>
      <c r="W4161" s="439"/>
      <c r="X4161" s="439"/>
      <c r="Y4161" s="443"/>
      <c r="Z4161" s="439"/>
      <c r="AA4161" s="439"/>
      <c r="AB4161" s="439"/>
      <c r="AC4161" s="439"/>
      <c r="AD4161" s="439"/>
      <c r="AE4161" s="443"/>
      <c r="AF4161" s="439"/>
      <c r="AG4161" s="439"/>
      <c r="AH4161" s="439"/>
      <c r="AI4161" s="440">
        <f t="shared" ref="AI4161:AN4161" si="2673">SUM(AI4145:AI4160)</f>
        <v>0</v>
      </c>
      <c r="AJ4161" s="439">
        <f t="shared" si="2673"/>
        <v>79.864182778459849</v>
      </c>
      <c r="AK4161" s="439">
        <f t="shared" si="2673"/>
        <v>74.343123139593189</v>
      </c>
      <c r="AL4161" s="439">
        <f t="shared" si="2673"/>
        <v>68.822063500726514</v>
      </c>
      <c r="AM4161" s="439">
        <f t="shared" si="2673"/>
        <v>63.30100386185984</v>
      </c>
      <c r="AN4161" s="440">
        <f t="shared" si="2673"/>
        <v>57.779944222993173</v>
      </c>
    </row>
    <row r="4162" spans="1:40" outlineLevel="1">
      <c r="A4162" s="732" t="s">
        <v>59</v>
      </c>
      <c r="B4162" s="733"/>
      <c r="C4162" s="881"/>
      <c r="D4162" s="733"/>
      <c r="E4162" s="733"/>
      <c r="F4162" s="733"/>
      <c r="G4162" s="730"/>
      <c r="H4162" s="733"/>
      <c r="I4162" s="730"/>
      <c r="J4162" s="729"/>
      <c r="K4162" s="730"/>
      <c r="L4162" s="730"/>
      <c r="M4162" s="730"/>
      <c r="N4162" s="731"/>
      <c r="O4162" s="730"/>
      <c r="P4162" s="730"/>
      <c r="Q4162" s="730"/>
      <c r="R4162" s="730"/>
      <c r="S4162" s="730"/>
      <c r="T4162" s="729"/>
      <c r="U4162" s="730"/>
      <c r="V4162" s="730"/>
      <c r="W4162" s="730"/>
      <c r="X4162" s="730"/>
      <c r="Y4162" s="729"/>
      <c r="Z4162" s="730"/>
      <c r="AA4162" s="730"/>
      <c r="AB4162" s="730"/>
      <c r="AC4162" s="730"/>
      <c r="AD4162" s="730"/>
      <c r="AE4162" s="729"/>
      <c r="AF4162" s="730"/>
      <c r="AG4162" s="730"/>
      <c r="AH4162" s="730"/>
      <c r="AI4162" s="731"/>
      <c r="AJ4162" s="730"/>
      <c r="AK4162" s="730"/>
      <c r="AL4162" s="730"/>
      <c r="AM4162" s="730"/>
      <c r="AN4162" s="731"/>
    </row>
    <row r="4163" spans="1:40" outlineLevel="2">
      <c r="A4163" s="882">
        <f>ROW()</f>
        <v>4163</v>
      </c>
      <c r="B4163" s="453"/>
      <c r="D4163" s="452" t="s">
        <v>300</v>
      </c>
      <c r="H4163" s="458"/>
      <c r="I4163" s="458"/>
      <c r="J4163" s="443"/>
      <c r="K4163" s="439"/>
      <c r="L4163" s="439"/>
      <c r="M4163" s="439"/>
      <c r="N4163" s="440"/>
      <c r="O4163" s="439"/>
      <c r="P4163" s="439"/>
      <c r="Q4163" s="439"/>
      <c r="R4163" s="439"/>
      <c r="S4163" s="439"/>
      <c r="T4163" s="443"/>
      <c r="U4163" s="439"/>
      <c r="V4163" s="439"/>
      <c r="W4163" s="439"/>
      <c r="X4163" s="157"/>
      <c r="Y4163" s="443"/>
      <c r="Z4163" s="439"/>
      <c r="AA4163" s="157"/>
      <c r="AB4163" s="157"/>
      <c r="AC4163" s="157"/>
      <c r="AD4163" s="27"/>
      <c r="AE4163" s="443"/>
      <c r="AF4163" s="157"/>
      <c r="AG4163" s="157"/>
      <c r="AH4163" s="157"/>
      <c r="AI4163" s="313">
        <f>AI$660</f>
        <v>2.924728444477295</v>
      </c>
      <c r="AJ4163" s="157"/>
      <c r="AK4163" s="157"/>
      <c r="AL4163" s="157"/>
      <c r="AM4163" s="157"/>
      <c r="AN4163" s="313"/>
    </row>
    <row r="4164" spans="1:40" outlineLevel="2">
      <c r="A4164" s="882">
        <f>ROW()</f>
        <v>4164</v>
      </c>
      <c r="B4164" s="453"/>
      <c r="D4164" s="452" t="s">
        <v>301</v>
      </c>
      <c r="H4164" s="458"/>
      <c r="I4164" s="458"/>
      <c r="J4164" s="443"/>
      <c r="K4164" s="439"/>
      <c r="L4164" s="439"/>
      <c r="M4164" s="439"/>
      <c r="N4164" s="440"/>
      <c r="O4164" s="439"/>
      <c r="P4164" s="439"/>
      <c r="Q4164" s="439"/>
      <c r="R4164" s="439"/>
      <c r="S4164" s="439"/>
      <c r="T4164" s="443"/>
      <c r="U4164" s="439"/>
      <c r="V4164" s="439"/>
      <c r="W4164" s="439"/>
      <c r="X4164" s="157"/>
      <c r="Y4164" s="443"/>
      <c r="Z4164" s="439"/>
      <c r="AA4164" s="157"/>
      <c r="AB4164" s="157"/>
      <c r="AC4164" s="157"/>
      <c r="AD4164" s="27"/>
      <c r="AE4164" s="443"/>
      <c r="AF4164" s="157"/>
      <c r="AG4164" s="157"/>
      <c r="AH4164" s="157"/>
      <c r="AI4164" s="313">
        <f>AI$661</f>
        <v>0</v>
      </c>
      <c r="AJ4164" s="157"/>
      <c r="AK4164" s="157"/>
      <c r="AL4164" s="157"/>
      <c r="AM4164" s="157"/>
      <c r="AN4164" s="313"/>
    </row>
    <row r="4165" spans="1:40" outlineLevel="2">
      <c r="A4165" s="882">
        <f>ROW()</f>
        <v>4165</v>
      </c>
      <c r="B4165" s="453"/>
      <c r="D4165" s="452" t="s">
        <v>29</v>
      </c>
      <c r="H4165" s="458"/>
      <c r="I4165" s="458"/>
      <c r="J4165" s="443"/>
      <c r="K4165" s="439"/>
      <c r="L4165" s="439"/>
      <c r="M4165" s="439"/>
      <c r="N4165" s="440"/>
      <c r="O4165" s="439"/>
      <c r="P4165" s="439"/>
      <c r="Q4165" s="439"/>
      <c r="R4165" s="439"/>
      <c r="S4165" s="439"/>
      <c r="T4165" s="443"/>
      <c r="U4165" s="439"/>
      <c r="V4165" s="439"/>
      <c r="W4165" s="439"/>
      <c r="X4165" s="157"/>
      <c r="Y4165" s="443"/>
      <c r="Z4165" s="439"/>
      <c r="AA4165" s="157"/>
      <c r="AB4165" s="157"/>
      <c r="AC4165" s="157"/>
      <c r="AD4165" s="27"/>
      <c r="AE4165" s="443"/>
      <c r="AF4165" s="157"/>
      <c r="AG4165" s="157"/>
      <c r="AH4165" s="157"/>
      <c r="AI4165" s="313">
        <f>AI$662</f>
        <v>0</v>
      </c>
      <c r="AJ4165" s="157"/>
      <c r="AK4165" s="157"/>
      <c r="AL4165" s="157"/>
      <c r="AM4165" s="157"/>
      <c r="AN4165" s="313"/>
    </row>
    <row r="4166" spans="1:40" outlineLevel="2">
      <c r="A4166" s="882">
        <f>ROW()</f>
        <v>4166</v>
      </c>
      <c r="B4166" s="453"/>
      <c r="D4166" s="452" t="s">
        <v>30</v>
      </c>
      <c r="H4166" s="458"/>
      <c r="I4166" s="458"/>
      <c r="J4166" s="443"/>
      <c r="K4166" s="439"/>
      <c r="L4166" s="439"/>
      <c r="M4166" s="439"/>
      <c r="N4166" s="440"/>
      <c r="O4166" s="439"/>
      <c r="P4166" s="439"/>
      <c r="Q4166" s="439"/>
      <c r="R4166" s="439"/>
      <c r="S4166" s="439"/>
      <c r="T4166" s="443"/>
      <c r="U4166" s="439"/>
      <c r="V4166" s="439"/>
      <c r="W4166" s="439"/>
      <c r="X4166" s="157"/>
      <c r="Y4166" s="443"/>
      <c r="Z4166" s="439"/>
      <c r="AA4166" s="157"/>
      <c r="AB4166" s="157"/>
      <c r="AC4166" s="157"/>
      <c r="AD4166" s="27"/>
      <c r="AE4166" s="443"/>
      <c r="AF4166" s="157"/>
      <c r="AG4166" s="157"/>
      <c r="AH4166" s="157"/>
      <c r="AI4166" s="313">
        <f>AI$663</f>
        <v>35.989793508355412</v>
      </c>
      <c r="AJ4166" s="157"/>
      <c r="AK4166" s="157"/>
      <c r="AL4166" s="157"/>
      <c r="AM4166" s="157"/>
      <c r="AN4166" s="313"/>
    </row>
    <row r="4167" spans="1:40" outlineLevel="2">
      <c r="A4167" s="882">
        <f>ROW()</f>
        <v>4167</v>
      </c>
      <c r="B4167" s="453"/>
      <c r="D4167" s="452" t="s">
        <v>31</v>
      </c>
      <c r="H4167" s="458"/>
      <c r="I4167" s="458"/>
      <c r="J4167" s="443"/>
      <c r="K4167" s="439"/>
      <c r="L4167" s="439"/>
      <c r="M4167" s="439"/>
      <c r="N4167" s="440"/>
      <c r="O4167" s="439"/>
      <c r="P4167" s="439"/>
      <c r="Q4167" s="439"/>
      <c r="R4167" s="439"/>
      <c r="S4167" s="439"/>
      <c r="T4167" s="443"/>
      <c r="U4167" s="439"/>
      <c r="V4167" s="439"/>
      <c r="W4167" s="439"/>
      <c r="X4167" s="157"/>
      <c r="Y4167" s="443"/>
      <c r="Z4167" s="439"/>
      <c r="AA4167" s="157"/>
      <c r="AB4167" s="157"/>
      <c r="AC4167" s="157"/>
      <c r="AD4167" s="27"/>
      <c r="AE4167" s="443"/>
      <c r="AF4167" s="157"/>
      <c r="AG4167" s="157"/>
      <c r="AH4167" s="157"/>
      <c r="AI4167" s="313">
        <f>AI$664</f>
        <v>0</v>
      </c>
      <c r="AJ4167" s="157"/>
      <c r="AK4167" s="157"/>
      <c r="AL4167" s="157"/>
      <c r="AM4167" s="157"/>
      <c r="AN4167" s="313"/>
    </row>
    <row r="4168" spans="1:40" outlineLevel="2">
      <c r="A4168" s="882">
        <f>ROW()</f>
        <v>4168</v>
      </c>
      <c r="B4168" s="453"/>
      <c r="D4168" s="452" t="s">
        <v>32</v>
      </c>
      <c r="H4168" s="458"/>
      <c r="I4168" s="458"/>
      <c r="J4168" s="443"/>
      <c r="K4168" s="439"/>
      <c r="L4168" s="439"/>
      <c r="M4168" s="439"/>
      <c r="N4168" s="440"/>
      <c r="O4168" s="439"/>
      <c r="P4168" s="439"/>
      <c r="Q4168" s="439"/>
      <c r="R4168" s="439"/>
      <c r="S4168" s="439"/>
      <c r="T4168" s="443"/>
      <c r="U4168" s="439"/>
      <c r="V4168" s="439"/>
      <c r="W4168" s="439"/>
      <c r="X4168" s="157"/>
      <c r="Y4168" s="443"/>
      <c r="Z4168" s="439"/>
      <c r="AA4168" s="157"/>
      <c r="AB4168" s="157"/>
      <c r="AC4168" s="157"/>
      <c r="AD4168" s="27"/>
      <c r="AE4168" s="443"/>
      <c r="AF4168" s="157"/>
      <c r="AG4168" s="157"/>
      <c r="AH4168" s="157"/>
      <c r="AI4168" s="313">
        <f>AI$665</f>
        <v>1.9837204386380933</v>
      </c>
      <c r="AJ4168" s="157"/>
      <c r="AK4168" s="157"/>
      <c r="AL4168" s="157"/>
      <c r="AM4168" s="157"/>
      <c r="AN4168" s="313"/>
    </row>
    <row r="4169" spans="1:40" outlineLevel="2">
      <c r="A4169" s="882">
        <f>ROW()</f>
        <v>4169</v>
      </c>
      <c r="B4169" s="453"/>
      <c r="D4169" s="452" t="s">
        <v>33</v>
      </c>
      <c r="H4169" s="458"/>
      <c r="I4169" s="458"/>
      <c r="J4169" s="443"/>
      <c r="K4169" s="439"/>
      <c r="L4169" s="439"/>
      <c r="M4169" s="439"/>
      <c r="N4169" s="440"/>
      <c r="O4169" s="439"/>
      <c r="P4169" s="439"/>
      <c r="Q4169" s="439"/>
      <c r="R4169" s="439"/>
      <c r="S4169" s="439"/>
      <c r="T4169" s="443"/>
      <c r="U4169" s="439"/>
      <c r="V4169" s="439"/>
      <c r="W4169" s="439"/>
      <c r="X4169" s="157"/>
      <c r="Y4169" s="443"/>
      <c r="Z4169" s="439"/>
      <c r="AA4169" s="157"/>
      <c r="AB4169" s="157"/>
      <c r="AC4169" s="157"/>
      <c r="AD4169" s="27"/>
      <c r="AE4169" s="443"/>
      <c r="AF4169" s="157"/>
      <c r="AG4169" s="157"/>
      <c r="AH4169" s="157"/>
      <c r="AI4169" s="313">
        <f>AI$666</f>
        <v>0.18153559469132954</v>
      </c>
      <c r="AJ4169" s="157"/>
      <c r="AK4169" s="157"/>
      <c r="AL4169" s="157"/>
      <c r="AM4169" s="157"/>
      <c r="AN4169" s="313"/>
    </row>
    <row r="4170" spans="1:40" outlineLevel="2">
      <c r="A4170" s="882">
        <f>ROW()</f>
        <v>4170</v>
      </c>
      <c r="B4170" s="453"/>
      <c r="D4170" s="452" t="s">
        <v>27</v>
      </c>
      <c r="H4170" s="458"/>
      <c r="I4170" s="458"/>
      <c r="J4170" s="443"/>
      <c r="K4170" s="439"/>
      <c r="L4170" s="439"/>
      <c r="M4170" s="439"/>
      <c r="N4170" s="440"/>
      <c r="O4170" s="439"/>
      <c r="P4170" s="439"/>
      <c r="Q4170" s="439"/>
      <c r="R4170" s="439"/>
      <c r="S4170" s="439"/>
      <c r="T4170" s="443"/>
      <c r="U4170" s="439"/>
      <c r="V4170" s="439"/>
      <c r="W4170" s="439"/>
      <c r="X4170" s="157"/>
      <c r="Y4170" s="443"/>
      <c r="Z4170" s="439"/>
      <c r="AA4170" s="157"/>
      <c r="AB4170" s="157"/>
      <c r="AC4170" s="157"/>
      <c r="AD4170" s="27"/>
      <c r="AE4170" s="443"/>
      <c r="AF4170" s="157"/>
      <c r="AG4170" s="157"/>
      <c r="AH4170" s="157"/>
      <c r="AI4170" s="313">
        <f>AI$667</f>
        <v>0.28544817345664752</v>
      </c>
      <c r="AJ4170" s="157"/>
      <c r="AK4170" s="157"/>
      <c r="AL4170" s="157"/>
      <c r="AM4170" s="157"/>
      <c r="AN4170" s="313"/>
    </row>
    <row r="4171" spans="1:40" outlineLevel="2">
      <c r="A4171" s="882">
        <f>ROW()</f>
        <v>4171</v>
      </c>
      <c r="B4171" s="453"/>
      <c r="D4171" s="452" t="s">
        <v>34</v>
      </c>
      <c r="H4171" s="458"/>
      <c r="I4171" s="458"/>
      <c r="J4171" s="443"/>
      <c r="K4171" s="439"/>
      <c r="L4171" s="439"/>
      <c r="M4171" s="439"/>
      <c r="N4171" s="440"/>
      <c r="O4171" s="439"/>
      <c r="P4171" s="439"/>
      <c r="Q4171" s="439"/>
      <c r="R4171" s="439"/>
      <c r="S4171" s="439"/>
      <c r="T4171" s="443"/>
      <c r="U4171" s="439"/>
      <c r="V4171" s="439"/>
      <c r="W4171" s="439"/>
      <c r="X4171" s="157"/>
      <c r="Y4171" s="443"/>
      <c r="Z4171" s="439"/>
      <c r="AA4171" s="157"/>
      <c r="AB4171" s="157"/>
      <c r="AC4171" s="157"/>
      <c r="AD4171" s="27"/>
      <c r="AE4171" s="443"/>
      <c r="AF4171" s="157"/>
      <c r="AG4171" s="157"/>
      <c r="AH4171" s="157"/>
      <c r="AI4171" s="313">
        <f>AI$668</f>
        <v>28.251606481939447</v>
      </c>
      <c r="AJ4171" s="157"/>
      <c r="AK4171" s="157"/>
      <c r="AL4171" s="157"/>
      <c r="AM4171" s="157"/>
      <c r="AN4171" s="313"/>
    </row>
    <row r="4172" spans="1:40" outlineLevel="2">
      <c r="A4172" s="882">
        <f>ROW()</f>
        <v>4172</v>
      </c>
      <c r="B4172" s="453"/>
      <c r="D4172" s="452" t="s">
        <v>35</v>
      </c>
      <c r="H4172" s="458"/>
      <c r="I4172" s="458"/>
      <c r="J4172" s="443"/>
      <c r="K4172" s="439"/>
      <c r="L4172" s="439"/>
      <c r="M4172" s="439"/>
      <c r="N4172" s="440"/>
      <c r="O4172" s="439"/>
      <c r="P4172" s="439"/>
      <c r="Q4172" s="439"/>
      <c r="R4172" s="439"/>
      <c r="S4172" s="439"/>
      <c r="T4172" s="443"/>
      <c r="U4172" s="439"/>
      <c r="V4172" s="439"/>
      <c r="W4172" s="439"/>
      <c r="X4172" s="157"/>
      <c r="Y4172" s="443"/>
      <c r="Z4172" s="439"/>
      <c r="AA4172" s="157"/>
      <c r="AB4172" s="157"/>
      <c r="AC4172" s="157"/>
      <c r="AD4172" s="27"/>
      <c r="AE4172" s="443"/>
      <c r="AF4172" s="157"/>
      <c r="AG4172" s="157"/>
      <c r="AH4172" s="157"/>
      <c r="AI4172" s="313">
        <f>AI$669</f>
        <v>1.2033746095041677</v>
      </c>
      <c r="AJ4172" s="157"/>
      <c r="AK4172" s="157"/>
      <c r="AL4172" s="157"/>
      <c r="AM4172" s="157"/>
      <c r="AN4172" s="313"/>
    </row>
    <row r="4173" spans="1:40" outlineLevel="2">
      <c r="A4173" s="882">
        <f>ROW()</f>
        <v>4173</v>
      </c>
      <c r="B4173" s="453"/>
      <c r="D4173" s="452" t="s">
        <v>302</v>
      </c>
      <c r="H4173" s="458"/>
      <c r="I4173" s="458"/>
      <c r="J4173" s="443"/>
      <c r="K4173" s="439"/>
      <c r="L4173" s="439"/>
      <c r="M4173" s="439"/>
      <c r="N4173" s="440"/>
      <c r="O4173" s="439"/>
      <c r="P4173" s="439"/>
      <c r="Q4173" s="439"/>
      <c r="R4173" s="439"/>
      <c r="S4173" s="439"/>
      <c r="T4173" s="443"/>
      <c r="U4173" s="439"/>
      <c r="V4173" s="439"/>
      <c r="W4173" s="439"/>
      <c r="X4173" s="157"/>
      <c r="Y4173" s="443"/>
      <c r="Z4173" s="439"/>
      <c r="AA4173" s="157"/>
      <c r="AB4173" s="157"/>
      <c r="AC4173" s="157"/>
      <c r="AD4173" s="27"/>
      <c r="AE4173" s="443"/>
      <c r="AF4173" s="157"/>
      <c r="AG4173" s="157"/>
      <c r="AH4173" s="157"/>
      <c r="AI4173" s="313">
        <f>AI$670</f>
        <v>3.0196034969973709</v>
      </c>
      <c r="AJ4173" s="157"/>
      <c r="AK4173" s="157"/>
      <c r="AL4173" s="157"/>
      <c r="AM4173" s="157"/>
      <c r="AN4173" s="313"/>
    </row>
    <row r="4174" spans="1:40" outlineLevel="2">
      <c r="A4174" s="882">
        <f>ROW()</f>
        <v>4174</v>
      </c>
      <c r="B4174" s="453"/>
      <c r="D4174" s="452" t="s">
        <v>36</v>
      </c>
      <c r="H4174" s="458"/>
      <c r="I4174" s="458"/>
      <c r="J4174" s="443"/>
      <c r="K4174" s="439"/>
      <c r="L4174" s="439"/>
      <c r="M4174" s="439"/>
      <c r="N4174" s="440"/>
      <c r="O4174" s="439"/>
      <c r="P4174" s="439"/>
      <c r="Q4174" s="439"/>
      <c r="R4174" s="439"/>
      <c r="S4174" s="439"/>
      <c r="T4174" s="443"/>
      <c r="U4174" s="439"/>
      <c r="V4174" s="439"/>
      <c r="W4174" s="439"/>
      <c r="X4174" s="157"/>
      <c r="Y4174" s="443"/>
      <c r="Z4174" s="439"/>
      <c r="AA4174" s="157"/>
      <c r="AB4174" s="157"/>
      <c r="AC4174" s="157"/>
      <c r="AD4174" s="27"/>
      <c r="AE4174" s="443"/>
      <c r="AF4174" s="157"/>
      <c r="AG4174" s="157"/>
      <c r="AH4174" s="157"/>
      <c r="AI4174" s="313">
        <f>AI$671</f>
        <v>5.517590894026867</v>
      </c>
      <c r="AJ4174" s="157"/>
      <c r="AK4174" s="157"/>
      <c r="AL4174" s="157"/>
      <c r="AM4174" s="157"/>
      <c r="AN4174" s="313"/>
    </row>
    <row r="4175" spans="1:40" outlineLevel="2">
      <c r="A4175" s="882">
        <f>ROW()</f>
        <v>4175</v>
      </c>
      <c r="B4175" s="453"/>
      <c r="D4175" s="452" t="s">
        <v>583</v>
      </c>
      <c r="H4175" s="458"/>
      <c r="I4175" s="458"/>
      <c r="J4175" s="443"/>
      <c r="K4175" s="439"/>
      <c r="L4175" s="439"/>
      <c r="M4175" s="439"/>
      <c r="N4175" s="440"/>
      <c r="O4175" s="439"/>
      <c r="P4175" s="439"/>
      <c r="Q4175" s="439"/>
      <c r="R4175" s="439"/>
      <c r="S4175" s="439"/>
      <c r="T4175" s="443"/>
      <c r="U4175" s="439"/>
      <c r="V4175" s="439"/>
      <c r="W4175" s="439"/>
      <c r="X4175" s="157"/>
      <c r="Y4175" s="443"/>
      <c r="Z4175" s="439"/>
      <c r="AA4175" s="157"/>
      <c r="AB4175" s="157"/>
      <c r="AC4175" s="157"/>
      <c r="AD4175" s="27"/>
      <c r="AE4175" s="443"/>
      <c r="AF4175" s="157"/>
      <c r="AG4175" s="157"/>
      <c r="AH4175" s="157"/>
      <c r="AI4175" s="313">
        <f>AI$672</f>
        <v>0.50678113637321176</v>
      </c>
      <c r="AJ4175" s="157"/>
      <c r="AK4175" s="157"/>
      <c r="AL4175" s="157"/>
      <c r="AM4175" s="157"/>
      <c r="AN4175" s="313"/>
    </row>
    <row r="4176" spans="1:40" outlineLevel="2">
      <c r="A4176" s="882">
        <f>ROW()</f>
        <v>4176</v>
      </c>
      <c r="B4176" s="453"/>
      <c r="D4176" s="452" t="s">
        <v>81</v>
      </c>
      <c r="H4176" s="458"/>
      <c r="I4176" s="458"/>
      <c r="J4176" s="443"/>
      <c r="K4176" s="439"/>
      <c r="L4176" s="439"/>
      <c r="M4176" s="439"/>
      <c r="N4176" s="440"/>
      <c r="O4176" s="439"/>
      <c r="P4176" s="439"/>
      <c r="Q4176" s="439"/>
      <c r="R4176" s="439"/>
      <c r="S4176" s="439"/>
      <c r="T4176" s="443"/>
      <c r="U4176" s="439"/>
      <c r="V4176" s="439"/>
      <c r="W4176" s="439"/>
      <c r="X4176" s="157"/>
      <c r="Y4176" s="443"/>
      <c r="Z4176" s="439"/>
      <c r="AA4176" s="157"/>
      <c r="AB4176" s="157"/>
      <c r="AC4176" s="157"/>
      <c r="AD4176" s="27"/>
      <c r="AE4176" s="443"/>
      <c r="AF4176" s="157"/>
      <c r="AG4176" s="157"/>
      <c r="AH4176" s="157"/>
      <c r="AI4176" s="313">
        <f>AI$673</f>
        <v>0</v>
      </c>
      <c r="AJ4176" s="157"/>
      <c r="AK4176" s="157"/>
      <c r="AL4176" s="157"/>
      <c r="AM4176" s="157"/>
      <c r="AN4176" s="313"/>
    </row>
    <row r="4177" spans="1:40" outlineLevel="2">
      <c r="A4177" s="882">
        <f>ROW()</f>
        <v>4177</v>
      </c>
      <c r="B4177" s="453"/>
      <c r="D4177" s="452" t="s">
        <v>28</v>
      </c>
      <c r="H4177" s="458"/>
      <c r="I4177" s="458"/>
      <c r="J4177" s="443"/>
      <c r="K4177" s="439"/>
      <c r="L4177" s="439"/>
      <c r="M4177" s="439"/>
      <c r="N4177" s="440"/>
      <c r="O4177" s="439"/>
      <c r="P4177" s="439"/>
      <c r="Q4177" s="439"/>
      <c r="R4177" s="439"/>
      <c r="S4177" s="439"/>
      <c r="T4177" s="443"/>
      <c r="U4177" s="439"/>
      <c r="V4177" s="439"/>
      <c r="W4177" s="439"/>
      <c r="X4177" s="157"/>
      <c r="Y4177" s="443"/>
      <c r="Z4177" s="439"/>
      <c r="AA4177" s="157"/>
      <c r="AB4177" s="157"/>
      <c r="AC4177" s="157"/>
      <c r="AD4177" s="27"/>
      <c r="AE4177" s="443"/>
      <c r="AF4177" s="157"/>
      <c r="AG4177" s="157"/>
      <c r="AH4177" s="157"/>
      <c r="AI4177" s="313">
        <f>AI$674</f>
        <v>0</v>
      </c>
      <c r="AJ4177" s="157"/>
      <c r="AK4177" s="157"/>
      <c r="AL4177" s="157"/>
      <c r="AM4177" s="157"/>
      <c r="AN4177" s="313"/>
    </row>
    <row r="4178" spans="1:40" outlineLevel="2">
      <c r="A4178" s="882">
        <f>ROW()</f>
        <v>4178</v>
      </c>
      <c r="B4178" s="453"/>
      <c r="D4178" s="456" t="s">
        <v>443</v>
      </c>
      <c r="E4178" s="456"/>
      <c r="F4178" s="456"/>
      <c r="G4178" s="456"/>
      <c r="H4178" s="460"/>
      <c r="I4178" s="460"/>
      <c r="J4178" s="462"/>
      <c r="K4178" s="441"/>
      <c r="L4178" s="441"/>
      <c r="M4178" s="441"/>
      <c r="N4178" s="442"/>
      <c r="O4178" s="441"/>
      <c r="P4178" s="441"/>
      <c r="Q4178" s="441"/>
      <c r="R4178" s="441"/>
      <c r="S4178" s="441"/>
      <c r="T4178" s="462"/>
      <c r="U4178" s="441"/>
      <c r="V4178" s="441"/>
      <c r="W4178" s="441"/>
      <c r="X4178" s="158"/>
      <c r="Y4178" s="462"/>
      <c r="Z4178" s="441"/>
      <c r="AA4178" s="158"/>
      <c r="AB4178" s="158"/>
      <c r="AC4178" s="158"/>
      <c r="AD4178" s="30"/>
      <c r="AE4178" s="462"/>
      <c r="AF4178" s="158"/>
      <c r="AG4178" s="158"/>
      <c r="AH4178" s="158"/>
      <c r="AI4178" s="319">
        <f>AI$675</f>
        <v>0</v>
      </c>
      <c r="AJ4178" s="158"/>
      <c r="AK4178" s="158"/>
      <c r="AL4178" s="158"/>
      <c r="AM4178" s="158"/>
      <c r="AN4178" s="319"/>
    </row>
    <row r="4179" spans="1:40" outlineLevel="2">
      <c r="A4179" s="882">
        <f>ROW()</f>
        <v>4179</v>
      </c>
      <c r="B4179" s="453"/>
      <c r="D4179" s="452" t="s">
        <v>24</v>
      </c>
      <c r="H4179" s="458"/>
      <c r="I4179" s="458"/>
      <c r="J4179" s="443"/>
      <c r="K4179" s="439"/>
      <c r="L4179" s="439"/>
      <c r="M4179" s="439"/>
      <c r="N4179" s="440"/>
      <c r="O4179" s="439"/>
      <c r="P4179" s="439"/>
      <c r="Q4179" s="439"/>
      <c r="R4179" s="439"/>
      <c r="S4179" s="439"/>
      <c r="T4179" s="443"/>
      <c r="U4179" s="439"/>
      <c r="V4179" s="439"/>
      <c r="W4179" s="439"/>
      <c r="X4179" s="439"/>
      <c r="Y4179" s="443"/>
      <c r="Z4179" s="439"/>
      <c r="AA4179" s="439"/>
      <c r="AB4179" s="439"/>
      <c r="AC4179" s="439"/>
      <c r="AD4179" s="27"/>
      <c r="AE4179" s="443"/>
      <c r="AF4179" s="439"/>
      <c r="AG4179" s="439"/>
      <c r="AH4179" s="439"/>
      <c r="AI4179" s="313">
        <f>SUM(AI4163:AI4178)</f>
        <v>79.864182778459849</v>
      </c>
      <c r="AJ4179" s="439"/>
      <c r="AK4179" s="439"/>
      <c r="AL4179" s="439"/>
      <c r="AM4179" s="439"/>
      <c r="AN4179" s="313"/>
    </row>
    <row r="4180" spans="1:40" outlineLevel="1">
      <c r="A4180" s="732" t="s">
        <v>238</v>
      </c>
      <c r="B4180" s="733"/>
      <c r="C4180" s="881"/>
      <c r="D4180" s="733"/>
      <c r="E4180" s="733"/>
      <c r="F4180" s="733"/>
      <c r="G4180" s="730"/>
      <c r="H4180" s="733"/>
      <c r="I4180" s="730"/>
      <c r="J4180" s="729"/>
      <c r="K4180" s="730"/>
      <c r="L4180" s="730"/>
      <c r="M4180" s="730"/>
      <c r="N4180" s="731"/>
      <c r="O4180" s="730"/>
      <c r="P4180" s="730"/>
      <c r="Q4180" s="730"/>
      <c r="R4180" s="730"/>
      <c r="S4180" s="730"/>
      <c r="T4180" s="729"/>
      <c r="U4180" s="730"/>
      <c r="V4180" s="730"/>
      <c r="W4180" s="730"/>
      <c r="X4180" s="730"/>
      <c r="Y4180" s="729"/>
      <c r="Z4180" s="730"/>
      <c r="AA4180" s="730"/>
      <c r="AB4180" s="730"/>
      <c r="AC4180" s="730"/>
      <c r="AD4180" s="730"/>
      <c r="AE4180" s="729"/>
      <c r="AF4180" s="730"/>
      <c r="AG4180" s="730"/>
      <c r="AH4180" s="730"/>
      <c r="AI4180" s="731"/>
      <c r="AJ4180" s="730"/>
      <c r="AK4180" s="730"/>
      <c r="AL4180" s="730"/>
      <c r="AM4180" s="730"/>
      <c r="AN4180" s="731"/>
    </row>
    <row r="4181" spans="1:40" outlineLevel="2">
      <c r="A4181" s="882">
        <f>ROW()</f>
        <v>4181</v>
      </c>
      <c r="B4181" s="453"/>
      <c r="D4181" s="1205" t="s">
        <v>300</v>
      </c>
      <c r="E4181" s="1205"/>
      <c r="F4181" s="1205"/>
      <c r="G4181" s="1205"/>
      <c r="H4181" s="4"/>
      <c r="I4181" s="4"/>
      <c r="J4181" s="329"/>
      <c r="K4181" s="4"/>
      <c r="L4181" s="4"/>
      <c r="M4181" s="4"/>
      <c r="N4181" s="316"/>
      <c r="O4181" s="4"/>
      <c r="P4181" s="4"/>
      <c r="Q4181" s="4"/>
      <c r="R4181" s="4"/>
      <c r="S4181" s="4"/>
      <c r="T4181" s="252"/>
      <c r="U4181" s="53"/>
      <c r="V4181" s="53"/>
      <c r="W4181" s="53"/>
      <c r="X4181" s="53"/>
      <c r="Y4181" s="252"/>
      <c r="Z4181" s="53"/>
      <c r="AA4181" s="53"/>
      <c r="AB4181" s="53"/>
      <c r="AC4181" s="53"/>
      <c r="AD4181" s="53"/>
      <c r="AE4181" s="252"/>
      <c r="AF4181" s="53"/>
      <c r="AG4181" s="53"/>
      <c r="AH4181" s="53"/>
      <c r="AI4181" s="44">
        <f>AI$678</f>
        <v>0</v>
      </c>
      <c r="AJ4181" s="53"/>
      <c r="AK4181" s="53"/>
      <c r="AL4181" s="53"/>
      <c r="AM4181" s="53"/>
      <c r="AN4181" s="44"/>
    </row>
    <row r="4182" spans="1:40" outlineLevel="2">
      <c r="A4182" s="882">
        <f>ROW()</f>
        <v>4182</v>
      </c>
      <c r="B4182" s="453"/>
      <c r="D4182" s="1205" t="s">
        <v>301</v>
      </c>
      <c r="E4182" s="1205"/>
      <c r="F4182" s="1205"/>
      <c r="G4182" s="1205"/>
      <c r="H4182" s="4"/>
      <c r="I4182" s="4"/>
      <c r="J4182" s="329"/>
      <c r="K4182" s="4"/>
      <c r="L4182" s="4"/>
      <c r="M4182" s="4"/>
      <c r="N4182" s="316"/>
      <c r="O4182" s="4"/>
      <c r="P4182" s="4"/>
      <c r="Q4182" s="4"/>
      <c r="R4182" s="4"/>
      <c r="S4182" s="4"/>
      <c r="T4182" s="252"/>
      <c r="U4182" s="53"/>
      <c r="V4182" s="53"/>
      <c r="W4182" s="53"/>
      <c r="X4182" s="53"/>
      <c r="Y4182" s="252"/>
      <c r="Z4182" s="53"/>
      <c r="AA4182" s="53"/>
      <c r="AB4182" s="53"/>
      <c r="AC4182" s="53"/>
      <c r="AD4182" s="53"/>
      <c r="AE4182" s="252"/>
      <c r="AF4182" s="53"/>
      <c r="AG4182" s="53"/>
      <c r="AH4182" s="53"/>
      <c r="AI4182" s="44">
        <f>AI$679</f>
        <v>0</v>
      </c>
      <c r="AJ4182" s="53"/>
      <c r="AK4182" s="53"/>
      <c r="AL4182" s="53"/>
      <c r="AM4182" s="53"/>
      <c r="AN4182" s="44"/>
    </row>
    <row r="4183" spans="1:40" outlineLevel="2">
      <c r="A4183" s="882">
        <f>ROW()</f>
        <v>4183</v>
      </c>
      <c r="B4183" s="453"/>
      <c r="D4183" s="1205" t="s">
        <v>29</v>
      </c>
      <c r="E4183" s="1205"/>
      <c r="F4183" s="1205"/>
      <c r="G4183" s="1205"/>
      <c r="H4183" s="4"/>
      <c r="I4183" s="4"/>
      <c r="J4183" s="329"/>
      <c r="K4183" s="4"/>
      <c r="L4183" s="4"/>
      <c r="M4183" s="4"/>
      <c r="N4183" s="316"/>
      <c r="O4183" s="4"/>
      <c r="P4183" s="4"/>
      <c r="Q4183" s="4"/>
      <c r="R4183" s="4"/>
      <c r="S4183" s="4"/>
      <c r="T4183" s="252"/>
      <c r="U4183" s="53"/>
      <c r="V4183" s="53"/>
      <c r="W4183" s="53"/>
      <c r="X4183" s="53"/>
      <c r="Y4183" s="252"/>
      <c r="Z4183" s="53"/>
      <c r="AA4183" s="53"/>
      <c r="AB4183" s="53"/>
      <c r="AC4183" s="53"/>
      <c r="AD4183" s="53"/>
      <c r="AE4183" s="252"/>
      <c r="AF4183" s="53"/>
      <c r="AG4183" s="53"/>
      <c r="AH4183" s="53"/>
      <c r="AI4183" s="44">
        <f>AI$680</f>
        <v>0</v>
      </c>
      <c r="AJ4183" s="53"/>
      <c r="AK4183" s="53"/>
      <c r="AL4183" s="53"/>
      <c r="AM4183" s="53"/>
      <c r="AN4183" s="44"/>
    </row>
    <row r="4184" spans="1:40" outlineLevel="2">
      <c r="A4184" s="882">
        <f>ROW()</f>
        <v>4184</v>
      </c>
      <c r="B4184" s="453"/>
      <c r="D4184" s="1205" t="s">
        <v>30</v>
      </c>
      <c r="E4184" s="1205"/>
      <c r="F4184" s="1205"/>
      <c r="G4184" s="1205"/>
      <c r="H4184" s="4"/>
      <c r="I4184" s="4"/>
      <c r="J4184" s="329"/>
      <c r="K4184" s="4"/>
      <c r="L4184" s="4"/>
      <c r="M4184" s="4"/>
      <c r="N4184" s="316"/>
      <c r="O4184" s="4"/>
      <c r="P4184" s="4"/>
      <c r="Q4184" s="4"/>
      <c r="R4184" s="4"/>
      <c r="S4184" s="4"/>
      <c r="T4184" s="252"/>
      <c r="U4184" s="53"/>
      <c r="V4184" s="53"/>
      <c r="W4184" s="53"/>
      <c r="X4184" s="53"/>
      <c r="Y4184" s="252"/>
      <c r="Z4184" s="53"/>
      <c r="AA4184" s="53"/>
      <c r="AB4184" s="53"/>
      <c r="AC4184" s="53"/>
      <c r="AD4184" s="53"/>
      <c r="AE4184" s="252"/>
      <c r="AF4184" s="53"/>
      <c r="AG4184" s="53"/>
      <c r="AH4184" s="53"/>
      <c r="AI4184" s="44">
        <f>AI$681</f>
        <v>0</v>
      </c>
      <c r="AJ4184" s="53"/>
      <c r="AK4184" s="53"/>
      <c r="AL4184" s="53"/>
      <c r="AM4184" s="53"/>
      <c r="AN4184" s="44"/>
    </row>
    <row r="4185" spans="1:40" outlineLevel="2">
      <c r="A4185" s="882">
        <f>ROW()</f>
        <v>4185</v>
      </c>
      <c r="B4185" s="453"/>
      <c r="D4185" s="1205" t="s">
        <v>31</v>
      </c>
      <c r="E4185" s="1205"/>
      <c r="F4185" s="1205"/>
      <c r="G4185" s="1205"/>
      <c r="H4185" s="4"/>
      <c r="I4185" s="4"/>
      <c r="J4185" s="329"/>
      <c r="K4185" s="4"/>
      <c r="L4185" s="4"/>
      <c r="M4185" s="4"/>
      <c r="N4185" s="316"/>
      <c r="O4185" s="4"/>
      <c r="P4185" s="4"/>
      <c r="Q4185" s="4"/>
      <c r="R4185" s="4"/>
      <c r="S4185" s="4"/>
      <c r="T4185" s="252"/>
      <c r="U4185" s="53"/>
      <c r="V4185" s="53"/>
      <c r="W4185" s="53"/>
      <c r="X4185" s="53"/>
      <c r="Y4185" s="252"/>
      <c r="Z4185" s="53"/>
      <c r="AA4185" s="53"/>
      <c r="AB4185" s="53"/>
      <c r="AC4185" s="53"/>
      <c r="AD4185" s="53"/>
      <c r="AE4185" s="252"/>
      <c r="AF4185" s="53"/>
      <c r="AG4185" s="53"/>
      <c r="AH4185" s="53"/>
      <c r="AI4185" s="44">
        <f>AI$682</f>
        <v>0</v>
      </c>
      <c r="AJ4185" s="53"/>
      <c r="AK4185" s="53"/>
      <c r="AL4185" s="53"/>
      <c r="AM4185" s="53"/>
      <c r="AN4185" s="44"/>
    </row>
    <row r="4186" spans="1:40" outlineLevel="2">
      <c r="A4186" s="882">
        <f>ROW()</f>
        <v>4186</v>
      </c>
      <c r="B4186" s="453"/>
      <c r="D4186" s="1205" t="s">
        <v>32</v>
      </c>
      <c r="E4186" s="1205"/>
      <c r="F4186" s="1205"/>
      <c r="G4186" s="1205"/>
      <c r="H4186" s="4"/>
      <c r="I4186" s="4"/>
      <c r="J4186" s="329"/>
      <c r="K4186" s="4"/>
      <c r="L4186" s="4"/>
      <c r="M4186" s="4"/>
      <c r="N4186" s="316"/>
      <c r="O4186" s="4"/>
      <c r="P4186" s="4"/>
      <c r="Q4186" s="4"/>
      <c r="R4186" s="4"/>
      <c r="S4186" s="4"/>
      <c r="T4186" s="252"/>
      <c r="U4186" s="53"/>
      <c r="V4186" s="53"/>
      <c r="W4186" s="53"/>
      <c r="X4186" s="53"/>
      <c r="Y4186" s="252"/>
      <c r="Z4186" s="53"/>
      <c r="AA4186" s="53"/>
      <c r="AB4186" s="53"/>
      <c r="AC4186" s="53"/>
      <c r="AD4186" s="53"/>
      <c r="AE4186" s="252"/>
      <c r="AF4186" s="53"/>
      <c r="AG4186" s="53"/>
      <c r="AH4186" s="53"/>
      <c r="AI4186" s="44">
        <f>AI$683</f>
        <v>0</v>
      </c>
      <c r="AJ4186" s="53"/>
      <c r="AK4186" s="53"/>
      <c r="AL4186" s="53"/>
      <c r="AM4186" s="53"/>
      <c r="AN4186" s="44"/>
    </row>
    <row r="4187" spans="1:40" outlineLevel="2">
      <c r="A4187" s="882">
        <f>ROW()</f>
        <v>4187</v>
      </c>
      <c r="B4187" s="453"/>
      <c r="D4187" s="1205" t="s">
        <v>33</v>
      </c>
      <c r="E4187" s="1205"/>
      <c r="F4187" s="1205"/>
      <c r="G4187" s="1205"/>
      <c r="H4187" s="4"/>
      <c r="I4187" s="4"/>
      <c r="J4187" s="329"/>
      <c r="K4187" s="4"/>
      <c r="L4187" s="4"/>
      <c r="M4187" s="4"/>
      <c r="N4187" s="316"/>
      <c r="O4187" s="4"/>
      <c r="P4187" s="4"/>
      <c r="Q4187" s="4"/>
      <c r="R4187" s="4"/>
      <c r="S4187" s="4"/>
      <c r="T4187" s="252"/>
      <c r="U4187" s="53"/>
      <c r="V4187" s="53"/>
      <c r="W4187" s="53"/>
      <c r="X4187" s="53"/>
      <c r="Y4187" s="252"/>
      <c r="Z4187" s="53"/>
      <c r="AA4187" s="53"/>
      <c r="AB4187" s="53"/>
      <c r="AC4187" s="53"/>
      <c r="AD4187" s="53"/>
      <c r="AE4187" s="252"/>
      <c r="AF4187" s="53"/>
      <c r="AG4187" s="53"/>
      <c r="AH4187" s="53"/>
      <c r="AI4187" s="44">
        <f>AI$684</f>
        <v>0</v>
      </c>
      <c r="AJ4187" s="53"/>
      <c r="AK4187" s="53"/>
      <c r="AL4187" s="53"/>
      <c r="AM4187" s="53"/>
      <c r="AN4187" s="44"/>
    </row>
    <row r="4188" spans="1:40" outlineLevel="2">
      <c r="A4188" s="882">
        <f>ROW()</f>
        <v>4188</v>
      </c>
      <c r="B4188" s="453"/>
      <c r="D4188" s="1205" t="s">
        <v>27</v>
      </c>
      <c r="E4188" s="1205"/>
      <c r="F4188" s="1205"/>
      <c r="G4188" s="1205"/>
      <c r="H4188" s="4"/>
      <c r="I4188" s="4"/>
      <c r="J4188" s="329"/>
      <c r="K4188" s="4"/>
      <c r="L4188" s="4"/>
      <c r="M4188" s="4"/>
      <c r="N4188" s="316"/>
      <c r="O4188" s="4"/>
      <c r="P4188" s="4"/>
      <c r="Q4188" s="4"/>
      <c r="R4188" s="4"/>
      <c r="S4188" s="4"/>
      <c r="T4188" s="252"/>
      <c r="U4188" s="53"/>
      <c r="V4188" s="53"/>
      <c r="W4188" s="53"/>
      <c r="X4188" s="53"/>
      <c r="Y4188" s="252"/>
      <c r="Z4188" s="53"/>
      <c r="AA4188" s="53"/>
      <c r="AB4188" s="53"/>
      <c r="AC4188" s="53"/>
      <c r="AD4188" s="53"/>
      <c r="AE4188" s="252"/>
      <c r="AF4188" s="53"/>
      <c r="AG4188" s="53"/>
      <c r="AH4188" s="53"/>
      <c r="AI4188" s="44">
        <f>AI$685</f>
        <v>0</v>
      </c>
      <c r="AJ4188" s="53"/>
      <c r="AK4188" s="53"/>
      <c r="AL4188" s="53"/>
      <c r="AM4188" s="53"/>
      <c r="AN4188" s="44"/>
    </row>
    <row r="4189" spans="1:40" outlineLevel="2">
      <c r="A4189" s="882">
        <f>ROW()</f>
        <v>4189</v>
      </c>
      <c r="B4189" s="453"/>
      <c r="D4189" s="1205" t="s">
        <v>34</v>
      </c>
      <c r="E4189" s="1205"/>
      <c r="F4189" s="1205"/>
      <c r="G4189" s="1205"/>
      <c r="H4189" s="4"/>
      <c r="I4189" s="4"/>
      <c r="J4189" s="329"/>
      <c r="K4189" s="4"/>
      <c r="L4189" s="4"/>
      <c r="M4189" s="4"/>
      <c r="N4189" s="316"/>
      <c r="O4189" s="4"/>
      <c r="P4189" s="4"/>
      <c r="Q4189" s="4"/>
      <c r="R4189" s="4"/>
      <c r="S4189" s="4"/>
      <c r="T4189" s="252"/>
      <c r="U4189" s="53"/>
      <c r="V4189" s="53"/>
      <c r="W4189" s="53"/>
      <c r="X4189" s="53"/>
      <c r="Y4189" s="252"/>
      <c r="Z4189" s="53"/>
      <c r="AA4189" s="53"/>
      <c r="AB4189" s="53"/>
      <c r="AC4189" s="53"/>
      <c r="AD4189" s="53"/>
      <c r="AE4189" s="252"/>
      <c r="AF4189" s="53"/>
      <c r="AG4189" s="53"/>
      <c r="AH4189" s="53"/>
      <c r="AI4189" s="44">
        <f>AI$686</f>
        <v>0</v>
      </c>
      <c r="AJ4189" s="53"/>
      <c r="AK4189" s="53"/>
      <c r="AL4189" s="53"/>
      <c r="AM4189" s="53"/>
      <c r="AN4189" s="44"/>
    </row>
    <row r="4190" spans="1:40" outlineLevel="2">
      <c r="A4190" s="882">
        <f>ROW()</f>
        <v>4190</v>
      </c>
      <c r="B4190" s="453"/>
      <c r="D4190" s="1205" t="s">
        <v>35</v>
      </c>
      <c r="E4190" s="1205"/>
      <c r="F4190" s="1205"/>
      <c r="G4190" s="1205"/>
      <c r="H4190" s="4"/>
      <c r="I4190" s="4"/>
      <c r="J4190" s="329"/>
      <c r="K4190" s="4"/>
      <c r="L4190" s="4"/>
      <c r="M4190" s="4"/>
      <c r="N4190" s="316"/>
      <c r="O4190" s="4"/>
      <c r="P4190" s="4"/>
      <c r="Q4190" s="4"/>
      <c r="R4190" s="4"/>
      <c r="S4190" s="4"/>
      <c r="T4190" s="252"/>
      <c r="U4190" s="53"/>
      <c r="V4190" s="53"/>
      <c r="W4190" s="53"/>
      <c r="X4190" s="53"/>
      <c r="Y4190" s="252"/>
      <c r="Z4190" s="53"/>
      <c r="AA4190" s="53"/>
      <c r="AB4190" s="53"/>
      <c r="AC4190" s="53"/>
      <c r="AD4190" s="53"/>
      <c r="AE4190" s="252"/>
      <c r="AF4190" s="53"/>
      <c r="AG4190" s="53"/>
      <c r="AH4190" s="53"/>
      <c r="AI4190" s="44">
        <f>AI$687</f>
        <v>0</v>
      </c>
      <c r="AJ4190" s="53"/>
      <c r="AK4190" s="53"/>
      <c r="AL4190" s="53"/>
      <c r="AM4190" s="53"/>
      <c r="AN4190" s="44"/>
    </row>
    <row r="4191" spans="1:40" outlineLevel="2">
      <c r="A4191" s="882">
        <f>ROW()</f>
        <v>4191</v>
      </c>
      <c r="B4191" s="453"/>
      <c r="D4191" s="1205" t="s">
        <v>302</v>
      </c>
      <c r="E4191" s="1205"/>
      <c r="F4191" s="1205"/>
      <c r="G4191" s="1205"/>
      <c r="H4191" s="4"/>
      <c r="I4191" s="4"/>
      <c r="J4191" s="329"/>
      <c r="K4191" s="4"/>
      <c r="L4191" s="4"/>
      <c r="M4191" s="4"/>
      <c r="N4191" s="316"/>
      <c r="O4191" s="4"/>
      <c r="P4191" s="4"/>
      <c r="Q4191" s="4"/>
      <c r="R4191" s="4"/>
      <c r="S4191" s="4"/>
      <c r="T4191" s="252"/>
      <c r="U4191" s="53"/>
      <c r="V4191" s="53"/>
      <c r="W4191" s="53"/>
      <c r="X4191" s="53"/>
      <c r="Y4191" s="252"/>
      <c r="Z4191" s="53"/>
      <c r="AA4191" s="53"/>
      <c r="AB4191" s="53"/>
      <c r="AC4191" s="53"/>
      <c r="AD4191" s="53"/>
      <c r="AE4191" s="252"/>
      <c r="AF4191" s="53"/>
      <c r="AG4191" s="53"/>
      <c r="AH4191" s="53"/>
      <c r="AI4191" s="44">
        <f>AI$688</f>
        <v>0</v>
      </c>
      <c r="AJ4191" s="53"/>
      <c r="AK4191" s="53"/>
      <c r="AL4191" s="53"/>
      <c r="AM4191" s="53"/>
      <c r="AN4191" s="44"/>
    </row>
    <row r="4192" spans="1:40" outlineLevel="2">
      <c r="A4192" s="882">
        <f>ROW()</f>
        <v>4192</v>
      </c>
      <c r="B4192" s="453"/>
      <c r="D4192" s="1205" t="s">
        <v>36</v>
      </c>
      <c r="E4192" s="1205"/>
      <c r="F4192" s="1205"/>
      <c r="G4192" s="1205"/>
      <c r="H4192" s="4"/>
      <c r="I4192" s="4"/>
      <c r="J4192" s="329"/>
      <c r="K4192" s="4"/>
      <c r="L4192" s="4"/>
      <c r="M4192" s="4"/>
      <c r="N4192" s="316"/>
      <c r="O4192" s="4"/>
      <c r="P4192" s="4"/>
      <c r="Q4192" s="4"/>
      <c r="R4192" s="4"/>
      <c r="S4192" s="4"/>
      <c r="T4192" s="252"/>
      <c r="U4192" s="53"/>
      <c r="V4192" s="53"/>
      <c r="W4192" s="53"/>
      <c r="X4192" s="53"/>
      <c r="Y4192" s="252"/>
      <c r="Z4192" s="53"/>
      <c r="AA4192" s="53"/>
      <c r="AB4192" s="53"/>
      <c r="AC4192" s="53"/>
      <c r="AD4192" s="53"/>
      <c r="AE4192" s="252"/>
      <c r="AF4192" s="53"/>
      <c r="AG4192" s="53"/>
      <c r="AH4192" s="53"/>
      <c r="AI4192" s="44">
        <f>AI$689</f>
        <v>0</v>
      </c>
      <c r="AJ4192" s="53"/>
      <c r="AK4192" s="53"/>
      <c r="AL4192" s="53"/>
      <c r="AM4192" s="53"/>
      <c r="AN4192" s="44"/>
    </row>
    <row r="4193" spans="1:40" outlineLevel="2">
      <c r="A4193" s="882">
        <f>ROW()</f>
        <v>4193</v>
      </c>
      <c r="B4193" s="453"/>
      <c r="D4193" s="1205" t="s">
        <v>583</v>
      </c>
      <c r="E4193" s="1205"/>
      <c r="F4193" s="1205"/>
      <c r="G4193" s="1205"/>
      <c r="H4193" s="4"/>
      <c r="I4193" s="4"/>
      <c r="J4193" s="329"/>
      <c r="K4193" s="4"/>
      <c r="L4193" s="4"/>
      <c r="M4193" s="4"/>
      <c r="N4193" s="316"/>
      <c r="O4193" s="4"/>
      <c r="P4193" s="4"/>
      <c r="Q4193" s="4"/>
      <c r="R4193" s="4"/>
      <c r="S4193" s="4"/>
      <c r="T4193" s="252"/>
      <c r="U4193" s="53"/>
      <c r="V4193" s="53"/>
      <c r="W4193" s="53"/>
      <c r="X4193" s="53"/>
      <c r="Y4193" s="252"/>
      <c r="Z4193" s="53"/>
      <c r="AA4193" s="53"/>
      <c r="AB4193" s="53"/>
      <c r="AC4193" s="53"/>
      <c r="AD4193" s="53"/>
      <c r="AE4193" s="252"/>
      <c r="AF4193" s="53"/>
      <c r="AG4193" s="53"/>
      <c r="AH4193" s="53"/>
      <c r="AI4193" s="44">
        <f>AI$690</f>
        <v>0</v>
      </c>
      <c r="AJ4193" s="53"/>
      <c r="AK4193" s="53"/>
      <c r="AL4193" s="53"/>
      <c r="AM4193" s="53"/>
      <c r="AN4193" s="44"/>
    </row>
    <row r="4194" spans="1:40" outlineLevel="2">
      <c r="A4194" s="882">
        <f>ROW()</f>
        <v>4194</v>
      </c>
      <c r="B4194" s="453"/>
      <c r="D4194" s="1205" t="s">
        <v>81</v>
      </c>
      <c r="E4194" s="1205"/>
      <c r="F4194" s="1205"/>
      <c r="G4194" s="1205"/>
      <c r="H4194" s="4"/>
      <c r="I4194" s="4"/>
      <c r="J4194" s="329"/>
      <c r="K4194" s="4"/>
      <c r="L4194" s="4"/>
      <c r="M4194" s="4"/>
      <c r="N4194" s="316"/>
      <c r="O4194" s="4"/>
      <c r="P4194" s="4"/>
      <c r="Q4194" s="4"/>
      <c r="R4194" s="4"/>
      <c r="S4194" s="4"/>
      <c r="T4194" s="252"/>
      <c r="U4194" s="53"/>
      <c r="V4194" s="53"/>
      <c r="W4194" s="53"/>
      <c r="X4194" s="53"/>
      <c r="Y4194" s="252"/>
      <c r="Z4194" s="53"/>
      <c r="AA4194" s="53"/>
      <c r="AB4194" s="53"/>
      <c r="AC4194" s="53"/>
      <c r="AD4194" s="53"/>
      <c r="AE4194" s="252"/>
      <c r="AF4194" s="53"/>
      <c r="AG4194" s="53"/>
      <c r="AH4194" s="53"/>
      <c r="AI4194" s="44">
        <f>AI$691</f>
        <v>0</v>
      </c>
      <c r="AJ4194" s="53"/>
      <c r="AK4194" s="53"/>
      <c r="AL4194" s="53"/>
      <c r="AM4194" s="53"/>
      <c r="AN4194" s="44"/>
    </row>
    <row r="4195" spans="1:40" outlineLevel="2">
      <c r="A4195" s="882">
        <f>ROW()</f>
        <v>4195</v>
      </c>
      <c r="B4195" s="453"/>
      <c r="D4195" s="1205" t="s">
        <v>28</v>
      </c>
      <c r="E4195" s="1205"/>
      <c r="F4195" s="1205"/>
      <c r="G4195" s="1205"/>
      <c r="H4195" s="4"/>
      <c r="I4195" s="4"/>
      <c r="J4195" s="329"/>
      <c r="K4195" s="4"/>
      <c r="L4195" s="4"/>
      <c r="M4195" s="4"/>
      <c r="N4195" s="316"/>
      <c r="O4195" s="4"/>
      <c r="P4195" s="4"/>
      <c r="Q4195" s="4"/>
      <c r="R4195" s="4"/>
      <c r="S4195" s="4"/>
      <c r="T4195" s="252"/>
      <c r="U4195" s="53"/>
      <c r="V4195" s="53"/>
      <c r="W4195" s="53"/>
      <c r="X4195" s="53"/>
      <c r="Y4195" s="252"/>
      <c r="Z4195" s="53"/>
      <c r="AA4195" s="53"/>
      <c r="AB4195" s="53"/>
      <c r="AC4195" s="53"/>
      <c r="AD4195" s="53"/>
      <c r="AE4195" s="252"/>
      <c r="AF4195" s="53"/>
      <c r="AG4195" s="53"/>
      <c r="AH4195" s="53"/>
      <c r="AI4195" s="44">
        <f>AI$692</f>
        <v>0</v>
      </c>
      <c r="AJ4195" s="53"/>
      <c r="AK4195" s="53"/>
      <c r="AL4195" s="53"/>
      <c r="AM4195" s="53"/>
      <c r="AN4195" s="44"/>
    </row>
    <row r="4196" spans="1:40" outlineLevel="2">
      <c r="A4196" s="882">
        <f>ROW()</f>
        <v>4196</v>
      </c>
      <c r="B4196" s="453"/>
      <c r="D4196" s="1206" t="s">
        <v>443</v>
      </c>
      <c r="E4196" s="1206"/>
      <c r="F4196" s="1206"/>
      <c r="G4196" s="1206"/>
      <c r="H4196" s="28"/>
      <c r="I4196" s="28"/>
      <c r="J4196" s="1207"/>
      <c r="K4196" s="28"/>
      <c r="L4196" s="28"/>
      <c r="M4196" s="28"/>
      <c r="N4196" s="317"/>
      <c r="O4196" s="28"/>
      <c r="P4196" s="28"/>
      <c r="Q4196" s="28"/>
      <c r="R4196" s="28"/>
      <c r="S4196" s="28"/>
      <c r="T4196" s="253"/>
      <c r="U4196" s="54"/>
      <c r="V4196" s="54"/>
      <c r="W4196" s="54"/>
      <c r="X4196" s="54"/>
      <c r="Y4196" s="253"/>
      <c r="Z4196" s="54"/>
      <c r="AA4196" s="54"/>
      <c r="AB4196" s="54"/>
      <c r="AC4196" s="54"/>
      <c r="AD4196" s="54"/>
      <c r="AE4196" s="253"/>
      <c r="AF4196" s="54"/>
      <c r="AG4196" s="54"/>
      <c r="AH4196" s="54"/>
      <c r="AI4196" s="46">
        <f>AI$693</f>
        <v>0</v>
      </c>
      <c r="AJ4196" s="54"/>
      <c r="AK4196" s="54"/>
      <c r="AL4196" s="54"/>
      <c r="AM4196" s="54"/>
      <c r="AN4196" s="46"/>
    </row>
    <row r="4197" spans="1:40" outlineLevel="2">
      <c r="A4197" s="882">
        <f>ROW()</f>
        <v>4197</v>
      </c>
      <c r="B4197" s="453"/>
      <c r="D4197" s="452" t="s">
        <v>24</v>
      </c>
      <c r="H4197" s="458"/>
      <c r="I4197" s="458"/>
      <c r="J4197" s="459"/>
      <c r="K4197" s="458"/>
      <c r="L4197" s="458"/>
      <c r="M4197" s="458"/>
      <c r="N4197" s="463"/>
      <c r="O4197" s="458"/>
      <c r="P4197" s="458"/>
      <c r="Q4197" s="458"/>
      <c r="R4197" s="458"/>
      <c r="S4197" s="458"/>
      <c r="T4197" s="466">
        <f t="shared" ref="T4197:AN4197" si="2674">SUM(T4181:T4196)</f>
        <v>0</v>
      </c>
      <c r="U4197" s="444">
        <f t="shared" si="2674"/>
        <v>0</v>
      </c>
      <c r="V4197" s="444">
        <f t="shared" si="2674"/>
        <v>0</v>
      </c>
      <c r="W4197" s="444">
        <f t="shared" si="2674"/>
        <v>0</v>
      </c>
      <c r="X4197" s="444">
        <f t="shared" si="2674"/>
        <v>0</v>
      </c>
      <c r="Y4197" s="466">
        <f t="shared" si="2674"/>
        <v>0</v>
      </c>
      <c r="Z4197" s="444">
        <f t="shared" si="2674"/>
        <v>0</v>
      </c>
      <c r="AA4197" s="444">
        <f t="shared" si="2674"/>
        <v>0</v>
      </c>
      <c r="AB4197" s="444">
        <f t="shared" si="2674"/>
        <v>0</v>
      </c>
      <c r="AC4197" s="444">
        <f t="shared" si="2674"/>
        <v>0</v>
      </c>
      <c r="AD4197" s="444">
        <f t="shared" si="2674"/>
        <v>0</v>
      </c>
      <c r="AE4197" s="466">
        <f t="shared" si="2674"/>
        <v>0</v>
      </c>
      <c r="AF4197" s="444">
        <f t="shared" si="2674"/>
        <v>0</v>
      </c>
      <c r="AG4197" s="444">
        <f t="shared" si="2674"/>
        <v>0</v>
      </c>
      <c r="AH4197" s="444">
        <f t="shared" si="2674"/>
        <v>0</v>
      </c>
      <c r="AI4197" s="445">
        <f t="shared" si="2674"/>
        <v>0</v>
      </c>
      <c r="AJ4197" s="444">
        <f t="shared" si="2674"/>
        <v>0</v>
      </c>
      <c r="AK4197" s="444">
        <f t="shared" si="2674"/>
        <v>0</v>
      </c>
      <c r="AL4197" s="444">
        <f t="shared" si="2674"/>
        <v>0</v>
      </c>
      <c r="AM4197" s="444">
        <f t="shared" si="2674"/>
        <v>0</v>
      </c>
      <c r="AN4197" s="445">
        <f t="shared" si="2674"/>
        <v>0</v>
      </c>
    </row>
    <row r="4198" spans="1:40" outlineLevel="1">
      <c r="A4198" s="732" t="s">
        <v>21</v>
      </c>
      <c r="B4198" s="733"/>
      <c r="C4198" s="881"/>
      <c r="D4198" s="733"/>
      <c r="E4198" s="733"/>
      <c r="F4198" s="733"/>
      <c r="G4198" s="733"/>
      <c r="H4198" s="733"/>
      <c r="I4198" s="730"/>
      <c r="J4198" s="729"/>
      <c r="K4198" s="730"/>
      <c r="L4198" s="730"/>
      <c r="M4198" s="730"/>
      <c r="N4198" s="731"/>
      <c r="O4198" s="730"/>
      <c r="P4198" s="730"/>
      <c r="Q4198" s="730"/>
      <c r="R4198" s="730"/>
      <c r="S4198" s="730"/>
      <c r="T4198" s="729"/>
      <c r="U4198" s="730"/>
      <c r="V4198" s="730"/>
      <c r="W4198" s="730"/>
      <c r="X4198" s="730"/>
      <c r="Y4198" s="729"/>
      <c r="Z4198" s="730"/>
      <c r="AA4198" s="730"/>
      <c r="AB4198" s="730"/>
      <c r="AC4198" s="730"/>
      <c r="AD4198" s="730"/>
      <c r="AE4198" s="729"/>
      <c r="AF4198" s="730"/>
      <c r="AG4198" s="730"/>
      <c r="AH4198" s="730"/>
      <c r="AI4198" s="731"/>
      <c r="AJ4198" s="730"/>
      <c r="AK4198" s="730"/>
      <c r="AL4198" s="730"/>
      <c r="AM4198" s="730"/>
      <c r="AN4198" s="731"/>
    </row>
    <row r="4199" spans="1:40" outlineLevel="2">
      <c r="A4199" s="882">
        <f>ROW()</f>
        <v>4199</v>
      </c>
      <c r="B4199" s="453"/>
      <c r="D4199" s="452" t="s">
        <v>300</v>
      </c>
      <c r="H4199" s="458"/>
      <c r="I4199" s="458"/>
      <c r="J4199" s="459"/>
      <c r="K4199" s="458"/>
      <c r="L4199" s="458"/>
      <c r="M4199" s="458"/>
      <c r="N4199" s="463"/>
      <c r="O4199" s="439"/>
      <c r="P4199" s="439"/>
      <c r="Q4199" s="439"/>
      <c r="R4199" s="439"/>
      <c r="S4199" s="439"/>
      <c r="T4199" s="443"/>
      <c r="U4199" s="439"/>
      <c r="V4199" s="439"/>
      <c r="W4199" s="439"/>
      <c r="X4199" s="439"/>
      <c r="Y4199" s="443"/>
      <c r="Z4199" s="439"/>
      <c r="AA4199" s="439"/>
      <c r="AB4199" s="439"/>
      <c r="AC4199" s="439"/>
      <c r="AD4199" s="439"/>
      <c r="AE4199" s="443"/>
      <c r="AF4199" s="439"/>
      <c r="AG4199" s="439"/>
      <c r="AH4199" s="439"/>
      <c r="AI4199" s="440"/>
      <c r="AJ4199" s="439">
        <f t="shared" ref="AJ4199:AN4208" si="2675">-IF(AJ4145&lt;0,AJ4145,IF($D4199="Land",0,IF(AJ4127&lt;1,AJ4145,MAX(MIN(IF(AJ4127&gt;0,(AJ4145/AJ4127)*AJ$9,0),AJ4145*AJ$9),0))))</f>
        <v>-0.14623642222386474</v>
      </c>
      <c r="AK4199" s="439">
        <f t="shared" si="2675"/>
        <v>-0.14623642222386474</v>
      </c>
      <c r="AL4199" s="439">
        <f t="shared" si="2675"/>
        <v>-0.14623642222386474</v>
      </c>
      <c r="AM4199" s="439">
        <f t="shared" si="2675"/>
        <v>-0.14623642222386474</v>
      </c>
      <c r="AN4199" s="440">
        <f t="shared" si="2675"/>
        <v>-0.14623642222386474</v>
      </c>
    </row>
    <row r="4200" spans="1:40" outlineLevel="2">
      <c r="A4200" s="882">
        <f>ROW()</f>
        <v>4200</v>
      </c>
      <c r="B4200" s="453"/>
      <c r="D4200" s="452" t="s">
        <v>301</v>
      </c>
      <c r="H4200" s="458"/>
      <c r="I4200" s="458"/>
      <c r="J4200" s="459"/>
      <c r="K4200" s="458"/>
      <c r="L4200" s="458"/>
      <c r="M4200" s="458"/>
      <c r="N4200" s="463"/>
      <c r="O4200" s="439"/>
      <c r="P4200" s="439"/>
      <c r="Q4200" s="439"/>
      <c r="R4200" s="439"/>
      <c r="S4200" s="439"/>
      <c r="T4200" s="443"/>
      <c r="U4200" s="439"/>
      <c r="V4200" s="439"/>
      <c r="W4200" s="439"/>
      <c r="X4200" s="439"/>
      <c r="Y4200" s="443"/>
      <c r="Z4200" s="439"/>
      <c r="AA4200" s="439"/>
      <c r="AB4200" s="439"/>
      <c r="AC4200" s="439"/>
      <c r="AD4200" s="439"/>
      <c r="AE4200" s="443"/>
      <c r="AF4200" s="439"/>
      <c r="AG4200" s="439"/>
      <c r="AH4200" s="439"/>
      <c r="AI4200" s="440"/>
      <c r="AJ4200" s="439">
        <f t="shared" si="2675"/>
        <v>0</v>
      </c>
      <c r="AK4200" s="439">
        <f t="shared" si="2675"/>
        <v>0</v>
      </c>
      <c r="AL4200" s="439">
        <f t="shared" si="2675"/>
        <v>0</v>
      </c>
      <c r="AM4200" s="439">
        <f t="shared" si="2675"/>
        <v>0</v>
      </c>
      <c r="AN4200" s="440">
        <f t="shared" si="2675"/>
        <v>0</v>
      </c>
    </row>
    <row r="4201" spans="1:40" outlineLevel="2">
      <c r="A4201" s="882">
        <f>ROW()</f>
        <v>4201</v>
      </c>
      <c r="B4201" s="453"/>
      <c r="D4201" s="452" t="s">
        <v>29</v>
      </c>
      <c r="H4201" s="458"/>
      <c r="I4201" s="458"/>
      <c r="J4201" s="459"/>
      <c r="K4201" s="458"/>
      <c r="L4201" s="458"/>
      <c r="M4201" s="458"/>
      <c r="N4201" s="463"/>
      <c r="O4201" s="439"/>
      <c r="P4201" s="439"/>
      <c r="Q4201" s="439"/>
      <c r="R4201" s="439"/>
      <c r="S4201" s="439"/>
      <c r="T4201" s="443"/>
      <c r="U4201" s="439"/>
      <c r="V4201" s="439"/>
      <c r="W4201" s="439"/>
      <c r="X4201" s="439"/>
      <c r="Y4201" s="443"/>
      <c r="Z4201" s="439"/>
      <c r="AA4201" s="439"/>
      <c r="AB4201" s="439"/>
      <c r="AC4201" s="439"/>
      <c r="AD4201" s="439"/>
      <c r="AE4201" s="443"/>
      <c r="AF4201" s="439"/>
      <c r="AG4201" s="439"/>
      <c r="AH4201" s="439"/>
      <c r="AI4201" s="440"/>
      <c r="AJ4201" s="439">
        <f t="shared" si="2675"/>
        <v>0</v>
      </c>
      <c r="AK4201" s="439">
        <f t="shared" si="2675"/>
        <v>0</v>
      </c>
      <c r="AL4201" s="439">
        <f t="shared" si="2675"/>
        <v>0</v>
      </c>
      <c r="AM4201" s="439">
        <f t="shared" si="2675"/>
        <v>0</v>
      </c>
      <c r="AN4201" s="440">
        <f t="shared" si="2675"/>
        <v>0</v>
      </c>
    </row>
    <row r="4202" spans="1:40" outlineLevel="2">
      <c r="A4202" s="882">
        <f>ROW()</f>
        <v>4202</v>
      </c>
      <c r="B4202" s="453"/>
      <c r="D4202" s="452" t="s">
        <v>30</v>
      </c>
      <c r="H4202" s="458"/>
      <c r="I4202" s="458"/>
      <c r="J4202" s="459"/>
      <c r="K4202" s="458"/>
      <c r="L4202" s="458"/>
      <c r="M4202" s="458"/>
      <c r="N4202" s="463"/>
      <c r="O4202" s="439"/>
      <c r="P4202" s="439"/>
      <c r="Q4202" s="439"/>
      <c r="R4202" s="439"/>
      <c r="S4202" s="439"/>
      <c r="T4202" s="443"/>
      <c r="U4202" s="439"/>
      <c r="V4202" s="439"/>
      <c r="W4202" s="439"/>
      <c r="X4202" s="439"/>
      <c r="Y4202" s="443"/>
      <c r="Z4202" s="439"/>
      <c r="AA4202" s="439"/>
      <c r="AB4202" s="439"/>
      <c r="AC4202" s="439"/>
      <c r="AD4202" s="439"/>
      <c r="AE4202" s="443"/>
      <c r="AF4202" s="439"/>
      <c r="AG4202" s="439"/>
      <c r="AH4202" s="439"/>
      <c r="AI4202" s="440"/>
      <c r="AJ4202" s="439">
        <f t="shared" si="2675"/>
        <v>-1.7994896754177705</v>
      </c>
      <c r="AK4202" s="439">
        <f t="shared" si="2675"/>
        <v>-1.7994896754177707</v>
      </c>
      <c r="AL4202" s="439">
        <f t="shared" si="2675"/>
        <v>-1.7994896754177709</v>
      </c>
      <c r="AM4202" s="439">
        <f t="shared" si="2675"/>
        <v>-1.7994896754177709</v>
      </c>
      <c r="AN4202" s="440">
        <f t="shared" si="2675"/>
        <v>-1.7994896754177709</v>
      </c>
    </row>
    <row r="4203" spans="1:40" outlineLevel="2">
      <c r="A4203" s="882">
        <f>ROW()</f>
        <v>4203</v>
      </c>
      <c r="B4203" s="453"/>
      <c r="D4203" s="452" t="s">
        <v>31</v>
      </c>
      <c r="H4203" s="458"/>
      <c r="I4203" s="458"/>
      <c r="J4203" s="459"/>
      <c r="K4203" s="458"/>
      <c r="L4203" s="458"/>
      <c r="M4203" s="458"/>
      <c r="N4203" s="463"/>
      <c r="O4203" s="439"/>
      <c r="P4203" s="439"/>
      <c r="Q4203" s="439"/>
      <c r="R4203" s="439"/>
      <c r="S4203" s="439"/>
      <c r="T4203" s="443"/>
      <c r="U4203" s="439"/>
      <c r="V4203" s="439"/>
      <c r="W4203" s="439"/>
      <c r="X4203" s="439"/>
      <c r="Y4203" s="443"/>
      <c r="Z4203" s="439"/>
      <c r="AA4203" s="439"/>
      <c r="AB4203" s="439"/>
      <c r="AC4203" s="439"/>
      <c r="AD4203" s="439"/>
      <c r="AE4203" s="443"/>
      <c r="AF4203" s="439"/>
      <c r="AG4203" s="439"/>
      <c r="AH4203" s="439"/>
      <c r="AI4203" s="440"/>
      <c r="AJ4203" s="439">
        <f t="shared" si="2675"/>
        <v>0</v>
      </c>
      <c r="AK4203" s="439">
        <f t="shared" si="2675"/>
        <v>0</v>
      </c>
      <c r="AL4203" s="439">
        <f t="shared" si="2675"/>
        <v>0</v>
      </c>
      <c r="AM4203" s="439">
        <f t="shared" si="2675"/>
        <v>0</v>
      </c>
      <c r="AN4203" s="440">
        <f t="shared" si="2675"/>
        <v>0</v>
      </c>
    </row>
    <row r="4204" spans="1:40" outlineLevel="2">
      <c r="A4204" s="882">
        <f>ROW()</f>
        <v>4204</v>
      </c>
      <c r="B4204" s="453"/>
      <c r="D4204" s="452" t="s">
        <v>32</v>
      </c>
      <c r="H4204" s="458"/>
      <c r="I4204" s="458"/>
      <c r="J4204" s="459"/>
      <c r="K4204" s="458"/>
      <c r="L4204" s="458"/>
      <c r="M4204" s="458"/>
      <c r="N4204" s="463"/>
      <c r="O4204" s="439"/>
      <c r="P4204" s="439"/>
      <c r="Q4204" s="439"/>
      <c r="R4204" s="439"/>
      <c r="S4204" s="439"/>
      <c r="T4204" s="443"/>
      <c r="U4204" s="439"/>
      <c r="V4204" s="439"/>
      <c r="W4204" s="439"/>
      <c r="X4204" s="439"/>
      <c r="Y4204" s="443"/>
      <c r="Z4204" s="439"/>
      <c r="AA4204" s="439"/>
      <c r="AB4204" s="439"/>
      <c r="AC4204" s="439"/>
      <c r="AD4204" s="439"/>
      <c r="AE4204" s="443"/>
      <c r="AF4204" s="439"/>
      <c r="AG4204" s="439"/>
      <c r="AH4204" s="439"/>
      <c r="AI4204" s="440"/>
      <c r="AJ4204" s="439">
        <f t="shared" si="2675"/>
        <v>-9.9186021931904664E-2</v>
      </c>
      <c r="AK4204" s="439">
        <f t="shared" si="2675"/>
        <v>-9.9186021931904664E-2</v>
      </c>
      <c r="AL4204" s="439">
        <f t="shared" si="2675"/>
        <v>-9.9186021931904664E-2</v>
      </c>
      <c r="AM4204" s="439">
        <f t="shared" si="2675"/>
        <v>-9.918602193190465E-2</v>
      </c>
      <c r="AN4204" s="440">
        <f t="shared" si="2675"/>
        <v>-9.918602193190465E-2</v>
      </c>
    </row>
    <row r="4205" spans="1:40" outlineLevel="2">
      <c r="A4205" s="882">
        <f>ROW()</f>
        <v>4205</v>
      </c>
      <c r="B4205" s="453"/>
      <c r="D4205" s="452" t="s">
        <v>33</v>
      </c>
      <c r="H4205" s="458"/>
      <c r="I4205" s="458"/>
      <c r="J4205" s="459"/>
      <c r="K4205" s="458"/>
      <c r="L4205" s="458"/>
      <c r="M4205" s="458"/>
      <c r="N4205" s="463"/>
      <c r="O4205" s="439"/>
      <c r="P4205" s="439"/>
      <c r="Q4205" s="439"/>
      <c r="R4205" s="439"/>
      <c r="S4205" s="439"/>
      <c r="T4205" s="443"/>
      <c r="U4205" s="439"/>
      <c r="V4205" s="439"/>
      <c r="W4205" s="439"/>
      <c r="X4205" s="439"/>
      <c r="Y4205" s="443"/>
      <c r="Z4205" s="439"/>
      <c r="AA4205" s="439"/>
      <c r="AB4205" s="439"/>
      <c r="AC4205" s="439"/>
      <c r="AD4205" s="439"/>
      <c r="AE4205" s="443"/>
      <c r="AF4205" s="439"/>
      <c r="AG4205" s="439"/>
      <c r="AH4205" s="439"/>
      <c r="AI4205" s="440"/>
      <c r="AJ4205" s="439">
        <f t="shared" si="2675"/>
        <v>-9.0767797345664772E-3</v>
      </c>
      <c r="AK4205" s="439">
        <f t="shared" si="2675"/>
        <v>-9.0767797345664772E-3</v>
      </c>
      <c r="AL4205" s="439">
        <f t="shared" si="2675"/>
        <v>-9.0767797345664772E-3</v>
      </c>
      <c r="AM4205" s="439">
        <f t="shared" si="2675"/>
        <v>-9.0767797345664789E-3</v>
      </c>
      <c r="AN4205" s="440">
        <f t="shared" si="2675"/>
        <v>-9.0767797345664789E-3</v>
      </c>
    </row>
    <row r="4206" spans="1:40" outlineLevel="2">
      <c r="A4206" s="882">
        <f>ROW()</f>
        <v>4206</v>
      </c>
      <c r="B4206" s="453"/>
      <c r="D4206" s="452" t="s">
        <v>670</v>
      </c>
      <c r="H4206" s="458"/>
      <c r="I4206" s="458"/>
      <c r="J4206" s="459"/>
      <c r="K4206" s="458"/>
      <c r="L4206" s="458"/>
      <c r="M4206" s="458"/>
      <c r="N4206" s="463"/>
      <c r="O4206" s="439"/>
      <c r="P4206" s="439"/>
      <c r="Q4206" s="439"/>
      <c r="R4206" s="439"/>
      <c r="S4206" s="439"/>
      <c r="T4206" s="443"/>
      <c r="U4206" s="439"/>
      <c r="V4206" s="439"/>
      <c r="W4206" s="439"/>
      <c r="X4206" s="439"/>
      <c r="Y4206" s="443"/>
      <c r="Z4206" s="439"/>
      <c r="AA4206" s="439"/>
      <c r="AB4206" s="439"/>
      <c r="AC4206" s="439"/>
      <c r="AD4206" s="439"/>
      <c r="AE4206" s="443"/>
      <c r="AF4206" s="439"/>
      <c r="AG4206" s="439"/>
      <c r="AH4206" s="439"/>
      <c r="AI4206" s="440"/>
      <c r="AJ4206" s="439">
        <f t="shared" si="2675"/>
        <v>-7.1362043364161885E-3</v>
      </c>
      <c r="AK4206" s="439">
        <f t="shared" si="2675"/>
        <v>-7.1362043364161876E-3</v>
      </c>
      <c r="AL4206" s="439">
        <f t="shared" si="2675"/>
        <v>-7.1362043364161867E-3</v>
      </c>
      <c r="AM4206" s="439">
        <f t="shared" si="2675"/>
        <v>-7.1362043364161867E-3</v>
      </c>
      <c r="AN4206" s="440">
        <f t="shared" si="2675"/>
        <v>-7.1362043364161859E-3</v>
      </c>
    </row>
    <row r="4207" spans="1:40" outlineLevel="2">
      <c r="A4207" s="882">
        <f>ROW()</f>
        <v>4207</v>
      </c>
      <c r="B4207" s="453"/>
      <c r="D4207" s="452" t="s">
        <v>34</v>
      </c>
      <c r="H4207" s="458"/>
      <c r="I4207" s="458"/>
      <c r="J4207" s="459"/>
      <c r="K4207" s="458"/>
      <c r="L4207" s="458"/>
      <c r="M4207" s="458"/>
      <c r="N4207" s="463"/>
      <c r="O4207" s="439"/>
      <c r="P4207" s="439"/>
      <c r="Q4207" s="439"/>
      <c r="R4207" s="439"/>
      <c r="S4207" s="439"/>
      <c r="T4207" s="443"/>
      <c r="U4207" s="439"/>
      <c r="V4207" s="439"/>
      <c r="W4207" s="439"/>
      <c r="X4207" s="439"/>
      <c r="Y4207" s="443"/>
      <c r="Z4207" s="439"/>
      <c r="AA4207" s="439"/>
      <c r="AB4207" s="439"/>
      <c r="AC4207" s="439"/>
      <c r="AD4207" s="439"/>
      <c r="AE4207" s="443"/>
      <c r="AF4207" s="439"/>
      <c r="AG4207" s="439"/>
      <c r="AH4207" s="439"/>
      <c r="AI4207" s="440"/>
      <c r="AJ4207" s="439">
        <f t="shared" si="2675"/>
        <v>-1.8834404321292966</v>
      </c>
      <c r="AK4207" s="439">
        <f t="shared" si="2675"/>
        <v>-1.8834404321292963</v>
      </c>
      <c r="AL4207" s="439">
        <f t="shared" si="2675"/>
        <v>-1.8834404321292963</v>
      </c>
      <c r="AM4207" s="439">
        <f t="shared" si="2675"/>
        <v>-1.8834404321292961</v>
      </c>
      <c r="AN4207" s="440">
        <f t="shared" si="2675"/>
        <v>-1.8834404321292959</v>
      </c>
    </row>
    <row r="4208" spans="1:40" outlineLevel="2">
      <c r="A4208" s="882">
        <f>ROW()</f>
        <v>4208</v>
      </c>
      <c r="B4208" s="453"/>
      <c r="D4208" s="452" t="s">
        <v>35</v>
      </c>
      <c r="H4208" s="458"/>
      <c r="I4208" s="458"/>
      <c r="J4208" s="459"/>
      <c r="K4208" s="458"/>
      <c r="L4208" s="458"/>
      <c r="M4208" s="458"/>
      <c r="N4208" s="463"/>
      <c r="O4208" s="439"/>
      <c r="P4208" s="439"/>
      <c r="Q4208" s="439"/>
      <c r="R4208" s="439"/>
      <c r="S4208" s="439"/>
      <c r="T4208" s="443"/>
      <c r="U4208" s="439"/>
      <c r="V4208" s="439"/>
      <c r="W4208" s="439"/>
      <c r="X4208" s="439"/>
      <c r="Y4208" s="443"/>
      <c r="Z4208" s="439"/>
      <c r="AA4208" s="439"/>
      <c r="AB4208" s="439"/>
      <c r="AC4208" s="439"/>
      <c r="AD4208" s="439"/>
      <c r="AE4208" s="443"/>
      <c r="AF4208" s="439"/>
      <c r="AG4208" s="439"/>
      <c r="AH4208" s="439"/>
      <c r="AI4208" s="440"/>
      <c r="AJ4208" s="439">
        <f t="shared" si="2675"/>
        <v>-0.12033746095041678</v>
      </c>
      <c r="AK4208" s="439">
        <f t="shared" si="2675"/>
        <v>-0.12033746095041677</v>
      </c>
      <c r="AL4208" s="439">
        <f t="shared" si="2675"/>
        <v>-0.12033746095041677</v>
      </c>
      <c r="AM4208" s="439">
        <f t="shared" si="2675"/>
        <v>-0.12033746095041677</v>
      </c>
      <c r="AN4208" s="440">
        <f t="shared" si="2675"/>
        <v>-0.12033746095041677</v>
      </c>
    </row>
    <row r="4209" spans="1:40" outlineLevel="2">
      <c r="A4209" s="882">
        <f>ROW()</f>
        <v>4209</v>
      </c>
      <c r="B4209" s="453"/>
      <c r="D4209" s="452" t="s">
        <v>302</v>
      </c>
      <c r="H4209" s="458"/>
      <c r="I4209" s="458"/>
      <c r="J4209" s="459"/>
      <c r="K4209" s="458"/>
      <c r="L4209" s="458"/>
      <c r="M4209" s="458"/>
      <c r="N4209" s="463"/>
      <c r="O4209" s="439"/>
      <c r="P4209" s="439"/>
      <c r="Q4209" s="439"/>
      <c r="R4209" s="439"/>
      <c r="S4209" s="439"/>
      <c r="T4209" s="443"/>
      <c r="U4209" s="439"/>
      <c r="V4209" s="439"/>
      <c r="W4209" s="439"/>
      <c r="X4209" s="439"/>
      <c r="Y4209" s="443"/>
      <c r="Z4209" s="439"/>
      <c r="AA4209" s="439"/>
      <c r="AB4209" s="439"/>
      <c r="AC4209" s="439"/>
      <c r="AD4209" s="439"/>
      <c r="AE4209" s="443"/>
      <c r="AF4209" s="439"/>
      <c r="AG4209" s="439"/>
      <c r="AH4209" s="439"/>
      <c r="AI4209" s="440"/>
      <c r="AJ4209" s="439">
        <f t="shared" ref="AJ4209:AN4214" si="2676">-IF(AJ4155&lt;0,AJ4155,IF($D4209="Land",0,IF(AJ4137&lt;1,AJ4155,MAX(MIN(IF(AJ4137&gt;0,(AJ4155/AJ4137)*AJ$9,0),AJ4155*AJ$9),0))))</f>
        <v>-0.30196034969973706</v>
      </c>
      <c r="AK4209" s="439">
        <f t="shared" si="2676"/>
        <v>-0.30196034969973712</v>
      </c>
      <c r="AL4209" s="439">
        <f t="shared" si="2676"/>
        <v>-0.30196034969973712</v>
      </c>
      <c r="AM4209" s="439">
        <f t="shared" si="2676"/>
        <v>-0.30196034969973712</v>
      </c>
      <c r="AN4209" s="440">
        <f t="shared" si="2676"/>
        <v>-0.30196034969973712</v>
      </c>
    </row>
    <row r="4210" spans="1:40" outlineLevel="2">
      <c r="A4210" s="882">
        <f>ROW()</f>
        <v>4210</v>
      </c>
      <c r="B4210" s="453"/>
      <c r="D4210" s="452" t="s">
        <v>36</v>
      </c>
      <c r="H4210" s="458"/>
      <c r="I4210" s="458"/>
      <c r="J4210" s="459"/>
      <c r="K4210" s="458"/>
      <c r="L4210" s="458"/>
      <c r="M4210" s="458"/>
      <c r="N4210" s="463"/>
      <c r="O4210" s="439"/>
      <c r="P4210" s="439"/>
      <c r="Q4210" s="439"/>
      <c r="R4210" s="439"/>
      <c r="S4210" s="439"/>
      <c r="T4210" s="443"/>
      <c r="U4210" s="439"/>
      <c r="V4210" s="439"/>
      <c r="W4210" s="439"/>
      <c r="X4210" s="439"/>
      <c r="Y4210" s="443"/>
      <c r="Z4210" s="439"/>
      <c r="AA4210" s="439"/>
      <c r="AB4210" s="439"/>
      <c r="AC4210" s="439"/>
      <c r="AD4210" s="439"/>
      <c r="AE4210" s="443"/>
      <c r="AF4210" s="439"/>
      <c r="AG4210" s="439"/>
      <c r="AH4210" s="439"/>
      <c r="AI4210" s="440"/>
      <c r="AJ4210" s="439">
        <f t="shared" si="2676"/>
        <v>-1.1035181788053734</v>
      </c>
      <c r="AK4210" s="439">
        <f t="shared" si="2676"/>
        <v>-1.1035181788053734</v>
      </c>
      <c r="AL4210" s="439">
        <f t="shared" si="2676"/>
        <v>-1.1035181788053734</v>
      </c>
      <c r="AM4210" s="439">
        <f t="shared" si="2676"/>
        <v>-1.1035181788053734</v>
      </c>
      <c r="AN4210" s="440">
        <f t="shared" si="2676"/>
        <v>-1.1035181788053734</v>
      </c>
    </row>
    <row r="4211" spans="1:40" outlineLevel="2">
      <c r="A4211" s="882">
        <f>ROW()</f>
        <v>4211</v>
      </c>
      <c r="B4211" s="453"/>
      <c r="D4211" s="452" t="s">
        <v>583</v>
      </c>
      <c r="H4211" s="458"/>
      <c r="I4211" s="458"/>
      <c r="J4211" s="459"/>
      <c r="K4211" s="458"/>
      <c r="L4211" s="458"/>
      <c r="M4211" s="458"/>
      <c r="N4211" s="463"/>
      <c r="O4211" s="439"/>
      <c r="P4211" s="439"/>
      <c r="Q4211" s="439"/>
      <c r="R4211" s="439"/>
      <c r="S4211" s="439"/>
      <c r="T4211" s="443"/>
      <c r="U4211" s="439"/>
      <c r="V4211" s="439"/>
      <c r="W4211" s="439"/>
      <c r="X4211" s="439"/>
      <c r="Y4211" s="443"/>
      <c r="Z4211" s="439"/>
      <c r="AA4211" s="439"/>
      <c r="AB4211" s="439"/>
      <c r="AC4211" s="439"/>
      <c r="AD4211" s="439"/>
      <c r="AE4211" s="443"/>
      <c r="AF4211" s="439"/>
      <c r="AG4211" s="439"/>
      <c r="AH4211" s="439"/>
      <c r="AI4211" s="440"/>
      <c r="AJ4211" s="439">
        <f t="shared" si="2676"/>
        <v>-5.0678113637321179E-2</v>
      </c>
      <c r="AK4211" s="439">
        <f t="shared" si="2676"/>
        <v>-5.0678113637321179E-2</v>
      </c>
      <c r="AL4211" s="439">
        <f t="shared" si="2676"/>
        <v>-5.0678113637321179E-2</v>
      </c>
      <c r="AM4211" s="439">
        <f t="shared" si="2676"/>
        <v>-5.0678113637321179E-2</v>
      </c>
      <c r="AN4211" s="440">
        <f t="shared" si="2676"/>
        <v>-5.0678113637321186E-2</v>
      </c>
    </row>
    <row r="4212" spans="1:40" outlineLevel="2">
      <c r="A4212" s="882">
        <f>ROW()</f>
        <v>4212</v>
      </c>
      <c r="B4212" s="453"/>
      <c r="D4212" s="452" t="s">
        <v>81</v>
      </c>
      <c r="H4212" s="458"/>
      <c r="I4212" s="458"/>
      <c r="J4212" s="459"/>
      <c r="K4212" s="458"/>
      <c r="L4212" s="458"/>
      <c r="M4212" s="458"/>
      <c r="N4212" s="463"/>
      <c r="O4212" s="439"/>
      <c r="P4212" s="439"/>
      <c r="Q4212" s="439"/>
      <c r="R4212" s="439"/>
      <c r="S4212" s="439"/>
      <c r="T4212" s="443"/>
      <c r="U4212" s="439"/>
      <c r="V4212" s="439"/>
      <c r="W4212" s="439"/>
      <c r="X4212" s="439"/>
      <c r="Y4212" s="443"/>
      <c r="Z4212" s="439"/>
      <c r="AA4212" s="439"/>
      <c r="AB4212" s="439"/>
      <c r="AC4212" s="439"/>
      <c r="AD4212" s="439"/>
      <c r="AE4212" s="443"/>
      <c r="AF4212" s="439"/>
      <c r="AG4212" s="439"/>
      <c r="AH4212" s="439"/>
      <c r="AI4212" s="440"/>
      <c r="AJ4212" s="439">
        <f t="shared" si="2676"/>
        <v>0</v>
      </c>
      <c r="AK4212" s="439">
        <f t="shared" si="2676"/>
        <v>0</v>
      </c>
      <c r="AL4212" s="439">
        <f t="shared" si="2676"/>
        <v>0</v>
      </c>
      <c r="AM4212" s="439">
        <f t="shared" si="2676"/>
        <v>0</v>
      </c>
      <c r="AN4212" s="440">
        <f t="shared" si="2676"/>
        <v>0</v>
      </c>
    </row>
    <row r="4213" spans="1:40" outlineLevel="2">
      <c r="A4213" s="882">
        <f>ROW()</f>
        <v>4213</v>
      </c>
      <c r="B4213" s="453"/>
      <c r="D4213" s="452" t="s">
        <v>28</v>
      </c>
      <c r="H4213" s="458"/>
      <c r="I4213" s="458"/>
      <c r="J4213" s="459"/>
      <c r="K4213" s="458"/>
      <c r="L4213" s="458"/>
      <c r="M4213" s="458"/>
      <c r="N4213" s="463"/>
      <c r="O4213" s="439"/>
      <c r="P4213" s="439"/>
      <c r="Q4213" s="439"/>
      <c r="R4213" s="439"/>
      <c r="S4213" s="439"/>
      <c r="T4213" s="443"/>
      <c r="U4213" s="439"/>
      <c r="V4213" s="439"/>
      <c r="W4213" s="439"/>
      <c r="X4213" s="439"/>
      <c r="Y4213" s="443"/>
      <c r="Z4213" s="439"/>
      <c r="AA4213" s="439"/>
      <c r="AB4213" s="439"/>
      <c r="AC4213" s="439"/>
      <c r="AD4213" s="439"/>
      <c r="AE4213" s="443"/>
      <c r="AF4213" s="439"/>
      <c r="AG4213" s="439"/>
      <c r="AH4213" s="439"/>
      <c r="AI4213" s="440"/>
      <c r="AJ4213" s="439">
        <f t="shared" si="2676"/>
        <v>0</v>
      </c>
      <c r="AK4213" s="439">
        <f t="shared" si="2676"/>
        <v>0</v>
      </c>
      <c r="AL4213" s="439">
        <f t="shared" si="2676"/>
        <v>0</v>
      </c>
      <c r="AM4213" s="439">
        <f t="shared" si="2676"/>
        <v>0</v>
      </c>
      <c r="AN4213" s="440">
        <f t="shared" si="2676"/>
        <v>0</v>
      </c>
    </row>
    <row r="4214" spans="1:40" outlineLevel="2">
      <c r="A4214" s="882">
        <f>ROW()</f>
        <v>4214</v>
      </c>
      <c r="B4214" s="453"/>
      <c r="D4214" s="456" t="s">
        <v>443</v>
      </c>
      <c r="E4214" s="456"/>
      <c r="F4214" s="456"/>
      <c r="G4214" s="456"/>
      <c r="H4214" s="460"/>
      <c r="I4214" s="460"/>
      <c r="J4214" s="461"/>
      <c r="K4214" s="460"/>
      <c r="L4214" s="460"/>
      <c r="M4214" s="460"/>
      <c r="N4214" s="465"/>
      <c r="O4214" s="441"/>
      <c r="P4214" s="441"/>
      <c r="Q4214" s="441"/>
      <c r="R4214" s="441"/>
      <c r="S4214" s="441"/>
      <c r="T4214" s="462"/>
      <c r="U4214" s="441"/>
      <c r="V4214" s="441"/>
      <c r="W4214" s="441"/>
      <c r="X4214" s="159"/>
      <c r="Y4214" s="462"/>
      <c r="Z4214" s="441"/>
      <c r="AA4214" s="159"/>
      <c r="AB4214" s="159"/>
      <c r="AC4214" s="159"/>
      <c r="AD4214" s="159"/>
      <c r="AE4214" s="462"/>
      <c r="AF4214" s="159"/>
      <c r="AG4214" s="159"/>
      <c r="AH4214" s="159"/>
      <c r="AI4214" s="339"/>
      <c r="AJ4214" s="159">
        <f t="shared" si="2676"/>
        <v>0</v>
      </c>
      <c r="AK4214" s="159">
        <f t="shared" si="2676"/>
        <v>0</v>
      </c>
      <c r="AL4214" s="159">
        <f t="shared" si="2676"/>
        <v>0</v>
      </c>
      <c r="AM4214" s="159">
        <f t="shared" si="2676"/>
        <v>0</v>
      </c>
      <c r="AN4214" s="339">
        <f t="shared" si="2676"/>
        <v>0</v>
      </c>
    </row>
    <row r="4215" spans="1:40" outlineLevel="2">
      <c r="A4215" s="882">
        <f>ROW()</f>
        <v>4215</v>
      </c>
      <c r="B4215" s="453"/>
      <c r="D4215" s="452" t="s">
        <v>24</v>
      </c>
      <c r="F4215" s="454"/>
      <c r="G4215" s="454"/>
      <c r="H4215" s="448"/>
      <c r="I4215" s="448"/>
      <c r="J4215" s="464"/>
      <c r="K4215" s="448"/>
      <c r="L4215" s="448"/>
      <c r="M4215" s="448"/>
      <c r="N4215" s="449"/>
      <c r="O4215" s="439"/>
      <c r="P4215" s="439"/>
      <c r="Q4215" s="439"/>
      <c r="R4215" s="439"/>
      <c r="S4215" s="439"/>
      <c r="T4215" s="443"/>
      <c r="U4215" s="439"/>
      <c r="V4215" s="439"/>
      <c r="W4215" s="439"/>
      <c r="X4215" s="439"/>
      <c r="Y4215" s="443"/>
      <c r="Z4215" s="439"/>
      <c r="AA4215" s="439"/>
      <c r="AB4215" s="439"/>
      <c r="AC4215" s="439"/>
      <c r="AD4215" s="439"/>
      <c r="AE4215" s="443"/>
      <c r="AF4215" s="439"/>
      <c r="AG4215" s="439"/>
      <c r="AH4215" s="439"/>
      <c r="AI4215" s="440"/>
      <c r="AJ4215" s="439">
        <f>SUM(AJ4199:AJ4214)</f>
        <v>-5.5210596388666682</v>
      </c>
      <c r="AK4215" s="439">
        <f>SUM(AK4199:AK4214)</f>
        <v>-5.5210596388666673</v>
      </c>
      <c r="AL4215" s="439">
        <f>SUM(AL4199:AL4214)</f>
        <v>-5.5210596388666682</v>
      </c>
      <c r="AM4215" s="439">
        <f>SUM(AM4199:AM4214)</f>
        <v>-5.5210596388666682</v>
      </c>
      <c r="AN4215" s="440">
        <f>SUM(AN4199:AN4214)</f>
        <v>-5.5210596388666673</v>
      </c>
    </row>
    <row r="4216" spans="1:40" outlineLevel="1">
      <c r="A4216" s="732" t="s">
        <v>299</v>
      </c>
      <c r="B4216" s="733"/>
      <c r="C4216" s="881"/>
      <c r="D4216" s="733"/>
      <c r="E4216" s="733"/>
      <c r="F4216" s="733"/>
      <c r="G4216" s="730"/>
      <c r="H4216" s="733"/>
      <c r="I4216" s="730"/>
      <c r="J4216" s="729"/>
      <c r="K4216" s="730"/>
      <c r="L4216" s="730"/>
      <c r="M4216" s="730"/>
      <c r="N4216" s="731"/>
      <c r="O4216" s="730"/>
      <c r="P4216" s="730"/>
      <c r="Q4216" s="730"/>
      <c r="R4216" s="730"/>
      <c r="S4216" s="730"/>
      <c r="T4216" s="729"/>
      <c r="U4216" s="730"/>
      <c r="V4216" s="730"/>
      <c r="W4216" s="730"/>
      <c r="X4216" s="730"/>
      <c r="Y4216" s="729"/>
      <c r="Z4216" s="730"/>
      <c r="AA4216" s="730"/>
      <c r="AB4216" s="730"/>
      <c r="AC4216" s="730"/>
      <c r="AD4216" s="730"/>
      <c r="AE4216" s="729"/>
      <c r="AF4216" s="730"/>
      <c r="AG4216" s="730"/>
      <c r="AH4216" s="730"/>
      <c r="AI4216" s="731"/>
      <c r="AJ4216" s="730"/>
      <c r="AK4216" s="730"/>
      <c r="AL4216" s="730"/>
      <c r="AM4216" s="730"/>
      <c r="AN4216" s="731"/>
    </row>
    <row r="4217" spans="1:40" outlineLevel="2">
      <c r="A4217" s="882">
        <f>ROW()</f>
        <v>4217</v>
      </c>
      <c r="B4217" s="453"/>
      <c r="D4217" s="452" t="s">
        <v>300</v>
      </c>
      <c r="H4217" s="458"/>
      <c r="I4217" s="463"/>
      <c r="J4217" s="27"/>
      <c r="K4217" s="27"/>
      <c r="L4217" s="27"/>
      <c r="M4217" s="27"/>
      <c r="N4217" s="313"/>
      <c r="O4217" s="27"/>
      <c r="P4217" s="27"/>
      <c r="Q4217" s="27"/>
      <c r="R4217" s="27"/>
      <c r="S4217" s="27"/>
      <c r="T4217" s="595"/>
      <c r="U4217" s="27"/>
      <c r="V4217" s="27"/>
      <c r="W4217" s="27"/>
      <c r="X4217" s="27"/>
      <c r="Y4217" s="324"/>
      <c r="Z4217" s="157"/>
      <c r="AA4217" s="157"/>
      <c r="AB4217" s="157"/>
      <c r="AC4217" s="157"/>
      <c r="AD4217" s="157"/>
      <c r="AE4217" s="324"/>
      <c r="AF4217" s="157"/>
      <c r="AG4217" s="157"/>
      <c r="AH4217" s="157"/>
      <c r="AI4217" s="313">
        <f>AI$714</f>
        <v>0</v>
      </c>
      <c r="AJ4217" s="157"/>
      <c r="AK4217" s="157"/>
      <c r="AL4217" s="157"/>
      <c r="AM4217" s="157"/>
      <c r="AN4217" s="320"/>
    </row>
    <row r="4218" spans="1:40" outlineLevel="2">
      <c r="A4218" s="882">
        <f>ROW()</f>
        <v>4218</v>
      </c>
      <c r="B4218" s="453"/>
      <c r="D4218" s="452" t="s">
        <v>301</v>
      </c>
      <c r="H4218" s="458"/>
      <c r="I4218" s="463"/>
      <c r="J4218" s="27"/>
      <c r="K4218" s="27"/>
      <c r="L4218" s="27"/>
      <c r="M4218" s="27"/>
      <c r="N4218" s="313"/>
      <c r="O4218" s="27"/>
      <c r="P4218" s="27"/>
      <c r="Q4218" s="27"/>
      <c r="R4218" s="27"/>
      <c r="S4218" s="27"/>
      <c r="T4218" s="595"/>
      <c r="U4218" s="27"/>
      <c r="V4218" s="27"/>
      <c r="W4218" s="27"/>
      <c r="X4218" s="27"/>
      <c r="Y4218" s="324"/>
      <c r="Z4218" s="157"/>
      <c r="AA4218" s="157"/>
      <c r="AB4218" s="157"/>
      <c r="AC4218" s="157"/>
      <c r="AD4218" s="157"/>
      <c r="AE4218" s="324"/>
      <c r="AF4218" s="157"/>
      <c r="AG4218" s="157"/>
      <c r="AH4218" s="157"/>
      <c r="AI4218" s="313">
        <f>AI$715</f>
        <v>0</v>
      </c>
      <c r="AJ4218" s="157"/>
      <c r="AK4218" s="157"/>
      <c r="AL4218" s="157"/>
      <c r="AM4218" s="157"/>
      <c r="AN4218" s="320"/>
    </row>
    <row r="4219" spans="1:40" outlineLevel="2">
      <c r="A4219" s="882">
        <f>ROW()</f>
        <v>4219</v>
      </c>
      <c r="B4219" s="453"/>
      <c r="D4219" s="452" t="s">
        <v>29</v>
      </c>
      <c r="H4219" s="458"/>
      <c r="I4219" s="463"/>
      <c r="J4219" s="27"/>
      <c r="K4219" s="27"/>
      <c r="L4219" s="27"/>
      <c r="M4219" s="27"/>
      <c r="N4219" s="313"/>
      <c r="O4219" s="27"/>
      <c r="P4219" s="27"/>
      <c r="Q4219" s="27"/>
      <c r="R4219" s="27"/>
      <c r="S4219" s="27"/>
      <c r="T4219" s="595"/>
      <c r="U4219" s="27"/>
      <c r="V4219" s="27"/>
      <c r="W4219" s="27"/>
      <c r="X4219" s="27"/>
      <c r="Y4219" s="324"/>
      <c r="Z4219" s="157"/>
      <c r="AA4219" s="157"/>
      <c r="AB4219" s="157"/>
      <c r="AC4219" s="157"/>
      <c r="AD4219" s="157"/>
      <c r="AE4219" s="324"/>
      <c r="AF4219" s="157"/>
      <c r="AG4219" s="157"/>
      <c r="AH4219" s="157"/>
      <c r="AI4219" s="313">
        <f>AI$716</f>
        <v>0</v>
      </c>
      <c r="AJ4219" s="157"/>
      <c r="AK4219" s="157"/>
      <c r="AL4219" s="157"/>
      <c r="AM4219" s="157"/>
      <c r="AN4219" s="320"/>
    </row>
    <row r="4220" spans="1:40" outlineLevel="2">
      <c r="A4220" s="882">
        <f>ROW()</f>
        <v>4220</v>
      </c>
      <c r="B4220" s="453"/>
      <c r="D4220" s="452" t="s">
        <v>30</v>
      </c>
      <c r="H4220" s="458"/>
      <c r="I4220" s="463"/>
      <c r="J4220" s="27"/>
      <c r="K4220" s="27"/>
      <c r="L4220" s="27"/>
      <c r="M4220" s="27"/>
      <c r="N4220" s="313"/>
      <c r="O4220" s="27"/>
      <c r="P4220" s="27"/>
      <c r="Q4220" s="27"/>
      <c r="R4220" s="27"/>
      <c r="S4220" s="27"/>
      <c r="T4220" s="595"/>
      <c r="U4220" s="27"/>
      <c r="V4220" s="27"/>
      <c r="W4220" s="27"/>
      <c r="X4220" s="27"/>
      <c r="Y4220" s="324"/>
      <c r="Z4220" s="157"/>
      <c r="AA4220" s="157"/>
      <c r="AB4220" s="157"/>
      <c r="AC4220" s="157"/>
      <c r="AD4220" s="157"/>
      <c r="AE4220" s="324"/>
      <c r="AF4220" s="157"/>
      <c r="AG4220" s="157"/>
      <c r="AH4220" s="157"/>
      <c r="AI4220" s="313">
        <f>AI$717</f>
        <v>0</v>
      </c>
      <c r="AJ4220" s="157"/>
      <c r="AK4220" s="157"/>
      <c r="AL4220" s="157"/>
      <c r="AM4220" s="157"/>
      <c r="AN4220" s="320"/>
    </row>
    <row r="4221" spans="1:40" outlineLevel="2">
      <c r="A4221" s="882">
        <f>ROW()</f>
        <v>4221</v>
      </c>
      <c r="B4221" s="453"/>
      <c r="D4221" s="452" t="s">
        <v>31</v>
      </c>
      <c r="H4221" s="458"/>
      <c r="I4221" s="463"/>
      <c r="J4221" s="27"/>
      <c r="K4221" s="27"/>
      <c r="L4221" s="27"/>
      <c r="M4221" s="27"/>
      <c r="N4221" s="313"/>
      <c r="O4221" s="27"/>
      <c r="P4221" s="27"/>
      <c r="Q4221" s="27"/>
      <c r="R4221" s="27"/>
      <c r="S4221" s="27"/>
      <c r="T4221" s="595"/>
      <c r="U4221" s="27"/>
      <c r="V4221" s="27"/>
      <c r="W4221" s="27"/>
      <c r="X4221" s="27"/>
      <c r="Y4221" s="324"/>
      <c r="Z4221" s="157"/>
      <c r="AA4221" s="157"/>
      <c r="AB4221" s="157"/>
      <c r="AC4221" s="157"/>
      <c r="AD4221" s="157"/>
      <c r="AE4221" s="324"/>
      <c r="AF4221" s="157"/>
      <c r="AG4221" s="157"/>
      <c r="AH4221" s="157"/>
      <c r="AI4221" s="313">
        <f>AI$718</f>
        <v>0</v>
      </c>
      <c r="AJ4221" s="157"/>
      <c r="AK4221" s="157"/>
      <c r="AL4221" s="157"/>
      <c r="AM4221" s="157"/>
      <c r="AN4221" s="320"/>
    </row>
    <row r="4222" spans="1:40" outlineLevel="2">
      <c r="A4222" s="882">
        <f>ROW()</f>
        <v>4222</v>
      </c>
      <c r="B4222" s="453"/>
      <c r="D4222" s="452" t="s">
        <v>32</v>
      </c>
      <c r="H4222" s="458"/>
      <c r="I4222" s="463"/>
      <c r="J4222" s="27"/>
      <c r="K4222" s="27"/>
      <c r="L4222" s="27"/>
      <c r="M4222" s="27"/>
      <c r="N4222" s="313"/>
      <c r="O4222" s="27"/>
      <c r="P4222" s="27"/>
      <c r="Q4222" s="27"/>
      <c r="R4222" s="27"/>
      <c r="S4222" s="27"/>
      <c r="T4222" s="595"/>
      <c r="U4222" s="27"/>
      <c r="V4222" s="27"/>
      <c r="W4222" s="27"/>
      <c r="X4222" s="27"/>
      <c r="Y4222" s="324"/>
      <c r="Z4222" s="157"/>
      <c r="AA4222" s="157"/>
      <c r="AB4222" s="157"/>
      <c r="AC4222" s="157"/>
      <c r="AD4222" s="157"/>
      <c r="AE4222" s="324"/>
      <c r="AF4222" s="157"/>
      <c r="AG4222" s="157"/>
      <c r="AH4222" s="157"/>
      <c r="AI4222" s="313">
        <f>AI$719</f>
        <v>0</v>
      </c>
      <c r="AJ4222" s="157"/>
      <c r="AK4222" s="157"/>
      <c r="AL4222" s="157"/>
      <c r="AM4222" s="157"/>
      <c r="AN4222" s="320"/>
    </row>
    <row r="4223" spans="1:40" outlineLevel="2">
      <c r="A4223" s="882">
        <f>ROW()</f>
        <v>4223</v>
      </c>
      <c r="B4223" s="453"/>
      <c r="D4223" s="452" t="s">
        <v>33</v>
      </c>
      <c r="H4223" s="458"/>
      <c r="I4223" s="463"/>
      <c r="J4223" s="27"/>
      <c r="K4223" s="27"/>
      <c r="L4223" s="27"/>
      <c r="M4223" s="27"/>
      <c r="N4223" s="313"/>
      <c r="O4223" s="27"/>
      <c r="P4223" s="27"/>
      <c r="Q4223" s="27"/>
      <c r="R4223" s="27"/>
      <c r="S4223" s="27"/>
      <c r="T4223" s="595"/>
      <c r="U4223" s="27"/>
      <c r="V4223" s="27"/>
      <c r="W4223" s="27"/>
      <c r="X4223" s="27"/>
      <c r="Y4223" s="324"/>
      <c r="Z4223" s="157"/>
      <c r="AA4223" s="157"/>
      <c r="AB4223" s="157"/>
      <c r="AC4223" s="157"/>
      <c r="AD4223" s="157"/>
      <c r="AE4223" s="324"/>
      <c r="AF4223" s="157"/>
      <c r="AG4223" s="157"/>
      <c r="AH4223" s="157"/>
      <c r="AI4223" s="313">
        <f>AI$720</f>
        <v>0</v>
      </c>
      <c r="AJ4223" s="157"/>
      <c r="AK4223" s="157"/>
      <c r="AL4223" s="157"/>
      <c r="AM4223" s="157"/>
      <c r="AN4223" s="320"/>
    </row>
    <row r="4224" spans="1:40" outlineLevel="2">
      <c r="A4224" s="882">
        <f>ROW()</f>
        <v>4224</v>
      </c>
      <c r="B4224" s="453"/>
      <c r="D4224" s="452" t="s">
        <v>27</v>
      </c>
      <c r="H4224" s="458"/>
      <c r="I4224" s="463"/>
      <c r="J4224" s="27"/>
      <c r="K4224" s="27"/>
      <c r="L4224" s="27"/>
      <c r="M4224" s="27"/>
      <c r="N4224" s="313"/>
      <c r="O4224" s="27"/>
      <c r="P4224" s="27"/>
      <c r="Q4224" s="27"/>
      <c r="R4224" s="27"/>
      <c r="S4224" s="27"/>
      <c r="T4224" s="595"/>
      <c r="U4224" s="27"/>
      <c r="V4224" s="27"/>
      <c r="W4224" s="27"/>
      <c r="X4224" s="27"/>
      <c r="Y4224" s="324"/>
      <c r="Z4224" s="157"/>
      <c r="AA4224" s="157"/>
      <c r="AB4224" s="157"/>
      <c r="AC4224" s="157"/>
      <c r="AD4224" s="157"/>
      <c r="AE4224" s="324"/>
      <c r="AF4224" s="157"/>
      <c r="AG4224" s="157"/>
      <c r="AH4224" s="157"/>
      <c r="AI4224" s="313">
        <f>AI$721</f>
        <v>0</v>
      </c>
      <c r="AJ4224" s="157"/>
      <c r="AK4224" s="157"/>
      <c r="AL4224" s="157"/>
      <c r="AM4224" s="157"/>
      <c r="AN4224" s="320"/>
    </row>
    <row r="4225" spans="1:40" outlineLevel="2">
      <c r="A4225" s="882">
        <f>ROW()</f>
        <v>4225</v>
      </c>
      <c r="B4225" s="453"/>
      <c r="D4225" s="452" t="s">
        <v>34</v>
      </c>
      <c r="H4225" s="458"/>
      <c r="I4225" s="463"/>
      <c r="J4225" s="27"/>
      <c r="K4225" s="27"/>
      <c r="L4225" s="27"/>
      <c r="M4225" s="27"/>
      <c r="N4225" s="313"/>
      <c r="O4225" s="27"/>
      <c r="P4225" s="27"/>
      <c r="Q4225" s="27"/>
      <c r="R4225" s="27"/>
      <c r="S4225" s="27"/>
      <c r="T4225" s="595"/>
      <c r="U4225" s="27"/>
      <c r="V4225" s="27"/>
      <c r="W4225" s="27"/>
      <c r="X4225" s="27"/>
      <c r="Y4225" s="324"/>
      <c r="Z4225" s="157"/>
      <c r="AA4225" s="157"/>
      <c r="AB4225" s="157"/>
      <c r="AC4225" s="157"/>
      <c r="AD4225" s="157"/>
      <c r="AE4225" s="324"/>
      <c r="AF4225" s="157"/>
      <c r="AG4225" s="157"/>
      <c r="AH4225" s="157"/>
      <c r="AI4225" s="313">
        <f>AI$722</f>
        <v>0</v>
      </c>
      <c r="AJ4225" s="157"/>
      <c r="AK4225" s="157"/>
      <c r="AL4225" s="157"/>
      <c r="AM4225" s="157"/>
      <c r="AN4225" s="320"/>
    </row>
    <row r="4226" spans="1:40" outlineLevel="2">
      <c r="A4226" s="882">
        <f>ROW()</f>
        <v>4226</v>
      </c>
      <c r="B4226" s="453"/>
      <c r="D4226" s="452" t="s">
        <v>35</v>
      </c>
      <c r="H4226" s="458"/>
      <c r="I4226" s="463"/>
      <c r="J4226" s="27"/>
      <c r="K4226" s="27"/>
      <c r="L4226" s="27"/>
      <c r="M4226" s="27"/>
      <c r="N4226" s="313"/>
      <c r="O4226" s="27"/>
      <c r="P4226" s="27"/>
      <c r="Q4226" s="27"/>
      <c r="R4226" s="27"/>
      <c r="S4226" s="27"/>
      <c r="T4226" s="595"/>
      <c r="U4226" s="27"/>
      <c r="V4226" s="27"/>
      <c r="W4226" s="27"/>
      <c r="X4226" s="27"/>
      <c r="Y4226" s="324"/>
      <c r="Z4226" s="157"/>
      <c r="AA4226" s="157"/>
      <c r="AB4226" s="157"/>
      <c r="AC4226" s="157"/>
      <c r="AD4226" s="157"/>
      <c r="AE4226" s="324"/>
      <c r="AF4226" s="157"/>
      <c r="AG4226" s="157"/>
      <c r="AH4226" s="157"/>
      <c r="AI4226" s="313">
        <f>AI$723</f>
        <v>0</v>
      </c>
      <c r="AJ4226" s="157"/>
      <c r="AK4226" s="157"/>
      <c r="AL4226" s="157"/>
      <c r="AM4226" s="157"/>
      <c r="AN4226" s="320"/>
    </row>
    <row r="4227" spans="1:40" outlineLevel="2">
      <c r="A4227" s="882">
        <f>ROW()</f>
        <v>4227</v>
      </c>
      <c r="B4227" s="453"/>
      <c r="D4227" s="452" t="s">
        <v>302</v>
      </c>
      <c r="H4227" s="458"/>
      <c r="I4227" s="463"/>
      <c r="J4227" s="27"/>
      <c r="K4227" s="27"/>
      <c r="L4227" s="27"/>
      <c r="M4227" s="27"/>
      <c r="N4227" s="313"/>
      <c r="O4227" s="27"/>
      <c r="P4227" s="27"/>
      <c r="Q4227" s="27"/>
      <c r="R4227" s="27"/>
      <c r="S4227" s="27"/>
      <c r="T4227" s="595"/>
      <c r="U4227" s="27"/>
      <c r="V4227" s="27"/>
      <c r="W4227" s="27"/>
      <c r="X4227" s="27"/>
      <c r="Y4227" s="324"/>
      <c r="Z4227" s="157"/>
      <c r="AA4227" s="157"/>
      <c r="AB4227" s="157"/>
      <c r="AC4227" s="157"/>
      <c r="AD4227" s="157"/>
      <c r="AE4227" s="324"/>
      <c r="AF4227" s="157"/>
      <c r="AG4227" s="157"/>
      <c r="AH4227" s="157"/>
      <c r="AI4227" s="313">
        <f>AI$724</f>
        <v>0</v>
      </c>
      <c r="AJ4227" s="157"/>
      <c r="AK4227" s="157"/>
      <c r="AL4227" s="157"/>
      <c r="AM4227" s="157"/>
      <c r="AN4227" s="320"/>
    </row>
    <row r="4228" spans="1:40" outlineLevel="2">
      <c r="A4228" s="882">
        <f>ROW()</f>
        <v>4228</v>
      </c>
      <c r="B4228" s="453"/>
      <c r="D4228" s="452" t="s">
        <v>36</v>
      </c>
      <c r="H4228" s="458"/>
      <c r="I4228" s="463"/>
      <c r="J4228" s="27"/>
      <c r="K4228" s="27"/>
      <c r="L4228" s="27"/>
      <c r="M4228" s="27"/>
      <c r="N4228" s="313"/>
      <c r="O4228" s="27"/>
      <c r="P4228" s="27"/>
      <c r="Q4228" s="27"/>
      <c r="R4228" s="27"/>
      <c r="S4228" s="27"/>
      <c r="T4228" s="595"/>
      <c r="U4228" s="27"/>
      <c r="V4228" s="27"/>
      <c r="W4228" s="27"/>
      <c r="X4228" s="27"/>
      <c r="Y4228" s="324"/>
      <c r="Z4228" s="157"/>
      <c r="AA4228" s="157"/>
      <c r="AB4228" s="157"/>
      <c r="AC4228" s="157"/>
      <c r="AD4228" s="157"/>
      <c r="AE4228" s="324"/>
      <c r="AF4228" s="157"/>
      <c r="AG4228" s="157"/>
      <c r="AH4228" s="157"/>
      <c r="AI4228" s="313">
        <f>AI$725</f>
        <v>0</v>
      </c>
      <c r="AJ4228" s="157"/>
      <c r="AK4228" s="157"/>
      <c r="AL4228" s="157"/>
      <c r="AM4228" s="157"/>
      <c r="AN4228" s="320"/>
    </row>
    <row r="4229" spans="1:40" outlineLevel="2">
      <c r="A4229" s="882">
        <f>ROW()</f>
        <v>4229</v>
      </c>
      <c r="B4229" s="453"/>
      <c r="D4229" s="452" t="s">
        <v>583</v>
      </c>
      <c r="H4229" s="458"/>
      <c r="I4229" s="463"/>
      <c r="J4229" s="27"/>
      <c r="K4229" s="27"/>
      <c r="L4229" s="27"/>
      <c r="M4229" s="27"/>
      <c r="N4229" s="313"/>
      <c r="O4229" s="27"/>
      <c r="P4229" s="27"/>
      <c r="Q4229" s="27"/>
      <c r="R4229" s="27"/>
      <c r="S4229" s="27"/>
      <c r="T4229" s="595"/>
      <c r="U4229" s="27"/>
      <c r="V4229" s="27"/>
      <c r="W4229" s="27"/>
      <c r="X4229" s="27"/>
      <c r="Y4229" s="324"/>
      <c r="Z4229" s="157"/>
      <c r="AA4229" s="157"/>
      <c r="AB4229" s="157"/>
      <c r="AC4229" s="157"/>
      <c r="AD4229" s="157"/>
      <c r="AE4229" s="324"/>
      <c r="AF4229" s="157"/>
      <c r="AG4229" s="157"/>
      <c r="AH4229" s="157"/>
      <c r="AI4229" s="313">
        <f>AI$726</f>
        <v>0</v>
      </c>
      <c r="AJ4229" s="157"/>
      <c r="AK4229" s="157"/>
      <c r="AL4229" s="157"/>
      <c r="AM4229" s="157"/>
      <c r="AN4229" s="320"/>
    </row>
    <row r="4230" spans="1:40" outlineLevel="2">
      <c r="A4230" s="882">
        <f>ROW()</f>
        <v>4230</v>
      </c>
      <c r="B4230" s="453"/>
      <c r="D4230" s="452" t="s">
        <v>81</v>
      </c>
      <c r="H4230" s="458"/>
      <c r="I4230" s="463"/>
      <c r="J4230" s="27"/>
      <c r="K4230" s="27"/>
      <c r="L4230" s="27"/>
      <c r="M4230" s="27"/>
      <c r="N4230" s="313"/>
      <c r="O4230" s="27"/>
      <c r="P4230" s="27"/>
      <c r="Q4230" s="27"/>
      <c r="R4230" s="27"/>
      <c r="S4230" s="27"/>
      <c r="T4230" s="595"/>
      <c r="U4230" s="27"/>
      <c r="V4230" s="27"/>
      <c r="W4230" s="27"/>
      <c r="X4230" s="27"/>
      <c r="Y4230" s="324"/>
      <c r="Z4230" s="157"/>
      <c r="AA4230" s="157"/>
      <c r="AB4230" s="157"/>
      <c r="AC4230" s="157"/>
      <c r="AD4230" s="157"/>
      <c r="AE4230" s="324"/>
      <c r="AF4230" s="157"/>
      <c r="AG4230" s="157"/>
      <c r="AH4230" s="157"/>
      <c r="AI4230" s="313">
        <f>AI$727</f>
        <v>0</v>
      </c>
      <c r="AJ4230" s="157"/>
      <c r="AK4230" s="157"/>
      <c r="AL4230" s="157"/>
      <c r="AM4230" s="157"/>
      <c r="AN4230" s="320"/>
    </row>
    <row r="4231" spans="1:40" outlineLevel="2">
      <c r="A4231" s="882">
        <f>ROW()</f>
        <v>4231</v>
      </c>
      <c r="B4231" s="453"/>
      <c r="D4231" s="452" t="s">
        <v>28</v>
      </c>
      <c r="H4231" s="458"/>
      <c r="I4231" s="463"/>
      <c r="J4231" s="27"/>
      <c r="K4231" s="27"/>
      <c r="L4231" s="27"/>
      <c r="M4231" s="27"/>
      <c r="N4231" s="313"/>
      <c r="O4231" s="27"/>
      <c r="P4231" s="27"/>
      <c r="Q4231" s="27"/>
      <c r="R4231" s="27"/>
      <c r="S4231" s="27"/>
      <c r="T4231" s="595"/>
      <c r="U4231" s="27"/>
      <c r="V4231" s="27"/>
      <c r="W4231" s="27"/>
      <c r="X4231" s="27"/>
      <c r="Y4231" s="324"/>
      <c r="Z4231" s="157"/>
      <c r="AA4231" s="157"/>
      <c r="AB4231" s="157"/>
      <c r="AC4231" s="157"/>
      <c r="AD4231" s="157"/>
      <c r="AE4231" s="324"/>
      <c r="AF4231" s="157"/>
      <c r="AG4231" s="157"/>
      <c r="AH4231" s="157"/>
      <c r="AI4231" s="313">
        <f>AI$728</f>
        <v>0</v>
      </c>
      <c r="AJ4231" s="157"/>
      <c r="AK4231" s="157"/>
      <c r="AL4231" s="157"/>
      <c r="AM4231" s="157"/>
      <c r="AN4231" s="320"/>
    </row>
    <row r="4232" spans="1:40" outlineLevel="2">
      <c r="A4232" s="882">
        <f>ROW()</f>
        <v>4232</v>
      </c>
      <c r="B4232" s="453"/>
      <c r="D4232" s="456" t="s">
        <v>443</v>
      </c>
      <c r="E4232" s="456"/>
      <c r="F4232" s="456"/>
      <c r="G4232" s="456"/>
      <c r="H4232" s="460"/>
      <c r="I4232" s="465"/>
      <c r="J4232" s="159"/>
      <c r="K4232" s="159"/>
      <c r="L4232" s="159"/>
      <c r="M4232" s="159"/>
      <c r="N4232" s="339"/>
      <c r="O4232" s="159"/>
      <c r="P4232" s="159"/>
      <c r="Q4232" s="159"/>
      <c r="R4232" s="159"/>
      <c r="S4232" s="159"/>
      <c r="T4232" s="597"/>
      <c r="U4232" s="159"/>
      <c r="V4232" s="159"/>
      <c r="W4232" s="159"/>
      <c r="X4232" s="159"/>
      <c r="Y4232" s="238"/>
      <c r="Z4232" s="146"/>
      <c r="AA4232" s="146"/>
      <c r="AB4232" s="146"/>
      <c r="AC4232" s="146"/>
      <c r="AD4232" s="146"/>
      <c r="AE4232" s="238"/>
      <c r="AF4232" s="146"/>
      <c r="AG4232" s="146"/>
      <c r="AH4232" s="146"/>
      <c r="AI4232" s="227">
        <f>AI$729</f>
        <v>0</v>
      </c>
      <c r="AJ4232" s="146"/>
      <c r="AK4232" s="146"/>
      <c r="AL4232" s="146"/>
      <c r="AM4232" s="146"/>
      <c r="AN4232" s="239"/>
    </row>
    <row r="4233" spans="1:40" outlineLevel="2">
      <c r="A4233" s="882">
        <f>ROW()</f>
        <v>4233</v>
      </c>
      <c r="B4233" s="453"/>
      <c r="D4233" s="452" t="s">
        <v>24</v>
      </c>
      <c r="F4233" s="454"/>
      <c r="G4233" s="454"/>
      <c r="H4233" s="448"/>
      <c r="I4233" s="449"/>
      <c r="J4233" s="439"/>
      <c r="K4233" s="439"/>
      <c r="L4233" s="439"/>
      <c r="M4233" s="439"/>
      <c r="N4233" s="440"/>
      <c r="O4233" s="439"/>
      <c r="P4233" s="439"/>
      <c r="Q4233" s="439"/>
      <c r="R4233" s="439"/>
      <c r="S4233" s="439"/>
      <c r="T4233" s="443"/>
      <c r="U4233" s="439"/>
      <c r="V4233" s="439"/>
      <c r="W4233" s="439"/>
      <c r="X4233" s="439"/>
      <c r="Y4233" s="443"/>
      <c r="Z4233" s="439"/>
      <c r="AA4233" s="439"/>
      <c r="AB4233" s="439"/>
      <c r="AC4233" s="439"/>
      <c r="AD4233" s="439"/>
      <c r="AE4233" s="443"/>
      <c r="AF4233" s="439"/>
      <c r="AG4233" s="439"/>
      <c r="AH4233" s="439"/>
      <c r="AI4233" s="313">
        <f>SUM(AI4217:AI4232)</f>
        <v>0</v>
      </c>
      <c r="AJ4233" s="439"/>
      <c r="AK4233" s="439"/>
      <c r="AL4233" s="439"/>
      <c r="AM4233" s="439"/>
      <c r="AN4233" s="440"/>
    </row>
    <row r="4234" spans="1:40" outlineLevel="1">
      <c r="A4234" s="732" t="s">
        <v>22</v>
      </c>
      <c r="B4234" s="733"/>
      <c r="C4234" s="881"/>
      <c r="D4234" s="733"/>
      <c r="E4234" s="733"/>
      <c r="F4234" s="733"/>
      <c r="G4234" s="730"/>
      <c r="H4234" s="733"/>
      <c r="I4234" s="730"/>
      <c r="J4234" s="729"/>
      <c r="K4234" s="730"/>
      <c r="L4234" s="730"/>
      <c r="M4234" s="730"/>
      <c r="N4234" s="731"/>
      <c r="O4234" s="730"/>
      <c r="P4234" s="730"/>
      <c r="Q4234" s="730"/>
      <c r="R4234" s="730"/>
      <c r="S4234" s="730"/>
      <c r="T4234" s="729"/>
      <c r="U4234" s="730"/>
      <c r="V4234" s="730"/>
      <c r="W4234" s="730"/>
      <c r="X4234" s="730"/>
      <c r="Y4234" s="729"/>
      <c r="Z4234" s="730"/>
      <c r="AA4234" s="730"/>
      <c r="AB4234" s="730"/>
      <c r="AC4234" s="730"/>
      <c r="AD4234" s="730"/>
      <c r="AE4234" s="729"/>
      <c r="AF4234" s="730"/>
      <c r="AG4234" s="730"/>
      <c r="AH4234" s="730"/>
      <c r="AI4234" s="731"/>
      <c r="AJ4234" s="730"/>
      <c r="AK4234" s="730"/>
      <c r="AL4234" s="730"/>
      <c r="AM4234" s="730"/>
      <c r="AN4234" s="731"/>
    </row>
    <row r="4235" spans="1:40" outlineLevel="2">
      <c r="A4235" s="882">
        <f>ROW()</f>
        <v>4235</v>
      </c>
      <c r="B4235" s="453"/>
      <c r="D4235" s="452" t="s">
        <v>300</v>
      </c>
      <c r="H4235" s="458"/>
      <c r="I4235" s="458"/>
      <c r="J4235" s="459"/>
      <c r="K4235" s="458"/>
      <c r="L4235" s="458"/>
      <c r="M4235" s="458"/>
      <c r="N4235" s="463"/>
      <c r="O4235" s="458"/>
      <c r="P4235" s="458"/>
      <c r="Q4235" s="458"/>
      <c r="R4235" s="458"/>
      <c r="S4235" s="458"/>
      <c r="T4235" s="459"/>
      <c r="U4235" s="458"/>
      <c r="V4235" s="458"/>
      <c r="W4235" s="31"/>
      <c r="X4235" s="439"/>
      <c r="Y4235" s="459"/>
      <c r="Z4235" s="458"/>
      <c r="AA4235" s="439"/>
      <c r="AB4235" s="439"/>
      <c r="AC4235" s="439"/>
      <c r="AD4235" s="439"/>
      <c r="AE4235" s="443"/>
      <c r="AF4235" s="439"/>
      <c r="AG4235" s="439"/>
      <c r="AH4235" s="439"/>
      <c r="AI4235" s="440">
        <f t="shared" ref="AI4235:AN4244" si="2677">AI4145+AI4163+AI4181+AI4199 + AI4217</f>
        <v>2.924728444477295</v>
      </c>
      <c r="AJ4235" s="439">
        <f t="shared" si="2677"/>
        <v>2.7784920222534302</v>
      </c>
      <c r="AK4235" s="439">
        <f t="shared" si="2677"/>
        <v>2.6322556000295654</v>
      </c>
      <c r="AL4235" s="439">
        <f t="shared" si="2677"/>
        <v>2.4860191778057006</v>
      </c>
      <c r="AM4235" s="439">
        <f t="shared" si="2677"/>
        <v>2.3397827555818358</v>
      </c>
      <c r="AN4235" s="440">
        <f t="shared" si="2677"/>
        <v>2.193546333357971</v>
      </c>
    </row>
    <row r="4236" spans="1:40" outlineLevel="2">
      <c r="A4236" s="882">
        <f>ROW()</f>
        <v>4236</v>
      </c>
      <c r="B4236" s="453"/>
      <c r="D4236" s="452" t="s">
        <v>301</v>
      </c>
      <c r="H4236" s="458"/>
      <c r="I4236" s="458"/>
      <c r="J4236" s="459"/>
      <c r="K4236" s="458"/>
      <c r="L4236" s="458"/>
      <c r="M4236" s="458"/>
      <c r="N4236" s="463"/>
      <c r="O4236" s="458"/>
      <c r="P4236" s="458"/>
      <c r="Q4236" s="458"/>
      <c r="R4236" s="458"/>
      <c r="S4236" s="458"/>
      <c r="T4236" s="459"/>
      <c r="U4236" s="458"/>
      <c r="V4236" s="458"/>
      <c r="W4236" s="31"/>
      <c r="X4236" s="439"/>
      <c r="Y4236" s="459"/>
      <c r="Z4236" s="458"/>
      <c r="AA4236" s="439"/>
      <c r="AB4236" s="439"/>
      <c r="AC4236" s="439"/>
      <c r="AD4236" s="439"/>
      <c r="AE4236" s="443"/>
      <c r="AF4236" s="439"/>
      <c r="AG4236" s="439"/>
      <c r="AH4236" s="439"/>
      <c r="AI4236" s="440">
        <f t="shared" si="2677"/>
        <v>0</v>
      </c>
      <c r="AJ4236" s="439">
        <f t="shared" si="2677"/>
        <v>0</v>
      </c>
      <c r="AK4236" s="439">
        <f t="shared" si="2677"/>
        <v>0</v>
      </c>
      <c r="AL4236" s="439">
        <f t="shared" si="2677"/>
        <v>0</v>
      </c>
      <c r="AM4236" s="439">
        <f t="shared" si="2677"/>
        <v>0</v>
      </c>
      <c r="AN4236" s="440">
        <f t="shared" si="2677"/>
        <v>0</v>
      </c>
    </row>
    <row r="4237" spans="1:40" outlineLevel="2">
      <c r="A4237" s="882">
        <f>ROW()</f>
        <v>4237</v>
      </c>
      <c r="B4237" s="453"/>
      <c r="D4237" s="452" t="s">
        <v>29</v>
      </c>
      <c r="H4237" s="458"/>
      <c r="I4237" s="458"/>
      <c r="J4237" s="459"/>
      <c r="K4237" s="458"/>
      <c r="L4237" s="458"/>
      <c r="M4237" s="458"/>
      <c r="N4237" s="463"/>
      <c r="O4237" s="458"/>
      <c r="P4237" s="458"/>
      <c r="Q4237" s="458"/>
      <c r="R4237" s="458"/>
      <c r="S4237" s="458"/>
      <c r="T4237" s="459"/>
      <c r="U4237" s="458"/>
      <c r="V4237" s="458"/>
      <c r="W4237" s="31"/>
      <c r="X4237" s="439"/>
      <c r="Y4237" s="459"/>
      <c r="Z4237" s="458"/>
      <c r="AA4237" s="439"/>
      <c r="AB4237" s="439"/>
      <c r="AC4237" s="439"/>
      <c r="AD4237" s="439"/>
      <c r="AE4237" s="443"/>
      <c r="AF4237" s="439"/>
      <c r="AG4237" s="439"/>
      <c r="AH4237" s="439"/>
      <c r="AI4237" s="440">
        <f t="shared" si="2677"/>
        <v>0</v>
      </c>
      <c r="AJ4237" s="439">
        <f t="shared" si="2677"/>
        <v>0</v>
      </c>
      <c r="AK4237" s="439">
        <f t="shared" si="2677"/>
        <v>0</v>
      </c>
      <c r="AL4237" s="439">
        <f t="shared" si="2677"/>
        <v>0</v>
      </c>
      <c r="AM4237" s="439">
        <f t="shared" si="2677"/>
        <v>0</v>
      </c>
      <c r="AN4237" s="440">
        <f t="shared" si="2677"/>
        <v>0</v>
      </c>
    </row>
    <row r="4238" spans="1:40" outlineLevel="2">
      <c r="A4238" s="882">
        <f>ROW()</f>
        <v>4238</v>
      </c>
      <c r="B4238" s="453"/>
      <c r="D4238" s="452" t="s">
        <v>30</v>
      </c>
      <c r="H4238" s="458"/>
      <c r="I4238" s="458"/>
      <c r="J4238" s="459"/>
      <c r="K4238" s="458"/>
      <c r="L4238" s="458"/>
      <c r="M4238" s="458"/>
      <c r="N4238" s="463"/>
      <c r="O4238" s="458"/>
      <c r="P4238" s="458"/>
      <c r="Q4238" s="458"/>
      <c r="R4238" s="458"/>
      <c r="S4238" s="458"/>
      <c r="T4238" s="459"/>
      <c r="U4238" s="458"/>
      <c r="V4238" s="458"/>
      <c r="W4238" s="31"/>
      <c r="X4238" s="439"/>
      <c r="Y4238" s="459"/>
      <c r="Z4238" s="458"/>
      <c r="AA4238" s="439"/>
      <c r="AB4238" s="439"/>
      <c r="AC4238" s="439"/>
      <c r="AD4238" s="439"/>
      <c r="AE4238" s="443"/>
      <c r="AF4238" s="439"/>
      <c r="AG4238" s="439"/>
      <c r="AH4238" s="439"/>
      <c r="AI4238" s="440">
        <f t="shared" si="2677"/>
        <v>35.989793508355412</v>
      </c>
      <c r="AJ4238" s="439">
        <f t="shared" si="2677"/>
        <v>34.190303832937644</v>
      </c>
      <c r="AK4238" s="439">
        <f t="shared" si="2677"/>
        <v>32.390814157519877</v>
      </c>
      <c r="AL4238" s="439">
        <f t="shared" si="2677"/>
        <v>30.591324482102106</v>
      </c>
      <c r="AM4238" s="439">
        <f t="shared" si="2677"/>
        <v>28.791834806684335</v>
      </c>
      <c r="AN4238" s="440">
        <f t="shared" si="2677"/>
        <v>26.992345131266564</v>
      </c>
    </row>
    <row r="4239" spans="1:40" outlineLevel="2">
      <c r="A4239" s="882">
        <f>ROW()</f>
        <v>4239</v>
      </c>
      <c r="B4239" s="453"/>
      <c r="D4239" s="452" t="s">
        <v>31</v>
      </c>
      <c r="H4239" s="458"/>
      <c r="I4239" s="458"/>
      <c r="J4239" s="459"/>
      <c r="K4239" s="458"/>
      <c r="L4239" s="458"/>
      <c r="M4239" s="458"/>
      <c r="N4239" s="463"/>
      <c r="O4239" s="458"/>
      <c r="P4239" s="458"/>
      <c r="Q4239" s="458"/>
      <c r="R4239" s="458"/>
      <c r="S4239" s="458"/>
      <c r="T4239" s="459"/>
      <c r="U4239" s="458"/>
      <c r="V4239" s="458"/>
      <c r="W4239" s="31"/>
      <c r="X4239" s="439"/>
      <c r="Y4239" s="459"/>
      <c r="Z4239" s="458"/>
      <c r="AA4239" s="439"/>
      <c r="AB4239" s="439"/>
      <c r="AC4239" s="439"/>
      <c r="AD4239" s="439"/>
      <c r="AE4239" s="443"/>
      <c r="AF4239" s="439"/>
      <c r="AG4239" s="439"/>
      <c r="AH4239" s="439"/>
      <c r="AI4239" s="440">
        <f t="shared" si="2677"/>
        <v>0</v>
      </c>
      <c r="AJ4239" s="439">
        <f t="shared" si="2677"/>
        <v>0</v>
      </c>
      <c r="AK4239" s="439">
        <f t="shared" si="2677"/>
        <v>0</v>
      </c>
      <c r="AL4239" s="439">
        <f t="shared" si="2677"/>
        <v>0</v>
      </c>
      <c r="AM4239" s="439">
        <f t="shared" si="2677"/>
        <v>0</v>
      </c>
      <c r="AN4239" s="440">
        <f t="shared" si="2677"/>
        <v>0</v>
      </c>
    </row>
    <row r="4240" spans="1:40" outlineLevel="2">
      <c r="A4240" s="882">
        <f>ROW()</f>
        <v>4240</v>
      </c>
      <c r="B4240" s="453"/>
      <c r="D4240" s="452" t="s">
        <v>32</v>
      </c>
      <c r="H4240" s="458"/>
      <c r="I4240" s="458"/>
      <c r="J4240" s="459"/>
      <c r="K4240" s="458"/>
      <c r="L4240" s="458"/>
      <c r="M4240" s="458"/>
      <c r="N4240" s="463"/>
      <c r="O4240" s="458"/>
      <c r="P4240" s="458"/>
      <c r="Q4240" s="458"/>
      <c r="R4240" s="458"/>
      <c r="S4240" s="458"/>
      <c r="T4240" s="459"/>
      <c r="U4240" s="458"/>
      <c r="V4240" s="458"/>
      <c r="W4240" s="31"/>
      <c r="X4240" s="439"/>
      <c r="Y4240" s="459"/>
      <c r="Z4240" s="458"/>
      <c r="AA4240" s="439"/>
      <c r="AB4240" s="439"/>
      <c r="AC4240" s="439"/>
      <c r="AD4240" s="439"/>
      <c r="AE4240" s="443"/>
      <c r="AF4240" s="439"/>
      <c r="AG4240" s="439"/>
      <c r="AH4240" s="439"/>
      <c r="AI4240" s="440">
        <f t="shared" si="2677"/>
        <v>1.9837204386380933</v>
      </c>
      <c r="AJ4240" s="439">
        <f t="shared" si="2677"/>
        <v>1.8845344167061886</v>
      </c>
      <c r="AK4240" s="439">
        <f t="shared" si="2677"/>
        <v>1.7853483947742839</v>
      </c>
      <c r="AL4240" s="439">
        <f t="shared" si="2677"/>
        <v>1.6861623728423791</v>
      </c>
      <c r="AM4240" s="439">
        <f t="shared" si="2677"/>
        <v>1.5869763509104744</v>
      </c>
      <c r="AN4240" s="440">
        <f t="shared" si="2677"/>
        <v>1.4877903289785697</v>
      </c>
    </row>
    <row r="4241" spans="1:40" outlineLevel="2">
      <c r="A4241" s="882">
        <f>ROW()</f>
        <v>4241</v>
      </c>
      <c r="B4241" s="453"/>
      <c r="D4241" s="452" t="s">
        <v>33</v>
      </c>
      <c r="H4241" s="458"/>
      <c r="I4241" s="458"/>
      <c r="J4241" s="459"/>
      <c r="K4241" s="458"/>
      <c r="L4241" s="458"/>
      <c r="M4241" s="458"/>
      <c r="N4241" s="463"/>
      <c r="O4241" s="458"/>
      <c r="P4241" s="458"/>
      <c r="Q4241" s="458"/>
      <c r="R4241" s="458"/>
      <c r="S4241" s="458"/>
      <c r="T4241" s="459"/>
      <c r="U4241" s="458"/>
      <c r="V4241" s="458"/>
      <c r="W4241" s="31"/>
      <c r="X4241" s="439"/>
      <c r="Y4241" s="459"/>
      <c r="Z4241" s="458"/>
      <c r="AA4241" s="439"/>
      <c r="AB4241" s="439"/>
      <c r="AC4241" s="439"/>
      <c r="AD4241" s="439"/>
      <c r="AE4241" s="443"/>
      <c r="AF4241" s="439"/>
      <c r="AG4241" s="439"/>
      <c r="AH4241" s="439"/>
      <c r="AI4241" s="440">
        <f t="shared" si="2677"/>
        <v>0.18153559469132954</v>
      </c>
      <c r="AJ4241" s="439">
        <f t="shared" si="2677"/>
        <v>0.17245881495676307</v>
      </c>
      <c r="AK4241" s="439">
        <f t="shared" si="2677"/>
        <v>0.1633820352221966</v>
      </c>
      <c r="AL4241" s="439">
        <f t="shared" si="2677"/>
        <v>0.15430525548763013</v>
      </c>
      <c r="AM4241" s="439">
        <f t="shared" si="2677"/>
        <v>0.14522847575306366</v>
      </c>
      <c r="AN4241" s="440">
        <f t="shared" si="2677"/>
        <v>0.13615169601849719</v>
      </c>
    </row>
    <row r="4242" spans="1:40" outlineLevel="2">
      <c r="A4242" s="882">
        <f>ROW()</f>
        <v>4242</v>
      </c>
      <c r="B4242" s="453"/>
      <c r="D4242" s="452" t="s">
        <v>27</v>
      </c>
      <c r="H4242" s="458"/>
      <c r="I4242" s="458"/>
      <c r="J4242" s="459"/>
      <c r="K4242" s="458"/>
      <c r="L4242" s="458"/>
      <c r="M4242" s="458"/>
      <c r="N4242" s="463"/>
      <c r="O4242" s="458"/>
      <c r="P4242" s="458"/>
      <c r="Q4242" s="458"/>
      <c r="R4242" s="458"/>
      <c r="S4242" s="458"/>
      <c r="T4242" s="459"/>
      <c r="U4242" s="458"/>
      <c r="V4242" s="458"/>
      <c r="W4242" s="31"/>
      <c r="X4242" s="439"/>
      <c r="Y4242" s="459"/>
      <c r="Z4242" s="458"/>
      <c r="AA4242" s="439"/>
      <c r="AB4242" s="439"/>
      <c r="AC4242" s="439"/>
      <c r="AD4242" s="439"/>
      <c r="AE4242" s="443"/>
      <c r="AF4242" s="439"/>
      <c r="AG4242" s="439"/>
      <c r="AH4242" s="439"/>
      <c r="AI4242" s="440">
        <f t="shared" si="2677"/>
        <v>0.28544817345664752</v>
      </c>
      <c r="AJ4242" s="439">
        <f t="shared" si="2677"/>
        <v>0.27831196912023132</v>
      </c>
      <c r="AK4242" s="439">
        <f t="shared" si="2677"/>
        <v>0.27117576478381511</v>
      </c>
      <c r="AL4242" s="439">
        <f t="shared" si="2677"/>
        <v>0.2640395604473989</v>
      </c>
      <c r="AM4242" s="439">
        <f t="shared" si="2677"/>
        <v>0.25690335611098269</v>
      </c>
      <c r="AN4242" s="440">
        <f t="shared" si="2677"/>
        <v>0.24976715177456651</v>
      </c>
    </row>
    <row r="4243" spans="1:40" outlineLevel="2">
      <c r="A4243" s="882">
        <f>ROW()</f>
        <v>4243</v>
      </c>
      <c r="B4243" s="453"/>
      <c r="D4243" s="452" t="s">
        <v>34</v>
      </c>
      <c r="H4243" s="458"/>
      <c r="I4243" s="458"/>
      <c r="J4243" s="459"/>
      <c r="K4243" s="458"/>
      <c r="L4243" s="458"/>
      <c r="M4243" s="458"/>
      <c r="N4243" s="463"/>
      <c r="O4243" s="458"/>
      <c r="P4243" s="458"/>
      <c r="Q4243" s="458"/>
      <c r="R4243" s="458"/>
      <c r="S4243" s="458"/>
      <c r="T4243" s="459"/>
      <c r="U4243" s="458"/>
      <c r="V4243" s="458"/>
      <c r="W4243" s="31"/>
      <c r="X4243" s="439"/>
      <c r="Y4243" s="459"/>
      <c r="Z4243" s="458"/>
      <c r="AA4243" s="439"/>
      <c r="AB4243" s="439"/>
      <c r="AC4243" s="439"/>
      <c r="AD4243" s="439"/>
      <c r="AE4243" s="443"/>
      <c r="AF4243" s="439"/>
      <c r="AG4243" s="439"/>
      <c r="AH4243" s="439"/>
      <c r="AI4243" s="440">
        <f t="shared" si="2677"/>
        <v>28.251606481939447</v>
      </c>
      <c r="AJ4243" s="439">
        <f t="shared" si="2677"/>
        <v>26.368166049810149</v>
      </c>
      <c r="AK4243" s="439">
        <f t="shared" si="2677"/>
        <v>24.484725617680851</v>
      </c>
      <c r="AL4243" s="439">
        <f t="shared" si="2677"/>
        <v>22.601285185551554</v>
      </c>
      <c r="AM4243" s="439">
        <f t="shared" si="2677"/>
        <v>20.717844753422256</v>
      </c>
      <c r="AN4243" s="440">
        <f t="shared" si="2677"/>
        <v>18.834404321292961</v>
      </c>
    </row>
    <row r="4244" spans="1:40" outlineLevel="2">
      <c r="A4244" s="882">
        <f>ROW()</f>
        <v>4244</v>
      </c>
      <c r="B4244" s="453"/>
      <c r="D4244" s="452" t="s">
        <v>35</v>
      </c>
      <c r="H4244" s="458"/>
      <c r="I4244" s="458"/>
      <c r="J4244" s="459"/>
      <c r="K4244" s="458"/>
      <c r="L4244" s="458"/>
      <c r="M4244" s="458"/>
      <c r="N4244" s="463"/>
      <c r="O4244" s="458"/>
      <c r="P4244" s="458"/>
      <c r="Q4244" s="458"/>
      <c r="R4244" s="458"/>
      <c r="S4244" s="458"/>
      <c r="T4244" s="459"/>
      <c r="U4244" s="458"/>
      <c r="V4244" s="458"/>
      <c r="W4244" s="31"/>
      <c r="X4244" s="439"/>
      <c r="Y4244" s="459"/>
      <c r="Z4244" s="458"/>
      <c r="AA4244" s="439"/>
      <c r="AB4244" s="439"/>
      <c r="AC4244" s="439"/>
      <c r="AD4244" s="439"/>
      <c r="AE4244" s="443"/>
      <c r="AF4244" s="439"/>
      <c r="AG4244" s="439"/>
      <c r="AH4244" s="439"/>
      <c r="AI4244" s="440">
        <f t="shared" si="2677"/>
        <v>1.2033746095041677</v>
      </c>
      <c r="AJ4244" s="439">
        <f t="shared" si="2677"/>
        <v>1.0830371485537509</v>
      </c>
      <c r="AK4244" s="439">
        <f t="shared" si="2677"/>
        <v>0.96269968760333413</v>
      </c>
      <c r="AL4244" s="439">
        <f t="shared" si="2677"/>
        <v>0.84236222665291738</v>
      </c>
      <c r="AM4244" s="439">
        <f t="shared" si="2677"/>
        <v>0.72202476570250063</v>
      </c>
      <c r="AN4244" s="440">
        <f t="shared" si="2677"/>
        <v>0.60168730475208387</v>
      </c>
    </row>
    <row r="4245" spans="1:40" outlineLevel="2">
      <c r="A4245" s="882">
        <f>ROW()</f>
        <v>4245</v>
      </c>
      <c r="B4245" s="453"/>
      <c r="D4245" s="452" t="s">
        <v>302</v>
      </c>
      <c r="H4245" s="458"/>
      <c r="I4245" s="458"/>
      <c r="J4245" s="459"/>
      <c r="K4245" s="458"/>
      <c r="L4245" s="458"/>
      <c r="M4245" s="458"/>
      <c r="N4245" s="463"/>
      <c r="O4245" s="458"/>
      <c r="P4245" s="458"/>
      <c r="Q4245" s="458"/>
      <c r="R4245" s="458"/>
      <c r="S4245" s="458"/>
      <c r="T4245" s="459"/>
      <c r="U4245" s="458"/>
      <c r="V4245" s="458"/>
      <c r="W4245" s="31"/>
      <c r="X4245" s="439"/>
      <c r="Y4245" s="459"/>
      <c r="Z4245" s="458"/>
      <c r="AA4245" s="439"/>
      <c r="AB4245" s="439"/>
      <c r="AC4245" s="439"/>
      <c r="AD4245" s="439"/>
      <c r="AE4245" s="443"/>
      <c r="AF4245" s="439"/>
      <c r="AG4245" s="439"/>
      <c r="AH4245" s="439"/>
      <c r="AI4245" s="440">
        <f t="shared" ref="AI4245:AN4250" si="2678">AI4155+AI4173+AI4191+AI4209 + AI4227</f>
        <v>3.0196034969973709</v>
      </c>
      <c r="AJ4245" s="439">
        <f t="shared" si="2678"/>
        <v>2.7176431472976339</v>
      </c>
      <c r="AK4245" s="439">
        <f t="shared" si="2678"/>
        <v>2.4156827975978969</v>
      </c>
      <c r="AL4245" s="439">
        <f t="shared" si="2678"/>
        <v>2.11372244789816</v>
      </c>
      <c r="AM4245" s="439">
        <f t="shared" si="2678"/>
        <v>1.8117620981984228</v>
      </c>
      <c r="AN4245" s="440">
        <f t="shared" si="2678"/>
        <v>1.5098017484986856</v>
      </c>
    </row>
    <row r="4246" spans="1:40" outlineLevel="2">
      <c r="A4246" s="882">
        <f>ROW()</f>
        <v>4246</v>
      </c>
      <c r="B4246" s="453"/>
      <c r="D4246" s="452" t="s">
        <v>36</v>
      </c>
      <c r="H4246" s="458"/>
      <c r="I4246" s="458"/>
      <c r="J4246" s="459"/>
      <c r="K4246" s="458"/>
      <c r="L4246" s="458"/>
      <c r="M4246" s="458"/>
      <c r="N4246" s="463"/>
      <c r="O4246" s="458"/>
      <c r="P4246" s="458"/>
      <c r="Q4246" s="458"/>
      <c r="R4246" s="458"/>
      <c r="S4246" s="458"/>
      <c r="T4246" s="459"/>
      <c r="U4246" s="458"/>
      <c r="V4246" s="458"/>
      <c r="W4246" s="31"/>
      <c r="X4246" s="439"/>
      <c r="Y4246" s="459"/>
      <c r="Z4246" s="458"/>
      <c r="AA4246" s="439"/>
      <c r="AB4246" s="439"/>
      <c r="AC4246" s="439"/>
      <c r="AD4246" s="439"/>
      <c r="AE4246" s="443"/>
      <c r="AF4246" s="439"/>
      <c r="AG4246" s="439"/>
      <c r="AH4246" s="439"/>
      <c r="AI4246" s="440">
        <f t="shared" si="2678"/>
        <v>5.517590894026867</v>
      </c>
      <c r="AJ4246" s="439">
        <f t="shared" si="2678"/>
        <v>4.4140727152214936</v>
      </c>
      <c r="AK4246" s="439">
        <f t="shared" si="2678"/>
        <v>3.3105545364161202</v>
      </c>
      <c r="AL4246" s="439">
        <f t="shared" si="2678"/>
        <v>2.2070363576107468</v>
      </c>
      <c r="AM4246" s="439">
        <f t="shared" si="2678"/>
        <v>1.1035181788053734</v>
      </c>
      <c r="AN4246" s="440">
        <f t="shared" si="2678"/>
        <v>0</v>
      </c>
    </row>
    <row r="4247" spans="1:40" outlineLevel="2">
      <c r="A4247" s="882">
        <f>ROW()</f>
        <v>4247</v>
      </c>
      <c r="B4247" s="453"/>
      <c r="D4247" s="452" t="s">
        <v>583</v>
      </c>
      <c r="H4247" s="458"/>
      <c r="I4247" s="458"/>
      <c r="J4247" s="459"/>
      <c r="K4247" s="458"/>
      <c r="L4247" s="458"/>
      <c r="M4247" s="458"/>
      <c r="N4247" s="463"/>
      <c r="O4247" s="458"/>
      <c r="P4247" s="458"/>
      <c r="Q4247" s="458"/>
      <c r="R4247" s="458"/>
      <c r="S4247" s="458"/>
      <c r="T4247" s="459"/>
      <c r="U4247" s="458"/>
      <c r="V4247" s="458"/>
      <c r="W4247" s="31"/>
      <c r="X4247" s="439"/>
      <c r="Y4247" s="459"/>
      <c r="Z4247" s="458"/>
      <c r="AA4247" s="439"/>
      <c r="AB4247" s="439"/>
      <c r="AC4247" s="439"/>
      <c r="AD4247" s="439"/>
      <c r="AE4247" s="443"/>
      <c r="AF4247" s="439"/>
      <c r="AG4247" s="439"/>
      <c r="AH4247" s="439"/>
      <c r="AI4247" s="440">
        <f t="shared" si="2678"/>
        <v>0.50678113637321176</v>
      </c>
      <c r="AJ4247" s="439">
        <f t="shared" si="2678"/>
        <v>0.4561030227358906</v>
      </c>
      <c r="AK4247" s="439">
        <f t="shared" si="2678"/>
        <v>0.40542490909856943</v>
      </c>
      <c r="AL4247" s="439">
        <f t="shared" si="2678"/>
        <v>0.35474679546124827</v>
      </c>
      <c r="AM4247" s="439">
        <f t="shared" si="2678"/>
        <v>0.3040686818239271</v>
      </c>
      <c r="AN4247" s="440">
        <f t="shared" si="2678"/>
        <v>0.25339056818660594</v>
      </c>
    </row>
    <row r="4248" spans="1:40" outlineLevel="2">
      <c r="A4248" s="882">
        <f>ROW()</f>
        <v>4248</v>
      </c>
      <c r="B4248" s="453"/>
      <c r="D4248" s="452" t="s">
        <v>81</v>
      </c>
      <c r="H4248" s="458"/>
      <c r="I4248" s="458"/>
      <c r="J4248" s="459"/>
      <c r="K4248" s="458"/>
      <c r="L4248" s="458"/>
      <c r="M4248" s="458"/>
      <c r="N4248" s="463"/>
      <c r="O4248" s="458"/>
      <c r="P4248" s="458"/>
      <c r="Q4248" s="458"/>
      <c r="R4248" s="458"/>
      <c r="S4248" s="458"/>
      <c r="T4248" s="459"/>
      <c r="U4248" s="458"/>
      <c r="V4248" s="458"/>
      <c r="W4248" s="31"/>
      <c r="X4248" s="439"/>
      <c r="Y4248" s="459"/>
      <c r="Z4248" s="458"/>
      <c r="AA4248" s="439"/>
      <c r="AB4248" s="439"/>
      <c r="AC4248" s="439"/>
      <c r="AD4248" s="439"/>
      <c r="AE4248" s="443"/>
      <c r="AF4248" s="439"/>
      <c r="AG4248" s="439"/>
      <c r="AH4248" s="439"/>
      <c r="AI4248" s="440">
        <f t="shared" si="2678"/>
        <v>0</v>
      </c>
      <c r="AJ4248" s="439">
        <f t="shared" si="2678"/>
        <v>0</v>
      </c>
      <c r="AK4248" s="439">
        <f t="shared" si="2678"/>
        <v>0</v>
      </c>
      <c r="AL4248" s="439">
        <f t="shared" si="2678"/>
        <v>0</v>
      </c>
      <c r="AM4248" s="439">
        <f t="shared" si="2678"/>
        <v>0</v>
      </c>
      <c r="AN4248" s="440">
        <f t="shared" si="2678"/>
        <v>0</v>
      </c>
    </row>
    <row r="4249" spans="1:40" outlineLevel="2">
      <c r="A4249" s="882">
        <f>ROW()</f>
        <v>4249</v>
      </c>
      <c r="B4249" s="453"/>
      <c r="D4249" s="452" t="s">
        <v>28</v>
      </c>
      <c r="H4249" s="458"/>
      <c r="I4249" s="458"/>
      <c r="J4249" s="459"/>
      <c r="K4249" s="458"/>
      <c r="L4249" s="458"/>
      <c r="M4249" s="458"/>
      <c r="N4249" s="463"/>
      <c r="O4249" s="458"/>
      <c r="P4249" s="458"/>
      <c r="Q4249" s="458"/>
      <c r="R4249" s="458"/>
      <c r="S4249" s="458"/>
      <c r="T4249" s="459"/>
      <c r="U4249" s="458"/>
      <c r="V4249" s="458"/>
      <c r="W4249" s="31"/>
      <c r="X4249" s="439"/>
      <c r="Y4249" s="459"/>
      <c r="Z4249" s="458"/>
      <c r="AA4249" s="439"/>
      <c r="AB4249" s="439"/>
      <c r="AC4249" s="439"/>
      <c r="AD4249" s="439"/>
      <c r="AE4249" s="443"/>
      <c r="AF4249" s="439"/>
      <c r="AG4249" s="439"/>
      <c r="AH4249" s="439"/>
      <c r="AI4249" s="440">
        <f t="shared" si="2678"/>
        <v>0</v>
      </c>
      <c r="AJ4249" s="439">
        <f t="shared" si="2678"/>
        <v>0</v>
      </c>
      <c r="AK4249" s="439">
        <f t="shared" si="2678"/>
        <v>0</v>
      </c>
      <c r="AL4249" s="439">
        <f t="shared" si="2678"/>
        <v>0</v>
      </c>
      <c r="AM4249" s="439">
        <f t="shared" si="2678"/>
        <v>0</v>
      </c>
      <c r="AN4249" s="440">
        <f t="shared" si="2678"/>
        <v>0</v>
      </c>
    </row>
    <row r="4250" spans="1:40" outlineLevel="2">
      <c r="A4250" s="882">
        <f>ROW()</f>
        <v>4250</v>
      </c>
      <c r="B4250" s="453"/>
      <c r="D4250" s="456" t="s">
        <v>443</v>
      </c>
      <c r="E4250" s="456"/>
      <c r="F4250" s="456"/>
      <c r="G4250" s="456"/>
      <c r="H4250" s="460"/>
      <c r="I4250" s="460"/>
      <c r="J4250" s="461"/>
      <c r="K4250" s="460"/>
      <c r="L4250" s="460"/>
      <c r="M4250" s="460"/>
      <c r="N4250" s="465"/>
      <c r="O4250" s="460"/>
      <c r="P4250" s="460"/>
      <c r="Q4250" s="460"/>
      <c r="R4250" s="460"/>
      <c r="S4250" s="460"/>
      <c r="T4250" s="461"/>
      <c r="U4250" s="460"/>
      <c r="V4250" s="460"/>
      <c r="W4250" s="57"/>
      <c r="X4250" s="441"/>
      <c r="Y4250" s="461"/>
      <c r="Z4250" s="460"/>
      <c r="AA4250" s="441"/>
      <c r="AB4250" s="441"/>
      <c r="AC4250" s="441"/>
      <c r="AD4250" s="441"/>
      <c r="AE4250" s="462"/>
      <c r="AF4250" s="441"/>
      <c r="AG4250" s="441"/>
      <c r="AH4250" s="441"/>
      <c r="AI4250" s="442">
        <f t="shared" si="2678"/>
        <v>0</v>
      </c>
      <c r="AJ4250" s="441">
        <f t="shared" si="2678"/>
        <v>0</v>
      </c>
      <c r="AK4250" s="441">
        <f t="shared" si="2678"/>
        <v>0</v>
      </c>
      <c r="AL4250" s="441">
        <f t="shared" si="2678"/>
        <v>0</v>
      </c>
      <c r="AM4250" s="441">
        <f t="shared" si="2678"/>
        <v>0</v>
      </c>
      <c r="AN4250" s="442">
        <f t="shared" si="2678"/>
        <v>0</v>
      </c>
    </row>
    <row r="4251" spans="1:40" outlineLevel="2">
      <c r="A4251" s="887">
        <f>ROW()</f>
        <v>4251</v>
      </c>
      <c r="B4251" s="644"/>
      <c r="C4251" s="770"/>
      <c r="D4251" s="456" t="s">
        <v>24</v>
      </c>
      <c r="E4251" s="456"/>
      <c r="F4251" s="456"/>
      <c r="G4251" s="456"/>
      <c r="H4251" s="460"/>
      <c r="I4251" s="460"/>
      <c r="J4251" s="461"/>
      <c r="K4251" s="460"/>
      <c r="L4251" s="460"/>
      <c r="M4251" s="460"/>
      <c r="N4251" s="465"/>
      <c r="O4251" s="460"/>
      <c r="P4251" s="460"/>
      <c r="Q4251" s="460"/>
      <c r="R4251" s="460"/>
      <c r="S4251" s="460"/>
      <c r="T4251" s="461"/>
      <c r="U4251" s="460"/>
      <c r="V4251" s="460"/>
      <c r="W4251" s="441"/>
      <c r="X4251" s="441"/>
      <c r="Y4251" s="461"/>
      <c r="Z4251" s="460"/>
      <c r="AA4251" s="441"/>
      <c r="AB4251" s="441"/>
      <c r="AC4251" s="441"/>
      <c r="AD4251" s="441"/>
      <c r="AE4251" s="462"/>
      <c r="AF4251" s="441"/>
      <c r="AG4251" s="441"/>
      <c r="AH4251" s="441"/>
      <c r="AI4251" s="442">
        <f t="shared" ref="AI4251:AN4251" si="2679">SUM(AI4235:AI4250)</f>
        <v>79.864182778459849</v>
      </c>
      <c r="AJ4251" s="441">
        <f t="shared" si="2679"/>
        <v>74.343123139593189</v>
      </c>
      <c r="AK4251" s="441">
        <f t="shared" si="2679"/>
        <v>68.822063500726514</v>
      </c>
      <c r="AL4251" s="441">
        <f t="shared" si="2679"/>
        <v>63.30100386185984</v>
      </c>
      <c r="AM4251" s="441">
        <f t="shared" si="2679"/>
        <v>57.779944222993173</v>
      </c>
      <c r="AN4251" s="442">
        <f t="shared" si="2679"/>
        <v>52.258884584126506</v>
      </c>
    </row>
    <row r="4252" spans="1:40">
      <c r="A4252" s="884" t="s">
        <v>898</v>
      </c>
      <c r="B4252" s="885"/>
      <c r="C4252" s="886"/>
      <c r="D4252" s="885"/>
      <c r="E4252" s="885"/>
      <c r="F4252" s="885"/>
      <c r="G4252" s="25"/>
      <c r="H4252" s="885"/>
      <c r="I4252" s="25"/>
      <c r="J4252" s="323"/>
      <c r="K4252" s="25"/>
      <c r="L4252" s="25"/>
      <c r="M4252" s="25"/>
      <c r="N4252" s="318"/>
      <c r="O4252" s="25"/>
      <c r="P4252" s="25"/>
      <c r="Q4252" s="25"/>
      <c r="R4252" s="25"/>
      <c r="S4252" s="25"/>
      <c r="T4252" s="323"/>
      <c r="U4252" s="25"/>
      <c r="V4252" s="25"/>
      <c r="W4252" s="25"/>
      <c r="X4252" s="25"/>
      <c r="Y4252" s="323"/>
      <c r="Z4252" s="25"/>
      <c r="AA4252" s="25"/>
      <c r="AB4252" s="25"/>
      <c r="AC4252" s="25"/>
      <c r="AD4252" s="25"/>
      <c r="AE4252" s="323"/>
      <c r="AF4252" s="25"/>
      <c r="AG4252" s="25"/>
      <c r="AH4252" s="25"/>
      <c r="AI4252" s="318"/>
      <c r="AJ4252" s="323"/>
      <c r="AK4252" s="25"/>
      <c r="AL4252" s="25"/>
      <c r="AM4252" s="25"/>
      <c r="AN4252" s="318"/>
    </row>
    <row r="4253" spans="1:40" outlineLevel="1">
      <c r="A4253" s="732" t="s">
        <v>26</v>
      </c>
      <c r="B4253" s="733"/>
      <c r="C4253" s="881"/>
      <c r="D4253" s="733"/>
      <c r="E4253" s="733"/>
      <c r="F4253" s="733"/>
      <c r="G4253" s="730"/>
      <c r="H4253" s="733"/>
      <c r="I4253" s="730"/>
      <c r="J4253" s="729"/>
      <c r="K4253" s="730"/>
      <c r="L4253" s="730"/>
      <c r="M4253" s="730"/>
      <c r="N4253" s="731"/>
      <c r="O4253" s="730"/>
      <c r="P4253" s="730"/>
      <c r="Q4253" s="730"/>
      <c r="R4253" s="730"/>
      <c r="S4253" s="730"/>
      <c r="T4253" s="729"/>
      <c r="U4253" s="730"/>
      <c r="V4253" s="730"/>
      <c r="W4253" s="730"/>
      <c r="X4253" s="730"/>
      <c r="Y4253" s="729"/>
      <c r="Z4253" s="730"/>
      <c r="AA4253" s="730"/>
      <c r="AB4253" s="730"/>
      <c r="AC4253" s="730"/>
      <c r="AD4253" s="730"/>
      <c r="AE4253" s="729"/>
      <c r="AF4253" s="730"/>
      <c r="AG4253" s="730"/>
      <c r="AH4253" s="730"/>
      <c r="AI4253" s="731"/>
      <c r="AJ4253" s="729"/>
      <c r="AK4253" s="730"/>
      <c r="AL4253" s="730"/>
      <c r="AM4253" s="730"/>
      <c r="AN4253" s="731"/>
    </row>
    <row r="4254" spans="1:40" outlineLevel="2">
      <c r="A4254" s="882">
        <f>ROW()</f>
        <v>4254</v>
      </c>
      <c r="B4254" s="453"/>
      <c r="D4254" s="452" t="s">
        <v>300</v>
      </c>
      <c r="H4254" s="458"/>
      <c r="I4254" s="458"/>
      <c r="J4254" s="459"/>
      <c r="K4254" s="458"/>
      <c r="L4254" s="458"/>
      <c r="M4254" s="458"/>
      <c r="N4254" s="463"/>
      <c r="O4254" s="458"/>
      <c r="P4254" s="458"/>
      <c r="Q4254" s="458"/>
      <c r="R4254" s="458"/>
      <c r="S4254" s="458"/>
      <c r="T4254" s="459"/>
      <c r="U4254" s="458"/>
      <c r="V4254" s="458"/>
      <c r="W4254" s="458"/>
      <c r="X4254" s="458"/>
      <c r="Y4254" s="459"/>
      <c r="Z4254" s="458"/>
      <c r="AA4254" s="169"/>
      <c r="AB4254" s="169"/>
      <c r="AC4254" s="169"/>
      <c r="AD4254" s="169"/>
      <c r="AE4254" s="641"/>
      <c r="AF4254" s="26"/>
      <c r="AG4254" s="26"/>
      <c r="AH4254" s="26"/>
      <c r="AI4254" s="449"/>
      <c r="AJ4254" s="330"/>
      <c r="AK4254" s="169">
        <f>Input!$AD$58</f>
        <v>20</v>
      </c>
      <c r="AL4254" s="26">
        <f t="shared" ref="AL4254:AL4269" si="2680">(AK4254-AK$9)*(AK4254&gt;AL$9)</f>
        <v>19</v>
      </c>
      <c r="AM4254" s="26">
        <f t="shared" ref="AM4254:AM4269" si="2681">(AL4254-AL$9)*(AL4254&gt;AM$9)</f>
        <v>18</v>
      </c>
      <c r="AN4254" s="311">
        <f t="shared" ref="AN4254:AN4269" si="2682">(AM4254-AM$9)*(AM4254&gt;AN$9)</f>
        <v>17</v>
      </c>
    </row>
    <row r="4255" spans="1:40" outlineLevel="2">
      <c r="A4255" s="882">
        <f>ROW()</f>
        <v>4255</v>
      </c>
      <c r="B4255" s="453"/>
      <c r="D4255" s="452" t="s">
        <v>301</v>
      </c>
      <c r="H4255" s="458"/>
      <c r="I4255" s="458"/>
      <c r="J4255" s="459"/>
      <c r="K4255" s="458"/>
      <c r="L4255" s="458"/>
      <c r="M4255" s="458"/>
      <c r="N4255" s="463"/>
      <c r="O4255" s="458"/>
      <c r="P4255" s="458"/>
      <c r="Q4255" s="458"/>
      <c r="R4255" s="458"/>
      <c r="S4255" s="458"/>
      <c r="T4255" s="459"/>
      <c r="U4255" s="458"/>
      <c r="V4255" s="458"/>
      <c r="W4255" s="458"/>
      <c r="X4255" s="458"/>
      <c r="Y4255" s="459"/>
      <c r="Z4255" s="458"/>
      <c r="AA4255" s="169"/>
      <c r="AB4255" s="169"/>
      <c r="AC4255" s="169"/>
      <c r="AD4255" s="169"/>
      <c r="AE4255" s="641"/>
      <c r="AF4255" s="26"/>
      <c r="AG4255" s="26"/>
      <c r="AH4255" s="26"/>
      <c r="AI4255" s="449"/>
      <c r="AJ4255" s="330"/>
      <c r="AK4255" s="169">
        <f>Input!$AD$59</f>
        <v>20</v>
      </c>
      <c r="AL4255" s="26">
        <f t="shared" si="2680"/>
        <v>19</v>
      </c>
      <c r="AM4255" s="26">
        <f t="shared" si="2681"/>
        <v>18</v>
      </c>
      <c r="AN4255" s="311">
        <f t="shared" si="2682"/>
        <v>17</v>
      </c>
    </row>
    <row r="4256" spans="1:40" outlineLevel="2">
      <c r="A4256" s="882">
        <f>ROW()</f>
        <v>4256</v>
      </c>
      <c r="B4256" s="453"/>
      <c r="D4256" s="452" t="s">
        <v>29</v>
      </c>
      <c r="H4256" s="458"/>
      <c r="I4256" s="458"/>
      <c r="J4256" s="459"/>
      <c r="K4256" s="458"/>
      <c r="L4256" s="458"/>
      <c r="M4256" s="458"/>
      <c r="N4256" s="463"/>
      <c r="O4256" s="458"/>
      <c r="P4256" s="458"/>
      <c r="Q4256" s="458"/>
      <c r="R4256" s="458"/>
      <c r="S4256" s="458"/>
      <c r="T4256" s="459"/>
      <c r="U4256" s="458"/>
      <c r="V4256" s="458"/>
      <c r="W4256" s="458"/>
      <c r="X4256" s="458"/>
      <c r="Y4256" s="459"/>
      <c r="Z4256" s="458"/>
      <c r="AA4256" s="169"/>
      <c r="AB4256" s="169"/>
      <c r="AC4256" s="169"/>
      <c r="AD4256" s="169"/>
      <c r="AE4256" s="641"/>
      <c r="AF4256" s="26"/>
      <c r="AG4256" s="26"/>
      <c r="AH4256" s="26"/>
      <c r="AI4256" s="449"/>
      <c r="AJ4256" s="330"/>
      <c r="AK4256" s="169">
        <f>Input!$AD$60</f>
        <v>20</v>
      </c>
      <c r="AL4256" s="26">
        <f t="shared" si="2680"/>
        <v>19</v>
      </c>
      <c r="AM4256" s="26">
        <f t="shared" si="2681"/>
        <v>18</v>
      </c>
      <c r="AN4256" s="311">
        <f t="shared" si="2682"/>
        <v>17</v>
      </c>
    </row>
    <row r="4257" spans="1:40" outlineLevel="2">
      <c r="A4257" s="882">
        <f>ROW()</f>
        <v>4257</v>
      </c>
      <c r="B4257" s="453"/>
      <c r="D4257" s="452" t="s">
        <v>30</v>
      </c>
      <c r="H4257" s="458"/>
      <c r="I4257" s="458"/>
      <c r="J4257" s="459"/>
      <c r="K4257" s="458"/>
      <c r="L4257" s="458"/>
      <c r="M4257" s="458"/>
      <c r="N4257" s="463"/>
      <c r="O4257" s="458"/>
      <c r="P4257" s="458"/>
      <c r="Q4257" s="458"/>
      <c r="R4257" s="458"/>
      <c r="S4257" s="458"/>
      <c r="T4257" s="459"/>
      <c r="U4257" s="458"/>
      <c r="V4257" s="458"/>
      <c r="W4257" s="458"/>
      <c r="X4257" s="458"/>
      <c r="Y4257" s="459"/>
      <c r="Z4257" s="458"/>
      <c r="AA4257" s="169"/>
      <c r="AB4257" s="169"/>
      <c r="AC4257" s="169"/>
      <c r="AD4257" s="169"/>
      <c r="AE4257" s="641"/>
      <c r="AF4257" s="26"/>
      <c r="AG4257" s="26"/>
      <c r="AH4257" s="26"/>
      <c r="AI4257" s="449"/>
      <c r="AJ4257" s="330"/>
      <c r="AK4257" s="169">
        <f>Input!$AD$61</f>
        <v>20</v>
      </c>
      <c r="AL4257" s="26">
        <f t="shared" si="2680"/>
        <v>19</v>
      </c>
      <c r="AM4257" s="26">
        <f t="shared" si="2681"/>
        <v>18</v>
      </c>
      <c r="AN4257" s="311">
        <f t="shared" si="2682"/>
        <v>17</v>
      </c>
    </row>
    <row r="4258" spans="1:40" outlineLevel="2">
      <c r="A4258" s="882">
        <f>ROW()</f>
        <v>4258</v>
      </c>
      <c r="B4258" s="453"/>
      <c r="D4258" s="452" t="s">
        <v>31</v>
      </c>
      <c r="H4258" s="458"/>
      <c r="I4258" s="458"/>
      <c r="J4258" s="459"/>
      <c r="K4258" s="458"/>
      <c r="L4258" s="458"/>
      <c r="M4258" s="458"/>
      <c r="N4258" s="463"/>
      <c r="O4258" s="458"/>
      <c r="P4258" s="458"/>
      <c r="Q4258" s="458"/>
      <c r="R4258" s="458"/>
      <c r="S4258" s="458"/>
      <c r="T4258" s="459"/>
      <c r="U4258" s="458"/>
      <c r="V4258" s="458"/>
      <c r="W4258" s="458"/>
      <c r="X4258" s="458"/>
      <c r="Y4258" s="459"/>
      <c r="Z4258" s="458"/>
      <c r="AA4258" s="169"/>
      <c r="AB4258" s="169"/>
      <c r="AC4258" s="169"/>
      <c r="AD4258" s="169"/>
      <c r="AE4258" s="641"/>
      <c r="AF4258" s="26"/>
      <c r="AG4258" s="26"/>
      <c r="AH4258" s="26"/>
      <c r="AI4258" s="449"/>
      <c r="AJ4258" s="330"/>
      <c r="AK4258" s="169">
        <f>Input!$AD$62</f>
        <v>20</v>
      </c>
      <c r="AL4258" s="26">
        <f t="shared" si="2680"/>
        <v>19</v>
      </c>
      <c r="AM4258" s="26">
        <f t="shared" si="2681"/>
        <v>18</v>
      </c>
      <c r="AN4258" s="311">
        <f t="shared" si="2682"/>
        <v>17</v>
      </c>
    </row>
    <row r="4259" spans="1:40" outlineLevel="2">
      <c r="A4259" s="882">
        <f>ROW()</f>
        <v>4259</v>
      </c>
      <c r="B4259" s="453"/>
      <c r="D4259" s="452" t="s">
        <v>32</v>
      </c>
      <c r="H4259" s="458"/>
      <c r="I4259" s="458"/>
      <c r="J4259" s="459"/>
      <c r="K4259" s="458"/>
      <c r="L4259" s="458"/>
      <c r="M4259" s="458"/>
      <c r="N4259" s="463"/>
      <c r="O4259" s="458"/>
      <c r="P4259" s="458"/>
      <c r="Q4259" s="458"/>
      <c r="R4259" s="458"/>
      <c r="S4259" s="458"/>
      <c r="T4259" s="459"/>
      <c r="U4259" s="458"/>
      <c r="V4259" s="458"/>
      <c r="W4259" s="458"/>
      <c r="X4259" s="458"/>
      <c r="Y4259" s="459"/>
      <c r="Z4259" s="458"/>
      <c r="AA4259" s="169"/>
      <c r="AB4259" s="169"/>
      <c r="AC4259" s="169"/>
      <c r="AD4259" s="169"/>
      <c r="AE4259" s="641"/>
      <c r="AF4259" s="26"/>
      <c r="AG4259" s="26"/>
      <c r="AH4259" s="26"/>
      <c r="AI4259" s="449"/>
      <c r="AJ4259" s="330"/>
      <c r="AK4259" s="169">
        <f>Input!$AD$63</f>
        <v>20</v>
      </c>
      <c r="AL4259" s="26">
        <f t="shared" si="2680"/>
        <v>19</v>
      </c>
      <c r="AM4259" s="26">
        <f t="shared" si="2681"/>
        <v>18</v>
      </c>
      <c r="AN4259" s="311">
        <f t="shared" si="2682"/>
        <v>17</v>
      </c>
    </row>
    <row r="4260" spans="1:40" outlineLevel="2">
      <c r="A4260" s="882">
        <f>ROW()</f>
        <v>4260</v>
      </c>
      <c r="B4260" s="453"/>
      <c r="D4260" s="452" t="s">
        <v>33</v>
      </c>
      <c r="H4260" s="458"/>
      <c r="I4260" s="458"/>
      <c r="J4260" s="459"/>
      <c r="K4260" s="458"/>
      <c r="L4260" s="458"/>
      <c r="M4260" s="458"/>
      <c r="N4260" s="463"/>
      <c r="O4260" s="458"/>
      <c r="P4260" s="458"/>
      <c r="Q4260" s="458"/>
      <c r="R4260" s="458"/>
      <c r="S4260" s="458"/>
      <c r="T4260" s="459"/>
      <c r="U4260" s="458"/>
      <c r="V4260" s="458"/>
      <c r="W4260" s="458"/>
      <c r="X4260" s="458"/>
      <c r="Y4260" s="459"/>
      <c r="Z4260" s="458"/>
      <c r="AA4260" s="169"/>
      <c r="AB4260" s="169"/>
      <c r="AC4260" s="169"/>
      <c r="AD4260" s="169"/>
      <c r="AE4260" s="641"/>
      <c r="AF4260" s="26"/>
      <c r="AG4260" s="26"/>
      <c r="AH4260" s="26"/>
      <c r="AI4260" s="449"/>
      <c r="AJ4260" s="330"/>
      <c r="AK4260" s="169">
        <f>Input!$AD$64</f>
        <v>20</v>
      </c>
      <c r="AL4260" s="26">
        <f t="shared" si="2680"/>
        <v>19</v>
      </c>
      <c r="AM4260" s="26">
        <f t="shared" si="2681"/>
        <v>18</v>
      </c>
      <c r="AN4260" s="311">
        <f t="shared" si="2682"/>
        <v>17</v>
      </c>
    </row>
    <row r="4261" spans="1:40" outlineLevel="2">
      <c r="A4261" s="882">
        <f>ROW()</f>
        <v>4261</v>
      </c>
      <c r="B4261" s="453"/>
      <c r="D4261" s="452" t="s">
        <v>27</v>
      </c>
      <c r="H4261" s="458"/>
      <c r="I4261" s="458"/>
      <c r="J4261" s="459"/>
      <c r="K4261" s="458"/>
      <c r="L4261" s="458"/>
      <c r="M4261" s="458"/>
      <c r="N4261" s="463"/>
      <c r="O4261" s="458"/>
      <c r="P4261" s="458"/>
      <c r="Q4261" s="458"/>
      <c r="R4261" s="458"/>
      <c r="S4261" s="458"/>
      <c r="T4261" s="459"/>
      <c r="U4261" s="458"/>
      <c r="V4261" s="458"/>
      <c r="W4261" s="458"/>
      <c r="X4261" s="458"/>
      <c r="Y4261" s="459"/>
      <c r="Z4261" s="458"/>
      <c r="AA4261" s="169"/>
      <c r="AB4261" s="169"/>
      <c r="AC4261" s="169"/>
      <c r="AD4261" s="169"/>
      <c r="AE4261" s="641"/>
      <c r="AF4261" s="26"/>
      <c r="AG4261" s="26"/>
      <c r="AH4261" s="26"/>
      <c r="AI4261" s="449"/>
      <c r="AJ4261" s="330"/>
      <c r="AK4261" s="169">
        <f>Input!$AD$65</f>
        <v>40</v>
      </c>
      <c r="AL4261" s="26">
        <f t="shared" si="2680"/>
        <v>39</v>
      </c>
      <c r="AM4261" s="26">
        <f t="shared" si="2681"/>
        <v>38</v>
      </c>
      <c r="AN4261" s="311">
        <f t="shared" si="2682"/>
        <v>37</v>
      </c>
    </row>
    <row r="4262" spans="1:40" outlineLevel="2">
      <c r="A4262" s="882">
        <f>ROW()</f>
        <v>4262</v>
      </c>
      <c r="B4262" s="453"/>
      <c r="D4262" s="452" t="s">
        <v>34</v>
      </c>
      <c r="H4262" s="458"/>
      <c r="I4262" s="458"/>
      <c r="J4262" s="459"/>
      <c r="K4262" s="458"/>
      <c r="L4262" s="458"/>
      <c r="M4262" s="458"/>
      <c r="N4262" s="463"/>
      <c r="O4262" s="458"/>
      <c r="P4262" s="458"/>
      <c r="Q4262" s="458"/>
      <c r="R4262" s="458"/>
      <c r="S4262" s="458"/>
      <c r="T4262" s="459"/>
      <c r="U4262" s="458"/>
      <c r="V4262" s="458"/>
      <c r="W4262" s="458"/>
      <c r="X4262" s="458"/>
      <c r="Y4262" s="459"/>
      <c r="Z4262" s="458"/>
      <c r="AA4262" s="169"/>
      <c r="AB4262" s="169"/>
      <c r="AC4262" s="169"/>
      <c r="AD4262" s="169"/>
      <c r="AE4262" s="641"/>
      <c r="AF4262" s="26"/>
      <c r="AG4262" s="26"/>
      <c r="AH4262" s="26"/>
      <c r="AI4262" s="449"/>
      <c r="AJ4262" s="330"/>
      <c r="AK4262" s="169">
        <f>Input!$AD$66</f>
        <v>15</v>
      </c>
      <c r="AL4262" s="26">
        <f t="shared" si="2680"/>
        <v>14</v>
      </c>
      <c r="AM4262" s="26">
        <f t="shared" si="2681"/>
        <v>13</v>
      </c>
      <c r="AN4262" s="311">
        <f t="shared" si="2682"/>
        <v>12</v>
      </c>
    </row>
    <row r="4263" spans="1:40" outlineLevel="2">
      <c r="A4263" s="882">
        <f>ROW()</f>
        <v>4263</v>
      </c>
      <c r="B4263" s="453"/>
      <c r="D4263" s="452" t="s">
        <v>35</v>
      </c>
      <c r="H4263" s="458"/>
      <c r="I4263" s="458"/>
      <c r="J4263" s="459"/>
      <c r="K4263" s="458"/>
      <c r="L4263" s="458"/>
      <c r="M4263" s="458"/>
      <c r="N4263" s="463"/>
      <c r="O4263" s="458"/>
      <c r="P4263" s="458"/>
      <c r="Q4263" s="458"/>
      <c r="R4263" s="458"/>
      <c r="S4263" s="458"/>
      <c r="T4263" s="459"/>
      <c r="U4263" s="458"/>
      <c r="V4263" s="458"/>
      <c r="W4263" s="458"/>
      <c r="X4263" s="458"/>
      <c r="Y4263" s="459"/>
      <c r="Z4263" s="458"/>
      <c r="AA4263" s="169"/>
      <c r="AB4263" s="169"/>
      <c r="AC4263" s="169"/>
      <c r="AD4263" s="169"/>
      <c r="AE4263" s="641"/>
      <c r="AF4263" s="26"/>
      <c r="AG4263" s="26"/>
      <c r="AH4263" s="26"/>
      <c r="AI4263" s="449"/>
      <c r="AJ4263" s="330"/>
      <c r="AK4263" s="169">
        <f>Input!$AD$67</f>
        <v>10</v>
      </c>
      <c r="AL4263" s="26">
        <f t="shared" si="2680"/>
        <v>9</v>
      </c>
      <c r="AM4263" s="26">
        <f t="shared" si="2681"/>
        <v>8</v>
      </c>
      <c r="AN4263" s="311">
        <f t="shared" si="2682"/>
        <v>7</v>
      </c>
    </row>
    <row r="4264" spans="1:40" outlineLevel="2">
      <c r="A4264" s="882">
        <f>ROW()</f>
        <v>4264</v>
      </c>
      <c r="B4264" s="453"/>
      <c r="D4264" s="452" t="s">
        <v>302</v>
      </c>
      <c r="H4264" s="458"/>
      <c r="I4264" s="458"/>
      <c r="J4264" s="459"/>
      <c r="K4264" s="458"/>
      <c r="L4264" s="458"/>
      <c r="M4264" s="458"/>
      <c r="N4264" s="463"/>
      <c r="O4264" s="458"/>
      <c r="P4264" s="458"/>
      <c r="Q4264" s="458"/>
      <c r="R4264" s="458"/>
      <c r="S4264" s="458"/>
      <c r="T4264" s="459"/>
      <c r="U4264" s="458"/>
      <c r="V4264" s="458"/>
      <c r="W4264" s="458"/>
      <c r="X4264" s="458"/>
      <c r="Y4264" s="459"/>
      <c r="Z4264" s="458"/>
      <c r="AA4264" s="169"/>
      <c r="AB4264" s="169"/>
      <c r="AC4264" s="169"/>
      <c r="AD4264" s="169"/>
      <c r="AE4264" s="641"/>
      <c r="AF4264" s="26"/>
      <c r="AG4264" s="26"/>
      <c r="AH4264" s="26"/>
      <c r="AI4264" s="449"/>
      <c r="AJ4264" s="330"/>
      <c r="AK4264" s="169">
        <f>Input!$AD$68</f>
        <v>10</v>
      </c>
      <c r="AL4264" s="26">
        <f t="shared" si="2680"/>
        <v>9</v>
      </c>
      <c r="AM4264" s="26">
        <f t="shared" si="2681"/>
        <v>8</v>
      </c>
      <c r="AN4264" s="311">
        <f t="shared" si="2682"/>
        <v>7</v>
      </c>
    </row>
    <row r="4265" spans="1:40" outlineLevel="2">
      <c r="A4265" s="882">
        <f>ROW()</f>
        <v>4265</v>
      </c>
      <c r="B4265" s="453"/>
      <c r="D4265" s="452" t="s">
        <v>36</v>
      </c>
      <c r="H4265" s="458"/>
      <c r="I4265" s="458"/>
      <c r="J4265" s="459"/>
      <c r="K4265" s="458"/>
      <c r="L4265" s="458"/>
      <c r="M4265" s="458"/>
      <c r="N4265" s="463"/>
      <c r="O4265" s="458"/>
      <c r="P4265" s="458"/>
      <c r="Q4265" s="458"/>
      <c r="R4265" s="458"/>
      <c r="S4265" s="458"/>
      <c r="T4265" s="459"/>
      <c r="U4265" s="458"/>
      <c r="V4265" s="458"/>
      <c r="W4265" s="458"/>
      <c r="X4265" s="458"/>
      <c r="Y4265" s="459"/>
      <c r="Z4265" s="458"/>
      <c r="AA4265" s="169"/>
      <c r="AB4265" s="169"/>
      <c r="AC4265" s="169"/>
      <c r="AD4265" s="169"/>
      <c r="AE4265" s="641"/>
      <c r="AF4265" s="26"/>
      <c r="AG4265" s="26"/>
      <c r="AH4265" s="26"/>
      <c r="AI4265" s="449"/>
      <c r="AJ4265" s="330"/>
      <c r="AK4265" s="169">
        <f>Input!$AD$69</f>
        <v>5</v>
      </c>
      <c r="AL4265" s="26">
        <f t="shared" si="2680"/>
        <v>4</v>
      </c>
      <c r="AM4265" s="26">
        <f t="shared" si="2681"/>
        <v>3</v>
      </c>
      <c r="AN4265" s="311">
        <f t="shared" si="2682"/>
        <v>2</v>
      </c>
    </row>
    <row r="4266" spans="1:40" outlineLevel="2">
      <c r="A4266" s="882">
        <f>ROW()</f>
        <v>4266</v>
      </c>
      <c r="B4266" s="453"/>
      <c r="D4266" s="452" t="s">
        <v>583</v>
      </c>
      <c r="H4266" s="458"/>
      <c r="I4266" s="458"/>
      <c r="J4266" s="459"/>
      <c r="K4266" s="458"/>
      <c r="L4266" s="458"/>
      <c r="M4266" s="458"/>
      <c r="N4266" s="463"/>
      <c r="O4266" s="458"/>
      <c r="P4266" s="458"/>
      <c r="Q4266" s="458"/>
      <c r="R4266" s="458"/>
      <c r="S4266" s="458"/>
      <c r="T4266" s="459"/>
      <c r="U4266" s="458"/>
      <c r="V4266" s="458"/>
      <c r="W4266" s="458"/>
      <c r="X4266" s="458"/>
      <c r="Y4266" s="459"/>
      <c r="Z4266" s="458"/>
      <c r="AA4266" s="169"/>
      <c r="AB4266" s="169"/>
      <c r="AC4266" s="169"/>
      <c r="AD4266" s="169"/>
      <c r="AE4266" s="641"/>
      <c r="AF4266" s="26"/>
      <c r="AG4266" s="26"/>
      <c r="AH4266" s="26"/>
      <c r="AI4266" s="449"/>
      <c r="AJ4266" s="330"/>
      <c r="AK4266" s="169">
        <f>Input!$AD$70</f>
        <v>10</v>
      </c>
      <c r="AL4266" s="26">
        <f t="shared" si="2680"/>
        <v>9</v>
      </c>
      <c r="AM4266" s="26">
        <f t="shared" si="2681"/>
        <v>8</v>
      </c>
      <c r="AN4266" s="311">
        <f t="shared" si="2682"/>
        <v>7</v>
      </c>
    </row>
    <row r="4267" spans="1:40" outlineLevel="2">
      <c r="A4267" s="882">
        <f>ROW()</f>
        <v>4267</v>
      </c>
      <c r="B4267" s="453"/>
      <c r="D4267" s="452" t="s">
        <v>81</v>
      </c>
      <c r="H4267" s="458"/>
      <c r="I4267" s="458"/>
      <c r="J4267" s="459"/>
      <c r="K4267" s="458"/>
      <c r="L4267" s="458"/>
      <c r="M4267" s="458"/>
      <c r="N4267" s="463"/>
      <c r="O4267" s="458"/>
      <c r="P4267" s="458"/>
      <c r="Q4267" s="458"/>
      <c r="R4267" s="458"/>
      <c r="S4267" s="458"/>
      <c r="T4267" s="459"/>
      <c r="U4267" s="458"/>
      <c r="V4267" s="458"/>
      <c r="W4267" s="458"/>
      <c r="X4267" s="458"/>
      <c r="Y4267" s="459"/>
      <c r="Z4267" s="458"/>
      <c r="AA4267" s="169"/>
      <c r="AB4267" s="169"/>
      <c r="AC4267" s="169"/>
      <c r="AD4267" s="169"/>
      <c r="AE4267" s="641"/>
      <c r="AF4267" s="26"/>
      <c r="AG4267" s="26"/>
      <c r="AH4267" s="26"/>
      <c r="AI4267" s="449"/>
      <c r="AJ4267" s="330"/>
      <c r="AK4267" s="169">
        <f>Input!$AD$71</f>
        <v>4</v>
      </c>
      <c r="AL4267" s="26">
        <f t="shared" si="2680"/>
        <v>3</v>
      </c>
      <c r="AM4267" s="26">
        <f t="shared" si="2681"/>
        <v>2</v>
      </c>
      <c r="AN4267" s="311">
        <f t="shared" si="2682"/>
        <v>1</v>
      </c>
    </row>
    <row r="4268" spans="1:40" outlineLevel="2">
      <c r="A4268" s="882">
        <f>ROW()</f>
        <v>4268</v>
      </c>
      <c r="B4268" s="453"/>
      <c r="D4268" s="452" t="s">
        <v>28</v>
      </c>
      <c r="H4268" s="458"/>
      <c r="I4268" s="458"/>
      <c r="J4268" s="459"/>
      <c r="K4268" s="458"/>
      <c r="L4268" s="458"/>
      <c r="M4268" s="458"/>
      <c r="N4268" s="463"/>
      <c r="O4268" s="458"/>
      <c r="P4268" s="458"/>
      <c r="Q4268" s="458"/>
      <c r="R4268" s="458"/>
      <c r="S4268" s="458"/>
      <c r="T4268" s="459"/>
      <c r="U4268" s="458"/>
      <c r="V4268" s="458"/>
      <c r="W4268" s="458"/>
      <c r="X4268" s="458"/>
      <c r="Y4268" s="459"/>
      <c r="Z4268" s="458"/>
      <c r="AA4268" s="169"/>
      <c r="AB4268" s="169"/>
      <c r="AC4268" s="169"/>
      <c r="AD4268" s="169"/>
      <c r="AE4268" s="641"/>
      <c r="AF4268" s="26"/>
      <c r="AG4268" s="26"/>
      <c r="AH4268" s="26"/>
      <c r="AI4268" s="449"/>
      <c r="AJ4268" s="330"/>
      <c r="AK4268" s="169">
        <f>Input!$AD$72*2</f>
        <v>0</v>
      </c>
      <c r="AL4268" s="26">
        <f t="shared" si="2680"/>
        <v>0</v>
      </c>
      <c r="AM4268" s="26">
        <f t="shared" si="2681"/>
        <v>0</v>
      </c>
      <c r="AN4268" s="311">
        <f t="shared" si="2682"/>
        <v>0</v>
      </c>
    </row>
    <row r="4269" spans="1:40" outlineLevel="2">
      <c r="A4269" s="882">
        <f>ROW()</f>
        <v>4269</v>
      </c>
      <c r="B4269" s="453"/>
      <c r="D4269" s="456" t="s">
        <v>443</v>
      </c>
      <c r="E4269" s="456"/>
      <c r="F4269" s="456"/>
      <c r="G4269" s="456"/>
      <c r="H4269" s="460"/>
      <c r="I4269" s="460"/>
      <c r="J4269" s="461"/>
      <c r="K4269" s="460"/>
      <c r="L4269" s="460"/>
      <c r="M4269" s="460"/>
      <c r="N4269" s="465"/>
      <c r="O4269" s="460"/>
      <c r="P4269" s="460"/>
      <c r="Q4269" s="460"/>
      <c r="R4269" s="460"/>
      <c r="S4269" s="460"/>
      <c r="T4269" s="461"/>
      <c r="U4269" s="460"/>
      <c r="V4269" s="460"/>
      <c r="W4269" s="460"/>
      <c r="X4269" s="460"/>
      <c r="Y4269" s="461"/>
      <c r="Z4269" s="460"/>
      <c r="AA4269" s="170"/>
      <c r="AB4269" s="170"/>
      <c r="AC4269" s="170"/>
      <c r="AD4269" s="170"/>
      <c r="AE4269" s="642"/>
      <c r="AF4269" s="29"/>
      <c r="AG4269" s="29"/>
      <c r="AH4269" s="29"/>
      <c r="AI4269" s="451"/>
      <c r="AJ4269" s="331"/>
      <c r="AK4269" s="170">
        <f>Input!$AD$73</f>
        <v>5</v>
      </c>
      <c r="AL4269" s="29">
        <f t="shared" si="2680"/>
        <v>4</v>
      </c>
      <c r="AM4269" s="29">
        <f t="shared" si="2681"/>
        <v>3</v>
      </c>
      <c r="AN4269" s="312">
        <f t="shared" si="2682"/>
        <v>2</v>
      </c>
    </row>
    <row r="4270" spans="1:40" outlineLevel="2">
      <c r="A4270" s="882">
        <f>ROW()</f>
        <v>4270</v>
      </c>
      <c r="B4270" s="453"/>
      <c r="H4270" s="458"/>
      <c r="I4270" s="458"/>
      <c r="J4270" s="459"/>
      <c r="K4270" s="458"/>
      <c r="L4270" s="458"/>
      <c r="M4270" s="458"/>
      <c r="N4270" s="463"/>
      <c r="O4270" s="458"/>
      <c r="P4270" s="458"/>
      <c r="Q4270" s="458"/>
      <c r="R4270" s="458"/>
      <c r="S4270" s="458"/>
      <c r="T4270" s="459"/>
      <c r="U4270" s="439"/>
      <c r="V4270" s="439"/>
      <c r="W4270" s="439"/>
      <c r="X4270" s="439"/>
      <c r="Y4270" s="443"/>
      <c r="Z4270" s="439"/>
      <c r="AA4270" s="439"/>
      <c r="AB4270" s="439"/>
      <c r="AC4270" s="439"/>
      <c r="AD4270" s="439"/>
      <c r="AE4270" s="443"/>
      <c r="AF4270" s="439"/>
      <c r="AG4270" s="439"/>
      <c r="AH4270" s="439"/>
      <c r="AI4270" s="440"/>
      <c r="AJ4270" s="443"/>
      <c r="AK4270" s="439"/>
      <c r="AL4270" s="439"/>
      <c r="AM4270" s="439"/>
      <c r="AN4270" s="440"/>
    </row>
    <row r="4271" spans="1:40" outlineLevel="1">
      <c r="A4271" s="732" t="s">
        <v>20</v>
      </c>
      <c r="B4271" s="733"/>
      <c r="C4271" s="881"/>
      <c r="D4271" s="733"/>
      <c r="E4271" s="733"/>
      <c r="F4271" s="733"/>
      <c r="G4271" s="730"/>
      <c r="H4271" s="733"/>
      <c r="I4271" s="730"/>
      <c r="J4271" s="729"/>
      <c r="K4271" s="730"/>
      <c r="L4271" s="730"/>
      <c r="M4271" s="730"/>
      <c r="N4271" s="731"/>
      <c r="O4271" s="730"/>
      <c r="P4271" s="730"/>
      <c r="Q4271" s="730"/>
      <c r="R4271" s="730"/>
      <c r="S4271" s="730"/>
      <c r="T4271" s="729"/>
      <c r="U4271" s="730"/>
      <c r="V4271" s="730"/>
      <c r="W4271" s="730"/>
      <c r="X4271" s="730"/>
      <c r="Y4271" s="729"/>
      <c r="Z4271" s="730"/>
      <c r="AA4271" s="730"/>
      <c r="AB4271" s="730"/>
      <c r="AC4271" s="730"/>
      <c r="AD4271" s="730"/>
      <c r="AE4271" s="729"/>
      <c r="AF4271" s="730"/>
      <c r="AG4271" s="730"/>
      <c r="AH4271" s="730"/>
      <c r="AI4271" s="731"/>
      <c r="AJ4271" s="729"/>
      <c r="AK4271" s="730"/>
      <c r="AL4271" s="730"/>
      <c r="AM4271" s="730"/>
      <c r="AN4271" s="731"/>
    </row>
    <row r="4272" spans="1:40" outlineLevel="2">
      <c r="A4272" s="882">
        <f>ROW()</f>
        <v>4272</v>
      </c>
      <c r="B4272" s="453"/>
      <c r="D4272" s="452" t="s">
        <v>300</v>
      </c>
      <c r="H4272" s="458"/>
      <c r="I4272" s="458"/>
      <c r="J4272" s="459"/>
      <c r="K4272" s="458"/>
      <c r="L4272" s="458"/>
      <c r="M4272" s="458"/>
      <c r="N4272" s="463"/>
      <c r="O4272" s="458"/>
      <c r="P4272" s="458"/>
      <c r="Q4272" s="458"/>
      <c r="R4272" s="458"/>
      <c r="S4272" s="458"/>
      <c r="T4272" s="459"/>
      <c r="U4272" s="439"/>
      <c r="V4272" s="439"/>
      <c r="W4272" s="439"/>
      <c r="X4272" s="439"/>
      <c r="Y4272" s="443"/>
      <c r="Z4272" s="439"/>
      <c r="AA4272" s="439"/>
      <c r="AB4272" s="439"/>
      <c r="AC4272" s="439"/>
      <c r="AD4272" s="439"/>
      <c r="AE4272" s="443"/>
      <c r="AF4272" s="439"/>
      <c r="AG4272" s="439"/>
      <c r="AH4272" s="439"/>
      <c r="AI4272" s="440"/>
      <c r="AJ4272" s="439">
        <f>AI4362</f>
        <v>0</v>
      </c>
      <c r="AK4272" s="439">
        <f t="shared" ref="AK4272:AK4283" si="2683">AJ4362</f>
        <v>2.4863218662364912</v>
      </c>
      <c r="AL4272" s="439">
        <f t="shared" ref="AL4272:AL4283" si="2684">AK4362</f>
        <v>2.3620057729246668</v>
      </c>
      <c r="AM4272" s="439">
        <f t="shared" ref="AM4272:AM4283" si="2685">AL4362</f>
        <v>2.2376896796128425</v>
      </c>
      <c r="AN4272" s="440">
        <f>AM4362</f>
        <v>2.1133735863010177</v>
      </c>
    </row>
    <row r="4273" spans="1:40" outlineLevel="2">
      <c r="A4273" s="882">
        <f>ROW()</f>
        <v>4273</v>
      </c>
      <c r="B4273" s="453"/>
      <c r="D4273" s="452" t="s">
        <v>301</v>
      </c>
      <c r="H4273" s="458"/>
      <c r="I4273" s="458"/>
      <c r="J4273" s="459"/>
      <c r="K4273" s="458"/>
      <c r="L4273" s="458"/>
      <c r="M4273" s="458"/>
      <c r="N4273" s="463"/>
      <c r="O4273" s="458"/>
      <c r="P4273" s="458"/>
      <c r="Q4273" s="458"/>
      <c r="R4273" s="458"/>
      <c r="S4273" s="458"/>
      <c r="T4273" s="459"/>
      <c r="U4273" s="439"/>
      <c r="V4273" s="439"/>
      <c r="W4273" s="439"/>
      <c r="X4273" s="439"/>
      <c r="Y4273" s="443"/>
      <c r="Z4273" s="439"/>
      <c r="AA4273" s="439"/>
      <c r="AB4273" s="439"/>
      <c r="AC4273" s="439"/>
      <c r="AD4273" s="439"/>
      <c r="AE4273" s="443"/>
      <c r="AF4273" s="439"/>
      <c r="AG4273" s="439"/>
      <c r="AH4273" s="439"/>
      <c r="AI4273" s="440"/>
      <c r="AJ4273" s="439">
        <f>AI4363</f>
        <v>0</v>
      </c>
      <c r="AK4273" s="439">
        <f t="shared" si="2683"/>
        <v>0</v>
      </c>
      <c r="AL4273" s="439">
        <f t="shared" si="2684"/>
        <v>0</v>
      </c>
      <c r="AM4273" s="439">
        <f t="shared" si="2685"/>
        <v>0</v>
      </c>
      <c r="AN4273" s="440">
        <f>AM4363</f>
        <v>0</v>
      </c>
    </row>
    <row r="4274" spans="1:40" outlineLevel="2">
      <c r="A4274" s="882">
        <f>ROW()</f>
        <v>4274</v>
      </c>
      <c r="B4274" s="453"/>
      <c r="D4274" s="452" t="s">
        <v>29</v>
      </c>
      <c r="H4274" s="458"/>
      <c r="I4274" s="458"/>
      <c r="J4274" s="459"/>
      <c r="K4274" s="458"/>
      <c r="L4274" s="458"/>
      <c r="M4274" s="458"/>
      <c r="N4274" s="463"/>
      <c r="O4274" s="458"/>
      <c r="P4274" s="458"/>
      <c r="Q4274" s="458"/>
      <c r="R4274" s="458"/>
      <c r="S4274" s="458"/>
      <c r="T4274" s="459"/>
      <c r="U4274" s="439"/>
      <c r="V4274" s="439"/>
      <c r="W4274" s="439"/>
      <c r="X4274" s="439"/>
      <c r="Y4274" s="443"/>
      <c r="Z4274" s="439"/>
      <c r="AA4274" s="439"/>
      <c r="AB4274" s="439"/>
      <c r="AC4274" s="439"/>
      <c r="AD4274" s="439"/>
      <c r="AE4274" s="443"/>
      <c r="AF4274" s="439"/>
      <c r="AG4274" s="439"/>
      <c r="AH4274" s="439"/>
      <c r="AI4274" s="440"/>
      <c r="AJ4274" s="439">
        <f t="shared" ref="AJ4274:AJ4283" si="2686">AI4364</f>
        <v>0</v>
      </c>
      <c r="AK4274" s="439">
        <f t="shared" si="2683"/>
        <v>0</v>
      </c>
      <c r="AL4274" s="439">
        <f t="shared" si="2684"/>
        <v>0</v>
      </c>
      <c r="AM4274" s="439">
        <f t="shared" si="2685"/>
        <v>0</v>
      </c>
      <c r="AN4274" s="440">
        <f t="shared" ref="AN4274:AN4282" si="2687">AM4364</f>
        <v>0</v>
      </c>
    </row>
    <row r="4275" spans="1:40" outlineLevel="2">
      <c r="A4275" s="882">
        <f>ROW()</f>
        <v>4275</v>
      </c>
      <c r="B4275" s="453"/>
      <c r="D4275" s="452" t="s">
        <v>30</v>
      </c>
      <c r="H4275" s="458"/>
      <c r="I4275" s="458"/>
      <c r="J4275" s="459"/>
      <c r="K4275" s="458"/>
      <c r="L4275" s="458"/>
      <c r="M4275" s="458"/>
      <c r="N4275" s="463"/>
      <c r="O4275" s="458"/>
      <c r="P4275" s="458"/>
      <c r="Q4275" s="458"/>
      <c r="R4275" s="458"/>
      <c r="S4275" s="458"/>
      <c r="T4275" s="459"/>
      <c r="U4275" s="439"/>
      <c r="V4275" s="439"/>
      <c r="W4275" s="439"/>
      <c r="X4275" s="439"/>
      <c r="Y4275" s="443"/>
      <c r="Z4275" s="439"/>
      <c r="AA4275" s="439"/>
      <c r="AB4275" s="439"/>
      <c r="AC4275" s="439"/>
      <c r="AD4275" s="439"/>
      <c r="AE4275" s="443"/>
      <c r="AF4275" s="439"/>
      <c r="AG4275" s="439"/>
      <c r="AH4275" s="439"/>
      <c r="AI4275" s="440"/>
      <c r="AJ4275" s="439">
        <f t="shared" si="2686"/>
        <v>0</v>
      </c>
      <c r="AK4275" s="439">
        <f t="shared" si="2683"/>
        <v>40.675374059244184</v>
      </c>
      <c r="AL4275" s="439">
        <f t="shared" si="2684"/>
        <v>38.641605356281978</v>
      </c>
      <c r="AM4275" s="439">
        <f t="shared" si="2685"/>
        <v>36.607836653319765</v>
      </c>
      <c r="AN4275" s="440">
        <f t="shared" si="2687"/>
        <v>34.574067950357559</v>
      </c>
    </row>
    <row r="4276" spans="1:40" outlineLevel="2">
      <c r="A4276" s="882">
        <f>ROW()</f>
        <v>4276</v>
      </c>
      <c r="B4276" s="453"/>
      <c r="D4276" s="452" t="s">
        <v>31</v>
      </c>
      <c r="H4276" s="458"/>
      <c r="I4276" s="458"/>
      <c r="J4276" s="459"/>
      <c r="K4276" s="458"/>
      <c r="L4276" s="458"/>
      <c r="M4276" s="458"/>
      <c r="N4276" s="463"/>
      <c r="O4276" s="458"/>
      <c r="P4276" s="458"/>
      <c r="Q4276" s="458"/>
      <c r="R4276" s="458"/>
      <c r="S4276" s="458"/>
      <c r="T4276" s="459"/>
      <c r="U4276" s="439"/>
      <c r="V4276" s="439"/>
      <c r="W4276" s="439"/>
      <c r="X4276" s="439"/>
      <c r="Y4276" s="443"/>
      <c r="Z4276" s="439"/>
      <c r="AA4276" s="439"/>
      <c r="AB4276" s="439"/>
      <c r="AC4276" s="439"/>
      <c r="AD4276" s="439"/>
      <c r="AE4276" s="443"/>
      <c r="AF4276" s="439"/>
      <c r="AG4276" s="439"/>
      <c r="AH4276" s="439"/>
      <c r="AI4276" s="440"/>
      <c r="AJ4276" s="439">
        <f t="shared" si="2686"/>
        <v>0</v>
      </c>
      <c r="AK4276" s="439">
        <f t="shared" si="2683"/>
        <v>0</v>
      </c>
      <c r="AL4276" s="439">
        <f t="shared" si="2684"/>
        <v>0</v>
      </c>
      <c r="AM4276" s="439">
        <f t="shared" si="2685"/>
        <v>0</v>
      </c>
      <c r="AN4276" s="440">
        <f t="shared" si="2687"/>
        <v>0</v>
      </c>
    </row>
    <row r="4277" spans="1:40" outlineLevel="2">
      <c r="A4277" s="882">
        <f>ROW()</f>
        <v>4277</v>
      </c>
      <c r="B4277" s="453"/>
      <c r="D4277" s="452" t="s">
        <v>32</v>
      </c>
      <c r="H4277" s="458"/>
      <c r="I4277" s="458"/>
      <c r="J4277" s="459"/>
      <c r="K4277" s="458"/>
      <c r="L4277" s="458"/>
      <c r="M4277" s="458"/>
      <c r="N4277" s="463"/>
      <c r="O4277" s="458"/>
      <c r="P4277" s="458"/>
      <c r="Q4277" s="458"/>
      <c r="R4277" s="458"/>
      <c r="S4277" s="458"/>
      <c r="T4277" s="459"/>
      <c r="U4277" s="439"/>
      <c r="V4277" s="439"/>
      <c r="W4277" s="439"/>
      <c r="X4277" s="439"/>
      <c r="Y4277" s="443"/>
      <c r="Z4277" s="439"/>
      <c r="AA4277" s="439"/>
      <c r="AB4277" s="439"/>
      <c r="AC4277" s="439"/>
      <c r="AD4277" s="439"/>
      <c r="AE4277" s="443"/>
      <c r="AF4277" s="439"/>
      <c r="AG4277" s="439"/>
      <c r="AH4277" s="439"/>
      <c r="AI4277" s="440"/>
      <c r="AJ4277" s="439">
        <f t="shared" si="2686"/>
        <v>0</v>
      </c>
      <c r="AK4277" s="439">
        <f t="shared" si="2683"/>
        <v>3.0383560528949913</v>
      </c>
      <c r="AL4277" s="439">
        <f t="shared" si="2684"/>
        <v>2.8864382502502419</v>
      </c>
      <c r="AM4277" s="439">
        <f t="shared" si="2685"/>
        <v>2.7345204476054925</v>
      </c>
      <c r="AN4277" s="440">
        <f t="shared" si="2687"/>
        <v>2.5826026449607431</v>
      </c>
    </row>
    <row r="4278" spans="1:40" outlineLevel="2">
      <c r="A4278" s="882">
        <f>ROW()</f>
        <v>4278</v>
      </c>
      <c r="B4278" s="453"/>
      <c r="D4278" s="452" t="s">
        <v>33</v>
      </c>
      <c r="H4278" s="458"/>
      <c r="I4278" s="458"/>
      <c r="J4278" s="459"/>
      <c r="K4278" s="458"/>
      <c r="L4278" s="458"/>
      <c r="M4278" s="458"/>
      <c r="N4278" s="463"/>
      <c r="O4278" s="458"/>
      <c r="P4278" s="458"/>
      <c r="Q4278" s="458"/>
      <c r="R4278" s="458"/>
      <c r="S4278" s="458"/>
      <c r="T4278" s="459"/>
      <c r="U4278" s="439"/>
      <c r="V4278" s="439"/>
      <c r="W4278" s="439"/>
      <c r="X4278" s="439"/>
      <c r="Y4278" s="443"/>
      <c r="Z4278" s="439"/>
      <c r="AA4278" s="439"/>
      <c r="AB4278" s="439"/>
      <c r="AC4278" s="439"/>
      <c r="AD4278" s="439"/>
      <c r="AE4278" s="443"/>
      <c r="AF4278" s="439"/>
      <c r="AG4278" s="439"/>
      <c r="AH4278" s="439"/>
      <c r="AI4278" s="440"/>
      <c r="AJ4278" s="439">
        <f t="shared" si="2686"/>
        <v>0</v>
      </c>
      <c r="AK4278" s="439">
        <f t="shared" si="2683"/>
        <v>0</v>
      </c>
      <c r="AL4278" s="439">
        <f t="shared" si="2684"/>
        <v>0</v>
      </c>
      <c r="AM4278" s="439">
        <f t="shared" si="2685"/>
        <v>0</v>
      </c>
      <c r="AN4278" s="440">
        <f t="shared" si="2687"/>
        <v>0</v>
      </c>
    </row>
    <row r="4279" spans="1:40" outlineLevel="2">
      <c r="A4279" s="882">
        <f>ROW()</f>
        <v>4279</v>
      </c>
      <c r="B4279" s="453"/>
      <c r="D4279" s="452" t="s">
        <v>27</v>
      </c>
      <c r="H4279" s="458"/>
      <c r="I4279" s="458"/>
      <c r="J4279" s="459"/>
      <c r="K4279" s="458"/>
      <c r="L4279" s="458"/>
      <c r="M4279" s="458"/>
      <c r="N4279" s="463"/>
      <c r="O4279" s="458"/>
      <c r="P4279" s="458"/>
      <c r="Q4279" s="458"/>
      <c r="R4279" s="458"/>
      <c r="S4279" s="458"/>
      <c r="T4279" s="459"/>
      <c r="U4279" s="439"/>
      <c r="V4279" s="439"/>
      <c r="W4279" s="439"/>
      <c r="X4279" s="439"/>
      <c r="Y4279" s="443"/>
      <c r="Z4279" s="439"/>
      <c r="AA4279" s="439"/>
      <c r="AB4279" s="439"/>
      <c r="AC4279" s="439"/>
      <c r="AD4279" s="439"/>
      <c r="AE4279" s="443"/>
      <c r="AF4279" s="439"/>
      <c r="AG4279" s="439"/>
      <c r="AH4279" s="439"/>
      <c r="AI4279" s="440"/>
      <c r="AJ4279" s="439">
        <f t="shared" si="2686"/>
        <v>0</v>
      </c>
      <c r="AK4279" s="439">
        <f t="shared" si="2683"/>
        <v>1.8099217864111397</v>
      </c>
      <c r="AL4279" s="439">
        <f t="shared" si="2684"/>
        <v>1.7646737417508611</v>
      </c>
      <c r="AM4279" s="439">
        <f t="shared" si="2685"/>
        <v>1.7194256970905826</v>
      </c>
      <c r="AN4279" s="440">
        <f t="shared" si="2687"/>
        <v>1.674177652430304</v>
      </c>
    </row>
    <row r="4280" spans="1:40" outlineLevel="2">
      <c r="A4280" s="882">
        <f>ROW()</f>
        <v>4280</v>
      </c>
      <c r="B4280" s="453"/>
      <c r="D4280" s="452" t="s">
        <v>34</v>
      </c>
      <c r="H4280" s="458"/>
      <c r="I4280" s="458"/>
      <c r="J4280" s="459"/>
      <c r="K4280" s="458"/>
      <c r="L4280" s="458"/>
      <c r="M4280" s="458"/>
      <c r="N4280" s="463"/>
      <c r="O4280" s="458"/>
      <c r="P4280" s="458"/>
      <c r="Q4280" s="458"/>
      <c r="R4280" s="458"/>
      <c r="S4280" s="458"/>
      <c r="T4280" s="459"/>
      <c r="U4280" s="439"/>
      <c r="V4280" s="439"/>
      <c r="W4280" s="439"/>
      <c r="X4280" s="439"/>
      <c r="Y4280" s="443"/>
      <c r="Z4280" s="439"/>
      <c r="AA4280" s="439"/>
      <c r="AB4280" s="439"/>
      <c r="AC4280" s="439"/>
      <c r="AD4280" s="439"/>
      <c r="AE4280" s="443"/>
      <c r="AF4280" s="439"/>
      <c r="AG4280" s="439"/>
      <c r="AH4280" s="439"/>
      <c r="AI4280" s="440"/>
      <c r="AJ4280" s="439">
        <f t="shared" si="2686"/>
        <v>0</v>
      </c>
      <c r="AK4280" s="439">
        <f t="shared" si="2683"/>
        <v>34.937037129926523</v>
      </c>
      <c r="AL4280" s="439">
        <f t="shared" si="2684"/>
        <v>32.607901321264755</v>
      </c>
      <c r="AM4280" s="439">
        <f t="shared" si="2685"/>
        <v>30.278765512602988</v>
      </c>
      <c r="AN4280" s="440">
        <f t="shared" si="2687"/>
        <v>27.94962970394122</v>
      </c>
    </row>
    <row r="4281" spans="1:40" outlineLevel="2">
      <c r="A4281" s="882">
        <f>ROW()</f>
        <v>4281</v>
      </c>
      <c r="B4281" s="453"/>
      <c r="D4281" s="452" t="s">
        <v>35</v>
      </c>
      <c r="H4281" s="458"/>
      <c r="I4281" s="458"/>
      <c r="J4281" s="459"/>
      <c r="K4281" s="458"/>
      <c r="L4281" s="458"/>
      <c r="M4281" s="458"/>
      <c r="N4281" s="463"/>
      <c r="O4281" s="458"/>
      <c r="P4281" s="458"/>
      <c r="Q4281" s="458"/>
      <c r="R4281" s="458"/>
      <c r="S4281" s="458"/>
      <c r="T4281" s="459"/>
      <c r="U4281" s="439"/>
      <c r="V4281" s="439"/>
      <c r="W4281" s="439"/>
      <c r="X4281" s="439"/>
      <c r="Y4281" s="443"/>
      <c r="Z4281" s="439"/>
      <c r="AA4281" s="439"/>
      <c r="AB4281" s="439"/>
      <c r="AC4281" s="439"/>
      <c r="AD4281" s="439"/>
      <c r="AE4281" s="443"/>
      <c r="AF4281" s="439"/>
      <c r="AG4281" s="439"/>
      <c r="AH4281" s="439"/>
      <c r="AI4281" s="440"/>
      <c r="AJ4281" s="439">
        <f t="shared" si="2686"/>
        <v>0</v>
      </c>
      <c r="AK4281" s="439">
        <f t="shared" si="2683"/>
        <v>1.0339562892253751</v>
      </c>
      <c r="AL4281" s="439">
        <f t="shared" si="2684"/>
        <v>0.93056066030283757</v>
      </c>
      <c r="AM4281" s="439">
        <f t="shared" si="2685"/>
        <v>0.82716503138030006</v>
      </c>
      <c r="AN4281" s="440">
        <f t="shared" si="2687"/>
        <v>0.72376940245776256</v>
      </c>
    </row>
    <row r="4282" spans="1:40" outlineLevel="2">
      <c r="A4282" s="882">
        <f>ROW()</f>
        <v>4282</v>
      </c>
      <c r="B4282" s="453"/>
      <c r="D4282" s="452" t="s">
        <v>302</v>
      </c>
      <c r="H4282" s="458"/>
      <c r="I4282" s="458"/>
      <c r="J4282" s="459"/>
      <c r="K4282" s="458"/>
      <c r="L4282" s="458"/>
      <c r="M4282" s="458"/>
      <c r="N4282" s="463"/>
      <c r="O4282" s="458"/>
      <c r="P4282" s="458"/>
      <c r="Q4282" s="458"/>
      <c r="R4282" s="458"/>
      <c r="S4282" s="458"/>
      <c r="T4282" s="459"/>
      <c r="U4282" s="439"/>
      <c r="V4282" s="439"/>
      <c r="W4282" s="439"/>
      <c r="X4282" s="439"/>
      <c r="Y4282" s="443"/>
      <c r="Z4282" s="439"/>
      <c r="AA4282" s="439"/>
      <c r="AB4282" s="439"/>
      <c r="AC4282" s="439"/>
      <c r="AD4282" s="439"/>
      <c r="AE4282" s="443"/>
      <c r="AF4282" s="439"/>
      <c r="AG4282" s="439"/>
      <c r="AH4282" s="439"/>
      <c r="AI4282" s="440"/>
      <c r="AJ4282" s="439">
        <f t="shared" si="2686"/>
        <v>0</v>
      </c>
      <c r="AK4282" s="439">
        <f t="shared" si="2683"/>
        <v>3.5497726600419033</v>
      </c>
      <c r="AL4282" s="439">
        <f t="shared" si="2684"/>
        <v>3.1947953940377127</v>
      </c>
      <c r="AM4282" s="439">
        <f t="shared" si="2685"/>
        <v>2.8398181280335226</v>
      </c>
      <c r="AN4282" s="440">
        <f t="shared" si="2687"/>
        <v>2.4848408620293325</v>
      </c>
    </row>
    <row r="4283" spans="1:40" outlineLevel="2">
      <c r="A4283" s="882">
        <f>ROW()</f>
        <v>4283</v>
      </c>
      <c r="B4283" s="453"/>
      <c r="D4283" s="452" t="s">
        <v>36</v>
      </c>
      <c r="H4283" s="458"/>
      <c r="I4283" s="458"/>
      <c r="J4283" s="459"/>
      <c r="K4283" s="458"/>
      <c r="L4283" s="458"/>
      <c r="M4283" s="458"/>
      <c r="N4283" s="463"/>
      <c r="O4283" s="458"/>
      <c r="P4283" s="458"/>
      <c r="Q4283" s="458"/>
      <c r="R4283" s="458"/>
      <c r="S4283" s="458"/>
      <c r="T4283" s="459"/>
      <c r="U4283" s="439"/>
      <c r="V4283" s="439"/>
      <c r="W4283" s="439"/>
      <c r="X4283" s="439"/>
      <c r="Y4283" s="443"/>
      <c r="Z4283" s="439"/>
      <c r="AA4283" s="439"/>
      <c r="AB4283" s="439"/>
      <c r="AC4283" s="439"/>
      <c r="AD4283" s="439"/>
      <c r="AE4283" s="443"/>
      <c r="AF4283" s="439"/>
      <c r="AG4283" s="439"/>
      <c r="AH4283" s="439"/>
      <c r="AI4283" s="440"/>
      <c r="AJ4283" s="439">
        <f t="shared" si="2686"/>
        <v>0</v>
      </c>
      <c r="AK4283" s="439">
        <f t="shared" si="2683"/>
        <v>17.820864866826565</v>
      </c>
      <c r="AL4283" s="439">
        <f t="shared" si="2684"/>
        <v>14.256691893461252</v>
      </c>
      <c r="AM4283" s="439">
        <f t="shared" si="2685"/>
        <v>10.692518920095939</v>
      </c>
      <c r="AN4283" s="440">
        <f>AM4373</f>
        <v>7.1283459467306258</v>
      </c>
    </row>
    <row r="4284" spans="1:40" outlineLevel="2">
      <c r="A4284" s="882">
        <f>ROW()</f>
        <v>4284</v>
      </c>
      <c r="B4284" s="453"/>
      <c r="D4284" s="452" t="s">
        <v>583</v>
      </c>
      <c r="H4284" s="458"/>
      <c r="I4284" s="458"/>
      <c r="J4284" s="459"/>
      <c r="K4284" s="458"/>
      <c r="L4284" s="458"/>
      <c r="M4284" s="458"/>
      <c r="N4284" s="463"/>
      <c r="O4284" s="458"/>
      <c r="P4284" s="458"/>
      <c r="Q4284" s="458"/>
      <c r="R4284" s="458"/>
      <c r="S4284" s="458"/>
      <c r="T4284" s="459"/>
      <c r="U4284" s="439"/>
      <c r="V4284" s="439"/>
      <c r="W4284" s="439"/>
      <c r="X4284" s="439"/>
      <c r="Y4284" s="443"/>
      <c r="Z4284" s="439"/>
      <c r="AA4284" s="439"/>
      <c r="AB4284" s="439"/>
      <c r="AC4284" s="439"/>
      <c r="AD4284" s="439"/>
      <c r="AE4284" s="443"/>
      <c r="AF4284" s="439"/>
      <c r="AG4284" s="439"/>
      <c r="AH4284" s="439"/>
      <c r="AI4284" s="440"/>
      <c r="AJ4284" s="439">
        <f t="shared" ref="AJ4284:AM4287" si="2688">AI4374</f>
        <v>0</v>
      </c>
      <c r="AK4284" s="439">
        <f t="shared" si="2688"/>
        <v>1.1456139032785406</v>
      </c>
      <c r="AL4284" s="439">
        <f t="shared" si="2688"/>
        <v>1.0310525129506867</v>
      </c>
      <c r="AM4284" s="439">
        <f t="shared" si="2688"/>
        <v>0.91649112262283261</v>
      </c>
      <c r="AN4284" s="440">
        <f t="shared" ref="AN4284:AN4287" si="2689">AM4374</f>
        <v>0.80192973229497855</v>
      </c>
    </row>
    <row r="4285" spans="1:40" outlineLevel="2">
      <c r="A4285" s="882">
        <f>ROW()</f>
        <v>4285</v>
      </c>
      <c r="B4285" s="453"/>
      <c r="D4285" s="452" t="s">
        <v>81</v>
      </c>
      <c r="H4285" s="458"/>
      <c r="I4285" s="458"/>
      <c r="J4285" s="459"/>
      <c r="K4285" s="458"/>
      <c r="L4285" s="458"/>
      <c r="M4285" s="458"/>
      <c r="N4285" s="463"/>
      <c r="O4285" s="458"/>
      <c r="P4285" s="458"/>
      <c r="Q4285" s="458"/>
      <c r="R4285" s="458"/>
      <c r="S4285" s="458"/>
      <c r="T4285" s="459"/>
      <c r="U4285" s="439"/>
      <c r="V4285" s="439"/>
      <c r="W4285" s="439"/>
      <c r="X4285" s="439"/>
      <c r="Y4285" s="443"/>
      <c r="Z4285" s="439"/>
      <c r="AA4285" s="439"/>
      <c r="AB4285" s="439"/>
      <c r="AC4285" s="439"/>
      <c r="AD4285" s="439"/>
      <c r="AE4285" s="443"/>
      <c r="AF4285" s="439"/>
      <c r="AG4285" s="439"/>
      <c r="AH4285" s="439"/>
      <c r="AI4285" s="440"/>
      <c r="AJ4285" s="439">
        <f t="shared" si="2688"/>
        <v>0</v>
      </c>
      <c r="AK4285" s="439">
        <f t="shared" si="2688"/>
        <v>0</v>
      </c>
      <c r="AL4285" s="439">
        <f t="shared" si="2688"/>
        <v>0</v>
      </c>
      <c r="AM4285" s="439">
        <f t="shared" si="2688"/>
        <v>0</v>
      </c>
      <c r="AN4285" s="440">
        <f t="shared" si="2689"/>
        <v>0</v>
      </c>
    </row>
    <row r="4286" spans="1:40" outlineLevel="2">
      <c r="A4286" s="882">
        <f>ROW()</f>
        <v>4286</v>
      </c>
      <c r="B4286" s="453"/>
      <c r="D4286" s="452" t="s">
        <v>28</v>
      </c>
      <c r="H4286" s="458"/>
      <c r="I4286" s="458"/>
      <c r="J4286" s="459"/>
      <c r="K4286" s="458"/>
      <c r="L4286" s="458"/>
      <c r="M4286" s="458"/>
      <c r="N4286" s="463"/>
      <c r="O4286" s="458"/>
      <c r="P4286" s="458"/>
      <c r="Q4286" s="458"/>
      <c r="R4286" s="458"/>
      <c r="S4286" s="458"/>
      <c r="T4286" s="459"/>
      <c r="U4286" s="439"/>
      <c r="V4286" s="439"/>
      <c r="W4286" s="439"/>
      <c r="X4286" s="439"/>
      <c r="Y4286" s="443"/>
      <c r="Z4286" s="439"/>
      <c r="AA4286" s="439"/>
      <c r="AB4286" s="439"/>
      <c r="AC4286" s="439"/>
      <c r="AD4286" s="439"/>
      <c r="AE4286" s="443"/>
      <c r="AF4286" s="439"/>
      <c r="AG4286" s="439"/>
      <c r="AH4286" s="439"/>
      <c r="AI4286" s="440"/>
      <c r="AJ4286" s="439">
        <f t="shared" si="2688"/>
        <v>0</v>
      </c>
      <c r="AK4286" s="439">
        <f t="shared" si="2688"/>
        <v>0</v>
      </c>
      <c r="AL4286" s="439">
        <f t="shared" si="2688"/>
        <v>0</v>
      </c>
      <c r="AM4286" s="439">
        <f t="shared" si="2688"/>
        <v>0</v>
      </c>
      <c r="AN4286" s="440">
        <f t="shared" si="2689"/>
        <v>0</v>
      </c>
    </row>
    <row r="4287" spans="1:40" outlineLevel="2">
      <c r="A4287" s="882">
        <f>ROW()</f>
        <v>4287</v>
      </c>
      <c r="B4287" s="453"/>
      <c r="D4287" s="456" t="s">
        <v>443</v>
      </c>
      <c r="E4287" s="456"/>
      <c r="F4287" s="456"/>
      <c r="G4287" s="456"/>
      <c r="H4287" s="460"/>
      <c r="I4287" s="460"/>
      <c r="J4287" s="461"/>
      <c r="K4287" s="460"/>
      <c r="L4287" s="460"/>
      <c r="M4287" s="460"/>
      <c r="N4287" s="465"/>
      <c r="O4287" s="460"/>
      <c r="P4287" s="460"/>
      <c r="Q4287" s="460"/>
      <c r="R4287" s="460"/>
      <c r="S4287" s="460"/>
      <c r="T4287" s="461"/>
      <c r="U4287" s="441"/>
      <c r="V4287" s="441"/>
      <c r="W4287" s="441"/>
      <c r="X4287" s="441"/>
      <c r="Y4287" s="462"/>
      <c r="Z4287" s="441"/>
      <c r="AA4287" s="441"/>
      <c r="AB4287" s="441"/>
      <c r="AC4287" s="441"/>
      <c r="AD4287" s="441"/>
      <c r="AE4287" s="462"/>
      <c r="AF4287" s="441"/>
      <c r="AG4287" s="441"/>
      <c r="AH4287" s="441"/>
      <c r="AI4287" s="442"/>
      <c r="AJ4287" s="441">
        <f t="shared" si="2688"/>
        <v>0</v>
      </c>
      <c r="AK4287" s="441">
        <f t="shared" si="2688"/>
        <v>0</v>
      </c>
      <c r="AL4287" s="441">
        <f t="shared" si="2688"/>
        <v>0</v>
      </c>
      <c r="AM4287" s="441">
        <f t="shared" si="2688"/>
        <v>0</v>
      </c>
      <c r="AN4287" s="442">
        <f t="shared" si="2689"/>
        <v>0</v>
      </c>
    </row>
    <row r="4288" spans="1:40" outlineLevel="2">
      <c r="A4288" s="882">
        <f>ROW()</f>
        <v>4288</v>
      </c>
      <c r="B4288" s="453"/>
      <c r="D4288" s="452" t="s">
        <v>24</v>
      </c>
      <c r="H4288" s="458"/>
      <c r="I4288" s="458"/>
      <c r="J4288" s="459"/>
      <c r="K4288" s="458"/>
      <c r="L4288" s="458"/>
      <c r="M4288" s="458"/>
      <c r="N4288" s="463"/>
      <c r="O4288" s="458"/>
      <c r="P4288" s="458"/>
      <c r="Q4288" s="458"/>
      <c r="R4288" s="458"/>
      <c r="S4288" s="458"/>
      <c r="T4288" s="459"/>
      <c r="U4288" s="439"/>
      <c r="V4288" s="439"/>
      <c r="W4288" s="439"/>
      <c r="X4288" s="439"/>
      <c r="Y4288" s="443"/>
      <c r="Z4288" s="439"/>
      <c r="AA4288" s="439"/>
      <c r="AB4288" s="439"/>
      <c r="AC4288" s="439"/>
      <c r="AD4288" s="439"/>
      <c r="AE4288" s="443"/>
      <c r="AF4288" s="439"/>
      <c r="AG4288" s="439"/>
      <c r="AH4288" s="439"/>
      <c r="AI4288" s="440"/>
      <c r="AJ4288" s="439">
        <f>SUM(AJ4272:AJ4287)</f>
        <v>0</v>
      </c>
      <c r="AK4288" s="439">
        <f>SUM(AK4272:AK4287)</f>
        <v>106.49721861408572</v>
      </c>
      <c r="AL4288" s="439">
        <f>SUM(AL4272:AL4287)</f>
        <v>97.675724903224989</v>
      </c>
      <c r="AM4288" s="439">
        <f>SUM(AM4272:AM4287)</f>
        <v>88.854231192364267</v>
      </c>
      <c r="AN4288" s="440">
        <f>SUM(AN4272:AN4287)</f>
        <v>80.032737481503545</v>
      </c>
    </row>
    <row r="4289" spans="1:40" outlineLevel="1">
      <c r="A4289" s="732" t="s">
        <v>59</v>
      </c>
      <c r="B4289" s="733"/>
      <c r="C4289" s="881"/>
      <c r="D4289" s="733"/>
      <c r="E4289" s="733"/>
      <c r="F4289" s="733"/>
      <c r="G4289" s="730"/>
      <c r="H4289" s="733"/>
      <c r="I4289" s="730"/>
      <c r="J4289" s="729"/>
      <c r="K4289" s="730"/>
      <c r="L4289" s="730"/>
      <c r="M4289" s="730"/>
      <c r="N4289" s="731"/>
      <c r="O4289" s="730"/>
      <c r="P4289" s="730"/>
      <c r="Q4289" s="730"/>
      <c r="R4289" s="730"/>
      <c r="S4289" s="730"/>
      <c r="T4289" s="729"/>
      <c r="U4289" s="730"/>
      <c r="V4289" s="730"/>
      <c r="W4289" s="730"/>
      <c r="X4289" s="730"/>
      <c r="Y4289" s="729"/>
      <c r="Z4289" s="730"/>
      <c r="AA4289" s="730"/>
      <c r="AB4289" s="730"/>
      <c r="AC4289" s="730"/>
      <c r="AD4289" s="730"/>
      <c r="AE4289" s="729"/>
      <c r="AF4289" s="730"/>
      <c r="AG4289" s="730"/>
      <c r="AH4289" s="730"/>
      <c r="AI4289" s="731"/>
      <c r="AJ4289" s="730"/>
      <c r="AK4289" s="730"/>
      <c r="AL4289" s="730"/>
      <c r="AM4289" s="730"/>
      <c r="AN4289" s="731"/>
    </row>
    <row r="4290" spans="1:40" outlineLevel="2">
      <c r="A4290" s="882">
        <f>ROW()</f>
        <v>4290</v>
      </c>
      <c r="B4290" s="453"/>
      <c r="D4290" s="452" t="s">
        <v>300</v>
      </c>
      <c r="H4290" s="458"/>
      <c r="I4290" s="458"/>
      <c r="J4290" s="443"/>
      <c r="K4290" s="439"/>
      <c r="L4290" s="439"/>
      <c r="M4290" s="439"/>
      <c r="N4290" s="440"/>
      <c r="O4290" s="439"/>
      <c r="P4290" s="439"/>
      <c r="Q4290" s="439"/>
      <c r="R4290" s="439"/>
      <c r="S4290" s="439"/>
      <c r="T4290" s="443"/>
      <c r="U4290" s="439"/>
      <c r="V4290" s="439"/>
      <c r="W4290" s="439"/>
      <c r="X4290" s="157"/>
      <c r="Y4290" s="443"/>
      <c r="Z4290" s="439"/>
      <c r="AA4290" s="157"/>
      <c r="AB4290" s="157"/>
      <c r="AC4290" s="157"/>
      <c r="AD4290" s="27"/>
      <c r="AE4290" s="443"/>
      <c r="AF4290" s="157"/>
      <c r="AG4290" s="157"/>
      <c r="AH4290" s="157"/>
      <c r="AI4290" s="313"/>
      <c r="AJ4290" s="157">
        <f>AJ$660</f>
        <v>2.4863218662364912</v>
      </c>
      <c r="AK4290" s="157"/>
      <c r="AL4290" s="157"/>
      <c r="AM4290" s="157"/>
      <c r="AN4290" s="313"/>
    </row>
    <row r="4291" spans="1:40" outlineLevel="2">
      <c r="A4291" s="882">
        <f>ROW()</f>
        <v>4291</v>
      </c>
      <c r="B4291" s="453"/>
      <c r="D4291" s="452" t="s">
        <v>301</v>
      </c>
      <c r="H4291" s="458"/>
      <c r="I4291" s="458"/>
      <c r="J4291" s="443"/>
      <c r="K4291" s="439"/>
      <c r="L4291" s="439"/>
      <c r="M4291" s="439"/>
      <c r="N4291" s="440"/>
      <c r="O4291" s="439"/>
      <c r="P4291" s="439"/>
      <c r="Q4291" s="439"/>
      <c r="R4291" s="439"/>
      <c r="S4291" s="439"/>
      <c r="T4291" s="443"/>
      <c r="U4291" s="439"/>
      <c r="V4291" s="439"/>
      <c r="W4291" s="439"/>
      <c r="X4291" s="157"/>
      <c r="Y4291" s="443"/>
      <c r="Z4291" s="439"/>
      <c r="AA4291" s="157"/>
      <c r="AB4291" s="157"/>
      <c r="AC4291" s="157"/>
      <c r="AD4291" s="27"/>
      <c r="AE4291" s="443"/>
      <c r="AF4291" s="157"/>
      <c r="AG4291" s="157"/>
      <c r="AH4291" s="157"/>
      <c r="AI4291" s="313"/>
      <c r="AJ4291" s="157">
        <f>AJ$661</f>
        <v>0</v>
      </c>
      <c r="AK4291" s="157"/>
      <c r="AL4291" s="157"/>
      <c r="AM4291" s="157"/>
      <c r="AN4291" s="313"/>
    </row>
    <row r="4292" spans="1:40" outlineLevel="2">
      <c r="A4292" s="882">
        <f>ROW()</f>
        <v>4292</v>
      </c>
      <c r="B4292" s="453"/>
      <c r="D4292" s="452" t="s">
        <v>29</v>
      </c>
      <c r="H4292" s="458"/>
      <c r="I4292" s="458"/>
      <c r="J4292" s="443"/>
      <c r="K4292" s="439"/>
      <c r="L4292" s="439"/>
      <c r="M4292" s="439"/>
      <c r="N4292" s="440"/>
      <c r="O4292" s="439"/>
      <c r="P4292" s="439"/>
      <c r="Q4292" s="439"/>
      <c r="R4292" s="439"/>
      <c r="S4292" s="439"/>
      <c r="T4292" s="443"/>
      <c r="U4292" s="439"/>
      <c r="V4292" s="439"/>
      <c r="W4292" s="439"/>
      <c r="X4292" s="157"/>
      <c r="Y4292" s="443"/>
      <c r="Z4292" s="439"/>
      <c r="AA4292" s="157"/>
      <c r="AB4292" s="157"/>
      <c r="AC4292" s="157"/>
      <c r="AD4292" s="27"/>
      <c r="AE4292" s="443"/>
      <c r="AF4292" s="157"/>
      <c r="AG4292" s="157"/>
      <c r="AH4292" s="157"/>
      <c r="AI4292" s="313"/>
      <c r="AJ4292" s="157">
        <f>AJ$662</f>
        <v>0</v>
      </c>
      <c r="AK4292" s="157"/>
      <c r="AL4292" s="157"/>
      <c r="AM4292" s="157"/>
      <c r="AN4292" s="313"/>
    </row>
    <row r="4293" spans="1:40" outlineLevel="2">
      <c r="A4293" s="882">
        <f>ROW()</f>
        <v>4293</v>
      </c>
      <c r="B4293" s="453"/>
      <c r="D4293" s="452" t="s">
        <v>30</v>
      </c>
      <c r="H4293" s="458"/>
      <c r="I4293" s="458"/>
      <c r="J4293" s="443"/>
      <c r="K4293" s="439"/>
      <c r="L4293" s="439"/>
      <c r="M4293" s="439"/>
      <c r="N4293" s="440"/>
      <c r="O4293" s="439"/>
      <c r="P4293" s="439"/>
      <c r="Q4293" s="439"/>
      <c r="R4293" s="439"/>
      <c r="S4293" s="439"/>
      <c r="T4293" s="443"/>
      <c r="U4293" s="439"/>
      <c r="V4293" s="439"/>
      <c r="W4293" s="439"/>
      <c r="X4293" s="157"/>
      <c r="Y4293" s="443"/>
      <c r="Z4293" s="439"/>
      <c r="AA4293" s="157"/>
      <c r="AB4293" s="157"/>
      <c r="AC4293" s="157"/>
      <c r="AD4293" s="27"/>
      <c r="AE4293" s="443"/>
      <c r="AF4293" s="157"/>
      <c r="AG4293" s="157"/>
      <c r="AH4293" s="157"/>
      <c r="AI4293" s="313"/>
      <c r="AJ4293" s="157">
        <f>AJ$663</f>
        <v>40.675374059244184</v>
      </c>
      <c r="AK4293" s="157"/>
      <c r="AL4293" s="157"/>
      <c r="AM4293" s="157"/>
      <c r="AN4293" s="313"/>
    </row>
    <row r="4294" spans="1:40" outlineLevel="2">
      <c r="A4294" s="882">
        <f>ROW()</f>
        <v>4294</v>
      </c>
      <c r="B4294" s="453"/>
      <c r="D4294" s="452" t="s">
        <v>31</v>
      </c>
      <c r="H4294" s="458"/>
      <c r="I4294" s="458"/>
      <c r="J4294" s="443"/>
      <c r="K4294" s="439"/>
      <c r="L4294" s="439"/>
      <c r="M4294" s="439"/>
      <c r="N4294" s="440"/>
      <c r="O4294" s="439"/>
      <c r="P4294" s="439"/>
      <c r="Q4294" s="439"/>
      <c r="R4294" s="439"/>
      <c r="S4294" s="439"/>
      <c r="T4294" s="443"/>
      <c r="U4294" s="439"/>
      <c r="V4294" s="439"/>
      <c r="W4294" s="439"/>
      <c r="X4294" s="157"/>
      <c r="Y4294" s="443"/>
      <c r="Z4294" s="439"/>
      <c r="AA4294" s="157"/>
      <c r="AB4294" s="157"/>
      <c r="AC4294" s="157"/>
      <c r="AD4294" s="27"/>
      <c r="AE4294" s="443"/>
      <c r="AF4294" s="157"/>
      <c r="AG4294" s="157"/>
      <c r="AH4294" s="157"/>
      <c r="AI4294" s="313"/>
      <c r="AJ4294" s="157">
        <f>AJ$664</f>
        <v>0</v>
      </c>
      <c r="AK4294" s="157"/>
      <c r="AL4294" s="157"/>
      <c r="AM4294" s="157"/>
      <c r="AN4294" s="313"/>
    </row>
    <row r="4295" spans="1:40" outlineLevel="2">
      <c r="A4295" s="882">
        <f>ROW()</f>
        <v>4295</v>
      </c>
      <c r="B4295" s="453"/>
      <c r="D4295" s="452" t="s">
        <v>32</v>
      </c>
      <c r="H4295" s="458"/>
      <c r="I4295" s="458"/>
      <c r="J4295" s="443"/>
      <c r="K4295" s="439"/>
      <c r="L4295" s="439"/>
      <c r="M4295" s="439"/>
      <c r="N4295" s="440"/>
      <c r="O4295" s="439"/>
      <c r="P4295" s="439"/>
      <c r="Q4295" s="439"/>
      <c r="R4295" s="439"/>
      <c r="S4295" s="439"/>
      <c r="T4295" s="443"/>
      <c r="U4295" s="439"/>
      <c r="V4295" s="439"/>
      <c r="W4295" s="439"/>
      <c r="X4295" s="157"/>
      <c r="Y4295" s="443"/>
      <c r="Z4295" s="439"/>
      <c r="AA4295" s="157"/>
      <c r="AB4295" s="157"/>
      <c r="AC4295" s="157"/>
      <c r="AD4295" s="27"/>
      <c r="AE4295" s="443"/>
      <c r="AF4295" s="157"/>
      <c r="AG4295" s="157"/>
      <c r="AH4295" s="157"/>
      <c r="AI4295" s="313"/>
      <c r="AJ4295" s="157">
        <f>AJ$665</f>
        <v>3.0383560528949913</v>
      </c>
      <c r="AK4295" s="157"/>
      <c r="AL4295" s="157"/>
      <c r="AM4295" s="157"/>
      <c r="AN4295" s="313"/>
    </row>
    <row r="4296" spans="1:40" outlineLevel="2">
      <c r="A4296" s="882">
        <f>ROW()</f>
        <v>4296</v>
      </c>
      <c r="B4296" s="453"/>
      <c r="D4296" s="452" t="s">
        <v>33</v>
      </c>
      <c r="H4296" s="458"/>
      <c r="I4296" s="458"/>
      <c r="J4296" s="443"/>
      <c r="K4296" s="439"/>
      <c r="L4296" s="439"/>
      <c r="M4296" s="439"/>
      <c r="N4296" s="440"/>
      <c r="O4296" s="439"/>
      <c r="P4296" s="439"/>
      <c r="Q4296" s="439"/>
      <c r="R4296" s="439"/>
      <c r="S4296" s="439"/>
      <c r="T4296" s="443"/>
      <c r="U4296" s="439"/>
      <c r="V4296" s="439"/>
      <c r="W4296" s="439"/>
      <c r="X4296" s="157"/>
      <c r="Y4296" s="443"/>
      <c r="Z4296" s="439"/>
      <c r="AA4296" s="157"/>
      <c r="AB4296" s="157"/>
      <c r="AC4296" s="157"/>
      <c r="AD4296" s="27"/>
      <c r="AE4296" s="443"/>
      <c r="AF4296" s="157"/>
      <c r="AG4296" s="157"/>
      <c r="AH4296" s="157"/>
      <c r="AI4296" s="313"/>
      <c r="AJ4296" s="157">
        <f>AJ$666</f>
        <v>0</v>
      </c>
      <c r="AK4296" s="157"/>
      <c r="AL4296" s="157"/>
      <c r="AM4296" s="157"/>
      <c r="AN4296" s="313"/>
    </row>
    <row r="4297" spans="1:40" outlineLevel="2">
      <c r="A4297" s="882">
        <f>ROW()</f>
        <v>4297</v>
      </c>
      <c r="B4297" s="453"/>
      <c r="D4297" s="452" t="s">
        <v>27</v>
      </c>
      <c r="H4297" s="458"/>
      <c r="I4297" s="458"/>
      <c r="J4297" s="443"/>
      <c r="K4297" s="439"/>
      <c r="L4297" s="439"/>
      <c r="M4297" s="439"/>
      <c r="N4297" s="440"/>
      <c r="O4297" s="439"/>
      <c r="P4297" s="439"/>
      <c r="Q4297" s="439"/>
      <c r="R4297" s="439"/>
      <c r="S4297" s="439"/>
      <c r="T4297" s="443"/>
      <c r="U4297" s="439"/>
      <c r="V4297" s="439"/>
      <c r="W4297" s="439"/>
      <c r="X4297" s="157"/>
      <c r="Y4297" s="443"/>
      <c r="Z4297" s="439"/>
      <c r="AA4297" s="157"/>
      <c r="AB4297" s="157"/>
      <c r="AC4297" s="157"/>
      <c r="AD4297" s="27"/>
      <c r="AE4297" s="443"/>
      <c r="AF4297" s="157"/>
      <c r="AG4297" s="157"/>
      <c r="AH4297" s="157"/>
      <c r="AI4297" s="313"/>
      <c r="AJ4297" s="157">
        <f>AJ$667</f>
        <v>1.8099217864111397</v>
      </c>
      <c r="AK4297" s="157"/>
      <c r="AL4297" s="157"/>
      <c r="AM4297" s="157"/>
      <c r="AN4297" s="313"/>
    </row>
    <row r="4298" spans="1:40" outlineLevel="2">
      <c r="A4298" s="882">
        <f>ROW()</f>
        <v>4298</v>
      </c>
      <c r="B4298" s="453"/>
      <c r="D4298" s="452" t="s">
        <v>34</v>
      </c>
      <c r="H4298" s="458"/>
      <c r="I4298" s="458"/>
      <c r="J4298" s="443"/>
      <c r="K4298" s="439"/>
      <c r="L4298" s="439"/>
      <c r="M4298" s="439"/>
      <c r="N4298" s="440"/>
      <c r="O4298" s="439"/>
      <c r="P4298" s="439"/>
      <c r="Q4298" s="439"/>
      <c r="R4298" s="439"/>
      <c r="S4298" s="439"/>
      <c r="T4298" s="443"/>
      <c r="U4298" s="439"/>
      <c r="V4298" s="439"/>
      <c r="W4298" s="439"/>
      <c r="X4298" s="157"/>
      <c r="Y4298" s="443"/>
      <c r="Z4298" s="439"/>
      <c r="AA4298" s="157"/>
      <c r="AB4298" s="157"/>
      <c r="AC4298" s="157"/>
      <c r="AD4298" s="27"/>
      <c r="AE4298" s="443"/>
      <c r="AF4298" s="157"/>
      <c r="AG4298" s="157"/>
      <c r="AH4298" s="157"/>
      <c r="AI4298" s="313"/>
      <c r="AJ4298" s="157">
        <f>AJ$668</f>
        <v>34.937037129926523</v>
      </c>
      <c r="AK4298" s="157"/>
      <c r="AL4298" s="157"/>
      <c r="AM4298" s="157"/>
      <c r="AN4298" s="313"/>
    </row>
    <row r="4299" spans="1:40" outlineLevel="2">
      <c r="A4299" s="882">
        <f>ROW()</f>
        <v>4299</v>
      </c>
      <c r="B4299" s="453"/>
      <c r="D4299" s="452" t="s">
        <v>35</v>
      </c>
      <c r="H4299" s="458"/>
      <c r="I4299" s="458"/>
      <c r="J4299" s="443"/>
      <c r="K4299" s="439"/>
      <c r="L4299" s="439"/>
      <c r="M4299" s="439"/>
      <c r="N4299" s="440"/>
      <c r="O4299" s="439"/>
      <c r="P4299" s="439"/>
      <c r="Q4299" s="439"/>
      <c r="R4299" s="439"/>
      <c r="S4299" s="439"/>
      <c r="T4299" s="443"/>
      <c r="U4299" s="439"/>
      <c r="V4299" s="439"/>
      <c r="W4299" s="439"/>
      <c r="X4299" s="157"/>
      <c r="Y4299" s="443"/>
      <c r="Z4299" s="439"/>
      <c r="AA4299" s="157"/>
      <c r="AB4299" s="157"/>
      <c r="AC4299" s="157"/>
      <c r="AD4299" s="27"/>
      <c r="AE4299" s="443"/>
      <c r="AF4299" s="157"/>
      <c r="AG4299" s="157"/>
      <c r="AH4299" s="157"/>
      <c r="AI4299" s="313"/>
      <c r="AJ4299" s="157">
        <f>AJ$669</f>
        <v>1.0339562892253751</v>
      </c>
      <c r="AK4299" s="157"/>
      <c r="AL4299" s="157"/>
      <c r="AM4299" s="157"/>
      <c r="AN4299" s="313"/>
    </row>
    <row r="4300" spans="1:40" outlineLevel="2">
      <c r="A4300" s="882">
        <f>ROW()</f>
        <v>4300</v>
      </c>
      <c r="B4300" s="453"/>
      <c r="D4300" s="452" t="s">
        <v>302</v>
      </c>
      <c r="H4300" s="458"/>
      <c r="I4300" s="458"/>
      <c r="J4300" s="443"/>
      <c r="K4300" s="439"/>
      <c r="L4300" s="439"/>
      <c r="M4300" s="439"/>
      <c r="N4300" s="440"/>
      <c r="O4300" s="439"/>
      <c r="P4300" s="439"/>
      <c r="Q4300" s="439"/>
      <c r="R4300" s="439"/>
      <c r="S4300" s="439"/>
      <c r="T4300" s="443"/>
      <c r="U4300" s="439"/>
      <c r="V4300" s="439"/>
      <c r="W4300" s="439"/>
      <c r="X4300" s="157"/>
      <c r="Y4300" s="443"/>
      <c r="Z4300" s="439"/>
      <c r="AA4300" s="157"/>
      <c r="AB4300" s="157"/>
      <c r="AC4300" s="157"/>
      <c r="AD4300" s="27"/>
      <c r="AE4300" s="443"/>
      <c r="AF4300" s="157"/>
      <c r="AG4300" s="157"/>
      <c r="AH4300" s="157"/>
      <c r="AI4300" s="313"/>
      <c r="AJ4300" s="157">
        <f>AJ$670</f>
        <v>3.5497726600419033</v>
      </c>
      <c r="AK4300" s="157"/>
      <c r="AL4300" s="157"/>
      <c r="AM4300" s="157"/>
      <c r="AN4300" s="313"/>
    </row>
    <row r="4301" spans="1:40" outlineLevel="2">
      <c r="A4301" s="882">
        <f>ROW()</f>
        <v>4301</v>
      </c>
      <c r="B4301" s="453"/>
      <c r="D4301" s="452" t="s">
        <v>36</v>
      </c>
      <c r="H4301" s="458"/>
      <c r="I4301" s="458"/>
      <c r="J4301" s="443"/>
      <c r="K4301" s="439"/>
      <c r="L4301" s="439"/>
      <c r="M4301" s="439"/>
      <c r="N4301" s="440"/>
      <c r="O4301" s="439"/>
      <c r="P4301" s="439"/>
      <c r="Q4301" s="439"/>
      <c r="R4301" s="439"/>
      <c r="S4301" s="439"/>
      <c r="T4301" s="443"/>
      <c r="U4301" s="439"/>
      <c r="V4301" s="439"/>
      <c r="W4301" s="439"/>
      <c r="X4301" s="157"/>
      <c r="Y4301" s="443"/>
      <c r="Z4301" s="439"/>
      <c r="AA4301" s="157"/>
      <c r="AB4301" s="157"/>
      <c r="AC4301" s="157"/>
      <c r="AD4301" s="27"/>
      <c r="AE4301" s="443"/>
      <c r="AF4301" s="157"/>
      <c r="AG4301" s="157"/>
      <c r="AH4301" s="157"/>
      <c r="AI4301" s="313"/>
      <c r="AJ4301" s="157">
        <f>AJ$671</f>
        <v>17.820864866826565</v>
      </c>
      <c r="AK4301" s="157"/>
      <c r="AL4301" s="157"/>
      <c r="AM4301" s="157"/>
      <c r="AN4301" s="313"/>
    </row>
    <row r="4302" spans="1:40" outlineLevel="2">
      <c r="A4302" s="882">
        <f>ROW()</f>
        <v>4302</v>
      </c>
      <c r="B4302" s="453"/>
      <c r="D4302" s="452" t="s">
        <v>583</v>
      </c>
      <c r="H4302" s="458"/>
      <c r="I4302" s="458"/>
      <c r="J4302" s="443"/>
      <c r="K4302" s="439"/>
      <c r="L4302" s="439"/>
      <c r="M4302" s="439"/>
      <c r="N4302" s="440"/>
      <c r="O4302" s="439"/>
      <c r="P4302" s="439"/>
      <c r="Q4302" s="439"/>
      <c r="R4302" s="439"/>
      <c r="S4302" s="439"/>
      <c r="T4302" s="443"/>
      <c r="U4302" s="439"/>
      <c r="V4302" s="439"/>
      <c r="W4302" s="439"/>
      <c r="X4302" s="157"/>
      <c r="Y4302" s="443"/>
      <c r="Z4302" s="439"/>
      <c r="AA4302" s="157"/>
      <c r="AB4302" s="157"/>
      <c r="AC4302" s="157"/>
      <c r="AD4302" s="27"/>
      <c r="AE4302" s="443"/>
      <c r="AF4302" s="157"/>
      <c r="AG4302" s="157"/>
      <c r="AH4302" s="157"/>
      <c r="AI4302" s="313"/>
      <c r="AJ4302" s="157">
        <f>AJ$672</f>
        <v>1.1456139032785406</v>
      </c>
      <c r="AK4302" s="157"/>
      <c r="AL4302" s="157"/>
      <c r="AM4302" s="157"/>
      <c r="AN4302" s="313"/>
    </row>
    <row r="4303" spans="1:40" outlineLevel="2">
      <c r="A4303" s="882">
        <f>ROW()</f>
        <v>4303</v>
      </c>
      <c r="B4303" s="453"/>
      <c r="D4303" s="452" t="s">
        <v>81</v>
      </c>
      <c r="H4303" s="458"/>
      <c r="I4303" s="458"/>
      <c r="J4303" s="443"/>
      <c r="K4303" s="439"/>
      <c r="L4303" s="439"/>
      <c r="M4303" s="439"/>
      <c r="N4303" s="440"/>
      <c r="O4303" s="439"/>
      <c r="P4303" s="439"/>
      <c r="Q4303" s="439"/>
      <c r="R4303" s="439"/>
      <c r="S4303" s="439"/>
      <c r="T4303" s="443"/>
      <c r="U4303" s="439"/>
      <c r="V4303" s="439"/>
      <c r="W4303" s="439"/>
      <c r="X4303" s="157"/>
      <c r="Y4303" s="443"/>
      <c r="Z4303" s="439"/>
      <c r="AA4303" s="157"/>
      <c r="AB4303" s="157"/>
      <c r="AC4303" s="157"/>
      <c r="AD4303" s="27"/>
      <c r="AE4303" s="443"/>
      <c r="AF4303" s="157"/>
      <c r="AG4303" s="157"/>
      <c r="AH4303" s="157"/>
      <c r="AI4303" s="313"/>
      <c r="AJ4303" s="157">
        <f>AJ$673</f>
        <v>0</v>
      </c>
      <c r="AK4303" s="157"/>
      <c r="AL4303" s="157"/>
      <c r="AM4303" s="157"/>
      <c r="AN4303" s="313"/>
    </row>
    <row r="4304" spans="1:40" outlineLevel="2">
      <c r="A4304" s="882">
        <f>ROW()</f>
        <v>4304</v>
      </c>
      <c r="B4304" s="453"/>
      <c r="D4304" s="452" t="s">
        <v>28</v>
      </c>
      <c r="H4304" s="458"/>
      <c r="I4304" s="458"/>
      <c r="J4304" s="443"/>
      <c r="K4304" s="439"/>
      <c r="L4304" s="439"/>
      <c r="M4304" s="439"/>
      <c r="N4304" s="440"/>
      <c r="O4304" s="439"/>
      <c r="P4304" s="439"/>
      <c r="Q4304" s="439"/>
      <c r="R4304" s="439"/>
      <c r="S4304" s="439"/>
      <c r="T4304" s="443"/>
      <c r="U4304" s="439"/>
      <c r="V4304" s="439"/>
      <c r="W4304" s="439"/>
      <c r="X4304" s="157"/>
      <c r="Y4304" s="443"/>
      <c r="Z4304" s="439"/>
      <c r="AA4304" s="157"/>
      <c r="AB4304" s="157"/>
      <c r="AC4304" s="157"/>
      <c r="AD4304" s="27"/>
      <c r="AE4304" s="443"/>
      <c r="AF4304" s="157"/>
      <c r="AG4304" s="157"/>
      <c r="AH4304" s="157"/>
      <c r="AI4304" s="313"/>
      <c r="AJ4304" s="157">
        <f>AJ$674</f>
        <v>0</v>
      </c>
      <c r="AK4304" s="157"/>
      <c r="AL4304" s="157"/>
      <c r="AM4304" s="157"/>
      <c r="AN4304" s="313"/>
    </row>
    <row r="4305" spans="1:40" outlineLevel="2">
      <c r="A4305" s="882">
        <f>ROW()</f>
        <v>4305</v>
      </c>
      <c r="B4305" s="453"/>
      <c r="D4305" s="456" t="s">
        <v>443</v>
      </c>
      <c r="E4305" s="456"/>
      <c r="F4305" s="456"/>
      <c r="G4305" s="456"/>
      <c r="H4305" s="460"/>
      <c r="I4305" s="460"/>
      <c r="J4305" s="462"/>
      <c r="K4305" s="441"/>
      <c r="L4305" s="441"/>
      <c r="M4305" s="441"/>
      <c r="N4305" s="442"/>
      <c r="O4305" s="441"/>
      <c r="P4305" s="441"/>
      <c r="Q4305" s="441"/>
      <c r="R4305" s="441"/>
      <c r="S4305" s="441"/>
      <c r="T4305" s="462"/>
      <c r="U4305" s="441"/>
      <c r="V4305" s="441"/>
      <c r="W4305" s="441"/>
      <c r="X4305" s="158"/>
      <c r="Y4305" s="462"/>
      <c r="Z4305" s="441"/>
      <c r="AA4305" s="158"/>
      <c r="AB4305" s="158"/>
      <c r="AC4305" s="158"/>
      <c r="AD4305" s="30"/>
      <c r="AE4305" s="462"/>
      <c r="AF4305" s="158"/>
      <c r="AG4305" s="158"/>
      <c r="AH4305" s="158"/>
      <c r="AI4305" s="319"/>
      <c r="AJ4305" s="158">
        <f>AJ$675</f>
        <v>0</v>
      </c>
      <c r="AK4305" s="158"/>
      <c r="AL4305" s="158"/>
      <c r="AM4305" s="158"/>
      <c r="AN4305" s="319"/>
    </row>
    <row r="4306" spans="1:40" outlineLevel="2">
      <c r="A4306" s="882">
        <f>ROW()</f>
        <v>4306</v>
      </c>
      <c r="B4306" s="453"/>
      <c r="D4306" s="452" t="s">
        <v>24</v>
      </c>
      <c r="H4306" s="458"/>
      <c r="I4306" s="458"/>
      <c r="J4306" s="443"/>
      <c r="K4306" s="439"/>
      <c r="L4306" s="439"/>
      <c r="M4306" s="439"/>
      <c r="N4306" s="440"/>
      <c r="O4306" s="439"/>
      <c r="P4306" s="439"/>
      <c r="Q4306" s="439"/>
      <c r="R4306" s="439"/>
      <c r="S4306" s="439"/>
      <c r="T4306" s="443"/>
      <c r="U4306" s="439"/>
      <c r="V4306" s="439"/>
      <c r="W4306" s="439"/>
      <c r="X4306" s="439"/>
      <c r="Y4306" s="443"/>
      <c r="Z4306" s="439"/>
      <c r="AA4306" s="439"/>
      <c r="AB4306" s="439"/>
      <c r="AC4306" s="439"/>
      <c r="AD4306" s="27"/>
      <c r="AE4306" s="443"/>
      <c r="AF4306" s="439"/>
      <c r="AG4306" s="439"/>
      <c r="AH4306" s="439"/>
      <c r="AI4306" s="313"/>
      <c r="AJ4306" s="439">
        <f>SUM(AJ4290:AJ4305)</f>
        <v>106.49721861408572</v>
      </c>
      <c r="AK4306" s="439"/>
      <c r="AL4306" s="439"/>
      <c r="AM4306" s="439"/>
      <c r="AN4306" s="313"/>
    </row>
    <row r="4307" spans="1:40" outlineLevel="1">
      <c r="A4307" s="732" t="s">
        <v>238</v>
      </c>
      <c r="B4307" s="733"/>
      <c r="C4307" s="881"/>
      <c r="D4307" s="733"/>
      <c r="E4307" s="733"/>
      <c r="F4307" s="733"/>
      <c r="G4307" s="730"/>
      <c r="H4307" s="733"/>
      <c r="I4307" s="730"/>
      <c r="J4307" s="729"/>
      <c r="K4307" s="730"/>
      <c r="L4307" s="730"/>
      <c r="M4307" s="730"/>
      <c r="N4307" s="731"/>
      <c r="O4307" s="730"/>
      <c r="P4307" s="730"/>
      <c r="Q4307" s="730"/>
      <c r="R4307" s="730"/>
      <c r="S4307" s="730"/>
      <c r="T4307" s="729"/>
      <c r="U4307" s="730"/>
      <c r="V4307" s="730"/>
      <c r="W4307" s="730"/>
      <c r="X4307" s="730"/>
      <c r="Y4307" s="729"/>
      <c r="Z4307" s="730"/>
      <c r="AA4307" s="730"/>
      <c r="AB4307" s="730"/>
      <c r="AC4307" s="730"/>
      <c r="AD4307" s="730"/>
      <c r="AE4307" s="729"/>
      <c r="AF4307" s="730"/>
      <c r="AG4307" s="730"/>
      <c r="AH4307" s="730"/>
      <c r="AI4307" s="731"/>
      <c r="AJ4307" s="730"/>
      <c r="AK4307" s="730"/>
      <c r="AL4307" s="730"/>
      <c r="AM4307" s="730"/>
      <c r="AN4307" s="731"/>
    </row>
    <row r="4308" spans="1:40" outlineLevel="2">
      <c r="A4308" s="882">
        <f>ROW()</f>
        <v>4308</v>
      </c>
      <c r="B4308" s="453"/>
      <c r="D4308" s="1205" t="s">
        <v>300</v>
      </c>
      <c r="E4308" s="1205"/>
      <c r="F4308" s="1205"/>
      <c r="G4308" s="1205"/>
      <c r="H4308" s="4"/>
      <c r="I4308" s="4"/>
      <c r="J4308" s="329"/>
      <c r="K4308" s="4"/>
      <c r="L4308" s="4"/>
      <c r="M4308" s="4"/>
      <c r="N4308" s="316"/>
      <c r="O4308" s="4"/>
      <c r="P4308" s="4"/>
      <c r="Q4308" s="4"/>
      <c r="R4308" s="4"/>
      <c r="S4308" s="4"/>
      <c r="T4308" s="252"/>
      <c r="U4308" s="53"/>
      <c r="V4308" s="53"/>
      <c r="W4308" s="53"/>
      <c r="X4308" s="53"/>
      <c r="Y4308" s="252"/>
      <c r="Z4308" s="53"/>
      <c r="AA4308" s="53"/>
      <c r="AB4308" s="53"/>
      <c r="AC4308" s="53"/>
      <c r="AD4308" s="53"/>
      <c r="AE4308" s="252"/>
      <c r="AF4308" s="53"/>
      <c r="AG4308" s="53"/>
      <c r="AH4308" s="53"/>
      <c r="AI4308" s="44"/>
      <c r="AJ4308" s="53">
        <f>AJ$678</f>
        <v>0</v>
      </c>
      <c r="AK4308" s="53"/>
      <c r="AL4308" s="53"/>
      <c r="AM4308" s="53"/>
      <c r="AN4308" s="44"/>
    </row>
    <row r="4309" spans="1:40" outlineLevel="2">
      <c r="A4309" s="882">
        <f>ROW()</f>
        <v>4309</v>
      </c>
      <c r="B4309" s="453"/>
      <c r="D4309" s="1205" t="s">
        <v>301</v>
      </c>
      <c r="E4309" s="1205"/>
      <c r="F4309" s="1205"/>
      <c r="G4309" s="1205"/>
      <c r="H4309" s="4"/>
      <c r="I4309" s="4"/>
      <c r="J4309" s="329"/>
      <c r="K4309" s="4"/>
      <c r="L4309" s="4"/>
      <c r="M4309" s="4"/>
      <c r="N4309" s="316"/>
      <c r="O4309" s="4"/>
      <c r="P4309" s="4"/>
      <c r="Q4309" s="4"/>
      <c r="R4309" s="4"/>
      <c r="S4309" s="4"/>
      <c r="T4309" s="252"/>
      <c r="U4309" s="53"/>
      <c r="V4309" s="53"/>
      <c r="W4309" s="53"/>
      <c r="X4309" s="53"/>
      <c r="Y4309" s="252"/>
      <c r="Z4309" s="53"/>
      <c r="AA4309" s="53"/>
      <c r="AB4309" s="53"/>
      <c r="AC4309" s="53"/>
      <c r="AD4309" s="53"/>
      <c r="AE4309" s="252"/>
      <c r="AF4309" s="53"/>
      <c r="AG4309" s="53"/>
      <c r="AH4309" s="53"/>
      <c r="AI4309" s="44"/>
      <c r="AJ4309" s="53">
        <f>AJ$679</f>
        <v>0</v>
      </c>
      <c r="AK4309" s="53"/>
      <c r="AL4309" s="53"/>
      <c r="AM4309" s="53"/>
      <c r="AN4309" s="44"/>
    </row>
    <row r="4310" spans="1:40" outlineLevel="2">
      <c r="A4310" s="882">
        <f>ROW()</f>
        <v>4310</v>
      </c>
      <c r="B4310" s="453"/>
      <c r="D4310" s="1205" t="s">
        <v>29</v>
      </c>
      <c r="E4310" s="1205"/>
      <c r="F4310" s="1205"/>
      <c r="G4310" s="1205"/>
      <c r="H4310" s="4"/>
      <c r="I4310" s="4"/>
      <c r="J4310" s="329"/>
      <c r="K4310" s="4"/>
      <c r="L4310" s="4"/>
      <c r="M4310" s="4"/>
      <c r="N4310" s="316"/>
      <c r="O4310" s="4"/>
      <c r="P4310" s="4"/>
      <c r="Q4310" s="4"/>
      <c r="R4310" s="4"/>
      <c r="S4310" s="4"/>
      <c r="T4310" s="252"/>
      <c r="U4310" s="53"/>
      <c r="V4310" s="53"/>
      <c r="W4310" s="53"/>
      <c r="X4310" s="53"/>
      <c r="Y4310" s="252"/>
      <c r="Z4310" s="53"/>
      <c r="AA4310" s="53"/>
      <c r="AB4310" s="53"/>
      <c r="AC4310" s="53"/>
      <c r="AD4310" s="53"/>
      <c r="AE4310" s="252"/>
      <c r="AF4310" s="53"/>
      <c r="AG4310" s="53"/>
      <c r="AH4310" s="53"/>
      <c r="AI4310" s="44"/>
      <c r="AJ4310" s="53">
        <f>AJ$680</f>
        <v>0</v>
      </c>
      <c r="AK4310" s="53"/>
      <c r="AL4310" s="53"/>
      <c r="AM4310" s="53"/>
      <c r="AN4310" s="44"/>
    </row>
    <row r="4311" spans="1:40" outlineLevel="2">
      <c r="A4311" s="882">
        <f>ROW()</f>
        <v>4311</v>
      </c>
      <c r="B4311" s="453"/>
      <c r="D4311" s="1205" t="s">
        <v>30</v>
      </c>
      <c r="E4311" s="1205"/>
      <c r="F4311" s="1205"/>
      <c r="G4311" s="1205"/>
      <c r="H4311" s="4"/>
      <c r="I4311" s="4"/>
      <c r="J4311" s="329"/>
      <c r="K4311" s="4"/>
      <c r="L4311" s="4"/>
      <c r="M4311" s="4"/>
      <c r="N4311" s="316"/>
      <c r="O4311" s="4"/>
      <c r="P4311" s="4"/>
      <c r="Q4311" s="4"/>
      <c r="R4311" s="4"/>
      <c r="S4311" s="4"/>
      <c r="T4311" s="252"/>
      <c r="U4311" s="53"/>
      <c r="V4311" s="53"/>
      <c r="W4311" s="53"/>
      <c r="X4311" s="53"/>
      <c r="Y4311" s="252"/>
      <c r="Z4311" s="53"/>
      <c r="AA4311" s="53"/>
      <c r="AB4311" s="53"/>
      <c r="AC4311" s="53"/>
      <c r="AD4311" s="53"/>
      <c r="AE4311" s="252"/>
      <c r="AF4311" s="53"/>
      <c r="AG4311" s="53"/>
      <c r="AH4311" s="53"/>
      <c r="AI4311" s="44"/>
      <c r="AJ4311" s="53">
        <f>AJ$681</f>
        <v>0</v>
      </c>
      <c r="AK4311" s="53"/>
      <c r="AL4311" s="53"/>
      <c r="AM4311" s="53"/>
      <c r="AN4311" s="44"/>
    </row>
    <row r="4312" spans="1:40" outlineLevel="2">
      <c r="A4312" s="882">
        <f>ROW()</f>
        <v>4312</v>
      </c>
      <c r="B4312" s="453"/>
      <c r="D4312" s="1205" t="s">
        <v>31</v>
      </c>
      <c r="E4312" s="1205"/>
      <c r="F4312" s="1205"/>
      <c r="G4312" s="1205"/>
      <c r="H4312" s="4"/>
      <c r="I4312" s="4"/>
      <c r="J4312" s="329"/>
      <c r="K4312" s="4"/>
      <c r="L4312" s="4"/>
      <c r="M4312" s="4"/>
      <c r="N4312" s="316"/>
      <c r="O4312" s="4"/>
      <c r="P4312" s="4"/>
      <c r="Q4312" s="4"/>
      <c r="R4312" s="4"/>
      <c r="S4312" s="4"/>
      <c r="T4312" s="252"/>
      <c r="U4312" s="53"/>
      <c r="V4312" s="53"/>
      <c r="W4312" s="53"/>
      <c r="X4312" s="53"/>
      <c r="Y4312" s="252"/>
      <c r="Z4312" s="53"/>
      <c r="AA4312" s="53"/>
      <c r="AB4312" s="53"/>
      <c r="AC4312" s="53"/>
      <c r="AD4312" s="53"/>
      <c r="AE4312" s="252"/>
      <c r="AF4312" s="53"/>
      <c r="AG4312" s="53"/>
      <c r="AH4312" s="53"/>
      <c r="AI4312" s="44"/>
      <c r="AJ4312" s="53">
        <f>AJ$682</f>
        <v>0</v>
      </c>
      <c r="AK4312" s="53"/>
      <c r="AL4312" s="53"/>
      <c r="AM4312" s="53"/>
      <c r="AN4312" s="44"/>
    </row>
    <row r="4313" spans="1:40" outlineLevel="2">
      <c r="A4313" s="882">
        <f>ROW()</f>
        <v>4313</v>
      </c>
      <c r="B4313" s="453"/>
      <c r="D4313" s="1205" t="s">
        <v>32</v>
      </c>
      <c r="E4313" s="1205"/>
      <c r="F4313" s="1205"/>
      <c r="G4313" s="1205"/>
      <c r="H4313" s="4"/>
      <c r="I4313" s="4"/>
      <c r="J4313" s="329"/>
      <c r="K4313" s="4"/>
      <c r="L4313" s="4"/>
      <c r="M4313" s="4"/>
      <c r="N4313" s="316"/>
      <c r="O4313" s="4"/>
      <c r="P4313" s="4"/>
      <c r="Q4313" s="4"/>
      <c r="R4313" s="4"/>
      <c r="S4313" s="4"/>
      <c r="T4313" s="252"/>
      <c r="U4313" s="53"/>
      <c r="V4313" s="53"/>
      <c r="W4313" s="53"/>
      <c r="X4313" s="53"/>
      <c r="Y4313" s="252"/>
      <c r="Z4313" s="53"/>
      <c r="AA4313" s="53"/>
      <c r="AB4313" s="53"/>
      <c r="AC4313" s="53"/>
      <c r="AD4313" s="53"/>
      <c r="AE4313" s="252"/>
      <c r="AF4313" s="53"/>
      <c r="AG4313" s="53"/>
      <c r="AH4313" s="53"/>
      <c r="AI4313" s="44"/>
      <c r="AJ4313" s="53">
        <f>AJ$683</f>
        <v>0</v>
      </c>
      <c r="AK4313" s="53"/>
      <c r="AL4313" s="53"/>
      <c r="AM4313" s="53"/>
      <c r="AN4313" s="44"/>
    </row>
    <row r="4314" spans="1:40" outlineLevel="2">
      <c r="A4314" s="882">
        <f>ROW()</f>
        <v>4314</v>
      </c>
      <c r="B4314" s="453"/>
      <c r="D4314" s="1205" t="s">
        <v>33</v>
      </c>
      <c r="E4314" s="1205"/>
      <c r="F4314" s="1205"/>
      <c r="G4314" s="1205"/>
      <c r="H4314" s="4"/>
      <c r="I4314" s="4"/>
      <c r="J4314" s="329"/>
      <c r="K4314" s="4"/>
      <c r="L4314" s="4"/>
      <c r="M4314" s="4"/>
      <c r="N4314" s="316"/>
      <c r="O4314" s="4"/>
      <c r="P4314" s="4"/>
      <c r="Q4314" s="4"/>
      <c r="R4314" s="4"/>
      <c r="S4314" s="4"/>
      <c r="T4314" s="252"/>
      <c r="U4314" s="53"/>
      <c r="V4314" s="53"/>
      <c r="W4314" s="53"/>
      <c r="X4314" s="53"/>
      <c r="Y4314" s="252"/>
      <c r="Z4314" s="53"/>
      <c r="AA4314" s="53"/>
      <c r="AB4314" s="53"/>
      <c r="AC4314" s="53"/>
      <c r="AD4314" s="53"/>
      <c r="AE4314" s="252"/>
      <c r="AF4314" s="53"/>
      <c r="AG4314" s="53"/>
      <c r="AH4314" s="53"/>
      <c r="AI4314" s="44"/>
      <c r="AJ4314" s="53">
        <f>AJ$684</f>
        <v>0</v>
      </c>
      <c r="AK4314" s="53"/>
      <c r="AL4314" s="53"/>
      <c r="AM4314" s="53"/>
      <c r="AN4314" s="44"/>
    </row>
    <row r="4315" spans="1:40" outlineLevel="2">
      <c r="A4315" s="882">
        <f>ROW()</f>
        <v>4315</v>
      </c>
      <c r="B4315" s="453"/>
      <c r="D4315" s="1205" t="s">
        <v>27</v>
      </c>
      <c r="E4315" s="1205"/>
      <c r="F4315" s="1205"/>
      <c r="G4315" s="1205"/>
      <c r="H4315" s="4"/>
      <c r="I4315" s="4"/>
      <c r="J4315" s="329"/>
      <c r="K4315" s="4"/>
      <c r="L4315" s="4"/>
      <c r="M4315" s="4"/>
      <c r="N4315" s="316"/>
      <c r="O4315" s="4"/>
      <c r="P4315" s="4"/>
      <c r="Q4315" s="4"/>
      <c r="R4315" s="4"/>
      <c r="S4315" s="4"/>
      <c r="T4315" s="252"/>
      <c r="U4315" s="53"/>
      <c r="V4315" s="53"/>
      <c r="W4315" s="53"/>
      <c r="X4315" s="53"/>
      <c r="Y4315" s="252"/>
      <c r="Z4315" s="53"/>
      <c r="AA4315" s="53"/>
      <c r="AB4315" s="53"/>
      <c r="AC4315" s="53"/>
      <c r="AD4315" s="53"/>
      <c r="AE4315" s="252"/>
      <c r="AF4315" s="53"/>
      <c r="AG4315" s="53"/>
      <c r="AH4315" s="53"/>
      <c r="AI4315" s="44"/>
      <c r="AJ4315" s="53">
        <f>AJ$685</f>
        <v>0</v>
      </c>
      <c r="AK4315" s="53"/>
      <c r="AL4315" s="53"/>
      <c r="AM4315" s="53"/>
      <c r="AN4315" s="44"/>
    </row>
    <row r="4316" spans="1:40" outlineLevel="2">
      <c r="A4316" s="882">
        <f>ROW()</f>
        <v>4316</v>
      </c>
      <c r="B4316" s="453"/>
      <c r="D4316" s="1205" t="s">
        <v>34</v>
      </c>
      <c r="E4316" s="1205"/>
      <c r="F4316" s="1205"/>
      <c r="G4316" s="1205"/>
      <c r="H4316" s="4"/>
      <c r="I4316" s="4"/>
      <c r="J4316" s="329"/>
      <c r="K4316" s="4"/>
      <c r="L4316" s="4"/>
      <c r="M4316" s="4"/>
      <c r="N4316" s="316"/>
      <c r="O4316" s="4"/>
      <c r="P4316" s="4"/>
      <c r="Q4316" s="4"/>
      <c r="R4316" s="4"/>
      <c r="S4316" s="4"/>
      <c r="T4316" s="252"/>
      <c r="U4316" s="53"/>
      <c r="V4316" s="53"/>
      <c r="W4316" s="53"/>
      <c r="X4316" s="53"/>
      <c r="Y4316" s="252"/>
      <c r="Z4316" s="53"/>
      <c r="AA4316" s="53"/>
      <c r="AB4316" s="53"/>
      <c r="AC4316" s="53"/>
      <c r="AD4316" s="53"/>
      <c r="AE4316" s="252"/>
      <c r="AF4316" s="53"/>
      <c r="AG4316" s="53"/>
      <c r="AH4316" s="53"/>
      <c r="AI4316" s="44"/>
      <c r="AJ4316" s="53">
        <f>AJ$686</f>
        <v>0</v>
      </c>
      <c r="AK4316" s="53"/>
      <c r="AL4316" s="53"/>
      <c r="AM4316" s="53"/>
      <c r="AN4316" s="44"/>
    </row>
    <row r="4317" spans="1:40" outlineLevel="2">
      <c r="A4317" s="882">
        <f>ROW()</f>
        <v>4317</v>
      </c>
      <c r="B4317" s="453"/>
      <c r="D4317" s="1205" t="s">
        <v>35</v>
      </c>
      <c r="E4317" s="1205"/>
      <c r="F4317" s="1205"/>
      <c r="G4317" s="1205"/>
      <c r="H4317" s="4"/>
      <c r="I4317" s="4"/>
      <c r="J4317" s="329"/>
      <c r="K4317" s="4"/>
      <c r="L4317" s="4"/>
      <c r="M4317" s="4"/>
      <c r="N4317" s="316"/>
      <c r="O4317" s="4"/>
      <c r="P4317" s="4"/>
      <c r="Q4317" s="4"/>
      <c r="R4317" s="4"/>
      <c r="S4317" s="4"/>
      <c r="T4317" s="252"/>
      <c r="U4317" s="53"/>
      <c r="V4317" s="53"/>
      <c r="W4317" s="53"/>
      <c r="X4317" s="53"/>
      <c r="Y4317" s="252"/>
      <c r="Z4317" s="53"/>
      <c r="AA4317" s="53"/>
      <c r="AB4317" s="53"/>
      <c r="AC4317" s="53"/>
      <c r="AD4317" s="53"/>
      <c r="AE4317" s="252"/>
      <c r="AF4317" s="53"/>
      <c r="AG4317" s="53"/>
      <c r="AH4317" s="53"/>
      <c r="AI4317" s="44"/>
      <c r="AJ4317" s="53">
        <f>AJ$687</f>
        <v>0</v>
      </c>
      <c r="AK4317" s="53"/>
      <c r="AL4317" s="53"/>
      <c r="AM4317" s="53"/>
      <c r="AN4317" s="44"/>
    </row>
    <row r="4318" spans="1:40" outlineLevel="2">
      <c r="A4318" s="882">
        <f>ROW()</f>
        <v>4318</v>
      </c>
      <c r="B4318" s="453"/>
      <c r="D4318" s="1205" t="s">
        <v>302</v>
      </c>
      <c r="E4318" s="1205"/>
      <c r="F4318" s="1205"/>
      <c r="G4318" s="1205"/>
      <c r="H4318" s="4"/>
      <c r="I4318" s="4"/>
      <c r="J4318" s="329"/>
      <c r="K4318" s="4"/>
      <c r="L4318" s="4"/>
      <c r="M4318" s="4"/>
      <c r="N4318" s="316"/>
      <c r="O4318" s="4"/>
      <c r="P4318" s="4"/>
      <c r="Q4318" s="4"/>
      <c r="R4318" s="4"/>
      <c r="S4318" s="4"/>
      <c r="T4318" s="252"/>
      <c r="U4318" s="53"/>
      <c r="V4318" s="53"/>
      <c r="W4318" s="53"/>
      <c r="X4318" s="53"/>
      <c r="Y4318" s="252"/>
      <c r="Z4318" s="53"/>
      <c r="AA4318" s="53"/>
      <c r="AB4318" s="53"/>
      <c r="AC4318" s="53"/>
      <c r="AD4318" s="53"/>
      <c r="AE4318" s="252"/>
      <c r="AF4318" s="53"/>
      <c r="AG4318" s="53"/>
      <c r="AH4318" s="53"/>
      <c r="AI4318" s="44"/>
      <c r="AJ4318" s="53">
        <f>AJ$688</f>
        <v>0</v>
      </c>
      <c r="AK4318" s="53"/>
      <c r="AL4318" s="53"/>
      <c r="AM4318" s="53"/>
      <c r="AN4318" s="44"/>
    </row>
    <row r="4319" spans="1:40" outlineLevel="2">
      <c r="A4319" s="882">
        <f>ROW()</f>
        <v>4319</v>
      </c>
      <c r="B4319" s="453"/>
      <c r="D4319" s="1205" t="s">
        <v>36</v>
      </c>
      <c r="E4319" s="1205"/>
      <c r="F4319" s="1205"/>
      <c r="G4319" s="1205"/>
      <c r="H4319" s="4"/>
      <c r="I4319" s="4"/>
      <c r="J4319" s="329"/>
      <c r="K4319" s="4"/>
      <c r="L4319" s="4"/>
      <c r="M4319" s="4"/>
      <c r="N4319" s="316"/>
      <c r="O4319" s="4"/>
      <c r="P4319" s="4"/>
      <c r="Q4319" s="4"/>
      <c r="R4319" s="4"/>
      <c r="S4319" s="4"/>
      <c r="T4319" s="252"/>
      <c r="U4319" s="53"/>
      <c r="V4319" s="53"/>
      <c r="W4319" s="53"/>
      <c r="X4319" s="53"/>
      <c r="Y4319" s="252"/>
      <c r="Z4319" s="53"/>
      <c r="AA4319" s="53"/>
      <c r="AB4319" s="53"/>
      <c r="AC4319" s="53"/>
      <c r="AD4319" s="53"/>
      <c r="AE4319" s="252"/>
      <c r="AF4319" s="53"/>
      <c r="AG4319" s="53"/>
      <c r="AH4319" s="53"/>
      <c r="AI4319" s="44"/>
      <c r="AJ4319" s="53">
        <f>AJ$689</f>
        <v>0</v>
      </c>
      <c r="AK4319" s="53"/>
      <c r="AL4319" s="53"/>
      <c r="AM4319" s="53"/>
      <c r="AN4319" s="44"/>
    </row>
    <row r="4320" spans="1:40" outlineLevel="2">
      <c r="A4320" s="882">
        <f>ROW()</f>
        <v>4320</v>
      </c>
      <c r="B4320" s="453"/>
      <c r="D4320" s="1205" t="s">
        <v>583</v>
      </c>
      <c r="E4320" s="1205"/>
      <c r="F4320" s="1205"/>
      <c r="G4320" s="1205"/>
      <c r="H4320" s="4"/>
      <c r="I4320" s="4"/>
      <c r="J4320" s="329"/>
      <c r="K4320" s="4"/>
      <c r="L4320" s="4"/>
      <c r="M4320" s="4"/>
      <c r="N4320" s="316"/>
      <c r="O4320" s="4"/>
      <c r="P4320" s="4"/>
      <c r="Q4320" s="4"/>
      <c r="R4320" s="4"/>
      <c r="S4320" s="4"/>
      <c r="T4320" s="252"/>
      <c r="U4320" s="53"/>
      <c r="V4320" s="53"/>
      <c r="W4320" s="53"/>
      <c r="X4320" s="53"/>
      <c r="Y4320" s="252"/>
      <c r="Z4320" s="53"/>
      <c r="AA4320" s="53"/>
      <c r="AB4320" s="53"/>
      <c r="AC4320" s="53"/>
      <c r="AD4320" s="53"/>
      <c r="AE4320" s="252"/>
      <c r="AF4320" s="53"/>
      <c r="AG4320" s="53"/>
      <c r="AH4320" s="53"/>
      <c r="AI4320" s="44"/>
      <c r="AJ4320" s="53">
        <f>AJ$690</f>
        <v>0</v>
      </c>
      <c r="AK4320" s="53"/>
      <c r="AL4320" s="53"/>
      <c r="AM4320" s="53"/>
      <c r="AN4320" s="44"/>
    </row>
    <row r="4321" spans="1:40" outlineLevel="2">
      <c r="A4321" s="882">
        <f>ROW()</f>
        <v>4321</v>
      </c>
      <c r="B4321" s="453"/>
      <c r="D4321" s="1205" t="s">
        <v>81</v>
      </c>
      <c r="E4321" s="1205"/>
      <c r="F4321" s="1205"/>
      <c r="G4321" s="1205"/>
      <c r="H4321" s="4"/>
      <c r="I4321" s="4"/>
      <c r="J4321" s="329"/>
      <c r="K4321" s="4"/>
      <c r="L4321" s="4"/>
      <c r="M4321" s="4"/>
      <c r="N4321" s="316"/>
      <c r="O4321" s="4"/>
      <c r="P4321" s="4"/>
      <c r="Q4321" s="4"/>
      <c r="R4321" s="4"/>
      <c r="S4321" s="4"/>
      <c r="T4321" s="252"/>
      <c r="U4321" s="53"/>
      <c r="V4321" s="53"/>
      <c r="W4321" s="53"/>
      <c r="X4321" s="53"/>
      <c r="Y4321" s="252"/>
      <c r="Z4321" s="53"/>
      <c r="AA4321" s="53"/>
      <c r="AB4321" s="53"/>
      <c r="AC4321" s="53"/>
      <c r="AD4321" s="53"/>
      <c r="AE4321" s="252"/>
      <c r="AF4321" s="53"/>
      <c r="AG4321" s="53"/>
      <c r="AH4321" s="53"/>
      <c r="AI4321" s="44"/>
      <c r="AJ4321" s="53">
        <f>AJ$691</f>
        <v>0</v>
      </c>
      <c r="AK4321" s="53"/>
      <c r="AL4321" s="53"/>
      <c r="AM4321" s="53"/>
      <c r="AN4321" s="44"/>
    </row>
    <row r="4322" spans="1:40" outlineLevel="2">
      <c r="A4322" s="882">
        <f>ROW()</f>
        <v>4322</v>
      </c>
      <c r="B4322" s="453"/>
      <c r="D4322" s="1205" t="s">
        <v>28</v>
      </c>
      <c r="E4322" s="1205"/>
      <c r="F4322" s="1205"/>
      <c r="G4322" s="1205"/>
      <c r="H4322" s="4"/>
      <c r="I4322" s="4"/>
      <c r="J4322" s="329"/>
      <c r="K4322" s="4"/>
      <c r="L4322" s="4"/>
      <c r="M4322" s="4"/>
      <c r="N4322" s="316"/>
      <c r="O4322" s="4"/>
      <c r="P4322" s="4"/>
      <c r="Q4322" s="4"/>
      <c r="R4322" s="4"/>
      <c r="S4322" s="4"/>
      <c r="T4322" s="252"/>
      <c r="U4322" s="53"/>
      <c r="V4322" s="53"/>
      <c r="W4322" s="53"/>
      <c r="X4322" s="53"/>
      <c r="Y4322" s="252"/>
      <c r="Z4322" s="53"/>
      <c r="AA4322" s="53"/>
      <c r="AB4322" s="53"/>
      <c r="AC4322" s="53"/>
      <c r="AD4322" s="53"/>
      <c r="AE4322" s="252"/>
      <c r="AF4322" s="53"/>
      <c r="AG4322" s="53"/>
      <c r="AH4322" s="53"/>
      <c r="AI4322" s="44"/>
      <c r="AJ4322" s="53">
        <f>AJ$692</f>
        <v>0</v>
      </c>
      <c r="AK4322" s="53"/>
      <c r="AL4322" s="53"/>
      <c r="AM4322" s="53"/>
      <c r="AN4322" s="44"/>
    </row>
    <row r="4323" spans="1:40" outlineLevel="2">
      <c r="A4323" s="882">
        <f>ROW()</f>
        <v>4323</v>
      </c>
      <c r="B4323" s="453"/>
      <c r="D4323" s="1206" t="s">
        <v>443</v>
      </c>
      <c r="E4323" s="1206"/>
      <c r="F4323" s="1206"/>
      <c r="G4323" s="1206"/>
      <c r="H4323" s="28"/>
      <c r="I4323" s="28"/>
      <c r="J4323" s="1207"/>
      <c r="K4323" s="28"/>
      <c r="L4323" s="28"/>
      <c r="M4323" s="28"/>
      <c r="N4323" s="317"/>
      <c r="O4323" s="28"/>
      <c r="P4323" s="28"/>
      <c r="Q4323" s="28"/>
      <c r="R4323" s="28"/>
      <c r="S4323" s="28"/>
      <c r="T4323" s="253"/>
      <c r="U4323" s="54"/>
      <c r="V4323" s="54"/>
      <c r="W4323" s="54"/>
      <c r="X4323" s="54"/>
      <c r="Y4323" s="253"/>
      <c r="Z4323" s="54"/>
      <c r="AA4323" s="54"/>
      <c r="AB4323" s="54"/>
      <c r="AC4323" s="54"/>
      <c r="AD4323" s="54"/>
      <c r="AE4323" s="253"/>
      <c r="AF4323" s="54"/>
      <c r="AG4323" s="54"/>
      <c r="AH4323" s="54"/>
      <c r="AI4323" s="46"/>
      <c r="AJ4323" s="54">
        <f>AJ$693</f>
        <v>0</v>
      </c>
      <c r="AK4323" s="54"/>
      <c r="AL4323" s="54"/>
      <c r="AM4323" s="54"/>
      <c r="AN4323" s="46"/>
    </row>
    <row r="4324" spans="1:40" outlineLevel="2">
      <c r="A4324" s="882">
        <f>ROW()</f>
        <v>4324</v>
      </c>
      <c r="B4324" s="453"/>
      <c r="D4324" s="452" t="s">
        <v>24</v>
      </c>
      <c r="H4324" s="458"/>
      <c r="I4324" s="458"/>
      <c r="J4324" s="459"/>
      <c r="K4324" s="458"/>
      <c r="L4324" s="458"/>
      <c r="M4324" s="458"/>
      <c r="N4324" s="463"/>
      <c r="O4324" s="458"/>
      <c r="P4324" s="458"/>
      <c r="Q4324" s="458"/>
      <c r="R4324" s="458"/>
      <c r="S4324" s="458"/>
      <c r="T4324" s="466">
        <f t="shared" ref="T4324:AN4324" si="2690">SUM(T4308:T4323)</f>
        <v>0</v>
      </c>
      <c r="U4324" s="444">
        <f t="shared" si="2690"/>
        <v>0</v>
      </c>
      <c r="V4324" s="444">
        <f t="shared" si="2690"/>
        <v>0</v>
      </c>
      <c r="W4324" s="444">
        <f t="shared" si="2690"/>
        <v>0</v>
      </c>
      <c r="X4324" s="444">
        <f t="shared" si="2690"/>
        <v>0</v>
      </c>
      <c r="Y4324" s="466">
        <f t="shared" si="2690"/>
        <v>0</v>
      </c>
      <c r="Z4324" s="444">
        <f t="shared" si="2690"/>
        <v>0</v>
      </c>
      <c r="AA4324" s="444">
        <f t="shared" si="2690"/>
        <v>0</v>
      </c>
      <c r="AB4324" s="444">
        <f t="shared" si="2690"/>
        <v>0</v>
      </c>
      <c r="AC4324" s="444">
        <f t="shared" si="2690"/>
        <v>0</v>
      </c>
      <c r="AD4324" s="444">
        <f t="shared" si="2690"/>
        <v>0</v>
      </c>
      <c r="AE4324" s="466">
        <f t="shared" si="2690"/>
        <v>0</v>
      </c>
      <c r="AF4324" s="444">
        <f t="shared" si="2690"/>
        <v>0</v>
      </c>
      <c r="AG4324" s="444">
        <f t="shared" si="2690"/>
        <v>0</v>
      </c>
      <c r="AH4324" s="444">
        <f t="shared" si="2690"/>
        <v>0</v>
      </c>
      <c r="AI4324" s="445">
        <f t="shared" si="2690"/>
        <v>0</v>
      </c>
      <c r="AJ4324" s="444">
        <f t="shared" si="2690"/>
        <v>0</v>
      </c>
      <c r="AK4324" s="444">
        <f t="shared" si="2690"/>
        <v>0</v>
      </c>
      <c r="AL4324" s="444">
        <f t="shared" si="2690"/>
        <v>0</v>
      </c>
      <c r="AM4324" s="444">
        <f t="shared" si="2690"/>
        <v>0</v>
      </c>
      <c r="AN4324" s="445">
        <f t="shared" si="2690"/>
        <v>0</v>
      </c>
    </row>
    <row r="4325" spans="1:40" outlineLevel="1">
      <c r="A4325" s="732" t="s">
        <v>21</v>
      </c>
      <c r="B4325" s="733"/>
      <c r="C4325" s="881"/>
      <c r="D4325" s="733"/>
      <c r="E4325" s="733"/>
      <c r="F4325" s="733"/>
      <c r="G4325" s="733"/>
      <c r="H4325" s="733"/>
      <c r="I4325" s="730"/>
      <c r="J4325" s="729"/>
      <c r="K4325" s="730"/>
      <c r="L4325" s="730"/>
      <c r="M4325" s="730"/>
      <c r="N4325" s="731"/>
      <c r="O4325" s="730"/>
      <c r="P4325" s="730"/>
      <c r="Q4325" s="730"/>
      <c r="R4325" s="730"/>
      <c r="S4325" s="730"/>
      <c r="T4325" s="729"/>
      <c r="U4325" s="730"/>
      <c r="V4325" s="730"/>
      <c r="W4325" s="730"/>
      <c r="X4325" s="730"/>
      <c r="Y4325" s="729"/>
      <c r="Z4325" s="730"/>
      <c r="AA4325" s="730"/>
      <c r="AB4325" s="730"/>
      <c r="AC4325" s="730"/>
      <c r="AD4325" s="730"/>
      <c r="AE4325" s="729"/>
      <c r="AF4325" s="730"/>
      <c r="AG4325" s="730"/>
      <c r="AH4325" s="730"/>
      <c r="AI4325" s="731"/>
      <c r="AJ4325" s="730"/>
      <c r="AK4325" s="730"/>
      <c r="AL4325" s="730"/>
      <c r="AM4325" s="730"/>
      <c r="AN4325" s="731"/>
    </row>
    <row r="4326" spans="1:40" outlineLevel="2">
      <c r="A4326" s="882">
        <f>ROW()</f>
        <v>4326</v>
      </c>
      <c r="B4326" s="453"/>
      <c r="D4326" s="452" t="s">
        <v>300</v>
      </c>
      <c r="H4326" s="458"/>
      <c r="I4326" s="458"/>
      <c r="J4326" s="459"/>
      <c r="K4326" s="458"/>
      <c r="L4326" s="458"/>
      <c r="M4326" s="458"/>
      <c r="N4326" s="463"/>
      <c r="O4326" s="439"/>
      <c r="P4326" s="439"/>
      <c r="Q4326" s="439"/>
      <c r="R4326" s="439"/>
      <c r="S4326" s="439"/>
      <c r="T4326" s="443"/>
      <c r="U4326" s="439"/>
      <c r="V4326" s="439"/>
      <c r="W4326" s="439"/>
      <c r="X4326" s="439"/>
      <c r="Y4326" s="443"/>
      <c r="Z4326" s="439"/>
      <c r="AA4326" s="439"/>
      <c r="AB4326" s="439"/>
      <c r="AC4326" s="439"/>
      <c r="AD4326" s="439"/>
      <c r="AE4326" s="443"/>
      <c r="AF4326" s="439"/>
      <c r="AG4326" s="439"/>
      <c r="AH4326" s="439"/>
      <c r="AI4326" s="440"/>
      <c r="AJ4326" s="439"/>
      <c r="AK4326" s="439">
        <f t="shared" ref="AK4326:AN4341" si="2691">-IF(AK4272&lt;0,AK4272,IF($D4326="Land",0,IF(AK4254&lt;1,AK4272,MAX(MIN(IF(AK4254&gt;0,(AK4272/AK4254)*AK$9,0),AK4272*AK$9),0))))</f>
        <v>-0.12431609331182455</v>
      </c>
      <c r="AL4326" s="439">
        <f t="shared" si="2691"/>
        <v>-0.12431609331182457</v>
      </c>
      <c r="AM4326" s="439">
        <f t="shared" si="2691"/>
        <v>-0.12431609331182458</v>
      </c>
      <c r="AN4326" s="440">
        <f t="shared" si="2691"/>
        <v>-0.12431609331182457</v>
      </c>
    </row>
    <row r="4327" spans="1:40" outlineLevel="2">
      <c r="A4327" s="882">
        <f>ROW()</f>
        <v>4327</v>
      </c>
      <c r="B4327" s="453"/>
      <c r="D4327" s="452" t="s">
        <v>301</v>
      </c>
      <c r="H4327" s="458"/>
      <c r="I4327" s="458"/>
      <c r="J4327" s="459"/>
      <c r="K4327" s="458"/>
      <c r="L4327" s="458"/>
      <c r="M4327" s="458"/>
      <c r="N4327" s="463"/>
      <c r="O4327" s="439"/>
      <c r="P4327" s="439"/>
      <c r="Q4327" s="439"/>
      <c r="R4327" s="439"/>
      <c r="S4327" s="439"/>
      <c r="T4327" s="443"/>
      <c r="U4327" s="439"/>
      <c r="V4327" s="439"/>
      <c r="W4327" s="439"/>
      <c r="X4327" s="439"/>
      <c r="Y4327" s="443"/>
      <c r="Z4327" s="439"/>
      <c r="AA4327" s="439"/>
      <c r="AB4327" s="439"/>
      <c r="AC4327" s="439"/>
      <c r="AD4327" s="439"/>
      <c r="AE4327" s="443"/>
      <c r="AF4327" s="439"/>
      <c r="AG4327" s="439"/>
      <c r="AH4327" s="439"/>
      <c r="AI4327" s="440"/>
      <c r="AJ4327" s="439"/>
      <c r="AK4327" s="439">
        <f t="shared" si="2691"/>
        <v>0</v>
      </c>
      <c r="AL4327" s="439">
        <f t="shared" si="2691"/>
        <v>0</v>
      </c>
      <c r="AM4327" s="439">
        <f t="shared" si="2691"/>
        <v>0</v>
      </c>
      <c r="AN4327" s="440">
        <f t="shared" si="2691"/>
        <v>0</v>
      </c>
    </row>
    <row r="4328" spans="1:40" outlineLevel="2">
      <c r="A4328" s="882">
        <f>ROW()</f>
        <v>4328</v>
      </c>
      <c r="B4328" s="453"/>
      <c r="D4328" s="452" t="s">
        <v>29</v>
      </c>
      <c r="H4328" s="458"/>
      <c r="I4328" s="458"/>
      <c r="J4328" s="459"/>
      <c r="K4328" s="458"/>
      <c r="L4328" s="458"/>
      <c r="M4328" s="458"/>
      <c r="N4328" s="463"/>
      <c r="O4328" s="439"/>
      <c r="P4328" s="439"/>
      <c r="Q4328" s="439"/>
      <c r="R4328" s="439"/>
      <c r="S4328" s="439"/>
      <c r="T4328" s="443"/>
      <c r="U4328" s="439"/>
      <c r="V4328" s="439"/>
      <c r="W4328" s="439"/>
      <c r="X4328" s="439"/>
      <c r="Y4328" s="443"/>
      <c r="Z4328" s="439"/>
      <c r="AA4328" s="439"/>
      <c r="AB4328" s="439"/>
      <c r="AC4328" s="439"/>
      <c r="AD4328" s="439"/>
      <c r="AE4328" s="443"/>
      <c r="AF4328" s="439"/>
      <c r="AG4328" s="439"/>
      <c r="AH4328" s="439"/>
      <c r="AI4328" s="440"/>
      <c r="AJ4328" s="439"/>
      <c r="AK4328" s="439">
        <f t="shared" si="2691"/>
        <v>0</v>
      </c>
      <c r="AL4328" s="439">
        <f t="shared" si="2691"/>
        <v>0</v>
      </c>
      <c r="AM4328" s="439">
        <f t="shared" si="2691"/>
        <v>0</v>
      </c>
      <c r="AN4328" s="440">
        <f t="shared" si="2691"/>
        <v>0</v>
      </c>
    </row>
    <row r="4329" spans="1:40" outlineLevel="2">
      <c r="A4329" s="882">
        <f>ROW()</f>
        <v>4329</v>
      </c>
      <c r="B4329" s="453"/>
      <c r="D4329" s="452" t="s">
        <v>30</v>
      </c>
      <c r="H4329" s="458"/>
      <c r="I4329" s="458"/>
      <c r="J4329" s="459"/>
      <c r="K4329" s="458"/>
      <c r="L4329" s="458"/>
      <c r="M4329" s="458"/>
      <c r="N4329" s="463"/>
      <c r="O4329" s="439"/>
      <c r="P4329" s="439"/>
      <c r="Q4329" s="439"/>
      <c r="R4329" s="439"/>
      <c r="S4329" s="439"/>
      <c r="T4329" s="443"/>
      <c r="U4329" s="439"/>
      <c r="V4329" s="439"/>
      <c r="W4329" s="439"/>
      <c r="X4329" s="439"/>
      <c r="Y4329" s="443"/>
      <c r="Z4329" s="439"/>
      <c r="AA4329" s="439"/>
      <c r="AB4329" s="439"/>
      <c r="AC4329" s="439"/>
      <c r="AD4329" s="439"/>
      <c r="AE4329" s="443"/>
      <c r="AF4329" s="439"/>
      <c r="AG4329" s="439"/>
      <c r="AH4329" s="439"/>
      <c r="AI4329" s="440"/>
      <c r="AJ4329" s="439"/>
      <c r="AK4329" s="439">
        <f t="shared" si="2691"/>
        <v>-2.0337687029622091</v>
      </c>
      <c r="AL4329" s="439">
        <f t="shared" si="2691"/>
        <v>-2.0337687029622096</v>
      </c>
      <c r="AM4329" s="439">
        <f t="shared" si="2691"/>
        <v>-2.0337687029622091</v>
      </c>
      <c r="AN4329" s="440">
        <f t="shared" si="2691"/>
        <v>-2.0337687029622096</v>
      </c>
    </row>
    <row r="4330" spans="1:40" outlineLevel="2">
      <c r="A4330" s="882">
        <f>ROW()</f>
        <v>4330</v>
      </c>
      <c r="B4330" s="453"/>
      <c r="D4330" s="452" t="s">
        <v>31</v>
      </c>
      <c r="H4330" s="458"/>
      <c r="I4330" s="458"/>
      <c r="J4330" s="459"/>
      <c r="K4330" s="458"/>
      <c r="L4330" s="458"/>
      <c r="M4330" s="458"/>
      <c r="N4330" s="463"/>
      <c r="O4330" s="439"/>
      <c r="P4330" s="439"/>
      <c r="Q4330" s="439"/>
      <c r="R4330" s="439"/>
      <c r="S4330" s="439"/>
      <c r="T4330" s="443"/>
      <c r="U4330" s="439"/>
      <c r="V4330" s="439"/>
      <c r="W4330" s="439"/>
      <c r="X4330" s="439"/>
      <c r="Y4330" s="443"/>
      <c r="Z4330" s="439"/>
      <c r="AA4330" s="439"/>
      <c r="AB4330" s="439"/>
      <c r="AC4330" s="439"/>
      <c r="AD4330" s="439"/>
      <c r="AE4330" s="443"/>
      <c r="AF4330" s="439"/>
      <c r="AG4330" s="439"/>
      <c r="AH4330" s="439"/>
      <c r="AI4330" s="440"/>
      <c r="AJ4330" s="439"/>
      <c r="AK4330" s="439">
        <f t="shared" si="2691"/>
        <v>0</v>
      </c>
      <c r="AL4330" s="439">
        <f t="shared" si="2691"/>
        <v>0</v>
      </c>
      <c r="AM4330" s="439">
        <f t="shared" si="2691"/>
        <v>0</v>
      </c>
      <c r="AN4330" s="440">
        <f t="shared" si="2691"/>
        <v>0</v>
      </c>
    </row>
    <row r="4331" spans="1:40" outlineLevel="2">
      <c r="A4331" s="882">
        <f>ROW()</f>
        <v>4331</v>
      </c>
      <c r="B4331" s="453"/>
      <c r="D4331" s="452" t="s">
        <v>32</v>
      </c>
      <c r="H4331" s="458"/>
      <c r="I4331" s="458"/>
      <c r="J4331" s="459"/>
      <c r="K4331" s="458"/>
      <c r="L4331" s="458"/>
      <c r="M4331" s="458"/>
      <c r="N4331" s="463"/>
      <c r="O4331" s="439"/>
      <c r="P4331" s="439"/>
      <c r="Q4331" s="439"/>
      <c r="R4331" s="439"/>
      <c r="S4331" s="439"/>
      <c r="T4331" s="443"/>
      <c r="U4331" s="439"/>
      <c r="V4331" s="439"/>
      <c r="W4331" s="439"/>
      <c r="X4331" s="439"/>
      <c r="Y4331" s="443"/>
      <c r="Z4331" s="439"/>
      <c r="AA4331" s="439"/>
      <c r="AB4331" s="439"/>
      <c r="AC4331" s="439"/>
      <c r="AD4331" s="439"/>
      <c r="AE4331" s="443"/>
      <c r="AF4331" s="439"/>
      <c r="AG4331" s="439"/>
      <c r="AH4331" s="439"/>
      <c r="AI4331" s="440"/>
      <c r="AJ4331" s="439"/>
      <c r="AK4331" s="439">
        <f t="shared" si="2691"/>
        <v>-0.15191780264474958</v>
      </c>
      <c r="AL4331" s="439">
        <f t="shared" si="2691"/>
        <v>-0.15191780264474958</v>
      </c>
      <c r="AM4331" s="439">
        <f t="shared" si="2691"/>
        <v>-0.15191780264474958</v>
      </c>
      <c r="AN4331" s="440">
        <f t="shared" si="2691"/>
        <v>-0.15191780264474961</v>
      </c>
    </row>
    <row r="4332" spans="1:40" outlineLevel="2">
      <c r="A4332" s="882">
        <f>ROW()</f>
        <v>4332</v>
      </c>
      <c r="B4332" s="453"/>
      <c r="D4332" s="452" t="s">
        <v>33</v>
      </c>
      <c r="H4332" s="458"/>
      <c r="I4332" s="458"/>
      <c r="J4332" s="459"/>
      <c r="K4332" s="458"/>
      <c r="L4332" s="458"/>
      <c r="M4332" s="458"/>
      <c r="N4332" s="463"/>
      <c r="O4332" s="439"/>
      <c r="P4332" s="439"/>
      <c r="Q4332" s="439"/>
      <c r="R4332" s="439"/>
      <c r="S4332" s="439"/>
      <c r="T4332" s="443"/>
      <c r="U4332" s="439"/>
      <c r="V4332" s="439"/>
      <c r="W4332" s="439"/>
      <c r="X4332" s="439"/>
      <c r="Y4332" s="443"/>
      <c r="Z4332" s="439"/>
      <c r="AA4332" s="439"/>
      <c r="AB4332" s="439"/>
      <c r="AC4332" s="439"/>
      <c r="AD4332" s="439"/>
      <c r="AE4332" s="443"/>
      <c r="AF4332" s="439"/>
      <c r="AG4332" s="439"/>
      <c r="AH4332" s="439"/>
      <c r="AI4332" s="440"/>
      <c r="AJ4332" s="439"/>
      <c r="AK4332" s="439">
        <f t="shared" si="2691"/>
        <v>0</v>
      </c>
      <c r="AL4332" s="439">
        <f t="shared" si="2691"/>
        <v>0</v>
      </c>
      <c r="AM4332" s="439">
        <f t="shared" si="2691"/>
        <v>0</v>
      </c>
      <c r="AN4332" s="440">
        <f t="shared" si="2691"/>
        <v>0</v>
      </c>
    </row>
    <row r="4333" spans="1:40" outlineLevel="2">
      <c r="A4333" s="882">
        <f>ROW()</f>
        <v>4333</v>
      </c>
      <c r="B4333" s="453"/>
      <c r="D4333" s="452" t="s">
        <v>670</v>
      </c>
      <c r="H4333" s="458"/>
      <c r="I4333" s="458"/>
      <c r="J4333" s="459"/>
      <c r="K4333" s="458"/>
      <c r="L4333" s="458"/>
      <c r="M4333" s="458"/>
      <c r="N4333" s="463"/>
      <c r="O4333" s="439"/>
      <c r="P4333" s="439"/>
      <c r="Q4333" s="439"/>
      <c r="R4333" s="439"/>
      <c r="S4333" s="439"/>
      <c r="T4333" s="443"/>
      <c r="U4333" s="439"/>
      <c r="V4333" s="439"/>
      <c r="W4333" s="439"/>
      <c r="X4333" s="439"/>
      <c r="Y4333" s="443"/>
      <c r="Z4333" s="439"/>
      <c r="AA4333" s="439"/>
      <c r="AB4333" s="439"/>
      <c r="AC4333" s="439"/>
      <c r="AD4333" s="439"/>
      <c r="AE4333" s="443"/>
      <c r="AF4333" s="439"/>
      <c r="AG4333" s="439"/>
      <c r="AH4333" s="439"/>
      <c r="AI4333" s="440"/>
      <c r="AJ4333" s="439"/>
      <c r="AK4333" s="439">
        <f t="shared" si="2691"/>
        <v>-4.5248044660278493E-2</v>
      </c>
      <c r="AL4333" s="439">
        <f t="shared" si="2691"/>
        <v>-4.5248044660278493E-2</v>
      </c>
      <c r="AM4333" s="439">
        <f t="shared" si="2691"/>
        <v>-4.5248044660278486E-2</v>
      </c>
      <c r="AN4333" s="440">
        <f t="shared" si="2691"/>
        <v>-4.5248044660278486E-2</v>
      </c>
    </row>
    <row r="4334" spans="1:40" outlineLevel="2">
      <c r="A4334" s="882">
        <f>ROW()</f>
        <v>4334</v>
      </c>
      <c r="B4334" s="453"/>
      <c r="D4334" s="452" t="s">
        <v>34</v>
      </c>
      <c r="H4334" s="458"/>
      <c r="I4334" s="458"/>
      <c r="J4334" s="459"/>
      <c r="K4334" s="458"/>
      <c r="L4334" s="458"/>
      <c r="M4334" s="458"/>
      <c r="N4334" s="463"/>
      <c r="O4334" s="439"/>
      <c r="P4334" s="439"/>
      <c r="Q4334" s="439"/>
      <c r="R4334" s="439"/>
      <c r="S4334" s="439"/>
      <c r="T4334" s="443"/>
      <c r="U4334" s="439"/>
      <c r="V4334" s="439"/>
      <c r="W4334" s="439"/>
      <c r="X4334" s="439"/>
      <c r="Y4334" s="443"/>
      <c r="Z4334" s="439"/>
      <c r="AA4334" s="439"/>
      <c r="AB4334" s="439"/>
      <c r="AC4334" s="439"/>
      <c r="AD4334" s="439"/>
      <c r="AE4334" s="443"/>
      <c r="AF4334" s="439"/>
      <c r="AG4334" s="439"/>
      <c r="AH4334" s="439"/>
      <c r="AI4334" s="440"/>
      <c r="AJ4334" s="439"/>
      <c r="AK4334" s="439">
        <f t="shared" si="2691"/>
        <v>-2.3291358086617682</v>
      </c>
      <c r="AL4334" s="439">
        <f t="shared" si="2691"/>
        <v>-2.3291358086617682</v>
      </c>
      <c r="AM4334" s="439">
        <f t="shared" si="2691"/>
        <v>-2.3291358086617682</v>
      </c>
      <c r="AN4334" s="440">
        <f t="shared" si="2691"/>
        <v>-2.3291358086617682</v>
      </c>
    </row>
    <row r="4335" spans="1:40" outlineLevel="2">
      <c r="A4335" s="882">
        <f>ROW()</f>
        <v>4335</v>
      </c>
      <c r="B4335" s="453"/>
      <c r="D4335" s="452" t="s">
        <v>35</v>
      </c>
      <c r="H4335" s="458"/>
      <c r="I4335" s="458"/>
      <c r="J4335" s="459"/>
      <c r="K4335" s="458"/>
      <c r="L4335" s="458"/>
      <c r="M4335" s="458"/>
      <c r="N4335" s="463"/>
      <c r="O4335" s="439"/>
      <c r="P4335" s="439"/>
      <c r="Q4335" s="439"/>
      <c r="R4335" s="439"/>
      <c r="S4335" s="439"/>
      <c r="T4335" s="443"/>
      <c r="U4335" s="439"/>
      <c r="V4335" s="439"/>
      <c r="W4335" s="439"/>
      <c r="X4335" s="439"/>
      <c r="Y4335" s="443"/>
      <c r="Z4335" s="439"/>
      <c r="AA4335" s="439"/>
      <c r="AB4335" s="439"/>
      <c r="AC4335" s="439"/>
      <c r="AD4335" s="439"/>
      <c r="AE4335" s="443"/>
      <c r="AF4335" s="439"/>
      <c r="AG4335" s="439"/>
      <c r="AH4335" s="439"/>
      <c r="AI4335" s="440"/>
      <c r="AJ4335" s="439"/>
      <c r="AK4335" s="439">
        <f t="shared" si="2691"/>
        <v>-0.10339562892253751</v>
      </c>
      <c r="AL4335" s="439">
        <f t="shared" si="2691"/>
        <v>-0.10339562892253751</v>
      </c>
      <c r="AM4335" s="439">
        <f t="shared" si="2691"/>
        <v>-0.10339562892253751</v>
      </c>
      <c r="AN4335" s="440">
        <f t="shared" si="2691"/>
        <v>-0.10339562892253751</v>
      </c>
    </row>
    <row r="4336" spans="1:40" outlineLevel="2">
      <c r="A4336" s="882">
        <f>ROW()</f>
        <v>4336</v>
      </c>
      <c r="B4336" s="453"/>
      <c r="D4336" s="452" t="s">
        <v>302</v>
      </c>
      <c r="H4336" s="458"/>
      <c r="I4336" s="458"/>
      <c r="J4336" s="459"/>
      <c r="K4336" s="458"/>
      <c r="L4336" s="458"/>
      <c r="M4336" s="458"/>
      <c r="N4336" s="463"/>
      <c r="O4336" s="439"/>
      <c r="P4336" s="439"/>
      <c r="Q4336" s="439"/>
      <c r="R4336" s="439"/>
      <c r="S4336" s="439"/>
      <c r="T4336" s="443"/>
      <c r="U4336" s="439"/>
      <c r="V4336" s="439"/>
      <c r="W4336" s="439"/>
      <c r="X4336" s="439"/>
      <c r="Y4336" s="443"/>
      <c r="Z4336" s="439"/>
      <c r="AA4336" s="439"/>
      <c r="AB4336" s="439"/>
      <c r="AC4336" s="439"/>
      <c r="AD4336" s="439"/>
      <c r="AE4336" s="443"/>
      <c r="AF4336" s="439"/>
      <c r="AG4336" s="439"/>
      <c r="AH4336" s="439"/>
      <c r="AI4336" s="440"/>
      <c r="AJ4336" s="439"/>
      <c r="AK4336" s="439">
        <f t="shared" si="2691"/>
        <v>-0.35497726600419033</v>
      </c>
      <c r="AL4336" s="439">
        <f t="shared" si="2691"/>
        <v>-0.35497726600419033</v>
      </c>
      <c r="AM4336" s="439">
        <f t="shared" si="2691"/>
        <v>-0.35497726600419033</v>
      </c>
      <c r="AN4336" s="440">
        <f t="shared" si="2691"/>
        <v>-0.35497726600419038</v>
      </c>
    </row>
    <row r="4337" spans="1:40" outlineLevel="2">
      <c r="A4337" s="882">
        <f>ROW()</f>
        <v>4337</v>
      </c>
      <c r="B4337" s="453"/>
      <c r="D4337" s="452" t="s">
        <v>36</v>
      </c>
      <c r="H4337" s="458"/>
      <c r="I4337" s="458"/>
      <c r="J4337" s="459"/>
      <c r="K4337" s="458"/>
      <c r="L4337" s="458"/>
      <c r="M4337" s="458"/>
      <c r="N4337" s="463"/>
      <c r="O4337" s="439"/>
      <c r="P4337" s="439"/>
      <c r="Q4337" s="439"/>
      <c r="R4337" s="439"/>
      <c r="S4337" s="439"/>
      <c r="T4337" s="443"/>
      <c r="U4337" s="439"/>
      <c r="V4337" s="439"/>
      <c r="W4337" s="439"/>
      <c r="X4337" s="439"/>
      <c r="Y4337" s="443"/>
      <c r="Z4337" s="439"/>
      <c r="AA4337" s="439"/>
      <c r="AB4337" s="439"/>
      <c r="AC4337" s="439"/>
      <c r="AD4337" s="439"/>
      <c r="AE4337" s="443"/>
      <c r="AF4337" s="439"/>
      <c r="AG4337" s="439"/>
      <c r="AH4337" s="439"/>
      <c r="AI4337" s="440"/>
      <c r="AJ4337" s="439"/>
      <c r="AK4337" s="439">
        <f t="shared" si="2691"/>
        <v>-3.5641729733653129</v>
      </c>
      <c r="AL4337" s="439">
        <f t="shared" si="2691"/>
        <v>-3.5641729733653129</v>
      </c>
      <c r="AM4337" s="439">
        <f t="shared" si="2691"/>
        <v>-3.5641729733653129</v>
      </c>
      <c r="AN4337" s="440">
        <f t="shared" si="2691"/>
        <v>-3.5641729733653129</v>
      </c>
    </row>
    <row r="4338" spans="1:40" outlineLevel="2">
      <c r="A4338" s="882">
        <f>ROW()</f>
        <v>4338</v>
      </c>
      <c r="B4338" s="453"/>
      <c r="D4338" s="452" t="s">
        <v>583</v>
      </c>
      <c r="H4338" s="458"/>
      <c r="I4338" s="458"/>
      <c r="J4338" s="459"/>
      <c r="K4338" s="458"/>
      <c r="L4338" s="458"/>
      <c r="M4338" s="458"/>
      <c r="N4338" s="463"/>
      <c r="O4338" s="439"/>
      <c r="P4338" s="439"/>
      <c r="Q4338" s="439"/>
      <c r="R4338" s="439"/>
      <c r="S4338" s="439"/>
      <c r="T4338" s="443"/>
      <c r="U4338" s="439"/>
      <c r="V4338" s="439"/>
      <c r="W4338" s="439"/>
      <c r="X4338" s="439"/>
      <c r="Y4338" s="443"/>
      <c r="Z4338" s="439"/>
      <c r="AA4338" s="439"/>
      <c r="AB4338" s="439"/>
      <c r="AC4338" s="439"/>
      <c r="AD4338" s="439"/>
      <c r="AE4338" s="443"/>
      <c r="AF4338" s="439"/>
      <c r="AG4338" s="439"/>
      <c r="AH4338" s="439"/>
      <c r="AI4338" s="440"/>
      <c r="AJ4338" s="439"/>
      <c r="AK4338" s="439">
        <f t="shared" si="2691"/>
        <v>-0.11456139032785406</v>
      </c>
      <c r="AL4338" s="439">
        <f t="shared" si="2691"/>
        <v>-0.11456139032785408</v>
      </c>
      <c r="AM4338" s="439">
        <f t="shared" si="2691"/>
        <v>-0.11456139032785408</v>
      </c>
      <c r="AN4338" s="440">
        <f t="shared" si="2691"/>
        <v>-0.11456139032785408</v>
      </c>
    </row>
    <row r="4339" spans="1:40" outlineLevel="2">
      <c r="A4339" s="882">
        <f>ROW()</f>
        <v>4339</v>
      </c>
      <c r="B4339" s="453"/>
      <c r="D4339" s="452" t="s">
        <v>81</v>
      </c>
      <c r="H4339" s="458"/>
      <c r="I4339" s="458"/>
      <c r="J4339" s="459"/>
      <c r="K4339" s="458"/>
      <c r="L4339" s="458"/>
      <c r="M4339" s="458"/>
      <c r="N4339" s="463"/>
      <c r="O4339" s="439"/>
      <c r="P4339" s="439"/>
      <c r="Q4339" s="439"/>
      <c r="R4339" s="439"/>
      <c r="S4339" s="439"/>
      <c r="T4339" s="443"/>
      <c r="U4339" s="439"/>
      <c r="V4339" s="439"/>
      <c r="W4339" s="439"/>
      <c r="X4339" s="439"/>
      <c r="Y4339" s="443"/>
      <c r="Z4339" s="439"/>
      <c r="AA4339" s="439"/>
      <c r="AB4339" s="439"/>
      <c r="AC4339" s="439"/>
      <c r="AD4339" s="439"/>
      <c r="AE4339" s="443"/>
      <c r="AF4339" s="439"/>
      <c r="AG4339" s="439"/>
      <c r="AH4339" s="439"/>
      <c r="AI4339" s="440"/>
      <c r="AJ4339" s="439"/>
      <c r="AK4339" s="439">
        <f t="shared" si="2691"/>
        <v>0</v>
      </c>
      <c r="AL4339" s="439">
        <f t="shared" si="2691"/>
        <v>0</v>
      </c>
      <c r="AM4339" s="439">
        <f t="shared" si="2691"/>
        <v>0</v>
      </c>
      <c r="AN4339" s="440">
        <f t="shared" si="2691"/>
        <v>0</v>
      </c>
    </row>
    <row r="4340" spans="1:40" outlineLevel="2">
      <c r="A4340" s="882">
        <f>ROW()</f>
        <v>4340</v>
      </c>
      <c r="B4340" s="453"/>
      <c r="D4340" s="452" t="s">
        <v>28</v>
      </c>
      <c r="H4340" s="458"/>
      <c r="I4340" s="458"/>
      <c r="J4340" s="459"/>
      <c r="K4340" s="458"/>
      <c r="L4340" s="458"/>
      <c r="M4340" s="458"/>
      <c r="N4340" s="463"/>
      <c r="O4340" s="439"/>
      <c r="P4340" s="439"/>
      <c r="Q4340" s="439"/>
      <c r="R4340" s="439"/>
      <c r="S4340" s="439"/>
      <c r="T4340" s="443"/>
      <c r="U4340" s="439"/>
      <c r="V4340" s="439"/>
      <c r="W4340" s="439"/>
      <c r="X4340" s="439"/>
      <c r="Y4340" s="443"/>
      <c r="Z4340" s="439"/>
      <c r="AA4340" s="439"/>
      <c r="AB4340" s="439"/>
      <c r="AC4340" s="439"/>
      <c r="AD4340" s="439"/>
      <c r="AE4340" s="443"/>
      <c r="AF4340" s="439"/>
      <c r="AG4340" s="439"/>
      <c r="AH4340" s="439"/>
      <c r="AI4340" s="440"/>
      <c r="AJ4340" s="439"/>
      <c r="AK4340" s="439">
        <f t="shared" si="2691"/>
        <v>0</v>
      </c>
      <c r="AL4340" s="439">
        <f t="shared" si="2691"/>
        <v>0</v>
      </c>
      <c r="AM4340" s="439">
        <f t="shared" si="2691"/>
        <v>0</v>
      </c>
      <c r="AN4340" s="440">
        <f t="shared" si="2691"/>
        <v>0</v>
      </c>
    </row>
    <row r="4341" spans="1:40" outlineLevel="2">
      <c r="A4341" s="882">
        <f>ROW()</f>
        <v>4341</v>
      </c>
      <c r="B4341" s="453"/>
      <c r="D4341" s="456" t="s">
        <v>443</v>
      </c>
      <c r="E4341" s="456"/>
      <c r="F4341" s="456"/>
      <c r="G4341" s="456"/>
      <c r="H4341" s="460"/>
      <c r="I4341" s="460"/>
      <c r="J4341" s="461"/>
      <c r="K4341" s="460"/>
      <c r="L4341" s="460"/>
      <c r="M4341" s="460"/>
      <c r="N4341" s="465"/>
      <c r="O4341" s="441"/>
      <c r="P4341" s="441"/>
      <c r="Q4341" s="441"/>
      <c r="R4341" s="441"/>
      <c r="S4341" s="441"/>
      <c r="T4341" s="462"/>
      <c r="U4341" s="441"/>
      <c r="V4341" s="441"/>
      <c r="W4341" s="441"/>
      <c r="X4341" s="159"/>
      <c r="Y4341" s="462"/>
      <c r="Z4341" s="441"/>
      <c r="AA4341" s="159"/>
      <c r="AB4341" s="159"/>
      <c r="AC4341" s="159"/>
      <c r="AD4341" s="159"/>
      <c r="AE4341" s="462"/>
      <c r="AF4341" s="159"/>
      <c r="AG4341" s="159"/>
      <c r="AH4341" s="159"/>
      <c r="AI4341" s="339"/>
      <c r="AJ4341" s="159"/>
      <c r="AK4341" s="159">
        <f t="shared" si="2691"/>
        <v>0</v>
      </c>
      <c r="AL4341" s="159">
        <f t="shared" si="2691"/>
        <v>0</v>
      </c>
      <c r="AM4341" s="159">
        <f t="shared" si="2691"/>
        <v>0</v>
      </c>
      <c r="AN4341" s="339">
        <f t="shared" si="2691"/>
        <v>0</v>
      </c>
    </row>
    <row r="4342" spans="1:40" outlineLevel="2">
      <c r="A4342" s="882">
        <f>ROW()</f>
        <v>4342</v>
      </c>
      <c r="B4342" s="453"/>
      <c r="D4342" s="452" t="s">
        <v>24</v>
      </c>
      <c r="F4342" s="454"/>
      <c r="G4342" s="454"/>
      <c r="H4342" s="448"/>
      <c r="I4342" s="448"/>
      <c r="J4342" s="464"/>
      <c r="K4342" s="448"/>
      <c r="L4342" s="448"/>
      <c r="M4342" s="448"/>
      <c r="N4342" s="449"/>
      <c r="O4342" s="439"/>
      <c r="P4342" s="439"/>
      <c r="Q4342" s="439"/>
      <c r="R4342" s="439"/>
      <c r="S4342" s="439"/>
      <c r="T4342" s="443"/>
      <c r="U4342" s="439"/>
      <c r="V4342" s="439"/>
      <c r="W4342" s="439"/>
      <c r="X4342" s="439"/>
      <c r="Y4342" s="443"/>
      <c r="Z4342" s="439"/>
      <c r="AA4342" s="439"/>
      <c r="AB4342" s="439"/>
      <c r="AC4342" s="439"/>
      <c r="AD4342" s="439"/>
      <c r="AE4342" s="443"/>
      <c r="AF4342" s="439"/>
      <c r="AG4342" s="439"/>
      <c r="AH4342" s="439"/>
      <c r="AI4342" s="440"/>
      <c r="AJ4342" s="439"/>
      <c r="AK4342" s="439">
        <f>SUM(AK4326:AK4341)</f>
        <v>-8.8214937108607252</v>
      </c>
      <c r="AL4342" s="439">
        <f>SUM(AL4326:AL4341)</f>
        <v>-8.8214937108607252</v>
      </c>
      <c r="AM4342" s="439">
        <f>SUM(AM4326:AM4341)</f>
        <v>-8.8214937108607252</v>
      </c>
      <c r="AN4342" s="440">
        <f>SUM(AN4326:AN4341)</f>
        <v>-8.8214937108607252</v>
      </c>
    </row>
    <row r="4343" spans="1:40" outlineLevel="1">
      <c r="A4343" s="732" t="s">
        <v>299</v>
      </c>
      <c r="B4343" s="733"/>
      <c r="C4343" s="881"/>
      <c r="D4343" s="733"/>
      <c r="E4343" s="733"/>
      <c r="F4343" s="733"/>
      <c r="G4343" s="730"/>
      <c r="H4343" s="733"/>
      <c r="I4343" s="730"/>
      <c r="J4343" s="729"/>
      <c r="K4343" s="730"/>
      <c r="L4343" s="730"/>
      <c r="M4343" s="730"/>
      <c r="N4343" s="731"/>
      <c r="O4343" s="730"/>
      <c r="P4343" s="730"/>
      <c r="Q4343" s="730"/>
      <c r="R4343" s="730"/>
      <c r="S4343" s="730"/>
      <c r="T4343" s="729"/>
      <c r="U4343" s="730"/>
      <c r="V4343" s="730"/>
      <c r="W4343" s="730"/>
      <c r="X4343" s="730"/>
      <c r="Y4343" s="729"/>
      <c r="Z4343" s="730"/>
      <c r="AA4343" s="730"/>
      <c r="AB4343" s="730"/>
      <c r="AC4343" s="730"/>
      <c r="AD4343" s="730"/>
      <c r="AE4343" s="729"/>
      <c r="AF4343" s="730"/>
      <c r="AG4343" s="730"/>
      <c r="AH4343" s="730"/>
      <c r="AI4343" s="731"/>
      <c r="AJ4343" s="730"/>
      <c r="AK4343" s="730"/>
      <c r="AL4343" s="730"/>
      <c r="AM4343" s="730"/>
      <c r="AN4343" s="731"/>
    </row>
    <row r="4344" spans="1:40" outlineLevel="2">
      <c r="A4344" s="882">
        <f>ROW()</f>
        <v>4344</v>
      </c>
      <c r="B4344" s="453"/>
      <c r="D4344" s="452" t="s">
        <v>300</v>
      </c>
      <c r="H4344" s="458"/>
      <c r="I4344" s="463"/>
      <c r="J4344" s="27"/>
      <c r="K4344" s="27"/>
      <c r="L4344" s="27"/>
      <c r="M4344" s="27"/>
      <c r="N4344" s="313"/>
      <c r="O4344" s="27"/>
      <c r="P4344" s="27"/>
      <c r="Q4344" s="27"/>
      <c r="R4344" s="27"/>
      <c r="S4344" s="27"/>
      <c r="T4344" s="595"/>
      <c r="U4344" s="27"/>
      <c r="V4344" s="27"/>
      <c r="W4344" s="27"/>
      <c r="X4344" s="27"/>
      <c r="Y4344" s="324"/>
      <c r="Z4344" s="157"/>
      <c r="AA4344" s="157"/>
      <c r="AB4344" s="157"/>
      <c r="AC4344" s="157"/>
      <c r="AD4344" s="157"/>
      <c r="AE4344" s="324"/>
      <c r="AF4344" s="157"/>
      <c r="AG4344" s="157"/>
      <c r="AH4344" s="157"/>
      <c r="AI4344" s="313"/>
      <c r="AJ4344" s="157">
        <f>AJ$714</f>
        <v>0</v>
      </c>
      <c r="AK4344" s="157"/>
      <c r="AL4344" s="157"/>
      <c r="AM4344" s="157"/>
      <c r="AN4344" s="320"/>
    </row>
    <row r="4345" spans="1:40" outlineLevel="2">
      <c r="A4345" s="882">
        <f>ROW()</f>
        <v>4345</v>
      </c>
      <c r="B4345" s="453"/>
      <c r="D4345" s="452" t="s">
        <v>301</v>
      </c>
      <c r="H4345" s="458"/>
      <c r="I4345" s="463"/>
      <c r="J4345" s="27"/>
      <c r="K4345" s="27"/>
      <c r="L4345" s="27"/>
      <c r="M4345" s="27"/>
      <c r="N4345" s="313"/>
      <c r="O4345" s="27"/>
      <c r="P4345" s="27"/>
      <c r="Q4345" s="27"/>
      <c r="R4345" s="27"/>
      <c r="S4345" s="27"/>
      <c r="T4345" s="595"/>
      <c r="U4345" s="27"/>
      <c r="V4345" s="27"/>
      <c r="W4345" s="27"/>
      <c r="X4345" s="27"/>
      <c r="Y4345" s="324"/>
      <c r="Z4345" s="157"/>
      <c r="AA4345" s="157"/>
      <c r="AB4345" s="157"/>
      <c r="AC4345" s="157"/>
      <c r="AD4345" s="157"/>
      <c r="AE4345" s="324"/>
      <c r="AF4345" s="157"/>
      <c r="AG4345" s="157"/>
      <c r="AH4345" s="157"/>
      <c r="AI4345" s="313"/>
      <c r="AJ4345" s="157">
        <f>AJ$715</f>
        <v>0</v>
      </c>
      <c r="AK4345" s="157"/>
      <c r="AL4345" s="157"/>
      <c r="AM4345" s="157"/>
      <c r="AN4345" s="320"/>
    </row>
    <row r="4346" spans="1:40" outlineLevel="2">
      <c r="A4346" s="882">
        <f>ROW()</f>
        <v>4346</v>
      </c>
      <c r="B4346" s="453"/>
      <c r="D4346" s="452" t="s">
        <v>29</v>
      </c>
      <c r="H4346" s="458"/>
      <c r="I4346" s="463"/>
      <c r="J4346" s="27"/>
      <c r="K4346" s="27"/>
      <c r="L4346" s="27"/>
      <c r="M4346" s="27"/>
      <c r="N4346" s="313"/>
      <c r="O4346" s="27"/>
      <c r="P4346" s="27"/>
      <c r="Q4346" s="27"/>
      <c r="R4346" s="27"/>
      <c r="S4346" s="27"/>
      <c r="T4346" s="595"/>
      <c r="U4346" s="27"/>
      <c r="V4346" s="27"/>
      <c r="W4346" s="27"/>
      <c r="X4346" s="27"/>
      <c r="Y4346" s="324"/>
      <c r="Z4346" s="157"/>
      <c r="AA4346" s="157"/>
      <c r="AB4346" s="157"/>
      <c r="AC4346" s="157"/>
      <c r="AD4346" s="157"/>
      <c r="AE4346" s="324"/>
      <c r="AF4346" s="157"/>
      <c r="AG4346" s="157"/>
      <c r="AH4346" s="157"/>
      <c r="AI4346" s="313"/>
      <c r="AJ4346" s="157">
        <f>AJ$716</f>
        <v>0</v>
      </c>
      <c r="AK4346" s="157"/>
      <c r="AL4346" s="157"/>
      <c r="AM4346" s="157"/>
      <c r="AN4346" s="320"/>
    </row>
    <row r="4347" spans="1:40" outlineLevel="2">
      <c r="A4347" s="882">
        <f>ROW()</f>
        <v>4347</v>
      </c>
      <c r="B4347" s="453"/>
      <c r="D4347" s="452" t="s">
        <v>30</v>
      </c>
      <c r="H4347" s="458"/>
      <c r="I4347" s="463"/>
      <c r="J4347" s="27"/>
      <c r="K4347" s="27"/>
      <c r="L4347" s="27"/>
      <c r="M4347" s="27"/>
      <c r="N4347" s="313"/>
      <c r="O4347" s="27"/>
      <c r="P4347" s="27"/>
      <c r="Q4347" s="27"/>
      <c r="R4347" s="27"/>
      <c r="S4347" s="27"/>
      <c r="T4347" s="595"/>
      <c r="U4347" s="27"/>
      <c r="V4347" s="27"/>
      <c r="W4347" s="27"/>
      <c r="X4347" s="27"/>
      <c r="Y4347" s="324"/>
      <c r="Z4347" s="157"/>
      <c r="AA4347" s="157"/>
      <c r="AB4347" s="157"/>
      <c r="AC4347" s="157"/>
      <c r="AD4347" s="157"/>
      <c r="AE4347" s="324"/>
      <c r="AF4347" s="157"/>
      <c r="AG4347" s="157"/>
      <c r="AH4347" s="157"/>
      <c r="AI4347" s="313"/>
      <c r="AJ4347" s="157">
        <f>AJ$717</f>
        <v>0</v>
      </c>
      <c r="AK4347" s="157"/>
      <c r="AL4347" s="157"/>
      <c r="AM4347" s="157"/>
      <c r="AN4347" s="320"/>
    </row>
    <row r="4348" spans="1:40" outlineLevel="2">
      <c r="A4348" s="882">
        <f>ROW()</f>
        <v>4348</v>
      </c>
      <c r="B4348" s="453"/>
      <c r="D4348" s="452" t="s">
        <v>31</v>
      </c>
      <c r="H4348" s="458"/>
      <c r="I4348" s="463"/>
      <c r="J4348" s="27"/>
      <c r="K4348" s="27"/>
      <c r="L4348" s="27"/>
      <c r="M4348" s="27"/>
      <c r="N4348" s="313"/>
      <c r="O4348" s="27"/>
      <c r="P4348" s="27"/>
      <c r="Q4348" s="27"/>
      <c r="R4348" s="27"/>
      <c r="S4348" s="27"/>
      <c r="T4348" s="595"/>
      <c r="U4348" s="27"/>
      <c r="V4348" s="27"/>
      <c r="W4348" s="27"/>
      <c r="X4348" s="27"/>
      <c r="Y4348" s="324"/>
      <c r="Z4348" s="157"/>
      <c r="AA4348" s="157"/>
      <c r="AB4348" s="157"/>
      <c r="AC4348" s="157"/>
      <c r="AD4348" s="157"/>
      <c r="AE4348" s="324"/>
      <c r="AF4348" s="157"/>
      <c r="AG4348" s="157"/>
      <c r="AH4348" s="157"/>
      <c r="AI4348" s="313"/>
      <c r="AJ4348" s="157">
        <f>AJ$718</f>
        <v>0</v>
      </c>
      <c r="AK4348" s="157"/>
      <c r="AL4348" s="157"/>
      <c r="AM4348" s="157"/>
      <c r="AN4348" s="320"/>
    </row>
    <row r="4349" spans="1:40" outlineLevel="2">
      <c r="A4349" s="882">
        <f>ROW()</f>
        <v>4349</v>
      </c>
      <c r="B4349" s="453"/>
      <c r="D4349" s="452" t="s">
        <v>32</v>
      </c>
      <c r="H4349" s="458"/>
      <c r="I4349" s="463"/>
      <c r="J4349" s="27"/>
      <c r="K4349" s="27"/>
      <c r="L4349" s="27"/>
      <c r="M4349" s="27"/>
      <c r="N4349" s="313"/>
      <c r="O4349" s="27"/>
      <c r="P4349" s="27"/>
      <c r="Q4349" s="27"/>
      <c r="R4349" s="27"/>
      <c r="S4349" s="27"/>
      <c r="T4349" s="595"/>
      <c r="U4349" s="27"/>
      <c r="V4349" s="27"/>
      <c r="W4349" s="27"/>
      <c r="X4349" s="27"/>
      <c r="Y4349" s="324"/>
      <c r="Z4349" s="157"/>
      <c r="AA4349" s="157"/>
      <c r="AB4349" s="157"/>
      <c r="AC4349" s="157"/>
      <c r="AD4349" s="157"/>
      <c r="AE4349" s="324"/>
      <c r="AF4349" s="157"/>
      <c r="AG4349" s="157"/>
      <c r="AH4349" s="157"/>
      <c r="AI4349" s="313"/>
      <c r="AJ4349" s="157">
        <f>AJ$719</f>
        <v>0</v>
      </c>
      <c r="AK4349" s="157"/>
      <c r="AL4349" s="157"/>
      <c r="AM4349" s="157"/>
      <c r="AN4349" s="320"/>
    </row>
    <row r="4350" spans="1:40" outlineLevel="2">
      <c r="A4350" s="882">
        <f>ROW()</f>
        <v>4350</v>
      </c>
      <c r="B4350" s="453"/>
      <c r="D4350" s="452" t="s">
        <v>33</v>
      </c>
      <c r="H4350" s="458"/>
      <c r="I4350" s="463"/>
      <c r="J4350" s="27"/>
      <c r="K4350" s="27"/>
      <c r="L4350" s="27"/>
      <c r="M4350" s="27"/>
      <c r="N4350" s="313"/>
      <c r="O4350" s="27"/>
      <c r="P4350" s="27"/>
      <c r="Q4350" s="27"/>
      <c r="R4350" s="27"/>
      <c r="S4350" s="27"/>
      <c r="T4350" s="595"/>
      <c r="U4350" s="27"/>
      <c r="V4350" s="27"/>
      <c r="W4350" s="27"/>
      <c r="X4350" s="27"/>
      <c r="Y4350" s="324"/>
      <c r="Z4350" s="157"/>
      <c r="AA4350" s="157"/>
      <c r="AB4350" s="157"/>
      <c r="AC4350" s="157"/>
      <c r="AD4350" s="157"/>
      <c r="AE4350" s="324"/>
      <c r="AF4350" s="157"/>
      <c r="AG4350" s="157"/>
      <c r="AH4350" s="157"/>
      <c r="AI4350" s="313"/>
      <c r="AJ4350" s="157">
        <f>AJ$720</f>
        <v>0</v>
      </c>
      <c r="AK4350" s="157"/>
      <c r="AL4350" s="157"/>
      <c r="AM4350" s="157"/>
      <c r="AN4350" s="320"/>
    </row>
    <row r="4351" spans="1:40" outlineLevel="2">
      <c r="A4351" s="882">
        <f>ROW()</f>
        <v>4351</v>
      </c>
      <c r="B4351" s="453"/>
      <c r="D4351" s="452" t="s">
        <v>27</v>
      </c>
      <c r="H4351" s="458"/>
      <c r="I4351" s="463"/>
      <c r="J4351" s="27"/>
      <c r="K4351" s="27"/>
      <c r="L4351" s="27"/>
      <c r="M4351" s="27"/>
      <c r="N4351" s="313"/>
      <c r="O4351" s="27"/>
      <c r="P4351" s="27"/>
      <c r="Q4351" s="27"/>
      <c r="R4351" s="27"/>
      <c r="S4351" s="27"/>
      <c r="T4351" s="595"/>
      <c r="U4351" s="27"/>
      <c r="V4351" s="27"/>
      <c r="W4351" s="27"/>
      <c r="X4351" s="27"/>
      <c r="Y4351" s="324"/>
      <c r="Z4351" s="157"/>
      <c r="AA4351" s="157"/>
      <c r="AB4351" s="157"/>
      <c r="AC4351" s="157"/>
      <c r="AD4351" s="157"/>
      <c r="AE4351" s="324"/>
      <c r="AF4351" s="157"/>
      <c r="AG4351" s="157"/>
      <c r="AH4351" s="157"/>
      <c r="AI4351" s="313"/>
      <c r="AJ4351" s="157">
        <f>AJ$721</f>
        <v>0</v>
      </c>
      <c r="AK4351" s="157"/>
      <c r="AL4351" s="157"/>
      <c r="AM4351" s="157"/>
      <c r="AN4351" s="320"/>
    </row>
    <row r="4352" spans="1:40" outlineLevel="2">
      <c r="A4352" s="882">
        <f>ROW()</f>
        <v>4352</v>
      </c>
      <c r="B4352" s="453"/>
      <c r="D4352" s="452" t="s">
        <v>34</v>
      </c>
      <c r="H4352" s="458"/>
      <c r="I4352" s="463"/>
      <c r="J4352" s="27"/>
      <c r="K4352" s="27"/>
      <c r="L4352" s="27"/>
      <c r="M4352" s="27"/>
      <c r="N4352" s="313"/>
      <c r="O4352" s="27"/>
      <c r="P4352" s="27"/>
      <c r="Q4352" s="27"/>
      <c r="R4352" s="27"/>
      <c r="S4352" s="27"/>
      <c r="T4352" s="595"/>
      <c r="U4352" s="27"/>
      <c r="V4352" s="27"/>
      <c r="W4352" s="27"/>
      <c r="X4352" s="27"/>
      <c r="Y4352" s="324"/>
      <c r="Z4352" s="157"/>
      <c r="AA4352" s="157"/>
      <c r="AB4352" s="157"/>
      <c r="AC4352" s="157"/>
      <c r="AD4352" s="157"/>
      <c r="AE4352" s="324"/>
      <c r="AF4352" s="157"/>
      <c r="AG4352" s="157"/>
      <c r="AH4352" s="157"/>
      <c r="AI4352" s="313"/>
      <c r="AJ4352" s="157">
        <f>AJ$722</f>
        <v>0</v>
      </c>
      <c r="AK4352" s="157"/>
      <c r="AL4352" s="157"/>
      <c r="AM4352" s="157"/>
      <c r="AN4352" s="320"/>
    </row>
    <row r="4353" spans="1:40" outlineLevel="2">
      <c r="A4353" s="882">
        <f>ROW()</f>
        <v>4353</v>
      </c>
      <c r="B4353" s="453"/>
      <c r="D4353" s="452" t="s">
        <v>35</v>
      </c>
      <c r="H4353" s="458"/>
      <c r="I4353" s="463"/>
      <c r="J4353" s="27"/>
      <c r="K4353" s="27"/>
      <c r="L4353" s="27"/>
      <c r="M4353" s="27"/>
      <c r="N4353" s="313"/>
      <c r="O4353" s="27"/>
      <c r="P4353" s="27"/>
      <c r="Q4353" s="27"/>
      <c r="R4353" s="27"/>
      <c r="S4353" s="27"/>
      <c r="T4353" s="595"/>
      <c r="U4353" s="27"/>
      <c r="V4353" s="27"/>
      <c r="W4353" s="27"/>
      <c r="X4353" s="27"/>
      <c r="Y4353" s="324"/>
      <c r="Z4353" s="157"/>
      <c r="AA4353" s="157"/>
      <c r="AB4353" s="157"/>
      <c r="AC4353" s="157"/>
      <c r="AD4353" s="157"/>
      <c r="AE4353" s="324"/>
      <c r="AF4353" s="157"/>
      <c r="AG4353" s="157"/>
      <c r="AH4353" s="157"/>
      <c r="AI4353" s="313"/>
      <c r="AJ4353" s="157">
        <f>AJ$723</f>
        <v>0</v>
      </c>
      <c r="AK4353" s="157"/>
      <c r="AL4353" s="157"/>
      <c r="AM4353" s="157"/>
      <c r="AN4353" s="320"/>
    </row>
    <row r="4354" spans="1:40" outlineLevel="2">
      <c r="A4354" s="882">
        <f>ROW()</f>
        <v>4354</v>
      </c>
      <c r="B4354" s="453"/>
      <c r="D4354" s="452" t="s">
        <v>302</v>
      </c>
      <c r="H4354" s="458"/>
      <c r="I4354" s="463"/>
      <c r="J4354" s="27"/>
      <c r="K4354" s="27"/>
      <c r="L4354" s="27"/>
      <c r="M4354" s="27"/>
      <c r="N4354" s="313"/>
      <c r="O4354" s="27"/>
      <c r="P4354" s="27"/>
      <c r="Q4354" s="27"/>
      <c r="R4354" s="27"/>
      <c r="S4354" s="27"/>
      <c r="T4354" s="595"/>
      <c r="U4354" s="27"/>
      <c r="V4354" s="27"/>
      <c r="W4354" s="27"/>
      <c r="X4354" s="27"/>
      <c r="Y4354" s="324"/>
      <c r="Z4354" s="157"/>
      <c r="AA4354" s="157"/>
      <c r="AB4354" s="157"/>
      <c r="AC4354" s="157"/>
      <c r="AD4354" s="157"/>
      <c r="AE4354" s="324"/>
      <c r="AF4354" s="157"/>
      <c r="AG4354" s="157"/>
      <c r="AH4354" s="157"/>
      <c r="AI4354" s="313"/>
      <c r="AJ4354" s="157">
        <f>AJ$724</f>
        <v>0</v>
      </c>
      <c r="AK4354" s="157"/>
      <c r="AL4354" s="157"/>
      <c r="AM4354" s="157"/>
      <c r="AN4354" s="320"/>
    </row>
    <row r="4355" spans="1:40" outlineLevel="2">
      <c r="A4355" s="882">
        <f>ROW()</f>
        <v>4355</v>
      </c>
      <c r="B4355" s="453"/>
      <c r="D4355" s="452" t="s">
        <v>36</v>
      </c>
      <c r="H4355" s="458"/>
      <c r="I4355" s="463"/>
      <c r="J4355" s="27"/>
      <c r="K4355" s="27"/>
      <c r="L4355" s="27"/>
      <c r="M4355" s="27"/>
      <c r="N4355" s="313"/>
      <c r="O4355" s="27"/>
      <c r="P4355" s="27"/>
      <c r="Q4355" s="27"/>
      <c r="R4355" s="27"/>
      <c r="S4355" s="27"/>
      <c r="T4355" s="595"/>
      <c r="U4355" s="27"/>
      <c r="V4355" s="27"/>
      <c r="W4355" s="27"/>
      <c r="X4355" s="27"/>
      <c r="Y4355" s="324"/>
      <c r="Z4355" s="157"/>
      <c r="AA4355" s="157"/>
      <c r="AB4355" s="157"/>
      <c r="AC4355" s="157"/>
      <c r="AD4355" s="157"/>
      <c r="AE4355" s="324"/>
      <c r="AF4355" s="157"/>
      <c r="AG4355" s="157"/>
      <c r="AH4355" s="157"/>
      <c r="AI4355" s="313"/>
      <c r="AJ4355" s="157">
        <f>AJ$725</f>
        <v>0</v>
      </c>
      <c r="AK4355" s="157"/>
      <c r="AL4355" s="157"/>
      <c r="AM4355" s="157"/>
      <c r="AN4355" s="320"/>
    </row>
    <row r="4356" spans="1:40" outlineLevel="2">
      <c r="A4356" s="882">
        <f>ROW()</f>
        <v>4356</v>
      </c>
      <c r="B4356" s="453"/>
      <c r="D4356" s="452" t="s">
        <v>583</v>
      </c>
      <c r="H4356" s="458"/>
      <c r="I4356" s="463"/>
      <c r="J4356" s="27"/>
      <c r="K4356" s="27"/>
      <c r="L4356" s="27"/>
      <c r="M4356" s="27"/>
      <c r="N4356" s="313"/>
      <c r="O4356" s="27"/>
      <c r="P4356" s="27"/>
      <c r="Q4356" s="27"/>
      <c r="R4356" s="27"/>
      <c r="S4356" s="27"/>
      <c r="T4356" s="595"/>
      <c r="U4356" s="27"/>
      <c r="V4356" s="27"/>
      <c r="W4356" s="27"/>
      <c r="X4356" s="27"/>
      <c r="Y4356" s="324"/>
      <c r="Z4356" s="157"/>
      <c r="AA4356" s="157"/>
      <c r="AB4356" s="157"/>
      <c r="AC4356" s="157"/>
      <c r="AD4356" s="157"/>
      <c r="AE4356" s="324"/>
      <c r="AF4356" s="157"/>
      <c r="AG4356" s="157"/>
      <c r="AH4356" s="157"/>
      <c r="AI4356" s="313"/>
      <c r="AJ4356" s="157">
        <f>AJ$726</f>
        <v>0</v>
      </c>
      <c r="AK4356" s="157"/>
      <c r="AL4356" s="157"/>
      <c r="AM4356" s="157"/>
      <c r="AN4356" s="320"/>
    </row>
    <row r="4357" spans="1:40" outlineLevel="2">
      <c r="A4357" s="882">
        <f>ROW()</f>
        <v>4357</v>
      </c>
      <c r="B4357" s="453"/>
      <c r="D4357" s="452" t="s">
        <v>81</v>
      </c>
      <c r="H4357" s="458"/>
      <c r="I4357" s="463"/>
      <c r="J4357" s="27"/>
      <c r="K4357" s="27"/>
      <c r="L4357" s="27"/>
      <c r="M4357" s="27"/>
      <c r="N4357" s="313"/>
      <c r="O4357" s="27"/>
      <c r="P4357" s="27"/>
      <c r="Q4357" s="27"/>
      <c r="R4357" s="27"/>
      <c r="S4357" s="27"/>
      <c r="T4357" s="595"/>
      <c r="U4357" s="27"/>
      <c r="V4357" s="27"/>
      <c r="W4357" s="27"/>
      <c r="X4357" s="27"/>
      <c r="Y4357" s="324"/>
      <c r="Z4357" s="157"/>
      <c r="AA4357" s="157"/>
      <c r="AB4357" s="157"/>
      <c r="AC4357" s="157"/>
      <c r="AD4357" s="157"/>
      <c r="AE4357" s="324"/>
      <c r="AF4357" s="157"/>
      <c r="AG4357" s="157"/>
      <c r="AH4357" s="157"/>
      <c r="AI4357" s="313"/>
      <c r="AJ4357" s="157">
        <f>AJ$727</f>
        <v>0</v>
      </c>
      <c r="AK4357" s="157"/>
      <c r="AL4357" s="157"/>
      <c r="AM4357" s="157"/>
      <c r="AN4357" s="320"/>
    </row>
    <row r="4358" spans="1:40" outlineLevel="2">
      <c r="A4358" s="882">
        <f>ROW()</f>
        <v>4358</v>
      </c>
      <c r="B4358" s="453"/>
      <c r="D4358" s="452" t="s">
        <v>28</v>
      </c>
      <c r="H4358" s="458"/>
      <c r="I4358" s="463"/>
      <c r="J4358" s="27"/>
      <c r="K4358" s="27"/>
      <c r="L4358" s="27"/>
      <c r="M4358" s="27"/>
      <c r="N4358" s="313"/>
      <c r="O4358" s="27"/>
      <c r="P4358" s="27"/>
      <c r="Q4358" s="27"/>
      <c r="R4358" s="27"/>
      <c r="S4358" s="27"/>
      <c r="T4358" s="595"/>
      <c r="U4358" s="27"/>
      <c r="V4358" s="27"/>
      <c r="W4358" s="27"/>
      <c r="X4358" s="27"/>
      <c r="Y4358" s="324"/>
      <c r="Z4358" s="157"/>
      <c r="AA4358" s="157"/>
      <c r="AB4358" s="157"/>
      <c r="AC4358" s="157"/>
      <c r="AD4358" s="157"/>
      <c r="AE4358" s="324"/>
      <c r="AF4358" s="157"/>
      <c r="AG4358" s="157"/>
      <c r="AH4358" s="157"/>
      <c r="AI4358" s="313"/>
      <c r="AJ4358" s="157">
        <f>AJ$728</f>
        <v>0</v>
      </c>
      <c r="AK4358" s="157"/>
      <c r="AL4358" s="157"/>
      <c r="AM4358" s="157"/>
      <c r="AN4358" s="320"/>
    </row>
    <row r="4359" spans="1:40" outlineLevel="2">
      <c r="A4359" s="882">
        <f>ROW()</f>
        <v>4359</v>
      </c>
      <c r="B4359" s="453"/>
      <c r="D4359" s="456" t="s">
        <v>443</v>
      </c>
      <c r="E4359" s="456"/>
      <c r="F4359" s="456"/>
      <c r="G4359" s="456"/>
      <c r="H4359" s="460"/>
      <c r="I4359" s="465"/>
      <c r="J4359" s="159"/>
      <c r="K4359" s="159"/>
      <c r="L4359" s="159"/>
      <c r="M4359" s="159"/>
      <c r="N4359" s="339"/>
      <c r="O4359" s="159"/>
      <c r="P4359" s="159"/>
      <c r="Q4359" s="159"/>
      <c r="R4359" s="159"/>
      <c r="S4359" s="159"/>
      <c r="T4359" s="597"/>
      <c r="U4359" s="159"/>
      <c r="V4359" s="159"/>
      <c r="W4359" s="159"/>
      <c r="X4359" s="159"/>
      <c r="Y4359" s="238"/>
      <c r="Z4359" s="146"/>
      <c r="AA4359" s="146"/>
      <c r="AB4359" s="146"/>
      <c r="AC4359" s="146"/>
      <c r="AD4359" s="146"/>
      <c r="AE4359" s="238"/>
      <c r="AF4359" s="146"/>
      <c r="AG4359" s="146"/>
      <c r="AH4359" s="146"/>
      <c r="AI4359" s="227"/>
      <c r="AJ4359" s="146">
        <f>AJ$729</f>
        <v>0</v>
      </c>
      <c r="AK4359" s="146"/>
      <c r="AL4359" s="146"/>
      <c r="AM4359" s="146"/>
      <c r="AN4359" s="239"/>
    </row>
    <row r="4360" spans="1:40" outlineLevel="2">
      <c r="A4360" s="882">
        <f>ROW()</f>
        <v>4360</v>
      </c>
      <c r="B4360" s="453"/>
      <c r="D4360" s="452" t="s">
        <v>24</v>
      </c>
      <c r="F4360" s="454"/>
      <c r="G4360" s="454"/>
      <c r="H4360" s="448"/>
      <c r="I4360" s="449"/>
      <c r="J4360" s="439"/>
      <c r="K4360" s="439"/>
      <c r="L4360" s="439"/>
      <c r="M4360" s="439"/>
      <c r="N4360" s="440"/>
      <c r="O4360" s="439"/>
      <c r="P4360" s="439"/>
      <c r="Q4360" s="439"/>
      <c r="R4360" s="439"/>
      <c r="S4360" s="439"/>
      <c r="T4360" s="443"/>
      <c r="U4360" s="439"/>
      <c r="V4360" s="439"/>
      <c r="W4360" s="439"/>
      <c r="X4360" s="439"/>
      <c r="Y4360" s="443"/>
      <c r="Z4360" s="439"/>
      <c r="AA4360" s="439"/>
      <c r="AB4360" s="439"/>
      <c r="AC4360" s="439"/>
      <c r="AD4360" s="439"/>
      <c r="AE4360" s="443"/>
      <c r="AF4360" s="439"/>
      <c r="AG4360" s="439"/>
      <c r="AH4360" s="439"/>
      <c r="AI4360" s="313"/>
      <c r="AJ4360" s="439">
        <f>SUM(AJ4344:AJ4359)</f>
        <v>0</v>
      </c>
      <c r="AK4360" s="439"/>
      <c r="AL4360" s="439"/>
      <c r="AM4360" s="439"/>
      <c r="AN4360" s="440"/>
    </row>
    <row r="4361" spans="1:40" outlineLevel="1">
      <c r="A4361" s="732" t="s">
        <v>22</v>
      </c>
      <c r="B4361" s="733"/>
      <c r="C4361" s="881"/>
      <c r="D4361" s="733"/>
      <c r="E4361" s="733"/>
      <c r="F4361" s="733"/>
      <c r="G4361" s="730"/>
      <c r="H4361" s="733"/>
      <c r="I4361" s="730"/>
      <c r="J4361" s="729"/>
      <c r="K4361" s="730"/>
      <c r="L4361" s="730"/>
      <c r="M4361" s="730"/>
      <c r="N4361" s="731"/>
      <c r="O4361" s="730"/>
      <c r="P4361" s="730"/>
      <c r="Q4361" s="730"/>
      <c r="R4361" s="730"/>
      <c r="S4361" s="730"/>
      <c r="T4361" s="729"/>
      <c r="U4361" s="730"/>
      <c r="V4361" s="730"/>
      <c r="W4361" s="730"/>
      <c r="X4361" s="730"/>
      <c r="Y4361" s="729"/>
      <c r="Z4361" s="730"/>
      <c r="AA4361" s="730"/>
      <c r="AB4361" s="730"/>
      <c r="AC4361" s="730"/>
      <c r="AD4361" s="730"/>
      <c r="AE4361" s="729"/>
      <c r="AF4361" s="730"/>
      <c r="AG4361" s="730"/>
      <c r="AH4361" s="730"/>
      <c r="AI4361" s="731"/>
      <c r="AJ4361" s="730"/>
      <c r="AK4361" s="730"/>
      <c r="AL4361" s="730"/>
      <c r="AM4361" s="730"/>
      <c r="AN4361" s="731"/>
    </row>
    <row r="4362" spans="1:40" outlineLevel="2">
      <c r="A4362" s="882">
        <f>ROW()</f>
        <v>4362</v>
      </c>
      <c r="B4362" s="453"/>
      <c r="D4362" s="452" t="s">
        <v>300</v>
      </c>
      <c r="H4362" s="458"/>
      <c r="I4362" s="458"/>
      <c r="J4362" s="459"/>
      <c r="K4362" s="458"/>
      <c r="L4362" s="458"/>
      <c r="M4362" s="458"/>
      <c r="N4362" s="463"/>
      <c r="O4362" s="458"/>
      <c r="P4362" s="458"/>
      <c r="Q4362" s="458"/>
      <c r="R4362" s="458"/>
      <c r="S4362" s="458"/>
      <c r="T4362" s="459"/>
      <c r="U4362" s="458"/>
      <c r="V4362" s="458"/>
      <c r="W4362" s="31"/>
      <c r="X4362" s="439"/>
      <c r="Y4362" s="459"/>
      <c r="Z4362" s="458"/>
      <c r="AA4362" s="439"/>
      <c r="AB4362" s="439"/>
      <c r="AC4362" s="439"/>
      <c r="AD4362" s="439"/>
      <c r="AE4362" s="443"/>
      <c r="AF4362" s="439"/>
      <c r="AG4362" s="439"/>
      <c r="AH4362" s="439"/>
      <c r="AI4362" s="440"/>
      <c r="AJ4362" s="439">
        <f t="shared" ref="AJ4362:AN4371" si="2692">AJ4272+AJ4290+AJ4308+AJ4326 + AJ4344</f>
        <v>2.4863218662364912</v>
      </c>
      <c r="AK4362" s="439">
        <f t="shared" si="2692"/>
        <v>2.3620057729246668</v>
      </c>
      <c r="AL4362" s="439">
        <f t="shared" si="2692"/>
        <v>2.2376896796128425</v>
      </c>
      <c r="AM4362" s="439">
        <f t="shared" si="2692"/>
        <v>2.1133735863010177</v>
      </c>
      <c r="AN4362" s="440">
        <f t="shared" si="2692"/>
        <v>1.9890574929891931</v>
      </c>
    </row>
    <row r="4363" spans="1:40" outlineLevel="2">
      <c r="A4363" s="882">
        <f>ROW()</f>
        <v>4363</v>
      </c>
      <c r="B4363" s="453"/>
      <c r="D4363" s="452" t="s">
        <v>301</v>
      </c>
      <c r="H4363" s="458"/>
      <c r="I4363" s="458"/>
      <c r="J4363" s="459"/>
      <c r="K4363" s="458"/>
      <c r="L4363" s="458"/>
      <c r="M4363" s="458"/>
      <c r="N4363" s="463"/>
      <c r="O4363" s="458"/>
      <c r="P4363" s="458"/>
      <c r="Q4363" s="458"/>
      <c r="R4363" s="458"/>
      <c r="S4363" s="458"/>
      <c r="T4363" s="459"/>
      <c r="U4363" s="458"/>
      <c r="V4363" s="458"/>
      <c r="W4363" s="31"/>
      <c r="X4363" s="439"/>
      <c r="Y4363" s="459"/>
      <c r="Z4363" s="458"/>
      <c r="AA4363" s="439"/>
      <c r="AB4363" s="439"/>
      <c r="AC4363" s="439"/>
      <c r="AD4363" s="439"/>
      <c r="AE4363" s="443"/>
      <c r="AF4363" s="439"/>
      <c r="AG4363" s="439"/>
      <c r="AH4363" s="439"/>
      <c r="AI4363" s="440"/>
      <c r="AJ4363" s="439">
        <f t="shared" si="2692"/>
        <v>0</v>
      </c>
      <c r="AK4363" s="439">
        <f t="shared" si="2692"/>
        <v>0</v>
      </c>
      <c r="AL4363" s="439">
        <f t="shared" si="2692"/>
        <v>0</v>
      </c>
      <c r="AM4363" s="439">
        <f t="shared" si="2692"/>
        <v>0</v>
      </c>
      <c r="AN4363" s="440">
        <f t="shared" si="2692"/>
        <v>0</v>
      </c>
    </row>
    <row r="4364" spans="1:40" outlineLevel="2">
      <c r="A4364" s="882">
        <f>ROW()</f>
        <v>4364</v>
      </c>
      <c r="B4364" s="453"/>
      <c r="D4364" s="452" t="s">
        <v>29</v>
      </c>
      <c r="H4364" s="458"/>
      <c r="I4364" s="458"/>
      <c r="J4364" s="459"/>
      <c r="K4364" s="458"/>
      <c r="L4364" s="458"/>
      <c r="M4364" s="458"/>
      <c r="N4364" s="463"/>
      <c r="O4364" s="458"/>
      <c r="P4364" s="458"/>
      <c r="Q4364" s="458"/>
      <c r="R4364" s="458"/>
      <c r="S4364" s="458"/>
      <c r="T4364" s="459"/>
      <c r="U4364" s="458"/>
      <c r="V4364" s="458"/>
      <c r="W4364" s="31"/>
      <c r="X4364" s="439"/>
      <c r="Y4364" s="459"/>
      <c r="Z4364" s="458"/>
      <c r="AA4364" s="439"/>
      <c r="AB4364" s="439"/>
      <c r="AC4364" s="439"/>
      <c r="AD4364" s="439"/>
      <c r="AE4364" s="443"/>
      <c r="AF4364" s="439"/>
      <c r="AG4364" s="439"/>
      <c r="AH4364" s="439"/>
      <c r="AI4364" s="440"/>
      <c r="AJ4364" s="439">
        <f t="shared" si="2692"/>
        <v>0</v>
      </c>
      <c r="AK4364" s="439">
        <f t="shared" si="2692"/>
        <v>0</v>
      </c>
      <c r="AL4364" s="439">
        <f t="shared" si="2692"/>
        <v>0</v>
      </c>
      <c r="AM4364" s="439">
        <f t="shared" si="2692"/>
        <v>0</v>
      </c>
      <c r="AN4364" s="440">
        <f t="shared" si="2692"/>
        <v>0</v>
      </c>
    </row>
    <row r="4365" spans="1:40" outlineLevel="2">
      <c r="A4365" s="882">
        <f>ROW()</f>
        <v>4365</v>
      </c>
      <c r="B4365" s="453"/>
      <c r="D4365" s="452" t="s">
        <v>30</v>
      </c>
      <c r="H4365" s="458"/>
      <c r="I4365" s="458"/>
      <c r="J4365" s="459"/>
      <c r="K4365" s="458"/>
      <c r="L4365" s="458"/>
      <c r="M4365" s="458"/>
      <c r="N4365" s="463"/>
      <c r="O4365" s="458"/>
      <c r="P4365" s="458"/>
      <c r="Q4365" s="458"/>
      <c r="R4365" s="458"/>
      <c r="S4365" s="458"/>
      <c r="T4365" s="459"/>
      <c r="U4365" s="458"/>
      <c r="V4365" s="458"/>
      <c r="W4365" s="31"/>
      <c r="X4365" s="439"/>
      <c r="Y4365" s="459"/>
      <c r="Z4365" s="458"/>
      <c r="AA4365" s="439"/>
      <c r="AB4365" s="439"/>
      <c r="AC4365" s="439"/>
      <c r="AD4365" s="439"/>
      <c r="AE4365" s="443"/>
      <c r="AF4365" s="439"/>
      <c r="AG4365" s="439"/>
      <c r="AH4365" s="439"/>
      <c r="AI4365" s="440"/>
      <c r="AJ4365" s="439">
        <f t="shared" si="2692"/>
        <v>40.675374059244184</v>
      </c>
      <c r="AK4365" s="439">
        <f t="shared" si="2692"/>
        <v>38.641605356281978</v>
      </c>
      <c r="AL4365" s="439">
        <f t="shared" si="2692"/>
        <v>36.607836653319765</v>
      </c>
      <c r="AM4365" s="439">
        <f t="shared" si="2692"/>
        <v>34.574067950357559</v>
      </c>
      <c r="AN4365" s="440">
        <f t="shared" si="2692"/>
        <v>32.540299247395353</v>
      </c>
    </row>
    <row r="4366" spans="1:40" outlineLevel="2">
      <c r="A4366" s="882">
        <f>ROW()</f>
        <v>4366</v>
      </c>
      <c r="B4366" s="453"/>
      <c r="D4366" s="452" t="s">
        <v>31</v>
      </c>
      <c r="H4366" s="458"/>
      <c r="I4366" s="458"/>
      <c r="J4366" s="459"/>
      <c r="K4366" s="458"/>
      <c r="L4366" s="458"/>
      <c r="M4366" s="458"/>
      <c r="N4366" s="463"/>
      <c r="O4366" s="458"/>
      <c r="P4366" s="458"/>
      <c r="Q4366" s="458"/>
      <c r="R4366" s="458"/>
      <c r="S4366" s="458"/>
      <c r="T4366" s="459"/>
      <c r="U4366" s="458"/>
      <c r="V4366" s="458"/>
      <c r="W4366" s="31"/>
      <c r="X4366" s="439"/>
      <c r="Y4366" s="459"/>
      <c r="Z4366" s="458"/>
      <c r="AA4366" s="439"/>
      <c r="AB4366" s="439"/>
      <c r="AC4366" s="439"/>
      <c r="AD4366" s="439"/>
      <c r="AE4366" s="443"/>
      <c r="AF4366" s="439"/>
      <c r="AG4366" s="439"/>
      <c r="AH4366" s="439"/>
      <c r="AI4366" s="440"/>
      <c r="AJ4366" s="439">
        <f t="shared" si="2692"/>
        <v>0</v>
      </c>
      <c r="AK4366" s="439">
        <f t="shared" si="2692"/>
        <v>0</v>
      </c>
      <c r="AL4366" s="439">
        <f t="shared" si="2692"/>
        <v>0</v>
      </c>
      <c r="AM4366" s="439">
        <f t="shared" si="2692"/>
        <v>0</v>
      </c>
      <c r="AN4366" s="440">
        <f t="shared" si="2692"/>
        <v>0</v>
      </c>
    </row>
    <row r="4367" spans="1:40" outlineLevel="2">
      <c r="A4367" s="882">
        <f>ROW()</f>
        <v>4367</v>
      </c>
      <c r="B4367" s="453"/>
      <c r="D4367" s="452" t="s">
        <v>32</v>
      </c>
      <c r="H4367" s="458"/>
      <c r="I4367" s="458"/>
      <c r="J4367" s="459"/>
      <c r="K4367" s="458"/>
      <c r="L4367" s="458"/>
      <c r="M4367" s="458"/>
      <c r="N4367" s="463"/>
      <c r="O4367" s="458"/>
      <c r="P4367" s="458"/>
      <c r="Q4367" s="458"/>
      <c r="R4367" s="458"/>
      <c r="S4367" s="458"/>
      <c r="T4367" s="459"/>
      <c r="U4367" s="458"/>
      <c r="V4367" s="458"/>
      <c r="W4367" s="31"/>
      <c r="X4367" s="439"/>
      <c r="Y4367" s="459"/>
      <c r="Z4367" s="458"/>
      <c r="AA4367" s="439"/>
      <c r="AB4367" s="439"/>
      <c r="AC4367" s="439"/>
      <c r="AD4367" s="439"/>
      <c r="AE4367" s="443"/>
      <c r="AF4367" s="439"/>
      <c r="AG4367" s="439"/>
      <c r="AH4367" s="439"/>
      <c r="AI4367" s="440"/>
      <c r="AJ4367" s="439">
        <f t="shared" si="2692"/>
        <v>3.0383560528949913</v>
      </c>
      <c r="AK4367" s="439">
        <f t="shared" si="2692"/>
        <v>2.8864382502502419</v>
      </c>
      <c r="AL4367" s="439">
        <f t="shared" si="2692"/>
        <v>2.7345204476054925</v>
      </c>
      <c r="AM4367" s="439">
        <f t="shared" si="2692"/>
        <v>2.5826026449607431</v>
      </c>
      <c r="AN4367" s="440">
        <f t="shared" si="2692"/>
        <v>2.4306848423159937</v>
      </c>
    </row>
    <row r="4368" spans="1:40" outlineLevel="2">
      <c r="A4368" s="882">
        <f>ROW()</f>
        <v>4368</v>
      </c>
      <c r="B4368" s="453"/>
      <c r="D4368" s="452" t="s">
        <v>33</v>
      </c>
      <c r="H4368" s="458"/>
      <c r="I4368" s="458"/>
      <c r="J4368" s="459"/>
      <c r="K4368" s="458"/>
      <c r="L4368" s="458"/>
      <c r="M4368" s="458"/>
      <c r="N4368" s="463"/>
      <c r="O4368" s="458"/>
      <c r="P4368" s="458"/>
      <c r="Q4368" s="458"/>
      <c r="R4368" s="458"/>
      <c r="S4368" s="458"/>
      <c r="T4368" s="459"/>
      <c r="U4368" s="458"/>
      <c r="V4368" s="458"/>
      <c r="W4368" s="31"/>
      <c r="X4368" s="439"/>
      <c r="Y4368" s="459"/>
      <c r="Z4368" s="458"/>
      <c r="AA4368" s="439"/>
      <c r="AB4368" s="439"/>
      <c r="AC4368" s="439"/>
      <c r="AD4368" s="439"/>
      <c r="AE4368" s="443"/>
      <c r="AF4368" s="439"/>
      <c r="AG4368" s="439"/>
      <c r="AH4368" s="439"/>
      <c r="AI4368" s="440"/>
      <c r="AJ4368" s="439">
        <f t="shared" si="2692"/>
        <v>0</v>
      </c>
      <c r="AK4368" s="439">
        <f t="shared" si="2692"/>
        <v>0</v>
      </c>
      <c r="AL4368" s="439">
        <f t="shared" si="2692"/>
        <v>0</v>
      </c>
      <c r="AM4368" s="439">
        <f t="shared" si="2692"/>
        <v>0</v>
      </c>
      <c r="AN4368" s="440">
        <f t="shared" si="2692"/>
        <v>0</v>
      </c>
    </row>
    <row r="4369" spans="1:40" outlineLevel="2">
      <c r="A4369" s="882">
        <f>ROW()</f>
        <v>4369</v>
      </c>
      <c r="B4369" s="453"/>
      <c r="D4369" s="452" t="s">
        <v>27</v>
      </c>
      <c r="H4369" s="458"/>
      <c r="I4369" s="458"/>
      <c r="J4369" s="459"/>
      <c r="K4369" s="458"/>
      <c r="L4369" s="458"/>
      <c r="M4369" s="458"/>
      <c r="N4369" s="463"/>
      <c r="O4369" s="458"/>
      <c r="P4369" s="458"/>
      <c r="Q4369" s="458"/>
      <c r="R4369" s="458"/>
      <c r="S4369" s="458"/>
      <c r="T4369" s="459"/>
      <c r="U4369" s="458"/>
      <c r="V4369" s="458"/>
      <c r="W4369" s="31"/>
      <c r="X4369" s="439"/>
      <c r="Y4369" s="459"/>
      <c r="Z4369" s="458"/>
      <c r="AA4369" s="439"/>
      <c r="AB4369" s="439"/>
      <c r="AC4369" s="439"/>
      <c r="AD4369" s="439"/>
      <c r="AE4369" s="443"/>
      <c r="AF4369" s="439"/>
      <c r="AG4369" s="439"/>
      <c r="AH4369" s="439"/>
      <c r="AI4369" s="440"/>
      <c r="AJ4369" s="439">
        <f t="shared" si="2692"/>
        <v>1.8099217864111397</v>
      </c>
      <c r="AK4369" s="439">
        <f t="shared" si="2692"/>
        <v>1.7646737417508611</v>
      </c>
      <c r="AL4369" s="439">
        <f t="shared" si="2692"/>
        <v>1.7194256970905826</v>
      </c>
      <c r="AM4369" s="439">
        <f t="shared" si="2692"/>
        <v>1.674177652430304</v>
      </c>
      <c r="AN4369" s="440">
        <f t="shared" si="2692"/>
        <v>1.6289296077700255</v>
      </c>
    </row>
    <row r="4370" spans="1:40" outlineLevel="2">
      <c r="A4370" s="882">
        <f>ROW()</f>
        <v>4370</v>
      </c>
      <c r="B4370" s="453"/>
      <c r="D4370" s="452" t="s">
        <v>34</v>
      </c>
      <c r="H4370" s="458"/>
      <c r="I4370" s="458"/>
      <c r="J4370" s="459"/>
      <c r="K4370" s="458"/>
      <c r="L4370" s="458"/>
      <c r="M4370" s="458"/>
      <c r="N4370" s="463"/>
      <c r="O4370" s="458"/>
      <c r="P4370" s="458"/>
      <c r="Q4370" s="458"/>
      <c r="R4370" s="458"/>
      <c r="S4370" s="458"/>
      <c r="T4370" s="459"/>
      <c r="U4370" s="458"/>
      <c r="V4370" s="458"/>
      <c r="W4370" s="31"/>
      <c r="X4370" s="439"/>
      <c r="Y4370" s="459"/>
      <c r="Z4370" s="458"/>
      <c r="AA4370" s="439"/>
      <c r="AB4370" s="439"/>
      <c r="AC4370" s="439"/>
      <c r="AD4370" s="439"/>
      <c r="AE4370" s="443"/>
      <c r="AF4370" s="439"/>
      <c r="AG4370" s="439"/>
      <c r="AH4370" s="439"/>
      <c r="AI4370" s="440"/>
      <c r="AJ4370" s="439">
        <f t="shared" si="2692"/>
        <v>34.937037129926523</v>
      </c>
      <c r="AK4370" s="439">
        <f t="shared" si="2692"/>
        <v>32.607901321264755</v>
      </c>
      <c r="AL4370" s="439">
        <f t="shared" si="2692"/>
        <v>30.278765512602988</v>
      </c>
      <c r="AM4370" s="439">
        <f t="shared" si="2692"/>
        <v>27.94962970394122</v>
      </c>
      <c r="AN4370" s="440">
        <f t="shared" si="2692"/>
        <v>25.620493895279452</v>
      </c>
    </row>
    <row r="4371" spans="1:40" outlineLevel="2">
      <c r="A4371" s="882">
        <f>ROW()</f>
        <v>4371</v>
      </c>
      <c r="B4371" s="453"/>
      <c r="D4371" s="452" t="s">
        <v>35</v>
      </c>
      <c r="H4371" s="458"/>
      <c r="I4371" s="458"/>
      <c r="J4371" s="459"/>
      <c r="K4371" s="458"/>
      <c r="L4371" s="458"/>
      <c r="M4371" s="458"/>
      <c r="N4371" s="463"/>
      <c r="O4371" s="458"/>
      <c r="P4371" s="458"/>
      <c r="Q4371" s="458"/>
      <c r="R4371" s="458"/>
      <c r="S4371" s="458"/>
      <c r="T4371" s="459"/>
      <c r="U4371" s="458"/>
      <c r="V4371" s="458"/>
      <c r="W4371" s="31"/>
      <c r="X4371" s="439"/>
      <c r="Y4371" s="459"/>
      <c r="Z4371" s="458"/>
      <c r="AA4371" s="439"/>
      <c r="AB4371" s="439"/>
      <c r="AC4371" s="439"/>
      <c r="AD4371" s="439"/>
      <c r="AE4371" s="443"/>
      <c r="AF4371" s="439"/>
      <c r="AG4371" s="439"/>
      <c r="AH4371" s="439"/>
      <c r="AI4371" s="440"/>
      <c r="AJ4371" s="439">
        <f t="shared" si="2692"/>
        <v>1.0339562892253751</v>
      </c>
      <c r="AK4371" s="439">
        <f t="shared" si="2692"/>
        <v>0.93056066030283757</v>
      </c>
      <c r="AL4371" s="439">
        <f t="shared" si="2692"/>
        <v>0.82716503138030006</v>
      </c>
      <c r="AM4371" s="439">
        <f t="shared" si="2692"/>
        <v>0.72376940245776256</v>
      </c>
      <c r="AN4371" s="440">
        <f t="shared" si="2692"/>
        <v>0.62037377353522505</v>
      </c>
    </row>
    <row r="4372" spans="1:40" outlineLevel="2">
      <c r="A4372" s="882">
        <f>ROW()</f>
        <v>4372</v>
      </c>
      <c r="B4372" s="453"/>
      <c r="D4372" s="452" t="s">
        <v>302</v>
      </c>
      <c r="H4372" s="458"/>
      <c r="I4372" s="458"/>
      <c r="J4372" s="459"/>
      <c r="K4372" s="458"/>
      <c r="L4372" s="458"/>
      <c r="M4372" s="458"/>
      <c r="N4372" s="463"/>
      <c r="O4372" s="458"/>
      <c r="P4372" s="458"/>
      <c r="Q4372" s="458"/>
      <c r="R4372" s="458"/>
      <c r="S4372" s="458"/>
      <c r="T4372" s="459"/>
      <c r="U4372" s="458"/>
      <c r="V4372" s="458"/>
      <c r="W4372" s="31"/>
      <c r="X4372" s="439"/>
      <c r="Y4372" s="459"/>
      <c r="Z4372" s="458"/>
      <c r="AA4372" s="439"/>
      <c r="AB4372" s="439"/>
      <c r="AC4372" s="439"/>
      <c r="AD4372" s="439"/>
      <c r="AE4372" s="443"/>
      <c r="AF4372" s="439"/>
      <c r="AG4372" s="439"/>
      <c r="AH4372" s="439"/>
      <c r="AI4372" s="440"/>
      <c r="AJ4372" s="439">
        <f t="shared" ref="AJ4372:AN4377" si="2693">AJ4282+AJ4300+AJ4318+AJ4336 + AJ4354</f>
        <v>3.5497726600419033</v>
      </c>
      <c r="AK4372" s="439">
        <f t="shared" si="2693"/>
        <v>3.1947953940377127</v>
      </c>
      <c r="AL4372" s="439">
        <f t="shared" si="2693"/>
        <v>2.8398181280335226</v>
      </c>
      <c r="AM4372" s="439">
        <f t="shared" si="2693"/>
        <v>2.4848408620293325</v>
      </c>
      <c r="AN4372" s="440">
        <f t="shared" si="2693"/>
        <v>2.129863596025142</v>
      </c>
    </row>
    <row r="4373" spans="1:40" outlineLevel="2">
      <c r="A4373" s="882">
        <f>ROW()</f>
        <v>4373</v>
      </c>
      <c r="B4373" s="453"/>
      <c r="D4373" s="452" t="s">
        <v>36</v>
      </c>
      <c r="H4373" s="458"/>
      <c r="I4373" s="458"/>
      <c r="J4373" s="459"/>
      <c r="K4373" s="458"/>
      <c r="L4373" s="458"/>
      <c r="M4373" s="458"/>
      <c r="N4373" s="463"/>
      <c r="O4373" s="458"/>
      <c r="P4373" s="458"/>
      <c r="Q4373" s="458"/>
      <c r="R4373" s="458"/>
      <c r="S4373" s="458"/>
      <c r="T4373" s="459"/>
      <c r="U4373" s="458"/>
      <c r="V4373" s="458"/>
      <c r="W4373" s="31"/>
      <c r="X4373" s="439"/>
      <c r="Y4373" s="459"/>
      <c r="Z4373" s="458"/>
      <c r="AA4373" s="439"/>
      <c r="AB4373" s="439"/>
      <c r="AC4373" s="439"/>
      <c r="AD4373" s="439"/>
      <c r="AE4373" s="443"/>
      <c r="AF4373" s="439"/>
      <c r="AG4373" s="439"/>
      <c r="AH4373" s="439"/>
      <c r="AI4373" s="440"/>
      <c r="AJ4373" s="439">
        <f t="shared" si="2693"/>
        <v>17.820864866826565</v>
      </c>
      <c r="AK4373" s="439">
        <f t="shared" si="2693"/>
        <v>14.256691893461252</v>
      </c>
      <c r="AL4373" s="439">
        <f t="shared" si="2693"/>
        <v>10.692518920095939</v>
      </c>
      <c r="AM4373" s="439">
        <f t="shared" si="2693"/>
        <v>7.1283459467306258</v>
      </c>
      <c r="AN4373" s="440">
        <f t="shared" si="2693"/>
        <v>3.5641729733653129</v>
      </c>
    </row>
    <row r="4374" spans="1:40" outlineLevel="2">
      <c r="A4374" s="882">
        <f>ROW()</f>
        <v>4374</v>
      </c>
      <c r="B4374" s="453"/>
      <c r="D4374" s="452" t="s">
        <v>583</v>
      </c>
      <c r="H4374" s="458"/>
      <c r="I4374" s="458"/>
      <c r="J4374" s="459"/>
      <c r="K4374" s="458"/>
      <c r="L4374" s="458"/>
      <c r="M4374" s="458"/>
      <c r="N4374" s="463"/>
      <c r="O4374" s="458"/>
      <c r="P4374" s="458"/>
      <c r="Q4374" s="458"/>
      <c r="R4374" s="458"/>
      <c r="S4374" s="458"/>
      <c r="T4374" s="459"/>
      <c r="U4374" s="458"/>
      <c r="V4374" s="458"/>
      <c r="W4374" s="31"/>
      <c r="X4374" s="439"/>
      <c r="Y4374" s="459"/>
      <c r="Z4374" s="458"/>
      <c r="AA4374" s="439"/>
      <c r="AB4374" s="439"/>
      <c r="AC4374" s="439"/>
      <c r="AD4374" s="439"/>
      <c r="AE4374" s="443"/>
      <c r="AF4374" s="439"/>
      <c r="AG4374" s="439"/>
      <c r="AH4374" s="439"/>
      <c r="AI4374" s="440"/>
      <c r="AJ4374" s="439">
        <f t="shared" si="2693"/>
        <v>1.1456139032785406</v>
      </c>
      <c r="AK4374" s="439">
        <f t="shared" si="2693"/>
        <v>1.0310525129506867</v>
      </c>
      <c r="AL4374" s="439">
        <f t="shared" si="2693"/>
        <v>0.91649112262283261</v>
      </c>
      <c r="AM4374" s="439">
        <f t="shared" si="2693"/>
        <v>0.80192973229497855</v>
      </c>
      <c r="AN4374" s="440">
        <f t="shared" si="2693"/>
        <v>0.68736834196712449</v>
      </c>
    </row>
    <row r="4375" spans="1:40" outlineLevel="2">
      <c r="A4375" s="882">
        <f>ROW()</f>
        <v>4375</v>
      </c>
      <c r="B4375" s="453"/>
      <c r="D4375" s="452" t="s">
        <v>81</v>
      </c>
      <c r="H4375" s="458"/>
      <c r="I4375" s="458"/>
      <c r="J4375" s="459"/>
      <c r="K4375" s="458"/>
      <c r="L4375" s="458"/>
      <c r="M4375" s="458"/>
      <c r="N4375" s="463"/>
      <c r="O4375" s="458"/>
      <c r="P4375" s="458"/>
      <c r="Q4375" s="458"/>
      <c r="R4375" s="458"/>
      <c r="S4375" s="458"/>
      <c r="T4375" s="459"/>
      <c r="U4375" s="458"/>
      <c r="V4375" s="458"/>
      <c r="W4375" s="31"/>
      <c r="X4375" s="439"/>
      <c r="Y4375" s="459"/>
      <c r="Z4375" s="458"/>
      <c r="AA4375" s="439"/>
      <c r="AB4375" s="439"/>
      <c r="AC4375" s="439"/>
      <c r="AD4375" s="439"/>
      <c r="AE4375" s="443"/>
      <c r="AF4375" s="439"/>
      <c r="AG4375" s="439"/>
      <c r="AH4375" s="439"/>
      <c r="AI4375" s="440"/>
      <c r="AJ4375" s="439">
        <f t="shared" si="2693"/>
        <v>0</v>
      </c>
      <c r="AK4375" s="439">
        <f t="shared" si="2693"/>
        <v>0</v>
      </c>
      <c r="AL4375" s="439">
        <f t="shared" si="2693"/>
        <v>0</v>
      </c>
      <c r="AM4375" s="439">
        <f t="shared" si="2693"/>
        <v>0</v>
      </c>
      <c r="AN4375" s="440">
        <f t="shared" si="2693"/>
        <v>0</v>
      </c>
    </row>
    <row r="4376" spans="1:40" outlineLevel="2">
      <c r="A4376" s="882">
        <f>ROW()</f>
        <v>4376</v>
      </c>
      <c r="B4376" s="453"/>
      <c r="D4376" s="452" t="s">
        <v>28</v>
      </c>
      <c r="H4376" s="458"/>
      <c r="I4376" s="458"/>
      <c r="J4376" s="459"/>
      <c r="K4376" s="458"/>
      <c r="L4376" s="458"/>
      <c r="M4376" s="458"/>
      <c r="N4376" s="463"/>
      <c r="O4376" s="458"/>
      <c r="P4376" s="458"/>
      <c r="Q4376" s="458"/>
      <c r="R4376" s="458"/>
      <c r="S4376" s="458"/>
      <c r="T4376" s="459"/>
      <c r="U4376" s="458"/>
      <c r="V4376" s="458"/>
      <c r="W4376" s="31"/>
      <c r="X4376" s="439"/>
      <c r="Y4376" s="459"/>
      <c r="Z4376" s="458"/>
      <c r="AA4376" s="439"/>
      <c r="AB4376" s="439"/>
      <c r="AC4376" s="439"/>
      <c r="AD4376" s="439"/>
      <c r="AE4376" s="443"/>
      <c r="AF4376" s="439"/>
      <c r="AG4376" s="439"/>
      <c r="AH4376" s="439"/>
      <c r="AI4376" s="440"/>
      <c r="AJ4376" s="439">
        <f t="shared" si="2693"/>
        <v>0</v>
      </c>
      <c r="AK4376" s="439">
        <f t="shared" si="2693"/>
        <v>0</v>
      </c>
      <c r="AL4376" s="439">
        <f t="shared" si="2693"/>
        <v>0</v>
      </c>
      <c r="AM4376" s="439">
        <f t="shared" si="2693"/>
        <v>0</v>
      </c>
      <c r="AN4376" s="440">
        <f t="shared" si="2693"/>
        <v>0</v>
      </c>
    </row>
    <row r="4377" spans="1:40" outlineLevel="2">
      <c r="A4377" s="882">
        <f>ROW()</f>
        <v>4377</v>
      </c>
      <c r="B4377" s="453"/>
      <c r="D4377" s="456" t="s">
        <v>443</v>
      </c>
      <c r="E4377" s="456"/>
      <c r="F4377" s="456"/>
      <c r="G4377" s="456"/>
      <c r="H4377" s="460"/>
      <c r="I4377" s="460"/>
      <c r="J4377" s="461"/>
      <c r="K4377" s="460"/>
      <c r="L4377" s="460"/>
      <c r="M4377" s="460"/>
      <c r="N4377" s="465"/>
      <c r="O4377" s="460"/>
      <c r="P4377" s="460"/>
      <c r="Q4377" s="460"/>
      <c r="R4377" s="460"/>
      <c r="S4377" s="460"/>
      <c r="T4377" s="461"/>
      <c r="U4377" s="460"/>
      <c r="V4377" s="460"/>
      <c r="W4377" s="57"/>
      <c r="X4377" s="441"/>
      <c r="Y4377" s="461"/>
      <c r="Z4377" s="460"/>
      <c r="AA4377" s="441"/>
      <c r="AB4377" s="441"/>
      <c r="AC4377" s="441"/>
      <c r="AD4377" s="441"/>
      <c r="AE4377" s="462"/>
      <c r="AF4377" s="441"/>
      <c r="AG4377" s="441"/>
      <c r="AH4377" s="441"/>
      <c r="AI4377" s="442"/>
      <c r="AJ4377" s="441">
        <f t="shared" si="2693"/>
        <v>0</v>
      </c>
      <c r="AK4377" s="441">
        <f t="shared" si="2693"/>
        <v>0</v>
      </c>
      <c r="AL4377" s="441">
        <f t="shared" si="2693"/>
        <v>0</v>
      </c>
      <c r="AM4377" s="441">
        <f t="shared" si="2693"/>
        <v>0</v>
      </c>
      <c r="AN4377" s="442">
        <f t="shared" si="2693"/>
        <v>0</v>
      </c>
    </row>
    <row r="4378" spans="1:40" outlineLevel="2">
      <c r="A4378" s="887">
        <f>ROW()</f>
        <v>4378</v>
      </c>
      <c r="B4378" s="644"/>
      <c r="C4378" s="770"/>
      <c r="D4378" s="456" t="s">
        <v>24</v>
      </c>
      <c r="E4378" s="456"/>
      <c r="F4378" s="456"/>
      <c r="G4378" s="456"/>
      <c r="H4378" s="460"/>
      <c r="I4378" s="460"/>
      <c r="J4378" s="461"/>
      <c r="K4378" s="460"/>
      <c r="L4378" s="460"/>
      <c r="M4378" s="460"/>
      <c r="N4378" s="465"/>
      <c r="O4378" s="460"/>
      <c r="P4378" s="460"/>
      <c r="Q4378" s="460"/>
      <c r="R4378" s="460"/>
      <c r="S4378" s="460"/>
      <c r="T4378" s="461"/>
      <c r="U4378" s="460"/>
      <c r="V4378" s="460"/>
      <c r="W4378" s="441"/>
      <c r="X4378" s="441"/>
      <c r="Y4378" s="461"/>
      <c r="Z4378" s="460"/>
      <c r="AA4378" s="441"/>
      <c r="AB4378" s="441"/>
      <c r="AC4378" s="441"/>
      <c r="AD4378" s="441"/>
      <c r="AE4378" s="462"/>
      <c r="AF4378" s="441"/>
      <c r="AG4378" s="441"/>
      <c r="AH4378" s="441"/>
      <c r="AI4378" s="442"/>
      <c r="AJ4378" s="441">
        <f>SUM(AJ4362:AJ4377)</f>
        <v>106.49721861408572</v>
      </c>
      <c r="AK4378" s="441">
        <f>SUM(AK4362:AK4377)</f>
        <v>97.675724903224989</v>
      </c>
      <c r="AL4378" s="441">
        <f>SUM(AL4362:AL4377)</f>
        <v>88.854231192364267</v>
      </c>
      <c r="AM4378" s="441">
        <f>SUM(AM4362:AM4377)</f>
        <v>80.032737481503545</v>
      </c>
      <c r="AN4378" s="442">
        <f>SUM(AN4362:AN4377)</f>
        <v>71.211243770642824</v>
      </c>
    </row>
    <row r="4379" spans="1:40">
      <c r="A4379" s="884" t="s">
        <v>899</v>
      </c>
      <c r="B4379" s="885"/>
      <c r="C4379" s="886"/>
      <c r="D4379" s="885"/>
      <c r="E4379" s="885"/>
      <c r="F4379" s="885"/>
      <c r="G4379" s="25"/>
      <c r="H4379" s="885"/>
      <c r="I4379" s="25"/>
      <c r="J4379" s="323"/>
      <c r="K4379" s="25"/>
      <c r="L4379" s="25"/>
      <c r="M4379" s="25"/>
      <c r="N4379" s="318"/>
      <c r="O4379" s="25"/>
      <c r="P4379" s="25"/>
      <c r="Q4379" s="25"/>
      <c r="R4379" s="25"/>
      <c r="S4379" s="25"/>
      <c r="T4379" s="323"/>
      <c r="U4379" s="25"/>
      <c r="V4379" s="25"/>
      <c r="W4379" s="25"/>
      <c r="X4379" s="25"/>
      <c r="Y4379" s="323"/>
      <c r="Z4379" s="25"/>
      <c r="AA4379" s="25"/>
      <c r="AB4379" s="25"/>
      <c r="AC4379" s="25"/>
      <c r="AD4379" s="25"/>
      <c r="AE4379" s="323"/>
      <c r="AF4379" s="25"/>
      <c r="AG4379" s="25"/>
      <c r="AH4379" s="25"/>
      <c r="AI4379" s="318"/>
      <c r="AJ4379" s="323"/>
      <c r="AK4379" s="25"/>
      <c r="AL4379" s="25"/>
      <c r="AM4379" s="25"/>
      <c r="AN4379" s="318"/>
    </row>
    <row r="4380" spans="1:40" outlineLevel="1">
      <c r="A4380" s="732" t="s">
        <v>26</v>
      </c>
      <c r="B4380" s="733"/>
      <c r="C4380" s="881"/>
      <c r="D4380" s="733"/>
      <c r="E4380" s="733"/>
      <c r="F4380" s="733"/>
      <c r="G4380" s="730"/>
      <c r="H4380" s="733"/>
      <c r="I4380" s="730"/>
      <c r="J4380" s="729"/>
      <c r="K4380" s="730"/>
      <c r="L4380" s="730"/>
      <c r="M4380" s="730"/>
      <c r="N4380" s="731"/>
      <c r="O4380" s="730"/>
      <c r="P4380" s="730"/>
      <c r="Q4380" s="730"/>
      <c r="R4380" s="730"/>
      <c r="S4380" s="730"/>
      <c r="T4380" s="729"/>
      <c r="U4380" s="730"/>
      <c r="V4380" s="730"/>
      <c r="W4380" s="730"/>
      <c r="X4380" s="730"/>
      <c r="Y4380" s="729"/>
      <c r="Z4380" s="730"/>
      <c r="AA4380" s="730"/>
      <c r="AB4380" s="730"/>
      <c r="AC4380" s="730"/>
      <c r="AD4380" s="730"/>
      <c r="AE4380" s="729"/>
      <c r="AF4380" s="730"/>
      <c r="AG4380" s="730"/>
      <c r="AH4380" s="730"/>
      <c r="AI4380" s="731"/>
      <c r="AJ4380" s="729"/>
      <c r="AK4380" s="730"/>
      <c r="AL4380" s="730"/>
      <c r="AM4380" s="730"/>
      <c r="AN4380" s="731"/>
    </row>
    <row r="4381" spans="1:40" outlineLevel="2">
      <c r="A4381" s="882">
        <f>ROW()</f>
        <v>4381</v>
      </c>
      <c r="B4381" s="453"/>
      <c r="D4381" s="452" t="s">
        <v>300</v>
      </c>
      <c r="H4381" s="458"/>
      <c r="I4381" s="458"/>
      <c r="J4381" s="459"/>
      <c r="K4381" s="458"/>
      <c r="L4381" s="458"/>
      <c r="M4381" s="458"/>
      <c r="N4381" s="463"/>
      <c r="O4381" s="458"/>
      <c r="P4381" s="458"/>
      <c r="Q4381" s="458"/>
      <c r="R4381" s="458"/>
      <c r="S4381" s="458"/>
      <c r="T4381" s="459"/>
      <c r="U4381" s="458"/>
      <c r="V4381" s="458"/>
      <c r="W4381" s="458"/>
      <c r="X4381" s="458"/>
      <c r="Y4381" s="459"/>
      <c r="Z4381" s="458"/>
      <c r="AA4381" s="169"/>
      <c r="AB4381" s="169"/>
      <c r="AC4381" s="169"/>
      <c r="AD4381" s="169"/>
      <c r="AE4381" s="641"/>
      <c r="AF4381" s="26"/>
      <c r="AG4381" s="26"/>
      <c r="AH4381" s="26"/>
      <c r="AI4381" s="449"/>
      <c r="AJ4381" s="330"/>
      <c r="AK4381" s="169"/>
      <c r="AL4381" s="169">
        <f>Input!$AD$58</f>
        <v>20</v>
      </c>
      <c r="AM4381" s="26">
        <f t="shared" ref="AM4381:AM4396" si="2694">(AL4381-AL$9)*(AL4381&gt;AM$9)</f>
        <v>19</v>
      </c>
      <c r="AN4381" s="311">
        <f t="shared" ref="AN4381:AN4396" si="2695">(AM4381-AM$9)*(AM4381&gt;AN$9)</f>
        <v>18</v>
      </c>
    </row>
    <row r="4382" spans="1:40" outlineLevel="2">
      <c r="A4382" s="882">
        <f>ROW()</f>
        <v>4382</v>
      </c>
      <c r="B4382" s="453"/>
      <c r="D4382" s="452" t="s">
        <v>301</v>
      </c>
      <c r="H4382" s="458"/>
      <c r="I4382" s="458"/>
      <c r="J4382" s="459"/>
      <c r="K4382" s="458"/>
      <c r="L4382" s="458"/>
      <c r="M4382" s="458"/>
      <c r="N4382" s="463"/>
      <c r="O4382" s="458"/>
      <c r="P4382" s="458"/>
      <c r="Q4382" s="458"/>
      <c r="R4382" s="458"/>
      <c r="S4382" s="458"/>
      <c r="T4382" s="459"/>
      <c r="U4382" s="458"/>
      <c r="V4382" s="458"/>
      <c r="W4382" s="458"/>
      <c r="X4382" s="458"/>
      <c r="Y4382" s="459"/>
      <c r="Z4382" s="458"/>
      <c r="AA4382" s="169"/>
      <c r="AB4382" s="169"/>
      <c r="AC4382" s="169"/>
      <c r="AD4382" s="169"/>
      <c r="AE4382" s="641"/>
      <c r="AF4382" s="26"/>
      <c r="AG4382" s="26"/>
      <c r="AH4382" s="26"/>
      <c r="AI4382" s="449"/>
      <c r="AJ4382" s="330"/>
      <c r="AK4382" s="169"/>
      <c r="AL4382" s="169">
        <f>Input!$AD$59</f>
        <v>20</v>
      </c>
      <c r="AM4382" s="26">
        <f t="shared" si="2694"/>
        <v>19</v>
      </c>
      <c r="AN4382" s="311">
        <f t="shared" si="2695"/>
        <v>18</v>
      </c>
    </row>
    <row r="4383" spans="1:40" outlineLevel="2">
      <c r="A4383" s="882">
        <f>ROW()</f>
        <v>4383</v>
      </c>
      <c r="B4383" s="453"/>
      <c r="D4383" s="452" t="s">
        <v>29</v>
      </c>
      <c r="H4383" s="458"/>
      <c r="I4383" s="458"/>
      <c r="J4383" s="459"/>
      <c r="K4383" s="458"/>
      <c r="L4383" s="458"/>
      <c r="M4383" s="458"/>
      <c r="N4383" s="463"/>
      <c r="O4383" s="458"/>
      <c r="P4383" s="458"/>
      <c r="Q4383" s="458"/>
      <c r="R4383" s="458"/>
      <c r="S4383" s="458"/>
      <c r="T4383" s="459"/>
      <c r="U4383" s="458"/>
      <c r="V4383" s="458"/>
      <c r="W4383" s="458"/>
      <c r="X4383" s="458"/>
      <c r="Y4383" s="459"/>
      <c r="Z4383" s="458"/>
      <c r="AA4383" s="169"/>
      <c r="AB4383" s="169"/>
      <c r="AC4383" s="169"/>
      <c r="AD4383" s="169"/>
      <c r="AE4383" s="641"/>
      <c r="AF4383" s="26"/>
      <c r="AG4383" s="26"/>
      <c r="AH4383" s="26"/>
      <c r="AI4383" s="449"/>
      <c r="AJ4383" s="330"/>
      <c r="AK4383" s="169"/>
      <c r="AL4383" s="169">
        <f>Input!$AD$60</f>
        <v>20</v>
      </c>
      <c r="AM4383" s="26">
        <f t="shared" si="2694"/>
        <v>19</v>
      </c>
      <c r="AN4383" s="311">
        <f t="shared" si="2695"/>
        <v>18</v>
      </c>
    </row>
    <row r="4384" spans="1:40" outlineLevel="2">
      <c r="A4384" s="882">
        <f>ROW()</f>
        <v>4384</v>
      </c>
      <c r="B4384" s="453"/>
      <c r="D4384" s="452" t="s">
        <v>30</v>
      </c>
      <c r="H4384" s="458"/>
      <c r="I4384" s="458"/>
      <c r="J4384" s="459"/>
      <c r="K4384" s="458"/>
      <c r="L4384" s="458"/>
      <c r="M4384" s="458"/>
      <c r="N4384" s="463"/>
      <c r="O4384" s="458"/>
      <c r="P4384" s="458"/>
      <c r="Q4384" s="458"/>
      <c r="R4384" s="458"/>
      <c r="S4384" s="458"/>
      <c r="T4384" s="459"/>
      <c r="U4384" s="458"/>
      <c r="V4384" s="458"/>
      <c r="W4384" s="458"/>
      <c r="X4384" s="458"/>
      <c r="Y4384" s="459"/>
      <c r="Z4384" s="458"/>
      <c r="AA4384" s="169"/>
      <c r="AB4384" s="169"/>
      <c r="AC4384" s="169"/>
      <c r="AD4384" s="169"/>
      <c r="AE4384" s="641"/>
      <c r="AF4384" s="26"/>
      <c r="AG4384" s="26"/>
      <c r="AH4384" s="26"/>
      <c r="AI4384" s="449"/>
      <c r="AJ4384" s="330"/>
      <c r="AK4384" s="169"/>
      <c r="AL4384" s="169">
        <f>Input!$AD$61</f>
        <v>20</v>
      </c>
      <c r="AM4384" s="26">
        <f t="shared" si="2694"/>
        <v>19</v>
      </c>
      <c r="AN4384" s="311">
        <f t="shared" si="2695"/>
        <v>18</v>
      </c>
    </row>
    <row r="4385" spans="1:40" outlineLevel="2">
      <c r="A4385" s="882">
        <f>ROW()</f>
        <v>4385</v>
      </c>
      <c r="B4385" s="453"/>
      <c r="D4385" s="452" t="s">
        <v>31</v>
      </c>
      <c r="H4385" s="458"/>
      <c r="I4385" s="458"/>
      <c r="J4385" s="459"/>
      <c r="K4385" s="458"/>
      <c r="L4385" s="458"/>
      <c r="M4385" s="458"/>
      <c r="N4385" s="463"/>
      <c r="O4385" s="458"/>
      <c r="P4385" s="458"/>
      <c r="Q4385" s="458"/>
      <c r="R4385" s="458"/>
      <c r="S4385" s="458"/>
      <c r="T4385" s="459"/>
      <c r="U4385" s="458"/>
      <c r="V4385" s="458"/>
      <c r="W4385" s="458"/>
      <c r="X4385" s="458"/>
      <c r="Y4385" s="459"/>
      <c r="Z4385" s="458"/>
      <c r="AA4385" s="169"/>
      <c r="AB4385" s="169"/>
      <c r="AC4385" s="169"/>
      <c r="AD4385" s="169"/>
      <c r="AE4385" s="641"/>
      <c r="AF4385" s="26"/>
      <c r="AG4385" s="26"/>
      <c r="AH4385" s="26"/>
      <c r="AI4385" s="449"/>
      <c r="AJ4385" s="330"/>
      <c r="AK4385" s="169"/>
      <c r="AL4385" s="169">
        <f>Input!$AD$62</f>
        <v>20</v>
      </c>
      <c r="AM4385" s="26">
        <f t="shared" si="2694"/>
        <v>19</v>
      </c>
      <c r="AN4385" s="311">
        <f t="shared" si="2695"/>
        <v>18</v>
      </c>
    </row>
    <row r="4386" spans="1:40" outlineLevel="2">
      <c r="A4386" s="882">
        <f>ROW()</f>
        <v>4386</v>
      </c>
      <c r="B4386" s="453"/>
      <c r="D4386" s="452" t="s">
        <v>32</v>
      </c>
      <c r="H4386" s="458"/>
      <c r="I4386" s="458"/>
      <c r="J4386" s="459"/>
      <c r="K4386" s="458"/>
      <c r="L4386" s="458"/>
      <c r="M4386" s="458"/>
      <c r="N4386" s="463"/>
      <c r="O4386" s="458"/>
      <c r="P4386" s="458"/>
      <c r="Q4386" s="458"/>
      <c r="R4386" s="458"/>
      <c r="S4386" s="458"/>
      <c r="T4386" s="459"/>
      <c r="U4386" s="458"/>
      <c r="V4386" s="458"/>
      <c r="W4386" s="458"/>
      <c r="X4386" s="458"/>
      <c r="Y4386" s="459"/>
      <c r="Z4386" s="458"/>
      <c r="AA4386" s="169"/>
      <c r="AB4386" s="169"/>
      <c r="AC4386" s="169"/>
      <c r="AD4386" s="169"/>
      <c r="AE4386" s="641"/>
      <c r="AF4386" s="26"/>
      <c r="AG4386" s="26"/>
      <c r="AH4386" s="26"/>
      <c r="AI4386" s="449"/>
      <c r="AJ4386" s="330"/>
      <c r="AK4386" s="169"/>
      <c r="AL4386" s="169">
        <f>Input!$AD$63</f>
        <v>20</v>
      </c>
      <c r="AM4386" s="26">
        <f t="shared" si="2694"/>
        <v>19</v>
      </c>
      <c r="AN4386" s="311">
        <f t="shared" si="2695"/>
        <v>18</v>
      </c>
    </row>
    <row r="4387" spans="1:40" outlineLevel="2">
      <c r="A4387" s="882">
        <f>ROW()</f>
        <v>4387</v>
      </c>
      <c r="B4387" s="453"/>
      <c r="D4387" s="452" t="s">
        <v>33</v>
      </c>
      <c r="H4387" s="458"/>
      <c r="I4387" s="458"/>
      <c r="J4387" s="459"/>
      <c r="K4387" s="458"/>
      <c r="L4387" s="458"/>
      <c r="M4387" s="458"/>
      <c r="N4387" s="463"/>
      <c r="O4387" s="458"/>
      <c r="P4387" s="458"/>
      <c r="Q4387" s="458"/>
      <c r="R4387" s="458"/>
      <c r="S4387" s="458"/>
      <c r="T4387" s="459"/>
      <c r="U4387" s="458"/>
      <c r="V4387" s="458"/>
      <c r="W4387" s="458"/>
      <c r="X4387" s="458"/>
      <c r="Y4387" s="459"/>
      <c r="Z4387" s="458"/>
      <c r="AA4387" s="169"/>
      <c r="AB4387" s="169"/>
      <c r="AC4387" s="169"/>
      <c r="AD4387" s="169"/>
      <c r="AE4387" s="641"/>
      <c r="AF4387" s="26"/>
      <c r="AG4387" s="26"/>
      <c r="AH4387" s="26"/>
      <c r="AI4387" s="449"/>
      <c r="AJ4387" s="330"/>
      <c r="AK4387" s="169"/>
      <c r="AL4387" s="169">
        <f>Input!$AD$64</f>
        <v>20</v>
      </c>
      <c r="AM4387" s="26">
        <f t="shared" si="2694"/>
        <v>19</v>
      </c>
      <c r="AN4387" s="311">
        <f t="shared" si="2695"/>
        <v>18</v>
      </c>
    </row>
    <row r="4388" spans="1:40" outlineLevel="2">
      <c r="A4388" s="882">
        <f>ROW()</f>
        <v>4388</v>
      </c>
      <c r="B4388" s="453"/>
      <c r="D4388" s="452" t="s">
        <v>27</v>
      </c>
      <c r="H4388" s="458"/>
      <c r="I4388" s="458"/>
      <c r="J4388" s="459"/>
      <c r="K4388" s="458"/>
      <c r="L4388" s="458"/>
      <c r="M4388" s="458"/>
      <c r="N4388" s="463"/>
      <c r="O4388" s="458"/>
      <c r="P4388" s="458"/>
      <c r="Q4388" s="458"/>
      <c r="R4388" s="458"/>
      <c r="S4388" s="458"/>
      <c r="T4388" s="459"/>
      <c r="U4388" s="458"/>
      <c r="V4388" s="458"/>
      <c r="W4388" s="458"/>
      <c r="X4388" s="458"/>
      <c r="Y4388" s="459"/>
      <c r="Z4388" s="458"/>
      <c r="AA4388" s="169"/>
      <c r="AB4388" s="169"/>
      <c r="AC4388" s="169"/>
      <c r="AD4388" s="169"/>
      <c r="AE4388" s="641"/>
      <c r="AF4388" s="26"/>
      <c r="AG4388" s="26"/>
      <c r="AH4388" s="26"/>
      <c r="AI4388" s="449"/>
      <c r="AJ4388" s="330"/>
      <c r="AK4388" s="169"/>
      <c r="AL4388" s="169">
        <f>Input!$AD$65</f>
        <v>40</v>
      </c>
      <c r="AM4388" s="26">
        <f t="shared" si="2694"/>
        <v>39</v>
      </c>
      <c r="AN4388" s="311">
        <f t="shared" si="2695"/>
        <v>38</v>
      </c>
    </row>
    <row r="4389" spans="1:40" outlineLevel="2">
      <c r="A4389" s="882">
        <f>ROW()</f>
        <v>4389</v>
      </c>
      <c r="B4389" s="453"/>
      <c r="D4389" s="452" t="s">
        <v>34</v>
      </c>
      <c r="H4389" s="458"/>
      <c r="I4389" s="458"/>
      <c r="J4389" s="459"/>
      <c r="K4389" s="458"/>
      <c r="L4389" s="458"/>
      <c r="M4389" s="458"/>
      <c r="N4389" s="463"/>
      <c r="O4389" s="458"/>
      <c r="P4389" s="458"/>
      <c r="Q4389" s="458"/>
      <c r="R4389" s="458"/>
      <c r="S4389" s="458"/>
      <c r="T4389" s="459"/>
      <c r="U4389" s="458"/>
      <c r="V4389" s="458"/>
      <c r="W4389" s="458"/>
      <c r="X4389" s="458"/>
      <c r="Y4389" s="459"/>
      <c r="Z4389" s="458"/>
      <c r="AA4389" s="169"/>
      <c r="AB4389" s="169"/>
      <c r="AC4389" s="169"/>
      <c r="AD4389" s="169"/>
      <c r="AE4389" s="641"/>
      <c r="AF4389" s="26"/>
      <c r="AG4389" s="26"/>
      <c r="AH4389" s="26"/>
      <c r="AI4389" s="449"/>
      <c r="AJ4389" s="330"/>
      <c r="AK4389" s="169"/>
      <c r="AL4389" s="169">
        <f>Input!$AD$66</f>
        <v>15</v>
      </c>
      <c r="AM4389" s="26">
        <f t="shared" si="2694"/>
        <v>14</v>
      </c>
      <c r="AN4389" s="311">
        <f t="shared" si="2695"/>
        <v>13</v>
      </c>
    </row>
    <row r="4390" spans="1:40" outlineLevel="2">
      <c r="A4390" s="882">
        <f>ROW()</f>
        <v>4390</v>
      </c>
      <c r="B4390" s="453"/>
      <c r="D4390" s="452" t="s">
        <v>35</v>
      </c>
      <c r="H4390" s="458"/>
      <c r="I4390" s="458"/>
      <c r="J4390" s="459"/>
      <c r="K4390" s="458"/>
      <c r="L4390" s="458"/>
      <c r="M4390" s="458"/>
      <c r="N4390" s="463"/>
      <c r="O4390" s="458"/>
      <c r="P4390" s="458"/>
      <c r="Q4390" s="458"/>
      <c r="R4390" s="458"/>
      <c r="S4390" s="458"/>
      <c r="T4390" s="459"/>
      <c r="U4390" s="458"/>
      <c r="V4390" s="458"/>
      <c r="W4390" s="458"/>
      <c r="X4390" s="458"/>
      <c r="Y4390" s="459"/>
      <c r="Z4390" s="458"/>
      <c r="AA4390" s="169"/>
      <c r="AB4390" s="169"/>
      <c r="AC4390" s="169"/>
      <c r="AD4390" s="169"/>
      <c r="AE4390" s="641"/>
      <c r="AF4390" s="26"/>
      <c r="AG4390" s="26"/>
      <c r="AH4390" s="26"/>
      <c r="AI4390" s="449"/>
      <c r="AJ4390" s="330"/>
      <c r="AK4390" s="169"/>
      <c r="AL4390" s="169">
        <f>Input!$AD$67</f>
        <v>10</v>
      </c>
      <c r="AM4390" s="26">
        <f t="shared" si="2694"/>
        <v>9</v>
      </c>
      <c r="AN4390" s="311">
        <f t="shared" si="2695"/>
        <v>8</v>
      </c>
    </row>
    <row r="4391" spans="1:40" outlineLevel="2">
      <c r="A4391" s="882">
        <f>ROW()</f>
        <v>4391</v>
      </c>
      <c r="B4391" s="453"/>
      <c r="D4391" s="452" t="s">
        <v>302</v>
      </c>
      <c r="H4391" s="458"/>
      <c r="I4391" s="458"/>
      <c r="J4391" s="459"/>
      <c r="K4391" s="458"/>
      <c r="L4391" s="458"/>
      <c r="M4391" s="458"/>
      <c r="N4391" s="463"/>
      <c r="O4391" s="458"/>
      <c r="P4391" s="458"/>
      <c r="Q4391" s="458"/>
      <c r="R4391" s="458"/>
      <c r="S4391" s="458"/>
      <c r="T4391" s="459"/>
      <c r="U4391" s="458"/>
      <c r="V4391" s="458"/>
      <c r="W4391" s="458"/>
      <c r="X4391" s="458"/>
      <c r="Y4391" s="459"/>
      <c r="Z4391" s="458"/>
      <c r="AA4391" s="169"/>
      <c r="AB4391" s="169"/>
      <c r="AC4391" s="169"/>
      <c r="AD4391" s="169"/>
      <c r="AE4391" s="641"/>
      <c r="AF4391" s="26"/>
      <c r="AG4391" s="26"/>
      <c r="AH4391" s="26"/>
      <c r="AI4391" s="449"/>
      <c r="AJ4391" s="330"/>
      <c r="AK4391" s="169"/>
      <c r="AL4391" s="169">
        <f>Input!$AD$68</f>
        <v>10</v>
      </c>
      <c r="AM4391" s="26">
        <f t="shared" si="2694"/>
        <v>9</v>
      </c>
      <c r="AN4391" s="311">
        <f t="shared" si="2695"/>
        <v>8</v>
      </c>
    </row>
    <row r="4392" spans="1:40" outlineLevel="2">
      <c r="A4392" s="882">
        <f>ROW()</f>
        <v>4392</v>
      </c>
      <c r="B4392" s="453"/>
      <c r="D4392" s="452" t="s">
        <v>36</v>
      </c>
      <c r="H4392" s="458"/>
      <c r="I4392" s="458"/>
      <c r="J4392" s="459"/>
      <c r="K4392" s="458"/>
      <c r="L4392" s="458"/>
      <c r="M4392" s="458"/>
      <c r="N4392" s="463"/>
      <c r="O4392" s="458"/>
      <c r="P4392" s="458"/>
      <c r="Q4392" s="458"/>
      <c r="R4392" s="458"/>
      <c r="S4392" s="458"/>
      <c r="T4392" s="459"/>
      <c r="U4392" s="458"/>
      <c r="V4392" s="458"/>
      <c r="W4392" s="458"/>
      <c r="X4392" s="458"/>
      <c r="Y4392" s="459"/>
      <c r="Z4392" s="458"/>
      <c r="AA4392" s="169"/>
      <c r="AB4392" s="169"/>
      <c r="AC4392" s="169"/>
      <c r="AD4392" s="169"/>
      <c r="AE4392" s="641"/>
      <c r="AF4392" s="26"/>
      <c r="AG4392" s="26"/>
      <c r="AH4392" s="26"/>
      <c r="AI4392" s="449"/>
      <c r="AJ4392" s="330"/>
      <c r="AK4392" s="169"/>
      <c r="AL4392" s="169">
        <f>Input!$AD$69</f>
        <v>5</v>
      </c>
      <c r="AM4392" s="26">
        <f t="shared" si="2694"/>
        <v>4</v>
      </c>
      <c r="AN4392" s="311">
        <f t="shared" si="2695"/>
        <v>3</v>
      </c>
    </row>
    <row r="4393" spans="1:40" outlineLevel="2">
      <c r="A4393" s="882">
        <f>ROW()</f>
        <v>4393</v>
      </c>
      <c r="B4393" s="453"/>
      <c r="D4393" s="452" t="s">
        <v>583</v>
      </c>
      <c r="H4393" s="458"/>
      <c r="I4393" s="458"/>
      <c r="J4393" s="459"/>
      <c r="K4393" s="458"/>
      <c r="L4393" s="458"/>
      <c r="M4393" s="458"/>
      <c r="N4393" s="463"/>
      <c r="O4393" s="458"/>
      <c r="P4393" s="458"/>
      <c r="Q4393" s="458"/>
      <c r="R4393" s="458"/>
      <c r="S4393" s="458"/>
      <c r="T4393" s="459"/>
      <c r="U4393" s="458"/>
      <c r="V4393" s="458"/>
      <c r="W4393" s="458"/>
      <c r="X4393" s="458"/>
      <c r="Y4393" s="459"/>
      <c r="Z4393" s="458"/>
      <c r="AA4393" s="169"/>
      <c r="AB4393" s="169"/>
      <c r="AC4393" s="169"/>
      <c r="AD4393" s="169"/>
      <c r="AE4393" s="641"/>
      <c r="AF4393" s="26"/>
      <c r="AG4393" s="26"/>
      <c r="AH4393" s="26"/>
      <c r="AI4393" s="449"/>
      <c r="AJ4393" s="330"/>
      <c r="AK4393" s="169"/>
      <c r="AL4393" s="169">
        <f>Input!$AD$70</f>
        <v>10</v>
      </c>
      <c r="AM4393" s="26">
        <f t="shared" si="2694"/>
        <v>9</v>
      </c>
      <c r="AN4393" s="311">
        <f t="shared" si="2695"/>
        <v>8</v>
      </c>
    </row>
    <row r="4394" spans="1:40" outlineLevel="2">
      <c r="A4394" s="882">
        <f>ROW()</f>
        <v>4394</v>
      </c>
      <c r="B4394" s="453"/>
      <c r="D4394" s="452" t="s">
        <v>81</v>
      </c>
      <c r="H4394" s="458"/>
      <c r="I4394" s="458"/>
      <c r="J4394" s="459"/>
      <c r="K4394" s="458"/>
      <c r="L4394" s="458"/>
      <c r="M4394" s="458"/>
      <c r="N4394" s="463"/>
      <c r="O4394" s="458"/>
      <c r="P4394" s="458"/>
      <c r="Q4394" s="458"/>
      <c r="R4394" s="458"/>
      <c r="S4394" s="458"/>
      <c r="T4394" s="459"/>
      <c r="U4394" s="458"/>
      <c r="V4394" s="458"/>
      <c r="W4394" s="458"/>
      <c r="X4394" s="458"/>
      <c r="Y4394" s="459"/>
      <c r="Z4394" s="458"/>
      <c r="AA4394" s="169"/>
      <c r="AB4394" s="169"/>
      <c r="AC4394" s="169"/>
      <c r="AD4394" s="169"/>
      <c r="AE4394" s="641"/>
      <c r="AF4394" s="26"/>
      <c r="AG4394" s="26"/>
      <c r="AH4394" s="26"/>
      <c r="AI4394" s="449"/>
      <c r="AJ4394" s="330"/>
      <c r="AK4394" s="169"/>
      <c r="AL4394" s="169">
        <f>Input!$AD$71</f>
        <v>4</v>
      </c>
      <c r="AM4394" s="26">
        <f t="shared" si="2694"/>
        <v>3</v>
      </c>
      <c r="AN4394" s="311">
        <f t="shared" si="2695"/>
        <v>2</v>
      </c>
    </row>
    <row r="4395" spans="1:40" outlineLevel="2">
      <c r="A4395" s="882">
        <f>ROW()</f>
        <v>4395</v>
      </c>
      <c r="B4395" s="453"/>
      <c r="D4395" s="452" t="s">
        <v>28</v>
      </c>
      <c r="H4395" s="458"/>
      <c r="I4395" s="458"/>
      <c r="J4395" s="459"/>
      <c r="K4395" s="458"/>
      <c r="L4395" s="458"/>
      <c r="M4395" s="458"/>
      <c r="N4395" s="463"/>
      <c r="O4395" s="458"/>
      <c r="P4395" s="458"/>
      <c r="Q4395" s="458"/>
      <c r="R4395" s="458"/>
      <c r="S4395" s="458"/>
      <c r="T4395" s="459"/>
      <c r="U4395" s="458"/>
      <c r="V4395" s="458"/>
      <c r="W4395" s="458"/>
      <c r="X4395" s="458"/>
      <c r="Y4395" s="459"/>
      <c r="Z4395" s="458"/>
      <c r="AA4395" s="169"/>
      <c r="AB4395" s="169"/>
      <c r="AC4395" s="169"/>
      <c r="AD4395" s="169"/>
      <c r="AE4395" s="641"/>
      <c r="AF4395" s="26"/>
      <c r="AG4395" s="26"/>
      <c r="AH4395" s="26"/>
      <c r="AI4395" s="449"/>
      <c r="AJ4395" s="330"/>
      <c r="AK4395" s="169"/>
      <c r="AL4395" s="169">
        <f>Input!$AD$72*2</f>
        <v>0</v>
      </c>
      <c r="AM4395" s="26">
        <f t="shared" si="2694"/>
        <v>0</v>
      </c>
      <c r="AN4395" s="311">
        <f t="shared" si="2695"/>
        <v>0</v>
      </c>
    </row>
    <row r="4396" spans="1:40" outlineLevel="2">
      <c r="A4396" s="882">
        <f>ROW()</f>
        <v>4396</v>
      </c>
      <c r="B4396" s="453"/>
      <c r="D4396" s="456" t="s">
        <v>443</v>
      </c>
      <c r="E4396" s="456"/>
      <c r="F4396" s="456"/>
      <c r="G4396" s="456"/>
      <c r="H4396" s="460"/>
      <c r="I4396" s="460"/>
      <c r="J4396" s="461"/>
      <c r="K4396" s="460"/>
      <c r="L4396" s="460"/>
      <c r="M4396" s="460"/>
      <c r="N4396" s="465"/>
      <c r="O4396" s="460"/>
      <c r="P4396" s="460"/>
      <c r="Q4396" s="460"/>
      <c r="R4396" s="460"/>
      <c r="S4396" s="460"/>
      <c r="T4396" s="461"/>
      <c r="U4396" s="460"/>
      <c r="V4396" s="460"/>
      <c r="W4396" s="460"/>
      <c r="X4396" s="460"/>
      <c r="Y4396" s="461"/>
      <c r="Z4396" s="460"/>
      <c r="AA4396" s="170"/>
      <c r="AB4396" s="170"/>
      <c r="AC4396" s="170"/>
      <c r="AD4396" s="170"/>
      <c r="AE4396" s="642"/>
      <c r="AF4396" s="29"/>
      <c r="AG4396" s="29"/>
      <c r="AH4396" s="29"/>
      <c r="AI4396" s="451"/>
      <c r="AJ4396" s="331"/>
      <c r="AK4396" s="170"/>
      <c r="AL4396" s="170">
        <f>Input!$AD$73</f>
        <v>5</v>
      </c>
      <c r="AM4396" s="29">
        <f t="shared" si="2694"/>
        <v>4</v>
      </c>
      <c r="AN4396" s="312">
        <f t="shared" si="2695"/>
        <v>3</v>
      </c>
    </row>
    <row r="4397" spans="1:40" outlineLevel="2">
      <c r="A4397" s="882">
        <f>ROW()</f>
        <v>4397</v>
      </c>
      <c r="B4397" s="453"/>
      <c r="H4397" s="458"/>
      <c r="I4397" s="458"/>
      <c r="J4397" s="459"/>
      <c r="K4397" s="458"/>
      <c r="L4397" s="458"/>
      <c r="M4397" s="458"/>
      <c r="N4397" s="463"/>
      <c r="O4397" s="458"/>
      <c r="P4397" s="458"/>
      <c r="Q4397" s="458"/>
      <c r="R4397" s="458"/>
      <c r="S4397" s="458"/>
      <c r="T4397" s="459"/>
      <c r="U4397" s="439"/>
      <c r="V4397" s="439"/>
      <c r="W4397" s="439"/>
      <c r="X4397" s="439"/>
      <c r="Y4397" s="443"/>
      <c r="Z4397" s="439"/>
      <c r="AA4397" s="439"/>
      <c r="AB4397" s="439"/>
      <c r="AC4397" s="439"/>
      <c r="AD4397" s="439"/>
      <c r="AE4397" s="443"/>
      <c r="AF4397" s="439"/>
      <c r="AG4397" s="439"/>
      <c r="AH4397" s="439"/>
      <c r="AI4397" s="440"/>
      <c r="AJ4397" s="443"/>
      <c r="AK4397" s="439"/>
      <c r="AL4397" s="439"/>
      <c r="AM4397" s="439"/>
      <c r="AN4397" s="440"/>
    </row>
    <row r="4398" spans="1:40" outlineLevel="1">
      <c r="A4398" s="732" t="s">
        <v>20</v>
      </c>
      <c r="B4398" s="733"/>
      <c r="C4398" s="881"/>
      <c r="D4398" s="733"/>
      <c r="E4398" s="733"/>
      <c r="F4398" s="733"/>
      <c r="G4398" s="730"/>
      <c r="H4398" s="733"/>
      <c r="I4398" s="730"/>
      <c r="J4398" s="729"/>
      <c r="K4398" s="730"/>
      <c r="L4398" s="730"/>
      <c r="M4398" s="730"/>
      <c r="N4398" s="731"/>
      <c r="O4398" s="730"/>
      <c r="P4398" s="730"/>
      <c r="Q4398" s="730"/>
      <c r="R4398" s="730"/>
      <c r="S4398" s="730"/>
      <c r="T4398" s="729"/>
      <c r="U4398" s="730"/>
      <c r="V4398" s="730"/>
      <c r="W4398" s="730"/>
      <c r="X4398" s="730"/>
      <c r="Y4398" s="729"/>
      <c r="Z4398" s="730"/>
      <c r="AA4398" s="730"/>
      <c r="AB4398" s="730"/>
      <c r="AC4398" s="730"/>
      <c r="AD4398" s="730"/>
      <c r="AE4398" s="729"/>
      <c r="AF4398" s="730"/>
      <c r="AG4398" s="730"/>
      <c r="AH4398" s="730"/>
      <c r="AI4398" s="731"/>
      <c r="AJ4398" s="729"/>
      <c r="AK4398" s="730"/>
      <c r="AL4398" s="730"/>
      <c r="AM4398" s="730"/>
      <c r="AN4398" s="731"/>
    </row>
    <row r="4399" spans="1:40" outlineLevel="2">
      <c r="A4399" s="882">
        <f>ROW()</f>
        <v>4399</v>
      </c>
      <c r="B4399" s="453"/>
      <c r="D4399" s="452" t="s">
        <v>300</v>
      </c>
      <c r="H4399" s="458"/>
      <c r="I4399" s="458"/>
      <c r="J4399" s="459"/>
      <c r="K4399" s="458"/>
      <c r="L4399" s="458"/>
      <c r="M4399" s="458"/>
      <c r="N4399" s="463"/>
      <c r="O4399" s="458"/>
      <c r="P4399" s="458"/>
      <c r="Q4399" s="458"/>
      <c r="R4399" s="458"/>
      <c r="S4399" s="458"/>
      <c r="T4399" s="459"/>
      <c r="U4399" s="439"/>
      <c r="V4399" s="439"/>
      <c r="W4399" s="439"/>
      <c r="X4399" s="439"/>
      <c r="Y4399" s="443"/>
      <c r="Z4399" s="439"/>
      <c r="AA4399" s="439"/>
      <c r="AB4399" s="439"/>
      <c r="AC4399" s="439"/>
      <c r="AD4399" s="439"/>
      <c r="AE4399" s="443"/>
      <c r="AF4399" s="439"/>
      <c r="AG4399" s="439"/>
      <c r="AH4399" s="439"/>
      <c r="AI4399" s="440"/>
      <c r="AJ4399" s="439"/>
      <c r="AK4399" s="439">
        <f>AJ4489</f>
        <v>0</v>
      </c>
      <c r="AL4399" s="439">
        <f t="shared" ref="AL4399" si="2696">AK4489</f>
        <v>3.1578989118955452</v>
      </c>
      <c r="AM4399" s="439">
        <f t="shared" ref="AM4399:AM4410" si="2697">AL4489</f>
        <v>3.0000039663007678</v>
      </c>
      <c r="AN4399" s="440">
        <f>AM4489</f>
        <v>2.8421090207059905</v>
      </c>
    </row>
    <row r="4400" spans="1:40" outlineLevel="2">
      <c r="A4400" s="882">
        <f>ROW()</f>
        <v>4400</v>
      </c>
      <c r="B4400" s="453"/>
      <c r="D4400" s="452" t="s">
        <v>301</v>
      </c>
      <c r="H4400" s="458"/>
      <c r="I4400" s="458"/>
      <c r="J4400" s="459"/>
      <c r="K4400" s="458"/>
      <c r="L4400" s="458"/>
      <c r="M4400" s="458"/>
      <c r="N4400" s="463"/>
      <c r="O4400" s="458"/>
      <c r="P4400" s="458"/>
      <c r="Q4400" s="458"/>
      <c r="R4400" s="458"/>
      <c r="S4400" s="458"/>
      <c r="T4400" s="459"/>
      <c r="U4400" s="439"/>
      <c r="V4400" s="439"/>
      <c r="W4400" s="439"/>
      <c r="X4400" s="439"/>
      <c r="Y4400" s="443"/>
      <c r="Z4400" s="439"/>
      <c r="AA4400" s="439"/>
      <c r="AB4400" s="439"/>
      <c r="AC4400" s="439"/>
      <c r="AD4400" s="439"/>
      <c r="AE4400" s="443"/>
      <c r="AF4400" s="439"/>
      <c r="AG4400" s="439"/>
      <c r="AH4400" s="439"/>
      <c r="AI4400" s="440"/>
      <c r="AJ4400" s="439"/>
      <c r="AK4400" s="439">
        <f>AJ4490</f>
        <v>0</v>
      </c>
      <c r="AL4400" s="439">
        <f t="shared" ref="AL4400:AL4410" si="2698">AK4490</f>
        <v>0</v>
      </c>
      <c r="AM4400" s="439">
        <f t="shared" si="2697"/>
        <v>0</v>
      </c>
      <c r="AN4400" s="440">
        <f>AM4490</f>
        <v>0</v>
      </c>
    </row>
    <row r="4401" spans="1:40" outlineLevel="2">
      <c r="A4401" s="882">
        <f>ROW()</f>
        <v>4401</v>
      </c>
      <c r="B4401" s="453"/>
      <c r="D4401" s="452" t="s">
        <v>29</v>
      </c>
      <c r="H4401" s="458"/>
      <c r="I4401" s="458"/>
      <c r="J4401" s="459"/>
      <c r="K4401" s="458"/>
      <c r="L4401" s="458"/>
      <c r="M4401" s="458"/>
      <c r="N4401" s="463"/>
      <c r="O4401" s="458"/>
      <c r="P4401" s="458"/>
      <c r="Q4401" s="458"/>
      <c r="R4401" s="458"/>
      <c r="S4401" s="458"/>
      <c r="T4401" s="459"/>
      <c r="U4401" s="439"/>
      <c r="V4401" s="439"/>
      <c r="W4401" s="439"/>
      <c r="X4401" s="439"/>
      <c r="Y4401" s="443"/>
      <c r="Z4401" s="439"/>
      <c r="AA4401" s="439"/>
      <c r="AB4401" s="439"/>
      <c r="AC4401" s="439"/>
      <c r="AD4401" s="439"/>
      <c r="AE4401" s="443"/>
      <c r="AF4401" s="439"/>
      <c r="AG4401" s="439"/>
      <c r="AH4401" s="439"/>
      <c r="AI4401" s="440"/>
      <c r="AJ4401" s="439"/>
      <c r="AK4401" s="439">
        <f t="shared" ref="AK4401:AK4410" si="2699">AJ4491</f>
        <v>0</v>
      </c>
      <c r="AL4401" s="439">
        <f t="shared" si="2698"/>
        <v>0</v>
      </c>
      <c r="AM4401" s="439">
        <f t="shared" si="2697"/>
        <v>0</v>
      </c>
      <c r="AN4401" s="440">
        <f t="shared" ref="AN4401:AN4409" si="2700">AM4491</f>
        <v>0</v>
      </c>
    </row>
    <row r="4402" spans="1:40" outlineLevel="2">
      <c r="A4402" s="882">
        <f>ROW()</f>
        <v>4402</v>
      </c>
      <c r="B4402" s="453"/>
      <c r="D4402" s="452" t="s">
        <v>30</v>
      </c>
      <c r="H4402" s="458"/>
      <c r="I4402" s="458"/>
      <c r="J4402" s="459"/>
      <c r="K4402" s="458"/>
      <c r="L4402" s="458"/>
      <c r="M4402" s="458"/>
      <c r="N4402" s="463"/>
      <c r="O4402" s="458"/>
      <c r="P4402" s="458"/>
      <c r="Q4402" s="458"/>
      <c r="R4402" s="458"/>
      <c r="S4402" s="458"/>
      <c r="T4402" s="459"/>
      <c r="U4402" s="439"/>
      <c r="V4402" s="439"/>
      <c r="W4402" s="439"/>
      <c r="X4402" s="439"/>
      <c r="Y4402" s="443"/>
      <c r="Z4402" s="439"/>
      <c r="AA4402" s="439"/>
      <c r="AB4402" s="439"/>
      <c r="AC4402" s="439"/>
      <c r="AD4402" s="439"/>
      <c r="AE4402" s="443"/>
      <c r="AF4402" s="439"/>
      <c r="AG4402" s="439"/>
      <c r="AH4402" s="439"/>
      <c r="AI4402" s="440"/>
      <c r="AJ4402" s="439"/>
      <c r="AK4402" s="439">
        <f t="shared" si="2699"/>
        <v>0</v>
      </c>
      <c r="AL4402" s="439">
        <f t="shared" si="2698"/>
        <v>42.162155919776353</v>
      </c>
      <c r="AM4402" s="439">
        <f t="shared" si="2697"/>
        <v>40.054048123787538</v>
      </c>
      <c r="AN4402" s="440">
        <f t="shared" si="2700"/>
        <v>37.945940327798724</v>
      </c>
    </row>
    <row r="4403" spans="1:40" outlineLevel="2">
      <c r="A4403" s="882">
        <f>ROW()</f>
        <v>4403</v>
      </c>
      <c r="B4403" s="453"/>
      <c r="D4403" s="452" t="s">
        <v>31</v>
      </c>
      <c r="H4403" s="458"/>
      <c r="I4403" s="458"/>
      <c r="J4403" s="459"/>
      <c r="K4403" s="458"/>
      <c r="L4403" s="458"/>
      <c r="M4403" s="458"/>
      <c r="N4403" s="463"/>
      <c r="O4403" s="458"/>
      <c r="P4403" s="458"/>
      <c r="Q4403" s="458"/>
      <c r="R4403" s="458"/>
      <c r="S4403" s="458"/>
      <c r="T4403" s="459"/>
      <c r="U4403" s="439"/>
      <c r="V4403" s="439"/>
      <c r="W4403" s="439"/>
      <c r="X4403" s="439"/>
      <c r="Y4403" s="443"/>
      <c r="Z4403" s="439"/>
      <c r="AA4403" s="439"/>
      <c r="AB4403" s="439"/>
      <c r="AC4403" s="439"/>
      <c r="AD4403" s="439"/>
      <c r="AE4403" s="443"/>
      <c r="AF4403" s="439"/>
      <c r="AG4403" s="439"/>
      <c r="AH4403" s="439"/>
      <c r="AI4403" s="440"/>
      <c r="AJ4403" s="439"/>
      <c r="AK4403" s="439">
        <f t="shared" si="2699"/>
        <v>0</v>
      </c>
      <c r="AL4403" s="439">
        <f t="shared" si="2698"/>
        <v>0</v>
      </c>
      <c r="AM4403" s="439">
        <f t="shared" si="2697"/>
        <v>0</v>
      </c>
      <c r="AN4403" s="440">
        <f t="shared" si="2700"/>
        <v>0</v>
      </c>
    </row>
    <row r="4404" spans="1:40" outlineLevel="2">
      <c r="A4404" s="882">
        <f>ROW()</f>
        <v>4404</v>
      </c>
      <c r="B4404" s="453"/>
      <c r="D4404" s="452" t="s">
        <v>32</v>
      </c>
      <c r="H4404" s="458"/>
      <c r="I4404" s="458"/>
      <c r="J4404" s="459"/>
      <c r="K4404" s="458"/>
      <c r="L4404" s="458"/>
      <c r="M4404" s="458"/>
      <c r="N4404" s="463"/>
      <c r="O4404" s="458"/>
      <c r="P4404" s="458"/>
      <c r="Q4404" s="458"/>
      <c r="R4404" s="458"/>
      <c r="S4404" s="458"/>
      <c r="T4404" s="459"/>
      <c r="U4404" s="439"/>
      <c r="V4404" s="439"/>
      <c r="W4404" s="439"/>
      <c r="X4404" s="439"/>
      <c r="Y4404" s="443"/>
      <c r="Z4404" s="439"/>
      <c r="AA4404" s="439"/>
      <c r="AB4404" s="439"/>
      <c r="AC4404" s="439"/>
      <c r="AD4404" s="439"/>
      <c r="AE4404" s="443"/>
      <c r="AF4404" s="439"/>
      <c r="AG4404" s="439"/>
      <c r="AH4404" s="439"/>
      <c r="AI4404" s="440"/>
      <c r="AJ4404" s="439"/>
      <c r="AK4404" s="439">
        <f t="shared" si="2699"/>
        <v>0</v>
      </c>
      <c r="AL4404" s="439">
        <f t="shared" si="2698"/>
        <v>2.3244872154952576</v>
      </c>
      <c r="AM4404" s="439">
        <f t="shared" si="2697"/>
        <v>2.2082628547204948</v>
      </c>
      <c r="AN4404" s="440">
        <f t="shared" si="2700"/>
        <v>2.0920384939457319</v>
      </c>
    </row>
    <row r="4405" spans="1:40" outlineLevel="2">
      <c r="A4405" s="882">
        <f>ROW()</f>
        <v>4405</v>
      </c>
      <c r="B4405" s="453"/>
      <c r="D4405" s="452" t="s">
        <v>33</v>
      </c>
      <c r="H4405" s="458"/>
      <c r="I4405" s="458"/>
      <c r="J4405" s="459"/>
      <c r="K4405" s="458"/>
      <c r="L4405" s="458"/>
      <c r="M4405" s="458"/>
      <c r="N4405" s="463"/>
      <c r="O4405" s="458"/>
      <c r="P4405" s="458"/>
      <c r="Q4405" s="458"/>
      <c r="R4405" s="458"/>
      <c r="S4405" s="458"/>
      <c r="T4405" s="459"/>
      <c r="U4405" s="439"/>
      <c r="V4405" s="439"/>
      <c r="W4405" s="439"/>
      <c r="X4405" s="439"/>
      <c r="Y4405" s="443"/>
      <c r="Z4405" s="439"/>
      <c r="AA4405" s="439"/>
      <c r="AB4405" s="439"/>
      <c r="AC4405" s="439"/>
      <c r="AD4405" s="439"/>
      <c r="AE4405" s="443"/>
      <c r="AF4405" s="439"/>
      <c r="AG4405" s="439"/>
      <c r="AH4405" s="439"/>
      <c r="AI4405" s="440"/>
      <c r="AJ4405" s="439"/>
      <c r="AK4405" s="439">
        <f t="shared" si="2699"/>
        <v>0</v>
      </c>
      <c r="AL4405" s="439">
        <f t="shared" si="2698"/>
        <v>0</v>
      </c>
      <c r="AM4405" s="439">
        <f t="shared" si="2697"/>
        <v>0</v>
      </c>
      <c r="AN4405" s="440">
        <f t="shared" si="2700"/>
        <v>0</v>
      </c>
    </row>
    <row r="4406" spans="1:40" outlineLevel="2">
      <c r="A4406" s="882">
        <f>ROW()</f>
        <v>4406</v>
      </c>
      <c r="B4406" s="453"/>
      <c r="D4406" s="452" t="s">
        <v>27</v>
      </c>
      <c r="H4406" s="458"/>
      <c r="I4406" s="458"/>
      <c r="J4406" s="459"/>
      <c r="K4406" s="458"/>
      <c r="L4406" s="458"/>
      <c r="M4406" s="458"/>
      <c r="N4406" s="463"/>
      <c r="O4406" s="458"/>
      <c r="P4406" s="458"/>
      <c r="Q4406" s="458"/>
      <c r="R4406" s="458"/>
      <c r="S4406" s="458"/>
      <c r="T4406" s="459"/>
      <c r="U4406" s="439"/>
      <c r="V4406" s="439"/>
      <c r="W4406" s="439"/>
      <c r="X4406" s="439"/>
      <c r="Y4406" s="443"/>
      <c r="Z4406" s="439"/>
      <c r="AA4406" s="439"/>
      <c r="AB4406" s="439"/>
      <c r="AC4406" s="439"/>
      <c r="AD4406" s="439"/>
      <c r="AE4406" s="443"/>
      <c r="AF4406" s="439"/>
      <c r="AG4406" s="439"/>
      <c r="AH4406" s="439"/>
      <c r="AI4406" s="440"/>
      <c r="AJ4406" s="439"/>
      <c r="AK4406" s="439">
        <f t="shared" si="2699"/>
        <v>0</v>
      </c>
      <c r="AL4406" s="439">
        <f t="shared" si="2698"/>
        <v>3.7269021121653334</v>
      </c>
      <c r="AM4406" s="439">
        <f t="shared" si="2697"/>
        <v>3.6337295593612002</v>
      </c>
      <c r="AN4406" s="440">
        <f t="shared" si="2700"/>
        <v>3.5405570065570671</v>
      </c>
    </row>
    <row r="4407" spans="1:40" outlineLevel="2">
      <c r="A4407" s="882">
        <f>ROW()</f>
        <v>4407</v>
      </c>
      <c r="B4407" s="453"/>
      <c r="D4407" s="452" t="s">
        <v>34</v>
      </c>
      <c r="H4407" s="458"/>
      <c r="I4407" s="458"/>
      <c r="J4407" s="459"/>
      <c r="K4407" s="458"/>
      <c r="L4407" s="458"/>
      <c r="M4407" s="458"/>
      <c r="N4407" s="463"/>
      <c r="O4407" s="458"/>
      <c r="P4407" s="458"/>
      <c r="Q4407" s="458"/>
      <c r="R4407" s="458"/>
      <c r="S4407" s="458"/>
      <c r="T4407" s="459"/>
      <c r="U4407" s="439"/>
      <c r="V4407" s="439"/>
      <c r="W4407" s="439"/>
      <c r="X4407" s="439"/>
      <c r="Y4407" s="443"/>
      <c r="Z4407" s="439"/>
      <c r="AA4407" s="439"/>
      <c r="AB4407" s="439"/>
      <c r="AC4407" s="439"/>
      <c r="AD4407" s="439"/>
      <c r="AE4407" s="443"/>
      <c r="AF4407" s="439"/>
      <c r="AG4407" s="439"/>
      <c r="AH4407" s="439"/>
      <c r="AI4407" s="440"/>
      <c r="AJ4407" s="439"/>
      <c r="AK4407" s="439">
        <f t="shared" si="2699"/>
        <v>0</v>
      </c>
      <c r="AL4407" s="439">
        <f t="shared" si="2698"/>
        <v>37.990461237313433</v>
      </c>
      <c r="AM4407" s="439">
        <f t="shared" si="2697"/>
        <v>35.457763821492534</v>
      </c>
      <c r="AN4407" s="440">
        <f t="shared" si="2700"/>
        <v>32.925066405671636</v>
      </c>
    </row>
    <row r="4408" spans="1:40" outlineLevel="2">
      <c r="A4408" s="882">
        <f>ROW()</f>
        <v>4408</v>
      </c>
      <c r="B4408" s="453"/>
      <c r="D4408" s="452" t="s">
        <v>35</v>
      </c>
      <c r="H4408" s="458"/>
      <c r="I4408" s="458"/>
      <c r="J4408" s="459"/>
      <c r="K4408" s="458"/>
      <c r="L4408" s="458"/>
      <c r="M4408" s="458"/>
      <c r="N4408" s="463"/>
      <c r="O4408" s="458"/>
      <c r="P4408" s="458"/>
      <c r="Q4408" s="458"/>
      <c r="R4408" s="458"/>
      <c r="S4408" s="458"/>
      <c r="T4408" s="459"/>
      <c r="U4408" s="439"/>
      <c r="V4408" s="439"/>
      <c r="W4408" s="439"/>
      <c r="X4408" s="439"/>
      <c r="Y4408" s="443"/>
      <c r="Z4408" s="439"/>
      <c r="AA4408" s="439"/>
      <c r="AB4408" s="439"/>
      <c r="AC4408" s="439"/>
      <c r="AD4408" s="439"/>
      <c r="AE4408" s="443"/>
      <c r="AF4408" s="439"/>
      <c r="AG4408" s="439"/>
      <c r="AH4408" s="439"/>
      <c r="AI4408" s="440"/>
      <c r="AJ4408" s="439"/>
      <c r="AK4408" s="439">
        <f t="shared" si="2699"/>
        <v>0</v>
      </c>
      <c r="AL4408" s="439">
        <f t="shared" si="2698"/>
        <v>0.99039566318035066</v>
      </c>
      <c r="AM4408" s="439">
        <f t="shared" si="2697"/>
        <v>0.89135609686231554</v>
      </c>
      <c r="AN4408" s="440">
        <f t="shared" si="2700"/>
        <v>0.79231653054428053</v>
      </c>
    </row>
    <row r="4409" spans="1:40" outlineLevel="2">
      <c r="A4409" s="882">
        <f>ROW()</f>
        <v>4409</v>
      </c>
      <c r="B4409" s="453"/>
      <c r="D4409" s="452" t="s">
        <v>302</v>
      </c>
      <c r="H4409" s="458"/>
      <c r="I4409" s="458"/>
      <c r="J4409" s="459"/>
      <c r="K4409" s="458"/>
      <c r="L4409" s="458"/>
      <c r="M4409" s="458"/>
      <c r="N4409" s="463"/>
      <c r="O4409" s="458"/>
      <c r="P4409" s="458"/>
      <c r="Q4409" s="458"/>
      <c r="R4409" s="458"/>
      <c r="S4409" s="458"/>
      <c r="T4409" s="459"/>
      <c r="U4409" s="439"/>
      <c r="V4409" s="439"/>
      <c r="W4409" s="439"/>
      <c r="X4409" s="439"/>
      <c r="Y4409" s="443"/>
      <c r="Z4409" s="439"/>
      <c r="AA4409" s="439"/>
      <c r="AB4409" s="439"/>
      <c r="AC4409" s="439"/>
      <c r="AD4409" s="439"/>
      <c r="AE4409" s="443"/>
      <c r="AF4409" s="439"/>
      <c r="AG4409" s="439"/>
      <c r="AH4409" s="439"/>
      <c r="AI4409" s="440"/>
      <c r="AJ4409" s="439"/>
      <c r="AK4409" s="439">
        <f t="shared" si="2699"/>
        <v>0</v>
      </c>
      <c r="AL4409" s="439">
        <f t="shared" si="2698"/>
        <v>2.4442919665776257</v>
      </c>
      <c r="AM4409" s="439">
        <f t="shared" si="2697"/>
        <v>2.199862769919863</v>
      </c>
      <c r="AN4409" s="440">
        <f t="shared" si="2700"/>
        <v>1.9554335732621004</v>
      </c>
    </row>
    <row r="4410" spans="1:40" outlineLevel="2">
      <c r="A4410" s="882">
        <f>ROW()</f>
        <v>4410</v>
      </c>
      <c r="B4410" s="453"/>
      <c r="D4410" s="452" t="s">
        <v>36</v>
      </c>
      <c r="H4410" s="458"/>
      <c r="I4410" s="458"/>
      <c r="J4410" s="459"/>
      <c r="K4410" s="458"/>
      <c r="L4410" s="458"/>
      <c r="M4410" s="458"/>
      <c r="N4410" s="463"/>
      <c r="O4410" s="458"/>
      <c r="P4410" s="458"/>
      <c r="Q4410" s="458"/>
      <c r="R4410" s="458"/>
      <c r="S4410" s="458"/>
      <c r="T4410" s="459"/>
      <c r="U4410" s="439"/>
      <c r="V4410" s="439"/>
      <c r="W4410" s="439"/>
      <c r="X4410" s="439"/>
      <c r="Y4410" s="443"/>
      <c r="Z4410" s="439"/>
      <c r="AA4410" s="439"/>
      <c r="AB4410" s="439"/>
      <c r="AC4410" s="439"/>
      <c r="AD4410" s="439"/>
      <c r="AE4410" s="443"/>
      <c r="AF4410" s="439"/>
      <c r="AG4410" s="439"/>
      <c r="AH4410" s="439"/>
      <c r="AI4410" s="440"/>
      <c r="AJ4410" s="439"/>
      <c r="AK4410" s="439">
        <f t="shared" si="2699"/>
        <v>0</v>
      </c>
      <c r="AL4410" s="439">
        <f t="shared" si="2698"/>
        <v>26.514709567771416</v>
      </c>
      <c r="AM4410" s="439">
        <f t="shared" si="2697"/>
        <v>21.211767654217134</v>
      </c>
      <c r="AN4410" s="440">
        <f>AM4500</f>
        <v>15.90882574066285</v>
      </c>
    </row>
    <row r="4411" spans="1:40" outlineLevel="2">
      <c r="A4411" s="882">
        <f>ROW()</f>
        <v>4411</v>
      </c>
      <c r="B4411" s="453"/>
      <c r="D4411" s="452" t="s">
        <v>583</v>
      </c>
      <c r="H4411" s="458"/>
      <c r="I4411" s="458"/>
      <c r="J4411" s="459"/>
      <c r="K4411" s="458"/>
      <c r="L4411" s="458"/>
      <c r="M4411" s="458"/>
      <c r="N4411" s="463"/>
      <c r="O4411" s="458"/>
      <c r="P4411" s="458"/>
      <c r="Q4411" s="458"/>
      <c r="R4411" s="458"/>
      <c r="S4411" s="458"/>
      <c r="T4411" s="459"/>
      <c r="U4411" s="439"/>
      <c r="V4411" s="439"/>
      <c r="W4411" s="439"/>
      <c r="X4411" s="439"/>
      <c r="Y4411" s="443"/>
      <c r="Z4411" s="439"/>
      <c r="AA4411" s="439"/>
      <c r="AB4411" s="439"/>
      <c r="AC4411" s="439"/>
      <c r="AD4411" s="439"/>
      <c r="AE4411" s="443"/>
      <c r="AF4411" s="439"/>
      <c r="AG4411" s="439"/>
      <c r="AH4411" s="439"/>
      <c r="AI4411" s="440"/>
      <c r="AJ4411" s="439"/>
      <c r="AK4411" s="439">
        <f t="shared" ref="AK4411:AM4414" si="2701">AJ4501</f>
        <v>0</v>
      </c>
      <c r="AL4411" s="439">
        <f t="shared" si="2701"/>
        <v>3.2454046253980291</v>
      </c>
      <c r="AM4411" s="439">
        <f t="shared" si="2701"/>
        <v>2.9208641628582264</v>
      </c>
      <c r="AN4411" s="440">
        <f t="shared" ref="AN4411:AN4414" si="2702">AM4501</f>
        <v>2.5963237003184236</v>
      </c>
    </row>
    <row r="4412" spans="1:40" outlineLevel="2">
      <c r="A4412" s="882">
        <f>ROW()</f>
        <v>4412</v>
      </c>
      <c r="B4412" s="453"/>
      <c r="D4412" s="452" t="s">
        <v>81</v>
      </c>
      <c r="H4412" s="458"/>
      <c r="I4412" s="458"/>
      <c r="J4412" s="459"/>
      <c r="K4412" s="458"/>
      <c r="L4412" s="458"/>
      <c r="M4412" s="458"/>
      <c r="N4412" s="463"/>
      <c r="O4412" s="458"/>
      <c r="P4412" s="458"/>
      <c r="Q4412" s="458"/>
      <c r="R4412" s="458"/>
      <c r="S4412" s="458"/>
      <c r="T4412" s="459"/>
      <c r="U4412" s="439"/>
      <c r="V4412" s="439"/>
      <c r="W4412" s="439"/>
      <c r="X4412" s="439"/>
      <c r="Y4412" s="443"/>
      <c r="Z4412" s="439"/>
      <c r="AA4412" s="439"/>
      <c r="AB4412" s="439"/>
      <c r="AC4412" s="439"/>
      <c r="AD4412" s="439"/>
      <c r="AE4412" s="443"/>
      <c r="AF4412" s="439"/>
      <c r="AG4412" s="439"/>
      <c r="AH4412" s="439"/>
      <c r="AI4412" s="440"/>
      <c r="AJ4412" s="439"/>
      <c r="AK4412" s="439">
        <f t="shared" si="2701"/>
        <v>0</v>
      </c>
      <c r="AL4412" s="439">
        <f t="shared" si="2701"/>
        <v>0</v>
      </c>
      <c r="AM4412" s="439">
        <f t="shared" si="2701"/>
        <v>0</v>
      </c>
      <c r="AN4412" s="440">
        <f t="shared" si="2702"/>
        <v>0</v>
      </c>
    </row>
    <row r="4413" spans="1:40" outlineLevel="2">
      <c r="A4413" s="882">
        <f>ROW()</f>
        <v>4413</v>
      </c>
      <c r="B4413" s="453"/>
      <c r="D4413" s="452" t="s">
        <v>28</v>
      </c>
      <c r="H4413" s="458"/>
      <c r="I4413" s="458"/>
      <c r="J4413" s="459"/>
      <c r="K4413" s="458"/>
      <c r="L4413" s="458"/>
      <c r="M4413" s="458"/>
      <c r="N4413" s="463"/>
      <c r="O4413" s="458"/>
      <c r="P4413" s="458"/>
      <c r="Q4413" s="458"/>
      <c r="R4413" s="458"/>
      <c r="S4413" s="458"/>
      <c r="T4413" s="459"/>
      <c r="U4413" s="439"/>
      <c r="V4413" s="439"/>
      <c r="W4413" s="439"/>
      <c r="X4413" s="439"/>
      <c r="Y4413" s="443"/>
      <c r="Z4413" s="439"/>
      <c r="AA4413" s="439"/>
      <c r="AB4413" s="439"/>
      <c r="AC4413" s="439"/>
      <c r="AD4413" s="439"/>
      <c r="AE4413" s="443"/>
      <c r="AF4413" s="439"/>
      <c r="AG4413" s="439"/>
      <c r="AH4413" s="439"/>
      <c r="AI4413" s="440"/>
      <c r="AJ4413" s="439"/>
      <c r="AK4413" s="439">
        <f t="shared" si="2701"/>
        <v>0</v>
      </c>
      <c r="AL4413" s="439">
        <f t="shared" si="2701"/>
        <v>0</v>
      </c>
      <c r="AM4413" s="439">
        <f t="shared" si="2701"/>
        <v>0</v>
      </c>
      <c r="AN4413" s="440">
        <f t="shared" si="2702"/>
        <v>0</v>
      </c>
    </row>
    <row r="4414" spans="1:40" outlineLevel="2">
      <c r="A4414" s="882">
        <f>ROW()</f>
        <v>4414</v>
      </c>
      <c r="B4414" s="453"/>
      <c r="D4414" s="456" t="s">
        <v>443</v>
      </c>
      <c r="E4414" s="456"/>
      <c r="F4414" s="456"/>
      <c r="G4414" s="456"/>
      <c r="H4414" s="460"/>
      <c r="I4414" s="460"/>
      <c r="J4414" s="461"/>
      <c r="K4414" s="460"/>
      <c r="L4414" s="460"/>
      <c r="M4414" s="460"/>
      <c r="N4414" s="465"/>
      <c r="O4414" s="460"/>
      <c r="P4414" s="460"/>
      <c r="Q4414" s="460"/>
      <c r="R4414" s="460"/>
      <c r="S4414" s="460"/>
      <c r="T4414" s="461"/>
      <c r="U4414" s="441"/>
      <c r="V4414" s="441"/>
      <c r="W4414" s="441"/>
      <c r="X4414" s="441"/>
      <c r="Y4414" s="462"/>
      <c r="Z4414" s="441"/>
      <c r="AA4414" s="441"/>
      <c r="AB4414" s="441"/>
      <c r="AC4414" s="441"/>
      <c r="AD4414" s="441"/>
      <c r="AE4414" s="462"/>
      <c r="AF4414" s="441"/>
      <c r="AG4414" s="441"/>
      <c r="AH4414" s="441"/>
      <c r="AI4414" s="442"/>
      <c r="AJ4414" s="441"/>
      <c r="AK4414" s="441">
        <f t="shared" si="2701"/>
        <v>0</v>
      </c>
      <c r="AL4414" s="441">
        <f t="shared" si="2701"/>
        <v>0</v>
      </c>
      <c r="AM4414" s="441">
        <f t="shared" si="2701"/>
        <v>0</v>
      </c>
      <c r="AN4414" s="442">
        <f t="shared" si="2702"/>
        <v>0</v>
      </c>
    </row>
    <row r="4415" spans="1:40" outlineLevel="2">
      <c r="A4415" s="882">
        <f>ROW()</f>
        <v>4415</v>
      </c>
      <c r="B4415" s="453"/>
      <c r="D4415" s="452" t="s">
        <v>24</v>
      </c>
      <c r="H4415" s="458"/>
      <c r="I4415" s="458"/>
      <c r="J4415" s="459"/>
      <c r="K4415" s="458"/>
      <c r="L4415" s="458"/>
      <c r="M4415" s="458"/>
      <c r="N4415" s="463"/>
      <c r="O4415" s="458"/>
      <c r="P4415" s="458"/>
      <c r="Q4415" s="458"/>
      <c r="R4415" s="458"/>
      <c r="S4415" s="458"/>
      <c r="T4415" s="459"/>
      <c r="U4415" s="439"/>
      <c r="V4415" s="439"/>
      <c r="W4415" s="439"/>
      <c r="X4415" s="439"/>
      <c r="Y4415" s="443"/>
      <c r="Z4415" s="439"/>
      <c r="AA4415" s="439"/>
      <c r="AB4415" s="439"/>
      <c r="AC4415" s="439"/>
      <c r="AD4415" s="439"/>
      <c r="AE4415" s="443"/>
      <c r="AF4415" s="439"/>
      <c r="AG4415" s="439"/>
      <c r="AH4415" s="439"/>
      <c r="AI4415" s="440"/>
      <c r="AJ4415" s="439"/>
      <c r="AK4415" s="439">
        <f>SUM(AK4399:AK4414)</f>
        <v>0</v>
      </c>
      <c r="AL4415" s="439">
        <f>SUM(AL4399:AL4414)</f>
        <v>122.55670721957334</v>
      </c>
      <c r="AM4415" s="439">
        <f>SUM(AM4399:AM4414)</f>
        <v>111.57765900952005</v>
      </c>
      <c r="AN4415" s="440">
        <f>SUM(AN4399:AN4414)</f>
        <v>100.5986107994668</v>
      </c>
    </row>
    <row r="4416" spans="1:40" outlineLevel="1">
      <c r="A4416" s="732" t="s">
        <v>59</v>
      </c>
      <c r="B4416" s="733"/>
      <c r="C4416" s="881"/>
      <c r="D4416" s="733"/>
      <c r="E4416" s="733"/>
      <c r="F4416" s="733"/>
      <c r="G4416" s="730"/>
      <c r="H4416" s="733"/>
      <c r="I4416" s="730"/>
      <c r="J4416" s="729"/>
      <c r="K4416" s="730"/>
      <c r="L4416" s="730"/>
      <c r="M4416" s="730"/>
      <c r="N4416" s="731"/>
      <c r="O4416" s="730"/>
      <c r="P4416" s="730"/>
      <c r="Q4416" s="730"/>
      <c r="R4416" s="730"/>
      <c r="S4416" s="730"/>
      <c r="T4416" s="729"/>
      <c r="U4416" s="730"/>
      <c r="V4416" s="730"/>
      <c r="W4416" s="730"/>
      <c r="X4416" s="730"/>
      <c r="Y4416" s="729"/>
      <c r="Z4416" s="730"/>
      <c r="AA4416" s="730"/>
      <c r="AB4416" s="730"/>
      <c r="AC4416" s="730"/>
      <c r="AD4416" s="730"/>
      <c r="AE4416" s="729"/>
      <c r="AF4416" s="730"/>
      <c r="AG4416" s="730"/>
      <c r="AH4416" s="730"/>
      <c r="AI4416" s="731"/>
      <c r="AJ4416" s="730"/>
      <c r="AK4416" s="730"/>
      <c r="AL4416" s="730"/>
      <c r="AM4416" s="730"/>
      <c r="AN4416" s="731"/>
    </row>
    <row r="4417" spans="1:40" outlineLevel="2">
      <c r="A4417" s="882">
        <f>ROW()</f>
        <v>4417</v>
      </c>
      <c r="B4417" s="453"/>
      <c r="D4417" s="452" t="s">
        <v>300</v>
      </c>
      <c r="H4417" s="458"/>
      <c r="I4417" s="458"/>
      <c r="J4417" s="443"/>
      <c r="K4417" s="439"/>
      <c r="L4417" s="439"/>
      <c r="M4417" s="439"/>
      <c r="N4417" s="440"/>
      <c r="O4417" s="439"/>
      <c r="P4417" s="439"/>
      <c r="Q4417" s="439"/>
      <c r="R4417" s="439"/>
      <c r="S4417" s="439"/>
      <c r="T4417" s="443"/>
      <c r="U4417" s="439"/>
      <c r="V4417" s="439"/>
      <c r="W4417" s="439"/>
      <c r="X4417" s="157"/>
      <c r="Y4417" s="443"/>
      <c r="Z4417" s="439"/>
      <c r="AA4417" s="157"/>
      <c r="AB4417" s="157"/>
      <c r="AC4417" s="157"/>
      <c r="AD4417" s="27"/>
      <c r="AE4417" s="443"/>
      <c r="AF4417" s="157"/>
      <c r="AG4417" s="157"/>
      <c r="AH4417" s="157"/>
      <c r="AI4417" s="313"/>
      <c r="AJ4417" s="157"/>
      <c r="AK4417" s="157">
        <f>AK$660</f>
        <v>3.1578989118955452</v>
      </c>
      <c r="AL4417" s="157"/>
      <c r="AM4417" s="157"/>
      <c r="AN4417" s="313"/>
    </row>
    <row r="4418" spans="1:40" outlineLevel="2">
      <c r="A4418" s="882">
        <f>ROW()</f>
        <v>4418</v>
      </c>
      <c r="B4418" s="453"/>
      <c r="D4418" s="452" t="s">
        <v>301</v>
      </c>
      <c r="H4418" s="458"/>
      <c r="I4418" s="458"/>
      <c r="J4418" s="443"/>
      <c r="K4418" s="439"/>
      <c r="L4418" s="439"/>
      <c r="M4418" s="439"/>
      <c r="N4418" s="440"/>
      <c r="O4418" s="439"/>
      <c r="P4418" s="439"/>
      <c r="Q4418" s="439"/>
      <c r="R4418" s="439"/>
      <c r="S4418" s="439"/>
      <c r="T4418" s="443"/>
      <c r="U4418" s="439"/>
      <c r="V4418" s="439"/>
      <c r="W4418" s="439"/>
      <c r="X4418" s="157"/>
      <c r="Y4418" s="443"/>
      <c r="Z4418" s="439"/>
      <c r="AA4418" s="157"/>
      <c r="AB4418" s="157"/>
      <c r="AC4418" s="157"/>
      <c r="AD4418" s="27"/>
      <c r="AE4418" s="443"/>
      <c r="AF4418" s="157"/>
      <c r="AG4418" s="157"/>
      <c r="AH4418" s="157"/>
      <c r="AI4418" s="313"/>
      <c r="AJ4418" s="157"/>
      <c r="AK4418" s="157">
        <f>AK$661</f>
        <v>0</v>
      </c>
      <c r="AL4418" s="157"/>
      <c r="AM4418" s="157"/>
      <c r="AN4418" s="313"/>
    </row>
    <row r="4419" spans="1:40" outlineLevel="2">
      <c r="A4419" s="882">
        <f>ROW()</f>
        <v>4419</v>
      </c>
      <c r="B4419" s="453"/>
      <c r="D4419" s="452" t="s">
        <v>29</v>
      </c>
      <c r="H4419" s="458"/>
      <c r="I4419" s="458"/>
      <c r="J4419" s="443"/>
      <c r="K4419" s="439"/>
      <c r="L4419" s="439"/>
      <c r="M4419" s="439"/>
      <c r="N4419" s="440"/>
      <c r="O4419" s="439"/>
      <c r="P4419" s="439"/>
      <c r="Q4419" s="439"/>
      <c r="R4419" s="439"/>
      <c r="S4419" s="439"/>
      <c r="T4419" s="443"/>
      <c r="U4419" s="439"/>
      <c r="V4419" s="439"/>
      <c r="W4419" s="439"/>
      <c r="X4419" s="157"/>
      <c r="Y4419" s="443"/>
      <c r="Z4419" s="439"/>
      <c r="AA4419" s="157"/>
      <c r="AB4419" s="157"/>
      <c r="AC4419" s="157"/>
      <c r="AD4419" s="27"/>
      <c r="AE4419" s="443"/>
      <c r="AF4419" s="157"/>
      <c r="AG4419" s="157"/>
      <c r="AH4419" s="157"/>
      <c r="AI4419" s="313"/>
      <c r="AJ4419" s="157"/>
      <c r="AK4419" s="157">
        <f>AK$662</f>
        <v>0</v>
      </c>
      <c r="AL4419" s="157"/>
      <c r="AM4419" s="157"/>
      <c r="AN4419" s="313"/>
    </row>
    <row r="4420" spans="1:40" outlineLevel="2">
      <c r="A4420" s="882">
        <f>ROW()</f>
        <v>4420</v>
      </c>
      <c r="B4420" s="453"/>
      <c r="D4420" s="452" t="s">
        <v>30</v>
      </c>
      <c r="H4420" s="458"/>
      <c r="I4420" s="458"/>
      <c r="J4420" s="443"/>
      <c r="K4420" s="439"/>
      <c r="L4420" s="439"/>
      <c r="M4420" s="439"/>
      <c r="N4420" s="440"/>
      <c r="O4420" s="439"/>
      <c r="P4420" s="439"/>
      <c r="Q4420" s="439"/>
      <c r="R4420" s="439"/>
      <c r="S4420" s="439"/>
      <c r="T4420" s="443"/>
      <c r="U4420" s="439"/>
      <c r="V4420" s="439"/>
      <c r="W4420" s="439"/>
      <c r="X4420" s="157"/>
      <c r="Y4420" s="443"/>
      <c r="Z4420" s="439"/>
      <c r="AA4420" s="157"/>
      <c r="AB4420" s="157"/>
      <c r="AC4420" s="157"/>
      <c r="AD4420" s="27"/>
      <c r="AE4420" s="443"/>
      <c r="AF4420" s="157"/>
      <c r="AG4420" s="157"/>
      <c r="AH4420" s="157"/>
      <c r="AI4420" s="313"/>
      <c r="AJ4420" s="157"/>
      <c r="AK4420" s="157">
        <f>AK$663</f>
        <v>42.162155919776353</v>
      </c>
      <c r="AL4420" s="157"/>
      <c r="AM4420" s="157"/>
      <c r="AN4420" s="313"/>
    </row>
    <row r="4421" spans="1:40" outlineLevel="2">
      <c r="A4421" s="882">
        <f>ROW()</f>
        <v>4421</v>
      </c>
      <c r="B4421" s="453"/>
      <c r="D4421" s="452" t="s">
        <v>31</v>
      </c>
      <c r="H4421" s="458"/>
      <c r="I4421" s="458"/>
      <c r="J4421" s="443"/>
      <c r="K4421" s="439"/>
      <c r="L4421" s="439"/>
      <c r="M4421" s="439"/>
      <c r="N4421" s="440"/>
      <c r="O4421" s="439"/>
      <c r="P4421" s="439"/>
      <c r="Q4421" s="439"/>
      <c r="R4421" s="439"/>
      <c r="S4421" s="439"/>
      <c r="T4421" s="443"/>
      <c r="U4421" s="439"/>
      <c r="V4421" s="439"/>
      <c r="W4421" s="439"/>
      <c r="X4421" s="157"/>
      <c r="Y4421" s="443"/>
      <c r="Z4421" s="439"/>
      <c r="AA4421" s="157"/>
      <c r="AB4421" s="157"/>
      <c r="AC4421" s="157"/>
      <c r="AD4421" s="27"/>
      <c r="AE4421" s="443"/>
      <c r="AF4421" s="157"/>
      <c r="AG4421" s="157"/>
      <c r="AH4421" s="157"/>
      <c r="AI4421" s="313"/>
      <c r="AJ4421" s="157"/>
      <c r="AK4421" s="157">
        <f>AK$664</f>
        <v>0</v>
      </c>
      <c r="AL4421" s="157"/>
      <c r="AM4421" s="157"/>
      <c r="AN4421" s="313"/>
    </row>
    <row r="4422" spans="1:40" outlineLevel="2">
      <c r="A4422" s="882">
        <f>ROW()</f>
        <v>4422</v>
      </c>
      <c r="B4422" s="453"/>
      <c r="D4422" s="452" t="s">
        <v>32</v>
      </c>
      <c r="H4422" s="458"/>
      <c r="I4422" s="458"/>
      <c r="J4422" s="443"/>
      <c r="K4422" s="439"/>
      <c r="L4422" s="439"/>
      <c r="M4422" s="439"/>
      <c r="N4422" s="440"/>
      <c r="O4422" s="439"/>
      <c r="P4422" s="439"/>
      <c r="Q4422" s="439"/>
      <c r="R4422" s="439"/>
      <c r="S4422" s="439"/>
      <c r="T4422" s="443"/>
      <c r="U4422" s="439"/>
      <c r="V4422" s="439"/>
      <c r="W4422" s="439"/>
      <c r="X4422" s="157"/>
      <c r="Y4422" s="443"/>
      <c r="Z4422" s="439"/>
      <c r="AA4422" s="157"/>
      <c r="AB4422" s="157"/>
      <c r="AC4422" s="157"/>
      <c r="AD4422" s="27"/>
      <c r="AE4422" s="443"/>
      <c r="AF4422" s="157"/>
      <c r="AG4422" s="157"/>
      <c r="AH4422" s="157"/>
      <c r="AI4422" s="313"/>
      <c r="AJ4422" s="157"/>
      <c r="AK4422" s="157">
        <f>AK$665</f>
        <v>2.3244872154952576</v>
      </c>
      <c r="AL4422" s="157"/>
      <c r="AM4422" s="157"/>
      <c r="AN4422" s="313"/>
    </row>
    <row r="4423" spans="1:40" outlineLevel="2">
      <c r="A4423" s="882">
        <f>ROW()</f>
        <v>4423</v>
      </c>
      <c r="B4423" s="453"/>
      <c r="D4423" s="452" t="s">
        <v>33</v>
      </c>
      <c r="H4423" s="458"/>
      <c r="I4423" s="458"/>
      <c r="J4423" s="443"/>
      <c r="K4423" s="439"/>
      <c r="L4423" s="439"/>
      <c r="M4423" s="439"/>
      <c r="N4423" s="440"/>
      <c r="O4423" s="439"/>
      <c r="P4423" s="439"/>
      <c r="Q4423" s="439"/>
      <c r="R4423" s="439"/>
      <c r="S4423" s="439"/>
      <c r="T4423" s="443"/>
      <c r="U4423" s="439"/>
      <c r="V4423" s="439"/>
      <c r="W4423" s="439"/>
      <c r="X4423" s="157"/>
      <c r="Y4423" s="443"/>
      <c r="Z4423" s="439"/>
      <c r="AA4423" s="157"/>
      <c r="AB4423" s="157"/>
      <c r="AC4423" s="157"/>
      <c r="AD4423" s="27"/>
      <c r="AE4423" s="443"/>
      <c r="AF4423" s="157"/>
      <c r="AG4423" s="157"/>
      <c r="AH4423" s="157"/>
      <c r="AI4423" s="313"/>
      <c r="AJ4423" s="157"/>
      <c r="AK4423" s="157">
        <f>AK$666</f>
        <v>0</v>
      </c>
      <c r="AL4423" s="157"/>
      <c r="AM4423" s="157"/>
      <c r="AN4423" s="313"/>
    </row>
    <row r="4424" spans="1:40" outlineLevel="2">
      <c r="A4424" s="882">
        <f>ROW()</f>
        <v>4424</v>
      </c>
      <c r="B4424" s="453"/>
      <c r="D4424" s="452" t="s">
        <v>27</v>
      </c>
      <c r="H4424" s="458"/>
      <c r="I4424" s="458"/>
      <c r="J4424" s="443"/>
      <c r="K4424" s="439"/>
      <c r="L4424" s="439"/>
      <c r="M4424" s="439"/>
      <c r="N4424" s="440"/>
      <c r="O4424" s="439"/>
      <c r="P4424" s="439"/>
      <c r="Q4424" s="439"/>
      <c r="R4424" s="439"/>
      <c r="S4424" s="439"/>
      <c r="T4424" s="443"/>
      <c r="U4424" s="439"/>
      <c r="V4424" s="439"/>
      <c r="W4424" s="439"/>
      <c r="X4424" s="157"/>
      <c r="Y4424" s="443"/>
      <c r="Z4424" s="439"/>
      <c r="AA4424" s="157"/>
      <c r="AB4424" s="157"/>
      <c r="AC4424" s="157"/>
      <c r="AD4424" s="27"/>
      <c r="AE4424" s="443"/>
      <c r="AF4424" s="157"/>
      <c r="AG4424" s="157"/>
      <c r="AH4424" s="157"/>
      <c r="AI4424" s="313"/>
      <c r="AJ4424" s="157"/>
      <c r="AK4424" s="157">
        <f>AK$667</f>
        <v>3.7269021121653334</v>
      </c>
      <c r="AL4424" s="157"/>
      <c r="AM4424" s="157"/>
      <c r="AN4424" s="313"/>
    </row>
    <row r="4425" spans="1:40" outlineLevel="2">
      <c r="A4425" s="882">
        <f>ROW()</f>
        <v>4425</v>
      </c>
      <c r="B4425" s="453"/>
      <c r="D4425" s="452" t="s">
        <v>34</v>
      </c>
      <c r="H4425" s="458"/>
      <c r="I4425" s="458"/>
      <c r="J4425" s="443"/>
      <c r="K4425" s="439"/>
      <c r="L4425" s="439"/>
      <c r="M4425" s="439"/>
      <c r="N4425" s="440"/>
      <c r="O4425" s="439"/>
      <c r="P4425" s="439"/>
      <c r="Q4425" s="439"/>
      <c r="R4425" s="439"/>
      <c r="S4425" s="439"/>
      <c r="T4425" s="443"/>
      <c r="U4425" s="439"/>
      <c r="V4425" s="439"/>
      <c r="W4425" s="439"/>
      <c r="X4425" s="157"/>
      <c r="Y4425" s="443"/>
      <c r="Z4425" s="439"/>
      <c r="AA4425" s="157"/>
      <c r="AB4425" s="157"/>
      <c r="AC4425" s="157"/>
      <c r="AD4425" s="27"/>
      <c r="AE4425" s="443"/>
      <c r="AF4425" s="157"/>
      <c r="AG4425" s="157"/>
      <c r="AH4425" s="157"/>
      <c r="AI4425" s="313"/>
      <c r="AJ4425" s="157"/>
      <c r="AK4425" s="157">
        <f>AK$668</f>
        <v>37.990461237313433</v>
      </c>
      <c r="AL4425" s="157"/>
      <c r="AM4425" s="157"/>
      <c r="AN4425" s="313"/>
    </row>
    <row r="4426" spans="1:40" outlineLevel="2">
      <c r="A4426" s="882">
        <f>ROW()</f>
        <v>4426</v>
      </c>
      <c r="B4426" s="453"/>
      <c r="D4426" s="452" t="s">
        <v>35</v>
      </c>
      <c r="H4426" s="458"/>
      <c r="I4426" s="458"/>
      <c r="J4426" s="443"/>
      <c r="K4426" s="439"/>
      <c r="L4426" s="439"/>
      <c r="M4426" s="439"/>
      <c r="N4426" s="440"/>
      <c r="O4426" s="439"/>
      <c r="P4426" s="439"/>
      <c r="Q4426" s="439"/>
      <c r="R4426" s="439"/>
      <c r="S4426" s="439"/>
      <c r="T4426" s="443"/>
      <c r="U4426" s="439"/>
      <c r="V4426" s="439"/>
      <c r="W4426" s="439"/>
      <c r="X4426" s="157"/>
      <c r="Y4426" s="443"/>
      <c r="Z4426" s="439"/>
      <c r="AA4426" s="157"/>
      <c r="AB4426" s="157"/>
      <c r="AC4426" s="157"/>
      <c r="AD4426" s="27"/>
      <c r="AE4426" s="443"/>
      <c r="AF4426" s="157"/>
      <c r="AG4426" s="157"/>
      <c r="AH4426" s="157"/>
      <c r="AI4426" s="313"/>
      <c r="AJ4426" s="157"/>
      <c r="AK4426" s="157">
        <f>AK$669</f>
        <v>0.99039566318035066</v>
      </c>
      <c r="AL4426" s="157"/>
      <c r="AM4426" s="157"/>
      <c r="AN4426" s="313"/>
    </row>
    <row r="4427" spans="1:40" outlineLevel="2">
      <c r="A4427" s="882">
        <f>ROW()</f>
        <v>4427</v>
      </c>
      <c r="B4427" s="453"/>
      <c r="D4427" s="452" t="s">
        <v>302</v>
      </c>
      <c r="H4427" s="458"/>
      <c r="I4427" s="458"/>
      <c r="J4427" s="443"/>
      <c r="K4427" s="439"/>
      <c r="L4427" s="439"/>
      <c r="M4427" s="439"/>
      <c r="N4427" s="440"/>
      <c r="O4427" s="439"/>
      <c r="P4427" s="439"/>
      <c r="Q4427" s="439"/>
      <c r="R4427" s="439"/>
      <c r="S4427" s="439"/>
      <c r="T4427" s="443"/>
      <c r="U4427" s="439"/>
      <c r="V4427" s="439"/>
      <c r="W4427" s="439"/>
      <c r="X4427" s="157"/>
      <c r="Y4427" s="443"/>
      <c r="Z4427" s="439"/>
      <c r="AA4427" s="157"/>
      <c r="AB4427" s="157"/>
      <c r="AC4427" s="157"/>
      <c r="AD4427" s="27"/>
      <c r="AE4427" s="443"/>
      <c r="AF4427" s="157"/>
      <c r="AG4427" s="157"/>
      <c r="AH4427" s="157"/>
      <c r="AI4427" s="313"/>
      <c r="AJ4427" s="157"/>
      <c r="AK4427" s="157">
        <f>AK$670</f>
        <v>2.4442919665776257</v>
      </c>
      <c r="AL4427" s="157"/>
      <c r="AM4427" s="157"/>
      <c r="AN4427" s="313"/>
    </row>
    <row r="4428" spans="1:40" outlineLevel="2">
      <c r="A4428" s="882">
        <f>ROW()</f>
        <v>4428</v>
      </c>
      <c r="B4428" s="453"/>
      <c r="D4428" s="452" t="s">
        <v>36</v>
      </c>
      <c r="H4428" s="458"/>
      <c r="I4428" s="458"/>
      <c r="J4428" s="443"/>
      <c r="K4428" s="439"/>
      <c r="L4428" s="439"/>
      <c r="M4428" s="439"/>
      <c r="N4428" s="440"/>
      <c r="O4428" s="439"/>
      <c r="P4428" s="439"/>
      <c r="Q4428" s="439"/>
      <c r="R4428" s="439"/>
      <c r="S4428" s="439"/>
      <c r="T4428" s="443"/>
      <c r="U4428" s="439"/>
      <c r="V4428" s="439"/>
      <c r="W4428" s="439"/>
      <c r="X4428" s="157"/>
      <c r="Y4428" s="443"/>
      <c r="Z4428" s="439"/>
      <c r="AA4428" s="157"/>
      <c r="AB4428" s="157"/>
      <c r="AC4428" s="157"/>
      <c r="AD4428" s="27"/>
      <c r="AE4428" s="443"/>
      <c r="AF4428" s="157"/>
      <c r="AG4428" s="157"/>
      <c r="AH4428" s="157"/>
      <c r="AI4428" s="313"/>
      <c r="AJ4428" s="157"/>
      <c r="AK4428" s="157">
        <f>AK$671</f>
        <v>26.514709567771416</v>
      </c>
      <c r="AL4428" s="157"/>
      <c r="AM4428" s="157"/>
      <c r="AN4428" s="313"/>
    </row>
    <row r="4429" spans="1:40" outlineLevel="2">
      <c r="A4429" s="882">
        <f>ROW()</f>
        <v>4429</v>
      </c>
      <c r="B4429" s="453"/>
      <c r="D4429" s="452" t="s">
        <v>583</v>
      </c>
      <c r="H4429" s="458"/>
      <c r="I4429" s="458"/>
      <c r="J4429" s="443"/>
      <c r="K4429" s="439"/>
      <c r="L4429" s="439"/>
      <c r="M4429" s="439"/>
      <c r="N4429" s="440"/>
      <c r="O4429" s="439"/>
      <c r="P4429" s="439"/>
      <c r="Q4429" s="439"/>
      <c r="R4429" s="439"/>
      <c r="S4429" s="439"/>
      <c r="T4429" s="443"/>
      <c r="U4429" s="439"/>
      <c r="V4429" s="439"/>
      <c r="W4429" s="439"/>
      <c r="X4429" s="157"/>
      <c r="Y4429" s="443"/>
      <c r="Z4429" s="439"/>
      <c r="AA4429" s="157"/>
      <c r="AB4429" s="157"/>
      <c r="AC4429" s="157"/>
      <c r="AD4429" s="27"/>
      <c r="AE4429" s="443"/>
      <c r="AF4429" s="157"/>
      <c r="AG4429" s="157"/>
      <c r="AH4429" s="157"/>
      <c r="AI4429" s="313"/>
      <c r="AJ4429" s="157"/>
      <c r="AK4429" s="157">
        <f>AK$672</f>
        <v>3.2454046253980291</v>
      </c>
      <c r="AL4429" s="157"/>
      <c r="AM4429" s="157"/>
      <c r="AN4429" s="313"/>
    </row>
    <row r="4430" spans="1:40" outlineLevel="2">
      <c r="A4430" s="882">
        <f>ROW()</f>
        <v>4430</v>
      </c>
      <c r="B4430" s="453"/>
      <c r="D4430" s="452" t="s">
        <v>81</v>
      </c>
      <c r="H4430" s="458"/>
      <c r="I4430" s="458"/>
      <c r="J4430" s="443"/>
      <c r="K4430" s="439"/>
      <c r="L4430" s="439"/>
      <c r="M4430" s="439"/>
      <c r="N4430" s="440"/>
      <c r="O4430" s="439"/>
      <c r="P4430" s="439"/>
      <c r="Q4430" s="439"/>
      <c r="R4430" s="439"/>
      <c r="S4430" s="439"/>
      <c r="T4430" s="443"/>
      <c r="U4430" s="439"/>
      <c r="V4430" s="439"/>
      <c r="W4430" s="439"/>
      <c r="X4430" s="157"/>
      <c r="Y4430" s="443"/>
      <c r="Z4430" s="439"/>
      <c r="AA4430" s="157"/>
      <c r="AB4430" s="157"/>
      <c r="AC4430" s="157"/>
      <c r="AD4430" s="27"/>
      <c r="AE4430" s="443"/>
      <c r="AF4430" s="157"/>
      <c r="AG4430" s="157"/>
      <c r="AH4430" s="157"/>
      <c r="AI4430" s="313"/>
      <c r="AJ4430" s="157"/>
      <c r="AK4430" s="157">
        <f>AK$673</f>
        <v>0</v>
      </c>
      <c r="AL4430" s="157"/>
      <c r="AM4430" s="157"/>
      <c r="AN4430" s="313"/>
    </row>
    <row r="4431" spans="1:40" outlineLevel="2">
      <c r="A4431" s="882">
        <f>ROW()</f>
        <v>4431</v>
      </c>
      <c r="B4431" s="453"/>
      <c r="D4431" s="452" t="s">
        <v>28</v>
      </c>
      <c r="H4431" s="458"/>
      <c r="I4431" s="458"/>
      <c r="J4431" s="443"/>
      <c r="K4431" s="439"/>
      <c r="L4431" s="439"/>
      <c r="M4431" s="439"/>
      <c r="N4431" s="440"/>
      <c r="O4431" s="439"/>
      <c r="P4431" s="439"/>
      <c r="Q4431" s="439"/>
      <c r="R4431" s="439"/>
      <c r="S4431" s="439"/>
      <c r="T4431" s="443"/>
      <c r="U4431" s="439"/>
      <c r="V4431" s="439"/>
      <c r="W4431" s="439"/>
      <c r="X4431" s="157"/>
      <c r="Y4431" s="443"/>
      <c r="Z4431" s="439"/>
      <c r="AA4431" s="157"/>
      <c r="AB4431" s="157"/>
      <c r="AC4431" s="157"/>
      <c r="AD4431" s="27"/>
      <c r="AE4431" s="443"/>
      <c r="AF4431" s="157"/>
      <c r="AG4431" s="157"/>
      <c r="AH4431" s="157"/>
      <c r="AI4431" s="313"/>
      <c r="AJ4431" s="157"/>
      <c r="AK4431" s="157">
        <f>AK$674</f>
        <v>0</v>
      </c>
      <c r="AL4431" s="157"/>
      <c r="AM4431" s="157"/>
      <c r="AN4431" s="313"/>
    </row>
    <row r="4432" spans="1:40" outlineLevel="2">
      <c r="A4432" s="882">
        <f>ROW()</f>
        <v>4432</v>
      </c>
      <c r="B4432" s="453"/>
      <c r="D4432" s="456" t="s">
        <v>443</v>
      </c>
      <c r="E4432" s="456"/>
      <c r="F4432" s="456"/>
      <c r="G4432" s="456"/>
      <c r="H4432" s="460"/>
      <c r="I4432" s="460"/>
      <c r="J4432" s="462"/>
      <c r="K4432" s="441"/>
      <c r="L4432" s="441"/>
      <c r="M4432" s="441"/>
      <c r="N4432" s="442"/>
      <c r="O4432" s="441"/>
      <c r="P4432" s="441"/>
      <c r="Q4432" s="441"/>
      <c r="R4432" s="441"/>
      <c r="S4432" s="441"/>
      <c r="T4432" s="462"/>
      <c r="U4432" s="441"/>
      <c r="V4432" s="441"/>
      <c r="W4432" s="441"/>
      <c r="X4432" s="158"/>
      <c r="Y4432" s="462"/>
      <c r="Z4432" s="441"/>
      <c r="AA4432" s="158"/>
      <c r="AB4432" s="158"/>
      <c r="AC4432" s="158"/>
      <c r="AD4432" s="30"/>
      <c r="AE4432" s="462"/>
      <c r="AF4432" s="158"/>
      <c r="AG4432" s="158"/>
      <c r="AH4432" s="158"/>
      <c r="AI4432" s="319"/>
      <c r="AJ4432" s="158"/>
      <c r="AK4432" s="158">
        <f>AK$675</f>
        <v>0</v>
      </c>
      <c r="AL4432" s="158"/>
      <c r="AM4432" s="158"/>
      <c r="AN4432" s="319"/>
    </row>
    <row r="4433" spans="1:40" outlineLevel="2">
      <c r="A4433" s="882">
        <f>ROW()</f>
        <v>4433</v>
      </c>
      <c r="B4433" s="453"/>
      <c r="D4433" s="452" t="s">
        <v>24</v>
      </c>
      <c r="H4433" s="458"/>
      <c r="I4433" s="458"/>
      <c r="J4433" s="443"/>
      <c r="K4433" s="439"/>
      <c r="L4433" s="439"/>
      <c r="M4433" s="439"/>
      <c r="N4433" s="440"/>
      <c r="O4433" s="439"/>
      <c r="P4433" s="439"/>
      <c r="Q4433" s="439"/>
      <c r="R4433" s="439"/>
      <c r="S4433" s="439"/>
      <c r="T4433" s="443"/>
      <c r="U4433" s="439"/>
      <c r="V4433" s="439"/>
      <c r="W4433" s="439"/>
      <c r="X4433" s="439"/>
      <c r="Y4433" s="443"/>
      <c r="Z4433" s="439"/>
      <c r="AA4433" s="439"/>
      <c r="AB4433" s="439"/>
      <c r="AC4433" s="439"/>
      <c r="AD4433" s="27"/>
      <c r="AE4433" s="443"/>
      <c r="AF4433" s="439"/>
      <c r="AG4433" s="439"/>
      <c r="AH4433" s="439"/>
      <c r="AI4433" s="313"/>
      <c r="AJ4433" s="439"/>
      <c r="AK4433" s="439">
        <f>SUM(AK4417:AK4432)</f>
        <v>122.55670721957334</v>
      </c>
      <c r="AL4433" s="439"/>
      <c r="AM4433" s="439"/>
      <c r="AN4433" s="313"/>
    </row>
    <row r="4434" spans="1:40" outlineLevel="1">
      <c r="A4434" s="732" t="s">
        <v>238</v>
      </c>
      <c r="B4434" s="733"/>
      <c r="C4434" s="881"/>
      <c r="D4434" s="733"/>
      <c r="E4434" s="733"/>
      <c r="F4434" s="733"/>
      <c r="G4434" s="730"/>
      <c r="H4434" s="733"/>
      <c r="I4434" s="730"/>
      <c r="J4434" s="729"/>
      <c r="K4434" s="730"/>
      <c r="L4434" s="730"/>
      <c r="M4434" s="730"/>
      <c r="N4434" s="731"/>
      <c r="O4434" s="730"/>
      <c r="P4434" s="730"/>
      <c r="Q4434" s="730"/>
      <c r="R4434" s="730"/>
      <c r="S4434" s="730"/>
      <c r="T4434" s="729"/>
      <c r="U4434" s="730"/>
      <c r="V4434" s="730"/>
      <c r="W4434" s="730"/>
      <c r="X4434" s="730"/>
      <c r="Y4434" s="729"/>
      <c r="Z4434" s="730"/>
      <c r="AA4434" s="730"/>
      <c r="AB4434" s="730"/>
      <c r="AC4434" s="730"/>
      <c r="AD4434" s="730"/>
      <c r="AE4434" s="729"/>
      <c r="AF4434" s="730"/>
      <c r="AG4434" s="730"/>
      <c r="AH4434" s="730"/>
      <c r="AI4434" s="731"/>
      <c r="AJ4434" s="730"/>
      <c r="AK4434" s="730"/>
      <c r="AL4434" s="730"/>
      <c r="AM4434" s="730"/>
      <c r="AN4434" s="731"/>
    </row>
    <row r="4435" spans="1:40" outlineLevel="2">
      <c r="A4435" s="882">
        <f>ROW()</f>
        <v>4435</v>
      </c>
      <c r="B4435" s="453"/>
      <c r="D4435" s="1205" t="s">
        <v>300</v>
      </c>
      <c r="E4435" s="1205"/>
      <c r="F4435" s="1205"/>
      <c r="G4435" s="1205"/>
      <c r="H4435" s="4"/>
      <c r="I4435" s="4"/>
      <c r="J4435" s="329"/>
      <c r="K4435" s="4"/>
      <c r="L4435" s="4"/>
      <c r="M4435" s="4"/>
      <c r="N4435" s="316"/>
      <c r="O4435" s="4"/>
      <c r="P4435" s="4"/>
      <c r="Q4435" s="4"/>
      <c r="R4435" s="4"/>
      <c r="S4435" s="4"/>
      <c r="T4435" s="252"/>
      <c r="U4435" s="53"/>
      <c r="V4435" s="53"/>
      <c r="W4435" s="53"/>
      <c r="X4435" s="53"/>
      <c r="Y4435" s="252"/>
      <c r="Z4435" s="53"/>
      <c r="AA4435" s="53"/>
      <c r="AB4435" s="53"/>
      <c r="AC4435" s="53"/>
      <c r="AD4435" s="53"/>
      <c r="AE4435" s="252"/>
      <c r="AF4435" s="53"/>
      <c r="AG4435" s="53"/>
      <c r="AH4435" s="53"/>
      <c r="AI4435" s="44"/>
      <c r="AJ4435" s="53"/>
      <c r="AK4435" s="53">
        <f>AK$678</f>
        <v>0</v>
      </c>
      <c r="AL4435" s="53"/>
      <c r="AM4435" s="53"/>
      <c r="AN4435" s="44"/>
    </row>
    <row r="4436" spans="1:40" outlineLevel="2">
      <c r="A4436" s="882">
        <f>ROW()</f>
        <v>4436</v>
      </c>
      <c r="B4436" s="453"/>
      <c r="D4436" s="1205" t="s">
        <v>301</v>
      </c>
      <c r="E4436" s="1205"/>
      <c r="F4436" s="1205"/>
      <c r="G4436" s="1205"/>
      <c r="H4436" s="4"/>
      <c r="I4436" s="4"/>
      <c r="J4436" s="329"/>
      <c r="K4436" s="4"/>
      <c r="L4436" s="4"/>
      <c r="M4436" s="4"/>
      <c r="N4436" s="316"/>
      <c r="O4436" s="4"/>
      <c r="P4436" s="4"/>
      <c r="Q4436" s="4"/>
      <c r="R4436" s="4"/>
      <c r="S4436" s="4"/>
      <c r="T4436" s="252"/>
      <c r="U4436" s="53"/>
      <c r="V4436" s="53"/>
      <c r="W4436" s="53"/>
      <c r="X4436" s="53"/>
      <c r="Y4436" s="252"/>
      <c r="Z4436" s="53"/>
      <c r="AA4436" s="53"/>
      <c r="AB4436" s="53"/>
      <c r="AC4436" s="53"/>
      <c r="AD4436" s="53"/>
      <c r="AE4436" s="252"/>
      <c r="AF4436" s="53"/>
      <c r="AG4436" s="53"/>
      <c r="AH4436" s="53"/>
      <c r="AI4436" s="44"/>
      <c r="AJ4436" s="53"/>
      <c r="AK4436" s="53">
        <f>AK$679</f>
        <v>0</v>
      </c>
      <c r="AL4436" s="53"/>
      <c r="AM4436" s="53"/>
      <c r="AN4436" s="44"/>
    </row>
    <row r="4437" spans="1:40" outlineLevel="2">
      <c r="A4437" s="882">
        <f>ROW()</f>
        <v>4437</v>
      </c>
      <c r="B4437" s="453"/>
      <c r="D4437" s="1205" t="s">
        <v>29</v>
      </c>
      <c r="E4437" s="1205"/>
      <c r="F4437" s="1205"/>
      <c r="G4437" s="1205"/>
      <c r="H4437" s="4"/>
      <c r="I4437" s="4"/>
      <c r="J4437" s="329"/>
      <c r="K4437" s="4"/>
      <c r="L4437" s="4"/>
      <c r="M4437" s="4"/>
      <c r="N4437" s="316"/>
      <c r="O4437" s="4"/>
      <c r="P4437" s="4"/>
      <c r="Q4437" s="4"/>
      <c r="R4437" s="4"/>
      <c r="S4437" s="4"/>
      <c r="T4437" s="252"/>
      <c r="U4437" s="53"/>
      <c r="V4437" s="53"/>
      <c r="W4437" s="53"/>
      <c r="X4437" s="53"/>
      <c r="Y4437" s="252"/>
      <c r="Z4437" s="53"/>
      <c r="AA4437" s="53"/>
      <c r="AB4437" s="53"/>
      <c r="AC4437" s="53"/>
      <c r="AD4437" s="53"/>
      <c r="AE4437" s="252"/>
      <c r="AF4437" s="53"/>
      <c r="AG4437" s="53"/>
      <c r="AH4437" s="53"/>
      <c r="AI4437" s="44"/>
      <c r="AJ4437" s="53"/>
      <c r="AK4437" s="53">
        <f>AK$680</f>
        <v>0</v>
      </c>
      <c r="AL4437" s="53"/>
      <c r="AM4437" s="53"/>
      <c r="AN4437" s="44"/>
    </row>
    <row r="4438" spans="1:40" outlineLevel="2">
      <c r="A4438" s="882">
        <f>ROW()</f>
        <v>4438</v>
      </c>
      <c r="B4438" s="453"/>
      <c r="D4438" s="1205" t="s">
        <v>30</v>
      </c>
      <c r="E4438" s="1205"/>
      <c r="F4438" s="1205"/>
      <c r="G4438" s="1205"/>
      <c r="H4438" s="4"/>
      <c r="I4438" s="4"/>
      <c r="J4438" s="329"/>
      <c r="K4438" s="4"/>
      <c r="L4438" s="4"/>
      <c r="M4438" s="4"/>
      <c r="N4438" s="316"/>
      <c r="O4438" s="4"/>
      <c r="P4438" s="4"/>
      <c r="Q4438" s="4"/>
      <c r="R4438" s="4"/>
      <c r="S4438" s="4"/>
      <c r="T4438" s="252"/>
      <c r="U4438" s="53"/>
      <c r="V4438" s="53"/>
      <c r="W4438" s="53"/>
      <c r="X4438" s="53"/>
      <c r="Y4438" s="252"/>
      <c r="Z4438" s="53"/>
      <c r="AA4438" s="53"/>
      <c r="AB4438" s="53"/>
      <c r="AC4438" s="53"/>
      <c r="AD4438" s="53"/>
      <c r="AE4438" s="252"/>
      <c r="AF4438" s="53"/>
      <c r="AG4438" s="53"/>
      <c r="AH4438" s="53"/>
      <c r="AI4438" s="44"/>
      <c r="AJ4438" s="53"/>
      <c r="AK4438" s="53">
        <f>AK$681</f>
        <v>0</v>
      </c>
      <c r="AL4438" s="53"/>
      <c r="AM4438" s="53"/>
      <c r="AN4438" s="44"/>
    </row>
    <row r="4439" spans="1:40" outlineLevel="2">
      <c r="A4439" s="882">
        <f>ROW()</f>
        <v>4439</v>
      </c>
      <c r="B4439" s="453"/>
      <c r="D4439" s="1205" t="s">
        <v>31</v>
      </c>
      <c r="E4439" s="1205"/>
      <c r="F4439" s="1205"/>
      <c r="G4439" s="1205"/>
      <c r="H4439" s="4"/>
      <c r="I4439" s="4"/>
      <c r="J4439" s="329"/>
      <c r="K4439" s="4"/>
      <c r="L4439" s="4"/>
      <c r="M4439" s="4"/>
      <c r="N4439" s="316"/>
      <c r="O4439" s="4"/>
      <c r="P4439" s="4"/>
      <c r="Q4439" s="4"/>
      <c r="R4439" s="4"/>
      <c r="S4439" s="4"/>
      <c r="T4439" s="252"/>
      <c r="U4439" s="53"/>
      <c r="V4439" s="53"/>
      <c r="W4439" s="53"/>
      <c r="X4439" s="53"/>
      <c r="Y4439" s="252"/>
      <c r="Z4439" s="53"/>
      <c r="AA4439" s="53"/>
      <c r="AB4439" s="53"/>
      <c r="AC4439" s="53"/>
      <c r="AD4439" s="53"/>
      <c r="AE4439" s="252"/>
      <c r="AF4439" s="53"/>
      <c r="AG4439" s="53"/>
      <c r="AH4439" s="53"/>
      <c r="AI4439" s="44"/>
      <c r="AJ4439" s="53"/>
      <c r="AK4439" s="53">
        <f>AK$682</f>
        <v>0</v>
      </c>
      <c r="AL4439" s="53"/>
      <c r="AM4439" s="53"/>
      <c r="AN4439" s="44"/>
    </row>
    <row r="4440" spans="1:40" outlineLevel="2">
      <c r="A4440" s="882">
        <f>ROW()</f>
        <v>4440</v>
      </c>
      <c r="B4440" s="453"/>
      <c r="D4440" s="1205" t="s">
        <v>32</v>
      </c>
      <c r="E4440" s="1205"/>
      <c r="F4440" s="1205"/>
      <c r="G4440" s="1205"/>
      <c r="H4440" s="4"/>
      <c r="I4440" s="4"/>
      <c r="J4440" s="329"/>
      <c r="K4440" s="4"/>
      <c r="L4440" s="4"/>
      <c r="M4440" s="4"/>
      <c r="N4440" s="316"/>
      <c r="O4440" s="4"/>
      <c r="P4440" s="4"/>
      <c r="Q4440" s="4"/>
      <c r="R4440" s="4"/>
      <c r="S4440" s="4"/>
      <c r="T4440" s="252"/>
      <c r="U4440" s="53"/>
      <c r="V4440" s="53"/>
      <c r="W4440" s="53"/>
      <c r="X4440" s="53"/>
      <c r="Y4440" s="252"/>
      <c r="Z4440" s="53"/>
      <c r="AA4440" s="53"/>
      <c r="AB4440" s="53"/>
      <c r="AC4440" s="53"/>
      <c r="AD4440" s="53"/>
      <c r="AE4440" s="252"/>
      <c r="AF4440" s="53"/>
      <c r="AG4440" s="53"/>
      <c r="AH4440" s="53"/>
      <c r="AI4440" s="44"/>
      <c r="AJ4440" s="53"/>
      <c r="AK4440" s="53">
        <f>AK$683</f>
        <v>0</v>
      </c>
      <c r="AL4440" s="53"/>
      <c r="AM4440" s="53"/>
      <c r="AN4440" s="44"/>
    </row>
    <row r="4441" spans="1:40" outlineLevel="2">
      <c r="A4441" s="882">
        <f>ROW()</f>
        <v>4441</v>
      </c>
      <c r="B4441" s="453"/>
      <c r="D4441" s="1205" t="s">
        <v>33</v>
      </c>
      <c r="E4441" s="1205"/>
      <c r="F4441" s="1205"/>
      <c r="G4441" s="1205"/>
      <c r="H4441" s="4"/>
      <c r="I4441" s="4"/>
      <c r="J4441" s="329"/>
      <c r="K4441" s="4"/>
      <c r="L4441" s="4"/>
      <c r="M4441" s="4"/>
      <c r="N4441" s="316"/>
      <c r="O4441" s="4"/>
      <c r="P4441" s="4"/>
      <c r="Q4441" s="4"/>
      <c r="R4441" s="4"/>
      <c r="S4441" s="4"/>
      <c r="T4441" s="252"/>
      <c r="U4441" s="53"/>
      <c r="V4441" s="53"/>
      <c r="W4441" s="53"/>
      <c r="X4441" s="53"/>
      <c r="Y4441" s="252"/>
      <c r="Z4441" s="53"/>
      <c r="AA4441" s="53"/>
      <c r="AB4441" s="53"/>
      <c r="AC4441" s="53"/>
      <c r="AD4441" s="53"/>
      <c r="AE4441" s="252"/>
      <c r="AF4441" s="53"/>
      <c r="AG4441" s="53"/>
      <c r="AH4441" s="53"/>
      <c r="AI4441" s="44"/>
      <c r="AJ4441" s="53"/>
      <c r="AK4441" s="53">
        <f>AK$684</f>
        <v>0</v>
      </c>
      <c r="AL4441" s="53"/>
      <c r="AM4441" s="53"/>
      <c r="AN4441" s="44"/>
    </row>
    <row r="4442" spans="1:40" outlineLevel="2">
      <c r="A4442" s="882">
        <f>ROW()</f>
        <v>4442</v>
      </c>
      <c r="B4442" s="453"/>
      <c r="D4442" s="1205" t="s">
        <v>27</v>
      </c>
      <c r="E4442" s="1205"/>
      <c r="F4442" s="1205"/>
      <c r="G4442" s="1205"/>
      <c r="H4442" s="4"/>
      <c r="I4442" s="4"/>
      <c r="J4442" s="329"/>
      <c r="K4442" s="4"/>
      <c r="L4442" s="4"/>
      <c r="M4442" s="4"/>
      <c r="N4442" s="316"/>
      <c r="O4442" s="4"/>
      <c r="P4442" s="4"/>
      <c r="Q4442" s="4"/>
      <c r="R4442" s="4"/>
      <c r="S4442" s="4"/>
      <c r="T4442" s="252"/>
      <c r="U4442" s="53"/>
      <c r="V4442" s="53"/>
      <c r="W4442" s="53"/>
      <c r="X4442" s="53"/>
      <c r="Y4442" s="252"/>
      <c r="Z4442" s="53"/>
      <c r="AA4442" s="53"/>
      <c r="AB4442" s="53"/>
      <c r="AC4442" s="53"/>
      <c r="AD4442" s="53"/>
      <c r="AE4442" s="252"/>
      <c r="AF4442" s="53"/>
      <c r="AG4442" s="53"/>
      <c r="AH4442" s="53"/>
      <c r="AI4442" s="44"/>
      <c r="AJ4442" s="53"/>
      <c r="AK4442" s="53">
        <f>AK$685</f>
        <v>0</v>
      </c>
      <c r="AL4442" s="53"/>
      <c r="AM4442" s="53"/>
      <c r="AN4442" s="44"/>
    </row>
    <row r="4443" spans="1:40" outlineLevel="2">
      <c r="A4443" s="882">
        <f>ROW()</f>
        <v>4443</v>
      </c>
      <c r="B4443" s="453"/>
      <c r="D4443" s="1205" t="s">
        <v>34</v>
      </c>
      <c r="E4443" s="1205"/>
      <c r="F4443" s="1205"/>
      <c r="G4443" s="1205"/>
      <c r="H4443" s="4"/>
      <c r="I4443" s="4"/>
      <c r="J4443" s="329"/>
      <c r="K4443" s="4"/>
      <c r="L4443" s="4"/>
      <c r="M4443" s="4"/>
      <c r="N4443" s="316"/>
      <c r="O4443" s="4"/>
      <c r="P4443" s="4"/>
      <c r="Q4443" s="4"/>
      <c r="R4443" s="4"/>
      <c r="S4443" s="4"/>
      <c r="T4443" s="252"/>
      <c r="U4443" s="53"/>
      <c r="V4443" s="53"/>
      <c r="W4443" s="53"/>
      <c r="X4443" s="53"/>
      <c r="Y4443" s="252"/>
      <c r="Z4443" s="53"/>
      <c r="AA4443" s="53"/>
      <c r="AB4443" s="53"/>
      <c r="AC4443" s="53"/>
      <c r="AD4443" s="53"/>
      <c r="AE4443" s="252"/>
      <c r="AF4443" s="53"/>
      <c r="AG4443" s="53"/>
      <c r="AH4443" s="53"/>
      <c r="AI4443" s="44"/>
      <c r="AJ4443" s="53"/>
      <c r="AK4443" s="53">
        <f>AK$686</f>
        <v>0</v>
      </c>
      <c r="AL4443" s="53"/>
      <c r="AM4443" s="53"/>
      <c r="AN4443" s="44"/>
    </row>
    <row r="4444" spans="1:40" outlineLevel="2">
      <c r="A4444" s="882">
        <f>ROW()</f>
        <v>4444</v>
      </c>
      <c r="B4444" s="453"/>
      <c r="D4444" s="1205" t="s">
        <v>35</v>
      </c>
      <c r="E4444" s="1205"/>
      <c r="F4444" s="1205"/>
      <c r="G4444" s="1205"/>
      <c r="H4444" s="4"/>
      <c r="I4444" s="4"/>
      <c r="J4444" s="329"/>
      <c r="K4444" s="4"/>
      <c r="L4444" s="4"/>
      <c r="M4444" s="4"/>
      <c r="N4444" s="316"/>
      <c r="O4444" s="4"/>
      <c r="P4444" s="4"/>
      <c r="Q4444" s="4"/>
      <c r="R4444" s="4"/>
      <c r="S4444" s="4"/>
      <c r="T4444" s="252"/>
      <c r="U4444" s="53"/>
      <c r="V4444" s="53"/>
      <c r="W4444" s="53"/>
      <c r="X4444" s="53"/>
      <c r="Y4444" s="252"/>
      <c r="Z4444" s="53"/>
      <c r="AA4444" s="53"/>
      <c r="AB4444" s="53"/>
      <c r="AC4444" s="53"/>
      <c r="AD4444" s="53"/>
      <c r="AE4444" s="252"/>
      <c r="AF4444" s="53"/>
      <c r="AG4444" s="53"/>
      <c r="AH4444" s="53"/>
      <c r="AI4444" s="44"/>
      <c r="AJ4444" s="53"/>
      <c r="AK4444" s="53">
        <f>AK$687</f>
        <v>0</v>
      </c>
      <c r="AL4444" s="53"/>
      <c r="AM4444" s="53"/>
      <c r="AN4444" s="44"/>
    </row>
    <row r="4445" spans="1:40" outlineLevel="2">
      <c r="A4445" s="882">
        <f>ROW()</f>
        <v>4445</v>
      </c>
      <c r="B4445" s="453"/>
      <c r="D4445" s="1205" t="s">
        <v>302</v>
      </c>
      <c r="E4445" s="1205"/>
      <c r="F4445" s="1205"/>
      <c r="G4445" s="1205"/>
      <c r="H4445" s="4"/>
      <c r="I4445" s="4"/>
      <c r="J4445" s="329"/>
      <c r="K4445" s="4"/>
      <c r="L4445" s="4"/>
      <c r="M4445" s="4"/>
      <c r="N4445" s="316"/>
      <c r="O4445" s="4"/>
      <c r="P4445" s="4"/>
      <c r="Q4445" s="4"/>
      <c r="R4445" s="4"/>
      <c r="S4445" s="4"/>
      <c r="T4445" s="252"/>
      <c r="U4445" s="53"/>
      <c r="V4445" s="53"/>
      <c r="W4445" s="53"/>
      <c r="X4445" s="53"/>
      <c r="Y4445" s="252"/>
      <c r="Z4445" s="53"/>
      <c r="AA4445" s="53"/>
      <c r="AB4445" s="53"/>
      <c r="AC4445" s="53"/>
      <c r="AD4445" s="53"/>
      <c r="AE4445" s="252"/>
      <c r="AF4445" s="53"/>
      <c r="AG4445" s="53"/>
      <c r="AH4445" s="53"/>
      <c r="AI4445" s="44"/>
      <c r="AJ4445" s="53"/>
      <c r="AK4445" s="53">
        <f>AK$688</f>
        <v>0</v>
      </c>
      <c r="AL4445" s="53"/>
      <c r="AM4445" s="53"/>
      <c r="AN4445" s="44"/>
    </row>
    <row r="4446" spans="1:40" outlineLevel="2">
      <c r="A4446" s="882">
        <f>ROW()</f>
        <v>4446</v>
      </c>
      <c r="B4446" s="453"/>
      <c r="D4446" s="1205" t="s">
        <v>36</v>
      </c>
      <c r="E4446" s="1205"/>
      <c r="F4446" s="1205"/>
      <c r="G4446" s="1205"/>
      <c r="H4446" s="4"/>
      <c r="I4446" s="4"/>
      <c r="J4446" s="329"/>
      <c r="K4446" s="4"/>
      <c r="L4446" s="4"/>
      <c r="M4446" s="4"/>
      <c r="N4446" s="316"/>
      <c r="O4446" s="4"/>
      <c r="P4446" s="4"/>
      <c r="Q4446" s="4"/>
      <c r="R4446" s="4"/>
      <c r="S4446" s="4"/>
      <c r="T4446" s="252"/>
      <c r="U4446" s="53"/>
      <c r="V4446" s="53"/>
      <c r="W4446" s="53"/>
      <c r="X4446" s="53"/>
      <c r="Y4446" s="252"/>
      <c r="Z4446" s="53"/>
      <c r="AA4446" s="53"/>
      <c r="AB4446" s="53"/>
      <c r="AC4446" s="53"/>
      <c r="AD4446" s="53"/>
      <c r="AE4446" s="252"/>
      <c r="AF4446" s="53"/>
      <c r="AG4446" s="53"/>
      <c r="AH4446" s="53"/>
      <c r="AI4446" s="44"/>
      <c r="AJ4446" s="53"/>
      <c r="AK4446" s="53">
        <f>AK$689</f>
        <v>0</v>
      </c>
      <c r="AL4446" s="53"/>
      <c r="AM4446" s="53"/>
      <c r="AN4446" s="44"/>
    </row>
    <row r="4447" spans="1:40" outlineLevel="2">
      <c r="A4447" s="882">
        <f>ROW()</f>
        <v>4447</v>
      </c>
      <c r="B4447" s="453"/>
      <c r="D4447" s="1205" t="s">
        <v>583</v>
      </c>
      <c r="E4447" s="1205"/>
      <c r="F4447" s="1205"/>
      <c r="G4447" s="1205"/>
      <c r="H4447" s="4"/>
      <c r="I4447" s="4"/>
      <c r="J4447" s="329"/>
      <c r="K4447" s="4"/>
      <c r="L4447" s="4"/>
      <c r="M4447" s="4"/>
      <c r="N4447" s="316"/>
      <c r="O4447" s="4"/>
      <c r="P4447" s="4"/>
      <c r="Q4447" s="4"/>
      <c r="R4447" s="4"/>
      <c r="S4447" s="4"/>
      <c r="T4447" s="252"/>
      <c r="U4447" s="53"/>
      <c r="V4447" s="53"/>
      <c r="W4447" s="53"/>
      <c r="X4447" s="53"/>
      <c r="Y4447" s="252"/>
      <c r="Z4447" s="53"/>
      <c r="AA4447" s="53"/>
      <c r="AB4447" s="53"/>
      <c r="AC4447" s="53"/>
      <c r="AD4447" s="53"/>
      <c r="AE4447" s="252"/>
      <c r="AF4447" s="53"/>
      <c r="AG4447" s="53"/>
      <c r="AH4447" s="53"/>
      <c r="AI4447" s="44"/>
      <c r="AJ4447" s="53"/>
      <c r="AK4447" s="53">
        <f>AK$690</f>
        <v>0</v>
      </c>
      <c r="AL4447" s="53"/>
      <c r="AM4447" s="53"/>
      <c r="AN4447" s="44"/>
    </row>
    <row r="4448" spans="1:40" outlineLevel="2">
      <c r="A4448" s="882">
        <f>ROW()</f>
        <v>4448</v>
      </c>
      <c r="B4448" s="453"/>
      <c r="D4448" s="1205" t="s">
        <v>81</v>
      </c>
      <c r="E4448" s="1205"/>
      <c r="F4448" s="1205"/>
      <c r="G4448" s="1205"/>
      <c r="H4448" s="4"/>
      <c r="I4448" s="4"/>
      <c r="J4448" s="329"/>
      <c r="K4448" s="4"/>
      <c r="L4448" s="4"/>
      <c r="M4448" s="4"/>
      <c r="N4448" s="316"/>
      <c r="O4448" s="4"/>
      <c r="P4448" s="4"/>
      <c r="Q4448" s="4"/>
      <c r="R4448" s="4"/>
      <c r="S4448" s="4"/>
      <c r="T4448" s="252"/>
      <c r="U4448" s="53"/>
      <c r="V4448" s="53"/>
      <c r="W4448" s="53"/>
      <c r="X4448" s="53"/>
      <c r="Y4448" s="252"/>
      <c r="Z4448" s="53"/>
      <c r="AA4448" s="53"/>
      <c r="AB4448" s="53"/>
      <c r="AC4448" s="53"/>
      <c r="AD4448" s="53"/>
      <c r="AE4448" s="252"/>
      <c r="AF4448" s="53"/>
      <c r="AG4448" s="53"/>
      <c r="AH4448" s="53"/>
      <c r="AI4448" s="44"/>
      <c r="AJ4448" s="53"/>
      <c r="AK4448" s="53">
        <f>AK$691</f>
        <v>0</v>
      </c>
      <c r="AL4448" s="53"/>
      <c r="AM4448" s="53"/>
      <c r="AN4448" s="44"/>
    </row>
    <row r="4449" spans="1:40" outlineLevel="2">
      <c r="A4449" s="882">
        <f>ROW()</f>
        <v>4449</v>
      </c>
      <c r="B4449" s="453"/>
      <c r="D4449" s="1205" t="s">
        <v>28</v>
      </c>
      <c r="E4449" s="1205"/>
      <c r="F4449" s="1205"/>
      <c r="G4449" s="1205"/>
      <c r="H4449" s="4"/>
      <c r="I4449" s="4"/>
      <c r="J4449" s="329"/>
      <c r="K4449" s="4"/>
      <c r="L4449" s="4"/>
      <c r="M4449" s="4"/>
      <c r="N4449" s="316"/>
      <c r="O4449" s="4"/>
      <c r="P4449" s="4"/>
      <c r="Q4449" s="4"/>
      <c r="R4449" s="4"/>
      <c r="S4449" s="4"/>
      <c r="T4449" s="252"/>
      <c r="U4449" s="53"/>
      <c r="V4449" s="53"/>
      <c r="W4449" s="53"/>
      <c r="X4449" s="53"/>
      <c r="Y4449" s="252"/>
      <c r="Z4449" s="53"/>
      <c r="AA4449" s="53"/>
      <c r="AB4449" s="53"/>
      <c r="AC4449" s="53"/>
      <c r="AD4449" s="53"/>
      <c r="AE4449" s="252"/>
      <c r="AF4449" s="53"/>
      <c r="AG4449" s="53"/>
      <c r="AH4449" s="53"/>
      <c r="AI4449" s="44"/>
      <c r="AJ4449" s="53"/>
      <c r="AK4449" s="53">
        <f>AK$692</f>
        <v>0</v>
      </c>
      <c r="AL4449" s="53"/>
      <c r="AM4449" s="53"/>
      <c r="AN4449" s="44"/>
    </row>
    <row r="4450" spans="1:40" outlineLevel="2">
      <c r="A4450" s="882">
        <f>ROW()</f>
        <v>4450</v>
      </c>
      <c r="B4450" s="453"/>
      <c r="D4450" s="1206" t="s">
        <v>443</v>
      </c>
      <c r="E4450" s="1206"/>
      <c r="F4450" s="1206"/>
      <c r="G4450" s="1206"/>
      <c r="H4450" s="28"/>
      <c r="I4450" s="28"/>
      <c r="J4450" s="1207"/>
      <c r="K4450" s="28"/>
      <c r="L4450" s="28"/>
      <c r="M4450" s="28"/>
      <c r="N4450" s="317"/>
      <c r="O4450" s="28"/>
      <c r="P4450" s="28"/>
      <c r="Q4450" s="28"/>
      <c r="R4450" s="28"/>
      <c r="S4450" s="28"/>
      <c r="T4450" s="253"/>
      <c r="U4450" s="54"/>
      <c r="V4450" s="54"/>
      <c r="W4450" s="54"/>
      <c r="X4450" s="54"/>
      <c r="Y4450" s="253"/>
      <c r="Z4450" s="54"/>
      <c r="AA4450" s="54"/>
      <c r="AB4450" s="54"/>
      <c r="AC4450" s="54"/>
      <c r="AD4450" s="54"/>
      <c r="AE4450" s="253"/>
      <c r="AF4450" s="54"/>
      <c r="AG4450" s="54"/>
      <c r="AH4450" s="54"/>
      <c r="AI4450" s="46"/>
      <c r="AJ4450" s="54"/>
      <c r="AK4450" s="54">
        <f>AK$693</f>
        <v>0</v>
      </c>
      <c r="AL4450" s="54"/>
      <c r="AM4450" s="54"/>
      <c r="AN4450" s="46"/>
    </row>
    <row r="4451" spans="1:40" outlineLevel="2">
      <c r="A4451" s="882">
        <f>ROW()</f>
        <v>4451</v>
      </c>
      <c r="B4451" s="453"/>
      <c r="D4451" s="452" t="s">
        <v>24</v>
      </c>
      <c r="H4451" s="458"/>
      <c r="I4451" s="458"/>
      <c r="J4451" s="459"/>
      <c r="K4451" s="458"/>
      <c r="L4451" s="458"/>
      <c r="M4451" s="458"/>
      <c r="N4451" s="463"/>
      <c r="O4451" s="458"/>
      <c r="P4451" s="458"/>
      <c r="Q4451" s="458"/>
      <c r="R4451" s="458"/>
      <c r="S4451" s="458"/>
      <c r="T4451" s="466">
        <f t="shared" ref="T4451:AN4451" si="2703">SUM(T4435:T4450)</f>
        <v>0</v>
      </c>
      <c r="U4451" s="444">
        <f t="shared" si="2703"/>
        <v>0</v>
      </c>
      <c r="V4451" s="444">
        <f t="shared" si="2703"/>
        <v>0</v>
      </c>
      <c r="W4451" s="444">
        <f t="shared" si="2703"/>
        <v>0</v>
      </c>
      <c r="X4451" s="444">
        <f t="shared" si="2703"/>
        <v>0</v>
      </c>
      <c r="Y4451" s="466">
        <f t="shared" si="2703"/>
        <v>0</v>
      </c>
      <c r="Z4451" s="444">
        <f t="shared" si="2703"/>
        <v>0</v>
      </c>
      <c r="AA4451" s="444">
        <f t="shared" si="2703"/>
        <v>0</v>
      </c>
      <c r="AB4451" s="444">
        <f t="shared" si="2703"/>
        <v>0</v>
      </c>
      <c r="AC4451" s="444">
        <f t="shared" si="2703"/>
        <v>0</v>
      </c>
      <c r="AD4451" s="444">
        <f t="shared" si="2703"/>
        <v>0</v>
      </c>
      <c r="AE4451" s="466">
        <f t="shared" si="2703"/>
        <v>0</v>
      </c>
      <c r="AF4451" s="444">
        <f t="shared" si="2703"/>
        <v>0</v>
      </c>
      <c r="AG4451" s="444">
        <f t="shared" si="2703"/>
        <v>0</v>
      </c>
      <c r="AH4451" s="444">
        <f t="shared" si="2703"/>
        <v>0</v>
      </c>
      <c r="AI4451" s="445">
        <f t="shared" si="2703"/>
        <v>0</v>
      </c>
      <c r="AJ4451" s="444">
        <f t="shared" si="2703"/>
        <v>0</v>
      </c>
      <c r="AK4451" s="444">
        <f t="shared" si="2703"/>
        <v>0</v>
      </c>
      <c r="AL4451" s="444">
        <f t="shared" si="2703"/>
        <v>0</v>
      </c>
      <c r="AM4451" s="444">
        <f t="shared" si="2703"/>
        <v>0</v>
      </c>
      <c r="AN4451" s="445">
        <f t="shared" si="2703"/>
        <v>0</v>
      </c>
    </row>
    <row r="4452" spans="1:40" outlineLevel="1">
      <c r="A4452" s="732" t="s">
        <v>21</v>
      </c>
      <c r="B4452" s="733"/>
      <c r="C4452" s="881"/>
      <c r="D4452" s="733"/>
      <c r="E4452" s="733"/>
      <c r="F4452" s="733"/>
      <c r="G4452" s="733"/>
      <c r="H4452" s="733"/>
      <c r="I4452" s="730"/>
      <c r="J4452" s="729"/>
      <c r="K4452" s="730"/>
      <c r="L4452" s="730"/>
      <c r="M4452" s="730"/>
      <c r="N4452" s="731"/>
      <c r="O4452" s="730"/>
      <c r="P4452" s="730"/>
      <c r="Q4452" s="730"/>
      <c r="R4452" s="730"/>
      <c r="S4452" s="730"/>
      <c r="T4452" s="729"/>
      <c r="U4452" s="730"/>
      <c r="V4452" s="730"/>
      <c r="W4452" s="730"/>
      <c r="X4452" s="730"/>
      <c r="Y4452" s="729"/>
      <c r="Z4452" s="730"/>
      <c r="AA4452" s="730"/>
      <c r="AB4452" s="730"/>
      <c r="AC4452" s="730"/>
      <c r="AD4452" s="730"/>
      <c r="AE4452" s="729"/>
      <c r="AF4452" s="730"/>
      <c r="AG4452" s="730"/>
      <c r="AH4452" s="730"/>
      <c r="AI4452" s="731"/>
      <c r="AJ4452" s="730"/>
      <c r="AK4452" s="730"/>
      <c r="AL4452" s="730"/>
      <c r="AM4452" s="730"/>
      <c r="AN4452" s="731"/>
    </row>
    <row r="4453" spans="1:40" outlineLevel="2">
      <c r="A4453" s="882">
        <f>ROW()</f>
        <v>4453</v>
      </c>
      <c r="B4453" s="453"/>
      <c r="D4453" s="452" t="s">
        <v>300</v>
      </c>
      <c r="H4453" s="458"/>
      <c r="I4453" s="458"/>
      <c r="J4453" s="459"/>
      <c r="K4453" s="458"/>
      <c r="L4453" s="458"/>
      <c r="M4453" s="458"/>
      <c r="N4453" s="463"/>
      <c r="O4453" s="439"/>
      <c r="P4453" s="439"/>
      <c r="Q4453" s="439"/>
      <c r="R4453" s="439"/>
      <c r="S4453" s="439"/>
      <c r="T4453" s="443"/>
      <c r="U4453" s="439"/>
      <c r="V4453" s="439"/>
      <c r="W4453" s="439"/>
      <c r="X4453" s="439"/>
      <c r="Y4453" s="443"/>
      <c r="Z4453" s="439"/>
      <c r="AA4453" s="439"/>
      <c r="AB4453" s="439"/>
      <c r="AC4453" s="439"/>
      <c r="AD4453" s="439"/>
      <c r="AE4453" s="443"/>
      <c r="AF4453" s="439"/>
      <c r="AG4453" s="439"/>
      <c r="AH4453" s="439"/>
      <c r="AI4453" s="440"/>
      <c r="AJ4453" s="439"/>
      <c r="AK4453" s="439"/>
      <c r="AL4453" s="439">
        <f t="shared" ref="AL4453:AN4468" si="2704">-IF(AL4399&lt;0,AL4399,IF($D4453="Land",0,IF(AL4381&lt;1,AL4399,MAX(MIN(IF(AL4381&gt;0,(AL4399/AL4381)*AL$9,0),AL4399*AL$9),0))))</f>
        <v>-0.15789494559477726</v>
      </c>
      <c r="AM4453" s="439">
        <f t="shared" si="2704"/>
        <v>-0.15789494559477726</v>
      </c>
      <c r="AN4453" s="440">
        <f t="shared" si="2704"/>
        <v>-0.15789494559477724</v>
      </c>
    </row>
    <row r="4454" spans="1:40" outlineLevel="2">
      <c r="A4454" s="882">
        <f>ROW()</f>
        <v>4454</v>
      </c>
      <c r="B4454" s="453"/>
      <c r="D4454" s="452" t="s">
        <v>301</v>
      </c>
      <c r="H4454" s="458"/>
      <c r="I4454" s="458"/>
      <c r="J4454" s="459"/>
      <c r="K4454" s="458"/>
      <c r="L4454" s="458"/>
      <c r="M4454" s="458"/>
      <c r="N4454" s="463"/>
      <c r="O4454" s="439"/>
      <c r="P4454" s="439"/>
      <c r="Q4454" s="439"/>
      <c r="R4454" s="439"/>
      <c r="S4454" s="439"/>
      <c r="T4454" s="443"/>
      <c r="U4454" s="439"/>
      <c r="V4454" s="439"/>
      <c r="W4454" s="439"/>
      <c r="X4454" s="439"/>
      <c r="Y4454" s="443"/>
      <c r="Z4454" s="439"/>
      <c r="AA4454" s="439"/>
      <c r="AB4454" s="439"/>
      <c r="AC4454" s="439"/>
      <c r="AD4454" s="439"/>
      <c r="AE4454" s="443"/>
      <c r="AF4454" s="439"/>
      <c r="AG4454" s="439"/>
      <c r="AH4454" s="439"/>
      <c r="AI4454" s="440"/>
      <c r="AJ4454" s="439"/>
      <c r="AK4454" s="439"/>
      <c r="AL4454" s="439">
        <f t="shared" si="2704"/>
        <v>0</v>
      </c>
      <c r="AM4454" s="439">
        <f t="shared" si="2704"/>
        <v>0</v>
      </c>
      <c r="AN4454" s="440">
        <f t="shared" si="2704"/>
        <v>0</v>
      </c>
    </row>
    <row r="4455" spans="1:40" outlineLevel="2">
      <c r="A4455" s="882">
        <f>ROW()</f>
        <v>4455</v>
      </c>
      <c r="B4455" s="453"/>
      <c r="D4455" s="452" t="s">
        <v>29</v>
      </c>
      <c r="H4455" s="458"/>
      <c r="I4455" s="458"/>
      <c r="J4455" s="459"/>
      <c r="K4455" s="458"/>
      <c r="L4455" s="458"/>
      <c r="M4455" s="458"/>
      <c r="N4455" s="463"/>
      <c r="O4455" s="439"/>
      <c r="P4455" s="439"/>
      <c r="Q4455" s="439"/>
      <c r="R4455" s="439"/>
      <c r="S4455" s="439"/>
      <c r="T4455" s="443"/>
      <c r="U4455" s="439"/>
      <c r="V4455" s="439"/>
      <c r="W4455" s="439"/>
      <c r="X4455" s="439"/>
      <c r="Y4455" s="443"/>
      <c r="Z4455" s="439"/>
      <c r="AA4455" s="439"/>
      <c r="AB4455" s="439"/>
      <c r="AC4455" s="439"/>
      <c r="AD4455" s="439"/>
      <c r="AE4455" s="443"/>
      <c r="AF4455" s="439"/>
      <c r="AG4455" s="439"/>
      <c r="AH4455" s="439"/>
      <c r="AI4455" s="440"/>
      <c r="AJ4455" s="439"/>
      <c r="AK4455" s="439"/>
      <c r="AL4455" s="439">
        <f t="shared" si="2704"/>
        <v>0</v>
      </c>
      <c r="AM4455" s="439">
        <f t="shared" si="2704"/>
        <v>0</v>
      </c>
      <c r="AN4455" s="440">
        <f t="shared" si="2704"/>
        <v>0</v>
      </c>
    </row>
    <row r="4456" spans="1:40" outlineLevel="2">
      <c r="A4456" s="882">
        <f>ROW()</f>
        <v>4456</v>
      </c>
      <c r="B4456" s="453"/>
      <c r="D4456" s="452" t="s">
        <v>30</v>
      </c>
      <c r="H4456" s="458"/>
      <c r="I4456" s="458"/>
      <c r="J4456" s="459"/>
      <c r="K4456" s="458"/>
      <c r="L4456" s="458"/>
      <c r="M4456" s="458"/>
      <c r="N4456" s="463"/>
      <c r="O4456" s="439"/>
      <c r="P4456" s="439"/>
      <c r="Q4456" s="439"/>
      <c r="R4456" s="439"/>
      <c r="S4456" s="439"/>
      <c r="T4456" s="443"/>
      <c r="U4456" s="439"/>
      <c r="V4456" s="439"/>
      <c r="W4456" s="439"/>
      <c r="X4456" s="439"/>
      <c r="Y4456" s="443"/>
      <c r="Z4456" s="439"/>
      <c r="AA4456" s="439"/>
      <c r="AB4456" s="439"/>
      <c r="AC4456" s="439"/>
      <c r="AD4456" s="439"/>
      <c r="AE4456" s="443"/>
      <c r="AF4456" s="439"/>
      <c r="AG4456" s="439"/>
      <c r="AH4456" s="439"/>
      <c r="AI4456" s="440"/>
      <c r="AJ4456" s="439"/>
      <c r="AK4456" s="439"/>
      <c r="AL4456" s="439">
        <f t="shared" si="2704"/>
        <v>-2.1081077959888175</v>
      </c>
      <c r="AM4456" s="439">
        <f t="shared" si="2704"/>
        <v>-2.1081077959888179</v>
      </c>
      <c r="AN4456" s="440">
        <f t="shared" si="2704"/>
        <v>-2.1081077959888179</v>
      </c>
    </row>
    <row r="4457" spans="1:40" outlineLevel="2">
      <c r="A4457" s="882">
        <f>ROW()</f>
        <v>4457</v>
      </c>
      <c r="B4457" s="453"/>
      <c r="D4457" s="452" t="s">
        <v>31</v>
      </c>
      <c r="H4457" s="458"/>
      <c r="I4457" s="458"/>
      <c r="J4457" s="459"/>
      <c r="K4457" s="458"/>
      <c r="L4457" s="458"/>
      <c r="M4457" s="458"/>
      <c r="N4457" s="463"/>
      <c r="O4457" s="439"/>
      <c r="P4457" s="439"/>
      <c r="Q4457" s="439"/>
      <c r="R4457" s="439"/>
      <c r="S4457" s="439"/>
      <c r="T4457" s="443"/>
      <c r="U4457" s="439"/>
      <c r="V4457" s="439"/>
      <c r="W4457" s="439"/>
      <c r="X4457" s="439"/>
      <c r="Y4457" s="443"/>
      <c r="Z4457" s="439"/>
      <c r="AA4457" s="439"/>
      <c r="AB4457" s="439"/>
      <c r="AC4457" s="439"/>
      <c r="AD4457" s="439"/>
      <c r="AE4457" s="443"/>
      <c r="AF4457" s="439"/>
      <c r="AG4457" s="439"/>
      <c r="AH4457" s="439"/>
      <c r="AI4457" s="440"/>
      <c r="AJ4457" s="439"/>
      <c r="AK4457" s="439"/>
      <c r="AL4457" s="439">
        <f t="shared" si="2704"/>
        <v>0</v>
      </c>
      <c r="AM4457" s="439">
        <f t="shared" si="2704"/>
        <v>0</v>
      </c>
      <c r="AN4457" s="440">
        <f t="shared" si="2704"/>
        <v>0</v>
      </c>
    </row>
    <row r="4458" spans="1:40" outlineLevel="2">
      <c r="A4458" s="882">
        <f>ROW()</f>
        <v>4458</v>
      </c>
      <c r="B4458" s="453"/>
      <c r="D4458" s="452" t="s">
        <v>32</v>
      </c>
      <c r="H4458" s="458"/>
      <c r="I4458" s="458"/>
      <c r="J4458" s="459"/>
      <c r="K4458" s="458"/>
      <c r="L4458" s="458"/>
      <c r="M4458" s="458"/>
      <c r="N4458" s="463"/>
      <c r="O4458" s="439"/>
      <c r="P4458" s="439"/>
      <c r="Q4458" s="439"/>
      <c r="R4458" s="439"/>
      <c r="S4458" s="439"/>
      <c r="T4458" s="443"/>
      <c r="U4458" s="439"/>
      <c r="V4458" s="439"/>
      <c r="W4458" s="439"/>
      <c r="X4458" s="439"/>
      <c r="Y4458" s="443"/>
      <c r="Z4458" s="439"/>
      <c r="AA4458" s="439"/>
      <c r="AB4458" s="439"/>
      <c r="AC4458" s="439"/>
      <c r="AD4458" s="439"/>
      <c r="AE4458" s="443"/>
      <c r="AF4458" s="439"/>
      <c r="AG4458" s="439"/>
      <c r="AH4458" s="439"/>
      <c r="AI4458" s="440"/>
      <c r="AJ4458" s="439"/>
      <c r="AK4458" s="439"/>
      <c r="AL4458" s="439">
        <f t="shared" si="2704"/>
        <v>-0.11622436077476288</v>
      </c>
      <c r="AM4458" s="439">
        <f t="shared" si="2704"/>
        <v>-0.11622436077476288</v>
      </c>
      <c r="AN4458" s="440">
        <f t="shared" si="2704"/>
        <v>-0.11622436077476289</v>
      </c>
    </row>
    <row r="4459" spans="1:40" outlineLevel="2">
      <c r="A4459" s="882">
        <f>ROW()</f>
        <v>4459</v>
      </c>
      <c r="B4459" s="453"/>
      <c r="D4459" s="452" t="s">
        <v>33</v>
      </c>
      <c r="H4459" s="458"/>
      <c r="I4459" s="458"/>
      <c r="J4459" s="459"/>
      <c r="K4459" s="458"/>
      <c r="L4459" s="458"/>
      <c r="M4459" s="458"/>
      <c r="N4459" s="463"/>
      <c r="O4459" s="439"/>
      <c r="P4459" s="439"/>
      <c r="Q4459" s="439"/>
      <c r="R4459" s="439"/>
      <c r="S4459" s="439"/>
      <c r="T4459" s="443"/>
      <c r="U4459" s="439"/>
      <c r="V4459" s="439"/>
      <c r="W4459" s="439"/>
      <c r="X4459" s="439"/>
      <c r="Y4459" s="443"/>
      <c r="Z4459" s="439"/>
      <c r="AA4459" s="439"/>
      <c r="AB4459" s="439"/>
      <c r="AC4459" s="439"/>
      <c r="AD4459" s="439"/>
      <c r="AE4459" s="443"/>
      <c r="AF4459" s="439"/>
      <c r="AG4459" s="439"/>
      <c r="AH4459" s="439"/>
      <c r="AI4459" s="440"/>
      <c r="AJ4459" s="439"/>
      <c r="AK4459" s="439"/>
      <c r="AL4459" s="439">
        <f t="shared" si="2704"/>
        <v>0</v>
      </c>
      <c r="AM4459" s="439">
        <f t="shared" si="2704"/>
        <v>0</v>
      </c>
      <c r="AN4459" s="440">
        <f t="shared" si="2704"/>
        <v>0</v>
      </c>
    </row>
    <row r="4460" spans="1:40" outlineLevel="2">
      <c r="A4460" s="882">
        <f>ROW()</f>
        <v>4460</v>
      </c>
      <c r="B4460" s="453"/>
      <c r="D4460" s="452" t="s">
        <v>670</v>
      </c>
      <c r="H4460" s="458"/>
      <c r="I4460" s="458"/>
      <c r="J4460" s="459"/>
      <c r="K4460" s="458"/>
      <c r="L4460" s="458"/>
      <c r="M4460" s="458"/>
      <c r="N4460" s="463"/>
      <c r="O4460" s="439"/>
      <c r="P4460" s="439"/>
      <c r="Q4460" s="439"/>
      <c r="R4460" s="439"/>
      <c r="S4460" s="439"/>
      <c r="T4460" s="443"/>
      <c r="U4460" s="439"/>
      <c r="V4460" s="439"/>
      <c r="W4460" s="439"/>
      <c r="X4460" s="439"/>
      <c r="Y4460" s="443"/>
      <c r="Z4460" s="439"/>
      <c r="AA4460" s="439"/>
      <c r="AB4460" s="439"/>
      <c r="AC4460" s="439"/>
      <c r="AD4460" s="439"/>
      <c r="AE4460" s="443"/>
      <c r="AF4460" s="439"/>
      <c r="AG4460" s="439"/>
      <c r="AH4460" s="439"/>
      <c r="AI4460" s="440"/>
      <c r="AJ4460" s="439"/>
      <c r="AK4460" s="439"/>
      <c r="AL4460" s="439">
        <f t="shared" si="2704"/>
        <v>-9.3172552804133335E-2</v>
      </c>
      <c r="AM4460" s="439">
        <f t="shared" si="2704"/>
        <v>-9.3172552804133335E-2</v>
      </c>
      <c r="AN4460" s="440">
        <f t="shared" si="2704"/>
        <v>-9.3172552804133349E-2</v>
      </c>
    </row>
    <row r="4461" spans="1:40" outlineLevel="2">
      <c r="A4461" s="882">
        <f>ROW()</f>
        <v>4461</v>
      </c>
      <c r="B4461" s="453"/>
      <c r="D4461" s="452" t="s">
        <v>34</v>
      </c>
      <c r="H4461" s="458"/>
      <c r="I4461" s="458"/>
      <c r="J4461" s="459"/>
      <c r="K4461" s="458"/>
      <c r="L4461" s="458"/>
      <c r="M4461" s="458"/>
      <c r="N4461" s="463"/>
      <c r="O4461" s="439"/>
      <c r="P4461" s="439"/>
      <c r="Q4461" s="439"/>
      <c r="R4461" s="439"/>
      <c r="S4461" s="439"/>
      <c r="T4461" s="443"/>
      <c r="U4461" s="439"/>
      <c r="V4461" s="439"/>
      <c r="W4461" s="439"/>
      <c r="X4461" s="439"/>
      <c r="Y4461" s="443"/>
      <c r="Z4461" s="439"/>
      <c r="AA4461" s="439"/>
      <c r="AB4461" s="439"/>
      <c r="AC4461" s="439"/>
      <c r="AD4461" s="439"/>
      <c r="AE4461" s="443"/>
      <c r="AF4461" s="439"/>
      <c r="AG4461" s="439"/>
      <c r="AH4461" s="439"/>
      <c r="AI4461" s="440"/>
      <c r="AJ4461" s="439"/>
      <c r="AK4461" s="439"/>
      <c r="AL4461" s="439">
        <f t="shared" si="2704"/>
        <v>-2.5326974158208957</v>
      </c>
      <c r="AM4461" s="439">
        <f t="shared" si="2704"/>
        <v>-2.5326974158208952</v>
      </c>
      <c r="AN4461" s="440">
        <f t="shared" si="2704"/>
        <v>-2.5326974158208952</v>
      </c>
    </row>
    <row r="4462" spans="1:40" outlineLevel="2">
      <c r="A4462" s="882">
        <f>ROW()</f>
        <v>4462</v>
      </c>
      <c r="B4462" s="453"/>
      <c r="D4462" s="452" t="s">
        <v>35</v>
      </c>
      <c r="H4462" s="458"/>
      <c r="I4462" s="458"/>
      <c r="J4462" s="459"/>
      <c r="K4462" s="458"/>
      <c r="L4462" s="458"/>
      <c r="M4462" s="458"/>
      <c r="N4462" s="463"/>
      <c r="O4462" s="439"/>
      <c r="P4462" s="439"/>
      <c r="Q4462" s="439"/>
      <c r="R4462" s="439"/>
      <c r="S4462" s="439"/>
      <c r="T4462" s="443"/>
      <c r="U4462" s="439"/>
      <c r="V4462" s="439"/>
      <c r="W4462" s="439"/>
      <c r="X4462" s="439"/>
      <c r="Y4462" s="443"/>
      <c r="Z4462" s="439"/>
      <c r="AA4462" s="439"/>
      <c r="AB4462" s="439"/>
      <c r="AC4462" s="439"/>
      <c r="AD4462" s="439"/>
      <c r="AE4462" s="443"/>
      <c r="AF4462" s="439"/>
      <c r="AG4462" s="439"/>
      <c r="AH4462" s="439"/>
      <c r="AI4462" s="440"/>
      <c r="AJ4462" s="439"/>
      <c r="AK4462" s="439"/>
      <c r="AL4462" s="439">
        <f t="shared" si="2704"/>
        <v>-9.9039566318035066E-2</v>
      </c>
      <c r="AM4462" s="439">
        <f t="shared" si="2704"/>
        <v>-9.9039566318035066E-2</v>
      </c>
      <c r="AN4462" s="440">
        <f t="shared" si="2704"/>
        <v>-9.9039566318035066E-2</v>
      </c>
    </row>
    <row r="4463" spans="1:40" outlineLevel="2">
      <c r="A4463" s="882">
        <f>ROW()</f>
        <v>4463</v>
      </c>
      <c r="B4463" s="453"/>
      <c r="D4463" s="452" t="s">
        <v>302</v>
      </c>
      <c r="H4463" s="458"/>
      <c r="I4463" s="458"/>
      <c r="J4463" s="459"/>
      <c r="K4463" s="458"/>
      <c r="L4463" s="458"/>
      <c r="M4463" s="458"/>
      <c r="N4463" s="463"/>
      <c r="O4463" s="439"/>
      <c r="P4463" s="439"/>
      <c r="Q4463" s="439"/>
      <c r="R4463" s="439"/>
      <c r="S4463" s="439"/>
      <c r="T4463" s="443"/>
      <c r="U4463" s="439"/>
      <c r="V4463" s="439"/>
      <c r="W4463" s="439"/>
      <c r="X4463" s="439"/>
      <c r="Y4463" s="443"/>
      <c r="Z4463" s="439"/>
      <c r="AA4463" s="439"/>
      <c r="AB4463" s="439"/>
      <c r="AC4463" s="439"/>
      <c r="AD4463" s="439"/>
      <c r="AE4463" s="443"/>
      <c r="AF4463" s="439"/>
      <c r="AG4463" s="439"/>
      <c r="AH4463" s="439"/>
      <c r="AI4463" s="440"/>
      <c r="AJ4463" s="439"/>
      <c r="AK4463" s="439"/>
      <c r="AL4463" s="439">
        <f t="shared" si="2704"/>
        <v>-0.24442919665776258</v>
      </c>
      <c r="AM4463" s="439">
        <f t="shared" si="2704"/>
        <v>-0.24442919665776255</v>
      </c>
      <c r="AN4463" s="440">
        <f t="shared" si="2704"/>
        <v>-0.24442919665776255</v>
      </c>
    </row>
    <row r="4464" spans="1:40" outlineLevel="2">
      <c r="A4464" s="882">
        <f>ROW()</f>
        <v>4464</v>
      </c>
      <c r="B4464" s="453"/>
      <c r="D4464" s="452" t="s">
        <v>36</v>
      </c>
      <c r="H4464" s="458"/>
      <c r="I4464" s="458"/>
      <c r="J4464" s="459"/>
      <c r="K4464" s="458"/>
      <c r="L4464" s="458"/>
      <c r="M4464" s="458"/>
      <c r="N4464" s="463"/>
      <c r="O4464" s="439"/>
      <c r="P4464" s="439"/>
      <c r="Q4464" s="439"/>
      <c r="R4464" s="439"/>
      <c r="S4464" s="439"/>
      <c r="T4464" s="443"/>
      <c r="U4464" s="439"/>
      <c r="V4464" s="439"/>
      <c r="W4464" s="439"/>
      <c r="X4464" s="439"/>
      <c r="Y4464" s="443"/>
      <c r="Z4464" s="439"/>
      <c r="AA4464" s="439"/>
      <c r="AB4464" s="439"/>
      <c r="AC4464" s="439"/>
      <c r="AD4464" s="439"/>
      <c r="AE4464" s="443"/>
      <c r="AF4464" s="439"/>
      <c r="AG4464" s="439"/>
      <c r="AH4464" s="439"/>
      <c r="AI4464" s="440"/>
      <c r="AJ4464" s="439"/>
      <c r="AK4464" s="439"/>
      <c r="AL4464" s="439">
        <f t="shared" si="2704"/>
        <v>-5.3029419135542835</v>
      </c>
      <c r="AM4464" s="439">
        <f t="shared" si="2704"/>
        <v>-5.3029419135542835</v>
      </c>
      <c r="AN4464" s="440">
        <f t="shared" si="2704"/>
        <v>-5.3029419135542835</v>
      </c>
    </row>
    <row r="4465" spans="1:40" outlineLevel="2">
      <c r="A4465" s="882">
        <f>ROW()</f>
        <v>4465</v>
      </c>
      <c r="B4465" s="453"/>
      <c r="D4465" s="452" t="s">
        <v>583</v>
      </c>
      <c r="H4465" s="458"/>
      <c r="I4465" s="458"/>
      <c r="J4465" s="459"/>
      <c r="K4465" s="458"/>
      <c r="L4465" s="458"/>
      <c r="M4465" s="458"/>
      <c r="N4465" s="463"/>
      <c r="O4465" s="439"/>
      <c r="P4465" s="439"/>
      <c r="Q4465" s="439"/>
      <c r="R4465" s="439"/>
      <c r="S4465" s="439"/>
      <c r="T4465" s="443"/>
      <c r="U4465" s="439"/>
      <c r="V4465" s="439"/>
      <c r="W4465" s="439"/>
      <c r="X4465" s="439"/>
      <c r="Y4465" s="443"/>
      <c r="Z4465" s="439"/>
      <c r="AA4465" s="439"/>
      <c r="AB4465" s="439"/>
      <c r="AC4465" s="439"/>
      <c r="AD4465" s="439"/>
      <c r="AE4465" s="443"/>
      <c r="AF4465" s="439"/>
      <c r="AG4465" s="439"/>
      <c r="AH4465" s="439"/>
      <c r="AI4465" s="440"/>
      <c r="AJ4465" s="439"/>
      <c r="AK4465" s="439"/>
      <c r="AL4465" s="439">
        <f t="shared" si="2704"/>
        <v>-0.3245404625398029</v>
      </c>
      <c r="AM4465" s="439">
        <f t="shared" si="2704"/>
        <v>-0.32454046253980295</v>
      </c>
      <c r="AN4465" s="440">
        <f t="shared" si="2704"/>
        <v>-0.32454046253980295</v>
      </c>
    </row>
    <row r="4466" spans="1:40" outlineLevel="2">
      <c r="A4466" s="882">
        <f>ROW()</f>
        <v>4466</v>
      </c>
      <c r="B4466" s="453"/>
      <c r="D4466" s="452" t="s">
        <v>81</v>
      </c>
      <c r="H4466" s="458"/>
      <c r="I4466" s="458"/>
      <c r="J4466" s="459"/>
      <c r="K4466" s="458"/>
      <c r="L4466" s="458"/>
      <c r="M4466" s="458"/>
      <c r="N4466" s="463"/>
      <c r="O4466" s="439"/>
      <c r="P4466" s="439"/>
      <c r="Q4466" s="439"/>
      <c r="R4466" s="439"/>
      <c r="S4466" s="439"/>
      <c r="T4466" s="443"/>
      <c r="U4466" s="439"/>
      <c r="V4466" s="439"/>
      <c r="W4466" s="439"/>
      <c r="X4466" s="439"/>
      <c r="Y4466" s="443"/>
      <c r="Z4466" s="439"/>
      <c r="AA4466" s="439"/>
      <c r="AB4466" s="439"/>
      <c r="AC4466" s="439"/>
      <c r="AD4466" s="439"/>
      <c r="AE4466" s="443"/>
      <c r="AF4466" s="439"/>
      <c r="AG4466" s="439"/>
      <c r="AH4466" s="439"/>
      <c r="AI4466" s="440"/>
      <c r="AJ4466" s="439"/>
      <c r="AK4466" s="439"/>
      <c r="AL4466" s="439">
        <f t="shared" si="2704"/>
        <v>0</v>
      </c>
      <c r="AM4466" s="439">
        <f t="shared" si="2704"/>
        <v>0</v>
      </c>
      <c r="AN4466" s="440">
        <f t="shared" si="2704"/>
        <v>0</v>
      </c>
    </row>
    <row r="4467" spans="1:40" outlineLevel="2">
      <c r="A4467" s="882">
        <f>ROW()</f>
        <v>4467</v>
      </c>
      <c r="B4467" s="453"/>
      <c r="D4467" s="452" t="s">
        <v>28</v>
      </c>
      <c r="H4467" s="458"/>
      <c r="I4467" s="458"/>
      <c r="J4467" s="459"/>
      <c r="K4467" s="458"/>
      <c r="L4467" s="458"/>
      <c r="M4467" s="458"/>
      <c r="N4467" s="463"/>
      <c r="O4467" s="439"/>
      <c r="P4467" s="439"/>
      <c r="Q4467" s="439"/>
      <c r="R4467" s="439"/>
      <c r="S4467" s="439"/>
      <c r="T4467" s="443"/>
      <c r="U4467" s="439"/>
      <c r="V4467" s="439"/>
      <c r="W4467" s="439"/>
      <c r="X4467" s="439"/>
      <c r="Y4467" s="443"/>
      <c r="Z4467" s="439"/>
      <c r="AA4467" s="439"/>
      <c r="AB4467" s="439"/>
      <c r="AC4467" s="439"/>
      <c r="AD4467" s="439"/>
      <c r="AE4467" s="443"/>
      <c r="AF4467" s="439"/>
      <c r="AG4467" s="439"/>
      <c r="AH4467" s="439"/>
      <c r="AI4467" s="440"/>
      <c r="AJ4467" s="439"/>
      <c r="AK4467" s="439"/>
      <c r="AL4467" s="439">
        <f t="shared" si="2704"/>
        <v>0</v>
      </c>
      <c r="AM4467" s="439">
        <f t="shared" si="2704"/>
        <v>0</v>
      </c>
      <c r="AN4467" s="440">
        <f t="shared" si="2704"/>
        <v>0</v>
      </c>
    </row>
    <row r="4468" spans="1:40" outlineLevel="2">
      <c r="A4468" s="882">
        <f>ROW()</f>
        <v>4468</v>
      </c>
      <c r="B4468" s="453"/>
      <c r="D4468" s="456" t="s">
        <v>443</v>
      </c>
      <c r="E4468" s="456"/>
      <c r="F4468" s="456"/>
      <c r="G4468" s="456"/>
      <c r="H4468" s="460"/>
      <c r="I4468" s="460"/>
      <c r="J4468" s="461"/>
      <c r="K4468" s="460"/>
      <c r="L4468" s="460"/>
      <c r="M4468" s="460"/>
      <c r="N4468" s="465"/>
      <c r="O4468" s="441"/>
      <c r="P4468" s="441"/>
      <c r="Q4468" s="441"/>
      <c r="R4468" s="441"/>
      <c r="S4468" s="441"/>
      <c r="T4468" s="462"/>
      <c r="U4468" s="441"/>
      <c r="V4468" s="441"/>
      <c r="W4468" s="441"/>
      <c r="X4468" s="159"/>
      <c r="Y4468" s="462"/>
      <c r="Z4468" s="441"/>
      <c r="AA4468" s="159"/>
      <c r="AB4468" s="159"/>
      <c r="AC4468" s="159"/>
      <c r="AD4468" s="159"/>
      <c r="AE4468" s="462"/>
      <c r="AF4468" s="159"/>
      <c r="AG4468" s="159"/>
      <c r="AH4468" s="159"/>
      <c r="AI4468" s="339"/>
      <c r="AJ4468" s="159"/>
      <c r="AK4468" s="159"/>
      <c r="AL4468" s="159">
        <f t="shared" si="2704"/>
        <v>0</v>
      </c>
      <c r="AM4468" s="159">
        <f t="shared" si="2704"/>
        <v>0</v>
      </c>
      <c r="AN4468" s="339">
        <f t="shared" si="2704"/>
        <v>0</v>
      </c>
    </row>
    <row r="4469" spans="1:40" outlineLevel="2">
      <c r="A4469" s="882">
        <f>ROW()</f>
        <v>4469</v>
      </c>
      <c r="B4469" s="453"/>
      <c r="D4469" s="452" t="s">
        <v>24</v>
      </c>
      <c r="F4469" s="454"/>
      <c r="G4469" s="454"/>
      <c r="H4469" s="448"/>
      <c r="I4469" s="448"/>
      <c r="J4469" s="464"/>
      <c r="K4469" s="448"/>
      <c r="L4469" s="448"/>
      <c r="M4469" s="448"/>
      <c r="N4469" s="449"/>
      <c r="O4469" s="439"/>
      <c r="P4469" s="439"/>
      <c r="Q4469" s="439"/>
      <c r="R4469" s="439"/>
      <c r="S4469" s="439"/>
      <c r="T4469" s="443"/>
      <c r="U4469" s="439"/>
      <c r="V4469" s="439"/>
      <c r="W4469" s="439"/>
      <c r="X4469" s="439"/>
      <c r="Y4469" s="443"/>
      <c r="Z4469" s="439"/>
      <c r="AA4469" s="439"/>
      <c r="AB4469" s="439"/>
      <c r="AC4469" s="439"/>
      <c r="AD4469" s="439"/>
      <c r="AE4469" s="443"/>
      <c r="AF4469" s="439"/>
      <c r="AG4469" s="439"/>
      <c r="AH4469" s="439"/>
      <c r="AI4469" s="440"/>
      <c r="AJ4469" s="439"/>
      <c r="AK4469" s="439"/>
      <c r="AL4469" s="439">
        <f>SUM(AL4453:AL4468)</f>
        <v>-10.97904821005327</v>
      </c>
      <c r="AM4469" s="439">
        <f>SUM(AM4453:AM4468)</f>
        <v>-10.97904821005327</v>
      </c>
      <c r="AN4469" s="440">
        <f>SUM(AN4453:AN4468)</f>
        <v>-10.97904821005327</v>
      </c>
    </row>
    <row r="4470" spans="1:40" outlineLevel="1">
      <c r="A4470" s="732" t="s">
        <v>299</v>
      </c>
      <c r="B4470" s="733"/>
      <c r="C4470" s="881"/>
      <c r="D4470" s="733"/>
      <c r="E4470" s="733"/>
      <c r="F4470" s="733"/>
      <c r="G4470" s="730"/>
      <c r="H4470" s="733"/>
      <c r="I4470" s="730"/>
      <c r="J4470" s="729"/>
      <c r="K4470" s="730"/>
      <c r="L4470" s="730"/>
      <c r="M4470" s="730"/>
      <c r="N4470" s="731"/>
      <c r="O4470" s="730"/>
      <c r="P4470" s="730"/>
      <c r="Q4470" s="730"/>
      <c r="R4470" s="730"/>
      <c r="S4470" s="730"/>
      <c r="T4470" s="729"/>
      <c r="U4470" s="730"/>
      <c r="V4470" s="730"/>
      <c r="W4470" s="730"/>
      <c r="X4470" s="730"/>
      <c r="Y4470" s="729"/>
      <c r="Z4470" s="730"/>
      <c r="AA4470" s="730"/>
      <c r="AB4470" s="730"/>
      <c r="AC4470" s="730"/>
      <c r="AD4470" s="730"/>
      <c r="AE4470" s="729"/>
      <c r="AF4470" s="730"/>
      <c r="AG4470" s="730"/>
      <c r="AH4470" s="730"/>
      <c r="AI4470" s="731"/>
      <c r="AJ4470" s="730"/>
      <c r="AK4470" s="730"/>
      <c r="AL4470" s="730"/>
      <c r="AM4470" s="730"/>
      <c r="AN4470" s="731"/>
    </row>
    <row r="4471" spans="1:40" outlineLevel="2">
      <c r="A4471" s="882">
        <f>ROW()</f>
        <v>4471</v>
      </c>
      <c r="B4471" s="453"/>
      <c r="D4471" s="452" t="s">
        <v>300</v>
      </c>
      <c r="H4471" s="458"/>
      <c r="I4471" s="463"/>
      <c r="J4471" s="27"/>
      <c r="K4471" s="27"/>
      <c r="L4471" s="27"/>
      <c r="M4471" s="27"/>
      <c r="N4471" s="313"/>
      <c r="O4471" s="27"/>
      <c r="P4471" s="27"/>
      <c r="Q4471" s="27"/>
      <c r="R4471" s="27"/>
      <c r="S4471" s="27"/>
      <c r="T4471" s="595"/>
      <c r="U4471" s="27"/>
      <c r="V4471" s="27"/>
      <c r="W4471" s="27"/>
      <c r="X4471" s="27"/>
      <c r="Y4471" s="324"/>
      <c r="Z4471" s="157"/>
      <c r="AA4471" s="157"/>
      <c r="AB4471" s="157"/>
      <c r="AC4471" s="157"/>
      <c r="AD4471" s="157"/>
      <c r="AE4471" s="324"/>
      <c r="AF4471" s="157"/>
      <c r="AG4471" s="157"/>
      <c r="AH4471" s="157"/>
      <c r="AI4471" s="313"/>
      <c r="AJ4471" s="157"/>
      <c r="AK4471" s="157">
        <f>AK$714</f>
        <v>0</v>
      </c>
      <c r="AL4471" s="157"/>
      <c r="AM4471" s="157"/>
      <c r="AN4471" s="320"/>
    </row>
    <row r="4472" spans="1:40" outlineLevel="2">
      <c r="A4472" s="882">
        <f>ROW()</f>
        <v>4472</v>
      </c>
      <c r="B4472" s="453"/>
      <c r="D4472" s="452" t="s">
        <v>301</v>
      </c>
      <c r="H4472" s="458"/>
      <c r="I4472" s="463"/>
      <c r="J4472" s="27"/>
      <c r="K4472" s="27"/>
      <c r="L4472" s="27"/>
      <c r="M4472" s="27"/>
      <c r="N4472" s="313"/>
      <c r="O4472" s="27"/>
      <c r="P4472" s="27"/>
      <c r="Q4472" s="27"/>
      <c r="R4472" s="27"/>
      <c r="S4472" s="27"/>
      <c r="T4472" s="595"/>
      <c r="U4472" s="27"/>
      <c r="V4472" s="27"/>
      <c r="W4472" s="27"/>
      <c r="X4472" s="27"/>
      <c r="Y4472" s="324"/>
      <c r="Z4472" s="157"/>
      <c r="AA4472" s="157"/>
      <c r="AB4472" s="157"/>
      <c r="AC4472" s="157"/>
      <c r="AD4472" s="157"/>
      <c r="AE4472" s="324"/>
      <c r="AF4472" s="157"/>
      <c r="AG4472" s="157"/>
      <c r="AH4472" s="157"/>
      <c r="AI4472" s="313"/>
      <c r="AJ4472" s="157"/>
      <c r="AK4472" s="157">
        <f>AK$715</f>
        <v>0</v>
      </c>
      <c r="AL4472" s="157"/>
      <c r="AM4472" s="157"/>
      <c r="AN4472" s="320"/>
    </row>
    <row r="4473" spans="1:40" outlineLevel="2">
      <c r="A4473" s="882">
        <f>ROW()</f>
        <v>4473</v>
      </c>
      <c r="B4473" s="453"/>
      <c r="D4473" s="452" t="s">
        <v>29</v>
      </c>
      <c r="H4473" s="458"/>
      <c r="I4473" s="463"/>
      <c r="J4473" s="27"/>
      <c r="K4473" s="27"/>
      <c r="L4473" s="27"/>
      <c r="M4473" s="27"/>
      <c r="N4473" s="313"/>
      <c r="O4473" s="27"/>
      <c r="P4473" s="27"/>
      <c r="Q4473" s="27"/>
      <c r="R4473" s="27"/>
      <c r="S4473" s="27"/>
      <c r="T4473" s="595"/>
      <c r="U4473" s="27"/>
      <c r="V4473" s="27"/>
      <c r="W4473" s="27"/>
      <c r="X4473" s="27"/>
      <c r="Y4473" s="324"/>
      <c r="Z4473" s="157"/>
      <c r="AA4473" s="157"/>
      <c r="AB4473" s="157"/>
      <c r="AC4473" s="157"/>
      <c r="AD4473" s="157"/>
      <c r="AE4473" s="324"/>
      <c r="AF4473" s="157"/>
      <c r="AG4473" s="157"/>
      <c r="AH4473" s="157"/>
      <c r="AI4473" s="313"/>
      <c r="AJ4473" s="157"/>
      <c r="AK4473" s="157">
        <f>AK$716</f>
        <v>0</v>
      </c>
      <c r="AL4473" s="157"/>
      <c r="AM4473" s="157"/>
      <c r="AN4473" s="320"/>
    </row>
    <row r="4474" spans="1:40" outlineLevel="2">
      <c r="A4474" s="882">
        <f>ROW()</f>
        <v>4474</v>
      </c>
      <c r="B4474" s="453"/>
      <c r="D4474" s="452" t="s">
        <v>30</v>
      </c>
      <c r="H4474" s="458"/>
      <c r="I4474" s="463"/>
      <c r="J4474" s="27"/>
      <c r="K4474" s="27"/>
      <c r="L4474" s="27"/>
      <c r="M4474" s="27"/>
      <c r="N4474" s="313"/>
      <c r="O4474" s="27"/>
      <c r="P4474" s="27"/>
      <c r="Q4474" s="27"/>
      <c r="R4474" s="27"/>
      <c r="S4474" s="27"/>
      <c r="T4474" s="595"/>
      <c r="U4474" s="27"/>
      <c r="V4474" s="27"/>
      <c r="W4474" s="27"/>
      <c r="X4474" s="27"/>
      <c r="Y4474" s="324"/>
      <c r="Z4474" s="157"/>
      <c r="AA4474" s="157"/>
      <c r="AB4474" s="157"/>
      <c r="AC4474" s="157"/>
      <c r="AD4474" s="157"/>
      <c r="AE4474" s="324"/>
      <c r="AF4474" s="157"/>
      <c r="AG4474" s="157"/>
      <c r="AH4474" s="157"/>
      <c r="AI4474" s="313"/>
      <c r="AJ4474" s="157"/>
      <c r="AK4474" s="157">
        <f>AK$717</f>
        <v>0</v>
      </c>
      <c r="AL4474" s="157"/>
      <c r="AM4474" s="157"/>
      <c r="AN4474" s="320"/>
    </row>
    <row r="4475" spans="1:40" outlineLevel="2">
      <c r="A4475" s="882">
        <f>ROW()</f>
        <v>4475</v>
      </c>
      <c r="B4475" s="453"/>
      <c r="D4475" s="452" t="s">
        <v>31</v>
      </c>
      <c r="H4475" s="458"/>
      <c r="I4475" s="463"/>
      <c r="J4475" s="27"/>
      <c r="K4475" s="27"/>
      <c r="L4475" s="27"/>
      <c r="M4475" s="27"/>
      <c r="N4475" s="313"/>
      <c r="O4475" s="27"/>
      <c r="P4475" s="27"/>
      <c r="Q4475" s="27"/>
      <c r="R4475" s="27"/>
      <c r="S4475" s="27"/>
      <c r="T4475" s="595"/>
      <c r="U4475" s="27"/>
      <c r="V4475" s="27"/>
      <c r="W4475" s="27"/>
      <c r="X4475" s="27"/>
      <c r="Y4475" s="324"/>
      <c r="Z4475" s="157"/>
      <c r="AA4475" s="157"/>
      <c r="AB4475" s="157"/>
      <c r="AC4475" s="157"/>
      <c r="AD4475" s="157"/>
      <c r="AE4475" s="324"/>
      <c r="AF4475" s="157"/>
      <c r="AG4475" s="157"/>
      <c r="AH4475" s="157"/>
      <c r="AI4475" s="313"/>
      <c r="AJ4475" s="157"/>
      <c r="AK4475" s="157">
        <f>AK$718</f>
        <v>0</v>
      </c>
      <c r="AL4475" s="157"/>
      <c r="AM4475" s="157"/>
      <c r="AN4475" s="320"/>
    </row>
    <row r="4476" spans="1:40" outlineLevel="2">
      <c r="A4476" s="882">
        <f>ROW()</f>
        <v>4476</v>
      </c>
      <c r="B4476" s="453"/>
      <c r="D4476" s="452" t="s">
        <v>32</v>
      </c>
      <c r="H4476" s="458"/>
      <c r="I4476" s="463"/>
      <c r="J4476" s="27"/>
      <c r="K4476" s="27"/>
      <c r="L4476" s="27"/>
      <c r="M4476" s="27"/>
      <c r="N4476" s="313"/>
      <c r="O4476" s="27"/>
      <c r="P4476" s="27"/>
      <c r="Q4476" s="27"/>
      <c r="R4476" s="27"/>
      <c r="S4476" s="27"/>
      <c r="T4476" s="595"/>
      <c r="U4476" s="27"/>
      <c r="V4476" s="27"/>
      <c r="W4476" s="27"/>
      <c r="X4476" s="27"/>
      <c r="Y4476" s="324"/>
      <c r="Z4476" s="157"/>
      <c r="AA4476" s="157"/>
      <c r="AB4476" s="157"/>
      <c r="AC4476" s="157"/>
      <c r="AD4476" s="157"/>
      <c r="AE4476" s="324"/>
      <c r="AF4476" s="157"/>
      <c r="AG4476" s="157"/>
      <c r="AH4476" s="157"/>
      <c r="AI4476" s="313"/>
      <c r="AJ4476" s="157"/>
      <c r="AK4476" s="157">
        <f>AK$719</f>
        <v>0</v>
      </c>
      <c r="AL4476" s="157"/>
      <c r="AM4476" s="157"/>
      <c r="AN4476" s="320"/>
    </row>
    <row r="4477" spans="1:40" outlineLevel="2">
      <c r="A4477" s="882">
        <f>ROW()</f>
        <v>4477</v>
      </c>
      <c r="B4477" s="453"/>
      <c r="D4477" s="452" t="s">
        <v>33</v>
      </c>
      <c r="H4477" s="458"/>
      <c r="I4477" s="463"/>
      <c r="J4477" s="27"/>
      <c r="K4477" s="27"/>
      <c r="L4477" s="27"/>
      <c r="M4477" s="27"/>
      <c r="N4477" s="313"/>
      <c r="O4477" s="27"/>
      <c r="P4477" s="27"/>
      <c r="Q4477" s="27"/>
      <c r="R4477" s="27"/>
      <c r="S4477" s="27"/>
      <c r="T4477" s="595"/>
      <c r="U4477" s="27"/>
      <c r="V4477" s="27"/>
      <c r="W4477" s="27"/>
      <c r="X4477" s="27"/>
      <c r="Y4477" s="324"/>
      <c r="Z4477" s="157"/>
      <c r="AA4477" s="157"/>
      <c r="AB4477" s="157"/>
      <c r="AC4477" s="157"/>
      <c r="AD4477" s="157"/>
      <c r="AE4477" s="324"/>
      <c r="AF4477" s="157"/>
      <c r="AG4477" s="157"/>
      <c r="AH4477" s="157"/>
      <c r="AI4477" s="313"/>
      <c r="AJ4477" s="157"/>
      <c r="AK4477" s="157">
        <f>AK$720</f>
        <v>0</v>
      </c>
      <c r="AL4477" s="157"/>
      <c r="AM4477" s="157"/>
      <c r="AN4477" s="320"/>
    </row>
    <row r="4478" spans="1:40" outlineLevel="2">
      <c r="A4478" s="882">
        <f>ROW()</f>
        <v>4478</v>
      </c>
      <c r="B4478" s="453"/>
      <c r="D4478" s="452" t="s">
        <v>27</v>
      </c>
      <c r="H4478" s="458"/>
      <c r="I4478" s="463"/>
      <c r="J4478" s="27"/>
      <c r="K4478" s="27"/>
      <c r="L4478" s="27"/>
      <c r="M4478" s="27"/>
      <c r="N4478" s="313"/>
      <c r="O4478" s="27"/>
      <c r="P4478" s="27"/>
      <c r="Q4478" s="27"/>
      <c r="R4478" s="27"/>
      <c r="S4478" s="27"/>
      <c r="T4478" s="595"/>
      <c r="U4478" s="27"/>
      <c r="V4478" s="27"/>
      <c r="W4478" s="27"/>
      <c r="X4478" s="27"/>
      <c r="Y4478" s="324"/>
      <c r="Z4478" s="157"/>
      <c r="AA4478" s="157"/>
      <c r="AB4478" s="157"/>
      <c r="AC4478" s="157"/>
      <c r="AD4478" s="157"/>
      <c r="AE4478" s="324"/>
      <c r="AF4478" s="157"/>
      <c r="AG4478" s="157"/>
      <c r="AH4478" s="157"/>
      <c r="AI4478" s="313"/>
      <c r="AJ4478" s="157"/>
      <c r="AK4478" s="157">
        <f>AK$721</f>
        <v>0</v>
      </c>
      <c r="AL4478" s="157"/>
      <c r="AM4478" s="157"/>
      <c r="AN4478" s="320"/>
    </row>
    <row r="4479" spans="1:40" outlineLevel="2">
      <c r="A4479" s="882">
        <f>ROW()</f>
        <v>4479</v>
      </c>
      <c r="B4479" s="453"/>
      <c r="D4479" s="452" t="s">
        <v>34</v>
      </c>
      <c r="H4479" s="458"/>
      <c r="I4479" s="463"/>
      <c r="J4479" s="27"/>
      <c r="K4479" s="27"/>
      <c r="L4479" s="27"/>
      <c r="M4479" s="27"/>
      <c r="N4479" s="313"/>
      <c r="O4479" s="27"/>
      <c r="P4479" s="27"/>
      <c r="Q4479" s="27"/>
      <c r="R4479" s="27"/>
      <c r="S4479" s="27"/>
      <c r="T4479" s="595"/>
      <c r="U4479" s="27"/>
      <c r="V4479" s="27"/>
      <c r="W4479" s="27"/>
      <c r="X4479" s="27"/>
      <c r="Y4479" s="324"/>
      <c r="Z4479" s="157"/>
      <c r="AA4479" s="157"/>
      <c r="AB4479" s="157"/>
      <c r="AC4479" s="157"/>
      <c r="AD4479" s="157"/>
      <c r="AE4479" s="324"/>
      <c r="AF4479" s="157"/>
      <c r="AG4479" s="157"/>
      <c r="AH4479" s="157"/>
      <c r="AI4479" s="313"/>
      <c r="AJ4479" s="157"/>
      <c r="AK4479" s="157">
        <f>AK$722</f>
        <v>0</v>
      </c>
      <c r="AL4479" s="157"/>
      <c r="AM4479" s="157"/>
      <c r="AN4479" s="320"/>
    </row>
    <row r="4480" spans="1:40" outlineLevel="2">
      <c r="A4480" s="882">
        <f>ROW()</f>
        <v>4480</v>
      </c>
      <c r="B4480" s="453"/>
      <c r="D4480" s="452" t="s">
        <v>35</v>
      </c>
      <c r="H4480" s="458"/>
      <c r="I4480" s="463"/>
      <c r="J4480" s="27"/>
      <c r="K4480" s="27"/>
      <c r="L4480" s="27"/>
      <c r="M4480" s="27"/>
      <c r="N4480" s="313"/>
      <c r="O4480" s="27"/>
      <c r="P4480" s="27"/>
      <c r="Q4480" s="27"/>
      <c r="R4480" s="27"/>
      <c r="S4480" s="27"/>
      <c r="T4480" s="595"/>
      <c r="U4480" s="27"/>
      <c r="V4480" s="27"/>
      <c r="W4480" s="27"/>
      <c r="X4480" s="27"/>
      <c r="Y4480" s="324"/>
      <c r="Z4480" s="157"/>
      <c r="AA4480" s="157"/>
      <c r="AB4480" s="157"/>
      <c r="AC4480" s="157"/>
      <c r="AD4480" s="157"/>
      <c r="AE4480" s="324"/>
      <c r="AF4480" s="157"/>
      <c r="AG4480" s="157"/>
      <c r="AH4480" s="157"/>
      <c r="AI4480" s="313"/>
      <c r="AJ4480" s="157"/>
      <c r="AK4480" s="157">
        <f>AK$723</f>
        <v>0</v>
      </c>
      <c r="AL4480" s="157"/>
      <c r="AM4480" s="157"/>
      <c r="AN4480" s="320"/>
    </row>
    <row r="4481" spans="1:40" outlineLevel="2">
      <c r="A4481" s="882">
        <f>ROW()</f>
        <v>4481</v>
      </c>
      <c r="B4481" s="453"/>
      <c r="D4481" s="452" t="s">
        <v>302</v>
      </c>
      <c r="H4481" s="458"/>
      <c r="I4481" s="463"/>
      <c r="J4481" s="27"/>
      <c r="K4481" s="27"/>
      <c r="L4481" s="27"/>
      <c r="M4481" s="27"/>
      <c r="N4481" s="313"/>
      <c r="O4481" s="27"/>
      <c r="P4481" s="27"/>
      <c r="Q4481" s="27"/>
      <c r="R4481" s="27"/>
      <c r="S4481" s="27"/>
      <c r="T4481" s="595"/>
      <c r="U4481" s="27"/>
      <c r="V4481" s="27"/>
      <c r="W4481" s="27"/>
      <c r="X4481" s="27"/>
      <c r="Y4481" s="324"/>
      <c r="Z4481" s="157"/>
      <c r="AA4481" s="157"/>
      <c r="AB4481" s="157"/>
      <c r="AC4481" s="157"/>
      <c r="AD4481" s="157"/>
      <c r="AE4481" s="324"/>
      <c r="AF4481" s="157"/>
      <c r="AG4481" s="157"/>
      <c r="AH4481" s="157"/>
      <c r="AI4481" s="313"/>
      <c r="AJ4481" s="157"/>
      <c r="AK4481" s="157">
        <f>AK$724</f>
        <v>0</v>
      </c>
      <c r="AL4481" s="157"/>
      <c r="AM4481" s="157"/>
      <c r="AN4481" s="320"/>
    </row>
    <row r="4482" spans="1:40" outlineLevel="2">
      <c r="A4482" s="882">
        <f>ROW()</f>
        <v>4482</v>
      </c>
      <c r="B4482" s="453"/>
      <c r="D4482" s="452" t="s">
        <v>36</v>
      </c>
      <c r="H4482" s="458"/>
      <c r="I4482" s="463"/>
      <c r="J4482" s="27"/>
      <c r="K4482" s="27"/>
      <c r="L4482" s="27"/>
      <c r="M4482" s="27"/>
      <c r="N4482" s="313"/>
      <c r="O4482" s="27"/>
      <c r="P4482" s="27"/>
      <c r="Q4482" s="27"/>
      <c r="R4482" s="27"/>
      <c r="S4482" s="27"/>
      <c r="T4482" s="595"/>
      <c r="U4482" s="27"/>
      <c r="V4482" s="27"/>
      <c r="W4482" s="27"/>
      <c r="X4482" s="27"/>
      <c r="Y4482" s="324"/>
      <c r="Z4482" s="157"/>
      <c r="AA4482" s="157"/>
      <c r="AB4482" s="157"/>
      <c r="AC4482" s="157"/>
      <c r="AD4482" s="157"/>
      <c r="AE4482" s="324"/>
      <c r="AF4482" s="157"/>
      <c r="AG4482" s="157"/>
      <c r="AH4482" s="157"/>
      <c r="AI4482" s="313"/>
      <c r="AJ4482" s="157"/>
      <c r="AK4482" s="157">
        <f>AK$725</f>
        <v>0</v>
      </c>
      <c r="AL4482" s="157"/>
      <c r="AM4482" s="157"/>
      <c r="AN4482" s="320"/>
    </row>
    <row r="4483" spans="1:40" outlineLevel="2">
      <c r="A4483" s="882">
        <f>ROW()</f>
        <v>4483</v>
      </c>
      <c r="B4483" s="453"/>
      <c r="D4483" s="452" t="s">
        <v>583</v>
      </c>
      <c r="H4483" s="458"/>
      <c r="I4483" s="463"/>
      <c r="J4483" s="27"/>
      <c r="K4483" s="27"/>
      <c r="L4483" s="27"/>
      <c r="M4483" s="27"/>
      <c r="N4483" s="313"/>
      <c r="O4483" s="27"/>
      <c r="P4483" s="27"/>
      <c r="Q4483" s="27"/>
      <c r="R4483" s="27"/>
      <c r="S4483" s="27"/>
      <c r="T4483" s="595"/>
      <c r="U4483" s="27"/>
      <c r="V4483" s="27"/>
      <c r="W4483" s="27"/>
      <c r="X4483" s="27"/>
      <c r="Y4483" s="324"/>
      <c r="Z4483" s="157"/>
      <c r="AA4483" s="157"/>
      <c r="AB4483" s="157"/>
      <c r="AC4483" s="157"/>
      <c r="AD4483" s="157"/>
      <c r="AE4483" s="324"/>
      <c r="AF4483" s="157"/>
      <c r="AG4483" s="157"/>
      <c r="AH4483" s="157"/>
      <c r="AI4483" s="313"/>
      <c r="AJ4483" s="157"/>
      <c r="AK4483" s="157">
        <f>AK$726</f>
        <v>0</v>
      </c>
      <c r="AL4483" s="157"/>
      <c r="AM4483" s="157"/>
      <c r="AN4483" s="320"/>
    </row>
    <row r="4484" spans="1:40" outlineLevel="2">
      <c r="A4484" s="882">
        <f>ROW()</f>
        <v>4484</v>
      </c>
      <c r="B4484" s="453"/>
      <c r="D4484" s="452" t="s">
        <v>81</v>
      </c>
      <c r="H4484" s="458"/>
      <c r="I4484" s="463"/>
      <c r="J4484" s="27"/>
      <c r="K4484" s="27"/>
      <c r="L4484" s="27"/>
      <c r="M4484" s="27"/>
      <c r="N4484" s="313"/>
      <c r="O4484" s="27"/>
      <c r="P4484" s="27"/>
      <c r="Q4484" s="27"/>
      <c r="R4484" s="27"/>
      <c r="S4484" s="27"/>
      <c r="T4484" s="595"/>
      <c r="U4484" s="27"/>
      <c r="V4484" s="27"/>
      <c r="W4484" s="27"/>
      <c r="X4484" s="27"/>
      <c r="Y4484" s="324"/>
      <c r="Z4484" s="157"/>
      <c r="AA4484" s="157"/>
      <c r="AB4484" s="157"/>
      <c r="AC4484" s="157"/>
      <c r="AD4484" s="157"/>
      <c r="AE4484" s="324"/>
      <c r="AF4484" s="157"/>
      <c r="AG4484" s="157"/>
      <c r="AH4484" s="157"/>
      <c r="AI4484" s="313"/>
      <c r="AJ4484" s="157"/>
      <c r="AK4484" s="157">
        <f>AK$727</f>
        <v>0</v>
      </c>
      <c r="AL4484" s="157"/>
      <c r="AM4484" s="157"/>
      <c r="AN4484" s="320"/>
    </row>
    <row r="4485" spans="1:40" outlineLevel="2">
      <c r="A4485" s="882">
        <f>ROW()</f>
        <v>4485</v>
      </c>
      <c r="B4485" s="453"/>
      <c r="D4485" s="452" t="s">
        <v>28</v>
      </c>
      <c r="H4485" s="458"/>
      <c r="I4485" s="463"/>
      <c r="J4485" s="27"/>
      <c r="K4485" s="27"/>
      <c r="L4485" s="27"/>
      <c r="M4485" s="27"/>
      <c r="N4485" s="313"/>
      <c r="O4485" s="27"/>
      <c r="P4485" s="27"/>
      <c r="Q4485" s="27"/>
      <c r="R4485" s="27"/>
      <c r="S4485" s="27"/>
      <c r="T4485" s="595"/>
      <c r="U4485" s="27"/>
      <c r="V4485" s="27"/>
      <c r="W4485" s="27"/>
      <c r="X4485" s="27"/>
      <c r="Y4485" s="324"/>
      <c r="Z4485" s="157"/>
      <c r="AA4485" s="157"/>
      <c r="AB4485" s="157"/>
      <c r="AC4485" s="157"/>
      <c r="AD4485" s="157"/>
      <c r="AE4485" s="324"/>
      <c r="AF4485" s="157"/>
      <c r="AG4485" s="157"/>
      <c r="AH4485" s="157"/>
      <c r="AI4485" s="313"/>
      <c r="AJ4485" s="157"/>
      <c r="AK4485" s="157">
        <f>AK$728</f>
        <v>0</v>
      </c>
      <c r="AL4485" s="157"/>
      <c r="AM4485" s="157"/>
      <c r="AN4485" s="320"/>
    </row>
    <row r="4486" spans="1:40" outlineLevel="2">
      <c r="A4486" s="882">
        <f>ROW()</f>
        <v>4486</v>
      </c>
      <c r="B4486" s="453"/>
      <c r="D4486" s="456" t="s">
        <v>443</v>
      </c>
      <c r="E4486" s="456"/>
      <c r="F4486" s="456"/>
      <c r="G4486" s="456"/>
      <c r="H4486" s="460"/>
      <c r="I4486" s="465"/>
      <c r="J4486" s="159"/>
      <c r="K4486" s="159"/>
      <c r="L4486" s="159"/>
      <c r="M4486" s="159"/>
      <c r="N4486" s="339"/>
      <c r="O4486" s="159"/>
      <c r="P4486" s="159"/>
      <c r="Q4486" s="159"/>
      <c r="R4486" s="159"/>
      <c r="S4486" s="159"/>
      <c r="T4486" s="597"/>
      <c r="U4486" s="159"/>
      <c r="V4486" s="159"/>
      <c r="W4486" s="159"/>
      <c r="X4486" s="159"/>
      <c r="Y4486" s="238"/>
      <c r="Z4486" s="146"/>
      <c r="AA4486" s="146"/>
      <c r="AB4486" s="146"/>
      <c r="AC4486" s="146"/>
      <c r="AD4486" s="146"/>
      <c r="AE4486" s="238"/>
      <c r="AF4486" s="146"/>
      <c r="AG4486" s="146"/>
      <c r="AH4486" s="146"/>
      <c r="AI4486" s="227"/>
      <c r="AJ4486" s="146"/>
      <c r="AK4486" s="146">
        <f>AK$729</f>
        <v>0</v>
      </c>
      <c r="AL4486" s="146"/>
      <c r="AM4486" s="146"/>
      <c r="AN4486" s="239"/>
    </row>
    <row r="4487" spans="1:40" outlineLevel="2">
      <c r="A4487" s="882">
        <f>ROW()</f>
        <v>4487</v>
      </c>
      <c r="B4487" s="453"/>
      <c r="D4487" s="452" t="s">
        <v>24</v>
      </c>
      <c r="F4487" s="454"/>
      <c r="G4487" s="454"/>
      <c r="H4487" s="448"/>
      <c r="I4487" s="449"/>
      <c r="J4487" s="439"/>
      <c r="K4487" s="439"/>
      <c r="L4487" s="439"/>
      <c r="M4487" s="439"/>
      <c r="N4487" s="440"/>
      <c r="O4487" s="439"/>
      <c r="P4487" s="439"/>
      <c r="Q4487" s="439"/>
      <c r="R4487" s="439"/>
      <c r="S4487" s="439"/>
      <c r="T4487" s="443"/>
      <c r="U4487" s="439"/>
      <c r="V4487" s="439"/>
      <c r="W4487" s="439"/>
      <c r="X4487" s="439"/>
      <c r="Y4487" s="443"/>
      <c r="Z4487" s="439"/>
      <c r="AA4487" s="439"/>
      <c r="AB4487" s="439"/>
      <c r="AC4487" s="439"/>
      <c r="AD4487" s="439"/>
      <c r="AE4487" s="443"/>
      <c r="AF4487" s="439"/>
      <c r="AG4487" s="439"/>
      <c r="AH4487" s="439"/>
      <c r="AI4487" s="313"/>
      <c r="AJ4487" s="439"/>
      <c r="AK4487" s="439">
        <f>SUM(AK4471:AK4486)</f>
        <v>0</v>
      </c>
      <c r="AL4487" s="439"/>
      <c r="AM4487" s="439"/>
      <c r="AN4487" s="440"/>
    </row>
    <row r="4488" spans="1:40" outlineLevel="1">
      <c r="A4488" s="732" t="s">
        <v>22</v>
      </c>
      <c r="B4488" s="733"/>
      <c r="C4488" s="881"/>
      <c r="D4488" s="733"/>
      <c r="E4488" s="733"/>
      <c r="F4488" s="733"/>
      <c r="G4488" s="730"/>
      <c r="H4488" s="733"/>
      <c r="I4488" s="730"/>
      <c r="J4488" s="729"/>
      <c r="K4488" s="730"/>
      <c r="L4488" s="730"/>
      <c r="M4488" s="730"/>
      <c r="N4488" s="731"/>
      <c r="O4488" s="730"/>
      <c r="P4488" s="730"/>
      <c r="Q4488" s="730"/>
      <c r="R4488" s="730"/>
      <c r="S4488" s="730"/>
      <c r="T4488" s="729"/>
      <c r="U4488" s="730"/>
      <c r="V4488" s="730"/>
      <c r="W4488" s="730"/>
      <c r="X4488" s="730"/>
      <c r="Y4488" s="729"/>
      <c r="Z4488" s="730"/>
      <c r="AA4488" s="730"/>
      <c r="AB4488" s="730"/>
      <c r="AC4488" s="730"/>
      <c r="AD4488" s="730"/>
      <c r="AE4488" s="729"/>
      <c r="AF4488" s="730"/>
      <c r="AG4488" s="730"/>
      <c r="AH4488" s="730"/>
      <c r="AI4488" s="731"/>
      <c r="AJ4488" s="730"/>
      <c r="AK4488" s="730"/>
      <c r="AL4488" s="730"/>
      <c r="AM4488" s="730"/>
      <c r="AN4488" s="731"/>
    </row>
    <row r="4489" spans="1:40" outlineLevel="2">
      <c r="A4489" s="882">
        <f>ROW()</f>
        <v>4489</v>
      </c>
      <c r="B4489" s="453"/>
      <c r="D4489" s="452" t="s">
        <v>300</v>
      </c>
      <c r="H4489" s="458"/>
      <c r="I4489" s="458"/>
      <c r="J4489" s="459"/>
      <c r="K4489" s="458"/>
      <c r="L4489" s="458"/>
      <c r="M4489" s="458"/>
      <c r="N4489" s="463"/>
      <c r="O4489" s="458"/>
      <c r="P4489" s="458"/>
      <c r="Q4489" s="458"/>
      <c r="R4489" s="458"/>
      <c r="S4489" s="458"/>
      <c r="T4489" s="459"/>
      <c r="U4489" s="458"/>
      <c r="V4489" s="458"/>
      <c r="W4489" s="31"/>
      <c r="X4489" s="439"/>
      <c r="Y4489" s="459"/>
      <c r="Z4489" s="458"/>
      <c r="AA4489" s="439"/>
      <c r="AB4489" s="439"/>
      <c r="AC4489" s="439"/>
      <c r="AD4489" s="439"/>
      <c r="AE4489" s="443"/>
      <c r="AF4489" s="439"/>
      <c r="AG4489" s="439"/>
      <c r="AH4489" s="439"/>
      <c r="AI4489" s="440"/>
      <c r="AJ4489" s="439"/>
      <c r="AK4489" s="439">
        <f t="shared" ref="AK4489:AN4504" si="2705">AK4399+AK4417+AK4435+AK4453 + AK4471</f>
        <v>3.1578989118955452</v>
      </c>
      <c r="AL4489" s="439">
        <f t="shared" si="2705"/>
        <v>3.0000039663007678</v>
      </c>
      <c r="AM4489" s="439">
        <f t="shared" si="2705"/>
        <v>2.8421090207059905</v>
      </c>
      <c r="AN4489" s="440">
        <f t="shared" si="2705"/>
        <v>2.6842140751112131</v>
      </c>
    </row>
    <row r="4490" spans="1:40" outlineLevel="2">
      <c r="A4490" s="882">
        <f>ROW()</f>
        <v>4490</v>
      </c>
      <c r="B4490" s="453"/>
      <c r="D4490" s="452" t="s">
        <v>301</v>
      </c>
      <c r="H4490" s="458"/>
      <c r="I4490" s="458"/>
      <c r="J4490" s="459"/>
      <c r="K4490" s="458"/>
      <c r="L4490" s="458"/>
      <c r="M4490" s="458"/>
      <c r="N4490" s="463"/>
      <c r="O4490" s="458"/>
      <c r="P4490" s="458"/>
      <c r="Q4490" s="458"/>
      <c r="R4490" s="458"/>
      <c r="S4490" s="458"/>
      <c r="T4490" s="459"/>
      <c r="U4490" s="458"/>
      <c r="V4490" s="458"/>
      <c r="W4490" s="31"/>
      <c r="X4490" s="439"/>
      <c r="Y4490" s="459"/>
      <c r="Z4490" s="458"/>
      <c r="AA4490" s="439"/>
      <c r="AB4490" s="439"/>
      <c r="AC4490" s="439"/>
      <c r="AD4490" s="439"/>
      <c r="AE4490" s="443"/>
      <c r="AF4490" s="439"/>
      <c r="AG4490" s="439"/>
      <c r="AH4490" s="439"/>
      <c r="AI4490" s="440"/>
      <c r="AJ4490" s="439"/>
      <c r="AK4490" s="439">
        <f t="shared" si="2705"/>
        <v>0</v>
      </c>
      <c r="AL4490" s="439">
        <f t="shared" si="2705"/>
        <v>0</v>
      </c>
      <c r="AM4490" s="439">
        <f t="shared" si="2705"/>
        <v>0</v>
      </c>
      <c r="AN4490" s="440">
        <f t="shared" si="2705"/>
        <v>0</v>
      </c>
    </row>
    <row r="4491" spans="1:40" outlineLevel="2">
      <c r="A4491" s="882">
        <f>ROW()</f>
        <v>4491</v>
      </c>
      <c r="B4491" s="453"/>
      <c r="D4491" s="452" t="s">
        <v>29</v>
      </c>
      <c r="H4491" s="458"/>
      <c r="I4491" s="458"/>
      <c r="J4491" s="459"/>
      <c r="K4491" s="458"/>
      <c r="L4491" s="458"/>
      <c r="M4491" s="458"/>
      <c r="N4491" s="463"/>
      <c r="O4491" s="458"/>
      <c r="P4491" s="458"/>
      <c r="Q4491" s="458"/>
      <c r="R4491" s="458"/>
      <c r="S4491" s="458"/>
      <c r="T4491" s="459"/>
      <c r="U4491" s="458"/>
      <c r="V4491" s="458"/>
      <c r="W4491" s="31"/>
      <c r="X4491" s="439"/>
      <c r="Y4491" s="459"/>
      <c r="Z4491" s="458"/>
      <c r="AA4491" s="439"/>
      <c r="AB4491" s="439"/>
      <c r="AC4491" s="439"/>
      <c r="AD4491" s="439"/>
      <c r="AE4491" s="443"/>
      <c r="AF4491" s="439"/>
      <c r="AG4491" s="439"/>
      <c r="AH4491" s="439"/>
      <c r="AI4491" s="440"/>
      <c r="AJ4491" s="439"/>
      <c r="AK4491" s="439">
        <f t="shared" si="2705"/>
        <v>0</v>
      </c>
      <c r="AL4491" s="439">
        <f t="shared" si="2705"/>
        <v>0</v>
      </c>
      <c r="AM4491" s="439">
        <f t="shared" si="2705"/>
        <v>0</v>
      </c>
      <c r="AN4491" s="440">
        <f t="shared" si="2705"/>
        <v>0</v>
      </c>
    </row>
    <row r="4492" spans="1:40" outlineLevel="2">
      <c r="A4492" s="882">
        <f>ROW()</f>
        <v>4492</v>
      </c>
      <c r="B4492" s="453"/>
      <c r="D4492" s="452" t="s">
        <v>30</v>
      </c>
      <c r="H4492" s="458"/>
      <c r="I4492" s="458"/>
      <c r="J4492" s="459"/>
      <c r="K4492" s="458"/>
      <c r="L4492" s="458"/>
      <c r="M4492" s="458"/>
      <c r="N4492" s="463"/>
      <c r="O4492" s="458"/>
      <c r="P4492" s="458"/>
      <c r="Q4492" s="458"/>
      <c r="R4492" s="458"/>
      <c r="S4492" s="458"/>
      <c r="T4492" s="459"/>
      <c r="U4492" s="458"/>
      <c r="V4492" s="458"/>
      <c r="W4492" s="31"/>
      <c r="X4492" s="439"/>
      <c r="Y4492" s="459"/>
      <c r="Z4492" s="458"/>
      <c r="AA4492" s="439"/>
      <c r="AB4492" s="439"/>
      <c r="AC4492" s="439"/>
      <c r="AD4492" s="439"/>
      <c r="AE4492" s="443"/>
      <c r="AF4492" s="439"/>
      <c r="AG4492" s="439"/>
      <c r="AH4492" s="439"/>
      <c r="AI4492" s="440"/>
      <c r="AJ4492" s="439"/>
      <c r="AK4492" s="439">
        <f t="shared" si="2705"/>
        <v>42.162155919776353</v>
      </c>
      <c r="AL4492" s="439">
        <f t="shared" si="2705"/>
        <v>40.054048123787538</v>
      </c>
      <c r="AM4492" s="439">
        <f t="shared" si="2705"/>
        <v>37.945940327798724</v>
      </c>
      <c r="AN4492" s="440">
        <f t="shared" si="2705"/>
        <v>35.837832531809909</v>
      </c>
    </row>
    <row r="4493" spans="1:40" outlineLevel="2">
      <c r="A4493" s="882">
        <f>ROW()</f>
        <v>4493</v>
      </c>
      <c r="B4493" s="453"/>
      <c r="D4493" s="452" t="s">
        <v>31</v>
      </c>
      <c r="H4493" s="458"/>
      <c r="I4493" s="458"/>
      <c r="J4493" s="459"/>
      <c r="K4493" s="458"/>
      <c r="L4493" s="458"/>
      <c r="M4493" s="458"/>
      <c r="N4493" s="463"/>
      <c r="O4493" s="458"/>
      <c r="P4493" s="458"/>
      <c r="Q4493" s="458"/>
      <c r="R4493" s="458"/>
      <c r="S4493" s="458"/>
      <c r="T4493" s="459"/>
      <c r="U4493" s="458"/>
      <c r="V4493" s="458"/>
      <c r="W4493" s="31"/>
      <c r="X4493" s="439"/>
      <c r="Y4493" s="459"/>
      <c r="Z4493" s="458"/>
      <c r="AA4493" s="439"/>
      <c r="AB4493" s="439"/>
      <c r="AC4493" s="439"/>
      <c r="AD4493" s="439"/>
      <c r="AE4493" s="443"/>
      <c r="AF4493" s="439"/>
      <c r="AG4493" s="439"/>
      <c r="AH4493" s="439"/>
      <c r="AI4493" s="440"/>
      <c r="AJ4493" s="439"/>
      <c r="AK4493" s="439">
        <f t="shared" si="2705"/>
        <v>0</v>
      </c>
      <c r="AL4493" s="439">
        <f t="shared" si="2705"/>
        <v>0</v>
      </c>
      <c r="AM4493" s="439">
        <f t="shared" si="2705"/>
        <v>0</v>
      </c>
      <c r="AN4493" s="440">
        <f t="shared" si="2705"/>
        <v>0</v>
      </c>
    </row>
    <row r="4494" spans="1:40" outlineLevel="2">
      <c r="A4494" s="882">
        <f>ROW()</f>
        <v>4494</v>
      </c>
      <c r="B4494" s="453"/>
      <c r="D4494" s="452" t="s">
        <v>32</v>
      </c>
      <c r="H4494" s="458"/>
      <c r="I4494" s="458"/>
      <c r="J4494" s="459"/>
      <c r="K4494" s="458"/>
      <c r="L4494" s="458"/>
      <c r="M4494" s="458"/>
      <c r="N4494" s="463"/>
      <c r="O4494" s="458"/>
      <c r="P4494" s="458"/>
      <c r="Q4494" s="458"/>
      <c r="R4494" s="458"/>
      <c r="S4494" s="458"/>
      <c r="T4494" s="459"/>
      <c r="U4494" s="458"/>
      <c r="V4494" s="458"/>
      <c r="W4494" s="31"/>
      <c r="X4494" s="439"/>
      <c r="Y4494" s="459"/>
      <c r="Z4494" s="458"/>
      <c r="AA4494" s="439"/>
      <c r="AB4494" s="439"/>
      <c r="AC4494" s="439"/>
      <c r="AD4494" s="439"/>
      <c r="AE4494" s="443"/>
      <c r="AF4494" s="439"/>
      <c r="AG4494" s="439"/>
      <c r="AH4494" s="439"/>
      <c r="AI4494" s="440"/>
      <c r="AJ4494" s="439"/>
      <c r="AK4494" s="439">
        <f t="shared" si="2705"/>
        <v>2.3244872154952576</v>
      </c>
      <c r="AL4494" s="439">
        <f t="shared" si="2705"/>
        <v>2.2082628547204948</v>
      </c>
      <c r="AM4494" s="439">
        <f t="shared" si="2705"/>
        <v>2.0920384939457319</v>
      </c>
      <c r="AN4494" s="440">
        <f t="shared" si="2705"/>
        <v>1.9758141331709691</v>
      </c>
    </row>
    <row r="4495" spans="1:40" outlineLevel="2">
      <c r="A4495" s="882">
        <f>ROW()</f>
        <v>4495</v>
      </c>
      <c r="B4495" s="453"/>
      <c r="D4495" s="452" t="s">
        <v>33</v>
      </c>
      <c r="H4495" s="458"/>
      <c r="I4495" s="458"/>
      <c r="J4495" s="459"/>
      <c r="K4495" s="458"/>
      <c r="L4495" s="458"/>
      <c r="M4495" s="458"/>
      <c r="N4495" s="463"/>
      <c r="O4495" s="458"/>
      <c r="P4495" s="458"/>
      <c r="Q4495" s="458"/>
      <c r="R4495" s="458"/>
      <c r="S4495" s="458"/>
      <c r="T4495" s="459"/>
      <c r="U4495" s="458"/>
      <c r="V4495" s="458"/>
      <c r="W4495" s="31"/>
      <c r="X4495" s="439"/>
      <c r="Y4495" s="459"/>
      <c r="Z4495" s="458"/>
      <c r="AA4495" s="439"/>
      <c r="AB4495" s="439"/>
      <c r="AC4495" s="439"/>
      <c r="AD4495" s="439"/>
      <c r="AE4495" s="443"/>
      <c r="AF4495" s="439"/>
      <c r="AG4495" s="439"/>
      <c r="AH4495" s="439"/>
      <c r="AI4495" s="440"/>
      <c r="AJ4495" s="439"/>
      <c r="AK4495" s="439">
        <f t="shared" si="2705"/>
        <v>0</v>
      </c>
      <c r="AL4495" s="439">
        <f t="shared" si="2705"/>
        <v>0</v>
      </c>
      <c r="AM4495" s="439">
        <f t="shared" si="2705"/>
        <v>0</v>
      </c>
      <c r="AN4495" s="440">
        <f t="shared" si="2705"/>
        <v>0</v>
      </c>
    </row>
    <row r="4496" spans="1:40" outlineLevel="2">
      <c r="A4496" s="882">
        <f>ROW()</f>
        <v>4496</v>
      </c>
      <c r="B4496" s="453"/>
      <c r="D4496" s="452" t="s">
        <v>27</v>
      </c>
      <c r="H4496" s="458"/>
      <c r="I4496" s="458"/>
      <c r="J4496" s="459"/>
      <c r="K4496" s="458"/>
      <c r="L4496" s="458"/>
      <c r="M4496" s="458"/>
      <c r="N4496" s="463"/>
      <c r="O4496" s="458"/>
      <c r="P4496" s="458"/>
      <c r="Q4496" s="458"/>
      <c r="R4496" s="458"/>
      <c r="S4496" s="458"/>
      <c r="T4496" s="459"/>
      <c r="U4496" s="458"/>
      <c r="V4496" s="458"/>
      <c r="W4496" s="31"/>
      <c r="X4496" s="439"/>
      <c r="Y4496" s="459"/>
      <c r="Z4496" s="458"/>
      <c r="AA4496" s="439"/>
      <c r="AB4496" s="439"/>
      <c r="AC4496" s="439"/>
      <c r="AD4496" s="439"/>
      <c r="AE4496" s="443"/>
      <c r="AF4496" s="439"/>
      <c r="AG4496" s="439"/>
      <c r="AH4496" s="439"/>
      <c r="AI4496" s="440"/>
      <c r="AJ4496" s="439"/>
      <c r="AK4496" s="439">
        <f t="shared" si="2705"/>
        <v>3.7269021121653334</v>
      </c>
      <c r="AL4496" s="439">
        <f t="shared" si="2705"/>
        <v>3.6337295593612002</v>
      </c>
      <c r="AM4496" s="439">
        <f t="shared" si="2705"/>
        <v>3.5405570065570671</v>
      </c>
      <c r="AN4496" s="440">
        <f t="shared" si="2705"/>
        <v>3.4473844537529339</v>
      </c>
    </row>
    <row r="4497" spans="1:40" outlineLevel="2">
      <c r="A4497" s="882">
        <f>ROW()</f>
        <v>4497</v>
      </c>
      <c r="B4497" s="453"/>
      <c r="D4497" s="452" t="s">
        <v>34</v>
      </c>
      <c r="H4497" s="458"/>
      <c r="I4497" s="458"/>
      <c r="J4497" s="459"/>
      <c r="K4497" s="458"/>
      <c r="L4497" s="458"/>
      <c r="M4497" s="458"/>
      <c r="N4497" s="463"/>
      <c r="O4497" s="458"/>
      <c r="P4497" s="458"/>
      <c r="Q4497" s="458"/>
      <c r="R4497" s="458"/>
      <c r="S4497" s="458"/>
      <c r="T4497" s="459"/>
      <c r="U4497" s="458"/>
      <c r="V4497" s="458"/>
      <c r="W4497" s="31"/>
      <c r="X4497" s="439"/>
      <c r="Y4497" s="459"/>
      <c r="Z4497" s="458"/>
      <c r="AA4497" s="439"/>
      <c r="AB4497" s="439"/>
      <c r="AC4497" s="439"/>
      <c r="AD4497" s="439"/>
      <c r="AE4497" s="443"/>
      <c r="AF4497" s="439"/>
      <c r="AG4497" s="439"/>
      <c r="AH4497" s="439"/>
      <c r="AI4497" s="440"/>
      <c r="AJ4497" s="439"/>
      <c r="AK4497" s="439">
        <f t="shared" si="2705"/>
        <v>37.990461237313433</v>
      </c>
      <c r="AL4497" s="439">
        <f t="shared" si="2705"/>
        <v>35.457763821492534</v>
      </c>
      <c r="AM4497" s="439">
        <f t="shared" si="2705"/>
        <v>32.925066405671636</v>
      </c>
      <c r="AN4497" s="440">
        <f t="shared" si="2705"/>
        <v>30.392368989850741</v>
      </c>
    </row>
    <row r="4498" spans="1:40" outlineLevel="2">
      <c r="A4498" s="882">
        <f>ROW()</f>
        <v>4498</v>
      </c>
      <c r="B4498" s="453"/>
      <c r="D4498" s="452" t="s">
        <v>35</v>
      </c>
      <c r="H4498" s="458"/>
      <c r="I4498" s="458"/>
      <c r="J4498" s="459"/>
      <c r="K4498" s="458"/>
      <c r="L4498" s="458"/>
      <c r="M4498" s="458"/>
      <c r="N4498" s="463"/>
      <c r="O4498" s="458"/>
      <c r="P4498" s="458"/>
      <c r="Q4498" s="458"/>
      <c r="R4498" s="458"/>
      <c r="S4498" s="458"/>
      <c r="T4498" s="459"/>
      <c r="U4498" s="458"/>
      <c r="V4498" s="458"/>
      <c r="W4498" s="31"/>
      <c r="X4498" s="439"/>
      <c r="Y4498" s="459"/>
      <c r="Z4498" s="458"/>
      <c r="AA4498" s="439"/>
      <c r="AB4498" s="439"/>
      <c r="AC4498" s="439"/>
      <c r="AD4498" s="439"/>
      <c r="AE4498" s="443"/>
      <c r="AF4498" s="439"/>
      <c r="AG4498" s="439"/>
      <c r="AH4498" s="439"/>
      <c r="AI4498" s="440"/>
      <c r="AJ4498" s="439"/>
      <c r="AK4498" s="439">
        <f t="shared" si="2705"/>
        <v>0.99039566318035066</v>
      </c>
      <c r="AL4498" s="439">
        <f t="shared" si="2705"/>
        <v>0.89135609686231554</v>
      </c>
      <c r="AM4498" s="439">
        <f t="shared" si="2705"/>
        <v>0.79231653054428053</v>
      </c>
      <c r="AN4498" s="440">
        <f t="shared" si="2705"/>
        <v>0.69327696422624552</v>
      </c>
    </row>
    <row r="4499" spans="1:40" outlineLevel="2">
      <c r="A4499" s="882">
        <f>ROW()</f>
        <v>4499</v>
      </c>
      <c r="B4499" s="453"/>
      <c r="D4499" s="452" t="s">
        <v>302</v>
      </c>
      <c r="H4499" s="458"/>
      <c r="I4499" s="458"/>
      <c r="J4499" s="459"/>
      <c r="K4499" s="458"/>
      <c r="L4499" s="458"/>
      <c r="M4499" s="458"/>
      <c r="N4499" s="463"/>
      <c r="O4499" s="458"/>
      <c r="P4499" s="458"/>
      <c r="Q4499" s="458"/>
      <c r="R4499" s="458"/>
      <c r="S4499" s="458"/>
      <c r="T4499" s="459"/>
      <c r="U4499" s="458"/>
      <c r="V4499" s="458"/>
      <c r="W4499" s="31"/>
      <c r="X4499" s="439"/>
      <c r="Y4499" s="459"/>
      <c r="Z4499" s="458"/>
      <c r="AA4499" s="439"/>
      <c r="AB4499" s="439"/>
      <c r="AC4499" s="439"/>
      <c r="AD4499" s="439"/>
      <c r="AE4499" s="443"/>
      <c r="AF4499" s="439"/>
      <c r="AG4499" s="439"/>
      <c r="AH4499" s="439"/>
      <c r="AI4499" s="440"/>
      <c r="AJ4499" s="439"/>
      <c r="AK4499" s="439">
        <f t="shared" si="2705"/>
        <v>2.4442919665776257</v>
      </c>
      <c r="AL4499" s="439">
        <f t="shared" si="2705"/>
        <v>2.199862769919863</v>
      </c>
      <c r="AM4499" s="439">
        <f t="shared" si="2705"/>
        <v>1.9554335732621004</v>
      </c>
      <c r="AN4499" s="440">
        <f t="shared" si="2705"/>
        <v>1.7110043766043379</v>
      </c>
    </row>
    <row r="4500" spans="1:40" outlineLevel="2">
      <c r="A4500" s="882">
        <f>ROW()</f>
        <v>4500</v>
      </c>
      <c r="B4500" s="453"/>
      <c r="D4500" s="452" t="s">
        <v>36</v>
      </c>
      <c r="H4500" s="458"/>
      <c r="I4500" s="458"/>
      <c r="J4500" s="459"/>
      <c r="K4500" s="458"/>
      <c r="L4500" s="458"/>
      <c r="M4500" s="458"/>
      <c r="N4500" s="463"/>
      <c r="O4500" s="458"/>
      <c r="P4500" s="458"/>
      <c r="Q4500" s="458"/>
      <c r="R4500" s="458"/>
      <c r="S4500" s="458"/>
      <c r="T4500" s="459"/>
      <c r="U4500" s="458"/>
      <c r="V4500" s="458"/>
      <c r="W4500" s="31"/>
      <c r="X4500" s="439"/>
      <c r="Y4500" s="459"/>
      <c r="Z4500" s="458"/>
      <c r="AA4500" s="439"/>
      <c r="AB4500" s="439"/>
      <c r="AC4500" s="439"/>
      <c r="AD4500" s="439"/>
      <c r="AE4500" s="443"/>
      <c r="AF4500" s="439"/>
      <c r="AG4500" s="439"/>
      <c r="AH4500" s="439"/>
      <c r="AI4500" s="440"/>
      <c r="AJ4500" s="439"/>
      <c r="AK4500" s="439">
        <f t="shared" si="2705"/>
        <v>26.514709567771416</v>
      </c>
      <c r="AL4500" s="439">
        <f t="shared" si="2705"/>
        <v>21.211767654217134</v>
      </c>
      <c r="AM4500" s="439">
        <f t="shared" si="2705"/>
        <v>15.90882574066285</v>
      </c>
      <c r="AN4500" s="440">
        <f t="shared" si="2705"/>
        <v>10.605883827108567</v>
      </c>
    </row>
    <row r="4501" spans="1:40" outlineLevel="2">
      <c r="A4501" s="882">
        <f>ROW()</f>
        <v>4501</v>
      </c>
      <c r="B4501" s="453"/>
      <c r="D4501" s="452" t="s">
        <v>583</v>
      </c>
      <c r="H4501" s="458"/>
      <c r="I4501" s="458"/>
      <c r="J4501" s="459"/>
      <c r="K4501" s="458"/>
      <c r="L4501" s="458"/>
      <c r="M4501" s="458"/>
      <c r="N4501" s="463"/>
      <c r="O4501" s="458"/>
      <c r="P4501" s="458"/>
      <c r="Q4501" s="458"/>
      <c r="R4501" s="458"/>
      <c r="S4501" s="458"/>
      <c r="T4501" s="459"/>
      <c r="U4501" s="458"/>
      <c r="V4501" s="458"/>
      <c r="W4501" s="31"/>
      <c r="X4501" s="439"/>
      <c r="Y4501" s="459"/>
      <c r="Z4501" s="458"/>
      <c r="AA4501" s="439"/>
      <c r="AB4501" s="439"/>
      <c r="AC4501" s="439"/>
      <c r="AD4501" s="439"/>
      <c r="AE4501" s="443"/>
      <c r="AF4501" s="439"/>
      <c r="AG4501" s="439"/>
      <c r="AH4501" s="439"/>
      <c r="AI4501" s="440"/>
      <c r="AJ4501" s="439"/>
      <c r="AK4501" s="439">
        <f t="shared" si="2705"/>
        <v>3.2454046253980291</v>
      </c>
      <c r="AL4501" s="439">
        <f t="shared" si="2705"/>
        <v>2.9208641628582264</v>
      </c>
      <c r="AM4501" s="439">
        <f t="shared" si="2705"/>
        <v>2.5963237003184236</v>
      </c>
      <c r="AN4501" s="440">
        <f t="shared" si="2705"/>
        <v>2.2717832377786209</v>
      </c>
    </row>
    <row r="4502" spans="1:40" outlineLevel="2">
      <c r="A4502" s="882">
        <f>ROW()</f>
        <v>4502</v>
      </c>
      <c r="B4502" s="453"/>
      <c r="D4502" s="452" t="s">
        <v>81</v>
      </c>
      <c r="H4502" s="458"/>
      <c r="I4502" s="458"/>
      <c r="J4502" s="459"/>
      <c r="K4502" s="458"/>
      <c r="L4502" s="458"/>
      <c r="M4502" s="458"/>
      <c r="N4502" s="463"/>
      <c r="O4502" s="458"/>
      <c r="P4502" s="458"/>
      <c r="Q4502" s="458"/>
      <c r="R4502" s="458"/>
      <c r="S4502" s="458"/>
      <c r="T4502" s="459"/>
      <c r="U4502" s="458"/>
      <c r="V4502" s="458"/>
      <c r="W4502" s="31"/>
      <c r="X4502" s="439"/>
      <c r="Y4502" s="459"/>
      <c r="Z4502" s="458"/>
      <c r="AA4502" s="439"/>
      <c r="AB4502" s="439"/>
      <c r="AC4502" s="439"/>
      <c r="AD4502" s="439"/>
      <c r="AE4502" s="443"/>
      <c r="AF4502" s="439"/>
      <c r="AG4502" s="439"/>
      <c r="AH4502" s="439"/>
      <c r="AI4502" s="440"/>
      <c r="AJ4502" s="439"/>
      <c r="AK4502" s="439">
        <f t="shared" si="2705"/>
        <v>0</v>
      </c>
      <c r="AL4502" s="439">
        <f t="shared" si="2705"/>
        <v>0</v>
      </c>
      <c r="AM4502" s="439">
        <f t="shared" si="2705"/>
        <v>0</v>
      </c>
      <c r="AN4502" s="440">
        <f t="shared" si="2705"/>
        <v>0</v>
      </c>
    </row>
    <row r="4503" spans="1:40" outlineLevel="2">
      <c r="A4503" s="882">
        <f>ROW()</f>
        <v>4503</v>
      </c>
      <c r="B4503" s="453"/>
      <c r="D4503" s="452" t="s">
        <v>28</v>
      </c>
      <c r="H4503" s="458"/>
      <c r="I4503" s="458"/>
      <c r="J4503" s="459"/>
      <c r="K4503" s="458"/>
      <c r="L4503" s="458"/>
      <c r="M4503" s="458"/>
      <c r="N4503" s="463"/>
      <c r="O4503" s="458"/>
      <c r="P4503" s="458"/>
      <c r="Q4503" s="458"/>
      <c r="R4503" s="458"/>
      <c r="S4503" s="458"/>
      <c r="T4503" s="459"/>
      <c r="U4503" s="458"/>
      <c r="V4503" s="458"/>
      <c r="W4503" s="31"/>
      <c r="X4503" s="439"/>
      <c r="Y4503" s="459"/>
      <c r="Z4503" s="458"/>
      <c r="AA4503" s="439"/>
      <c r="AB4503" s="439"/>
      <c r="AC4503" s="439"/>
      <c r="AD4503" s="439"/>
      <c r="AE4503" s="443"/>
      <c r="AF4503" s="439"/>
      <c r="AG4503" s="439"/>
      <c r="AH4503" s="439"/>
      <c r="AI4503" s="440"/>
      <c r="AJ4503" s="439"/>
      <c r="AK4503" s="439">
        <f t="shared" si="2705"/>
        <v>0</v>
      </c>
      <c r="AL4503" s="439">
        <f t="shared" si="2705"/>
        <v>0</v>
      </c>
      <c r="AM4503" s="439">
        <f t="shared" si="2705"/>
        <v>0</v>
      </c>
      <c r="AN4503" s="440">
        <f t="shared" si="2705"/>
        <v>0</v>
      </c>
    </row>
    <row r="4504" spans="1:40" outlineLevel="2">
      <c r="A4504" s="882">
        <f>ROW()</f>
        <v>4504</v>
      </c>
      <c r="B4504" s="453"/>
      <c r="D4504" s="456" t="s">
        <v>443</v>
      </c>
      <c r="E4504" s="456"/>
      <c r="F4504" s="456"/>
      <c r="G4504" s="456"/>
      <c r="H4504" s="460"/>
      <c r="I4504" s="460"/>
      <c r="J4504" s="461"/>
      <c r="K4504" s="460"/>
      <c r="L4504" s="460"/>
      <c r="M4504" s="460"/>
      <c r="N4504" s="465"/>
      <c r="O4504" s="460"/>
      <c r="P4504" s="460"/>
      <c r="Q4504" s="460"/>
      <c r="R4504" s="460"/>
      <c r="S4504" s="460"/>
      <c r="T4504" s="461"/>
      <c r="U4504" s="460"/>
      <c r="V4504" s="460"/>
      <c r="W4504" s="57"/>
      <c r="X4504" s="441"/>
      <c r="Y4504" s="461"/>
      <c r="Z4504" s="460"/>
      <c r="AA4504" s="441"/>
      <c r="AB4504" s="441"/>
      <c r="AC4504" s="441"/>
      <c r="AD4504" s="441"/>
      <c r="AE4504" s="462"/>
      <c r="AF4504" s="441"/>
      <c r="AG4504" s="441"/>
      <c r="AH4504" s="441"/>
      <c r="AI4504" s="442"/>
      <c r="AJ4504" s="441"/>
      <c r="AK4504" s="441">
        <f t="shared" si="2705"/>
        <v>0</v>
      </c>
      <c r="AL4504" s="441">
        <f t="shared" si="2705"/>
        <v>0</v>
      </c>
      <c r="AM4504" s="441">
        <f t="shared" si="2705"/>
        <v>0</v>
      </c>
      <c r="AN4504" s="442">
        <f t="shared" si="2705"/>
        <v>0</v>
      </c>
    </row>
    <row r="4505" spans="1:40" outlineLevel="2">
      <c r="A4505" s="887">
        <f>ROW()</f>
        <v>4505</v>
      </c>
      <c r="B4505" s="644"/>
      <c r="C4505" s="770"/>
      <c r="D4505" s="456" t="s">
        <v>24</v>
      </c>
      <c r="E4505" s="456"/>
      <c r="F4505" s="456"/>
      <c r="G4505" s="456"/>
      <c r="H4505" s="460"/>
      <c r="I4505" s="460"/>
      <c r="J4505" s="461"/>
      <c r="K4505" s="460"/>
      <c r="L4505" s="460"/>
      <c r="M4505" s="460"/>
      <c r="N4505" s="465"/>
      <c r="O4505" s="460"/>
      <c r="P4505" s="460"/>
      <c r="Q4505" s="460"/>
      <c r="R4505" s="460"/>
      <c r="S4505" s="460"/>
      <c r="T4505" s="461"/>
      <c r="U4505" s="460"/>
      <c r="V4505" s="460"/>
      <c r="W4505" s="441"/>
      <c r="X4505" s="441"/>
      <c r="Y4505" s="461"/>
      <c r="Z4505" s="460"/>
      <c r="AA4505" s="441"/>
      <c r="AB4505" s="441"/>
      <c r="AC4505" s="441"/>
      <c r="AD4505" s="441"/>
      <c r="AE4505" s="462"/>
      <c r="AF4505" s="441"/>
      <c r="AG4505" s="441"/>
      <c r="AH4505" s="441"/>
      <c r="AI4505" s="442"/>
      <c r="AJ4505" s="441"/>
      <c r="AK4505" s="441">
        <f>SUM(AK4489:AK4504)</f>
        <v>122.55670721957334</v>
      </c>
      <c r="AL4505" s="441">
        <f>SUM(AL4489:AL4504)</f>
        <v>111.57765900952005</v>
      </c>
      <c r="AM4505" s="441">
        <f>SUM(AM4489:AM4504)</f>
        <v>100.5986107994668</v>
      </c>
      <c r="AN4505" s="442">
        <f>SUM(AN4489:AN4504)</f>
        <v>89.619562589413533</v>
      </c>
    </row>
    <row r="4506" spans="1:40">
      <c r="A4506" s="884" t="s">
        <v>900</v>
      </c>
      <c r="B4506" s="885"/>
      <c r="C4506" s="886"/>
      <c r="D4506" s="885"/>
      <c r="E4506" s="885"/>
      <c r="F4506" s="885"/>
      <c r="G4506" s="25"/>
      <c r="H4506" s="885"/>
      <c r="I4506" s="25"/>
      <c r="J4506" s="323"/>
      <c r="K4506" s="25"/>
      <c r="L4506" s="25"/>
      <c r="M4506" s="25"/>
      <c r="N4506" s="318"/>
      <c r="O4506" s="25"/>
      <c r="P4506" s="25"/>
      <c r="Q4506" s="25"/>
      <c r="R4506" s="25"/>
      <c r="S4506" s="25"/>
      <c r="T4506" s="323"/>
      <c r="U4506" s="25"/>
      <c r="V4506" s="25"/>
      <c r="W4506" s="25"/>
      <c r="X4506" s="25"/>
      <c r="Y4506" s="323"/>
      <c r="Z4506" s="25"/>
      <c r="AA4506" s="25"/>
      <c r="AB4506" s="25"/>
      <c r="AC4506" s="25"/>
      <c r="AD4506" s="25"/>
      <c r="AE4506" s="323"/>
      <c r="AF4506" s="25"/>
      <c r="AG4506" s="25"/>
      <c r="AH4506" s="25"/>
      <c r="AI4506" s="318"/>
      <c r="AJ4506" s="323"/>
      <c r="AK4506" s="25"/>
      <c r="AL4506" s="25"/>
      <c r="AM4506" s="25"/>
      <c r="AN4506" s="318"/>
    </row>
    <row r="4507" spans="1:40" outlineLevel="1">
      <c r="A4507" s="732" t="s">
        <v>26</v>
      </c>
      <c r="B4507" s="733"/>
      <c r="C4507" s="881"/>
      <c r="D4507" s="733"/>
      <c r="E4507" s="733"/>
      <c r="F4507" s="733"/>
      <c r="G4507" s="730"/>
      <c r="H4507" s="733"/>
      <c r="I4507" s="730"/>
      <c r="J4507" s="729"/>
      <c r="K4507" s="730"/>
      <c r="L4507" s="730"/>
      <c r="M4507" s="730"/>
      <c r="N4507" s="731"/>
      <c r="O4507" s="730"/>
      <c r="P4507" s="730"/>
      <c r="Q4507" s="730"/>
      <c r="R4507" s="730"/>
      <c r="S4507" s="730"/>
      <c r="T4507" s="729"/>
      <c r="U4507" s="730"/>
      <c r="V4507" s="730"/>
      <c r="W4507" s="730"/>
      <c r="X4507" s="730"/>
      <c r="Y4507" s="729"/>
      <c r="Z4507" s="730"/>
      <c r="AA4507" s="730"/>
      <c r="AB4507" s="730"/>
      <c r="AC4507" s="730"/>
      <c r="AD4507" s="730"/>
      <c r="AE4507" s="729"/>
      <c r="AF4507" s="730"/>
      <c r="AG4507" s="730"/>
      <c r="AH4507" s="730"/>
      <c r="AI4507" s="731"/>
      <c r="AJ4507" s="729"/>
      <c r="AK4507" s="730"/>
      <c r="AL4507" s="730"/>
      <c r="AM4507" s="730"/>
      <c r="AN4507" s="731"/>
    </row>
    <row r="4508" spans="1:40" outlineLevel="2">
      <c r="A4508" s="882">
        <f>ROW()</f>
        <v>4508</v>
      </c>
      <c r="B4508" s="453"/>
      <c r="D4508" s="452" t="s">
        <v>300</v>
      </c>
      <c r="H4508" s="458"/>
      <c r="I4508" s="458"/>
      <c r="J4508" s="459"/>
      <c r="K4508" s="458"/>
      <c r="L4508" s="458"/>
      <c r="M4508" s="458"/>
      <c r="N4508" s="463"/>
      <c r="O4508" s="458"/>
      <c r="P4508" s="458"/>
      <c r="Q4508" s="458"/>
      <c r="R4508" s="458"/>
      <c r="S4508" s="458"/>
      <c r="T4508" s="459"/>
      <c r="U4508" s="458"/>
      <c r="V4508" s="458"/>
      <c r="W4508" s="458"/>
      <c r="X4508" s="458"/>
      <c r="Y4508" s="459"/>
      <c r="Z4508" s="458"/>
      <c r="AA4508" s="169"/>
      <c r="AB4508" s="169"/>
      <c r="AC4508" s="169"/>
      <c r="AD4508" s="169"/>
      <c r="AE4508" s="641"/>
      <c r="AF4508" s="26"/>
      <c r="AG4508" s="26"/>
      <c r="AH4508" s="26"/>
      <c r="AI4508" s="449"/>
      <c r="AJ4508" s="330"/>
      <c r="AK4508" s="169"/>
      <c r="AL4508" s="169"/>
      <c r="AM4508" s="169">
        <f>Input!$AD$58</f>
        <v>20</v>
      </c>
      <c r="AN4508" s="311">
        <f t="shared" ref="AN4508:AN4523" si="2706">(AM4508-AM$9)*(AM4508&gt;AN$9)</f>
        <v>19</v>
      </c>
    </row>
    <row r="4509" spans="1:40" outlineLevel="2">
      <c r="A4509" s="882">
        <f>ROW()</f>
        <v>4509</v>
      </c>
      <c r="B4509" s="453"/>
      <c r="D4509" s="452" t="s">
        <v>301</v>
      </c>
      <c r="H4509" s="458"/>
      <c r="I4509" s="458"/>
      <c r="J4509" s="459"/>
      <c r="K4509" s="458"/>
      <c r="L4509" s="458"/>
      <c r="M4509" s="458"/>
      <c r="N4509" s="463"/>
      <c r="O4509" s="458"/>
      <c r="P4509" s="458"/>
      <c r="Q4509" s="458"/>
      <c r="R4509" s="458"/>
      <c r="S4509" s="458"/>
      <c r="T4509" s="459"/>
      <c r="U4509" s="458"/>
      <c r="V4509" s="458"/>
      <c r="W4509" s="458"/>
      <c r="X4509" s="458"/>
      <c r="Y4509" s="459"/>
      <c r="Z4509" s="458"/>
      <c r="AA4509" s="169"/>
      <c r="AB4509" s="169"/>
      <c r="AC4509" s="169"/>
      <c r="AD4509" s="169"/>
      <c r="AE4509" s="641"/>
      <c r="AF4509" s="26"/>
      <c r="AG4509" s="26"/>
      <c r="AH4509" s="26"/>
      <c r="AI4509" s="449"/>
      <c r="AJ4509" s="330"/>
      <c r="AK4509" s="169"/>
      <c r="AL4509" s="169"/>
      <c r="AM4509" s="169">
        <f>Input!$AD$59</f>
        <v>20</v>
      </c>
      <c r="AN4509" s="311">
        <f t="shared" si="2706"/>
        <v>19</v>
      </c>
    </row>
    <row r="4510" spans="1:40" outlineLevel="2">
      <c r="A4510" s="882">
        <f>ROW()</f>
        <v>4510</v>
      </c>
      <c r="B4510" s="453"/>
      <c r="D4510" s="452" t="s">
        <v>29</v>
      </c>
      <c r="H4510" s="458"/>
      <c r="I4510" s="458"/>
      <c r="J4510" s="459"/>
      <c r="K4510" s="458"/>
      <c r="L4510" s="458"/>
      <c r="M4510" s="458"/>
      <c r="N4510" s="463"/>
      <c r="O4510" s="458"/>
      <c r="P4510" s="458"/>
      <c r="Q4510" s="458"/>
      <c r="R4510" s="458"/>
      <c r="S4510" s="458"/>
      <c r="T4510" s="459"/>
      <c r="U4510" s="458"/>
      <c r="V4510" s="458"/>
      <c r="W4510" s="458"/>
      <c r="X4510" s="458"/>
      <c r="Y4510" s="459"/>
      <c r="Z4510" s="458"/>
      <c r="AA4510" s="169"/>
      <c r="AB4510" s="169"/>
      <c r="AC4510" s="169"/>
      <c r="AD4510" s="169"/>
      <c r="AE4510" s="641"/>
      <c r="AF4510" s="26"/>
      <c r="AG4510" s="26"/>
      <c r="AH4510" s="26"/>
      <c r="AI4510" s="449"/>
      <c r="AJ4510" s="330"/>
      <c r="AK4510" s="169"/>
      <c r="AL4510" s="169"/>
      <c r="AM4510" s="169">
        <f>Input!$AD$60</f>
        <v>20</v>
      </c>
      <c r="AN4510" s="311">
        <f t="shared" si="2706"/>
        <v>19</v>
      </c>
    </row>
    <row r="4511" spans="1:40" outlineLevel="2">
      <c r="A4511" s="882">
        <f>ROW()</f>
        <v>4511</v>
      </c>
      <c r="B4511" s="453"/>
      <c r="D4511" s="452" t="s">
        <v>30</v>
      </c>
      <c r="H4511" s="458"/>
      <c r="I4511" s="458"/>
      <c r="J4511" s="459"/>
      <c r="K4511" s="458"/>
      <c r="L4511" s="458"/>
      <c r="M4511" s="458"/>
      <c r="N4511" s="463"/>
      <c r="O4511" s="458"/>
      <c r="P4511" s="458"/>
      <c r="Q4511" s="458"/>
      <c r="R4511" s="458"/>
      <c r="S4511" s="458"/>
      <c r="T4511" s="459"/>
      <c r="U4511" s="458"/>
      <c r="V4511" s="458"/>
      <c r="W4511" s="458"/>
      <c r="X4511" s="458"/>
      <c r="Y4511" s="459"/>
      <c r="Z4511" s="458"/>
      <c r="AA4511" s="169"/>
      <c r="AB4511" s="169"/>
      <c r="AC4511" s="169"/>
      <c r="AD4511" s="169"/>
      <c r="AE4511" s="641"/>
      <c r="AF4511" s="26"/>
      <c r="AG4511" s="26"/>
      <c r="AH4511" s="26"/>
      <c r="AI4511" s="449"/>
      <c r="AJ4511" s="330"/>
      <c r="AK4511" s="169"/>
      <c r="AL4511" s="169"/>
      <c r="AM4511" s="169">
        <f>Input!$AD$61</f>
        <v>20</v>
      </c>
      <c r="AN4511" s="311">
        <f t="shared" si="2706"/>
        <v>19</v>
      </c>
    </row>
    <row r="4512" spans="1:40" outlineLevel="2">
      <c r="A4512" s="882">
        <f>ROW()</f>
        <v>4512</v>
      </c>
      <c r="B4512" s="453"/>
      <c r="D4512" s="452" t="s">
        <v>31</v>
      </c>
      <c r="H4512" s="458"/>
      <c r="I4512" s="458"/>
      <c r="J4512" s="459"/>
      <c r="K4512" s="458"/>
      <c r="L4512" s="458"/>
      <c r="M4512" s="458"/>
      <c r="N4512" s="463"/>
      <c r="O4512" s="458"/>
      <c r="P4512" s="458"/>
      <c r="Q4512" s="458"/>
      <c r="R4512" s="458"/>
      <c r="S4512" s="458"/>
      <c r="T4512" s="459"/>
      <c r="U4512" s="458"/>
      <c r="V4512" s="458"/>
      <c r="W4512" s="458"/>
      <c r="X4512" s="458"/>
      <c r="Y4512" s="459"/>
      <c r="Z4512" s="458"/>
      <c r="AA4512" s="169"/>
      <c r="AB4512" s="169"/>
      <c r="AC4512" s="169"/>
      <c r="AD4512" s="169"/>
      <c r="AE4512" s="641"/>
      <c r="AF4512" s="26"/>
      <c r="AG4512" s="26"/>
      <c r="AH4512" s="26"/>
      <c r="AI4512" s="449"/>
      <c r="AJ4512" s="330"/>
      <c r="AK4512" s="169"/>
      <c r="AL4512" s="169"/>
      <c r="AM4512" s="169">
        <f>Input!$AD$62</f>
        <v>20</v>
      </c>
      <c r="AN4512" s="311">
        <f t="shared" si="2706"/>
        <v>19</v>
      </c>
    </row>
    <row r="4513" spans="1:40" outlineLevel="2">
      <c r="A4513" s="882">
        <f>ROW()</f>
        <v>4513</v>
      </c>
      <c r="B4513" s="453"/>
      <c r="D4513" s="452" t="s">
        <v>32</v>
      </c>
      <c r="H4513" s="458"/>
      <c r="I4513" s="458"/>
      <c r="J4513" s="459"/>
      <c r="K4513" s="458"/>
      <c r="L4513" s="458"/>
      <c r="M4513" s="458"/>
      <c r="N4513" s="463"/>
      <c r="O4513" s="458"/>
      <c r="P4513" s="458"/>
      <c r="Q4513" s="458"/>
      <c r="R4513" s="458"/>
      <c r="S4513" s="458"/>
      <c r="T4513" s="459"/>
      <c r="U4513" s="458"/>
      <c r="V4513" s="458"/>
      <c r="W4513" s="458"/>
      <c r="X4513" s="458"/>
      <c r="Y4513" s="459"/>
      <c r="Z4513" s="458"/>
      <c r="AA4513" s="169"/>
      <c r="AB4513" s="169"/>
      <c r="AC4513" s="169"/>
      <c r="AD4513" s="169"/>
      <c r="AE4513" s="641"/>
      <c r="AF4513" s="26"/>
      <c r="AG4513" s="26"/>
      <c r="AH4513" s="26"/>
      <c r="AI4513" s="449"/>
      <c r="AJ4513" s="330"/>
      <c r="AK4513" s="169"/>
      <c r="AL4513" s="169"/>
      <c r="AM4513" s="169">
        <f>Input!$AD$63</f>
        <v>20</v>
      </c>
      <c r="AN4513" s="311">
        <f t="shared" si="2706"/>
        <v>19</v>
      </c>
    </row>
    <row r="4514" spans="1:40" outlineLevel="2">
      <c r="A4514" s="882">
        <f>ROW()</f>
        <v>4514</v>
      </c>
      <c r="B4514" s="453"/>
      <c r="D4514" s="452" t="s">
        <v>33</v>
      </c>
      <c r="H4514" s="458"/>
      <c r="I4514" s="458"/>
      <c r="J4514" s="459"/>
      <c r="K4514" s="458"/>
      <c r="L4514" s="458"/>
      <c r="M4514" s="458"/>
      <c r="N4514" s="463"/>
      <c r="O4514" s="458"/>
      <c r="P4514" s="458"/>
      <c r="Q4514" s="458"/>
      <c r="R4514" s="458"/>
      <c r="S4514" s="458"/>
      <c r="T4514" s="459"/>
      <c r="U4514" s="458"/>
      <c r="V4514" s="458"/>
      <c r="W4514" s="458"/>
      <c r="X4514" s="458"/>
      <c r="Y4514" s="459"/>
      <c r="Z4514" s="458"/>
      <c r="AA4514" s="169"/>
      <c r="AB4514" s="169"/>
      <c r="AC4514" s="169"/>
      <c r="AD4514" s="169"/>
      <c r="AE4514" s="641"/>
      <c r="AF4514" s="26"/>
      <c r="AG4514" s="26"/>
      <c r="AH4514" s="26"/>
      <c r="AI4514" s="449"/>
      <c r="AJ4514" s="330"/>
      <c r="AK4514" s="169"/>
      <c r="AL4514" s="169"/>
      <c r="AM4514" s="169">
        <f>Input!$AD$64</f>
        <v>20</v>
      </c>
      <c r="AN4514" s="311">
        <f t="shared" si="2706"/>
        <v>19</v>
      </c>
    </row>
    <row r="4515" spans="1:40" outlineLevel="2">
      <c r="A4515" s="882">
        <f>ROW()</f>
        <v>4515</v>
      </c>
      <c r="B4515" s="453"/>
      <c r="D4515" s="452" t="s">
        <v>27</v>
      </c>
      <c r="H4515" s="458"/>
      <c r="I4515" s="458"/>
      <c r="J4515" s="459"/>
      <c r="K4515" s="458"/>
      <c r="L4515" s="458"/>
      <c r="M4515" s="458"/>
      <c r="N4515" s="463"/>
      <c r="O4515" s="458"/>
      <c r="P4515" s="458"/>
      <c r="Q4515" s="458"/>
      <c r="R4515" s="458"/>
      <c r="S4515" s="458"/>
      <c r="T4515" s="459"/>
      <c r="U4515" s="458"/>
      <c r="V4515" s="458"/>
      <c r="W4515" s="458"/>
      <c r="X4515" s="458"/>
      <c r="Y4515" s="459"/>
      <c r="Z4515" s="458"/>
      <c r="AA4515" s="169"/>
      <c r="AB4515" s="169"/>
      <c r="AC4515" s="169"/>
      <c r="AD4515" s="169"/>
      <c r="AE4515" s="641"/>
      <c r="AF4515" s="26"/>
      <c r="AG4515" s="26"/>
      <c r="AH4515" s="26"/>
      <c r="AI4515" s="449"/>
      <c r="AJ4515" s="330"/>
      <c r="AK4515" s="169"/>
      <c r="AL4515" s="169"/>
      <c r="AM4515" s="169">
        <f>Input!$AD$65</f>
        <v>40</v>
      </c>
      <c r="AN4515" s="311">
        <f t="shared" si="2706"/>
        <v>39</v>
      </c>
    </row>
    <row r="4516" spans="1:40" outlineLevel="2">
      <c r="A4516" s="882">
        <f>ROW()</f>
        <v>4516</v>
      </c>
      <c r="B4516" s="453"/>
      <c r="D4516" s="452" t="s">
        <v>34</v>
      </c>
      <c r="H4516" s="458"/>
      <c r="I4516" s="458"/>
      <c r="J4516" s="459"/>
      <c r="K4516" s="458"/>
      <c r="L4516" s="458"/>
      <c r="M4516" s="458"/>
      <c r="N4516" s="463"/>
      <c r="O4516" s="458"/>
      <c r="P4516" s="458"/>
      <c r="Q4516" s="458"/>
      <c r="R4516" s="458"/>
      <c r="S4516" s="458"/>
      <c r="T4516" s="459"/>
      <c r="U4516" s="458"/>
      <c r="V4516" s="458"/>
      <c r="W4516" s="458"/>
      <c r="X4516" s="458"/>
      <c r="Y4516" s="459"/>
      <c r="Z4516" s="458"/>
      <c r="AA4516" s="169"/>
      <c r="AB4516" s="169"/>
      <c r="AC4516" s="169"/>
      <c r="AD4516" s="169"/>
      <c r="AE4516" s="641"/>
      <c r="AF4516" s="26"/>
      <c r="AG4516" s="26"/>
      <c r="AH4516" s="26"/>
      <c r="AI4516" s="449"/>
      <c r="AJ4516" s="330"/>
      <c r="AK4516" s="169"/>
      <c r="AL4516" s="169"/>
      <c r="AM4516" s="169">
        <f>Input!$AD$66</f>
        <v>15</v>
      </c>
      <c r="AN4516" s="311">
        <f t="shared" si="2706"/>
        <v>14</v>
      </c>
    </row>
    <row r="4517" spans="1:40" outlineLevel="2">
      <c r="A4517" s="882">
        <f>ROW()</f>
        <v>4517</v>
      </c>
      <c r="B4517" s="453"/>
      <c r="D4517" s="452" t="s">
        <v>35</v>
      </c>
      <c r="H4517" s="458"/>
      <c r="I4517" s="458"/>
      <c r="J4517" s="459"/>
      <c r="K4517" s="458"/>
      <c r="L4517" s="458"/>
      <c r="M4517" s="458"/>
      <c r="N4517" s="463"/>
      <c r="O4517" s="458"/>
      <c r="P4517" s="458"/>
      <c r="Q4517" s="458"/>
      <c r="R4517" s="458"/>
      <c r="S4517" s="458"/>
      <c r="T4517" s="459"/>
      <c r="U4517" s="458"/>
      <c r="V4517" s="458"/>
      <c r="W4517" s="458"/>
      <c r="X4517" s="458"/>
      <c r="Y4517" s="459"/>
      <c r="Z4517" s="458"/>
      <c r="AA4517" s="169"/>
      <c r="AB4517" s="169"/>
      <c r="AC4517" s="169"/>
      <c r="AD4517" s="169"/>
      <c r="AE4517" s="641"/>
      <c r="AF4517" s="26"/>
      <c r="AG4517" s="26"/>
      <c r="AH4517" s="26"/>
      <c r="AI4517" s="449"/>
      <c r="AJ4517" s="330"/>
      <c r="AK4517" s="169"/>
      <c r="AL4517" s="169"/>
      <c r="AM4517" s="169">
        <f>Input!$AD$67</f>
        <v>10</v>
      </c>
      <c r="AN4517" s="311">
        <f t="shared" si="2706"/>
        <v>9</v>
      </c>
    </row>
    <row r="4518" spans="1:40" outlineLevel="2">
      <c r="A4518" s="882">
        <f>ROW()</f>
        <v>4518</v>
      </c>
      <c r="B4518" s="453"/>
      <c r="D4518" s="452" t="s">
        <v>302</v>
      </c>
      <c r="H4518" s="458"/>
      <c r="I4518" s="458"/>
      <c r="J4518" s="459"/>
      <c r="K4518" s="458"/>
      <c r="L4518" s="458"/>
      <c r="M4518" s="458"/>
      <c r="N4518" s="463"/>
      <c r="O4518" s="458"/>
      <c r="P4518" s="458"/>
      <c r="Q4518" s="458"/>
      <c r="R4518" s="458"/>
      <c r="S4518" s="458"/>
      <c r="T4518" s="459"/>
      <c r="U4518" s="458"/>
      <c r="V4518" s="458"/>
      <c r="W4518" s="458"/>
      <c r="X4518" s="458"/>
      <c r="Y4518" s="459"/>
      <c r="Z4518" s="458"/>
      <c r="AA4518" s="169"/>
      <c r="AB4518" s="169"/>
      <c r="AC4518" s="169"/>
      <c r="AD4518" s="169"/>
      <c r="AE4518" s="641"/>
      <c r="AF4518" s="26"/>
      <c r="AG4518" s="26"/>
      <c r="AH4518" s="26"/>
      <c r="AI4518" s="449"/>
      <c r="AJ4518" s="330"/>
      <c r="AK4518" s="169"/>
      <c r="AL4518" s="169"/>
      <c r="AM4518" s="169">
        <f>Input!$AD$68</f>
        <v>10</v>
      </c>
      <c r="AN4518" s="311">
        <f t="shared" si="2706"/>
        <v>9</v>
      </c>
    </row>
    <row r="4519" spans="1:40" outlineLevel="2">
      <c r="A4519" s="882">
        <f>ROW()</f>
        <v>4519</v>
      </c>
      <c r="B4519" s="453"/>
      <c r="D4519" s="452" t="s">
        <v>36</v>
      </c>
      <c r="H4519" s="458"/>
      <c r="I4519" s="458"/>
      <c r="J4519" s="459"/>
      <c r="K4519" s="458"/>
      <c r="L4519" s="458"/>
      <c r="M4519" s="458"/>
      <c r="N4519" s="463"/>
      <c r="O4519" s="458"/>
      <c r="P4519" s="458"/>
      <c r="Q4519" s="458"/>
      <c r="R4519" s="458"/>
      <c r="S4519" s="458"/>
      <c r="T4519" s="459"/>
      <c r="U4519" s="458"/>
      <c r="V4519" s="458"/>
      <c r="W4519" s="458"/>
      <c r="X4519" s="458"/>
      <c r="Y4519" s="459"/>
      <c r="Z4519" s="458"/>
      <c r="AA4519" s="169"/>
      <c r="AB4519" s="169"/>
      <c r="AC4519" s="169"/>
      <c r="AD4519" s="169"/>
      <c r="AE4519" s="641"/>
      <c r="AF4519" s="26"/>
      <c r="AG4519" s="26"/>
      <c r="AH4519" s="26"/>
      <c r="AI4519" s="449"/>
      <c r="AJ4519" s="330"/>
      <c r="AK4519" s="169"/>
      <c r="AL4519" s="169"/>
      <c r="AM4519" s="169">
        <f>Input!$AD$69</f>
        <v>5</v>
      </c>
      <c r="AN4519" s="311">
        <f t="shared" si="2706"/>
        <v>4</v>
      </c>
    </row>
    <row r="4520" spans="1:40" outlineLevel="2">
      <c r="A4520" s="882">
        <f>ROW()</f>
        <v>4520</v>
      </c>
      <c r="B4520" s="453"/>
      <c r="D4520" s="452" t="s">
        <v>583</v>
      </c>
      <c r="H4520" s="458"/>
      <c r="I4520" s="458"/>
      <c r="J4520" s="459"/>
      <c r="K4520" s="458"/>
      <c r="L4520" s="458"/>
      <c r="M4520" s="458"/>
      <c r="N4520" s="463"/>
      <c r="O4520" s="458"/>
      <c r="P4520" s="458"/>
      <c r="Q4520" s="458"/>
      <c r="R4520" s="458"/>
      <c r="S4520" s="458"/>
      <c r="T4520" s="459"/>
      <c r="U4520" s="458"/>
      <c r="V4520" s="458"/>
      <c r="W4520" s="458"/>
      <c r="X4520" s="458"/>
      <c r="Y4520" s="459"/>
      <c r="Z4520" s="458"/>
      <c r="AA4520" s="169"/>
      <c r="AB4520" s="169"/>
      <c r="AC4520" s="169"/>
      <c r="AD4520" s="169"/>
      <c r="AE4520" s="641"/>
      <c r="AF4520" s="26"/>
      <c r="AG4520" s="26"/>
      <c r="AH4520" s="26"/>
      <c r="AI4520" s="449"/>
      <c r="AJ4520" s="330"/>
      <c r="AK4520" s="169"/>
      <c r="AL4520" s="169"/>
      <c r="AM4520" s="169">
        <f>Input!$AD$70</f>
        <v>10</v>
      </c>
      <c r="AN4520" s="311">
        <f t="shared" si="2706"/>
        <v>9</v>
      </c>
    </row>
    <row r="4521" spans="1:40" outlineLevel="2">
      <c r="A4521" s="882">
        <f>ROW()</f>
        <v>4521</v>
      </c>
      <c r="B4521" s="453"/>
      <c r="D4521" s="452" t="s">
        <v>81</v>
      </c>
      <c r="H4521" s="458"/>
      <c r="I4521" s="458"/>
      <c r="J4521" s="459"/>
      <c r="K4521" s="458"/>
      <c r="L4521" s="458"/>
      <c r="M4521" s="458"/>
      <c r="N4521" s="463"/>
      <c r="O4521" s="458"/>
      <c r="P4521" s="458"/>
      <c r="Q4521" s="458"/>
      <c r="R4521" s="458"/>
      <c r="S4521" s="458"/>
      <c r="T4521" s="459"/>
      <c r="U4521" s="458"/>
      <c r="V4521" s="458"/>
      <c r="W4521" s="458"/>
      <c r="X4521" s="458"/>
      <c r="Y4521" s="459"/>
      <c r="Z4521" s="458"/>
      <c r="AA4521" s="169"/>
      <c r="AB4521" s="169"/>
      <c r="AC4521" s="169"/>
      <c r="AD4521" s="169"/>
      <c r="AE4521" s="641"/>
      <c r="AF4521" s="26"/>
      <c r="AG4521" s="26"/>
      <c r="AH4521" s="26"/>
      <c r="AI4521" s="449"/>
      <c r="AJ4521" s="330"/>
      <c r="AK4521" s="169"/>
      <c r="AL4521" s="169"/>
      <c r="AM4521" s="169">
        <f>Input!$AD$71</f>
        <v>4</v>
      </c>
      <c r="AN4521" s="311">
        <f t="shared" si="2706"/>
        <v>3</v>
      </c>
    </row>
    <row r="4522" spans="1:40" outlineLevel="2">
      <c r="A4522" s="882">
        <f>ROW()</f>
        <v>4522</v>
      </c>
      <c r="B4522" s="453"/>
      <c r="D4522" s="452" t="s">
        <v>28</v>
      </c>
      <c r="H4522" s="458"/>
      <c r="I4522" s="458"/>
      <c r="J4522" s="459"/>
      <c r="K4522" s="458"/>
      <c r="L4522" s="458"/>
      <c r="M4522" s="458"/>
      <c r="N4522" s="463"/>
      <c r="O4522" s="458"/>
      <c r="P4522" s="458"/>
      <c r="Q4522" s="458"/>
      <c r="R4522" s="458"/>
      <c r="S4522" s="458"/>
      <c r="T4522" s="459"/>
      <c r="U4522" s="458"/>
      <c r="V4522" s="458"/>
      <c r="W4522" s="458"/>
      <c r="X4522" s="458"/>
      <c r="Y4522" s="459"/>
      <c r="Z4522" s="458"/>
      <c r="AA4522" s="169"/>
      <c r="AB4522" s="169"/>
      <c r="AC4522" s="169"/>
      <c r="AD4522" s="169"/>
      <c r="AE4522" s="641"/>
      <c r="AF4522" s="26"/>
      <c r="AG4522" s="26"/>
      <c r="AH4522" s="26"/>
      <c r="AI4522" s="449"/>
      <c r="AJ4522" s="330"/>
      <c r="AK4522" s="169"/>
      <c r="AL4522" s="169"/>
      <c r="AM4522" s="169">
        <f>Input!$AD$72*2</f>
        <v>0</v>
      </c>
      <c r="AN4522" s="311">
        <f t="shared" si="2706"/>
        <v>0</v>
      </c>
    </row>
    <row r="4523" spans="1:40" outlineLevel="2">
      <c r="A4523" s="882">
        <f>ROW()</f>
        <v>4523</v>
      </c>
      <c r="B4523" s="453"/>
      <c r="D4523" s="456" t="s">
        <v>443</v>
      </c>
      <c r="E4523" s="456"/>
      <c r="F4523" s="456"/>
      <c r="G4523" s="456"/>
      <c r="H4523" s="460"/>
      <c r="I4523" s="460"/>
      <c r="J4523" s="461"/>
      <c r="K4523" s="460"/>
      <c r="L4523" s="460"/>
      <c r="M4523" s="460"/>
      <c r="N4523" s="465"/>
      <c r="O4523" s="460"/>
      <c r="P4523" s="460"/>
      <c r="Q4523" s="460"/>
      <c r="R4523" s="460"/>
      <c r="S4523" s="460"/>
      <c r="T4523" s="461"/>
      <c r="U4523" s="460"/>
      <c r="V4523" s="460"/>
      <c r="W4523" s="460"/>
      <c r="X4523" s="460"/>
      <c r="Y4523" s="461"/>
      <c r="Z4523" s="460"/>
      <c r="AA4523" s="170"/>
      <c r="AB4523" s="170"/>
      <c r="AC4523" s="170"/>
      <c r="AD4523" s="170"/>
      <c r="AE4523" s="642"/>
      <c r="AF4523" s="29"/>
      <c r="AG4523" s="29"/>
      <c r="AH4523" s="29"/>
      <c r="AI4523" s="451"/>
      <c r="AJ4523" s="331"/>
      <c r="AK4523" s="170"/>
      <c r="AL4523" s="170"/>
      <c r="AM4523" s="170">
        <f>Input!$AD$73</f>
        <v>5</v>
      </c>
      <c r="AN4523" s="312">
        <f t="shared" si="2706"/>
        <v>4</v>
      </c>
    </row>
    <row r="4524" spans="1:40" outlineLevel="2">
      <c r="A4524" s="882">
        <f>ROW()</f>
        <v>4524</v>
      </c>
      <c r="B4524" s="453"/>
      <c r="H4524" s="458"/>
      <c r="I4524" s="458"/>
      <c r="J4524" s="459"/>
      <c r="K4524" s="458"/>
      <c r="L4524" s="458"/>
      <c r="M4524" s="458"/>
      <c r="N4524" s="463"/>
      <c r="O4524" s="458"/>
      <c r="P4524" s="458"/>
      <c r="Q4524" s="458"/>
      <c r="R4524" s="458"/>
      <c r="S4524" s="458"/>
      <c r="T4524" s="459"/>
      <c r="U4524" s="439"/>
      <c r="V4524" s="439"/>
      <c r="W4524" s="439"/>
      <c r="X4524" s="439"/>
      <c r="Y4524" s="443"/>
      <c r="Z4524" s="439"/>
      <c r="AA4524" s="439"/>
      <c r="AB4524" s="439"/>
      <c r="AC4524" s="439"/>
      <c r="AD4524" s="439"/>
      <c r="AE4524" s="443"/>
      <c r="AF4524" s="439"/>
      <c r="AG4524" s="439"/>
      <c r="AH4524" s="439"/>
      <c r="AI4524" s="440"/>
      <c r="AJ4524" s="443"/>
      <c r="AK4524" s="439"/>
      <c r="AL4524" s="439"/>
      <c r="AM4524" s="439"/>
      <c r="AN4524" s="440"/>
    </row>
    <row r="4525" spans="1:40" outlineLevel="1">
      <c r="A4525" s="732" t="s">
        <v>20</v>
      </c>
      <c r="B4525" s="733"/>
      <c r="C4525" s="881"/>
      <c r="D4525" s="733"/>
      <c r="E4525" s="733"/>
      <c r="F4525" s="733"/>
      <c r="G4525" s="730"/>
      <c r="H4525" s="733"/>
      <c r="I4525" s="730"/>
      <c r="J4525" s="729"/>
      <c r="K4525" s="730"/>
      <c r="L4525" s="730"/>
      <c r="M4525" s="730"/>
      <c r="N4525" s="731"/>
      <c r="O4525" s="730"/>
      <c r="P4525" s="730"/>
      <c r="Q4525" s="730"/>
      <c r="R4525" s="730"/>
      <c r="S4525" s="730"/>
      <c r="T4525" s="729"/>
      <c r="U4525" s="730"/>
      <c r="V4525" s="730"/>
      <c r="W4525" s="730"/>
      <c r="X4525" s="730"/>
      <c r="Y4525" s="729"/>
      <c r="Z4525" s="730"/>
      <c r="AA4525" s="730"/>
      <c r="AB4525" s="730"/>
      <c r="AC4525" s="730"/>
      <c r="AD4525" s="730"/>
      <c r="AE4525" s="729"/>
      <c r="AF4525" s="730"/>
      <c r="AG4525" s="730"/>
      <c r="AH4525" s="730"/>
      <c r="AI4525" s="731"/>
      <c r="AJ4525" s="729"/>
      <c r="AK4525" s="730"/>
      <c r="AL4525" s="730"/>
      <c r="AM4525" s="730"/>
      <c r="AN4525" s="731"/>
    </row>
    <row r="4526" spans="1:40" outlineLevel="2">
      <c r="A4526" s="882">
        <f>ROW()</f>
        <v>4526</v>
      </c>
      <c r="B4526" s="453"/>
      <c r="D4526" s="452" t="s">
        <v>300</v>
      </c>
      <c r="H4526" s="458"/>
      <c r="I4526" s="458"/>
      <c r="J4526" s="459"/>
      <c r="K4526" s="458"/>
      <c r="L4526" s="458"/>
      <c r="M4526" s="458"/>
      <c r="N4526" s="463"/>
      <c r="O4526" s="458"/>
      <c r="P4526" s="458"/>
      <c r="Q4526" s="458"/>
      <c r="R4526" s="458"/>
      <c r="S4526" s="458"/>
      <c r="T4526" s="459"/>
      <c r="U4526" s="439"/>
      <c r="V4526" s="439"/>
      <c r="W4526" s="439"/>
      <c r="X4526" s="439"/>
      <c r="Y4526" s="443"/>
      <c r="Z4526" s="439"/>
      <c r="AA4526" s="439"/>
      <c r="AB4526" s="439"/>
      <c r="AC4526" s="439"/>
      <c r="AD4526" s="439"/>
      <c r="AE4526" s="443"/>
      <c r="AF4526" s="439"/>
      <c r="AG4526" s="439"/>
      <c r="AH4526" s="439"/>
      <c r="AI4526" s="440"/>
      <c r="AJ4526" s="439"/>
      <c r="AK4526" s="439"/>
      <c r="AL4526" s="439">
        <f>AK4616</f>
        <v>0</v>
      </c>
      <c r="AM4526" s="439">
        <f t="shared" ref="AM4526" si="2707">AL4616</f>
        <v>6.8129740652889712</v>
      </c>
      <c r="AN4526" s="440">
        <f>AM4616</f>
        <v>6.4723253620245229</v>
      </c>
    </row>
    <row r="4527" spans="1:40" outlineLevel="2">
      <c r="A4527" s="882">
        <f>ROW()</f>
        <v>4527</v>
      </c>
      <c r="B4527" s="453"/>
      <c r="D4527" s="452" t="s">
        <v>301</v>
      </c>
      <c r="H4527" s="458"/>
      <c r="I4527" s="458"/>
      <c r="J4527" s="459"/>
      <c r="K4527" s="458"/>
      <c r="L4527" s="458"/>
      <c r="M4527" s="458"/>
      <c r="N4527" s="463"/>
      <c r="O4527" s="458"/>
      <c r="P4527" s="458"/>
      <c r="Q4527" s="458"/>
      <c r="R4527" s="458"/>
      <c r="S4527" s="458"/>
      <c r="T4527" s="459"/>
      <c r="U4527" s="439"/>
      <c r="V4527" s="439"/>
      <c r="W4527" s="439"/>
      <c r="X4527" s="439"/>
      <c r="Y4527" s="443"/>
      <c r="Z4527" s="439"/>
      <c r="AA4527" s="439"/>
      <c r="AB4527" s="439"/>
      <c r="AC4527" s="439"/>
      <c r="AD4527" s="439"/>
      <c r="AE4527" s="443"/>
      <c r="AF4527" s="439"/>
      <c r="AG4527" s="439"/>
      <c r="AH4527" s="439"/>
      <c r="AI4527" s="440"/>
      <c r="AJ4527" s="439"/>
      <c r="AK4527" s="439"/>
      <c r="AL4527" s="439">
        <f>AK4617</f>
        <v>0</v>
      </c>
      <c r="AM4527" s="439">
        <f t="shared" ref="AM4527" si="2708">AL4617</f>
        <v>0</v>
      </c>
      <c r="AN4527" s="440">
        <f>AM4617</f>
        <v>0</v>
      </c>
    </row>
    <row r="4528" spans="1:40" outlineLevel="2">
      <c r="A4528" s="882">
        <f>ROW()</f>
        <v>4528</v>
      </c>
      <c r="B4528" s="453"/>
      <c r="D4528" s="452" t="s">
        <v>29</v>
      </c>
      <c r="H4528" s="458"/>
      <c r="I4528" s="458"/>
      <c r="J4528" s="459"/>
      <c r="K4528" s="458"/>
      <c r="L4528" s="458"/>
      <c r="M4528" s="458"/>
      <c r="N4528" s="463"/>
      <c r="O4528" s="458"/>
      <c r="P4528" s="458"/>
      <c r="Q4528" s="458"/>
      <c r="R4528" s="458"/>
      <c r="S4528" s="458"/>
      <c r="T4528" s="459"/>
      <c r="U4528" s="439"/>
      <c r="V4528" s="439"/>
      <c r="W4528" s="439"/>
      <c r="X4528" s="439"/>
      <c r="Y4528" s="443"/>
      <c r="Z4528" s="439"/>
      <c r="AA4528" s="439"/>
      <c r="AB4528" s="439"/>
      <c r="AC4528" s="439"/>
      <c r="AD4528" s="439"/>
      <c r="AE4528" s="443"/>
      <c r="AF4528" s="439"/>
      <c r="AG4528" s="439"/>
      <c r="AH4528" s="439"/>
      <c r="AI4528" s="440"/>
      <c r="AJ4528" s="439"/>
      <c r="AK4528" s="439"/>
      <c r="AL4528" s="439">
        <f t="shared" ref="AL4528" si="2709">AK4618</f>
        <v>0</v>
      </c>
      <c r="AM4528" s="439">
        <f t="shared" ref="AM4528" si="2710">AL4618</f>
        <v>0</v>
      </c>
      <c r="AN4528" s="440">
        <f t="shared" ref="AN4528:AN4536" si="2711">AM4618</f>
        <v>0</v>
      </c>
    </row>
    <row r="4529" spans="1:40" outlineLevel="2">
      <c r="A4529" s="882">
        <f>ROW()</f>
        <v>4529</v>
      </c>
      <c r="B4529" s="453"/>
      <c r="D4529" s="452" t="s">
        <v>30</v>
      </c>
      <c r="H4529" s="458"/>
      <c r="I4529" s="458"/>
      <c r="J4529" s="459"/>
      <c r="K4529" s="458"/>
      <c r="L4529" s="458"/>
      <c r="M4529" s="458"/>
      <c r="N4529" s="463"/>
      <c r="O4529" s="458"/>
      <c r="P4529" s="458"/>
      <c r="Q4529" s="458"/>
      <c r="R4529" s="458"/>
      <c r="S4529" s="458"/>
      <c r="T4529" s="459"/>
      <c r="U4529" s="439"/>
      <c r="V4529" s="439"/>
      <c r="W4529" s="439"/>
      <c r="X4529" s="439"/>
      <c r="Y4529" s="443"/>
      <c r="Z4529" s="439"/>
      <c r="AA4529" s="439"/>
      <c r="AB4529" s="439"/>
      <c r="AC4529" s="439"/>
      <c r="AD4529" s="439"/>
      <c r="AE4529" s="443"/>
      <c r="AF4529" s="439"/>
      <c r="AG4529" s="439"/>
      <c r="AH4529" s="439"/>
      <c r="AI4529" s="440"/>
      <c r="AJ4529" s="439"/>
      <c r="AK4529" s="439"/>
      <c r="AL4529" s="439">
        <f t="shared" ref="AL4529:AL4530" si="2712">AK4619</f>
        <v>0</v>
      </c>
      <c r="AM4529" s="439">
        <f t="shared" ref="AM4529" si="2713">AL4619</f>
        <v>45.627335993088153</v>
      </c>
      <c r="AN4529" s="440">
        <f t="shared" si="2711"/>
        <v>43.345969193433746</v>
      </c>
    </row>
    <row r="4530" spans="1:40" outlineLevel="2">
      <c r="A4530" s="882">
        <f>ROW()</f>
        <v>4530</v>
      </c>
      <c r="B4530" s="453"/>
      <c r="D4530" s="452" t="s">
        <v>31</v>
      </c>
      <c r="H4530" s="458"/>
      <c r="I4530" s="458"/>
      <c r="J4530" s="459"/>
      <c r="K4530" s="458"/>
      <c r="L4530" s="458"/>
      <c r="M4530" s="458"/>
      <c r="N4530" s="463"/>
      <c r="O4530" s="458"/>
      <c r="P4530" s="458"/>
      <c r="Q4530" s="458"/>
      <c r="R4530" s="458"/>
      <c r="S4530" s="458"/>
      <c r="T4530" s="459"/>
      <c r="U4530" s="439"/>
      <c r="V4530" s="439"/>
      <c r="W4530" s="439"/>
      <c r="X4530" s="439"/>
      <c r="Y4530" s="443"/>
      <c r="Z4530" s="439"/>
      <c r="AA4530" s="439"/>
      <c r="AB4530" s="439"/>
      <c r="AC4530" s="439"/>
      <c r="AD4530" s="439"/>
      <c r="AE4530" s="443"/>
      <c r="AF4530" s="439"/>
      <c r="AG4530" s="439"/>
      <c r="AH4530" s="439"/>
      <c r="AI4530" s="440"/>
      <c r="AJ4530" s="439"/>
      <c r="AK4530" s="439"/>
      <c r="AL4530" s="439">
        <f t="shared" si="2712"/>
        <v>0</v>
      </c>
      <c r="AM4530" s="439">
        <f t="shared" ref="AM4530" si="2714">AL4620</f>
        <v>0</v>
      </c>
      <c r="AN4530" s="440">
        <f t="shared" si="2711"/>
        <v>0</v>
      </c>
    </row>
    <row r="4531" spans="1:40" outlineLevel="2">
      <c r="A4531" s="882">
        <f>ROW()</f>
        <v>4531</v>
      </c>
      <c r="B4531" s="453"/>
      <c r="D4531" s="452" t="s">
        <v>32</v>
      </c>
      <c r="H4531" s="458"/>
      <c r="I4531" s="458"/>
      <c r="J4531" s="459"/>
      <c r="K4531" s="458"/>
      <c r="L4531" s="458"/>
      <c r="M4531" s="458"/>
      <c r="N4531" s="463"/>
      <c r="O4531" s="458"/>
      <c r="P4531" s="458"/>
      <c r="Q4531" s="458"/>
      <c r="R4531" s="458"/>
      <c r="S4531" s="458"/>
      <c r="T4531" s="459"/>
      <c r="U4531" s="439"/>
      <c r="V4531" s="439"/>
      <c r="W4531" s="439"/>
      <c r="X4531" s="439"/>
      <c r="Y4531" s="443"/>
      <c r="Z4531" s="439"/>
      <c r="AA4531" s="439"/>
      <c r="AB4531" s="439"/>
      <c r="AC4531" s="439"/>
      <c r="AD4531" s="439"/>
      <c r="AE4531" s="443"/>
      <c r="AF4531" s="439"/>
      <c r="AG4531" s="439"/>
      <c r="AH4531" s="439"/>
      <c r="AI4531" s="440"/>
      <c r="AJ4531" s="439"/>
      <c r="AK4531" s="439"/>
      <c r="AL4531" s="439">
        <f t="shared" ref="AL4531:AL4532" si="2715">AK4621</f>
        <v>0</v>
      </c>
      <c r="AM4531" s="439">
        <f t="shared" ref="AM4531" si="2716">AL4621</f>
        <v>2.3586990845317044</v>
      </c>
      <c r="AN4531" s="440">
        <f t="shared" si="2711"/>
        <v>2.2407641303051191</v>
      </c>
    </row>
    <row r="4532" spans="1:40" outlineLevel="2">
      <c r="A4532" s="882">
        <f>ROW()</f>
        <v>4532</v>
      </c>
      <c r="B4532" s="453"/>
      <c r="D4532" s="452" t="s">
        <v>33</v>
      </c>
      <c r="H4532" s="458"/>
      <c r="I4532" s="458"/>
      <c r="J4532" s="459"/>
      <c r="K4532" s="458"/>
      <c r="L4532" s="458"/>
      <c r="M4532" s="458"/>
      <c r="N4532" s="463"/>
      <c r="O4532" s="458"/>
      <c r="P4532" s="458"/>
      <c r="Q4532" s="458"/>
      <c r="R4532" s="458"/>
      <c r="S4532" s="458"/>
      <c r="T4532" s="459"/>
      <c r="U4532" s="439"/>
      <c r="V4532" s="439"/>
      <c r="W4532" s="439"/>
      <c r="X4532" s="439"/>
      <c r="Y4532" s="443"/>
      <c r="Z4532" s="439"/>
      <c r="AA4532" s="439"/>
      <c r="AB4532" s="439"/>
      <c r="AC4532" s="439"/>
      <c r="AD4532" s="439"/>
      <c r="AE4532" s="443"/>
      <c r="AF4532" s="439"/>
      <c r="AG4532" s="439"/>
      <c r="AH4532" s="439"/>
      <c r="AI4532" s="440"/>
      <c r="AJ4532" s="439"/>
      <c r="AK4532" s="439"/>
      <c r="AL4532" s="439">
        <f t="shared" si="2715"/>
        <v>0</v>
      </c>
      <c r="AM4532" s="439">
        <f t="shared" ref="AM4532" si="2717">AL4622</f>
        <v>0</v>
      </c>
      <c r="AN4532" s="440">
        <f t="shared" si="2711"/>
        <v>0</v>
      </c>
    </row>
    <row r="4533" spans="1:40" outlineLevel="2">
      <c r="A4533" s="882">
        <f>ROW()</f>
        <v>4533</v>
      </c>
      <c r="B4533" s="453"/>
      <c r="D4533" s="452" t="s">
        <v>27</v>
      </c>
      <c r="H4533" s="458"/>
      <c r="I4533" s="458"/>
      <c r="J4533" s="459"/>
      <c r="K4533" s="458"/>
      <c r="L4533" s="458"/>
      <c r="M4533" s="458"/>
      <c r="N4533" s="463"/>
      <c r="O4533" s="458"/>
      <c r="P4533" s="458"/>
      <c r="Q4533" s="458"/>
      <c r="R4533" s="458"/>
      <c r="S4533" s="458"/>
      <c r="T4533" s="459"/>
      <c r="U4533" s="439"/>
      <c r="V4533" s="439"/>
      <c r="W4533" s="439"/>
      <c r="X4533" s="439"/>
      <c r="Y4533" s="443"/>
      <c r="Z4533" s="439"/>
      <c r="AA4533" s="439"/>
      <c r="AB4533" s="439"/>
      <c r="AC4533" s="439"/>
      <c r="AD4533" s="439"/>
      <c r="AE4533" s="443"/>
      <c r="AF4533" s="439"/>
      <c r="AG4533" s="439"/>
      <c r="AH4533" s="439"/>
      <c r="AI4533" s="440"/>
      <c r="AJ4533" s="439"/>
      <c r="AK4533" s="439"/>
      <c r="AL4533" s="439">
        <f t="shared" ref="AL4533:AL4534" si="2718">AK4623</f>
        <v>0</v>
      </c>
      <c r="AM4533" s="439">
        <f t="shared" ref="AM4533" si="2719">AL4623</f>
        <v>0.50106939229505965</v>
      </c>
      <c r="AN4533" s="440">
        <f t="shared" si="2711"/>
        <v>0.48854265748768316</v>
      </c>
    </row>
    <row r="4534" spans="1:40" outlineLevel="2">
      <c r="A4534" s="882">
        <f>ROW()</f>
        <v>4534</v>
      </c>
      <c r="B4534" s="453"/>
      <c r="D4534" s="452" t="s">
        <v>34</v>
      </c>
      <c r="H4534" s="458"/>
      <c r="I4534" s="458"/>
      <c r="J4534" s="459"/>
      <c r="K4534" s="458"/>
      <c r="L4534" s="458"/>
      <c r="M4534" s="458"/>
      <c r="N4534" s="463"/>
      <c r="O4534" s="458"/>
      <c r="P4534" s="458"/>
      <c r="Q4534" s="458"/>
      <c r="R4534" s="458"/>
      <c r="S4534" s="458"/>
      <c r="T4534" s="459"/>
      <c r="U4534" s="439"/>
      <c r="V4534" s="439"/>
      <c r="W4534" s="439"/>
      <c r="X4534" s="439"/>
      <c r="Y4534" s="443"/>
      <c r="Z4534" s="439"/>
      <c r="AA4534" s="439"/>
      <c r="AB4534" s="439"/>
      <c r="AC4534" s="439"/>
      <c r="AD4534" s="439"/>
      <c r="AE4534" s="443"/>
      <c r="AF4534" s="439"/>
      <c r="AG4534" s="439"/>
      <c r="AH4534" s="439"/>
      <c r="AI4534" s="440"/>
      <c r="AJ4534" s="439"/>
      <c r="AK4534" s="439"/>
      <c r="AL4534" s="439">
        <f t="shared" si="2718"/>
        <v>0</v>
      </c>
      <c r="AM4534" s="439">
        <f t="shared" ref="AM4534" si="2720">AL4624</f>
        <v>40.095722873326231</v>
      </c>
      <c r="AN4534" s="440">
        <f t="shared" si="2711"/>
        <v>37.422674681771149</v>
      </c>
    </row>
    <row r="4535" spans="1:40" outlineLevel="2">
      <c r="A4535" s="882">
        <f>ROW()</f>
        <v>4535</v>
      </c>
      <c r="B4535" s="453"/>
      <c r="D4535" s="452" t="s">
        <v>35</v>
      </c>
      <c r="H4535" s="458"/>
      <c r="I4535" s="458"/>
      <c r="J4535" s="459"/>
      <c r="K4535" s="458"/>
      <c r="L4535" s="458"/>
      <c r="M4535" s="458"/>
      <c r="N4535" s="463"/>
      <c r="O4535" s="458"/>
      <c r="P4535" s="458"/>
      <c r="Q4535" s="458"/>
      <c r="R4535" s="458"/>
      <c r="S4535" s="458"/>
      <c r="T4535" s="459"/>
      <c r="U4535" s="439"/>
      <c r="V4535" s="439"/>
      <c r="W4535" s="439"/>
      <c r="X4535" s="439"/>
      <c r="Y4535" s="443"/>
      <c r="Z4535" s="439"/>
      <c r="AA4535" s="439"/>
      <c r="AB4535" s="439"/>
      <c r="AC4535" s="439"/>
      <c r="AD4535" s="439"/>
      <c r="AE4535" s="443"/>
      <c r="AF4535" s="439"/>
      <c r="AG4535" s="439"/>
      <c r="AH4535" s="439"/>
      <c r="AI4535" s="440"/>
      <c r="AJ4535" s="439"/>
      <c r="AK4535" s="439"/>
      <c r="AL4535" s="439">
        <f t="shared" ref="AL4535" si="2721">AK4625</f>
        <v>0</v>
      </c>
      <c r="AM4535" s="439">
        <f t="shared" ref="AM4535" si="2722">AL4625</f>
        <v>1.0125805260355905</v>
      </c>
      <c r="AN4535" s="440">
        <f t="shared" si="2711"/>
        <v>0.91132247343203143</v>
      </c>
    </row>
    <row r="4536" spans="1:40" outlineLevel="2">
      <c r="A4536" s="882">
        <f>ROW()</f>
        <v>4536</v>
      </c>
      <c r="B4536" s="453"/>
      <c r="D4536" s="452" t="s">
        <v>302</v>
      </c>
      <c r="H4536" s="458"/>
      <c r="I4536" s="458"/>
      <c r="J4536" s="459"/>
      <c r="K4536" s="458"/>
      <c r="L4536" s="458"/>
      <c r="M4536" s="458"/>
      <c r="N4536" s="463"/>
      <c r="O4536" s="458"/>
      <c r="P4536" s="458"/>
      <c r="Q4536" s="458"/>
      <c r="R4536" s="458"/>
      <c r="S4536" s="458"/>
      <c r="T4536" s="459"/>
      <c r="U4536" s="439"/>
      <c r="V4536" s="439"/>
      <c r="W4536" s="439"/>
      <c r="X4536" s="439"/>
      <c r="Y4536" s="443"/>
      <c r="Z4536" s="439"/>
      <c r="AA4536" s="439"/>
      <c r="AB4536" s="439"/>
      <c r="AC4536" s="439"/>
      <c r="AD4536" s="439"/>
      <c r="AE4536" s="443"/>
      <c r="AF4536" s="439"/>
      <c r="AG4536" s="439"/>
      <c r="AH4536" s="439"/>
      <c r="AI4536" s="440"/>
      <c r="AJ4536" s="439"/>
      <c r="AK4536" s="439"/>
      <c r="AL4536" s="439">
        <f t="shared" ref="AL4536" si="2723">AK4626</f>
        <v>0</v>
      </c>
      <c r="AM4536" s="439">
        <f t="shared" ref="AM4536" si="2724">AL4626</f>
        <v>1.5479918200493308</v>
      </c>
      <c r="AN4536" s="440">
        <f t="shared" si="2711"/>
        <v>1.3931926380443977</v>
      </c>
    </row>
    <row r="4537" spans="1:40" outlineLevel="2">
      <c r="A4537" s="882">
        <f>ROW()</f>
        <v>4537</v>
      </c>
      <c r="B4537" s="453"/>
      <c r="D4537" s="452" t="s">
        <v>36</v>
      </c>
      <c r="H4537" s="458"/>
      <c r="I4537" s="458"/>
      <c r="J4537" s="459"/>
      <c r="K4537" s="458"/>
      <c r="L4537" s="458"/>
      <c r="M4537" s="458"/>
      <c r="N4537" s="463"/>
      <c r="O4537" s="458"/>
      <c r="P4537" s="458"/>
      <c r="Q4537" s="458"/>
      <c r="R4537" s="458"/>
      <c r="S4537" s="458"/>
      <c r="T4537" s="459"/>
      <c r="U4537" s="439"/>
      <c r="V4537" s="439"/>
      <c r="W4537" s="439"/>
      <c r="X4537" s="439"/>
      <c r="Y4537" s="443"/>
      <c r="Z4537" s="439"/>
      <c r="AA4537" s="439"/>
      <c r="AB4537" s="439"/>
      <c r="AC4537" s="439"/>
      <c r="AD4537" s="439"/>
      <c r="AE4537" s="443"/>
      <c r="AF4537" s="439"/>
      <c r="AG4537" s="439"/>
      <c r="AH4537" s="439"/>
      <c r="AI4537" s="440"/>
      <c r="AJ4537" s="439"/>
      <c r="AK4537" s="439"/>
      <c r="AL4537" s="439">
        <f t="shared" ref="AL4537" si="2725">AK4627</f>
        <v>0</v>
      </c>
      <c r="AM4537" s="439">
        <f t="shared" ref="AM4537" si="2726">AL4627</f>
        <v>8.9261955117470499</v>
      </c>
      <c r="AN4537" s="440">
        <f>AM4627</f>
        <v>7.1409564093976403</v>
      </c>
    </row>
    <row r="4538" spans="1:40" outlineLevel="2">
      <c r="A4538" s="882">
        <f>ROW()</f>
        <v>4538</v>
      </c>
      <c r="B4538" s="453"/>
      <c r="D4538" s="452" t="s">
        <v>583</v>
      </c>
      <c r="H4538" s="458"/>
      <c r="I4538" s="458"/>
      <c r="J4538" s="459"/>
      <c r="K4538" s="458"/>
      <c r="L4538" s="458"/>
      <c r="M4538" s="458"/>
      <c r="N4538" s="463"/>
      <c r="O4538" s="458"/>
      <c r="P4538" s="458"/>
      <c r="Q4538" s="458"/>
      <c r="R4538" s="458"/>
      <c r="S4538" s="458"/>
      <c r="T4538" s="459"/>
      <c r="U4538" s="439"/>
      <c r="V4538" s="439"/>
      <c r="W4538" s="439"/>
      <c r="X4538" s="439"/>
      <c r="Y4538" s="443"/>
      <c r="Z4538" s="439"/>
      <c r="AA4538" s="439"/>
      <c r="AB4538" s="439"/>
      <c r="AC4538" s="439"/>
      <c r="AD4538" s="439"/>
      <c r="AE4538" s="443"/>
      <c r="AF4538" s="439"/>
      <c r="AG4538" s="439"/>
      <c r="AH4538" s="439"/>
      <c r="AI4538" s="440"/>
      <c r="AJ4538" s="439"/>
      <c r="AK4538" s="439"/>
      <c r="AL4538" s="439">
        <f t="shared" ref="AL4538" si="2727">AK4628</f>
        <v>0</v>
      </c>
      <c r="AM4538" s="439">
        <f t="shared" ref="AM4538" si="2728">AL4628</f>
        <v>1.7869100811924077</v>
      </c>
      <c r="AN4538" s="440">
        <f t="shared" ref="AN4538:AN4541" si="2729">AM4628</f>
        <v>1.6082190730731669</v>
      </c>
    </row>
    <row r="4539" spans="1:40" outlineLevel="2">
      <c r="A4539" s="882">
        <f>ROW()</f>
        <v>4539</v>
      </c>
      <c r="B4539" s="453"/>
      <c r="D4539" s="452" t="s">
        <v>81</v>
      </c>
      <c r="H4539" s="458"/>
      <c r="I4539" s="458"/>
      <c r="J4539" s="459"/>
      <c r="K4539" s="458"/>
      <c r="L4539" s="458"/>
      <c r="M4539" s="458"/>
      <c r="N4539" s="463"/>
      <c r="O4539" s="458"/>
      <c r="P4539" s="458"/>
      <c r="Q4539" s="458"/>
      <c r="R4539" s="458"/>
      <c r="S4539" s="458"/>
      <c r="T4539" s="459"/>
      <c r="U4539" s="439"/>
      <c r="V4539" s="439"/>
      <c r="W4539" s="439"/>
      <c r="X4539" s="439"/>
      <c r="Y4539" s="443"/>
      <c r="Z4539" s="439"/>
      <c r="AA4539" s="439"/>
      <c r="AB4539" s="439"/>
      <c r="AC4539" s="439"/>
      <c r="AD4539" s="439"/>
      <c r="AE4539" s="443"/>
      <c r="AF4539" s="439"/>
      <c r="AG4539" s="439"/>
      <c r="AH4539" s="439"/>
      <c r="AI4539" s="440"/>
      <c r="AJ4539" s="439"/>
      <c r="AK4539" s="439"/>
      <c r="AL4539" s="439">
        <f t="shared" ref="AL4539" si="2730">AK4629</f>
        <v>0</v>
      </c>
      <c r="AM4539" s="439">
        <f t="shared" ref="AM4539" si="2731">AL4629</f>
        <v>0</v>
      </c>
      <c r="AN4539" s="440">
        <f t="shared" si="2729"/>
        <v>0</v>
      </c>
    </row>
    <row r="4540" spans="1:40" outlineLevel="2">
      <c r="A4540" s="882">
        <f>ROW()</f>
        <v>4540</v>
      </c>
      <c r="B4540" s="453"/>
      <c r="D4540" s="452" t="s">
        <v>28</v>
      </c>
      <c r="H4540" s="458"/>
      <c r="I4540" s="458"/>
      <c r="J4540" s="459"/>
      <c r="K4540" s="458"/>
      <c r="L4540" s="458"/>
      <c r="M4540" s="458"/>
      <c r="N4540" s="463"/>
      <c r="O4540" s="458"/>
      <c r="P4540" s="458"/>
      <c r="Q4540" s="458"/>
      <c r="R4540" s="458"/>
      <c r="S4540" s="458"/>
      <c r="T4540" s="459"/>
      <c r="U4540" s="439"/>
      <c r="V4540" s="439"/>
      <c r="W4540" s="439"/>
      <c r="X4540" s="439"/>
      <c r="Y4540" s="443"/>
      <c r="Z4540" s="439"/>
      <c r="AA4540" s="439"/>
      <c r="AB4540" s="439"/>
      <c r="AC4540" s="439"/>
      <c r="AD4540" s="439"/>
      <c r="AE4540" s="443"/>
      <c r="AF4540" s="439"/>
      <c r="AG4540" s="439"/>
      <c r="AH4540" s="439"/>
      <c r="AI4540" s="440"/>
      <c r="AJ4540" s="439"/>
      <c r="AK4540" s="439"/>
      <c r="AL4540" s="439">
        <f t="shared" ref="AL4540" si="2732">AK4630</f>
        <v>0</v>
      </c>
      <c r="AM4540" s="439">
        <f t="shared" ref="AM4540" si="2733">AL4630</f>
        <v>0</v>
      </c>
      <c r="AN4540" s="440">
        <f t="shared" si="2729"/>
        <v>0</v>
      </c>
    </row>
    <row r="4541" spans="1:40" outlineLevel="2">
      <c r="A4541" s="882">
        <f>ROW()</f>
        <v>4541</v>
      </c>
      <c r="B4541" s="453"/>
      <c r="D4541" s="456" t="s">
        <v>443</v>
      </c>
      <c r="E4541" s="456"/>
      <c r="F4541" s="456"/>
      <c r="G4541" s="456"/>
      <c r="H4541" s="460"/>
      <c r="I4541" s="460"/>
      <c r="J4541" s="461"/>
      <c r="K4541" s="460"/>
      <c r="L4541" s="460"/>
      <c r="M4541" s="460"/>
      <c r="N4541" s="465"/>
      <c r="O4541" s="460"/>
      <c r="P4541" s="460"/>
      <c r="Q4541" s="460"/>
      <c r="R4541" s="460"/>
      <c r="S4541" s="460"/>
      <c r="T4541" s="461"/>
      <c r="U4541" s="441"/>
      <c r="V4541" s="441"/>
      <c r="W4541" s="441"/>
      <c r="X4541" s="441"/>
      <c r="Y4541" s="462"/>
      <c r="Z4541" s="441"/>
      <c r="AA4541" s="441"/>
      <c r="AB4541" s="441"/>
      <c r="AC4541" s="441"/>
      <c r="AD4541" s="441"/>
      <c r="AE4541" s="462"/>
      <c r="AF4541" s="441"/>
      <c r="AG4541" s="441"/>
      <c r="AH4541" s="441"/>
      <c r="AI4541" s="442"/>
      <c r="AJ4541" s="441"/>
      <c r="AK4541" s="441"/>
      <c r="AL4541" s="441">
        <f t="shared" ref="AL4541" si="2734">AK4631</f>
        <v>0</v>
      </c>
      <c r="AM4541" s="441">
        <f t="shared" ref="AM4541" si="2735">AL4631</f>
        <v>0</v>
      </c>
      <c r="AN4541" s="442">
        <f t="shared" si="2729"/>
        <v>0</v>
      </c>
    </row>
    <row r="4542" spans="1:40" outlineLevel="2">
      <c r="A4542" s="882">
        <f>ROW()</f>
        <v>4542</v>
      </c>
      <c r="B4542" s="453"/>
      <c r="D4542" s="452" t="s">
        <v>24</v>
      </c>
      <c r="H4542" s="458"/>
      <c r="I4542" s="458"/>
      <c r="J4542" s="459"/>
      <c r="K4542" s="458"/>
      <c r="L4542" s="458"/>
      <c r="M4542" s="458"/>
      <c r="N4542" s="463"/>
      <c r="O4542" s="458"/>
      <c r="P4542" s="458"/>
      <c r="Q4542" s="458"/>
      <c r="R4542" s="458"/>
      <c r="S4542" s="458"/>
      <c r="T4542" s="459"/>
      <c r="U4542" s="439"/>
      <c r="V4542" s="439"/>
      <c r="W4542" s="439"/>
      <c r="X4542" s="439"/>
      <c r="Y4542" s="443"/>
      <c r="Z4542" s="439"/>
      <c r="AA4542" s="439"/>
      <c r="AB4542" s="439"/>
      <c r="AC4542" s="439"/>
      <c r="AD4542" s="439"/>
      <c r="AE4542" s="443"/>
      <c r="AF4542" s="439"/>
      <c r="AG4542" s="439"/>
      <c r="AH4542" s="439"/>
      <c r="AI4542" s="440"/>
      <c r="AJ4542" s="439"/>
      <c r="AK4542" s="439"/>
      <c r="AL4542" s="439">
        <f>SUM(AL4526:AL4541)</f>
        <v>0</v>
      </c>
      <c r="AM4542" s="439">
        <f>SUM(AM4526:AM4541)</f>
        <v>108.6694793475545</v>
      </c>
      <c r="AN4542" s="440">
        <f>SUM(AN4526:AN4541)</f>
        <v>101.02396661896947</v>
      </c>
    </row>
    <row r="4543" spans="1:40" outlineLevel="1">
      <c r="A4543" s="732" t="s">
        <v>59</v>
      </c>
      <c r="B4543" s="733"/>
      <c r="C4543" s="881"/>
      <c r="D4543" s="733"/>
      <c r="E4543" s="733"/>
      <c r="F4543" s="733"/>
      <c r="G4543" s="730"/>
      <c r="H4543" s="733"/>
      <c r="I4543" s="730"/>
      <c r="J4543" s="729"/>
      <c r="K4543" s="730"/>
      <c r="L4543" s="730"/>
      <c r="M4543" s="730"/>
      <c r="N4543" s="731"/>
      <c r="O4543" s="730"/>
      <c r="P4543" s="730"/>
      <c r="Q4543" s="730"/>
      <c r="R4543" s="730"/>
      <c r="S4543" s="730"/>
      <c r="T4543" s="729"/>
      <c r="U4543" s="730"/>
      <c r="V4543" s="730"/>
      <c r="W4543" s="730"/>
      <c r="X4543" s="730"/>
      <c r="Y4543" s="729"/>
      <c r="Z4543" s="730"/>
      <c r="AA4543" s="730"/>
      <c r="AB4543" s="730"/>
      <c r="AC4543" s="730"/>
      <c r="AD4543" s="730"/>
      <c r="AE4543" s="729"/>
      <c r="AF4543" s="730"/>
      <c r="AG4543" s="730"/>
      <c r="AH4543" s="730"/>
      <c r="AI4543" s="731"/>
      <c r="AJ4543" s="730"/>
      <c r="AK4543" s="730"/>
      <c r="AL4543" s="730"/>
      <c r="AM4543" s="730"/>
      <c r="AN4543" s="731"/>
    </row>
    <row r="4544" spans="1:40" outlineLevel="2">
      <c r="A4544" s="882">
        <f>ROW()</f>
        <v>4544</v>
      </c>
      <c r="B4544" s="453"/>
      <c r="D4544" s="452" t="s">
        <v>300</v>
      </c>
      <c r="H4544" s="458"/>
      <c r="I4544" s="458"/>
      <c r="J4544" s="443"/>
      <c r="K4544" s="439"/>
      <c r="L4544" s="439"/>
      <c r="M4544" s="439"/>
      <c r="N4544" s="440"/>
      <c r="O4544" s="439"/>
      <c r="P4544" s="439"/>
      <c r="Q4544" s="439"/>
      <c r="R4544" s="439"/>
      <c r="S4544" s="439"/>
      <c r="T4544" s="443"/>
      <c r="U4544" s="439"/>
      <c r="V4544" s="439"/>
      <c r="W4544" s="439"/>
      <c r="X4544" s="157"/>
      <c r="Y4544" s="443"/>
      <c r="Z4544" s="439"/>
      <c r="AA4544" s="157"/>
      <c r="AB4544" s="157"/>
      <c r="AC4544" s="157"/>
      <c r="AD4544" s="27"/>
      <c r="AE4544" s="443"/>
      <c r="AF4544" s="157"/>
      <c r="AG4544" s="157"/>
      <c r="AH4544" s="157"/>
      <c r="AI4544" s="313"/>
      <c r="AJ4544" s="157"/>
      <c r="AK4544" s="157"/>
      <c r="AL4544" s="157">
        <f>AL$660</f>
        <v>6.8129740652889712</v>
      </c>
      <c r="AM4544" s="157"/>
      <c r="AN4544" s="313"/>
    </row>
    <row r="4545" spans="1:40" outlineLevel="2">
      <c r="A4545" s="882">
        <f>ROW()</f>
        <v>4545</v>
      </c>
      <c r="B4545" s="453"/>
      <c r="D4545" s="452" t="s">
        <v>301</v>
      </c>
      <c r="H4545" s="458"/>
      <c r="I4545" s="458"/>
      <c r="J4545" s="443"/>
      <c r="K4545" s="439"/>
      <c r="L4545" s="439"/>
      <c r="M4545" s="439"/>
      <c r="N4545" s="440"/>
      <c r="O4545" s="439"/>
      <c r="P4545" s="439"/>
      <c r="Q4545" s="439"/>
      <c r="R4545" s="439"/>
      <c r="S4545" s="439"/>
      <c r="T4545" s="443"/>
      <c r="U4545" s="439"/>
      <c r="V4545" s="439"/>
      <c r="W4545" s="439"/>
      <c r="X4545" s="157"/>
      <c r="Y4545" s="443"/>
      <c r="Z4545" s="439"/>
      <c r="AA4545" s="157"/>
      <c r="AB4545" s="157"/>
      <c r="AC4545" s="157"/>
      <c r="AD4545" s="27"/>
      <c r="AE4545" s="443"/>
      <c r="AF4545" s="157"/>
      <c r="AG4545" s="157"/>
      <c r="AH4545" s="157"/>
      <c r="AI4545" s="313"/>
      <c r="AJ4545" s="157"/>
      <c r="AK4545" s="157"/>
      <c r="AL4545" s="157">
        <f>AL$661</f>
        <v>0</v>
      </c>
      <c r="AM4545" s="157"/>
      <c r="AN4545" s="313"/>
    </row>
    <row r="4546" spans="1:40" outlineLevel="2">
      <c r="A4546" s="882">
        <f>ROW()</f>
        <v>4546</v>
      </c>
      <c r="B4546" s="453"/>
      <c r="D4546" s="452" t="s">
        <v>29</v>
      </c>
      <c r="H4546" s="458"/>
      <c r="I4546" s="458"/>
      <c r="J4546" s="443"/>
      <c r="K4546" s="439"/>
      <c r="L4546" s="439"/>
      <c r="M4546" s="439"/>
      <c r="N4546" s="440"/>
      <c r="O4546" s="439"/>
      <c r="P4546" s="439"/>
      <c r="Q4546" s="439"/>
      <c r="R4546" s="439"/>
      <c r="S4546" s="439"/>
      <c r="T4546" s="443"/>
      <c r="U4546" s="439"/>
      <c r="V4546" s="439"/>
      <c r="W4546" s="439"/>
      <c r="X4546" s="157"/>
      <c r="Y4546" s="443"/>
      <c r="Z4546" s="439"/>
      <c r="AA4546" s="157"/>
      <c r="AB4546" s="157"/>
      <c r="AC4546" s="157"/>
      <c r="AD4546" s="27"/>
      <c r="AE4546" s="443"/>
      <c r="AF4546" s="157"/>
      <c r="AG4546" s="157"/>
      <c r="AH4546" s="157"/>
      <c r="AI4546" s="313"/>
      <c r="AJ4546" s="157"/>
      <c r="AK4546" s="157"/>
      <c r="AL4546" s="157">
        <f>AL$662</f>
        <v>0</v>
      </c>
      <c r="AM4546" s="157"/>
      <c r="AN4546" s="313"/>
    </row>
    <row r="4547" spans="1:40" outlineLevel="2">
      <c r="A4547" s="882">
        <f>ROW()</f>
        <v>4547</v>
      </c>
      <c r="B4547" s="453"/>
      <c r="D4547" s="452" t="s">
        <v>30</v>
      </c>
      <c r="H4547" s="458"/>
      <c r="I4547" s="458"/>
      <c r="J4547" s="443"/>
      <c r="K4547" s="439"/>
      <c r="L4547" s="439"/>
      <c r="M4547" s="439"/>
      <c r="N4547" s="440"/>
      <c r="O4547" s="439"/>
      <c r="P4547" s="439"/>
      <c r="Q4547" s="439"/>
      <c r="R4547" s="439"/>
      <c r="S4547" s="439"/>
      <c r="T4547" s="443"/>
      <c r="U4547" s="439"/>
      <c r="V4547" s="439"/>
      <c r="W4547" s="439"/>
      <c r="X4547" s="157"/>
      <c r="Y4547" s="443"/>
      <c r="Z4547" s="439"/>
      <c r="AA4547" s="157"/>
      <c r="AB4547" s="157"/>
      <c r="AC4547" s="157"/>
      <c r="AD4547" s="27"/>
      <c r="AE4547" s="443"/>
      <c r="AF4547" s="157"/>
      <c r="AG4547" s="157"/>
      <c r="AH4547" s="157"/>
      <c r="AI4547" s="313"/>
      <c r="AJ4547" s="157"/>
      <c r="AK4547" s="157"/>
      <c r="AL4547" s="157">
        <f>AL$663</f>
        <v>45.627335993088153</v>
      </c>
      <c r="AM4547" s="157"/>
      <c r="AN4547" s="313"/>
    </row>
    <row r="4548" spans="1:40" outlineLevel="2">
      <c r="A4548" s="882">
        <f>ROW()</f>
        <v>4548</v>
      </c>
      <c r="B4548" s="453"/>
      <c r="D4548" s="452" t="s">
        <v>31</v>
      </c>
      <c r="H4548" s="458"/>
      <c r="I4548" s="458"/>
      <c r="J4548" s="443"/>
      <c r="K4548" s="439"/>
      <c r="L4548" s="439"/>
      <c r="M4548" s="439"/>
      <c r="N4548" s="440"/>
      <c r="O4548" s="439"/>
      <c r="P4548" s="439"/>
      <c r="Q4548" s="439"/>
      <c r="R4548" s="439"/>
      <c r="S4548" s="439"/>
      <c r="T4548" s="443"/>
      <c r="U4548" s="439"/>
      <c r="V4548" s="439"/>
      <c r="W4548" s="439"/>
      <c r="X4548" s="157"/>
      <c r="Y4548" s="443"/>
      <c r="Z4548" s="439"/>
      <c r="AA4548" s="157"/>
      <c r="AB4548" s="157"/>
      <c r="AC4548" s="157"/>
      <c r="AD4548" s="27"/>
      <c r="AE4548" s="443"/>
      <c r="AF4548" s="157"/>
      <c r="AG4548" s="157"/>
      <c r="AH4548" s="157"/>
      <c r="AI4548" s="313"/>
      <c r="AJ4548" s="157"/>
      <c r="AK4548" s="157"/>
      <c r="AL4548" s="157">
        <f>AL$664</f>
        <v>0</v>
      </c>
      <c r="AM4548" s="157"/>
      <c r="AN4548" s="313"/>
    </row>
    <row r="4549" spans="1:40" outlineLevel="2">
      <c r="A4549" s="882">
        <f>ROW()</f>
        <v>4549</v>
      </c>
      <c r="B4549" s="453"/>
      <c r="D4549" s="452" t="s">
        <v>32</v>
      </c>
      <c r="H4549" s="458"/>
      <c r="I4549" s="458"/>
      <c r="J4549" s="443"/>
      <c r="K4549" s="439"/>
      <c r="L4549" s="439"/>
      <c r="M4549" s="439"/>
      <c r="N4549" s="440"/>
      <c r="O4549" s="439"/>
      <c r="P4549" s="439"/>
      <c r="Q4549" s="439"/>
      <c r="R4549" s="439"/>
      <c r="S4549" s="439"/>
      <c r="T4549" s="443"/>
      <c r="U4549" s="439"/>
      <c r="V4549" s="439"/>
      <c r="W4549" s="439"/>
      <c r="X4549" s="157"/>
      <c r="Y4549" s="443"/>
      <c r="Z4549" s="439"/>
      <c r="AA4549" s="157"/>
      <c r="AB4549" s="157"/>
      <c r="AC4549" s="157"/>
      <c r="AD4549" s="27"/>
      <c r="AE4549" s="443"/>
      <c r="AF4549" s="157"/>
      <c r="AG4549" s="157"/>
      <c r="AH4549" s="157"/>
      <c r="AI4549" s="313"/>
      <c r="AJ4549" s="157"/>
      <c r="AK4549" s="157"/>
      <c r="AL4549" s="157">
        <f>AL$665</f>
        <v>2.3586990845317044</v>
      </c>
      <c r="AM4549" s="157"/>
      <c r="AN4549" s="313"/>
    </row>
    <row r="4550" spans="1:40" outlineLevel="2">
      <c r="A4550" s="882">
        <f>ROW()</f>
        <v>4550</v>
      </c>
      <c r="B4550" s="453"/>
      <c r="D4550" s="452" t="s">
        <v>33</v>
      </c>
      <c r="H4550" s="458"/>
      <c r="I4550" s="458"/>
      <c r="J4550" s="443"/>
      <c r="K4550" s="439"/>
      <c r="L4550" s="439"/>
      <c r="M4550" s="439"/>
      <c r="N4550" s="440"/>
      <c r="O4550" s="439"/>
      <c r="P4550" s="439"/>
      <c r="Q4550" s="439"/>
      <c r="R4550" s="439"/>
      <c r="S4550" s="439"/>
      <c r="T4550" s="443"/>
      <c r="U4550" s="439"/>
      <c r="V4550" s="439"/>
      <c r="W4550" s="439"/>
      <c r="X4550" s="157"/>
      <c r="Y4550" s="443"/>
      <c r="Z4550" s="439"/>
      <c r="AA4550" s="157"/>
      <c r="AB4550" s="157"/>
      <c r="AC4550" s="157"/>
      <c r="AD4550" s="27"/>
      <c r="AE4550" s="443"/>
      <c r="AF4550" s="157"/>
      <c r="AG4550" s="157"/>
      <c r="AH4550" s="157"/>
      <c r="AI4550" s="313"/>
      <c r="AJ4550" s="157"/>
      <c r="AK4550" s="157"/>
      <c r="AL4550" s="157">
        <f>AL$666</f>
        <v>0</v>
      </c>
      <c r="AM4550" s="157"/>
      <c r="AN4550" s="313"/>
    </row>
    <row r="4551" spans="1:40" outlineLevel="2">
      <c r="A4551" s="882">
        <f>ROW()</f>
        <v>4551</v>
      </c>
      <c r="B4551" s="453"/>
      <c r="D4551" s="452" t="s">
        <v>27</v>
      </c>
      <c r="H4551" s="458"/>
      <c r="I4551" s="458"/>
      <c r="J4551" s="443"/>
      <c r="K4551" s="439"/>
      <c r="L4551" s="439"/>
      <c r="M4551" s="439"/>
      <c r="N4551" s="440"/>
      <c r="O4551" s="439"/>
      <c r="P4551" s="439"/>
      <c r="Q4551" s="439"/>
      <c r="R4551" s="439"/>
      <c r="S4551" s="439"/>
      <c r="T4551" s="443"/>
      <c r="U4551" s="439"/>
      <c r="V4551" s="439"/>
      <c r="W4551" s="439"/>
      <c r="X4551" s="157"/>
      <c r="Y4551" s="443"/>
      <c r="Z4551" s="439"/>
      <c r="AA4551" s="157"/>
      <c r="AB4551" s="157"/>
      <c r="AC4551" s="157"/>
      <c r="AD4551" s="27"/>
      <c r="AE4551" s="443"/>
      <c r="AF4551" s="157"/>
      <c r="AG4551" s="157"/>
      <c r="AH4551" s="157"/>
      <c r="AI4551" s="313"/>
      <c r="AJ4551" s="157"/>
      <c r="AK4551" s="157"/>
      <c r="AL4551" s="157">
        <f>AL$667</f>
        <v>0.50106939229505965</v>
      </c>
      <c r="AM4551" s="157"/>
      <c r="AN4551" s="313"/>
    </row>
    <row r="4552" spans="1:40" outlineLevel="2">
      <c r="A4552" s="882">
        <f>ROW()</f>
        <v>4552</v>
      </c>
      <c r="B4552" s="453"/>
      <c r="D4552" s="452" t="s">
        <v>34</v>
      </c>
      <c r="H4552" s="458"/>
      <c r="I4552" s="458"/>
      <c r="J4552" s="443"/>
      <c r="K4552" s="439"/>
      <c r="L4552" s="439"/>
      <c r="M4552" s="439"/>
      <c r="N4552" s="440"/>
      <c r="O4552" s="439"/>
      <c r="P4552" s="439"/>
      <c r="Q4552" s="439"/>
      <c r="R4552" s="439"/>
      <c r="S4552" s="439"/>
      <c r="T4552" s="443"/>
      <c r="U4552" s="439"/>
      <c r="V4552" s="439"/>
      <c r="W4552" s="439"/>
      <c r="X4552" s="157"/>
      <c r="Y4552" s="443"/>
      <c r="Z4552" s="439"/>
      <c r="AA4552" s="157"/>
      <c r="AB4552" s="157"/>
      <c r="AC4552" s="157"/>
      <c r="AD4552" s="27"/>
      <c r="AE4552" s="443"/>
      <c r="AF4552" s="157"/>
      <c r="AG4552" s="157"/>
      <c r="AH4552" s="157"/>
      <c r="AI4552" s="313"/>
      <c r="AJ4552" s="157"/>
      <c r="AK4552" s="157"/>
      <c r="AL4552" s="157">
        <f>AL$668</f>
        <v>40.095722873326231</v>
      </c>
      <c r="AM4552" s="157"/>
      <c r="AN4552" s="313"/>
    </row>
    <row r="4553" spans="1:40" outlineLevel="2">
      <c r="A4553" s="882">
        <f>ROW()</f>
        <v>4553</v>
      </c>
      <c r="B4553" s="453"/>
      <c r="D4553" s="452" t="s">
        <v>35</v>
      </c>
      <c r="H4553" s="458"/>
      <c r="I4553" s="458"/>
      <c r="J4553" s="443"/>
      <c r="K4553" s="439"/>
      <c r="L4553" s="439"/>
      <c r="M4553" s="439"/>
      <c r="N4553" s="440"/>
      <c r="O4553" s="439"/>
      <c r="P4553" s="439"/>
      <c r="Q4553" s="439"/>
      <c r="R4553" s="439"/>
      <c r="S4553" s="439"/>
      <c r="T4553" s="443"/>
      <c r="U4553" s="439"/>
      <c r="V4553" s="439"/>
      <c r="W4553" s="439"/>
      <c r="X4553" s="157"/>
      <c r="Y4553" s="443"/>
      <c r="Z4553" s="439"/>
      <c r="AA4553" s="157"/>
      <c r="AB4553" s="157"/>
      <c r="AC4553" s="157"/>
      <c r="AD4553" s="27"/>
      <c r="AE4553" s="443"/>
      <c r="AF4553" s="157"/>
      <c r="AG4553" s="157"/>
      <c r="AH4553" s="157"/>
      <c r="AI4553" s="313"/>
      <c r="AJ4553" s="157"/>
      <c r="AK4553" s="157"/>
      <c r="AL4553" s="157">
        <f>AL$669</f>
        <v>1.0125805260355905</v>
      </c>
      <c r="AM4553" s="157"/>
      <c r="AN4553" s="313"/>
    </row>
    <row r="4554" spans="1:40" outlineLevel="2">
      <c r="A4554" s="882">
        <f>ROW()</f>
        <v>4554</v>
      </c>
      <c r="B4554" s="453"/>
      <c r="D4554" s="452" t="s">
        <v>302</v>
      </c>
      <c r="H4554" s="458"/>
      <c r="I4554" s="458"/>
      <c r="J4554" s="443"/>
      <c r="K4554" s="439"/>
      <c r="L4554" s="439"/>
      <c r="M4554" s="439"/>
      <c r="N4554" s="440"/>
      <c r="O4554" s="439"/>
      <c r="P4554" s="439"/>
      <c r="Q4554" s="439"/>
      <c r="R4554" s="439"/>
      <c r="S4554" s="439"/>
      <c r="T4554" s="443"/>
      <c r="U4554" s="439"/>
      <c r="V4554" s="439"/>
      <c r="W4554" s="439"/>
      <c r="X4554" s="157"/>
      <c r="Y4554" s="443"/>
      <c r="Z4554" s="439"/>
      <c r="AA4554" s="157"/>
      <c r="AB4554" s="157"/>
      <c r="AC4554" s="157"/>
      <c r="AD4554" s="27"/>
      <c r="AE4554" s="443"/>
      <c r="AF4554" s="157"/>
      <c r="AG4554" s="157"/>
      <c r="AH4554" s="157"/>
      <c r="AI4554" s="313"/>
      <c r="AJ4554" s="157"/>
      <c r="AK4554" s="157"/>
      <c r="AL4554" s="157">
        <f>AL$670</f>
        <v>1.5479918200493308</v>
      </c>
      <c r="AM4554" s="157"/>
      <c r="AN4554" s="313"/>
    </row>
    <row r="4555" spans="1:40" outlineLevel="2">
      <c r="A4555" s="882">
        <f>ROW()</f>
        <v>4555</v>
      </c>
      <c r="B4555" s="453"/>
      <c r="D4555" s="452" t="s">
        <v>36</v>
      </c>
      <c r="H4555" s="458"/>
      <c r="I4555" s="458"/>
      <c r="J4555" s="443"/>
      <c r="K4555" s="439"/>
      <c r="L4555" s="439"/>
      <c r="M4555" s="439"/>
      <c r="N4555" s="440"/>
      <c r="O4555" s="439"/>
      <c r="P4555" s="439"/>
      <c r="Q4555" s="439"/>
      <c r="R4555" s="439"/>
      <c r="S4555" s="439"/>
      <c r="T4555" s="443"/>
      <c r="U4555" s="439"/>
      <c r="V4555" s="439"/>
      <c r="W4555" s="439"/>
      <c r="X4555" s="157"/>
      <c r="Y4555" s="443"/>
      <c r="Z4555" s="439"/>
      <c r="AA4555" s="157"/>
      <c r="AB4555" s="157"/>
      <c r="AC4555" s="157"/>
      <c r="AD4555" s="27"/>
      <c r="AE4555" s="443"/>
      <c r="AF4555" s="157"/>
      <c r="AG4555" s="157"/>
      <c r="AH4555" s="157"/>
      <c r="AI4555" s="313"/>
      <c r="AJ4555" s="157"/>
      <c r="AK4555" s="157"/>
      <c r="AL4555" s="157">
        <f>AL$671</f>
        <v>8.9261955117470499</v>
      </c>
      <c r="AM4555" s="157"/>
      <c r="AN4555" s="313"/>
    </row>
    <row r="4556" spans="1:40" outlineLevel="2">
      <c r="A4556" s="882">
        <f>ROW()</f>
        <v>4556</v>
      </c>
      <c r="B4556" s="453"/>
      <c r="D4556" s="452" t="s">
        <v>583</v>
      </c>
      <c r="H4556" s="458"/>
      <c r="I4556" s="458"/>
      <c r="J4556" s="443"/>
      <c r="K4556" s="439"/>
      <c r="L4556" s="439"/>
      <c r="M4556" s="439"/>
      <c r="N4556" s="440"/>
      <c r="O4556" s="439"/>
      <c r="P4556" s="439"/>
      <c r="Q4556" s="439"/>
      <c r="R4556" s="439"/>
      <c r="S4556" s="439"/>
      <c r="T4556" s="443"/>
      <c r="U4556" s="439"/>
      <c r="V4556" s="439"/>
      <c r="W4556" s="439"/>
      <c r="X4556" s="157"/>
      <c r="Y4556" s="443"/>
      <c r="Z4556" s="439"/>
      <c r="AA4556" s="157"/>
      <c r="AB4556" s="157"/>
      <c r="AC4556" s="157"/>
      <c r="AD4556" s="27"/>
      <c r="AE4556" s="443"/>
      <c r="AF4556" s="157"/>
      <c r="AG4556" s="157"/>
      <c r="AH4556" s="157"/>
      <c r="AI4556" s="313"/>
      <c r="AJ4556" s="157"/>
      <c r="AK4556" s="157"/>
      <c r="AL4556" s="157">
        <f>AL$672</f>
        <v>1.7869100811924077</v>
      </c>
      <c r="AM4556" s="157"/>
      <c r="AN4556" s="313"/>
    </row>
    <row r="4557" spans="1:40" outlineLevel="2">
      <c r="A4557" s="882">
        <f>ROW()</f>
        <v>4557</v>
      </c>
      <c r="B4557" s="453"/>
      <c r="D4557" s="452" t="s">
        <v>81</v>
      </c>
      <c r="H4557" s="458"/>
      <c r="I4557" s="458"/>
      <c r="J4557" s="443"/>
      <c r="K4557" s="439"/>
      <c r="L4557" s="439"/>
      <c r="M4557" s="439"/>
      <c r="N4557" s="440"/>
      <c r="O4557" s="439"/>
      <c r="P4557" s="439"/>
      <c r="Q4557" s="439"/>
      <c r="R4557" s="439"/>
      <c r="S4557" s="439"/>
      <c r="T4557" s="443"/>
      <c r="U4557" s="439"/>
      <c r="V4557" s="439"/>
      <c r="W4557" s="439"/>
      <c r="X4557" s="157"/>
      <c r="Y4557" s="443"/>
      <c r="Z4557" s="439"/>
      <c r="AA4557" s="157"/>
      <c r="AB4557" s="157"/>
      <c r="AC4557" s="157"/>
      <c r="AD4557" s="27"/>
      <c r="AE4557" s="443"/>
      <c r="AF4557" s="157"/>
      <c r="AG4557" s="157"/>
      <c r="AH4557" s="157"/>
      <c r="AI4557" s="313"/>
      <c r="AJ4557" s="157"/>
      <c r="AK4557" s="157"/>
      <c r="AL4557" s="157">
        <f>AL$673</f>
        <v>0</v>
      </c>
      <c r="AM4557" s="157"/>
      <c r="AN4557" s="313"/>
    </row>
    <row r="4558" spans="1:40" outlineLevel="2">
      <c r="A4558" s="882">
        <f>ROW()</f>
        <v>4558</v>
      </c>
      <c r="B4558" s="453"/>
      <c r="D4558" s="452" t="s">
        <v>28</v>
      </c>
      <c r="H4558" s="458"/>
      <c r="I4558" s="458"/>
      <c r="J4558" s="443"/>
      <c r="K4558" s="439"/>
      <c r="L4558" s="439"/>
      <c r="M4558" s="439"/>
      <c r="N4558" s="440"/>
      <c r="O4558" s="439"/>
      <c r="P4558" s="439"/>
      <c r="Q4558" s="439"/>
      <c r="R4558" s="439"/>
      <c r="S4558" s="439"/>
      <c r="T4558" s="443"/>
      <c r="U4558" s="439"/>
      <c r="V4558" s="439"/>
      <c r="W4558" s="439"/>
      <c r="X4558" s="157"/>
      <c r="Y4558" s="443"/>
      <c r="Z4558" s="439"/>
      <c r="AA4558" s="157"/>
      <c r="AB4558" s="157"/>
      <c r="AC4558" s="157"/>
      <c r="AD4558" s="27"/>
      <c r="AE4558" s="443"/>
      <c r="AF4558" s="157"/>
      <c r="AG4558" s="157"/>
      <c r="AH4558" s="157"/>
      <c r="AI4558" s="313"/>
      <c r="AJ4558" s="157"/>
      <c r="AK4558" s="157"/>
      <c r="AL4558" s="157">
        <f>AL$674</f>
        <v>0</v>
      </c>
      <c r="AM4558" s="157"/>
      <c r="AN4558" s="313"/>
    </row>
    <row r="4559" spans="1:40" outlineLevel="2">
      <c r="A4559" s="882">
        <f>ROW()</f>
        <v>4559</v>
      </c>
      <c r="B4559" s="453"/>
      <c r="D4559" s="456" t="s">
        <v>443</v>
      </c>
      <c r="E4559" s="456"/>
      <c r="F4559" s="456"/>
      <c r="G4559" s="456"/>
      <c r="H4559" s="460"/>
      <c r="I4559" s="460"/>
      <c r="J4559" s="462"/>
      <c r="K4559" s="441"/>
      <c r="L4559" s="441"/>
      <c r="M4559" s="441"/>
      <c r="N4559" s="442"/>
      <c r="O4559" s="441"/>
      <c r="P4559" s="441"/>
      <c r="Q4559" s="441"/>
      <c r="R4559" s="441"/>
      <c r="S4559" s="441"/>
      <c r="T4559" s="462"/>
      <c r="U4559" s="441"/>
      <c r="V4559" s="441"/>
      <c r="W4559" s="441"/>
      <c r="X4559" s="158"/>
      <c r="Y4559" s="462"/>
      <c r="Z4559" s="441"/>
      <c r="AA4559" s="158"/>
      <c r="AB4559" s="158"/>
      <c r="AC4559" s="158"/>
      <c r="AD4559" s="30"/>
      <c r="AE4559" s="462"/>
      <c r="AF4559" s="158"/>
      <c r="AG4559" s="158"/>
      <c r="AH4559" s="158"/>
      <c r="AI4559" s="319"/>
      <c r="AJ4559" s="158"/>
      <c r="AK4559" s="158"/>
      <c r="AL4559" s="158">
        <f>AL$675</f>
        <v>0</v>
      </c>
      <c r="AM4559" s="158"/>
      <c r="AN4559" s="319"/>
    </row>
    <row r="4560" spans="1:40" outlineLevel="2">
      <c r="A4560" s="882">
        <f>ROW()</f>
        <v>4560</v>
      </c>
      <c r="B4560" s="453"/>
      <c r="D4560" s="452" t="s">
        <v>24</v>
      </c>
      <c r="H4560" s="458"/>
      <c r="I4560" s="458"/>
      <c r="J4560" s="443"/>
      <c r="K4560" s="439"/>
      <c r="L4560" s="439"/>
      <c r="M4560" s="439"/>
      <c r="N4560" s="440"/>
      <c r="O4560" s="439"/>
      <c r="P4560" s="439"/>
      <c r="Q4560" s="439"/>
      <c r="R4560" s="439"/>
      <c r="S4560" s="439"/>
      <c r="T4560" s="443"/>
      <c r="U4560" s="439"/>
      <c r="V4560" s="439"/>
      <c r="W4560" s="439"/>
      <c r="X4560" s="439"/>
      <c r="Y4560" s="443"/>
      <c r="Z4560" s="439"/>
      <c r="AA4560" s="439"/>
      <c r="AB4560" s="439"/>
      <c r="AC4560" s="439"/>
      <c r="AD4560" s="27"/>
      <c r="AE4560" s="443"/>
      <c r="AF4560" s="439"/>
      <c r="AG4560" s="439"/>
      <c r="AH4560" s="439"/>
      <c r="AI4560" s="313"/>
      <c r="AJ4560" s="439"/>
      <c r="AK4560" s="439"/>
      <c r="AL4560" s="439">
        <f>SUM(AL4544:AL4559)</f>
        <v>108.6694793475545</v>
      </c>
      <c r="AM4560" s="439"/>
      <c r="AN4560" s="313"/>
    </row>
    <row r="4561" spans="1:40" outlineLevel="1">
      <c r="A4561" s="732" t="s">
        <v>238</v>
      </c>
      <c r="B4561" s="733"/>
      <c r="C4561" s="881"/>
      <c r="D4561" s="733"/>
      <c r="E4561" s="733"/>
      <c r="F4561" s="733"/>
      <c r="G4561" s="730"/>
      <c r="H4561" s="733"/>
      <c r="I4561" s="730"/>
      <c r="J4561" s="729"/>
      <c r="K4561" s="730"/>
      <c r="L4561" s="730"/>
      <c r="M4561" s="730"/>
      <c r="N4561" s="731"/>
      <c r="O4561" s="730"/>
      <c r="P4561" s="730"/>
      <c r="Q4561" s="730"/>
      <c r="R4561" s="730"/>
      <c r="S4561" s="730"/>
      <c r="T4561" s="729"/>
      <c r="U4561" s="730"/>
      <c r="V4561" s="730"/>
      <c r="W4561" s="730"/>
      <c r="X4561" s="730"/>
      <c r="Y4561" s="729"/>
      <c r="Z4561" s="730"/>
      <c r="AA4561" s="730"/>
      <c r="AB4561" s="730"/>
      <c r="AC4561" s="730"/>
      <c r="AD4561" s="730"/>
      <c r="AE4561" s="729"/>
      <c r="AF4561" s="730"/>
      <c r="AG4561" s="730"/>
      <c r="AH4561" s="730"/>
      <c r="AI4561" s="731"/>
      <c r="AJ4561" s="730"/>
      <c r="AK4561" s="730"/>
      <c r="AL4561" s="730"/>
      <c r="AM4561" s="730"/>
      <c r="AN4561" s="731"/>
    </row>
    <row r="4562" spans="1:40" outlineLevel="2">
      <c r="A4562" s="882">
        <f>ROW()</f>
        <v>4562</v>
      </c>
      <c r="B4562" s="453"/>
      <c r="D4562" s="1205" t="s">
        <v>300</v>
      </c>
      <c r="E4562" s="1205"/>
      <c r="F4562" s="1205"/>
      <c r="G4562" s="1205"/>
      <c r="H4562" s="4"/>
      <c r="I4562" s="4"/>
      <c r="J4562" s="329"/>
      <c r="K4562" s="4"/>
      <c r="L4562" s="4"/>
      <c r="M4562" s="4"/>
      <c r="N4562" s="316"/>
      <c r="O4562" s="4"/>
      <c r="P4562" s="4"/>
      <c r="Q4562" s="4"/>
      <c r="R4562" s="4"/>
      <c r="S4562" s="4"/>
      <c r="T4562" s="252"/>
      <c r="U4562" s="53"/>
      <c r="V4562" s="53"/>
      <c r="W4562" s="53"/>
      <c r="X4562" s="53"/>
      <c r="Y4562" s="252"/>
      <c r="Z4562" s="53"/>
      <c r="AA4562" s="53"/>
      <c r="AB4562" s="53"/>
      <c r="AC4562" s="53"/>
      <c r="AD4562" s="53"/>
      <c r="AE4562" s="252"/>
      <c r="AF4562" s="53"/>
      <c r="AG4562" s="53"/>
      <c r="AH4562" s="53"/>
      <c r="AI4562" s="44"/>
      <c r="AJ4562" s="53"/>
      <c r="AK4562" s="53"/>
      <c r="AL4562" s="53">
        <f>AL$678</f>
        <v>0</v>
      </c>
      <c r="AM4562" s="53"/>
      <c r="AN4562" s="44"/>
    </row>
    <row r="4563" spans="1:40" outlineLevel="2">
      <c r="A4563" s="882">
        <f>ROW()</f>
        <v>4563</v>
      </c>
      <c r="B4563" s="453"/>
      <c r="D4563" s="1205" t="s">
        <v>301</v>
      </c>
      <c r="E4563" s="1205"/>
      <c r="F4563" s="1205"/>
      <c r="G4563" s="1205"/>
      <c r="H4563" s="4"/>
      <c r="I4563" s="4"/>
      <c r="J4563" s="329"/>
      <c r="K4563" s="4"/>
      <c r="L4563" s="4"/>
      <c r="M4563" s="4"/>
      <c r="N4563" s="316"/>
      <c r="O4563" s="4"/>
      <c r="P4563" s="4"/>
      <c r="Q4563" s="4"/>
      <c r="R4563" s="4"/>
      <c r="S4563" s="4"/>
      <c r="T4563" s="252"/>
      <c r="U4563" s="53"/>
      <c r="V4563" s="53"/>
      <c r="W4563" s="53"/>
      <c r="X4563" s="53"/>
      <c r="Y4563" s="252"/>
      <c r="Z4563" s="53"/>
      <c r="AA4563" s="53"/>
      <c r="AB4563" s="53"/>
      <c r="AC4563" s="53"/>
      <c r="AD4563" s="53"/>
      <c r="AE4563" s="252"/>
      <c r="AF4563" s="53"/>
      <c r="AG4563" s="53"/>
      <c r="AH4563" s="53"/>
      <c r="AI4563" s="44"/>
      <c r="AJ4563" s="53"/>
      <c r="AK4563" s="53"/>
      <c r="AL4563" s="53">
        <f>AL$679</f>
        <v>0</v>
      </c>
      <c r="AM4563" s="53"/>
      <c r="AN4563" s="44"/>
    </row>
    <row r="4564" spans="1:40" outlineLevel="2">
      <c r="A4564" s="882">
        <f>ROW()</f>
        <v>4564</v>
      </c>
      <c r="B4564" s="453"/>
      <c r="D4564" s="1205" t="s">
        <v>29</v>
      </c>
      <c r="E4564" s="1205"/>
      <c r="F4564" s="1205"/>
      <c r="G4564" s="1205"/>
      <c r="H4564" s="4"/>
      <c r="I4564" s="4"/>
      <c r="J4564" s="329"/>
      <c r="K4564" s="4"/>
      <c r="L4564" s="4"/>
      <c r="M4564" s="4"/>
      <c r="N4564" s="316"/>
      <c r="O4564" s="4"/>
      <c r="P4564" s="4"/>
      <c r="Q4564" s="4"/>
      <c r="R4564" s="4"/>
      <c r="S4564" s="4"/>
      <c r="T4564" s="252"/>
      <c r="U4564" s="53"/>
      <c r="V4564" s="53"/>
      <c r="W4564" s="53"/>
      <c r="X4564" s="53"/>
      <c r="Y4564" s="252"/>
      <c r="Z4564" s="53"/>
      <c r="AA4564" s="53"/>
      <c r="AB4564" s="53"/>
      <c r="AC4564" s="53"/>
      <c r="AD4564" s="53"/>
      <c r="AE4564" s="252"/>
      <c r="AF4564" s="53"/>
      <c r="AG4564" s="53"/>
      <c r="AH4564" s="53"/>
      <c r="AI4564" s="44"/>
      <c r="AJ4564" s="53"/>
      <c r="AK4564" s="53"/>
      <c r="AL4564" s="53">
        <f>AL$680</f>
        <v>0</v>
      </c>
      <c r="AM4564" s="53"/>
      <c r="AN4564" s="44"/>
    </row>
    <row r="4565" spans="1:40" outlineLevel="2">
      <c r="A4565" s="882">
        <f>ROW()</f>
        <v>4565</v>
      </c>
      <c r="B4565" s="453"/>
      <c r="D4565" s="1205" t="s">
        <v>30</v>
      </c>
      <c r="E4565" s="1205"/>
      <c r="F4565" s="1205"/>
      <c r="G4565" s="1205"/>
      <c r="H4565" s="4"/>
      <c r="I4565" s="4"/>
      <c r="J4565" s="329"/>
      <c r="K4565" s="4"/>
      <c r="L4565" s="4"/>
      <c r="M4565" s="4"/>
      <c r="N4565" s="316"/>
      <c r="O4565" s="4"/>
      <c r="P4565" s="4"/>
      <c r="Q4565" s="4"/>
      <c r="R4565" s="4"/>
      <c r="S4565" s="4"/>
      <c r="T4565" s="252"/>
      <c r="U4565" s="53"/>
      <c r="V4565" s="53"/>
      <c r="W4565" s="53"/>
      <c r="X4565" s="53"/>
      <c r="Y4565" s="252"/>
      <c r="Z4565" s="53"/>
      <c r="AA4565" s="53"/>
      <c r="AB4565" s="53"/>
      <c r="AC4565" s="53"/>
      <c r="AD4565" s="53"/>
      <c r="AE4565" s="252"/>
      <c r="AF4565" s="53"/>
      <c r="AG4565" s="53"/>
      <c r="AH4565" s="53"/>
      <c r="AI4565" s="44"/>
      <c r="AJ4565" s="53"/>
      <c r="AK4565" s="53"/>
      <c r="AL4565" s="53">
        <f>AL$681</f>
        <v>0</v>
      </c>
      <c r="AM4565" s="53"/>
      <c r="AN4565" s="44"/>
    </row>
    <row r="4566" spans="1:40" outlineLevel="2">
      <c r="A4566" s="882">
        <f>ROW()</f>
        <v>4566</v>
      </c>
      <c r="B4566" s="453"/>
      <c r="D4566" s="1205" t="s">
        <v>31</v>
      </c>
      <c r="E4566" s="1205"/>
      <c r="F4566" s="1205"/>
      <c r="G4566" s="1205"/>
      <c r="H4566" s="4"/>
      <c r="I4566" s="4"/>
      <c r="J4566" s="329"/>
      <c r="K4566" s="4"/>
      <c r="L4566" s="4"/>
      <c r="M4566" s="4"/>
      <c r="N4566" s="316"/>
      <c r="O4566" s="4"/>
      <c r="P4566" s="4"/>
      <c r="Q4566" s="4"/>
      <c r="R4566" s="4"/>
      <c r="S4566" s="4"/>
      <c r="T4566" s="252"/>
      <c r="U4566" s="53"/>
      <c r="V4566" s="53"/>
      <c r="W4566" s="53"/>
      <c r="X4566" s="53"/>
      <c r="Y4566" s="252"/>
      <c r="Z4566" s="53"/>
      <c r="AA4566" s="53"/>
      <c r="AB4566" s="53"/>
      <c r="AC4566" s="53"/>
      <c r="AD4566" s="53"/>
      <c r="AE4566" s="252"/>
      <c r="AF4566" s="53"/>
      <c r="AG4566" s="53"/>
      <c r="AH4566" s="53"/>
      <c r="AI4566" s="44"/>
      <c r="AJ4566" s="53"/>
      <c r="AK4566" s="53"/>
      <c r="AL4566" s="53">
        <f>AL$682</f>
        <v>0</v>
      </c>
      <c r="AM4566" s="53"/>
      <c r="AN4566" s="44"/>
    </row>
    <row r="4567" spans="1:40" outlineLevel="2">
      <c r="A4567" s="882">
        <f>ROW()</f>
        <v>4567</v>
      </c>
      <c r="B4567" s="453"/>
      <c r="D4567" s="1205" t="s">
        <v>32</v>
      </c>
      <c r="E4567" s="1205"/>
      <c r="F4567" s="1205"/>
      <c r="G4567" s="1205"/>
      <c r="H4567" s="4"/>
      <c r="I4567" s="4"/>
      <c r="J4567" s="329"/>
      <c r="K4567" s="4"/>
      <c r="L4567" s="4"/>
      <c r="M4567" s="4"/>
      <c r="N4567" s="316"/>
      <c r="O4567" s="4"/>
      <c r="P4567" s="4"/>
      <c r="Q4567" s="4"/>
      <c r="R4567" s="4"/>
      <c r="S4567" s="4"/>
      <c r="T4567" s="252"/>
      <c r="U4567" s="53"/>
      <c r="V4567" s="53"/>
      <c r="W4567" s="53"/>
      <c r="X4567" s="53"/>
      <c r="Y4567" s="252"/>
      <c r="Z4567" s="53"/>
      <c r="AA4567" s="53"/>
      <c r="AB4567" s="53"/>
      <c r="AC4567" s="53"/>
      <c r="AD4567" s="53"/>
      <c r="AE4567" s="252"/>
      <c r="AF4567" s="53"/>
      <c r="AG4567" s="53"/>
      <c r="AH4567" s="53"/>
      <c r="AI4567" s="44"/>
      <c r="AJ4567" s="53"/>
      <c r="AK4567" s="53"/>
      <c r="AL4567" s="53">
        <f>AL$683</f>
        <v>0</v>
      </c>
      <c r="AM4567" s="53"/>
      <c r="AN4567" s="44"/>
    </row>
    <row r="4568" spans="1:40" outlineLevel="2">
      <c r="A4568" s="882">
        <f>ROW()</f>
        <v>4568</v>
      </c>
      <c r="B4568" s="453"/>
      <c r="D4568" s="1205" t="s">
        <v>33</v>
      </c>
      <c r="E4568" s="1205"/>
      <c r="F4568" s="1205"/>
      <c r="G4568" s="1205"/>
      <c r="H4568" s="4"/>
      <c r="I4568" s="4"/>
      <c r="J4568" s="329"/>
      <c r="K4568" s="4"/>
      <c r="L4568" s="4"/>
      <c r="M4568" s="4"/>
      <c r="N4568" s="316"/>
      <c r="O4568" s="4"/>
      <c r="P4568" s="4"/>
      <c r="Q4568" s="4"/>
      <c r="R4568" s="4"/>
      <c r="S4568" s="4"/>
      <c r="T4568" s="252"/>
      <c r="U4568" s="53"/>
      <c r="V4568" s="53"/>
      <c r="W4568" s="53"/>
      <c r="X4568" s="53"/>
      <c r="Y4568" s="252"/>
      <c r="Z4568" s="53"/>
      <c r="AA4568" s="53"/>
      <c r="AB4568" s="53"/>
      <c r="AC4568" s="53"/>
      <c r="AD4568" s="53"/>
      <c r="AE4568" s="252"/>
      <c r="AF4568" s="53"/>
      <c r="AG4568" s="53"/>
      <c r="AH4568" s="53"/>
      <c r="AI4568" s="44"/>
      <c r="AJ4568" s="53"/>
      <c r="AK4568" s="53"/>
      <c r="AL4568" s="53">
        <f>AL$684</f>
        <v>0</v>
      </c>
      <c r="AM4568" s="53"/>
      <c r="AN4568" s="44"/>
    </row>
    <row r="4569" spans="1:40" outlineLevel="2">
      <c r="A4569" s="882">
        <f>ROW()</f>
        <v>4569</v>
      </c>
      <c r="B4569" s="453"/>
      <c r="D4569" s="1205" t="s">
        <v>27</v>
      </c>
      <c r="E4569" s="1205"/>
      <c r="F4569" s="1205"/>
      <c r="G4569" s="1205"/>
      <c r="H4569" s="4"/>
      <c r="I4569" s="4"/>
      <c r="J4569" s="329"/>
      <c r="K4569" s="4"/>
      <c r="L4569" s="4"/>
      <c r="M4569" s="4"/>
      <c r="N4569" s="316"/>
      <c r="O4569" s="4"/>
      <c r="P4569" s="4"/>
      <c r="Q4569" s="4"/>
      <c r="R4569" s="4"/>
      <c r="S4569" s="4"/>
      <c r="T4569" s="252"/>
      <c r="U4569" s="53"/>
      <c r="V4569" s="53"/>
      <c r="W4569" s="53"/>
      <c r="X4569" s="53"/>
      <c r="Y4569" s="252"/>
      <c r="Z4569" s="53"/>
      <c r="AA4569" s="53"/>
      <c r="AB4569" s="53"/>
      <c r="AC4569" s="53"/>
      <c r="AD4569" s="53"/>
      <c r="AE4569" s="252"/>
      <c r="AF4569" s="53"/>
      <c r="AG4569" s="53"/>
      <c r="AH4569" s="53"/>
      <c r="AI4569" s="44"/>
      <c r="AJ4569" s="53"/>
      <c r="AK4569" s="53"/>
      <c r="AL4569" s="53">
        <f>AL$685</f>
        <v>0</v>
      </c>
      <c r="AM4569" s="53"/>
      <c r="AN4569" s="44"/>
    </row>
    <row r="4570" spans="1:40" outlineLevel="2">
      <c r="A4570" s="882">
        <f>ROW()</f>
        <v>4570</v>
      </c>
      <c r="B4570" s="453"/>
      <c r="D4570" s="1205" t="s">
        <v>34</v>
      </c>
      <c r="E4570" s="1205"/>
      <c r="F4570" s="1205"/>
      <c r="G4570" s="1205"/>
      <c r="H4570" s="4"/>
      <c r="I4570" s="4"/>
      <c r="J4570" s="329"/>
      <c r="K4570" s="4"/>
      <c r="L4570" s="4"/>
      <c r="M4570" s="4"/>
      <c r="N4570" s="316"/>
      <c r="O4570" s="4"/>
      <c r="P4570" s="4"/>
      <c r="Q4570" s="4"/>
      <c r="R4570" s="4"/>
      <c r="S4570" s="4"/>
      <c r="T4570" s="252"/>
      <c r="U4570" s="53"/>
      <c r="V4570" s="53"/>
      <c r="W4570" s="53"/>
      <c r="X4570" s="53"/>
      <c r="Y4570" s="252"/>
      <c r="Z4570" s="53"/>
      <c r="AA4570" s="53"/>
      <c r="AB4570" s="53"/>
      <c r="AC4570" s="53"/>
      <c r="AD4570" s="53"/>
      <c r="AE4570" s="252"/>
      <c r="AF4570" s="53"/>
      <c r="AG4570" s="53"/>
      <c r="AH4570" s="53"/>
      <c r="AI4570" s="44"/>
      <c r="AJ4570" s="53"/>
      <c r="AK4570" s="53"/>
      <c r="AL4570" s="53">
        <f>AL$686</f>
        <v>0</v>
      </c>
      <c r="AM4570" s="53"/>
      <c r="AN4570" s="44"/>
    </row>
    <row r="4571" spans="1:40" outlineLevel="2">
      <c r="A4571" s="882">
        <f>ROW()</f>
        <v>4571</v>
      </c>
      <c r="B4571" s="453"/>
      <c r="D4571" s="1205" t="s">
        <v>35</v>
      </c>
      <c r="E4571" s="1205"/>
      <c r="F4571" s="1205"/>
      <c r="G4571" s="1205"/>
      <c r="H4571" s="4"/>
      <c r="I4571" s="4"/>
      <c r="J4571" s="329"/>
      <c r="K4571" s="4"/>
      <c r="L4571" s="4"/>
      <c r="M4571" s="4"/>
      <c r="N4571" s="316"/>
      <c r="O4571" s="4"/>
      <c r="P4571" s="4"/>
      <c r="Q4571" s="4"/>
      <c r="R4571" s="4"/>
      <c r="S4571" s="4"/>
      <c r="T4571" s="252"/>
      <c r="U4571" s="53"/>
      <c r="V4571" s="53"/>
      <c r="W4571" s="53"/>
      <c r="X4571" s="53"/>
      <c r="Y4571" s="252"/>
      <c r="Z4571" s="53"/>
      <c r="AA4571" s="53"/>
      <c r="AB4571" s="53"/>
      <c r="AC4571" s="53"/>
      <c r="AD4571" s="53"/>
      <c r="AE4571" s="252"/>
      <c r="AF4571" s="53"/>
      <c r="AG4571" s="53"/>
      <c r="AH4571" s="53"/>
      <c r="AI4571" s="44"/>
      <c r="AJ4571" s="53"/>
      <c r="AK4571" s="53"/>
      <c r="AL4571" s="53">
        <f>AL$687</f>
        <v>0</v>
      </c>
      <c r="AM4571" s="53"/>
      <c r="AN4571" s="44"/>
    </row>
    <row r="4572" spans="1:40" outlineLevel="2">
      <c r="A4572" s="882">
        <f>ROW()</f>
        <v>4572</v>
      </c>
      <c r="B4572" s="453"/>
      <c r="D4572" s="1205" t="s">
        <v>302</v>
      </c>
      <c r="E4572" s="1205"/>
      <c r="F4572" s="1205"/>
      <c r="G4572" s="1205"/>
      <c r="H4572" s="4"/>
      <c r="I4572" s="4"/>
      <c r="J4572" s="329"/>
      <c r="K4572" s="4"/>
      <c r="L4572" s="4"/>
      <c r="M4572" s="4"/>
      <c r="N4572" s="316"/>
      <c r="O4572" s="4"/>
      <c r="P4572" s="4"/>
      <c r="Q4572" s="4"/>
      <c r="R4572" s="4"/>
      <c r="S4572" s="4"/>
      <c r="T4572" s="252"/>
      <c r="U4572" s="53"/>
      <c r="V4572" s="53"/>
      <c r="W4572" s="53"/>
      <c r="X4572" s="53"/>
      <c r="Y4572" s="252"/>
      <c r="Z4572" s="53"/>
      <c r="AA4572" s="53"/>
      <c r="AB4572" s="53"/>
      <c r="AC4572" s="53"/>
      <c r="AD4572" s="53"/>
      <c r="AE4572" s="252"/>
      <c r="AF4572" s="53"/>
      <c r="AG4572" s="53"/>
      <c r="AH4572" s="53"/>
      <c r="AI4572" s="44"/>
      <c r="AJ4572" s="53"/>
      <c r="AK4572" s="53"/>
      <c r="AL4572" s="53">
        <f>AL$688</f>
        <v>0</v>
      </c>
      <c r="AM4572" s="53"/>
      <c r="AN4572" s="44"/>
    </row>
    <row r="4573" spans="1:40" outlineLevel="2">
      <c r="A4573" s="882">
        <f>ROW()</f>
        <v>4573</v>
      </c>
      <c r="B4573" s="453"/>
      <c r="D4573" s="1205" t="s">
        <v>36</v>
      </c>
      <c r="E4573" s="1205"/>
      <c r="F4573" s="1205"/>
      <c r="G4573" s="1205"/>
      <c r="H4573" s="4"/>
      <c r="I4573" s="4"/>
      <c r="J4573" s="329"/>
      <c r="K4573" s="4"/>
      <c r="L4573" s="4"/>
      <c r="M4573" s="4"/>
      <c r="N4573" s="316"/>
      <c r="O4573" s="4"/>
      <c r="P4573" s="4"/>
      <c r="Q4573" s="4"/>
      <c r="R4573" s="4"/>
      <c r="S4573" s="4"/>
      <c r="T4573" s="252"/>
      <c r="U4573" s="53"/>
      <c r="V4573" s="53"/>
      <c r="W4573" s="53"/>
      <c r="X4573" s="53"/>
      <c r="Y4573" s="252"/>
      <c r="Z4573" s="53"/>
      <c r="AA4573" s="53"/>
      <c r="AB4573" s="53"/>
      <c r="AC4573" s="53"/>
      <c r="AD4573" s="53"/>
      <c r="AE4573" s="252"/>
      <c r="AF4573" s="53"/>
      <c r="AG4573" s="53"/>
      <c r="AH4573" s="53"/>
      <c r="AI4573" s="44"/>
      <c r="AJ4573" s="53"/>
      <c r="AK4573" s="53"/>
      <c r="AL4573" s="53">
        <f>AL$689</f>
        <v>0</v>
      </c>
      <c r="AM4573" s="53"/>
      <c r="AN4573" s="44"/>
    </row>
    <row r="4574" spans="1:40" outlineLevel="2">
      <c r="A4574" s="882">
        <f>ROW()</f>
        <v>4574</v>
      </c>
      <c r="B4574" s="453"/>
      <c r="D4574" s="1205" t="s">
        <v>583</v>
      </c>
      <c r="E4574" s="1205"/>
      <c r="F4574" s="1205"/>
      <c r="G4574" s="1205"/>
      <c r="H4574" s="4"/>
      <c r="I4574" s="4"/>
      <c r="J4574" s="329"/>
      <c r="K4574" s="4"/>
      <c r="L4574" s="4"/>
      <c r="M4574" s="4"/>
      <c r="N4574" s="316"/>
      <c r="O4574" s="4"/>
      <c r="P4574" s="4"/>
      <c r="Q4574" s="4"/>
      <c r="R4574" s="4"/>
      <c r="S4574" s="4"/>
      <c r="T4574" s="252"/>
      <c r="U4574" s="53"/>
      <c r="V4574" s="53"/>
      <c r="W4574" s="53"/>
      <c r="X4574" s="53"/>
      <c r="Y4574" s="252"/>
      <c r="Z4574" s="53"/>
      <c r="AA4574" s="53"/>
      <c r="AB4574" s="53"/>
      <c r="AC4574" s="53"/>
      <c r="AD4574" s="53"/>
      <c r="AE4574" s="252"/>
      <c r="AF4574" s="53"/>
      <c r="AG4574" s="53"/>
      <c r="AH4574" s="53"/>
      <c r="AI4574" s="44"/>
      <c r="AJ4574" s="53"/>
      <c r="AK4574" s="53"/>
      <c r="AL4574" s="53">
        <f>AL$690</f>
        <v>0</v>
      </c>
      <c r="AM4574" s="53"/>
      <c r="AN4574" s="44"/>
    </row>
    <row r="4575" spans="1:40" outlineLevel="2">
      <c r="A4575" s="882">
        <f>ROW()</f>
        <v>4575</v>
      </c>
      <c r="B4575" s="453"/>
      <c r="D4575" s="1205" t="s">
        <v>81</v>
      </c>
      <c r="E4575" s="1205"/>
      <c r="F4575" s="1205"/>
      <c r="G4575" s="1205"/>
      <c r="H4575" s="4"/>
      <c r="I4575" s="4"/>
      <c r="J4575" s="329"/>
      <c r="K4575" s="4"/>
      <c r="L4575" s="4"/>
      <c r="M4575" s="4"/>
      <c r="N4575" s="316"/>
      <c r="O4575" s="4"/>
      <c r="P4575" s="4"/>
      <c r="Q4575" s="4"/>
      <c r="R4575" s="4"/>
      <c r="S4575" s="4"/>
      <c r="T4575" s="252"/>
      <c r="U4575" s="53"/>
      <c r="V4575" s="53"/>
      <c r="W4575" s="53"/>
      <c r="X4575" s="53"/>
      <c r="Y4575" s="252"/>
      <c r="Z4575" s="53"/>
      <c r="AA4575" s="53"/>
      <c r="AB4575" s="53"/>
      <c r="AC4575" s="53"/>
      <c r="AD4575" s="53"/>
      <c r="AE4575" s="252"/>
      <c r="AF4575" s="53"/>
      <c r="AG4575" s="53"/>
      <c r="AH4575" s="53"/>
      <c r="AI4575" s="44"/>
      <c r="AJ4575" s="53"/>
      <c r="AK4575" s="53"/>
      <c r="AL4575" s="53">
        <f>AL$691</f>
        <v>0</v>
      </c>
      <c r="AM4575" s="53"/>
      <c r="AN4575" s="44"/>
    </row>
    <row r="4576" spans="1:40" outlineLevel="2">
      <c r="A4576" s="882">
        <f>ROW()</f>
        <v>4576</v>
      </c>
      <c r="B4576" s="453"/>
      <c r="D4576" s="1205" t="s">
        <v>28</v>
      </c>
      <c r="E4576" s="1205"/>
      <c r="F4576" s="1205"/>
      <c r="G4576" s="1205"/>
      <c r="H4576" s="4"/>
      <c r="I4576" s="4"/>
      <c r="J4576" s="329"/>
      <c r="K4576" s="4"/>
      <c r="L4576" s="4"/>
      <c r="M4576" s="4"/>
      <c r="N4576" s="316"/>
      <c r="O4576" s="4"/>
      <c r="P4576" s="4"/>
      <c r="Q4576" s="4"/>
      <c r="R4576" s="4"/>
      <c r="S4576" s="4"/>
      <c r="T4576" s="252"/>
      <c r="U4576" s="53"/>
      <c r="V4576" s="53"/>
      <c r="W4576" s="53"/>
      <c r="X4576" s="53"/>
      <c r="Y4576" s="252"/>
      <c r="Z4576" s="53"/>
      <c r="AA4576" s="53"/>
      <c r="AB4576" s="53"/>
      <c r="AC4576" s="53"/>
      <c r="AD4576" s="53"/>
      <c r="AE4576" s="252"/>
      <c r="AF4576" s="53"/>
      <c r="AG4576" s="53"/>
      <c r="AH4576" s="53"/>
      <c r="AI4576" s="44"/>
      <c r="AJ4576" s="53"/>
      <c r="AK4576" s="53"/>
      <c r="AL4576" s="53">
        <f>AL$692</f>
        <v>0</v>
      </c>
      <c r="AM4576" s="53"/>
      <c r="AN4576" s="44"/>
    </row>
    <row r="4577" spans="1:40" outlineLevel="2">
      <c r="A4577" s="882">
        <f>ROW()</f>
        <v>4577</v>
      </c>
      <c r="B4577" s="453"/>
      <c r="D4577" s="1206" t="s">
        <v>443</v>
      </c>
      <c r="E4577" s="1206"/>
      <c r="F4577" s="1206"/>
      <c r="G4577" s="1206"/>
      <c r="H4577" s="28"/>
      <c r="I4577" s="28"/>
      <c r="J4577" s="1207"/>
      <c r="K4577" s="28"/>
      <c r="L4577" s="28"/>
      <c r="M4577" s="28"/>
      <c r="N4577" s="317"/>
      <c r="O4577" s="28"/>
      <c r="P4577" s="28"/>
      <c r="Q4577" s="28"/>
      <c r="R4577" s="28"/>
      <c r="S4577" s="28"/>
      <c r="T4577" s="253"/>
      <c r="U4577" s="54"/>
      <c r="V4577" s="54"/>
      <c r="W4577" s="54"/>
      <c r="X4577" s="54"/>
      <c r="Y4577" s="253"/>
      <c r="Z4577" s="54"/>
      <c r="AA4577" s="54"/>
      <c r="AB4577" s="54"/>
      <c r="AC4577" s="54"/>
      <c r="AD4577" s="54"/>
      <c r="AE4577" s="253"/>
      <c r="AF4577" s="54"/>
      <c r="AG4577" s="54"/>
      <c r="AH4577" s="54"/>
      <c r="AI4577" s="46"/>
      <c r="AJ4577" s="54"/>
      <c r="AK4577" s="54"/>
      <c r="AL4577" s="54">
        <f>AL$693</f>
        <v>0</v>
      </c>
      <c r="AM4577" s="54"/>
      <c r="AN4577" s="46"/>
    </row>
    <row r="4578" spans="1:40" outlineLevel="2">
      <c r="A4578" s="882">
        <f>ROW()</f>
        <v>4578</v>
      </c>
      <c r="B4578" s="453"/>
      <c r="D4578" s="452" t="s">
        <v>24</v>
      </c>
      <c r="H4578" s="458"/>
      <c r="I4578" s="458"/>
      <c r="J4578" s="459"/>
      <c r="K4578" s="458"/>
      <c r="L4578" s="458"/>
      <c r="M4578" s="458"/>
      <c r="N4578" s="463"/>
      <c r="O4578" s="458"/>
      <c r="P4578" s="458"/>
      <c r="Q4578" s="458"/>
      <c r="R4578" s="458"/>
      <c r="S4578" s="458"/>
      <c r="T4578" s="466">
        <f t="shared" ref="T4578:AN4578" si="2736">SUM(T4562:T4577)</f>
        <v>0</v>
      </c>
      <c r="U4578" s="444">
        <f t="shared" si="2736"/>
        <v>0</v>
      </c>
      <c r="V4578" s="444">
        <f t="shared" si="2736"/>
        <v>0</v>
      </c>
      <c r="W4578" s="444">
        <f t="shared" si="2736"/>
        <v>0</v>
      </c>
      <c r="X4578" s="444">
        <f t="shared" si="2736"/>
        <v>0</v>
      </c>
      <c r="Y4578" s="466">
        <f t="shared" si="2736"/>
        <v>0</v>
      </c>
      <c r="Z4578" s="444">
        <f t="shared" si="2736"/>
        <v>0</v>
      </c>
      <c r="AA4578" s="444">
        <f t="shared" si="2736"/>
        <v>0</v>
      </c>
      <c r="AB4578" s="444">
        <f t="shared" si="2736"/>
        <v>0</v>
      </c>
      <c r="AC4578" s="444">
        <f t="shared" si="2736"/>
        <v>0</v>
      </c>
      <c r="AD4578" s="444">
        <f t="shared" si="2736"/>
        <v>0</v>
      </c>
      <c r="AE4578" s="466">
        <f t="shared" si="2736"/>
        <v>0</v>
      </c>
      <c r="AF4578" s="444">
        <f t="shared" si="2736"/>
        <v>0</v>
      </c>
      <c r="AG4578" s="444">
        <f t="shared" si="2736"/>
        <v>0</v>
      </c>
      <c r="AH4578" s="444">
        <f t="shared" si="2736"/>
        <v>0</v>
      </c>
      <c r="AI4578" s="445">
        <f t="shared" si="2736"/>
        <v>0</v>
      </c>
      <c r="AJ4578" s="444">
        <f t="shared" si="2736"/>
        <v>0</v>
      </c>
      <c r="AK4578" s="444">
        <f t="shared" si="2736"/>
        <v>0</v>
      </c>
      <c r="AL4578" s="444">
        <f t="shared" si="2736"/>
        <v>0</v>
      </c>
      <c r="AM4578" s="444">
        <f t="shared" si="2736"/>
        <v>0</v>
      </c>
      <c r="AN4578" s="445">
        <f t="shared" si="2736"/>
        <v>0</v>
      </c>
    </row>
    <row r="4579" spans="1:40" outlineLevel="1">
      <c r="A4579" s="732" t="s">
        <v>21</v>
      </c>
      <c r="B4579" s="733"/>
      <c r="C4579" s="881"/>
      <c r="D4579" s="733"/>
      <c r="E4579" s="733"/>
      <c r="F4579" s="733"/>
      <c r="G4579" s="733"/>
      <c r="H4579" s="733"/>
      <c r="I4579" s="730"/>
      <c r="J4579" s="729"/>
      <c r="K4579" s="730"/>
      <c r="L4579" s="730"/>
      <c r="M4579" s="730"/>
      <c r="N4579" s="731"/>
      <c r="O4579" s="730"/>
      <c r="P4579" s="730"/>
      <c r="Q4579" s="730"/>
      <c r="R4579" s="730"/>
      <c r="S4579" s="730"/>
      <c r="T4579" s="729"/>
      <c r="U4579" s="730"/>
      <c r="V4579" s="730"/>
      <c r="W4579" s="730"/>
      <c r="X4579" s="730"/>
      <c r="Y4579" s="729"/>
      <c r="Z4579" s="730"/>
      <c r="AA4579" s="730"/>
      <c r="AB4579" s="730"/>
      <c r="AC4579" s="730"/>
      <c r="AD4579" s="730"/>
      <c r="AE4579" s="729"/>
      <c r="AF4579" s="730"/>
      <c r="AG4579" s="730"/>
      <c r="AH4579" s="730"/>
      <c r="AI4579" s="731"/>
      <c r="AJ4579" s="730"/>
      <c r="AK4579" s="730"/>
      <c r="AL4579" s="730"/>
      <c r="AM4579" s="730"/>
      <c r="AN4579" s="731"/>
    </row>
    <row r="4580" spans="1:40" outlineLevel="2">
      <c r="A4580" s="882">
        <f>ROW()</f>
        <v>4580</v>
      </c>
      <c r="B4580" s="453"/>
      <c r="D4580" s="452" t="s">
        <v>300</v>
      </c>
      <c r="H4580" s="458"/>
      <c r="I4580" s="458"/>
      <c r="J4580" s="459"/>
      <c r="K4580" s="458"/>
      <c r="L4580" s="458"/>
      <c r="M4580" s="458"/>
      <c r="N4580" s="463"/>
      <c r="O4580" s="439"/>
      <c r="P4580" s="439"/>
      <c r="Q4580" s="439"/>
      <c r="R4580" s="439"/>
      <c r="S4580" s="439"/>
      <c r="T4580" s="443"/>
      <c r="U4580" s="439"/>
      <c r="V4580" s="439"/>
      <c r="W4580" s="439"/>
      <c r="X4580" s="439"/>
      <c r="Y4580" s="443"/>
      <c r="Z4580" s="439"/>
      <c r="AA4580" s="439"/>
      <c r="AB4580" s="439"/>
      <c r="AC4580" s="439"/>
      <c r="AD4580" s="439"/>
      <c r="AE4580" s="443"/>
      <c r="AF4580" s="439"/>
      <c r="AG4580" s="439"/>
      <c r="AH4580" s="439"/>
      <c r="AI4580" s="440"/>
      <c r="AJ4580" s="439"/>
      <c r="AK4580" s="439"/>
      <c r="AL4580" s="439"/>
      <c r="AM4580" s="439">
        <f t="shared" ref="AM4580:AN4595" si="2737">-IF(AM4526&lt;0,AM4526,IF($D4580="Land",0,IF(AM4508&lt;1,AM4526,MAX(MIN(IF(AM4508&gt;0,(AM4526/AM4508)*AM$9,0),AM4526*AM$9),0))))</f>
        <v>-0.34064870326444857</v>
      </c>
      <c r="AN4580" s="440">
        <f t="shared" si="2737"/>
        <v>-0.34064870326444857</v>
      </c>
    </row>
    <row r="4581" spans="1:40" outlineLevel="2">
      <c r="A4581" s="882">
        <f>ROW()</f>
        <v>4581</v>
      </c>
      <c r="B4581" s="453"/>
      <c r="D4581" s="452" t="s">
        <v>301</v>
      </c>
      <c r="H4581" s="458"/>
      <c r="I4581" s="458"/>
      <c r="J4581" s="459"/>
      <c r="K4581" s="458"/>
      <c r="L4581" s="458"/>
      <c r="M4581" s="458"/>
      <c r="N4581" s="463"/>
      <c r="O4581" s="439"/>
      <c r="P4581" s="439"/>
      <c r="Q4581" s="439"/>
      <c r="R4581" s="439"/>
      <c r="S4581" s="439"/>
      <c r="T4581" s="443"/>
      <c r="U4581" s="439"/>
      <c r="V4581" s="439"/>
      <c r="W4581" s="439"/>
      <c r="X4581" s="439"/>
      <c r="Y4581" s="443"/>
      <c r="Z4581" s="439"/>
      <c r="AA4581" s="439"/>
      <c r="AB4581" s="439"/>
      <c r="AC4581" s="439"/>
      <c r="AD4581" s="439"/>
      <c r="AE4581" s="443"/>
      <c r="AF4581" s="439"/>
      <c r="AG4581" s="439"/>
      <c r="AH4581" s="439"/>
      <c r="AI4581" s="440"/>
      <c r="AJ4581" s="439"/>
      <c r="AK4581" s="439"/>
      <c r="AL4581" s="439"/>
      <c r="AM4581" s="439">
        <f t="shared" si="2737"/>
        <v>0</v>
      </c>
      <c r="AN4581" s="440">
        <f t="shared" si="2737"/>
        <v>0</v>
      </c>
    </row>
    <row r="4582" spans="1:40" outlineLevel="2">
      <c r="A4582" s="882">
        <f>ROW()</f>
        <v>4582</v>
      </c>
      <c r="B4582" s="453"/>
      <c r="D4582" s="452" t="s">
        <v>29</v>
      </c>
      <c r="H4582" s="458"/>
      <c r="I4582" s="458"/>
      <c r="J4582" s="459"/>
      <c r="K4582" s="458"/>
      <c r="L4582" s="458"/>
      <c r="M4582" s="458"/>
      <c r="N4582" s="463"/>
      <c r="O4582" s="439"/>
      <c r="P4582" s="439"/>
      <c r="Q4582" s="439"/>
      <c r="R4582" s="439"/>
      <c r="S4582" s="439"/>
      <c r="T4582" s="443"/>
      <c r="U4582" s="439"/>
      <c r="V4582" s="439"/>
      <c r="W4582" s="439"/>
      <c r="X4582" s="439"/>
      <c r="Y4582" s="443"/>
      <c r="Z4582" s="439"/>
      <c r="AA4582" s="439"/>
      <c r="AB4582" s="439"/>
      <c r="AC4582" s="439"/>
      <c r="AD4582" s="439"/>
      <c r="AE4582" s="443"/>
      <c r="AF4582" s="439"/>
      <c r="AG4582" s="439"/>
      <c r="AH4582" s="439"/>
      <c r="AI4582" s="440"/>
      <c r="AJ4582" s="439"/>
      <c r="AK4582" s="439"/>
      <c r="AL4582" s="439"/>
      <c r="AM4582" s="439">
        <f t="shared" si="2737"/>
        <v>0</v>
      </c>
      <c r="AN4582" s="440">
        <f t="shared" si="2737"/>
        <v>0</v>
      </c>
    </row>
    <row r="4583" spans="1:40" outlineLevel="2">
      <c r="A4583" s="882">
        <f>ROW()</f>
        <v>4583</v>
      </c>
      <c r="B4583" s="453"/>
      <c r="D4583" s="452" t="s">
        <v>30</v>
      </c>
      <c r="H4583" s="458"/>
      <c r="I4583" s="458"/>
      <c r="J4583" s="459"/>
      <c r="K4583" s="458"/>
      <c r="L4583" s="458"/>
      <c r="M4583" s="458"/>
      <c r="N4583" s="463"/>
      <c r="O4583" s="439"/>
      <c r="P4583" s="439"/>
      <c r="Q4583" s="439"/>
      <c r="R4583" s="439"/>
      <c r="S4583" s="439"/>
      <c r="T4583" s="443"/>
      <c r="U4583" s="439"/>
      <c r="V4583" s="439"/>
      <c r="W4583" s="439"/>
      <c r="X4583" s="439"/>
      <c r="Y4583" s="443"/>
      <c r="Z4583" s="439"/>
      <c r="AA4583" s="439"/>
      <c r="AB4583" s="439"/>
      <c r="AC4583" s="439"/>
      <c r="AD4583" s="439"/>
      <c r="AE4583" s="443"/>
      <c r="AF4583" s="439"/>
      <c r="AG4583" s="439"/>
      <c r="AH4583" s="439"/>
      <c r="AI4583" s="440"/>
      <c r="AJ4583" s="439"/>
      <c r="AK4583" s="439"/>
      <c r="AL4583" s="439"/>
      <c r="AM4583" s="439">
        <f t="shared" si="2737"/>
        <v>-2.2813667996544078</v>
      </c>
      <c r="AN4583" s="440">
        <f t="shared" si="2737"/>
        <v>-2.2813667996544078</v>
      </c>
    </row>
    <row r="4584" spans="1:40" outlineLevel="2">
      <c r="A4584" s="882">
        <f>ROW()</f>
        <v>4584</v>
      </c>
      <c r="B4584" s="453"/>
      <c r="D4584" s="452" t="s">
        <v>31</v>
      </c>
      <c r="H4584" s="458"/>
      <c r="I4584" s="458"/>
      <c r="J4584" s="459"/>
      <c r="K4584" s="458"/>
      <c r="L4584" s="458"/>
      <c r="M4584" s="458"/>
      <c r="N4584" s="463"/>
      <c r="O4584" s="439"/>
      <c r="P4584" s="439"/>
      <c r="Q4584" s="439"/>
      <c r="R4584" s="439"/>
      <c r="S4584" s="439"/>
      <c r="T4584" s="443"/>
      <c r="U4584" s="439"/>
      <c r="V4584" s="439"/>
      <c r="W4584" s="439"/>
      <c r="X4584" s="439"/>
      <c r="Y4584" s="443"/>
      <c r="Z4584" s="439"/>
      <c r="AA4584" s="439"/>
      <c r="AB4584" s="439"/>
      <c r="AC4584" s="439"/>
      <c r="AD4584" s="439"/>
      <c r="AE4584" s="443"/>
      <c r="AF4584" s="439"/>
      <c r="AG4584" s="439"/>
      <c r="AH4584" s="439"/>
      <c r="AI4584" s="440"/>
      <c r="AJ4584" s="439"/>
      <c r="AK4584" s="439"/>
      <c r="AL4584" s="439"/>
      <c r="AM4584" s="439">
        <f t="shared" si="2737"/>
        <v>0</v>
      </c>
      <c r="AN4584" s="440">
        <f t="shared" si="2737"/>
        <v>0</v>
      </c>
    </row>
    <row r="4585" spans="1:40" outlineLevel="2">
      <c r="A4585" s="882">
        <f>ROW()</f>
        <v>4585</v>
      </c>
      <c r="B4585" s="453"/>
      <c r="D4585" s="452" t="s">
        <v>32</v>
      </c>
      <c r="H4585" s="458"/>
      <c r="I4585" s="458"/>
      <c r="J4585" s="459"/>
      <c r="K4585" s="458"/>
      <c r="L4585" s="458"/>
      <c r="M4585" s="458"/>
      <c r="N4585" s="463"/>
      <c r="O4585" s="439"/>
      <c r="P4585" s="439"/>
      <c r="Q4585" s="439"/>
      <c r="R4585" s="439"/>
      <c r="S4585" s="439"/>
      <c r="T4585" s="443"/>
      <c r="U4585" s="439"/>
      <c r="V4585" s="439"/>
      <c r="W4585" s="439"/>
      <c r="X4585" s="439"/>
      <c r="Y4585" s="443"/>
      <c r="Z4585" s="439"/>
      <c r="AA4585" s="439"/>
      <c r="AB4585" s="439"/>
      <c r="AC4585" s="439"/>
      <c r="AD4585" s="439"/>
      <c r="AE4585" s="443"/>
      <c r="AF4585" s="439"/>
      <c r="AG4585" s="439"/>
      <c r="AH4585" s="439"/>
      <c r="AI4585" s="440"/>
      <c r="AJ4585" s="439"/>
      <c r="AK4585" s="439"/>
      <c r="AL4585" s="439"/>
      <c r="AM4585" s="439">
        <f t="shared" si="2737"/>
        <v>-0.11793495422658522</v>
      </c>
      <c r="AN4585" s="440">
        <f t="shared" si="2737"/>
        <v>-0.11793495422658522</v>
      </c>
    </row>
    <row r="4586" spans="1:40" outlineLevel="2">
      <c r="A4586" s="882">
        <f>ROW()</f>
        <v>4586</v>
      </c>
      <c r="B4586" s="453"/>
      <c r="D4586" s="452" t="s">
        <v>33</v>
      </c>
      <c r="H4586" s="458"/>
      <c r="I4586" s="458"/>
      <c r="J4586" s="459"/>
      <c r="K4586" s="458"/>
      <c r="L4586" s="458"/>
      <c r="M4586" s="458"/>
      <c r="N4586" s="463"/>
      <c r="O4586" s="439"/>
      <c r="P4586" s="439"/>
      <c r="Q4586" s="439"/>
      <c r="R4586" s="439"/>
      <c r="S4586" s="439"/>
      <c r="T4586" s="443"/>
      <c r="U4586" s="439"/>
      <c r="V4586" s="439"/>
      <c r="W4586" s="439"/>
      <c r="X4586" s="439"/>
      <c r="Y4586" s="443"/>
      <c r="Z4586" s="439"/>
      <c r="AA4586" s="439"/>
      <c r="AB4586" s="439"/>
      <c r="AC4586" s="439"/>
      <c r="AD4586" s="439"/>
      <c r="AE4586" s="443"/>
      <c r="AF4586" s="439"/>
      <c r="AG4586" s="439"/>
      <c r="AH4586" s="439"/>
      <c r="AI4586" s="440"/>
      <c r="AJ4586" s="439"/>
      <c r="AK4586" s="439"/>
      <c r="AL4586" s="439"/>
      <c r="AM4586" s="439">
        <f t="shared" si="2737"/>
        <v>0</v>
      </c>
      <c r="AN4586" s="440">
        <f t="shared" si="2737"/>
        <v>0</v>
      </c>
    </row>
    <row r="4587" spans="1:40" outlineLevel="2">
      <c r="A4587" s="882">
        <f>ROW()</f>
        <v>4587</v>
      </c>
      <c r="B4587" s="453"/>
      <c r="D4587" s="452" t="s">
        <v>670</v>
      </c>
      <c r="H4587" s="458"/>
      <c r="I4587" s="458"/>
      <c r="J4587" s="459"/>
      <c r="K4587" s="458"/>
      <c r="L4587" s="458"/>
      <c r="M4587" s="458"/>
      <c r="N4587" s="463"/>
      <c r="O4587" s="439"/>
      <c r="P4587" s="439"/>
      <c r="Q4587" s="439"/>
      <c r="R4587" s="439"/>
      <c r="S4587" s="439"/>
      <c r="T4587" s="443"/>
      <c r="U4587" s="439"/>
      <c r="V4587" s="439"/>
      <c r="W4587" s="439"/>
      <c r="X4587" s="439"/>
      <c r="Y4587" s="443"/>
      <c r="Z4587" s="439"/>
      <c r="AA4587" s="439"/>
      <c r="AB4587" s="439"/>
      <c r="AC4587" s="439"/>
      <c r="AD4587" s="439"/>
      <c r="AE4587" s="443"/>
      <c r="AF4587" s="439"/>
      <c r="AG4587" s="439"/>
      <c r="AH4587" s="439"/>
      <c r="AI4587" s="440"/>
      <c r="AJ4587" s="439"/>
      <c r="AK4587" s="439"/>
      <c r="AL4587" s="439"/>
      <c r="AM4587" s="439">
        <f t="shared" si="2737"/>
        <v>-1.2526734807376491E-2</v>
      </c>
      <c r="AN4587" s="440">
        <f t="shared" si="2737"/>
        <v>-1.2526734807376491E-2</v>
      </c>
    </row>
    <row r="4588" spans="1:40" outlineLevel="2">
      <c r="A4588" s="882">
        <f>ROW()</f>
        <v>4588</v>
      </c>
      <c r="B4588" s="453"/>
      <c r="D4588" s="452" t="s">
        <v>34</v>
      </c>
      <c r="H4588" s="458"/>
      <c r="I4588" s="458"/>
      <c r="J4588" s="459"/>
      <c r="K4588" s="458"/>
      <c r="L4588" s="458"/>
      <c r="M4588" s="458"/>
      <c r="N4588" s="463"/>
      <c r="O4588" s="439"/>
      <c r="P4588" s="439"/>
      <c r="Q4588" s="439"/>
      <c r="R4588" s="439"/>
      <c r="S4588" s="439"/>
      <c r="T4588" s="443"/>
      <c r="U4588" s="439"/>
      <c r="V4588" s="439"/>
      <c r="W4588" s="439"/>
      <c r="X4588" s="439"/>
      <c r="Y4588" s="443"/>
      <c r="Z4588" s="439"/>
      <c r="AA4588" s="439"/>
      <c r="AB4588" s="439"/>
      <c r="AC4588" s="439"/>
      <c r="AD4588" s="439"/>
      <c r="AE4588" s="443"/>
      <c r="AF4588" s="439"/>
      <c r="AG4588" s="439"/>
      <c r="AH4588" s="439"/>
      <c r="AI4588" s="440"/>
      <c r="AJ4588" s="439"/>
      <c r="AK4588" s="439"/>
      <c r="AL4588" s="439"/>
      <c r="AM4588" s="439">
        <f t="shared" si="2737"/>
        <v>-2.6730481915550821</v>
      </c>
      <c r="AN4588" s="440">
        <f t="shared" si="2737"/>
        <v>-2.6730481915550821</v>
      </c>
    </row>
    <row r="4589" spans="1:40" outlineLevel="2">
      <c r="A4589" s="882">
        <f>ROW()</f>
        <v>4589</v>
      </c>
      <c r="B4589" s="453"/>
      <c r="D4589" s="452" t="s">
        <v>35</v>
      </c>
      <c r="H4589" s="458"/>
      <c r="I4589" s="458"/>
      <c r="J4589" s="459"/>
      <c r="K4589" s="458"/>
      <c r="L4589" s="458"/>
      <c r="M4589" s="458"/>
      <c r="N4589" s="463"/>
      <c r="O4589" s="439"/>
      <c r="P4589" s="439"/>
      <c r="Q4589" s="439"/>
      <c r="R4589" s="439"/>
      <c r="S4589" s="439"/>
      <c r="T4589" s="443"/>
      <c r="U4589" s="439"/>
      <c r="V4589" s="439"/>
      <c r="W4589" s="439"/>
      <c r="X4589" s="439"/>
      <c r="Y4589" s="443"/>
      <c r="Z4589" s="439"/>
      <c r="AA4589" s="439"/>
      <c r="AB4589" s="439"/>
      <c r="AC4589" s="439"/>
      <c r="AD4589" s="439"/>
      <c r="AE4589" s="443"/>
      <c r="AF4589" s="439"/>
      <c r="AG4589" s="439"/>
      <c r="AH4589" s="439"/>
      <c r="AI4589" s="440"/>
      <c r="AJ4589" s="439"/>
      <c r="AK4589" s="439"/>
      <c r="AL4589" s="439"/>
      <c r="AM4589" s="439">
        <f t="shared" si="2737"/>
        <v>-0.10125805260355905</v>
      </c>
      <c r="AN4589" s="440">
        <f t="shared" si="2737"/>
        <v>-0.10125805260355905</v>
      </c>
    </row>
    <row r="4590" spans="1:40" outlineLevel="2">
      <c r="A4590" s="882">
        <f>ROW()</f>
        <v>4590</v>
      </c>
      <c r="B4590" s="453"/>
      <c r="D4590" s="452" t="s">
        <v>302</v>
      </c>
      <c r="H4590" s="458"/>
      <c r="I4590" s="458"/>
      <c r="J4590" s="459"/>
      <c r="K4590" s="458"/>
      <c r="L4590" s="458"/>
      <c r="M4590" s="458"/>
      <c r="N4590" s="463"/>
      <c r="O4590" s="439"/>
      <c r="P4590" s="439"/>
      <c r="Q4590" s="439"/>
      <c r="R4590" s="439"/>
      <c r="S4590" s="439"/>
      <c r="T4590" s="443"/>
      <c r="U4590" s="439"/>
      <c r="V4590" s="439"/>
      <c r="W4590" s="439"/>
      <c r="X4590" s="439"/>
      <c r="Y4590" s="443"/>
      <c r="Z4590" s="439"/>
      <c r="AA4590" s="439"/>
      <c r="AB4590" s="439"/>
      <c r="AC4590" s="439"/>
      <c r="AD4590" s="439"/>
      <c r="AE4590" s="443"/>
      <c r="AF4590" s="439"/>
      <c r="AG4590" s="439"/>
      <c r="AH4590" s="439"/>
      <c r="AI4590" s="440"/>
      <c r="AJ4590" s="439"/>
      <c r="AK4590" s="439"/>
      <c r="AL4590" s="439"/>
      <c r="AM4590" s="439">
        <f t="shared" si="2737"/>
        <v>-0.15479918200493309</v>
      </c>
      <c r="AN4590" s="440">
        <f t="shared" si="2737"/>
        <v>-0.15479918200493309</v>
      </c>
    </row>
    <row r="4591" spans="1:40" outlineLevel="2">
      <c r="A4591" s="882">
        <f>ROW()</f>
        <v>4591</v>
      </c>
      <c r="B4591" s="453"/>
      <c r="D4591" s="452" t="s">
        <v>36</v>
      </c>
      <c r="H4591" s="458"/>
      <c r="I4591" s="458"/>
      <c r="J4591" s="459"/>
      <c r="K4591" s="458"/>
      <c r="L4591" s="458"/>
      <c r="M4591" s="458"/>
      <c r="N4591" s="463"/>
      <c r="O4591" s="439"/>
      <c r="P4591" s="439"/>
      <c r="Q4591" s="439"/>
      <c r="R4591" s="439"/>
      <c r="S4591" s="439"/>
      <c r="T4591" s="443"/>
      <c r="U4591" s="439"/>
      <c r="V4591" s="439"/>
      <c r="W4591" s="439"/>
      <c r="X4591" s="439"/>
      <c r="Y4591" s="443"/>
      <c r="Z4591" s="439"/>
      <c r="AA4591" s="439"/>
      <c r="AB4591" s="439"/>
      <c r="AC4591" s="439"/>
      <c r="AD4591" s="439"/>
      <c r="AE4591" s="443"/>
      <c r="AF4591" s="439"/>
      <c r="AG4591" s="439"/>
      <c r="AH4591" s="439"/>
      <c r="AI4591" s="440"/>
      <c r="AJ4591" s="439"/>
      <c r="AK4591" s="439"/>
      <c r="AL4591" s="439"/>
      <c r="AM4591" s="439">
        <f t="shared" si="2737"/>
        <v>-1.7852391023494101</v>
      </c>
      <c r="AN4591" s="440">
        <f t="shared" si="2737"/>
        <v>-1.7852391023494101</v>
      </c>
    </row>
    <row r="4592" spans="1:40" outlineLevel="2">
      <c r="A4592" s="882">
        <f>ROW()</f>
        <v>4592</v>
      </c>
      <c r="B4592" s="453"/>
      <c r="D4592" s="452" t="s">
        <v>583</v>
      </c>
      <c r="H4592" s="458"/>
      <c r="I4592" s="458"/>
      <c r="J4592" s="459"/>
      <c r="K4592" s="458"/>
      <c r="L4592" s="458"/>
      <c r="M4592" s="458"/>
      <c r="N4592" s="463"/>
      <c r="O4592" s="439"/>
      <c r="P4592" s="439"/>
      <c r="Q4592" s="439"/>
      <c r="R4592" s="439"/>
      <c r="S4592" s="439"/>
      <c r="T4592" s="443"/>
      <c r="U4592" s="439"/>
      <c r="V4592" s="439"/>
      <c r="W4592" s="439"/>
      <c r="X4592" s="439"/>
      <c r="Y4592" s="443"/>
      <c r="Z4592" s="439"/>
      <c r="AA4592" s="439"/>
      <c r="AB4592" s="439"/>
      <c r="AC4592" s="439"/>
      <c r="AD4592" s="439"/>
      <c r="AE4592" s="443"/>
      <c r="AF4592" s="439"/>
      <c r="AG4592" s="439"/>
      <c r="AH4592" s="439"/>
      <c r="AI4592" s="440"/>
      <c r="AJ4592" s="439"/>
      <c r="AK4592" s="439"/>
      <c r="AL4592" s="439"/>
      <c r="AM4592" s="439">
        <f t="shared" si="2737"/>
        <v>-0.17869100811924077</v>
      </c>
      <c r="AN4592" s="440">
        <f t="shared" si="2737"/>
        <v>-0.17869100811924077</v>
      </c>
    </row>
    <row r="4593" spans="1:40" outlineLevel="2">
      <c r="A4593" s="882">
        <f>ROW()</f>
        <v>4593</v>
      </c>
      <c r="B4593" s="453"/>
      <c r="D4593" s="452" t="s">
        <v>81</v>
      </c>
      <c r="H4593" s="458"/>
      <c r="I4593" s="458"/>
      <c r="J4593" s="459"/>
      <c r="K4593" s="458"/>
      <c r="L4593" s="458"/>
      <c r="M4593" s="458"/>
      <c r="N4593" s="463"/>
      <c r="O4593" s="439"/>
      <c r="P4593" s="439"/>
      <c r="Q4593" s="439"/>
      <c r="R4593" s="439"/>
      <c r="S4593" s="439"/>
      <c r="T4593" s="443"/>
      <c r="U4593" s="439"/>
      <c r="V4593" s="439"/>
      <c r="W4593" s="439"/>
      <c r="X4593" s="439"/>
      <c r="Y4593" s="443"/>
      <c r="Z4593" s="439"/>
      <c r="AA4593" s="439"/>
      <c r="AB4593" s="439"/>
      <c r="AC4593" s="439"/>
      <c r="AD4593" s="439"/>
      <c r="AE4593" s="443"/>
      <c r="AF4593" s="439"/>
      <c r="AG4593" s="439"/>
      <c r="AH4593" s="439"/>
      <c r="AI4593" s="440"/>
      <c r="AJ4593" s="439"/>
      <c r="AK4593" s="439"/>
      <c r="AL4593" s="439"/>
      <c r="AM4593" s="439">
        <f t="shared" si="2737"/>
        <v>0</v>
      </c>
      <c r="AN4593" s="440">
        <f t="shared" si="2737"/>
        <v>0</v>
      </c>
    </row>
    <row r="4594" spans="1:40" outlineLevel="2">
      <c r="A4594" s="882">
        <f>ROW()</f>
        <v>4594</v>
      </c>
      <c r="B4594" s="453"/>
      <c r="D4594" s="452" t="s">
        <v>28</v>
      </c>
      <c r="H4594" s="458"/>
      <c r="I4594" s="458"/>
      <c r="J4594" s="459"/>
      <c r="K4594" s="458"/>
      <c r="L4594" s="458"/>
      <c r="M4594" s="458"/>
      <c r="N4594" s="463"/>
      <c r="O4594" s="439"/>
      <c r="P4594" s="439"/>
      <c r="Q4594" s="439"/>
      <c r="R4594" s="439"/>
      <c r="S4594" s="439"/>
      <c r="T4594" s="443"/>
      <c r="U4594" s="439"/>
      <c r="V4594" s="439"/>
      <c r="W4594" s="439"/>
      <c r="X4594" s="439"/>
      <c r="Y4594" s="443"/>
      <c r="Z4594" s="439"/>
      <c r="AA4594" s="439"/>
      <c r="AB4594" s="439"/>
      <c r="AC4594" s="439"/>
      <c r="AD4594" s="439"/>
      <c r="AE4594" s="443"/>
      <c r="AF4594" s="439"/>
      <c r="AG4594" s="439"/>
      <c r="AH4594" s="439"/>
      <c r="AI4594" s="440"/>
      <c r="AJ4594" s="439"/>
      <c r="AK4594" s="439"/>
      <c r="AL4594" s="439"/>
      <c r="AM4594" s="439">
        <f t="shared" si="2737"/>
        <v>0</v>
      </c>
      <c r="AN4594" s="440">
        <f t="shared" si="2737"/>
        <v>0</v>
      </c>
    </row>
    <row r="4595" spans="1:40" outlineLevel="2">
      <c r="A4595" s="882">
        <f>ROW()</f>
        <v>4595</v>
      </c>
      <c r="B4595" s="453"/>
      <c r="D4595" s="456" t="s">
        <v>443</v>
      </c>
      <c r="E4595" s="456"/>
      <c r="F4595" s="456"/>
      <c r="G4595" s="456"/>
      <c r="H4595" s="460"/>
      <c r="I4595" s="460"/>
      <c r="J4595" s="461"/>
      <c r="K4595" s="460"/>
      <c r="L4595" s="460"/>
      <c r="M4595" s="460"/>
      <c r="N4595" s="465"/>
      <c r="O4595" s="441"/>
      <c r="P4595" s="441"/>
      <c r="Q4595" s="441"/>
      <c r="R4595" s="441"/>
      <c r="S4595" s="441"/>
      <c r="T4595" s="462"/>
      <c r="U4595" s="441"/>
      <c r="V4595" s="441"/>
      <c r="W4595" s="441"/>
      <c r="X4595" s="159"/>
      <c r="Y4595" s="462"/>
      <c r="Z4595" s="441"/>
      <c r="AA4595" s="159"/>
      <c r="AB4595" s="159"/>
      <c r="AC4595" s="159"/>
      <c r="AD4595" s="159"/>
      <c r="AE4595" s="462"/>
      <c r="AF4595" s="159"/>
      <c r="AG4595" s="159"/>
      <c r="AH4595" s="159"/>
      <c r="AI4595" s="339"/>
      <c r="AJ4595" s="159"/>
      <c r="AK4595" s="159"/>
      <c r="AL4595" s="159"/>
      <c r="AM4595" s="159">
        <f t="shared" si="2737"/>
        <v>0</v>
      </c>
      <c r="AN4595" s="339">
        <f t="shared" si="2737"/>
        <v>0</v>
      </c>
    </row>
    <row r="4596" spans="1:40" outlineLevel="2">
      <c r="A4596" s="882">
        <f>ROW()</f>
        <v>4596</v>
      </c>
      <c r="B4596" s="453"/>
      <c r="D4596" s="452" t="s">
        <v>24</v>
      </c>
      <c r="F4596" s="454"/>
      <c r="G4596" s="454"/>
      <c r="H4596" s="448"/>
      <c r="I4596" s="448"/>
      <c r="J4596" s="464"/>
      <c r="K4596" s="448"/>
      <c r="L4596" s="448"/>
      <c r="M4596" s="448"/>
      <c r="N4596" s="449"/>
      <c r="O4596" s="439"/>
      <c r="P4596" s="439"/>
      <c r="Q4596" s="439"/>
      <c r="R4596" s="439"/>
      <c r="S4596" s="439"/>
      <c r="T4596" s="443"/>
      <c r="U4596" s="439"/>
      <c r="V4596" s="439"/>
      <c r="W4596" s="439"/>
      <c r="X4596" s="439"/>
      <c r="Y4596" s="443"/>
      <c r="Z4596" s="439"/>
      <c r="AA4596" s="439"/>
      <c r="AB4596" s="439"/>
      <c r="AC4596" s="439"/>
      <c r="AD4596" s="439"/>
      <c r="AE4596" s="443"/>
      <c r="AF4596" s="439"/>
      <c r="AG4596" s="439"/>
      <c r="AH4596" s="439"/>
      <c r="AI4596" s="440"/>
      <c r="AJ4596" s="439"/>
      <c r="AK4596" s="439"/>
      <c r="AL4596" s="439"/>
      <c r="AM4596" s="439">
        <f>SUM(AM4580:AM4595)</f>
        <v>-7.6455127285850448</v>
      </c>
      <c r="AN4596" s="440">
        <f>SUM(AN4580:AN4595)</f>
        <v>-7.6455127285850448</v>
      </c>
    </row>
    <row r="4597" spans="1:40" outlineLevel="1">
      <c r="A4597" s="732" t="s">
        <v>299</v>
      </c>
      <c r="B4597" s="733"/>
      <c r="C4597" s="881"/>
      <c r="D4597" s="733"/>
      <c r="E4597" s="733"/>
      <c r="F4597" s="733"/>
      <c r="G4597" s="730"/>
      <c r="H4597" s="733"/>
      <c r="I4597" s="730"/>
      <c r="J4597" s="729"/>
      <c r="K4597" s="730"/>
      <c r="L4597" s="730"/>
      <c r="M4597" s="730"/>
      <c r="N4597" s="731"/>
      <c r="O4597" s="730"/>
      <c r="P4597" s="730"/>
      <c r="Q4597" s="730"/>
      <c r="R4597" s="730"/>
      <c r="S4597" s="730"/>
      <c r="T4597" s="729"/>
      <c r="U4597" s="730"/>
      <c r="V4597" s="730"/>
      <c r="W4597" s="730"/>
      <c r="X4597" s="730"/>
      <c r="Y4597" s="729"/>
      <c r="Z4597" s="730"/>
      <c r="AA4597" s="730"/>
      <c r="AB4597" s="730"/>
      <c r="AC4597" s="730"/>
      <c r="AD4597" s="730"/>
      <c r="AE4597" s="729"/>
      <c r="AF4597" s="730"/>
      <c r="AG4597" s="730"/>
      <c r="AH4597" s="730"/>
      <c r="AI4597" s="731"/>
      <c r="AJ4597" s="730"/>
      <c r="AK4597" s="730"/>
      <c r="AL4597" s="730"/>
      <c r="AM4597" s="730"/>
      <c r="AN4597" s="731"/>
    </row>
    <row r="4598" spans="1:40" outlineLevel="2">
      <c r="A4598" s="882">
        <f>ROW()</f>
        <v>4598</v>
      </c>
      <c r="B4598" s="453"/>
      <c r="D4598" s="452" t="s">
        <v>300</v>
      </c>
      <c r="H4598" s="458"/>
      <c r="I4598" s="463"/>
      <c r="J4598" s="27"/>
      <c r="K4598" s="27"/>
      <c r="L4598" s="27"/>
      <c r="M4598" s="27"/>
      <c r="N4598" s="313"/>
      <c r="O4598" s="27"/>
      <c r="P4598" s="27"/>
      <c r="Q4598" s="27"/>
      <c r="R4598" s="27"/>
      <c r="S4598" s="27"/>
      <c r="T4598" s="595"/>
      <c r="U4598" s="27"/>
      <c r="V4598" s="27"/>
      <c r="W4598" s="27"/>
      <c r="X4598" s="27"/>
      <c r="Y4598" s="324"/>
      <c r="Z4598" s="157"/>
      <c r="AA4598" s="157"/>
      <c r="AB4598" s="157"/>
      <c r="AC4598" s="157"/>
      <c r="AD4598" s="157"/>
      <c r="AE4598" s="324"/>
      <c r="AF4598" s="157"/>
      <c r="AG4598" s="157"/>
      <c r="AH4598" s="157"/>
      <c r="AI4598" s="313"/>
      <c r="AJ4598" s="157"/>
      <c r="AK4598" s="157"/>
      <c r="AL4598" s="157">
        <f>AL$714</f>
        <v>0</v>
      </c>
      <c r="AM4598" s="157"/>
      <c r="AN4598" s="320"/>
    </row>
    <row r="4599" spans="1:40" outlineLevel="2">
      <c r="A4599" s="882">
        <f>ROW()</f>
        <v>4599</v>
      </c>
      <c r="B4599" s="453"/>
      <c r="D4599" s="452" t="s">
        <v>301</v>
      </c>
      <c r="H4599" s="458"/>
      <c r="I4599" s="463"/>
      <c r="J4599" s="27"/>
      <c r="K4599" s="27"/>
      <c r="L4599" s="27"/>
      <c r="M4599" s="27"/>
      <c r="N4599" s="313"/>
      <c r="O4599" s="27"/>
      <c r="P4599" s="27"/>
      <c r="Q4599" s="27"/>
      <c r="R4599" s="27"/>
      <c r="S4599" s="27"/>
      <c r="T4599" s="595"/>
      <c r="U4599" s="27"/>
      <c r="V4599" s="27"/>
      <c r="W4599" s="27"/>
      <c r="X4599" s="27"/>
      <c r="Y4599" s="324"/>
      <c r="Z4599" s="157"/>
      <c r="AA4599" s="157"/>
      <c r="AB4599" s="157"/>
      <c r="AC4599" s="157"/>
      <c r="AD4599" s="157"/>
      <c r="AE4599" s="324"/>
      <c r="AF4599" s="157"/>
      <c r="AG4599" s="157"/>
      <c r="AH4599" s="157"/>
      <c r="AI4599" s="313"/>
      <c r="AJ4599" s="157"/>
      <c r="AK4599" s="157"/>
      <c r="AL4599" s="157">
        <f>AL$715</f>
        <v>0</v>
      </c>
      <c r="AM4599" s="157"/>
      <c r="AN4599" s="320"/>
    </row>
    <row r="4600" spans="1:40" outlineLevel="2">
      <c r="A4600" s="882">
        <f>ROW()</f>
        <v>4600</v>
      </c>
      <c r="B4600" s="453"/>
      <c r="D4600" s="452" t="s">
        <v>29</v>
      </c>
      <c r="H4600" s="458"/>
      <c r="I4600" s="463"/>
      <c r="J4600" s="27"/>
      <c r="K4600" s="27"/>
      <c r="L4600" s="27"/>
      <c r="M4600" s="27"/>
      <c r="N4600" s="313"/>
      <c r="O4600" s="27"/>
      <c r="P4600" s="27"/>
      <c r="Q4600" s="27"/>
      <c r="R4600" s="27"/>
      <c r="S4600" s="27"/>
      <c r="T4600" s="595"/>
      <c r="U4600" s="27"/>
      <c r="V4600" s="27"/>
      <c r="W4600" s="27"/>
      <c r="X4600" s="27"/>
      <c r="Y4600" s="324"/>
      <c r="Z4600" s="157"/>
      <c r="AA4600" s="157"/>
      <c r="AB4600" s="157"/>
      <c r="AC4600" s="157"/>
      <c r="AD4600" s="157"/>
      <c r="AE4600" s="324"/>
      <c r="AF4600" s="157"/>
      <c r="AG4600" s="157"/>
      <c r="AH4600" s="157"/>
      <c r="AI4600" s="313"/>
      <c r="AJ4600" s="157"/>
      <c r="AK4600" s="157"/>
      <c r="AL4600" s="157">
        <f>AL$716</f>
        <v>0</v>
      </c>
      <c r="AM4600" s="157"/>
      <c r="AN4600" s="320"/>
    </row>
    <row r="4601" spans="1:40" outlineLevel="2">
      <c r="A4601" s="882">
        <f>ROW()</f>
        <v>4601</v>
      </c>
      <c r="B4601" s="453"/>
      <c r="D4601" s="452" t="s">
        <v>30</v>
      </c>
      <c r="H4601" s="458"/>
      <c r="I4601" s="463"/>
      <c r="J4601" s="27"/>
      <c r="K4601" s="27"/>
      <c r="L4601" s="27"/>
      <c r="M4601" s="27"/>
      <c r="N4601" s="313"/>
      <c r="O4601" s="27"/>
      <c r="P4601" s="27"/>
      <c r="Q4601" s="27"/>
      <c r="R4601" s="27"/>
      <c r="S4601" s="27"/>
      <c r="T4601" s="595"/>
      <c r="U4601" s="27"/>
      <c r="V4601" s="27"/>
      <c r="W4601" s="27"/>
      <c r="X4601" s="27"/>
      <c r="Y4601" s="324"/>
      <c r="Z4601" s="157"/>
      <c r="AA4601" s="157"/>
      <c r="AB4601" s="157"/>
      <c r="AC4601" s="157"/>
      <c r="AD4601" s="157"/>
      <c r="AE4601" s="324"/>
      <c r="AF4601" s="157"/>
      <c r="AG4601" s="157"/>
      <c r="AH4601" s="157"/>
      <c r="AI4601" s="313"/>
      <c r="AJ4601" s="157"/>
      <c r="AK4601" s="157"/>
      <c r="AL4601" s="157">
        <f>AL$717</f>
        <v>0</v>
      </c>
      <c r="AM4601" s="157"/>
      <c r="AN4601" s="320"/>
    </row>
    <row r="4602" spans="1:40" outlineLevel="2">
      <c r="A4602" s="882">
        <f>ROW()</f>
        <v>4602</v>
      </c>
      <c r="B4602" s="453"/>
      <c r="D4602" s="452" t="s">
        <v>31</v>
      </c>
      <c r="H4602" s="458"/>
      <c r="I4602" s="463"/>
      <c r="J4602" s="27"/>
      <c r="K4602" s="27"/>
      <c r="L4602" s="27"/>
      <c r="M4602" s="27"/>
      <c r="N4602" s="313"/>
      <c r="O4602" s="27"/>
      <c r="P4602" s="27"/>
      <c r="Q4602" s="27"/>
      <c r="R4602" s="27"/>
      <c r="S4602" s="27"/>
      <c r="T4602" s="595"/>
      <c r="U4602" s="27"/>
      <c r="V4602" s="27"/>
      <c r="W4602" s="27"/>
      <c r="X4602" s="27"/>
      <c r="Y4602" s="324"/>
      <c r="Z4602" s="157"/>
      <c r="AA4602" s="157"/>
      <c r="AB4602" s="157"/>
      <c r="AC4602" s="157"/>
      <c r="AD4602" s="157"/>
      <c r="AE4602" s="324"/>
      <c r="AF4602" s="157"/>
      <c r="AG4602" s="157"/>
      <c r="AH4602" s="157"/>
      <c r="AI4602" s="313"/>
      <c r="AJ4602" s="157"/>
      <c r="AK4602" s="157"/>
      <c r="AL4602" s="157">
        <f>AL$718</f>
        <v>0</v>
      </c>
      <c r="AM4602" s="157"/>
      <c r="AN4602" s="320"/>
    </row>
    <row r="4603" spans="1:40" outlineLevel="2">
      <c r="A4603" s="882">
        <f>ROW()</f>
        <v>4603</v>
      </c>
      <c r="B4603" s="453"/>
      <c r="D4603" s="452" t="s">
        <v>32</v>
      </c>
      <c r="H4603" s="458"/>
      <c r="I4603" s="463"/>
      <c r="J4603" s="27"/>
      <c r="K4603" s="27"/>
      <c r="L4603" s="27"/>
      <c r="M4603" s="27"/>
      <c r="N4603" s="313"/>
      <c r="O4603" s="27"/>
      <c r="P4603" s="27"/>
      <c r="Q4603" s="27"/>
      <c r="R4603" s="27"/>
      <c r="S4603" s="27"/>
      <c r="T4603" s="595"/>
      <c r="U4603" s="27"/>
      <c r="V4603" s="27"/>
      <c r="W4603" s="27"/>
      <c r="X4603" s="27"/>
      <c r="Y4603" s="324"/>
      <c r="Z4603" s="157"/>
      <c r="AA4603" s="157"/>
      <c r="AB4603" s="157"/>
      <c r="AC4603" s="157"/>
      <c r="AD4603" s="157"/>
      <c r="AE4603" s="324"/>
      <c r="AF4603" s="157"/>
      <c r="AG4603" s="157"/>
      <c r="AH4603" s="157"/>
      <c r="AI4603" s="313"/>
      <c r="AJ4603" s="157"/>
      <c r="AK4603" s="157"/>
      <c r="AL4603" s="157">
        <f>AL$719</f>
        <v>0</v>
      </c>
      <c r="AM4603" s="157"/>
      <c r="AN4603" s="320"/>
    </row>
    <row r="4604" spans="1:40" outlineLevel="2">
      <c r="A4604" s="882">
        <f>ROW()</f>
        <v>4604</v>
      </c>
      <c r="B4604" s="453"/>
      <c r="D4604" s="452" t="s">
        <v>33</v>
      </c>
      <c r="H4604" s="458"/>
      <c r="I4604" s="463"/>
      <c r="J4604" s="27"/>
      <c r="K4604" s="27"/>
      <c r="L4604" s="27"/>
      <c r="M4604" s="27"/>
      <c r="N4604" s="313"/>
      <c r="O4604" s="27"/>
      <c r="P4604" s="27"/>
      <c r="Q4604" s="27"/>
      <c r="R4604" s="27"/>
      <c r="S4604" s="27"/>
      <c r="T4604" s="595"/>
      <c r="U4604" s="27"/>
      <c r="V4604" s="27"/>
      <c r="W4604" s="27"/>
      <c r="X4604" s="27"/>
      <c r="Y4604" s="324"/>
      <c r="Z4604" s="157"/>
      <c r="AA4604" s="157"/>
      <c r="AB4604" s="157"/>
      <c r="AC4604" s="157"/>
      <c r="AD4604" s="157"/>
      <c r="AE4604" s="324"/>
      <c r="AF4604" s="157"/>
      <c r="AG4604" s="157"/>
      <c r="AH4604" s="157"/>
      <c r="AI4604" s="313"/>
      <c r="AJ4604" s="157"/>
      <c r="AK4604" s="157"/>
      <c r="AL4604" s="157">
        <f>AL$720</f>
        <v>0</v>
      </c>
      <c r="AM4604" s="157"/>
      <c r="AN4604" s="320"/>
    </row>
    <row r="4605" spans="1:40" outlineLevel="2">
      <c r="A4605" s="882">
        <f>ROW()</f>
        <v>4605</v>
      </c>
      <c r="B4605" s="453"/>
      <c r="D4605" s="452" t="s">
        <v>27</v>
      </c>
      <c r="H4605" s="458"/>
      <c r="I4605" s="463"/>
      <c r="J4605" s="27"/>
      <c r="K4605" s="27"/>
      <c r="L4605" s="27"/>
      <c r="M4605" s="27"/>
      <c r="N4605" s="313"/>
      <c r="O4605" s="27"/>
      <c r="P4605" s="27"/>
      <c r="Q4605" s="27"/>
      <c r="R4605" s="27"/>
      <c r="S4605" s="27"/>
      <c r="T4605" s="595"/>
      <c r="U4605" s="27"/>
      <c r="V4605" s="27"/>
      <c r="W4605" s="27"/>
      <c r="X4605" s="27"/>
      <c r="Y4605" s="324"/>
      <c r="Z4605" s="157"/>
      <c r="AA4605" s="157"/>
      <c r="AB4605" s="157"/>
      <c r="AC4605" s="157"/>
      <c r="AD4605" s="157"/>
      <c r="AE4605" s="324"/>
      <c r="AF4605" s="157"/>
      <c r="AG4605" s="157"/>
      <c r="AH4605" s="157"/>
      <c r="AI4605" s="313"/>
      <c r="AJ4605" s="157"/>
      <c r="AK4605" s="157"/>
      <c r="AL4605" s="157">
        <f>AL$721</f>
        <v>0</v>
      </c>
      <c r="AM4605" s="157"/>
      <c r="AN4605" s="320"/>
    </row>
    <row r="4606" spans="1:40" outlineLevel="2">
      <c r="A4606" s="882">
        <f>ROW()</f>
        <v>4606</v>
      </c>
      <c r="B4606" s="453"/>
      <c r="D4606" s="452" t="s">
        <v>34</v>
      </c>
      <c r="H4606" s="458"/>
      <c r="I4606" s="463"/>
      <c r="J4606" s="27"/>
      <c r="K4606" s="27"/>
      <c r="L4606" s="27"/>
      <c r="M4606" s="27"/>
      <c r="N4606" s="313"/>
      <c r="O4606" s="27"/>
      <c r="P4606" s="27"/>
      <c r="Q4606" s="27"/>
      <c r="R4606" s="27"/>
      <c r="S4606" s="27"/>
      <c r="T4606" s="595"/>
      <c r="U4606" s="27"/>
      <c r="V4606" s="27"/>
      <c r="W4606" s="27"/>
      <c r="X4606" s="27"/>
      <c r="Y4606" s="324"/>
      <c r="Z4606" s="157"/>
      <c r="AA4606" s="157"/>
      <c r="AB4606" s="157"/>
      <c r="AC4606" s="157"/>
      <c r="AD4606" s="157"/>
      <c r="AE4606" s="324"/>
      <c r="AF4606" s="157"/>
      <c r="AG4606" s="157"/>
      <c r="AH4606" s="157"/>
      <c r="AI4606" s="313"/>
      <c r="AJ4606" s="157"/>
      <c r="AK4606" s="157"/>
      <c r="AL4606" s="157">
        <f>AL$722</f>
        <v>0</v>
      </c>
      <c r="AM4606" s="157"/>
      <c r="AN4606" s="320"/>
    </row>
    <row r="4607" spans="1:40" outlineLevel="2">
      <c r="A4607" s="882">
        <f>ROW()</f>
        <v>4607</v>
      </c>
      <c r="B4607" s="453"/>
      <c r="D4607" s="452" t="s">
        <v>35</v>
      </c>
      <c r="H4607" s="458"/>
      <c r="I4607" s="463"/>
      <c r="J4607" s="27"/>
      <c r="K4607" s="27"/>
      <c r="L4607" s="27"/>
      <c r="M4607" s="27"/>
      <c r="N4607" s="313"/>
      <c r="O4607" s="27"/>
      <c r="P4607" s="27"/>
      <c r="Q4607" s="27"/>
      <c r="R4607" s="27"/>
      <c r="S4607" s="27"/>
      <c r="T4607" s="595"/>
      <c r="U4607" s="27"/>
      <c r="V4607" s="27"/>
      <c r="W4607" s="27"/>
      <c r="X4607" s="27"/>
      <c r="Y4607" s="324"/>
      <c r="Z4607" s="157"/>
      <c r="AA4607" s="157"/>
      <c r="AB4607" s="157"/>
      <c r="AC4607" s="157"/>
      <c r="AD4607" s="157"/>
      <c r="AE4607" s="324"/>
      <c r="AF4607" s="157"/>
      <c r="AG4607" s="157"/>
      <c r="AH4607" s="157"/>
      <c r="AI4607" s="313"/>
      <c r="AJ4607" s="157"/>
      <c r="AK4607" s="157"/>
      <c r="AL4607" s="157">
        <f>AL$723</f>
        <v>0</v>
      </c>
      <c r="AM4607" s="157"/>
      <c r="AN4607" s="320"/>
    </row>
    <row r="4608" spans="1:40" outlineLevel="2">
      <c r="A4608" s="882">
        <f>ROW()</f>
        <v>4608</v>
      </c>
      <c r="B4608" s="453"/>
      <c r="D4608" s="452" t="s">
        <v>302</v>
      </c>
      <c r="H4608" s="458"/>
      <c r="I4608" s="463"/>
      <c r="J4608" s="27"/>
      <c r="K4608" s="27"/>
      <c r="L4608" s="27"/>
      <c r="M4608" s="27"/>
      <c r="N4608" s="313"/>
      <c r="O4608" s="27"/>
      <c r="P4608" s="27"/>
      <c r="Q4608" s="27"/>
      <c r="R4608" s="27"/>
      <c r="S4608" s="27"/>
      <c r="T4608" s="595"/>
      <c r="U4608" s="27"/>
      <c r="V4608" s="27"/>
      <c r="W4608" s="27"/>
      <c r="X4608" s="27"/>
      <c r="Y4608" s="324"/>
      <c r="Z4608" s="157"/>
      <c r="AA4608" s="157"/>
      <c r="AB4608" s="157"/>
      <c r="AC4608" s="157"/>
      <c r="AD4608" s="157"/>
      <c r="AE4608" s="324"/>
      <c r="AF4608" s="157"/>
      <c r="AG4608" s="157"/>
      <c r="AH4608" s="157"/>
      <c r="AI4608" s="313"/>
      <c r="AJ4608" s="157"/>
      <c r="AK4608" s="157"/>
      <c r="AL4608" s="157">
        <f>AL$724</f>
        <v>0</v>
      </c>
      <c r="AM4608" s="157"/>
      <c r="AN4608" s="320"/>
    </row>
    <row r="4609" spans="1:40" outlineLevel="2">
      <c r="A4609" s="882">
        <f>ROW()</f>
        <v>4609</v>
      </c>
      <c r="B4609" s="453"/>
      <c r="D4609" s="452" t="s">
        <v>36</v>
      </c>
      <c r="H4609" s="458"/>
      <c r="I4609" s="463"/>
      <c r="J4609" s="27"/>
      <c r="K4609" s="27"/>
      <c r="L4609" s="27"/>
      <c r="M4609" s="27"/>
      <c r="N4609" s="313"/>
      <c r="O4609" s="27"/>
      <c r="P4609" s="27"/>
      <c r="Q4609" s="27"/>
      <c r="R4609" s="27"/>
      <c r="S4609" s="27"/>
      <c r="T4609" s="595"/>
      <c r="U4609" s="27"/>
      <c r="V4609" s="27"/>
      <c r="W4609" s="27"/>
      <c r="X4609" s="27"/>
      <c r="Y4609" s="324"/>
      <c r="Z4609" s="157"/>
      <c r="AA4609" s="157"/>
      <c r="AB4609" s="157"/>
      <c r="AC4609" s="157"/>
      <c r="AD4609" s="157"/>
      <c r="AE4609" s="324"/>
      <c r="AF4609" s="157"/>
      <c r="AG4609" s="157"/>
      <c r="AH4609" s="157"/>
      <c r="AI4609" s="313"/>
      <c r="AJ4609" s="157"/>
      <c r="AK4609" s="157"/>
      <c r="AL4609" s="157">
        <f>AL$725</f>
        <v>0</v>
      </c>
      <c r="AM4609" s="157"/>
      <c r="AN4609" s="320"/>
    </row>
    <row r="4610" spans="1:40" outlineLevel="2">
      <c r="A4610" s="882">
        <f>ROW()</f>
        <v>4610</v>
      </c>
      <c r="B4610" s="453"/>
      <c r="D4610" s="452" t="s">
        <v>583</v>
      </c>
      <c r="H4610" s="458"/>
      <c r="I4610" s="463"/>
      <c r="J4610" s="27"/>
      <c r="K4610" s="27"/>
      <c r="L4610" s="27"/>
      <c r="M4610" s="27"/>
      <c r="N4610" s="313"/>
      <c r="O4610" s="27"/>
      <c r="P4610" s="27"/>
      <c r="Q4610" s="27"/>
      <c r="R4610" s="27"/>
      <c r="S4610" s="27"/>
      <c r="T4610" s="595"/>
      <c r="U4610" s="27"/>
      <c r="V4610" s="27"/>
      <c r="W4610" s="27"/>
      <c r="X4610" s="27"/>
      <c r="Y4610" s="324"/>
      <c r="Z4610" s="157"/>
      <c r="AA4610" s="157"/>
      <c r="AB4610" s="157"/>
      <c r="AC4610" s="157"/>
      <c r="AD4610" s="157"/>
      <c r="AE4610" s="324"/>
      <c r="AF4610" s="157"/>
      <c r="AG4610" s="157"/>
      <c r="AH4610" s="157"/>
      <c r="AI4610" s="313"/>
      <c r="AJ4610" s="157"/>
      <c r="AK4610" s="157"/>
      <c r="AL4610" s="157">
        <f>AL$726</f>
        <v>0</v>
      </c>
      <c r="AM4610" s="157"/>
      <c r="AN4610" s="320"/>
    </row>
    <row r="4611" spans="1:40" outlineLevel="2">
      <c r="A4611" s="882">
        <f>ROW()</f>
        <v>4611</v>
      </c>
      <c r="B4611" s="453"/>
      <c r="D4611" s="452" t="s">
        <v>81</v>
      </c>
      <c r="H4611" s="458"/>
      <c r="I4611" s="463"/>
      <c r="J4611" s="27"/>
      <c r="K4611" s="27"/>
      <c r="L4611" s="27"/>
      <c r="M4611" s="27"/>
      <c r="N4611" s="313"/>
      <c r="O4611" s="27"/>
      <c r="P4611" s="27"/>
      <c r="Q4611" s="27"/>
      <c r="R4611" s="27"/>
      <c r="S4611" s="27"/>
      <c r="T4611" s="595"/>
      <c r="U4611" s="27"/>
      <c r="V4611" s="27"/>
      <c r="W4611" s="27"/>
      <c r="X4611" s="27"/>
      <c r="Y4611" s="324"/>
      <c r="Z4611" s="157"/>
      <c r="AA4611" s="157"/>
      <c r="AB4611" s="157"/>
      <c r="AC4611" s="157"/>
      <c r="AD4611" s="157"/>
      <c r="AE4611" s="324"/>
      <c r="AF4611" s="157"/>
      <c r="AG4611" s="157"/>
      <c r="AH4611" s="157"/>
      <c r="AI4611" s="313"/>
      <c r="AJ4611" s="157"/>
      <c r="AK4611" s="157"/>
      <c r="AL4611" s="157">
        <f>AL$727</f>
        <v>0</v>
      </c>
      <c r="AM4611" s="157"/>
      <c r="AN4611" s="320"/>
    </row>
    <row r="4612" spans="1:40" outlineLevel="2">
      <c r="A4612" s="882">
        <f>ROW()</f>
        <v>4612</v>
      </c>
      <c r="B4612" s="453"/>
      <c r="D4612" s="452" t="s">
        <v>28</v>
      </c>
      <c r="H4612" s="458"/>
      <c r="I4612" s="463"/>
      <c r="J4612" s="27"/>
      <c r="K4612" s="27"/>
      <c r="L4612" s="27"/>
      <c r="M4612" s="27"/>
      <c r="N4612" s="313"/>
      <c r="O4612" s="27"/>
      <c r="P4612" s="27"/>
      <c r="Q4612" s="27"/>
      <c r="R4612" s="27"/>
      <c r="S4612" s="27"/>
      <c r="T4612" s="595"/>
      <c r="U4612" s="27"/>
      <c r="V4612" s="27"/>
      <c r="W4612" s="27"/>
      <c r="X4612" s="27"/>
      <c r="Y4612" s="324"/>
      <c r="Z4612" s="157"/>
      <c r="AA4612" s="157"/>
      <c r="AB4612" s="157"/>
      <c r="AC4612" s="157"/>
      <c r="AD4612" s="157"/>
      <c r="AE4612" s="324"/>
      <c r="AF4612" s="157"/>
      <c r="AG4612" s="157"/>
      <c r="AH4612" s="157"/>
      <c r="AI4612" s="313"/>
      <c r="AJ4612" s="157"/>
      <c r="AK4612" s="157"/>
      <c r="AL4612" s="157">
        <f>AL$728</f>
        <v>0</v>
      </c>
      <c r="AM4612" s="157"/>
      <c r="AN4612" s="320"/>
    </row>
    <row r="4613" spans="1:40" outlineLevel="2">
      <c r="A4613" s="882">
        <f>ROW()</f>
        <v>4613</v>
      </c>
      <c r="B4613" s="453"/>
      <c r="D4613" s="456" t="s">
        <v>443</v>
      </c>
      <c r="E4613" s="456"/>
      <c r="F4613" s="456"/>
      <c r="G4613" s="456"/>
      <c r="H4613" s="460"/>
      <c r="I4613" s="465"/>
      <c r="J4613" s="159"/>
      <c r="K4613" s="159"/>
      <c r="L4613" s="159"/>
      <c r="M4613" s="159"/>
      <c r="N4613" s="339"/>
      <c r="O4613" s="159"/>
      <c r="P4613" s="159"/>
      <c r="Q4613" s="159"/>
      <c r="R4613" s="159"/>
      <c r="S4613" s="159"/>
      <c r="T4613" s="597"/>
      <c r="U4613" s="159"/>
      <c r="V4613" s="159"/>
      <c r="W4613" s="159"/>
      <c r="X4613" s="159"/>
      <c r="Y4613" s="238"/>
      <c r="Z4613" s="146"/>
      <c r="AA4613" s="146"/>
      <c r="AB4613" s="146"/>
      <c r="AC4613" s="146"/>
      <c r="AD4613" s="146"/>
      <c r="AE4613" s="238"/>
      <c r="AF4613" s="146"/>
      <c r="AG4613" s="146"/>
      <c r="AH4613" s="146"/>
      <c r="AI4613" s="227"/>
      <c r="AJ4613" s="146"/>
      <c r="AK4613" s="146"/>
      <c r="AL4613" s="146">
        <f>AL$729</f>
        <v>0</v>
      </c>
      <c r="AM4613" s="146"/>
      <c r="AN4613" s="239"/>
    </row>
    <row r="4614" spans="1:40" outlineLevel="2">
      <c r="A4614" s="882">
        <f>ROW()</f>
        <v>4614</v>
      </c>
      <c r="B4614" s="453"/>
      <c r="D4614" s="452" t="s">
        <v>24</v>
      </c>
      <c r="F4614" s="454"/>
      <c r="G4614" s="454"/>
      <c r="H4614" s="448"/>
      <c r="I4614" s="449"/>
      <c r="J4614" s="439"/>
      <c r="K4614" s="439"/>
      <c r="L4614" s="439"/>
      <c r="M4614" s="439"/>
      <c r="N4614" s="440"/>
      <c r="O4614" s="439"/>
      <c r="P4614" s="439"/>
      <c r="Q4614" s="439"/>
      <c r="R4614" s="439"/>
      <c r="S4614" s="439"/>
      <c r="T4614" s="443"/>
      <c r="U4614" s="439"/>
      <c r="V4614" s="439"/>
      <c r="W4614" s="439"/>
      <c r="X4614" s="439"/>
      <c r="Y4614" s="443"/>
      <c r="Z4614" s="439"/>
      <c r="AA4614" s="439"/>
      <c r="AB4614" s="439"/>
      <c r="AC4614" s="439"/>
      <c r="AD4614" s="439"/>
      <c r="AE4614" s="443"/>
      <c r="AF4614" s="439"/>
      <c r="AG4614" s="439"/>
      <c r="AH4614" s="439"/>
      <c r="AI4614" s="313"/>
      <c r="AJ4614" s="439"/>
      <c r="AK4614" s="439"/>
      <c r="AL4614" s="439">
        <f>SUM(AL4598:AL4613)</f>
        <v>0</v>
      </c>
      <c r="AM4614" s="439"/>
      <c r="AN4614" s="440"/>
    </row>
    <row r="4615" spans="1:40" outlineLevel="1">
      <c r="A4615" s="732" t="s">
        <v>22</v>
      </c>
      <c r="B4615" s="733"/>
      <c r="C4615" s="881"/>
      <c r="D4615" s="733"/>
      <c r="E4615" s="733"/>
      <c r="F4615" s="733"/>
      <c r="G4615" s="730"/>
      <c r="H4615" s="733"/>
      <c r="I4615" s="730"/>
      <c r="J4615" s="729"/>
      <c r="K4615" s="730"/>
      <c r="L4615" s="730"/>
      <c r="M4615" s="730"/>
      <c r="N4615" s="731"/>
      <c r="O4615" s="730"/>
      <c r="P4615" s="730"/>
      <c r="Q4615" s="730"/>
      <c r="R4615" s="730"/>
      <c r="S4615" s="730"/>
      <c r="T4615" s="729"/>
      <c r="U4615" s="730"/>
      <c r="V4615" s="730"/>
      <c r="W4615" s="730"/>
      <c r="X4615" s="730"/>
      <c r="Y4615" s="729"/>
      <c r="Z4615" s="730"/>
      <c r="AA4615" s="730"/>
      <c r="AB4615" s="730"/>
      <c r="AC4615" s="730"/>
      <c r="AD4615" s="730"/>
      <c r="AE4615" s="729"/>
      <c r="AF4615" s="730"/>
      <c r="AG4615" s="730"/>
      <c r="AH4615" s="730"/>
      <c r="AI4615" s="731"/>
      <c r="AJ4615" s="730"/>
      <c r="AK4615" s="730"/>
      <c r="AL4615" s="730"/>
      <c r="AM4615" s="730"/>
      <c r="AN4615" s="731"/>
    </row>
    <row r="4616" spans="1:40" outlineLevel="2">
      <c r="A4616" s="882">
        <f>ROW()</f>
        <v>4616</v>
      </c>
      <c r="B4616" s="453"/>
      <c r="D4616" s="452" t="s">
        <v>300</v>
      </c>
      <c r="H4616" s="458"/>
      <c r="I4616" s="458"/>
      <c r="J4616" s="459"/>
      <c r="K4616" s="458"/>
      <c r="L4616" s="458"/>
      <c r="M4616" s="458"/>
      <c r="N4616" s="463"/>
      <c r="O4616" s="458"/>
      <c r="P4616" s="458"/>
      <c r="Q4616" s="458"/>
      <c r="R4616" s="458"/>
      <c r="S4616" s="458"/>
      <c r="T4616" s="459"/>
      <c r="U4616" s="458"/>
      <c r="V4616" s="458"/>
      <c r="W4616" s="31"/>
      <c r="X4616" s="439"/>
      <c r="Y4616" s="459"/>
      <c r="Z4616" s="458"/>
      <c r="AA4616" s="439"/>
      <c r="AB4616" s="439"/>
      <c r="AC4616" s="439"/>
      <c r="AD4616" s="439"/>
      <c r="AE4616" s="443"/>
      <c r="AF4616" s="439"/>
      <c r="AG4616" s="439"/>
      <c r="AH4616" s="439"/>
      <c r="AI4616" s="440"/>
      <c r="AJ4616" s="439"/>
      <c r="AK4616" s="439"/>
      <c r="AL4616" s="439">
        <f t="shared" ref="AL4616:AN4631" si="2738">AL4526+AL4544+AL4562+AL4580 + AL4598</f>
        <v>6.8129740652889712</v>
      </c>
      <c r="AM4616" s="439">
        <f t="shared" si="2738"/>
        <v>6.4723253620245229</v>
      </c>
      <c r="AN4616" s="440">
        <f t="shared" si="2738"/>
        <v>6.1316766587600746</v>
      </c>
    </row>
    <row r="4617" spans="1:40" outlineLevel="2">
      <c r="A4617" s="882">
        <f>ROW()</f>
        <v>4617</v>
      </c>
      <c r="B4617" s="453"/>
      <c r="D4617" s="452" t="s">
        <v>301</v>
      </c>
      <c r="H4617" s="458"/>
      <c r="I4617" s="458"/>
      <c r="J4617" s="459"/>
      <c r="K4617" s="458"/>
      <c r="L4617" s="458"/>
      <c r="M4617" s="458"/>
      <c r="N4617" s="463"/>
      <c r="O4617" s="458"/>
      <c r="P4617" s="458"/>
      <c r="Q4617" s="458"/>
      <c r="R4617" s="458"/>
      <c r="S4617" s="458"/>
      <c r="T4617" s="459"/>
      <c r="U4617" s="458"/>
      <c r="V4617" s="458"/>
      <c r="W4617" s="31"/>
      <c r="X4617" s="439"/>
      <c r="Y4617" s="459"/>
      <c r="Z4617" s="458"/>
      <c r="AA4617" s="439"/>
      <c r="AB4617" s="439"/>
      <c r="AC4617" s="439"/>
      <c r="AD4617" s="439"/>
      <c r="AE4617" s="443"/>
      <c r="AF4617" s="439"/>
      <c r="AG4617" s="439"/>
      <c r="AH4617" s="439"/>
      <c r="AI4617" s="440"/>
      <c r="AJ4617" s="439"/>
      <c r="AK4617" s="439"/>
      <c r="AL4617" s="439">
        <f t="shared" si="2738"/>
        <v>0</v>
      </c>
      <c r="AM4617" s="439">
        <f t="shared" si="2738"/>
        <v>0</v>
      </c>
      <c r="AN4617" s="440">
        <f t="shared" si="2738"/>
        <v>0</v>
      </c>
    </row>
    <row r="4618" spans="1:40" outlineLevel="2">
      <c r="A4618" s="882">
        <f>ROW()</f>
        <v>4618</v>
      </c>
      <c r="B4618" s="453"/>
      <c r="D4618" s="452" t="s">
        <v>29</v>
      </c>
      <c r="H4618" s="458"/>
      <c r="I4618" s="458"/>
      <c r="J4618" s="459"/>
      <c r="K4618" s="458"/>
      <c r="L4618" s="458"/>
      <c r="M4618" s="458"/>
      <c r="N4618" s="463"/>
      <c r="O4618" s="458"/>
      <c r="P4618" s="458"/>
      <c r="Q4618" s="458"/>
      <c r="R4618" s="458"/>
      <c r="S4618" s="458"/>
      <c r="T4618" s="459"/>
      <c r="U4618" s="458"/>
      <c r="V4618" s="458"/>
      <c r="W4618" s="31"/>
      <c r="X4618" s="439"/>
      <c r="Y4618" s="459"/>
      <c r="Z4618" s="458"/>
      <c r="AA4618" s="439"/>
      <c r="AB4618" s="439"/>
      <c r="AC4618" s="439"/>
      <c r="AD4618" s="439"/>
      <c r="AE4618" s="443"/>
      <c r="AF4618" s="439"/>
      <c r="AG4618" s="439"/>
      <c r="AH4618" s="439"/>
      <c r="AI4618" s="440"/>
      <c r="AJ4618" s="439"/>
      <c r="AK4618" s="439"/>
      <c r="AL4618" s="439">
        <f t="shared" si="2738"/>
        <v>0</v>
      </c>
      <c r="AM4618" s="439">
        <f t="shared" si="2738"/>
        <v>0</v>
      </c>
      <c r="AN4618" s="440">
        <f t="shared" si="2738"/>
        <v>0</v>
      </c>
    </row>
    <row r="4619" spans="1:40" outlineLevel="2">
      <c r="A4619" s="882">
        <f>ROW()</f>
        <v>4619</v>
      </c>
      <c r="B4619" s="453"/>
      <c r="D4619" s="452" t="s">
        <v>30</v>
      </c>
      <c r="H4619" s="458"/>
      <c r="I4619" s="458"/>
      <c r="J4619" s="459"/>
      <c r="K4619" s="458"/>
      <c r="L4619" s="458"/>
      <c r="M4619" s="458"/>
      <c r="N4619" s="463"/>
      <c r="O4619" s="458"/>
      <c r="P4619" s="458"/>
      <c r="Q4619" s="458"/>
      <c r="R4619" s="458"/>
      <c r="S4619" s="458"/>
      <c r="T4619" s="459"/>
      <c r="U4619" s="458"/>
      <c r="V4619" s="458"/>
      <c r="W4619" s="31"/>
      <c r="X4619" s="439"/>
      <c r="Y4619" s="459"/>
      <c r="Z4619" s="458"/>
      <c r="AA4619" s="439"/>
      <c r="AB4619" s="439"/>
      <c r="AC4619" s="439"/>
      <c r="AD4619" s="439"/>
      <c r="AE4619" s="443"/>
      <c r="AF4619" s="439"/>
      <c r="AG4619" s="439"/>
      <c r="AH4619" s="439"/>
      <c r="AI4619" s="440"/>
      <c r="AJ4619" s="439"/>
      <c r="AK4619" s="439"/>
      <c r="AL4619" s="439">
        <f t="shared" si="2738"/>
        <v>45.627335993088153</v>
      </c>
      <c r="AM4619" s="439">
        <f t="shared" si="2738"/>
        <v>43.345969193433746</v>
      </c>
      <c r="AN4619" s="440">
        <f t="shared" si="2738"/>
        <v>41.064602393779339</v>
      </c>
    </row>
    <row r="4620" spans="1:40" outlineLevel="2">
      <c r="A4620" s="882">
        <f>ROW()</f>
        <v>4620</v>
      </c>
      <c r="B4620" s="453"/>
      <c r="D4620" s="452" t="s">
        <v>31</v>
      </c>
      <c r="H4620" s="458"/>
      <c r="I4620" s="458"/>
      <c r="J4620" s="459"/>
      <c r="K4620" s="458"/>
      <c r="L4620" s="458"/>
      <c r="M4620" s="458"/>
      <c r="N4620" s="463"/>
      <c r="O4620" s="458"/>
      <c r="P4620" s="458"/>
      <c r="Q4620" s="458"/>
      <c r="R4620" s="458"/>
      <c r="S4620" s="458"/>
      <c r="T4620" s="459"/>
      <c r="U4620" s="458"/>
      <c r="V4620" s="458"/>
      <c r="W4620" s="31"/>
      <c r="X4620" s="439"/>
      <c r="Y4620" s="459"/>
      <c r="Z4620" s="458"/>
      <c r="AA4620" s="439"/>
      <c r="AB4620" s="439"/>
      <c r="AC4620" s="439"/>
      <c r="AD4620" s="439"/>
      <c r="AE4620" s="443"/>
      <c r="AF4620" s="439"/>
      <c r="AG4620" s="439"/>
      <c r="AH4620" s="439"/>
      <c r="AI4620" s="440"/>
      <c r="AJ4620" s="439"/>
      <c r="AK4620" s="439"/>
      <c r="AL4620" s="439">
        <f t="shared" si="2738"/>
        <v>0</v>
      </c>
      <c r="AM4620" s="439">
        <f t="shared" si="2738"/>
        <v>0</v>
      </c>
      <c r="AN4620" s="440">
        <f t="shared" si="2738"/>
        <v>0</v>
      </c>
    </row>
    <row r="4621" spans="1:40" outlineLevel="2">
      <c r="A4621" s="882">
        <f>ROW()</f>
        <v>4621</v>
      </c>
      <c r="B4621" s="453"/>
      <c r="D4621" s="452" t="s">
        <v>32</v>
      </c>
      <c r="H4621" s="458"/>
      <c r="I4621" s="458"/>
      <c r="J4621" s="459"/>
      <c r="K4621" s="458"/>
      <c r="L4621" s="458"/>
      <c r="M4621" s="458"/>
      <c r="N4621" s="463"/>
      <c r="O4621" s="458"/>
      <c r="P4621" s="458"/>
      <c r="Q4621" s="458"/>
      <c r="R4621" s="458"/>
      <c r="S4621" s="458"/>
      <c r="T4621" s="459"/>
      <c r="U4621" s="458"/>
      <c r="V4621" s="458"/>
      <c r="W4621" s="31"/>
      <c r="X4621" s="439"/>
      <c r="Y4621" s="459"/>
      <c r="Z4621" s="458"/>
      <c r="AA4621" s="439"/>
      <c r="AB4621" s="439"/>
      <c r="AC4621" s="439"/>
      <c r="AD4621" s="439"/>
      <c r="AE4621" s="443"/>
      <c r="AF4621" s="439"/>
      <c r="AG4621" s="439"/>
      <c r="AH4621" s="439"/>
      <c r="AI4621" s="440"/>
      <c r="AJ4621" s="439"/>
      <c r="AK4621" s="439"/>
      <c r="AL4621" s="439">
        <f t="shared" si="2738"/>
        <v>2.3586990845317044</v>
      </c>
      <c r="AM4621" s="439">
        <f t="shared" si="2738"/>
        <v>2.2407641303051191</v>
      </c>
      <c r="AN4621" s="440">
        <f t="shared" si="2738"/>
        <v>2.1228291760785338</v>
      </c>
    </row>
    <row r="4622" spans="1:40" outlineLevel="2">
      <c r="A4622" s="882">
        <f>ROW()</f>
        <v>4622</v>
      </c>
      <c r="B4622" s="453"/>
      <c r="D4622" s="452" t="s">
        <v>33</v>
      </c>
      <c r="H4622" s="458"/>
      <c r="I4622" s="458"/>
      <c r="J4622" s="459"/>
      <c r="K4622" s="458"/>
      <c r="L4622" s="458"/>
      <c r="M4622" s="458"/>
      <c r="N4622" s="463"/>
      <c r="O4622" s="458"/>
      <c r="P4622" s="458"/>
      <c r="Q4622" s="458"/>
      <c r="R4622" s="458"/>
      <c r="S4622" s="458"/>
      <c r="T4622" s="459"/>
      <c r="U4622" s="458"/>
      <c r="V4622" s="458"/>
      <c r="W4622" s="31"/>
      <c r="X4622" s="439"/>
      <c r="Y4622" s="459"/>
      <c r="Z4622" s="458"/>
      <c r="AA4622" s="439"/>
      <c r="AB4622" s="439"/>
      <c r="AC4622" s="439"/>
      <c r="AD4622" s="439"/>
      <c r="AE4622" s="443"/>
      <c r="AF4622" s="439"/>
      <c r="AG4622" s="439"/>
      <c r="AH4622" s="439"/>
      <c r="AI4622" s="440"/>
      <c r="AJ4622" s="439"/>
      <c r="AK4622" s="439"/>
      <c r="AL4622" s="439">
        <f t="shared" si="2738"/>
        <v>0</v>
      </c>
      <c r="AM4622" s="439">
        <f t="shared" si="2738"/>
        <v>0</v>
      </c>
      <c r="AN4622" s="440">
        <f t="shared" si="2738"/>
        <v>0</v>
      </c>
    </row>
    <row r="4623" spans="1:40" outlineLevel="2">
      <c r="A4623" s="882">
        <f>ROW()</f>
        <v>4623</v>
      </c>
      <c r="B4623" s="453"/>
      <c r="D4623" s="452" t="s">
        <v>27</v>
      </c>
      <c r="H4623" s="458"/>
      <c r="I4623" s="458"/>
      <c r="J4623" s="459"/>
      <c r="K4623" s="458"/>
      <c r="L4623" s="458"/>
      <c r="M4623" s="458"/>
      <c r="N4623" s="463"/>
      <c r="O4623" s="458"/>
      <c r="P4623" s="458"/>
      <c r="Q4623" s="458"/>
      <c r="R4623" s="458"/>
      <c r="S4623" s="458"/>
      <c r="T4623" s="459"/>
      <c r="U4623" s="458"/>
      <c r="V4623" s="458"/>
      <c r="W4623" s="31"/>
      <c r="X4623" s="439"/>
      <c r="Y4623" s="459"/>
      <c r="Z4623" s="458"/>
      <c r="AA4623" s="439"/>
      <c r="AB4623" s="439"/>
      <c r="AC4623" s="439"/>
      <c r="AD4623" s="439"/>
      <c r="AE4623" s="443"/>
      <c r="AF4623" s="439"/>
      <c r="AG4623" s="439"/>
      <c r="AH4623" s="439"/>
      <c r="AI4623" s="440"/>
      <c r="AJ4623" s="439"/>
      <c r="AK4623" s="439"/>
      <c r="AL4623" s="439">
        <f t="shared" si="2738"/>
        <v>0.50106939229505965</v>
      </c>
      <c r="AM4623" s="439">
        <f t="shared" si="2738"/>
        <v>0.48854265748768316</v>
      </c>
      <c r="AN4623" s="440">
        <f t="shared" si="2738"/>
        <v>0.47601592268030668</v>
      </c>
    </row>
    <row r="4624" spans="1:40" outlineLevel="2">
      <c r="A4624" s="882">
        <f>ROW()</f>
        <v>4624</v>
      </c>
      <c r="B4624" s="453"/>
      <c r="D4624" s="452" t="s">
        <v>34</v>
      </c>
      <c r="H4624" s="458"/>
      <c r="I4624" s="458"/>
      <c r="J4624" s="459"/>
      <c r="K4624" s="458"/>
      <c r="L4624" s="458"/>
      <c r="M4624" s="458"/>
      <c r="N4624" s="463"/>
      <c r="O4624" s="458"/>
      <c r="P4624" s="458"/>
      <c r="Q4624" s="458"/>
      <c r="R4624" s="458"/>
      <c r="S4624" s="458"/>
      <c r="T4624" s="459"/>
      <c r="U4624" s="458"/>
      <c r="V4624" s="458"/>
      <c r="W4624" s="31"/>
      <c r="X4624" s="439"/>
      <c r="Y4624" s="459"/>
      <c r="Z4624" s="458"/>
      <c r="AA4624" s="439"/>
      <c r="AB4624" s="439"/>
      <c r="AC4624" s="439"/>
      <c r="AD4624" s="439"/>
      <c r="AE4624" s="443"/>
      <c r="AF4624" s="439"/>
      <c r="AG4624" s="439"/>
      <c r="AH4624" s="439"/>
      <c r="AI4624" s="440"/>
      <c r="AJ4624" s="439"/>
      <c r="AK4624" s="439"/>
      <c r="AL4624" s="439">
        <f t="shared" si="2738"/>
        <v>40.095722873326231</v>
      </c>
      <c r="AM4624" s="439">
        <f t="shared" si="2738"/>
        <v>37.422674681771149</v>
      </c>
      <c r="AN4624" s="440">
        <f t="shared" si="2738"/>
        <v>34.749626490216066</v>
      </c>
    </row>
    <row r="4625" spans="1:40" outlineLevel="2">
      <c r="A4625" s="882">
        <f>ROW()</f>
        <v>4625</v>
      </c>
      <c r="B4625" s="453"/>
      <c r="D4625" s="452" t="s">
        <v>35</v>
      </c>
      <c r="H4625" s="458"/>
      <c r="I4625" s="458"/>
      <c r="J4625" s="459"/>
      <c r="K4625" s="458"/>
      <c r="L4625" s="458"/>
      <c r="M4625" s="458"/>
      <c r="N4625" s="463"/>
      <c r="O4625" s="458"/>
      <c r="P4625" s="458"/>
      <c r="Q4625" s="458"/>
      <c r="R4625" s="458"/>
      <c r="S4625" s="458"/>
      <c r="T4625" s="459"/>
      <c r="U4625" s="458"/>
      <c r="V4625" s="458"/>
      <c r="W4625" s="31"/>
      <c r="X4625" s="439"/>
      <c r="Y4625" s="459"/>
      <c r="Z4625" s="458"/>
      <c r="AA4625" s="439"/>
      <c r="AB4625" s="439"/>
      <c r="AC4625" s="439"/>
      <c r="AD4625" s="439"/>
      <c r="AE4625" s="443"/>
      <c r="AF4625" s="439"/>
      <c r="AG4625" s="439"/>
      <c r="AH4625" s="439"/>
      <c r="AI4625" s="440"/>
      <c r="AJ4625" s="439"/>
      <c r="AK4625" s="439"/>
      <c r="AL4625" s="439">
        <f t="shared" si="2738"/>
        <v>1.0125805260355905</v>
      </c>
      <c r="AM4625" s="439">
        <f t="shared" si="2738"/>
        <v>0.91132247343203143</v>
      </c>
      <c r="AN4625" s="440">
        <f t="shared" si="2738"/>
        <v>0.81006442082847241</v>
      </c>
    </row>
    <row r="4626" spans="1:40" outlineLevel="2">
      <c r="A4626" s="882">
        <f>ROW()</f>
        <v>4626</v>
      </c>
      <c r="B4626" s="453"/>
      <c r="D4626" s="452" t="s">
        <v>302</v>
      </c>
      <c r="H4626" s="458"/>
      <c r="I4626" s="458"/>
      <c r="J4626" s="459"/>
      <c r="K4626" s="458"/>
      <c r="L4626" s="458"/>
      <c r="M4626" s="458"/>
      <c r="N4626" s="463"/>
      <c r="O4626" s="458"/>
      <c r="P4626" s="458"/>
      <c r="Q4626" s="458"/>
      <c r="R4626" s="458"/>
      <c r="S4626" s="458"/>
      <c r="T4626" s="459"/>
      <c r="U4626" s="458"/>
      <c r="V4626" s="458"/>
      <c r="W4626" s="31"/>
      <c r="X4626" s="439"/>
      <c r="Y4626" s="459"/>
      <c r="Z4626" s="458"/>
      <c r="AA4626" s="439"/>
      <c r="AB4626" s="439"/>
      <c r="AC4626" s="439"/>
      <c r="AD4626" s="439"/>
      <c r="AE4626" s="443"/>
      <c r="AF4626" s="439"/>
      <c r="AG4626" s="439"/>
      <c r="AH4626" s="439"/>
      <c r="AI4626" s="440"/>
      <c r="AJ4626" s="439"/>
      <c r="AK4626" s="439"/>
      <c r="AL4626" s="439">
        <f t="shared" si="2738"/>
        <v>1.5479918200493308</v>
      </c>
      <c r="AM4626" s="439">
        <f t="shared" si="2738"/>
        <v>1.3931926380443977</v>
      </c>
      <c r="AN4626" s="440">
        <f t="shared" si="2738"/>
        <v>1.2383934560394647</v>
      </c>
    </row>
    <row r="4627" spans="1:40" outlineLevel="2">
      <c r="A4627" s="882">
        <f>ROW()</f>
        <v>4627</v>
      </c>
      <c r="B4627" s="453"/>
      <c r="D4627" s="452" t="s">
        <v>36</v>
      </c>
      <c r="H4627" s="458"/>
      <c r="I4627" s="458"/>
      <c r="J4627" s="459"/>
      <c r="K4627" s="458"/>
      <c r="L4627" s="458"/>
      <c r="M4627" s="458"/>
      <c r="N4627" s="463"/>
      <c r="O4627" s="458"/>
      <c r="P4627" s="458"/>
      <c r="Q4627" s="458"/>
      <c r="R4627" s="458"/>
      <c r="S4627" s="458"/>
      <c r="T4627" s="459"/>
      <c r="U4627" s="458"/>
      <c r="V4627" s="458"/>
      <c r="W4627" s="31"/>
      <c r="X4627" s="439"/>
      <c r="Y4627" s="459"/>
      <c r="Z4627" s="458"/>
      <c r="AA4627" s="439"/>
      <c r="AB4627" s="439"/>
      <c r="AC4627" s="439"/>
      <c r="AD4627" s="439"/>
      <c r="AE4627" s="443"/>
      <c r="AF4627" s="439"/>
      <c r="AG4627" s="439"/>
      <c r="AH4627" s="439"/>
      <c r="AI4627" s="440"/>
      <c r="AJ4627" s="439"/>
      <c r="AK4627" s="439"/>
      <c r="AL4627" s="439">
        <f t="shared" si="2738"/>
        <v>8.9261955117470499</v>
      </c>
      <c r="AM4627" s="439">
        <f t="shared" si="2738"/>
        <v>7.1409564093976403</v>
      </c>
      <c r="AN4627" s="440">
        <f t="shared" si="2738"/>
        <v>5.3557173070482307</v>
      </c>
    </row>
    <row r="4628" spans="1:40" outlineLevel="2">
      <c r="A4628" s="882">
        <f>ROW()</f>
        <v>4628</v>
      </c>
      <c r="B4628" s="453"/>
      <c r="D4628" s="452" t="s">
        <v>583</v>
      </c>
      <c r="H4628" s="458"/>
      <c r="I4628" s="458"/>
      <c r="J4628" s="459"/>
      <c r="K4628" s="458"/>
      <c r="L4628" s="458"/>
      <c r="M4628" s="458"/>
      <c r="N4628" s="463"/>
      <c r="O4628" s="458"/>
      <c r="P4628" s="458"/>
      <c r="Q4628" s="458"/>
      <c r="R4628" s="458"/>
      <c r="S4628" s="458"/>
      <c r="T4628" s="459"/>
      <c r="U4628" s="458"/>
      <c r="V4628" s="458"/>
      <c r="W4628" s="31"/>
      <c r="X4628" s="439"/>
      <c r="Y4628" s="459"/>
      <c r="Z4628" s="458"/>
      <c r="AA4628" s="439"/>
      <c r="AB4628" s="439"/>
      <c r="AC4628" s="439"/>
      <c r="AD4628" s="439"/>
      <c r="AE4628" s="443"/>
      <c r="AF4628" s="439"/>
      <c r="AG4628" s="439"/>
      <c r="AH4628" s="439"/>
      <c r="AI4628" s="440"/>
      <c r="AJ4628" s="439"/>
      <c r="AK4628" s="439"/>
      <c r="AL4628" s="439">
        <f t="shared" si="2738"/>
        <v>1.7869100811924077</v>
      </c>
      <c r="AM4628" s="439">
        <f t="shared" si="2738"/>
        <v>1.6082190730731669</v>
      </c>
      <c r="AN4628" s="440">
        <f t="shared" si="2738"/>
        <v>1.4295280649539261</v>
      </c>
    </row>
    <row r="4629" spans="1:40" outlineLevel="2">
      <c r="A4629" s="882">
        <f>ROW()</f>
        <v>4629</v>
      </c>
      <c r="B4629" s="453"/>
      <c r="D4629" s="452" t="s">
        <v>81</v>
      </c>
      <c r="H4629" s="458"/>
      <c r="I4629" s="458"/>
      <c r="J4629" s="459"/>
      <c r="K4629" s="458"/>
      <c r="L4629" s="458"/>
      <c r="M4629" s="458"/>
      <c r="N4629" s="463"/>
      <c r="O4629" s="458"/>
      <c r="P4629" s="458"/>
      <c r="Q4629" s="458"/>
      <c r="R4629" s="458"/>
      <c r="S4629" s="458"/>
      <c r="T4629" s="459"/>
      <c r="U4629" s="458"/>
      <c r="V4629" s="458"/>
      <c r="W4629" s="31"/>
      <c r="X4629" s="439"/>
      <c r="Y4629" s="459"/>
      <c r="Z4629" s="458"/>
      <c r="AA4629" s="439"/>
      <c r="AB4629" s="439"/>
      <c r="AC4629" s="439"/>
      <c r="AD4629" s="439"/>
      <c r="AE4629" s="443"/>
      <c r="AF4629" s="439"/>
      <c r="AG4629" s="439"/>
      <c r="AH4629" s="439"/>
      <c r="AI4629" s="440"/>
      <c r="AJ4629" s="439"/>
      <c r="AK4629" s="439"/>
      <c r="AL4629" s="439">
        <f t="shared" si="2738"/>
        <v>0</v>
      </c>
      <c r="AM4629" s="439">
        <f t="shared" si="2738"/>
        <v>0</v>
      </c>
      <c r="AN4629" s="440">
        <f t="shared" si="2738"/>
        <v>0</v>
      </c>
    </row>
    <row r="4630" spans="1:40" outlineLevel="2">
      <c r="A4630" s="882">
        <f>ROW()</f>
        <v>4630</v>
      </c>
      <c r="B4630" s="453"/>
      <c r="D4630" s="452" t="s">
        <v>28</v>
      </c>
      <c r="H4630" s="458"/>
      <c r="I4630" s="458"/>
      <c r="J4630" s="459"/>
      <c r="K4630" s="458"/>
      <c r="L4630" s="458"/>
      <c r="M4630" s="458"/>
      <c r="N4630" s="463"/>
      <c r="O4630" s="458"/>
      <c r="P4630" s="458"/>
      <c r="Q4630" s="458"/>
      <c r="R4630" s="458"/>
      <c r="S4630" s="458"/>
      <c r="T4630" s="459"/>
      <c r="U4630" s="458"/>
      <c r="V4630" s="458"/>
      <c r="W4630" s="31"/>
      <c r="X4630" s="439"/>
      <c r="Y4630" s="459"/>
      <c r="Z4630" s="458"/>
      <c r="AA4630" s="439"/>
      <c r="AB4630" s="439"/>
      <c r="AC4630" s="439"/>
      <c r="AD4630" s="439"/>
      <c r="AE4630" s="443"/>
      <c r="AF4630" s="439"/>
      <c r="AG4630" s="439"/>
      <c r="AH4630" s="439"/>
      <c r="AI4630" s="440"/>
      <c r="AJ4630" s="439"/>
      <c r="AK4630" s="439"/>
      <c r="AL4630" s="439">
        <f t="shared" si="2738"/>
        <v>0</v>
      </c>
      <c r="AM4630" s="439">
        <f t="shared" si="2738"/>
        <v>0</v>
      </c>
      <c r="AN4630" s="440">
        <f t="shared" si="2738"/>
        <v>0</v>
      </c>
    </row>
    <row r="4631" spans="1:40" outlineLevel="2">
      <c r="A4631" s="882">
        <f>ROW()</f>
        <v>4631</v>
      </c>
      <c r="B4631" s="453"/>
      <c r="D4631" s="456" t="s">
        <v>443</v>
      </c>
      <c r="E4631" s="456"/>
      <c r="F4631" s="456"/>
      <c r="G4631" s="456"/>
      <c r="H4631" s="460"/>
      <c r="I4631" s="460"/>
      <c r="J4631" s="461"/>
      <c r="K4631" s="460"/>
      <c r="L4631" s="460"/>
      <c r="M4631" s="460"/>
      <c r="N4631" s="465"/>
      <c r="O4631" s="460"/>
      <c r="P4631" s="460"/>
      <c r="Q4631" s="460"/>
      <c r="R4631" s="460"/>
      <c r="S4631" s="460"/>
      <c r="T4631" s="461"/>
      <c r="U4631" s="460"/>
      <c r="V4631" s="460"/>
      <c r="W4631" s="57"/>
      <c r="X4631" s="441"/>
      <c r="Y4631" s="461"/>
      <c r="Z4631" s="460"/>
      <c r="AA4631" s="441"/>
      <c r="AB4631" s="441"/>
      <c r="AC4631" s="441"/>
      <c r="AD4631" s="441"/>
      <c r="AE4631" s="462"/>
      <c r="AF4631" s="441"/>
      <c r="AG4631" s="441"/>
      <c r="AH4631" s="441"/>
      <c r="AI4631" s="442"/>
      <c r="AJ4631" s="441"/>
      <c r="AK4631" s="441"/>
      <c r="AL4631" s="441">
        <f t="shared" si="2738"/>
        <v>0</v>
      </c>
      <c r="AM4631" s="441">
        <f t="shared" si="2738"/>
        <v>0</v>
      </c>
      <c r="AN4631" s="442">
        <f t="shared" si="2738"/>
        <v>0</v>
      </c>
    </row>
    <row r="4632" spans="1:40" outlineLevel="2">
      <c r="A4632" s="887">
        <f>ROW()</f>
        <v>4632</v>
      </c>
      <c r="B4632" s="644"/>
      <c r="C4632" s="770"/>
      <c r="D4632" s="456" t="s">
        <v>24</v>
      </c>
      <c r="E4632" s="456"/>
      <c r="F4632" s="456"/>
      <c r="G4632" s="456"/>
      <c r="H4632" s="460"/>
      <c r="I4632" s="460"/>
      <c r="J4632" s="461"/>
      <c r="K4632" s="460"/>
      <c r="L4632" s="460"/>
      <c r="M4632" s="460"/>
      <c r="N4632" s="465"/>
      <c r="O4632" s="460"/>
      <c r="P4632" s="460"/>
      <c r="Q4632" s="460"/>
      <c r="R4632" s="460"/>
      <c r="S4632" s="460"/>
      <c r="T4632" s="461"/>
      <c r="U4632" s="460"/>
      <c r="V4632" s="460"/>
      <c r="W4632" s="441"/>
      <c r="X4632" s="441"/>
      <c r="Y4632" s="461"/>
      <c r="Z4632" s="460"/>
      <c r="AA4632" s="441"/>
      <c r="AB4632" s="441"/>
      <c r="AC4632" s="441"/>
      <c r="AD4632" s="441"/>
      <c r="AE4632" s="462"/>
      <c r="AF4632" s="441"/>
      <c r="AG4632" s="441"/>
      <c r="AH4632" s="441"/>
      <c r="AI4632" s="442"/>
      <c r="AJ4632" s="441"/>
      <c r="AK4632" s="441"/>
      <c r="AL4632" s="441">
        <f>SUM(AL4616:AL4631)</f>
        <v>108.6694793475545</v>
      </c>
      <c r="AM4632" s="441">
        <f>SUM(AM4616:AM4631)</f>
        <v>101.02396661896947</v>
      </c>
      <c r="AN4632" s="442">
        <f>SUM(AN4616:AN4631)</f>
        <v>93.378453890384407</v>
      </c>
    </row>
    <row r="4633" spans="1:40">
      <c r="A4633" s="884" t="s">
        <v>901</v>
      </c>
      <c r="B4633" s="885"/>
      <c r="C4633" s="886"/>
      <c r="D4633" s="885"/>
      <c r="E4633" s="885"/>
      <c r="F4633" s="885"/>
      <c r="G4633" s="25"/>
      <c r="H4633" s="885"/>
      <c r="I4633" s="25"/>
      <c r="J4633" s="323"/>
      <c r="K4633" s="25"/>
      <c r="L4633" s="25"/>
      <c r="M4633" s="25"/>
      <c r="N4633" s="318"/>
      <c r="O4633" s="25"/>
      <c r="P4633" s="25"/>
      <c r="Q4633" s="25"/>
      <c r="R4633" s="25"/>
      <c r="S4633" s="25"/>
      <c r="T4633" s="323"/>
      <c r="U4633" s="25"/>
      <c r="V4633" s="25"/>
      <c r="W4633" s="25"/>
      <c r="X4633" s="25"/>
      <c r="Y4633" s="323"/>
      <c r="Z4633" s="25"/>
      <c r="AA4633" s="25"/>
      <c r="AB4633" s="25"/>
      <c r="AC4633" s="25"/>
      <c r="AD4633" s="25"/>
      <c r="AE4633" s="323"/>
      <c r="AF4633" s="25"/>
      <c r="AG4633" s="25"/>
      <c r="AH4633" s="25"/>
      <c r="AI4633" s="318"/>
      <c r="AJ4633" s="323"/>
      <c r="AK4633" s="25"/>
      <c r="AL4633" s="25"/>
      <c r="AM4633" s="25"/>
      <c r="AN4633" s="318"/>
    </row>
    <row r="4634" spans="1:40" outlineLevel="1">
      <c r="A4634" s="732" t="s">
        <v>26</v>
      </c>
      <c r="B4634" s="733"/>
      <c r="C4634" s="881"/>
      <c r="D4634" s="733"/>
      <c r="E4634" s="733"/>
      <c r="F4634" s="733"/>
      <c r="G4634" s="730"/>
      <c r="H4634" s="733"/>
      <c r="I4634" s="730"/>
      <c r="J4634" s="729"/>
      <c r="K4634" s="730"/>
      <c r="L4634" s="730"/>
      <c r="M4634" s="730"/>
      <c r="N4634" s="731"/>
      <c r="O4634" s="730"/>
      <c r="P4634" s="730"/>
      <c r="Q4634" s="730"/>
      <c r="R4634" s="730"/>
      <c r="S4634" s="730"/>
      <c r="T4634" s="729"/>
      <c r="U4634" s="730"/>
      <c r="V4634" s="730"/>
      <c r="W4634" s="730"/>
      <c r="X4634" s="730"/>
      <c r="Y4634" s="729"/>
      <c r="Z4634" s="730"/>
      <c r="AA4634" s="730"/>
      <c r="AB4634" s="730"/>
      <c r="AC4634" s="730"/>
      <c r="AD4634" s="730"/>
      <c r="AE4634" s="729"/>
      <c r="AF4634" s="730"/>
      <c r="AG4634" s="730"/>
      <c r="AH4634" s="730"/>
      <c r="AI4634" s="731"/>
      <c r="AJ4634" s="729"/>
      <c r="AK4634" s="730"/>
      <c r="AL4634" s="730"/>
      <c r="AM4634" s="730"/>
      <c r="AN4634" s="731"/>
    </row>
    <row r="4635" spans="1:40" outlineLevel="2">
      <c r="A4635" s="882">
        <f>ROW()</f>
        <v>4635</v>
      </c>
      <c r="B4635" s="453"/>
      <c r="D4635" s="452" t="s">
        <v>300</v>
      </c>
      <c r="H4635" s="458"/>
      <c r="I4635" s="458"/>
      <c r="J4635" s="459"/>
      <c r="K4635" s="458"/>
      <c r="L4635" s="458"/>
      <c r="M4635" s="458"/>
      <c r="N4635" s="463"/>
      <c r="O4635" s="458"/>
      <c r="P4635" s="458"/>
      <c r="Q4635" s="458"/>
      <c r="R4635" s="458"/>
      <c r="S4635" s="458"/>
      <c r="T4635" s="459"/>
      <c r="U4635" s="458"/>
      <c r="V4635" s="458"/>
      <c r="W4635" s="458"/>
      <c r="X4635" s="458"/>
      <c r="Y4635" s="459"/>
      <c r="Z4635" s="458"/>
      <c r="AA4635" s="169"/>
      <c r="AB4635" s="169"/>
      <c r="AC4635" s="169"/>
      <c r="AD4635" s="169"/>
      <c r="AE4635" s="641"/>
      <c r="AF4635" s="26"/>
      <c r="AG4635" s="26"/>
      <c r="AH4635" s="26"/>
      <c r="AI4635" s="449"/>
      <c r="AJ4635" s="330"/>
      <c r="AK4635" s="169"/>
      <c r="AL4635" s="169"/>
      <c r="AM4635" s="169"/>
      <c r="AN4635" s="337">
        <f>Input!$AD$58</f>
        <v>20</v>
      </c>
    </row>
    <row r="4636" spans="1:40" outlineLevel="2">
      <c r="A4636" s="882">
        <f>ROW()</f>
        <v>4636</v>
      </c>
      <c r="B4636" s="453"/>
      <c r="D4636" s="452" t="s">
        <v>301</v>
      </c>
      <c r="H4636" s="458"/>
      <c r="I4636" s="458"/>
      <c r="J4636" s="459"/>
      <c r="K4636" s="458"/>
      <c r="L4636" s="458"/>
      <c r="M4636" s="458"/>
      <c r="N4636" s="463"/>
      <c r="O4636" s="458"/>
      <c r="P4636" s="458"/>
      <c r="Q4636" s="458"/>
      <c r="R4636" s="458"/>
      <c r="S4636" s="458"/>
      <c r="T4636" s="459"/>
      <c r="U4636" s="458"/>
      <c r="V4636" s="458"/>
      <c r="W4636" s="458"/>
      <c r="X4636" s="458"/>
      <c r="Y4636" s="459"/>
      <c r="Z4636" s="458"/>
      <c r="AA4636" s="169"/>
      <c r="AB4636" s="169"/>
      <c r="AC4636" s="169"/>
      <c r="AD4636" s="169"/>
      <c r="AE4636" s="641"/>
      <c r="AF4636" s="26"/>
      <c r="AG4636" s="26"/>
      <c r="AH4636" s="26"/>
      <c r="AI4636" s="449"/>
      <c r="AJ4636" s="330"/>
      <c r="AK4636" s="169"/>
      <c r="AL4636" s="169"/>
      <c r="AM4636" s="169"/>
      <c r="AN4636" s="337">
        <f>Input!$AD$59</f>
        <v>20</v>
      </c>
    </row>
    <row r="4637" spans="1:40" outlineLevel="2">
      <c r="A4637" s="882">
        <f>ROW()</f>
        <v>4637</v>
      </c>
      <c r="B4637" s="453"/>
      <c r="D4637" s="452" t="s">
        <v>29</v>
      </c>
      <c r="H4637" s="458"/>
      <c r="I4637" s="458"/>
      <c r="J4637" s="459"/>
      <c r="K4637" s="458"/>
      <c r="L4637" s="458"/>
      <c r="M4637" s="458"/>
      <c r="N4637" s="463"/>
      <c r="O4637" s="458"/>
      <c r="P4637" s="458"/>
      <c r="Q4637" s="458"/>
      <c r="R4637" s="458"/>
      <c r="S4637" s="458"/>
      <c r="T4637" s="459"/>
      <c r="U4637" s="458"/>
      <c r="V4637" s="458"/>
      <c r="W4637" s="458"/>
      <c r="X4637" s="458"/>
      <c r="Y4637" s="459"/>
      <c r="Z4637" s="458"/>
      <c r="AA4637" s="169"/>
      <c r="AB4637" s="169"/>
      <c r="AC4637" s="169"/>
      <c r="AD4637" s="169"/>
      <c r="AE4637" s="641"/>
      <c r="AF4637" s="26"/>
      <c r="AG4637" s="26"/>
      <c r="AH4637" s="26"/>
      <c r="AI4637" s="449"/>
      <c r="AJ4637" s="330"/>
      <c r="AK4637" s="169"/>
      <c r="AL4637" s="169"/>
      <c r="AM4637" s="169"/>
      <c r="AN4637" s="337">
        <f>Input!$AD$60</f>
        <v>20</v>
      </c>
    </row>
    <row r="4638" spans="1:40" outlineLevel="2">
      <c r="A4638" s="882">
        <f>ROW()</f>
        <v>4638</v>
      </c>
      <c r="B4638" s="453"/>
      <c r="D4638" s="452" t="s">
        <v>30</v>
      </c>
      <c r="H4638" s="458"/>
      <c r="I4638" s="458"/>
      <c r="J4638" s="459"/>
      <c r="K4638" s="458"/>
      <c r="L4638" s="458"/>
      <c r="M4638" s="458"/>
      <c r="N4638" s="463"/>
      <c r="O4638" s="458"/>
      <c r="P4638" s="458"/>
      <c r="Q4638" s="458"/>
      <c r="R4638" s="458"/>
      <c r="S4638" s="458"/>
      <c r="T4638" s="459"/>
      <c r="U4638" s="458"/>
      <c r="V4638" s="458"/>
      <c r="W4638" s="458"/>
      <c r="X4638" s="458"/>
      <c r="Y4638" s="459"/>
      <c r="Z4638" s="458"/>
      <c r="AA4638" s="169"/>
      <c r="AB4638" s="169"/>
      <c r="AC4638" s="169"/>
      <c r="AD4638" s="169"/>
      <c r="AE4638" s="641"/>
      <c r="AF4638" s="26"/>
      <c r="AG4638" s="26"/>
      <c r="AH4638" s="26"/>
      <c r="AI4638" s="449"/>
      <c r="AJ4638" s="330"/>
      <c r="AK4638" s="169"/>
      <c r="AL4638" s="169"/>
      <c r="AM4638" s="169"/>
      <c r="AN4638" s="337">
        <f>Input!$AD$61</f>
        <v>20</v>
      </c>
    </row>
    <row r="4639" spans="1:40" outlineLevel="2">
      <c r="A4639" s="882">
        <f>ROW()</f>
        <v>4639</v>
      </c>
      <c r="B4639" s="453"/>
      <c r="D4639" s="452" t="s">
        <v>31</v>
      </c>
      <c r="H4639" s="458"/>
      <c r="I4639" s="458"/>
      <c r="J4639" s="459"/>
      <c r="K4639" s="458"/>
      <c r="L4639" s="458"/>
      <c r="M4639" s="458"/>
      <c r="N4639" s="463"/>
      <c r="O4639" s="458"/>
      <c r="P4639" s="458"/>
      <c r="Q4639" s="458"/>
      <c r="R4639" s="458"/>
      <c r="S4639" s="458"/>
      <c r="T4639" s="459"/>
      <c r="U4639" s="458"/>
      <c r="V4639" s="458"/>
      <c r="W4639" s="458"/>
      <c r="X4639" s="458"/>
      <c r="Y4639" s="459"/>
      <c r="Z4639" s="458"/>
      <c r="AA4639" s="169"/>
      <c r="AB4639" s="169"/>
      <c r="AC4639" s="169"/>
      <c r="AD4639" s="169"/>
      <c r="AE4639" s="641"/>
      <c r="AF4639" s="26"/>
      <c r="AG4639" s="26"/>
      <c r="AH4639" s="26"/>
      <c r="AI4639" s="449"/>
      <c r="AJ4639" s="330"/>
      <c r="AK4639" s="169"/>
      <c r="AL4639" s="169"/>
      <c r="AM4639" s="169"/>
      <c r="AN4639" s="337">
        <f>Input!$AD$62</f>
        <v>20</v>
      </c>
    </row>
    <row r="4640" spans="1:40" outlineLevel="2">
      <c r="A4640" s="882">
        <f>ROW()</f>
        <v>4640</v>
      </c>
      <c r="B4640" s="453"/>
      <c r="D4640" s="452" t="s">
        <v>32</v>
      </c>
      <c r="H4640" s="458"/>
      <c r="I4640" s="458"/>
      <c r="J4640" s="459"/>
      <c r="K4640" s="458"/>
      <c r="L4640" s="458"/>
      <c r="M4640" s="458"/>
      <c r="N4640" s="463"/>
      <c r="O4640" s="458"/>
      <c r="P4640" s="458"/>
      <c r="Q4640" s="458"/>
      <c r="R4640" s="458"/>
      <c r="S4640" s="458"/>
      <c r="T4640" s="459"/>
      <c r="U4640" s="458"/>
      <c r="V4640" s="458"/>
      <c r="W4640" s="458"/>
      <c r="X4640" s="458"/>
      <c r="Y4640" s="459"/>
      <c r="Z4640" s="458"/>
      <c r="AA4640" s="169"/>
      <c r="AB4640" s="169"/>
      <c r="AC4640" s="169"/>
      <c r="AD4640" s="169"/>
      <c r="AE4640" s="641"/>
      <c r="AF4640" s="26"/>
      <c r="AG4640" s="26"/>
      <c r="AH4640" s="26"/>
      <c r="AI4640" s="449"/>
      <c r="AJ4640" s="330"/>
      <c r="AK4640" s="169"/>
      <c r="AL4640" s="169"/>
      <c r="AM4640" s="169"/>
      <c r="AN4640" s="337">
        <f>Input!$AD$63</f>
        <v>20</v>
      </c>
    </row>
    <row r="4641" spans="1:40" outlineLevel="2">
      <c r="A4641" s="882">
        <f>ROW()</f>
        <v>4641</v>
      </c>
      <c r="B4641" s="453"/>
      <c r="D4641" s="452" t="s">
        <v>33</v>
      </c>
      <c r="H4641" s="458"/>
      <c r="I4641" s="458"/>
      <c r="J4641" s="459"/>
      <c r="K4641" s="458"/>
      <c r="L4641" s="458"/>
      <c r="M4641" s="458"/>
      <c r="N4641" s="463"/>
      <c r="O4641" s="458"/>
      <c r="P4641" s="458"/>
      <c r="Q4641" s="458"/>
      <c r="R4641" s="458"/>
      <c r="S4641" s="458"/>
      <c r="T4641" s="459"/>
      <c r="U4641" s="458"/>
      <c r="V4641" s="458"/>
      <c r="W4641" s="458"/>
      <c r="X4641" s="458"/>
      <c r="Y4641" s="459"/>
      <c r="Z4641" s="458"/>
      <c r="AA4641" s="169"/>
      <c r="AB4641" s="169"/>
      <c r="AC4641" s="169"/>
      <c r="AD4641" s="169"/>
      <c r="AE4641" s="641"/>
      <c r="AF4641" s="26"/>
      <c r="AG4641" s="26"/>
      <c r="AH4641" s="26"/>
      <c r="AI4641" s="449"/>
      <c r="AJ4641" s="330"/>
      <c r="AK4641" s="169"/>
      <c r="AL4641" s="169"/>
      <c r="AM4641" s="169"/>
      <c r="AN4641" s="337">
        <f>Input!$AD$64</f>
        <v>20</v>
      </c>
    </row>
    <row r="4642" spans="1:40" outlineLevel="2">
      <c r="A4642" s="882">
        <f>ROW()</f>
        <v>4642</v>
      </c>
      <c r="B4642" s="453"/>
      <c r="D4642" s="452" t="s">
        <v>27</v>
      </c>
      <c r="H4642" s="458"/>
      <c r="I4642" s="458"/>
      <c r="J4642" s="459"/>
      <c r="K4642" s="458"/>
      <c r="L4642" s="458"/>
      <c r="M4642" s="458"/>
      <c r="N4642" s="463"/>
      <c r="O4642" s="458"/>
      <c r="P4642" s="458"/>
      <c r="Q4642" s="458"/>
      <c r="R4642" s="458"/>
      <c r="S4642" s="458"/>
      <c r="T4642" s="459"/>
      <c r="U4642" s="458"/>
      <c r="V4642" s="458"/>
      <c r="W4642" s="458"/>
      <c r="X4642" s="458"/>
      <c r="Y4642" s="459"/>
      <c r="Z4642" s="458"/>
      <c r="AA4642" s="169"/>
      <c r="AB4642" s="169"/>
      <c r="AC4642" s="169"/>
      <c r="AD4642" s="169"/>
      <c r="AE4642" s="641"/>
      <c r="AF4642" s="26"/>
      <c r="AG4642" s="26"/>
      <c r="AH4642" s="26"/>
      <c r="AI4642" s="449"/>
      <c r="AJ4642" s="330"/>
      <c r="AK4642" s="169"/>
      <c r="AL4642" s="169"/>
      <c r="AM4642" s="169"/>
      <c r="AN4642" s="337">
        <f>Input!$AD$65</f>
        <v>40</v>
      </c>
    </row>
    <row r="4643" spans="1:40" outlineLevel="2">
      <c r="A4643" s="882">
        <f>ROW()</f>
        <v>4643</v>
      </c>
      <c r="B4643" s="453"/>
      <c r="D4643" s="452" t="s">
        <v>34</v>
      </c>
      <c r="H4643" s="458"/>
      <c r="I4643" s="458"/>
      <c r="J4643" s="459"/>
      <c r="K4643" s="458"/>
      <c r="L4643" s="458"/>
      <c r="M4643" s="458"/>
      <c r="N4643" s="463"/>
      <c r="O4643" s="458"/>
      <c r="P4643" s="458"/>
      <c r="Q4643" s="458"/>
      <c r="R4643" s="458"/>
      <c r="S4643" s="458"/>
      <c r="T4643" s="459"/>
      <c r="U4643" s="458"/>
      <c r="V4643" s="458"/>
      <c r="W4643" s="458"/>
      <c r="X4643" s="458"/>
      <c r="Y4643" s="459"/>
      <c r="Z4643" s="458"/>
      <c r="AA4643" s="169"/>
      <c r="AB4643" s="169"/>
      <c r="AC4643" s="169"/>
      <c r="AD4643" s="169"/>
      <c r="AE4643" s="641"/>
      <c r="AF4643" s="26"/>
      <c r="AG4643" s="26"/>
      <c r="AH4643" s="26"/>
      <c r="AI4643" s="449"/>
      <c r="AJ4643" s="330"/>
      <c r="AK4643" s="169"/>
      <c r="AL4643" s="169"/>
      <c r="AM4643" s="169"/>
      <c r="AN4643" s="337">
        <f>Input!$AD$66</f>
        <v>15</v>
      </c>
    </row>
    <row r="4644" spans="1:40" outlineLevel="2">
      <c r="A4644" s="882">
        <f>ROW()</f>
        <v>4644</v>
      </c>
      <c r="B4644" s="453"/>
      <c r="D4644" s="452" t="s">
        <v>35</v>
      </c>
      <c r="H4644" s="458"/>
      <c r="I4644" s="458"/>
      <c r="J4644" s="459"/>
      <c r="K4644" s="458"/>
      <c r="L4644" s="458"/>
      <c r="M4644" s="458"/>
      <c r="N4644" s="463"/>
      <c r="O4644" s="458"/>
      <c r="P4644" s="458"/>
      <c r="Q4644" s="458"/>
      <c r="R4644" s="458"/>
      <c r="S4644" s="458"/>
      <c r="T4644" s="459"/>
      <c r="U4644" s="458"/>
      <c r="V4644" s="458"/>
      <c r="W4644" s="458"/>
      <c r="X4644" s="458"/>
      <c r="Y4644" s="459"/>
      <c r="Z4644" s="458"/>
      <c r="AA4644" s="169"/>
      <c r="AB4644" s="169"/>
      <c r="AC4644" s="169"/>
      <c r="AD4644" s="169"/>
      <c r="AE4644" s="641"/>
      <c r="AF4644" s="26"/>
      <c r="AG4644" s="26"/>
      <c r="AH4644" s="26"/>
      <c r="AI4644" s="449"/>
      <c r="AJ4644" s="330"/>
      <c r="AK4644" s="169"/>
      <c r="AL4644" s="169"/>
      <c r="AM4644" s="169"/>
      <c r="AN4644" s="337">
        <f>Input!$AD$67</f>
        <v>10</v>
      </c>
    </row>
    <row r="4645" spans="1:40" outlineLevel="2">
      <c r="A4645" s="882">
        <f>ROW()</f>
        <v>4645</v>
      </c>
      <c r="B4645" s="453"/>
      <c r="D4645" s="452" t="s">
        <v>302</v>
      </c>
      <c r="H4645" s="458"/>
      <c r="I4645" s="458"/>
      <c r="J4645" s="459"/>
      <c r="K4645" s="458"/>
      <c r="L4645" s="458"/>
      <c r="M4645" s="458"/>
      <c r="N4645" s="463"/>
      <c r="O4645" s="458"/>
      <c r="P4645" s="458"/>
      <c r="Q4645" s="458"/>
      <c r="R4645" s="458"/>
      <c r="S4645" s="458"/>
      <c r="T4645" s="459"/>
      <c r="U4645" s="458"/>
      <c r="V4645" s="458"/>
      <c r="W4645" s="458"/>
      <c r="X4645" s="458"/>
      <c r="Y4645" s="459"/>
      <c r="Z4645" s="458"/>
      <c r="AA4645" s="169"/>
      <c r="AB4645" s="169"/>
      <c r="AC4645" s="169"/>
      <c r="AD4645" s="169"/>
      <c r="AE4645" s="641"/>
      <c r="AF4645" s="26"/>
      <c r="AG4645" s="26"/>
      <c r="AH4645" s="26"/>
      <c r="AI4645" s="449"/>
      <c r="AJ4645" s="330"/>
      <c r="AK4645" s="169"/>
      <c r="AL4645" s="169"/>
      <c r="AM4645" s="169"/>
      <c r="AN4645" s="337">
        <f>Input!$AD$68</f>
        <v>10</v>
      </c>
    </row>
    <row r="4646" spans="1:40" outlineLevel="2">
      <c r="A4646" s="882">
        <f>ROW()</f>
        <v>4646</v>
      </c>
      <c r="B4646" s="453"/>
      <c r="D4646" s="452" t="s">
        <v>36</v>
      </c>
      <c r="H4646" s="458"/>
      <c r="I4646" s="458"/>
      <c r="J4646" s="459"/>
      <c r="K4646" s="458"/>
      <c r="L4646" s="458"/>
      <c r="M4646" s="458"/>
      <c r="N4646" s="463"/>
      <c r="O4646" s="458"/>
      <c r="P4646" s="458"/>
      <c r="Q4646" s="458"/>
      <c r="R4646" s="458"/>
      <c r="S4646" s="458"/>
      <c r="T4646" s="459"/>
      <c r="U4646" s="458"/>
      <c r="V4646" s="458"/>
      <c r="W4646" s="458"/>
      <c r="X4646" s="458"/>
      <c r="Y4646" s="459"/>
      <c r="Z4646" s="458"/>
      <c r="AA4646" s="169"/>
      <c r="AB4646" s="169"/>
      <c r="AC4646" s="169"/>
      <c r="AD4646" s="169"/>
      <c r="AE4646" s="641"/>
      <c r="AF4646" s="26"/>
      <c r="AG4646" s="26"/>
      <c r="AH4646" s="26"/>
      <c r="AI4646" s="449"/>
      <c r="AJ4646" s="330"/>
      <c r="AK4646" s="169"/>
      <c r="AL4646" s="169"/>
      <c r="AM4646" s="169"/>
      <c r="AN4646" s="337">
        <f>Input!$AD$69</f>
        <v>5</v>
      </c>
    </row>
    <row r="4647" spans="1:40" outlineLevel="2">
      <c r="A4647" s="882">
        <f>ROW()</f>
        <v>4647</v>
      </c>
      <c r="B4647" s="453"/>
      <c r="D4647" s="452" t="s">
        <v>583</v>
      </c>
      <c r="H4647" s="458"/>
      <c r="I4647" s="458"/>
      <c r="J4647" s="459"/>
      <c r="K4647" s="458"/>
      <c r="L4647" s="458"/>
      <c r="M4647" s="458"/>
      <c r="N4647" s="463"/>
      <c r="O4647" s="458"/>
      <c r="P4647" s="458"/>
      <c r="Q4647" s="458"/>
      <c r="R4647" s="458"/>
      <c r="S4647" s="458"/>
      <c r="T4647" s="459"/>
      <c r="U4647" s="458"/>
      <c r="V4647" s="458"/>
      <c r="W4647" s="458"/>
      <c r="X4647" s="458"/>
      <c r="Y4647" s="459"/>
      <c r="Z4647" s="458"/>
      <c r="AA4647" s="169"/>
      <c r="AB4647" s="169"/>
      <c r="AC4647" s="169"/>
      <c r="AD4647" s="169"/>
      <c r="AE4647" s="641"/>
      <c r="AF4647" s="26"/>
      <c r="AG4647" s="26"/>
      <c r="AH4647" s="26"/>
      <c r="AI4647" s="449"/>
      <c r="AJ4647" s="330"/>
      <c r="AK4647" s="169"/>
      <c r="AL4647" s="169"/>
      <c r="AM4647" s="169"/>
      <c r="AN4647" s="337">
        <f>Input!$AD$70</f>
        <v>10</v>
      </c>
    </row>
    <row r="4648" spans="1:40" outlineLevel="2">
      <c r="A4648" s="882">
        <f>ROW()</f>
        <v>4648</v>
      </c>
      <c r="B4648" s="453"/>
      <c r="D4648" s="452" t="s">
        <v>81</v>
      </c>
      <c r="H4648" s="458"/>
      <c r="I4648" s="458"/>
      <c r="J4648" s="459"/>
      <c r="K4648" s="458"/>
      <c r="L4648" s="458"/>
      <c r="M4648" s="458"/>
      <c r="N4648" s="463"/>
      <c r="O4648" s="458"/>
      <c r="P4648" s="458"/>
      <c r="Q4648" s="458"/>
      <c r="R4648" s="458"/>
      <c r="S4648" s="458"/>
      <c r="T4648" s="459"/>
      <c r="U4648" s="458"/>
      <c r="V4648" s="458"/>
      <c r="W4648" s="458"/>
      <c r="X4648" s="458"/>
      <c r="Y4648" s="459"/>
      <c r="Z4648" s="458"/>
      <c r="AA4648" s="169"/>
      <c r="AB4648" s="169"/>
      <c r="AC4648" s="169"/>
      <c r="AD4648" s="169"/>
      <c r="AE4648" s="641"/>
      <c r="AF4648" s="26"/>
      <c r="AG4648" s="26"/>
      <c r="AH4648" s="26"/>
      <c r="AI4648" s="449"/>
      <c r="AJ4648" s="330"/>
      <c r="AK4648" s="169"/>
      <c r="AL4648" s="169"/>
      <c r="AM4648" s="169"/>
      <c r="AN4648" s="337">
        <f>Input!$AD$71</f>
        <v>4</v>
      </c>
    </row>
    <row r="4649" spans="1:40" outlineLevel="2">
      <c r="A4649" s="882">
        <f>ROW()</f>
        <v>4649</v>
      </c>
      <c r="B4649" s="453"/>
      <c r="D4649" s="452" t="s">
        <v>28</v>
      </c>
      <c r="H4649" s="458"/>
      <c r="I4649" s="458"/>
      <c r="J4649" s="459"/>
      <c r="K4649" s="458"/>
      <c r="L4649" s="458"/>
      <c r="M4649" s="458"/>
      <c r="N4649" s="463"/>
      <c r="O4649" s="458"/>
      <c r="P4649" s="458"/>
      <c r="Q4649" s="458"/>
      <c r="R4649" s="458"/>
      <c r="S4649" s="458"/>
      <c r="T4649" s="459"/>
      <c r="U4649" s="458"/>
      <c r="V4649" s="458"/>
      <c r="W4649" s="458"/>
      <c r="X4649" s="458"/>
      <c r="Y4649" s="459"/>
      <c r="Z4649" s="458"/>
      <c r="AA4649" s="169"/>
      <c r="AB4649" s="169"/>
      <c r="AC4649" s="169"/>
      <c r="AD4649" s="169"/>
      <c r="AE4649" s="641"/>
      <c r="AF4649" s="26"/>
      <c r="AG4649" s="26"/>
      <c r="AH4649" s="26"/>
      <c r="AI4649" s="449"/>
      <c r="AJ4649" s="330"/>
      <c r="AK4649" s="169"/>
      <c r="AL4649" s="169"/>
      <c r="AM4649" s="169"/>
      <c r="AN4649" s="337">
        <f>Input!$AD$72*2</f>
        <v>0</v>
      </c>
    </row>
    <row r="4650" spans="1:40" outlineLevel="2">
      <c r="A4650" s="882">
        <f>ROW()</f>
        <v>4650</v>
      </c>
      <c r="B4650" s="453"/>
      <c r="D4650" s="456" t="s">
        <v>443</v>
      </c>
      <c r="E4650" s="456"/>
      <c r="F4650" s="456"/>
      <c r="G4650" s="456"/>
      <c r="H4650" s="460"/>
      <c r="I4650" s="460"/>
      <c r="J4650" s="461"/>
      <c r="K4650" s="460"/>
      <c r="L4650" s="460"/>
      <c r="M4650" s="460"/>
      <c r="N4650" s="465"/>
      <c r="O4650" s="460"/>
      <c r="P4650" s="460"/>
      <c r="Q4650" s="460"/>
      <c r="R4650" s="460"/>
      <c r="S4650" s="460"/>
      <c r="T4650" s="461"/>
      <c r="U4650" s="460"/>
      <c r="V4650" s="460"/>
      <c r="W4650" s="460"/>
      <c r="X4650" s="460"/>
      <c r="Y4650" s="461"/>
      <c r="Z4650" s="460"/>
      <c r="AA4650" s="170"/>
      <c r="AB4650" s="170"/>
      <c r="AC4650" s="170"/>
      <c r="AD4650" s="170"/>
      <c r="AE4650" s="642"/>
      <c r="AF4650" s="29"/>
      <c r="AG4650" s="29"/>
      <c r="AH4650" s="29"/>
      <c r="AI4650" s="451"/>
      <c r="AJ4650" s="331"/>
      <c r="AK4650" s="170"/>
      <c r="AL4650" s="170"/>
      <c r="AM4650" s="170"/>
      <c r="AN4650" s="338">
        <f>Input!$AD$73</f>
        <v>5</v>
      </c>
    </row>
    <row r="4651" spans="1:40" outlineLevel="2">
      <c r="A4651" s="882">
        <f>ROW()</f>
        <v>4651</v>
      </c>
      <c r="B4651" s="453"/>
      <c r="H4651" s="458"/>
      <c r="I4651" s="458"/>
      <c r="J4651" s="459"/>
      <c r="K4651" s="458"/>
      <c r="L4651" s="458"/>
      <c r="M4651" s="458"/>
      <c r="N4651" s="463"/>
      <c r="O4651" s="458"/>
      <c r="P4651" s="458"/>
      <c r="Q4651" s="458"/>
      <c r="R4651" s="458"/>
      <c r="S4651" s="458"/>
      <c r="T4651" s="459"/>
      <c r="U4651" s="439"/>
      <c r="V4651" s="439"/>
      <c r="W4651" s="439"/>
      <c r="X4651" s="439"/>
      <c r="Y4651" s="443"/>
      <c r="Z4651" s="439"/>
      <c r="AA4651" s="439"/>
      <c r="AB4651" s="439"/>
      <c r="AC4651" s="439"/>
      <c r="AD4651" s="439"/>
      <c r="AE4651" s="443"/>
      <c r="AF4651" s="439"/>
      <c r="AG4651" s="439"/>
      <c r="AH4651" s="439"/>
      <c r="AI4651" s="440"/>
      <c r="AJ4651" s="443"/>
      <c r="AK4651" s="439"/>
      <c r="AL4651" s="439"/>
      <c r="AM4651" s="439"/>
      <c r="AN4651" s="440"/>
    </row>
    <row r="4652" spans="1:40" outlineLevel="1">
      <c r="A4652" s="732" t="s">
        <v>20</v>
      </c>
      <c r="B4652" s="733"/>
      <c r="C4652" s="881"/>
      <c r="D4652" s="733"/>
      <c r="E4652" s="733"/>
      <c r="F4652" s="733"/>
      <c r="G4652" s="730"/>
      <c r="H4652" s="733"/>
      <c r="I4652" s="730"/>
      <c r="J4652" s="729"/>
      <c r="K4652" s="730"/>
      <c r="L4652" s="730"/>
      <c r="M4652" s="730"/>
      <c r="N4652" s="731"/>
      <c r="O4652" s="730"/>
      <c r="P4652" s="730"/>
      <c r="Q4652" s="730"/>
      <c r="R4652" s="730"/>
      <c r="S4652" s="730"/>
      <c r="T4652" s="729"/>
      <c r="U4652" s="730"/>
      <c r="V4652" s="730"/>
      <c r="W4652" s="730"/>
      <c r="X4652" s="730"/>
      <c r="Y4652" s="729"/>
      <c r="Z4652" s="730"/>
      <c r="AA4652" s="730"/>
      <c r="AB4652" s="730"/>
      <c r="AC4652" s="730"/>
      <c r="AD4652" s="730"/>
      <c r="AE4652" s="729"/>
      <c r="AF4652" s="730"/>
      <c r="AG4652" s="730"/>
      <c r="AH4652" s="730"/>
      <c r="AI4652" s="731"/>
      <c r="AJ4652" s="729"/>
      <c r="AK4652" s="730"/>
      <c r="AL4652" s="730"/>
      <c r="AM4652" s="730"/>
      <c r="AN4652" s="731"/>
    </row>
    <row r="4653" spans="1:40" outlineLevel="2">
      <c r="A4653" s="882">
        <f>ROW()</f>
        <v>4653</v>
      </c>
      <c r="B4653" s="453"/>
      <c r="D4653" s="452" t="s">
        <v>300</v>
      </c>
      <c r="H4653" s="458"/>
      <c r="I4653" s="458"/>
      <c r="J4653" s="459"/>
      <c r="K4653" s="458"/>
      <c r="L4653" s="458"/>
      <c r="M4653" s="458"/>
      <c r="N4653" s="463"/>
      <c r="O4653" s="458"/>
      <c r="P4653" s="458"/>
      <c r="Q4653" s="458"/>
      <c r="R4653" s="458"/>
      <c r="S4653" s="458"/>
      <c r="T4653" s="459"/>
      <c r="U4653" s="439"/>
      <c r="V4653" s="439"/>
      <c r="W4653" s="439"/>
      <c r="X4653" s="439"/>
      <c r="Y4653" s="443"/>
      <c r="Z4653" s="439"/>
      <c r="AA4653" s="439"/>
      <c r="AB4653" s="439"/>
      <c r="AC4653" s="439"/>
      <c r="AD4653" s="439"/>
      <c r="AE4653" s="443"/>
      <c r="AF4653" s="439"/>
      <c r="AG4653" s="439"/>
      <c r="AH4653" s="439"/>
      <c r="AI4653" s="440"/>
      <c r="AJ4653" s="439"/>
      <c r="AK4653" s="439"/>
      <c r="AL4653" s="439"/>
      <c r="AM4653" s="439">
        <f>AL4743</f>
        <v>0</v>
      </c>
      <c r="AN4653" s="440">
        <f t="shared" ref="AN4653" si="2739">AM4743</f>
        <v>5.2831724453213855</v>
      </c>
    </row>
    <row r="4654" spans="1:40" outlineLevel="2">
      <c r="A4654" s="882">
        <f>ROW()</f>
        <v>4654</v>
      </c>
      <c r="B4654" s="453"/>
      <c r="D4654" s="452" t="s">
        <v>301</v>
      </c>
      <c r="H4654" s="458"/>
      <c r="I4654" s="458"/>
      <c r="J4654" s="459"/>
      <c r="K4654" s="458"/>
      <c r="L4654" s="458"/>
      <c r="M4654" s="458"/>
      <c r="N4654" s="463"/>
      <c r="O4654" s="458"/>
      <c r="P4654" s="458"/>
      <c r="Q4654" s="458"/>
      <c r="R4654" s="458"/>
      <c r="S4654" s="458"/>
      <c r="T4654" s="459"/>
      <c r="U4654" s="439"/>
      <c r="V4654" s="439"/>
      <c r="W4654" s="439"/>
      <c r="X4654" s="439"/>
      <c r="Y4654" s="443"/>
      <c r="Z4654" s="439"/>
      <c r="AA4654" s="439"/>
      <c r="AB4654" s="439"/>
      <c r="AC4654" s="439"/>
      <c r="AD4654" s="439"/>
      <c r="AE4654" s="443"/>
      <c r="AF4654" s="439"/>
      <c r="AG4654" s="439"/>
      <c r="AH4654" s="439"/>
      <c r="AI4654" s="440"/>
      <c r="AJ4654" s="439"/>
      <c r="AK4654" s="439"/>
      <c r="AL4654" s="439"/>
      <c r="AM4654" s="439">
        <f>AL4744</f>
        <v>0</v>
      </c>
      <c r="AN4654" s="440">
        <f t="shared" ref="AN4654:AN4664" si="2740">AM4744</f>
        <v>0</v>
      </c>
    </row>
    <row r="4655" spans="1:40" outlineLevel="2">
      <c r="A4655" s="882">
        <f>ROW()</f>
        <v>4655</v>
      </c>
      <c r="B4655" s="453"/>
      <c r="D4655" s="452" t="s">
        <v>29</v>
      </c>
      <c r="H4655" s="458"/>
      <c r="I4655" s="458"/>
      <c r="J4655" s="459"/>
      <c r="K4655" s="458"/>
      <c r="L4655" s="458"/>
      <c r="M4655" s="458"/>
      <c r="N4655" s="463"/>
      <c r="O4655" s="458"/>
      <c r="P4655" s="458"/>
      <c r="Q4655" s="458"/>
      <c r="R4655" s="458"/>
      <c r="S4655" s="458"/>
      <c r="T4655" s="459"/>
      <c r="U4655" s="439"/>
      <c r="V4655" s="439"/>
      <c r="W4655" s="439"/>
      <c r="X4655" s="439"/>
      <c r="Y4655" s="443"/>
      <c r="Z4655" s="439"/>
      <c r="AA4655" s="439"/>
      <c r="AB4655" s="439"/>
      <c r="AC4655" s="439"/>
      <c r="AD4655" s="439"/>
      <c r="AE4655" s="443"/>
      <c r="AF4655" s="439"/>
      <c r="AG4655" s="439"/>
      <c r="AH4655" s="439"/>
      <c r="AI4655" s="440"/>
      <c r="AJ4655" s="439"/>
      <c r="AK4655" s="439"/>
      <c r="AL4655" s="439"/>
      <c r="AM4655" s="439">
        <f t="shared" ref="AM4655" si="2741">AL4745</f>
        <v>0</v>
      </c>
      <c r="AN4655" s="440">
        <f t="shared" si="2740"/>
        <v>0</v>
      </c>
    </row>
    <row r="4656" spans="1:40" outlineLevel="2">
      <c r="A4656" s="882">
        <f>ROW()</f>
        <v>4656</v>
      </c>
      <c r="B4656" s="453"/>
      <c r="D4656" s="452" t="s">
        <v>30</v>
      </c>
      <c r="H4656" s="458"/>
      <c r="I4656" s="458"/>
      <c r="J4656" s="459"/>
      <c r="K4656" s="458"/>
      <c r="L4656" s="458"/>
      <c r="M4656" s="458"/>
      <c r="N4656" s="463"/>
      <c r="O4656" s="458"/>
      <c r="P4656" s="458"/>
      <c r="Q4656" s="458"/>
      <c r="R4656" s="458"/>
      <c r="S4656" s="458"/>
      <c r="T4656" s="459"/>
      <c r="U4656" s="439"/>
      <c r="V4656" s="439"/>
      <c r="W4656" s="439"/>
      <c r="X4656" s="439"/>
      <c r="Y4656" s="443"/>
      <c r="Z4656" s="439"/>
      <c r="AA4656" s="439"/>
      <c r="AB4656" s="439"/>
      <c r="AC4656" s="439"/>
      <c r="AD4656" s="439"/>
      <c r="AE4656" s="443"/>
      <c r="AF4656" s="439"/>
      <c r="AG4656" s="439"/>
      <c r="AH4656" s="439"/>
      <c r="AI4656" s="440"/>
      <c r="AJ4656" s="439"/>
      <c r="AK4656" s="439"/>
      <c r="AL4656" s="439"/>
      <c r="AM4656" s="439">
        <f t="shared" ref="AM4656:AM4657" si="2742">AL4746</f>
        <v>0</v>
      </c>
      <c r="AN4656" s="440">
        <f t="shared" si="2740"/>
        <v>45.41973897893633</v>
      </c>
    </row>
    <row r="4657" spans="1:40" outlineLevel="2">
      <c r="A4657" s="882">
        <f>ROW()</f>
        <v>4657</v>
      </c>
      <c r="B4657" s="453"/>
      <c r="D4657" s="452" t="s">
        <v>31</v>
      </c>
      <c r="H4657" s="458"/>
      <c r="I4657" s="458"/>
      <c r="J4657" s="459"/>
      <c r="K4657" s="458"/>
      <c r="L4657" s="458"/>
      <c r="M4657" s="458"/>
      <c r="N4657" s="463"/>
      <c r="O4657" s="458"/>
      <c r="P4657" s="458"/>
      <c r="Q4657" s="458"/>
      <c r="R4657" s="458"/>
      <c r="S4657" s="458"/>
      <c r="T4657" s="459"/>
      <c r="U4657" s="439"/>
      <c r="V4657" s="439"/>
      <c r="W4657" s="439"/>
      <c r="X4657" s="439"/>
      <c r="Y4657" s="443"/>
      <c r="Z4657" s="439"/>
      <c r="AA4657" s="439"/>
      <c r="AB4657" s="439"/>
      <c r="AC4657" s="439"/>
      <c r="AD4657" s="439"/>
      <c r="AE4657" s="443"/>
      <c r="AF4657" s="439"/>
      <c r="AG4657" s="439"/>
      <c r="AH4657" s="439"/>
      <c r="AI4657" s="440"/>
      <c r="AJ4657" s="439"/>
      <c r="AK4657" s="439"/>
      <c r="AL4657" s="439"/>
      <c r="AM4657" s="439">
        <f t="shared" si="2742"/>
        <v>0</v>
      </c>
      <c r="AN4657" s="440">
        <f t="shared" si="2740"/>
        <v>0</v>
      </c>
    </row>
    <row r="4658" spans="1:40" outlineLevel="2">
      <c r="A4658" s="882">
        <f>ROW()</f>
        <v>4658</v>
      </c>
      <c r="B4658" s="453"/>
      <c r="D4658" s="452" t="s">
        <v>32</v>
      </c>
      <c r="H4658" s="458"/>
      <c r="I4658" s="458"/>
      <c r="J4658" s="459"/>
      <c r="K4658" s="458"/>
      <c r="L4658" s="458"/>
      <c r="M4658" s="458"/>
      <c r="N4658" s="463"/>
      <c r="O4658" s="458"/>
      <c r="P4658" s="458"/>
      <c r="Q4658" s="458"/>
      <c r="R4658" s="458"/>
      <c r="S4658" s="458"/>
      <c r="T4658" s="459"/>
      <c r="U4658" s="439"/>
      <c r="V4658" s="439"/>
      <c r="W4658" s="439"/>
      <c r="X4658" s="439"/>
      <c r="Y4658" s="443"/>
      <c r="Z4658" s="439"/>
      <c r="AA4658" s="439"/>
      <c r="AB4658" s="439"/>
      <c r="AC4658" s="439"/>
      <c r="AD4658" s="439"/>
      <c r="AE4658" s="443"/>
      <c r="AF4658" s="439"/>
      <c r="AG4658" s="439"/>
      <c r="AH4658" s="439"/>
      <c r="AI4658" s="440"/>
      <c r="AJ4658" s="439"/>
      <c r="AK4658" s="439"/>
      <c r="AL4658" s="439"/>
      <c r="AM4658" s="439">
        <f t="shared" ref="AM4658:AM4659" si="2743">AL4748</f>
        <v>0</v>
      </c>
      <c r="AN4658" s="440">
        <f t="shared" si="2740"/>
        <v>2.4338786959741032</v>
      </c>
    </row>
    <row r="4659" spans="1:40" outlineLevel="2">
      <c r="A4659" s="882">
        <f>ROW()</f>
        <v>4659</v>
      </c>
      <c r="B4659" s="453"/>
      <c r="D4659" s="452" t="s">
        <v>33</v>
      </c>
      <c r="H4659" s="458"/>
      <c r="I4659" s="458"/>
      <c r="J4659" s="459"/>
      <c r="K4659" s="458"/>
      <c r="L4659" s="458"/>
      <c r="M4659" s="458"/>
      <c r="N4659" s="463"/>
      <c r="O4659" s="458"/>
      <c r="P4659" s="458"/>
      <c r="Q4659" s="458"/>
      <c r="R4659" s="458"/>
      <c r="S4659" s="458"/>
      <c r="T4659" s="459"/>
      <c r="U4659" s="439"/>
      <c r="V4659" s="439"/>
      <c r="W4659" s="439"/>
      <c r="X4659" s="439"/>
      <c r="Y4659" s="443"/>
      <c r="Z4659" s="439"/>
      <c r="AA4659" s="439"/>
      <c r="AB4659" s="439"/>
      <c r="AC4659" s="439"/>
      <c r="AD4659" s="439"/>
      <c r="AE4659" s="443"/>
      <c r="AF4659" s="439"/>
      <c r="AG4659" s="439"/>
      <c r="AH4659" s="439"/>
      <c r="AI4659" s="440"/>
      <c r="AJ4659" s="439"/>
      <c r="AK4659" s="439"/>
      <c r="AL4659" s="439"/>
      <c r="AM4659" s="439">
        <f t="shared" si="2743"/>
        <v>0</v>
      </c>
      <c r="AN4659" s="440">
        <f t="shared" si="2740"/>
        <v>0</v>
      </c>
    </row>
    <row r="4660" spans="1:40" outlineLevel="2">
      <c r="A4660" s="882">
        <f>ROW()</f>
        <v>4660</v>
      </c>
      <c r="B4660" s="453"/>
      <c r="D4660" s="452" t="s">
        <v>27</v>
      </c>
      <c r="H4660" s="458"/>
      <c r="I4660" s="458"/>
      <c r="J4660" s="459"/>
      <c r="K4660" s="458"/>
      <c r="L4660" s="458"/>
      <c r="M4660" s="458"/>
      <c r="N4660" s="463"/>
      <c r="O4660" s="458"/>
      <c r="P4660" s="458"/>
      <c r="Q4660" s="458"/>
      <c r="R4660" s="458"/>
      <c r="S4660" s="458"/>
      <c r="T4660" s="459"/>
      <c r="U4660" s="439"/>
      <c r="V4660" s="439"/>
      <c r="W4660" s="439"/>
      <c r="X4660" s="439"/>
      <c r="Y4660" s="443"/>
      <c r="Z4660" s="439"/>
      <c r="AA4660" s="439"/>
      <c r="AB4660" s="439"/>
      <c r="AC4660" s="439"/>
      <c r="AD4660" s="439"/>
      <c r="AE4660" s="443"/>
      <c r="AF4660" s="439"/>
      <c r="AG4660" s="439"/>
      <c r="AH4660" s="439"/>
      <c r="AI4660" s="440"/>
      <c r="AJ4660" s="439"/>
      <c r="AK4660" s="439"/>
      <c r="AL4660" s="439"/>
      <c r="AM4660" s="439">
        <f t="shared" ref="AM4660:AM4661" si="2744">AL4750</f>
        <v>0</v>
      </c>
      <c r="AN4660" s="440">
        <f t="shared" si="2740"/>
        <v>0.4920741759347782</v>
      </c>
    </row>
    <row r="4661" spans="1:40" outlineLevel="2">
      <c r="A4661" s="882">
        <f>ROW()</f>
        <v>4661</v>
      </c>
      <c r="B4661" s="453"/>
      <c r="D4661" s="452" t="s">
        <v>34</v>
      </c>
      <c r="H4661" s="458"/>
      <c r="I4661" s="458"/>
      <c r="J4661" s="459"/>
      <c r="K4661" s="458"/>
      <c r="L4661" s="458"/>
      <c r="M4661" s="458"/>
      <c r="N4661" s="463"/>
      <c r="O4661" s="458"/>
      <c r="P4661" s="458"/>
      <c r="Q4661" s="458"/>
      <c r="R4661" s="458"/>
      <c r="S4661" s="458"/>
      <c r="T4661" s="459"/>
      <c r="U4661" s="439"/>
      <c r="V4661" s="439"/>
      <c r="W4661" s="439"/>
      <c r="X4661" s="439"/>
      <c r="Y4661" s="443"/>
      <c r="Z4661" s="439"/>
      <c r="AA4661" s="439"/>
      <c r="AB4661" s="439"/>
      <c r="AC4661" s="439"/>
      <c r="AD4661" s="439"/>
      <c r="AE4661" s="443"/>
      <c r="AF4661" s="439"/>
      <c r="AG4661" s="439"/>
      <c r="AH4661" s="439"/>
      <c r="AI4661" s="440"/>
      <c r="AJ4661" s="439"/>
      <c r="AK4661" s="439"/>
      <c r="AL4661" s="439"/>
      <c r="AM4661" s="439">
        <f t="shared" si="2744"/>
        <v>0</v>
      </c>
      <c r="AN4661" s="440">
        <f t="shared" si="2740"/>
        <v>42.44601981105366</v>
      </c>
    </row>
    <row r="4662" spans="1:40" outlineLevel="2">
      <c r="A4662" s="882">
        <f>ROW()</f>
        <v>4662</v>
      </c>
      <c r="B4662" s="453"/>
      <c r="D4662" s="452" t="s">
        <v>35</v>
      </c>
      <c r="H4662" s="458"/>
      <c r="I4662" s="458"/>
      <c r="J4662" s="459"/>
      <c r="K4662" s="458"/>
      <c r="L4662" s="458"/>
      <c r="M4662" s="458"/>
      <c r="N4662" s="463"/>
      <c r="O4662" s="458"/>
      <c r="P4662" s="458"/>
      <c r="Q4662" s="458"/>
      <c r="R4662" s="458"/>
      <c r="S4662" s="458"/>
      <c r="T4662" s="459"/>
      <c r="U4662" s="439"/>
      <c r="V4662" s="439"/>
      <c r="W4662" s="439"/>
      <c r="X4662" s="439"/>
      <c r="Y4662" s="443"/>
      <c r="Z4662" s="439"/>
      <c r="AA4662" s="439"/>
      <c r="AB4662" s="439"/>
      <c r="AC4662" s="439"/>
      <c r="AD4662" s="439"/>
      <c r="AE4662" s="443"/>
      <c r="AF4662" s="439"/>
      <c r="AG4662" s="439"/>
      <c r="AH4662" s="439"/>
      <c r="AI4662" s="440"/>
      <c r="AJ4662" s="439"/>
      <c r="AK4662" s="439"/>
      <c r="AL4662" s="439"/>
      <c r="AM4662" s="439">
        <f t="shared" ref="AM4662:AM4663" si="2745">AL4752</f>
        <v>0</v>
      </c>
      <c r="AN4662" s="440">
        <f t="shared" si="2740"/>
        <v>1.0352623298187877</v>
      </c>
    </row>
    <row r="4663" spans="1:40" outlineLevel="2">
      <c r="A4663" s="882">
        <f>ROW()</f>
        <v>4663</v>
      </c>
      <c r="B4663" s="453"/>
      <c r="D4663" s="452" t="s">
        <v>302</v>
      </c>
      <c r="H4663" s="458"/>
      <c r="I4663" s="458"/>
      <c r="J4663" s="459"/>
      <c r="K4663" s="458"/>
      <c r="L4663" s="458"/>
      <c r="M4663" s="458"/>
      <c r="N4663" s="463"/>
      <c r="O4663" s="458"/>
      <c r="P4663" s="458"/>
      <c r="Q4663" s="458"/>
      <c r="R4663" s="458"/>
      <c r="S4663" s="458"/>
      <c r="T4663" s="459"/>
      <c r="U4663" s="439"/>
      <c r="V4663" s="439"/>
      <c r="W4663" s="439"/>
      <c r="X4663" s="439"/>
      <c r="Y4663" s="443"/>
      <c r="Z4663" s="439"/>
      <c r="AA4663" s="439"/>
      <c r="AB4663" s="439"/>
      <c r="AC4663" s="439"/>
      <c r="AD4663" s="439"/>
      <c r="AE4663" s="443"/>
      <c r="AF4663" s="439"/>
      <c r="AG4663" s="439"/>
      <c r="AH4663" s="439"/>
      <c r="AI4663" s="440"/>
      <c r="AJ4663" s="439"/>
      <c r="AK4663" s="439"/>
      <c r="AL4663" s="439"/>
      <c r="AM4663" s="439">
        <f t="shared" si="2745"/>
        <v>0</v>
      </c>
      <c r="AN4663" s="440">
        <f t="shared" si="2740"/>
        <v>2.6963483145094096</v>
      </c>
    </row>
    <row r="4664" spans="1:40" outlineLevel="2">
      <c r="A4664" s="882">
        <f>ROW()</f>
        <v>4664</v>
      </c>
      <c r="B4664" s="453"/>
      <c r="D4664" s="452" t="s">
        <v>36</v>
      </c>
      <c r="H4664" s="458"/>
      <c r="I4664" s="458"/>
      <c r="J4664" s="459"/>
      <c r="K4664" s="458"/>
      <c r="L4664" s="458"/>
      <c r="M4664" s="458"/>
      <c r="N4664" s="463"/>
      <c r="O4664" s="458"/>
      <c r="P4664" s="458"/>
      <c r="Q4664" s="458"/>
      <c r="R4664" s="458"/>
      <c r="S4664" s="458"/>
      <c r="T4664" s="459"/>
      <c r="U4664" s="439"/>
      <c r="V4664" s="439"/>
      <c r="W4664" s="439"/>
      <c r="X4664" s="439"/>
      <c r="Y4664" s="443"/>
      <c r="Z4664" s="439"/>
      <c r="AA4664" s="439"/>
      <c r="AB4664" s="439"/>
      <c r="AC4664" s="439"/>
      <c r="AD4664" s="439"/>
      <c r="AE4664" s="443"/>
      <c r="AF4664" s="439"/>
      <c r="AG4664" s="439"/>
      <c r="AH4664" s="439"/>
      <c r="AI4664" s="440"/>
      <c r="AJ4664" s="439"/>
      <c r="AK4664" s="439"/>
      <c r="AL4664" s="439"/>
      <c r="AM4664" s="439">
        <f t="shared" ref="AM4664" si="2746">AL4754</f>
        <v>0</v>
      </c>
      <c r="AN4664" s="440">
        <f t="shared" si="2740"/>
        <v>4.5768056230783882</v>
      </c>
    </row>
    <row r="4665" spans="1:40" outlineLevel="2">
      <c r="A4665" s="882">
        <f>ROW()</f>
        <v>4665</v>
      </c>
      <c r="B4665" s="453"/>
      <c r="D4665" s="452" t="s">
        <v>583</v>
      </c>
      <c r="H4665" s="458"/>
      <c r="I4665" s="458"/>
      <c r="J4665" s="459"/>
      <c r="K4665" s="458"/>
      <c r="L4665" s="458"/>
      <c r="M4665" s="458"/>
      <c r="N4665" s="463"/>
      <c r="O4665" s="458"/>
      <c r="P4665" s="458"/>
      <c r="Q4665" s="458"/>
      <c r="R4665" s="458"/>
      <c r="S4665" s="458"/>
      <c r="T4665" s="459"/>
      <c r="U4665" s="439"/>
      <c r="V4665" s="439"/>
      <c r="W4665" s="439"/>
      <c r="X4665" s="439"/>
      <c r="Y4665" s="443"/>
      <c r="Z4665" s="439"/>
      <c r="AA4665" s="439"/>
      <c r="AB4665" s="439"/>
      <c r="AC4665" s="439"/>
      <c r="AD4665" s="439"/>
      <c r="AE4665" s="443"/>
      <c r="AF4665" s="439"/>
      <c r="AG4665" s="439"/>
      <c r="AH4665" s="439"/>
      <c r="AI4665" s="440"/>
      <c r="AJ4665" s="439"/>
      <c r="AK4665" s="439"/>
      <c r="AL4665" s="439"/>
      <c r="AM4665" s="439">
        <f t="shared" ref="AM4665:AM4666" si="2747">AL4755</f>
        <v>0</v>
      </c>
      <c r="AN4665" s="440">
        <f>AM4755</f>
        <v>1.7588438758117981</v>
      </c>
    </row>
    <row r="4666" spans="1:40" outlineLevel="2">
      <c r="A4666" s="882">
        <f>ROW()</f>
        <v>4666</v>
      </c>
      <c r="B4666" s="453"/>
      <c r="D4666" s="452" t="s">
        <v>81</v>
      </c>
      <c r="H4666" s="458"/>
      <c r="I4666" s="458"/>
      <c r="J4666" s="459"/>
      <c r="K4666" s="458"/>
      <c r="L4666" s="458"/>
      <c r="M4666" s="458"/>
      <c r="N4666" s="463"/>
      <c r="O4666" s="458"/>
      <c r="P4666" s="458"/>
      <c r="Q4666" s="458"/>
      <c r="R4666" s="458"/>
      <c r="S4666" s="458"/>
      <c r="T4666" s="459"/>
      <c r="U4666" s="439"/>
      <c r="V4666" s="439"/>
      <c r="W4666" s="439"/>
      <c r="X4666" s="439"/>
      <c r="Y4666" s="443"/>
      <c r="Z4666" s="439"/>
      <c r="AA4666" s="439"/>
      <c r="AB4666" s="439"/>
      <c r="AC4666" s="439"/>
      <c r="AD4666" s="439"/>
      <c r="AE4666" s="443"/>
      <c r="AF4666" s="439"/>
      <c r="AG4666" s="439"/>
      <c r="AH4666" s="439"/>
      <c r="AI4666" s="440"/>
      <c r="AJ4666" s="439"/>
      <c r="AK4666" s="439"/>
      <c r="AL4666" s="439"/>
      <c r="AM4666" s="439">
        <f t="shared" si="2747"/>
        <v>0</v>
      </c>
      <c r="AN4666" s="440">
        <f>AM4756</f>
        <v>0</v>
      </c>
    </row>
    <row r="4667" spans="1:40" outlineLevel="2">
      <c r="A4667" s="882">
        <f>ROW()</f>
        <v>4667</v>
      </c>
      <c r="B4667" s="453"/>
      <c r="D4667" s="452" t="s">
        <v>28</v>
      </c>
      <c r="H4667" s="458"/>
      <c r="I4667" s="458"/>
      <c r="J4667" s="459"/>
      <c r="K4667" s="458"/>
      <c r="L4667" s="458"/>
      <c r="M4667" s="458"/>
      <c r="N4667" s="463"/>
      <c r="O4667" s="458"/>
      <c r="P4667" s="458"/>
      <c r="Q4667" s="458"/>
      <c r="R4667" s="458"/>
      <c r="S4667" s="458"/>
      <c r="T4667" s="459"/>
      <c r="U4667" s="439"/>
      <c r="V4667" s="439"/>
      <c r="W4667" s="439"/>
      <c r="X4667" s="439"/>
      <c r="Y4667" s="443"/>
      <c r="Z4667" s="439"/>
      <c r="AA4667" s="439"/>
      <c r="AB4667" s="439"/>
      <c r="AC4667" s="439"/>
      <c r="AD4667" s="439"/>
      <c r="AE4667" s="443"/>
      <c r="AF4667" s="439"/>
      <c r="AG4667" s="439"/>
      <c r="AH4667" s="439"/>
      <c r="AI4667" s="440"/>
      <c r="AJ4667" s="439"/>
      <c r="AK4667" s="439"/>
      <c r="AL4667" s="439"/>
      <c r="AM4667" s="439">
        <f t="shared" ref="AM4667:AM4668" si="2748">AL4757</f>
        <v>0</v>
      </c>
      <c r="AN4667" s="440">
        <f>AM4757</f>
        <v>0</v>
      </c>
    </row>
    <row r="4668" spans="1:40" outlineLevel="2">
      <c r="A4668" s="882">
        <f>ROW()</f>
        <v>4668</v>
      </c>
      <c r="B4668" s="453"/>
      <c r="D4668" s="456" t="s">
        <v>443</v>
      </c>
      <c r="E4668" s="456"/>
      <c r="F4668" s="456"/>
      <c r="G4668" s="456"/>
      <c r="H4668" s="460"/>
      <c r="I4668" s="460"/>
      <c r="J4668" s="461"/>
      <c r="K4668" s="460"/>
      <c r="L4668" s="460"/>
      <c r="M4668" s="460"/>
      <c r="N4668" s="465"/>
      <c r="O4668" s="460"/>
      <c r="P4668" s="460"/>
      <c r="Q4668" s="460"/>
      <c r="R4668" s="460"/>
      <c r="S4668" s="460"/>
      <c r="T4668" s="461"/>
      <c r="U4668" s="441"/>
      <c r="V4668" s="441"/>
      <c r="W4668" s="441"/>
      <c r="X4668" s="441"/>
      <c r="Y4668" s="462"/>
      <c r="Z4668" s="441"/>
      <c r="AA4668" s="441"/>
      <c r="AB4668" s="441"/>
      <c r="AC4668" s="441"/>
      <c r="AD4668" s="441"/>
      <c r="AE4668" s="462"/>
      <c r="AF4668" s="441"/>
      <c r="AG4668" s="441"/>
      <c r="AH4668" s="441"/>
      <c r="AI4668" s="442"/>
      <c r="AJ4668" s="441"/>
      <c r="AK4668" s="441"/>
      <c r="AL4668" s="441"/>
      <c r="AM4668" s="441">
        <f t="shared" si="2748"/>
        <v>0</v>
      </c>
      <c r="AN4668" s="442">
        <f>AM4758</f>
        <v>0</v>
      </c>
    </row>
    <row r="4669" spans="1:40" outlineLevel="2">
      <c r="A4669" s="882">
        <f>ROW()</f>
        <v>4669</v>
      </c>
      <c r="B4669" s="453"/>
      <c r="D4669" s="452" t="s">
        <v>24</v>
      </c>
      <c r="H4669" s="458"/>
      <c r="I4669" s="458"/>
      <c r="J4669" s="459"/>
      <c r="K4669" s="458"/>
      <c r="L4669" s="458"/>
      <c r="M4669" s="458"/>
      <c r="N4669" s="463"/>
      <c r="O4669" s="458"/>
      <c r="P4669" s="458"/>
      <c r="Q4669" s="458"/>
      <c r="R4669" s="458"/>
      <c r="S4669" s="458"/>
      <c r="T4669" s="459"/>
      <c r="U4669" s="439"/>
      <c r="V4669" s="439"/>
      <c r="W4669" s="439"/>
      <c r="X4669" s="439"/>
      <c r="Y4669" s="443"/>
      <c r="Z4669" s="439"/>
      <c r="AA4669" s="439"/>
      <c r="AB4669" s="439"/>
      <c r="AC4669" s="439"/>
      <c r="AD4669" s="439"/>
      <c r="AE4669" s="443"/>
      <c r="AF4669" s="439"/>
      <c r="AG4669" s="439"/>
      <c r="AH4669" s="439"/>
      <c r="AI4669" s="440"/>
      <c r="AJ4669" s="439"/>
      <c r="AK4669" s="439"/>
      <c r="AL4669" s="439"/>
      <c r="AM4669" s="439">
        <f>SUM(AM4653:AM4668)</f>
        <v>0</v>
      </c>
      <c r="AN4669" s="440">
        <f>SUM(AN4653:AN4668)</f>
        <v>106.14214425043862</v>
      </c>
    </row>
    <row r="4670" spans="1:40" outlineLevel="1">
      <c r="A4670" s="732" t="s">
        <v>59</v>
      </c>
      <c r="B4670" s="733"/>
      <c r="C4670" s="881"/>
      <c r="D4670" s="733"/>
      <c r="E4670" s="733"/>
      <c r="F4670" s="733"/>
      <c r="G4670" s="730"/>
      <c r="H4670" s="733"/>
      <c r="I4670" s="730"/>
      <c r="J4670" s="729"/>
      <c r="K4670" s="730"/>
      <c r="L4670" s="730"/>
      <c r="M4670" s="730"/>
      <c r="N4670" s="731"/>
      <c r="O4670" s="730"/>
      <c r="P4670" s="730"/>
      <c r="Q4670" s="730"/>
      <c r="R4670" s="730"/>
      <c r="S4670" s="730"/>
      <c r="T4670" s="729"/>
      <c r="U4670" s="730"/>
      <c r="V4670" s="730"/>
      <c r="W4670" s="730"/>
      <c r="X4670" s="730"/>
      <c r="Y4670" s="729"/>
      <c r="Z4670" s="730"/>
      <c r="AA4670" s="730"/>
      <c r="AB4670" s="730"/>
      <c r="AC4670" s="730"/>
      <c r="AD4670" s="730"/>
      <c r="AE4670" s="729"/>
      <c r="AF4670" s="730"/>
      <c r="AG4670" s="730"/>
      <c r="AH4670" s="730"/>
      <c r="AI4670" s="731"/>
      <c r="AJ4670" s="730"/>
      <c r="AK4670" s="730"/>
      <c r="AL4670" s="730"/>
      <c r="AM4670" s="730"/>
      <c r="AN4670" s="731"/>
    </row>
    <row r="4671" spans="1:40" outlineLevel="2">
      <c r="A4671" s="882">
        <f>ROW()</f>
        <v>4671</v>
      </c>
      <c r="B4671" s="453"/>
      <c r="D4671" s="452" t="s">
        <v>300</v>
      </c>
      <c r="H4671" s="458"/>
      <c r="I4671" s="458"/>
      <c r="J4671" s="443"/>
      <c r="K4671" s="439"/>
      <c r="L4671" s="439"/>
      <c r="M4671" s="439"/>
      <c r="N4671" s="440"/>
      <c r="O4671" s="439"/>
      <c r="P4671" s="439"/>
      <c r="Q4671" s="439"/>
      <c r="R4671" s="439"/>
      <c r="S4671" s="439"/>
      <c r="T4671" s="443"/>
      <c r="U4671" s="439"/>
      <c r="V4671" s="439"/>
      <c r="W4671" s="439"/>
      <c r="X4671" s="157"/>
      <c r="Y4671" s="443"/>
      <c r="Z4671" s="439"/>
      <c r="AA4671" s="157"/>
      <c r="AB4671" s="157"/>
      <c r="AC4671" s="157"/>
      <c r="AD4671" s="27"/>
      <c r="AE4671" s="443"/>
      <c r="AF4671" s="157"/>
      <c r="AG4671" s="157"/>
      <c r="AH4671" s="157"/>
      <c r="AI4671" s="313"/>
      <c r="AJ4671" s="157"/>
      <c r="AK4671" s="157"/>
      <c r="AL4671" s="157"/>
      <c r="AM4671" s="157">
        <f>AM$660</f>
        <v>5.2831724453213855</v>
      </c>
      <c r="AN4671" s="313"/>
    </row>
    <row r="4672" spans="1:40" outlineLevel="2">
      <c r="A4672" s="882">
        <f>ROW()</f>
        <v>4672</v>
      </c>
      <c r="B4672" s="453"/>
      <c r="D4672" s="452" t="s">
        <v>301</v>
      </c>
      <c r="H4672" s="458"/>
      <c r="I4672" s="458"/>
      <c r="J4672" s="443"/>
      <c r="K4672" s="439"/>
      <c r="L4672" s="439"/>
      <c r="M4672" s="439"/>
      <c r="N4672" s="440"/>
      <c r="O4672" s="439"/>
      <c r="P4672" s="439"/>
      <c r="Q4672" s="439"/>
      <c r="R4672" s="439"/>
      <c r="S4672" s="439"/>
      <c r="T4672" s="443"/>
      <c r="U4672" s="439"/>
      <c r="V4672" s="439"/>
      <c r="W4672" s="439"/>
      <c r="X4672" s="157"/>
      <c r="Y4672" s="443"/>
      <c r="Z4672" s="439"/>
      <c r="AA4672" s="157"/>
      <c r="AB4672" s="157"/>
      <c r="AC4672" s="157"/>
      <c r="AD4672" s="27"/>
      <c r="AE4672" s="443"/>
      <c r="AF4672" s="157"/>
      <c r="AG4672" s="157"/>
      <c r="AH4672" s="157"/>
      <c r="AI4672" s="313"/>
      <c r="AJ4672" s="157"/>
      <c r="AK4672" s="157"/>
      <c r="AL4672" s="157"/>
      <c r="AM4672" s="157">
        <f>AM$661</f>
        <v>0</v>
      </c>
      <c r="AN4672" s="313"/>
    </row>
    <row r="4673" spans="1:40" outlineLevel="2">
      <c r="A4673" s="882">
        <f>ROW()</f>
        <v>4673</v>
      </c>
      <c r="B4673" s="453"/>
      <c r="D4673" s="452" t="s">
        <v>29</v>
      </c>
      <c r="H4673" s="458"/>
      <c r="I4673" s="458"/>
      <c r="J4673" s="443"/>
      <c r="K4673" s="439"/>
      <c r="L4673" s="439"/>
      <c r="M4673" s="439"/>
      <c r="N4673" s="440"/>
      <c r="O4673" s="439"/>
      <c r="P4673" s="439"/>
      <c r="Q4673" s="439"/>
      <c r="R4673" s="439"/>
      <c r="S4673" s="439"/>
      <c r="T4673" s="443"/>
      <c r="U4673" s="439"/>
      <c r="V4673" s="439"/>
      <c r="W4673" s="439"/>
      <c r="X4673" s="157"/>
      <c r="Y4673" s="443"/>
      <c r="Z4673" s="439"/>
      <c r="AA4673" s="157"/>
      <c r="AB4673" s="157"/>
      <c r="AC4673" s="157"/>
      <c r="AD4673" s="27"/>
      <c r="AE4673" s="443"/>
      <c r="AF4673" s="157"/>
      <c r="AG4673" s="157"/>
      <c r="AH4673" s="157"/>
      <c r="AI4673" s="313"/>
      <c r="AJ4673" s="157"/>
      <c r="AK4673" s="157"/>
      <c r="AL4673" s="157"/>
      <c r="AM4673" s="157">
        <f>AM$662</f>
        <v>0</v>
      </c>
      <c r="AN4673" s="313"/>
    </row>
    <row r="4674" spans="1:40" outlineLevel="2">
      <c r="A4674" s="882">
        <f>ROW()</f>
        <v>4674</v>
      </c>
      <c r="B4674" s="453"/>
      <c r="D4674" s="452" t="s">
        <v>30</v>
      </c>
      <c r="H4674" s="458"/>
      <c r="I4674" s="458"/>
      <c r="J4674" s="443"/>
      <c r="K4674" s="439"/>
      <c r="L4674" s="439"/>
      <c r="M4674" s="439"/>
      <c r="N4674" s="440"/>
      <c r="O4674" s="439"/>
      <c r="P4674" s="439"/>
      <c r="Q4674" s="439"/>
      <c r="R4674" s="439"/>
      <c r="S4674" s="439"/>
      <c r="T4674" s="443"/>
      <c r="U4674" s="439"/>
      <c r="V4674" s="439"/>
      <c r="W4674" s="439"/>
      <c r="X4674" s="157"/>
      <c r="Y4674" s="443"/>
      <c r="Z4674" s="439"/>
      <c r="AA4674" s="157"/>
      <c r="AB4674" s="157"/>
      <c r="AC4674" s="157"/>
      <c r="AD4674" s="27"/>
      <c r="AE4674" s="443"/>
      <c r="AF4674" s="157"/>
      <c r="AG4674" s="157"/>
      <c r="AH4674" s="157"/>
      <c r="AI4674" s="313"/>
      <c r="AJ4674" s="157"/>
      <c r="AK4674" s="157"/>
      <c r="AL4674" s="157"/>
      <c r="AM4674" s="157">
        <f>AM$663</f>
        <v>45.41973897893633</v>
      </c>
      <c r="AN4674" s="313"/>
    </row>
    <row r="4675" spans="1:40" outlineLevel="2">
      <c r="A4675" s="882">
        <f>ROW()</f>
        <v>4675</v>
      </c>
      <c r="B4675" s="453"/>
      <c r="D4675" s="452" t="s">
        <v>31</v>
      </c>
      <c r="H4675" s="458"/>
      <c r="I4675" s="458"/>
      <c r="J4675" s="443"/>
      <c r="K4675" s="439"/>
      <c r="L4675" s="439"/>
      <c r="M4675" s="439"/>
      <c r="N4675" s="440"/>
      <c r="O4675" s="439"/>
      <c r="P4675" s="439"/>
      <c r="Q4675" s="439"/>
      <c r="R4675" s="439"/>
      <c r="S4675" s="439"/>
      <c r="T4675" s="443"/>
      <c r="U4675" s="439"/>
      <c r="V4675" s="439"/>
      <c r="W4675" s="439"/>
      <c r="X4675" s="157"/>
      <c r="Y4675" s="443"/>
      <c r="Z4675" s="439"/>
      <c r="AA4675" s="157"/>
      <c r="AB4675" s="157"/>
      <c r="AC4675" s="157"/>
      <c r="AD4675" s="27"/>
      <c r="AE4675" s="443"/>
      <c r="AF4675" s="157"/>
      <c r="AG4675" s="157"/>
      <c r="AH4675" s="157"/>
      <c r="AI4675" s="313"/>
      <c r="AJ4675" s="157"/>
      <c r="AK4675" s="157"/>
      <c r="AL4675" s="157"/>
      <c r="AM4675" s="157">
        <f>AM$664</f>
        <v>0</v>
      </c>
      <c r="AN4675" s="313"/>
    </row>
    <row r="4676" spans="1:40" outlineLevel="2">
      <c r="A4676" s="882">
        <f>ROW()</f>
        <v>4676</v>
      </c>
      <c r="B4676" s="453"/>
      <c r="D4676" s="452" t="s">
        <v>32</v>
      </c>
      <c r="H4676" s="458"/>
      <c r="I4676" s="458"/>
      <c r="J4676" s="443"/>
      <c r="K4676" s="439"/>
      <c r="L4676" s="439"/>
      <c r="M4676" s="439"/>
      <c r="N4676" s="440"/>
      <c r="O4676" s="439"/>
      <c r="P4676" s="439"/>
      <c r="Q4676" s="439"/>
      <c r="R4676" s="439"/>
      <c r="S4676" s="439"/>
      <c r="T4676" s="443"/>
      <c r="U4676" s="439"/>
      <c r="V4676" s="439"/>
      <c r="W4676" s="439"/>
      <c r="X4676" s="157"/>
      <c r="Y4676" s="443"/>
      <c r="Z4676" s="439"/>
      <c r="AA4676" s="157"/>
      <c r="AB4676" s="157"/>
      <c r="AC4676" s="157"/>
      <c r="AD4676" s="27"/>
      <c r="AE4676" s="443"/>
      <c r="AF4676" s="157"/>
      <c r="AG4676" s="157"/>
      <c r="AH4676" s="157"/>
      <c r="AI4676" s="313"/>
      <c r="AJ4676" s="157"/>
      <c r="AK4676" s="157"/>
      <c r="AL4676" s="157"/>
      <c r="AM4676" s="157">
        <f>AM$665</f>
        <v>2.4338786959741032</v>
      </c>
      <c r="AN4676" s="313"/>
    </row>
    <row r="4677" spans="1:40" outlineLevel="2">
      <c r="A4677" s="882">
        <f>ROW()</f>
        <v>4677</v>
      </c>
      <c r="B4677" s="453"/>
      <c r="D4677" s="452" t="s">
        <v>33</v>
      </c>
      <c r="H4677" s="458"/>
      <c r="I4677" s="458"/>
      <c r="J4677" s="443"/>
      <c r="K4677" s="439"/>
      <c r="L4677" s="439"/>
      <c r="M4677" s="439"/>
      <c r="N4677" s="440"/>
      <c r="O4677" s="439"/>
      <c r="P4677" s="439"/>
      <c r="Q4677" s="439"/>
      <c r="R4677" s="439"/>
      <c r="S4677" s="439"/>
      <c r="T4677" s="443"/>
      <c r="U4677" s="439"/>
      <c r="V4677" s="439"/>
      <c r="W4677" s="439"/>
      <c r="X4677" s="157"/>
      <c r="Y4677" s="443"/>
      <c r="Z4677" s="439"/>
      <c r="AA4677" s="157"/>
      <c r="AB4677" s="157"/>
      <c r="AC4677" s="157"/>
      <c r="AD4677" s="27"/>
      <c r="AE4677" s="443"/>
      <c r="AF4677" s="157"/>
      <c r="AG4677" s="157"/>
      <c r="AH4677" s="157"/>
      <c r="AI4677" s="313"/>
      <c r="AJ4677" s="157"/>
      <c r="AK4677" s="157"/>
      <c r="AL4677" s="157"/>
      <c r="AM4677" s="157">
        <f>AM$666</f>
        <v>0</v>
      </c>
      <c r="AN4677" s="313"/>
    </row>
    <row r="4678" spans="1:40" outlineLevel="2">
      <c r="A4678" s="882">
        <f>ROW()</f>
        <v>4678</v>
      </c>
      <c r="B4678" s="453"/>
      <c r="D4678" s="452" t="s">
        <v>27</v>
      </c>
      <c r="H4678" s="458"/>
      <c r="I4678" s="458"/>
      <c r="J4678" s="443"/>
      <c r="K4678" s="439"/>
      <c r="L4678" s="439"/>
      <c r="M4678" s="439"/>
      <c r="N4678" s="440"/>
      <c r="O4678" s="439"/>
      <c r="P4678" s="439"/>
      <c r="Q4678" s="439"/>
      <c r="R4678" s="439"/>
      <c r="S4678" s="439"/>
      <c r="T4678" s="443"/>
      <c r="U4678" s="439"/>
      <c r="V4678" s="439"/>
      <c r="W4678" s="439"/>
      <c r="X4678" s="157"/>
      <c r="Y4678" s="443"/>
      <c r="Z4678" s="439"/>
      <c r="AA4678" s="157"/>
      <c r="AB4678" s="157"/>
      <c r="AC4678" s="157"/>
      <c r="AD4678" s="27"/>
      <c r="AE4678" s="443"/>
      <c r="AF4678" s="157"/>
      <c r="AG4678" s="157"/>
      <c r="AH4678" s="157"/>
      <c r="AI4678" s="313"/>
      <c r="AJ4678" s="157"/>
      <c r="AK4678" s="157"/>
      <c r="AL4678" s="157"/>
      <c r="AM4678" s="157">
        <f>AM$667</f>
        <v>0.4920741759347782</v>
      </c>
      <c r="AN4678" s="313"/>
    </row>
    <row r="4679" spans="1:40" outlineLevel="2">
      <c r="A4679" s="882">
        <f>ROW()</f>
        <v>4679</v>
      </c>
      <c r="B4679" s="453"/>
      <c r="D4679" s="452" t="s">
        <v>34</v>
      </c>
      <c r="H4679" s="458"/>
      <c r="I4679" s="458"/>
      <c r="J4679" s="443"/>
      <c r="K4679" s="439"/>
      <c r="L4679" s="439"/>
      <c r="M4679" s="439"/>
      <c r="N4679" s="440"/>
      <c r="O4679" s="439"/>
      <c r="P4679" s="439"/>
      <c r="Q4679" s="439"/>
      <c r="R4679" s="439"/>
      <c r="S4679" s="439"/>
      <c r="T4679" s="443"/>
      <c r="U4679" s="439"/>
      <c r="V4679" s="439"/>
      <c r="W4679" s="439"/>
      <c r="X4679" s="157"/>
      <c r="Y4679" s="443"/>
      <c r="Z4679" s="439"/>
      <c r="AA4679" s="157"/>
      <c r="AB4679" s="157"/>
      <c r="AC4679" s="157"/>
      <c r="AD4679" s="27"/>
      <c r="AE4679" s="443"/>
      <c r="AF4679" s="157"/>
      <c r="AG4679" s="157"/>
      <c r="AH4679" s="157"/>
      <c r="AI4679" s="313"/>
      <c r="AJ4679" s="157"/>
      <c r="AK4679" s="157"/>
      <c r="AL4679" s="157"/>
      <c r="AM4679" s="157">
        <f>AM$668</f>
        <v>42.44601981105366</v>
      </c>
      <c r="AN4679" s="313"/>
    </row>
    <row r="4680" spans="1:40" outlineLevel="2">
      <c r="A4680" s="882">
        <f>ROW()</f>
        <v>4680</v>
      </c>
      <c r="B4680" s="453"/>
      <c r="D4680" s="452" t="s">
        <v>35</v>
      </c>
      <c r="H4680" s="458"/>
      <c r="I4680" s="458"/>
      <c r="J4680" s="443"/>
      <c r="K4680" s="439"/>
      <c r="L4680" s="439"/>
      <c r="M4680" s="439"/>
      <c r="N4680" s="440"/>
      <c r="O4680" s="439"/>
      <c r="P4680" s="439"/>
      <c r="Q4680" s="439"/>
      <c r="R4680" s="439"/>
      <c r="S4680" s="439"/>
      <c r="T4680" s="443"/>
      <c r="U4680" s="439"/>
      <c r="V4680" s="439"/>
      <c r="W4680" s="439"/>
      <c r="X4680" s="157"/>
      <c r="Y4680" s="443"/>
      <c r="Z4680" s="439"/>
      <c r="AA4680" s="157"/>
      <c r="AB4680" s="157"/>
      <c r="AC4680" s="157"/>
      <c r="AD4680" s="27"/>
      <c r="AE4680" s="443"/>
      <c r="AF4680" s="157"/>
      <c r="AG4680" s="157"/>
      <c r="AH4680" s="157"/>
      <c r="AI4680" s="313"/>
      <c r="AJ4680" s="157"/>
      <c r="AK4680" s="157"/>
      <c r="AL4680" s="157"/>
      <c r="AM4680" s="157">
        <f>AM$669</f>
        <v>1.0352623298187877</v>
      </c>
      <c r="AN4680" s="313"/>
    </row>
    <row r="4681" spans="1:40" outlineLevel="2">
      <c r="A4681" s="882">
        <f>ROW()</f>
        <v>4681</v>
      </c>
      <c r="B4681" s="453"/>
      <c r="D4681" s="452" t="s">
        <v>302</v>
      </c>
      <c r="H4681" s="458"/>
      <c r="I4681" s="458"/>
      <c r="J4681" s="443"/>
      <c r="K4681" s="439"/>
      <c r="L4681" s="439"/>
      <c r="M4681" s="439"/>
      <c r="N4681" s="440"/>
      <c r="O4681" s="439"/>
      <c r="P4681" s="439"/>
      <c r="Q4681" s="439"/>
      <c r="R4681" s="439"/>
      <c r="S4681" s="439"/>
      <c r="T4681" s="443"/>
      <c r="U4681" s="439"/>
      <c r="V4681" s="439"/>
      <c r="W4681" s="439"/>
      <c r="X4681" s="157"/>
      <c r="Y4681" s="443"/>
      <c r="Z4681" s="439"/>
      <c r="AA4681" s="157"/>
      <c r="AB4681" s="157"/>
      <c r="AC4681" s="157"/>
      <c r="AD4681" s="27"/>
      <c r="AE4681" s="443"/>
      <c r="AF4681" s="157"/>
      <c r="AG4681" s="157"/>
      <c r="AH4681" s="157"/>
      <c r="AI4681" s="313"/>
      <c r="AJ4681" s="157"/>
      <c r="AK4681" s="157"/>
      <c r="AL4681" s="157"/>
      <c r="AM4681" s="157">
        <f>AM$670</f>
        <v>2.6963483145094096</v>
      </c>
      <c r="AN4681" s="313"/>
    </row>
    <row r="4682" spans="1:40" outlineLevel="2">
      <c r="A4682" s="882">
        <f>ROW()</f>
        <v>4682</v>
      </c>
      <c r="B4682" s="453"/>
      <c r="D4682" s="452" t="s">
        <v>36</v>
      </c>
      <c r="H4682" s="458"/>
      <c r="I4682" s="458"/>
      <c r="J4682" s="443"/>
      <c r="K4682" s="439"/>
      <c r="L4682" s="439"/>
      <c r="M4682" s="439"/>
      <c r="N4682" s="440"/>
      <c r="O4682" s="439"/>
      <c r="P4682" s="439"/>
      <c r="Q4682" s="439"/>
      <c r="R4682" s="439"/>
      <c r="S4682" s="439"/>
      <c r="T4682" s="443"/>
      <c r="U4682" s="439"/>
      <c r="V4682" s="439"/>
      <c r="W4682" s="439"/>
      <c r="X4682" s="157"/>
      <c r="Y4682" s="443"/>
      <c r="Z4682" s="439"/>
      <c r="AA4682" s="157"/>
      <c r="AB4682" s="157"/>
      <c r="AC4682" s="157"/>
      <c r="AD4682" s="27"/>
      <c r="AE4682" s="443"/>
      <c r="AF4682" s="157"/>
      <c r="AG4682" s="157"/>
      <c r="AH4682" s="157"/>
      <c r="AI4682" s="313"/>
      <c r="AJ4682" s="157"/>
      <c r="AK4682" s="157"/>
      <c r="AL4682" s="157"/>
      <c r="AM4682" s="157">
        <f>AM$671</f>
        <v>4.5768056230783882</v>
      </c>
      <c r="AN4682" s="313"/>
    </row>
    <row r="4683" spans="1:40" outlineLevel="2">
      <c r="A4683" s="882">
        <f>ROW()</f>
        <v>4683</v>
      </c>
      <c r="B4683" s="453"/>
      <c r="D4683" s="452" t="s">
        <v>583</v>
      </c>
      <c r="H4683" s="458"/>
      <c r="I4683" s="458"/>
      <c r="J4683" s="443"/>
      <c r="K4683" s="439"/>
      <c r="L4683" s="439"/>
      <c r="M4683" s="439"/>
      <c r="N4683" s="440"/>
      <c r="O4683" s="439"/>
      <c r="P4683" s="439"/>
      <c r="Q4683" s="439"/>
      <c r="R4683" s="439"/>
      <c r="S4683" s="439"/>
      <c r="T4683" s="443"/>
      <c r="U4683" s="439"/>
      <c r="V4683" s="439"/>
      <c r="W4683" s="439"/>
      <c r="X4683" s="157"/>
      <c r="Y4683" s="443"/>
      <c r="Z4683" s="439"/>
      <c r="AA4683" s="157"/>
      <c r="AB4683" s="157"/>
      <c r="AC4683" s="157"/>
      <c r="AD4683" s="27"/>
      <c r="AE4683" s="443"/>
      <c r="AF4683" s="157"/>
      <c r="AG4683" s="157"/>
      <c r="AH4683" s="157"/>
      <c r="AI4683" s="313"/>
      <c r="AJ4683" s="157"/>
      <c r="AK4683" s="157"/>
      <c r="AL4683" s="157"/>
      <c r="AM4683" s="157">
        <f>AM$672</f>
        <v>1.7588438758117981</v>
      </c>
      <c r="AN4683" s="313"/>
    </row>
    <row r="4684" spans="1:40" outlineLevel="2">
      <c r="A4684" s="882">
        <f>ROW()</f>
        <v>4684</v>
      </c>
      <c r="B4684" s="453"/>
      <c r="D4684" s="452" t="s">
        <v>81</v>
      </c>
      <c r="H4684" s="458"/>
      <c r="I4684" s="458"/>
      <c r="J4684" s="443"/>
      <c r="K4684" s="439"/>
      <c r="L4684" s="439"/>
      <c r="M4684" s="439"/>
      <c r="N4684" s="440"/>
      <c r="O4684" s="439"/>
      <c r="P4684" s="439"/>
      <c r="Q4684" s="439"/>
      <c r="R4684" s="439"/>
      <c r="S4684" s="439"/>
      <c r="T4684" s="443"/>
      <c r="U4684" s="439"/>
      <c r="V4684" s="439"/>
      <c r="W4684" s="439"/>
      <c r="X4684" s="157"/>
      <c r="Y4684" s="443"/>
      <c r="Z4684" s="439"/>
      <c r="AA4684" s="157"/>
      <c r="AB4684" s="157"/>
      <c r="AC4684" s="157"/>
      <c r="AD4684" s="27"/>
      <c r="AE4684" s="443"/>
      <c r="AF4684" s="157"/>
      <c r="AG4684" s="157"/>
      <c r="AH4684" s="157"/>
      <c r="AI4684" s="313"/>
      <c r="AJ4684" s="157"/>
      <c r="AK4684" s="157"/>
      <c r="AL4684" s="157"/>
      <c r="AM4684" s="157">
        <f>AM$673</f>
        <v>0</v>
      </c>
      <c r="AN4684" s="313"/>
    </row>
    <row r="4685" spans="1:40" outlineLevel="2">
      <c r="A4685" s="882">
        <f>ROW()</f>
        <v>4685</v>
      </c>
      <c r="B4685" s="453"/>
      <c r="D4685" s="452" t="s">
        <v>28</v>
      </c>
      <c r="H4685" s="458"/>
      <c r="I4685" s="458"/>
      <c r="J4685" s="443"/>
      <c r="K4685" s="439"/>
      <c r="L4685" s="439"/>
      <c r="M4685" s="439"/>
      <c r="N4685" s="440"/>
      <c r="O4685" s="439"/>
      <c r="P4685" s="439"/>
      <c r="Q4685" s="439"/>
      <c r="R4685" s="439"/>
      <c r="S4685" s="439"/>
      <c r="T4685" s="443"/>
      <c r="U4685" s="439"/>
      <c r="V4685" s="439"/>
      <c r="W4685" s="439"/>
      <c r="X4685" s="157"/>
      <c r="Y4685" s="443"/>
      <c r="Z4685" s="439"/>
      <c r="AA4685" s="157"/>
      <c r="AB4685" s="157"/>
      <c r="AC4685" s="157"/>
      <c r="AD4685" s="27"/>
      <c r="AE4685" s="443"/>
      <c r="AF4685" s="157"/>
      <c r="AG4685" s="157"/>
      <c r="AH4685" s="157"/>
      <c r="AI4685" s="313"/>
      <c r="AJ4685" s="157"/>
      <c r="AK4685" s="157"/>
      <c r="AL4685" s="157"/>
      <c r="AM4685" s="157">
        <f>AM$674</f>
        <v>0</v>
      </c>
      <c r="AN4685" s="313"/>
    </row>
    <row r="4686" spans="1:40" outlineLevel="2">
      <c r="A4686" s="882">
        <f>ROW()</f>
        <v>4686</v>
      </c>
      <c r="B4686" s="453"/>
      <c r="D4686" s="456" t="s">
        <v>443</v>
      </c>
      <c r="E4686" s="456"/>
      <c r="F4686" s="456"/>
      <c r="G4686" s="456"/>
      <c r="H4686" s="460"/>
      <c r="I4686" s="460"/>
      <c r="J4686" s="462"/>
      <c r="K4686" s="441"/>
      <c r="L4686" s="441"/>
      <c r="M4686" s="441"/>
      <c r="N4686" s="442"/>
      <c r="O4686" s="441"/>
      <c r="P4686" s="441"/>
      <c r="Q4686" s="441"/>
      <c r="R4686" s="441"/>
      <c r="S4686" s="441"/>
      <c r="T4686" s="462"/>
      <c r="U4686" s="441"/>
      <c r="V4686" s="441"/>
      <c r="W4686" s="441"/>
      <c r="X4686" s="158"/>
      <c r="Y4686" s="462"/>
      <c r="Z4686" s="441"/>
      <c r="AA4686" s="158"/>
      <c r="AB4686" s="158"/>
      <c r="AC4686" s="158"/>
      <c r="AD4686" s="30"/>
      <c r="AE4686" s="462"/>
      <c r="AF4686" s="158"/>
      <c r="AG4686" s="158"/>
      <c r="AH4686" s="158"/>
      <c r="AI4686" s="319"/>
      <c r="AJ4686" s="158"/>
      <c r="AK4686" s="158"/>
      <c r="AL4686" s="158"/>
      <c r="AM4686" s="158">
        <f>AM$675</f>
        <v>0</v>
      </c>
      <c r="AN4686" s="319"/>
    </row>
    <row r="4687" spans="1:40" outlineLevel="2">
      <c r="A4687" s="882">
        <f>ROW()</f>
        <v>4687</v>
      </c>
      <c r="B4687" s="453"/>
      <c r="D4687" s="452" t="s">
        <v>24</v>
      </c>
      <c r="H4687" s="458"/>
      <c r="I4687" s="458"/>
      <c r="J4687" s="443"/>
      <c r="K4687" s="439"/>
      <c r="L4687" s="439"/>
      <c r="M4687" s="439"/>
      <c r="N4687" s="440"/>
      <c r="O4687" s="439"/>
      <c r="P4687" s="439"/>
      <c r="Q4687" s="439"/>
      <c r="R4687" s="439"/>
      <c r="S4687" s="439"/>
      <c r="T4687" s="443"/>
      <c r="U4687" s="439"/>
      <c r="V4687" s="439"/>
      <c r="W4687" s="439"/>
      <c r="X4687" s="439"/>
      <c r="Y4687" s="443"/>
      <c r="Z4687" s="439"/>
      <c r="AA4687" s="439"/>
      <c r="AB4687" s="439"/>
      <c r="AC4687" s="439"/>
      <c r="AD4687" s="27"/>
      <c r="AE4687" s="443"/>
      <c r="AF4687" s="439"/>
      <c r="AG4687" s="439"/>
      <c r="AH4687" s="439"/>
      <c r="AI4687" s="313"/>
      <c r="AJ4687" s="439"/>
      <c r="AK4687" s="439"/>
      <c r="AL4687" s="439"/>
      <c r="AM4687" s="439">
        <f>SUM(AM4671:AM4686)</f>
        <v>106.14214425043862</v>
      </c>
      <c r="AN4687" s="313"/>
    </row>
    <row r="4688" spans="1:40" outlineLevel="1">
      <c r="A4688" s="732" t="s">
        <v>238</v>
      </c>
      <c r="B4688" s="733"/>
      <c r="C4688" s="881"/>
      <c r="D4688" s="733"/>
      <c r="E4688" s="733"/>
      <c r="F4688" s="733"/>
      <c r="G4688" s="730"/>
      <c r="H4688" s="733"/>
      <c r="I4688" s="730"/>
      <c r="J4688" s="729"/>
      <c r="K4688" s="730"/>
      <c r="L4688" s="730"/>
      <c r="M4688" s="730"/>
      <c r="N4688" s="731"/>
      <c r="O4688" s="730"/>
      <c r="P4688" s="730"/>
      <c r="Q4688" s="730"/>
      <c r="R4688" s="730"/>
      <c r="S4688" s="730"/>
      <c r="T4688" s="729"/>
      <c r="U4688" s="730"/>
      <c r="V4688" s="730"/>
      <c r="W4688" s="730"/>
      <c r="X4688" s="730"/>
      <c r="Y4688" s="729"/>
      <c r="Z4688" s="730"/>
      <c r="AA4688" s="730"/>
      <c r="AB4688" s="730"/>
      <c r="AC4688" s="730"/>
      <c r="AD4688" s="730"/>
      <c r="AE4688" s="729"/>
      <c r="AF4688" s="730"/>
      <c r="AG4688" s="730"/>
      <c r="AH4688" s="730"/>
      <c r="AI4688" s="731"/>
      <c r="AJ4688" s="730"/>
      <c r="AK4688" s="730"/>
      <c r="AL4688" s="730"/>
      <c r="AM4688" s="730"/>
      <c r="AN4688" s="731"/>
    </row>
    <row r="4689" spans="1:40" outlineLevel="2">
      <c r="A4689" s="882">
        <f>ROW()</f>
        <v>4689</v>
      </c>
      <c r="B4689" s="453"/>
      <c r="D4689" s="1205" t="s">
        <v>300</v>
      </c>
      <c r="E4689" s="1205"/>
      <c r="F4689" s="1205"/>
      <c r="G4689" s="1205"/>
      <c r="H4689" s="4"/>
      <c r="I4689" s="4"/>
      <c r="J4689" s="329"/>
      <c r="K4689" s="4"/>
      <c r="L4689" s="4"/>
      <c r="M4689" s="4"/>
      <c r="N4689" s="316"/>
      <c r="O4689" s="4"/>
      <c r="P4689" s="4"/>
      <c r="Q4689" s="4"/>
      <c r="R4689" s="4"/>
      <c r="S4689" s="4"/>
      <c r="T4689" s="252"/>
      <c r="U4689" s="53"/>
      <c r="V4689" s="53"/>
      <c r="W4689" s="53"/>
      <c r="X4689" s="53"/>
      <c r="Y4689" s="252"/>
      <c r="Z4689" s="53"/>
      <c r="AA4689" s="53"/>
      <c r="AB4689" s="53"/>
      <c r="AC4689" s="53"/>
      <c r="AD4689" s="53"/>
      <c r="AE4689" s="252"/>
      <c r="AF4689" s="53"/>
      <c r="AG4689" s="53"/>
      <c r="AH4689" s="53"/>
      <c r="AI4689" s="44"/>
      <c r="AJ4689" s="53"/>
      <c r="AK4689" s="53"/>
      <c r="AL4689" s="53"/>
      <c r="AM4689" s="53">
        <f>AM$678</f>
        <v>0</v>
      </c>
      <c r="AN4689" s="44"/>
    </row>
    <row r="4690" spans="1:40" outlineLevel="2">
      <c r="A4690" s="882">
        <f>ROW()</f>
        <v>4690</v>
      </c>
      <c r="B4690" s="453"/>
      <c r="D4690" s="1205" t="s">
        <v>301</v>
      </c>
      <c r="E4690" s="1205"/>
      <c r="F4690" s="1205"/>
      <c r="G4690" s="1205"/>
      <c r="H4690" s="4"/>
      <c r="I4690" s="4"/>
      <c r="J4690" s="329"/>
      <c r="K4690" s="4"/>
      <c r="L4690" s="4"/>
      <c r="M4690" s="4"/>
      <c r="N4690" s="316"/>
      <c r="O4690" s="4"/>
      <c r="P4690" s="4"/>
      <c r="Q4690" s="4"/>
      <c r="R4690" s="4"/>
      <c r="S4690" s="4"/>
      <c r="T4690" s="252"/>
      <c r="U4690" s="53"/>
      <c r="V4690" s="53"/>
      <c r="W4690" s="53"/>
      <c r="X4690" s="53"/>
      <c r="Y4690" s="252"/>
      <c r="Z4690" s="53"/>
      <c r="AA4690" s="53"/>
      <c r="AB4690" s="53"/>
      <c r="AC4690" s="53"/>
      <c r="AD4690" s="53"/>
      <c r="AE4690" s="252"/>
      <c r="AF4690" s="53"/>
      <c r="AG4690" s="53"/>
      <c r="AH4690" s="53"/>
      <c r="AI4690" s="44"/>
      <c r="AJ4690" s="53"/>
      <c r="AK4690" s="53"/>
      <c r="AL4690" s="53"/>
      <c r="AM4690" s="53">
        <f>AM$679</f>
        <v>0</v>
      </c>
      <c r="AN4690" s="44"/>
    </row>
    <row r="4691" spans="1:40" outlineLevel="2">
      <c r="A4691" s="882">
        <f>ROW()</f>
        <v>4691</v>
      </c>
      <c r="B4691" s="453"/>
      <c r="D4691" s="1205" t="s">
        <v>29</v>
      </c>
      <c r="E4691" s="1205"/>
      <c r="F4691" s="1205"/>
      <c r="G4691" s="1205"/>
      <c r="H4691" s="4"/>
      <c r="I4691" s="4"/>
      <c r="J4691" s="329"/>
      <c r="K4691" s="4"/>
      <c r="L4691" s="4"/>
      <c r="M4691" s="4"/>
      <c r="N4691" s="316"/>
      <c r="O4691" s="4"/>
      <c r="P4691" s="4"/>
      <c r="Q4691" s="4"/>
      <c r="R4691" s="4"/>
      <c r="S4691" s="4"/>
      <c r="T4691" s="252"/>
      <c r="U4691" s="53"/>
      <c r="V4691" s="53"/>
      <c r="W4691" s="53"/>
      <c r="X4691" s="53"/>
      <c r="Y4691" s="252"/>
      <c r="Z4691" s="53"/>
      <c r="AA4691" s="53"/>
      <c r="AB4691" s="53"/>
      <c r="AC4691" s="53"/>
      <c r="AD4691" s="53"/>
      <c r="AE4691" s="252"/>
      <c r="AF4691" s="53"/>
      <c r="AG4691" s="53"/>
      <c r="AH4691" s="53"/>
      <c r="AI4691" s="44"/>
      <c r="AJ4691" s="53"/>
      <c r="AK4691" s="53"/>
      <c r="AL4691" s="53"/>
      <c r="AM4691" s="53">
        <f>AM$680</f>
        <v>0</v>
      </c>
      <c r="AN4691" s="44"/>
    </row>
    <row r="4692" spans="1:40" outlineLevel="2">
      <c r="A4692" s="882">
        <f>ROW()</f>
        <v>4692</v>
      </c>
      <c r="B4692" s="453"/>
      <c r="D4692" s="1205" t="s">
        <v>30</v>
      </c>
      <c r="E4692" s="1205"/>
      <c r="F4692" s="1205"/>
      <c r="G4692" s="1205"/>
      <c r="H4692" s="4"/>
      <c r="I4692" s="4"/>
      <c r="J4692" s="329"/>
      <c r="K4692" s="4"/>
      <c r="L4692" s="4"/>
      <c r="M4692" s="4"/>
      <c r="N4692" s="316"/>
      <c r="O4692" s="4"/>
      <c r="P4692" s="4"/>
      <c r="Q4692" s="4"/>
      <c r="R4692" s="4"/>
      <c r="S4692" s="4"/>
      <c r="T4692" s="252"/>
      <c r="U4692" s="53"/>
      <c r="V4692" s="53"/>
      <c r="W4692" s="53"/>
      <c r="X4692" s="53"/>
      <c r="Y4692" s="252"/>
      <c r="Z4692" s="53"/>
      <c r="AA4692" s="53"/>
      <c r="AB4692" s="53"/>
      <c r="AC4692" s="53"/>
      <c r="AD4692" s="53"/>
      <c r="AE4692" s="252"/>
      <c r="AF4692" s="53"/>
      <c r="AG4692" s="53"/>
      <c r="AH4692" s="53"/>
      <c r="AI4692" s="44"/>
      <c r="AJ4692" s="53"/>
      <c r="AK4692" s="53"/>
      <c r="AL4692" s="53"/>
      <c r="AM4692" s="53">
        <f>AM$681</f>
        <v>0</v>
      </c>
      <c r="AN4692" s="44"/>
    </row>
    <row r="4693" spans="1:40" outlineLevel="2">
      <c r="A4693" s="882">
        <f>ROW()</f>
        <v>4693</v>
      </c>
      <c r="B4693" s="453"/>
      <c r="D4693" s="1205" t="s">
        <v>31</v>
      </c>
      <c r="E4693" s="1205"/>
      <c r="F4693" s="1205"/>
      <c r="G4693" s="1205"/>
      <c r="H4693" s="4"/>
      <c r="I4693" s="4"/>
      <c r="J4693" s="329"/>
      <c r="K4693" s="4"/>
      <c r="L4693" s="4"/>
      <c r="M4693" s="4"/>
      <c r="N4693" s="316"/>
      <c r="O4693" s="4"/>
      <c r="P4693" s="4"/>
      <c r="Q4693" s="4"/>
      <c r="R4693" s="4"/>
      <c r="S4693" s="4"/>
      <c r="T4693" s="252"/>
      <c r="U4693" s="53"/>
      <c r="V4693" s="53"/>
      <c r="W4693" s="53"/>
      <c r="X4693" s="53"/>
      <c r="Y4693" s="252"/>
      <c r="Z4693" s="53"/>
      <c r="AA4693" s="53"/>
      <c r="AB4693" s="53"/>
      <c r="AC4693" s="53"/>
      <c r="AD4693" s="53"/>
      <c r="AE4693" s="252"/>
      <c r="AF4693" s="53"/>
      <c r="AG4693" s="53"/>
      <c r="AH4693" s="53"/>
      <c r="AI4693" s="44"/>
      <c r="AJ4693" s="53"/>
      <c r="AK4693" s="53"/>
      <c r="AL4693" s="53"/>
      <c r="AM4693" s="53">
        <f>AM$682</f>
        <v>0</v>
      </c>
      <c r="AN4693" s="44"/>
    </row>
    <row r="4694" spans="1:40" outlineLevel="2">
      <c r="A4694" s="882">
        <f>ROW()</f>
        <v>4694</v>
      </c>
      <c r="B4694" s="453"/>
      <c r="D4694" s="1205" t="s">
        <v>32</v>
      </c>
      <c r="E4694" s="1205"/>
      <c r="F4694" s="1205"/>
      <c r="G4694" s="1205"/>
      <c r="H4694" s="4"/>
      <c r="I4694" s="4"/>
      <c r="J4694" s="329"/>
      <c r="K4694" s="4"/>
      <c r="L4694" s="4"/>
      <c r="M4694" s="4"/>
      <c r="N4694" s="316"/>
      <c r="O4694" s="4"/>
      <c r="P4694" s="4"/>
      <c r="Q4694" s="4"/>
      <c r="R4694" s="4"/>
      <c r="S4694" s="4"/>
      <c r="T4694" s="252"/>
      <c r="U4694" s="53"/>
      <c r="V4694" s="53"/>
      <c r="W4694" s="53"/>
      <c r="X4694" s="53"/>
      <c r="Y4694" s="252"/>
      <c r="Z4694" s="53"/>
      <c r="AA4694" s="53"/>
      <c r="AB4694" s="53"/>
      <c r="AC4694" s="53"/>
      <c r="AD4694" s="53"/>
      <c r="AE4694" s="252"/>
      <c r="AF4694" s="53"/>
      <c r="AG4694" s="53"/>
      <c r="AH4694" s="53"/>
      <c r="AI4694" s="44"/>
      <c r="AJ4694" s="53"/>
      <c r="AK4694" s="53"/>
      <c r="AL4694" s="53"/>
      <c r="AM4694" s="53">
        <f>AM$683</f>
        <v>0</v>
      </c>
      <c r="AN4694" s="44"/>
    </row>
    <row r="4695" spans="1:40" outlineLevel="2">
      <c r="A4695" s="882">
        <f>ROW()</f>
        <v>4695</v>
      </c>
      <c r="B4695" s="453"/>
      <c r="D4695" s="1205" t="s">
        <v>33</v>
      </c>
      <c r="E4695" s="1205"/>
      <c r="F4695" s="1205"/>
      <c r="G4695" s="1205"/>
      <c r="H4695" s="4"/>
      <c r="I4695" s="4"/>
      <c r="J4695" s="329"/>
      <c r="K4695" s="4"/>
      <c r="L4695" s="4"/>
      <c r="M4695" s="4"/>
      <c r="N4695" s="316"/>
      <c r="O4695" s="4"/>
      <c r="P4695" s="4"/>
      <c r="Q4695" s="4"/>
      <c r="R4695" s="4"/>
      <c r="S4695" s="4"/>
      <c r="T4695" s="252"/>
      <c r="U4695" s="53"/>
      <c r="V4695" s="53"/>
      <c r="W4695" s="53"/>
      <c r="X4695" s="53"/>
      <c r="Y4695" s="252"/>
      <c r="Z4695" s="53"/>
      <c r="AA4695" s="53"/>
      <c r="AB4695" s="53"/>
      <c r="AC4695" s="53"/>
      <c r="AD4695" s="53"/>
      <c r="AE4695" s="252"/>
      <c r="AF4695" s="53"/>
      <c r="AG4695" s="53"/>
      <c r="AH4695" s="53"/>
      <c r="AI4695" s="44"/>
      <c r="AJ4695" s="53"/>
      <c r="AK4695" s="53"/>
      <c r="AL4695" s="53"/>
      <c r="AM4695" s="53">
        <f>AM$684</f>
        <v>0</v>
      </c>
      <c r="AN4695" s="44"/>
    </row>
    <row r="4696" spans="1:40" outlineLevel="2">
      <c r="A4696" s="882">
        <f>ROW()</f>
        <v>4696</v>
      </c>
      <c r="B4696" s="453"/>
      <c r="D4696" s="1205" t="s">
        <v>27</v>
      </c>
      <c r="E4696" s="1205"/>
      <c r="F4696" s="1205"/>
      <c r="G4696" s="1205"/>
      <c r="H4696" s="4"/>
      <c r="I4696" s="4"/>
      <c r="J4696" s="329"/>
      <c r="K4696" s="4"/>
      <c r="L4696" s="4"/>
      <c r="M4696" s="4"/>
      <c r="N4696" s="316"/>
      <c r="O4696" s="4"/>
      <c r="P4696" s="4"/>
      <c r="Q4696" s="4"/>
      <c r="R4696" s="4"/>
      <c r="S4696" s="4"/>
      <c r="T4696" s="252"/>
      <c r="U4696" s="53"/>
      <c r="V4696" s="53"/>
      <c r="W4696" s="53"/>
      <c r="X4696" s="53"/>
      <c r="Y4696" s="252"/>
      <c r="Z4696" s="53"/>
      <c r="AA4696" s="53"/>
      <c r="AB4696" s="53"/>
      <c r="AC4696" s="53"/>
      <c r="AD4696" s="53"/>
      <c r="AE4696" s="252"/>
      <c r="AF4696" s="53"/>
      <c r="AG4696" s="53"/>
      <c r="AH4696" s="53"/>
      <c r="AI4696" s="44"/>
      <c r="AJ4696" s="53"/>
      <c r="AK4696" s="53"/>
      <c r="AL4696" s="53"/>
      <c r="AM4696" s="53">
        <f>AM$685</f>
        <v>0</v>
      </c>
      <c r="AN4696" s="44"/>
    </row>
    <row r="4697" spans="1:40" outlineLevel="2">
      <c r="A4697" s="882">
        <f>ROW()</f>
        <v>4697</v>
      </c>
      <c r="B4697" s="453"/>
      <c r="D4697" s="1205" t="s">
        <v>34</v>
      </c>
      <c r="E4697" s="1205"/>
      <c r="F4697" s="1205"/>
      <c r="G4697" s="1205"/>
      <c r="H4697" s="4"/>
      <c r="I4697" s="4"/>
      <c r="J4697" s="329"/>
      <c r="K4697" s="4"/>
      <c r="L4697" s="4"/>
      <c r="M4697" s="4"/>
      <c r="N4697" s="316"/>
      <c r="O4697" s="4"/>
      <c r="P4697" s="4"/>
      <c r="Q4697" s="4"/>
      <c r="R4697" s="4"/>
      <c r="S4697" s="4"/>
      <c r="T4697" s="252"/>
      <c r="U4697" s="53"/>
      <c r="V4697" s="53"/>
      <c r="W4697" s="53"/>
      <c r="X4697" s="53"/>
      <c r="Y4697" s="252"/>
      <c r="Z4697" s="53"/>
      <c r="AA4697" s="53"/>
      <c r="AB4697" s="53"/>
      <c r="AC4697" s="53"/>
      <c r="AD4697" s="53"/>
      <c r="AE4697" s="252"/>
      <c r="AF4697" s="53"/>
      <c r="AG4697" s="53"/>
      <c r="AH4697" s="53"/>
      <c r="AI4697" s="44"/>
      <c r="AJ4697" s="53"/>
      <c r="AK4697" s="53"/>
      <c r="AL4697" s="53"/>
      <c r="AM4697" s="53">
        <f>AM$686</f>
        <v>0</v>
      </c>
      <c r="AN4697" s="44"/>
    </row>
    <row r="4698" spans="1:40" outlineLevel="2">
      <c r="A4698" s="882">
        <f>ROW()</f>
        <v>4698</v>
      </c>
      <c r="B4698" s="453"/>
      <c r="D4698" s="1205" t="s">
        <v>35</v>
      </c>
      <c r="E4698" s="1205"/>
      <c r="F4698" s="1205"/>
      <c r="G4698" s="1205"/>
      <c r="H4698" s="4"/>
      <c r="I4698" s="4"/>
      <c r="J4698" s="329"/>
      <c r="K4698" s="4"/>
      <c r="L4698" s="4"/>
      <c r="M4698" s="4"/>
      <c r="N4698" s="316"/>
      <c r="O4698" s="4"/>
      <c r="P4698" s="4"/>
      <c r="Q4698" s="4"/>
      <c r="R4698" s="4"/>
      <c r="S4698" s="4"/>
      <c r="T4698" s="252"/>
      <c r="U4698" s="53"/>
      <c r="V4698" s="53"/>
      <c r="W4698" s="53"/>
      <c r="X4698" s="53"/>
      <c r="Y4698" s="252"/>
      <c r="Z4698" s="53"/>
      <c r="AA4698" s="53"/>
      <c r="AB4698" s="53"/>
      <c r="AC4698" s="53"/>
      <c r="AD4698" s="53"/>
      <c r="AE4698" s="252"/>
      <c r="AF4698" s="53"/>
      <c r="AG4698" s="53"/>
      <c r="AH4698" s="53"/>
      <c r="AI4698" s="44"/>
      <c r="AJ4698" s="53"/>
      <c r="AK4698" s="53"/>
      <c r="AL4698" s="53"/>
      <c r="AM4698" s="53">
        <f>AM$687</f>
        <v>0</v>
      </c>
      <c r="AN4698" s="44"/>
    </row>
    <row r="4699" spans="1:40" outlineLevel="2">
      <c r="A4699" s="882">
        <f>ROW()</f>
        <v>4699</v>
      </c>
      <c r="B4699" s="453"/>
      <c r="D4699" s="1205" t="s">
        <v>302</v>
      </c>
      <c r="E4699" s="1205"/>
      <c r="F4699" s="1205"/>
      <c r="G4699" s="1205"/>
      <c r="H4699" s="4"/>
      <c r="I4699" s="4"/>
      <c r="J4699" s="329"/>
      <c r="K4699" s="4"/>
      <c r="L4699" s="4"/>
      <c r="M4699" s="4"/>
      <c r="N4699" s="316"/>
      <c r="O4699" s="4"/>
      <c r="P4699" s="4"/>
      <c r="Q4699" s="4"/>
      <c r="R4699" s="4"/>
      <c r="S4699" s="4"/>
      <c r="T4699" s="252"/>
      <c r="U4699" s="53"/>
      <c r="V4699" s="53"/>
      <c r="W4699" s="53"/>
      <c r="X4699" s="53"/>
      <c r="Y4699" s="252"/>
      <c r="Z4699" s="53"/>
      <c r="AA4699" s="53"/>
      <c r="AB4699" s="53"/>
      <c r="AC4699" s="53"/>
      <c r="AD4699" s="53"/>
      <c r="AE4699" s="252"/>
      <c r="AF4699" s="53"/>
      <c r="AG4699" s="53"/>
      <c r="AH4699" s="53"/>
      <c r="AI4699" s="44"/>
      <c r="AJ4699" s="53"/>
      <c r="AK4699" s="53"/>
      <c r="AL4699" s="53"/>
      <c r="AM4699" s="53">
        <f>AM$688</f>
        <v>0</v>
      </c>
      <c r="AN4699" s="44"/>
    </row>
    <row r="4700" spans="1:40" outlineLevel="2">
      <c r="A4700" s="882">
        <f>ROW()</f>
        <v>4700</v>
      </c>
      <c r="B4700" s="453"/>
      <c r="D4700" s="1205" t="s">
        <v>36</v>
      </c>
      <c r="E4700" s="1205"/>
      <c r="F4700" s="1205"/>
      <c r="G4700" s="1205"/>
      <c r="H4700" s="4"/>
      <c r="I4700" s="4"/>
      <c r="J4700" s="329"/>
      <c r="K4700" s="4"/>
      <c r="L4700" s="4"/>
      <c r="M4700" s="4"/>
      <c r="N4700" s="316"/>
      <c r="O4700" s="4"/>
      <c r="P4700" s="4"/>
      <c r="Q4700" s="4"/>
      <c r="R4700" s="4"/>
      <c r="S4700" s="4"/>
      <c r="T4700" s="252"/>
      <c r="U4700" s="53"/>
      <c r="V4700" s="53"/>
      <c r="W4700" s="53"/>
      <c r="X4700" s="53"/>
      <c r="Y4700" s="252"/>
      <c r="Z4700" s="53"/>
      <c r="AA4700" s="53"/>
      <c r="AB4700" s="53"/>
      <c r="AC4700" s="53"/>
      <c r="AD4700" s="53"/>
      <c r="AE4700" s="252"/>
      <c r="AF4700" s="53"/>
      <c r="AG4700" s="53"/>
      <c r="AH4700" s="53"/>
      <c r="AI4700" s="44"/>
      <c r="AJ4700" s="53"/>
      <c r="AK4700" s="53"/>
      <c r="AL4700" s="53"/>
      <c r="AM4700" s="53">
        <f>AM$689</f>
        <v>0</v>
      </c>
      <c r="AN4700" s="44"/>
    </row>
    <row r="4701" spans="1:40" outlineLevel="2">
      <c r="A4701" s="882">
        <f>ROW()</f>
        <v>4701</v>
      </c>
      <c r="B4701" s="453"/>
      <c r="D4701" s="1205" t="s">
        <v>583</v>
      </c>
      <c r="E4701" s="1205"/>
      <c r="F4701" s="1205"/>
      <c r="G4701" s="1205"/>
      <c r="H4701" s="4"/>
      <c r="I4701" s="4"/>
      <c r="J4701" s="329"/>
      <c r="K4701" s="4"/>
      <c r="L4701" s="4"/>
      <c r="M4701" s="4"/>
      <c r="N4701" s="316"/>
      <c r="O4701" s="4"/>
      <c r="P4701" s="4"/>
      <c r="Q4701" s="4"/>
      <c r="R4701" s="4"/>
      <c r="S4701" s="4"/>
      <c r="T4701" s="252"/>
      <c r="U4701" s="53"/>
      <c r="V4701" s="53"/>
      <c r="W4701" s="53"/>
      <c r="X4701" s="53"/>
      <c r="Y4701" s="252"/>
      <c r="Z4701" s="53"/>
      <c r="AA4701" s="53"/>
      <c r="AB4701" s="53"/>
      <c r="AC4701" s="53"/>
      <c r="AD4701" s="53"/>
      <c r="AE4701" s="252"/>
      <c r="AF4701" s="53"/>
      <c r="AG4701" s="53"/>
      <c r="AH4701" s="53"/>
      <c r="AI4701" s="44"/>
      <c r="AJ4701" s="53"/>
      <c r="AK4701" s="53"/>
      <c r="AL4701" s="53"/>
      <c r="AM4701" s="53">
        <f>AM$690</f>
        <v>0</v>
      </c>
      <c r="AN4701" s="44"/>
    </row>
    <row r="4702" spans="1:40" outlineLevel="2">
      <c r="A4702" s="882">
        <f>ROW()</f>
        <v>4702</v>
      </c>
      <c r="B4702" s="453"/>
      <c r="D4702" s="1205" t="s">
        <v>81</v>
      </c>
      <c r="E4702" s="1205"/>
      <c r="F4702" s="1205"/>
      <c r="G4702" s="1205"/>
      <c r="H4702" s="4"/>
      <c r="I4702" s="4"/>
      <c r="J4702" s="329"/>
      <c r="K4702" s="4"/>
      <c r="L4702" s="4"/>
      <c r="M4702" s="4"/>
      <c r="N4702" s="316"/>
      <c r="O4702" s="4"/>
      <c r="P4702" s="4"/>
      <c r="Q4702" s="4"/>
      <c r="R4702" s="4"/>
      <c r="S4702" s="4"/>
      <c r="T4702" s="252"/>
      <c r="U4702" s="53"/>
      <c r="V4702" s="53"/>
      <c r="W4702" s="53"/>
      <c r="X4702" s="53"/>
      <c r="Y4702" s="252"/>
      <c r="Z4702" s="53"/>
      <c r="AA4702" s="53"/>
      <c r="AB4702" s="53"/>
      <c r="AC4702" s="53"/>
      <c r="AD4702" s="53"/>
      <c r="AE4702" s="252"/>
      <c r="AF4702" s="53"/>
      <c r="AG4702" s="53"/>
      <c r="AH4702" s="53"/>
      <c r="AI4702" s="44"/>
      <c r="AJ4702" s="53"/>
      <c r="AK4702" s="53"/>
      <c r="AL4702" s="53"/>
      <c r="AM4702" s="53">
        <f>AM$691</f>
        <v>0</v>
      </c>
      <c r="AN4702" s="44"/>
    </row>
    <row r="4703" spans="1:40" outlineLevel="2">
      <c r="A4703" s="882">
        <f>ROW()</f>
        <v>4703</v>
      </c>
      <c r="B4703" s="453"/>
      <c r="D4703" s="1205" t="s">
        <v>28</v>
      </c>
      <c r="E4703" s="1205"/>
      <c r="F4703" s="1205"/>
      <c r="G4703" s="1205"/>
      <c r="H4703" s="4"/>
      <c r="I4703" s="4"/>
      <c r="J4703" s="329"/>
      <c r="K4703" s="4"/>
      <c r="L4703" s="4"/>
      <c r="M4703" s="4"/>
      <c r="N4703" s="316"/>
      <c r="O4703" s="4"/>
      <c r="P4703" s="4"/>
      <c r="Q4703" s="4"/>
      <c r="R4703" s="4"/>
      <c r="S4703" s="4"/>
      <c r="T4703" s="252"/>
      <c r="U4703" s="53"/>
      <c r="V4703" s="53"/>
      <c r="W4703" s="53"/>
      <c r="X4703" s="53"/>
      <c r="Y4703" s="252"/>
      <c r="Z4703" s="53"/>
      <c r="AA4703" s="53"/>
      <c r="AB4703" s="53"/>
      <c r="AC4703" s="53"/>
      <c r="AD4703" s="53"/>
      <c r="AE4703" s="252"/>
      <c r="AF4703" s="53"/>
      <c r="AG4703" s="53"/>
      <c r="AH4703" s="53"/>
      <c r="AI4703" s="44"/>
      <c r="AJ4703" s="53"/>
      <c r="AK4703" s="53"/>
      <c r="AL4703" s="53"/>
      <c r="AM4703" s="53">
        <f>AM$692</f>
        <v>0</v>
      </c>
      <c r="AN4703" s="44"/>
    </row>
    <row r="4704" spans="1:40" outlineLevel="2">
      <c r="A4704" s="882">
        <f>ROW()</f>
        <v>4704</v>
      </c>
      <c r="B4704" s="453"/>
      <c r="D4704" s="1206" t="s">
        <v>443</v>
      </c>
      <c r="E4704" s="1206"/>
      <c r="F4704" s="1206"/>
      <c r="G4704" s="1206"/>
      <c r="H4704" s="28"/>
      <c r="I4704" s="28"/>
      <c r="J4704" s="1207"/>
      <c r="K4704" s="28"/>
      <c r="L4704" s="28"/>
      <c r="M4704" s="28"/>
      <c r="N4704" s="317"/>
      <c r="O4704" s="28"/>
      <c r="P4704" s="28"/>
      <c r="Q4704" s="28"/>
      <c r="R4704" s="28"/>
      <c r="S4704" s="28"/>
      <c r="T4704" s="253"/>
      <c r="U4704" s="54"/>
      <c r="V4704" s="54"/>
      <c r="W4704" s="54"/>
      <c r="X4704" s="54"/>
      <c r="Y4704" s="253"/>
      <c r="Z4704" s="54"/>
      <c r="AA4704" s="54"/>
      <c r="AB4704" s="54"/>
      <c r="AC4704" s="54"/>
      <c r="AD4704" s="54"/>
      <c r="AE4704" s="253"/>
      <c r="AF4704" s="54"/>
      <c r="AG4704" s="54"/>
      <c r="AH4704" s="54"/>
      <c r="AI4704" s="46"/>
      <c r="AJ4704" s="54"/>
      <c r="AK4704" s="54"/>
      <c r="AL4704" s="54"/>
      <c r="AM4704" s="54">
        <f>AM$693</f>
        <v>0</v>
      </c>
      <c r="AN4704" s="46"/>
    </row>
    <row r="4705" spans="1:40" outlineLevel="2">
      <c r="A4705" s="882">
        <f>ROW()</f>
        <v>4705</v>
      </c>
      <c r="B4705" s="453"/>
      <c r="D4705" s="452" t="s">
        <v>24</v>
      </c>
      <c r="H4705" s="458"/>
      <c r="I4705" s="458"/>
      <c r="J4705" s="459"/>
      <c r="K4705" s="458"/>
      <c r="L4705" s="458"/>
      <c r="M4705" s="458"/>
      <c r="N4705" s="463"/>
      <c r="O4705" s="458"/>
      <c r="P4705" s="458"/>
      <c r="Q4705" s="458"/>
      <c r="R4705" s="458"/>
      <c r="S4705" s="458"/>
      <c r="T4705" s="466">
        <f t="shared" ref="T4705:AN4705" si="2749">SUM(T4689:T4704)</f>
        <v>0</v>
      </c>
      <c r="U4705" s="444">
        <f t="shared" si="2749"/>
        <v>0</v>
      </c>
      <c r="V4705" s="444">
        <f t="shared" si="2749"/>
        <v>0</v>
      </c>
      <c r="W4705" s="444">
        <f t="shared" si="2749"/>
        <v>0</v>
      </c>
      <c r="X4705" s="444">
        <f t="shared" si="2749"/>
        <v>0</v>
      </c>
      <c r="Y4705" s="466">
        <f t="shared" si="2749"/>
        <v>0</v>
      </c>
      <c r="Z4705" s="444">
        <f t="shared" si="2749"/>
        <v>0</v>
      </c>
      <c r="AA4705" s="444">
        <f t="shared" si="2749"/>
        <v>0</v>
      </c>
      <c r="AB4705" s="444">
        <f t="shared" si="2749"/>
        <v>0</v>
      </c>
      <c r="AC4705" s="444">
        <f t="shared" si="2749"/>
        <v>0</v>
      </c>
      <c r="AD4705" s="444">
        <f t="shared" si="2749"/>
        <v>0</v>
      </c>
      <c r="AE4705" s="466">
        <f t="shared" si="2749"/>
        <v>0</v>
      </c>
      <c r="AF4705" s="444">
        <f t="shared" si="2749"/>
        <v>0</v>
      </c>
      <c r="AG4705" s="444">
        <f t="shared" si="2749"/>
        <v>0</v>
      </c>
      <c r="AH4705" s="444">
        <f t="shared" si="2749"/>
        <v>0</v>
      </c>
      <c r="AI4705" s="445">
        <f t="shared" si="2749"/>
        <v>0</v>
      </c>
      <c r="AJ4705" s="444">
        <f t="shared" si="2749"/>
        <v>0</v>
      </c>
      <c r="AK4705" s="444">
        <f t="shared" si="2749"/>
        <v>0</v>
      </c>
      <c r="AL4705" s="444">
        <f t="shared" si="2749"/>
        <v>0</v>
      </c>
      <c r="AM4705" s="444">
        <f t="shared" si="2749"/>
        <v>0</v>
      </c>
      <c r="AN4705" s="445">
        <f t="shared" si="2749"/>
        <v>0</v>
      </c>
    </row>
    <row r="4706" spans="1:40" outlineLevel="1">
      <c r="A4706" s="732" t="s">
        <v>21</v>
      </c>
      <c r="B4706" s="733"/>
      <c r="C4706" s="881"/>
      <c r="D4706" s="733"/>
      <c r="E4706" s="733"/>
      <c r="F4706" s="733"/>
      <c r="G4706" s="733"/>
      <c r="H4706" s="733"/>
      <c r="I4706" s="730"/>
      <c r="J4706" s="729"/>
      <c r="K4706" s="730"/>
      <c r="L4706" s="730"/>
      <c r="M4706" s="730"/>
      <c r="N4706" s="731"/>
      <c r="O4706" s="730"/>
      <c r="P4706" s="730"/>
      <c r="Q4706" s="730"/>
      <c r="R4706" s="730"/>
      <c r="S4706" s="730"/>
      <c r="T4706" s="729"/>
      <c r="U4706" s="730"/>
      <c r="V4706" s="730"/>
      <c r="W4706" s="730"/>
      <c r="X4706" s="730"/>
      <c r="Y4706" s="729"/>
      <c r="Z4706" s="730"/>
      <c r="AA4706" s="730"/>
      <c r="AB4706" s="730"/>
      <c r="AC4706" s="730"/>
      <c r="AD4706" s="730"/>
      <c r="AE4706" s="729"/>
      <c r="AF4706" s="730"/>
      <c r="AG4706" s="730"/>
      <c r="AH4706" s="730"/>
      <c r="AI4706" s="731"/>
      <c r="AJ4706" s="730"/>
      <c r="AK4706" s="730"/>
      <c r="AL4706" s="730"/>
      <c r="AM4706" s="730"/>
      <c r="AN4706" s="731"/>
    </row>
    <row r="4707" spans="1:40" outlineLevel="2">
      <c r="A4707" s="882">
        <f>ROW()</f>
        <v>4707</v>
      </c>
      <c r="B4707" s="453"/>
      <c r="D4707" s="452" t="s">
        <v>300</v>
      </c>
      <c r="H4707" s="458"/>
      <c r="I4707" s="458"/>
      <c r="J4707" s="459"/>
      <c r="K4707" s="458"/>
      <c r="L4707" s="458"/>
      <c r="M4707" s="458"/>
      <c r="N4707" s="463"/>
      <c r="O4707" s="439"/>
      <c r="P4707" s="439"/>
      <c r="Q4707" s="439"/>
      <c r="R4707" s="439"/>
      <c r="S4707" s="439"/>
      <c r="T4707" s="443"/>
      <c r="U4707" s="439"/>
      <c r="V4707" s="439"/>
      <c r="W4707" s="439"/>
      <c r="X4707" s="439"/>
      <c r="Y4707" s="443"/>
      <c r="Z4707" s="439"/>
      <c r="AA4707" s="439"/>
      <c r="AB4707" s="439"/>
      <c r="AC4707" s="439"/>
      <c r="AD4707" s="439"/>
      <c r="AE4707" s="443"/>
      <c r="AF4707" s="439"/>
      <c r="AG4707" s="439"/>
      <c r="AH4707" s="439"/>
      <c r="AI4707" s="440"/>
      <c r="AJ4707" s="439"/>
      <c r="AK4707" s="439"/>
      <c r="AL4707" s="439"/>
      <c r="AM4707" s="439"/>
      <c r="AN4707" s="440">
        <f t="shared" ref="AN4707:AN4722" si="2750">-IF(AN4653&lt;0,AN4653,IF($D4707="Land",0,IF(AN4635&lt;1,AN4653,MAX(MIN(IF(AN4635&gt;0,(AN4653/AN4635)*AN$9,0),AN4653*AN$9),0))))</f>
        <v>-0.26415862226606929</v>
      </c>
    </row>
    <row r="4708" spans="1:40" outlineLevel="2">
      <c r="A4708" s="882">
        <f>ROW()</f>
        <v>4708</v>
      </c>
      <c r="B4708" s="453"/>
      <c r="D4708" s="452" t="s">
        <v>301</v>
      </c>
      <c r="H4708" s="458"/>
      <c r="I4708" s="458"/>
      <c r="J4708" s="459"/>
      <c r="K4708" s="458"/>
      <c r="L4708" s="458"/>
      <c r="M4708" s="458"/>
      <c r="N4708" s="463"/>
      <c r="O4708" s="439"/>
      <c r="P4708" s="439"/>
      <c r="Q4708" s="439"/>
      <c r="R4708" s="439"/>
      <c r="S4708" s="439"/>
      <c r="T4708" s="443"/>
      <c r="U4708" s="439"/>
      <c r="V4708" s="439"/>
      <c r="W4708" s="439"/>
      <c r="X4708" s="439"/>
      <c r="Y4708" s="443"/>
      <c r="Z4708" s="439"/>
      <c r="AA4708" s="439"/>
      <c r="AB4708" s="439"/>
      <c r="AC4708" s="439"/>
      <c r="AD4708" s="439"/>
      <c r="AE4708" s="443"/>
      <c r="AF4708" s="439"/>
      <c r="AG4708" s="439"/>
      <c r="AH4708" s="439"/>
      <c r="AI4708" s="440"/>
      <c r="AJ4708" s="439"/>
      <c r="AK4708" s="439"/>
      <c r="AL4708" s="439"/>
      <c r="AM4708" s="439"/>
      <c r="AN4708" s="440">
        <f t="shared" si="2750"/>
        <v>0</v>
      </c>
    </row>
    <row r="4709" spans="1:40" outlineLevel="2">
      <c r="A4709" s="882">
        <f>ROW()</f>
        <v>4709</v>
      </c>
      <c r="B4709" s="453"/>
      <c r="D4709" s="452" t="s">
        <v>29</v>
      </c>
      <c r="H4709" s="458"/>
      <c r="I4709" s="458"/>
      <c r="J4709" s="459"/>
      <c r="K4709" s="458"/>
      <c r="L4709" s="458"/>
      <c r="M4709" s="458"/>
      <c r="N4709" s="463"/>
      <c r="O4709" s="439"/>
      <c r="P4709" s="439"/>
      <c r="Q4709" s="439"/>
      <c r="R4709" s="439"/>
      <c r="S4709" s="439"/>
      <c r="T4709" s="443"/>
      <c r="U4709" s="439"/>
      <c r="V4709" s="439"/>
      <c r="W4709" s="439"/>
      <c r="X4709" s="439"/>
      <c r="Y4709" s="443"/>
      <c r="Z4709" s="439"/>
      <c r="AA4709" s="439"/>
      <c r="AB4709" s="439"/>
      <c r="AC4709" s="439"/>
      <c r="AD4709" s="439"/>
      <c r="AE4709" s="443"/>
      <c r="AF4709" s="439"/>
      <c r="AG4709" s="439"/>
      <c r="AH4709" s="439"/>
      <c r="AI4709" s="440"/>
      <c r="AJ4709" s="439"/>
      <c r="AK4709" s="439"/>
      <c r="AL4709" s="439"/>
      <c r="AM4709" s="439"/>
      <c r="AN4709" s="440">
        <f t="shared" si="2750"/>
        <v>0</v>
      </c>
    </row>
    <row r="4710" spans="1:40" outlineLevel="2">
      <c r="A4710" s="882">
        <f>ROW()</f>
        <v>4710</v>
      </c>
      <c r="B4710" s="453"/>
      <c r="D4710" s="452" t="s">
        <v>30</v>
      </c>
      <c r="H4710" s="458"/>
      <c r="I4710" s="458"/>
      <c r="J4710" s="459"/>
      <c r="K4710" s="458"/>
      <c r="L4710" s="458"/>
      <c r="M4710" s="458"/>
      <c r="N4710" s="463"/>
      <c r="O4710" s="439"/>
      <c r="P4710" s="439"/>
      <c r="Q4710" s="439"/>
      <c r="R4710" s="439"/>
      <c r="S4710" s="439"/>
      <c r="T4710" s="443"/>
      <c r="U4710" s="439"/>
      <c r="V4710" s="439"/>
      <c r="W4710" s="439"/>
      <c r="X4710" s="439"/>
      <c r="Y4710" s="443"/>
      <c r="Z4710" s="439"/>
      <c r="AA4710" s="439"/>
      <c r="AB4710" s="439"/>
      <c r="AC4710" s="439"/>
      <c r="AD4710" s="439"/>
      <c r="AE4710" s="443"/>
      <c r="AF4710" s="439"/>
      <c r="AG4710" s="439"/>
      <c r="AH4710" s="439"/>
      <c r="AI4710" s="440"/>
      <c r="AJ4710" s="439"/>
      <c r="AK4710" s="439"/>
      <c r="AL4710" s="439"/>
      <c r="AM4710" s="439"/>
      <c r="AN4710" s="440">
        <f t="shared" si="2750"/>
        <v>-2.2709869489468164</v>
      </c>
    </row>
    <row r="4711" spans="1:40" outlineLevel="2">
      <c r="A4711" s="882">
        <f>ROW()</f>
        <v>4711</v>
      </c>
      <c r="B4711" s="453"/>
      <c r="D4711" s="452" t="s">
        <v>31</v>
      </c>
      <c r="H4711" s="458"/>
      <c r="I4711" s="458"/>
      <c r="J4711" s="459"/>
      <c r="K4711" s="458"/>
      <c r="L4711" s="458"/>
      <c r="M4711" s="458"/>
      <c r="N4711" s="463"/>
      <c r="O4711" s="439"/>
      <c r="P4711" s="439"/>
      <c r="Q4711" s="439"/>
      <c r="R4711" s="439"/>
      <c r="S4711" s="439"/>
      <c r="T4711" s="443"/>
      <c r="U4711" s="439"/>
      <c r="V4711" s="439"/>
      <c r="W4711" s="439"/>
      <c r="X4711" s="439"/>
      <c r="Y4711" s="443"/>
      <c r="Z4711" s="439"/>
      <c r="AA4711" s="439"/>
      <c r="AB4711" s="439"/>
      <c r="AC4711" s="439"/>
      <c r="AD4711" s="439"/>
      <c r="AE4711" s="443"/>
      <c r="AF4711" s="439"/>
      <c r="AG4711" s="439"/>
      <c r="AH4711" s="439"/>
      <c r="AI4711" s="440"/>
      <c r="AJ4711" s="439"/>
      <c r="AK4711" s="439"/>
      <c r="AL4711" s="439"/>
      <c r="AM4711" s="439"/>
      <c r="AN4711" s="440">
        <f t="shared" si="2750"/>
        <v>0</v>
      </c>
    </row>
    <row r="4712" spans="1:40" outlineLevel="2">
      <c r="A4712" s="882">
        <f>ROW()</f>
        <v>4712</v>
      </c>
      <c r="B4712" s="453"/>
      <c r="D4712" s="452" t="s">
        <v>32</v>
      </c>
      <c r="H4712" s="458"/>
      <c r="I4712" s="458"/>
      <c r="J4712" s="459"/>
      <c r="K4712" s="458"/>
      <c r="L4712" s="458"/>
      <c r="M4712" s="458"/>
      <c r="N4712" s="463"/>
      <c r="O4712" s="439"/>
      <c r="P4712" s="439"/>
      <c r="Q4712" s="439"/>
      <c r="R4712" s="439"/>
      <c r="S4712" s="439"/>
      <c r="T4712" s="443"/>
      <c r="U4712" s="439"/>
      <c r="V4712" s="439"/>
      <c r="W4712" s="439"/>
      <c r="X4712" s="439"/>
      <c r="Y4712" s="443"/>
      <c r="Z4712" s="439"/>
      <c r="AA4712" s="439"/>
      <c r="AB4712" s="439"/>
      <c r="AC4712" s="439"/>
      <c r="AD4712" s="439"/>
      <c r="AE4712" s="443"/>
      <c r="AF4712" s="439"/>
      <c r="AG4712" s="439"/>
      <c r="AH4712" s="439"/>
      <c r="AI4712" s="440"/>
      <c r="AJ4712" s="439"/>
      <c r="AK4712" s="439"/>
      <c r="AL4712" s="439"/>
      <c r="AM4712" s="439"/>
      <c r="AN4712" s="440">
        <f t="shared" si="2750"/>
        <v>-0.12169393479870516</v>
      </c>
    </row>
    <row r="4713" spans="1:40" outlineLevel="2">
      <c r="A4713" s="882">
        <f>ROW()</f>
        <v>4713</v>
      </c>
      <c r="B4713" s="453"/>
      <c r="D4713" s="452" t="s">
        <v>33</v>
      </c>
      <c r="H4713" s="458"/>
      <c r="I4713" s="458"/>
      <c r="J4713" s="459"/>
      <c r="K4713" s="458"/>
      <c r="L4713" s="458"/>
      <c r="M4713" s="458"/>
      <c r="N4713" s="463"/>
      <c r="O4713" s="439"/>
      <c r="P4713" s="439"/>
      <c r="Q4713" s="439"/>
      <c r="R4713" s="439"/>
      <c r="S4713" s="439"/>
      <c r="T4713" s="443"/>
      <c r="U4713" s="439"/>
      <c r="V4713" s="439"/>
      <c r="W4713" s="439"/>
      <c r="X4713" s="439"/>
      <c r="Y4713" s="443"/>
      <c r="Z4713" s="439"/>
      <c r="AA4713" s="439"/>
      <c r="AB4713" s="439"/>
      <c r="AC4713" s="439"/>
      <c r="AD4713" s="439"/>
      <c r="AE4713" s="443"/>
      <c r="AF4713" s="439"/>
      <c r="AG4713" s="439"/>
      <c r="AH4713" s="439"/>
      <c r="AI4713" s="440"/>
      <c r="AJ4713" s="439"/>
      <c r="AK4713" s="439"/>
      <c r="AL4713" s="439"/>
      <c r="AM4713" s="439"/>
      <c r="AN4713" s="440">
        <f t="shared" si="2750"/>
        <v>0</v>
      </c>
    </row>
    <row r="4714" spans="1:40" outlineLevel="2">
      <c r="A4714" s="882">
        <f>ROW()</f>
        <v>4714</v>
      </c>
      <c r="B4714" s="453"/>
      <c r="D4714" s="452" t="s">
        <v>670</v>
      </c>
      <c r="H4714" s="458"/>
      <c r="I4714" s="458"/>
      <c r="J4714" s="459"/>
      <c r="K4714" s="458"/>
      <c r="L4714" s="458"/>
      <c r="M4714" s="458"/>
      <c r="N4714" s="463"/>
      <c r="O4714" s="439"/>
      <c r="P4714" s="439"/>
      <c r="Q4714" s="439"/>
      <c r="R4714" s="439"/>
      <c r="S4714" s="439"/>
      <c r="T4714" s="443"/>
      <c r="U4714" s="439"/>
      <c r="V4714" s="439"/>
      <c r="W4714" s="439"/>
      <c r="X4714" s="439"/>
      <c r="Y4714" s="443"/>
      <c r="Z4714" s="439"/>
      <c r="AA4714" s="439"/>
      <c r="AB4714" s="439"/>
      <c r="AC4714" s="439"/>
      <c r="AD4714" s="439"/>
      <c r="AE4714" s="443"/>
      <c r="AF4714" s="439"/>
      <c r="AG4714" s="439"/>
      <c r="AH4714" s="439"/>
      <c r="AI4714" s="440"/>
      <c r="AJ4714" s="439"/>
      <c r="AK4714" s="439"/>
      <c r="AL4714" s="439"/>
      <c r="AM4714" s="439"/>
      <c r="AN4714" s="440">
        <f t="shared" si="2750"/>
        <v>-1.2301854398369455E-2</v>
      </c>
    </row>
    <row r="4715" spans="1:40" outlineLevel="2">
      <c r="A4715" s="882">
        <f>ROW()</f>
        <v>4715</v>
      </c>
      <c r="B4715" s="453"/>
      <c r="D4715" s="452" t="s">
        <v>34</v>
      </c>
      <c r="H4715" s="458"/>
      <c r="I4715" s="458"/>
      <c r="J4715" s="459"/>
      <c r="K4715" s="458"/>
      <c r="L4715" s="458"/>
      <c r="M4715" s="458"/>
      <c r="N4715" s="463"/>
      <c r="O4715" s="439"/>
      <c r="P4715" s="439"/>
      <c r="Q4715" s="439"/>
      <c r="R4715" s="439"/>
      <c r="S4715" s="439"/>
      <c r="T4715" s="443"/>
      <c r="U4715" s="439"/>
      <c r="V4715" s="439"/>
      <c r="W4715" s="439"/>
      <c r="X4715" s="439"/>
      <c r="Y4715" s="443"/>
      <c r="Z4715" s="439"/>
      <c r="AA4715" s="439"/>
      <c r="AB4715" s="439"/>
      <c r="AC4715" s="439"/>
      <c r="AD4715" s="439"/>
      <c r="AE4715" s="443"/>
      <c r="AF4715" s="439"/>
      <c r="AG4715" s="439"/>
      <c r="AH4715" s="439"/>
      <c r="AI4715" s="440"/>
      <c r="AJ4715" s="439"/>
      <c r="AK4715" s="439"/>
      <c r="AL4715" s="439"/>
      <c r="AM4715" s="439"/>
      <c r="AN4715" s="440">
        <f t="shared" si="2750"/>
        <v>-2.8297346540702439</v>
      </c>
    </row>
    <row r="4716" spans="1:40" outlineLevel="2">
      <c r="A4716" s="882">
        <f>ROW()</f>
        <v>4716</v>
      </c>
      <c r="B4716" s="453"/>
      <c r="D4716" s="452" t="s">
        <v>35</v>
      </c>
      <c r="H4716" s="458"/>
      <c r="I4716" s="458"/>
      <c r="J4716" s="459"/>
      <c r="K4716" s="458"/>
      <c r="L4716" s="458"/>
      <c r="M4716" s="458"/>
      <c r="N4716" s="463"/>
      <c r="O4716" s="439"/>
      <c r="P4716" s="439"/>
      <c r="Q4716" s="439"/>
      <c r="R4716" s="439"/>
      <c r="S4716" s="439"/>
      <c r="T4716" s="443"/>
      <c r="U4716" s="439"/>
      <c r="V4716" s="439"/>
      <c r="W4716" s="439"/>
      <c r="X4716" s="439"/>
      <c r="Y4716" s="443"/>
      <c r="Z4716" s="439"/>
      <c r="AA4716" s="439"/>
      <c r="AB4716" s="439"/>
      <c r="AC4716" s="439"/>
      <c r="AD4716" s="439"/>
      <c r="AE4716" s="443"/>
      <c r="AF4716" s="439"/>
      <c r="AG4716" s="439"/>
      <c r="AH4716" s="439"/>
      <c r="AI4716" s="440"/>
      <c r="AJ4716" s="439"/>
      <c r="AK4716" s="439"/>
      <c r="AL4716" s="439"/>
      <c r="AM4716" s="439"/>
      <c r="AN4716" s="440">
        <f t="shared" si="2750"/>
        <v>-0.10352623298187877</v>
      </c>
    </row>
    <row r="4717" spans="1:40" outlineLevel="2">
      <c r="A4717" s="882">
        <f>ROW()</f>
        <v>4717</v>
      </c>
      <c r="B4717" s="453"/>
      <c r="D4717" s="452" t="s">
        <v>302</v>
      </c>
      <c r="H4717" s="458"/>
      <c r="I4717" s="458"/>
      <c r="J4717" s="459"/>
      <c r="K4717" s="458"/>
      <c r="L4717" s="458"/>
      <c r="M4717" s="458"/>
      <c r="N4717" s="463"/>
      <c r="O4717" s="439"/>
      <c r="P4717" s="439"/>
      <c r="Q4717" s="439"/>
      <c r="R4717" s="439"/>
      <c r="S4717" s="439"/>
      <c r="T4717" s="443"/>
      <c r="U4717" s="439"/>
      <c r="V4717" s="439"/>
      <c r="W4717" s="439"/>
      <c r="X4717" s="439"/>
      <c r="Y4717" s="443"/>
      <c r="Z4717" s="439"/>
      <c r="AA4717" s="439"/>
      <c r="AB4717" s="439"/>
      <c r="AC4717" s="439"/>
      <c r="AD4717" s="439"/>
      <c r="AE4717" s="443"/>
      <c r="AF4717" s="439"/>
      <c r="AG4717" s="439"/>
      <c r="AH4717" s="439"/>
      <c r="AI4717" s="440"/>
      <c r="AJ4717" s="439"/>
      <c r="AK4717" s="439"/>
      <c r="AL4717" s="439"/>
      <c r="AM4717" s="439"/>
      <c r="AN4717" s="440">
        <f t="shared" si="2750"/>
        <v>-0.26963483145094097</v>
      </c>
    </row>
    <row r="4718" spans="1:40" outlineLevel="2">
      <c r="A4718" s="882">
        <f>ROW()</f>
        <v>4718</v>
      </c>
      <c r="B4718" s="453"/>
      <c r="D4718" s="452" t="s">
        <v>36</v>
      </c>
      <c r="H4718" s="458"/>
      <c r="I4718" s="458"/>
      <c r="J4718" s="459"/>
      <c r="K4718" s="458"/>
      <c r="L4718" s="458"/>
      <c r="M4718" s="458"/>
      <c r="N4718" s="463"/>
      <c r="O4718" s="439"/>
      <c r="P4718" s="439"/>
      <c r="Q4718" s="439"/>
      <c r="R4718" s="439"/>
      <c r="S4718" s="439"/>
      <c r="T4718" s="443"/>
      <c r="U4718" s="439"/>
      <c r="V4718" s="439"/>
      <c r="W4718" s="439"/>
      <c r="X4718" s="439"/>
      <c r="Y4718" s="443"/>
      <c r="Z4718" s="439"/>
      <c r="AA4718" s="439"/>
      <c r="AB4718" s="439"/>
      <c r="AC4718" s="439"/>
      <c r="AD4718" s="439"/>
      <c r="AE4718" s="443"/>
      <c r="AF4718" s="439"/>
      <c r="AG4718" s="439"/>
      <c r="AH4718" s="439"/>
      <c r="AI4718" s="440"/>
      <c r="AJ4718" s="439"/>
      <c r="AK4718" s="439"/>
      <c r="AL4718" s="439"/>
      <c r="AM4718" s="439"/>
      <c r="AN4718" s="440">
        <f t="shared" si="2750"/>
        <v>-0.91536112461567765</v>
      </c>
    </row>
    <row r="4719" spans="1:40" outlineLevel="2">
      <c r="A4719" s="882">
        <f>ROW()</f>
        <v>4719</v>
      </c>
      <c r="B4719" s="453"/>
      <c r="D4719" s="452" t="s">
        <v>583</v>
      </c>
      <c r="H4719" s="458"/>
      <c r="I4719" s="458"/>
      <c r="J4719" s="459"/>
      <c r="K4719" s="458"/>
      <c r="L4719" s="458"/>
      <c r="M4719" s="458"/>
      <c r="N4719" s="463"/>
      <c r="O4719" s="439"/>
      <c r="P4719" s="439"/>
      <c r="Q4719" s="439"/>
      <c r="R4719" s="439"/>
      <c r="S4719" s="439"/>
      <c r="T4719" s="443"/>
      <c r="U4719" s="439"/>
      <c r="V4719" s="439"/>
      <c r="W4719" s="439"/>
      <c r="X4719" s="439"/>
      <c r="Y4719" s="443"/>
      <c r="Z4719" s="439"/>
      <c r="AA4719" s="439"/>
      <c r="AB4719" s="439"/>
      <c r="AC4719" s="439"/>
      <c r="AD4719" s="439"/>
      <c r="AE4719" s="443"/>
      <c r="AF4719" s="439"/>
      <c r="AG4719" s="439"/>
      <c r="AH4719" s="439"/>
      <c r="AI4719" s="440"/>
      <c r="AJ4719" s="439"/>
      <c r="AK4719" s="439"/>
      <c r="AL4719" s="439"/>
      <c r="AM4719" s="439"/>
      <c r="AN4719" s="440">
        <f t="shared" si="2750"/>
        <v>-0.1758843875811798</v>
      </c>
    </row>
    <row r="4720" spans="1:40" outlineLevel="2">
      <c r="A4720" s="882">
        <f>ROW()</f>
        <v>4720</v>
      </c>
      <c r="B4720" s="453"/>
      <c r="D4720" s="452" t="s">
        <v>81</v>
      </c>
      <c r="H4720" s="458"/>
      <c r="I4720" s="458"/>
      <c r="J4720" s="459"/>
      <c r="K4720" s="458"/>
      <c r="L4720" s="458"/>
      <c r="M4720" s="458"/>
      <c r="N4720" s="463"/>
      <c r="O4720" s="439"/>
      <c r="P4720" s="439"/>
      <c r="Q4720" s="439"/>
      <c r="R4720" s="439"/>
      <c r="S4720" s="439"/>
      <c r="T4720" s="443"/>
      <c r="U4720" s="439"/>
      <c r="V4720" s="439"/>
      <c r="W4720" s="439"/>
      <c r="X4720" s="439"/>
      <c r="Y4720" s="443"/>
      <c r="Z4720" s="439"/>
      <c r="AA4720" s="439"/>
      <c r="AB4720" s="439"/>
      <c r="AC4720" s="439"/>
      <c r="AD4720" s="439"/>
      <c r="AE4720" s="443"/>
      <c r="AF4720" s="439"/>
      <c r="AG4720" s="439"/>
      <c r="AH4720" s="439"/>
      <c r="AI4720" s="440"/>
      <c r="AJ4720" s="439"/>
      <c r="AK4720" s="439"/>
      <c r="AL4720" s="439"/>
      <c r="AM4720" s="439"/>
      <c r="AN4720" s="440">
        <f t="shared" si="2750"/>
        <v>0</v>
      </c>
    </row>
    <row r="4721" spans="1:40" outlineLevel="2">
      <c r="A4721" s="882">
        <f>ROW()</f>
        <v>4721</v>
      </c>
      <c r="B4721" s="453"/>
      <c r="D4721" s="452" t="s">
        <v>28</v>
      </c>
      <c r="H4721" s="458"/>
      <c r="I4721" s="458"/>
      <c r="J4721" s="459"/>
      <c r="K4721" s="458"/>
      <c r="L4721" s="458"/>
      <c r="M4721" s="458"/>
      <c r="N4721" s="463"/>
      <c r="O4721" s="439"/>
      <c r="P4721" s="439"/>
      <c r="Q4721" s="439"/>
      <c r="R4721" s="439"/>
      <c r="S4721" s="439"/>
      <c r="T4721" s="443"/>
      <c r="U4721" s="439"/>
      <c r="V4721" s="439"/>
      <c r="W4721" s="439"/>
      <c r="X4721" s="439"/>
      <c r="Y4721" s="443"/>
      <c r="Z4721" s="439"/>
      <c r="AA4721" s="439"/>
      <c r="AB4721" s="439"/>
      <c r="AC4721" s="439"/>
      <c r="AD4721" s="439"/>
      <c r="AE4721" s="443"/>
      <c r="AF4721" s="439"/>
      <c r="AG4721" s="439"/>
      <c r="AH4721" s="439"/>
      <c r="AI4721" s="440"/>
      <c r="AJ4721" s="439"/>
      <c r="AK4721" s="439"/>
      <c r="AL4721" s="439"/>
      <c r="AM4721" s="439"/>
      <c r="AN4721" s="440">
        <f t="shared" si="2750"/>
        <v>0</v>
      </c>
    </row>
    <row r="4722" spans="1:40" outlineLevel="2">
      <c r="A4722" s="882">
        <f>ROW()</f>
        <v>4722</v>
      </c>
      <c r="B4722" s="453"/>
      <c r="D4722" s="456" t="s">
        <v>443</v>
      </c>
      <c r="E4722" s="456"/>
      <c r="F4722" s="456"/>
      <c r="G4722" s="456"/>
      <c r="H4722" s="460"/>
      <c r="I4722" s="460"/>
      <c r="J4722" s="461"/>
      <c r="K4722" s="460"/>
      <c r="L4722" s="460"/>
      <c r="M4722" s="460"/>
      <c r="N4722" s="465"/>
      <c r="O4722" s="441"/>
      <c r="P4722" s="441"/>
      <c r="Q4722" s="441"/>
      <c r="R4722" s="441"/>
      <c r="S4722" s="441"/>
      <c r="T4722" s="462"/>
      <c r="U4722" s="441"/>
      <c r="V4722" s="441"/>
      <c r="W4722" s="441"/>
      <c r="X4722" s="159"/>
      <c r="Y4722" s="462"/>
      <c r="Z4722" s="441"/>
      <c r="AA4722" s="159"/>
      <c r="AB4722" s="159"/>
      <c r="AC4722" s="159"/>
      <c r="AD4722" s="159"/>
      <c r="AE4722" s="462"/>
      <c r="AF4722" s="159"/>
      <c r="AG4722" s="159"/>
      <c r="AH4722" s="159"/>
      <c r="AI4722" s="339"/>
      <c r="AJ4722" s="159"/>
      <c r="AK4722" s="159"/>
      <c r="AL4722" s="159"/>
      <c r="AM4722" s="159"/>
      <c r="AN4722" s="339">
        <f t="shared" si="2750"/>
        <v>0</v>
      </c>
    </row>
    <row r="4723" spans="1:40" outlineLevel="2">
      <c r="A4723" s="882">
        <f>ROW()</f>
        <v>4723</v>
      </c>
      <c r="B4723" s="453"/>
      <c r="D4723" s="452" t="s">
        <v>24</v>
      </c>
      <c r="F4723" s="454"/>
      <c r="G4723" s="454"/>
      <c r="H4723" s="448"/>
      <c r="I4723" s="448"/>
      <c r="J4723" s="464"/>
      <c r="K4723" s="448"/>
      <c r="L4723" s="448"/>
      <c r="M4723" s="448"/>
      <c r="N4723" s="449"/>
      <c r="O4723" s="439"/>
      <c r="P4723" s="439"/>
      <c r="Q4723" s="439"/>
      <c r="R4723" s="439"/>
      <c r="S4723" s="439"/>
      <c r="T4723" s="443"/>
      <c r="U4723" s="439"/>
      <c r="V4723" s="439"/>
      <c r="W4723" s="439"/>
      <c r="X4723" s="439"/>
      <c r="Y4723" s="443"/>
      <c r="Z4723" s="439"/>
      <c r="AA4723" s="439"/>
      <c r="AB4723" s="439"/>
      <c r="AC4723" s="439"/>
      <c r="AD4723" s="439"/>
      <c r="AE4723" s="443"/>
      <c r="AF4723" s="439"/>
      <c r="AG4723" s="439"/>
      <c r="AH4723" s="439"/>
      <c r="AI4723" s="440"/>
      <c r="AJ4723" s="439"/>
      <c r="AK4723" s="439"/>
      <c r="AL4723" s="439"/>
      <c r="AM4723" s="439"/>
      <c r="AN4723" s="440">
        <f>SUM(AN4707:AN4722)</f>
        <v>-6.9632825911098815</v>
      </c>
    </row>
    <row r="4724" spans="1:40" outlineLevel="1">
      <c r="A4724" s="732" t="s">
        <v>299</v>
      </c>
      <c r="B4724" s="733"/>
      <c r="C4724" s="881"/>
      <c r="D4724" s="733"/>
      <c r="E4724" s="733"/>
      <c r="F4724" s="733"/>
      <c r="G4724" s="730"/>
      <c r="H4724" s="733"/>
      <c r="I4724" s="730"/>
      <c r="J4724" s="729"/>
      <c r="K4724" s="730"/>
      <c r="L4724" s="730"/>
      <c r="M4724" s="730"/>
      <c r="N4724" s="731"/>
      <c r="O4724" s="730"/>
      <c r="P4724" s="730"/>
      <c r="Q4724" s="730"/>
      <c r="R4724" s="730"/>
      <c r="S4724" s="730"/>
      <c r="T4724" s="729"/>
      <c r="U4724" s="730"/>
      <c r="V4724" s="730"/>
      <c r="W4724" s="730"/>
      <c r="X4724" s="730"/>
      <c r="Y4724" s="729"/>
      <c r="Z4724" s="730"/>
      <c r="AA4724" s="730"/>
      <c r="AB4724" s="730"/>
      <c r="AC4724" s="730"/>
      <c r="AD4724" s="730"/>
      <c r="AE4724" s="729"/>
      <c r="AF4724" s="730"/>
      <c r="AG4724" s="730"/>
      <c r="AH4724" s="730"/>
      <c r="AI4724" s="731"/>
      <c r="AJ4724" s="730"/>
      <c r="AK4724" s="730"/>
      <c r="AL4724" s="730"/>
      <c r="AM4724" s="730"/>
      <c r="AN4724" s="731"/>
    </row>
    <row r="4725" spans="1:40" outlineLevel="2">
      <c r="A4725" s="882">
        <f>ROW()</f>
        <v>4725</v>
      </c>
      <c r="B4725" s="453"/>
      <c r="D4725" s="452" t="s">
        <v>300</v>
      </c>
      <c r="H4725" s="458"/>
      <c r="I4725" s="463"/>
      <c r="J4725" s="27"/>
      <c r="K4725" s="27"/>
      <c r="L4725" s="27"/>
      <c r="M4725" s="27"/>
      <c r="N4725" s="313"/>
      <c r="O4725" s="27"/>
      <c r="P4725" s="27"/>
      <c r="Q4725" s="27"/>
      <c r="R4725" s="27"/>
      <c r="S4725" s="27"/>
      <c r="T4725" s="595"/>
      <c r="U4725" s="27"/>
      <c r="V4725" s="27"/>
      <c r="W4725" s="27"/>
      <c r="X4725" s="27"/>
      <c r="Y4725" s="324"/>
      <c r="Z4725" s="157"/>
      <c r="AA4725" s="157"/>
      <c r="AB4725" s="157"/>
      <c r="AC4725" s="157"/>
      <c r="AD4725" s="157"/>
      <c r="AE4725" s="324"/>
      <c r="AF4725" s="157"/>
      <c r="AG4725" s="157"/>
      <c r="AH4725" s="157"/>
      <c r="AI4725" s="313"/>
      <c r="AJ4725" s="157"/>
      <c r="AK4725" s="157"/>
      <c r="AL4725" s="157"/>
      <c r="AM4725" s="157">
        <f>AM$714</f>
        <v>0</v>
      </c>
      <c r="AN4725" s="320"/>
    </row>
    <row r="4726" spans="1:40" outlineLevel="2">
      <c r="A4726" s="882">
        <f>ROW()</f>
        <v>4726</v>
      </c>
      <c r="B4726" s="453"/>
      <c r="D4726" s="452" t="s">
        <v>301</v>
      </c>
      <c r="H4726" s="458"/>
      <c r="I4726" s="463"/>
      <c r="J4726" s="27"/>
      <c r="K4726" s="27"/>
      <c r="L4726" s="27"/>
      <c r="M4726" s="27"/>
      <c r="N4726" s="313"/>
      <c r="O4726" s="27"/>
      <c r="P4726" s="27"/>
      <c r="Q4726" s="27"/>
      <c r="R4726" s="27"/>
      <c r="S4726" s="27"/>
      <c r="T4726" s="595"/>
      <c r="U4726" s="27"/>
      <c r="V4726" s="27"/>
      <c r="W4726" s="27"/>
      <c r="X4726" s="27"/>
      <c r="Y4726" s="324"/>
      <c r="Z4726" s="157"/>
      <c r="AA4726" s="157"/>
      <c r="AB4726" s="157"/>
      <c r="AC4726" s="157"/>
      <c r="AD4726" s="157"/>
      <c r="AE4726" s="324"/>
      <c r="AF4726" s="157"/>
      <c r="AG4726" s="157"/>
      <c r="AH4726" s="157"/>
      <c r="AI4726" s="313"/>
      <c r="AJ4726" s="157"/>
      <c r="AK4726" s="157"/>
      <c r="AL4726" s="157"/>
      <c r="AM4726" s="157">
        <f>AM$715</f>
        <v>0</v>
      </c>
      <c r="AN4726" s="320"/>
    </row>
    <row r="4727" spans="1:40" outlineLevel="2">
      <c r="A4727" s="882">
        <f>ROW()</f>
        <v>4727</v>
      </c>
      <c r="B4727" s="453"/>
      <c r="D4727" s="452" t="s">
        <v>29</v>
      </c>
      <c r="H4727" s="458"/>
      <c r="I4727" s="463"/>
      <c r="J4727" s="27"/>
      <c r="K4727" s="27"/>
      <c r="L4727" s="27"/>
      <c r="M4727" s="27"/>
      <c r="N4727" s="313"/>
      <c r="O4727" s="27"/>
      <c r="P4727" s="27"/>
      <c r="Q4727" s="27"/>
      <c r="R4727" s="27"/>
      <c r="S4727" s="27"/>
      <c r="T4727" s="595"/>
      <c r="U4727" s="27"/>
      <c r="V4727" s="27"/>
      <c r="W4727" s="27"/>
      <c r="X4727" s="27"/>
      <c r="Y4727" s="324"/>
      <c r="Z4727" s="157"/>
      <c r="AA4727" s="157"/>
      <c r="AB4727" s="157"/>
      <c r="AC4727" s="157"/>
      <c r="AD4727" s="157"/>
      <c r="AE4727" s="324"/>
      <c r="AF4727" s="157"/>
      <c r="AG4727" s="157"/>
      <c r="AH4727" s="157"/>
      <c r="AI4727" s="313"/>
      <c r="AJ4727" s="157"/>
      <c r="AK4727" s="157"/>
      <c r="AL4727" s="157"/>
      <c r="AM4727" s="157">
        <f>AM$716</f>
        <v>0</v>
      </c>
      <c r="AN4727" s="320"/>
    </row>
    <row r="4728" spans="1:40" outlineLevel="2">
      <c r="A4728" s="882">
        <f>ROW()</f>
        <v>4728</v>
      </c>
      <c r="B4728" s="453"/>
      <c r="D4728" s="452" t="s">
        <v>30</v>
      </c>
      <c r="H4728" s="458"/>
      <c r="I4728" s="463"/>
      <c r="J4728" s="27"/>
      <c r="K4728" s="27"/>
      <c r="L4728" s="27"/>
      <c r="M4728" s="27"/>
      <c r="N4728" s="313"/>
      <c r="O4728" s="27"/>
      <c r="P4728" s="27"/>
      <c r="Q4728" s="27"/>
      <c r="R4728" s="27"/>
      <c r="S4728" s="27"/>
      <c r="T4728" s="595"/>
      <c r="U4728" s="27"/>
      <c r="V4728" s="27"/>
      <c r="W4728" s="27"/>
      <c r="X4728" s="27"/>
      <c r="Y4728" s="324"/>
      <c r="Z4728" s="157"/>
      <c r="AA4728" s="157"/>
      <c r="AB4728" s="157"/>
      <c r="AC4728" s="157"/>
      <c r="AD4728" s="157"/>
      <c r="AE4728" s="324"/>
      <c r="AF4728" s="157"/>
      <c r="AG4728" s="157"/>
      <c r="AH4728" s="157"/>
      <c r="AI4728" s="313"/>
      <c r="AJ4728" s="157"/>
      <c r="AK4728" s="157"/>
      <c r="AL4728" s="157"/>
      <c r="AM4728" s="157">
        <f>AM$717</f>
        <v>0</v>
      </c>
      <c r="AN4728" s="320"/>
    </row>
    <row r="4729" spans="1:40" outlineLevel="2">
      <c r="A4729" s="882">
        <f>ROW()</f>
        <v>4729</v>
      </c>
      <c r="B4729" s="453"/>
      <c r="D4729" s="452" t="s">
        <v>31</v>
      </c>
      <c r="H4729" s="458"/>
      <c r="I4729" s="463"/>
      <c r="J4729" s="27"/>
      <c r="K4729" s="27"/>
      <c r="L4729" s="27"/>
      <c r="M4729" s="27"/>
      <c r="N4729" s="313"/>
      <c r="O4729" s="27"/>
      <c r="P4729" s="27"/>
      <c r="Q4729" s="27"/>
      <c r="R4729" s="27"/>
      <c r="S4729" s="27"/>
      <c r="T4729" s="595"/>
      <c r="U4729" s="27"/>
      <c r="V4729" s="27"/>
      <c r="W4729" s="27"/>
      <c r="X4729" s="27"/>
      <c r="Y4729" s="324"/>
      <c r="Z4729" s="157"/>
      <c r="AA4729" s="157"/>
      <c r="AB4729" s="157"/>
      <c r="AC4729" s="157"/>
      <c r="AD4729" s="157"/>
      <c r="AE4729" s="324"/>
      <c r="AF4729" s="157"/>
      <c r="AG4729" s="157"/>
      <c r="AH4729" s="157"/>
      <c r="AI4729" s="313"/>
      <c r="AJ4729" s="157"/>
      <c r="AK4729" s="157"/>
      <c r="AL4729" s="157"/>
      <c r="AM4729" s="157">
        <f>AM$718</f>
        <v>0</v>
      </c>
      <c r="AN4729" s="320"/>
    </row>
    <row r="4730" spans="1:40" outlineLevel="2">
      <c r="A4730" s="882">
        <f>ROW()</f>
        <v>4730</v>
      </c>
      <c r="B4730" s="453"/>
      <c r="D4730" s="452" t="s">
        <v>32</v>
      </c>
      <c r="H4730" s="458"/>
      <c r="I4730" s="463"/>
      <c r="J4730" s="27"/>
      <c r="K4730" s="27"/>
      <c r="L4730" s="27"/>
      <c r="M4730" s="27"/>
      <c r="N4730" s="313"/>
      <c r="O4730" s="27"/>
      <c r="P4730" s="27"/>
      <c r="Q4730" s="27"/>
      <c r="R4730" s="27"/>
      <c r="S4730" s="27"/>
      <c r="T4730" s="595"/>
      <c r="U4730" s="27"/>
      <c r="V4730" s="27"/>
      <c r="W4730" s="27"/>
      <c r="X4730" s="27"/>
      <c r="Y4730" s="324"/>
      <c r="Z4730" s="157"/>
      <c r="AA4730" s="157"/>
      <c r="AB4730" s="157"/>
      <c r="AC4730" s="157"/>
      <c r="AD4730" s="157"/>
      <c r="AE4730" s="324"/>
      <c r="AF4730" s="157"/>
      <c r="AG4730" s="157"/>
      <c r="AH4730" s="157"/>
      <c r="AI4730" s="313"/>
      <c r="AJ4730" s="157"/>
      <c r="AK4730" s="157"/>
      <c r="AL4730" s="157"/>
      <c r="AM4730" s="157">
        <f>AM$719</f>
        <v>0</v>
      </c>
      <c r="AN4730" s="320"/>
    </row>
    <row r="4731" spans="1:40" outlineLevel="2">
      <c r="A4731" s="882">
        <f>ROW()</f>
        <v>4731</v>
      </c>
      <c r="B4731" s="453"/>
      <c r="D4731" s="452" t="s">
        <v>33</v>
      </c>
      <c r="H4731" s="458"/>
      <c r="I4731" s="463"/>
      <c r="J4731" s="27"/>
      <c r="K4731" s="27"/>
      <c r="L4731" s="27"/>
      <c r="M4731" s="27"/>
      <c r="N4731" s="313"/>
      <c r="O4731" s="27"/>
      <c r="P4731" s="27"/>
      <c r="Q4731" s="27"/>
      <c r="R4731" s="27"/>
      <c r="S4731" s="27"/>
      <c r="T4731" s="595"/>
      <c r="U4731" s="27"/>
      <c r="V4731" s="27"/>
      <c r="W4731" s="27"/>
      <c r="X4731" s="27"/>
      <c r="Y4731" s="324"/>
      <c r="Z4731" s="157"/>
      <c r="AA4731" s="157"/>
      <c r="AB4731" s="157"/>
      <c r="AC4731" s="157"/>
      <c r="AD4731" s="157"/>
      <c r="AE4731" s="324"/>
      <c r="AF4731" s="157"/>
      <c r="AG4731" s="157"/>
      <c r="AH4731" s="157"/>
      <c r="AI4731" s="313"/>
      <c r="AJ4731" s="157"/>
      <c r="AK4731" s="157"/>
      <c r="AL4731" s="157"/>
      <c r="AM4731" s="157">
        <f>AM$720</f>
        <v>0</v>
      </c>
      <c r="AN4731" s="320"/>
    </row>
    <row r="4732" spans="1:40" outlineLevel="2">
      <c r="A4732" s="882">
        <f>ROW()</f>
        <v>4732</v>
      </c>
      <c r="B4732" s="453"/>
      <c r="D4732" s="452" t="s">
        <v>27</v>
      </c>
      <c r="H4732" s="458"/>
      <c r="I4732" s="463"/>
      <c r="J4732" s="27"/>
      <c r="K4732" s="27"/>
      <c r="L4732" s="27"/>
      <c r="M4732" s="27"/>
      <c r="N4732" s="313"/>
      <c r="O4732" s="27"/>
      <c r="P4732" s="27"/>
      <c r="Q4732" s="27"/>
      <c r="R4732" s="27"/>
      <c r="S4732" s="27"/>
      <c r="T4732" s="595"/>
      <c r="U4732" s="27"/>
      <c r="V4732" s="27"/>
      <c r="W4732" s="27"/>
      <c r="X4732" s="27"/>
      <c r="Y4732" s="324"/>
      <c r="Z4732" s="157"/>
      <c r="AA4732" s="157"/>
      <c r="AB4732" s="157"/>
      <c r="AC4732" s="157"/>
      <c r="AD4732" s="157"/>
      <c r="AE4732" s="324"/>
      <c r="AF4732" s="157"/>
      <c r="AG4732" s="157"/>
      <c r="AH4732" s="157"/>
      <c r="AI4732" s="313"/>
      <c r="AJ4732" s="157"/>
      <c r="AK4732" s="157"/>
      <c r="AL4732" s="157"/>
      <c r="AM4732" s="157">
        <f>AM$721</f>
        <v>0</v>
      </c>
      <c r="AN4732" s="320"/>
    </row>
    <row r="4733" spans="1:40" outlineLevel="2">
      <c r="A4733" s="882">
        <f>ROW()</f>
        <v>4733</v>
      </c>
      <c r="B4733" s="453"/>
      <c r="D4733" s="452" t="s">
        <v>34</v>
      </c>
      <c r="H4733" s="458"/>
      <c r="I4733" s="463"/>
      <c r="J4733" s="27"/>
      <c r="K4733" s="27"/>
      <c r="L4733" s="27"/>
      <c r="M4733" s="27"/>
      <c r="N4733" s="313"/>
      <c r="O4733" s="27"/>
      <c r="P4733" s="27"/>
      <c r="Q4733" s="27"/>
      <c r="R4733" s="27"/>
      <c r="S4733" s="27"/>
      <c r="T4733" s="595"/>
      <c r="U4733" s="27"/>
      <c r="V4733" s="27"/>
      <c r="W4733" s="27"/>
      <c r="X4733" s="27"/>
      <c r="Y4733" s="324"/>
      <c r="Z4733" s="157"/>
      <c r="AA4733" s="157"/>
      <c r="AB4733" s="157"/>
      <c r="AC4733" s="157"/>
      <c r="AD4733" s="157"/>
      <c r="AE4733" s="324"/>
      <c r="AF4733" s="157"/>
      <c r="AG4733" s="157"/>
      <c r="AH4733" s="157"/>
      <c r="AI4733" s="313"/>
      <c r="AJ4733" s="157"/>
      <c r="AK4733" s="157"/>
      <c r="AL4733" s="157"/>
      <c r="AM4733" s="157">
        <f>AM$722</f>
        <v>0</v>
      </c>
      <c r="AN4733" s="320"/>
    </row>
    <row r="4734" spans="1:40" outlineLevel="2">
      <c r="A4734" s="882">
        <f>ROW()</f>
        <v>4734</v>
      </c>
      <c r="B4734" s="453"/>
      <c r="D4734" s="452" t="s">
        <v>35</v>
      </c>
      <c r="H4734" s="458"/>
      <c r="I4734" s="463"/>
      <c r="J4734" s="27"/>
      <c r="K4734" s="27"/>
      <c r="L4734" s="27"/>
      <c r="M4734" s="27"/>
      <c r="N4734" s="313"/>
      <c r="O4734" s="27"/>
      <c r="P4734" s="27"/>
      <c r="Q4734" s="27"/>
      <c r="R4734" s="27"/>
      <c r="S4734" s="27"/>
      <c r="T4734" s="595"/>
      <c r="U4734" s="27"/>
      <c r="V4734" s="27"/>
      <c r="W4734" s="27"/>
      <c r="X4734" s="27"/>
      <c r="Y4734" s="324"/>
      <c r="Z4734" s="157"/>
      <c r="AA4734" s="157"/>
      <c r="AB4734" s="157"/>
      <c r="AC4734" s="157"/>
      <c r="AD4734" s="157"/>
      <c r="AE4734" s="324"/>
      <c r="AF4734" s="157"/>
      <c r="AG4734" s="157"/>
      <c r="AH4734" s="157"/>
      <c r="AI4734" s="313"/>
      <c r="AJ4734" s="157"/>
      <c r="AK4734" s="157"/>
      <c r="AL4734" s="157"/>
      <c r="AM4734" s="157">
        <f>AM$723</f>
        <v>0</v>
      </c>
      <c r="AN4734" s="320"/>
    </row>
    <row r="4735" spans="1:40" outlineLevel="2">
      <c r="A4735" s="882">
        <f>ROW()</f>
        <v>4735</v>
      </c>
      <c r="B4735" s="453"/>
      <c r="D4735" s="452" t="s">
        <v>302</v>
      </c>
      <c r="H4735" s="458"/>
      <c r="I4735" s="463"/>
      <c r="J4735" s="27"/>
      <c r="K4735" s="27"/>
      <c r="L4735" s="27"/>
      <c r="M4735" s="27"/>
      <c r="N4735" s="313"/>
      <c r="O4735" s="27"/>
      <c r="P4735" s="27"/>
      <c r="Q4735" s="27"/>
      <c r="R4735" s="27"/>
      <c r="S4735" s="27"/>
      <c r="T4735" s="595"/>
      <c r="U4735" s="27"/>
      <c r="V4735" s="27"/>
      <c r="W4735" s="27"/>
      <c r="X4735" s="27"/>
      <c r="Y4735" s="324"/>
      <c r="Z4735" s="157"/>
      <c r="AA4735" s="157"/>
      <c r="AB4735" s="157"/>
      <c r="AC4735" s="157"/>
      <c r="AD4735" s="157"/>
      <c r="AE4735" s="324"/>
      <c r="AF4735" s="157"/>
      <c r="AG4735" s="157"/>
      <c r="AH4735" s="157"/>
      <c r="AI4735" s="313"/>
      <c r="AJ4735" s="157"/>
      <c r="AK4735" s="157"/>
      <c r="AL4735" s="157"/>
      <c r="AM4735" s="157">
        <f>AM$724</f>
        <v>0</v>
      </c>
      <c r="AN4735" s="320"/>
    </row>
    <row r="4736" spans="1:40" outlineLevel="2">
      <c r="A4736" s="882">
        <f>ROW()</f>
        <v>4736</v>
      </c>
      <c r="B4736" s="453"/>
      <c r="D4736" s="452" t="s">
        <v>36</v>
      </c>
      <c r="H4736" s="458"/>
      <c r="I4736" s="463"/>
      <c r="J4736" s="27"/>
      <c r="K4736" s="27"/>
      <c r="L4736" s="27"/>
      <c r="M4736" s="27"/>
      <c r="N4736" s="313"/>
      <c r="O4736" s="27"/>
      <c r="P4736" s="27"/>
      <c r="Q4736" s="27"/>
      <c r="R4736" s="27"/>
      <c r="S4736" s="27"/>
      <c r="T4736" s="595"/>
      <c r="U4736" s="27"/>
      <c r="V4736" s="27"/>
      <c r="W4736" s="27"/>
      <c r="X4736" s="27"/>
      <c r="Y4736" s="324"/>
      <c r="Z4736" s="157"/>
      <c r="AA4736" s="157"/>
      <c r="AB4736" s="157"/>
      <c r="AC4736" s="157"/>
      <c r="AD4736" s="157"/>
      <c r="AE4736" s="324"/>
      <c r="AF4736" s="157"/>
      <c r="AG4736" s="157"/>
      <c r="AH4736" s="157"/>
      <c r="AI4736" s="313"/>
      <c r="AJ4736" s="157"/>
      <c r="AK4736" s="157"/>
      <c r="AL4736" s="157"/>
      <c r="AM4736" s="157">
        <f>AM$725</f>
        <v>0</v>
      </c>
      <c r="AN4736" s="320"/>
    </row>
    <row r="4737" spans="1:40" outlineLevel="2">
      <c r="A4737" s="882">
        <f>ROW()</f>
        <v>4737</v>
      </c>
      <c r="B4737" s="453"/>
      <c r="D4737" s="452" t="s">
        <v>583</v>
      </c>
      <c r="H4737" s="458"/>
      <c r="I4737" s="463"/>
      <c r="J4737" s="27"/>
      <c r="K4737" s="27"/>
      <c r="L4737" s="27"/>
      <c r="M4737" s="27"/>
      <c r="N4737" s="313"/>
      <c r="O4737" s="27"/>
      <c r="P4737" s="27"/>
      <c r="Q4737" s="27"/>
      <c r="R4737" s="27"/>
      <c r="S4737" s="27"/>
      <c r="T4737" s="595"/>
      <c r="U4737" s="27"/>
      <c r="V4737" s="27"/>
      <c r="W4737" s="27"/>
      <c r="X4737" s="27"/>
      <c r="Y4737" s="324"/>
      <c r="Z4737" s="157"/>
      <c r="AA4737" s="157"/>
      <c r="AB4737" s="157"/>
      <c r="AC4737" s="157"/>
      <c r="AD4737" s="157"/>
      <c r="AE4737" s="324"/>
      <c r="AF4737" s="157"/>
      <c r="AG4737" s="157"/>
      <c r="AH4737" s="157"/>
      <c r="AI4737" s="313"/>
      <c r="AJ4737" s="157"/>
      <c r="AK4737" s="157"/>
      <c r="AL4737" s="157"/>
      <c r="AM4737" s="157">
        <f>AM$726</f>
        <v>0</v>
      </c>
      <c r="AN4737" s="320"/>
    </row>
    <row r="4738" spans="1:40" outlineLevel="2">
      <c r="A4738" s="882">
        <f>ROW()</f>
        <v>4738</v>
      </c>
      <c r="B4738" s="453"/>
      <c r="D4738" s="452" t="s">
        <v>81</v>
      </c>
      <c r="H4738" s="458"/>
      <c r="I4738" s="463"/>
      <c r="J4738" s="27"/>
      <c r="K4738" s="27"/>
      <c r="L4738" s="27"/>
      <c r="M4738" s="27"/>
      <c r="N4738" s="313"/>
      <c r="O4738" s="27"/>
      <c r="P4738" s="27"/>
      <c r="Q4738" s="27"/>
      <c r="R4738" s="27"/>
      <c r="S4738" s="27"/>
      <c r="T4738" s="595"/>
      <c r="U4738" s="27"/>
      <c r="V4738" s="27"/>
      <c r="W4738" s="27"/>
      <c r="X4738" s="27"/>
      <c r="Y4738" s="324"/>
      <c r="Z4738" s="157"/>
      <c r="AA4738" s="157"/>
      <c r="AB4738" s="157"/>
      <c r="AC4738" s="157"/>
      <c r="AD4738" s="157"/>
      <c r="AE4738" s="324"/>
      <c r="AF4738" s="157"/>
      <c r="AG4738" s="157"/>
      <c r="AH4738" s="157"/>
      <c r="AI4738" s="313"/>
      <c r="AJ4738" s="157"/>
      <c r="AK4738" s="157"/>
      <c r="AL4738" s="157"/>
      <c r="AM4738" s="157">
        <f>AM$727</f>
        <v>0</v>
      </c>
      <c r="AN4738" s="320"/>
    </row>
    <row r="4739" spans="1:40" outlineLevel="2">
      <c r="A4739" s="882">
        <f>ROW()</f>
        <v>4739</v>
      </c>
      <c r="B4739" s="453"/>
      <c r="D4739" s="452" t="s">
        <v>28</v>
      </c>
      <c r="H4739" s="458"/>
      <c r="I4739" s="463"/>
      <c r="J4739" s="27"/>
      <c r="K4739" s="27"/>
      <c r="L4739" s="27"/>
      <c r="M4739" s="27"/>
      <c r="N4739" s="313"/>
      <c r="O4739" s="27"/>
      <c r="P4739" s="27"/>
      <c r="Q4739" s="27"/>
      <c r="R4739" s="27"/>
      <c r="S4739" s="27"/>
      <c r="T4739" s="595"/>
      <c r="U4739" s="27"/>
      <c r="V4739" s="27"/>
      <c r="W4739" s="27"/>
      <c r="X4739" s="27"/>
      <c r="Y4739" s="324"/>
      <c r="Z4739" s="157"/>
      <c r="AA4739" s="157"/>
      <c r="AB4739" s="157"/>
      <c r="AC4739" s="157"/>
      <c r="AD4739" s="157"/>
      <c r="AE4739" s="324"/>
      <c r="AF4739" s="157"/>
      <c r="AG4739" s="157"/>
      <c r="AH4739" s="157"/>
      <c r="AI4739" s="313"/>
      <c r="AJ4739" s="157"/>
      <c r="AK4739" s="157"/>
      <c r="AL4739" s="157"/>
      <c r="AM4739" s="157">
        <f>AM$728</f>
        <v>0</v>
      </c>
      <c r="AN4739" s="320"/>
    </row>
    <row r="4740" spans="1:40" outlineLevel="2">
      <c r="A4740" s="882">
        <f>ROW()</f>
        <v>4740</v>
      </c>
      <c r="B4740" s="453"/>
      <c r="D4740" s="456" t="s">
        <v>443</v>
      </c>
      <c r="E4740" s="456"/>
      <c r="F4740" s="456"/>
      <c r="G4740" s="456"/>
      <c r="H4740" s="460"/>
      <c r="I4740" s="465"/>
      <c r="J4740" s="159"/>
      <c r="K4740" s="159"/>
      <c r="L4740" s="159"/>
      <c r="M4740" s="159"/>
      <c r="N4740" s="339"/>
      <c r="O4740" s="159"/>
      <c r="P4740" s="159"/>
      <c r="Q4740" s="159"/>
      <c r="R4740" s="159"/>
      <c r="S4740" s="159"/>
      <c r="T4740" s="597"/>
      <c r="U4740" s="159"/>
      <c r="V4740" s="159"/>
      <c r="W4740" s="159"/>
      <c r="X4740" s="159"/>
      <c r="Y4740" s="238"/>
      <c r="Z4740" s="146"/>
      <c r="AA4740" s="146"/>
      <c r="AB4740" s="146"/>
      <c r="AC4740" s="146"/>
      <c r="AD4740" s="146"/>
      <c r="AE4740" s="238"/>
      <c r="AF4740" s="146"/>
      <c r="AG4740" s="146"/>
      <c r="AH4740" s="146"/>
      <c r="AI4740" s="227"/>
      <c r="AJ4740" s="146"/>
      <c r="AK4740" s="146"/>
      <c r="AL4740" s="146"/>
      <c r="AM4740" s="146">
        <f>AM$729</f>
        <v>0</v>
      </c>
      <c r="AN4740" s="239"/>
    </row>
    <row r="4741" spans="1:40" outlineLevel="2">
      <c r="A4741" s="882">
        <f>ROW()</f>
        <v>4741</v>
      </c>
      <c r="B4741" s="453"/>
      <c r="D4741" s="452" t="s">
        <v>24</v>
      </c>
      <c r="F4741" s="454"/>
      <c r="G4741" s="454"/>
      <c r="H4741" s="448"/>
      <c r="I4741" s="449"/>
      <c r="J4741" s="439"/>
      <c r="K4741" s="439"/>
      <c r="L4741" s="439"/>
      <c r="M4741" s="439"/>
      <c r="N4741" s="440"/>
      <c r="O4741" s="439"/>
      <c r="P4741" s="439"/>
      <c r="Q4741" s="439"/>
      <c r="R4741" s="439"/>
      <c r="S4741" s="439"/>
      <c r="T4741" s="443"/>
      <c r="U4741" s="439"/>
      <c r="V4741" s="439"/>
      <c r="W4741" s="439"/>
      <c r="X4741" s="439"/>
      <c r="Y4741" s="443"/>
      <c r="Z4741" s="439"/>
      <c r="AA4741" s="439"/>
      <c r="AB4741" s="439"/>
      <c r="AC4741" s="439"/>
      <c r="AD4741" s="439"/>
      <c r="AE4741" s="443"/>
      <c r="AF4741" s="439"/>
      <c r="AG4741" s="439"/>
      <c r="AH4741" s="439"/>
      <c r="AI4741" s="313"/>
      <c r="AJ4741" s="439"/>
      <c r="AK4741" s="439"/>
      <c r="AL4741" s="439"/>
      <c r="AM4741" s="439">
        <f>SUM(AM4725:AM4740)</f>
        <v>0</v>
      </c>
      <c r="AN4741" s="440"/>
    </row>
    <row r="4742" spans="1:40" outlineLevel="1">
      <c r="A4742" s="732" t="s">
        <v>22</v>
      </c>
      <c r="B4742" s="733"/>
      <c r="C4742" s="881"/>
      <c r="D4742" s="733"/>
      <c r="E4742" s="733"/>
      <c r="F4742" s="733"/>
      <c r="G4742" s="730"/>
      <c r="H4742" s="733"/>
      <c r="I4742" s="730"/>
      <c r="J4742" s="729"/>
      <c r="K4742" s="730"/>
      <c r="L4742" s="730"/>
      <c r="M4742" s="730"/>
      <c r="N4742" s="731"/>
      <c r="O4742" s="730"/>
      <c r="P4742" s="730"/>
      <c r="Q4742" s="730"/>
      <c r="R4742" s="730"/>
      <c r="S4742" s="730"/>
      <c r="T4742" s="729"/>
      <c r="U4742" s="730"/>
      <c r="V4742" s="730"/>
      <c r="W4742" s="730"/>
      <c r="X4742" s="730"/>
      <c r="Y4742" s="729"/>
      <c r="Z4742" s="730"/>
      <c r="AA4742" s="730"/>
      <c r="AB4742" s="730"/>
      <c r="AC4742" s="730"/>
      <c r="AD4742" s="730"/>
      <c r="AE4742" s="729"/>
      <c r="AF4742" s="730"/>
      <c r="AG4742" s="730"/>
      <c r="AH4742" s="730"/>
      <c r="AI4742" s="731"/>
      <c r="AJ4742" s="730"/>
      <c r="AK4742" s="730"/>
      <c r="AL4742" s="730"/>
      <c r="AM4742" s="730"/>
      <c r="AN4742" s="731"/>
    </row>
    <row r="4743" spans="1:40" outlineLevel="2">
      <c r="A4743" s="882">
        <f>ROW()</f>
        <v>4743</v>
      </c>
      <c r="B4743" s="453"/>
      <c r="D4743" s="452" t="s">
        <v>300</v>
      </c>
      <c r="H4743" s="458"/>
      <c r="I4743" s="458"/>
      <c r="J4743" s="459"/>
      <c r="K4743" s="458"/>
      <c r="L4743" s="458"/>
      <c r="M4743" s="458"/>
      <c r="N4743" s="463"/>
      <c r="O4743" s="458"/>
      <c r="P4743" s="458"/>
      <c r="Q4743" s="458"/>
      <c r="R4743" s="458"/>
      <c r="S4743" s="458"/>
      <c r="T4743" s="459"/>
      <c r="U4743" s="458"/>
      <c r="V4743" s="458"/>
      <c r="W4743" s="31"/>
      <c r="X4743" s="439"/>
      <c r="Y4743" s="459"/>
      <c r="Z4743" s="458"/>
      <c r="AA4743" s="439"/>
      <c r="AB4743" s="439"/>
      <c r="AC4743" s="439"/>
      <c r="AD4743" s="439"/>
      <c r="AE4743" s="443"/>
      <c r="AF4743" s="439"/>
      <c r="AG4743" s="439"/>
      <c r="AH4743" s="439"/>
      <c r="AI4743" s="440"/>
      <c r="AJ4743" s="439"/>
      <c r="AK4743" s="439"/>
      <c r="AL4743" s="439"/>
      <c r="AM4743" s="439">
        <f t="shared" ref="AM4743:AN4758" si="2751">AM4653+AM4671+AM4689+AM4707 + AM4725</f>
        <v>5.2831724453213855</v>
      </c>
      <c r="AN4743" s="440">
        <f t="shared" si="2751"/>
        <v>5.0190138230553165</v>
      </c>
    </row>
    <row r="4744" spans="1:40" outlineLevel="2">
      <c r="A4744" s="882">
        <f>ROW()</f>
        <v>4744</v>
      </c>
      <c r="B4744" s="453"/>
      <c r="D4744" s="452" t="s">
        <v>301</v>
      </c>
      <c r="H4744" s="458"/>
      <c r="I4744" s="458"/>
      <c r="J4744" s="459"/>
      <c r="K4744" s="458"/>
      <c r="L4744" s="458"/>
      <c r="M4744" s="458"/>
      <c r="N4744" s="463"/>
      <c r="O4744" s="458"/>
      <c r="P4744" s="458"/>
      <c r="Q4744" s="458"/>
      <c r="R4744" s="458"/>
      <c r="S4744" s="458"/>
      <c r="T4744" s="459"/>
      <c r="U4744" s="458"/>
      <c r="V4744" s="458"/>
      <c r="W4744" s="31"/>
      <c r="X4744" s="439"/>
      <c r="Y4744" s="459"/>
      <c r="Z4744" s="458"/>
      <c r="AA4744" s="439"/>
      <c r="AB4744" s="439"/>
      <c r="AC4744" s="439"/>
      <c r="AD4744" s="439"/>
      <c r="AE4744" s="443"/>
      <c r="AF4744" s="439"/>
      <c r="AG4744" s="439"/>
      <c r="AH4744" s="439"/>
      <c r="AI4744" s="440"/>
      <c r="AJ4744" s="439"/>
      <c r="AK4744" s="439"/>
      <c r="AL4744" s="439"/>
      <c r="AM4744" s="439">
        <f t="shared" si="2751"/>
        <v>0</v>
      </c>
      <c r="AN4744" s="440">
        <f t="shared" si="2751"/>
        <v>0</v>
      </c>
    </row>
    <row r="4745" spans="1:40" outlineLevel="2">
      <c r="A4745" s="882">
        <f>ROW()</f>
        <v>4745</v>
      </c>
      <c r="B4745" s="453"/>
      <c r="D4745" s="452" t="s">
        <v>29</v>
      </c>
      <c r="H4745" s="458"/>
      <c r="I4745" s="458"/>
      <c r="J4745" s="459"/>
      <c r="K4745" s="458"/>
      <c r="L4745" s="458"/>
      <c r="M4745" s="458"/>
      <c r="N4745" s="463"/>
      <c r="O4745" s="458"/>
      <c r="P4745" s="458"/>
      <c r="Q4745" s="458"/>
      <c r="R4745" s="458"/>
      <c r="S4745" s="458"/>
      <c r="T4745" s="459"/>
      <c r="U4745" s="458"/>
      <c r="V4745" s="458"/>
      <c r="W4745" s="31"/>
      <c r="X4745" s="439"/>
      <c r="Y4745" s="459"/>
      <c r="Z4745" s="458"/>
      <c r="AA4745" s="439"/>
      <c r="AB4745" s="439"/>
      <c r="AC4745" s="439"/>
      <c r="AD4745" s="439"/>
      <c r="AE4745" s="443"/>
      <c r="AF4745" s="439"/>
      <c r="AG4745" s="439"/>
      <c r="AH4745" s="439"/>
      <c r="AI4745" s="440"/>
      <c r="AJ4745" s="439"/>
      <c r="AK4745" s="439"/>
      <c r="AL4745" s="439"/>
      <c r="AM4745" s="439">
        <f t="shared" si="2751"/>
        <v>0</v>
      </c>
      <c r="AN4745" s="440">
        <f t="shared" si="2751"/>
        <v>0</v>
      </c>
    </row>
    <row r="4746" spans="1:40" outlineLevel="2">
      <c r="A4746" s="882">
        <f>ROW()</f>
        <v>4746</v>
      </c>
      <c r="B4746" s="453"/>
      <c r="D4746" s="452" t="s">
        <v>30</v>
      </c>
      <c r="H4746" s="458"/>
      <c r="I4746" s="458"/>
      <c r="J4746" s="459"/>
      <c r="K4746" s="458"/>
      <c r="L4746" s="458"/>
      <c r="M4746" s="458"/>
      <c r="N4746" s="463"/>
      <c r="O4746" s="458"/>
      <c r="P4746" s="458"/>
      <c r="Q4746" s="458"/>
      <c r="R4746" s="458"/>
      <c r="S4746" s="458"/>
      <c r="T4746" s="459"/>
      <c r="U4746" s="458"/>
      <c r="V4746" s="458"/>
      <c r="W4746" s="31"/>
      <c r="X4746" s="439"/>
      <c r="Y4746" s="459"/>
      <c r="Z4746" s="458"/>
      <c r="AA4746" s="439"/>
      <c r="AB4746" s="439"/>
      <c r="AC4746" s="439"/>
      <c r="AD4746" s="439"/>
      <c r="AE4746" s="443"/>
      <c r="AF4746" s="439"/>
      <c r="AG4746" s="439"/>
      <c r="AH4746" s="439"/>
      <c r="AI4746" s="440"/>
      <c r="AJ4746" s="439"/>
      <c r="AK4746" s="439"/>
      <c r="AL4746" s="439"/>
      <c r="AM4746" s="439">
        <f t="shared" si="2751"/>
        <v>45.41973897893633</v>
      </c>
      <c r="AN4746" s="440">
        <f t="shared" si="2751"/>
        <v>43.148752029989517</v>
      </c>
    </row>
    <row r="4747" spans="1:40" outlineLevel="2">
      <c r="A4747" s="882">
        <f>ROW()</f>
        <v>4747</v>
      </c>
      <c r="B4747" s="453"/>
      <c r="D4747" s="452" t="s">
        <v>31</v>
      </c>
      <c r="H4747" s="458"/>
      <c r="I4747" s="458"/>
      <c r="J4747" s="459"/>
      <c r="K4747" s="458"/>
      <c r="L4747" s="458"/>
      <c r="M4747" s="458"/>
      <c r="N4747" s="463"/>
      <c r="O4747" s="458"/>
      <c r="P4747" s="458"/>
      <c r="Q4747" s="458"/>
      <c r="R4747" s="458"/>
      <c r="S4747" s="458"/>
      <c r="T4747" s="459"/>
      <c r="U4747" s="458"/>
      <c r="V4747" s="458"/>
      <c r="W4747" s="31"/>
      <c r="X4747" s="439"/>
      <c r="Y4747" s="459"/>
      <c r="Z4747" s="458"/>
      <c r="AA4747" s="439"/>
      <c r="AB4747" s="439"/>
      <c r="AC4747" s="439"/>
      <c r="AD4747" s="439"/>
      <c r="AE4747" s="443"/>
      <c r="AF4747" s="439"/>
      <c r="AG4747" s="439"/>
      <c r="AH4747" s="439"/>
      <c r="AI4747" s="440"/>
      <c r="AJ4747" s="439"/>
      <c r="AK4747" s="439"/>
      <c r="AL4747" s="439"/>
      <c r="AM4747" s="439">
        <f t="shared" si="2751"/>
        <v>0</v>
      </c>
      <c r="AN4747" s="440">
        <f t="shared" si="2751"/>
        <v>0</v>
      </c>
    </row>
    <row r="4748" spans="1:40" outlineLevel="2">
      <c r="A4748" s="882">
        <f>ROW()</f>
        <v>4748</v>
      </c>
      <c r="B4748" s="453"/>
      <c r="D4748" s="452" t="s">
        <v>32</v>
      </c>
      <c r="H4748" s="458"/>
      <c r="I4748" s="458"/>
      <c r="J4748" s="459"/>
      <c r="K4748" s="458"/>
      <c r="L4748" s="458"/>
      <c r="M4748" s="458"/>
      <c r="N4748" s="463"/>
      <c r="O4748" s="458"/>
      <c r="P4748" s="458"/>
      <c r="Q4748" s="458"/>
      <c r="R4748" s="458"/>
      <c r="S4748" s="458"/>
      <c r="T4748" s="459"/>
      <c r="U4748" s="458"/>
      <c r="V4748" s="458"/>
      <c r="W4748" s="31"/>
      <c r="X4748" s="439"/>
      <c r="Y4748" s="459"/>
      <c r="Z4748" s="458"/>
      <c r="AA4748" s="439"/>
      <c r="AB4748" s="439"/>
      <c r="AC4748" s="439"/>
      <c r="AD4748" s="439"/>
      <c r="AE4748" s="443"/>
      <c r="AF4748" s="439"/>
      <c r="AG4748" s="439"/>
      <c r="AH4748" s="439"/>
      <c r="AI4748" s="440"/>
      <c r="AJ4748" s="439"/>
      <c r="AK4748" s="439"/>
      <c r="AL4748" s="439"/>
      <c r="AM4748" s="439">
        <f t="shared" si="2751"/>
        <v>2.4338786959741032</v>
      </c>
      <c r="AN4748" s="440">
        <f t="shared" si="2751"/>
        <v>2.3121847611753981</v>
      </c>
    </row>
    <row r="4749" spans="1:40" outlineLevel="2">
      <c r="A4749" s="882">
        <f>ROW()</f>
        <v>4749</v>
      </c>
      <c r="B4749" s="453"/>
      <c r="D4749" s="452" t="s">
        <v>33</v>
      </c>
      <c r="H4749" s="458"/>
      <c r="I4749" s="458"/>
      <c r="J4749" s="459"/>
      <c r="K4749" s="458"/>
      <c r="L4749" s="458"/>
      <c r="M4749" s="458"/>
      <c r="N4749" s="463"/>
      <c r="O4749" s="458"/>
      <c r="P4749" s="458"/>
      <c r="Q4749" s="458"/>
      <c r="R4749" s="458"/>
      <c r="S4749" s="458"/>
      <c r="T4749" s="459"/>
      <c r="U4749" s="458"/>
      <c r="V4749" s="458"/>
      <c r="W4749" s="31"/>
      <c r="X4749" s="439"/>
      <c r="Y4749" s="459"/>
      <c r="Z4749" s="458"/>
      <c r="AA4749" s="439"/>
      <c r="AB4749" s="439"/>
      <c r="AC4749" s="439"/>
      <c r="AD4749" s="439"/>
      <c r="AE4749" s="443"/>
      <c r="AF4749" s="439"/>
      <c r="AG4749" s="439"/>
      <c r="AH4749" s="439"/>
      <c r="AI4749" s="440"/>
      <c r="AJ4749" s="439"/>
      <c r="AK4749" s="439"/>
      <c r="AL4749" s="439"/>
      <c r="AM4749" s="439">
        <f t="shared" si="2751"/>
        <v>0</v>
      </c>
      <c r="AN4749" s="440">
        <f t="shared" si="2751"/>
        <v>0</v>
      </c>
    </row>
    <row r="4750" spans="1:40" outlineLevel="2">
      <c r="A4750" s="882">
        <f>ROW()</f>
        <v>4750</v>
      </c>
      <c r="B4750" s="453"/>
      <c r="D4750" s="452" t="s">
        <v>27</v>
      </c>
      <c r="H4750" s="458"/>
      <c r="I4750" s="458"/>
      <c r="J4750" s="459"/>
      <c r="K4750" s="458"/>
      <c r="L4750" s="458"/>
      <c r="M4750" s="458"/>
      <c r="N4750" s="463"/>
      <c r="O4750" s="458"/>
      <c r="P4750" s="458"/>
      <c r="Q4750" s="458"/>
      <c r="R4750" s="458"/>
      <c r="S4750" s="458"/>
      <c r="T4750" s="459"/>
      <c r="U4750" s="458"/>
      <c r="V4750" s="458"/>
      <c r="W4750" s="31"/>
      <c r="X4750" s="439"/>
      <c r="Y4750" s="459"/>
      <c r="Z4750" s="458"/>
      <c r="AA4750" s="439"/>
      <c r="AB4750" s="439"/>
      <c r="AC4750" s="439"/>
      <c r="AD4750" s="439"/>
      <c r="AE4750" s="443"/>
      <c r="AF4750" s="439"/>
      <c r="AG4750" s="439"/>
      <c r="AH4750" s="439"/>
      <c r="AI4750" s="440"/>
      <c r="AJ4750" s="439"/>
      <c r="AK4750" s="439"/>
      <c r="AL4750" s="439"/>
      <c r="AM4750" s="439">
        <f t="shared" si="2751"/>
        <v>0.4920741759347782</v>
      </c>
      <c r="AN4750" s="440">
        <f t="shared" si="2751"/>
        <v>0.47977232153640875</v>
      </c>
    </row>
    <row r="4751" spans="1:40" outlineLevel="2">
      <c r="A4751" s="882">
        <f>ROW()</f>
        <v>4751</v>
      </c>
      <c r="B4751" s="453"/>
      <c r="D4751" s="452" t="s">
        <v>34</v>
      </c>
      <c r="H4751" s="458"/>
      <c r="I4751" s="458"/>
      <c r="J4751" s="459"/>
      <c r="K4751" s="458"/>
      <c r="L4751" s="458"/>
      <c r="M4751" s="458"/>
      <c r="N4751" s="463"/>
      <c r="O4751" s="458"/>
      <c r="P4751" s="458"/>
      <c r="Q4751" s="458"/>
      <c r="R4751" s="458"/>
      <c r="S4751" s="458"/>
      <c r="T4751" s="459"/>
      <c r="U4751" s="458"/>
      <c r="V4751" s="458"/>
      <c r="W4751" s="31"/>
      <c r="X4751" s="439"/>
      <c r="Y4751" s="459"/>
      <c r="Z4751" s="458"/>
      <c r="AA4751" s="439"/>
      <c r="AB4751" s="439"/>
      <c r="AC4751" s="439"/>
      <c r="AD4751" s="439"/>
      <c r="AE4751" s="443"/>
      <c r="AF4751" s="439"/>
      <c r="AG4751" s="439"/>
      <c r="AH4751" s="439"/>
      <c r="AI4751" s="440"/>
      <c r="AJ4751" s="439"/>
      <c r="AK4751" s="439"/>
      <c r="AL4751" s="439"/>
      <c r="AM4751" s="439">
        <f t="shared" si="2751"/>
        <v>42.44601981105366</v>
      </c>
      <c r="AN4751" s="440">
        <f t="shared" si="2751"/>
        <v>39.616285156983416</v>
      </c>
    </row>
    <row r="4752" spans="1:40" outlineLevel="2">
      <c r="A4752" s="882">
        <f>ROW()</f>
        <v>4752</v>
      </c>
      <c r="B4752" s="453"/>
      <c r="D4752" s="452" t="s">
        <v>35</v>
      </c>
      <c r="H4752" s="458"/>
      <c r="I4752" s="458"/>
      <c r="J4752" s="459"/>
      <c r="K4752" s="458"/>
      <c r="L4752" s="458"/>
      <c r="M4752" s="458"/>
      <c r="N4752" s="463"/>
      <c r="O4752" s="458"/>
      <c r="P4752" s="458"/>
      <c r="Q4752" s="458"/>
      <c r="R4752" s="458"/>
      <c r="S4752" s="458"/>
      <c r="T4752" s="459"/>
      <c r="U4752" s="458"/>
      <c r="V4752" s="458"/>
      <c r="W4752" s="31"/>
      <c r="X4752" s="439"/>
      <c r="Y4752" s="459"/>
      <c r="Z4752" s="458"/>
      <c r="AA4752" s="439"/>
      <c r="AB4752" s="439"/>
      <c r="AC4752" s="439"/>
      <c r="AD4752" s="439"/>
      <c r="AE4752" s="443"/>
      <c r="AF4752" s="439"/>
      <c r="AG4752" s="439"/>
      <c r="AH4752" s="439"/>
      <c r="AI4752" s="440"/>
      <c r="AJ4752" s="439"/>
      <c r="AK4752" s="439"/>
      <c r="AL4752" s="439"/>
      <c r="AM4752" s="439">
        <f t="shared" si="2751"/>
        <v>1.0352623298187877</v>
      </c>
      <c r="AN4752" s="440">
        <f t="shared" si="2751"/>
        <v>0.93173609683690894</v>
      </c>
    </row>
    <row r="4753" spans="1:40" outlineLevel="2">
      <c r="A4753" s="882">
        <f>ROW()</f>
        <v>4753</v>
      </c>
      <c r="B4753" s="453"/>
      <c r="D4753" s="452" t="s">
        <v>302</v>
      </c>
      <c r="H4753" s="458"/>
      <c r="I4753" s="458"/>
      <c r="J4753" s="459"/>
      <c r="K4753" s="458"/>
      <c r="L4753" s="458"/>
      <c r="M4753" s="458"/>
      <c r="N4753" s="463"/>
      <c r="O4753" s="458"/>
      <c r="P4753" s="458"/>
      <c r="Q4753" s="458"/>
      <c r="R4753" s="458"/>
      <c r="S4753" s="458"/>
      <c r="T4753" s="459"/>
      <c r="U4753" s="458"/>
      <c r="V4753" s="458"/>
      <c r="W4753" s="31"/>
      <c r="X4753" s="439"/>
      <c r="Y4753" s="459"/>
      <c r="Z4753" s="458"/>
      <c r="AA4753" s="439"/>
      <c r="AB4753" s="439"/>
      <c r="AC4753" s="439"/>
      <c r="AD4753" s="439"/>
      <c r="AE4753" s="443"/>
      <c r="AF4753" s="439"/>
      <c r="AG4753" s="439"/>
      <c r="AH4753" s="439"/>
      <c r="AI4753" s="440"/>
      <c r="AJ4753" s="439"/>
      <c r="AK4753" s="439"/>
      <c r="AL4753" s="439"/>
      <c r="AM4753" s="439">
        <f t="shared" si="2751"/>
        <v>2.6963483145094096</v>
      </c>
      <c r="AN4753" s="440">
        <f t="shared" si="2751"/>
        <v>2.4267134830584687</v>
      </c>
    </row>
    <row r="4754" spans="1:40" outlineLevel="2">
      <c r="A4754" s="882">
        <f>ROW()</f>
        <v>4754</v>
      </c>
      <c r="B4754" s="453"/>
      <c r="D4754" s="452" t="s">
        <v>36</v>
      </c>
      <c r="H4754" s="458"/>
      <c r="I4754" s="458"/>
      <c r="J4754" s="459"/>
      <c r="K4754" s="458"/>
      <c r="L4754" s="458"/>
      <c r="M4754" s="458"/>
      <c r="N4754" s="463"/>
      <c r="O4754" s="458"/>
      <c r="P4754" s="458"/>
      <c r="Q4754" s="458"/>
      <c r="R4754" s="458"/>
      <c r="S4754" s="458"/>
      <c r="T4754" s="459"/>
      <c r="U4754" s="458"/>
      <c r="V4754" s="458"/>
      <c r="W4754" s="31"/>
      <c r="X4754" s="439"/>
      <c r="Y4754" s="459"/>
      <c r="Z4754" s="458"/>
      <c r="AA4754" s="439"/>
      <c r="AB4754" s="439"/>
      <c r="AC4754" s="439"/>
      <c r="AD4754" s="439"/>
      <c r="AE4754" s="443"/>
      <c r="AF4754" s="439"/>
      <c r="AG4754" s="439"/>
      <c r="AH4754" s="439"/>
      <c r="AI4754" s="440"/>
      <c r="AJ4754" s="439"/>
      <c r="AK4754" s="439"/>
      <c r="AL4754" s="439"/>
      <c r="AM4754" s="439">
        <f t="shared" si="2751"/>
        <v>4.5768056230783882</v>
      </c>
      <c r="AN4754" s="440">
        <f t="shared" si="2751"/>
        <v>3.6614444984627106</v>
      </c>
    </row>
    <row r="4755" spans="1:40" outlineLevel="2">
      <c r="A4755" s="882">
        <f>ROW()</f>
        <v>4755</v>
      </c>
      <c r="B4755" s="453"/>
      <c r="D4755" s="452" t="s">
        <v>583</v>
      </c>
      <c r="H4755" s="458"/>
      <c r="I4755" s="458"/>
      <c r="J4755" s="459"/>
      <c r="K4755" s="458"/>
      <c r="L4755" s="458"/>
      <c r="M4755" s="458"/>
      <c r="N4755" s="463"/>
      <c r="O4755" s="458"/>
      <c r="P4755" s="458"/>
      <c r="Q4755" s="458"/>
      <c r="R4755" s="458"/>
      <c r="S4755" s="458"/>
      <c r="T4755" s="459"/>
      <c r="U4755" s="458"/>
      <c r="V4755" s="458"/>
      <c r="W4755" s="31"/>
      <c r="X4755" s="439"/>
      <c r="Y4755" s="459"/>
      <c r="Z4755" s="458"/>
      <c r="AA4755" s="439"/>
      <c r="AB4755" s="439"/>
      <c r="AC4755" s="439"/>
      <c r="AD4755" s="439"/>
      <c r="AE4755" s="443"/>
      <c r="AF4755" s="439"/>
      <c r="AG4755" s="439"/>
      <c r="AH4755" s="439"/>
      <c r="AI4755" s="440"/>
      <c r="AJ4755" s="439"/>
      <c r="AK4755" s="439"/>
      <c r="AL4755" s="439"/>
      <c r="AM4755" s="439">
        <f t="shared" si="2751"/>
        <v>1.7588438758117981</v>
      </c>
      <c r="AN4755" s="440">
        <f t="shared" si="2751"/>
        <v>1.5829594882306184</v>
      </c>
    </row>
    <row r="4756" spans="1:40" outlineLevel="2">
      <c r="A4756" s="882">
        <f>ROW()</f>
        <v>4756</v>
      </c>
      <c r="B4756" s="453"/>
      <c r="D4756" s="452" t="s">
        <v>81</v>
      </c>
      <c r="H4756" s="458"/>
      <c r="I4756" s="458"/>
      <c r="J4756" s="459"/>
      <c r="K4756" s="458"/>
      <c r="L4756" s="458"/>
      <c r="M4756" s="458"/>
      <c r="N4756" s="463"/>
      <c r="O4756" s="458"/>
      <c r="P4756" s="458"/>
      <c r="Q4756" s="458"/>
      <c r="R4756" s="458"/>
      <c r="S4756" s="458"/>
      <c r="T4756" s="459"/>
      <c r="U4756" s="458"/>
      <c r="V4756" s="458"/>
      <c r="W4756" s="31"/>
      <c r="X4756" s="439"/>
      <c r="Y4756" s="459"/>
      <c r="Z4756" s="458"/>
      <c r="AA4756" s="439"/>
      <c r="AB4756" s="439"/>
      <c r="AC4756" s="439"/>
      <c r="AD4756" s="439"/>
      <c r="AE4756" s="443"/>
      <c r="AF4756" s="439"/>
      <c r="AG4756" s="439"/>
      <c r="AH4756" s="439"/>
      <c r="AI4756" s="440"/>
      <c r="AJ4756" s="439"/>
      <c r="AK4756" s="439"/>
      <c r="AL4756" s="439"/>
      <c r="AM4756" s="439">
        <f t="shared" si="2751"/>
        <v>0</v>
      </c>
      <c r="AN4756" s="440">
        <f t="shared" si="2751"/>
        <v>0</v>
      </c>
    </row>
    <row r="4757" spans="1:40" outlineLevel="2">
      <c r="A4757" s="882">
        <f>ROW()</f>
        <v>4757</v>
      </c>
      <c r="B4757" s="453"/>
      <c r="D4757" s="452" t="s">
        <v>28</v>
      </c>
      <c r="H4757" s="458"/>
      <c r="I4757" s="458"/>
      <c r="J4757" s="459"/>
      <c r="K4757" s="458"/>
      <c r="L4757" s="458"/>
      <c r="M4757" s="458"/>
      <c r="N4757" s="463"/>
      <c r="O4757" s="458"/>
      <c r="P4757" s="458"/>
      <c r="Q4757" s="458"/>
      <c r="R4757" s="458"/>
      <c r="S4757" s="458"/>
      <c r="T4757" s="459"/>
      <c r="U4757" s="458"/>
      <c r="V4757" s="458"/>
      <c r="W4757" s="31"/>
      <c r="X4757" s="439"/>
      <c r="Y4757" s="459"/>
      <c r="Z4757" s="458"/>
      <c r="AA4757" s="439"/>
      <c r="AB4757" s="439"/>
      <c r="AC4757" s="439"/>
      <c r="AD4757" s="439"/>
      <c r="AE4757" s="443"/>
      <c r="AF4757" s="439"/>
      <c r="AG4757" s="439"/>
      <c r="AH4757" s="439"/>
      <c r="AI4757" s="440"/>
      <c r="AJ4757" s="439"/>
      <c r="AK4757" s="439"/>
      <c r="AL4757" s="439"/>
      <c r="AM4757" s="439">
        <f t="shared" si="2751"/>
        <v>0</v>
      </c>
      <c r="AN4757" s="440">
        <f t="shared" si="2751"/>
        <v>0</v>
      </c>
    </row>
    <row r="4758" spans="1:40" outlineLevel="2">
      <c r="A4758" s="882">
        <f>ROW()</f>
        <v>4758</v>
      </c>
      <c r="B4758" s="453"/>
      <c r="D4758" s="456" t="s">
        <v>443</v>
      </c>
      <c r="E4758" s="456"/>
      <c r="F4758" s="456"/>
      <c r="G4758" s="456"/>
      <c r="H4758" s="460"/>
      <c r="I4758" s="460"/>
      <c r="J4758" s="461"/>
      <c r="K4758" s="460"/>
      <c r="L4758" s="460"/>
      <c r="M4758" s="460"/>
      <c r="N4758" s="465"/>
      <c r="O4758" s="460"/>
      <c r="P4758" s="460"/>
      <c r="Q4758" s="460"/>
      <c r="R4758" s="460"/>
      <c r="S4758" s="460"/>
      <c r="T4758" s="461"/>
      <c r="U4758" s="460"/>
      <c r="V4758" s="460"/>
      <c r="W4758" s="57"/>
      <c r="X4758" s="441"/>
      <c r="Y4758" s="461"/>
      <c r="Z4758" s="460"/>
      <c r="AA4758" s="441"/>
      <c r="AB4758" s="441"/>
      <c r="AC4758" s="441"/>
      <c r="AD4758" s="441"/>
      <c r="AE4758" s="462"/>
      <c r="AF4758" s="441"/>
      <c r="AG4758" s="441"/>
      <c r="AH4758" s="441"/>
      <c r="AI4758" s="442"/>
      <c r="AJ4758" s="441"/>
      <c r="AK4758" s="441"/>
      <c r="AL4758" s="441"/>
      <c r="AM4758" s="441">
        <f t="shared" si="2751"/>
        <v>0</v>
      </c>
      <c r="AN4758" s="442">
        <f t="shared" si="2751"/>
        <v>0</v>
      </c>
    </row>
    <row r="4759" spans="1:40" outlineLevel="2">
      <c r="A4759" s="887">
        <f>ROW()</f>
        <v>4759</v>
      </c>
      <c r="B4759" s="644"/>
      <c r="C4759" s="770"/>
      <c r="D4759" s="456" t="s">
        <v>24</v>
      </c>
      <c r="E4759" s="456"/>
      <c r="F4759" s="456"/>
      <c r="G4759" s="456"/>
      <c r="H4759" s="460"/>
      <c r="I4759" s="460"/>
      <c r="J4759" s="461"/>
      <c r="K4759" s="460"/>
      <c r="L4759" s="460"/>
      <c r="M4759" s="460"/>
      <c r="N4759" s="465"/>
      <c r="O4759" s="460"/>
      <c r="P4759" s="460"/>
      <c r="Q4759" s="460"/>
      <c r="R4759" s="460"/>
      <c r="S4759" s="460"/>
      <c r="T4759" s="461"/>
      <c r="U4759" s="460"/>
      <c r="V4759" s="460"/>
      <c r="W4759" s="441"/>
      <c r="X4759" s="441"/>
      <c r="Y4759" s="461"/>
      <c r="Z4759" s="460"/>
      <c r="AA4759" s="441"/>
      <c r="AB4759" s="441"/>
      <c r="AC4759" s="441"/>
      <c r="AD4759" s="441"/>
      <c r="AE4759" s="462"/>
      <c r="AF4759" s="441"/>
      <c r="AG4759" s="441"/>
      <c r="AH4759" s="441"/>
      <c r="AI4759" s="442"/>
      <c r="AJ4759" s="441"/>
      <c r="AK4759" s="441"/>
      <c r="AL4759" s="441"/>
      <c r="AM4759" s="441">
        <f>SUM(AM4743:AM4758)</f>
        <v>106.14214425043862</v>
      </c>
      <c r="AN4759" s="442">
        <f>SUM(AN4743:AN4758)</f>
        <v>99.17886165932876</v>
      </c>
    </row>
    <row r="4760" spans="1:40">
      <c r="A4760" s="884" t="s">
        <v>902</v>
      </c>
      <c r="B4760" s="885"/>
      <c r="C4760" s="886"/>
      <c r="D4760" s="885"/>
      <c r="E4760" s="885"/>
      <c r="F4760" s="885"/>
      <c r="G4760" s="25"/>
      <c r="H4760" s="885"/>
      <c r="I4760" s="25"/>
      <c r="J4760" s="323"/>
      <c r="K4760" s="25"/>
      <c r="L4760" s="25"/>
      <c r="M4760" s="25"/>
      <c r="N4760" s="318"/>
      <c r="O4760" s="25"/>
      <c r="P4760" s="25"/>
      <c r="Q4760" s="25"/>
      <c r="R4760" s="25"/>
      <c r="S4760" s="25"/>
      <c r="T4760" s="323"/>
      <c r="U4760" s="25"/>
      <c r="V4760" s="25"/>
      <c r="W4760" s="25"/>
      <c r="X4760" s="25"/>
      <c r="Y4760" s="323"/>
      <c r="Z4760" s="25"/>
      <c r="AA4760" s="25"/>
      <c r="AB4760" s="25"/>
      <c r="AC4760" s="25"/>
      <c r="AD4760" s="25"/>
      <c r="AE4760" s="323"/>
      <c r="AF4760" s="25"/>
      <c r="AG4760" s="25"/>
      <c r="AH4760" s="25"/>
      <c r="AI4760" s="318"/>
      <c r="AJ4760" s="323"/>
      <c r="AK4760" s="25"/>
      <c r="AL4760" s="25"/>
      <c r="AM4760" s="25"/>
      <c r="AN4760" s="318"/>
    </row>
    <row r="4761" spans="1:40" outlineLevel="1">
      <c r="A4761" s="732" t="s">
        <v>26</v>
      </c>
      <c r="B4761" s="733"/>
      <c r="C4761" s="881"/>
      <c r="D4761" s="733"/>
      <c r="E4761" s="733"/>
      <c r="F4761" s="733"/>
      <c r="G4761" s="730"/>
      <c r="H4761" s="733"/>
      <c r="I4761" s="730"/>
      <c r="J4761" s="729"/>
      <c r="K4761" s="730"/>
      <c r="L4761" s="730"/>
      <c r="M4761" s="730"/>
      <c r="N4761" s="731"/>
      <c r="O4761" s="730"/>
      <c r="P4761" s="730"/>
      <c r="Q4761" s="730"/>
      <c r="R4761" s="730"/>
      <c r="S4761" s="730"/>
      <c r="T4761" s="729"/>
      <c r="U4761" s="730"/>
      <c r="V4761" s="730"/>
      <c r="W4761" s="730"/>
      <c r="X4761" s="730"/>
      <c r="Y4761" s="729"/>
      <c r="Z4761" s="730"/>
      <c r="AA4761" s="730"/>
      <c r="AB4761" s="730"/>
      <c r="AC4761" s="730"/>
      <c r="AD4761" s="730"/>
      <c r="AE4761" s="729"/>
      <c r="AF4761" s="730"/>
      <c r="AG4761" s="730"/>
      <c r="AH4761" s="730"/>
      <c r="AI4761" s="731"/>
      <c r="AJ4761" s="729"/>
      <c r="AK4761" s="730"/>
      <c r="AL4761" s="730"/>
      <c r="AM4761" s="730"/>
      <c r="AN4761" s="731"/>
    </row>
    <row r="4762" spans="1:40" outlineLevel="2">
      <c r="A4762" s="882">
        <f>ROW()</f>
        <v>4762</v>
      </c>
      <c r="B4762" s="453"/>
      <c r="D4762" s="452" t="s">
        <v>300</v>
      </c>
      <c r="H4762" s="458"/>
      <c r="I4762" s="458"/>
      <c r="J4762" s="459"/>
      <c r="K4762" s="458"/>
      <c r="L4762" s="458"/>
      <c r="M4762" s="458"/>
      <c r="N4762" s="463"/>
      <c r="O4762" s="458"/>
      <c r="P4762" s="458"/>
      <c r="Q4762" s="458"/>
      <c r="R4762" s="458"/>
      <c r="S4762" s="458"/>
      <c r="T4762" s="459"/>
      <c r="U4762" s="458"/>
      <c r="V4762" s="458"/>
      <c r="W4762" s="458"/>
      <c r="X4762" s="458"/>
      <c r="Y4762" s="459"/>
      <c r="Z4762" s="458"/>
      <c r="AA4762" s="169"/>
      <c r="AB4762" s="169"/>
      <c r="AC4762" s="169"/>
      <c r="AD4762" s="169"/>
      <c r="AE4762" s="641"/>
      <c r="AF4762" s="26"/>
      <c r="AG4762" s="26"/>
      <c r="AH4762" s="26"/>
      <c r="AI4762" s="449"/>
      <c r="AJ4762" s="330"/>
      <c r="AK4762" s="169"/>
      <c r="AL4762" s="169"/>
      <c r="AM4762" s="169"/>
      <c r="AN4762" s="337"/>
    </row>
    <row r="4763" spans="1:40" outlineLevel="2">
      <c r="A4763" s="882">
        <f>ROW()</f>
        <v>4763</v>
      </c>
      <c r="B4763" s="453"/>
      <c r="D4763" s="452" t="s">
        <v>301</v>
      </c>
      <c r="H4763" s="458"/>
      <c r="I4763" s="458"/>
      <c r="J4763" s="459"/>
      <c r="K4763" s="458"/>
      <c r="L4763" s="458"/>
      <c r="M4763" s="458"/>
      <c r="N4763" s="463"/>
      <c r="O4763" s="458"/>
      <c r="P4763" s="458"/>
      <c r="Q4763" s="458"/>
      <c r="R4763" s="458"/>
      <c r="S4763" s="458"/>
      <c r="T4763" s="459"/>
      <c r="U4763" s="458"/>
      <c r="V4763" s="458"/>
      <c r="W4763" s="458"/>
      <c r="X4763" s="458"/>
      <c r="Y4763" s="459"/>
      <c r="Z4763" s="458"/>
      <c r="AA4763" s="169"/>
      <c r="AB4763" s="169"/>
      <c r="AC4763" s="169"/>
      <c r="AD4763" s="169"/>
      <c r="AE4763" s="641"/>
      <c r="AF4763" s="26"/>
      <c r="AG4763" s="26"/>
      <c r="AH4763" s="26"/>
      <c r="AI4763" s="449"/>
      <c r="AJ4763" s="330"/>
      <c r="AK4763" s="169"/>
      <c r="AL4763" s="169"/>
      <c r="AM4763" s="169"/>
      <c r="AN4763" s="337"/>
    </row>
    <row r="4764" spans="1:40" outlineLevel="2">
      <c r="A4764" s="882">
        <f>ROW()</f>
        <v>4764</v>
      </c>
      <c r="B4764" s="453"/>
      <c r="D4764" s="452" t="s">
        <v>29</v>
      </c>
      <c r="H4764" s="458"/>
      <c r="I4764" s="458"/>
      <c r="J4764" s="459"/>
      <c r="K4764" s="458"/>
      <c r="L4764" s="458"/>
      <c r="M4764" s="458"/>
      <c r="N4764" s="463"/>
      <c r="O4764" s="458"/>
      <c r="P4764" s="458"/>
      <c r="Q4764" s="458"/>
      <c r="R4764" s="458"/>
      <c r="S4764" s="458"/>
      <c r="T4764" s="459"/>
      <c r="U4764" s="458"/>
      <c r="V4764" s="458"/>
      <c r="W4764" s="458"/>
      <c r="X4764" s="458"/>
      <c r="Y4764" s="459"/>
      <c r="Z4764" s="458"/>
      <c r="AA4764" s="169"/>
      <c r="AB4764" s="169"/>
      <c r="AC4764" s="169"/>
      <c r="AD4764" s="169"/>
      <c r="AE4764" s="641"/>
      <c r="AF4764" s="26"/>
      <c r="AG4764" s="26"/>
      <c r="AH4764" s="26"/>
      <c r="AI4764" s="449"/>
      <c r="AJ4764" s="330"/>
      <c r="AK4764" s="169"/>
      <c r="AL4764" s="169"/>
      <c r="AM4764" s="169"/>
      <c r="AN4764" s="337"/>
    </row>
    <row r="4765" spans="1:40" outlineLevel="2">
      <c r="A4765" s="882">
        <f>ROW()</f>
        <v>4765</v>
      </c>
      <c r="B4765" s="453"/>
      <c r="D4765" s="452" t="s">
        <v>30</v>
      </c>
      <c r="H4765" s="458"/>
      <c r="I4765" s="458"/>
      <c r="J4765" s="459"/>
      <c r="K4765" s="458"/>
      <c r="L4765" s="458"/>
      <c r="M4765" s="458"/>
      <c r="N4765" s="463"/>
      <c r="O4765" s="458"/>
      <c r="P4765" s="458"/>
      <c r="Q4765" s="458"/>
      <c r="R4765" s="458"/>
      <c r="S4765" s="458"/>
      <c r="T4765" s="459"/>
      <c r="U4765" s="458"/>
      <c r="V4765" s="458"/>
      <c r="W4765" s="458"/>
      <c r="X4765" s="458"/>
      <c r="Y4765" s="459"/>
      <c r="Z4765" s="458"/>
      <c r="AA4765" s="169"/>
      <c r="AB4765" s="169"/>
      <c r="AC4765" s="169"/>
      <c r="AD4765" s="169"/>
      <c r="AE4765" s="641"/>
      <c r="AF4765" s="26"/>
      <c r="AG4765" s="26"/>
      <c r="AH4765" s="26"/>
      <c r="AI4765" s="449"/>
      <c r="AJ4765" s="330"/>
      <c r="AK4765" s="169"/>
      <c r="AL4765" s="169"/>
      <c r="AM4765" s="169"/>
      <c r="AN4765" s="337"/>
    </row>
    <row r="4766" spans="1:40" outlineLevel="2">
      <c r="A4766" s="882">
        <f>ROW()</f>
        <v>4766</v>
      </c>
      <c r="B4766" s="453"/>
      <c r="D4766" s="452" t="s">
        <v>31</v>
      </c>
      <c r="H4766" s="458"/>
      <c r="I4766" s="458"/>
      <c r="J4766" s="459"/>
      <c r="K4766" s="458"/>
      <c r="L4766" s="458"/>
      <c r="M4766" s="458"/>
      <c r="N4766" s="463"/>
      <c r="O4766" s="458"/>
      <c r="P4766" s="458"/>
      <c r="Q4766" s="458"/>
      <c r="R4766" s="458"/>
      <c r="S4766" s="458"/>
      <c r="T4766" s="459"/>
      <c r="U4766" s="458"/>
      <c r="V4766" s="458"/>
      <c r="W4766" s="458"/>
      <c r="X4766" s="458"/>
      <c r="Y4766" s="459"/>
      <c r="Z4766" s="458"/>
      <c r="AA4766" s="169"/>
      <c r="AB4766" s="169"/>
      <c r="AC4766" s="169"/>
      <c r="AD4766" s="169"/>
      <c r="AE4766" s="641"/>
      <c r="AF4766" s="26"/>
      <c r="AG4766" s="26"/>
      <c r="AH4766" s="26"/>
      <c r="AI4766" s="449"/>
      <c r="AJ4766" s="330"/>
      <c r="AK4766" s="169"/>
      <c r="AL4766" s="169"/>
      <c r="AM4766" s="169"/>
      <c r="AN4766" s="337"/>
    </row>
    <row r="4767" spans="1:40" outlineLevel="2">
      <c r="A4767" s="882">
        <f>ROW()</f>
        <v>4767</v>
      </c>
      <c r="B4767" s="453"/>
      <c r="D4767" s="452" t="s">
        <v>32</v>
      </c>
      <c r="H4767" s="458"/>
      <c r="I4767" s="458"/>
      <c r="J4767" s="459"/>
      <c r="K4767" s="458"/>
      <c r="L4767" s="458"/>
      <c r="M4767" s="458"/>
      <c r="N4767" s="463"/>
      <c r="O4767" s="458"/>
      <c r="P4767" s="458"/>
      <c r="Q4767" s="458"/>
      <c r="R4767" s="458"/>
      <c r="S4767" s="458"/>
      <c r="T4767" s="459"/>
      <c r="U4767" s="458"/>
      <c r="V4767" s="458"/>
      <c r="W4767" s="458"/>
      <c r="X4767" s="458"/>
      <c r="Y4767" s="459"/>
      <c r="Z4767" s="458"/>
      <c r="AA4767" s="169"/>
      <c r="AB4767" s="169"/>
      <c r="AC4767" s="169"/>
      <c r="AD4767" s="169"/>
      <c r="AE4767" s="641"/>
      <c r="AF4767" s="26"/>
      <c r="AG4767" s="26"/>
      <c r="AH4767" s="26"/>
      <c r="AI4767" s="449"/>
      <c r="AJ4767" s="330"/>
      <c r="AK4767" s="169"/>
      <c r="AL4767" s="169"/>
      <c r="AM4767" s="169"/>
      <c r="AN4767" s="337"/>
    </row>
    <row r="4768" spans="1:40" outlineLevel="2">
      <c r="A4768" s="882">
        <f>ROW()</f>
        <v>4768</v>
      </c>
      <c r="B4768" s="453"/>
      <c r="D4768" s="452" t="s">
        <v>33</v>
      </c>
      <c r="H4768" s="458"/>
      <c r="I4768" s="458"/>
      <c r="J4768" s="459"/>
      <c r="K4768" s="458"/>
      <c r="L4768" s="458"/>
      <c r="M4768" s="458"/>
      <c r="N4768" s="463"/>
      <c r="O4768" s="458"/>
      <c r="P4768" s="458"/>
      <c r="Q4768" s="458"/>
      <c r="R4768" s="458"/>
      <c r="S4768" s="458"/>
      <c r="T4768" s="459"/>
      <c r="U4768" s="458"/>
      <c r="V4768" s="458"/>
      <c r="W4768" s="458"/>
      <c r="X4768" s="458"/>
      <c r="Y4768" s="459"/>
      <c r="Z4768" s="458"/>
      <c r="AA4768" s="169"/>
      <c r="AB4768" s="169"/>
      <c r="AC4768" s="169"/>
      <c r="AD4768" s="169"/>
      <c r="AE4768" s="641"/>
      <c r="AF4768" s="26"/>
      <c r="AG4768" s="26"/>
      <c r="AH4768" s="26"/>
      <c r="AI4768" s="449"/>
      <c r="AJ4768" s="330"/>
      <c r="AK4768" s="169"/>
      <c r="AL4768" s="169"/>
      <c r="AM4768" s="169"/>
      <c r="AN4768" s="337"/>
    </row>
    <row r="4769" spans="1:40" outlineLevel="2">
      <c r="A4769" s="882">
        <f>ROW()</f>
        <v>4769</v>
      </c>
      <c r="B4769" s="453"/>
      <c r="D4769" s="452" t="s">
        <v>27</v>
      </c>
      <c r="H4769" s="458"/>
      <c r="I4769" s="458"/>
      <c r="J4769" s="459"/>
      <c r="K4769" s="458"/>
      <c r="L4769" s="458"/>
      <c r="M4769" s="458"/>
      <c r="N4769" s="463"/>
      <c r="O4769" s="458"/>
      <c r="P4769" s="458"/>
      <c r="Q4769" s="458"/>
      <c r="R4769" s="458"/>
      <c r="S4769" s="458"/>
      <c r="T4769" s="459"/>
      <c r="U4769" s="458"/>
      <c r="V4769" s="458"/>
      <c r="W4769" s="458"/>
      <c r="X4769" s="458"/>
      <c r="Y4769" s="459"/>
      <c r="Z4769" s="458"/>
      <c r="AA4769" s="169"/>
      <c r="AB4769" s="169"/>
      <c r="AC4769" s="169"/>
      <c r="AD4769" s="169"/>
      <c r="AE4769" s="641"/>
      <c r="AF4769" s="26"/>
      <c r="AG4769" s="26"/>
      <c r="AH4769" s="26"/>
      <c r="AI4769" s="449"/>
      <c r="AJ4769" s="330"/>
      <c r="AK4769" s="169"/>
      <c r="AL4769" s="169"/>
      <c r="AM4769" s="169"/>
      <c r="AN4769" s="337"/>
    </row>
    <row r="4770" spans="1:40" outlineLevel="2">
      <c r="A4770" s="882">
        <f>ROW()</f>
        <v>4770</v>
      </c>
      <c r="B4770" s="453"/>
      <c r="D4770" s="452" t="s">
        <v>34</v>
      </c>
      <c r="H4770" s="458"/>
      <c r="I4770" s="458"/>
      <c r="J4770" s="459"/>
      <c r="K4770" s="458"/>
      <c r="L4770" s="458"/>
      <c r="M4770" s="458"/>
      <c r="N4770" s="463"/>
      <c r="O4770" s="458"/>
      <c r="P4770" s="458"/>
      <c r="Q4770" s="458"/>
      <c r="R4770" s="458"/>
      <c r="S4770" s="458"/>
      <c r="T4770" s="459"/>
      <c r="U4770" s="458"/>
      <c r="V4770" s="458"/>
      <c r="W4770" s="458"/>
      <c r="X4770" s="458"/>
      <c r="Y4770" s="459"/>
      <c r="Z4770" s="458"/>
      <c r="AA4770" s="169"/>
      <c r="AB4770" s="169"/>
      <c r="AC4770" s="169"/>
      <c r="AD4770" s="169"/>
      <c r="AE4770" s="641"/>
      <c r="AF4770" s="26"/>
      <c r="AG4770" s="26"/>
      <c r="AH4770" s="26"/>
      <c r="AI4770" s="449"/>
      <c r="AJ4770" s="330"/>
      <c r="AK4770" s="169"/>
      <c r="AL4770" s="169"/>
      <c r="AM4770" s="169"/>
      <c r="AN4770" s="337"/>
    </row>
    <row r="4771" spans="1:40" outlineLevel="2">
      <c r="A4771" s="882">
        <f>ROW()</f>
        <v>4771</v>
      </c>
      <c r="B4771" s="453"/>
      <c r="D4771" s="452" t="s">
        <v>35</v>
      </c>
      <c r="H4771" s="458"/>
      <c r="I4771" s="458"/>
      <c r="J4771" s="459"/>
      <c r="K4771" s="458"/>
      <c r="L4771" s="458"/>
      <c r="M4771" s="458"/>
      <c r="N4771" s="463"/>
      <c r="O4771" s="458"/>
      <c r="P4771" s="458"/>
      <c r="Q4771" s="458"/>
      <c r="R4771" s="458"/>
      <c r="S4771" s="458"/>
      <c r="T4771" s="459"/>
      <c r="U4771" s="458"/>
      <c r="V4771" s="458"/>
      <c r="W4771" s="458"/>
      <c r="X4771" s="458"/>
      <c r="Y4771" s="459"/>
      <c r="Z4771" s="458"/>
      <c r="AA4771" s="169"/>
      <c r="AB4771" s="169"/>
      <c r="AC4771" s="169"/>
      <c r="AD4771" s="169"/>
      <c r="AE4771" s="641"/>
      <c r="AF4771" s="26"/>
      <c r="AG4771" s="26"/>
      <c r="AH4771" s="26"/>
      <c r="AI4771" s="449"/>
      <c r="AJ4771" s="330"/>
      <c r="AK4771" s="169"/>
      <c r="AL4771" s="169"/>
      <c r="AM4771" s="169"/>
      <c r="AN4771" s="337"/>
    </row>
    <row r="4772" spans="1:40" outlineLevel="2">
      <c r="A4772" s="882">
        <f>ROW()</f>
        <v>4772</v>
      </c>
      <c r="B4772" s="453"/>
      <c r="D4772" s="452" t="s">
        <v>302</v>
      </c>
      <c r="H4772" s="458"/>
      <c r="I4772" s="458"/>
      <c r="J4772" s="459"/>
      <c r="K4772" s="458"/>
      <c r="L4772" s="458"/>
      <c r="M4772" s="458"/>
      <c r="N4772" s="463"/>
      <c r="O4772" s="458"/>
      <c r="P4772" s="458"/>
      <c r="Q4772" s="458"/>
      <c r="R4772" s="458"/>
      <c r="S4772" s="458"/>
      <c r="T4772" s="459"/>
      <c r="U4772" s="458"/>
      <c r="V4772" s="458"/>
      <c r="W4772" s="458"/>
      <c r="X4772" s="458"/>
      <c r="Y4772" s="459"/>
      <c r="Z4772" s="458"/>
      <c r="AA4772" s="169"/>
      <c r="AB4772" s="169"/>
      <c r="AC4772" s="169"/>
      <c r="AD4772" s="169"/>
      <c r="AE4772" s="641"/>
      <c r="AF4772" s="26"/>
      <c r="AG4772" s="26"/>
      <c r="AH4772" s="26"/>
      <c r="AI4772" s="449"/>
      <c r="AJ4772" s="330"/>
      <c r="AK4772" s="169"/>
      <c r="AL4772" s="169"/>
      <c r="AM4772" s="169"/>
      <c r="AN4772" s="337"/>
    </row>
    <row r="4773" spans="1:40" outlineLevel="2">
      <c r="A4773" s="882">
        <f>ROW()</f>
        <v>4773</v>
      </c>
      <c r="B4773" s="453"/>
      <c r="D4773" s="452" t="s">
        <v>36</v>
      </c>
      <c r="H4773" s="458"/>
      <c r="I4773" s="458"/>
      <c r="J4773" s="459"/>
      <c r="K4773" s="458"/>
      <c r="L4773" s="458"/>
      <c r="M4773" s="458"/>
      <c r="N4773" s="463"/>
      <c r="O4773" s="458"/>
      <c r="P4773" s="458"/>
      <c r="Q4773" s="458"/>
      <c r="R4773" s="458"/>
      <c r="S4773" s="458"/>
      <c r="T4773" s="459"/>
      <c r="U4773" s="458"/>
      <c r="V4773" s="458"/>
      <c r="W4773" s="458"/>
      <c r="X4773" s="458"/>
      <c r="Y4773" s="459"/>
      <c r="Z4773" s="458"/>
      <c r="AA4773" s="169"/>
      <c r="AB4773" s="169"/>
      <c r="AC4773" s="169"/>
      <c r="AD4773" s="169"/>
      <c r="AE4773" s="641"/>
      <c r="AF4773" s="26"/>
      <c r="AG4773" s="26"/>
      <c r="AH4773" s="26"/>
      <c r="AI4773" s="449"/>
      <c r="AJ4773" s="330"/>
      <c r="AK4773" s="169"/>
      <c r="AL4773" s="169"/>
      <c r="AM4773" s="169"/>
      <c r="AN4773" s="337"/>
    </row>
    <row r="4774" spans="1:40" outlineLevel="2">
      <c r="A4774" s="882">
        <f>ROW()</f>
        <v>4774</v>
      </c>
      <c r="B4774" s="453"/>
      <c r="D4774" s="452" t="s">
        <v>583</v>
      </c>
      <c r="H4774" s="458"/>
      <c r="I4774" s="458"/>
      <c r="J4774" s="459"/>
      <c r="K4774" s="458"/>
      <c r="L4774" s="458"/>
      <c r="M4774" s="458"/>
      <c r="N4774" s="463"/>
      <c r="O4774" s="458"/>
      <c r="P4774" s="458"/>
      <c r="Q4774" s="458"/>
      <c r="R4774" s="458"/>
      <c r="S4774" s="458"/>
      <c r="T4774" s="459"/>
      <c r="U4774" s="458"/>
      <c r="V4774" s="458"/>
      <c r="W4774" s="458"/>
      <c r="X4774" s="458"/>
      <c r="Y4774" s="459"/>
      <c r="Z4774" s="458"/>
      <c r="AA4774" s="169"/>
      <c r="AB4774" s="169"/>
      <c r="AC4774" s="169"/>
      <c r="AD4774" s="169"/>
      <c r="AE4774" s="641"/>
      <c r="AF4774" s="26"/>
      <c r="AG4774" s="26"/>
      <c r="AH4774" s="26"/>
      <c r="AI4774" s="449"/>
      <c r="AJ4774" s="330"/>
      <c r="AK4774" s="169"/>
      <c r="AL4774" s="169"/>
      <c r="AM4774" s="169"/>
      <c r="AN4774" s="337"/>
    </row>
    <row r="4775" spans="1:40" outlineLevel="2">
      <c r="A4775" s="882">
        <f>ROW()</f>
        <v>4775</v>
      </c>
      <c r="B4775" s="453"/>
      <c r="D4775" s="452" t="s">
        <v>81</v>
      </c>
      <c r="H4775" s="458"/>
      <c r="I4775" s="458"/>
      <c r="J4775" s="459"/>
      <c r="K4775" s="458"/>
      <c r="L4775" s="458"/>
      <c r="M4775" s="458"/>
      <c r="N4775" s="463"/>
      <c r="O4775" s="458"/>
      <c r="P4775" s="458"/>
      <c r="Q4775" s="458"/>
      <c r="R4775" s="458"/>
      <c r="S4775" s="458"/>
      <c r="T4775" s="459"/>
      <c r="U4775" s="458"/>
      <c r="V4775" s="458"/>
      <c r="W4775" s="458"/>
      <c r="X4775" s="458"/>
      <c r="Y4775" s="459"/>
      <c r="Z4775" s="458"/>
      <c r="AA4775" s="169"/>
      <c r="AB4775" s="169"/>
      <c r="AC4775" s="169"/>
      <c r="AD4775" s="169"/>
      <c r="AE4775" s="641"/>
      <c r="AF4775" s="26"/>
      <c r="AG4775" s="26"/>
      <c r="AH4775" s="26"/>
      <c r="AI4775" s="449"/>
      <c r="AJ4775" s="330"/>
      <c r="AK4775" s="169"/>
      <c r="AL4775" s="169"/>
      <c r="AM4775" s="169"/>
      <c r="AN4775" s="337"/>
    </row>
    <row r="4776" spans="1:40" outlineLevel="2">
      <c r="A4776" s="882">
        <f>ROW()</f>
        <v>4776</v>
      </c>
      <c r="B4776" s="453"/>
      <c r="D4776" s="452" t="s">
        <v>28</v>
      </c>
      <c r="H4776" s="458"/>
      <c r="I4776" s="458"/>
      <c r="J4776" s="459"/>
      <c r="K4776" s="458"/>
      <c r="L4776" s="458"/>
      <c r="M4776" s="458"/>
      <c r="N4776" s="463"/>
      <c r="O4776" s="458"/>
      <c r="P4776" s="458"/>
      <c r="Q4776" s="458"/>
      <c r="R4776" s="458"/>
      <c r="S4776" s="458"/>
      <c r="T4776" s="459"/>
      <c r="U4776" s="458"/>
      <c r="V4776" s="458"/>
      <c r="W4776" s="458"/>
      <c r="X4776" s="458"/>
      <c r="Y4776" s="459"/>
      <c r="Z4776" s="458"/>
      <c r="AA4776" s="169"/>
      <c r="AB4776" s="169"/>
      <c r="AC4776" s="169"/>
      <c r="AD4776" s="169"/>
      <c r="AE4776" s="641"/>
      <c r="AF4776" s="26"/>
      <c r="AG4776" s="26"/>
      <c r="AH4776" s="26"/>
      <c r="AI4776" s="449"/>
      <c r="AJ4776" s="330"/>
      <c r="AK4776" s="169"/>
      <c r="AL4776" s="169"/>
      <c r="AM4776" s="169"/>
      <c r="AN4776" s="337"/>
    </row>
    <row r="4777" spans="1:40" outlineLevel="2">
      <c r="A4777" s="882">
        <f>ROW()</f>
        <v>4777</v>
      </c>
      <c r="B4777" s="453"/>
      <c r="D4777" s="456" t="s">
        <v>443</v>
      </c>
      <c r="E4777" s="456"/>
      <c r="F4777" s="456"/>
      <c r="G4777" s="456"/>
      <c r="H4777" s="460"/>
      <c r="I4777" s="460"/>
      <c r="J4777" s="461"/>
      <c r="K4777" s="460"/>
      <c r="L4777" s="460"/>
      <c r="M4777" s="460"/>
      <c r="N4777" s="465"/>
      <c r="O4777" s="460"/>
      <c r="P4777" s="460"/>
      <c r="Q4777" s="460"/>
      <c r="R4777" s="460"/>
      <c r="S4777" s="460"/>
      <c r="T4777" s="461"/>
      <c r="U4777" s="460"/>
      <c r="V4777" s="460"/>
      <c r="W4777" s="460"/>
      <c r="X4777" s="460"/>
      <c r="Y4777" s="461"/>
      <c r="Z4777" s="460"/>
      <c r="AA4777" s="170"/>
      <c r="AB4777" s="170"/>
      <c r="AC4777" s="170"/>
      <c r="AD4777" s="170"/>
      <c r="AE4777" s="642"/>
      <c r="AF4777" s="29"/>
      <c r="AG4777" s="29"/>
      <c r="AH4777" s="29"/>
      <c r="AI4777" s="451"/>
      <c r="AJ4777" s="331"/>
      <c r="AK4777" s="170"/>
      <c r="AL4777" s="170"/>
      <c r="AM4777" s="170"/>
      <c r="AN4777" s="338"/>
    </row>
    <row r="4778" spans="1:40" outlineLevel="2">
      <c r="A4778" s="882">
        <f>ROW()</f>
        <v>4778</v>
      </c>
      <c r="B4778" s="453"/>
      <c r="H4778" s="458"/>
      <c r="I4778" s="458"/>
      <c r="J4778" s="459"/>
      <c r="K4778" s="458"/>
      <c r="L4778" s="458"/>
      <c r="M4778" s="458"/>
      <c r="N4778" s="463"/>
      <c r="O4778" s="458"/>
      <c r="P4778" s="458"/>
      <c r="Q4778" s="458"/>
      <c r="R4778" s="458"/>
      <c r="S4778" s="458"/>
      <c r="T4778" s="459"/>
      <c r="U4778" s="439"/>
      <c r="V4778" s="439"/>
      <c r="W4778" s="439"/>
      <c r="X4778" s="439"/>
      <c r="Y4778" s="443"/>
      <c r="Z4778" s="439"/>
      <c r="AA4778" s="439"/>
      <c r="AB4778" s="439"/>
      <c r="AC4778" s="439"/>
      <c r="AD4778" s="439"/>
      <c r="AE4778" s="443"/>
      <c r="AF4778" s="439"/>
      <c r="AG4778" s="439"/>
      <c r="AH4778" s="439"/>
      <c r="AI4778" s="440"/>
      <c r="AJ4778" s="443"/>
      <c r="AK4778" s="439"/>
      <c r="AL4778" s="439"/>
      <c r="AM4778" s="439"/>
      <c r="AN4778" s="440"/>
    </row>
    <row r="4779" spans="1:40" outlineLevel="1">
      <c r="A4779" s="732" t="s">
        <v>20</v>
      </c>
      <c r="B4779" s="733"/>
      <c r="C4779" s="881"/>
      <c r="D4779" s="733"/>
      <c r="E4779" s="733"/>
      <c r="F4779" s="733"/>
      <c r="G4779" s="730"/>
      <c r="H4779" s="733"/>
      <c r="I4779" s="730"/>
      <c r="J4779" s="729"/>
      <c r="K4779" s="730"/>
      <c r="L4779" s="730"/>
      <c r="M4779" s="730"/>
      <c r="N4779" s="731"/>
      <c r="O4779" s="730"/>
      <c r="P4779" s="730"/>
      <c r="Q4779" s="730"/>
      <c r="R4779" s="730"/>
      <c r="S4779" s="730"/>
      <c r="T4779" s="729"/>
      <c r="U4779" s="730"/>
      <c r="V4779" s="730"/>
      <c r="W4779" s="730"/>
      <c r="X4779" s="730"/>
      <c r="Y4779" s="729"/>
      <c r="Z4779" s="730"/>
      <c r="AA4779" s="730"/>
      <c r="AB4779" s="730"/>
      <c r="AC4779" s="730"/>
      <c r="AD4779" s="730"/>
      <c r="AE4779" s="729"/>
      <c r="AF4779" s="730"/>
      <c r="AG4779" s="730"/>
      <c r="AH4779" s="730"/>
      <c r="AI4779" s="731"/>
      <c r="AJ4779" s="729"/>
      <c r="AK4779" s="730"/>
      <c r="AL4779" s="730"/>
      <c r="AM4779" s="730"/>
      <c r="AN4779" s="731"/>
    </row>
    <row r="4780" spans="1:40" outlineLevel="2">
      <c r="A4780" s="882">
        <f>ROW()</f>
        <v>4780</v>
      </c>
      <c r="B4780" s="453"/>
      <c r="D4780" s="452" t="s">
        <v>300</v>
      </c>
      <c r="H4780" s="458"/>
      <c r="I4780" s="458"/>
      <c r="J4780" s="459"/>
      <c r="K4780" s="458"/>
      <c r="L4780" s="458"/>
      <c r="M4780" s="458"/>
      <c r="N4780" s="463"/>
      <c r="O4780" s="458"/>
      <c r="P4780" s="458"/>
      <c r="Q4780" s="458"/>
      <c r="R4780" s="458"/>
      <c r="S4780" s="458"/>
      <c r="T4780" s="459"/>
      <c r="U4780" s="439"/>
      <c r="V4780" s="439"/>
      <c r="W4780" s="439"/>
      <c r="X4780" s="439"/>
      <c r="Y4780" s="443"/>
      <c r="Z4780" s="439"/>
      <c r="AA4780" s="439"/>
      <c r="AB4780" s="439"/>
      <c r="AC4780" s="439"/>
      <c r="AD4780" s="439"/>
      <c r="AE4780" s="443"/>
      <c r="AF4780" s="439"/>
      <c r="AG4780" s="439"/>
      <c r="AH4780" s="439"/>
      <c r="AI4780" s="440"/>
      <c r="AJ4780" s="439"/>
      <c r="AK4780" s="439"/>
      <c r="AL4780" s="439"/>
      <c r="AM4780" s="439"/>
      <c r="AN4780" s="440">
        <f>AM4870</f>
        <v>0</v>
      </c>
    </row>
    <row r="4781" spans="1:40" outlineLevel="2">
      <c r="A4781" s="882">
        <f>ROW()</f>
        <v>4781</v>
      </c>
      <c r="B4781" s="453"/>
      <c r="D4781" s="452" t="s">
        <v>301</v>
      </c>
      <c r="H4781" s="458"/>
      <c r="I4781" s="458"/>
      <c r="J4781" s="459"/>
      <c r="K4781" s="458"/>
      <c r="L4781" s="458"/>
      <c r="M4781" s="458"/>
      <c r="N4781" s="463"/>
      <c r="O4781" s="458"/>
      <c r="P4781" s="458"/>
      <c r="Q4781" s="458"/>
      <c r="R4781" s="458"/>
      <c r="S4781" s="458"/>
      <c r="T4781" s="459"/>
      <c r="U4781" s="439"/>
      <c r="V4781" s="439"/>
      <c r="W4781" s="439"/>
      <c r="X4781" s="439"/>
      <c r="Y4781" s="443"/>
      <c r="Z4781" s="439"/>
      <c r="AA4781" s="439"/>
      <c r="AB4781" s="439"/>
      <c r="AC4781" s="439"/>
      <c r="AD4781" s="439"/>
      <c r="AE4781" s="443"/>
      <c r="AF4781" s="439"/>
      <c r="AG4781" s="439"/>
      <c r="AH4781" s="439"/>
      <c r="AI4781" s="440"/>
      <c r="AJ4781" s="439"/>
      <c r="AK4781" s="439"/>
      <c r="AL4781" s="439"/>
      <c r="AM4781" s="439"/>
      <c r="AN4781" s="440">
        <f>AM4871</f>
        <v>0</v>
      </c>
    </row>
    <row r="4782" spans="1:40" outlineLevel="2">
      <c r="A4782" s="882">
        <f>ROW()</f>
        <v>4782</v>
      </c>
      <c r="B4782" s="453"/>
      <c r="D4782" s="452" t="s">
        <v>29</v>
      </c>
      <c r="H4782" s="458"/>
      <c r="I4782" s="458"/>
      <c r="J4782" s="459"/>
      <c r="K4782" s="458"/>
      <c r="L4782" s="458"/>
      <c r="M4782" s="458"/>
      <c r="N4782" s="463"/>
      <c r="O4782" s="458"/>
      <c r="P4782" s="458"/>
      <c r="Q4782" s="458"/>
      <c r="R4782" s="458"/>
      <c r="S4782" s="458"/>
      <c r="T4782" s="459"/>
      <c r="U4782" s="439"/>
      <c r="V4782" s="439"/>
      <c r="W4782" s="439"/>
      <c r="X4782" s="439"/>
      <c r="Y4782" s="443"/>
      <c r="Z4782" s="439"/>
      <c r="AA4782" s="439"/>
      <c r="AB4782" s="439"/>
      <c r="AC4782" s="439"/>
      <c r="AD4782" s="439"/>
      <c r="AE4782" s="443"/>
      <c r="AF4782" s="439"/>
      <c r="AG4782" s="439"/>
      <c r="AH4782" s="439"/>
      <c r="AI4782" s="440"/>
      <c r="AJ4782" s="439"/>
      <c r="AK4782" s="439"/>
      <c r="AL4782" s="439"/>
      <c r="AM4782" s="439"/>
      <c r="AN4782" s="440">
        <f t="shared" ref="AN4782" si="2752">AM4872</f>
        <v>0</v>
      </c>
    </row>
    <row r="4783" spans="1:40" outlineLevel="2">
      <c r="A4783" s="882">
        <f>ROW()</f>
        <v>4783</v>
      </c>
      <c r="B4783" s="453"/>
      <c r="D4783" s="452" t="s">
        <v>30</v>
      </c>
      <c r="H4783" s="458"/>
      <c r="I4783" s="458"/>
      <c r="J4783" s="459"/>
      <c r="K4783" s="458"/>
      <c r="L4783" s="458"/>
      <c r="M4783" s="458"/>
      <c r="N4783" s="463"/>
      <c r="O4783" s="458"/>
      <c r="P4783" s="458"/>
      <c r="Q4783" s="458"/>
      <c r="R4783" s="458"/>
      <c r="S4783" s="458"/>
      <c r="T4783" s="459"/>
      <c r="U4783" s="439"/>
      <c r="V4783" s="439"/>
      <c r="W4783" s="439"/>
      <c r="X4783" s="439"/>
      <c r="Y4783" s="443"/>
      <c r="Z4783" s="439"/>
      <c r="AA4783" s="439"/>
      <c r="AB4783" s="439"/>
      <c r="AC4783" s="439"/>
      <c r="AD4783" s="439"/>
      <c r="AE4783" s="443"/>
      <c r="AF4783" s="439"/>
      <c r="AG4783" s="439"/>
      <c r="AH4783" s="439"/>
      <c r="AI4783" s="440"/>
      <c r="AJ4783" s="439"/>
      <c r="AK4783" s="439"/>
      <c r="AL4783" s="439"/>
      <c r="AM4783" s="439"/>
      <c r="AN4783" s="440">
        <f t="shared" ref="AN4783:AN4784" si="2753">AM4873</f>
        <v>0</v>
      </c>
    </row>
    <row r="4784" spans="1:40" outlineLevel="2">
      <c r="A4784" s="882">
        <f>ROW()</f>
        <v>4784</v>
      </c>
      <c r="B4784" s="453"/>
      <c r="D4784" s="452" t="s">
        <v>31</v>
      </c>
      <c r="H4784" s="458"/>
      <c r="I4784" s="458"/>
      <c r="J4784" s="459"/>
      <c r="K4784" s="458"/>
      <c r="L4784" s="458"/>
      <c r="M4784" s="458"/>
      <c r="N4784" s="463"/>
      <c r="O4784" s="458"/>
      <c r="P4784" s="458"/>
      <c r="Q4784" s="458"/>
      <c r="R4784" s="458"/>
      <c r="S4784" s="458"/>
      <c r="T4784" s="459"/>
      <c r="U4784" s="439"/>
      <c r="V4784" s="439"/>
      <c r="W4784" s="439"/>
      <c r="X4784" s="439"/>
      <c r="Y4784" s="443"/>
      <c r="Z4784" s="439"/>
      <c r="AA4784" s="439"/>
      <c r="AB4784" s="439"/>
      <c r="AC4784" s="439"/>
      <c r="AD4784" s="439"/>
      <c r="AE4784" s="443"/>
      <c r="AF4784" s="439"/>
      <c r="AG4784" s="439"/>
      <c r="AH4784" s="439"/>
      <c r="AI4784" s="440"/>
      <c r="AJ4784" s="439"/>
      <c r="AK4784" s="439"/>
      <c r="AL4784" s="439"/>
      <c r="AM4784" s="439"/>
      <c r="AN4784" s="440">
        <f t="shared" si="2753"/>
        <v>0</v>
      </c>
    </row>
    <row r="4785" spans="1:40" outlineLevel="2">
      <c r="A4785" s="882">
        <f>ROW()</f>
        <v>4785</v>
      </c>
      <c r="B4785" s="453"/>
      <c r="D4785" s="452" t="s">
        <v>32</v>
      </c>
      <c r="H4785" s="458"/>
      <c r="I4785" s="458"/>
      <c r="J4785" s="459"/>
      <c r="K4785" s="458"/>
      <c r="L4785" s="458"/>
      <c r="M4785" s="458"/>
      <c r="N4785" s="463"/>
      <c r="O4785" s="458"/>
      <c r="P4785" s="458"/>
      <c r="Q4785" s="458"/>
      <c r="R4785" s="458"/>
      <c r="S4785" s="458"/>
      <c r="T4785" s="459"/>
      <c r="U4785" s="439"/>
      <c r="V4785" s="439"/>
      <c r="W4785" s="439"/>
      <c r="X4785" s="439"/>
      <c r="Y4785" s="443"/>
      <c r="Z4785" s="439"/>
      <c r="AA4785" s="439"/>
      <c r="AB4785" s="439"/>
      <c r="AC4785" s="439"/>
      <c r="AD4785" s="439"/>
      <c r="AE4785" s="443"/>
      <c r="AF4785" s="439"/>
      <c r="AG4785" s="439"/>
      <c r="AH4785" s="439"/>
      <c r="AI4785" s="440"/>
      <c r="AJ4785" s="439"/>
      <c r="AK4785" s="439"/>
      <c r="AL4785" s="439"/>
      <c r="AM4785" s="439"/>
      <c r="AN4785" s="440">
        <f t="shared" ref="AN4785:AN4786" si="2754">AM4875</f>
        <v>0</v>
      </c>
    </row>
    <row r="4786" spans="1:40" outlineLevel="2">
      <c r="A4786" s="882">
        <f>ROW()</f>
        <v>4786</v>
      </c>
      <c r="B4786" s="453"/>
      <c r="D4786" s="452" t="s">
        <v>33</v>
      </c>
      <c r="H4786" s="458"/>
      <c r="I4786" s="458"/>
      <c r="J4786" s="459"/>
      <c r="K4786" s="458"/>
      <c r="L4786" s="458"/>
      <c r="M4786" s="458"/>
      <c r="N4786" s="463"/>
      <c r="O4786" s="458"/>
      <c r="P4786" s="458"/>
      <c r="Q4786" s="458"/>
      <c r="R4786" s="458"/>
      <c r="S4786" s="458"/>
      <c r="T4786" s="459"/>
      <c r="U4786" s="439"/>
      <c r="V4786" s="439"/>
      <c r="W4786" s="439"/>
      <c r="X4786" s="439"/>
      <c r="Y4786" s="443"/>
      <c r="Z4786" s="439"/>
      <c r="AA4786" s="439"/>
      <c r="AB4786" s="439"/>
      <c r="AC4786" s="439"/>
      <c r="AD4786" s="439"/>
      <c r="AE4786" s="443"/>
      <c r="AF4786" s="439"/>
      <c r="AG4786" s="439"/>
      <c r="AH4786" s="439"/>
      <c r="AI4786" s="440"/>
      <c r="AJ4786" s="439"/>
      <c r="AK4786" s="439"/>
      <c r="AL4786" s="439"/>
      <c r="AM4786" s="439"/>
      <c r="AN4786" s="440">
        <f t="shared" si="2754"/>
        <v>0</v>
      </c>
    </row>
    <row r="4787" spans="1:40" outlineLevel="2">
      <c r="A4787" s="882">
        <f>ROW()</f>
        <v>4787</v>
      </c>
      <c r="B4787" s="453"/>
      <c r="D4787" s="452" t="s">
        <v>27</v>
      </c>
      <c r="H4787" s="458"/>
      <c r="I4787" s="458"/>
      <c r="J4787" s="459"/>
      <c r="K4787" s="458"/>
      <c r="L4787" s="458"/>
      <c r="M4787" s="458"/>
      <c r="N4787" s="463"/>
      <c r="O4787" s="458"/>
      <c r="P4787" s="458"/>
      <c r="Q4787" s="458"/>
      <c r="R4787" s="458"/>
      <c r="S4787" s="458"/>
      <c r="T4787" s="459"/>
      <c r="U4787" s="439"/>
      <c r="V4787" s="439"/>
      <c r="W4787" s="439"/>
      <c r="X4787" s="439"/>
      <c r="Y4787" s="443"/>
      <c r="Z4787" s="439"/>
      <c r="AA4787" s="439"/>
      <c r="AB4787" s="439"/>
      <c r="AC4787" s="439"/>
      <c r="AD4787" s="439"/>
      <c r="AE4787" s="443"/>
      <c r="AF4787" s="439"/>
      <c r="AG4787" s="439"/>
      <c r="AH4787" s="439"/>
      <c r="AI4787" s="440"/>
      <c r="AJ4787" s="439"/>
      <c r="AK4787" s="439"/>
      <c r="AL4787" s="439"/>
      <c r="AM4787" s="439"/>
      <c r="AN4787" s="440">
        <f t="shared" ref="AN4787:AN4788" si="2755">AM4877</f>
        <v>0</v>
      </c>
    </row>
    <row r="4788" spans="1:40" outlineLevel="2">
      <c r="A4788" s="882">
        <f>ROW()</f>
        <v>4788</v>
      </c>
      <c r="B4788" s="453"/>
      <c r="D4788" s="452" t="s">
        <v>34</v>
      </c>
      <c r="H4788" s="458"/>
      <c r="I4788" s="458"/>
      <c r="J4788" s="459"/>
      <c r="K4788" s="458"/>
      <c r="L4788" s="458"/>
      <c r="M4788" s="458"/>
      <c r="N4788" s="463"/>
      <c r="O4788" s="458"/>
      <c r="P4788" s="458"/>
      <c r="Q4788" s="458"/>
      <c r="R4788" s="458"/>
      <c r="S4788" s="458"/>
      <c r="T4788" s="459"/>
      <c r="U4788" s="439"/>
      <c r="V4788" s="439"/>
      <c r="W4788" s="439"/>
      <c r="X4788" s="439"/>
      <c r="Y4788" s="443"/>
      <c r="Z4788" s="439"/>
      <c r="AA4788" s="439"/>
      <c r="AB4788" s="439"/>
      <c r="AC4788" s="439"/>
      <c r="AD4788" s="439"/>
      <c r="AE4788" s="443"/>
      <c r="AF4788" s="439"/>
      <c r="AG4788" s="439"/>
      <c r="AH4788" s="439"/>
      <c r="AI4788" s="440"/>
      <c r="AJ4788" s="439"/>
      <c r="AK4788" s="439"/>
      <c r="AL4788" s="439"/>
      <c r="AM4788" s="439"/>
      <c r="AN4788" s="440">
        <f t="shared" si="2755"/>
        <v>0</v>
      </c>
    </row>
    <row r="4789" spans="1:40" outlineLevel="2">
      <c r="A4789" s="882">
        <f>ROW()</f>
        <v>4789</v>
      </c>
      <c r="B4789" s="453"/>
      <c r="D4789" s="452" t="s">
        <v>35</v>
      </c>
      <c r="H4789" s="458"/>
      <c r="I4789" s="458"/>
      <c r="J4789" s="459"/>
      <c r="K4789" s="458"/>
      <c r="L4789" s="458"/>
      <c r="M4789" s="458"/>
      <c r="N4789" s="463"/>
      <c r="O4789" s="458"/>
      <c r="P4789" s="458"/>
      <c r="Q4789" s="458"/>
      <c r="R4789" s="458"/>
      <c r="S4789" s="458"/>
      <c r="T4789" s="459"/>
      <c r="U4789" s="439"/>
      <c r="V4789" s="439"/>
      <c r="W4789" s="439"/>
      <c r="X4789" s="439"/>
      <c r="Y4789" s="443"/>
      <c r="Z4789" s="439"/>
      <c r="AA4789" s="439"/>
      <c r="AB4789" s="439"/>
      <c r="AC4789" s="439"/>
      <c r="AD4789" s="439"/>
      <c r="AE4789" s="443"/>
      <c r="AF4789" s="439"/>
      <c r="AG4789" s="439"/>
      <c r="AH4789" s="439"/>
      <c r="AI4789" s="440"/>
      <c r="AJ4789" s="439"/>
      <c r="AK4789" s="439"/>
      <c r="AL4789" s="439"/>
      <c r="AM4789" s="439"/>
      <c r="AN4789" s="440">
        <f t="shared" ref="AN4789:AN4790" si="2756">AM4879</f>
        <v>0</v>
      </c>
    </row>
    <row r="4790" spans="1:40" outlineLevel="2">
      <c r="A4790" s="882">
        <f>ROW()</f>
        <v>4790</v>
      </c>
      <c r="B4790" s="453"/>
      <c r="D4790" s="452" t="s">
        <v>302</v>
      </c>
      <c r="H4790" s="458"/>
      <c r="I4790" s="458"/>
      <c r="J4790" s="459"/>
      <c r="K4790" s="458"/>
      <c r="L4790" s="458"/>
      <c r="M4790" s="458"/>
      <c r="N4790" s="463"/>
      <c r="O4790" s="458"/>
      <c r="P4790" s="458"/>
      <c r="Q4790" s="458"/>
      <c r="R4790" s="458"/>
      <c r="S4790" s="458"/>
      <c r="T4790" s="459"/>
      <c r="U4790" s="439"/>
      <c r="V4790" s="439"/>
      <c r="W4790" s="439"/>
      <c r="X4790" s="439"/>
      <c r="Y4790" s="443"/>
      <c r="Z4790" s="439"/>
      <c r="AA4790" s="439"/>
      <c r="AB4790" s="439"/>
      <c r="AC4790" s="439"/>
      <c r="AD4790" s="439"/>
      <c r="AE4790" s="443"/>
      <c r="AF4790" s="439"/>
      <c r="AG4790" s="439"/>
      <c r="AH4790" s="439"/>
      <c r="AI4790" s="440"/>
      <c r="AJ4790" s="439"/>
      <c r="AK4790" s="439"/>
      <c r="AL4790" s="439"/>
      <c r="AM4790" s="439"/>
      <c r="AN4790" s="440">
        <f t="shared" si="2756"/>
        <v>0</v>
      </c>
    </row>
    <row r="4791" spans="1:40" outlineLevel="2">
      <c r="A4791" s="882">
        <f>ROW()</f>
        <v>4791</v>
      </c>
      <c r="B4791" s="453"/>
      <c r="D4791" s="452" t="s">
        <v>36</v>
      </c>
      <c r="H4791" s="458"/>
      <c r="I4791" s="458"/>
      <c r="J4791" s="459"/>
      <c r="K4791" s="458"/>
      <c r="L4791" s="458"/>
      <c r="M4791" s="458"/>
      <c r="N4791" s="463"/>
      <c r="O4791" s="458"/>
      <c r="P4791" s="458"/>
      <c r="Q4791" s="458"/>
      <c r="R4791" s="458"/>
      <c r="S4791" s="458"/>
      <c r="T4791" s="459"/>
      <c r="U4791" s="439"/>
      <c r="V4791" s="439"/>
      <c r="W4791" s="439"/>
      <c r="X4791" s="439"/>
      <c r="Y4791" s="443"/>
      <c r="Z4791" s="439"/>
      <c r="AA4791" s="439"/>
      <c r="AB4791" s="439"/>
      <c r="AC4791" s="439"/>
      <c r="AD4791" s="439"/>
      <c r="AE4791" s="443"/>
      <c r="AF4791" s="439"/>
      <c r="AG4791" s="439"/>
      <c r="AH4791" s="439"/>
      <c r="AI4791" s="440"/>
      <c r="AJ4791" s="439"/>
      <c r="AK4791" s="439"/>
      <c r="AL4791" s="439"/>
      <c r="AM4791" s="439"/>
      <c r="AN4791" s="440">
        <f t="shared" ref="AN4791" si="2757">AM4881</f>
        <v>0</v>
      </c>
    </row>
    <row r="4792" spans="1:40" outlineLevel="2">
      <c r="A4792" s="882">
        <f>ROW()</f>
        <v>4792</v>
      </c>
      <c r="B4792" s="453"/>
      <c r="D4792" s="452" t="s">
        <v>583</v>
      </c>
      <c r="H4792" s="458"/>
      <c r="I4792" s="458"/>
      <c r="J4792" s="459"/>
      <c r="K4792" s="458"/>
      <c r="L4792" s="458"/>
      <c r="M4792" s="458"/>
      <c r="N4792" s="463"/>
      <c r="O4792" s="458"/>
      <c r="P4792" s="458"/>
      <c r="Q4792" s="458"/>
      <c r="R4792" s="458"/>
      <c r="S4792" s="458"/>
      <c r="T4792" s="459"/>
      <c r="U4792" s="439"/>
      <c r="V4792" s="439"/>
      <c r="W4792" s="439"/>
      <c r="X4792" s="439"/>
      <c r="Y4792" s="443"/>
      <c r="Z4792" s="439"/>
      <c r="AA4792" s="439"/>
      <c r="AB4792" s="439"/>
      <c r="AC4792" s="439"/>
      <c r="AD4792" s="439"/>
      <c r="AE4792" s="443"/>
      <c r="AF4792" s="439"/>
      <c r="AG4792" s="439"/>
      <c r="AH4792" s="439"/>
      <c r="AI4792" s="440"/>
      <c r="AJ4792" s="439"/>
      <c r="AK4792" s="439"/>
      <c r="AL4792" s="439"/>
      <c r="AM4792" s="439"/>
      <c r="AN4792" s="440">
        <f t="shared" ref="AN4792:AN4793" si="2758">AM4882</f>
        <v>0</v>
      </c>
    </row>
    <row r="4793" spans="1:40" outlineLevel="2">
      <c r="A4793" s="882">
        <f>ROW()</f>
        <v>4793</v>
      </c>
      <c r="B4793" s="453"/>
      <c r="D4793" s="452" t="s">
        <v>81</v>
      </c>
      <c r="H4793" s="458"/>
      <c r="I4793" s="458"/>
      <c r="J4793" s="459"/>
      <c r="K4793" s="458"/>
      <c r="L4793" s="458"/>
      <c r="M4793" s="458"/>
      <c r="N4793" s="463"/>
      <c r="O4793" s="458"/>
      <c r="P4793" s="458"/>
      <c r="Q4793" s="458"/>
      <c r="R4793" s="458"/>
      <c r="S4793" s="458"/>
      <c r="T4793" s="459"/>
      <c r="U4793" s="439"/>
      <c r="V4793" s="439"/>
      <c r="W4793" s="439"/>
      <c r="X4793" s="439"/>
      <c r="Y4793" s="443"/>
      <c r="Z4793" s="439"/>
      <c r="AA4793" s="439"/>
      <c r="AB4793" s="439"/>
      <c r="AC4793" s="439"/>
      <c r="AD4793" s="439"/>
      <c r="AE4793" s="443"/>
      <c r="AF4793" s="439"/>
      <c r="AG4793" s="439"/>
      <c r="AH4793" s="439"/>
      <c r="AI4793" s="440"/>
      <c r="AJ4793" s="439"/>
      <c r="AK4793" s="439"/>
      <c r="AL4793" s="439"/>
      <c r="AM4793" s="439"/>
      <c r="AN4793" s="440">
        <f t="shared" si="2758"/>
        <v>0</v>
      </c>
    </row>
    <row r="4794" spans="1:40" outlineLevel="2">
      <c r="A4794" s="882">
        <f>ROW()</f>
        <v>4794</v>
      </c>
      <c r="B4794" s="453"/>
      <c r="D4794" s="452" t="s">
        <v>28</v>
      </c>
      <c r="H4794" s="458"/>
      <c r="I4794" s="458"/>
      <c r="J4794" s="459"/>
      <c r="K4794" s="458"/>
      <c r="L4794" s="458"/>
      <c r="M4794" s="458"/>
      <c r="N4794" s="463"/>
      <c r="O4794" s="458"/>
      <c r="P4794" s="458"/>
      <c r="Q4794" s="458"/>
      <c r="R4794" s="458"/>
      <c r="S4794" s="458"/>
      <c r="T4794" s="459"/>
      <c r="U4794" s="439"/>
      <c r="V4794" s="439"/>
      <c r="W4794" s="439"/>
      <c r="X4794" s="439"/>
      <c r="Y4794" s="443"/>
      <c r="Z4794" s="439"/>
      <c r="AA4794" s="439"/>
      <c r="AB4794" s="439"/>
      <c r="AC4794" s="439"/>
      <c r="AD4794" s="439"/>
      <c r="AE4794" s="443"/>
      <c r="AF4794" s="439"/>
      <c r="AG4794" s="439"/>
      <c r="AH4794" s="439"/>
      <c r="AI4794" s="440"/>
      <c r="AJ4794" s="439"/>
      <c r="AK4794" s="439"/>
      <c r="AL4794" s="439"/>
      <c r="AM4794" s="439"/>
      <c r="AN4794" s="440">
        <f t="shared" ref="AN4794:AN4795" si="2759">AM4884</f>
        <v>0</v>
      </c>
    </row>
    <row r="4795" spans="1:40" outlineLevel="2">
      <c r="A4795" s="882">
        <f>ROW()</f>
        <v>4795</v>
      </c>
      <c r="B4795" s="453"/>
      <c r="D4795" s="456" t="s">
        <v>443</v>
      </c>
      <c r="E4795" s="456"/>
      <c r="F4795" s="456"/>
      <c r="G4795" s="456"/>
      <c r="H4795" s="460"/>
      <c r="I4795" s="460"/>
      <c r="J4795" s="461"/>
      <c r="K4795" s="460"/>
      <c r="L4795" s="460"/>
      <c r="M4795" s="460"/>
      <c r="N4795" s="465"/>
      <c r="O4795" s="460"/>
      <c r="P4795" s="460"/>
      <c r="Q4795" s="460"/>
      <c r="R4795" s="460"/>
      <c r="S4795" s="460"/>
      <c r="T4795" s="461"/>
      <c r="U4795" s="441"/>
      <c r="V4795" s="441"/>
      <c r="W4795" s="441"/>
      <c r="X4795" s="441"/>
      <c r="Y4795" s="462"/>
      <c r="Z4795" s="441"/>
      <c r="AA4795" s="441"/>
      <c r="AB4795" s="441"/>
      <c r="AC4795" s="441"/>
      <c r="AD4795" s="441"/>
      <c r="AE4795" s="462"/>
      <c r="AF4795" s="441"/>
      <c r="AG4795" s="441"/>
      <c r="AH4795" s="441"/>
      <c r="AI4795" s="442"/>
      <c r="AJ4795" s="441"/>
      <c r="AK4795" s="441"/>
      <c r="AL4795" s="441"/>
      <c r="AM4795" s="441"/>
      <c r="AN4795" s="442">
        <f t="shared" si="2759"/>
        <v>0</v>
      </c>
    </row>
    <row r="4796" spans="1:40" outlineLevel="2">
      <c r="A4796" s="882">
        <f>ROW()</f>
        <v>4796</v>
      </c>
      <c r="B4796" s="453"/>
      <c r="D4796" s="452" t="s">
        <v>24</v>
      </c>
      <c r="H4796" s="458"/>
      <c r="I4796" s="458"/>
      <c r="J4796" s="459"/>
      <c r="K4796" s="458"/>
      <c r="L4796" s="458"/>
      <c r="M4796" s="458"/>
      <c r="N4796" s="463"/>
      <c r="O4796" s="458"/>
      <c r="P4796" s="458"/>
      <c r="Q4796" s="458"/>
      <c r="R4796" s="458"/>
      <c r="S4796" s="458"/>
      <c r="T4796" s="459"/>
      <c r="U4796" s="439"/>
      <c r="V4796" s="439"/>
      <c r="W4796" s="439"/>
      <c r="X4796" s="439"/>
      <c r="Y4796" s="443"/>
      <c r="Z4796" s="439"/>
      <c r="AA4796" s="439"/>
      <c r="AB4796" s="439"/>
      <c r="AC4796" s="439"/>
      <c r="AD4796" s="439"/>
      <c r="AE4796" s="443"/>
      <c r="AF4796" s="439"/>
      <c r="AG4796" s="439"/>
      <c r="AH4796" s="439"/>
      <c r="AI4796" s="440"/>
      <c r="AJ4796" s="439"/>
      <c r="AK4796" s="439"/>
      <c r="AL4796" s="439"/>
      <c r="AM4796" s="439"/>
      <c r="AN4796" s="440">
        <f>SUM(AN4780:AN4795)</f>
        <v>0</v>
      </c>
    </row>
    <row r="4797" spans="1:40" outlineLevel="1">
      <c r="A4797" s="732" t="s">
        <v>59</v>
      </c>
      <c r="B4797" s="733"/>
      <c r="C4797" s="881"/>
      <c r="D4797" s="733"/>
      <c r="E4797" s="733"/>
      <c r="F4797" s="733"/>
      <c r="G4797" s="730"/>
      <c r="H4797" s="733"/>
      <c r="I4797" s="730"/>
      <c r="J4797" s="729"/>
      <c r="K4797" s="730"/>
      <c r="L4797" s="730"/>
      <c r="M4797" s="730"/>
      <c r="N4797" s="731"/>
      <c r="O4797" s="730"/>
      <c r="P4797" s="730"/>
      <c r="Q4797" s="730"/>
      <c r="R4797" s="730"/>
      <c r="S4797" s="730"/>
      <c r="T4797" s="729"/>
      <c r="U4797" s="730"/>
      <c r="V4797" s="730"/>
      <c r="W4797" s="730"/>
      <c r="X4797" s="730"/>
      <c r="Y4797" s="729"/>
      <c r="Z4797" s="730"/>
      <c r="AA4797" s="730"/>
      <c r="AB4797" s="730"/>
      <c r="AC4797" s="730"/>
      <c r="AD4797" s="730"/>
      <c r="AE4797" s="729"/>
      <c r="AF4797" s="730"/>
      <c r="AG4797" s="730"/>
      <c r="AH4797" s="730"/>
      <c r="AI4797" s="731"/>
      <c r="AJ4797" s="730"/>
      <c r="AK4797" s="730"/>
      <c r="AL4797" s="730"/>
      <c r="AM4797" s="730"/>
      <c r="AN4797" s="731"/>
    </row>
    <row r="4798" spans="1:40" outlineLevel="2">
      <c r="A4798" s="882">
        <f>ROW()</f>
        <v>4798</v>
      </c>
      <c r="B4798" s="453"/>
      <c r="D4798" s="452" t="s">
        <v>300</v>
      </c>
      <c r="H4798" s="458"/>
      <c r="I4798" s="458"/>
      <c r="J4798" s="443"/>
      <c r="K4798" s="439"/>
      <c r="L4798" s="439"/>
      <c r="M4798" s="439"/>
      <c r="N4798" s="440"/>
      <c r="O4798" s="439"/>
      <c r="P4798" s="439"/>
      <c r="Q4798" s="439"/>
      <c r="R4798" s="439"/>
      <c r="S4798" s="439"/>
      <c r="T4798" s="443"/>
      <c r="U4798" s="439"/>
      <c r="V4798" s="439"/>
      <c r="W4798" s="439"/>
      <c r="X4798" s="157"/>
      <c r="Y4798" s="443"/>
      <c r="Z4798" s="439"/>
      <c r="AA4798" s="157"/>
      <c r="AB4798" s="157"/>
      <c r="AC4798" s="157"/>
      <c r="AD4798" s="27"/>
      <c r="AE4798" s="443"/>
      <c r="AF4798" s="157"/>
      <c r="AG4798" s="157"/>
      <c r="AH4798" s="157"/>
      <c r="AI4798" s="313"/>
      <c r="AJ4798" s="157"/>
      <c r="AK4798" s="157"/>
      <c r="AL4798" s="157"/>
      <c r="AM4798" s="157"/>
      <c r="AN4798" s="313">
        <f>AN$660</f>
        <v>6.1466306430370601</v>
      </c>
    </row>
    <row r="4799" spans="1:40" outlineLevel="2">
      <c r="A4799" s="882">
        <f>ROW()</f>
        <v>4799</v>
      </c>
      <c r="B4799" s="453"/>
      <c r="D4799" s="452" t="s">
        <v>301</v>
      </c>
      <c r="H4799" s="458"/>
      <c r="I4799" s="458"/>
      <c r="J4799" s="443"/>
      <c r="K4799" s="439"/>
      <c r="L4799" s="439"/>
      <c r="M4799" s="439"/>
      <c r="N4799" s="440"/>
      <c r="O4799" s="439"/>
      <c r="P4799" s="439"/>
      <c r="Q4799" s="439"/>
      <c r="R4799" s="439"/>
      <c r="S4799" s="439"/>
      <c r="T4799" s="443"/>
      <c r="U4799" s="439"/>
      <c r="V4799" s="439"/>
      <c r="W4799" s="439"/>
      <c r="X4799" s="157"/>
      <c r="Y4799" s="443"/>
      <c r="Z4799" s="439"/>
      <c r="AA4799" s="157"/>
      <c r="AB4799" s="157"/>
      <c r="AC4799" s="157"/>
      <c r="AD4799" s="27"/>
      <c r="AE4799" s="443"/>
      <c r="AF4799" s="157"/>
      <c r="AG4799" s="157"/>
      <c r="AH4799" s="157"/>
      <c r="AI4799" s="313"/>
      <c r="AJ4799" s="157"/>
      <c r="AK4799" s="157"/>
      <c r="AL4799" s="157"/>
      <c r="AM4799" s="157"/>
      <c r="AN4799" s="313">
        <f>AN$661</f>
        <v>0</v>
      </c>
    </row>
    <row r="4800" spans="1:40" outlineLevel="2">
      <c r="A4800" s="882">
        <f>ROW()</f>
        <v>4800</v>
      </c>
      <c r="B4800" s="453"/>
      <c r="D4800" s="452" t="s">
        <v>29</v>
      </c>
      <c r="H4800" s="458"/>
      <c r="I4800" s="458"/>
      <c r="J4800" s="443"/>
      <c r="K4800" s="439"/>
      <c r="L4800" s="439"/>
      <c r="M4800" s="439"/>
      <c r="N4800" s="440"/>
      <c r="O4800" s="439"/>
      <c r="P4800" s="439"/>
      <c r="Q4800" s="439"/>
      <c r="R4800" s="439"/>
      <c r="S4800" s="439"/>
      <c r="T4800" s="443"/>
      <c r="U4800" s="439"/>
      <c r="V4800" s="439"/>
      <c r="W4800" s="439"/>
      <c r="X4800" s="157"/>
      <c r="Y4800" s="443"/>
      <c r="Z4800" s="439"/>
      <c r="AA4800" s="157"/>
      <c r="AB4800" s="157"/>
      <c r="AC4800" s="157"/>
      <c r="AD4800" s="27"/>
      <c r="AE4800" s="443"/>
      <c r="AF4800" s="157"/>
      <c r="AG4800" s="157"/>
      <c r="AH4800" s="157"/>
      <c r="AI4800" s="313"/>
      <c r="AJ4800" s="157"/>
      <c r="AK4800" s="157"/>
      <c r="AL4800" s="157"/>
      <c r="AM4800" s="157"/>
      <c r="AN4800" s="313">
        <f>AN$662</f>
        <v>0</v>
      </c>
    </row>
    <row r="4801" spans="1:40" outlineLevel="2">
      <c r="A4801" s="882">
        <f>ROW()</f>
        <v>4801</v>
      </c>
      <c r="B4801" s="453"/>
      <c r="D4801" s="452" t="s">
        <v>30</v>
      </c>
      <c r="H4801" s="458"/>
      <c r="I4801" s="458"/>
      <c r="J4801" s="443"/>
      <c r="K4801" s="439"/>
      <c r="L4801" s="439"/>
      <c r="M4801" s="439"/>
      <c r="N4801" s="440"/>
      <c r="O4801" s="439"/>
      <c r="P4801" s="439"/>
      <c r="Q4801" s="439"/>
      <c r="R4801" s="439"/>
      <c r="S4801" s="439"/>
      <c r="T4801" s="443"/>
      <c r="U4801" s="439"/>
      <c r="V4801" s="439"/>
      <c r="W4801" s="439"/>
      <c r="X4801" s="157"/>
      <c r="Y4801" s="443"/>
      <c r="Z4801" s="439"/>
      <c r="AA4801" s="157"/>
      <c r="AB4801" s="157"/>
      <c r="AC4801" s="157"/>
      <c r="AD4801" s="27"/>
      <c r="AE4801" s="443"/>
      <c r="AF4801" s="157"/>
      <c r="AG4801" s="157"/>
      <c r="AH4801" s="157"/>
      <c r="AI4801" s="313"/>
      <c r="AJ4801" s="157"/>
      <c r="AK4801" s="157"/>
      <c r="AL4801" s="157"/>
      <c r="AM4801" s="157"/>
      <c r="AN4801" s="313">
        <f>AN$663</f>
        <v>45.991906622675316</v>
      </c>
    </row>
    <row r="4802" spans="1:40" outlineLevel="2">
      <c r="A4802" s="882">
        <f>ROW()</f>
        <v>4802</v>
      </c>
      <c r="B4802" s="453"/>
      <c r="D4802" s="452" t="s">
        <v>31</v>
      </c>
      <c r="H4802" s="458"/>
      <c r="I4802" s="458"/>
      <c r="J4802" s="443"/>
      <c r="K4802" s="439"/>
      <c r="L4802" s="439"/>
      <c r="M4802" s="439"/>
      <c r="N4802" s="440"/>
      <c r="O4802" s="439"/>
      <c r="P4802" s="439"/>
      <c r="Q4802" s="439"/>
      <c r="R4802" s="439"/>
      <c r="S4802" s="439"/>
      <c r="T4802" s="443"/>
      <c r="U4802" s="439"/>
      <c r="V4802" s="439"/>
      <c r="W4802" s="439"/>
      <c r="X4802" s="157"/>
      <c r="Y4802" s="443"/>
      <c r="Z4802" s="439"/>
      <c r="AA4802" s="157"/>
      <c r="AB4802" s="157"/>
      <c r="AC4802" s="157"/>
      <c r="AD4802" s="27"/>
      <c r="AE4802" s="443"/>
      <c r="AF4802" s="157"/>
      <c r="AG4802" s="157"/>
      <c r="AH4802" s="157"/>
      <c r="AI4802" s="313"/>
      <c r="AJ4802" s="157"/>
      <c r="AK4802" s="157"/>
      <c r="AL4802" s="157"/>
      <c r="AM4802" s="157"/>
      <c r="AN4802" s="313">
        <f>AN$664</f>
        <v>0</v>
      </c>
    </row>
    <row r="4803" spans="1:40" outlineLevel="2">
      <c r="A4803" s="882">
        <f>ROW()</f>
        <v>4803</v>
      </c>
      <c r="B4803" s="453"/>
      <c r="D4803" s="452" t="s">
        <v>32</v>
      </c>
      <c r="H4803" s="458"/>
      <c r="I4803" s="458"/>
      <c r="J4803" s="443"/>
      <c r="K4803" s="439"/>
      <c r="L4803" s="439"/>
      <c r="M4803" s="439"/>
      <c r="N4803" s="440"/>
      <c r="O4803" s="439"/>
      <c r="P4803" s="439"/>
      <c r="Q4803" s="439"/>
      <c r="R4803" s="439"/>
      <c r="S4803" s="439"/>
      <c r="T4803" s="443"/>
      <c r="U4803" s="439"/>
      <c r="V4803" s="439"/>
      <c r="W4803" s="439"/>
      <c r="X4803" s="157"/>
      <c r="Y4803" s="443"/>
      <c r="Z4803" s="439"/>
      <c r="AA4803" s="157"/>
      <c r="AB4803" s="157"/>
      <c r="AC4803" s="157"/>
      <c r="AD4803" s="27"/>
      <c r="AE4803" s="443"/>
      <c r="AF4803" s="157"/>
      <c r="AG4803" s="157"/>
      <c r="AH4803" s="157"/>
      <c r="AI4803" s="313"/>
      <c r="AJ4803" s="157"/>
      <c r="AK4803" s="157"/>
      <c r="AL4803" s="157"/>
      <c r="AM4803" s="157"/>
      <c r="AN4803" s="313">
        <f>AN$665</f>
        <v>2.490751890256897</v>
      </c>
    </row>
    <row r="4804" spans="1:40" outlineLevel="2">
      <c r="A4804" s="882">
        <f>ROW()</f>
        <v>4804</v>
      </c>
      <c r="B4804" s="453"/>
      <c r="D4804" s="452" t="s">
        <v>33</v>
      </c>
      <c r="H4804" s="458"/>
      <c r="I4804" s="458"/>
      <c r="J4804" s="443"/>
      <c r="K4804" s="439"/>
      <c r="L4804" s="439"/>
      <c r="M4804" s="439"/>
      <c r="N4804" s="440"/>
      <c r="O4804" s="439"/>
      <c r="P4804" s="439"/>
      <c r="Q4804" s="439"/>
      <c r="R4804" s="439"/>
      <c r="S4804" s="439"/>
      <c r="T4804" s="443"/>
      <c r="U4804" s="439"/>
      <c r="V4804" s="439"/>
      <c r="W4804" s="439"/>
      <c r="X4804" s="157"/>
      <c r="Y4804" s="443"/>
      <c r="Z4804" s="439"/>
      <c r="AA4804" s="157"/>
      <c r="AB4804" s="157"/>
      <c r="AC4804" s="157"/>
      <c r="AD4804" s="27"/>
      <c r="AE4804" s="443"/>
      <c r="AF4804" s="157"/>
      <c r="AG4804" s="157"/>
      <c r="AH4804" s="157"/>
      <c r="AI4804" s="313"/>
      <c r="AJ4804" s="157"/>
      <c r="AK4804" s="157"/>
      <c r="AL4804" s="157"/>
      <c r="AM4804" s="157"/>
      <c r="AN4804" s="313">
        <f>AN$666</f>
        <v>0</v>
      </c>
    </row>
    <row r="4805" spans="1:40" outlineLevel="2">
      <c r="A4805" s="882">
        <f>ROW()</f>
        <v>4805</v>
      </c>
      <c r="B4805" s="453"/>
      <c r="D4805" s="452" t="s">
        <v>27</v>
      </c>
      <c r="H4805" s="458"/>
      <c r="I4805" s="458"/>
      <c r="J4805" s="443"/>
      <c r="K4805" s="439"/>
      <c r="L4805" s="439"/>
      <c r="M4805" s="439"/>
      <c r="N4805" s="440"/>
      <c r="O4805" s="439"/>
      <c r="P4805" s="439"/>
      <c r="Q4805" s="439"/>
      <c r="R4805" s="439"/>
      <c r="S4805" s="439"/>
      <c r="T4805" s="443"/>
      <c r="U4805" s="439"/>
      <c r="V4805" s="439"/>
      <c r="W4805" s="439"/>
      <c r="X4805" s="157"/>
      <c r="Y4805" s="443"/>
      <c r="Z4805" s="439"/>
      <c r="AA4805" s="157"/>
      <c r="AB4805" s="157"/>
      <c r="AC4805" s="157"/>
      <c r="AD4805" s="27"/>
      <c r="AE4805" s="443"/>
      <c r="AF4805" s="157"/>
      <c r="AG4805" s="157"/>
      <c r="AH4805" s="157"/>
      <c r="AI4805" s="313"/>
      <c r="AJ4805" s="157"/>
      <c r="AK4805" s="157"/>
      <c r="AL4805" s="157"/>
      <c r="AM4805" s="157"/>
      <c r="AN4805" s="313">
        <f>AN$667</f>
        <v>0.53745647217884784</v>
      </c>
    </row>
    <row r="4806" spans="1:40" outlineLevel="2">
      <c r="A4806" s="882">
        <f>ROW()</f>
        <v>4806</v>
      </c>
      <c r="B4806" s="453"/>
      <c r="D4806" s="452" t="s">
        <v>34</v>
      </c>
      <c r="H4806" s="458"/>
      <c r="I4806" s="458"/>
      <c r="J4806" s="443"/>
      <c r="K4806" s="439"/>
      <c r="L4806" s="439"/>
      <c r="M4806" s="439"/>
      <c r="N4806" s="440"/>
      <c r="O4806" s="439"/>
      <c r="P4806" s="439"/>
      <c r="Q4806" s="439"/>
      <c r="R4806" s="439"/>
      <c r="S4806" s="439"/>
      <c r="T4806" s="443"/>
      <c r="U4806" s="439"/>
      <c r="V4806" s="439"/>
      <c r="W4806" s="439"/>
      <c r="X4806" s="157"/>
      <c r="Y4806" s="443"/>
      <c r="Z4806" s="439"/>
      <c r="AA4806" s="157"/>
      <c r="AB4806" s="157"/>
      <c r="AC4806" s="157"/>
      <c r="AD4806" s="27"/>
      <c r="AE4806" s="443"/>
      <c r="AF4806" s="157"/>
      <c r="AG4806" s="157"/>
      <c r="AH4806" s="157"/>
      <c r="AI4806" s="313"/>
      <c r="AJ4806" s="157"/>
      <c r="AK4806" s="157"/>
      <c r="AL4806" s="157"/>
      <c r="AM4806" s="157"/>
      <c r="AN4806" s="313">
        <f>AN$668</f>
        <v>43.610766099147632</v>
      </c>
    </row>
    <row r="4807" spans="1:40" outlineLevel="2">
      <c r="A4807" s="882">
        <f>ROW()</f>
        <v>4807</v>
      </c>
      <c r="B4807" s="453"/>
      <c r="D4807" s="452" t="s">
        <v>35</v>
      </c>
      <c r="H4807" s="458"/>
      <c r="I4807" s="458"/>
      <c r="J4807" s="443"/>
      <c r="K4807" s="439"/>
      <c r="L4807" s="439"/>
      <c r="M4807" s="439"/>
      <c r="N4807" s="440"/>
      <c r="O4807" s="439"/>
      <c r="P4807" s="439"/>
      <c r="Q4807" s="439"/>
      <c r="R4807" s="439"/>
      <c r="S4807" s="439"/>
      <c r="T4807" s="443"/>
      <c r="U4807" s="439"/>
      <c r="V4807" s="439"/>
      <c r="W4807" s="439"/>
      <c r="X4807" s="157"/>
      <c r="Y4807" s="443"/>
      <c r="Z4807" s="439"/>
      <c r="AA4807" s="157"/>
      <c r="AB4807" s="157"/>
      <c r="AC4807" s="157"/>
      <c r="AD4807" s="27"/>
      <c r="AE4807" s="443"/>
      <c r="AF4807" s="157"/>
      <c r="AG4807" s="157"/>
      <c r="AH4807" s="157"/>
      <c r="AI4807" s="313"/>
      <c r="AJ4807" s="157"/>
      <c r="AK4807" s="157"/>
      <c r="AL4807" s="157"/>
      <c r="AM4807" s="157"/>
      <c r="AN4807" s="313">
        <f>AN$669</f>
        <v>1.0584522060067283</v>
      </c>
    </row>
    <row r="4808" spans="1:40" outlineLevel="2">
      <c r="A4808" s="882">
        <f>ROW()</f>
        <v>4808</v>
      </c>
      <c r="B4808" s="453"/>
      <c r="D4808" s="452" t="s">
        <v>302</v>
      </c>
      <c r="H4808" s="458"/>
      <c r="I4808" s="458"/>
      <c r="J4808" s="443"/>
      <c r="K4808" s="439"/>
      <c r="L4808" s="439"/>
      <c r="M4808" s="439"/>
      <c r="N4808" s="440"/>
      <c r="O4808" s="439"/>
      <c r="P4808" s="439"/>
      <c r="Q4808" s="439"/>
      <c r="R4808" s="439"/>
      <c r="S4808" s="439"/>
      <c r="T4808" s="443"/>
      <c r="U4808" s="439"/>
      <c r="V4808" s="439"/>
      <c r="W4808" s="439"/>
      <c r="X4808" s="157"/>
      <c r="Y4808" s="443"/>
      <c r="Z4808" s="439"/>
      <c r="AA4808" s="157"/>
      <c r="AB4808" s="157"/>
      <c r="AC4808" s="157"/>
      <c r="AD4808" s="27"/>
      <c r="AE4808" s="443"/>
      <c r="AF4808" s="157"/>
      <c r="AG4808" s="157"/>
      <c r="AH4808" s="157"/>
      <c r="AI4808" s="313"/>
      <c r="AJ4808" s="157"/>
      <c r="AK4808" s="157"/>
      <c r="AL4808" s="157"/>
      <c r="AM4808" s="157"/>
      <c r="AN4808" s="313">
        <f>AN$670</f>
        <v>3.2380086819483727</v>
      </c>
    </row>
    <row r="4809" spans="1:40" outlineLevel="2">
      <c r="A4809" s="882">
        <f>ROW()</f>
        <v>4809</v>
      </c>
      <c r="B4809" s="453"/>
      <c r="D4809" s="452" t="s">
        <v>36</v>
      </c>
      <c r="H4809" s="458"/>
      <c r="I4809" s="458"/>
      <c r="J4809" s="443"/>
      <c r="K4809" s="439"/>
      <c r="L4809" s="439"/>
      <c r="M4809" s="439"/>
      <c r="N4809" s="440"/>
      <c r="O4809" s="439"/>
      <c r="P4809" s="439"/>
      <c r="Q4809" s="439"/>
      <c r="R4809" s="439"/>
      <c r="S4809" s="439"/>
      <c r="T4809" s="443"/>
      <c r="U4809" s="439"/>
      <c r="V4809" s="439"/>
      <c r="W4809" s="439"/>
      <c r="X4809" s="157"/>
      <c r="Y4809" s="443"/>
      <c r="Z4809" s="439"/>
      <c r="AA4809" s="157"/>
      <c r="AB4809" s="157"/>
      <c r="AC4809" s="157"/>
      <c r="AD4809" s="27"/>
      <c r="AE4809" s="443"/>
      <c r="AF4809" s="157"/>
      <c r="AG4809" s="157"/>
      <c r="AH4809" s="157"/>
      <c r="AI4809" s="313"/>
      <c r="AJ4809" s="157"/>
      <c r="AK4809" s="157"/>
      <c r="AL4809" s="157"/>
      <c r="AM4809" s="157"/>
      <c r="AN4809" s="313">
        <f>AN$671</f>
        <v>1.8436697321597393</v>
      </c>
    </row>
    <row r="4810" spans="1:40" outlineLevel="2">
      <c r="A4810" s="882">
        <f>ROW()</f>
        <v>4810</v>
      </c>
      <c r="B4810" s="453"/>
      <c r="D4810" s="452" t="s">
        <v>583</v>
      </c>
      <c r="H4810" s="458"/>
      <c r="I4810" s="458"/>
      <c r="J4810" s="443"/>
      <c r="K4810" s="439"/>
      <c r="L4810" s="439"/>
      <c r="M4810" s="439"/>
      <c r="N4810" s="440"/>
      <c r="O4810" s="439"/>
      <c r="P4810" s="439"/>
      <c r="Q4810" s="439"/>
      <c r="R4810" s="439"/>
      <c r="S4810" s="439"/>
      <c r="T4810" s="443"/>
      <c r="U4810" s="439"/>
      <c r="V4810" s="439"/>
      <c r="W4810" s="439"/>
      <c r="X4810" s="157"/>
      <c r="Y4810" s="443"/>
      <c r="Z4810" s="439"/>
      <c r="AA4810" s="157"/>
      <c r="AB4810" s="157"/>
      <c r="AC4810" s="157"/>
      <c r="AD4810" s="27"/>
      <c r="AE4810" s="443"/>
      <c r="AF4810" s="157"/>
      <c r="AG4810" s="157"/>
      <c r="AH4810" s="157"/>
      <c r="AI4810" s="313"/>
      <c r="AJ4810" s="157"/>
      <c r="AK4810" s="157"/>
      <c r="AL4810" s="157"/>
      <c r="AM4810" s="157"/>
      <c r="AN4810" s="313">
        <f>AN$672</f>
        <v>1.8295970219034781</v>
      </c>
    </row>
    <row r="4811" spans="1:40" outlineLevel="2">
      <c r="A4811" s="882">
        <f>ROW()</f>
        <v>4811</v>
      </c>
      <c r="B4811" s="453"/>
      <c r="D4811" s="452" t="s">
        <v>81</v>
      </c>
      <c r="H4811" s="458"/>
      <c r="I4811" s="458"/>
      <c r="J4811" s="443"/>
      <c r="K4811" s="439"/>
      <c r="L4811" s="439"/>
      <c r="M4811" s="439"/>
      <c r="N4811" s="440"/>
      <c r="O4811" s="439"/>
      <c r="P4811" s="439"/>
      <c r="Q4811" s="439"/>
      <c r="R4811" s="439"/>
      <c r="S4811" s="439"/>
      <c r="T4811" s="443"/>
      <c r="U4811" s="439"/>
      <c r="V4811" s="439"/>
      <c r="W4811" s="439"/>
      <c r="X4811" s="157"/>
      <c r="Y4811" s="443"/>
      <c r="Z4811" s="439"/>
      <c r="AA4811" s="157"/>
      <c r="AB4811" s="157"/>
      <c r="AC4811" s="157"/>
      <c r="AD4811" s="27"/>
      <c r="AE4811" s="443"/>
      <c r="AF4811" s="157"/>
      <c r="AG4811" s="157"/>
      <c r="AH4811" s="157"/>
      <c r="AI4811" s="313"/>
      <c r="AJ4811" s="157"/>
      <c r="AK4811" s="157"/>
      <c r="AL4811" s="157"/>
      <c r="AM4811" s="157"/>
      <c r="AN4811" s="313">
        <f>AN$673</f>
        <v>0</v>
      </c>
    </row>
    <row r="4812" spans="1:40" outlineLevel="2">
      <c r="A4812" s="882">
        <f>ROW()</f>
        <v>4812</v>
      </c>
      <c r="B4812" s="453"/>
      <c r="D4812" s="452" t="s">
        <v>28</v>
      </c>
      <c r="H4812" s="458"/>
      <c r="I4812" s="458"/>
      <c r="J4812" s="443"/>
      <c r="K4812" s="439"/>
      <c r="L4812" s="439"/>
      <c r="M4812" s="439"/>
      <c r="N4812" s="440"/>
      <c r="O4812" s="439"/>
      <c r="P4812" s="439"/>
      <c r="Q4812" s="439"/>
      <c r="R4812" s="439"/>
      <c r="S4812" s="439"/>
      <c r="T4812" s="443"/>
      <c r="U4812" s="439"/>
      <c r="V4812" s="439"/>
      <c r="W4812" s="439"/>
      <c r="X4812" s="157"/>
      <c r="Y4812" s="443"/>
      <c r="Z4812" s="439"/>
      <c r="AA4812" s="157"/>
      <c r="AB4812" s="157"/>
      <c r="AC4812" s="157"/>
      <c r="AD4812" s="27"/>
      <c r="AE4812" s="443"/>
      <c r="AF4812" s="157"/>
      <c r="AG4812" s="157"/>
      <c r="AH4812" s="157"/>
      <c r="AI4812" s="313"/>
      <c r="AJ4812" s="157"/>
      <c r="AK4812" s="157"/>
      <c r="AL4812" s="157"/>
      <c r="AM4812" s="157"/>
      <c r="AN4812" s="313">
        <f>AN$674</f>
        <v>0</v>
      </c>
    </row>
    <row r="4813" spans="1:40" outlineLevel="2">
      <c r="A4813" s="882">
        <f>ROW()</f>
        <v>4813</v>
      </c>
      <c r="B4813" s="453"/>
      <c r="D4813" s="456" t="s">
        <v>443</v>
      </c>
      <c r="E4813" s="456"/>
      <c r="F4813" s="456"/>
      <c r="G4813" s="456"/>
      <c r="H4813" s="460"/>
      <c r="I4813" s="460"/>
      <c r="J4813" s="462"/>
      <c r="K4813" s="441"/>
      <c r="L4813" s="441"/>
      <c r="M4813" s="441"/>
      <c r="N4813" s="442"/>
      <c r="O4813" s="441"/>
      <c r="P4813" s="441"/>
      <c r="Q4813" s="441"/>
      <c r="R4813" s="441"/>
      <c r="S4813" s="441"/>
      <c r="T4813" s="462"/>
      <c r="U4813" s="441"/>
      <c r="V4813" s="441"/>
      <c r="W4813" s="441"/>
      <c r="X4813" s="158"/>
      <c r="Y4813" s="462"/>
      <c r="Z4813" s="441"/>
      <c r="AA4813" s="158"/>
      <c r="AB4813" s="158"/>
      <c r="AC4813" s="158"/>
      <c r="AD4813" s="30"/>
      <c r="AE4813" s="462"/>
      <c r="AF4813" s="158"/>
      <c r="AG4813" s="158"/>
      <c r="AH4813" s="158"/>
      <c r="AI4813" s="319"/>
      <c r="AJ4813" s="158"/>
      <c r="AK4813" s="158"/>
      <c r="AL4813" s="158"/>
      <c r="AM4813" s="158"/>
      <c r="AN4813" s="319">
        <f>AN$675</f>
        <v>0</v>
      </c>
    </row>
    <row r="4814" spans="1:40" outlineLevel="2">
      <c r="A4814" s="882">
        <f>ROW()</f>
        <v>4814</v>
      </c>
      <c r="B4814" s="453"/>
      <c r="D4814" s="452" t="s">
        <v>24</v>
      </c>
      <c r="H4814" s="458"/>
      <c r="I4814" s="458"/>
      <c r="J4814" s="443"/>
      <c r="K4814" s="439"/>
      <c r="L4814" s="439"/>
      <c r="M4814" s="439"/>
      <c r="N4814" s="440"/>
      <c r="O4814" s="439"/>
      <c r="P4814" s="439"/>
      <c r="Q4814" s="439"/>
      <c r="R4814" s="439"/>
      <c r="S4814" s="439"/>
      <c r="T4814" s="443"/>
      <c r="U4814" s="439"/>
      <c r="V4814" s="439"/>
      <c r="W4814" s="439"/>
      <c r="X4814" s="439"/>
      <c r="Y4814" s="443"/>
      <c r="Z4814" s="439"/>
      <c r="AA4814" s="439"/>
      <c r="AB4814" s="439"/>
      <c r="AC4814" s="439"/>
      <c r="AD4814" s="27"/>
      <c r="AE4814" s="443"/>
      <c r="AF4814" s="439"/>
      <c r="AG4814" s="439"/>
      <c r="AH4814" s="439"/>
      <c r="AI4814" s="313"/>
      <c r="AJ4814" s="439"/>
      <c r="AK4814" s="439"/>
      <c r="AL4814" s="439"/>
      <c r="AM4814" s="439"/>
      <c r="AN4814" s="313">
        <f>SUM(AN4798:AN4813)</f>
        <v>106.74723936931407</v>
      </c>
    </row>
    <row r="4815" spans="1:40" outlineLevel="1">
      <c r="A4815" s="732" t="s">
        <v>238</v>
      </c>
      <c r="B4815" s="733"/>
      <c r="C4815" s="881"/>
      <c r="D4815" s="733"/>
      <c r="E4815" s="733"/>
      <c r="F4815" s="733"/>
      <c r="G4815" s="730"/>
      <c r="H4815" s="733"/>
      <c r="I4815" s="730"/>
      <c r="J4815" s="729"/>
      <c r="K4815" s="730"/>
      <c r="L4815" s="730"/>
      <c r="M4815" s="730"/>
      <c r="N4815" s="731"/>
      <c r="O4815" s="730"/>
      <c r="P4815" s="730"/>
      <c r="Q4815" s="730"/>
      <c r="R4815" s="730"/>
      <c r="S4815" s="730"/>
      <c r="T4815" s="729"/>
      <c r="U4815" s="730"/>
      <c r="V4815" s="730"/>
      <c r="W4815" s="730"/>
      <c r="X4815" s="730"/>
      <c r="Y4815" s="729"/>
      <c r="Z4815" s="730"/>
      <c r="AA4815" s="730"/>
      <c r="AB4815" s="730"/>
      <c r="AC4815" s="730"/>
      <c r="AD4815" s="730"/>
      <c r="AE4815" s="729"/>
      <c r="AF4815" s="730"/>
      <c r="AG4815" s="730"/>
      <c r="AH4815" s="730"/>
      <c r="AI4815" s="731"/>
      <c r="AJ4815" s="730"/>
      <c r="AK4815" s="730"/>
      <c r="AL4815" s="730"/>
      <c r="AM4815" s="730"/>
      <c r="AN4815" s="731"/>
    </row>
    <row r="4816" spans="1:40" outlineLevel="2">
      <c r="A4816" s="882">
        <f>ROW()</f>
        <v>4816</v>
      </c>
      <c r="B4816" s="453"/>
      <c r="D4816" s="1205" t="s">
        <v>300</v>
      </c>
      <c r="E4816" s="1205"/>
      <c r="F4816" s="1205"/>
      <c r="G4816" s="1205"/>
      <c r="H4816" s="4"/>
      <c r="I4816" s="4"/>
      <c r="J4816" s="329"/>
      <c r="K4816" s="4"/>
      <c r="L4816" s="4"/>
      <c r="M4816" s="4"/>
      <c r="N4816" s="316"/>
      <c r="O4816" s="4"/>
      <c r="P4816" s="4"/>
      <c r="Q4816" s="4"/>
      <c r="R4816" s="4"/>
      <c r="S4816" s="4"/>
      <c r="T4816" s="252"/>
      <c r="U4816" s="53"/>
      <c r="V4816" s="53"/>
      <c r="W4816" s="53"/>
      <c r="X4816" s="53"/>
      <c r="Y4816" s="252"/>
      <c r="Z4816" s="53"/>
      <c r="AA4816" s="53"/>
      <c r="AB4816" s="53"/>
      <c r="AC4816" s="53"/>
      <c r="AD4816" s="53"/>
      <c r="AE4816" s="252"/>
      <c r="AF4816" s="53"/>
      <c r="AG4816" s="53"/>
      <c r="AH4816" s="53"/>
      <c r="AI4816" s="44"/>
      <c r="AJ4816" s="53"/>
      <c r="AK4816" s="53"/>
      <c r="AL4816" s="53"/>
      <c r="AM4816" s="53"/>
      <c r="AN4816" s="44">
        <f>AN$678</f>
        <v>0</v>
      </c>
    </row>
    <row r="4817" spans="1:40" outlineLevel="2">
      <c r="A4817" s="882">
        <f>ROW()</f>
        <v>4817</v>
      </c>
      <c r="B4817" s="453"/>
      <c r="D4817" s="1205" t="s">
        <v>301</v>
      </c>
      <c r="E4817" s="1205"/>
      <c r="F4817" s="1205"/>
      <c r="G4817" s="1205"/>
      <c r="H4817" s="4"/>
      <c r="I4817" s="4"/>
      <c r="J4817" s="329"/>
      <c r="K4817" s="4"/>
      <c r="L4817" s="4"/>
      <c r="M4817" s="4"/>
      <c r="N4817" s="316"/>
      <c r="O4817" s="4"/>
      <c r="P4817" s="4"/>
      <c r="Q4817" s="4"/>
      <c r="R4817" s="4"/>
      <c r="S4817" s="4"/>
      <c r="T4817" s="252"/>
      <c r="U4817" s="53"/>
      <c r="V4817" s="53"/>
      <c r="W4817" s="53"/>
      <c r="X4817" s="53"/>
      <c r="Y4817" s="252"/>
      <c r="Z4817" s="53"/>
      <c r="AA4817" s="53"/>
      <c r="AB4817" s="53"/>
      <c r="AC4817" s="53"/>
      <c r="AD4817" s="53"/>
      <c r="AE4817" s="252"/>
      <c r="AF4817" s="53"/>
      <c r="AG4817" s="53"/>
      <c r="AH4817" s="53"/>
      <c r="AI4817" s="44"/>
      <c r="AJ4817" s="53"/>
      <c r="AK4817" s="53"/>
      <c r="AL4817" s="53"/>
      <c r="AM4817" s="53"/>
      <c r="AN4817" s="44">
        <f>AN$679</f>
        <v>0</v>
      </c>
    </row>
    <row r="4818" spans="1:40" outlineLevel="2">
      <c r="A4818" s="882">
        <f>ROW()</f>
        <v>4818</v>
      </c>
      <c r="B4818" s="453"/>
      <c r="D4818" s="1205" t="s">
        <v>29</v>
      </c>
      <c r="E4818" s="1205"/>
      <c r="F4818" s="1205"/>
      <c r="G4818" s="1205"/>
      <c r="H4818" s="4"/>
      <c r="I4818" s="4"/>
      <c r="J4818" s="329"/>
      <c r="K4818" s="4"/>
      <c r="L4818" s="4"/>
      <c r="M4818" s="4"/>
      <c r="N4818" s="316"/>
      <c r="O4818" s="4"/>
      <c r="P4818" s="4"/>
      <c r="Q4818" s="4"/>
      <c r="R4818" s="4"/>
      <c r="S4818" s="4"/>
      <c r="T4818" s="252"/>
      <c r="U4818" s="53"/>
      <c r="V4818" s="53"/>
      <c r="W4818" s="53"/>
      <c r="X4818" s="53"/>
      <c r="Y4818" s="252"/>
      <c r="Z4818" s="53"/>
      <c r="AA4818" s="53"/>
      <c r="AB4818" s="53"/>
      <c r="AC4818" s="53"/>
      <c r="AD4818" s="53"/>
      <c r="AE4818" s="252"/>
      <c r="AF4818" s="53"/>
      <c r="AG4818" s="53"/>
      <c r="AH4818" s="53"/>
      <c r="AI4818" s="44"/>
      <c r="AJ4818" s="53"/>
      <c r="AK4818" s="53"/>
      <c r="AL4818" s="53"/>
      <c r="AM4818" s="53"/>
      <c r="AN4818" s="44">
        <f>AN$680</f>
        <v>0</v>
      </c>
    </row>
    <row r="4819" spans="1:40" outlineLevel="2">
      <c r="A4819" s="882">
        <f>ROW()</f>
        <v>4819</v>
      </c>
      <c r="B4819" s="453"/>
      <c r="D4819" s="1205" t="s">
        <v>30</v>
      </c>
      <c r="E4819" s="1205"/>
      <c r="F4819" s="1205"/>
      <c r="G4819" s="1205"/>
      <c r="H4819" s="4"/>
      <c r="I4819" s="4"/>
      <c r="J4819" s="329"/>
      <c r="K4819" s="4"/>
      <c r="L4819" s="4"/>
      <c r="M4819" s="4"/>
      <c r="N4819" s="316"/>
      <c r="O4819" s="4"/>
      <c r="P4819" s="4"/>
      <c r="Q4819" s="4"/>
      <c r="R4819" s="4"/>
      <c r="S4819" s="4"/>
      <c r="T4819" s="252"/>
      <c r="U4819" s="53"/>
      <c r="V4819" s="53"/>
      <c r="W4819" s="53"/>
      <c r="X4819" s="53"/>
      <c r="Y4819" s="252"/>
      <c r="Z4819" s="53"/>
      <c r="AA4819" s="53"/>
      <c r="AB4819" s="53"/>
      <c r="AC4819" s="53"/>
      <c r="AD4819" s="53"/>
      <c r="AE4819" s="252"/>
      <c r="AF4819" s="53"/>
      <c r="AG4819" s="53"/>
      <c r="AH4819" s="53"/>
      <c r="AI4819" s="44"/>
      <c r="AJ4819" s="53"/>
      <c r="AK4819" s="53"/>
      <c r="AL4819" s="53"/>
      <c r="AM4819" s="53"/>
      <c r="AN4819" s="44">
        <f>AN$681</f>
        <v>0</v>
      </c>
    </row>
    <row r="4820" spans="1:40" outlineLevel="2">
      <c r="A4820" s="882">
        <f>ROW()</f>
        <v>4820</v>
      </c>
      <c r="B4820" s="453"/>
      <c r="D4820" s="1205" t="s">
        <v>31</v>
      </c>
      <c r="E4820" s="1205"/>
      <c r="F4820" s="1205"/>
      <c r="G4820" s="1205"/>
      <c r="H4820" s="4"/>
      <c r="I4820" s="4"/>
      <c r="J4820" s="329"/>
      <c r="K4820" s="4"/>
      <c r="L4820" s="4"/>
      <c r="M4820" s="4"/>
      <c r="N4820" s="316"/>
      <c r="O4820" s="4"/>
      <c r="P4820" s="4"/>
      <c r="Q4820" s="4"/>
      <c r="R4820" s="4"/>
      <c r="S4820" s="4"/>
      <c r="T4820" s="252"/>
      <c r="U4820" s="53"/>
      <c r="V4820" s="53"/>
      <c r="W4820" s="53"/>
      <c r="X4820" s="53"/>
      <c r="Y4820" s="252"/>
      <c r="Z4820" s="53"/>
      <c r="AA4820" s="53"/>
      <c r="AB4820" s="53"/>
      <c r="AC4820" s="53"/>
      <c r="AD4820" s="53"/>
      <c r="AE4820" s="252"/>
      <c r="AF4820" s="53"/>
      <c r="AG4820" s="53"/>
      <c r="AH4820" s="53"/>
      <c r="AI4820" s="44"/>
      <c r="AJ4820" s="53"/>
      <c r="AK4820" s="53"/>
      <c r="AL4820" s="53"/>
      <c r="AM4820" s="53"/>
      <c r="AN4820" s="44">
        <f>AN$682</f>
        <v>0</v>
      </c>
    </row>
    <row r="4821" spans="1:40" outlineLevel="2">
      <c r="A4821" s="882">
        <f>ROW()</f>
        <v>4821</v>
      </c>
      <c r="B4821" s="453"/>
      <c r="D4821" s="1205" t="s">
        <v>32</v>
      </c>
      <c r="E4821" s="1205"/>
      <c r="F4821" s="1205"/>
      <c r="G4821" s="1205"/>
      <c r="H4821" s="4"/>
      <c r="I4821" s="4"/>
      <c r="J4821" s="329"/>
      <c r="K4821" s="4"/>
      <c r="L4821" s="4"/>
      <c r="M4821" s="4"/>
      <c r="N4821" s="316"/>
      <c r="O4821" s="4"/>
      <c r="P4821" s="4"/>
      <c r="Q4821" s="4"/>
      <c r="R4821" s="4"/>
      <c r="S4821" s="4"/>
      <c r="T4821" s="252"/>
      <c r="U4821" s="53"/>
      <c r="V4821" s="53"/>
      <c r="W4821" s="53"/>
      <c r="X4821" s="53"/>
      <c r="Y4821" s="252"/>
      <c r="Z4821" s="53"/>
      <c r="AA4821" s="53"/>
      <c r="AB4821" s="53"/>
      <c r="AC4821" s="53"/>
      <c r="AD4821" s="53"/>
      <c r="AE4821" s="252"/>
      <c r="AF4821" s="53"/>
      <c r="AG4821" s="53"/>
      <c r="AH4821" s="53"/>
      <c r="AI4821" s="44"/>
      <c r="AJ4821" s="53"/>
      <c r="AK4821" s="53"/>
      <c r="AL4821" s="53"/>
      <c r="AM4821" s="53"/>
      <c r="AN4821" s="44">
        <f>AN$683</f>
        <v>0</v>
      </c>
    </row>
    <row r="4822" spans="1:40" outlineLevel="2">
      <c r="A4822" s="882">
        <f>ROW()</f>
        <v>4822</v>
      </c>
      <c r="B4822" s="453"/>
      <c r="D4822" s="1205" t="s">
        <v>33</v>
      </c>
      <c r="E4822" s="1205"/>
      <c r="F4822" s="1205"/>
      <c r="G4822" s="1205"/>
      <c r="H4822" s="4"/>
      <c r="I4822" s="4"/>
      <c r="J4822" s="329"/>
      <c r="K4822" s="4"/>
      <c r="L4822" s="4"/>
      <c r="M4822" s="4"/>
      <c r="N4822" s="316"/>
      <c r="O4822" s="4"/>
      <c r="P4822" s="4"/>
      <c r="Q4822" s="4"/>
      <c r="R4822" s="4"/>
      <c r="S4822" s="4"/>
      <c r="T4822" s="252"/>
      <c r="U4822" s="53"/>
      <c r="V4822" s="53"/>
      <c r="W4822" s="53"/>
      <c r="X4822" s="53"/>
      <c r="Y4822" s="252"/>
      <c r="Z4822" s="53"/>
      <c r="AA4822" s="53"/>
      <c r="AB4822" s="53"/>
      <c r="AC4822" s="53"/>
      <c r="AD4822" s="53"/>
      <c r="AE4822" s="252"/>
      <c r="AF4822" s="53"/>
      <c r="AG4822" s="53"/>
      <c r="AH4822" s="53"/>
      <c r="AI4822" s="44"/>
      <c r="AJ4822" s="53"/>
      <c r="AK4822" s="53"/>
      <c r="AL4822" s="53"/>
      <c r="AM4822" s="53"/>
      <c r="AN4822" s="44">
        <f>AN$684</f>
        <v>0</v>
      </c>
    </row>
    <row r="4823" spans="1:40" outlineLevel="2">
      <c r="A4823" s="882">
        <f>ROW()</f>
        <v>4823</v>
      </c>
      <c r="B4823" s="453"/>
      <c r="D4823" s="1205" t="s">
        <v>27</v>
      </c>
      <c r="E4823" s="1205"/>
      <c r="F4823" s="1205"/>
      <c r="G4823" s="1205"/>
      <c r="H4823" s="4"/>
      <c r="I4823" s="4"/>
      <c r="J4823" s="329"/>
      <c r="K4823" s="4"/>
      <c r="L4823" s="4"/>
      <c r="M4823" s="4"/>
      <c r="N4823" s="316"/>
      <c r="O4823" s="4"/>
      <c r="P4823" s="4"/>
      <c r="Q4823" s="4"/>
      <c r="R4823" s="4"/>
      <c r="S4823" s="4"/>
      <c r="T4823" s="252"/>
      <c r="U4823" s="53"/>
      <c r="V4823" s="53"/>
      <c r="W4823" s="53"/>
      <c r="X4823" s="53"/>
      <c r="Y4823" s="252"/>
      <c r="Z4823" s="53"/>
      <c r="AA4823" s="53"/>
      <c r="AB4823" s="53"/>
      <c r="AC4823" s="53"/>
      <c r="AD4823" s="53"/>
      <c r="AE4823" s="252"/>
      <c r="AF4823" s="53"/>
      <c r="AG4823" s="53"/>
      <c r="AH4823" s="53"/>
      <c r="AI4823" s="44"/>
      <c r="AJ4823" s="53"/>
      <c r="AK4823" s="53"/>
      <c r="AL4823" s="53"/>
      <c r="AM4823" s="53"/>
      <c r="AN4823" s="44">
        <f>AN$685</f>
        <v>0</v>
      </c>
    </row>
    <row r="4824" spans="1:40" outlineLevel="2">
      <c r="A4824" s="882">
        <f>ROW()</f>
        <v>4824</v>
      </c>
      <c r="B4824" s="453"/>
      <c r="D4824" s="1205" t="s">
        <v>34</v>
      </c>
      <c r="E4824" s="1205"/>
      <c r="F4824" s="1205"/>
      <c r="G4824" s="1205"/>
      <c r="H4824" s="4"/>
      <c r="I4824" s="4"/>
      <c r="J4824" s="329"/>
      <c r="K4824" s="4"/>
      <c r="L4824" s="4"/>
      <c r="M4824" s="4"/>
      <c r="N4824" s="316"/>
      <c r="O4824" s="4"/>
      <c r="P4824" s="4"/>
      <c r="Q4824" s="4"/>
      <c r="R4824" s="4"/>
      <c r="S4824" s="4"/>
      <c r="T4824" s="252"/>
      <c r="U4824" s="53"/>
      <c r="V4824" s="53"/>
      <c r="W4824" s="53"/>
      <c r="X4824" s="53"/>
      <c r="Y4824" s="252"/>
      <c r="Z4824" s="53"/>
      <c r="AA4824" s="53"/>
      <c r="AB4824" s="53"/>
      <c r="AC4824" s="53"/>
      <c r="AD4824" s="53"/>
      <c r="AE4824" s="252"/>
      <c r="AF4824" s="53"/>
      <c r="AG4824" s="53"/>
      <c r="AH4824" s="53"/>
      <c r="AI4824" s="44"/>
      <c r="AJ4824" s="53"/>
      <c r="AK4824" s="53"/>
      <c r="AL4824" s="53"/>
      <c r="AM4824" s="53"/>
      <c r="AN4824" s="44">
        <f>AN$686</f>
        <v>0</v>
      </c>
    </row>
    <row r="4825" spans="1:40" outlineLevel="2">
      <c r="A4825" s="882">
        <f>ROW()</f>
        <v>4825</v>
      </c>
      <c r="B4825" s="453"/>
      <c r="D4825" s="1205" t="s">
        <v>35</v>
      </c>
      <c r="E4825" s="1205"/>
      <c r="F4825" s="1205"/>
      <c r="G4825" s="1205"/>
      <c r="H4825" s="4"/>
      <c r="I4825" s="4"/>
      <c r="J4825" s="329"/>
      <c r="K4825" s="4"/>
      <c r="L4825" s="4"/>
      <c r="M4825" s="4"/>
      <c r="N4825" s="316"/>
      <c r="O4825" s="4"/>
      <c r="P4825" s="4"/>
      <c r="Q4825" s="4"/>
      <c r="R4825" s="4"/>
      <c r="S4825" s="4"/>
      <c r="T4825" s="252"/>
      <c r="U4825" s="53"/>
      <c r="V4825" s="53"/>
      <c r="W4825" s="53"/>
      <c r="X4825" s="53"/>
      <c r="Y4825" s="252"/>
      <c r="Z4825" s="53"/>
      <c r="AA4825" s="53"/>
      <c r="AB4825" s="53"/>
      <c r="AC4825" s="53"/>
      <c r="AD4825" s="53"/>
      <c r="AE4825" s="252"/>
      <c r="AF4825" s="53"/>
      <c r="AG4825" s="53"/>
      <c r="AH4825" s="53"/>
      <c r="AI4825" s="44"/>
      <c r="AJ4825" s="53"/>
      <c r="AK4825" s="53"/>
      <c r="AL4825" s="53"/>
      <c r="AM4825" s="53"/>
      <c r="AN4825" s="44">
        <f>AN$687</f>
        <v>0</v>
      </c>
    </row>
    <row r="4826" spans="1:40" outlineLevel="2">
      <c r="A4826" s="882">
        <f>ROW()</f>
        <v>4826</v>
      </c>
      <c r="B4826" s="453"/>
      <c r="D4826" s="1205" t="s">
        <v>302</v>
      </c>
      <c r="E4826" s="1205"/>
      <c r="F4826" s="1205"/>
      <c r="G4826" s="1205"/>
      <c r="H4826" s="4"/>
      <c r="I4826" s="4"/>
      <c r="J4826" s="329"/>
      <c r="K4826" s="4"/>
      <c r="L4826" s="4"/>
      <c r="M4826" s="4"/>
      <c r="N4826" s="316"/>
      <c r="O4826" s="4"/>
      <c r="P4826" s="4"/>
      <c r="Q4826" s="4"/>
      <c r="R4826" s="4"/>
      <c r="S4826" s="4"/>
      <c r="T4826" s="252"/>
      <c r="U4826" s="53"/>
      <c r="V4826" s="53"/>
      <c r="W4826" s="53"/>
      <c r="X4826" s="53"/>
      <c r="Y4826" s="252"/>
      <c r="Z4826" s="53"/>
      <c r="AA4826" s="53"/>
      <c r="AB4826" s="53"/>
      <c r="AC4826" s="53"/>
      <c r="AD4826" s="53"/>
      <c r="AE4826" s="252"/>
      <c r="AF4826" s="53"/>
      <c r="AG4826" s="53"/>
      <c r="AH4826" s="53"/>
      <c r="AI4826" s="44"/>
      <c r="AJ4826" s="53"/>
      <c r="AK4826" s="53"/>
      <c r="AL4826" s="53"/>
      <c r="AM4826" s="53"/>
      <c r="AN4826" s="44">
        <f>AN$688</f>
        <v>0</v>
      </c>
    </row>
    <row r="4827" spans="1:40" outlineLevel="2">
      <c r="A4827" s="882">
        <f>ROW()</f>
        <v>4827</v>
      </c>
      <c r="B4827" s="453"/>
      <c r="D4827" s="1205" t="s">
        <v>36</v>
      </c>
      <c r="E4827" s="1205"/>
      <c r="F4827" s="1205"/>
      <c r="G4827" s="1205"/>
      <c r="H4827" s="4"/>
      <c r="I4827" s="4"/>
      <c r="J4827" s="329"/>
      <c r="K4827" s="4"/>
      <c r="L4827" s="4"/>
      <c r="M4827" s="4"/>
      <c r="N4827" s="316"/>
      <c r="O4827" s="4"/>
      <c r="P4827" s="4"/>
      <c r="Q4827" s="4"/>
      <c r="R4827" s="4"/>
      <c r="S4827" s="4"/>
      <c r="T4827" s="252"/>
      <c r="U4827" s="53"/>
      <c r="V4827" s="53"/>
      <c r="W4827" s="53"/>
      <c r="X4827" s="53"/>
      <c r="Y4827" s="252"/>
      <c r="Z4827" s="53"/>
      <c r="AA4827" s="53"/>
      <c r="AB4827" s="53"/>
      <c r="AC4827" s="53"/>
      <c r="AD4827" s="53"/>
      <c r="AE4827" s="252"/>
      <c r="AF4827" s="53"/>
      <c r="AG4827" s="53"/>
      <c r="AH4827" s="53"/>
      <c r="AI4827" s="44"/>
      <c r="AJ4827" s="53"/>
      <c r="AK4827" s="53"/>
      <c r="AL4827" s="53"/>
      <c r="AM4827" s="53"/>
      <c r="AN4827" s="44">
        <f>AN$689</f>
        <v>0</v>
      </c>
    </row>
    <row r="4828" spans="1:40" outlineLevel="2">
      <c r="A4828" s="882">
        <f>ROW()</f>
        <v>4828</v>
      </c>
      <c r="B4828" s="453"/>
      <c r="D4828" s="1205" t="s">
        <v>583</v>
      </c>
      <c r="E4828" s="1205"/>
      <c r="F4828" s="1205"/>
      <c r="G4828" s="1205"/>
      <c r="H4828" s="4"/>
      <c r="I4828" s="4"/>
      <c r="J4828" s="329"/>
      <c r="K4828" s="4"/>
      <c r="L4828" s="4"/>
      <c r="M4828" s="4"/>
      <c r="N4828" s="316"/>
      <c r="O4828" s="4"/>
      <c r="P4828" s="4"/>
      <c r="Q4828" s="4"/>
      <c r="R4828" s="4"/>
      <c r="S4828" s="4"/>
      <c r="T4828" s="252"/>
      <c r="U4828" s="53"/>
      <c r="V4828" s="53"/>
      <c r="W4828" s="53"/>
      <c r="X4828" s="53"/>
      <c r="Y4828" s="252"/>
      <c r="Z4828" s="53"/>
      <c r="AA4828" s="53"/>
      <c r="AB4828" s="53"/>
      <c r="AC4828" s="53"/>
      <c r="AD4828" s="53"/>
      <c r="AE4828" s="252"/>
      <c r="AF4828" s="53"/>
      <c r="AG4828" s="53"/>
      <c r="AH4828" s="53"/>
      <c r="AI4828" s="44"/>
      <c r="AJ4828" s="53"/>
      <c r="AK4828" s="53"/>
      <c r="AL4828" s="53"/>
      <c r="AM4828" s="53"/>
      <c r="AN4828" s="44">
        <f>AN$690</f>
        <v>0</v>
      </c>
    </row>
    <row r="4829" spans="1:40" outlineLevel="2">
      <c r="A4829" s="882">
        <f>ROW()</f>
        <v>4829</v>
      </c>
      <c r="B4829" s="453"/>
      <c r="D4829" s="1205" t="s">
        <v>81</v>
      </c>
      <c r="E4829" s="1205"/>
      <c r="F4829" s="1205"/>
      <c r="G4829" s="1205"/>
      <c r="H4829" s="4"/>
      <c r="I4829" s="4"/>
      <c r="J4829" s="329"/>
      <c r="K4829" s="4"/>
      <c r="L4829" s="4"/>
      <c r="M4829" s="4"/>
      <c r="N4829" s="316"/>
      <c r="O4829" s="4"/>
      <c r="P4829" s="4"/>
      <c r="Q4829" s="4"/>
      <c r="R4829" s="4"/>
      <c r="S4829" s="4"/>
      <c r="T4829" s="252"/>
      <c r="U4829" s="53"/>
      <c r="V4829" s="53"/>
      <c r="W4829" s="53"/>
      <c r="X4829" s="53"/>
      <c r="Y4829" s="252"/>
      <c r="Z4829" s="53"/>
      <c r="AA4829" s="53"/>
      <c r="AB4829" s="53"/>
      <c r="AC4829" s="53"/>
      <c r="AD4829" s="53"/>
      <c r="AE4829" s="252"/>
      <c r="AF4829" s="53"/>
      <c r="AG4829" s="53"/>
      <c r="AH4829" s="53"/>
      <c r="AI4829" s="44"/>
      <c r="AJ4829" s="53"/>
      <c r="AK4829" s="53"/>
      <c r="AL4829" s="53"/>
      <c r="AM4829" s="53"/>
      <c r="AN4829" s="44">
        <f>AN$691</f>
        <v>0</v>
      </c>
    </row>
    <row r="4830" spans="1:40" outlineLevel="2">
      <c r="A4830" s="882">
        <f>ROW()</f>
        <v>4830</v>
      </c>
      <c r="B4830" s="453"/>
      <c r="D4830" s="1205" t="s">
        <v>28</v>
      </c>
      <c r="E4830" s="1205"/>
      <c r="F4830" s="1205"/>
      <c r="G4830" s="1205"/>
      <c r="H4830" s="4"/>
      <c r="I4830" s="4"/>
      <c r="J4830" s="329"/>
      <c r="K4830" s="4"/>
      <c r="L4830" s="4"/>
      <c r="M4830" s="4"/>
      <c r="N4830" s="316"/>
      <c r="O4830" s="4"/>
      <c r="P4830" s="4"/>
      <c r="Q4830" s="4"/>
      <c r="R4830" s="4"/>
      <c r="S4830" s="4"/>
      <c r="T4830" s="252"/>
      <c r="U4830" s="53"/>
      <c r="V4830" s="53"/>
      <c r="W4830" s="53"/>
      <c r="X4830" s="53"/>
      <c r="Y4830" s="252"/>
      <c r="Z4830" s="53"/>
      <c r="AA4830" s="53"/>
      <c r="AB4830" s="53"/>
      <c r="AC4830" s="53"/>
      <c r="AD4830" s="53"/>
      <c r="AE4830" s="252"/>
      <c r="AF4830" s="53"/>
      <c r="AG4830" s="53"/>
      <c r="AH4830" s="53"/>
      <c r="AI4830" s="44"/>
      <c r="AJ4830" s="53"/>
      <c r="AK4830" s="53"/>
      <c r="AL4830" s="53"/>
      <c r="AM4830" s="53"/>
      <c r="AN4830" s="44">
        <f>AN$692</f>
        <v>0</v>
      </c>
    </row>
    <row r="4831" spans="1:40" outlineLevel="2">
      <c r="A4831" s="882">
        <f>ROW()</f>
        <v>4831</v>
      </c>
      <c r="B4831" s="453"/>
      <c r="D4831" s="1206" t="s">
        <v>443</v>
      </c>
      <c r="E4831" s="1206"/>
      <c r="F4831" s="1206"/>
      <c r="G4831" s="1206"/>
      <c r="H4831" s="28"/>
      <c r="I4831" s="28"/>
      <c r="J4831" s="1207"/>
      <c r="K4831" s="28"/>
      <c r="L4831" s="28"/>
      <c r="M4831" s="28"/>
      <c r="N4831" s="317"/>
      <c r="O4831" s="28"/>
      <c r="P4831" s="28"/>
      <c r="Q4831" s="28"/>
      <c r="R4831" s="28"/>
      <c r="S4831" s="28"/>
      <c r="T4831" s="253"/>
      <c r="U4831" s="54"/>
      <c r="V4831" s="54"/>
      <c r="W4831" s="54"/>
      <c r="X4831" s="54"/>
      <c r="Y4831" s="253"/>
      <c r="Z4831" s="54"/>
      <c r="AA4831" s="54"/>
      <c r="AB4831" s="54"/>
      <c r="AC4831" s="54"/>
      <c r="AD4831" s="54"/>
      <c r="AE4831" s="253"/>
      <c r="AF4831" s="54"/>
      <c r="AG4831" s="54"/>
      <c r="AH4831" s="54"/>
      <c r="AI4831" s="46"/>
      <c r="AJ4831" s="54"/>
      <c r="AK4831" s="54"/>
      <c r="AL4831" s="54"/>
      <c r="AM4831" s="54"/>
      <c r="AN4831" s="46">
        <f>AN$693</f>
        <v>0</v>
      </c>
    </row>
    <row r="4832" spans="1:40" outlineLevel="2">
      <c r="A4832" s="882">
        <f>ROW()</f>
        <v>4832</v>
      </c>
      <c r="B4832" s="453"/>
      <c r="D4832" s="452" t="s">
        <v>24</v>
      </c>
      <c r="H4832" s="458"/>
      <c r="I4832" s="458"/>
      <c r="J4832" s="459"/>
      <c r="K4832" s="458"/>
      <c r="L4832" s="458"/>
      <c r="M4832" s="458"/>
      <c r="N4832" s="463"/>
      <c r="O4832" s="458"/>
      <c r="P4832" s="458"/>
      <c r="Q4832" s="458"/>
      <c r="R4832" s="458"/>
      <c r="S4832" s="458"/>
      <c r="T4832" s="466">
        <f t="shared" ref="T4832:AN4832" si="2760">SUM(T4816:T4831)</f>
        <v>0</v>
      </c>
      <c r="U4832" s="444">
        <f t="shared" si="2760"/>
        <v>0</v>
      </c>
      <c r="V4832" s="444">
        <f t="shared" si="2760"/>
        <v>0</v>
      </c>
      <c r="W4832" s="444">
        <f t="shared" si="2760"/>
        <v>0</v>
      </c>
      <c r="X4832" s="444">
        <f t="shared" si="2760"/>
        <v>0</v>
      </c>
      <c r="Y4832" s="466">
        <f t="shared" si="2760"/>
        <v>0</v>
      </c>
      <c r="Z4832" s="444">
        <f t="shared" si="2760"/>
        <v>0</v>
      </c>
      <c r="AA4832" s="444">
        <f t="shared" si="2760"/>
        <v>0</v>
      </c>
      <c r="AB4832" s="444">
        <f t="shared" si="2760"/>
        <v>0</v>
      </c>
      <c r="AC4832" s="444">
        <f t="shared" si="2760"/>
        <v>0</v>
      </c>
      <c r="AD4832" s="444">
        <f t="shared" si="2760"/>
        <v>0</v>
      </c>
      <c r="AE4832" s="466">
        <f t="shared" si="2760"/>
        <v>0</v>
      </c>
      <c r="AF4832" s="444">
        <f t="shared" si="2760"/>
        <v>0</v>
      </c>
      <c r="AG4832" s="444">
        <f t="shared" si="2760"/>
        <v>0</v>
      </c>
      <c r="AH4832" s="444">
        <f t="shared" si="2760"/>
        <v>0</v>
      </c>
      <c r="AI4832" s="445">
        <f t="shared" si="2760"/>
        <v>0</v>
      </c>
      <c r="AJ4832" s="444">
        <f t="shared" si="2760"/>
        <v>0</v>
      </c>
      <c r="AK4832" s="444">
        <f t="shared" si="2760"/>
        <v>0</v>
      </c>
      <c r="AL4832" s="444">
        <f t="shared" si="2760"/>
        <v>0</v>
      </c>
      <c r="AM4832" s="444">
        <f t="shared" si="2760"/>
        <v>0</v>
      </c>
      <c r="AN4832" s="445">
        <f t="shared" si="2760"/>
        <v>0</v>
      </c>
    </row>
    <row r="4833" spans="1:40" outlineLevel="1">
      <c r="A4833" s="732" t="s">
        <v>21</v>
      </c>
      <c r="B4833" s="733"/>
      <c r="C4833" s="881"/>
      <c r="D4833" s="733"/>
      <c r="E4833" s="733"/>
      <c r="F4833" s="733"/>
      <c r="G4833" s="733"/>
      <c r="H4833" s="733"/>
      <c r="I4833" s="730"/>
      <c r="J4833" s="729"/>
      <c r="K4833" s="730"/>
      <c r="L4833" s="730"/>
      <c r="M4833" s="730"/>
      <c r="N4833" s="731"/>
      <c r="O4833" s="730"/>
      <c r="P4833" s="730"/>
      <c r="Q4833" s="730"/>
      <c r="R4833" s="730"/>
      <c r="S4833" s="730"/>
      <c r="T4833" s="729"/>
      <c r="U4833" s="730"/>
      <c r="V4833" s="730"/>
      <c r="W4833" s="730"/>
      <c r="X4833" s="730"/>
      <c r="Y4833" s="729"/>
      <c r="Z4833" s="730"/>
      <c r="AA4833" s="730"/>
      <c r="AB4833" s="730"/>
      <c r="AC4833" s="730"/>
      <c r="AD4833" s="730"/>
      <c r="AE4833" s="729"/>
      <c r="AF4833" s="730"/>
      <c r="AG4833" s="730"/>
      <c r="AH4833" s="730"/>
      <c r="AI4833" s="731"/>
      <c r="AJ4833" s="730"/>
      <c r="AK4833" s="730"/>
      <c r="AL4833" s="730"/>
      <c r="AM4833" s="730"/>
      <c r="AN4833" s="731"/>
    </row>
    <row r="4834" spans="1:40" outlineLevel="2">
      <c r="A4834" s="882">
        <f>ROW()</f>
        <v>4834</v>
      </c>
      <c r="B4834" s="453"/>
      <c r="D4834" s="452" t="s">
        <v>300</v>
      </c>
      <c r="H4834" s="458"/>
      <c r="I4834" s="458"/>
      <c r="J4834" s="459"/>
      <c r="K4834" s="458"/>
      <c r="L4834" s="458"/>
      <c r="M4834" s="458"/>
      <c r="N4834" s="463"/>
      <c r="O4834" s="439"/>
      <c r="P4834" s="439"/>
      <c r="Q4834" s="439"/>
      <c r="R4834" s="439"/>
      <c r="S4834" s="439"/>
      <c r="T4834" s="443"/>
      <c r="U4834" s="439"/>
      <c r="V4834" s="439"/>
      <c r="W4834" s="439"/>
      <c r="X4834" s="439"/>
      <c r="Y4834" s="443"/>
      <c r="Z4834" s="439"/>
      <c r="AA4834" s="439"/>
      <c r="AB4834" s="439"/>
      <c r="AC4834" s="439"/>
      <c r="AD4834" s="439"/>
      <c r="AE4834" s="443"/>
      <c r="AF4834" s="439"/>
      <c r="AG4834" s="439"/>
      <c r="AH4834" s="439"/>
      <c r="AI4834" s="440"/>
      <c r="AJ4834" s="439"/>
      <c r="AK4834" s="439"/>
      <c r="AL4834" s="439"/>
      <c r="AM4834" s="439"/>
      <c r="AN4834" s="440"/>
    </row>
    <row r="4835" spans="1:40" outlineLevel="2">
      <c r="A4835" s="882">
        <f>ROW()</f>
        <v>4835</v>
      </c>
      <c r="B4835" s="453"/>
      <c r="D4835" s="452" t="s">
        <v>301</v>
      </c>
      <c r="H4835" s="458"/>
      <c r="I4835" s="458"/>
      <c r="J4835" s="459"/>
      <c r="K4835" s="458"/>
      <c r="L4835" s="458"/>
      <c r="M4835" s="458"/>
      <c r="N4835" s="463"/>
      <c r="O4835" s="439"/>
      <c r="P4835" s="439"/>
      <c r="Q4835" s="439"/>
      <c r="R4835" s="439"/>
      <c r="S4835" s="439"/>
      <c r="T4835" s="443"/>
      <c r="U4835" s="439"/>
      <c r="V4835" s="439"/>
      <c r="W4835" s="439"/>
      <c r="X4835" s="439"/>
      <c r="Y4835" s="443"/>
      <c r="Z4835" s="439"/>
      <c r="AA4835" s="439"/>
      <c r="AB4835" s="439"/>
      <c r="AC4835" s="439"/>
      <c r="AD4835" s="439"/>
      <c r="AE4835" s="443"/>
      <c r="AF4835" s="439"/>
      <c r="AG4835" s="439"/>
      <c r="AH4835" s="439"/>
      <c r="AI4835" s="440"/>
      <c r="AJ4835" s="439"/>
      <c r="AK4835" s="439"/>
      <c r="AL4835" s="439"/>
      <c r="AM4835" s="439"/>
      <c r="AN4835" s="440"/>
    </row>
    <row r="4836" spans="1:40" outlineLevel="2">
      <c r="A4836" s="882">
        <f>ROW()</f>
        <v>4836</v>
      </c>
      <c r="B4836" s="453"/>
      <c r="D4836" s="452" t="s">
        <v>29</v>
      </c>
      <c r="H4836" s="458"/>
      <c r="I4836" s="458"/>
      <c r="J4836" s="459"/>
      <c r="K4836" s="458"/>
      <c r="L4836" s="458"/>
      <c r="M4836" s="458"/>
      <c r="N4836" s="463"/>
      <c r="O4836" s="439"/>
      <c r="P4836" s="439"/>
      <c r="Q4836" s="439"/>
      <c r="R4836" s="439"/>
      <c r="S4836" s="439"/>
      <c r="T4836" s="443"/>
      <c r="U4836" s="439"/>
      <c r="V4836" s="439"/>
      <c r="W4836" s="439"/>
      <c r="X4836" s="439"/>
      <c r="Y4836" s="443"/>
      <c r="Z4836" s="439"/>
      <c r="AA4836" s="439"/>
      <c r="AB4836" s="439"/>
      <c r="AC4836" s="439"/>
      <c r="AD4836" s="439"/>
      <c r="AE4836" s="443"/>
      <c r="AF4836" s="439"/>
      <c r="AG4836" s="439"/>
      <c r="AH4836" s="439"/>
      <c r="AI4836" s="440"/>
      <c r="AJ4836" s="439"/>
      <c r="AK4836" s="439"/>
      <c r="AL4836" s="439"/>
      <c r="AM4836" s="439"/>
      <c r="AN4836" s="440"/>
    </row>
    <row r="4837" spans="1:40" outlineLevel="2">
      <c r="A4837" s="882">
        <f>ROW()</f>
        <v>4837</v>
      </c>
      <c r="B4837" s="453"/>
      <c r="D4837" s="452" t="s">
        <v>30</v>
      </c>
      <c r="H4837" s="458"/>
      <c r="I4837" s="458"/>
      <c r="J4837" s="459"/>
      <c r="K4837" s="458"/>
      <c r="L4837" s="458"/>
      <c r="M4837" s="458"/>
      <c r="N4837" s="463"/>
      <c r="O4837" s="439"/>
      <c r="P4837" s="439"/>
      <c r="Q4837" s="439"/>
      <c r="R4837" s="439"/>
      <c r="S4837" s="439"/>
      <c r="T4837" s="443"/>
      <c r="U4837" s="439"/>
      <c r="V4837" s="439"/>
      <c r="W4837" s="439"/>
      <c r="X4837" s="439"/>
      <c r="Y4837" s="443"/>
      <c r="Z4837" s="439"/>
      <c r="AA4837" s="439"/>
      <c r="AB4837" s="439"/>
      <c r="AC4837" s="439"/>
      <c r="AD4837" s="439"/>
      <c r="AE4837" s="443"/>
      <c r="AF4837" s="439"/>
      <c r="AG4837" s="439"/>
      <c r="AH4837" s="439"/>
      <c r="AI4837" s="440"/>
      <c r="AJ4837" s="439"/>
      <c r="AK4837" s="439"/>
      <c r="AL4837" s="439"/>
      <c r="AM4837" s="439"/>
      <c r="AN4837" s="440"/>
    </row>
    <row r="4838" spans="1:40" outlineLevel="2">
      <c r="A4838" s="882">
        <f>ROW()</f>
        <v>4838</v>
      </c>
      <c r="B4838" s="453"/>
      <c r="D4838" s="452" t="s">
        <v>31</v>
      </c>
      <c r="H4838" s="458"/>
      <c r="I4838" s="458"/>
      <c r="J4838" s="459"/>
      <c r="K4838" s="458"/>
      <c r="L4838" s="458"/>
      <c r="M4838" s="458"/>
      <c r="N4838" s="463"/>
      <c r="O4838" s="439"/>
      <c r="P4838" s="439"/>
      <c r="Q4838" s="439"/>
      <c r="R4838" s="439"/>
      <c r="S4838" s="439"/>
      <c r="T4838" s="443"/>
      <c r="U4838" s="439"/>
      <c r="V4838" s="439"/>
      <c r="W4838" s="439"/>
      <c r="X4838" s="439"/>
      <c r="Y4838" s="443"/>
      <c r="Z4838" s="439"/>
      <c r="AA4838" s="439"/>
      <c r="AB4838" s="439"/>
      <c r="AC4838" s="439"/>
      <c r="AD4838" s="439"/>
      <c r="AE4838" s="443"/>
      <c r="AF4838" s="439"/>
      <c r="AG4838" s="439"/>
      <c r="AH4838" s="439"/>
      <c r="AI4838" s="440"/>
      <c r="AJ4838" s="439"/>
      <c r="AK4838" s="439"/>
      <c r="AL4838" s="439"/>
      <c r="AM4838" s="439"/>
      <c r="AN4838" s="440"/>
    </row>
    <row r="4839" spans="1:40" outlineLevel="2">
      <c r="A4839" s="882">
        <f>ROW()</f>
        <v>4839</v>
      </c>
      <c r="B4839" s="453"/>
      <c r="D4839" s="452" t="s">
        <v>32</v>
      </c>
      <c r="H4839" s="458"/>
      <c r="I4839" s="458"/>
      <c r="J4839" s="459"/>
      <c r="K4839" s="458"/>
      <c r="L4839" s="458"/>
      <c r="M4839" s="458"/>
      <c r="N4839" s="463"/>
      <c r="O4839" s="439"/>
      <c r="P4839" s="439"/>
      <c r="Q4839" s="439"/>
      <c r="R4839" s="439"/>
      <c r="S4839" s="439"/>
      <c r="T4839" s="443"/>
      <c r="U4839" s="439"/>
      <c r="V4839" s="439"/>
      <c r="W4839" s="439"/>
      <c r="X4839" s="439"/>
      <c r="Y4839" s="443"/>
      <c r="Z4839" s="439"/>
      <c r="AA4839" s="439"/>
      <c r="AB4839" s="439"/>
      <c r="AC4839" s="439"/>
      <c r="AD4839" s="439"/>
      <c r="AE4839" s="443"/>
      <c r="AF4839" s="439"/>
      <c r="AG4839" s="439"/>
      <c r="AH4839" s="439"/>
      <c r="AI4839" s="440"/>
      <c r="AJ4839" s="439"/>
      <c r="AK4839" s="439"/>
      <c r="AL4839" s="439"/>
      <c r="AM4839" s="439"/>
      <c r="AN4839" s="440"/>
    </row>
    <row r="4840" spans="1:40" outlineLevel="2">
      <c r="A4840" s="882">
        <f>ROW()</f>
        <v>4840</v>
      </c>
      <c r="B4840" s="453"/>
      <c r="D4840" s="452" t="s">
        <v>33</v>
      </c>
      <c r="H4840" s="458"/>
      <c r="I4840" s="458"/>
      <c r="J4840" s="459"/>
      <c r="K4840" s="458"/>
      <c r="L4840" s="458"/>
      <c r="M4840" s="458"/>
      <c r="N4840" s="463"/>
      <c r="O4840" s="439"/>
      <c r="P4840" s="439"/>
      <c r="Q4840" s="439"/>
      <c r="R4840" s="439"/>
      <c r="S4840" s="439"/>
      <c r="T4840" s="443"/>
      <c r="U4840" s="439"/>
      <c r="V4840" s="439"/>
      <c r="W4840" s="439"/>
      <c r="X4840" s="439"/>
      <c r="Y4840" s="443"/>
      <c r="Z4840" s="439"/>
      <c r="AA4840" s="439"/>
      <c r="AB4840" s="439"/>
      <c r="AC4840" s="439"/>
      <c r="AD4840" s="439"/>
      <c r="AE4840" s="443"/>
      <c r="AF4840" s="439"/>
      <c r="AG4840" s="439"/>
      <c r="AH4840" s="439"/>
      <c r="AI4840" s="440"/>
      <c r="AJ4840" s="439"/>
      <c r="AK4840" s="439"/>
      <c r="AL4840" s="439"/>
      <c r="AM4840" s="439"/>
      <c r="AN4840" s="440"/>
    </row>
    <row r="4841" spans="1:40" outlineLevel="2">
      <c r="A4841" s="882">
        <f>ROW()</f>
        <v>4841</v>
      </c>
      <c r="B4841" s="453"/>
      <c r="D4841" s="452" t="s">
        <v>670</v>
      </c>
      <c r="H4841" s="458"/>
      <c r="I4841" s="458"/>
      <c r="J4841" s="459"/>
      <c r="K4841" s="458"/>
      <c r="L4841" s="458"/>
      <c r="M4841" s="458"/>
      <c r="N4841" s="463"/>
      <c r="O4841" s="439"/>
      <c r="P4841" s="439"/>
      <c r="Q4841" s="439"/>
      <c r="R4841" s="439"/>
      <c r="S4841" s="439"/>
      <c r="T4841" s="443"/>
      <c r="U4841" s="439"/>
      <c r="V4841" s="439"/>
      <c r="W4841" s="439"/>
      <c r="X4841" s="439"/>
      <c r="Y4841" s="443"/>
      <c r="Z4841" s="439"/>
      <c r="AA4841" s="439"/>
      <c r="AB4841" s="439"/>
      <c r="AC4841" s="439"/>
      <c r="AD4841" s="439"/>
      <c r="AE4841" s="443"/>
      <c r="AF4841" s="439"/>
      <c r="AG4841" s="439"/>
      <c r="AH4841" s="439"/>
      <c r="AI4841" s="440"/>
      <c r="AJ4841" s="439"/>
      <c r="AK4841" s="439"/>
      <c r="AL4841" s="439"/>
      <c r="AM4841" s="439"/>
      <c r="AN4841" s="440"/>
    </row>
    <row r="4842" spans="1:40" outlineLevel="2">
      <c r="A4842" s="882">
        <f>ROW()</f>
        <v>4842</v>
      </c>
      <c r="B4842" s="453"/>
      <c r="D4842" s="452" t="s">
        <v>34</v>
      </c>
      <c r="H4842" s="458"/>
      <c r="I4842" s="458"/>
      <c r="J4842" s="459"/>
      <c r="K4842" s="458"/>
      <c r="L4842" s="458"/>
      <c r="M4842" s="458"/>
      <c r="N4842" s="463"/>
      <c r="O4842" s="439"/>
      <c r="P4842" s="439"/>
      <c r="Q4842" s="439"/>
      <c r="R4842" s="439"/>
      <c r="S4842" s="439"/>
      <c r="T4842" s="443"/>
      <c r="U4842" s="439"/>
      <c r="V4842" s="439"/>
      <c r="W4842" s="439"/>
      <c r="X4842" s="439"/>
      <c r="Y4842" s="443"/>
      <c r="Z4842" s="439"/>
      <c r="AA4842" s="439"/>
      <c r="AB4842" s="439"/>
      <c r="AC4842" s="439"/>
      <c r="AD4842" s="439"/>
      <c r="AE4842" s="443"/>
      <c r="AF4842" s="439"/>
      <c r="AG4842" s="439"/>
      <c r="AH4842" s="439"/>
      <c r="AI4842" s="440"/>
      <c r="AJ4842" s="439"/>
      <c r="AK4842" s="439"/>
      <c r="AL4842" s="439"/>
      <c r="AM4842" s="439"/>
      <c r="AN4842" s="440"/>
    </row>
    <row r="4843" spans="1:40" outlineLevel="2">
      <c r="A4843" s="882">
        <f>ROW()</f>
        <v>4843</v>
      </c>
      <c r="B4843" s="453"/>
      <c r="D4843" s="452" t="s">
        <v>35</v>
      </c>
      <c r="H4843" s="458"/>
      <c r="I4843" s="458"/>
      <c r="J4843" s="459"/>
      <c r="K4843" s="458"/>
      <c r="L4843" s="458"/>
      <c r="M4843" s="458"/>
      <c r="N4843" s="463"/>
      <c r="O4843" s="439"/>
      <c r="P4843" s="439"/>
      <c r="Q4843" s="439"/>
      <c r="R4843" s="439"/>
      <c r="S4843" s="439"/>
      <c r="T4843" s="443"/>
      <c r="U4843" s="439"/>
      <c r="V4843" s="439"/>
      <c r="W4843" s="439"/>
      <c r="X4843" s="439"/>
      <c r="Y4843" s="443"/>
      <c r="Z4843" s="439"/>
      <c r="AA4843" s="439"/>
      <c r="AB4843" s="439"/>
      <c r="AC4843" s="439"/>
      <c r="AD4843" s="439"/>
      <c r="AE4843" s="443"/>
      <c r="AF4843" s="439"/>
      <c r="AG4843" s="439"/>
      <c r="AH4843" s="439"/>
      <c r="AI4843" s="440"/>
      <c r="AJ4843" s="439"/>
      <c r="AK4843" s="439"/>
      <c r="AL4843" s="439"/>
      <c r="AM4843" s="439"/>
      <c r="AN4843" s="440"/>
    </row>
    <row r="4844" spans="1:40" outlineLevel="2">
      <c r="A4844" s="882">
        <f>ROW()</f>
        <v>4844</v>
      </c>
      <c r="B4844" s="453"/>
      <c r="D4844" s="452" t="s">
        <v>302</v>
      </c>
      <c r="H4844" s="458"/>
      <c r="I4844" s="458"/>
      <c r="J4844" s="459"/>
      <c r="K4844" s="458"/>
      <c r="L4844" s="458"/>
      <c r="M4844" s="458"/>
      <c r="N4844" s="463"/>
      <c r="O4844" s="439"/>
      <c r="P4844" s="439"/>
      <c r="Q4844" s="439"/>
      <c r="R4844" s="439"/>
      <c r="S4844" s="439"/>
      <c r="T4844" s="443"/>
      <c r="U4844" s="439"/>
      <c r="V4844" s="439"/>
      <c r="W4844" s="439"/>
      <c r="X4844" s="439"/>
      <c r="Y4844" s="443"/>
      <c r="Z4844" s="439"/>
      <c r="AA4844" s="439"/>
      <c r="AB4844" s="439"/>
      <c r="AC4844" s="439"/>
      <c r="AD4844" s="439"/>
      <c r="AE4844" s="443"/>
      <c r="AF4844" s="439"/>
      <c r="AG4844" s="439"/>
      <c r="AH4844" s="439"/>
      <c r="AI4844" s="440"/>
      <c r="AJ4844" s="439"/>
      <c r="AK4844" s="439"/>
      <c r="AL4844" s="439"/>
      <c r="AM4844" s="439"/>
      <c r="AN4844" s="440"/>
    </row>
    <row r="4845" spans="1:40" outlineLevel="2">
      <c r="A4845" s="882">
        <f>ROW()</f>
        <v>4845</v>
      </c>
      <c r="B4845" s="453"/>
      <c r="D4845" s="452" t="s">
        <v>36</v>
      </c>
      <c r="H4845" s="458"/>
      <c r="I4845" s="458"/>
      <c r="J4845" s="459"/>
      <c r="K4845" s="458"/>
      <c r="L4845" s="458"/>
      <c r="M4845" s="458"/>
      <c r="N4845" s="463"/>
      <c r="O4845" s="439"/>
      <c r="P4845" s="439"/>
      <c r="Q4845" s="439"/>
      <c r="R4845" s="439"/>
      <c r="S4845" s="439"/>
      <c r="T4845" s="443"/>
      <c r="U4845" s="439"/>
      <c r="V4845" s="439"/>
      <c r="W4845" s="439"/>
      <c r="X4845" s="439"/>
      <c r="Y4845" s="443"/>
      <c r="Z4845" s="439"/>
      <c r="AA4845" s="439"/>
      <c r="AB4845" s="439"/>
      <c r="AC4845" s="439"/>
      <c r="AD4845" s="439"/>
      <c r="AE4845" s="443"/>
      <c r="AF4845" s="439"/>
      <c r="AG4845" s="439"/>
      <c r="AH4845" s="439"/>
      <c r="AI4845" s="440"/>
      <c r="AJ4845" s="439"/>
      <c r="AK4845" s="439"/>
      <c r="AL4845" s="439"/>
      <c r="AM4845" s="439"/>
      <c r="AN4845" s="440"/>
    </row>
    <row r="4846" spans="1:40" outlineLevel="2">
      <c r="A4846" s="882">
        <f>ROW()</f>
        <v>4846</v>
      </c>
      <c r="B4846" s="453"/>
      <c r="D4846" s="452" t="s">
        <v>583</v>
      </c>
      <c r="H4846" s="458"/>
      <c r="I4846" s="458"/>
      <c r="J4846" s="459"/>
      <c r="K4846" s="458"/>
      <c r="L4846" s="458"/>
      <c r="M4846" s="458"/>
      <c r="N4846" s="463"/>
      <c r="O4846" s="439"/>
      <c r="P4846" s="439"/>
      <c r="Q4846" s="439"/>
      <c r="R4846" s="439"/>
      <c r="S4846" s="439"/>
      <c r="T4846" s="443"/>
      <c r="U4846" s="439"/>
      <c r="V4846" s="439"/>
      <c r="W4846" s="439"/>
      <c r="X4846" s="439"/>
      <c r="Y4846" s="443"/>
      <c r="Z4846" s="439"/>
      <c r="AA4846" s="439"/>
      <c r="AB4846" s="439"/>
      <c r="AC4846" s="439"/>
      <c r="AD4846" s="439"/>
      <c r="AE4846" s="443"/>
      <c r="AF4846" s="439"/>
      <c r="AG4846" s="439"/>
      <c r="AH4846" s="439"/>
      <c r="AI4846" s="440"/>
      <c r="AJ4846" s="439"/>
      <c r="AK4846" s="439"/>
      <c r="AL4846" s="439"/>
      <c r="AM4846" s="439"/>
      <c r="AN4846" s="440"/>
    </row>
    <row r="4847" spans="1:40" outlineLevel="2">
      <c r="A4847" s="882">
        <f>ROW()</f>
        <v>4847</v>
      </c>
      <c r="B4847" s="453"/>
      <c r="D4847" s="452" t="s">
        <v>81</v>
      </c>
      <c r="H4847" s="458"/>
      <c r="I4847" s="458"/>
      <c r="J4847" s="459"/>
      <c r="K4847" s="458"/>
      <c r="L4847" s="458"/>
      <c r="M4847" s="458"/>
      <c r="N4847" s="463"/>
      <c r="O4847" s="439"/>
      <c r="P4847" s="439"/>
      <c r="Q4847" s="439"/>
      <c r="R4847" s="439"/>
      <c r="S4847" s="439"/>
      <c r="T4847" s="443"/>
      <c r="U4847" s="439"/>
      <c r="V4847" s="439"/>
      <c r="W4847" s="439"/>
      <c r="X4847" s="439"/>
      <c r="Y4847" s="443"/>
      <c r="Z4847" s="439"/>
      <c r="AA4847" s="439"/>
      <c r="AB4847" s="439"/>
      <c r="AC4847" s="439"/>
      <c r="AD4847" s="439"/>
      <c r="AE4847" s="443"/>
      <c r="AF4847" s="439"/>
      <c r="AG4847" s="439"/>
      <c r="AH4847" s="439"/>
      <c r="AI4847" s="440"/>
      <c r="AJ4847" s="439"/>
      <c r="AK4847" s="439"/>
      <c r="AL4847" s="439"/>
      <c r="AM4847" s="439"/>
      <c r="AN4847" s="440"/>
    </row>
    <row r="4848" spans="1:40" outlineLevel="2">
      <c r="A4848" s="882">
        <f>ROW()</f>
        <v>4848</v>
      </c>
      <c r="B4848" s="453"/>
      <c r="D4848" s="452" t="s">
        <v>28</v>
      </c>
      <c r="H4848" s="458"/>
      <c r="I4848" s="458"/>
      <c r="J4848" s="459"/>
      <c r="K4848" s="458"/>
      <c r="L4848" s="458"/>
      <c r="M4848" s="458"/>
      <c r="N4848" s="463"/>
      <c r="O4848" s="439"/>
      <c r="P4848" s="439"/>
      <c r="Q4848" s="439"/>
      <c r="R4848" s="439"/>
      <c r="S4848" s="439"/>
      <c r="T4848" s="443"/>
      <c r="U4848" s="439"/>
      <c r="V4848" s="439"/>
      <c r="W4848" s="439"/>
      <c r="X4848" s="439"/>
      <c r="Y4848" s="443"/>
      <c r="Z4848" s="439"/>
      <c r="AA4848" s="439"/>
      <c r="AB4848" s="439"/>
      <c r="AC4848" s="439"/>
      <c r="AD4848" s="439"/>
      <c r="AE4848" s="443"/>
      <c r="AF4848" s="439"/>
      <c r="AG4848" s="439"/>
      <c r="AH4848" s="439"/>
      <c r="AI4848" s="440"/>
      <c r="AJ4848" s="439"/>
      <c r="AK4848" s="439"/>
      <c r="AL4848" s="439"/>
      <c r="AM4848" s="439"/>
      <c r="AN4848" s="440"/>
    </row>
    <row r="4849" spans="1:40" outlineLevel="2">
      <c r="A4849" s="882">
        <f>ROW()</f>
        <v>4849</v>
      </c>
      <c r="B4849" s="453"/>
      <c r="D4849" s="456" t="s">
        <v>443</v>
      </c>
      <c r="E4849" s="456"/>
      <c r="F4849" s="456"/>
      <c r="G4849" s="456"/>
      <c r="H4849" s="460"/>
      <c r="I4849" s="460"/>
      <c r="J4849" s="461"/>
      <c r="K4849" s="460"/>
      <c r="L4849" s="460"/>
      <c r="M4849" s="460"/>
      <c r="N4849" s="465"/>
      <c r="O4849" s="441"/>
      <c r="P4849" s="441"/>
      <c r="Q4849" s="441"/>
      <c r="R4849" s="441"/>
      <c r="S4849" s="441"/>
      <c r="T4849" s="462"/>
      <c r="U4849" s="441"/>
      <c r="V4849" s="441"/>
      <c r="W4849" s="441"/>
      <c r="X4849" s="159"/>
      <c r="Y4849" s="462"/>
      <c r="Z4849" s="441"/>
      <c r="AA4849" s="159"/>
      <c r="AB4849" s="159"/>
      <c r="AC4849" s="159"/>
      <c r="AD4849" s="159"/>
      <c r="AE4849" s="462"/>
      <c r="AF4849" s="159"/>
      <c r="AG4849" s="159"/>
      <c r="AH4849" s="159"/>
      <c r="AI4849" s="339"/>
      <c r="AJ4849" s="159"/>
      <c r="AK4849" s="159"/>
      <c r="AL4849" s="159"/>
      <c r="AM4849" s="159"/>
      <c r="AN4849" s="339"/>
    </row>
    <row r="4850" spans="1:40" outlineLevel="2">
      <c r="A4850" s="882">
        <f>ROW()</f>
        <v>4850</v>
      </c>
      <c r="B4850" s="453"/>
      <c r="D4850" s="452" t="s">
        <v>24</v>
      </c>
      <c r="F4850" s="454"/>
      <c r="G4850" s="454"/>
      <c r="H4850" s="448"/>
      <c r="I4850" s="448"/>
      <c r="J4850" s="464"/>
      <c r="K4850" s="448"/>
      <c r="L4850" s="448"/>
      <c r="M4850" s="448"/>
      <c r="N4850" s="449"/>
      <c r="O4850" s="439"/>
      <c r="P4850" s="439"/>
      <c r="Q4850" s="439"/>
      <c r="R4850" s="439"/>
      <c r="S4850" s="439"/>
      <c r="T4850" s="443"/>
      <c r="U4850" s="439"/>
      <c r="V4850" s="439"/>
      <c r="W4850" s="439"/>
      <c r="X4850" s="439"/>
      <c r="Y4850" s="443"/>
      <c r="Z4850" s="439"/>
      <c r="AA4850" s="439"/>
      <c r="AB4850" s="439"/>
      <c r="AC4850" s="439"/>
      <c r="AD4850" s="439"/>
      <c r="AE4850" s="443"/>
      <c r="AF4850" s="439"/>
      <c r="AG4850" s="439"/>
      <c r="AH4850" s="439"/>
      <c r="AI4850" s="440"/>
      <c r="AJ4850" s="439"/>
      <c r="AK4850" s="439"/>
      <c r="AL4850" s="439"/>
      <c r="AM4850" s="439"/>
      <c r="AN4850" s="440"/>
    </row>
    <row r="4851" spans="1:40" outlineLevel="1">
      <c r="A4851" s="732" t="s">
        <v>299</v>
      </c>
      <c r="B4851" s="733"/>
      <c r="C4851" s="881"/>
      <c r="D4851" s="733"/>
      <c r="E4851" s="733"/>
      <c r="F4851" s="733"/>
      <c r="G4851" s="730"/>
      <c r="H4851" s="733"/>
      <c r="I4851" s="730"/>
      <c r="J4851" s="729"/>
      <c r="K4851" s="730"/>
      <c r="L4851" s="730"/>
      <c r="M4851" s="730"/>
      <c r="N4851" s="731"/>
      <c r="O4851" s="730"/>
      <c r="P4851" s="730"/>
      <c r="Q4851" s="730"/>
      <c r="R4851" s="730"/>
      <c r="S4851" s="730"/>
      <c r="T4851" s="729"/>
      <c r="U4851" s="730"/>
      <c r="V4851" s="730"/>
      <c r="W4851" s="730"/>
      <c r="X4851" s="730"/>
      <c r="Y4851" s="729"/>
      <c r="Z4851" s="730"/>
      <c r="AA4851" s="730"/>
      <c r="AB4851" s="730"/>
      <c r="AC4851" s="730"/>
      <c r="AD4851" s="730"/>
      <c r="AE4851" s="729"/>
      <c r="AF4851" s="730"/>
      <c r="AG4851" s="730"/>
      <c r="AH4851" s="730"/>
      <c r="AI4851" s="731"/>
      <c r="AJ4851" s="730"/>
      <c r="AK4851" s="730"/>
      <c r="AL4851" s="730"/>
      <c r="AM4851" s="730"/>
      <c r="AN4851" s="731"/>
    </row>
    <row r="4852" spans="1:40" outlineLevel="2">
      <c r="A4852" s="882">
        <f>ROW()</f>
        <v>4852</v>
      </c>
      <c r="B4852" s="453"/>
      <c r="D4852" s="452" t="s">
        <v>300</v>
      </c>
      <c r="H4852" s="458"/>
      <c r="I4852" s="463"/>
      <c r="J4852" s="27"/>
      <c r="K4852" s="27"/>
      <c r="L4852" s="27"/>
      <c r="M4852" s="27"/>
      <c r="N4852" s="313"/>
      <c r="O4852" s="27"/>
      <c r="P4852" s="27"/>
      <c r="Q4852" s="27"/>
      <c r="R4852" s="27"/>
      <c r="S4852" s="27"/>
      <c r="T4852" s="595"/>
      <c r="U4852" s="27"/>
      <c r="V4852" s="27"/>
      <c r="W4852" s="27"/>
      <c r="X4852" s="27"/>
      <c r="Y4852" s="324"/>
      <c r="Z4852" s="157"/>
      <c r="AA4852" s="157"/>
      <c r="AB4852" s="157"/>
      <c r="AC4852" s="157"/>
      <c r="AD4852" s="157"/>
      <c r="AE4852" s="324"/>
      <c r="AF4852" s="157"/>
      <c r="AG4852" s="157"/>
      <c r="AH4852" s="157"/>
      <c r="AI4852" s="313"/>
      <c r="AJ4852" s="157"/>
      <c r="AK4852" s="157"/>
      <c r="AL4852" s="157"/>
      <c r="AM4852" s="157"/>
      <c r="AN4852" s="320">
        <f>AN$714</f>
        <v>0</v>
      </c>
    </row>
    <row r="4853" spans="1:40" outlineLevel="2">
      <c r="A4853" s="882">
        <f>ROW()</f>
        <v>4853</v>
      </c>
      <c r="B4853" s="453"/>
      <c r="D4853" s="452" t="s">
        <v>301</v>
      </c>
      <c r="H4853" s="458"/>
      <c r="I4853" s="463"/>
      <c r="J4853" s="27"/>
      <c r="K4853" s="27"/>
      <c r="L4853" s="27"/>
      <c r="M4853" s="27"/>
      <c r="N4853" s="313"/>
      <c r="O4853" s="27"/>
      <c r="P4853" s="27"/>
      <c r="Q4853" s="27"/>
      <c r="R4853" s="27"/>
      <c r="S4853" s="27"/>
      <c r="T4853" s="595"/>
      <c r="U4853" s="27"/>
      <c r="V4853" s="27"/>
      <c r="W4853" s="27"/>
      <c r="X4853" s="27"/>
      <c r="Y4853" s="324"/>
      <c r="Z4853" s="157"/>
      <c r="AA4853" s="157"/>
      <c r="AB4853" s="157"/>
      <c r="AC4853" s="157"/>
      <c r="AD4853" s="157"/>
      <c r="AE4853" s="324"/>
      <c r="AF4853" s="157"/>
      <c r="AG4853" s="157"/>
      <c r="AH4853" s="157"/>
      <c r="AI4853" s="313"/>
      <c r="AJ4853" s="157"/>
      <c r="AK4853" s="157"/>
      <c r="AL4853" s="157"/>
      <c r="AM4853" s="157"/>
      <c r="AN4853" s="320">
        <f>AN$715</f>
        <v>0</v>
      </c>
    </row>
    <row r="4854" spans="1:40" outlineLevel="2">
      <c r="A4854" s="882">
        <f>ROW()</f>
        <v>4854</v>
      </c>
      <c r="B4854" s="453"/>
      <c r="D4854" s="452" t="s">
        <v>29</v>
      </c>
      <c r="H4854" s="458"/>
      <c r="I4854" s="463"/>
      <c r="J4854" s="27"/>
      <c r="K4854" s="27"/>
      <c r="L4854" s="27"/>
      <c r="M4854" s="27"/>
      <c r="N4854" s="313"/>
      <c r="O4854" s="27"/>
      <c r="P4854" s="27"/>
      <c r="Q4854" s="27"/>
      <c r="R4854" s="27"/>
      <c r="S4854" s="27"/>
      <c r="T4854" s="595"/>
      <c r="U4854" s="27"/>
      <c r="V4854" s="27"/>
      <c r="W4854" s="27"/>
      <c r="X4854" s="27"/>
      <c r="Y4854" s="324"/>
      <c r="Z4854" s="157"/>
      <c r="AA4854" s="157"/>
      <c r="AB4854" s="157"/>
      <c r="AC4854" s="157"/>
      <c r="AD4854" s="157"/>
      <c r="AE4854" s="324"/>
      <c r="AF4854" s="157"/>
      <c r="AG4854" s="157"/>
      <c r="AH4854" s="157"/>
      <c r="AI4854" s="313"/>
      <c r="AJ4854" s="157"/>
      <c r="AK4854" s="157"/>
      <c r="AL4854" s="157"/>
      <c r="AM4854" s="157"/>
      <c r="AN4854" s="320">
        <f>AN$716</f>
        <v>0</v>
      </c>
    </row>
    <row r="4855" spans="1:40" outlineLevel="2">
      <c r="A4855" s="882">
        <f>ROW()</f>
        <v>4855</v>
      </c>
      <c r="B4855" s="453"/>
      <c r="D4855" s="452" t="s">
        <v>30</v>
      </c>
      <c r="H4855" s="458"/>
      <c r="I4855" s="463"/>
      <c r="J4855" s="27"/>
      <c r="K4855" s="27"/>
      <c r="L4855" s="27"/>
      <c r="M4855" s="27"/>
      <c r="N4855" s="313"/>
      <c r="O4855" s="27"/>
      <c r="P4855" s="27"/>
      <c r="Q4855" s="27"/>
      <c r="R4855" s="27"/>
      <c r="S4855" s="27"/>
      <c r="T4855" s="595"/>
      <c r="U4855" s="27"/>
      <c r="V4855" s="27"/>
      <c r="W4855" s="27"/>
      <c r="X4855" s="27"/>
      <c r="Y4855" s="324"/>
      <c r="Z4855" s="157"/>
      <c r="AA4855" s="157"/>
      <c r="AB4855" s="157"/>
      <c r="AC4855" s="157"/>
      <c r="AD4855" s="157"/>
      <c r="AE4855" s="324"/>
      <c r="AF4855" s="157"/>
      <c r="AG4855" s="157"/>
      <c r="AH4855" s="157"/>
      <c r="AI4855" s="313"/>
      <c r="AJ4855" s="157"/>
      <c r="AK4855" s="157"/>
      <c r="AL4855" s="157"/>
      <c r="AM4855" s="157"/>
      <c r="AN4855" s="320">
        <f>AN$717</f>
        <v>0</v>
      </c>
    </row>
    <row r="4856" spans="1:40" outlineLevel="2">
      <c r="A4856" s="882">
        <f>ROW()</f>
        <v>4856</v>
      </c>
      <c r="B4856" s="453"/>
      <c r="D4856" s="452" t="s">
        <v>31</v>
      </c>
      <c r="H4856" s="458"/>
      <c r="I4856" s="463"/>
      <c r="J4856" s="27"/>
      <c r="K4856" s="27"/>
      <c r="L4856" s="27"/>
      <c r="M4856" s="27"/>
      <c r="N4856" s="313"/>
      <c r="O4856" s="27"/>
      <c r="P4856" s="27"/>
      <c r="Q4856" s="27"/>
      <c r="R4856" s="27"/>
      <c r="S4856" s="27"/>
      <c r="T4856" s="595"/>
      <c r="U4856" s="27"/>
      <c r="V4856" s="27"/>
      <c r="W4856" s="27"/>
      <c r="X4856" s="27"/>
      <c r="Y4856" s="324"/>
      <c r="Z4856" s="157"/>
      <c r="AA4856" s="157"/>
      <c r="AB4856" s="157"/>
      <c r="AC4856" s="157"/>
      <c r="AD4856" s="157"/>
      <c r="AE4856" s="324"/>
      <c r="AF4856" s="157"/>
      <c r="AG4856" s="157"/>
      <c r="AH4856" s="157"/>
      <c r="AI4856" s="313"/>
      <c r="AJ4856" s="157"/>
      <c r="AK4856" s="157"/>
      <c r="AL4856" s="157"/>
      <c r="AM4856" s="157"/>
      <c r="AN4856" s="320">
        <f>AN$718</f>
        <v>0</v>
      </c>
    </row>
    <row r="4857" spans="1:40" outlineLevel="2">
      <c r="A4857" s="882">
        <f>ROW()</f>
        <v>4857</v>
      </c>
      <c r="B4857" s="453"/>
      <c r="D4857" s="452" t="s">
        <v>32</v>
      </c>
      <c r="H4857" s="458"/>
      <c r="I4857" s="463"/>
      <c r="J4857" s="27"/>
      <c r="K4857" s="27"/>
      <c r="L4857" s="27"/>
      <c r="M4857" s="27"/>
      <c r="N4857" s="313"/>
      <c r="O4857" s="27"/>
      <c r="P4857" s="27"/>
      <c r="Q4857" s="27"/>
      <c r="R4857" s="27"/>
      <c r="S4857" s="27"/>
      <c r="T4857" s="595"/>
      <c r="U4857" s="27"/>
      <c r="V4857" s="27"/>
      <c r="W4857" s="27"/>
      <c r="X4857" s="27"/>
      <c r="Y4857" s="324"/>
      <c r="Z4857" s="157"/>
      <c r="AA4857" s="157"/>
      <c r="AB4857" s="157"/>
      <c r="AC4857" s="157"/>
      <c r="AD4857" s="157"/>
      <c r="AE4857" s="324"/>
      <c r="AF4857" s="157"/>
      <c r="AG4857" s="157"/>
      <c r="AH4857" s="157"/>
      <c r="AI4857" s="313"/>
      <c r="AJ4857" s="157"/>
      <c r="AK4857" s="157"/>
      <c r="AL4857" s="157"/>
      <c r="AM4857" s="157"/>
      <c r="AN4857" s="320">
        <f>AN$719</f>
        <v>0</v>
      </c>
    </row>
    <row r="4858" spans="1:40" outlineLevel="2">
      <c r="A4858" s="882">
        <f>ROW()</f>
        <v>4858</v>
      </c>
      <c r="B4858" s="453"/>
      <c r="D4858" s="452" t="s">
        <v>33</v>
      </c>
      <c r="H4858" s="458"/>
      <c r="I4858" s="463"/>
      <c r="J4858" s="27"/>
      <c r="K4858" s="27"/>
      <c r="L4858" s="27"/>
      <c r="M4858" s="27"/>
      <c r="N4858" s="313"/>
      <c r="O4858" s="27"/>
      <c r="P4858" s="27"/>
      <c r="Q4858" s="27"/>
      <c r="R4858" s="27"/>
      <c r="S4858" s="27"/>
      <c r="T4858" s="595"/>
      <c r="U4858" s="27"/>
      <c r="V4858" s="27"/>
      <c r="W4858" s="27"/>
      <c r="X4858" s="27"/>
      <c r="Y4858" s="324"/>
      <c r="Z4858" s="157"/>
      <c r="AA4858" s="157"/>
      <c r="AB4858" s="157"/>
      <c r="AC4858" s="157"/>
      <c r="AD4858" s="157"/>
      <c r="AE4858" s="324"/>
      <c r="AF4858" s="157"/>
      <c r="AG4858" s="157"/>
      <c r="AH4858" s="157"/>
      <c r="AI4858" s="313"/>
      <c r="AJ4858" s="157"/>
      <c r="AK4858" s="157"/>
      <c r="AL4858" s="157"/>
      <c r="AM4858" s="157"/>
      <c r="AN4858" s="320">
        <f>AN$720</f>
        <v>0</v>
      </c>
    </row>
    <row r="4859" spans="1:40" outlineLevel="2">
      <c r="A4859" s="882">
        <f>ROW()</f>
        <v>4859</v>
      </c>
      <c r="B4859" s="453"/>
      <c r="D4859" s="452" t="s">
        <v>27</v>
      </c>
      <c r="H4859" s="458"/>
      <c r="I4859" s="463"/>
      <c r="J4859" s="27"/>
      <c r="K4859" s="27"/>
      <c r="L4859" s="27"/>
      <c r="M4859" s="27"/>
      <c r="N4859" s="313"/>
      <c r="O4859" s="27"/>
      <c r="P4859" s="27"/>
      <c r="Q4859" s="27"/>
      <c r="R4859" s="27"/>
      <c r="S4859" s="27"/>
      <c r="T4859" s="595"/>
      <c r="U4859" s="27"/>
      <c r="V4859" s="27"/>
      <c r="W4859" s="27"/>
      <c r="X4859" s="27"/>
      <c r="Y4859" s="324"/>
      <c r="Z4859" s="157"/>
      <c r="AA4859" s="157"/>
      <c r="AB4859" s="157"/>
      <c r="AC4859" s="157"/>
      <c r="AD4859" s="157"/>
      <c r="AE4859" s="324"/>
      <c r="AF4859" s="157"/>
      <c r="AG4859" s="157"/>
      <c r="AH4859" s="157"/>
      <c r="AI4859" s="313"/>
      <c r="AJ4859" s="157"/>
      <c r="AK4859" s="157"/>
      <c r="AL4859" s="157"/>
      <c r="AM4859" s="157"/>
      <c r="AN4859" s="320">
        <f>AN$721</f>
        <v>0</v>
      </c>
    </row>
    <row r="4860" spans="1:40" outlineLevel="2">
      <c r="A4860" s="882">
        <f>ROW()</f>
        <v>4860</v>
      </c>
      <c r="B4860" s="453"/>
      <c r="D4860" s="452" t="s">
        <v>34</v>
      </c>
      <c r="H4860" s="458"/>
      <c r="I4860" s="463"/>
      <c r="J4860" s="27"/>
      <c r="K4860" s="27"/>
      <c r="L4860" s="27"/>
      <c r="M4860" s="27"/>
      <c r="N4860" s="313"/>
      <c r="O4860" s="27"/>
      <c r="P4860" s="27"/>
      <c r="Q4860" s="27"/>
      <c r="R4860" s="27"/>
      <c r="S4860" s="27"/>
      <c r="T4860" s="595"/>
      <c r="U4860" s="27"/>
      <c r="V4860" s="27"/>
      <c r="W4860" s="27"/>
      <c r="X4860" s="27"/>
      <c r="Y4860" s="324"/>
      <c r="Z4860" s="157"/>
      <c r="AA4860" s="157"/>
      <c r="AB4860" s="157"/>
      <c r="AC4860" s="157"/>
      <c r="AD4860" s="157"/>
      <c r="AE4860" s="324"/>
      <c r="AF4860" s="157"/>
      <c r="AG4860" s="157"/>
      <c r="AH4860" s="157"/>
      <c r="AI4860" s="313"/>
      <c r="AJ4860" s="157"/>
      <c r="AK4860" s="157"/>
      <c r="AL4860" s="157"/>
      <c r="AM4860" s="157"/>
      <c r="AN4860" s="320">
        <f>AN$722</f>
        <v>0</v>
      </c>
    </row>
    <row r="4861" spans="1:40" outlineLevel="2">
      <c r="A4861" s="882">
        <f>ROW()</f>
        <v>4861</v>
      </c>
      <c r="B4861" s="453"/>
      <c r="D4861" s="452" t="s">
        <v>35</v>
      </c>
      <c r="H4861" s="458"/>
      <c r="I4861" s="463"/>
      <c r="J4861" s="27"/>
      <c r="K4861" s="27"/>
      <c r="L4861" s="27"/>
      <c r="M4861" s="27"/>
      <c r="N4861" s="313"/>
      <c r="O4861" s="27"/>
      <c r="P4861" s="27"/>
      <c r="Q4861" s="27"/>
      <c r="R4861" s="27"/>
      <c r="S4861" s="27"/>
      <c r="T4861" s="595"/>
      <c r="U4861" s="27"/>
      <c r="V4861" s="27"/>
      <c r="W4861" s="27"/>
      <c r="X4861" s="27"/>
      <c r="Y4861" s="324"/>
      <c r="Z4861" s="157"/>
      <c r="AA4861" s="157"/>
      <c r="AB4861" s="157"/>
      <c r="AC4861" s="157"/>
      <c r="AD4861" s="157"/>
      <c r="AE4861" s="324"/>
      <c r="AF4861" s="157"/>
      <c r="AG4861" s="157"/>
      <c r="AH4861" s="157"/>
      <c r="AI4861" s="313"/>
      <c r="AJ4861" s="157"/>
      <c r="AK4861" s="157"/>
      <c r="AL4861" s="157"/>
      <c r="AM4861" s="157"/>
      <c r="AN4861" s="320">
        <f>AN$723</f>
        <v>0</v>
      </c>
    </row>
    <row r="4862" spans="1:40" outlineLevel="2">
      <c r="A4862" s="882">
        <f>ROW()</f>
        <v>4862</v>
      </c>
      <c r="B4862" s="453"/>
      <c r="D4862" s="452" t="s">
        <v>302</v>
      </c>
      <c r="H4862" s="458"/>
      <c r="I4862" s="463"/>
      <c r="J4862" s="27"/>
      <c r="K4862" s="27"/>
      <c r="L4862" s="27"/>
      <c r="M4862" s="27"/>
      <c r="N4862" s="313"/>
      <c r="O4862" s="27"/>
      <c r="P4862" s="27"/>
      <c r="Q4862" s="27"/>
      <c r="R4862" s="27"/>
      <c r="S4862" s="27"/>
      <c r="T4862" s="595"/>
      <c r="U4862" s="27"/>
      <c r="V4862" s="27"/>
      <c r="W4862" s="27"/>
      <c r="X4862" s="27"/>
      <c r="Y4862" s="324"/>
      <c r="Z4862" s="157"/>
      <c r="AA4862" s="157"/>
      <c r="AB4862" s="157"/>
      <c r="AC4862" s="157"/>
      <c r="AD4862" s="157"/>
      <c r="AE4862" s="324"/>
      <c r="AF4862" s="157"/>
      <c r="AG4862" s="157"/>
      <c r="AH4862" s="157"/>
      <c r="AI4862" s="313"/>
      <c r="AJ4862" s="157"/>
      <c r="AK4862" s="157"/>
      <c r="AL4862" s="157"/>
      <c r="AM4862" s="157"/>
      <c r="AN4862" s="320">
        <f>AN$724</f>
        <v>0</v>
      </c>
    </row>
    <row r="4863" spans="1:40" outlineLevel="2">
      <c r="A4863" s="882">
        <f>ROW()</f>
        <v>4863</v>
      </c>
      <c r="B4863" s="453"/>
      <c r="D4863" s="452" t="s">
        <v>36</v>
      </c>
      <c r="H4863" s="458"/>
      <c r="I4863" s="463"/>
      <c r="J4863" s="27"/>
      <c r="K4863" s="27"/>
      <c r="L4863" s="27"/>
      <c r="M4863" s="27"/>
      <c r="N4863" s="313"/>
      <c r="O4863" s="27"/>
      <c r="P4863" s="27"/>
      <c r="Q4863" s="27"/>
      <c r="R4863" s="27"/>
      <c r="S4863" s="27"/>
      <c r="T4863" s="595"/>
      <c r="U4863" s="27"/>
      <c r="V4863" s="27"/>
      <c r="W4863" s="27"/>
      <c r="X4863" s="27"/>
      <c r="Y4863" s="324"/>
      <c r="Z4863" s="157"/>
      <c r="AA4863" s="157"/>
      <c r="AB4863" s="157"/>
      <c r="AC4863" s="157"/>
      <c r="AD4863" s="157"/>
      <c r="AE4863" s="324"/>
      <c r="AF4863" s="157"/>
      <c r="AG4863" s="157"/>
      <c r="AH4863" s="157"/>
      <c r="AI4863" s="313"/>
      <c r="AJ4863" s="157"/>
      <c r="AK4863" s="157"/>
      <c r="AL4863" s="157"/>
      <c r="AM4863" s="157"/>
      <c r="AN4863" s="320">
        <f>AN$725</f>
        <v>0</v>
      </c>
    </row>
    <row r="4864" spans="1:40" outlineLevel="2">
      <c r="A4864" s="882">
        <f>ROW()</f>
        <v>4864</v>
      </c>
      <c r="B4864" s="453"/>
      <c r="D4864" s="452" t="s">
        <v>583</v>
      </c>
      <c r="H4864" s="458"/>
      <c r="I4864" s="463"/>
      <c r="J4864" s="27"/>
      <c r="K4864" s="27"/>
      <c r="L4864" s="27"/>
      <c r="M4864" s="27"/>
      <c r="N4864" s="313"/>
      <c r="O4864" s="27"/>
      <c r="P4864" s="27"/>
      <c r="Q4864" s="27"/>
      <c r="R4864" s="27"/>
      <c r="S4864" s="27"/>
      <c r="T4864" s="595"/>
      <c r="U4864" s="27"/>
      <c r="V4864" s="27"/>
      <c r="W4864" s="27"/>
      <c r="X4864" s="27"/>
      <c r="Y4864" s="324"/>
      <c r="Z4864" s="157"/>
      <c r="AA4864" s="157"/>
      <c r="AB4864" s="157"/>
      <c r="AC4864" s="157"/>
      <c r="AD4864" s="157"/>
      <c r="AE4864" s="324"/>
      <c r="AF4864" s="157"/>
      <c r="AG4864" s="157"/>
      <c r="AH4864" s="157"/>
      <c r="AI4864" s="313"/>
      <c r="AJ4864" s="157"/>
      <c r="AK4864" s="157"/>
      <c r="AL4864" s="157"/>
      <c r="AM4864" s="157"/>
      <c r="AN4864" s="320">
        <f>AN$726</f>
        <v>0</v>
      </c>
    </row>
    <row r="4865" spans="1:40" outlineLevel="2">
      <c r="A4865" s="882">
        <f>ROW()</f>
        <v>4865</v>
      </c>
      <c r="B4865" s="453"/>
      <c r="D4865" s="452" t="s">
        <v>81</v>
      </c>
      <c r="H4865" s="458"/>
      <c r="I4865" s="463"/>
      <c r="J4865" s="27"/>
      <c r="K4865" s="27"/>
      <c r="L4865" s="27"/>
      <c r="M4865" s="27"/>
      <c r="N4865" s="313"/>
      <c r="O4865" s="27"/>
      <c r="P4865" s="27"/>
      <c r="Q4865" s="27"/>
      <c r="R4865" s="27"/>
      <c r="S4865" s="27"/>
      <c r="T4865" s="595"/>
      <c r="U4865" s="27"/>
      <c r="V4865" s="27"/>
      <c r="W4865" s="27"/>
      <c r="X4865" s="27"/>
      <c r="Y4865" s="324"/>
      <c r="Z4865" s="157"/>
      <c r="AA4865" s="157"/>
      <c r="AB4865" s="157"/>
      <c r="AC4865" s="157"/>
      <c r="AD4865" s="157"/>
      <c r="AE4865" s="324"/>
      <c r="AF4865" s="157"/>
      <c r="AG4865" s="157"/>
      <c r="AH4865" s="157"/>
      <c r="AI4865" s="313"/>
      <c r="AJ4865" s="157"/>
      <c r="AK4865" s="157"/>
      <c r="AL4865" s="157"/>
      <c r="AM4865" s="157"/>
      <c r="AN4865" s="320">
        <f>AN$727</f>
        <v>0</v>
      </c>
    </row>
    <row r="4866" spans="1:40" outlineLevel="2">
      <c r="A4866" s="882">
        <f>ROW()</f>
        <v>4866</v>
      </c>
      <c r="B4866" s="453"/>
      <c r="D4866" s="452" t="s">
        <v>28</v>
      </c>
      <c r="H4866" s="458"/>
      <c r="I4866" s="463"/>
      <c r="J4866" s="27"/>
      <c r="K4866" s="27"/>
      <c r="L4866" s="27"/>
      <c r="M4866" s="27"/>
      <c r="N4866" s="313"/>
      <c r="O4866" s="27"/>
      <c r="P4866" s="27"/>
      <c r="Q4866" s="27"/>
      <c r="R4866" s="27"/>
      <c r="S4866" s="27"/>
      <c r="T4866" s="595"/>
      <c r="U4866" s="27"/>
      <c r="V4866" s="27"/>
      <c r="W4866" s="27"/>
      <c r="X4866" s="27"/>
      <c r="Y4866" s="324"/>
      <c r="Z4866" s="157"/>
      <c r="AA4866" s="157"/>
      <c r="AB4866" s="157"/>
      <c r="AC4866" s="157"/>
      <c r="AD4866" s="157"/>
      <c r="AE4866" s="324"/>
      <c r="AF4866" s="157"/>
      <c r="AG4866" s="157"/>
      <c r="AH4866" s="157"/>
      <c r="AI4866" s="313"/>
      <c r="AJ4866" s="157"/>
      <c r="AK4866" s="157"/>
      <c r="AL4866" s="157"/>
      <c r="AM4866" s="157"/>
      <c r="AN4866" s="320">
        <f>AN$728</f>
        <v>0</v>
      </c>
    </row>
    <row r="4867" spans="1:40" outlineLevel="2">
      <c r="A4867" s="882">
        <f>ROW()</f>
        <v>4867</v>
      </c>
      <c r="B4867" s="453"/>
      <c r="D4867" s="456" t="s">
        <v>443</v>
      </c>
      <c r="E4867" s="456"/>
      <c r="F4867" s="456"/>
      <c r="G4867" s="456"/>
      <c r="H4867" s="460"/>
      <c r="I4867" s="465"/>
      <c r="J4867" s="159"/>
      <c r="K4867" s="159"/>
      <c r="L4867" s="159"/>
      <c r="M4867" s="159"/>
      <c r="N4867" s="339"/>
      <c r="O4867" s="159"/>
      <c r="P4867" s="159"/>
      <c r="Q4867" s="159"/>
      <c r="R4867" s="159"/>
      <c r="S4867" s="159"/>
      <c r="T4867" s="597"/>
      <c r="U4867" s="159"/>
      <c r="V4867" s="159"/>
      <c r="W4867" s="159"/>
      <c r="X4867" s="159"/>
      <c r="Y4867" s="238"/>
      <c r="Z4867" s="146"/>
      <c r="AA4867" s="146"/>
      <c r="AB4867" s="146"/>
      <c r="AC4867" s="146"/>
      <c r="AD4867" s="146"/>
      <c r="AE4867" s="238"/>
      <c r="AF4867" s="146"/>
      <c r="AG4867" s="146"/>
      <c r="AH4867" s="146"/>
      <c r="AI4867" s="227"/>
      <c r="AJ4867" s="146"/>
      <c r="AK4867" s="146"/>
      <c r="AL4867" s="146"/>
      <c r="AM4867" s="146"/>
      <c r="AN4867" s="239">
        <f>AN$729</f>
        <v>0</v>
      </c>
    </row>
    <row r="4868" spans="1:40" outlineLevel="2">
      <c r="A4868" s="882">
        <f>ROW()</f>
        <v>4868</v>
      </c>
      <c r="B4868" s="453"/>
      <c r="D4868" s="452" t="s">
        <v>24</v>
      </c>
      <c r="F4868" s="454"/>
      <c r="G4868" s="454"/>
      <c r="H4868" s="448"/>
      <c r="I4868" s="449"/>
      <c r="J4868" s="439"/>
      <c r="K4868" s="439"/>
      <c r="L4868" s="439"/>
      <c r="M4868" s="439"/>
      <c r="N4868" s="440"/>
      <c r="O4868" s="439"/>
      <c r="P4868" s="439"/>
      <c r="Q4868" s="439"/>
      <c r="R4868" s="439"/>
      <c r="S4868" s="439"/>
      <c r="T4868" s="443"/>
      <c r="U4868" s="439"/>
      <c r="V4868" s="439"/>
      <c r="W4868" s="439"/>
      <c r="X4868" s="439"/>
      <c r="Y4868" s="443"/>
      <c r="Z4868" s="439"/>
      <c r="AA4868" s="439"/>
      <c r="AB4868" s="439"/>
      <c r="AC4868" s="439"/>
      <c r="AD4868" s="439"/>
      <c r="AE4868" s="443"/>
      <c r="AF4868" s="439"/>
      <c r="AG4868" s="439"/>
      <c r="AH4868" s="439"/>
      <c r="AI4868" s="313"/>
      <c r="AJ4868" s="439"/>
      <c r="AK4868" s="439"/>
      <c r="AL4868" s="439"/>
      <c r="AM4868" s="439"/>
      <c r="AN4868" s="440">
        <f>SUM(AN4852:AN4867)</f>
        <v>0</v>
      </c>
    </row>
    <row r="4869" spans="1:40" outlineLevel="1">
      <c r="A4869" s="732" t="s">
        <v>22</v>
      </c>
      <c r="B4869" s="733"/>
      <c r="C4869" s="881"/>
      <c r="D4869" s="733"/>
      <c r="E4869" s="733"/>
      <c r="F4869" s="733"/>
      <c r="G4869" s="730"/>
      <c r="H4869" s="733"/>
      <c r="I4869" s="730"/>
      <c r="J4869" s="729"/>
      <c r="K4869" s="730"/>
      <c r="L4869" s="730"/>
      <c r="M4869" s="730"/>
      <c r="N4869" s="731"/>
      <c r="O4869" s="730"/>
      <c r="P4869" s="730"/>
      <c r="Q4869" s="730"/>
      <c r="R4869" s="730"/>
      <c r="S4869" s="730"/>
      <c r="T4869" s="729"/>
      <c r="U4869" s="730"/>
      <c r="V4869" s="730"/>
      <c r="W4869" s="730"/>
      <c r="X4869" s="730"/>
      <c r="Y4869" s="729"/>
      <c r="Z4869" s="730"/>
      <c r="AA4869" s="730"/>
      <c r="AB4869" s="730"/>
      <c r="AC4869" s="730"/>
      <c r="AD4869" s="730"/>
      <c r="AE4869" s="729"/>
      <c r="AF4869" s="730"/>
      <c r="AG4869" s="730"/>
      <c r="AH4869" s="730"/>
      <c r="AI4869" s="731"/>
      <c r="AJ4869" s="730"/>
      <c r="AK4869" s="730"/>
      <c r="AL4869" s="730"/>
      <c r="AM4869" s="730"/>
      <c r="AN4869" s="731"/>
    </row>
    <row r="4870" spans="1:40" outlineLevel="2">
      <c r="A4870" s="882">
        <f>ROW()</f>
        <v>4870</v>
      </c>
      <c r="B4870" s="453"/>
      <c r="D4870" s="452" t="s">
        <v>300</v>
      </c>
      <c r="H4870" s="458"/>
      <c r="I4870" s="458"/>
      <c r="J4870" s="459"/>
      <c r="K4870" s="458"/>
      <c r="L4870" s="458"/>
      <c r="M4870" s="458"/>
      <c r="N4870" s="463"/>
      <c r="O4870" s="458"/>
      <c r="P4870" s="458"/>
      <c r="Q4870" s="458"/>
      <c r="R4870" s="458"/>
      <c r="S4870" s="458"/>
      <c r="T4870" s="459"/>
      <c r="U4870" s="458"/>
      <c r="V4870" s="458"/>
      <c r="W4870" s="31"/>
      <c r="X4870" s="439"/>
      <c r="Y4870" s="459"/>
      <c r="Z4870" s="458"/>
      <c r="AA4870" s="439"/>
      <c r="AB4870" s="439"/>
      <c r="AC4870" s="439"/>
      <c r="AD4870" s="439"/>
      <c r="AE4870" s="443"/>
      <c r="AF4870" s="439"/>
      <c r="AG4870" s="439"/>
      <c r="AH4870" s="439"/>
      <c r="AI4870" s="440"/>
      <c r="AJ4870" s="439"/>
      <c r="AK4870" s="439"/>
      <c r="AL4870" s="439"/>
      <c r="AM4870" s="439"/>
      <c r="AN4870" s="440">
        <f t="shared" ref="AN4870:AN4885" si="2761">AN4780+AN4798+AN4816+AN4834 + AN4852</f>
        <v>6.1466306430370601</v>
      </c>
    </row>
    <row r="4871" spans="1:40" outlineLevel="2">
      <c r="A4871" s="882">
        <f>ROW()</f>
        <v>4871</v>
      </c>
      <c r="B4871" s="453"/>
      <c r="D4871" s="452" t="s">
        <v>301</v>
      </c>
      <c r="H4871" s="458"/>
      <c r="I4871" s="458"/>
      <c r="J4871" s="459"/>
      <c r="K4871" s="458"/>
      <c r="L4871" s="458"/>
      <c r="M4871" s="458"/>
      <c r="N4871" s="463"/>
      <c r="O4871" s="458"/>
      <c r="P4871" s="458"/>
      <c r="Q4871" s="458"/>
      <c r="R4871" s="458"/>
      <c r="S4871" s="458"/>
      <c r="T4871" s="459"/>
      <c r="U4871" s="458"/>
      <c r="V4871" s="458"/>
      <c r="W4871" s="31"/>
      <c r="X4871" s="439"/>
      <c r="Y4871" s="459"/>
      <c r="Z4871" s="458"/>
      <c r="AA4871" s="439"/>
      <c r="AB4871" s="439"/>
      <c r="AC4871" s="439"/>
      <c r="AD4871" s="439"/>
      <c r="AE4871" s="443"/>
      <c r="AF4871" s="439"/>
      <c r="AG4871" s="439"/>
      <c r="AH4871" s="439"/>
      <c r="AI4871" s="440"/>
      <c r="AJ4871" s="439"/>
      <c r="AK4871" s="439"/>
      <c r="AL4871" s="439"/>
      <c r="AM4871" s="439"/>
      <c r="AN4871" s="440">
        <f t="shared" si="2761"/>
        <v>0</v>
      </c>
    </row>
    <row r="4872" spans="1:40" outlineLevel="2">
      <c r="A4872" s="882">
        <f>ROW()</f>
        <v>4872</v>
      </c>
      <c r="B4872" s="453"/>
      <c r="D4872" s="452" t="s">
        <v>29</v>
      </c>
      <c r="H4872" s="458"/>
      <c r="I4872" s="458"/>
      <c r="J4872" s="459"/>
      <c r="K4872" s="458"/>
      <c r="L4872" s="458"/>
      <c r="M4872" s="458"/>
      <c r="N4872" s="463"/>
      <c r="O4872" s="458"/>
      <c r="P4872" s="458"/>
      <c r="Q4872" s="458"/>
      <c r="R4872" s="458"/>
      <c r="S4872" s="458"/>
      <c r="T4872" s="459"/>
      <c r="U4872" s="458"/>
      <c r="V4872" s="458"/>
      <c r="W4872" s="31"/>
      <c r="X4872" s="439"/>
      <c r="Y4872" s="459"/>
      <c r="Z4872" s="458"/>
      <c r="AA4872" s="439"/>
      <c r="AB4872" s="439"/>
      <c r="AC4872" s="439"/>
      <c r="AD4872" s="439"/>
      <c r="AE4872" s="443"/>
      <c r="AF4872" s="439"/>
      <c r="AG4872" s="439"/>
      <c r="AH4872" s="439"/>
      <c r="AI4872" s="440"/>
      <c r="AJ4872" s="439"/>
      <c r="AK4872" s="439"/>
      <c r="AL4872" s="439"/>
      <c r="AM4872" s="439"/>
      <c r="AN4872" s="440">
        <f t="shared" si="2761"/>
        <v>0</v>
      </c>
    </row>
    <row r="4873" spans="1:40" outlineLevel="2">
      <c r="A4873" s="882">
        <f>ROW()</f>
        <v>4873</v>
      </c>
      <c r="B4873" s="453"/>
      <c r="D4873" s="452" t="s">
        <v>30</v>
      </c>
      <c r="H4873" s="458"/>
      <c r="I4873" s="458"/>
      <c r="J4873" s="459"/>
      <c r="K4873" s="458"/>
      <c r="L4873" s="458"/>
      <c r="M4873" s="458"/>
      <c r="N4873" s="463"/>
      <c r="O4873" s="458"/>
      <c r="P4873" s="458"/>
      <c r="Q4873" s="458"/>
      <c r="R4873" s="458"/>
      <c r="S4873" s="458"/>
      <c r="T4873" s="459"/>
      <c r="U4873" s="458"/>
      <c r="V4873" s="458"/>
      <c r="W4873" s="31"/>
      <c r="X4873" s="439"/>
      <c r="Y4873" s="459"/>
      <c r="Z4873" s="458"/>
      <c r="AA4873" s="439"/>
      <c r="AB4873" s="439"/>
      <c r="AC4873" s="439"/>
      <c r="AD4873" s="439"/>
      <c r="AE4873" s="443"/>
      <c r="AF4873" s="439"/>
      <c r="AG4873" s="439"/>
      <c r="AH4873" s="439"/>
      <c r="AI4873" s="440"/>
      <c r="AJ4873" s="439"/>
      <c r="AK4873" s="439"/>
      <c r="AL4873" s="439"/>
      <c r="AM4873" s="439"/>
      <c r="AN4873" s="440">
        <f t="shared" si="2761"/>
        <v>45.991906622675316</v>
      </c>
    </row>
    <row r="4874" spans="1:40" outlineLevel="2">
      <c r="A4874" s="882">
        <f>ROW()</f>
        <v>4874</v>
      </c>
      <c r="B4874" s="453"/>
      <c r="D4874" s="452" t="s">
        <v>31</v>
      </c>
      <c r="H4874" s="458"/>
      <c r="I4874" s="458"/>
      <c r="J4874" s="459"/>
      <c r="K4874" s="458"/>
      <c r="L4874" s="458"/>
      <c r="M4874" s="458"/>
      <c r="N4874" s="463"/>
      <c r="O4874" s="458"/>
      <c r="P4874" s="458"/>
      <c r="Q4874" s="458"/>
      <c r="R4874" s="458"/>
      <c r="S4874" s="458"/>
      <c r="T4874" s="459"/>
      <c r="U4874" s="458"/>
      <c r="V4874" s="458"/>
      <c r="W4874" s="31"/>
      <c r="X4874" s="439"/>
      <c r="Y4874" s="459"/>
      <c r="Z4874" s="458"/>
      <c r="AA4874" s="439"/>
      <c r="AB4874" s="439"/>
      <c r="AC4874" s="439"/>
      <c r="AD4874" s="439"/>
      <c r="AE4874" s="443"/>
      <c r="AF4874" s="439"/>
      <c r="AG4874" s="439"/>
      <c r="AH4874" s="439"/>
      <c r="AI4874" s="440"/>
      <c r="AJ4874" s="439"/>
      <c r="AK4874" s="439"/>
      <c r="AL4874" s="439"/>
      <c r="AM4874" s="439"/>
      <c r="AN4874" s="440">
        <f t="shared" si="2761"/>
        <v>0</v>
      </c>
    </row>
    <row r="4875" spans="1:40" outlineLevel="2">
      <c r="A4875" s="882">
        <f>ROW()</f>
        <v>4875</v>
      </c>
      <c r="B4875" s="453"/>
      <c r="D4875" s="452" t="s">
        <v>32</v>
      </c>
      <c r="H4875" s="458"/>
      <c r="I4875" s="458"/>
      <c r="J4875" s="459"/>
      <c r="K4875" s="458"/>
      <c r="L4875" s="458"/>
      <c r="M4875" s="458"/>
      <c r="N4875" s="463"/>
      <c r="O4875" s="458"/>
      <c r="P4875" s="458"/>
      <c r="Q4875" s="458"/>
      <c r="R4875" s="458"/>
      <c r="S4875" s="458"/>
      <c r="T4875" s="459"/>
      <c r="U4875" s="458"/>
      <c r="V4875" s="458"/>
      <c r="W4875" s="31"/>
      <c r="X4875" s="439"/>
      <c r="Y4875" s="459"/>
      <c r="Z4875" s="458"/>
      <c r="AA4875" s="439"/>
      <c r="AB4875" s="439"/>
      <c r="AC4875" s="439"/>
      <c r="AD4875" s="439"/>
      <c r="AE4875" s="443"/>
      <c r="AF4875" s="439"/>
      <c r="AG4875" s="439"/>
      <c r="AH4875" s="439"/>
      <c r="AI4875" s="440"/>
      <c r="AJ4875" s="439"/>
      <c r="AK4875" s="439"/>
      <c r="AL4875" s="439"/>
      <c r="AM4875" s="439"/>
      <c r="AN4875" s="440">
        <f t="shared" si="2761"/>
        <v>2.490751890256897</v>
      </c>
    </row>
    <row r="4876" spans="1:40" outlineLevel="2">
      <c r="A4876" s="882">
        <f>ROW()</f>
        <v>4876</v>
      </c>
      <c r="B4876" s="453"/>
      <c r="D4876" s="452" t="s">
        <v>33</v>
      </c>
      <c r="H4876" s="458"/>
      <c r="I4876" s="458"/>
      <c r="J4876" s="459"/>
      <c r="K4876" s="458"/>
      <c r="L4876" s="458"/>
      <c r="M4876" s="458"/>
      <c r="N4876" s="463"/>
      <c r="O4876" s="458"/>
      <c r="P4876" s="458"/>
      <c r="Q4876" s="458"/>
      <c r="R4876" s="458"/>
      <c r="S4876" s="458"/>
      <c r="T4876" s="459"/>
      <c r="U4876" s="458"/>
      <c r="V4876" s="458"/>
      <c r="W4876" s="31"/>
      <c r="X4876" s="439"/>
      <c r="Y4876" s="459"/>
      <c r="Z4876" s="458"/>
      <c r="AA4876" s="439"/>
      <c r="AB4876" s="439"/>
      <c r="AC4876" s="439"/>
      <c r="AD4876" s="439"/>
      <c r="AE4876" s="443"/>
      <c r="AF4876" s="439"/>
      <c r="AG4876" s="439"/>
      <c r="AH4876" s="439"/>
      <c r="AI4876" s="440"/>
      <c r="AJ4876" s="439"/>
      <c r="AK4876" s="439"/>
      <c r="AL4876" s="439"/>
      <c r="AM4876" s="439"/>
      <c r="AN4876" s="440">
        <f t="shared" si="2761"/>
        <v>0</v>
      </c>
    </row>
    <row r="4877" spans="1:40" outlineLevel="2">
      <c r="A4877" s="882">
        <f>ROW()</f>
        <v>4877</v>
      </c>
      <c r="B4877" s="453"/>
      <c r="D4877" s="452" t="s">
        <v>27</v>
      </c>
      <c r="H4877" s="458"/>
      <c r="I4877" s="458"/>
      <c r="J4877" s="459"/>
      <c r="K4877" s="458"/>
      <c r="L4877" s="458"/>
      <c r="M4877" s="458"/>
      <c r="N4877" s="463"/>
      <c r="O4877" s="458"/>
      <c r="P4877" s="458"/>
      <c r="Q4877" s="458"/>
      <c r="R4877" s="458"/>
      <c r="S4877" s="458"/>
      <c r="T4877" s="459"/>
      <c r="U4877" s="458"/>
      <c r="V4877" s="458"/>
      <c r="W4877" s="31"/>
      <c r="X4877" s="439"/>
      <c r="Y4877" s="459"/>
      <c r="Z4877" s="458"/>
      <c r="AA4877" s="439"/>
      <c r="AB4877" s="439"/>
      <c r="AC4877" s="439"/>
      <c r="AD4877" s="439"/>
      <c r="AE4877" s="443"/>
      <c r="AF4877" s="439"/>
      <c r="AG4877" s="439"/>
      <c r="AH4877" s="439"/>
      <c r="AI4877" s="440"/>
      <c r="AJ4877" s="439"/>
      <c r="AK4877" s="439"/>
      <c r="AL4877" s="439"/>
      <c r="AM4877" s="439"/>
      <c r="AN4877" s="440">
        <f t="shared" si="2761"/>
        <v>0.53745647217884784</v>
      </c>
    </row>
    <row r="4878" spans="1:40" outlineLevel="2">
      <c r="A4878" s="882">
        <f>ROW()</f>
        <v>4878</v>
      </c>
      <c r="B4878" s="453"/>
      <c r="D4878" s="452" t="s">
        <v>34</v>
      </c>
      <c r="H4878" s="458"/>
      <c r="I4878" s="458"/>
      <c r="J4878" s="459"/>
      <c r="K4878" s="458"/>
      <c r="L4878" s="458"/>
      <c r="M4878" s="458"/>
      <c r="N4878" s="463"/>
      <c r="O4878" s="458"/>
      <c r="P4878" s="458"/>
      <c r="Q4878" s="458"/>
      <c r="R4878" s="458"/>
      <c r="S4878" s="458"/>
      <c r="T4878" s="459"/>
      <c r="U4878" s="458"/>
      <c r="V4878" s="458"/>
      <c r="W4878" s="31"/>
      <c r="X4878" s="439"/>
      <c r="Y4878" s="459"/>
      <c r="Z4878" s="458"/>
      <c r="AA4878" s="439"/>
      <c r="AB4878" s="439"/>
      <c r="AC4878" s="439"/>
      <c r="AD4878" s="439"/>
      <c r="AE4878" s="443"/>
      <c r="AF4878" s="439"/>
      <c r="AG4878" s="439"/>
      <c r="AH4878" s="439"/>
      <c r="AI4878" s="440"/>
      <c r="AJ4878" s="439"/>
      <c r="AK4878" s="439"/>
      <c r="AL4878" s="439"/>
      <c r="AM4878" s="439"/>
      <c r="AN4878" s="440">
        <f t="shared" si="2761"/>
        <v>43.610766099147632</v>
      </c>
    </row>
    <row r="4879" spans="1:40" outlineLevel="2">
      <c r="A4879" s="882">
        <f>ROW()</f>
        <v>4879</v>
      </c>
      <c r="B4879" s="453"/>
      <c r="D4879" s="452" t="s">
        <v>35</v>
      </c>
      <c r="H4879" s="458"/>
      <c r="I4879" s="458"/>
      <c r="J4879" s="459"/>
      <c r="K4879" s="458"/>
      <c r="L4879" s="458"/>
      <c r="M4879" s="458"/>
      <c r="N4879" s="463"/>
      <c r="O4879" s="458"/>
      <c r="P4879" s="458"/>
      <c r="Q4879" s="458"/>
      <c r="R4879" s="458"/>
      <c r="S4879" s="458"/>
      <c r="T4879" s="459"/>
      <c r="U4879" s="458"/>
      <c r="V4879" s="458"/>
      <c r="W4879" s="31"/>
      <c r="X4879" s="439"/>
      <c r="Y4879" s="459"/>
      <c r="Z4879" s="458"/>
      <c r="AA4879" s="439"/>
      <c r="AB4879" s="439"/>
      <c r="AC4879" s="439"/>
      <c r="AD4879" s="439"/>
      <c r="AE4879" s="443"/>
      <c r="AF4879" s="439"/>
      <c r="AG4879" s="439"/>
      <c r="AH4879" s="439"/>
      <c r="AI4879" s="440"/>
      <c r="AJ4879" s="439"/>
      <c r="AK4879" s="439"/>
      <c r="AL4879" s="439"/>
      <c r="AM4879" s="439"/>
      <c r="AN4879" s="440">
        <f t="shared" si="2761"/>
        <v>1.0584522060067283</v>
      </c>
    </row>
    <row r="4880" spans="1:40" outlineLevel="2">
      <c r="A4880" s="882">
        <f>ROW()</f>
        <v>4880</v>
      </c>
      <c r="B4880" s="453"/>
      <c r="D4880" s="452" t="s">
        <v>302</v>
      </c>
      <c r="H4880" s="458"/>
      <c r="I4880" s="458"/>
      <c r="J4880" s="459"/>
      <c r="K4880" s="458"/>
      <c r="L4880" s="458"/>
      <c r="M4880" s="458"/>
      <c r="N4880" s="463"/>
      <c r="O4880" s="458"/>
      <c r="P4880" s="458"/>
      <c r="Q4880" s="458"/>
      <c r="R4880" s="458"/>
      <c r="S4880" s="458"/>
      <c r="T4880" s="459"/>
      <c r="U4880" s="458"/>
      <c r="V4880" s="458"/>
      <c r="W4880" s="31"/>
      <c r="X4880" s="439"/>
      <c r="Y4880" s="459"/>
      <c r="Z4880" s="458"/>
      <c r="AA4880" s="439"/>
      <c r="AB4880" s="439"/>
      <c r="AC4880" s="439"/>
      <c r="AD4880" s="439"/>
      <c r="AE4880" s="443"/>
      <c r="AF4880" s="439"/>
      <c r="AG4880" s="439"/>
      <c r="AH4880" s="439"/>
      <c r="AI4880" s="440"/>
      <c r="AJ4880" s="439"/>
      <c r="AK4880" s="439"/>
      <c r="AL4880" s="439"/>
      <c r="AM4880" s="439"/>
      <c r="AN4880" s="440">
        <f t="shared" si="2761"/>
        <v>3.2380086819483727</v>
      </c>
    </row>
    <row r="4881" spans="1:40" outlineLevel="2">
      <c r="A4881" s="882">
        <f>ROW()</f>
        <v>4881</v>
      </c>
      <c r="B4881" s="453"/>
      <c r="D4881" s="452" t="s">
        <v>36</v>
      </c>
      <c r="H4881" s="458"/>
      <c r="I4881" s="458"/>
      <c r="J4881" s="459"/>
      <c r="K4881" s="458"/>
      <c r="L4881" s="458"/>
      <c r="M4881" s="458"/>
      <c r="N4881" s="463"/>
      <c r="O4881" s="458"/>
      <c r="P4881" s="458"/>
      <c r="Q4881" s="458"/>
      <c r="R4881" s="458"/>
      <c r="S4881" s="458"/>
      <c r="T4881" s="459"/>
      <c r="U4881" s="458"/>
      <c r="V4881" s="458"/>
      <c r="W4881" s="31"/>
      <c r="X4881" s="439"/>
      <c r="Y4881" s="459"/>
      <c r="Z4881" s="458"/>
      <c r="AA4881" s="439"/>
      <c r="AB4881" s="439"/>
      <c r="AC4881" s="439"/>
      <c r="AD4881" s="439"/>
      <c r="AE4881" s="443"/>
      <c r="AF4881" s="439"/>
      <c r="AG4881" s="439"/>
      <c r="AH4881" s="439"/>
      <c r="AI4881" s="440"/>
      <c r="AJ4881" s="439"/>
      <c r="AK4881" s="439"/>
      <c r="AL4881" s="439"/>
      <c r="AM4881" s="439"/>
      <c r="AN4881" s="440">
        <f t="shared" si="2761"/>
        <v>1.8436697321597393</v>
      </c>
    </row>
    <row r="4882" spans="1:40" outlineLevel="2">
      <c r="A4882" s="882">
        <f>ROW()</f>
        <v>4882</v>
      </c>
      <c r="B4882" s="453"/>
      <c r="D4882" s="452" t="s">
        <v>583</v>
      </c>
      <c r="H4882" s="458"/>
      <c r="I4882" s="458"/>
      <c r="J4882" s="459"/>
      <c r="K4882" s="458"/>
      <c r="L4882" s="458"/>
      <c r="M4882" s="458"/>
      <c r="N4882" s="463"/>
      <c r="O4882" s="458"/>
      <c r="P4882" s="458"/>
      <c r="Q4882" s="458"/>
      <c r="R4882" s="458"/>
      <c r="S4882" s="458"/>
      <c r="T4882" s="459"/>
      <c r="U4882" s="458"/>
      <c r="V4882" s="458"/>
      <c r="W4882" s="31"/>
      <c r="X4882" s="439"/>
      <c r="Y4882" s="459"/>
      <c r="Z4882" s="458"/>
      <c r="AA4882" s="439"/>
      <c r="AB4882" s="439"/>
      <c r="AC4882" s="439"/>
      <c r="AD4882" s="439"/>
      <c r="AE4882" s="443"/>
      <c r="AF4882" s="439"/>
      <c r="AG4882" s="439"/>
      <c r="AH4882" s="439"/>
      <c r="AI4882" s="440"/>
      <c r="AJ4882" s="439"/>
      <c r="AK4882" s="439"/>
      <c r="AL4882" s="439"/>
      <c r="AM4882" s="439"/>
      <c r="AN4882" s="440">
        <f t="shared" si="2761"/>
        <v>1.8295970219034781</v>
      </c>
    </row>
    <row r="4883" spans="1:40" outlineLevel="2">
      <c r="A4883" s="882">
        <f>ROW()</f>
        <v>4883</v>
      </c>
      <c r="B4883" s="453"/>
      <c r="D4883" s="452" t="s">
        <v>81</v>
      </c>
      <c r="H4883" s="458"/>
      <c r="I4883" s="458"/>
      <c r="J4883" s="459"/>
      <c r="K4883" s="458"/>
      <c r="L4883" s="458"/>
      <c r="M4883" s="458"/>
      <c r="N4883" s="463"/>
      <c r="O4883" s="458"/>
      <c r="P4883" s="458"/>
      <c r="Q4883" s="458"/>
      <c r="R4883" s="458"/>
      <c r="S4883" s="458"/>
      <c r="T4883" s="459"/>
      <c r="U4883" s="458"/>
      <c r="V4883" s="458"/>
      <c r="W4883" s="31"/>
      <c r="X4883" s="439"/>
      <c r="Y4883" s="459"/>
      <c r="Z4883" s="458"/>
      <c r="AA4883" s="439"/>
      <c r="AB4883" s="439"/>
      <c r="AC4883" s="439"/>
      <c r="AD4883" s="439"/>
      <c r="AE4883" s="443"/>
      <c r="AF4883" s="439"/>
      <c r="AG4883" s="439"/>
      <c r="AH4883" s="439"/>
      <c r="AI4883" s="440"/>
      <c r="AJ4883" s="439"/>
      <c r="AK4883" s="439"/>
      <c r="AL4883" s="439"/>
      <c r="AM4883" s="439"/>
      <c r="AN4883" s="440">
        <f t="shared" si="2761"/>
        <v>0</v>
      </c>
    </row>
    <row r="4884" spans="1:40" outlineLevel="2">
      <c r="A4884" s="882">
        <f>ROW()</f>
        <v>4884</v>
      </c>
      <c r="B4884" s="453"/>
      <c r="D4884" s="452" t="s">
        <v>28</v>
      </c>
      <c r="H4884" s="458"/>
      <c r="I4884" s="458"/>
      <c r="J4884" s="459"/>
      <c r="K4884" s="458"/>
      <c r="L4884" s="458"/>
      <c r="M4884" s="458"/>
      <c r="N4884" s="463"/>
      <c r="O4884" s="458"/>
      <c r="P4884" s="458"/>
      <c r="Q4884" s="458"/>
      <c r="R4884" s="458"/>
      <c r="S4884" s="458"/>
      <c r="T4884" s="459"/>
      <c r="U4884" s="458"/>
      <c r="V4884" s="458"/>
      <c r="W4884" s="31"/>
      <c r="X4884" s="439"/>
      <c r="Y4884" s="459"/>
      <c r="Z4884" s="458"/>
      <c r="AA4884" s="439"/>
      <c r="AB4884" s="439"/>
      <c r="AC4884" s="439"/>
      <c r="AD4884" s="439"/>
      <c r="AE4884" s="443"/>
      <c r="AF4884" s="439"/>
      <c r="AG4884" s="439"/>
      <c r="AH4884" s="439"/>
      <c r="AI4884" s="440"/>
      <c r="AJ4884" s="439"/>
      <c r="AK4884" s="439"/>
      <c r="AL4884" s="439"/>
      <c r="AM4884" s="439"/>
      <c r="AN4884" s="440">
        <f t="shared" si="2761"/>
        <v>0</v>
      </c>
    </row>
    <row r="4885" spans="1:40" outlineLevel="2">
      <c r="A4885" s="882">
        <f>ROW()</f>
        <v>4885</v>
      </c>
      <c r="B4885" s="453"/>
      <c r="D4885" s="456" t="s">
        <v>443</v>
      </c>
      <c r="E4885" s="456"/>
      <c r="F4885" s="456"/>
      <c r="G4885" s="456"/>
      <c r="H4885" s="460"/>
      <c r="I4885" s="460"/>
      <c r="J4885" s="461"/>
      <c r="K4885" s="460"/>
      <c r="L4885" s="460"/>
      <c r="M4885" s="460"/>
      <c r="N4885" s="465"/>
      <c r="O4885" s="460"/>
      <c r="P4885" s="460"/>
      <c r="Q4885" s="460"/>
      <c r="R4885" s="460"/>
      <c r="S4885" s="460"/>
      <c r="T4885" s="461"/>
      <c r="U4885" s="460"/>
      <c r="V4885" s="460"/>
      <c r="W4885" s="57"/>
      <c r="X4885" s="441"/>
      <c r="Y4885" s="461"/>
      <c r="Z4885" s="460"/>
      <c r="AA4885" s="441"/>
      <c r="AB4885" s="441"/>
      <c r="AC4885" s="441"/>
      <c r="AD4885" s="441"/>
      <c r="AE4885" s="462"/>
      <c r="AF4885" s="441"/>
      <c r="AG4885" s="441"/>
      <c r="AH4885" s="441"/>
      <c r="AI4885" s="442"/>
      <c r="AJ4885" s="441"/>
      <c r="AK4885" s="441"/>
      <c r="AL4885" s="441"/>
      <c r="AM4885" s="441"/>
      <c r="AN4885" s="442">
        <f t="shared" si="2761"/>
        <v>0</v>
      </c>
    </row>
    <row r="4886" spans="1:40" outlineLevel="2">
      <c r="A4886" s="887">
        <f>ROW()</f>
        <v>4886</v>
      </c>
      <c r="B4886" s="644"/>
      <c r="C4886" s="770"/>
      <c r="D4886" s="456" t="s">
        <v>24</v>
      </c>
      <c r="E4886" s="456"/>
      <c r="F4886" s="456"/>
      <c r="G4886" s="456"/>
      <c r="H4886" s="460"/>
      <c r="I4886" s="460"/>
      <c r="J4886" s="461"/>
      <c r="K4886" s="460"/>
      <c r="L4886" s="460"/>
      <c r="M4886" s="460"/>
      <c r="N4886" s="465"/>
      <c r="O4886" s="460"/>
      <c r="P4886" s="460"/>
      <c r="Q4886" s="460"/>
      <c r="R4886" s="460"/>
      <c r="S4886" s="460"/>
      <c r="T4886" s="461"/>
      <c r="U4886" s="460"/>
      <c r="V4886" s="460"/>
      <c r="W4886" s="441"/>
      <c r="X4886" s="441"/>
      <c r="Y4886" s="461"/>
      <c r="Z4886" s="460"/>
      <c r="AA4886" s="441"/>
      <c r="AB4886" s="441"/>
      <c r="AC4886" s="441"/>
      <c r="AD4886" s="441"/>
      <c r="AE4886" s="462"/>
      <c r="AF4886" s="441"/>
      <c r="AG4886" s="441"/>
      <c r="AH4886" s="441"/>
      <c r="AI4886" s="442"/>
      <c r="AJ4886" s="441"/>
      <c r="AK4886" s="441"/>
      <c r="AL4886" s="441"/>
      <c r="AM4886" s="441"/>
      <c r="AN4886" s="442">
        <f t="shared" ref="AN4886" si="2762">SUM(AN4870:AN4885)</f>
        <v>106.74723936931407</v>
      </c>
    </row>
  </sheetData>
  <sheetProtection algorithmName="SHA-512" hashValue="Y8A0j2IjRv52wStYnu9ycBaIgzqJbtHNW14GdvpjyNPCiDw/xB7/8a+qXS6F7ukWzbID4kISAT3JiNUGnH3zxQ==" saltValue="wUr39MpJdealEECPXRy6zg==" spinCount="100000" sheet="1" objects="1" scenarios="1"/>
  <mergeCells count="8">
    <mergeCell ref="J11:N11"/>
    <mergeCell ref="O11:S11"/>
    <mergeCell ref="T11:X11"/>
    <mergeCell ref="Y11:AD11"/>
    <mergeCell ref="T4:X4"/>
    <mergeCell ref="Y4:AD4"/>
    <mergeCell ref="J4:N4"/>
    <mergeCell ref="O4:S4"/>
  </mergeCells>
  <printOptions horizontalCentered="1"/>
  <pageMargins left="0.39370078740157483" right="0.39370078740157483" top="0.78740157480314965" bottom="0.59055118110236227" header="0.31496062992125984" footer="0.31496062992125984"/>
  <pageSetup paperSize="9" scale="60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theme="4" tint="-0.249977111117893"/>
    <outlinePr summaryBelow="0"/>
  </sheetPr>
  <dimension ref="A1:AA90"/>
  <sheetViews>
    <sheetView showGridLines="0" zoomScaleNormal="100" workbookViewId="0"/>
  </sheetViews>
  <sheetFormatPr defaultColWidth="9.140625" defaultRowHeight="12.75" outlineLevelCol="1"/>
  <cols>
    <col min="1" max="1" width="3.5703125" style="33" customWidth="1"/>
    <col min="2" max="2" width="1.5703125" style="33" customWidth="1"/>
    <col min="3" max="3" width="1.85546875" style="33" customWidth="1"/>
    <col min="4" max="4" width="37.85546875" style="33" customWidth="1"/>
    <col min="5" max="5" width="14" style="33" customWidth="1"/>
    <col min="6" max="7" width="12.7109375" style="33" customWidth="1"/>
    <col min="8" max="10" width="11.5703125" style="33" customWidth="1"/>
    <col min="11" max="11" width="2.28515625" style="33" customWidth="1"/>
    <col min="12" max="12" width="4.7109375" style="33" customWidth="1"/>
    <col min="13" max="13" width="13.28515625" style="1111" hidden="1" customWidth="1" outlineLevel="1"/>
    <col min="14" max="16" width="9.140625" style="33" hidden="1" customWidth="1" outlineLevel="1"/>
    <col min="17" max="18" width="10.85546875" style="33" hidden="1" customWidth="1" outlineLevel="1"/>
    <col min="19" max="19" width="11.5703125" style="33" customWidth="1" collapsed="1"/>
    <col min="20" max="20" width="8.5703125" style="33" customWidth="1"/>
    <col min="21" max="21" width="10.85546875" style="33" customWidth="1"/>
    <col min="22" max="26" width="9.5703125" style="33" customWidth="1"/>
    <col min="27" max="27" width="2.7109375" style="33" customWidth="1"/>
    <col min="28" max="16384" width="9.140625" style="33"/>
  </cols>
  <sheetData>
    <row r="1" spans="1:12" ht="20.25">
      <c r="A1" s="722" t="s">
        <v>920</v>
      </c>
      <c r="B1" s="722"/>
      <c r="C1" s="715"/>
      <c r="D1" s="715"/>
      <c r="E1" s="715"/>
      <c r="F1" s="715"/>
      <c r="G1" s="715"/>
      <c r="H1" s="715"/>
      <c r="I1" s="715"/>
      <c r="J1" s="715"/>
    </row>
    <row r="2" spans="1:12" ht="20.25">
      <c r="A2" s="715" t="s">
        <v>493</v>
      </c>
      <c r="B2" s="715"/>
      <c r="C2" s="716"/>
      <c r="D2" s="716"/>
      <c r="E2" s="716"/>
      <c r="F2" s="716"/>
      <c r="G2" s="716"/>
      <c r="H2" s="716"/>
      <c r="I2" s="716"/>
      <c r="J2" s="716"/>
      <c r="K2" s="716"/>
    </row>
    <row r="3" spans="1:12">
      <c r="A3" s="33" t="s">
        <v>19</v>
      </c>
      <c r="C3" s="34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/>
      <c r="J3" s="34"/>
      <c r="K3" s="34"/>
    </row>
    <row r="4" spans="1:12" ht="15.75">
      <c r="A4" s="721" t="s">
        <v>75</v>
      </c>
      <c r="B4" s="717"/>
      <c r="C4" s="717"/>
      <c r="D4" s="717"/>
      <c r="E4" s="717"/>
      <c r="F4" s="717"/>
      <c r="G4" s="717"/>
      <c r="H4" s="717"/>
      <c r="I4" s="717"/>
      <c r="J4" s="717"/>
      <c r="K4" s="717"/>
    </row>
    <row r="5" spans="1:12" ht="25.5">
      <c r="A5" s="33">
        <f>ROW()</f>
        <v>5</v>
      </c>
      <c r="C5" s="36"/>
      <c r="D5" s="36"/>
      <c r="E5" s="713" t="str">
        <f>"Real at "&amp;Input!$G$43</f>
        <v>Real at 31/12/2023</v>
      </c>
      <c r="F5" s="713" t="s">
        <v>462</v>
      </c>
      <c r="G5" s="177"/>
    </row>
    <row r="6" spans="1:12">
      <c r="A6" s="33">
        <f>ROW()</f>
        <v>6</v>
      </c>
      <c r="D6" s="33" t="s">
        <v>262</v>
      </c>
      <c r="E6" s="38">
        <f>WACC!$AF$38</f>
        <v>4.6504792644757265E-2</v>
      </c>
      <c r="F6" s="38">
        <f>WACC!$AF$37</f>
        <v>6.9946499999999995E-2</v>
      </c>
      <c r="G6" s="38"/>
    </row>
    <row r="7" spans="1:12">
      <c r="A7" s="33">
        <f>ROW()</f>
        <v>7</v>
      </c>
      <c r="G7" s="177"/>
    </row>
    <row r="8" spans="1:12" ht="15.75">
      <c r="A8" s="721" t="s">
        <v>481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</row>
    <row r="9" spans="1:12" ht="25.5">
      <c r="A9" s="33">
        <f>ROW()</f>
        <v>9</v>
      </c>
      <c r="C9" s="36"/>
      <c r="E9" s="1056" t="s">
        <v>621</v>
      </c>
      <c r="F9" s="1056" t="s">
        <v>802</v>
      </c>
      <c r="G9" s="105"/>
    </row>
    <row r="10" spans="1:12">
      <c r="A10" s="33">
        <f>ROW()</f>
        <v>10</v>
      </c>
      <c r="D10" s="33" t="s">
        <v>803</v>
      </c>
      <c r="E10" s="105">
        <f>Asset!$AI$24</f>
        <v>1582.4731773915205</v>
      </c>
      <c r="F10" s="105">
        <f>Asset!$AN$24</f>
        <v>1681.0893243074131</v>
      </c>
    </row>
    <row r="11" spans="1:12" ht="26.25">
      <c r="A11" s="33">
        <f>ROW()</f>
        <v>11</v>
      </c>
      <c r="H11" s="1121"/>
      <c r="I11" s="1121"/>
      <c r="J11" s="1121"/>
      <c r="K11" s="1121"/>
    </row>
    <row r="12" spans="1:12" ht="15.75">
      <c r="A12" s="721" t="s">
        <v>480</v>
      </c>
      <c r="B12" s="717"/>
      <c r="C12" s="717"/>
      <c r="D12" s="717"/>
      <c r="E12" s="717"/>
      <c r="F12" s="717"/>
      <c r="G12" s="717"/>
      <c r="H12" s="717"/>
      <c r="I12" s="717"/>
      <c r="J12" s="717"/>
      <c r="K12" s="717"/>
    </row>
    <row r="13" spans="1:12" ht="39.75" customHeight="1">
      <c r="A13" s="33">
        <f>ROW()</f>
        <v>13</v>
      </c>
      <c r="C13" s="110" t="str">
        <f>Input!$G$43&amp;" [m$]"</f>
        <v>31/12/2023 [m$]</v>
      </c>
      <c r="E13" s="713" t="s">
        <v>834</v>
      </c>
      <c r="F13" s="713" t="s">
        <v>835</v>
      </c>
      <c r="G13" s="713" t="s">
        <v>494</v>
      </c>
      <c r="H13" s="713" t="s">
        <v>495</v>
      </c>
      <c r="I13" s="1319"/>
      <c r="J13" s="1319"/>
      <c r="K13" s="1319"/>
    </row>
    <row r="14" spans="1:12">
      <c r="A14" s="33">
        <f>ROW()</f>
        <v>14</v>
      </c>
      <c r="C14" s="756" t="s">
        <v>356</v>
      </c>
    </row>
    <row r="15" spans="1:12" ht="15">
      <c r="A15" s="33">
        <f>ROW()</f>
        <v>15</v>
      </c>
      <c r="D15" s="33" t="s">
        <v>292</v>
      </c>
      <c r="E15" s="105">
        <f>CoS!$F70</f>
        <v>357.08734873126537</v>
      </c>
      <c r="F15" s="105">
        <f>CoS!$F43</f>
        <v>357.08734873126519</v>
      </c>
      <c r="G15" s="106">
        <f t="shared" ref="G15:H17" si="0">E15/E$23</f>
        <v>0.34148071918535411</v>
      </c>
      <c r="H15" s="106">
        <f t="shared" si="0"/>
        <v>0.34148071918535355</v>
      </c>
      <c r="I15" s="106"/>
      <c r="J15" s="106"/>
      <c r="K15" s="106"/>
      <c r="L15" s="926"/>
    </row>
    <row r="16" spans="1:12" ht="15">
      <c r="A16" s="33">
        <f>ROW()</f>
        <v>16</v>
      </c>
      <c r="D16" s="33" t="s">
        <v>201</v>
      </c>
      <c r="E16" s="105">
        <f>CoS!$F73</f>
        <v>317.78405439906538</v>
      </c>
      <c r="F16" s="105">
        <f>CoS!$F47</f>
        <v>467.4977624225611</v>
      </c>
      <c r="G16" s="106">
        <f t="shared" si="0"/>
        <v>0.3038951893070222</v>
      </c>
      <c r="H16" s="106">
        <f t="shared" si="0"/>
        <v>0.44706560648762106</v>
      </c>
      <c r="I16" s="106"/>
      <c r="J16" s="106"/>
      <c r="K16" s="106"/>
      <c r="L16" s="926"/>
    </row>
    <row r="17" spans="1:27" ht="15">
      <c r="A17" s="33">
        <f>ROW()</f>
        <v>17</v>
      </c>
      <c r="D17" s="33" t="s">
        <v>21</v>
      </c>
      <c r="E17" s="105">
        <f>CoS!$F71</f>
        <v>305.58560444911149</v>
      </c>
      <c r="F17" s="105">
        <f>CoS!$F44</f>
        <v>305.58560444911143</v>
      </c>
      <c r="G17" s="106">
        <f t="shared" si="0"/>
        <v>0.292229876949536</v>
      </c>
      <c r="H17" s="106">
        <f t="shared" si="0"/>
        <v>0.29222987694953567</v>
      </c>
      <c r="I17" s="106"/>
      <c r="J17" s="106"/>
      <c r="K17" s="106"/>
      <c r="L17" s="926"/>
    </row>
    <row r="18" spans="1:27">
      <c r="A18" s="33">
        <f>ROW()</f>
        <v>18</v>
      </c>
      <c r="D18" s="605" t="s">
        <v>463</v>
      </c>
      <c r="E18" s="691"/>
      <c r="F18" s="691">
        <f>CoS!$F45</f>
        <v>-149.71370802349449</v>
      </c>
      <c r="H18" s="692">
        <f>F18/F$23</f>
        <v>-0.14317041718059806</v>
      </c>
      <c r="I18" s="692"/>
      <c r="J18" s="692"/>
      <c r="K18" s="692"/>
      <c r="L18" s="926"/>
    </row>
    <row r="19" spans="1:27" ht="15.75" thickBot="1">
      <c r="A19" s="33">
        <f>ROW()</f>
        <v>19</v>
      </c>
      <c r="D19" s="4" t="s">
        <v>709</v>
      </c>
      <c r="E19" s="105">
        <f>CoS!$F72</f>
        <v>31.831495404460231</v>
      </c>
      <c r="F19" s="105">
        <f>CoS!$F46</f>
        <v>31.83149540446022</v>
      </c>
      <c r="G19" s="106">
        <f t="shared" ref="G19" si="1">E19/E$23</f>
        <v>3.0440288579477885E-2</v>
      </c>
      <c r="H19" s="106">
        <f t="shared" ref="H19" si="2">F19/F$23</f>
        <v>3.044028857947784E-2</v>
      </c>
      <c r="I19" s="692"/>
      <c r="J19" s="692"/>
      <c r="K19" s="692"/>
      <c r="L19" s="926"/>
    </row>
    <row r="20" spans="1:27" ht="18">
      <c r="A20" s="33">
        <f>ROW()</f>
        <v>20</v>
      </c>
      <c r="D20" s="4" t="s">
        <v>259</v>
      </c>
      <c r="E20" s="691">
        <f>CoS!$F75</f>
        <v>48.564760712256501</v>
      </c>
      <c r="F20" s="691">
        <f>CoS!$F49</f>
        <v>48.564760712256486</v>
      </c>
      <c r="G20" s="692">
        <f t="shared" ref="G20:H23" si="3">E20/E$23</f>
        <v>4.6442220577146837E-2</v>
      </c>
      <c r="H20" s="692">
        <f t="shared" si="3"/>
        <v>4.6442220577146767E-2</v>
      </c>
      <c r="I20" s="692"/>
      <c r="J20" s="692"/>
      <c r="K20" s="692"/>
      <c r="L20" s="926"/>
      <c r="S20" s="773"/>
      <c r="T20" s="774"/>
      <c r="U20" s="117"/>
      <c r="V20" s="117"/>
      <c r="W20" s="117"/>
      <c r="X20" s="117"/>
      <c r="Y20" s="117"/>
      <c r="Z20" s="117"/>
      <c r="AA20" s="118"/>
    </row>
    <row r="21" spans="1:27">
      <c r="A21" s="33">
        <f>ROW()</f>
        <v>21</v>
      </c>
      <c r="D21" s="4" t="s">
        <v>261</v>
      </c>
      <c r="E21" s="691">
        <f>CoS!$F76</f>
        <v>-24.28238035612825</v>
      </c>
      <c r="F21" s="691">
        <f>CoS!$F50</f>
        <v>-24.282380356128243</v>
      </c>
      <c r="G21" s="692">
        <f t="shared" si="3"/>
        <v>-2.3221110288573418E-2</v>
      </c>
      <c r="H21" s="692">
        <f t="shared" si="3"/>
        <v>-2.3221110288573384E-2</v>
      </c>
      <c r="I21" s="692"/>
      <c r="J21" s="692"/>
      <c r="K21" s="692"/>
      <c r="L21" s="926"/>
      <c r="S21" s="775"/>
      <c r="AA21" s="120"/>
    </row>
    <row r="22" spans="1:27">
      <c r="A22" s="33">
        <f>ROW()</f>
        <v>22</v>
      </c>
      <c r="D22" s="4" t="s">
        <v>349</v>
      </c>
      <c r="E22" s="691">
        <f>CoS!$F74</f>
        <v>9.1319299348821357</v>
      </c>
      <c r="F22" s="691">
        <f>CoS!$F48</f>
        <v>9.1319299348821321</v>
      </c>
      <c r="G22" s="692">
        <f t="shared" si="3"/>
        <v>8.7328156900361806E-3</v>
      </c>
      <c r="H22" s="692">
        <f t="shared" si="3"/>
        <v>8.7328156900361685E-3</v>
      </c>
      <c r="I22" s="692"/>
      <c r="J22" s="692"/>
      <c r="K22" s="692"/>
      <c r="S22" s="119"/>
      <c r="U22" s="525" t="s">
        <v>527</v>
      </c>
      <c r="V22" s="942" t="str">
        <f>Recalc_From_Year&amp;" to 2029"</f>
        <v>2025 to 2029</v>
      </c>
      <c r="AA22" s="120"/>
    </row>
    <row r="23" spans="1:27" ht="33.75">
      <c r="A23" s="33">
        <f>ROW()</f>
        <v>23</v>
      </c>
      <c r="D23" s="116" t="s">
        <v>510</v>
      </c>
      <c r="E23" s="682">
        <f>SUM(E15:E22)</f>
        <v>1045.7028132749131</v>
      </c>
      <c r="F23" s="682">
        <f>SUM(F15:F22)</f>
        <v>1045.7028132749142</v>
      </c>
      <c r="G23" s="683">
        <f t="shared" si="3"/>
        <v>1</v>
      </c>
      <c r="H23" s="683">
        <f t="shared" si="3"/>
        <v>1</v>
      </c>
      <c r="I23" s="1320"/>
      <c r="J23" s="1320"/>
      <c r="K23" s="1320"/>
      <c r="L23" s="926"/>
      <c r="S23" s="119"/>
      <c r="V23" s="941" t="str">
        <f>"X-Factor_"&amp;Input!AJ$6</f>
        <v>X-Factor_2025</v>
      </c>
      <c r="W23" s="941" t="str">
        <f>"X-Factor_"&amp;Input!AK$6</f>
        <v>X-Factor_2026</v>
      </c>
      <c r="X23" s="941" t="str">
        <f>"X-Factor_"&amp;Input!AL$6</f>
        <v>X-Factor_2027</v>
      </c>
      <c r="Y23" s="941" t="str">
        <f>"X-Factor_"&amp;Input!AM$6</f>
        <v>X-Factor_2028</v>
      </c>
      <c r="Z23" s="941" t="str">
        <f>"X-Factor_"&amp;Input!AN$6</f>
        <v>X-Factor_2029</v>
      </c>
      <c r="AA23" s="120"/>
    </row>
    <row r="24" spans="1:27">
      <c r="A24" s="33">
        <f>ROW()</f>
        <v>24</v>
      </c>
      <c r="S24" s="119"/>
      <c r="U24" s="772" t="s">
        <v>801</v>
      </c>
      <c r="V24" s="1350">
        <f>Price_path_AA6!G7</f>
        <v>7.8367630340546363E-2</v>
      </c>
      <c r="W24" s="1350">
        <f>Price_path_AA6!H7</f>
        <v>0</v>
      </c>
      <c r="X24" s="1350">
        <f>Price_path_AA6!I7</f>
        <v>0</v>
      </c>
      <c r="Y24" s="1350">
        <f>Price_path_AA6!J7</f>
        <v>0</v>
      </c>
      <c r="Z24" s="1350">
        <f>Price_path_AA6!K7</f>
        <v>0</v>
      </c>
      <c r="AA24" s="120"/>
    </row>
    <row r="25" spans="1:27">
      <c r="A25" s="33">
        <f>ROW()</f>
        <v>25</v>
      </c>
      <c r="S25" s="119"/>
      <c r="U25" s="1619" t="s">
        <v>921</v>
      </c>
      <c r="V25" s="1350">
        <f>Price_path_AA6!G13</f>
        <v>7.8367630340546363E-2</v>
      </c>
      <c r="W25" s="1350">
        <f>Price_path_AA6!H13</f>
        <v>7.8367630340546363E-2</v>
      </c>
      <c r="X25" s="1350">
        <f>Price_path_AA6!I13</f>
        <v>7.8367630340546363E-2</v>
      </c>
      <c r="Y25" s="1350">
        <f>Price_path_AA6!J13</f>
        <v>7.8367630340546363E-2</v>
      </c>
      <c r="Z25" s="1350">
        <f>Price_path_AA6!K13</f>
        <v>7.8367630340546363E-2</v>
      </c>
      <c r="AA25" s="120"/>
    </row>
    <row r="26" spans="1:27">
      <c r="A26" s="33">
        <f>ROW()</f>
        <v>26</v>
      </c>
      <c r="S26" s="119"/>
      <c r="U26" s="525" t="s">
        <v>492</v>
      </c>
      <c r="V26" s="1791">
        <f>CoS!$F$53</f>
        <v>0</v>
      </c>
      <c r="AA26" s="120"/>
    </row>
    <row r="27" spans="1:27" ht="16.5" thickBot="1">
      <c r="A27" s="721" t="s">
        <v>479</v>
      </c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S27" s="143"/>
      <c r="T27" s="144"/>
      <c r="U27" s="144"/>
      <c r="V27" s="144"/>
      <c r="W27" s="144"/>
      <c r="X27" s="144"/>
      <c r="Y27" s="144"/>
      <c r="Z27" s="144"/>
      <c r="AA27" s="145"/>
    </row>
    <row r="28" spans="1:27" ht="46.5" customHeight="1">
      <c r="A28" s="33">
        <f>ROW()</f>
        <v>28</v>
      </c>
      <c r="C28" s="110" t="str">
        <f>Input!$G$43&amp;" [m$]"</f>
        <v>31/12/2023 [m$]</v>
      </c>
      <c r="E28" s="713" t="s">
        <v>834</v>
      </c>
      <c r="F28" s="713" t="s">
        <v>835</v>
      </c>
      <c r="G28" s="713" t="s">
        <v>357</v>
      </c>
      <c r="U28" s="666"/>
    </row>
    <row r="29" spans="1:27" ht="15">
      <c r="A29" s="33">
        <f>ROW()</f>
        <v>29</v>
      </c>
      <c r="D29" s="33" t="s">
        <v>145</v>
      </c>
      <c r="E29" s="105">
        <f>Revenue!$F$133</f>
        <v>37.005131229149768</v>
      </c>
      <c r="F29" s="105">
        <f>Revenue!$F$231</f>
        <v>37.005131229149754</v>
      </c>
      <c r="G29" s="107">
        <f t="shared" ref="G29:G37" si="4">E29/$E$37</f>
        <v>3.5388070961914646E-2</v>
      </c>
      <c r="H29" s="107"/>
      <c r="I29" s="107"/>
      <c r="J29" s="107"/>
      <c r="K29" s="107"/>
      <c r="L29" s="926"/>
      <c r="U29" s="666"/>
    </row>
    <row r="30" spans="1:27" ht="15">
      <c r="A30" s="33">
        <f>ROW()</f>
        <v>30</v>
      </c>
      <c r="D30" s="33" t="s">
        <v>202</v>
      </c>
      <c r="E30" s="105">
        <f>Revenue!$F$134</f>
        <v>28.036312316506887</v>
      </c>
      <c r="F30" s="105">
        <f>Revenue!$F$232</f>
        <v>28.03631231650688</v>
      </c>
      <c r="G30" s="107">
        <f t="shared" si="4"/>
        <v>2.6811173932154788E-2</v>
      </c>
      <c r="H30" s="107"/>
      <c r="I30" s="107"/>
      <c r="J30" s="107"/>
      <c r="K30" s="107"/>
      <c r="L30" s="926"/>
      <c r="U30" s="666"/>
    </row>
    <row r="31" spans="1:27" ht="15">
      <c r="A31" s="33">
        <f>ROW()</f>
        <v>31</v>
      </c>
      <c r="D31" s="33" t="s">
        <v>160</v>
      </c>
      <c r="E31" s="105">
        <f>Revenue!$F$135</f>
        <v>61.756185279514334</v>
      </c>
      <c r="F31" s="105">
        <f>Revenue!$F$233</f>
        <v>61.756185279514312</v>
      </c>
      <c r="G31" s="107">
        <f t="shared" si="4"/>
        <v>5.9057546735223794E-2</v>
      </c>
      <c r="H31" s="107"/>
      <c r="I31" s="107"/>
      <c r="J31" s="107"/>
      <c r="K31" s="107"/>
      <c r="L31" s="926"/>
      <c r="U31" s="666"/>
    </row>
    <row r="32" spans="1:27" ht="15">
      <c r="A32" s="33">
        <f>ROW()</f>
        <v>32</v>
      </c>
      <c r="D32" s="33" t="s">
        <v>161</v>
      </c>
      <c r="E32" s="105">
        <f>Revenue!$F$136</f>
        <v>57.256052824400108</v>
      </c>
      <c r="F32" s="105">
        <f>Revenue!$F$234</f>
        <v>57.256052824400086</v>
      </c>
      <c r="G32" s="107">
        <f t="shared" si="4"/>
        <v>5.475406228941937E-2</v>
      </c>
      <c r="H32" s="107"/>
      <c r="I32" s="107"/>
      <c r="J32" s="107"/>
      <c r="K32" s="107"/>
      <c r="L32" s="926"/>
      <c r="U32" s="666"/>
    </row>
    <row r="33" spans="1:21" ht="15">
      <c r="A33" s="33">
        <f>ROW()</f>
        <v>33</v>
      </c>
      <c r="D33" s="33" t="s">
        <v>163</v>
      </c>
      <c r="E33" s="105">
        <f>Revenue!$F$137</f>
        <v>840.60481311638478</v>
      </c>
      <c r="F33" s="105">
        <f>Revenue!$F$235</f>
        <v>840.60481311638455</v>
      </c>
      <c r="G33" s="107">
        <f t="shared" si="4"/>
        <v>0.80387183586196675</v>
      </c>
      <c r="H33" s="107"/>
      <c r="I33" s="107"/>
      <c r="J33" s="107"/>
      <c r="K33" s="107"/>
      <c r="L33" s="926"/>
      <c r="U33" s="666"/>
    </row>
    <row r="34" spans="1:21" ht="15">
      <c r="A34" s="33">
        <f>ROW()</f>
        <v>34</v>
      </c>
      <c r="D34" s="1131" t="s">
        <v>204</v>
      </c>
      <c r="E34" s="682">
        <f>SUM(E29:E33)</f>
        <v>1024.6584947659558</v>
      </c>
      <c r="F34" s="682">
        <f>SUM(F29:F33)</f>
        <v>1024.6584947659555</v>
      </c>
      <c r="G34" s="1132">
        <f t="shared" si="4"/>
        <v>0.97988268978067927</v>
      </c>
      <c r="H34" s="107"/>
      <c r="I34" s="107"/>
      <c r="J34" s="107"/>
      <c r="K34" s="107"/>
      <c r="L34" s="926"/>
      <c r="U34" s="666"/>
    </row>
    <row r="35" spans="1:21" ht="15">
      <c r="A35" s="33">
        <f>ROW()</f>
        <v>35</v>
      </c>
      <c r="D35" s="33" t="s">
        <v>227</v>
      </c>
      <c r="E35" s="105">
        <f>Revenue!F$139</f>
        <v>0</v>
      </c>
      <c r="F35" s="105">
        <f>Revenue!F$237</f>
        <v>0</v>
      </c>
      <c r="G35" s="107">
        <f t="shared" si="4"/>
        <v>0</v>
      </c>
      <c r="H35" s="107"/>
      <c r="I35" s="107"/>
      <c r="J35" s="107"/>
      <c r="K35" s="107"/>
      <c r="L35" s="926"/>
      <c r="U35" s="666"/>
    </row>
    <row r="36" spans="1:21" ht="15">
      <c r="A36" s="33">
        <f>ROW()</f>
        <v>36</v>
      </c>
      <c r="D36" s="45" t="s">
        <v>447</v>
      </c>
      <c r="E36" s="108">
        <f>Revenue!$F$140</f>
        <v>21.036572054031115</v>
      </c>
      <c r="F36" s="108">
        <f>Revenue!$F$238</f>
        <v>21.036572054031112</v>
      </c>
      <c r="G36" s="109">
        <f t="shared" si="4"/>
        <v>2.0117310219320846E-2</v>
      </c>
      <c r="H36" s="107"/>
      <c r="I36" s="107"/>
      <c r="J36" s="107"/>
      <c r="K36" s="107"/>
      <c r="L36" s="926"/>
      <c r="U36" s="666"/>
    </row>
    <row r="37" spans="1:21" ht="15">
      <c r="A37" s="33">
        <f>ROW()</f>
        <v>37</v>
      </c>
      <c r="D37" s="110" t="s">
        <v>206</v>
      </c>
      <c r="E37" s="55">
        <f>SUM(E34:E36)</f>
        <v>1045.6950668199868</v>
      </c>
      <c r="F37" s="55">
        <f>SUM(F34:F36)</f>
        <v>1045.6950668199866</v>
      </c>
      <c r="G37" s="111">
        <f t="shared" si="4"/>
        <v>1</v>
      </c>
      <c r="H37" s="107"/>
      <c r="I37" s="107"/>
      <c r="J37" s="107"/>
      <c r="K37" s="107"/>
      <c r="L37" s="926"/>
      <c r="U37" s="666"/>
    </row>
    <row r="38" spans="1:21">
      <c r="A38" s="33">
        <f>ROW()</f>
        <v>38</v>
      </c>
      <c r="C38" s="112"/>
      <c r="D38" s="112"/>
      <c r="E38" s="113"/>
      <c r="F38" s="113"/>
      <c r="G38" s="113"/>
      <c r="U38" s="666"/>
    </row>
    <row r="39" spans="1:21">
      <c r="A39" s="33">
        <f>ROW()</f>
        <v>39</v>
      </c>
      <c r="C39" s="112"/>
      <c r="D39" s="1671" t="s">
        <v>854</v>
      </c>
      <c r="E39" s="714" t="str">
        <f>IF(ROUND(E23-E37,0)=0,"OK","Wrong")</f>
        <v>OK</v>
      </c>
      <c r="F39" s="714" t="str">
        <f>IF(ROUND(F23-F37,0)=0,"OK","Wrong")</f>
        <v>OK</v>
      </c>
      <c r="G39" s="113"/>
    </row>
    <row r="40" spans="1:21">
      <c r="A40" s="33">
        <f>ROW()</f>
        <v>40</v>
      </c>
      <c r="C40" s="112"/>
      <c r="D40" s="112"/>
      <c r="E40" s="113"/>
      <c r="F40" s="113"/>
      <c r="G40" s="113"/>
    </row>
    <row r="41" spans="1:21">
      <c r="A41" s="33">
        <f>ROW()</f>
        <v>41</v>
      </c>
      <c r="C41" s="112"/>
      <c r="D41" s="112"/>
      <c r="E41" s="113"/>
      <c r="F41" s="113"/>
      <c r="G41" s="113"/>
    </row>
    <row r="42" spans="1:21" ht="15.75">
      <c r="A42" s="721" t="s">
        <v>622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M42" s="33"/>
    </row>
    <row r="43" spans="1:21">
      <c r="A43" s="33">
        <f>ROW()</f>
        <v>43</v>
      </c>
      <c r="C43" s="102"/>
      <c r="D43" s="102"/>
      <c r="E43" s="1318"/>
      <c r="F43" s="1318"/>
      <c r="G43" s="1318"/>
      <c r="M43" s="33"/>
    </row>
    <row r="44" spans="1:21">
      <c r="A44" s="33">
        <f>ROW()</f>
        <v>44</v>
      </c>
      <c r="C44" s="41"/>
      <c r="D44" s="41" t="str">
        <f>"Charging parameter (" &amp; Input!$G$43&amp;" $)"</f>
        <v>Charging parameter (31/12/2023 $)</v>
      </c>
      <c r="E44" s="41" t="s">
        <v>856</v>
      </c>
      <c r="F44" s="110">
        <v>2025</v>
      </c>
      <c r="G44" s="110">
        <v>2026</v>
      </c>
      <c r="H44" s="110">
        <v>2027</v>
      </c>
      <c r="I44" s="110">
        <v>2028</v>
      </c>
      <c r="J44" s="110">
        <v>2029</v>
      </c>
      <c r="M44" s="33"/>
    </row>
    <row r="45" spans="1:21">
      <c r="A45" s="33">
        <f>ROW()</f>
        <v>45</v>
      </c>
      <c r="C45" s="41"/>
      <c r="D45" s="510" t="s">
        <v>282</v>
      </c>
      <c r="E45" s="41"/>
      <c r="F45" s="1318"/>
      <c r="G45" s="1318"/>
      <c r="M45" s="33"/>
    </row>
    <row r="46" spans="1:21">
      <c r="A46" s="33">
        <f>ROW()</f>
        <v>46</v>
      </c>
      <c r="C46" s="41"/>
      <c r="D46" s="1321" t="s">
        <v>466</v>
      </c>
      <c r="E46" s="41" t="s">
        <v>283</v>
      </c>
      <c r="F46" s="1348">
        <f>Price_path_AA6!G121</f>
        <v>42296.639999999999</v>
      </c>
      <c r="G46" s="1348">
        <f>Price_path_AA6!H121</f>
        <v>45611.33</v>
      </c>
      <c r="H46" s="1348">
        <f>Price_path_AA6!I121</f>
        <v>49185.78</v>
      </c>
      <c r="I46" s="1348">
        <f>Price_path_AA6!J121</f>
        <v>53040.35</v>
      </c>
      <c r="J46" s="1348">
        <f>Price_path_AA6!K121</f>
        <v>57197</v>
      </c>
      <c r="M46" s="33"/>
    </row>
    <row r="47" spans="1:21">
      <c r="A47" s="33">
        <f>ROW()</f>
        <v>47</v>
      </c>
      <c r="C47" s="41"/>
      <c r="D47" s="1321" t="s">
        <v>623</v>
      </c>
      <c r="E47" s="41"/>
      <c r="F47" s="1318"/>
      <c r="G47" s="1318"/>
      <c r="M47" s="33"/>
    </row>
    <row r="48" spans="1:21">
      <c r="A48" s="33">
        <f>ROW()</f>
        <v>48</v>
      </c>
      <c r="C48" s="41"/>
      <c r="D48" s="1322" t="s">
        <v>624</v>
      </c>
      <c r="E48" s="41" t="s">
        <v>284</v>
      </c>
      <c r="F48" s="1348">
        <f>Price_path_AA6!G123</f>
        <v>178.28</v>
      </c>
      <c r="G48" s="1348">
        <f>Price_path_AA6!H123</f>
        <v>192.25</v>
      </c>
      <c r="H48" s="1348">
        <f>Price_path_AA6!I123</f>
        <v>207.32</v>
      </c>
      <c r="I48" s="1348">
        <f>Price_path_AA6!J123</f>
        <v>223.57</v>
      </c>
      <c r="J48" s="1348">
        <f>Price_path_AA6!K123</f>
        <v>241.09</v>
      </c>
      <c r="M48" s="33"/>
    </row>
    <row r="49" spans="1:13">
      <c r="A49" s="33">
        <f>ROW()</f>
        <v>49</v>
      </c>
      <c r="C49" s="41"/>
      <c r="D49" s="1322" t="s">
        <v>625</v>
      </c>
      <c r="E49" s="41" t="s">
        <v>284</v>
      </c>
      <c r="F49" s="1348">
        <f>Price_path_AA6!G124</f>
        <v>93.84</v>
      </c>
      <c r="G49" s="1348">
        <f>Price_path_AA6!H124</f>
        <v>101.19</v>
      </c>
      <c r="H49" s="1348">
        <f>Price_path_AA6!I124</f>
        <v>109.12</v>
      </c>
      <c r="I49" s="1348">
        <f>Price_path_AA6!J124</f>
        <v>117.67</v>
      </c>
      <c r="J49" s="1348">
        <f>Price_path_AA6!K124</f>
        <v>126.89</v>
      </c>
      <c r="M49" s="33"/>
    </row>
    <row r="50" spans="1:13">
      <c r="A50" s="33">
        <f>ROW()</f>
        <v>50</v>
      </c>
      <c r="C50" s="41"/>
      <c r="D50" s="1321" t="s">
        <v>626</v>
      </c>
      <c r="E50" s="41"/>
      <c r="F50" s="1318"/>
      <c r="G50" s="1318"/>
      <c r="M50" s="33"/>
    </row>
    <row r="51" spans="1:13">
      <c r="A51" s="33">
        <f>ROW()</f>
        <v>51</v>
      </c>
      <c r="C51" s="41"/>
      <c r="D51" s="1322" t="s">
        <v>624</v>
      </c>
      <c r="E51" s="41" t="s">
        <v>284</v>
      </c>
      <c r="F51" s="1614">
        <f>Price_path_AA6!G126</f>
        <v>3.771E-2</v>
      </c>
      <c r="G51" s="1614">
        <f>Price_path_AA6!H126</f>
        <v>4.0669999999999998E-2</v>
      </c>
      <c r="H51" s="1614">
        <f>Price_path_AA6!I126</f>
        <v>4.3860000000000003E-2</v>
      </c>
      <c r="I51" s="1614">
        <f>Price_path_AA6!J126</f>
        <v>4.7300000000000002E-2</v>
      </c>
      <c r="J51" s="1614">
        <f>Price_path_AA6!K126</f>
        <v>5.101E-2</v>
      </c>
      <c r="M51" s="33"/>
    </row>
    <row r="52" spans="1:13">
      <c r="A52" s="33">
        <f>ROW()</f>
        <v>52</v>
      </c>
      <c r="C52" s="41"/>
      <c r="D52" s="1322" t="s">
        <v>625</v>
      </c>
      <c r="E52" s="41" t="s">
        <v>284</v>
      </c>
      <c r="F52" s="1614">
        <f>Price_path_AA6!G127</f>
        <v>1.9E-2</v>
      </c>
      <c r="G52" s="1614">
        <f>Price_path_AA6!H127</f>
        <v>2.0490000000000001E-2</v>
      </c>
      <c r="H52" s="1614">
        <f>Price_path_AA6!I127</f>
        <v>2.2100000000000002E-2</v>
      </c>
      <c r="I52" s="1614">
        <f>Price_path_AA6!J127</f>
        <v>2.383E-2</v>
      </c>
      <c r="J52" s="1614">
        <f>Price_path_AA6!K127</f>
        <v>2.5700000000000001E-2</v>
      </c>
      <c r="M52" s="33"/>
    </row>
    <row r="53" spans="1:13">
      <c r="A53" s="33">
        <f>ROW()</f>
        <v>53</v>
      </c>
      <c r="C53" s="41"/>
      <c r="D53" s="510" t="s">
        <v>285</v>
      </c>
      <c r="E53" s="41"/>
      <c r="F53" s="1318"/>
      <c r="G53" s="1318"/>
      <c r="M53" s="33"/>
    </row>
    <row r="54" spans="1:13">
      <c r="A54" s="33">
        <f>ROW()</f>
        <v>54</v>
      </c>
      <c r="C54" s="41"/>
      <c r="D54" s="1321" t="s">
        <v>466</v>
      </c>
      <c r="E54" s="41" t="s">
        <v>286</v>
      </c>
      <c r="F54" s="1348">
        <f>Price_path_AA6!G129</f>
        <v>23391.62</v>
      </c>
      <c r="G54" s="1348">
        <f>Price_path_AA6!H129</f>
        <v>25224.77</v>
      </c>
      <c r="H54" s="1348">
        <f>Price_path_AA6!I129</f>
        <v>27201.58</v>
      </c>
      <c r="I54" s="1348">
        <f>Price_path_AA6!J129</f>
        <v>29333.3</v>
      </c>
      <c r="J54" s="1348">
        <f>Price_path_AA6!K129</f>
        <v>31632.080000000002</v>
      </c>
      <c r="M54" s="33"/>
    </row>
    <row r="55" spans="1:13">
      <c r="A55" s="33">
        <f>ROW()</f>
        <v>55</v>
      </c>
      <c r="C55" s="41"/>
      <c r="D55" s="1321" t="s">
        <v>627</v>
      </c>
      <c r="E55" s="41" t="s">
        <v>207</v>
      </c>
      <c r="F55" s="1348">
        <f>Price_path_AA6!G130</f>
        <v>2.2799999999999998</v>
      </c>
      <c r="G55" s="1348">
        <f>Price_path_AA6!H130</f>
        <v>2.46</v>
      </c>
      <c r="H55" s="1348">
        <f>Price_path_AA6!I130</f>
        <v>2.65</v>
      </c>
      <c r="I55" s="1348">
        <f>Price_path_AA6!J130</f>
        <v>2.86</v>
      </c>
      <c r="J55" s="1348">
        <f>Price_path_AA6!K130</f>
        <v>3.08</v>
      </c>
      <c r="M55" s="33"/>
    </row>
    <row r="56" spans="1:13">
      <c r="A56" s="33">
        <f>ROW()</f>
        <v>56</v>
      </c>
      <c r="C56" s="41"/>
      <c r="D56" s="1321" t="s">
        <v>628</v>
      </c>
      <c r="E56" s="41" t="s">
        <v>207</v>
      </c>
      <c r="F56" s="1348">
        <f>Price_path_AA6!G131</f>
        <v>1.21</v>
      </c>
      <c r="G56" s="1348">
        <f>Price_path_AA6!H131</f>
        <v>1.3</v>
      </c>
      <c r="H56" s="1348">
        <f>Price_path_AA6!I131</f>
        <v>1.4</v>
      </c>
      <c r="I56" s="1348">
        <f>Price_path_AA6!J131</f>
        <v>1.51</v>
      </c>
      <c r="J56" s="1348">
        <f>Price_path_AA6!K131</f>
        <v>1.63</v>
      </c>
      <c r="M56" s="33"/>
    </row>
    <row r="57" spans="1:13">
      <c r="A57" s="33">
        <f>ROW()</f>
        <v>57</v>
      </c>
      <c r="C57" s="41"/>
      <c r="D57" s="1349" t="s">
        <v>287</v>
      </c>
      <c r="E57" s="41"/>
      <c r="F57" s="1318"/>
      <c r="G57" s="1318"/>
      <c r="M57" s="33"/>
    </row>
    <row r="58" spans="1:13">
      <c r="A58" s="33">
        <f>ROW()</f>
        <v>58</v>
      </c>
      <c r="C58" s="41"/>
      <c r="D58" s="1321" t="s">
        <v>466</v>
      </c>
      <c r="E58" s="41" t="s">
        <v>286</v>
      </c>
      <c r="F58" s="1348">
        <f>Price_path_AA6!G133</f>
        <v>1183.25</v>
      </c>
      <c r="G58" s="1348">
        <f>Price_path_AA6!H133</f>
        <v>1275.98</v>
      </c>
      <c r="H58" s="1348">
        <f>Price_path_AA6!I133</f>
        <v>1375.98</v>
      </c>
      <c r="I58" s="1348">
        <f>Price_path_AA6!J133</f>
        <v>1483.81</v>
      </c>
      <c r="J58" s="1348">
        <f>Price_path_AA6!K133</f>
        <v>1600.09</v>
      </c>
      <c r="M58" s="33"/>
    </row>
    <row r="59" spans="1:13">
      <c r="A59" s="33">
        <f>ROW()</f>
        <v>59</v>
      </c>
      <c r="C59" s="41"/>
      <c r="D59" s="1321" t="s">
        <v>629</v>
      </c>
      <c r="E59" s="41" t="s">
        <v>207</v>
      </c>
      <c r="F59" s="1348">
        <f>Price_path_AA6!G134</f>
        <v>4.5</v>
      </c>
      <c r="G59" s="1348">
        <f>Price_path_AA6!H134</f>
        <v>4.8499999999999996</v>
      </c>
      <c r="H59" s="1348">
        <f>Price_path_AA6!I134</f>
        <v>5.23</v>
      </c>
      <c r="I59" s="1348">
        <f>Price_path_AA6!J134</f>
        <v>5.64</v>
      </c>
      <c r="J59" s="1348">
        <f>Price_path_AA6!K134</f>
        <v>6.08</v>
      </c>
      <c r="M59" s="33"/>
    </row>
    <row r="60" spans="1:13">
      <c r="A60" s="33">
        <f>ROW()</f>
        <v>60</v>
      </c>
      <c r="C60" s="41"/>
      <c r="D60" s="1321" t="s">
        <v>630</v>
      </c>
      <c r="E60" s="41" t="s">
        <v>207</v>
      </c>
      <c r="F60" s="1348">
        <f>Price_path_AA6!G135</f>
        <v>3.86</v>
      </c>
      <c r="G60" s="1348">
        <f>Price_path_AA6!H135</f>
        <v>4.16</v>
      </c>
      <c r="H60" s="1348">
        <f>Price_path_AA6!I135</f>
        <v>4.49</v>
      </c>
      <c r="I60" s="1348">
        <f>Price_path_AA6!J135</f>
        <v>4.84</v>
      </c>
      <c r="J60" s="1348">
        <f>Price_path_AA6!K135</f>
        <v>5.22</v>
      </c>
      <c r="M60" s="33"/>
    </row>
    <row r="61" spans="1:13">
      <c r="A61" s="33">
        <f>ROW()</f>
        <v>61</v>
      </c>
      <c r="C61" s="41"/>
      <c r="D61" s="510" t="s">
        <v>288</v>
      </c>
      <c r="E61" s="41"/>
      <c r="F61" s="1318"/>
      <c r="G61" s="1318"/>
      <c r="M61" s="33"/>
    </row>
    <row r="62" spans="1:13">
      <c r="A62" s="33">
        <f>ROW()</f>
        <v>62</v>
      </c>
      <c r="C62" s="41"/>
      <c r="D62" s="1321" t="s">
        <v>466</v>
      </c>
      <c r="E62" s="41" t="s">
        <v>286</v>
      </c>
      <c r="F62" s="1348">
        <f>Price_path_AA6!G137</f>
        <v>296.94</v>
      </c>
      <c r="G62" s="1348">
        <f>Price_path_AA6!H137</f>
        <v>320.20999999999998</v>
      </c>
      <c r="H62" s="1348">
        <f>Price_path_AA6!I137</f>
        <v>345.3</v>
      </c>
      <c r="I62" s="1348">
        <f>Price_path_AA6!J137</f>
        <v>372.36</v>
      </c>
      <c r="J62" s="1348">
        <f>Price_path_AA6!K137</f>
        <v>401.54</v>
      </c>
      <c r="M62" s="33"/>
    </row>
    <row r="63" spans="1:13">
      <c r="A63" s="33">
        <f>ROW()</f>
        <v>63</v>
      </c>
      <c r="C63" s="41"/>
      <c r="D63" s="1321" t="s">
        <v>631</v>
      </c>
      <c r="E63" s="41" t="s">
        <v>207</v>
      </c>
      <c r="F63" s="1348">
        <f>Price_path_AA6!G138</f>
        <v>7.52</v>
      </c>
      <c r="G63" s="1348">
        <f>Price_path_AA6!H138</f>
        <v>8.11</v>
      </c>
      <c r="H63" s="1348">
        <f>Price_path_AA6!I138</f>
        <v>8.75</v>
      </c>
      <c r="I63" s="1348">
        <f>Price_path_AA6!J138</f>
        <v>9.44</v>
      </c>
      <c r="J63" s="1348">
        <f>Price_path_AA6!K138</f>
        <v>10.18</v>
      </c>
      <c r="M63" s="33"/>
    </row>
    <row r="64" spans="1:13">
      <c r="A64" s="33">
        <f>ROW()</f>
        <v>64</v>
      </c>
      <c r="C64" s="41"/>
      <c r="D64" s="1321" t="s">
        <v>632</v>
      </c>
      <c r="E64" s="41" t="s">
        <v>207</v>
      </c>
      <c r="F64" s="1348">
        <f>Price_path_AA6!G139</f>
        <v>4.49</v>
      </c>
      <c r="G64" s="1348">
        <f>Price_path_AA6!H139</f>
        <v>4.84</v>
      </c>
      <c r="H64" s="1348">
        <f>Price_path_AA6!I139</f>
        <v>5.22</v>
      </c>
      <c r="I64" s="1348">
        <f>Price_path_AA6!J139</f>
        <v>5.63</v>
      </c>
      <c r="J64" s="1348">
        <f>Price_path_AA6!K139</f>
        <v>6.07</v>
      </c>
      <c r="M64" s="33"/>
    </row>
    <row r="65" spans="1:13">
      <c r="A65" s="33">
        <f>ROW()</f>
        <v>65</v>
      </c>
      <c r="C65" s="41"/>
      <c r="D65" s="510" t="s">
        <v>289</v>
      </c>
      <c r="E65" s="41"/>
      <c r="F65" s="1318"/>
      <c r="G65" s="1318"/>
      <c r="M65" s="33"/>
    </row>
    <row r="66" spans="1:13">
      <c r="A66" s="33">
        <f>ROW()</f>
        <v>66</v>
      </c>
      <c r="C66" s="41"/>
      <c r="D66" s="1321" t="s">
        <v>466</v>
      </c>
      <c r="E66" s="41" t="s">
        <v>286</v>
      </c>
      <c r="F66" s="1348">
        <f>Price_path_AA6!G141</f>
        <v>146.91</v>
      </c>
      <c r="G66" s="1348">
        <f>Price_path_AA6!H141</f>
        <v>158.41999999999999</v>
      </c>
      <c r="H66" s="1348">
        <f>Price_path_AA6!I141</f>
        <v>170.83</v>
      </c>
      <c r="I66" s="1348">
        <f>Price_path_AA6!J141</f>
        <v>184.22</v>
      </c>
      <c r="J66" s="1348">
        <f>Price_path_AA6!K141</f>
        <v>198.66</v>
      </c>
      <c r="M66" s="33"/>
    </row>
    <row r="67" spans="1:13">
      <c r="A67" s="33">
        <f>ROW()</f>
        <v>67</v>
      </c>
      <c r="C67" s="41"/>
      <c r="D67" s="1321" t="s">
        <v>730</v>
      </c>
      <c r="E67" s="41" t="s">
        <v>207</v>
      </c>
      <c r="F67" s="1348">
        <f>Price_path_AA6!G143</f>
        <v>5.09</v>
      </c>
      <c r="G67" s="1348">
        <f>Price_path_AA6!H143</f>
        <v>5.49</v>
      </c>
      <c r="H67" s="1348">
        <f>Price_path_AA6!I143</f>
        <v>5.92</v>
      </c>
      <c r="I67" s="1348">
        <f>Price_path_AA6!J143</f>
        <v>6.38</v>
      </c>
      <c r="J67" s="1348">
        <f>Price_path_AA6!K143</f>
        <v>6.88</v>
      </c>
      <c r="M67" s="33"/>
    </row>
    <row r="68" spans="1:13">
      <c r="A68" s="33">
        <f>ROW()</f>
        <v>68</v>
      </c>
      <c r="C68" s="41"/>
      <c r="D68" s="1321" t="s">
        <v>620</v>
      </c>
      <c r="E68" s="41" t="s">
        <v>207</v>
      </c>
      <c r="F68" s="1348">
        <f>Price_path_AA6!G144</f>
        <v>5.09</v>
      </c>
      <c r="G68" s="1348">
        <f>Price_path_AA6!H144</f>
        <v>5.49</v>
      </c>
      <c r="H68" s="1348">
        <f>Price_path_AA6!I144</f>
        <v>5.92</v>
      </c>
      <c r="I68" s="1348">
        <f>Price_path_AA6!J144</f>
        <v>6.38</v>
      </c>
      <c r="J68" s="1348">
        <f>Price_path_AA6!K144</f>
        <v>6.88</v>
      </c>
      <c r="M68" s="33"/>
    </row>
    <row r="69" spans="1:13">
      <c r="C69" s="102"/>
      <c r="D69" s="102"/>
      <c r="E69" s="1318"/>
      <c r="F69" s="1318"/>
      <c r="G69" s="1318"/>
      <c r="M69" s="33"/>
    </row>
    <row r="70" spans="1:13">
      <c r="M70" s="33"/>
    </row>
    <row r="71" spans="1:13">
      <c r="M71" s="33"/>
    </row>
    <row r="72" spans="1:13">
      <c r="M72" s="33"/>
    </row>
    <row r="73" spans="1:13">
      <c r="M73" s="33"/>
    </row>
    <row r="74" spans="1:13">
      <c r="M74" s="33"/>
    </row>
    <row r="75" spans="1:13">
      <c r="M75" s="33"/>
    </row>
    <row r="76" spans="1:13">
      <c r="M76" s="33"/>
    </row>
    <row r="77" spans="1:13">
      <c r="M77" s="33"/>
    </row>
    <row r="78" spans="1:13">
      <c r="M78" s="33"/>
    </row>
    <row r="79" spans="1:13">
      <c r="M79" s="33"/>
    </row>
    <row r="80" spans="1:13">
      <c r="M80" s="33"/>
    </row>
    <row r="81" spans="13:13">
      <c r="M81" s="33"/>
    </row>
    <row r="82" spans="13:13">
      <c r="M82" s="33"/>
    </row>
    <row r="83" spans="13:13">
      <c r="M83" s="33"/>
    </row>
    <row r="84" spans="13:13">
      <c r="M84" s="33"/>
    </row>
    <row r="85" spans="13:13">
      <c r="M85" s="33"/>
    </row>
    <row r="86" spans="13:13">
      <c r="M86" s="33"/>
    </row>
    <row r="87" spans="13:13">
      <c r="M87" s="33"/>
    </row>
    <row r="88" spans="13:13">
      <c r="M88" s="33"/>
    </row>
    <row r="89" spans="13:13">
      <c r="M89" s="33"/>
    </row>
    <row r="90" spans="13:13">
      <c r="M90" s="33"/>
    </row>
  </sheetData>
  <sheetProtection algorithmName="SHA-512" hashValue="8d2jv9jrBgMUfptC9kg2n8Dqawxr6gwXNbip+G5/hzpAwVj2FoYdfe5Zb+aLe3B/b4C0tQPqfv6O0TP2UeZY+g==" saltValue="9FWQc4jyWQAHUVbw2OjxjA==" spinCount="100000" sheet="1" objects="1" scenarios="1"/>
  <conditionalFormatting sqref="E39:F39">
    <cfRule type="cellIs" dxfId="23" priority="1" operator="notEqual">
      <formula>"OK"</formula>
    </cfRule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65" orientation="landscape" r:id="rId1"/>
  <headerFooter>
    <oddHeader>&amp;R[ERA GDS Tariff Model FD - Public]</oddHeader>
    <oddFooter>&amp;L[&amp;A]&amp;C8 November 2024&amp;R&amp;P of &amp;N</oddFooter>
  </headerFooter>
  <rowBreaks count="1" manualBreakCount="1">
    <brk id="4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tabColor rgb="FFCCFFCC"/>
    <outlinePr summaryBelow="0"/>
  </sheetPr>
  <dimension ref="A1:AJ73"/>
  <sheetViews>
    <sheetView showGridLines="0" zoomScaleNormal="100" workbookViewId="0">
      <pane xSplit="3" ySplit="6" topLeftCell="M7" activePane="bottomRight" state="frozen"/>
      <selection activeCell="E38" sqref="E38"/>
      <selection pane="topRight" activeCell="E38" sqref="E38"/>
      <selection pane="bottomLeft" activeCell="E38" sqref="E38"/>
      <selection pane="bottomRight" activeCell="AF7" sqref="AF7"/>
    </sheetView>
  </sheetViews>
  <sheetFormatPr defaultRowHeight="15" outlineLevelRow="1" outlineLevelCol="1"/>
  <cols>
    <col min="1" max="1" width="3.5703125" customWidth="1"/>
    <col min="2" max="2" width="2.5703125" style="759" customWidth="1"/>
    <col min="3" max="3" width="67.42578125" customWidth="1"/>
    <col min="4" max="4" width="5.140625" hidden="1" customWidth="1" outlineLevel="1"/>
    <col min="5" max="5" width="10.28515625" hidden="1" customWidth="1" outlineLevel="1"/>
    <col min="6" max="6" width="3.42578125" hidden="1" customWidth="1" outlineLevel="1"/>
    <col min="7" max="7" width="11.5703125" hidden="1" customWidth="1" outlineLevel="1"/>
    <col min="8" max="8" width="11.7109375" hidden="1" customWidth="1" outlineLevel="1"/>
    <col min="9" max="9" width="11" hidden="1" customWidth="1" outlineLevel="1"/>
    <col min="10" max="10" width="11.85546875" hidden="1" customWidth="1" outlineLevel="1"/>
    <col min="11" max="11" width="10.5703125" hidden="1" customWidth="1" outlineLevel="1"/>
    <col min="12" max="12" width="3.7109375" hidden="1" customWidth="1" outlineLevel="1"/>
    <col min="13" max="13" width="9.42578125" hidden="1" customWidth="1" outlineLevel="1"/>
    <col min="14" max="14" width="3.7109375" hidden="1" customWidth="1" outlineLevel="1"/>
    <col min="15" max="15" width="10.140625" hidden="1" customWidth="1" outlineLevel="1"/>
    <col min="16" max="16" width="9.28515625" hidden="1" customWidth="1" outlineLevel="1"/>
    <col min="17" max="17" width="9" hidden="1" customWidth="1" outlineLevel="1"/>
    <col min="18" max="18" width="7.28515625" hidden="1" customWidth="1" outlineLevel="1"/>
    <col min="19" max="19" width="11.140625" hidden="1" customWidth="1" outlineLevel="1"/>
    <col min="20" max="20" width="8.5703125" hidden="1" customWidth="1" outlineLevel="1"/>
    <col min="21" max="21" width="11.85546875" hidden="1" customWidth="1" outlineLevel="1"/>
    <col min="22" max="22" width="10.42578125" hidden="1" customWidth="1" outlineLevel="1"/>
    <col min="23" max="23" width="10.140625" hidden="1" customWidth="1" outlineLevel="1"/>
    <col min="24" max="26" width="10" hidden="1" customWidth="1" outlineLevel="1"/>
    <col min="27" max="27" width="14" hidden="1" customWidth="1" outlineLevel="1"/>
    <col min="28" max="28" width="10.140625" hidden="1" customWidth="1" outlineLevel="1"/>
    <col min="29" max="31" width="10" hidden="1" customWidth="1" outlineLevel="1"/>
    <col min="32" max="32" width="14" customWidth="1" collapsed="1"/>
    <col min="33" max="33" width="10.140625" customWidth="1"/>
    <col min="34" max="36" width="10" customWidth="1"/>
  </cols>
  <sheetData>
    <row r="1" spans="1:36" ht="23.25">
      <c r="A1" s="737" t="str">
        <f>Main!A1</f>
        <v>ERA, GDS Tariff Model, Final Decision, November 2024</v>
      </c>
    </row>
    <row r="2" spans="1:36" ht="20.25">
      <c r="A2" s="744" t="s">
        <v>1</v>
      </c>
    </row>
    <row r="3" spans="1:36">
      <c r="A3" s="7" t="s">
        <v>19</v>
      </c>
      <c r="B3" s="760">
        <f>COLUMN()</f>
        <v>2</v>
      </c>
      <c r="C3" s="7">
        <f>COLUMN()</f>
        <v>3</v>
      </c>
      <c r="D3" s="7"/>
      <c r="E3" s="7">
        <f>COLUMN()</f>
        <v>5</v>
      </c>
      <c r="F3" s="7"/>
      <c r="G3" s="7">
        <f>COLUMN()</f>
        <v>7</v>
      </c>
      <c r="H3" s="7">
        <f>COLUMN()</f>
        <v>8</v>
      </c>
      <c r="I3" s="7">
        <f>COLUMN()</f>
        <v>9</v>
      </c>
      <c r="J3" s="7">
        <f>COLUMN()</f>
        <v>10</v>
      </c>
      <c r="K3" s="7">
        <f>COLUMN()</f>
        <v>11</v>
      </c>
      <c r="L3" s="7"/>
      <c r="M3" s="7">
        <f>COLUMN()</f>
        <v>13</v>
      </c>
      <c r="N3" s="7"/>
      <c r="O3" s="7">
        <f>COLUMN()</f>
        <v>15</v>
      </c>
      <c r="P3" s="7">
        <f>COLUMN()</f>
        <v>16</v>
      </c>
      <c r="Q3" s="7">
        <f>COLUMN()</f>
        <v>17</v>
      </c>
      <c r="R3" s="7"/>
      <c r="S3" s="7">
        <f>COLUMN()</f>
        <v>19</v>
      </c>
      <c r="T3" s="7"/>
      <c r="U3" s="7">
        <f>COLUMN()</f>
        <v>21</v>
      </c>
      <c r="V3" s="7">
        <f>COLUMN()</f>
        <v>22</v>
      </c>
      <c r="W3" s="7">
        <f>COLUMN()</f>
        <v>23</v>
      </c>
      <c r="AA3" s="7">
        <f>COLUMN()</f>
        <v>27</v>
      </c>
      <c r="AB3" s="7">
        <f>COLUMN()</f>
        <v>28</v>
      </c>
      <c r="AC3">
        <f>COLUMN()</f>
        <v>29</v>
      </c>
      <c r="AD3">
        <f>COLUMN()</f>
        <v>30</v>
      </c>
      <c r="AE3">
        <f>COLUMN()</f>
        <v>31</v>
      </c>
      <c r="AF3" s="7">
        <f>COLUMN()</f>
        <v>32</v>
      </c>
      <c r="AG3" s="7">
        <f>COLUMN()</f>
        <v>33</v>
      </c>
      <c r="AH3">
        <f>COLUMN()</f>
        <v>34</v>
      </c>
      <c r="AI3">
        <f>COLUMN()</f>
        <v>35</v>
      </c>
      <c r="AJ3">
        <f>COLUMN()</f>
        <v>36</v>
      </c>
    </row>
    <row r="4" spans="1:36">
      <c r="A4" s="172">
        <f>ROW()</f>
        <v>4</v>
      </c>
      <c r="C4" s="738"/>
      <c r="D4" s="7"/>
      <c r="E4" s="742" t="s">
        <v>37</v>
      </c>
      <c r="G4" s="742" t="s">
        <v>38</v>
      </c>
      <c r="H4" s="742" t="s">
        <v>38</v>
      </c>
      <c r="I4" s="742" t="s">
        <v>38</v>
      </c>
      <c r="J4" s="742" t="s">
        <v>38</v>
      </c>
      <c r="K4" s="742" t="s">
        <v>38</v>
      </c>
      <c r="M4" s="742" t="s">
        <v>39</v>
      </c>
      <c r="O4" s="742" t="s">
        <v>38</v>
      </c>
      <c r="P4" s="8"/>
      <c r="Q4" s="742" t="s">
        <v>39</v>
      </c>
      <c r="S4" s="742" t="s">
        <v>38</v>
      </c>
      <c r="U4" s="742" t="s">
        <v>38</v>
      </c>
      <c r="V4" s="742" t="s">
        <v>38</v>
      </c>
      <c r="W4" s="742" t="s">
        <v>38</v>
      </c>
      <c r="X4" s="742" t="s">
        <v>38</v>
      </c>
      <c r="Y4" s="742" t="s">
        <v>38</v>
      </c>
      <c r="Z4" s="742" t="s">
        <v>38</v>
      </c>
      <c r="AA4" s="742" t="s">
        <v>38</v>
      </c>
      <c r="AB4" s="742" t="s">
        <v>38</v>
      </c>
      <c r="AC4" s="742" t="s">
        <v>38</v>
      </c>
      <c r="AD4" s="742" t="s">
        <v>38</v>
      </c>
      <c r="AE4" s="742" t="s">
        <v>38</v>
      </c>
      <c r="AF4" s="742" t="s">
        <v>38</v>
      </c>
      <c r="AG4" s="742" t="s">
        <v>38</v>
      </c>
      <c r="AH4" s="742" t="s">
        <v>38</v>
      </c>
      <c r="AI4" s="742" t="s">
        <v>38</v>
      </c>
      <c r="AJ4" s="742" t="s">
        <v>38</v>
      </c>
    </row>
    <row r="5" spans="1:36" ht="53.25" customHeight="1">
      <c r="A5" s="172">
        <f>ROW()</f>
        <v>5</v>
      </c>
      <c r="C5" s="740"/>
      <c r="D5" s="7"/>
      <c r="E5" s="743" t="s">
        <v>40</v>
      </c>
      <c r="G5" s="742" t="s">
        <v>41</v>
      </c>
      <c r="H5" s="742" t="s">
        <v>42</v>
      </c>
      <c r="I5" s="742" t="s">
        <v>43</v>
      </c>
      <c r="J5" s="742" t="s">
        <v>44</v>
      </c>
      <c r="K5" s="742" t="s">
        <v>45</v>
      </c>
      <c r="M5" s="742" t="s">
        <v>46</v>
      </c>
      <c r="O5" s="742" t="s">
        <v>531</v>
      </c>
      <c r="P5" s="8"/>
      <c r="Q5" s="742" t="s">
        <v>532</v>
      </c>
      <c r="S5" s="742" t="s">
        <v>533</v>
      </c>
      <c r="U5" s="742" t="s">
        <v>534</v>
      </c>
      <c r="V5" s="742" t="s">
        <v>535</v>
      </c>
      <c r="W5" s="742" t="s">
        <v>536</v>
      </c>
      <c r="X5" s="742" t="s">
        <v>537</v>
      </c>
      <c r="Y5" s="742" t="s">
        <v>538</v>
      </c>
      <c r="Z5" s="742" t="s">
        <v>539</v>
      </c>
      <c r="AA5" s="742" t="s">
        <v>572</v>
      </c>
      <c r="AB5" s="742" t="s">
        <v>573</v>
      </c>
      <c r="AC5" s="742" t="s">
        <v>574</v>
      </c>
      <c r="AD5" s="742" t="s">
        <v>575</v>
      </c>
      <c r="AE5" s="742" t="s">
        <v>576</v>
      </c>
      <c r="AF5" s="742" t="s">
        <v>846</v>
      </c>
      <c r="AG5" s="742" t="s">
        <v>847</v>
      </c>
      <c r="AH5" s="742" t="s">
        <v>848</v>
      </c>
      <c r="AI5" s="742" t="s">
        <v>849</v>
      </c>
      <c r="AJ5" s="742" t="s">
        <v>850</v>
      </c>
    </row>
    <row r="6" spans="1:36">
      <c r="A6" s="172">
        <f>ROW()</f>
        <v>6</v>
      </c>
      <c r="C6" s="739"/>
      <c r="D6" s="7"/>
      <c r="E6" s="741"/>
      <c r="G6" s="956">
        <v>38533</v>
      </c>
      <c r="H6" s="956">
        <f t="shared" ref="H6:K9" si="0">G6</f>
        <v>38533</v>
      </c>
      <c r="I6" s="956">
        <f t="shared" si="0"/>
        <v>38533</v>
      </c>
      <c r="J6" s="956">
        <f t="shared" si="0"/>
        <v>38533</v>
      </c>
      <c r="K6" s="956">
        <f t="shared" si="0"/>
        <v>38533</v>
      </c>
      <c r="L6" s="914"/>
      <c r="M6" s="956"/>
      <c r="N6" s="914"/>
      <c r="O6" s="957">
        <v>40389</v>
      </c>
      <c r="P6" s="958"/>
      <c r="Q6" s="956"/>
      <c r="R6" s="914"/>
      <c r="S6" s="957">
        <v>41088</v>
      </c>
      <c r="T6" s="41"/>
      <c r="U6" s="957">
        <v>42096</v>
      </c>
      <c r="V6" s="957">
        <v>42167</v>
      </c>
      <c r="W6" s="957">
        <v>42643</v>
      </c>
      <c r="X6" s="957">
        <v>43008</v>
      </c>
      <c r="Y6" s="957">
        <v>43373</v>
      </c>
      <c r="Z6" s="957">
        <v>43738</v>
      </c>
      <c r="AA6" s="957">
        <v>43434</v>
      </c>
      <c r="AB6" s="957">
        <v>44104</v>
      </c>
      <c r="AC6" s="957">
        <v>44469</v>
      </c>
      <c r="AD6" s="957">
        <v>44834</v>
      </c>
      <c r="AE6" s="957">
        <v>45199</v>
      </c>
      <c r="AF6" s="957">
        <v>45562</v>
      </c>
      <c r="AG6" s="957">
        <v>45930</v>
      </c>
      <c r="AH6" s="957">
        <v>46295</v>
      </c>
      <c r="AI6" s="957">
        <v>46660</v>
      </c>
      <c r="AJ6" s="957">
        <v>47026</v>
      </c>
    </row>
    <row r="7" spans="1:36" ht="18.75">
      <c r="C7" s="164" t="s">
        <v>451</v>
      </c>
    </row>
    <row r="8" spans="1:36">
      <c r="A8" s="172">
        <f>ROW()</f>
        <v>8</v>
      </c>
      <c r="C8" s="1351" t="s">
        <v>242</v>
      </c>
      <c r="D8" s="7"/>
      <c r="E8" s="959">
        <v>6.2700000000000006E-2</v>
      </c>
      <c r="G8" s="960">
        <v>5.1499999999999997E-2</v>
      </c>
      <c r="H8" s="961">
        <f>G8</f>
        <v>5.1499999999999997E-2</v>
      </c>
      <c r="I8" s="961">
        <f>H8</f>
        <v>5.1499999999999997E-2</v>
      </c>
      <c r="J8" s="961">
        <f>I8</f>
        <v>5.1499999999999997E-2</v>
      </c>
      <c r="K8" s="962">
        <f>J8</f>
        <v>5.1499999999999997E-2</v>
      </c>
      <c r="L8" s="2"/>
      <c r="M8" s="959">
        <v>5.5899999999999998E-2</v>
      </c>
      <c r="O8" s="963">
        <v>5.16E-2</v>
      </c>
      <c r="P8" s="9"/>
      <c r="Q8" s="964"/>
      <c r="R8" s="2"/>
      <c r="S8" s="965">
        <v>5.6099999999999997E-2</v>
      </c>
      <c r="T8" s="41"/>
      <c r="U8" s="966">
        <v>1.9599999999999999E-2</v>
      </c>
      <c r="V8" s="967">
        <f t="shared" ref="V8:Z8" si="1">U8</f>
        <v>1.9599999999999999E-2</v>
      </c>
      <c r="W8" s="967">
        <f t="shared" si="1"/>
        <v>1.9599999999999999E-2</v>
      </c>
      <c r="X8" s="967">
        <f t="shared" si="1"/>
        <v>1.9599999999999999E-2</v>
      </c>
      <c r="Y8" s="967">
        <f t="shared" si="1"/>
        <v>1.9599999999999999E-2</v>
      </c>
      <c r="Z8" s="968">
        <f t="shared" si="1"/>
        <v>1.9599999999999999E-2</v>
      </c>
      <c r="AA8" s="1400"/>
      <c r="AB8" s="967"/>
      <c r="AC8" s="967"/>
      <c r="AD8" s="967"/>
      <c r="AE8" s="968"/>
      <c r="AF8" s="1400"/>
      <c r="AG8" s="967"/>
      <c r="AH8" s="967"/>
      <c r="AI8" s="967"/>
      <c r="AJ8" s="968"/>
    </row>
    <row r="9" spans="1:36">
      <c r="A9" s="172">
        <f>ROW()</f>
        <v>9</v>
      </c>
      <c r="C9" s="1352" t="s">
        <v>243</v>
      </c>
      <c r="D9" s="7"/>
      <c r="E9" s="969">
        <f>(1+E8)/(1+E28)-1</f>
        <v>3.3956022572484867E-2</v>
      </c>
      <c r="G9" s="970">
        <v>2.58E-2</v>
      </c>
      <c r="H9" s="971">
        <f t="shared" si="0"/>
        <v>2.58E-2</v>
      </c>
      <c r="I9" s="971">
        <f t="shared" si="0"/>
        <v>2.58E-2</v>
      </c>
      <c r="J9" s="971">
        <f t="shared" si="0"/>
        <v>2.58E-2</v>
      </c>
      <c r="K9" s="972">
        <f t="shared" si="0"/>
        <v>2.58E-2</v>
      </c>
      <c r="L9" s="4"/>
      <c r="M9" s="969">
        <f>(1+M8)/(1+M28)-1</f>
        <v>3.044793598126283E-2</v>
      </c>
      <c r="O9" s="973">
        <f>(1+O8)/(1+O28)-1</f>
        <v>2.4951267056530169E-2</v>
      </c>
      <c r="P9" s="10"/>
      <c r="Q9" s="969"/>
      <c r="R9" s="4"/>
      <c r="S9" s="973">
        <f>(1+S8)/(1+S28)-1</f>
        <v>2.9337231968810995E-2</v>
      </c>
      <c r="T9" s="41"/>
      <c r="U9" s="974">
        <f t="shared" ref="U9:Z9" si="2">(1+U8)/(1+U28)-1</f>
        <v>5.8881256133469506E-4</v>
      </c>
      <c r="V9" s="601">
        <f t="shared" si="2"/>
        <v>5.8881256133469506E-4</v>
      </c>
      <c r="W9" s="975">
        <f t="shared" si="2"/>
        <v>5.8881256133469506E-4</v>
      </c>
      <c r="X9" s="975">
        <f t="shared" si="2"/>
        <v>5.8881256133469506E-4</v>
      </c>
      <c r="Y9" s="975">
        <f t="shared" si="2"/>
        <v>5.8881256133469506E-4</v>
      </c>
      <c r="Z9" s="976">
        <f t="shared" si="2"/>
        <v>1.1734939759036056E-3</v>
      </c>
      <c r="AA9" s="974"/>
      <c r="AB9" s="601"/>
      <c r="AC9" s="975"/>
      <c r="AD9" s="975"/>
      <c r="AE9" s="976"/>
      <c r="AF9" s="974"/>
      <c r="AG9" s="601"/>
      <c r="AH9" s="975"/>
      <c r="AI9" s="975"/>
      <c r="AJ9" s="976"/>
    </row>
    <row r="10" spans="1:36">
      <c r="A10" s="172">
        <f>ROW()</f>
        <v>10</v>
      </c>
      <c r="C10" s="1352" t="s">
        <v>515</v>
      </c>
      <c r="D10" s="7"/>
      <c r="E10" s="996"/>
      <c r="G10" s="997"/>
      <c r="H10" s="998"/>
      <c r="I10" s="1005"/>
      <c r="J10" s="1005"/>
      <c r="K10" s="1006"/>
      <c r="L10" s="2"/>
      <c r="M10" s="999"/>
      <c r="O10" s="1000"/>
      <c r="P10" s="14"/>
      <c r="Q10" s="996"/>
      <c r="R10" s="2"/>
      <c r="S10" s="1000"/>
      <c r="T10" s="41"/>
      <c r="U10" s="1001">
        <v>4.7099999999999989E-3</v>
      </c>
      <c r="V10" s="1007">
        <f t="shared" ref="V10:W10" si="3">U10</f>
        <v>4.7099999999999989E-3</v>
      </c>
      <c r="W10" s="1007">
        <f t="shared" si="3"/>
        <v>4.7099999999999989E-3</v>
      </c>
      <c r="X10" s="1007">
        <f t="shared" ref="X10" si="4">W10</f>
        <v>4.7099999999999989E-3</v>
      </c>
      <c r="Y10" s="1007">
        <f t="shared" ref="Y10" si="5">X10</f>
        <v>4.7099999999999989E-3</v>
      </c>
      <c r="Z10" s="1008">
        <f t="shared" ref="Z10" si="6">Y10</f>
        <v>4.7099999999999989E-3</v>
      </c>
      <c r="AA10" s="1001">
        <v>9.6100000000000005E-3</v>
      </c>
      <c r="AB10" s="1007">
        <f>AA10</f>
        <v>9.6100000000000005E-3</v>
      </c>
      <c r="AC10" s="1007">
        <f>AB10</f>
        <v>9.6100000000000005E-3</v>
      </c>
      <c r="AD10" s="1007">
        <f>AC10</f>
        <v>9.6100000000000005E-3</v>
      </c>
      <c r="AE10" s="1008">
        <f>AD10</f>
        <v>9.6100000000000005E-3</v>
      </c>
      <c r="AF10" s="1858">
        <v>3.7589999999999998E-2</v>
      </c>
      <c r="AG10" s="1007">
        <f>AF10</f>
        <v>3.7589999999999998E-2</v>
      </c>
      <c r="AH10" s="1007">
        <f>AG10</f>
        <v>3.7589999999999998E-2</v>
      </c>
      <c r="AI10" s="1007">
        <f>AH10</f>
        <v>3.7589999999999998E-2</v>
      </c>
      <c r="AJ10" s="1008">
        <f>AI10</f>
        <v>3.7589999999999998E-2</v>
      </c>
    </row>
    <row r="11" spans="1:36">
      <c r="A11" s="172">
        <f>ROW()</f>
        <v>11</v>
      </c>
      <c r="C11" s="1352" t="s">
        <v>5</v>
      </c>
      <c r="D11" s="7"/>
      <c r="E11" s="996"/>
      <c r="G11" s="997">
        <v>1.23E-2</v>
      </c>
      <c r="H11" s="998">
        <v>1.3299999999999999E-2</v>
      </c>
      <c r="I11" s="971"/>
      <c r="J11" s="971"/>
      <c r="K11" s="972"/>
      <c r="L11" s="2"/>
      <c r="M11" s="999">
        <v>4.4999999999999998E-2</v>
      </c>
      <c r="O11" s="1000">
        <v>3.2930000000000001E-2</v>
      </c>
      <c r="P11" s="14"/>
      <c r="Q11" s="996"/>
      <c r="R11" s="2"/>
      <c r="S11" s="1000">
        <v>2.8930000000000001E-2</v>
      </c>
      <c r="T11" s="41"/>
      <c r="U11" s="1001">
        <v>2.4289999999999999E-2</v>
      </c>
      <c r="V11" s="1002">
        <v>2.5020000000000001E-2</v>
      </c>
      <c r="W11" s="1003">
        <f>W42</f>
        <v>2.4670000000000001E-2</v>
      </c>
      <c r="X11" s="1003">
        <f>X42</f>
        <v>2.3259999999999999E-2</v>
      </c>
      <c r="Y11" s="1003">
        <f>Y42</f>
        <v>1.6890000000000002E-2</v>
      </c>
      <c r="Z11" s="1004">
        <f>Z42</f>
        <v>1.6629999999999999E-2</v>
      </c>
      <c r="AA11" s="1001">
        <v>2.273E-2</v>
      </c>
      <c r="AB11" s="1520">
        <f t="shared" ref="AB11:AJ11" si="7">AB42</f>
        <v>2.2429999999999999E-2</v>
      </c>
      <c r="AC11" s="1520">
        <f t="shared" si="7"/>
        <v>2.0820000000000002E-2</v>
      </c>
      <c r="AD11" s="1520">
        <f t="shared" si="7"/>
        <v>1.9970000000000002E-2</v>
      </c>
      <c r="AE11" s="1521">
        <f t="shared" si="7"/>
        <v>1.9640000000000001E-2</v>
      </c>
      <c r="AF11" s="1782">
        <f t="shared" si="7"/>
        <v>1.941E-2</v>
      </c>
      <c r="AG11" s="1520">
        <f t="shared" si="7"/>
        <v>1.941E-2</v>
      </c>
      <c r="AH11" s="1520">
        <f t="shared" si="7"/>
        <v>1.941E-2</v>
      </c>
      <c r="AI11" s="1520">
        <f t="shared" si="7"/>
        <v>1.941E-2</v>
      </c>
      <c r="AJ11" s="1521">
        <f t="shared" si="7"/>
        <v>1.941E-2</v>
      </c>
    </row>
    <row r="12" spans="1:36">
      <c r="A12" s="172">
        <f>ROW()</f>
        <v>12</v>
      </c>
      <c r="C12" s="1352" t="s">
        <v>6</v>
      </c>
      <c r="D12" s="7"/>
      <c r="E12" s="996"/>
      <c r="G12" s="997">
        <v>8.0000000000000004E-4</v>
      </c>
      <c r="H12" s="998">
        <v>1.25E-3</v>
      </c>
      <c r="I12" s="1005"/>
      <c r="J12" s="1005"/>
      <c r="K12" s="1006"/>
      <c r="L12" s="2"/>
      <c r="M12" s="999">
        <v>2.2799999999999999E-3</v>
      </c>
      <c r="O12" s="1000">
        <v>1.25E-3</v>
      </c>
      <c r="P12" s="14"/>
      <c r="Q12" s="996"/>
      <c r="R12" s="2"/>
      <c r="S12" s="1000">
        <v>1.25E-3</v>
      </c>
      <c r="T12" s="41"/>
      <c r="U12" s="1001">
        <v>1.25E-3</v>
      </c>
      <c r="V12" s="1007">
        <f t="shared" ref="V12:Z13" si="8">U12</f>
        <v>1.25E-3</v>
      </c>
      <c r="W12" s="1007">
        <f t="shared" si="8"/>
        <v>1.25E-3</v>
      </c>
      <c r="X12" s="1007">
        <f t="shared" si="8"/>
        <v>1.25E-3</v>
      </c>
      <c r="Y12" s="1007">
        <f t="shared" si="8"/>
        <v>1.25E-3</v>
      </c>
      <c r="Z12" s="1008">
        <f t="shared" si="8"/>
        <v>1.25E-3</v>
      </c>
      <c r="AA12" s="1001">
        <v>1E-3</v>
      </c>
      <c r="AB12" s="1007">
        <f t="shared" ref="AB12:AC13" si="9">AA12</f>
        <v>1E-3</v>
      </c>
      <c r="AC12" s="1007">
        <f t="shared" si="9"/>
        <v>1E-3</v>
      </c>
      <c r="AD12" s="1007">
        <f t="shared" ref="AD12:AD13" si="10">AC12</f>
        <v>1E-3</v>
      </c>
      <c r="AE12" s="1008">
        <f t="shared" ref="AE12:AE13" si="11">AD12</f>
        <v>1E-3</v>
      </c>
      <c r="AF12" s="1858">
        <v>1.65E-3</v>
      </c>
      <c r="AG12" s="1007">
        <f t="shared" ref="AG12:AG13" si="12">AF12</f>
        <v>1.65E-3</v>
      </c>
      <c r="AH12" s="1007">
        <f t="shared" ref="AH12:AH13" si="13">AG12</f>
        <v>1.65E-3</v>
      </c>
      <c r="AI12" s="1007">
        <f t="shared" ref="AI12:AI13" si="14">AH12</f>
        <v>1.65E-3</v>
      </c>
      <c r="AJ12" s="1008">
        <f t="shared" ref="AJ12:AJ13" si="15">AI12</f>
        <v>1.65E-3</v>
      </c>
    </row>
    <row r="13" spans="1:36">
      <c r="A13" s="172">
        <f>ROW()</f>
        <v>13</v>
      </c>
      <c r="C13" s="1352" t="s">
        <v>355</v>
      </c>
      <c r="D13" s="7"/>
      <c r="E13" s="996"/>
      <c r="G13" s="997"/>
      <c r="H13" s="998"/>
      <c r="I13" s="1005"/>
      <c r="J13" s="1005"/>
      <c r="K13" s="1006"/>
      <c r="L13" s="2"/>
      <c r="M13" s="999"/>
      <c r="O13" s="1000"/>
      <c r="P13" s="14"/>
      <c r="Q13" s="996"/>
      <c r="R13" s="2"/>
      <c r="S13" s="1000"/>
      <c r="T13" s="41"/>
      <c r="U13" s="1001">
        <v>1.14E-3</v>
      </c>
      <c r="V13" s="1007">
        <f t="shared" si="8"/>
        <v>1.14E-3</v>
      </c>
      <c r="W13" s="1007">
        <f t="shared" si="8"/>
        <v>1.14E-3</v>
      </c>
      <c r="X13" s="1007">
        <f t="shared" si="8"/>
        <v>1.14E-3</v>
      </c>
      <c r="Y13" s="1007">
        <f t="shared" si="8"/>
        <v>1.14E-3</v>
      </c>
      <c r="Z13" s="1008">
        <f t="shared" si="8"/>
        <v>1.14E-3</v>
      </c>
      <c r="AA13" s="1001">
        <v>1.14E-3</v>
      </c>
      <c r="AB13" s="1007">
        <f t="shared" si="9"/>
        <v>1.14E-3</v>
      </c>
      <c r="AC13" s="1007">
        <f t="shared" si="9"/>
        <v>1.14E-3</v>
      </c>
      <c r="AD13" s="1007">
        <f t="shared" si="10"/>
        <v>1.14E-3</v>
      </c>
      <c r="AE13" s="1008">
        <f t="shared" si="11"/>
        <v>1.14E-3</v>
      </c>
      <c r="AF13" s="1858">
        <v>1.23E-3</v>
      </c>
      <c r="AG13" s="1007">
        <f t="shared" si="12"/>
        <v>1.23E-3</v>
      </c>
      <c r="AH13" s="1007">
        <f t="shared" si="13"/>
        <v>1.23E-3</v>
      </c>
      <c r="AI13" s="1007">
        <f t="shared" si="14"/>
        <v>1.23E-3</v>
      </c>
      <c r="AJ13" s="1008">
        <f t="shared" si="15"/>
        <v>1.23E-3</v>
      </c>
    </row>
    <row r="14" spans="1:36">
      <c r="A14" s="172">
        <f>ROW()</f>
        <v>14</v>
      </c>
      <c r="C14" s="1353" t="s">
        <v>640</v>
      </c>
      <c r="D14" s="7"/>
      <c r="E14" s="1375">
        <v>1.2E-2</v>
      </c>
      <c r="G14" s="1376">
        <f>G11+G12+G13+G10</f>
        <v>1.3100000000000001E-2</v>
      </c>
      <c r="H14" s="1377">
        <f>H11+H12+H13+H10</f>
        <v>1.4549999999999999E-2</v>
      </c>
      <c r="I14" s="1377"/>
      <c r="J14" s="1377"/>
      <c r="K14" s="1378"/>
      <c r="L14" s="2"/>
      <c r="M14" s="1379">
        <f>M11+M12+M13+M10</f>
        <v>4.7279999999999996E-2</v>
      </c>
      <c r="O14" s="1379">
        <f>O11+O12+O13+O10</f>
        <v>3.4180000000000002E-2</v>
      </c>
      <c r="P14" s="5"/>
      <c r="Q14" s="1379"/>
      <c r="R14" s="2"/>
      <c r="S14" s="1380">
        <f>S11+S12+S13+S10</f>
        <v>3.0180000000000002E-2</v>
      </c>
      <c r="T14" s="41"/>
      <c r="U14" s="1381">
        <f t="shared" ref="U14:AE14" si="16">U11+U12+U13+U10</f>
        <v>3.1390000000000001E-2</v>
      </c>
      <c r="V14" s="1382">
        <f t="shared" si="16"/>
        <v>3.2119999999999996E-2</v>
      </c>
      <c r="W14" s="1383">
        <f t="shared" si="16"/>
        <v>3.177E-2</v>
      </c>
      <c r="X14" s="1383">
        <f t="shared" si="16"/>
        <v>3.0359999999999998E-2</v>
      </c>
      <c r="Y14" s="1383">
        <f t="shared" si="16"/>
        <v>2.3990000000000001E-2</v>
      </c>
      <c r="Z14" s="1384">
        <f t="shared" si="16"/>
        <v>2.3729999999999998E-2</v>
      </c>
      <c r="AA14" s="1381">
        <f t="shared" si="16"/>
        <v>3.4479999999999997E-2</v>
      </c>
      <c r="AB14" s="1382">
        <f t="shared" si="16"/>
        <v>3.4180000000000002E-2</v>
      </c>
      <c r="AC14" s="1383">
        <f t="shared" si="16"/>
        <v>3.2570000000000002E-2</v>
      </c>
      <c r="AD14" s="1383">
        <f t="shared" si="16"/>
        <v>3.1719999999999998E-2</v>
      </c>
      <c r="AE14" s="1384">
        <f t="shared" si="16"/>
        <v>3.1390000000000001E-2</v>
      </c>
      <c r="AF14" s="1381">
        <f t="shared" ref="AF14:AJ14" si="17">AF11+AF12+AF13+AF10</f>
        <v>5.9879999999999996E-2</v>
      </c>
      <c r="AG14" s="1382">
        <f t="shared" si="17"/>
        <v>5.9879999999999996E-2</v>
      </c>
      <c r="AH14" s="1383">
        <f t="shared" si="17"/>
        <v>5.9879999999999996E-2</v>
      </c>
      <c r="AI14" s="1383">
        <f t="shared" si="17"/>
        <v>5.9879999999999996E-2</v>
      </c>
      <c r="AJ14" s="1384">
        <f t="shared" si="17"/>
        <v>5.9879999999999996E-2</v>
      </c>
    </row>
    <row r="15" spans="1:36">
      <c r="A15" s="172">
        <f>ROW()</f>
        <v>15</v>
      </c>
      <c r="C15" s="1357" t="s">
        <v>13</v>
      </c>
      <c r="D15" s="33"/>
      <c r="E15" s="1016">
        <f>E8+E14</f>
        <v>7.4700000000000003E-2</v>
      </c>
      <c r="F15" s="19"/>
      <c r="G15" s="1017">
        <f>G8+G14</f>
        <v>6.4599999999999991E-2</v>
      </c>
      <c r="H15" s="1018"/>
      <c r="I15" s="1018"/>
      <c r="J15" s="1018"/>
      <c r="K15" s="1019"/>
      <c r="L15" s="19"/>
      <c r="M15" s="1016">
        <f>M8+M14</f>
        <v>0.10317999999999999</v>
      </c>
      <c r="N15" s="19"/>
      <c r="O15" s="1016">
        <f>O8+O14</f>
        <v>8.5779999999999995E-2</v>
      </c>
      <c r="P15" s="3"/>
      <c r="Q15" s="1016"/>
      <c r="R15" s="19"/>
      <c r="S15" s="1020">
        <f>S8+S14</f>
        <v>8.6279999999999996E-2</v>
      </c>
      <c r="T15" s="41"/>
      <c r="U15" s="1385">
        <f t="shared" ref="U15:Z15" si="18">U8+U14</f>
        <v>5.0990000000000001E-2</v>
      </c>
      <c r="V15" s="1386">
        <f t="shared" si="18"/>
        <v>5.1719999999999995E-2</v>
      </c>
      <c r="W15" s="1386">
        <f t="shared" si="18"/>
        <v>5.1369999999999999E-2</v>
      </c>
      <c r="X15" s="1386">
        <f t="shared" si="18"/>
        <v>4.9959999999999997E-2</v>
      </c>
      <c r="Y15" s="1386">
        <f t="shared" si="18"/>
        <v>4.3590000000000004E-2</v>
      </c>
      <c r="Z15" s="1387">
        <f t="shared" si="18"/>
        <v>4.3329999999999994E-2</v>
      </c>
      <c r="AA15" s="1029">
        <f t="shared" ref="AA15:AE15" si="19">AA14</f>
        <v>3.4479999999999997E-2</v>
      </c>
      <c r="AB15" s="1029">
        <f t="shared" si="19"/>
        <v>3.4180000000000002E-2</v>
      </c>
      <c r="AC15" s="1029">
        <f t="shared" si="19"/>
        <v>3.2570000000000002E-2</v>
      </c>
      <c r="AD15" s="1029">
        <f t="shared" si="19"/>
        <v>3.1719999999999998E-2</v>
      </c>
      <c r="AE15" s="1029">
        <f t="shared" si="19"/>
        <v>3.1390000000000001E-2</v>
      </c>
      <c r="AF15" s="1029">
        <f t="shared" ref="AF15:AJ15" si="20">AF14</f>
        <v>5.9879999999999996E-2</v>
      </c>
      <c r="AG15" s="1029">
        <f t="shared" si="20"/>
        <v>5.9879999999999996E-2</v>
      </c>
      <c r="AH15" s="1029">
        <f t="shared" si="20"/>
        <v>5.9879999999999996E-2</v>
      </c>
      <c r="AI15" s="1029">
        <f t="shared" si="20"/>
        <v>5.9879999999999996E-2</v>
      </c>
      <c r="AJ15" s="1029">
        <f t="shared" si="20"/>
        <v>5.9879999999999996E-2</v>
      </c>
    </row>
    <row r="16" spans="1:36">
      <c r="A16" s="172">
        <f>ROW()</f>
        <v>16</v>
      </c>
      <c r="C16" s="168"/>
    </row>
    <row r="17" spans="1:36" ht="18.75">
      <c r="A17" s="172">
        <f>ROW()</f>
        <v>17</v>
      </c>
      <c r="C17" s="164" t="s">
        <v>450</v>
      </c>
    </row>
    <row r="18" spans="1:36">
      <c r="A18" s="172">
        <f>ROW()</f>
        <v>18</v>
      </c>
      <c r="C18" s="1351" t="s">
        <v>244</v>
      </c>
      <c r="D18" s="7"/>
      <c r="E18" s="959">
        <f>E8</f>
        <v>6.2700000000000006E-2</v>
      </c>
      <c r="G18" s="1388">
        <f>G8</f>
        <v>5.1499999999999997E-2</v>
      </c>
      <c r="H18" s="961">
        <f>H8</f>
        <v>5.1499999999999997E-2</v>
      </c>
      <c r="I18" s="961">
        <f>I8</f>
        <v>5.1499999999999997E-2</v>
      </c>
      <c r="J18" s="961"/>
      <c r="K18" s="962"/>
      <c r="L18" s="4"/>
      <c r="M18" s="964">
        <f>M8</f>
        <v>5.5899999999999998E-2</v>
      </c>
      <c r="O18" s="1027">
        <f>O8</f>
        <v>5.16E-2</v>
      </c>
      <c r="P18" s="10"/>
      <c r="Q18" s="964"/>
      <c r="R18" s="4"/>
      <c r="S18" s="1027">
        <f>S8</f>
        <v>5.6099999999999997E-2</v>
      </c>
      <c r="T18" s="41"/>
      <c r="U18" s="966">
        <v>1.9599999999999999E-2</v>
      </c>
      <c r="V18" s="967">
        <f t="shared" ref="V18:Z18" si="21">U18</f>
        <v>1.9599999999999999E-2</v>
      </c>
      <c r="W18" s="967">
        <f t="shared" si="21"/>
        <v>1.9599999999999999E-2</v>
      </c>
      <c r="X18" s="967">
        <f t="shared" si="21"/>
        <v>1.9599999999999999E-2</v>
      </c>
      <c r="Y18" s="967">
        <f t="shared" si="21"/>
        <v>1.9599999999999999E-2</v>
      </c>
      <c r="Z18" s="968">
        <f t="shared" si="21"/>
        <v>1.9599999999999999E-2</v>
      </c>
      <c r="AA18" s="966">
        <v>8.2000000000000007E-3</v>
      </c>
      <c r="AB18" s="967">
        <f t="shared" ref="AB18:AC18" si="22">AA18</f>
        <v>8.2000000000000007E-3</v>
      </c>
      <c r="AC18" s="967">
        <f t="shared" si="22"/>
        <v>8.2000000000000007E-3</v>
      </c>
      <c r="AD18" s="967">
        <f t="shared" ref="AD18" si="23">AC18</f>
        <v>8.2000000000000007E-3</v>
      </c>
      <c r="AE18" s="968">
        <f t="shared" ref="AE18" si="24">AD18</f>
        <v>8.2000000000000007E-3</v>
      </c>
      <c r="AF18" s="1859">
        <v>3.9550000000000002E-2</v>
      </c>
      <c r="AG18" s="967">
        <f t="shared" ref="AG18:AG20" si="25">AF18</f>
        <v>3.9550000000000002E-2</v>
      </c>
      <c r="AH18" s="967">
        <f t="shared" ref="AH18:AH20" si="26">AG18</f>
        <v>3.9550000000000002E-2</v>
      </c>
      <c r="AI18" s="967">
        <f t="shared" ref="AI18:AI20" si="27">AH18</f>
        <v>3.9550000000000002E-2</v>
      </c>
      <c r="AJ18" s="968">
        <f t="shared" ref="AJ18:AJ20" si="28">AI18</f>
        <v>3.9550000000000002E-2</v>
      </c>
    </row>
    <row r="19" spans="1:36">
      <c r="A19" s="172">
        <f>ROW()</f>
        <v>19</v>
      </c>
      <c r="C19" s="1354" t="s">
        <v>7</v>
      </c>
      <c r="D19" s="7"/>
      <c r="E19" s="977">
        <v>0.06</v>
      </c>
      <c r="G19" s="970">
        <v>0.05</v>
      </c>
      <c r="H19" s="1009">
        <v>0.06</v>
      </c>
      <c r="I19" s="971"/>
      <c r="J19" s="971"/>
      <c r="K19" s="972"/>
      <c r="L19" s="2"/>
      <c r="M19" s="977">
        <v>0.08</v>
      </c>
      <c r="O19" s="977">
        <v>0.06</v>
      </c>
      <c r="P19" s="15"/>
      <c r="Q19" s="969"/>
      <c r="R19" s="2"/>
      <c r="S19" s="982">
        <v>0.06</v>
      </c>
      <c r="T19" s="41"/>
      <c r="U19" s="1138">
        <f>7.6%-0.1%</f>
        <v>7.4999999999999997E-2</v>
      </c>
      <c r="V19" s="980">
        <f t="shared" ref="V19:Z19" si="29">U19</f>
        <v>7.4999999999999997E-2</v>
      </c>
      <c r="W19" s="980">
        <f t="shared" si="29"/>
        <v>7.4999999999999997E-2</v>
      </c>
      <c r="X19" s="980">
        <f t="shared" si="29"/>
        <v>7.4999999999999997E-2</v>
      </c>
      <c r="Y19" s="980">
        <f t="shared" si="29"/>
        <v>7.4999999999999997E-2</v>
      </c>
      <c r="Z19" s="981">
        <f t="shared" si="29"/>
        <v>7.4999999999999997E-2</v>
      </c>
      <c r="AA19" s="1138">
        <v>0.06</v>
      </c>
      <c r="AB19" s="980">
        <f t="shared" ref="AB19:AE20" si="30">AA19</f>
        <v>0.06</v>
      </c>
      <c r="AC19" s="980">
        <f t="shared" si="30"/>
        <v>0.06</v>
      </c>
      <c r="AD19" s="980">
        <f t="shared" si="30"/>
        <v>0.06</v>
      </c>
      <c r="AE19" s="981">
        <f t="shared" si="30"/>
        <v>0.06</v>
      </c>
      <c r="AF19" s="1860">
        <v>6.0999999999999999E-2</v>
      </c>
      <c r="AG19" s="980">
        <f t="shared" si="25"/>
        <v>6.0999999999999999E-2</v>
      </c>
      <c r="AH19" s="980">
        <f t="shared" si="26"/>
        <v>6.0999999999999999E-2</v>
      </c>
      <c r="AI19" s="980">
        <f t="shared" si="27"/>
        <v>6.0999999999999999E-2</v>
      </c>
      <c r="AJ19" s="981">
        <f t="shared" si="28"/>
        <v>6.0999999999999999E-2</v>
      </c>
    </row>
    <row r="20" spans="1:36">
      <c r="A20" s="172">
        <f>ROW()</f>
        <v>20</v>
      </c>
      <c r="C20" s="1352" t="s">
        <v>8</v>
      </c>
      <c r="D20" s="7"/>
      <c r="E20" s="1358">
        <v>1.075</v>
      </c>
      <c r="G20" s="1359">
        <v>0.8</v>
      </c>
      <c r="H20" s="1360">
        <v>1</v>
      </c>
      <c r="I20" s="1361"/>
      <c r="J20" s="1361"/>
      <c r="K20" s="1362"/>
      <c r="L20" s="2"/>
      <c r="M20" s="1363"/>
      <c r="O20" s="1364">
        <v>0.8</v>
      </c>
      <c r="P20" s="16"/>
      <c r="Q20" s="1363"/>
      <c r="R20" s="2"/>
      <c r="S20" s="1364">
        <v>0.8</v>
      </c>
      <c r="T20" s="41"/>
      <c r="U20" s="1365">
        <v>0.7</v>
      </c>
      <c r="V20" s="1366">
        <f>U20</f>
        <v>0.7</v>
      </c>
      <c r="W20" s="1366">
        <f>V20</f>
        <v>0.7</v>
      </c>
      <c r="X20" s="1366">
        <f>W20</f>
        <v>0.7</v>
      </c>
      <c r="Y20" s="1366">
        <f>X20</f>
        <v>0.7</v>
      </c>
      <c r="Z20" s="1367">
        <f>Y20</f>
        <v>0.7</v>
      </c>
      <c r="AA20" s="1365">
        <v>0.7</v>
      </c>
      <c r="AB20" s="1366">
        <f t="shared" si="30"/>
        <v>0.7</v>
      </c>
      <c r="AC20" s="1366">
        <f t="shared" si="30"/>
        <v>0.7</v>
      </c>
      <c r="AD20" s="1366">
        <f t="shared" si="30"/>
        <v>0.7</v>
      </c>
      <c r="AE20" s="1367">
        <f t="shared" si="30"/>
        <v>0.7</v>
      </c>
      <c r="AF20" s="1861">
        <v>0.7</v>
      </c>
      <c r="AG20" s="1366">
        <f t="shared" si="25"/>
        <v>0.7</v>
      </c>
      <c r="AH20" s="1366">
        <f t="shared" si="26"/>
        <v>0.7</v>
      </c>
      <c r="AI20" s="1366">
        <f t="shared" si="27"/>
        <v>0.7</v>
      </c>
      <c r="AJ20" s="1367">
        <f t="shared" si="28"/>
        <v>0.7</v>
      </c>
    </row>
    <row r="21" spans="1:36">
      <c r="A21" s="172">
        <f>ROW()</f>
        <v>21</v>
      </c>
      <c r="C21" s="1051" t="s">
        <v>15</v>
      </c>
      <c r="D21" s="18"/>
      <c r="E21" s="1370">
        <f>E22/(1-E29*(1-E30))</f>
        <v>0.15088967971530251</v>
      </c>
      <c r="F21" s="19"/>
      <c r="G21" s="1371">
        <f>G22/(1-G29*(1-G30))</f>
        <v>0.10397727272727272</v>
      </c>
      <c r="H21" s="1372">
        <f>H22/(1-H29*(1-H30))</f>
        <v>0.14113924050632909</v>
      </c>
      <c r="I21" s="1372"/>
      <c r="J21" s="1372"/>
      <c r="K21" s="1373"/>
      <c r="L21" s="19"/>
      <c r="M21" s="1370"/>
      <c r="N21" s="19"/>
      <c r="O21" s="1370">
        <f>O22/(1-O29*(1-O30))</f>
        <v>0.11318181818181818</v>
      </c>
      <c r="P21" s="3"/>
      <c r="Q21" s="1370"/>
      <c r="R21" s="19"/>
      <c r="S21" s="973">
        <f>S22/(1-S29*(1-S30))</f>
        <v>0.13432258064516128</v>
      </c>
      <c r="T21" s="41"/>
      <c r="U21" s="974">
        <f t="shared" ref="U21:AE21" si="31">U22/(1-U29*(1-U30))</f>
        <v>9.3032258064516121E-2</v>
      </c>
      <c r="V21" s="601">
        <f t="shared" si="31"/>
        <v>9.3032258064516121E-2</v>
      </c>
      <c r="W21" s="601">
        <f t="shared" si="31"/>
        <v>9.3032258064516121E-2</v>
      </c>
      <c r="X21" s="601">
        <f t="shared" si="31"/>
        <v>9.3032258064516121E-2</v>
      </c>
      <c r="Y21" s="601">
        <f t="shared" si="31"/>
        <v>9.3032258064516121E-2</v>
      </c>
      <c r="Z21" s="1374">
        <f t="shared" si="31"/>
        <v>9.3032258064516121E-2</v>
      </c>
      <c r="AA21" s="601">
        <f t="shared" si="31"/>
        <v>5.9058823529411761E-2</v>
      </c>
      <c r="AB21" s="601">
        <f t="shared" si="31"/>
        <v>5.9058823529411761E-2</v>
      </c>
      <c r="AC21" s="601">
        <f t="shared" si="31"/>
        <v>5.9058823529411761E-2</v>
      </c>
      <c r="AD21" s="601">
        <f t="shared" si="31"/>
        <v>5.9058823529411761E-2</v>
      </c>
      <c r="AE21" s="1374">
        <f t="shared" si="31"/>
        <v>5.9058823529411761E-2</v>
      </c>
      <c r="AF21" s="601">
        <f t="shared" ref="AF21:AJ21" si="32">AF22/(1-AF29*(1-AF30))</f>
        <v>9.6764705882352933E-2</v>
      </c>
      <c r="AG21" s="601">
        <f t="shared" si="32"/>
        <v>9.6764705882352933E-2</v>
      </c>
      <c r="AH21" s="601">
        <f t="shared" si="32"/>
        <v>9.6764705882352933E-2</v>
      </c>
      <c r="AI21" s="601">
        <f t="shared" si="32"/>
        <v>9.6764705882352933E-2</v>
      </c>
      <c r="AJ21" s="1374">
        <f t="shared" si="32"/>
        <v>9.6764705882352933E-2</v>
      </c>
    </row>
    <row r="22" spans="1:36">
      <c r="A22" s="172">
        <f>ROW()</f>
        <v>22</v>
      </c>
      <c r="C22" s="1356" t="s">
        <v>639</v>
      </c>
      <c r="D22" s="18"/>
      <c r="E22" s="1016">
        <f>E18+(E19*E20)</f>
        <v>0.12720000000000001</v>
      </c>
      <c r="F22" s="19"/>
      <c r="G22" s="1017">
        <f>G18+(G19*G20)</f>
        <v>9.1499999999999998E-2</v>
      </c>
      <c r="H22" s="1018">
        <f>H18+(H19*H20)</f>
        <v>0.11149999999999999</v>
      </c>
      <c r="I22" s="1018"/>
      <c r="J22" s="1018"/>
      <c r="K22" s="1019"/>
      <c r="L22" s="19"/>
      <c r="M22" s="1016"/>
      <c r="N22" s="19"/>
      <c r="O22" s="1016">
        <f>O18+(O19*O20)</f>
        <v>9.9599999999999994E-2</v>
      </c>
      <c r="P22" s="3"/>
      <c r="Q22" s="1016"/>
      <c r="R22" s="19"/>
      <c r="S22" s="1020">
        <f>S18+(S19*S20)</f>
        <v>0.1041</v>
      </c>
      <c r="T22" s="41"/>
      <c r="U22" s="1028">
        <f t="shared" ref="U22:AE22" si="33">U18+(U19*U20)</f>
        <v>7.2099999999999997E-2</v>
      </c>
      <c r="V22" s="1029">
        <f t="shared" si="33"/>
        <v>7.2099999999999997E-2</v>
      </c>
      <c r="W22" s="1029">
        <f t="shared" si="33"/>
        <v>7.2099999999999997E-2</v>
      </c>
      <c r="X22" s="1029">
        <f t="shared" si="33"/>
        <v>7.2099999999999997E-2</v>
      </c>
      <c r="Y22" s="1029">
        <f t="shared" si="33"/>
        <v>7.2099999999999997E-2</v>
      </c>
      <c r="Z22" s="1030">
        <f t="shared" si="33"/>
        <v>7.2099999999999997E-2</v>
      </c>
      <c r="AA22" s="1029">
        <f t="shared" si="33"/>
        <v>5.0199999999999995E-2</v>
      </c>
      <c r="AB22" s="1029">
        <f t="shared" si="33"/>
        <v>5.0199999999999995E-2</v>
      </c>
      <c r="AC22" s="1029">
        <f t="shared" si="33"/>
        <v>5.0199999999999995E-2</v>
      </c>
      <c r="AD22" s="1029">
        <f t="shared" si="33"/>
        <v>5.0199999999999995E-2</v>
      </c>
      <c r="AE22" s="1030">
        <f t="shared" si="33"/>
        <v>5.0199999999999995E-2</v>
      </c>
      <c r="AF22" s="1029">
        <f t="shared" ref="AF22:AJ22" si="34">AF18+(AF19*AF20)</f>
        <v>8.224999999999999E-2</v>
      </c>
      <c r="AG22" s="1029">
        <f t="shared" si="34"/>
        <v>8.224999999999999E-2</v>
      </c>
      <c r="AH22" s="1029">
        <f t="shared" si="34"/>
        <v>8.224999999999999E-2</v>
      </c>
      <c r="AI22" s="1029">
        <f t="shared" si="34"/>
        <v>8.224999999999999E-2</v>
      </c>
      <c r="AJ22" s="1030">
        <f t="shared" si="34"/>
        <v>8.224999999999999E-2</v>
      </c>
    </row>
    <row r="23" spans="1:36">
      <c r="A23" s="172">
        <f>ROW()</f>
        <v>23</v>
      </c>
      <c r="C23" s="168"/>
    </row>
    <row r="24" spans="1:36" ht="18.75">
      <c r="A24" s="172">
        <f>ROW()</f>
        <v>24</v>
      </c>
      <c r="C24" s="164" t="s">
        <v>638</v>
      </c>
    </row>
    <row r="25" spans="1:36">
      <c r="A25" s="172">
        <f>ROW()</f>
        <v>25</v>
      </c>
      <c r="C25" s="1051" t="s">
        <v>3</v>
      </c>
      <c r="D25" s="7"/>
      <c r="E25" s="1389">
        <v>0.6</v>
      </c>
      <c r="G25" s="1390">
        <v>0.6</v>
      </c>
      <c r="H25" s="1391">
        <f>G25</f>
        <v>0.6</v>
      </c>
      <c r="I25" s="1391">
        <f>H25</f>
        <v>0.6</v>
      </c>
      <c r="J25" s="1391">
        <f>I25</f>
        <v>0.6</v>
      </c>
      <c r="K25" s="1392">
        <f>J25</f>
        <v>0.6</v>
      </c>
      <c r="L25" s="2"/>
      <c r="M25" s="1393">
        <f>G25</f>
        <v>0.6</v>
      </c>
      <c r="O25" s="1394">
        <v>0.6</v>
      </c>
      <c r="P25" s="12"/>
      <c r="Q25" s="1395"/>
      <c r="R25" s="2"/>
      <c r="S25" s="1396">
        <v>0.6</v>
      </c>
      <c r="T25" s="41"/>
      <c r="U25" s="1397">
        <v>0.6</v>
      </c>
      <c r="V25" s="1398">
        <f t="shared" ref="V25:Z25" si="35">U25</f>
        <v>0.6</v>
      </c>
      <c r="W25" s="1398">
        <f t="shared" si="35"/>
        <v>0.6</v>
      </c>
      <c r="X25" s="1398">
        <f t="shared" si="35"/>
        <v>0.6</v>
      </c>
      <c r="Y25" s="1398">
        <f t="shared" si="35"/>
        <v>0.6</v>
      </c>
      <c r="Z25" s="1399">
        <f t="shared" si="35"/>
        <v>0.6</v>
      </c>
      <c r="AA25" s="1397">
        <v>0.55000000000000004</v>
      </c>
      <c r="AB25" s="1398">
        <f t="shared" ref="AB25:AC25" si="36">AA25</f>
        <v>0.55000000000000004</v>
      </c>
      <c r="AC25" s="1398">
        <f t="shared" si="36"/>
        <v>0.55000000000000004</v>
      </c>
      <c r="AD25" s="1398">
        <f t="shared" ref="AD25" si="37">AC25</f>
        <v>0.55000000000000004</v>
      </c>
      <c r="AE25" s="1399">
        <f t="shared" ref="AE25" si="38">AD25</f>
        <v>0.55000000000000004</v>
      </c>
      <c r="AF25" s="1862">
        <v>0.55000000000000004</v>
      </c>
      <c r="AG25" s="1398">
        <f t="shared" ref="AG25" si="39">AF25</f>
        <v>0.55000000000000004</v>
      </c>
      <c r="AH25" s="1398">
        <f t="shared" ref="AH25" si="40">AG25</f>
        <v>0.55000000000000004</v>
      </c>
      <c r="AI25" s="1398">
        <f t="shared" ref="AI25" si="41">AH25</f>
        <v>0.55000000000000004</v>
      </c>
      <c r="AJ25" s="1399">
        <f t="shared" ref="AJ25" si="42">AI25</f>
        <v>0.55000000000000004</v>
      </c>
    </row>
    <row r="26" spans="1:36">
      <c r="A26" s="172">
        <f>ROW()</f>
        <v>26</v>
      </c>
      <c r="C26" s="1354" t="s">
        <v>4</v>
      </c>
      <c r="D26" s="7"/>
      <c r="E26" s="988">
        <f>1-E25</f>
        <v>0.4</v>
      </c>
      <c r="G26" s="989">
        <f>1-G25</f>
        <v>0.4</v>
      </c>
      <c r="H26" s="990">
        <f>1-H25</f>
        <v>0.4</v>
      </c>
      <c r="I26" s="990">
        <f>1-I25</f>
        <v>0.4</v>
      </c>
      <c r="J26" s="990">
        <f>1-J25</f>
        <v>0.4</v>
      </c>
      <c r="K26" s="991">
        <f>1-K25</f>
        <v>0.4</v>
      </c>
      <c r="L26" s="4"/>
      <c r="M26" s="988">
        <f>1-M25</f>
        <v>0.4</v>
      </c>
      <c r="O26" s="992">
        <f>1-O25</f>
        <v>0.4</v>
      </c>
      <c r="P26" s="13"/>
      <c r="Q26" s="988"/>
      <c r="R26" s="4"/>
      <c r="S26" s="992">
        <f>1-S25</f>
        <v>0.4</v>
      </c>
      <c r="T26" s="41"/>
      <c r="U26" s="993">
        <f>1-U25</f>
        <v>0.4</v>
      </c>
      <c r="V26" s="602">
        <f>1-V25</f>
        <v>0.4</v>
      </c>
      <c r="W26" s="994">
        <f t="shared" ref="W26" si="43">1-W25</f>
        <v>0.4</v>
      </c>
      <c r="X26" s="994">
        <f t="shared" ref="X26" si="44">1-X25</f>
        <v>0.4</v>
      </c>
      <c r="Y26" s="994">
        <f t="shared" ref="Y26" si="45">1-Y25</f>
        <v>0.4</v>
      </c>
      <c r="Z26" s="995">
        <f t="shared" ref="Z26" si="46">1-Z25</f>
        <v>0.4</v>
      </c>
      <c r="AA26" s="993">
        <f>1-AA25</f>
        <v>0.44999999999999996</v>
      </c>
      <c r="AB26" s="602">
        <f>1-AB25</f>
        <v>0.44999999999999996</v>
      </c>
      <c r="AC26" s="994">
        <f t="shared" ref="AC26:AE26" si="47">1-AC25</f>
        <v>0.44999999999999996</v>
      </c>
      <c r="AD26" s="994">
        <f t="shared" si="47"/>
        <v>0.44999999999999996</v>
      </c>
      <c r="AE26" s="995">
        <f t="shared" si="47"/>
        <v>0.44999999999999996</v>
      </c>
      <c r="AF26" s="993">
        <f>1-AF25</f>
        <v>0.44999999999999996</v>
      </c>
      <c r="AG26" s="602">
        <f>1-AG25</f>
        <v>0.44999999999999996</v>
      </c>
      <c r="AH26" s="994">
        <f t="shared" ref="AH26:AJ26" si="48">1-AH25</f>
        <v>0.44999999999999996</v>
      </c>
      <c r="AI26" s="994">
        <f t="shared" si="48"/>
        <v>0.44999999999999996</v>
      </c>
      <c r="AJ26" s="995">
        <f t="shared" si="48"/>
        <v>0.44999999999999996</v>
      </c>
    </row>
    <row r="27" spans="1:36">
      <c r="A27" s="172">
        <f>ROW()</f>
        <v>27</v>
      </c>
      <c r="C27" s="1352" t="s">
        <v>245</v>
      </c>
      <c r="D27" s="7"/>
      <c r="E27" s="969">
        <f>(1+E18)/(1+E28)-1</f>
        <v>3.3956022572484867E-2</v>
      </c>
      <c r="G27" s="978">
        <f>G9</f>
        <v>2.58E-2</v>
      </c>
      <c r="H27" s="971">
        <f>H9</f>
        <v>2.58E-2</v>
      </c>
      <c r="I27" s="971">
        <f>I9</f>
        <v>2.58E-2</v>
      </c>
      <c r="J27" s="971"/>
      <c r="K27" s="972"/>
      <c r="L27" s="4"/>
      <c r="M27" s="969">
        <f>(1+M18)/(1+M28)-1</f>
        <v>3.044793598126283E-2</v>
      </c>
      <c r="O27" s="973">
        <f>(1+O18)/(1+O28)-1</f>
        <v>2.4951267056530169E-2</v>
      </c>
      <c r="P27" s="10"/>
      <c r="Q27" s="969"/>
      <c r="R27" s="4"/>
      <c r="S27" s="973">
        <f>(1+S18)/(1+S28)-1</f>
        <v>2.9337231968810995E-2</v>
      </c>
      <c r="T27" s="41"/>
      <c r="U27" s="974">
        <f t="shared" ref="U27:AE27" si="49">(1+U18)/(1+U28)-1</f>
        <v>5.8881256133469506E-4</v>
      </c>
      <c r="V27" s="601">
        <f t="shared" si="49"/>
        <v>5.8881256133469506E-4</v>
      </c>
      <c r="W27" s="975">
        <f t="shared" si="49"/>
        <v>5.8881256133469506E-4</v>
      </c>
      <c r="X27" s="975">
        <f t="shared" si="49"/>
        <v>5.8881256133469506E-4</v>
      </c>
      <c r="Y27" s="975">
        <f t="shared" si="49"/>
        <v>5.8881256133469506E-4</v>
      </c>
      <c r="Z27" s="976">
        <f t="shared" si="49"/>
        <v>1.1734939759036056E-3</v>
      </c>
      <c r="AA27" s="974">
        <f t="shared" si="49"/>
        <v>-3.1639311844968709E-3</v>
      </c>
      <c r="AB27" s="601">
        <f t="shared" si="49"/>
        <v>-3.1639311844968709E-3</v>
      </c>
      <c r="AC27" s="975">
        <f t="shared" si="49"/>
        <v>-3.1639311844968709E-3</v>
      </c>
      <c r="AD27" s="975">
        <f t="shared" si="49"/>
        <v>-3.1639311844968709E-3</v>
      </c>
      <c r="AE27" s="976">
        <f t="shared" si="49"/>
        <v>-3.1639311844968709E-3</v>
      </c>
      <c r="AF27" s="974">
        <f t="shared" ref="AF27:AJ27" si="50">(1+AF18)/(1+AF28)-1</f>
        <v>1.6774256651017172E-2</v>
      </c>
      <c r="AG27" s="601">
        <f t="shared" si="50"/>
        <v>1.6774256651017172E-2</v>
      </c>
      <c r="AH27" s="975">
        <f t="shared" si="50"/>
        <v>1.6774256651017172E-2</v>
      </c>
      <c r="AI27" s="975">
        <f t="shared" si="50"/>
        <v>1.6774256651017172E-2</v>
      </c>
      <c r="AJ27" s="976">
        <f t="shared" si="50"/>
        <v>1.6774256651017172E-2</v>
      </c>
    </row>
    <row r="28" spans="1:36">
      <c r="A28" s="172">
        <f>ROW()</f>
        <v>28</v>
      </c>
      <c r="C28" s="1354" t="s">
        <v>514</v>
      </c>
      <c r="D28" s="7"/>
      <c r="E28" s="977">
        <v>2.7799999999999998E-2</v>
      </c>
      <c r="G28" s="978">
        <f>(1+G8)/(1+G9)-1</f>
        <v>2.5053616689413305E-2</v>
      </c>
      <c r="H28" s="971">
        <f>(1+H8)/(1+H9)-1</f>
        <v>2.5053616689413305E-2</v>
      </c>
      <c r="I28" s="971">
        <f>(1+I8)/(1+I9)-1</f>
        <v>2.5053616689413305E-2</v>
      </c>
      <c r="J28" s="971">
        <f>(1+J8)/(1+J9)-1</f>
        <v>2.5053616689413305E-2</v>
      </c>
      <c r="K28" s="972">
        <f>(1+K8)/(1+K9)-1</f>
        <v>2.5053616689413305E-2</v>
      </c>
      <c r="L28" s="2"/>
      <c r="M28" s="977">
        <v>2.47E-2</v>
      </c>
      <c r="O28" s="982">
        <v>2.5999999999999999E-2</v>
      </c>
      <c r="P28" s="11"/>
      <c r="Q28" s="977">
        <v>2.5999999999999999E-2</v>
      </c>
      <c r="R28" s="2"/>
      <c r="S28" s="983">
        <v>2.5999999999999999E-2</v>
      </c>
      <c r="T28" s="41"/>
      <c r="U28" s="979">
        <v>1.9E-2</v>
      </c>
      <c r="V28" s="980">
        <f>U28</f>
        <v>1.9E-2</v>
      </c>
      <c r="W28" s="980">
        <f>V28</f>
        <v>1.9E-2</v>
      </c>
      <c r="X28" s="980">
        <f>W28</f>
        <v>1.9E-2</v>
      </c>
      <c r="Y28" s="980">
        <f>X28</f>
        <v>1.9E-2</v>
      </c>
      <c r="Z28" s="1502">
        <f>Input!AD35</f>
        <v>1.8404907975460238E-2</v>
      </c>
      <c r="AA28" s="979">
        <v>1.14E-2</v>
      </c>
      <c r="AB28" s="980">
        <f>AA28</f>
        <v>1.14E-2</v>
      </c>
      <c r="AC28" s="980">
        <f>AB28</f>
        <v>1.14E-2</v>
      </c>
      <c r="AD28" s="980">
        <f>AC28</f>
        <v>1.14E-2</v>
      </c>
      <c r="AE28" s="981">
        <f>AD28</f>
        <v>1.14E-2</v>
      </c>
      <c r="AF28" s="1863">
        <v>2.24E-2</v>
      </c>
      <c r="AG28" s="980">
        <f>AF28</f>
        <v>2.24E-2</v>
      </c>
      <c r="AH28" s="980">
        <f>AG28</f>
        <v>2.24E-2</v>
      </c>
      <c r="AI28" s="980">
        <f>AH28</f>
        <v>2.24E-2</v>
      </c>
      <c r="AJ28" s="981">
        <f>AI28</f>
        <v>2.24E-2</v>
      </c>
    </row>
    <row r="29" spans="1:36">
      <c r="A29" s="172">
        <f>ROW()</f>
        <v>29</v>
      </c>
      <c r="C29" s="1354" t="s">
        <v>9</v>
      </c>
      <c r="D29" s="7"/>
      <c r="E29" s="984">
        <v>0.314</v>
      </c>
      <c r="G29" s="985">
        <v>0.3</v>
      </c>
      <c r="H29" s="1010">
        <v>0.3</v>
      </c>
      <c r="I29" s="1010">
        <v>0.3</v>
      </c>
      <c r="J29" s="1010">
        <v>0.3</v>
      </c>
      <c r="K29" s="1011">
        <v>0.3</v>
      </c>
      <c r="L29" s="2"/>
      <c r="M29" s="984">
        <v>0.3</v>
      </c>
      <c r="O29" s="984">
        <v>0.3</v>
      </c>
      <c r="P29" s="17"/>
      <c r="Q29" s="987"/>
      <c r="R29" s="2"/>
      <c r="S29" s="986">
        <v>0.3</v>
      </c>
      <c r="T29" s="41"/>
      <c r="U29" s="1012">
        <v>0.3</v>
      </c>
      <c r="V29" s="1013">
        <f t="shared" ref="V29:Z30" si="51">U29</f>
        <v>0.3</v>
      </c>
      <c r="W29" s="1013">
        <f t="shared" si="51"/>
        <v>0.3</v>
      </c>
      <c r="X29" s="1013">
        <f t="shared" si="51"/>
        <v>0.3</v>
      </c>
      <c r="Y29" s="1013">
        <f t="shared" si="51"/>
        <v>0.3</v>
      </c>
      <c r="Z29" s="1014">
        <f t="shared" si="51"/>
        <v>0.3</v>
      </c>
      <c r="AA29" s="1012">
        <v>0.3</v>
      </c>
      <c r="AB29" s="1013">
        <f t="shared" ref="AB29:AC30" si="52">AA29</f>
        <v>0.3</v>
      </c>
      <c r="AC29" s="1013">
        <f t="shared" si="52"/>
        <v>0.3</v>
      </c>
      <c r="AD29" s="1013">
        <f t="shared" ref="AD29:AD30" si="53">AC29</f>
        <v>0.3</v>
      </c>
      <c r="AE29" s="1014">
        <f t="shared" ref="AE29:AE30" si="54">AD29</f>
        <v>0.3</v>
      </c>
      <c r="AF29" s="1864">
        <v>0.3</v>
      </c>
      <c r="AG29" s="1013">
        <f t="shared" ref="AG29:AG30" si="55">AF29</f>
        <v>0.3</v>
      </c>
      <c r="AH29" s="1013">
        <f t="shared" ref="AH29:AH30" si="56">AG29</f>
        <v>0.3</v>
      </c>
      <c r="AI29" s="1013">
        <f t="shared" ref="AI29:AI30" si="57">AH29</f>
        <v>0.3</v>
      </c>
      <c r="AJ29" s="1014">
        <f t="shared" ref="AJ29:AJ30" si="58">AI29</f>
        <v>0.3</v>
      </c>
    </row>
    <row r="30" spans="1:36">
      <c r="A30" s="172">
        <f>ROW()</f>
        <v>30</v>
      </c>
      <c r="C30" s="1354" t="s">
        <v>10</v>
      </c>
      <c r="D30" s="7"/>
      <c r="E30" s="984">
        <v>0.5</v>
      </c>
      <c r="G30" s="970">
        <v>0.6</v>
      </c>
      <c r="H30" s="1009">
        <v>0.3</v>
      </c>
      <c r="I30" s="971"/>
      <c r="J30" s="971"/>
      <c r="K30" s="972"/>
      <c r="L30" s="2"/>
      <c r="M30" s="984">
        <v>0.2</v>
      </c>
      <c r="O30" s="984">
        <v>0.6</v>
      </c>
      <c r="P30" s="17"/>
      <c r="Q30" s="987"/>
      <c r="R30" s="2"/>
      <c r="S30" s="1015">
        <v>0.25</v>
      </c>
      <c r="T30" s="41"/>
      <c r="U30" s="1012">
        <f>40%*0 + 25%</f>
        <v>0.25</v>
      </c>
      <c r="V30" s="1013">
        <f t="shared" si="51"/>
        <v>0.25</v>
      </c>
      <c r="W30" s="1013">
        <f t="shared" si="51"/>
        <v>0.25</v>
      </c>
      <c r="X30" s="1013">
        <f t="shared" si="51"/>
        <v>0.25</v>
      </c>
      <c r="Y30" s="1013">
        <f t="shared" si="51"/>
        <v>0.25</v>
      </c>
      <c r="Z30" s="1014">
        <f t="shared" si="51"/>
        <v>0.25</v>
      </c>
      <c r="AA30" s="1012">
        <v>0.5</v>
      </c>
      <c r="AB30" s="1013">
        <f t="shared" si="52"/>
        <v>0.5</v>
      </c>
      <c r="AC30" s="1013">
        <f t="shared" si="52"/>
        <v>0.5</v>
      </c>
      <c r="AD30" s="1013">
        <f t="shared" si="53"/>
        <v>0.5</v>
      </c>
      <c r="AE30" s="1014">
        <f t="shared" si="54"/>
        <v>0.5</v>
      </c>
      <c r="AF30" s="1864">
        <v>0.5</v>
      </c>
      <c r="AG30" s="1013">
        <f t="shared" si="55"/>
        <v>0.5</v>
      </c>
      <c r="AH30" s="1013">
        <f t="shared" si="56"/>
        <v>0.5</v>
      </c>
      <c r="AI30" s="1013">
        <f t="shared" si="57"/>
        <v>0.5</v>
      </c>
      <c r="AJ30" s="1014">
        <f t="shared" si="58"/>
        <v>0.5</v>
      </c>
    </row>
    <row r="31" spans="1:36">
      <c r="A31" s="172">
        <f>ROW()</f>
        <v>31</v>
      </c>
      <c r="C31" s="1355" t="s">
        <v>11</v>
      </c>
      <c r="D31" s="7"/>
      <c r="E31" s="1016">
        <f>(1-E29)/(1-E29*(1-E30))</f>
        <v>0.81376037959667846</v>
      </c>
      <c r="G31" s="1017">
        <f>(1-G29)/(1-G29*(1-G30))</f>
        <v>0.79545454545454541</v>
      </c>
      <c r="H31" s="1018">
        <f>(1-H29)/(1-H29*(1-H30))</f>
        <v>0.88607594936708856</v>
      </c>
      <c r="I31" s="1018"/>
      <c r="J31" s="1018"/>
      <c r="K31" s="1019"/>
      <c r="L31" s="4"/>
      <c r="M31" s="1016">
        <f>(1-M29)/(1-M29*(1-M30))</f>
        <v>0.92105263157894735</v>
      </c>
      <c r="O31" s="1016">
        <f>(1-O29)/(1-O29*(1-O30))</f>
        <v>0.79545454545454541</v>
      </c>
      <c r="P31" s="3"/>
      <c r="Q31" s="1016"/>
      <c r="R31" s="4"/>
      <c r="S31" s="1020">
        <f>(1-S29)/(1-S29*(1-S30))</f>
        <v>0.90322580645161277</v>
      </c>
      <c r="T31" s="41"/>
      <c r="U31" s="1021">
        <f>(1-U29)/(1-U29*(1-U30))</f>
        <v>0.90322580645161277</v>
      </c>
      <c r="V31" s="1022">
        <f t="shared" ref="V31:Z31" si="59">(1-V29)/(1-V29*(1-V30))</f>
        <v>0.90322580645161277</v>
      </c>
      <c r="W31" s="1022">
        <f t="shared" si="59"/>
        <v>0.90322580645161277</v>
      </c>
      <c r="X31" s="1022">
        <f t="shared" si="59"/>
        <v>0.90322580645161277</v>
      </c>
      <c r="Y31" s="1022">
        <f t="shared" si="59"/>
        <v>0.90322580645161277</v>
      </c>
      <c r="Z31" s="1023">
        <f t="shared" si="59"/>
        <v>0.90322580645161277</v>
      </c>
      <c r="AA31" s="1022">
        <f t="shared" ref="AA31:AE31" si="60">(1-AA29)/(1-AA29*(1-AA30))</f>
        <v>0.82352941176470584</v>
      </c>
      <c r="AB31" s="1022">
        <f t="shared" si="60"/>
        <v>0.82352941176470584</v>
      </c>
      <c r="AC31" s="1022">
        <f t="shared" si="60"/>
        <v>0.82352941176470584</v>
      </c>
      <c r="AD31" s="1022">
        <f t="shared" si="60"/>
        <v>0.82352941176470584</v>
      </c>
      <c r="AE31" s="1023">
        <f t="shared" si="60"/>
        <v>0.82352941176470584</v>
      </c>
      <c r="AF31" s="1022">
        <f t="shared" ref="AF31:AJ31" si="61">(1-AF29)/(1-AF29*(1-AF30))</f>
        <v>0.82352941176470584</v>
      </c>
      <c r="AG31" s="1022">
        <f t="shared" si="61"/>
        <v>0.82352941176470584</v>
      </c>
      <c r="AH31" s="1022">
        <f t="shared" si="61"/>
        <v>0.82352941176470584</v>
      </c>
      <c r="AI31" s="1022">
        <f t="shared" si="61"/>
        <v>0.82352941176470584</v>
      </c>
      <c r="AJ31" s="1023">
        <f t="shared" si="61"/>
        <v>0.82352941176470584</v>
      </c>
    </row>
    <row r="32" spans="1:36">
      <c r="A32" s="172">
        <f>ROW()</f>
        <v>32</v>
      </c>
    </row>
    <row r="33" spans="1:36">
      <c r="A33" s="172">
        <f>ROW()</f>
        <v>33</v>
      </c>
      <c r="B33" s="761"/>
      <c r="C33" s="761" t="s">
        <v>47</v>
      </c>
      <c r="D33" s="7"/>
      <c r="E33" s="20"/>
      <c r="G33" s="20"/>
      <c r="H33" s="20"/>
      <c r="I33" s="21"/>
      <c r="J33" s="21"/>
      <c r="K33" s="21"/>
      <c r="M33" s="21"/>
      <c r="O33" s="20"/>
      <c r="P33" s="20"/>
      <c r="Q33" s="21"/>
      <c r="S33" s="22"/>
      <c r="T33" s="41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</row>
    <row r="34" spans="1:36">
      <c r="A34" s="172">
        <f>ROW()</f>
        <v>34</v>
      </c>
      <c r="C34" s="1051" t="s">
        <v>16</v>
      </c>
      <c r="D34" s="7"/>
      <c r="E34" s="1031">
        <f>E21*E26+E15*E25</f>
        <v>0.10517587188612101</v>
      </c>
      <c r="G34" s="1032">
        <f>G21*G26+G15*G25</f>
        <v>8.0350909090909084E-2</v>
      </c>
      <c r="H34" s="1033">
        <f>H21*H26+H15*H25</f>
        <v>5.6455696202531637E-2</v>
      </c>
      <c r="I34" s="1033">
        <f>G34+(H34-G34)*0.1</f>
        <v>7.7961387802071333E-2</v>
      </c>
      <c r="J34" s="1033">
        <f>H34-(H34-G34)*0.1</f>
        <v>5.8845217491369381E-2</v>
      </c>
      <c r="K34" s="1034">
        <f>(1+K35)*(1+K28)-1</f>
        <v>9.4552251900955619E-2</v>
      </c>
      <c r="L34" s="2"/>
      <c r="M34" s="1031">
        <f>(1+M35)*(1+M28)-1</f>
        <v>0.1384417</v>
      </c>
      <c r="O34" s="1031">
        <f>O21*O26+O15*O25</f>
        <v>9.6740727272727256E-2</v>
      </c>
      <c r="P34" s="23"/>
      <c r="Q34" s="1031"/>
      <c r="R34" s="2"/>
      <c r="S34" s="1035">
        <f>S21*S26+S15*S25</f>
        <v>0.1054970322580645</v>
      </c>
      <c r="T34" s="41"/>
      <c r="U34" s="1036">
        <f t="shared" ref="U34:AE34" si="62">U21*U26+U15*U25</f>
        <v>6.7806903225806445E-2</v>
      </c>
      <c r="V34" s="1037">
        <f t="shared" si="62"/>
        <v>6.8244903225806453E-2</v>
      </c>
      <c r="W34" s="1037">
        <f t="shared" si="62"/>
        <v>6.8034903225806451E-2</v>
      </c>
      <c r="X34" s="1037">
        <f t="shared" si="62"/>
        <v>6.7188903225806451E-2</v>
      </c>
      <c r="Y34" s="1037">
        <f t="shared" si="62"/>
        <v>6.3366903225806445E-2</v>
      </c>
      <c r="Z34" s="1038">
        <f t="shared" si="62"/>
        <v>6.3210903225806442E-2</v>
      </c>
      <c r="AA34" s="1037">
        <f t="shared" si="62"/>
        <v>4.5540470588235286E-2</v>
      </c>
      <c r="AB34" s="1037">
        <f t="shared" si="62"/>
        <v>4.5375470588235295E-2</v>
      </c>
      <c r="AC34" s="1037">
        <f t="shared" si="62"/>
        <v>4.4489970588235291E-2</v>
      </c>
      <c r="AD34" s="1037">
        <f t="shared" si="62"/>
        <v>4.4022470588235288E-2</v>
      </c>
      <c r="AE34" s="1038">
        <f t="shared" si="62"/>
        <v>4.3840970588235287E-2</v>
      </c>
      <c r="AF34" s="1037">
        <f t="shared" ref="AF34:AJ34" si="63">AF21*AF26+AF15*AF25</f>
        <v>7.6478117647058808E-2</v>
      </c>
      <c r="AG34" s="1037">
        <f t="shared" si="63"/>
        <v>7.6478117647058808E-2</v>
      </c>
      <c r="AH34" s="1037">
        <f t="shared" si="63"/>
        <v>7.6478117647058808E-2</v>
      </c>
      <c r="AI34" s="1037">
        <f t="shared" si="63"/>
        <v>7.6478117647058808E-2</v>
      </c>
      <c r="AJ34" s="1038">
        <f t="shared" si="63"/>
        <v>7.6478117647058808E-2</v>
      </c>
    </row>
    <row r="35" spans="1:36">
      <c r="A35" s="172">
        <f>ROW()</f>
        <v>35</v>
      </c>
      <c r="C35" s="1052" t="s">
        <v>17</v>
      </c>
      <c r="D35" s="7"/>
      <c r="E35" s="1039">
        <f>(1+E34)/(1+E28)-1</f>
        <v>7.5283004364780082E-2</v>
      </c>
      <c r="G35" s="1040">
        <f>(1+G34)/(1+G28)-1</f>
        <v>5.3945756105995724E-2</v>
      </c>
      <c r="H35" s="1041">
        <f>(1+H34)/(1+H28)-1</f>
        <v>3.0634572671951243E-2</v>
      </c>
      <c r="I35" s="1041">
        <f>(1+I34)/(1+I28)-1</f>
        <v>5.1614637762591009E-2</v>
      </c>
      <c r="J35" s="1041">
        <f>(1+J34)/(1+J28)-1</f>
        <v>3.2965691015355736E-2</v>
      </c>
      <c r="K35" s="1042">
        <v>6.7799999999999999E-2</v>
      </c>
      <c r="L35" s="2"/>
      <c r="M35" s="1043">
        <v>0.111</v>
      </c>
      <c r="O35" s="1039">
        <f>(1+O34)/(1+O28)-1</f>
        <v>6.8948077263866647E-2</v>
      </c>
      <c r="P35" s="23"/>
      <c r="Q35" s="1043">
        <v>9.6000000000000002E-2</v>
      </c>
      <c r="S35" s="1044">
        <f>(1+S34)/(1+S28)-1</f>
        <v>7.7482487580959436E-2</v>
      </c>
      <c r="T35" s="41"/>
      <c r="U35" s="1045">
        <f t="shared" ref="U35:AE35" si="64">(1+U34)/(1+U28)-1</f>
        <v>4.7896862831998455E-2</v>
      </c>
      <c r="V35" s="1046">
        <f t="shared" si="64"/>
        <v>4.8326696001772973E-2</v>
      </c>
      <c r="W35" s="1046">
        <f t="shared" si="64"/>
        <v>4.8120611605305896E-2</v>
      </c>
      <c r="X35" s="1046">
        <f t="shared" si="64"/>
        <v>4.7290385893823839E-2</v>
      </c>
      <c r="Y35" s="1046">
        <f t="shared" si="64"/>
        <v>4.35396498781222E-2</v>
      </c>
      <c r="Z35" s="1047">
        <f t="shared" si="64"/>
        <v>4.3996248348231459E-2</v>
      </c>
      <c r="AA35" s="1046">
        <f t="shared" si="64"/>
        <v>3.3755656108596988E-2</v>
      </c>
      <c r="AB35" s="1046">
        <f t="shared" si="64"/>
        <v>3.3592515906896603E-2</v>
      </c>
      <c r="AC35" s="1046">
        <f t="shared" si="64"/>
        <v>3.2716996824436739E-2</v>
      </c>
      <c r="AD35" s="1046">
        <f t="shared" si="64"/>
        <v>3.2254766252951539E-2</v>
      </c>
      <c r="AE35" s="1047">
        <f t="shared" si="64"/>
        <v>3.2075312031080827E-2</v>
      </c>
      <c r="AF35" s="1046">
        <f t="shared" ref="AF35:AJ35" si="65">(1+AF34)/(1+AF28)-1</f>
        <v>5.289330755776489E-2</v>
      </c>
      <c r="AG35" s="1046">
        <f t="shared" si="65"/>
        <v>5.289330755776489E-2</v>
      </c>
      <c r="AH35" s="1046">
        <f t="shared" si="65"/>
        <v>5.289330755776489E-2</v>
      </c>
      <c r="AI35" s="1046">
        <f t="shared" si="65"/>
        <v>5.289330755776489E-2</v>
      </c>
      <c r="AJ35" s="1047">
        <f t="shared" si="65"/>
        <v>5.289330755776489E-2</v>
      </c>
    </row>
    <row r="36" spans="1:36" ht="22.5" customHeight="1">
      <c r="A36" s="172">
        <f>ROW()</f>
        <v>36</v>
      </c>
      <c r="B36" s="761"/>
      <c r="C36" s="761" t="s">
        <v>48</v>
      </c>
      <c r="D36" s="1"/>
      <c r="E36" s="24"/>
      <c r="T36" s="41"/>
    </row>
    <row r="37" spans="1:36">
      <c r="A37" s="172">
        <f>ROW()</f>
        <v>37</v>
      </c>
      <c r="B37" s="762"/>
      <c r="C37" s="1368" t="s">
        <v>49</v>
      </c>
      <c r="E37" s="1031">
        <f>E25*E15+E26*E22</f>
        <v>9.5700000000000007E-2</v>
      </c>
      <c r="G37" s="1032">
        <f>G25*G15+G26*G22</f>
        <v>7.5359999999999996E-2</v>
      </c>
      <c r="H37" s="1033">
        <f>H25*H15+H26*H22</f>
        <v>4.4600000000000001E-2</v>
      </c>
      <c r="I37" s="1025"/>
      <c r="J37" s="1025"/>
      <c r="K37" s="1026"/>
      <c r="M37" s="1024"/>
      <c r="O37" s="1031">
        <f>O25*O15+O26*O22</f>
        <v>9.1308E-2</v>
      </c>
      <c r="P37" s="23"/>
      <c r="Q37" s="1024"/>
      <c r="S37" s="1035">
        <f>S25*S15+S26*S22</f>
        <v>9.3407999999999991E-2</v>
      </c>
      <c r="T37" s="41"/>
      <c r="U37" s="1048">
        <f t="shared" ref="U37:AE37" si="66">U25*U15+U26*U22</f>
        <v>5.9434000000000001E-2</v>
      </c>
      <c r="V37" s="1049">
        <f t="shared" si="66"/>
        <v>5.9871999999999995E-2</v>
      </c>
      <c r="W37" s="1049">
        <f t="shared" si="66"/>
        <v>5.9662E-2</v>
      </c>
      <c r="X37" s="1049">
        <f t="shared" si="66"/>
        <v>5.8815999999999993E-2</v>
      </c>
      <c r="Y37" s="1049">
        <f t="shared" si="66"/>
        <v>5.4994000000000001E-2</v>
      </c>
      <c r="Z37" s="1050">
        <f t="shared" si="66"/>
        <v>5.4837999999999998E-2</v>
      </c>
      <c r="AA37" s="1049">
        <f t="shared" si="66"/>
        <v>4.1553999999999994E-2</v>
      </c>
      <c r="AB37" s="1049">
        <f t="shared" si="66"/>
        <v>4.1388999999999995E-2</v>
      </c>
      <c r="AC37" s="1049">
        <f t="shared" si="66"/>
        <v>4.0503499999999998E-2</v>
      </c>
      <c r="AD37" s="1049">
        <f t="shared" si="66"/>
        <v>4.0035999999999995E-2</v>
      </c>
      <c r="AE37" s="1050">
        <f t="shared" si="66"/>
        <v>3.9854500000000001E-2</v>
      </c>
      <c r="AF37" s="1049">
        <f t="shared" ref="AF37:AJ37" si="67">AF25*AF15+AF26*AF22</f>
        <v>6.9946499999999995E-2</v>
      </c>
      <c r="AG37" s="1049">
        <f t="shared" si="67"/>
        <v>6.9946499999999995E-2</v>
      </c>
      <c r="AH37" s="1049">
        <f t="shared" si="67"/>
        <v>6.9946499999999995E-2</v>
      </c>
      <c r="AI37" s="1049">
        <f t="shared" si="67"/>
        <v>6.9946499999999995E-2</v>
      </c>
      <c r="AJ37" s="1050">
        <f t="shared" si="67"/>
        <v>6.9946499999999995E-2</v>
      </c>
    </row>
    <row r="38" spans="1:36">
      <c r="A38" s="172">
        <f>ROW()</f>
        <v>38</v>
      </c>
      <c r="B38" s="762"/>
      <c r="C38" s="1369" t="s">
        <v>50</v>
      </c>
      <c r="E38" s="1039">
        <f>(1+E37)/(1+E28)-1</f>
        <v>6.6063436466238468E-2</v>
      </c>
      <c r="G38" s="1040">
        <f>(1+G37)/(1+G28)-1</f>
        <v>4.907683119353301E-2</v>
      </c>
      <c r="H38" s="1041">
        <f>(1+H37)/(1+H28)-1</f>
        <v>1.9068644793152512E-2</v>
      </c>
      <c r="I38" s="1018"/>
      <c r="J38" s="1018"/>
      <c r="K38" s="1019"/>
      <c r="M38" s="1016"/>
      <c r="O38" s="1039">
        <f>(1+O37)/(1+O28)-1</f>
        <v>6.3653021442495072E-2</v>
      </c>
      <c r="P38" s="23"/>
      <c r="Q38" s="1016"/>
      <c r="S38" s="1044">
        <f>(1+S37)/(1+S28)-1</f>
        <v>6.5699805068226036E-2</v>
      </c>
      <c r="T38" s="41"/>
      <c r="U38" s="1045">
        <f t="shared" ref="U38:AE38" si="68">(1+U37)/(1+U28)-1</f>
        <v>3.9680078508341543E-2</v>
      </c>
      <c r="V38" s="1046">
        <f t="shared" si="68"/>
        <v>4.0109911678115839E-2</v>
      </c>
      <c r="W38" s="1046">
        <f t="shared" si="68"/>
        <v>3.9903827281648763E-2</v>
      </c>
      <c r="X38" s="1046">
        <f t="shared" si="68"/>
        <v>3.9073601570166927E-2</v>
      </c>
      <c r="Y38" s="1046">
        <f t="shared" si="68"/>
        <v>3.5322865554465288E-2</v>
      </c>
      <c r="Z38" s="1047">
        <f t="shared" si="68"/>
        <v>3.577466265060214E-2</v>
      </c>
      <c r="AA38" s="1046">
        <f t="shared" si="68"/>
        <v>2.9814119042910869E-2</v>
      </c>
      <c r="AB38" s="1046">
        <f t="shared" si="68"/>
        <v>2.9650978841210041E-2</v>
      </c>
      <c r="AC38" s="1046">
        <f t="shared" si="68"/>
        <v>2.8775459758750177E-2</v>
      </c>
      <c r="AD38" s="1046">
        <f t="shared" si="68"/>
        <v>2.8313229187264977E-2</v>
      </c>
      <c r="AE38" s="1047">
        <f t="shared" si="68"/>
        <v>2.8133774965394265E-2</v>
      </c>
      <c r="AF38" s="1046">
        <f t="shared" ref="AF38:AJ38" si="69">(1+AF37)/(1+AF28)-1</f>
        <v>4.6504792644757265E-2</v>
      </c>
      <c r="AG38" s="1046">
        <f t="shared" si="69"/>
        <v>4.6504792644757265E-2</v>
      </c>
      <c r="AH38" s="1046">
        <f t="shared" si="69"/>
        <v>4.6504792644757265E-2</v>
      </c>
      <c r="AI38" s="1046">
        <f t="shared" si="69"/>
        <v>4.6504792644757265E-2</v>
      </c>
      <c r="AJ38" s="1047">
        <f t="shared" si="69"/>
        <v>4.6504792644757265E-2</v>
      </c>
    </row>
    <row r="39" spans="1:36">
      <c r="A39" s="172">
        <f>ROW()</f>
        <v>39</v>
      </c>
    </row>
    <row r="40" spans="1:36">
      <c r="A40" s="172">
        <f>ROW()</f>
        <v>40</v>
      </c>
      <c r="C40" s="604" t="s">
        <v>5</v>
      </c>
    </row>
    <row r="41" spans="1:36">
      <c r="A41" s="172">
        <f>ROW()</f>
        <v>41</v>
      </c>
      <c r="C41" s="1051" t="s">
        <v>529</v>
      </c>
      <c r="D41" s="7"/>
      <c r="T41" s="41"/>
      <c r="U41" s="1672">
        <f>U11</f>
        <v>2.4289999999999999E-2</v>
      </c>
      <c r="V41" s="1517">
        <f>V11</f>
        <v>2.5020000000000001E-2</v>
      </c>
      <c r="W41" s="1518">
        <f>IF(Input!AA12="","",Input!AA12)</f>
        <v>2.4670000000000001E-2</v>
      </c>
      <c r="X41" s="1518">
        <f>IF(Input!AB12="","",Input!AB12)</f>
        <v>2.3259999999999999E-2</v>
      </c>
      <c r="Y41" s="1518">
        <f>IF(Input!AC12="","",Input!AC12)</f>
        <v>1.6890000000000002E-2</v>
      </c>
      <c r="Z41" s="1519">
        <f>IF(Input!AD12="","",Input!AD12)</f>
        <v>1.6629999999999999E-2</v>
      </c>
      <c r="AA41" s="1517">
        <f>IF(Input!AE13="","",Input!AE13)</f>
        <v>2.273E-2</v>
      </c>
      <c r="AB41" s="1518">
        <f>IF(Input!AF13="","",Input!AF13)</f>
        <v>2.2429999999999999E-2</v>
      </c>
      <c r="AC41" s="1518">
        <f>IF(Input!AG13="","",Input!AG13)</f>
        <v>2.0820000000000002E-2</v>
      </c>
      <c r="AD41" s="1518">
        <f>IF(Input!AH13="","",Input!AH13)</f>
        <v>1.9970000000000002E-2</v>
      </c>
      <c r="AE41" s="1519">
        <f>IF(Input!AI13="","",Input!AI13)</f>
        <v>1.9640000000000001E-2</v>
      </c>
      <c r="AF41" s="1517">
        <f>IF(Input!AJ13="","",Input!AJ13)</f>
        <v>1.941E-2</v>
      </c>
      <c r="AG41" s="1518" t="str">
        <f>IF(Input!AK13="","",Input!AK13)</f>
        <v/>
      </c>
      <c r="AH41" s="1518" t="str">
        <f>IF(Input!AL13="","",Input!AL13)</f>
        <v/>
      </c>
      <c r="AI41" s="1518" t="str">
        <f>IF(Input!AM13="","",Input!AM13)</f>
        <v/>
      </c>
      <c r="AJ41" s="1519" t="str">
        <f>IF(Input!AN13="","",Input!AN13)</f>
        <v/>
      </c>
    </row>
    <row r="42" spans="1:36">
      <c r="A42" s="172">
        <f>ROW()</f>
        <v>42</v>
      </c>
      <c r="C42" s="1052" t="s">
        <v>528</v>
      </c>
      <c r="D42" s="7"/>
      <c r="T42" s="41"/>
      <c r="U42" s="1053">
        <f>IF(U41="",T42,U41)</f>
        <v>2.4289999999999999E-2</v>
      </c>
      <c r="V42" s="1054">
        <f t="shared" ref="V42:AE42" si="70">IF(V41="",U42,V41)</f>
        <v>2.5020000000000001E-2</v>
      </c>
      <c r="W42" s="1054">
        <f t="shared" si="70"/>
        <v>2.4670000000000001E-2</v>
      </c>
      <c r="X42" s="1054">
        <f t="shared" si="70"/>
        <v>2.3259999999999999E-2</v>
      </c>
      <c r="Y42" s="1054">
        <f t="shared" si="70"/>
        <v>1.6890000000000002E-2</v>
      </c>
      <c r="Z42" s="1055">
        <f t="shared" si="70"/>
        <v>1.6629999999999999E-2</v>
      </c>
      <c r="AA42" s="1055">
        <f t="shared" si="70"/>
        <v>2.273E-2</v>
      </c>
      <c r="AB42" s="1054">
        <f t="shared" si="70"/>
        <v>2.2429999999999999E-2</v>
      </c>
      <c r="AC42" s="1054">
        <f t="shared" si="70"/>
        <v>2.0820000000000002E-2</v>
      </c>
      <c r="AD42" s="1054">
        <f t="shared" si="70"/>
        <v>1.9970000000000002E-2</v>
      </c>
      <c r="AE42" s="1055">
        <f t="shared" si="70"/>
        <v>1.9640000000000001E-2</v>
      </c>
      <c r="AF42" s="1055">
        <f t="shared" ref="AF42" si="71">IF(AF41="",AE42,AF41)</f>
        <v>1.941E-2</v>
      </c>
      <c r="AG42" s="1054">
        <f t="shared" ref="AG42" si="72">IF(AG41="",AF42,AG41)</f>
        <v>1.941E-2</v>
      </c>
      <c r="AH42" s="1054">
        <f t="shared" ref="AH42" si="73">IF(AH41="",AG42,AH41)</f>
        <v>1.941E-2</v>
      </c>
      <c r="AI42" s="1054">
        <f t="shared" ref="AI42" si="74">IF(AI41="",AH42,AI41)</f>
        <v>1.941E-2</v>
      </c>
      <c r="AJ42" s="1055">
        <f t="shared" ref="AJ42" si="75">IF(AJ41="",AI42,AJ41)</f>
        <v>1.941E-2</v>
      </c>
    </row>
    <row r="43" spans="1:36">
      <c r="A43" s="172">
        <f>ROW()</f>
        <v>43</v>
      </c>
      <c r="W43" s="425" t="s">
        <v>524</v>
      </c>
      <c r="AB43" s="425"/>
      <c r="AG43" s="425"/>
    </row>
    <row r="44" spans="1:36">
      <c r="A44" s="172">
        <f>ROW()</f>
        <v>44</v>
      </c>
    </row>
    <row r="45" spans="1:36" s="33" customFormat="1">
      <c r="A45" s="172">
        <f>ROW()</f>
        <v>45</v>
      </c>
      <c r="C45" s="1323" t="s">
        <v>635</v>
      </c>
      <c r="U45" s="1325">
        <v>2014</v>
      </c>
      <c r="V45" s="1326">
        <f>U45+1</f>
        <v>2015</v>
      </c>
      <c r="W45" s="1326">
        <f t="shared" ref="W45:X45" si="76">V45+1</f>
        <v>2016</v>
      </c>
      <c r="X45" s="1326">
        <f t="shared" si="76"/>
        <v>2017</v>
      </c>
      <c r="Y45" s="1326">
        <f t="shared" ref="Y45:AC45" si="77">X45+1</f>
        <v>2018</v>
      </c>
      <c r="Z45" s="1327">
        <f t="shared" si="77"/>
        <v>2019</v>
      </c>
      <c r="AA45" s="1325">
        <f t="shared" si="77"/>
        <v>2020</v>
      </c>
      <c r="AB45" s="1326">
        <f t="shared" si="77"/>
        <v>2021</v>
      </c>
      <c r="AC45" s="1326">
        <f t="shared" si="77"/>
        <v>2022</v>
      </c>
      <c r="AD45" s="1326">
        <f t="shared" ref="AD45:AE45" si="78">AC45+1</f>
        <v>2023</v>
      </c>
      <c r="AE45" s="1327">
        <f t="shared" si="78"/>
        <v>2024</v>
      </c>
      <c r="AF45" s="1325">
        <f t="shared" ref="AF45" si="79">AE45+1</f>
        <v>2025</v>
      </c>
      <c r="AG45" s="1326">
        <f t="shared" ref="AG45" si="80">AF45+1</f>
        <v>2026</v>
      </c>
      <c r="AH45" s="1326">
        <f t="shared" ref="AH45" si="81">AG45+1</f>
        <v>2027</v>
      </c>
      <c r="AI45" s="1326">
        <f t="shared" ref="AI45" si="82">AH45+1</f>
        <v>2028</v>
      </c>
      <c r="AJ45" s="1327">
        <f t="shared" ref="AJ45" si="83">AI45+1</f>
        <v>2029</v>
      </c>
    </row>
    <row r="46" spans="1:36" s="33" customFormat="1">
      <c r="A46" s="172">
        <f>ROW()</f>
        <v>46</v>
      </c>
      <c r="C46" s="1328" t="s">
        <v>529</v>
      </c>
      <c r="U46" s="1329"/>
      <c r="V46" s="1330">
        <f>IF(V58="","",ROUND(AVERAGE(V49:V58),5))</f>
        <v>2.5020000000000001E-2</v>
      </c>
      <c r="W46" s="1330">
        <f>IF(W59="","",ROUND(AVERAGE(W50:W59),5))</f>
        <v>2.6759999999999999E-2</v>
      </c>
      <c r="X46" s="1330">
        <f>IF(X60="","",ROUND(AVERAGE(X51:X60),5))</f>
        <v>2.785E-2</v>
      </c>
      <c r="Y46" s="1330">
        <f>IF(Y61="","",ROUND(AVERAGE(Y52:Y61),5))</f>
        <v>2.605E-2</v>
      </c>
      <c r="Z46" s="1331">
        <f>IF(Z62="","",ROUND(AVERAGE(Z53:Z62),5))</f>
        <v>2.3089999999999999E-2</v>
      </c>
      <c r="AA46" s="1329">
        <f>IF(AA63="","",ROUND(AVERAGE(AA54:AA63),5))</f>
        <v>2.273E-2</v>
      </c>
      <c r="AB46" s="1330">
        <f>IF(AB64="","",ROUND(AVERAGE(AB55:AB64),5))</f>
        <v>2.2429999999999999E-2</v>
      </c>
      <c r="AC46" s="1330">
        <f>IF(AC65="","",ROUND(AVERAGE(AC56:AC65),5))</f>
        <v>2.0820000000000002E-2</v>
      </c>
      <c r="AD46" s="1330">
        <f>IF(AD66="","",ROUND(AVERAGE(AD57:AD66),5))</f>
        <v>1.9970000000000002E-2</v>
      </c>
      <c r="AE46" s="1331">
        <f>IF(AE67="","",ROUND(AVERAGE(AE58:AE67),5))</f>
        <v>1.9640000000000001E-2</v>
      </c>
      <c r="AF46" s="1329">
        <f>IF(AF68="","",ROUND(AVERAGE(AF59:AF68),5))</f>
        <v>1.941E-2</v>
      </c>
      <c r="AG46" s="1673" t="str">
        <f>IF(AG69="","",ROUND(AVERAGE(AG60:AG69),5))</f>
        <v/>
      </c>
      <c r="AH46" s="1673" t="str">
        <f>IF(AH70="","",ROUND(AVERAGE(AH61:AH70),5))</f>
        <v/>
      </c>
      <c r="AI46" s="1673" t="str">
        <f>IF(AI71="","",ROUND(AVERAGE(AI62:AI71),5))</f>
        <v/>
      </c>
      <c r="AJ46" s="1674" t="str">
        <f>IF(AJ72="","",ROUND(AVERAGE(AJ63:AJ72),5))</f>
        <v/>
      </c>
    </row>
    <row r="47" spans="1:36">
      <c r="A47" s="172">
        <f>ROW()</f>
        <v>47</v>
      </c>
      <c r="Q47">
        <f>49-16.46</f>
        <v>32.54</v>
      </c>
      <c r="U47" s="1339"/>
      <c r="V47" s="1339"/>
      <c r="W47" s="1339"/>
      <c r="X47" s="1339"/>
      <c r="Y47" s="1339"/>
      <c r="Z47" s="1339"/>
      <c r="AA47" s="1339"/>
      <c r="AB47" s="1339"/>
      <c r="AC47" s="1339"/>
      <c r="AD47" s="1339"/>
      <c r="AE47" s="1339"/>
      <c r="AF47" s="1339"/>
      <c r="AG47" s="1339"/>
      <c r="AH47" s="1339"/>
      <c r="AI47" s="1339"/>
      <c r="AJ47" s="1339"/>
    </row>
    <row r="48" spans="1:36" collapsed="1">
      <c r="A48" s="172">
        <f>ROW()</f>
        <v>48</v>
      </c>
      <c r="C48" s="1323" t="s">
        <v>634</v>
      </c>
      <c r="U48" s="1325">
        <v>2014</v>
      </c>
      <c r="V48" s="1326">
        <f>U48+1</f>
        <v>2015</v>
      </c>
      <c r="W48" s="1326">
        <f t="shared" ref="W48:AE48" si="84">V48+1</f>
        <v>2016</v>
      </c>
      <c r="X48" s="1326">
        <f t="shared" si="84"/>
        <v>2017</v>
      </c>
      <c r="Y48" s="1326">
        <f t="shared" si="84"/>
        <v>2018</v>
      </c>
      <c r="Z48" s="1327">
        <f t="shared" si="84"/>
        <v>2019</v>
      </c>
      <c r="AA48" s="1325">
        <f t="shared" si="84"/>
        <v>2020</v>
      </c>
      <c r="AB48" s="1326">
        <f t="shared" si="84"/>
        <v>2021</v>
      </c>
      <c r="AC48" s="1326">
        <f t="shared" si="84"/>
        <v>2022</v>
      </c>
      <c r="AD48" s="1326">
        <f t="shared" si="84"/>
        <v>2023</v>
      </c>
      <c r="AE48" s="1327">
        <f t="shared" si="84"/>
        <v>2024</v>
      </c>
      <c r="AF48" s="1325">
        <f t="shared" ref="AF48" si="85">AE48+1</f>
        <v>2025</v>
      </c>
      <c r="AG48" s="1326">
        <f t="shared" ref="AG48" si="86">AF48+1</f>
        <v>2026</v>
      </c>
      <c r="AH48" s="1326">
        <f t="shared" ref="AH48" si="87">AG48+1</f>
        <v>2027</v>
      </c>
      <c r="AI48" s="1326">
        <f t="shared" ref="AI48" si="88">AH48+1</f>
        <v>2028</v>
      </c>
      <c r="AJ48" s="1327">
        <f t="shared" ref="AJ48" si="89">AI48+1</f>
        <v>2029</v>
      </c>
    </row>
    <row r="49" spans="1:36" hidden="1" outlineLevel="1">
      <c r="A49" s="172">
        <f>ROW()</f>
        <v>49</v>
      </c>
      <c r="C49" s="1324">
        <v>2006</v>
      </c>
      <c r="T49" s="1332"/>
      <c r="U49" s="1769">
        <v>7.2399999999999999E-3</v>
      </c>
      <c r="V49" s="1770">
        <f t="shared" ref="V49" si="90">U49</f>
        <v>7.2399999999999999E-3</v>
      </c>
      <c r="W49" s="1770"/>
      <c r="X49" s="1770"/>
      <c r="Y49" s="1770"/>
      <c r="Z49" s="1771"/>
      <c r="AA49" s="1772"/>
      <c r="AB49" s="666"/>
      <c r="AC49" s="666"/>
      <c r="AD49" s="666"/>
      <c r="AE49" s="1773"/>
      <c r="AF49" s="1772"/>
      <c r="AG49" s="666"/>
      <c r="AH49" s="666"/>
      <c r="AI49" s="666"/>
      <c r="AJ49" s="1773"/>
    </row>
    <row r="50" spans="1:36" hidden="1" outlineLevel="1">
      <c r="A50" s="172">
        <f>ROW()</f>
        <v>50</v>
      </c>
      <c r="C50" s="1324">
        <f>C49+1</f>
        <v>2007</v>
      </c>
      <c r="T50" s="1332"/>
      <c r="U50" s="1769">
        <v>1.2410000000000001E-2</v>
      </c>
      <c r="V50" s="1770">
        <f t="shared" ref="V50:W57" si="91">U50</f>
        <v>1.2410000000000001E-2</v>
      </c>
      <c r="W50" s="1770">
        <f t="shared" si="91"/>
        <v>1.2410000000000001E-2</v>
      </c>
      <c r="X50" s="1770"/>
      <c r="Y50" s="1770"/>
      <c r="Z50" s="1771"/>
      <c r="AA50" s="1772"/>
      <c r="AB50" s="666"/>
      <c r="AC50" s="666"/>
      <c r="AD50" s="666"/>
      <c r="AE50" s="1773"/>
      <c r="AF50" s="1772"/>
      <c r="AG50" s="666"/>
      <c r="AH50" s="666"/>
      <c r="AI50" s="666"/>
      <c r="AJ50" s="1773"/>
    </row>
    <row r="51" spans="1:36" hidden="1" outlineLevel="1">
      <c r="A51" s="172">
        <f>ROW()</f>
        <v>51</v>
      </c>
      <c r="C51" s="1324">
        <f t="shared" ref="C51:C72" si="92">C50+1</f>
        <v>2008</v>
      </c>
      <c r="T51" s="1332"/>
      <c r="U51" s="1769">
        <v>3.4889999999999997E-2</v>
      </c>
      <c r="V51" s="1770">
        <f t="shared" si="91"/>
        <v>3.4889999999999997E-2</v>
      </c>
      <c r="W51" s="1770">
        <f t="shared" si="91"/>
        <v>3.4889999999999997E-2</v>
      </c>
      <c r="X51" s="1770">
        <f t="shared" ref="X51:X59" si="93">W51</f>
        <v>3.4889999999999997E-2</v>
      </c>
      <c r="Y51" s="1770"/>
      <c r="Z51" s="1771"/>
      <c r="AA51" s="1772"/>
      <c r="AB51" s="666"/>
      <c r="AC51" s="666"/>
      <c r="AD51" s="666"/>
      <c r="AE51" s="1773"/>
      <c r="AF51" s="1772"/>
      <c r="AG51" s="666"/>
      <c r="AH51" s="666"/>
      <c r="AI51" s="666"/>
      <c r="AJ51" s="1773"/>
    </row>
    <row r="52" spans="1:36" hidden="1" outlineLevel="1">
      <c r="A52" s="172">
        <f>ROW()</f>
        <v>52</v>
      </c>
      <c r="C52" s="1324">
        <f t="shared" si="92"/>
        <v>2009</v>
      </c>
      <c r="T52" s="1332"/>
      <c r="U52" s="1769">
        <v>4.6239999999999996E-2</v>
      </c>
      <c r="V52" s="1770">
        <f t="shared" si="91"/>
        <v>4.6239999999999996E-2</v>
      </c>
      <c r="W52" s="1770">
        <f t="shared" si="91"/>
        <v>4.6239999999999996E-2</v>
      </c>
      <c r="X52" s="1770">
        <f t="shared" si="93"/>
        <v>4.6239999999999996E-2</v>
      </c>
      <c r="Y52" s="1770">
        <f t="shared" ref="Y52:Y60" si="94">X52</f>
        <v>4.6239999999999996E-2</v>
      </c>
      <c r="Z52" s="1771"/>
      <c r="AA52" s="1772"/>
      <c r="AB52" s="666"/>
      <c r="AC52" s="666"/>
      <c r="AD52" s="666"/>
      <c r="AE52" s="1773"/>
      <c r="AF52" s="1772"/>
      <c r="AG52" s="666"/>
      <c r="AH52" s="666"/>
      <c r="AI52" s="666"/>
      <c r="AJ52" s="1773"/>
    </row>
    <row r="53" spans="1:36" hidden="1" outlineLevel="1">
      <c r="A53" s="172">
        <f>ROW()</f>
        <v>53</v>
      </c>
      <c r="C53" s="1324">
        <f t="shared" si="92"/>
        <v>2010</v>
      </c>
      <c r="T53" s="1332"/>
      <c r="U53" s="1769">
        <v>2.1269999999999997E-2</v>
      </c>
      <c r="V53" s="1770">
        <f t="shared" si="91"/>
        <v>2.1269999999999997E-2</v>
      </c>
      <c r="W53" s="1770">
        <f t="shared" si="91"/>
        <v>2.1269999999999997E-2</v>
      </c>
      <c r="X53" s="1770">
        <f t="shared" si="93"/>
        <v>2.1269999999999997E-2</v>
      </c>
      <c r="Y53" s="1770">
        <f t="shared" si="94"/>
        <v>2.1269999999999997E-2</v>
      </c>
      <c r="Z53" s="1771">
        <f t="shared" ref="Z53:Z61" si="95">Y53</f>
        <v>2.1269999999999997E-2</v>
      </c>
      <c r="AA53" s="1772"/>
      <c r="AB53" s="666"/>
      <c r="AC53" s="666"/>
      <c r="AD53" s="666"/>
      <c r="AE53" s="1773"/>
      <c r="AF53" s="1772"/>
      <c r="AG53" s="666"/>
      <c r="AH53" s="666"/>
      <c r="AI53" s="666"/>
      <c r="AJ53" s="1773"/>
    </row>
    <row r="54" spans="1:36" hidden="1" outlineLevel="1">
      <c r="A54" s="172">
        <f>ROW()</f>
        <v>54</v>
      </c>
      <c r="C54" s="1324">
        <f t="shared" si="92"/>
        <v>2011</v>
      </c>
      <c r="T54" s="1335"/>
      <c r="U54" s="1769">
        <v>2.3709999999999998E-2</v>
      </c>
      <c r="V54" s="1770">
        <f t="shared" si="91"/>
        <v>2.3709999999999998E-2</v>
      </c>
      <c r="W54" s="1770">
        <f t="shared" si="91"/>
        <v>2.3709999999999998E-2</v>
      </c>
      <c r="X54" s="1770">
        <f t="shared" si="93"/>
        <v>2.3709999999999998E-2</v>
      </c>
      <c r="Y54" s="1770">
        <f t="shared" si="94"/>
        <v>2.3709999999999998E-2</v>
      </c>
      <c r="Z54" s="1771">
        <f t="shared" si="95"/>
        <v>2.3709999999999998E-2</v>
      </c>
      <c r="AA54" s="1772">
        <f t="shared" ref="AA54:AA62" si="96">Z54</f>
        <v>2.3709999999999998E-2</v>
      </c>
      <c r="AB54" s="666"/>
      <c r="AC54" s="666"/>
      <c r="AD54" s="666"/>
      <c r="AE54" s="1773"/>
      <c r="AF54" s="666"/>
      <c r="AG54" s="666"/>
      <c r="AH54" s="666"/>
      <c r="AI54" s="666"/>
      <c r="AJ54" s="1773"/>
    </row>
    <row r="55" spans="1:36" hidden="1" outlineLevel="1">
      <c r="A55" s="172">
        <f>ROW()</f>
        <v>55</v>
      </c>
      <c r="C55" s="1525">
        <f t="shared" si="92"/>
        <v>2012</v>
      </c>
      <c r="D55" s="606"/>
      <c r="E55" s="606"/>
      <c r="F55" s="606"/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606"/>
      <c r="S55" s="606"/>
      <c r="T55" s="1434"/>
      <c r="U55" s="1774">
        <v>3.1719999999999998E-2</v>
      </c>
      <c r="V55" s="1775">
        <f t="shared" si="91"/>
        <v>3.1719999999999998E-2</v>
      </c>
      <c r="W55" s="1775">
        <f t="shared" si="91"/>
        <v>3.1719999999999998E-2</v>
      </c>
      <c r="X55" s="1775">
        <f t="shared" si="93"/>
        <v>3.1719999999999998E-2</v>
      </c>
      <c r="Y55" s="1775">
        <f t="shared" si="94"/>
        <v>3.1719999999999998E-2</v>
      </c>
      <c r="Z55" s="1776">
        <f t="shared" si="95"/>
        <v>3.1719999999999998E-2</v>
      </c>
      <c r="AA55" s="1777">
        <f t="shared" si="96"/>
        <v>3.1719999999999998E-2</v>
      </c>
      <c r="AB55" s="1526">
        <f t="shared" ref="AB55:AB63" si="97">AA55</f>
        <v>3.1719999999999998E-2</v>
      </c>
      <c r="AC55" s="1778"/>
      <c r="AD55" s="1778"/>
      <c r="AE55" s="1779"/>
      <c r="AF55" s="1777"/>
      <c r="AG55" s="1526"/>
      <c r="AH55" s="1778"/>
      <c r="AI55" s="1778"/>
      <c r="AJ55" s="1779"/>
    </row>
    <row r="56" spans="1:36" hidden="1" outlineLevel="1">
      <c r="A56" s="172">
        <f>ROW()</f>
        <v>56</v>
      </c>
      <c r="C56" s="1324">
        <f t="shared" si="92"/>
        <v>2013</v>
      </c>
      <c r="T56" s="1332"/>
      <c r="U56" s="1769">
        <v>3.0679999999999999E-2</v>
      </c>
      <c r="V56" s="1770">
        <f t="shared" si="91"/>
        <v>3.0679999999999999E-2</v>
      </c>
      <c r="W56" s="1770">
        <f t="shared" si="91"/>
        <v>3.0679999999999999E-2</v>
      </c>
      <c r="X56" s="1770">
        <f t="shared" si="93"/>
        <v>3.0679999999999999E-2</v>
      </c>
      <c r="Y56" s="1770">
        <f t="shared" si="94"/>
        <v>3.0679999999999999E-2</v>
      </c>
      <c r="Z56" s="1771">
        <f t="shared" si="95"/>
        <v>3.0679999999999999E-2</v>
      </c>
      <c r="AA56" s="1772">
        <f t="shared" si="96"/>
        <v>3.0679999999999999E-2</v>
      </c>
      <c r="AB56" s="1338">
        <f t="shared" si="97"/>
        <v>3.0679999999999999E-2</v>
      </c>
      <c r="AC56" s="1338">
        <f t="shared" ref="AC56:AC64" si="98">AB56</f>
        <v>3.0679999999999999E-2</v>
      </c>
      <c r="AD56" s="666"/>
      <c r="AE56" s="1773"/>
      <c r="AF56" s="1772"/>
      <c r="AG56" s="1338"/>
      <c r="AH56" s="1338"/>
      <c r="AI56" s="666"/>
      <c r="AJ56" s="1773"/>
    </row>
    <row r="57" spans="1:36" hidden="1" outlineLevel="1">
      <c r="A57" s="172">
        <f>ROW()</f>
        <v>57</v>
      </c>
      <c r="C57" s="1324">
        <f t="shared" si="92"/>
        <v>2014</v>
      </c>
      <c r="T57" s="1332"/>
      <c r="U57" s="1769">
        <v>2.2499999999999999E-2</v>
      </c>
      <c r="V57" s="1770">
        <f t="shared" si="91"/>
        <v>2.2499999999999999E-2</v>
      </c>
      <c r="W57" s="1770">
        <f t="shared" si="91"/>
        <v>2.2499999999999999E-2</v>
      </c>
      <c r="X57" s="1770">
        <f t="shared" si="93"/>
        <v>2.2499999999999999E-2</v>
      </c>
      <c r="Y57" s="1770">
        <f t="shared" si="94"/>
        <v>2.2499999999999999E-2</v>
      </c>
      <c r="Z57" s="1771">
        <f t="shared" si="95"/>
        <v>2.2499999999999999E-2</v>
      </c>
      <c r="AA57" s="1772">
        <f t="shared" si="96"/>
        <v>2.2499999999999999E-2</v>
      </c>
      <c r="AB57" s="1338">
        <f t="shared" si="97"/>
        <v>2.2499999999999999E-2</v>
      </c>
      <c r="AC57" s="1338">
        <f t="shared" si="98"/>
        <v>2.2499999999999999E-2</v>
      </c>
      <c r="AD57" s="1338">
        <f t="shared" ref="AD57:AD65" si="99">AC57</f>
        <v>2.2499999999999999E-2</v>
      </c>
      <c r="AE57" s="1773"/>
      <c r="AF57" s="1772"/>
      <c r="AG57" s="1338"/>
      <c r="AH57" s="1338"/>
      <c r="AI57" s="1338"/>
      <c r="AJ57" s="1773"/>
    </row>
    <row r="58" spans="1:36" hidden="1" outlineLevel="1">
      <c r="A58" s="172">
        <f>ROW()</f>
        <v>58</v>
      </c>
      <c r="C58" s="1324">
        <f t="shared" si="92"/>
        <v>2015</v>
      </c>
      <c r="U58" s="1772"/>
      <c r="V58" s="1334">
        <v>1.9530000000000002E-2</v>
      </c>
      <c r="W58" s="1770">
        <f>V58</f>
        <v>1.9530000000000002E-2</v>
      </c>
      <c r="X58" s="1770">
        <f t="shared" si="93"/>
        <v>1.9530000000000002E-2</v>
      </c>
      <c r="Y58" s="1770">
        <f t="shared" si="94"/>
        <v>1.9530000000000002E-2</v>
      </c>
      <c r="Z58" s="1771">
        <f t="shared" si="95"/>
        <v>1.9530000000000002E-2</v>
      </c>
      <c r="AA58" s="1772">
        <f t="shared" si="96"/>
        <v>1.9530000000000002E-2</v>
      </c>
      <c r="AB58" s="1338">
        <f t="shared" si="97"/>
        <v>1.9530000000000002E-2</v>
      </c>
      <c r="AC58" s="1338">
        <f t="shared" si="98"/>
        <v>1.9530000000000002E-2</v>
      </c>
      <c r="AD58" s="1338">
        <f t="shared" si="99"/>
        <v>1.9530000000000002E-2</v>
      </c>
      <c r="AE58" s="1342">
        <f t="shared" ref="AE58:AE66" si="100">AD58</f>
        <v>1.9530000000000002E-2</v>
      </c>
      <c r="AF58" s="1772"/>
      <c r="AG58" s="1338"/>
      <c r="AH58" s="1338"/>
      <c r="AI58" s="1338"/>
      <c r="AJ58" s="1342"/>
    </row>
    <row r="59" spans="1:36">
      <c r="A59" s="172">
        <f>ROW()</f>
        <v>59</v>
      </c>
      <c r="C59" s="1324">
        <f t="shared" si="92"/>
        <v>2016</v>
      </c>
      <c r="U59" s="1772"/>
      <c r="V59" s="1770"/>
      <c r="W59" s="1334">
        <v>2.4670000000000001E-2</v>
      </c>
      <c r="X59" s="1770">
        <f t="shared" si="93"/>
        <v>2.4670000000000001E-2</v>
      </c>
      <c r="Y59" s="1770">
        <f t="shared" si="94"/>
        <v>2.4670000000000001E-2</v>
      </c>
      <c r="Z59" s="1771">
        <f t="shared" si="95"/>
        <v>2.4670000000000001E-2</v>
      </c>
      <c r="AA59" s="1772">
        <f t="shared" si="96"/>
        <v>2.4670000000000001E-2</v>
      </c>
      <c r="AB59" s="1338">
        <f t="shared" si="97"/>
        <v>2.4670000000000001E-2</v>
      </c>
      <c r="AC59" s="1338">
        <f t="shared" si="98"/>
        <v>2.4670000000000001E-2</v>
      </c>
      <c r="AD59" s="1338">
        <f t="shared" si="99"/>
        <v>2.4670000000000001E-2</v>
      </c>
      <c r="AE59" s="1342">
        <f t="shared" si="100"/>
        <v>2.4670000000000001E-2</v>
      </c>
      <c r="AF59" s="1772">
        <f>AE59</f>
        <v>2.4670000000000001E-2</v>
      </c>
      <c r="AG59" s="1338"/>
      <c r="AH59" s="1338"/>
      <c r="AI59" s="1338"/>
      <c r="AJ59" s="1342"/>
    </row>
    <row r="60" spans="1:36">
      <c r="A60" s="172">
        <f>ROW()</f>
        <v>60</v>
      </c>
      <c r="C60" s="1324">
        <f t="shared" si="92"/>
        <v>2017</v>
      </c>
      <c r="U60" s="1772"/>
      <c r="V60" s="1770"/>
      <c r="W60" s="1770"/>
      <c r="X60" s="1334">
        <v>2.3259999999999999E-2</v>
      </c>
      <c r="Y60" s="1770">
        <f t="shared" si="94"/>
        <v>2.3259999999999999E-2</v>
      </c>
      <c r="Z60" s="1771">
        <f t="shared" si="95"/>
        <v>2.3259999999999999E-2</v>
      </c>
      <c r="AA60" s="1772">
        <f t="shared" si="96"/>
        <v>2.3259999999999999E-2</v>
      </c>
      <c r="AB60" s="1338">
        <f t="shared" si="97"/>
        <v>2.3259999999999999E-2</v>
      </c>
      <c r="AC60" s="1338">
        <f t="shared" si="98"/>
        <v>2.3259999999999999E-2</v>
      </c>
      <c r="AD60" s="1338">
        <f t="shared" si="99"/>
        <v>2.3259999999999999E-2</v>
      </c>
      <c r="AE60" s="1342">
        <f t="shared" si="100"/>
        <v>2.3259999999999999E-2</v>
      </c>
      <c r="AF60" s="1772">
        <f t="shared" ref="AF60:AF67" si="101">AE60</f>
        <v>2.3259999999999999E-2</v>
      </c>
      <c r="AG60" s="1338">
        <f t="shared" ref="AG60:AG68" si="102">AF60</f>
        <v>2.3259999999999999E-2</v>
      </c>
      <c r="AH60" s="1338"/>
      <c r="AI60" s="1338"/>
      <c r="AJ60" s="1342"/>
    </row>
    <row r="61" spans="1:36">
      <c r="A61" s="172">
        <f>ROW()</f>
        <v>61</v>
      </c>
      <c r="C61" s="1324">
        <f t="shared" si="92"/>
        <v>2018</v>
      </c>
      <c r="U61" s="1772"/>
      <c r="V61" s="1770"/>
      <c r="W61" s="1770"/>
      <c r="X61" s="1770"/>
      <c r="Y61" s="1334">
        <v>1.6890000000000002E-2</v>
      </c>
      <c r="Z61" s="1771">
        <f t="shared" si="95"/>
        <v>1.6890000000000002E-2</v>
      </c>
      <c r="AA61" s="1772">
        <f t="shared" si="96"/>
        <v>1.6890000000000002E-2</v>
      </c>
      <c r="AB61" s="1338">
        <f t="shared" si="97"/>
        <v>1.6890000000000002E-2</v>
      </c>
      <c r="AC61" s="1338">
        <f t="shared" si="98"/>
        <v>1.6890000000000002E-2</v>
      </c>
      <c r="AD61" s="1338">
        <f t="shared" si="99"/>
        <v>1.6890000000000002E-2</v>
      </c>
      <c r="AE61" s="1342">
        <f t="shared" si="100"/>
        <v>1.6890000000000002E-2</v>
      </c>
      <c r="AF61" s="1772">
        <f t="shared" si="101"/>
        <v>1.6890000000000002E-2</v>
      </c>
      <c r="AG61" s="1338">
        <f t="shared" si="102"/>
        <v>1.6890000000000002E-2</v>
      </c>
      <c r="AH61" s="1338">
        <f t="shared" ref="AH61:AH69" si="103">AG61</f>
        <v>1.6890000000000002E-2</v>
      </c>
      <c r="AI61" s="666"/>
      <c r="AJ61" s="1773"/>
    </row>
    <row r="62" spans="1:36">
      <c r="A62" s="172">
        <f>ROW()</f>
        <v>62</v>
      </c>
      <c r="C62" s="1324">
        <f t="shared" si="92"/>
        <v>2019</v>
      </c>
      <c r="U62" s="1772"/>
      <c r="V62" s="1770"/>
      <c r="W62" s="1770"/>
      <c r="X62" s="1770"/>
      <c r="Y62" s="1770"/>
      <c r="Z62" s="1336">
        <v>1.6629999999999999E-2</v>
      </c>
      <c r="AA62" s="1772">
        <f t="shared" si="96"/>
        <v>1.6629999999999999E-2</v>
      </c>
      <c r="AB62" s="1337">
        <f t="shared" si="97"/>
        <v>1.6629999999999999E-2</v>
      </c>
      <c r="AC62" s="1338">
        <f t="shared" si="98"/>
        <v>1.6629999999999999E-2</v>
      </c>
      <c r="AD62" s="1338">
        <f t="shared" si="99"/>
        <v>1.6629999999999999E-2</v>
      </c>
      <c r="AE62" s="1342">
        <f t="shared" si="100"/>
        <v>1.6629999999999999E-2</v>
      </c>
      <c r="AF62" s="1772">
        <f t="shared" si="101"/>
        <v>1.6629999999999999E-2</v>
      </c>
      <c r="AG62" s="1338">
        <f t="shared" si="102"/>
        <v>1.6629999999999999E-2</v>
      </c>
      <c r="AH62" s="1338">
        <f t="shared" si="103"/>
        <v>1.6629999999999999E-2</v>
      </c>
      <c r="AI62" s="1338">
        <f t="shared" ref="AI62:AI70" si="104">AH62</f>
        <v>1.6629999999999999E-2</v>
      </c>
      <c r="AJ62" s="1773"/>
    </row>
    <row r="63" spans="1:36">
      <c r="A63" s="172">
        <f>ROW()</f>
        <v>63</v>
      </c>
      <c r="C63" s="1525">
        <f t="shared" si="92"/>
        <v>2020</v>
      </c>
      <c r="D63" s="606"/>
      <c r="E63" s="606"/>
      <c r="F63" s="606"/>
      <c r="G63" s="606"/>
      <c r="H63" s="606"/>
      <c r="I63" s="606"/>
      <c r="J63" s="606"/>
      <c r="K63" s="606"/>
      <c r="L63" s="606"/>
      <c r="M63" s="606"/>
      <c r="N63" s="606"/>
      <c r="O63" s="606"/>
      <c r="P63" s="606"/>
      <c r="Q63" s="606"/>
      <c r="R63" s="606"/>
      <c r="S63" s="606"/>
      <c r="T63" s="606"/>
      <c r="U63" s="1777"/>
      <c r="V63" s="1775"/>
      <c r="W63" s="1775"/>
      <c r="X63" s="1775"/>
      <c r="Y63" s="1775"/>
      <c r="Z63" s="1776"/>
      <c r="AA63" s="1527">
        <f>IF(Input!AE$12="","",Input!AE$12)</f>
        <v>1.77E-2</v>
      </c>
      <c r="AB63" s="1528">
        <f t="shared" si="97"/>
        <v>1.77E-2</v>
      </c>
      <c r="AC63" s="1528">
        <f t="shared" si="98"/>
        <v>1.77E-2</v>
      </c>
      <c r="AD63" s="1526">
        <f t="shared" si="99"/>
        <v>1.77E-2</v>
      </c>
      <c r="AE63" s="1529">
        <f t="shared" si="100"/>
        <v>1.77E-2</v>
      </c>
      <c r="AF63" s="1777">
        <f t="shared" si="101"/>
        <v>1.77E-2</v>
      </c>
      <c r="AG63" s="1526">
        <f t="shared" si="102"/>
        <v>1.77E-2</v>
      </c>
      <c r="AH63" s="1526">
        <f t="shared" si="103"/>
        <v>1.77E-2</v>
      </c>
      <c r="AI63" s="1526">
        <f t="shared" si="104"/>
        <v>1.77E-2</v>
      </c>
      <c r="AJ63" s="1529">
        <f t="shared" ref="AJ63:AJ71" si="105">AI63</f>
        <v>1.77E-2</v>
      </c>
    </row>
    <row r="64" spans="1:36">
      <c r="A64" s="172">
        <f>ROW()</f>
        <v>64</v>
      </c>
      <c r="C64" s="1324">
        <f t="shared" si="92"/>
        <v>2021</v>
      </c>
      <c r="U64" s="1780"/>
      <c r="V64" s="666"/>
      <c r="W64" s="666"/>
      <c r="X64" s="666"/>
      <c r="Y64" s="666"/>
      <c r="Z64" s="1773"/>
      <c r="AA64" s="1780"/>
      <c r="AB64" s="1333">
        <f>IF(Input!AF$12="","",Input!AF$12)</f>
        <v>2.0750000000000001E-2</v>
      </c>
      <c r="AC64" s="1337">
        <f t="shared" si="98"/>
        <v>2.0750000000000001E-2</v>
      </c>
      <c r="AD64" s="1337">
        <f t="shared" si="99"/>
        <v>2.0750000000000001E-2</v>
      </c>
      <c r="AE64" s="1342">
        <f t="shared" si="100"/>
        <v>2.0750000000000001E-2</v>
      </c>
      <c r="AF64" s="1772">
        <f t="shared" si="101"/>
        <v>2.0750000000000001E-2</v>
      </c>
      <c r="AG64" s="1338">
        <f t="shared" si="102"/>
        <v>2.0750000000000001E-2</v>
      </c>
      <c r="AH64" s="1338">
        <f t="shared" si="103"/>
        <v>2.0750000000000001E-2</v>
      </c>
      <c r="AI64" s="1338">
        <f t="shared" si="104"/>
        <v>2.0750000000000001E-2</v>
      </c>
      <c r="AJ64" s="1342">
        <f t="shared" si="105"/>
        <v>2.0750000000000001E-2</v>
      </c>
    </row>
    <row r="65" spans="1:36">
      <c r="A65" s="172">
        <f>ROW()</f>
        <v>65</v>
      </c>
      <c r="C65" s="1324">
        <f t="shared" si="92"/>
        <v>2022</v>
      </c>
      <c r="U65" s="1780"/>
      <c r="V65" s="666"/>
      <c r="W65" s="666"/>
      <c r="X65" s="666"/>
      <c r="Y65" s="666"/>
      <c r="Z65" s="1773"/>
      <c r="AA65" s="1780"/>
      <c r="AB65" s="666"/>
      <c r="AC65" s="1333">
        <f>IF(Input!AG$12="","",Input!AG$12)</f>
        <v>1.562E-2</v>
      </c>
      <c r="AD65" s="1337">
        <f t="shared" si="99"/>
        <v>1.562E-2</v>
      </c>
      <c r="AE65" s="1341">
        <f t="shared" si="100"/>
        <v>1.562E-2</v>
      </c>
      <c r="AF65" s="1772">
        <f t="shared" si="101"/>
        <v>1.562E-2</v>
      </c>
      <c r="AG65" s="1338">
        <f t="shared" si="102"/>
        <v>1.562E-2</v>
      </c>
      <c r="AH65" s="1338">
        <f t="shared" si="103"/>
        <v>1.562E-2</v>
      </c>
      <c r="AI65" s="1338">
        <f t="shared" si="104"/>
        <v>1.562E-2</v>
      </c>
      <c r="AJ65" s="1342">
        <f t="shared" si="105"/>
        <v>1.562E-2</v>
      </c>
    </row>
    <row r="66" spans="1:36">
      <c r="A66" s="172">
        <f>ROW()</f>
        <v>66</v>
      </c>
      <c r="C66" s="1324">
        <f t="shared" si="92"/>
        <v>2023</v>
      </c>
      <c r="U66" s="1780"/>
      <c r="V66" s="666"/>
      <c r="W66" s="666"/>
      <c r="X66" s="666"/>
      <c r="Y66" s="666"/>
      <c r="Z66" s="1773"/>
      <c r="AA66" s="1780"/>
      <c r="AB66" s="666"/>
      <c r="AC66" s="666"/>
      <c r="AD66" s="1333">
        <f>IF(Input!AH$12="","",Input!AH$12)</f>
        <v>2.215E-2</v>
      </c>
      <c r="AE66" s="1341">
        <f t="shared" si="100"/>
        <v>2.215E-2</v>
      </c>
      <c r="AF66" s="1772">
        <f t="shared" si="101"/>
        <v>2.215E-2</v>
      </c>
      <c r="AG66" s="1338">
        <f t="shared" si="102"/>
        <v>2.215E-2</v>
      </c>
      <c r="AH66" s="1338">
        <f t="shared" si="103"/>
        <v>2.215E-2</v>
      </c>
      <c r="AI66" s="1338">
        <f t="shared" si="104"/>
        <v>2.215E-2</v>
      </c>
      <c r="AJ66" s="1342">
        <f t="shared" si="105"/>
        <v>2.215E-2</v>
      </c>
    </row>
    <row r="67" spans="1:36">
      <c r="A67" s="172">
        <f>ROW()</f>
        <v>67</v>
      </c>
      <c r="C67" s="1324">
        <f t="shared" si="92"/>
        <v>2024</v>
      </c>
      <c r="U67" s="1780"/>
      <c r="V67" s="666"/>
      <c r="W67" s="666"/>
      <c r="X67" s="666"/>
      <c r="Y67" s="666"/>
      <c r="Z67" s="1773"/>
      <c r="AA67" s="1780"/>
      <c r="AB67" s="666"/>
      <c r="AC67" s="666"/>
      <c r="AD67" s="666"/>
      <c r="AE67" s="1340">
        <f>IF(Input!AI$12="","",Input!AI$12)</f>
        <v>1.924E-2</v>
      </c>
      <c r="AF67" s="1772">
        <f t="shared" si="101"/>
        <v>1.924E-2</v>
      </c>
      <c r="AG67" s="1337">
        <f t="shared" si="102"/>
        <v>1.924E-2</v>
      </c>
      <c r="AH67" s="1338">
        <f t="shared" si="103"/>
        <v>1.924E-2</v>
      </c>
      <c r="AI67" s="1338">
        <f t="shared" si="104"/>
        <v>1.924E-2</v>
      </c>
      <c r="AJ67" s="1342">
        <f t="shared" si="105"/>
        <v>1.924E-2</v>
      </c>
    </row>
    <row r="68" spans="1:36">
      <c r="A68" s="172">
        <f>ROW()</f>
        <v>68</v>
      </c>
      <c r="C68" s="1525">
        <f t="shared" si="92"/>
        <v>2025</v>
      </c>
      <c r="D68" s="606"/>
      <c r="E68" s="606"/>
      <c r="F68" s="606"/>
      <c r="G68" s="606"/>
      <c r="H68" s="606"/>
      <c r="I68" s="606"/>
      <c r="J68" s="606"/>
      <c r="K68" s="606"/>
      <c r="L68" s="606"/>
      <c r="M68" s="606"/>
      <c r="N68" s="606"/>
      <c r="O68" s="606"/>
      <c r="P68" s="606"/>
      <c r="Q68" s="606"/>
      <c r="R68" s="606"/>
      <c r="S68" s="606"/>
      <c r="T68" s="1434"/>
      <c r="U68" s="1781"/>
      <c r="V68" s="1778"/>
      <c r="W68" s="1778"/>
      <c r="X68" s="1778"/>
      <c r="Y68" s="1778"/>
      <c r="Z68" s="1779"/>
      <c r="AA68" s="1781"/>
      <c r="AB68" s="1778"/>
      <c r="AC68" s="1778"/>
      <c r="AD68" s="1778"/>
      <c r="AE68" s="1778"/>
      <c r="AF68" s="1527">
        <f>IF(Input!AJ$12="","",Input!AJ$12)</f>
        <v>1.7219999999999999E-2</v>
      </c>
      <c r="AG68" s="1528">
        <f t="shared" si="102"/>
        <v>1.7219999999999999E-2</v>
      </c>
      <c r="AH68" s="1528">
        <f t="shared" si="103"/>
        <v>1.7219999999999999E-2</v>
      </c>
      <c r="AI68" s="1526">
        <f t="shared" si="104"/>
        <v>1.7219999999999999E-2</v>
      </c>
      <c r="AJ68" s="1529">
        <f t="shared" si="105"/>
        <v>1.7219999999999999E-2</v>
      </c>
    </row>
    <row r="69" spans="1:36">
      <c r="A69" s="172">
        <f>ROW()</f>
        <v>69</v>
      </c>
      <c r="C69" s="1324">
        <f t="shared" si="92"/>
        <v>2026</v>
      </c>
      <c r="T69" s="1332"/>
      <c r="U69" s="1780"/>
      <c r="V69" s="666"/>
      <c r="W69" s="666"/>
      <c r="X69" s="666"/>
      <c r="Y69" s="666"/>
      <c r="Z69" s="1773"/>
      <c r="AA69" s="1780"/>
      <c r="AB69" s="666"/>
      <c r="AC69" s="666"/>
      <c r="AD69" s="666"/>
      <c r="AE69" s="666"/>
      <c r="AF69" s="1780"/>
      <c r="AG69" s="1333" t="str">
        <f>IF(Input!AK$12="","",Input!AK$12)</f>
        <v/>
      </c>
      <c r="AH69" s="1337" t="str">
        <f t="shared" si="103"/>
        <v/>
      </c>
      <c r="AI69" s="1337" t="str">
        <f t="shared" si="104"/>
        <v/>
      </c>
      <c r="AJ69" s="1342" t="str">
        <f t="shared" si="105"/>
        <v/>
      </c>
    </row>
    <row r="70" spans="1:36">
      <c r="A70" s="172">
        <f>ROW()</f>
        <v>70</v>
      </c>
      <c r="C70" s="1324">
        <f t="shared" si="92"/>
        <v>2027</v>
      </c>
      <c r="T70" s="1332"/>
      <c r="U70" s="1780"/>
      <c r="V70" s="666"/>
      <c r="W70" s="666"/>
      <c r="X70" s="666"/>
      <c r="Y70" s="666"/>
      <c r="Z70" s="1773"/>
      <c r="AA70" s="1780"/>
      <c r="AB70" s="666"/>
      <c r="AC70" s="666"/>
      <c r="AD70" s="666"/>
      <c r="AE70" s="666"/>
      <c r="AF70" s="1780"/>
      <c r="AG70" s="666"/>
      <c r="AH70" s="1333" t="str">
        <f>IF(Input!AL$12="","",Input!AL$12)</f>
        <v/>
      </c>
      <c r="AI70" s="1337" t="str">
        <f t="shared" si="104"/>
        <v/>
      </c>
      <c r="AJ70" s="1341" t="str">
        <f t="shared" si="105"/>
        <v/>
      </c>
    </row>
    <row r="71" spans="1:36">
      <c r="A71" s="172">
        <f>ROW()</f>
        <v>71</v>
      </c>
      <c r="C71" s="1324">
        <f t="shared" si="92"/>
        <v>2028</v>
      </c>
      <c r="T71" s="1332"/>
      <c r="U71" s="1780"/>
      <c r="V71" s="666"/>
      <c r="W71" s="666"/>
      <c r="X71" s="666"/>
      <c r="Y71" s="666"/>
      <c r="Z71" s="1773"/>
      <c r="AA71" s="1780"/>
      <c r="AB71" s="666"/>
      <c r="AC71" s="666"/>
      <c r="AD71" s="666"/>
      <c r="AE71" s="666"/>
      <c r="AF71" s="1780"/>
      <c r="AG71" s="666"/>
      <c r="AH71" s="666"/>
      <c r="AI71" s="1333" t="str">
        <f>IF(Input!AM$12="","",Input!AM$12)</f>
        <v/>
      </c>
      <c r="AJ71" s="1341" t="str">
        <f t="shared" si="105"/>
        <v/>
      </c>
    </row>
    <row r="72" spans="1:36">
      <c r="A72" s="172">
        <f>ROW()</f>
        <v>72</v>
      </c>
      <c r="C72" s="1800">
        <f t="shared" si="92"/>
        <v>2029</v>
      </c>
      <c r="T72" s="1332"/>
      <c r="U72" s="1801"/>
      <c r="V72" s="1802"/>
      <c r="W72" s="1802"/>
      <c r="X72" s="1802"/>
      <c r="Y72" s="1802"/>
      <c r="Z72" s="1803"/>
      <c r="AA72" s="1801"/>
      <c r="AB72" s="1802"/>
      <c r="AC72" s="1802"/>
      <c r="AD72" s="1802"/>
      <c r="AE72" s="1802"/>
      <c r="AF72" s="1801"/>
      <c r="AG72" s="1802"/>
      <c r="AH72" s="1802"/>
      <c r="AI72" s="1802"/>
      <c r="AJ72" s="1804" t="str">
        <f>IF(Input!AN$12="","",Input!AN$12)</f>
        <v/>
      </c>
    </row>
    <row r="73" spans="1:36">
      <c r="C73" s="606"/>
      <c r="D73" s="606"/>
      <c r="E73" s="606"/>
      <c r="F73" s="606"/>
      <c r="G73" s="606"/>
      <c r="H73" s="606"/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  <c r="AH73" s="606"/>
      <c r="AI73" s="606"/>
      <c r="AJ73" s="606"/>
    </row>
  </sheetData>
  <sheetProtection algorithmName="SHA-512" hashValue="GruTzifZkekGC+PmSIR+/wH4LTnvauD4KYqZ35FkfD5DzlAAfV7uxJ071fh5ZXgVgzlWHpXpJyiuQz62XZJgJA==" saltValue="V2EWZzs+n3hKxVuJzVsf8g==" spinCount="100000" sheet="1" objects="1" scenarios="1"/>
  <phoneticPr fontId="82" type="noConversion"/>
  <conditionalFormatting sqref="T6">
    <cfRule type="cellIs" dxfId="22" priority="1" operator="notEqual">
      <formula>0</formula>
    </cfRule>
  </conditionalFormatting>
  <conditionalFormatting sqref="T8:T15 T18:T22 T25:T31 T33:T38">
    <cfRule type="cellIs" dxfId="21" priority="3" operator="notEqual">
      <formula>0</formula>
    </cfRule>
  </conditionalFormatting>
  <conditionalFormatting sqref="T41:T42">
    <cfRule type="cellIs" dxfId="20" priority="2" operator="notEqual">
      <formula>0</formula>
    </cfRule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75" orientation="landscape" r:id="rId1"/>
  <headerFooter>
    <oddHeader>&amp;R[ERA GDS Tariff Model FD - Public]</oddHeader>
    <oddFooter>&amp;L[&amp;A]&amp;C8 November 2024&amp;R&amp;P of &amp;N</oddFooter>
  </headerFooter>
  <rowBreaks count="1" manualBreakCount="1">
    <brk id="3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rgb="FFCCFFCC"/>
    <outlinePr summaryBelow="0"/>
  </sheetPr>
  <dimension ref="A1:AT1833"/>
  <sheetViews>
    <sheetView showGridLines="0" zoomScaleNormal="100" workbookViewId="0">
      <pane xSplit="8" ySplit="9" topLeftCell="I10" activePane="bottomRight" state="frozen"/>
      <selection activeCell="E38" sqref="E38"/>
      <selection pane="topRight" activeCell="E38" sqref="E38"/>
      <selection pane="bottomLeft" activeCell="E38" sqref="E38"/>
      <selection pane="bottomRight" activeCell="I10" sqref="I10"/>
    </sheetView>
  </sheetViews>
  <sheetFormatPr defaultColWidth="9.140625" defaultRowHeight="12.75" outlineLevelRow="2" outlineLevelCol="1"/>
  <cols>
    <col min="1" max="1" width="5.85546875" style="33" customWidth="1"/>
    <col min="2" max="2" width="3" style="33" customWidth="1"/>
    <col min="3" max="3" width="2.42578125" style="33" customWidth="1"/>
    <col min="4" max="4" width="41.28515625" style="33" customWidth="1"/>
    <col min="5" max="5" width="4.140625" style="33" customWidth="1"/>
    <col min="6" max="6" width="14.140625" style="33" customWidth="1"/>
    <col min="7" max="7" width="13.140625" style="33" customWidth="1"/>
    <col min="8" max="8" width="4.140625" style="33" customWidth="1"/>
    <col min="9" max="9" width="11.5703125" style="33" customWidth="1"/>
    <col min="10" max="10" width="10.42578125" style="33" hidden="1" customWidth="1" outlineLevel="1"/>
    <col min="11" max="12" width="9.140625" style="33" hidden="1" customWidth="1" outlineLevel="1"/>
    <col min="13" max="13" width="12.85546875" style="33" hidden="1" customWidth="1" outlineLevel="1"/>
    <col min="14" max="14" width="11.140625" style="33" hidden="1" customWidth="1" outlineLevel="1"/>
    <col min="15" max="15" width="10.85546875" style="33" hidden="1" customWidth="1" outlineLevel="1"/>
    <col min="16" max="16" width="11.28515625" style="33" hidden="1" customWidth="1" outlineLevel="1"/>
    <col min="17" max="17" width="10.28515625" style="33" hidden="1" customWidth="1" outlineLevel="1"/>
    <col min="18" max="18" width="12.28515625" style="33" hidden="1" customWidth="1" outlineLevel="1"/>
    <col min="19" max="19" width="11.85546875" style="33" hidden="1" customWidth="1" outlineLevel="1"/>
    <col min="20" max="21" width="11.140625" style="33" hidden="1" customWidth="1" outlineLevel="1"/>
    <col min="22" max="22" width="11" style="33" hidden="1" customWidth="1" outlineLevel="1"/>
    <col min="23" max="23" width="11.140625" style="33" hidden="1" customWidth="1" outlineLevel="1"/>
    <col min="24" max="24" width="12.85546875" style="33" hidden="1" customWidth="1" outlineLevel="1"/>
    <col min="25" max="26" width="11.140625" style="33" hidden="1" customWidth="1" outlineLevel="1"/>
    <col min="27" max="27" width="11" style="33" hidden="1" customWidth="1" outlineLevel="1"/>
    <col min="28" max="29" width="11.140625" style="33" hidden="1" customWidth="1" outlineLevel="1"/>
    <col min="30" max="30" width="10.7109375" style="33" hidden="1" customWidth="1" outlineLevel="1"/>
    <col min="31" max="31" width="11.140625" style="33" customWidth="1" collapsed="1"/>
    <col min="32" max="32" width="11" style="33" customWidth="1"/>
    <col min="33" max="34" width="11.140625" style="33" customWidth="1"/>
    <col min="35" max="35" width="10.7109375" style="33" customWidth="1"/>
    <col min="36" max="36" width="11.140625" style="33" customWidth="1"/>
    <col min="37" max="37" width="11" style="33" customWidth="1"/>
    <col min="38" max="39" width="11.140625" style="33" customWidth="1"/>
    <col min="40" max="40" width="10.7109375" style="33" customWidth="1"/>
    <col min="41" max="41" width="12.42578125" style="33" customWidth="1"/>
    <col min="42" max="46" width="11.28515625" style="33" customWidth="1"/>
    <col min="47" max="48" width="9.140625" style="33" customWidth="1"/>
    <col min="49" max="16384" width="9.140625" style="33"/>
  </cols>
  <sheetData>
    <row r="1" spans="1:40" ht="23.25">
      <c r="A1" s="736" t="str">
        <f>Main!A1</f>
        <v>ERA, GDS Tariff Model, Final Decision, November 2024</v>
      </c>
      <c r="B1" s="32"/>
    </row>
    <row r="2" spans="1:40" ht="20.25">
      <c r="A2" s="659" t="s">
        <v>482</v>
      </c>
      <c r="B2" s="32"/>
    </row>
    <row r="3" spans="1:40">
      <c r="A3" s="34" t="s">
        <v>19</v>
      </c>
      <c r="B3" s="34"/>
      <c r="C3" s="34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  <c r="O3" s="34">
        <f>COLUMN()</f>
        <v>15</v>
      </c>
      <c r="P3" s="34">
        <f>COLUMN()</f>
        <v>16</v>
      </c>
      <c r="Q3" s="34">
        <f>COLUMN()</f>
        <v>17</v>
      </c>
      <c r="R3" s="34">
        <f>COLUMN()</f>
        <v>18</v>
      </c>
      <c r="S3" s="34">
        <f>COLUMN()</f>
        <v>19</v>
      </c>
      <c r="T3" s="34">
        <f>COLUMN()</f>
        <v>20</v>
      </c>
      <c r="U3" s="34">
        <f>COLUMN()</f>
        <v>21</v>
      </c>
      <c r="V3" s="34">
        <f>COLUMN()</f>
        <v>22</v>
      </c>
      <c r="W3" s="34">
        <f>COLUMN()</f>
        <v>23</v>
      </c>
      <c r="X3" s="34">
        <f>COLUMN()</f>
        <v>24</v>
      </c>
      <c r="Y3" s="34">
        <f>COLUMN()</f>
        <v>25</v>
      </c>
      <c r="Z3" s="34">
        <f>COLUMN()</f>
        <v>26</v>
      </c>
      <c r="AA3" s="34">
        <f>COLUMN()</f>
        <v>27</v>
      </c>
      <c r="AB3" s="34">
        <f>COLUMN()</f>
        <v>28</v>
      </c>
      <c r="AC3" s="34">
        <f>COLUMN()</f>
        <v>29</v>
      </c>
      <c r="AD3" s="34">
        <f>COLUMN()</f>
        <v>30</v>
      </c>
      <c r="AE3" s="34">
        <f>COLUMN()</f>
        <v>31</v>
      </c>
      <c r="AF3" s="34">
        <f>COLUMN()</f>
        <v>32</v>
      </c>
      <c r="AG3" s="34">
        <f>COLUMN()</f>
        <v>33</v>
      </c>
      <c r="AH3" s="34">
        <f>COLUMN()</f>
        <v>34</v>
      </c>
      <c r="AI3" s="34">
        <f>COLUMN()</f>
        <v>35</v>
      </c>
      <c r="AJ3" s="34">
        <f>COLUMN()</f>
        <v>36</v>
      </c>
      <c r="AK3" s="34">
        <f>COLUMN()</f>
        <v>37</v>
      </c>
      <c r="AL3" s="34">
        <f>COLUMN()</f>
        <v>38</v>
      </c>
      <c r="AM3" s="34">
        <f>COLUMN()</f>
        <v>39</v>
      </c>
      <c r="AN3" s="34">
        <f>COLUMN()</f>
        <v>40</v>
      </c>
    </row>
    <row r="4" spans="1:40" ht="15">
      <c r="A4" s="34">
        <f>ROW()</f>
        <v>4</v>
      </c>
      <c r="B4" s="34"/>
      <c r="C4" s="34"/>
      <c r="D4" s="34"/>
      <c r="E4" s="34"/>
      <c r="F4" s="34"/>
      <c r="G4" s="34"/>
      <c r="H4" s="34"/>
      <c r="I4" s="34"/>
      <c r="J4" s="1912" t="s">
        <v>51</v>
      </c>
      <c r="K4" s="1913"/>
      <c r="L4" s="1913"/>
      <c r="M4" s="1913"/>
      <c r="N4" s="1914"/>
      <c r="O4" s="1912" t="s">
        <v>51</v>
      </c>
      <c r="P4" s="1913"/>
      <c r="Q4" s="1913"/>
      <c r="R4" s="1913"/>
      <c r="S4" s="1914"/>
      <c r="T4" s="1918" t="s">
        <v>52</v>
      </c>
      <c r="U4" s="1919"/>
      <c r="V4" s="1919"/>
      <c r="W4" s="1919"/>
      <c r="X4" s="1920"/>
      <c r="Y4" s="1918" t="s">
        <v>251</v>
      </c>
      <c r="Z4" s="1924"/>
      <c r="AA4" s="1924"/>
      <c r="AB4" s="1924"/>
      <c r="AC4" s="1924"/>
      <c r="AD4" s="1925"/>
      <c r="AE4" s="1165"/>
      <c r="AF4" s="1166"/>
      <c r="AG4" s="1167" t="s">
        <v>251</v>
      </c>
      <c r="AH4" s="1166"/>
      <c r="AI4" s="1168"/>
      <c r="AJ4" s="1165"/>
      <c r="AK4" s="1166"/>
      <c r="AL4" s="1167" t="s">
        <v>251</v>
      </c>
      <c r="AM4" s="1166"/>
      <c r="AN4" s="1168"/>
    </row>
    <row r="5" spans="1:40">
      <c r="A5" s="784" t="s">
        <v>0</v>
      </c>
      <c r="B5" s="785"/>
      <c r="C5" s="785"/>
      <c r="D5" s="785"/>
      <c r="E5" s="785"/>
      <c r="F5" s="785"/>
      <c r="G5" s="785"/>
      <c r="H5" s="864"/>
      <c r="I5" s="787"/>
      <c r="J5" s="788">
        <v>1</v>
      </c>
      <c r="K5" s="787">
        <v>1</v>
      </c>
      <c r="L5" s="787">
        <v>1</v>
      </c>
      <c r="M5" s="787">
        <v>1</v>
      </c>
      <c r="N5" s="789">
        <v>1</v>
      </c>
      <c r="O5" s="788">
        <v>2</v>
      </c>
      <c r="P5" s="787">
        <v>2</v>
      </c>
      <c r="Q5" s="787">
        <v>2</v>
      </c>
      <c r="R5" s="787">
        <v>2</v>
      </c>
      <c r="S5" s="789">
        <v>2</v>
      </c>
      <c r="T5" s="790">
        <v>3</v>
      </c>
      <c r="U5" s="787">
        <v>3</v>
      </c>
      <c r="V5" s="787">
        <v>3</v>
      </c>
      <c r="W5" s="787">
        <v>3</v>
      </c>
      <c r="X5" s="789">
        <v>3</v>
      </c>
      <c r="Y5" s="790" t="s">
        <v>246</v>
      </c>
      <c r="Z5" s="787">
        <v>4</v>
      </c>
      <c r="AA5" s="787">
        <v>4</v>
      </c>
      <c r="AB5" s="787">
        <v>4</v>
      </c>
      <c r="AC5" s="787">
        <v>4</v>
      </c>
      <c r="AD5" s="789">
        <v>4</v>
      </c>
      <c r="AE5" s="788">
        <v>5</v>
      </c>
      <c r="AF5" s="787">
        <v>5</v>
      </c>
      <c r="AG5" s="787">
        <v>5</v>
      </c>
      <c r="AH5" s="787">
        <v>5</v>
      </c>
      <c r="AI5" s="789">
        <v>5</v>
      </c>
      <c r="AJ5" s="787">
        <v>6</v>
      </c>
      <c r="AK5" s="787">
        <v>6</v>
      </c>
      <c r="AL5" s="787">
        <v>6</v>
      </c>
      <c r="AM5" s="787">
        <v>6</v>
      </c>
      <c r="AN5" s="789">
        <v>6</v>
      </c>
    </row>
    <row r="6" spans="1:40">
      <c r="A6" s="781" t="s">
        <v>53</v>
      </c>
      <c r="B6" s="782"/>
      <c r="C6" s="782"/>
      <c r="D6" s="782"/>
      <c r="E6" s="782"/>
      <c r="F6" s="782"/>
      <c r="G6" s="782"/>
      <c r="H6" s="782"/>
      <c r="I6" s="484">
        <v>1999</v>
      </c>
      <c r="J6" s="483">
        <v>2000</v>
      </c>
      <c r="K6" s="484">
        <v>2001</v>
      </c>
      <c r="L6" s="484">
        <v>2002</v>
      </c>
      <c r="M6" s="484">
        <v>2003</v>
      </c>
      <c r="N6" s="485">
        <v>2004</v>
      </c>
      <c r="O6" s="483">
        <v>2005</v>
      </c>
      <c r="P6" s="484">
        <v>2006</v>
      </c>
      <c r="Q6" s="484">
        <v>2007</v>
      </c>
      <c r="R6" s="484">
        <v>2008</v>
      </c>
      <c r="S6" s="485">
        <f>1+R6</f>
        <v>2009</v>
      </c>
      <c r="T6" s="482">
        <f>1+S6</f>
        <v>2010</v>
      </c>
      <c r="U6" s="484">
        <f>T6+1</f>
        <v>2011</v>
      </c>
      <c r="V6" s="484">
        <f>U6+1</f>
        <v>2012</v>
      </c>
      <c r="W6" s="484">
        <f>V6+1</f>
        <v>2013</v>
      </c>
      <c r="X6" s="485">
        <f>W6+1</f>
        <v>2014</v>
      </c>
      <c r="Y6" s="482">
        <v>2014</v>
      </c>
      <c r="Z6" s="484">
        <f t="shared" ref="Z6:AI6" si="0">Y6+1</f>
        <v>2015</v>
      </c>
      <c r="AA6" s="484">
        <f t="shared" si="0"/>
        <v>2016</v>
      </c>
      <c r="AB6" s="484">
        <f t="shared" si="0"/>
        <v>2017</v>
      </c>
      <c r="AC6" s="484">
        <f t="shared" si="0"/>
        <v>2018</v>
      </c>
      <c r="AD6" s="485">
        <f t="shared" si="0"/>
        <v>2019</v>
      </c>
      <c r="AE6" s="483">
        <f t="shared" si="0"/>
        <v>2020</v>
      </c>
      <c r="AF6" s="484">
        <f t="shared" si="0"/>
        <v>2021</v>
      </c>
      <c r="AG6" s="484">
        <f t="shared" si="0"/>
        <v>2022</v>
      </c>
      <c r="AH6" s="484">
        <f t="shared" si="0"/>
        <v>2023</v>
      </c>
      <c r="AI6" s="485">
        <f t="shared" si="0"/>
        <v>2024</v>
      </c>
      <c r="AJ6" s="484">
        <f t="shared" ref="AJ6" si="1">AI6+1</f>
        <v>2025</v>
      </c>
      <c r="AK6" s="484">
        <f t="shared" ref="AK6" si="2">AJ6+1</f>
        <v>2026</v>
      </c>
      <c r="AL6" s="484">
        <f t="shared" ref="AL6" si="3">AK6+1</f>
        <v>2027</v>
      </c>
      <c r="AM6" s="484">
        <f t="shared" ref="AM6" si="4">AL6+1</f>
        <v>2028</v>
      </c>
      <c r="AN6" s="485">
        <f t="shared" ref="AN6" si="5">AM6+1</f>
        <v>2029</v>
      </c>
    </row>
    <row r="7" spans="1:40">
      <c r="A7" s="781" t="s">
        <v>54</v>
      </c>
      <c r="B7" s="494"/>
      <c r="C7" s="494"/>
      <c r="D7" s="494"/>
      <c r="E7" s="494"/>
      <c r="F7" s="494"/>
      <c r="G7" s="494"/>
      <c r="H7" s="494"/>
      <c r="I7" s="484" t="s">
        <v>55</v>
      </c>
      <c r="J7" s="483" t="s">
        <v>55</v>
      </c>
      <c r="K7" s="484" t="s">
        <v>55</v>
      </c>
      <c r="L7" s="484" t="s">
        <v>55</v>
      </c>
      <c r="M7" s="484" t="s">
        <v>55</v>
      </c>
      <c r="N7" s="485" t="s">
        <v>55</v>
      </c>
      <c r="O7" s="483" t="s">
        <v>55</v>
      </c>
      <c r="P7" s="484" t="s">
        <v>55</v>
      </c>
      <c r="Q7" s="484" t="s">
        <v>55</v>
      </c>
      <c r="R7" s="484" t="s">
        <v>55</v>
      </c>
      <c r="S7" s="485" t="s">
        <v>55</v>
      </c>
      <c r="T7" s="482" t="s">
        <v>56</v>
      </c>
      <c r="U7" s="484" t="s">
        <v>57</v>
      </c>
      <c r="V7" s="484" t="s">
        <v>57</v>
      </c>
      <c r="W7" s="484" t="s">
        <v>57</v>
      </c>
      <c r="X7" s="485" t="s">
        <v>57</v>
      </c>
      <c r="Y7" s="500" t="s">
        <v>136</v>
      </c>
      <c r="Z7" s="484" t="s">
        <v>55</v>
      </c>
      <c r="AA7" s="484" t="s">
        <v>55</v>
      </c>
      <c r="AB7" s="484" t="s">
        <v>55</v>
      </c>
      <c r="AC7" s="484" t="s">
        <v>55</v>
      </c>
      <c r="AD7" s="485" t="s">
        <v>55</v>
      </c>
      <c r="AE7" s="483" t="s">
        <v>55</v>
      </c>
      <c r="AF7" s="484" t="s">
        <v>55</v>
      </c>
      <c r="AG7" s="484" t="s">
        <v>55</v>
      </c>
      <c r="AH7" s="484" t="s">
        <v>55</v>
      </c>
      <c r="AI7" s="485" t="s">
        <v>55</v>
      </c>
      <c r="AJ7" s="484" t="s">
        <v>55</v>
      </c>
      <c r="AK7" s="484" t="s">
        <v>55</v>
      </c>
      <c r="AL7" s="484" t="s">
        <v>55</v>
      </c>
      <c r="AM7" s="484" t="s">
        <v>55</v>
      </c>
      <c r="AN7" s="485" t="s">
        <v>55</v>
      </c>
    </row>
    <row r="8" spans="1:40">
      <c r="A8" s="781" t="s">
        <v>58</v>
      </c>
      <c r="B8" s="494"/>
      <c r="C8" s="494"/>
      <c r="D8" s="494"/>
      <c r="E8" s="494"/>
      <c r="F8" s="494"/>
      <c r="G8" s="494"/>
      <c r="H8" s="523"/>
      <c r="I8" s="554">
        <v>365</v>
      </c>
      <c r="J8" s="553">
        <f t="shared" ref="J8:S8" si="6">DATEVALUE("31/12/"&amp;J6)-DATEVALUE("31/12/"&amp;I6)</f>
        <v>366</v>
      </c>
      <c r="K8" s="554">
        <f t="shared" si="6"/>
        <v>365</v>
      </c>
      <c r="L8" s="554">
        <f t="shared" si="6"/>
        <v>365</v>
      </c>
      <c r="M8" s="554">
        <f t="shared" si="6"/>
        <v>365</v>
      </c>
      <c r="N8" s="555">
        <f t="shared" si="6"/>
        <v>366</v>
      </c>
      <c r="O8" s="553">
        <f t="shared" si="6"/>
        <v>365</v>
      </c>
      <c r="P8" s="554">
        <f t="shared" si="6"/>
        <v>365</v>
      </c>
      <c r="Q8" s="554">
        <f t="shared" si="6"/>
        <v>365</v>
      </c>
      <c r="R8" s="554">
        <f t="shared" si="6"/>
        <v>366</v>
      </c>
      <c r="S8" s="555">
        <f t="shared" si="6"/>
        <v>365</v>
      </c>
      <c r="T8" s="1530">
        <f>DATEVALUE("30/6/"&amp;T6)-DATEVALUE("31/12/"&amp;S6)</f>
        <v>181</v>
      </c>
      <c r="U8" s="554">
        <f t="shared" ref="U8:X8" si="7">DATEVALUE("31/12/"&amp;U6)-DATEVALUE("31/12/"&amp;T6)</f>
        <v>365</v>
      </c>
      <c r="V8" s="554">
        <f t="shared" si="7"/>
        <v>366</v>
      </c>
      <c r="W8" s="554">
        <f t="shared" si="7"/>
        <v>365</v>
      </c>
      <c r="X8" s="555">
        <f t="shared" si="7"/>
        <v>365</v>
      </c>
      <c r="Y8" s="1531">
        <f>DATEVALUE("31/12/"&amp;Y6)-DATEVALUE("30/6/"&amp;X6)</f>
        <v>184</v>
      </c>
      <c r="Z8" s="554">
        <f t="shared" ref="Z8:AI8" si="8">DATEVALUE("31/12/"&amp;Z6)-DATEVALUE("31/12/"&amp;Y6)</f>
        <v>365</v>
      </c>
      <c r="AA8" s="554">
        <f t="shared" si="8"/>
        <v>366</v>
      </c>
      <c r="AB8" s="554">
        <f t="shared" si="8"/>
        <v>365</v>
      </c>
      <c r="AC8" s="554">
        <f t="shared" si="8"/>
        <v>365</v>
      </c>
      <c r="AD8" s="555">
        <f t="shared" si="8"/>
        <v>365</v>
      </c>
      <c r="AE8" s="553">
        <f t="shared" si="8"/>
        <v>366</v>
      </c>
      <c r="AF8" s="554">
        <f t="shared" si="8"/>
        <v>365</v>
      </c>
      <c r="AG8" s="554">
        <f t="shared" si="8"/>
        <v>365</v>
      </c>
      <c r="AH8" s="554">
        <f t="shared" si="8"/>
        <v>365</v>
      </c>
      <c r="AI8" s="555">
        <f t="shared" si="8"/>
        <v>366</v>
      </c>
      <c r="AJ8" s="554">
        <f>DATEVALUE("31/12/"&amp;AJ6)-DATEVALUE("31/12/"&amp;AI6)</f>
        <v>365</v>
      </c>
      <c r="AK8" s="554">
        <f t="shared" ref="AK8:AN8" si="9">DATEVALUE("31/12/"&amp;AK6)-DATEVALUE("31/12/"&amp;AJ6)</f>
        <v>365</v>
      </c>
      <c r="AL8" s="554">
        <f t="shared" si="9"/>
        <v>365</v>
      </c>
      <c r="AM8" s="554">
        <f t="shared" si="9"/>
        <v>366</v>
      </c>
      <c r="AN8" s="555">
        <f t="shared" si="9"/>
        <v>365</v>
      </c>
    </row>
    <row r="9" spans="1:40" ht="13.5" thickBot="1">
      <c r="A9" s="791" t="s">
        <v>319</v>
      </c>
      <c r="B9" s="792"/>
      <c r="C9" s="792"/>
      <c r="D9" s="792"/>
      <c r="E9" s="792"/>
      <c r="F9" s="792"/>
      <c r="G9" s="792"/>
      <c r="H9" s="866"/>
      <c r="I9" s="867">
        <v>1</v>
      </c>
      <c r="J9" s="868">
        <f>I9</f>
        <v>1</v>
      </c>
      <c r="K9" s="869">
        <f t="shared" ref="K9:S9" si="10">J9</f>
        <v>1</v>
      </c>
      <c r="L9" s="869">
        <f t="shared" si="10"/>
        <v>1</v>
      </c>
      <c r="M9" s="869">
        <f t="shared" si="10"/>
        <v>1</v>
      </c>
      <c r="N9" s="870">
        <f t="shared" si="10"/>
        <v>1</v>
      </c>
      <c r="O9" s="868">
        <f t="shared" si="10"/>
        <v>1</v>
      </c>
      <c r="P9" s="869">
        <f t="shared" si="10"/>
        <v>1</v>
      </c>
      <c r="Q9" s="869">
        <f t="shared" si="10"/>
        <v>1</v>
      </c>
      <c r="R9" s="869">
        <f t="shared" si="10"/>
        <v>1</v>
      </c>
      <c r="S9" s="870">
        <f t="shared" si="10"/>
        <v>1</v>
      </c>
      <c r="T9" s="1175">
        <f>T8/365</f>
        <v>0.49589041095890413</v>
      </c>
      <c r="U9" s="871">
        <v>1</v>
      </c>
      <c r="V9" s="869">
        <f>U9</f>
        <v>1</v>
      </c>
      <c r="W9" s="869">
        <f t="shared" ref="W9:X9" si="11">V9</f>
        <v>1</v>
      </c>
      <c r="X9" s="870">
        <f t="shared" si="11"/>
        <v>1</v>
      </c>
      <c r="Y9" s="1175">
        <f>Y8/365</f>
        <v>0.50410958904109593</v>
      </c>
      <c r="Z9" s="871">
        <v>1</v>
      </c>
      <c r="AA9" s="869">
        <f>Z9</f>
        <v>1</v>
      </c>
      <c r="AB9" s="869">
        <f t="shared" ref="AB9:AD9" si="12">AA9</f>
        <v>1</v>
      </c>
      <c r="AC9" s="869">
        <f t="shared" si="12"/>
        <v>1</v>
      </c>
      <c r="AD9" s="870">
        <f t="shared" si="12"/>
        <v>1</v>
      </c>
      <c r="AE9" s="1653">
        <v>1</v>
      </c>
      <c r="AF9" s="869">
        <f>AE9</f>
        <v>1</v>
      </c>
      <c r="AG9" s="869">
        <f t="shared" ref="AG9" si="13">AF9</f>
        <v>1</v>
      </c>
      <c r="AH9" s="869">
        <f t="shared" ref="AH9" si="14">AG9</f>
        <v>1</v>
      </c>
      <c r="AI9" s="870">
        <f t="shared" ref="AI9" si="15">AH9</f>
        <v>1</v>
      </c>
      <c r="AJ9" s="871">
        <v>1</v>
      </c>
      <c r="AK9" s="869">
        <f>AJ9</f>
        <v>1</v>
      </c>
      <c r="AL9" s="869">
        <f t="shared" ref="AL9" si="16">AK9</f>
        <v>1</v>
      </c>
      <c r="AM9" s="869">
        <f t="shared" ref="AM9" si="17">AL9</f>
        <v>1</v>
      </c>
      <c r="AN9" s="870">
        <f t="shared" ref="AN9" si="18">AM9</f>
        <v>1</v>
      </c>
    </row>
    <row r="10" spans="1:40">
      <c r="A10" s="853" t="s">
        <v>522</v>
      </c>
      <c r="B10" s="717"/>
      <c r="C10" s="717"/>
      <c r="D10" s="717"/>
      <c r="E10" s="717"/>
      <c r="F10" s="717"/>
      <c r="G10" s="717"/>
      <c r="H10" s="717"/>
      <c r="I10" s="718"/>
      <c r="J10" s="719"/>
      <c r="K10" s="718"/>
      <c r="L10" s="718"/>
      <c r="M10" s="718"/>
      <c r="N10" s="720"/>
      <c r="O10" s="719"/>
      <c r="P10" s="718"/>
      <c r="Q10" s="718"/>
      <c r="R10" s="718"/>
      <c r="S10" s="720"/>
      <c r="T10" s="719"/>
      <c r="U10" s="718"/>
      <c r="V10" s="718"/>
      <c r="W10" s="718"/>
      <c r="X10" s="720"/>
      <c r="Y10" s="719"/>
      <c r="Z10" s="718"/>
      <c r="AA10" s="718"/>
      <c r="AB10" s="718"/>
      <c r="AC10" s="718"/>
      <c r="AD10" s="720"/>
      <c r="AE10" s="719"/>
      <c r="AF10" s="718"/>
      <c r="AG10" s="718"/>
      <c r="AH10" s="718"/>
      <c r="AI10" s="720"/>
      <c r="AJ10" s="718"/>
      <c r="AK10" s="718"/>
      <c r="AL10" s="718"/>
      <c r="AM10" s="718"/>
      <c r="AN10" s="720"/>
    </row>
    <row r="11" spans="1:40" outlineLevel="1">
      <c r="A11" s="521">
        <f>ROW()</f>
        <v>11</v>
      </c>
      <c r="B11" s="35"/>
      <c r="C11" s="756" t="s">
        <v>523</v>
      </c>
      <c r="E11" s="502"/>
      <c r="F11" s="943">
        <f>IF(ISNUMBER($AN$12),$AN$6,IF(ISNUMBER($AM$12),$AM$6,IF(ISNUMBER($AL$12),$AL$6,IF(ISNUMBER($AK$12),$AK$6,$AJ$6))))</f>
        <v>2025</v>
      </c>
      <c r="G11" s="932">
        <f>AN6</f>
        <v>2029</v>
      </c>
      <c r="J11" s="630"/>
      <c r="K11" s="631"/>
      <c r="L11" s="631"/>
      <c r="M11" s="631"/>
      <c r="N11" s="632"/>
      <c r="O11" s="630"/>
      <c r="P11" s="631"/>
      <c r="Q11" s="631"/>
      <c r="R11" s="631"/>
      <c r="S11" s="632"/>
      <c r="T11" s="634"/>
      <c r="U11" s="633"/>
      <c r="V11" s="166"/>
      <c r="W11" s="166"/>
      <c r="X11" s="192"/>
      <c r="Y11" s="355"/>
      <c r="Z11" s="38"/>
      <c r="AA11" s="38"/>
      <c r="AB11" s="38"/>
      <c r="AC11" s="38"/>
      <c r="AD11" s="192"/>
      <c r="AE11" s="180"/>
      <c r="AF11" s="38"/>
      <c r="AG11" s="38"/>
      <c r="AH11" s="38"/>
      <c r="AI11" s="192"/>
      <c r="AJ11" s="38"/>
      <c r="AK11" s="38"/>
      <c r="AL11" s="38"/>
      <c r="AM11" s="38"/>
      <c r="AN11" s="192"/>
    </row>
    <row r="12" spans="1:40" outlineLevel="1">
      <c r="A12" s="521">
        <f>ROW()</f>
        <v>12</v>
      </c>
      <c r="B12" s="35"/>
      <c r="C12" s="756" t="s">
        <v>636</v>
      </c>
      <c r="F12" s="933"/>
      <c r="G12" s="934"/>
      <c r="J12" s="630"/>
      <c r="K12" s="631"/>
      <c r="L12" s="631"/>
      <c r="M12" s="631"/>
      <c r="N12" s="632"/>
      <c r="O12" s="630"/>
      <c r="P12" s="631"/>
      <c r="Q12" s="631"/>
      <c r="R12" s="631"/>
      <c r="S12" s="632"/>
      <c r="T12" s="634"/>
      <c r="U12" s="633"/>
      <c r="V12" s="166"/>
      <c r="W12" s="166"/>
      <c r="X12" s="192"/>
      <c r="Y12" s="1452">
        <f>WACC!U41</f>
        <v>2.4289999999999999E-2</v>
      </c>
      <c r="Z12" s="1133">
        <v>1.9530000000000002E-2</v>
      </c>
      <c r="AA12" s="1133">
        <v>2.4670000000000001E-2</v>
      </c>
      <c r="AB12" s="1133">
        <v>2.3259999999999999E-2</v>
      </c>
      <c r="AC12" s="1133">
        <v>1.6890000000000002E-2</v>
      </c>
      <c r="AD12" s="1343">
        <v>1.6629999999999999E-2</v>
      </c>
      <c r="AE12" s="1447">
        <v>1.77E-2</v>
      </c>
      <c r="AF12" s="1133">
        <v>2.0750000000000001E-2</v>
      </c>
      <c r="AG12" s="1133">
        <v>1.562E-2</v>
      </c>
      <c r="AH12" s="1133">
        <v>2.215E-2</v>
      </c>
      <c r="AI12" s="1343">
        <v>1.924E-2</v>
      </c>
      <c r="AJ12" s="1865">
        <v>1.7219999999999999E-2</v>
      </c>
      <c r="AK12" s="1866"/>
      <c r="AL12" s="1866"/>
      <c r="AM12" s="1866"/>
      <c r="AN12" s="1867"/>
    </row>
    <row r="13" spans="1:40" outlineLevel="1">
      <c r="A13" s="521">
        <f>ROW()</f>
        <v>13</v>
      </c>
      <c r="B13" s="35"/>
      <c r="C13" s="756" t="s">
        <v>637</v>
      </c>
      <c r="J13" s="630"/>
      <c r="K13" s="631"/>
      <c r="L13" s="631"/>
      <c r="M13" s="631"/>
      <c r="N13" s="632"/>
      <c r="O13" s="630"/>
      <c r="P13" s="631"/>
      <c r="Q13" s="631"/>
      <c r="R13" s="631"/>
      <c r="S13" s="632"/>
      <c r="T13" s="634"/>
      <c r="U13" s="633"/>
      <c r="V13" s="166"/>
      <c r="W13" s="166"/>
      <c r="X13" s="192"/>
      <c r="Y13" s="1344">
        <f>WACC!U11</f>
        <v>2.4289999999999999E-2</v>
      </c>
      <c r="Z13" s="1134">
        <f>WACC!V11</f>
        <v>2.5020000000000001E-2</v>
      </c>
      <c r="AA13" s="1134">
        <f>WACC!W11</f>
        <v>2.4670000000000001E-2</v>
      </c>
      <c r="AB13" s="1134">
        <f>WACC!X11</f>
        <v>2.3259999999999999E-2</v>
      </c>
      <c r="AC13" s="1134">
        <f>WACC!Y11</f>
        <v>1.6890000000000002E-2</v>
      </c>
      <c r="AD13" s="1135">
        <f>WACC!Z11</f>
        <v>1.6629999999999999E-2</v>
      </c>
      <c r="AE13" s="1344">
        <f>IF(WACC!AA46="","",WACC!AA46)</f>
        <v>2.273E-2</v>
      </c>
      <c r="AF13" s="1134">
        <f>IF(WACC!AB46="","",WACC!AB46)</f>
        <v>2.2429999999999999E-2</v>
      </c>
      <c r="AG13" s="1134">
        <f>IF(WACC!AC46="","",WACC!AC46)</f>
        <v>2.0820000000000002E-2</v>
      </c>
      <c r="AH13" s="1134">
        <f>IF(WACC!AD46="","",WACC!AD46)</f>
        <v>1.9970000000000002E-2</v>
      </c>
      <c r="AI13" s="1135">
        <f>IF(WACC!AE46="","",WACC!AE46)</f>
        <v>1.9640000000000001E-2</v>
      </c>
      <c r="AJ13" s="1134">
        <f>IF(WACC!AF46="","",WACC!AF46)</f>
        <v>1.941E-2</v>
      </c>
      <c r="AK13" s="1134" t="str">
        <f>IF(WACC!AG46="","",WACC!AG46)</f>
        <v/>
      </c>
      <c r="AL13" s="1134" t="str">
        <f>IF(WACC!AH46="","",WACC!AH46)</f>
        <v/>
      </c>
      <c r="AM13" s="1134" t="str">
        <f>IF(WACC!AI46="","",WACC!AI46)</f>
        <v/>
      </c>
      <c r="AN13" s="1135" t="str">
        <f>IF(WACC!AJ46="","",WACC!AJ46)</f>
        <v/>
      </c>
    </row>
    <row r="14" spans="1:40" outlineLevel="1">
      <c r="A14" s="521">
        <f>ROW()</f>
        <v>14</v>
      </c>
      <c r="B14" s="35"/>
      <c r="C14" s="756" t="s">
        <v>671</v>
      </c>
      <c r="J14" s="630"/>
      <c r="K14" s="631"/>
      <c r="L14" s="631"/>
      <c r="M14" s="631"/>
      <c r="N14" s="632"/>
      <c r="O14" s="630"/>
      <c r="P14" s="631"/>
      <c r="Q14" s="631"/>
      <c r="R14" s="631"/>
      <c r="S14" s="632"/>
      <c r="T14" s="634"/>
      <c r="U14" s="633"/>
      <c r="V14" s="166"/>
      <c r="W14" s="166"/>
      <c r="X14" s="192"/>
      <c r="Y14" s="1453"/>
      <c r="Z14" s="38"/>
      <c r="AA14" s="1134"/>
      <c r="AB14" s="1134"/>
      <c r="AC14" s="1134"/>
      <c r="AD14" s="1135"/>
      <c r="AE14" s="180"/>
      <c r="AF14" s="1134"/>
      <c r="AG14" s="1134"/>
      <c r="AH14" s="1134"/>
      <c r="AI14" s="1135"/>
      <c r="AJ14" s="38">
        <f>X_F_1</f>
        <v>7.8367630340546363E-2</v>
      </c>
      <c r="AK14" s="1134">
        <f>X_F_2</f>
        <v>0</v>
      </c>
      <c r="AL14" s="1134">
        <f>X_F_3</f>
        <v>0</v>
      </c>
      <c r="AM14" s="1134">
        <f>X_F_4</f>
        <v>0</v>
      </c>
      <c r="AN14" s="1135">
        <f>X_F_5</f>
        <v>0</v>
      </c>
    </row>
    <row r="15" spans="1:40" outlineLevel="1">
      <c r="A15" s="521">
        <f>ROW()</f>
        <v>15</v>
      </c>
      <c r="B15" s="35"/>
      <c r="C15" s="756"/>
      <c r="J15" s="630"/>
      <c r="K15" s="631"/>
      <c r="L15" s="631"/>
      <c r="M15" s="631"/>
      <c r="N15" s="632"/>
      <c r="O15" s="630"/>
      <c r="P15" s="631"/>
      <c r="Q15" s="631"/>
      <c r="R15" s="631"/>
      <c r="S15" s="632"/>
      <c r="T15" s="634"/>
      <c r="U15" s="633"/>
      <c r="V15" s="166"/>
      <c r="W15" s="166"/>
      <c r="X15" s="192"/>
      <c r="Y15" s="355"/>
      <c r="Z15" s="38"/>
      <c r="AA15" s="38"/>
      <c r="AB15" s="38"/>
      <c r="AC15" s="38"/>
      <c r="AD15" s="192"/>
      <c r="AE15" s="180"/>
      <c r="AF15" s="1134"/>
      <c r="AG15" s="1134"/>
      <c r="AH15" s="1134"/>
      <c r="AI15" s="1135"/>
      <c r="AJ15" s="38"/>
      <c r="AK15" s="1134"/>
      <c r="AL15" s="1134"/>
      <c r="AM15" s="1134"/>
      <c r="AN15" s="1135"/>
    </row>
    <row r="16" spans="1:40" outlineLevel="1">
      <c r="A16" s="521">
        <f>ROW()</f>
        <v>16</v>
      </c>
      <c r="B16" s="35"/>
      <c r="C16" s="756"/>
      <c r="J16" s="630"/>
      <c r="K16" s="631"/>
      <c r="L16" s="631"/>
      <c r="M16" s="631"/>
      <c r="N16" s="632"/>
      <c r="O16" s="630"/>
      <c r="P16" s="631"/>
      <c r="Q16" s="631"/>
      <c r="R16" s="631"/>
      <c r="S16" s="632"/>
      <c r="T16" s="634"/>
      <c r="U16" s="633"/>
      <c r="V16" s="166"/>
      <c r="W16" s="166"/>
      <c r="X16" s="192"/>
      <c r="Y16" s="355"/>
      <c r="Z16" s="38"/>
      <c r="AA16" s="38"/>
      <c r="AB16" s="38"/>
      <c r="AC16" s="38"/>
      <c r="AD16" s="192"/>
      <c r="AE16" s="180"/>
      <c r="AF16" s="38"/>
      <c r="AG16" s="38"/>
      <c r="AH16" s="38"/>
      <c r="AI16" s="192"/>
      <c r="AJ16" s="38"/>
      <c r="AK16" s="38"/>
      <c r="AL16" s="38"/>
      <c r="AM16" s="38"/>
      <c r="AN16" s="192"/>
    </row>
    <row r="17" spans="1:40">
      <c r="A17" s="853" t="s">
        <v>70</v>
      </c>
      <c r="B17" s="717"/>
      <c r="C17" s="717"/>
      <c r="D17" s="717"/>
      <c r="E17" s="717"/>
      <c r="F17" s="717"/>
      <c r="G17" s="717"/>
      <c r="H17" s="717"/>
      <c r="I17" s="718"/>
      <c r="J17" s="719"/>
      <c r="K17" s="718"/>
      <c r="L17" s="718"/>
      <c r="M17" s="718"/>
      <c r="N17" s="720"/>
      <c r="O17" s="719"/>
      <c r="P17" s="718"/>
      <c r="Q17" s="718"/>
      <c r="R17" s="718"/>
      <c r="S17" s="720"/>
      <c r="T17" s="719"/>
      <c r="U17" s="718"/>
      <c r="V17" s="718"/>
      <c r="W17" s="718"/>
      <c r="X17" s="720"/>
      <c r="Y17" s="719"/>
      <c r="Z17" s="718"/>
      <c r="AA17" s="718"/>
      <c r="AB17" s="718"/>
      <c r="AC17" s="718"/>
      <c r="AD17" s="720"/>
      <c r="AE17" s="719"/>
      <c r="AF17" s="718"/>
      <c r="AG17" s="718"/>
      <c r="AH17" s="718"/>
      <c r="AI17" s="720"/>
      <c r="AJ17" s="718"/>
      <c r="AK17" s="718"/>
      <c r="AL17" s="718"/>
      <c r="AM17" s="718"/>
      <c r="AN17" s="720"/>
    </row>
    <row r="18" spans="1:40" outlineLevel="1">
      <c r="A18" s="521">
        <f>ROW()</f>
        <v>18</v>
      </c>
      <c r="B18" s="35"/>
      <c r="C18" s="756"/>
      <c r="I18" s="946" t="s">
        <v>172</v>
      </c>
      <c r="J18" s="947" t="s">
        <v>172</v>
      </c>
      <c r="K18" s="948" t="s">
        <v>172</v>
      </c>
      <c r="L18" s="948" t="s">
        <v>172</v>
      </c>
      <c r="M18" s="948" t="s">
        <v>172</v>
      </c>
      <c r="N18" s="949" t="s">
        <v>172</v>
      </c>
      <c r="O18" s="947" t="s">
        <v>172</v>
      </c>
      <c r="P18" s="948" t="s">
        <v>172</v>
      </c>
      <c r="Q18" s="948" t="s">
        <v>172</v>
      </c>
      <c r="R18" s="948" t="s">
        <v>172</v>
      </c>
      <c r="S18" s="949" t="s">
        <v>172</v>
      </c>
      <c r="T18" s="947" t="s">
        <v>172</v>
      </c>
      <c r="U18" s="950" t="s">
        <v>172</v>
      </c>
      <c r="V18" s="951" t="s">
        <v>172</v>
      </c>
      <c r="W18" s="951" t="s">
        <v>172</v>
      </c>
      <c r="X18" s="952" t="s">
        <v>172</v>
      </c>
      <c r="Y18" s="1454" t="s">
        <v>172</v>
      </c>
      <c r="Z18" s="951" t="s">
        <v>172</v>
      </c>
      <c r="AA18" s="951" t="s">
        <v>172</v>
      </c>
      <c r="AB18" s="951" t="s">
        <v>172</v>
      </c>
      <c r="AC18" s="951" t="s">
        <v>172</v>
      </c>
      <c r="AD18" s="952" t="s">
        <v>280</v>
      </c>
      <c r="AE18" s="1654" t="s">
        <v>280</v>
      </c>
      <c r="AF18" s="951" t="s">
        <v>280</v>
      </c>
      <c r="AG18" s="951" t="s">
        <v>280</v>
      </c>
      <c r="AH18" s="951" t="s">
        <v>280</v>
      </c>
      <c r="AI18" s="952" t="s">
        <v>280</v>
      </c>
      <c r="AJ18" s="951" t="s">
        <v>280</v>
      </c>
      <c r="AK18" s="951" t="s">
        <v>280</v>
      </c>
      <c r="AL18" s="951" t="s">
        <v>280</v>
      </c>
      <c r="AM18" s="951" t="s">
        <v>280</v>
      </c>
      <c r="AN18" s="952" t="s">
        <v>280</v>
      </c>
    </row>
    <row r="19" spans="1:40" outlineLevel="1">
      <c r="A19" s="521">
        <f>ROW()</f>
        <v>19</v>
      </c>
      <c r="B19" s="35"/>
      <c r="C19" s="756" t="s">
        <v>271</v>
      </c>
      <c r="I19" s="543">
        <v>36341</v>
      </c>
      <c r="J19" s="544">
        <v>36707</v>
      </c>
      <c r="K19" s="545">
        <v>37072</v>
      </c>
      <c r="L19" s="545">
        <v>37437</v>
      </c>
      <c r="M19" s="545">
        <v>37802</v>
      </c>
      <c r="N19" s="543">
        <v>38168</v>
      </c>
      <c r="O19" s="544">
        <v>38533</v>
      </c>
      <c r="P19" s="545">
        <v>38898</v>
      </c>
      <c r="Q19" s="545">
        <v>39263</v>
      </c>
      <c r="R19" s="545">
        <v>39629</v>
      </c>
      <c r="S19" s="543">
        <v>39994</v>
      </c>
      <c r="T19" s="544">
        <v>40359</v>
      </c>
      <c r="U19" s="545">
        <v>40724</v>
      </c>
      <c r="V19" s="545">
        <v>41090</v>
      </c>
      <c r="W19" s="545">
        <v>41455</v>
      </c>
      <c r="X19" s="543">
        <v>41820</v>
      </c>
      <c r="Y19" s="546">
        <f>X19</f>
        <v>41820</v>
      </c>
      <c r="Z19" s="545">
        <v>42185</v>
      </c>
      <c r="AA19" s="545">
        <v>42551</v>
      </c>
      <c r="AB19" s="545">
        <v>42916</v>
      </c>
      <c r="AC19" s="545">
        <v>43281</v>
      </c>
      <c r="AD19" s="543">
        <v>43646</v>
      </c>
      <c r="AE19" s="544">
        <v>44012</v>
      </c>
      <c r="AF19" s="545">
        <v>44377</v>
      </c>
      <c r="AG19" s="545">
        <v>44742</v>
      </c>
      <c r="AH19" s="545">
        <v>45107</v>
      </c>
      <c r="AI19" s="543">
        <v>45473</v>
      </c>
      <c r="AJ19" s="545">
        <v>45838</v>
      </c>
      <c r="AK19" s="545">
        <v>46203</v>
      </c>
      <c r="AL19" s="545">
        <v>46568</v>
      </c>
      <c r="AM19" s="545">
        <v>46934</v>
      </c>
      <c r="AN19" s="543">
        <v>47299</v>
      </c>
    </row>
    <row r="20" spans="1:40" outlineLevel="1">
      <c r="A20" s="521">
        <f>ROW()</f>
        <v>20</v>
      </c>
      <c r="B20" s="35"/>
      <c r="C20" s="756"/>
      <c r="D20" s="33" t="s">
        <v>378</v>
      </c>
      <c r="I20" s="865">
        <f>J20/(1+J21)</f>
        <v>122.29999999999998</v>
      </c>
      <c r="J20" s="420">
        <v>126.2</v>
      </c>
      <c r="K20" s="421">
        <v>133.80000000000001</v>
      </c>
      <c r="L20" s="421">
        <v>137.6</v>
      </c>
      <c r="M20" s="421">
        <v>141.30000000000001</v>
      </c>
      <c r="N20" s="422">
        <v>144.80000000000001</v>
      </c>
      <c r="O20" s="420">
        <v>148.4</v>
      </c>
      <c r="P20" s="421">
        <v>154.30000000000001</v>
      </c>
      <c r="Q20" s="421">
        <v>157.5</v>
      </c>
      <c r="R20" s="421">
        <v>164.6</v>
      </c>
      <c r="S20" s="424">
        <v>167</v>
      </c>
      <c r="T20" s="420">
        <v>172.1</v>
      </c>
      <c r="U20" s="505">
        <v>178.3</v>
      </c>
      <c r="V20" s="505">
        <v>180.4</v>
      </c>
      <c r="W20" s="505"/>
      <c r="X20" s="1491"/>
      <c r="Y20" s="114"/>
      <c r="AC20" s="423">
        <v>113</v>
      </c>
      <c r="AD20" s="422">
        <v>114.8</v>
      </c>
      <c r="AE20" s="114"/>
      <c r="AI20" s="171"/>
      <c r="AN20" s="171"/>
    </row>
    <row r="21" spans="1:40" outlineLevel="1">
      <c r="A21" s="521">
        <f>ROW()</f>
        <v>21</v>
      </c>
      <c r="B21" s="35"/>
      <c r="C21" s="756"/>
      <c r="D21" s="33" t="s">
        <v>379</v>
      </c>
      <c r="J21" s="241">
        <v>3.1888798037612576E-2</v>
      </c>
      <c r="K21" s="165">
        <v>6.0221870047543646E-2</v>
      </c>
      <c r="L21" s="165">
        <v>2.8400597907324299E-2</v>
      </c>
      <c r="M21" s="165">
        <v>2.6889534883721034E-2</v>
      </c>
      <c r="N21" s="242">
        <v>2.4769992922859085E-2</v>
      </c>
      <c r="O21" s="241">
        <v>2.4861878453038555E-2</v>
      </c>
      <c r="P21" s="165">
        <v>3.9757412398921943E-2</v>
      </c>
      <c r="Q21" s="165">
        <v>2.0738820479585085E-2</v>
      </c>
      <c r="R21" s="165">
        <v>4.5079365079365052E-2</v>
      </c>
      <c r="S21" s="242">
        <v>1.4580801944106936E-2</v>
      </c>
      <c r="T21" s="282">
        <f t="shared" ref="S21:T23" si="19">T20/S20-1</f>
        <v>3.0538922155688653E-2</v>
      </c>
      <c r="U21" s="68">
        <f t="shared" ref="U21" si="20">U20/T20-1</f>
        <v>3.6025566531086683E-2</v>
      </c>
      <c r="V21" s="69">
        <f t="shared" ref="V21" si="21">V20/U20-1</f>
        <v>1.1777902411665764E-2</v>
      </c>
      <c r="W21" s="166"/>
      <c r="X21" s="1492"/>
      <c r="Y21" s="114"/>
      <c r="AD21" s="504"/>
      <c r="AE21" s="114"/>
      <c r="AI21" s="171"/>
      <c r="AN21" s="171"/>
    </row>
    <row r="22" spans="1:40" outlineLevel="1">
      <c r="A22" s="521">
        <f>ROW()</f>
        <v>22</v>
      </c>
      <c r="B22" s="35"/>
      <c r="C22" s="756"/>
      <c r="D22" s="33" t="s">
        <v>293</v>
      </c>
      <c r="I22" s="865">
        <f>J22/(1+J21)</f>
        <v>68.030586370839927</v>
      </c>
      <c r="J22" s="591">
        <v>70.2</v>
      </c>
      <c r="K22" s="423">
        <v>74.5</v>
      </c>
      <c r="L22" s="423">
        <v>76.599999999999994</v>
      </c>
      <c r="M22" s="423">
        <v>78.599999999999994</v>
      </c>
      <c r="N22" s="424">
        <v>80.599999999999994</v>
      </c>
      <c r="O22" s="591">
        <v>82.6</v>
      </c>
      <c r="P22" s="423">
        <v>85.9</v>
      </c>
      <c r="Q22" s="423">
        <v>87.7</v>
      </c>
      <c r="R22" s="423">
        <v>91.6</v>
      </c>
      <c r="S22" s="424">
        <v>92.9</v>
      </c>
      <c r="T22" s="591">
        <v>95.8</v>
      </c>
      <c r="U22" s="617">
        <v>99.2</v>
      </c>
      <c r="V22" s="423">
        <v>100.4</v>
      </c>
      <c r="W22" s="423">
        <v>102.8</v>
      </c>
      <c r="X22" s="1491">
        <v>105.9</v>
      </c>
      <c r="Y22" s="347">
        <f>X22</f>
        <v>105.9</v>
      </c>
      <c r="Z22" s="423">
        <v>107.5</v>
      </c>
      <c r="AA22" s="423">
        <v>108.6</v>
      </c>
      <c r="AB22" s="423">
        <v>110.7</v>
      </c>
      <c r="AC22" s="423">
        <v>113</v>
      </c>
      <c r="AD22" s="422">
        <v>114.8</v>
      </c>
      <c r="AE22" s="1655">
        <f>AC22*(1+AE23)</f>
        <v>114.2882</v>
      </c>
      <c r="AF22" s="39">
        <f>AE22*(1+AF23)</f>
        <v>115.59108548000002</v>
      </c>
      <c r="AG22" s="39">
        <f>AF22*(1+AG23)</f>
        <v>116.90882385447203</v>
      </c>
      <c r="AH22" s="39">
        <f>AG22*(1+AH23)</f>
        <v>118.24158444641303</v>
      </c>
      <c r="AI22" s="244">
        <f>AH22*(1+AI23)</f>
        <v>119.58953850910214</v>
      </c>
      <c r="AJ22" s="39">
        <f>AH22*(1+AJ23)</f>
        <v>120.89019593801268</v>
      </c>
      <c r="AK22" s="39">
        <f>AJ22*(1+AK23)</f>
        <v>123.59813632702416</v>
      </c>
      <c r="AL22" s="39">
        <f>AK22*(1+AL23)</f>
        <v>126.36673458074951</v>
      </c>
      <c r="AM22" s="39">
        <f>AL22*(1+AM23)</f>
        <v>129.19734943535829</v>
      </c>
      <c r="AN22" s="244">
        <f>AM22*(1+AN23)</f>
        <v>132.09137006271033</v>
      </c>
    </row>
    <row r="23" spans="1:40" outlineLevel="1">
      <c r="A23" s="521">
        <f>ROW()</f>
        <v>23</v>
      </c>
      <c r="B23" s="35"/>
      <c r="C23" s="756"/>
      <c r="D23" s="33" t="s">
        <v>381</v>
      </c>
      <c r="J23" s="282">
        <f t="shared" ref="J23" si="22">J22/I22-1</f>
        <v>3.1888798037612576E-2</v>
      </c>
      <c r="K23" s="68">
        <f t="shared" ref="K23" si="23">K22/J22-1</f>
        <v>6.1253561253561184E-2</v>
      </c>
      <c r="L23" s="68">
        <f t="shared" ref="L23" si="24">L22/K22-1</f>
        <v>2.8187919463087185E-2</v>
      </c>
      <c r="M23" s="68">
        <f t="shared" ref="M23" si="25">M22/L22-1</f>
        <v>2.6109660574412441E-2</v>
      </c>
      <c r="N23" s="271">
        <f t="shared" ref="N23" si="26">N22/M22-1</f>
        <v>2.5445292620865034E-2</v>
      </c>
      <c r="O23" s="282">
        <f t="shared" ref="O23" si="27">O22/N22-1</f>
        <v>2.4813895781637729E-2</v>
      </c>
      <c r="P23" s="68">
        <f t="shared" ref="P23" si="28">P22/O22-1</f>
        <v>3.9951573849879018E-2</v>
      </c>
      <c r="Q23" s="68">
        <f t="shared" ref="Q23" si="29">Q22/P22-1</f>
        <v>2.0954598370197974E-2</v>
      </c>
      <c r="R23" s="68">
        <f t="shared" ref="R23" si="30">R22/Q22-1</f>
        <v>4.4469783352337311E-2</v>
      </c>
      <c r="S23" s="271">
        <f t="shared" si="19"/>
        <v>1.4192139737991383E-2</v>
      </c>
      <c r="T23" s="282">
        <f t="shared" si="19"/>
        <v>3.1216361679224924E-2</v>
      </c>
      <c r="U23" s="69">
        <f t="shared" ref="U23:V23" si="31">U22/T22-1</f>
        <v>3.5490605427975108E-2</v>
      </c>
      <c r="V23" s="69">
        <f t="shared" si="31"/>
        <v>1.2096774193548487E-2</v>
      </c>
      <c r="W23" s="68">
        <f t="shared" ref="W23:X23" si="32">W22/V22-1</f>
        <v>2.3904382470119501E-2</v>
      </c>
      <c r="X23" s="210">
        <f t="shared" si="32"/>
        <v>3.0155642023346418E-2</v>
      </c>
      <c r="Y23" s="355">
        <f>X23</f>
        <v>3.0155642023346418E-2</v>
      </c>
      <c r="Z23" s="68">
        <f t="shared" ref="Z23" si="33">Z22/Y22-1</f>
        <v>1.5108593012275628E-2</v>
      </c>
      <c r="AA23" s="68">
        <f t="shared" ref="AA23" si="34">AA22/Z22-1</f>
        <v>1.0232558139534831E-2</v>
      </c>
      <c r="AB23" s="68">
        <f t="shared" ref="AB23" si="35">AB22/AA22-1</f>
        <v>1.9337016574585641E-2</v>
      </c>
      <c r="AC23" s="68">
        <f t="shared" ref="AC23:AD23" si="36">AC22/AB22-1</f>
        <v>2.0776874435411097E-2</v>
      </c>
      <c r="AD23" s="210">
        <f t="shared" si="36"/>
        <v>1.5929203539823078E-2</v>
      </c>
      <c r="AE23" s="180">
        <f>WACC!AA$28</f>
        <v>1.14E-2</v>
      </c>
      <c r="AF23" s="38">
        <f>WACC!AB$28</f>
        <v>1.14E-2</v>
      </c>
      <c r="AG23" s="38">
        <f>WACC!AC$28</f>
        <v>1.14E-2</v>
      </c>
      <c r="AH23" s="38">
        <f>WACC!AD$28</f>
        <v>1.14E-2</v>
      </c>
      <c r="AI23" s="192">
        <f>WACC!AE$28</f>
        <v>1.14E-2</v>
      </c>
      <c r="AJ23" s="38">
        <f>WACC!AF$28</f>
        <v>2.24E-2</v>
      </c>
      <c r="AK23" s="38">
        <f>WACC!AG$28</f>
        <v>2.24E-2</v>
      </c>
      <c r="AL23" s="38">
        <f>WACC!AH$28</f>
        <v>2.24E-2</v>
      </c>
      <c r="AM23" s="38">
        <f>WACC!AI$28</f>
        <v>2.24E-2</v>
      </c>
      <c r="AN23" s="192">
        <f>WACC!AJ$28</f>
        <v>2.24E-2</v>
      </c>
    </row>
    <row r="24" spans="1:40" outlineLevel="1">
      <c r="A24" s="521">
        <f>ROW()</f>
        <v>24</v>
      </c>
      <c r="B24" s="35"/>
      <c r="C24" s="756"/>
      <c r="J24" s="630"/>
      <c r="K24" s="631"/>
      <c r="L24" s="631"/>
      <c r="M24" s="631"/>
      <c r="N24" s="632"/>
      <c r="O24" s="630"/>
      <c r="P24" s="631"/>
      <c r="Q24" s="631"/>
      <c r="R24" s="631"/>
      <c r="S24" s="632"/>
      <c r="T24" s="634"/>
      <c r="U24" s="633"/>
      <c r="V24" s="166"/>
      <c r="W24" s="166"/>
      <c r="X24" s="192"/>
      <c r="Y24" s="355"/>
      <c r="Z24" s="38"/>
      <c r="AA24" s="38"/>
      <c r="AB24" s="38"/>
      <c r="AC24" s="423"/>
      <c r="AD24" s="244"/>
      <c r="AE24" s="180"/>
      <c r="AF24" s="38"/>
      <c r="AG24" s="38"/>
      <c r="AH24" s="38"/>
      <c r="AI24" s="192"/>
      <c r="AJ24" s="38"/>
      <c r="AK24" s="38"/>
      <c r="AL24" s="38"/>
      <c r="AM24" s="38"/>
      <c r="AN24" s="192"/>
    </row>
    <row r="25" spans="1:40" outlineLevel="1">
      <c r="A25" s="521">
        <f>ROW()</f>
        <v>25</v>
      </c>
      <c r="B25" s="35"/>
      <c r="C25" s="756"/>
      <c r="I25" s="907"/>
      <c r="J25" s="917"/>
      <c r="K25" s="918"/>
      <c r="L25" s="918"/>
      <c r="M25" s="918"/>
      <c r="N25" s="919"/>
      <c r="O25" s="917"/>
      <c r="P25" s="918"/>
      <c r="Q25" s="918"/>
      <c r="R25" s="918"/>
      <c r="S25" s="919"/>
      <c r="T25" s="917"/>
      <c r="U25" s="920"/>
      <c r="V25" s="921"/>
      <c r="W25" s="951" t="s">
        <v>172</v>
      </c>
      <c r="X25" s="952" t="s">
        <v>172</v>
      </c>
      <c r="Y25" s="1454" t="s">
        <v>172</v>
      </c>
      <c r="Z25" s="951" t="s">
        <v>172</v>
      </c>
      <c r="AA25" s="951" t="s">
        <v>172</v>
      </c>
      <c r="AB25" s="951" t="s">
        <v>172</v>
      </c>
      <c r="AC25" s="951" t="s">
        <v>172</v>
      </c>
      <c r="AD25" s="952" t="s">
        <v>172</v>
      </c>
      <c r="AE25" s="1454" t="s">
        <v>172</v>
      </c>
      <c r="AF25" s="951" t="s">
        <v>172</v>
      </c>
      <c r="AG25" s="951" t="s">
        <v>172</v>
      </c>
      <c r="AH25" s="951" t="s">
        <v>172</v>
      </c>
      <c r="AI25" s="952" t="s">
        <v>172</v>
      </c>
      <c r="AJ25" s="1454" t="s">
        <v>172</v>
      </c>
      <c r="AK25" s="951" t="s">
        <v>172</v>
      </c>
      <c r="AL25" s="951" t="s">
        <v>172</v>
      </c>
      <c r="AM25" s="951" t="s">
        <v>172</v>
      </c>
      <c r="AN25" s="952" t="str">
        <f t="shared" ref="AN25" si="37">AM25</f>
        <v>Actual</v>
      </c>
    </row>
    <row r="26" spans="1:40" outlineLevel="1">
      <c r="A26" s="521">
        <f>ROW()</f>
        <v>26</v>
      </c>
      <c r="B26" s="35"/>
      <c r="C26" s="756" t="s">
        <v>714</v>
      </c>
      <c r="I26" s="543"/>
      <c r="J26" s="544"/>
      <c r="K26" s="545"/>
      <c r="L26" s="545"/>
      <c r="M26" s="545"/>
      <c r="N26" s="543"/>
      <c r="O26" s="544"/>
      <c r="P26" s="545"/>
      <c r="Q26" s="545"/>
      <c r="R26" s="545"/>
      <c r="S26" s="543"/>
      <c r="T26" s="544"/>
      <c r="U26" s="545"/>
      <c r="V26" s="545"/>
      <c r="W26" s="545">
        <v>41547</v>
      </c>
      <c r="X26" s="543">
        <v>41912</v>
      </c>
      <c r="Y26" s="544">
        <v>41912</v>
      </c>
      <c r="Z26" s="545">
        <v>42277</v>
      </c>
      <c r="AA26" s="545">
        <v>42643</v>
      </c>
      <c r="AB26" s="545">
        <v>43008</v>
      </c>
      <c r="AC26" s="545">
        <v>43373</v>
      </c>
      <c r="AD26" s="543">
        <v>43738</v>
      </c>
      <c r="AE26" s="544">
        <v>44104</v>
      </c>
      <c r="AF26" s="545">
        <v>44469</v>
      </c>
      <c r="AG26" s="545">
        <v>44834</v>
      </c>
      <c r="AH26" s="545">
        <v>45199</v>
      </c>
      <c r="AI26" s="543">
        <v>45565</v>
      </c>
      <c r="AJ26" s="545">
        <v>45930</v>
      </c>
      <c r="AK26" s="545">
        <v>46295</v>
      </c>
      <c r="AL26" s="545">
        <v>46660</v>
      </c>
      <c r="AM26" s="545">
        <v>47026</v>
      </c>
      <c r="AN26" s="543">
        <v>47391</v>
      </c>
    </row>
    <row r="27" spans="1:40" outlineLevel="1">
      <c r="A27" s="521">
        <f>ROW()</f>
        <v>27</v>
      </c>
      <c r="B27" s="35"/>
      <c r="C27" s="756"/>
      <c r="D27" s="33" t="s">
        <v>518</v>
      </c>
      <c r="I27" s="545"/>
      <c r="J27" s="544"/>
      <c r="K27" s="545"/>
      <c r="L27" s="545"/>
      <c r="M27" s="545"/>
      <c r="N27" s="543"/>
      <c r="O27" s="544"/>
      <c r="P27" s="545"/>
      <c r="Q27" s="545"/>
      <c r="R27" s="545"/>
      <c r="S27" s="543"/>
      <c r="T27" s="544"/>
      <c r="U27" s="545"/>
      <c r="V27" s="423"/>
      <c r="W27" s="423">
        <v>104</v>
      </c>
      <c r="X27" s="1491">
        <v>106.40359522070739</v>
      </c>
      <c r="Y27" s="347">
        <f>X27</f>
        <v>106.40359522070739</v>
      </c>
      <c r="Z27" s="423">
        <v>108</v>
      </c>
      <c r="AA27" s="423">
        <v>109.4</v>
      </c>
      <c r="AB27" s="423">
        <v>111.4</v>
      </c>
      <c r="AC27" s="423">
        <v>113.5</v>
      </c>
      <c r="AD27" s="424">
        <v>115.4</v>
      </c>
      <c r="AE27" s="591">
        <v>116.2</v>
      </c>
      <c r="AF27" s="423">
        <v>119.7</v>
      </c>
      <c r="AG27" s="423">
        <v>128.4</v>
      </c>
      <c r="AH27" s="423">
        <v>135.30000000000001</v>
      </c>
      <c r="AI27" s="424">
        <v>139.1</v>
      </c>
      <c r="AJ27" s="1868"/>
      <c r="AK27" s="1868"/>
      <c r="AL27" s="1868"/>
      <c r="AM27" s="1868"/>
      <c r="AN27" s="1869"/>
    </row>
    <row r="28" spans="1:40" outlineLevel="1">
      <c r="A28" s="521">
        <f>ROW()</f>
        <v>28</v>
      </c>
      <c r="B28" s="35"/>
      <c r="C28" s="756"/>
      <c r="D28" s="33" t="s">
        <v>519</v>
      </c>
      <c r="I28" s="545"/>
      <c r="J28" s="544"/>
      <c r="K28" s="545"/>
      <c r="L28" s="545"/>
      <c r="M28" s="545"/>
      <c r="N28" s="543"/>
      <c r="O28" s="544"/>
      <c r="P28" s="545"/>
      <c r="Q28" s="545"/>
      <c r="R28" s="545"/>
      <c r="S28" s="543"/>
      <c r="T28" s="544"/>
      <c r="U28" s="545"/>
      <c r="V28" s="545"/>
      <c r="W28" s="545"/>
      <c r="X28" s="210">
        <f t="shared" ref="X28" si="38">X27/W27-1</f>
        <v>2.3111492506801889E-2</v>
      </c>
      <c r="Y28" s="355">
        <f>X28</f>
        <v>2.3111492506801889E-2</v>
      </c>
      <c r="Z28" s="37">
        <f t="shared" ref="Z28" si="39">Z27/Y27-1</f>
        <v>1.5003297360218548E-2</v>
      </c>
      <c r="AA28" s="37">
        <f t="shared" ref="AA28" si="40">AA27/Z27-1</f>
        <v>1.2962962962963065E-2</v>
      </c>
      <c r="AB28" s="37">
        <f t="shared" ref="AB28:AC28" si="41">AB27/AA27-1</f>
        <v>1.8281535648994485E-2</v>
      </c>
      <c r="AC28" s="37">
        <f t="shared" si="41"/>
        <v>1.8850987432674993E-2</v>
      </c>
      <c r="AD28" s="210">
        <f t="shared" ref="AD28" si="42">AD27/AC27-1</f>
        <v>1.6740088105726914E-2</v>
      </c>
      <c r="AE28" s="209">
        <f t="shared" ref="AE28" si="43">AE27/AD27-1</f>
        <v>6.9324090121316573E-3</v>
      </c>
      <c r="AF28" s="37">
        <f t="shared" ref="AF28:AI28" si="44">IF(AF27="","",AF27/AE27-1)</f>
        <v>3.0120481927710774E-2</v>
      </c>
      <c r="AG28" s="37">
        <f t="shared" si="44"/>
        <v>7.268170426065157E-2</v>
      </c>
      <c r="AH28" s="37">
        <f t="shared" si="44"/>
        <v>5.3738317757009435E-2</v>
      </c>
      <c r="AI28" s="210">
        <f t="shared" si="44"/>
        <v>2.8085735402808343E-2</v>
      </c>
      <c r="AJ28" s="37" t="str">
        <f t="shared" ref="AJ28" si="45">IF(AJ27="","",AJ27/AI27-1)</f>
        <v/>
      </c>
      <c r="AK28" s="37" t="str">
        <f t="shared" ref="AK28" si="46">IF(AK27="","",AK27/AJ27-1)</f>
        <v/>
      </c>
      <c r="AL28" s="37" t="str">
        <f t="shared" ref="AL28" si="47">IF(AL27="","",AL27/AK27-1)</f>
        <v/>
      </c>
      <c r="AM28" s="37" t="str">
        <f t="shared" ref="AM28" si="48">IF(AM27="","",AM27/AL27-1)</f>
        <v/>
      </c>
      <c r="AN28" s="210" t="str">
        <f t="shared" ref="AN28" si="49">IF(AN27="","",AN27/AM27-1)</f>
        <v/>
      </c>
    </row>
    <row r="29" spans="1:40" outlineLevel="1">
      <c r="A29" s="521">
        <f>ROW()</f>
        <v>29</v>
      </c>
      <c r="B29" s="35"/>
      <c r="C29" s="756"/>
      <c r="J29" s="630"/>
      <c r="K29" s="631"/>
      <c r="L29" s="631"/>
      <c r="M29" s="631"/>
      <c r="N29" s="632"/>
      <c r="O29" s="630"/>
      <c r="P29" s="631"/>
      <c r="Q29" s="631"/>
      <c r="R29" s="631"/>
      <c r="S29" s="632"/>
      <c r="T29" s="634"/>
      <c r="U29" s="633"/>
      <c r="V29" s="166"/>
      <c r="W29" s="166"/>
      <c r="X29" s="192"/>
      <c r="Y29" s="355"/>
      <c r="Z29" s="38"/>
      <c r="AA29" s="38"/>
      <c r="AB29" s="38"/>
      <c r="AC29" s="38"/>
      <c r="AD29" s="192"/>
      <c r="AE29" s="180"/>
      <c r="AF29" s="38"/>
      <c r="AG29" s="38"/>
      <c r="AH29" s="38"/>
      <c r="AI29" s="192"/>
      <c r="AJ29" s="38"/>
      <c r="AK29" s="38"/>
      <c r="AL29" s="38"/>
      <c r="AM29" s="38"/>
      <c r="AN29" s="192"/>
    </row>
    <row r="30" spans="1:40" outlineLevel="1">
      <c r="A30" s="521">
        <f>ROW()</f>
        <v>30</v>
      </c>
      <c r="B30" s="35"/>
      <c r="C30" s="756"/>
      <c r="I30" s="946" t="s">
        <v>172</v>
      </c>
      <c r="J30" s="947" t="s">
        <v>172</v>
      </c>
      <c r="K30" s="948" t="s">
        <v>172</v>
      </c>
      <c r="L30" s="948" t="s">
        <v>172</v>
      </c>
      <c r="M30" s="948" t="s">
        <v>172</v>
      </c>
      <c r="N30" s="949" t="s">
        <v>172</v>
      </c>
      <c r="O30" s="947" t="s">
        <v>172</v>
      </c>
      <c r="P30" s="948" t="s">
        <v>172</v>
      </c>
      <c r="Q30" s="948" t="s">
        <v>172</v>
      </c>
      <c r="R30" s="948" t="s">
        <v>172</v>
      </c>
      <c r="S30" s="949" t="s">
        <v>172</v>
      </c>
      <c r="T30" s="947" t="s">
        <v>172</v>
      </c>
      <c r="U30" s="950" t="s">
        <v>172</v>
      </c>
      <c r="V30" s="951" t="s">
        <v>172</v>
      </c>
      <c r="W30" s="951" t="s">
        <v>172</v>
      </c>
      <c r="X30" s="952" t="s">
        <v>172</v>
      </c>
      <c r="Y30" s="1454" t="s">
        <v>172</v>
      </c>
      <c r="Z30" s="951" t="s">
        <v>172</v>
      </c>
      <c r="AA30" s="951" t="s">
        <v>172</v>
      </c>
      <c r="AB30" s="951" t="s">
        <v>172</v>
      </c>
      <c r="AC30" s="951" t="s">
        <v>172</v>
      </c>
      <c r="AD30" s="952" t="s">
        <v>172</v>
      </c>
      <c r="AE30" s="1654" t="s">
        <v>172</v>
      </c>
      <c r="AF30" s="951" t="s">
        <v>172</v>
      </c>
      <c r="AG30" s="951" t="s">
        <v>172</v>
      </c>
      <c r="AH30" s="951" t="s">
        <v>280</v>
      </c>
      <c r="AI30" s="952" t="s">
        <v>280</v>
      </c>
      <c r="AJ30" s="951" t="s">
        <v>280</v>
      </c>
      <c r="AK30" s="951" t="s">
        <v>280</v>
      </c>
      <c r="AL30" s="951" t="s">
        <v>280</v>
      </c>
      <c r="AM30" s="951" t="s">
        <v>280</v>
      </c>
      <c r="AN30" s="952" t="s">
        <v>280</v>
      </c>
    </row>
    <row r="31" spans="1:40" outlineLevel="1">
      <c r="A31" s="521">
        <f>ROW()</f>
        <v>31</v>
      </c>
      <c r="B31" s="35"/>
      <c r="C31" s="756" t="s">
        <v>272</v>
      </c>
      <c r="I31" s="545">
        <v>36525</v>
      </c>
      <c r="J31" s="544">
        <v>36891</v>
      </c>
      <c r="K31" s="545">
        <v>37256</v>
      </c>
      <c r="L31" s="545">
        <v>37621</v>
      </c>
      <c r="M31" s="545">
        <v>37986</v>
      </c>
      <c r="N31" s="543">
        <v>38352</v>
      </c>
      <c r="O31" s="544">
        <v>38717</v>
      </c>
      <c r="P31" s="545">
        <v>39082</v>
      </c>
      <c r="Q31" s="545">
        <v>39447</v>
      </c>
      <c r="R31" s="545">
        <v>39813</v>
      </c>
      <c r="S31" s="543">
        <v>40178</v>
      </c>
      <c r="T31" s="544">
        <v>40543</v>
      </c>
      <c r="U31" s="545">
        <v>40908</v>
      </c>
      <c r="V31" s="545">
        <v>41274</v>
      </c>
      <c r="W31" s="545">
        <v>41639</v>
      </c>
      <c r="X31" s="548">
        <v>42004</v>
      </c>
      <c r="Y31" s="546">
        <f>X31</f>
        <v>42004</v>
      </c>
      <c r="Z31" s="545">
        <v>42369</v>
      </c>
      <c r="AA31" s="545">
        <v>42735</v>
      </c>
      <c r="AB31" s="545">
        <v>43100</v>
      </c>
      <c r="AC31" s="545">
        <v>43465</v>
      </c>
      <c r="AD31" s="543">
        <v>43830</v>
      </c>
      <c r="AE31" s="544">
        <v>44196</v>
      </c>
      <c r="AF31" s="545">
        <v>44561</v>
      </c>
      <c r="AG31" s="545">
        <v>44926</v>
      </c>
      <c r="AH31" s="545">
        <v>45291</v>
      </c>
      <c r="AI31" s="543">
        <v>45657</v>
      </c>
      <c r="AJ31" s="545">
        <v>46022</v>
      </c>
      <c r="AK31" s="545">
        <v>46387</v>
      </c>
      <c r="AL31" s="545">
        <v>46752</v>
      </c>
      <c r="AM31" s="545">
        <v>47118</v>
      </c>
      <c r="AN31" s="543">
        <v>47483</v>
      </c>
    </row>
    <row r="32" spans="1:40" outlineLevel="1">
      <c r="A32" s="521">
        <f>ROW()</f>
        <v>32</v>
      </c>
      <c r="B32" s="35"/>
      <c r="C32" s="756"/>
      <c r="D32" s="33" t="s">
        <v>377</v>
      </c>
      <c r="I32" s="421">
        <v>124.1</v>
      </c>
      <c r="J32" s="420">
        <v>131.30000000000001</v>
      </c>
      <c r="K32" s="421">
        <v>135.4</v>
      </c>
      <c r="L32" s="421">
        <v>139.5</v>
      </c>
      <c r="M32" s="421">
        <v>142.80000000000001</v>
      </c>
      <c r="N32" s="422">
        <v>146.5</v>
      </c>
      <c r="O32" s="420">
        <v>150.6</v>
      </c>
      <c r="P32" s="421">
        <v>155.5</v>
      </c>
      <c r="Q32" s="421">
        <v>160.1</v>
      </c>
      <c r="R32" s="421">
        <v>166</v>
      </c>
      <c r="S32" s="422">
        <v>169.5</v>
      </c>
      <c r="T32" s="591">
        <v>174</v>
      </c>
      <c r="U32" s="423">
        <v>179.4</v>
      </c>
      <c r="V32" s="423"/>
      <c r="W32" s="423"/>
      <c r="X32" s="424"/>
      <c r="Y32" s="114"/>
      <c r="AD32" s="171"/>
      <c r="AE32" s="114"/>
      <c r="AI32" s="171"/>
      <c r="AN32" s="171"/>
    </row>
    <row r="33" spans="1:40" outlineLevel="1">
      <c r="A33" s="521">
        <f>ROW()</f>
        <v>33</v>
      </c>
      <c r="B33" s="35"/>
      <c r="C33" s="756"/>
      <c r="D33" s="33" t="s">
        <v>380</v>
      </c>
      <c r="I33" s="421"/>
      <c r="J33" s="241">
        <v>5.8017727639001038E-2</v>
      </c>
      <c r="K33" s="165">
        <v>3.1226199543031186E-2</v>
      </c>
      <c r="L33" s="165">
        <v>3.0280649926144765E-2</v>
      </c>
      <c r="M33" s="165">
        <v>2.3655913978494647E-2</v>
      </c>
      <c r="N33" s="242">
        <v>2.5910364145658171E-2</v>
      </c>
      <c r="O33" s="241">
        <v>2.7986348122866822E-2</v>
      </c>
      <c r="P33" s="165">
        <v>3.253652058432932E-2</v>
      </c>
      <c r="Q33" s="165">
        <v>2.9581993569131715E-2</v>
      </c>
      <c r="R33" s="165">
        <v>3.6851967520299844E-2</v>
      </c>
      <c r="S33" s="242">
        <v>2.108433734939763E-2</v>
      </c>
      <c r="T33" s="355">
        <f>T32/S32-1</f>
        <v>2.6548672566371723E-2</v>
      </c>
      <c r="U33" s="349">
        <f>U32/T32-1</f>
        <v>3.1034482758620641E-2</v>
      </c>
      <c r="V33" s="349"/>
      <c r="W33" s="423"/>
      <c r="X33" s="424"/>
      <c r="Y33" s="114"/>
      <c r="AD33" s="171"/>
      <c r="AE33" s="114"/>
      <c r="AI33" s="171"/>
      <c r="AN33" s="171"/>
    </row>
    <row r="34" spans="1:40" outlineLevel="1">
      <c r="A34" s="521">
        <f>ROW()</f>
        <v>34</v>
      </c>
      <c r="B34" s="35"/>
      <c r="C34" s="756"/>
      <c r="D34" s="33" t="s">
        <v>577</v>
      </c>
      <c r="I34" s="423">
        <v>69.099999999999994</v>
      </c>
      <c r="J34" s="591">
        <v>73.099999999999994</v>
      </c>
      <c r="K34" s="423">
        <v>75.400000000000006</v>
      </c>
      <c r="L34" s="423">
        <v>77.599999999999994</v>
      </c>
      <c r="M34" s="423">
        <v>79.5</v>
      </c>
      <c r="N34" s="424">
        <v>81.5</v>
      </c>
      <c r="O34" s="591">
        <v>83.8</v>
      </c>
      <c r="P34" s="423">
        <v>86.6</v>
      </c>
      <c r="Q34" s="423">
        <v>89.1</v>
      </c>
      <c r="R34" s="423">
        <v>92.4</v>
      </c>
      <c r="S34" s="424">
        <v>94.3</v>
      </c>
      <c r="T34" s="591">
        <v>96.9</v>
      </c>
      <c r="U34" s="423">
        <v>99.8</v>
      </c>
      <c r="V34" s="423">
        <v>102</v>
      </c>
      <c r="W34" s="423">
        <v>104.8</v>
      </c>
      <c r="X34" s="424">
        <v>106.6</v>
      </c>
      <c r="Y34" s="347">
        <f>X34</f>
        <v>106.6</v>
      </c>
      <c r="Z34" s="423">
        <v>108.4</v>
      </c>
      <c r="AA34" s="423">
        <v>110</v>
      </c>
      <c r="AB34" s="423">
        <v>112.1</v>
      </c>
      <c r="AC34" s="423">
        <v>114.1</v>
      </c>
      <c r="AD34" s="424">
        <v>116.2</v>
      </c>
      <c r="AE34" s="1661">
        <v>117.2</v>
      </c>
      <c r="AF34" s="1169">
        <v>121.3</v>
      </c>
      <c r="AG34" s="1169">
        <v>130.80000000000001</v>
      </c>
      <c r="AH34" s="1169">
        <v>136.1</v>
      </c>
      <c r="AI34" s="244">
        <f t="shared" ref="AI34" si="50">AH34*(1+AI35)</f>
        <v>139.14864</v>
      </c>
      <c r="AJ34" s="39">
        <f t="shared" ref="AJ34" si="51">AI34*(1+AJ35)</f>
        <v>142.26556953599999</v>
      </c>
      <c r="AK34" s="39">
        <f t="shared" ref="AK34" si="52">AJ34*(1+AK35)</f>
        <v>145.4523182936064</v>
      </c>
      <c r="AL34" s="39">
        <f t="shared" ref="AL34" si="53">AK34*(1+AL35)</f>
        <v>148.71045022338316</v>
      </c>
      <c r="AM34" s="39">
        <f t="shared" ref="AM34" si="54">AL34*(1+AM35)</f>
        <v>152.04156430838694</v>
      </c>
      <c r="AN34" s="244">
        <f t="shared" ref="AN34" si="55">AM34*(1+AN35)</f>
        <v>155.44729534889481</v>
      </c>
    </row>
    <row r="35" spans="1:40" outlineLevel="1">
      <c r="A35" s="521">
        <f>ROW()</f>
        <v>35</v>
      </c>
      <c r="B35" s="35"/>
      <c r="C35" s="756"/>
      <c r="D35" s="33" t="s">
        <v>382</v>
      </c>
      <c r="J35" s="282">
        <f t="shared" ref="J35:U35" si="56">J34/I34-1</f>
        <v>5.7887120115774238E-2</v>
      </c>
      <c r="K35" s="68">
        <f t="shared" si="56"/>
        <v>3.1463748290013749E-2</v>
      </c>
      <c r="L35" s="68">
        <f t="shared" si="56"/>
        <v>2.9177718832890998E-2</v>
      </c>
      <c r="M35" s="68">
        <f t="shared" si="56"/>
        <v>2.4484536082474362E-2</v>
      </c>
      <c r="N35" s="271">
        <f t="shared" si="56"/>
        <v>2.515723270440251E-2</v>
      </c>
      <c r="O35" s="282">
        <f t="shared" si="56"/>
        <v>2.8220858895705581E-2</v>
      </c>
      <c r="P35" s="68">
        <f t="shared" si="56"/>
        <v>3.3412887828162319E-2</v>
      </c>
      <c r="Q35" s="68">
        <f t="shared" si="56"/>
        <v>2.886836027713624E-2</v>
      </c>
      <c r="R35" s="68">
        <f t="shared" si="56"/>
        <v>3.7037037037037202E-2</v>
      </c>
      <c r="S35" s="271">
        <f t="shared" si="56"/>
        <v>2.0562770562770449E-2</v>
      </c>
      <c r="T35" s="282">
        <f>T34/S34-1</f>
        <v>2.7571580063626921E-2</v>
      </c>
      <c r="U35" s="68">
        <f t="shared" si="56"/>
        <v>2.9927760577915352E-2</v>
      </c>
      <c r="V35" s="68">
        <f t="shared" ref="V35" si="57">V34/U34-1</f>
        <v>2.2044088176352838E-2</v>
      </c>
      <c r="W35" s="68">
        <f t="shared" ref="W35" si="58">W34/V34-1</f>
        <v>2.7450980392156765E-2</v>
      </c>
      <c r="X35" s="1493">
        <f xml:space="preserve"> (X34/W34-1)</f>
        <v>1.7175572519083859E-2</v>
      </c>
      <c r="Y35" s="355">
        <f>X35*1+(Y34/W34-1)*0</f>
        <v>1.7175572519083859E-2</v>
      </c>
      <c r="Z35" s="37">
        <f t="shared" ref="Z35" si="59">Z34/Y34-1</f>
        <v>1.6885553470919357E-2</v>
      </c>
      <c r="AA35" s="37">
        <f t="shared" ref="AA35" si="60">AA34/Z34-1</f>
        <v>1.4760147601476037E-2</v>
      </c>
      <c r="AB35" s="37">
        <f t="shared" ref="AB35:AC35" si="61">AB34/AA34-1</f>
        <v>1.9090909090909047E-2</v>
      </c>
      <c r="AC35" s="37">
        <f t="shared" si="61"/>
        <v>1.7841213202497874E-2</v>
      </c>
      <c r="AD35" s="210">
        <f t="shared" ref="AD35" si="62">AD34/AC34-1</f>
        <v>1.8404907975460238E-2</v>
      </c>
      <c r="AE35" s="209">
        <f t="shared" ref="AE35" si="63">AE34/AD34-1</f>
        <v>8.6058519793459354E-3</v>
      </c>
      <c r="AF35" s="37">
        <f t="shared" ref="AF35" si="64">AF34/AE34-1</f>
        <v>3.4982935153583528E-2</v>
      </c>
      <c r="AG35" s="37">
        <f t="shared" ref="AG35:AH35" si="65">AG34/AF34-1</f>
        <v>7.8318219291014124E-2</v>
      </c>
      <c r="AH35" s="37">
        <f t="shared" si="65"/>
        <v>4.0519877675840865E-2</v>
      </c>
      <c r="AI35" s="1783">
        <f>AJ35</f>
        <v>2.24E-2</v>
      </c>
      <c r="AJ35" s="38">
        <f>WACC!AF$28</f>
        <v>2.24E-2</v>
      </c>
      <c r="AK35" s="38">
        <f>WACC!AG$28</f>
        <v>2.24E-2</v>
      </c>
      <c r="AL35" s="38">
        <f>WACC!AH$28</f>
        <v>2.24E-2</v>
      </c>
      <c r="AM35" s="38">
        <f>WACC!AI$28</f>
        <v>2.24E-2</v>
      </c>
      <c r="AN35" s="192">
        <f>WACC!AJ$28</f>
        <v>2.24E-2</v>
      </c>
    </row>
    <row r="36" spans="1:40" outlineLevel="1">
      <c r="A36" s="521">
        <f>ROW()</f>
        <v>36</v>
      </c>
      <c r="B36" s="35"/>
      <c r="C36" s="756"/>
      <c r="J36" s="630"/>
      <c r="K36" s="631"/>
      <c r="L36" s="631"/>
      <c r="M36" s="631"/>
      <c r="N36" s="632"/>
      <c r="O36" s="630"/>
      <c r="P36" s="631"/>
      <c r="Q36" s="631"/>
      <c r="R36" s="631"/>
      <c r="S36" s="632"/>
      <c r="T36" s="630"/>
      <c r="U36" s="633"/>
      <c r="V36" s="166"/>
      <c r="W36" s="166"/>
      <c r="X36" s="198"/>
      <c r="Y36" s="187"/>
      <c r="AD36" s="1459"/>
      <c r="AE36" s="114"/>
      <c r="AI36" s="171"/>
      <c r="AN36" s="171"/>
    </row>
    <row r="37" spans="1:40" outlineLevel="1">
      <c r="A37" s="521">
        <f>ROW()</f>
        <v>37</v>
      </c>
      <c r="B37" s="35"/>
      <c r="C37" s="756" t="s">
        <v>433</v>
      </c>
      <c r="I37" s="41"/>
      <c r="J37" s="187"/>
      <c r="K37" s="41"/>
      <c r="L37" s="41"/>
      <c r="M37" s="41"/>
      <c r="N37" s="198"/>
      <c r="O37" s="187"/>
      <c r="P37" s="41"/>
      <c r="Q37" s="41"/>
      <c r="R37" s="41"/>
      <c r="S37" s="198"/>
      <c r="T37" s="187"/>
      <c r="U37" s="41"/>
      <c r="V37" s="41"/>
      <c r="W37" s="41"/>
      <c r="X37" s="198"/>
      <c r="Y37" s="187"/>
      <c r="Z37" s="41"/>
      <c r="AA37" s="41"/>
      <c r="AB37" s="41"/>
      <c r="AC37" s="41"/>
      <c r="AD37" s="198"/>
      <c r="AE37" s="187"/>
      <c r="AF37" s="41"/>
      <c r="AG37" s="41"/>
      <c r="AH37" s="41"/>
      <c r="AI37" s="198"/>
      <c r="AJ37" s="41"/>
      <c r="AK37" s="41"/>
      <c r="AL37" s="41"/>
      <c r="AM37" s="41"/>
      <c r="AN37" s="198"/>
    </row>
    <row r="38" spans="1:40" outlineLevel="1">
      <c r="A38" s="521">
        <f>ROW()</f>
        <v>38</v>
      </c>
      <c r="B38" s="35"/>
      <c r="C38" s="756"/>
      <c r="D38" s="33" t="s">
        <v>279</v>
      </c>
      <c r="E38" s="502"/>
      <c r="F38" s="776" t="s">
        <v>499</v>
      </c>
      <c r="G38" s="1509">
        <f>AH38</f>
        <v>45291</v>
      </c>
      <c r="I38" s="547">
        <f t="shared" ref="I38:S38" si="66">I31</f>
        <v>36525</v>
      </c>
      <c r="J38" s="546">
        <f t="shared" si="66"/>
        <v>36891</v>
      </c>
      <c r="K38" s="547">
        <f t="shared" si="66"/>
        <v>37256</v>
      </c>
      <c r="L38" s="547">
        <f t="shared" si="66"/>
        <v>37621</v>
      </c>
      <c r="M38" s="547">
        <f t="shared" si="66"/>
        <v>37986</v>
      </c>
      <c r="N38" s="548">
        <f t="shared" si="66"/>
        <v>38352</v>
      </c>
      <c r="O38" s="546">
        <f t="shared" si="66"/>
        <v>38717</v>
      </c>
      <c r="P38" s="547">
        <f t="shared" si="66"/>
        <v>39082</v>
      </c>
      <c r="Q38" s="547">
        <f t="shared" si="66"/>
        <v>39447</v>
      </c>
      <c r="R38" s="547">
        <f t="shared" si="66"/>
        <v>39813</v>
      </c>
      <c r="S38" s="548">
        <f t="shared" si="66"/>
        <v>40178</v>
      </c>
      <c r="T38" s="546">
        <f>T19</f>
        <v>40359</v>
      </c>
      <c r="U38" s="547">
        <f>U19</f>
        <v>40724</v>
      </c>
      <c r="V38" s="547">
        <f>V19</f>
        <v>41090</v>
      </c>
      <c r="W38" s="547">
        <f>W19</f>
        <v>41455</v>
      </c>
      <c r="X38" s="548">
        <f>X19</f>
        <v>41820</v>
      </c>
      <c r="Y38" s="546">
        <f t="shared" ref="Y38:AD38" si="67">Y31</f>
        <v>42004</v>
      </c>
      <c r="Z38" s="547">
        <f t="shared" si="67"/>
        <v>42369</v>
      </c>
      <c r="AA38" s="547">
        <f t="shared" si="67"/>
        <v>42735</v>
      </c>
      <c r="AB38" s="547">
        <f t="shared" si="67"/>
        <v>43100</v>
      </c>
      <c r="AC38" s="547">
        <f t="shared" si="67"/>
        <v>43465</v>
      </c>
      <c r="AD38" s="548">
        <f t="shared" si="67"/>
        <v>43830</v>
      </c>
      <c r="AE38" s="546">
        <f t="shared" ref="AE38:AI38" si="68">AE31</f>
        <v>44196</v>
      </c>
      <c r="AF38" s="547">
        <f t="shared" si="68"/>
        <v>44561</v>
      </c>
      <c r="AG38" s="547">
        <f t="shared" si="68"/>
        <v>44926</v>
      </c>
      <c r="AH38" s="547">
        <f t="shared" si="68"/>
        <v>45291</v>
      </c>
      <c r="AI38" s="548">
        <f t="shared" si="68"/>
        <v>45657</v>
      </c>
      <c r="AJ38" s="547">
        <f t="shared" ref="AJ38:AN38" si="69">AJ31</f>
        <v>46022</v>
      </c>
      <c r="AK38" s="547">
        <f t="shared" si="69"/>
        <v>46387</v>
      </c>
      <c r="AL38" s="547">
        <f t="shared" si="69"/>
        <v>46752</v>
      </c>
      <c r="AM38" s="547">
        <f t="shared" si="69"/>
        <v>47118</v>
      </c>
      <c r="AN38" s="548">
        <f t="shared" si="69"/>
        <v>47483</v>
      </c>
    </row>
    <row r="39" spans="1:40" outlineLevel="1">
      <c r="A39" s="521">
        <f>ROW()</f>
        <v>39</v>
      </c>
      <c r="B39" s="35"/>
      <c r="C39" s="756"/>
      <c r="D39" s="33" t="s">
        <v>269</v>
      </c>
      <c r="E39" s="502"/>
      <c r="F39" s="776" t="s">
        <v>742</v>
      </c>
      <c r="G39" s="552">
        <f>HLOOKUP($G$38,$I$38:$AN$39,2,FALSE)</f>
        <v>136.1</v>
      </c>
      <c r="I39" s="637">
        <f t="shared" ref="I39:U39" si="70">J39/(J40+1)</f>
        <v>69.06674057649667</v>
      </c>
      <c r="J39" s="636">
        <f t="shared" si="70"/>
        <v>73.073835920177402</v>
      </c>
      <c r="K39" s="637">
        <f t="shared" si="70"/>
        <v>75.355654101995583</v>
      </c>
      <c r="L39" s="637">
        <f t="shared" si="70"/>
        <v>77.637472283813764</v>
      </c>
      <c r="M39" s="637">
        <f t="shared" si="70"/>
        <v>79.474057649667429</v>
      </c>
      <c r="N39" s="635">
        <f t="shared" si="70"/>
        <v>81.533259423503338</v>
      </c>
      <c r="O39" s="636">
        <f t="shared" si="70"/>
        <v>83.81507760532152</v>
      </c>
      <c r="P39" s="637">
        <f t="shared" si="70"/>
        <v>86.542128603104217</v>
      </c>
      <c r="Q39" s="637">
        <f t="shared" si="70"/>
        <v>89.102217294900214</v>
      </c>
      <c r="R39" s="637">
        <f t="shared" si="70"/>
        <v>92.385809312638571</v>
      </c>
      <c r="S39" s="635">
        <f t="shared" si="70"/>
        <v>94.333702882483365</v>
      </c>
      <c r="T39" s="636">
        <f t="shared" si="70"/>
        <v>95.780709534368057</v>
      </c>
      <c r="U39" s="637">
        <f t="shared" si="70"/>
        <v>99.231263858093129</v>
      </c>
      <c r="V39" s="96">
        <f>V22</f>
        <v>100.4</v>
      </c>
      <c r="W39" s="96">
        <f>W22</f>
        <v>102.8</v>
      </c>
      <c r="X39" s="590">
        <f>X22</f>
        <v>105.9</v>
      </c>
      <c r="Y39" s="589">
        <f t="shared" ref="Y39:AD39" si="71">Y34</f>
        <v>106.6</v>
      </c>
      <c r="Z39" s="96">
        <f t="shared" si="71"/>
        <v>108.4</v>
      </c>
      <c r="AA39" s="96">
        <f t="shared" si="71"/>
        <v>110</v>
      </c>
      <c r="AB39" s="96">
        <f t="shared" si="71"/>
        <v>112.1</v>
      </c>
      <c r="AC39" s="96">
        <f t="shared" si="71"/>
        <v>114.1</v>
      </c>
      <c r="AD39" s="590">
        <f t="shared" si="71"/>
        <v>116.2</v>
      </c>
      <c r="AE39" s="589">
        <f t="shared" ref="AE39:AI39" si="72">AE34</f>
        <v>117.2</v>
      </c>
      <c r="AF39" s="96">
        <f t="shared" si="72"/>
        <v>121.3</v>
      </c>
      <c r="AG39" s="96">
        <f t="shared" si="72"/>
        <v>130.80000000000001</v>
      </c>
      <c r="AH39" s="96">
        <f t="shared" si="72"/>
        <v>136.1</v>
      </c>
      <c r="AI39" s="590">
        <f t="shared" si="72"/>
        <v>139.14864</v>
      </c>
      <c r="AJ39" s="96">
        <f t="shared" ref="AJ39:AN39" si="73">AJ34</f>
        <v>142.26556953599999</v>
      </c>
      <c r="AK39" s="96">
        <f t="shared" si="73"/>
        <v>145.4523182936064</v>
      </c>
      <c r="AL39" s="96">
        <f t="shared" si="73"/>
        <v>148.71045022338316</v>
      </c>
      <c r="AM39" s="96">
        <f t="shared" si="73"/>
        <v>152.04156430838694</v>
      </c>
      <c r="AN39" s="590">
        <f t="shared" si="73"/>
        <v>155.44729534889481</v>
      </c>
    </row>
    <row r="40" spans="1:40" outlineLevel="1">
      <c r="A40" s="521">
        <f>ROW()</f>
        <v>40</v>
      </c>
      <c r="B40" s="35"/>
      <c r="C40" s="756"/>
      <c r="D40" s="33" t="s">
        <v>270</v>
      </c>
      <c r="J40" s="1315">
        <f>J$33</f>
        <v>5.8017727639001038E-2</v>
      </c>
      <c r="K40" s="1316">
        <f t="shared" ref="K40:S40" si="74">K$33</f>
        <v>3.1226199543031186E-2</v>
      </c>
      <c r="L40" s="1316">
        <f t="shared" si="74"/>
        <v>3.0280649926144765E-2</v>
      </c>
      <c r="M40" s="1316">
        <f t="shared" si="74"/>
        <v>2.3655913978494647E-2</v>
      </c>
      <c r="N40" s="1317">
        <f t="shared" si="74"/>
        <v>2.5910364145658171E-2</v>
      </c>
      <c r="O40" s="1315">
        <f t="shared" si="74"/>
        <v>2.7986348122866822E-2</v>
      </c>
      <c r="P40" s="1316">
        <f t="shared" si="74"/>
        <v>3.253652058432932E-2</v>
      </c>
      <c r="Q40" s="1316">
        <f t="shared" si="74"/>
        <v>2.9581993569131715E-2</v>
      </c>
      <c r="R40" s="1316">
        <f t="shared" si="74"/>
        <v>3.6851967520299844E-2</v>
      </c>
      <c r="S40" s="1317">
        <f t="shared" si="74"/>
        <v>2.108433734939763E-2</v>
      </c>
      <c r="T40" s="638">
        <f>T$20/S$32-1</f>
        <v>1.5339233038347944E-2</v>
      </c>
      <c r="U40" s="1314">
        <f>U$21</f>
        <v>3.6025566531086683E-2</v>
      </c>
      <c r="V40" s="1314">
        <f>V$21</f>
        <v>1.1777902411665764E-2</v>
      </c>
      <c r="W40" s="37">
        <f t="shared" ref="W40:AD40" si="75">W39/V39-1</f>
        <v>2.3904382470119501E-2</v>
      </c>
      <c r="X40" s="210">
        <f t="shared" si="75"/>
        <v>3.0155642023346418E-2</v>
      </c>
      <c r="Y40" s="282">
        <f t="shared" si="75"/>
        <v>6.6100094428704903E-3</v>
      </c>
      <c r="Z40" s="37">
        <f t="shared" si="75"/>
        <v>1.6885553470919357E-2</v>
      </c>
      <c r="AA40" s="37">
        <f t="shared" si="75"/>
        <v>1.4760147601476037E-2</v>
      </c>
      <c r="AB40" s="37">
        <f t="shared" si="75"/>
        <v>1.9090909090909047E-2</v>
      </c>
      <c r="AC40" s="37">
        <f t="shared" si="75"/>
        <v>1.7841213202497874E-2</v>
      </c>
      <c r="AD40" s="210">
        <f t="shared" si="75"/>
        <v>1.8404907975460238E-2</v>
      </c>
      <c r="AE40" s="209">
        <f t="shared" ref="AE40" si="76">AE39/AD39-1</f>
        <v>8.6058519793459354E-3</v>
      </c>
      <c r="AF40" s="37">
        <f t="shared" ref="AF40" si="77">AF39/AE39-1</f>
        <v>3.4982935153583528E-2</v>
      </c>
      <c r="AG40" s="37">
        <f t="shared" ref="AG40" si="78">AG39/AF39-1</f>
        <v>7.8318219291014124E-2</v>
      </c>
      <c r="AH40" s="37">
        <f t="shared" ref="AH40" si="79">AH39/AG39-1</f>
        <v>4.0519877675840865E-2</v>
      </c>
      <c r="AI40" s="210">
        <f t="shared" ref="AI40" si="80">AI39/AH39-1</f>
        <v>2.2399999999999975E-2</v>
      </c>
      <c r="AJ40" s="37">
        <f t="shared" ref="AJ40" si="81">AJ39/AI39-1</f>
        <v>2.2399999999999975E-2</v>
      </c>
      <c r="AK40" s="37">
        <f t="shared" ref="AK40" si="82">AK39/AJ39-1</f>
        <v>2.2399999999999975E-2</v>
      </c>
      <c r="AL40" s="37">
        <f t="shared" ref="AL40" si="83">AL39/AK39-1</f>
        <v>2.2399999999999975E-2</v>
      </c>
      <c r="AM40" s="37">
        <f t="shared" ref="AM40" si="84">AM39/AL39-1</f>
        <v>2.2399999999999975E-2</v>
      </c>
      <c r="AN40" s="210">
        <f t="shared" ref="AN40" si="85">AN39/AM39-1</f>
        <v>2.2399999999999975E-2</v>
      </c>
    </row>
    <row r="41" spans="1:40">
      <c r="A41" s="853" t="s">
        <v>137</v>
      </c>
      <c r="B41" s="717"/>
      <c r="C41" s="757"/>
      <c r="D41" s="717"/>
      <c r="E41" s="717"/>
      <c r="F41" s="717"/>
      <c r="G41" s="717"/>
      <c r="H41" s="717"/>
      <c r="I41" s="718"/>
      <c r="J41" s="719"/>
      <c r="K41" s="718"/>
      <c r="L41" s="718"/>
      <c r="M41" s="718"/>
      <c r="N41" s="720"/>
      <c r="O41" s="719"/>
      <c r="P41" s="718"/>
      <c r="Q41" s="718"/>
      <c r="R41" s="718"/>
      <c r="S41" s="720"/>
      <c r="T41" s="719"/>
      <c r="U41" s="718"/>
      <c r="V41" s="718"/>
      <c r="W41" s="718"/>
      <c r="X41" s="720"/>
      <c r="Y41" s="719"/>
      <c r="Z41" s="718"/>
      <c r="AA41" s="718"/>
      <c r="AB41" s="718"/>
      <c r="AC41" s="718"/>
      <c r="AD41" s="720"/>
      <c r="AE41" s="719"/>
      <c r="AF41" s="718"/>
      <c r="AG41" s="718"/>
      <c r="AH41" s="718"/>
      <c r="AI41" s="720"/>
      <c r="AJ41" s="718"/>
      <c r="AK41" s="718"/>
      <c r="AL41" s="718"/>
      <c r="AM41" s="718"/>
      <c r="AN41" s="720"/>
    </row>
    <row r="42" spans="1:40" outlineLevel="1">
      <c r="A42" s="696">
        <f>ROW()</f>
        <v>42</v>
      </c>
      <c r="B42" s="34"/>
      <c r="C42" s="110" t="s">
        <v>273</v>
      </c>
      <c r="F42" s="40"/>
      <c r="I42" s="33">
        <f>HLOOKUP($G$38,$I$38:$AN$39,2,FALSE)</f>
        <v>136.1</v>
      </c>
      <c r="J42" s="1413"/>
      <c r="K42" s="1137"/>
      <c r="L42" s="1137" t="s">
        <v>164</v>
      </c>
      <c r="M42" s="1137"/>
      <c r="N42" s="1160"/>
      <c r="O42" s="1413"/>
      <c r="P42" s="1137"/>
      <c r="Q42" s="1137" t="s">
        <v>364</v>
      </c>
      <c r="R42" s="1137"/>
      <c r="S42" s="1160"/>
      <c r="T42" s="1413"/>
      <c r="U42" s="1137"/>
      <c r="V42" s="1137" t="s">
        <v>372</v>
      </c>
      <c r="W42" s="1137"/>
      <c r="X42" s="1160"/>
      <c r="Y42" s="1413"/>
      <c r="Z42" s="1137"/>
      <c r="AA42" s="1137" t="s">
        <v>657</v>
      </c>
      <c r="AB42" s="1137"/>
      <c r="AC42" s="1160"/>
      <c r="AD42" s="1160" t="s">
        <v>280</v>
      </c>
      <c r="AE42" s="1413"/>
      <c r="AF42" s="1137"/>
      <c r="AG42" s="1137" t="s">
        <v>280</v>
      </c>
      <c r="AH42" s="1137"/>
      <c r="AI42" s="1160"/>
      <c r="AJ42" s="1137"/>
      <c r="AK42" s="1137"/>
      <c r="AL42" s="1137" t="s">
        <v>280</v>
      </c>
      <c r="AM42" s="1137"/>
      <c r="AN42" s="1160"/>
    </row>
    <row r="43" spans="1:40" outlineLevel="1">
      <c r="A43" s="521">
        <f>ROW()</f>
        <v>43</v>
      </c>
      <c r="B43" s="35"/>
      <c r="C43" s="756"/>
      <c r="D43" s="33" t="str">
        <f>"Inflation Factor (convert to real "&amp;$G$43&amp;" $)"</f>
        <v>Inflation Factor (convert to real 31/12/2023 $)</v>
      </c>
      <c r="E43" s="777"/>
      <c r="F43" s="776" t="s">
        <v>318</v>
      </c>
      <c r="G43" s="552" t="str">
        <f>TEXT($G$38,"dd/mm/yyyy")</f>
        <v>31/12/2023</v>
      </c>
      <c r="I43" s="41">
        <f>$G$39/I$39</f>
        <v>1.9705577368206466</v>
      </c>
      <c r="J43" s="187">
        <f t="shared" ref="J43:AN43" si="86">$G$39/J$39</f>
        <v>1.8624997344968939</v>
      </c>
      <c r="K43" s="41">
        <f t="shared" si="86"/>
        <v>1.8061020320490559</v>
      </c>
      <c r="L43" s="41">
        <f t="shared" si="86"/>
        <v>1.7530194633651768</v>
      </c>
      <c r="M43" s="41">
        <f t="shared" si="86"/>
        <v>1.7125085093798469</v>
      </c>
      <c r="N43" s="198">
        <f t="shared" si="86"/>
        <v>1.6692574412248613</v>
      </c>
      <c r="O43" s="187">
        <f t="shared" si="86"/>
        <v>1.6238128495314885</v>
      </c>
      <c r="P43" s="41">
        <f t="shared" si="86"/>
        <v>1.5726444703501106</v>
      </c>
      <c r="Q43" s="41">
        <f t="shared" si="86"/>
        <v>1.5274591826323687</v>
      </c>
      <c r="R43" s="41">
        <f t="shared" si="86"/>
        <v>1.4731699707195316</v>
      </c>
      <c r="S43" s="198">
        <f t="shared" si="86"/>
        <v>1.4427505317961193</v>
      </c>
      <c r="T43" s="187">
        <f t="shared" si="86"/>
        <v>1.4209541844244176</v>
      </c>
      <c r="U43" s="98">
        <f t="shared" si="86"/>
        <v>1.3715435509783636</v>
      </c>
      <c r="V43" s="41">
        <f t="shared" si="86"/>
        <v>1.3555776892430278</v>
      </c>
      <c r="W43" s="41">
        <f t="shared" si="86"/>
        <v>1.3239299610894941</v>
      </c>
      <c r="X43" s="198">
        <f t="shared" si="86"/>
        <v>1.2851746931067043</v>
      </c>
      <c r="Y43" s="187">
        <f t="shared" si="86"/>
        <v>1.2767354596622889</v>
      </c>
      <c r="Z43" s="41">
        <f t="shared" si="86"/>
        <v>1.2555350553505533</v>
      </c>
      <c r="AA43" s="41">
        <f t="shared" si="86"/>
        <v>1.2372727272727273</v>
      </c>
      <c r="AB43" s="41">
        <f t="shared" si="86"/>
        <v>1.2140945584299732</v>
      </c>
      <c r="AC43" s="41">
        <f t="shared" si="86"/>
        <v>1.1928133216476775</v>
      </c>
      <c r="AD43" s="198">
        <f t="shared" si="86"/>
        <v>1.1712564543889845</v>
      </c>
      <c r="AE43" s="187">
        <f t="shared" si="86"/>
        <v>1.1612627986348123</v>
      </c>
      <c r="AF43" s="41">
        <f t="shared" si="86"/>
        <v>1.1220115416323166</v>
      </c>
      <c r="AG43" s="41">
        <f t="shared" si="86"/>
        <v>1.0405198776758409</v>
      </c>
      <c r="AH43" s="41">
        <f t="shared" si="86"/>
        <v>1</v>
      </c>
      <c r="AI43" s="198">
        <f t="shared" si="86"/>
        <v>0.9780907668231611</v>
      </c>
      <c r="AJ43" s="41">
        <f t="shared" si="86"/>
        <v>0.95666154814471949</v>
      </c>
      <c r="AK43" s="41">
        <f t="shared" si="86"/>
        <v>0.9357018272151012</v>
      </c>
      <c r="AL43" s="41">
        <f t="shared" si="86"/>
        <v>0.91520131769865154</v>
      </c>
      <c r="AM43" s="41">
        <f t="shared" si="86"/>
        <v>0.89514995862544167</v>
      </c>
      <c r="AN43" s="198">
        <f t="shared" si="86"/>
        <v>0.87553790945367915</v>
      </c>
    </row>
    <row r="44" spans="1:40" outlineLevel="1">
      <c r="A44" s="521">
        <f>ROW()</f>
        <v>44</v>
      </c>
      <c r="B44" s="35"/>
      <c r="C44" s="756"/>
      <c r="D44" s="33" t="str">
        <f>"Inflation Factor (convert " &amp;$G$43&amp; " $ to nominal $)"</f>
        <v>Inflation Factor (convert 31/12/2023 $ to nominal $)</v>
      </c>
      <c r="F44" s="40"/>
      <c r="I44" s="41">
        <f t="shared" ref="I44:S44" si="87">1/I43</f>
        <v>0.50747054060614749</v>
      </c>
      <c r="J44" s="187">
        <f t="shared" si="87"/>
        <v>0.53691282821585162</v>
      </c>
      <c r="K44" s="41">
        <f t="shared" si="87"/>
        <v>0.55367857532693299</v>
      </c>
      <c r="L44" s="41">
        <f t="shared" si="87"/>
        <v>0.57044432243801446</v>
      </c>
      <c r="M44" s="41">
        <f t="shared" si="87"/>
        <v>0.58393870425912886</v>
      </c>
      <c r="N44" s="198">
        <f t="shared" si="87"/>
        <v>0.59906876872522663</v>
      </c>
      <c r="O44" s="187">
        <f t="shared" si="87"/>
        <v>0.61583451583630811</v>
      </c>
      <c r="P44" s="41">
        <f t="shared" si="87"/>
        <v>0.63587162823735655</v>
      </c>
      <c r="Q44" s="41">
        <f t="shared" si="87"/>
        <v>0.65468197865466737</v>
      </c>
      <c r="R44" s="41">
        <f t="shared" si="87"/>
        <v>0.67880829766817474</v>
      </c>
      <c r="S44" s="198">
        <f t="shared" si="87"/>
        <v>0.69312052081178088</v>
      </c>
      <c r="T44" s="187">
        <f>1/T43</f>
        <v>0.70375245800417385</v>
      </c>
      <c r="U44" s="41">
        <f t="shared" ref="U44:AD44" si="88">1/U43</f>
        <v>0.72910553900141906</v>
      </c>
      <c r="V44" s="41">
        <f t="shared" si="88"/>
        <v>0.73769287288758267</v>
      </c>
      <c r="W44" s="41">
        <f t="shared" si="88"/>
        <v>0.75532696546656874</v>
      </c>
      <c r="X44" s="198">
        <f t="shared" si="88"/>
        <v>0.77810433504775911</v>
      </c>
      <c r="Y44" s="187">
        <f t="shared" si="88"/>
        <v>0.78324761204996329</v>
      </c>
      <c r="Z44" s="41">
        <f t="shared" si="88"/>
        <v>0.79647318148420287</v>
      </c>
      <c r="AA44" s="41">
        <f t="shared" si="88"/>
        <v>0.80822924320352685</v>
      </c>
      <c r="AB44" s="41">
        <f t="shared" si="88"/>
        <v>0.82365907421013962</v>
      </c>
      <c r="AC44" s="41">
        <f t="shared" si="88"/>
        <v>0.83835415135929459</v>
      </c>
      <c r="AD44" s="198">
        <f t="shared" si="88"/>
        <v>0.85378398236590747</v>
      </c>
      <c r="AE44" s="187">
        <f t="shared" ref="AE44:AI44" si="89">1/AE43</f>
        <v>0.86113152094048495</v>
      </c>
      <c r="AF44" s="41">
        <f t="shared" si="89"/>
        <v>0.89125642909625269</v>
      </c>
      <c r="AG44" s="41">
        <f t="shared" si="89"/>
        <v>0.96105804555473928</v>
      </c>
      <c r="AH44" s="41">
        <f t="shared" si="89"/>
        <v>1</v>
      </c>
      <c r="AI44" s="198">
        <f t="shared" si="89"/>
        <v>1.0224000000000002</v>
      </c>
      <c r="AJ44" s="41">
        <f t="shared" ref="AJ44:AN44" si="90">1/AJ43</f>
        <v>1.0453017600000001</v>
      </c>
      <c r="AK44" s="41">
        <f t="shared" si="90"/>
        <v>1.068716519424</v>
      </c>
      <c r="AL44" s="41">
        <f t="shared" si="90"/>
        <v>1.0926557694590975</v>
      </c>
      <c r="AM44" s="41">
        <f t="shared" si="90"/>
        <v>1.1171312586949813</v>
      </c>
      <c r="AN44" s="198">
        <f t="shared" si="90"/>
        <v>1.1421549988897488</v>
      </c>
    </row>
    <row r="45" spans="1:40" outlineLevel="1">
      <c r="A45" s="696">
        <f>ROW()</f>
        <v>45</v>
      </c>
      <c r="B45" s="34"/>
      <c r="C45" s="110" t="s">
        <v>72</v>
      </c>
      <c r="F45" s="40"/>
      <c r="J45" s="1413"/>
      <c r="K45" s="1137"/>
      <c r="L45" s="1137" t="s">
        <v>73</v>
      </c>
      <c r="M45" s="1137"/>
      <c r="N45" s="1160"/>
      <c r="O45" s="1413"/>
      <c r="P45" s="1137"/>
      <c r="Q45" s="1137" t="s">
        <v>74</v>
      </c>
      <c r="R45" s="1137"/>
      <c r="S45" s="1160"/>
      <c r="T45" s="1413"/>
      <c r="U45" s="1137"/>
      <c r="V45" s="1137" t="s">
        <v>372</v>
      </c>
      <c r="W45" s="1137"/>
      <c r="X45" s="1160"/>
      <c r="Y45" s="1413"/>
      <c r="Z45" s="1137"/>
      <c r="AA45" s="1137" t="s">
        <v>657</v>
      </c>
      <c r="AB45" s="1137"/>
      <c r="AC45" s="1160"/>
      <c r="AD45" s="1160" t="s">
        <v>280</v>
      </c>
      <c r="AE45" s="1413"/>
      <c r="AF45" s="1137"/>
      <c r="AG45" s="1137" t="s">
        <v>280</v>
      </c>
      <c r="AH45" s="1137"/>
      <c r="AI45" s="1160"/>
      <c r="AJ45" s="1137"/>
      <c r="AK45" s="1137"/>
      <c r="AL45" s="1137" t="s">
        <v>280</v>
      </c>
      <c r="AM45" s="1137"/>
      <c r="AN45" s="1160"/>
    </row>
    <row r="46" spans="1:40" outlineLevel="1">
      <c r="A46" s="521">
        <f>ROW()</f>
        <v>46</v>
      </c>
      <c r="B46" s="35"/>
      <c r="C46" s="756"/>
      <c r="D46" s="33" t="s">
        <v>75</v>
      </c>
      <c r="J46" s="180">
        <f>WACC!E35</f>
        <v>7.5283004364780082E-2</v>
      </c>
      <c r="K46" s="37">
        <f>J46</f>
        <v>7.5283004364780082E-2</v>
      </c>
      <c r="L46" s="37">
        <f>K46</f>
        <v>7.5283004364780082E-2</v>
      </c>
      <c r="M46" s="37">
        <f>L46</f>
        <v>7.5283004364780082E-2</v>
      </c>
      <c r="N46" s="210">
        <f>M46</f>
        <v>7.5283004364780082E-2</v>
      </c>
      <c r="O46" s="180">
        <f>WACC!K35</f>
        <v>6.7799999999999999E-2</v>
      </c>
      <c r="P46" s="37">
        <f>O46</f>
        <v>6.7799999999999999E-2</v>
      </c>
      <c r="Q46" s="37">
        <f>P46</f>
        <v>6.7799999999999999E-2</v>
      </c>
      <c r="R46" s="37">
        <f>Q46</f>
        <v>6.7799999999999999E-2</v>
      </c>
      <c r="S46" s="210">
        <f>R46</f>
        <v>6.7799999999999999E-2</v>
      </c>
      <c r="T46" s="209">
        <f>(1+U46)^(T$8/365)-1</f>
        <v>3.7700240639431559E-2</v>
      </c>
      <c r="U46" s="38">
        <f>WACC!$S$35</f>
        <v>7.7482487580959436E-2</v>
      </c>
      <c r="V46" s="37">
        <f>U46</f>
        <v>7.7482487580959436E-2</v>
      </c>
      <c r="W46" s="37">
        <f>V46</f>
        <v>7.7482487580959436E-2</v>
      </c>
      <c r="X46" s="210">
        <f>W46</f>
        <v>7.7482487580959436E-2</v>
      </c>
      <c r="Y46" s="114"/>
      <c r="AD46" s="171"/>
      <c r="AE46" s="114"/>
      <c r="AI46" s="171"/>
      <c r="AN46" s="171"/>
    </row>
    <row r="47" spans="1:40" outlineLevel="1">
      <c r="A47" s="521">
        <f>ROW()</f>
        <v>47</v>
      </c>
      <c r="B47" s="35"/>
      <c r="C47" s="756"/>
      <c r="D47" s="33" t="s">
        <v>76</v>
      </c>
      <c r="I47" s="41"/>
      <c r="J47" s="187">
        <f t="shared" ref="J47:R47" si="91">K47*(1+J46)</f>
        <v>1.8688462509788115</v>
      </c>
      <c r="K47" s="41">
        <f t="shared" si="91"/>
        <v>1.7380040820814668</v>
      </c>
      <c r="L47" s="41">
        <f t="shared" si="91"/>
        <v>1.6163224704813288</v>
      </c>
      <c r="M47" s="41">
        <f t="shared" si="91"/>
        <v>1.5031600647646859</v>
      </c>
      <c r="N47" s="198">
        <f t="shared" si="91"/>
        <v>1.397920415986369</v>
      </c>
      <c r="O47" s="187">
        <f t="shared" si="91"/>
        <v>1.3000488339459861</v>
      </c>
      <c r="P47" s="41">
        <f t="shared" si="91"/>
        <v>1.2175021857520003</v>
      </c>
      <c r="Q47" s="41">
        <f t="shared" si="91"/>
        <v>1.1401968400000002</v>
      </c>
      <c r="R47" s="41">
        <f t="shared" si="91"/>
        <v>1.0678000000000001</v>
      </c>
      <c r="S47" s="243">
        <v>1</v>
      </c>
      <c r="T47" s="187">
        <f>S47/(1+T46)</f>
        <v>0.96366943057062349</v>
      </c>
      <c r="U47" s="41">
        <f>T47/(1+U46)</f>
        <v>0.89437131617251986</v>
      </c>
      <c r="V47" s="41">
        <f>U47/(1+V46)</f>
        <v>0.83005647560960383</v>
      </c>
      <c r="W47" s="41">
        <f>V47/(1+W46)</f>
        <v>0.77036655832165934</v>
      </c>
      <c r="X47" s="198">
        <f>W47/(1+X46)</f>
        <v>0.7149689829773459</v>
      </c>
      <c r="Y47" s="114"/>
      <c r="AD47" s="171"/>
      <c r="AE47" s="114"/>
      <c r="AI47" s="171"/>
      <c r="AN47" s="171"/>
    </row>
    <row r="48" spans="1:40" outlineLevel="1">
      <c r="A48" s="521">
        <f>ROW()</f>
        <v>48</v>
      </c>
      <c r="B48" s="35"/>
      <c r="C48" s="756" t="s">
        <v>18</v>
      </c>
      <c r="I48" s="41"/>
      <c r="J48" s="426"/>
      <c r="K48" s="98"/>
      <c r="L48" s="98"/>
      <c r="M48" s="98"/>
      <c r="N48" s="427"/>
      <c r="O48" s="426"/>
      <c r="P48" s="98"/>
      <c r="Q48" s="98"/>
      <c r="R48" s="98"/>
      <c r="S48" s="428"/>
      <c r="T48" s="187"/>
      <c r="U48" s="41"/>
      <c r="V48" s="41"/>
      <c r="W48" s="41"/>
      <c r="X48" s="198"/>
      <c r="Y48" s="114"/>
      <c r="AD48" s="171"/>
      <c r="AE48" s="114"/>
      <c r="AI48" s="171"/>
      <c r="AN48" s="171"/>
    </row>
    <row r="49" spans="1:40" outlineLevel="1">
      <c r="A49" s="521">
        <f>ROW()</f>
        <v>49</v>
      </c>
      <c r="B49" s="35"/>
      <c r="C49" s="756"/>
      <c r="D49" s="33" t="s">
        <v>75</v>
      </c>
      <c r="I49" s="41"/>
      <c r="J49" s="187"/>
      <c r="K49" s="41"/>
      <c r="L49" s="41"/>
      <c r="M49" s="41"/>
      <c r="N49" s="198"/>
      <c r="O49" s="187"/>
      <c r="P49" s="41"/>
      <c r="Q49" s="41"/>
      <c r="R49" s="41"/>
      <c r="S49" s="243"/>
      <c r="T49" s="551">
        <f>(1+U49)^(T$8/365)-1</f>
        <v>3.2057454651296835E-2</v>
      </c>
      <c r="U49" s="38">
        <f>WACC!$S$38</f>
        <v>6.5699805068226036E-2</v>
      </c>
      <c r="V49" s="37">
        <f>U49</f>
        <v>6.5699805068226036E-2</v>
      </c>
      <c r="W49" s="37">
        <f>V49</f>
        <v>6.5699805068226036E-2</v>
      </c>
      <c r="X49" s="210">
        <f>W49</f>
        <v>6.5699805068226036E-2</v>
      </c>
      <c r="Y49" s="180">
        <f>(1+WACC!U$38)^Y$9-1</f>
        <v>1.9810107804075106E-2</v>
      </c>
      <c r="Z49" s="38">
        <f>WACC!V$38</f>
        <v>4.0109911678115839E-2</v>
      </c>
      <c r="AA49" s="38">
        <f>WACC!W$38</f>
        <v>3.9903827281648763E-2</v>
      </c>
      <c r="AB49" s="38">
        <f>WACC!X$38</f>
        <v>3.9073601570166927E-2</v>
      </c>
      <c r="AC49" s="38">
        <f>WACC!Y$38</f>
        <v>3.5322865554465288E-2</v>
      </c>
      <c r="AD49" s="192">
        <f>WACC!Z$38</f>
        <v>3.577466265060214E-2</v>
      </c>
      <c r="AE49" s="180">
        <f>WACC!AA$38</f>
        <v>2.9814119042910869E-2</v>
      </c>
      <c r="AF49" s="38">
        <f>WACC!AB$38</f>
        <v>2.9650978841210041E-2</v>
      </c>
      <c r="AG49" s="38">
        <f>WACC!AC$38</f>
        <v>2.8775459758750177E-2</v>
      </c>
      <c r="AH49" s="38">
        <f>WACC!AD$38</f>
        <v>2.8313229187264977E-2</v>
      </c>
      <c r="AI49" s="1783">
        <f>AJ49</f>
        <v>4.6504792644757265E-2</v>
      </c>
      <c r="AJ49" s="38">
        <f>WACC!AF$38</f>
        <v>4.6504792644757265E-2</v>
      </c>
      <c r="AK49" s="38">
        <f>WACC!AG$38</f>
        <v>4.6504792644757265E-2</v>
      </c>
      <c r="AL49" s="38">
        <f>WACC!AH$38</f>
        <v>4.6504792644757265E-2</v>
      </c>
      <c r="AM49" s="38">
        <f>WACC!AI$38</f>
        <v>4.6504792644757265E-2</v>
      </c>
      <c r="AN49" s="192">
        <f>WACC!AJ$38</f>
        <v>4.6504792644757265E-2</v>
      </c>
    </row>
    <row r="50" spans="1:40" outlineLevel="1">
      <c r="A50" s="521">
        <f>ROW()</f>
        <v>50</v>
      </c>
      <c r="B50" s="35"/>
      <c r="C50" s="756"/>
      <c r="D50" s="33" t="s">
        <v>76</v>
      </c>
      <c r="I50" s="41"/>
      <c r="J50" s="187"/>
      <c r="K50" s="41"/>
      <c r="L50" s="41"/>
      <c r="M50" s="41"/>
      <c r="N50" s="198"/>
      <c r="O50" s="187"/>
      <c r="P50" s="41"/>
      <c r="Q50" s="41"/>
      <c r="R50" s="41"/>
      <c r="S50" s="243"/>
      <c r="T50" s="211">
        <f>1/(1+T49)</f>
        <v>0.96893830425155147</v>
      </c>
      <c r="U50" s="41">
        <f>T50/(1+U49)</f>
        <v>0.90920379232829085</v>
      </c>
      <c r="V50" s="41">
        <f>U50/(1+V49)</f>
        <v>0.85315188011138243</v>
      </c>
      <c r="W50" s="41">
        <f>V50/(1+W49)</f>
        <v>0.80055553736050811</v>
      </c>
      <c r="X50" s="198">
        <f>W50/(1+X49)</f>
        <v>0.7512017301244196</v>
      </c>
      <c r="Y50" s="211">
        <f>1/(1+Y49)</f>
        <v>0.98057470929884039</v>
      </c>
      <c r="Z50" s="41">
        <f>Y50/(1+Z49)</f>
        <v>0.94276066239651424</v>
      </c>
      <c r="AA50" s="41">
        <f>Z50/(1+AA49)</f>
        <v>0.90658447220155858</v>
      </c>
      <c r="AB50" s="41">
        <f>AA50/(1+AB49)</f>
        <v>0.87249302728083833</v>
      </c>
      <c r="AC50" s="41">
        <f>AB50/(1+AC49)</f>
        <v>0.8427255461160672</v>
      </c>
      <c r="AD50" s="198">
        <f>AC50/(1+AD49)</f>
        <v>0.81361861465068852</v>
      </c>
      <c r="AE50" s="211">
        <f>1/(1+AE49)</f>
        <v>0.97104902866294018</v>
      </c>
      <c r="AF50" s="41">
        <f>AE50/(1+AF49)</f>
        <v>0.94308561698817428</v>
      </c>
      <c r="AG50" s="41">
        <f>AF50/(1+AG49)</f>
        <v>0.91670695295291127</v>
      </c>
      <c r="AH50" s="240">
        <f>IF(AH$38=$G$38,1,AG50/(1+AH49))</f>
        <v>1</v>
      </c>
      <c r="AI50" s="198">
        <f>AH50/(1+AI49)</f>
        <v>0.95556179678142805</v>
      </c>
      <c r="AJ50" s="187">
        <f>AI50/(1+AJ49)</f>
        <v>0.91309834746815122</v>
      </c>
      <c r="AK50" s="41">
        <f t="shared" ref="AK50:AN50" si="92">IF(AK$38=$G$38,1,AJ50/(1+AK49))</f>
        <v>0.87252189754481924</v>
      </c>
      <c r="AL50" s="41">
        <f t="shared" si="92"/>
        <v>0.83374859214906849</v>
      </c>
      <c r="AM50" s="41">
        <f t="shared" si="92"/>
        <v>0.79669830277794984</v>
      </c>
      <c r="AN50" s="198">
        <f t="shared" si="92"/>
        <v>0.76129446169521187</v>
      </c>
    </row>
    <row r="51" spans="1:40" outlineLevel="1">
      <c r="A51" s="521">
        <f>ROW()</f>
        <v>51</v>
      </c>
      <c r="B51" s="35"/>
      <c r="C51" s="756" t="s">
        <v>253</v>
      </c>
      <c r="I51" s="41"/>
      <c r="J51" s="426"/>
      <c r="K51" s="98"/>
      <c r="L51" s="98"/>
      <c r="M51" s="98"/>
      <c r="N51" s="427"/>
      <c r="O51" s="426"/>
      <c r="P51" s="98"/>
      <c r="Q51" s="98"/>
      <c r="R51" s="98"/>
      <c r="S51" s="428"/>
      <c r="T51" s="187"/>
      <c r="U51" s="41"/>
      <c r="V51" s="41"/>
      <c r="W51" s="41"/>
      <c r="X51" s="198"/>
      <c r="Y51" s="114"/>
      <c r="AD51" s="171"/>
      <c r="AE51" s="114"/>
      <c r="AI51" s="171"/>
      <c r="AN51" s="171"/>
    </row>
    <row r="52" spans="1:40" outlineLevel="1">
      <c r="A52" s="521">
        <f>ROW()</f>
        <v>52</v>
      </c>
      <c r="B52" s="35"/>
      <c r="C52" s="756"/>
      <c r="D52" s="33" t="s">
        <v>75</v>
      </c>
      <c r="I52" s="41"/>
      <c r="J52" s="187"/>
      <c r="K52" s="41"/>
      <c r="L52" s="41"/>
      <c r="M52" s="41"/>
      <c r="N52" s="198"/>
      <c r="O52" s="187"/>
      <c r="P52" s="41"/>
      <c r="Q52" s="41"/>
      <c r="R52" s="41"/>
      <c r="S52" s="243"/>
      <c r="T52" s="551">
        <f>(1+U52)^(T$8/365)-1</f>
        <v>4.5277842538704594E-2</v>
      </c>
      <c r="U52" s="38">
        <f>WACC!$S$37</f>
        <v>9.3407999999999991E-2</v>
      </c>
      <c r="V52" s="37">
        <f>U52</f>
        <v>9.3407999999999991E-2</v>
      </c>
      <c r="W52" s="37">
        <f>V52</f>
        <v>9.3407999999999991E-2</v>
      </c>
      <c r="X52" s="210">
        <f>W52</f>
        <v>9.3407999999999991E-2</v>
      </c>
      <c r="Y52" s="180">
        <f>(1+WACC!U$37)^Y$9-1</f>
        <v>2.9532347866229047E-2</v>
      </c>
      <c r="Z52" s="38">
        <f>WACC!V$37</f>
        <v>5.9871999999999995E-2</v>
      </c>
      <c r="AA52" s="38">
        <f>WACC!W$37</f>
        <v>5.9662E-2</v>
      </c>
      <c r="AB52" s="38">
        <f>WACC!X$37</f>
        <v>5.8815999999999993E-2</v>
      </c>
      <c r="AC52" s="38">
        <f>WACC!Y$37</f>
        <v>5.4994000000000001E-2</v>
      </c>
      <c r="AD52" s="192">
        <f>WACC!Z$37</f>
        <v>5.4837999999999998E-2</v>
      </c>
      <c r="AE52" s="180">
        <f>WACC!AA$37</f>
        <v>4.1553999999999994E-2</v>
      </c>
      <c r="AF52" s="38">
        <f>WACC!AB$37</f>
        <v>4.1388999999999995E-2</v>
      </c>
      <c r="AG52" s="38">
        <f>WACC!AC$37</f>
        <v>4.0503499999999998E-2</v>
      </c>
      <c r="AH52" s="38">
        <f>WACC!AD$37</f>
        <v>4.0035999999999995E-2</v>
      </c>
      <c r="AI52" s="1783">
        <f>AJ52</f>
        <v>6.9946499999999995E-2</v>
      </c>
      <c r="AJ52" s="38">
        <f>WACC!AF$37</f>
        <v>6.9946499999999995E-2</v>
      </c>
      <c r="AK52" s="38">
        <f>WACC!AG$37</f>
        <v>6.9946499999999995E-2</v>
      </c>
      <c r="AL52" s="38">
        <f>WACC!AH$37</f>
        <v>6.9946499999999995E-2</v>
      </c>
      <c r="AM52" s="38">
        <f>WACC!AI$37</f>
        <v>6.9946499999999995E-2</v>
      </c>
      <c r="AN52" s="192">
        <f>WACC!AJ$37</f>
        <v>6.9946499999999995E-2</v>
      </c>
    </row>
    <row r="53" spans="1:40" outlineLevel="1">
      <c r="A53" s="521">
        <f>ROW()</f>
        <v>53</v>
      </c>
      <c r="B53" s="35"/>
      <c r="C53" s="756"/>
      <c r="D53" s="33" t="s">
        <v>76</v>
      </c>
      <c r="I53" s="41"/>
      <c r="J53" s="187"/>
      <c r="K53" s="41"/>
      <c r="L53" s="41"/>
      <c r="M53" s="41"/>
      <c r="N53" s="198"/>
      <c r="O53" s="187"/>
      <c r="P53" s="41"/>
      <c r="Q53" s="41"/>
      <c r="R53" s="41"/>
      <c r="S53" s="243"/>
      <c r="T53" s="211">
        <f>1/(1+T52)</f>
        <v>0.95668343793767152</v>
      </c>
      <c r="U53" s="41">
        <f>T53/(1+U52)</f>
        <v>0.87495558651269389</v>
      </c>
      <c r="V53" s="41">
        <f>U53/(1+V52)</f>
        <v>0.80020960749573256</v>
      </c>
      <c r="W53" s="41">
        <f>V53/(1+W52)</f>
        <v>0.7318490513108854</v>
      </c>
      <c r="X53" s="198">
        <f>W53/(1+X52)</f>
        <v>0.66932842206283971</v>
      </c>
      <c r="Y53" s="211">
        <f>1/(1+Y52)</f>
        <v>0.97131479362699313</v>
      </c>
      <c r="Z53" s="41">
        <f>Y53/(1+Z52)</f>
        <v>0.91644537607087762</v>
      </c>
      <c r="AA53" s="41">
        <f>Z53/(1+AA52)</f>
        <v>0.86484688143094446</v>
      </c>
      <c r="AB53" s="41">
        <f>AA53/(1+AB52)</f>
        <v>0.81680564085822704</v>
      </c>
      <c r="AC53" s="41">
        <f>AB53/(1+AC52)</f>
        <v>0.7742277594547714</v>
      </c>
      <c r="AD53" s="198">
        <f>AC53/(1+AD52)</f>
        <v>0.73397788044682832</v>
      </c>
      <c r="AE53" s="211">
        <f>1/(1+AE52)</f>
        <v>0.96010384483185696</v>
      </c>
      <c r="AF53" s="41">
        <f>AE53/(1+AF52)</f>
        <v>0.92194544481635299</v>
      </c>
      <c r="AG53" s="41">
        <f>AF53/(1+AG52)</f>
        <v>0.88605703374986533</v>
      </c>
      <c r="AH53" s="240">
        <f>IF(AH$38=$G$38,1,AG53/(1+AH52))</f>
        <v>1</v>
      </c>
      <c r="AI53" s="198">
        <f>AH53/(1+AI52)</f>
        <v>0.93462617056086461</v>
      </c>
      <c r="AJ53" s="187">
        <f>AI53/(1+AJ52)</f>
        <v>0.87352607869726639</v>
      </c>
      <c r="AK53" s="41">
        <f t="shared" ref="AK53:AN53" si="93">IF(AK$38=$G$38,1,AJ53/(1+AK52))</f>
        <v>0.81642033381787449</v>
      </c>
      <c r="AL53" s="41">
        <f t="shared" si="93"/>
        <v>0.76304781016422274</v>
      </c>
      <c r="AM53" s="41">
        <f t="shared" si="93"/>
        <v>0.71316445276864104</v>
      </c>
      <c r="AN53" s="198">
        <f t="shared" si="93"/>
        <v>0.66654216147128953</v>
      </c>
    </row>
    <row r="54" spans="1:40" outlineLevel="1">
      <c r="A54" s="521">
        <f>ROW()</f>
        <v>54</v>
      </c>
      <c r="B54" s="35"/>
      <c r="C54" s="756"/>
      <c r="I54" s="41"/>
      <c r="J54" s="187"/>
      <c r="K54" s="41"/>
      <c r="L54" s="41"/>
      <c r="M54" s="41"/>
      <c r="N54" s="198"/>
      <c r="O54" s="187"/>
      <c r="P54" s="41"/>
      <c r="Q54" s="41"/>
      <c r="R54" s="41"/>
      <c r="S54" s="243"/>
      <c r="T54" s="245"/>
      <c r="U54" s="41"/>
      <c r="V54" s="41"/>
      <c r="W54" s="41"/>
      <c r="X54" s="198"/>
      <c r="Y54" s="245"/>
      <c r="Z54" s="41"/>
      <c r="AA54" s="41"/>
      <c r="AB54" s="41"/>
      <c r="AC54" s="41"/>
      <c r="AD54" s="198"/>
      <c r="AE54" s="187"/>
      <c r="AF54" s="41"/>
      <c r="AG54" s="41"/>
      <c r="AH54" s="41"/>
      <c r="AI54" s="198"/>
      <c r="AJ54" s="41"/>
      <c r="AK54" s="41"/>
      <c r="AL54" s="41"/>
      <c r="AM54" s="41"/>
      <c r="AN54" s="198"/>
    </row>
    <row r="55" spans="1:40">
      <c r="A55" s="853" t="s">
        <v>309</v>
      </c>
      <c r="B55" s="717"/>
      <c r="C55" s="757"/>
      <c r="D55" s="717"/>
      <c r="E55" s="717"/>
      <c r="F55" s="717"/>
      <c r="G55" s="717"/>
      <c r="H55" s="717"/>
      <c r="I55" s="718"/>
      <c r="J55" s="719"/>
      <c r="K55" s="718"/>
      <c r="L55" s="718"/>
      <c r="M55" s="718"/>
      <c r="N55" s="720"/>
      <c r="O55" s="719"/>
      <c r="P55" s="718"/>
      <c r="Q55" s="718"/>
      <c r="R55" s="718"/>
      <c r="S55" s="720"/>
      <c r="T55" s="719"/>
      <c r="U55" s="718"/>
      <c r="V55" s="718"/>
      <c r="W55" s="718"/>
      <c r="X55" s="720"/>
      <c r="Y55" s="719"/>
      <c r="Z55" s="718"/>
      <c r="AA55" s="718"/>
      <c r="AB55" s="718"/>
      <c r="AC55" s="718"/>
      <c r="AD55" s="720"/>
      <c r="AE55" s="719"/>
      <c r="AF55" s="718"/>
      <c r="AG55" s="718"/>
      <c r="AH55" s="718"/>
      <c r="AI55" s="720"/>
      <c r="AJ55" s="718"/>
      <c r="AK55" s="718"/>
      <c r="AL55" s="718"/>
      <c r="AM55" s="718"/>
      <c r="AN55" s="720"/>
    </row>
    <row r="56" spans="1:40" ht="38.25" outlineLevel="1">
      <c r="A56" s="521">
        <f>ROW()</f>
        <v>56</v>
      </c>
      <c r="B56" s="110"/>
      <c r="C56" s="756"/>
      <c r="D56" s="110"/>
      <c r="E56" s="110"/>
      <c r="F56" s="110"/>
      <c r="G56" s="110"/>
      <c r="H56" s="110"/>
      <c r="I56" s="527"/>
      <c r="J56" s="588" t="s">
        <v>311</v>
      </c>
      <c r="K56" s="527"/>
      <c r="L56" s="527"/>
      <c r="M56" s="527"/>
      <c r="N56" s="528"/>
      <c r="O56" s="526"/>
      <c r="P56" s="527"/>
      <c r="Q56" s="527"/>
      <c r="R56" s="527"/>
      <c r="S56" s="528"/>
      <c r="T56" s="526"/>
      <c r="U56" s="527"/>
      <c r="V56" s="527"/>
      <c r="W56" s="527"/>
      <c r="X56" s="528"/>
      <c r="Y56" s="1462" t="s">
        <v>674</v>
      </c>
      <c r="Z56" s="1463" t="s">
        <v>923</v>
      </c>
      <c r="AB56" s="1463" t="s">
        <v>675</v>
      </c>
      <c r="AC56" s="1463" t="s">
        <v>677</v>
      </c>
      <c r="AD56" s="1464" t="s">
        <v>676</v>
      </c>
      <c r="AE56" s="526"/>
      <c r="AF56" s="527"/>
      <c r="AG56" s="527"/>
      <c r="AH56" s="527"/>
      <c r="AI56" s="528"/>
      <c r="AJ56" s="526"/>
      <c r="AK56" s="527"/>
      <c r="AL56" s="527"/>
      <c r="AM56" s="527"/>
      <c r="AN56" s="528"/>
    </row>
    <row r="57" spans="1:40" ht="25.5" outlineLevel="1">
      <c r="A57" s="521">
        <f>ROW()</f>
        <v>57</v>
      </c>
      <c r="B57" s="35"/>
      <c r="C57" s="756" t="s">
        <v>310</v>
      </c>
      <c r="J57" s="587" t="s">
        <v>312</v>
      </c>
      <c r="K57" s="527"/>
      <c r="L57" s="527"/>
      <c r="M57" s="527"/>
      <c r="N57" s="528"/>
      <c r="O57" s="526"/>
      <c r="P57" s="527"/>
      <c r="Q57" s="527"/>
      <c r="R57" s="527"/>
      <c r="S57" s="528"/>
      <c r="T57" s="526"/>
      <c r="U57" s="527"/>
      <c r="V57" s="527"/>
      <c r="W57" s="527"/>
      <c r="X57" s="528"/>
      <c r="Y57" s="1140" t="s">
        <v>312</v>
      </c>
      <c r="Z57" s="584" t="s">
        <v>312</v>
      </c>
      <c r="AB57" s="584" t="s">
        <v>439</v>
      </c>
      <c r="AC57" s="584" t="s">
        <v>439</v>
      </c>
      <c r="AD57" s="1313" t="s">
        <v>439</v>
      </c>
      <c r="AE57" s="526"/>
      <c r="AF57" s="527"/>
      <c r="AG57" s="527"/>
      <c r="AH57" s="527"/>
      <c r="AI57" s="528"/>
      <c r="AJ57" s="526"/>
      <c r="AK57" s="527"/>
      <c r="AL57" s="527"/>
      <c r="AM57" s="527"/>
      <c r="AN57" s="528"/>
    </row>
    <row r="58" spans="1:40" outlineLevel="1">
      <c r="A58" s="521">
        <f>ROW()</f>
        <v>58</v>
      </c>
      <c r="B58" s="35"/>
      <c r="C58" s="758"/>
      <c r="D58" s="33" t="s">
        <v>300</v>
      </c>
      <c r="J58" s="535">
        <v>120</v>
      </c>
      <c r="K58" s="530"/>
      <c r="L58" s="530"/>
      <c r="M58" s="530"/>
      <c r="N58" s="531"/>
      <c r="O58" s="529"/>
      <c r="P58" s="530"/>
      <c r="Q58" s="530"/>
      <c r="R58" s="530"/>
      <c r="S58" s="531"/>
      <c r="T58" s="529"/>
      <c r="U58" s="530"/>
      <c r="V58" s="530"/>
      <c r="W58" s="530"/>
      <c r="X58" s="531"/>
      <c r="Y58" s="1141">
        <v>80</v>
      </c>
      <c r="Z58" s="1139">
        <f>Y58</f>
        <v>80</v>
      </c>
      <c r="AB58" s="1503">
        <v>20</v>
      </c>
      <c r="AC58" s="1503">
        <v>20</v>
      </c>
      <c r="AD58" s="1656">
        <v>20</v>
      </c>
      <c r="AE58" s="529"/>
      <c r="AF58" s="530"/>
      <c r="AG58" s="530"/>
      <c r="AH58" s="530"/>
      <c r="AI58" s="531"/>
      <c r="AJ58" s="529"/>
      <c r="AK58" s="530"/>
      <c r="AL58" s="530"/>
      <c r="AM58" s="530"/>
      <c r="AN58" s="531"/>
    </row>
    <row r="59" spans="1:40" outlineLevel="1">
      <c r="A59" s="521">
        <f>ROW()</f>
        <v>59</v>
      </c>
      <c r="B59" s="35"/>
      <c r="C59" s="758"/>
      <c r="D59" s="33" t="s">
        <v>301</v>
      </c>
      <c r="J59" s="535">
        <v>120</v>
      </c>
      <c r="K59" s="530"/>
      <c r="L59" s="530"/>
      <c r="M59" s="530"/>
      <c r="N59" s="531"/>
      <c r="O59" s="529"/>
      <c r="P59" s="530"/>
      <c r="Q59" s="530"/>
      <c r="R59" s="530"/>
      <c r="S59" s="531"/>
      <c r="T59" s="529"/>
      <c r="U59" s="530"/>
      <c r="V59" s="530"/>
      <c r="W59" s="530"/>
      <c r="X59" s="531"/>
      <c r="Y59" s="1141">
        <v>60</v>
      </c>
      <c r="Z59" s="1139">
        <f t="shared" ref="Z59:Z72" si="94">Y59</f>
        <v>60</v>
      </c>
      <c r="AB59" s="1503">
        <v>20</v>
      </c>
      <c r="AC59" s="1503">
        <v>20</v>
      </c>
      <c r="AD59" s="1656">
        <v>20</v>
      </c>
      <c r="AE59" s="529"/>
      <c r="AF59" s="530"/>
      <c r="AG59" s="530"/>
      <c r="AH59" s="530"/>
      <c r="AI59" s="531"/>
      <c r="AJ59" s="529"/>
      <c r="AK59" s="530"/>
      <c r="AL59" s="530"/>
      <c r="AM59" s="530"/>
      <c r="AN59" s="531"/>
    </row>
    <row r="60" spans="1:40" outlineLevel="1">
      <c r="A60" s="521">
        <f>ROW()</f>
        <v>60</v>
      </c>
      <c r="B60" s="35"/>
      <c r="C60" s="758"/>
      <c r="D60" s="33" t="s">
        <v>29</v>
      </c>
      <c r="J60" s="535">
        <v>60</v>
      </c>
      <c r="K60" s="530"/>
      <c r="L60" s="530"/>
      <c r="M60" s="530"/>
      <c r="N60" s="531"/>
      <c r="O60" s="529"/>
      <c r="P60" s="530"/>
      <c r="Q60" s="530"/>
      <c r="R60" s="530"/>
      <c r="S60" s="531"/>
      <c r="T60" s="529"/>
      <c r="U60" s="530"/>
      <c r="V60" s="530"/>
      <c r="W60" s="530"/>
      <c r="X60" s="531"/>
      <c r="Y60" s="1141">
        <v>60</v>
      </c>
      <c r="Z60" s="1139">
        <f t="shared" si="94"/>
        <v>60</v>
      </c>
      <c r="AB60" s="1503">
        <v>20</v>
      </c>
      <c r="AC60" s="1503">
        <v>20</v>
      </c>
      <c r="AD60" s="1656">
        <v>20</v>
      </c>
      <c r="AE60" s="529"/>
      <c r="AF60" s="530"/>
      <c r="AG60" s="530"/>
      <c r="AH60" s="530"/>
      <c r="AI60" s="531"/>
      <c r="AJ60" s="529"/>
      <c r="AK60" s="530"/>
      <c r="AL60" s="530"/>
      <c r="AM60" s="530"/>
      <c r="AN60" s="531"/>
    </row>
    <row r="61" spans="1:40" outlineLevel="1">
      <c r="A61" s="521">
        <f>ROW()</f>
        <v>61</v>
      </c>
      <c r="B61" s="35"/>
      <c r="C61" s="758"/>
      <c r="D61" s="33" t="s">
        <v>30</v>
      </c>
      <c r="J61" s="535">
        <v>60</v>
      </c>
      <c r="K61" s="530"/>
      <c r="L61" s="530"/>
      <c r="M61" s="530"/>
      <c r="N61" s="531"/>
      <c r="O61" s="529"/>
      <c r="P61" s="530"/>
      <c r="Q61" s="530"/>
      <c r="R61" s="530"/>
      <c r="S61" s="531"/>
      <c r="T61" s="529"/>
      <c r="U61" s="530"/>
      <c r="V61" s="530"/>
      <c r="W61" s="530"/>
      <c r="X61" s="531"/>
      <c r="Y61" s="1141">
        <v>60</v>
      </c>
      <c r="Z61" s="1139">
        <f t="shared" si="94"/>
        <v>60</v>
      </c>
      <c r="AB61" s="1503">
        <v>20</v>
      </c>
      <c r="AC61" s="1503">
        <v>20</v>
      </c>
      <c r="AD61" s="1656">
        <v>20</v>
      </c>
      <c r="AE61" s="529"/>
      <c r="AF61" s="530"/>
      <c r="AG61" s="530"/>
      <c r="AH61" s="530"/>
      <c r="AI61" s="531"/>
      <c r="AJ61" s="529"/>
      <c r="AK61" s="530"/>
      <c r="AL61" s="530"/>
      <c r="AM61" s="530"/>
      <c r="AN61" s="531"/>
    </row>
    <row r="62" spans="1:40" outlineLevel="1">
      <c r="A62" s="521">
        <f>ROW()</f>
        <v>62</v>
      </c>
      <c r="B62" s="35"/>
      <c r="C62" s="758"/>
      <c r="D62" s="33" t="s">
        <v>31</v>
      </c>
      <c r="J62" s="535">
        <v>60</v>
      </c>
      <c r="K62" s="530"/>
      <c r="L62" s="530"/>
      <c r="M62" s="530"/>
      <c r="N62" s="531"/>
      <c r="O62" s="529"/>
      <c r="P62" s="530"/>
      <c r="Q62" s="530"/>
      <c r="R62" s="530"/>
      <c r="S62" s="531"/>
      <c r="T62" s="529"/>
      <c r="U62" s="530"/>
      <c r="V62" s="530"/>
      <c r="W62" s="530"/>
      <c r="X62" s="531"/>
      <c r="Y62" s="1141">
        <v>60</v>
      </c>
      <c r="Z62" s="1139">
        <f t="shared" si="94"/>
        <v>60</v>
      </c>
      <c r="AB62" s="1503">
        <v>20</v>
      </c>
      <c r="AC62" s="1503">
        <v>20</v>
      </c>
      <c r="AD62" s="1656">
        <v>20</v>
      </c>
      <c r="AE62" s="529"/>
      <c r="AF62" s="530"/>
      <c r="AG62" s="530"/>
      <c r="AH62" s="530"/>
      <c r="AI62" s="531"/>
      <c r="AJ62" s="529"/>
      <c r="AK62" s="530"/>
      <c r="AL62" s="530"/>
      <c r="AM62" s="530"/>
      <c r="AN62" s="531"/>
    </row>
    <row r="63" spans="1:40" outlineLevel="1">
      <c r="A63" s="521">
        <f>ROW()</f>
        <v>63</v>
      </c>
      <c r="B63" s="35"/>
      <c r="C63" s="758"/>
      <c r="D63" s="33" t="s">
        <v>32</v>
      </c>
      <c r="J63" s="535">
        <v>40</v>
      </c>
      <c r="K63" s="530"/>
      <c r="L63" s="530"/>
      <c r="M63" s="530"/>
      <c r="N63" s="531"/>
      <c r="O63" s="529"/>
      <c r="P63" s="530"/>
      <c r="Q63" s="530"/>
      <c r="R63" s="530"/>
      <c r="S63" s="531"/>
      <c r="T63" s="529"/>
      <c r="U63" s="530"/>
      <c r="V63" s="530"/>
      <c r="W63" s="530"/>
      <c r="X63" s="531"/>
      <c r="Y63" s="1141">
        <v>40</v>
      </c>
      <c r="Z63" s="1139">
        <f t="shared" si="94"/>
        <v>40</v>
      </c>
      <c r="AB63" s="1503">
        <v>40</v>
      </c>
      <c r="AC63" s="1503">
        <v>40</v>
      </c>
      <c r="AD63" s="1656">
        <v>20</v>
      </c>
      <c r="AE63" s="529"/>
      <c r="AF63" s="530"/>
      <c r="AG63" s="530"/>
      <c r="AH63" s="530"/>
      <c r="AI63" s="531"/>
      <c r="AJ63" s="529"/>
      <c r="AK63" s="530"/>
      <c r="AL63" s="530"/>
      <c r="AM63" s="530"/>
      <c r="AN63" s="531"/>
    </row>
    <row r="64" spans="1:40" outlineLevel="1">
      <c r="A64" s="521">
        <f>ROW()</f>
        <v>64</v>
      </c>
      <c r="B64" s="35"/>
      <c r="C64" s="758"/>
      <c r="D64" s="33" t="s">
        <v>33</v>
      </c>
      <c r="J64" s="535">
        <v>40</v>
      </c>
      <c r="K64" s="530"/>
      <c r="L64" s="530"/>
      <c r="M64" s="530"/>
      <c r="N64" s="531"/>
      <c r="O64" s="529"/>
      <c r="P64" s="530"/>
      <c r="Q64" s="530"/>
      <c r="R64" s="530"/>
      <c r="S64" s="531"/>
      <c r="T64" s="529"/>
      <c r="U64" s="530"/>
      <c r="V64" s="530"/>
      <c r="W64" s="530"/>
      <c r="X64" s="531"/>
      <c r="Y64" s="1141">
        <v>40</v>
      </c>
      <c r="Z64" s="1139">
        <f t="shared" si="94"/>
        <v>40</v>
      </c>
      <c r="AB64" s="1503">
        <v>40</v>
      </c>
      <c r="AC64" s="1503">
        <v>40</v>
      </c>
      <c r="AD64" s="1656">
        <v>20</v>
      </c>
      <c r="AE64" s="529"/>
      <c r="AF64" s="530"/>
      <c r="AG64" s="530"/>
      <c r="AH64" s="530"/>
      <c r="AI64" s="531"/>
      <c r="AJ64" s="529"/>
      <c r="AK64" s="530"/>
      <c r="AL64" s="530"/>
      <c r="AM64" s="530"/>
      <c r="AN64" s="531"/>
    </row>
    <row r="65" spans="1:40" outlineLevel="1">
      <c r="A65" s="521">
        <f>ROW()</f>
        <v>65</v>
      </c>
      <c r="B65" s="35"/>
      <c r="C65" s="758"/>
      <c r="D65" s="33" t="s">
        <v>27</v>
      </c>
      <c r="J65" s="535">
        <v>40</v>
      </c>
      <c r="K65" s="530"/>
      <c r="L65" s="530"/>
      <c r="M65" s="530"/>
      <c r="N65" s="531"/>
      <c r="O65" s="529"/>
      <c r="P65" s="530"/>
      <c r="Q65" s="530"/>
      <c r="R65" s="530"/>
      <c r="S65" s="531"/>
      <c r="T65" s="529"/>
      <c r="U65" s="530"/>
      <c r="V65" s="530"/>
      <c r="W65" s="530"/>
      <c r="X65" s="531"/>
      <c r="Y65" s="1141">
        <v>40</v>
      </c>
      <c r="Z65" s="1139">
        <f t="shared" si="94"/>
        <v>40</v>
      </c>
      <c r="AB65" s="1503">
        <v>40</v>
      </c>
      <c r="AC65" s="1503">
        <v>40</v>
      </c>
      <c r="AD65" s="1656">
        <v>40</v>
      </c>
      <c r="AE65" s="529"/>
      <c r="AF65" s="530"/>
      <c r="AG65" s="530"/>
      <c r="AH65" s="530"/>
      <c r="AI65" s="531"/>
      <c r="AJ65" s="529"/>
      <c r="AK65" s="530"/>
      <c r="AL65" s="530"/>
      <c r="AM65" s="530"/>
      <c r="AN65" s="531"/>
    </row>
    <row r="66" spans="1:40" outlineLevel="1">
      <c r="A66" s="521">
        <f>ROW()</f>
        <v>66</v>
      </c>
      <c r="B66" s="35"/>
      <c r="C66" s="758"/>
      <c r="D66" s="33" t="s">
        <v>34</v>
      </c>
      <c r="J66" s="535">
        <v>25</v>
      </c>
      <c r="K66" s="530"/>
      <c r="L66" s="530"/>
      <c r="M66" s="530"/>
      <c r="N66" s="531"/>
      <c r="O66" s="529"/>
      <c r="P66" s="530"/>
      <c r="Q66" s="530"/>
      <c r="R66" s="530"/>
      <c r="S66" s="531"/>
      <c r="T66" s="529"/>
      <c r="U66" s="530"/>
      <c r="V66" s="530"/>
      <c r="W66" s="530"/>
      <c r="X66" s="531"/>
      <c r="Y66" s="1141">
        <v>25</v>
      </c>
      <c r="Z66" s="1139">
        <f t="shared" si="94"/>
        <v>25</v>
      </c>
      <c r="AB66" s="1503">
        <v>25</v>
      </c>
      <c r="AC66" s="1503">
        <v>15</v>
      </c>
      <c r="AD66" s="1656">
        <v>15</v>
      </c>
      <c r="AE66" s="529"/>
      <c r="AF66" s="530"/>
      <c r="AG66" s="530"/>
      <c r="AH66" s="530"/>
      <c r="AI66" s="531"/>
      <c r="AJ66" s="529"/>
      <c r="AK66" s="530"/>
      <c r="AL66" s="530"/>
      <c r="AM66" s="530"/>
      <c r="AN66" s="531"/>
    </row>
    <row r="67" spans="1:40" outlineLevel="1">
      <c r="A67" s="521">
        <f>ROW()</f>
        <v>67</v>
      </c>
      <c r="B67" s="35"/>
      <c r="C67" s="758"/>
      <c r="D67" s="33" t="s">
        <v>35</v>
      </c>
      <c r="J67" s="535">
        <v>10</v>
      </c>
      <c r="K67" s="530"/>
      <c r="L67" s="530"/>
      <c r="M67" s="530"/>
      <c r="N67" s="531"/>
      <c r="O67" s="529"/>
      <c r="P67" s="530"/>
      <c r="Q67" s="530"/>
      <c r="R67" s="530"/>
      <c r="S67" s="531"/>
      <c r="T67" s="529"/>
      <c r="U67" s="530"/>
      <c r="V67" s="530"/>
      <c r="W67" s="530"/>
      <c r="X67" s="531"/>
      <c r="Y67" s="1141">
        <v>10</v>
      </c>
      <c r="Z67" s="1139">
        <f t="shared" si="94"/>
        <v>10</v>
      </c>
      <c r="AB67" s="1503">
        <v>10</v>
      </c>
      <c r="AC67" s="1503">
        <v>10</v>
      </c>
      <c r="AD67" s="1656">
        <v>10</v>
      </c>
      <c r="AE67" s="529"/>
      <c r="AF67" s="530"/>
      <c r="AG67" s="530"/>
      <c r="AH67" s="530"/>
      <c r="AI67" s="531"/>
      <c r="AJ67" s="529"/>
      <c r="AK67" s="530"/>
      <c r="AL67" s="530"/>
      <c r="AM67" s="530"/>
      <c r="AN67" s="531"/>
    </row>
    <row r="68" spans="1:40" outlineLevel="1">
      <c r="A68" s="521">
        <f>ROW()</f>
        <v>68</v>
      </c>
      <c r="B68" s="35"/>
      <c r="C68" s="758"/>
      <c r="D68" s="33" t="s">
        <v>302</v>
      </c>
      <c r="J68" s="535">
        <v>10</v>
      </c>
      <c r="K68" s="530"/>
      <c r="L68" s="530"/>
      <c r="M68" s="530"/>
      <c r="N68" s="531"/>
      <c r="O68" s="529"/>
      <c r="P68" s="530"/>
      <c r="Q68" s="530"/>
      <c r="R68" s="530"/>
      <c r="S68" s="531"/>
      <c r="T68" s="529"/>
      <c r="U68" s="530"/>
      <c r="V68" s="530"/>
      <c r="W68" s="530"/>
      <c r="X68" s="531"/>
      <c r="Y68" s="1141">
        <v>10</v>
      </c>
      <c r="Z68" s="1139">
        <f t="shared" ref="Z68" si="95">Y68</f>
        <v>10</v>
      </c>
      <c r="AB68" s="1503">
        <v>10</v>
      </c>
      <c r="AC68" s="1503">
        <v>10</v>
      </c>
      <c r="AD68" s="1656">
        <v>10</v>
      </c>
      <c r="AE68" s="529"/>
      <c r="AF68" s="530"/>
      <c r="AG68" s="530"/>
      <c r="AH68" s="530"/>
      <c r="AI68" s="531"/>
      <c r="AJ68" s="529"/>
      <c r="AK68" s="530"/>
      <c r="AL68" s="530"/>
      <c r="AM68" s="530"/>
      <c r="AN68" s="531"/>
    </row>
    <row r="69" spans="1:40" outlineLevel="1">
      <c r="A69" s="521">
        <f>ROW()</f>
        <v>69</v>
      </c>
      <c r="B69" s="35"/>
      <c r="C69" s="758"/>
      <c r="D69" s="33" t="s">
        <v>36</v>
      </c>
      <c r="J69" s="535">
        <v>5</v>
      </c>
      <c r="K69" s="530"/>
      <c r="L69" s="530"/>
      <c r="M69" s="530"/>
      <c r="N69" s="531"/>
      <c r="O69" s="529"/>
      <c r="P69" s="530"/>
      <c r="Q69" s="530"/>
      <c r="R69" s="530"/>
      <c r="S69" s="531"/>
      <c r="T69" s="529"/>
      <c r="U69" s="530"/>
      <c r="V69" s="530"/>
      <c r="W69" s="530"/>
      <c r="X69" s="531"/>
      <c r="Y69" s="1141">
        <v>5</v>
      </c>
      <c r="Z69" s="1139">
        <f t="shared" si="94"/>
        <v>5</v>
      </c>
      <c r="AB69" s="1503">
        <v>4</v>
      </c>
      <c r="AC69" s="1503">
        <v>4</v>
      </c>
      <c r="AD69" s="1656">
        <v>5</v>
      </c>
      <c r="AE69" s="529"/>
      <c r="AF69" s="530"/>
      <c r="AG69" s="530"/>
      <c r="AH69" s="530"/>
      <c r="AI69" s="531"/>
      <c r="AJ69" s="529"/>
      <c r="AK69" s="530"/>
      <c r="AL69" s="530"/>
      <c r="AM69" s="530"/>
      <c r="AN69" s="531"/>
    </row>
    <row r="70" spans="1:40" outlineLevel="1">
      <c r="A70" s="521">
        <f>ROW()</f>
        <v>70</v>
      </c>
      <c r="B70" s="35"/>
      <c r="C70" s="758"/>
      <c r="D70" s="33" t="s">
        <v>583</v>
      </c>
      <c r="J70" s="535">
        <v>10</v>
      </c>
      <c r="K70" s="530"/>
      <c r="L70" s="530"/>
      <c r="M70" s="530"/>
      <c r="N70" s="531"/>
      <c r="O70" s="529"/>
      <c r="P70" s="530"/>
      <c r="Q70" s="530"/>
      <c r="R70" s="530"/>
      <c r="S70" s="531"/>
      <c r="T70" s="529"/>
      <c r="U70" s="530"/>
      <c r="V70" s="530"/>
      <c r="W70" s="530"/>
      <c r="X70" s="531"/>
      <c r="Y70" s="1141">
        <v>10</v>
      </c>
      <c r="Z70" s="1139">
        <f t="shared" si="94"/>
        <v>10</v>
      </c>
      <c r="AB70" s="1503">
        <v>10</v>
      </c>
      <c r="AC70" s="1503">
        <v>10</v>
      </c>
      <c r="AD70" s="1656">
        <v>10</v>
      </c>
      <c r="AE70" s="529"/>
      <c r="AF70" s="530"/>
      <c r="AG70" s="530"/>
      <c r="AH70" s="530"/>
      <c r="AI70" s="531"/>
      <c r="AJ70" s="529"/>
      <c r="AK70" s="530"/>
      <c r="AL70" s="530"/>
      <c r="AM70" s="530"/>
      <c r="AN70" s="531"/>
    </row>
    <row r="71" spans="1:40" outlineLevel="1">
      <c r="A71" s="521">
        <f>ROW()</f>
        <v>71</v>
      </c>
      <c r="B71" s="35"/>
      <c r="C71" s="758"/>
      <c r="D71" s="33" t="s">
        <v>81</v>
      </c>
      <c r="J71" s="535">
        <v>5</v>
      </c>
      <c r="K71" s="530"/>
      <c r="L71" s="530"/>
      <c r="M71" s="530"/>
      <c r="N71" s="531"/>
      <c r="O71" s="529"/>
      <c r="P71" s="530"/>
      <c r="Q71" s="530"/>
      <c r="R71" s="530"/>
      <c r="S71" s="531"/>
      <c r="T71" s="529"/>
      <c r="U71" s="530"/>
      <c r="V71" s="530"/>
      <c r="W71" s="530"/>
      <c r="X71" s="531"/>
      <c r="Y71" s="1141">
        <v>5</v>
      </c>
      <c r="Z71" s="1139">
        <f t="shared" si="94"/>
        <v>5</v>
      </c>
      <c r="AB71" s="1503">
        <v>4</v>
      </c>
      <c r="AC71" s="1503">
        <v>4</v>
      </c>
      <c r="AD71" s="1656">
        <v>4</v>
      </c>
      <c r="AE71" s="529"/>
      <c r="AF71" s="530"/>
      <c r="AG71" s="530"/>
      <c r="AH71" s="530"/>
      <c r="AI71" s="531"/>
      <c r="AJ71" s="529"/>
      <c r="AK71" s="530"/>
      <c r="AL71" s="530"/>
      <c r="AM71" s="530"/>
      <c r="AN71" s="531"/>
    </row>
    <row r="72" spans="1:40" outlineLevel="1">
      <c r="A72" s="521">
        <f>ROW()</f>
        <v>72</v>
      </c>
      <c r="B72" s="35"/>
      <c r="C72" s="758"/>
      <c r="D72" s="33" t="s">
        <v>28</v>
      </c>
      <c r="J72" s="535">
        <v>0</v>
      </c>
      <c r="K72" s="530"/>
      <c r="L72" s="530"/>
      <c r="M72" s="530"/>
      <c r="N72" s="531"/>
      <c r="O72" s="529"/>
      <c r="P72" s="530"/>
      <c r="Q72" s="530"/>
      <c r="R72" s="530"/>
      <c r="S72" s="531"/>
      <c r="T72" s="529"/>
      <c r="U72" s="530"/>
      <c r="V72" s="530"/>
      <c r="W72" s="530"/>
      <c r="X72" s="531"/>
      <c r="Y72" s="1141">
        <v>0</v>
      </c>
      <c r="Z72" s="1139">
        <f t="shared" si="94"/>
        <v>0</v>
      </c>
      <c r="AB72" s="1503">
        <v>0</v>
      </c>
      <c r="AC72" s="1503">
        <v>0</v>
      </c>
      <c r="AD72" s="1656">
        <v>0</v>
      </c>
      <c r="AE72" s="529"/>
      <c r="AF72" s="530"/>
      <c r="AG72" s="530"/>
      <c r="AH72" s="530"/>
      <c r="AI72" s="531"/>
      <c r="AJ72" s="529"/>
      <c r="AK72" s="530"/>
      <c r="AL72" s="530"/>
      <c r="AM72" s="530"/>
      <c r="AN72" s="531"/>
    </row>
    <row r="73" spans="1:40" outlineLevel="1">
      <c r="A73" s="521">
        <f>ROW()</f>
        <v>73</v>
      </c>
      <c r="B73" s="35"/>
      <c r="C73" s="758"/>
      <c r="D73" s="45" t="s">
        <v>443</v>
      </c>
      <c r="E73" s="45"/>
      <c r="H73" s="45"/>
      <c r="I73" s="45"/>
      <c r="J73" s="680">
        <f>SUMPRODUCT($J$58:$J$71,Asset!$Y$55:$Y$68)/SUM(Asset!$Y$55:$Y$68)</f>
        <v>65.842774465500923</v>
      </c>
      <c r="K73" s="533"/>
      <c r="L73" s="533"/>
      <c r="M73" s="533"/>
      <c r="N73" s="534"/>
      <c r="O73" s="532"/>
      <c r="P73" s="533"/>
      <c r="Q73" s="533"/>
      <c r="R73" s="533"/>
      <c r="S73" s="534"/>
      <c r="T73" s="532"/>
      <c r="U73" s="533"/>
      <c r="V73" s="533"/>
      <c r="W73" s="533"/>
      <c r="X73" s="534"/>
      <c r="Y73" s="1142">
        <f>J73</f>
        <v>65.842774465500923</v>
      </c>
      <c r="Z73" s="681">
        <f>SUMPRODUCT($Z$58:$Z$71,Asset!$AE$55:$AE$68)/SUM(Asset!$AE$55:$AE$68)</f>
        <v>53.715045065910232</v>
      </c>
      <c r="AB73" s="1504">
        <v>5</v>
      </c>
      <c r="AC73" s="1504">
        <v>5</v>
      </c>
      <c r="AD73" s="1657">
        <v>5</v>
      </c>
      <c r="AE73" s="532"/>
      <c r="AF73" s="533"/>
      <c r="AG73" s="533"/>
      <c r="AH73" s="533"/>
      <c r="AI73" s="534"/>
      <c r="AJ73" s="532"/>
      <c r="AK73" s="533"/>
      <c r="AL73" s="533"/>
      <c r="AM73" s="533"/>
      <c r="AN73" s="534"/>
    </row>
    <row r="74" spans="1:40">
      <c r="A74" s="853" t="s">
        <v>77</v>
      </c>
      <c r="B74" s="717"/>
      <c r="C74" s="757"/>
      <c r="D74" s="717"/>
      <c r="E74" s="717"/>
      <c r="F74" s="717"/>
      <c r="G74" s="717"/>
      <c r="H74" s="717"/>
      <c r="I74" s="717"/>
      <c r="J74" s="718"/>
      <c r="K74" s="718"/>
      <c r="L74" s="718"/>
      <c r="M74" s="717"/>
      <c r="N74" s="723" t="s">
        <v>376</v>
      </c>
      <c r="O74" s="717"/>
      <c r="P74" s="718"/>
      <c r="Q74" s="718"/>
      <c r="R74" s="718"/>
      <c r="S74" s="723" t="s">
        <v>384</v>
      </c>
      <c r="T74" s="718"/>
      <c r="U74" s="718"/>
      <c r="V74" s="718"/>
      <c r="W74" s="718"/>
      <c r="X74" s="720"/>
      <c r="Y74" s="719"/>
      <c r="Z74" s="718"/>
      <c r="AA74" s="718"/>
      <c r="AB74" s="718"/>
      <c r="AC74" s="718"/>
      <c r="AD74" s="720"/>
      <c r="AE74" s="719"/>
      <c r="AF74" s="718"/>
      <c r="AG74" s="718"/>
      <c r="AH74" s="718"/>
      <c r="AI74" s="720"/>
      <c r="AJ74" s="718"/>
      <c r="AK74" s="718"/>
      <c r="AL74" s="718"/>
      <c r="AM74" s="718"/>
      <c r="AN74" s="720"/>
    </row>
    <row r="75" spans="1:40" ht="48.75" customHeight="1" outlineLevel="1">
      <c r="A75" s="521">
        <f>ROW()</f>
        <v>75</v>
      </c>
      <c r="B75" s="35"/>
      <c r="C75" s="756" t="s">
        <v>77</v>
      </c>
      <c r="F75" s="622" t="s">
        <v>78</v>
      </c>
      <c r="G75" s="621" t="s">
        <v>913</v>
      </c>
      <c r="I75" s="621" t="s">
        <v>385</v>
      </c>
      <c r="J75" s="618"/>
      <c r="K75" s="618"/>
      <c r="M75" s="619" t="str">
        <f>"Initial Value at 1999
m$ 31/12/04"</f>
        <v>Initial Value at 1999
m$ 31/12/04</v>
      </c>
      <c r="N75" s="640" t="s">
        <v>388</v>
      </c>
      <c r="O75" s="620" t="s">
        <v>79</v>
      </c>
      <c r="P75" s="618"/>
      <c r="Q75" s="618"/>
      <c r="R75" s="619" t="str">
        <f>"Initial Value at 1999
m$ 31/12/09"</f>
        <v>Initial Value at 1999
m$ 31/12/09</v>
      </c>
      <c r="S75" s="640" t="s">
        <v>389</v>
      </c>
      <c r="T75" s="620" t="s">
        <v>79</v>
      </c>
      <c r="U75" s="618"/>
      <c r="V75" s="618"/>
      <c r="W75" s="619" t="str">
        <f>"Initial Value at 1999 $m "&amp;$G$43</f>
        <v>Initial Value at 1999 $m 31/12/2023</v>
      </c>
      <c r="X75" s="1455" t="str">
        <f>"WDV in 2004 $m "&amp;$G$43</f>
        <v>WDV in 2004 $m 31/12/2023</v>
      </c>
      <c r="Y75" s="1455"/>
      <c r="AD75" s="171"/>
      <c r="AE75" s="114"/>
      <c r="AI75" s="171"/>
      <c r="AN75" s="171"/>
    </row>
    <row r="76" spans="1:40" outlineLevel="1">
      <c r="A76" s="521">
        <f>ROW()</f>
        <v>76</v>
      </c>
      <c r="B76" s="35"/>
      <c r="C76" s="758"/>
      <c r="D76" s="33" t="s">
        <v>300</v>
      </c>
      <c r="F76" s="623">
        <v>106</v>
      </c>
      <c r="G76" s="645">
        <v>106</v>
      </c>
      <c r="I76" s="1680">
        <v>149.05250012400941</v>
      </c>
      <c r="M76" s="1683">
        <f>I76*$I$43/$N$43</f>
        <v>175.95641634300875</v>
      </c>
      <c r="N76" s="364">
        <v>167.76801272600417</v>
      </c>
      <c r="O76" s="364">
        <v>0</v>
      </c>
      <c r="R76" s="1683">
        <f>M76*$N$43/$S$43</f>
        <v>203.58097317501691</v>
      </c>
      <c r="S76" s="364">
        <v>194.10701813691267</v>
      </c>
      <c r="T76" s="364">
        <f>O76*$N$43</f>
        <v>0</v>
      </c>
      <c r="W76" s="1683">
        <f>R76*($G$39/S$39)</f>
        <v>293.71655731182716</v>
      </c>
      <c r="X76" s="615">
        <f t="shared" ref="X76:X91" si="96">N76*$N$43</f>
        <v>280.04800364238969</v>
      </c>
      <c r="Y76" s="615">
        <f t="shared" ref="Y76:Y91" si="97">O76*$N$43</f>
        <v>0</v>
      </c>
      <c r="AD76" s="171"/>
      <c r="AE76" s="114"/>
      <c r="AI76" s="171"/>
      <c r="AN76" s="171"/>
    </row>
    <row r="77" spans="1:40" outlineLevel="1">
      <c r="A77" s="521">
        <f>ROW()</f>
        <v>77</v>
      </c>
      <c r="B77" s="35"/>
      <c r="C77" s="758"/>
      <c r="D77" s="33" t="s">
        <v>301</v>
      </c>
      <c r="F77" s="623">
        <v>106</v>
      </c>
      <c r="G77" s="645"/>
      <c r="I77" s="1681"/>
      <c r="M77" s="1684">
        <f t="shared" ref="M77:M91" si="98">I77*$I$43/$N$43</f>
        <v>0</v>
      </c>
      <c r="N77" s="365"/>
      <c r="O77" s="365"/>
      <c r="R77" s="1684">
        <f t="shared" ref="R77:R91" si="99">M77*$N$43/$S$43</f>
        <v>0</v>
      </c>
      <c r="S77" s="365"/>
      <c r="T77" s="365">
        <f>O77*$N$43</f>
        <v>0</v>
      </c>
      <c r="W77" s="1684">
        <f t="shared" ref="W77:W91" si="100">R77*($G$39/S$39)</f>
        <v>0</v>
      </c>
      <c r="X77" s="43">
        <f t="shared" si="96"/>
        <v>0</v>
      </c>
      <c r="Y77" s="43">
        <f t="shared" si="97"/>
        <v>0</v>
      </c>
      <c r="AD77" s="171"/>
      <c r="AE77" s="114"/>
      <c r="AI77" s="171"/>
      <c r="AN77" s="171"/>
    </row>
    <row r="78" spans="1:40" outlineLevel="1">
      <c r="A78" s="521">
        <f>ROW()</f>
        <v>78</v>
      </c>
      <c r="B78" s="35"/>
      <c r="C78" s="758"/>
      <c r="D78" s="33" t="s">
        <v>29</v>
      </c>
      <c r="F78" s="623">
        <v>51</v>
      </c>
      <c r="G78" s="645">
        <v>51</v>
      </c>
      <c r="I78" s="1681">
        <v>176.99705064705881</v>
      </c>
      <c r="M78" s="1684">
        <f t="shared" si="98"/>
        <v>208.94494697658439</v>
      </c>
      <c r="N78" s="365">
        <v>188.69304913983942</v>
      </c>
      <c r="O78" s="365">
        <v>0</v>
      </c>
      <c r="R78" s="1684">
        <f t="shared" si="99"/>
        <v>241.74859052922218</v>
      </c>
      <c r="S78" s="365">
        <v>218.31721385121349</v>
      </c>
      <c r="T78" s="365">
        <f>O78*$N$43</f>
        <v>0</v>
      </c>
      <c r="W78" s="1684">
        <f t="shared" si="100"/>
        <v>348.78290754699759</v>
      </c>
      <c r="X78" s="43">
        <f t="shared" si="96"/>
        <v>314.97727638408537</v>
      </c>
      <c r="Y78" s="43">
        <f t="shared" si="97"/>
        <v>0</v>
      </c>
      <c r="AD78" s="171"/>
      <c r="AE78" s="114"/>
      <c r="AI78" s="171"/>
      <c r="AN78" s="171"/>
    </row>
    <row r="79" spans="1:40" outlineLevel="1">
      <c r="A79" s="521">
        <f>ROW()</f>
        <v>79</v>
      </c>
      <c r="B79" s="35"/>
      <c r="C79" s="758"/>
      <c r="D79" s="33" t="s">
        <v>30</v>
      </c>
      <c r="F79" s="623">
        <v>41</v>
      </c>
      <c r="G79" s="645">
        <v>41</v>
      </c>
      <c r="I79" s="1681">
        <v>96.158732740059179</v>
      </c>
      <c r="M79" s="1684">
        <f t="shared" si="98"/>
        <v>113.51534525720123</v>
      </c>
      <c r="N79" s="365">
        <v>99.149654292268991</v>
      </c>
      <c r="O79" s="365">
        <v>0</v>
      </c>
      <c r="R79" s="1684">
        <f t="shared" si="99"/>
        <v>131.33686703819527</v>
      </c>
      <c r="S79" s="365">
        <v>114.71581162143066</v>
      </c>
      <c r="T79" s="365">
        <f>O79*$N$43</f>
        <v>0</v>
      </c>
      <c r="W79" s="1684">
        <f t="shared" si="100"/>
        <v>189.48633476379243</v>
      </c>
      <c r="X79" s="43">
        <f t="shared" si="96"/>
        <v>165.50629822224252</v>
      </c>
      <c r="Y79" s="43">
        <f t="shared" si="97"/>
        <v>0</v>
      </c>
      <c r="AD79" s="171"/>
      <c r="AE79" s="114"/>
      <c r="AI79" s="171"/>
      <c r="AN79" s="171"/>
    </row>
    <row r="80" spans="1:40" outlineLevel="1">
      <c r="A80" s="521">
        <f>ROW()</f>
        <v>80</v>
      </c>
      <c r="B80" s="35"/>
      <c r="C80" s="758"/>
      <c r="D80" s="33" t="s">
        <v>31</v>
      </c>
      <c r="F80" s="623">
        <v>33</v>
      </c>
      <c r="G80" s="645">
        <v>33</v>
      </c>
      <c r="I80" s="1681">
        <v>27.791752300151519</v>
      </c>
      <c r="M80" s="1684">
        <f t="shared" si="98"/>
        <v>32.808152393007241</v>
      </c>
      <c r="N80" s="365">
        <v>27.64155259269678</v>
      </c>
      <c r="O80" s="365">
        <v>-0.59112411707750434</v>
      </c>
      <c r="R80" s="1684">
        <f t="shared" si="99"/>
        <v>37.958920345493013</v>
      </c>
      <c r="S80" s="365">
        <v>31.98118200998023</v>
      </c>
      <c r="T80" s="365">
        <v>-0.68392858597021822</v>
      </c>
      <c r="W80" s="1684">
        <f t="shared" si="100"/>
        <v>54.765252514866582</v>
      </c>
      <c r="X80" s="43">
        <f t="shared" si="96"/>
        <v>46.140867352367458</v>
      </c>
      <c r="Y80" s="43">
        <f t="shared" si="97"/>
        <v>-0.98673833111910025</v>
      </c>
      <c r="AD80" s="171"/>
      <c r="AE80" s="114"/>
      <c r="AI80" s="171"/>
      <c r="AN80" s="171"/>
    </row>
    <row r="81" spans="1:40" outlineLevel="1">
      <c r="A81" s="521">
        <f>ROW()</f>
        <v>81</v>
      </c>
      <c r="B81" s="35"/>
      <c r="C81" s="758"/>
      <c r="D81" s="33" t="s">
        <v>32</v>
      </c>
      <c r="F81" s="623">
        <v>28</v>
      </c>
      <c r="G81" s="645">
        <v>28</v>
      </c>
      <c r="I81" s="1681">
        <v>9.7160250855000001</v>
      </c>
      <c r="K81" s="190"/>
      <c r="M81" s="1684">
        <f t="shared" si="98"/>
        <v>11.469763698837633</v>
      </c>
      <c r="N81" s="365">
        <v>9.535022565594149</v>
      </c>
      <c r="O81" s="365">
        <v>0</v>
      </c>
      <c r="R81" s="1684">
        <f t="shared" si="99"/>
        <v>13.270477453603949</v>
      </c>
      <c r="S81" s="365">
        <v>11.031988565653297</v>
      </c>
      <c r="T81" s="365">
        <v>0</v>
      </c>
      <c r="W81" s="1684">
        <f t="shared" si="100"/>
        <v>19.145988403375508</v>
      </c>
      <c r="X81" s="43">
        <f t="shared" si="96"/>
        <v>15.916407369865002</v>
      </c>
      <c r="Y81" s="43">
        <f t="shared" si="97"/>
        <v>0</v>
      </c>
      <c r="AD81" s="171"/>
      <c r="AE81" s="114"/>
      <c r="AI81" s="171"/>
      <c r="AN81" s="171"/>
    </row>
    <row r="82" spans="1:40" outlineLevel="1">
      <c r="A82" s="521">
        <f>ROW()</f>
        <v>82</v>
      </c>
      <c r="B82" s="35"/>
      <c r="C82" s="758"/>
      <c r="D82" s="33" t="s">
        <v>33</v>
      </c>
      <c r="F82" s="623">
        <v>25</v>
      </c>
      <c r="G82" s="645">
        <v>25</v>
      </c>
      <c r="I82" s="1681">
        <v>1.9721580780987502</v>
      </c>
      <c r="K82" s="190"/>
      <c r="M82" s="1684">
        <f t="shared" si="98"/>
        <v>2.3281318166113376</v>
      </c>
      <c r="N82" s="365">
        <v>1.8370789870156039</v>
      </c>
      <c r="O82" s="365">
        <v>-4.2088796634626252E-2</v>
      </c>
      <c r="R82" s="1684">
        <f t="shared" si="99"/>
        <v>2.6936405659769398</v>
      </c>
      <c r="S82" s="365">
        <v>2.1254941180828997</v>
      </c>
      <c r="T82" s="365">
        <v>-4.8696594058492484E-2</v>
      </c>
      <c r="W82" s="1684">
        <f t="shared" si="100"/>
        <v>3.8862513590308296</v>
      </c>
      <c r="X82" s="43">
        <f t="shared" si="96"/>
        <v>3.066557769193627</v>
      </c>
      <c r="Y82" s="43">
        <f t="shared" si="97"/>
        <v>-7.0257036974549769E-2</v>
      </c>
      <c r="AD82" s="171"/>
      <c r="AE82" s="114"/>
      <c r="AI82" s="171"/>
      <c r="AN82" s="171"/>
    </row>
    <row r="83" spans="1:40" outlineLevel="1">
      <c r="A83" s="521">
        <f>ROW()</f>
        <v>83</v>
      </c>
      <c r="B83" s="35"/>
      <c r="C83" s="758"/>
      <c r="D83" s="33" t="s">
        <v>27</v>
      </c>
      <c r="F83" s="623">
        <v>24</v>
      </c>
      <c r="G83" s="645">
        <v>24</v>
      </c>
      <c r="I83" s="1681">
        <v>1.7396427391387499</v>
      </c>
      <c r="K83" s="190"/>
      <c r="M83" s="1684">
        <f t="shared" si="98"/>
        <v>2.0536475526496933</v>
      </c>
      <c r="N83" s="365">
        <v>1.6016563436333116</v>
      </c>
      <c r="O83" s="365">
        <v>0</v>
      </c>
      <c r="R83" s="1684">
        <f t="shared" si="99"/>
        <v>2.3760632093796792</v>
      </c>
      <c r="S83" s="365">
        <v>1.8531109231798382</v>
      </c>
      <c r="T83" s="365">
        <v>0</v>
      </c>
      <c r="W83" s="1684">
        <f t="shared" si="100"/>
        <v>3.4280664589137264</v>
      </c>
      <c r="X83" s="43">
        <f t="shared" si="96"/>
        <v>2.6735767698949089</v>
      </c>
      <c r="Y83" s="43">
        <f t="shared" si="97"/>
        <v>0</v>
      </c>
      <c r="AD83" s="171"/>
      <c r="AE83" s="114"/>
      <c r="AI83" s="171"/>
      <c r="AN83" s="171"/>
    </row>
    <row r="84" spans="1:40" outlineLevel="1">
      <c r="A84" s="521">
        <f>ROW()</f>
        <v>84</v>
      </c>
      <c r="B84" s="35"/>
      <c r="C84" s="758"/>
      <c r="D84" s="33" t="s">
        <v>34</v>
      </c>
      <c r="F84" s="623">
        <v>11</v>
      </c>
      <c r="G84" s="645">
        <v>11</v>
      </c>
      <c r="I84" s="1681">
        <v>52.795150119999988</v>
      </c>
      <c r="M84" s="1684">
        <f t="shared" si="98"/>
        <v>62.324653445447225</v>
      </c>
      <c r="N84" s="365">
        <v>35.720456084040251</v>
      </c>
      <c r="O84" s="365">
        <v>0</v>
      </c>
      <c r="R84" s="1684">
        <f t="shared" si="99"/>
        <v>72.109411324254623</v>
      </c>
      <c r="S84" s="365">
        <v>41.328445776415165</v>
      </c>
      <c r="T84" s="365">
        <v>0</v>
      </c>
      <c r="W84" s="1684">
        <f t="shared" si="100"/>
        <v>104.03589153557347</v>
      </c>
      <c r="X84" s="43">
        <f t="shared" si="96"/>
        <v>59.626637122230058</v>
      </c>
      <c r="Y84" s="43">
        <f t="shared" si="97"/>
        <v>0</v>
      </c>
      <c r="AD84" s="171"/>
      <c r="AE84" s="114"/>
      <c r="AI84" s="171"/>
      <c r="AN84" s="171"/>
    </row>
    <row r="85" spans="1:40" outlineLevel="1">
      <c r="A85" s="521">
        <f>ROW()</f>
        <v>85</v>
      </c>
      <c r="B85" s="35"/>
      <c r="C85" s="758"/>
      <c r="D85" s="33" t="s">
        <v>35</v>
      </c>
      <c r="F85" s="623">
        <v>11</v>
      </c>
      <c r="G85" s="645">
        <v>6</v>
      </c>
      <c r="I85" s="1681">
        <v>15.063926049999997</v>
      </c>
      <c r="M85" s="1684">
        <f t="shared" si="98"/>
        <v>17.782958632755843</v>
      </c>
      <c r="N85" s="365">
        <v>2.4942168682841355</v>
      </c>
      <c r="O85" s="365">
        <v>-5.3844028373098389</v>
      </c>
      <c r="R85" s="1684">
        <f t="shared" si="99"/>
        <v>20.574822445406927</v>
      </c>
      <c r="S85" s="365">
        <v>2.8858004039191871</v>
      </c>
      <c r="T85" s="365">
        <v>-6.2297357059659904</v>
      </c>
      <c r="W85" s="1684">
        <f t="shared" si="100"/>
        <v>29.684336024721574</v>
      </c>
      <c r="X85" s="43">
        <f t="shared" si="96"/>
        <v>4.1634900674118631</v>
      </c>
      <c r="Y85" s="43">
        <f t="shared" si="97"/>
        <v>-8.9879545027317054</v>
      </c>
      <c r="AD85" s="171"/>
      <c r="AE85" s="114"/>
      <c r="AI85" s="171"/>
      <c r="AN85" s="171"/>
    </row>
    <row r="86" spans="1:40" outlineLevel="1">
      <c r="A86" s="521">
        <f>ROW()</f>
        <v>86</v>
      </c>
      <c r="B86" s="35"/>
      <c r="C86" s="758"/>
      <c r="D86" s="33" t="s">
        <v>302</v>
      </c>
      <c r="F86" s="623">
        <v>11</v>
      </c>
      <c r="G86" s="645"/>
      <c r="I86" s="1681"/>
      <c r="M86" s="1684">
        <f t="shared" si="98"/>
        <v>0</v>
      </c>
      <c r="N86" s="365"/>
      <c r="O86" s="365"/>
      <c r="R86" s="1684">
        <f t="shared" si="99"/>
        <v>0</v>
      </c>
      <c r="S86" s="365">
        <v>0</v>
      </c>
      <c r="T86" s="365">
        <f t="shared" ref="T86:T91" si="101">O86*$N$43</f>
        <v>0</v>
      </c>
      <c r="W86" s="1684">
        <f t="shared" si="100"/>
        <v>0</v>
      </c>
      <c r="X86" s="43">
        <f t="shared" si="96"/>
        <v>0</v>
      </c>
      <c r="Y86" s="43">
        <f t="shared" si="97"/>
        <v>0</v>
      </c>
      <c r="AD86" s="171"/>
      <c r="AE86" s="114"/>
      <c r="AI86" s="171"/>
      <c r="AN86" s="171"/>
    </row>
    <row r="87" spans="1:40" outlineLevel="1">
      <c r="A87" s="521">
        <f>ROW()</f>
        <v>87</v>
      </c>
      <c r="B87" s="35"/>
      <c r="C87" s="758"/>
      <c r="D87" s="33" t="s">
        <v>36</v>
      </c>
      <c r="F87" s="623">
        <v>6</v>
      </c>
      <c r="G87" s="645"/>
      <c r="I87" s="1681">
        <v>0</v>
      </c>
      <c r="M87" s="1684">
        <f t="shared" si="98"/>
        <v>0</v>
      </c>
      <c r="N87" s="365">
        <v>0</v>
      </c>
      <c r="O87" s="365">
        <v>0</v>
      </c>
      <c r="R87" s="1684">
        <f t="shared" si="99"/>
        <v>0</v>
      </c>
      <c r="S87" s="365">
        <v>0</v>
      </c>
      <c r="T87" s="365">
        <f t="shared" si="101"/>
        <v>0</v>
      </c>
      <c r="W87" s="1684">
        <f t="shared" si="100"/>
        <v>0</v>
      </c>
      <c r="X87" s="43">
        <f t="shared" si="96"/>
        <v>0</v>
      </c>
      <c r="Y87" s="43">
        <f t="shared" si="97"/>
        <v>0</v>
      </c>
      <c r="AD87" s="171"/>
      <c r="AE87" s="114"/>
      <c r="AI87" s="171"/>
      <c r="AN87" s="171"/>
    </row>
    <row r="88" spans="1:40" outlineLevel="1">
      <c r="A88" s="521">
        <f>ROW()</f>
        <v>88</v>
      </c>
      <c r="B88" s="35"/>
      <c r="C88" s="758"/>
      <c r="D88" s="33" t="s">
        <v>583</v>
      </c>
      <c r="F88" s="623">
        <v>0</v>
      </c>
      <c r="G88" s="645"/>
      <c r="I88" s="1681">
        <v>0</v>
      </c>
      <c r="M88" s="1684">
        <f t="shared" ref="M88" si="102">I88*$I$43/$N$43</f>
        <v>0</v>
      </c>
      <c r="N88" s="365">
        <v>0</v>
      </c>
      <c r="O88" s="365">
        <v>0</v>
      </c>
      <c r="R88" s="1684">
        <f t="shared" ref="R88" si="103">M88*$N$43/$S$43</f>
        <v>0</v>
      </c>
      <c r="S88" s="365">
        <v>0</v>
      </c>
      <c r="T88" s="365">
        <f t="shared" si="101"/>
        <v>0</v>
      </c>
      <c r="W88" s="1684">
        <f t="shared" si="100"/>
        <v>0</v>
      </c>
      <c r="X88" s="43">
        <f t="shared" ref="X88" si="104">N88*$N$43</f>
        <v>0</v>
      </c>
      <c r="Y88" s="43">
        <f t="shared" ref="Y88" si="105">O88*$N$43</f>
        <v>0</v>
      </c>
      <c r="AD88" s="171"/>
      <c r="AE88" s="114"/>
      <c r="AI88" s="171"/>
      <c r="AN88" s="171"/>
    </row>
    <row r="89" spans="1:40" outlineLevel="1">
      <c r="A89" s="521">
        <f>ROW()</f>
        <v>89</v>
      </c>
      <c r="B89" s="35"/>
      <c r="C89" s="758"/>
      <c r="D89" s="33" t="s">
        <v>81</v>
      </c>
      <c r="F89" s="623">
        <v>6</v>
      </c>
      <c r="G89" s="645"/>
      <c r="I89" s="1681">
        <v>0</v>
      </c>
      <c r="M89" s="1684">
        <f t="shared" si="98"/>
        <v>0</v>
      </c>
      <c r="N89" s="365">
        <v>0</v>
      </c>
      <c r="O89" s="365">
        <v>0</v>
      </c>
      <c r="R89" s="1684">
        <f t="shared" si="99"/>
        <v>0</v>
      </c>
      <c r="S89" s="365">
        <v>0</v>
      </c>
      <c r="T89" s="365">
        <f t="shared" si="101"/>
        <v>0</v>
      </c>
      <c r="W89" s="1684">
        <f t="shared" si="100"/>
        <v>0</v>
      </c>
      <c r="X89" s="43">
        <f t="shared" si="96"/>
        <v>0</v>
      </c>
      <c r="Y89" s="43">
        <f t="shared" si="97"/>
        <v>0</v>
      </c>
      <c r="AD89" s="171"/>
      <c r="AE89" s="114"/>
      <c r="AI89" s="171"/>
      <c r="AN89" s="171"/>
    </row>
    <row r="90" spans="1:40" outlineLevel="1">
      <c r="A90" s="521">
        <f>ROW()</f>
        <v>90</v>
      </c>
      <c r="B90" s="35"/>
      <c r="C90" s="758"/>
      <c r="D90" s="33" t="s">
        <v>28</v>
      </c>
      <c r="F90" s="623">
        <v>0</v>
      </c>
      <c r="G90" s="645"/>
      <c r="I90" s="1681">
        <v>4.4702419018000006</v>
      </c>
      <c r="M90" s="1684">
        <f t="shared" ref="M90" si="106">I90*$I$43/$N$43</f>
        <v>5.2771187640104777</v>
      </c>
      <c r="N90" s="365">
        <v>5.277118764010476</v>
      </c>
      <c r="O90" s="365">
        <v>0</v>
      </c>
      <c r="R90" s="1684">
        <f t="shared" ref="R90" si="107">M90*$N$43/$S$43</f>
        <v>6.1056083993158756</v>
      </c>
      <c r="S90" s="365">
        <v>6.1056083993158747</v>
      </c>
      <c r="T90" s="365">
        <f t="shared" si="101"/>
        <v>0</v>
      </c>
      <c r="W90" s="1684">
        <f t="shared" si="100"/>
        <v>8.8088697650518331</v>
      </c>
      <c r="X90" s="43">
        <f t="shared" ref="X90" si="108">N90*$N$43</f>
        <v>8.8088697650518295</v>
      </c>
      <c r="Y90" s="43">
        <f t="shared" ref="Y90" si="109">O90*$N$43</f>
        <v>0</v>
      </c>
      <c r="AD90" s="171"/>
      <c r="AE90" s="114"/>
      <c r="AI90" s="171"/>
      <c r="AN90" s="171"/>
    </row>
    <row r="91" spans="1:40" outlineLevel="1">
      <c r="A91" s="521">
        <f>ROW()</f>
        <v>91</v>
      </c>
      <c r="B91" s="35"/>
      <c r="C91" s="758"/>
      <c r="D91" s="45" t="s">
        <v>443</v>
      </c>
      <c r="E91" s="45"/>
      <c r="F91" s="624">
        <v>0</v>
      </c>
      <c r="G91" s="646"/>
      <c r="H91" s="45"/>
      <c r="I91" s="1682"/>
      <c r="J91" s="45"/>
      <c r="K91" s="45"/>
      <c r="L91" s="45"/>
      <c r="M91" s="1685">
        <f t="shared" si="98"/>
        <v>0</v>
      </c>
      <c r="N91" s="366"/>
      <c r="O91" s="366">
        <v>0</v>
      </c>
      <c r="P91" s="45"/>
      <c r="Q91" s="45"/>
      <c r="R91" s="1685">
        <f t="shared" si="99"/>
        <v>0</v>
      </c>
      <c r="S91" s="366"/>
      <c r="T91" s="366">
        <f t="shared" si="101"/>
        <v>0</v>
      </c>
      <c r="U91" s="45"/>
      <c r="V91" s="45"/>
      <c r="W91" s="1685">
        <f t="shared" si="100"/>
        <v>0</v>
      </c>
      <c r="X91" s="626">
        <f t="shared" si="96"/>
        <v>0</v>
      </c>
      <c r="Y91" s="626">
        <f t="shared" si="97"/>
        <v>0</v>
      </c>
      <c r="Z91" s="45"/>
      <c r="AA91" s="45"/>
      <c r="AB91" s="45"/>
      <c r="AC91" s="45"/>
      <c r="AD91" s="194"/>
      <c r="AE91" s="182"/>
      <c r="AF91" s="45"/>
      <c r="AG91" s="45"/>
      <c r="AH91" s="45"/>
      <c r="AI91" s="194"/>
      <c r="AJ91" s="45"/>
      <c r="AK91" s="45"/>
      <c r="AL91" s="45"/>
      <c r="AM91" s="45"/>
      <c r="AN91" s="194"/>
    </row>
    <row r="92" spans="1:40" outlineLevel="1">
      <c r="A92" s="521">
        <f>ROW()</f>
        <v>92</v>
      </c>
      <c r="B92" s="35"/>
      <c r="C92" s="758"/>
      <c r="D92" s="116" t="s">
        <v>24</v>
      </c>
      <c r="E92" s="116"/>
      <c r="F92" s="116"/>
      <c r="G92" s="116"/>
      <c r="H92" s="371"/>
      <c r="I92" s="48">
        <f>SUM(I76:I91)</f>
        <v>535.75717978581633</v>
      </c>
      <c r="K92" s="58"/>
      <c r="L92" s="58"/>
      <c r="M92" s="625">
        <f>SUM(M76:M91)</f>
        <v>632.46113488011372</v>
      </c>
      <c r="N92" s="357">
        <f>SUM(N76:N91)</f>
        <v>539.71781836338732</v>
      </c>
      <c r="O92" s="48">
        <f>SUM(O76:O91)</f>
        <v>-6.0176157510219692</v>
      </c>
      <c r="R92" s="625">
        <f>SUM(R76:R91)</f>
        <v>731.75537448586533</v>
      </c>
      <c r="S92" s="357">
        <f>SUM(S76:S91)</f>
        <v>624.45167380610337</v>
      </c>
      <c r="T92" s="359">
        <f>SUM(T76:T91)</f>
        <v>-6.962360885994701</v>
      </c>
      <c r="W92" s="48">
        <f>SUM(W76:W91)</f>
        <v>1055.7404556841507</v>
      </c>
      <c r="X92" s="48">
        <f>SUM(X76:X91)</f>
        <v>900.92798446473228</v>
      </c>
      <c r="Y92" s="48">
        <f>SUM(Y76:Y91)</f>
        <v>-10.044949870825356</v>
      </c>
      <c r="AD92" s="171"/>
      <c r="AE92" s="114"/>
      <c r="AI92" s="171"/>
      <c r="AN92" s="171"/>
    </row>
    <row r="93" spans="1:40" outlineLevel="1">
      <c r="A93" s="521">
        <f>ROW()</f>
        <v>93</v>
      </c>
      <c r="B93" s="35"/>
      <c r="C93" s="758"/>
      <c r="I93" s="369"/>
      <c r="K93" s="58"/>
      <c r="L93" s="58"/>
      <c r="M93" s="58"/>
      <c r="N93" s="58"/>
      <c r="O93" s="251"/>
      <c r="R93" s="58"/>
      <c r="S93" s="58"/>
      <c r="T93" s="58"/>
      <c r="W93" s="58"/>
      <c r="X93" s="247"/>
      <c r="Y93" s="251"/>
      <c r="AD93" s="171"/>
      <c r="AE93" s="114"/>
      <c r="AI93" s="171"/>
      <c r="AN93" s="171"/>
    </row>
    <row r="94" spans="1:40">
      <c r="A94" s="853" t="s">
        <v>82</v>
      </c>
      <c r="B94" s="717"/>
      <c r="C94" s="757"/>
      <c r="D94" s="717"/>
      <c r="E94" s="717"/>
      <c r="F94" s="717"/>
      <c r="G94" s="717"/>
      <c r="H94" s="717"/>
      <c r="I94" s="718"/>
      <c r="J94" s="719"/>
      <c r="K94" s="718"/>
      <c r="L94" s="718"/>
      <c r="M94" s="718"/>
      <c r="N94" s="720"/>
      <c r="O94" s="719"/>
      <c r="P94" s="718"/>
      <c r="Q94" s="718"/>
      <c r="R94" s="718"/>
      <c r="S94" s="720"/>
      <c r="T94" s="719"/>
      <c r="U94" s="718"/>
      <c r="V94" s="718"/>
      <c r="W94" s="718"/>
      <c r="X94" s="720"/>
      <c r="Y94" s="719"/>
      <c r="Z94" s="718"/>
      <c r="AA94" s="718"/>
      <c r="AB94" s="718"/>
      <c r="AC94" s="718"/>
      <c r="AD94" s="720"/>
      <c r="AE94" s="719"/>
      <c r="AF94" s="718"/>
      <c r="AG94" s="718"/>
      <c r="AH94" s="718"/>
      <c r="AI94" s="720"/>
      <c r="AJ94" s="718"/>
      <c r="AK94" s="718"/>
      <c r="AL94" s="718"/>
      <c r="AM94" s="718"/>
      <c r="AN94" s="720"/>
    </row>
    <row r="95" spans="1:40" ht="38.25" outlineLevel="1">
      <c r="A95" s="521">
        <f>ROW()</f>
        <v>95</v>
      </c>
      <c r="B95" s="35"/>
      <c r="C95" s="756" t="s">
        <v>83</v>
      </c>
      <c r="J95" s="114"/>
      <c r="N95" s="171"/>
      <c r="O95" s="114"/>
      <c r="P95" s="584" t="s">
        <v>320</v>
      </c>
      <c r="Q95" s="584" t="s">
        <v>321</v>
      </c>
      <c r="R95" s="1155" t="s">
        <v>80</v>
      </c>
      <c r="S95" s="1156" t="str">
        <f>"m$ "&amp;TEXT($G$43,"d/m/yy")</f>
        <v>m$ 31/12/23</v>
      </c>
      <c r="T95" s="114"/>
      <c r="X95" s="171"/>
      <c r="Y95" s="114"/>
      <c r="AD95" s="171"/>
      <c r="AE95" s="114"/>
      <c r="AI95" s="171"/>
      <c r="AN95" s="171"/>
    </row>
    <row r="96" spans="1:40" outlineLevel="1">
      <c r="A96" s="521">
        <f>ROW()</f>
        <v>96</v>
      </c>
      <c r="B96" s="35"/>
      <c r="C96" s="758"/>
      <c r="D96" s="33" t="s">
        <v>300</v>
      </c>
      <c r="J96" s="114"/>
      <c r="N96" s="171"/>
      <c r="O96" s="114"/>
      <c r="P96" s="373">
        <v>0</v>
      </c>
      <c r="Q96" s="418">
        <v>0</v>
      </c>
      <c r="R96" s="373">
        <v>0</v>
      </c>
      <c r="S96" s="42">
        <f>R96*$S$43</f>
        <v>0</v>
      </c>
      <c r="T96" s="114"/>
      <c r="X96" s="171"/>
      <c r="Y96" s="114"/>
      <c r="AD96" s="171"/>
      <c r="AE96" s="114"/>
      <c r="AI96" s="171"/>
      <c r="AN96" s="171"/>
    </row>
    <row r="97" spans="1:40" outlineLevel="1">
      <c r="A97" s="521">
        <f>ROW()</f>
        <v>97</v>
      </c>
      <c r="B97" s="35"/>
      <c r="C97" s="758"/>
      <c r="D97" s="33" t="s">
        <v>301</v>
      </c>
      <c r="J97" s="114"/>
      <c r="N97" s="171"/>
      <c r="O97" s="114"/>
      <c r="P97" s="373">
        <v>0</v>
      </c>
      <c r="Q97" s="418">
        <v>0</v>
      </c>
      <c r="R97" s="373">
        <v>0</v>
      </c>
      <c r="S97" s="44">
        <f t="shared" ref="S97:S111" si="110">R97*$S$43</f>
        <v>0</v>
      </c>
      <c r="T97" s="114"/>
      <c r="X97" s="171"/>
      <c r="Y97" s="114"/>
      <c r="AD97" s="171"/>
      <c r="AE97" s="114"/>
      <c r="AI97" s="171"/>
      <c r="AN97" s="171"/>
    </row>
    <row r="98" spans="1:40" outlineLevel="1">
      <c r="A98" s="521">
        <f>ROW()</f>
        <v>98</v>
      </c>
      <c r="B98" s="35"/>
      <c r="C98" s="758"/>
      <c r="D98" s="33" t="s">
        <v>29</v>
      </c>
      <c r="J98" s="114"/>
      <c r="N98" s="171"/>
      <c r="O98" s="114"/>
      <c r="P98" s="373">
        <v>0</v>
      </c>
      <c r="Q98" s="418">
        <v>0</v>
      </c>
      <c r="R98" s="373">
        <v>0</v>
      </c>
      <c r="S98" s="44">
        <f t="shared" si="110"/>
        <v>0</v>
      </c>
      <c r="T98" s="114"/>
      <c r="X98" s="171"/>
      <c r="Y98" s="114"/>
      <c r="AD98" s="171"/>
      <c r="AE98" s="114"/>
      <c r="AI98" s="171"/>
      <c r="AN98" s="171"/>
    </row>
    <row r="99" spans="1:40" outlineLevel="1">
      <c r="A99" s="521">
        <f>ROW()</f>
        <v>99</v>
      </c>
      <c r="B99" s="35"/>
      <c r="C99" s="758"/>
      <c r="D99" s="33" t="s">
        <v>30</v>
      </c>
      <c r="J99" s="114"/>
      <c r="N99" s="171"/>
      <c r="O99" s="114"/>
      <c r="P99" s="373">
        <v>50.34</v>
      </c>
      <c r="Q99" s="563">
        <f>$AC61-($J61-P99)-1</f>
        <v>9.3400000000000034</v>
      </c>
      <c r="R99" s="373">
        <v>0.42699100000000001</v>
      </c>
      <c r="S99" s="44">
        <f t="shared" si="110"/>
        <v>0.61604149232215677</v>
      </c>
      <c r="T99" s="114"/>
      <c r="X99" s="171"/>
      <c r="Y99" s="114"/>
      <c r="AD99" s="171"/>
      <c r="AE99" s="114"/>
      <c r="AI99" s="171"/>
      <c r="AN99" s="171"/>
    </row>
    <row r="100" spans="1:40" outlineLevel="1">
      <c r="A100" s="521">
        <f>ROW()</f>
        <v>100</v>
      </c>
      <c r="B100" s="35"/>
      <c r="C100" s="758"/>
      <c r="D100" s="33" t="s">
        <v>31</v>
      </c>
      <c r="J100" s="114"/>
      <c r="N100" s="171"/>
      <c r="O100" s="114"/>
      <c r="P100" s="373">
        <v>0</v>
      </c>
      <c r="Q100" s="418">
        <v>0</v>
      </c>
      <c r="R100" s="373">
        <v>0</v>
      </c>
      <c r="S100" s="44">
        <f t="shared" si="110"/>
        <v>0</v>
      </c>
      <c r="T100" s="114"/>
      <c r="X100" s="171"/>
      <c r="Y100" s="114"/>
      <c r="AD100" s="171"/>
      <c r="AE100" s="114"/>
      <c r="AI100" s="171"/>
      <c r="AN100" s="171"/>
    </row>
    <row r="101" spans="1:40" outlineLevel="1">
      <c r="A101" s="521">
        <f>ROW()</f>
        <v>101</v>
      </c>
      <c r="B101" s="35"/>
      <c r="C101" s="758"/>
      <c r="D101" s="33" t="s">
        <v>32</v>
      </c>
      <c r="J101" s="114"/>
      <c r="N101" s="171"/>
      <c r="O101" s="114"/>
      <c r="P101" s="373">
        <v>0</v>
      </c>
      <c r="Q101" s="418">
        <v>0</v>
      </c>
      <c r="R101" s="373">
        <v>0</v>
      </c>
      <c r="S101" s="44">
        <f t="shared" si="110"/>
        <v>0</v>
      </c>
      <c r="T101" s="114"/>
      <c r="X101" s="171"/>
      <c r="Y101" s="114"/>
      <c r="AD101" s="171"/>
      <c r="AE101" s="114"/>
      <c r="AI101" s="171"/>
      <c r="AN101" s="171"/>
    </row>
    <row r="102" spans="1:40" outlineLevel="1">
      <c r="A102" s="521">
        <f>ROW()</f>
        <v>102</v>
      </c>
      <c r="B102" s="35"/>
      <c r="C102" s="758"/>
      <c r="D102" s="33" t="s">
        <v>33</v>
      </c>
      <c r="J102" s="114"/>
      <c r="N102" s="171"/>
      <c r="O102" s="114"/>
      <c r="P102" s="373">
        <v>0</v>
      </c>
      <c r="Q102" s="418">
        <v>0</v>
      </c>
      <c r="R102" s="373">
        <v>0</v>
      </c>
      <c r="S102" s="44">
        <f t="shared" si="110"/>
        <v>0</v>
      </c>
      <c r="T102" s="114"/>
      <c r="X102" s="171"/>
      <c r="Y102" s="114"/>
      <c r="AD102" s="171"/>
      <c r="AE102" s="114"/>
      <c r="AI102" s="171"/>
      <c r="AN102" s="171"/>
    </row>
    <row r="103" spans="1:40" outlineLevel="1">
      <c r="A103" s="521">
        <f>ROW()</f>
        <v>103</v>
      </c>
      <c r="B103" s="35"/>
      <c r="C103" s="758"/>
      <c r="D103" s="33" t="s">
        <v>27</v>
      </c>
      <c r="J103" s="114"/>
      <c r="N103" s="171"/>
      <c r="O103" s="114"/>
      <c r="P103" s="373">
        <v>0</v>
      </c>
      <c r="Q103" s="418">
        <v>0</v>
      </c>
      <c r="R103" s="373">
        <v>0</v>
      </c>
      <c r="S103" s="44">
        <f t="shared" si="110"/>
        <v>0</v>
      </c>
      <c r="T103" s="114"/>
      <c r="X103" s="171"/>
      <c r="Y103" s="114"/>
      <c r="AD103" s="171"/>
      <c r="AE103" s="114"/>
      <c r="AI103" s="171"/>
      <c r="AN103" s="171"/>
    </row>
    <row r="104" spans="1:40" outlineLevel="1">
      <c r="A104" s="521">
        <f>ROW()</f>
        <v>104</v>
      </c>
      <c r="B104" s="35"/>
      <c r="C104" s="758"/>
      <c r="D104" s="33" t="s">
        <v>34</v>
      </c>
      <c r="J104" s="114"/>
      <c r="N104" s="171"/>
      <c r="O104" s="114"/>
      <c r="P104" s="373">
        <v>15.34</v>
      </c>
      <c r="Q104" s="563">
        <f>$AC66-($J66-P104)-1</f>
        <v>4.34</v>
      </c>
      <c r="R104" s="373">
        <v>0.152832</v>
      </c>
      <c r="S104" s="44">
        <f t="shared" si="110"/>
        <v>0.2204984492754645</v>
      </c>
      <c r="T104" s="114"/>
      <c r="X104" s="171"/>
      <c r="Y104" s="114"/>
      <c r="AD104" s="171"/>
      <c r="AE104" s="114"/>
      <c r="AI104" s="171"/>
      <c r="AN104" s="171"/>
    </row>
    <row r="105" spans="1:40" outlineLevel="1">
      <c r="A105" s="521">
        <f>ROW()</f>
        <v>105</v>
      </c>
      <c r="B105" s="35"/>
      <c r="C105" s="758"/>
      <c r="D105" s="33" t="s">
        <v>35</v>
      </c>
      <c r="J105" s="114"/>
      <c r="N105" s="171"/>
      <c r="O105" s="114"/>
      <c r="P105" s="373">
        <v>0</v>
      </c>
      <c r="Q105" s="418">
        <v>0</v>
      </c>
      <c r="R105" s="373">
        <v>0</v>
      </c>
      <c r="S105" s="44">
        <f t="shared" si="110"/>
        <v>0</v>
      </c>
      <c r="T105" s="114"/>
      <c r="X105" s="171"/>
      <c r="Y105" s="114"/>
      <c r="AD105" s="171"/>
      <c r="AE105" s="114"/>
      <c r="AI105" s="171"/>
      <c r="AN105" s="171"/>
    </row>
    <row r="106" spans="1:40" outlineLevel="1">
      <c r="A106" s="521">
        <f>ROW()</f>
        <v>106</v>
      </c>
      <c r="B106" s="35"/>
      <c r="C106" s="758"/>
      <c r="D106" s="33" t="s">
        <v>302</v>
      </c>
      <c r="J106" s="114"/>
      <c r="N106" s="171"/>
      <c r="O106" s="114"/>
      <c r="P106" s="373">
        <v>0</v>
      </c>
      <c r="Q106" s="418">
        <v>0</v>
      </c>
      <c r="R106" s="373"/>
      <c r="S106" s="44">
        <f t="shared" si="110"/>
        <v>0</v>
      </c>
      <c r="T106" s="114"/>
      <c r="X106" s="171"/>
      <c r="Y106" s="114"/>
      <c r="AD106" s="171"/>
      <c r="AE106" s="114"/>
      <c r="AI106" s="171"/>
      <c r="AN106" s="171"/>
    </row>
    <row r="107" spans="1:40" outlineLevel="1">
      <c r="A107" s="521">
        <f>ROW()</f>
        <v>107</v>
      </c>
      <c r="B107" s="35"/>
      <c r="C107" s="758"/>
      <c r="D107" s="33" t="s">
        <v>36</v>
      </c>
      <c r="J107" s="114"/>
      <c r="N107" s="171"/>
      <c r="O107" s="114"/>
      <c r="P107" s="373">
        <v>0</v>
      </c>
      <c r="Q107" s="418">
        <v>0</v>
      </c>
      <c r="R107" s="373">
        <v>0</v>
      </c>
      <c r="S107" s="44">
        <f t="shared" si="110"/>
        <v>0</v>
      </c>
      <c r="T107" s="114"/>
      <c r="X107" s="171"/>
      <c r="Y107" s="114"/>
      <c r="AD107" s="171"/>
      <c r="AE107" s="114"/>
      <c r="AI107" s="171"/>
      <c r="AN107" s="171"/>
    </row>
    <row r="108" spans="1:40" outlineLevel="1">
      <c r="A108" s="521">
        <f>ROW()</f>
        <v>108</v>
      </c>
      <c r="B108" s="35"/>
      <c r="C108" s="758"/>
      <c r="D108" s="33" t="s">
        <v>583</v>
      </c>
      <c r="J108" s="114"/>
      <c r="N108" s="171"/>
      <c r="O108" s="114"/>
      <c r="P108" s="373">
        <v>0</v>
      </c>
      <c r="Q108" s="418">
        <v>0</v>
      </c>
      <c r="R108" s="373">
        <v>0</v>
      </c>
      <c r="S108" s="44">
        <f t="shared" ref="S108" si="111">R108*$S$43</f>
        <v>0</v>
      </c>
      <c r="T108" s="114"/>
      <c r="X108" s="171"/>
      <c r="Y108" s="114"/>
      <c r="AD108" s="171"/>
      <c r="AE108" s="114"/>
      <c r="AI108" s="171"/>
      <c r="AN108" s="171"/>
    </row>
    <row r="109" spans="1:40" outlineLevel="1">
      <c r="A109" s="521">
        <f>ROW()</f>
        <v>109</v>
      </c>
      <c r="B109" s="35"/>
      <c r="C109" s="758"/>
      <c r="D109" s="33" t="s">
        <v>81</v>
      </c>
      <c r="J109" s="114"/>
      <c r="N109" s="171"/>
      <c r="O109" s="114"/>
      <c r="P109" s="373">
        <v>0</v>
      </c>
      <c r="Q109" s="418">
        <v>0</v>
      </c>
      <c r="R109" s="373">
        <v>0</v>
      </c>
      <c r="S109" s="44">
        <f t="shared" si="110"/>
        <v>0</v>
      </c>
      <c r="T109" s="114"/>
      <c r="X109" s="171"/>
      <c r="Y109" s="114"/>
      <c r="AD109" s="171"/>
      <c r="AE109" s="114"/>
      <c r="AI109" s="171"/>
      <c r="AN109" s="171"/>
    </row>
    <row r="110" spans="1:40" outlineLevel="1">
      <c r="A110" s="521">
        <f>ROW()</f>
        <v>110</v>
      </c>
      <c r="B110" s="35"/>
      <c r="C110" s="758"/>
      <c r="D110" s="33" t="s">
        <v>28</v>
      </c>
      <c r="J110" s="114"/>
      <c r="N110" s="171"/>
      <c r="O110" s="114"/>
      <c r="P110" s="373">
        <v>0</v>
      </c>
      <c r="Q110" s="418">
        <v>0</v>
      </c>
      <c r="R110" s="373">
        <v>0</v>
      </c>
      <c r="S110" s="44">
        <f t="shared" si="110"/>
        <v>0</v>
      </c>
      <c r="T110" s="114"/>
      <c r="X110" s="171"/>
      <c r="Y110" s="114"/>
      <c r="AD110" s="171"/>
      <c r="AE110" s="114"/>
      <c r="AI110" s="171"/>
      <c r="AN110" s="171"/>
    </row>
    <row r="111" spans="1:40" outlineLevel="1">
      <c r="A111" s="521">
        <f>ROW()</f>
        <v>111</v>
      </c>
      <c r="B111" s="35"/>
      <c r="C111" s="758"/>
      <c r="D111" s="33" t="s">
        <v>443</v>
      </c>
      <c r="J111" s="114"/>
      <c r="N111" s="171"/>
      <c r="O111" s="114"/>
      <c r="P111" s="373">
        <v>0</v>
      </c>
      <c r="Q111" s="419">
        <v>0</v>
      </c>
      <c r="R111" s="373">
        <v>0</v>
      </c>
      <c r="S111" s="46">
        <f t="shared" si="110"/>
        <v>0</v>
      </c>
      <c r="T111" s="114"/>
      <c r="X111" s="171"/>
      <c r="Y111" s="114"/>
      <c r="AD111" s="171"/>
      <c r="AE111" s="114"/>
      <c r="AI111" s="171"/>
      <c r="AN111" s="171"/>
    </row>
    <row r="112" spans="1:40" outlineLevel="1">
      <c r="A112" s="521">
        <f>ROW()</f>
        <v>112</v>
      </c>
      <c r="B112" s="35"/>
      <c r="C112" s="758"/>
      <c r="D112" s="116" t="s">
        <v>24</v>
      </c>
      <c r="E112" s="116"/>
      <c r="F112" s="367"/>
      <c r="G112" s="367"/>
      <c r="H112" s="367"/>
      <c r="I112" s="367"/>
      <c r="J112" s="368"/>
      <c r="K112" s="358"/>
      <c r="L112" s="358"/>
      <c r="M112" s="358"/>
      <c r="N112" s="369"/>
      <c r="O112" s="370"/>
      <c r="P112" s="116"/>
      <c r="Q112" s="116"/>
      <c r="R112" s="358">
        <f>SUM(R96:R111)</f>
        <v>0.57982299999999998</v>
      </c>
      <c r="S112" s="229">
        <f>SUM(S96:S111)</f>
        <v>0.83653994159762124</v>
      </c>
      <c r="T112" s="370"/>
      <c r="U112" s="116"/>
      <c r="V112" s="116"/>
      <c r="W112" s="116"/>
      <c r="X112" s="369">
        <f>SUM(X96:X111)</f>
        <v>0</v>
      </c>
      <c r="Y112" s="370"/>
      <c r="Z112" s="116"/>
      <c r="AA112" s="116"/>
      <c r="AB112" s="116"/>
      <c r="AC112" s="116"/>
      <c r="AD112" s="371"/>
      <c r="AE112" s="370"/>
      <c r="AF112" s="116"/>
      <c r="AG112" s="116"/>
      <c r="AH112" s="116"/>
      <c r="AI112" s="371"/>
      <c r="AJ112" s="116"/>
      <c r="AK112" s="116"/>
      <c r="AL112" s="116"/>
      <c r="AM112" s="116"/>
      <c r="AN112" s="371"/>
    </row>
    <row r="113" spans="1:40">
      <c r="A113" s="853" t="s">
        <v>84</v>
      </c>
      <c r="B113" s="717"/>
      <c r="C113" s="757"/>
      <c r="D113" s="717"/>
      <c r="E113" s="717"/>
      <c r="F113" s="717"/>
      <c r="G113" s="717"/>
      <c r="H113" s="717"/>
      <c r="I113" s="718"/>
      <c r="J113" s="719"/>
      <c r="K113" s="718"/>
      <c r="L113" s="718"/>
      <c r="M113" s="718"/>
      <c r="N113" s="720"/>
      <c r="O113" s="719"/>
      <c r="P113" s="718"/>
      <c r="Q113" s="718"/>
      <c r="R113" s="718"/>
      <c r="S113" s="720"/>
      <c r="T113" s="719"/>
      <c r="U113" s="718"/>
      <c r="V113" s="718"/>
      <c r="W113" s="718"/>
      <c r="X113" s="720"/>
      <c r="Y113" s="719"/>
      <c r="Z113" s="718"/>
      <c r="AA113" s="718"/>
      <c r="AB113" s="718"/>
      <c r="AC113" s="718"/>
      <c r="AD113" s="720"/>
      <c r="AE113" s="719"/>
      <c r="AF113" s="718"/>
      <c r="AG113" s="718"/>
      <c r="AH113" s="718"/>
      <c r="AI113" s="720"/>
      <c r="AJ113" s="718"/>
      <c r="AK113" s="718"/>
      <c r="AL113" s="718"/>
      <c r="AM113" s="718"/>
      <c r="AN113" s="720"/>
    </row>
    <row r="114" spans="1:40" ht="38.25" outlineLevel="1">
      <c r="A114" s="521">
        <f>ROW()</f>
        <v>114</v>
      </c>
      <c r="B114" s="35"/>
      <c r="C114" s="756" t="s">
        <v>83</v>
      </c>
      <c r="J114" s="114"/>
      <c r="N114" s="171"/>
      <c r="O114" s="114"/>
      <c r="R114" s="584" t="s">
        <v>85</v>
      </c>
      <c r="S114" s="585" t="s">
        <v>322</v>
      </c>
      <c r="T114" s="1108" t="s">
        <v>323</v>
      </c>
      <c r="U114" s="1109" t="str">
        <f>"m$ "&amp;TEXT($G$43,"d/m/yy")</f>
        <v>m$ 31/12/23</v>
      </c>
      <c r="X114" s="171"/>
      <c r="Y114" s="114"/>
      <c r="AD114" s="171"/>
      <c r="AE114" s="114"/>
      <c r="AI114" s="171"/>
      <c r="AN114" s="171"/>
    </row>
    <row r="115" spans="1:40" outlineLevel="1">
      <c r="A115" s="521">
        <f>ROW()</f>
        <v>115</v>
      </c>
      <c r="B115" s="35"/>
      <c r="C115" s="758"/>
      <c r="D115" s="33" t="s">
        <v>300</v>
      </c>
      <c r="J115" s="114"/>
      <c r="N115" s="171"/>
      <c r="O115" s="114"/>
      <c r="R115" s="373">
        <v>0</v>
      </c>
      <c r="S115" s="356">
        <v>0</v>
      </c>
      <c r="T115" s="360">
        <v>0</v>
      </c>
      <c r="U115" s="586"/>
      <c r="X115" s="171"/>
      <c r="Y115" s="429"/>
      <c r="AD115" s="171"/>
      <c r="AE115" s="114"/>
      <c r="AI115" s="171"/>
      <c r="AN115" s="171"/>
    </row>
    <row r="116" spans="1:40" outlineLevel="1">
      <c r="A116" s="521">
        <f>ROW()</f>
        <v>116</v>
      </c>
      <c r="B116" s="35"/>
      <c r="C116" s="758"/>
      <c r="D116" s="33" t="s">
        <v>301</v>
      </c>
      <c r="J116" s="114"/>
      <c r="N116" s="171"/>
      <c r="O116" s="114"/>
      <c r="R116" s="373">
        <v>0</v>
      </c>
      <c r="S116" s="356">
        <v>0</v>
      </c>
      <c r="T116" s="361">
        <v>0</v>
      </c>
      <c r="U116" s="53"/>
      <c r="X116" s="171"/>
      <c r="Y116" s="429"/>
      <c r="AD116" s="171"/>
      <c r="AE116" s="114"/>
      <c r="AI116" s="171"/>
      <c r="AN116" s="171"/>
    </row>
    <row r="117" spans="1:40" outlineLevel="1">
      <c r="A117" s="521">
        <f>ROW()</f>
        <v>117</v>
      </c>
      <c r="B117" s="35"/>
      <c r="C117" s="758"/>
      <c r="D117" s="33" t="s">
        <v>29</v>
      </c>
      <c r="J117" s="114"/>
      <c r="N117" s="171"/>
      <c r="O117" s="114"/>
      <c r="R117" s="373">
        <v>0</v>
      </c>
      <c r="S117" s="356">
        <v>0</v>
      </c>
      <c r="T117" s="361">
        <v>0</v>
      </c>
      <c r="U117" s="53"/>
      <c r="X117" s="171"/>
      <c r="Y117" s="429"/>
      <c r="AD117" s="171"/>
      <c r="AE117" s="114"/>
      <c r="AI117" s="171"/>
      <c r="AN117" s="171"/>
    </row>
    <row r="118" spans="1:40" outlineLevel="1">
      <c r="A118" s="521">
        <f>ROW()</f>
        <v>118</v>
      </c>
      <c r="B118" s="35"/>
      <c r="C118" s="758"/>
      <c r="D118" s="33" t="s">
        <v>30</v>
      </c>
      <c r="J118" s="114"/>
      <c r="N118" s="171"/>
      <c r="O118" s="114"/>
      <c r="R118" s="373">
        <v>0</v>
      </c>
      <c r="S118" s="356">
        <v>0</v>
      </c>
      <c r="T118" s="361">
        <v>0</v>
      </c>
      <c r="U118" s="53"/>
      <c r="X118" s="171"/>
      <c r="Y118" s="429"/>
      <c r="AD118" s="171"/>
      <c r="AE118" s="114"/>
      <c r="AI118" s="171"/>
      <c r="AN118" s="171"/>
    </row>
    <row r="119" spans="1:40" outlineLevel="1">
      <c r="A119" s="521">
        <f>ROW()</f>
        <v>119</v>
      </c>
      <c r="B119" s="35"/>
      <c r="C119" s="758"/>
      <c r="D119" s="33" t="s">
        <v>31</v>
      </c>
      <c r="J119" s="114"/>
      <c r="N119" s="171"/>
      <c r="O119" s="114"/>
      <c r="R119" s="373">
        <v>0</v>
      </c>
      <c r="S119" s="356">
        <v>0</v>
      </c>
      <c r="T119" s="361">
        <v>0</v>
      </c>
      <c r="U119" s="53"/>
      <c r="X119" s="171"/>
      <c r="Y119" s="429"/>
      <c r="AD119" s="171"/>
      <c r="AE119" s="114"/>
      <c r="AI119" s="171"/>
      <c r="AN119" s="171"/>
    </row>
    <row r="120" spans="1:40" outlineLevel="1">
      <c r="A120" s="521">
        <f>ROW()</f>
        <v>120</v>
      </c>
      <c r="B120" s="35"/>
      <c r="C120" s="758"/>
      <c r="D120" s="33" t="s">
        <v>32</v>
      </c>
      <c r="J120" s="114"/>
      <c r="N120" s="171"/>
      <c r="O120" s="114"/>
      <c r="R120" s="373">
        <v>0</v>
      </c>
      <c r="S120" s="356">
        <v>0</v>
      </c>
      <c r="T120" s="361">
        <v>0</v>
      </c>
      <c r="U120" s="53"/>
      <c r="X120" s="171"/>
      <c r="Y120" s="429"/>
      <c r="AD120" s="171"/>
      <c r="AE120" s="114"/>
      <c r="AI120" s="171"/>
      <c r="AN120" s="171"/>
    </row>
    <row r="121" spans="1:40" outlineLevel="1">
      <c r="A121" s="521">
        <f>ROW()</f>
        <v>121</v>
      </c>
      <c r="B121" s="35"/>
      <c r="C121" s="758"/>
      <c r="D121" s="33" t="s">
        <v>33</v>
      </c>
      <c r="J121" s="114"/>
      <c r="N121" s="171"/>
      <c r="O121" s="114"/>
      <c r="R121" s="373">
        <v>0</v>
      </c>
      <c r="S121" s="356">
        <v>0</v>
      </c>
      <c r="T121" s="361">
        <v>0</v>
      </c>
      <c r="U121" s="53"/>
      <c r="X121" s="171"/>
      <c r="Y121" s="429"/>
      <c r="AD121" s="171"/>
      <c r="AE121" s="114"/>
      <c r="AI121" s="171"/>
      <c r="AN121" s="171"/>
    </row>
    <row r="122" spans="1:40" outlineLevel="1">
      <c r="A122" s="521">
        <f>ROW()</f>
        <v>122</v>
      </c>
      <c r="B122" s="35"/>
      <c r="C122" s="758"/>
      <c r="D122" s="33" t="s">
        <v>27</v>
      </c>
      <c r="J122" s="114"/>
      <c r="N122" s="171"/>
      <c r="O122" s="114"/>
      <c r="R122" s="373">
        <v>35.098812785388127</v>
      </c>
      <c r="S122" s="566">
        <f>$AC65-($J65-R122)-0.5</f>
        <v>34.598812785388127</v>
      </c>
      <c r="T122" s="361">
        <f>0.0130522132542073</f>
        <v>1.3052213254207299E-2</v>
      </c>
      <c r="U122" s="53">
        <f>T122*$T$43</f>
        <v>1.8546597039565706E-2</v>
      </c>
      <c r="X122" s="171"/>
      <c r="Y122" s="429"/>
      <c r="AD122" s="171"/>
      <c r="AE122" s="114"/>
      <c r="AI122" s="171"/>
      <c r="AN122" s="171"/>
    </row>
    <row r="123" spans="1:40" outlineLevel="1">
      <c r="A123" s="521">
        <f>ROW()</f>
        <v>123</v>
      </c>
      <c r="B123" s="35"/>
      <c r="C123" s="758"/>
      <c r="D123" s="33" t="s">
        <v>34</v>
      </c>
      <c r="J123" s="114"/>
      <c r="N123" s="171"/>
      <c r="O123" s="114"/>
      <c r="R123" s="373">
        <v>0</v>
      </c>
      <c r="S123" s="356">
        <v>0</v>
      </c>
      <c r="T123" s="361">
        <v>0</v>
      </c>
      <c r="U123" s="53"/>
      <c r="X123" s="171"/>
      <c r="Y123" s="429"/>
      <c r="AD123" s="171"/>
      <c r="AE123" s="114"/>
      <c r="AI123" s="171"/>
      <c r="AN123" s="171"/>
    </row>
    <row r="124" spans="1:40" outlineLevel="1">
      <c r="A124" s="521">
        <f>ROW()</f>
        <v>124</v>
      </c>
      <c r="B124" s="35"/>
      <c r="C124" s="758"/>
      <c r="D124" s="33" t="s">
        <v>35</v>
      </c>
      <c r="J124" s="114"/>
      <c r="N124" s="171"/>
      <c r="O124" s="114"/>
      <c r="R124" s="373">
        <v>6.536661453899292</v>
      </c>
      <c r="S124" s="566">
        <f>$AC67-($J67-R124)-0.5</f>
        <v>6.036661453899292</v>
      </c>
      <c r="T124" s="361">
        <f>2.88462274182994</f>
        <v>2.8846227418299399</v>
      </c>
      <c r="U124" s="53">
        <f>T124*$T$43</f>
        <v>4.09891675548909</v>
      </c>
      <c r="X124" s="171"/>
      <c r="Y124" s="429"/>
      <c r="AD124" s="171"/>
      <c r="AE124" s="114"/>
      <c r="AI124" s="171"/>
      <c r="AN124" s="171"/>
    </row>
    <row r="125" spans="1:40" outlineLevel="1">
      <c r="A125" s="521">
        <f>ROW()</f>
        <v>125</v>
      </c>
      <c r="B125" s="35"/>
      <c r="C125" s="758"/>
      <c r="D125" s="33" t="s">
        <v>302</v>
      </c>
      <c r="J125" s="114"/>
      <c r="N125" s="171"/>
      <c r="O125" s="114"/>
      <c r="R125" s="373">
        <v>0</v>
      </c>
      <c r="S125" s="356">
        <v>0</v>
      </c>
      <c r="T125" s="361">
        <v>0</v>
      </c>
      <c r="U125" s="53"/>
      <c r="X125" s="171"/>
      <c r="Y125" s="429"/>
      <c r="AD125" s="171"/>
      <c r="AE125" s="114"/>
      <c r="AI125" s="171"/>
      <c r="AN125" s="171"/>
    </row>
    <row r="126" spans="1:40" outlineLevel="1">
      <c r="A126" s="521">
        <f>ROW()</f>
        <v>126</v>
      </c>
      <c r="B126" s="35"/>
      <c r="C126" s="758"/>
      <c r="D126" s="33" t="s">
        <v>36</v>
      </c>
      <c r="J126" s="114"/>
      <c r="N126" s="171"/>
      <c r="O126" s="114"/>
      <c r="R126" s="373">
        <v>4.0219203272162298</v>
      </c>
      <c r="S126" s="566">
        <f>$AC69-($J69-R126)-0.5</f>
        <v>2.5219203272162298</v>
      </c>
      <c r="T126" s="361">
        <f>0.104081321679867</f>
        <v>0.104081321679867</v>
      </c>
      <c r="U126" s="53">
        <f>T126*$T$43</f>
        <v>0.14789478956143087</v>
      </c>
      <c r="X126" s="171"/>
      <c r="Y126" s="429"/>
      <c r="AD126" s="171"/>
      <c r="AE126" s="114"/>
      <c r="AI126" s="171"/>
      <c r="AN126" s="171"/>
    </row>
    <row r="127" spans="1:40" outlineLevel="1">
      <c r="A127" s="521">
        <f>ROW()</f>
        <v>127</v>
      </c>
      <c r="B127" s="35"/>
      <c r="C127" s="758"/>
      <c r="D127" s="33" t="s">
        <v>583</v>
      </c>
      <c r="J127" s="114"/>
      <c r="N127" s="171"/>
      <c r="O127" s="114"/>
      <c r="R127" s="373">
        <v>0</v>
      </c>
      <c r="S127" s="356">
        <v>0</v>
      </c>
      <c r="T127" s="361">
        <v>0</v>
      </c>
      <c r="U127" s="53"/>
      <c r="X127" s="171"/>
      <c r="Y127" s="429"/>
      <c r="AD127" s="171"/>
      <c r="AE127" s="114"/>
      <c r="AI127" s="171"/>
      <c r="AN127" s="171"/>
    </row>
    <row r="128" spans="1:40" outlineLevel="1">
      <c r="A128" s="521">
        <f>ROW()</f>
        <v>128</v>
      </c>
      <c r="B128" s="35"/>
      <c r="C128" s="758"/>
      <c r="D128" s="33" t="s">
        <v>81</v>
      </c>
      <c r="J128" s="114"/>
      <c r="N128" s="171"/>
      <c r="O128" s="114"/>
      <c r="R128" s="373">
        <v>0</v>
      </c>
      <c r="S128" s="356">
        <v>0</v>
      </c>
      <c r="T128" s="361">
        <v>0</v>
      </c>
      <c r="U128" s="53"/>
      <c r="X128" s="171"/>
      <c r="Y128" s="429"/>
      <c r="AD128" s="171"/>
      <c r="AE128" s="114"/>
      <c r="AI128" s="171"/>
      <c r="AN128" s="171"/>
    </row>
    <row r="129" spans="1:40" outlineLevel="1">
      <c r="A129" s="521">
        <f>ROW()</f>
        <v>129</v>
      </c>
      <c r="B129" s="35"/>
      <c r="C129" s="758"/>
      <c r="D129" s="33" t="s">
        <v>28</v>
      </c>
      <c r="J129" s="114"/>
      <c r="N129" s="171"/>
      <c r="O129" s="114"/>
      <c r="R129" s="373">
        <v>0</v>
      </c>
      <c r="S129" s="356">
        <v>0</v>
      </c>
      <c r="T129" s="361">
        <v>0</v>
      </c>
      <c r="U129" s="53"/>
      <c r="X129" s="171"/>
      <c r="Y129" s="429"/>
      <c r="AD129" s="171"/>
      <c r="AE129" s="114"/>
      <c r="AI129" s="171"/>
      <c r="AN129" s="171"/>
    </row>
    <row r="130" spans="1:40" outlineLevel="1">
      <c r="A130" s="521">
        <f>ROW()</f>
        <v>130</v>
      </c>
      <c r="B130" s="35"/>
      <c r="C130" s="758"/>
      <c r="D130" s="33" t="s">
        <v>443</v>
      </c>
      <c r="J130" s="114"/>
      <c r="N130" s="171"/>
      <c r="O130" s="114"/>
      <c r="R130" s="373">
        <v>0</v>
      </c>
      <c r="S130" s="363">
        <v>0</v>
      </c>
      <c r="T130" s="362">
        <v>0</v>
      </c>
      <c r="U130" s="54"/>
      <c r="V130" s="45"/>
      <c r="X130" s="171"/>
      <c r="Y130" s="429"/>
      <c r="AD130" s="171"/>
      <c r="AE130" s="114"/>
      <c r="AI130" s="171"/>
      <c r="AN130" s="171"/>
    </row>
    <row r="131" spans="1:40" outlineLevel="1">
      <c r="A131" s="521">
        <f>ROW()</f>
        <v>131</v>
      </c>
      <c r="B131" s="35"/>
      <c r="C131" s="758"/>
      <c r="D131" s="116" t="s">
        <v>24</v>
      </c>
      <c r="E131" s="116"/>
      <c r="F131" s="367"/>
      <c r="G131" s="367"/>
      <c r="H131" s="367"/>
      <c r="I131" s="367"/>
      <c r="J131" s="368"/>
      <c r="K131" s="358"/>
      <c r="L131" s="358"/>
      <c r="M131" s="358"/>
      <c r="N131" s="369"/>
      <c r="O131" s="370"/>
      <c r="P131" s="116"/>
      <c r="Q131" s="116"/>
      <c r="R131" s="358"/>
      <c r="S131" s="369"/>
      <c r="T131" s="251">
        <f>SUM(T115:T130)</f>
        <v>3.0017562767640142</v>
      </c>
      <c r="U131" s="51">
        <f>SUM(U115:U130)</f>
        <v>4.2653581420900863</v>
      </c>
      <c r="V131" s="116"/>
      <c r="W131" s="116"/>
      <c r="X131" s="371"/>
      <c r="Y131" s="372">
        <f>SUM(Y115:Y130)</f>
        <v>0</v>
      </c>
      <c r="Z131" s="116"/>
      <c r="AA131" s="116"/>
      <c r="AB131" s="116"/>
      <c r="AC131" s="116"/>
      <c r="AD131" s="371"/>
      <c r="AE131" s="370"/>
      <c r="AF131" s="116"/>
      <c r="AG131" s="116"/>
      <c r="AH131" s="116"/>
      <c r="AI131" s="371"/>
      <c r="AJ131" s="116"/>
      <c r="AK131" s="116"/>
      <c r="AL131" s="116"/>
      <c r="AM131" s="116"/>
      <c r="AN131" s="371"/>
    </row>
    <row r="132" spans="1:40">
      <c r="A132" s="853" t="s">
        <v>715</v>
      </c>
      <c r="B132" s="717"/>
      <c r="C132" s="757"/>
      <c r="D132" s="717"/>
      <c r="E132" s="717"/>
      <c r="F132" s="717"/>
      <c r="G132" s="717"/>
      <c r="H132" s="717"/>
      <c r="I132" s="718"/>
      <c r="J132" s="719"/>
      <c r="K132" s="718"/>
      <c r="L132" s="718"/>
      <c r="M132" s="718"/>
      <c r="N132" s="720"/>
      <c r="O132" s="719"/>
      <c r="P132" s="718"/>
      <c r="Q132" s="718"/>
      <c r="R132" s="718"/>
      <c r="S132" s="720"/>
      <c r="T132" s="719"/>
      <c r="U132" s="718"/>
      <c r="V132" s="718"/>
      <c r="W132" s="718"/>
      <c r="X132" s="720"/>
      <c r="Y132" s="719"/>
      <c r="Z132" s="718"/>
      <c r="AA132" s="718"/>
      <c r="AB132" s="718"/>
      <c r="AC132" s="718"/>
      <c r="AD132" s="720"/>
      <c r="AE132" s="719"/>
      <c r="AF132" s="718"/>
      <c r="AG132" s="718"/>
      <c r="AH132" s="718"/>
      <c r="AI132" s="720"/>
      <c r="AJ132" s="718"/>
      <c r="AK132" s="718"/>
      <c r="AL132" s="718"/>
      <c r="AM132" s="718"/>
      <c r="AN132" s="720"/>
    </row>
    <row r="133" spans="1:40" outlineLevel="1">
      <c r="A133" s="521">
        <f>ROW()</f>
        <v>133</v>
      </c>
      <c r="B133" s="35"/>
      <c r="C133" s="756" t="s">
        <v>716</v>
      </c>
      <c r="J133" s="1909"/>
      <c r="K133" s="1910"/>
      <c r="L133" s="1910"/>
      <c r="M133" s="1910"/>
      <c r="N133" s="1911"/>
      <c r="O133" s="1894" t="s">
        <v>365</v>
      </c>
      <c r="P133" s="1895"/>
      <c r="Q133" s="1895"/>
      <c r="R133" s="1895"/>
      <c r="S133" s="1896"/>
      <c r="T133" s="1894" t="s">
        <v>366</v>
      </c>
      <c r="U133" s="1895"/>
      <c r="V133" s="1895"/>
      <c r="W133" s="1895"/>
      <c r="X133" s="1896"/>
      <c r="Y133" s="1204"/>
      <c r="Z133" s="1136" t="s">
        <v>658</v>
      </c>
      <c r="AA133" s="1136"/>
      <c r="AB133" s="1427"/>
      <c r="AC133" s="1203"/>
      <c r="AD133" s="1179" t="s">
        <v>584</v>
      </c>
      <c r="AE133" s="1171"/>
      <c r="AF133" s="1136"/>
      <c r="AG133" s="1136" t="s">
        <v>662</v>
      </c>
      <c r="AH133" s="1136"/>
      <c r="AI133" s="1161"/>
      <c r="AJ133" s="1136"/>
      <c r="AK133" s="1136"/>
      <c r="AL133" s="1136" t="s">
        <v>710</v>
      </c>
      <c r="AM133" s="1136"/>
      <c r="AN133" s="1161"/>
    </row>
    <row r="134" spans="1:40" outlineLevel="1">
      <c r="A134" s="521">
        <f>ROW()</f>
        <v>134</v>
      </c>
      <c r="B134" s="35"/>
      <c r="C134" s="758"/>
      <c r="D134" s="33" t="s">
        <v>300</v>
      </c>
      <c r="J134" s="114"/>
      <c r="N134" s="171"/>
      <c r="O134" s="361">
        <v>0</v>
      </c>
      <c r="P134" s="373">
        <v>0</v>
      </c>
      <c r="Q134" s="373">
        <v>0</v>
      </c>
      <c r="R134" s="373">
        <v>0</v>
      </c>
      <c r="S134" s="356">
        <v>0</v>
      </c>
      <c r="T134" s="361">
        <v>0</v>
      </c>
      <c r="U134" s="373">
        <v>0</v>
      </c>
      <c r="V134" s="373">
        <v>0</v>
      </c>
      <c r="W134" s="373">
        <v>0</v>
      </c>
      <c r="X134" s="356">
        <v>0</v>
      </c>
      <c r="Y134" s="361">
        <v>0</v>
      </c>
      <c r="Z134" s="373">
        <v>0</v>
      </c>
      <c r="AA134" s="373">
        <v>0</v>
      </c>
      <c r="AB134" s="373">
        <v>0</v>
      </c>
      <c r="AC134" s="373">
        <v>0</v>
      </c>
      <c r="AD134" s="356">
        <v>0</v>
      </c>
      <c r="AE134" s="361">
        <v>0</v>
      </c>
      <c r="AF134" s="373">
        <v>0</v>
      </c>
      <c r="AG134" s="373">
        <v>0</v>
      </c>
      <c r="AH134" s="373">
        <v>0</v>
      </c>
      <c r="AI134" s="356">
        <v>0</v>
      </c>
      <c r="AJ134" s="1870">
        <v>7.62</v>
      </c>
      <c r="AK134" s="1870">
        <v>7.62</v>
      </c>
      <c r="AL134" s="1870">
        <v>7.62</v>
      </c>
      <c r="AM134" s="1870">
        <v>7.62</v>
      </c>
      <c r="AN134" s="1871">
        <v>7.62</v>
      </c>
    </row>
    <row r="135" spans="1:40" outlineLevel="1">
      <c r="A135" s="521">
        <f>ROW()</f>
        <v>135</v>
      </c>
      <c r="B135" s="35"/>
      <c r="C135" s="758"/>
      <c r="D135" s="33" t="s">
        <v>301</v>
      </c>
      <c r="J135" s="114"/>
      <c r="N135" s="171"/>
      <c r="O135" s="361">
        <v>0</v>
      </c>
      <c r="P135" s="373">
        <v>0</v>
      </c>
      <c r="Q135" s="373">
        <v>0</v>
      </c>
      <c r="R135" s="373">
        <v>0</v>
      </c>
      <c r="S135" s="356">
        <v>0</v>
      </c>
      <c r="T135" s="361">
        <v>0</v>
      </c>
      <c r="U135" s="373">
        <v>0</v>
      </c>
      <c r="V135" s="373">
        <v>0</v>
      </c>
      <c r="W135" s="373">
        <v>0</v>
      </c>
      <c r="X135" s="356">
        <v>0</v>
      </c>
      <c r="Y135" s="361">
        <v>0</v>
      </c>
      <c r="Z135" s="373">
        <v>0</v>
      </c>
      <c r="AA135" s="373">
        <v>0</v>
      </c>
      <c r="AB135" s="373">
        <v>0</v>
      </c>
      <c r="AC135" s="373">
        <v>0</v>
      </c>
      <c r="AD135" s="356">
        <v>0</v>
      </c>
      <c r="AE135" s="361">
        <v>0</v>
      </c>
      <c r="AF135" s="373">
        <v>0</v>
      </c>
      <c r="AG135" s="373">
        <v>0</v>
      </c>
      <c r="AH135" s="373">
        <v>0</v>
      </c>
      <c r="AI135" s="356">
        <v>0</v>
      </c>
      <c r="AJ135" s="1870">
        <v>0</v>
      </c>
      <c r="AK135" s="1870">
        <v>0</v>
      </c>
      <c r="AL135" s="1870">
        <v>0</v>
      </c>
      <c r="AM135" s="1870">
        <v>0</v>
      </c>
      <c r="AN135" s="1871">
        <v>0</v>
      </c>
    </row>
    <row r="136" spans="1:40" outlineLevel="1">
      <c r="A136" s="521">
        <f>ROW()</f>
        <v>136</v>
      </c>
      <c r="B136" s="35"/>
      <c r="C136" s="758"/>
      <c r="D136" s="33" t="s">
        <v>29</v>
      </c>
      <c r="J136" s="114"/>
      <c r="N136" s="171"/>
      <c r="O136" s="361">
        <v>0</v>
      </c>
      <c r="P136" s="373">
        <v>0</v>
      </c>
      <c r="Q136" s="373">
        <v>0</v>
      </c>
      <c r="R136" s="373">
        <v>0</v>
      </c>
      <c r="S136" s="356">
        <v>0</v>
      </c>
      <c r="T136" s="361">
        <v>0</v>
      </c>
      <c r="U136" s="373">
        <v>0</v>
      </c>
      <c r="V136" s="373">
        <v>0</v>
      </c>
      <c r="W136" s="373">
        <v>0</v>
      </c>
      <c r="X136" s="356">
        <v>0</v>
      </c>
      <c r="Y136" s="361">
        <v>0</v>
      </c>
      <c r="Z136" s="373">
        <v>0</v>
      </c>
      <c r="AA136" s="373">
        <v>0</v>
      </c>
      <c r="AB136" s="373">
        <v>0</v>
      </c>
      <c r="AC136" s="373">
        <v>0</v>
      </c>
      <c r="AD136" s="356">
        <v>0</v>
      </c>
      <c r="AE136" s="361">
        <v>0</v>
      </c>
      <c r="AF136" s="373">
        <v>0</v>
      </c>
      <c r="AG136" s="373">
        <v>0</v>
      </c>
      <c r="AH136" s="373">
        <v>0</v>
      </c>
      <c r="AI136" s="356">
        <v>0</v>
      </c>
      <c r="AJ136" s="1870">
        <v>0</v>
      </c>
      <c r="AK136" s="1870">
        <v>0</v>
      </c>
      <c r="AL136" s="1870">
        <v>0</v>
      </c>
      <c r="AM136" s="1870">
        <v>0</v>
      </c>
      <c r="AN136" s="1871">
        <v>0</v>
      </c>
    </row>
    <row r="137" spans="1:40" outlineLevel="1">
      <c r="A137" s="521">
        <f>ROW()</f>
        <v>137</v>
      </c>
      <c r="B137" s="35"/>
      <c r="C137" s="758"/>
      <c r="D137" s="33" t="s">
        <v>30</v>
      </c>
      <c r="J137" s="114"/>
      <c r="N137" s="171"/>
      <c r="O137" s="361">
        <v>0</v>
      </c>
      <c r="P137" s="373">
        <v>0</v>
      </c>
      <c r="Q137" s="373">
        <v>0</v>
      </c>
      <c r="R137" s="373">
        <v>0</v>
      </c>
      <c r="S137" s="356">
        <v>0</v>
      </c>
      <c r="T137" s="361">
        <v>0</v>
      </c>
      <c r="U137" s="373">
        <v>0</v>
      </c>
      <c r="V137" s="373">
        <v>0</v>
      </c>
      <c r="W137" s="373">
        <v>0</v>
      </c>
      <c r="X137" s="356">
        <v>0</v>
      </c>
      <c r="Y137" s="361">
        <v>0</v>
      </c>
      <c r="Z137" s="373">
        <v>0</v>
      </c>
      <c r="AA137" s="373">
        <v>0</v>
      </c>
      <c r="AB137" s="373">
        <v>0</v>
      </c>
      <c r="AC137" s="373">
        <v>0</v>
      </c>
      <c r="AD137" s="356">
        <v>0</v>
      </c>
      <c r="AE137" s="361">
        <v>0</v>
      </c>
      <c r="AF137" s="373">
        <v>0</v>
      </c>
      <c r="AG137" s="373">
        <v>0</v>
      </c>
      <c r="AH137" s="373">
        <v>0</v>
      </c>
      <c r="AI137" s="356">
        <v>0</v>
      </c>
      <c r="AJ137" s="1870">
        <v>0</v>
      </c>
      <c r="AK137" s="1870">
        <v>0</v>
      </c>
      <c r="AL137" s="1870">
        <v>0</v>
      </c>
      <c r="AM137" s="1870">
        <v>0</v>
      </c>
      <c r="AN137" s="1871">
        <v>0</v>
      </c>
    </row>
    <row r="138" spans="1:40" outlineLevel="1">
      <c r="A138" s="521">
        <f>ROW()</f>
        <v>138</v>
      </c>
      <c r="B138" s="35"/>
      <c r="C138" s="758"/>
      <c r="D138" s="33" t="s">
        <v>31</v>
      </c>
      <c r="J138" s="114"/>
      <c r="N138" s="171"/>
      <c r="O138" s="361">
        <v>0</v>
      </c>
      <c r="P138" s="373">
        <v>0</v>
      </c>
      <c r="Q138" s="373">
        <v>0</v>
      </c>
      <c r="R138" s="373">
        <v>0</v>
      </c>
      <c r="S138" s="356">
        <v>0</v>
      </c>
      <c r="T138" s="361">
        <v>0</v>
      </c>
      <c r="U138" s="373">
        <v>0</v>
      </c>
      <c r="V138" s="373">
        <v>0</v>
      </c>
      <c r="W138" s="373">
        <v>0</v>
      </c>
      <c r="X138" s="356">
        <v>0</v>
      </c>
      <c r="Y138" s="361">
        <v>0</v>
      </c>
      <c r="Z138" s="373">
        <v>0</v>
      </c>
      <c r="AA138" s="373">
        <v>0</v>
      </c>
      <c r="AB138" s="373">
        <v>0</v>
      </c>
      <c r="AC138" s="373">
        <v>0</v>
      </c>
      <c r="AD138" s="356">
        <v>0</v>
      </c>
      <c r="AE138" s="361">
        <v>0</v>
      </c>
      <c r="AF138" s="373">
        <v>0</v>
      </c>
      <c r="AG138" s="373">
        <v>0</v>
      </c>
      <c r="AH138" s="373">
        <v>0</v>
      </c>
      <c r="AI138" s="356">
        <v>0</v>
      </c>
      <c r="AJ138" s="1870">
        <v>0</v>
      </c>
      <c r="AK138" s="1870">
        <v>0</v>
      </c>
      <c r="AL138" s="1870">
        <v>0</v>
      </c>
      <c r="AM138" s="1870">
        <v>0</v>
      </c>
      <c r="AN138" s="1871">
        <v>0</v>
      </c>
    </row>
    <row r="139" spans="1:40" outlineLevel="1">
      <c r="A139" s="521">
        <f>ROW()</f>
        <v>139</v>
      </c>
      <c r="B139" s="35"/>
      <c r="C139" s="758"/>
      <c r="D139" s="33" t="s">
        <v>32</v>
      </c>
      <c r="J139" s="114"/>
      <c r="N139" s="171"/>
      <c r="O139" s="361">
        <v>0</v>
      </c>
      <c r="P139" s="373">
        <v>0</v>
      </c>
      <c r="Q139" s="373">
        <v>0</v>
      </c>
      <c r="R139" s="373">
        <v>0</v>
      </c>
      <c r="S139" s="356">
        <v>0</v>
      </c>
      <c r="T139" s="361">
        <v>0</v>
      </c>
      <c r="U139" s="373">
        <v>0</v>
      </c>
      <c r="V139" s="373">
        <v>0</v>
      </c>
      <c r="W139" s="373">
        <v>0</v>
      </c>
      <c r="X139" s="356">
        <v>0</v>
      </c>
      <c r="Y139" s="361">
        <v>0</v>
      </c>
      <c r="Z139" s="373">
        <v>0</v>
      </c>
      <c r="AA139" s="373">
        <v>0</v>
      </c>
      <c r="AB139" s="373">
        <v>0</v>
      </c>
      <c r="AC139" s="373">
        <v>0</v>
      </c>
      <c r="AD139" s="356">
        <v>0</v>
      </c>
      <c r="AE139" s="361">
        <v>0</v>
      </c>
      <c r="AF139" s="373">
        <v>0</v>
      </c>
      <c r="AG139" s="373">
        <v>0</v>
      </c>
      <c r="AH139" s="373">
        <v>0</v>
      </c>
      <c r="AI139" s="356">
        <v>0</v>
      </c>
      <c r="AJ139" s="1870">
        <v>0</v>
      </c>
      <c r="AK139" s="1870">
        <v>0</v>
      </c>
      <c r="AL139" s="1870">
        <v>0</v>
      </c>
      <c r="AM139" s="1870">
        <v>0</v>
      </c>
      <c r="AN139" s="1871">
        <v>0</v>
      </c>
    </row>
    <row r="140" spans="1:40" outlineLevel="1">
      <c r="A140" s="521">
        <f>ROW()</f>
        <v>140</v>
      </c>
      <c r="B140" s="35"/>
      <c r="C140" s="758"/>
      <c r="D140" s="33" t="s">
        <v>33</v>
      </c>
      <c r="J140" s="114"/>
      <c r="N140" s="171"/>
      <c r="O140" s="361">
        <v>0</v>
      </c>
      <c r="P140" s="373">
        <v>0</v>
      </c>
      <c r="Q140" s="373">
        <v>0</v>
      </c>
      <c r="R140" s="373">
        <v>0</v>
      </c>
      <c r="S140" s="356">
        <v>0</v>
      </c>
      <c r="T140" s="361">
        <v>0</v>
      </c>
      <c r="U140" s="373">
        <v>0</v>
      </c>
      <c r="V140" s="373">
        <v>0</v>
      </c>
      <c r="W140" s="373">
        <v>0</v>
      </c>
      <c r="X140" s="356">
        <v>0</v>
      </c>
      <c r="Y140" s="361">
        <v>0</v>
      </c>
      <c r="Z140" s="373">
        <v>0</v>
      </c>
      <c r="AA140" s="373">
        <v>0</v>
      </c>
      <c r="AB140" s="373">
        <v>0</v>
      </c>
      <c r="AC140" s="373">
        <v>0</v>
      </c>
      <c r="AD140" s="356">
        <v>0</v>
      </c>
      <c r="AE140" s="361">
        <v>0</v>
      </c>
      <c r="AF140" s="373">
        <v>0</v>
      </c>
      <c r="AG140" s="373">
        <v>0</v>
      </c>
      <c r="AH140" s="373">
        <v>0</v>
      </c>
      <c r="AI140" s="356">
        <v>0</v>
      </c>
      <c r="AJ140" s="1870">
        <v>0</v>
      </c>
      <c r="AK140" s="1870">
        <v>0</v>
      </c>
      <c r="AL140" s="1870">
        <v>0</v>
      </c>
      <c r="AM140" s="1870">
        <v>0</v>
      </c>
      <c r="AN140" s="1871">
        <v>0</v>
      </c>
    </row>
    <row r="141" spans="1:40" outlineLevel="1">
      <c r="A141" s="521">
        <f>ROW()</f>
        <v>141</v>
      </c>
      <c r="B141" s="35"/>
      <c r="C141" s="758"/>
      <c r="D141" s="33" t="s">
        <v>27</v>
      </c>
      <c r="J141" s="114"/>
      <c r="N141" s="171"/>
      <c r="O141" s="361">
        <v>0</v>
      </c>
      <c r="P141" s="373">
        <v>0</v>
      </c>
      <c r="Q141" s="373">
        <v>0</v>
      </c>
      <c r="R141" s="373">
        <v>0</v>
      </c>
      <c r="S141" s="356">
        <v>0</v>
      </c>
      <c r="T141" s="361">
        <v>0</v>
      </c>
      <c r="U141" s="373">
        <v>0</v>
      </c>
      <c r="V141" s="373">
        <v>0</v>
      </c>
      <c r="W141" s="373">
        <v>0</v>
      </c>
      <c r="X141" s="356">
        <v>0</v>
      </c>
      <c r="Y141" s="361">
        <v>0</v>
      </c>
      <c r="Z141" s="373">
        <v>0</v>
      </c>
      <c r="AA141" s="373">
        <v>0</v>
      </c>
      <c r="AB141" s="373">
        <v>0</v>
      </c>
      <c r="AC141" s="373">
        <v>0</v>
      </c>
      <c r="AD141" s="356">
        <v>0</v>
      </c>
      <c r="AE141" s="361">
        <v>0</v>
      </c>
      <c r="AF141" s="373">
        <v>0</v>
      </c>
      <c r="AG141" s="373">
        <v>0</v>
      </c>
      <c r="AH141" s="373">
        <v>0</v>
      </c>
      <c r="AI141" s="356">
        <v>0</v>
      </c>
      <c r="AJ141" s="1870">
        <v>0</v>
      </c>
      <c r="AK141" s="1870">
        <v>0</v>
      </c>
      <c r="AL141" s="1870">
        <v>0</v>
      </c>
      <c r="AM141" s="1870">
        <v>0</v>
      </c>
      <c r="AN141" s="1871">
        <v>0</v>
      </c>
    </row>
    <row r="142" spans="1:40" outlineLevel="1">
      <c r="A142" s="521">
        <f>ROW()</f>
        <v>142</v>
      </c>
      <c r="B142" s="35"/>
      <c r="C142" s="758"/>
      <c r="D142" s="33" t="s">
        <v>34</v>
      </c>
      <c r="J142" s="114"/>
      <c r="N142" s="171"/>
      <c r="O142" s="361">
        <v>0</v>
      </c>
      <c r="P142" s="373">
        <v>0</v>
      </c>
      <c r="Q142" s="373">
        <v>0</v>
      </c>
      <c r="R142" s="373">
        <v>0</v>
      </c>
      <c r="S142" s="356">
        <v>0</v>
      </c>
      <c r="T142" s="361">
        <v>0</v>
      </c>
      <c r="U142" s="373">
        <v>0</v>
      </c>
      <c r="V142" s="373">
        <v>0</v>
      </c>
      <c r="W142" s="373">
        <v>0</v>
      </c>
      <c r="X142" s="356">
        <v>0</v>
      </c>
      <c r="Y142" s="361">
        <v>0</v>
      </c>
      <c r="Z142" s="373">
        <v>0</v>
      </c>
      <c r="AA142" s="373">
        <v>0</v>
      </c>
      <c r="AB142" s="373">
        <v>0</v>
      </c>
      <c r="AC142" s="373">
        <v>0</v>
      </c>
      <c r="AD142" s="356">
        <v>0</v>
      </c>
      <c r="AE142" s="361">
        <v>0</v>
      </c>
      <c r="AF142" s="373">
        <v>0</v>
      </c>
      <c r="AG142" s="373">
        <v>0</v>
      </c>
      <c r="AH142" s="373">
        <v>0</v>
      </c>
      <c r="AI142" s="356">
        <v>0</v>
      </c>
      <c r="AJ142" s="1870">
        <v>0</v>
      </c>
      <c r="AK142" s="1870">
        <v>0</v>
      </c>
      <c r="AL142" s="1870">
        <v>0</v>
      </c>
      <c r="AM142" s="1870">
        <v>0</v>
      </c>
      <c r="AN142" s="1871">
        <v>0</v>
      </c>
    </row>
    <row r="143" spans="1:40" outlineLevel="1">
      <c r="A143" s="521">
        <f>ROW()</f>
        <v>143</v>
      </c>
      <c r="B143" s="35"/>
      <c r="C143" s="758"/>
      <c r="D143" s="33" t="s">
        <v>35</v>
      </c>
      <c r="J143" s="114"/>
      <c r="N143" s="171"/>
      <c r="O143" s="361">
        <v>0</v>
      </c>
      <c r="P143" s="373">
        <v>0</v>
      </c>
      <c r="Q143" s="373">
        <v>0</v>
      </c>
      <c r="R143" s="373">
        <v>0</v>
      </c>
      <c r="S143" s="356">
        <v>0</v>
      </c>
      <c r="T143" s="361">
        <v>0</v>
      </c>
      <c r="U143" s="373">
        <v>0</v>
      </c>
      <c r="V143" s="373">
        <v>0</v>
      </c>
      <c r="W143" s="373">
        <v>0</v>
      </c>
      <c r="X143" s="356">
        <v>0</v>
      </c>
      <c r="Y143" s="361">
        <v>0</v>
      </c>
      <c r="Z143" s="373">
        <v>0</v>
      </c>
      <c r="AA143" s="373">
        <v>0</v>
      </c>
      <c r="AB143" s="373">
        <v>0</v>
      </c>
      <c r="AC143" s="373">
        <v>0</v>
      </c>
      <c r="AD143" s="356">
        <v>0</v>
      </c>
      <c r="AE143" s="361">
        <v>0</v>
      </c>
      <c r="AF143" s="373">
        <v>0</v>
      </c>
      <c r="AG143" s="373">
        <v>0</v>
      </c>
      <c r="AH143" s="373">
        <v>0</v>
      </c>
      <c r="AI143" s="356">
        <v>0</v>
      </c>
      <c r="AJ143" s="1870">
        <v>0</v>
      </c>
      <c r="AK143" s="1870">
        <v>0</v>
      </c>
      <c r="AL143" s="1870">
        <v>0</v>
      </c>
      <c r="AM143" s="1870">
        <v>0</v>
      </c>
      <c r="AN143" s="1871">
        <v>0</v>
      </c>
    </row>
    <row r="144" spans="1:40" outlineLevel="1">
      <c r="A144" s="521">
        <f>ROW()</f>
        <v>144</v>
      </c>
      <c r="B144" s="35"/>
      <c r="C144" s="758"/>
      <c r="D144" s="33" t="s">
        <v>302</v>
      </c>
      <c r="J144" s="114"/>
      <c r="N144" s="171"/>
      <c r="O144" s="361">
        <v>0</v>
      </c>
      <c r="P144" s="373">
        <v>0</v>
      </c>
      <c r="Q144" s="373">
        <v>0</v>
      </c>
      <c r="R144" s="373">
        <v>0</v>
      </c>
      <c r="S144" s="356">
        <v>0</v>
      </c>
      <c r="T144" s="361">
        <v>0</v>
      </c>
      <c r="U144" s="373">
        <v>0</v>
      </c>
      <c r="V144" s="373">
        <v>0</v>
      </c>
      <c r="W144" s="373">
        <v>0</v>
      </c>
      <c r="X144" s="356">
        <v>0</v>
      </c>
      <c r="Y144" s="361">
        <v>0</v>
      </c>
      <c r="Z144" s="373">
        <v>0</v>
      </c>
      <c r="AA144" s="373">
        <v>0</v>
      </c>
      <c r="AB144" s="373">
        <v>0</v>
      </c>
      <c r="AC144" s="373">
        <v>0</v>
      </c>
      <c r="AD144" s="356">
        <v>0</v>
      </c>
      <c r="AE144" s="361">
        <v>0</v>
      </c>
      <c r="AF144" s="373">
        <v>0</v>
      </c>
      <c r="AG144" s="373">
        <v>0</v>
      </c>
      <c r="AH144" s="373">
        <v>0</v>
      </c>
      <c r="AI144" s="356">
        <v>0</v>
      </c>
      <c r="AJ144" s="1870">
        <v>0</v>
      </c>
      <c r="AK144" s="1870">
        <v>0</v>
      </c>
      <c r="AL144" s="1870">
        <v>0</v>
      </c>
      <c r="AM144" s="1870">
        <v>0</v>
      </c>
      <c r="AN144" s="1871">
        <v>0</v>
      </c>
    </row>
    <row r="145" spans="1:40" outlineLevel="1">
      <c r="A145" s="521">
        <f>ROW()</f>
        <v>145</v>
      </c>
      <c r="B145" s="35"/>
      <c r="C145" s="758"/>
      <c r="D145" s="33" t="s">
        <v>36</v>
      </c>
      <c r="J145" s="114"/>
      <c r="N145" s="171"/>
      <c r="O145" s="361">
        <v>0</v>
      </c>
      <c r="P145" s="373">
        <v>0</v>
      </c>
      <c r="Q145" s="373">
        <v>0</v>
      </c>
      <c r="R145" s="373">
        <v>0</v>
      </c>
      <c r="S145" s="356">
        <v>0</v>
      </c>
      <c r="T145" s="361">
        <v>0</v>
      </c>
      <c r="U145" s="373">
        <v>0</v>
      </c>
      <c r="V145" s="373">
        <v>0</v>
      </c>
      <c r="W145" s="373">
        <v>0</v>
      </c>
      <c r="X145" s="356">
        <v>0</v>
      </c>
      <c r="Y145" s="361">
        <v>0</v>
      </c>
      <c r="Z145" s="373">
        <v>0</v>
      </c>
      <c r="AA145" s="373">
        <v>0</v>
      </c>
      <c r="AB145" s="373">
        <v>0</v>
      </c>
      <c r="AC145" s="373">
        <v>0</v>
      </c>
      <c r="AD145" s="356">
        <v>0</v>
      </c>
      <c r="AE145" s="361">
        <v>0</v>
      </c>
      <c r="AF145" s="373">
        <v>0</v>
      </c>
      <c r="AG145" s="373">
        <v>0</v>
      </c>
      <c r="AH145" s="373">
        <v>0</v>
      </c>
      <c r="AI145" s="356">
        <v>0</v>
      </c>
      <c r="AJ145" s="1870">
        <v>0</v>
      </c>
      <c r="AK145" s="1870">
        <v>0</v>
      </c>
      <c r="AL145" s="1870">
        <v>0</v>
      </c>
      <c r="AM145" s="1870">
        <v>0</v>
      </c>
      <c r="AN145" s="1871">
        <v>0</v>
      </c>
    </row>
    <row r="146" spans="1:40" outlineLevel="1">
      <c r="A146" s="521">
        <f>ROW()</f>
        <v>146</v>
      </c>
      <c r="B146" s="35"/>
      <c r="C146" s="758"/>
      <c r="D146" s="33" t="s">
        <v>583</v>
      </c>
      <c r="J146" s="114"/>
      <c r="N146" s="171"/>
      <c r="O146" s="361"/>
      <c r="P146" s="373"/>
      <c r="Q146" s="373"/>
      <c r="R146" s="373"/>
      <c r="S146" s="356"/>
      <c r="T146" s="361"/>
      <c r="U146" s="373"/>
      <c r="V146" s="373"/>
      <c r="W146" s="373"/>
      <c r="X146" s="356"/>
      <c r="Y146" s="361"/>
      <c r="Z146" s="373"/>
      <c r="AA146" s="373"/>
      <c r="AB146" s="373"/>
      <c r="AC146" s="373"/>
      <c r="AD146" s="356"/>
      <c r="AE146" s="361"/>
      <c r="AF146" s="373"/>
      <c r="AG146" s="373"/>
      <c r="AH146" s="373"/>
      <c r="AI146" s="356"/>
      <c r="AJ146" s="1870"/>
      <c r="AK146" s="1870"/>
      <c r="AL146" s="1870"/>
      <c r="AM146" s="1870"/>
      <c r="AN146" s="1871"/>
    </row>
    <row r="147" spans="1:40" outlineLevel="1">
      <c r="A147" s="521">
        <f>ROW()</f>
        <v>147</v>
      </c>
      <c r="B147" s="35"/>
      <c r="C147" s="758"/>
      <c r="D147" s="33" t="s">
        <v>81</v>
      </c>
      <c r="J147" s="114"/>
      <c r="N147" s="171"/>
      <c r="O147" s="361">
        <v>0</v>
      </c>
      <c r="P147" s="373">
        <v>0</v>
      </c>
      <c r="Q147" s="373">
        <v>0</v>
      </c>
      <c r="R147" s="373">
        <v>0</v>
      </c>
      <c r="S147" s="356">
        <v>0</v>
      </c>
      <c r="T147" s="361">
        <v>0</v>
      </c>
      <c r="U147" s="373">
        <v>0</v>
      </c>
      <c r="V147" s="373">
        <v>0</v>
      </c>
      <c r="W147" s="373">
        <v>0</v>
      </c>
      <c r="X147" s="356">
        <v>0</v>
      </c>
      <c r="Y147" s="361">
        <v>0</v>
      </c>
      <c r="Z147" s="373">
        <v>0</v>
      </c>
      <c r="AA147" s="373">
        <v>0</v>
      </c>
      <c r="AB147" s="373">
        <v>0</v>
      </c>
      <c r="AC147" s="373">
        <v>0</v>
      </c>
      <c r="AD147" s="356">
        <v>0</v>
      </c>
      <c r="AE147" s="361">
        <v>0</v>
      </c>
      <c r="AF147" s="373">
        <v>0</v>
      </c>
      <c r="AG147" s="373">
        <v>0</v>
      </c>
      <c r="AH147" s="373">
        <v>0</v>
      </c>
      <c r="AI147" s="356">
        <v>0</v>
      </c>
      <c r="AJ147" s="1870">
        <v>0</v>
      </c>
      <c r="AK147" s="1870">
        <v>0</v>
      </c>
      <c r="AL147" s="1870">
        <v>0</v>
      </c>
      <c r="AM147" s="1870">
        <v>0</v>
      </c>
      <c r="AN147" s="1871">
        <v>0</v>
      </c>
    </row>
    <row r="148" spans="1:40" outlineLevel="1">
      <c r="A148" s="521">
        <f>ROW()</f>
        <v>148</v>
      </c>
      <c r="B148" s="35"/>
      <c r="C148" s="758"/>
      <c r="D148" s="33" t="s">
        <v>28</v>
      </c>
      <c r="J148" s="114"/>
      <c r="N148" s="171"/>
      <c r="O148" s="361">
        <v>0</v>
      </c>
      <c r="P148" s="373">
        <v>0</v>
      </c>
      <c r="Q148" s="373">
        <v>0</v>
      </c>
      <c r="R148" s="373">
        <v>0</v>
      </c>
      <c r="S148" s="356">
        <v>0</v>
      </c>
      <c r="T148" s="361">
        <v>0</v>
      </c>
      <c r="U148" s="373">
        <v>0</v>
      </c>
      <c r="V148" s="373">
        <v>0</v>
      </c>
      <c r="W148" s="373">
        <v>0</v>
      </c>
      <c r="X148" s="356">
        <v>0</v>
      </c>
      <c r="Y148" s="361">
        <v>0</v>
      </c>
      <c r="Z148" s="373">
        <v>0</v>
      </c>
      <c r="AA148" s="373">
        <v>0</v>
      </c>
      <c r="AB148" s="373">
        <v>0</v>
      </c>
      <c r="AC148" s="373">
        <v>0</v>
      </c>
      <c r="AD148" s="356">
        <v>0</v>
      </c>
      <c r="AE148" s="361">
        <v>0</v>
      </c>
      <c r="AF148" s="373">
        <v>0</v>
      </c>
      <c r="AG148" s="373">
        <v>0</v>
      </c>
      <c r="AH148" s="373">
        <v>0</v>
      </c>
      <c r="AI148" s="356">
        <v>0</v>
      </c>
      <c r="AJ148" s="1870">
        <v>0</v>
      </c>
      <c r="AK148" s="1870">
        <v>0</v>
      </c>
      <c r="AL148" s="1870">
        <v>0</v>
      </c>
      <c r="AM148" s="1870">
        <v>0</v>
      </c>
      <c r="AN148" s="1871">
        <v>0</v>
      </c>
    </row>
    <row r="149" spans="1:40" outlineLevel="1">
      <c r="A149" s="521">
        <f>ROW()</f>
        <v>149</v>
      </c>
      <c r="B149" s="35"/>
      <c r="C149" s="758"/>
      <c r="D149" s="45" t="s">
        <v>443</v>
      </c>
      <c r="E149" s="45"/>
      <c r="F149" s="45"/>
      <c r="G149" s="45"/>
      <c r="H149" s="45"/>
      <c r="I149" s="45"/>
      <c r="J149" s="182"/>
      <c r="K149" s="45"/>
      <c r="L149" s="45"/>
      <c r="M149" s="45"/>
      <c r="N149" s="194"/>
      <c r="O149" s="362">
        <v>0</v>
      </c>
      <c r="P149" s="374">
        <v>0</v>
      </c>
      <c r="Q149" s="374">
        <v>0</v>
      </c>
      <c r="R149" s="374">
        <v>0</v>
      </c>
      <c r="S149" s="363">
        <v>0</v>
      </c>
      <c r="T149" s="362">
        <v>0</v>
      </c>
      <c r="U149" s="374">
        <v>0</v>
      </c>
      <c r="V149" s="374">
        <v>0</v>
      </c>
      <c r="W149" s="374">
        <v>0</v>
      </c>
      <c r="X149" s="363">
        <v>0</v>
      </c>
      <c r="Y149" s="362">
        <v>0</v>
      </c>
      <c r="Z149" s="374">
        <v>0</v>
      </c>
      <c r="AA149" s="374">
        <v>0</v>
      </c>
      <c r="AB149" s="374">
        <v>0</v>
      </c>
      <c r="AC149" s="374">
        <v>0</v>
      </c>
      <c r="AD149" s="363">
        <v>0</v>
      </c>
      <c r="AE149" s="362">
        <v>0</v>
      </c>
      <c r="AF149" s="374">
        <v>0</v>
      </c>
      <c r="AG149" s="374">
        <v>0</v>
      </c>
      <c r="AH149" s="374">
        <v>0</v>
      </c>
      <c r="AI149" s="363">
        <v>0</v>
      </c>
      <c r="AJ149" s="1872">
        <v>0</v>
      </c>
      <c r="AK149" s="1872">
        <v>0</v>
      </c>
      <c r="AL149" s="1872">
        <v>0</v>
      </c>
      <c r="AM149" s="1872">
        <v>0</v>
      </c>
      <c r="AN149" s="1873">
        <v>0</v>
      </c>
    </row>
    <row r="150" spans="1:40" outlineLevel="1">
      <c r="A150" s="521">
        <f>ROW()</f>
        <v>150</v>
      </c>
      <c r="B150" s="35"/>
      <c r="C150" s="758"/>
      <c r="D150" s="33" t="s">
        <v>24</v>
      </c>
      <c r="F150" s="151"/>
      <c r="G150" s="151"/>
      <c r="H150" s="151"/>
      <c r="I150" s="151"/>
      <c r="J150" s="246"/>
      <c r="K150" s="151"/>
      <c r="L150" s="151"/>
      <c r="M150" s="151"/>
      <c r="N150" s="248"/>
      <c r="O150" s="251">
        <f t="shared" ref="O150:AN150" si="112">SUM(O134:O149)</f>
        <v>0</v>
      </c>
      <c r="P150" s="58">
        <f t="shared" si="112"/>
        <v>0</v>
      </c>
      <c r="Q150" s="58">
        <f t="shared" si="112"/>
        <v>0</v>
      </c>
      <c r="R150" s="58">
        <f t="shared" si="112"/>
        <v>0</v>
      </c>
      <c r="S150" s="247">
        <f t="shared" si="112"/>
        <v>0</v>
      </c>
      <c r="T150" s="251">
        <f t="shared" si="112"/>
        <v>0</v>
      </c>
      <c r="U150" s="58">
        <f t="shared" si="112"/>
        <v>0</v>
      </c>
      <c r="V150" s="58">
        <f t="shared" si="112"/>
        <v>0</v>
      </c>
      <c r="W150" s="58">
        <f t="shared" si="112"/>
        <v>0</v>
      </c>
      <c r="X150" s="247">
        <f t="shared" si="112"/>
        <v>0</v>
      </c>
      <c r="Y150" s="251">
        <f t="shared" si="112"/>
        <v>0</v>
      </c>
      <c r="Z150" s="58">
        <f t="shared" si="112"/>
        <v>0</v>
      </c>
      <c r="AA150" s="58">
        <f t="shared" si="112"/>
        <v>0</v>
      </c>
      <c r="AB150" s="58">
        <f t="shared" si="112"/>
        <v>0</v>
      </c>
      <c r="AC150" s="58">
        <f t="shared" si="112"/>
        <v>0</v>
      </c>
      <c r="AD150" s="247">
        <f t="shared" si="112"/>
        <v>0</v>
      </c>
      <c r="AE150" s="251">
        <f t="shared" si="112"/>
        <v>0</v>
      </c>
      <c r="AF150" s="58">
        <f t="shared" si="112"/>
        <v>0</v>
      </c>
      <c r="AG150" s="58">
        <f t="shared" si="112"/>
        <v>0</v>
      </c>
      <c r="AH150" s="58">
        <f t="shared" si="112"/>
        <v>0</v>
      </c>
      <c r="AI150" s="247">
        <f t="shared" si="112"/>
        <v>0</v>
      </c>
      <c r="AJ150" s="58">
        <f t="shared" si="112"/>
        <v>7.62</v>
      </c>
      <c r="AK150" s="58">
        <f t="shared" si="112"/>
        <v>7.62</v>
      </c>
      <c r="AL150" s="58">
        <f t="shared" si="112"/>
        <v>7.62</v>
      </c>
      <c r="AM150" s="58">
        <f t="shared" si="112"/>
        <v>7.62</v>
      </c>
      <c r="AN150" s="247">
        <f t="shared" si="112"/>
        <v>7.62</v>
      </c>
    </row>
    <row r="151" spans="1:40" outlineLevel="1">
      <c r="A151" s="521">
        <f>ROW()</f>
        <v>151</v>
      </c>
      <c r="B151" s="35"/>
      <c r="C151" s="756" t="s">
        <v>716</v>
      </c>
      <c r="F151" s="151"/>
      <c r="G151" s="151"/>
      <c r="H151" s="151"/>
      <c r="I151" s="151"/>
      <c r="J151" s="1909"/>
      <c r="K151" s="1910"/>
      <c r="L151" s="1910"/>
      <c r="M151" s="1910"/>
      <c r="N151" s="1911"/>
      <c r="O151" s="1894"/>
      <c r="P151" s="1895"/>
      <c r="Q151" s="1895"/>
      <c r="R151" s="1895"/>
      <c r="S151" s="1896"/>
      <c r="T151" s="1894"/>
      <c r="U151" s="1895"/>
      <c r="V151" s="1895"/>
      <c r="W151" s="1895"/>
      <c r="X151" s="1896"/>
      <c r="Y151" s="1204"/>
      <c r="Z151" s="1136"/>
      <c r="AA151" s="1136"/>
      <c r="AB151" s="1136"/>
      <c r="AC151" s="1136"/>
      <c r="AD151" s="1179"/>
      <c r="AE151" s="1171"/>
      <c r="AF151" s="1136"/>
      <c r="AG151" s="1136"/>
      <c r="AH151" s="1136"/>
      <c r="AI151" s="1161"/>
      <c r="AJ151" s="1136"/>
      <c r="AK151" s="1136"/>
      <c r="AL151" s="1137" t="str">
        <f>"Forecast 6 [m$ "&amp;$G$43&amp;"]"</f>
        <v>Forecast 6 [m$ 31/12/2023]</v>
      </c>
      <c r="AM151" s="1136"/>
      <c r="AN151" s="1161"/>
    </row>
    <row r="152" spans="1:40" outlineLevel="1">
      <c r="A152" s="521">
        <f>ROW()</f>
        <v>152</v>
      </c>
      <c r="B152" s="35"/>
      <c r="C152" s="758"/>
      <c r="D152" s="33" t="s">
        <v>300</v>
      </c>
      <c r="F152" s="151"/>
      <c r="G152" s="151"/>
      <c r="H152" s="151"/>
      <c r="I152" s="151"/>
      <c r="J152" s="246"/>
      <c r="K152" s="151"/>
      <c r="L152" s="151"/>
      <c r="M152" s="151"/>
      <c r="N152" s="248"/>
      <c r="O152" s="251"/>
      <c r="P152" s="58"/>
      <c r="Q152" s="58"/>
      <c r="R152" s="58"/>
      <c r="S152" s="247"/>
      <c r="T152" s="251"/>
      <c r="U152" s="58"/>
      <c r="V152" s="58"/>
      <c r="W152" s="58"/>
      <c r="X152" s="247"/>
      <c r="Y152" s="251"/>
      <c r="Z152" s="58"/>
      <c r="AA152" s="58"/>
      <c r="AB152" s="58"/>
      <c r="AC152" s="58"/>
      <c r="AD152" s="247"/>
      <c r="AE152" s="251"/>
      <c r="AF152" s="58"/>
      <c r="AG152" s="58"/>
      <c r="AH152" s="58"/>
      <c r="AI152" s="247"/>
      <c r="AJ152" s="58">
        <f>AJ134*$AH$43</f>
        <v>7.62</v>
      </c>
      <c r="AK152" s="58">
        <f t="shared" ref="AK152:AN152" si="113">AK134*$AH$43</f>
        <v>7.62</v>
      </c>
      <c r="AL152" s="58">
        <f t="shared" si="113"/>
        <v>7.62</v>
      </c>
      <c r="AM152" s="58">
        <f t="shared" si="113"/>
        <v>7.62</v>
      </c>
      <c r="AN152" s="247">
        <f t="shared" si="113"/>
        <v>7.62</v>
      </c>
    </row>
    <row r="153" spans="1:40" outlineLevel="1">
      <c r="A153" s="521">
        <f>ROW()</f>
        <v>153</v>
      </c>
      <c r="B153" s="35"/>
      <c r="C153" s="758"/>
      <c r="D153" s="33" t="s">
        <v>301</v>
      </c>
      <c r="F153" s="151"/>
      <c r="G153" s="151"/>
      <c r="H153" s="151"/>
      <c r="I153" s="151"/>
      <c r="J153" s="246"/>
      <c r="K153" s="151"/>
      <c r="L153" s="151"/>
      <c r="M153" s="151"/>
      <c r="N153" s="248"/>
      <c r="O153" s="251"/>
      <c r="P153" s="58"/>
      <c r="Q153" s="58"/>
      <c r="R153" s="58"/>
      <c r="S153" s="247"/>
      <c r="T153" s="251"/>
      <c r="U153" s="58"/>
      <c r="V153" s="58"/>
      <c r="W153" s="58"/>
      <c r="X153" s="247"/>
      <c r="Y153" s="251"/>
      <c r="Z153" s="58"/>
      <c r="AA153" s="58"/>
      <c r="AB153" s="58"/>
      <c r="AC153" s="58"/>
      <c r="AD153" s="247"/>
      <c r="AE153" s="251"/>
      <c r="AF153" s="58"/>
      <c r="AG153" s="58"/>
      <c r="AH153" s="58"/>
      <c r="AI153" s="247"/>
      <c r="AJ153" s="58">
        <f t="shared" ref="AJ153:AN153" si="114">AJ135*$AH$43</f>
        <v>0</v>
      </c>
      <c r="AK153" s="58">
        <f t="shared" si="114"/>
        <v>0</v>
      </c>
      <c r="AL153" s="58">
        <f t="shared" si="114"/>
        <v>0</v>
      </c>
      <c r="AM153" s="58">
        <f t="shared" si="114"/>
        <v>0</v>
      </c>
      <c r="AN153" s="247">
        <f t="shared" si="114"/>
        <v>0</v>
      </c>
    </row>
    <row r="154" spans="1:40" outlineLevel="1">
      <c r="A154" s="521">
        <f>ROW()</f>
        <v>154</v>
      </c>
      <c r="B154" s="35"/>
      <c r="C154" s="758"/>
      <c r="D154" s="33" t="s">
        <v>29</v>
      </c>
      <c r="F154" s="151"/>
      <c r="G154" s="151"/>
      <c r="H154" s="151"/>
      <c r="I154" s="151"/>
      <c r="J154" s="246"/>
      <c r="K154" s="151"/>
      <c r="L154" s="151"/>
      <c r="M154" s="151"/>
      <c r="N154" s="248"/>
      <c r="O154" s="251"/>
      <c r="P154" s="58"/>
      <c r="Q154" s="58"/>
      <c r="R154" s="58"/>
      <c r="S154" s="247"/>
      <c r="T154" s="251"/>
      <c r="U154" s="58"/>
      <c r="V154" s="58"/>
      <c r="W154" s="58"/>
      <c r="X154" s="247"/>
      <c r="Y154" s="251"/>
      <c r="Z154" s="58"/>
      <c r="AA154" s="58"/>
      <c r="AB154" s="58"/>
      <c r="AC154" s="58"/>
      <c r="AD154" s="247"/>
      <c r="AE154" s="251"/>
      <c r="AF154" s="58"/>
      <c r="AG154" s="58"/>
      <c r="AH154" s="58"/>
      <c r="AI154" s="247"/>
      <c r="AJ154" s="58">
        <f t="shared" ref="AJ154:AN154" si="115">AJ136*$AH$43</f>
        <v>0</v>
      </c>
      <c r="AK154" s="58">
        <f t="shared" si="115"/>
        <v>0</v>
      </c>
      <c r="AL154" s="58">
        <f t="shared" si="115"/>
        <v>0</v>
      </c>
      <c r="AM154" s="58">
        <f t="shared" si="115"/>
        <v>0</v>
      </c>
      <c r="AN154" s="247">
        <f t="shared" si="115"/>
        <v>0</v>
      </c>
    </row>
    <row r="155" spans="1:40" outlineLevel="1">
      <c r="A155" s="521">
        <f>ROW()</f>
        <v>155</v>
      </c>
      <c r="B155" s="35"/>
      <c r="C155" s="758"/>
      <c r="D155" s="33" t="s">
        <v>30</v>
      </c>
      <c r="F155" s="151"/>
      <c r="G155" s="151"/>
      <c r="H155" s="151"/>
      <c r="I155" s="151"/>
      <c r="J155" s="246"/>
      <c r="K155" s="151"/>
      <c r="L155" s="151"/>
      <c r="M155" s="151"/>
      <c r="N155" s="248"/>
      <c r="O155" s="251"/>
      <c r="P155" s="58"/>
      <c r="Q155" s="58"/>
      <c r="R155" s="58"/>
      <c r="S155" s="247"/>
      <c r="T155" s="251"/>
      <c r="U155" s="58"/>
      <c r="V155" s="58"/>
      <c r="W155" s="58"/>
      <c r="X155" s="247"/>
      <c r="Y155" s="251"/>
      <c r="Z155" s="58"/>
      <c r="AA155" s="58"/>
      <c r="AB155" s="58"/>
      <c r="AC155" s="58"/>
      <c r="AD155" s="247"/>
      <c r="AE155" s="251"/>
      <c r="AF155" s="58"/>
      <c r="AG155" s="58"/>
      <c r="AH155" s="58"/>
      <c r="AI155" s="247"/>
      <c r="AJ155" s="58">
        <f t="shared" ref="AJ155:AN155" si="116">AJ137*$AH$43</f>
        <v>0</v>
      </c>
      <c r="AK155" s="58">
        <f t="shared" si="116"/>
        <v>0</v>
      </c>
      <c r="AL155" s="58">
        <f t="shared" si="116"/>
        <v>0</v>
      </c>
      <c r="AM155" s="58">
        <f t="shared" si="116"/>
        <v>0</v>
      </c>
      <c r="AN155" s="247">
        <f t="shared" si="116"/>
        <v>0</v>
      </c>
    </row>
    <row r="156" spans="1:40" outlineLevel="1">
      <c r="A156" s="521">
        <f>ROW()</f>
        <v>156</v>
      </c>
      <c r="B156" s="35"/>
      <c r="C156" s="758"/>
      <c r="D156" s="33" t="s">
        <v>31</v>
      </c>
      <c r="F156" s="151"/>
      <c r="G156" s="151"/>
      <c r="H156" s="151"/>
      <c r="I156" s="151"/>
      <c r="J156" s="246"/>
      <c r="K156" s="151"/>
      <c r="L156" s="151"/>
      <c r="M156" s="151"/>
      <c r="N156" s="248"/>
      <c r="O156" s="251"/>
      <c r="P156" s="58"/>
      <c r="Q156" s="58"/>
      <c r="R156" s="58"/>
      <c r="S156" s="247"/>
      <c r="T156" s="251"/>
      <c r="U156" s="58"/>
      <c r="V156" s="58"/>
      <c r="W156" s="58"/>
      <c r="X156" s="247"/>
      <c r="Y156" s="251"/>
      <c r="Z156" s="58"/>
      <c r="AA156" s="58"/>
      <c r="AB156" s="58"/>
      <c r="AC156" s="58"/>
      <c r="AD156" s="247"/>
      <c r="AE156" s="251"/>
      <c r="AF156" s="58"/>
      <c r="AG156" s="58"/>
      <c r="AH156" s="58"/>
      <c r="AI156" s="247"/>
      <c r="AJ156" s="58">
        <f t="shared" ref="AJ156:AN156" si="117">AJ138*$AH$43</f>
        <v>0</v>
      </c>
      <c r="AK156" s="58">
        <f t="shared" si="117"/>
        <v>0</v>
      </c>
      <c r="AL156" s="58">
        <f t="shared" si="117"/>
        <v>0</v>
      </c>
      <c r="AM156" s="58">
        <f t="shared" si="117"/>
        <v>0</v>
      </c>
      <c r="AN156" s="247">
        <f t="shared" si="117"/>
        <v>0</v>
      </c>
    </row>
    <row r="157" spans="1:40" outlineLevel="1">
      <c r="A157" s="521">
        <f>ROW()</f>
        <v>157</v>
      </c>
      <c r="B157" s="35"/>
      <c r="C157" s="758"/>
      <c r="D157" s="33" t="s">
        <v>32</v>
      </c>
      <c r="F157" s="151"/>
      <c r="G157" s="151"/>
      <c r="H157" s="151"/>
      <c r="I157" s="151"/>
      <c r="J157" s="246"/>
      <c r="K157" s="151"/>
      <c r="L157" s="151"/>
      <c r="M157" s="151"/>
      <c r="N157" s="248"/>
      <c r="O157" s="251"/>
      <c r="P157" s="58"/>
      <c r="Q157" s="58"/>
      <c r="R157" s="58"/>
      <c r="S157" s="247"/>
      <c r="T157" s="251"/>
      <c r="U157" s="58"/>
      <c r="V157" s="58"/>
      <c r="W157" s="58"/>
      <c r="X157" s="247"/>
      <c r="Y157" s="251"/>
      <c r="Z157" s="58"/>
      <c r="AA157" s="58"/>
      <c r="AB157" s="58"/>
      <c r="AC157" s="58"/>
      <c r="AD157" s="247"/>
      <c r="AE157" s="251"/>
      <c r="AF157" s="58"/>
      <c r="AG157" s="58"/>
      <c r="AH157" s="58"/>
      <c r="AI157" s="247"/>
      <c r="AJ157" s="58">
        <f t="shared" ref="AJ157:AN157" si="118">AJ139*$AH$43</f>
        <v>0</v>
      </c>
      <c r="AK157" s="58">
        <f t="shared" si="118"/>
        <v>0</v>
      </c>
      <c r="AL157" s="58">
        <f t="shared" si="118"/>
        <v>0</v>
      </c>
      <c r="AM157" s="58">
        <f t="shared" si="118"/>
        <v>0</v>
      </c>
      <c r="AN157" s="247">
        <f t="shared" si="118"/>
        <v>0</v>
      </c>
    </row>
    <row r="158" spans="1:40" outlineLevel="1">
      <c r="A158" s="521">
        <f>ROW()</f>
        <v>158</v>
      </c>
      <c r="B158" s="35"/>
      <c r="C158" s="758"/>
      <c r="D158" s="33" t="s">
        <v>33</v>
      </c>
      <c r="F158" s="151"/>
      <c r="G158" s="151"/>
      <c r="H158" s="151"/>
      <c r="I158" s="151"/>
      <c r="J158" s="246"/>
      <c r="K158" s="151"/>
      <c r="L158" s="151"/>
      <c r="M158" s="151"/>
      <c r="N158" s="248"/>
      <c r="O158" s="251"/>
      <c r="P158" s="58"/>
      <c r="Q158" s="58"/>
      <c r="R158" s="58"/>
      <c r="S158" s="247"/>
      <c r="T158" s="251"/>
      <c r="U158" s="58"/>
      <c r="V158" s="58"/>
      <c r="W158" s="58"/>
      <c r="X158" s="247"/>
      <c r="Y158" s="251"/>
      <c r="Z158" s="58"/>
      <c r="AA158" s="58"/>
      <c r="AB158" s="58"/>
      <c r="AC158" s="58"/>
      <c r="AD158" s="247"/>
      <c r="AE158" s="251"/>
      <c r="AF158" s="58"/>
      <c r="AG158" s="58"/>
      <c r="AH158" s="58"/>
      <c r="AI158" s="247"/>
      <c r="AJ158" s="58">
        <f t="shared" ref="AJ158:AN158" si="119">AJ140*$AH$43</f>
        <v>0</v>
      </c>
      <c r="AK158" s="58">
        <f t="shared" si="119"/>
        <v>0</v>
      </c>
      <c r="AL158" s="58">
        <f t="shared" si="119"/>
        <v>0</v>
      </c>
      <c r="AM158" s="58">
        <f t="shared" si="119"/>
        <v>0</v>
      </c>
      <c r="AN158" s="247">
        <f t="shared" si="119"/>
        <v>0</v>
      </c>
    </row>
    <row r="159" spans="1:40" outlineLevel="1">
      <c r="A159" s="521">
        <f>ROW()</f>
        <v>159</v>
      </c>
      <c r="B159" s="35"/>
      <c r="C159" s="758"/>
      <c r="D159" s="33" t="s">
        <v>27</v>
      </c>
      <c r="F159" s="151"/>
      <c r="G159" s="151"/>
      <c r="H159" s="151"/>
      <c r="I159" s="151"/>
      <c r="J159" s="246"/>
      <c r="K159" s="151"/>
      <c r="L159" s="151"/>
      <c r="M159" s="151"/>
      <c r="N159" s="248"/>
      <c r="O159" s="251"/>
      <c r="P159" s="58"/>
      <c r="Q159" s="58"/>
      <c r="R159" s="58"/>
      <c r="S159" s="247"/>
      <c r="T159" s="251"/>
      <c r="U159" s="58"/>
      <c r="V159" s="58"/>
      <c r="W159" s="58"/>
      <c r="X159" s="247"/>
      <c r="Y159" s="251"/>
      <c r="Z159" s="58"/>
      <c r="AA159" s="58"/>
      <c r="AB159" s="58"/>
      <c r="AC159" s="58"/>
      <c r="AD159" s="247"/>
      <c r="AE159" s="251"/>
      <c r="AF159" s="58"/>
      <c r="AG159" s="58"/>
      <c r="AH159" s="58"/>
      <c r="AI159" s="247"/>
      <c r="AJ159" s="58">
        <f t="shared" ref="AJ159:AN159" si="120">AJ141*$AH$43</f>
        <v>0</v>
      </c>
      <c r="AK159" s="58">
        <f t="shared" si="120"/>
        <v>0</v>
      </c>
      <c r="AL159" s="58">
        <f t="shared" si="120"/>
        <v>0</v>
      </c>
      <c r="AM159" s="58">
        <f t="shared" si="120"/>
        <v>0</v>
      </c>
      <c r="AN159" s="247">
        <f t="shared" si="120"/>
        <v>0</v>
      </c>
    </row>
    <row r="160" spans="1:40" outlineLevel="1">
      <c r="A160" s="521">
        <f>ROW()</f>
        <v>160</v>
      </c>
      <c r="B160" s="35"/>
      <c r="C160" s="758"/>
      <c r="D160" s="33" t="s">
        <v>34</v>
      </c>
      <c r="F160" s="151"/>
      <c r="G160" s="151"/>
      <c r="H160" s="151"/>
      <c r="I160" s="151"/>
      <c r="J160" s="246"/>
      <c r="K160" s="151"/>
      <c r="L160" s="151"/>
      <c r="M160" s="151"/>
      <c r="N160" s="248"/>
      <c r="O160" s="251"/>
      <c r="P160" s="58"/>
      <c r="Q160" s="58"/>
      <c r="R160" s="58"/>
      <c r="S160" s="247"/>
      <c r="T160" s="251"/>
      <c r="U160" s="58"/>
      <c r="V160" s="58"/>
      <c r="W160" s="58"/>
      <c r="X160" s="247"/>
      <c r="Y160" s="251"/>
      <c r="Z160" s="58"/>
      <c r="AA160" s="58"/>
      <c r="AB160" s="58"/>
      <c r="AC160" s="58"/>
      <c r="AD160" s="247"/>
      <c r="AE160" s="251"/>
      <c r="AF160" s="58"/>
      <c r="AG160" s="58"/>
      <c r="AH160" s="58"/>
      <c r="AI160" s="247"/>
      <c r="AJ160" s="58">
        <f t="shared" ref="AJ160:AN160" si="121">AJ142*$AH$43</f>
        <v>0</v>
      </c>
      <c r="AK160" s="58">
        <f t="shared" si="121"/>
        <v>0</v>
      </c>
      <c r="AL160" s="58">
        <f t="shared" si="121"/>
        <v>0</v>
      </c>
      <c r="AM160" s="58">
        <f t="shared" si="121"/>
        <v>0</v>
      </c>
      <c r="AN160" s="247">
        <f t="shared" si="121"/>
        <v>0</v>
      </c>
    </row>
    <row r="161" spans="1:40" outlineLevel="1">
      <c r="A161" s="521">
        <f>ROW()</f>
        <v>161</v>
      </c>
      <c r="B161" s="35"/>
      <c r="C161" s="758"/>
      <c r="D161" s="33" t="s">
        <v>35</v>
      </c>
      <c r="F161" s="151"/>
      <c r="G161" s="151"/>
      <c r="H161" s="151"/>
      <c r="I161" s="151"/>
      <c r="J161" s="246"/>
      <c r="K161" s="151"/>
      <c r="L161" s="151"/>
      <c r="M161" s="151"/>
      <c r="N161" s="248"/>
      <c r="O161" s="251"/>
      <c r="P161" s="58"/>
      <c r="Q161" s="58"/>
      <c r="R161" s="58"/>
      <c r="S161" s="247"/>
      <c r="T161" s="251"/>
      <c r="U161" s="58"/>
      <c r="V161" s="58"/>
      <c r="W161" s="58"/>
      <c r="X161" s="247"/>
      <c r="Y161" s="251"/>
      <c r="Z161" s="58"/>
      <c r="AA161" s="58"/>
      <c r="AB161" s="58"/>
      <c r="AC161" s="58"/>
      <c r="AD161" s="247"/>
      <c r="AE161" s="251"/>
      <c r="AF161" s="58"/>
      <c r="AG161" s="58"/>
      <c r="AH161" s="58"/>
      <c r="AI161" s="247"/>
      <c r="AJ161" s="58">
        <f t="shared" ref="AJ161:AN161" si="122">AJ143*$AH$43</f>
        <v>0</v>
      </c>
      <c r="AK161" s="58">
        <f t="shared" si="122"/>
        <v>0</v>
      </c>
      <c r="AL161" s="58">
        <f t="shared" si="122"/>
        <v>0</v>
      </c>
      <c r="AM161" s="58">
        <f t="shared" si="122"/>
        <v>0</v>
      </c>
      <c r="AN161" s="247">
        <f t="shared" si="122"/>
        <v>0</v>
      </c>
    </row>
    <row r="162" spans="1:40" outlineLevel="1">
      <c r="A162" s="521">
        <f>ROW()</f>
        <v>162</v>
      </c>
      <c r="B162" s="35"/>
      <c r="C162" s="758"/>
      <c r="D162" s="33" t="s">
        <v>302</v>
      </c>
      <c r="F162" s="151"/>
      <c r="G162" s="151"/>
      <c r="H162" s="151"/>
      <c r="I162" s="151"/>
      <c r="J162" s="246"/>
      <c r="K162" s="151"/>
      <c r="L162" s="151"/>
      <c r="M162" s="151"/>
      <c r="N162" s="248"/>
      <c r="O162" s="251"/>
      <c r="P162" s="58"/>
      <c r="Q162" s="58"/>
      <c r="R162" s="58"/>
      <c r="S162" s="247"/>
      <c r="T162" s="251"/>
      <c r="U162" s="58"/>
      <c r="V162" s="58"/>
      <c r="W162" s="58"/>
      <c r="X162" s="247"/>
      <c r="Y162" s="251"/>
      <c r="Z162" s="58"/>
      <c r="AA162" s="58"/>
      <c r="AB162" s="58"/>
      <c r="AC162" s="58"/>
      <c r="AD162" s="247"/>
      <c r="AE162" s="251"/>
      <c r="AF162" s="58"/>
      <c r="AG162" s="58"/>
      <c r="AH162" s="58"/>
      <c r="AI162" s="247"/>
      <c r="AJ162" s="58">
        <f t="shared" ref="AJ162:AN162" si="123">AJ144*$AH$43</f>
        <v>0</v>
      </c>
      <c r="AK162" s="58">
        <f t="shared" si="123"/>
        <v>0</v>
      </c>
      <c r="AL162" s="58">
        <f t="shared" si="123"/>
        <v>0</v>
      </c>
      <c r="AM162" s="58">
        <f t="shared" si="123"/>
        <v>0</v>
      </c>
      <c r="AN162" s="247">
        <f t="shared" si="123"/>
        <v>0</v>
      </c>
    </row>
    <row r="163" spans="1:40" outlineLevel="1">
      <c r="A163" s="521">
        <f>ROW()</f>
        <v>163</v>
      </c>
      <c r="B163" s="35"/>
      <c r="C163" s="758"/>
      <c r="D163" s="33" t="s">
        <v>36</v>
      </c>
      <c r="F163" s="151"/>
      <c r="G163" s="151"/>
      <c r="H163" s="151"/>
      <c r="I163" s="151"/>
      <c r="J163" s="246"/>
      <c r="K163" s="151"/>
      <c r="L163" s="151"/>
      <c r="M163" s="151"/>
      <c r="N163" s="248"/>
      <c r="O163" s="251"/>
      <c r="P163" s="58"/>
      <c r="Q163" s="58"/>
      <c r="R163" s="58"/>
      <c r="S163" s="247"/>
      <c r="T163" s="251"/>
      <c r="U163" s="58"/>
      <c r="V163" s="58"/>
      <c r="W163" s="58"/>
      <c r="X163" s="247"/>
      <c r="Y163" s="251"/>
      <c r="Z163" s="58"/>
      <c r="AA163" s="58"/>
      <c r="AB163" s="58"/>
      <c r="AC163" s="58"/>
      <c r="AD163" s="247"/>
      <c r="AE163" s="251"/>
      <c r="AF163" s="58"/>
      <c r="AG163" s="58"/>
      <c r="AH163" s="58"/>
      <c r="AI163" s="247"/>
      <c r="AJ163" s="58">
        <f t="shared" ref="AJ163:AN163" si="124">AJ145*$AH$43</f>
        <v>0</v>
      </c>
      <c r="AK163" s="58">
        <f t="shared" si="124"/>
        <v>0</v>
      </c>
      <c r="AL163" s="58">
        <f t="shared" si="124"/>
        <v>0</v>
      </c>
      <c r="AM163" s="58">
        <f t="shared" si="124"/>
        <v>0</v>
      </c>
      <c r="AN163" s="247">
        <f t="shared" si="124"/>
        <v>0</v>
      </c>
    </row>
    <row r="164" spans="1:40" outlineLevel="1">
      <c r="A164" s="521">
        <f>ROW()</f>
        <v>164</v>
      </c>
      <c r="B164" s="35"/>
      <c r="C164" s="758"/>
      <c r="D164" s="33" t="s">
        <v>583</v>
      </c>
      <c r="F164" s="151"/>
      <c r="G164" s="151"/>
      <c r="H164" s="151"/>
      <c r="I164" s="151"/>
      <c r="J164" s="246"/>
      <c r="K164" s="151"/>
      <c r="L164" s="151"/>
      <c r="M164" s="151"/>
      <c r="N164" s="248"/>
      <c r="O164" s="251"/>
      <c r="P164" s="58"/>
      <c r="Q164" s="58"/>
      <c r="R164" s="58"/>
      <c r="S164" s="247"/>
      <c r="T164" s="251"/>
      <c r="U164" s="58"/>
      <c r="V164" s="58"/>
      <c r="W164" s="58"/>
      <c r="X164" s="247"/>
      <c r="Y164" s="251"/>
      <c r="Z164" s="58"/>
      <c r="AA164" s="58"/>
      <c r="AB164" s="58"/>
      <c r="AC164" s="58"/>
      <c r="AD164" s="247"/>
      <c r="AE164" s="251"/>
      <c r="AF164" s="58"/>
      <c r="AG164" s="58"/>
      <c r="AH164" s="58"/>
      <c r="AI164" s="247"/>
      <c r="AJ164" s="58">
        <f t="shared" ref="AJ164:AN164" si="125">AJ146*$AH$43</f>
        <v>0</v>
      </c>
      <c r="AK164" s="58">
        <f t="shared" si="125"/>
        <v>0</v>
      </c>
      <c r="AL164" s="58">
        <f t="shared" si="125"/>
        <v>0</v>
      </c>
      <c r="AM164" s="58">
        <f t="shared" si="125"/>
        <v>0</v>
      </c>
      <c r="AN164" s="247">
        <f t="shared" si="125"/>
        <v>0</v>
      </c>
    </row>
    <row r="165" spans="1:40" outlineLevel="1">
      <c r="A165" s="521">
        <f>ROW()</f>
        <v>165</v>
      </c>
      <c r="B165" s="35"/>
      <c r="C165" s="758"/>
      <c r="D165" s="33" t="s">
        <v>81</v>
      </c>
      <c r="F165" s="151"/>
      <c r="G165" s="151"/>
      <c r="H165" s="151"/>
      <c r="I165" s="151"/>
      <c r="J165" s="246"/>
      <c r="K165" s="151"/>
      <c r="L165" s="151"/>
      <c r="M165" s="151"/>
      <c r="N165" s="248"/>
      <c r="O165" s="251"/>
      <c r="P165" s="58"/>
      <c r="Q165" s="58"/>
      <c r="R165" s="58"/>
      <c r="S165" s="247"/>
      <c r="T165" s="251"/>
      <c r="U165" s="58"/>
      <c r="V165" s="58"/>
      <c r="W165" s="58"/>
      <c r="X165" s="247"/>
      <c r="Y165" s="251"/>
      <c r="Z165" s="58"/>
      <c r="AA165" s="58"/>
      <c r="AB165" s="58"/>
      <c r="AC165" s="58"/>
      <c r="AD165" s="247"/>
      <c r="AE165" s="251"/>
      <c r="AF165" s="58"/>
      <c r="AG165" s="58"/>
      <c r="AH165" s="58"/>
      <c r="AI165" s="247"/>
      <c r="AJ165" s="58">
        <f t="shared" ref="AJ165:AN165" si="126">AJ147*$AH$43</f>
        <v>0</v>
      </c>
      <c r="AK165" s="58">
        <f t="shared" si="126"/>
        <v>0</v>
      </c>
      <c r="AL165" s="58">
        <f t="shared" si="126"/>
        <v>0</v>
      </c>
      <c r="AM165" s="58">
        <f t="shared" si="126"/>
        <v>0</v>
      </c>
      <c r="AN165" s="247">
        <f t="shared" si="126"/>
        <v>0</v>
      </c>
    </row>
    <row r="166" spans="1:40" outlineLevel="1">
      <c r="A166" s="521">
        <f>ROW()</f>
        <v>166</v>
      </c>
      <c r="B166" s="35"/>
      <c r="C166" s="758"/>
      <c r="D166" s="33" t="s">
        <v>28</v>
      </c>
      <c r="F166" s="151"/>
      <c r="G166" s="151"/>
      <c r="H166" s="151"/>
      <c r="I166" s="151"/>
      <c r="J166" s="246"/>
      <c r="K166" s="151"/>
      <c r="L166" s="151"/>
      <c r="M166" s="151"/>
      <c r="N166" s="248"/>
      <c r="O166" s="251"/>
      <c r="P166" s="58"/>
      <c r="Q166" s="58"/>
      <c r="R166" s="58"/>
      <c r="S166" s="247"/>
      <c r="T166" s="251"/>
      <c r="U166" s="58"/>
      <c r="V166" s="58"/>
      <c r="W166" s="58"/>
      <c r="X166" s="247"/>
      <c r="Y166" s="251"/>
      <c r="Z166" s="58"/>
      <c r="AA166" s="58"/>
      <c r="AB166" s="58"/>
      <c r="AC166" s="58"/>
      <c r="AD166" s="247"/>
      <c r="AE166" s="251"/>
      <c r="AF166" s="58"/>
      <c r="AG166" s="58"/>
      <c r="AH166" s="58"/>
      <c r="AI166" s="247"/>
      <c r="AJ166" s="58">
        <f t="shared" ref="AJ166:AN166" si="127">AJ148*$AH$43</f>
        <v>0</v>
      </c>
      <c r="AK166" s="58">
        <f t="shared" si="127"/>
        <v>0</v>
      </c>
      <c r="AL166" s="58">
        <f t="shared" si="127"/>
        <v>0</v>
      </c>
      <c r="AM166" s="58">
        <f t="shared" si="127"/>
        <v>0</v>
      </c>
      <c r="AN166" s="247">
        <f t="shared" si="127"/>
        <v>0</v>
      </c>
    </row>
    <row r="167" spans="1:40" outlineLevel="1">
      <c r="A167" s="521">
        <f>ROW()</f>
        <v>167</v>
      </c>
      <c r="B167" s="35"/>
      <c r="C167" s="758"/>
      <c r="D167" s="33" t="s">
        <v>443</v>
      </c>
      <c r="F167" s="151"/>
      <c r="G167" s="151"/>
      <c r="H167" s="151"/>
      <c r="I167" s="151"/>
      <c r="J167" s="246"/>
      <c r="K167" s="151"/>
      <c r="L167" s="151"/>
      <c r="M167" s="151"/>
      <c r="N167" s="248"/>
      <c r="O167" s="251"/>
      <c r="P167" s="58"/>
      <c r="Q167" s="58"/>
      <c r="R167" s="58"/>
      <c r="S167" s="247"/>
      <c r="T167" s="251"/>
      <c r="U167" s="58"/>
      <c r="V167" s="58"/>
      <c r="W167" s="58"/>
      <c r="X167" s="247"/>
      <c r="Y167" s="251"/>
      <c r="Z167" s="58"/>
      <c r="AA167" s="58"/>
      <c r="AB167" s="58"/>
      <c r="AC167" s="58"/>
      <c r="AD167" s="247"/>
      <c r="AE167" s="251"/>
      <c r="AF167" s="58"/>
      <c r="AG167" s="58"/>
      <c r="AH167" s="58"/>
      <c r="AI167" s="247"/>
      <c r="AJ167" s="58">
        <f t="shared" ref="AJ167:AN167" si="128">AJ149*$AH$43</f>
        <v>0</v>
      </c>
      <c r="AK167" s="58">
        <f t="shared" si="128"/>
        <v>0</v>
      </c>
      <c r="AL167" s="58">
        <f t="shared" si="128"/>
        <v>0</v>
      </c>
      <c r="AM167" s="58">
        <f t="shared" si="128"/>
        <v>0</v>
      </c>
      <c r="AN167" s="247">
        <f t="shared" si="128"/>
        <v>0</v>
      </c>
    </row>
    <row r="168" spans="1:40" outlineLevel="1">
      <c r="A168" s="521">
        <f>ROW()</f>
        <v>168</v>
      </c>
      <c r="B168" s="35"/>
      <c r="C168" s="758"/>
      <c r="D168" s="116" t="s">
        <v>24</v>
      </c>
      <c r="E168" s="116"/>
      <c r="F168" s="367"/>
      <c r="G168" s="367"/>
      <c r="H168" s="367"/>
      <c r="I168" s="367"/>
      <c r="J168" s="368"/>
      <c r="K168" s="367"/>
      <c r="L168" s="367"/>
      <c r="M168" s="367"/>
      <c r="N168" s="1541"/>
      <c r="O168" s="372">
        <f t="shared" ref="O168" si="129">SUM(O152:O167)</f>
        <v>0</v>
      </c>
      <c r="P168" s="358">
        <f t="shared" ref="P168" si="130">SUM(P152:P167)</f>
        <v>0</v>
      </c>
      <c r="Q168" s="358">
        <f t="shared" ref="Q168" si="131">SUM(Q152:Q167)</f>
        <v>0</v>
      </c>
      <c r="R168" s="358">
        <f t="shared" ref="R168" si="132">SUM(R152:R167)</f>
        <v>0</v>
      </c>
      <c r="S168" s="369">
        <f t="shared" ref="S168" si="133">SUM(S152:S167)</f>
        <v>0</v>
      </c>
      <c r="T168" s="372">
        <f t="shared" ref="T168" si="134">SUM(T152:T167)</f>
        <v>0</v>
      </c>
      <c r="U168" s="358">
        <f t="shared" ref="U168" si="135">SUM(U152:U167)</f>
        <v>0</v>
      </c>
      <c r="V168" s="358">
        <f t="shared" ref="V168" si="136">SUM(V152:V167)</f>
        <v>0</v>
      </c>
      <c r="W168" s="358">
        <f t="shared" ref="W168" si="137">SUM(W152:W167)</f>
        <v>0</v>
      </c>
      <c r="X168" s="369">
        <f t="shared" ref="X168" si="138">SUM(X152:X167)</f>
        <v>0</v>
      </c>
      <c r="Y168" s="372">
        <f t="shared" ref="Y168" si="139">SUM(Y152:Y167)</f>
        <v>0</v>
      </c>
      <c r="Z168" s="358">
        <f t="shared" ref="Z168" si="140">SUM(Z152:Z167)</f>
        <v>0</v>
      </c>
      <c r="AA168" s="358">
        <f t="shared" ref="AA168" si="141">SUM(AA152:AA167)</f>
        <v>0</v>
      </c>
      <c r="AB168" s="358">
        <f t="shared" ref="AB168" si="142">SUM(AB152:AB167)</f>
        <v>0</v>
      </c>
      <c r="AC168" s="358">
        <f t="shared" ref="AC168" si="143">SUM(AC152:AC167)</f>
        <v>0</v>
      </c>
      <c r="AD168" s="369">
        <f t="shared" ref="AD168" si="144">SUM(AD152:AD167)</f>
        <v>0</v>
      </c>
      <c r="AE168" s="372">
        <f t="shared" ref="AE168" si="145">SUM(AE152:AE167)</f>
        <v>0</v>
      </c>
      <c r="AF168" s="358">
        <f t="shared" ref="AF168" si="146">SUM(AF152:AF167)</f>
        <v>0</v>
      </c>
      <c r="AG168" s="358">
        <f t="shared" ref="AG168" si="147">SUM(AG152:AG167)</f>
        <v>0</v>
      </c>
      <c r="AH168" s="358">
        <f t="shared" ref="AH168" si="148">SUM(AH152:AH167)</f>
        <v>0</v>
      </c>
      <c r="AI168" s="369">
        <f t="shared" ref="AI168:AN168" si="149">SUM(AI152:AI167)</f>
        <v>0</v>
      </c>
      <c r="AJ168" s="358">
        <f t="shared" si="149"/>
        <v>7.62</v>
      </c>
      <c r="AK168" s="358">
        <f t="shared" si="149"/>
        <v>7.62</v>
      </c>
      <c r="AL168" s="358">
        <f t="shared" si="149"/>
        <v>7.62</v>
      </c>
      <c r="AM168" s="358">
        <f t="shared" si="149"/>
        <v>7.62</v>
      </c>
      <c r="AN168" s="369">
        <f t="shared" si="149"/>
        <v>7.62</v>
      </c>
    </row>
    <row r="169" spans="1:40">
      <c r="A169" s="853" t="s">
        <v>87</v>
      </c>
      <c r="B169" s="717"/>
      <c r="C169" s="757"/>
      <c r="D169" s="717"/>
      <c r="E169" s="717"/>
      <c r="F169" s="717"/>
      <c r="G169" s="717"/>
      <c r="H169" s="717"/>
      <c r="I169" s="718"/>
      <c r="J169" s="719"/>
      <c r="K169" s="718"/>
      <c r="L169" s="718"/>
      <c r="M169" s="718"/>
      <c r="N169" s="720"/>
      <c r="O169" s="719"/>
      <c r="P169" s="718"/>
      <c r="Q169" s="718"/>
      <c r="R169" s="718"/>
      <c r="S169" s="720"/>
      <c r="T169" s="719"/>
      <c r="U169" s="718"/>
      <c r="V169" s="718"/>
      <c r="W169" s="718"/>
      <c r="X169" s="720"/>
      <c r="Y169" s="719"/>
      <c r="Z169" s="718"/>
      <c r="AA169" s="718"/>
      <c r="AB169" s="718"/>
      <c r="AC169" s="718"/>
      <c r="AD169" s="720"/>
      <c r="AE169" s="719"/>
      <c r="AF169" s="718"/>
      <c r="AG169" s="718"/>
      <c r="AH169" s="718"/>
      <c r="AI169" s="720"/>
      <c r="AJ169" s="718"/>
      <c r="AK169" s="718"/>
      <c r="AL169" s="718"/>
      <c r="AM169" s="718"/>
      <c r="AN169" s="720"/>
    </row>
    <row r="170" spans="1:40" outlineLevel="1">
      <c r="A170" s="521">
        <f>ROW()</f>
        <v>170</v>
      </c>
      <c r="C170" s="758"/>
      <c r="J170" s="114"/>
      <c r="N170" s="1523" t="s">
        <v>88</v>
      </c>
      <c r="O170" s="375">
        <v>1.1599453178400545</v>
      </c>
      <c r="P170" s="376">
        <v>1.1077023498694516</v>
      </c>
      <c r="Q170" s="376">
        <v>1.0740506329113924</v>
      </c>
      <c r="R170" s="376">
        <v>1.0278619018776498</v>
      </c>
      <c r="S170" s="377">
        <v>1.0137395459976104</v>
      </c>
      <c r="T170" s="114"/>
      <c r="X170" s="171"/>
      <c r="Y170" s="114"/>
      <c r="AD170" s="171"/>
      <c r="AE170" s="114"/>
      <c r="AI170" s="171"/>
      <c r="AN170" s="171"/>
    </row>
    <row r="171" spans="1:40" outlineLevel="1">
      <c r="A171" s="521">
        <f>ROW()</f>
        <v>171</v>
      </c>
      <c r="B171" s="35"/>
      <c r="C171" s="756" t="s">
        <v>87</v>
      </c>
      <c r="F171" s="151"/>
      <c r="G171" s="151"/>
      <c r="H171" s="151"/>
      <c r="I171" s="151"/>
      <c r="J171" s="246"/>
      <c r="K171" s="151"/>
      <c r="L171" s="151"/>
      <c r="M171" s="151"/>
      <c r="N171" s="1522" t="s">
        <v>694</v>
      </c>
      <c r="O171" s="1894" t="s">
        <v>667</v>
      </c>
      <c r="P171" s="1895"/>
      <c r="Q171" s="1895"/>
      <c r="R171" s="1895"/>
      <c r="S171" s="1896"/>
      <c r="T171" s="1894" t="s">
        <v>366</v>
      </c>
      <c r="U171" s="1895"/>
      <c r="V171" s="1895"/>
      <c r="W171" s="1895"/>
      <c r="X171" s="1896"/>
      <c r="Y171" s="1204"/>
      <c r="Z171" s="1136" t="s">
        <v>658</v>
      </c>
      <c r="AA171" s="1136"/>
      <c r="AB171" s="1203"/>
      <c r="AC171" s="1204"/>
      <c r="AD171" s="1179" t="s">
        <v>584</v>
      </c>
      <c r="AE171" s="1171"/>
      <c r="AF171" s="1136"/>
      <c r="AG171" s="1136" t="s">
        <v>662</v>
      </c>
      <c r="AH171" s="1136"/>
      <c r="AI171" s="1161"/>
      <c r="AJ171" s="1136"/>
      <c r="AK171" s="1136"/>
      <c r="AL171" s="1136" t="s">
        <v>710</v>
      </c>
      <c r="AM171" s="1136"/>
      <c r="AN171" s="1161"/>
    </row>
    <row r="172" spans="1:40" outlineLevel="1">
      <c r="A172" s="521">
        <f>ROW()</f>
        <v>172</v>
      </c>
      <c r="B172" s="35"/>
      <c r="C172" s="758"/>
      <c r="D172" s="33" t="s">
        <v>300</v>
      </c>
      <c r="F172" s="151"/>
      <c r="G172" s="151"/>
      <c r="H172" s="151"/>
      <c r="I172" s="151"/>
      <c r="J172" s="246"/>
      <c r="K172" s="151"/>
      <c r="L172" s="151"/>
      <c r="M172" s="151"/>
      <c r="N172" s="248"/>
      <c r="O172" s="361">
        <v>0</v>
      </c>
      <c r="P172" s="373">
        <v>0</v>
      </c>
      <c r="Q172" s="373">
        <v>0</v>
      </c>
      <c r="R172" s="373">
        <v>0</v>
      </c>
      <c r="S172" s="356">
        <v>0</v>
      </c>
      <c r="T172" s="361">
        <v>0</v>
      </c>
      <c r="U172" s="373">
        <v>0</v>
      </c>
      <c r="V172" s="373">
        <v>0</v>
      </c>
      <c r="W172" s="373">
        <v>0</v>
      </c>
      <c r="X172" s="356">
        <v>0</v>
      </c>
      <c r="Y172" s="361">
        <v>0</v>
      </c>
      <c r="Z172" s="373">
        <v>0</v>
      </c>
      <c r="AA172" s="373">
        <v>0</v>
      </c>
      <c r="AB172" s="373">
        <v>0</v>
      </c>
      <c r="AC172" s="373">
        <v>0</v>
      </c>
      <c r="AD172" s="356">
        <v>0</v>
      </c>
      <c r="AE172" s="361">
        <v>0</v>
      </c>
      <c r="AF172" s="373">
        <v>0</v>
      </c>
      <c r="AG172" s="373">
        <v>0</v>
      </c>
      <c r="AH172" s="373">
        <v>0</v>
      </c>
      <c r="AI172" s="356">
        <v>0</v>
      </c>
      <c r="AJ172" s="1870">
        <v>0</v>
      </c>
      <c r="AK172" s="1870">
        <v>0</v>
      </c>
      <c r="AL172" s="1870">
        <v>0</v>
      </c>
      <c r="AM172" s="1870">
        <v>0</v>
      </c>
      <c r="AN172" s="1871">
        <v>0</v>
      </c>
    </row>
    <row r="173" spans="1:40" outlineLevel="1">
      <c r="A173" s="521">
        <f>ROW()</f>
        <v>173</v>
      </c>
      <c r="B173" s="35"/>
      <c r="C173" s="758"/>
      <c r="D173" s="33" t="s">
        <v>301</v>
      </c>
      <c r="F173" s="151"/>
      <c r="G173" s="151"/>
      <c r="H173" s="151"/>
      <c r="I173" s="151"/>
      <c r="J173" s="246"/>
      <c r="K173" s="151"/>
      <c r="L173" s="151"/>
      <c r="M173" s="151"/>
      <c r="N173" s="248"/>
      <c r="O173" s="361">
        <v>0</v>
      </c>
      <c r="P173" s="373">
        <v>0</v>
      </c>
      <c r="Q173" s="373">
        <v>0</v>
      </c>
      <c r="R173" s="373">
        <v>0</v>
      </c>
      <c r="S173" s="356">
        <v>0</v>
      </c>
      <c r="T173" s="361">
        <v>0</v>
      </c>
      <c r="U173" s="373">
        <v>0</v>
      </c>
      <c r="V173" s="373">
        <v>0</v>
      </c>
      <c r="W173" s="373">
        <v>0</v>
      </c>
      <c r="X173" s="356">
        <v>0</v>
      </c>
      <c r="Y173" s="361">
        <v>0</v>
      </c>
      <c r="Z173" s="373">
        <v>0</v>
      </c>
      <c r="AA173" s="373">
        <v>0</v>
      </c>
      <c r="AB173" s="373">
        <v>0</v>
      </c>
      <c r="AC173" s="373">
        <v>0</v>
      </c>
      <c r="AD173" s="356">
        <v>0</v>
      </c>
      <c r="AE173" s="361">
        <v>0</v>
      </c>
      <c r="AF173" s="373">
        <v>0</v>
      </c>
      <c r="AG173" s="373">
        <v>0</v>
      </c>
      <c r="AH173" s="373">
        <v>0</v>
      </c>
      <c r="AI173" s="356">
        <v>0</v>
      </c>
      <c r="AJ173" s="1870">
        <v>0</v>
      </c>
      <c r="AK173" s="1870">
        <v>0</v>
      </c>
      <c r="AL173" s="1870">
        <v>0</v>
      </c>
      <c r="AM173" s="1870">
        <v>0</v>
      </c>
      <c r="AN173" s="1871">
        <v>0</v>
      </c>
    </row>
    <row r="174" spans="1:40" outlineLevel="1">
      <c r="A174" s="521">
        <f>ROW()</f>
        <v>174</v>
      </c>
      <c r="B174" s="35"/>
      <c r="C174" s="758"/>
      <c r="D174" s="33" t="s">
        <v>29</v>
      </c>
      <c r="F174" s="151"/>
      <c r="G174" s="151"/>
      <c r="H174" s="151"/>
      <c r="I174" s="151"/>
      <c r="J174" s="246"/>
      <c r="K174" s="151"/>
      <c r="L174" s="151"/>
      <c r="M174" s="151"/>
      <c r="N174" s="248"/>
      <c r="O174" s="361">
        <v>0</v>
      </c>
      <c r="P174" s="373">
        <v>0</v>
      </c>
      <c r="Q174" s="373">
        <v>0</v>
      </c>
      <c r="R174" s="373">
        <v>0</v>
      </c>
      <c r="S174" s="356">
        <v>0</v>
      </c>
      <c r="T174" s="361">
        <v>0</v>
      </c>
      <c r="U174" s="373">
        <v>0</v>
      </c>
      <c r="V174" s="373">
        <v>0</v>
      </c>
      <c r="W174" s="373">
        <v>0</v>
      </c>
      <c r="X174" s="356">
        <v>0</v>
      </c>
      <c r="Y174" s="361">
        <v>0</v>
      </c>
      <c r="Z174" s="373">
        <v>0</v>
      </c>
      <c r="AA174" s="373">
        <v>0</v>
      </c>
      <c r="AB174" s="373">
        <v>0</v>
      </c>
      <c r="AC174" s="373">
        <v>0</v>
      </c>
      <c r="AD174" s="356">
        <v>0</v>
      </c>
      <c r="AE174" s="361">
        <v>0</v>
      </c>
      <c r="AF174" s="373">
        <v>0</v>
      </c>
      <c r="AG174" s="373">
        <v>0</v>
      </c>
      <c r="AH174" s="373">
        <v>0</v>
      </c>
      <c r="AI174" s="356">
        <v>0</v>
      </c>
      <c r="AJ174" s="1870">
        <v>0</v>
      </c>
      <c r="AK174" s="1870">
        <v>0</v>
      </c>
      <c r="AL174" s="1870">
        <v>0</v>
      </c>
      <c r="AM174" s="1870">
        <v>0</v>
      </c>
      <c r="AN174" s="1871">
        <v>0</v>
      </c>
    </row>
    <row r="175" spans="1:40" outlineLevel="1">
      <c r="A175" s="521">
        <f>ROW()</f>
        <v>175</v>
      </c>
      <c r="B175" s="35"/>
      <c r="C175" s="758"/>
      <c r="D175" s="33" t="s">
        <v>30</v>
      </c>
      <c r="F175" s="151"/>
      <c r="G175" s="151"/>
      <c r="H175" s="151"/>
      <c r="I175" s="151"/>
      <c r="J175" s="246"/>
      <c r="K175" s="151"/>
      <c r="L175" s="151"/>
      <c r="M175" s="151"/>
      <c r="N175" s="248"/>
      <c r="O175" s="361">
        <v>0</v>
      </c>
      <c r="P175" s="373">
        <v>0</v>
      </c>
      <c r="Q175" s="373">
        <v>0</v>
      </c>
      <c r="R175" s="373">
        <v>0</v>
      </c>
      <c r="S175" s="356">
        <v>0</v>
      </c>
      <c r="T175" s="361">
        <v>0</v>
      </c>
      <c r="U175" s="373">
        <v>0</v>
      </c>
      <c r="V175" s="373">
        <v>0</v>
      </c>
      <c r="W175" s="373">
        <v>0</v>
      </c>
      <c r="X175" s="356">
        <v>0</v>
      </c>
      <c r="Y175" s="361">
        <v>0</v>
      </c>
      <c r="Z175" s="373">
        <v>0</v>
      </c>
      <c r="AA175" s="373">
        <v>0</v>
      </c>
      <c r="AB175" s="373">
        <v>0</v>
      </c>
      <c r="AC175" s="373">
        <v>0</v>
      </c>
      <c r="AD175" s="356">
        <v>0</v>
      </c>
      <c r="AE175" s="361">
        <v>0</v>
      </c>
      <c r="AF175" s="373">
        <v>0</v>
      </c>
      <c r="AG175" s="373">
        <v>0</v>
      </c>
      <c r="AH175" s="373">
        <v>0</v>
      </c>
      <c r="AI175" s="356">
        <v>0</v>
      </c>
      <c r="AJ175" s="1870">
        <v>0</v>
      </c>
      <c r="AK175" s="1870">
        <v>0</v>
      </c>
      <c r="AL175" s="1870">
        <v>0</v>
      </c>
      <c r="AM175" s="1870">
        <v>0</v>
      </c>
      <c r="AN175" s="1871">
        <v>0</v>
      </c>
    </row>
    <row r="176" spans="1:40" outlineLevel="1">
      <c r="A176" s="521">
        <f>ROW()</f>
        <v>176</v>
      </c>
      <c r="B176" s="35"/>
      <c r="C176" s="758"/>
      <c r="D176" s="33" t="s">
        <v>31</v>
      </c>
      <c r="F176" s="151"/>
      <c r="G176" s="151"/>
      <c r="H176" s="151"/>
      <c r="I176" s="151"/>
      <c r="J176" s="246"/>
      <c r="K176" s="151"/>
      <c r="L176" s="151"/>
      <c r="M176" s="151"/>
      <c r="N176" s="248"/>
      <c r="O176" s="361">
        <v>0</v>
      </c>
      <c r="P176" s="373">
        <v>0</v>
      </c>
      <c r="Q176" s="373">
        <v>0</v>
      </c>
      <c r="R176" s="373">
        <v>0</v>
      </c>
      <c r="S176" s="356">
        <v>0</v>
      </c>
      <c r="T176" s="361">
        <v>0</v>
      </c>
      <c r="U176" s="373">
        <v>0</v>
      </c>
      <c r="V176" s="373">
        <v>0</v>
      </c>
      <c r="W176" s="373">
        <v>0</v>
      </c>
      <c r="X176" s="356">
        <v>0</v>
      </c>
      <c r="Y176" s="361">
        <v>0</v>
      </c>
      <c r="Z176" s="373">
        <v>0</v>
      </c>
      <c r="AA176" s="373">
        <v>0</v>
      </c>
      <c r="AB176" s="373">
        <v>0</v>
      </c>
      <c r="AC176" s="373">
        <v>0</v>
      </c>
      <c r="AD176" s="356">
        <v>0</v>
      </c>
      <c r="AE176" s="361">
        <v>0</v>
      </c>
      <c r="AF176" s="373">
        <v>0</v>
      </c>
      <c r="AG176" s="373">
        <v>0</v>
      </c>
      <c r="AH176" s="373">
        <v>0</v>
      </c>
      <c r="AI176" s="356">
        <v>0</v>
      </c>
      <c r="AJ176" s="1870">
        <v>0</v>
      </c>
      <c r="AK176" s="1870">
        <v>0</v>
      </c>
      <c r="AL176" s="1870">
        <v>0</v>
      </c>
      <c r="AM176" s="1870">
        <v>0</v>
      </c>
      <c r="AN176" s="1871">
        <v>0</v>
      </c>
    </row>
    <row r="177" spans="1:40" outlineLevel="1">
      <c r="A177" s="521">
        <f>ROW()</f>
        <v>177</v>
      </c>
      <c r="B177" s="35"/>
      <c r="C177" s="758"/>
      <c r="D177" s="33" t="s">
        <v>32</v>
      </c>
      <c r="F177" s="151"/>
      <c r="G177" s="151"/>
      <c r="H177" s="151"/>
      <c r="I177" s="151"/>
      <c r="J177" s="246"/>
      <c r="K177" s="151"/>
      <c r="L177" s="151"/>
      <c r="M177" s="151"/>
      <c r="N177" s="248"/>
      <c r="O177" s="361">
        <v>0</v>
      </c>
      <c r="P177" s="373">
        <v>0</v>
      </c>
      <c r="Q177" s="373">
        <v>0</v>
      </c>
      <c r="R177" s="373">
        <v>0</v>
      </c>
      <c r="S177" s="356">
        <v>0</v>
      </c>
      <c r="T177" s="361">
        <v>0</v>
      </c>
      <c r="U177" s="373">
        <v>0</v>
      </c>
      <c r="V177" s="373">
        <v>0</v>
      </c>
      <c r="W177" s="373">
        <v>0</v>
      </c>
      <c r="X177" s="356">
        <v>0</v>
      </c>
      <c r="Y177" s="361">
        <v>0</v>
      </c>
      <c r="Z177" s="373">
        <v>0</v>
      </c>
      <c r="AA177" s="373">
        <v>0</v>
      </c>
      <c r="AB177" s="373">
        <v>0</v>
      </c>
      <c r="AC177" s="373">
        <v>0</v>
      </c>
      <c r="AD177" s="356">
        <v>0</v>
      </c>
      <c r="AE177" s="361">
        <v>0</v>
      </c>
      <c r="AF177" s="373">
        <v>0</v>
      </c>
      <c r="AG177" s="373">
        <v>0</v>
      </c>
      <c r="AH177" s="373">
        <v>0</v>
      </c>
      <c r="AI177" s="356">
        <v>0</v>
      </c>
      <c r="AJ177" s="1870">
        <v>0</v>
      </c>
      <c r="AK177" s="1870">
        <v>0</v>
      </c>
      <c r="AL177" s="1870">
        <v>0</v>
      </c>
      <c r="AM177" s="1870">
        <v>0</v>
      </c>
      <c r="AN177" s="1871">
        <v>0</v>
      </c>
    </row>
    <row r="178" spans="1:40" outlineLevel="1">
      <c r="A178" s="521">
        <f>ROW()</f>
        <v>178</v>
      </c>
      <c r="B178" s="35"/>
      <c r="C178" s="758"/>
      <c r="D178" s="33" t="s">
        <v>33</v>
      </c>
      <c r="F178" s="151"/>
      <c r="G178" s="151"/>
      <c r="H178" s="151"/>
      <c r="I178" s="151"/>
      <c r="J178" s="246"/>
      <c r="K178" s="151"/>
      <c r="L178" s="151"/>
      <c r="M178" s="151"/>
      <c r="N178" s="248"/>
      <c r="O178" s="361">
        <v>0</v>
      </c>
      <c r="P178" s="373">
        <v>0</v>
      </c>
      <c r="Q178" s="373">
        <v>0</v>
      </c>
      <c r="R178" s="373">
        <v>0</v>
      </c>
      <c r="S178" s="356">
        <v>0</v>
      </c>
      <c r="T178" s="361">
        <v>0</v>
      </c>
      <c r="U178" s="373">
        <v>0</v>
      </c>
      <c r="V178" s="373">
        <v>0</v>
      </c>
      <c r="W178" s="373">
        <v>0</v>
      </c>
      <c r="X178" s="356">
        <v>0</v>
      </c>
      <c r="Y178" s="361">
        <v>0</v>
      </c>
      <c r="Z178" s="373">
        <v>0</v>
      </c>
      <c r="AA178" s="373">
        <v>0</v>
      </c>
      <c r="AB178" s="373">
        <v>0</v>
      </c>
      <c r="AC178" s="373">
        <v>0</v>
      </c>
      <c r="AD178" s="356">
        <v>0</v>
      </c>
      <c r="AE178" s="361">
        <v>0</v>
      </c>
      <c r="AF178" s="373">
        <v>0</v>
      </c>
      <c r="AG178" s="373">
        <v>0</v>
      </c>
      <c r="AH178" s="373">
        <v>0</v>
      </c>
      <c r="AI178" s="356">
        <v>0</v>
      </c>
      <c r="AJ178" s="1870">
        <v>0</v>
      </c>
      <c r="AK178" s="1870">
        <v>0</v>
      </c>
      <c r="AL178" s="1870">
        <v>0</v>
      </c>
      <c r="AM178" s="1870">
        <v>0</v>
      </c>
      <c r="AN178" s="1871">
        <v>0</v>
      </c>
    </row>
    <row r="179" spans="1:40" outlineLevel="1">
      <c r="A179" s="521">
        <f>ROW()</f>
        <v>179</v>
      </c>
      <c r="B179" s="35"/>
      <c r="C179" s="758"/>
      <c r="D179" s="33" t="s">
        <v>27</v>
      </c>
      <c r="F179" s="151"/>
      <c r="G179" s="151"/>
      <c r="H179" s="151"/>
      <c r="I179" s="151"/>
      <c r="J179" s="246"/>
      <c r="K179" s="151"/>
      <c r="L179" s="151"/>
      <c r="M179" s="151"/>
      <c r="N179" s="248"/>
      <c r="O179" s="361">
        <v>0</v>
      </c>
      <c r="P179" s="373">
        <v>0</v>
      </c>
      <c r="Q179" s="373">
        <v>0</v>
      </c>
      <c r="R179" s="373">
        <v>0</v>
      </c>
      <c r="S179" s="356">
        <v>1.042</v>
      </c>
      <c r="T179" s="361">
        <v>0</v>
      </c>
      <c r="U179" s="373">
        <v>0</v>
      </c>
      <c r="V179" s="373">
        <v>0</v>
      </c>
      <c r="W179" s="373">
        <v>0</v>
      </c>
      <c r="X179" s="356">
        <v>0</v>
      </c>
      <c r="Y179" s="361">
        <v>0</v>
      </c>
      <c r="Z179" s="373">
        <v>0</v>
      </c>
      <c r="AA179" s="373">
        <v>0</v>
      </c>
      <c r="AB179" s="373">
        <v>0</v>
      </c>
      <c r="AC179" s="373">
        <v>0</v>
      </c>
      <c r="AD179" s="356">
        <v>0</v>
      </c>
      <c r="AE179" s="361">
        <v>0</v>
      </c>
      <c r="AF179" s="373">
        <v>0</v>
      </c>
      <c r="AG179" s="373">
        <v>0</v>
      </c>
      <c r="AH179" s="373">
        <v>0</v>
      </c>
      <c r="AI179" s="356">
        <v>0</v>
      </c>
      <c r="AJ179" s="1870">
        <v>0</v>
      </c>
      <c r="AK179" s="1870">
        <v>0</v>
      </c>
      <c r="AL179" s="1870">
        <v>0</v>
      </c>
      <c r="AM179" s="1870">
        <v>0</v>
      </c>
      <c r="AN179" s="1871">
        <v>0</v>
      </c>
    </row>
    <row r="180" spans="1:40" outlineLevel="1">
      <c r="A180" s="521">
        <f>ROW()</f>
        <v>180</v>
      </c>
      <c r="B180" s="35"/>
      <c r="C180" s="758"/>
      <c r="D180" s="33" t="s">
        <v>34</v>
      </c>
      <c r="F180" s="151"/>
      <c r="G180" s="151"/>
      <c r="H180" s="151"/>
      <c r="I180" s="151"/>
      <c r="J180" s="246"/>
      <c r="K180" s="151"/>
      <c r="L180" s="151"/>
      <c r="M180" s="151"/>
      <c r="N180" s="248"/>
      <c r="O180" s="361">
        <v>0</v>
      </c>
      <c r="P180" s="373">
        <v>0</v>
      </c>
      <c r="Q180" s="373">
        <v>0</v>
      </c>
      <c r="R180" s="373">
        <v>0</v>
      </c>
      <c r="S180" s="356">
        <v>0</v>
      </c>
      <c r="T180" s="361">
        <v>0</v>
      </c>
      <c r="U180" s="373">
        <v>0</v>
      </c>
      <c r="V180" s="373">
        <v>0</v>
      </c>
      <c r="W180" s="373">
        <v>0</v>
      </c>
      <c r="X180" s="356">
        <v>0</v>
      </c>
      <c r="Y180" s="361">
        <v>0</v>
      </c>
      <c r="Z180" s="373">
        <v>0</v>
      </c>
      <c r="AA180" s="373">
        <v>0</v>
      </c>
      <c r="AB180" s="373">
        <v>0</v>
      </c>
      <c r="AC180" s="373">
        <v>0</v>
      </c>
      <c r="AD180" s="356">
        <v>0</v>
      </c>
      <c r="AE180" s="361">
        <v>0</v>
      </c>
      <c r="AF180" s="373">
        <v>0</v>
      </c>
      <c r="AG180" s="373">
        <v>0</v>
      </c>
      <c r="AH180" s="373">
        <v>0</v>
      </c>
      <c r="AI180" s="356">
        <v>0</v>
      </c>
      <c r="AJ180" s="1870">
        <v>0</v>
      </c>
      <c r="AK180" s="1870">
        <v>0</v>
      </c>
      <c r="AL180" s="1870">
        <v>0</v>
      </c>
      <c r="AM180" s="1870">
        <v>0</v>
      </c>
      <c r="AN180" s="1871">
        <v>0</v>
      </c>
    </row>
    <row r="181" spans="1:40" outlineLevel="1">
      <c r="A181" s="521">
        <f>ROW()</f>
        <v>181</v>
      </c>
      <c r="B181" s="35"/>
      <c r="C181" s="758"/>
      <c r="D181" s="33" t="s">
        <v>35</v>
      </c>
      <c r="F181" s="151"/>
      <c r="G181" s="151"/>
      <c r="H181" s="151"/>
      <c r="I181" s="151"/>
      <c r="J181" s="246"/>
      <c r="K181" s="151"/>
      <c r="L181" s="151"/>
      <c r="M181" s="151"/>
      <c r="N181" s="248"/>
      <c r="O181" s="361">
        <v>0</v>
      </c>
      <c r="P181" s="373">
        <v>0</v>
      </c>
      <c r="Q181" s="373">
        <v>0</v>
      </c>
      <c r="R181" s="373">
        <v>0</v>
      </c>
      <c r="S181" s="356">
        <v>0</v>
      </c>
      <c r="T181" s="361">
        <v>0</v>
      </c>
      <c r="U181" s="373">
        <v>0</v>
      </c>
      <c r="V181" s="373">
        <v>0</v>
      </c>
      <c r="W181" s="373">
        <v>0</v>
      </c>
      <c r="X181" s="356">
        <v>0</v>
      </c>
      <c r="Y181" s="361">
        <v>0</v>
      </c>
      <c r="Z181" s="373">
        <v>0</v>
      </c>
      <c r="AA181" s="373">
        <v>0</v>
      </c>
      <c r="AB181" s="373">
        <v>0</v>
      </c>
      <c r="AC181" s="373">
        <v>0</v>
      </c>
      <c r="AD181" s="356">
        <v>0</v>
      </c>
      <c r="AE181" s="361">
        <v>0</v>
      </c>
      <c r="AF181" s="373">
        <v>0</v>
      </c>
      <c r="AG181" s="373">
        <v>0</v>
      </c>
      <c r="AH181" s="373">
        <v>0</v>
      </c>
      <c r="AI181" s="356">
        <v>0</v>
      </c>
      <c r="AJ181" s="1870">
        <v>0</v>
      </c>
      <c r="AK181" s="1870">
        <v>0</v>
      </c>
      <c r="AL181" s="1870">
        <v>0</v>
      </c>
      <c r="AM181" s="1870">
        <v>0</v>
      </c>
      <c r="AN181" s="1871">
        <v>0</v>
      </c>
    </row>
    <row r="182" spans="1:40" outlineLevel="1">
      <c r="A182" s="521">
        <f>ROW()</f>
        <v>182</v>
      </c>
      <c r="B182" s="35"/>
      <c r="C182" s="758"/>
      <c r="D182" s="33" t="s">
        <v>302</v>
      </c>
      <c r="F182" s="151"/>
      <c r="G182" s="151"/>
      <c r="H182" s="151"/>
      <c r="I182" s="151"/>
      <c r="J182" s="246"/>
      <c r="K182" s="151"/>
      <c r="L182" s="151"/>
      <c r="M182" s="151"/>
      <c r="N182" s="248"/>
      <c r="O182" s="361">
        <v>0</v>
      </c>
      <c r="P182" s="373">
        <v>0</v>
      </c>
      <c r="Q182" s="373">
        <v>0</v>
      </c>
      <c r="R182" s="373">
        <v>0</v>
      </c>
      <c r="S182" s="356">
        <v>0</v>
      </c>
      <c r="T182" s="361">
        <v>0</v>
      </c>
      <c r="U182" s="373">
        <v>0</v>
      </c>
      <c r="V182" s="373">
        <v>0</v>
      </c>
      <c r="W182" s="373">
        <v>0</v>
      </c>
      <c r="X182" s="356">
        <v>0</v>
      </c>
      <c r="Y182" s="361">
        <v>0</v>
      </c>
      <c r="Z182" s="373">
        <v>0</v>
      </c>
      <c r="AA182" s="373">
        <v>0</v>
      </c>
      <c r="AB182" s="373">
        <v>0</v>
      </c>
      <c r="AC182" s="373">
        <v>0</v>
      </c>
      <c r="AD182" s="356">
        <v>0</v>
      </c>
      <c r="AE182" s="361">
        <v>0</v>
      </c>
      <c r="AF182" s="373">
        <v>0</v>
      </c>
      <c r="AG182" s="373">
        <v>0</v>
      </c>
      <c r="AH182" s="373">
        <v>0</v>
      </c>
      <c r="AI182" s="356">
        <v>0</v>
      </c>
      <c r="AJ182" s="1870">
        <v>0</v>
      </c>
      <c r="AK182" s="1870">
        <v>0</v>
      </c>
      <c r="AL182" s="1870">
        <v>0</v>
      </c>
      <c r="AM182" s="1870">
        <v>0</v>
      </c>
      <c r="AN182" s="1871">
        <v>0</v>
      </c>
    </row>
    <row r="183" spans="1:40" outlineLevel="1">
      <c r="A183" s="521">
        <f>ROW()</f>
        <v>183</v>
      </c>
      <c r="B183" s="35"/>
      <c r="C183" s="758"/>
      <c r="D183" s="33" t="s">
        <v>36</v>
      </c>
      <c r="F183" s="151"/>
      <c r="G183" s="151"/>
      <c r="H183" s="151"/>
      <c r="I183" s="151"/>
      <c r="J183" s="246"/>
      <c r="K183" s="151"/>
      <c r="L183" s="151"/>
      <c r="M183" s="151"/>
      <c r="N183" s="248"/>
      <c r="O183" s="361">
        <v>0</v>
      </c>
      <c r="P183" s="373">
        <v>0</v>
      </c>
      <c r="Q183" s="373">
        <v>0</v>
      </c>
      <c r="R183" s="373">
        <v>0</v>
      </c>
      <c r="S183" s="356">
        <v>0</v>
      </c>
      <c r="T183" s="361">
        <v>0</v>
      </c>
      <c r="U183" s="373">
        <v>0</v>
      </c>
      <c r="V183" s="373">
        <v>0</v>
      </c>
      <c r="W183" s="373">
        <v>0</v>
      </c>
      <c r="X183" s="356">
        <v>0</v>
      </c>
      <c r="Y183" s="361">
        <v>0</v>
      </c>
      <c r="Z183" s="373">
        <v>0</v>
      </c>
      <c r="AA183" s="373">
        <v>0</v>
      </c>
      <c r="AB183" s="373">
        <v>0</v>
      </c>
      <c r="AC183" s="373">
        <v>0</v>
      </c>
      <c r="AD183" s="356">
        <v>0</v>
      </c>
      <c r="AE183" s="361">
        <v>0</v>
      </c>
      <c r="AF183" s="373">
        <v>0</v>
      </c>
      <c r="AG183" s="373">
        <v>0</v>
      </c>
      <c r="AH183" s="373">
        <v>0</v>
      </c>
      <c r="AI183" s="356">
        <v>0</v>
      </c>
      <c r="AJ183" s="1870">
        <v>0</v>
      </c>
      <c r="AK183" s="1870">
        <v>0</v>
      </c>
      <c r="AL183" s="1870">
        <v>0</v>
      </c>
      <c r="AM183" s="1870">
        <v>0</v>
      </c>
      <c r="AN183" s="1871">
        <v>0</v>
      </c>
    </row>
    <row r="184" spans="1:40" outlineLevel="1">
      <c r="A184" s="521">
        <f>ROW()</f>
        <v>184</v>
      </c>
      <c r="B184" s="35"/>
      <c r="C184" s="758"/>
      <c r="D184" s="33" t="s">
        <v>583</v>
      </c>
      <c r="F184" s="151"/>
      <c r="G184" s="151"/>
      <c r="H184" s="151"/>
      <c r="I184" s="151"/>
      <c r="J184" s="246"/>
      <c r="K184" s="151"/>
      <c r="L184" s="151"/>
      <c r="M184" s="151"/>
      <c r="N184" s="248"/>
      <c r="O184" s="361"/>
      <c r="P184" s="373"/>
      <c r="Q184" s="373"/>
      <c r="R184" s="373"/>
      <c r="S184" s="356"/>
      <c r="T184" s="361"/>
      <c r="U184" s="373"/>
      <c r="V184" s="373"/>
      <c r="W184" s="373"/>
      <c r="X184" s="356"/>
      <c r="Y184" s="361"/>
      <c r="Z184" s="373"/>
      <c r="AA184" s="373"/>
      <c r="AB184" s="373"/>
      <c r="AC184" s="373"/>
      <c r="AD184" s="356"/>
      <c r="AE184" s="361"/>
      <c r="AF184" s="373"/>
      <c r="AG184" s="373"/>
      <c r="AH184" s="373"/>
      <c r="AI184" s="356"/>
      <c r="AJ184" s="1870"/>
      <c r="AK184" s="1870"/>
      <c r="AL184" s="1870"/>
      <c r="AM184" s="1870"/>
      <c r="AN184" s="1871"/>
    </row>
    <row r="185" spans="1:40" outlineLevel="1">
      <c r="A185" s="521">
        <f>ROW()</f>
        <v>185</v>
      </c>
      <c r="B185" s="35"/>
      <c r="C185" s="758"/>
      <c r="D185" s="33" t="s">
        <v>81</v>
      </c>
      <c r="F185" s="151"/>
      <c r="G185" s="151"/>
      <c r="H185" s="151"/>
      <c r="I185" s="151"/>
      <c r="J185" s="246"/>
      <c r="K185" s="151"/>
      <c r="L185" s="151"/>
      <c r="M185" s="151"/>
      <c r="N185" s="248"/>
      <c r="O185" s="361">
        <v>0</v>
      </c>
      <c r="P185" s="373">
        <v>0</v>
      </c>
      <c r="Q185" s="373">
        <v>0</v>
      </c>
      <c r="R185" s="373">
        <v>0</v>
      </c>
      <c r="S185" s="356">
        <v>0</v>
      </c>
      <c r="T185" s="361">
        <v>0</v>
      </c>
      <c r="U185" s="373">
        <v>0</v>
      </c>
      <c r="V185" s="373">
        <v>0</v>
      </c>
      <c r="W185" s="373">
        <v>0</v>
      </c>
      <c r="X185" s="356">
        <v>0</v>
      </c>
      <c r="Y185" s="361">
        <v>0</v>
      </c>
      <c r="Z185" s="373">
        <v>0</v>
      </c>
      <c r="AA185" s="373">
        <v>0</v>
      </c>
      <c r="AB185" s="373">
        <v>0</v>
      </c>
      <c r="AC185" s="373">
        <v>0</v>
      </c>
      <c r="AD185" s="356">
        <v>0</v>
      </c>
      <c r="AE185" s="361">
        <v>0</v>
      </c>
      <c r="AF185" s="373">
        <v>0</v>
      </c>
      <c r="AG185" s="373">
        <v>0</v>
      </c>
      <c r="AH185" s="373">
        <v>0</v>
      </c>
      <c r="AI185" s="356">
        <v>0</v>
      </c>
      <c r="AJ185" s="1870">
        <v>0</v>
      </c>
      <c r="AK185" s="1870">
        <v>0</v>
      </c>
      <c r="AL185" s="1870">
        <v>0</v>
      </c>
      <c r="AM185" s="1870">
        <v>0</v>
      </c>
      <c r="AN185" s="1871">
        <v>0</v>
      </c>
    </row>
    <row r="186" spans="1:40" outlineLevel="1">
      <c r="A186" s="521">
        <f>ROW()</f>
        <v>186</v>
      </c>
      <c r="B186" s="35"/>
      <c r="C186" s="758"/>
      <c r="D186" s="33" t="s">
        <v>28</v>
      </c>
      <c r="F186" s="151"/>
      <c r="G186" s="151"/>
      <c r="H186" s="151"/>
      <c r="I186" s="151"/>
      <c r="J186" s="246"/>
      <c r="K186" s="151"/>
      <c r="L186" s="151"/>
      <c r="M186" s="151"/>
      <c r="N186" s="248"/>
      <c r="O186" s="361">
        <v>0</v>
      </c>
      <c r="P186" s="373">
        <v>0</v>
      </c>
      <c r="Q186" s="373">
        <v>0</v>
      </c>
      <c r="R186" s="373">
        <v>0</v>
      </c>
      <c r="S186" s="356">
        <v>3.4279999999999999</v>
      </c>
      <c r="T186" s="361">
        <v>0</v>
      </c>
      <c r="U186" s="373">
        <v>0</v>
      </c>
      <c r="V186" s="373">
        <v>0</v>
      </c>
      <c r="W186" s="373">
        <v>0</v>
      </c>
      <c r="X186" s="356">
        <v>0</v>
      </c>
      <c r="Y186" s="361">
        <v>0</v>
      </c>
      <c r="Z186" s="373">
        <v>0</v>
      </c>
      <c r="AA186" s="373">
        <v>0</v>
      </c>
      <c r="AB186" s="373">
        <v>0</v>
      </c>
      <c r="AC186" s="373">
        <v>0</v>
      </c>
      <c r="AD186" s="356">
        <v>0</v>
      </c>
      <c r="AE186" s="361">
        <v>0</v>
      </c>
      <c r="AF186" s="373">
        <v>0</v>
      </c>
      <c r="AG186" s="373">
        <v>0</v>
      </c>
      <c r="AH186" s="373">
        <v>0</v>
      </c>
      <c r="AI186" s="356">
        <v>0</v>
      </c>
      <c r="AJ186" s="1870">
        <v>0</v>
      </c>
      <c r="AK186" s="1870">
        <v>0</v>
      </c>
      <c r="AL186" s="1870">
        <v>0</v>
      </c>
      <c r="AM186" s="1870">
        <v>0</v>
      </c>
      <c r="AN186" s="1871">
        <v>0</v>
      </c>
    </row>
    <row r="187" spans="1:40" outlineLevel="1">
      <c r="A187" s="521">
        <f>ROW()</f>
        <v>187</v>
      </c>
      <c r="B187" s="35"/>
      <c r="C187" s="758"/>
      <c r="D187" s="45" t="s">
        <v>443</v>
      </c>
      <c r="E187" s="45"/>
      <c r="F187" s="50"/>
      <c r="G187" s="50"/>
      <c r="H187" s="50"/>
      <c r="I187" s="50"/>
      <c r="J187" s="249"/>
      <c r="K187" s="50"/>
      <c r="L187" s="50"/>
      <c r="M187" s="50"/>
      <c r="N187" s="250"/>
      <c r="O187" s="362">
        <v>0</v>
      </c>
      <c r="P187" s="374">
        <v>0</v>
      </c>
      <c r="Q187" s="374">
        <v>0</v>
      </c>
      <c r="R187" s="374">
        <v>0</v>
      </c>
      <c r="S187" s="363">
        <v>0</v>
      </c>
      <c r="T187" s="362">
        <v>0</v>
      </c>
      <c r="U187" s="374">
        <v>0</v>
      </c>
      <c r="V187" s="374">
        <v>0</v>
      </c>
      <c r="W187" s="374">
        <v>0</v>
      </c>
      <c r="X187" s="363">
        <v>0</v>
      </c>
      <c r="Y187" s="362">
        <v>0</v>
      </c>
      <c r="Z187" s="374">
        <v>0</v>
      </c>
      <c r="AA187" s="374">
        <v>0</v>
      </c>
      <c r="AB187" s="374">
        <v>0</v>
      </c>
      <c r="AC187" s="374">
        <v>0</v>
      </c>
      <c r="AD187" s="363">
        <v>0</v>
      </c>
      <c r="AE187" s="362">
        <v>0</v>
      </c>
      <c r="AF187" s="374">
        <v>0</v>
      </c>
      <c r="AG187" s="374">
        <v>0</v>
      </c>
      <c r="AH187" s="374">
        <v>0</v>
      </c>
      <c r="AI187" s="363">
        <v>0</v>
      </c>
      <c r="AJ187" s="1872">
        <v>0</v>
      </c>
      <c r="AK187" s="1872">
        <v>0</v>
      </c>
      <c r="AL187" s="1872">
        <v>0</v>
      </c>
      <c r="AM187" s="1872">
        <v>0</v>
      </c>
      <c r="AN187" s="1873">
        <v>0</v>
      </c>
    </row>
    <row r="188" spans="1:40" outlineLevel="1">
      <c r="A188" s="521">
        <f>ROW()</f>
        <v>188</v>
      </c>
      <c r="C188" s="758"/>
      <c r="D188" s="33" t="s">
        <v>24</v>
      </c>
      <c r="J188" s="114"/>
      <c r="N188" s="171"/>
      <c r="O188" s="251">
        <f t="shared" ref="O188:AN188" si="150">SUM(O172:O187)</f>
        <v>0</v>
      </c>
      <c r="P188" s="58">
        <f t="shared" si="150"/>
        <v>0</v>
      </c>
      <c r="Q188" s="58">
        <f t="shared" si="150"/>
        <v>0</v>
      </c>
      <c r="R188" s="58">
        <f t="shared" si="150"/>
        <v>0</v>
      </c>
      <c r="S188" s="247">
        <f t="shared" si="150"/>
        <v>4.47</v>
      </c>
      <c r="T188" s="251">
        <f t="shared" si="150"/>
        <v>0</v>
      </c>
      <c r="U188" s="58">
        <f t="shared" si="150"/>
        <v>0</v>
      </c>
      <c r="V188" s="58">
        <f t="shared" si="150"/>
        <v>0</v>
      </c>
      <c r="W188" s="58">
        <f t="shared" si="150"/>
        <v>0</v>
      </c>
      <c r="X188" s="247">
        <f t="shared" si="150"/>
        <v>0</v>
      </c>
      <c r="Y188" s="251">
        <f t="shared" si="150"/>
        <v>0</v>
      </c>
      <c r="Z188" s="58">
        <f t="shared" si="150"/>
        <v>0</v>
      </c>
      <c r="AA188" s="58">
        <f t="shared" si="150"/>
        <v>0</v>
      </c>
      <c r="AB188" s="58">
        <f t="shared" si="150"/>
        <v>0</v>
      </c>
      <c r="AC188" s="58">
        <f t="shared" si="150"/>
        <v>0</v>
      </c>
      <c r="AD188" s="247">
        <f t="shared" si="150"/>
        <v>0</v>
      </c>
      <c r="AE188" s="251">
        <f t="shared" si="150"/>
        <v>0</v>
      </c>
      <c r="AF188" s="58">
        <f t="shared" si="150"/>
        <v>0</v>
      </c>
      <c r="AG188" s="58">
        <f t="shared" si="150"/>
        <v>0</v>
      </c>
      <c r="AH188" s="58">
        <f t="shared" si="150"/>
        <v>0</v>
      </c>
      <c r="AI188" s="247">
        <f t="shared" si="150"/>
        <v>0</v>
      </c>
      <c r="AJ188" s="58">
        <f t="shared" si="150"/>
        <v>0</v>
      </c>
      <c r="AK188" s="58">
        <f t="shared" si="150"/>
        <v>0</v>
      </c>
      <c r="AL188" s="58">
        <f t="shared" si="150"/>
        <v>0</v>
      </c>
      <c r="AM188" s="58">
        <f t="shared" si="150"/>
        <v>0</v>
      </c>
      <c r="AN188" s="247">
        <f t="shared" si="150"/>
        <v>0</v>
      </c>
    </row>
    <row r="189" spans="1:40" outlineLevel="1">
      <c r="A189" s="521">
        <f>ROW()</f>
        <v>189</v>
      </c>
      <c r="B189" s="35"/>
      <c r="C189" s="756" t="s">
        <v>87</v>
      </c>
      <c r="J189" s="476"/>
      <c r="K189" s="477"/>
      <c r="L189" s="477"/>
      <c r="M189" s="477"/>
      <c r="N189" s="478"/>
      <c r="O189" s="1906" t="str">
        <f>"Actual 2 [m$ "&amp;$G$43&amp;"]"</f>
        <v>Actual 2 [m$ 31/12/2023]</v>
      </c>
      <c r="P189" s="1907"/>
      <c r="Q189" s="1907"/>
      <c r="R189" s="1907"/>
      <c r="S189" s="1908"/>
      <c r="T189" s="1906" t="str">
        <f>"Actual 3 [m$ "&amp;$G$43&amp;"]"</f>
        <v>Actual 3 [m$ 31/12/2023]</v>
      </c>
      <c r="U189" s="1907"/>
      <c r="V189" s="1907"/>
      <c r="W189" s="1907"/>
      <c r="X189" s="1908"/>
      <c r="Y189" s="1410"/>
      <c r="Z189" s="1408" t="s">
        <v>658</v>
      </c>
      <c r="AA189" s="1408"/>
      <c r="AB189" s="1411"/>
      <c r="AC189" s="1410"/>
      <c r="AD189" s="1412" t="s">
        <v>584</v>
      </c>
      <c r="AE189" s="1413"/>
      <c r="AF189" s="1137"/>
      <c r="AG189" s="1137" t="str">
        <f>"Forecast 5 [m$ "&amp;$G$43&amp;"]"</f>
        <v>Forecast 5 [m$ 31/12/2023]</v>
      </c>
      <c r="AH189" s="1137"/>
      <c r="AI189" s="1160"/>
      <c r="AJ189" s="1137"/>
      <c r="AK189" s="1137"/>
      <c r="AL189" s="1137" t="str">
        <f>"Forecast 6 [m$ "&amp;$G$43&amp;"]"</f>
        <v>Forecast 6 [m$ 31/12/2023]</v>
      </c>
      <c r="AM189" s="1137"/>
      <c r="AN189" s="1160"/>
    </row>
    <row r="190" spans="1:40" outlineLevel="1">
      <c r="A190" s="521">
        <f>ROW()</f>
        <v>190</v>
      </c>
      <c r="B190" s="35"/>
      <c r="C190" s="758"/>
      <c r="D190" s="33" t="s">
        <v>300</v>
      </c>
      <c r="J190" s="114"/>
      <c r="N190" s="171"/>
      <c r="O190" s="228">
        <f t="shared" ref="O190:S199" si="151">O172/$S$170*$S$43</f>
        <v>0</v>
      </c>
      <c r="P190" s="51">
        <f t="shared" si="151"/>
        <v>0</v>
      </c>
      <c r="Q190" s="51">
        <f t="shared" si="151"/>
        <v>0</v>
      </c>
      <c r="R190" s="51">
        <f t="shared" si="151"/>
        <v>0</v>
      </c>
      <c r="S190" s="229">
        <f t="shared" si="151"/>
        <v>0</v>
      </c>
      <c r="T190" s="228">
        <f t="shared" ref="T190:AI190" si="152">T172*$X$43</f>
        <v>0</v>
      </c>
      <c r="U190" s="51">
        <f t="shared" si="152"/>
        <v>0</v>
      </c>
      <c r="V190" s="51">
        <f t="shared" si="152"/>
        <v>0</v>
      </c>
      <c r="W190" s="51">
        <f t="shared" si="152"/>
        <v>0</v>
      </c>
      <c r="X190" s="229">
        <f t="shared" si="152"/>
        <v>0</v>
      </c>
      <c r="Y190" s="228">
        <f t="shared" si="152"/>
        <v>0</v>
      </c>
      <c r="Z190" s="51">
        <f t="shared" si="152"/>
        <v>0</v>
      </c>
      <c r="AA190" s="51">
        <f t="shared" si="152"/>
        <v>0</v>
      </c>
      <c r="AB190" s="51">
        <f t="shared" si="152"/>
        <v>0</v>
      </c>
      <c r="AC190" s="51">
        <f t="shared" si="152"/>
        <v>0</v>
      </c>
      <c r="AD190" s="229">
        <f t="shared" si="152"/>
        <v>0</v>
      </c>
      <c r="AE190" s="228">
        <f t="shared" si="152"/>
        <v>0</v>
      </c>
      <c r="AF190" s="51">
        <f t="shared" si="152"/>
        <v>0</v>
      </c>
      <c r="AG190" s="51">
        <f t="shared" si="152"/>
        <v>0</v>
      </c>
      <c r="AH190" s="51">
        <f t="shared" si="152"/>
        <v>0</v>
      </c>
      <c r="AI190" s="229">
        <f t="shared" si="152"/>
        <v>0</v>
      </c>
      <c r="AJ190" s="51">
        <f>AJ172*$AH$43</f>
        <v>0</v>
      </c>
      <c r="AK190" s="51">
        <f t="shared" ref="AK190:AN190" si="153">AK172*$AH$43</f>
        <v>0</v>
      </c>
      <c r="AL190" s="51">
        <f t="shared" si="153"/>
        <v>0</v>
      </c>
      <c r="AM190" s="51">
        <f t="shared" si="153"/>
        <v>0</v>
      </c>
      <c r="AN190" s="229">
        <f t="shared" si="153"/>
        <v>0</v>
      </c>
    </row>
    <row r="191" spans="1:40" outlineLevel="1">
      <c r="A191" s="521">
        <f>ROW()</f>
        <v>191</v>
      </c>
      <c r="B191" s="35"/>
      <c r="C191" s="758"/>
      <c r="D191" s="33" t="s">
        <v>301</v>
      </c>
      <c r="J191" s="114"/>
      <c r="N191" s="171"/>
      <c r="O191" s="228">
        <f t="shared" si="151"/>
        <v>0</v>
      </c>
      <c r="P191" s="51">
        <f t="shared" si="151"/>
        <v>0</v>
      </c>
      <c r="Q191" s="51">
        <f t="shared" si="151"/>
        <v>0</v>
      </c>
      <c r="R191" s="51">
        <f t="shared" si="151"/>
        <v>0</v>
      </c>
      <c r="S191" s="229">
        <f t="shared" si="151"/>
        <v>0</v>
      </c>
      <c r="T191" s="228">
        <f t="shared" ref="T191:AI191" si="154">T173*$X$43</f>
        <v>0</v>
      </c>
      <c r="U191" s="51">
        <f t="shared" si="154"/>
        <v>0</v>
      </c>
      <c r="V191" s="51">
        <f t="shared" si="154"/>
        <v>0</v>
      </c>
      <c r="W191" s="51">
        <f t="shared" si="154"/>
        <v>0</v>
      </c>
      <c r="X191" s="229">
        <f t="shared" si="154"/>
        <v>0</v>
      </c>
      <c r="Y191" s="228">
        <f t="shared" si="154"/>
        <v>0</v>
      </c>
      <c r="Z191" s="51">
        <f t="shared" si="154"/>
        <v>0</v>
      </c>
      <c r="AA191" s="51">
        <f t="shared" si="154"/>
        <v>0</v>
      </c>
      <c r="AB191" s="51">
        <f t="shared" si="154"/>
        <v>0</v>
      </c>
      <c r="AC191" s="51">
        <f t="shared" si="154"/>
        <v>0</v>
      </c>
      <c r="AD191" s="229">
        <f t="shared" si="154"/>
        <v>0</v>
      </c>
      <c r="AE191" s="228">
        <f t="shared" si="154"/>
        <v>0</v>
      </c>
      <c r="AF191" s="51">
        <f t="shared" si="154"/>
        <v>0</v>
      </c>
      <c r="AG191" s="51">
        <f t="shared" si="154"/>
        <v>0</v>
      </c>
      <c r="AH191" s="51">
        <f t="shared" si="154"/>
        <v>0</v>
      </c>
      <c r="AI191" s="229">
        <f t="shared" si="154"/>
        <v>0</v>
      </c>
      <c r="AJ191" s="51">
        <f t="shared" ref="AJ191:AN191" si="155">AJ173*$AH$43</f>
        <v>0</v>
      </c>
      <c r="AK191" s="51">
        <f t="shared" si="155"/>
        <v>0</v>
      </c>
      <c r="AL191" s="51">
        <f t="shared" si="155"/>
        <v>0</v>
      </c>
      <c r="AM191" s="51">
        <f t="shared" si="155"/>
        <v>0</v>
      </c>
      <c r="AN191" s="229">
        <f t="shared" si="155"/>
        <v>0</v>
      </c>
    </row>
    <row r="192" spans="1:40" outlineLevel="1">
      <c r="A192" s="521">
        <f>ROW()</f>
        <v>192</v>
      </c>
      <c r="B192" s="35"/>
      <c r="C192" s="758"/>
      <c r="D192" s="33" t="s">
        <v>29</v>
      </c>
      <c r="J192" s="114"/>
      <c r="N192" s="171"/>
      <c r="O192" s="228">
        <f t="shared" si="151"/>
        <v>0</v>
      </c>
      <c r="P192" s="51">
        <f t="shared" si="151"/>
        <v>0</v>
      </c>
      <c r="Q192" s="51">
        <f t="shared" si="151"/>
        <v>0</v>
      </c>
      <c r="R192" s="51">
        <f t="shared" si="151"/>
        <v>0</v>
      </c>
      <c r="S192" s="229">
        <f t="shared" si="151"/>
        <v>0</v>
      </c>
      <c r="T192" s="228">
        <f t="shared" ref="T192:AI192" si="156">T174*$X$43</f>
        <v>0</v>
      </c>
      <c r="U192" s="51">
        <f t="shared" si="156"/>
        <v>0</v>
      </c>
      <c r="V192" s="51">
        <f t="shared" si="156"/>
        <v>0</v>
      </c>
      <c r="W192" s="51">
        <f t="shared" si="156"/>
        <v>0</v>
      </c>
      <c r="X192" s="229">
        <f t="shared" si="156"/>
        <v>0</v>
      </c>
      <c r="Y192" s="228">
        <f t="shared" si="156"/>
        <v>0</v>
      </c>
      <c r="Z192" s="51">
        <f t="shared" si="156"/>
        <v>0</v>
      </c>
      <c r="AA192" s="51">
        <f t="shared" si="156"/>
        <v>0</v>
      </c>
      <c r="AB192" s="51">
        <f t="shared" si="156"/>
        <v>0</v>
      </c>
      <c r="AC192" s="51">
        <f t="shared" si="156"/>
        <v>0</v>
      </c>
      <c r="AD192" s="229">
        <f t="shared" si="156"/>
        <v>0</v>
      </c>
      <c r="AE192" s="228">
        <f t="shared" si="156"/>
        <v>0</v>
      </c>
      <c r="AF192" s="51">
        <f t="shared" si="156"/>
        <v>0</v>
      </c>
      <c r="AG192" s="51">
        <f t="shared" si="156"/>
        <v>0</v>
      </c>
      <c r="AH192" s="51">
        <f t="shared" si="156"/>
        <v>0</v>
      </c>
      <c r="AI192" s="229">
        <f t="shared" si="156"/>
        <v>0</v>
      </c>
      <c r="AJ192" s="51">
        <f t="shared" ref="AJ192:AN192" si="157">AJ174*$AH$43</f>
        <v>0</v>
      </c>
      <c r="AK192" s="51">
        <f t="shared" si="157"/>
        <v>0</v>
      </c>
      <c r="AL192" s="51">
        <f t="shared" si="157"/>
        <v>0</v>
      </c>
      <c r="AM192" s="51">
        <f t="shared" si="157"/>
        <v>0</v>
      </c>
      <c r="AN192" s="229">
        <f t="shared" si="157"/>
        <v>0</v>
      </c>
    </row>
    <row r="193" spans="1:40" outlineLevel="1">
      <c r="A193" s="521">
        <f>ROW()</f>
        <v>193</v>
      </c>
      <c r="B193" s="35"/>
      <c r="C193" s="758"/>
      <c r="D193" s="33" t="s">
        <v>30</v>
      </c>
      <c r="J193" s="114"/>
      <c r="N193" s="171"/>
      <c r="O193" s="228">
        <f t="shared" si="151"/>
        <v>0</v>
      </c>
      <c r="P193" s="51">
        <f t="shared" si="151"/>
        <v>0</v>
      </c>
      <c r="Q193" s="51">
        <f t="shared" si="151"/>
        <v>0</v>
      </c>
      <c r="R193" s="51">
        <f t="shared" si="151"/>
        <v>0</v>
      </c>
      <c r="S193" s="229">
        <f t="shared" si="151"/>
        <v>0</v>
      </c>
      <c r="T193" s="228">
        <f t="shared" ref="T193:AI193" si="158">T175*$X$43</f>
        <v>0</v>
      </c>
      <c r="U193" s="51">
        <f t="shared" si="158"/>
        <v>0</v>
      </c>
      <c r="V193" s="51">
        <f t="shared" si="158"/>
        <v>0</v>
      </c>
      <c r="W193" s="51">
        <f t="shared" si="158"/>
        <v>0</v>
      </c>
      <c r="X193" s="229">
        <f t="shared" si="158"/>
        <v>0</v>
      </c>
      <c r="Y193" s="228">
        <f t="shared" si="158"/>
        <v>0</v>
      </c>
      <c r="Z193" s="51">
        <f t="shared" si="158"/>
        <v>0</v>
      </c>
      <c r="AA193" s="51">
        <f t="shared" si="158"/>
        <v>0</v>
      </c>
      <c r="AB193" s="51">
        <f t="shared" si="158"/>
        <v>0</v>
      </c>
      <c r="AC193" s="51">
        <f t="shared" si="158"/>
        <v>0</v>
      </c>
      <c r="AD193" s="229">
        <f t="shared" si="158"/>
        <v>0</v>
      </c>
      <c r="AE193" s="228">
        <f t="shared" si="158"/>
        <v>0</v>
      </c>
      <c r="AF193" s="51">
        <f t="shared" si="158"/>
        <v>0</v>
      </c>
      <c r="AG193" s="51">
        <f t="shared" si="158"/>
        <v>0</v>
      </c>
      <c r="AH193" s="51">
        <f t="shared" si="158"/>
        <v>0</v>
      </c>
      <c r="AI193" s="229">
        <f t="shared" si="158"/>
        <v>0</v>
      </c>
      <c r="AJ193" s="51">
        <f t="shared" ref="AJ193:AN193" si="159">AJ175*$AH$43</f>
        <v>0</v>
      </c>
      <c r="AK193" s="51">
        <f t="shared" si="159"/>
        <v>0</v>
      </c>
      <c r="AL193" s="51">
        <f t="shared" si="159"/>
        <v>0</v>
      </c>
      <c r="AM193" s="51">
        <f t="shared" si="159"/>
        <v>0</v>
      </c>
      <c r="AN193" s="229">
        <f t="shared" si="159"/>
        <v>0</v>
      </c>
    </row>
    <row r="194" spans="1:40" outlineLevel="1">
      <c r="A194" s="521">
        <f>ROW()</f>
        <v>194</v>
      </c>
      <c r="B194" s="35"/>
      <c r="C194" s="758"/>
      <c r="D194" s="33" t="s">
        <v>31</v>
      </c>
      <c r="J194" s="114"/>
      <c r="N194" s="171"/>
      <c r="O194" s="228">
        <f t="shared" si="151"/>
        <v>0</v>
      </c>
      <c r="P194" s="51">
        <f t="shared" si="151"/>
        <v>0</v>
      </c>
      <c r="Q194" s="51">
        <f t="shared" si="151"/>
        <v>0</v>
      </c>
      <c r="R194" s="51">
        <f t="shared" si="151"/>
        <v>0</v>
      </c>
      <c r="S194" s="229">
        <f t="shared" si="151"/>
        <v>0</v>
      </c>
      <c r="T194" s="228">
        <f t="shared" ref="T194:AI194" si="160">T176*$X$43</f>
        <v>0</v>
      </c>
      <c r="U194" s="51">
        <f t="shared" si="160"/>
        <v>0</v>
      </c>
      <c r="V194" s="51">
        <f t="shared" si="160"/>
        <v>0</v>
      </c>
      <c r="W194" s="51">
        <f t="shared" si="160"/>
        <v>0</v>
      </c>
      <c r="X194" s="229">
        <f t="shared" si="160"/>
        <v>0</v>
      </c>
      <c r="Y194" s="228">
        <f t="shared" si="160"/>
        <v>0</v>
      </c>
      <c r="Z194" s="51">
        <f t="shared" si="160"/>
        <v>0</v>
      </c>
      <c r="AA194" s="51">
        <f t="shared" si="160"/>
        <v>0</v>
      </c>
      <c r="AB194" s="51">
        <f t="shared" si="160"/>
        <v>0</v>
      </c>
      <c r="AC194" s="51">
        <f t="shared" si="160"/>
        <v>0</v>
      </c>
      <c r="AD194" s="229">
        <f t="shared" si="160"/>
        <v>0</v>
      </c>
      <c r="AE194" s="228">
        <f t="shared" si="160"/>
        <v>0</v>
      </c>
      <c r="AF194" s="51">
        <f t="shared" si="160"/>
        <v>0</v>
      </c>
      <c r="AG194" s="51">
        <f t="shared" si="160"/>
        <v>0</v>
      </c>
      <c r="AH194" s="51">
        <f t="shared" si="160"/>
        <v>0</v>
      </c>
      <c r="AI194" s="229">
        <f t="shared" si="160"/>
        <v>0</v>
      </c>
      <c r="AJ194" s="51">
        <f t="shared" ref="AJ194:AN194" si="161">AJ176*$AH$43</f>
        <v>0</v>
      </c>
      <c r="AK194" s="51">
        <f t="shared" si="161"/>
        <v>0</v>
      </c>
      <c r="AL194" s="51">
        <f t="shared" si="161"/>
        <v>0</v>
      </c>
      <c r="AM194" s="51">
        <f t="shared" si="161"/>
        <v>0</v>
      </c>
      <c r="AN194" s="229">
        <f t="shared" si="161"/>
        <v>0</v>
      </c>
    </row>
    <row r="195" spans="1:40" outlineLevel="1">
      <c r="A195" s="521">
        <f>ROW()</f>
        <v>195</v>
      </c>
      <c r="B195" s="35"/>
      <c r="C195" s="758"/>
      <c r="D195" s="33" t="s">
        <v>32</v>
      </c>
      <c r="J195" s="114"/>
      <c r="N195" s="171"/>
      <c r="O195" s="228">
        <f t="shared" si="151"/>
        <v>0</v>
      </c>
      <c r="P195" s="51">
        <f t="shared" si="151"/>
        <v>0</v>
      </c>
      <c r="Q195" s="51">
        <f t="shared" si="151"/>
        <v>0</v>
      </c>
      <c r="R195" s="51">
        <f t="shared" si="151"/>
        <v>0</v>
      </c>
      <c r="S195" s="229">
        <f t="shared" si="151"/>
        <v>0</v>
      </c>
      <c r="T195" s="228">
        <f t="shared" ref="T195:AI195" si="162">T177*$X$43</f>
        <v>0</v>
      </c>
      <c r="U195" s="51">
        <f t="shared" si="162"/>
        <v>0</v>
      </c>
      <c r="V195" s="51">
        <f t="shared" si="162"/>
        <v>0</v>
      </c>
      <c r="W195" s="51">
        <f t="shared" si="162"/>
        <v>0</v>
      </c>
      <c r="X195" s="229">
        <f t="shared" si="162"/>
        <v>0</v>
      </c>
      <c r="Y195" s="228">
        <f t="shared" si="162"/>
        <v>0</v>
      </c>
      <c r="Z195" s="51">
        <f t="shared" si="162"/>
        <v>0</v>
      </c>
      <c r="AA195" s="51">
        <f t="shared" si="162"/>
        <v>0</v>
      </c>
      <c r="AB195" s="51">
        <f t="shared" si="162"/>
        <v>0</v>
      </c>
      <c r="AC195" s="51">
        <f t="shared" si="162"/>
        <v>0</v>
      </c>
      <c r="AD195" s="229">
        <f t="shared" si="162"/>
        <v>0</v>
      </c>
      <c r="AE195" s="228">
        <f t="shared" si="162"/>
        <v>0</v>
      </c>
      <c r="AF195" s="51">
        <f t="shared" si="162"/>
        <v>0</v>
      </c>
      <c r="AG195" s="51">
        <f t="shared" si="162"/>
        <v>0</v>
      </c>
      <c r="AH195" s="51">
        <f t="shared" si="162"/>
        <v>0</v>
      </c>
      <c r="AI195" s="229">
        <f t="shared" si="162"/>
        <v>0</v>
      </c>
      <c r="AJ195" s="51">
        <f t="shared" ref="AJ195:AN195" si="163">AJ177*$AH$43</f>
        <v>0</v>
      </c>
      <c r="AK195" s="51">
        <f t="shared" si="163"/>
        <v>0</v>
      </c>
      <c r="AL195" s="51">
        <f t="shared" si="163"/>
        <v>0</v>
      </c>
      <c r="AM195" s="51">
        <f t="shared" si="163"/>
        <v>0</v>
      </c>
      <c r="AN195" s="229">
        <f t="shared" si="163"/>
        <v>0</v>
      </c>
    </row>
    <row r="196" spans="1:40" outlineLevel="1">
      <c r="A196" s="521">
        <f>ROW()</f>
        <v>196</v>
      </c>
      <c r="B196" s="35"/>
      <c r="C196" s="758"/>
      <c r="D196" s="33" t="s">
        <v>33</v>
      </c>
      <c r="J196" s="114"/>
      <c r="N196" s="171"/>
      <c r="O196" s="228">
        <f t="shared" si="151"/>
        <v>0</v>
      </c>
      <c r="P196" s="51">
        <f t="shared" si="151"/>
        <v>0</v>
      </c>
      <c r="Q196" s="51">
        <f t="shared" si="151"/>
        <v>0</v>
      </c>
      <c r="R196" s="51">
        <f t="shared" si="151"/>
        <v>0</v>
      </c>
      <c r="S196" s="229">
        <f t="shared" si="151"/>
        <v>0</v>
      </c>
      <c r="T196" s="228">
        <f t="shared" ref="T196:AI196" si="164">T178*$X$43</f>
        <v>0</v>
      </c>
      <c r="U196" s="51">
        <f t="shared" si="164"/>
        <v>0</v>
      </c>
      <c r="V196" s="51">
        <f t="shared" si="164"/>
        <v>0</v>
      </c>
      <c r="W196" s="51">
        <f t="shared" si="164"/>
        <v>0</v>
      </c>
      <c r="X196" s="229">
        <f t="shared" si="164"/>
        <v>0</v>
      </c>
      <c r="Y196" s="228">
        <f t="shared" si="164"/>
        <v>0</v>
      </c>
      <c r="Z196" s="51">
        <f t="shared" si="164"/>
        <v>0</v>
      </c>
      <c r="AA196" s="51">
        <f t="shared" si="164"/>
        <v>0</v>
      </c>
      <c r="AB196" s="51">
        <f t="shared" si="164"/>
        <v>0</v>
      </c>
      <c r="AC196" s="51">
        <f t="shared" si="164"/>
        <v>0</v>
      </c>
      <c r="AD196" s="229">
        <f t="shared" si="164"/>
        <v>0</v>
      </c>
      <c r="AE196" s="228">
        <f t="shared" si="164"/>
        <v>0</v>
      </c>
      <c r="AF196" s="51">
        <f t="shared" si="164"/>
        <v>0</v>
      </c>
      <c r="AG196" s="51">
        <f t="shared" si="164"/>
        <v>0</v>
      </c>
      <c r="AH196" s="51">
        <f t="shared" si="164"/>
        <v>0</v>
      </c>
      <c r="AI196" s="229">
        <f t="shared" si="164"/>
        <v>0</v>
      </c>
      <c r="AJ196" s="51">
        <f t="shared" ref="AJ196:AN196" si="165">AJ178*$AH$43</f>
        <v>0</v>
      </c>
      <c r="AK196" s="51">
        <f t="shared" si="165"/>
        <v>0</v>
      </c>
      <c r="AL196" s="51">
        <f t="shared" si="165"/>
        <v>0</v>
      </c>
      <c r="AM196" s="51">
        <f t="shared" si="165"/>
        <v>0</v>
      </c>
      <c r="AN196" s="229">
        <f t="shared" si="165"/>
        <v>0</v>
      </c>
    </row>
    <row r="197" spans="1:40" outlineLevel="1">
      <c r="A197" s="521">
        <f>ROW()</f>
        <v>197</v>
      </c>
      <c r="B197" s="35"/>
      <c r="C197" s="758"/>
      <c r="D197" s="33" t="s">
        <v>27</v>
      </c>
      <c r="J197" s="114"/>
      <c r="N197" s="171"/>
      <c r="O197" s="228">
        <f t="shared" si="151"/>
        <v>0</v>
      </c>
      <c r="P197" s="51">
        <f t="shared" si="151"/>
        <v>0</v>
      </c>
      <c r="Q197" s="51">
        <f t="shared" si="151"/>
        <v>0</v>
      </c>
      <c r="R197" s="51">
        <f t="shared" si="151"/>
        <v>0</v>
      </c>
      <c r="S197" s="229">
        <f t="shared" si="151"/>
        <v>1.4829707098504572</v>
      </c>
      <c r="T197" s="228">
        <f t="shared" ref="T197:AI197" si="166">T179*$X$43</f>
        <v>0</v>
      </c>
      <c r="U197" s="51">
        <f t="shared" si="166"/>
        <v>0</v>
      </c>
      <c r="V197" s="51">
        <f t="shared" si="166"/>
        <v>0</v>
      </c>
      <c r="W197" s="51">
        <f t="shared" si="166"/>
        <v>0</v>
      </c>
      <c r="X197" s="229">
        <f t="shared" si="166"/>
        <v>0</v>
      </c>
      <c r="Y197" s="228">
        <f t="shared" si="166"/>
        <v>0</v>
      </c>
      <c r="Z197" s="51">
        <f t="shared" si="166"/>
        <v>0</v>
      </c>
      <c r="AA197" s="51">
        <f t="shared" si="166"/>
        <v>0</v>
      </c>
      <c r="AB197" s="51">
        <f t="shared" si="166"/>
        <v>0</v>
      </c>
      <c r="AC197" s="51">
        <f t="shared" si="166"/>
        <v>0</v>
      </c>
      <c r="AD197" s="229">
        <f t="shared" si="166"/>
        <v>0</v>
      </c>
      <c r="AE197" s="228">
        <f t="shared" si="166"/>
        <v>0</v>
      </c>
      <c r="AF197" s="51">
        <f t="shared" si="166"/>
        <v>0</v>
      </c>
      <c r="AG197" s="51">
        <f t="shared" si="166"/>
        <v>0</v>
      </c>
      <c r="AH197" s="51">
        <f t="shared" si="166"/>
        <v>0</v>
      </c>
      <c r="AI197" s="229">
        <f t="shared" si="166"/>
        <v>0</v>
      </c>
      <c r="AJ197" s="51">
        <f t="shared" ref="AJ197:AN197" si="167">AJ179*$AH$43</f>
        <v>0</v>
      </c>
      <c r="AK197" s="51">
        <f t="shared" si="167"/>
        <v>0</v>
      </c>
      <c r="AL197" s="51">
        <f t="shared" si="167"/>
        <v>0</v>
      </c>
      <c r="AM197" s="51">
        <f t="shared" si="167"/>
        <v>0</v>
      </c>
      <c r="AN197" s="229">
        <f t="shared" si="167"/>
        <v>0</v>
      </c>
    </row>
    <row r="198" spans="1:40" outlineLevel="1">
      <c r="A198" s="521">
        <f>ROW()</f>
        <v>198</v>
      </c>
      <c r="B198" s="35"/>
      <c r="C198" s="758"/>
      <c r="D198" s="33" t="s">
        <v>34</v>
      </c>
      <c r="J198" s="114"/>
      <c r="N198" s="171"/>
      <c r="O198" s="228">
        <f t="shared" si="151"/>
        <v>0</v>
      </c>
      <c r="P198" s="51">
        <f t="shared" si="151"/>
        <v>0</v>
      </c>
      <c r="Q198" s="51">
        <f t="shared" si="151"/>
        <v>0</v>
      </c>
      <c r="R198" s="51">
        <f t="shared" si="151"/>
        <v>0</v>
      </c>
      <c r="S198" s="229">
        <f t="shared" si="151"/>
        <v>0</v>
      </c>
      <c r="T198" s="228">
        <f t="shared" ref="T198:AI198" si="168">T180*$X$43</f>
        <v>0</v>
      </c>
      <c r="U198" s="51">
        <f t="shared" si="168"/>
        <v>0</v>
      </c>
      <c r="V198" s="51">
        <f t="shared" si="168"/>
        <v>0</v>
      </c>
      <c r="W198" s="51">
        <f t="shared" si="168"/>
        <v>0</v>
      </c>
      <c r="X198" s="229">
        <f t="shared" si="168"/>
        <v>0</v>
      </c>
      <c r="Y198" s="228">
        <f t="shared" si="168"/>
        <v>0</v>
      </c>
      <c r="Z198" s="51">
        <f t="shared" si="168"/>
        <v>0</v>
      </c>
      <c r="AA198" s="51">
        <f t="shared" si="168"/>
        <v>0</v>
      </c>
      <c r="AB198" s="51">
        <f t="shared" si="168"/>
        <v>0</v>
      </c>
      <c r="AC198" s="51">
        <f t="shared" si="168"/>
        <v>0</v>
      </c>
      <c r="AD198" s="229">
        <f t="shared" si="168"/>
        <v>0</v>
      </c>
      <c r="AE198" s="228">
        <f t="shared" si="168"/>
        <v>0</v>
      </c>
      <c r="AF198" s="51">
        <f t="shared" si="168"/>
        <v>0</v>
      </c>
      <c r="AG198" s="51">
        <f t="shared" si="168"/>
        <v>0</v>
      </c>
      <c r="AH198" s="51">
        <f t="shared" si="168"/>
        <v>0</v>
      </c>
      <c r="AI198" s="229">
        <f t="shared" si="168"/>
        <v>0</v>
      </c>
      <c r="AJ198" s="51">
        <f t="shared" ref="AJ198:AN198" si="169">AJ180*$AH$43</f>
        <v>0</v>
      </c>
      <c r="AK198" s="51">
        <f t="shared" si="169"/>
        <v>0</v>
      </c>
      <c r="AL198" s="51">
        <f t="shared" si="169"/>
        <v>0</v>
      </c>
      <c r="AM198" s="51">
        <f t="shared" si="169"/>
        <v>0</v>
      </c>
      <c r="AN198" s="229">
        <f t="shared" si="169"/>
        <v>0</v>
      </c>
    </row>
    <row r="199" spans="1:40" outlineLevel="1">
      <c r="A199" s="521">
        <f>ROW()</f>
        <v>199</v>
      </c>
      <c r="B199" s="35"/>
      <c r="C199" s="758"/>
      <c r="D199" s="33" t="s">
        <v>35</v>
      </c>
      <c r="J199" s="114"/>
      <c r="N199" s="171"/>
      <c r="O199" s="228">
        <f t="shared" si="151"/>
        <v>0</v>
      </c>
      <c r="P199" s="51">
        <f t="shared" si="151"/>
        <v>0</v>
      </c>
      <c r="Q199" s="51">
        <f t="shared" si="151"/>
        <v>0</v>
      </c>
      <c r="R199" s="51">
        <f t="shared" si="151"/>
        <v>0</v>
      </c>
      <c r="S199" s="229">
        <f t="shared" si="151"/>
        <v>0</v>
      </c>
      <c r="T199" s="228">
        <f t="shared" ref="T199:AI199" si="170">T181*$X$43</f>
        <v>0</v>
      </c>
      <c r="U199" s="51">
        <f t="shared" si="170"/>
        <v>0</v>
      </c>
      <c r="V199" s="51">
        <f t="shared" si="170"/>
        <v>0</v>
      </c>
      <c r="W199" s="51">
        <f t="shared" si="170"/>
        <v>0</v>
      </c>
      <c r="X199" s="229">
        <f t="shared" si="170"/>
        <v>0</v>
      </c>
      <c r="Y199" s="228">
        <f t="shared" si="170"/>
        <v>0</v>
      </c>
      <c r="Z199" s="51">
        <f t="shared" si="170"/>
        <v>0</v>
      </c>
      <c r="AA199" s="51">
        <f t="shared" si="170"/>
        <v>0</v>
      </c>
      <c r="AB199" s="51">
        <f t="shared" si="170"/>
        <v>0</v>
      </c>
      <c r="AC199" s="51">
        <f t="shared" si="170"/>
        <v>0</v>
      </c>
      <c r="AD199" s="229">
        <f t="shared" si="170"/>
        <v>0</v>
      </c>
      <c r="AE199" s="228">
        <f t="shared" si="170"/>
        <v>0</v>
      </c>
      <c r="AF199" s="51">
        <f t="shared" si="170"/>
        <v>0</v>
      </c>
      <c r="AG199" s="51">
        <f t="shared" si="170"/>
        <v>0</v>
      </c>
      <c r="AH199" s="51">
        <f t="shared" si="170"/>
        <v>0</v>
      </c>
      <c r="AI199" s="229">
        <f t="shared" si="170"/>
        <v>0</v>
      </c>
      <c r="AJ199" s="51">
        <f t="shared" ref="AJ199:AN199" si="171">AJ181*$AH$43</f>
        <v>0</v>
      </c>
      <c r="AK199" s="51">
        <f t="shared" si="171"/>
        <v>0</v>
      </c>
      <c r="AL199" s="51">
        <f t="shared" si="171"/>
        <v>0</v>
      </c>
      <c r="AM199" s="51">
        <f t="shared" si="171"/>
        <v>0</v>
      </c>
      <c r="AN199" s="229">
        <f t="shared" si="171"/>
        <v>0</v>
      </c>
    </row>
    <row r="200" spans="1:40" outlineLevel="1">
      <c r="A200" s="521">
        <f>ROW()</f>
        <v>200</v>
      </c>
      <c r="B200" s="35"/>
      <c r="C200" s="758"/>
      <c r="D200" s="33" t="s">
        <v>302</v>
      </c>
      <c r="J200" s="114"/>
      <c r="N200" s="171"/>
      <c r="O200" s="228">
        <f t="shared" ref="O200:S205" si="172">O182/$S$170*$S$43</f>
        <v>0</v>
      </c>
      <c r="P200" s="51">
        <f t="shared" si="172"/>
        <v>0</v>
      </c>
      <c r="Q200" s="51">
        <f t="shared" si="172"/>
        <v>0</v>
      </c>
      <c r="R200" s="51">
        <f t="shared" si="172"/>
        <v>0</v>
      </c>
      <c r="S200" s="229">
        <f t="shared" si="172"/>
        <v>0</v>
      </c>
      <c r="T200" s="228">
        <f t="shared" ref="T200:AI200" si="173">T182*$X$43</f>
        <v>0</v>
      </c>
      <c r="U200" s="51">
        <f t="shared" si="173"/>
        <v>0</v>
      </c>
      <c r="V200" s="51">
        <f t="shared" si="173"/>
        <v>0</v>
      </c>
      <c r="W200" s="51">
        <f t="shared" si="173"/>
        <v>0</v>
      </c>
      <c r="X200" s="229">
        <f t="shared" si="173"/>
        <v>0</v>
      </c>
      <c r="Y200" s="228">
        <f t="shared" si="173"/>
        <v>0</v>
      </c>
      <c r="Z200" s="51">
        <f t="shared" si="173"/>
        <v>0</v>
      </c>
      <c r="AA200" s="51">
        <f t="shared" si="173"/>
        <v>0</v>
      </c>
      <c r="AB200" s="51">
        <f t="shared" si="173"/>
        <v>0</v>
      </c>
      <c r="AC200" s="51">
        <f t="shared" si="173"/>
        <v>0</v>
      </c>
      <c r="AD200" s="229">
        <f t="shared" si="173"/>
        <v>0</v>
      </c>
      <c r="AE200" s="228">
        <f t="shared" si="173"/>
        <v>0</v>
      </c>
      <c r="AF200" s="51">
        <f t="shared" si="173"/>
        <v>0</v>
      </c>
      <c r="AG200" s="51">
        <f t="shared" si="173"/>
        <v>0</v>
      </c>
      <c r="AH200" s="51">
        <f t="shared" si="173"/>
        <v>0</v>
      </c>
      <c r="AI200" s="229">
        <f t="shared" si="173"/>
        <v>0</v>
      </c>
      <c r="AJ200" s="51">
        <f t="shared" ref="AJ200:AN200" si="174">AJ182*$AH$43</f>
        <v>0</v>
      </c>
      <c r="AK200" s="51">
        <f t="shared" si="174"/>
        <v>0</v>
      </c>
      <c r="AL200" s="51">
        <f t="shared" si="174"/>
        <v>0</v>
      </c>
      <c r="AM200" s="51">
        <f t="shared" si="174"/>
        <v>0</v>
      </c>
      <c r="AN200" s="229">
        <f t="shared" si="174"/>
        <v>0</v>
      </c>
    </row>
    <row r="201" spans="1:40" outlineLevel="1">
      <c r="A201" s="521">
        <f>ROW()</f>
        <v>201</v>
      </c>
      <c r="B201" s="35"/>
      <c r="C201" s="758"/>
      <c r="D201" s="33" t="s">
        <v>36</v>
      </c>
      <c r="J201" s="114"/>
      <c r="N201" s="171"/>
      <c r="O201" s="228">
        <f t="shared" si="172"/>
        <v>0</v>
      </c>
      <c r="P201" s="51">
        <f t="shared" si="172"/>
        <v>0</v>
      </c>
      <c r="Q201" s="51">
        <f t="shared" si="172"/>
        <v>0</v>
      </c>
      <c r="R201" s="51">
        <f t="shared" si="172"/>
        <v>0</v>
      </c>
      <c r="S201" s="229">
        <f t="shared" si="172"/>
        <v>0</v>
      </c>
      <c r="T201" s="228">
        <f t="shared" ref="T201:AI201" si="175">T183*$X$43</f>
        <v>0</v>
      </c>
      <c r="U201" s="51">
        <f t="shared" si="175"/>
        <v>0</v>
      </c>
      <c r="V201" s="51">
        <f t="shared" si="175"/>
        <v>0</v>
      </c>
      <c r="W201" s="51">
        <f t="shared" si="175"/>
        <v>0</v>
      </c>
      <c r="X201" s="229">
        <f t="shared" si="175"/>
        <v>0</v>
      </c>
      <c r="Y201" s="228">
        <f t="shared" si="175"/>
        <v>0</v>
      </c>
      <c r="Z201" s="51">
        <f t="shared" si="175"/>
        <v>0</v>
      </c>
      <c r="AA201" s="51">
        <f t="shared" si="175"/>
        <v>0</v>
      </c>
      <c r="AB201" s="51">
        <f t="shared" si="175"/>
        <v>0</v>
      </c>
      <c r="AC201" s="51">
        <f t="shared" si="175"/>
        <v>0</v>
      </c>
      <c r="AD201" s="229">
        <f t="shared" si="175"/>
        <v>0</v>
      </c>
      <c r="AE201" s="228">
        <f t="shared" si="175"/>
        <v>0</v>
      </c>
      <c r="AF201" s="51">
        <f t="shared" si="175"/>
        <v>0</v>
      </c>
      <c r="AG201" s="51">
        <f t="shared" si="175"/>
        <v>0</v>
      </c>
      <c r="AH201" s="51">
        <f t="shared" si="175"/>
        <v>0</v>
      </c>
      <c r="AI201" s="229">
        <f t="shared" si="175"/>
        <v>0</v>
      </c>
      <c r="AJ201" s="51">
        <f t="shared" ref="AJ201:AN201" si="176">AJ183*$AH$43</f>
        <v>0</v>
      </c>
      <c r="AK201" s="51">
        <f t="shared" si="176"/>
        <v>0</v>
      </c>
      <c r="AL201" s="51">
        <f t="shared" si="176"/>
        <v>0</v>
      </c>
      <c r="AM201" s="51">
        <f t="shared" si="176"/>
        <v>0</v>
      </c>
      <c r="AN201" s="229">
        <f t="shared" si="176"/>
        <v>0</v>
      </c>
    </row>
    <row r="202" spans="1:40" outlineLevel="1">
      <c r="A202" s="521">
        <f>ROW()</f>
        <v>202</v>
      </c>
      <c r="B202" s="35"/>
      <c r="C202" s="758"/>
      <c r="D202" s="33" t="s">
        <v>583</v>
      </c>
      <c r="J202" s="114"/>
      <c r="N202" s="171"/>
      <c r="O202" s="228">
        <f t="shared" si="172"/>
        <v>0</v>
      </c>
      <c r="P202" s="51">
        <f t="shared" si="172"/>
        <v>0</v>
      </c>
      <c r="Q202" s="51">
        <f t="shared" si="172"/>
        <v>0</v>
      </c>
      <c r="R202" s="51">
        <f t="shared" si="172"/>
        <v>0</v>
      </c>
      <c r="S202" s="229">
        <f t="shared" si="172"/>
        <v>0</v>
      </c>
      <c r="T202" s="228">
        <f t="shared" ref="T202:AI202" si="177">T184*$X$43</f>
        <v>0</v>
      </c>
      <c r="U202" s="51">
        <f t="shared" si="177"/>
        <v>0</v>
      </c>
      <c r="V202" s="51">
        <f t="shared" si="177"/>
        <v>0</v>
      </c>
      <c r="W202" s="51">
        <f t="shared" si="177"/>
        <v>0</v>
      </c>
      <c r="X202" s="229">
        <f t="shared" si="177"/>
        <v>0</v>
      </c>
      <c r="Y202" s="228">
        <f t="shared" si="177"/>
        <v>0</v>
      </c>
      <c r="Z202" s="51">
        <f t="shared" si="177"/>
        <v>0</v>
      </c>
      <c r="AA202" s="51">
        <f t="shared" si="177"/>
        <v>0</v>
      </c>
      <c r="AB202" s="51">
        <f t="shared" si="177"/>
        <v>0</v>
      </c>
      <c r="AC202" s="51">
        <f t="shared" si="177"/>
        <v>0</v>
      </c>
      <c r="AD202" s="229">
        <f t="shared" si="177"/>
        <v>0</v>
      </c>
      <c r="AE202" s="228">
        <f t="shared" si="177"/>
        <v>0</v>
      </c>
      <c r="AF202" s="51">
        <f t="shared" si="177"/>
        <v>0</v>
      </c>
      <c r="AG202" s="51">
        <f t="shared" si="177"/>
        <v>0</v>
      </c>
      <c r="AH202" s="51">
        <f t="shared" si="177"/>
        <v>0</v>
      </c>
      <c r="AI202" s="229">
        <f t="shared" si="177"/>
        <v>0</v>
      </c>
      <c r="AJ202" s="51">
        <f t="shared" ref="AJ202:AN202" si="178">AJ184*$AH$43</f>
        <v>0</v>
      </c>
      <c r="AK202" s="51">
        <f t="shared" si="178"/>
        <v>0</v>
      </c>
      <c r="AL202" s="51">
        <f t="shared" si="178"/>
        <v>0</v>
      </c>
      <c r="AM202" s="51">
        <f t="shared" si="178"/>
        <v>0</v>
      </c>
      <c r="AN202" s="229">
        <f t="shared" si="178"/>
        <v>0</v>
      </c>
    </row>
    <row r="203" spans="1:40" outlineLevel="1">
      <c r="A203" s="521">
        <f>ROW()</f>
        <v>203</v>
      </c>
      <c r="B203" s="35"/>
      <c r="C203" s="758"/>
      <c r="D203" s="33" t="s">
        <v>81</v>
      </c>
      <c r="J203" s="114"/>
      <c r="N203" s="171"/>
      <c r="O203" s="228">
        <f t="shared" si="172"/>
        <v>0</v>
      </c>
      <c r="P203" s="51">
        <f t="shared" si="172"/>
        <v>0</v>
      </c>
      <c r="Q203" s="51">
        <f t="shared" si="172"/>
        <v>0</v>
      </c>
      <c r="R203" s="51">
        <f t="shared" si="172"/>
        <v>0</v>
      </c>
      <c r="S203" s="229">
        <f t="shared" si="172"/>
        <v>0</v>
      </c>
      <c r="T203" s="228">
        <f t="shared" ref="T203:AI203" si="179">T185*$X$43</f>
        <v>0</v>
      </c>
      <c r="U203" s="51">
        <f t="shared" si="179"/>
        <v>0</v>
      </c>
      <c r="V203" s="51">
        <f t="shared" si="179"/>
        <v>0</v>
      </c>
      <c r="W203" s="51">
        <f t="shared" si="179"/>
        <v>0</v>
      </c>
      <c r="X203" s="229">
        <f t="shared" si="179"/>
        <v>0</v>
      </c>
      <c r="Y203" s="228">
        <f t="shared" si="179"/>
        <v>0</v>
      </c>
      <c r="Z203" s="51">
        <f t="shared" si="179"/>
        <v>0</v>
      </c>
      <c r="AA203" s="51">
        <f t="shared" si="179"/>
        <v>0</v>
      </c>
      <c r="AB203" s="51">
        <f t="shared" si="179"/>
        <v>0</v>
      </c>
      <c r="AC203" s="51">
        <f t="shared" si="179"/>
        <v>0</v>
      </c>
      <c r="AD203" s="229">
        <f t="shared" si="179"/>
        <v>0</v>
      </c>
      <c r="AE203" s="228">
        <f t="shared" si="179"/>
        <v>0</v>
      </c>
      <c r="AF203" s="51">
        <f t="shared" si="179"/>
        <v>0</v>
      </c>
      <c r="AG203" s="51">
        <f t="shared" si="179"/>
        <v>0</v>
      </c>
      <c r="AH203" s="51">
        <f t="shared" si="179"/>
        <v>0</v>
      </c>
      <c r="AI203" s="229">
        <f t="shared" si="179"/>
        <v>0</v>
      </c>
      <c r="AJ203" s="51">
        <f t="shared" ref="AJ203:AN203" si="180">AJ185*$AH$43</f>
        <v>0</v>
      </c>
      <c r="AK203" s="51">
        <f t="shared" si="180"/>
        <v>0</v>
      </c>
      <c r="AL203" s="51">
        <f t="shared" si="180"/>
        <v>0</v>
      </c>
      <c r="AM203" s="51">
        <f t="shared" si="180"/>
        <v>0</v>
      </c>
      <c r="AN203" s="229">
        <f t="shared" si="180"/>
        <v>0</v>
      </c>
    </row>
    <row r="204" spans="1:40" outlineLevel="1">
      <c r="A204" s="521">
        <f>ROW()</f>
        <v>204</v>
      </c>
      <c r="B204" s="35"/>
      <c r="C204" s="758"/>
      <c r="D204" s="33" t="s">
        <v>28</v>
      </c>
      <c r="J204" s="114"/>
      <c r="N204" s="171"/>
      <c r="O204" s="228">
        <f t="shared" si="172"/>
        <v>0</v>
      </c>
      <c r="P204" s="51">
        <f t="shared" si="172"/>
        <v>0</v>
      </c>
      <c r="Q204" s="51">
        <f t="shared" si="172"/>
        <v>0</v>
      </c>
      <c r="R204" s="51">
        <f t="shared" si="172"/>
        <v>0</v>
      </c>
      <c r="S204" s="229">
        <f t="shared" si="172"/>
        <v>4.8787174600454568</v>
      </c>
      <c r="T204" s="228">
        <f t="shared" ref="T204:AI204" si="181">T186*$X$43</f>
        <v>0</v>
      </c>
      <c r="U204" s="51">
        <f t="shared" si="181"/>
        <v>0</v>
      </c>
      <c r="V204" s="51">
        <f t="shared" si="181"/>
        <v>0</v>
      </c>
      <c r="W204" s="51">
        <f t="shared" si="181"/>
        <v>0</v>
      </c>
      <c r="X204" s="229">
        <f t="shared" si="181"/>
        <v>0</v>
      </c>
      <c r="Y204" s="228">
        <f t="shared" si="181"/>
        <v>0</v>
      </c>
      <c r="Z204" s="51">
        <f t="shared" si="181"/>
        <v>0</v>
      </c>
      <c r="AA204" s="51">
        <f t="shared" si="181"/>
        <v>0</v>
      </c>
      <c r="AB204" s="51">
        <f t="shared" si="181"/>
        <v>0</v>
      </c>
      <c r="AC204" s="51">
        <f t="shared" si="181"/>
        <v>0</v>
      </c>
      <c r="AD204" s="229">
        <f t="shared" si="181"/>
        <v>0</v>
      </c>
      <c r="AE204" s="228">
        <f t="shared" si="181"/>
        <v>0</v>
      </c>
      <c r="AF204" s="51">
        <f t="shared" si="181"/>
        <v>0</v>
      </c>
      <c r="AG204" s="51">
        <f t="shared" si="181"/>
        <v>0</v>
      </c>
      <c r="AH204" s="51">
        <f t="shared" si="181"/>
        <v>0</v>
      </c>
      <c r="AI204" s="229">
        <f t="shared" si="181"/>
        <v>0</v>
      </c>
      <c r="AJ204" s="51">
        <f t="shared" ref="AJ204:AN204" si="182">AJ186*$AH$43</f>
        <v>0</v>
      </c>
      <c r="AK204" s="51">
        <f t="shared" si="182"/>
        <v>0</v>
      </c>
      <c r="AL204" s="51">
        <f t="shared" si="182"/>
        <v>0</v>
      </c>
      <c r="AM204" s="51">
        <f t="shared" si="182"/>
        <v>0</v>
      </c>
      <c r="AN204" s="229">
        <f t="shared" si="182"/>
        <v>0</v>
      </c>
    </row>
    <row r="205" spans="1:40" outlineLevel="1">
      <c r="A205" s="521">
        <f>ROW()</f>
        <v>205</v>
      </c>
      <c r="B205" s="35"/>
      <c r="C205" s="758"/>
      <c r="D205" s="45" t="s">
        <v>443</v>
      </c>
      <c r="E205" s="45"/>
      <c r="F205" s="45"/>
      <c r="G205" s="45"/>
      <c r="H205" s="45"/>
      <c r="I205" s="45"/>
      <c r="J205" s="182"/>
      <c r="K205" s="45"/>
      <c r="L205" s="45"/>
      <c r="M205" s="45"/>
      <c r="N205" s="194"/>
      <c r="O205" s="230">
        <f t="shared" si="172"/>
        <v>0</v>
      </c>
      <c r="P205" s="52">
        <f t="shared" si="172"/>
        <v>0</v>
      </c>
      <c r="Q205" s="52">
        <f t="shared" si="172"/>
        <v>0</v>
      </c>
      <c r="R205" s="52">
        <f t="shared" si="172"/>
        <v>0</v>
      </c>
      <c r="S205" s="231">
        <f t="shared" si="172"/>
        <v>0</v>
      </c>
      <c r="T205" s="230">
        <f t="shared" ref="T205:AI205" si="183">T187*$X$43</f>
        <v>0</v>
      </c>
      <c r="U205" s="52">
        <f t="shared" si="183"/>
        <v>0</v>
      </c>
      <c r="V205" s="52">
        <f t="shared" si="183"/>
        <v>0</v>
      </c>
      <c r="W205" s="52">
        <f t="shared" si="183"/>
        <v>0</v>
      </c>
      <c r="X205" s="231">
        <f t="shared" si="183"/>
        <v>0</v>
      </c>
      <c r="Y205" s="230">
        <f t="shared" si="183"/>
        <v>0</v>
      </c>
      <c r="Z205" s="52">
        <f t="shared" si="183"/>
        <v>0</v>
      </c>
      <c r="AA205" s="52">
        <f t="shared" si="183"/>
        <v>0</v>
      </c>
      <c r="AB205" s="52">
        <f t="shared" si="183"/>
        <v>0</v>
      </c>
      <c r="AC205" s="52">
        <f t="shared" si="183"/>
        <v>0</v>
      </c>
      <c r="AD205" s="231">
        <f t="shared" si="183"/>
        <v>0</v>
      </c>
      <c r="AE205" s="230">
        <f t="shared" si="183"/>
        <v>0</v>
      </c>
      <c r="AF205" s="52">
        <f t="shared" si="183"/>
        <v>0</v>
      </c>
      <c r="AG205" s="52">
        <f t="shared" si="183"/>
        <v>0</v>
      </c>
      <c r="AH205" s="52">
        <f t="shared" si="183"/>
        <v>0</v>
      </c>
      <c r="AI205" s="231">
        <f t="shared" si="183"/>
        <v>0</v>
      </c>
      <c r="AJ205" s="52">
        <f t="shared" ref="AJ205:AN205" si="184">AJ187*$AH$43</f>
        <v>0</v>
      </c>
      <c r="AK205" s="52">
        <f t="shared" si="184"/>
        <v>0</v>
      </c>
      <c r="AL205" s="52">
        <f t="shared" si="184"/>
        <v>0</v>
      </c>
      <c r="AM205" s="52">
        <f t="shared" si="184"/>
        <v>0</v>
      </c>
      <c r="AN205" s="231">
        <f t="shared" si="184"/>
        <v>0</v>
      </c>
    </row>
    <row r="206" spans="1:40" outlineLevel="1">
      <c r="A206" s="521">
        <f>ROW()</f>
        <v>206</v>
      </c>
      <c r="B206" s="35"/>
      <c r="C206" s="758"/>
      <c r="D206" s="33" t="s">
        <v>24</v>
      </c>
      <c r="F206" s="151"/>
      <c r="G206" s="151"/>
      <c r="H206" s="151"/>
      <c r="I206" s="151"/>
      <c r="J206" s="246"/>
      <c r="K206" s="151"/>
      <c r="L206" s="151"/>
      <c r="M206" s="151"/>
      <c r="N206" s="248"/>
      <c r="O206" s="251">
        <f t="shared" ref="O206:AN206" si="185">SUM(O190:O205)</f>
        <v>0</v>
      </c>
      <c r="P206" s="58">
        <f t="shared" si="185"/>
        <v>0</v>
      </c>
      <c r="Q206" s="58">
        <f t="shared" si="185"/>
        <v>0</v>
      </c>
      <c r="R206" s="58">
        <f t="shared" si="185"/>
        <v>0</v>
      </c>
      <c r="S206" s="247">
        <f t="shared" si="185"/>
        <v>6.3616881698959142</v>
      </c>
      <c r="T206" s="251">
        <f t="shared" si="185"/>
        <v>0</v>
      </c>
      <c r="U206" s="58">
        <f t="shared" si="185"/>
        <v>0</v>
      </c>
      <c r="V206" s="58">
        <f t="shared" si="185"/>
        <v>0</v>
      </c>
      <c r="W206" s="58">
        <f t="shared" si="185"/>
        <v>0</v>
      </c>
      <c r="X206" s="247">
        <f t="shared" si="185"/>
        <v>0</v>
      </c>
      <c r="Y206" s="251">
        <f t="shared" si="185"/>
        <v>0</v>
      </c>
      <c r="Z206" s="58">
        <f t="shared" si="185"/>
        <v>0</v>
      </c>
      <c r="AA206" s="58">
        <f t="shared" si="185"/>
        <v>0</v>
      </c>
      <c r="AB206" s="58">
        <f t="shared" si="185"/>
        <v>0</v>
      </c>
      <c r="AC206" s="58">
        <f t="shared" si="185"/>
        <v>0</v>
      </c>
      <c r="AD206" s="247">
        <f t="shared" si="185"/>
        <v>0</v>
      </c>
      <c r="AE206" s="251">
        <f t="shared" si="185"/>
        <v>0</v>
      </c>
      <c r="AF206" s="58">
        <f t="shared" si="185"/>
        <v>0</v>
      </c>
      <c r="AG206" s="58">
        <f t="shared" si="185"/>
        <v>0</v>
      </c>
      <c r="AH206" s="58">
        <f t="shared" si="185"/>
        <v>0</v>
      </c>
      <c r="AI206" s="247">
        <f t="shared" si="185"/>
        <v>0</v>
      </c>
      <c r="AJ206" s="58">
        <f t="shared" si="185"/>
        <v>0</v>
      </c>
      <c r="AK206" s="58">
        <f t="shared" si="185"/>
        <v>0</v>
      </c>
      <c r="AL206" s="58">
        <f t="shared" si="185"/>
        <v>0</v>
      </c>
      <c r="AM206" s="58">
        <f t="shared" si="185"/>
        <v>0</v>
      </c>
      <c r="AN206" s="247">
        <f t="shared" si="185"/>
        <v>0</v>
      </c>
    </row>
    <row r="207" spans="1:40">
      <c r="A207" s="853" t="s">
        <v>89</v>
      </c>
      <c r="B207" s="717"/>
      <c r="C207" s="757"/>
      <c r="D207" s="717"/>
      <c r="E207" s="717"/>
      <c r="F207" s="717"/>
      <c r="G207" s="717"/>
      <c r="H207" s="717"/>
      <c r="I207" s="718"/>
      <c r="J207" s="719"/>
      <c r="K207" s="718"/>
      <c r="L207" s="718"/>
      <c r="M207" s="718"/>
      <c r="N207" s="720"/>
      <c r="O207" s="719"/>
      <c r="P207" s="718"/>
      <c r="Q207" s="718"/>
      <c r="R207" s="718"/>
      <c r="S207" s="720"/>
      <c r="T207" s="719"/>
      <c r="U207" s="718"/>
      <c r="V207" s="718"/>
      <c r="W207" s="718"/>
      <c r="X207" s="720"/>
      <c r="Y207" s="719"/>
      <c r="Z207" s="718"/>
      <c r="AA207" s="718"/>
      <c r="AB207" s="718"/>
      <c r="AC207" s="718"/>
      <c r="AD207" s="720"/>
      <c r="AE207" s="719"/>
      <c r="AF207" s="718"/>
      <c r="AG207" s="718"/>
      <c r="AH207" s="718"/>
      <c r="AI207" s="720"/>
      <c r="AJ207" s="718"/>
      <c r="AK207" s="718"/>
      <c r="AL207" s="718"/>
      <c r="AM207" s="718"/>
      <c r="AN207" s="720"/>
    </row>
    <row r="208" spans="1:40" outlineLevel="1">
      <c r="A208" s="521">
        <f>ROW()</f>
        <v>208</v>
      </c>
      <c r="B208" s="35"/>
      <c r="C208" s="756" t="s">
        <v>86</v>
      </c>
      <c r="J208" s="1909"/>
      <c r="K208" s="1910"/>
      <c r="L208" s="1910"/>
      <c r="M208" s="1910"/>
      <c r="N208" s="1911"/>
      <c r="O208" s="1906" t="str">
        <f>O$189</f>
        <v>Actual 2 [m$ 31/12/2023]</v>
      </c>
      <c r="P208" s="1907"/>
      <c r="Q208" s="1907"/>
      <c r="R208" s="1907"/>
      <c r="S208" s="1908"/>
      <c r="T208" s="1906" t="str">
        <f>T$189</f>
        <v>Actual 3 [m$ 31/12/2023]</v>
      </c>
      <c r="U208" s="1907"/>
      <c r="V208" s="1907"/>
      <c r="W208" s="1907"/>
      <c r="X208" s="1908"/>
      <c r="Y208" s="1410"/>
      <c r="Z208" s="1408" t="s">
        <v>658</v>
      </c>
      <c r="AA208" s="1408"/>
      <c r="AB208" s="1411"/>
      <c r="AC208" s="1410"/>
      <c r="AD208" s="1412" t="s">
        <v>584</v>
      </c>
      <c r="AE208" s="1413"/>
      <c r="AF208" s="1137"/>
      <c r="AG208" s="1137" t="str">
        <f>"Forecast 5 [m$ "&amp;$G$43&amp;"]"</f>
        <v>Forecast 5 [m$ 31/12/2023]</v>
      </c>
      <c r="AH208" s="1137"/>
      <c r="AI208" s="1160"/>
      <c r="AJ208" s="1137"/>
      <c r="AK208" s="1137"/>
      <c r="AL208" s="1137" t="str">
        <f>"Forecast 6 [m$ "&amp;$G$43&amp;"]"</f>
        <v>Forecast 6 [m$ 31/12/2023]</v>
      </c>
      <c r="AM208" s="1137"/>
      <c r="AN208" s="1160"/>
    </row>
    <row r="209" spans="1:40" outlineLevel="1">
      <c r="A209" s="521">
        <f>ROW()</f>
        <v>209</v>
      </c>
      <c r="B209" s="35"/>
      <c r="C209" s="758"/>
      <c r="D209" s="33" t="s">
        <v>300</v>
      </c>
      <c r="J209" s="114"/>
      <c r="N209" s="171"/>
      <c r="O209" s="252">
        <f t="shared" ref="O209:AI209" si="186">-O152-O190</f>
        <v>0</v>
      </c>
      <c r="P209" s="53">
        <f t="shared" si="186"/>
        <v>0</v>
      </c>
      <c r="Q209" s="53">
        <f t="shared" si="186"/>
        <v>0</v>
      </c>
      <c r="R209" s="53">
        <f t="shared" si="186"/>
        <v>0</v>
      </c>
      <c r="S209" s="44">
        <f t="shared" si="186"/>
        <v>0</v>
      </c>
      <c r="T209" s="252">
        <f t="shared" si="186"/>
        <v>0</v>
      </c>
      <c r="U209" s="53">
        <f t="shared" si="186"/>
        <v>0</v>
      </c>
      <c r="V209" s="53">
        <f t="shared" si="186"/>
        <v>0</v>
      </c>
      <c r="W209" s="53">
        <f t="shared" si="186"/>
        <v>0</v>
      </c>
      <c r="X209" s="44">
        <f t="shared" si="186"/>
        <v>0</v>
      </c>
      <c r="Y209" s="252">
        <f t="shared" si="186"/>
        <v>0</v>
      </c>
      <c r="Z209" s="53">
        <f t="shared" si="186"/>
        <v>0</v>
      </c>
      <c r="AA209" s="53">
        <f t="shared" si="186"/>
        <v>0</v>
      </c>
      <c r="AB209" s="53">
        <f t="shared" si="186"/>
        <v>0</v>
      </c>
      <c r="AC209" s="53">
        <f t="shared" si="186"/>
        <v>0</v>
      </c>
      <c r="AD209" s="44">
        <f t="shared" si="186"/>
        <v>0</v>
      </c>
      <c r="AE209" s="252">
        <f t="shared" si="186"/>
        <v>0</v>
      </c>
      <c r="AF209" s="53">
        <f t="shared" si="186"/>
        <v>0</v>
      </c>
      <c r="AG209" s="53">
        <f t="shared" si="186"/>
        <v>0</v>
      </c>
      <c r="AH209" s="53">
        <f t="shared" si="186"/>
        <v>0</v>
      </c>
      <c r="AI209" s="44">
        <f t="shared" si="186"/>
        <v>0</v>
      </c>
      <c r="AJ209" s="53">
        <f>-AJ152-AJ190</f>
        <v>-7.62</v>
      </c>
      <c r="AK209" s="53">
        <f t="shared" ref="AK209:AN209" si="187">-AK152-AK190</f>
        <v>-7.62</v>
      </c>
      <c r="AL209" s="53">
        <f t="shared" si="187"/>
        <v>-7.62</v>
      </c>
      <c r="AM209" s="53">
        <f t="shared" si="187"/>
        <v>-7.62</v>
      </c>
      <c r="AN209" s="44">
        <f t="shared" si="187"/>
        <v>-7.62</v>
      </c>
    </row>
    <row r="210" spans="1:40" outlineLevel="1">
      <c r="A210" s="521">
        <f>ROW()</f>
        <v>210</v>
      </c>
      <c r="B210" s="35"/>
      <c r="C210" s="758"/>
      <c r="D210" s="33" t="s">
        <v>301</v>
      </c>
      <c r="J210" s="114"/>
      <c r="N210" s="171"/>
      <c r="O210" s="252">
        <f t="shared" ref="O210:AI210" si="188">-O153-O191</f>
        <v>0</v>
      </c>
      <c r="P210" s="53">
        <f t="shared" si="188"/>
        <v>0</v>
      </c>
      <c r="Q210" s="53">
        <f t="shared" si="188"/>
        <v>0</v>
      </c>
      <c r="R210" s="53">
        <f t="shared" si="188"/>
        <v>0</v>
      </c>
      <c r="S210" s="44">
        <f t="shared" si="188"/>
        <v>0</v>
      </c>
      <c r="T210" s="252">
        <f t="shared" si="188"/>
        <v>0</v>
      </c>
      <c r="U210" s="53">
        <f t="shared" si="188"/>
        <v>0</v>
      </c>
      <c r="V210" s="53">
        <f t="shared" si="188"/>
        <v>0</v>
      </c>
      <c r="W210" s="53">
        <f t="shared" si="188"/>
        <v>0</v>
      </c>
      <c r="X210" s="44">
        <f t="shared" si="188"/>
        <v>0</v>
      </c>
      <c r="Y210" s="252">
        <f t="shared" si="188"/>
        <v>0</v>
      </c>
      <c r="Z210" s="53">
        <f t="shared" si="188"/>
        <v>0</v>
      </c>
      <c r="AA210" s="53">
        <f t="shared" si="188"/>
        <v>0</v>
      </c>
      <c r="AB210" s="53">
        <f t="shared" si="188"/>
        <v>0</v>
      </c>
      <c r="AC210" s="53">
        <f t="shared" si="188"/>
        <v>0</v>
      </c>
      <c r="AD210" s="44">
        <f t="shared" si="188"/>
        <v>0</v>
      </c>
      <c r="AE210" s="252">
        <f t="shared" si="188"/>
        <v>0</v>
      </c>
      <c r="AF210" s="53">
        <f t="shared" si="188"/>
        <v>0</v>
      </c>
      <c r="AG210" s="53">
        <f t="shared" si="188"/>
        <v>0</v>
      </c>
      <c r="AH210" s="53">
        <f t="shared" si="188"/>
        <v>0</v>
      </c>
      <c r="AI210" s="44">
        <f t="shared" si="188"/>
        <v>0</v>
      </c>
      <c r="AJ210" s="53">
        <f t="shared" ref="AJ210:AN210" si="189">-AJ153-AJ191</f>
        <v>0</v>
      </c>
      <c r="AK210" s="53">
        <f t="shared" si="189"/>
        <v>0</v>
      </c>
      <c r="AL210" s="53">
        <f t="shared" si="189"/>
        <v>0</v>
      </c>
      <c r="AM210" s="53">
        <f t="shared" si="189"/>
        <v>0</v>
      </c>
      <c r="AN210" s="44">
        <f t="shared" si="189"/>
        <v>0</v>
      </c>
    </row>
    <row r="211" spans="1:40" outlineLevel="1">
      <c r="A211" s="521">
        <f>ROW()</f>
        <v>211</v>
      </c>
      <c r="B211" s="35"/>
      <c r="C211" s="758"/>
      <c r="D211" s="33" t="s">
        <v>29</v>
      </c>
      <c r="J211" s="114"/>
      <c r="N211" s="171"/>
      <c r="O211" s="252">
        <f t="shared" ref="O211:AI211" si="190">-O154-O192</f>
        <v>0</v>
      </c>
      <c r="P211" s="53">
        <f t="shared" si="190"/>
        <v>0</v>
      </c>
      <c r="Q211" s="53">
        <f t="shared" si="190"/>
        <v>0</v>
      </c>
      <c r="R211" s="53">
        <f t="shared" si="190"/>
        <v>0</v>
      </c>
      <c r="S211" s="44">
        <f t="shared" si="190"/>
        <v>0</v>
      </c>
      <c r="T211" s="252">
        <f t="shared" si="190"/>
        <v>0</v>
      </c>
      <c r="U211" s="53">
        <f t="shared" si="190"/>
        <v>0</v>
      </c>
      <c r="V211" s="53">
        <f t="shared" si="190"/>
        <v>0</v>
      </c>
      <c r="W211" s="53">
        <f t="shared" si="190"/>
        <v>0</v>
      </c>
      <c r="X211" s="44">
        <f t="shared" si="190"/>
        <v>0</v>
      </c>
      <c r="Y211" s="252">
        <f t="shared" si="190"/>
        <v>0</v>
      </c>
      <c r="Z211" s="53">
        <f t="shared" si="190"/>
        <v>0</v>
      </c>
      <c r="AA211" s="53">
        <f t="shared" si="190"/>
        <v>0</v>
      </c>
      <c r="AB211" s="53">
        <f t="shared" si="190"/>
        <v>0</v>
      </c>
      <c r="AC211" s="53">
        <f t="shared" si="190"/>
        <v>0</v>
      </c>
      <c r="AD211" s="44">
        <f t="shared" si="190"/>
        <v>0</v>
      </c>
      <c r="AE211" s="252">
        <f t="shared" si="190"/>
        <v>0</v>
      </c>
      <c r="AF211" s="53">
        <f t="shared" si="190"/>
        <v>0</v>
      </c>
      <c r="AG211" s="53">
        <f t="shared" si="190"/>
        <v>0</v>
      </c>
      <c r="AH211" s="53">
        <f t="shared" si="190"/>
        <v>0</v>
      </c>
      <c r="AI211" s="44">
        <f t="shared" si="190"/>
        <v>0</v>
      </c>
      <c r="AJ211" s="53">
        <f t="shared" ref="AJ211:AN211" si="191">-AJ154-AJ192</f>
        <v>0</v>
      </c>
      <c r="AK211" s="53">
        <f t="shared" si="191"/>
        <v>0</v>
      </c>
      <c r="AL211" s="53">
        <f t="shared" si="191"/>
        <v>0</v>
      </c>
      <c r="AM211" s="53">
        <f t="shared" si="191"/>
        <v>0</v>
      </c>
      <c r="AN211" s="44">
        <f t="shared" si="191"/>
        <v>0</v>
      </c>
    </row>
    <row r="212" spans="1:40" outlineLevel="1">
      <c r="A212" s="521">
        <f>ROW()</f>
        <v>212</v>
      </c>
      <c r="B212" s="35"/>
      <c r="C212" s="758"/>
      <c r="D212" s="33" t="s">
        <v>30</v>
      </c>
      <c r="J212" s="114"/>
      <c r="N212" s="171"/>
      <c r="O212" s="252">
        <f t="shared" ref="O212:AI212" si="192">-O155-O193</f>
        <v>0</v>
      </c>
      <c r="P212" s="53">
        <f t="shared" si="192"/>
        <v>0</v>
      </c>
      <c r="Q212" s="53">
        <f t="shared" si="192"/>
        <v>0</v>
      </c>
      <c r="R212" s="53">
        <f t="shared" si="192"/>
        <v>0</v>
      </c>
      <c r="S212" s="44">
        <f t="shared" si="192"/>
        <v>0</v>
      </c>
      <c r="T212" s="252">
        <f t="shared" si="192"/>
        <v>0</v>
      </c>
      <c r="U212" s="53">
        <f t="shared" si="192"/>
        <v>0</v>
      </c>
      <c r="V212" s="53">
        <f t="shared" si="192"/>
        <v>0</v>
      </c>
      <c r="W212" s="53">
        <f t="shared" si="192"/>
        <v>0</v>
      </c>
      <c r="X212" s="44">
        <f t="shared" si="192"/>
        <v>0</v>
      </c>
      <c r="Y212" s="252">
        <f t="shared" si="192"/>
        <v>0</v>
      </c>
      <c r="Z212" s="53">
        <f t="shared" si="192"/>
        <v>0</v>
      </c>
      <c r="AA212" s="53">
        <f t="shared" si="192"/>
        <v>0</v>
      </c>
      <c r="AB212" s="53">
        <f t="shared" si="192"/>
        <v>0</v>
      </c>
      <c r="AC212" s="53">
        <f t="shared" si="192"/>
        <v>0</v>
      </c>
      <c r="AD212" s="44">
        <f t="shared" si="192"/>
        <v>0</v>
      </c>
      <c r="AE212" s="252">
        <f t="shared" si="192"/>
        <v>0</v>
      </c>
      <c r="AF212" s="53">
        <f t="shared" si="192"/>
        <v>0</v>
      </c>
      <c r="AG212" s="53">
        <f t="shared" si="192"/>
        <v>0</v>
      </c>
      <c r="AH212" s="53">
        <f t="shared" si="192"/>
        <v>0</v>
      </c>
      <c r="AI212" s="44">
        <f t="shared" si="192"/>
        <v>0</v>
      </c>
      <c r="AJ212" s="53">
        <f t="shared" ref="AJ212:AN212" si="193">-AJ155-AJ193</f>
        <v>0</v>
      </c>
      <c r="AK212" s="53">
        <f t="shared" si="193"/>
        <v>0</v>
      </c>
      <c r="AL212" s="53">
        <f t="shared" si="193"/>
        <v>0</v>
      </c>
      <c r="AM212" s="53">
        <f t="shared" si="193"/>
        <v>0</v>
      </c>
      <c r="AN212" s="44">
        <f t="shared" si="193"/>
        <v>0</v>
      </c>
    </row>
    <row r="213" spans="1:40" outlineLevel="1">
      <c r="A213" s="521">
        <f>ROW()</f>
        <v>213</v>
      </c>
      <c r="B213" s="35"/>
      <c r="C213" s="758"/>
      <c r="D213" s="33" t="s">
        <v>31</v>
      </c>
      <c r="J213" s="114"/>
      <c r="N213" s="171"/>
      <c r="O213" s="252">
        <f t="shared" ref="O213:AI213" si="194">-O156-O194</f>
        <v>0</v>
      </c>
      <c r="P213" s="53">
        <f t="shared" si="194"/>
        <v>0</v>
      </c>
      <c r="Q213" s="53">
        <f t="shared" si="194"/>
        <v>0</v>
      </c>
      <c r="R213" s="53">
        <f t="shared" si="194"/>
        <v>0</v>
      </c>
      <c r="S213" s="44">
        <f t="shared" si="194"/>
        <v>0</v>
      </c>
      <c r="T213" s="252">
        <f t="shared" si="194"/>
        <v>0</v>
      </c>
      <c r="U213" s="53">
        <f t="shared" si="194"/>
        <v>0</v>
      </c>
      <c r="V213" s="53">
        <f t="shared" si="194"/>
        <v>0</v>
      </c>
      <c r="W213" s="53">
        <f t="shared" si="194"/>
        <v>0</v>
      </c>
      <c r="X213" s="44">
        <f t="shared" si="194"/>
        <v>0</v>
      </c>
      <c r="Y213" s="252">
        <f t="shared" si="194"/>
        <v>0</v>
      </c>
      <c r="Z213" s="53">
        <f t="shared" si="194"/>
        <v>0</v>
      </c>
      <c r="AA213" s="53">
        <f t="shared" si="194"/>
        <v>0</v>
      </c>
      <c r="AB213" s="53">
        <f t="shared" si="194"/>
        <v>0</v>
      </c>
      <c r="AC213" s="53">
        <f t="shared" si="194"/>
        <v>0</v>
      </c>
      <c r="AD213" s="44">
        <f t="shared" si="194"/>
        <v>0</v>
      </c>
      <c r="AE213" s="252">
        <f t="shared" si="194"/>
        <v>0</v>
      </c>
      <c r="AF213" s="53">
        <f t="shared" si="194"/>
        <v>0</v>
      </c>
      <c r="AG213" s="53">
        <f t="shared" si="194"/>
        <v>0</v>
      </c>
      <c r="AH213" s="53">
        <f t="shared" si="194"/>
        <v>0</v>
      </c>
      <c r="AI213" s="44">
        <f t="shared" si="194"/>
        <v>0</v>
      </c>
      <c r="AJ213" s="53">
        <f t="shared" ref="AJ213:AN213" si="195">-AJ156-AJ194</f>
        <v>0</v>
      </c>
      <c r="AK213" s="53">
        <f t="shared" si="195"/>
        <v>0</v>
      </c>
      <c r="AL213" s="53">
        <f t="shared" si="195"/>
        <v>0</v>
      </c>
      <c r="AM213" s="53">
        <f t="shared" si="195"/>
        <v>0</v>
      </c>
      <c r="AN213" s="44">
        <f t="shared" si="195"/>
        <v>0</v>
      </c>
    </row>
    <row r="214" spans="1:40" outlineLevel="1">
      <c r="A214" s="521">
        <f>ROW()</f>
        <v>214</v>
      </c>
      <c r="B214" s="35"/>
      <c r="C214" s="758"/>
      <c r="D214" s="33" t="s">
        <v>32</v>
      </c>
      <c r="J214" s="114"/>
      <c r="N214" s="171"/>
      <c r="O214" s="252">
        <f t="shared" ref="O214:AI214" si="196">-O157-O195</f>
        <v>0</v>
      </c>
      <c r="P214" s="53">
        <f t="shared" si="196"/>
        <v>0</v>
      </c>
      <c r="Q214" s="53">
        <f t="shared" si="196"/>
        <v>0</v>
      </c>
      <c r="R214" s="53">
        <f t="shared" si="196"/>
        <v>0</v>
      </c>
      <c r="S214" s="44">
        <f t="shared" si="196"/>
        <v>0</v>
      </c>
      <c r="T214" s="252">
        <f t="shared" si="196"/>
        <v>0</v>
      </c>
      <c r="U214" s="53">
        <f t="shared" si="196"/>
        <v>0</v>
      </c>
      <c r="V214" s="53">
        <f t="shared" si="196"/>
        <v>0</v>
      </c>
      <c r="W214" s="53">
        <f t="shared" si="196"/>
        <v>0</v>
      </c>
      <c r="X214" s="44">
        <f t="shared" si="196"/>
        <v>0</v>
      </c>
      <c r="Y214" s="252">
        <f t="shared" si="196"/>
        <v>0</v>
      </c>
      <c r="Z214" s="53">
        <f t="shared" si="196"/>
        <v>0</v>
      </c>
      <c r="AA214" s="53">
        <f t="shared" si="196"/>
        <v>0</v>
      </c>
      <c r="AB214" s="53">
        <f t="shared" si="196"/>
        <v>0</v>
      </c>
      <c r="AC214" s="53">
        <f t="shared" si="196"/>
        <v>0</v>
      </c>
      <c r="AD214" s="44">
        <f t="shared" si="196"/>
        <v>0</v>
      </c>
      <c r="AE214" s="252">
        <f t="shared" si="196"/>
        <v>0</v>
      </c>
      <c r="AF214" s="53">
        <f t="shared" si="196"/>
        <v>0</v>
      </c>
      <c r="AG214" s="53">
        <f t="shared" si="196"/>
        <v>0</v>
      </c>
      <c r="AH214" s="53">
        <f t="shared" si="196"/>
        <v>0</v>
      </c>
      <c r="AI214" s="44">
        <f t="shared" si="196"/>
        <v>0</v>
      </c>
      <c r="AJ214" s="53">
        <f t="shared" ref="AJ214:AN214" si="197">-AJ157-AJ195</f>
        <v>0</v>
      </c>
      <c r="AK214" s="53">
        <f t="shared" si="197"/>
        <v>0</v>
      </c>
      <c r="AL214" s="53">
        <f t="shared" si="197"/>
        <v>0</v>
      </c>
      <c r="AM214" s="53">
        <f t="shared" si="197"/>
        <v>0</v>
      </c>
      <c r="AN214" s="44">
        <f t="shared" si="197"/>
        <v>0</v>
      </c>
    </row>
    <row r="215" spans="1:40" outlineLevel="1">
      <c r="A215" s="521">
        <f>ROW()</f>
        <v>215</v>
      </c>
      <c r="B215" s="35"/>
      <c r="C215" s="758"/>
      <c r="D215" s="33" t="s">
        <v>33</v>
      </c>
      <c r="J215" s="114"/>
      <c r="N215" s="171"/>
      <c r="O215" s="252">
        <f t="shared" ref="O215:AI215" si="198">-O158-O196</f>
        <v>0</v>
      </c>
      <c r="P215" s="53">
        <f t="shared" si="198"/>
        <v>0</v>
      </c>
      <c r="Q215" s="53">
        <f t="shared" si="198"/>
        <v>0</v>
      </c>
      <c r="R215" s="53">
        <f t="shared" si="198"/>
        <v>0</v>
      </c>
      <c r="S215" s="44">
        <f t="shared" si="198"/>
        <v>0</v>
      </c>
      <c r="T215" s="252">
        <f t="shared" si="198"/>
        <v>0</v>
      </c>
      <c r="U215" s="53">
        <f t="shared" si="198"/>
        <v>0</v>
      </c>
      <c r="V215" s="53">
        <f t="shared" si="198"/>
        <v>0</v>
      </c>
      <c r="W215" s="53">
        <f t="shared" si="198"/>
        <v>0</v>
      </c>
      <c r="X215" s="44">
        <f t="shared" si="198"/>
        <v>0</v>
      </c>
      <c r="Y215" s="252">
        <f t="shared" si="198"/>
        <v>0</v>
      </c>
      <c r="Z215" s="53">
        <f t="shared" si="198"/>
        <v>0</v>
      </c>
      <c r="AA215" s="53">
        <f t="shared" si="198"/>
        <v>0</v>
      </c>
      <c r="AB215" s="53">
        <f t="shared" si="198"/>
        <v>0</v>
      </c>
      <c r="AC215" s="53">
        <f t="shared" si="198"/>
        <v>0</v>
      </c>
      <c r="AD215" s="44">
        <f t="shared" si="198"/>
        <v>0</v>
      </c>
      <c r="AE215" s="252">
        <f t="shared" si="198"/>
        <v>0</v>
      </c>
      <c r="AF215" s="53">
        <f t="shared" si="198"/>
        <v>0</v>
      </c>
      <c r="AG215" s="53">
        <f t="shared" si="198"/>
        <v>0</v>
      </c>
      <c r="AH215" s="53">
        <f t="shared" si="198"/>
        <v>0</v>
      </c>
      <c r="AI215" s="44">
        <f t="shared" si="198"/>
        <v>0</v>
      </c>
      <c r="AJ215" s="53">
        <f t="shared" ref="AJ215:AN215" si="199">-AJ158-AJ196</f>
        <v>0</v>
      </c>
      <c r="AK215" s="53">
        <f t="shared" si="199"/>
        <v>0</v>
      </c>
      <c r="AL215" s="53">
        <f t="shared" si="199"/>
        <v>0</v>
      </c>
      <c r="AM215" s="53">
        <f t="shared" si="199"/>
        <v>0</v>
      </c>
      <c r="AN215" s="44">
        <f t="shared" si="199"/>
        <v>0</v>
      </c>
    </row>
    <row r="216" spans="1:40" outlineLevel="1">
      <c r="A216" s="521">
        <f>ROW()</f>
        <v>216</v>
      </c>
      <c r="B216" s="35"/>
      <c r="C216" s="758"/>
      <c r="D216" s="33" t="s">
        <v>27</v>
      </c>
      <c r="J216" s="114"/>
      <c r="N216" s="171"/>
      <c r="O216" s="252">
        <f t="shared" ref="O216:AI216" si="200">-O159-O197</f>
        <v>0</v>
      </c>
      <c r="P216" s="53">
        <f t="shared" si="200"/>
        <v>0</v>
      </c>
      <c r="Q216" s="53">
        <f t="shared" si="200"/>
        <v>0</v>
      </c>
      <c r="R216" s="53">
        <f t="shared" si="200"/>
        <v>0</v>
      </c>
      <c r="S216" s="44">
        <f t="shared" si="200"/>
        <v>-1.4829707098504572</v>
      </c>
      <c r="T216" s="252">
        <f t="shared" si="200"/>
        <v>0</v>
      </c>
      <c r="U216" s="53">
        <f t="shared" si="200"/>
        <v>0</v>
      </c>
      <c r="V216" s="53">
        <f t="shared" si="200"/>
        <v>0</v>
      </c>
      <c r="W216" s="53">
        <f t="shared" si="200"/>
        <v>0</v>
      </c>
      <c r="X216" s="44">
        <f t="shared" si="200"/>
        <v>0</v>
      </c>
      <c r="Y216" s="252">
        <f t="shared" si="200"/>
        <v>0</v>
      </c>
      <c r="Z216" s="53">
        <f t="shared" si="200"/>
        <v>0</v>
      </c>
      <c r="AA216" s="53">
        <f t="shared" si="200"/>
        <v>0</v>
      </c>
      <c r="AB216" s="53">
        <f t="shared" si="200"/>
        <v>0</v>
      </c>
      <c r="AC216" s="53">
        <f t="shared" si="200"/>
        <v>0</v>
      </c>
      <c r="AD216" s="44">
        <f t="shared" si="200"/>
        <v>0</v>
      </c>
      <c r="AE216" s="252">
        <f t="shared" si="200"/>
        <v>0</v>
      </c>
      <c r="AF216" s="53">
        <f t="shared" si="200"/>
        <v>0</v>
      </c>
      <c r="AG216" s="53">
        <f t="shared" si="200"/>
        <v>0</v>
      </c>
      <c r="AH216" s="53">
        <f t="shared" si="200"/>
        <v>0</v>
      </c>
      <c r="AI216" s="44">
        <f t="shared" si="200"/>
        <v>0</v>
      </c>
      <c r="AJ216" s="53">
        <f t="shared" ref="AJ216:AN216" si="201">-AJ159-AJ197</f>
        <v>0</v>
      </c>
      <c r="AK216" s="53">
        <f t="shared" si="201"/>
        <v>0</v>
      </c>
      <c r="AL216" s="53">
        <f t="shared" si="201"/>
        <v>0</v>
      </c>
      <c r="AM216" s="53">
        <f t="shared" si="201"/>
        <v>0</v>
      </c>
      <c r="AN216" s="44">
        <f t="shared" si="201"/>
        <v>0</v>
      </c>
    </row>
    <row r="217" spans="1:40" outlineLevel="1">
      <c r="A217" s="521">
        <f>ROW()</f>
        <v>217</v>
      </c>
      <c r="B217" s="35"/>
      <c r="C217" s="758"/>
      <c r="D217" s="33" t="s">
        <v>34</v>
      </c>
      <c r="J217" s="114"/>
      <c r="N217" s="171"/>
      <c r="O217" s="252">
        <f t="shared" ref="O217:AI217" si="202">-O160-O198</f>
        <v>0</v>
      </c>
      <c r="P217" s="53">
        <f t="shared" si="202"/>
        <v>0</v>
      </c>
      <c r="Q217" s="53">
        <f t="shared" si="202"/>
        <v>0</v>
      </c>
      <c r="R217" s="53">
        <f t="shared" si="202"/>
        <v>0</v>
      </c>
      <c r="S217" s="44">
        <f t="shared" si="202"/>
        <v>0</v>
      </c>
      <c r="T217" s="252">
        <f t="shared" si="202"/>
        <v>0</v>
      </c>
      <c r="U217" s="53">
        <f t="shared" si="202"/>
        <v>0</v>
      </c>
      <c r="V217" s="53">
        <f t="shared" si="202"/>
        <v>0</v>
      </c>
      <c r="W217" s="53">
        <f t="shared" si="202"/>
        <v>0</v>
      </c>
      <c r="X217" s="44">
        <f t="shared" si="202"/>
        <v>0</v>
      </c>
      <c r="Y217" s="252">
        <f t="shared" si="202"/>
        <v>0</v>
      </c>
      <c r="Z217" s="53">
        <f t="shared" si="202"/>
        <v>0</v>
      </c>
      <c r="AA217" s="53">
        <f t="shared" si="202"/>
        <v>0</v>
      </c>
      <c r="AB217" s="53">
        <f t="shared" si="202"/>
        <v>0</v>
      </c>
      <c r="AC217" s="53">
        <f t="shared" si="202"/>
        <v>0</v>
      </c>
      <c r="AD217" s="44">
        <f t="shared" si="202"/>
        <v>0</v>
      </c>
      <c r="AE217" s="252">
        <f t="shared" si="202"/>
        <v>0</v>
      </c>
      <c r="AF217" s="53">
        <f t="shared" si="202"/>
        <v>0</v>
      </c>
      <c r="AG217" s="53">
        <f t="shared" si="202"/>
        <v>0</v>
      </c>
      <c r="AH217" s="53">
        <f t="shared" si="202"/>
        <v>0</v>
      </c>
      <c r="AI217" s="44">
        <f t="shared" si="202"/>
        <v>0</v>
      </c>
      <c r="AJ217" s="53">
        <f t="shared" ref="AJ217:AN217" si="203">-AJ160-AJ198</f>
        <v>0</v>
      </c>
      <c r="AK217" s="53">
        <f t="shared" si="203"/>
        <v>0</v>
      </c>
      <c r="AL217" s="53">
        <f t="shared" si="203"/>
        <v>0</v>
      </c>
      <c r="AM217" s="53">
        <f t="shared" si="203"/>
        <v>0</v>
      </c>
      <c r="AN217" s="44">
        <f t="shared" si="203"/>
        <v>0</v>
      </c>
    </row>
    <row r="218" spans="1:40" outlineLevel="1">
      <c r="A218" s="521">
        <f>ROW()</f>
        <v>218</v>
      </c>
      <c r="B218" s="35"/>
      <c r="C218" s="758"/>
      <c r="D218" s="33" t="s">
        <v>35</v>
      </c>
      <c r="J218" s="114"/>
      <c r="N218" s="171"/>
      <c r="O218" s="252">
        <f t="shared" ref="O218:AI218" si="204">-O161-O199</f>
        <v>0</v>
      </c>
      <c r="P218" s="53">
        <f t="shared" si="204"/>
        <v>0</v>
      </c>
      <c r="Q218" s="53">
        <f t="shared" si="204"/>
        <v>0</v>
      </c>
      <c r="R218" s="53">
        <f t="shared" si="204"/>
        <v>0</v>
      </c>
      <c r="S218" s="44">
        <f t="shared" si="204"/>
        <v>0</v>
      </c>
      <c r="T218" s="252">
        <f t="shared" si="204"/>
        <v>0</v>
      </c>
      <c r="U218" s="53">
        <f t="shared" si="204"/>
        <v>0</v>
      </c>
      <c r="V218" s="53">
        <f t="shared" si="204"/>
        <v>0</v>
      </c>
      <c r="W218" s="53">
        <f t="shared" si="204"/>
        <v>0</v>
      </c>
      <c r="X218" s="44">
        <f t="shared" si="204"/>
        <v>0</v>
      </c>
      <c r="Y218" s="252">
        <f t="shared" si="204"/>
        <v>0</v>
      </c>
      <c r="Z218" s="53">
        <f t="shared" si="204"/>
        <v>0</v>
      </c>
      <c r="AA218" s="53">
        <f t="shared" si="204"/>
        <v>0</v>
      </c>
      <c r="AB218" s="53">
        <f t="shared" si="204"/>
        <v>0</v>
      </c>
      <c r="AC218" s="53">
        <f t="shared" si="204"/>
        <v>0</v>
      </c>
      <c r="AD218" s="44">
        <f t="shared" si="204"/>
        <v>0</v>
      </c>
      <c r="AE218" s="252">
        <f t="shared" si="204"/>
        <v>0</v>
      </c>
      <c r="AF218" s="53">
        <f t="shared" si="204"/>
        <v>0</v>
      </c>
      <c r="AG218" s="53">
        <f t="shared" si="204"/>
        <v>0</v>
      </c>
      <c r="AH218" s="53">
        <f t="shared" si="204"/>
        <v>0</v>
      </c>
      <c r="AI218" s="44">
        <f t="shared" si="204"/>
        <v>0</v>
      </c>
      <c r="AJ218" s="53">
        <f t="shared" ref="AJ218:AN218" si="205">-AJ161-AJ199</f>
        <v>0</v>
      </c>
      <c r="AK218" s="53">
        <f t="shared" si="205"/>
        <v>0</v>
      </c>
      <c r="AL218" s="53">
        <f t="shared" si="205"/>
        <v>0</v>
      </c>
      <c r="AM218" s="53">
        <f t="shared" si="205"/>
        <v>0</v>
      </c>
      <c r="AN218" s="44">
        <f t="shared" si="205"/>
        <v>0</v>
      </c>
    </row>
    <row r="219" spans="1:40" outlineLevel="1">
      <c r="A219" s="521">
        <f>ROW()</f>
        <v>219</v>
      </c>
      <c r="B219" s="35"/>
      <c r="C219" s="758"/>
      <c r="D219" s="33" t="s">
        <v>302</v>
      </c>
      <c r="J219" s="114"/>
      <c r="N219" s="171"/>
      <c r="O219" s="252">
        <f t="shared" ref="O219:AI219" si="206">-O162-O200</f>
        <v>0</v>
      </c>
      <c r="P219" s="53">
        <f t="shared" si="206"/>
        <v>0</v>
      </c>
      <c r="Q219" s="53">
        <f t="shared" si="206"/>
        <v>0</v>
      </c>
      <c r="R219" s="53">
        <f t="shared" si="206"/>
        <v>0</v>
      </c>
      <c r="S219" s="44">
        <f t="shared" si="206"/>
        <v>0</v>
      </c>
      <c r="T219" s="252">
        <f t="shared" si="206"/>
        <v>0</v>
      </c>
      <c r="U219" s="53">
        <f t="shared" si="206"/>
        <v>0</v>
      </c>
      <c r="V219" s="53">
        <f t="shared" si="206"/>
        <v>0</v>
      </c>
      <c r="W219" s="53">
        <f t="shared" si="206"/>
        <v>0</v>
      </c>
      <c r="X219" s="44">
        <f t="shared" si="206"/>
        <v>0</v>
      </c>
      <c r="Y219" s="252">
        <f t="shared" si="206"/>
        <v>0</v>
      </c>
      <c r="Z219" s="53">
        <f t="shared" si="206"/>
        <v>0</v>
      </c>
      <c r="AA219" s="53">
        <f t="shared" si="206"/>
        <v>0</v>
      </c>
      <c r="AB219" s="53">
        <f t="shared" si="206"/>
        <v>0</v>
      </c>
      <c r="AC219" s="53">
        <f t="shared" si="206"/>
        <v>0</v>
      </c>
      <c r="AD219" s="44">
        <f t="shared" si="206"/>
        <v>0</v>
      </c>
      <c r="AE219" s="252">
        <f t="shared" si="206"/>
        <v>0</v>
      </c>
      <c r="AF219" s="53">
        <f t="shared" si="206"/>
        <v>0</v>
      </c>
      <c r="AG219" s="53">
        <f t="shared" si="206"/>
        <v>0</v>
      </c>
      <c r="AH219" s="53">
        <f t="shared" si="206"/>
        <v>0</v>
      </c>
      <c r="AI219" s="44">
        <f t="shared" si="206"/>
        <v>0</v>
      </c>
      <c r="AJ219" s="53">
        <f t="shared" ref="AJ219:AN219" si="207">-AJ162-AJ200</f>
        <v>0</v>
      </c>
      <c r="AK219" s="53">
        <f t="shared" si="207"/>
        <v>0</v>
      </c>
      <c r="AL219" s="53">
        <f t="shared" si="207"/>
        <v>0</v>
      </c>
      <c r="AM219" s="53">
        <f t="shared" si="207"/>
        <v>0</v>
      </c>
      <c r="AN219" s="44">
        <f t="shared" si="207"/>
        <v>0</v>
      </c>
    </row>
    <row r="220" spans="1:40" outlineLevel="1">
      <c r="A220" s="521">
        <f>ROW()</f>
        <v>220</v>
      </c>
      <c r="B220" s="35"/>
      <c r="C220" s="758"/>
      <c r="D220" s="33" t="s">
        <v>36</v>
      </c>
      <c r="J220" s="114"/>
      <c r="N220" s="171"/>
      <c r="O220" s="252">
        <f t="shared" ref="O220:AI220" si="208">-O163-O201</f>
        <v>0</v>
      </c>
      <c r="P220" s="53">
        <f t="shared" si="208"/>
        <v>0</v>
      </c>
      <c r="Q220" s="53">
        <f t="shared" si="208"/>
        <v>0</v>
      </c>
      <c r="R220" s="53">
        <f t="shared" si="208"/>
        <v>0</v>
      </c>
      <c r="S220" s="44">
        <f t="shared" si="208"/>
        <v>0</v>
      </c>
      <c r="T220" s="252">
        <f t="shared" si="208"/>
        <v>0</v>
      </c>
      <c r="U220" s="53">
        <f t="shared" si="208"/>
        <v>0</v>
      </c>
      <c r="V220" s="53">
        <f t="shared" si="208"/>
        <v>0</v>
      </c>
      <c r="W220" s="53">
        <f t="shared" si="208"/>
        <v>0</v>
      </c>
      <c r="X220" s="44">
        <f t="shared" si="208"/>
        <v>0</v>
      </c>
      <c r="Y220" s="252">
        <f t="shared" si="208"/>
        <v>0</v>
      </c>
      <c r="Z220" s="53">
        <f t="shared" si="208"/>
        <v>0</v>
      </c>
      <c r="AA220" s="53">
        <f t="shared" si="208"/>
        <v>0</v>
      </c>
      <c r="AB220" s="53">
        <f t="shared" si="208"/>
        <v>0</v>
      </c>
      <c r="AC220" s="53">
        <f t="shared" si="208"/>
        <v>0</v>
      </c>
      <c r="AD220" s="44">
        <f t="shared" si="208"/>
        <v>0</v>
      </c>
      <c r="AE220" s="252">
        <f t="shared" si="208"/>
        <v>0</v>
      </c>
      <c r="AF220" s="53">
        <f t="shared" si="208"/>
        <v>0</v>
      </c>
      <c r="AG220" s="53">
        <f t="shared" si="208"/>
        <v>0</v>
      </c>
      <c r="AH220" s="53">
        <f t="shared" si="208"/>
        <v>0</v>
      </c>
      <c r="AI220" s="44">
        <f t="shared" si="208"/>
        <v>0</v>
      </c>
      <c r="AJ220" s="53">
        <f t="shared" ref="AJ220:AN220" si="209">-AJ163-AJ201</f>
        <v>0</v>
      </c>
      <c r="AK220" s="53">
        <f t="shared" si="209"/>
        <v>0</v>
      </c>
      <c r="AL220" s="53">
        <f t="shared" si="209"/>
        <v>0</v>
      </c>
      <c r="AM220" s="53">
        <f t="shared" si="209"/>
        <v>0</v>
      </c>
      <c r="AN220" s="44">
        <f t="shared" si="209"/>
        <v>0</v>
      </c>
    </row>
    <row r="221" spans="1:40" outlineLevel="1">
      <c r="A221" s="521">
        <f>ROW()</f>
        <v>221</v>
      </c>
      <c r="B221" s="35"/>
      <c r="C221" s="758"/>
      <c r="D221" s="33" t="s">
        <v>583</v>
      </c>
      <c r="J221" s="114"/>
      <c r="N221" s="171"/>
      <c r="O221" s="252">
        <f t="shared" ref="O221:AI221" si="210">-O164-O202</f>
        <v>0</v>
      </c>
      <c r="P221" s="53">
        <f t="shared" si="210"/>
        <v>0</v>
      </c>
      <c r="Q221" s="53">
        <f t="shared" si="210"/>
        <v>0</v>
      </c>
      <c r="R221" s="53">
        <f t="shared" si="210"/>
        <v>0</v>
      </c>
      <c r="S221" s="44">
        <f t="shared" si="210"/>
        <v>0</v>
      </c>
      <c r="T221" s="252">
        <f t="shared" si="210"/>
        <v>0</v>
      </c>
      <c r="U221" s="53">
        <f t="shared" si="210"/>
        <v>0</v>
      </c>
      <c r="V221" s="53">
        <f t="shared" si="210"/>
        <v>0</v>
      </c>
      <c r="W221" s="53">
        <f t="shared" si="210"/>
        <v>0</v>
      </c>
      <c r="X221" s="44">
        <f t="shared" si="210"/>
        <v>0</v>
      </c>
      <c r="Y221" s="252">
        <f t="shared" si="210"/>
        <v>0</v>
      </c>
      <c r="Z221" s="53">
        <f t="shared" si="210"/>
        <v>0</v>
      </c>
      <c r="AA221" s="53">
        <f t="shared" si="210"/>
        <v>0</v>
      </c>
      <c r="AB221" s="53">
        <f t="shared" si="210"/>
        <v>0</v>
      </c>
      <c r="AC221" s="53">
        <f t="shared" si="210"/>
        <v>0</v>
      </c>
      <c r="AD221" s="44">
        <f t="shared" si="210"/>
        <v>0</v>
      </c>
      <c r="AE221" s="252">
        <f t="shared" si="210"/>
        <v>0</v>
      </c>
      <c r="AF221" s="53">
        <f t="shared" si="210"/>
        <v>0</v>
      </c>
      <c r="AG221" s="53">
        <f t="shared" si="210"/>
        <v>0</v>
      </c>
      <c r="AH221" s="53">
        <f t="shared" si="210"/>
        <v>0</v>
      </c>
      <c r="AI221" s="44">
        <f t="shared" si="210"/>
        <v>0</v>
      </c>
      <c r="AJ221" s="53">
        <f t="shared" ref="AJ221:AN221" si="211">-AJ164-AJ202</f>
        <v>0</v>
      </c>
      <c r="AK221" s="53">
        <f t="shared" si="211"/>
        <v>0</v>
      </c>
      <c r="AL221" s="53">
        <f t="shared" si="211"/>
        <v>0</v>
      </c>
      <c r="AM221" s="53">
        <f t="shared" si="211"/>
        <v>0</v>
      </c>
      <c r="AN221" s="44">
        <f t="shared" si="211"/>
        <v>0</v>
      </c>
    </row>
    <row r="222" spans="1:40" outlineLevel="1">
      <c r="A222" s="521">
        <f>ROW()</f>
        <v>222</v>
      </c>
      <c r="B222" s="35"/>
      <c r="C222" s="758"/>
      <c r="D222" s="33" t="s">
        <v>81</v>
      </c>
      <c r="J222" s="114"/>
      <c r="N222" s="171"/>
      <c r="O222" s="252">
        <f t="shared" ref="O222:AI222" si="212">-O165-O203</f>
        <v>0</v>
      </c>
      <c r="P222" s="53">
        <f t="shared" si="212"/>
        <v>0</v>
      </c>
      <c r="Q222" s="53">
        <f t="shared" si="212"/>
        <v>0</v>
      </c>
      <c r="R222" s="53">
        <f t="shared" si="212"/>
        <v>0</v>
      </c>
      <c r="S222" s="44">
        <f t="shared" si="212"/>
        <v>0</v>
      </c>
      <c r="T222" s="252">
        <f t="shared" si="212"/>
        <v>0</v>
      </c>
      <c r="U222" s="53">
        <f t="shared" si="212"/>
        <v>0</v>
      </c>
      <c r="V222" s="53">
        <f t="shared" si="212"/>
        <v>0</v>
      </c>
      <c r="W222" s="53">
        <f t="shared" si="212"/>
        <v>0</v>
      </c>
      <c r="X222" s="44">
        <f t="shared" si="212"/>
        <v>0</v>
      </c>
      <c r="Y222" s="252">
        <f t="shared" si="212"/>
        <v>0</v>
      </c>
      <c r="Z222" s="53">
        <f t="shared" si="212"/>
        <v>0</v>
      </c>
      <c r="AA222" s="53">
        <f t="shared" si="212"/>
        <v>0</v>
      </c>
      <c r="AB222" s="53">
        <f t="shared" si="212"/>
        <v>0</v>
      </c>
      <c r="AC222" s="53">
        <f t="shared" si="212"/>
        <v>0</v>
      </c>
      <c r="AD222" s="44">
        <f t="shared" si="212"/>
        <v>0</v>
      </c>
      <c r="AE222" s="252">
        <f t="shared" si="212"/>
        <v>0</v>
      </c>
      <c r="AF222" s="53">
        <f t="shared" si="212"/>
        <v>0</v>
      </c>
      <c r="AG222" s="53">
        <f t="shared" si="212"/>
        <v>0</v>
      </c>
      <c r="AH222" s="53">
        <f t="shared" si="212"/>
        <v>0</v>
      </c>
      <c r="AI222" s="44">
        <f t="shared" si="212"/>
        <v>0</v>
      </c>
      <c r="AJ222" s="53">
        <f t="shared" ref="AJ222:AN222" si="213">-AJ165-AJ203</f>
        <v>0</v>
      </c>
      <c r="AK222" s="53">
        <f t="shared" si="213"/>
        <v>0</v>
      </c>
      <c r="AL222" s="53">
        <f t="shared" si="213"/>
        <v>0</v>
      </c>
      <c r="AM222" s="53">
        <f t="shared" si="213"/>
        <v>0</v>
      </c>
      <c r="AN222" s="44">
        <f t="shared" si="213"/>
        <v>0</v>
      </c>
    </row>
    <row r="223" spans="1:40" outlineLevel="1">
      <c r="A223" s="521">
        <f>ROW()</f>
        <v>223</v>
      </c>
      <c r="B223" s="35"/>
      <c r="C223" s="758"/>
      <c r="D223" s="33" t="s">
        <v>28</v>
      </c>
      <c r="J223" s="114"/>
      <c r="N223" s="171"/>
      <c r="O223" s="252">
        <f t="shared" ref="O223:AI223" si="214">-O166-O204</f>
        <v>0</v>
      </c>
      <c r="P223" s="53">
        <f t="shared" si="214"/>
        <v>0</v>
      </c>
      <c r="Q223" s="53">
        <f t="shared" si="214"/>
        <v>0</v>
      </c>
      <c r="R223" s="53">
        <f t="shared" si="214"/>
        <v>0</v>
      </c>
      <c r="S223" s="44">
        <f t="shared" si="214"/>
        <v>-4.8787174600454568</v>
      </c>
      <c r="T223" s="252">
        <f t="shared" si="214"/>
        <v>0</v>
      </c>
      <c r="U223" s="53">
        <f t="shared" si="214"/>
        <v>0</v>
      </c>
      <c r="V223" s="53">
        <f t="shared" si="214"/>
        <v>0</v>
      </c>
      <c r="W223" s="53">
        <f t="shared" si="214"/>
        <v>0</v>
      </c>
      <c r="X223" s="44">
        <f t="shared" si="214"/>
        <v>0</v>
      </c>
      <c r="Y223" s="252">
        <f t="shared" si="214"/>
        <v>0</v>
      </c>
      <c r="Z223" s="53">
        <f t="shared" si="214"/>
        <v>0</v>
      </c>
      <c r="AA223" s="53">
        <f t="shared" si="214"/>
        <v>0</v>
      </c>
      <c r="AB223" s="53">
        <f t="shared" si="214"/>
        <v>0</v>
      </c>
      <c r="AC223" s="53">
        <f t="shared" si="214"/>
        <v>0</v>
      </c>
      <c r="AD223" s="44">
        <f t="shared" si="214"/>
        <v>0</v>
      </c>
      <c r="AE223" s="252">
        <f t="shared" si="214"/>
        <v>0</v>
      </c>
      <c r="AF223" s="53">
        <f t="shared" si="214"/>
        <v>0</v>
      </c>
      <c r="AG223" s="53">
        <f t="shared" si="214"/>
        <v>0</v>
      </c>
      <c r="AH223" s="53">
        <f t="shared" si="214"/>
        <v>0</v>
      </c>
      <c r="AI223" s="44">
        <f t="shared" si="214"/>
        <v>0</v>
      </c>
      <c r="AJ223" s="53">
        <f t="shared" ref="AJ223:AN223" si="215">-AJ166-AJ204</f>
        <v>0</v>
      </c>
      <c r="AK223" s="53">
        <f t="shared" si="215"/>
        <v>0</v>
      </c>
      <c r="AL223" s="53">
        <f t="shared" si="215"/>
        <v>0</v>
      </c>
      <c r="AM223" s="53">
        <f t="shared" si="215"/>
        <v>0</v>
      </c>
      <c r="AN223" s="44">
        <f t="shared" si="215"/>
        <v>0</v>
      </c>
    </row>
    <row r="224" spans="1:40" outlineLevel="1">
      <c r="A224" s="521">
        <f>ROW()</f>
        <v>224</v>
      </c>
      <c r="B224" s="35"/>
      <c r="C224" s="758"/>
      <c r="D224" s="45" t="s">
        <v>443</v>
      </c>
      <c r="E224" s="45"/>
      <c r="F224" s="45"/>
      <c r="G224" s="45"/>
      <c r="H224" s="45"/>
      <c r="I224" s="45"/>
      <c r="J224" s="182"/>
      <c r="K224" s="45"/>
      <c r="L224" s="45"/>
      <c r="M224" s="45"/>
      <c r="N224" s="194"/>
      <c r="O224" s="253">
        <f t="shared" ref="O224:AI224" si="216">-O167-O205</f>
        <v>0</v>
      </c>
      <c r="P224" s="54">
        <f t="shared" si="216"/>
        <v>0</v>
      </c>
      <c r="Q224" s="54">
        <f t="shared" si="216"/>
        <v>0</v>
      </c>
      <c r="R224" s="54">
        <f t="shared" si="216"/>
        <v>0</v>
      </c>
      <c r="S224" s="46">
        <f t="shared" si="216"/>
        <v>0</v>
      </c>
      <c r="T224" s="253">
        <f t="shared" si="216"/>
        <v>0</v>
      </c>
      <c r="U224" s="54">
        <f t="shared" si="216"/>
        <v>0</v>
      </c>
      <c r="V224" s="54">
        <f t="shared" si="216"/>
        <v>0</v>
      </c>
      <c r="W224" s="54">
        <f t="shared" si="216"/>
        <v>0</v>
      </c>
      <c r="X224" s="46">
        <f t="shared" si="216"/>
        <v>0</v>
      </c>
      <c r="Y224" s="253">
        <f t="shared" si="216"/>
        <v>0</v>
      </c>
      <c r="Z224" s="54">
        <f t="shared" si="216"/>
        <v>0</v>
      </c>
      <c r="AA224" s="54">
        <f t="shared" si="216"/>
        <v>0</v>
      </c>
      <c r="AB224" s="54">
        <f t="shared" si="216"/>
        <v>0</v>
      </c>
      <c r="AC224" s="54">
        <f t="shared" si="216"/>
        <v>0</v>
      </c>
      <c r="AD224" s="46">
        <f t="shared" si="216"/>
        <v>0</v>
      </c>
      <c r="AE224" s="253">
        <f t="shared" si="216"/>
        <v>0</v>
      </c>
      <c r="AF224" s="54">
        <f t="shared" si="216"/>
        <v>0</v>
      </c>
      <c r="AG224" s="54">
        <f t="shared" si="216"/>
        <v>0</v>
      </c>
      <c r="AH224" s="54">
        <f t="shared" si="216"/>
        <v>0</v>
      </c>
      <c r="AI224" s="46">
        <f t="shared" si="216"/>
        <v>0</v>
      </c>
      <c r="AJ224" s="54">
        <f t="shared" ref="AJ224:AN224" si="217">-AJ167-AJ205</f>
        <v>0</v>
      </c>
      <c r="AK224" s="54">
        <f t="shared" si="217"/>
        <v>0</v>
      </c>
      <c r="AL224" s="54">
        <f t="shared" si="217"/>
        <v>0</v>
      </c>
      <c r="AM224" s="54">
        <f t="shared" si="217"/>
        <v>0</v>
      </c>
      <c r="AN224" s="46">
        <f t="shared" si="217"/>
        <v>0</v>
      </c>
    </row>
    <row r="225" spans="1:40" outlineLevel="1">
      <c r="A225" s="521">
        <f>ROW()</f>
        <v>225</v>
      </c>
      <c r="B225" s="35"/>
      <c r="C225" s="758"/>
      <c r="D225" s="33" t="s">
        <v>24</v>
      </c>
      <c r="F225" s="151"/>
      <c r="G225" s="151"/>
      <c r="H225" s="151"/>
      <c r="I225" s="151"/>
      <c r="J225" s="246"/>
      <c r="K225" s="151"/>
      <c r="L225" s="151"/>
      <c r="M225" s="151"/>
      <c r="N225" s="248"/>
      <c r="O225" s="251">
        <f t="shared" ref="O225:AN225" si="218">SUM(O209:O224)</f>
        <v>0</v>
      </c>
      <c r="P225" s="58">
        <f t="shared" si="218"/>
        <v>0</v>
      </c>
      <c r="Q225" s="58">
        <f t="shared" si="218"/>
        <v>0</v>
      </c>
      <c r="R225" s="58">
        <f t="shared" si="218"/>
        <v>0</v>
      </c>
      <c r="S225" s="247">
        <f t="shared" si="218"/>
        <v>-6.3616881698959142</v>
      </c>
      <c r="T225" s="251">
        <f t="shared" si="218"/>
        <v>0</v>
      </c>
      <c r="U225" s="58">
        <f t="shared" si="218"/>
        <v>0</v>
      </c>
      <c r="V225" s="58">
        <f t="shared" si="218"/>
        <v>0</v>
      </c>
      <c r="W225" s="58">
        <f t="shared" si="218"/>
        <v>0</v>
      </c>
      <c r="X225" s="247">
        <f t="shared" si="218"/>
        <v>0</v>
      </c>
      <c r="Y225" s="251">
        <f t="shared" si="218"/>
        <v>0</v>
      </c>
      <c r="Z225" s="58">
        <f t="shared" si="218"/>
        <v>0</v>
      </c>
      <c r="AA225" s="58">
        <f t="shared" si="218"/>
        <v>0</v>
      </c>
      <c r="AB225" s="58">
        <f t="shared" si="218"/>
        <v>0</v>
      </c>
      <c r="AC225" s="58">
        <f t="shared" si="218"/>
        <v>0</v>
      </c>
      <c r="AD225" s="247">
        <f t="shared" si="218"/>
        <v>0</v>
      </c>
      <c r="AE225" s="251">
        <f t="shared" si="218"/>
        <v>0</v>
      </c>
      <c r="AF225" s="58">
        <f t="shared" si="218"/>
        <v>0</v>
      </c>
      <c r="AG225" s="58">
        <f t="shared" si="218"/>
        <v>0</v>
      </c>
      <c r="AH225" s="58">
        <f t="shared" si="218"/>
        <v>0</v>
      </c>
      <c r="AI225" s="247">
        <f t="shared" si="218"/>
        <v>0</v>
      </c>
      <c r="AJ225" s="58">
        <f t="shared" si="218"/>
        <v>-7.62</v>
      </c>
      <c r="AK225" s="58">
        <f t="shared" si="218"/>
        <v>-7.62</v>
      </c>
      <c r="AL225" s="58">
        <f t="shared" si="218"/>
        <v>-7.62</v>
      </c>
      <c r="AM225" s="58">
        <f t="shared" si="218"/>
        <v>-7.62</v>
      </c>
      <c r="AN225" s="247">
        <f t="shared" si="218"/>
        <v>-7.62</v>
      </c>
    </row>
    <row r="226" spans="1:40">
      <c r="A226" s="853" t="s">
        <v>490</v>
      </c>
      <c r="B226" s="717"/>
      <c r="C226" s="757"/>
      <c r="D226" s="717"/>
      <c r="E226" s="717"/>
      <c r="F226" s="717"/>
      <c r="G226" s="717"/>
      <c r="H226" s="717"/>
      <c r="I226" s="718"/>
      <c r="J226" s="719"/>
      <c r="K226" s="718"/>
      <c r="L226" s="718"/>
      <c r="M226" s="718"/>
      <c r="N226" s="720"/>
      <c r="O226" s="719"/>
      <c r="P226" s="718"/>
      <c r="Q226" s="718"/>
      <c r="R226" s="718"/>
      <c r="S226" s="720"/>
      <c r="T226" s="719"/>
      <c r="U226" s="718"/>
      <c r="V226" s="718"/>
      <c r="W226" s="718"/>
      <c r="X226" s="720"/>
      <c r="Y226" s="719"/>
      <c r="Z226" s="718"/>
      <c r="AA226" s="718"/>
      <c r="AB226" s="718"/>
      <c r="AC226" s="718"/>
      <c r="AD226" s="720"/>
      <c r="AE226" s="719"/>
      <c r="AF226" s="718"/>
      <c r="AG226" s="718"/>
      <c r="AH226" s="718"/>
      <c r="AI226" s="720"/>
      <c r="AJ226" s="718"/>
      <c r="AK226" s="718"/>
      <c r="AL226" s="718"/>
      <c r="AM226" s="718"/>
      <c r="AN226" s="720"/>
    </row>
    <row r="227" spans="1:40" outlineLevel="1">
      <c r="A227" s="521">
        <f>ROW()</f>
        <v>227</v>
      </c>
      <c r="B227" s="35"/>
      <c r="C227" s="756" t="s">
        <v>86</v>
      </c>
      <c r="J227" s="1894" t="s">
        <v>804</v>
      </c>
      <c r="K227" s="1895"/>
      <c r="L227" s="1895"/>
      <c r="M227" s="1895"/>
      <c r="N227" s="1896"/>
      <c r="O227" s="1894" t="s">
        <v>367</v>
      </c>
      <c r="P227" s="1895"/>
      <c r="Q227" s="1895"/>
      <c r="R227" s="1895"/>
      <c r="S227" s="1896"/>
      <c r="T227" s="1915"/>
      <c r="U227" s="1916"/>
      <c r="V227" s="1916"/>
      <c r="W227" s="1916"/>
      <c r="X227" s="1917"/>
      <c r="Y227" s="1410"/>
      <c r="Z227" s="1408"/>
      <c r="AA227" s="1408"/>
      <c r="AB227" s="1408"/>
      <c r="AC227" s="1408"/>
      <c r="AD227" s="1412"/>
      <c r="AE227" s="1645"/>
      <c r="AF227" s="1408"/>
      <c r="AG227" s="1137"/>
      <c r="AH227" s="1408"/>
      <c r="AI227" s="1409"/>
      <c r="AJ227" s="1408"/>
      <c r="AK227" s="1408"/>
      <c r="AL227" s="1137"/>
      <c r="AM227" s="1408"/>
      <c r="AN227" s="1409"/>
    </row>
    <row r="228" spans="1:40" outlineLevel="1">
      <c r="A228" s="521">
        <f>ROW()</f>
        <v>228</v>
      </c>
      <c r="B228" s="35"/>
      <c r="C228" s="758"/>
      <c r="D228" s="33" t="s">
        <v>300</v>
      </c>
      <c r="J228" s="378">
        <v>0</v>
      </c>
      <c r="K228" s="379">
        <v>0</v>
      </c>
      <c r="L228" s="379">
        <v>0</v>
      </c>
      <c r="M228" s="379">
        <v>0</v>
      </c>
      <c r="N228" s="380">
        <v>0</v>
      </c>
      <c r="O228" s="378"/>
      <c r="P228" s="379"/>
      <c r="Q228" s="379"/>
      <c r="R228" s="379"/>
      <c r="S228" s="380"/>
      <c r="T228" s="1416"/>
      <c r="U228" s="1417"/>
      <c r="V228" s="1417"/>
      <c r="W228" s="1417"/>
      <c r="X228" s="1418"/>
      <c r="Y228" s="1416"/>
      <c r="Z228" s="1417"/>
      <c r="AA228" s="1417"/>
      <c r="AB228" s="1417"/>
      <c r="AC228" s="1417"/>
      <c r="AD228" s="1418"/>
      <c r="AE228" s="1416"/>
      <c r="AF228" s="1417"/>
      <c r="AG228" s="1417"/>
      <c r="AH228" s="1417"/>
      <c r="AI228" s="1418"/>
      <c r="AJ228" s="1417"/>
      <c r="AK228" s="1417"/>
      <c r="AL228" s="1417"/>
      <c r="AM228" s="1417"/>
      <c r="AN228" s="1418"/>
    </row>
    <row r="229" spans="1:40" outlineLevel="1">
      <c r="A229" s="521">
        <f>ROW()</f>
        <v>229</v>
      </c>
      <c r="B229" s="35"/>
      <c r="C229" s="758"/>
      <c r="D229" s="33" t="s">
        <v>301</v>
      </c>
      <c r="J229" s="378">
        <v>0</v>
      </c>
      <c r="K229" s="379">
        <v>0</v>
      </c>
      <c r="L229" s="379">
        <v>0</v>
      </c>
      <c r="M229" s="379">
        <v>0</v>
      </c>
      <c r="N229" s="380">
        <v>0</v>
      </c>
      <c r="O229" s="378"/>
      <c r="P229" s="379"/>
      <c r="Q229" s="379"/>
      <c r="R229" s="379"/>
      <c r="S229" s="380"/>
      <c r="T229" s="1416"/>
      <c r="U229" s="1417"/>
      <c r="V229" s="1417"/>
      <c r="W229" s="1417"/>
      <c r="X229" s="1418"/>
      <c r="Y229" s="1416"/>
      <c r="Z229" s="1417"/>
      <c r="AA229" s="1417"/>
      <c r="AB229" s="1417"/>
      <c r="AC229" s="1417"/>
      <c r="AD229" s="1418"/>
      <c r="AE229" s="1416"/>
      <c r="AF229" s="1417"/>
      <c r="AG229" s="1417"/>
      <c r="AH229" s="1417"/>
      <c r="AI229" s="1418"/>
      <c r="AJ229" s="1417"/>
      <c r="AK229" s="1417"/>
      <c r="AL229" s="1417"/>
      <c r="AM229" s="1417"/>
      <c r="AN229" s="1418"/>
    </row>
    <row r="230" spans="1:40" outlineLevel="1">
      <c r="A230" s="521">
        <f>ROW()</f>
        <v>230</v>
      </c>
      <c r="B230" s="35"/>
      <c r="C230" s="758"/>
      <c r="D230" s="33" t="s">
        <v>29</v>
      </c>
      <c r="J230" s="378">
        <v>0</v>
      </c>
      <c r="K230" s="379">
        <v>0</v>
      </c>
      <c r="L230" s="379">
        <v>0</v>
      </c>
      <c r="M230" s="379">
        <v>0</v>
      </c>
      <c r="N230" s="380">
        <v>0</v>
      </c>
      <c r="O230" s="378"/>
      <c r="P230" s="379"/>
      <c r="Q230" s="379"/>
      <c r="R230" s="379"/>
      <c r="S230" s="380"/>
      <c r="T230" s="1416"/>
      <c r="U230" s="1417"/>
      <c r="V230" s="1417"/>
      <c r="W230" s="1417"/>
      <c r="X230" s="1418"/>
      <c r="Y230" s="1416"/>
      <c r="Z230" s="1417"/>
      <c r="AA230" s="1417"/>
      <c r="AB230" s="1417"/>
      <c r="AC230" s="1417"/>
      <c r="AD230" s="1418"/>
      <c r="AE230" s="1416"/>
      <c r="AF230" s="1417"/>
      <c r="AG230" s="1417"/>
      <c r="AH230" s="1417"/>
      <c r="AI230" s="1418"/>
      <c r="AJ230" s="1417"/>
      <c r="AK230" s="1417"/>
      <c r="AL230" s="1417"/>
      <c r="AM230" s="1417"/>
      <c r="AN230" s="1418"/>
    </row>
    <row r="231" spans="1:40" outlineLevel="1">
      <c r="A231" s="521">
        <f>ROW()</f>
        <v>231</v>
      </c>
      <c r="B231" s="35"/>
      <c r="C231" s="758"/>
      <c r="D231" s="33" t="s">
        <v>30</v>
      </c>
      <c r="J231" s="378">
        <v>0</v>
      </c>
      <c r="K231" s="379">
        <v>0</v>
      </c>
      <c r="L231" s="379">
        <v>0</v>
      </c>
      <c r="M231" s="379">
        <v>0</v>
      </c>
      <c r="N231" s="380">
        <v>0</v>
      </c>
      <c r="O231" s="378"/>
      <c r="P231" s="379"/>
      <c r="Q231" s="379"/>
      <c r="R231" s="379"/>
      <c r="S231" s="380"/>
      <c r="T231" s="1416"/>
      <c r="U231" s="1417"/>
      <c r="V231" s="1417"/>
      <c r="W231" s="1417"/>
      <c r="X231" s="1418"/>
      <c r="Y231" s="1416"/>
      <c r="Z231" s="1417"/>
      <c r="AA231" s="1417"/>
      <c r="AB231" s="1417"/>
      <c r="AC231" s="1417"/>
      <c r="AD231" s="1418"/>
      <c r="AE231" s="1416"/>
      <c r="AF231" s="1417"/>
      <c r="AG231" s="1417"/>
      <c r="AH231" s="1417"/>
      <c r="AI231" s="1418"/>
      <c r="AJ231" s="1417"/>
      <c r="AK231" s="1417"/>
      <c r="AL231" s="1417"/>
      <c r="AM231" s="1417"/>
      <c r="AN231" s="1418"/>
    </row>
    <row r="232" spans="1:40" outlineLevel="1">
      <c r="A232" s="521">
        <f>ROW()</f>
        <v>232</v>
      </c>
      <c r="B232" s="35"/>
      <c r="C232" s="758"/>
      <c r="D232" s="33" t="s">
        <v>31</v>
      </c>
      <c r="J232" s="378">
        <v>-0.12245087770503686</v>
      </c>
      <c r="K232" s="379">
        <v>-0.18294869230210498</v>
      </c>
      <c r="L232" s="379">
        <v>-0.14068504963910114</v>
      </c>
      <c r="M232" s="379">
        <v>-9.571572982893313E-2</v>
      </c>
      <c r="N232" s="380">
        <v>-4.9323767602328386E-2</v>
      </c>
      <c r="O232" s="378"/>
      <c r="P232" s="379"/>
      <c r="Q232" s="379"/>
      <c r="R232" s="379"/>
      <c r="S232" s="380"/>
      <c r="T232" s="1416"/>
      <c r="U232" s="1417"/>
      <c r="V232" s="1417"/>
      <c r="W232" s="1417"/>
      <c r="X232" s="1418"/>
      <c r="Y232" s="1416"/>
      <c r="Z232" s="1417"/>
      <c r="AA232" s="1417"/>
      <c r="AB232" s="1417"/>
      <c r="AC232" s="1417"/>
      <c r="AD232" s="1418"/>
      <c r="AE232" s="1416"/>
      <c r="AF232" s="1417"/>
      <c r="AG232" s="1417"/>
      <c r="AH232" s="1417"/>
      <c r="AI232" s="1418"/>
      <c r="AJ232" s="1417"/>
      <c r="AK232" s="1417"/>
      <c r="AL232" s="1417"/>
      <c r="AM232" s="1417"/>
      <c r="AN232" s="1418"/>
    </row>
    <row r="233" spans="1:40" outlineLevel="1">
      <c r="A233" s="521">
        <f>ROW()</f>
        <v>233</v>
      </c>
      <c r="B233" s="35"/>
      <c r="C233" s="758"/>
      <c r="D233" s="33" t="s">
        <v>32</v>
      </c>
      <c r="J233" s="378">
        <v>0</v>
      </c>
      <c r="K233" s="379">
        <v>0</v>
      </c>
      <c r="L233" s="379">
        <v>0</v>
      </c>
      <c r="M233" s="379">
        <v>0</v>
      </c>
      <c r="N233" s="380">
        <v>0</v>
      </c>
      <c r="O233" s="378"/>
      <c r="P233" s="379"/>
      <c r="Q233" s="379"/>
      <c r="R233" s="379"/>
      <c r="S233" s="380"/>
      <c r="T233" s="1416"/>
      <c r="U233" s="1417"/>
      <c r="V233" s="1417"/>
      <c r="W233" s="1417"/>
      <c r="X233" s="1418"/>
      <c r="Y233" s="1416"/>
      <c r="Z233" s="1417"/>
      <c r="AA233" s="1417"/>
      <c r="AB233" s="1417"/>
      <c r="AC233" s="1417"/>
      <c r="AD233" s="1418"/>
      <c r="AE233" s="1416"/>
      <c r="AF233" s="1417"/>
      <c r="AG233" s="1417"/>
      <c r="AH233" s="1417"/>
      <c r="AI233" s="1418"/>
      <c r="AJ233" s="1417"/>
      <c r="AK233" s="1417"/>
      <c r="AL233" s="1417"/>
      <c r="AM233" s="1417"/>
      <c r="AN233" s="1418"/>
    </row>
    <row r="234" spans="1:40" outlineLevel="1">
      <c r="A234" s="521">
        <f>ROW()</f>
        <v>234</v>
      </c>
      <c r="B234" s="35"/>
      <c r="C234" s="758"/>
      <c r="D234" s="33" t="s">
        <v>33</v>
      </c>
      <c r="J234" s="378">
        <v>-1.9835055502533762E-2</v>
      </c>
      <c r="K234" s="379">
        <v>-2.2253724341673657E-2</v>
      </c>
      <c r="L234" s="379">
        <v>-8.5331132056165604E-9</v>
      </c>
      <c r="M234" s="379">
        <v>-5.5499923129476167E-9</v>
      </c>
      <c r="N234" s="380">
        <v>-2.7073133249122532E-9</v>
      </c>
      <c r="O234" s="378"/>
      <c r="P234" s="379"/>
      <c r="Q234" s="379"/>
      <c r="R234" s="379"/>
      <c r="S234" s="380"/>
      <c r="T234" s="1416"/>
      <c r="U234" s="1417"/>
      <c r="V234" s="1417"/>
      <c r="W234" s="1417"/>
      <c r="X234" s="1418"/>
      <c r="Y234" s="1416"/>
      <c r="Z234" s="1417"/>
      <c r="AA234" s="1417"/>
      <c r="AB234" s="1417"/>
      <c r="AC234" s="1417"/>
      <c r="AD234" s="1418"/>
      <c r="AE234" s="1416"/>
      <c r="AF234" s="1417"/>
      <c r="AG234" s="1417"/>
      <c r="AH234" s="1417"/>
      <c r="AI234" s="1418"/>
      <c r="AJ234" s="1417"/>
      <c r="AK234" s="1417"/>
      <c r="AL234" s="1417"/>
      <c r="AM234" s="1417"/>
      <c r="AN234" s="1418"/>
    </row>
    <row r="235" spans="1:40" outlineLevel="1">
      <c r="A235" s="521">
        <f>ROW()</f>
        <v>235</v>
      </c>
      <c r="B235" s="35"/>
      <c r="C235" s="758"/>
      <c r="D235" s="33" t="s">
        <v>27</v>
      </c>
      <c r="J235" s="378">
        <v>0</v>
      </c>
      <c r="K235" s="379">
        <v>0</v>
      </c>
      <c r="L235" s="379">
        <v>0</v>
      </c>
      <c r="M235" s="379">
        <v>0</v>
      </c>
      <c r="N235" s="380">
        <v>0</v>
      </c>
      <c r="O235" s="378"/>
      <c r="P235" s="379"/>
      <c r="Q235" s="379"/>
      <c r="R235" s="379"/>
      <c r="S235" s="380"/>
      <c r="T235" s="1416"/>
      <c r="U235" s="1417"/>
      <c r="V235" s="1417"/>
      <c r="W235" s="1417"/>
      <c r="X235" s="1418"/>
      <c r="Y235" s="1416"/>
      <c r="Z235" s="1417"/>
      <c r="AA235" s="1417"/>
      <c r="AB235" s="1417"/>
      <c r="AC235" s="1417"/>
      <c r="AD235" s="1418"/>
      <c r="AE235" s="1416"/>
      <c r="AF235" s="1417"/>
      <c r="AG235" s="1417"/>
      <c r="AH235" s="1417"/>
      <c r="AI235" s="1418"/>
      <c r="AJ235" s="1417"/>
      <c r="AK235" s="1417"/>
      <c r="AL235" s="1417"/>
      <c r="AM235" s="1417"/>
      <c r="AN235" s="1418"/>
    </row>
    <row r="236" spans="1:40" outlineLevel="1">
      <c r="A236" s="521">
        <f>ROW()</f>
        <v>236</v>
      </c>
      <c r="B236" s="35"/>
      <c r="C236" s="758"/>
      <c r="D236" s="33" t="s">
        <v>34</v>
      </c>
      <c r="J236" s="378">
        <v>0</v>
      </c>
      <c r="K236" s="379">
        <v>0</v>
      </c>
      <c r="L236" s="379">
        <v>0</v>
      </c>
      <c r="M236" s="379">
        <v>0</v>
      </c>
      <c r="N236" s="380">
        <v>0</v>
      </c>
      <c r="O236" s="378"/>
      <c r="P236" s="379"/>
      <c r="Q236" s="379"/>
      <c r="R236" s="379"/>
      <c r="S236" s="380"/>
      <c r="T236" s="1416"/>
      <c r="U236" s="1417"/>
      <c r="V236" s="1417"/>
      <c r="W236" s="1417"/>
      <c r="X236" s="1418"/>
      <c r="Y236" s="1416"/>
      <c r="Z236" s="1417"/>
      <c r="AA236" s="1417"/>
      <c r="AB236" s="1417"/>
      <c r="AC236" s="1417"/>
      <c r="AD236" s="1418"/>
      <c r="AE236" s="1416"/>
      <c r="AF236" s="1417"/>
      <c r="AG236" s="1417"/>
      <c r="AH236" s="1417"/>
      <c r="AI236" s="1418"/>
      <c r="AJ236" s="1417"/>
      <c r="AK236" s="1417"/>
      <c r="AL236" s="1417"/>
      <c r="AM236" s="1417"/>
      <c r="AN236" s="1418"/>
    </row>
    <row r="237" spans="1:40" outlineLevel="1">
      <c r="A237" s="521">
        <f>ROW()</f>
        <v>237</v>
      </c>
      <c r="B237" s="35"/>
      <c r="C237" s="758"/>
      <c r="D237" s="33" t="s">
        <v>35</v>
      </c>
      <c r="J237" s="378">
        <v>-2.2390078278641226</v>
      </c>
      <c r="K237" s="379">
        <v>-1.9711780968774983</v>
      </c>
      <c r="L237" s="379">
        <v>-0.69320883248628684</v>
      </c>
      <c r="M237" s="379">
        <v>-0.31875315948349398</v>
      </c>
      <c r="N237" s="380">
        <v>-0.16225492059843866</v>
      </c>
      <c r="O237" s="378"/>
      <c r="P237" s="379"/>
      <c r="Q237" s="379"/>
      <c r="R237" s="379"/>
      <c r="S237" s="380"/>
      <c r="T237" s="1416"/>
      <c r="U237" s="1417"/>
      <c r="V237" s="1417"/>
      <c r="W237" s="1417"/>
      <c r="X237" s="1418"/>
      <c r="Y237" s="1416"/>
      <c r="Z237" s="1417"/>
      <c r="AA237" s="1417"/>
      <c r="AB237" s="1417"/>
      <c r="AC237" s="1417"/>
      <c r="AD237" s="1418"/>
      <c r="AE237" s="1416"/>
      <c r="AF237" s="1417"/>
      <c r="AG237" s="1417"/>
      <c r="AH237" s="1417"/>
      <c r="AI237" s="1418"/>
      <c r="AJ237" s="1417"/>
      <c r="AK237" s="1417"/>
      <c r="AL237" s="1417"/>
      <c r="AM237" s="1417"/>
      <c r="AN237" s="1418"/>
    </row>
    <row r="238" spans="1:40" outlineLevel="1">
      <c r="A238" s="521">
        <f>ROW()</f>
        <v>238</v>
      </c>
      <c r="B238" s="35"/>
      <c r="C238" s="758"/>
      <c r="D238" s="33" t="s">
        <v>302</v>
      </c>
      <c r="J238" s="378">
        <v>0</v>
      </c>
      <c r="K238" s="379">
        <v>0</v>
      </c>
      <c r="L238" s="379">
        <v>0</v>
      </c>
      <c r="M238" s="379">
        <v>0</v>
      </c>
      <c r="N238" s="380">
        <v>0</v>
      </c>
      <c r="O238" s="378"/>
      <c r="P238" s="379"/>
      <c r="Q238" s="379"/>
      <c r="R238" s="379"/>
      <c r="S238" s="380"/>
      <c r="T238" s="1416"/>
      <c r="U238" s="1417"/>
      <c r="V238" s="1417"/>
      <c r="W238" s="1417"/>
      <c r="X238" s="1418"/>
      <c r="Y238" s="1416"/>
      <c r="Z238" s="1417"/>
      <c r="AA238" s="1417"/>
      <c r="AB238" s="1417"/>
      <c r="AC238" s="1417"/>
      <c r="AD238" s="1418"/>
      <c r="AE238" s="1416"/>
      <c r="AF238" s="1417"/>
      <c r="AG238" s="1417"/>
      <c r="AH238" s="1417"/>
      <c r="AI238" s="1418"/>
      <c r="AJ238" s="1417"/>
      <c r="AK238" s="1417"/>
      <c r="AL238" s="1417"/>
      <c r="AM238" s="1417"/>
      <c r="AN238" s="1418"/>
    </row>
    <row r="239" spans="1:40" outlineLevel="1">
      <c r="A239" s="521">
        <f>ROW()</f>
        <v>239</v>
      </c>
      <c r="B239" s="35"/>
      <c r="C239" s="758"/>
      <c r="D239" s="33" t="s">
        <v>36</v>
      </c>
      <c r="J239" s="378">
        <v>0</v>
      </c>
      <c r="K239" s="379">
        <v>0</v>
      </c>
      <c r="L239" s="379">
        <v>0</v>
      </c>
      <c r="M239" s="379">
        <v>0</v>
      </c>
      <c r="N239" s="380">
        <v>0</v>
      </c>
      <c r="O239" s="378"/>
      <c r="P239" s="379"/>
      <c r="Q239" s="379"/>
      <c r="R239" s="379"/>
      <c r="S239" s="380"/>
      <c r="T239" s="1416"/>
      <c r="U239" s="1417"/>
      <c r="V239" s="1417"/>
      <c r="W239" s="1417"/>
      <c r="X239" s="1418"/>
      <c r="Y239" s="1416"/>
      <c r="Z239" s="1417"/>
      <c r="AA239" s="1417"/>
      <c r="AB239" s="1417"/>
      <c r="AC239" s="1417"/>
      <c r="AD239" s="1418"/>
      <c r="AE239" s="1416"/>
      <c r="AF239" s="1417"/>
      <c r="AG239" s="1417"/>
      <c r="AH239" s="1417"/>
      <c r="AI239" s="1418"/>
      <c r="AJ239" s="1417"/>
      <c r="AK239" s="1417"/>
      <c r="AL239" s="1417"/>
      <c r="AM239" s="1417"/>
      <c r="AN239" s="1418"/>
    </row>
    <row r="240" spans="1:40" outlineLevel="1">
      <c r="A240" s="521">
        <f>ROW()</f>
        <v>240</v>
      </c>
      <c r="B240" s="35"/>
      <c r="C240" s="758"/>
      <c r="D240" s="33" t="s">
        <v>583</v>
      </c>
      <c r="J240" s="378">
        <v>0</v>
      </c>
      <c r="K240" s="379">
        <v>0</v>
      </c>
      <c r="L240" s="379">
        <v>0</v>
      </c>
      <c r="M240" s="379">
        <v>0</v>
      </c>
      <c r="N240" s="380">
        <v>0</v>
      </c>
      <c r="O240" s="378"/>
      <c r="P240" s="379"/>
      <c r="Q240" s="379"/>
      <c r="R240" s="379"/>
      <c r="S240" s="380"/>
      <c r="T240" s="1416"/>
      <c r="U240" s="1417"/>
      <c r="V240" s="1417"/>
      <c r="W240" s="1417"/>
      <c r="X240" s="1418"/>
      <c r="Y240" s="1416"/>
      <c r="Z240" s="1417"/>
      <c r="AA240" s="1417"/>
      <c r="AB240" s="1417"/>
      <c r="AC240" s="1417"/>
      <c r="AD240" s="1418"/>
      <c r="AE240" s="1416"/>
      <c r="AF240" s="1417"/>
      <c r="AG240" s="1417"/>
      <c r="AH240" s="1417"/>
      <c r="AI240" s="1418"/>
      <c r="AJ240" s="1417"/>
      <c r="AK240" s="1417"/>
      <c r="AL240" s="1417"/>
      <c r="AM240" s="1417"/>
      <c r="AN240" s="1418"/>
    </row>
    <row r="241" spans="1:40" outlineLevel="1">
      <c r="A241" s="521">
        <f>ROW()</f>
        <v>241</v>
      </c>
      <c r="B241" s="35"/>
      <c r="C241" s="758"/>
      <c r="D241" s="33" t="s">
        <v>81</v>
      </c>
      <c r="J241" s="378">
        <v>0</v>
      </c>
      <c r="K241" s="379">
        <v>0</v>
      </c>
      <c r="L241" s="379">
        <v>0</v>
      </c>
      <c r="M241" s="379">
        <v>0</v>
      </c>
      <c r="N241" s="380">
        <v>0</v>
      </c>
      <c r="O241" s="378"/>
      <c r="P241" s="379"/>
      <c r="Q241" s="379"/>
      <c r="R241" s="379"/>
      <c r="S241" s="380"/>
      <c r="T241" s="1416"/>
      <c r="U241" s="1417"/>
      <c r="V241" s="1417"/>
      <c r="W241" s="1417"/>
      <c r="X241" s="1418"/>
      <c r="Y241" s="1416"/>
      <c r="Z241" s="1417"/>
      <c r="AA241" s="1417"/>
      <c r="AB241" s="1417"/>
      <c r="AC241" s="1417"/>
      <c r="AD241" s="1418"/>
      <c r="AE241" s="1416"/>
      <c r="AF241" s="1417"/>
      <c r="AG241" s="1417"/>
      <c r="AH241" s="1417"/>
      <c r="AI241" s="1418"/>
      <c r="AJ241" s="1417"/>
      <c r="AK241" s="1417"/>
      <c r="AL241" s="1417"/>
      <c r="AM241" s="1417"/>
      <c r="AN241" s="1418"/>
    </row>
    <row r="242" spans="1:40" outlineLevel="1">
      <c r="A242" s="521">
        <f>ROW()</f>
        <v>242</v>
      </c>
      <c r="B242" s="35"/>
      <c r="C242" s="758"/>
      <c r="D242" s="33" t="s">
        <v>28</v>
      </c>
      <c r="J242" s="378">
        <v>0</v>
      </c>
      <c r="K242" s="379">
        <v>0</v>
      </c>
      <c r="L242" s="379">
        <v>0</v>
      </c>
      <c r="M242" s="379">
        <v>0</v>
      </c>
      <c r="N242" s="380">
        <v>0</v>
      </c>
      <c r="O242" s="378"/>
      <c r="P242" s="379"/>
      <c r="Q242" s="379"/>
      <c r="R242" s="379"/>
      <c r="S242" s="380"/>
      <c r="T242" s="1416"/>
      <c r="U242" s="1417"/>
      <c r="V242" s="1417"/>
      <c r="W242" s="1417"/>
      <c r="X242" s="1418"/>
      <c r="Y242" s="1416"/>
      <c r="Z242" s="1417"/>
      <c r="AA242" s="1417"/>
      <c r="AB242" s="1417"/>
      <c r="AC242" s="1417"/>
      <c r="AD242" s="1418"/>
      <c r="AE242" s="1416"/>
      <c r="AF242" s="1417"/>
      <c r="AG242" s="1417"/>
      <c r="AH242" s="1417"/>
      <c r="AI242" s="1418"/>
      <c r="AJ242" s="1417"/>
      <c r="AK242" s="1417"/>
      <c r="AL242" s="1417"/>
      <c r="AM242" s="1417"/>
      <c r="AN242" s="1418"/>
    </row>
    <row r="243" spans="1:40" outlineLevel="1">
      <c r="A243" s="521">
        <f>ROW()</f>
        <v>243</v>
      </c>
      <c r="B243" s="35"/>
      <c r="C243" s="758"/>
      <c r="D243" s="45" t="s">
        <v>443</v>
      </c>
      <c r="E243" s="45"/>
      <c r="F243" s="45"/>
      <c r="G243" s="45"/>
      <c r="H243" s="45"/>
      <c r="I243" s="45"/>
      <c r="J243" s="381">
        <v>0</v>
      </c>
      <c r="K243" s="382">
        <v>0</v>
      </c>
      <c r="L243" s="382">
        <v>0</v>
      </c>
      <c r="M243" s="382">
        <v>0</v>
      </c>
      <c r="N243" s="383">
        <v>0</v>
      </c>
      <c r="O243" s="381"/>
      <c r="P243" s="382"/>
      <c r="Q243" s="382"/>
      <c r="R243" s="382"/>
      <c r="S243" s="383"/>
      <c r="T243" s="1419"/>
      <c r="U243" s="1420"/>
      <c r="V243" s="1420"/>
      <c r="W243" s="1420"/>
      <c r="X243" s="1421"/>
      <c r="Y243" s="1419"/>
      <c r="Z243" s="1420"/>
      <c r="AA243" s="1420"/>
      <c r="AB243" s="1420"/>
      <c r="AC243" s="1420"/>
      <c r="AD243" s="1421"/>
      <c r="AE243" s="1419"/>
      <c r="AF243" s="1420"/>
      <c r="AG243" s="1420"/>
      <c r="AH243" s="1420"/>
      <c r="AI243" s="1421"/>
      <c r="AJ243" s="1420"/>
      <c r="AK243" s="1420"/>
      <c r="AL243" s="1420"/>
      <c r="AM243" s="1420"/>
      <c r="AN243" s="1421"/>
    </row>
    <row r="244" spans="1:40" outlineLevel="1">
      <c r="A244" s="521">
        <f>ROW()</f>
        <v>244</v>
      </c>
      <c r="B244" s="35"/>
      <c r="C244" s="758"/>
      <c r="D244" s="33" t="s">
        <v>24</v>
      </c>
      <c r="F244" s="151"/>
      <c r="G244" s="151"/>
      <c r="H244" s="151"/>
      <c r="J244" s="251">
        <f t="shared" ref="J244:S244" si="219">SUM(J228:J243)</f>
        <v>-2.3812937610716931</v>
      </c>
      <c r="K244" s="58">
        <f t="shared" si="219"/>
        <v>-2.176380513521277</v>
      </c>
      <c r="L244" s="58">
        <f t="shared" si="219"/>
        <v>-0.83389389065850117</v>
      </c>
      <c r="M244" s="58">
        <f t="shared" si="219"/>
        <v>-0.41446889486241945</v>
      </c>
      <c r="N244" s="247">
        <f t="shared" si="219"/>
        <v>-0.21157869090808037</v>
      </c>
      <c r="O244" s="251">
        <f t="shared" si="219"/>
        <v>0</v>
      </c>
      <c r="P244" s="58">
        <f t="shared" si="219"/>
        <v>0</v>
      </c>
      <c r="Q244" s="58">
        <f t="shared" si="219"/>
        <v>0</v>
      </c>
      <c r="R244" s="58">
        <f t="shared" si="219"/>
        <v>0</v>
      </c>
      <c r="S244" s="247">
        <f t="shared" si="219"/>
        <v>0</v>
      </c>
      <c r="T244" s="251"/>
      <c r="U244" s="58"/>
      <c r="V244" s="58"/>
      <c r="W244" s="58"/>
      <c r="X244" s="247"/>
      <c r="Y244" s="251"/>
      <c r="Z244" s="58"/>
      <c r="AA244" s="58"/>
      <c r="AB244" s="58"/>
      <c r="AC244" s="58"/>
      <c r="AD244" s="247"/>
      <c r="AE244" s="251"/>
      <c r="AF244" s="58"/>
      <c r="AG244" s="58"/>
      <c r="AH244" s="58"/>
      <c r="AI244" s="247"/>
      <c r="AJ244" s="58"/>
      <c r="AK244" s="58"/>
      <c r="AL244" s="58"/>
      <c r="AM244" s="58"/>
      <c r="AN244" s="247"/>
    </row>
    <row r="245" spans="1:40">
      <c r="A245" s="853" t="s">
        <v>491</v>
      </c>
      <c r="B245" s="717"/>
      <c r="C245" s="757"/>
      <c r="D245" s="717"/>
      <c r="E245" s="717"/>
      <c r="F245" s="717"/>
      <c r="G245" s="717"/>
      <c r="H245" s="717"/>
      <c r="I245" s="718"/>
      <c r="J245" s="719"/>
      <c r="K245" s="718"/>
      <c r="L245" s="718"/>
      <c r="M245" s="718"/>
      <c r="N245" s="720"/>
      <c r="O245" s="719"/>
      <c r="P245" s="718"/>
      <c r="Q245" s="718"/>
      <c r="R245" s="718"/>
      <c r="S245" s="720"/>
      <c r="T245" s="719"/>
      <c r="U245" s="718"/>
      <c r="V245" s="718"/>
      <c r="W245" s="718"/>
      <c r="X245" s="720"/>
      <c r="Y245" s="719"/>
      <c r="Z245" s="718"/>
      <c r="AA245" s="718"/>
      <c r="AB245" s="718"/>
      <c r="AC245" s="718"/>
      <c r="AD245" s="720"/>
      <c r="AE245" s="719"/>
      <c r="AF245" s="718"/>
      <c r="AG245" s="718"/>
      <c r="AH245" s="718"/>
      <c r="AI245" s="720"/>
      <c r="AJ245" s="718"/>
      <c r="AK245" s="718"/>
      <c r="AL245" s="718"/>
      <c r="AM245" s="718"/>
      <c r="AN245" s="720"/>
    </row>
    <row r="246" spans="1:40" outlineLevel="1">
      <c r="A246" s="521">
        <f>ROW()</f>
        <v>246</v>
      </c>
      <c r="B246" s="35"/>
      <c r="C246" s="756" t="s">
        <v>86</v>
      </c>
      <c r="J246" s="1906" t="str">
        <f>"Actual 2 [m$ "&amp;$G$43&amp;"]"</f>
        <v>Actual 2 [m$ 31/12/2023]</v>
      </c>
      <c r="K246" s="1907"/>
      <c r="L246" s="1907"/>
      <c r="M246" s="1907"/>
      <c r="N246" s="1908"/>
      <c r="O246" s="1906" t="str">
        <f>"Actual 2 [m$ "&amp;$G$43&amp;"]"</f>
        <v>Actual 2 [m$ 31/12/2023]</v>
      </c>
      <c r="P246" s="1907"/>
      <c r="Q246" s="1907"/>
      <c r="R246" s="1907"/>
      <c r="S246" s="1908"/>
      <c r="T246" s="1915"/>
      <c r="U246" s="1916"/>
      <c r="V246" s="1916"/>
      <c r="W246" s="1916"/>
      <c r="X246" s="1917"/>
      <c r="Y246" s="1410"/>
      <c r="Z246" s="1408"/>
      <c r="AA246" s="1408"/>
      <c r="AB246" s="1408"/>
      <c r="AC246" s="1408"/>
      <c r="AD246" s="1412"/>
      <c r="AE246" s="1645"/>
      <c r="AF246" s="1408"/>
      <c r="AG246" s="1137"/>
      <c r="AH246" s="1408"/>
      <c r="AI246" s="1409"/>
      <c r="AJ246" s="1408"/>
      <c r="AK246" s="1408"/>
      <c r="AL246" s="1137"/>
      <c r="AM246" s="1408"/>
      <c r="AN246" s="1409"/>
    </row>
    <row r="247" spans="1:40" outlineLevel="1">
      <c r="A247" s="521">
        <f>ROW()</f>
        <v>247</v>
      </c>
      <c r="B247" s="35"/>
      <c r="C247" s="758"/>
      <c r="D247" s="33" t="s">
        <v>300</v>
      </c>
      <c r="J247" s="252">
        <f>J228*$N$43</f>
        <v>0</v>
      </c>
      <c r="K247" s="53">
        <f t="shared" ref="K247:S247" si="220">K228*$N$43</f>
        <v>0</v>
      </c>
      <c r="L247" s="53">
        <f t="shared" si="220"/>
        <v>0</v>
      </c>
      <c r="M247" s="53">
        <f t="shared" si="220"/>
        <v>0</v>
      </c>
      <c r="N247" s="44">
        <f t="shared" si="220"/>
        <v>0</v>
      </c>
      <c r="O247" s="252">
        <f t="shared" si="220"/>
        <v>0</v>
      </c>
      <c r="P247" s="53">
        <f t="shared" si="220"/>
        <v>0</v>
      </c>
      <c r="Q247" s="53">
        <f t="shared" si="220"/>
        <v>0</v>
      </c>
      <c r="R247" s="53">
        <f t="shared" si="220"/>
        <v>0</v>
      </c>
      <c r="S247" s="44">
        <f t="shared" si="220"/>
        <v>0</v>
      </c>
      <c r="T247" s="252"/>
      <c r="U247" s="53"/>
      <c r="V247" s="53"/>
      <c r="W247" s="53"/>
      <c r="X247" s="44"/>
      <c r="Y247" s="252"/>
      <c r="Z247" s="53"/>
      <c r="AA247" s="53"/>
      <c r="AB247" s="53"/>
      <c r="AC247" s="53"/>
      <c r="AD247" s="44"/>
      <c r="AE247" s="252"/>
      <c r="AF247" s="53"/>
      <c r="AG247" s="53"/>
      <c r="AH247" s="53"/>
      <c r="AI247" s="44"/>
      <c r="AJ247" s="53"/>
      <c r="AK247" s="53"/>
      <c r="AL247" s="53"/>
      <c r="AM247" s="53"/>
      <c r="AN247" s="44"/>
    </row>
    <row r="248" spans="1:40" outlineLevel="1">
      <c r="A248" s="521">
        <f>ROW()</f>
        <v>248</v>
      </c>
      <c r="B248" s="35"/>
      <c r="C248" s="758"/>
      <c r="D248" s="33" t="s">
        <v>301</v>
      </c>
      <c r="J248" s="252">
        <f t="shared" ref="J248:S248" si="221">J229*$N$43</f>
        <v>0</v>
      </c>
      <c r="K248" s="53">
        <f t="shared" si="221"/>
        <v>0</v>
      </c>
      <c r="L248" s="53">
        <f t="shared" si="221"/>
        <v>0</v>
      </c>
      <c r="M248" s="53">
        <f t="shared" si="221"/>
        <v>0</v>
      </c>
      <c r="N248" s="44">
        <f t="shared" si="221"/>
        <v>0</v>
      </c>
      <c r="O248" s="252">
        <f t="shared" si="221"/>
        <v>0</v>
      </c>
      <c r="P248" s="53">
        <f t="shared" si="221"/>
        <v>0</v>
      </c>
      <c r="Q248" s="53">
        <f t="shared" si="221"/>
        <v>0</v>
      </c>
      <c r="R248" s="53">
        <f t="shared" si="221"/>
        <v>0</v>
      </c>
      <c r="S248" s="44">
        <f t="shared" si="221"/>
        <v>0</v>
      </c>
      <c r="T248" s="252"/>
      <c r="U248" s="53"/>
      <c r="V248" s="53"/>
      <c r="W248" s="53"/>
      <c r="X248" s="44"/>
      <c r="Y248" s="252"/>
      <c r="Z248" s="53"/>
      <c r="AA248" s="53"/>
      <c r="AB248" s="53"/>
      <c r="AC248" s="53"/>
      <c r="AD248" s="44"/>
      <c r="AE248" s="252"/>
      <c r="AF248" s="53"/>
      <c r="AG248" s="53"/>
      <c r="AH248" s="53"/>
      <c r="AI248" s="44"/>
      <c r="AJ248" s="53"/>
      <c r="AK248" s="53"/>
      <c r="AL248" s="53"/>
      <c r="AM248" s="53"/>
      <c r="AN248" s="44"/>
    </row>
    <row r="249" spans="1:40" outlineLevel="1">
      <c r="A249" s="521">
        <f>ROW()</f>
        <v>249</v>
      </c>
      <c r="B249" s="35"/>
      <c r="C249" s="758"/>
      <c r="D249" s="33" t="s">
        <v>29</v>
      </c>
      <c r="J249" s="252">
        <f t="shared" ref="J249:S249" si="222">J230*$N$43</f>
        <v>0</v>
      </c>
      <c r="K249" s="53">
        <f t="shared" si="222"/>
        <v>0</v>
      </c>
      <c r="L249" s="53">
        <f t="shared" si="222"/>
        <v>0</v>
      </c>
      <c r="M249" s="53">
        <f t="shared" si="222"/>
        <v>0</v>
      </c>
      <c r="N249" s="44">
        <f t="shared" si="222"/>
        <v>0</v>
      </c>
      <c r="O249" s="252">
        <f t="shared" si="222"/>
        <v>0</v>
      </c>
      <c r="P249" s="53">
        <f t="shared" si="222"/>
        <v>0</v>
      </c>
      <c r="Q249" s="53">
        <f t="shared" si="222"/>
        <v>0</v>
      </c>
      <c r="R249" s="53">
        <f t="shared" si="222"/>
        <v>0</v>
      </c>
      <c r="S249" s="44">
        <f t="shared" si="222"/>
        <v>0</v>
      </c>
      <c r="T249" s="252"/>
      <c r="U249" s="53"/>
      <c r="V249" s="53"/>
      <c r="W249" s="53"/>
      <c r="X249" s="44"/>
      <c r="Y249" s="252"/>
      <c r="Z249" s="53"/>
      <c r="AA249" s="53"/>
      <c r="AB249" s="53"/>
      <c r="AC249" s="53"/>
      <c r="AD249" s="44"/>
      <c r="AE249" s="252"/>
      <c r="AF249" s="53"/>
      <c r="AG249" s="53"/>
      <c r="AH249" s="53"/>
      <c r="AI249" s="44"/>
      <c r="AJ249" s="53"/>
      <c r="AK249" s="53"/>
      <c r="AL249" s="53"/>
      <c r="AM249" s="53"/>
      <c r="AN249" s="44"/>
    </row>
    <row r="250" spans="1:40" outlineLevel="1">
      <c r="A250" s="521">
        <f>ROW()</f>
        <v>250</v>
      </c>
      <c r="B250" s="35"/>
      <c r="C250" s="758"/>
      <c r="D250" s="33" t="s">
        <v>30</v>
      </c>
      <c r="J250" s="252">
        <f t="shared" ref="J250:S250" si="223">J231*$N$43</f>
        <v>0</v>
      </c>
      <c r="K250" s="53">
        <f t="shared" si="223"/>
        <v>0</v>
      </c>
      <c r="L250" s="53">
        <f t="shared" si="223"/>
        <v>0</v>
      </c>
      <c r="M250" s="53">
        <f t="shared" si="223"/>
        <v>0</v>
      </c>
      <c r="N250" s="44">
        <f t="shared" si="223"/>
        <v>0</v>
      </c>
      <c r="O250" s="252">
        <f t="shared" si="223"/>
        <v>0</v>
      </c>
      <c r="P250" s="53">
        <f t="shared" si="223"/>
        <v>0</v>
      </c>
      <c r="Q250" s="53">
        <f t="shared" si="223"/>
        <v>0</v>
      </c>
      <c r="R250" s="53">
        <f t="shared" si="223"/>
        <v>0</v>
      </c>
      <c r="S250" s="44">
        <f t="shared" si="223"/>
        <v>0</v>
      </c>
      <c r="T250" s="252"/>
      <c r="U250" s="53"/>
      <c r="V250" s="53"/>
      <c r="W250" s="53"/>
      <c r="X250" s="44"/>
      <c r="Y250" s="252"/>
      <c r="Z250" s="53"/>
      <c r="AA250" s="53"/>
      <c r="AB250" s="53"/>
      <c r="AC250" s="53"/>
      <c r="AD250" s="44"/>
      <c r="AE250" s="252"/>
      <c r="AF250" s="53"/>
      <c r="AG250" s="53"/>
      <c r="AH250" s="53"/>
      <c r="AI250" s="44"/>
      <c r="AJ250" s="53"/>
      <c r="AK250" s="53"/>
      <c r="AL250" s="53"/>
      <c r="AM250" s="53"/>
      <c r="AN250" s="44"/>
    </row>
    <row r="251" spans="1:40" outlineLevel="1">
      <c r="A251" s="521">
        <f>ROW()</f>
        <v>251</v>
      </c>
      <c r="B251" s="35"/>
      <c r="C251" s="758"/>
      <c r="D251" s="33" t="s">
        <v>31</v>
      </c>
      <c r="J251" s="252">
        <f t="shared" ref="J251:S251" si="224">J232*$N$43</f>
        <v>-0.20440203879364824</v>
      </c>
      <c r="K251" s="53">
        <f t="shared" si="224"/>
        <v>-0.30538846598764624</v>
      </c>
      <c r="L251" s="53">
        <f t="shared" si="224"/>
        <v>-0.23483956597915856</v>
      </c>
      <c r="M251" s="53">
        <f t="shared" si="224"/>
        <v>-0.15977419425921505</v>
      </c>
      <c r="N251" s="44">
        <f t="shared" si="224"/>
        <v>-8.233406609943239E-2</v>
      </c>
      <c r="O251" s="252">
        <f t="shared" si="224"/>
        <v>0</v>
      </c>
      <c r="P251" s="53">
        <f t="shared" si="224"/>
        <v>0</v>
      </c>
      <c r="Q251" s="53">
        <f t="shared" si="224"/>
        <v>0</v>
      </c>
      <c r="R251" s="53">
        <f t="shared" si="224"/>
        <v>0</v>
      </c>
      <c r="S251" s="44">
        <f t="shared" si="224"/>
        <v>0</v>
      </c>
      <c r="T251" s="252"/>
      <c r="U251" s="53"/>
      <c r="V251" s="53"/>
      <c r="W251" s="53"/>
      <c r="X251" s="44"/>
      <c r="Y251" s="252"/>
      <c r="Z251" s="53"/>
      <c r="AA251" s="53"/>
      <c r="AB251" s="53"/>
      <c r="AC251" s="53"/>
      <c r="AD251" s="44"/>
      <c r="AE251" s="252"/>
      <c r="AF251" s="53"/>
      <c r="AG251" s="53"/>
      <c r="AH251" s="53"/>
      <c r="AI251" s="44"/>
      <c r="AJ251" s="53"/>
      <c r="AK251" s="53"/>
      <c r="AL251" s="53"/>
      <c r="AM251" s="53"/>
      <c r="AN251" s="44"/>
    </row>
    <row r="252" spans="1:40" outlineLevel="1">
      <c r="A252" s="521">
        <f>ROW()</f>
        <v>252</v>
      </c>
      <c r="B252" s="35"/>
      <c r="C252" s="758"/>
      <c r="D252" s="33" t="s">
        <v>32</v>
      </c>
      <c r="J252" s="252">
        <f t="shared" ref="J252:S252" si="225">J233*$N$43</f>
        <v>0</v>
      </c>
      <c r="K252" s="53">
        <f t="shared" si="225"/>
        <v>0</v>
      </c>
      <c r="L252" s="53">
        <f t="shared" si="225"/>
        <v>0</v>
      </c>
      <c r="M252" s="53">
        <f t="shared" si="225"/>
        <v>0</v>
      </c>
      <c r="N252" s="44">
        <f t="shared" si="225"/>
        <v>0</v>
      </c>
      <c r="O252" s="252">
        <f t="shared" si="225"/>
        <v>0</v>
      </c>
      <c r="P252" s="53">
        <f t="shared" si="225"/>
        <v>0</v>
      </c>
      <c r="Q252" s="53">
        <f t="shared" si="225"/>
        <v>0</v>
      </c>
      <c r="R252" s="53">
        <f t="shared" si="225"/>
        <v>0</v>
      </c>
      <c r="S252" s="44">
        <f t="shared" si="225"/>
        <v>0</v>
      </c>
      <c r="T252" s="252"/>
      <c r="U252" s="53"/>
      <c r="V252" s="53"/>
      <c r="W252" s="53"/>
      <c r="X252" s="44"/>
      <c r="Y252" s="252"/>
      <c r="Z252" s="53"/>
      <c r="AA252" s="53"/>
      <c r="AB252" s="53"/>
      <c r="AC252" s="53"/>
      <c r="AD252" s="44"/>
      <c r="AE252" s="252"/>
      <c r="AF252" s="53"/>
      <c r="AG252" s="53"/>
      <c r="AH252" s="53"/>
      <c r="AI252" s="44"/>
      <c r="AJ252" s="53"/>
      <c r="AK252" s="53"/>
      <c r="AL252" s="53"/>
      <c r="AM252" s="53"/>
      <c r="AN252" s="44"/>
    </row>
    <row r="253" spans="1:40" outlineLevel="1">
      <c r="A253" s="521">
        <f>ROW()</f>
        <v>253</v>
      </c>
      <c r="B253" s="35"/>
      <c r="C253" s="758"/>
      <c r="D253" s="33" t="s">
        <v>33</v>
      </c>
      <c r="J253" s="252">
        <f t="shared" ref="J253:S253" si="226">J234*$N$43</f>
        <v>-3.3109813994712613E-2</v>
      </c>
      <c r="K253" s="53">
        <f t="shared" si="226"/>
        <v>-3.7147194952305583E-2</v>
      </c>
      <c r="L253" s="53">
        <f t="shared" si="226"/>
        <v>-1.4243962715289573E-8</v>
      </c>
      <c r="M253" s="53">
        <f t="shared" si="226"/>
        <v>-9.2643659671285889E-9</v>
      </c>
      <c r="N253" s="44">
        <f t="shared" si="226"/>
        <v>-4.5192029133369994E-9</v>
      </c>
      <c r="O253" s="252">
        <f t="shared" si="226"/>
        <v>0</v>
      </c>
      <c r="P253" s="53">
        <f t="shared" si="226"/>
        <v>0</v>
      </c>
      <c r="Q253" s="53">
        <f t="shared" si="226"/>
        <v>0</v>
      </c>
      <c r="R253" s="53">
        <f t="shared" si="226"/>
        <v>0</v>
      </c>
      <c r="S253" s="44">
        <f t="shared" si="226"/>
        <v>0</v>
      </c>
      <c r="T253" s="252"/>
      <c r="U253" s="53"/>
      <c r="V253" s="53"/>
      <c r="W253" s="53"/>
      <c r="X253" s="44"/>
      <c r="Y253" s="252"/>
      <c r="Z253" s="53"/>
      <c r="AA253" s="53"/>
      <c r="AB253" s="53"/>
      <c r="AC253" s="53"/>
      <c r="AD253" s="44"/>
      <c r="AE253" s="252"/>
      <c r="AF253" s="53"/>
      <c r="AG253" s="53"/>
      <c r="AH253" s="53"/>
      <c r="AI253" s="44"/>
      <c r="AJ253" s="53"/>
      <c r="AK253" s="53"/>
      <c r="AL253" s="53"/>
      <c r="AM253" s="53"/>
      <c r="AN253" s="44"/>
    </row>
    <row r="254" spans="1:40" outlineLevel="1">
      <c r="A254" s="521">
        <f>ROW()</f>
        <v>254</v>
      </c>
      <c r="B254" s="35"/>
      <c r="C254" s="758"/>
      <c r="D254" s="33" t="s">
        <v>27</v>
      </c>
      <c r="J254" s="252">
        <f t="shared" ref="J254:S254" si="227">J235*$N$43</f>
        <v>0</v>
      </c>
      <c r="K254" s="53">
        <f t="shared" si="227"/>
        <v>0</v>
      </c>
      <c r="L254" s="53">
        <f t="shared" si="227"/>
        <v>0</v>
      </c>
      <c r="M254" s="53">
        <f t="shared" si="227"/>
        <v>0</v>
      </c>
      <c r="N254" s="44">
        <f t="shared" si="227"/>
        <v>0</v>
      </c>
      <c r="O254" s="252">
        <f t="shared" si="227"/>
        <v>0</v>
      </c>
      <c r="P254" s="53">
        <f t="shared" si="227"/>
        <v>0</v>
      </c>
      <c r="Q254" s="53">
        <f t="shared" si="227"/>
        <v>0</v>
      </c>
      <c r="R254" s="53">
        <f t="shared" si="227"/>
        <v>0</v>
      </c>
      <c r="S254" s="44">
        <f t="shared" si="227"/>
        <v>0</v>
      </c>
      <c r="T254" s="252"/>
      <c r="U254" s="53"/>
      <c r="V254" s="53"/>
      <c r="W254" s="53"/>
      <c r="X254" s="44"/>
      <c r="Y254" s="252"/>
      <c r="Z254" s="53"/>
      <c r="AA254" s="53"/>
      <c r="AB254" s="53"/>
      <c r="AC254" s="53"/>
      <c r="AD254" s="44"/>
      <c r="AE254" s="252"/>
      <c r="AF254" s="53"/>
      <c r="AG254" s="53"/>
      <c r="AH254" s="53"/>
      <c r="AI254" s="44"/>
      <c r="AJ254" s="53"/>
      <c r="AK254" s="53"/>
      <c r="AL254" s="53"/>
      <c r="AM254" s="53"/>
      <c r="AN254" s="44"/>
    </row>
    <row r="255" spans="1:40" outlineLevel="1">
      <c r="A255" s="521">
        <f>ROW()</f>
        <v>255</v>
      </c>
      <c r="B255" s="35"/>
      <c r="C255" s="758"/>
      <c r="D255" s="33" t="s">
        <v>34</v>
      </c>
      <c r="J255" s="252">
        <f t="shared" ref="J255:S255" si="228">J236*$N$43</f>
        <v>0</v>
      </c>
      <c r="K255" s="53">
        <f t="shared" si="228"/>
        <v>0</v>
      </c>
      <c r="L255" s="53">
        <f t="shared" si="228"/>
        <v>0</v>
      </c>
      <c r="M255" s="53">
        <f t="shared" si="228"/>
        <v>0</v>
      </c>
      <c r="N255" s="44">
        <f t="shared" si="228"/>
        <v>0</v>
      </c>
      <c r="O255" s="252">
        <f t="shared" si="228"/>
        <v>0</v>
      </c>
      <c r="P255" s="53">
        <f t="shared" si="228"/>
        <v>0</v>
      </c>
      <c r="Q255" s="53">
        <f t="shared" si="228"/>
        <v>0</v>
      </c>
      <c r="R255" s="53">
        <f t="shared" si="228"/>
        <v>0</v>
      </c>
      <c r="S255" s="44">
        <f t="shared" si="228"/>
        <v>0</v>
      </c>
      <c r="T255" s="252"/>
      <c r="U255" s="53"/>
      <c r="V255" s="53"/>
      <c r="W255" s="53"/>
      <c r="X255" s="44"/>
      <c r="Y255" s="252"/>
      <c r="Z255" s="53"/>
      <c r="AA255" s="53"/>
      <c r="AB255" s="53"/>
      <c r="AC255" s="53"/>
      <c r="AD255" s="44"/>
      <c r="AE255" s="252"/>
      <c r="AF255" s="53"/>
      <c r="AG255" s="53"/>
      <c r="AH255" s="53"/>
      <c r="AI255" s="44"/>
      <c r="AJ255" s="53"/>
      <c r="AK255" s="53"/>
      <c r="AL255" s="53"/>
      <c r="AM255" s="53"/>
      <c r="AN255" s="44"/>
    </row>
    <row r="256" spans="1:40" outlineLevel="1">
      <c r="A256" s="521">
        <f>ROW()</f>
        <v>256</v>
      </c>
      <c r="B256" s="35"/>
      <c r="C256" s="758"/>
      <c r="D256" s="33" t="s">
        <v>35</v>
      </c>
      <c r="J256" s="252">
        <f t="shared" ref="J256:S256" si="229">J237*$N$43</f>
        <v>-3.7374804776229</v>
      </c>
      <c r="K256" s="53">
        <f t="shared" si="229"/>
        <v>-3.2904037061922247</v>
      </c>
      <c r="L256" s="53">
        <f t="shared" si="229"/>
        <v>-1.1571440019505326</v>
      </c>
      <c r="M256" s="53">
        <f t="shared" si="229"/>
        <v>-0.5320810833817573</v>
      </c>
      <c r="N256" s="44">
        <f t="shared" si="229"/>
        <v>-0.27084523358429274</v>
      </c>
      <c r="O256" s="252">
        <f t="shared" si="229"/>
        <v>0</v>
      </c>
      <c r="P256" s="53">
        <f t="shared" si="229"/>
        <v>0</v>
      </c>
      <c r="Q256" s="53">
        <f t="shared" si="229"/>
        <v>0</v>
      </c>
      <c r="R256" s="53">
        <f t="shared" si="229"/>
        <v>0</v>
      </c>
      <c r="S256" s="44">
        <f t="shared" si="229"/>
        <v>0</v>
      </c>
      <c r="T256" s="252"/>
      <c r="U256" s="53"/>
      <c r="V256" s="53"/>
      <c r="W256" s="53"/>
      <c r="X256" s="44"/>
      <c r="Y256" s="252"/>
      <c r="Z256" s="53"/>
      <c r="AA256" s="53"/>
      <c r="AB256" s="53"/>
      <c r="AC256" s="53"/>
      <c r="AD256" s="44"/>
      <c r="AE256" s="252"/>
      <c r="AF256" s="53"/>
      <c r="AG256" s="53"/>
      <c r="AH256" s="53"/>
      <c r="AI256" s="44"/>
      <c r="AJ256" s="53"/>
      <c r="AK256" s="53"/>
      <c r="AL256" s="53"/>
      <c r="AM256" s="53"/>
      <c r="AN256" s="44"/>
    </row>
    <row r="257" spans="1:40" outlineLevel="1">
      <c r="A257" s="521">
        <f>ROW()</f>
        <v>257</v>
      </c>
      <c r="B257" s="35"/>
      <c r="C257" s="758"/>
      <c r="D257" s="33" t="s">
        <v>302</v>
      </c>
      <c r="J257" s="252">
        <f t="shared" ref="J257:S257" si="230">J238*$N$43</f>
        <v>0</v>
      </c>
      <c r="K257" s="53">
        <f t="shared" si="230"/>
        <v>0</v>
      </c>
      <c r="L257" s="53">
        <f t="shared" si="230"/>
        <v>0</v>
      </c>
      <c r="M257" s="53">
        <f t="shared" si="230"/>
        <v>0</v>
      </c>
      <c r="N257" s="44">
        <f t="shared" si="230"/>
        <v>0</v>
      </c>
      <c r="O257" s="252">
        <f t="shared" si="230"/>
        <v>0</v>
      </c>
      <c r="P257" s="53">
        <f t="shared" si="230"/>
        <v>0</v>
      </c>
      <c r="Q257" s="53">
        <f t="shared" si="230"/>
        <v>0</v>
      </c>
      <c r="R257" s="53">
        <f t="shared" si="230"/>
        <v>0</v>
      </c>
      <c r="S257" s="44">
        <f t="shared" si="230"/>
        <v>0</v>
      </c>
      <c r="T257" s="252"/>
      <c r="U257" s="53"/>
      <c r="V257" s="53"/>
      <c r="W257" s="53"/>
      <c r="X257" s="44"/>
      <c r="Y257" s="252"/>
      <c r="Z257" s="53"/>
      <c r="AA257" s="53"/>
      <c r="AB257" s="53"/>
      <c r="AC257" s="53"/>
      <c r="AD257" s="44"/>
      <c r="AE257" s="252"/>
      <c r="AF257" s="53"/>
      <c r="AG257" s="53"/>
      <c r="AH257" s="53"/>
      <c r="AI257" s="44"/>
      <c r="AJ257" s="53"/>
      <c r="AK257" s="53"/>
      <c r="AL257" s="53"/>
      <c r="AM257" s="53"/>
      <c r="AN257" s="44"/>
    </row>
    <row r="258" spans="1:40" outlineLevel="1">
      <c r="A258" s="521">
        <f>ROW()</f>
        <v>258</v>
      </c>
      <c r="B258" s="35"/>
      <c r="C258" s="758"/>
      <c r="D258" s="33" t="s">
        <v>36</v>
      </c>
      <c r="J258" s="252">
        <f t="shared" ref="J258:S258" si="231">J239*$N$43</f>
        <v>0</v>
      </c>
      <c r="K258" s="53">
        <f t="shared" si="231"/>
        <v>0</v>
      </c>
      <c r="L258" s="53">
        <f t="shared" si="231"/>
        <v>0</v>
      </c>
      <c r="M258" s="53">
        <f t="shared" si="231"/>
        <v>0</v>
      </c>
      <c r="N258" s="44">
        <f t="shared" si="231"/>
        <v>0</v>
      </c>
      <c r="O258" s="252">
        <f t="shared" si="231"/>
        <v>0</v>
      </c>
      <c r="P258" s="53">
        <f t="shared" si="231"/>
        <v>0</v>
      </c>
      <c r="Q258" s="53">
        <f t="shared" si="231"/>
        <v>0</v>
      </c>
      <c r="R258" s="53">
        <f t="shared" si="231"/>
        <v>0</v>
      </c>
      <c r="S258" s="44">
        <f t="shared" si="231"/>
        <v>0</v>
      </c>
      <c r="T258" s="252"/>
      <c r="U258" s="53"/>
      <c r="V258" s="53"/>
      <c r="W258" s="53"/>
      <c r="X258" s="44"/>
      <c r="Y258" s="252"/>
      <c r="Z258" s="53"/>
      <c r="AA258" s="53"/>
      <c r="AB258" s="53"/>
      <c r="AC258" s="53"/>
      <c r="AD258" s="44"/>
      <c r="AE258" s="252"/>
      <c r="AF258" s="53"/>
      <c r="AG258" s="53"/>
      <c r="AH258" s="53"/>
      <c r="AI258" s="44"/>
      <c r="AJ258" s="53"/>
      <c r="AK258" s="53"/>
      <c r="AL258" s="53"/>
      <c r="AM258" s="53"/>
      <c r="AN258" s="44"/>
    </row>
    <row r="259" spans="1:40" outlineLevel="1">
      <c r="A259" s="521">
        <f>ROW()</f>
        <v>259</v>
      </c>
      <c r="B259" s="35"/>
      <c r="C259" s="758"/>
      <c r="D259" s="33" t="s">
        <v>583</v>
      </c>
      <c r="J259" s="252">
        <f t="shared" ref="J259:S259" si="232">J240*$N$43</f>
        <v>0</v>
      </c>
      <c r="K259" s="53">
        <f t="shared" si="232"/>
        <v>0</v>
      </c>
      <c r="L259" s="53">
        <f t="shared" si="232"/>
        <v>0</v>
      </c>
      <c r="M259" s="53">
        <f t="shared" si="232"/>
        <v>0</v>
      </c>
      <c r="N259" s="44">
        <f t="shared" si="232"/>
        <v>0</v>
      </c>
      <c r="O259" s="252">
        <f t="shared" si="232"/>
        <v>0</v>
      </c>
      <c r="P259" s="53">
        <f t="shared" si="232"/>
        <v>0</v>
      </c>
      <c r="Q259" s="53">
        <f t="shared" si="232"/>
        <v>0</v>
      </c>
      <c r="R259" s="53">
        <f t="shared" si="232"/>
        <v>0</v>
      </c>
      <c r="S259" s="44">
        <f t="shared" si="232"/>
        <v>0</v>
      </c>
      <c r="T259" s="252"/>
      <c r="U259" s="53"/>
      <c r="V259" s="53"/>
      <c r="W259" s="53"/>
      <c r="X259" s="44"/>
      <c r="Y259" s="252"/>
      <c r="Z259" s="53"/>
      <c r="AA259" s="53"/>
      <c r="AB259" s="53"/>
      <c r="AC259" s="53"/>
      <c r="AD259" s="44"/>
      <c r="AE259" s="252"/>
      <c r="AF259" s="53"/>
      <c r="AG259" s="53"/>
      <c r="AH259" s="53"/>
      <c r="AI259" s="44"/>
      <c r="AJ259" s="53"/>
      <c r="AK259" s="53"/>
      <c r="AL259" s="53"/>
      <c r="AM259" s="53"/>
      <c r="AN259" s="44"/>
    </row>
    <row r="260" spans="1:40" outlineLevel="1">
      <c r="A260" s="521">
        <f>ROW()</f>
        <v>260</v>
      </c>
      <c r="B260" s="35"/>
      <c r="C260" s="758"/>
      <c r="D260" s="33" t="s">
        <v>81</v>
      </c>
      <c r="J260" s="252">
        <f t="shared" ref="J260:S260" si="233">J241*$N$43</f>
        <v>0</v>
      </c>
      <c r="K260" s="53">
        <f t="shared" si="233"/>
        <v>0</v>
      </c>
      <c r="L260" s="53">
        <f t="shared" si="233"/>
        <v>0</v>
      </c>
      <c r="M260" s="53">
        <f t="shared" si="233"/>
        <v>0</v>
      </c>
      <c r="N260" s="44">
        <f t="shared" si="233"/>
        <v>0</v>
      </c>
      <c r="O260" s="252">
        <f t="shared" si="233"/>
        <v>0</v>
      </c>
      <c r="P260" s="53">
        <f t="shared" si="233"/>
        <v>0</v>
      </c>
      <c r="Q260" s="53">
        <f t="shared" si="233"/>
        <v>0</v>
      </c>
      <c r="R260" s="53">
        <f t="shared" si="233"/>
        <v>0</v>
      </c>
      <c r="S260" s="44">
        <f t="shared" si="233"/>
        <v>0</v>
      </c>
      <c r="T260" s="252"/>
      <c r="U260" s="53"/>
      <c r="V260" s="53"/>
      <c r="W260" s="53"/>
      <c r="X260" s="44"/>
      <c r="Y260" s="252"/>
      <c r="Z260" s="53"/>
      <c r="AA260" s="53"/>
      <c r="AB260" s="53"/>
      <c r="AC260" s="53"/>
      <c r="AD260" s="44"/>
      <c r="AE260" s="252"/>
      <c r="AF260" s="53"/>
      <c r="AG260" s="53"/>
      <c r="AH260" s="53"/>
      <c r="AI260" s="44"/>
      <c r="AJ260" s="53"/>
      <c r="AK260" s="53"/>
      <c r="AL260" s="53"/>
      <c r="AM260" s="53"/>
      <c r="AN260" s="44"/>
    </row>
    <row r="261" spans="1:40" outlineLevel="1">
      <c r="A261" s="521">
        <f>ROW()</f>
        <v>261</v>
      </c>
      <c r="B261" s="35"/>
      <c r="C261" s="758"/>
      <c r="D261" s="33" t="s">
        <v>28</v>
      </c>
      <c r="J261" s="252">
        <f t="shared" ref="J261:S261" si="234">J242*$N$43</f>
        <v>0</v>
      </c>
      <c r="K261" s="53">
        <f t="shared" si="234"/>
        <v>0</v>
      </c>
      <c r="L261" s="53">
        <f t="shared" si="234"/>
        <v>0</v>
      </c>
      <c r="M261" s="53">
        <f t="shared" si="234"/>
        <v>0</v>
      </c>
      <c r="N261" s="44">
        <f t="shared" si="234"/>
        <v>0</v>
      </c>
      <c r="O261" s="252">
        <f t="shared" si="234"/>
        <v>0</v>
      </c>
      <c r="P261" s="53">
        <f t="shared" si="234"/>
        <v>0</v>
      </c>
      <c r="Q261" s="53">
        <f t="shared" si="234"/>
        <v>0</v>
      </c>
      <c r="R261" s="53">
        <f t="shared" si="234"/>
        <v>0</v>
      </c>
      <c r="S261" s="44">
        <f t="shared" si="234"/>
        <v>0</v>
      </c>
      <c r="T261" s="252"/>
      <c r="U261" s="53"/>
      <c r="V261" s="53"/>
      <c r="W261" s="53"/>
      <c r="X261" s="44"/>
      <c r="Y261" s="252"/>
      <c r="Z261" s="53"/>
      <c r="AA261" s="53"/>
      <c r="AB261" s="53"/>
      <c r="AC261" s="53"/>
      <c r="AD261" s="44"/>
      <c r="AE261" s="252"/>
      <c r="AF261" s="53"/>
      <c r="AG261" s="53"/>
      <c r="AH261" s="53"/>
      <c r="AI261" s="44"/>
      <c r="AJ261" s="53"/>
      <c r="AK261" s="53"/>
      <c r="AL261" s="53"/>
      <c r="AM261" s="53"/>
      <c r="AN261" s="44"/>
    </row>
    <row r="262" spans="1:40" outlineLevel="1">
      <c r="A262" s="521">
        <f>ROW()</f>
        <v>262</v>
      </c>
      <c r="B262" s="35"/>
      <c r="C262" s="758"/>
      <c r="D262" s="45" t="s">
        <v>443</v>
      </c>
      <c r="E262" s="45"/>
      <c r="F262" s="45"/>
      <c r="G262" s="45"/>
      <c r="H262" s="45"/>
      <c r="I262" s="45"/>
      <c r="J262" s="253">
        <f t="shared" ref="J262:S262" si="235">J243*$N$43</f>
        <v>0</v>
      </c>
      <c r="K262" s="54">
        <f t="shared" si="235"/>
        <v>0</v>
      </c>
      <c r="L262" s="54">
        <f t="shared" si="235"/>
        <v>0</v>
      </c>
      <c r="M262" s="54">
        <f t="shared" si="235"/>
        <v>0</v>
      </c>
      <c r="N262" s="46">
        <f t="shared" si="235"/>
        <v>0</v>
      </c>
      <c r="O262" s="253">
        <f t="shared" si="235"/>
        <v>0</v>
      </c>
      <c r="P262" s="54">
        <f t="shared" si="235"/>
        <v>0</v>
      </c>
      <c r="Q262" s="54">
        <f t="shared" si="235"/>
        <v>0</v>
      </c>
      <c r="R262" s="54">
        <f t="shared" si="235"/>
        <v>0</v>
      </c>
      <c r="S262" s="46">
        <f t="shared" si="235"/>
        <v>0</v>
      </c>
      <c r="T262" s="253"/>
      <c r="U262" s="54"/>
      <c r="V262" s="54"/>
      <c r="W262" s="54"/>
      <c r="X262" s="46"/>
      <c r="Y262" s="253"/>
      <c r="Z262" s="54"/>
      <c r="AA262" s="54"/>
      <c r="AB262" s="54"/>
      <c r="AC262" s="54"/>
      <c r="AD262" s="46"/>
      <c r="AE262" s="253"/>
      <c r="AF262" s="54"/>
      <c r="AG262" s="54"/>
      <c r="AH262" s="54"/>
      <c r="AI262" s="46"/>
      <c r="AJ262" s="54"/>
      <c r="AK262" s="54"/>
      <c r="AL262" s="54"/>
      <c r="AM262" s="54"/>
      <c r="AN262" s="46"/>
    </row>
    <row r="263" spans="1:40" outlineLevel="1">
      <c r="A263" s="521">
        <f>ROW()</f>
        <v>263</v>
      </c>
      <c r="B263" s="35"/>
      <c r="C263" s="758"/>
      <c r="D263" s="33" t="s">
        <v>24</v>
      </c>
      <c r="F263" s="151"/>
      <c r="J263" s="251">
        <f t="shared" ref="J263:S263" si="236">SUM(J247:J262)</f>
        <v>-3.9749923304112609</v>
      </c>
      <c r="K263" s="58">
        <f t="shared" si="236"/>
        <v>-3.6329393671321766</v>
      </c>
      <c r="L263" s="58">
        <f t="shared" si="236"/>
        <v>-1.3919835821736539</v>
      </c>
      <c r="M263" s="58">
        <f t="shared" si="236"/>
        <v>-0.69185528690533826</v>
      </c>
      <c r="N263" s="247">
        <f t="shared" si="236"/>
        <v>-0.35317930420292803</v>
      </c>
      <c r="O263" s="251">
        <f t="shared" si="236"/>
        <v>0</v>
      </c>
      <c r="P263" s="58">
        <f t="shared" si="236"/>
        <v>0</v>
      </c>
      <c r="Q263" s="58">
        <f t="shared" si="236"/>
        <v>0</v>
      </c>
      <c r="R263" s="58">
        <f t="shared" si="236"/>
        <v>0</v>
      </c>
      <c r="S263" s="247">
        <f t="shared" si="236"/>
        <v>0</v>
      </c>
      <c r="T263" s="251"/>
      <c r="U263" s="58"/>
      <c r="V263" s="58"/>
      <c r="W263" s="58"/>
      <c r="X263" s="247"/>
      <c r="Y263" s="251"/>
      <c r="Z263" s="58"/>
      <c r="AA263" s="58"/>
      <c r="AB263" s="58"/>
      <c r="AC263" s="58"/>
      <c r="AD263" s="247"/>
      <c r="AE263" s="251"/>
      <c r="AF263" s="58"/>
      <c r="AG263" s="58"/>
      <c r="AH263" s="58"/>
      <c r="AI263" s="247"/>
      <c r="AJ263" s="58"/>
      <c r="AK263" s="58"/>
      <c r="AL263" s="58"/>
      <c r="AM263" s="58"/>
      <c r="AN263" s="247"/>
    </row>
    <row r="264" spans="1:40">
      <c r="A264" s="853" t="s">
        <v>90</v>
      </c>
      <c r="B264" s="717"/>
      <c r="C264" s="757"/>
      <c r="D264" s="717"/>
      <c r="E264" s="717"/>
      <c r="F264" s="717"/>
      <c r="G264" s="717"/>
      <c r="H264" s="717"/>
      <c r="I264" s="718"/>
      <c r="J264" s="719"/>
      <c r="K264" s="718"/>
      <c r="L264" s="718"/>
      <c r="M264" s="718"/>
      <c r="N264" s="720"/>
      <c r="O264" s="719"/>
      <c r="P264" s="718"/>
      <c r="Q264" s="718"/>
      <c r="R264" s="718"/>
      <c r="S264" s="720"/>
      <c r="T264" s="719"/>
      <c r="U264" s="718"/>
      <c r="V264" s="718"/>
      <c r="W264" s="718"/>
      <c r="X264" s="720"/>
      <c r="Y264" s="719"/>
      <c r="Z264" s="718"/>
      <c r="AA264" s="718"/>
      <c r="AB264" s="718"/>
      <c r="AC264" s="718"/>
      <c r="AD264" s="720"/>
      <c r="AE264" s="719"/>
      <c r="AF264" s="718"/>
      <c r="AG264" s="718"/>
      <c r="AH264" s="718"/>
      <c r="AI264" s="720"/>
      <c r="AJ264" s="718"/>
      <c r="AK264" s="718"/>
      <c r="AL264" s="718"/>
      <c r="AM264" s="718"/>
      <c r="AN264" s="720"/>
    </row>
    <row r="265" spans="1:40" outlineLevel="1">
      <c r="A265" s="521">
        <f>ROW()</f>
        <v>265</v>
      </c>
      <c r="B265" s="35"/>
      <c r="C265" s="756" t="s">
        <v>86</v>
      </c>
      <c r="J265" s="1915"/>
      <c r="K265" s="1916"/>
      <c r="L265" s="1916"/>
      <c r="M265" s="1916"/>
      <c r="N265" s="1917"/>
      <c r="O265" s="1915"/>
      <c r="P265" s="1916"/>
      <c r="Q265" s="1916"/>
      <c r="R265" s="1916"/>
      <c r="S265" s="1917"/>
      <c r="T265" s="1894" t="s">
        <v>807</v>
      </c>
      <c r="U265" s="1895"/>
      <c r="V265" s="1895"/>
      <c r="W265" s="1895"/>
      <c r="X265" s="1896"/>
      <c r="Y265" s="1204"/>
      <c r="Z265" s="1203" t="s">
        <v>808</v>
      </c>
      <c r="AA265" s="1203"/>
      <c r="AB265" s="1204"/>
      <c r="AC265" s="1203"/>
      <c r="AD265" s="1179" t="s">
        <v>809</v>
      </c>
      <c r="AE265" s="1171"/>
      <c r="AF265" s="1136"/>
      <c r="AG265" s="1136" t="s">
        <v>810</v>
      </c>
      <c r="AH265" s="1136"/>
      <c r="AI265" s="1161"/>
      <c r="AJ265" s="1136"/>
      <c r="AK265" s="1136"/>
      <c r="AL265" s="1136" t="s">
        <v>813</v>
      </c>
      <c r="AM265" s="1136"/>
      <c r="AN265" s="1161"/>
    </row>
    <row r="266" spans="1:40" outlineLevel="1">
      <c r="A266" s="521">
        <f>ROW()</f>
        <v>266</v>
      </c>
      <c r="B266" s="35"/>
      <c r="C266" s="758"/>
      <c r="D266" s="33" t="s">
        <v>300</v>
      </c>
      <c r="J266" s="114"/>
      <c r="N266" s="171"/>
      <c r="O266" s="114"/>
      <c r="S266" s="171"/>
      <c r="T266" s="361">
        <v>0</v>
      </c>
      <c r="U266" s="373">
        <v>0</v>
      </c>
      <c r="V266" s="373">
        <v>0</v>
      </c>
      <c r="W266" s="373">
        <v>0</v>
      </c>
      <c r="X266" s="356">
        <v>0</v>
      </c>
      <c r="Y266" s="361">
        <v>0</v>
      </c>
      <c r="Z266" s="373">
        <v>0</v>
      </c>
      <c r="AA266" s="373">
        <v>0</v>
      </c>
      <c r="AB266" s="373">
        <v>0</v>
      </c>
      <c r="AC266" s="373">
        <v>0</v>
      </c>
      <c r="AD266" s="356">
        <v>0</v>
      </c>
      <c r="AE266" s="361">
        <v>0</v>
      </c>
      <c r="AF266" s="373">
        <v>0</v>
      </c>
      <c r="AG266" s="373">
        <v>0</v>
      </c>
      <c r="AH266" s="373">
        <v>0</v>
      </c>
      <c r="AI266" s="356">
        <v>0</v>
      </c>
      <c r="AJ266" s="1870">
        <v>0</v>
      </c>
      <c r="AK266" s="1870">
        <v>0</v>
      </c>
      <c r="AL266" s="1870">
        <v>0</v>
      </c>
      <c r="AM266" s="1870">
        <v>0</v>
      </c>
      <c r="AN266" s="1871">
        <v>0</v>
      </c>
    </row>
    <row r="267" spans="1:40" outlineLevel="1">
      <c r="A267" s="521">
        <f>ROW()</f>
        <v>267</v>
      </c>
      <c r="B267" s="35"/>
      <c r="C267" s="758"/>
      <c r="D267" s="33" t="s">
        <v>301</v>
      </c>
      <c r="J267" s="114"/>
      <c r="N267" s="171"/>
      <c r="O267" s="114"/>
      <c r="S267" s="171"/>
      <c r="T267" s="361">
        <v>0</v>
      </c>
      <c r="U267" s="373">
        <v>0</v>
      </c>
      <c r="V267" s="373">
        <v>0</v>
      </c>
      <c r="W267" s="373">
        <v>0</v>
      </c>
      <c r="X267" s="356">
        <v>0</v>
      </c>
      <c r="Y267" s="361">
        <v>0</v>
      </c>
      <c r="Z267" s="373">
        <v>0</v>
      </c>
      <c r="AA267" s="373">
        <v>0</v>
      </c>
      <c r="AB267" s="373">
        <v>0</v>
      </c>
      <c r="AC267" s="373">
        <v>0</v>
      </c>
      <c r="AD267" s="356">
        <v>0</v>
      </c>
      <c r="AE267" s="361">
        <v>0</v>
      </c>
      <c r="AF267" s="373">
        <v>0</v>
      </c>
      <c r="AG267" s="373">
        <v>0</v>
      </c>
      <c r="AH267" s="373">
        <v>0</v>
      </c>
      <c r="AI267" s="356">
        <v>0</v>
      </c>
      <c r="AJ267" s="1870">
        <v>0</v>
      </c>
      <c r="AK267" s="1870">
        <v>0</v>
      </c>
      <c r="AL267" s="1870">
        <v>0</v>
      </c>
      <c r="AM267" s="1870">
        <v>0</v>
      </c>
      <c r="AN267" s="1871">
        <v>0</v>
      </c>
    </row>
    <row r="268" spans="1:40" outlineLevel="1">
      <c r="A268" s="521">
        <f>ROW()</f>
        <v>268</v>
      </c>
      <c r="B268" s="35"/>
      <c r="C268" s="758"/>
      <c r="D268" s="33" t="s">
        <v>29</v>
      </c>
      <c r="J268" s="114"/>
      <c r="N268" s="171"/>
      <c r="O268" s="114"/>
      <c r="S268" s="171"/>
      <c r="T268" s="361">
        <v>0</v>
      </c>
      <c r="U268" s="373">
        <v>0</v>
      </c>
      <c r="V268" s="373">
        <v>0</v>
      </c>
      <c r="W268" s="373">
        <v>0</v>
      </c>
      <c r="X268" s="356">
        <v>0</v>
      </c>
      <c r="Y268" s="361">
        <v>0</v>
      </c>
      <c r="Z268" s="373">
        <v>0</v>
      </c>
      <c r="AA268" s="373">
        <v>0</v>
      </c>
      <c r="AB268" s="373">
        <v>0</v>
      </c>
      <c r="AC268" s="373">
        <v>0</v>
      </c>
      <c r="AD268" s="356">
        <v>0</v>
      </c>
      <c r="AE268" s="361">
        <v>0</v>
      </c>
      <c r="AF268" s="373">
        <v>0</v>
      </c>
      <c r="AG268" s="373">
        <v>0</v>
      </c>
      <c r="AH268" s="373">
        <v>0</v>
      </c>
      <c r="AI268" s="356">
        <v>0</v>
      </c>
      <c r="AJ268" s="1870">
        <v>0</v>
      </c>
      <c r="AK268" s="1870">
        <v>0</v>
      </c>
      <c r="AL268" s="1870">
        <v>0</v>
      </c>
      <c r="AM268" s="1870">
        <v>0</v>
      </c>
      <c r="AN268" s="1871">
        <v>0</v>
      </c>
    </row>
    <row r="269" spans="1:40" outlineLevel="1">
      <c r="A269" s="521">
        <f>ROW()</f>
        <v>269</v>
      </c>
      <c r="B269" s="35"/>
      <c r="C269" s="758"/>
      <c r="D269" s="33" t="s">
        <v>30</v>
      </c>
      <c r="J269" s="114"/>
      <c r="N269" s="171"/>
      <c r="O269" s="114"/>
      <c r="S269" s="171"/>
      <c r="T269" s="361">
        <v>0</v>
      </c>
      <c r="U269" s="373">
        <v>0</v>
      </c>
      <c r="V269" s="373">
        <v>0</v>
      </c>
      <c r="W269" s="373">
        <v>0</v>
      </c>
      <c r="X269" s="356">
        <v>0</v>
      </c>
      <c r="Y269" s="361">
        <v>0</v>
      </c>
      <c r="Z269" s="373">
        <v>0</v>
      </c>
      <c r="AA269" s="373">
        <v>0</v>
      </c>
      <c r="AB269" s="373">
        <v>0</v>
      </c>
      <c r="AC269" s="373">
        <v>0</v>
      </c>
      <c r="AD269" s="356">
        <v>0</v>
      </c>
      <c r="AE269" s="361">
        <v>0</v>
      </c>
      <c r="AF269" s="373">
        <v>0</v>
      </c>
      <c r="AG269" s="373">
        <v>0</v>
      </c>
      <c r="AH269" s="373">
        <v>0</v>
      </c>
      <c r="AI269" s="356">
        <v>0</v>
      </c>
      <c r="AJ269" s="1870">
        <v>0</v>
      </c>
      <c r="AK269" s="1870">
        <v>0</v>
      </c>
      <c r="AL269" s="1870">
        <v>0</v>
      </c>
      <c r="AM269" s="1870">
        <v>0</v>
      </c>
      <c r="AN269" s="1871">
        <v>0</v>
      </c>
    </row>
    <row r="270" spans="1:40" outlineLevel="1">
      <c r="A270" s="521">
        <f>ROW()</f>
        <v>270</v>
      </c>
      <c r="B270" s="35"/>
      <c r="C270" s="758"/>
      <c r="D270" s="33" t="s">
        <v>31</v>
      </c>
      <c r="J270" s="114"/>
      <c r="N270" s="171"/>
      <c r="O270" s="114"/>
      <c r="S270" s="171"/>
      <c r="T270" s="361">
        <v>0</v>
      </c>
      <c r="U270" s="373">
        <v>0</v>
      </c>
      <c r="V270" s="373">
        <v>0</v>
      </c>
      <c r="W270" s="373">
        <v>0</v>
      </c>
      <c r="X270" s="356">
        <v>0</v>
      </c>
      <c r="Y270" s="361">
        <v>0</v>
      </c>
      <c r="Z270" s="373">
        <v>0</v>
      </c>
      <c r="AA270" s="373">
        <v>0</v>
      </c>
      <c r="AB270" s="373">
        <v>0</v>
      </c>
      <c r="AC270" s="373">
        <v>0</v>
      </c>
      <c r="AD270" s="356">
        <v>0</v>
      </c>
      <c r="AE270" s="361">
        <v>0</v>
      </c>
      <c r="AF270" s="373">
        <v>0</v>
      </c>
      <c r="AG270" s="373">
        <v>0</v>
      </c>
      <c r="AH270" s="373">
        <v>0</v>
      </c>
      <c r="AI270" s="356">
        <v>0</v>
      </c>
      <c r="AJ270" s="1870">
        <v>0</v>
      </c>
      <c r="AK270" s="1870">
        <v>0</v>
      </c>
      <c r="AL270" s="1870">
        <v>0</v>
      </c>
      <c r="AM270" s="1870">
        <v>0</v>
      </c>
      <c r="AN270" s="1871">
        <v>0</v>
      </c>
    </row>
    <row r="271" spans="1:40" outlineLevel="1">
      <c r="A271" s="521">
        <f>ROW()</f>
        <v>271</v>
      </c>
      <c r="B271" s="35"/>
      <c r="C271" s="758"/>
      <c r="D271" s="33" t="s">
        <v>32</v>
      </c>
      <c r="J271" s="114"/>
      <c r="N271" s="171"/>
      <c r="O271" s="114"/>
      <c r="S271" s="171"/>
      <c r="T271" s="361">
        <v>0</v>
      </c>
      <c r="U271" s="373">
        <v>0</v>
      </c>
      <c r="V271" s="373">
        <v>0</v>
      </c>
      <c r="W271" s="373">
        <v>0</v>
      </c>
      <c r="X271" s="356">
        <v>0</v>
      </c>
      <c r="Y271" s="361">
        <v>0</v>
      </c>
      <c r="Z271" s="373">
        <v>0</v>
      </c>
      <c r="AA271" s="373">
        <v>0</v>
      </c>
      <c r="AB271" s="373">
        <v>0</v>
      </c>
      <c r="AC271" s="373">
        <v>0</v>
      </c>
      <c r="AD271" s="356">
        <v>0</v>
      </c>
      <c r="AE271" s="361">
        <v>0</v>
      </c>
      <c r="AF271" s="373">
        <v>0</v>
      </c>
      <c r="AG271" s="373">
        <v>0</v>
      </c>
      <c r="AH271" s="373">
        <v>0</v>
      </c>
      <c r="AI271" s="356">
        <v>0</v>
      </c>
      <c r="AJ271" s="1870">
        <v>0</v>
      </c>
      <c r="AK271" s="1870">
        <v>0</v>
      </c>
      <c r="AL271" s="1870">
        <v>0</v>
      </c>
      <c r="AM271" s="1870">
        <v>0</v>
      </c>
      <c r="AN271" s="1871">
        <v>0</v>
      </c>
    </row>
    <row r="272" spans="1:40" outlineLevel="1">
      <c r="A272" s="521">
        <f>ROW()</f>
        <v>272</v>
      </c>
      <c r="B272" s="35"/>
      <c r="C272" s="758"/>
      <c r="D272" s="33" t="s">
        <v>33</v>
      </c>
      <c r="J272" s="114"/>
      <c r="N272" s="171"/>
      <c r="O272" s="114"/>
      <c r="S272" s="171"/>
      <c r="T272" s="361">
        <v>0</v>
      </c>
      <c r="U272" s="373">
        <v>0</v>
      </c>
      <c r="V272" s="373">
        <v>0</v>
      </c>
      <c r="W272" s="373">
        <v>0</v>
      </c>
      <c r="X272" s="356">
        <v>0</v>
      </c>
      <c r="Y272" s="361">
        <v>0</v>
      </c>
      <c r="Z272" s="373">
        <v>0</v>
      </c>
      <c r="AA272" s="373">
        <v>0</v>
      </c>
      <c r="AB272" s="373">
        <v>0</v>
      </c>
      <c r="AC272" s="373">
        <v>0</v>
      </c>
      <c r="AD272" s="356">
        <v>0</v>
      </c>
      <c r="AE272" s="361">
        <v>0</v>
      </c>
      <c r="AF272" s="373">
        <v>0</v>
      </c>
      <c r="AG272" s="373">
        <v>0</v>
      </c>
      <c r="AH272" s="373">
        <v>0</v>
      </c>
      <c r="AI272" s="356">
        <v>0</v>
      </c>
      <c r="AJ272" s="1870">
        <v>0</v>
      </c>
      <c r="AK272" s="1870">
        <v>0</v>
      </c>
      <c r="AL272" s="1870">
        <v>0</v>
      </c>
      <c r="AM272" s="1870">
        <v>0</v>
      </c>
      <c r="AN272" s="1871">
        <v>0</v>
      </c>
    </row>
    <row r="273" spans="1:40" outlineLevel="1">
      <c r="A273" s="521">
        <f>ROW()</f>
        <v>273</v>
      </c>
      <c r="B273" s="35"/>
      <c r="C273" s="758"/>
      <c r="D273" s="33" t="s">
        <v>27</v>
      </c>
      <c r="J273" s="114"/>
      <c r="N273" s="171"/>
      <c r="O273" s="114"/>
      <c r="S273" s="171"/>
      <c r="T273" s="361">
        <v>0</v>
      </c>
      <c r="U273" s="373">
        <v>0</v>
      </c>
      <c r="V273" s="373">
        <v>0</v>
      </c>
      <c r="W273" s="373">
        <v>0</v>
      </c>
      <c r="X273" s="356">
        <v>0</v>
      </c>
      <c r="Y273" s="361">
        <v>0</v>
      </c>
      <c r="Z273" s="373">
        <v>0</v>
      </c>
      <c r="AA273" s="373">
        <v>0</v>
      </c>
      <c r="AB273" s="373">
        <v>0</v>
      </c>
      <c r="AC273" s="373">
        <v>0</v>
      </c>
      <c r="AD273" s="356">
        <v>0</v>
      </c>
      <c r="AE273" s="361">
        <v>0</v>
      </c>
      <c r="AF273" s="373">
        <v>0</v>
      </c>
      <c r="AG273" s="373">
        <v>0</v>
      </c>
      <c r="AH273" s="373">
        <v>0</v>
      </c>
      <c r="AI273" s="356">
        <v>0</v>
      </c>
      <c r="AJ273" s="1870">
        <v>0</v>
      </c>
      <c r="AK273" s="1870">
        <v>0</v>
      </c>
      <c r="AL273" s="1870">
        <v>0</v>
      </c>
      <c r="AM273" s="1870">
        <v>0</v>
      </c>
      <c r="AN273" s="1871">
        <v>0</v>
      </c>
    </row>
    <row r="274" spans="1:40" outlineLevel="1">
      <c r="A274" s="521">
        <f>ROW()</f>
        <v>274</v>
      </c>
      <c r="B274" s="35"/>
      <c r="C274" s="758"/>
      <c r="D274" s="33" t="s">
        <v>34</v>
      </c>
      <c r="J274" s="114"/>
      <c r="N274" s="171"/>
      <c r="O274" s="114"/>
      <c r="S274" s="171"/>
      <c r="T274" s="361">
        <v>0</v>
      </c>
      <c r="U274" s="373">
        <v>0</v>
      </c>
      <c r="V274" s="373">
        <v>0</v>
      </c>
      <c r="W274" s="373">
        <v>0</v>
      </c>
      <c r="X274" s="356">
        <v>0</v>
      </c>
      <c r="Y274" s="361">
        <v>0</v>
      </c>
      <c r="Z274" s="373">
        <v>0</v>
      </c>
      <c r="AA274" s="373">
        <v>0</v>
      </c>
      <c r="AB274" s="373">
        <v>0</v>
      </c>
      <c r="AC274" s="373">
        <v>0</v>
      </c>
      <c r="AD274" s="356">
        <v>0</v>
      </c>
      <c r="AE274" s="361">
        <v>0</v>
      </c>
      <c r="AF274" s="373">
        <v>0</v>
      </c>
      <c r="AG274" s="373">
        <v>0</v>
      </c>
      <c r="AH274" s="373">
        <v>0</v>
      </c>
      <c r="AI274" s="356">
        <v>0</v>
      </c>
      <c r="AJ274" s="1870">
        <v>0</v>
      </c>
      <c r="AK274" s="1870">
        <v>0</v>
      </c>
      <c r="AL274" s="1870">
        <v>0</v>
      </c>
      <c r="AM274" s="1870">
        <v>0</v>
      </c>
      <c r="AN274" s="1871">
        <v>0</v>
      </c>
    </row>
    <row r="275" spans="1:40" outlineLevel="1">
      <c r="A275" s="521">
        <f>ROW()</f>
        <v>275</v>
      </c>
      <c r="B275" s="35"/>
      <c r="C275" s="758"/>
      <c r="D275" s="33" t="s">
        <v>35</v>
      </c>
      <c r="J275" s="114"/>
      <c r="N275" s="171"/>
      <c r="O275" s="114"/>
      <c r="S275" s="171"/>
      <c r="T275" s="361">
        <v>0</v>
      </c>
      <c r="U275" s="373">
        <v>0</v>
      </c>
      <c r="V275" s="373">
        <v>0</v>
      </c>
      <c r="W275" s="373">
        <v>0</v>
      </c>
      <c r="X275" s="356">
        <v>0</v>
      </c>
      <c r="Y275" s="361">
        <v>0</v>
      </c>
      <c r="Z275" s="373">
        <v>0</v>
      </c>
      <c r="AA275" s="373">
        <v>0</v>
      </c>
      <c r="AB275" s="373">
        <v>0</v>
      </c>
      <c r="AC275" s="373">
        <v>0</v>
      </c>
      <c r="AD275" s="356">
        <v>0</v>
      </c>
      <c r="AE275" s="361">
        <v>0</v>
      </c>
      <c r="AF275" s="373">
        <v>0</v>
      </c>
      <c r="AG275" s="373">
        <v>0</v>
      </c>
      <c r="AH275" s="373">
        <v>0</v>
      </c>
      <c r="AI275" s="356">
        <v>0</v>
      </c>
      <c r="AJ275" s="1870">
        <v>0</v>
      </c>
      <c r="AK275" s="1870">
        <v>0</v>
      </c>
      <c r="AL275" s="1870">
        <v>0</v>
      </c>
      <c r="AM275" s="1870">
        <v>0</v>
      </c>
      <c r="AN275" s="1871">
        <v>0</v>
      </c>
    </row>
    <row r="276" spans="1:40" outlineLevel="1">
      <c r="A276" s="521">
        <f>ROW()</f>
        <v>276</v>
      </c>
      <c r="B276" s="35"/>
      <c r="C276" s="758"/>
      <c r="D276" s="33" t="s">
        <v>302</v>
      </c>
      <c r="J276" s="114"/>
      <c r="N276" s="171"/>
      <c r="O276" s="114"/>
      <c r="S276" s="171"/>
      <c r="T276" s="361">
        <v>0</v>
      </c>
      <c r="U276" s="373">
        <v>0</v>
      </c>
      <c r="V276" s="373">
        <v>0</v>
      </c>
      <c r="W276" s="373">
        <v>0</v>
      </c>
      <c r="X276" s="356">
        <v>0</v>
      </c>
      <c r="Y276" s="361">
        <v>0</v>
      </c>
      <c r="Z276" s="373">
        <v>0</v>
      </c>
      <c r="AA276" s="373">
        <v>0</v>
      </c>
      <c r="AB276" s="373">
        <v>0</v>
      </c>
      <c r="AC276" s="373">
        <v>0</v>
      </c>
      <c r="AD276" s="356">
        <v>0</v>
      </c>
      <c r="AE276" s="361">
        <v>0</v>
      </c>
      <c r="AF276" s="373">
        <v>0</v>
      </c>
      <c r="AG276" s="373">
        <v>0</v>
      </c>
      <c r="AH276" s="373">
        <v>0</v>
      </c>
      <c r="AI276" s="356">
        <v>0</v>
      </c>
      <c r="AJ276" s="1870">
        <v>0</v>
      </c>
      <c r="AK276" s="1870">
        <v>0</v>
      </c>
      <c r="AL276" s="1870">
        <v>0</v>
      </c>
      <c r="AM276" s="1870">
        <v>0</v>
      </c>
      <c r="AN276" s="1871">
        <v>0</v>
      </c>
    </row>
    <row r="277" spans="1:40" outlineLevel="1">
      <c r="A277" s="521">
        <f>ROW()</f>
        <v>277</v>
      </c>
      <c r="B277" s="35"/>
      <c r="C277" s="758"/>
      <c r="D277" s="33" t="s">
        <v>36</v>
      </c>
      <c r="J277" s="114"/>
      <c r="N277" s="171"/>
      <c r="O277" s="114"/>
      <c r="S277" s="171"/>
      <c r="T277" s="361">
        <v>0</v>
      </c>
      <c r="U277" s="373">
        <v>0</v>
      </c>
      <c r="V277" s="373">
        <v>0</v>
      </c>
      <c r="W277" s="373">
        <v>0</v>
      </c>
      <c r="X277" s="356">
        <v>0</v>
      </c>
      <c r="Y277" s="361">
        <v>0</v>
      </c>
      <c r="Z277" s="373">
        <v>0</v>
      </c>
      <c r="AA277" s="373">
        <v>0</v>
      </c>
      <c r="AB277" s="373">
        <v>0</v>
      </c>
      <c r="AC277" s="373">
        <v>0</v>
      </c>
      <c r="AD277" s="356">
        <v>0</v>
      </c>
      <c r="AE277" s="361">
        <v>0</v>
      </c>
      <c r="AF277" s="373">
        <v>0</v>
      </c>
      <c r="AG277" s="373">
        <v>0</v>
      </c>
      <c r="AH277" s="373">
        <v>0</v>
      </c>
      <c r="AI277" s="356">
        <v>0</v>
      </c>
      <c r="AJ277" s="1870">
        <v>0</v>
      </c>
      <c r="AK277" s="1870">
        <v>0</v>
      </c>
      <c r="AL277" s="1870">
        <v>0</v>
      </c>
      <c r="AM277" s="1870">
        <v>0</v>
      </c>
      <c r="AN277" s="1871">
        <v>0</v>
      </c>
    </row>
    <row r="278" spans="1:40" outlineLevel="1">
      <c r="A278" s="521">
        <f>ROW()</f>
        <v>278</v>
      </c>
      <c r="B278" s="35"/>
      <c r="C278" s="758"/>
      <c r="D278" s="33" t="s">
        <v>583</v>
      </c>
      <c r="J278" s="114"/>
      <c r="N278" s="171"/>
      <c r="O278" s="114"/>
      <c r="S278" s="171"/>
      <c r="T278" s="361"/>
      <c r="U278" s="373"/>
      <c r="V278" s="373"/>
      <c r="W278" s="373"/>
      <c r="X278" s="356"/>
      <c r="Y278" s="361"/>
      <c r="Z278" s="373"/>
      <c r="AA278" s="373"/>
      <c r="AB278" s="373"/>
      <c r="AC278" s="373"/>
      <c r="AD278" s="356"/>
      <c r="AE278" s="361"/>
      <c r="AF278" s="373"/>
      <c r="AG278" s="373"/>
      <c r="AH278" s="373"/>
      <c r="AI278" s="356"/>
      <c r="AJ278" s="1870"/>
      <c r="AK278" s="1870"/>
      <c r="AL278" s="1870"/>
      <c r="AM278" s="1870"/>
      <c r="AN278" s="1871"/>
    </row>
    <row r="279" spans="1:40" outlineLevel="1">
      <c r="A279" s="521">
        <f>ROW()</f>
        <v>279</v>
      </c>
      <c r="B279" s="35"/>
      <c r="C279" s="758"/>
      <c r="D279" s="33" t="s">
        <v>81</v>
      </c>
      <c r="J279" s="114"/>
      <c r="N279" s="171"/>
      <c r="O279" s="114"/>
      <c r="S279" s="171"/>
      <c r="T279" s="361">
        <v>0</v>
      </c>
      <c r="U279" s="373">
        <v>0</v>
      </c>
      <c r="V279" s="373">
        <v>0</v>
      </c>
      <c r="W279" s="373">
        <v>0</v>
      </c>
      <c r="X279" s="356">
        <v>0</v>
      </c>
      <c r="Y279" s="361">
        <v>0</v>
      </c>
      <c r="Z279" s="373">
        <v>0</v>
      </c>
      <c r="AA279" s="373">
        <v>0</v>
      </c>
      <c r="AB279" s="373">
        <v>0</v>
      </c>
      <c r="AC279" s="373">
        <v>0</v>
      </c>
      <c r="AD279" s="356">
        <v>0</v>
      </c>
      <c r="AE279" s="361">
        <v>0</v>
      </c>
      <c r="AF279" s="373">
        <v>0</v>
      </c>
      <c r="AG279" s="373">
        <v>0</v>
      </c>
      <c r="AH279" s="373">
        <v>0</v>
      </c>
      <c r="AI279" s="356">
        <v>0</v>
      </c>
      <c r="AJ279" s="1870">
        <v>0</v>
      </c>
      <c r="AK279" s="1870">
        <v>0</v>
      </c>
      <c r="AL279" s="1870">
        <v>0</v>
      </c>
      <c r="AM279" s="1870">
        <v>0</v>
      </c>
      <c r="AN279" s="1871">
        <v>0</v>
      </c>
    </row>
    <row r="280" spans="1:40" outlineLevel="1">
      <c r="A280" s="521">
        <f>ROW()</f>
        <v>280</v>
      </c>
      <c r="B280" s="35"/>
      <c r="C280" s="758"/>
      <c r="D280" s="33" t="s">
        <v>28</v>
      </c>
      <c r="J280" s="114"/>
      <c r="N280" s="171"/>
      <c r="O280" s="114"/>
      <c r="S280" s="171"/>
      <c r="T280" s="361">
        <v>0</v>
      </c>
      <c r="U280" s="373">
        <v>0</v>
      </c>
      <c r="V280" s="373">
        <v>0</v>
      </c>
      <c r="W280" s="373">
        <v>0</v>
      </c>
      <c r="X280" s="356">
        <v>0</v>
      </c>
      <c r="Y280" s="361">
        <v>0</v>
      </c>
      <c r="Z280" s="373">
        <v>0</v>
      </c>
      <c r="AA280" s="373">
        <v>0</v>
      </c>
      <c r="AB280" s="373">
        <v>0</v>
      </c>
      <c r="AC280" s="373">
        <v>0</v>
      </c>
      <c r="AD280" s="356">
        <v>0</v>
      </c>
      <c r="AE280" s="361">
        <v>0</v>
      </c>
      <c r="AF280" s="373">
        <v>0</v>
      </c>
      <c r="AG280" s="373">
        <v>0</v>
      </c>
      <c r="AH280" s="373">
        <v>0</v>
      </c>
      <c r="AI280" s="356">
        <v>0</v>
      </c>
      <c r="AJ280" s="1870">
        <v>0</v>
      </c>
      <c r="AK280" s="1870">
        <v>0</v>
      </c>
      <c r="AL280" s="1870">
        <v>0</v>
      </c>
      <c r="AM280" s="1870">
        <v>0</v>
      </c>
      <c r="AN280" s="1871">
        <v>0</v>
      </c>
    </row>
    <row r="281" spans="1:40" outlineLevel="1">
      <c r="A281" s="521">
        <f>ROW()</f>
        <v>281</v>
      </c>
      <c r="B281" s="35"/>
      <c r="C281" s="758"/>
      <c r="D281" s="45" t="s">
        <v>443</v>
      </c>
      <c r="E281" s="45"/>
      <c r="F281" s="45"/>
      <c r="G281" s="45"/>
      <c r="H281" s="45"/>
      <c r="I281" s="45"/>
      <c r="J281" s="182"/>
      <c r="K281" s="45"/>
      <c r="L281" s="45"/>
      <c r="M281" s="45"/>
      <c r="N281" s="194"/>
      <c r="O281" s="182"/>
      <c r="P281" s="45"/>
      <c r="Q281" s="45"/>
      <c r="R281" s="45"/>
      <c r="S281" s="194"/>
      <c r="T281" s="362">
        <v>0</v>
      </c>
      <c r="U281" s="374">
        <v>0</v>
      </c>
      <c r="V281" s="374">
        <v>0</v>
      </c>
      <c r="W281" s="374">
        <v>0</v>
      </c>
      <c r="X281" s="363">
        <v>0</v>
      </c>
      <c r="Y281" s="362">
        <v>0</v>
      </c>
      <c r="Z281" s="374">
        <v>0</v>
      </c>
      <c r="AA281" s="374">
        <v>0</v>
      </c>
      <c r="AB281" s="374">
        <v>0</v>
      </c>
      <c r="AC281" s="374">
        <v>0</v>
      </c>
      <c r="AD281" s="363">
        <v>0</v>
      </c>
      <c r="AE281" s="362">
        <v>0</v>
      </c>
      <c r="AF281" s="374">
        <v>0</v>
      </c>
      <c r="AG281" s="374">
        <v>0</v>
      </c>
      <c r="AH281" s="374">
        <v>0</v>
      </c>
      <c r="AI281" s="363">
        <v>0</v>
      </c>
      <c r="AJ281" s="1872">
        <v>0</v>
      </c>
      <c r="AK281" s="1872">
        <v>0</v>
      </c>
      <c r="AL281" s="1872">
        <v>0</v>
      </c>
      <c r="AM281" s="1872">
        <v>0</v>
      </c>
      <c r="AN281" s="1873">
        <v>0</v>
      </c>
    </row>
    <row r="282" spans="1:40" outlineLevel="1">
      <c r="A282" s="521">
        <f>ROW()</f>
        <v>282</v>
      </c>
      <c r="B282" s="35"/>
      <c r="C282" s="758"/>
      <c r="D282" s="33" t="s">
        <v>24</v>
      </c>
      <c r="F282" s="151"/>
      <c r="G282" s="151"/>
      <c r="H282" s="151"/>
      <c r="I282" s="151"/>
      <c r="J282" s="246"/>
      <c r="K282" s="151"/>
      <c r="L282" s="151"/>
      <c r="M282" s="151"/>
      <c r="N282" s="248"/>
      <c r="O282" s="246"/>
      <c r="P282" s="151"/>
      <c r="Q282" s="151"/>
      <c r="R282" s="151"/>
      <c r="S282" s="248"/>
      <c r="T282" s="251"/>
      <c r="U282" s="58">
        <f t="shared" ref="U282:AN282" si="237">SUM(U266:U281)</f>
        <v>0</v>
      </c>
      <c r="V282" s="58">
        <f t="shared" si="237"/>
        <v>0</v>
      </c>
      <c r="W282" s="58">
        <f t="shared" si="237"/>
        <v>0</v>
      </c>
      <c r="X282" s="247">
        <f t="shared" si="237"/>
        <v>0</v>
      </c>
      <c r="Y282" s="251">
        <f t="shared" si="237"/>
        <v>0</v>
      </c>
      <c r="Z282" s="58">
        <f t="shared" si="237"/>
        <v>0</v>
      </c>
      <c r="AA282" s="58">
        <f t="shared" si="237"/>
        <v>0</v>
      </c>
      <c r="AB282" s="58">
        <f t="shared" si="237"/>
        <v>0</v>
      </c>
      <c r="AC282" s="58">
        <f t="shared" si="237"/>
        <v>0</v>
      </c>
      <c r="AD282" s="247">
        <f t="shared" si="237"/>
        <v>0</v>
      </c>
      <c r="AE282" s="251">
        <f t="shared" si="237"/>
        <v>0</v>
      </c>
      <c r="AF282" s="58">
        <f t="shared" si="237"/>
        <v>0</v>
      </c>
      <c r="AG282" s="58">
        <f t="shared" si="237"/>
        <v>0</v>
      </c>
      <c r="AH282" s="58">
        <f t="shared" si="237"/>
        <v>0</v>
      </c>
      <c r="AI282" s="247">
        <f t="shared" si="237"/>
        <v>0</v>
      </c>
      <c r="AJ282" s="58">
        <f t="shared" si="237"/>
        <v>0</v>
      </c>
      <c r="AK282" s="58">
        <f t="shared" si="237"/>
        <v>0</v>
      </c>
      <c r="AL282" s="58">
        <f t="shared" si="237"/>
        <v>0</v>
      </c>
      <c r="AM282" s="58">
        <f t="shared" si="237"/>
        <v>0</v>
      </c>
      <c r="AN282" s="247">
        <f t="shared" si="237"/>
        <v>0</v>
      </c>
    </row>
    <row r="283" spans="1:40">
      <c r="A283" s="853" t="s">
        <v>91</v>
      </c>
      <c r="B283" s="717"/>
      <c r="C283" s="757"/>
      <c r="D283" s="717"/>
      <c r="E283" s="717"/>
      <c r="F283" s="717"/>
      <c r="G283" s="717"/>
      <c r="H283" s="717"/>
      <c r="I283" s="718"/>
      <c r="J283" s="719"/>
      <c r="K283" s="718"/>
      <c r="L283" s="718"/>
      <c r="M283" s="718"/>
      <c r="N283" s="720"/>
      <c r="O283" s="719"/>
      <c r="P283" s="718"/>
      <c r="Q283" s="718"/>
      <c r="R283" s="718"/>
      <c r="S283" s="720"/>
      <c r="T283" s="719"/>
      <c r="U283" s="718"/>
      <c r="V283" s="718"/>
      <c r="W283" s="718"/>
      <c r="X283" s="720"/>
      <c r="Y283" s="719"/>
      <c r="Z283" s="718"/>
      <c r="AA283" s="718"/>
      <c r="AB283" s="718"/>
      <c r="AC283" s="718"/>
      <c r="AD283" s="720"/>
      <c r="AE283" s="719"/>
      <c r="AF283" s="718"/>
      <c r="AG283" s="718"/>
      <c r="AH283" s="718"/>
      <c r="AI283" s="720"/>
      <c r="AJ283" s="718"/>
      <c r="AK283" s="718"/>
      <c r="AL283" s="718"/>
      <c r="AM283" s="718"/>
      <c r="AN283" s="720"/>
    </row>
    <row r="284" spans="1:40" outlineLevel="1">
      <c r="A284" s="521">
        <f>ROW()</f>
        <v>284</v>
      </c>
      <c r="B284" s="35"/>
      <c r="C284" s="756" t="s">
        <v>86</v>
      </c>
      <c r="F284" s="177"/>
      <c r="J284" s="1909"/>
      <c r="K284" s="1910"/>
      <c r="L284" s="1910"/>
      <c r="M284" s="1910"/>
      <c r="N284" s="1911"/>
      <c r="O284" s="1909"/>
      <c r="P284" s="1910"/>
      <c r="Q284" s="1910"/>
      <c r="R284" s="1910"/>
      <c r="S284" s="1911"/>
      <c r="T284" s="1894" t="s">
        <v>807</v>
      </c>
      <c r="U284" s="1895"/>
      <c r="V284" s="1895"/>
      <c r="W284" s="1895"/>
      <c r="X284" s="1896"/>
      <c r="Y284" s="1204"/>
      <c r="Z284" s="1203" t="s">
        <v>808</v>
      </c>
      <c r="AA284" s="1203"/>
      <c r="AB284" s="1204"/>
      <c r="AC284" s="1203"/>
      <c r="AD284" s="1179" t="s">
        <v>809</v>
      </c>
      <c r="AE284" s="1171"/>
      <c r="AF284" s="1136"/>
      <c r="AG284" s="1136" t="s">
        <v>810</v>
      </c>
      <c r="AH284" s="1136"/>
      <c r="AI284" s="1161"/>
      <c r="AJ284" s="1136"/>
      <c r="AK284" s="1136"/>
      <c r="AL284" s="1136" t="s">
        <v>813</v>
      </c>
      <c r="AM284" s="1136"/>
      <c r="AN284" s="1161"/>
    </row>
    <row r="285" spans="1:40" outlineLevel="1">
      <c r="A285" s="521">
        <f>ROW()</f>
        <v>285</v>
      </c>
      <c r="B285" s="35"/>
      <c r="C285" s="758"/>
      <c r="D285" s="33" t="s">
        <v>300</v>
      </c>
      <c r="F285" s="53"/>
      <c r="J285" s="114"/>
      <c r="N285" s="171"/>
      <c r="O285" s="114"/>
      <c r="S285" s="171"/>
      <c r="T285" s="361">
        <v>0</v>
      </c>
      <c r="U285" s="373">
        <v>0</v>
      </c>
      <c r="V285" s="373">
        <v>0</v>
      </c>
      <c r="W285" s="373">
        <v>0</v>
      </c>
      <c r="X285" s="356">
        <v>0</v>
      </c>
      <c r="Y285" s="361">
        <v>0</v>
      </c>
      <c r="Z285" s="373">
        <v>0</v>
      </c>
      <c r="AA285" s="373">
        <v>0</v>
      </c>
      <c r="AB285" s="373">
        <v>0</v>
      </c>
      <c r="AC285" s="373">
        <v>0</v>
      </c>
      <c r="AD285" s="356">
        <v>0</v>
      </c>
      <c r="AE285" s="361">
        <v>0</v>
      </c>
      <c r="AF285" s="373">
        <v>0</v>
      </c>
      <c r="AG285" s="373">
        <v>0</v>
      </c>
      <c r="AH285" s="373">
        <v>0</v>
      </c>
      <c r="AI285" s="356">
        <v>0</v>
      </c>
      <c r="AJ285" s="1870">
        <v>0</v>
      </c>
      <c r="AK285" s="1870">
        <v>0</v>
      </c>
      <c r="AL285" s="1870">
        <v>0</v>
      </c>
      <c r="AM285" s="1870">
        <v>0</v>
      </c>
      <c r="AN285" s="1871">
        <v>0</v>
      </c>
    </row>
    <row r="286" spans="1:40" outlineLevel="1">
      <c r="A286" s="521">
        <f>ROW()</f>
        <v>286</v>
      </c>
      <c r="B286" s="35"/>
      <c r="C286" s="758"/>
      <c r="D286" s="33" t="s">
        <v>301</v>
      </c>
      <c r="F286" s="53"/>
      <c r="J286" s="114"/>
      <c r="N286" s="171"/>
      <c r="O286" s="114"/>
      <c r="S286" s="171"/>
      <c r="T286" s="361">
        <v>0</v>
      </c>
      <c r="U286" s="373">
        <v>0</v>
      </c>
      <c r="V286" s="373">
        <v>0</v>
      </c>
      <c r="W286" s="373">
        <v>0</v>
      </c>
      <c r="X286" s="356">
        <v>0</v>
      </c>
      <c r="Y286" s="361">
        <v>0</v>
      </c>
      <c r="Z286" s="373">
        <v>0</v>
      </c>
      <c r="AA286" s="373">
        <v>0</v>
      </c>
      <c r="AB286" s="373">
        <v>0</v>
      </c>
      <c r="AC286" s="373">
        <v>0</v>
      </c>
      <c r="AD286" s="356">
        <v>0</v>
      </c>
      <c r="AE286" s="361">
        <v>0</v>
      </c>
      <c r="AF286" s="373">
        <v>0</v>
      </c>
      <c r="AG286" s="373">
        <v>0</v>
      </c>
      <c r="AH286" s="373">
        <v>0</v>
      </c>
      <c r="AI286" s="356">
        <v>0</v>
      </c>
      <c r="AJ286" s="1870">
        <v>0</v>
      </c>
      <c r="AK286" s="1870">
        <v>0</v>
      </c>
      <c r="AL286" s="1870">
        <v>0</v>
      </c>
      <c r="AM286" s="1870">
        <v>0</v>
      </c>
      <c r="AN286" s="1871">
        <v>0</v>
      </c>
    </row>
    <row r="287" spans="1:40" outlineLevel="1">
      <c r="A287" s="521">
        <f>ROW()</f>
        <v>287</v>
      </c>
      <c r="B287" s="35"/>
      <c r="C287" s="758"/>
      <c r="D287" s="33" t="s">
        <v>29</v>
      </c>
      <c r="J287" s="114"/>
      <c r="N287" s="171"/>
      <c r="O287" s="114"/>
      <c r="S287" s="171"/>
      <c r="T287" s="361">
        <v>0</v>
      </c>
      <c r="U287" s="373">
        <v>0</v>
      </c>
      <c r="V287" s="373">
        <v>0</v>
      </c>
      <c r="W287" s="373">
        <v>0</v>
      </c>
      <c r="X287" s="356">
        <v>0</v>
      </c>
      <c r="Y287" s="361">
        <v>0</v>
      </c>
      <c r="Z287" s="373">
        <v>0</v>
      </c>
      <c r="AA287" s="373">
        <v>0</v>
      </c>
      <c r="AB287" s="373">
        <v>0</v>
      </c>
      <c r="AC287" s="373">
        <v>0</v>
      </c>
      <c r="AD287" s="356">
        <v>0</v>
      </c>
      <c r="AE287" s="361">
        <v>0</v>
      </c>
      <c r="AF287" s="373">
        <v>0</v>
      </c>
      <c r="AG287" s="373">
        <v>0</v>
      </c>
      <c r="AH287" s="373">
        <v>0</v>
      </c>
      <c r="AI287" s="356">
        <v>0</v>
      </c>
      <c r="AJ287" s="1870">
        <v>0</v>
      </c>
      <c r="AK287" s="1870">
        <v>0</v>
      </c>
      <c r="AL287" s="1870">
        <v>0</v>
      </c>
      <c r="AM287" s="1870">
        <v>0</v>
      </c>
      <c r="AN287" s="1871">
        <v>0</v>
      </c>
    </row>
    <row r="288" spans="1:40" outlineLevel="1">
      <c r="A288" s="521">
        <f>ROW()</f>
        <v>288</v>
      </c>
      <c r="B288" s="35"/>
      <c r="C288" s="758"/>
      <c r="D288" s="33" t="s">
        <v>30</v>
      </c>
      <c r="J288" s="114"/>
      <c r="N288" s="171"/>
      <c r="O288" s="114"/>
      <c r="S288" s="171"/>
      <c r="T288" s="361">
        <v>0</v>
      </c>
      <c r="U288" s="373">
        <v>0</v>
      </c>
      <c r="V288" s="373">
        <v>0</v>
      </c>
      <c r="W288" s="373">
        <v>0</v>
      </c>
      <c r="X288" s="356">
        <v>0</v>
      </c>
      <c r="Y288" s="361">
        <v>0</v>
      </c>
      <c r="Z288" s="373">
        <v>0</v>
      </c>
      <c r="AA288" s="373">
        <v>0</v>
      </c>
      <c r="AB288" s="373">
        <v>0</v>
      </c>
      <c r="AC288" s="373">
        <v>0</v>
      </c>
      <c r="AD288" s="356">
        <v>0</v>
      </c>
      <c r="AE288" s="361">
        <v>0</v>
      </c>
      <c r="AF288" s="373">
        <v>0</v>
      </c>
      <c r="AG288" s="373">
        <v>0</v>
      </c>
      <c r="AH288" s="373">
        <v>0</v>
      </c>
      <c r="AI288" s="356">
        <v>0</v>
      </c>
      <c r="AJ288" s="1870">
        <v>0</v>
      </c>
      <c r="AK288" s="1870">
        <v>0</v>
      </c>
      <c r="AL288" s="1870">
        <v>0</v>
      </c>
      <c r="AM288" s="1870">
        <v>0</v>
      </c>
      <c r="AN288" s="1871">
        <v>0</v>
      </c>
    </row>
    <row r="289" spans="1:40" outlineLevel="1">
      <c r="A289" s="521">
        <f>ROW()</f>
        <v>289</v>
      </c>
      <c r="B289" s="35"/>
      <c r="C289" s="758"/>
      <c r="D289" s="33" t="s">
        <v>31</v>
      </c>
      <c r="J289" s="114"/>
      <c r="N289" s="171"/>
      <c r="O289" s="114"/>
      <c r="S289" s="171"/>
      <c r="T289" s="361">
        <v>0</v>
      </c>
      <c r="U289" s="373">
        <v>0</v>
      </c>
      <c r="V289" s="373">
        <v>0</v>
      </c>
      <c r="W289" s="373">
        <v>0</v>
      </c>
      <c r="X289" s="356">
        <v>0</v>
      </c>
      <c r="Y289" s="361">
        <v>0</v>
      </c>
      <c r="Z289" s="373">
        <v>0</v>
      </c>
      <c r="AA289" s="373">
        <v>0</v>
      </c>
      <c r="AB289" s="373">
        <v>0</v>
      </c>
      <c r="AC289" s="373">
        <v>0</v>
      </c>
      <c r="AD289" s="356">
        <v>0</v>
      </c>
      <c r="AE289" s="361">
        <v>0</v>
      </c>
      <c r="AF289" s="373">
        <v>0</v>
      </c>
      <c r="AG289" s="373">
        <v>0</v>
      </c>
      <c r="AH289" s="373">
        <v>0</v>
      </c>
      <c r="AI289" s="356">
        <v>0</v>
      </c>
      <c r="AJ289" s="1870">
        <v>0</v>
      </c>
      <c r="AK289" s="1870">
        <v>0</v>
      </c>
      <c r="AL289" s="1870">
        <v>0</v>
      </c>
      <c r="AM289" s="1870">
        <v>0</v>
      </c>
      <c r="AN289" s="1871">
        <v>0</v>
      </c>
    </row>
    <row r="290" spans="1:40" outlineLevel="1">
      <c r="A290" s="521">
        <f>ROW()</f>
        <v>290</v>
      </c>
      <c r="B290" s="35"/>
      <c r="C290" s="758"/>
      <c r="D290" s="33" t="s">
        <v>32</v>
      </c>
      <c r="J290" s="114"/>
      <c r="N290" s="171"/>
      <c r="O290" s="114"/>
      <c r="S290" s="171"/>
      <c r="T290" s="361">
        <v>0</v>
      </c>
      <c r="U290" s="373">
        <v>0</v>
      </c>
      <c r="V290" s="373">
        <v>0</v>
      </c>
      <c r="W290" s="373">
        <v>0</v>
      </c>
      <c r="X290" s="356">
        <v>0</v>
      </c>
      <c r="Y290" s="361">
        <v>0</v>
      </c>
      <c r="Z290" s="373">
        <v>0</v>
      </c>
      <c r="AA290" s="373">
        <v>0</v>
      </c>
      <c r="AB290" s="373">
        <v>0</v>
      </c>
      <c r="AC290" s="373">
        <v>0</v>
      </c>
      <c r="AD290" s="356">
        <v>0</v>
      </c>
      <c r="AE290" s="361">
        <v>0</v>
      </c>
      <c r="AF290" s="373">
        <v>0</v>
      </c>
      <c r="AG290" s="373">
        <v>0</v>
      </c>
      <c r="AH290" s="373">
        <v>0</v>
      </c>
      <c r="AI290" s="356">
        <v>0</v>
      </c>
      <c r="AJ290" s="1870">
        <v>0</v>
      </c>
      <c r="AK290" s="1870">
        <v>0</v>
      </c>
      <c r="AL290" s="1870">
        <v>0</v>
      </c>
      <c r="AM290" s="1870">
        <v>0</v>
      </c>
      <c r="AN290" s="1871">
        <v>0</v>
      </c>
    </row>
    <row r="291" spans="1:40" outlineLevel="1">
      <c r="A291" s="521">
        <f>ROW()</f>
        <v>291</v>
      </c>
      <c r="B291" s="35"/>
      <c r="C291" s="758"/>
      <c r="D291" s="33" t="s">
        <v>33</v>
      </c>
      <c r="J291" s="114"/>
      <c r="N291" s="171"/>
      <c r="O291" s="114"/>
      <c r="S291" s="171"/>
      <c r="T291" s="361">
        <v>0</v>
      </c>
      <c r="U291" s="373">
        <v>0</v>
      </c>
      <c r="V291" s="373">
        <v>0</v>
      </c>
      <c r="W291" s="373">
        <v>0</v>
      </c>
      <c r="X291" s="356">
        <v>0</v>
      </c>
      <c r="Y291" s="361">
        <v>0</v>
      </c>
      <c r="Z291" s="373">
        <v>0</v>
      </c>
      <c r="AA291" s="373">
        <v>0</v>
      </c>
      <c r="AB291" s="373">
        <v>0</v>
      </c>
      <c r="AC291" s="373">
        <v>0</v>
      </c>
      <c r="AD291" s="356">
        <v>0</v>
      </c>
      <c r="AE291" s="361">
        <v>0</v>
      </c>
      <c r="AF291" s="373">
        <v>0</v>
      </c>
      <c r="AG291" s="373">
        <v>0</v>
      </c>
      <c r="AH291" s="373">
        <v>0</v>
      </c>
      <c r="AI291" s="356">
        <v>0</v>
      </c>
      <c r="AJ291" s="1870">
        <v>0</v>
      </c>
      <c r="AK291" s="1870">
        <v>0</v>
      </c>
      <c r="AL291" s="1870">
        <v>0</v>
      </c>
      <c r="AM291" s="1870">
        <v>0</v>
      </c>
      <c r="AN291" s="1871">
        <v>0</v>
      </c>
    </row>
    <row r="292" spans="1:40" outlineLevel="1">
      <c r="A292" s="521">
        <f>ROW()</f>
        <v>292</v>
      </c>
      <c r="B292" s="35"/>
      <c r="C292" s="758"/>
      <c r="D292" s="33" t="s">
        <v>27</v>
      </c>
      <c r="J292" s="114"/>
      <c r="N292" s="171"/>
      <c r="O292" s="114"/>
      <c r="S292" s="171"/>
      <c r="T292" s="361">
        <v>0</v>
      </c>
      <c r="U292" s="373">
        <v>0</v>
      </c>
      <c r="V292" s="373">
        <v>0</v>
      </c>
      <c r="W292" s="373">
        <v>0</v>
      </c>
      <c r="X292" s="356">
        <v>0</v>
      </c>
      <c r="Y292" s="361">
        <v>0</v>
      </c>
      <c r="Z292" s="373">
        <v>0</v>
      </c>
      <c r="AA292" s="373">
        <v>0</v>
      </c>
      <c r="AB292" s="373">
        <v>0</v>
      </c>
      <c r="AC292" s="373">
        <v>0</v>
      </c>
      <c r="AD292" s="356">
        <v>0</v>
      </c>
      <c r="AE292" s="361">
        <v>0</v>
      </c>
      <c r="AF292" s="373">
        <v>0</v>
      </c>
      <c r="AG292" s="373">
        <v>0</v>
      </c>
      <c r="AH292" s="373">
        <v>0</v>
      </c>
      <c r="AI292" s="356">
        <v>0</v>
      </c>
      <c r="AJ292" s="1870">
        <v>0</v>
      </c>
      <c r="AK292" s="1870">
        <v>0</v>
      </c>
      <c r="AL292" s="1870">
        <v>0</v>
      </c>
      <c r="AM292" s="1870">
        <v>0</v>
      </c>
      <c r="AN292" s="1871">
        <v>0</v>
      </c>
    </row>
    <row r="293" spans="1:40" outlineLevel="1">
      <c r="A293" s="521">
        <f>ROW()</f>
        <v>293</v>
      </c>
      <c r="B293" s="35"/>
      <c r="C293" s="758"/>
      <c r="D293" s="33" t="s">
        <v>34</v>
      </c>
      <c r="J293" s="114"/>
      <c r="N293" s="171"/>
      <c r="O293" s="114"/>
      <c r="S293" s="171"/>
      <c r="T293" s="361">
        <v>0</v>
      </c>
      <c r="U293" s="373">
        <v>0</v>
      </c>
      <c r="V293" s="373">
        <v>0</v>
      </c>
      <c r="W293" s="373">
        <v>0</v>
      </c>
      <c r="X293" s="356">
        <v>0</v>
      </c>
      <c r="Y293" s="361">
        <v>0</v>
      </c>
      <c r="Z293" s="373">
        <v>0</v>
      </c>
      <c r="AA293" s="373">
        <v>0</v>
      </c>
      <c r="AB293" s="373">
        <v>0</v>
      </c>
      <c r="AC293" s="373">
        <v>0</v>
      </c>
      <c r="AD293" s="356">
        <v>0</v>
      </c>
      <c r="AE293" s="361">
        <v>0</v>
      </c>
      <c r="AF293" s="373">
        <v>0</v>
      </c>
      <c r="AG293" s="373">
        <v>0</v>
      </c>
      <c r="AH293" s="373">
        <v>0</v>
      </c>
      <c r="AI293" s="356">
        <v>0</v>
      </c>
      <c r="AJ293" s="1870">
        <v>0</v>
      </c>
      <c r="AK293" s="1870">
        <v>0</v>
      </c>
      <c r="AL293" s="1870">
        <v>0</v>
      </c>
      <c r="AM293" s="1870">
        <v>0</v>
      </c>
      <c r="AN293" s="1871">
        <v>0</v>
      </c>
    </row>
    <row r="294" spans="1:40" outlineLevel="1">
      <c r="A294" s="521">
        <f>ROW()</f>
        <v>294</v>
      </c>
      <c r="B294" s="35"/>
      <c r="C294" s="758"/>
      <c r="D294" s="33" t="s">
        <v>35</v>
      </c>
      <c r="J294" s="114"/>
      <c r="N294" s="171"/>
      <c r="O294" s="114"/>
      <c r="S294" s="171"/>
      <c r="T294" s="361">
        <v>0</v>
      </c>
      <c r="U294" s="373">
        <v>0</v>
      </c>
      <c r="V294" s="373">
        <v>0</v>
      </c>
      <c r="W294" s="373">
        <v>0</v>
      </c>
      <c r="X294" s="356">
        <v>0</v>
      </c>
      <c r="Y294" s="361">
        <v>0</v>
      </c>
      <c r="Z294" s="373">
        <v>0</v>
      </c>
      <c r="AA294" s="373">
        <v>0</v>
      </c>
      <c r="AB294" s="373">
        <v>0</v>
      </c>
      <c r="AC294" s="373">
        <v>0</v>
      </c>
      <c r="AD294" s="356">
        <v>0</v>
      </c>
      <c r="AE294" s="361">
        <v>0</v>
      </c>
      <c r="AF294" s="373">
        <v>0</v>
      </c>
      <c r="AG294" s="373">
        <v>0</v>
      </c>
      <c r="AH294" s="373">
        <v>0</v>
      </c>
      <c r="AI294" s="356">
        <v>0</v>
      </c>
      <c r="AJ294" s="1870">
        <v>0</v>
      </c>
      <c r="AK294" s="1870">
        <v>0</v>
      </c>
      <c r="AL294" s="1870">
        <v>0</v>
      </c>
      <c r="AM294" s="1870">
        <v>0</v>
      </c>
      <c r="AN294" s="1871">
        <v>0</v>
      </c>
    </row>
    <row r="295" spans="1:40" outlineLevel="1">
      <c r="A295" s="521">
        <f>ROW()</f>
        <v>295</v>
      </c>
      <c r="B295" s="35"/>
      <c r="C295" s="758"/>
      <c r="D295" s="33" t="s">
        <v>302</v>
      </c>
      <c r="J295" s="114"/>
      <c r="N295" s="171"/>
      <c r="O295" s="114"/>
      <c r="S295" s="171"/>
      <c r="T295" s="361">
        <v>0</v>
      </c>
      <c r="U295" s="373">
        <v>0</v>
      </c>
      <c r="V295" s="373">
        <v>0</v>
      </c>
      <c r="W295" s="373">
        <v>0</v>
      </c>
      <c r="X295" s="356">
        <v>0</v>
      </c>
      <c r="Y295" s="361">
        <v>0</v>
      </c>
      <c r="Z295" s="373">
        <v>0</v>
      </c>
      <c r="AA295" s="373">
        <v>0</v>
      </c>
      <c r="AB295" s="373">
        <v>0</v>
      </c>
      <c r="AC295" s="373">
        <v>0</v>
      </c>
      <c r="AD295" s="356">
        <v>0</v>
      </c>
      <c r="AE295" s="361">
        <v>0</v>
      </c>
      <c r="AF295" s="373">
        <v>0</v>
      </c>
      <c r="AG295" s="373">
        <v>0</v>
      </c>
      <c r="AH295" s="373">
        <v>0</v>
      </c>
      <c r="AI295" s="356">
        <v>0</v>
      </c>
      <c r="AJ295" s="1870">
        <v>0</v>
      </c>
      <c r="AK295" s="1870">
        <v>0</v>
      </c>
      <c r="AL295" s="1870">
        <v>0</v>
      </c>
      <c r="AM295" s="1870">
        <v>0</v>
      </c>
      <c r="AN295" s="1871">
        <v>0</v>
      </c>
    </row>
    <row r="296" spans="1:40" outlineLevel="1">
      <c r="A296" s="521">
        <f>ROW()</f>
        <v>296</v>
      </c>
      <c r="B296" s="35"/>
      <c r="C296" s="758"/>
      <c r="D296" s="33" t="s">
        <v>36</v>
      </c>
      <c r="J296" s="114"/>
      <c r="N296" s="171"/>
      <c r="O296" s="114"/>
      <c r="S296" s="171"/>
      <c r="T296" s="361">
        <v>0</v>
      </c>
      <c r="U296" s="373">
        <v>0</v>
      </c>
      <c r="V296" s="373">
        <v>0</v>
      </c>
      <c r="W296" s="373">
        <v>0</v>
      </c>
      <c r="X296" s="356">
        <v>0</v>
      </c>
      <c r="Y296" s="361">
        <v>0</v>
      </c>
      <c r="Z296" s="373">
        <v>0</v>
      </c>
      <c r="AA296" s="373">
        <v>0</v>
      </c>
      <c r="AB296" s="373">
        <v>0</v>
      </c>
      <c r="AC296" s="373">
        <v>0</v>
      </c>
      <c r="AD296" s="356">
        <v>0</v>
      </c>
      <c r="AE296" s="361">
        <v>0</v>
      </c>
      <c r="AF296" s="373">
        <v>0</v>
      </c>
      <c r="AG296" s="373">
        <v>0</v>
      </c>
      <c r="AH296" s="373">
        <v>0</v>
      </c>
      <c r="AI296" s="356">
        <v>0</v>
      </c>
      <c r="AJ296" s="1870">
        <v>0</v>
      </c>
      <c r="AK296" s="1870">
        <v>0</v>
      </c>
      <c r="AL296" s="1870">
        <v>0</v>
      </c>
      <c r="AM296" s="1870">
        <v>0</v>
      </c>
      <c r="AN296" s="1871">
        <v>0</v>
      </c>
    </row>
    <row r="297" spans="1:40" outlineLevel="1">
      <c r="A297" s="521">
        <f>ROW()</f>
        <v>297</v>
      </c>
      <c r="B297" s="35"/>
      <c r="C297" s="758"/>
      <c r="D297" s="33" t="s">
        <v>583</v>
      </c>
      <c r="J297" s="114"/>
      <c r="N297" s="171"/>
      <c r="O297" s="114"/>
      <c r="S297" s="171"/>
      <c r="T297" s="361"/>
      <c r="U297" s="373"/>
      <c r="V297" s="373"/>
      <c r="W297" s="373"/>
      <c r="X297" s="356"/>
      <c r="Y297" s="361"/>
      <c r="Z297" s="373"/>
      <c r="AA297" s="373"/>
      <c r="AB297" s="373"/>
      <c r="AC297" s="373"/>
      <c r="AD297" s="356"/>
      <c r="AE297" s="361"/>
      <c r="AF297" s="373"/>
      <c r="AG297" s="373"/>
      <c r="AH297" s="373"/>
      <c r="AI297" s="356"/>
      <c r="AJ297" s="1870"/>
      <c r="AK297" s="1870"/>
      <c r="AL297" s="1870"/>
      <c r="AM297" s="1870"/>
      <c r="AN297" s="1871"/>
    </row>
    <row r="298" spans="1:40" outlineLevel="1">
      <c r="A298" s="521">
        <f>ROW()</f>
        <v>298</v>
      </c>
      <c r="B298" s="35"/>
      <c r="C298" s="758"/>
      <c r="D298" s="33" t="s">
        <v>81</v>
      </c>
      <c r="J298" s="114"/>
      <c r="N298" s="171"/>
      <c r="O298" s="114"/>
      <c r="S298" s="171"/>
      <c r="T298" s="361">
        <v>0</v>
      </c>
      <c r="U298" s="373">
        <v>0</v>
      </c>
      <c r="V298" s="373">
        <v>0</v>
      </c>
      <c r="W298" s="373">
        <v>0</v>
      </c>
      <c r="X298" s="356">
        <v>0</v>
      </c>
      <c r="Y298" s="361">
        <v>0</v>
      </c>
      <c r="Z298" s="373">
        <v>0</v>
      </c>
      <c r="AA298" s="373">
        <v>0</v>
      </c>
      <c r="AB298" s="373">
        <v>0</v>
      </c>
      <c r="AC298" s="373">
        <v>0</v>
      </c>
      <c r="AD298" s="356">
        <v>0</v>
      </c>
      <c r="AE298" s="361">
        <v>0</v>
      </c>
      <c r="AF298" s="373">
        <v>0</v>
      </c>
      <c r="AG298" s="373">
        <v>0</v>
      </c>
      <c r="AH298" s="373">
        <v>0</v>
      </c>
      <c r="AI298" s="356">
        <v>0</v>
      </c>
      <c r="AJ298" s="1870">
        <v>0</v>
      </c>
      <c r="AK298" s="1870">
        <v>0</v>
      </c>
      <c r="AL298" s="1870">
        <v>0</v>
      </c>
      <c r="AM298" s="1870">
        <v>0</v>
      </c>
      <c r="AN298" s="1871">
        <v>0</v>
      </c>
    </row>
    <row r="299" spans="1:40" outlineLevel="1">
      <c r="A299" s="521">
        <f>ROW()</f>
        <v>299</v>
      </c>
      <c r="B299" s="35"/>
      <c r="C299" s="758"/>
      <c r="D299" s="33" t="s">
        <v>28</v>
      </c>
      <c r="J299" s="114"/>
      <c r="N299" s="171"/>
      <c r="O299" s="114"/>
      <c r="S299" s="171"/>
      <c r="T299" s="361">
        <v>0</v>
      </c>
      <c r="U299" s="373">
        <v>0</v>
      </c>
      <c r="V299" s="373">
        <v>0</v>
      </c>
      <c r="W299" s="373">
        <v>0</v>
      </c>
      <c r="X299" s="356">
        <v>0</v>
      </c>
      <c r="Y299" s="361">
        <v>0</v>
      </c>
      <c r="Z299" s="373">
        <v>0</v>
      </c>
      <c r="AA299" s="373">
        <v>0</v>
      </c>
      <c r="AB299" s="373">
        <v>0</v>
      </c>
      <c r="AC299" s="373">
        <v>0</v>
      </c>
      <c r="AD299" s="356">
        <v>0</v>
      </c>
      <c r="AE299" s="361">
        <v>0</v>
      </c>
      <c r="AF299" s="373">
        <v>0</v>
      </c>
      <c r="AG299" s="373">
        <v>0</v>
      </c>
      <c r="AH299" s="373">
        <v>0</v>
      </c>
      <c r="AI299" s="356">
        <v>0</v>
      </c>
      <c r="AJ299" s="1870">
        <v>0</v>
      </c>
      <c r="AK299" s="1870">
        <v>0</v>
      </c>
      <c r="AL299" s="1870">
        <v>0</v>
      </c>
      <c r="AM299" s="1870">
        <v>0</v>
      </c>
      <c r="AN299" s="1871">
        <v>0</v>
      </c>
    </row>
    <row r="300" spans="1:40" outlineLevel="1">
      <c r="A300" s="521">
        <f>ROW()</f>
        <v>300</v>
      </c>
      <c r="B300" s="35"/>
      <c r="C300" s="758"/>
      <c r="D300" s="45" t="s">
        <v>443</v>
      </c>
      <c r="E300" s="45"/>
      <c r="F300" s="45"/>
      <c r="G300" s="45"/>
      <c r="H300" s="45"/>
      <c r="I300" s="45"/>
      <c r="J300" s="182"/>
      <c r="K300" s="45"/>
      <c r="L300" s="45"/>
      <c r="M300" s="45"/>
      <c r="N300" s="194"/>
      <c r="O300" s="182"/>
      <c r="P300" s="45"/>
      <c r="Q300" s="45"/>
      <c r="R300" s="45"/>
      <c r="S300" s="194"/>
      <c r="T300" s="362">
        <v>0</v>
      </c>
      <c r="U300" s="374">
        <v>0</v>
      </c>
      <c r="V300" s="374">
        <v>0</v>
      </c>
      <c r="W300" s="374">
        <v>0</v>
      </c>
      <c r="X300" s="363">
        <v>0</v>
      </c>
      <c r="Y300" s="362">
        <v>0</v>
      </c>
      <c r="Z300" s="374">
        <v>0</v>
      </c>
      <c r="AA300" s="374">
        <v>0</v>
      </c>
      <c r="AB300" s="374">
        <v>0</v>
      </c>
      <c r="AC300" s="374">
        <v>0</v>
      </c>
      <c r="AD300" s="363">
        <v>0</v>
      </c>
      <c r="AE300" s="362">
        <v>0</v>
      </c>
      <c r="AF300" s="374">
        <v>0</v>
      </c>
      <c r="AG300" s="374">
        <v>0</v>
      </c>
      <c r="AH300" s="374">
        <v>0</v>
      </c>
      <c r="AI300" s="363">
        <v>0</v>
      </c>
      <c r="AJ300" s="1872">
        <v>0</v>
      </c>
      <c r="AK300" s="1872">
        <v>0</v>
      </c>
      <c r="AL300" s="1872">
        <v>0</v>
      </c>
      <c r="AM300" s="1872">
        <v>0</v>
      </c>
      <c r="AN300" s="1873">
        <v>0</v>
      </c>
    </row>
    <row r="301" spans="1:40" outlineLevel="1">
      <c r="A301" s="521">
        <f>ROW()</f>
        <v>301</v>
      </c>
      <c r="B301" s="35"/>
      <c r="C301" s="758"/>
      <c r="D301" s="33" t="s">
        <v>24</v>
      </c>
      <c r="F301" s="151"/>
      <c r="G301" s="151"/>
      <c r="H301" s="151"/>
      <c r="I301" s="151"/>
      <c r="J301" s="246"/>
      <c r="K301" s="151"/>
      <c r="L301" s="151"/>
      <c r="M301" s="151"/>
      <c r="N301" s="248"/>
      <c r="O301" s="246"/>
      <c r="P301" s="151"/>
      <c r="Q301" s="151"/>
      <c r="R301" s="151"/>
      <c r="S301" s="248"/>
      <c r="T301" s="251">
        <f t="shared" ref="T301:AN301" si="238">SUM(T285:T300)</f>
        <v>0</v>
      </c>
      <c r="U301" s="58">
        <f t="shared" si="238"/>
        <v>0</v>
      </c>
      <c r="V301" s="58">
        <f t="shared" si="238"/>
        <v>0</v>
      </c>
      <c r="W301" s="58">
        <f t="shared" si="238"/>
        <v>0</v>
      </c>
      <c r="X301" s="247">
        <f t="shared" si="238"/>
        <v>0</v>
      </c>
      <c r="Y301" s="251">
        <f t="shared" si="238"/>
        <v>0</v>
      </c>
      <c r="Z301" s="58">
        <f t="shared" si="238"/>
        <v>0</v>
      </c>
      <c r="AA301" s="58">
        <f t="shared" si="238"/>
        <v>0</v>
      </c>
      <c r="AB301" s="58">
        <f t="shared" si="238"/>
        <v>0</v>
      </c>
      <c r="AC301" s="58">
        <f t="shared" si="238"/>
        <v>0</v>
      </c>
      <c r="AD301" s="247">
        <f t="shared" si="238"/>
        <v>0</v>
      </c>
      <c r="AE301" s="251">
        <f t="shared" si="238"/>
        <v>0</v>
      </c>
      <c r="AF301" s="58">
        <f t="shared" si="238"/>
        <v>0</v>
      </c>
      <c r="AG301" s="58">
        <f t="shared" si="238"/>
        <v>0</v>
      </c>
      <c r="AH301" s="58">
        <f t="shared" si="238"/>
        <v>0</v>
      </c>
      <c r="AI301" s="247">
        <f t="shared" si="238"/>
        <v>0</v>
      </c>
      <c r="AJ301" s="58">
        <f t="shared" si="238"/>
        <v>0</v>
      </c>
      <c r="AK301" s="58">
        <f t="shared" si="238"/>
        <v>0</v>
      </c>
      <c r="AL301" s="58">
        <f t="shared" si="238"/>
        <v>0</v>
      </c>
      <c r="AM301" s="58">
        <f t="shared" si="238"/>
        <v>0</v>
      </c>
      <c r="AN301" s="247">
        <f t="shared" si="238"/>
        <v>0</v>
      </c>
    </row>
    <row r="302" spans="1:40">
      <c r="A302" s="853" t="s">
        <v>92</v>
      </c>
      <c r="B302" s="717"/>
      <c r="C302" s="757"/>
      <c r="D302" s="717"/>
      <c r="E302" s="717"/>
      <c r="F302" s="717"/>
      <c r="G302" s="717"/>
      <c r="H302" s="717"/>
      <c r="I302" s="718"/>
      <c r="J302" s="719"/>
      <c r="K302" s="718"/>
      <c r="L302" s="718"/>
      <c r="M302" s="718"/>
      <c r="N302" s="720"/>
      <c r="O302" s="719"/>
      <c r="P302" s="718"/>
      <c r="Q302" s="718"/>
      <c r="R302" s="718"/>
      <c r="S302" s="720"/>
      <c r="T302" s="719"/>
      <c r="U302" s="718"/>
      <c r="V302" s="718"/>
      <c r="W302" s="718"/>
      <c r="X302" s="720"/>
      <c r="Y302" s="719"/>
      <c r="Z302" s="718"/>
      <c r="AA302" s="718"/>
      <c r="AB302" s="718"/>
      <c r="AC302" s="718"/>
      <c r="AD302" s="720"/>
      <c r="AE302" s="719"/>
      <c r="AF302" s="718"/>
      <c r="AG302" s="718"/>
      <c r="AH302" s="718"/>
      <c r="AI302" s="720"/>
      <c r="AJ302" s="718"/>
      <c r="AK302" s="718"/>
      <c r="AL302" s="718"/>
      <c r="AM302" s="718"/>
      <c r="AN302" s="720"/>
    </row>
    <row r="303" spans="1:40" outlineLevel="1">
      <c r="A303" s="521">
        <f>ROW()</f>
        <v>303</v>
      </c>
      <c r="B303" s="35"/>
      <c r="C303" s="756" t="s">
        <v>86</v>
      </c>
      <c r="J303" s="1909"/>
      <c r="K303" s="1910"/>
      <c r="L303" s="1910"/>
      <c r="M303" s="1910"/>
      <c r="N303" s="1911"/>
      <c r="O303" s="1909"/>
      <c r="P303" s="1910"/>
      <c r="Q303" s="1910"/>
      <c r="R303" s="1910"/>
      <c r="S303" s="1911"/>
      <c r="T303" s="1906" t="str">
        <f>"Actual 3 [m$  "&amp;$G$43&amp;"]"</f>
        <v>Actual 3 [m$  31/12/2023]</v>
      </c>
      <c r="U303" s="1907" t="str">
        <f t="shared" ref="U303:X303" si="239">"Actual to 2016 [m$  "&amp;$G$43&amp;"]"</f>
        <v>Actual to 2016 [m$  31/12/2023]</v>
      </c>
      <c r="V303" s="1907" t="str">
        <f t="shared" si="239"/>
        <v>Actual to 2016 [m$  31/12/2023]</v>
      </c>
      <c r="W303" s="1907" t="str">
        <f t="shared" si="239"/>
        <v>Actual to 2016 [m$  31/12/2023]</v>
      </c>
      <c r="X303" s="1908" t="str">
        <f t="shared" si="239"/>
        <v>Actual to 2016 [m$  31/12/2023]</v>
      </c>
      <c r="Y303" s="1410"/>
      <c r="Z303" s="1408" t="str">
        <f>"Actual 4 [m$  "&amp;$G$43&amp;"]"</f>
        <v>Actual 4 [m$  31/12/2023]</v>
      </c>
      <c r="AA303" s="1409"/>
      <c r="AB303" s="1410"/>
      <c r="AC303" s="1411"/>
      <c r="AD303" s="1412" t="str">
        <f>"Forecast [m$  "&amp;$G$43&amp;"]"</f>
        <v>Forecast [m$  31/12/2023]</v>
      </c>
      <c r="AE303" s="1413"/>
      <c r="AF303" s="1137"/>
      <c r="AG303" s="1137" t="str">
        <f>"Forecast 5 [m$ "&amp;$G$43&amp;"]"</f>
        <v>Forecast 5 [m$ 31/12/2023]</v>
      </c>
      <c r="AH303" s="1137"/>
      <c r="AI303" s="1160"/>
      <c r="AJ303" s="1137"/>
      <c r="AK303" s="1137"/>
      <c r="AL303" s="1137" t="str">
        <f>"Forecast 6 [m$ "&amp;$G$43&amp;"]"</f>
        <v>Forecast 6 [m$ 31/12/2023]</v>
      </c>
      <c r="AM303" s="1137"/>
      <c r="AN303" s="1160"/>
    </row>
    <row r="304" spans="1:40" outlineLevel="1">
      <c r="A304" s="521">
        <f>ROW()</f>
        <v>304</v>
      </c>
      <c r="B304" s="35"/>
      <c r="C304" s="758"/>
      <c r="D304" s="33" t="s">
        <v>300</v>
      </c>
      <c r="J304" s="114"/>
      <c r="N304" s="171"/>
      <c r="O304" s="114"/>
      <c r="S304" s="171"/>
      <c r="T304" s="252">
        <f t="shared" ref="T304:X313" si="240">(-T266-T285)*T$43</f>
        <v>0</v>
      </c>
      <c r="U304" s="53">
        <f t="shared" si="240"/>
        <v>0</v>
      </c>
      <c r="V304" s="53">
        <f t="shared" si="240"/>
        <v>0</v>
      </c>
      <c r="W304" s="53">
        <f t="shared" si="240"/>
        <v>0</v>
      </c>
      <c r="X304" s="44">
        <f t="shared" si="240"/>
        <v>0</v>
      </c>
      <c r="Y304" s="252">
        <f t="shared" ref="Y304:AN304" si="241">(-Y266-Y285)*Y$44</f>
        <v>0</v>
      </c>
      <c r="Z304" s="53">
        <f t="shared" si="241"/>
        <v>0</v>
      </c>
      <c r="AA304" s="53">
        <f t="shared" si="241"/>
        <v>0</v>
      </c>
      <c r="AB304" s="53">
        <f t="shared" si="241"/>
        <v>0</v>
      </c>
      <c r="AC304" s="53">
        <f t="shared" si="241"/>
        <v>0</v>
      </c>
      <c r="AD304" s="44">
        <f t="shared" si="241"/>
        <v>0</v>
      </c>
      <c r="AE304" s="252">
        <f t="shared" si="241"/>
        <v>0</v>
      </c>
      <c r="AF304" s="53">
        <f t="shared" si="241"/>
        <v>0</v>
      </c>
      <c r="AG304" s="53">
        <f t="shared" si="241"/>
        <v>0</v>
      </c>
      <c r="AH304" s="53">
        <f t="shared" si="241"/>
        <v>0</v>
      </c>
      <c r="AI304" s="44">
        <f t="shared" si="241"/>
        <v>0</v>
      </c>
      <c r="AJ304" s="53">
        <f t="shared" si="241"/>
        <v>0</v>
      </c>
      <c r="AK304" s="53">
        <f t="shared" si="241"/>
        <v>0</v>
      </c>
      <c r="AL304" s="53">
        <f t="shared" si="241"/>
        <v>0</v>
      </c>
      <c r="AM304" s="53">
        <f t="shared" si="241"/>
        <v>0</v>
      </c>
      <c r="AN304" s="44">
        <f t="shared" si="241"/>
        <v>0</v>
      </c>
    </row>
    <row r="305" spans="1:40" outlineLevel="1">
      <c r="A305" s="521">
        <f>ROW()</f>
        <v>305</v>
      </c>
      <c r="B305" s="35"/>
      <c r="C305" s="758"/>
      <c r="D305" s="33" t="s">
        <v>301</v>
      </c>
      <c r="J305" s="114"/>
      <c r="N305" s="171"/>
      <c r="O305" s="114"/>
      <c r="S305" s="171"/>
      <c r="T305" s="252">
        <f t="shared" si="240"/>
        <v>0</v>
      </c>
      <c r="U305" s="53">
        <f t="shared" si="240"/>
        <v>0</v>
      </c>
      <c r="V305" s="53">
        <f t="shared" si="240"/>
        <v>0</v>
      </c>
      <c r="W305" s="53">
        <f t="shared" si="240"/>
        <v>0</v>
      </c>
      <c r="X305" s="44">
        <f t="shared" si="240"/>
        <v>0</v>
      </c>
      <c r="Y305" s="252">
        <f t="shared" ref="Y305:AN305" si="242">(-Y267-Y286)*Y$44</f>
        <v>0</v>
      </c>
      <c r="Z305" s="53">
        <f t="shared" si="242"/>
        <v>0</v>
      </c>
      <c r="AA305" s="53">
        <f t="shared" si="242"/>
        <v>0</v>
      </c>
      <c r="AB305" s="53">
        <f t="shared" si="242"/>
        <v>0</v>
      </c>
      <c r="AC305" s="53">
        <f t="shared" si="242"/>
        <v>0</v>
      </c>
      <c r="AD305" s="44">
        <f t="shared" si="242"/>
        <v>0</v>
      </c>
      <c r="AE305" s="252">
        <f t="shared" si="242"/>
        <v>0</v>
      </c>
      <c r="AF305" s="53">
        <f t="shared" si="242"/>
        <v>0</v>
      </c>
      <c r="AG305" s="53">
        <f t="shared" si="242"/>
        <v>0</v>
      </c>
      <c r="AH305" s="53">
        <f t="shared" si="242"/>
        <v>0</v>
      </c>
      <c r="AI305" s="44">
        <f t="shared" si="242"/>
        <v>0</v>
      </c>
      <c r="AJ305" s="53">
        <f t="shared" si="242"/>
        <v>0</v>
      </c>
      <c r="AK305" s="53">
        <f t="shared" si="242"/>
        <v>0</v>
      </c>
      <c r="AL305" s="53">
        <f t="shared" si="242"/>
        <v>0</v>
      </c>
      <c r="AM305" s="53">
        <f t="shared" si="242"/>
        <v>0</v>
      </c>
      <c r="AN305" s="44">
        <f t="shared" si="242"/>
        <v>0</v>
      </c>
    </row>
    <row r="306" spans="1:40" outlineLevel="1">
      <c r="A306" s="521">
        <f>ROW()</f>
        <v>306</v>
      </c>
      <c r="B306" s="35"/>
      <c r="C306" s="758"/>
      <c r="D306" s="33" t="s">
        <v>29</v>
      </c>
      <c r="J306" s="114"/>
      <c r="N306" s="171"/>
      <c r="O306" s="114"/>
      <c r="S306" s="171"/>
      <c r="T306" s="252">
        <f t="shared" si="240"/>
        <v>0</v>
      </c>
      <c r="U306" s="53">
        <f t="shared" si="240"/>
        <v>0</v>
      </c>
      <c r="V306" s="53">
        <f t="shared" si="240"/>
        <v>0</v>
      </c>
      <c r="W306" s="53">
        <f t="shared" si="240"/>
        <v>0</v>
      </c>
      <c r="X306" s="44">
        <f t="shared" si="240"/>
        <v>0</v>
      </c>
      <c r="Y306" s="252">
        <f t="shared" ref="Y306:AN306" si="243">(-Y268-Y287)*Y$44</f>
        <v>0</v>
      </c>
      <c r="Z306" s="53">
        <f t="shared" si="243"/>
        <v>0</v>
      </c>
      <c r="AA306" s="53">
        <f t="shared" si="243"/>
        <v>0</v>
      </c>
      <c r="AB306" s="53">
        <f t="shared" si="243"/>
        <v>0</v>
      </c>
      <c r="AC306" s="53">
        <f t="shared" si="243"/>
        <v>0</v>
      </c>
      <c r="AD306" s="44">
        <f t="shared" si="243"/>
        <v>0</v>
      </c>
      <c r="AE306" s="252">
        <f t="shared" si="243"/>
        <v>0</v>
      </c>
      <c r="AF306" s="53">
        <f t="shared" si="243"/>
        <v>0</v>
      </c>
      <c r="AG306" s="53">
        <f t="shared" si="243"/>
        <v>0</v>
      </c>
      <c r="AH306" s="53">
        <f t="shared" si="243"/>
        <v>0</v>
      </c>
      <c r="AI306" s="44">
        <f t="shared" si="243"/>
        <v>0</v>
      </c>
      <c r="AJ306" s="53">
        <f t="shared" si="243"/>
        <v>0</v>
      </c>
      <c r="AK306" s="53">
        <f t="shared" si="243"/>
        <v>0</v>
      </c>
      <c r="AL306" s="53">
        <f t="shared" si="243"/>
        <v>0</v>
      </c>
      <c r="AM306" s="53">
        <f t="shared" si="243"/>
        <v>0</v>
      </c>
      <c r="AN306" s="44">
        <f t="shared" si="243"/>
        <v>0</v>
      </c>
    </row>
    <row r="307" spans="1:40" outlineLevel="1">
      <c r="A307" s="521">
        <f>ROW()</f>
        <v>307</v>
      </c>
      <c r="B307" s="35"/>
      <c r="C307" s="758"/>
      <c r="D307" s="33" t="s">
        <v>30</v>
      </c>
      <c r="J307" s="114"/>
      <c r="N307" s="171"/>
      <c r="O307" s="114"/>
      <c r="S307" s="171"/>
      <c r="T307" s="252">
        <f t="shared" si="240"/>
        <v>0</v>
      </c>
      <c r="U307" s="53">
        <f t="shared" si="240"/>
        <v>0</v>
      </c>
      <c r="V307" s="53">
        <f t="shared" si="240"/>
        <v>0</v>
      </c>
      <c r="W307" s="53">
        <f t="shared" si="240"/>
        <v>0</v>
      </c>
      <c r="X307" s="44">
        <f t="shared" si="240"/>
        <v>0</v>
      </c>
      <c r="Y307" s="252">
        <f t="shared" ref="Y307:AN307" si="244">(-Y269-Y288)*Y$44</f>
        <v>0</v>
      </c>
      <c r="Z307" s="53">
        <f t="shared" si="244"/>
        <v>0</v>
      </c>
      <c r="AA307" s="53">
        <f t="shared" si="244"/>
        <v>0</v>
      </c>
      <c r="AB307" s="53">
        <f t="shared" si="244"/>
        <v>0</v>
      </c>
      <c r="AC307" s="53">
        <f t="shared" si="244"/>
        <v>0</v>
      </c>
      <c r="AD307" s="44">
        <f t="shared" si="244"/>
        <v>0</v>
      </c>
      <c r="AE307" s="252">
        <f t="shared" si="244"/>
        <v>0</v>
      </c>
      <c r="AF307" s="53">
        <f t="shared" si="244"/>
        <v>0</v>
      </c>
      <c r="AG307" s="53">
        <f t="shared" si="244"/>
        <v>0</v>
      </c>
      <c r="AH307" s="53">
        <f t="shared" si="244"/>
        <v>0</v>
      </c>
      <c r="AI307" s="44">
        <f t="shared" si="244"/>
        <v>0</v>
      </c>
      <c r="AJ307" s="53">
        <f t="shared" si="244"/>
        <v>0</v>
      </c>
      <c r="AK307" s="53">
        <f t="shared" si="244"/>
        <v>0</v>
      </c>
      <c r="AL307" s="53">
        <f t="shared" si="244"/>
        <v>0</v>
      </c>
      <c r="AM307" s="53">
        <f t="shared" si="244"/>
        <v>0</v>
      </c>
      <c r="AN307" s="44">
        <f t="shared" si="244"/>
        <v>0</v>
      </c>
    </row>
    <row r="308" spans="1:40" outlineLevel="1">
      <c r="A308" s="521">
        <f>ROW()</f>
        <v>308</v>
      </c>
      <c r="B308" s="35"/>
      <c r="C308" s="758"/>
      <c r="D308" s="33" t="s">
        <v>31</v>
      </c>
      <c r="J308" s="114"/>
      <c r="N308" s="171"/>
      <c r="O308" s="114"/>
      <c r="S308" s="171"/>
      <c r="T308" s="252">
        <f t="shared" si="240"/>
        <v>0</v>
      </c>
      <c r="U308" s="53">
        <f t="shared" si="240"/>
        <v>0</v>
      </c>
      <c r="V308" s="53">
        <f t="shared" si="240"/>
        <v>0</v>
      </c>
      <c r="W308" s="53">
        <f t="shared" si="240"/>
        <v>0</v>
      </c>
      <c r="X308" s="44">
        <f t="shared" si="240"/>
        <v>0</v>
      </c>
      <c r="Y308" s="252">
        <f t="shared" ref="Y308:AN308" si="245">(-Y270-Y289)*Y$44</f>
        <v>0</v>
      </c>
      <c r="Z308" s="53">
        <f t="shared" si="245"/>
        <v>0</v>
      </c>
      <c r="AA308" s="53">
        <f t="shared" si="245"/>
        <v>0</v>
      </c>
      <c r="AB308" s="53">
        <f t="shared" si="245"/>
        <v>0</v>
      </c>
      <c r="AC308" s="53">
        <f t="shared" si="245"/>
        <v>0</v>
      </c>
      <c r="AD308" s="44">
        <f t="shared" si="245"/>
        <v>0</v>
      </c>
      <c r="AE308" s="252">
        <f t="shared" si="245"/>
        <v>0</v>
      </c>
      <c r="AF308" s="53">
        <f t="shared" si="245"/>
        <v>0</v>
      </c>
      <c r="AG308" s="53">
        <f t="shared" si="245"/>
        <v>0</v>
      </c>
      <c r="AH308" s="53">
        <f t="shared" si="245"/>
        <v>0</v>
      </c>
      <c r="AI308" s="44">
        <f t="shared" si="245"/>
        <v>0</v>
      </c>
      <c r="AJ308" s="53">
        <f t="shared" si="245"/>
        <v>0</v>
      </c>
      <c r="AK308" s="53">
        <f t="shared" si="245"/>
        <v>0</v>
      </c>
      <c r="AL308" s="53">
        <f t="shared" si="245"/>
        <v>0</v>
      </c>
      <c r="AM308" s="53">
        <f t="shared" si="245"/>
        <v>0</v>
      </c>
      <c r="AN308" s="44">
        <f t="shared" si="245"/>
        <v>0</v>
      </c>
    </row>
    <row r="309" spans="1:40" outlineLevel="1">
      <c r="A309" s="521">
        <f>ROW()</f>
        <v>309</v>
      </c>
      <c r="B309" s="35"/>
      <c r="C309" s="758"/>
      <c r="D309" s="33" t="s">
        <v>32</v>
      </c>
      <c r="J309" s="114"/>
      <c r="N309" s="171"/>
      <c r="O309" s="114"/>
      <c r="S309" s="171"/>
      <c r="T309" s="252">
        <f t="shared" si="240"/>
        <v>0</v>
      </c>
      <c r="U309" s="53">
        <f t="shared" si="240"/>
        <v>0</v>
      </c>
      <c r="V309" s="53">
        <f t="shared" si="240"/>
        <v>0</v>
      </c>
      <c r="W309" s="53">
        <f t="shared" si="240"/>
        <v>0</v>
      </c>
      <c r="X309" s="44">
        <f t="shared" si="240"/>
        <v>0</v>
      </c>
      <c r="Y309" s="252">
        <f t="shared" ref="Y309:AN309" si="246">(-Y271-Y290)*Y$44</f>
        <v>0</v>
      </c>
      <c r="Z309" s="53">
        <f t="shared" si="246"/>
        <v>0</v>
      </c>
      <c r="AA309" s="53">
        <f t="shared" si="246"/>
        <v>0</v>
      </c>
      <c r="AB309" s="53">
        <f t="shared" si="246"/>
        <v>0</v>
      </c>
      <c r="AC309" s="53">
        <f t="shared" si="246"/>
        <v>0</v>
      </c>
      <c r="AD309" s="44">
        <f t="shared" si="246"/>
        <v>0</v>
      </c>
      <c r="AE309" s="252">
        <f t="shared" si="246"/>
        <v>0</v>
      </c>
      <c r="AF309" s="53">
        <f t="shared" si="246"/>
        <v>0</v>
      </c>
      <c r="AG309" s="53">
        <f t="shared" si="246"/>
        <v>0</v>
      </c>
      <c r="AH309" s="53">
        <f t="shared" si="246"/>
        <v>0</v>
      </c>
      <c r="AI309" s="44">
        <f t="shared" si="246"/>
        <v>0</v>
      </c>
      <c r="AJ309" s="53">
        <f t="shared" si="246"/>
        <v>0</v>
      </c>
      <c r="AK309" s="53">
        <f t="shared" si="246"/>
        <v>0</v>
      </c>
      <c r="AL309" s="53">
        <f t="shared" si="246"/>
        <v>0</v>
      </c>
      <c r="AM309" s="53">
        <f t="shared" si="246"/>
        <v>0</v>
      </c>
      <c r="AN309" s="44">
        <f t="shared" si="246"/>
        <v>0</v>
      </c>
    </row>
    <row r="310" spans="1:40" outlineLevel="1">
      <c r="A310" s="521">
        <f>ROW()</f>
        <v>310</v>
      </c>
      <c r="B310" s="35"/>
      <c r="C310" s="758"/>
      <c r="D310" s="33" t="s">
        <v>33</v>
      </c>
      <c r="J310" s="114"/>
      <c r="N310" s="171"/>
      <c r="O310" s="114"/>
      <c r="S310" s="171"/>
      <c r="T310" s="252">
        <f t="shared" si="240"/>
        <v>0</v>
      </c>
      <c r="U310" s="53">
        <f t="shared" si="240"/>
        <v>0</v>
      </c>
      <c r="V310" s="53">
        <f t="shared" si="240"/>
        <v>0</v>
      </c>
      <c r="W310" s="53">
        <f t="shared" si="240"/>
        <v>0</v>
      </c>
      <c r="X310" s="44">
        <f t="shared" si="240"/>
        <v>0</v>
      </c>
      <c r="Y310" s="252">
        <f t="shared" ref="Y310:AN310" si="247">(-Y272-Y291)*Y$44</f>
        <v>0</v>
      </c>
      <c r="Z310" s="53">
        <f t="shared" si="247"/>
        <v>0</v>
      </c>
      <c r="AA310" s="53">
        <f t="shared" si="247"/>
        <v>0</v>
      </c>
      <c r="AB310" s="53">
        <f t="shared" si="247"/>
        <v>0</v>
      </c>
      <c r="AC310" s="53">
        <f t="shared" si="247"/>
        <v>0</v>
      </c>
      <c r="AD310" s="44">
        <f t="shared" si="247"/>
        <v>0</v>
      </c>
      <c r="AE310" s="252">
        <f t="shared" si="247"/>
        <v>0</v>
      </c>
      <c r="AF310" s="53">
        <f t="shared" si="247"/>
        <v>0</v>
      </c>
      <c r="AG310" s="53">
        <f t="shared" si="247"/>
        <v>0</v>
      </c>
      <c r="AH310" s="53">
        <f t="shared" si="247"/>
        <v>0</v>
      </c>
      <c r="AI310" s="44">
        <f t="shared" si="247"/>
        <v>0</v>
      </c>
      <c r="AJ310" s="53">
        <f t="shared" si="247"/>
        <v>0</v>
      </c>
      <c r="AK310" s="53">
        <f t="shared" si="247"/>
        <v>0</v>
      </c>
      <c r="AL310" s="53">
        <f t="shared" si="247"/>
        <v>0</v>
      </c>
      <c r="AM310" s="53">
        <f t="shared" si="247"/>
        <v>0</v>
      </c>
      <c r="AN310" s="44">
        <f t="shared" si="247"/>
        <v>0</v>
      </c>
    </row>
    <row r="311" spans="1:40" outlineLevel="1">
      <c r="A311" s="521">
        <f>ROW()</f>
        <v>311</v>
      </c>
      <c r="B311" s="35"/>
      <c r="C311" s="758"/>
      <c r="D311" s="33" t="s">
        <v>27</v>
      </c>
      <c r="J311" s="114"/>
      <c r="N311" s="171"/>
      <c r="O311" s="114"/>
      <c r="S311" s="171"/>
      <c r="T311" s="252">
        <f t="shared" si="240"/>
        <v>0</v>
      </c>
      <c r="U311" s="53">
        <f t="shared" si="240"/>
        <v>0</v>
      </c>
      <c r="V311" s="53">
        <f t="shared" si="240"/>
        <v>0</v>
      </c>
      <c r="W311" s="53">
        <f t="shared" si="240"/>
        <v>0</v>
      </c>
      <c r="X311" s="44">
        <f t="shared" si="240"/>
        <v>0</v>
      </c>
      <c r="Y311" s="252">
        <f t="shared" ref="Y311:AN311" si="248">(-Y273-Y292)*Y$44</f>
        <v>0</v>
      </c>
      <c r="Z311" s="53">
        <f t="shared" si="248"/>
        <v>0</v>
      </c>
      <c r="AA311" s="53">
        <f t="shared" si="248"/>
        <v>0</v>
      </c>
      <c r="AB311" s="53">
        <f t="shared" si="248"/>
        <v>0</v>
      </c>
      <c r="AC311" s="53">
        <f t="shared" si="248"/>
        <v>0</v>
      </c>
      <c r="AD311" s="44">
        <f t="shared" si="248"/>
        <v>0</v>
      </c>
      <c r="AE311" s="252">
        <f t="shared" si="248"/>
        <v>0</v>
      </c>
      <c r="AF311" s="53">
        <f t="shared" si="248"/>
        <v>0</v>
      </c>
      <c r="AG311" s="53">
        <f t="shared" si="248"/>
        <v>0</v>
      </c>
      <c r="AH311" s="53">
        <f t="shared" si="248"/>
        <v>0</v>
      </c>
      <c r="AI311" s="44">
        <f t="shared" si="248"/>
        <v>0</v>
      </c>
      <c r="AJ311" s="53">
        <f t="shared" si="248"/>
        <v>0</v>
      </c>
      <c r="AK311" s="53">
        <f t="shared" si="248"/>
        <v>0</v>
      </c>
      <c r="AL311" s="53">
        <f t="shared" si="248"/>
        <v>0</v>
      </c>
      <c r="AM311" s="53">
        <f t="shared" si="248"/>
        <v>0</v>
      </c>
      <c r="AN311" s="44">
        <f t="shared" si="248"/>
        <v>0</v>
      </c>
    </row>
    <row r="312" spans="1:40" outlineLevel="1">
      <c r="A312" s="521">
        <f>ROW()</f>
        <v>312</v>
      </c>
      <c r="B312" s="35"/>
      <c r="C312" s="758"/>
      <c r="D312" s="33" t="s">
        <v>34</v>
      </c>
      <c r="J312" s="114"/>
      <c r="N312" s="171"/>
      <c r="O312" s="114"/>
      <c r="S312" s="171"/>
      <c r="T312" s="252">
        <f t="shared" si="240"/>
        <v>0</v>
      </c>
      <c r="U312" s="53">
        <f t="shared" si="240"/>
        <v>0</v>
      </c>
      <c r="V312" s="53">
        <f t="shared" si="240"/>
        <v>0</v>
      </c>
      <c r="W312" s="53">
        <f t="shared" si="240"/>
        <v>0</v>
      </c>
      <c r="X312" s="44">
        <f t="shared" si="240"/>
        <v>0</v>
      </c>
      <c r="Y312" s="252">
        <f t="shared" ref="Y312:AN312" si="249">(-Y274-Y293)*Y$44</f>
        <v>0</v>
      </c>
      <c r="Z312" s="53">
        <f t="shared" si="249"/>
        <v>0</v>
      </c>
      <c r="AA312" s="53">
        <f t="shared" si="249"/>
        <v>0</v>
      </c>
      <c r="AB312" s="53">
        <f t="shared" si="249"/>
        <v>0</v>
      </c>
      <c r="AC312" s="53">
        <f t="shared" si="249"/>
        <v>0</v>
      </c>
      <c r="AD312" s="44">
        <f t="shared" si="249"/>
        <v>0</v>
      </c>
      <c r="AE312" s="252">
        <f t="shared" si="249"/>
        <v>0</v>
      </c>
      <c r="AF312" s="53">
        <f t="shared" si="249"/>
        <v>0</v>
      </c>
      <c r="AG312" s="53">
        <f t="shared" si="249"/>
        <v>0</v>
      </c>
      <c r="AH312" s="53">
        <f t="shared" si="249"/>
        <v>0</v>
      </c>
      <c r="AI312" s="44">
        <f t="shared" si="249"/>
        <v>0</v>
      </c>
      <c r="AJ312" s="53">
        <f t="shared" si="249"/>
        <v>0</v>
      </c>
      <c r="AK312" s="53">
        <f t="shared" si="249"/>
        <v>0</v>
      </c>
      <c r="AL312" s="53">
        <f t="shared" si="249"/>
        <v>0</v>
      </c>
      <c r="AM312" s="53">
        <f t="shared" si="249"/>
        <v>0</v>
      </c>
      <c r="AN312" s="44">
        <f t="shared" si="249"/>
        <v>0</v>
      </c>
    </row>
    <row r="313" spans="1:40" outlineLevel="1">
      <c r="A313" s="521">
        <f>ROW()</f>
        <v>313</v>
      </c>
      <c r="B313" s="35"/>
      <c r="C313" s="758"/>
      <c r="D313" s="33" t="s">
        <v>35</v>
      </c>
      <c r="J313" s="114"/>
      <c r="N313" s="171"/>
      <c r="O313" s="114"/>
      <c r="S313" s="171"/>
      <c r="T313" s="252">
        <f t="shared" si="240"/>
        <v>0</v>
      </c>
      <c r="U313" s="53">
        <f t="shared" si="240"/>
        <v>0</v>
      </c>
      <c r="V313" s="53">
        <f t="shared" si="240"/>
        <v>0</v>
      </c>
      <c r="W313" s="53">
        <f t="shared" si="240"/>
        <v>0</v>
      </c>
      <c r="X313" s="44">
        <f t="shared" si="240"/>
        <v>0</v>
      </c>
      <c r="Y313" s="252">
        <f t="shared" ref="Y313:AN313" si="250">(-Y275-Y294)*Y$44</f>
        <v>0</v>
      </c>
      <c r="Z313" s="53">
        <f t="shared" si="250"/>
        <v>0</v>
      </c>
      <c r="AA313" s="53">
        <f t="shared" si="250"/>
        <v>0</v>
      </c>
      <c r="AB313" s="53">
        <f t="shared" si="250"/>
        <v>0</v>
      </c>
      <c r="AC313" s="53">
        <f t="shared" si="250"/>
        <v>0</v>
      </c>
      <c r="AD313" s="44">
        <f t="shared" si="250"/>
        <v>0</v>
      </c>
      <c r="AE313" s="252">
        <f t="shared" si="250"/>
        <v>0</v>
      </c>
      <c r="AF313" s="53">
        <f t="shared" si="250"/>
        <v>0</v>
      </c>
      <c r="AG313" s="53">
        <f t="shared" si="250"/>
        <v>0</v>
      </c>
      <c r="AH313" s="53">
        <f t="shared" si="250"/>
        <v>0</v>
      </c>
      <c r="AI313" s="44">
        <f t="shared" si="250"/>
        <v>0</v>
      </c>
      <c r="AJ313" s="53">
        <f t="shared" si="250"/>
        <v>0</v>
      </c>
      <c r="AK313" s="53">
        <f t="shared" si="250"/>
        <v>0</v>
      </c>
      <c r="AL313" s="53">
        <f t="shared" si="250"/>
        <v>0</v>
      </c>
      <c r="AM313" s="53">
        <f t="shared" si="250"/>
        <v>0</v>
      </c>
      <c r="AN313" s="44">
        <f t="shared" si="250"/>
        <v>0</v>
      </c>
    </row>
    <row r="314" spans="1:40" outlineLevel="1">
      <c r="A314" s="521">
        <f>ROW()</f>
        <v>314</v>
      </c>
      <c r="B314" s="35"/>
      <c r="C314" s="758"/>
      <c r="D314" s="33" t="s">
        <v>302</v>
      </c>
      <c r="J314" s="114"/>
      <c r="N314" s="171"/>
      <c r="O314" s="114"/>
      <c r="S314" s="171"/>
      <c r="T314" s="252">
        <f t="shared" ref="T314:X319" si="251">(-T276-T295)*T$43</f>
        <v>0</v>
      </c>
      <c r="U314" s="53">
        <f t="shared" si="251"/>
        <v>0</v>
      </c>
      <c r="V314" s="53">
        <f t="shared" si="251"/>
        <v>0</v>
      </c>
      <c r="W314" s="53">
        <f t="shared" si="251"/>
        <v>0</v>
      </c>
      <c r="X314" s="44">
        <f t="shared" si="251"/>
        <v>0</v>
      </c>
      <c r="Y314" s="252">
        <f t="shared" ref="Y314:AN314" si="252">(-Y276-Y295)*Y$44</f>
        <v>0</v>
      </c>
      <c r="Z314" s="53">
        <f t="shared" si="252"/>
        <v>0</v>
      </c>
      <c r="AA314" s="53">
        <f t="shared" si="252"/>
        <v>0</v>
      </c>
      <c r="AB314" s="53">
        <f t="shared" si="252"/>
        <v>0</v>
      </c>
      <c r="AC314" s="53">
        <f t="shared" si="252"/>
        <v>0</v>
      </c>
      <c r="AD314" s="44">
        <f t="shared" si="252"/>
        <v>0</v>
      </c>
      <c r="AE314" s="252">
        <f t="shared" si="252"/>
        <v>0</v>
      </c>
      <c r="AF314" s="53">
        <f t="shared" si="252"/>
        <v>0</v>
      </c>
      <c r="AG314" s="53">
        <f t="shared" si="252"/>
        <v>0</v>
      </c>
      <c r="AH314" s="53">
        <f t="shared" si="252"/>
        <v>0</v>
      </c>
      <c r="AI314" s="44">
        <f t="shared" si="252"/>
        <v>0</v>
      </c>
      <c r="AJ314" s="53">
        <f t="shared" si="252"/>
        <v>0</v>
      </c>
      <c r="AK314" s="53">
        <f t="shared" si="252"/>
        <v>0</v>
      </c>
      <c r="AL314" s="53">
        <f t="shared" si="252"/>
        <v>0</v>
      </c>
      <c r="AM314" s="53">
        <f t="shared" si="252"/>
        <v>0</v>
      </c>
      <c r="AN314" s="44">
        <f t="shared" si="252"/>
        <v>0</v>
      </c>
    </row>
    <row r="315" spans="1:40" outlineLevel="1">
      <c r="A315" s="521">
        <f>ROW()</f>
        <v>315</v>
      </c>
      <c r="B315" s="35"/>
      <c r="C315" s="758"/>
      <c r="D315" s="33" t="s">
        <v>36</v>
      </c>
      <c r="J315" s="114"/>
      <c r="N315" s="171"/>
      <c r="O315" s="114"/>
      <c r="S315" s="171"/>
      <c r="T315" s="252">
        <f t="shared" si="251"/>
        <v>0</v>
      </c>
      <c r="U315" s="53">
        <f t="shared" si="251"/>
        <v>0</v>
      </c>
      <c r="V315" s="53">
        <f t="shared" si="251"/>
        <v>0</v>
      </c>
      <c r="W315" s="53">
        <f t="shared" si="251"/>
        <v>0</v>
      </c>
      <c r="X315" s="44">
        <f t="shared" si="251"/>
        <v>0</v>
      </c>
      <c r="Y315" s="252">
        <f t="shared" ref="Y315:AN315" si="253">(-Y277-Y296)*Y$44</f>
        <v>0</v>
      </c>
      <c r="Z315" s="53">
        <f t="shared" si="253"/>
        <v>0</v>
      </c>
      <c r="AA315" s="53">
        <f t="shared" si="253"/>
        <v>0</v>
      </c>
      <c r="AB315" s="53">
        <f t="shared" si="253"/>
        <v>0</v>
      </c>
      <c r="AC315" s="53">
        <f t="shared" si="253"/>
        <v>0</v>
      </c>
      <c r="AD315" s="44">
        <f t="shared" si="253"/>
        <v>0</v>
      </c>
      <c r="AE315" s="252">
        <f t="shared" si="253"/>
        <v>0</v>
      </c>
      <c r="AF315" s="53">
        <f t="shared" si="253"/>
        <v>0</v>
      </c>
      <c r="AG315" s="53">
        <f t="shared" si="253"/>
        <v>0</v>
      </c>
      <c r="AH315" s="53">
        <f t="shared" si="253"/>
        <v>0</v>
      </c>
      <c r="AI315" s="44">
        <f t="shared" si="253"/>
        <v>0</v>
      </c>
      <c r="AJ315" s="53">
        <f t="shared" si="253"/>
        <v>0</v>
      </c>
      <c r="AK315" s="53">
        <f t="shared" si="253"/>
        <v>0</v>
      </c>
      <c r="AL315" s="53">
        <f t="shared" si="253"/>
        <v>0</v>
      </c>
      <c r="AM315" s="53">
        <f t="shared" si="253"/>
        <v>0</v>
      </c>
      <c r="AN315" s="44">
        <f t="shared" si="253"/>
        <v>0</v>
      </c>
    </row>
    <row r="316" spans="1:40" outlineLevel="1">
      <c r="A316" s="521">
        <f>ROW()</f>
        <v>316</v>
      </c>
      <c r="B316" s="35"/>
      <c r="C316" s="758"/>
      <c r="D316" s="33" t="s">
        <v>583</v>
      </c>
      <c r="J316" s="114"/>
      <c r="N316" s="171"/>
      <c r="O316" s="114"/>
      <c r="S316" s="171"/>
      <c r="T316" s="252">
        <f t="shared" si="251"/>
        <v>0</v>
      </c>
      <c r="U316" s="53">
        <f t="shared" si="251"/>
        <v>0</v>
      </c>
      <c r="V316" s="53">
        <f t="shared" si="251"/>
        <v>0</v>
      </c>
      <c r="W316" s="53">
        <f t="shared" si="251"/>
        <v>0</v>
      </c>
      <c r="X316" s="44">
        <f t="shared" si="251"/>
        <v>0</v>
      </c>
      <c r="Y316" s="252">
        <f t="shared" ref="Y316:AN316" si="254">(-Y278-Y297)*Y$44</f>
        <v>0</v>
      </c>
      <c r="Z316" s="53">
        <f t="shared" si="254"/>
        <v>0</v>
      </c>
      <c r="AA316" s="53">
        <f t="shared" si="254"/>
        <v>0</v>
      </c>
      <c r="AB316" s="53">
        <f t="shared" si="254"/>
        <v>0</v>
      </c>
      <c r="AC316" s="53">
        <f t="shared" si="254"/>
        <v>0</v>
      </c>
      <c r="AD316" s="44">
        <f t="shared" si="254"/>
        <v>0</v>
      </c>
      <c r="AE316" s="252">
        <f t="shared" si="254"/>
        <v>0</v>
      </c>
      <c r="AF316" s="53">
        <f t="shared" si="254"/>
        <v>0</v>
      </c>
      <c r="AG316" s="53">
        <f t="shared" si="254"/>
        <v>0</v>
      </c>
      <c r="AH316" s="53">
        <f t="shared" si="254"/>
        <v>0</v>
      </c>
      <c r="AI316" s="44">
        <f t="shared" si="254"/>
        <v>0</v>
      </c>
      <c r="AJ316" s="53">
        <f t="shared" si="254"/>
        <v>0</v>
      </c>
      <c r="AK316" s="53">
        <f t="shared" si="254"/>
        <v>0</v>
      </c>
      <c r="AL316" s="53">
        <f t="shared" si="254"/>
        <v>0</v>
      </c>
      <c r="AM316" s="53">
        <f t="shared" si="254"/>
        <v>0</v>
      </c>
      <c r="AN316" s="44">
        <f t="shared" si="254"/>
        <v>0</v>
      </c>
    </row>
    <row r="317" spans="1:40" outlineLevel="1">
      <c r="A317" s="521">
        <f>ROW()</f>
        <v>317</v>
      </c>
      <c r="B317" s="35"/>
      <c r="C317" s="758"/>
      <c r="D317" s="33" t="s">
        <v>81</v>
      </c>
      <c r="J317" s="114"/>
      <c r="N317" s="171"/>
      <c r="O317" s="114"/>
      <c r="S317" s="171"/>
      <c r="T317" s="252">
        <f t="shared" si="251"/>
        <v>0</v>
      </c>
      <c r="U317" s="53">
        <f t="shared" si="251"/>
        <v>0</v>
      </c>
      <c r="V317" s="53">
        <f t="shared" si="251"/>
        <v>0</v>
      </c>
      <c r="W317" s="53">
        <f t="shared" si="251"/>
        <v>0</v>
      </c>
      <c r="X317" s="44">
        <f t="shared" si="251"/>
        <v>0</v>
      </c>
      <c r="Y317" s="252">
        <f t="shared" ref="Y317:AN317" si="255">(-Y279-Y298)*Y$44</f>
        <v>0</v>
      </c>
      <c r="Z317" s="53">
        <f t="shared" si="255"/>
        <v>0</v>
      </c>
      <c r="AA317" s="53">
        <f t="shared" si="255"/>
        <v>0</v>
      </c>
      <c r="AB317" s="53">
        <f t="shared" si="255"/>
        <v>0</v>
      </c>
      <c r="AC317" s="53">
        <f t="shared" si="255"/>
        <v>0</v>
      </c>
      <c r="AD317" s="44">
        <f t="shared" si="255"/>
        <v>0</v>
      </c>
      <c r="AE317" s="252">
        <f t="shared" si="255"/>
        <v>0</v>
      </c>
      <c r="AF317" s="53">
        <f t="shared" si="255"/>
        <v>0</v>
      </c>
      <c r="AG317" s="53">
        <f t="shared" si="255"/>
        <v>0</v>
      </c>
      <c r="AH317" s="53">
        <f t="shared" si="255"/>
        <v>0</v>
      </c>
      <c r="AI317" s="44">
        <f t="shared" si="255"/>
        <v>0</v>
      </c>
      <c r="AJ317" s="53">
        <f t="shared" si="255"/>
        <v>0</v>
      </c>
      <c r="AK317" s="53">
        <f t="shared" si="255"/>
        <v>0</v>
      </c>
      <c r="AL317" s="53">
        <f t="shared" si="255"/>
        <v>0</v>
      </c>
      <c r="AM317" s="53">
        <f t="shared" si="255"/>
        <v>0</v>
      </c>
      <c r="AN317" s="44">
        <f t="shared" si="255"/>
        <v>0</v>
      </c>
    </row>
    <row r="318" spans="1:40" outlineLevel="1">
      <c r="A318" s="521">
        <f>ROW()</f>
        <v>318</v>
      </c>
      <c r="B318" s="35"/>
      <c r="C318" s="758"/>
      <c r="D318" s="33" t="s">
        <v>28</v>
      </c>
      <c r="J318" s="114"/>
      <c r="N318" s="171"/>
      <c r="O318" s="114"/>
      <c r="S318" s="171"/>
      <c r="T318" s="252">
        <f t="shared" si="251"/>
        <v>0</v>
      </c>
      <c r="U318" s="53">
        <f t="shared" si="251"/>
        <v>0</v>
      </c>
      <c r="V318" s="53">
        <f t="shared" si="251"/>
        <v>0</v>
      </c>
      <c r="W318" s="53">
        <f t="shared" si="251"/>
        <v>0</v>
      </c>
      <c r="X318" s="44">
        <f t="shared" si="251"/>
        <v>0</v>
      </c>
      <c r="Y318" s="252">
        <f t="shared" ref="Y318:AN318" si="256">(-Y280-Y299)*Y$44</f>
        <v>0</v>
      </c>
      <c r="Z318" s="53">
        <f t="shared" si="256"/>
        <v>0</v>
      </c>
      <c r="AA318" s="53">
        <f t="shared" si="256"/>
        <v>0</v>
      </c>
      <c r="AB318" s="53">
        <f t="shared" si="256"/>
        <v>0</v>
      </c>
      <c r="AC318" s="53">
        <f t="shared" si="256"/>
        <v>0</v>
      </c>
      <c r="AD318" s="44">
        <f t="shared" si="256"/>
        <v>0</v>
      </c>
      <c r="AE318" s="252">
        <f t="shared" si="256"/>
        <v>0</v>
      </c>
      <c r="AF318" s="53">
        <f t="shared" si="256"/>
        <v>0</v>
      </c>
      <c r="AG318" s="53">
        <f t="shared" si="256"/>
        <v>0</v>
      </c>
      <c r="AH318" s="53">
        <f t="shared" si="256"/>
        <v>0</v>
      </c>
      <c r="AI318" s="44">
        <f t="shared" si="256"/>
        <v>0</v>
      </c>
      <c r="AJ318" s="53">
        <f t="shared" si="256"/>
        <v>0</v>
      </c>
      <c r="AK318" s="53">
        <f t="shared" si="256"/>
        <v>0</v>
      </c>
      <c r="AL318" s="53">
        <f t="shared" si="256"/>
        <v>0</v>
      </c>
      <c r="AM318" s="53">
        <f t="shared" si="256"/>
        <v>0</v>
      </c>
      <c r="AN318" s="44">
        <f t="shared" si="256"/>
        <v>0</v>
      </c>
    </row>
    <row r="319" spans="1:40" outlineLevel="1">
      <c r="A319" s="521">
        <f>ROW()</f>
        <v>319</v>
      </c>
      <c r="B319" s="35"/>
      <c r="C319" s="758"/>
      <c r="D319" s="45" t="s">
        <v>443</v>
      </c>
      <c r="E319" s="45"/>
      <c r="F319" s="45"/>
      <c r="G319" s="45"/>
      <c r="H319" s="45"/>
      <c r="I319" s="45"/>
      <c r="J319" s="182"/>
      <c r="K319" s="45"/>
      <c r="L319" s="45"/>
      <c r="M319" s="45"/>
      <c r="N319" s="194"/>
      <c r="O319" s="182"/>
      <c r="P319" s="45"/>
      <c r="Q319" s="45"/>
      <c r="R319" s="45"/>
      <c r="S319" s="194"/>
      <c r="T319" s="253">
        <f t="shared" si="251"/>
        <v>0</v>
      </c>
      <c r="U319" s="54">
        <f t="shared" si="251"/>
        <v>0</v>
      </c>
      <c r="V319" s="54">
        <f t="shared" si="251"/>
        <v>0</v>
      </c>
      <c r="W319" s="54">
        <f t="shared" si="251"/>
        <v>0</v>
      </c>
      <c r="X319" s="46">
        <f t="shared" si="251"/>
        <v>0</v>
      </c>
      <c r="Y319" s="253">
        <f t="shared" ref="Y319:AN319" si="257">(-Y281-Y300)*Y$44</f>
        <v>0</v>
      </c>
      <c r="Z319" s="54">
        <f t="shared" si="257"/>
        <v>0</v>
      </c>
      <c r="AA319" s="54">
        <f t="shared" si="257"/>
        <v>0</v>
      </c>
      <c r="AB319" s="54">
        <f t="shared" si="257"/>
        <v>0</v>
      </c>
      <c r="AC319" s="54">
        <f t="shared" si="257"/>
        <v>0</v>
      </c>
      <c r="AD319" s="46">
        <f t="shared" si="257"/>
        <v>0</v>
      </c>
      <c r="AE319" s="253">
        <f t="shared" si="257"/>
        <v>0</v>
      </c>
      <c r="AF319" s="54">
        <f t="shared" si="257"/>
        <v>0</v>
      </c>
      <c r="AG319" s="54">
        <f t="shared" si="257"/>
        <v>0</v>
      </c>
      <c r="AH319" s="54">
        <f t="shared" si="257"/>
        <v>0</v>
      </c>
      <c r="AI319" s="46">
        <f t="shared" si="257"/>
        <v>0</v>
      </c>
      <c r="AJ319" s="54">
        <f t="shared" si="257"/>
        <v>0</v>
      </c>
      <c r="AK319" s="54">
        <f t="shared" si="257"/>
        <v>0</v>
      </c>
      <c r="AL319" s="54">
        <f t="shared" si="257"/>
        <v>0</v>
      </c>
      <c r="AM319" s="54">
        <f t="shared" si="257"/>
        <v>0</v>
      </c>
      <c r="AN319" s="46">
        <f t="shared" si="257"/>
        <v>0</v>
      </c>
    </row>
    <row r="320" spans="1:40" outlineLevel="1">
      <c r="A320" s="521">
        <f>ROW()</f>
        <v>320</v>
      </c>
      <c r="B320" s="35"/>
      <c r="C320" s="758"/>
      <c r="D320" s="33" t="s">
        <v>24</v>
      </c>
      <c r="F320" s="151"/>
      <c r="G320" s="151"/>
      <c r="H320" s="151"/>
      <c r="I320" s="151"/>
      <c r="J320" s="246"/>
      <c r="K320" s="151"/>
      <c r="L320" s="151"/>
      <c r="M320" s="151"/>
      <c r="N320" s="248"/>
      <c r="O320" s="246"/>
      <c r="P320" s="151"/>
      <c r="Q320" s="151"/>
      <c r="R320" s="151"/>
      <c r="S320" s="248"/>
      <c r="T320" s="251">
        <f t="shared" ref="T320:AN320" si="258">SUM(T304:T319)</f>
        <v>0</v>
      </c>
      <c r="U320" s="58">
        <f t="shared" si="258"/>
        <v>0</v>
      </c>
      <c r="V320" s="58">
        <f t="shared" si="258"/>
        <v>0</v>
      </c>
      <c r="W320" s="58">
        <f t="shared" si="258"/>
        <v>0</v>
      </c>
      <c r="X320" s="247">
        <f t="shared" si="258"/>
        <v>0</v>
      </c>
      <c r="Y320" s="251">
        <f t="shared" si="258"/>
        <v>0</v>
      </c>
      <c r="Z320" s="58">
        <f t="shared" si="258"/>
        <v>0</v>
      </c>
      <c r="AA320" s="58">
        <f t="shared" si="258"/>
        <v>0</v>
      </c>
      <c r="AB320" s="58">
        <f t="shared" si="258"/>
        <v>0</v>
      </c>
      <c r="AC320" s="58">
        <f t="shared" si="258"/>
        <v>0</v>
      </c>
      <c r="AD320" s="247">
        <f t="shared" si="258"/>
        <v>0</v>
      </c>
      <c r="AE320" s="251">
        <f t="shared" si="258"/>
        <v>0</v>
      </c>
      <c r="AF320" s="58">
        <f t="shared" si="258"/>
        <v>0</v>
      </c>
      <c r="AG320" s="58">
        <f t="shared" si="258"/>
        <v>0</v>
      </c>
      <c r="AH320" s="58">
        <f t="shared" si="258"/>
        <v>0</v>
      </c>
      <c r="AI320" s="247">
        <f t="shared" si="258"/>
        <v>0</v>
      </c>
      <c r="AJ320" s="58">
        <f t="shared" si="258"/>
        <v>0</v>
      </c>
      <c r="AK320" s="58">
        <f t="shared" si="258"/>
        <v>0</v>
      </c>
      <c r="AL320" s="58">
        <f t="shared" si="258"/>
        <v>0</v>
      </c>
      <c r="AM320" s="58">
        <f t="shared" si="258"/>
        <v>0</v>
      </c>
      <c r="AN320" s="247">
        <f t="shared" si="258"/>
        <v>0</v>
      </c>
    </row>
    <row r="321" spans="1:40">
      <c r="A321" s="853" t="s">
        <v>93</v>
      </c>
      <c r="B321" s="717"/>
      <c r="C321" s="757"/>
      <c r="D321" s="717"/>
      <c r="E321" s="717" t="s">
        <v>93</v>
      </c>
      <c r="F321" s="717"/>
      <c r="G321" s="717"/>
      <c r="H321" s="717"/>
      <c r="I321" s="718"/>
      <c r="J321" s="719"/>
      <c r="K321" s="718"/>
      <c r="L321" s="718"/>
      <c r="M321" s="718"/>
      <c r="N321" s="720"/>
      <c r="O321" s="719"/>
      <c r="P321" s="718"/>
      <c r="Q321" s="718"/>
      <c r="R321" s="718"/>
      <c r="S321" s="720"/>
      <c r="T321" s="719"/>
      <c r="U321" s="718"/>
      <c r="V321" s="718"/>
      <c r="W321" s="718"/>
      <c r="X321" s="720"/>
      <c r="Y321" s="719"/>
      <c r="Z321" s="718"/>
      <c r="AA321" s="718"/>
      <c r="AB321" s="718"/>
      <c r="AC321" s="718"/>
      <c r="AD321" s="720"/>
      <c r="AE321" s="719"/>
      <c r="AF321" s="718"/>
      <c r="AG321" s="718"/>
      <c r="AH321" s="718"/>
      <c r="AI321" s="720"/>
      <c r="AJ321" s="718"/>
      <c r="AK321" s="718"/>
      <c r="AL321" s="718"/>
      <c r="AM321" s="718"/>
      <c r="AN321" s="720"/>
    </row>
    <row r="322" spans="1:40" outlineLevel="1">
      <c r="A322" s="521">
        <f>ROW()</f>
        <v>322</v>
      </c>
      <c r="B322" s="35"/>
      <c r="C322" s="756" t="s">
        <v>86</v>
      </c>
      <c r="J322" s="1909"/>
      <c r="K322" s="1910"/>
      <c r="L322" s="1910"/>
      <c r="M322" s="1910"/>
      <c r="N322" s="1911"/>
      <c r="O322" s="1909"/>
      <c r="P322" s="1910"/>
      <c r="Q322" s="1910"/>
      <c r="R322" s="1910"/>
      <c r="S322" s="1911"/>
      <c r="T322" s="1894" t="s">
        <v>807</v>
      </c>
      <c r="U322" s="1895"/>
      <c r="V322" s="1895"/>
      <c r="W322" s="1895"/>
      <c r="X322" s="1896"/>
      <c r="Y322" s="1204"/>
      <c r="Z322" s="1136" t="s">
        <v>659</v>
      </c>
      <c r="AA322" s="1161"/>
      <c r="AB322" s="1204"/>
      <c r="AC322" s="1203"/>
      <c r="AD322" s="1179" t="s">
        <v>660</v>
      </c>
      <c r="AE322" s="1171"/>
      <c r="AF322" s="1136"/>
      <c r="AG322" s="1136" t="s">
        <v>662</v>
      </c>
      <c r="AH322" s="1136"/>
      <c r="AI322" s="1161"/>
      <c r="AJ322" s="1136"/>
      <c r="AK322" s="1136"/>
      <c r="AL322" s="1136" t="s">
        <v>710</v>
      </c>
      <c r="AM322" s="1136"/>
      <c r="AN322" s="1161"/>
    </row>
    <row r="323" spans="1:40" outlineLevel="1">
      <c r="A323" s="521">
        <f>ROW()</f>
        <v>323</v>
      </c>
      <c r="B323" s="35"/>
      <c r="C323" s="758"/>
      <c r="D323" s="33" t="s">
        <v>300</v>
      </c>
      <c r="J323" s="114"/>
      <c r="N323" s="171"/>
      <c r="O323" s="114"/>
      <c r="S323" s="171"/>
      <c r="T323" s="361">
        <v>0</v>
      </c>
      <c r="U323" s="373">
        <v>0</v>
      </c>
      <c r="V323" s="373">
        <v>0</v>
      </c>
      <c r="W323" s="373">
        <v>0</v>
      </c>
      <c r="X323" s="356">
        <v>0</v>
      </c>
      <c r="Y323" s="361">
        <v>0</v>
      </c>
      <c r="Z323" s="373">
        <v>0</v>
      </c>
      <c r="AA323" s="373">
        <v>0</v>
      </c>
      <c r="AB323" s="373">
        <v>0</v>
      </c>
      <c r="AC323" s="373">
        <v>0</v>
      </c>
      <c r="AD323" s="356">
        <v>0</v>
      </c>
      <c r="AE323" s="361">
        <v>0</v>
      </c>
      <c r="AF323" s="373">
        <v>0</v>
      </c>
      <c r="AG323" s="373">
        <v>0</v>
      </c>
      <c r="AH323" s="373">
        <v>0</v>
      </c>
      <c r="AI323" s="356">
        <v>0</v>
      </c>
      <c r="AJ323" s="1870">
        <v>0</v>
      </c>
      <c r="AK323" s="1870">
        <v>0</v>
      </c>
      <c r="AL323" s="1870">
        <v>0</v>
      </c>
      <c r="AM323" s="1870">
        <v>0</v>
      </c>
      <c r="AN323" s="1871">
        <v>0</v>
      </c>
    </row>
    <row r="324" spans="1:40" outlineLevel="1">
      <c r="A324" s="521">
        <f>ROW()</f>
        <v>324</v>
      </c>
      <c r="B324" s="35"/>
      <c r="C324" s="758"/>
      <c r="D324" s="33" t="s">
        <v>301</v>
      </c>
      <c r="J324" s="114"/>
      <c r="N324" s="171"/>
      <c r="O324" s="114"/>
      <c r="S324" s="171"/>
      <c r="T324" s="361">
        <v>0</v>
      </c>
      <c r="U324" s="373">
        <v>0</v>
      </c>
      <c r="V324" s="373">
        <v>0</v>
      </c>
      <c r="W324" s="373">
        <v>0</v>
      </c>
      <c r="X324" s="356">
        <v>0</v>
      </c>
      <c r="Y324" s="361">
        <v>0</v>
      </c>
      <c r="Z324" s="373">
        <v>0</v>
      </c>
      <c r="AA324" s="373">
        <v>0</v>
      </c>
      <c r="AB324" s="373">
        <v>0</v>
      </c>
      <c r="AC324" s="373">
        <v>0</v>
      </c>
      <c r="AD324" s="356">
        <v>0</v>
      </c>
      <c r="AE324" s="361">
        <v>0</v>
      </c>
      <c r="AF324" s="373">
        <v>0</v>
      </c>
      <c r="AG324" s="373">
        <v>0</v>
      </c>
      <c r="AH324" s="373">
        <v>0</v>
      </c>
      <c r="AI324" s="356">
        <v>0</v>
      </c>
      <c r="AJ324" s="1870">
        <v>0</v>
      </c>
      <c r="AK324" s="1870">
        <v>0</v>
      </c>
      <c r="AL324" s="1870">
        <v>0</v>
      </c>
      <c r="AM324" s="1870">
        <v>0</v>
      </c>
      <c r="AN324" s="1871">
        <v>0</v>
      </c>
    </row>
    <row r="325" spans="1:40" outlineLevel="1">
      <c r="A325" s="521">
        <f>ROW()</f>
        <v>325</v>
      </c>
      <c r="B325" s="35"/>
      <c r="C325" s="758"/>
      <c r="D325" s="33" t="s">
        <v>29</v>
      </c>
      <c r="J325" s="114"/>
      <c r="N325" s="171"/>
      <c r="O325" s="114"/>
      <c r="S325" s="171"/>
      <c r="T325" s="361">
        <v>0</v>
      </c>
      <c r="U325" s="373">
        <v>0</v>
      </c>
      <c r="V325" s="373">
        <v>0</v>
      </c>
      <c r="W325" s="373">
        <v>0</v>
      </c>
      <c r="X325" s="356">
        <v>0</v>
      </c>
      <c r="Y325" s="361">
        <v>0</v>
      </c>
      <c r="Z325" s="373">
        <v>0</v>
      </c>
      <c r="AA325" s="373">
        <v>0</v>
      </c>
      <c r="AB325" s="373">
        <v>0</v>
      </c>
      <c r="AC325" s="373">
        <v>0</v>
      </c>
      <c r="AD325" s="356">
        <v>0</v>
      </c>
      <c r="AE325" s="361">
        <v>0</v>
      </c>
      <c r="AF325" s="373">
        <v>0</v>
      </c>
      <c r="AG325" s="373">
        <v>0</v>
      </c>
      <c r="AH325" s="373">
        <v>0</v>
      </c>
      <c r="AI325" s="356">
        <v>0</v>
      </c>
      <c r="AJ325" s="1870">
        <v>0</v>
      </c>
      <c r="AK325" s="1870">
        <v>0</v>
      </c>
      <c r="AL325" s="1870">
        <v>0</v>
      </c>
      <c r="AM325" s="1870">
        <v>0</v>
      </c>
      <c r="AN325" s="1871">
        <v>0</v>
      </c>
    </row>
    <row r="326" spans="1:40" outlineLevel="1">
      <c r="A326" s="521">
        <f>ROW()</f>
        <v>326</v>
      </c>
      <c r="B326" s="35"/>
      <c r="C326" s="758"/>
      <c r="D326" s="33" t="s">
        <v>30</v>
      </c>
      <c r="J326" s="114"/>
      <c r="N326" s="171"/>
      <c r="O326" s="114"/>
      <c r="S326" s="171"/>
      <c r="T326" s="361">
        <v>0</v>
      </c>
      <c r="U326" s="373">
        <v>0</v>
      </c>
      <c r="V326" s="373">
        <v>0</v>
      </c>
      <c r="W326" s="373">
        <v>0</v>
      </c>
      <c r="X326" s="356">
        <v>0</v>
      </c>
      <c r="Y326" s="361">
        <v>0</v>
      </c>
      <c r="Z326" s="373">
        <v>0</v>
      </c>
      <c r="AA326" s="373">
        <v>0</v>
      </c>
      <c r="AB326" s="373">
        <v>0</v>
      </c>
      <c r="AC326" s="373">
        <v>0</v>
      </c>
      <c r="AD326" s="356">
        <v>0</v>
      </c>
      <c r="AE326" s="361">
        <v>0</v>
      </c>
      <c r="AF326" s="373">
        <v>0</v>
      </c>
      <c r="AG326" s="373">
        <v>0</v>
      </c>
      <c r="AH326" s="373">
        <v>0</v>
      </c>
      <c r="AI326" s="356">
        <v>0</v>
      </c>
      <c r="AJ326" s="1870">
        <v>0</v>
      </c>
      <c r="AK326" s="1870">
        <v>0</v>
      </c>
      <c r="AL326" s="1870">
        <v>0</v>
      </c>
      <c r="AM326" s="1870">
        <v>0</v>
      </c>
      <c r="AN326" s="1871">
        <v>0</v>
      </c>
    </row>
    <row r="327" spans="1:40" outlineLevel="1">
      <c r="A327" s="521">
        <f>ROW()</f>
        <v>327</v>
      </c>
      <c r="B327" s="35"/>
      <c r="C327" s="758"/>
      <c r="D327" s="33" t="s">
        <v>31</v>
      </c>
      <c r="J327" s="114"/>
      <c r="N327" s="171"/>
      <c r="O327" s="114"/>
      <c r="S327" s="171"/>
      <c r="T327" s="361">
        <v>0</v>
      </c>
      <c r="U327" s="373">
        <v>0</v>
      </c>
      <c r="V327" s="373">
        <v>0</v>
      </c>
      <c r="W327" s="373">
        <v>0</v>
      </c>
      <c r="X327" s="356">
        <v>0</v>
      </c>
      <c r="Y327" s="361">
        <v>0</v>
      </c>
      <c r="Z327" s="373">
        <v>0</v>
      </c>
      <c r="AA327" s="373">
        <v>0</v>
      </c>
      <c r="AB327" s="373">
        <v>0</v>
      </c>
      <c r="AC327" s="373">
        <v>0</v>
      </c>
      <c r="AD327" s="356">
        <v>0</v>
      </c>
      <c r="AE327" s="361">
        <v>0</v>
      </c>
      <c r="AF327" s="373">
        <v>0</v>
      </c>
      <c r="AG327" s="373">
        <v>0</v>
      </c>
      <c r="AH327" s="373">
        <v>0</v>
      </c>
      <c r="AI327" s="356">
        <v>0</v>
      </c>
      <c r="AJ327" s="1870">
        <v>0</v>
      </c>
      <c r="AK327" s="1870">
        <v>0</v>
      </c>
      <c r="AL327" s="1870">
        <v>0</v>
      </c>
      <c r="AM327" s="1870">
        <v>0</v>
      </c>
      <c r="AN327" s="1871">
        <v>0</v>
      </c>
    </row>
    <row r="328" spans="1:40" outlineLevel="1">
      <c r="A328" s="521">
        <f>ROW()</f>
        <v>328</v>
      </c>
      <c r="B328" s="35"/>
      <c r="C328" s="758"/>
      <c r="D328" s="33" t="s">
        <v>32</v>
      </c>
      <c r="J328" s="114"/>
      <c r="N328" s="171"/>
      <c r="O328" s="114"/>
      <c r="S328" s="171"/>
      <c r="T328" s="361">
        <v>0</v>
      </c>
      <c r="U328" s="373">
        <v>0</v>
      </c>
      <c r="V328" s="373">
        <v>0</v>
      </c>
      <c r="W328" s="373">
        <v>0</v>
      </c>
      <c r="X328" s="356">
        <v>0</v>
      </c>
      <c r="Y328" s="361">
        <v>0</v>
      </c>
      <c r="Z328" s="373">
        <v>0</v>
      </c>
      <c r="AA328" s="373">
        <v>0</v>
      </c>
      <c r="AB328" s="373">
        <v>0</v>
      </c>
      <c r="AC328" s="373">
        <v>0</v>
      </c>
      <c r="AD328" s="356">
        <v>0</v>
      </c>
      <c r="AE328" s="361">
        <v>0</v>
      </c>
      <c r="AF328" s="373">
        <v>0</v>
      </c>
      <c r="AG328" s="373">
        <v>0</v>
      </c>
      <c r="AH328" s="373">
        <v>0</v>
      </c>
      <c r="AI328" s="356">
        <v>0</v>
      </c>
      <c r="AJ328" s="1870">
        <v>0</v>
      </c>
      <c r="AK328" s="1870">
        <v>0</v>
      </c>
      <c r="AL328" s="1870">
        <v>0</v>
      </c>
      <c r="AM328" s="1870">
        <v>0</v>
      </c>
      <c r="AN328" s="1871">
        <v>0</v>
      </c>
    </row>
    <row r="329" spans="1:40" outlineLevel="1">
      <c r="A329" s="521">
        <f>ROW()</f>
        <v>329</v>
      </c>
      <c r="B329" s="35"/>
      <c r="C329" s="758"/>
      <c r="D329" s="33" t="s">
        <v>33</v>
      </c>
      <c r="J329" s="114"/>
      <c r="N329" s="171"/>
      <c r="O329" s="114"/>
      <c r="S329" s="171"/>
      <c r="T329" s="361">
        <v>0</v>
      </c>
      <c r="U329" s="373">
        <v>0</v>
      </c>
      <c r="V329" s="373">
        <v>0</v>
      </c>
      <c r="W329" s="373">
        <v>0</v>
      </c>
      <c r="X329" s="356">
        <v>0</v>
      </c>
      <c r="Y329" s="361">
        <v>0</v>
      </c>
      <c r="Z329" s="373">
        <v>0</v>
      </c>
      <c r="AA329" s="373">
        <v>0</v>
      </c>
      <c r="AB329" s="373">
        <v>0</v>
      </c>
      <c r="AC329" s="373">
        <v>0</v>
      </c>
      <c r="AD329" s="356">
        <v>0</v>
      </c>
      <c r="AE329" s="361">
        <v>0</v>
      </c>
      <c r="AF329" s="373">
        <v>0</v>
      </c>
      <c r="AG329" s="373">
        <v>0</v>
      </c>
      <c r="AH329" s="373">
        <v>0</v>
      </c>
      <c r="AI329" s="356">
        <v>0</v>
      </c>
      <c r="AJ329" s="1870">
        <v>0</v>
      </c>
      <c r="AK329" s="1870">
        <v>0</v>
      </c>
      <c r="AL329" s="1870">
        <v>0</v>
      </c>
      <c r="AM329" s="1870">
        <v>0</v>
      </c>
      <c r="AN329" s="1871">
        <v>0</v>
      </c>
    </row>
    <row r="330" spans="1:40" outlineLevel="1">
      <c r="A330" s="521">
        <f>ROW()</f>
        <v>330</v>
      </c>
      <c r="B330" s="35"/>
      <c r="C330" s="758"/>
      <c r="D330" s="33" t="s">
        <v>27</v>
      </c>
      <c r="J330" s="114"/>
      <c r="N330" s="171"/>
      <c r="O330" s="114"/>
      <c r="S330" s="171"/>
      <c r="T330" s="361">
        <v>0</v>
      </c>
      <c r="U330" s="373">
        <v>0</v>
      </c>
      <c r="V330" s="373">
        <v>0</v>
      </c>
      <c r="W330" s="373">
        <v>0</v>
      </c>
      <c r="X330" s="356">
        <v>0</v>
      </c>
      <c r="Y330" s="361">
        <v>0</v>
      </c>
      <c r="Z330" s="373">
        <v>0</v>
      </c>
      <c r="AA330" s="373">
        <v>0</v>
      </c>
      <c r="AB330" s="373">
        <v>0</v>
      </c>
      <c r="AC330" s="373">
        <v>0</v>
      </c>
      <c r="AD330" s="356">
        <v>0</v>
      </c>
      <c r="AE330" s="361">
        <v>0</v>
      </c>
      <c r="AF330" s="373">
        <v>0</v>
      </c>
      <c r="AG330" s="373">
        <v>0</v>
      </c>
      <c r="AH330" s="373">
        <v>0</v>
      </c>
      <c r="AI330" s="356">
        <v>0</v>
      </c>
      <c r="AJ330" s="1870">
        <v>0</v>
      </c>
      <c r="AK330" s="1870">
        <v>0</v>
      </c>
      <c r="AL330" s="1870">
        <v>0</v>
      </c>
      <c r="AM330" s="1870">
        <v>0</v>
      </c>
      <c r="AN330" s="1871">
        <v>0</v>
      </c>
    </row>
    <row r="331" spans="1:40" outlineLevel="1">
      <c r="A331" s="521">
        <f>ROW()</f>
        <v>331</v>
      </c>
      <c r="B331" s="35"/>
      <c r="C331" s="758"/>
      <c r="D331" s="33" t="s">
        <v>34</v>
      </c>
      <c r="J331" s="114"/>
      <c r="N331" s="171"/>
      <c r="O331" s="114"/>
      <c r="S331" s="171"/>
      <c r="T331" s="361">
        <v>0</v>
      </c>
      <c r="U331" s="373">
        <v>0</v>
      </c>
      <c r="V331" s="373">
        <v>0</v>
      </c>
      <c r="W331" s="373">
        <v>0</v>
      </c>
      <c r="X331" s="356">
        <v>0</v>
      </c>
      <c r="Y331" s="361">
        <v>0</v>
      </c>
      <c r="Z331" s="373">
        <v>0</v>
      </c>
      <c r="AA331" s="373">
        <v>0</v>
      </c>
      <c r="AB331" s="373">
        <v>0</v>
      </c>
      <c r="AC331" s="373">
        <v>0</v>
      </c>
      <c r="AD331" s="356">
        <v>0</v>
      </c>
      <c r="AE331" s="361">
        <v>0</v>
      </c>
      <c r="AF331" s="373">
        <v>0</v>
      </c>
      <c r="AG331" s="373">
        <v>0</v>
      </c>
      <c r="AH331" s="373">
        <v>0</v>
      </c>
      <c r="AI331" s="356">
        <v>0</v>
      </c>
      <c r="AJ331" s="1870">
        <v>0</v>
      </c>
      <c r="AK331" s="1870">
        <v>0</v>
      </c>
      <c r="AL331" s="1870">
        <v>0</v>
      </c>
      <c r="AM331" s="1870">
        <v>0</v>
      </c>
      <c r="AN331" s="1871">
        <v>0</v>
      </c>
    </row>
    <row r="332" spans="1:40" outlineLevel="1">
      <c r="A332" s="521">
        <f>ROW()</f>
        <v>332</v>
      </c>
      <c r="B332" s="35"/>
      <c r="C332" s="758"/>
      <c r="D332" s="33" t="s">
        <v>35</v>
      </c>
      <c r="J332" s="114"/>
      <c r="N332" s="171"/>
      <c r="O332" s="114"/>
      <c r="S332" s="171"/>
      <c r="T332" s="361">
        <v>0</v>
      </c>
      <c r="U332" s="373">
        <v>0</v>
      </c>
      <c r="V332" s="373">
        <v>0</v>
      </c>
      <c r="W332" s="373">
        <v>0</v>
      </c>
      <c r="X332" s="356">
        <v>0</v>
      </c>
      <c r="Y332" s="361">
        <v>0</v>
      </c>
      <c r="Z332" s="373">
        <v>0</v>
      </c>
      <c r="AA332" s="373">
        <v>0</v>
      </c>
      <c r="AB332" s="373">
        <v>0</v>
      </c>
      <c r="AC332" s="373">
        <v>0</v>
      </c>
      <c r="AD332" s="356">
        <v>0</v>
      </c>
      <c r="AE332" s="361">
        <v>0</v>
      </c>
      <c r="AF332" s="373">
        <v>0</v>
      </c>
      <c r="AG332" s="373">
        <v>0</v>
      </c>
      <c r="AH332" s="373">
        <v>0</v>
      </c>
      <c r="AI332" s="356">
        <v>0</v>
      </c>
      <c r="AJ332" s="1870">
        <v>0</v>
      </c>
      <c r="AK332" s="1870">
        <v>0</v>
      </c>
      <c r="AL332" s="1870">
        <v>0</v>
      </c>
      <c r="AM332" s="1870">
        <v>0</v>
      </c>
      <c r="AN332" s="1871">
        <v>0</v>
      </c>
    </row>
    <row r="333" spans="1:40" outlineLevel="1">
      <c r="A333" s="521">
        <f>ROW()</f>
        <v>333</v>
      </c>
      <c r="B333" s="35"/>
      <c r="C333" s="758"/>
      <c r="D333" s="33" t="s">
        <v>302</v>
      </c>
      <c r="J333" s="114"/>
      <c r="N333" s="171"/>
      <c r="O333" s="114"/>
      <c r="S333" s="171"/>
      <c r="T333" s="361">
        <v>0</v>
      </c>
      <c r="U333" s="373">
        <v>0</v>
      </c>
      <c r="V333" s="373">
        <v>0</v>
      </c>
      <c r="W333" s="373">
        <v>0</v>
      </c>
      <c r="X333" s="356">
        <v>0</v>
      </c>
      <c r="Y333" s="361">
        <v>0</v>
      </c>
      <c r="Z333" s="373">
        <v>0</v>
      </c>
      <c r="AA333" s="373">
        <v>0</v>
      </c>
      <c r="AB333" s="373">
        <v>0</v>
      </c>
      <c r="AC333" s="373">
        <v>0</v>
      </c>
      <c r="AD333" s="356">
        <v>0</v>
      </c>
      <c r="AE333" s="361">
        <v>0</v>
      </c>
      <c r="AF333" s="373">
        <v>0</v>
      </c>
      <c r="AG333" s="373">
        <v>0</v>
      </c>
      <c r="AH333" s="373">
        <v>0</v>
      </c>
      <c r="AI333" s="356">
        <v>0</v>
      </c>
      <c r="AJ333" s="1870">
        <v>0</v>
      </c>
      <c r="AK333" s="1870">
        <v>0</v>
      </c>
      <c r="AL333" s="1870">
        <v>0</v>
      </c>
      <c r="AM333" s="1870">
        <v>0</v>
      </c>
      <c r="AN333" s="1871">
        <v>0</v>
      </c>
    </row>
    <row r="334" spans="1:40" outlineLevel="1">
      <c r="A334" s="521">
        <f>ROW()</f>
        <v>334</v>
      </c>
      <c r="B334" s="35"/>
      <c r="C334" s="758"/>
      <c r="D334" s="33" t="s">
        <v>36</v>
      </c>
      <c r="J334" s="114"/>
      <c r="N334" s="171"/>
      <c r="O334" s="114"/>
      <c r="S334" s="171"/>
      <c r="T334" s="361">
        <v>0</v>
      </c>
      <c r="U334" s="373">
        <v>0</v>
      </c>
      <c r="V334" s="373">
        <v>0</v>
      </c>
      <c r="W334" s="373">
        <v>0</v>
      </c>
      <c r="X334" s="356">
        <v>0</v>
      </c>
      <c r="Y334" s="361">
        <v>0</v>
      </c>
      <c r="Z334" s="373">
        <v>0</v>
      </c>
      <c r="AA334" s="373">
        <v>0</v>
      </c>
      <c r="AB334" s="373">
        <v>0</v>
      </c>
      <c r="AC334" s="373">
        <v>0</v>
      </c>
      <c r="AD334" s="356">
        <v>0</v>
      </c>
      <c r="AE334" s="361">
        <v>0</v>
      </c>
      <c r="AF334" s="373">
        <v>0</v>
      </c>
      <c r="AG334" s="373">
        <v>0</v>
      </c>
      <c r="AH334" s="373">
        <v>0</v>
      </c>
      <c r="AI334" s="356">
        <v>0</v>
      </c>
      <c r="AJ334" s="1870">
        <v>0</v>
      </c>
      <c r="AK334" s="1870">
        <v>0</v>
      </c>
      <c r="AL334" s="1870">
        <v>0</v>
      </c>
      <c r="AM334" s="1870">
        <v>0</v>
      </c>
      <c r="AN334" s="1871">
        <v>0</v>
      </c>
    </row>
    <row r="335" spans="1:40" outlineLevel="1">
      <c r="A335" s="521">
        <f>ROW()</f>
        <v>335</v>
      </c>
      <c r="B335" s="35"/>
      <c r="C335" s="758"/>
      <c r="D335" s="33" t="s">
        <v>583</v>
      </c>
      <c r="J335" s="114"/>
      <c r="N335" s="171"/>
      <c r="O335" s="114"/>
      <c r="S335" s="171"/>
      <c r="T335" s="361"/>
      <c r="U335" s="373"/>
      <c r="V335" s="373"/>
      <c r="W335" s="373"/>
      <c r="X335" s="356"/>
      <c r="Y335" s="361"/>
      <c r="Z335" s="373"/>
      <c r="AA335" s="373"/>
      <c r="AB335" s="373"/>
      <c r="AC335" s="373"/>
      <c r="AD335" s="356"/>
      <c r="AE335" s="361"/>
      <c r="AF335" s="373"/>
      <c r="AG335" s="373"/>
      <c r="AH335" s="373"/>
      <c r="AI335" s="356"/>
      <c r="AJ335" s="1870"/>
      <c r="AK335" s="1870"/>
      <c r="AL335" s="1870"/>
      <c r="AM335" s="1870"/>
      <c r="AN335" s="1871"/>
    </row>
    <row r="336" spans="1:40" outlineLevel="1">
      <c r="A336" s="521">
        <f>ROW()</f>
        <v>336</v>
      </c>
      <c r="B336" s="35"/>
      <c r="C336" s="758"/>
      <c r="D336" s="33" t="s">
        <v>81</v>
      </c>
      <c r="J336" s="114"/>
      <c r="N336" s="171"/>
      <c r="O336" s="114"/>
      <c r="S336" s="171"/>
      <c r="T336" s="361">
        <v>0</v>
      </c>
      <c r="U336" s="373">
        <v>0</v>
      </c>
      <c r="V336" s="373">
        <v>0</v>
      </c>
      <c r="W336" s="373">
        <v>0</v>
      </c>
      <c r="X336" s="356">
        <v>0</v>
      </c>
      <c r="Y336" s="361">
        <v>0</v>
      </c>
      <c r="Z336" s="373">
        <v>0</v>
      </c>
      <c r="AA336" s="373">
        <v>0</v>
      </c>
      <c r="AB336" s="373">
        <v>0</v>
      </c>
      <c r="AC336" s="373">
        <v>0</v>
      </c>
      <c r="AD336" s="356">
        <v>0</v>
      </c>
      <c r="AE336" s="361">
        <v>0</v>
      </c>
      <c r="AF336" s="373">
        <v>0</v>
      </c>
      <c r="AG336" s="373">
        <v>0</v>
      </c>
      <c r="AH336" s="373">
        <v>0</v>
      </c>
      <c r="AI336" s="356">
        <v>0</v>
      </c>
      <c r="AJ336" s="1870">
        <v>0</v>
      </c>
      <c r="AK336" s="1870">
        <v>0</v>
      </c>
      <c r="AL336" s="1870">
        <v>0</v>
      </c>
      <c r="AM336" s="1870">
        <v>0</v>
      </c>
      <c r="AN336" s="1871">
        <v>0</v>
      </c>
    </row>
    <row r="337" spans="1:40" outlineLevel="1">
      <c r="A337" s="521">
        <f>ROW()</f>
        <v>337</v>
      </c>
      <c r="B337" s="35"/>
      <c r="C337" s="758"/>
      <c r="D337" s="33" t="s">
        <v>28</v>
      </c>
      <c r="J337" s="114"/>
      <c r="N337" s="171"/>
      <c r="O337" s="114"/>
      <c r="S337" s="171"/>
      <c r="T337" s="361">
        <v>0</v>
      </c>
      <c r="U337" s="373">
        <v>0</v>
      </c>
      <c r="V337" s="373">
        <v>0</v>
      </c>
      <c r="W337" s="373">
        <v>0</v>
      </c>
      <c r="X337" s="356">
        <v>0</v>
      </c>
      <c r="Y337" s="361">
        <v>0</v>
      </c>
      <c r="Z337" s="373">
        <v>0</v>
      </c>
      <c r="AA337" s="373">
        <v>0</v>
      </c>
      <c r="AB337" s="373">
        <v>0</v>
      </c>
      <c r="AC337" s="373">
        <v>0</v>
      </c>
      <c r="AD337" s="356">
        <v>0</v>
      </c>
      <c r="AE337" s="361">
        <v>0</v>
      </c>
      <c r="AF337" s="373">
        <v>0</v>
      </c>
      <c r="AG337" s="373">
        <v>0</v>
      </c>
      <c r="AH337" s="373">
        <v>0</v>
      </c>
      <c r="AI337" s="356">
        <v>0</v>
      </c>
      <c r="AJ337" s="1870">
        <v>0</v>
      </c>
      <c r="AK337" s="1870">
        <v>0</v>
      </c>
      <c r="AL337" s="1870">
        <v>0</v>
      </c>
      <c r="AM337" s="1870">
        <v>0</v>
      </c>
      <c r="AN337" s="1871">
        <v>0</v>
      </c>
    </row>
    <row r="338" spans="1:40" outlineLevel="1">
      <c r="A338" s="521">
        <f>ROW()</f>
        <v>338</v>
      </c>
      <c r="B338" s="35"/>
      <c r="C338" s="758"/>
      <c r="D338" s="45" t="s">
        <v>443</v>
      </c>
      <c r="E338" s="45"/>
      <c r="F338" s="45"/>
      <c r="G338" s="45"/>
      <c r="H338" s="45"/>
      <c r="I338" s="45"/>
      <c r="J338" s="182"/>
      <c r="K338" s="45"/>
      <c r="L338" s="45"/>
      <c r="M338" s="45"/>
      <c r="N338" s="194"/>
      <c r="O338" s="182"/>
      <c r="P338" s="45"/>
      <c r="Q338" s="45"/>
      <c r="R338" s="45"/>
      <c r="S338" s="194"/>
      <c r="T338" s="362">
        <v>0</v>
      </c>
      <c r="U338" s="374">
        <v>0</v>
      </c>
      <c r="V338" s="374">
        <v>0</v>
      </c>
      <c r="W338" s="374">
        <v>0</v>
      </c>
      <c r="X338" s="363">
        <v>0</v>
      </c>
      <c r="Y338" s="362">
        <v>0</v>
      </c>
      <c r="Z338" s="374">
        <v>0</v>
      </c>
      <c r="AA338" s="374">
        <v>0</v>
      </c>
      <c r="AB338" s="374">
        <v>0</v>
      </c>
      <c r="AC338" s="374">
        <v>0</v>
      </c>
      <c r="AD338" s="363">
        <v>0</v>
      </c>
      <c r="AE338" s="362">
        <v>0</v>
      </c>
      <c r="AF338" s="374">
        <v>0</v>
      </c>
      <c r="AG338" s="374">
        <v>0</v>
      </c>
      <c r="AH338" s="374">
        <v>0</v>
      </c>
      <c r="AI338" s="363">
        <v>0</v>
      </c>
      <c r="AJ338" s="1872">
        <v>0</v>
      </c>
      <c r="AK338" s="1872">
        <v>0</v>
      </c>
      <c r="AL338" s="1872">
        <v>0</v>
      </c>
      <c r="AM338" s="1872">
        <v>0</v>
      </c>
      <c r="AN338" s="1873">
        <v>0</v>
      </c>
    </row>
    <row r="339" spans="1:40" outlineLevel="1">
      <c r="A339" s="521">
        <f>ROW()</f>
        <v>339</v>
      </c>
      <c r="B339" s="35"/>
      <c r="C339" s="758"/>
      <c r="D339" s="33" t="s">
        <v>24</v>
      </c>
      <c r="F339" s="151"/>
      <c r="G339" s="151"/>
      <c r="H339" s="151"/>
      <c r="I339" s="151"/>
      <c r="J339" s="246"/>
      <c r="K339" s="151"/>
      <c r="L339" s="151"/>
      <c r="M339" s="151"/>
      <c r="N339" s="248"/>
      <c r="O339" s="246"/>
      <c r="P339" s="151"/>
      <c r="Q339" s="151"/>
      <c r="R339" s="151"/>
      <c r="S339" s="248"/>
      <c r="T339" s="251">
        <f t="shared" ref="T339:AN339" si="259">SUM(T323:T338)</f>
        <v>0</v>
      </c>
      <c r="U339" s="58">
        <f t="shared" si="259"/>
        <v>0</v>
      </c>
      <c r="V339" s="58">
        <f t="shared" si="259"/>
        <v>0</v>
      </c>
      <c r="W339" s="58">
        <f t="shared" si="259"/>
        <v>0</v>
      </c>
      <c r="X339" s="247">
        <f t="shared" si="259"/>
        <v>0</v>
      </c>
      <c r="Y339" s="251">
        <f t="shared" si="259"/>
        <v>0</v>
      </c>
      <c r="Z339" s="58">
        <f t="shared" si="259"/>
        <v>0</v>
      </c>
      <c r="AA339" s="58">
        <f t="shared" si="259"/>
        <v>0</v>
      </c>
      <c r="AB339" s="58">
        <f t="shared" si="259"/>
        <v>0</v>
      </c>
      <c r="AC339" s="58">
        <f t="shared" si="259"/>
        <v>0</v>
      </c>
      <c r="AD339" s="247">
        <f t="shared" si="259"/>
        <v>0</v>
      </c>
      <c r="AE339" s="251">
        <f t="shared" si="259"/>
        <v>0</v>
      </c>
      <c r="AF339" s="58">
        <f t="shared" si="259"/>
        <v>0</v>
      </c>
      <c r="AG339" s="58">
        <f t="shared" si="259"/>
        <v>0</v>
      </c>
      <c r="AH339" s="58">
        <f t="shared" si="259"/>
        <v>0</v>
      </c>
      <c r="AI339" s="247">
        <f t="shared" si="259"/>
        <v>0</v>
      </c>
      <c r="AJ339" s="58">
        <f t="shared" si="259"/>
        <v>0</v>
      </c>
      <c r="AK339" s="58">
        <f t="shared" si="259"/>
        <v>0</v>
      </c>
      <c r="AL339" s="58">
        <f t="shared" si="259"/>
        <v>0</v>
      </c>
      <c r="AM339" s="58">
        <f t="shared" si="259"/>
        <v>0</v>
      </c>
      <c r="AN339" s="247">
        <f t="shared" si="259"/>
        <v>0</v>
      </c>
    </row>
    <row r="340" spans="1:40">
      <c r="A340" s="853" t="s">
        <v>94</v>
      </c>
      <c r="B340" s="717"/>
      <c r="C340" s="757"/>
      <c r="D340" s="717"/>
      <c r="E340" s="717"/>
      <c r="F340" s="717"/>
      <c r="G340" s="717"/>
      <c r="H340" s="717"/>
      <c r="I340" s="718"/>
      <c r="J340" s="719"/>
      <c r="K340" s="718"/>
      <c r="L340" s="718"/>
      <c r="M340" s="718"/>
      <c r="N340" s="720"/>
      <c r="O340" s="719"/>
      <c r="P340" s="718"/>
      <c r="Q340" s="718"/>
      <c r="R340" s="718"/>
      <c r="S340" s="720"/>
      <c r="T340" s="719"/>
      <c r="U340" s="718"/>
      <c r="V340" s="718"/>
      <c r="W340" s="718"/>
      <c r="X340" s="720"/>
      <c r="Y340" s="719"/>
      <c r="Z340" s="718"/>
      <c r="AA340" s="718"/>
      <c r="AB340" s="718"/>
      <c r="AC340" s="718"/>
      <c r="AD340" s="720"/>
      <c r="AE340" s="719"/>
      <c r="AF340" s="718"/>
      <c r="AG340" s="718"/>
      <c r="AH340" s="718"/>
      <c r="AI340" s="720"/>
      <c r="AJ340" s="718"/>
      <c r="AK340" s="718"/>
      <c r="AL340" s="718"/>
      <c r="AM340" s="718"/>
      <c r="AN340" s="720"/>
    </row>
    <row r="341" spans="1:40" outlineLevel="1">
      <c r="A341" s="521">
        <f>ROW()</f>
        <v>341</v>
      </c>
      <c r="B341" s="35"/>
      <c r="C341" s="756" t="s">
        <v>86</v>
      </c>
      <c r="F341" s="177"/>
      <c r="J341" s="1909"/>
      <c r="K341" s="1910"/>
      <c r="L341" s="1910"/>
      <c r="M341" s="1910"/>
      <c r="N341" s="1911"/>
      <c r="O341" s="1909"/>
      <c r="P341" s="1910"/>
      <c r="Q341" s="1910"/>
      <c r="R341" s="1910"/>
      <c r="S341" s="1911"/>
      <c r="T341" s="1894" t="s">
        <v>807</v>
      </c>
      <c r="U341" s="1895"/>
      <c r="V341" s="1895"/>
      <c r="W341" s="1895"/>
      <c r="X341" s="1896"/>
      <c r="Y341" s="1204"/>
      <c r="Z341" s="1136" t="s">
        <v>659</v>
      </c>
      <c r="AA341" s="1161"/>
      <c r="AB341" s="1204"/>
      <c r="AC341" s="1203"/>
      <c r="AD341" s="1179" t="s">
        <v>660</v>
      </c>
      <c r="AE341" s="1171"/>
      <c r="AF341" s="1136"/>
      <c r="AG341" s="1136" t="s">
        <v>662</v>
      </c>
      <c r="AH341" s="1136"/>
      <c r="AI341" s="1161"/>
      <c r="AJ341" s="1136"/>
      <c r="AK341" s="1136"/>
      <c r="AL341" s="1136" t="s">
        <v>710</v>
      </c>
      <c r="AM341" s="1136"/>
      <c r="AN341" s="1161"/>
    </row>
    <row r="342" spans="1:40" outlineLevel="1">
      <c r="A342" s="521">
        <f>ROW()</f>
        <v>342</v>
      </c>
      <c r="B342" s="35"/>
      <c r="C342" s="758"/>
      <c r="D342" s="33" t="s">
        <v>300</v>
      </c>
      <c r="F342" s="53"/>
      <c r="J342" s="114"/>
      <c r="N342" s="171"/>
      <c r="O342" s="114"/>
      <c r="S342" s="171"/>
      <c r="T342" s="384">
        <v>0</v>
      </c>
      <c r="U342" s="385">
        <v>0</v>
      </c>
      <c r="V342" s="385">
        <v>0</v>
      </c>
      <c r="W342" s="385">
        <v>0</v>
      </c>
      <c r="X342" s="386">
        <v>0</v>
      </c>
      <c r="Y342" s="384">
        <v>0</v>
      </c>
      <c r="Z342" s="385">
        <v>0</v>
      </c>
      <c r="AA342" s="385">
        <v>0</v>
      </c>
      <c r="AB342" s="385">
        <v>0</v>
      </c>
      <c r="AC342" s="385">
        <v>0</v>
      </c>
      <c r="AD342" s="386">
        <v>0</v>
      </c>
      <c r="AE342" s="384">
        <v>0</v>
      </c>
      <c r="AF342" s="385">
        <v>0</v>
      </c>
      <c r="AG342" s="385">
        <v>0</v>
      </c>
      <c r="AH342" s="385">
        <v>0</v>
      </c>
      <c r="AI342" s="386">
        <v>0</v>
      </c>
      <c r="AJ342" s="1874">
        <v>0</v>
      </c>
      <c r="AK342" s="1874">
        <v>0</v>
      </c>
      <c r="AL342" s="1874">
        <v>0</v>
      </c>
      <c r="AM342" s="1874">
        <v>0</v>
      </c>
      <c r="AN342" s="1875">
        <v>0</v>
      </c>
    </row>
    <row r="343" spans="1:40" outlineLevel="1">
      <c r="A343" s="521">
        <f>ROW()</f>
        <v>343</v>
      </c>
      <c r="B343" s="35"/>
      <c r="C343" s="758"/>
      <c r="D343" s="33" t="s">
        <v>301</v>
      </c>
      <c r="F343" s="53"/>
      <c r="J343" s="114"/>
      <c r="N343" s="171"/>
      <c r="O343" s="114"/>
      <c r="S343" s="171"/>
      <c r="T343" s="384">
        <v>0</v>
      </c>
      <c r="U343" s="385">
        <v>0</v>
      </c>
      <c r="V343" s="385">
        <v>0</v>
      </c>
      <c r="W343" s="385">
        <v>0</v>
      </c>
      <c r="X343" s="386">
        <v>0</v>
      </c>
      <c r="Y343" s="384">
        <v>0</v>
      </c>
      <c r="Z343" s="385">
        <v>0</v>
      </c>
      <c r="AA343" s="385">
        <v>0</v>
      </c>
      <c r="AB343" s="385">
        <v>0</v>
      </c>
      <c r="AC343" s="385">
        <v>0</v>
      </c>
      <c r="AD343" s="386">
        <v>0</v>
      </c>
      <c r="AE343" s="384">
        <v>0</v>
      </c>
      <c r="AF343" s="385">
        <v>0</v>
      </c>
      <c r="AG343" s="385">
        <v>0</v>
      </c>
      <c r="AH343" s="385">
        <v>0</v>
      </c>
      <c r="AI343" s="386">
        <v>0</v>
      </c>
      <c r="AJ343" s="1874">
        <v>0</v>
      </c>
      <c r="AK343" s="1874">
        <v>0</v>
      </c>
      <c r="AL343" s="1874">
        <v>0</v>
      </c>
      <c r="AM343" s="1874">
        <v>0</v>
      </c>
      <c r="AN343" s="1875">
        <v>0</v>
      </c>
    </row>
    <row r="344" spans="1:40" outlineLevel="1">
      <c r="A344" s="521">
        <f>ROW()</f>
        <v>344</v>
      </c>
      <c r="B344" s="35"/>
      <c r="C344" s="758"/>
      <c r="D344" s="33" t="s">
        <v>29</v>
      </c>
      <c r="J344" s="114"/>
      <c r="N344" s="171"/>
      <c r="O344" s="114"/>
      <c r="S344" s="171"/>
      <c r="T344" s="384">
        <v>0</v>
      </c>
      <c r="U344" s="385">
        <v>0</v>
      </c>
      <c r="V344" s="385">
        <v>0</v>
      </c>
      <c r="W344" s="385">
        <v>0</v>
      </c>
      <c r="X344" s="386">
        <v>0</v>
      </c>
      <c r="Y344" s="384">
        <v>0</v>
      </c>
      <c r="Z344" s="385">
        <v>0</v>
      </c>
      <c r="AA344" s="385">
        <v>0</v>
      </c>
      <c r="AB344" s="385">
        <v>0</v>
      </c>
      <c r="AC344" s="385">
        <v>0</v>
      </c>
      <c r="AD344" s="386">
        <v>0</v>
      </c>
      <c r="AE344" s="384">
        <v>0</v>
      </c>
      <c r="AF344" s="385">
        <v>0</v>
      </c>
      <c r="AG344" s="385">
        <v>0</v>
      </c>
      <c r="AH344" s="385">
        <v>0</v>
      </c>
      <c r="AI344" s="386">
        <v>0</v>
      </c>
      <c r="AJ344" s="1874">
        <v>0</v>
      </c>
      <c r="AK344" s="1874">
        <v>0</v>
      </c>
      <c r="AL344" s="1874">
        <v>0</v>
      </c>
      <c r="AM344" s="1874">
        <v>0</v>
      </c>
      <c r="AN344" s="1875">
        <v>0</v>
      </c>
    </row>
    <row r="345" spans="1:40" outlineLevel="1">
      <c r="A345" s="521">
        <f>ROW()</f>
        <v>345</v>
      </c>
      <c r="B345" s="35"/>
      <c r="C345" s="758"/>
      <c r="D345" s="33" t="s">
        <v>30</v>
      </c>
      <c r="J345" s="114"/>
      <c r="N345" s="171"/>
      <c r="O345" s="114"/>
      <c r="S345" s="171"/>
      <c r="T345" s="384">
        <v>0</v>
      </c>
      <c r="U345" s="385">
        <v>0</v>
      </c>
      <c r="V345" s="385">
        <v>0</v>
      </c>
      <c r="W345" s="385">
        <v>0</v>
      </c>
      <c r="X345" s="386">
        <v>0</v>
      </c>
      <c r="Y345" s="384">
        <v>0</v>
      </c>
      <c r="Z345" s="385">
        <v>0</v>
      </c>
      <c r="AA345" s="385">
        <v>0</v>
      </c>
      <c r="AB345" s="385">
        <v>0</v>
      </c>
      <c r="AC345" s="385">
        <v>0</v>
      </c>
      <c r="AD345" s="386">
        <v>0</v>
      </c>
      <c r="AE345" s="384">
        <v>0</v>
      </c>
      <c r="AF345" s="385">
        <v>0</v>
      </c>
      <c r="AG345" s="385">
        <v>0</v>
      </c>
      <c r="AH345" s="385">
        <v>0</v>
      </c>
      <c r="AI345" s="386">
        <v>0</v>
      </c>
      <c r="AJ345" s="1874">
        <v>0</v>
      </c>
      <c r="AK345" s="1874">
        <v>0</v>
      </c>
      <c r="AL345" s="1874">
        <v>0</v>
      </c>
      <c r="AM345" s="1874">
        <v>0</v>
      </c>
      <c r="AN345" s="1875">
        <v>0</v>
      </c>
    </row>
    <row r="346" spans="1:40" outlineLevel="1">
      <c r="A346" s="521">
        <f>ROW()</f>
        <v>346</v>
      </c>
      <c r="B346" s="35"/>
      <c r="C346" s="758"/>
      <c r="D346" s="33" t="s">
        <v>31</v>
      </c>
      <c r="J346" s="114"/>
      <c r="N346" s="171"/>
      <c r="O346" s="114"/>
      <c r="S346" s="171"/>
      <c r="T346" s="384">
        <v>0</v>
      </c>
      <c r="U346" s="385">
        <v>0</v>
      </c>
      <c r="V346" s="385">
        <v>0</v>
      </c>
      <c r="W346" s="385">
        <v>0</v>
      </c>
      <c r="X346" s="386">
        <v>0</v>
      </c>
      <c r="Y346" s="384">
        <v>0</v>
      </c>
      <c r="Z346" s="385">
        <v>0</v>
      </c>
      <c r="AA346" s="385">
        <v>0</v>
      </c>
      <c r="AB346" s="385">
        <v>0</v>
      </c>
      <c r="AC346" s="385">
        <v>0</v>
      </c>
      <c r="AD346" s="386">
        <v>0</v>
      </c>
      <c r="AE346" s="384">
        <v>0</v>
      </c>
      <c r="AF346" s="385">
        <v>0</v>
      </c>
      <c r="AG346" s="385">
        <v>0</v>
      </c>
      <c r="AH346" s="385">
        <v>0</v>
      </c>
      <c r="AI346" s="386">
        <v>0</v>
      </c>
      <c r="AJ346" s="1874">
        <v>0</v>
      </c>
      <c r="AK346" s="1874">
        <v>0</v>
      </c>
      <c r="AL346" s="1874">
        <v>0</v>
      </c>
      <c r="AM346" s="1874">
        <v>0</v>
      </c>
      <c r="AN346" s="1875">
        <v>0</v>
      </c>
    </row>
    <row r="347" spans="1:40" outlineLevel="1">
      <c r="A347" s="521">
        <f>ROW()</f>
        <v>347</v>
      </c>
      <c r="B347" s="35"/>
      <c r="C347" s="758"/>
      <c r="D347" s="33" t="s">
        <v>32</v>
      </c>
      <c r="J347" s="114"/>
      <c r="N347" s="171"/>
      <c r="O347" s="114"/>
      <c r="S347" s="171"/>
      <c r="T347" s="384">
        <v>0</v>
      </c>
      <c r="U347" s="385">
        <v>0</v>
      </c>
      <c r="V347" s="385">
        <v>0</v>
      </c>
      <c r="W347" s="385">
        <v>0</v>
      </c>
      <c r="X347" s="386">
        <v>0</v>
      </c>
      <c r="Y347" s="384">
        <v>0</v>
      </c>
      <c r="Z347" s="385">
        <v>0</v>
      </c>
      <c r="AA347" s="385">
        <v>0</v>
      </c>
      <c r="AB347" s="385">
        <v>0</v>
      </c>
      <c r="AC347" s="385">
        <v>0</v>
      </c>
      <c r="AD347" s="386">
        <v>0</v>
      </c>
      <c r="AE347" s="384">
        <v>0</v>
      </c>
      <c r="AF347" s="385">
        <v>0</v>
      </c>
      <c r="AG347" s="385">
        <v>0</v>
      </c>
      <c r="AH347" s="385">
        <v>0</v>
      </c>
      <c r="AI347" s="386">
        <v>0</v>
      </c>
      <c r="AJ347" s="1874">
        <v>0</v>
      </c>
      <c r="AK347" s="1874">
        <v>0</v>
      </c>
      <c r="AL347" s="1874">
        <v>0</v>
      </c>
      <c r="AM347" s="1874">
        <v>0</v>
      </c>
      <c r="AN347" s="1875">
        <v>0</v>
      </c>
    </row>
    <row r="348" spans="1:40" outlineLevel="1">
      <c r="A348" s="521">
        <f>ROW()</f>
        <v>348</v>
      </c>
      <c r="B348" s="35"/>
      <c r="C348" s="758"/>
      <c r="D348" s="33" t="s">
        <v>33</v>
      </c>
      <c r="J348" s="114"/>
      <c r="N348" s="171"/>
      <c r="O348" s="114"/>
      <c r="S348" s="171"/>
      <c r="T348" s="384">
        <v>0</v>
      </c>
      <c r="U348" s="385">
        <v>0</v>
      </c>
      <c r="V348" s="385">
        <v>0</v>
      </c>
      <c r="W348" s="385">
        <v>0</v>
      </c>
      <c r="X348" s="386">
        <v>0</v>
      </c>
      <c r="Y348" s="384">
        <v>0</v>
      </c>
      <c r="Z348" s="385">
        <v>0</v>
      </c>
      <c r="AA348" s="385">
        <v>0</v>
      </c>
      <c r="AB348" s="385">
        <v>0</v>
      </c>
      <c r="AC348" s="385">
        <v>0</v>
      </c>
      <c r="AD348" s="386">
        <v>0</v>
      </c>
      <c r="AE348" s="384">
        <v>0</v>
      </c>
      <c r="AF348" s="385">
        <v>0</v>
      </c>
      <c r="AG348" s="385">
        <v>0</v>
      </c>
      <c r="AH348" s="385">
        <v>0</v>
      </c>
      <c r="AI348" s="386">
        <v>0</v>
      </c>
      <c r="AJ348" s="1874">
        <v>0</v>
      </c>
      <c r="AK348" s="1874">
        <v>0</v>
      </c>
      <c r="AL348" s="1874">
        <v>0</v>
      </c>
      <c r="AM348" s="1874">
        <v>0</v>
      </c>
      <c r="AN348" s="1875">
        <v>0</v>
      </c>
    </row>
    <row r="349" spans="1:40" outlineLevel="1">
      <c r="A349" s="521">
        <f>ROW()</f>
        <v>349</v>
      </c>
      <c r="B349" s="35"/>
      <c r="C349" s="758"/>
      <c r="D349" s="33" t="s">
        <v>27</v>
      </c>
      <c r="J349" s="114"/>
      <c r="N349" s="171"/>
      <c r="O349" s="114"/>
      <c r="S349" s="171"/>
      <c r="T349" s="384">
        <v>0</v>
      </c>
      <c r="U349" s="385">
        <v>0</v>
      </c>
      <c r="V349" s="385">
        <v>0</v>
      </c>
      <c r="W349" s="385">
        <v>0</v>
      </c>
      <c r="X349" s="386">
        <v>0</v>
      </c>
      <c r="Y349" s="384">
        <v>0</v>
      </c>
      <c r="Z349" s="385">
        <v>0</v>
      </c>
      <c r="AA349" s="385">
        <v>0</v>
      </c>
      <c r="AB349" s="385">
        <v>0</v>
      </c>
      <c r="AC349" s="385">
        <v>0</v>
      </c>
      <c r="AD349" s="386">
        <v>0</v>
      </c>
      <c r="AE349" s="384">
        <v>0</v>
      </c>
      <c r="AF349" s="385">
        <v>0</v>
      </c>
      <c r="AG349" s="385">
        <v>0</v>
      </c>
      <c r="AH349" s="385">
        <v>0</v>
      </c>
      <c r="AI349" s="386">
        <v>0</v>
      </c>
      <c r="AJ349" s="1874">
        <v>0</v>
      </c>
      <c r="AK349" s="1874">
        <v>0</v>
      </c>
      <c r="AL349" s="1874">
        <v>0</v>
      </c>
      <c r="AM349" s="1874">
        <v>0</v>
      </c>
      <c r="AN349" s="1875">
        <v>0</v>
      </c>
    </row>
    <row r="350" spans="1:40" outlineLevel="1">
      <c r="A350" s="521">
        <f>ROW()</f>
        <v>350</v>
      </c>
      <c r="B350" s="35"/>
      <c r="C350" s="758"/>
      <c r="D350" s="33" t="s">
        <v>34</v>
      </c>
      <c r="J350" s="114"/>
      <c r="N350" s="171"/>
      <c r="O350" s="114"/>
      <c r="S350" s="171"/>
      <c r="T350" s="384">
        <v>0</v>
      </c>
      <c r="U350" s="385">
        <v>0</v>
      </c>
      <c r="V350" s="385">
        <v>0</v>
      </c>
      <c r="W350" s="385">
        <v>0</v>
      </c>
      <c r="X350" s="386">
        <v>0</v>
      </c>
      <c r="Y350" s="384">
        <v>0</v>
      </c>
      <c r="Z350" s="385">
        <v>0</v>
      </c>
      <c r="AA350" s="385">
        <v>0</v>
      </c>
      <c r="AB350" s="385">
        <v>0</v>
      </c>
      <c r="AC350" s="385">
        <v>0</v>
      </c>
      <c r="AD350" s="386">
        <v>0</v>
      </c>
      <c r="AE350" s="384">
        <v>0</v>
      </c>
      <c r="AF350" s="385">
        <v>0</v>
      </c>
      <c r="AG350" s="385">
        <v>0</v>
      </c>
      <c r="AH350" s="385">
        <v>0</v>
      </c>
      <c r="AI350" s="386">
        <v>0</v>
      </c>
      <c r="AJ350" s="1874">
        <v>0</v>
      </c>
      <c r="AK350" s="1874">
        <v>0</v>
      </c>
      <c r="AL350" s="1874">
        <v>0</v>
      </c>
      <c r="AM350" s="1874">
        <v>0</v>
      </c>
      <c r="AN350" s="1875">
        <v>0</v>
      </c>
    </row>
    <row r="351" spans="1:40" outlineLevel="1">
      <c r="A351" s="521">
        <f>ROW()</f>
        <v>351</v>
      </c>
      <c r="B351" s="35"/>
      <c r="C351" s="758"/>
      <c r="D351" s="33" t="s">
        <v>35</v>
      </c>
      <c r="J351" s="114"/>
      <c r="N351" s="171"/>
      <c r="O351" s="114"/>
      <c r="S351" s="171"/>
      <c r="T351" s="384">
        <v>0</v>
      </c>
      <c r="U351" s="385">
        <v>0</v>
      </c>
      <c r="V351" s="385">
        <v>0</v>
      </c>
      <c r="W351" s="385">
        <v>0</v>
      </c>
      <c r="X351" s="386">
        <v>0</v>
      </c>
      <c r="Y351" s="384">
        <v>0</v>
      </c>
      <c r="Z351" s="385">
        <v>0</v>
      </c>
      <c r="AA351" s="385">
        <v>0</v>
      </c>
      <c r="AB351" s="385">
        <v>0</v>
      </c>
      <c r="AC351" s="385">
        <v>0</v>
      </c>
      <c r="AD351" s="386">
        <v>0</v>
      </c>
      <c r="AE351" s="384">
        <v>0</v>
      </c>
      <c r="AF351" s="385">
        <v>0</v>
      </c>
      <c r="AG351" s="385">
        <v>0</v>
      </c>
      <c r="AH351" s="385">
        <v>0</v>
      </c>
      <c r="AI351" s="386">
        <v>0</v>
      </c>
      <c r="AJ351" s="1874">
        <v>0</v>
      </c>
      <c r="AK351" s="1874">
        <v>0</v>
      </c>
      <c r="AL351" s="1874">
        <v>0</v>
      </c>
      <c r="AM351" s="1874">
        <v>0</v>
      </c>
      <c r="AN351" s="1875">
        <v>0</v>
      </c>
    </row>
    <row r="352" spans="1:40" outlineLevel="1">
      <c r="A352" s="521">
        <f>ROW()</f>
        <v>352</v>
      </c>
      <c r="B352" s="35"/>
      <c r="C352" s="758"/>
      <c r="D352" s="33" t="s">
        <v>302</v>
      </c>
      <c r="J352" s="114"/>
      <c r="N352" s="171"/>
      <c r="O352" s="114"/>
      <c r="S352" s="171"/>
      <c r="T352" s="384">
        <v>0</v>
      </c>
      <c r="U352" s="385">
        <v>0</v>
      </c>
      <c r="V352" s="385">
        <v>0</v>
      </c>
      <c r="W352" s="385">
        <v>0</v>
      </c>
      <c r="X352" s="386">
        <v>0</v>
      </c>
      <c r="Y352" s="384">
        <v>0</v>
      </c>
      <c r="Z352" s="385">
        <v>0</v>
      </c>
      <c r="AA352" s="385">
        <v>0</v>
      </c>
      <c r="AB352" s="385">
        <v>0</v>
      </c>
      <c r="AC352" s="385">
        <v>0</v>
      </c>
      <c r="AD352" s="386">
        <v>0</v>
      </c>
      <c r="AE352" s="384">
        <v>0</v>
      </c>
      <c r="AF352" s="385">
        <v>0</v>
      </c>
      <c r="AG352" s="385">
        <v>0</v>
      </c>
      <c r="AH352" s="385">
        <v>0</v>
      </c>
      <c r="AI352" s="386">
        <v>0</v>
      </c>
      <c r="AJ352" s="1874">
        <v>0</v>
      </c>
      <c r="AK352" s="1874">
        <v>0</v>
      </c>
      <c r="AL352" s="1874">
        <v>0</v>
      </c>
      <c r="AM352" s="1874">
        <v>0</v>
      </c>
      <c r="AN352" s="1875">
        <v>0</v>
      </c>
    </row>
    <row r="353" spans="1:40" outlineLevel="1">
      <c r="A353" s="521">
        <f>ROW()</f>
        <v>353</v>
      </c>
      <c r="B353" s="35"/>
      <c r="C353" s="758"/>
      <c r="D353" s="33" t="s">
        <v>36</v>
      </c>
      <c r="J353" s="114"/>
      <c r="N353" s="171"/>
      <c r="O353" s="114"/>
      <c r="S353" s="171"/>
      <c r="T353" s="384">
        <v>0</v>
      </c>
      <c r="U353" s="385">
        <v>0</v>
      </c>
      <c r="V353" s="385">
        <v>0</v>
      </c>
      <c r="W353" s="385">
        <v>0</v>
      </c>
      <c r="X353" s="386">
        <v>0</v>
      </c>
      <c r="Y353" s="384">
        <v>0</v>
      </c>
      <c r="Z353" s="385">
        <v>0</v>
      </c>
      <c r="AA353" s="385">
        <v>0</v>
      </c>
      <c r="AB353" s="385">
        <v>0</v>
      </c>
      <c r="AC353" s="385">
        <v>0</v>
      </c>
      <c r="AD353" s="386">
        <v>0</v>
      </c>
      <c r="AE353" s="384">
        <v>0</v>
      </c>
      <c r="AF353" s="385">
        <v>0</v>
      </c>
      <c r="AG353" s="385">
        <v>0</v>
      </c>
      <c r="AH353" s="385">
        <v>0</v>
      </c>
      <c r="AI353" s="386">
        <v>0</v>
      </c>
      <c r="AJ353" s="1874">
        <v>0</v>
      </c>
      <c r="AK353" s="1874">
        <v>0</v>
      </c>
      <c r="AL353" s="1874">
        <v>0</v>
      </c>
      <c r="AM353" s="1874">
        <v>0</v>
      </c>
      <c r="AN353" s="1875">
        <v>0</v>
      </c>
    </row>
    <row r="354" spans="1:40" outlineLevel="1">
      <c r="A354" s="521">
        <f>ROW()</f>
        <v>354</v>
      </c>
      <c r="B354" s="35"/>
      <c r="C354" s="758"/>
      <c r="D354" s="33" t="s">
        <v>583</v>
      </c>
      <c r="J354" s="114"/>
      <c r="N354" s="171"/>
      <c r="O354" s="114"/>
      <c r="S354" s="171"/>
      <c r="T354" s="384"/>
      <c r="U354" s="385"/>
      <c r="V354" s="385"/>
      <c r="W354" s="385"/>
      <c r="X354" s="386"/>
      <c r="Y354" s="384"/>
      <c r="Z354" s="385"/>
      <c r="AA354" s="385"/>
      <c r="AB354" s="385"/>
      <c r="AC354" s="385"/>
      <c r="AD354" s="386"/>
      <c r="AE354" s="384"/>
      <c r="AF354" s="385"/>
      <c r="AG354" s="385"/>
      <c r="AH354" s="385"/>
      <c r="AI354" s="386"/>
      <c r="AJ354" s="1874"/>
      <c r="AK354" s="1874"/>
      <c r="AL354" s="1874"/>
      <c r="AM354" s="1874"/>
      <c r="AN354" s="1875"/>
    </row>
    <row r="355" spans="1:40" outlineLevel="1">
      <c r="A355" s="521">
        <f>ROW()</f>
        <v>355</v>
      </c>
      <c r="B355" s="35"/>
      <c r="C355" s="758"/>
      <c r="D355" s="33" t="s">
        <v>81</v>
      </c>
      <c r="J355" s="114"/>
      <c r="N355" s="171"/>
      <c r="O355" s="114"/>
      <c r="S355" s="171"/>
      <c r="T355" s="384">
        <v>0</v>
      </c>
      <c r="U355" s="385">
        <v>0</v>
      </c>
      <c r="V355" s="385">
        <v>0</v>
      </c>
      <c r="W355" s="385">
        <v>0</v>
      </c>
      <c r="X355" s="386">
        <v>0</v>
      </c>
      <c r="Y355" s="384">
        <v>0</v>
      </c>
      <c r="Z355" s="385">
        <v>0</v>
      </c>
      <c r="AA355" s="385">
        <v>0</v>
      </c>
      <c r="AB355" s="385">
        <v>0</v>
      </c>
      <c r="AC355" s="385">
        <v>0</v>
      </c>
      <c r="AD355" s="386">
        <v>0</v>
      </c>
      <c r="AE355" s="384">
        <v>0</v>
      </c>
      <c r="AF355" s="385">
        <v>0</v>
      </c>
      <c r="AG355" s="385">
        <v>0</v>
      </c>
      <c r="AH355" s="385">
        <v>0</v>
      </c>
      <c r="AI355" s="386">
        <v>0</v>
      </c>
      <c r="AJ355" s="1874">
        <v>0</v>
      </c>
      <c r="AK355" s="1874">
        <v>0</v>
      </c>
      <c r="AL355" s="1874">
        <v>0</v>
      </c>
      <c r="AM355" s="1874">
        <v>0</v>
      </c>
      <c r="AN355" s="1875">
        <v>0</v>
      </c>
    </row>
    <row r="356" spans="1:40" outlineLevel="1">
      <c r="A356" s="521">
        <f>ROW()</f>
        <v>356</v>
      </c>
      <c r="B356" s="35"/>
      <c r="C356" s="758"/>
      <c r="D356" s="33" t="s">
        <v>28</v>
      </c>
      <c r="J356" s="114"/>
      <c r="N356" s="171"/>
      <c r="O356" s="114"/>
      <c r="S356" s="171"/>
      <c r="T356" s="384">
        <v>0</v>
      </c>
      <c r="U356" s="385">
        <v>0</v>
      </c>
      <c r="V356" s="385">
        <v>0</v>
      </c>
      <c r="W356" s="385">
        <v>0</v>
      </c>
      <c r="X356" s="386">
        <v>0</v>
      </c>
      <c r="Y356" s="384">
        <v>0</v>
      </c>
      <c r="Z356" s="385">
        <v>0</v>
      </c>
      <c r="AA356" s="385">
        <v>0</v>
      </c>
      <c r="AB356" s="385">
        <v>0</v>
      </c>
      <c r="AC356" s="385">
        <v>0</v>
      </c>
      <c r="AD356" s="386">
        <v>0</v>
      </c>
      <c r="AE356" s="384">
        <v>0</v>
      </c>
      <c r="AF356" s="385">
        <v>0</v>
      </c>
      <c r="AG356" s="385">
        <v>0</v>
      </c>
      <c r="AH356" s="385">
        <v>0</v>
      </c>
      <c r="AI356" s="386">
        <v>0</v>
      </c>
      <c r="AJ356" s="1874">
        <v>0</v>
      </c>
      <c r="AK356" s="1874">
        <v>0</v>
      </c>
      <c r="AL356" s="1874">
        <v>0</v>
      </c>
      <c r="AM356" s="1874">
        <v>0</v>
      </c>
      <c r="AN356" s="1875">
        <v>0</v>
      </c>
    </row>
    <row r="357" spans="1:40" outlineLevel="1">
      <c r="A357" s="521">
        <f>ROW()</f>
        <v>357</v>
      </c>
      <c r="B357" s="35"/>
      <c r="C357" s="758"/>
      <c r="D357" s="45" t="s">
        <v>443</v>
      </c>
      <c r="E357" s="45"/>
      <c r="F357" s="45"/>
      <c r="G357" s="45"/>
      <c r="H357" s="45"/>
      <c r="I357" s="45"/>
      <c r="J357" s="182"/>
      <c r="K357" s="45"/>
      <c r="L357" s="45"/>
      <c r="M357" s="45"/>
      <c r="N357" s="194"/>
      <c r="O357" s="182"/>
      <c r="P357" s="45"/>
      <c r="Q357" s="45"/>
      <c r="R357" s="45"/>
      <c r="S357" s="194"/>
      <c r="T357" s="387">
        <v>0</v>
      </c>
      <c r="U357" s="388">
        <v>0</v>
      </c>
      <c r="V357" s="388">
        <v>0</v>
      </c>
      <c r="W357" s="388">
        <v>0</v>
      </c>
      <c r="X357" s="389">
        <v>0</v>
      </c>
      <c r="Y357" s="387">
        <v>0</v>
      </c>
      <c r="Z357" s="388">
        <v>0</v>
      </c>
      <c r="AA357" s="388">
        <v>0</v>
      </c>
      <c r="AB357" s="388">
        <v>0</v>
      </c>
      <c r="AC357" s="388">
        <v>0</v>
      </c>
      <c r="AD357" s="389">
        <v>0</v>
      </c>
      <c r="AE357" s="387">
        <v>0</v>
      </c>
      <c r="AF357" s="388">
        <v>0</v>
      </c>
      <c r="AG357" s="388">
        <v>0</v>
      </c>
      <c r="AH357" s="388">
        <v>0</v>
      </c>
      <c r="AI357" s="389">
        <v>0</v>
      </c>
      <c r="AJ357" s="1876">
        <v>0</v>
      </c>
      <c r="AK357" s="1876">
        <v>0</v>
      </c>
      <c r="AL357" s="1876">
        <v>0</v>
      </c>
      <c r="AM357" s="1876">
        <v>0</v>
      </c>
      <c r="AN357" s="1877">
        <v>0</v>
      </c>
    </row>
    <row r="358" spans="1:40" outlineLevel="1">
      <c r="A358" s="521">
        <f>ROW()</f>
        <v>358</v>
      </c>
      <c r="B358" s="35"/>
      <c r="C358" s="758"/>
      <c r="D358" s="33" t="s">
        <v>24</v>
      </c>
      <c r="F358" s="151"/>
      <c r="G358" s="151"/>
      <c r="H358" s="151"/>
      <c r="I358" s="151"/>
      <c r="J358" s="246"/>
      <c r="K358" s="151"/>
      <c r="L358" s="151"/>
      <c r="M358" s="151"/>
      <c r="N358" s="248"/>
      <c r="O358" s="246"/>
      <c r="P358" s="151"/>
      <c r="Q358" s="151"/>
      <c r="R358" s="151"/>
      <c r="S358" s="248"/>
      <c r="T358" s="251">
        <f t="shared" ref="T358:AN358" si="260">SUM(T342:T357)</f>
        <v>0</v>
      </c>
      <c r="U358" s="58">
        <f t="shared" si="260"/>
        <v>0</v>
      </c>
      <c r="V358" s="58">
        <f t="shared" si="260"/>
        <v>0</v>
      </c>
      <c r="W358" s="58">
        <f t="shared" si="260"/>
        <v>0</v>
      </c>
      <c r="X358" s="247">
        <f t="shared" si="260"/>
        <v>0</v>
      </c>
      <c r="Y358" s="251">
        <f t="shared" si="260"/>
        <v>0</v>
      </c>
      <c r="Z358" s="58">
        <f t="shared" si="260"/>
        <v>0</v>
      </c>
      <c r="AA358" s="58">
        <f t="shared" si="260"/>
        <v>0</v>
      </c>
      <c r="AB358" s="58">
        <f t="shared" si="260"/>
        <v>0</v>
      </c>
      <c r="AC358" s="58">
        <f t="shared" si="260"/>
        <v>0</v>
      </c>
      <c r="AD358" s="247">
        <f t="shared" si="260"/>
        <v>0</v>
      </c>
      <c r="AE358" s="251">
        <f t="shared" si="260"/>
        <v>0</v>
      </c>
      <c r="AF358" s="58">
        <f t="shared" si="260"/>
        <v>0</v>
      </c>
      <c r="AG358" s="58">
        <f t="shared" si="260"/>
        <v>0</v>
      </c>
      <c r="AH358" s="58">
        <f t="shared" si="260"/>
        <v>0</v>
      </c>
      <c r="AI358" s="247">
        <f t="shared" si="260"/>
        <v>0</v>
      </c>
      <c r="AJ358" s="58">
        <f t="shared" si="260"/>
        <v>0</v>
      </c>
      <c r="AK358" s="58">
        <f t="shared" si="260"/>
        <v>0</v>
      </c>
      <c r="AL358" s="58">
        <f t="shared" si="260"/>
        <v>0</v>
      </c>
      <c r="AM358" s="58">
        <f t="shared" si="260"/>
        <v>0</v>
      </c>
      <c r="AN358" s="247">
        <f t="shared" si="260"/>
        <v>0</v>
      </c>
    </row>
    <row r="359" spans="1:40">
      <c r="A359" s="853" t="s">
        <v>95</v>
      </c>
      <c r="B359" s="717"/>
      <c r="C359" s="757"/>
      <c r="D359" s="717"/>
      <c r="E359" s="717"/>
      <c r="F359" s="717"/>
      <c r="G359" s="717"/>
      <c r="H359" s="717"/>
      <c r="I359" s="718"/>
      <c r="J359" s="719"/>
      <c r="K359" s="718"/>
      <c r="L359" s="718"/>
      <c r="M359" s="718"/>
      <c r="N359" s="720"/>
      <c r="O359" s="719"/>
      <c r="P359" s="718"/>
      <c r="Q359" s="718"/>
      <c r="R359" s="718"/>
      <c r="S359" s="720"/>
      <c r="T359" s="719"/>
      <c r="U359" s="718"/>
      <c r="V359" s="718"/>
      <c r="W359" s="718"/>
      <c r="X359" s="720"/>
      <c r="Y359" s="719"/>
      <c r="Z359" s="718"/>
      <c r="AA359" s="718"/>
      <c r="AB359" s="718"/>
      <c r="AC359" s="718"/>
      <c r="AD359" s="720"/>
      <c r="AE359" s="719"/>
      <c r="AF359" s="718"/>
      <c r="AG359" s="718"/>
      <c r="AH359" s="718"/>
      <c r="AI359" s="720"/>
      <c r="AJ359" s="718"/>
      <c r="AK359" s="718"/>
      <c r="AL359" s="718"/>
      <c r="AM359" s="718"/>
      <c r="AN359" s="720"/>
    </row>
    <row r="360" spans="1:40" outlineLevel="1">
      <c r="A360" s="521">
        <f>ROW()</f>
        <v>360</v>
      </c>
      <c r="B360" s="35"/>
      <c r="C360" s="756" t="s">
        <v>86</v>
      </c>
      <c r="J360" s="1909"/>
      <c r="K360" s="1910"/>
      <c r="L360" s="1910"/>
      <c r="M360" s="1910"/>
      <c r="N360" s="1911"/>
      <c r="O360" s="1909"/>
      <c r="P360" s="1910"/>
      <c r="Q360" s="1910"/>
      <c r="R360" s="1910"/>
      <c r="S360" s="1911"/>
      <c r="T360" s="1906" t="str">
        <f>T$189</f>
        <v>Actual 3 [m$ 31/12/2023]</v>
      </c>
      <c r="U360" s="1907"/>
      <c r="V360" s="1907"/>
      <c r="W360" s="1907"/>
      <c r="X360" s="1908"/>
      <c r="Y360" s="1410"/>
      <c r="Z360" s="1408" t="str">
        <f>"Actual 4 [m$  "&amp;$G$43&amp;"]"</f>
        <v>Actual 4 [m$  31/12/2023]</v>
      </c>
      <c r="AA360" s="1409"/>
      <c r="AB360" s="1410"/>
      <c r="AC360" s="1411"/>
      <c r="AD360" s="1412" t="str">
        <f>"Forecast [m$  "&amp;$G$43&amp;"]"</f>
        <v>Forecast [m$  31/12/2023]</v>
      </c>
      <c r="AE360" s="1413"/>
      <c r="AF360" s="1137"/>
      <c r="AG360" s="1137" t="str">
        <f>"Forecast 5 [m$ "&amp;$G$43&amp;"]"</f>
        <v>Forecast 5 [m$ 31/12/2023]</v>
      </c>
      <c r="AH360" s="1137"/>
      <c r="AI360" s="1160"/>
      <c r="AJ360" s="1137"/>
      <c r="AK360" s="1137"/>
      <c r="AL360" s="1137" t="str">
        <f>"Forecast 6 [m$ "&amp;$G$43&amp;"]"</f>
        <v>Forecast 6 [m$ 31/12/2023]</v>
      </c>
      <c r="AM360" s="1137"/>
      <c r="AN360" s="1160"/>
    </row>
    <row r="361" spans="1:40" outlineLevel="1">
      <c r="A361" s="521">
        <f>ROW()</f>
        <v>361</v>
      </c>
      <c r="B361" s="35"/>
      <c r="C361" s="758"/>
      <c r="D361" s="33" t="s">
        <v>300</v>
      </c>
      <c r="J361" s="114"/>
      <c r="N361" s="171"/>
      <c r="O361" s="114"/>
      <c r="S361" s="171"/>
      <c r="T361" s="252">
        <f t="shared" ref="T361:X370" si="261">(-T323-T342)*T$43</f>
        <v>0</v>
      </c>
      <c r="U361" s="53">
        <f t="shared" si="261"/>
        <v>0</v>
      </c>
      <c r="V361" s="53">
        <f t="shared" si="261"/>
        <v>0</v>
      </c>
      <c r="W361" s="53">
        <f t="shared" si="261"/>
        <v>0</v>
      </c>
      <c r="X361" s="44">
        <f t="shared" si="261"/>
        <v>0</v>
      </c>
      <c r="Y361" s="252">
        <f t="shared" ref="Y361:AI361" si="262">(-Y323-Y342)*$X$43</f>
        <v>0</v>
      </c>
      <c r="Z361" s="53">
        <f t="shared" si="262"/>
        <v>0</v>
      </c>
      <c r="AA361" s="53">
        <f t="shared" si="262"/>
        <v>0</v>
      </c>
      <c r="AB361" s="53">
        <f t="shared" si="262"/>
        <v>0</v>
      </c>
      <c r="AC361" s="53">
        <f t="shared" si="262"/>
        <v>0</v>
      </c>
      <c r="AD361" s="44">
        <f t="shared" si="262"/>
        <v>0</v>
      </c>
      <c r="AE361" s="252">
        <f t="shared" si="262"/>
        <v>0</v>
      </c>
      <c r="AF361" s="53">
        <f t="shared" si="262"/>
        <v>0</v>
      </c>
      <c r="AG361" s="53">
        <f t="shared" si="262"/>
        <v>0</v>
      </c>
      <c r="AH361" s="53">
        <f t="shared" si="262"/>
        <v>0</v>
      </c>
      <c r="AI361" s="44">
        <f t="shared" si="262"/>
        <v>0</v>
      </c>
      <c r="AJ361" s="53">
        <f t="shared" ref="AJ361:AN370" si="263">(-AJ323-AJ342)*$AD$43</f>
        <v>0</v>
      </c>
      <c r="AK361" s="53">
        <f t="shared" si="263"/>
        <v>0</v>
      </c>
      <c r="AL361" s="53">
        <f t="shared" si="263"/>
        <v>0</v>
      </c>
      <c r="AM361" s="53">
        <f t="shared" si="263"/>
        <v>0</v>
      </c>
      <c r="AN361" s="44">
        <f t="shared" si="263"/>
        <v>0</v>
      </c>
    </row>
    <row r="362" spans="1:40" outlineLevel="1">
      <c r="A362" s="521">
        <f>ROW()</f>
        <v>362</v>
      </c>
      <c r="B362" s="35"/>
      <c r="C362" s="758"/>
      <c r="D362" s="33" t="s">
        <v>301</v>
      </c>
      <c r="J362" s="114"/>
      <c r="N362" s="171"/>
      <c r="O362" s="114"/>
      <c r="S362" s="171"/>
      <c r="T362" s="252">
        <f t="shared" si="261"/>
        <v>0</v>
      </c>
      <c r="U362" s="53">
        <f t="shared" si="261"/>
        <v>0</v>
      </c>
      <c r="V362" s="53">
        <f t="shared" si="261"/>
        <v>0</v>
      </c>
      <c r="W362" s="53">
        <f t="shared" si="261"/>
        <v>0</v>
      </c>
      <c r="X362" s="44">
        <f t="shared" si="261"/>
        <v>0</v>
      </c>
      <c r="Y362" s="252">
        <f t="shared" ref="Y362:AI362" si="264">(-Y324-Y343)*$X$43</f>
        <v>0</v>
      </c>
      <c r="Z362" s="53">
        <f t="shared" si="264"/>
        <v>0</v>
      </c>
      <c r="AA362" s="53">
        <f t="shared" si="264"/>
        <v>0</v>
      </c>
      <c r="AB362" s="53">
        <f t="shared" si="264"/>
        <v>0</v>
      </c>
      <c r="AC362" s="53">
        <f t="shared" si="264"/>
        <v>0</v>
      </c>
      <c r="AD362" s="44">
        <f t="shared" si="264"/>
        <v>0</v>
      </c>
      <c r="AE362" s="252">
        <f t="shared" si="264"/>
        <v>0</v>
      </c>
      <c r="AF362" s="53">
        <f t="shared" si="264"/>
        <v>0</v>
      </c>
      <c r="AG362" s="53">
        <f t="shared" si="264"/>
        <v>0</v>
      </c>
      <c r="AH362" s="53">
        <f t="shared" si="264"/>
        <v>0</v>
      </c>
      <c r="AI362" s="44">
        <f t="shared" si="264"/>
        <v>0</v>
      </c>
      <c r="AJ362" s="53">
        <f t="shared" si="263"/>
        <v>0</v>
      </c>
      <c r="AK362" s="53">
        <f t="shared" si="263"/>
        <v>0</v>
      </c>
      <c r="AL362" s="53">
        <f t="shared" si="263"/>
        <v>0</v>
      </c>
      <c r="AM362" s="53">
        <f t="shared" si="263"/>
        <v>0</v>
      </c>
      <c r="AN362" s="44">
        <f t="shared" si="263"/>
        <v>0</v>
      </c>
    </row>
    <row r="363" spans="1:40" outlineLevel="1">
      <c r="A363" s="521">
        <f>ROW()</f>
        <v>363</v>
      </c>
      <c r="B363" s="35"/>
      <c r="C363" s="758"/>
      <c r="D363" s="33" t="s">
        <v>29</v>
      </c>
      <c r="J363" s="114"/>
      <c r="N363" s="171"/>
      <c r="O363" s="114"/>
      <c r="S363" s="171"/>
      <c r="T363" s="252">
        <f t="shared" si="261"/>
        <v>0</v>
      </c>
      <c r="U363" s="53">
        <f t="shared" si="261"/>
        <v>0</v>
      </c>
      <c r="V363" s="53">
        <f t="shared" si="261"/>
        <v>0</v>
      </c>
      <c r="W363" s="53">
        <f t="shared" si="261"/>
        <v>0</v>
      </c>
      <c r="X363" s="44">
        <f t="shared" si="261"/>
        <v>0</v>
      </c>
      <c r="Y363" s="252">
        <f t="shared" ref="Y363:AI363" si="265">(-Y325-Y344)*$X$43</f>
        <v>0</v>
      </c>
      <c r="Z363" s="53">
        <f t="shared" si="265"/>
        <v>0</v>
      </c>
      <c r="AA363" s="53">
        <f t="shared" si="265"/>
        <v>0</v>
      </c>
      <c r="AB363" s="53">
        <f t="shared" si="265"/>
        <v>0</v>
      </c>
      <c r="AC363" s="53">
        <f t="shared" si="265"/>
        <v>0</v>
      </c>
      <c r="AD363" s="44">
        <f t="shared" si="265"/>
        <v>0</v>
      </c>
      <c r="AE363" s="252">
        <f t="shared" si="265"/>
        <v>0</v>
      </c>
      <c r="AF363" s="53">
        <f t="shared" si="265"/>
        <v>0</v>
      </c>
      <c r="AG363" s="53">
        <f t="shared" si="265"/>
        <v>0</v>
      </c>
      <c r="AH363" s="53">
        <f t="shared" si="265"/>
        <v>0</v>
      </c>
      <c r="AI363" s="44">
        <f t="shared" si="265"/>
        <v>0</v>
      </c>
      <c r="AJ363" s="53">
        <f t="shared" si="263"/>
        <v>0</v>
      </c>
      <c r="AK363" s="53">
        <f t="shared" si="263"/>
        <v>0</v>
      </c>
      <c r="AL363" s="53">
        <f t="shared" si="263"/>
        <v>0</v>
      </c>
      <c r="AM363" s="53">
        <f t="shared" si="263"/>
        <v>0</v>
      </c>
      <c r="AN363" s="44">
        <f t="shared" si="263"/>
        <v>0</v>
      </c>
    </row>
    <row r="364" spans="1:40" outlineLevel="1">
      <c r="A364" s="521">
        <f>ROW()</f>
        <v>364</v>
      </c>
      <c r="B364" s="35"/>
      <c r="C364" s="758"/>
      <c r="D364" s="33" t="s">
        <v>30</v>
      </c>
      <c r="J364" s="114"/>
      <c r="N364" s="171"/>
      <c r="O364" s="114"/>
      <c r="S364" s="171"/>
      <c r="T364" s="252">
        <f t="shared" si="261"/>
        <v>0</v>
      </c>
      <c r="U364" s="53">
        <f t="shared" si="261"/>
        <v>0</v>
      </c>
      <c r="V364" s="53">
        <f t="shared" si="261"/>
        <v>0</v>
      </c>
      <c r="W364" s="53">
        <f t="shared" si="261"/>
        <v>0</v>
      </c>
      <c r="X364" s="44">
        <f t="shared" si="261"/>
        <v>0</v>
      </c>
      <c r="Y364" s="252">
        <f t="shared" ref="Y364:AI364" si="266">(-Y326-Y345)*$X$43</f>
        <v>0</v>
      </c>
      <c r="Z364" s="53">
        <f t="shared" si="266"/>
        <v>0</v>
      </c>
      <c r="AA364" s="53">
        <f t="shared" si="266"/>
        <v>0</v>
      </c>
      <c r="AB364" s="53">
        <f t="shared" si="266"/>
        <v>0</v>
      </c>
      <c r="AC364" s="53">
        <f t="shared" si="266"/>
        <v>0</v>
      </c>
      <c r="AD364" s="44">
        <f t="shared" si="266"/>
        <v>0</v>
      </c>
      <c r="AE364" s="252">
        <f t="shared" si="266"/>
        <v>0</v>
      </c>
      <c r="AF364" s="53">
        <f t="shared" si="266"/>
        <v>0</v>
      </c>
      <c r="AG364" s="53">
        <f t="shared" si="266"/>
        <v>0</v>
      </c>
      <c r="AH364" s="53">
        <f t="shared" si="266"/>
        <v>0</v>
      </c>
      <c r="AI364" s="44">
        <f t="shared" si="266"/>
        <v>0</v>
      </c>
      <c r="AJ364" s="53">
        <f t="shared" si="263"/>
        <v>0</v>
      </c>
      <c r="AK364" s="53">
        <f t="shared" si="263"/>
        <v>0</v>
      </c>
      <c r="AL364" s="53">
        <f t="shared" si="263"/>
        <v>0</v>
      </c>
      <c r="AM364" s="53">
        <f t="shared" si="263"/>
        <v>0</v>
      </c>
      <c r="AN364" s="44">
        <f t="shared" si="263"/>
        <v>0</v>
      </c>
    </row>
    <row r="365" spans="1:40" outlineLevel="1">
      <c r="A365" s="521">
        <f>ROW()</f>
        <v>365</v>
      </c>
      <c r="B365" s="35"/>
      <c r="C365" s="758"/>
      <c r="D365" s="33" t="s">
        <v>31</v>
      </c>
      <c r="J365" s="114"/>
      <c r="N365" s="171"/>
      <c r="O365" s="114"/>
      <c r="S365" s="171"/>
      <c r="T365" s="252">
        <f t="shared" si="261"/>
        <v>0</v>
      </c>
      <c r="U365" s="53">
        <f t="shared" si="261"/>
        <v>0</v>
      </c>
      <c r="V365" s="53">
        <f t="shared" si="261"/>
        <v>0</v>
      </c>
      <c r="W365" s="53">
        <f t="shared" si="261"/>
        <v>0</v>
      </c>
      <c r="X365" s="44">
        <f t="shared" si="261"/>
        <v>0</v>
      </c>
      <c r="Y365" s="252">
        <f t="shared" ref="Y365:AI365" si="267">(-Y327-Y346)*$X$43</f>
        <v>0</v>
      </c>
      <c r="Z365" s="53">
        <f t="shared" si="267"/>
        <v>0</v>
      </c>
      <c r="AA365" s="53">
        <f t="shared" si="267"/>
        <v>0</v>
      </c>
      <c r="AB365" s="53">
        <f t="shared" si="267"/>
        <v>0</v>
      </c>
      <c r="AC365" s="53">
        <f t="shared" si="267"/>
        <v>0</v>
      </c>
      <c r="AD365" s="44">
        <f t="shared" si="267"/>
        <v>0</v>
      </c>
      <c r="AE365" s="252">
        <f t="shared" si="267"/>
        <v>0</v>
      </c>
      <c r="AF365" s="53">
        <f t="shared" si="267"/>
        <v>0</v>
      </c>
      <c r="AG365" s="53">
        <f t="shared" si="267"/>
        <v>0</v>
      </c>
      <c r="AH365" s="53">
        <f t="shared" si="267"/>
        <v>0</v>
      </c>
      <c r="AI365" s="44">
        <f t="shared" si="267"/>
        <v>0</v>
      </c>
      <c r="AJ365" s="53">
        <f t="shared" si="263"/>
        <v>0</v>
      </c>
      <c r="AK365" s="53">
        <f t="shared" si="263"/>
        <v>0</v>
      </c>
      <c r="AL365" s="53">
        <f t="shared" si="263"/>
        <v>0</v>
      </c>
      <c r="AM365" s="53">
        <f t="shared" si="263"/>
        <v>0</v>
      </c>
      <c r="AN365" s="44">
        <f t="shared" si="263"/>
        <v>0</v>
      </c>
    </row>
    <row r="366" spans="1:40" outlineLevel="1">
      <c r="A366" s="521">
        <f>ROW()</f>
        <v>366</v>
      </c>
      <c r="B366" s="35"/>
      <c r="C366" s="758"/>
      <c r="D366" s="33" t="s">
        <v>32</v>
      </c>
      <c r="J366" s="114"/>
      <c r="N366" s="171"/>
      <c r="O366" s="114"/>
      <c r="S366" s="171"/>
      <c r="T366" s="252">
        <f t="shared" si="261"/>
        <v>0</v>
      </c>
      <c r="U366" s="53">
        <f t="shared" si="261"/>
        <v>0</v>
      </c>
      <c r="V366" s="53">
        <f t="shared" si="261"/>
        <v>0</v>
      </c>
      <c r="W366" s="53">
        <f t="shared" si="261"/>
        <v>0</v>
      </c>
      <c r="X366" s="44">
        <f t="shared" si="261"/>
        <v>0</v>
      </c>
      <c r="Y366" s="252">
        <f t="shared" ref="Y366:AI366" si="268">(-Y328-Y347)*$X$43</f>
        <v>0</v>
      </c>
      <c r="Z366" s="53">
        <f t="shared" si="268"/>
        <v>0</v>
      </c>
      <c r="AA366" s="53">
        <f t="shared" si="268"/>
        <v>0</v>
      </c>
      <c r="AB366" s="53">
        <f t="shared" si="268"/>
        <v>0</v>
      </c>
      <c r="AC366" s="53">
        <f t="shared" si="268"/>
        <v>0</v>
      </c>
      <c r="AD366" s="44">
        <f t="shared" si="268"/>
        <v>0</v>
      </c>
      <c r="AE366" s="252">
        <f t="shared" si="268"/>
        <v>0</v>
      </c>
      <c r="AF366" s="53">
        <f t="shared" si="268"/>
        <v>0</v>
      </c>
      <c r="AG366" s="53">
        <f t="shared" si="268"/>
        <v>0</v>
      </c>
      <c r="AH366" s="53">
        <f t="shared" si="268"/>
        <v>0</v>
      </c>
      <c r="AI366" s="44">
        <f t="shared" si="268"/>
        <v>0</v>
      </c>
      <c r="AJ366" s="53">
        <f t="shared" si="263"/>
        <v>0</v>
      </c>
      <c r="AK366" s="53">
        <f t="shared" si="263"/>
        <v>0</v>
      </c>
      <c r="AL366" s="53">
        <f t="shared" si="263"/>
        <v>0</v>
      </c>
      <c r="AM366" s="53">
        <f t="shared" si="263"/>
        <v>0</v>
      </c>
      <c r="AN366" s="44">
        <f t="shared" si="263"/>
        <v>0</v>
      </c>
    </row>
    <row r="367" spans="1:40" outlineLevel="1">
      <c r="A367" s="521">
        <f>ROW()</f>
        <v>367</v>
      </c>
      <c r="B367" s="35"/>
      <c r="C367" s="758"/>
      <c r="D367" s="33" t="s">
        <v>33</v>
      </c>
      <c r="J367" s="114"/>
      <c r="N367" s="171"/>
      <c r="O367" s="114"/>
      <c r="S367" s="171"/>
      <c r="T367" s="252">
        <f t="shared" si="261"/>
        <v>0</v>
      </c>
      <c r="U367" s="53">
        <f t="shared" si="261"/>
        <v>0</v>
      </c>
      <c r="V367" s="53">
        <f t="shared" si="261"/>
        <v>0</v>
      </c>
      <c r="W367" s="53">
        <f t="shared" si="261"/>
        <v>0</v>
      </c>
      <c r="X367" s="44">
        <f t="shared" si="261"/>
        <v>0</v>
      </c>
      <c r="Y367" s="252">
        <f t="shared" ref="Y367:AI367" si="269">(-Y329-Y348)*$X$43</f>
        <v>0</v>
      </c>
      <c r="Z367" s="53">
        <f t="shared" si="269"/>
        <v>0</v>
      </c>
      <c r="AA367" s="53">
        <f t="shared" si="269"/>
        <v>0</v>
      </c>
      <c r="AB367" s="53">
        <f t="shared" si="269"/>
        <v>0</v>
      </c>
      <c r="AC367" s="53">
        <f t="shared" si="269"/>
        <v>0</v>
      </c>
      <c r="AD367" s="44">
        <f t="shared" si="269"/>
        <v>0</v>
      </c>
      <c r="AE367" s="252">
        <f t="shared" si="269"/>
        <v>0</v>
      </c>
      <c r="AF367" s="53">
        <f t="shared" si="269"/>
        <v>0</v>
      </c>
      <c r="AG367" s="53">
        <f t="shared" si="269"/>
        <v>0</v>
      </c>
      <c r="AH367" s="53">
        <f t="shared" si="269"/>
        <v>0</v>
      </c>
      <c r="AI367" s="44">
        <f t="shared" si="269"/>
        <v>0</v>
      </c>
      <c r="AJ367" s="53">
        <f t="shared" si="263"/>
        <v>0</v>
      </c>
      <c r="AK367" s="53">
        <f t="shared" si="263"/>
        <v>0</v>
      </c>
      <c r="AL367" s="53">
        <f t="shared" si="263"/>
        <v>0</v>
      </c>
      <c r="AM367" s="53">
        <f t="shared" si="263"/>
        <v>0</v>
      </c>
      <c r="AN367" s="44">
        <f t="shared" si="263"/>
        <v>0</v>
      </c>
    </row>
    <row r="368" spans="1:40" outlineLevel="1">
      <c r="A368" s="521">
        <f>ROW()</f>
        <v>368</v>
      </c>
      <c r="B368" s="35"/>
      <c r="C368" s="758"/>
      <c r="D368" s="33" t="s">
        <v>27</v>
      </c>
      <c r="J368" s="114"/>
      <c r="N368" s="171"/>
      <c r="O368" s="114"/>
      <c r="S368" s="171"/>
      <c r="T368" s="252">
        <f t="shared" si="261"/>
        <v>0</v>
      </c>
      <c r="U368" s="53">
        <f t="shared" si="261"/>
        <v>0</v>
      </c>
      <c r="V368" s="53">
        <f t="shared" si="261"/>
        <v>0</v>
      </c>
      <c r="W368" s="53">
        <f t="shared" si="261"/>
        <v>0</v>
      </c>
      <c r="X368" s="44">
        <f t="shared" si="261"/>
        <v>0</v>
      </c>
      <c r="Y368" s="252">
        <f t="shared" ref="Y368:AI368" si="270">(-Y330-Y349)*$X$43</f>
        <v>0</v>
      </c>
      <c r="Z368" s="53">
        <f t="shared" si="270"/>
        <v>0</v>
      </c>
      <c r="AA368" s="53">
        <f t="shared" si="270"/>
        <v>0</v>
      </c>
      <c r="AB368" s="53">
        <f t="shared" si="270"/>
        <v>0</v>
      </c>
      <c r="AC368" s="53">
        <f t="shared" si="270"/>
        <v>0</v>
      </c>
      <c r="AD368" s="44">
        <f t="shared" si="270"/>
        <v>0</v>
      </c>
      <c r="AE368" s="252">
        <f t="shared" si="270"/>
        <v>0</v>
      </c>
      <c r="AF368" s="53">
        <f t="shared" si="270"/>
        <v>0</v>
      </c>
      <c r="AG368" s="53">
        <f t="shared" si="270"/>
        <v>0</v>
      </c>
      <c r="AH368" s="53">
        <f t="shared" si="270"/>
        <v>0</v>
      </c>
      <c r="AI368" s="44">
        <f t="shared" si="270"/>
        <v>0</v>
      </c>
      <c r="AJ368" s="53">
        <f t="shared" si="263"/>
        <v>0</v>
      </c>
      <c r="AK368" s="53">
        <f t="shared" si="263"/>
        <v>0</v>
      </c>
      <c r="AL368" s="53">
        <f t="shared" si="263"/>
        <v>0</v>
      </c>
      <c r="AM368" s="53">
        <f t="shared" si="263"/>
        <v>0</v>
      </c>
      <c r="AN368" s="44">
        <f t="shared" si="263"/>
        <v>0</v>
      </c>
    </row>
    <row r="369" spans="1:40" outlineLevel="1">
      <c r="A369" s="521">
        <f>ROW()</f>
        <v>369</v>
      </c>
      <c r="B369" s="35"/>
      <c r="C369" s="758"/>
      <c r="D369" s="33" t="s">
        <v>34</v>
      </c>
      <c r="J369" s="114"/>
      <c r="N369" s="171"/>
      <c r="O369" s="114"/>
      <c r="S369" s="171"/>
      <c r="T369" s="252">
        <f t="shared" si="261"/>
        <v>0</v>
      </c>
      <c r="U369" s="53">
        <f t="shared" si="261"/>
        <v>0</v>
      </c>
      <c r="V369" s="53">
        <f t="shared" si="261"/>
        <v>0</v>
      </c>
      <c r="W369" s="53">
        <f t="shared" si="261"/>
        <v>0</v>
      </c>
      <c r="X369" s="44">
        <f t="shared" si="261"/>
        <v>0</v>
      </c>
      <c r="Y369" s="252">
        <f t="shared" ref="Y369:AI369" si="271">(-Y331-Y350)*$X$43</f>
        <v>0</v>
      </c>
      <c r="Z369" s="53">
        <f t="shared" si="271"/>
        <v>0</v>
      </c>
      <c r="AA369" s="53">
        <f t="shared" si="271"/>
        <v>0</v>
      </c>
      <c r="AB369" s="53">
        <f t="shared" si="271"/>
        <v>0</v>
      </c>
      <c r="AC369" s="53">
        <f t="shared" si="271"/>
        <v>0</v>
      </c>
      <c r="AD369" s="44">
        <f t="shared" si="271"/>
        <v>0</v>
      </c>
      <c r="AE369" s="252">
        <f t="shared" si="271"/>
        <v>0</v>
      </c>
      <c r="AF369" s="53">
        <f t="shared" si="271"/>
        <v>0</v>
      </c>
      <c r="AG369" s="53">
        <f t="shared" si="271"/>
        <v>0</v>
      </c>
      <c r="AH369" s="53">
        <f t="shared" si="271"/>
        <v>0</v>
      </c>
      <c r="AI369" s="44">
        <f t="shared" si="271"/>
        <v>0</v>
      </c>
      <c r="AJ369" s="53">
        <f t="shared" si="263"/>
        <v>0</v>
      </c>
      <c r="AK369" s="53">
        <f t="shared" si="263"/>
        <v>0</v>
      </c>
      <c r="AL369" s="53">
        <f t="shared" si="263"/>
        <v>0</v>
      </c>
      <c r="AM369" s="53">
        <f t="shared" si="263"/>
        <v>0</v>
      </c>
      <c r="AN369" s="44">
        <f t="shared" si="263"/>
        <v>0</v>
      </c>
    </row>
    <row r="370" spans="1:40" outlineLevel="1">
      <c r="A370" s="521">
        <f>ROW()</f>
        <v>370</v>
      </c>
      <c r="B370" s="35"/>
      <c r="C370" s="758"/>
      <c r="D370" s="33" t="s">
        <v>35</v>
      </c>
      <c r="J370" s="114"/>
      <c r="N370" s="171"/>
      <c r="O370" s="114"/>
      <c r="S370" s="171"/>
      <c r="T370" s="252">
        <f t="shared" si="261"/>
        <v>0</v>
      </c>
      <c r="U370" s="53">
        <f t="shared" si="261"/>
        <v>0</v>
      </c>
      <c r="V370" s="53">
        <f t="shared" si="261"/>
        <v>0</v>
      </c>
      <c r="W370" s="53">
        <f t="shared" si="261"/>
        <v>0</v>
      </c>
      <c r="X370" s="44">
        <f t="shared" si="261"/>
        <v>0</v>
      </c>
      <c r="Y370" s="252">
        <f t="shared" ref="Y370:AI370" si="272">(-Y332-Y351)*$X$43</f>
        <v>0</v>
      </c>
      <c r="Z370" s="53">
        <f t="shared" si="272"/>
        <v>0</v>
      </c>
      <c r="AA370" s="53">
        <f t="shared" si="272"/>
        <v>0</v>
      </c>
      <c r="AB370" s="53">
        <f t="shared" si="272"/>
        <v>0</v>
      </c>
      <c r="AC370" s="53">
        <f t="shared" si="272"/>
        <v>0</v>
      </c>
      <c r="AD370" s="44">
        <f t="shared" si="272"/>
        <v>0</v>
      </c>
      <c r="AE370" s="252">
        <f t="shared" si="272"/>
        <v>0</v>
      </c>
      <c r="AF370" s="53">
        <f t="shared" si="272"/>
        <v>0</v>
      </c>
      <c r="AG370" s="53">
        <f t="shared" si="272"/>
        <v>0</v>
      </c>
      <c r="AH370" s="53">
        <f t="shared" si="272"/>
        <v>0</v>
      </c>
      <c r="AI370" s="44">
        <f t="shared" si="272"/>
        <v>0</v>
      </c>
      <c r="AJ370" s="53">
        <f t="shared" si="263"/>
        <v>0</v>
      </c>
      <c r="AK370" s="53">
        <f t="shared" si="263"/>
        <v>0</v>
      </c>
      <c r="AL370" s="53">
        <f t="shared" si="263"/>
        <v>0</v>
      </c>
      <c r="AM370" s="53">
        <f t="shared" si="263"/>
        <v>0</v>
      </c>
      <c r="AN370" s="44">
        <f t="shared" si="263"/>
        <v>0</v>
      </c>
    </row>
    <row r="371" spans="1:40" outlineLevel="1">
      <c r="A371" s="521">
        <f>ROW()</f>
        <v>371</v>
      </c>
      <c r="B371" s="35"/>
      <c r="C371" s="758"/>
      <c r="D371" s="33" t="s">
        <v>302</v>
      </c>
      <c r="J371" s="114"/>
      <c r="N371" s="171"/>
      <c r="O371" s="114"/>
      <c r="S371" s="171"/>
      <c r="T371" s="252">
        <f t="shared" ref="T371:X376" si="273">(-T333-T352)*T$43</f>
        <v>0</v>
      </c>
      <c r="U371" s="53">
        <f t="shared" si="273"/>
        <v>0</v>
      </c>
      <c r="V371" s="53">
        <f t="shared" si="273"/>
        <v>0</v>
      </c>
      <c r="W371" s="53">
        <f t="shared" si="273"/>
        <v>0</v>
      </c>
      <c r="X371" s="44">
        <f t="shared" si="273"/>
        <v>0</v>
      </c>
      <c r="Y371" s="252">
        <f t="shared" ref="Y371:AI371" si="274">(-Y333-Y352)*$X$43</f>
        <v>0</v>
      </c>
      <c r="Z371" s="53">
        <f t="shared" si="274"/>
        <v>0</v>
      </c>
      <c r="AA371" s="53">
        <f t="shared" si="274"/>
        <v>0</v>
      </c>
      <c r="AB371" s="53">
        <f t="shared" si="274"/>
        <v>0</v>
      </c>
      <c r="AC371" s="53">
        <f t="shared" si="274"/>
        <v>0</v>
      </c>
      <c r="AD371" s="44">
        <f t="shared" si="274"/>
        <v>0</v>
      </c>
      <c r="AE371" s="252">
        <f t="shared" si="274"/>
        <v>0</v>
      </c>
      <c r="AF371" s="53">
        <f t="shared" si="274"/>
        <v>0</v>
      </c>
      <c r="AG371" s="53">
        <f t="shared" si="274"/>
        <v>0</v>
      </c>
      <c r="AH371" s="53">
        <f t="shared" si="274"/>
        <v>0</v>
      </c>
      <c r="AI371" s="44">
        <f t="shared" si="274"/>
        <v>0</v>
      </c>
      <c r="AJ371" s="53">
        <f t="shared" ref="AJ371:AN376" si="275">(-AJ333-AJ352)*$AD$43</f>
        <v>0</v>
      </c>
      <c r="AK371" s="53">
        <f t="shared" si="275"/>
        <v>0</v>
      </c>
      <c r="AL371" s="53">
        <f t="shared" si="275"/>
        <v>0</v>
      </c>
      <c r="AM371" s="53">
        <f t="shared" si="275"/>
        <v>0</v>
      </c>
      <c r="AN371" s="44">
        <f t="shared" si="275"/>
        <v>0</v>
      </c>
    </row>
    <row r="372" spans="1:40" outlineLevel="1">
      <c r="A372" s="521">
        <f>ROW()</f>
        <v>372</v>
      </c>
      <c r="B372" s="35"/>
      <c r="C372" s="758"/>
      <c r="D372" s="33" t="s">
        <v>36</v>
      </c>
      <c r="J372" s="114"/>
      <c r="N372" s="171"/>
      <c r="O372" s="114"/>
      <c r="S372" s="171"/>
      <c r="T372" s="252">
        <f t="shared" si="273"/>
        <v>0</v>
      </c>
      <c r="U372" s="53">
        <f t="shared" si="273"/>
        <v>0</v>
      </c>
      <c r="V372" s="53">
        <f t="shared" si="273"/>
        <v>0</v>
      </c>
      <c r="W372" s="53">
        <f t="shared" si="273"/>
        <v>0</v>
      </c>
      <c r="X372" s="44">
        <f t="shared" si="273"/>
        <v>0</v>
      </c>
      <c r="Y372" s="252">
        <f t="shared" ref="Y372:AI372" si="276">(-Y334-Y353)*$X$43</f>
        <v>0</v>
      </c>
      <c r="Z372" s="53">
        <f t="shared" si="276"/>
        <v>0</v>
      </c>
      <c r="AA372" s="53">
        <f t="shared" si="276"/>
        <v>0</v>
      </c>
      <c r="AB372" s="53">
        <f t="shared" si="276"/>
        <v>0</v>
      </c>
      <c r="AC372" s="53">
        <f t="shared" si="276"/>
        <v>0</v>
      </c>
      <c r="AD372" s="44">
        <f t="shared" si="276"/>
        <v>0</v>
      </c>
      <c r="AE372" s="252">
        <f t="shared" si="276"/>
        <v>0</v>
      </c>
      <c r="AF372" s="53">
        <f t="shared" si="276"/>
        <v>0</v>
      </c>
      <c r="AG372" s="53">
        <f t="shared" si="276"/>
        <v>0</v>
      </c>
      <c r="AH372" s="53">
        <f t="shared" si="276"/>
        <v>0</v>
      </c>
      <c r="AI372" s="44">
        <f t="shared" si="276"/>
        <v>0</v>
      </c>
      <c r="AJ372" s="53">
        <f t="shared" si="275"/>
        <v>0</v>
      </c>
      <c r="AK372" s="53">
        <f t="shared" si="275"/>
        <v>0</v>
      </c>
      <c r="AL372" s="53">
        <f t="shared" si="275"/>
        <v>0</v>
      </c>
      <c r="AM372" s="53">
        <f t="shared" si="275"/>
        <v>0</v>
      </c>
      <c r="AN372" s="44">
        <f t="shared" si="275"/>
        <v>0</v>
      </c>
    </row>
    <row r="373" spans="1:40" outlineLevel="1">
      <c r="A373" s="521">
        <f>ROW()</f>
        <v>373</v>
      </c>
      <c r="B373" s="35"/>
      <c r="C373" s="758"/>
      <c r="D373" s="33" t="s">
        <v>583</v>
      </c>
      <c r="J373" s="114"/>
      <c r="N373" s="171"/>
      <c r="O373" s="114"/>
      <c r="S373" s="171"/>
      <c r="T373" s="252">
        <f t="shared" si="273"/>
        <v>0</v>
      </c>
      <c r="U373" s="53">
        <f t="shared" si="273"/>
        <v>0</v>
      </c>
      <c r="V373" s="53">
        <f t="shared" si="273"/>
        <v>0</v>
      </c>
      <c r="W373" s="53">
        <f t="shared" si="273"/>
        <v>0</v>
      </c>
      <c r="X373" s="44">
        <f t="shared" si="273"/>
        <v>0</v>
      </c>
      <c r="Y373" s="252">
        <f t="shared" ref="Y373:AI373" si="277">(-Y335-Y354)*$X$43</f>
        <v>0</v>
      </c>
      <c r="Z373" s="53">
        <f t="shared" si="277"/>
        <v>0</v>
      </c>
      <c r="AA373" s="53">
        <f t="shared" si="277"/>
        <v>0</v>
      </c>
      <c r="AB373" s="53">
        <f t="shared" si="277"/>
        <v>0</v>
      </c>
      <c r="AC373" s="53">
        <f t="shared" si="277"/>
        <v>0</v>
      </c>
      <c r="AD373" s="44">
        <f t="shared" si="277"/>
        <v>0</v>
      </c>
      <c r="AE373" s="252">
        <f t="shared" si="277"/>
        <v>0</v>
      </c>
      <c r="AF373" s="53">
        <f t="shared" si="277"/>
        <v>0</v>
      </c>
      <c r="AG373" s="53">
        <f t="shared" si="277"/>
        <v>0</v>
      </c>
      <c r="AH373" s="53">
        <f t="shared" si="277"/>
        <v>0</v>
      </c>
      <c r="AI373" s="44">
        <f t="shared" si="277"/>
        <v>0</v>
      </c>
      <c r="AJ373" s="53">
        <f t="shared" si="275"/>
        <v>0</v>
      </c>
      <c r="AK373" s="53">
        <f t="shared" si="275"/>
        <v>0</v>
      </c>
      <c r="AL373" s="53">
        <f t="shared" si="275"/>
        <v>0</v>
      </c>
      <c r="AM373" s="53">
        <f t="shared" si="275"/>
        <v>0</v>
      </c>
      <c r="AN373" s="44">
        <f t="shared" si="275"/>
        <v>0</v>
      </c>
    </row>
    <row r="374" spans="1:40" outlineLevel="1">
      <c r="A374" s="521">
        <f>ROW()</f>
        <v>374</v>
      </c>
      <c r="B374" s="35"/>
      <c r="C374" s="758"/>
      <c r="D374" s="33" t="s">
        <v>81</v>
      </c>
      <c r="J374" s="114"/>
      <c r="N374" s="171"/>
      <c r="O374" s="114"/>
      <c r="S374" s="171"/>
      <c r="T374" s="252">
        <f t="shared" si="273"/>
        <v>0</v>
      </c>
      <c r="U374" s="53">
        <f t="shared" si="273"/>
        <v>0</v>
      </c>
      <c r="V374" s="53">
        <f t="shared" si="273"/>
        <v>0</v>
      </c>
      <c r="W374" s="53">
        <f t="shared" si="273"/>
        <v>0</v>
      </c>
      <c r="X374" s="44">
        <f t="shared" si="273"/>
        <v>0</v>
      </c>
      <c r="Y374" s="252">
        <f t="shared" ref="Y374:AI374" si="278">(-Y336-Y355)*$X$43</f>
        <v>0</v>
      </c>
      <c r="Z374" s="53">
        <f t="shared" si="278"/>
        <v>0</v>
      </c>
      <c r="AA374" s="53">
        <f t="shared" si="278"/>
        <v>0</v>
      </c>
      <c r="AB374" s="53">
        <f t="shared" si="278"/>
        <v>0</v>
      </c>
      <c r="AC374" s="53">
        <f t="shared" si="278"/>
        <v>0</v>
      </c>
      <c r="AD374" s="44">
        <f t="shared" si="278"/>
        <v>0</v>
      </c>
      <c r="AE374" s="252">
        <f t="shared" si="278"/>
        <v>0</v>
      </c>
      <c r="AF374" s="53">
        <f t="shared" si="278"/>
        <v>0</v>
      </c>
      <c r="AG374" s="53">
        <f t="shared" si="278"/>
        <v>0</v>
      </c>
      <c r="AH374" s="53">
        <f t="shared" si="278"/>
        <v>0</v>
      </c>
      <c r="AI374" s="44">
        <f t="shared" si="278"/>
        <v>0</v>
      </c>
      <c r="AJ374" s="53">
        <f t="shared" si="275"/>
        <v>0</v>
      </c>
      <c r="AK374" s="53">
        <f t="shared" si="275"/>
        <v>0</v>
      </c>
      <c r="AL374" s="53">
        <f t="shared" si="275"/>
        <v>0</v>
      </c>
      <c r="AM374" s="53">
        <f t="shared" si="275"/>
        <v>0</v>
      </c>
      <c r="AN374" s="44">
        <f t="shared" si="275"/>
        <v>0</v>
      </c>
    </row>
    <row r="375" spans="1:40" outlineLevel="1">
      <c r="A375" s="521">
        <f>ROW()</f>
        <v>375</v>
      </c>
      <c r="B375" s="35"/>
      <c r="C375" s="758"/>
      <c r="D375" s="33" t="s">
        <v>28</v>
      </c>
      <c r="J375" s="114"/>
      <c r="N375" s="171"/>
      <c r="O375" s="114"/>
      <c r="S375" s="171"/>
      <c r="T375" s="252">
        <f t="shared" si="273"/>
        <v>0</v>
      </c>
      <c r="U375" s="53">
        <f t="shared" si="273"/>
        <v>0</v>
      </c>
      <c r="V375" s="53">
        <f t="shared" si="273"/>
        <v>0</v>
      </c>
      <c r="W375" s="53">
        <f t="shared" si="273"/>
        <v>0</v>
      </c>
      <c r="X375" s="44">
        <f t="shared" si="273"/>
        <v>0</v>
      </c>
      <c r="Y375" s="252">
        <f t="shared" ref="Y375:AI375" si="279">(-Y337-Y356)*$X$43</f>
        <v>0</v>
      </c>
      <c r="Z375" s="53">
        <f t="shared" si="279"/>
        <v>0</v>
      </c>
      <c r="AA375" s="53">
        <f t="shared" si="279"/>
        <v>0</v>
      </c>
      <c r="AB375" s="53">
        <f t="shared" si="279"/>
        <v>0</v>
      </c>
      <c r="AC375" s="53">
        <f t="shared" si="279"/>
        <v>0</v>
      </c>
      <c r="AD375" s="44">
        <f t="shared" si="279"/>
        <v>0</v>
      </c>
      <c r="AE375" s="252">
        <f t="shared" si="279"/>
        <v>0</v>
      </c>
      <c r="AF375" s="53">
        <f t="shared" si="279"/>
        <v>0</v>
      </c>
      <c r="AG375" s="53">
        <f t="shared" si="279"/>
        <v>0</v>
      </c>
      <c r="AH375" s="53">
        <f t="shared" si="279"/>
        <v>0</v>
      </c>
      <c r="AI375" s="44">
        <f t="shared" si="279"/>
        <v>0</v>
      </c>
      <c r="AJ375" s="53">
        <f t="shared" si="275"/>
        <v>0</v>
      </c>
      <c r="AK375" s="53">
        <f t="shared" si="275"/>
        <v>0</v>
      </c>
      <c r="AL375" s="53">
        <f t="shared" si="275"/>
        <v>0</v>
      </c>
      <c r="AM375" s="53">
        <f t="shared" si="275"/>
        <v>0</v>
      </c>
      <c r="AN375" s="44">
        <f t="shared" si="275"/>
        <v>0</v>
      </c>
    </row>
    <row r="376" spans="1:40" outlineLevel="1">
      <c r="A376" s="521">
        <f>ROW()</f>
        <v>376</v>
      </c>
      <c r="B376" s="35"/>
      <c r="C376" s="758"/>
      <c r="D376" s="45" t="s">
        <v>443</v>
      </c>
      <c r="E376" s="45"/>
      <c r="F376" s="45"/>
      <c r="G376" s="45"/>
      <c r="H376" s="45"/>
      <c r="I376" s="45"/>
      <c r="J376" s="182"/>
      <c r="K376" s="45"/>
      <c r="L376" s="45"/>
      <c r="M376" s="45"/>
      <c r="N376" s="194"/>
      <c r="O376" s="182"/>
      <c r="P376" s="45"/>
      <c r="Q376" s="45"/>
      <c r="R376" s="45"/>
      <c r="S376" s="194"/>
      <c r="T376" s="253">
        <f t="shared" si="273"/>
        <v>0</v>
      </c>
      <c r="U376" s="54">
        <f t="shared" si="273"/>
        <v>0</v>
      </c>
      <c r="V376" s="54">
        <f t="shared" si="273"/>
        <v>0</v>
      </c>
      <c r="W376" s="54">
        <f t="shared" si="273"/>
        <v>0</v>
      </c>
      <c r="X376" s="46">
        <f t="shared" si="273"/>
        <v>0</v>
      </c>
      <c r="Y376" s="253">
        <f t="shared" ref="Y376:AI376" si="280">(-Y338-Y357)*$X$43</f>
        <v>0</v>
      </c>
      <c r="Z376" s="54">
        <f t="shared" si="280"/>
        <v>0</v>
      </c>
      <c r="AA376" s="54">
        <f t="shared" si="280"/>
        <v>0</v>
      </c>
      <c r="AB376" s="54">
        <f t="shared" si="280"/>
        <v>0</v>
      </c>
      <c r="AC376" s="54">
        <f t="shared" si="280"/>
        <v>0</v>
      </c>
      <c r="AD376" s="46">
        <f t="shared" si="280"/>
        <v>0</v>
      </c>
      <c r="AE376" s="253">
        <f t="shared" si="280"/>
        <v>0</v>
      </c>
      <c r="AF376" s="54">
        <f t="shared" si="280"/>
        <v>0</v>
      </c>
      <c r="AG376" s="54">
        <f t="shared" si="280"/>
        <v>0</v>
      </c>
      <c r="AH376" s="54">
        <f t="shared" si="280"/>
        <v>0</v>
      </c>
      <c r="AI376" s="46">
        <f t="shared" si="280"/>
        <v>0</v>
      </c>
      <c r="AJ376" s="54">
        <f t="shared" si="275"/>
        <v>0</v>
      </c>
      <c r="AK376" s="54">
        <f t="shared" si="275"/>
        <v>0</v>
      </c>
      <c r="AL376" s="54">
        <f t="shared" si="275"/>
        <v>0</v>
      </c>
      <c r="AM376" s="54">
        <f t="shared" si="275"/>
        <v>0</v>
      </c>
      <c r="AN376" s="46">
        <f t="shared" si="275"/>
        <v>0</v>
      </c>
    </row>
    <row r="377" spans="1:40" outlineLevel="1">
      <c r="A377" s="521">
        <f>ROW()</f>
        <v>377</v>
      </c>
      <c r="B377" s="35"/>
      <c r="C377" s="758"/>
      <c r="D377" s="33" t="s">
        <v>24</v>
      </c>
      <c r="F377" s="151"/>
      <c r="G377" s="151"/>
      <c r="H377" s="151"/>
      <c r="I377" s="151"/>
      <c r="J377" s="246"/>
      <c r="K377" s="151"/>
      <c r="L377" s="151"/>
      <c r="M377" s="151"/>
      <c r="N377" s="248"/>
      <c r="O377" s="246"/>
      <c r="P377" s="151"/>
      <c r="Q377" s="151"/>
      <c r="R377" s="151"/>
      <c r="S377" s="248"/>
      <c r="T377" s="251">
        <f t="shared" ref="T377:AN377" si="281">SUM(T361:T376)</f>
        <v>0</v>
      </c>
      <c r="U377" s="58">
        <f t="shared" si="281"/>
        <v>0</v>
      </c>
      <c r="V377" s="58">
        <f t="shared" si="281"/>
        <v>0</v>
      </c>
      <c r="W377" s="58">
        <f t="shared" si="281"/>
        <v>0</v>
      </c>
      <c r="X377" s="247">
        <f t="shared" si="281"/>
        <v>0</v>
      </c>
      <c r="Y377" s="251">
        <f t="shared" si="281"/>
        <v>0</v>
      </c>
      <c r="Z377" s="58">
        <f t="shared" si="281"/>
        <v>0</v>
      </c>
      <c r="AA377" s="58">
        <f t="shared" si="281"/>
        <v>0</v>
      </c>
      <c r="AB377" s="58">
        <f t="shared" si="281"/>
        <v>0</v>
      </c>
      <c r="AC377" s="58">
        <f t="shared" si="281"/>
        <v>0</v>
      </c>
      <c r="AD377" s="247">
        <f t="shared" si="281"/>
        <v>0</v>
      </c>
      <c r="AE377" s="251">
        <f t="shared" si="281"/>
        <v>0</v>
      </c>
      <c r="AF377" s="58">
        <f t="shared" si="281"/>
        <v>0</v>
      </c>
      <c r="AG377" s="58">
        <f t="shared" si="281"/>
        <v>0</v>
      </c>
      <c r="AH377" s="58">
        <f t="shared" si="281"/>
        <v>0</v>
      </c>
      <c r="AI377" s="247">
        <f t="shared" si="281"/>
        <v>0</v>
      </c>
      <c r="AJ377" s="58">
        <f t="shared" si="281"/>
        <v>0</v>
      </c>
      <c r="AK377" s="58">
        <f t="shared" si="281"/>
        <v>0</v>
      </c>
      <c r="AL377" s="58">
        <f t="shared" si="281"/>
        <v>0</v>
      </c>
      <c r="AM377" s="58">
        <f t="shared" si="281"/>
        <v>0</v>
      </c>
      <c r="AN377" s="247">
        <f t="shared" si="281"/>
        <v>0</v>
      </c>
    </row>
    <row r="378" spans="1:40">
      <c r="A378" s="853" t="s">
        <v>96</v>
      </c>
      <c r="B378" s="717"/>
      <c r="C378" s="757"/>
      <c r="D378" s="717"/>
      <c r="E378" s="717"/>
      <c r="F378" s="717"/>
      <c r="G378" s="717"/>
      <c r="H378" s="717"/>
      <c r="I378" s="718"/>
      <c r="J378" s="719"/>
      <c r="K378" s="718"/>
      <c r="L378" s="718"/>
      <c r="M378" s="718"/>
      <c r="N378" s="720"/>
      <c r="O378" s="719"/>
      <c r="P378" s="718"/>
      <c r="Q378" s="718"/>
      <c r="R378" s="718"/>
      <c r="S378" s="720"/>
      <c r="T378" s="719"/>
      <c r="U378" s="718"/>
      <c r="V378" s="718"/>
      <c r="W378" s="718"/>
      <c r="X378" s="720"/>
      <c r="Y378" s="719"/>
      <c r="Z378" s="718"/>
      <c r="AA378" s="718"/>
      <c r="AB378" s="718"/>
      <c r="AC378" s="718"/>
      <c r="AD378" s="720"/>
      <c r="AE378" s="719"/>
      <c r="AF378" s="718"/>
      <c r="AG378" s="718"/>
      <c r="AH378" s="718"/>
      <c r="AI378" s="720"/>
      <c r="AJ378" s="718"/>
      <c r="AK378" s="718"/>
      <c r="AL378" s="718"/>
      <c r="AM378" s="718"/>
      <c r="AN378" s="720"/>
    </row>
    <row r="379" spans="1:40" outlineLevel="1">
      <c r="A379" s="521">
        <f>ROW()</f>
        <v>379</v>
      </c>
      <c r="B379" s="35"/>
      <c r="C379" s="756" t="s">
        <v>96</v>
      </c>
      <c r="J379" s="1894" t="s">
        <v>360</v>
      </c>
      <c r="K379" s="1895"/>
      <c r="L379" s="1895"/>
      <c r="M379" s="1895"/>
      <c r="N379" s="1896"/>
      <c r="O379" s="1894" t="s">
        <v>361</v>
      </c>
      <c r="P379" s="1895"/>
      <c r="Q379" s="1895"/>
      <c r="R379" s="1895"/>
      <c r="S379" s="1896"/>
      <c r="T379" s="1894" t="s">
        <v>362</v>
      </c>
      <c r="U379" s="1895"/>
      <c r="V379" s="1895"/>
      <c r="W379" s="1895"/>
      <c r="X379" s="1896"/>
      <c r="Y379" s="1894" t="s">
        <v>661</v>
      </c>
      <c r="Z379" s="1895"/>
      <c r="AA379" s="1895"/>
      <c r="AB379" s="1895"/>
      <c r="AC379" s="1895"/>
      <c r="AD379" s="1896"/>
      <c r="AE379" s="1171"/>
      <c r="AF379" s="1136"/>
      <c r="AG379" s="1136" t="s">
        <v>743</v>
      </c>
      <c r="AH379" s="1136"/>
      <c r="AI379" s="1161"/>
      <c r="AJ379" s="1136"/>
      <c r="AK379" s="1136"/>
      <c r="AL379" s="1136"/>
      <c r="AM379" s="1136"/>
      <c r="AN379" s="1161"/>
    </row>
    <row r="380" spans="1:40" outlineLevel="1">
      <c r="A380" s="521">
        <f>ROW()</f>
        <v>380</v>
      </c>
      <c r="B380" s="35"/>
      <c r="C380" s="758"/>
      <c r="D380" s="33" t="s">
        <v>300</v>
      </c>
      <c r="J380" s="397">
        <v>1.6376807234008968</v>
      </c>
      <c r="K380" s="398">
        <v>1.637680723400897</v>
      </c>
      <c r="L380" s="398">
        <v>1.6376807234008968</v>
      </c>
      <c r="M380" s="398">
        <v>1.6376807234008968</v>
      </c>
      <c r="N380" s="399">
        <v>1.6376807234008965</v>
      </c>
      <c r="O380" s="397">
        <v>1.6776801272600417</v>
      </c>
      <c r="P380" s="398">
        <v>1.6776801272600419</v>
      </c>
      <c r="Q380" s="398">
        <v>1.6776801272600419</v>
      </c>
      <c r="R380" s="398">
        <v>1.6776801272600421</v>
      </c>
      <c r="S380" s="399">
        <v>1.6776801272600421</v>
      </c>
      <c r="T380" s="397">
        <v>0.97053509068456334</v>
      </c>
      <c r="U380" s="398">
        <v>1.9410701813691267</v>
      </c>
      <c r="V380" s="398">
        <v>1.9410701813691267</v>
      </c>
      <c r="W380" s="398">
        <v>1.9410701813691267</v>
      </c>
      <c r="X380" s="399">
        <v>1.9410701813691267</v>
      </c>
      <c r="Y380" s="397">
        <v>1.0895328282780705</v>
      </c>
      <c r="Z380" s="398">
        <v>2.179065656556141</v>
      </c>
      <c r="AA380" s="398">
        <v>2.179065656556141</v>
      </c>
      <c r="AB380" s="398">
        <v>2.179065656556141</v>
      </c>
      <c r="AC380" s="398">
        <v>2.1790656565561415</v>
      </c>
      <c r="AD380" s="399">
        <v>2.1790656565561415</v>
      </c>
      <c r="AE380" s="397">
        <v>2.3756814227929</v>
      </c>
      <c r="AF380" s="398">
        <v>2.3756814227929</v>
      </c>
      <c r="AG380" s="398">
        <v>2.3756814227929</v>
      </c>
      <c r="AH380" s="398">
        <v>2.3756814227929</v>
      </c>
      <c r="AI380" s="399">
        <v>2.3756814227929</v>
      </c>
      <c r="AJ380" s="1878"/>
      <c r="AK380" s="1878"/>
      <c r="AL380" s="1878"/>
      <c r="AM380" s="1878"/>
      <c r="AN380" s="1879"/>
    </row>
    <row r="381" spans="1:40" outlineLevel="1">
      <c r="A381" s="521">
        <f>ROW()</f>
        <v>381</v>
      </c>
      <c r="B381" s="35"/>
      <c r="C381" s="758"/>
      <c r="D381" s="33" t="s">
        <v>301</v>
      </c>
      <c r="J381" s="397"/>
      <c r="K381" s="398"/>
      <c r="L381" s="398"/>
      <c r="M381" s="398"/>
      <c r="N381" s="399"/>
      <c r="O381" s="397"/>
      <c r="P381" s="398"/>
      <c r="Q381" s="398"/>
      <c r="R381" s="398"/>
      <c r="S381" s="399"/>
      <c r="T381" s="397"/>
      <c r="U381" s="398"/>
      <c r="V381" s="398"/>
      <c r="W381" s="398"/>
      <c r="X381" s="399"/>
      <c r="Y381" s="397">
        <v>0</v>
      </c>
      <c r="Z381" s="398">
        <v>0</v>
      </c>
      <c r="AA381" s="398">
        <v>0</v>
      </c>
      <c r="AB381" s="398">
        <v>0</v>
      </c>
      <c r="AC381" s="398">
        <v>0</v>
      </c>
      <c r="AD381" s="399">
        <v>0</v>
      </c>
      <c r="AE381" s="397">
        <v>0</v>
      </c>
      <c r="AF381" s="398">
        <v>0</v>
      </c>
      <c r="AG381" s="398">
        <v>0</v>
      </c>
      <c r="AH381" s="398">
        <v>0</v>
      </c>
      <c r="AI381" s="399">
        <v>0</v>
      </c>
      <c r="AJ381" s="1878"/>
      <c r="AK381" s="1878"/>
      <c r="AL381" s="1878"/>
      <c r="AM381" s="1878"/>
      <c r="AN381" s="1879"/>
    </row>
    <row r="382" spans="1:40" outlineLevel="1">
      <c r="A382" s="521">
        <f>ROW()</f>
        <v>382</v>
      </c>
      <c r="B382" s="35"/>
      <c r="C382" s="758"/>
      <c r="D382" s="33" t="s">
        <v>29</v>
      </c>
      <c r="J382" s="397">
        <v>4.0503795673489726</v>
      </c>
      <c r="K382" s="398">
        <v>4.0503795673489726</v>
      </c>
      <c r="L382" s="398">
        <v>4.0503795673489726</v>
      </c>
      <c r="M382" s="398">
        <v>4.0503795673489718</v>
      </c>
      <c r="N382" s="399">
        <v>4.0503795673489726</v>
      </c>
      <c r="O382" s="397">
        <v>4.1931788697742096</v>
      </c>
      <c r="P382" s="398">
        <v>4.1931788697742087</v>
      </c>
      <c r="Q382" s="398">
        <v>4.1931788697742087</v>
      </c>
      <c r="R382" s="398">
        <v>4.1931788697742087</v>
      </c>
      <c r="S382" s="399">
        <v>4.1931788697742087</v>
      </c>
      <c r="T382" s="397">
        <v>2.4257468205690396</v>
      </c>
      <c r="U382" s="398">
        <v>4.8514936411380791</v>
      </c>
      <c r="V382" s="398">
        <v>4.8514936411380782</v>
      </c>
      <c r="W382" s="398">
        <v>4.8514936411380782</v>
      </c>
      <c r="X382" s="399">
        <v>4.8514936411380782</v>
      </c>
      <c r="Y382" s="397">
        <v>2.72316871328881</v>
      </c>
      <c r="Z382" s="398">
        <v>5.446337426577621</v>
      </c>
      <c r="AA382" s="398">
        <v>5.446337426577621</v>
      </c>
      <c r="AB382" s="398">
        <v>5.4463374265776201</v>
      </c>
      <c r="AC382" s="398">
        <v>5.4463374265776201</v>
      </c>
      <c r="AD382" s="399">
        <v>5.4463374265776201</v>
      </c>
      <c r="AE382" s="397">
        <v>5.9377571335004902</v>
      </c>
      <c r="AF382" s="398">
        <v>5.9377571335004902</v>
      </c>
      <c r="AG382" s="398">
        <v>5.9377571335004902</v>
      </c>
      <c r="AH382" s="398">
        <v>5.9377571335004902</v>
      </c>
      <c r="AI382" s="399">
        <v>5.9377571335004902</v>
      </c>
      <c r="AJ382" s="1878"/>
      <c r="AK382" s="1878"/>
      <c r="AL382" s="1878"/>
      <c r="AM382" s="1878"/>
      <c r="AN382" s="1879"/>
    </row>
    <row r="383" spans="1:40" outlineLevel="1">
      <c r="A383" s="521">
        <f>ROW()</f>
        <v>383</v>
      </c>
      <c r="B383" s="35"/>
      <c r="C383" s="758"/>
      <c r="D383" s="33" t="s">
        <v>30</v>
      </c>
      <c r="J383" s="397">
        <v>2.8731381929864486</v>
      </c>
      <c r="K383" s="398">
        <v>2.8731381929864486</v>
      </c>
      <c r="L383" s="398">
        <v>2.8731381929864481</v>
      </c>
      <c r="M383" s="398">
        <v>2.8731381929864481</v>
      </c>
      <c r="N383" s="399">
        <v>2.8731381929864481</v>
      </c>
      <c r="O383" s="397">
        <v>2.8328472654933998</v>
      </c>
      <c r="P383" s="398">
        <v>2.8328472654933998</v>
      </c>
      <c r="Q383" s="398">
        <v>2.8328472654933998</v>
      </c>
      <c r="R383" s="398">
        <v>2.8328472654933998</v>
      </c>
      <c r="S383" s="399">
        <v>2.8328472654933998</v>
      </c>
      <c r="T383" s="397">
        <v>1.6387973088775813</v>
      </c>
      <c r="U383" s="398">
        <v>3.2775946177551627</v>
      </c>
      <c r="V383" s="398">
        <v>3.2775946177551627</v>
      </c>
      <c r="W383" s="398">
        <v>3.2775946177551631</v>
      </c>
      <c r="X383" s="399">
        <v>3.2775946177551631</v>
      </c>
      <c r="Y383" s="397">
        <v>1.8397309732062019</v>
      </c>
      <c r="Z383" s="398">
        <v>3.6794619464124039</v>
      </c>
      <c r="AA383" s="398">
        <v>3.6794619464124039</v>
      </c>
      <c r="AB383" s="398">
        <v>3.6794619464124039</v>
      </c>
      <c r="AC383" s="398">
        <v>3.6794619464124039</v>
      </c>
      <c r="AD383" s="399">
        <v>3.6794619464124039</v>
      </c>
      <c r="AE383" s="397">
        <v>4.0114575555195797</v>
      </c>
      <c r="AF383" s="398">
        <v>4.0114575555195797</v>
      </c>
      <c r="AG383" s="398">
        <v>4.0114575555195797</v>
      </c>
      <c r="AH383" s="398">
        <v>4.0114575555195797</v>
      </c>
      <c r="AI383" s="399">
        <v>4.0114575555195797</v>
      </c>
      <c r="AJ383" s="1878"/>
      <c r="AK383" s="1878"/>
      <c r="AL383" s="1878"/>
      <c r="AM383" s="1878"/>
      <c r="AN383" s="1879"/>
    </row>
    <row r="384" spans="1:40" outlineLevel="1">
      <c r="A384" s="521">
        <f>ROW()</f>
        <v>384</v>
      </c>
      <c r="B384" s="35"/>
      <c r="C384" s="758"/>
      <c r="D384" s="33" t="s">
        <v>31</v>
      </c>
      <c r="J384" s="397">
        <v>1.0333199600620901</v>
      </c>
      <c r="K384" s="398">
        <v>1.0333199600620904</v>
      </c>
      <c r="L384" s="398">
        <v>1.0333199600620901</v>
      </c>
      <c r="M384" s="398">
        <v>1.0333199600620901</v>
      </c>
      <c r="N384" s="399">
        <v>1.0333199600620901</v>
      </c>
      <c r="O384" s="397">
        <v>1.0018677213192324</v>
      </c>
      <c r="P384" s="398">
        <v>1.0018677213192324</v>
      </c>
      <c r="Q384" s="398">
        <v>1.0018677213192324</v>
      </c>
      <c r="R384" s="398">
        <v>1.0018677213192324</v>
      </c>
      <c r="S384" s="399">
        <v>1.0018677213192324</v>
      </c>
      <c r="T384" s="397">
        <v>0.57957876711129641</v>
      </c>
      <c r="U384" s="398">
        <v>1.1591575342225928</v>
      </c>
      <c r="V384" s="398">
        <v>1.1591575342225928</v>
      </c>
      <c r="W384" s="398">
        <v>1.1591575342225928</v>
      </c>
      <c r="X384" s="399">
        <v>1.1591575342225928</v>
      </c>
      <c r="Y384" s="397">
        <v>0.65064117660628085</v>
      </c>
      <c r="Z384" s="398">
        <v>1.3012823532125617</v>
      </c>
      <c r="AA384" s="398">
        <v>1.3012823532125617</v>
      </c>
      <c r="AB384" s="398">
        <v>1.3012823532125617</v>
      </c>
      <c r="AC384" s="398">
        <v>1.3012823532125619</v>
      </c>
      <c r="AD384" s="399">
        <v>1.3012823532125621</v>
      </c>
      <c r="AE384" s="397">
        <v>1.41869626692254</v>
      </c>
      <c r="AF384" s="398">
        <v>1.41869626692254</v>
      </c>
      <c r="AG384" s="398">
        <v>1.41869626692254</v>
      </c>
      <c r="AH384" s="398">
        <v>1.41869626692254</v>
      </c>
      <c r="AI384" s="399">
        <v>1.41869626692254</v>
      </c>
      <c r="AJ384" s="1878"/>
      <c r="AK384" s="1878"/>
      <c r="AL384" s="1878"/>
      <c r="AM384" s="1878"/>
      <c r="AN384" s="1879"/>
    </row>
    <row r="385" spans="1:40" outlineLevel="1">
      <c r="A385" s="521">
        <f>ROW()</f>
        <v>385</v>
      </c>
      <c r="B385" s="35"/>
      <c r="C385" s="758"/>
      <c r="D385" s="33" t="s">
        <v>32</v>
      </c>
      <c r="J385" s="397">
        <v>0.38694822664869594</v>
      </c>
      <c r="K385" s="398">
        <v>0.38694822664869594</v>
      </c>
      <c r="L385" s="398">
        <v>0.38694822664869594</v>
      </c>
      <c r="M385" s="398">
        <v>0.38694822664869588</v>
      </c>
      <c r="N385" s="399">
        <v>0.38694822664869588</v>
      </c>
      <c r="O385" s="397">
        <v>0.43341011661791584</v>
      </c>
      <c r="P385" s="398">
        <v>0.4334101166179159</v>
      </c>
      <c r="Q385" s="398">
        <v>0.4334101166179159</v>
      </c>
      <c r="R385" s="398">
        <v>0.4334101166179159</v>
      </c>
      <c r="S385" s="399">
        <v>0.4334101166179159</v>
      </c>
      <c r="T385" s="397">
        <v>0.25072701285575671</v>
      </c>
      <c r="U385" s="398">
        <v>0.50145402571151343</v>
      </c>
      <c r="V385" s="398">
        <v>0.50145402571151343</v>
      </c>
      <c r="W385" s="398">
        <v>0.50145402571151343</v>
      </c>
      <c r="X385" s="399">
        <v>0.50145402571151343</v>
      </c>
      <c r="Y385" s="397">
        <v>0.28146876301995588</v>
      </c>
      <c r="Z385" s="398">
        <v>0.56293752603991176</v>
      </c>
      <c r="AA385" s="398">
        <v>0.56293752603991176</v>
      </c>
      <c r="AB385" s="398">
        <v>0.56293752603991176</v>
      </c>
      <c r="AC385" s="398">
        <v>0.56293752603991176</v>
      </c>
      <c r="AD385" s="399">
        <v>0.56293752603991176</v>
      </c>
      <c r="AE385" s="397">
        <v>0.61373103595217904</v>
      </c>
      <c r="AF385" s="398">
        <v>0.61373103595217904</v>
      </c>
      <c r="AG385" s="398">
        <v>0.61373103595217904</v>
      </c>
      <c r="AH385" s="398">
        <v>0.61373103595217904</v>
      </c>
      <c r="AI385" s="399">
        <v>0.61373103595217904</v>
      </c>
      <c r="AJ385" s="1878"/>
      <c r="AK385" s="1878"/>
      <c r="AL385" s="1878"/>
      <c r="AM385" s="1878"/>
      <c r="AN385" s="1879"/>
    </row>
    <row r="386" spans="1:40" outlineLevel="1">
      <c r="A386" s="521">
        <f>ROW()</f>
        <v>386</v>
      </c>
      <c r="B386" s="35"/>
      <c r="C386" s="758"/>
      <c r="D386" s="33" t="s">
        <v>33</v>
      </c>
      <c r="J386" s="397">
        <v>9.8210565919146786E-2</v>
      </c>
      <c r="K386" s="398">
        <v>9.8210565919146772E-2</v>
      </c>
      <c r="L386" s="398">
        <v>9.8210565919146772E-2</v>
      </c>
      <c r="M386" s="398">
        <v>9.8210565919146772E-2</v>
      </c>
      <c r="N386" s="399">
        <v>9.8210565919146758E-2</v>
      </c>
      <c r="O386" s="397">
        <v>9.4473167914788297E-2</v>
      </c>
      <c r="P386" s="398">
        <v>9.4473167914788297E-2</v>
      </c>
      <c r="Q386" s="398">
        <v>9.4473167914788297E-2</v>
      </c>
      <c r="R386" s="398">
        <v>9.4473167914788297E-2</v>
      </c>
      <c r="S386" s="399">
        <v>9.4473167914788297E-2</v>
      </c>
      <c r="T386" s="397">
        <v>5.4652566421694922E-2</v>
      </c>
      <c r="U386" s="398">
        <v>0.10930513284338984</v>
      </c>
      <c r="V386" s="398">
        <v>0.10930513284338984</v>
      </c>
      <c r="W386" s="398">
        <v>0.10930513284338984</v>
      </c>
      <c r="X386" s="399">
        <v>0.10930513284338984</v>
      </c>
      <c r="Y386" s="397">
        <v>6.1353541811748437E-2</v>
      </c>
      <c r="Z386" s="398">
        <v>0.12270708362349689</v>
      </c>
      <c r="AA386" s="398">
        <v>0.12270708362349689</v>
      </c>
      <c r="AB386" s="398">
        <v>0.12270708362349689</v>
      </c>
      <c r="AC386" s="398">
        <v>0.12270708362349687</v>
      </c>
      <c r="AD386" s="399">
        <v>0.12270708362349687</v>
      </c>
      <c r="AE386" s="397">
        <v>0.133778868999364</v>
      </c>
      <c r="AF386" s="398">
        <v>0.133778868999364</v>
      </c>
      <c r="AG386" s="398">
        <v>0.133778868999364</v>
      </c>
      <c r="AH386" s="398">
        <v>0.133778868999364</v>
      </c>
      <c r="AI386" s="399">
        <v>0</v>
      </c>
      <c r="AJ386" s="1878"/>
      <c r="AK386" s="1878"/>
      <c r="AL386" s="1878"/>
      <c r="AM386" s="1878"/>
      <c r="AN386" s="1879"/>
    </row>
    <row r="387" spans="1:40" outlineLevel="1">
      <c r="A387" s="521">
        <f>ROW()</f>
        <v>387</v>
      </c>
      <c r="B387" s="35"/>
      <c r="C387" s="758"/>
      <c r="D387" s="33" t="s">
        <v>27</v>
      </c>
      <c r="J387" s="397">
        <v>9.0398241803276255E-2</v>
      </c>
      <c r="K387" s="398">
        <v>9.0398241803276241E-2</v>
      </c>
      <c r="L387" s="398">
        <v>9.0398241803276241E-2</v>
      </c>
      <c r="M387" s="398">
        <v>9.0398241803276241E-2</v>
      </c>
      <c r="N387" s="399">
        <v>9.0398241803276241E-2</v>
      </c>
      <c r="O387" s="397">
        <v>8.8980907979628418E-2</v>
      </c>
      <c r="P387" s="398">
        <v>8.8980907979628418E-2</v>
      </c>
      <c r="Q387" s="398">
        <v>8.8980907979628418E-2</v>
      </c>
      <c r="R387" s="398">
        <v>8.8980907979628418E-2</v>
      </c>
      <c r="S387" s="399">
        <v>8.8980907979628418E-2</v>
      </c>
      <c r="T387" s="397">
        <v>1.1941556084732737E-2</v>
      </c>
      <c r="U387" s="398">
        <v>2.3883112169465471E-2</v>
      </c>
      <c r="V387" s="398">
        <v>2.3883112169465471E-2</v>
      </c>
      <c r="W387" s="398">
        <v>2.3883112169465471E-2</v>
      </c>
      <c r="X387" s="399">
        <v>2.3883112169465471E-2</v>
      </c>
      <c r="Y387" s="397">
        <v>1.3405715568576724E-2</v>
      </c>
      <c r="Z387" s="398">
        <v>2.6811431137153448E-2</v>
      </c>
      <c r="AA387" s="398">
        <v>2.6811431137153448E-2</v>
      </c>
      <c r="AB387" s="398">
        <v>2.6811431137153448E-2</v>
      </c>
      <c r="AC387" s="398">
        <v>2.6811431137153445E-2</v>
      </c>
      <c r="AD387" s="399">
        <v>2.6811431137153445E-2</v>
      </c>
      <c r="AE387" s="397">
        <v>2.92306102293826E-2</v>
      </c>
      <c r="AF387" s="398">
        <v>2.92306102293826E-2</v>
      </c>
      <c r="AG387" s="398">
        <v>2.92306102293826E-2</v>
      </c>
      <c r="AH387" s="398">
        <v>0</v>
      </c>
      <c r="AI387" s="399">
        <v>0</v>
      </c>
      <c r="AJ387" s="1878"/>
      <c r="AK387" s="1878"/>
      <c r="AL387" s="1878"/>
      <c r="AM387" s="1878"/>
      <c r="AN387" s="1879"/>
    </row>
    <row r="388" spans="1:40" outlineLevel="1">
      <c r="A388" s="521">
        <f>ROW()</f>
        <v>388</v>
      </c>
      <c r="B388" s="35"/>
      <c r="C388" s="758"/>
      <c r="D388" s="33" t="s">
        <v>34</v>
      </c>
      <c r="J388" s="397">
        <v>5.3208394722813939</v>
      </c>
      <c r="K388" s="398">
        <v>5.3208394722813939</v>
      </c>
      <c r="L388" s="398">
        <v>5.3208394722813921</v>
      </c>
      <c r="M388" s="398">
        <v>5.3208394722813921</v>
      </c>
      <c r="N388" s="399">
        <v>5.3208394722813921</v>
      </c>
      <c r="O388" s="397">
        <v>7.1440912168080501</v>
      </c>
      <c r="P388" s="398">
        <v>7.1440912168080501</v>
      </c>
      <c r="Q388" s="398">
        <v>7.1440912168080501</v>
      </c>
      <c r="R388" s="398">
        <v>7.1440912168080501</v>
      </c>
      <c r="S388" s="399">
        <v>7.1440912168080501</v>
      </c>
      <c r="T388" s="397">
        <v>0</v>
      </c>
      <c r="U388" s="398">
        <v>0</v>
      </c>
      <c r="V388" s="398">
        <v>0</v>
      </c>
      <c r="W388" s="398">
        <v>0</v>
      </c>
      <c r="X388" s="399">
        <v>0</v>
      </c>
      <c r="Y388" s="397">
        <v>0</v>
      </c>
      <c r="Z388" s="398">
        <v>0</v>
      </c>
      <c r="AA388" s="398">
        <v>0</v>
      </c>
      <c r="AB388" s="398">
        <v>0</v>
      </c>
      <c r="AC388" s="398">
        <v>0</v>
      </c>
      <c r="AD388" s="399">
        <v>0</v>
      </c>
      <c r="AE388" s="397">
        <v>0</v>
      </c>
      <c r="AF388" s="398">
        <v>0</v>
      </c>
      <c r="AG388" s="398">
        <v>0</v>
      </c>
      <c r="AH388" s="398">
        <v>0</v>
      </c>
      <c r="AI388" s="399">
        <v>0</v>
      </c>
      <c r="AJ388" s="1878"/>
      <c r="AK388" s="1878"/>
      <c r="AL388" s="1878"/>
      <c r="AM388" s="1878"/>
      <c r="AN388" s="1879"/>
    </row>
    <row r="389" spans="1:40" outlineLevel="1">
      <c r="A389" s="521">
        <f>ROW()</f>
        <v>389</v>
      </c>
      <c r="B389" s="35"/>
      <c r="C389" s="758"/>
      <c r="D389" s="33" t="s">
        <v>35</v>
      </c>
      <c r="J389" s="397">
        <v>3.0577483528943414</v>
      </c>
      <c r="K389" s="398">
        <v>3.0577483528943419</v>
      </c>
      <c r="L389" s="398">
        <v>3.0577483528943414</v>
      </c>
      <c r="M389" s="398">
        <v>3.0577483528943401</v>
      </c>
      <c r="N389" s="399">
        <v>3.0577483528943401</v>
      </c>
      <c r="O389" s="397">
        <v>0</v>
      </c>
      <c r="P389" s="398">
        <v>0</v>
      </c>
      <c r="Q389" s="398">
        <v>0</v>
      </c>
      <c r="R389" s="398">
        <v>0</v>
      </c>
      <c r="S389" s="399">
        <v>0</v>
      </c>
      <c r="T389" s="397">
        <v>0</v>
      </c>
      <c r="U389" s="398">
        <v>0</v>
      </c>
      <c r="V389" s="398">
        <v>0</v>
      </c>
      <c r="W389" s="398">
        <v>0</v>
      </c>
      <c r="X389" s="399">
        <v>0</v>
      </c>
      <c r="Y389" s="397">
        <v>0</v>
      </c>
      <c r="Z389" s="398">
        <v>0</v>
      </c>
      <c r="AA389" s="398">
        <v>0</v>
      </c>
      <c r="AB389" s="398">
        <v>0</v>
      </c>
      <c r="AC389" s="398">
        <v>0</v>
      </c>
      <c r="AD389" s="399">
        <v>0</v>
      </c>
      <c r="AE389" s="397">
        <v>0</v>
      </c>
      <c r="AF389" s="398">
        <v>0</v>
      </c>
      <c r="AG389" s="398">
        <v>0</v>
      </c>
      <c r="AH389" s="398">
        <v>0</v>
      </c>
      <c r="AI389" s="399">
        <v>0</v>
      </c>
      <c r="AJ389" s="1878"/>
      <c r="AK389" s="1878"/>
      <c r="AL389" s="1878"/>
      <c r="AM389" s="1878"/>
      <c r="AN389" s="1879"/>
    </row>
    <row r="390" spans="1:40" outlineLevel="1">
      <c r="A390" s="521">
        <f>ROW()</f>
        <v>390</v>
      </c>
      <c r="B390" s="35"/>
      <c r="C390" s="758"/>
      <c r="D390" s="33" t="s">
        <v>302</v>
      </c>
      <c r="J390" s="397"/>
      <c r="K390" s="398"/>
      <c r="L390" s="398"/>
      <c r="M390" s="398"/>
      <c r="N390" s="399"/>
      <c r="O390" s="397"/>
      <c r="P390" s="398"/>
      <c r="Q390" s="398"/>
      <c r="R390" s="398"/>
      <c r="S390" s="399"/>
      <c r="T390" s="397">
        <v>0</v>
      </c>
      <c r="U390" s="398">
        <v>0</v>
      </c>
      <c r="V390" s="398">
        <v>0</v>
      </c>
      <c r="W390" s="398">
        <v>0</v>
      </c>
      <c r="X390" s="399">
        <v>0</v>
      </c>
      <c r="Y390" s="397">
        <v>0</v>
      </c>
      <c r="Z390" s="398">
        <v>0</v>
      </c>
      <c r="AA390" s="398">
        <v>0</v>
      </c>
      <c r="AB390" s="398">
        <v>0</v>
      </c>
      <c r="AC390" s="398">
        <v>0</v>
      </c>
      <c r="AD390" s="399">
        <v>0</v>
      </c>
      <c r="AE390" s="397">
        <v>0</v>
      </c>
      <c r="AF390" s="398">
        <v>0</v>
      </c>
      <c r="AG390" s="398">
        <v>0</v>
      </c>
      <c r="AH390" s="398">
        <v>0</v>
      </c>
      <c r="AI390" s="399">
        <v>0</v>
      </c>
      <c r="AJ390" s="1878"/>
      <c r="AK390" s="1878"/>
      <c r="AL390" s="1878"/>
      <c r="AM390" s="1878"/>
      <c r="AN390" s="1879"/>
    </row>
    <row r="391" spans="1:40" outlineLevel="1">
      <c r="A391" s="521">
        <f>ROW()</f>
        <v>391</v>
      </c>
      <c r="B391" s="35"/>
      <c r="C391" s="758"/>
      <c r="D391" s="33" t="s">
        <v>36</v>
      </c>
      <c r="J391" s="397">
        <v>0</v>
      </c>
      <c r="K391" s="398">
        <v>0</v>
      </c>
      <c r="L391" s="398">
        <v>0</v>
      </c>
      <c r="M391" s="398">
        <v>0</v>
      </c>
      <c r="N391" s="399">
        <v>0</v>
      </c>
      <c r="O391" s="397">
        <v>0</v>
      </c>
      <c r="P391" s="398">
        <v>0</v>
      </c>
      <c r="Q391" s="398">
        <v>0</v>
      </c>
      <c r="R391" s="398">
        <v>0</v>
      </c>
      <c r="S391" s="399">
        <v>0</v>
      </c>
      <c r="T391" s="397">
        <v>0</v>
      </c>
      <c r="U391" s="398">
        <v>0</v>
      </c>
      <c r="V391" s="398">
        <v>0</v>
      </c>
      <c r="W391" s="398">
        <v>0</v>
      </c>
      <c r="X391" s="399">
        <v>0</v>
      </c>
      <c r="Y391" s="397">
        <v>0</v>
      </c>
      <c r="Z391" s="398">
        <v>0</v>
      </c>
      <c r="AA391" s="398">
        <v>0</v>
      </c>
      <c r="AB391" s="398">
        <v>0</v>
      </c>
      <c r="AC391" s="398">
        <v>0</v>
      </c>
      <c r="AD391" s="399">
        <v>0</v>
      </c>
      <c r="AE391" s="397">
        <v>0</v>
      </c>
      <c r="AF391" s="398">
        <v>0</v>
      </c>
      <c r="AG391" s="398">
        <v>0</v>
      </c>
      <c r="AH391" s="398">
        <v>0</v>
      </c>
      <c r="AI391" s="399">
        <v>0</v>
      </c>
      <c r="AJ391" s="1878"/>
      <c r="AK391" s="1878"/>
      <c r="AL391" s="1878"/>
      <c r="AM391" s="1878"/>
      <c r="AN391" s="1879"/>
    </row>
    <row r="392" spans="1:40" outlineLevel="1">
      <c r="A392" s="521">
        <f>ROW()</f>
        <v>392</v>
      </c>
      <c r="B392" s="35"/>
      <c r="C392" s="758"/>
      <c r="D392" s="33" t="s">
        <v>583</v>
      </c>
      <c r="J392" s="397">
        <v>0</v>
      </c>
      <c r="K392" s="398">
        <v>0</v>
      </c>
      <c r="L392" s="398">
        <v>0</v>
      </c>
      <c r="M392" s="398">
        <v>0</v>
      </c>
      <c r="N392" s="399">
        <v>0</v>
      </c>
      <c r="O392" s="397">
        <v>0</v>
      </c>
      <c r="P392" s="398">
        <v>0</v>
      </c>
      <c r="Q392" s="398">
        <v>0</v>
      </c>
      <c r="R392" s="398">
        <v>0</v>
      </c>
      <c r="S392" s="399">
        <v>0</v>
      </c>
      <c r="T392" s="397">
        <v>0</v>
      </c>
      <c r="U392" s="398">
        <v>0</v>
      </c>
      <c r="V392" s="398">
        <v>0</v>
      </c>
      <c r="W392" s="398">
        <v>0</v>
      </c>
      <c r="X392" s="399">
        <v>0</v>
      </c>
      <c r="Y392" s="397">
        <v>0</v>
      </c>
      <c r="Z392" s="398">
        <v>0</v>
      </c>
      <c r="AA392" s="398">
        <v>0</v>
      </c>
      <c r="AB392" s="398">
        <v>0</v>
      </c>
      <c r="AC392" s="398">
        <v>0</v>
      </c>
      <c r="AD392" s="399">
        <v>0</v>
      </c>
      <c r="AE392" s="397">
        <v>0</v>
      </c>
      <c r="AF392" s="398">
        <v>0</v>
      </c>
      <c r="AG392" s="398">
        <v>0</v>
      </c>
      <c r="AH392" s="398">
        <v>0</v>
      </c>
      <c r="AI392" s="399">
        <v>0</v>
      </c>
      <c r="AJ392" s="1878"/>
      <c r="AK392" s="1878"/>
      <c r="AL392" s="1878"/>
      <c r="AM392" s="1878"/>
      <c r="AN392" s="1879"/>
    </row>
    <row r="393" spans="1:40" outlineLevel="1">
      <c r="A393" s="521">
        <f>ROW()</f>
        <v>393</v>
      </c>
      <c r="B393" s="35"/>
      <c r="C393" s="758"/>
      <c r="D393" s="33" t="s">
        <v>81</v>
      </c>
      <c r="J393" s="397">
        <v>0</v>
      </c>
      <c r="K393" s="398">
        <v>0</v>
      </c>
      <c r="L393" s="398">
        <v>0</v>
      </c>
      <c r="M393" s="398">
        <v>0</v>
      </c>
      <c r="N393" s="399">
        <v>0</v>
      </c>
      <c r="O393" s="397">
        <v>0</v>
      </c>
      <c r="P393" s="398">
        <v>0</v>
      </c>
      <c r="Q393" s="398">
        <v>0</v>
      </c>
      <c r="R393" s="398">
        <v>0</v>
      </c>
      <c r="S393" s="399">
        <v>0</v>
      </c>
      <c r="T393" s="397">
        <v>0</v>
      </c>
      <c r="U393" s="398">
        <v>0</v>
      </c>
      <c r="V393" s="398">
        <v>0</v>
      </c>
      <c r="W393" s="398">
        <v>0</v>
      </c>
      <c r="X393" s="399">
        <v>0</v>
      </c>
      <c r="Y393" s="397">
        <v>0</v>
      </c>
      <c r="Z393" s="398">
        <v>0</v>
      </c>
      <c r="AA393" s="398">
        <v>0</v>
      </c>
      <c r="AB393" s="398">
        <v>0</v>
      </c>
      <c r="AC393" s="398">
        <v>0</v>
      </c>
      <c r="AD393" s="399">
        <v>0</v>
      </c>
      <c r="AE393" s="397">
        <v>0</v>
      </c>
      <c r="AF393" s="398">
        <v>0</v>
      </c>
      <c r="AG393" s="398">
        <v>0</v>
      </c>
      <c r="AH393" s="398">
        <v>0</v>
      </c>
      <c r="AI393" s="399">
        <v>0</v>
      </c>
      <c r="AJ393" s="1878"/>
      <c r="AK393" s="1878"/>
      <c r="AL393" s="1878"/>
      <c r="AM393" s="1878"/>
      <c r="AN393" s="1879"/>
    </row>
    <row r="394" spans="1:40" outlineLevel="1">
      <c r="A394" s="521">
        <f>ROW()</f>
        <v>394</v>
      </c>
      <c r="B394" s="35"/>
      <c r="C394" s="758"/>
      <c r="D394" s="33" t="s">
        <v>28</v>
      </c>
      <c r="J394" s="397">
        <v>0</v>
      </c>
      <c r="K394" s="398">
        <v>0</v>
      </c>
      <c r="L394" s="398">
        <v>0</v>
      </c>
      <c r="M394" s="398">
        <v>0</v>
      </c>
      <c r="N394" s="399">
        <v>0</v>
      </c>
      <c r="O394" s="397">
        <v>0</v>
      </c>
      <c r="P394" s="398">
        <v>0</v>
      </c>
      <c r="Q394" s="398">
        <v>0</v>
      </c>
      <c r="R394" s="398">
        <v>0</v>
      </c>
      <c r="S394" s="399">
        <v>0</v>
      </c>
      <c r="T394" s="397">
        <v>0</v>
      </c>
      <c r="U394" s="398">
        <v>0</v>
      </c>
      <c r="V394" s="398">
        <v>0</v>
      </c>
      <c r="W394" s="398">
        <v>0</v>
      </c>
      <c r="X394" s="399">
        <v>0</v>
      </c>
      <c r="Y394" s="397">
        <v>0</v>
      </c>
      <c r="Z394" s="398">
        <v>0</v>
      </c>
      <c r="AA394" s="398">
        <v>0</v>
      </c>
      <c r="AB394" s="398">
        <v>0</v>
      </c>
      <c r="AC394" s="398">
        <v>0</v>
      </c>
      <c r="AD394" s="399">
        <v>0</v>
      </c>
      <c r="AE394" s="397">
        <v>0</v>
      </c>
      <c r="AF394" s="398">
        <v>0</v>
      </c>
      <c r="AG394" s="398">
        <v>0</v>
      </c>
      <c r="AH394" s="398">
        <v>0</v>
      </c>
      <c r="AI394" s="399">
        <v>0</v>
      </c>
      <c r="AJ394" s="1878"/>
      <c r="AK394" s="1878"/>
      <c r="AL394" s="1878"/>
      <c r="AM394" s="1878"/>
      <c r="AN394" s="1879"/>
    </row>
    <row r="395" spans="1:40" outlineLevel="1">
      <c r="A395" s="521">
        <f>ROW()</f>
        <v>395</v>
      </c>
      <c r="B395" s="35"/>
      <c r="C395" s="758"/>
      <c r="D395" s="45" t="s">
        <v>443</v>
      </c>
      <c r="E395" s="45"/>
      <c r="F395" s="45"/>
      <c r="G395" s="45"/>
      <c r="H395" s="45"/>
      <c r="I395" s="45"/>
      <c r="J395" s="400">
        <v>0</v>
      </c>
      <c r="K395" s="401">
        <v>0</v>
      </c>
      <c r="L395" s="401">
        <v>0</v>
      </c>
      <c r="M395" s="401">
        <v>0</v>
      </c>
      <c r="N395" s="402">
        <v>0</v>
      </c>
      <c r="O395" s="400">
        <v>0</v>
      </c>
      <c r="P395" s="401">
        <v>0</v>
      </c>
      <c r="Q395" s="401">
        <v>0</v>
      </c>
      <c r="R395" s="401">
        <v>0</v>
      </c>
      <c r="S395" s="402">
        <v>0</v>
      </c>
      <c r="T395" s="400">
        <v>0</v>
      </c>
      <c r="U395" s="401">
        <v>0</v>
      </c>
      <c r="V395" s="401">
        <v>0</v>
      </c>
      <c r="W395" s="401">
        <v>0</v>
      </c>
      <c r="X395" s="402">
        <v>0</v>
      </c>
      <c r="Y395" s="400">
        <v>0</v>
      </c>
      <c r="Z395" s="401">
        <v>0</v>
      </c>
      <c r="AA395" s="401">
        <v>0</v>
      </c>
      <c r="AB395" s="401">
        <v>0</v>
      </c>
      <c r="AC395" s="401">
        <v>0</v>
      </c>
      <c r="AD395" s="402">
        <v>0</v>
      </c>
      <c r="AE395" s="400">
        <v>0</v>
      </c>
      <c r="AF395" s="401">
        <v>0</v>
      </c>
      <c r="AG395" s="401">
        <v>0</v>
      </c>
      <c r="AH395" s="401">
        <v>0</v>
      </c>
      <c r="AI395" s="402">
        <v>0</v>
      </c>
      <c r="AJ395" s="1841"/>
      <c r="AK395" s="1841"/>
      <c r="AL395" s="1841"/>
      <c r="AM395" s="1841"/>
      <c r="AN395" s="1842"/>
    </row>
    <row r="396" spans="1:40" outlineLevel="1">
      <c r="A396" s="521">
        <f>ROW()</f>
        <v>396</v>
      </c>
      <c r="B396" s="35"/>
      <c r="C396" s="758"/>
      <c r="D396" s="33" t="s">
        <v>24</v>
      </c>
      <c r="F396" s="151"/>
      <c r="G396" s="151"/>
      <c r="H396" s="151"/>
      <c r="I396" s="151"/>
      <c r="J396" s="251">
        <f t="shared" ref="J396:AN396" si="282">SUM(J380:J395)</f>
        <v>18.548663303345265</v>
      </c>
      <c r="K396" s="58">
        <f t="shared" si="282"/>
        <v>18.548663303345265</v>
      </c>
      <c r="L396" s="58">
        <f t="shared" si="282"/>
        <v>18.548663303345261</v>
      </c>
      <c r="M396" s="58">
        <f t="shared" si="282"/>
        <v>18.548663303345258</v>
      </c>
      <c r="N396" s="247">
        <f t="shared" si="282"/>
        <v>18.548663303345258</v>
      </c>
      <c r="O396" s="251">
        <f t="shared" si="282"/>
        <v>17.466529393167264</v>
      </c>
      <c r="P396" s="58">
        <f t="shared" si="282"/>
        <v>17.466529393167264</v>
      </c>
      <c r="Q396" s="58">
        <f t="shared" si="282"/>
        <v>17.466529393167264</v>
      </c>
      <c r="R396" s="58">
        <f t="shared" si="282"/>
        <v>17.466529393167264</v>
      </c>
      <c r="S396" s="247">
        <f t="shared" si="282"/>
        <v>17.466529393167264</v>
      </c>
      <c r="T396" s="251">
        <f t="shared" si="282"/>
        <v>5.9319791226046661</v>
      </c>
      <c r="U396" s="58">
        <f t="shared" si="282"/>
        <v>11.863958245209332</v>
      </c>
      <c r="V396" s="58">
        <f t="shared" si="282"/>
        <v>11.863958245209332</v>
      </c>
      <c r="W396" s="58">
        <f t="shared" si="282"/>
        <v>11.863958245209332</v>
      </c>
      <c r="X396" s="247">
        <f t="shared" si="282"/>
        <v>11.863958245209332</v>
      </c>
      <c r="Y396" s="251">
        <f t="shared" si="282"/>
        <v>6.6593017117796451</v>
      </c>
      <c r="Z396" s="58">
        <f t="shared" si="282"/>
        <v>13.31860342355929</v>
      </c>
      <c r="AA396" s="58">
        <f t="shared" si="282"/>
        <v>13.31860342355929</v>
      </c>
      <c r="AB396" s="58">
        <f t="shared" si="282"/>
        <v>13.31860342355929</v>
      </c>
      <c r="AC396" s="58">
        <f t="shared" si="282"/>
        <v>13.31860342355929</v>
      </c>
      <c r="AD396" s="247">
        <f t="shared" si="282"/>
        <v>13.31860342355929</v>
      </c>
      <c r="AE396" s="251">
        <f t="shared" si="282"/>
        <v>14.520332893916434</v>
      </c>
      <c r="AF396" s="58">
        <f t="shared" si="282"/>
        <v>14.520332893916434</v>
      </c>
      <c r="AG396" s="58">
        <f t="shared" si="282"/>
        <v>14.520332893916434</v>
      </c>
      <c r="AH396" s="58">
        <f t="shared" si="282"/>
        <v>14.491102283687052</v>
      </c>
      <c r="AI396" s="247">
        <f t="shared" si="282"/>
        <v>14.357323414687688</v>
      </c>
      <c r="AJ396" s="58">
        <f t="shared" si="282"/>
        <v>0</v>
      </c>
      <c r="AK396" s="58">
        <f t="shared" si="282"/>
        <v>0</v>
      </c>
      <c r="AL396" s="58">
        <f t="shared" si="282"/>
        <v>0</v>
      </c>
      <c r="AM396" s="58">
        <f t="shared" si="282"/>
        <v>0</v>
      </c>
      <c r="AN396" s="247">
        <f t="shared" si="282"/>
        <v>0</v>
      </c>
    </row>
    <row r="397" spans="1:40" outlineLevel="1">
      <c r="A397" s="521">
        <f>ROW()</f>
        <v>397</v>
      </c>
      <c r="B397" s="35"/>
      <c r="C397" s="756" t="s">
        <v>96</v>
      </c>
      <c r="J397" s="1906" t="str">
        <f>"Actual / Approved 1 (FA1) [m$ "&amp;$G$43&amp;"]"</f>
        <v>Actual / Approved 1 (FA1) [m$ 31/12/2023]</v>
      </c>
      <c r="K397" s="1907"/>
      <c r="L397" s="1907"/>
      <c r="M397" s="1907"/>
      <c r="N397" s="1908"/>
      <c r="O397" s="1906" t="str">
        <f>"Actual / Approved 2 [m$ "&amp;$G$43&amp;"]"</f>
        <v>Actual / Approved 2 [m$ 31/12/2023]</v>
      </c>
      <c r="P397" s="1907"/>
      <c r="Q397" s="1907"/>
      <c r="R397" s="1907"/>
      <c r="S397" s="1908"/>
      <c r="T397" s="1906" t="str">
        <f>"Actual / Approved 3 [m$ "&amp;$G$43&amp;"]"</f>
        <v>Actual / Approved 3 [m$ 31/12/2023]</v>
      </c>
      <c r="U397" s="1907"/>
      <c r="V397" s="1907"/>
      <c r="W397" s="1907"/>
      <c r="X397" s="1908"/>
      <c r="Y397" s="1906" t="str">
        <f>"Actual / Approved 4 [m$ "&amp;$G$43&amp;"]"</f>
        <v>Actual / Approved 4 [m$ 31/12/2023]</v>
      </c>
      <c r="Z397" s="1907"/>
      <c r="AA397" s="1907"/>
      <c r="AB397" s="1907"/>
      <c r="AC397" s="1907"/>
      <c r="AD397" s="1908"/>
      <c r="AE397" s="1413"/>
      <c r="AF397" s="1137"/>
      <c r="AG397" s="1137" t="str">
        <f>"Actual / Approved 5 [m$ "&amp;$G$43&amp;"]"</f>
        <v>Actual / Approved 5 [m$ 31/12/2023]</v>
      </c>
      <c r="AH397" s="1137"/>
      <c r="AI397" s="1160"/>
      <c r="AJ397" s="1137"/>
      <c r="AK397" s="1137"/>
      <c r="AL397" s="1137"/>
      <c r="AM397" s="1137"/>
      <c r="AN397" s="1160"/>
    </row>
    <row r="398" spans="1:40" outlineLevel="1">
      <c r="A398" s="521">
        <f>ROW()</f>
        <v>398</v>
      </c>
      <c r="B398" s="35"/>
      <c r="C398" s="758"/>
      <c r="D398" s="33" t="s">
        <v>300</v>
      </c>
      <c r="J398" s="228">
        <f t="shared" ref="J398:S398" si="283">J380*$N$43</f>
        <v>2.7337107338874609</v>
      </c>
      <c r="K398" s="51">
        <f t="shared" si="283"/>
        <v>2.7337107338874613</v>
      </c>
      <c r="L398" s="51">
        <f t="shared" si="283"/>
        <v>2.7337107338874609</v>
      </c>
      <c r="M398" s="51">
        <f t="shared" si="283"/>
        <v>2.7337107338874609</v>
      </c>
      <c r="N398" s="229">
        <f t="shared" si="283"/>
        <v>2.7337107338874604</v>
      </c>
      <c r="O398" s="228">
        <f t="shared" si="283"/>
        <v>2.8004800364238966</v>
      </c>
      <c r="P398" s="51">
        <f t="shared" si="283"/>
        <v>2.8004800364238971</v>
      </c>
      <c r="Q398" s="51">
        <f t="shared" si="283"/>
        <v>2.8004800364238971</v>
      </c>
      <c r="R398" s="51">
        <f t="shared" si="283"/>
        <v>2.8004800364238975</v>
      </c>
      <c r="S398" s="229">
        <f t="shared" si="283"/>
        <v>2.8004800364238975</v>
      </c>
      <c r="T398" s="228">
        <f t="shared" ref="T398:X407" si="284">T380*$S$43</f>
        <v>1.4002400182119488</v>
      </c>
      <c r="U398" s="51">
        <f t="shared" si="284"/>
        <v>2.8004800364238975</v>
      </c>
      <c r="V398" s="51">
        <f t="shared" si="284"/>
        <v>2.8004800364238975</v>
      </c>
      <c r="W398" s="51">
        <f t="shared" si="284"/>
        <v>2.8004800364238975</v>
      </c>
      <c r="X398" s="229">
        <f t="shared" si="284"/>
        <v>2.8004800364238975</v>
      </c>
      <c r="Y398" s="228">
        <f t="shared" ref="Y398:AD398" si="285">Y380*$X$43</f>
        <v>1.4002400182119488</v>
      </c>
      <c r="Z398" s="51">
        <f t="shared" si="285"/>
        <v>2.8004800364238975</v>
      </c>
      <c r="AA398" s="51">
        <f t="shared" si="285"/>
        <v>2.8004800364238975</v>
      </c>
      <c r="AB398" s="51">
        <f t="shared" si="285"/>
        <v>2.8004800364238975</v>
      </c>
      <c r="AC398" s="51">
        <f t="shared" si="285"/>
        <v>2.8004800364238984</v>
      </c>
      <c r="AD398" s="229">
        <f t="shared" si="285"/>
        <v>2.8004800364238984</v>
      </c>
      <c r="AE398" s="228">
        <f>AE380*$AD$43</f>
        <v>2.7825322000181902</v>
      </c>
      <c r="AF398" s="51">
        <f t="shared" ref="AF398:AI398" si="286">AF380*$AD$43</f>
        <v>2.7825322000181902</v>
      </c>
      <c r="AG398" s="51">
        <f t="shared" si="286"/>
        <v>2.7825322000181902</v>
      </c>
      <c r="AH398" s="51">
        <f t="shared" si="286"/>
        <v>2.7825322000181902</v>
      </c>
      <c r="AI398" s="229">
        <f t="shared" si="286"/>
        <v>2.7825322000181902</v>
      </c>
      <c r="AJ398" s="51">
        <f>AJ380*$AH$43</f>
        <v>0</v>
      </c>
      <c r="AK398" s="51">
        <f t="shared" ref="AK398:AN398" si="287">AK380*$AH$43</f>
        <v>0</v>
      </c>
      <c r="AL398" s="51">
        <f t="shared" si="287"/>
        <v>0</v>
      </c>
      <c r="AM398" s="51">
        <f t="shared" si="287"/>
        <v>0</v>
      </c>
      <c r="AN398" s="229">
        <f t="shared" si="287"/>
        <v>0</v>
      </c>
    </row>
    <row r="399" spans="1:40" outlineLevel="1">
      <c r="A399" s="521">
        <f>ROW()</f>
        <v>399</v>
      </c>
      <c r="B399" s="35"/>
      <c r="C399" s="758"/>
      <c r="D399" s="33" t="s">
        <v>301</v>
      </c>
      <c r="J399" s="228"/>
      <c r="K399" s="51"/>
      <c r="L399" s="51"/>
      <c r="M399" s="51"/>
      <c r="N399" s="229"/>
      <c r="O399" s="228"/>
      <c r="P399" s="51"/>
      <c r="Q399" s="51"/>
      <c r="R399" s="51"/>
      <c r="S399" s="229"/>
      <c r="T399" s="228">
        <f t="shared" si="284"/>
        <v>0</v>
      </c>
      <c r="U399" s="51">
        <f t="shared" si="284"/>
        <v>0</v>
      </c>
      <c r="V399" s="51">
        <f t="shared" si="284"/>
        <v>0</v>
      </c>
      <c r="W399" s="51">
        <f t="shared" si="284"/>
        <v>0</v>
      </c>
      <c r="X399" s="229">
        <f t="shared" si="284"/>
        <v>0</v>
      </c>
      <c r="Y399" s="228">
        <f t="shared" ref="Y399:AD399" si="288">Y381*$X$43</f>
        <v>0</v>
      </c>
      <c r="Z399" s="51">
        <f t="shared" si="288"/>
        <v>0</v>
      </c>
      <c r="AA399" s="51">
        <f t="shared" si="288"/>
        <v>0</v>
      </c>
      <c r="AB399" s="51">
        <f t="shared" si="288"/>
        <v>0</v>
      </c>
      <c r="AC399" s="51">
        <f t="shared" si="288"/>
        <v>0</v>
      </c>
      <c r="AD399" s="229">
        <f t="shared" si="288"/>
        <v>0</v>
      </c>
      <c r="AE399" s="228">
        <f t="shared" ref="AE399:AI399" si="289">AE381*$AD$43</f>
        <v>0</v>
      </c>
      <c r="AF399" s="51">
        <f t="shared" si="289"/>
        <v>0</v>
      </c>
      <c r="AG399" s="51">
        <f t="shared" si="289"/>
        <v>0</v>
      </c>
      <c r="AH399" s="51">
        <f t="shared" si="289"/>
        <v>0</v>
      </c>
      <c r="AI399" s="229">
        <f t="shared" si="289"/>
        <v>0</v>
      </c>
      <c r="AJ399" s="51">
        <f t="shared" ref="AJ399:AN399" si="290">AJ381*$AH$43</f>
        <v>0</v>
      </c>
      <c r="AK399" s="51">
        <f t="shared" si="290"/>
        <v>0</v>
      </c>
      <c r="AL399" s="51">
        <f t="shared" si="290"/>
        <v>0</v>
      </c>
      <c r="AM399" s="51">
        <f t="shared" si="290"/>
        <v>0</v>
      </c>
      <c r="AN399" s="229">
        <f t="shared" si="290"/>
        <v>0</v>
      </c>
    </row>
    <row r="400" spans="1:40" outlineLevel="1">
      <c r="A400" s="521">
        <f>ROW()</f>
        <v>400</v>
      </c>
      <c r="B400" s="35"/>
      <c r="C400" s="758"/>
      <c r="D400" s="33" t="s">
        <v>29</v>
      </c>
      <c r="J400" s="228">
        <f t="shared" ref="J400:S400" si="291">J382*$N$43</f>
        <v>6.7611262325824066</v>
      </c>
      <c r="K400" s="51">
        <f t="shared" si="291"/>
        <v>6.7611262325824066</v>
      </c>
      <c r="L400" s="51">
        <f t="shared" si="291"/>
        <v>6.7611262325824066</v>
      </c>
      <c r="M400" s="51">
        <f t="shared" si="291"/>
        <v>6.7611262325824057</v>
      </c>
      <c r="N400" s="229">
        <f t="shared" si="291"/>
        <v>6.7611262325824066</v>
      </c>
      <c r="O400" s="228">
        <f t="shared" si="291"/>
        <v>6.9994950307574531</v>
      </c>
      <c r="P400" s="51">
        <f t="shared" si="291"/>
        <v>6.9994950307574513</v>
      </c>
      <c r="Q400" s="51">
        <f t="shared" si="291"/>
        <v>6.9994950307574513</v>
      </c>
      <c r="R400" s="51">
        <f t="shared" si="291"/>
        <v>6.9994950307574513</v>
      </c>
      <c r="S400" s="229">
        <f t="shared" si="291"/>
        <v>6.9994950307574513</v>
      </c>
      <c r="T400" s="228">
        <f t="shared" si="284"/>
        <v>3.4997475153787274</v>
      </c>
      <c r="U400" s="51">
        <f t="shared" si="284"/>
        <v>6.9994950307574548</v>
      </c>
      <c r="V400" s="51">
        <f t="shared" si="284"/>
        <v>6.9994950307574539</v>
      </c>
      <c r="W400" s="51">
        <f t="shared" si="284"/>
        <v>6.9994950307574539</v>
      </c>
      <c r="X400" s="229">
        <f t="shared" si="284"/>
        <v>6.9994950307574539</v>
      </c>
      <c r="Y400" s="228">
        <f t="shared" ref="Y400:AD400" si="292">Y382*$X$43</f>
        <v>3.4997475153787252</v>
      </c>
      <c r="Z400" s="51">
        <f t="shared" si="292"/>
        <v>6.9994950307574513</v>
      </c>
      <c r="AA400" s="51">
        <f t="shared" si="292"/>
        <v>6.9994950307574513</v>
      </c>
      <c r="AB400" s="51">
        <f t="shared" si="292"/>
        <v>6.9994950307574504</v>
      </c>
      <c r="AC400" s="51">
        <f t="shared" si="292"/>
        <v>6.9994950307574504</v>
      </c>
      <c r="AD400" s="229">
        <f t="shared" si="292"/>
        <v>6.9994950307574504</v>
      </c>
      <c r="AE400" s="228">
        <f t="shared" ref="AE400:AI400" si="293">AE382*$AD$43</f>
        <v>6.9546363672066844</v>
      </c>
      <c r="AF400" s="51">
        <f t="shared" si="293"/>
        <v>6.9546363672066844</v>
      </c>
      <c r="AG400" s="51">
        <f t="shared" si="293"/>
        <v>6.9546363672066844</v>
      </c>
      <c r="AH400" s="51">
        <f t="shared" si="293"/>
        <v>6.9546363672066844</v>
      </c>
      <c r="AI400" s="229">
        <f t="shared" si="293"/>
        <v>6.9546363672066844</v>
      </c>
      <c r="AJ400" s="51">
        <f t="shared" ref="AJ400:AN400" si="294">AJ382*$AH$43</f>
        <v>0</v>
      </c>
      <c r="AK400" s="51">
        <f t="shared" si="294"/>
        <v>0</v>
      </c>
      <c r="AL400" s="51">
        <f t="shared" si="294"/>
        <v>0</v>
      </c>
      <c r="AM400" s="51">
        <f t="shared" si="294"/>
        <v>0</v>
      </c>
      <c r="AN400" s="229">
        <f t="shared" si="294"/>
        <v>0</v>
      </c>
    </row>
    <row r="401" spans="1:40" outlineLevel="1">
      <c r="A401" s="521">
        <f>ROW()</f>
        <v>401</v>
      </c>
      <c r="B401" s="35"/>
      <c r="C401" s="758"/>
      <c r="D401" s="33" t="s">
        <v>30</v>
      </c>
      <c r="J401" s="228">
        <f t="shared" ref="J401:S401" si="295">J383*$N$43</f>
        <v>4.7960073083099806</v>
      </c>
      <c r="K401" s="51">
        <f t="shared" si="295"/>
        <v>4.7960073083099806</v>
      </c>
      <c r="L401" s="51">
        <f t="shared" si="295"/>
        <v>4.7960073083099806</v>
      </c>
      <c r="M401" s="51">
        <f t="shared" si="295"/>
        <v>4.7960073083099806</v>
      </c>
      <c r="N401" s="229">
        <f t="shared" si="295"/>
        <v>4.7960073083099806</v>
      </c>
      <c r="O401" s="228">
        <f t="shared" si="295"/>
        <v>4.7287513777783579</v>
      </c>
      <c r="P401" s="51">
        <f t="shared" si="295"/>
        <v>4.7287513777783579</v>
      </c>
      <c r="Q401" s="51">
        <f t="shared" si="295"/>
        <v>4.7287513777783579</v>
      </c>
      <c r="R401" s="51">
        <f t="shared" si="295"/>
        <v>4.7287513777783579</v>
      </c>
      <c r="S401" s="229">
        <f t="shared" si="295"/>
        <v>4.7287513777783579</v>
      </c>
      <c r="T401" s="228">
        <f t="shared" si="284"/>
        <v>2.3643756888891798</v>
      </c>
      <c r="U401" s="51">
        <f t="shared" si="284"/>
        <v>4.7287513777783596</v>
      </c>
      <c r="V401" s="51">
        <f t="shared" si="284"/>
        <v>4.7287513777783596</v>
      </c>
      <c r="W401" s="51">
        <f t="shared" si="284"/>
        <v>4.7287513777783605</v>
      </c>
      <c r="X401" s="229">
        <f t="shared" si="284"/>
        <v>4.7287513777783605</v>
      </c>
      <c r="Y401" s="228">
        <f t="shared" ref="Y401:AD401" si="296">Y383*$X$43</f>
        <v>2.3643756888891789</v>
      </c>
      <c r="Z401" s="51">
        <f t="shared" si="296"/>
        <v>4.7287513777783579</v>
      </c>
      <c r="AA401" s="51">
        <f t="shared" si="296"/>
        <v>4.7287513777783579</v>
      </c>
      <c r="AB401" s="51">
        <f t="shared" si="296"/>
        <v>4.7287513777783579</v>
      </c>
      <c r="AC401" s="51">
        <f t="shared" si="296"/>
        <v>4.7287513777783579</v>
      </c>
      <c r="AD401" s="229">
        <f t="shared" si="296"/>
        <v>4.7287513777783579</v>
      </c>
      <c r="AE401" s="228">
        <f t="shared" ref="AE401:AI401" si="297">AE383*$AD$43</f>
        <v>4.6984455534097656</v>
      </c>
      <c r="AF401" s="51">
        <f t="shared" si="297"/>
        <v>4.6984455534097656</v>
      </c>
      <c r="AG401" s="51">
        <f t="shared" si="297"/>
        <v>4.6984455534097656</v>
      </c>
      <c r="AH401" s="51">
        <f t="shared" si="297"/>
        <v>4.6984455534097656</v>
      </c>
      <c r="AI401" s="229">
        <f t="shared" si="297"/>
        <v>4.6984455534097656</v>
      </c>
      <c r="AJ401" s="51">
        <f t="shared" ref="AJ401:AN401" si="298">AJ383*$AH$43</f>
        <v>0</v>
      </c>
      <c r="AK401" s="51">
        <f t="shared" si="298"/>
        <v>0</v>
      </c>
      <c r="AL401" s="51">
        <f t="shared" si="298"/>
        <v>0</v>
      </c>
      <c r="AM401" s="51">
        <f t="shared" si="298"/>
        <v>0</v>
      </c>
      <c r="AN401" s="229">
        <f t="shared" si="298"/>
        <v>0</v>
      </c>
    </row>
    <row r="402" spans="1:40" outlineLevel="1">
      <c r="A402" s="521">
        <f>ROW()</f>
        <v>402</v>
      </c>
      <c r="B402" s="35"/>
      <c r="C402" s="758"/>
      <c r="D402" s="33" t="s">
        <v>31</v>
      </c>
      <c r="J402" s="228">
        <f t="shared" ref="J402:S402" si="299">J384*$N$43</f>
        <v>1.7248770324998204</v>
      </c>
      <c r="K402" s="51">
        <f t="shared" si="299"/>
        <v>1.7248770324998208</v>
      </c>
      <c r="L402" s="51">
        <f t="shared" si="299"/>
        <v>1.7248770324998204</v>
      </c>
      <c r="M402" s="51">
        <f t="shared" si="299"/>
        <v>1.7248770324998204</v>
      </c>
      <c r="N402" s="229">
        <f t="shared" si="299"/>
        <v>1.7248770324998204</v>
      </c>
      <c r="O402" s="228">
        <f t="shared" si="299"/>
        <v>1.6723751489351244</v>
      </c>
      <c r="P402" s="51">
        <f t="shared" si="299"/>
        <v>1.6723751489351244</v>
      </c>
      <c r="Q402" s="51">
        <f t="shared" si="299"/>
        <v>1.6723751489351244</v>
      </c>
      <c r="R402" s="51">
        <f t="shared" si="299"/>
        <v>1.6723751489351244</v>
      </c>
      <c r="S402" s="229">
        <f t="shared" si="299"/>
        <v>1.6723751489351244</v>
      </c>
      <c r="T402" s="228">
        <f t="shared" si="284"/>
        <v>0.83618757446756209</v>
      </c>
      <c r="U402" s="51">
        <f t="shared" si="284"/>
        <v>1.6723751489351242</v>
      </c>
      <c r="V402" s="51">
        <f t="shared" si="284"/>
        <v>1.6723751489351242</v>
      </c>
      <c r="W402" s="51">
        <f t="shared" si="284"/>
        <v>1.6723751489351242</v>
      </c>
      <c r="X402" s="229">
        <f t="shared" si="284"/>
        <v>1.6723751489351242</v>
      </c>
      <c r="Y402" s="228">
        <f t="shared" ref="Y402:AD402" si="300">Y384*$X$43</f>
        <v>0.83618757446756198</v>
      </c>
      <c r="Z402" s="51">
        <f t="shared" si="300"/>
        <v>1.672375148935124</v>
      </c>
      <c r="AA402" s="51">
        <f t="shared" si="300"/>
        <v>1.672375148935124</v>
      </c>
      <c r="AB402" s="51">
        <f t="shared" si="300"/>
        <v>1.672375148935124</v>
      </c>
      <c r="AC402" s="51">
        <f t="shared" si="300"/>
        <v>1.6723751489351242</v>
      </c>
      <c r="AD402" s="229">
        <f t="shared" si="300"/>
        <v>1.6723751489351246</v>
      </c>
      <c r="AE402" s="228">
        <f t="shared" ref="AE402:AI402" si="301">AE384*$AD$43</f>
        <v>1.6616571594505827</v>
      </c>
      <c r="AF402" s="51">
        <f t="shared" si="301"/>
        <v>1.6616571594505827</v>
      </c>
      <c r="AG402" s="51">
        <f t="shared" si="301"/>
        <v>1.6616571594505827</v>
      </c>
      <c r="AH402" s="51">
        <f t="shared" si="301"/>
        <v>1.6616571594505827</v>
      </c>
      <c r="AI402" s="229">
        <f t="shared" si="301"/>
        <v>1.6616571594505827</v>
      </c>
      <c r="AJ402" s="51">
        <f t="shared" ref="AJ402:AN402" si="302">AJ384*$AH$43</f>
        <v>0</v>
      </c>
      <c r="AK402" s="51">
        <f t="shared" si="302"/>
        <v>0</v>
      </c>
      <c r="AL402" s="51">
        <f t="shared" si="302"/>
        <v>0</v>
      </c>
      <c r="AM402" s="51">
        <f t="shared" si="302"/>
        <v>0</v>
      </c>
      <c r="AN402" s="229">
        <f t="shared" si="302"/>
        <v>0</v>
      </c>
    </row>
    <row r="403" spans="1:40" outlineLevel="1">
      <c r="A403" s="521">
        <f>ROW()</f>
        <v>403</v>
      </c>
      <c r="B403" s="35"/>
      <c r="C403" s="758"/>
      <c r="D403" s="33" t="s">
        <v>32</v>
      </c>
      <c r="J403" s="228">
        <f t="shared" ref="J403:S403" si="303">J385*$N$43</f>
        <v>0.64591620670209982</v>
      </c>
      <c r="K403" s="51">
        <f t="shared" si="303"/>
        <v>0.64591620670209982</v>
      </c>
      <c r="L403" s="51">
        <f t="shared" si="303"/>
        <v>0.64591620670209982</v>
      </c>
      <c r="M403" s="51">
        <f t="shared" si="303"/>
        <v>0.64591620670209982</v>
      </c>
      <c r="N403" s="229">
        <f t="shared" si="303"/>
        <v>0.64591620670209982</v>
      </c>
      <c r="O403" s="228">
        <f t="shared" si="303"/>
        <v>0.72347306226659092</v>
      </c>
      <c r="P403" s="51">
        <f t="shared" si="303"/>
        <v>0.72347306226659103</v>
      </c>
      <c r="Q403" s="51">
        <f t="shared" si="303"/>
        <v>0.72347306226659103</v>
      </c>
      <c r="R403" s="51">
        <f t="shared" si="303"/>
        <v>0.72347306226659103</v>
      </c>
      <c r="S403" s="229">
        <f t="shared" si="303"/>
        <v>0.72347306226659103</v>
      </c>
      <c r="T403" s="228">
        <f t="shared" si="284"/>
        <v>0.36173653113329546</v>
      </c>
      <c r="U403" s="51">
        <f t="shared" si="284"/>
        <v>0.72347306226659092</v>
      </c>
      <c r="V403" s="51">
        <f t="shared" si="284"/>
        <v>0.72347306226659092</v>
      </c>
      <c r="W403" s="51">
        <f t="shared" si="284"/>
        <v>0.72347306226659092</v>
      </c>
      <c r="X403" s="229">
        <f t="shared" si="284"/>
        <v>0.72347306226659092</v>
      </c>
      <c r="Y403" s="228">
        <f t="shared" ref="Y403:AD403" si="304">Y385*$X$43</f>
        <v>0.36173653113329546</v>
      </c>
      <c r="Z403" s="51">
        <f t="shared" si="304"/>
        <v>0.72347306226659092</v>
      </c>
      <c r="AA403" s="51">
        <f t="shared" si="304"/>
        <v>0.72347306226659092</v>
      </c>
      <c r="AB403" s="51">
        <f t="shared" si="304"/>
        <v>0.72347306226659092</v>
      </c>
      <c r="AC403" s="51">
        <f t="shared" si="304"/>
        <v>0.72347306226659092</v>
      </c>
      <c r="AD403" s="229">
        <f t="shared" si="304"/>
        <v>0.72347306226659092</v>
      </c>
      <c r="AE403" s="228">
        <f t="shared" ref="AE403:AI403" si="305">AE385*$AD$43</f>
        <v>0.71883643711782763</v>
      </c>
      <c r="AF403" s="51">
        <f t="shared" si="305"/>
        <v>0.71883643711782763</v>
      </c>
      <c r="AG403" s="51">
        <f t="shared" si="305"/>
        <v>0.71883643711782763</v>
      </c>
      <c r="AH403" s="51">
        <f t="shared" si="305"/>
        <v>0.71883643711782763</v>
      </c>
      <c r="AI403" s="229">
        <f t="shared" si="305"/>
        <v>0.71883643711782763</v>
      </c>
      <c r="AJ403" s="51">
        <f t="shared" ref="AJ403:AN403" si="306">AJ385*$AH$43</f>
        <v>0</v>
      </c>
      <c r="AK403" s="51">
        <f t="shared" si="306"/>
        <v>0</v>
      </c>
      <c r="AL403" s="51">
        <f t="shared" si="306"/>
        <v>0</v>
      </c>
      <c r="AM403" s="51">
        <f t="shared" si="306"/>
        <v>0</v>
      </c>
      <c r="AN403" s="229">
        <f t="shared" si="306"/>
        <v>0</v>
      </c>
    </row>
    <row r="404" spans="1:40" outlineLevel="1">
      <c r="A404" s="521">
        <f>ROW()</f>
        <v>404</v>
      </c>
      <c r="B404" s="35"/>
      <c r="C404" s="758"/>
      <c r="D404" s="33" t="s">
        <v>33</v>
      </c>
      <c r="J404" s="228">
        <f t="shared" ref="J404:S404" si="307">J386*$N$43</f>
        <v>0.16393871796744053</v>
      </c>
      <c r="K404" s="51">
        <f t="shared" si="307"/>
        <v>0.1639387179674405</v>
      </c>
      <c r="L404" s="51">
        <f t="shared" si="307"/>
        <v>0.1639387179674405</v>
      </c>
      <c r="M404" s="51">
        <f t="shared" si="307"/>
        <v>0.1639387179674405</v>
      </c>
      <c r="N404" s="229">
        <f t="shared" si="307"/>
        <v>0.1639387179674405</v>
      </c>
      <c r="O404" s="228">
        <f t="shared" si="307"/>
        <v>0.15770003853784617</v>
      </c>
      <c r="P404" s="51">
        <f t="shared" si="307"/>
        <v>0.15770003853784617</v>
      </c>
      <c r="Q404" s="51">
        <f t="shared" si="307"/>
        <v>0.15770003853784617</v>
      </c>
      <c r="R404" s="51">
        <f t="shared" si="307"/>
        <v>0.15770003853784617</v>
      </c>
      <c r="S404" s="229">
        <f t="shared" si="307"/>
        <v>0.15770003853784617</v>
      </c>
      <c r="T404" s="228">
        <f t="shared" si="284"/>
        <v>7.8850019268923086E-2</v>
      </c>
      <c r="U404" s="51">
        <f t="shared" si="284"/>
        <v>0.15770003853784617</v>
      </c>
      <c r="V404" s="51">
        <f t="shared" si="284"/>
        <v>0.15770003853784617</v>
      </c>
      <c r="W404" s="51">
        <f t="shared" si="284"/>
        <v>0.15770003853784617</v>
      </c>
      <c r="X404" s="229">
        <f t="shared" si="284"/>
        <v>0.15770003853784617</v>
      </c>
      <c r="Y404" s="228">
        <f t="shared" ref="Y404:AD404" si="308">Y386*$X$43</f>
        <v>7.8850019268923141E-2</v>
      </c>
      <c r="Z404" s="51">
        <f t="shared" si="308"/>
        <v>0.15770003853784631</v>
      </c>
      <c r="AA404" s="51">
        <f t="shared" si="308"/>
        <v>0.15770003853784631</v>
      </c>
      <c r="AB404" s="51">
        <f t="shared" si="308"/>
        <v>0.15770003853784631</v>
      </c>
      <c r="AC404" s="51">
        <f t="shared" si="308"/>
        <v>0.15770003853784628</v>
      </c>
      <c r="AD404" s="229">
        <f t="shared" si="308"/>
        <v>0.15770003853784628</v>
      </c>
      <c r="AE404" s="228">
        <f t="shared" ref="AE404:AI404" si="309">AE386*$AD$43</f>
        <v>0.15668936377636353</v>
      </c>
      <c r="AF404" s="51">
        <f t="shared" si="309"/>
        <v>0.15668936377636353</v>
      </c>
      <c r="AG404" s="51">
        <f t="shared" si="309"/>
        <v>0.15668936377636353</v>
      </c>
      <c r="AH404" s="51">
        <f t="shared" si="309"/>
        <v>0.15668936377636353</v>
      </c>
      <c r="AI404" s="229">
        <f t="shared" si="309"/>
        <v>0</v>
      </c>
      <c r="AJ404" s="51">
        <f t="shared" ref="AJ404:AN404" si="310">AJ386*$AH$43</f>
        <v>0</v>
      </c>
      <c r="AK404" s="51">
        <f t="shared" si="310"/>
        <v>0</v>
      </c>
      <c r="AL404" s="51">
        <f t="shared" si="310"/>
        <v>0</v>
      </c>
      <c r="AM404" s="51">
        <f t="shared" si="310"/>
        <v>0</v>
      </c>
      <c r="AN404" s="229">
        <f t="shared" si="310"/>
        <v>0</v>
      </c>
    </row>
    <row r="405" spans="1:40" outlineLevel="1">
      <c r="A405" s="521">
        <f>ROW()</f>
        <v>405</v>
      </c>
      <c r="B405" s="35"/>
      <c r="C405" s="758"/>
      <c r="D405" s="33" t="s">
        <v>27</v>
      </c>
      <c r="J405" s="228">
        <f t="shared" ref="J405:S405" si="311">J387*$N$43</f>
        <v>0.1508979378037632</v>
      </c>
      <c r="K405" s="51">
        <f t="shared" si="311"/>
        <v>0.15089793780376318</v>
      </c>
      <c r="L405" s="51">
        <f t="shared" si="311"/>
        <v>0.15089793780376318</v>
      </c>
      <c r="M405" s="51">
        <f t="shared" si="311"/>
        <v>0.15089793780376318</v>
      </c>
      <c r="N405" s="229">
        <f t="shared" si="311"/>
        <v>0.15089793780376318</v>
      </c>
      <c r="O405" s="228">
        <f t="shared" si="311"/>
        <v>0.14853204277193938</v>
      </c>
      <c r="P405" s="51">
        <f t="shared" si="311"/>
        <v>0.14853204277193938</v>
      </c>
      <c r="Q405" s="51">
        <f t="shared" si="311"/>
        <v>0.14853204277193938</v>
      </c>
      <c r="R405" s="51">
        <f t="shared" si="311"/>
        <v>0.14853204277193938</v>
      </c>
      <c r="S405" s="229">
        <f t="shared" si="311"/>
        <v>0.14853204277193938</v>
      </c>
      <c r="T405" s="228">
        <f t="shared" si="284"/>
        <v>1.7228686391721343E-2</v>
      </c>
      <c r="U405" s="51">
        <f t="shared" si="284"/>
        <v>3.4457372783442679E-2</v>
      </c>
      <c r="V405" s="51">
        <f t="shared" si="284"/>
        <v>3.4457372783442679E-2</v>
      </c>
      <c r="W405" s="51">
        <f t="shared" si="284"/>
        <v>3.4457372783442679E-2</v>
      </c>
      <c r="X405" s="229">
        <f t="shared" si="284"/>
        <v>3.4457372783442679E-2</v>
      </c>
      <c r="Y405" s="228">
        <f t="shared" ref="Y405:AD405" si="312">Y387*$X$43</f>
        <v>1.722868639172136E-2</v>
      </c>
      <c r="Z405" s="51">
        <f t="shared" si="312"/>
        <v>3.445737278344272E-2</v>
      </c>
      <c r="AA405" s="51">
        <f t="shared" si="312"/>
        <v>3.445737278344272E-2</v>
      </c>
      <c r="AB405" s="51">
        <f t="shared" si="312"/>
        <v>3.445737278344272E-2</v>
      </c>
      <c r="AC405" s="51">
        <f t="shared" si="312"/>
        <v>3.4457372783442713E-2</v>
      </c>
      <c r="AD405" s="229">
        <f t="shared" si="312"/>
        <v>3.4457372783442713E-2</v>
      </c>
      <c r="AE405" s="228">
        <f t="shared" ref="AE405:AI405" si="313">AE387*$AD$43</f>
        <v>3.4236540896893049E-2</v>
      </c>
      <c r="AF405" s="51">
        <f t="shared" si="313"/>
        <v>3.4236540896893049E-2</v>
      </c>
      <c r="AG405" s="51">
        <f t="shared" si="313"/>
        <v>3.4236540896893049E-2</v>
      </c>
      <c r="AH405" s="51">
        <f t="shared" si="313"/>
        <v>0</v>
      </c>
      <c r="AI405" s="229">
        <f t="shared" si="313"/>
        <v>0</v>
      </c>
      <c r="AJ405" s="51">
        <f t="shared" ref="AJ405:AN405" si="314">AJ387*$AH$43</f>
        <v>0</v>
      </c>
      <c r="AK405" s="51">
        <f t="shared" si="314"/>
        <v>0</v>
      </c>
      <c r="AL405" s="51">
        <f t="shared" si="314"/>
        <v>0</v>
      </c>
      <c r="AM405" s="51">
        <f t="shared" si="314"/>
        <v>0</v>
      </c>
      <c r="AN405" s="229">
        <f t="shared" si="314"/>
        <v>0</v>
      </c>
    </row>
    <row r="406" spans="1:40" outlineLevel="1">
      <c r="A406" s="521">
        <f>ROW()</f>
        <v>406</v>
      </c>
      <c r="B406" s="35"/>
      <c r="C406" s="758"/>
      <c r="D406" s="33" t="s">
        <v>34</v>
      </c>
      <c r="J406" s="228">
        <f t="shared" ref="J406:S406" si="315">J388*$N$43</f>
        <v>8.8818508826686813</v>
      </c>
      <c r="K406" s="51">
        <f t="shared" si="315"/>
        <v>8.8818508826686813</v>
      </c>
      <c r="L406" s="51">
        <f t="shared" si="315"/>
        <v>8.8818508826686777</v>
      </c>
      <c r="M406" s="51">
        <f t="shared" si="315"/>
        <v>8.8818508826686777</v>
      </c>
      <c r="N406" s="229">
        <f t="shared" si="315"/>
        <v>8.8818508826686777</v>
      </c>
      <c r="O406" s="228">
        <f t="shared" si="315"/>
        <v>11.925327424446012</v>
      </c>
      <c r="P406" s="51">
        <f t="shared" si="315"/>
        <v>11.925327424446012</v>
      </c>
      <c r="Q406" s="51">
        <f t="shared" si="315"/>
        <v>11.925327424446012</v>
      </c>
      <c r="R406" s="51">
        <f t="shared" si="315"/>
        <v>11.925327424446012</v>
      </c>
      <c r="S406" s="229">
        <f t="shared" si="315"/>
        <v>11.925327424446012</v>
      </c>
      <c r="T406" s="228">
        <f t="shared" si="284"/>
        <v>0</v>
      </c>
      <c r="U406" s="51">
        <f t="shared" si="284"/>
        <v>0</v>
      </c>
      <c r="V406" s="51">
        <f t="shared" si="284"/>
        <v>0</v>
      </c>
      <c r="W406" s="51">
        <f t="shared" si="284"/>
        <v>0</v>
      </c>
      <c r="X406" s="229">
        <f t="shared" si="284"/>
        <v>0</v>
      </c>
      <c r="Y406" s="228">
        <f t="shared" ref="Y406:AD406" si="316">Y388*$X$43</f>
        <v>0</v>
      </c>
      <c r="Z406" s="51">
        <f t="shared" si="316"/>
        <v>0</v>
      </c>
      <c r="AA406" s="51">
        <f t="shared" si="316"/>
        <v>0</v>
      </c>
      <c r="AB406" s="51">
        <f t="shared" si="316"/>
        <v>0</v>
      </c>
      <c r="AC406" s="51">
        <f t="shared" si="316"/>
        <v>0</v>
      </c>
      <c r="AD406" s="229">
        <f t="shared" si="316"/>
        <v>0</v>
      </c>
      <c r="AE406" s="228">
        <f t="shared" ref="AE406:AI406" si="317">AE388*$AD$43</f>
        <v>0</v>
      </c>
      <c r="AF406" s="51">
        <f t="shared" si="317"/>
        <v>0</v>
      </c>
      <c r="AG406" s="51">
        <f t="shared" si="317"/>
        <v>0</v>
      </c>
      <c r="AH406" s="51">
        <f t="shared" si="317"/>
        <v>0</v>
      </c>
      <c r="AI406" s="229">
        <f t="shared" si="317"/>
        <v>0</v>
      </c>
      <c r="AJ406" s="51">
        <f t="shared" ref="AJ406:AN406" si="318">AJ388*$AH$43</f>
        <v>0</v>
      </c>
      <c r="AK406" s="51">
        <f t="shared" si="318"/>
        <v>0</v>
      </c>
      <c r="AL406" s="51">
        <f t="shared" si="318"/>
        <v>0</v>
      </c>
      <c r="AM406" s="51">
        <f t="shared" si="318"/>
        <v>0</v>
      </c>
      <c r="AN406" s="229">
        <f t="shared" si="318"/>
        <v>0</v>
      </c>
    </row>
    <row r="407" spans="1:40" outlineLevel="1">
      <c r="A407" s="521">
        <f>ROW()</f>
        <v>407</v>
      </c>
      <c r="B407" s="35"/>
      <c r="C407" s="758"/>
      <c r="D407" s="33" t="s">
        <v>35</v>
      </c>
      <c r="J407" s="228">
        <f t="shared" ref="J407:S407" si="319">J389*$N$43</f>
        <v>5.1041691914619429</v>
      </c>
      <c r="K407" s="51">
        <f t="shared" si="319"/>
        <v>5.1041691914619429</v>
      </c>
      <c r="L407" s="51">
        <f t="shared" si="319"/>
        <v>5.1041691914619429</v>
      </c>
      <c r="M407" s="51">
        <f t="shared" si="319"/>
        <v>5.1041691914619403</v>
      </c>
      <c r="N407" s="229">
        <f t="shared" si="319"/>
        <v>5.1041691914619403</v>
      </c>
      <c r="O407" s="228">
        <f t="shared" si="319"/>
        <v>0</v>
      </c>
      <c r="P407" s="51">
        <f t="shared" si="319"/>
        <v>0</v>
      </c>
      <c r="Q407" s="51">
        <f t="shared" si="319"/>
        <v>0</v>
      </c>
      <c r="R407" s="51">
        <f t="shared" si="319"/>
        <v>0</v>
      </c>
      <c r="S407" s="229">
        <f t="shared" si="319"/>
        <v>0</v>
      </c>
      <c r="T407" s="228">
        <f t="shared" si="284"/>
        <v>0</v>
      </c>
      <c r="U407" s="51">
        <f t="shared" si="284"/>
        <v>0</v>
      </c>
      <c r="V407" s="51">
        <f t="shared" si="284"/>
        <v>0</v>
      </c>
      <c r="W407" s="51">
        <f t="shared" si="284"/>
        <v>0</v>
      </c>
      <c r="X407" s="229">
        <f t="shared" si="284"/>
        <v>0</v>
      </c>
      <c r="Y407" s="228">
        <f t="shared" ref="Y407:AD407" si="320">Y389*$X$43</f>
        <v>0</v>
      </c>
      <c r="Z407" s="51">
        <f t="shared" si="320"/>
        <v>0</v>
      </c>
      <c r="AA407" s="51">
        <f t="shared" si="320"/>
        <v>0</v>
      </c>
      <c r="AB407" s="51">
        <f t="shared" si="320"/>
        <v>0</v>
      </c>
      <c r="AC407" s="51">
        <f t="shared" si="320"/>
        <v>0</v>
      </c>
      <c r="AD407" s="229">
        <f t="shared" si="320"/>
        <v>0</v>
      </c>
      <c r="AE407" s="228">
        <f t="shared" ref="AE407:AI407" si="321">AE389*$AD$43</f>
        <v>0</v>
      </c>
      <c r="AF407" s="51">
        <f t="shared" si="321"/>
        <v>0</v>
      </c>
      <c r="AG407" s="51">
        <f t="shared" si="321"/>
        <v>0</v>
      </c>
      <c r="AH407" s="51">
        <f t="shared" si="321"/>
        <v>0</v>
      </c>
      <c r="AI407" s="229">
        <f t="shared" si="321"/>
        <v>0</v>
      </c>
      <c r="AJ407" s="51">
        <f t="shared" ref="AJ407:AN407" si="322">AJ389*$AH$43</f>
        <v>0</v>
      </c>
      <c r="AK407" s="51">
        <f t="shared" si="322"/>
        <v>0</v>
      </c>
      <c r="AL407" s="51">
        <f t="shared" si="322"/>
        <v>0</v>
      </c>
      <c r="AM407" s="51">
        <f t="shared" si="322"/>
        <v>0</v>
      </c>
      <c r="AN407" s="229">
        <f t="shared" si="322"/>
        <v>0</v>
      </c>
    </row>
    <row r="408" spans="1:40" outlineLevel="1">
      <c r="A408" s="521">
        <f>ROW()</f>
        <v>408</v>
      </c>
      <c r="B408" s="35"/>
      <c r="C408" s="758"/>
      <c r="D408" s="33" t="s">
        <v>302</v>
      </c>
      <c r="J408" s="228"/>
      <c r="K408" s="51"/>
      <c r="L408" s="51"/>
      <c r="M408" s="51"/>
      <c r="N408" s="229"/>
      <c r="O408" s="228"/>
      <c r="P408" s="51"/>
      <c r="Q408" s="51"/>
      <c r="R408" s="51"/>
      <c r="S408" s="229"/>
      <c r="T408" s="228">
        <f t="shared" ref="T408:X413" si="323">T390*$S$43</f>
        <v>0</v>
      </c>
      <c r="U408" s="51">
        <f t="shared" si="323"/>
        <v>0</v>
      </c>
      <c r="V408" s="51">
        <f t="shared" si="323"/>
        <v>0</v>
      </c>
      <c r="W408" s="51">
        <f t="shared" si="323"/>
        <v>0</v>
      </c>
      <c r="X408" s="229">
        <f t="shared" si="323"/>
        <v>0</v>
      </c>
      <c r="Y408" s="228">
        <f t="shared" ref="Y408:AD408" si="324">Y390*$X$43</f>
        <v>0</v>
      </c>
      <c r="Z408" s="51">
        <f t="shared" si="324"/>
        <v>0</v>
      </c>
      <c r="AA408" s="51">
        <f t="shared" si="324"/>
        <v>0</v>
      </c>
      <c r="AB408" s="51">
        <f t="shared" si="324"/>
        <v>0</v>
      </c>
      <c r="AC408" s="51">
        <f t="shared" si="324"/>
        <v>0</v>
      </c>
      <c r="AD408" s="229">
        <f t="shared" si="324"/>
        <v>0</v>
      </c>
      <c r="AE408" s="228">
        <f t="shared" ref="AE408:AI408" si="325">AE390*$AD$43</f>
        <v>0</v>
      </c>
      <c r="AF408" s="51">
        <f t="shared" si="325"/>
        <v>0</v>
      </c>
      <c r="AG408" s="51">
        <f t="shared" si="325"/>
        <v>0</v>
      </c>
      <c r="AH408" s="51">
        <f t="shared" si="325"/>
        <v>0</v>
      </c>
      <c r="AI408" s="229">
        <f t="shared" si="325"/>
        <v>0</v>
      </c>
      <c r="AJ408" s="51">
        <f t="shared" ref="AJ408:AN408" si="326">AJ390*$AH$43</f>
        <v>0</v>
      </c>
      <c r="AK408" s="51">
        <f t="shared" si="326"/>
        <v>0</v>
      </c>
      <c r="AL408" s="51">
        <f t="shared" si="326"/>
        <v>0</v>
      </c>
      <c r="AM408" s="51">
        <f t="shared" si="326"/>
        <v>0</v>
      </c>
      <c r="AN408" s="229">
        <f t="shared" si="326"/>
        <v>0</v>
      </c>
    </row>
    <row r="409" spans="1:40" outlineLevel="1">
      <c r="A409" s="521">
        <f>ROW()</f>
        <v>409</v>
      </c>
      <c r="B409" s="35"/>
      <c r="C409" s="758"/>
      <c r="D409" s="33" t="s">
        <v>36</v>
      </c>
      <c r="J409" s="228">
        <f t="shared" ref="J409:S409" si="327">J391*$N$43</f>
        <v>0</v>
      </c>
      <c r="K409" s="51">
        <f t="shared" si="327"/>
        <v>0</v>
      </c>
      <c r="L409" s="51">
        <f t="shared" si="327"/>
        <v>0</v>
      </c>
      <c r="M409" s="51">
        <f t="shared" si="327"/>
        <v>0</v>
      </c>
      <c r="N409" s="229">
        <f t="shared" si="327"/>
        <v>0</v>
      </c>
      <c r="O409" s="228">
        <f t="shared" si="327"/>
        <v>0</v>
      </c>
      <c r="P409" s="51">
        <f t="shared" si="327"/>
        <v>0</v>
      </c>
      <c r="Q409" s="51">
        <f t="shared" si="327"/>
        <v>0</v>
      </c>
      <c r="R409" s="51">
        <f t="shared" si="327"/>
        <v>0</v>
      </c>
      <c r="S409" s="229">
        <f t="shared" si="327"/>
        <v>0</v>
      </c>
      <c r="T409" s="228">
        <f t="shared" si="323"/>
        <v>0</v>
      </c>
      <c r="U409" s="51">
        <f t="shared" si="323"/>
        <v>0</v>
      </c>
      <c r="V409" s="51">
        <f t="shared" si="323"/>
        <v>0</v>
      </c>
      <c r="W409" s="51">
        <f t="shared" si="323"/>
        <v>0</v>
      </c>
      <c r="X409" s="229">
        <f t="shared" si="323"/>
        <v>0</v>
      </c>
      <c r="Y409" s="228">
        <f t="shared" ref="Y409:AD409" si="328">Y391*$X$43</f>
        <v>0</v>
      </c>
      <c r="Z409" s="51">
        <f t="shared" si="328"/>
        <v>0</v>
      </c>
      <c r="AA409" s="51">
        <f t="shared" si="328"/>
        <v>0</v>
      </c>
      <c r="AB409" s="51">
        <f t="shared" si="328"/>
        <v>0</v>
      </c>
      <c r="AC409" s="51">
        <f t="shared" si="328"/>
        <v>0</v>
      </c>
      <c r="AD409" s="229">
        <f t="shared" si="328"/>
        <v>0</v>
      </c>
      <c r="AE409" s="228">
        <f t="shared" ref="AE409:AI409" si="329">AE391*$AD$43</f>
        <v>0</v>
      </c>
      <c r="AF409" s="51">
        <f t="shared" si="329"/>
        <v>0</v>
      </c>
      <c r="AG409" s="51">
        <f t="shared" si="329"/>
        <v>0</v>
      </c>
      <c r="AH409" s="51">
        <f t="shared" si="329"/>
        <v>0</v>
      </c>
      <c r="AI409" s="229">
        <f t="shared" si="329"/>
        <v>0</v>
      </c>
      <c r="AJ409" s="51">
        <f t="shared" ref="AJ409:AN409" si="330">AJ391*$AH$43</f>
        <v>0</v>
      </c>
      <c r="AK409" s="51">
        <f t="shared" si="330"/>
        <v>0</v>
      </c>
      <c r="AL409" s="51">
        <f t="shared" si="330"/>
        <v>0</v>
      </c>
      <c r="AM409" s="51">
        <f t="shared" si="330"/>
        <v>0</v>
      </c>
      <c r="AN409" s="229">
        <f t="shared" si="330"/>
        <v>0</v>
      </c>
    </row>
    <row r="410" spans="1:40" outlineLevel="1">
      <c r="A410" s="521">
        <f>ROW()</f>
        <v>410</v>
      </c>
      <c r="B410" s="35"/>
      <c r="C410" s="758"/>
      <c r="D410" s="33" t="s">
        <v>583</v>
      </c>
      <c r="J410" s="228">
        <f t="shared" ref="J410:S410" si="331">J392*$N$43</f>
        <v>0</v>
      </c>
      <c r="K410" s="51">
        <f t="shared" si="331"/>
        <v>0</v>
      </c>
      <c r="L410" s="51">
        <f t="shared" si="331"/>
        <v>0</v>
      </c>
      <c r="M410" s="51">
        <f t="shared" si="331"/>
        <v>0</v>
      </c>
      <c r="N410" s="229">
        <f t="shared" si="331"/>
        <v>0</v>
      </c>
      <c r="O410" s="228">
        <f t="shared" si="331"/>
        <v>0</v>
      </c>
      <c r="P410" s="51">
        <f t="shared" si="331"/>
        <v>0</v>
      </c>
      <c r="Q410" s="51">
        <f t="shared" si="331"/>
        <v>0</v>
      </c>
      <c r="R410" s="51">
        <f t="shared" si="331"/>
        <v>0</v>
      </c>
      <c r="S410" s="229">
        <f t="shared" si="331"/>
        <v>0</v>
      </c>
      <c r="T410" s="228">
        <f t="shared" si="323"/>
        <v>0</v>
      </c>
      <c r="U410" s="51">
        <f t="shared" si="323"/>
        <v>0</v>
      </c>
      <c r="V410" s="51">
        <f t="shared" si="323"/>
        <v>0</v>
      </c>
      <c r="W410" s="51">
        <f t="shared" si="323"/>
        <v>0</v>
      </c>
      <c r="X410" s="229">
        <f t="shared" si="323"/>
        <v>0</v>
      </c>
      <c r="Y410" s="228">
        <f t="shared" ref="Y410:AD410" si="332">Y392*$X$43</f>
        <v>0</v>
      </c>
      <c r="Z410" s="51">
        <f t="shared" si="332"/>
        <v>0</v>
      </c>
      <c r="AA410" s="51">
        <f t="shared" si="332"/>
        <v>0</v>
      </c>
      <c r="AB410" s="51">
        <f t="shared" si="332"/>
        <v>0</v>
      </c>
      <c r="AC410" s="51">
        <f t="shared" si="332"/>
        <v>0</v>
      </c>
      <c r="AD410" s="229">
        <f t="shared" si="332"/>
        <v>0</v>
      </c>
      <c r="AE410" s="228">
        <f t="shared" ref="AE410:AI410" si="333">AE392*$AD$43</f>
        <v>0</v>
      </c>
      <c r="AF410" s="51">
        <f t="shared" si="333"/>
        <v>0</v>
      </c>
      <c r="AG410" s="51">
        <f t="shared" si="333"/>
        <v>0</v>
      </c>
      <c r="AH410" s="51">
        <f t="shared" si="333"/>
        <v>0</v>
      </c>
      <c r="AI410" s="229">
        <f t="shared" si="333"/>
        <v>0</v>
      </c>
      <c r="AJ410" s="51">
        <f t="shared" ref="AJ410:AN410" si="334">AJ392*$AH$43</f>
        <v>0</v>
      </c>
      <c r="AK410" s="51">
        <f t="shared" si="334"/>
        <v>0</v>
      </c>
      <c r="AL410" s="51">
        <f t="shared" si="334"/>
        <v>0</v>
      </c>
      <c r="AM410" s="51">
        <f t="shared" si="334"/>
        <v>0</v>
      </c>
      <c r="AN410" s="229">
        <f t="shared" si="334"/>
        <v>0</v>
      </c>
    </row>
    <row r="411" spans="1:40" outlineLevel="1">
      <c r="A411" s="521">
        <f>ROW()</f>
        <v>411</v>
      </c>
      <c r="B411" s="35"/>
      <c r="C411" s="758"/>
      <c r="D411" s="33" t="s">
        <v>81</v>
      </c>
      <c r="J411" s="228">
        <f t="shared" ref="J411:S411" si="335">J393*$N$43</f>
        <v>0</v>
      </c>
      <c r="K411" s="51">
        <f t="shared" si="335"/>
        <v>0</v>
      </c>
      <c r="L411" s="51">
        <f t="shared" si="335"/>
        <v>0</v>
      </c>
      <c r="M411" s="51">
        <f t="shared" si="335"/>
        <v>0</v>
      </c>
      <c r="N411" s="229">
        <f t="shared" si="335"/>
        <v>0</v>
      </c>
      <c r="O411" s="228">
        <f t="shared" si="335"/>
        <v>0</v>
      </c>
      <c r="P411" s="51">
        <f t="shared" si="335"/>
        <v>0</v>
      </c>
      <c r="Q411" s="51">
        <f t="shared" si="335"/>
        <v>0</v>
      </c>
      <c r="R411" s="51">
        <f t="shared" si="335"/>
        <v>0</v>
      </c>
      <c r="S411" s="229">
        <f t="shared" si="335"/>
        <v>0</v>
      </c>
      <c r="T411" s="228">
        <f t="shared" si="323"/>
        <v>0</v>
      </c>
      <c r="U411" s="51">
        <f t="shared" si="323"/>
        <v>0</v>
      </c>
      <c r="V411" s="51">
        <f t="shared" si="323"/>
        <v>0</v>
      </c>
      <c r="W411" s="51">
        <f t="shared" si="323"/>
        <v>0</v>
      </c>
      <c r="X411" s="229">
        <f t="shared" si="323"/>
        <v>0</v>
      </c>
      <c r="Y411" s="228">
        <f t="shared" ref="Y411:AD411" si="336">Y393*$X$43</f>
        <v>0</v>
      </c>
      <c r="Z411" s="51">
        <f t="shared" si="336"/>
        <v>0</v>
      </c>
      <c r="AA411" s="51">
        <f t="shared" si="336"/>
        <v>0</v>
      </c>
      <c r="AB411" s="51">
        <f t="shared" si="336"/>
        <v>0</v>
      </c>
      <c r="AC411" s="51">
        <f t="shared" si="336"/>
        <v>0</v>
      </c>
      <c r="AD411" s="229">
        <f t="shared" si="336"/>
        <v>0</v>
      </c>
      <c r="AE411" s="228">
        <f t="shared" ref="AE411:AI411" si="337">AE393*$AD$43</f>
        <v>0</v>
      </c>
      <c r="AF411" s="51">
        <f t="shared" si="337"/>
        <v>0</v>
      </c>
      <c r="AG411" s="51">
        <f t="shared" si="337"/>
        <v>0</v>
      </c>
      <c r="AH411" s="51">
        <f t="shared" si="337"/>
        <v>0</v>
      </c>
      <c r="AI411" s="229">
        <f t="shared" si="337"/>
        <v>0</v>
      </c>
      <c r="AJ411" s="51">
        <f t="shared" ref="AJ411:AN411" si="338">AJ393*$AH$43</f>
        <v>0</v>
      </c>
      <c r="AK411" s="51">
        <f t="shared" si="338"/>
        <v>0</v>
      </c>
      <c r="AL411" s="51">
        <f t="shared" si="338"/>
        <v>0</v>
      </c>
      <c r="AM411" s="51">
        <f t="shared" si="338"/>
        <v>0</v>
      </c>
      <c r="AN411" s="229">
        <f t="shared" si="338"/>
        <v>0</v>
      </c>
    </row>
    <row r="412" spans="1:40" outlineLevel="1">
      <c r="A412" s="521">
        <f>ROW()</f>
        <v>412</v>
      </c>
      <c r="B412" s="35"/>
      <c r="C412" s="758"/>
      <c r="D412" s="33" t="s">
        <v>28</v>
      </c>
      <c r="J412" s="228">
        <f t="shared" ref="J412:S412" si="339">J394*$N$43</f>
        <v>0</v>
      </c>
      <c r="K412" s="51">
        <f t="shared" si="339"/>
        <v>0</v>
      </c>
      <c r="L412" s="51">
        <f t="shared" si="339"/>
        <v>0</v>
      </c>
      <c r="M412" s="51">
        <f t="shared" si="339"/>
        <v>0</v>
      </c>
      <c r="N412" s="229">
        <f t="shared" si="339"/>
        <v>0</v>
      </c>
      <c r="O412" s="228">
        <f t="shared" si="339"/>
        <v>0</v>
      </c>
      <c r="P412" s="51">
        <f t="shared" si="339"/>
        <v>0</v>
      </c>
      <c r="Q412" s="51">
        <f t="shared" si="339"/>
        <v>0</v>
      </c>
      <c r="R412" s="51">
        <f t="shared" si="339"/>
        <v>0</v>
      </c>
      <c r="S412" s="229">
        <f t="shared" si="339"/>
        <v>0</v>
      </c>
      <c r="T412" s="228">
        <f t="shared" si="323"/>
        <v>0</v>
      </c>
      <c r="U412" s="51">
        <f t="shared" si="323"/>
        <v>0</v>
      </c>
      <c r="V412" s="51">
        <f t="shared" si="323"/>
        <v>0</v>
      </c>
      <c r="W412" s="51">
        <f t="shared" si="323"/>
        <v>0</v>
      </c>
      <c r="X412" s="229">
        <f t="shared" si="323"/>
        <v>0</v>
      </c>
      <c r="Y412" s="228">
        <f t="shared" ref="Y412:AD412" si="340">Y394*$X$43</f>
        <v>0</v>
      </c>
      <c r="Z412" s="51">
        <f t="shared" si="340"/>
        <v>0</v>
      </c>
      <c r="AA412" s="51">
        <f t="shared" si="340"/>
        <v>0</v>
      </c>
      <c r="AB412" s="51">
        <f t="shared" si="340"/>
        <v>0</v>
      </c>
      <c r="AC412" s="51">
        <f t="shared" si="340"/>
        <v>0</v>
      </c>
      <c r="AD412" s="229">
        <f t="shared" si="340"/>
        <v>0</v>
      </c>
      <c r="AE412" s="228">
        <f t="shared" ref="AE412:AI412" si="341">AE394*$AD$43</f>
        <v>0</v>
      </c>
      <c r="AF412" s="51">
        <f t="shared" si="341"/>
        <v>0</v>
      </c>
      <c r="AG412" s="51">
        <f t="shared" si="341"/>
        <v>0</v>
      </c>
      <c r="AH412" s="51">
        <f t="shared" si="341"/>
        <v>0</v>
      </c>
      <c r="AI412" s="229">
        <f t="shared" si="341"/>
        <v>0</v>
      </c>
      <c r="AJ412" s="51">
        <f t="shared" ref="AJ412:AN412" si="342">AJ394*$AH$43</f>
        <v>0</v>
      </c>
      <c r="AK412" s="51">
        <f t="shared" si="342"/>
        <v>0</v>
      </c>
      <c r="AL412" s="51">
        <f t="shared" si="342"/>
        <v>0</v>
      </c>
      <c r="AM412" s="51">
        <f t="shared" si="342"/>
        <v>0</v>
      </c>
      <c r="AN412" s="229">
        <f t="shared" si="342"/>
        <v>0</v>
      </c>
    </row>
    <row r="413" spans="1:40" outlineLevel="1">
      <c r="A413" s="521">
        <f>ROW()</f>
        <v>413</v>
      </c>
      <c r="B413" s="35"/>
      <c r="C413" s="758"/>
      <c r="D413" s="45" t="s">
        <v>443</v>
      </c>
      <c r="E413" s="45"/>
      <c r="F413" s="45"/>
      <c r="G413" s="45"/>
      <c r="H413" s="45"/>
      <c r="I413" s="45"/>
      <c r="J413" s="230">
        <f t="shared" ref="J413:S413" si="343">J395*$N$43</f>
        <v>0</v>
      </c>
      <c r="K413" s="52">
        <f t="shared" si="343"/>
        <v>0</v>
      </c>
      <c r="L413" s="52">
        <f t="shared" si="343"/>
        <v>0</v>
      </c>
      <c r="M413" s="52">
        <f t="shared" si="343"/>
        <v>0</v>
      </c>
      <c r="N413" s="231">
        <f t="shared" si="343"/>
        <v>0</v>
      </c>
      <c r="O413" s="230">
        <f t="shared" si="343"/>
        <v>0</v>
      </c>
      <c r="P413" s="52">
        <f t="shared" si="343"/>
        <v>0</v>
      </c>
      <c r="Q413" s="52">
        <f t="shared" si="343"/>
        <v>0</v>
      </c>
      <c r="R413" s="52">
        <f t="shared" si="343"/>
        <v>0</v>
      </c>
      <c r="S413" s="231">
        <f t="shared" si="343"/>
        <v>0</v>
      </c>
      <c r="T413" s="230">
        <f t="shared" si="323"/>
        <v>0</v>
      </c>
      <c r="U413" s="52">
        <f t="shared" si="323"/>
        <v>0</v>
      </c>
      <c r="V413" s="52">
        <f t="shared" si="323"/>
        <v>0</v>
      </c>
      <c r="W413" s="52">
        <f t="shared" si="323"/>
        <v>0</v>
      </c>
      <c r="X413" s="231">
        <f t="shared" si="323"/>
        <v>0</v>
      </c>
      <c r="Y413" s="230">
        <f t="shared" ref="Y413:AD413" si="344">Y395*$X$43</f>
        <v>0</v>
      </c>
      <c r="Z413" s="52">
        <f t="shared" si="344"/>
        <v>0</v>
      </c>
      <c r="AA413" s="52">
        <f t="shared" si="344"/>
        <v>0</v>
      </c>
      <c r="AB413" s="52">
        <f t="shared" si="344"/>
        <v>0</v>
      </c>
      <c r="AC413" s="52">
        <f t="shared" si="344"/>
        <v>0</v>
      </c>
      <c r="AD413" s="231">
        <f t="shared" si="344"/>
        <v>0</v>
      </c>
      <c r="AE413" s="230">
        <f t="shared" ref="AE413:AI413" si="345">AE395*$AD$43</f>
        <v>0</v>
      </c>
      <c r="AF413" s="52">
        <f t="shared" si="345"/>
        <v>0</v>
      </c>
      <c r="AG413" s="52">
        <f t="shared" si="345"/>
        <v>0</v>
      </c>
      <c r="AH413" s="52">
        <f t="shared" si="345"/>
        <v>0</v>
      </c>
      <c r="AI413" s="231">
        <f t="shared" si="345"/>
        <v>0</v>
      </c>
      <c r="AJ413" s="52">
        <f t="shared" ref="AJ413:AN413" si="346">AJ395*$AH$43</f>
        <v>0</v>
      </c>
      <c r="AK413" s="52">
        <f t="shared" si="346"/>
        <v>0</v>
      </c>
      <c r="AL413" s="52">
        <f t="shared" si="346"/>
        <v>0</v>
      </c>
      <c r="AM413" s="52">
        <f t="shared" si="346"/>
        <v>0</v>
      </c>
      <c r="AN413" s="231">
        <f t="shared" si="346"/>
        <v>0</v>
      </c>
    </row>
    <row r="414" spans="1:40" outlineLevel="1">
      <c r="A414" s="521">
        <f>ROW()</f>
        <v>414</v>
      </c>
      <c r="B414" s="35"/>
      <c r="C414" s="758"/>
      <c r="D414" s="33" t="s">
        <v>24</v>
      </c>
      <c r="F414" s="151"/>
      <c r="G414" s="151"/>
      <c r="H414" s="151"/>
      <c r="I414" s="151"/>
      <c r="J414" s="251">
        <f t="shared" ref="J414:AI414" si="347">SUM(J398:J413)</f>
        <v>30.96249424388359</v>
      </c>
      <c r="K414" s="58">
        <f t="shared" si="347"/>
        <v>30.962494243883597</v>
      </c>
      <c r="L414" s="58">
        <f t="shared" si="347"/>
        <v>30.96249424388359</v>
      </c>
      <c r="M414" s="58">
        <f t="shared" si="347"/>
        <v>30.96249424388359</v>
      </c>
      <c r="N414" s="247">
        <f t="shared" si="347"/>
        <v>30.96249424388359</v>
      </c>
      <c r="O414" s="251">
        <f t="shared" si="347"/>
        <v>29.156134161917223</v>
      </c>
      <c r="P414" s="58">
        <f t="shared" si="347"/>
        <v>29.156134161917223</v>
      </c>
      <c r="Q414" s="58">
        <f t="shared" si="347"/>
        <v>29.156134161917223</v>
      </c>
      <c r="R414" s="58">
        <f t="shared" si="347"/>
        <v>29.156134161917223</v>
      </c>
      <c r="S414" s="247">
        <f t="shared" si="347"/>
        <v>29.156134161917223</v>
      </c>
      <c r="T414" s="251">
        <f t="shared" si="347"/>
        <v>8.5583660337413594</v>
      </c>
      <c r="U414" s="58">
        <f t="shared" si="347"/>
        <v>17.116732067482719</v>
      </c>
      <c r="V414" s="58">
        <f t="shared" si="347"/>
        <v>17.116732067482719</v>
      </c>
      <c r="W414" s="58">
        <f t="shared" si="347"/>
        <v>17.116732067482719</v>
      </c>
      <c r="X414" s="247">
        <f t="shared" si="347"/>
        <v>17.116732067482719</v>
      </c>
      <c r="Y414" s="251">
        <f t="shared" si="347"/>
        <v>8.5583660337413558</v>
      </c>
      <c r="Z414" s="58">
        <f t="shared" si="347"/>
        <v>17.116732067482712</v>
      </c>
      <c r="AA414" s="58">
        <f t="shared" si="347"/>
        <v>17.116732067482712</v>
      </c>
      <c r="AB414" s="58">
        <f t="shared" si="347"/>
        <v>17.116732067482712</v>
      </c>
      <c r="AC414" s="58">
        <f t="shared" si="347"/>
        <v>17.116732067482712</v>
      </c>
      <c r="AD414" s="247">
        <f t="shared" si="347"/>
        <v>17.116732067482712</v>
      </c>
      <c r="AE414" s="251">
        <f t="shared" si="347"/>
        <v>17.007033621876303</v>
      </c>
      <c r="AF414" s="58">
        <f t="shared" si="347"/>
        <v>17.007033621876303</v>
      </c>
      <c r="AG414" s="58">
        <f t="shared" si="347"/>
        <v>17.007033621876303</v>
      </c>
      <c r="AH414" s="58">
        <f t="shared" si="347"/>
        <v>16.972797080979412</v>
      </c>
      <c r="AI414" s="247">
        <f t="shared" si="347"/>
        <v>16.81610771720305</v>
      </c>
      <c r="AJ414" s="58">
        <f t="shared" ref="AJ414:AN414" si="348">SUM(AJ398:AJ413)</f>
        <v>0</v>
      </c>
      <c r="AK414" s="58">
        <f t="shared" si="348"/>
        <v>0</v>
      </c>
      <c r="AL414" s="58">
        <f t="shared" si="348"/>
        <v>0</v>
      </c>
      <c r="AM414" s="58">
        <f t="shared" si="348"/>
        <v>0</v>
      </c>
      <c r="AN414" s="247">
        <f t="shared" si="348"/>
        <v>0</v>
      </c>
    </row>
    <row r="415" spans="1:40">
      <c r="A415" s="853" t="s">
        <v>97</v>
      </c>
      <c r="B415" s="717"/>
      <c r="C415" s="757"/>
      <c r="D415" s="717"/>
      <c r="E415" s="717"/>
      <c r="F415" s="717"/>
      <c r="G415" s="717"/>
      <c r="H415" s="717"/>
      <c r="I415" s="718"/>
      <c r="J415" s="719"/>
      <c r="K415" s="718"/>
      <c r="L415" s="718"/>
      <c r="M415" s="718"/>
      <c r="N415" s="720"/>
      <c r="O415" s="719"/>
      <c r="P415" s="718"/>
      <c r="Q415" s="718"/>
      <c r="R415" s="718"/>
      <c r="S415" s="720"/>
      <c r="T415" s="719"/>
      <c r="U415" s="718"/>
      <c r="V415" s="718"/>
      <c r="W415" s="718"/>
      <c r="X415" s="720"/>
      <c r="Y415" s="719"/>
      <c r="Z415" s="718"/>
      <c r="AA415" s="718"/>
      <c r="AB415" s="718"/>
      <c r="AC415" s="718"/>
      <c r="AD415" s="720"/>
      <c r="AE415" s="719"/>
      <c r="AF415" s="718"/>
      <c r="AG415" s="718"/>
      <c r="AH415" s="718"/>
      <c r="AI415" s="720"/>
      <c r="AJ415" s="718"/>
      <c r="AK415" s="718"/>
      <c r="AL415" s="718"/>
      <c r="AM415" s="718"/>
      <c r="AN415" s="720"/>
    </row>
    <row r="416" spans="1:40" outlineLevel="1">
      <c r="A416" s="696">
        <f>ROW()</f>
        <v>416</v>
      </c>
      <c r="B416" s="34"/>
      <c r="C416" s="110" t="s">
        <v>83</v>
      </c>
      <c r="J416" s="1921" t="s">
        <v>98</v>
      </c>
      <c r="K416" s="1922"/>
      <c r="L416" s="1922"/>
      <c r="M416" s="1922"/>
      <c r="N416" s="1923"/>
      <c r="O416" s="1921" t="s">
        <v>99</v>
      </c>
      <c r="P416" s="1922"/>
      <c r="Q416" s="1922"/>
      <c r="R416" s="1922"/>
      <c r="S416" s="1923"/>
      <c r="T416" s="1921" t="s">
        <v>351</v>
      </c>
      <c r="U416" s="1922"/>
      <c r="V416" s="1922"/>
      <c r="W416" s="1922"/>
      <c r="X416" s="1923"/>
      <c r="Y416" s="1921" t="s">
        <v>352</v>
      </c>
      <c r="Z416" s="1922"/>
      <c r="AA416" s="1922"/>
      <c r="AB416" s="1922"/>
      <c r="AC416" s="1922"/>
      <c r="AD416" s="1923"/>
      <c r="AE416" s="1171"/>
      <c r="AF416" s="1136"/>
      <c r="AG416" s="1136" t="s">
        <v>662</v>
      </c>
      <c r="AH416" s="1136"/>
      <c r="AI416" s="1161"/>
      <c r="AJ416" s="1136"/>
      <c r="AK416" s="1136"/>
      <c r="AL416" s="1136" t="s">
        <v>710</v>
      </c>
      <c r="AM416" s="1136"/>
      <c r="AN416" s="1161"/>
    </row>
    <row r="417" spans="1:40" outlineLevel="1">
      <c r="A417" s="521">
        <f>ROW()</f>
        <v>417</v>
      </c>
      <c r="B417" s="35"/>
      <c r="C417" s="758"/>
      <c r="D417" s="33" t="s">
        <v>300</v>
      </c>
      <c r="J417" s="397">
        <v>1.0290373602214755</v>
      </c>
      <c r="K417" s="398">
        <v>1.7494031381448543</v>
      </c>
      <c r="L417" s="398">
        <v>0</v>
      </c>
      <c r="M417" s="398">
        <v>0</v>
      </c>
      <c r="N417" s="399">
        <v>0</v>
      </c>
      <c r="O417" s="397">
        <v>0.65650455825170007</v>
      </c>
      <c r="P417" s="398">
        <v>0.82944090587402686</v>
      </c>
      <c r="Q417" s="398">
        <v>0.82944090587402686</v>
      </c>
      <c r="R417" s="398">
        <v>0.74443631418865952</v>
      </c>
      <c r="S417" s="399">
        <v>3.3177636234961074</v>
      </c>
      <c r="T417" s="397">
        <v>9.577067205204326</v>
      </c>
      <c r="U417" s="398">
        <v>4.16759412186068</v>
      </c>
      <c r="V417" s="398">
        <v>7.0084045938967066</v>
      </c>
      <c r="W417" s="398">
        <v>10.662729022362477</v>
      </c>
      <c r="X417" s="399">
        <v>10.289208330585197</v>
      </c>
      <c r="Y417" s="412">
        <v>0.58055525526680207</v>
      </c>
      <c r="Z417" s="411">
        <v>5.4852193311881106</v>
      </c>
      <c r="AA417" s="411">
        <v>15.294605342097755</v>
      </c>
      <c r="AB417" s="411">
        <v>1.7691825060024662</v>
      </c>
      <c r="AC417" s="411">
        <v>1.0655084040549994</v>
      </c>
      <c r="AD417" s="657">
        <v>2.1492990042300364</v>
      </c>
      <c r="AE417" s="412">
        <v>2.7024286227951588</v>
      </c>
      <c r="AF417" s="411">
        <v>2.7814589251267341</v>
      </c>
      <c r="AG417" s="411">
        <v>4.2211000974327879</v>
      </c>
      <c r="AH417" s="411">
        <v>2.6182977698253453</v>
      </c>
      <c r="AI417" s="657">
        <v>0.54446437822544691</v>
      </c>
      <c r="AJ417" s="1839">
        <v>2.3785685257398694</v>
      </c>
      <c r="AK417" s="1839">
        <v>2.9548517820212412</v>
      </c>
      <c r="AL417" s="1839">
        <v>6.235242841999205</v>
      </c>
      <c r="AM417" s="1839">
        <v>4.7292315958405116</v>
      </c>
      <c r="AN417" s="1840">
        <v>5.3816081433885916</v>
      </c>
    </row>
    <row r="418" spans="1:40" outlineLevel="1">
      <c r="A418" s="521">
        <f>ROW()</f>
        <v>418</v>
      </c>
      <c r="B418" s="35"/>
      <c r="C418" s="758"/>
      <c r="D418" s="33" t="s">
        <v>301</v>
      </c>
      <c r="J418" s="397"/>
      <c r="K418" s="398"/>
      <c r="L418" s="398"/>
      <c r="M418" s="398"/>
      <c r="N418" s="399"/>
      <c r="O418" s="397"/>
      <c r="P418" s="398"/>
      <c r="Q418" s="398"/>
      <c r="R418" s="398"/>
      <c r="S418" s="399"/>
      <c r="T418" s="397"/>
      <c r="U418" s="398"/>
      <c r="V418" s="398"/>
      <c r="W418" s="398"/>
      <c r="X418" s="399"/>
      <c r="Y418" s="412">
        <v>1.1867021346335822</v>
      </c>
      <c r="Z418" s="411">
        <v>1.1493709463783139</v>
      </c>
      <c r="AA418" s="411">
        <v>0</v>
      </c>
      <c r="AB418" s="411">
        <v>0</v>
      </c>
      <c r="AC418" s="411">
        <v>6.9758995098926621E-2</v>
      </c>
      <c r="AD418" s="657">
        <v>0.74742140093881193</v>
      </c>
      <c r="AE418" s="412">
        <v>0</v>
      </c>
      <c r="AF418" s="411">
        <v>0</v>
      </c>
      <c r="AG418" s="411">
        <v>0</v>
      </c>
      <c r="AH418" s="411">
        <v>0</v>
      </c>
      <c r="AI418" s="657">
        <v>0</v>
      </c>
      <c r="AJ418" s="1839">
        <v>0</v>
      </c>
      <c r="AK418" s="1839">
        <v>0</v>
      </c>
      <c r="AL418" s="1839">
        <v>0</v>
      </c>
      <c r="AM418" s="1839">
        <v>0</v>
      </c>
      <c r="AN418" s="1840">
        <v>0</v>
      </c>
    </row>
    <row r="419" spans="1:40" outlineLevel="1">
      <c r="A419" s="521">
        <f>ROW()</f>
        <v>419</v>
      </c>
      <c r="B419" s="35"/>
      <c r="C419" s="758"/>
      <c r="D419" s="33" t="s">
        <v>29</v>
      </c>
      <c r="J419" s="397">
        <v>4.6688840921821253</v>
      </c>
      <c r="K419" s="398">
        <v>3.5989666285383115</v>
      </c>
      <c r="L419" s="398">
        <v>4.2769515558128219</v>
      </c>
      <c r="M419" s="398">
        <v>6.9427492517783982</v>
      </c>
      <c r="N419" s="399">
        <v>9.0946398747960426</v>
      </c>
      <c r="O419" s="397">
        <v>5.5667354674881668</v>
      </c>
      <c r="P419" s="398">
        <v>5.1971421978038501</v>
      </c>
      <c r="Q419" s="398">
        <v>4.3816090555894869</v>
      </c>
      <c r="R419" s="398">
        <v>4.9588113929880464</v>
      </c>
      <c r="S419" s="399">
        <v>4.3450352486734882</v>
      </c>
      <c r="T419" s="397">
        <v>0</v>
      </c>
      <c r="U419" s="398">
        <v>0</v>
      </c>
      <c r="V419" s="398">
        <v>0</v>
      </c>
      <c r="W419" s="398">
        <v>0</v>
      </c>
      <c r="X419" s="399">
        <v>0</v>
      </c>
      <c r="Y419" s="412">
        <v>0</v>
      </c>
      <c r="Z419" s="411">
        <v>0</v>
      </c>
      <c r="AA419" s="411">
        <v>0</v>
      </c>
      <c r="AB419" s="411">
        <v>0</v>
      </c>
      <c r="AC419" s="411">
        <v>0</v>
      </c>
      <c r="AD419" s="657">
        <v>0</v>
      </c>
      <c r="AE419" s="412">
        <v>0</v>
      </c>
      <c r="AF419" s="411">
        <v>0</v>
      </c>
      <c r="AG419" s="411">
        <v>0</v>
      </c>
      <c r="AH419" s="411">
        <v>0</v>
      </c>
      <c r="AI419" s="657">
        <v>0</v>
      </c>
      <c r="AJ419" s="1839">
        <v>0</v>
      </c>
      <c r="AK419" s="1839">
        <v>0</v>
      </c>
      <c r="AL419" s="1839">
        <v>0</v>
      </c>
      <c r="AM419" s="1839">
        <v>0</v>
      </c>
      <c r="AN419" s="1840">
        <v>0</v>
      </c>
    </row>
    <row r="420" spans="1:40" outlineLevel="1">
      <c r="A420" s="521">
        <f>ROW()</f>
        <v>420</v>
      </c>
      <c r="B420" s="35"/>
      <c r="C420" s="758"/>
      <c r="D420" s="33" t="s">
        <v>30</v>
      </c>
      <c r="J420" s="397">
        <v>2.1514745225545169</v>
      </c>
      <c r="K420" s="398">
        <v>1.2707916202062959</v>
      </c>
      <c r="L420" s="398">
        <v>8.4292367440583493E-2</v>
      </c>
      <c r="M420" s="398">
        <v>0</v>
      </c>
      <c r="N420" s="399">
        <v>3.5389100815966607E-2</v>
      </c>
      <c r="O420" s="397">
        <v>1.7570959475425918</v>
      </c>
      <c r="P420" s="398">
        <v>1.8475109857091712</v>
      </c>
      <c r="Q420" s="398">
        <v>1.803321370296822</v>
      </c>
      <c r="R420" s="398">
        <v>2.0609319518206202</v>
      </c>
      <c r="S420" s="399">
        <v>2.0609319518206202</v>
      </c>
      <c r="T420" s="397">
        <v>5.4260750315868558</v>
      </c>
      <c r="U420" s="398">
        <v>11.543635517708417</v>
      </c>
      <c r="V420" s="398">
        <v>12.113575608689253</v>
      </c>
      <c r="W420" s="398">
        <v>12.057683138922213</v>
      </c>
      <c r="X420" s="399">
        <v>12.664910737465959</v>
      </c>
      <c r="Y420" s="412">
        <v>12.48869748139891</v>
      </c>
      <c r="Z420" s="411">
        <v>27.522579332127542</v>
      </c>
      <c r="AA420" s="411">
        <v>26.992968452918891</v>
      </c>
      <c r="AB420" s="411">
        <v>25.379577652461617</v>
      </c>
      <c r="AC420" s="411">
        <v>25.461513336995637</v>
      </c>
      <c r="AD420" s="657">
        <v>24.895035869469055</v>
      </c>
      <c r="AE420" s="412">
        <v>40.694334519650106</v>
      </c>
      <c r="AF420" s="411">
        <v>33.228406369138234</v>
      </c>
      <c r="AG420" s="411">
        <v>33.120853403844343</v>
      </c>
      <c r="AH420" s="411">
        <v>34.036518245445905</v>
      </c>
      <c r="AI420" s="657">
        <v>34.543824798181042</v>
      </c>
      <c r="AJ420" s="1839">
        <v>38.912566318882099</v>
      </c>
      <c r="AK420" s="1839">
        <v>39.451206333462729</v>
      </c>
      <c r="AL420" s="1839">
        <v>41.758198023953391</v>
      </c>
      <c r="AM420" s="1839">
        <v>40.657477467773212</v>
      </c>
      <c r="AN420" s="1840">
        <v>40.267657776205972</v>
      </c>
    </row>
    <row r="421" spans="1:40" outlineLevel="1">
      <c r="A421" s="521">
        <f>ROW()</f>
        <v>421</v>
      </c>
      <c r="B421" s="35"/>
      <c r="C421" s="758"/>
      <c r="D421" s="33" t="s">
        <v>31</v>
      </c>
      <c r="J421" s="397">
        <v>0</v>
      </c>
      <c r="K421" s="398">
        <v>0</v>
      </c>
      <c r="L421" s="398">
        <v>0</v>
      </c>
      <c r="M421" s="398">
        <v>0</v>
      </c>
      <c r="N421" s="399">
        <v>0</v>
      </c>
      <c r="O421" s="397">
        <v>0</v>
      </c>
      <c r="P421" s="398">
        <v>0</v>
      </c>
      <c r="Q421" s="398">
        <v>0</v>
      </c>
      <c r="R421" s="398">
        <v>0</v>
      </c>
      <c r="S421" s="399">
        <v>0</v>
      </c>
      <c r="T421" s="397">
        <v>0</v>
      </c>
      <c r="U421" s="398">
        <v>0</v>
      </c>
      <c r="V421" s="398">
        <v>0</v>
      </c>
      <c r="W421" s="398">
        <v>0</v>
      </c>
      <c r="X421" s="399">
        <v>0</v>
      </c>
      <c r="Y421" s="412">
        <v>0</v>
      </c>
      <c r="Z421" s="411">
        <v>0</v>
      </c>
      <c r="AA421" s="411">
        <v>0</v>
      </c>
      <c r="AB421" s="411">
        <v>0</v>
      </c>
      <c r="AC421" s="411">
        <v>0</v>
      </c>
      <c r="AD421" s="657">
        <v>0</v>
      </c>
      <c r="AE421" s="412">
        <v>0</v>
      </c>
      <c r="AF421" s="411">
        <v>0</v>
      </c>
      <c r="AG421" s="411">
        <v>0</v>
      </c>
      <c r="AH421" s="411">
        <v>0</v>
      </c>
      <c r="AI421" s="657">
        <v>0</v>
      </c>
      <c r="AJ421" s="1839">
        <v>0</v>
      </c>
      <c r="AK421" s="1839">
        <v>0</v>
      </c>
      <c r="AL421" s="1839">
        <v>0</v>
      </c>
      <c r="AM421" s="1839">
        <v>0</v>
      </c>
      <c r="AN421" s="1840">
        <v>0</v>
      </c>
    </row>
    <row r="422" spans="1:40" outlineLevel="1">
      <c r="A422" s="521">
        <f>ROW()</f>
        <v>422</v>
      </c>
      <c r="B422" s="35"/>
      <c r="C422" s="758"/>
      <c r="D422" s="33" t="s">
        <v>32</v>
      </c>
      <c r="J422" s="397">
        <v>1.7063301116225671E-2</v>
      </c>
      <c r="K422" s="398">
        <v>0.13914843108641567</v>
      </c>
      <c r="L422" s="398">
        <v>0</v>
      </c>
      <c r="M422" s="398">
        <v>0</v>
      </c>
      <c r="N422" s="399">
        <v>2.6905225370601636E-3</v>
      </c>
      <c r="O422" s="397">
        <v>7.5369970396337485E-2</v>
      </c>
      <c r="P422" s="398">
        <v>7.3981943863232244E-2</v>
      </c>
      <c r="Q422" s="398">
        <v>6.935804551609609E-2</v>
      </c>
      <c r="R422" s="398">
        <v>8.5464970893387643E-2</v>
      </c>
      <c r="S422" s="399">
        <v>8.5464970893387629E-2</v>
      </c>
      <c r="T422" s="397">
        <v>0.6681286418976522</v>
      </c>
      <c r="U422" s="398">
        <v>0.26101493202145581</v>
      </c>
      <c r="V422" s="398">
        <v>0.2292088605955061</v>
      </c>
      <c r="W422" s="398">
        <v>0.26687828426430221</v>
      </c>
      <c r="X422" s="399">
        <v>0.20268155746363245</v>
      </c>
      <c r="Y422" s="412">
        <v>1.3982524085038452</v>
      </c>
      <c r="Z422" s="411">
        <v>2.6590074328353772</v>
      </c>
      <c r="AA422" s="411">
        <v>1.4617615774362909</v>
      </c>
      <c r="AB422" s="411">
        <v>1.4324238768563728</v>
      </c>
      <c r="AC422" s="411">
        <v>1.4371604087996221</v>
      </c>
      <c r="AD422" s="657">
        <v>1.877076797394637</v>
      </c>
      <c r="AE422" s="412">
        <v>1.073781384017102</v>
      </c>
      <c r="AF422" s="411">
        <v>0.75185084562414706</v>
      </c>
      <c r="AG422" s="411">
        <v>0.95999160188462096</v>
      </c>
      <c r="AH422" s="411">
        <v>0.69823451268933689</v>
      </c>
      <c r="AI422" s="657">
        <v>0.38080680641342995</v>
      </c>
      <c r="AJ422" s="1839">
        <v>2.9066784053774013</v>
      </c>
      <c r="AK422" s="1839">
        <v>2.1750269348770552</v>
      </c>
      <c r="AL422" s="1839">
        <v>2.158684510218019</v>
      </c>
      <c r="AM422" s="1839">
        <v>2.1786864140005622</v>
      </c>
      <c r="AN422" s="1840">
        <v>2.1807477029633233</v>
      </c>
    </row>
    <row r="423" spans="1:40" outlineLevel="1">
      <c r="A423" s="521">
        <f>ROW()</f>
        <v>423</v>
      </c>
      <c r="B423" s="35"/>
      <c r="C423" s="758"/>
      <c r="D423" s="33" t="s">
        <v>33</v>
      </c>
      <c r="J423" s="397">
        <v>0</v>
      </c>
      <c r="K423" s="398">
        <v>0</v>
      </c>
      <c r="L423" s="398">
        <v>0</v>
      </c>
      <c r="M423" s="398">
        <v>0</v>
      </c>
      <c r="N423" s="399">
        <v>0</v>
      </c>
      <c r="O423" s="397">
        <v>7.6222239089434743E-3</v>
      </c>
      <c r="P423" s="398">
        <v>7.4818517027286134E-3</v>
      </c>
      <c r="Q423" s="398">
        <v>7.0142332553717861E-3</v>
      </c>
      <c r="R423" s="398">
        <v>8.6431391852104661E-3</v>
      </c>
      <c r="S423" s="399">
        <v>8.6431391852104661E-3</v>
      </c>
      <c r="T423" s="397">
        <v>2.0058414526249675</v>
      </c>
      <c r="U423" s="398">
        <v>0.42396168506926873</v>
      </c>
      <c r="V423" s="398">
        <v>0</v>
      </c>
      <c r="W423" s="398">
        <v>0</v>
      </c>
      <c r="X423" s="399">
        <v>0</v>
      </c>
      <c r="Y423" s="412">
        <v>7.6928460760896733E-3</v>
      </c>
      <c r="Z423" s="411">
        <v>9.3468808057191669E-5</v>
      </c>
      <c r="AA423" s="411">
        <v>0.5484656788758141</v>
      </c>
      <c r="AB423" s="411">
        <v>7.9512076995208876</v>
      </c>
      <c r="AC423" s="411">
        <v>3.935315802694094</v>
      </c>
      <c r="AD423" s="657">
        <v>5.8469260527918356</v>
      </c>
      <c r="AE423" s="412">
        <v>6.5604387028210739E-2</v>
      </c>
      <c r="AF423" s="411">
        <v>6.7662043887137438E-2</v>
      </c>
      <c r="AG423" s="411">
        <v>6.7008215002728161E-2</v>
      </c>
      <c r="AH423" s="411">
        <v>6.8436746917257735E-2</v>
      </c>
      <c r="AI423" s="657">
        <v>6.8909432363161507E-2</v>
      </c>
      <c r="AJ423" s="1839">
        <v>0</v>
      </c>
      <c r="AK423" s="1839">
        <v>0</v>
      </c>
      <c r="AL423" s="1839">
        <v>0</v>
      </c>
      <c r="AM423" s="1839">
        <v>0</v>
      </c>
      <c r="AN423" s="1840">
        <v>0</v>
      </c>
    </row>
    <row r="424" spans="1:40" outlineLevel="1">
      <c r="A424" s="521">
        <f>ROW()</f>
        <v>424</v>
      </c>
      <c r="B424" s="35"/>
      <c r="C424" s="758"/>
      <c r="D424" s="33" t="s">
        <v>27</v>
      </c>
      <c r="J424" s="397">
        <v>0</v>
      </c>
      <c r="K424" s="398">
        <v>5.1613205088856584E-2</v>
      </c>
      <c r="L424" s="398">
        <v>0</v>
      </c>
      <c r="M424" s="398">
        <v>0</v>
      </c>
      <c r="N424" s="399">
        <v>0</v>
      </c>
      <c r="O424" s="397">
        <v>1.2897789668555744E-2</v>
      </c>
      <c r="P424" s="398">
        <v>1.2660261722289817E-2</v>
      </c>
      <c r="Q424" s="398">
        <v>1.1868990768930878E-2</v>
      </c>
      <c r="R424" s="398">
        <v>1.4625310489251803E-2</v>
      </c>
      <c r="S424" s="399">
        <v>1.4625310489251801E-2</v>
      </c>
      <c r="T424" s="397">
        <v>0.45362944205239125</v>
      </c>
      <c r="U424" s="398">
        <v>2.0569073512636993</v>
      </c>
      <c r="V424" s="398">
        <v>6.6905266457138071</v>
      </c>
      <c r="W424" s="398">
        <v>0</v>
      </c>
      <c r="X424" s="399">
        <v>0</v>
      </c>
      <c r="Y424" s="412">
        <v>0.1920397554222899</v>
      </c>
      <c r="Z424" s="411">
        <v>12.02359018457771</v>
      </c>
      <c r="AA424" s="411">
        <v>0.623142660907129</v>
      </c>
      <c r="AB424" s="411">
        <v>0.42044790228942186</v>
      </c>
      <c r="AC424" s="411">
        <v>1.9247488552986941E-2</v>
      </c>
      <c r="AD424" s="657">
        <v>1.9247488552986938E-2</v>
      </c>
      <c r="AE424" s="412">
        <v>1.8990733378627802</v>
      </c>
      <c r="AF424" s="411">
        <v>0.35001726840483122</v>
      </c>
      <c r="AG424" s="411">
        <v>0.30180559141977553</v>
      </c>
      <c r="AH424" s="411">
        <v>0.10297072033012661</v>
      </c>
      <c r="AI424" s="657">
        <v>0.10325301699698354</v>
      </c>
      <c r="AJ424" s="1839">
        <v>1.7314825782089369</v>
      </c>
      <c r="AK424" s="1839">
        <v>3.4872691162049225</v>
      </c>
      <c r="AL424" s="1839">
        <v>0.45857936808690114</v>
      </c>
      <c r="AM424" s="1839">
        <v>0.44048017822866498</v>
      </c>
      <c r="AN424" s="1840">
        <v>0.47056351607381797</v>
      </c>
    </row>
    <row r="425" spans="1:40" outlineLevel="1">
      <c r="A425" s="521">
        <f>ROW()</f>
        <v>425</v>
      </c>
      <c r="B425" s="35"/>
      <c r="C425" s="758"/>
      <c r="D425" s="33" t="s">
        <v>34</v>
      </c>
      <c r="J425" s="397">
        <v>10.628366228683991</v>
      </c>
      <c r="K425" s="398">
        <v>9.3006155581645462</v>
      </c>
      <c r="L425" s="398">
        <v>18.22112944732671</v>
      </c>
      <c r="M425" s="398">
        <v>17.556306372663595</v>
      </c>
      <c r="N425" s="399">
        <v>15.961757488502103</v>
      </c>
      <c r="O425" s="397">
        <v>19.709623598456638</v>
      </c>
      <c r="P425" s="398">
        <v>18.973686319196315</v>
      </c>
      <c r="Q425" s="398">
        <v>14.814952533727467</v>
      </c>
      <c r="R425" s="398">
        <v>17.391588278790103</v>
      </c>
      <c r="S425" s="399">
        <v>17.42099137540913</v>
      </c>
      <c r="T425" s="397">
        <v>9.1150396508616041</v>
      </c>
      <c r="U425" s="398">
        <v>21.524495837885034</v>
      </c>
      <c r="V425" s="398">
        <v>24.440341682814335</v>
      </c>
      <c r="W425" s="398">
        <v>24.321161033344396</v>
      </c>
      <c r="X425" s="399">
        <v>25.139783791695798</v>
      </c>
      <c r="Y425" s="412">
        <v>16.436818291785269</v>
      </c>
      <c r="Z425" s="411">
        <v>30.957080576256189</v>
      </c>
      <c r="AA425" s="411">
        <v>30.644977397460263</v>
      </c>
      <c r="AB425" s="411">
        <v>31.422990885832913</v>
      </c>
      <c r="AC425" s="411">
        <v>32.014656831211958</v>
      </c>
      <c r="AD425" s="657">
        <v>31.943865657385306</v>
      </c>
      <c r="AE425" s="412">
        <v>28.054822987470533</v>
      </c>
      <c r="AF425" s="411">
        <v>28.675729912698653</v>
      </c>
      <c r="AG425" s="411">
        <v>30.91081388916859</v>
      </c>
      <c r="AH425" s="411">
        <v>31.821305359778354</v>
      </c>
      <c r="AI425" s="657">
        <v>32.33244101920274</v>
      </c>
      <c r="AJ425" s="1839">
        <v>33.42292002830505</v>
      </c>
      <c r="AK425" s="1839">
        <v>35.547743996498653</v>
      </c>
      <c r="AL425" s="1839">
        <v>36.695658407748127</v>
      </c>
      <c r="AM425" s="1839">
        <v>37.995552877679359</v>
      </c>
      <c r="AN425" s="1840">
        <v>38.182878980121103</v>
      </c>
    </row>
    <row r="426" spans="1:40" outlineLevel="1">
      <c r="A426" s="521">
        <f>ROW()</f>
        <v>426</v>
      </c>
      <c r="B426" s="35"/>
      <c r="C426" s="758"/>
      <c r="D426" s="33" t="s">
        <v>35</v>
      </c>
      <c r="J426" s="397">
        <v>0</v>
      </c>
      <c r="K426" s="398">
        <v>0</v>
      </c>
      <c r="L426" s="398">
        <v>0</v>
      </c>
      <c r="M426" s="398">
        <v>0</v>
      </c>
      <c r="N426" s="399">
        <v>0</v>
      </c>
      <c r="O426" s="397">
        <v>0.35581613455520894</v>
      </c>
      <c r="P426" s="398">
        <v>0.34926336250193013</v>
      </c>
      <c r="Q426" s="398">
        <v>0.32743427556183291</v>
      </c>
      <c r="R426" s="398">
        <v>0.40347389581350246</v>
      </c>
      <c r="S426" s="399">
        <v>0.40347389581350235</v>
      </c>
      <c r="T426" s="397">
        <v>0</v>
      </c>
      <c r="U426" s="398">
        <v>0.6489981921613418</v>
      </c>
      <c r="V426" s="398">
        <v>0</v>
      </c>
      <c r="W426" s="398">
        <v>0</v>
      </c>
      <c r="X426" s="399">
        <v>0.63712527471624547</v>
      </c>
      <c r="Y426" s="412">
        <v>0.1166507623740141</v>
      </c>
      <c r="Z426" s="411">
        <v>1.5950077587484515</v>
      </c>
      <c r="AA426" s="411">
        <v>1.3906749683864519</v>
      </c>
      <c r="AB426" s="411">
        <v>1.2295815454102244</v>
      </c>
      <c r="AC426" s="411">
        <v>0.96908096932989241</v>
      </c>
      <c r="AD426" s="657">
        <v>0.96908096932989218</v>
      </c>
      <c r="AE426" s="412">
        <v>0.78768329116063796</v>
      </c>
      <c r="AF426" s="411">
        <v>0.78768329116063796</v>
      </c>
      <c r="AG426" s="411">
        <v>0.87413431431059885</v>
      </c>
      <c r="AH426" s="411">
        <v>0.87596172100085667</v>
      </c>
      <c r="AI426" s="657">
        <v>0.87596172100085667</v>
      </c>
      <c r="AJ426" s="1839">
        <v>0.98914622436431654</v>
      </c>
      <c r="AK426" s="1839">
        <v>0.92671503170376601</v>
      </c>
      <c r="AL426" s="1839">
        <v>0.92671503170376601</v>
      </c>
      <c r="AM426" s="1839">
        <v>0.92671503170376601</v>
      </c>
      <c r="AN426" s="1840">
        <v>0.92671503170376601</v>
      </c>
    </row>
    <row r="427" spans="1:40" outlineLevel="1">
      <c r="A427" s="521">
        <f>ROW()</f>
        <v>427</v>
      </c>
      <c r="B427" s="35"/>
      <c r="C427" s="758"/>
      <c r="D427" s="33" t="s">
        <v>302</v>
      </c>
      <c r="J427" s="397"/>
      <c r="K427" s="398"/>
      <c r="L427" s="398"/>
      <c r="M427" s="398"/>
      <c r="N427" s="399"/>
      <c r="O427" s="397"/>
      <c r="P427" s="398"/>
      <c r="Q427" s="398"/>
      <c r="R427" s="398"/>
      <c r="S427" s="399"/>
      <c r="T427" s="397"/>
      <c r="U427" s="398"/>
      <c r="V427" s="398"/>
      <c r="W427" s="398"/>
      <c r="X427" s="399"/>
      <c r="Y427" s="412">
        <v>1.6500013416681922</v>
      </c>
      <c r="Z427" s="411">
        <v>2.5293690102585931</v>
      </c>
      <c r="AA427" s="411">
        <v>0.7628997883364439</v>
      </c>
      <c r="AB427" s="411">
        <v>1.3282763144708072</v>
      </c>
      <c r="AC427" s="411">
        <v>4.371402488551495</v>
      </c>
      <c r="AD427" s="657">
        <v>4.2658055917064068</v>
      </c>
      <c r="AE427" s="412">
        <v>3.3089121839368132</v>
      </c>
      <c r="AF427" s="411">
        <v>4.6814227996348325</v>
      </c>
      <c r="AG427" s="411">
        <v>1.867154274579494</v>
      </c>
      <c r="AH427" s="411">
        <v>2.9662154004893027</v>
      </c>
      <c r="AI427" s="657">
        <v>3.1059751397820619</v>
      </c>
      <c r="AJ427" s="1839">
        <v>3.3959310085174859</v>
      </c>
      <c r="AK427" s="1839">
        <v>2.2871284593738772</v>
      </c>
      <c r="AL427" s="1839">
        <v>1.4167241534958814</v>
      </c>
      <c r="AM427" s="1839">
        <v>2.4136360821728773</v>
      </c>
      <c r="AN427" s="1840">
        <v>2.8349993521859416</v>
      </c>
    </row>
    <row r="428" spans="1:40" outlineLevel="1">
      <c r="A428" s="521">
        <f>ROW()</f>
        <v>428</v>
      </c>
      <c r="B428" s="35"/>
      <c r="C428" s="758"/>
      <c r="D428" s="33" t="s">
        <v>36</v>
      </c>
      <c r="J428" s="397">
        <v>3.5633250145385342</v>
      </c>
      <c r="K428" s="398">
        <v>0.67026539818784092</v>
      </c>
      <c r="L428" s="398">
        <v>0.37771777765121184</v>
      </c>
      <c r="M428" s="398">
        <v>0.34836518046709125</v>
      </c>
      <c r="N428" s="399">
        <v>0.9867869693451724</v>
      </c>
      <c r="O428" s="397">
        <v>3.2963193496013563</v>
      </c>
      <c r="P428" s="398">
        <v>2.852391291039527</v>
      </c>
      <c r="Q428" s="398">
        <v>2.3940864764516117</v>
      </c>
      <c r="R428" s="398">
        <v>3.4563069539173275</v>
      </c>
      <c r="S428" s="399">
        <v>2.2265312930190757</v>
      </c>
      <c r="T428" s="397">
        <v>3.0610391857514223</v>
      </c>
      <c r="U428" s="398">
        <v>4.581202820007058</v>
      </c>
      <c r="V428" s="398">
        <v>3.4564792069231824</v>
      </c>
      <c r="W428" s="398">
        <v>5.0027997328340348</v>
      </c>
      <c r="X428" s="399">
        <v>1.6168182986634163</v>
      </c>
      <c r="Y428" s="412">
        <v>4.8151582845254755</v>
      </c>
      <c r="Z428" s="411">
        <v>7.3738079768564155</v>
      </c>
      <c r="AA428" s="411">
        <v>6.7764137849630375</v>
      </c>
      <c r="AB428" s="411">
        <v>5.1929077372148988</v>
      </c>
      <c r="AC428" s="411">
        <v>4.1854956647709862</v>
      </c>
      <c r="AD428" s="657">
        <v>2.6689019730117609</v>
      </c>
      <c r="AE428" s="412">
        <v>7.3524621444230345</v>
      </c>
      <c r="AF428" s="411">
        <v>8.5827525488579983</v>
      </c>
      <c r="AG428" s="411">
        <v>6.7222013045169202</v>
      </c>
      <c r="AH428" s="411">
        <v>5.022477367683293</v>
      </c>
      <c r="AI428" s="657">
        <v>7.5889447541770831</v>
      </c>
      <c r="AJ428" s="1839">
        <v>17.048536172776139</v>
      </c>
      <c r="AK428" s="1839">
        <v>24.809862190641439</v>
      </c>
      <c r="AL428" s="1839">
        <v>8.1692658943866885</v>
      </c>
      <c r="AM428" s="1839">
        <v>4.0969273641353077</v>
      </c>
      <c r="AN428" s="1840">
        <v>1.6142027430181629</v>
      </c>
    </row>
    <row r="429" spans="1:40" outlineLevel="1">
      <c r="A429" s="521">
        <f>ROW()</f>
        <v>429</v>
      </c>
      <c r="B429" s="35"/>
      <c r="C429" s="758"/>
      <c r="D429" s="33" t="s">
        <v>583</v>
      </c>
      <c r="J429" s="397"/>
      <c r="K429" s="398"/>
      <c r="L429" s="398"/>
      <c r="M429" s="398"/>
      <c r="N429" s="399"/>
      <c r="O429" s="397"/>
      <c r="P429" s="398"/>
      <c r="Q429" s="398"/>
      <c r="R429" s="398"/>
      <c r="S429" s="399"/>
      <c r="T429" s="397"/>
      <c r="U429" s="398"/>
      <c r="V429" s="398"/>
      <c r="W429" s="398"/>
      <c r="X429" s="399"/>
      <c r="Y429" s="412"/>
      <c r="Z429" s="411"/>
      <c r="AA429" s="411"/>
      <c r="AB429" s="411"/>
      <c r="AC429" s="411"/>
      <c r="AD429" s="657"/>
      <c r="AE429" s="412">
        <v>1.1942294318150735</v>
      </c>
      <c r="AF429" s="411">
        <v>1.9811060646174934</v>
      </c>
      <c r="AG429" s="411">
        <v>1.4443769588514226</v>
      </c>
      <c r="AH429" s="411">
        <v>1.4294105902922791</v>
      </c>
      <c r="AI429" s="657">
        <v>1.4942032367419731</v>
      </c>
      <c r="AJ429" s="1839">
        <v>1.0959647702865636</v>
      </c>
      <c r="AK429" s="1839">
        <v>3.036731038037277</v>
      </c>
      <c r="AL429" s="1839">
        <v>1.6353824609162959</v>
      </c>
      <c r="AM429" s="1839">
        <v>1.5744290226615425</v>
      </c>
      <c r="AN429" s="1840">
        <v>1.6018815517000486</v>
      </c>
    </row>
    <row r="430" spans="1:40" outlineLevel="1">
      <c r="A430" s="521">
        <f>ROW()</f>
        <v>430</v>
      </c>
      <c r="B430" s="35"/>
      <c r="C430" s="758"/>
      <c r="D430" s="33" t="s">
        <v>81</v>
      </c>
      <c r="J430" s="397">
        <v>1.2161843107387661E-4</v>
      </c>
      <c r="K430" s="398">
        <v>4.4826403249630725E-3</v>
      </c>
      <c r="L430" s="398">
        <v>1.7961666630824373</v>
      </c>
      <c r="M430" s="398">
        <v>3.1375447443977587</v>
      </c>
      <c r="N430" s="399">
        <v>7.0033200000000004</v>
      </c>
      <c r="O430" s="397">
        <v>0</v>
      </c>
      <c r="P430" s="398">
        <v>0</v>
      </c>
      <c r="Q430" s="398">
        <v>0</v>
      </c>
      <c r="R430" s="398">
        <v>0</v>
      </c>
      <c r="S430" s="399">
        <v>0</v>
      </c>
      <c r="T430" s="397">
        <v>0</v>
      </c>
      <c r="U430" s="398">
        <v>0</v>
      </c>
      <c r="V430" s="398">
        <v>0</v>
      </c>
      <c r="W430" s="398">
        <v>0</v>
      </c>
      <c r="X430" s="399">
        <v>0</v>
      </c>
      <c r="Y430" s="412">
        <v>0</v>
      </c>
      <c r="Z430" s="411">
        <v>0</v>
      </c>
      <c r="AA430" s="411">
        <v>0</v>
      </c>
      <c r="AB430" s="411">
        <v>0</v>
      </c>
      <c r="AC430" s="411">
        <v>0</v>
      </c>
      <c r="AD430" s="657">
        <v>0</v>
      </c>
      <c r="AE430" s="412">
        <v>0</v>
      </c>
      <c r="AF430" s="411">
        <v>0</v>
      </c>
      <c r="AG430" s="411">
        <v>0</v>
      </c>
      <c r="AH430" s="411">
        <v>0</v>
      </c>
      <c r="AI430" s="657">
        <v>0</v>
      </c>
      <c r="AJ430" s="1839">
        <v>0</v>
      </c>
      <c r="AK430" s="1839">
        <v>0</v>
      </c>
      <c r="AL430" s="1839">
        <v>0</v>
      </c>
      <c r="AM430" s="1839">
        <v>0</v>
      </c>
      <c r="AN430" s="1840">
        <v>0</v>
      </c>
    </row>
    <row r="431" spans="1:40" outlineLevel="1">
      <c r="A431" s="521">
        <f>ROW()</f>
        <v>431</v>
      </c>
      <c r="B431" s="35"/>
      <c r="C431" s="758"/>
      <c r="D431" s="33" t="s">
        <v>28</v>
      </c>
      <c r="J431" s="397">
        <v>0.26764424692683469</v>
      </c>
      <c r="K431" s="398">
        <v>0.19855652548608707</v>
      </c>
      <c r="L431" s="398">
        <v>0</v>
      </c>
      <c r="M431" s="398">
        <v>0</v>
      </c>
      <c r="N431" s="399">
        <v>0</v>
      </c>
      <c r="O431" s="397">
        <v>9.4504980287580254E-2</v>
      </c>
      <c r="P431" s="398">
        <v>9.2764560071677188E-2</v>
      </c>
      <c r="Q431" s="398">
        <v>8.6966741393363425E-2</v>
      </c>
      <c r="R431" s="398">
        <v>0.1071629104679952</v>
      </c>
      <c r="S431" s="399">
        <v>0.1071629104679952</v>
      </c>
      <c r="T431" s="397">
        <v>0</v>
      </c>
      <c r="U431" s="398">
        <v>0</v>
      </c>
      <c r="V431" s="398">
        <v>0</v>
      </c>
      <c r="W431" s="398">
        <v>0</v>
      </c>
      <c r="X431" s="399">
        <v>0</v>
      </c>
      <c r="Y431" s="412">
        <v>0</v>
      </c>
      <c r="Z431" s="411">
        <v>4.8499999999999996</v>
      </c>
      <c r="AA431" s="411">
        <v>0.55000000000000004</v>
      </c>
      <c r="AB431" s="411">
        <v>0.35000000000000003</v>
      </c>
      <c r="AC431" s="411">
        <v>0</v>
      </c>
      <c r="AD431" s="657">
        <v>0</v>
      </c>
      <c r="AE431" s="412">
        <v>0</v>
      </c>
      <c r="AF431" s="411">
        <v>0</v>
      </c>
      <c r="AG431" s="411">
        <v>0</v>
      </c>
      <c r="AH431" s="411">
        <v>0</v>
      </c>
      <c r="AI431" s="657">
        <v>0</v>
      </c>
      <c r="AJ431" s="1839">
        <v>0</v>
      </c>
      <c r="AK431" s="1839">
        <v>0</v>
      </c>
      <c r="AL431" s="1839">
        <v>0</v>
      </c>
      <c r="AM431" s="1839">
        <v>0</v>
      </c>
      <c r="AN431" s="1840">
        <v>0</v>
      </c>
    </row>
    <row r="432" spans="1:40" outlineLevel="1">
      <c r="A432" s="521">
        <f>ROW()</f>
        <v>432</v>
      </c>
      <c r="B432" s="35"/>
      <c r="C432" s="758"/>
      <c r="D432" s="45" t="s">
        <v>443</v>
      </c>
      <c r="E432" s="45"/>
      <c r="F432" s="45"/>
      <c r="G432" s="45"/>
      <c r="H432" s="45"/>
      <c r="I432" s="45"/>
      <c r="J432" s="400">
        <v>0</v>
      </c>
      <c r="K432" s="401">
        <v>0</v>
      </c>
      <c r="L432" s="401">
        <v>0</v>
      </c>
      <c r="M432" s="401">
        <v>0</v>
      </c>
      <c r="N432" s="402">
        <v>0</v>
      </c>
      <c r="O432" s="400">
        <v>0</v>
      </c>
      <c r="P432" s="401">
        <v>0</v>
      </c>
      <c r="Q432" s="401">
        <v>0</v>
      </c>
      <c r="R432" s="401">
        <v>0</v>
      </c>
      <c r="S432" s="402">
        <v>0</v>
      </c>
      <c r="T432" s="400">
        <v>0</v>
      </c>
      <c r="U432" s="401">
        <v>0</v>
      </c>
      <c r="V432" s="401">
        <v>0</v>
      </c>
      <c r="W432" s="401">
        <v>0</v>
      </c>
      <c r="X432" s="402">
        <v>0</v>
      </c>
      <c r="Y432" s="1117">
        <v>0</v>
      </c>
      <c r="Z432" s="1118">
        <v>0</v>
      </c>
      <c r="AA432" s="1118">
        <v>0</v>
      </c>
      <c r="AB432" s="1118">
        <v>0</v>
      </c>
      <c r="AC432" s="1118">
        <v>0.31857333085582779</v>
      </c>
      <c r="AD432" s="1119">
        <v>0.74373446268109367</v>
      </c>
      <c r="AE432" s="1117">
        <v>0</v>
      </c>
      <c r="AF432" s="1118">
        <v>0</v>
      </c>
      <c r="AG432" s="1118">
        <v>0</v>
      </c>
      <c r="AH432" s="1118">
        <v>0</v>
      </c>
      <c r="AI432" s="1119">
        <v>0</v>
      </c>
      <c r="AJ432" s="146">
        <f>Tax_CoRE!AJ121</f>
        <v>0</v>
      </c>
      <c r="AK432" s="146">
        <f>Tax_CoRE!AK121</f>
        <v>0</v>
      </c>
      <c r="AL432" s="146">
        <f>Tax_CoRE!AL121</f>
        <v>0</v>
      </c>
      <c r="AM432" s="146">
        <f>Tax_CoRE!AM121</f>
        <v>0</v>
      </c>
      <c r="AN432" s="239">
        <f>Tax_CoRE!AN121</f>
        <v>0</v>
      </c>
    </row>
    <row r="433" spans="1:40" outlineLevel="1">
      <c r="A433" s="521">
        <f>ROW()</f>
        <v>433</v>
      </c>
      <c r="B433" s="35"/>
      <c r="C433" s="758"/>
      <c r="D433" s="33" t="s">
        <v>24</v>
      </c>
      <c r="F433" s="151"/>
      <c r="G433" s="151"/>
      <c r="H433" s="151"/>
      <c r="I433" s="151"/>
      <c r="J433" s="251">
        <f t="shared" ref="J433:AN433" si="349">SUM(J417:J432)</f>
        <v>22.325916384654775</v>
      </c>
      <c r="K433" s="58">
        <f t="shared" si="349"/>
        <v>16.983843145228171</v>
      </c>
      <c r="L433" s="58">
        <f t="shared" si="349"/>
        <v>24.756257811313766</v>
      </c>
      <c r="M433" s="58">
        <f t="shared" si="349"/>
        <v>27.984965549306843</v>
      </c>
      <c r="N433" s="247">
        <f t="shared" si="349"/>
        <v>33.084583955996344</v>
      </c>
      <c r="O433" s="251">
        <f t="shared" si="349"/>
        <v>31.532490020157077</v>
      </c>
      <c r="P433" s="58">
        <f t="shared" si="349"/>
        <v>30.236323679484748</v>
      </c>
      <c r="Q433" s="58">
        <f t="shared" si="349"/>
        <v>24.72605262843501</v>
      </c>
      <c r="R433" s="58">
        <f t="shared" si="349"/>
        <v>29.231445118554102</v>
      </c>
      <c r="S433" s="247">
        <f t="shared" si="349"/>
        <v>29.99062371926777</v>
      </c>
      <c r="T433" s="251">
        <f t="shared" si="349"/>
        <v>30.306820609979219</v>
      </c>
      <c r="U433" s="58">
        <f t="shared" si="349"/>
        <v>45.207810457976954</v>
      </c>
      <c r="V433" s="58">
        <f t="shared" si="349"/>
        <v>53.938536598632787</v>
      </c>
      <c r="W433" s="58">
        <f t="shared" si="349"/>
        <v>52.311251211727424</v>
      </c>
      <c r="X433" s="247">
        <f t="shared" si="349"/>
        <v>50.550527990590247</v>
      </c>
      <c r="Y433" s="251">
        <f t="shared" si="349"/>
        <v>38.872568561654468</v>
      </c>
      <c r="Z433" s="58">
        <f t="shared" si="349"/>
        <v>96.145126018034759</v>
      </c>
      <c r="AA433" s="58">
        <f t="shared" si="349"/>
        <v>85.045909651382075</v>
      </c>
      <c r="AB433" s="58">
        <f t="shared" si="349"/>
        <v>76.476596120059611</v>
      </c>
      <c r="AC433" s="58">
        <f t="shared" si="349"/>
        <v>73.847713720916417</v>
      </c>
      <c r="AD433" s="247">
        <f t="shared" si="349"/>
        <v>76.126395267491816</v>
      </c>
      <c r="AE433" s="251">
        <f t="shared" si="349"/>
        <v>87.133332290159444</v>
      </c>
      <c r="AF433" s="58">
        <f t="shared" si="349"/>
        <v>81.888090069150692</v>
      </c>
      <c r="AG433" s="58">
        <f t="shared" si="349"/>
        <v>80.489439651011281</v>
      </c>
      <c r="AH433" s="58">
        <f t="shared" si="349"/>
        <v>79.63982843445207</v>
      </c>
      <c r="AI433" s="247">
        <f t="shared" si="349"/>
        <v>81.038784303084768</v>
      </c>
      <c r="AJ433" s="58">
        <f t="shared" si="349"/>
        <v>101.88179403245786</v>
      </c>
      <c r="AK433" s="58">
        <f t="shared" si="349"/>
        <v>114.67653488282096</v>
      </c>
      <c r="AL433" s="58">
        <f t="shared" si="349"/>
        <v>99.45445069250826</v>
      </c>
      <c r="AM433" s="58">
        <f t="shared" si="349"/>
        <v>95.013136034195796</v>
      </c>
      <c r="AN433" s="247">
        <f t="shared" si="349"/>
        <v>93.461254797360724</v>
      </c>
    </row>
    <row r="434" spans="1:40" outlineLevel="1">
      <c r="A434" s="521">
        <f>ROW()</f>
        <v>434</v>
      </c>
      <c r="B434" s="35"/>
      <c r="C434" s="756" t="s">
        <v>83</v>
      </c>
      <c r="J434" s="1906" t="str">
        <f>"Approved 1 [m$ "&amp;$G$43&amp;"]"</f>
        <v>Approved 1 [m$ 31/12/2023]</v>
      </c>
      <c r="K434" s="1907"/>
      <c r="L434" s="1907"/>
      <c r="M434" s="1907"/>
      <c r="N434" s="1908"/>
      <c r="O434" s="1906" t="str">
        <f>"Approved 2 [m$ "&amp;$G$43&amp;"]"</f>
        <v>Approved 2 [m$ 31/12/2023]</v>
      </c>
      <c r="P434" s="1907"/>
      <c r="Q434" s="1907"/>
      <c r="R434" s="1907"/>
      <c r="S434" s="1908"/>
      <c r="T434" s="1906" t="str">
        <f>"Approved 3 [m$  "&amp;$G$43&amp;"]"</f>
        <v>Approved 3 [m$  31/12/2023]</v>
      </c>
      <c r="U434" s="1907"/>
      <c r="V434" s="1907"/>
      <c r="W434" s="1907"/>
      <c r="X434" s="1908"/>
      <c r="Y434" s="1906" t="str">
        <f>"Approved 4 [m$ "&amp;$G$43&amp;"]"</f>
        <v>Approved 4 [m$ 31/12/2023]</v>
      </c>
      <c r="Z434" s="1907"/>
      <c r="AA434" s="1907"/>
      <c r="AB434" s="1907"/>
      <c r="AC434" s="1907"/>
      <c r="AD434" s="1908"/>
      <c r="AE434" s="1413"/>
      <c r="AF434" s="1137"/>
      <c r="AG434" s="1137" t="str">
        <f>"Forecast 5 [m$ "&amp;$G$43&amp;"]"</f>
        <v>Forecast 5 [m$ 31/12/2023]</v>
      </c>
      <c r="AH434" s="1137"/>
      <c r="AI434" s="1160"/>
      <c r="AJ434" s="1137"/>
      <c r="AK434" s="1137"/>
      <c r="AL434" s="1137" t="str">
        <f>"Forecast 6 [m$ "&amp;$G$43&amp;"]"</f>
        <v>Forecast 6 [m$ 31/12/2023]</v>
      </c>
      <c r="AM434" s="1137"/>
      <c r="AN434" s="1160"/>
    </row>
    <row r="435" spans="1:40" outlineLevel="1">
      <c r="A435" s="521">
        <f>ROW()</f>
        <v>435</v>
      </c>
      <c r="B435" s="35"/>
      <c r="C435" s="758"/>
      <c r="D435" s="33" t="s">
        <v>300</v>
      </c>
      <c r="J435" s="228">
        <f t="shared" ref="J435:S435" si="350">J417*$N$43</f>
        <v>1.7177282708480861</v>
      </c>
      <c r="K435" s="51">
        <f t="shared" si="350"/>
        <v>2.9202042060504221</v>
      </c>
      <c r="L435" s="51">
        <f t="shared" si="350"/>
        <v>0</v>
      </c>
      <c r="M435" s="51">
        <f t="shared" si="350"/>
        <v>0</v>
      </c>
      <c r="N435" s="229">
        <f t="shared" si="350"/>
        <v>0</v>
      </c>
      <c r="O435" s="228">
        <f t="shared" si="350"/>
        <v>1.0958751190596907</v>
      </c>
      <c r="P435" s="51">
        <f t="shared" si="350"/>
        <v>1.3845504041865091</v>
      </c>
      <c r="Q435" s="51">
        <f t="shared" si="350"/>
        <v>1.3845504041865091</v>
      </c>
      <c r="R435" s="51">
        <f t="shared" si="350"/>
        <v>1.2426558569774286</v>
      </c>
      <c r="S435" s="229">
        <f t="shared" si="350"/>
        <v>5.5382016167460364</v>
      </c>
      <c r="T435" s="228">
        <f t="shared" ref="T435:X444" si="351">T417*$S$43</f>
        <v>13.817318803355716</v>
      </c>
      <c r="U435" s="51">
        <f t="shared" si="351"/>
        <v>6.0127986356248773</v>
      </c>
      <c r="V435" s="51">
        <f t="shared" si="351"/>
        <v>10.111379454886839</v>
      </c>
      <c r="W435" s="51">
        <f t="shared" si="351"/>
        <v>15.383657967411379</v>
      </c>
      <c r="X435" s="229">
        <f t="shared" si="351"/>
        <v>14.844760790712854</v>
      </c>
      <c r="Y435" s="228">
        <f t="shared" ref="Y435:AD435" si="352">Y417*$X$43</f>
        <v>0.74611492201899676</v>
      </c>
      <c r="Z435" s="51">
        <f t="shared" si="352"/>
        <v>7.0494650705826416</v>
      </c>
      <c r="AA435" s="51">
        <f t="shared" si="352"/>
        <v>19.656239726718642</v>
      </c>
      <c r="AB435" s="51">
        <f t="shared" si="352"/>
        <v>2.2737085842014695</v>
      </c>
      <c r="AC435" s="51">
        <f t="shared" si="352"/>
        <v>1.3693644361839981</v>
      </c>
      <c r="AD435" s="229">
        <f t="shared" si="352"/>
        <v>2.7622246881558823</v>
      </c>
      <c r="AE435" s="228">
        <f>AE417*$AD$43</f>
        <v>3.1652369669743643</v>
      </c>
      <c r="AF435" s="51">
        <f t="shared" ref="AF435:AI435" si="353">AF417*$AD$43</f>
        <v>3.2578017186725345</v>
      </c>
      <c r="AG435" s="51">
        <f t="shared" si="353"/>
        <v>4.9439907337401241</v>
      </c>
      <c r="AH435" s="51">
        <f t="shared" si="353"/>
        <v>3.0666981624202196</v>
      </c>
      <c r="AI435" s="229">
        <f t="shared" si="353"/>
        <v>0.63770741718143997</v>
      </c>
      <c r="AJ435" s="51">
        <f>AJ417*$AH$43</f>
        <v>2.3785685257398694</v>
      </c>
      <c r="AK435" s="51">
        <f t="shared" ref="AK435:AN435" si="354">AK417*$AH$43</f>
        <v>2.9548517820212412</v>
      </c>
      <c r="AL435" s="51">
        <f t="shared" si="354"/>
        <v>6.235242841999205</v>
      </c>
      <c r="AM435" s="51">
        <f t="shared" si="354"/>
        <v>4.7292315958405116</v>
      </c>
      <c r="AN435" s="229">
        <f t="shared" si="354"/>
        <v>5.3816081433885916</v>
      </c>
    </row>
    <row r="436" spans="1:40" outlineLevel="1">
      <c r="A436" s="521">
        <f>ROW()</f>
        <v>436</v>
      </c>
      <c r="B436" s="35"/>
      <c r="C436" s="758"/>
      <c r="D436" s="33" t="s">
        <v>301</v>
      </c>
      <c r="J436" s="228"/>
      <c r="K436" s="51"/>
      <c r="L436" s="51"/>
      <c r="M436" s="51"/>
      <c r="N436" s="229"/>
      <c r="O436" s="228"/>
      <c r="P436" s="51"/>
      <c r="Q436" s="51"/>
      <c r="R436" s="51"/>
      <c r="S436" s="229"/>
      <c r="T436" s="228">
        <f t="shared" si="351"/>
        <v>0</v>
      </c>
      <c r="U436" s="51">
        <f t="shared" si="351"/>
        <v>0</v>
      </c>
      <c r="V436" s="51">
        <f t="shared" si="351"/>
        <v>0</v>
      </c>
      <c r="W436" s="51">
        <f t="shared" si="351"/>
        <v>0</v>
      </c>
      <c r="X436" s="229">
        <f t="shared" si="351"/>
        <v>0</v>
      </c>
      <c r="Y436" s="228">
        <f t="shared" ref="Y436:AD436" si="355">Y418*$X$43</f>
        <v>1.5251195516867848</v>
      </c>
      <c r="Z436" s="51">
        <f t="shared" si="355"/>
        <v>1.4771424532775119</v>
      </c>
      <c r="AA436" s="51">
        <f t="shared" si="355"/>
        <v>0</v>
      </c>
      <c r="AB436" s="51">
        <f t="shared" si="355"/>
        <v>0</v>
      </c>
      <c r="AC436" s="51">
        <f t="shared" si="355"/>
        <v>8.9652495117695102E-2</v>
      </c>
      <c r="AD436" s="229">
        <f t="shared" si="355"/>
        <v>0.9605670695729206</v>
      </c>
      <c r="AE436" s="228">
        <f t="shared" ref="AE436:AI436" si="356">AE418*$AD$43</f>
        <v>0</v>
      </c>
      <c r="AF436" s="51">
        <f t="shared" si="356"/>
        <v>0</v>
      </c>
      <c r="AG436" s="51">
        <f t="shared" si="356"/>
        <v>0</v>
      </c>
      <c r="AH436" s="51">
        <f t="shared" si="356"/>
        <v>0</v>
      </c>
      <c r="AI436" s="229">
        <f t="shared" si="356"/>
        <v>0</v>
      </c>
      <c r="AJ436" s="51">
        <f t="shared" ref="AJ436:AN436" si="357">AJ418*$AH$43</f>
        <v>0</v>
      </c>
      <c r="AK436" s="51">
        <f t="shared" si="357"/>
        <v>0</v>
      </c>
      <c r="AL436" s="51">
        <f t="shared" si="357"/>
        <v>0</v>
      </c>
      <c r="AM436" s="51">
        <f t="shared" si="357"/>
        <v>0</v>
      </c>
      <c r="AN436" s="229">
        <f t="shared" si="357"/>
        <v>0</v>
      </c>
    </row>
    <row r="437" spans="1:40" outlineLevel="1">
      <c r="A437" s="521">
        <f>ROW()</f>
        <v>437</v>
      </c>
      <c r="B437" s="35"/>
      <c r="C437" s="758"/>
      <c r="D437" s="33" t="s">
        <v>29</v>
      </c>
      <c r="J437" s="228">
        <f t="shared" ref="J437:S437" si="358">J419*$N$43</f>
        <v>7.793569513091394</v>
      </c>
      <c r="K437" s="51">
        <f t="shared" si="358"/>
        <v>6.0076018254075274</v>
      </c>
      <c r="L437" s="51">
        <f t="shared" si="358"/>
        <v>7.1393332102988003</v>
      </c>
      <c r="M437" s="51">
        <f t="shared" si="358"/>
        <v>11.589235851089429</v>
      </c>
      <c r="N437" s="229">
        <f t="shared" si="358"/>
        <v>15.181295286263635</v>
      </c>
      <c r="O437" s="228">
        <f t="shared" si="358"/>
        <v>9.2923146024349794</v>
      </c>
      <c r="P437" s="51">
        <f t="shared" si="358"/>
        <v>8.6753682867878066</v>
      </c>
      <c r="Q437" s="51">
        <f t="shared" si="358"/>
        <v>7.3140335205809883</v>
      </c>
      <c r="R437" s="51">
        <f t="shared" si="358"/>
        <v>8.2775328173759171</v>
      </c>
      <c r="S437" s="229">
        <f t="shared" si="358"/>
        <v>7.2529824212325362</v>
      </c>
      <c r="T437" s="228">
        <f t="shared" si="351"/>
        <v>0</v>
      </c>
      <c r="U437" s="51">
        <f t="shared" si="351"/>
        <v>0</v>
      </c>
      <c r="V437" s="51">
        <f t="shared" si="351"/>
        <v>0</v>
      </c>
      <c r="W437" s="51">
        <f t="shared" si="351"/>
        <v>0</v>
      </c>
      <c r="X437" s="229">
        <f t="shared" si="351"/>
        <v>0</v>
      </c>
      <c r="Y437" s="228">
        <f t="shared" ref="Y437:AD437" si="359">Y419*$X$43</f>
        <v>0</v>
      </c>
      <c r="Z437" s="51">
        <f t="shared" si="359"/>
        <v>0</v>
      </c>
      <c r="AA437" s="51">
        <f t="shared" si="359"/>
        <v>0</v>
      </c>
      <c r="AB437" s="51">
        <f t="shared" si="359"/>
        <v>0</v>
      </c>
      <c r="AC437" s="51">
        <f t="shared" si="359"/>
        <v>0</v>
      </c>
      <c r="AD437" s="229">
        <f t="shared" si="359"/>
        <v>0</v>
      </c>
      <c r="AE437" s="228">
        <f t="shared" ref="AE437:AI437" si="360">AE419*$AD$43</f>
        <v>0</v>
      </c>
      <c r="AF437" s="51">
        <f t="shared" si="360"/>
        <v>0</v>
      </c>
      <c r="AG437" s="51">
        <f t="shared" si="360"/>
        <v>0</v>
      </c>
      <c r="AH437" s="51">
        <f t="shared" si="360"/>
        <v>0</v>
      </c>
      <c r="AI437" s="229">
        <f t="shared" si="360"/>
        <v>0</v>
      </c>
      <c r="AJ437" s="51">
        <f t="shared" ref="AJ437:AN437" si="361">AJ419*$AH$43</f>
        <v>0</v>
      </c>
      <c r="AK437" s="51">
        <f t="shared" si="361"/>
        <v>0</v>
      </c>
      <c r="AL437" s="51">
        <f t="shared" si="361"/>
        <v>0</v>
      </c>
      <c r="AM437" s="51">
        <f t="shared" si="361"/>
        <v>0</v>
      </c>
      <c r="AN437" s="229">
        <f t="shared" si="361"/>
        <v>0</v>
      </c>
    </row>
    <row r="438" spans="1:40" outlineLevel="1">
      <c r="A438" s="521">
        <f>ROW()</f>
        <v>438</v>
      </c>
      <c r="B438" s="35"/>
      <c r="C438" s="758"/>
      <c r="D438" s="33" t="s">
        <v>30</v>
      </c>
      <c r="J438" s="228">
        <f t="shared" ref="J438:S438" si="362">J420*$N$43</f>
        <v>3.5913648563798328</v>
      </c>
      <c r="K438" s="51">
        <f t="shared" si="362"/>
        <v>2.1212783682755574</v>
      </c>
      <c r="L438" s="51">
        <f t="shared" si="362"/>
        <v>0.14070566158865422</v>
      </c>
      <c r="M438" s="51">
        <f t="shared" si="362"/>
        <v>0</v>
      </c>
      <c r="N438" s="229">
        <f t="shared" si="362"/>
        <v>5.9073519875309066E-2</v>
      </c>
      <c r="O438" s="228">
        <f t="shared" si="362"/>
        <v>2.9330454853815198</v>
      </c>
      <c r="P438" s="51">
        <f t="shared" si="362"/>
        <v>3.0839714606397122</v>
      </c>
      <c r="Q438" s="51">
        <f t="shared" si="362"/>
        <v>3.0102076162877838</v>
      </c>
      <c r="R438" s="51">
        <f t="shared" si="362"/>
        <v>3.4402259964346475</v>
      </c>
      <c r="S438" s="229">
        <f t="shared" si="362"/>
        <v>3.4402259964346475</v>
      </c>
      <c r="T438" s="228">
        <f t="shared" si="351"/>
        <v>7.8284726373875815</v>
      </c>
      <c r="U438" s="51">
        <f t="shared" si="351"/>
        <v>16.654586282034391</v>
      </c>
      <c r="V438" s="51">
        <f t="shared" si="351"/>
        <v>17.476867651388918</v>
      </c>
      <c r="W438" s="51">
        <f t="shared" si="351"/>
        <v>17.396228760909125</v>
      </c>
      <c r="X438" s="229">
        <f t="shared" si="351"/>
        <v>18.272306701629393</v>
      </c>
      <c r="Y438" s="228">
        <f t="shared" ref="Y438:AD438" si="363">Y420*$X$43</f>
        <v>16.050157952959314</v>
      </c>
      <c r="Z438" s="51">
        <f t="shared" si="363"/>
        <v>35.371322446671932</v>
      </c>
      <c r="AA438" s="51">
        <f t="shared" si="363"/>
        <v>34.690679947518987</v>
      </c>
      <c r="AB438" s="51">
        <f t="shared" si="363"/>
        <v>32.61719092068013</v>
      </c>
      <c r="AC438" s="51">
        <f t="shared" si="363"/>
        <v>32.722492588905624</v>
      </c>
      <c r="AD438" s="229">
        <f t="shared" si="363"/>
        <v>31.994470083425288</v>
      </c>
      <c r="AE438" s="228">
        <f t="shared" ref="AE438:AI438" si="364">AE420*$AD$43</f>
        <v>47.663501963204645</v>
      </c>
      <c r="AF438" s="51">
        <f t="shared" si="364"/>
        <v>38.918985428913196</v>
      </c>
      <c r="AG438" s="51">
        <f t="shared" si="364"/>
        <v>38.793013324124054</v>
      </c>
      <c r="AH438" s="51">
        <f t="shared" si="364"/>
        <v>39.865491679906953</v>
      </c>
      <c r="AI438" s="229">
        <f t="shared" si="364"/>
        <v>40.459677754151805</v>
      </c>
      <c r="AJ438" s="51">
        <f t="shared" ref="AJ438:AN438" si="365">AJ420*$AH$43</f>
        <v>38.912566318882099</v>
      </c>
      <c r="AK438" s="51">
        <f t="shared" si="365"/>
        <v>39.451206333462729</v>
      </c>
      <c r="AL438" s="51">
        <f t="shared" si="365"/>
        <v>41.758198023953391</v>
      </c>
      <c r="AM438" s="51">
        <f t="shared" si="365"/>
        <v>40.657477467773212</v>
      </c>
      <c r="AN438" s="229">
        <f t="shared" si="365"/>
        <v>40.267657776205972</v>
      </c>
    </row>
    <row r="439" spans="1:40" outlineLevel="1">
      <c r="A439" s="521">
        <f>ROW()</f>
        <v>439</v>
      </c>
      <c r="B439" s="35"/>
      <c r="C439" s="758"/>
      <c r="D439" s="33" t="s">
        <v>31</v>
      </c>
      <c r="J439" s="228">
        <f t="shared" ref="J439:S439" si="366">J421*$N$43</f>
        <v>0</v>
      </c>
      <c r="K439" s="51">
        <f t="shared" si="366"/>
        <v>0</v>
      </c>
      <c r="L439" s="51">
        <f t="shared" si="366"/>
        <v>0</v>
      </c>
      <c r="M439" s="51">
        <f t="shared" si="366"/>
        <v>0</v>
      </c>
      <c r="N439" s="229">
        <f t="shared" si="366"/>
        <v>0</v>
      </c>
      <c r="O439" s="228">
        <f t="shared" si="366"/>
        <v>0</v>
      </c>
      <c r="P439" s="51">
        <f t="shared" si="366"/>
        <v>0</v>
      </c>
      <c r="Q439" s="51">
        <f t="shared" si="366"/>
        <v>0</v>
      </c>
      <c r="R439" s="51">
        <f t="shared" si="366"/>
        <v>0</v>
      </c>
      <c r="S439" s="229">
        <f t="shared" si="366"/>
        <v>0</v>
      </c>
      <c r="T439" s="228">
        <f t="shared" si="351"/>
        <v>0</v>
      </c>
      <c r="U439" s="51">
        <f t="shared" si="351"/>
        <v>0</v>
      </c>
      <c r="V439" s="51">
        <f t="shared" si="351"/>
        <v>0</v>
      </c>
      <c r="W439" s="51">
        <f t="shared" si="351"/>
        <v>0</v>
      </c>
      <c r="X439" s="229">
        <f t="shared" si="351"/>
        <v>0</v>
      </c>
      <c r="Y439" s="228">
        <f t="shared" ref="Y439:AD439" si="367">Y421*$X$43</f>
        <v>0</v>
      </c>
      <c r="Z439" s="51">
        <f t="shared" si="367"/>
        <v>0</v>
      </c>
      <c r="AA439" s="51">
        <f t="shared" si="367"/>
        <v>0</v>
      </c>
      <c r="AB439" s="51">
        <f t="shared" si="367"/>
        <v>0</v>
      </c>
      <c r="AC439" s="51">
        <f t="shared" si="367"/>
        <v>0</v>
      </c>
      <c r="AD439" s="229">
        <f t="shared" si="367"/>
        <v>0</v>
      </c>
      <c r="AE439" s="228">
        <f t="shared" ref="AE439:AI439" si="368">AE421*$AD$43</f>
        <v>0</v>
      </c>
      <c r="AF439" s="51">
        <f t="shared" si="368"/>
        <v>0</v>
      </c>
      <c r="AG439" s="51">
        <f t="shared" si="368"/>
        <v>0</v>
      </c>
      <c r="AH439" s="51">
        <f t="shared" si="368"/>
        <v>0</v>
      </c>
      <c r="AI439" s="229">
        <f t="shared" si="368"/>
        <v>0</v>
      </c>
      <c r="AJ439" s="51">
        <f t="shared" ref="AJ439:AN439" si="369">AJ421*$AH$43</f>
        <v>0</v>
      </c>
      <c r="AK439" s="51">
        <f t="shared" si="369"/>
        <v>0</v>
      </c>
      <c r="AL439" s="51">
        <f t="shared" si="369"/>
        <v>0</v>
      </c>
      <c r="AM439" s="51">
        <f t="shared" si="369"/>
        <v>0</v>
      </c>
      <c r="AN439" s="229">
        <f t="shared" si="369"/>
        <v>0</v>
      </c>
    </row>
    <row r="440" spans="1:40" outlineLevel="1">
      <c r="A440" s="521">
        <f>ROW()</f>
        <v>440</v>
      </c>
      <c r="B440" s="35"/>
      <c r="C440" s="758"/>
      <c r="D440" s="33" t="s">
        <v>32</v>
      </c>
      <c r="J440" s="228">
        <f t="shared" ref="J440:S440" si="370">J422*$N$43</f>
        <v>2.8483042360120184E-2</v>
      </c>
      <c r="K440" s="51">
        <f t="shared" si="370"/>
        <v>0.23227455402576416</v>
      </c>
      <c r="L440" s="51">
        <f t="shared" si="370"/>
        <v>0</v>
      </c>
      <c r="M440" s="51">
        <f t="shared" si="370"/>
        <v>0</v>
      </c>
      <c r="N440" s="229">
        <f t="shared" si="370"/>
        <v>4.4911747657708709E-3</v>
      </c>
      <c r="O440" s="228">
        <f t="shared" si="370"/>
        <v>0.12581188392898385</v>
      </c>
      <c r="P440" s="51">
        <f t="shared" si="370"/>
        <v>0.12349491030998039</v>
      </c>
      <c r="Q440" s="51">
        <f t="shared" si="370"/>
        <v>0.11577643358655602</v>
      </c>
      <c r="R440" s="51">
        <f t="shared" si="370"/>
        <v>0.14266303862785351</v>
      </c>
      <c r="S440" s="229">
        <f t="shared" si="370"/>
        <v>0.14266303862785348</v>
      </c>
      <c r="T440" s="228">
        <f t="shared" si="351"/>
        <v>0.96394295340605674</v>
      </c>
      <c r="U440" s="51">
        <f t="shared" si="351"/>
        <v>0.37657943198068333</v>
      </c>
      <c r="V440" s="51">
        <f t="shared" si="351"/>
        <v>0.33069120551654901</v>
      </c>
      <c r="W440" s="51">
        <f t="shared" si="351"/>
        <v>0.38503878654715795</v>
      </c>
      <c r="X440" s="229">
        <f t="shared" si="351"/>
        <v>0.29241892481592147</v>
      </c>
      <c r="Y440" s="228">
        <f t="shared" ref="Y440:AD440" si="371">Y422*$X$43</f>
        <v>1.7969986099846393</v>
      </c>
      <c r="Z440" s="51">
        <f t="shared" si="371"/>
        <v>3.4172890614626517</v>
      </c>
      <c r="AA440" s="51">
        <f t="shared" si="371"/>
        <v>1.878618986676857</v>
      </c>
      <c r="AB440" s="51">
        <f t="shared" si="371"/>
        <v>1.8409149163376046</v>
      </c>
      <c r="AC440" s="51">
        <f t="shared" si="371"/>
        <v>1.84700218732416</v>
      </c>
      <c r="AD440" s="229">
        <f t="shared" si="371"/>
        <v>2.412371597029368</v>
      </c>
      <c r="AE440" s="228">
        <f t="shared" ref="AE440:AI440" si="372">AE422*$AD$43</f>
        <v>1.2576733766327675</v>
      </c>
      <c r="AF440" s="51">
        <f t="shared" si="372"/>
        <v>0.88061015567509826</v>
      </c>
      <c r="AG440" s="51">
        <f t="shared" si="372"/>
        <v>1.1243963598665827</v>
      </c>
      <c r="AH440" s="51">
        <f t="shared" si="372"/>
        <v>0.81781167966453316</v>
      </c>
      <c r="AI440" s="229">
        <f t="shared" si="372"/>
        <v>0.44602242988698637</v>
      </c>
      <c r="AJ440" s="51">
        <f t="shared" ref="AJ440:AN440" si="373">AJ422*$AH$43</f>
        <v>2.9066784053774013</v>
      </c>
      <c r="AK440" s="51">
        <f t="shared" si="373"/>
        <v>2.1750269348770552</v>
      </c>
      <c r="AL440" s="51">
        <f t="shared" si="373"/>
        <v>2.158684510218019</v>
      </c>
      <c r="AM440" s="51">
        <f t="shared" si="373"/>
        <v>2.1786864140005622</v>
      </c>
      <c r="AN440" s="229">
        <f t="shared" si="373"/>
        <v>2.1807477029633233</v>
      </c>
    </row>
    <row r="441" spans="1:40" outlineLevel="1">
      <c r="A441" s="521">
        <f>ROW()</f>
        <v>441</v>
      </c>
      <c r="B441" s="35"/>
      <c r="C441" s="758"/>
      <c r="D441" s="33" t="s">
        <v>33</v>
      </c>
      <c r="J441" s="228">
        <f t="shared" ref="J441:S441" si="374">J423*$N$43</f>
        <v>0</v>
      </c>
      <c r="K441" s="51">
        <f t="shared" si="374"/>
        <v>0</v>
      </c>
      <c r="L441" s="51">
        <f t="shared" si="374"/>
        <v>0</v>
      </c>
      <c r="M441" s="51">
        <f t="shared" si="374"/>
        <v>0</v>
      </c>
      <c r="N441" s="229">
        <f t="shared" si="374"/>
        <v>0</v>
      </c>
      <c r="O441" s="228">
        <f t="shared" si="374"/>
        <v>1.2723453978685944E-2</v>
      </c>
      <c r="P441" s="51">
        <f t="shared" si="374"/>
        <v>1.2489136628920637E-2</v>
      </c>
      <c r="Q441" s="51">
        <f t="shared" si="374"/>
        <v>1.1708561056016236E-2</v>
      </c>
      <c r="R441" s="51">
        <f t="shared" si="374"/>
        <v>1.4427624400454754E-2</v>
      </c>
      <c r="S441" s="229">
        <f t="shared" si="374"/>
        <v>1.4427624400454754E-2</v>
      </c>
      <c r="T441" s="228">
        <f t="shared" si="351"/>
        <v>2.8939288224733724</v>
      </c>
      <c r="U441" s="51">
        <f t="shared" si="351"/>
        <v>0.61167094659486632</v>
      </c>
      <c r="V441" s="51">
        <f t="shared" si="351"/>
        <v>0</v>
      </c>
      <c r="W441" s="51">
        <f t="shared" si="351"/>
        <v>0</v>
      </c>
      <c r="X441" s="229">
        <f t="shared" si="351"/>
        <v>0</v>
      </c>
      <c r="Y441" s="228">
        <f t="shared" ref="Y441:AD441" si="375">Y423*$X$43</f>
        <v>9.8866510949556594E-3</v>
      </c>
      <c r="Z441" s="51">
        <f t="shared" si="375"/>
        <v>1.2012374670995075E-4</v>
      </c>
      <c r="AA441" s="51">
        <f t="shared" si="375"/>
        <v>0.70487421052878463</v>
      </c>
      <c r="AB441" s="51">
        <f t="shared" si="375"/>
        <v>10.218690915059421</v>
      </c>
      <c r="AC441" s="51">
        <f t="shared" si="375"/>
        <v>5.0575682790053458</v>
      </c>
      <c r="AD441" s="229">
        <f t="shared" si="375"/>
        <v>7.5143213955143411</v>
      </c>
      <c r="AE441" s="228">
        <f t="shared" ref="AE441:AI441" si="376">AE423*$AD$43</f>
        <v>7.6839561743024795E-2</v>
      </c>
      <c r="AF441" s="51">
        <f t="shared" si="376"/>
        <v>7.9249605619960459E-2</v>
      </c>
      <c r="AG441" s="51">
        <f t="shared" si="376"/>
        <v>7.848380431903014E-2</v>
      </c>
      <c r="AH441" s="51">
        <f t="shared" si="376"/>
        <v>8.0156981544223557E-2</v>
      </c>
      <c r="AI441" s="229">
        <f t="shared" si="376"/>
        <v>8.0710617423634085E-2</v>
      </c>
      <c r="AJ441" s="51">
        <f t="shared" ref="AJ441:AN441" si="377">AJ423*$AH$43</f>
        <v>0</v>
      </c>
      <c r="AK441" s="51">
        <f t="shared" si="377"/>
        <v>0</v>
      </c>
      <c r="AL441" s="51">
        <f t="shared" si="377"/>
        <v>0</v>
      </c>
      <c r="AM441" s="51">
        <f t="shared" si="377"/>
        <v>0</v>
      </c>
      <c r="AN441" s="229">
        <f t="shared" si="377"/>
        <v>0</v>
      </c>
    </row>
    <row r="442" spans="1:40" outlineLevel="1">
      <c r="A442" s="521">
        <f>ROW()</f>
        <v>442</v>
      </c>
      <c r="B442" s="35"/>
      <c r="C442" s="758"/>
      <c r="D442" s="33" t="s">
        <v>27</v>
      </c>
      <c r="J442" s="228">
        <f t="shared" ref="J442:S442" si="378">J424*$N$43</f>
        <v>0</v>
      </c>
      <c r="K442" s="51">
        <f t="shared" si="378"/>
        <v>8.6155726660038734E-2</v>
      </c>
      <c r="L442" s="51">
        <f t="shared" si="378"/>
        <v>0</v>
      </c>
      <c r="M442" s="51">
        <f t="shared" si="378"/>
        <v>0</v>
      </c>
      <c r="N442" s="229">
        <f t="shared" si="378"/>
        <v>0</v>
      </c>
      <c r="O442" s="228">
        <f t="shared" si="378"/>
        <v>2.1529731379589811E-2</v>
      </c>
      <c r="P442" s="51">
        <f t="shared" si="378"/>
        <v>2.1133236087786555E-2</v>
      </c>
      <c r="Q442" s="51">
        <f t="shared" si="378"/>
        <v>1.9812401160867056E-2</v>
      </c>
      <c r="R442" s="51">
        <f t="shared" si="378"/>
        <v>2.4413408364407588E-2</v>
      </c>
      <c r="S442" s="229">
        <f t="shared" si="378"/>
        <v>2.4413408364407585E-2</v>
      </c>
      <c r="T442" s="228">
        <f t="shared" si="351"/>
        <v>0.65447411875946437</v>
      </c>
      <c r="U442" s="51">
        <f t="shared" si="351"/>
        <v>2.9676041748910493</v>
      </c>
      <c r="V442" s="51">
        <f t="shared" si="351"/>
        <v>9.6527608760997019</v>
      </c>
      <c r="W442" s="51">
        <f t="shared" si="351"/>
        <v>0</v>
      </c>
      <c r="X442" s="229">
        <f t="shared" si="351"/>
        <v>0</v>
      </c>
      <c r="Y442" s="228">
        <f t="shared" ref="Y442:AD442" si="379">Y424*$X$43</f>
        <v>0.24680463373912798</v>
      </c>
      <c r="Z442" s="51">
        <f t="shared" si="379"/>
        <v>15.45241382550544</v>
      </c>
      <c r="AA442" s="51">
        <f t="shared" si="379"/>
        <v>0.80084717799301464</v>
      </c>
      <c r="AB442" s="51">
        <f t="shared" si="379"/>
        <v>0.54034900379216533</v>
      </c>
      <c r="AC442" s="51">
        <f t="shared" si="379"/>
        <v>2.4736385194159796E-2</v>
      </c>
      <c r="AD442" s="229">
        <f t="shared" si="379"/>
        <v>2.4736385194159792E-2</v>
      </c>
      <c r="AE442" s="228">
        <f t="shared" ref="AE442:AI442" si="380">AE424*$AD$43</f>
        <v>2.2243019043298138</v>
      </c>
      <c r="AF442" s="51">
        <f t="shared" si="380"/>
        <v>0.40995998476676015</v>
      </c>
      <c r="AG442" s="51">
        <f t="shared" si="380"/>
        <v>0.35349174692109681</v>
      </c>
      <c r="AH442" s="51">
        <f t="shared" si="380"/>
        <v>0.12060512079974382</v>
      </c>
      <c r="AI442" s="229">
        <f t="shared" si="380"/>
        <v>0.12093576259285249</v>
      </c>
      <c r="AJ442" s="51">
        <f t="shared" ref="AJ442:AN442" si="381">AJ424*$AH$43</f>
        <v>1.7314825782089369</v>
      </c>
      <c r="AK442" s="51">
        <f t="shared" si="381"/>
        <v>3.4872691162049225</v>
      </c>
      <c r="AL442" s="51">
        <f t="shared" si="381"/>
        <v>0.45857936808690114</v>
      </c>
      <c r="AM442" s="51">
        <f t="shared" si="381"/>
        <v>0.44048017822866498</v>
      </c>
      <c r="AN442" s="229">
        <f t="shared" si="381"/>
        <v>0.47056351607381797</v>
      </c>
    </row>
    <row r="443" spans="1:40" outlineLevel="1">
      <c r="A443" s="521">
        <f>ROW()</f>
        <v>443</v>
      </c>
      <c r="B443" s="35"/>
      <c r="C443" s="758"/>
      <c r="D443" s="33" t="s">
        <v>34</v>
      </c>
      <c r="J443" s="228">
        <f t="shared" ref="J443:S443" si="382">J425*$N$43</f>
        <v>17.741479415293767</v>
      </c>
      <c r="K443" s="51">
        <f t="shared" si="382"/>
        <v>15.525121728437886</v>
      </c>
      <c r="L443" s="51">
        <f t="shared" si="382"/>
        <v>30.415755917471557</v>
      </c>
      <c r="M443" s="51">
        <f t="shared" si="382"/>
        <v>29.305995052992159</v>
      </c>
      <c r="N443" s="229">
        <f t="shared" si="382"/>
        <v>26.644282462708791</v>
      </c>
      <c r="O443" s="228">
        <f t="shared" si="382"/>
        <v>32.90043585546487</v>
      </c>
      <c r="P443" s="51">
        <f t="shared" si="382"/>
        <v>31.671967075784796</v>
      </c>
      <c r="Q443" s="51">
        <f t="shared" si="382"/>
        <v>24.729969758317687</v>
      </c>
      <c r="R443" s="51">
        <f t="shared" si="382"/>
        <v>29.031038149089458</v>
      </c>
      <c r="S443" s="229">
        <f t="shared" si="382"/>
        <v>29.080119486915823</v>
      </c>
      <c r="T443" s="228">
        <f t="shared" si="351"/>
        <v>13.150728303623293</v>
      </c>
      <c r="U443" s="51">
        <f t="shared" si="351"/>
        <v>31.054477816751991</v>
      </c>
      <c r="V443" s="51">
        <f t="shared" si="351"/>
        <v>35.261315960159244</v>
      </c>
      <c r="W443" s="51">
        <f t="shared" si="351"/>
        <v>35.08936801475668</v>
      </c>
      <c r="X443" s="229">
        <f t="shared" si="351"/>
        <v>36.270436434708571</v>
      </c>
      <c r="Y443" s="228">
        <f t="shared" ref="Y443:AD443" si="383">Y425*$X$43</f>
        <v>21.124182903795795</v>
      </c>
      <c r="Z443" s="51">
        <f t="shared" si="383"/>
        <v>39.785256529069564</v>
      </c>
      <c r="AA443" s="51">
        <f t="shared" si="383"/>
        <v>39.384149422042881</v>
      </c>
      <c r="AB443" s="51">
        <f t="shared" si="383"/>
        <v>40.384032668195083</v>
      </c>
      <c r="AC443" s="51">
        <f t="shared" si="383"/>
        <v>41.144426767969286</v>
      </c>
      <c r="AD443" s="229">
        <f t="shared" si="383"/>
        <v>41.053447742871953</v>
      </c>
      <c r="AE443" s="228">
        <f t="shared" ref="AE443:AI443" si="384">AE425*$AD$43</f>
        <v>32.859392500815318</v>
      </c>
      <c r="AF443" s="51">
        <f t="shared" si="384"/>
        <v>33.586633744563571</v>
      </c>
      <c r="AG443" s="51">
        <f t="shared" si="384"/>
        <v>36.204490278105382</v>
      </c>
      <c r="AH443" s="51">
        <f t="shared" si="384"/>
        <v>37.270909289723186</v>
      </c>
      <c r="AI443" s="229">
        <f t="shared" si="384"/>
        <v>37.869580229892364</v>
      </c>
      <c r="AJ443" s="51">
        <f t="shared" ref="AJ443:AN443" si="385">AJ425*$AH$43</f>
        <v>33.42292002830505</v>
      </c>
      <c r="AK443" s="51">
        <f t="shared" si="385"/>
        <v>35.547743996498653</v>
      </c>
      <c r="AL443" s="51">
        <f t="shared" si="385"/>
        <v>36.695658407748127</v>
      </c>
      <c r="AM443" s="51">
        <f t="shared" si="385"/>
        <v>37.995552877679359</v>
      </c>
      <c r="AN443" s="229">
        <f t="shared" si="385"/>
        <v>38.182878980121103</v>
      </c>
    </row>
    <row r="444" spans="1:40" outlineLevel="1">
      <c r="A444" s="521">
        <f>ROW()</f>
        <v>444</v>
      </c>
      <c r="B444" s="35"/>
      <c r="C444" s="758"/>
      <c r="D444" s="33" t="s">
        <v>35</v>
      </c>
      <c r="J444" s="228">
        <f t="shared" ref="J444:S444" si="386">J426*$N$43</f>
        <v>0</v>
      </c>
      <c r="K444" s="51">
        <f t="shared" si="386"/>
        <v>0</v>
      </c>
      <c r="L444" s="51">
        <f t="shared" si="386"/>
        <v>0</v>
      </c>
      <c r="M444" s="51">
        <f t="shared" si="386"/>
        <v>0</v>
      </c>
      <c r="N444" s="229">
        <f t="shared" si="386"/>
        <v>0</v>
      </c>
      <c r="O444" s="228">
        <f t="shared" si="386"/>
        <v>0.59394873031414908</v>
      </c>
      <c r="P444" s="51">
        <f t="shared" si="386"/>
        <v>0.58301046680356305</v>
      </c>
      <c r="Q444" s="51">
        <f t="shared" si="386"/>
        <v>0.54657210099366138</v>
      </c>
      <c r="R444" s="51">
        <f t="shared" si="386"/>
        <v>0.67350180292667339</v>
      </c>
      <c r="S444" s="229">
        <f t="shared" si="386"/>
        <v>0.67350180292667317</v>
      </c>
      <c r="T444" s="228">
        <f t="shared" si="351"/>
        <v>0</v>
      </c>
      <c r="U444" s="51">
        <f t="shared" si="351"/>
        <v>0.93634248687549593</v>
      </c>
      <c r="V444" s="51">
        <f t="shared" si="351"/>
        <v>0</v>
      </c>
      <c r="W444" s="51">
        <f t="shared" si="351"/>
        <v>0</v>
      </c>
      <c r="X444" s="229">
        <f t="shared" si="351"/>
        <v>0.9192128289176118</v>
      </c>
      <c r="Y444" s="228">
        <f t="shared" ref="Y444:AD444" si="387">Y426*$X$43</f>
        <v>0.14991660773468665</v>
      </c>
      <c r="Z444" s="51">
        <f t="shared" si="387"/>
        <v>2.0498636068523535</v>
      </c>
      <c r="AA444" s="51">
        <f t="shared" si="387"/>
        <v>1.787260275707234</v>
      </c>
      <c r="AB444" s="51">
        <f t="shared" si="387"/>
        <v>1.5802270852722522</v>
      </c>
      <c r="AC444" s="51">
        <f t="shared" si="387"/>
        <v>1.245438337354092</v>
      </c>
      <c r="AD444" s="229">
        <f t="shared" si="387"/>
        <v>1.2454383373540916</v>
      </c>
      <c r="AE444" s="228">
        <f t="shared" ref="AE444:AI444" si="388">AE426*$AD$43</f>
        <v>0.92257913878625497</v>
      </c>
      <c r="AF444" s="51">
        <f t="shared" si="388"/>
        <v>0.92257913878625497</v>
      </c>
      <c r="AG444" s="51">
        <f t="shared" si="388"/>
        <v>1.0238354576391782</v>
      </c>
      <c r="AH444" s="51">
        <f t="shared" si="388"/>
        <v>1.0259758195199362</v>
      </c>
      <c r="AI444" s="229">
        <f t="shared" si="388"/>
        <v>1.0259758195199362</v>
      </c>
      <c r="AJ444" s="51">
        <f t="shared" ref="AJ444:AN444" si="389">AJ426*$AH$43</f>
        <v>0.98914622436431654</v>
      </c>
      <c r="AK444" s="51">
        <f t="shared" si="389"/>
        <v>0.92671503170376601</v>
      </c>
      <c r="AL444" s="51">
        <f t="shared" si="389"/>
        <v>0.92671503170376601</v>
      </c>
      <c r="AM444" s="51">
        <f t="shared" si="389"/>
        <v>0.92671503170376601</v>
      </c>
      <c r="AN444" s="229">
        <f t="shared" si="389"/>
        <v>0.92671503170376601</v>
      </c>
    </row>
    <row r="445" spans="1:40" outlineLevel="1">
      <c r="A445" s="521">
        <f>ROW()</f>
        <v>445</v>
      </c>
      <c r="B445" s="35"/>
      <c r="C445" s="758"/>
      <c r="D445" s="33" t="s">
        <v>302</v>
      </c>
      <c r="J445" s="228"/>
      <c r="K445" s="51"/>
      <c r="L445" s="51"/>
      <c r="M445" s="51"/>
      <c r="N445" s="229"/>
      <c r="O445" s="228"/>
      <c r="P445" s="51"/>
      <c r="Q445" s="51"/>
      <c r="R445" s="51"/>
      <c r="S445" s="229"/>
      <c r="T445" s="228">
        <f t="shared" ref="T445:X450" si="390">T427*$S$43</f>
        <v>0</v>
      </c>
      <c r="U445" s="51">
        <f t="shared" si="390"/>
        <v>0</v>
      </c>
      <c r="V445" s="51">
        <f t="shared" si="390"/>
        <v>0</v>
      </c>
      <c r="W445" s="51">
        <f t="shared" si="390"/>
        <v>0</v>
      </c>
      <c r="X445" s="229">
        <f t="shared" si="390"/>
        <v>0</v>
      </c>
      <c r="Y445" s="228">
        <f t="shared" ref="Y445:AD445" si="391">Y427*$X$43</f>
        <v>2.1205399679040693</v>
      </c>
      <c r="Z445" s="51">
        <f t="shared" si="391"/>
        <v>3.2506810415126957</v>
      </c>
      <c r="AA445" s="51">
        <f t="shared" si="391"/>
        <v>0.98045950134645898</v>
      </c>
      <c r="AB445" s="51">
        <f t="shared" si="391"/>
        <v>1.7070671048109238</v>
      </c>
      <c r="AC445" s="51">
        <f t="shared" si="391"/>
        <v>5.6180158516700507</v>
      </c>
      <c r="AD445" s="229">
        <f t="shared" si="391"/>
        <v>5.4823053921741449</v>
      </c>
      <c r="AE445" s="228">
        <f t="shared" ref="AE445:AI445" si="392">AE427*$AD$43</f>
        <v>3.875584752442343</v>
      </c>
      <c r="AF445" s="51">
        <f t="shared" si="392"/>
        <v>5.4831466697960476</v>
      </c>
      <c r="AG445" s="51">
        <f t="shared" si="392"/>
        <v>2.1869164954412148</v>
      </c>
      <c r="AH445" s="51">
        <f t="shared" si="392"/>
        <v>3.4741989329311025</v>
      </c>
      <c r="AI445" s="229">
        <f t="shared" si="392"/>
        <v>3.6378934296414682</v>
      </c>
      <c r="AJ445" s="51">
        <f t="shared" ref="AJ445:AN445" si="393">AJ427*$AH$43</f>
        <v>3.3959310085174859</v>
      </c>
      <c r="AK445" s="51">
        <f t="shared" si="393"/>
        <v>2.2871284593738772</v>
      </c>
      <c r="AL445" s="51">
        <f t="shared" si="393"/>
        <v>1.4167241534958814</v>
      </c>
      <c r="AM445" s="51">
        <f t="shared" si="393"/>
        <v>2.4136360821728773</v>
      </c>
      <c r="AN445" s="229">
        <f t="shared" si="393"/>
        <v>2.8349993521859416</v>
      </c>
    </row>
    <row r="446" spans="1:40" outlineLevel="1">
      <c r="A446" s="521">
        <f>ROW()</f>
        <v>446</v>
      </c>
      <c r="B446" s="35"/>
      <c r="C446" s="758"/>
      <c r="D446" s="33" t="s">
        <v>36</v>
      </c>
      <c r="J446" s="228">
        <f t="shared" ref="J446:S446" si="394">J428*$N$43</f>
        <v>5.9481067960211353</v>
      </c>
      <c r="K446" s="51">
        <f t="shared" si="394"/>
        <v>1.1188455035205982</v>
      </c>
      <c r="L446" s="51">
        <f t="shared" si="394"/>
        <v>0.630508211027203</v>
      </c>
      <c r="M446" s="51">
        <f t="shared" si="394"/>
        <v>0.58151116975833372</v>
      </c>
      <c r="N446" s="229">
        <f t="shared" si="394"/>
        <v>1.6472014914831581</v>
      </c>
      <c r="O446" s="228">
        <f t="shared" si="394"/>
        <v>5.5024056029755588</v>
      </c>
      <c r="P446" s="51">
        <f t="shared" si="394"/>
        <v>4.7613753878527199</v>
      </c>
      <c r="Q446" s="51">
        <f t="shared" si="394"/>
        <v>3.9963466657526614</v>
      </c>
      <c r="R446" s="51">
        <f t="shared" si="394"/>
        <v>5.769466101983733</v>
      </c>
      <c r="S446" s="229">
        <f t="shared" si="394"/>
        <v>3.7166539289921041</v>
      </c>
      <c r="T446" s="228">
        <f t="shared" si="390"/>
        <v>4.4163159130916245</v>
      </c>
      <c r="U446" s="51">
        <f t="shared" si="390"/>
        <v>6.6095328048310646</v>
      </c>
      <c r="V446" s="51">
        <f t="shared" si="390"/>
        <v>4.9868372139306505</v>
      </c>
      <c r="W446" s="51">
        <f t="shared" si="390"/>
        <v>7.2177919750157873</v>
      </c>
      <c r="X446" s="229">
        <f t="shared" si="390"/>
        <v>2.3326654602143408</v>
      </c>
      <c r="Y446" s="228">
        <f t="shared" ref="Y446:AD446" si="395">Y428*$X$43</f>
        <v>6.1883195705752323</v>
      </c>
      <c r="Z446" s="51">
        <f t="shared" si="395"/>
        <v>9.4766314036842125</v>
      </c>
      <c r="AA446" s="51">
        <f t="shared" si="395"/>
        <v>8.7088755064539125</v>
      </c>
      <c r="AB446" s="51">
        <f t="shared" si="395"/>
        <v>6.673793607506588</v>
      </c>
      <c r="AC446" s="51">
        <f t="shared" si="395"/>
        <v>5.3790931064714931</v>
      </c>
      <c r="AD446" s="229">
        <f t="shared" si="395"/>
        <v>3.4300052740972675</v>
      </c>
      <c r="AE446" s="228">
        <f t="shared" ref="AE446:AI446" si="396">AE428*$AD$43</f>
        <v>8.6116187423061525</v>
      </c>
      <c r="AF446" s="51">
        <f t="shared" si="396"/>
        <v>10.052604319273438</v>
      </c>
      <c r="AG446" s="51">
        <f t="shared" si="396"/>
        <v>7.873421665617494</v>
      </c>
      <c r="AH446" s="51">
        <f t="shared" si="396"/>
        <v>5.8826090339216535</v>
      </c>
      <c r="AI446" s="229">
        <f t="shared" si="396"/>
        <v>8.8886005253313343</v>
      </c>
      <c r="AJ446" s="51">
        <f t="shared" ref="AJ446:AN446" si="397">AJ428*$AH$43</f>
        <v>17.048536172776139</v>
      </c>
      <c r="AK446" s="51">
        <f t="shared" si="397"/>
        <v>24.809862190641439</v>
      </c>
      <c r="AL446" s="51">
        <f t="shared" si="397"/>
        <v>8.1692658943866885</v>
      </c>
      <c r="AM446" s="51">
        <f t="shared" si="397"/>
        <v>4.0969273641353077</v>
      </c>
      <c r="AN446" s="229">
        <f t="shared" si="397"/>
        <v>1.6142027430181629</v>
      </c>
    </row>
    <row r="447" spans="1:40" outlineLevel="1">
      <c r="A447" s="521">
        <f>ROW()</f>
        <v>447</v>
      </c>
      <c r="B447" s="35"/>
      <c r="C447" s="758"/>
      <c r="D447" s="33" t="s">
        <v>583</v>
      </c>
      <c r="J447" s="228">
        <f t="shared" ref="J447:S447" si="398">J429*$N$43</f>
        <v>0</v>
      </c>
      <c r="K447" s="51">
        <f t="shared" si="398"/>
        <v>0</v>
      </c>
      <c r="L447" s="51">
        <f t="shared" si="398"/>
        <v>0</v>
      </c>
      <c r="M447" s="51">
        <f t="shared" si="398"/>
        <v>0</v>
      </c>
      <c r="N447" s="229">
        <f t="shared" si="398"/>
        <v>0</v>
      </c>
      <c r="O447" s="228">
        <f t="shared" si="398"/>
        <v>0</v>
      </c>
      <c r="P447" s="51">
        <f t="shared" si="398"/>
        <v>0</v>
      </c>
      <c r="Q447" s="51">
        <f t="shared" si="398"/>
        <v>0</v>
      </c>
      <c r="R447" s="51">
        <f t="shared" si="398"/>
        <v>0</v>
      </c>
      <c r="S447" s="229">
        <f t="shared" si="398"/>
        <v>0</v>
      </c>
      <c r="T447" s="228">
        <f t="shared" si="390"/>
        <v>0</v>
      </c>
      <c r="U447" s="51">
        <f t="shared" si="390"/>
        <v>0</v>
      </c>
      <c r="V447" s="51">
        <f t="shared" si="390"/>
        <v>0</v>
      </c>
      <c r="W447" s="51">
        <f t="shared" si="390"/>
        <v>0</v>
      </c>
      <c r="X447" s="229">
        <f t="shared" si="390"/>
        <v>0</v>
      </c>
      <c r="Y447" s="228">
        <f t="shared" ref="Y447:AD447" si="399">Y429*$X$43</f>
        <v>0</v>
      </c>
      <c r="Z447" s="51">
        <f t="shared" si="399"/>
        <v>0</v>
      </c>
      <c r="AA447" s="51">
        <f t="shared" si="399"/>
        <v>0</v>
      </c>
      <c r="AB447" s="51">
        <f t="shared" si="399"/>
        <v>0</v>
      </c>
      <c r="AC447" s="51">
        <f t="shared" si="399"/>
        <v>0</v>
      </c>
      <c r="AD447" s="229">
        <f t="shared" si="399"/>
        <v>0</v>
      </c>
      <c r="AE447" s="228">
        <f t="shared" ref="AE447:AI447" si="400">AE429*$AD$43</f>
        <v>1.3987489300346945</v>
      </c>
      <c r="AF447" s="51">
        <f t="shared" si="400"/>
        <v>2.3203832650123997</v>
      </c>
      <c r="AG447" s="51">
        <f t="shared" si="400"/>
        <v>1.6917358356254615</v>
      </c>
      <c r="AH447" s="51">
        <f t="shared" si="400"/>
        <v>1.6742063798518003</v>
      </c>
      <c r="AI447" s="229">
        <f t="shared" si="400"/>
        <v>1.7500951852029478</v>
      </c>
      <c r="AJ447" s="51">
        <f t="shared" ref="AJ447:AN447" si="401">AJ429*$AH$43</f>
        <v>1.0959647702865636</v>
      </c>
      <c r="AK447" s="51">
        <f t="shared" si="401"/>
        <v>3.036731038037277</v>
      </c>
      <c r="AL447" s="51">
        <f t="shared" si="401"/>
        <v>1.6353824609162959</v>
      </c>
      <c r="AM447" s="51">
        <f t="shared" si="401"/>
        <v>1.5744290226615425</v>
      </c>
      <c r="AN447" s="229">
        <f t="shared" si="401"/>
        <v>1.6018815517000486</v>
      </c>
    </row>
    <row r="448" spans="1:40" outlineLevel="1">
      <c r="A448" s="521">
        <f>ROW()</f>
        <v>448</v>
      </c>
      <c r="B448" s="35"/>
      <c r="C448" s="758"/>
      <c r="D448" s="33" t="s">
        <v>81</v>
      </c>
      <c r="J448" s="228">
        <f t="shared" ref="J448:S448" si="402">J430*$N$43</f>
        <v>2.0301247106016145E-4</v>
      </c>
      <c r="K448" s="51">
        <f t="shared" si="402"/>
        <v>7.4826807187792395E-3</v>
      </c>
      <c r="L448" s="51">
        <f t="shared" si="402"/>
        <v>2.998264568030387</v>
      </c>
      <c r="M448" s="51">
        <f t="shared" si="402"/>
        <v>5.2373699117619141</v>
      </c>
      <c r="N448" s="229">
        <f t="shared" si="402"/>
        <v>11.690344023278897</v>
      </c>
      <c r="O448" s="228">
        <f t="shared" si="402"/>
        <v>0</v>
      </c>
      <c r="P448" s="51">
        <f t="shared" si="402"/>
        <v>0</v>
      </c>
      <c r="Q448" s="51">
        <f t="shared" si="402"/>
        <v>0</v>
      </c>
      <c r="R448" s="51">
        <f t="shared" si="402"/>
        <v>0</v>
      </c>
      <c r="S448" s="229">
        <f t="shared" si="402"/>
        <v>0</v>
      </c>
      <c r="T448" s="228">
        <f t="shared" si="390"/>
        <v>0</v>
      </c>
      <c r="U448" s="51">
        <f t="shared" si="390"/>
        <v>0</v>
      </c>
      <c r="V448" s="51">
        <f t="shared" si="390"/>
        <v>0</v>
      </c>
      <c r="W448" s="51">
        <f t="shared" si="390"/>
        <v>0</v>
      </c>
      <c r="X448" s="229">
        <f t="shared" si="390"/>
        <v>0</v>
      </c>
      <c r="Y448" s="228">
        <f t="shared" ref="Y448:AD448" si="403">Y430*$X$43</f>
        <v>0</v>
      </c>
      <c r="Z448" s="51">
        <f t="shared" si="403"/>
        <v>0</v>
      </c>
      <c r="AA448" s="51">
        <f t="shared" si="403"/>
        <v>0</v>
      </c>
      <c r="AB448" s="51">
        <f t="shared" si="403"/>
        <v>0</v>
      </c>
      <c r="AC448" s="51">
        <f t="shared" si="403"/>
        <v>0</v>
      </c>
      <c r="AD448" s="229">
        <f t="shared" si="403"/>
        <v>0</v>
      </c>
      <c r="AE448" s="228">
        <f t="shared" ref="AE448:AI448" si="404">AE430*$AD$43</f>
        <v>0</v>
      </c>
      <c r="AF448" s="51">
        <f t="shared" si="404"/>
        <v>0</v>
      </c>
      <c r="AG448" s="51">
        <f t="shared" si="404"/>
        <v>0</v>
      </c>
      <c r="AH448" s="51">
        <f t="shared" si="404"/>
        <v>0</v>
      </c>
      <c r="AI448" s="229">
        <f t="shared" si="404"/>
        <v>0</v>
      </c>
      <c r="AJ448" s="51">
        <f t="shared" ref="AJ448:AN448" si="405">AJ430*$AH$43</f>
        <v>0</v>
      </c>
      <c r="AK448" s="51">
        <f t="shared" si="405"/>
        <v>0</v>
      </c>
      <c r="AL448" s="51">
        <f t="shared" si="405"/>
        <v>0</v>
      </c>
      <c r="AM448" s="51">
        <f t="shared" si="405"/>
        <v>0</v>
      </c>
      <c r="AN448" s="229">
        <f t="shared" si="405"/>
        <v>0</v>
      </c>
    </row>
    <row r="449" spans="1:40" outlineLevel="1">
      <c r="A449" s="521">
        <f>ROW()</f>
        <v>449</v>
      </c>
      <c r="B449" s="35"/>
      <c r="C449" s="758"/>
      <c r="D449" s="33" t="s">
        <v>28</v>
      </c>
      <c r="J449" s="228">
        <f t="shared" ref="J449:S449" si="406">J431*$N$43</f>
        <v>0.44676715078364304</v>
      </c>
      <c r="K449" s="51">
        <f t="shared" si="406"/>
        <v>0.33144195767140466</v>
      </c>
      <c r="L449" s="51">
        <f t="shared" si="406"/>
        <v>0</v>
      </c>
      <c r="M449" s="51">
        <f t="shared" si="406"/>
        <v>0</v>
      </c>
      <c r="N449" s="229">
        <f t="shared" si="406"/>
        <v>0</v>
      </c>
      <c r="O449" s="228">
        <f t="shared" si="406"/>
        <v>0.15775314157785217</v>
      </c>
      <c r="P449" s="51">
        <f t="shared" si="406"/>
        <v>0.15484793218159779</v>
      </c>
      <c r="Q449" s="51">
        <f t="shared" si="406"/>
        <v>0.14516988020995006</v>
      </c>
      <c r="R449" s="51">
        <f t="shared" si="406"/>
        <v>0.17888248572201457</v>
      </c>
      <c r="S449" s="229">
        <f t="shared" si="406"/>
        <v>0.17888248572201457</v>
      </c>
      <c r="T449" s="228">
        <f t="shared" si="390"/>
        <v>0</v>
      </c>
      <c r="U449" s="51">
        <f t="shared" si="390"/>
        <v>0</v>
      </c>
      <c r="V449" s="51">
        <f t="shared" si="390"/>
        <v>0</v>
      </c>
      <c r="W449" s="51">
        <f t="shared" si="390"/>
        <v>0</v>
      </c>
      <c r="X449" s="229">
        <f t="shared" si="390"/>
        <v>0</v>
      </c>
      <c r="Y449" s="228">
        <f t="shared" ref="Y449:AD449" si="407">Y431*$X$43</f>
        <v>0</v>
      </c>
      <c r="Z449" s="51">
        <f t="shared" si="407"/>
        <v>6.2330972615675151</v>
      </c>
      <c r="AA449" s="51">
        <f t="shared" si="407"/>
        <v>0.70684608120868742</v>
      </c>
      <c r="AB449" s="51">
        <f t="shared" si="407"/>
        <v>0.44981114258734656</v>
      </c>
      <c r="AC449" s="51">
        <f t="shared" si="407"/>
        <v>0</v>
      </c>
      <c r="AD449" s="229">
        <f t="shared" si="407"/>
        <v>0</v>
      </c>
      <c r="AE449" s="228">
        <f t="shared" ref="AE449:AI449" si="408">AE431*$AD$43</f>
        <v>0</v>
      </c>
      <c r="AF449" s="51">
        <f t="shared" si="408"/>
        <v>0</v>
      </c>
      <c r="AG449" s="51">
        <f t="shared" si="408"/>
        <v>0</v>
      </c>
      <c r="AH449" s="51">
        <f t="shared" si="408"/>
        <v>0</v>
      </c>
      <c r="AI449" s="229">
        <f t="shared" si="408"/>
        <v>0</v>
      </c>
      <c r="AJ449" s="51">
        <f t="shared" ref="AJ449:AN449" si="409">AJ431*$AH$43</f>
        <v>0</v>
      </c>
      <c r="AK449" s="51">
        <f t="shared" si="409"/>
        <v>0</v>
      </c>
      <c r="AL449" s="51">
        <f t="shared" si="409"/>
        <v>0</v>
      </c>
      <c r="AM449" s="51">
        <f t="shared" si="409"/>
        <v>0</v>
      </c>
      <c r="AN449" s="229">
        <f t="shared" si="409"/>
        <v>0</v>
      </c>
    </row>
    <row r="450" spans="1:40" outlineLevel="1">
      <c r="A450" s="521">
        <f>ROW()</f>
        <v>450</v>
      </c>
      <c r="B450" s="35"/>
      <c r="C450" s="758"/>
      <c r="D450" s="45" t="s">
        <v>443</v>
      </c>
      <c r="E450" s="45"/>
      <c r="F450" s="45"/>
      <c r="G450" s="45"/>
      <c r="H450" s="45"/>
      <c r="I450" s="45"/>
      <c r="J450" s="230">
        <f t="shared" ref="J450:S450" si="410">J432*$N$43</f>
        <v>0</v>
      </c>
      <c r="K450" s="52">
        <f t="shared" si="410"/>
        <v>0</v>
      </c>
      <c r="L450" s="52">
        <f t="shared" si="410"/>
        <v>0</v>
      </c>
      <c r="M450" s="52">
        <f t="shared" si="410"/>
        <v>0</v>
      </c>
      <c r="N450" s="231">
        <f t="shared" si="410"/>
        <v>0</v>
      </c>
      <c r="O450" s="230">
        <f t="shared" si="410"/>
        <v>0</v>
      </c>
      <c r="P450" s="52">
        <f t="shared" si="410"/>
        <v>0</v>
      </c>
      <c r="Q450" s="52">
        <f t="shared" si="410"/>
        <v>0</v>
      </c>
      <c r="R450" s="52">
        <f t="shared" si="410"/>
        <v>0</v>
      </c>
      <c r="S450" s="231">
        <f t="shared" si="410"/>
        <v>0</v>
      </c>
      <c r="T450" s="230">
        <f t="shared" si="390"/>
        <v>0</v>
      </c>
      <c r="U450" s="52">
        <f t="shared" si="390"/>
        <v>0</v>
      </c>
      <c r="V450" s="52">
        <f t="shared" si="390"/>
        <v>0</v>
      </c>
      <c r="W450" s="52">
        <f t="shared" si="390"/>
        <v>0</v>
      </c>
      <c r="X450" s="231">
        <f t="shared" si="390"/>
        <v>0</v>
      </c>
      <c r="Y450" s="230">
        <f t="shared" ref="Y450:AD450" si="411">Y432*$X$43</f>
        <v>0</v>
      </c>
      <c r="Z450" s="52">
        <f t="shared" si="411"/>
        <v>0</v>
      </c>
      <c r="AA450" s="52">
        <f t="shared" si="411"/>
        <v>0</v>
      </c>
      <c r="AB450" s="52">
        <f t="shared" si="411"/>
        <v>0</v>
      </c>
      <c r="AC450" s="52">
        <f t="shared" si="411"/>
        <v>0.40942238271461906</v>
      </c>
      <c r="AD450" s="231">
        <f t="shared" si="411"/>
        <v>0.95582870982905421</v>
      </c>
      <c r="AE450" s="230">
        <f t="shared" ref="AE450:AI450" si="412">AE432*$AD$43</f>
        <v>0</v>
      </c>
      <c r="AF450" s="52">
        <f t="shared" si="412"/>
        <v>0</v>
      </c>
      <c r="AG450" s="52">
        <f t="shared" si="412"/>
        <v>0</v>
      </c>
      <c r="AH450" s="52">
        <f t="shared" si="412"/>
        <v>0</v>
      </c>
      <c r="AI450" s="231">
        <f t="shared" si="412"/>
        <v>0</v>
      </c>
      <c r="AJ450" s="52">
        <f t="shared" ref="AJ450:AN450" si="413">AJ432*$AH$43</f>
        <v>0</v>
      </c>
      <c r="AK450" s="52">
        <f t="shared" si="413"/>
        <v>0</v>
      </c>
      <c r="AL450" s="52">
        <f t="shared" si="413"/>
        <v>0</v>
      </c>
      <c r="AM450" s="52">
        <f t="shared" si="413"/>
        <v>0</v>
      </c>
      <c r="AN450" s="231">
        <f t="shared" si="413"/>
        <v>0</v>
      </c>
    </row>
    <row r="451" spans="1:40" outlineLevel="1">
      <c r="A451" s="521">
        <f>ROW()</f>
        <v>451</v>
      </c>
      <c r="B451" s="35"/>
      <c r="C451" s="758"/>
      <c r="D451" s="33" t="s">
        <v>24</v>
      </c>
      <c r="F451" s="151"/>
      <c r="G451" s="151"/>
      <c r="H451" s="151"/>
      <c r="I451" s="151"/>
      <c r="J451" s="251">
        <f t="shared" ref="J451:AN451" si="414">SUM(J435:J450)</f>
        <v>37.267702057249039</v>
      </c>
      <c r="K451" s="58">
        <f t="shared" si="414"/>
        <v>28.350406550767982</v>
      </c>
      <c r="L451" s="58">
        <f t="shared" si="414"/>
        <v>41.324567568416605</v>
      </c>
      <c r="M451" s="58">
        <f t="shared" si="414"/>
        <v>46.714111985601839</v>
      </c>
      <c r="N451" s="247">
        <f t="shared" si="414"/>
        <v>55.226687958375564</v>
      </c>
      <c r="O451" s="251">
        <f t="shared" si="414"/>
        <v>52.635843606495868</v>
      </c>
      <c r="P451" s="58">
        <f t="shared" si="414"/>
        <v>50.472208297263393</v>
      </c>
      <c r="Q451" s="58">
        <f t="shared" si="414"/>
        <v>41.274147342132679</v>
      </c>
      <c r="R451" s="58">
        <f t="shared" si="414"/>
        <v>48.794807281902585</v>
      </c>
      <c r="S451" s="247">
        <f t="shared" si="414"/>
        <v>50.062071810362546</v>
      </c>
      <c r="T451" s="251">
        <f t="shared" si="414"/>
        <v>43.725181552097112</v>
      </c>
      <c r="U451" s="58">
        <f t="shared" si="414"/>
        <v>65.22359257958442</v>
      </c>
      <c r="V451" s="58">
        <f t="shared" si="414"/>
        <v>77.819852361981916</v>
      </c>
      <c r="W451" s="58">
        <f t="shared" si="414"/>
        <v>75.47208550464012</v>
      </c>
      <c r="X451" s="247">
        <f t="shared" si="414"/>
        <v>72.931801140998687</v>
      </c>
      <c r="Y451" s="251">
        <f t="shared" si="414"/>
        <v>49.958041371493607</v>
      </c>
      <c r="Z451" s="58">
        <f t="shared" si="414"/>
        <v>123.56328282393324</v>
      </c>
      <c r="AA451" s="58">
        <f t="shared" si="414"/>
        <v>109.29885083619544</v>
      </c>
      <c r="AB451" s="58">
        <f t="shared" si="414"/>
        <v>98.285785948442978</v>
      </c>
      <c r="AC451" s="58">
        <f t="shared" si="414"/>
        <v>94.907212817910519</v>
      </c>
      <c r="AD451" s="247">
        <f t="shared" si="414"/>
        <v>97.835716675218464</v>
      </c>
      <c r="AE451" s="251">
        <f t="shared" si="414"/>
        <v>102.05547783726938</v>
      </c>
      <c r="AF451" s="58">
        <f t="shared" si="414"/>
        <v>95.911954031079262</v>
      </c>
      <c r="AG451" s="58">
        <f t="shared" si="414"/>
        <v>94.273775701399614</v>
      </c>
      <c r="AH451" s="58">
        <f t="shared" si="414"/>
        <v>93.278663080283337</v>
      </c>
      <c r="AI451" s="247">
        <f t="shared" si="414"/>
        <v>94.917199170824773</v>
      </c>
      <c r="AJ451" s="58">
        <f t="shared" si="414"/>
        <v>101.88179403245786</v>
      </c>
      <c r="AK451" s="58">
        <f t="shared" si="414"/>
        <v>114.67653488282096</v>
      </c>
      <c r="AL451" s="58">
        <f t="shared" si="414"/>
        <v>99.45445069250826</v>
      </c>
      <c r="AM451" s="58">
        <f t="shared" si="414"/>
        <v>95.013136034195796</v>
      </c>
      <c r="AN451" s="247">
        <f t="shared" si="414"/>
        <v>93.461254797360724</v>
      </c>
    </row>
    <row r="452" spans="1:40">
      <c r="A452" s="853" t="s">
        <v>513</v>
      </c>
      <c r="B452" s="717"/>
      <c r="C452" s="757"/>
      <c r="D452" s="717"/>
      <c r="E452" s="717"/>
      <c r="F452" s="717"/>
      <c r="G452" s="717"/>
      <c r="H452" s="717"/>
      <c r="I452" s="718"/>
      <c r="J452" s="719"/>
      <c r="K452" s="718"/>
      <c r="L452" s="718"/>
      <c r="M452" s="718"/>
      <c r="N452" s="720"/>
      <c r="O452" s="719"/>
      <c r="P452" s="718"/>
      <c r="Q452" s="718"/>
      <c r="R452" s="718"/>
      <c r="S452" s="720"/>
      <c r="T452" s="719"/>
      <c r="U452" s="718"/>
      <c r="V452" s="718"/>
      <c r="W452" s="718"/>
      <c r="X452" s="720"/>
      <c r="Y452" s="719"/>
      <c r="Z452" s="718"/>
      <c r="AA452" s="718"/>
      <c r="AB452" s="718"/>
      <c r="AC452" s="718"/>
      <c r="AD452" s="720"/>
      <c r="AE452" s="719"/>
      <c r="AF452" s="718"/>
      <c r="AG452" s="718"/>
      <c r="AH452" s="718"/>
      <c r="AI452" s="720"/>
      <c r="AJ452" s="718"/>
      <c r="AK452" s="718"/>
      <c r="AL452" s="718"/>
      <c r="AM452" s="718"/>
      <c r="AN452" s="720"/>
    </row>
    <row r="453" spans="1:40" outlineLevel="1">
      <c r="A453" s="521">
        <f>ROW()</f>
        <v>453</v>
      </c>
      <c r="B453" s="35"/>
      <c r="C453" s="756" t="s">
        <v>564</v>
      </c>
      <c r="J453" s="1900"/>
      <c r="K453" s="1901"/>
      <c r="L453" s="1901"/>
      <c r="M453" s="1901"/>
      <c r="N453" s="1902"/>
      <c r="O453" s="1900"/>
      <c r="P453" s="1901"/>
      <c r="Q453" s="1901"/>
      <c r="R453" s="1901"/>
      <c r="S453" s="1902"/>
      <c r="T453" s="1900"/>
      <c r="U453" s="1901"/>
      <c r="V453" s="1901"/>
      <c r="W453" s="1901"/>
      <c r="X453" s="1902"/>
      <c r="Y453" s="1894" t="s">
        <v>811</v>
      </c>
      <c r="Z453" s="1895"/>
      <c r="AA453" s="1895"/>
      <c r="AB453" s="1895"/>
      <c r="AC453" s="1895"/>
      <c r="AD453" s="1896"/>
      <c r="AE453" s="1413"/>
      <c r="AF453" s="1137"/>
      <c r="AG453" s="1136" t="s">
        <v>812</v>
      </c>
      <c r="AH453" s="1137"/>
      <c r="AI453" s="1160"/>
      <c r="AJ453" s="1137"/>
      <c r="AK453" s="1137"/>
      <c r="AL453" s="1136" t="s">
        <v>813</v>
      </c>
      <c r="AM453" s="1137"/>
      <c r="AN453" s="1160"/>
    </row>
    <row r="454" spans="1:40" outlineLevel="1">
      <c r="A454" s="521">
        <f>ROW()</f>
        <v>454</v>
      </c>
      <c r="B454" s="35"/>
      <c r="C454" s="758"/>
      <c r="D454" s="33" t="s">
        <v>300</v>
      </c>
      <c r="J454" s="228"/>
      <c r="K454" s="51"/>
      <c r="L454" s="51"/>
      <c r="M454" s="51"/>
      <c r="N454" s="229"/>
      <c r="O454" s="228"/>
      <c r="P454" s="51"/>
      <c r="Q454" s="51"/>
      <c r="R454" s="51"/>
      <c r="S454" s="229"/>
      <c r="T454" s="228"/>
      <c r="U454" s="51"/>
      <c r="V454" s="51"/>
      <c r="W454" s="51"/>
      <c r="X454" s="229"/>
      <c r="Y454" s="412">
        <v>0</v>
      </c>
      <c r="Z454" s="411">
        <v>0</v>
      </c>
      <c r="AA454" s="411">
        <v>0</v>
      </c>
      <c r="AB454" s="411">
        <v>0</v>
      </c>
      <c r="AC454" s="411">
        <v>0</v>
      </c>
      <c r="AD454" s="657">
        <v>0</v>
      </c>
      <c r="AE454" s="412">
        <v>0</v>
      </c>
      <c r="AF454" s="411">
        <v>5.4897087259180466E-4</v>
      </c>
      <c r="AG454" s="411">
        <v>5.7637112241082662E-3</v>
      </c>
      <c r="AH454" s="411">
        <v>0</v>
      </c>
      <c r="AI454" s="657">
        <v>0</v>
      </c>
      <c r="AJ454" s="51">
        <f t="shared" ref="AJ454:AN454" si="415">AJ472*AJ$44</f>
        <v>0</v>
      </c>
      <c r="AK454" s="51">
        <f t="shared" si="415"/>
        <v>0</v>
      </c>
      <c r="AL454" s="51">
        <f t="shared" si="415"/>
        <v>0</v>
      </c>
      <c r="AM454" s="51">
        <f t="shared" si="415"/>
        <v>0</v>
      </c>
      <c r="AN454" s="229">
        <f t="shared" si="415"/>
        <v>0</v>
      </c>
    </row>
    <row r="455" spans="1:40" outlineLevel="1">
      <c r="A455" s="521">
        <f>ROW()</f>
        <v>455</v>
      </c>
      <c r="B455" s="35"/>
      <c r="C455" s="758"/>
      <c r="D455" s="33" t="s">
        <v>301</v>
      </c>
      <c r="J455" s="228"/>
      <c r="K455" s="51"/>
      <c r="L455" s="51"/>
      <c r="M455" s="51"/>
      <c r="N455" s="229"/>
      <c r="O455" s="228"/>
      <c r="P455" s="51"/>
      <c r="Q455" s="51"/>
      <c r="R455" s="51"/>
      <c r="S455" s="229"/>
      <c r="T455" s="228"/>
      <c r="U455" s="51"/>
      <c r="V455" s="51"/>
      <c r="W455" s="51"/>
      <c r="X455" s="229"/>
      <c r="Y455" s="412">
        <v>0</v>
      </c>
      <c r="Z455" s="411">
        <v>0</v>
      </c>
      <c r="AA455" s="411">
        <v>0</v>
      </c>
      <c r="AB455" s="411">
        <v>0</v>
      </c>
      <c r="AC455" s="411">
        <v>0</v>
      </c>
      <c r="AD455" s="657">
        <v>0</v>
      </c>
      <c r="AE455" s="412">
        <v>0</v>
      </c>
      <c r="AF455" s="411">
        <v>0</v>
      </c>
      <c r="AG455" s="411">
        <v>0</v>
      </c>
      <c r="AH455" s="411">
        <v>0</v>
      </c>
      <c r="AI455" s="657">
        <v>0</v>
      </c>
      <c r="AJ455" s="51">
        <f t="shared" ref="AJ455:AN455" si="416">AJ473*AJ$44</f>
        <v>0</v>
      </c>
      <c r="AK455" s="51">
        <f t="shared" si="416"/>
        <v>0</v>
      </c>
      <c r="AL455" s="51">
        <f t="shared" si="416"/>
        <v>0</v>
      </c>
      <c r="AM455" s="51">
        <f t="shared" si="416"/>
        <v>0</v>
      </c>
      <c r="AN455" s="229">
        <f t="shared" si="416"/>
        <v>0</v>
      </c>
    </row>
    <row r="456" spans="1:40" outlineLevel="1">
      <c r="A456" s="521">
        <f>ROW()</f>
        <v>456</v>
      </c>
      <c r="B456" s="35"/>
      <c r="C456" s="758"/>
      <c r="D456" s="33" t="s">
        <v>29</v>
      </c>
      <c r="J456" s="228"/>
      <c r="K456" s="51"/>
      <c r="L456" s="51"/>
      <c r="M456" s="51"/>
      <c r="N456" s="229"/>
      <c r="O456" s="228"/>
      <c r="P456" s="51"/>
      <c r="Q456" s="51"/>
      <c r="R456" s="51"/>
      <c r="S456" s="229"/>
      <c r="T456" s="228"/>
      <c r="U456" s="51"/>
      <c r="V456" s="51"/>
      <c r="W456" s="51"/>
      <c r="X456" s="229"/>
      <c r="Y456" s="412">
        <v>0</v>
      </c>
      <c r="Z456" s="411">
        <v>0</v>
      </c>
      <c r="AA456" s="411">
        <v>0</v>
      </c>
      <c r="AB456" s="411">
        <v>0</v>
      </c>
      <c r="AC456" s="411">
        <v>0</v>
      </c>
      <c r="AD456" s="657">
        <v>0</v>
      </c>
      <c r="AE456" s="412">
        <v>0</v>
      </c>
      <c r="AF456" s="411">
        <v>0</v>
      </c>
      <c r="AG456" s="411">
        <v>0</v>
      </c>
      <c r="AH456" s="411">
        <v>0</v>
      </c>
      <c r="AI456" s="657">
        <v>0</v>
      </c>
      <c r="AJ456" s="51">
        <f t="shared" ref="AJ456:AN456" si="417">AJ474*AJ$44</f>
        <v>0</v>
      </c>
      <c r="AK456" s="51">
        <f t="shared" si="417"/>
        <v>0</v>
      </c>
      <c r="AL456" s="51">
        <f t="shared" si="417"/>
        <v>0</v>
      </c>
      <c r="AM456" s="51">
        <f t="shared" si="417"/>
        <v>0</v>
      </c>
      <c r="AN456" s="229">
        <f t="shared" si="417"/>
        <v>0</v>
      </c>
    </row>
    <row r="457" spans="1:40" outlineLevel="1">
      <c r="A457" s="521">
        <f>ROW()</f>
        <v>457</v>
      </c>
      <c r="B457" s="35"/>
      <c r="C457" s="758"/>
      <c r="D457" s="33" t="s">
        <v>30</v>
      </c>
      <c r="J457" s="228"/>
      <c r="K457" s="51"/>
      <c r="L457" s="51"/>
      <c r="M457" s="51"/>
      <c r="N457" s="229"/>
      <c r="O457" s="228"/>
      <c r="P457" s="51"/>
      <c r="Q457" s="51"/>
      <c r="R457" s="51"/>
      <c r="S457" s="229"/>
      <c r="T457" s="228"/>
      <c r="U457" s="51"/>
      <c r="V457" s="51"/>
      <c r="W457" s="51"/>
      <c r="X457" s="229"/>
      <c r="Y457" s="412">
        <v>0</v>
      </c>
      <c r="Z457" s="411">
        <v>0</v>
      </c>
      <c r="AA457" s="411">
        <v>0</v>
      </c>
      <c r="AB457" s="411">
        <v>0</v>
      </c>
      <c r="AC457" s="411">
        <v>0</v>
      </c>
      <c r="AD457" s="657">
        <v>0</v>
      </c>
      <c r="AE457" s="412">
        <v>0</v>
      </c>
      <c r="AF457" s="411">
        <v>6.5582227637856448E-3</v>
      </c>
      <c r="AG457" s="411">
        <v>4.5224948499061689E-2</v>
      </c>
      <c r="AH457" s="411">
        <v>0</v>
      </c>
      <c r="AI457" s="657">
        <v>0</v>
      </c>
      <c r="AJ457" s="51">
        <f t="shared" ref="AJ457:AN457" si="418">AJ475*AJ$44</f>
        <v>0</v>
      </c>
      <c r="AK457" s="51">
        <f t="shared" si="418"/>
        <v>0</v>
      </c>
      <c r="AL457" s="51">
        <f t="shared" si="418"/>
        <v>0</v>
      </c>
      <c r="AM457" s="51">
        <f t="shared" si="418"/>
        <v>0</v>
      </c>
      <c r="AN457" s="229">
        <f t="shared" si="418"/>
        <v>0</v>
      </c>
    </row>
    <row r="458" spans="1:40" outlineLevel="1">
      <c r="A458" s="521">
        <f>ROW()</f>
        <v>458</v>
      </c>
      <c r="B458" s="35"/>
      <c r="C458" s="758"/>
      <c r="D458" s="33" t="s">
        <v>31</v>
      </c>
      <c r="J458" s="228"/>
      <c r="K458" s="51"/>
      <c r="L458" s="51"/>
      <c r="M458" s="51"/>
      <c r="N458" s="229"/>
      <c r="O458" s="228"/>
      <c r="P458" s="51"/>
      <c r="Q458" s="51"/>
      <c r="R458" s="51"/>
      <c r="S458" s="229"/>
      <c r="T458" s="228"/>
      <c r="U458" s="51"/>
      <c r="V458" s="51"/>
      <c r="W458" s="51"/>
      <c r="X458" s="229"/>
      <c r="Y458" s="412">
        <v>0</v>
      </c>
      <c r="Z458" s="411">
        <v>0</v>
      </c>
      <c r="AA458" s="411">
        <v>0</v>
      </c>
      <c r="AB458" s="411">
        <v>0</v>
      </c>
      <c r="AC458" s="411">
        <v>0</v>
      </c>
      <c r="AD458" s="657">
        <v>0</v>
      </c>
      <c r="AE458" s="412">
        <v>0</v>
      </c>
      <c r="AF458" s="411">
        <v>0</v>
      </c>
      <c r="AG458" s="411">
        <v>0</v>
      </c>
      <c r="AH458" s="411">
        <v>0</v>
      </c>
      <c r="AI458" s="657">
        <v>0</v>
      </c>
      <c r="AJ458" s="51">
        <f t="shared" ref="AJ458:AN458" si="419">AJ476*AJ$44</f>
        <v>0</v>
      </c>
      <c r="AK458" s="51">
        <f t="shared" si="419"/>
        <v>0</v>
      </c>
      <c r="AL458" s="51">
        <f t="shared" si="419"/>
        <v>0</v>
      </c>
      <c r="AM458" s="51">
        <f t="shared" si="419"/>
        <v>0</v>
      </c>
      <c r="AN458" s="229">
        <f t="shared" si="419"/>
        <v>0</v>
      </c>
    </row>
    <row r="459" spans="1:40" outlineLevel="1">
      <c r="A459" s="521">
        <f>ROW()</f>
        <v>459</v>
      </c>
      <c r="B459" s="35"/>
      <c r="C459" s="758"/>
      <c r="D459" s="33" t="s">
        <v>32</v>
      </c>
      <c r="J459" s="228"/>
      <c r="K459" s="51"/>
      <c r="L459" s="51"/>
      <c r="M459" s="51"/>
      <c r="N459" s="229"/>
      <c r="O459" s="228"/>
      <c r="P459" s="51"/>
      <c r="Q459" s="51"/>
      <c r="R459" s="51"/>
      <c r="S459" s="229"/>
      <c r="T459" s="228"/>
      <c r="U459" s="51"/>
      <c r="V459" s="51"/>
      <c r="W459" s="51"/>
      <c r="X459" s="229"/>
      <c r="Y459" s="412">
        <v>0</v>
      </c>
      <c r="Z459" s="411">
        <v>0</v>
      </c>
      <c r="AA459" s="411">
        <v>0</v>
      </c>
      <c r="AB459" s="411">
        <v>0</v>
      </c>
      <c r="AC459" s="411">
        <v>0</v>
      </c>
      <c r="AD459" s="657">
        <v>0</v>
      </c>
      <c r="AE459" s="412">
        <v>0</v>
      </c>
      <c r="AF459" s="411">
        <v>1.4839126727796926E-4</v>
      </c>
      <c r="AG459" s="411">
        <v>1.3108228289106965E-3</v>
      </c>
      <c r="AH459" s="411">
        <v>0</v>
      </c>
      <c r="AI459" s="657">
        <v>0</v>
      </c>
      <c r="AJ459" s="51">
        <f t="shared" ref="AJ459:AN459" si="420">AJ477*AJ$44</f>
        <v>0</v>
      </c>
      <c r="AK459" s="51">
        <f t="shared" si="420"/>
        <v>0</v>
      </c>
      <c r="AL459" s="51">
        <f t="shared" si="420"/>
        <v>0</v>
      </c>
      <c r="AM459" s="51">
        <f t="shared" si="420"/>
        <v>0</v>
      </c>
      <c r="AN459" s="229">
        <f t="shared" si="420"/>
        <v>0</v>
      </c>
    </row>
    <row r="460" spans="1:40" outlineLevel="1">
      <c r="A460" s="521">
        <f>ROW()</f>
        <v>460</v>
      </c>
      <c r="B460" s="35"/>
      <c r="C460" s="758"/>
      <c r="D460" s="33" t="s">
        <v>33</v>
      </c>
      <c r="J460" s="228"/>
      <c r="K460" s="51"/>
      <c r="L460" s="51"/>
      <c r="M460" s="51"/>
      <c r="N460" s="229"/>
      <c r="O460" s="228"/>
      <c r="P460" s="51"/>
      <c r="Q460" s="51"/>
      <c r="R460" s="51"/>
      <c r="S460" s="229"/>
      <c r="T460" s="228"/>
      <c r="U460" s="51"/>
      <c r="V460" s="51"/>
      <c r="W460" s="51"/>
      <c r="X460" s="229"/>
      <c r="Y460" s="412">
        <v>0</v>
      </c>
      <c r="Z460" s="411">
        <v>0</v>
      </c>
      <c r="AA460" s="411">
        <v>0</v>
      </c>
      <c r="AB460" s="411">
        <v>0</v>
      </c>
      <c r="AC460" s="411">
        <v>0</v>
      </c>
      <c r="AD460" s="657">
        <v>0</v>
      </c>
      <c r="AE460" s="412">
        <v>0</v>
      </c>
      <c r="AF460" s="411">
        <v>1.3354319540193955E-5</v>
      </c>
      <c r="AG460" s="411">
        <v>9.1496527446381865E-5</v>
      </c>
      <c r="AH460" s="411">
        <v>0</v>
      </c>
      <c r="AI460" s="657">
        <v>0</v>
      </c>
      <c r="AJ460" s="51">
        <f t="shared" ref="AJ460:AN460" si="421">AJ478*AJ$44</f>
        <v>0</v>
      </c>
      <c r="AK460" s="51">
        <f t="shared" si="421"/>
        <v>0</v>
      </c>
      <c r="AL460" s="51">
        <f t="shared" si="421"/>
        <v>0</v>
      </c>
      <c r="AM460" s="51">
        <f t="shared" si="421"/>
        <v>0</v>
      </c>
      <c r="AN460" s="229">
        <f t="shared" si="421"/>
        <v>0</v>
      </c>
    </row>
    <row r="461" spans="1:40" outlineLevel="1">
      <c r="A461" s="521">
        <f>ROW()</f>
        <v>461</v>
      </c>
      <c r="B461" s="35"/>
      <c r="C461" s="758"/>
      <c r="D461" s="33" t="s">
        <v>27</v>
      </c>
      <c r="J461" s="228"/>
      <c r="K461" s="51"/>
      <c r="L461" s="51"/>
      <c r="M461" s="51"/>
      <c r="N461" s="229"/>
      <c r="O461" s="228"/>
      <c r="P461" s="51"/>
      <c r="Q461" s="51"/>
      <c r="R461" s="51"/>
      <c r="S461" s="229"/>
      <c r="T461" s="228"/>
      <c r="U461" s="51"/>
      <c r="V461" s="51"/>
      <c r="W461" s="51"/>
      <c r="X461" s="229"/>
      <c r="Y461" s="412">
        <v>0</v>
      </c>
      <c r="Z461" s="411">
        <v>0</v>
      </c>
      <c r="AA461" s="411">
        <v>0</v>
      </c>
      <c r="AB461" s="411">
        <v>0</v>
      </c>
      <c r="AC461" s="411">
        <v>0</v>
      </c>
      <c r="AD461" s="657">
        <v>0</v>
      </c>
      <c r="AE461" s="412">
        <v>0</v>
      </c>
      <c r="AF461" s="411">
        <v>6.9082194068224476E-5</v>
      </c>
      <c r="AG461" s="411">
        <v>4.1210116666570983E-4</v>
      </c>
      <c r="AH461" s="411">
        <v>0</v>
      </c>
      <c r="AI461" s="657">
        <v>0</v>
      </c>
      <c r="AJ461" s="51">
        <f t="shared" ref="AJ461:AN461" si="422">AJ479*AJ$44</f>
        <v>0</v>
      </c>
      <c r="AK461" s="51">
        <f t="shared" si="422"/>
        <v>0</v>
      </c>
      <c r="AL461" s="51">
        <f t="shared" si="422"/>
        <v>0</v>
      </c>
      <c r="AM461" s="51">
        <f t="shared" si="422"/>
        <v>0</v>
      </c>
      <c r="AN461" s="229">
        <f t="shared" si="422"/>
        <v>0</v>
      </c>
    </row>
    <row r="462" spans="1:40" outlineLevel="1">
      <c r="A462" s="521">
        <f>ROW()</f>
        <v>462</v>
      </c>
      <c r="B462" s="35"/>
      <c r="C462" s="758"/>
      <c r="D462" s="33" t="s">
        <v>34</v>
      </c>
      <c r="J462" s="228"/>
      <c r="K462" s="51"/>
      <c r="L462" s="51"/>
      <c r="M462" s="51"/>
      <c r="N462" s="229"/>
      <c r="O462" s="228"/>
      <c r="P462" s="51"/>
      <c r="Q462" s="51"/>
      <c r="R462" s="51"/>
      <c r="S462" s="229"/>
      <c r="T462" s="228"/>
      <c r="U462" s="51"/>
      <c r="V462" s="51"/>
      <c r="W462" s="51"/>
      <c r="X462" s="229"/>
      <c r="Y462" s="412">
        <v>0</v>
      </c>
      <c r="Z462" s="411">
        <v>0</v>
      </c>
      <c r="AA462" s="411">
        <v>0</v>
      </c>
      <c r="AB462" s="411">
        <v>0</v>
      </c>
      <c r="AC462" s="411">
        <v>0</v>
      </c>
      <c r="AD462" s="657">
        <v>0</v>
      </c>
      <c r="AE462" s="412">
        <v>0</v>
      </c>
      <c r="AF462" s="411">
        <v>5.6596703011401912E-3</v>
      </c>
      <c r="AG462" s="411">
        <v>4.2207244757753469E-2</v>
      </c>
      <c r="AH462" s="411">
        <v>0</v>
      </c>
      <c r="AI462" s="657">
        <v>0</v>
      </c>
      <c r="AJ462" s="51">
        <f t="shared" ref="AJ462:AN462" si="423">AJ480*AJ$44</f>
        <v>0</v>
      </c>
      <c r="AK462" s="51">
        <f t="shared" si="423"/>
        <v>0</v>
      </c>
      <c r="AL462" s="51">
        <f t="shared" si="423"/>
        <v>0</v>
      </c>
      <c r="AM462" s="51">
        <f t="shared" si="423"/>
        <v>0</v>
      </c>
      <c r="AN462" s="229">
        <f t="shared" si="423"/>
        <v>0</v>
      </c>
    </row>
    <row r="463" spans="1:40" outlineLevel="1">
      <c r="A463" s="521">
        <f>ROW()</f>
        <v>463</v>
      </c>
      <c r="B463" s="35"/>
      <c r="C463" s="758"/>
      <c r="D463" s="33" t="s">
        <v>35</v>
      </c>
      <c r="J463" s="228"/>
      <c r="K463" s="51"/>
      <c r="L463" s="51"/>
      <c r="M463" s="51"/>
      <c r="N463" s="229"/>
      <c r="O463" s="228"/>
      <c r="P463" s="51"/>
      <c r="Q463" s="51"/>
      <c r="R463" s="51"/>
      <c r="S463" s="229"/>
      <c r="T463" s="228"/>
      <c r="U463" s="51"/>
      <c r="V463" s="51"/>
      <c r="W463" s="51"/>
      <c r="X463" s="229"/>
      <c r="Y463" s="412">
        <v>0</v>
      </c>
      <c r="Z463" s="411">
        <v>0</v>
      </c>
      <c r="AA463" s="411">
        <v>0</v>
      </c>
      <c r="AB463" s="411">
        <v>0</v>
      </c>
      <c r="AC463" s="411">
        <v>0</v>
      </c>
      <c r="AD463" s="657">
        <v>0</v>
      </c>
      <c r="AE463" s="412">
        <v>0</v>
      </c>
      <c r="AF463" s="411">
        <v>1.5546344393877306E-4</v>
      </c>
      <c r="AG463" s="411">
        <v>1.1935887902384445E-3</v>
      </c>
      <c r="AH463" s="411">
        <v>0</v>
      </c>
      <c r="AI463" s="657">
        <v>0</v>
      </c>
      <c r="AJ463" s="51">
        <f t="shared" ref="AJ463:AN463" si="424">AJ481*AJ$44</f>
        <v>0</v>
      </c>
      <c r="AK463" s="51">
        <f t="shared" si="424"/>
        <v>0</v>
      </c>
      <c r="AL463" s="51">
        <f t="shared" si="424"/>
        <v>0</v>
      </c>
      <c r="AM463" s="51">
        <f t="shared" si="424"/>
        <v>0</v>
      </c>
      <c r="AN463" s="229">
        <f t="shared" si="424"/>
        <v>0</v>
      </c>
    </row>
    <row r="464" spans="1:40" outlineLevel="1">
      <c r="A464" s="521">
        <f>ROW()</f>
        <v>464</v>
      </c>
      <c r="B464" s="35"/>
      <c r="C464" s="758"/>
      <c r="D464" s="33" t="s">
        <v>302</v>
      </c>
      <c r="J464" s="228"/>
      <c r="K464" s="51"/>
      <c r="L464" s="51"/>
      <c r="M464" s="51"/>
      <c r="N464" s="229"/>
      <c r="O464" s="228"/>
      <c r="P464" s="51"/>
      <c r="Q464" s="51"/>
      <c r="R464" s="51"/>
      <c r="S464" s="229"/>
      <c r="T464" s="228"/>
      <c r="U464" s="51"/>
      <c r="V464" s="51"/>
      <c r="W464" s="51"/>
      <c r="X464" s="229"/>
      <c r="Y464" s="412">
        <v>0</v>
      </c>
      <c r="Z464" s="411">
        <v>0</v>
      </c>
      <c r="AA464" s="411">
        <v>0</v>
      </c>
      <c r="AB464" s="411">
        <v>0</v>
      </c>
      <c r="AC464" s="411">
        <v>0</v>
      </c>
      <c r="AD464" s="657">
        <v>0</v>
      </c>
      <c r="AE464" s="412">
        <v>0</v>
      </c>
      <c r="AF464" s="411">
        <v>9.2396286569991525E-4</v>
      </c>
      <c r="AG464" s="411">
        <v>2.5495102701025003E-3</v>
      </c>
      <c r="AH464" s="411">
        <v>0</v>
      </c>
      <c r="AI464" s="657">
        <v>0</v>
      </c>
      <c r="AJ464" s="51">
        <f t="shared" ref="AJ464:AN464" si="425">AJ482*AJ$44</f>
        <v>0</v>
      </c>
      <c r="AK464" s="51">
        <f t="shared" si="425"/>
        <v>0</v>
      </c>
      <c r="AL464" s="51">
        <f t="shared" si="425"/>
        <v>0</v>
      </c>
      <c r="AM464" s="51">
        <f t="shared" si="425"/>
        <v>0</v>
      </c>
      <c r="AN464" s="229">
        <f t="shared" si="425"/>
        <v>0</v>
      </c>
    </row>
    <row r="465" spans="1:40" outlineLevel="1">
      <c r="A465" s="521">
        <f>ROW()</f>
        <v>465</v>
      </c>
      <c r="B465" s="35"/>
      <c r="C465" s="758"/>
      <c r="D465" s="33" t="s">
        <v>36</v>
      </c>
      <c r="J465" s="228"/>
      <c r="K465" s="51"/>
      <c r="L465" s="51"/>
      <c r="M465" s="51"/>
      <c r="N465" s="229"/>
      <c r="O465" s="228"/>
      <c r="P465" s="51"/>
      <c r="Q465" s="51"/>
      <c r="R465" s="51"/>
      <c r="S465" s="229"/>
      <c r="T465" s="228"/>
      <c r="U465" s="51"/>
      <c r="V465" s="51"/>
      <c r="W465" s="51"/>
      <c r="X465" s="229"/>
      <c r="Y465" s="412">
        <v>0</v>
      </c>
      <c r="Z465" s="411">
        <v>0</v>
      </c>
      <c r="AA465" s="411">
        <v>0</v>
      </c>
      <c r="AB465" s="411">
        <v>0</v>
      </c>
      <c r="AC465" s="411">
        <v>0</v>
      </c>
      <c r="AD465" s="657">
        <v>0</v>
      </c>
      <c r="AE465" s="412">
        <v>0</v>
      </c>
      <c r="AF465" s="411">
        <v>1.6939603577900864E-3</v>
      </c>
      <c r="AG465" s="411">
        <v>9.4908766252517804E-2</v>
      </c>
      <c r="AH465" s="411">
        <v>0</v>
      </c>
      <c r="AI465" s="657">
        <v>0</v>
      </c>
      <c r="AJ465" s="51">
        <f t="shared" ref="AJ465:AN465" si="426">AJ483*AJ$44</f>
        <v>0</v>
      </c>
      <c r="AK465" s="51">
        <f t="shared" si="426"/>
        <v>0</v>
      </c>
      <c r="AL465" s="51">
        <f t="shared" si="426"/>
        <v>0</v>
      </c>
      <c r="AM465" s="51">
        <f t="shared" si="426"/>
        <v>0</v>
      </c>
      <c r="AN465" s="229">
        <f t="shared" si="426"/>
        <v>0</v>
      </c>
    </row>
    <row r="466" spans="1:40" outlineLevel="1">
      <c r="A466" s="521">
        <f>ROW()</f>
        <v>466</v>
      </c>
      <c r="B466" s="35"/>
      <c r="C466" s="758"/>
      <c r="D466" s="33" t="s">
        <v>583</v>
      </c>
      <c r="J466" s="228"/>
      <c r="K466" s="51"/>
      <c r="L466" s="51"/>
      <c r="M466" s="51"/>
      <c r="N466" s="229"/>
      <c r="O466" s="228"/>
      <c r="P466" s="51"/>
      <c r="Q466" s="51"/>
      <c r="R466" s="51"/>
      <c r="S466" s="229"/>
      <c r="T466" s="228"/>
      <c r="U466" s="51"/>
      <c r="V466" s="51"/>
      <c r="W466" s="51"/>
      <c r="X466" s="229"/>
      <c r="Y466" s="412">
        <v>0</v>
      </c>
      <c r="Z466" s="411">
        <v>0</v>
      </c>
      <c r="AA466" s="411">
        <v>0</v>
      </c>
      <c r="AB466" s="411">
        <v>0</v>
      </c>
      <c r="AC466" s="411">
        <v>0</v>
      </c>
      <c r="AD466" s="657">
        <v>0</v>
      </c>
      <c r="AE466" s="412">
        <v>0</v>
      </c>
      <c r="AF466" s="411">
        <v>3.9100686160246922E-4</v>
      </c>
      <c r="AG466" s="411">
        <v>1.9722279731386695E-3</v>
      </c>
      <c r="AH466" s="411">
        <v>0</v>
      </c>
      <c r="AI466" s="657">
        <v>0</v>
      </c>
      <c r="AJ466" s="51">
        <f t="shared" ref="AJ466:AN466" si="427">AJ484*AJ$44</f>
        <v>0</v>
      </c>
      <c r="AK466" s="51">
        <f t="shared" si="427"/>
        <v>0</v>
      </c>
      <c r="AL466" s="51">
        <f t="shared" si="427"/>
        <v>0</v>
      </c>
      <c r="AM466" s="51">
        <f t="shared" si="427"/>
        <v>0</v>
      </c>
      <c r="AN466" s="229">
        <f t="shared" si="427"/>
        <v>0</v>
      </c>
    </row>
    <row r="467" spans="1:40" outlineLevel="1">
      <c r="A467" s="521">
        <f>ROW()</f>
        <v>467</v>
      </c>
      <c r="B467" s="35"/>
      <c r="C467" s="758"/>
      <c r="D467" s="33" t="s">
        <v>81</v>
      </c>
      <c r="J467" s="228"/>
      <c r="K467" s="51"/>
      <c r="L467" s="51"/>
      <c r="M467" s="51"/>
      <c r="N467" s="229"/>
      <c r="O467" s="228"/>
      <c r="P467" s="51"/>
      <c r="Q467" s="51"/>
      <c r="R467" s="51"/>
      <c r="S467" s="229"/>
      <c r="T467" s="228"/>
      <c r="U467" s="51"/>
      <c r="V467" s="51"/>
      <c r="W467" s="51"/>
      <c r="X467" s="229"/>
      <c r="Y467" s="412">
        <v>0</v>
      </c>
      <c r="Z467" s="411">
        <v>0</v>
      </c>
      <c r="AA467" s="411">
        <v>0</v>
      </c>
      <c r="AB467" s="411">
        <v>0</v>
      </c>
      <c r="AC467" s="411">
        <v>0</v>
      </c>
      <c r="AD467" s="657">
        <v>0</v>
      </c>
      <c r="AE467" s="412">
        <v>0</v>
      </c>
      <c r="AF467" s="411">
        <v>0</v>
      </c>
      <c r="AG467" s="411">
        <v>0</v>
      </c>
      <c r="AH467" s="411">
        <v>0</v>
      </c>
      <c r="AI467" s="657">
        <v>0</v>
      </c>
      <c r="AJ467" s="51">
        <f t="shared" ref="AJ467:AN467" si="428">AJ485*AJ$44</f>
        <v>0</v>
      </c>
      <c r="AK467" s="51">
        <f t="shared" si="428"/>
        <v>0</v>
      </c>
      <c r="AL467" s="51">
        <f t="shared" si="428"/>
        <v>0</v>
      </c>
      <c r="AM467" s="51">
        <f t="shared" si="428"/>
        <v>0</v>
      </c>
      <c r="AN467" s="229">
        <f t="shared" si="428"/>
        <v>0</v>
      </c>
    </row>
    <row r="468" spans="1:40" outlineLevel="1">
      <c r="A468" s="521">
        <f>ROW()</f>
        <v>468</v>
      </c>
      <c r="B468" s="35"/>
      <c r="C468" s="758"/>
      <c r="D468" s="33" t="s">
        <v>28</v>
      </c>
      <c r="J468" s="228"/>
      <c r="K468" s="51"/>
      <c r="L468" s="51"/>
      <c r="M468" s="51"/>
      <c r="N468" s="229"/>
      <c r="O468" s="228"/>
      <c r="P468" s="51"/>
      <c r="Q468" s="51"/>
      <c r="R468" s="51"/>
      <c r="S468" s="229"/>
      <c r="T468" s="228"/>
      <c r="U468" s="51"/>
      <c r="V468" s="51"/>
      <c r="W468" s="51"/>
      <c r="X468" s="229"/>
      <c r="Y468" s="412">
        <v>0</v>
      </c>
      <c r="Z468" s="411">
        <v>0</v>
      </c>
      <c r="AA468" s="411">
        <v>0</v>
      </c>
      <c r="AB468" s="411">
        <v>0</v>
      </c>
      <c r="AC468" s="411">
        <v>0</v>
      </c>
      <c r="AD468" s="657">
        <v>0</v>
      </c>
      <c r="AE468" s="412">
        <v>0</v>
      </c>
      <c r="AF468" s="411">
        <v>0</v>
      </c>
      <c r="AG468" s="411">
        <v>0</v>
      </c>
      <c r="AH468" s="411">
        <v>0</v>
      </c>
      <c r="AI468" s="657">
        <v>0</v>
      </c>
      <c r="AJ468" s="51">
        <f t="shared" ref="AJ468:AN468" si="429">AJ486*AJ$44</f>
        <v>0</v>
      </c>
      <c r="AK468" s="51">
        <f t="shared" si="429"/>
        <v>0</v>
      </c>
      <c r="AL468" s="51">
        <f t="shared" si="429"/>
        <v>0</v>
      </c>
      <c r="AM468" s="51">
        <f t="shared" si="429"/>
        <v>0</v>
      </c>
      <c r="AN468" s="229">
        <f t="shared" si="429"/>
        <v>0</v>
      </c>
    </row>
    <row r="469" spans="1:40" outlineLevel="1">
      <c r="A469" s="521">
        <f>ROW()</f>
        <v>469</v>
      </c>
      <c r="B469" s="35"/>
      <c r="C469" s="758"/>
      <c r="D469" s="45" t="s">
        <v>443</v>
      </c>
      <c r="E469" s="45"/>
      <c r="F469" s="45"/>
      <c r="G469" s="45"/>
      <c r="H469" s="45"/>
      <c r="I469" s="45"/>
      <c r="J469" s="230"/>
      <c r="K469" s="52"/>
      <c r="L469" s="52"/>
      <c r="M469" s="52"/>
      <c r="N469" s="231"/>
      <c r="O469" s="230"/>
      <c r="P469" s="52"/>
      <c r="Q469" s="52"/>
      <c r="R469" s="52"/>
      <c r="S469" s="231"/>
      <c r="T469" s="230"/>
      <c r="U469" s="52"/>
      <c r="V469" s="52"/>
      <c r="W469" s="52"/>
      <c r="X469" s="231"/>
      <c r="Y469" s="1117"/>
      <c r="Z469" s="1118"/>
      <c r="AA469" s="1118"/>
      <c r="AB469" s="1118"/>
      <c r="AC469" s="1118"/>
      <c r="AD469" s="1119"/>
      <c r="AE469" s="1117"/>
      <c r="AF469" s="1118">
        <v>0</v>
      </c>
      <c r="AG469" s="1118">
        <v>0</v>
      </c>
      <c r="AH469" s="1118"/>
      <c r="AI469" s="1119"/>
      <c r="AJ469" s="52">
        <f t="shared" ref="AJ469:AN469" si="430">AJ487*AJ$44</f>
        <v>0</v>
      </c>
      <c r="AK469" s="52">
        <f t="shared" si="430"/>
        <v>0</v>
      </c>
      <c r="AL469" s="52">
        <f t="shared" si="430"/>
        <v>0</v>
      </c>
      <c r="AM469" s="52">
        <f t="shared" si="430"/>
        <v>0</v>
      </c>
      <c r="AN469" s="231">
        <f t="shared" si="430"/>
        <v>0</v>
      </c>
    </row>
    <row r="470" spans="1:40" outlineLevel="1">
      <c r="A470" s="521">
        <f>ROW()</f>
        <v>470</v>
      </c>
      <c r="B470" s="35"/>
      <c r="C470" s="758"/>
      <c r="D470" s="33" t="s">
        <v>24</v>
      </c>
      <c r="F470" s="151"/>
      <c r="G470" s="151"/>
      <c r="H470" s="151"/>
      <c r="I470" s="151"/>
      <c r="J470" s="251"/>
      <c r="K470" s="58"/>
      <c r="L470" s="58"/>
      <c r="M470" s="58"/>
      <c r="N470" s="247"/>
      <c r="O470" s="251"/>
      <c r="P470" s="58"/>
      <c r="Q470" s="58"/>
      <c r="R470" s="58"/>
      <c r="S470" s="247"/>
      <c r="T470" s="251"/>
      <c r="U470" s="58"/>
      <c r="V470" s="58"/>
      <c r="W470" s="58"/>
      <c r="X470" s="247"/>
      <c r="Y470" s="251">
        <f t="shared" ref="Y470:AN470" si="431">SUM(Y454:Y469)</f>
        <v>0</v>
      </c>
      <c r="Z470" s="58">
        <f t="shared" si="431"/>
        <v>0</v>
      </c>
      <c r="AA470" s="58">
        <f t="shared" si="431"/>
        <v>0</v>
      </c>
      <c r="AB470" s="58">
        <f t="shared" si="431"/>
        <v>0</v>
      </c>
      <c r="AC470" s="58">
        <f t="shared" si="431"/>
        <v>0</v>
      </c>
      <c r="AD470" s="247">
        <f t="shared" si="431"/>
        <v>0</v>
      </c>
      <c r="AE470" s="251">
        <f t="shared" si="431"/>
        <v>0</v>
      </c>
      <c r="AF470" s="58">
        <f t="shared" si="431"/>
        <v>1.6162085247435273E-2</v>
      </c>
      <c r="AG470" s="58">
        <f t="shared" si="431"/>
        <v>0.19563441828994363</v>
      </c>
      <c r="AH470" s="58">
        <f t="shared" si="431"/>
        <v>0</v>
      </c>
      <c r="AI470" s="247">
        <f t="shared" si="431"/>
        <v>0</v>
      </c>
      <c r="AJ470" s="58">
        <f t="shared" si="431"/>
        <v>0</v>
      </c>
      <c r="AK470" s="1524">
        <f t="shared" si="431"/>
        <v>0</v>
      </c>
      <c r="AL470" s="58">
        <f t="shared" si="431"/>
        <v>0</v>
      </c>
      <c r="AM470" s="58">
        <f t="shared" si="431"/>
        <v>0</v>
      </c>
      <c r="AN470" s="247">
        <f t="shared" si="431"/>
        <v>0</v>
      </c>
    </row>
    <row r="471" spans="1:40" outlineLevel="1">
      <c r="A471" s="521">
        <f>ROW()</f>
        <v>471</v>
      </c>
      <c r="B471" s="35"/>
      <c r="C471" s="756" t="s">
        <v>564</v>
      </c>
      <c r="J471" s="1897"/>
      <c r="K471" s="1898"/>
      <c r="L471" s="1898"/>
      <c r="M471" s="1898"/>
      <c r="N471" s="1899"/>
      <c r="O471" s="1897"/>
      <c r="P471" s="1898"/>
      <c r="Q471" s="1898"/>
      <c r="R471" s="1898"/>
      <c r="S471" s="1899"/>
      <c r="T471" s="1897"/>
      <c r="U471" s="1898"/>
      <c r="V471" s="1898"/>
      <c r="W471" s="1898"/>
      <c r="X471" s="1899"/>
      <c r="Y471" s="1894" t="s">
        <v>744</v>
      </c>
      <c r="Z471" s="1895"/>
      <c r="AA471" s="1895"/>
      <c r="AB471" s="1895"/>
      <c r="AC471" s="1895"/>
      <c r="AD471" s="1896"/>
      <c r="AE471" s="1171"/>
      <c r="AF471" s="1136"/>
      <c r="AG471" s="1137" t="str">
        <f>"Actual 5 [m$ "&amp;$G$43&amp;"]"</f>
        <v>Actual 5 [m$ 31/12/2023]</v>
      </c>
      <c r="AH471" s="1136"/>
      <c r="AI471" s="1161"/>
      <c r="AJ471" s="1136"/>
      <c r="AK471" s="1136"/>
      <c r="AL471" s="1137" t="str">
        <f>"Actual 6 [m$ "&amp;$G$43&amp;"]"</f>
        <v>Actual 6 [m$ 31/12/2023]</v>
      </c>
      <c r="AM471" s="1136"/>
      <c r="AN471" s="1161"/>
    </row>
    <row r="472" spans="1:40" outlineLevel="1">
      <c r="A472" s="521">
        <f>ROW()</f>
        <v>472</v>
      </c>
      <c r="B472" s="35"/>
      <c r="C472" s="758"/>
      <c r="D472" s="33" t="s">
        <v>300</v>
      </c>
      <c r="J472" s="529"/>
      <c r="K472" s="530"/>
      <c r="L472" s="530"/>
      <c r="M472" s="530"/>
      <c r="N472" s="531"/>
      <c r="O472" s="529"/>
      <c r="P472" s="530"/>
      <c r="Q472" s="530"/>
      <c r="R472" s="530"/>
      <c r="S472" s="531"/>
      <c r="T472" s="529"/>
      <c r="U472" s="530"/>
      <c r="V472" s="530"/>
      <c r="W472" s="530"/>
      <c r="X472" s="531"/>
      <c r="Y472" s="224">
        <f>Y454*Y$43</f>
        <v>0</v>
      </c>
      <c r="Z472" s="31">
        <f t="shared" ref="Z472:AI472" si="432">Z454*Z$43</f>
        <v>0</v>
      </c>
      <c r="AA472" s="31">
        <f t="shared" si="432"/>
        <v>0</v>
      </c>
      <c r="AB472" s="31">
        <f t="shared" si="432"/>
        <v>0</v>
      </c>
      <c r="AC472" s="31">
        <f t="shared" si="432"/>
        <v>0</v>
      </c>
      <c r="AD472" s="225">
        <f t="shared" si="432"/>
        <v>0</v>
      </c>
      <c r="AE472" s="224">
        <f t="shared" si="432"/>
        <v>0</v>
      </c>
      <c r="AF472" s="31">
        <f t="shared" si="432"/>
        <v>6.1595165506796883E-4</v>
      </c>
      <c r="AG472" s="31">
        <f t="shared" si="432"/>
        <v>5.9972560978680039E-3</v>
      </c>
      <c r="AH472" s="31">
        <f t="shared" si="432"/>
        <v>0</v>
      </c>
      <c r="AI472" s="225">
        <f t="shared" si="432"/>
        <v>0</v>
      </c>
      <c r="AJ472" s="1880">
        <v>0</v>
      </c>
      <c r="AK472" s="1839">
        <v>0</v>
      </c>
      <c r="AL472" s="1839">
        <v>0</v>
      </c>
      <c r="AM472" s="1839">
        <v>0</v>
      </c>
      <c r="AN472" s="1840">
        <v>0</v>
      </c>
    </row>
    <row r="473" spans="1:40" outlineLevel="1">
      <c r="A473" s="521">
        <f>ROW()</f>
        <v>473</v>
      </c>
      <c r="B473" s="35"/>
      <c r="C473" s="758"/>
      <c r="D473" s="33" t="s">
        <v>301</v>
      </c>
      <c r="J473" s="529"/>
      <c r="K473" s="530"/>
      <c r="L473" s="530"/>
      <c r="M473" s="530"/>
      <c r="N473" s="531"/>
      <c r="O473" s="529"/>
      <c r="P473" s="530"/>
      <c r="Q473" s="530"/>
      <c r="R473" s="530"/>
      <c r="S473" s="531"/>
      <c r="T473" s="529"/>
      <c r="U473" s="530"/>
      <c r="V473" s="530"/>
      <c r="W473" s="530"/>
      <c r="X473" s="531"/>
      <c r="Y473" s="224">
        <f t="shared" ref="Y473:AI473" si="433">Y455*Y$43</f>
        <v>0</v>
      </c>
      <c r="Z473" s="31">
        <f t="shared" si="433"/>
        <v>0</v>
      </c>
      <c r="AA473" s="31">
        <f t="shared" si="433"/>
        <v>0</v>
      </c>
      <c r="AB473" s="31">
        <f t="shared" si="433"/>
        <v>0</v>
      </c>
      <c r="AC473" s="31">
        <f t="shared" si="433"/>
        <v>0</v>
      </c>
      <c r="AD473" s="225">
        <f t="shared" si="433"/>
        <v>0</v>
      </c>
      <c r="AE473" s="224">
        <f t="shared" si="433"/>
        <v>0</v>
      </c>
      <c r="AF473" s="31">
        <f t="shared" si="433"/>
        <v>0</v>
      </c>
      <c r="AG473" s="31">
        <f t="shared" si="433"/>
        <v>0</v>
      </c>
      <c r="AH473" s="31">
        <f t="shared" si="433"/>
        <v>0</v>
      </c>
      <c r="AI473" s="225">
        <f t="shared" si="433"/>
        <v>0</v>
      </c>
      <c r="AJ473" s="1880">
        <v>0</v>
      </c>
      <c r="AK473" s="1839">
        <v>0</v>
      </c>
      <c r="AL473" s="1839">
        <v>0</v>
      </c>
      <c r="AM473" s="1839">
        <v>0</v>
      </c>
      <c r="AN473" s="1840">
        <v>0</v>
      </c>
    </row>
    <row r="474" spans="1:40" outlineLevel="1">
      <c r="A474" s="521">
        <f>ROW()</f>
        <v>474</v>
      </c>
      <c r="B474" s="35"/>
      <c r="C474" s="758"/>
      <c r="D474" s="33" t="s">
        <v>29</v>
      </c>
      <c r="J474" s="529"/>
      <c r="K474" s="530"/>
      <c r="L474" s="530"/>
      <c r="M474" s="530"/>
      <c r="N474" s="531"/>
      <c r="O474" s="529"/>
      <c r="P474" s="530"/>
      <c r="Q474" s="530"/>
      <c r="R474" s="530"/>
      <c r="S474" s="531"/>
      <c r="T474" s="529"/>
      <c r="U474" s="530"/>
      <c r="V474" s="530"/>
      <c r="W474" s="530"/>
      <c r="X474" s="531"/>
      <c r="Y474" s="224">
        <f t="shared" ref="Y474:AI474" si="434">Y456*Y$43</f>
        <v>0</v>
      </c>
      <c r="Z474" s="31">
        <f t="shared" si="434"/>
        <v>0</v>
      </c>
      <c r="AA474" s="31">
        <f t="shared" si="434"/>
        <v>0</v>
      </c>
      <c r="AB474" s="31">
        <f t="shared" si="434"/>
        <v>0</v>
      </c>
      <c r="AC474" s="31">
        <f t="shared" si="434"/>
        <v>0</v>
      </c>
      <c r="AD474" s="225">
        <f t="shared" si="434"/>
        <v>0</v>
      </c>
      <c r="AE474" s="224">
        <f t="shared" si="434"/>
        <v>0</v>
      </c>
      <c r="AF474" s="31">
        <f t="shared" si="434"/>
        <v>0</v>
      </c>
      <c r="AG474" s="31">
        <f t="shared" si="434"/>
        <v>0</v>
      </c>
      <c r="AH474" s="31">
        <f t="shared" si="434"/>
        <v>0</v>
      </c>
      <c r="AI474" s="225">
        <f t="shared" si="434"/>
        <v>0</v>
      </c>
      <c r="AJ474" s="1880">
        <v>0</v>
      </c>
      <c r="AK474" s="1839">
        <v>0</v>
      </c>
      <c r="AL474" s="1839">
        <v>0</v>
      </c>
      <c r="AM474" s="1839">
        <v>0</v>
      </c>
      <c r="AN474" s="1840">
        <v>0</v>
      </c>
    </row>
    <row r="475" spans="1:40" outlineLevel="1">
      <c r="A475" s="521">
        <f>ROW()</f>
        <v>475</v>
      </c>
      <c r="B475" s="35"/>
      <c r="C475" s="758"/>
      <c r="D475" s="33" t="s">
        <v>30</v>
      </c>
      <c r="J475" s="529"/>
      <c r="K475" s="530"/>
      <c r="L475" s="530"/>
      <c r="M475" s="530"/>
      <c r="N475" s="531"/>
      <c r="O475" s="529"/>
      <c r="P475" s="530"/>
      <c r="Q475" s="530"/>
      <c r="R475" s="530"/>
      <c r="S475" s="531"/>
      <c r="T475" s="529"/>
      <c r="U475" s="530"/>
      <c r="V475" s="530"/>
      <c r="W475" s="530"/>
      <c r="X475" s="531"/>
      <c r="Y475" s="224">
        <f t="shared" ref="Y475:AI475" si="435">Y457*Y$43</f>
        <v>0</v>
      </c>
      <c r="Z475" s="31">
        <f t="shared" si="435"/>
        <v>0</v>
      </c>
      <c r="AA475" s="31">
        <f t="shared" si="435"/>
        <v>0</v>
      </c>
      <c r="AB475" s="31">
        <f t="shared" si="435"/>
        <v>0</v>
      </c>
      <c r="AC475" s="31">
        <f t="shared" si="435"/>
        <v>0</v>
      </c>
      <c r="AD475" s="225">
        <f t="shared" si="435"/>
        <v>0</v>
      </c>
      <c r="AE475" s="224">
        <f t="shared" si="435"/>
        <v>0</v>
      </c>
      <c r="AF475" s="31">
        <f t="shared" si="435"/>
        <v>7.358401633563284E-3</v>
      </c>
      <c r="AG475" s="31">
        <f t="shared" si="435"/>
        <v>4.7057457880139875E-2</v>
      </c>
      <c r="AH475" s="31">
        <f t="shared" si="435"/>
        <v>0</v>
      </c>
      <c r="AI475" s="225">
        <f t="shared" si="435"/>
        <v>0</v>
      </c>
      <c r="AJ475" s="1880">
        <v>0</v>
      </c>
      <c r="AK475" s="1839">
        <v>0</v>
      </c>
      <c r="AL475" s="1839">
        <v>0</v>
      </c>
      <c r="AM475" s="1839">
        <v>0</v>
      </c>
      <c r="AN475" s="1840">
        <v>0</v>
      </c>
    </row>
    <row r="476" spans="1:40" outlineLevel="1">
      <c r="A476" s="521">
        <f>ROW()</f>
        <v>476</v>
      </c>
      <c r="B476" s="35"/>
      <c r="C476" s="758"/>
      <c r="D476" s="33" t="s">
        <v>31</v>
      </c>
      <c r="J476" s="529"/>
      <c r="K476" s="530"/>
      <c r="L476" s="530"/>
      <c r="M476" s="530"/>
      <c r="N476" s="531"/>
      <c r="O476" s="529"/>
      <c r="P476" s="530"/>
      <c r="Q476" s="530"/>
      <c r="R476" s="530"/>
      <c r="S476" s="531"/>
      <c r="T476" s="529"/>
      <c r="U476" s="530"/>
      <c r="V476" s="530"/>
      <c r="W476" s="530"/>
      <c r="X476" s="531"/>
      <c r="Y476" s="224">
        <f t="shared" ref="Y476:AI476" si="436">Y458*Y$43</f>
        <v>0</v>
      </c>
      <c r="Z476" s="31">
        <f t="shared" si="436"/>
        <v>0</v>
      </c>
      <c r="AA476" s="31">
        <f t="shared" si="436"/>
        <v>0</v>
      </c>
      <c r="AB476" s="31">
        <f t="shared" si="436"/>
        <v>0</v>
      </c>
      <c r="AC476" s="31">
        <f t="shared" si="436"/>
        <v>0</v>
      </c>
      <c r="AD476" s="225">
        <f t="shared" si="436"/>
        <v>0</v>
      </c>
      <c r="AE476" s="224">
        <f t="shared" si="436"/>
        <v>0</v>
      </c>
      <c r="AF476" s="31">
        <f t="shared" si="436"/>
        <v>0</v>
      </c>
      <c r="AG476" s="31">
        <f t="shared" si="436"/>
        <v>0</v>
      </c>
      <c r="AH476" s="31">
        <f t="shared" si="436"/>
        <v>0</v>
      </c>
      <c r="AI476" s="225">
        <f t="shared" si="436"/>
        <v>0</v>
      </c>
      <c r="AJ476" s="1880">
        <v>0</v>
      </c>
      <c r="AK476" s="1839">
        <v>0</v>
      </c>
      <c r="AL476" s="1839">
        <v>0</v>
      </c>
      <c r="AM476" s="1839">
        <v>0</v>
      </c>
      <c r="AN476" s="1840">
        <v>0</v>
      </c>
    </row>
    <row r="477" spans="1:40" outlineLevel="1">
      <c r="A477" s="521">
        <f>ROW()</f>
        <v>477</v>
      </c>
      <c r="B477" s="35"/>
      <c r="C477" s="758"/>
      <c r="D477" s="33" t="s">
        <v>32</v>
      </c>
      <c r="J477" s="529"/>
      <c r="K477" s="530"/>
      <c r="L477" s="530"/>
      <c r="M477" s="530"/>
      <c r="N477" s="531"/>
      <c r="O477" s="529"/>
      <c r="P477" s="530"/>
      <c r="Q477" s="530"/>
      <c r="R477" s="530"/>
      <c r="S477" s="531"/>
      <c r="T477" s="529"/>
      <c r="U477" s="530"/>
      <c r="V477" s="530"/>
      <c r="W477" s="530"/>
      <c r="X477" s="531"/>
      <c r="Y477" s="224">
        <f t="shared" ref="Y477:AI477" si="437">Y459*Y$43</f>
        <v>0</v>
      </c>
      <c r="Z477" s="31">
        <f t="shared" si="437"/>
        <v>0</v>
      </c>
      <c r="AA477" s="31">
        <f t="shared" si="437"/>
        <v>0</v>
      </c>
      <c r="AB477" s="31">
        <f t="shared" si="437"/>
        <v>0</v>
      </c>
      <c r="AC477" s="31">
        <f t="shared" si="437"/>
        <v>0</v>
      </c>
      <c r="AD477" s="225">
        <f t="shared" si="437"/>
        <v>0</v>
      </c>
      <c r="AE477" s="224">
        <f t="shared" si="437"/>
        <v>0</v>
      </c>
      <c r="AF477" s="31">
        <f t="shared" si="437"/>
        <v>1.6649671456332743E-4</v>
      </c>
      <c r="AG477" s="31">
        <f t="shared" si="437"/>
        <v>1.3639372095928576E-3</v>
      </c>
      <c r="AH477" s="31">
        <f t="shared" si="437"/>
        <v>0</v>
      </c>
      <c r="AI477" s="225">
        <f t="shared" si="437"/>
        <v>0</v>
      </c>
      <c r="AJ477" s="1880">
        <v>0</v>
      </c>
      <c r="AK477" s="1839">
        <v>0</v>
      </c>
      <c r="AL477" s="1839">
        <v>0</v>
      </c>
      <c r="AM477" s="1839">
        <v>0</v>
      </c>
      <c r="AN477" s="1840">
        <v>0</v>
      </c>
    </row>
    <row r="478" spans="1:40" outlineLevel="1">
      <c r="A478" s="521">
        <f>ROW()</f>
        <v>478</v>
      </c>
      <c r="B478" s="35"/>
      <c r="C478" s="758"/>
      <c r="D478" s="33" t="s">
        <v>33</v>
      </c>
      <c r="J478" s="529"/>
      <c r="K478" s="530"/>
      <c r="L478" s="530"/>
      <c r="M478" s="530"/>
      <c r="N478" s="531"/>
      <c r="O478" s="529"/>
      <c r="P478" s="530"/>
      <c r="Q478" s="530"/>
      <c r="R478" s="530"/>
      <c r="S478" s="531"/>
      <c r="T478" s="529"/>
      <c r="U478" s="530"/>
      <c r="V478" s="530"/>
      <c r="W478" s="530"/>
      <c r="X478" s="531"/>
      <c r="Y478" s="224">
        <f t="shared" ref="Y478:AI478" si="438">Y460*Y$43</f>
        <v>0</v>
      </c>
      <c r="Z478" s="31">
        <f t="shared" si="438"/>
        <v>0</v>
      </c>
      <c r="AA478" s="31">
        <f t="shared" si="438"/>
        <v>0</v>
      </c>
      <c r="AB478" s="31">
        <f t="shared" si="438"/>
        <v>0</v>
      </c>
      <c r="AC478" s="31">
        <f t="shared" si="438"/>
        <v>0</v>
      </c>
      <c r="AD478" s="225">
        <f t="shared" si="438"/>
        <v>0</v>
      </c>
      <c r="AE478" s="224">
        <f t="shared" si="438"/>
        <v>0</v>
      </c>
      <c r="AF478" s="31">
        <f t="shared" si="438"/>
        <v>1.4983700654743588E-5</v>
      </c>
      <c r="AG478" s="31">
        <f t="shared" si="438"/>
        <v>9.5203955546273471E-5</v>
      </c>
      <c r="AH478" s="31">
        <f t="shared" si="438"/>
        <v>0</v>
      </c>
      <c r="AI478" s="225">
        <f t="shared" si="438"/>
        <v>0</v>
      </c>
      <c r="AJ478" s="1880">
        <v>0</v>
      </c>
      <c r="AK478" s="1839">
        <v>0</v>
      </c>
      <c r="AL478" s="1839">
        <v>0</v>
      </c>
      <c r="AM478" s="1839">
        <v>0</v>
      </c>
      <c r="AN478" s="1840">
        <v>0</v>
      </c>
    </row>
    <row r="479" spans="1:40" outlineLevel="1">
      <c r="A479" s="521">
        <f>ROW()</f>
        <v>479</v>
      </c>
      <c r="B479" s="35"/>
      <c r="C479" s="758"/>
      <c r="D479" s="33" t="s">
        <v>27</v>
      </c>
      <c r="J479" s="529"/>
      <c r="K479" s="530"/>
      <c r="L479" s="530"/>
      <c r="M479" s="530"/>
      <c r="N479" s="531"/>
      <c r="O479" s="529"/>
      <c r="P479" s="530"/>
      <c r="Q479" s="530"/>
      <c r="R479" s="530"/>
      <c r="S479" s="531"/>
      <c r="T479" s="529"/>
      <c r="U479" s="530"/>
      <c r="V479" s="530"/>
      <c r="W479" s="530"/>
      <c r="X479" s="531"/>
      <c r="Y479" s="224">
        <f t="shared" ref="Y479:AI479" si="439">Y461*Y$43</f>
        <v>0</v>
      </c>
      <c r="Z479" s="31">
        <f t="shared" si="439"/>
        <v>0</v>
      </c>
      <c r="AA479" s="31">
        <f t="shared" si="439"/>
        <v>0</v>
      </c>
      <c r="AB479" s="31">
        <f t="shared" si="439"/>
        <v>0</v>
      </c>
      <c r="AC479" s="31">
        <f t="shared" si="439"/>
        <v>0</v>
      </c>
      <c r="AD479" s="225">
        <f t="shared" si="439"/>
        <v>0</v>
      </c>
      <c r="AE479" s="224">
        <f t="shared" si="439"/>
        <v>0</v>
      </c>
      <c r="AF479" s="31">
        <f t="shared" si="439"/>
        <v>7.751101906583143E-5</v>
      </c>
      <c r="AG479" s="31">
        <f t="shared" si="439"/>
        <v>4.2879945552907572E-4</v>
      </c>
      <c r="AH479" s="31">
        <f t="shared" si="439"/>
        <v>0</v>
      </c>
      <c r="AI479" s="225">
        <f t="shared" si="439"/>
        <v>0</v>
      </c>
      <c r="AJ479" s="1880">
        <v>0</v>
      </c>
      <c r="AK479" s="1839">
        <v>0</v>
      </c>
      <c r="AL479" s="1839">
        <v>0</v>
      </c>
      <c r="AM479" s="1839">
        <v>0</v>
      </c>
      <c r="AN479" s="1840">
        <v>0</v>
      </c>
    </row>
    <row r="480" spans="1:40" outlineLevel="1">
      <c r="A480" s="521">
        <f>ROW()</f>
        <v>480</v>
      </c>
      <c r="B480" s="35"/>
      <c r="C480" s="758"/>
      <c r="D480" s="33" t="s">
        <v>34</v>
      </c>
      <c r="J480" s="529"/>
      <c r="K480" s="530"/>
      <c r="L480" s="530"/>
      <c r="M480" s="530"/>
      <c r="N480" s="531"/>
      <c r="O480" s="529"/>
      <c r="P480" s="530"/>
      <c r="Q480" s="530"/>
      <c r="R480" s="530"/>
      <c r="S480" s="531"/>
      <c r="T480" s="529"/>
      <c r="U480" s="530"/>
      <c r="V480" s="530"/>
      <c r="W480" s="530"/>
      <c r="X480" s="531"/>
      <c r="Y480" s="224">
        <f t="shared" ref="Y480:AI480" si="440">Y462*Y$43</f>
        <v>0</v>
      </c>
      <c r="Z480" s="31">
        <f t="shared" si="440"/>
        <v>0</v>
      </c>
      <c r="AA480" s="31">
        <f t="shared" si="440"/>
        <v>0</v>
      </c>
      <c r="AB480" s="31">
        <f t="shared" si="440"/>
        <v>0</v>
      </c>
      <c r="AC480" s="31">
        <f t="shared" si="440"/>
        <v>0</v>
      </c>
      <c r="AD480" s="225">
        <f t="shared" si="440"/>
        <v>0</v>
      </c>
      <c r="AE480" s="224">
        <f t="shared" si="440"/>
        <v>0</v>
      </c>
      <c r="AF480" s="31">
        <f t="shared" si="440"/>
        <v>6.3502153997129435E-3</v>
      </c>
      <c r="AG480" s="31">
        <f t="shared" si="440"/>
        <v>4.3917477152371917E-2</v>
      </c>
      <c r="AH480" s="31">
        <f t="shared" si="440"/>
        <v>0</v>
      </c>
      <c r="AI480" s="225">
        <f t="shared" si="440"/>
        <v>0</v>
      </c>
      <c r="AJ480" s="1880">
        <v>0</v>
      </c>
      <c r="AK480" s="1839">
        <v>0</v>
      </c>
      <c r="AL480" s="1839">
        <v>0</v>
      </c>
      <c r="AM480" s="1839">
        <v>0</v>
      </c>
      <c r="AN480" s="1840">
        <v>0</v>
      </c>
    </row>
    <row r="481" spans="1:40" outlineLevel="1">
      <c r="A481" s="521">
        <f>ROW()</f>
        <v>481</v>
      </c>
      <c r="B481" s="35"/>
      <c r="C481" s="758"/>
      <c r="D481" s="33" t="s">
        <v>35</v>
      </c>
      <c r="J481" s="529"/>
      <c r="K481" s="530"/>
      <c r="L481" s="530"/>
      <c r="M481" s="530"/>
      <c r="N481" s="531"/>
      <c r="O481" s="529"/>
      <c r="P481" s="530"/>
      <c r="Q481" s="530"/>
      <c r="R481" s="530"/>
      <c r="S481" s="531"/>
      <c r="T481" s="529"/>
      <c r="U481" s="530"/>
      <c r="V481" s="530"/>
      <c r="W481" s="530"/>
      <c r="X481" s="531"/>
      <c r="Y481" s="224">
        <f t="shared" ref="Y481:AI481" si="441">Y463*Y$43</f>
        <v>0</v>
      </c>
      <c r="Z481" s="31">
        <f t="shared" si="441"/>
        <v>0</v>
      </c>
      <c r="AA481" s="31">
        <f t="shared" si="441"/>
        <v>0</v>
      </c>
      <c r="AB481" s="31">
        <f t="shared" si="441"/>
        <v>0</v>
      </c>
      <c r="AC481" s="31">
        <f t="shared" si="441"/>
        <v>0</v>
      </c>
      <c r="AD481" s="225">
        <f t="shared" si="441"/>
        <v>0</v>
      </c>
      <c r="AE481" s="224">
        <f t="shared" si="441"/>
        <v>0</v>
      </c>
      <c r="AF481" s="31">
        <f t="shared" si="441"/>
        <v>1.7443177840121199E-4</v>
      </c>
      <c r="AG481" s="31">
        <f t="shared" si="441"/>
        <v>1.2419528620141612E-3</v>
      </c>
      <c r="AH481" s="31">
        <f t="shared" si="441"/>
        <v>0</v>
      </c>
      <c r="AI481" s="225">
        <f t="shared" si="441"/>
        <v>0</v>
      </c>
      <c r="AJ481" s="1880">
        <v>0</v>
      </c>
      <c r="AK481" s="1839">
        <v>0</v>
      </c>
      <c r="AL481" s="1839">
        <v>0</v>
      </c>
      <c r="AM481" s="1839">
        <v>0</v>
      </c>
      <c r="AN481" s="1840">
        <v>0</v>
      </c>
    </row>
    <row r="482" spans="1:40" outlineLevel="1">
      <c r="A482" s="521">
        <f>ROW()</f>
        <v>482</v>
      </c>
      <c r="B482" s="35"/>
      <c r="C482" s="758"/>
      <c r="D482" s="33" t="s">
        <v>302</v>
      </c>
      <c r="J482" s="529"/>
      <c r="K482" s="530"/>
      <c r="L482" s="530"/>
      <c r="M482" s="530"/>
      <c r="N482" s="531"/>
      <c r="O482" s="529"/>
      <c r="P482" s="530"/>
      <c r="Q482" s="530"/>
      <c r="R482" s="530"/>
      <c r="S482" s="531"/>
      <c r="T482" s="529"/>
      <c r="U482" s="530"/>
      <c r="V482" s="530"/>
      <c r="W482" s="530"/>
      <c r="X482" s="531"/>
      <c r="Y482" s="224">
        <f t="shared" ref="Y482:AI482" si="442">Y464*Y$43</f>
        <v>0</v>
      </c>
      <c r="Z482" s="31">
        <f t="shared" si="442"/>
        <v>0</v>
      </c>
      <c r="AA482" s="31">
        <f t="shared" si="442"/>
        <v>0</v>
      </c>
      <c r="AB482" s="31">
        <f t="shared" si="442"/>
        <v>0</v>
      </c>
      <c r="AC482" s="31">
        <f t="shared" si="442"/>
        <v>0</v>
      </c>
      <c r="AD482" s="225">
        <f t="shared" si="442"/>
        <v>0</v>
      </c>
      <c r="AE482" s="224">
        <f t="shared" si="442"/>
        <v>0</v>
      </c>
      <c r="AF482" s="31">
        <f t="shared" si="442"/>
        <v>1.036696999354975E-3</v>
      </c>
      <c r="AG482" s="31">
        <f t="shared" si="442"/>
        <v>2.6528161143803538E-3</v>
      </c>
      <c r="AH482" s="31">
        <f t="shared" si="442"/>
        <v>0</v>
      </c>
      <c r="AI482" s="225">
        <f t="shared" si="442"/>
        <v>0</v>
      </c>
      <c r="AJ482" s="1880">
        <v>0</v>
      </c>
      <c r="AK482" s="1839">
        <v>0</v>
      </c>
      <c r="AL482" s="1839">
        <v>0</v>
      </c>
      <c r="AM482" s="1839">
        <v>0</v>
      </c>
      <c r="AN482" s="1840">
        <v>0</v>
      </c>
    </row>
    <row r="483" spans="1:40" outlineLevel="1">
      <c r="A483" s="521">
        <f>ROW()</f>
        <v>483</v>
      </c>
      <c r="B483" s="35"/>
      <c r="C483" s="758"/>
      <c r="D483" s="33" t="s">
        <v>36</v>
      </c>
      <c r="J483" s="529"/>
      <c r="K483" s="530"/>
      <c r="L483" s="530"/>
      <c r="M483" s="530"/>
      <c r="N483" s="531"/>
      <c r="O483" s="529"/>
      <c r="P483" s="530"/>
      <c r="Q483" s="530"/>
      <c r="R483" s="530"/>
      <c r="S483" s="531"/>
      <c r="T483" s="529"/>
      <c r="U483" s="530"/>
      <c r="V483" s="530"/>
      <c r="W483" s="530"/>
      <c r="X483" s="531"/>
      <c r="Y483" s="224">
        <f t="shared" ref="Y483:AI483" si="443">Y465*Y$43</f>
        <v>0</v>
      </c>
      <c r="Z483" s="31">
        <f t="shared" si="443"/>
        <v>0</v>
      </c>
      <c r="AA483" s="31">
        <f t="shared" si="443"/>
        <v>0</v>
      </c>
      <c r="AB483" s="31">
        <f t="shared" si="443"/>
        <v>0</v>
      </c>
      <c r="AC483" s="31">
        <f t="shared" si="443"/>
        <v>0</v>
      </c>
      <c r="AD483" s="225">
        <f t="shared" si="443"/>
        <v>0</v>
      </c>
      <c r="AE483" s="224">
        <f t="shared" si="443"/>
        <v>0</v>
      </c>
      <c r="AF483" s="31">
        <f t="shared" si="443"/>
        <v>1.9006430725080855E-3</v>
      </c>
      <c r="AG483" s="31">
        <f t="shared" si="443"/>
        <v>9.8754457851434801E-2</v>
      </c>
      <c r="AH483" s="31">
        <f t="shared" si="443"/>
        <v>0</v>
      </c>
      <c r="AI483" s="225">
        <f t="shared" si="443"/>
        <v>0</v>
      </c>
      <c r="AJ483" s="1880">
        <v>0</v>
      </c>
      <c r="AK483" s="1839">
        <v>0</v>
      </c>
      <c r="AL483" s="1839">
        <v>0</v>
      </c>
      <c r="AM483" s="1839">
        <v>0</v>
      </c>
      <c r="AN483" s="1840">
        <v>0</v>
      </c>
    </row>
    <row r="484" spans="1:40" outlineLevel="1">
      <c r="A484" s="521">
        <f>ROW()</f>
        <v>484</v>
      </c>
      <c r="B484" s="35"/>
      <c r="C484" s="758"/>
      <c r="D484" s="33" t="s">
        <v>583</v>
      </c>
      <c r="J484" s="529"/>
      <c r="K484" s="530"/>
      <c r="L484" s="530"/>
      <c r="M484" s="530"/>
      <c r="N484" s="531"/>
      <c r="O484" s="529"/>
      <c r="P484" s="530"/>
      <c r="Q484" s="530"/>
      <c r="R484" s="530"/>
      <c r="S484" s="531"/>
      <c r="T484" s="529"/>
      <c r="U484" s="530"/>
      <c r="V484" s="530"/>
      <c r="W484" s="530"/>
      <c r="X484" s="531"/>
      <c r="Y484" s="224">
        <f t="shared" ref="Y484:AI484" si="444">Y466*Y$43</f>
        <v>0</v>
      </c>
      <c r="Z484" s="31">
        <f t="shared" si="444"/>
        <v>0</v>
      </c>
      <c r="AA484" s="31">
        <f t="shared" si="444"/>
        <v>0</v>
      </c>
      <c r="AB484" s="31">
        <f t="shared" si="444"/>
        <v>0</v>
      </c>
      <c r="AC484" s="31">
        <f t="shared" si="444"/>
        <v>0</v>
      </c>
      <c r="AD484" s="225">
        <f t="shared" si="444"/>
        <v>0</v>
      </c>
      <c r="AE484" s="224">
        <f t="shared" si="444"/>
        <v>0</v>
      </c>
      <c r="AF484" s="31">
        <f t="shared" si="444"/>
        <v>4.3871421157540036E-4</v>
      </c>
      <c r="AG484" s="31">
        <f t="shared" si="444"/>
        <v>2.0521424093591198E-3</v>
      </c>
      <c r="AH484" s="31">
        <f t="shared" si="444"/>
        <v>0</v>
      </c>
      <c r="AI484" s="225">
        <f t="shared" si="444"/>
        <v>0</v>
      </c>
      <c r="AJ484" s="1880">
        <v>0</v>
      </c>
      <c r="AK484" s="1839">
        <v>0</v>
      </c>
      <c r="AL484" s="1839">
        <v>0</v>
      </c>
      <c r="AM484" s="1839">
        <v>0</v>
      </c>
      <c r="AN484" s="1840">
        <v>0</v>
      </c>
    </row>
    <row r="485" spans="1:40" outlineLevel="1">
      <c r="A485" s="521">
        <f>ROW()</f>
        <v>485</v>
      </c>
      <c r="B485" s="35"/>
      <c r="C485" s="758"/>
      <c r="D485" s="33" t="s">
        <v>81</v>
      </c>
      <c r="J485" s="529"/>
      <c r="K485" s="530"/>
      <c r="L485" s="530"/>
      <c r="M485" s="530"/>
      <c r="N485" s="531"/>
      <c r="O485" s="529"/>
      <c r="P485" s="530"/>
      <c r="Q485" s="530"/>
      <c r="R485" s="530"/>
      <c r="S485" s="531"/>
      <c r="T485" s="529"/>
      <c r="U485" s="530"/>
      <c r="V485" s="530"/>
      <c r="W485" s="530"/>
      <c r="X485" s="531"/>
      <c r="Y485" s="224">
        <f t="shared" ref="Y485:AI485" si="445">Y467*Y$43</f>
        <v>0</v>
      </c>
      <c r="Z485" s="31">
        <f t="shared" si="445"/>
        <v>0</v>
      </c>
      <c r="AA485" s="31">
        <f t="shared" si="445"/>
        <v>0</v>
      </c>
      <c r="AB485" s="31">
        <f t="shared" si="445"/>
        <v>0</v>
      </c>
      <c r="AC485" s="31">
        <f t="shared" si="445"/>
        <v>0</v>
      </c>
      <c r="AD485" s="225">
        <f t="shared" si="445"/>
        <v>0</v>
      </c>
      <c r="AE485" s="224">
        <f t="shared" si="445"/>
        <v>0</v>
      </c>
      <c r="AF485" s="31">
        <f t="shared" si="445"/>
        <v>0</v>
      </c>
      <c r="AG485" s="31">
        <f t="shared" si="445"/>
        <v>0</v>
      </c>
      <c r="AH485" s="31">
        <f t="shared" si="445"/>
        <v>0</v>
      </c>
      <c r="AI485" s="225">
        <f t="shared" si="445"/>
        <v>0</v>
      </c>
      <c r="AJ485" s="1880">
        <v>0</v>
      </c>
      <c r="AK485" s="1839">
        <v>0</v>
      </c>
      <c r="AL485" s="1839">
        <v>0</v>
      </c>
      <c r="AM485" s="1839">
        <v>0</v>
      </c>
      <c r="AN485" s="1840">
        <v>0</v>
      </c>
    </row>
    <row r="486" spans="1:40" outlineLevel="1">
      <c r="A486" s="521">
        <f>ROW()</f>
        <v>486</v>
      </c>
      <c r="B486" s="35"/>
      <c r="C486" s="758"/>
      <c r="D486" s="33" t="s">
        <v>28</v>
      </c>
      <c r="J486" s="529"/>
      <c r="K486" s="530"/>
      <c r="L486" s="530"/>
      <c r="M486" s="530"/>
      <c r="N486" s="531"/>
      <c r="O486" s="529"/>
      <c r="P486" s="530"/>
      <c r="Q486" s="530"/>
      <c r="R486" s="530"/>
      <c r="S486" s="531"/>
      <c r="T486" s="529"/>
      <c r="U486" s="530"/>
      <c r="V486" s="530"/>
      <c r="W486" s="530"/>
      <c r="X486" s="531"/>
      <c r="Y486" s="224">
        <f t="shared" ref="Y486:AI486" si="446">Y468*Y$43</f>
        <v>0</v>
      </c>
      <c r="Z486" s="31">
        <f t="shared" si="446"/>
        <v>0</v>
      </c>
      <c r="AA486" s="31">
        <f t="shared" si="446"/>
        <v>0</v>
      </c>
      <c r="AB486" s="31">
        <f t="shared" si="446"/>
        <v>0</v>
      </c>
      <c r="AC486" s="31">
        <f t="shared" si="446"/>
        <v>0</v>
      </c>
      <c r="AD486" s="225">
        <f t="shared" si="446"/>
        <v>0</v>
      </c>
      <c r="AE486" s="224">
        <f t="shared" si="446"/>
        <v>0</v>
      </c>
      <c r="AF486" s="31">
        <f t="shared" si="446"/>
        <v>0</v>
      </c>
      <c r="AG486" s="31">
        <f t="shared" si="446"/>
        <v>0</v>
      </c>
      <c r="AH486" s="31">
        <f t="shared" si="446"/>
        <v>0</v>
      </c>
      <c r="AI486" s="225">
        <f t="shared" si="446"/>
        <v>0</v>
      </c>
      <c r="AJ486" s="1880">
        <v>0</v>
      </c>
      <c r="AK486" s="1839">
        <v>0</v>
      </c>
      <c r="AL486" s="1839">
        <v>0</v>
      </c>
      <c r="AM486" s="1839">
        <v>0</v>
      </c>
      <c r="AN486" s="1840">
        <v>0</v>
      </c>
    </row>
    <row r="487" spans="1:40" outlineLevel="1">
      <c r="A487" s="521">
        <f>ROW()</f>
        <v>487</v>
      </c>
      <c r="B487" s="35"/>
      <c r="C487" s="758"/>
      <c r="D487" s="45" t="s">
        <v>443</v>
      </c>
      <c r="E487" s="45"/>
      <c r="F487" s="45"/>
      <c r="G487" s="45"/>
      <c r="H487" s="45"/>
      <c r="I487" s="45"/>
      <c r="J487" s="532"/>
      <c r="K487" s="533"/>
      <c r="L487" s="533"/>
      <c r="M487" s="533"/>
      <c r="N487" s="534"/>
      <c r="O487" s="532"/>
      <c r="P487" s="533"/>
      <c r="Q487" s="533"/>
      <c r="R487" s="533"/>
      <c r="S487" s="534"/>
      <c r="T487" s="532"/>
      <c r="U487" s="533"/>
      <c r="V487" s="533"/>
      <c r="W487" s="533"/>
      <c r="X487" s="534"/>
      <c r="Y487" s="226">
        <f t="shared" ref="Y487:AI487" si="447">Y469*Y$43</f>
        <v>0</v>
      </c>
      <c r="Z487" s="57">
        <f t="shared" si="447"/>
        <v>0</v>
      </c>
      <c r="AA487" s="57">
        <f t="shared" si="447"/>
        <v>0</v>
      </c>
      <c r="AB487" s="57">
        <f t="shared" si="447"/>
        <v>0</v>
      </c>
      <c r="AC487" s="57">
        <f t="shared" si="447"/>
        <v>0</v>
      </c>
      <c r="AD487" s="227">
        <f t="shared" si="447"/>
        <v>0</v>
      </c>
      <c r="AE487" s="226">
        <f t="shared" si="447"/>
        <v>0</v>
      </c>
      <c r="AF487" s="57">
        <f t="shared" si="447"/>
        <v>0</v>
      </c>
      <c r="AG487" s="57">
        <f t="shared" si="447"/>
        <v>0</v>
      </c>
      <c r="AH487" s="57">
        <f t="shared" si="447"/>
        <v>0</v>
      </c>
      <c r="AI487" s="227">
        <f t="shared" si="447"/>
        <v>0</v>
      </c>
      <c r="AJ487" s="1881"/>
      <c r="AK487" s="1882"/>
      <c r="AL487" s="1882"/>
      <c r="AM487" s="1882"/>
      <c r="AN487" s="1883"/>
    </row>
    <row r="488" spans="1:40" outlineLevel="1">
      <c r="A488" s="521">
        <f>ROW()</f>
        <v>488</v>
      </c>
      <c r="B488" s="35"/>
      <c r="C488" s="758"/>
      <c r="D488" s="33" t="s">
        <v>24</v>
      </c>
      <c r="F488" s="151"/>
      <c r="G488" s="151"/>
      <c r="H488" s="151"/>
      <c r="I488" s="151"/>
      <c r="J488" s="251"/>
      <c r="K488" s="58"/>
      <c r="L488" s="58"/>
      <c r="M488" s="58"/>
      <c r="N488" s="247"/>
      <c r="O488" s="251"/>
      <c r="P488" s="58"/>
      <c r="Q488" s="58"/>
      <c r="R488" s="58"/>
      <c r="S488" s="247"/>
      <c r="T488" s="251"/>
      <c r="U488" s="58"/>
      <c r="V488" s="58"/>
      <c r="W488" s="58"/>
      <c r="X488" s="247"/>
      <c r="Y488" s="251">
        <f t="shared" ref="Y488:AN488" si="448">SUM(Y472:Y487)</f>
        <v>0</v>
      </c>
      <c r="Z488" s="58">
        <f t="shared" si="448"/>
        <v>0</v>
      </c>
      <c r="AA488" s="58">
        <f t="shared" si="448"/>
        <v>0</v>
      </c>
      <c r="AB488" s="58">
        <f t="shared" si="448"/>
        <v>0</v>
      </c>
      <c r="AC488" s="58">
        <f t="shared" si="448"/>
        <v>0</v>
      </c>
      <c r="AD488" s="247">
        <f t="shared" si="448"/>
        <v>0</v>
      </c>
      <c r="AE488" s="251">
        <f t="shared" si="448"/>
        <v>0</v>
      </c>
      <c r="AF488" s="58">
        <f t="shared" si="448"/>
        <v>1.8134046184467772E-2</v>
      </c>
      <c r="AG488" s="58">
        <f t="shared" si="448"/>
        <v>0.20356150098823642</v>
      </c>
      <c r="AH488" s="58">
        <f t="shared" si="448"/>
        <v>0</v>
      </c>
      <c r="AI488" s="247">
        <f t="shared" si="448"/>
        <v>0</v>
      </c>
      <c r="AJ488" s="58">
        <f t="shared" si="448"/>
        <v>0</v>
      </c>
      <c r="AK488" s="1524">
        <f t="shared" si="448"/>
        <v>0</v>
      </c>
      <c r="AL488" s="1524">
        <f t="shared" si="448"/>
        <v>0</v>
      </c>
      <c r="AM488" s="58">
        <f t="shared" si="448"/>
        <v>0</v>
      </c>
      <c r="AN488" s="247">
        <f t="shared" si="448"/>
        <v>0</v>
      </c>
    </row>
    <row r="489" spans="1:40">
      <c r="A489" s="853" t="s">
        <v>248</v>
      </c>
      <c r="B489" s="717"/>
      <c r="C489" s="757"/>
      <c r="D489" s="717"/>
      <c r="E489" s="717"/>
      <c r="F489" s="717"/>
      <c r="G489" s="717"/>
      <c r="H489" s="717"/>
      <c r="I489" s="718"/>
      <c r="J489" s="719"/>
      <c r="K489" s="718"/>
      <c r="L489" s="718"/>
      <c r="M489" s="718"/>
      <c r="N489" s="720"/>
      <c r="O489" s="719"/>
      <c r="P489" s="718"/>
      <c r="Q489" s="718"/>
      <c r="R489" s="718"/>
      <c r="S489" s="720"/>
      <c r="T489" s="719"/>
      <c r="U489" s="718"/>
      <c r="V489" s="718"/>
      <c r="W489" s="718"/>
      <c r="X489" s="720"/>
      <c r="Y489" s="719"/>
      <c r="Z489" s="718"/>
      <c r="AA489" s="718"/>
      <c r="AB489" s="718"/>
      <c r="AC489" s="718"/>
      <c r="AD489" s="720"/>
      <c r="AE489" s="719"/>
      <c r="AF489" s="718"/>
      <c r="AG489" s="718"/>
      <c r="AH489" s="718"/>
      <c r="AI489" s="720"/>
      <c r="AJ489" s="718"/>
      <c r="AK489" s="718"/>
      <c r="AL489" s="718"/>
      <c r="AM489" s="718"/>
      <c r="AN489" s="720"/>
    </row>
    <row r="490" spans="1:40" outlineLevel="1">
      <c r="A490" s="696">
        <f>ROW()</f>
        <v>490</v>
      </c>
      <c r="B490" s="34"/>
      <c r="C490" s="110" t="s">
        <v>83</v>
      </c>
      <c r="F490" s="1422"/>
      <c r="J490" s="1894" t="s">
        <v>368</v>
      </c>
      <c r="K490" s="1895"/>
      <c r="L490" s="1895"/>
      <c r="M490" s="1895"/>
      <c r="N490" s="1896"/>
      <c r="O490" s="1894" t="s">
        <v>814</v>
      </c>
      <c r="P490" s="1895"/>
      <c r="Q490" s="1895"/>
      <c r="R490" s="1895"/>
      <c r="S490" s="1896"/>
      <c r="T490" s="1894" t="s">
        <v>807</v>
      </c>
      <c r="U490" s="1895"/>
      <c r="V490" s="1895"/>
      <c r="W490" s="1895"/>
      <c r="X490" s="1896"/>
      <c r="Y490" s="1204"/>
      <c r="Z490" s="1136"/>
      <c r="AA490" s="1136" t="s">
        <v>808</v>
      </c>
      <c r="AB490" s="1203"/>
      <c r="AC490" s="1203"/>
      <c r="AD490" s="1179"/>
      <c r="AE490" s="1171"/>
      <c r="AF490" s="1136"/>
      <c r="AG490" s="1136" t="s">
        <v>812</v>
      </c>
      <c r="AH490" s="1136"/>
      <c r="AI490" s="1686" t="s">
        <v>810</v>
      </c>
      <c r="AJ490" s="1136"/>
      <c r="AK490" s="1136"/>
      <c r="AL490" s="1136" t="s">
        <v>813</v>
      </c>
      <c r="AM490" s="1136"/>
      <c r="AN490" s="1161"/>
    </row>
    <row r="491" spans="1:40" outlineLevel="1">
      <c r="A491" s="521">
        <f>ROW()</f>
        <v>491</v>
      </c>
      <c r="B491" s="35"/>
      <c r="C491" s="758"/>
      <c r="D491" s="33" t="s">
        <v>300</v>
      </c>
      <c r="E491" s="33" t="s">
        <v>300</v>
      </c>
      <c r="F491" s="55"/>
      <c r="G491" s="55"/>
      <c r="H491" s="55"/>
      <c r="I491" s="55"/>
      <c r="J491" s="397">
        <v>1.3638219886880445</v>
      </c>
      <c r="K491" s="398">
        <v>1.8747685196448776</v>
      </c>
      <c r="L491" s="398">
        <v>0</v>
      </c>
      <c r="M491" s="398">
        <v>0</v>
      </c>
      <c r="N491" s="399">
        <v>0</v>
      </c>
      <c r="O491" s="397">
        <v>0.46164500000000003</v>
      </c>
      <c r="P491" s="398">
        <v>1.4195660000000001</v>
      </c>
      <c r="Q491" s="398">
        <v>1.5187996237516901</v>
      </c>
      <c r="R491" s="398">
        <v>3.2418079689817438</v>
      </c>
      <c r="S491" s="399">
        <v>10.367466490819968</v>
      </c>
      <c r="T491" s="412">
        <v>8.0041545077676357</v>
      </c>
      <c r="U491" s="411">
        <v>3.3676857004150254</v>
      </c>
      <c r="V491" s="411">
        <v>2.7578211230512757</v>
      </c>
      <c r="W491" s="411">
        <v>20.075667459256032</v>
      </c>
      <c r="X491" s="657">
        <v>4.7480000000000002</v>
      </c>
      <c r="Y491" s="412">
        <v>0.68895320595017884</v>
      </c>
      <c r="Z491" s="411">
        <v>0.49753809494620854</v>
      </c>
      <c r="AA491" s="411">
        <v>2.2648414779017747</v>
      </c>
      <c r="AB491" s="411">
        <v>6.2386383228715898</v>
      </c>
      <c r="AC491" s="411">
        <v>5.3138128204214246</v>
      </c>
      <c r="AD491" s="657">
        <v>2.3652408000000005</v>
      </c>
      <c r="AE491" s="224">
        <f t="shared" ref="AE491:AH491" si="449">AE509*AE$44</f>
        <v>3.7862822400000007</v>
      </c>
      <c r="AF491" s="31">
        <f t="shared" si="449"/>
        <v>4.21170928</v>
      </c>
      <c r="AG491" s="31">
        <f t="shared" si="449"/>
        <v>4.4693403700000003</v>
      </c>
      <c r="AH491" s="31">
        <f t="shared" si="449"/>
        <v>1.72760398</v>
      </c>
      <c r="AI491" s="593">
        <f t="shared" ref="AI491:AN500" si="450">AI509*AI$44</f>
        <v>2.924728444477295</v>
      </c>
      <c r="AJ491" s="592">
        <f t="shared" si="450"/>
        <v>2.4863218662364912</v>
      </c>
      <c r="AK491" s="592">
        <f t="shared" si="450"/>
        <v>3.1578989118955452</v>
      </c>
      <c r="AL491" s="592">
        <f t="shared" si="450"/>
        <v>6.8129740652889712</v>
      </c>
      <c r="AM491" s="592">
        <f t="shared" si="450"/>
        <v>5.2831724453213855</v>
      </c>
      <c r="AN491" s="593">
        <f t="shared" si="450"/>
        <v>6.1466306430370601</v>
      </c>
    </row>
    <row r="492" spans="1:40" outlineLevel="1">
      <c r="A492" s="521">
        <f>ROW()</f>
        <v>492</v>
      </c>
      <c r="B492" s="35"/>
      <c r="C492" s="758"/>
      <c r="D492" s="33" t="s">
        <v>301</v>
      </c>
      <c r="E492" s="33" t="s">
        <v>301</v>
      </c>
      <c r="F492" s="55"/>
      <c r="G492" s="55"/>
      <c r="H492" s="55"/>
      <c r="I492" s="55"/>
      <c r="J492" s="397"/>
      <c r="K492" s="398"/>
      <c r="L492" s="398"/>
      <c r="M492" s="398"/>
      <c r="N492" s="399"/>
      <c r="O492" s="397"/>
      <c r="P492" s="398"/>
      <c r="Q492" s="398"/>
      <c r="R492" s="398"/>
      <c r="S492" s="399"/>
      <c r="T492" s="412">
        <v>0</v>
      </c>
      <c r="U492" s="411">
        <v>0</v>
      </c>
      <c r="V492" s="411">
        <v>0</v>
      </c>
      <c r="W492" s="411">
        <v>0</v>
      </c>
      <c r="X492" s="657">
        <v>0</v>
      </c>
      <c r="Y492" s="412">
        <v>1.080023392763283</v>
      </c>
      <c r="Z492" s="411">
        <v>1.3136426469257889</v>
      </c>
      <c r="AA492" s="411">
        <v>0.6879061054549479</v>
      </c>
      <c r="AB492" s="411">
        <v>0.42735642271191165</v>
      </c>
      <c r="AC492" s="411">
        <v>0.54958559034914978</v>
      </c>
      <c r="AD492" s="657">
        <v>-4.9090219999999983E-2</v>
      </c>
      <c r="AE492" s="224">
        <f t="shared" ref="AE492:AH492" si="451">AE510*AE$44</f>
        <v>0.59265162000000005</v>
      </c>
      <c r="AF492" s="31">
        <f t="shared" si="451"/>
        <v>-0.16026644000000001</v>
      </c>
      <c r="AG492" s="31">
        <f t="shared" si="451"/>
        <v>1.0415299999999999E-3</v>
      </c>
      <c r="AH492" s="31">
        <f t="shared" si="451"/>
        <v>0</v>
      </c>
      <c r="AI492" s="593">
        <f t="shared" si="450"/>
        <v>0</v>
      </c>
      <c r="AJ492" s="592">
        <f t="shared" si="450"/>
        <v>0</v>
      </c>
      <c r="AK492" s="592">
        <f t="shared" si="450"/>
        <v>0</v>
      </c>
      <c r="AL492" s="592">
        <f t="shared" si="450"/>
        <v>0</v>
      </c>
      <c r="AM492" s="592">
        <f t="shared" si="450"/>
        <v>0</v>
      </c>
      <c r="AN492" s="593">
        <f t="shared" si="450"/>
        <v>0</v>
      </c>
    </row>
    <row r="493" spans="1:40" outlineLevel="1">
      <c r="A493" s="521">
        <f>ROW()</f>
        <v>493</v>
      </c>
      <c r="B493" s="35"/>
      <c r="C493" s="758"/>
      <c r="D493" s="33" t="s">
        <v>29</v>
      </c>
      <c r="E493" s="33" t="s">
        <v>29</v>
      </c>
      <c r="F493" s="55"/>
      <c r="G493" s="55"/>
      <c r="H493" s="55"/>
      <c r="I493" s="55"/>
      <c r="J493" s="397">
        <v>5.6234577303884228</v>
      </c>
      <c r="K493" s="398">
        <v>3.9059453471196455</v>
      </c>
      <c r="L493" s="398">
        <v>4.4632616487455197</v>
      </c>
      <c r="M493" s="398">
        <v>7.0172268907563016</v>
      </c>
      <c r="N493" s="399">
        <v>9.1199999999999992</v>
      </c>
      <c r="O493" s="397">
        <v>0</v>
      </c>
      <c r="P493" s="398">
        <v>0</v>
      </c>
      <c r="Q493" s="398">
        <v>0</v>
      </c>
      <c r="R493" s="398">
        <v>0</v>
      </c>
      <c r="S493" s="399">
        <v>0</v>
      </c>
      <c r="T493" s="412">
        <v>0</v>
      </c>
      <c r="U493" s="411">
        <v>0</v>
      </c>
      <c r="V493" s="411">
        <v>0</v>
      </c>
      <c r="W493" s="411">
        <v>0</v>
      </c>
      <c r="X493" s="657">
        <v>0</v>
      </c>
      <c r="Y493" s="412">
        <v>0</v>
      </c>
      <c r="Z493" s="411">
        <v>0</v>
      </c>
      <c r="AA493" s="411">
        <v>0</v>
      </c>
      <c r="AB493" s="411">
        <v>0</v>
      </c>
      <c r="AC493" s="411">
        <v>0</v>
      </c>
      <c r="AD493" s="657">
        <v>0</v>
      </c>
      <c r="AE493" s="224">
        <f t="shared" ref="AE493:AH493" si="452">AE511*AE$44</f>
        <v>0</v>
      </c>
      <c r="AF493" s="31">
        <f t="shared" si="452"/>
        <v>0</v>
      </c>
      <c r="AG493" s="31">
        <f t="shared" si="452"/>
        <v>0</v>
      </c>
      <c r="AH493" s="31">
        <f t="shared" si="452"/>
        <v>0</v>
      </c>
      <c r="AI493" s="593">
        <f t="shared" si="450"/>
        <v>0</v>
      </c>
      <c r="AJ493" s="592">
        <f t="shared" si="450"/>
        <v>0</v>
      </c>
      <c r="AK493" s="592">
        <f t="shared" si="450"/>
        <v>0</v>
      </c>
      <c r="AL493" s="592">
        <f t="shared" si="450"/>
        <v>0</v>
      </c>
      <c r="AM493" s="592">
        <f t="shared" si="450"/>
        <v>0</v>
      </c>
      <c r="AN493" s="593">
        <f t="shared" si="450"/>
        <v>0</v>
      </c>
    </row>
    <row r="494" spans="1:40" outlineLevel="1">
      <c r="A494" s="521">
        <f>ROW()</f>
        <v>494</v>
      </c>
      <c r="B494" s="35"/>
      <c r="C494" s="758"/>
      <c r="D494" s="33" t="s">
        <v>30</v>
      </c>
      <c r="E494" s="33" t="s">
        <v>30</v>
      </c>
      <c r="F494" s="55"/>
      <c r="G494" s="55"/>
      <c r="H494" s="55"/>
      <c r="I494" s="55"/>
      <c r="J494" s="397">
        <v>2.15744536435805</v>
      </c>
      <c r="K494" s="398">
        <v>1.2758079510514875</v>
      </c>
      <c r="L494" s="398">
        <v>8.4531740607495007E-2</v>
      </c>
      <c r="M494" s="398">
        <v>0</v>
      </c>
      <c r="N494" s="399">
        <v>3.5487990434485445E-2</v>
      </c>
      <c r="O494" s="397">
        <v>7.0107348509999996</v>
      </c>
      <c r="P494" s="398">
        <v>8.1942672999999928</v>
      </c>
      <c r="Q494" s="398">
        <v>12.43407671443026</v>
      </c>
      <c r="R494" s="398">
        <v>11.372097809667231</v>
      </c>
      <c r="S494" s="399">
        <v>8.6230471933959656</v>
      </c>
      <c r="T494" s="412">
        <v>4.6628688106693099</v>
      </c>
      <c r="U494" s="411">
        <v>9.6934646070705082</v>
      </c>
      <c r="V494" s="411">
        <v>10.682714689171014</v>
      </c>
      <c r="W494" s="411">
        <v>22.052202089397014</v>
      </c>
      <c r="X494" s="657">
        <v>16.87749797</v>
      </c>
      <c r="Y494" s="412">
        <v>12.574373276712516</v>
      </c>
      <c r="Z494" s="411">
        <v>30.087595650581054</v>
      </c>
      <c r="AA494" s="411">
        <v>29.551847258868218</v>
      </c>
      <c r="AB494" s="411">
        <v>29.845294805110335</v>
      </c>
      <c r="AC494" s="411">
        <v>32.462191920961601</v>
      </c>
      <c r="AD494" s="657">
        <v>27.786149025586464</v>
      </c>
      <c r="AE494" s="224">
        <f t="shared" ref="AE494:AH494" si="453">AE512*AE$44</f>
        <v>27.065561590000005</v>
      </c>
      <c r="AF494" s="31">
        <f t="shared" si="453"/>
        <v>33.315647099999993</v>
      </c>
      <c r="AG494" s="31">
        <f t="shared" si="453"/>
        <v>37.36019009482758</v>
      </c>
      <c r="AH494" s="31">
        <f t="shared" si="453"/>
        <v>37.218168420000005</v>
      </c>
      <c r="AI494" s="593">
        <f t="shared" si="450"/>
        <v>35.989793508355412</v>
      </c>
      <c r="AJ494" s="592">
        <f t="shared" si="450"/>
        <v>40.675374059244184</v>
      </c>
      <c r="AK494" s="592">
        <f t="shared" si="450"/>
        <v>42.162155919776353</v>
      </c>
      <c r="AL494" s="592">
        <f t="shared" si="450"/>
        <v>45.627335993088153</v>
      </c>
      <c r="AM494" s="592">
        <f t="shared" si="450"/>
        <v>45.41973897893633</v>
      </c>
      <c r="AN494" s="593">
        <f t="shared" si="450"/>
        <v>45.991906622675316</v>
      </c>
    </row>
    <row r="495" spans="1:40" outlineLevel="1">
      <c r="A495" s="521">
        <f>ROW()</f>
        <v>495</v>
      </c>
      <c r="B495" s="35"/>
      <c r="C495" s="758"/>
      <c r="D495" s="33" t="s">
        <v>31</v>
      </c>
      <c r="E495" s="33" t="s">
        <v>31</v>
      </c>
      <c r="F495" s="55"/>
      <c r="G495" s="55"/>
      <c r="H495" s="55"/>
      <c r="I495" s="55"/>
      <c r="J495" s="397">
        <v>0</v>
      </c>
      <c r="K495" s="398">
        <v>0</v>
      </c>
      <c r="L495" s="398">
        <v>0</v>
      </c>
      <c r="M495" s="398">
        <v>0</v>
      </c>
      <c r="N495" s="399">
        <v>0</v>
      </c>
      <c r="O495" s="397">
        <v>0</v>
      </c>
      <c r="P495" s="398">
        <v>0</v>
      </c>
      <c r="Q495" s="398">
        <v>0</v>
      </c>
      <c r="R495" s="398">
        <v>0</v>
      </c>
      <c r="S495" s="399">
        <v>0</v>
      </c>
      <c r="T495" s="412">
        <v>0</v>
      </c>
      <c r="U495" s="411">
        <v>0</v>
      </c>
      <c r="V495" s="411">
        <v>0</v>
      </c>
      <c r="W495" s="411">
        <v>0</v>
      </c>
      <c r="X495" s="657">
        <v>0</v>
      </c>
      <c r="Y495" s="412">
        <v>0</v>
      </c>
      <c r="Z495" s="411">
        <v>0</v>
      </c>
      <c r="AA495" s="411">
        <v>0</v>
      </c>
      <c r="AB495" s="411">
        <v>0</v>
      </c>
      <c r="AC495" s="411">
        <v>0</v>
      </c>
      <c r="AD495" s="657">
        <v>0</v>
      </c>
      <c r="AE495" s="224">
        <f t="shared" ref="AE495:AH495" si="454">AE513*AE$44</f>
        <v>0</v>
      </c>
      <c r="AF495" s="31">
        <f t="shared" si="454"/>
        <v>0</v>
      </c>
      <c r="AG495" s="31">
        <f t="shared" si="454"/>
        <v>0</v>
      </c>
      <c r="AH495" s="31">
        <f t="shared" si="454"/>
        <v>0</v>
      </c>
      <c r="AI495" s="593">
        <f t="shared" si="450"/>
        <v>0</v>
      </c>
      <c r="AJ495" s="592">
        <f t="shared" si="450"/>
        <v>0</v>
      </c>
      <c r="AK495" s="592">
        <f t="shared" si="450"/>
        <v>0</v>
      </c>
      <c r="AL495" s="592">
        <f t="shared" si="450"/>
        <v>0</v>
      </c>
      <c r="AM495" s="592">
        <f t="shared" si="450"/>
        <v>0</v>
      </c>
      <c r="AN495" s="593">
        <f t="shared" si="450"/>
        <v>0</v>
      </c>
    </row>
    <row r="496" spans="1:40" outlineLevel="1">
      <c r="A496" s="521">
        <f>ROW()</f>
        <v>496</v>
      </c>
      <c r="B496" s="35"/>
      <c r="C496" s="758"/>
      <c r="D496" s="33" t="s">
        <v>32</v>
      </c>
      <c r="E496" s="33" t="s">
        <v>32</v>
      </c>
      <c r="F496" s="55"/>
      <c r="G496" s="55"/>
      <c r="H496" s="55"/>
      <c r="I496" s="55"/>
      <c r="J496" s="397">
        <v>0.18269629029353499</v>
      </c>
      <c r="K496" s="398">
        <v>0.16784059889155428</v>
      </c>
      <c r="L496" s="398">
        <v>1.4980308462087725E-2</v>
      </c>
      <c r="M496" s="398">
        <v>0</v>
      </c>
      <c r="N496" s="399">
        <v>6.2890109630733713E-3</v>
      </c>
      <c r="O496" s="397">
        <v>9.9750000000000005E-2</v>
      </c>
      <c r="P496" s="398">
        <v>0.73165236</v>
      </c>
      <c r="Q496" s="398">
        <v>0.6170666760655118</v>
      </c>
      <c r="R496" s="398">
        <v>0.18119296158620002</v>
      </c>
      <c r="S496" s="399">
        <v>0.72645847183105106</v>
      </c>
      <c r="T496" s="412">
        <v>0.24880704671948767</v>
      </c>
      <c r="U496" s="411">
        <v>0.22851549246955394</v>
      </c>
      <c r="V496" s="411">
        <v>0.43642174045674492</v>
      </c>
      <c r="W496" s="411">
        <v>1.2022835869308026</v>
      </c>
      <c r="X496" s="657">
        <v>0.66340935999999984</v>
      </c>
      <c r="Y496" s="412">
        <v>1.3935735522104944</v>
      </c>
      <c r="Z496" s="411">
        <v>2.4371088517792305</v>
      </c>
      <c r="AA496" s="411">
        <v>3.8374084694600756</v>
      </c>
      <c r="AB496" s="411">
        <v>4.6140715344748049</v>
      </c>
      <c r="AC496" s="411">
        <v>1.4400897237715853</v>
      </c>
      <c r="AD496" s="657">
        <v>0.48697699000000044</v>
      </c>
      <c r="AE496" s="224">
        <f t="shared" ref="AE496:AH496" si="455">AE514*AE$44</f>
        <v>1.4077962699999997</v>
      </c>
      <c r="AF496" s="31">
        <f t="shared" si="455"/>
        <v>1.0855371700000001</v>
      </c>
      <c r="AG496" s="31">
        <f t="shared" si="455"/>
        <v>1.61136659</v>
      </c>
      <c r="AH496" s="31">
        <f t="shared" si="455"/>
        <v>1.5611166500000002</v>
      </c>
      <c r="AI496" s="593">
        <f t="shared" si="450"/>
        <v>1.9837204386380933</v>
      </c>
      <c r="AJ496" s="592">
        <f t="shared" si="450"/>
        <v>3.0383560528949913</v>
      </c>
      <c r="AK496" s="592">
        <f t="shared" si="450"/>
        <v>2.3244872154952576</v>
      </c>
      <c r="AL496" s="592">
        <f t="shared" si="450"/>
        <v>2.3586990845317044</v>
      </c>
      <c r="AM496" s="592">
        <f t="shared" si="450"/>
        <v>2.4338786959741032</v>
      </c>
      <c r="AN496" s="593">
        <f t="shared" si="450"/>
        <v>2.490751890256897</v>
      </c>
    </row>
    <row r="497" spans="1:40" outlineLevel="1">
      <c r="A497" s="521">
        <f>ROW()</f>
        <v>497</v>
      </c>
      <c r="B497" s="35"/>
      <c r="C497" s="758"/>
      <c r="D497" s="33" t="s">
        <v>33</v>
      </c>
      <c r="E497" s="33" t="s">
        <v>33</v>
      </c>
      <c r="F497" s="55"/>
      <c r="G497" s="55"/>
      <c r="H497" s="55"/>
      <c r="I497" s="55"/>
      <c r="J497" s="397">
        <v>2.4437083415058822E-2</v>
      </c>
      <c r="K497" s="398">
        <v>1.316396854051406E-2</v>
      </c>
      <c r="L497" s="398">
        <v>0</v>
      </c>
      <c r="M497" s="398">
        <v>0</v>
      </c>
      <c r="N497" s="399">
        <v>0</v>
      </c>
      <c r="O497" s="397">
        <v>0</v>
      </c>
      <c r="P497" s="398">
        <v>0</v>
      </c>
      <c r="Q497" s="398">
        <v>0</v>
      </c>
      <c r="R497" s="398">
        <v>1.23033631628E-2</v>
      </c>
      <c r="S497" s="399">
        <v>1.6574945431679016</v>
      </c>
      <c r="T497" s="412">
        <v>1.685651068716699</v>
      </c>
      <c r="U497" s="411">
        <v>0.17932409334793159</v>
      </c>
      <c r="V497" s="411">
        <v>0.23227413662935997</v>
      </c>
      <c r="W497" s="411">
        <v>3.9022498108794903E-3</v>
      </c>
      <c r="X497" s="657">
        <v>6.0650000000000005E-4</v>
      </c>
      <c r="Y497" s="412">
        <v>7.7297801010923562E-3</v>
      </c>
      <c r="Z497" s="411">
        <v>2.0879939800990382E-2</v>
      </c>
      <c r="AA497" s="411">
        <v>0</v>
      </c>
      <c r="AB497" s="411">
        <v>0.18527313850675645</v>
      </c>
      <c r="AC497" s="411">
        <v>0.65543835288632757</v>
      </c>
      <c r="AD497" s="657">
        <v>0.15572516000000003</v>
      </c>
      <c r="AE497" s="224">
        <f t="shared" ref="AE497:AH497" si="456">AE515*AE$44</f>
        <v>7.1696670000000004E-2</v>
      </c>
      <c r="AF497" s="31">
        <f t="shared" si="456"/>
        <v>0</v>
      </c>
      <c r="AG497" s="31">
        <f t="shared" si="456"/>
        <v>3.5421589999999996E-2</v>
      </c>
      <c r="AH497" s="31">
        <f t="shared" si="456"/>
        <v>0.18305001999999998</v>
      </c>
      <c r="AI497" s="593">
        <f t="shared" si="450"/>
        <v>0.18153559469132954</v>
      </c>
      <c r="AJ497" s="592">
        <f t="shared" si="450"/>
        <v>0</v>
      </c>
      <c r="AK497" s="592">
        <f t="shared" si="450"/>
        <v>0</v>
      </c>
      <c r="AL497" s="592">
        <f t="shared" si="450"/>
        <v>0</v>
      </c>
      <c r="AM497" s="592">
        <f t="shared" si="450"/>
        <v>0</v>
      </c>
      <c r="AN497" s="593">
        <f t="shared" si="450"/>
        <v>0</v>
      </c>
    </row>
    <row r="498" spans="1:40" outlineLevel="1">
      <c r="A498" s="521">
        <f>ROW()</f>
        <v>498</v>
      </c>
      <c r="B498" s="35"/>
      <c r="C498" s="758"/>
      <c r="D498" s="33" t="s">
        <v>27</v>
      </c>
      <c r="E498" s="33" t="s">
        <v>27</v>
      </c>
      <c r="F498" s="55"/>
      <c r="G498" s="55"/>
      <c r="H498" s="55"/>
      <c r="I498" s="55"/>
      <c r="J498" s="397">
        <v>0</v>
      </c>
      <c r="K498" s="398">
        <v>6.3625847945817965E-2</v>
      </c>
      <c r="L498" s="398">
        <v>0</v>
      </c>
      <c r="M498" s="398">
        <v>0</v>
      </c>
      <c r="N498" s="399">
        <v>0</v>
      </c>
      <c r="O498" s="397">
        <v>0</v>
      </c>
      <c r="P498" s="398">
        <v>0</v>
      </c>
      <c r="Q498" s="398">
        <v>3.9453480900000004E-2</v>
      </c>
      <c r="R498" s="398">
        <v>0.11438888348119998</v>
      </c>
      <c r="S498" s="399">
        <v>0.15046118807683451</v>
      </c>
      <c r="T498" s="412">
        <v>0.10582859412606954</v>
      </c>
      <c r="U498" s="411">
        <v>1.0991493756209922</v>
      </c>
      <c r="V498" s="411">
        <v>0.74024732445122077</v>
      </c>
      <c r="W498" s="411">
        <v>4.3068220565307636</v>
      </c>
      <c r="X498" s="657">
        <v>9.5596913996734987</v>
      </c>
      <c r="Y498" s="412">
        <v>0.15234791913466125</v>
      </c>
      <c r="Z498" s="411">
        <v>0.42069134150910648</v>
      </c>
      <c r="AA498" s="411">
        <v>0.64439027253594539</v>
      </c>
      <c r="AB498" s="411">
        <v>1.3894240799386555</v>
      </c>
      <c r="AC498" s="411">
        <v>9.3168036858660273</v>
      </c>
      <c r="AD498" s="657">
        <v>1.588475878312045</v>
      </c>
      <c r="AE498" s="224">
        <f t="shared" ref="AE498:AH498" si="457">AE516*AE$44</f>
        <v>0.33021471999999996</v>
      </c>
      <c r="AF498" s="31">
        <f t="shared" si="457"/>
        <v>0.29718318999999999</v>
      </c>
      <c r="AG498" s="31">
        <f t="shared" si="457"/>
        <v>0.36410772000000002</v>
      </c>
      <c r="AH498" s="31">
        <f t="shared" si="457"/>
        <v>0.66477575</v>
      </c>
      <c r="AI498" s="593">
        <f t="shared" si="450"/>
        <v>0.28544817345664752</v>
      </c>
      <c r="AJ498" s="592">
        <f t="shared" si="450"/>
        <v>1.8099217864111397</v>
      </c>
      <c r="AK498" s="592">
        <f t="shared" si="450"/>
        <v>3.7269021121653334</v>
      </c>
      <c r="AL498" s="592">
        <f t="shared" si="450"/>
        <v>0.50106939229505965</v>
      </c>
      <c r="AM498" s="592">
        <f t="shared" si="450"/>
        <v>0.4920741759347782</v>
      </c>
      <c r="AN498" s="593">
        <f t="shared" si="450"/>
        <v>0.53745647217884784</v>
      </c>
    </row>
    <row r="499" spans="1:40" outlineLevel="1">
      <c r="A499" s="521">
        <f>ROW()</f>
        <v>499</v>
      </c>
      <c r="B499" s="35"/>
      <c r="C499" s="758"/>
      <c r="D499" s="33" t="s">
        <v>34</v>
      </c>
      <c r="E499" s="33" t="s">
        <v>34</v>
      </c>
      <c r="F499" s="55"/>
      <c r="G499" s="55"/>
      <c r="H499" s="55"/>
      <c r="I499" s="55"/>
      <c r="J499" s="397">
        <v>13.61233815689261</v>
      </c>
      <c r="K499" s="398">
        <v>10.787333825701625</v>
      </c>
      <c r="L499" s="398">
        <v>19.281290322580645</v>
      </c>
      <c r="M499" s="398">
        <v>18.240686274509802</v>
      </c>
      <c r="N499" s="399">
        <v>16.29</v>
      </c>
      <c r="O499" s="397">
        <v>16.516205743799993</v>
      </c>
      <c r="P499" s="398">
        <v>20.081629629999998</v>
      </c>
      <c r="Q499" s="398">
        <v>18.3162034282437</v>
      </c>
      <c r="R499" s="398">
        <v>17.304209460663788</v>
      </c>
      <c r="S499" s="399">
        <v>19.025756157232873</v>
      </c>
      <c r="T499" s="412">
        <v>8.6292181532674821</v>
      </c>
      <c r="U499" s="411">
        <v>19.510816827534729</v>
      </c>
      <c r="V499" s="411">
        <v>17.6194127269296</v>
      </c>
      <c r="W499" s="411">
        <v>20.294685702036663</v>
      </c>
      <c r="X499" s="657">
        <v>30.096388690000005</v>
      </c>
      <c r="Y499" s="412">
        <v>16.512600061659338</v>
      </c>
      <c r="Z499" s="411">
        <v>27.932809374461968</v>
      </c>
      <c r="AA499" s="411">
        <v>28.581959076673744</v>
      </c>
      <c r="AB499" s="411">
        <v>27.365430684485009</v>
      </c>
      <c r="AC499" s="411">
        <v>26.058230089003729</v>
      </c>
      <c r="AD499" s="657">
        <v>29.103235515615754</v>
      </c>
      <c r="AE499" s="224">
        <f t="shared" ref="AE499:AH499" si="458">AE517*AE$44</f>
        <v>21.430196469999984</v>
      </c>
      <c r="AF499" s="31">
        <f t="shared" si="458"/>
        <v>24.522193459999961</v>
      </c>
      <c r="AG499" s="31">
        <f t="shared" si="458"/>
        <v>26.368317069999883</v>
      </c>
      <c r="AH499" s="31">
        <f t="shared" si="458"/>
        <v>29.912399499999825</v>
      </c>
      <c r="AI499" s="593">
        <f t="shared" si="450"/>
        <v>28.251606481939447</v>
      </c>
      <c r="AJ499" s="592">
        <f t="shared" si="450"/>
        <v>34.937037129926523</v>
      </c>
      <c r="AK499" s="592">
        <f t="shared" si="450"/>
        <v>37.990461237313433</v>
      </c>
      <c r="AL499" s="592">
        <f t="shared" si="450"/>
        <v>40.095722873326231</v>
      </c>
      <c r="AM499" s="592">
        <f t="shared" si="450"/>
        <v>42.44601981105366</v>
      </c>
      <c r="AN499" s="593">
        <f t="shared" si="450"/>
        <v>43.610766099147632</v>
      </c>
    </row>
    <row r="500" spans="1:40" outlineLevel="1">
      <c r="A500" s="521">
        <f>ROW()</f>
        <v>500</v>
      </c>
      <c r="B500" s="35"/>
      <c r="C500" s="758"/>
      <c r="D500" s="33" t="s">
        <v>35</v>
      </c>
      <c r="E500" s="33" t="s">
        <v>35</v>
      </c>
      <c r="F500" s="55"/>
      <c r="G500" s="55"/>
      <c r="H500" s="55"/>
      <c r="I500" s="55"/>
      <c r="J500" s="397">
        <v>1.228254359266409</v>
      </c>
      <c r="K500" s="398">
        <v>0.26327937081028124</v>
      </c>
      <c r="L500" s="398">
        <v>5.3501101650313306E-3</v>
      </c>
      <c r="M500" s="398">
        <v>0.1804033970276008</v>
      </c>
      <c r="N500" s="399">
        <v>7.7982762913079914E-2</v>
      </c>
      <c r="O500" s="397">
        <v>0</v>
      </c>
      <c r="P500" s="398">
        <v>0</v>
      </c>
      <c r="Q500" s="398">
        <v>0</v>
      </c>
      <c r="R500" s="398">
        <v>0</v>
      </c>
      <c r="S500" s="399">
        <v>0</v>
      </c>
      <c r="T500" s="412">
        <v>3.6087352708785856E-15</v>
      </c>
      <c r="U500" s="411">
        <v>0.6868972268388005</v>
      </c>
      <c r="V500" s="411">
        <v>1.1409417693198476</v>
      </c>
      <c r="W500" s="411">
        <v>3.9822222006685863</v>
      </c>
      <c r="X500" s="657">
        <v>5.1096908558681582</v>
      </c>
      <c r="Y500" s="412">
        <v>0.37228221552655355</v>
      </c>
      <c r="Z500" s="411">
        <v>1.154019142690663</v>
      </c>
      <c r="AA500" s="411">
        <v>1.008994035084988</v>
      </c>
      <c r="AB500" s="411">
        <v>1.0163246574372213</v>
      </c>
      <c r="AC500" s="411">
        <v>1.5608980553243521</v>
      </c>
      <c r="AD500" s="657">
        <v>0.58101801506665962</v>
      </c>
      <c r="AE500" s="224">
        <f t="shared" ref="AE500:AH500" si="459">AE518*AE$44</f>
        <v>0.92588129803294306</v>
      </c>
      <c r="AF500" s="31">
        <f t="shared" si="459"/>
        <v>0.71815435770274372</v>
      </c>
      <c r="AG500" s="31">
        <f t="shared" si="459"/>
        <v>0.84862374775243532</v>
      </c>
      <c r="AH500" s="31">
        <f t="shared" si="459"/>
        <v>0.64514057639557254</v>
      </c>
      <c r="AI500" s="593">
        <f t="shared" si="450"/>
        <v>1.2033746095041677</v>
      </c>
      <c r="AJ500" s="592">
        <f t="shared" si="450"/>
        <v>1.0339562892253751</v>
      </c>
      <c r="AK500" s="592">
        <f t="shared" si="450"/>
        <v>0.99039566318035066</v>
      </c>
      <c r="AL500" s="592">
        <f t="shared" si="450"/>
        <v>1.0125805260355905</v>
      </c>
      <c r="AM500" s="592">
        <f t="shared" si="450"/>
        <v>1.0352623298187877</v>
      </c>
      <c r="AN500" s="593">
        <f t="shared" si="450"/>
        <v>1.0584522060067283</v>
      </c>
    </row>
    <row r="501" spans="1:40" outlineLevel="1">
      <c r="A501" s="521">
        <f>ROW()</f>
        <v>501</v>
      </c>
      <c r="B501" s="35"/>
      <c r="C501" s="758"/>
      <c r="D501" s="33" t="s">
        <v>302</v>
      </c>
      <c r="E501" s="33" t="s">
        <v>302</v>
      </c>
      <c r="F501" s="55"/>
      <c r="G501" s="55"/>
      <c r="H501" s="55"/>
      <c r="I501" s="55"/>
      <c r="J501" s="397"/>
      <c r="K501" s="398"/>
      <c r="L501" s="398"/>
      <c r="M501" s="398"/>
      <c r="N501" s="399"/>
      <c r="O501" s="397"/>
      <c r="P501" s="398"/>
      <c r="Q501" s="398"/>
      <c r="R501" s="398"/>
      <c r="S501" s="399"/>
      <c r="T501" s="412">
        <v>0</v>
      </c>
      <c r="U501" s="411">
        <v>0</v>
      </c>
      <c r="V501" s="411">
        <v>0</v>
      </c>
      <c r="W501" s="411">
        <v>0</v>
      </c>
      <c r="X501" s="657">
        <v>0</v>
      </c>
      <c r="Y501" s="412">
        <v>1.4170479298747354</v>
      </c>
      <c r="Z501" s="411">
        <v>1.2545469059237506</v>
      </c>
      <c r="AA501" s="411">
        <v>2.0496487623415423</v>
      </c>
      <c r="AB501" s="411">
        <v>1.9871543237423408</v>
      </c>
      <c r="AC501" s="411">
        <v>3.3185007952564409</v>
      </c>
      <c r="AD501" s="657">
        <v>3.2103163498671239</v>
      </c>
      <c r="AE501" s="224">
        <f t="shared" ref="AE501:AH501" si="460">AE519*AE$44</f>
        <v>2.8238410880591807</v>
      </c>
      <c r="AF501" s="31">
        <f t="shared" si="460"/>
        <v>2.2861662761861723</v>
      </c>
      <c r="AG501" s="31">
        <f t="shared" si="460"/>
        <v>1.5849198375883244</v>
      </c>
      <c r="AH501" s="31">
        <f t="shared" si="460"/>
        <v>1.4958261464977798</v>
      </c>
      <c r="AI501" s="593">
        <f t="shared" ref="AI501:AN506" si="461">AI519*AI$44</f>
        <v>3.0196034969973709</v>
      </c>
      <c r="AJ501" s="592">
        <f t="shared" si="461"/>
        <v>3.5497726600419033</v>
      </c>
      <c r="AK501" s="592">
        <f t="shared" si="461"/>
        <v>2.4442919665776257</v>
      </c>
      <c r="AL501" s="592">
        <f t="shared" si="461"/>
        <v>1.5479918200493308</v>
      </c>
      <c r="AM501" s="592">
        <f t="shared" si="461"/>
        <v>2.6963483145094096</v>
      </c>
      <c r="AN501" s="593">
        <f t="shared" si="461"/>
        <v>3.2380086819483727</v>
      </c>
    </row>
    <row r="502" spans="1:40" outlineLevel="1">
      <c r="A502" s="521">
        <f>ROW()</f>
        <v>502</v>
      </c>
      <c r="B502" s="35"/>
      <c r="C502" s="758"/>
      <c r="D502" s="33" t="s">
        <v>36</v>
      </c>
      <c r="E502" s="33" t="s">
        <v>36</v>
      </c>
      <c r="F502" s="55"/>
      <c r="G502" s="55"/>
      <c r="H502" s="55"/>
      <c r="I502" s="55"/>
      <c r="J502" s="397">
        <v>3.5633250145385342</v>
      </c>
      <c r="K502" s="398">
        <v>0.67026539818784092</v>
      </c>
      <c r="L502" s="398">
        <v>0.37771777765121184</v>
      </c>
      <c r="M502" s="398">
        <v>0.34836518046709125</v>
      </c>
      <c r="N502" s="399">
        <v>0.9867869693451724</v>
      </c>
      <c r="O502" s="397">
        <v>0.37043155239999997</v>
      </c>
      <c r="P502" s="398">
        <v>1.0571946E-3</v>
      </c>
      <c r="Q502" s="398">
        <v>0</v>
      </c>
      <c r="R502" s="398">
        <v>2.5485882842000001</v>
      </c>
      <c r="S502" s="399">
        <v>1.882975681911119</v>
      </c>
      <c r="T502" s="412">
        <v>1.7087311042090618</v>
      </c>
      <c r="U502" s="411">
        <v>4.043324311658858</v>
      </c>
      <c r="V502" s="411">
        <v>3.0939233638434471</v>
      </c>
      <c r="W502" s="411">
        <v>5.0533368029508443</v>
      </c>
      <c r="X502" s="657">
        <v>3.2356692511648499</v>
      </c>
      <c r="Y502" s="412">
        <v>4.8749155414540528</v>
      </c>
      <c r="Z502" s="411">
        <v>3.1023990349776254</v>
      </c>
      <c r="AA502" s="411">
        <v>9.2413370270503883</v>
      </c>
      <c r="AB502" s="411">
        <v>8.1749526575276157</v>
      </c>
      <c r="AC502" s="411">
        <v>2.6502581480306873</v>
      </c>
      <c r="AD502" s="657">
        <v>1.2029813953840458</v>
      </c>
      <c r="AE502" s="224">
        <f t="shared" ref="AE502:AH502" si="462">AE520*AE$44</f>
        <v>2.4522776788612557</v>
      </c>
      <c r="AF502" s="31">
        <f t="shared" si="462"/>
        <v>7.2912017115771697</v>
      </c>
      <c r="AG502" s="31">
        <f t="shared" si="462"/>
        <v>7.299125477147645</v>
      </c>
      <c r="AH502" s="31">
        <f t="shared" si="462"/>
        <v>7.3258309018537133</v>
      </c>
      <c r="AI502" s="593">
        <f t="shared" si="461"/>
        <v>5.517590894026867</v>
      </c>
      <c r="AJ502" s="592">
        <f t="shared" si="461"/>
        <v>17.820864866826565</v>
      </c>
      <c r="AK502" s="592">
        <f t="shared" si="461"/>
        <v>26.514709567771416</v>
      </c>
      <c r="AL502" s="592">
        <f t="shared" si="461"/>
        <v>8.9261955117470499</v>
      </c>
      <c r="AM502" s="592">
        <f t="shared" si="461"/>
        <v>4.5768056230783882</v>
      </c>
      <c r="AN502" s="593">
        <f t="shared" si="461"/>
        <v>1.8436697321597393</v>
      </c>
    </row>
    <row r="503" spans="1:40" outlineLevel="1">
      <c r="A503" s="521">
        <f>ROW()</f>
        <v>503</v>
      </c>
      <c r="B503" s="35"/>
      <c r="C503" s="758"/>
      <c r="D503" s="33" t="s">
        <v>583</v>
      </c>
      <c r="E503" s="33" t="s">
        <v>583</v>
      </c>
      <c r="F503" s="55"/>
      <c r="G503" s="55"/>
      <c r="H503" s="55"/>
      <c r="I503" s="55"/>
      <c r="J503" s="397"/>
      <c r="K503" s="398"/>
      <c r="L503" s="398"/>
      <c r="M503" s="398"/>
      <c r="N503" s="399"/>
      <c r="O503" s="397"/>
      <c r="P503" s="398"/>
      <c r="Q503" s="398"/>
      <c r="R503" s="398"/>
      <c r="S503" s="399"/>
      <c r="T503" s="412"/>
      <c r="U503" s="411"/>
      <c r="V503" s="411"/>
      <c r="W503" s="411"/>
      <c r="X503" s="657"/>
      <c r="Y503" s="412">
        <v>0</v>
      </c>
      <c r="Z503" s="411">
        <v>0</v>
      </c>
      <c r="AA503" s="411">
        <v>0</v>
      </c>
      <c r="AB503" s="411">
        <v>0</v>
      </c>
      <c r="AC503" s="411">
        <v>0.79602166719864331</v>
      </c>
      <c r="AD503" s="657">
        <v>0.88771814000000038</v>
      </c>
      <c r="AE503" s="224">
        <f t="shared" ref="AE503:AH503" si="463">AE521*AE$44</f>
        <v>0.70018109999999989</v>
      </c>
      <c r="AF503" s="31">
        <f t="shared" si="463"/>
        <v>0.94632829000000007</v>
      </c>
      <c r="AG503" s="31">
        <f t="shared" si="463"/>
        <v>0.87345396000000008</v>
      </c>
      <c r="AH503" s="31">
        <f t="shared" si="463"/>
        <v>0.73733143999999984</v>
      </c>
      <c r="AI503" s="593">
        <f t="shared" si="461"/>
        <v>0.50678113637321176</v>
      </c>
      <c r="AJ503" s="592">
        <f t="shared" si="461"/>
        <v>1.1456139032785406</v>
      </c>
      <c r="AK503" s="592">
        <f t="shared" si="461"/>
        <v>3.2454046253980291</v>
      </c>
      <c r="AL503" s="592">
        <f t="shared" si="461"/>
        <v>1.7869100811924077</v>
      </c>
      <c r="AM503" s="592">
        <f t="shared" si="461"/>
        <v>1.7588438758117981</v>
      </c>
      <c r="AN503" s="593">
        <f t="shared" si="461"/>
        <v>1.8295970219034781</v>
      </c>
    </row>
    <row r="504" spans="1:40" outlineLevel="1">
      <c r="A504" s="521">
        <f>ROW()</f>
        <v>504</v>
      </c>
      <c r="B504" s="35"/>
      <c r="C504" s="758"/>
      <c r="D504" s="33" t="s">
        <v>81</v>
      </c>
      <c r="E504" s="33" t="s">
        <v>81</v>
      </c>
      <c r="F504" s="55"/>
      <c r="G504" s="55"/>
      <c r="H504" s="55"/>
      <c r="I504" s="55"/>
      <c r="J504" s="397">
        <v>1.2161843107387661E-4</v>
      </c>
      <c r="K504" s="398">
        <v>4.4826403249630725E-3</v>
      </c>
      <c r="L504" s="398">
        <v>1.7961666630824373</v>
      </c>
      <c r="M504" s="398">
        <v>3.1375447443977587</v>
      </c>
      <c r="N504" s="399">
        <v>7.0033200000000004</v>
      </c>
      <c r="O504" s="397">
        <v>0</v>
      </c>
      <c r="P504" s="398">
        <v>0</v>
      </c>
      <c r="Q504" s="398">
        <v>0</v>
      </c>
      <c r="R504" s="398">
        <v>0</v>
      </c>
      <c r="S504" s="399">
        <v>0</v>
      </c>
      <c r="T504" s="412">
        <v>0</v>
      </c>
      <c r="U504" s="411">
        <v>0</v>
      </c>
      <c r="V504" s="411">
        <v>0</v>
      </c>
      <c r="W504" s="411">
        <v>0</v>
      </c>
      <c r="X504" s="657">
        <v>0</v>
      </c>
      <c r="Y504" s="412">
        <v>0</v>
      </c>
      <c r="Z504" s="411">
        <v>0</v>
      </c>
      <c r="AA504" s="411">
        <v>0</v>
      </c>
      <c r="AB504" s="411">
        <v>0</v>
      </c>
      <c r="AC504" s="411">
        <v>0</v>
      </c>
      <c r="AD504" s="657">
        <v>0</v>
      </c>
      <c r="AE504" s="224">
        <f t="shared" ref="AE504:AH504" si="464">AE522*AE$44</f>
        <v>0</v>
      </c>
      <c r="AF504" s="31">
        <f t="shared" si="464"/>
        <v>0</v>
      </c>
      <c r="AG504" s="31">
        <f t="shared" si="464"/>
        <v>0</v>
      </c>
      <c r="AH504" s="31">
        <f t="shared" si="464"/>
        <v>0</v>
      </c>
      <c r="AI504" s="593">
        <f t="shared" si="461"/>
        <v>0</v>
      </c>
      <c r="AJ504" s="592">
        <f t="shared" si="461"/>
        <v>0</v>
      </c>
      <c r="AK504" s="592">
        <f t="shared" si="461"/>
        <v>0</v>
      </c>
      <c r="AL504" s="592">
        <f t="shared" si="461"/>
        <v>0</v>
      </c>
      <c r="AM504" s="592">
        <f t="shared" si="461"/>
        <v>0</v>
      </c>
      <c r="AN504" s="593">
        <f t="shared" si="461"/>
        <v>0</v>
      </c>
    </row>
    <row r="505" spans="1:40" outlineLevel="1">
      <c r="A505" s="521">
        <f>ROW()</f>
        <v>505</v>
      </c>
      <c r="B505" s="35"/>
      <c r="C505" s="758"/>
      <c r="D505" s="33" t="s">
        <v>28</v>
      </c>
      <c r="E505" s="33" t="s">
        <v>28</v>
      </c>
      <c r="F505" s="55"/>
      <c r="G505" s="55"/>
      <c r="H505" s="55"/>
      <c r="I505" s="55"/>
      <c r="J505" s="397">
        <v>0.26764424692683469</v>
      </c>
      <c r="K505" s="398">
        <v>0.19855652548608707</v>
      </c>
      <c r="L505" s="398">
        <v>0</v>
      </c>
      <c r="M505" s="398">
        <v>0</v>
      </c>
      <c r="N505" s="399">
        <v>0</v>
      </c>
      <c r="O505" s="397">
        <v>0</v>
      </c>
      <c r="P505" s="398">
        <v>0</v>
      </c>
      <c r="Q505" s="398">
        <v>0</v>
      </c>
      <c r="R505" s="398">
        <v>0</v>
      </c>
      <c r="S505" s="399">
        <v>0</v>
      </c>
      <c r="T505" s="412">
        <v>0</v>
      </c>
      <c r="U505" s="411">
        <v>0</v>
      </c>
      <c r="V505" s="411">
        <v>0</v>
      </c>
      <c r="W505" s="411">
        <v>0</v>
      </c>
      <c r="X505" s="657">
        <v>0</v>
      </c>
      <c r="Y505" s="412">
        <v>0</v>
      </c>
      <c r="Z505" s="411">
        <v>0.82000000000000006</v>
      </c>
      <c r="AA505" s="411">
        <v>2.2513430799999998</v>
      </c>
      <c r="AB505" s="411">
        <v>0.40910358000000008</v>
      </c>
      <c r="AC505" s="411">
        <v>6.7073899999999988E-3</v>
      </c>
      <c r="AD505" s="657">
        <v>2.0448427800000002</v>
      </c>
      <c r="AE505" s="224">
        <f t="shared" ref="AE505:AH505" si="465">AE523*AE$44</f>
        <v>0</v>
      </c>
      <c r="AF505" s="31">
        <f t="shared" si="465"/>
        <v>0</v>
      </c>
      <c r="AG505" s="31">
        <f t="shared" si="465"/>
        <v>0</v>
      </c>
      <c r="AH505" s="31">
        <f t="shared" si="465"/>
        <v>0</v>
      </c>
      <c r="AI505" s="593">
        <f t="shared" si="461"/>
        <v>0</v>
      </c>
      <c r="AJ505" s="592">
        <f t="shared" si="461"/>
        <v>0</v>
      </c>
      <c r="AK505" s="592">
        <f t="shared" si="461"/>
        <v>0</v>
      </c>
      <c r="AL505" s="592">
        <f t="shared" si="461"/>
        <v>0</v>
      </c>
      <c r="AM505" s="592">
        <f t="shared" si="461"/>
        <v>0</v>
      </c>
      <c r="AN505" s="593">
        <f t="shared" si="461"/>
        <v>0</v>
      </c>
    </row>
    <row r="506" spans="1:40" outlineLevel="1">
      <c r="A506" s="521">
        <f>ROW()</f>
        <v>506</v>
      </c>
      <c r="B506" s="35"/>
      <c r="C506" s="758"/>
      <c r="D506" s="45" t="s">
        <v>443</v>
      </c>
      <c r="E506" s="45" t="s">
        <v>443</v>
      </c>
      <c r="F506" s="56"/>
      <c r="G506" s="56"/>
      <c r="H506" s="56"/>
      <c r="I506" s="56"/>
      <c r="J506" s="397">
        <v>0</v>
      </c>
      <c r="K506" s="398">
        <v>0</v>
      </c>
      <c r="L506" s="398">
        <v>0</v>
      </c>
      <c r="M506" s="398">
        <v>0</v>
      </c>
      <c r="N506" s="399">
        <v>0</v>
      </c>
      <c r="O506" s="397">
        <v>0</v>
      </c>
      <c r="P506" s="398">
        <v>0</v>
      </c>
      <c r="Q506" s="398">
        <v>0</v>
      </c>
      <c r="R506" s="398">
        <v>0</v>
      </c>
      <c r="S506" s="399">
        <v>0</v>
      </c>
      <c r="T506" s="412">
        <v>0</v>
      </c>
      <c r="U506" s="411">
        <v>0</v>
      </c>
      <c r="V506" s="411">
        <v>0</v>
      </c>
      <c r="W506" s="411">
        <v>0</v>
      </c>
      <c r="X506" s="657">
        <v>0</v>
      </c>
      <c r="Y506" s="412">
        <v>0</v>
      </c>
      <c r="Z506" s="411">
        <v>0</v>
      </c>
      <c r="AA506" s="411">
        <v>0</v>
      </c>
      <c r="AB506" s="411">
        <v>0</v>
      </c>
      <c r="AC506" s="411">
        <v>0.28029289557923348</v>
      </c>
      <c r="AD506" s="657">
        <v>0.67917041414947044</v>
      </c>
      <c r="AE506" s="224">
        <f t="shared" ref="AE506:AH506" si="466">AE524*AE$44</f>
        <v>0</v>
      </c>
      <c r="AF506" s="31">
        <f t="shared" si="466"/>
        <v>0</v>
      </c>
      <c r="AG506" s="31">
        <f t="shared" si="466"/>
        <v>0</v>
      </c>
      <c r="AH506" s="31">
        <f t="shared" si="466"/>
        <v>0</v>
      </c>
      <c r="AI506" s="593">
        <f t="shared" si="461"/>
        <v>0</v>
      </c>
      <c r="AJ506" s="592">
        <f t="shared" si="461"/>
        <v>0</v>
      </c>
      <c r="AK506" s="592">
        <f t="shared" si="461"/>
        <v>0</v>
      </c>
      <c r="AL506" s="592">
        <f t="shared" si="461"/>
        <v>0</v>
      </c>
      <c r="AM506" s="592">
        <f t="shared" si="461"/>
        <v>0</v>
      </c>
      <c r="AN506" s="593">
        <f t="shared" si="461"/>
        <v>0</v>
      </c>
    </row>
    <row r="507" spans="1:40" outlineLevel="1">
      <c r="A507" s="521">
        <f>ROW()</f>
        <v>507</v>
      </c>
      <c r="B507" s="35"/>
      <c r="C507" s="758"/>
      <c r="D507" s="33" t="s">
        <v>24</v>
      </c>
      <c r="F507" s="151"/>
      <c r="G507" s="151"/>
      <c r="H507" s="151"/>
      <c r="I507" s="151"/>
      <c r="J507" s="372">
        <f t="shared" ref="J507:AN507" si="467">SUM(J491:J506)</f>
        <v>28.023541853198573</v>
      </c>
      <c r="K507" s="358">
        <f t="shared" si="467"/>
        <v>19.22506999370469</v>
      </c>
      <c r="L507" s="358">
        <f t="shared" si="467"/>
        <v>26.023298571294433</v>
      </c>
      <c r="M507" s="358">
        <f t="shared" si="467"/>
        <v>28.924226487158553</v>
      </c>
      <c r="N507" s="369">
        <f t="shared" si="467"/>
        <v>33.51986673365581</v>
      </c>
      <c r="O507" s="372">
        <f t="shared" si="467"/>
        <v>24.458767147199993</v>
      </c>
      <c r="P507" s="358">
        <f t="shared" si="467"/>
        <v>30.42817248459999</v>
      </c>
      <c r="Q507" s="358">
        <f t="shared" si="467"/>
        <v>32.925599923391161</v>
      </c>
      <c r="R507" s="358">
        <f t="shared" si="467"/>
        <v>34.774588731742966</v>
      </c>
      <c r="S507" s="369">
        <f t="shared" si="467"/>
        <v>42.433659726435714</v>
      </c>
      <c r="T507" s="372">
        <f t="shared" si="467"/>
        <v>25.045259285475751</v>
      </c>
      <c r="U507" s="358">
        <f t="shared" si="467"/>
        <v>38.809177634956399</v>
      </c>
      <c r="V507" s="358">
        <f t="shared" si="467"/>
        <v>36.703756873852505</v>
      </c>
      <c r="W507" s="358">
        <f t="shared" si="467"/>
        <v>76.971122147581582</v>
      </c>
      <c r="X507" s="369">
        <f t="shared" si="467"/>
        <v>70.290954026706515</v>
      </c>
      <c r="Y507" s="372">
        <f t="shared" si="467"/>
        <v>39.073846875386899</v>
      </c>
      <c r="Z507" s="358">
        <f t="shared" si="467"/>
        <v>69.041230983596378</v>
      </c>
      <c r="AA507" s="358">
        <f t="shared" si="467"/>
        <v>80.119675565371622</v>
      </c>
      <c r="AB507" s="358">
        <f t="shared" si="467"/>
        <v>81.653024206806251</v>
      </c>
      <c r="AC507" s="358">
        <f t="shared" si="467"/>
        <v>84.408831134649205</v>
      </c>
      <c r="AD507" s="369">
        <f t="shared" si="467"/>
        <v>70.042760243981562</v>
      </c>
      <c r="AE507" s="372">
        <f t="shared" si="467"/>
        <v>61.586580744953373</v>
      </c>
      <c r="AF507" s="358">
        <f t="shared" si="467"/>
        <v>74.513854395466041</v>
      </c>
      <c r="AG507" s="358">
        <f t="shared" si="467"/>
        <v>80.815907987315882</v>
      </c>
      <c r="AH507" s="358">
        <f t="shared" si="467"/>
        <v>81.471243384746899</v>
      </c>
      <c r="AI507" s="369">
        <f t="shared" si="467"/>
        <v>79.864182778459849</v>
      </c>
      <c r="AJ507" s="358">
        <f t="shared" si="467"/>
        <v>106.49721861408572</v>
      </c>
      <c r="AK507" s="358">
        <f t="shared" si="467"/>
        <v>122.55670721957334</v>
      </c>
      <c r="AL507" s="358">
        <f t="shared" si="467"/>
        <v>108.6694793475545</v>
      </c>
      <c r="AM507" s="358">
        <f t="shared" si="467"/>
        <v>106.14214425043862</v>
      </c>
      <c r="AN507" s="369">
        <f t="shared" si="467"/>
        <v>106.74723936931407</v>
      </c>
    </row>
    <row r="508" spans="1:40" outlineLevel="1">
      <c r="A508" s="521">
        <f>ROW()</f>
        <v>508</v>
      </c>
      <c r="B508" s="35"/>
      <c r="C508" s="756" t="s">
        <v>83</v>
      </c>
      <c r="J508" s="1906" t="str">
        <f>"Actual 1 (FA1) [m$ "&amp;$G$43&amp;"]"</f>
        <v>Actual 1 (FA1) [m$ 31/12/2023]</v>
      </c>
      <c r="K508" s="1907"/>
      <c r="L508" s="1907"/>
      <c r="M508" s="1907"/>
      <c r="N508" s="1908"/>
      <c r="O508" s="1906" t="str">
        <f>"Actual 2 [m$ "&amp;$G$43&amp;"]"</f>
        <v>Actual 2 [m$ 31/12/2023]</v>
      </c>
      <c r="P508" s="1907"/>
      <c r="Q508" s="1907"/>
      <c r="R508" s="1907"/>
      <c r="S508" s="1908"/>
      <c r="T508" s="1906" t="str">
        <f>"Actual 3 [m$ "&amp;$G$43&amp;"]"</f>
        <v>Actual 3 [m$ 31/12/2023]</v>
      </c>
      <c r="U508" s="1907"/>
      <c r="V508" s="1907"/>
      <c r="W508" s="1907"/>
      <c r="X508" s="1908"/>
      <c r="Y508" s="1423"/>
      <c r="Z508" s="1424"/>
      <c r="AA508" s="1137" t="str">
        <f>"Actual 4 [m$ "&amp;$G$43&amp;"]"</f>
        <v>Actual 4 [m$ 31/12/2023]</v>
      </c>
      <c r="AB508" s="1424"/>
      <c r="AC508" s="1424"/>
      <c r="AD508" s="1426"/>
      <c r="AE508" s="1413"/>
      <c r="AF508" s="1137"/>
      <c r="AG508" s="1137" t="str">
        <f>AG471</f>
        <v>Actual 5 [m$ 31/12/2023]</v>
      </c>
      <c r="AH508" s="1137"/>
      <c r="AI508" s="1686" t="s">
        <v>700</v>
      </c>
      <c r="AJ508" s="1137"/>
      <c r="AK508" s="1137"/>
      <c r="AL508" s="1136" t="s">
        <v>710</v>
      </c>
      <c r="AM508" s="1137"/>
      <c r="AN508" s="1160"/>
    </row>
    <row r="509" spans="1:40" outlineLevel="1">
      <c r="A509" s="521">
        <f>ROW()</f>
        <v>509</v>
      </c>
      <c r="B509" s="35"/>
      <c r="C509" s="758"/>
      <c r="D509" s="33" t="s">
        <v>300</v>
      </c>
      <c r="J509" s="228">
        <f>J491*$N$43</f>
        <v>2.2765700031236067</v>
      </c>
      <c r="K509" s="51">
        <f>K491*$N$43</f>
        <v>3.1294713019913294</v>
      </c>
      <c r="L509" s="51">
        <f>L491*$N$43</f>
        <v>0</v>
      </c>
      <c r="M509" s="51">
        <f>M491*$N$43</f>
        <v>0</v>
      </c>
      <c r="N509" s="229">
        <f>N491*$N$43</f>
        <v>0</v>
      </c>
      <c r="O509" s="228">
        <f t="shared" ref="O509:AD509" si="468">O491*O$43</f>
        <v>0.74962508292196406</v>
      </c>
      <c r="P509" s="51">
        <f t="shared" si="468"/>
        <v>2.2324726201970253</v>
      </c>
      <c r="Q509" s="51">
        <f t="shared" si="468"/>
        <v>2.3199044318781055</v>
      </c>
      <c r="R509" s="51">
        <f t="shared" si="468"/>
        <v>4.7757341507431796</v>
      </c>
      <c r="S509" s="229">
        <f t="shared" si="468"/>
        <v>14.957667793008957</v>
      </c>
      <c r="T509" s="228">
        <f t="shared" si="468"/>
        <v>11.373536840591987</v>
      </c>
      <c r="U509" s="51">
        <f t="shared" si="468"/>
        <v>4.6189276041262817</v>
      </c>
      <c r="V509" s="51">
        <f t="shared" si="468"/>
        <v>3.7384407853314601</v>
      </c>
      <c r="W509" s="51">
        <f t="shared" si="468"/>
        <v>26.578777638178462</v>
      </c>
      <c r="X509" s="229">
        <f t="shared" si="468"/>
        <v>6.1020094428706324</v>
      </c>
      <c r="Y509" s="224">
        <f t="shared" si="468"/>
        <v>0.87961098808460914</v>
      </c>
      <c r="Z509" s="31">
        <f t="shared" si="468"/>
        <v>0.62467651957729675</v>
      </c>
      <c r="AA509" s="31">
        <f t="shared" si="468"/>
        <v>2.8022265922039233</v>
      </c>
      <c r="AB509" s="31">
        <f t="shared" si="468"/>
        <v>7.5742968398110913</v>
      </c>
      <c r="AC509" s="31">
        <f t="shared" si="468"/>
        <v>6.3383867209408935</v>
      </c>
      <c r="AD509" s="225">
        <f t="shared" si="468"/>
        <v>2.7703035531841658</v>
      </c>
      <c r="AE509" s="412">
        <v>4.3968687104436865</v>
      </c>
      <c r="AF509" s="411">
        <v>4.7255864221599344</v>
      </c>
      <c r="AG509" s="411">
        <v>4.6504374950840974</v>
      </c>
      <c r="AH509" s="411">
        <v>1.72760398</v>
      </c>
      <c r="AI509" s="657">
        <v>2.8606498870083081</v>
      </c>
      <c r="AJ509" s="31">
        <f t="shared" ref="AJ509:AN518" si="469">AJ417+AJ472</f>
        <v>2.3785685257398694</v>
      </c>
      <c r="AK509" s="31">
        <f t="shared" si="469"/>
        <v>2.9548517820212412</v>
      </c>
      <c r="AL509" s="31">
        <f t="shared" si="469"/>
        <v>6.235242841999205</v>
      </c>
      <c r="AM509" s="31">
        <f t="shared" si="469"/>
        <v>4.7292315958405116</v>
      </c>
      <c r="AN509" s="225">
        <f t="shared" si="469"/>
        <v>5.3816081433885916</v>
      </c>
    </row>
    <row r="510" spans="1:40" outlineLevel="1">
      <c r="A510" s="521">
        <f>ROW()</f>
        <v>510</v>
      </c>
      <c r="B510" s="35"/>
      <c r="C510" s="758"/>
      <c r="D510" s="33" t="s">
        <v>301</v>
      </c>
      <c r="J510" s="228"/>
      <c r="K510" s="51"/>
      <c r="L510" s="51"/>
      <c r="M510" s="51"/>
      <c r="N510" s="229"/>
      <c r="O510" s="228"/>
      <c r="P510" s="51"/>
      <c r="Q510" s="51"/>
      <c r="R510" s="51"/>
      <c r="S510" s="229"/>
      <c r="T510" s="228">
        <f t="shared" ref="T510:AD510" si="470">T492*T$43</f>
        <v>0</v>
      </c>
      <c r="U510" s="51">
        <f t="shared" si="470"/>
        <v>0</v>
      </c>
      <c r="V510" s="51">
        <f t="shared" si="470"/>
        <v>0</v>
      </c>
      <c r="W510" s="51">
        <f t="shared" si="470"/>
        <v>0</v>
      </c>
      <c r="X510" s="229">
        <f t="shared" si="470"/>
        <v>0</v>
      </c>
      <c r="Y510" s="224">
        <f t="shared" si="470"/>
        <v>1.3789041628056549</v>
      </c>
      <c r="Z510" s="31">
        <f t="shared" si="470"/>
        <v>1.6493243934188178</v>
      </c>
      <c r="AA510" s="31">
        <f t="shared" si="470"/>
        <v>0.85112746320380372</v>
      </c>
      <c r="AB510" s="31">
        <f t="shared" si="470"/>
        <v>0.51885110732463136</v>
      </c>
      <c r="AC510" s="31">
        <f t="shared" si="470"/>
        <v>0.65555301355406914</v>
      </c>
      <c r="AD510" s="225">
        <f t="shared" si="470"/>
        <v>-5.7497237022375199E-2</v>
      </c>
      <c r="AE510" s="412">
        <v>0.68822427885665538</v>
      </c>
      <c r="AF510" s="411">
        <v>-0.17982079541632318</v>
      </c>
      <c r="AG510" s="411">
        <v>1.0837326681957184E-3</v>
      </c>
      <c r="AH510" s="411">
        <v>0</v>
      </c>
      <c r="AI510" s="657">
        <v>0</v>
      </c>
      <c r="AJ510" s="31">
        <f t="shared" si="469"/>
        <v>0</v>
      </c>
      <c r="AK510" s="31">
        <f t="shared" si="469"/>
        <v>0</v>
      </c>
      <c r="AL510" s="31">
        <f t="shared" si="469"/>
        <v>0</v>
      </c>
      <c r="AM510" s="31">
        <f t="shared" si="469"/>
        <v>0</v>
      </c>
      <c r="AN510" s="225">
        <f t="shared" si="469"/>
        <v>0</v>
      </c>
    </row>
    <row r="511" spans="1:40" outlineLevel="1">
      <c r="A511" s="521">
        <f>ROW()</f>
        <v>511</v>
      </c>
      <c r="B511" s="35"/>
      <c r="C511" s="758"/>
      <c r="D511" s="33" t="s">
        <v>29</v>
      </c>
      <c r="J511" s="228">
        <f t="shared" ref="J511:N518" si="471">J493*$N$43</f>
        <v>9.3869986618643448</v>
      </c>
      <c r="K511" s="51">
        <f t="shared" si="471"/>
        <v>6.5200283356970923</v>
      </c>
      <c r="L511" s="51">
        <f t="shared" si="471"/>
        <v>7.4503327193020015</v>
      </c>
      <c r="M511" s="51">
        <f t="shared" si="471"/>
        <v>11.713558204158153</v>
      </c>
      <c r="N511" s="229">
        <f t="shared" si="471"/>
        <v>15.223627863970734</v>
      </c>
      <c r="O511" s="228">
        <f t="shared" ref="O511:S518" si="472">O493*O$43</f>
        <v>0</v>
      </c>
      <c r="P511" s="51">
        <f t="shared" si="472"/>
        <v>0</v>
      </c>
      <c r="Q511" s="51">
        <f t="shared" si="472"/>
        <v>0</v>
      </c>
      <c r="R511" s="51">
        <f t="shared" si="472"/>
        <v>0</v>
      </c>
      <c r="S511" s="229">
        <f t="shared" si="472"/>
        <v>0</v>
      </c>
      <c r="T511" s="228">
        <f t="shared" ref="T511:AD511" si="473">T493*T$43</f>
        <v>0</v>
      </c>
      <c r="U511" s="51">
        <f t="shared" si="473"/>
        <v>0</v>
      </c>
      <c r="V511" s="51">
        <f t="shared" si="473"/>
        <v>0</v>
      </c>
      <c r="W511" s="51">
        <f t="shared" si="473"/>
        <v>0</v>
      </c>
      <c r="X511" s="229">
        <f t="shared" si="473"/>
        <v>0</v>
      </c>
      <c r="Y511" s="224">
        <f t="shared" si="473"/>
        <v>0</v>
      </c>
      <c r="Z511" s="31">
        <f t="shared" si="473"/>
        <v>0</v>
      </c>
      <c r="AA511" s="31">
        <f t="shared" si="473"/>
        <v>0</v>
      </c>
      <c r="AB511" s="31">
        <f t="shared" si="473"/>
        <v>0</v>
      </c>
      <c r="AC511" s="31">
        <f t="shared" si="473"/>
        <v>0</v>
      </c>
      <c r="AD511" s="225">
        <f t="shared" si="473"/>
        <v>0</v>
      </c>
      <c r="AE511" s="412">
        <v>0</v>
      </c>
      <c r="AF511" s="411">
        <v>0</v>
      </c>
      <c r="AG511" s="411">
        <v>0</v>
      </c>
      <c r="AH511" s="411">
        <v>0</v>
      </c>
      <c r="AI511" s="657">
        <v>0</v>
      </c>
      <c r="AJ511" s="31">
        <f t="shared" si="469"/>
        <v>0</v>
      </c>
      <c r="AK511" s="31">
        <f t="shared" si="469"/>
        <v>0</v>
      </c>
      <c r="AL511" s="31">
        <f t="shared" si="469"/>
        <v>0</v>
      </c>
      <c r="AM511" s="31">
        <f t="shared" si="469"/>
        <v>0</v>
      </c>
      <c r="AN511" s="225">
        <f t="shared" si="469"/>
        <v>0</v>
      </c>
    </row>
    <row r="512" spans="1:40" outlineLevel="1">
      <c r="A512" s="521">
        <f>ROW()</f>
        <v>512</v>
      </c>
      <c r="B512" s="35"/>
      <c r="C512" s="758"/>
      <c r="D512" s="33" t="s">
        <v>30</v>
      </c>
      <c r="J512" s="228">
        <f t="shared" si="471"/>
        <v>3.6013317284907571</v>
      </c>
      <c r="K512" s="51">
        <f t="shared" si="471"/>
        <v>2.129651915866539</v>
      </c>
      <c r="L512" s="51">
        <f t="shared" si="471"/>
        <v>0.14110523702875083</v>
      </c>
      <c r="M512" s="51">
        <f t="shared" si="471"/>
        <v>0</v>
      </c>
      <c r="N512" s="229">
        <f t="shared" si="471"/>
        <v>5.9238592106881524E-2</v>
      </c>
      <c r="O512" s="228">
        <f t="shared" si="472"/>
        <v>11.384121335712026</v>
      </c>
      <c r="P512" s="51">
        <f t="shared" si="472"/>
        <v>12.886669157915719</v>
      </c>
      <c r="Q512" s="51">
        <f t="shared" si="472"/>
        <v>18.992544655011812</v>
      </c>
      <c r="R512" s="51">
        <f t="shared" si="472"/>
        <v>16.753032997287125</v>
      </c>
      <c r="S512" s="229">
        <f t="shared" si="472"/>
        <v>12.440905923975064</v>
      </c>
      <c r="T512" s="228">
        <f t="shared" ref="T512:AD512" si="474">T494*T$43</f>
        <v>6.6257229479426636</v>
      </c>
      <c r="U512" s="51">
        <f t="shared" si="474"/>
        <v>13.295008868464572</v>
      </c>
      <c r="V512" s="51">
        <f t="shared" si="474"/>
        <v>14.481249693188994</v>
      </c>
      <c r="W512" s="51">
        <f t="shared" si="474"/>
        <v>29.195571054153049</v>
      </c>
      <c r="X512" s="229">
        <f t="shared" si="474"/>
        <v>21.690533274003776</v>
      </c>
      <c r="Y512" s="224">
        <f t="shared" si="474"/>
        <v>16.054148245408754</v>
      </c>
      <c r="Z512" s="31">
        <f t="shared" si="474"/>
        <v>37.776031070517348</v>
      </c>
      <c r="AA512" s="31">
        <f t="shared" si="474"/>
        <v>36.563694653926952</v>
      </c>
      <c r="AB512" s="31">
        <f t="shared" si="474"/>
        <v>36.235010017622805</v>
      </c>
      <c r="AC512" s="31">
        <f t="shared" si="474"/>
        <v>38.721334973206609</v>
      </c>
      <c r="AD512" s="225">
        <f t="shared" si="474"/>
        <v>32.544706388832338</v>
      </c>
      <c r="AE512" s="412">
        <v>31.430229798626286</v>
      </c>
      <c r="AF512" s="411">
        <v>37.380540563149211</v>
      </c>
      <c r="AG512" s="411">
        <v>38.874020427416156</v>
      </c>
      <c r="AH512" s="411">
        <v>37.218168420000005</v>
      </c>
      <c r="AI512" s="657">
        <v>35.201284730394569</v>
      </c>
      <c r="AJ512" s="31">
        <f t="shared" si="469"/>
        <v>38.912566318882099</v>
      </c>
      <c r="AK512" s="31">
        <f t="shared" si="469"/>
        <v>39.451206333462729</v>
      </c>
      <c r="AL512" s="31">
        <f t="shared" si="469"/>
        <v>41.758198023953391</v>
      </c>
      <c r="AM512" s="31">
        <f t="shared" si="469"/>
        <v>40.657477467773212</v>
      </c>
      <c r="AN512" s="225">
        <f t="shared" si="469"/>
        <v>40.267657776205972</v>
      </c>
    </row>
    <row r="513" spans="1:40" outlineLevel="1">
      <c r="A513" s="521">
        <f>ROW()</f>
        <v>513</v>
      </c>
      <c r="B513" s="35"/>
      <c r="C513" s="758"/>
      <c r="D513" s="33" t="s">
        <v>31</v>
      </c>
      <c r="J513" s="228">
        <f t="shared" si="471"/>
        <v>0</v>
      </c>
      <c r="K513" s="51">
        <f t="shared" si="471"/>
        <v>0</v>
      </c>
      <c r="L513" s="51">
        <f t="shared" si="471"/>
        <v>0</v>
      </c>
      <c r="M513" s="51">
        <f t="shared" si="471"/>
        <v>0</v>
      </c>
      <c r="N513" s="229">
        <f t="shared" si="471"/>
        <v>0</v>
      </c>
      <c r="O513" s="228">
        <f t="shared" si="472"/>
        <v>0</v>
      </c>
      <c r="P513" s="51">
        <f t="shared" si="472"/>
        <v>0</v>
      </c>
      <c r="Q513" s="51">
        <f t="shared" si="472"/>
        <v>0</v>
      </c>
      <c r="R513" s="51">
        <f t="shared" si="472"/>
        <v>0</v>
      </c>
      <c r="S513" s="229">
        <f t="shared" si="472"/>
        <v>0</v>
      </c>
      <c r="T513" s="228">
        <f t="shared" ref="T513:AD513" si="475">T495*T$43</f>
        <v>0</v>
      </c>
      <c r="U513" s="51">
        <f t="shared" si="475"/>
        <v>0</v>
      </c>
      <c r="V513" s="51">
        <f t="shared" si="475"/>
        <v>0</v>
      </c>
      <c r="W513" s="51">
        <f t="shared" si="475"/>
        <v>0</v>
      </c>
      <c r="X513" s="229">
        <f t="shared" si="475"/>
        <v>0</v>
      </c>
      <c r="Y513" s="224">
        <f t="shared" si="475"/>
        <v>0</v>
      </c>
      <c r="Z513" s="31">
        <f t="shared" si="475"/>
        <v>0</v>
      </c>
      <c r="AA513" s="31">
        <f t="shared" si="475"/>
        <v>0</v>
      </c>
      <c r="AB513" s="31">
        <f t="shared" si="475"/>
        <v>0</v>
      </c>
      <c r="AC513" s="31">
        <f t="shared" si="475"/>
        <v>0</v>
      </c>
      <c r="AD513" s="225">
        <f t="shared" si="475"/>
        <v>0</v>
      </c>
      <c r="AE513" s="412">
        <v>0</v>
      </c>
      <c r="AF513" s="411">
        <v>0</v>
      </c>
      <c r="AG513" s="411">
        <v>0</v>
      </c>
      <c r="AH513" s="411">
        <v>0</v>
      </c>
      <c r="AI513" s="657">
        <v>0</v>
      </c>
      <c r="AJ513" s="31">
        <f t="shared" si="469"/>
        <v>0</v>
      </c>
      <c r="AK513" s="31">
        <f t="shared" si="469"/>
        <v>0</v>
      </c>
      <c r="AL513" s="31">
        <f t="shared" si="469"/>
        <v>0</v>
      </c>
      <c r="AM513" s="31">
        <f t="shared" si="469"/>
        <v>0</v>
      </c>
      <c r="AN513" s="225">
        <f t="shared" si="469"/>
        <v>0</v>
      </c>
    </row>
    <row r="514" spans="1:40" outlineLevel="1">
      <c r="A514" s="521">
        <f>ROW()</f>
        <v>514</v>
      </c>
      <c r="B514" s="35"/>
      <c r="C514" s="758"/>
      <c r="D514" s="33" t="s">
        <v>32</v>
      </c>
      <c r="J514" s="228">
        <f t="shared" si="471"/>
        <v>0.3049671420566607</v>
      </c>
      <c r="K514" s="51">
        <f t="shared" si="471"/>
        <v>0.2801691686393642</v>
      </c>
      <c r="L514" s="51">
        <f t="shared" si="471"/>
        <v>2.5005991372183692E-2</v>
      </c>
      <c r="M514" s="51">
        <f t="shared" si="471"/>
        <v>0</v>
      </c>
      <c r="N514" s="229">
        <f t="shared" si="471"/>
        <v>1.0497978348054956E-2</v>
      </c>
      <c r="O514" s="228">
        <f t="shared" si="472"/>
        <v>0.16197533174076598</v>
      </c>
      <c r="P514" s="51">
        <f t="shared" si="472"/>
        <v>1.1506290381726085</v>
      </c>
      <c r="Q514" s="51">
        <f t="shared" si="472"/>
        <v>0.9425441606526993</v>
      </c>
      <c r="R514" s="51">
        <f t="shared" si="472"/>
        <v>0.26692802991452752</v>
      </c>
      <c r="S514" s="229">
        <f t="shared" si="472"/>
        <v>1.048098346562045</v>
      </c>
      <c r="T514" s="228">
        <f t="shared" ref="T514:AD514" si="476">T496*T$43</f>
        <v>0.35354341415033758</v>
      </c>
      <c r="U514" s="51">
        <f t="shared" si="476"/>
        <v>0.31341894999526149</v>
      </c>
      <c r="V514" s="51">
        <f t="shared" si="476"/>
        <v>0.59160357446377465</v>
      </c>
      <c r="W514" s="51">
        <f t="shared" si="476"/>
        <v>1.5917392624638349</v>
      </c>
      <c r="X514" s="229">
        <f t="shared" si="476"/>
        <v>0.8525969206421149</v>
      </c>
      <c r="Y514" s="224">
        <f t="shared" si="476"/>
        <v>1.7792247697546741</v>
      </c>
      <c r="Z514" s="31">
        <f t="shared" si="476"/>
        <v>3.0598755971139595</v>
      </c>
      <c r="AA514" s="31">
        <f t="shared" si="476"/>
        <v>4.7479208426683304</v>
      </c>
      <c r="AB514" s="31">
        <f t="shared" si="476"/>
        <v>5.6019191422124965</v>
      </c>
      <c r="AC514" s="31">
        <f t="shared" si="476"/>
        <v>1.7177582068826711</v>
      </c>
      <c r="AD514" s="225">
        <f t="shared" si="476"/>
        <v>0.57037494267642053</v>
      </c>
      <c r="AE514" s="412">
        <v>1.6348214364078495</v>
      </c>
      <c r="AF514" s="411">
        <v>1.2179852336108823</v>
      </c>
      <c r="AG514" s="411">
        <v>1.6766589671177368</v>
      </c>
      <c r="AH514" s="411">
        <v>1.5611166500000002</v>
      </c>
      <c r="AI514" s="657">
        <v>1.9402586449903101</v>
      </c>
      <c r="AJ514" s="31">
        <f t="shared" si="469"/>
        <v>2.9066784053774013</v>
      </c>
      <c r="AK514" s="31">
        <f t="shared" si="469"/>
        <v>2.1750269348770552</v>
      </c>
      <c r="AL514" s="31">
        <f t="shared" si="469"/>
        <v>2.158684510218019</v>
      </c>
      <c r="AM514" s="31">
        <f t="shared" si="469"/>
        <v>2.1786864140005622</v>
      </c>
      <c r="AN514" s="225">
        <f t="shared" si="469"/>
        <v>2.1807477029633233</v>
      </c>
    </row>
    <row r="515" spans="1:40" outlineLevel="1">
      <c r="A515" s="521">
        <f>ROW()</f>
        <v>515</v>
      </c>
      <c r="B515" s="35"/>
      <c r="C515" s="758"/>
      <c r="D515" s="33" t="s">
        <v>33</v>
      </c>
      <c r="J515" s="228">
        <f t="shared" si="471"/>
        <v>4.0791783332419583E-2</v>
      </c>
      <c r="K515" s="51">
        <f t="shared" si="471"/>
        <v>2.1974052442303074E-2</v>
      </c>
      <c r="L515" s="51">
        <f t="shared" si="471"/>
        <v>0</v>
      </c>
      <c r="M515" s="51">
        <f t="shared" si="471"/>
        <v>0</v>
      </c>
      <c r="N515" s="229">
        <f t="shared" si="471"/>
        <v>0</v>
      </c>
      <c r="O515" s="228">
        <f t="shared" si="472"/>
        <v>0</v>
      </c>
      <c r="P515" s="51">
        <f t="shared" si="472"/>
        <v>0</v>
      </c>
      <c r="Q515" s="51">
        <f t="shared" si="472"/>
        <v>0</v>
      </c>
      <c r="R515" s="51">
        <f t="shared" si="472"/>
        <v>1.812494515029384E-2</v>
      </c>
      <c r="S515" s="229">
        <f t="shared" si="472"/>
        <v>2.391351133604656</v>
      </c>
      <c r="T515" s="228">
        <f t="shared" ref="T515:AD515" si="477">T497*T$43</f>
        <v>2.3952329395724847</v>
      </c>
      <c r="U515" s="51">
        <f t="shared" si="477"/>
        <v>0.24595080376639764</v>
      </c>
      <c r="V515" s="51">
        <f t="shared" si="477"/>
        <v>0.3148656374029471</v>
      </c>
      <c r="W515" s="51">
        <f t="shared" si="477"/>
        <v>5.1663054402791694E-3</v>
      </c>
      <c r="X515" s="229">
        <f t="shared" si="477"/>
        <v>7.7945845136921622E-4</v>
      </c>
      <c r="Y515" s="224">
        <f t="shared" si="477"/>
        <v>9.8688843504565627E-3</v>
      </c>
      <c r="Z515" s="31">
        <f t="shared" si="477"/>
        <v>2.6215496373752679E-2</v>
      </c>
      <c r="AA515" s="31">
        <f t="shared" si="477"/>
        <v>0</v>
      </c>
      <c r="AB515" s="31">
        <f t="shared" si="477"/>
        <v>0.22493910928429572</v>
      </c>
      <c r="AC515" s="31">
        <f t="shared" si="477"/>
        <v>0.78181559884162299</v>
      </c>
      <c r="AD515" s="225">
        <f t="shared" si="477"/>
        <v>0.18239409876075735</v>
      </c>
      <c r="AE515" s="412">
        <v>8.3258675656996586E-2</v>
      </c>
      <c r="AF515" s="411">
        <v>0</v>
      </c>
      <c r="AG515" s="411">
        <v>3.6856868493883782E-2</v>
      </c>
      <c r="AH515" s="411">
        <v>0.18305001999999998</v>
      </c>
      <c r="AI515" s="657">
        <v>0.17755828901734108</v>
      </c>
      <c r="AJ515" s="31">
        <f t="shared" si="469"/>
        <v>0</v>
      </c>
      <c r="AK515" s="31">
        <f t="shared" si="469"/>
        <v>0</v>
      </c>
      <c r="AL515" s="31">
        <f t="shared" si="469"/>
        <v>0</v>
      </c>
      <c r="AM515" s="31">
        <f t="shared" si="469"/>
        <v>0</v>
      </c>
      <c r="AN515" s="225">
        <f t="shared" si="469"/>
        <v>0</v>
      </c>
    </row>
    <row r="516" spans="1:40" outlineLevel="1">
      <c r="A516" s="521">
        <f>ROW()</f>
        <v>516</v>
      </c>
      <c r="B516" s="35"/>
      <c r="C516" s="758"/>
      <c r="D516" s="33" t="s">
        <v>27</v>
      </c>
      <c r="J516" s="228">
        <f t="shared" si="471"/>
        <v>0</v>
      </c>
      <c r="K516" s="51">
        <f t="shared" si="471"/>
        <v>0.1062079201377982</v>
      </c>
      <c r="L516" s="51">
        <f t="shared" si="471"/>
        <v>0</v>
      </c>
      <c r="M516" s="51">
        <f t="shared" si="471"/>
        <v>0</v>
      </c>
      <c r="N516" s="229">
        <f t="shared" si="471"/>
        <v>0</v>
      </c>
      <c r="O516" s="228">
        <f t="shared" si="472"/>
        <v>0</v>
      </c>
      <c r="P516" s="51">
        <f t="shared" si="472"/>
        <v>0</v>
      </c>
      <c r="Q516" s="51">
        <f t="shared" si="472"/>
        <v>6.0263581687515777E-2</v>
      </c>
      <c r="R516" s="51">
        <f t="shared" si="472"/>
        <v>0.16851426812863929</v>
      </c>
      <c r="S516" s="229">
        <f t="shared" si="472"/>
        <v>0.21707795911252892</v>
      </c>
      <c r="T516" s="228">
        <f t="shared" ref="T516:AD516" si="478">T498*T$43</f>
        <v>0.15037758365519185</v>
      </c>
      <c r="U516" s="51">
        <f t="shared" si="478"/>
        <v>1.5075312376948669</v>
      </c>
      <c r="V516" s="51">
        <f t="shared" si="478"/>
        <v>1.0034627575479198</v>
      </c>
      <c r="W516" s="51">
        <f t="shared" si="478"/>
        <v>5.701930757722149</v>
      </c>
      <c r="X516" s="229">
        <f t="shared" si="478"/>
        <v>12.285873460770189</v>
      </c>
      <c r="Y516" s="224">
        <f t="shared" si="478"/>
        <v>0.19450799056498494</v>
      </c>
      <c r="Z516" s="31">
        <f t="shared" si="478"/>
        <v>0.52819272674713458</v>
      </c>
      <c r="AA516" s="31">
        <f t="shared" si="478"/>
        <v>0.7972865099285652</v>
      </c>
      <c r="AB516" s="31">
        <f t="shared" si="478"/>
        <v>1.6868922148050935</v>
      </c>
      <c r="AC516" s="31">
        <f t="shared" si="478"/>
        <v>11.113207551677181</v>
      </c>
      <c r="AD516" s="225">
        <f t="shared" si="478"/>
        <v>1.8605126251141937</v>
      </c>
      <c r="AE516" s="412">
        <v>0.3834660698976109</v>
      </c>
      <c r="AF516" s="411">
        <v>0.33344296915910965</v>
      </c>
      <c r="AG516" s="411">
        <v>0.37886132027522934</v>
      </c>
      <c r="AH516" s="411">
        <v>0.66477575</v>
      </c>
      <c r="AI516" s="657">
        <v>0.27919422286448303</v>
      </c>
      <c r="AJ516" s="31">
        <f t="shared" si="469"/>
        <v>1.7314825782089369</v>
      </c>
      <c r="AK516" s="31">
        <f t="shared" si="469"/>
        <v>3.4872691162049225</v>
      </c>
      <c r="AL516" s="31">
        <f t="shared" si="469"/>
        <v>0.45857936808690114</v>
      </c>
      <c r="AM516" s="31">
        <f t="shared" si="469"/>
        <v>0.44048017822866498</v>
      </c>
      <c r="AN516" s="225">
        <f t="shared" si="469"/>
        <v>0.47056351607381797</v>
      </c>
    </row>
    <row r="517" spans="1:40" outlineLevel="1">
      <c r="A517" s="521">
        <f>ROW()</f>
        <v>517</v>
      </c>
      <c r="B517" s="35"/>
      <c r="C517" s="758"/>
      <c r="D517" s="33" t="s">
        <v>34</v>
      </c>
      <c r="J517" s="228">
        <f t="shared" si="471"/>
        <v>22.722496760862104</v>
      </c>
      <c r="K517" s="51">
        <f t="shared" si="471"/>
        <v>18.006837259529089</v>
      </c>
      <c r="L517" s="51">
        <f t="shared" si="471"/>
        <v>32.185437347384649</v>
      </c>
      <c r="M517" s="51">
        <f t="shared" si="471"/>
        <v>30.448401296773678</v>
      </c>
      <c r="N517" s="229">
        <f t="shared" si="471"/>
        <v>27.192203717552989</v>
      </c>
      <c r="O517" s="228">
        <f t="shared" si="472"/>
        <v>26.819227112288207</v>
      </c>
      <c r="P517" s="51">
        <f t="shared" si="472"/>
        <v>31.581263793238435</v>
      </c>
      <c r="Q517" s="51">
        <f t="shared" si="472"/>
        <v>27.97725311743331</v>
      </c>
      <c r="R517" s="51">
        <f t="shared" si="472"/>
        <v>25.492041744490713</v>
      </c>
      <c r="S517" s="229">
        <f t="shared" si="472"/>
        <v>27.449419813671021</v>
      </c>
      <c r="T517" s="228">
        <f t="shared" ref="T517:AD517" si="479">T499*T$43</f>
        <v>12.261723643196573</v>
      </c>
      <c r="U517" s="51">
        <f t="shared" si="479"/>
        <v>26.759934994125391</v>
      </c>
      <c r="V517" s="51">
        <f t="shared" si="479"/>
        <v>23.884482790190422</v>
      </c>
      <c r="W517" s="51">
        <f t="shared" si="479"/>
        <v>26.868742451820911</v>
      </c>
      <c r="X517" s="229">
        <f t="shared" si="479"/>
        <v>38.679117098290845</v>
      </c>
      <c r="Y517" s="224">
        <f t="shared" si="479"/>
        <v>21.082222029942173</v>
      </c>
      <c r="Z517" s="31">
        <f t="shared" si="479"/>
        <v>35.070621364061559</v>
      </c>
      <c r="AA517" s="31">
        <f t="shared" si="479"/>
        <v>35.363678457593608</v>
      </c>
      <c r="AB517" s="31">
        <f t="shared" si="479"/>
        <v>33.224220483125862</v>
      </c>
      <c r="AC517" s="31">
        <f t="shared" si="479"/>
        <v>31.082603988723992</v>
      </c>
      <c r="AD517" s="225">
        <f t="shared" si="479"/>
        <v>34.087352441267676</v>
      </c>
      <c r="AE517" s="412">
        <v>24.886089928046058</v>
      </c>
      <c r="AF517" s="411">
        <v>27.514184088260471</v>
      </c>
      <c r="AG517" s="411">
        <v>27.436758052194065</v>
      </c>
      <c r="AH517" s="411">
        <v>29.912399499999825</v>
      </c>
      <c r="AI517" s="657">
        <v>27.632635447906338</v>
      </c>
      <c r="AJ517" s="31">
        <f t="shared" si="469"/>
        <v>33.42292002830505</v>
      </c>
      <c r="AK517" s="31">
        <f t="shared" si="469"/>
        <v>35.547743996498653</v>
      </c>
      <c r="AL517" s="31">
        <f t="shared" si="469"/>
        <v>36.695658407748127</v>
      </c>
      <c r="AM517" s="31">
        <f t="shared" si="469"/>
        <v>37.995552877679359</v>
      </c>
      <c r="AN517" s="225">
        <f t="shared" si="469"/>
        <v>38.182878980121103</v>
      </c>
    </row>
    <row r="518" spans="1:40" outlineLevel="1">
      <c r="A518" s="521">
        <f>ROW()</f>
        <v>518</v>
      </c>
      <c r="B518" s="35"/>
      <c r="C518" s="758"/>
      <c r="D518" s="33" t="s">
        <v>35</v>
      </c>
      <c r="J518" s="228">
        <f t="shared" si="471"/>
        <v>2.0502727289223275</v>
      </c>
      <c r="K518" s="51">
        <f t="shared" si="471"/>
        <v>0.43948104884606148</v>
      </c>
      <c r="L518" s="51">
        <f t="shared" si="471"/>
        <v>8.9307112043513198E-3</v>
      </c>
      <c r="M518" s="51">
        <f t="shared" si="471"/>
        <v>0.30113971291056568</v>
      </c>
      <c r="N518" s="229">
        <f t="shared" si="471"/>
        <v>0.13017330727993279</v>
      </c>
      <c r="O518" s="228">
        <f t="shared" si="472"/>
        <v>0</v>
      </c>
      <c r="P518" s="51">
        <f t="shared" si="472"/>
        <v>0</v>
      </c>
      <c r="Q518" s="51">
        <f t="shared" si="472"/>
        <v>0</v>
      </c>
      <c r="R518" s="51">
        <f t="shared" si="472"/>
        <v>0</v>
      </c>
      <c r="S518" s="229">
        <f t="shared" si="472"/>
        <v>0</v>
      </c>
      <c r="T518" s="228">
        <f t="shared" ref="T518:AD518" si="480">T500*T$43</f>
        <v>5.1278474836349105E-15</v>
      </c>
      <c r="U518" s="51">
        <f t="shared" si="480"/>
        <v>0.94210946165567888</v>
      </c>
      <c r="V518" s="51">
        <f t="shared" si="480"/>
        <v>1.5466352072154506</v>
      </c>
      <c r="W518" s="51">
        <f t="shared" si="480"/>
        <v>5.2721832831808815</v>
      </c>
      <c r="X518" s="229">
        <f t="shared" si="480"/>
        <v>6.5668453775604938</v>
      </c>
      <c r="Y518" s="224">
        <f t="shared" si="480"/>
        <v>0.47530590556438962</v>
      </c>
      <c r="Z518" s="31">
        <f t="shared" si="480"/>
        <v>1.4489114881937195</v>
      </c>
      <c r="AA518" s="31">
        <f t="shared" si="480"/>
        <v>1.2484008015915169</v>
      </c>
      <c r="AB518" s="31">
        <f t="shared" si="480"/>
        <v>1.2339142361927369</v>
      </c>
      <c r="AC518" s="31">
        <f t="shared" si="480"/>
        <v>1.8618599941248408</v>
      </c>
      <c r="AD518" s="225">
        <f t="shared" si="480"/>
        <v>0.68052110026310131</v>
      </c>
      <c r="AE518" s="412">
        <v>1.0751915073573681</v>
      </c>
      <c r="AF518" s="411">
        <v>0.80577747801602162</v>
      </c>
      <c r="AG518" s="411">
        <v>0.88300987820417765</v>
      </c>
      <c r="AH518" s="411">
        <v>0.64514057639557254</v>
      </c>
      <c r="AI518" s="657">
        <v>1.1770095945854533</v>
      </c>
      <c r="AJ518" s="31">
        <f t="shared" si="469"/>
        <v>0.98914622436431654</v>
      </c>
      <c r="AK518" s="31">
        <f t="shared" si="469"/>
        <v>0.92671503170376601</v>
      </c>
      <c r="AL518" s="31">
        <f t="shared" si="469"/>
        <v>0.92671503170376601</v>
      </c>
      <c r="AM518" s="31">
        <f t="shared" si="469"/>
        <v>0.92671503170376601</v>
      </c>
      <c r="AN518" s="225">
        <f t="shared" si="469"/>
        <v>0.92671503170376601</v>
      </c>
    </row>
    <row r="519" spans="1:40" outlineLevel="1">
      <c r="A519" s="521">
        <f>ROW()</f>
        <v>519</v>
      </c>
      <c r="B519" s="35"/>
      <c r="C519" s="758"/>
      <c r="D519" s="33" t="s">
        <v>302</v>
      </c>
      <c r="J519" s="228"/>
      <c r="K519" s="51"/>
      <c r="L519" s="51"/>
      <c r="M519" s="51"/>
      <c r="N519" s="229"/>
      <c r="O519" s="228"/>
      <c r="P519" s="51"/>
      <c r="Q519" s="51"/>
      <c r="R519" s="51"/>
      <c r="S519" s="229"/>
      <c r="T519" s="228">
        <f t="shared" ref="T519:AD519" si="481">T501*T$43</f>
        <v>0</v>
      </c>
      <c r="U519" s="51">
        <f t="shared" si="481"/>
        <v>0</v>
      </c>
      <c r="V519" s="51">
        <f t="shared" si="481"/>
        <v>0</v>
      </c>
      <c r="W519" s="51">
        <f t="shared" si="481"/>
        <v>0</v>
      </c>
      <c r="X519" s="229">
        <f t="shared" si="481"/>
        <v>0</v>
      </c>
      <c r="Y519" s="224">
        <f t="shared" si="481"/>
        <v>1.809195340112115</v>
      </c>
      <c r="Z519" s="31">
        <f t="shared" si="481"/>
        <v>1.5751276189688417</v>
      </c>
      <c r="AA519" s="31">
        <f t="shared" si="481"/>
        <v>2.53597451413349</v>
      </c>
      <c r="AB519" s="31">
        <f t="shared" si="481"/>
        <v>2.412593251216169</v>
      </c>
      <c r="AC519" s="31">
        <f t="shared" si="481"/>
        <v>3.9583519564802945</v>
      </c>
      <c r="AD519" s="225">
        <f t="shared" si="481"/>
        <v>3.760103745412354</v>
      </c>
      <c r="AE519" s="412">
        <v>3.2792216048195773</v>
      </c>
      <c r="AF519" s="411">
        <v>2.5651049479714598</v>
      </c>
      <c r="AG519" s="411">
        <v>1.6491405955334169</v>
      </c>
      <c r="AH519" s="411">
        <v>1.4958261464977798</v>
      </c>
      <c r="AI519" s="657">
        <v>2.9534462998800568</v>
      </c>
      <c r="AJ519" s="31">
        <f t="shared" ref="AJ519:AN524" si="482">AJ427+AJ482</f>
        <v>3.3959310085174859</v>
      </c>
      <c r="AK519" s="31">
        <f t="shared" si="482"/>
        <v>2.2871284593738772</v>
      </c>
      <c r="AL519" s="31">
        <f t="shared" si="482"/>
        <v>1.4167241534958814</v>
      </c>
      <c r="AM519" s="31">
        <f t="shared" si="482"/>
        <v>2.4136360821728773</v>
      </c>
      <c r="AN519" s="225">
        <f t="shared" si="482"/>
        <v>2.8349993521859416</v>
      </c>
    </row>
    <row r="520" spans="1:40" outlineLevel="1">
      <c r="A520" s="521">
        <f>ROW()</f>
        <v>520</v>
      </c>
      <c r="B520" s="35"/>
      <c r="C520" s="758"/>
      <c r="D520" s="33" t="s">
        <v>36</v>
      </c>
      <c r="J520" s="228">
        <f t="shared" ref="J520:N524" si="483">J502*$N$43</f>
        <v>5.9481067960211353</v>
      </c>
      <c r="K520" s="51">
        <f t="shared" si="483"/>
        <v>1.1188455035205982</v>
      </c>
      <c r="L520" s="51">
        <f t="shared" si="483"/>
        <v>0.630508211027203</v>
      </c>
      <c r="M520" s="51">
        <f t="shared" si="483"/>
        <v>0.58151116975833372</v>
      </c>
      <c r="N520" s="229">
        <f t="shared" si="483"/>
        <v>1.6472014914831581</v>
      </c>
      <c r="O520" s="228">
        <f t="shared" ref="O520:S524" si="484">O502*O$43</f>
        <v>0.60151151465901687</v>
      </c>
      <c r="P520" s="51">
        <f t="shared" si="484"/>
        <v>1.662591241773997E-3</v>
      </c>
      <c r="Q520" s="51">
        <f t="shared" si="484"/>
        <v>0</v>
      </c>
      <c r="R520" s="51">
        <f t="shared" si="484"/>
        <v>3.7545037280110551</v>
      </c>
      <c r="S520" s="229">
        <f t="shared" si="484"/>
        <v>2.7166641664364275</v>
      </c>
      <c r="T520" s="228">
        <f t="shared" ref="T520:AD520" si="485">T502*T$43</f>
        <v>2.4280286125820219</v>
      </c>
      <c r="U520" s="51">
        <f t="shared" si="485"/>
        <v>5.5455953841697374</v>
      </c>
      <c r="V520" s="51">
        <f t="shared" si="485"/>
        <v>4.1940534842539154</v>
      </c>
      <c r="W520" s="51">
        <f t="shared" si="485"/>
        <v>6.6902639969028197</v>
      </c>
      <c r="X520" s="229">
        <f t="shared" si="485"/>
        <v>4.1584002368605857</v>
      </c>
      <c r="Y520" s="224">
        <f t="shared" si="485"/>
        <v>6.2239775346331756</v>
      </c>
      <c r="Z520" s="31">
        <f t="shared" si="485"/>
        <v>3.895170744100136</v>
      </c>
      <c r="AA520" s="31">
        <f t="shared" si="485"/>
        <v>11.434054267105072</v>
      </c>
      <c r="AB520" s="31">
        <f t="shared" si="485"/>
        <v>9.9251655369269258</v>
      </c>
      <c r="AC520" s="31">
        <f t="shared" si="485"/>
        <v>3.1612632247763064</v>
      </c>
      <c r="AD520" s="225">
        <f t="shared" si="485"/>
        <v>1.4089997238534306</v>
      </c>
      <c r="AE520" s="412">
        <v>2.8477388403841033</v>
      </c>
      <c r="AF520" s="411">
        <v>8.1808124727588858</v>
      </c>
      <c r="AG520" s="411">
        <v>7.5948851486222813</v>
      </c>
      <c r="AH520" s="411">
        <v>7.3258309018537133</v>
      </c>
      <c r="AI520" s="657">
        <v>5.3967047085552284</v>
      </c>
      <c r="AJ520" s="31">
        <f t="shared" si="482"/>
        <v>17.048536172776139</v>
      </c>
      <c r="AK520" s="31">
        <f t="shared" si="482"/>
        <v>24.809862190641439</v>
      </c>
      <c r="AL520" s="31">
        <f t="shared" si="482"/>
        <v>8.1692658943866885</v>
      </c>
      <c r="AM520" s="31">
        <f t="shared" si="482"/>
        <v>4.0969273641353077</v>
      </c>
      <c r="AN520" s="225">
        <f t="shared" si="482"/>
        <v>1.6142027430181629</v>
      </c>
    </row>
    <row r="521" spans="1:40" outlineLevel="1">
      <c r="A521" s="521">
        <f>ROW()</f>
        <v>521</v>
      </c>
      <c r="B521" s="35"/>
      <c r="C521" s="758"/>
      <c r="D521" s="33" t="s">
        <v>583</v>
      </c>
      <c r="J521" s="228">
        <f t="shared" si="483"/>
        <v>0</v>
      </c>
      <c r="K521" s="51">
        <f t="shared" si="483"/>
        <v>0</v>
      </c>
      <c r="L521" s="51">
        <f t="shared" si="483"/>
        <v>0</v>
      </c>
      <c r="M521" s="51">
        <f t="shared" si="483"/>
        <v>0</v>
      </c>
      <c r="N521" s="229">
        <f t="shared" si="483"/>
        <v>0</v>
      </c>
      <c r="O521" s="228">
        <f t="shared" si="484"/>
        <v>0</v>
      </c>
      <c r="P521" s="51">
        <f t="shared" si="484"/>
        <v>0</v>
      </c>
      <c r="Q521" s="51">
        <f t="shared" si="484"/>
        <v>0</v>
      </c>
      <c r="R521" s="51">
        <f t="shared" si="484"/>
        <v>0</v>
      </c>
      <c r="S521" s="229">
        <f t="shared" si="484"/>
        <v>0</v>
      </c>
      <c r="T521" s="228">
        <f t="shared" ref="T521:AD521" si="486">T503*T$43</f>
        <v>0</v>
      </c>
      <c r="U521" s="51">
        <f t="shared" si="486"/>
        <v>0</v>
      </c>
      <c r="V521" s="51">
        <f t="shared" si="486"/>
        <v>0</v>
      </c>
      <c r="W521" s="51">
        <f t="shared" si="486"/>
        <v>0</v>
      </c>
      <c r="X521" s="229">
        <f t="shared" si="486"/>
        <v>0</v>
      </c>
      <c r="Y521" s="224">
        <f t="shared" si="486"/>
        <v>0</v>
      </c>
      <c r="Z521" s="31">
        <f t="shared" si="486"/>
        <v>0</v>
      </c>
      <c r="AA521" s="31">
        <f t="shared" si="486"/>
        <v>0</v>
      </c>
      <c r="AB521" s="31">
        <f t="shared" si="486"/>
        <v>0</v>
      </c>
      <c r="AC521" s="31">
        <f t="shared" si="486"/>
        <v>0.94950524895473587</v>
      </c>
      <c r="AD521" s="225">
        <f t="shared" si="486"/>
        <v>1.0397456011531847</v>
      </c>
      <c r="AE521" s="412">
        <v>0.81309426373720128</v>
      </c>
      <c r="AF521" s="411">
        <v>1.0617912635531741</v>
      </c>
      <c r="AG521" s="411">
        <v>0.90884620761467882</v>
      </c>
      <c r="AH521" s="411">
        <v>0.73733143999999984</v>
      </c>
      <c r="AI521" s="657">
        <v>0.49567795028678763</v>
      </c>
      <c r="AJ521" s="31">
        <f t="shared" si="482"/>
        <v>1.0959647702865636</v>
      </c>
      <c r="AK521" s="31">
        <f t="shared" si="482"/>
        <v>3.036731038037277</v>
      </c>
      <c r="AL521" s="31">
        <f t="shared" si="482"/>
        <v>1.6353824609162959</v>
      </c>
      <c r="AM521" s="31">
        <f t="shared" si="482"/>
        <v>1.5744290226615425</v>
      </c>
      <c r="AN521" s="225">
        <f t="shared" si="482"/>
        <v>1.6018815517000486</v>
      </c>
    </row>
    <row r="522" spans="1:40" outlineLevel="1">
      <c r="A522" s="521">
        <f>ROW()</f>
        <v>522</v>
      </c>
      <c r="B522" s="35"/>
      <c r="C522" s="758"/>
      <c r="D522" s="33" t="s">
        <v>81</v>
      </c>
      <c r="J522" s="228">
        <f t="shared" si="483"/>
        <v>2.0301247106016145E-4</v>
      </c>
      <c r="K522" s="51">
        <f t="shared" si="483"/>
        <v>7.4826807187792395E-3</v>
      </c>
      <c r="L522" s="51">
        <f t="shared" si="483"/>
        <v>2.998264568030387</v>
      </c>
      <c r="M522" s="51">
        <f t="shared" si="483"/>
        <v>5.2373699117619141</v>
      </c>
      <c r="N522" s="229">
        <f t="shared" si="483"/>
        <v>11.690344023278897</v>
      </c>
      <c r="O522" s="228">
        <f t="shared" si="484"/>
        <v>0</v>
      </c>
      <c r="P522" s="51">
        <f t="shared" si="484"/>
        <v>0</v>
      </c>
      <c r="Q522" s="51">
        <f t="shared" si="484"/>
        <v>0</v>
      </c>
      <c r="R522" s="51">
        <f t="shared" si="484"/>
        <v>0</v>
      </c>
      <c r="S522" s="229">
        <f t="shared" si="484"/>
        <v>0</v>
      </c>
      <c r="T522" s="228">
        <f t="shared" ref="T522:AD522" si="487">T504*T$43</f>
        <v>0</v>
      </c>
      <c r="U522" s="51">
        <f t="shared" si="487"/>
        <v>0</v>
      </c>
      <c r="V522" s="51">
        <f t="shared" si="487"/>
        <v>0</v>
      </c>
      <c r="W522" s="51">
        <f t="shared" si="487"/>
        <v>0</v>
      </c>
      <c r="X522" s="229">
        <f t="shared" si="487"/>
        <v>0</v>
      </c>
      <c r="Y522" s="224">
        <f t="shared" si="487"/>
        <v>0</v>
      </c>
      <c r="Z522" s="31">
        <f t="shared" si="487"/>
        <v>0</v>
      </c>
      <c r="AA522" s="31">
        <f t="shared" si="487"/>
        <v>0</v>
      </c>
      <c r="AB522" s="31">
        <f t="shared" si="487"/>
        <v>0</v>
      </c>
      <c r="AC522" s="31">
        <f t="shared" si="487"/>
        <v>0</v>
      </c>
      <c r="AD522" s="225">
        <f t="shared" si="487"/>
        <v>0</v>
      </c>
      <c r="AE522" s="412">
        <v>0</v>
      </c>
      <c r="AF522" s="411">
        <v>0</v>
      </c>
      <c r="AG522" s="411">
        <v>0</v>
      </c>
      <c r="AH522" s="411">
        <v>0</v>
      </c>
      <c r="AI522" s="657">
        <v>0</v>
      </c>
      <c r="AJ522" s="31">
        <f t="shared" si="482"/>
        <v>0</v>
      </c>
      <c r="AK522" s="31">
        <f t="shared" si="482"/>
        <v>0</v>
      </c>
      <c r="AL522" s="31">
        <f t="shared" si="482"/>
        <v>0</v>
      </c>
      <c r="AM522" s="31">
        <f t="shared" si="482"/>
        <v>0</v>
      </c>
      <c r="AN522" s="225">
        <f t="shared" si="482"/>
        <v>0</v>
      </c>
    </row>
    <row r="523" spans="1:40" outlineLevel="1">
      <c r="A523" s="521">
        <f>ROW()</f>
        <v>523</v>
      </c>
      <c r="B523" s="35"/>
      <c r="C523" s="758"/>
      <c r="D523" s="33" t="s">
        <v>28</v>
      </c>
      <c r="J523" s="228">
        <f t="shared" si="483"/>
        <v>0.44676715078364304</v>
      </c>
      <c r="K523" s="51">
        <f t="shared" si="483"/>
        <v>0.33144195767140466</v>
      </c>
      <c r="L523" s="51">
        <f t="shared" si="483"/>
        <v>0</v>
      </c>
      <c r="M523" s="51">
        <f t="shared" si="483"/>
        <v>0</v>
      </c>
      <c r="N523" s="229">
        <f t="shared" si="483"/>
        <v>0</v>
      </c>
      <c r="O523" s="228">
        <f t="shared" si="484"/>
        <v>0</v>
      </c>
      <c r="P523" s="51">
        <f t="shared" si="484"/>
        <v>0</v>
      </c>
      <c r="Q523" s="51">
        <f t="shared" si="484"/>
        <v>0</v>
      </c>
      <c r="R523" s="51">
        <f t="shared" si="484"/>
        <v>0</v>
      </c>
      <c r="S523" s="229">
        <f t="shared" si="484"/>
        <v>0</v>
      </c>
      <c r="T523" s="228">
        <f t="shared" ref="T523:AD523" si="488">T505*T$43</f>
        <v>0</v>
      </c>
      <c r="U523" s="51">
        <f t="shared" si="488"/>
        <v>0</v>
      </c>
      <c r="V523" s="51">
        <f t="shared" si="488"/>
        <v>0</v>
      </c>
      <c r="W523" s="51">
        <f t="shared" si="488"/>
        <v>0</v>
      </c>
      <c r="X523" s="229">
        <f t="shared" si="488"/>
        <v>0</v>
      </c>
      <c r="Y523" s="224">
        <f t="shared" si="488"/>
        <v>0</v>
      </c>
      <c r="Z523" s="31">
        <f t="shared" si="488"/>
        <v>1.0295387453874538</v>
      </c>
      <c r="AA523" s="31">
        <f t="shared" si="488"/>
        <v>2.7855253926181818</v>
      </c>
      <c r="AB523" s="31">
        <f t="shared" si="488"/>
        <v>0.49669043031222132</v>
      </c>
      <c r="AC523" s="31">
        <f t="shared" si="488"/>
        <v>8.0006641454864139E-3</v>
      </c>
      <c r="AD523" s="225">
        <f t="shared" si="488"/>
        <v>2.3950353042857144</v>
      </c>
      <c r="AE523" s="412">
        <v>0</v>
      </c>
      <c r="AF523" s="411">
        <v>0</v>
      </c>
      <c r="AG523" s="411">
        <v>0</v>
      </c>
      <c r="AH523" s="411">
        <v>0</v>
      </c>
      <c r="AI523" s="657">
        <v>0</v>
      </c>
      <c r="AJ523" s="31">
        <f t="shared" si="482"/>
        <v>0</v>
      </c>
      <c r="AK523" s="31">
        <f t="shared" si="482"/>
        <v>0</v>
      </c>
      <c r="AL523" s="31">
        <f t="shared" si="482"/>
        <v>0</v>
      </c>
      <c r="AM523" s="31">
        <f t="shared" si="482"/>
        <v>0</v>
      </c>
      <c r="AN523" s="225">
        <f t="shared" si="482"/>
        <v>0</v>
      </c>
    </row>
    <row r="524" spans="1:40" outlineLevel="1">
      <c r="A524" s="521">
        <f>ROW()</f>
        <v>524</v>
      </c>
      <c r="B524" s="35"/>
      <c r="C524" s="758"/>
      <c r="D524" s="45" t="s">
        <v>443</v>
      </c>
      <c r="E524" s="45"/>
      <c r="F524" s="45"/>
      <c r="G524" s="56"/>
      <c r="H524" s="56"/>
      <c r="I524" s="45"/>
      <c r="J524" s="230">
        <f t="shared" si="483"/>
        <v>0</v>
      </c>
      <c r="K524" s="52">
        <f t="shared" si="483"/>
        <v>0</v>
      </c>
      <c r="L524" s="52">
        <f t="shared" si="483"/>
        <v>0</v>
      </c>
      <c r="M524" s="52">
        <f t="shared" si="483"/>
        <v>0</v>
      </c>
      <c r="N524" s="231">
        <f t="shared" si="483"/>
        <v>0</v>
      </c>
      <c r="O524" s="230">
        <f t="shared" si="484"/>
        <v>0</v>
      </c>
      <c r="P524" s="52">
        <f t="shared" si="484"/>
        <v>0</v>
      </c>
      <c r="Q524" s="52">
        <f t="shared" si="484"/>
        <v>0</v>
      </c>
      <c r="R524" s="52">
        <f t="shared" si="484"/>
        <v>0</v>
      </c>
      <c r="S524" s="231">
        <f t="shared" si="484"/>
        <v>0</v>
      </c>
      <c r="T524" s="230">
        <f t="shared" ref="T524:AD524" si="489">T506*T$43</f>
        <v>0</v>
      </c>
      <c r="U524" s="52">
        <f t="shared" si="489"/>
        <v>0</v>
      </c>
      <c r="V524" s="52">
        <f t="shared" si="489"/>
        <v>0</v>
      </c>
      <c r="W524" s="52">
        <f t="shared" si="489"/>
        <v>0</v>
      </c>
      <c r="X524" s="231">
        <f t="shared" si="489"/>
        <v>0</v>
      </c>
      <c r="Y524" s="226">
        <f t="shared" si="489"/>
        <v>0</v>
      </c>
      <c r="Z524" s="57">
        <f t="shared" si="489"/>
        <v>0</v>
      </c>
      <c r="AA524" s="57">
        <f t="shared" si="489"/>
        <v>0</v>
      </c>
      <c r="AB524" s="57">
        <f t="shared" si="489"/>
        <v>0</v>
      </c>
      <c r="AC524" s="57">
        <f t="shared" si="489"/>
        <v>0.33433709981011112</v>
      </c>
      <c r="AD524" s="227">
        <f t="shared" si="489"/>
        <v>0.79548273120260693</v>
      </c>
      <c r="AE524" s="1117">
        <v>0</v>
      </c>
      <c r="AF524" s="1118">
        <v>0</v>
      </c>
      <c r="AG524" s="1118">
        <v>0</v>
      </c>
      <c r="AH524" s="1118">
        <v>0</v>
      </c>
      <c r="AI524" s="1119">
        <v>0</v>
      </c>
      <c r="AJ524" s="57">
        <f t="shared" si="482"/>
        <v>0</v>
      </c>
      <c r="AK524" s="57">
        <f t="shared" si="482"/>
        <v>0</v>
      </c>
      <c r="AL524" s="57">
        <f t="shared" si="482"/>
        <v>0</v>
      </c>
      <c r="AM524" s="57">
        <f t="shared" si="482"/>
        <v>0</v>
      </c>
      <c r="AN524" s="227">
        <f t="shared" si="482"/>
        <v>0</v>
      </c>
    </row>
    <row r="525" spans="1:40" outlineLevel="1">
      <c r="A525" s="521">
        <f>ROW()</f>
        <v>525</v>
      </c>
      <c r="B525" s="35"/>
      <c r="C525" s="758"/>
      <c r="D525" s="33" t="s">
        <v>24</v>
      </c>
      <c r="F525" s="151"/>
      <c r="G525" s="151"/>
      <c r="H525" s="151"/>
      <c r="I525" s="151"/>
      <c r="J525" s="251">
        <f t="shared" ref="J525:AN525" si="490">SUM(J509:J524)</f>
        <v>46.778505767928067</v>
      </c>
      <c r="K525" s="58">
        <f t="shared" si="490"/>
        <v>32.091591145060363</v>
      </c>
      <c r="L525" s="58">
        <f t="shared" si="490"/>
        <v>43.439584785349524</v>
      </c>
      <c r="M525" s="58">
        <f t="shared" si="490"/>
        <v>48.281980295362651</v>
      </c>
      <c r="N525" s="247">
        <f t="shared" si="490"/>
        <v>55.953286974020642</v>
      </c>
      <c r="O525" s="251">
        <f t="shared" si="490"/>
        <v>39.71646037732198</v>
      </c>
      <c r="P525" s="58">
        <f t="shared" si="490"/>
        <v>47.852697200765562</v>
      </c>
      <c r="Q525" s="58">
        <f t="shared" si="490"/>
        <v>50.292509946663444</v>
      </c>
      <c r="R525" s="58">
        <f t="shared" si="490"/>
        <v>51.228879863725531</v>
      </c>
      <c r="S525" s="247">
        <f t="shared" si="490"/>
        <v>61.221185136370707</v>
      </c>
      <c r="T525" s="251">
        <f t="shared" si="490"/>
        <v>35.588165981691262</v>
      </c>
      <c r="U525" s="58">
        <f t="shared" si="490"/>
        <v>53.228477303998183</v>
      </c>
      <c r="V525" s="58">
        <f t="shared" si="490"/>
        <v>49.754793929594882</v>
      </c>
      <c r="W525" s="58">
        <f t="shared" si="490"/>
        <v>101.90437474986237</v>
      </c>
      <c r="X525" s="247">
        <f t="shared" si="490"/>
        <v>90.336155269450018</v>
      </c>
      <c r="Y525" s="251">
        <f t="shared" si="490"/>
        <v>49.886965851220985</v>
      </c>
      <c r="Z525" s="58">
        <f t="shared" si="490"/>
        <v>86.683685764460023</v>
      </c>
      <c r="AA525" s="58">
        <f t="shared" si="490"/>
        <v>99.129889494973426</v>
      </c>
      <c r="AB525" s="58">
        <f t="shared" si="490"/>
        <v>99.134492368834316</v>
      </c>
      <c r="AC525" s="58">
        <f t="shared" si="490"/>
        <v>100.68397824211883</v>
      </c>
      <c r="AD525" s="247">
        <f t="shared" si="490"/>
        <v>82.038035018983578</v>
      </c>
      <c r="AE525" s="251">
        <f t="shared" si="490"/>
        <v>71.518205114233396</v>
      </c>
      <c r="AF525" s="58">
        <f t="shared" si="490"/>
        <v>83.60540464322284</v>
      </c>
      <c r="AG525" s="58">
        <f t="shared" si="490"/>
        <v>84.090558693223912</v>
      </c>
      <c r="AH525" s="58">
        <f t="shared" si="490"/>
        <v>81.471243384746899</v>
      </c>
      <c r="AI525" s="247">
        <f t="shared" si="490"/>
        <v>78.114419775488884</v>
      </c>
      <c r="AJ525" s="58">
        <f t="shared" si="490"/>
        <v>101.88179403245786</v>
      </c>
      <c r="AK525" s="58">
        <f t="shared" si="490"/>
        <v>114.67653488282096</v>
      </c>
      <c r="AL525" s="58">
        <f t="shared" si="490"/>
        <v>99.45445069250826</v>
      </c>
      <c r="AM525" s="58">
        <f t="shared" si="490"/>
        <v>95.013136034195796</v>
      </c>
      <c r="AN525" s="247">
        <f t="shared" si="490"/>
        <v>93.461254797360724</v>
      </c>
    </row>
    <row r="526" spans="1:40">
      <c r="A526" s="521">
        <f>ROW()</f>
        <v>526</v>
      </c>
      <c r="X526" s="171"/>
      <c r="Y526" s="114"/>
      <c r="AD526" s="171"/>
      <c r="AE526" s="114"/>
      <c r="AI526" s="171"/>
      <c r="AN526" s="171"/>
    </row>
    <row r="527" spans="1:40">
      <c r="A527" s="853" t="s">
        <v>100</v>
      </c>
      <c r="B527" s="717"/>
      <c r="C527" s="757"/>
      <c r="D527" s="717"/>
      <c r="E527" s="717"/>
      <c r="F527" s="717"/>
      <c r="G527" s="717"/>
      <c r="H527" s="717"/>
      <c r="I527" s="718"/>
      <c r="J527" s="719"/>
      <c r="K527" s="718"/>
      <c r="L527" s="718"/>
      <c r="M527" s="718"/>
      <c r="N527" s="720"/>
      <c r="O527" s="719"/>
      <c r="P527" s="718"/>
      <c r="Q527" s="718"/>
      <c r="R527" s="718"/>
      <c r="S527" s="720"/>
      <c r="T527" s="719"/>
      <c r="U527" s="718"/>
      <c r="V527" s="718"/>
      <c r="W527" s="718"/>
      <c r="X527" s="720"/>
      <c r="Y527" s="719"/>
      <c r="Z527" s="718"/>
      <c r="AA527" s="718"/>
      <c r="AB527" s="718"/>
      <c r="AC527" s="718"/>
      <c r="AD527" s="720"/>
      <c r="AE527" s="719"/>
      <c r="AF527" s="718"/>
      <c r="AG527" s="718"/>
      <c r="AH527" s="718"/>
      <c r="AI527" s="720"/>
      <c r="AJ527" s="718"/>
      <c r="AK527" s="718"/>
      <c r="AL527" s="718"/>
      <c r="AM527" s="718"/>
      <c r="AN527" s="720"/>
    </row>
    <row r="528" spans="1:40" outlineLevel="1">
      <c r="A528" s="696">
        <f>ROW()</f>
        <v>528</v>
      </c>
      <c r="B528" s="34"/>
      <c r="C528" s="110" t="s">
        <v>86</v>
      </c>
      <c r="J528" s="1894" t="s">
        <v>369</v>
      </c>
      <c r="K528" s="1895"/>
      <c r="L528" s="1895"/>
      <c r="M528" s="1895"/>
      <c r="N528" s="1896"/>
      <c r="O528" s="1894" t="s">
        <v>365</v>
      </c>
      <c r="P528" s="1895"/>
      <c r="Q528" s="1895"/>
      <c r="R528" s="1895"/>
      <c r="S528" s="1896"/>
      <c r="T528" s="1894" t="s">
        <v>695</v>
      </c>
      <c r="U528" s="1895"/>
      <c r="V528" s="1895"/>
      <c r="W528" s="1895"/>
      <c r="X528" s="1896"/>
      <c r="Y528" s="1428"/>
      <c r="Z528" s="1429" t="s">
        <v>808</v>
      </c>
      <c r="AA528" s="1430"/>
      <c r="AB528" s="1431"/>
      <c r="AC528" s="1429"/>
      <c r="AD528" s="1432" t="s">
        <v>809</v>
      </c>
      <c r="AE528" s="1171"/>
      <c r="AF528" s="1136"/>
      <c r="AG528" s="1136" t="s">
        <v>810</v>
      </c>
      <c r="AH528" s="1136"/>
      <c r="AI528" s="1161"/>
      <c r="AJ528" s="1136"/>
      <c r="AK528" s="1136"/>
      <c r="AL528" s="1136" t="s">
        <v>710</v>
      </c>
      <c r="AM528" s="1136"/>
      <c r="AN528" s="1161"/>
    </row>
    <row r="529" spans="1:40" outlineLevel="1">
      <c r="A529" s="521">
        <f>ROW()</f>
        <v>529</v>
      </c>
      <c r="B529" s="35"/>
      <c r="C529" s="758"/>
      <c r="D529" s="33" t="s">
        <v>300</v>
      </c>
      <c r="J529" s="384">
        <v>0</v>
      </c>
      <c r="K529" s="385">
        <v>0</v>
      </c>
      <c r="L529" s="385">
        <v>0</v>
      </c>
      <c r="M529" s="385">
        <v>0</v>
      </c>
      <c r="N529" s="386">
        <v>0</v>
      </c>
      <c r="O529" s="384">
        <v>0</v>
      </c>
      <c r="P529" s="385">
        <v>0</v>
      </c>
      <c r="Q529" s="385">
        <v>0</v>
      </c>
      <c r="R529" s="385">
        <v>0</v>
      </c>
      <c r="S529" s="386">
        <v>0</v>
      </c>
      <c r="T529" s="384">
        <v>0</v>
      </c>
      <c r="U529" s="385">
        <v>0</v>
      </c>
      <c r="V529" s="385">
        <v>0</v>
      </c>
      <c r="W529" s="385">
        <v>0</v>
      </c>
      <c r="X529" s="386">
        <v>0</v>
      </c>
      <c r="Y529" s="384">
        <v>0</v>
      </c>
      <c r="Z529" s="385">
        <v>0</v>
      </c>
      <c r="AA529" s="385">
        <v>0</v>
      </c>
      <c r="AB529" s="385">
        <v>0</v>
      </c>
      <c r="AC529" s="385">
        <v>0</v>
      </c>
      <c r="AD529" s="386">
        <v>0</v>
      </c>
      <c r="AE529" s="384">
        <v>0</v>
      </c>
      <c r="AF529" s="385">
        <v>0</v>
      </c>
      <c r="AG529" s="385">
        <v>0</v>
      </c>
      <c r="AH529" s="385">
        <v>0</v>
      </c>
      <c r="AI529" s="386">
        <v>0</v>
      </c>
      <c r="AJ529" s="1874">
        <v>0</v>
      </c>
      <c r="AK529" s="1874">
        <v>0</v>
      </c>
      <c r="AL529" s="1874">
        <v>0</v>
      </c>
      <c r="AM529" s="1874">
        <v>0</v>
      </c>
      <c r="AN529" s="1875">
        <v>0</v>
      </c>
    </row>
    <row r="530" spans="1:40" outlineLevel="1">
      <c r="A530" s="521">
        <f>ROW()</f>
        <v>530</v>
      </c>
      <c r="B530" s="35"/>
      <c r="C530" s="758"/>
      <c r="D530" s="33" t="s">
        <v>301</v>
      </c>
      <c r="J530" s="384">
        <v>0</v>
      </c>
      <c r="K530" s="385">
        <v>0</v>
      </c>
      <c r="L530" s="385">
        <v>0</v>
      </c>
      <c r="M530" s="385">
        <v>0</v>
      </c>
      <c r="N530" s="386">
        <v>0</v>
      </c>
      <c r="O530" s="384">
        <v>0</v>
      </c>
      <c r="P530" s="385">
        <v>0</v>
      </c>
      <c r="Q530" s="385">
        <v>0</v>
      </c>
      <c r="R530" s="385">
        <v>0</v>
      </c>
      <c r="S530" s="386">
        <v>0</v>
      </c>
      <c r="T530" s="384">
        <v>0</v>
      </c>
      <c r="U530" s="385">
        <v>0</v>
      </c>
      <c r="V530" s="385">
        <v>0</v>
      </c>
      <c r="W530" s="385">
        <v>0</v>
      </c>
      <c r="X530" s="386">
        <v>0</v>
      </c>
      <c r="Y530" s="384">
        <v>0</v>
      </c>
      <c r="Z530" s="385">
        <v>0</v>
      </c>
      <c r="AA530" s="385">
        <v>0</v>
      </c>
      <c r="AB530" s="385">
        <v>0</v>
      </c>
      <c r="AC530" s="385">
        <v>0</v>
      </c>
      <c r="AD530" s="386">
        <v>0</v>
      </c>
      <c r="AE530" s="384">
        <v>0</v>
      </c>
      <c r="AF530" s="385">
        <v>0</v>
      </c>
      <c r="AG530" s="385">
        <v>0</v>
      </c>
      <c r="AH530" s="385">
        <v>0</v>
      </c>
      <c r="AI530" s="386">
        <v>0</v>
      </c>
      <c r="AJ530" s="1874">
        <v>0</v>
      </c>
      <c r="AK530" s="1874">
        <v>0</v>
      </c>
      <c r="AL530" s="1874">
        <v>0</v>
      </c>
      <c r="AM530" s="1874">
        <v>0</v>
      </c>
      <c r="AN530" s="1875">
        <v>0</v>
      </c>
    </row>
    <row r="531" spans="1:40" outlineLevel="1">
      <c r="A531" s="521">
        <f>ROW()</f>
        <v>531</v>
      </c>
      <c r="B531" s="35"/>
      <c r="C531" s="758"/>
      <c r="D531" s="33" t="s">
        <v>29</v>
      </c>
      <c r="J531" s="384">
        <v>0</v>
      </c>
      <c r="K531" s="385">
        <v>0</v>
      </c>
      <c r="L531" s="385">
        <v>0</v>
      </c>
      <c r="M531" s="385">
        <v>0</v>
      </c>
      <c r="N531" s="386">
        <v>0</v>
      </c>
      <c r="O531" s="384">
        <v>0</v>
      </c>
      <c r="P531" s="385">
        <v>0</v>
      </c>
      <c r="Q531" s="385">
        <v>0</v>
      </c>
      <c r="R531" s="385">
        <v>0</v>
      </c>
      <c r="S531" s="386">
        <v>0</v>
      </c>
      <c r="T531" s="384">
        <v>0</v>
      </c>
      <c r="U531" s="385">
        <v>0</v>
      </c>
      <c r="V531" s="385">
        <v>0</v>
      </c>
      <c r="W531" s="385">
        <v>0</v>
      </c>
      <c r="X531" s="386">
        <v>0</v>
      </c>
      <c r="Y531" s="384">
        <v>0</v>
      </c>
      <c r="Z531" s="385">
        <v>0</v>
      </c>
      <c r="AA531" s="385">
        <v>0</v>
      </c>
      <c r="AB531" s="385">
        <v>0</v>
      </c>
      <c r="AC531" s="385">
        <v>0</v>
      </c>
      <c r="AD531" s="386">
        <v>0</v>
      </c>
      <c r="AE531" s="384">
        <v>0</v>
      </c>
      <c r="AF531" s="385">
        <v>0</v>
      </c>
      <c r="AG531" s="385">
        <v>0</v>
      </c>
      <c r="AH531" s="385">
        <v>0</v>
      </c>
      <c r="AI531" s="386">
        <v>0</v>
      </c>
      <c r="AJ531" s="1874">
        <v>0</v>
      </c>
      <c r="AK531" s="1874">
        <v>0</v>
      </c>
      <c r="AL531" s="1874">
        <v>0</v>
      </c>
      <c r="AM531" s="1874">
        <v>0</v>
      </c>
      <c r="AN531" s="1875">
        <v>0</v>
      </c>
    </row>
    <row r="532" spans="1:40" outlineLevel="1">
      <c r="A532" s="521">
        <f>ROW()</f>
        <v>532</v>
      </c>
      <c r="B532" s="35"/>
      <c r="C532" s="758"/>
      <c r="D532" s="33" t="s">
        <v>30</v>
      </c>
      <c r="J532" s="384">
        <v>0</v>
      </c>
      <c r="K532" s="385">
        <v>0</v>
      </c>
      <c r="L532" s="385">
        <v>0</v>
      </c>
      <c r="M532" s="385">
        <v>0</v>
      </c>
      <c r="N532" s="386">
        <v>0</v>
      </c>
      <c r="O532" s="384">
        <v>0</v>
      </c>
      <c r="P532" s="385">
        <v>0</v>
      </c>
      <c r="Q532" s="385">
        <v>0</v>
      </c>
      <c r="R532" s="385">
        <v>0</v>
      </c>
      <c r="S532" s="386">
        <v>0</v>
      </c>
      <c r="T532" s="384">
        <v>0</v>
      </c>
      <c r="U532" s="385">
        <v>0</v>
      </c>
      <c r="V532" s="385">
        <v>0</v>
      </c>
      <c r="W532" s="385">
        <v>0</v>
      </c>
      <c r="X532" s="386">
        <v>0</v>
      </c>
      <c r="Y532" s="384">
        <v>0</v>
      </c>
      <c r="Z532" s="385">
        <v>0</v>
      </c>
      <c r="AA532" s="385">
        <v>0</v>
      </c>
      <c r="AB532" s="385">
        <v>0</v>
      </c>
      <c r="AC532" s="385">
        <v>0</v>
      </c>
      <c r="AD532" s="386">
        <v>0</v>
      </c>
      <c r="AE532" s="384">
        <v>0</v>
      </c>
      <c r="AF532" s="385">
        <v>0</v>
      </c>
      <c r="AG532" s="385">
        <v>0</v>
      </c>
      <c r="AH532" s="385">
        <v>0</v>
      </c>
      <c r="AI532" s="386">
        <v>0</v>
      </c>
      <c r="AJ532" s="1874">
        <v>0</v>
      </c>
      <c r="AK532" s="1874">
        <v>0</v>
      </c>
      <c r="AL532" s="1874">
        <v>0</v>
      </c>
      <c r="AM532" s="1874">
        <v>0</v>
      </c>
      <c r="AN532" s="1875">
        <v>0</v>
      </c>
    </row>
    <row r="533" spans="1:40" outlineLevel="1">
      <c r="A533" s="521">
        <f>ROW()</f>
        <v>533</v>
      </c>
      <c r="B533" s="35"/>
      <c r="C533" s="758"/>
      <c r="D533" s="33" t="s">
        <v>31</v>
      </c>
      <c r="J533" s="384">
        <v>0</v>
      </c>
      <c r="K533" s="385">
        <v>0</v>
      </c>
      <c r="L533" s="385">
        <v>0</v>
      </c>
      <c r="M533" s="385">
        <v>0</v>
      </c>
      <c r="N533" s="386">
        <v>0</v>
      </c>
      <c r="O533" s="384">
        <v>0</v>
      </c>
      <c r="P533" s="385">
        <v>0</v>
      </c>
      <c r="Q533" s="385">
        <v>0</v>
      </c>
      <c r="R533" s="385">
        <v>0</v>
      </c>
      <c r="S533" s="386">
        <v>0</v>
      </c>
      <c r="T533" s="384">
        <v>0</v>
      </c>
      <c r="U533" s="385">
        <v>0</v>
      </c>
      <c r="V533" s="385">
        <v>0</v>
      </c>
      <c r="W533" s="385">
        <v>0</v>
      </c>
      <c r="X533" s="386">
        <v>0</v>
      </c>
      <c r="Y533" s="384">
        <v>0</v>
      </c>
      <c r="Z533" s="385">
        <v>0</v>
      </c>
      <c r="AA533" s="385">
        <v>0</v>
      </c>
      <c r="AB533" s="385">
        <v>0</v>
      </c>
      <c r="AC533" s="385">
        <v>0</v>
      </c>
      <c r="AD533" s="386">
        <v>0</v>
      </c>
      <c r="AE533" s="384">
        <v>0</v>
      </c>
      <c r="AF533" s="385">
        <v>0</v>
      </c>
      <c r="AG533" s="385">
        <v>0</v>
      </c>
      <c r="AH533" s="385">
        <v>0</v>
      </c>
      <c r="AI533" s="386">
        <v>0</v>
      </c>
      <c r="AJ533" s="1874">
        <v>0</v>
      </c>
      <c r="AK533" s="1874">
        <v>0</v>
      </c>
      <c r="AL533" s="1874">
        <v>0</v>
      </c>
      <c r="AM533" s="1874">
        <v>0</v>
      </c>
      <c r="AN533" s="1875">
        <v>0</v>
      </c>
    </row>
    <row r="534" spans="1:40" outlineLevel="1">
      <c r="A534" s="521">
        <f>ROW()</f>
        <v>534</v>
      </c>
      <c r="B534" s="35"/>
      <c r="C534" s="758"/>
      <c r="D534" s="33" t="s">
        <v>32</v>
      </c>
      <c r="J534" s="384">
        <v>0</v>
      </c>
      <c r="K534" s="385">
        <v>0</v>
      </c>
      <c r="L534" s="385">
        <v>0</v>
      </c>
      <c r="M534" s="385">
        <v>0</v>
      </c>
      <c r="N534" s="386">
        <v>0</v>
      </c>
      <c r="O534" s="384">
        <v>0</v>
      </c>
      <c r="P534" s="385">
        <v>0</v>
      </c>
      <c r="Q534" s="385">
        <v>0</v>
      </c>
      <c r="R534" s="385">
        <v>0</v>
      </c>
      <c r="S534" s="386">
        <v>0</v>
      </c>
      <c r="T534" s="384">
        <v>0</v>
      </c>
      <c r="U534" s="385">
        <v>0</v>
      </c>
      <c r="V534" s="385">
        <v>0</v>
      </c>
      <c r="W534" s="385">
        <v>0</v>
      </c>
      <c r="X534" s="386">
        <v>0</v>
      </c>
      <c r="Y534" s="384">
        <v>0</v>
      </c>
      <c r="Z534" s="385">
        <v>0</v>
      </c>
      <c r="AA534" s="385">
        <v>0</v>
      </c>
      <c r="AB534" s="385">
        <v>0</v>
      </c>
      <c r="AC534" s="385">
        <v>0</v>
      </c>
      <c r="AD534" s="386">
        <v>0</v>
      </c>
      <c r="AE534" s="384">
        <v>0</v>
      </c>
      <c r="AF534" s="385">
        <v>0</v>
      </c>
      <c r="AG534" s="385">
        <v>0</v>
      </c>
      <c r="AH534" s="385">
        <v>0</v>
      </c>
      <c r="AI534" s="386">
        <v>0</v>
      </c>
      <c r="AJ534" s="1874">
        <v>0</v>
      </c>
      <c r="AK534" s="1874">
        <v>0</v>
      </c>
      <c r="AL534" s="1874">
        <v>0</v>
      </c>
      <c r="AM534" s="1874">
        <v>0</v>
      </c>
      <c r="AN534" s="1875">
        <v>0</v>
      </c>
    </row>
    <row r="535" spans="1:40" outlineLevel="1">
      <c r="A535" s="521">
        <f>ROW()</f>
        <v>535</v>
      </c>
      <c r="B535" s="35"/>
      <c r="C535" s="758"/>
      <c r="D535" s="33" t="s">
        <v>33</v>
      </c>
      <c r="J535" s="384">
        <v>0</v>
      </c>
      <c r="K535" s="385">
        <v>0</v>
      </c>
      <c r="L535" s="385">
        <v>0</v>
      </c>
      <c r="M535" s="385">
        <v>0</v>
      </c>
      <c r="N535" s="386">
        <v>0</v>
      </c>
      <c r="O535" s="384">
        <v>0</v>
      </c>
      <c r="P535" s="385">
        <v>0</v>
      </c>
      <c r="Q535" s="385">
        <v>0</v>
      </c>
      <c r="R535" s="385">
        <v>0</v>
      </c>
      <c r="S535" s="386">
        <v>0</v>
      </c>
      <c r="T535" s="384">
        <v>0</v>
      </c>
      <c r="U535" s="385">
        <v>0</v>
      </c>
      <c r="V535" s="385">
        <v>0</v>
      </c>
      <c r="W535" s="385">
        <v>0</v>
      </c>
      <c r="X535" s="386">
        <v>0</v>
      </c>
      <c r="Y535" s="384">
        <v>0</v>
      </c>
      <c r="Z535" s="385">
        <v>0</v>
      </c>
      <c r="AA535" s="385">
        <v>0</v>
      </c>
      <c r="AB535" s="385">
        <v>0</v>
      </c>
      <c r="AC535" s="385">
        <v>0</v>
      </c>
      <c r="AD535" s="386">
        <v>0</v>
      </c>
      <c r="AE535" s="384">
        <v>0</v>
      </c>
      <c r="AF535" s="385">
        <v>0</v>
      </c>
      <c r="AG535" s="385">
        <v>0</v>
      </c>
      <c r="AH535" s="385">
        <v>0</v>
      </c>
      <c r="AI535" s="386">
        <v>0</v>
      </c>
      <c r="AJ535" s="1874">
        <v>0</v>
      </c>
      <c r="AK535" s="1874">
        <v>0</v>
      </c>
      <c r="AL535" s="1874">
        <v>0</v>
      </c>
      <c r="AM535" s="1874">
        <v>0</v>
      </c>
      <c r="AN535" s="1875">
        <v>0</v>
      </c>
    </row>
    <row r="536" spans="1:40" outlineLevel="1">
      <c r="A536" s="521">
        <f>ROW()</f>
        <v>536</v>
      </c>
      <c r="B536" s="35"/>
      <c r="C536" s="758"/>
      <c r="D536" s="33" t="s">
        <v>27</v>
      </c>
      <c r="J536" s="384">
        <v>0</v>
      </c>
      <c r="K536" s="385">
        <v>0</v>
      </c>
      <c r="L536" s="385">
        <v>0</v>
      </c>
      <c r="M536" s="385">
        <v>0</v>
      </c>
      <c r="N536" s="386">
        <v>0</v>
      </c>
      <c r="O536" s="384">
        <v>0</v>
      </c>
      <c r="P536" s="385">
        <v>0</v>
      </c>
      <c r="Q536" s="385">
        <v>0</v>
      </c>
      <c r="R536" s="385">
        <v>0</v>
      </c>
      <c r="S536" s="386">
        <v>0</v>
      </c>
      <c r="T536" s="384">
        <v>0</v>
      </c>
      <c r="U536" s="385">
        <v>0</v>
      </c>
      <c r="V536" s="385">
        <v>0</v>
      </c>
      <c r="W536" s="385">
        <v>0</v>
      </c>
      <c r="X536" s="386">
        <v>0</v>
      </c>
      <c r="Y536" s="384">
        <v>0</v>
      </c>
      <c r="Z536" s="385">
        <v>0</v>
      </c>
      <c r="AA536" s="385">
        <v>0</v>
      </c>
      <c r="AB536" s="385">
        <v>0</v>
      </c>
      <c r="AC536" s="385">
        <v>0</v>
      </c>
      <c r="AD536" s="386">
        <v>0</v>
      </c>
      <c r="AE536" s="384">
        <v>0</v>
      </c>
      <c r="AF536" s="385">
        <v>0</v>
      </c>
      <c r="AG536" s="385">
        <v>0</v>
      </c>
      <c r="AH536" s="385">
        <v>0</v>
      </c>
      <c r="AI536" s="386">
        <v>0</v>
      </c>
      <c r="AJ536" s="1874">
        <v>0</v>
      </c>
      <c r="AK536" s="1874">
        <v>0</v>
      </c>
      <c r="AL536" s="1874">
        <v>0</v>
      </c>
      <c r="AM536" s="1874">
        <v>0</v>
      </c>
      <c r="AN536" s="1875">
        <v>0</v>
      </c>
    </row>
    <row r="537" spans="1:40" outlineLevel="1">
      <c r="A537" s="521">
        <f>ROW()</f>
        <v>537</v>
      </c>
      <c r="B537" s="35"/>
      <c r="C537" s="758"/>
      <c r="D537" s="33" t="s">
        <v>34</v>
      </c>
      <c r="J537" s="384">
        <v>0</v>
      </c>
      <c r="K537" s="385">
        <v>0</v>
      </c>
      <c r="L537" s="385">
        <v>0</v>
      </c>
      <c r="M537" s="385">
        <v>0</v>
      </c>
      <c r="N537" s="386">
        <v>0</v>
      </c>
      <c r="O537" s="384">
        <v>0</v>
      </c>
      <c r="P537" s="385">
        <v>0</v>
      </c>
      <c r="Q537" s="385">
        <v>0</v>
      </c>
      <c r="R537" s="385">
        <v>0</v>
      </c>
      <c r="S537" s="386">
        <v>0</v>
      </c>
      <c r="T537" s="384">
        <v>0</v>
      </c>
      <c r="U537" s="385">
        <v>0</v>
      </c>
      <c r="V537" s="385">
        <v>0</v>
      </c>
      <c r="W537" s="385">
        <v>0</v>
      </c>
      <c r="X537" s="386">
        <v>0</v>
      </c>
      <c r="Y537" s="384">
        <v>0</v>
      </c>
      <c r="Z537" s="385">
        <v>0</v>
      </c>
      <c r="AA537" s="385">
        <v>0</v>
      </c>
      <c r="AB537" s="385">
        <v>0</v>
      </c>
      <c r="AC537" s="385">
        <v>0</v>
      </c>
      <c r="AD537" s="386">
        <v>0</v>
      </c>
      <c r="AE537" s="384">
        <v>0</v>
      </c>
      <c r="AF537" s="385">
        <v>0</v>
      </c>
      <c r="AG537" s="385">
        <v>0</v>
      </c>
      <c r="AH537" s="385">
        <v>0</v>
      </c>
      <c r="AI537" s="386">
        <v>0</v>
      </c>
      <c r="AJ537" s="1874">
        <v>0</v>
      </c>
      <c r="AK537" s="1874">
        <v>0</v>
      </c>
      <c r="AL537" s="1874">
        <v>0</v>
      </c>
      <c r="AM537" s="1874">
        <v>0</v>
      </c>
      <c r="AN537" s="1875">
        <v>0</v>
      </c>
    </row>
    <row r="538" spans="1:40" outlineLevel="1">
      <c r="A538" s="521">
        <f>ROW()</f>
        <v>538</v>
      </c>
      <c r="B538" s="35"/>
      <c r="C538" s="758"/>
      <c r="D538" s="33" t="s">
        <v>35</v>
      </c>
      <c r="J538" s="384">
        <v>0</v>
      </c>
      <c r="K538" s="385">
        <v>0</v>
      </c>
      <c r="L538" s="385">
        <v>0</v>
      </c>
      <c r="M538" s="385">
        <v>0</v>
      </c>
      <c r="N538" s="386">
        <v>0</v>
      </c>
      <c r="O538" s="384">
        <v>0</v>
      </c>
      <c r="P538" s="385">
        <v>0</v>
      </c>
      <c r="Q538" s="385">
        <v>0</v>
      </c>
      <c r="R538" s="385">
        <v>0</v>
      </c>
      <c r="S538" s="386">
        <v>0</v>
      </c>
      <c r="T538" s="384">
        <v>0</v>
      </c>
      <c r="U538" s="385">
        <v>0</v>
      </c>
      <c r="V538" s="385">
        <v>0</v>
      </c>
      <c r="W538" s="385">
        <v>0</v>
      </c>
      <c r="X538" s="386">
        <v>0</v>
      </c>
      <c r="Y538" s="384">
        <v>0</v>
      </c>
      <c r="Z538" s="385">
        <v>0</v>
      </c>
      <c r="AA538" s="385">
        <v>0</v>
      </c>
      <c r="AB538" s="385">
        <v>0</v>
      </c>
      <c r="AC538" s="385">
        <v>0</v>
      </c>
      <c r="AD538" s="386">
        <v>0</v>
      </c>
      <c r="AE538" s="384">
        <v>0</v>
      </c>
      <c r="AF538" s="385">
        <v>0</v>
      </c>
      <c r="AG538" s="385">
        <v>0</v>
      </c>
      <c r="AH538" s="385">
        <v>0</v>
      </c>
      <c r="AI538" s="386">
        <v>0</v>
      </c>
      <c r="AJ538" s="1874">
        <v>0</v>
      </c>
      <c r="AK538" s="1874">
        <v>0</v>
      </c>
      <c r="AL538" s="1874">
        <v>0</v>
      </c>
      <c r="AM538" s="1874">
        <v>0</v>
      </c>
      <c r="AN538" s="1875">
        <v>0</v>
      </c>
    </row>
    <row r="539" spans="1:40" outlineLevel="1">
      <c r="A539" s="521">
        <f>ROW()</f>
        <v>539</v>
      </c>
      <c r="B539" s="35"/>
      <c r="C539" s="758"/>
      <c r="D539" s="33" t="s">
        <v>302</v>
      </c>
      <c r="J539" s="384">
        <v>0</v>
      </c>
      <c r="K539" s="385">
        <v>0</v>
      </c>
      <c r="L539" s="385">
        <v>0</v>
      </c>
      <c r="M539" s="385">
        <v>0</v>
      </c>
      <c r="N539" s="386">
        <v>0</v>
      </c>
      <c r="O539" s="384">
        <v>0</v>
      </c>
      <c r="P539" s="385">
        <v>0</v>
      </c>
      <c r="Q539" s="385">
        <v>0</v>
      </c>
      <c r="R539" s="385">
        <v>0</v>
      </c>
      <c r="S539" s="386">
        <v>0</v>
      </c>
      <c r="T539" s="384">
        <v>0</v>
      </c>
      <c r="U539" s="385">
        <v>0</v>
      </c>
      <c r="V539" s="385">
        <v>0</v>
      </c>
      <c r="W539" s="385">
        <v>0</v>
      </c>
      <c r="X539" s="386">
        <v>0</v>
      </c>
      <c r="Y539" s="384">
        <v>0</v>
      </c>
      <c r="Z539" s="385">
        <v>0</v>
      </c>
      <c r="AA539" s="385">
        <v>0</v>
      </c>
      <c r="AB539" s="385">
        <v>0</v>
      </c>
      <c r="AC539" s="385">
        <v>0</v>
      </c>
      <c r="AD539" s="386">
        <v>0</v>
      </c>
      <c r="AE539" s="384">
        <v>0</v>
      </c>
      <c r="AF539" s="385">
        <v>0</v>
      </c>
      <c r="AG539" s="385">
        <v>0</v>
      </c>
      <c r="AH539" s="385">
        <v>0</v>
      </c>
      <c r="AI539" s="386">
        <v>0</v>
      </c>
      <c r="AJ539" s="1874">
        <v>0</v>
      </c>
      <c r="AK539" s="1874">
        <v>0</v>
      </c>
      <c r="AL539" s="1874">
        <v>0</v>
      </c>
      <c r="AM539" s="1874">
        <v>0</v>
      </c>
      <c r="AN539" s="1875">
        <v>0</v>
      </c>
    </row>
    <row r="540" spans="1:40" outlineLevel="1">
      <c r="A540" s="521">
        <f>ROW()</f>
        <v>540</v>
      </c>
      <c r="B540" s="35"/>
      <c r="C540" s="758"/>
      <c r="D540" s="33" t="s">
        <v>36</v>
      </c>
      <c r="J540" s="384">
        <v>0</v>
      </c>
      <c r="K540" s="385">
        <v>0</v>
      </c>
      <c r="L540" s="385">
        <v>0</v>
      </c>
      <c r="M540" s="385">
        <v>0</v>
      </c>
      <c r="N540" s="386">
        <v>0</v>
      </c>
      <c r="O540" s="384">
        <v>0</v>
      </c>
      <c r="P540" s="385">
        <v>0</v>
      </c>
      <c r="Q540" s="385">
        <v>0</v>
      </c>
      <c r="R540" s="385">
        <v>0</v>
      </c>
      <c r="S540" s="386">
        <v>0</v>
      </c>
      <c r="T540" s="384">
        <v>0</v>
      </c>
      <c r="U540" s="385">
        <v>0</v>
      </c>
      <c r="V540" s="385">
        <v>0</v>
      </c>
      <c r="W540" s="385">
        <v>0</v>
      </c>
      <c r="X540" s="386">
        <v>0</v>
      </c>
      <c r="Y540" s="384">
        <v>0</v>
      </c>
      <c r="Z540" s="385">
        <v>0</v>
      </c>
      <c r="AA540" s="385">
        <v>0</v>
      </c>
      <c r="AB540" s="385">
        <v>0</v>
      </c>
      <c r="AC540" s="385">
        <v>0</v>
      </c>
      <c r="AD540" s="386">
        <v>0</v>
      </c>
      <c r="AE540" s="384">
        <v>0</v>
      </c>
      <c r="AF540" s="385">
        <v>0</v>
      </c>
      <c r="AG540" s="385">
        <v>0</v>
      </c>
      <c r="AH540" s="385">
        <v>0</v>
      </c>
      <c r="AI540" s="386">
        <v>0</v>
      </c>
      <c r="AJ540" s="1874">
        <v>0</v>
      </c>
      <c r="AK540" s="1874">
        <v>0</v>
      </c>
      <c r="AL540" s="1874">
        <v>0</v>
      </c>
      <c r="AM540" s="1874">
        <v>0</v>
      </c>
      <c r="AN540" s="1875">
        <v>0</v>
      </c>
    </row>
    <row r="541" spans="1:40" outlineLevel="1">
      <c r="A541" s="521">
        <f>ROW()</f>
        <v>541</v>
      </c>
      <c r="B541" s="35"/>
      <c r="C541" s="758"/>
      <c r="D541" s="33" t="s">
        <v>583</v>
      </c>
      <c r="J541" s="384"/>
      <c r="K541" s="385"/>
      <c r="L541" s="385"/>
      <c r="M541" s="385"/>
      <c r="N541" s="386"/>
      <c r="O541" s="384"/>
      <c r="P541" s="385"/>
      <c r="Q541" s="385"/>
      <c r="R541" s="385"/>
      <c r="S541" s="386"/>
      <c r="T541" s="384"/>
      <c r="U541" s="385"/>
      <c r="V541" s="385"/>
      <c r="W541" s="385"/>
      <c r="X541" s="386"/>
      <c r="Y541" s="384"/>
      <c r="Z541" s="385"/>
      <c r="AA541" s="385"/>
      <c r="AB541" s="385"/>
      <c r="AC541" s="385"/>
      <c r="AD541" s="386"/>
      <c r="AE541" s="384"/>
      <c r="AF541" s="385"/>
      <c r="AG541" s="385"/>
      <c r="AH541" s="385"/>
      <c r="AI541" s="386"/>
      <c r="AJ541" s="1874"/>
      <c r="AK541" s="1874"/>
      <c r="AL541" s="1874"/>
      <c r="AM541" s="1874"/>
      <c r="AN541" s="1875"/>
    </row>
    <row r="542" spans="1:40" outlineLevel="1">
      <c r="A542" s="521">
        <f>ROW()</f>
        <v>542</v>
      </c>
      <c r="B542" s="35"/>
      <c r="C542" s="758"/>
      <c r="D542" s="33" t="s">
        <v>81</v>
      </c>
      <c r="J542" s="384">
        <v>0</v>
      </c>
      <c r="K542" s="385">
        <v>0</v>
      </c>
      <c r="L542" s="385">
        <v>0</v>
      </c>
      <c r="M542" s="385">
        <v>0</v>
      </c>
      <c r="N542" s="386">
        <v>0</v>
      </c>
      <c r="O542" s="384">
        <v>0</v>
      </c>
      <c r="P542" s="385">
        <v>0</v>
      </c>
      <c r="Q542" s="385">
        <v>0</v>
      </c>
      <c r="R542" s="385">
        <v>0</v>
      </c>
      <c r="S542" s="386">
        <v>0</v>
      </c>
      <c r="T542" s="384">
        <v>0</v>
      </c>
      <c r="U542" s="385">
        <v>0</v>
      </c>
      <c r="V542" s="385">
        <v>0</v>
      </c>
      <c r="W542" s="385">
        <v>0</v>
      </c>
      <c r="X542" s="386">
        <v>0</v>
      </c>
      <c r="Y542" s="384">
        <v>0</v>
      </c>
      <c r="Z542" s="385">
        <v>0</v>
      </c>
      <c r="AA542" s="385">
        <v>0</v>
      </c>
      <c r="AB542" s="385">
        <v>0</v>
      </c>
      <c r="AC542" s="385">
        <v>0</v>
      </c>
      <c r="AD542" s="386">
        <v>0</v>
      </c>
      <c r="AE542" s="384">
        <v>0</v>
      </c>
      <c r="AF542" s="385">
        <v>0</v>
      </c>
      <c r="AG542" s="385">
        <v>0</v>
      </c>
      <c r="AH542" s="385">
        <v>0</v>
      </c>
      <c r="AI542" s="386">
        <v>0</v>
      </c>
      <c r="AJ542" s="1874">
        <v>0</v>
      </c>
      <c r="AK542" s="1874">
        <v>0</v>
      </c>
      <c r="AL542" s="1874">
        <v>0</v>
      </c>
      <c r="AM542" s="1874">
        <v>0</v>
      </c>
      <c r="AN542" s="1875">
        <v>0</v>
      </c>
    </row>
    <row r="543" spans="1:40" outlineLevel="1">
      <c r="A543" s="521">
        <f>ROW()</f>
        <v>543</v>
      </c>
      <c r="B543" s="35"/>
      <c r="C543" s="758"/>
      <c r="D543" s="33" t="s">
        <v>28</v>
      </c>
      <c r="J543" s="384">
        <v>0</v>
      </c>
      <c r="K543" s="385">
        <v>0</v>
      </c>
      <c r="L543" s="385">
        <v>0</v>
      </c>
      <c r="M543" s="385">
        <v>0</v>
      </c>
      <c r="N543" s="386">
        <v>0</v>
      </c>
      <c r="O543" s="384">
        <v>0</v>
      </c>
      <c r="P543" s="385">
        <v>0</v>
      </c>
      <c r="Q543" s="385">
        <v>0</v>
      </c>
      <c r="R543" s="385">
        <v>0</v>
      </c>
      <c r="S543" s="386">
        <v>0</v>
      </c>
      <c r="T543" s="384">
        <v>0</v>
      </c>
      <c r="U543" s="385">
        <v>0</v>
      </c>
      <c r="V543" s="385">
        <v>0</v>
      </c>
      <c r="W543" s="385">
        <v>0</v>
      </c>
      <c r="X543" s="386">
        <v>0</v>
      </c>
      <c r="Y543" s="384">
        <v>0</v>
      </c>
      <c r="Z543" s="385">
        <v>0</v>
      </c>
      <c r="AA543" s="385">
        <v>0</v>
      </c>
      <c r="AB543" s="385">
        <v>0</v>
      </c>
      <c r="AC543" s="385">
        <v>0</v>
      </c>
      <c r="AD543" s="386">
        <v>0</v>
      </c>
      <c r="AE543" s="384">
        <v>0</v>
      </c>
      <c r="AF543" s="385">
        <v>0</v>
      </c>
      <c r="AG543" s="385">
        <v>0</v>
      </c>
      <c r="AH543" s="385">
        <v>0</v>
      </c>
      <c r="AI543" s="386">
        <v>0</v>
      </c>
      <c r="AJ543" s="1874">
        <v>0</v>
      </c>
      <c r="AK543" s="1874">
        <v>0</v>
      </c>
      <c r="AL543" s="1874">
        <v>0</v>
      </c>
      <c r="AM543" s="1874">
        <v>0</v>
      </c>
      <c r="AN543" s="1875">
        <v>0</v>
      </c>
    </row>
    <row r="544" spans="1:40" outlineLevel="1">
      <c r="A544" s="521">
        <f>ROW()</f>
        <v>544</v>
      </c>
      <c r="B544" s="35"/>
      <c r="C544" s="758"/>
      <c r="D544" s="45" t="s">
        <v>443</v>
      </c>
      <c r="E544" s="45"/>
      <c r="F544" s="45"/>
      <c r="G544" s="45"/>
      <c r="H544" s="45"/>
      <c r="I544" s="45"/>
      <c r="J544" s="387">
        <v>0</v>
      </c>
      <c r="K544" s="388">
        <v>0</v>
      </c>
      <c r="L544" s="388">
        <v>0</v>
      </c>
      <c r="M544" s="388">
        <v>0</v>
      </c>
      <c r="N544" s="389">
        <v>0</v>
      </c>
      <c r="O544" s="387">
        <v>0</v>
      </c>
      <c r="P544" s="388">
        <v>0</v>
      </c>
      <c r="Q544" s="388">
        <v>0</v>
      </c>
      <c r="R544" s="388">
        <v>0</v>
      </c>
      <c r="S544" s="389">
        <v>0</v>
      </c>
      <c r="T544" s="387">
        <v>0</v>
      </c>
      <c r="U544" s="388">
        <v>0</v>
      </c>
      <c r="V544" s="388">
        <v>0</v>
      </c>
      <c r="W544" s="388">
        <v>0</v>
      </c>
      <c r="X544" s="389">
        <v>0</v>
      </c>
      <c r="Y544" s="387">
        <v>0</v>
      </c>
      <c r="Z544" s="388">
        <v>0</v>
      </c>
      <c r="AA544" s="388">
        <v>0</v>
      </c>
      <c r="AB544" s="388">
        <v>0</v>
      </c>
      <c r="AC544" s="388">
        <v>0</v>
      </c>
      <c r="AD544" s="389">
        <v>0</v>
      </c>
      <c r="AE544" s="387">
        <v>0</v>
      </c>
      <c r="AF544" s="388">
        <v>0</v>
      </c>
      <c r="AG544" s="388">
        <v>0</v>
      </c>
      <c r="AH544" s="388">
        <v>0</v>
      </c>
      <c r="AI544" s="389">
        <v>0</v>
      </c>
      <c r="AJ544" s="1876">
        <v>0</v>
      </c>
      <c r="AK544" s="1876">
        <v>0</v>
      </c>
      <c r="AL544" s="1876">
        <v>0</v>
      </c>
      <c r="AM544" s="1876">
        <v>0</v>
      </c>
      <c r="AN544" s="1877">
        <v>0</v>
      </c>
    </row>
    <row r="545" spans="1:40" outlineLevel="1">
      <c r="A545" s="521">
        <f>ROW()</f>
        <v>545</v>
      </c>
      <c r="B545" s="35"/>
      <c r="C545" s="758"/>
      <c r="D545" s="33" t="s">
        <v>24</v>
      </c>
      <c r="F545" s="151"/>
      <c r="G545" s="151"/>
      <c r="H545" s="151"/>
      <c r="I545" s="151"/>
      <c r="J545" s="251">
        <f t="shared" ref="J545:AN545" si="491">SUM(J529:J544)</f>
        <v>0</v>
      </c>
      <c r="K545" s="58">
        <f t="shared" si="491"/>
        <v>0</v>
      </c>
      <c r="L545" s="58">
        <f t="shared" si="491"/>
        <v>0</v>
      </c>
      <c r="M545" s="58">
        <f t="shared" si="491"/>
        <v>0</v>
      </c>
      <c r="N545" s="247">
        <f t="shared" si="491"/>
        <v>0</v>
      </c>
      <c r="O545" s="251">
        <f t="shared" si="491"/>
        <v>0</v>
      </c>
      <c r="P545" s="58">
        <f t="shared" si="491"/>
        <v>0</v>
      </c>
      <c r="Q545" s="58">
        <f t="shared" si="491"/>
        <v>0</v>
      </c>
      <c r="R545" s="58">
        <f t="shared" si="491"/>
        <v>0</v>
      </c>
      <c r="S545" s="247">
        <f t="shared" si="491"/>
        <v>0</v>
      </c>
      <c r="T545" s="251">
        <f t="shared" si="491"/>
        <v>0</v>
      </c>
      <c r="U545" s="58">
        <f t="shared" si="491"/>
        <v>0</v>
      </c>
      <c r="V545" s="58">
        <f t="shared" si="491"/>
        <v>0</v>
      </c>
      <c r="W545" s="58">
        <f t="shared" si="491"/>
        <v>0</v>
      </c>
      <c r="X545" s="247">
        <f t="shared" si="491"/>
        <v>0</v>
      </c>
      <c r="Y545" s="251">
        <f t="shared" si="491"/>
        <v>0</v>
      </c>
      <c r="Z545" s="58">
        <f t="shared" si="491"/>
        <v>0</v>
      </c>
      <c r="AA545" s="58">
        <f t="shared" si="491"/>
        <v>0</v>
      </c>
      <c r="AB545" s="58">
        <f t="shared" si="491"/>
        <v>0</v>
      </c>
      <c r="AC545" s="58">
        <f t="shared" si="491"/>
        <v>0</v>
      </c>
      <c r="AD545" s="247">
        <f t="shared" si="491"/>
        <v>0</v>
      </c>
      <c r="AE545" s="251">
        <f t="shared" si="491"/>
        <v>0</v>
      </c>
      <c r="AF545" s="58">
        <f t="shared" si="491"/>
        <v>0</v>
      </c>
      <c r="AG545" s="58">
        <f t="shared" si="491"/>
        <v>0</v>
      </c>
      <c r="AH545" s="58">
        <f t="shared" si="491"/>
        <v>0</v>
      </c>
      <c r="AI545" s="247">
        <f t="shared" si="491"/>
        <v>0</v>
      </c>
      <c r="AJ545" s="58">
        <f t="shared" si="491"/>
        <v>0</v>
      </c>
      <c r="AK545" s="58">
        <f t="shared" si="491"/>
        <v>0</v>
      </c>
      <c r="AL545" s="58">
        <f t="shared" si="491"/>
        <v>0</v>
      </c>
      <c r="AM545" s="58">
        <f t="shared" si="491"/>
        <v>0</v>
      </c>
      <c r="AN545" s="247">
        <f t="shared" si="491"/>
        <v>0</v>
      </c>
    </row>
    <row r="546" spans="1:40">
      <c r="A546" s="853" t="s">
        <v>101</v>
      </c>
      <c r="B546" s="717"/>
      <c r="C546" s="757"/>
      <c r="D546" s="717"/>
      <c r="E546" s="717"/>
      <c r="F546" s="717"/>
      <c r="G546" s="717"/>
      <c r="H546" s="717"/>
      <c r="I546" s="718"/>
      <c r="J546" s="719"/>
      <c r="K546" s="718"/>
      <c r="L546" s="718"/>
      <c r="M546" s="718"/>
      <c r="N546" s="720"/>
      <c r="O546" s="719"/>
      <c r="P546" s="718"/>
      <c r="Q546" s="718"/>
      <c r="R546" s="718"/>
      <c r="S546" s="720"/>
      <c r="T546" s="719"/>
      <c r="U546" s="718"/>
      <c r="V546" s="718"/>
      <c r="W546" s="718"/>
      <c r="X546" s="720"/>
      <c r="Y546" s="719"/>
      <c r="Z546" s="718"/>
      <c r="AA546" s="718"/>
      <c r="AB546" s="718"/>
      <c r="AC546" s="718"/>
      <c r="AD546" s="720"/>
      <c r="AE546" s="719"/>
      <c r="AF546" s="718"/>
      <c r="AG546" s="718"/>
      <c r="AH546" s="718"/>
      <c r="AI546" s="720"/>
      <c r="AJ546" s="718"/>
      <c r="AK546" s="718"/>
      <c r="AL546" s="718"/>
      <c r="AM546" s="718"/>
      <c r="AN546" s="720"/>
    </row>
    <row r="547" spans="1:40" outlineLevel="1">
      <c r="A547" s="696">
        <f>ROW()</f>
        <v>547</v>
      </c>
      <c r="B547" s="34"/>
      <c r="C547" s="110" t="s">
        <v>86</v>
      </c>
      <c r="J547" s="1894" t="s">
        <v>369</v>
      </c>
      <c r="K547" s="1895"/>
      <c r="L547" s="1895"/>
      <c r="M547" s="1895"/>
      <c r="N547" s="1896"/>
      <c r="O547" s="1894" t="s">
        <v>365</v>
      </c>
      <c r="P547" s="1895"/>
      <c r="Q547" s="1895"/>
      <c r="R547" s="1895"/>
      <c r="S547" s="1896"/>
      <c r="T547" s="1894" t="s">
        <v>366</v>
      </c>
      <c r="U547" s="1895"/>
      <c r="V547" s="1895"/>
      <c r="W547" s="1895"/>
      <c r="X547" s="1896"/>
      <c r="Y547" s="1204"/>
      <c r="Z547" s="1136"/>
      <c r="AA547" s="1136" t="s">
        <v>808</v>
      </c>
      <c r="AB547" s="1136"/>
      <c r="AC547" s="1136"/>
      <c r="AD547" s="1179"/>
      <c r="AE547" s="1171"/>
      <c r="AF547" s="1136" t="s">
        <v>812</v>
      </c>
      <c r="AG547" s="1136"/>
      <c r="AH547" s="1204" t="s">
        <v>810</v>
      </c>
      <c r="AI547" s="1427"/>
      <c r="AJ547" s="1136"/>
      <c r="AK547" s="1136"/>
      <c r="AL547" s="1136" t="s">
        <v>710</v>
      </c>
      <c r="AM547" s="1136"/>
      <c r="AN547" s="1161"/>
    </row>
    <row r="548" spans="1:40" outlineLevel="1">
      <c r="A548" s="521">
        <f>ROW()</f>
        <v>548</v>
      </c>
      <c r="B548" s="35"/>
      <c r="C548" s="758"/>
      <c r="D548" s="33" t="s">
        <v>300</v>
      </c>
      <c r="J548" s="384">
        <v>0</v>
      </c>
      <c r="K548" s="385">
        <v>0</v>
      </c>
      <c r="L548" s="385">
        <v>0</v>
      </c>
      <c r="M548" s="385">
        <v>0</v>
      </c>
      <c r="N548" s="386">
        <v>0</v>
      </c>
      <c r="O548" s="384">
        <v>0</v>
      </c>
      <c r="P548" s="385">
        <v>0</v>
      </c>
      <c r="Q548" s="385">
        <v>0</v>
      </c>
      <c r="R548" s="385">
        <v>0</v>
      </c>
      <c r="S548" s="386">
        <v>0</v>
      </c>
      <c r="T548" s="384">
        <v>0</v>
      </c>
      <c r="U548" s="385">
        <v>0</v>
      </c>
      <c r="V548" s="385">
        <v>0</v>
      </c>
      <c r="W548" s="385">
        <v>0</v>
      </c>
      <c r="X548" s="386">
        <v>0</v>
      </c>
      <c r="Y548" s="384">
        <v>0</v>
      </c>
      <c r="Z548" s="385">
        <v>0</v>
      </c>
      <c r="AA548" s="385">
        <v>0</v>
      </c>
      <c r="AB548" s="385">
        <v>0</v>
      </c>
      <c r="AC548" s="385">
        <v>0</v>
      </c>
      <c r="AD548" s="386">
        <v>0</v>
      </c>
      <c r="AE548" s="384">
        <v>0</v>
      </c>
      <c r="AF548" s="385">
        <v>0</v>
      </c>
      <c r="AG548" s="385">
        <v>0</v>
      </c>
      <c r="AH548" s="385">
        <v>0</v>
      </c>
      <c r="AI548" s="386">
        <v>0</v>
      </c>
      <c r="AJ548" s="1874">
        <v>0</v>
      </c>
      <c r="AK548" s="1874">
        <v>0</v>
      </c>
      <c r="AL548" s="1874">
        <v>0</v>
      </c>
      <c r="AM548" s="1874">
        <v>0</v>
      </c>
      <c r="AN548" s="1875">
        <v>0</v>
      </c>
    </row>
    <row r="549" spans="1:40" outlineLevel="1">
      <c r="A549" s="521">
        <f>ROW()</f>
        <v>549</v>
      </c>
      <c r="B549" s="35"/>
      <c r="C549" s="758"/>
      <c r="D549" s="33" t="s">
        <v>301</v>
      </c>
      <c r="J549" s="384">
        <v>0</v>
      </c>
      <c r="K549" s="385">
        <v>0</v>
      </c>
      <c r="L549" s="385">
        <v>0</v>
      </c>
      <c r="M549" s="385">
        <v>0</v>
      </c>
      <c r="N549" s="386">
        <v>0</v>
      </c>
      <c r="O549" s="384">
        <v>0</v>
      </c>
      <c r="P549" s="385">
        <v>0</v>
      </c>
      <c r="Q549" s="385">
        <v>0</v>
      </c>
      <c r="R549" s="385">
        <v>0</v>
      </c>
      <c r="S549" s="386">
        <v>0</v>
      </c>
      <c r="T549" s="384">
        <v>0</v>
      </c>
      <c r="U549" s="385">
        <v>0</v>
      </c>
      <c r="V549" s="385">
        <v>0</v>
      </c>
      <c r="W549" s="385">
        <v>0</v>
      </c>
      <c r="X549" s="386">
        <v>0</v>
      </c>
      <c r="Y549" s="384">
        <v>0</v>
      </c>
      <c r="Z549" s="385">
        <v>0</v>
      </c>
      <c r="AA549" s="385">
        <v>0</v>
      </c>
      <c r="AB549" s="385">
        <v>0</v>
      </c>
      <c r="AC549" s="385">
        <v>0</v>
      </c>
      <c r="AD549" s="386">
        <v>0</v>
      </c>
      <c r="AE549" s="384">
        <v>0</v>
      </c>
      <c r="AF549" s="385">
        <v>0</v>
      </c>
      <c r="AG549" s="385">
        <v>0</v>
      </c>
      <c r="AH549" s="385">
        <v>0</v>
      </c>
      <c r="AI549" s="386">
        <v>0</v>
      </c>
      <c r="AJ549" s="1874">
        <v>0</v>
      </c>
      <c r="AK549" s="1874">
        <v>0</v>
      </c>
      <c r="AL549" s="1874">
        <v>0</v>
      </c>
      <c r="AM549" s="1874">
        <v>0</v>
      </c>
      <c r="AN549" s="1875">
        <v>0</v>
      </c>
    </row>
    <row r="550" spans="1:40" outlineLevel="1">
      <c r="A550" s="521">
        <f>ROW()</f>
        <v>550</v>
      </c>
      <c r="B550" s="35"/>
      <c r="C550" s="758"/>
      <c r="D550" s="33" t="s">
        <v>29</v>
      </c>
      <c r="J550" s="384">
        <v>0</v>
      </c>
      <c r="K550" s="385">
        <v>0</v>
      </c>
      <c r="L550" s="385">
        <v>0</v>
      </c>
      <c r="M550" s="385">
        <v>0</v>
      </c>
      <c r="N550" s="386">
        <v>0</v>
      </c>
      <c r="O550" s="384">
        <v>0</v>
      </c>
      <c r="P550" s="385">
        <v>0</v>
      </c>
      <c r="Q550" s="385">
        <v>0</v>
      </c>
      <c r="R550" s="385">
        <v>0</v>
      </c>
      <c r="S550" s="386">
        <v>0</v>
      </c>
      <c r="T550" s="384">
        <v>0</v>
      </c>
      <c r="U550" s="385">
        <v>0</v>
      </c>
      <c r="V550" s="385">
        <v>0</v>
      </c>
      <c r="W550" s="385">
        <v>0</v>
      </c>
      <c r="X550" s="386">
        <v>0</v>
      </c>
      <c r="Y550" s="384">
        <v>0</v>
      </c>
      <c r="Z550" s="385">
        <v>0</v>
      </c>
      <c r="AA550" s="385">
        <v>0</v>
      </c>
      <c r="AB550" s="385">
        <v>0</v>
      </c>
      <c r="AC550" s="385">
        <v>0</v>
      </c>
      <c r="AD550" s="386">
        <v>0</v>
      </c>
      <c r="AE550" s="384">
        <v>0</v>
      </c>
      <c r="AF550" s="385">
        <v>0</v>
      </c>
      <c r="AG550" s="385">
        <v>0</v>
      </c>
      <c r="AH550" s="385">
        <v>0</v>
      </c>
      <c r="AI550" s="386">
        <v>0</v>
      </c>
      <c r="AJ550" s="1874">
        <v>0</v>
      </c>
      <c r="AK550" s="1874">
        <v>0</v>
      </c>
      <c r="AL550" s="1874">
        <v>0</v>
      </c>
      <c r="AM550" s="1874">
        <v>0</v>
      </c>
      <c r="AN550" s="1875">
        <v>0</v>
      </c>
    </row>
    <row r="551" spans="1:40" outlineLevel="1">
      <c r="A551" s="521">
        <f>ROW()</f>
        <v>551</v>
      </c>
      <c r="B551" s="35"/>
      <c r="C551" s="758"/>
      <c r="D551" s="33" t="s">
        <v>30</v>
      </c>
      <c r="J551" s="384">
        <v>0</v>
      </c>
      <c r="K551" s="385">
        <v>0</v>
      </c>
      <c r="L551" s="385">
        <v>0</v>
      </c>
      <c r="M551" s="385">
        <v>0</v>
      </c>
      <c r="N551" s="386">
        <v>0</v>
      </c>
      <c r="O551" s="384">
        <v>0</v>
      </c>
      <c r="P551" s="385">
        <v>0</v>
      </c>
      <c r="Q551" s="385">
        <v>0</v>
      </c>
      <c r="R551" s="385">
        <v>0</v>
      </c>
      <c r="S551" s="386">
        <v>0</v>
      </c>
      <c r="T551" s="384">
        <v>0</v>
      </c>
      <c r="U551" s="385">
        <v>0</v>
      </c>
      <c r="V551" s="385">
        <v>0</v>
      </c>
      <c r="W551" s="385">
        <v>0</v>
      </c>
      <c r="X551" s="386">
        <v>0</v>
      </c>
      <c r="Y551" s="384">
        <v>0</v>
      </c>
      <c r="Z551" s="385">
        <v>0</v>
      </c>
      <c r="AA551" s="385">
        <v>0</v>
      </c>
      <c r="AB551" s="385">
        <v>0</v>
      </c>
      <c r="AC551" s="385">
        <v>0</v>
      </c>
      <c r="AD551" s="386">
        <v>0</v>
      </c>
      <c r="AE551" s="384">
        <v>0</v>
      </c>
      <c r="AF551" s="385">
        <v>0</v>
      </c>
      <c r="AG551" s="385">
        <v>0</v>
      </c>
      <c r="AH551" s="385">
        <v>0</v>
      </c>
      <c r="AI551" s="386">
        <v>0</v>
      </c>
      <c r="AJ551" s="1874">
        <v>0</v>
      </c>
      <c r="AK551" s="1874">
        <v>0</v>
      </c>
      <c r="AL551" s="1874">
        <v>0</v>
      </c>
      <c r="AM551" s="1874">
        <v>0</v>
      </c>
      <c r="AN551" s="1875">
        <v>0</v>
      </c>
    </row>
    <row r="552" spans="1:40" outlineLevel="1">
      <c r="A552" s="521">
        <f>ROW()</f>
        <v>552</v>
      </c>
      <c r="B552" s="35"/>
      <c r="C552" s="758"/>
      <c r="D552" s="33" t="s">
        <v>31</v>
      </c>
      <c r="J552" s="384">
        <v>0</v>
      </c>
      <c r="K552" s="385">
        <v>0</v>
      </c>
      <c r="L552" s="385">
        <v>0</v>
      </c>
      <c r="M552" s="385">
        <v>0</v>
      </c>
      <c r="N552" s="386">
        <v>0</v>
      </c>
      <c r="O552" s="384">
        <v>0</v>
      </c>
      <c r="P552" s="385">
        <v>0</v>
      </c>
      <c r="Q552" s="385">
        <v>0</v>
      </c>
      <c r="R552" s="385">
        <v>0</v>
      </c>
      <c r="S552" s="386">
        <v>0</v>
      </c>
      <c r="T552" s="384">
        <v>0</v>
      </c>
      <c r="U552" s="385">
        <v>0</v>
      </c>
      <c r="V552" s="385">
        <v>0</v>
      </c>
      <c r="W552" s="385">
        <v>0</v>
      </c>
      <c r="X552" s="386">
        <v>0</v>
      </c>
      <c r="Y552" s="384">
        <v>0</v>
      </c>
      <c r="Z552" s="385">
        <v>0</v>
      </c>
      <c r="AA552" s="385">
        <v>0</v>
      </c>
      <c r="AB552" s="385">
        <v>0</v>
      </c>
      <c r="AC552" s="385">
        <v>0</v>
      </c>
      <c r="AD552" s="386">
        <v>0</v>
      </c>
      <c r="AE552" s="384">
        <v>0</v>
      </c>
      <c r="AF552" s="385">
        <v>0</v>
      </c>
      <c r="AG552" s="385">
        <v>0</v>
      </c>
      <c r="AH552" s="385">
        <v>0</v>
      </c>
      <c r="AI552" s="386">
        <v>0</v>
      </c>
      <c r="AJ552" s="1874">
        <v>0</v>
      </c>
      <c r="AK552" s="1874">
        <v>0</v>
      </c>
      <c r="AL552" s="1874">
        <v>0</v>
      </c>
      <c r="AM552" s="1874">
        <v>0</v>
      </c>
      <c r="AN552" s="1875">
        <v>0</v>
      </c>
    </row>
    <row r="553" spans="1:40" outlineLevel="1">
      <c r="A553" s="521">
        <f>ROW()</f>
        <v>553</v>
      </c>
      <c r="B553" s="35"/>
      <c r="C553" s="758"/>
      <c r="D553" s="33" t="s">
        <v>32</v>
      </c>
      <c r="J553" s="384">
        <v>0</v>
      </c>
      <c r="K553" s="385">
        <v>0</v>
      </c>
      <c r="L553" s="385">
        <v>0</v>
      </c>
      <c r="M553" s="385">
        <v>0</v>
      </c>
      <c r="N553" s="386">
        <v>0</v>
      </c>
      <c r="O553" s="384">
        <v>0</v>
      </c>
      <c r="P553" s="385">
        <v>0</v>
      </c>
      <c r="Q553" s="385">
        <v>0</v>
      </c>
      <c r="R553" s="385">
        <v>0</v>
      </c>
      <c r="S553" s="386">
        <v>0</v>
      </c>
      <c r="T553" s="384">
        <v>0</v>
      </c>
      <c r="U553" s="385">
        <v>0</v>
      </c>
      <c r="V553" s="385">
        <v>0</v>
      </c>
      <c r="W553" s="385">
        <v>0</v>
      </c>
      <c r="X553" s="386">
        <v>0</v>
      </c>
      <c r="Y553" s="384">
        <v>0</v>
      </c>
      <c r="Z553" s="385">
        <v>0</v>
      </c>
      <c r="AA553" s="385">
        <v>0</v>
      </c>
      <c r="AB553" s="385">
        <v>0</v>
      </c>
      <c r="AC553" s="385">
        <v>0</v>
      </c>
      <c r="AD553" s="386">
        <v>0</v>
      </c>
      <c r="AE553" s="384">
        <v>0</v>
      </c>
      <c r="AF553" s="385">
        <v>0</v>
      </c>
      <c r="AG553" s="385">
        <v>0</v>
      </c>
      <c r="AH553" s="385">
        <v>0</v>
      </c>
      <c r="AI553" s="386">
        <v>0</v>
      </c>
      <c r="AJ553" s="1874">
        <v>0</v>
      </c>
      <c r="AK553" s="1874">
        <v>0</v>
      </c>
      <c r="AL553" s="1874">
        <v>0</v>
      </c>
      <c r="AM553" s="1874">
        <v>0</v>
      </c>
      <c r="AN553" s="1875">
        <v>0</v>
      </c>
    </row>
    <row r="554" spans="1:40" outlineLevel="1">
      <c r="A554" s="521">
        <f>ROW()</f>
        <v>554</v>
      </c>
      <c r="B554" s="35"/>
      <c r="C554" s="758"/>
      <c r="D554" s="33" t="s">
        <v>33</v>
      </c>
      <c r="J554" s="384">
        <v>0</v>
      </c>
      <c r="K554" s="385">
        <v>0</v>
      </c>
      <c r="L554" s="385">
        <v>0</v>
      </c>
      <c r="M554" s="385">
        <v>0</v>
      </c>
      <c r="N554" s="386">
        <v>0</v>
      </c>
      <c r="O554" s="384">
        <v>0</v>
      </c>
      <c r="P554" s="385">
        <v>0</v>
      </c>
      <c r="Q554" s="385">
        <v>0</v>
      </c>
      <c r="R554" s="385">
        <v>0</v>
      </c>
      <c r="S554" s="386">
        <v>0</v>
      </c>
      <c r="T554" s="384">
        <v>0</v>
      </c>
      <c r="U554" s="385">
        <v>0</v>
      </c>
      <c r="V554" s="385">
        <v>0</v>
      </c>
      <c r="W554" s="385">
        <v>0</v>
      </c>
      <c r="X554" s="386">
        <v>0</v>
      </c>
      <c r="Y554" s="384">
        <v>0</v>
      </c>
      <c r="Z554" s="385">
        <v>0</v>
      </c>
      <c r="AA554" s="385">
        <v>0</v>
      </c>
      <c r="AB554" s="385">
        <v>0</v>
      </c>
      <c r="AC554" s="385">
        <v>0</v>
      </c>
      <c r="AD554" s="386">
        <v>0</v>
      </c>
      <c r="AE554" s="384">
        <v>0</v>
      </c>
      <c r="AF554" s="385">
        <v>0</v>
      </c>
      <c r="AG554" s="385">
        <v>0</v>
      </c>
      <c r="AH554" s="385">
        <v>0</v>
      </c>
      <c r="AI554" s="386">
        <v>0</v>
      </c>
      <c r="AJ554" s="1874">
        <v>0</v>
      </c>
      <c r="AK554" s="1874">
        <v>0</v>
      </c>
      <c r="AL554" s="1874">
        <v>0</v>
      </c>
      <c r="AM554" s="1874">
        <v>0</v>
      </c>
      <c r="AN554" s="1875">
        <v>0</v>
      </c>
    </row>
    <row r="555" spans="1:40" outlineLevel="1">
      <c r="A555" s="521">
        <f>ROW()</f>
        <v>555</v>
      </c>
      <c r="B555" s="35"/>
      <c r="C555" s="758"/>
      <c r="D555" s="33" t="s">
        <v>27</v>
      </c>
      <c r="J555" s="384">
        <v>0</v>
      </c>
      <c r="K555" s="385">
        <v>0</v>
      </c>
      <c r="L555" s="385">
        <v>0</v>
      </c>
      <c r="M555" s="385">
        <v>0</v>
      </c>
      <c r="N555" s="386">
        <v>0</v>
      </c>
      <c r="O555" s="384">
        <v>0</v>
      </c>
      <c r="P555" s="385">
        <v>0</v>
      </c>
      <c r="Q555" s="385">
        <v>0</v>
      </c>
      <c r="R555" s="385">
        <v>0</v>
      </c>
      <c r="S555" s="386">
        <v>0</v>
      </c>
      <c r="T555" s="384">
        <v>0</v>
      </c>
      <c r="U555" s="385">
        <v>0</v>
      </c>
      <c r="V555" s="385">
        <v>0</v>
      </c>
      <c r="W555" s="385">
        <v>0</v>
      </c>
      <c r="X555" s="386">
        <v>0</v>
      </c>
      <c r="Y555" s="384">
        <v>0</v>
      </c>
      <c r="Z555" s="385">
        <v>0</v>
      </c>
      <c r="AA555" s="385">
        <v>0</v>
      </c>
      <c r="AB555" s="385">
        <v>0</v>
      </c>
      <c r="AC555" s="385">
        <v>0</v>
      </c>
      <c r="AD555" s="386">
        <v>0</v>
      </c>
      <c r="AE555" s="384">
        <v>0</v>
      </c>
      <c r="AF555" s="385">
        <v>0</v>
      </c>
      <c r="AG555" s="385">
        <v>0</v>
      </c>
      <c r="AH555" s="385">
        <v>0</v>
      </c>
      <c r="AI555" s="386">
        <v>0</v>
      </c>
      <c r="AJ555" s="1874">
        <v>0</v>
      </c>
      <c r="AK555" s="1874">
        <v>0</v>
      </c>
      <c r="AL555" s="1874">
        <v>0</v>
      </c>
      <c r="AM555" s="1874">
        <v>0</v>
      </c>
      <c r="AN555" s="1875">
        <v>0</v>
      </c>
    </row>
    <row r="556" spans="1:40" outlineLevel="1">
      <c r="A556" s="521">
        <f>ROW()</f>
        <v>556</v>
      </c>
      <c r="B556" s="35"/>
      <c r="C556" s="758"/>
      <c r="D556" s="33" t="s">
        <v>34</v>
      </c>
      <c r="J556" s="384">
        <v>0</v>
      </c>
      <c r="K556" s="385">
        <v>0</v>
      </c>
      <c r="L556" s="385">
        <v>0</v>
      </c>
      <c r="M556" s="385">
        <v>0</v>
      </c>
      <c r="N556" s="386">
        <v>0</v>
      </c>
      <c r="O556" s="384">
        <v>0</v>
      </c>
      <c r="P556" s="385">
        <v>0</v>
      </c>
      <c r="Q556" s="385">
        <v>0</v>
      </c>
      <c r="R556" s="385">
        <v>0</v>
      </c>
      <c r="S556" s="386">
        <v>0</v>
      </c>
      <c r="T556" s="384">
        <v>0</v>
      </c>
      <c r="U556" s="385">
        <v>0</v>
      </c>
      <c r="V556" s="385">
        <v>0</v>
      </c>
      <c r="W556" s="385">
        <v>0</v>
      </c>
      <c r="X556" s="386">
        <v>0</v>
      </c>
      <c r="Y556" s="384">
        <v>0</v>
      </c>
      <c r="Z556" s="385">
        <v>0</v>
      </c>
      <c r="AA556" s="385">
        <v>0</v>
      </c>
      <c r="AB556" s="385">
        <v>0</v>
      </c>
      <c r="AC556" s="385">
        <v>0</v>
      </c>
      <c r="AD556" s="386">
        <v>0</v>
      </c>
      <c r="AE556" s="384">
        <v>0</v>
      </c>
      <c r="AF556" s="385">
        <v>0</v>
      </c>
      <c r="AG556" s="385">
        <v>0</v>
      </c>
      <c r="AH556" s="385">
        <v>0</v>
      </c>
      <c r="AI556" s="386">
        <v>0</v>
      </c>
      <c r="AJ556" s="1874">
        <v>0</v>
      </c>
      <c r="AK556" s="1874">
        <v>0</v>
      </c>
      <c r="AL556" s="1874">
        <v>0</v>
      </c>
      <c r="AM556" s="1874">
        <v>0</v>
      </c>
      <c r="AN556" s="1875">
        <v>0</v>
      </c>
    </row>
    <row r="557" spans="1:40" outlineLevel="1">
      <c r="A557" s="521">
        <f>ROW()</f>
        <v>557</v>
      </c>
      <c r="B557" s="35"/>
      <c r="C557" s="758"/>
      <c r="D557" s="33" t="s">
        <v>35</v>
      </c>
      <c r="J557" s="384">
        <v>0</v>
      </c>
      <c r="K557" s="385">
        <v>0</v>
      </c>
      <c r="L557" s="385">
        <v>0</v>
      </c>
      <c r="M557" s="385">
        <v>0</v>
      </c>
      <c r="N557" s="386">
        <v>0</v>
      </c>
      <c r="O557" s="384">
        <v>0</v>
      </c>
      <c r="P557" s="385">
        <v>0</v>
      </c>
      <c r="Q557" s="385">
        <v>0</v>
      </c>
      <c r="R557" s="385">
        <v>0</v>
      </c>
      <c r="S557" s="386">
        <v>0</v>
      </c>
      <c r="T557" s="384">
        <v>0</v>
      </c>
      <c r="U557" s="385">
        <v>0</v>
      </c>
      <c r="V557" s="385">
        <v>0</v>
      </c>
      <c r="W557" s="385">
        <v>0</v>
      </c>
      <c r="X557" s="386">
        <v>0</v>
      </c>
      <c r="Y557" s="384">
        <v>-3.5527312064289183E-2</v>
      </c>
      <c r="Z557" s="385">
        <v>-1.452147058496381E-2</v>
      </c>
      <c r="AA557" s="385">
        <v>-0.19328173536334284</v>
      </c>
      <c r="AB557" s="385">
        <v>-6.1363699999999995E-3</v>
      </c>
      <c r="AC557" s="385">
        <v>0</v>
      </c>
      <c r="AD557" s="386">
        <v>-7.5885500000000003E-3</v>
      </c>
      <c r="AE557" s="384">
        <v>-1.4749999999999999E-2</v>
      </c>
      <c r="AF557" s="385">
        <v>0</v>
      </c>
      <c r="AG557" s="385">
        <v>-1.1468000000000001E-2</v>
      </c>
      <c r="AH557" s="385">
        <v>0</v>
      </c>
      <c r="AI557" s="386">
        <v>0</v>
      </c>
      <c r="AJ557" s="1874">
        <v>0</v>
      </c>
      <c r="AK557" s="1874">
        <v>0</v>
      </c>
      <c r="AL557" s="1874">
        <v>0</v>
      </c>
      <c r="AM557" s="1874">
        <v>0</v>
      </c>
      <c r="AN557" s="1875">
        <v>0</v>
      </c>
    </row>
    <row r="558" spans="1:40" outlineLevel="1">
      <c r="A558" s="521">
        <f>ROW()</f>
        <v>558</v>
      </c>
      <c r="B558" s="35"/>
      <c r="C558" s="758"/>
      <c r="D558" s="33" t="s">
        <v>302</v>
      </c>
      <c r="J558" s="384">
        <v>0</v>
      </c>
      <c r="K558" s="385">
        <v>0</v>
      </c>
      <c r="L558" s="385">
        <v>0</v>
      </c>
      <c r="M558" s="385">
        <v>0</v>
      </c>
      <c r="N558" s="386">
        <v>0</v>
      </c>
      <c r="O558" s="384">
        <v>0</v>
      </c>
      <c r="P558" s="385">
        <v>0</v>
      </c>
      <c r="Q558" s="385">
        <v>0</v>
      </c>
      <c r="R558" s="385">
        <v>0</v>
      </c>
      <c r="S558" s="386">
        <v>0</v>
      </c>
      <c r="T558" s="384">
        <v>0</v>
      </c>
      <c r="U558" s="385">
        <v>0</v>
      </c>
      <c r="V558" s="385">
        <v>0</v>
      </c>
      <c r="W558" s="385">
        <v>0</v>
      </c>
      <c r="X558" s="386">
        <v>0</v>
      </c>
      <c r="Y558" s="384">
        <v>0</v>
      </c>
      <c r="Z558" s="385">
        <v>0</v>
      </c>
      <c r="AA558" s="385">
        <v>0</v>
      </c>
      <c r="AB558" s="385">
        <v>-0.20004546000000006</v>
      </c>
      <c r="AC558" s="385">
        <v>-0.50957720786019456</v>
      </c>
      <c r="AD558" s="386">
        <v>-0.87425059999999999</v>
      </c>
      <c r="AE558" s="384">
        <v>-0.57602609999999987</v>
      </c>
      <c r="AF558" s="385">
        <v>-0.50422699000000004</v>
      </c>
      <c r="AG558" s="385">
        <v>-0.39820243</v>
      </c>
      <c r="AH558" s="385">
        <v>-0.32805066000000005</v>
      </c>
      <c r="AI558" s="386">
        <v>0</v>
      </c>
      <c r="AJ558" s="1874">
        <v>0</v>
      </c>
      <c r="AK558" s="1874">
        <v>0</v>
      </c>
      <c r="AL558" s="1874">
        <v>0</v>
      </c>
      <c r="AM558" s="1874">
        <v>0</v>
      </c>
      <c r="AN558" s="1875">
        <v>0</v>
      </c>
    </row>
    <row r="559" spans="1:40" outlineLevel="1">
      <c r="A559" s="521">
        <f>ROW()</f>
        <v>559</v>
      </c>
      <c r="B559" s="35"/>
      <c r="C559" s="758"/>
      <c r="D559" s="33" t="s">
        <v>36</v>
      </c>
      <c r="J559" s="384">
        <v>0</v>
      </c>
      <c r="K559" s="385">
        <v>0</v>
      </c>
      <c r="L559" s="385">
        <v>0</v>
      </c>
      <c r="M559" s="385">
        <v>0</v>
      </c>
      <c r="N559" s="386">
        <v>0</v>
      </c>
      <c r="O559" s="384">
        <v>0</v>
      </c>
      <c r="P559" s="385">
        <v>0</v>
      </c>
      <c r="Q559" s="385">
        <v>0</v>
      </c>
      <c r="R559" s="385">
        <v>0</v>
      </c>
      <c r="S559" s="386">
        <v>0</v>
      </c>
      <c r="T559" s="384">
        <v>0</v>
      </c>
      <c r="U559" s="385">
        <v>0</v>
      </c>
      <c r="V559" s="385">
        <v>0</v>
      </c>
      <c r="W559" s="385">
        <v>0</v>
      </c>
      <c r="X559" s="386">
        <v>0</v>
      </c>
      <c r="Y559" s="384">
        <v>-3.4623194234829962E-3</v>
      </c>
      <c r="Z559" s="385">
        <v>0</v>
      </c>
      <c r="AA559" s="385">
        <v>0</v>
      </c>
      <c r="AB559" s="385">
        <v>0</v>
      </c>
      <c r="AC559" s="385">
        <v>0</v>
      </c>
      <c r="AD559" s="386">
        <v>0</v>
      </c>
      <c r="AE559" s="384">
        <v>0</v>
      </c>
      <c r="AF559" s="385">
        <v>0</v>
      </c>
      <c r="AG559" s="385">
        <v>0</v>
      </c>
      <c r="AH559" s="385">
        <v>0</v>
      </c>
      <c r="AI559" s="386">
        <v>0</v>
      </c>
      <c r="AJ559" s="1874">
        <v>0</v>
      </c>
      <c r="AK559" s="1874">
        <v>0</v>
      </c>
      <c r="AL559" s="1874">
        <v>0</v>
      </c>
      <c r="AM559" s="1874">
        <v>0</v>
      </c>
      <c r="AN559" s="1875">
        <v>0</v>
      </c>
    </row>
    <row r="560" spans="1:40" outlineLevel="1">
      <c r="A560" s="521">
        <f>ROW()</f>
        <v>560</v>
      </c>
      <c r="B560" s="35"/>
      <c r="C560" s="758"/>
      <c r="D560" s="33" t="s">
        <v>583</v>
      </c>
      <c r="J560" s="384"/>
      <c r="K560" s="385"/>
      <c r="L560" s="385"/>
      <c r="M560" s="385"/>
      <c r="N560" s="386"/>
      <c r="O560" s="384"/>
      <c r="P560" s="385"/>
      <c r="Q560" s="385"/>
      <c r="R560" s="385"/>
      <c r="S560" s="386"/>
      <c r="T560" s="384"/>
      <c r="U560" s="385"/>
      <c r="V560" s="385"/>
      <c r="W560" s="385"/>
      <c r="X560" s="386"/>
      <c r="Y560" s="384">
        <v>0</v>
      </c>
      <c r="Z560" s="385">
        <v>0</v>
      </c>
      <c r="AA560" s="385">
        <v>0</v>
      </c>
      <c r="AB560" s="385">
        <v>0</v>
      </c>
      <c r="AC560" s="385">
        <v>0</v>
      </c>
      <c r="AD560" s="386">
        <v>0</v>
      </c>
      <c r="AE560" s="384">
        <v>0</v>
      </c>
      <c r="AF560" s="385">
        <v>0</v>
      </c>
      <c r="AG560" s="385">
        <v>0</v>
      </c>
      <c r="AH560" s="385"/>
      <c r="AI560" s="386"/>
      <c r="AJ560" s="1874"/>
      <c r="AK560" s="1874"/>
      <c r="AL560" s="1874"/>
      <c r="AM560" s="1874"/>
      <c r="AN560" s="1875"/>
    </row>
    <row r="561" spans="1:40" outlineLevel="1">
      <c r="A561" s="521">
        <f>ROW()</f>
        <v>561</v>
      </c>
      <c r="B561" s="35"/>
      <c r="C561" s="758"/>
      <c r="D561" s="33" t="s">
        <v>81</v>
      </c>
      <c r="J561" s="384">
        <v>0</v>
      </c>
      <c r="K561" s="385">
        <v>0</v>
      </c>
      <c r="L561" s="385">
        <v>0</v>
      </c>
      <c r="M561" s="385">
        <v>0</v>
      </c>
      <c r="N561" s="386">
        <v>0</v>
      </c>
      <c r="O561" s="384">
        <v>0</v>
      </c>
      <c r="P561" s="385">
        <v>0</v>
      </c>
      <c r="Q561" s="385">
        <v>0</v>
      </c>
      <c r="R561" s="385">
        <v>0</v>
      </c>
      <c r="S561" s="386">
        <v>0</v>
      </c>
      <c r="T561" s="384">
        <v>0</v>
      </c>
      <c r="U561" s="385">
        <v>0</v>
      </c>
      <c r="V561" s="385">
        <v>0</v>
      </c>
      <c r="W561" s="385">
        <v>0</v>
      </c>
      <c r="X561" s="386">
        <v>0</v>
      </c>
      <c r="Y561" s="384">
        <v>0</v>
      </c>
      <c r="Z561" s="385">
        <v>0</v>
      </c>
      <c r="AA561" s="385">
        <v>0</v>
      </c>
      <c r="AB561" s="385">
        <v>0</v>
      </c>
      <c r="AC561" s="385">
        <v>0</v>
      </c>
      <c r="AD561" s="386">
        <v>0</v>
      </c>
      <c r="AE561" s="384">
        <v>0</v>
      </c>
      <c r="AF561" s="385">
        <v>0</v>
      </c>
      <c r="AG561" s="385">
        <v>0</v>
      </c>
      <c r="AH561" s="385">
        <v>0</v>
      </c>
      <c r="AI561" s="386">
        <v>0</v>
      </c>
      <c r="AJ561" s="1874">
        <v>0</v>
      </c>
      <c r="AK561" s="1874">
        <v>0</v>
      </c>
      <c r="AL561" s="1874">
        <v>0</v>
      </c>
      <c r="AM561" s="1874">
        <v>0</v>
      </c>
      <c r="AN561" s="1875">
        <v>0</v>
      </c>
    </row>
    <row r="562" spans="1:40" outlineLevel="1">
      <c r="A562" s="521">
        <f>ROW()</f>
        <v>562</v>
      </c>
      <c r="B562" s="35"/>
      <c r="C562" s="758"/>
      <c r="D562" s="33" t="s">
        <v>28</v>
      </c>
      <c r="J562" s="384">
        <v>0</v>
      </c>
      <c r="K562" s="385">
        <v>0</v>
      </c>
      <c r="L562" s="385">
        <v>0</v>
      </c>
      <c r="M562" s="385">
        <v>0</v>
      </c>
      <c r="N562" s="386">
        <v>0</v>
      </c>
      <c r="O562" s="384">
        <v>0</v>
      </c>
      <c r="P562" s="385">
        <v>0</v>
      </c>
      <c r="Q562" s="385">
        <v>0</v>
      </c>
      <c r="R562" s="385">
        <v>0</v>
      </c>
      <c r="S562" s="386">
        <v>0</v>
      </c>
      <c r="T562" s="384">
        <v>0</v>
      </c>
      <c r="U562" s="385">
        <v>0</v>
      </c>
      <c r="V562" s="385">
        <v>0</v>
      </c>
      <c r="W562" s="385">
        <v>0</v>
      </c>
      <c r="X562" s="386">
        <v>0</v>
      </c>
      <c r="Y562" s="384">
        <v>0</v>
      </c>
      <c r="Z562" s="385">
        <v>0</v>
      </c>
      <c r="AA562" s="385">
        <v>0</v>
      </c>
      <c r="AB562" s="385">
        <v>0</v>
      </c>
      <c r="AC562" s="385">
        <v>0</v>
      </c>
      <c r="AD562" s="386">
        <v>0</v>
      </c>
      <c r="AE562" s="384">
        <v>0</v>
      </c>
      <c r="AF562" s="385">
        <v>0</v>
      </c>
      <c r="AG562" s="385">
        <v>0</v>
      </c>
      <c r="AH562" s="385">
        <v>0</v>
      </c>
      <c r="AI562" s="386">
        <v>0</v>
      </c>
      <c r="AJ562" s="1874">
        <v>0</v>
      </c>
      <c r="AK562" s="1874">
        <v>0</v>
      </c>
      <c r="AL562" s="1874">
        <v>0</v>
      </c>
      <c r="AM562" s="1874">
        <v>0</v>
      </c>
      <c r="AN562" s="1875">
        <v>0</v>
      </c>
    </row>
    <row r="563" spans="1:40" outlineLevel="1">
      <c r="A563" s="521">
        <f>ROW()</f>
        <v>563</v>
      </c>
      <c r="B563" s="35"/>
      <c r="C563" s="758"/>
      <c r="D563" s="45" t="s">
        <v>443</v>
      </c>
      <c r="E563" s="45"/>
      <c r="F563" s="45"/>
      <c r="G563" s="45"/>
      <c r="H563" s="45"/>
      <c r="I563" s="45"/>
      <c r="J563" s="387">
        <v>0</v>
      </c>
      <c r="K563" s="388">
        <v>0</v>
      </c>
      <c r="L563" s="388">
        <v>0</v>
      </c>
      <c r="M563" s="388">
        <v>0</v>
      </c>
      <c r="N563" s="389">
        <v>0</v>
      </c>
      <c r="O563" s="387">
        <v>0</v>
      </c>
      <c r="P563" s="388">
        <v>0</v>
      </c>
      <c r="Q563" s="388">
        <v>0</v>
      </c>
      <c r="R563" s="388">
        <v>0</v>
      </c>
      <c r="S563" s="389">
        <v>0</v>
      </c>
      <c r="T563" s="387">
        <v>0</v>
      </c>
      <c r="U563" s="388">
        <v>0</v>
      </c>
      <c r="V563" s="388">
        <v>0</v>
      </c>
      <c r="W563" s="388">
        <v>0</v>
      </c>
      <c r="X563" s="389">
        <v>0</v>
      </c>
      <c r="Y563" s="387">
        <v>0</v>
      </c>
      <c r="Z563" s="388">
        <v>0</v>
      </c>
      <c r="AA563" s="388">
        <v>0</v>
      </c>
      <c r="AB563" s="388">
        <v>0</v>
      </c>
      <c r="AC563" s="388">
        <v>0</v>
      </c>
      <c r="AD563" s="389">
        <v>0</v>
      </c>
      <c r="AE563" s="387">
        <v>0</v>
      </c>
      <c r="AF563" s="388">
        <v>0</v>
      </c>
      <c r="AG563" s="388">
        <v>0</v>
      </c>
      <c r="AH563" s="388">
        <v>0</v>
      </c>
      <c r="AI563" s="389">
        <v>0</v>
      </c>
      <c r="AJ563" s="1876">
        <v>0</v>
      </c>
      <c r="AK563" s="1876">
        <v>0</v>
      </c>
      <c r="AL563" s="1876">
        <v>0</v>
      </c>
      <c r="AM563" s="1876">
        <v>0</v>
      </c>
      <c r="AN563" s="1877">
        <v>0</v>
      </c>
    </row>
    <row r="564" spans="1:40" outlineLevel="1">
      <c r="A564" s="521">
        <f>ROW()</f>
        <v>564</v>
      </c>
      <c r="B564" s="35"/>
      <c r="C564" s="758"/>
      <c r="D564" s="33" t="s">
        <v>24</v>
      </c>
      <c r="F564" s="151"/>
      <c r="G564" s="151"/>
      <c r="H564" s="151"/>
      <c r="I564" s="151"/>
      <c r="J564" s="251">
        <f t="shared" ref="J564:AN564" si="492">SUM(J548:J563)</f>
        <v>0</v>
      </c>
      <c r="K564" s="58">
        <f t="shared" si="492"/>
        <v>0</v>
      </c>
      <c r="L564" s="58">
        <f t="shared" si="492"/>
        <v>0</v>
      </c>
      <c r="M564" s="58">
        <f t="shared" si="492"/>
        <v>0</v>
      </c>
      <c r="N564" s="247">
        <f t="shared" si="492"/>
        <v>0</v>
      </c>
      <c r="O564" s="251">
        <f t="shared" si="492"/>
        <v>0</v>
      </c>
      <c r="P564" s="58">
        <f t="shared" si="492"/>
        <v>0</v>
      </c>
      <c r="Q564" s="58">
        <f t="shared" si="492"/>
        <v>0</v>
      </c>
      <c r="R564" s="58">
        <f t="shared" si="492"/>
        <v>0</v>
      </c>
      <c r="S564" s="247">
        <f t="shared" si="492"/>
        <v>0</v>
      </c>
      <c r="T564" s="251">
        <f t="shared" si="492"/>
        <v>0</v>
      </c>
      <c r="U564" s="58">
        <f t="shared" si="492"/>
        <v>0</v>
      </c>
      <c r="V564" s="58">
        <f t="shared" si="492"/>
        <v>0</v>
      </c>
      <c r="W564" s="58">
        <f t="shared" si="492"/>
        <v>0</v>
      </c>
      <c r="X564" s="247">
        <f t="shared" si="492"/>
        <v>0</v>
      </c>
      <c r="Y564" s="251">
        <f t="shared" si="492"/>
        <v>-3.8989631487772181E-2</v>
      </c>
      <c r="Z564" s="58">
        <f t="shared" si="492"/>
        <v>-1.452147058496381E-2</v>
      </c>
      <c r="AA564" s="58">
        <f t="shared" si="492"/>
        <v>-0.19328173536334284</v>
      </c>
      <c r="AB564" s="58">
        <f t="shared" si="492"/>
        <v>-0.20618183000000007</v>
      </c>
      <c r="AC564" s="58">
        <f t="shared" si="492"/>
        <v>-0.50957720786019456</v>
      </c>
      <c r="AD564" s="247">
        <f t="shared" si="492"/>
        <v>-0.88183915000000002</v>
      </c>
      <c r="AE564" s="251">
        <f t="shared" si="492"/>
        <v>-0.59077609999999992</v>
      </c>
      <c r="AF564" s="58">
        <f t="shared" si="492"/>
        <v>-0.50422699000000004</v>
      </c>
      <c r="AG564" s="58">
        <f t="shared" si="492"/>
        <v>-0.40967042999999997</v>
      </c>
      <c r="AH564" s="58">
        <f t="shared" si="492"/>
        <v>-0.32805066000000005</v>
      </c>
      <c r="AI564" s="247">
        <f t="shared" si="492"/>
        <v>0</v>
      </c>
      <c r="AJ564" s="58">
        <f t="shared" si="492"/>
        <v>0</v>
      </c>
      <c r="AK564" s="58">
        <f t="shared" si="492"/>
        <v>0</v>
      </c>
      <c r="AL564" s="58">
        <f t="shared" si="492"/>
        <v>0</v>
      </c>
      <c r="AM564" s="58">
        <f t="shared" si="492"/>
        <v>0</v>
      </c>
      <c r="AN564" s="247">
        <f t="shared" si="492"/>
        <v>0</v>
      </c>
    </row>
    <row r="565" spans="1:40">
      <c r="A565" s="853" t="s">
        <v>102</v>
      </c>
      <c r="B565" s="717"/>
      <c r="C565" s="757"/>
      <c r="D565" s="717"/>
      <c r="E565" s="717"/>
      <c r="F565" s="717"/>
      <c r="G565" s="717"/>
      <c r="H565" s="717"/>
      <c r="I565" s="718"/>
      <c r="J565" s="719"/>
      <c r="K565" s="718"/>
      <c r="L565" s="718"/>
      <c r="M565" s="718"/>
      <c r="N565" s="720"/>
      <c r="O565" s="719"/>
      <c r="P565" s="718"/>
      <c r="Q565" s="718"/>
      <c r="R565" s="718"/>
      <c r="S565" s="720"/>
      <c r="T565" s="719"/>
      <c r="U565" s="718"/>
      <c r="V565" s="718"/>
      <c r="W565" s="718"/>
      <c r="X565" s="720"/>
      <c r="Y565" s="719"/>
      <c r="Z565" s="718"/>
      <c r="AA565" s="718"/>
      <c r="AB565" s="718"/>
      <c r="AC565" s="718"/>
      <c r="AD565" s="720"/>
      <c r="AE565" s="719"/>
      <c r="AF565" s="718"/>
      <c r="AG565" s="718"/>
      <c r="AH565" s="718"/>
      <c r="AI565" s="720"/>
      <c r="AJ565" s="718"/>
      <c r="AK565" s="718"/>
      <c r="AL565" s="718"/>
      <c r="AM565" s="718"/>
      <c r="AN565" s="720"/>
    </row>
    <row r="566" spans="1:40" outlineLevel="1">
      <c r="A566" s="696">
        <f>ROW()</f>
        <v>566</v>
      </c>
      <c r="B566" s="34"/>
      <c r="C566" s="110" t="s">
        <v>103</v>
      </c>
      <c r="F566" s="527"/>
      <c r="J566" s="1894" t="s">
        <v>369</v>
      </c>
      <c r="K566" s="1895"/>
      <c r="L566" s="1895"/>
      <c r="M566" s="1895"/>
      <c r="N566" s="1896"/>
      <c r="O566" s="1894" t="s">
        <v>365</v>
      </c>
      <c r="P566" s="1895"/>
      <c r="Q566" s="1895"/>
      <c r="R566" s="1895"/>
      <c r="S566" s="1896"/>
      <c r="T566" s="1894" t="s">
        <v>366</v>
      </c>
      <c r="U566" s="1895"/>
      <c r="V566" s="1895"/>
      <c r="W566" s="1895"/>
      <c r="X566" s="1896"/>
      <c r="Y566" s="1428"/>
      <c r="Z566" s="1429" t="s">
        <v>808</v>
      </c>
      <c r="AA566" s="1430"/>
      <c r="AB566" s="1431"/>
      <c r="AC566" s="1429"/>
      <c r="AD566" s="1432" t="s">
        <v>809</v>
      </c>
      <c r="AE566" s="1171"/>
      <c r="AF566" s="1136"/>
      <c r="AG566" s="1136" t="s">
        <v>810</v>
      </c>
      <c r="AH566" s="1136"/>
      <c r="AI566" s="1161"/>
      <c r="AJ566" s="1136"/>
      <c r="AK566" s="1136"/>
      <c r="AL566" s="1136" t="s">
        <v>710</v>
      </c>
      <c r="AM566" s="1136"/>
      <c r="AN566" s="1161"/>
    </row>
    <row r="567" spans="1:40" outlineLevel="1">
      <c r="A567" s="521">
        <f>ROW()</f>
        <v>567</v>
      </c>
      <c r="B567" s="35"/>
      <c r="C567" s="758"/>
      <c r="D567" s="33" t="s">
        <v>300</v>
      </c>
      <c r="F567" s="53"/>
      <c r="J567" s="384">
        <v>0</v>
      </c>
      <c r="K567" s="385">
        <v>0</v>
      </c>
      <c r="L567" s="385">
        <v>0</v>
      </c>
      <c r="M567" s="385">
        <v>0</v>
      </c>
      <c r="N567" s="386">
        <v>0</v>
      </c>
      <c r="O567" s="384">
        <v>0</v>
      </c>
      <c r="P567" s="385">
        <v>0</v>
      </c>
      <c r="Q567" s="385">
        <v>0</v>
      </c>
      <c r="R567" s="385">
        <v>0</v>
      </c>
      <c r="S567" s="386">
        <v>0</v>
      </c>
      <c r="T567" s="384">
        <v>0</v>
      </c>
      <c r="U567" s="385">
        <v>0</v>
      </c>
      <c r="V567" s="385">
        <v>0</v>
      </c>
      <c r="W567" s="385">
        <v>0</v>
      </c>
      <c r="X567" s="386">
        <v>0</v>
      </c>
      <c r="Y567" s="384">
        <v>0</v>
      </c>
      <c r="Z567" s="385">
        <v>0</v>
      </c>
      <c r="AA567" s="385">
        <v>0</v>
      </c>
      <c r="AB567" s="385">
        <v>0</v>
      </c>
      <c r="AC567" s="385">
        <v>0</v>
      </c>
      <c r="AD567" s="386">
        <v>0</v>
      </c>
      <c r="AE567" s="384">
        <v>0</v>
      </c>
      <c r="AF567" s="385">
        <v>0</v>
      </c>
      <c r="AG567" s="385">
        <v>0</v>
      </c>
      <c r="AH567" s="385">
        <v>0</v>
      </c>
      <c r="AI567" s="386">
        <v>0</v>
      </c>
      <c r="AJ567" s="1874">
        <v>0</v>
      </c>
      <c r="AK567" s="1874">
        <v>0</v>
      </c>
      <c r="AL567" s="1874">
        <v>0</v>
      </c>
      <c r="AM567" s="1874">
        <v>0</v>
      </c>
      <c r="AN567" s="1875">
        <v>0</v>
      </c>
    </row>
    <row r="568" spans="1:40" outlineLevel="1">
      <c r="A568" s="521">
        <f>ROW()</f>
        <v>568</v>
      </c>
      <c r="B568" s="35"/>
      <c r="C568" s="758"/>
      <c r="D568" s="33" t="s">
        <v>301</v>
      </c>
      <c r="F568" s="53"/>
      <c r="J568" s="384">
        <v>0</v>
      </c>
      <c r="K568" s="385">
        <v>0</v>
      </c>
      <c r="L568" s="385">
        <v>0</v>
      </c>
      <c r="M568" s="385">
        <v>0</v>
      </c>
      <c r="N568" s="386">
        <v>0</v>
      </c>
      <c r="O568" s="384">
        <v>0</v>
      </c>
      <c r="P568" s="385">
        <v>0</v>
      </c>
      <c r="Q568" s="385">
        <v>0</v>
      </c>
      <c r="R568" s="385">
        <v>0</v>
      </c>
      <c r="S568" s="386">
        <v>0</v>
      </c>
      <c r="T568" s="384">
        <v>0</v>
      </c>
      <c r="U568" s="385">
        <v>0</v>
      </c>
      <c r="V568" s="385">
        <v>0</v>
      </c>
      <c r="W568" s="385">
        <v>0</v>
      </c>
      <c r="X568" s="386">
        <v>0</v>
      </c>
      <c r="Y568" s="384">
        <v>0</v>
      </c>
      <c r="Z568" s="385">
        <v>0</v>
      </c>
      <c r="AA568" s="385">
        <v>0</v>
      </c>
      <c r="AB568" s="385">
        <v>0</v>
      </c>
      <c r="AC568" s="385">
        <v>0</v>
      </c>
      <c r="AD568" s="386">
        <v>0</v>
      </c>
      <c r="AE568" s="384">
        <v>0</v>
      </c>
      <c r="AF568" s="385">
        <v>0</v>
      </c>
      <c r="AG568" s="385">
        <v>0</v>
      </c>
      <c r="AH568" s="385">
        <v>0</v>
      </c>
      <c r="AI568" s="386">
        <v>0</v>
      </c>
      <c r="AJ568" s="1874">
        <v>0</v>
      </c>
      <c r="AK568" s="1874">
        <v>0</v>
      </c>
      <c r="AL568" s="1874">
        <v>0</v>
      </c>
      <c r="AM568" s="1874">
        <v>0</v>
      </c>
      <c r="AN568" s="1875">
        <v>0</v>
      </c>
    </row>
    <row r="569" spans="1:40" outlineLevel="1">
      <c r="A569" s="521">
        <f>ROW()</f>
        <v>569</v>
      </c>
      <c r="B569" s="35"/>
      <c r="C569" s="758"/>
      <c r="D569" s="33" t="s">
        <v>29</v>
      </c>
      <c r="J569" s="384">
        <v>0</v>
      </c>
      <c r="K569" s="385">
        <v>0</v>
      </c>
      <c r="L569" s="385">
        <v>0</v>
      </c>
      <c r="M569" s="385">
        <v>0</v>
      </c>
      <c r="N569" s="386">
        <v>0</v>
      </c>
      <c r="O569" s="384">
        <v>0</v>
      </c>
      <c r="P569" s="385">
        <v>0</v>
      </c>
      <c r="Q569" s="385">
        <v>0</v>
      </c>
      <c r="R569" s="385">
        <v>0</v>
      </c>
      <c r="S569" s="386">
        <v>0</v>
      </c>
      <c r="T569" s="384">
        <v>0</v>
      </c>
      <c r="U569" s="385">
        <v>0</v>
      </c>
      <c r="V569" s="385">
        <v>0</v>
      </c>
      <c r="W569" s="385">
        <v>0</v>
      </c>
      <c r="X569" s="386">
        <v>0</v>
      </c>
      <c r="Y569" s="384">
        <v>0</v>
      </c>
      <c r="Z569" s="385">
        <v>0</v>
      </c>
      <c r="AA569" s="385">
        <v>0</v>
      </c>
      <c r="AB569" s="385">
        <v>0</v>
      </c>
      <c r="AC569" s="385">
        <v>0</v>
      </c>
      <c r="AD569" s="386">
        <v>0</v>
      </c>
      <c r="AE569" s="384">
        <v>0</v>
      </c>
      <c r="AF569" s="385">
        <v>0</v>
      </c>
      <c r="AG569" s="385">
        <v>0</v>
      </c>
      <c r="AH569" s="385">
        <v>0</v>
      </c>
      <c r="AI569" s="386">
        <v>0</v>
      </c>
      <c r="AJ569" s="1874">
        <v>0</v>
      </c>
      <c r="AK569" s="1874">
        <v>0</v>
      </c>
      <c r="AL569" s="1874">
        <v>0</v>
      </c>
      <c r="AM569" s="1874">
        <v>0</v>
      </c>
      <c r="AN569" s="1875">
        <v>0</v>
      </c>
    </row>
    <row r="570" spans="1:40" outlineLevel="1">
      <c r="A570" s="521">
        <f>ROW()</f>
        <v>570</v>
      </c>
      <c r="B570" s="35"/>
      <c r="C570" s="758"/>
      <c r="D570" s="33" t="s">
        <v>30</v>
      </c>
      <c r="J570" s="384">
        <v>0</v>
      </c>
      <c r="K570" s="385">
        <v>0</v>
      </c>
      <c r="L570" s="385">
        <v>0</v>
      </c>
      <c r="M570" s="385">
        <v>0</v>
      </c>
      <c r="N570" s="386">
        <v>0</v>
      </c>
      <c r="O570" s="384">
        <v>0</v>
      </c>
      <c r="P570" s="385">
        <v>0</v>
      </c>
      <c r="Q570" s="385">
        <v>0</v>
      </c>
      <c r="R570" s="385">
        <v>0</v>
      </c>
      <c r="S570" s="386">
        <v>0</v>
      </c>
      <c r="T570" s="384">
        <v>0</v>
      </c>
      <c r="U570" s="385">
        <v>0</v>
      </c>
      <c r="V570" s="385">
        <v>0</v>
      </c>
      <c r="W570" s="385">
        <v>0</v>
      </c>
      <c r="X570" s="386">
        <v>0</v>
      </c>
      <c r="Y570" s="384">
        <v>0</v>
      </c>
      <c r="Z570" s="385">
        <v>0</v>
      </c>
      <c r="AA570" s="385">
        <v>0</v>
      </c>
      <c r="AB570" s="385">
        <v>0</v>
      </c>
      <c r="AC570" s="385">
        <v>0</v>
      </c>
      <c r="AD570" s="386">
        <v>0</v>
      </c>
      <c r="AE570" s="384">
        <v>0</v>
      </c>
      <c r="AF570" s="385">
        <v>0</v>
      </c>
      <c r="AG570" s="385">
        <v>0</v>
      </c>
      <c r="AH570" s="385">
        <v>0</v>
      </c>
      <c r="AI570" s="386">
        <v>0</v>
      </c>
      <c r="AJ570" s="1874">
        <v>0</v>
      </c>
      <c r="AK570" s="1874">
        <v>0</v>
      </c>
      <c r="AL570" s="1874">
        <v>0</v>
      </c>
      <c r="AM570" s="1874">
        <v>0</v>
      </c>
      <c r="AN570" s="1875">
        <v>0</v>
      </c>
    </row>
    <row r="571" spans="1:40" outlineLevel="1">
      <c r="A571" s="521">
        <f>ROW()</f>
        <v>571</v>
      </c>
      <c r="B571" s="35"/>
      <c r="C571" s="758"/>
      <c r="D571" s="33" t="s">
        <v>31</v>
      </c>
      <c r="J571" s="384">
        <v>0</v>
      </c>
      <c r="K571" s="385">
        <v>0</v>
      </c>
      <c r="L571" s="385">
        <v>0</v>
      </c>
      <c r="M571" s="385">
        <v>0</v>
      </c>
      <c r="N571" s="386">
        <v>0</v>
      </c>
      <c r="O571" s="384">
        <v>0</v>
      </c>
      <c r="P571" s="385">
        <v>0</v>
      </c>
      <c r="Q571" s="385">
        <v>0</v>
      </c>
      <c r="R571" s="385">
        <v>0</v>
      </c>
      <c r="S571" s="386">
        <v>0</v>
      </c>
      <c r="T571" s="384">
        <v>0</v>
      </c>
      <c r="U571" s="385">
        <v>0</v>
      </c>
      <c r="V571" s="385">
        <v>0</v>
      </c>
      <c r="W571" s="385">
        <v>0</v>
      </c>
      <c r="X571" s="386">
        <v>0</v>
      </c>
      <c r="Y571" s="384">
        <v>0</v>
      </c>
      <c r="Z571" s="385">
        <v>0</v>
      </c>
      <c r="AA571" s="385">
        <v>0</v>
      </c>
      <c r="AB571" s="385">
        <v>0</v>
      </c>
      <c r="AC571" s="385">
        <v>0</v>
      </c>
      <c r="AD571" s="386">
        <v>0</v>
      </c>
      <c r="AE571" s="384">
        <v>0</v>
      </c>
      <c r="AF571" s="385">
        <v>0</v>
      </c>
      <c r="AG571" s="385">
        <v>0</v>
      </c>
      <c r="AH571" s="385">
        <v>0</v>
      </c>
      <c r="AI571" s="386">
        <v>0</v>
      </c>
      <c r="AJ571" s="1874">
        <v>0</v>
      </c>
      <c r="AK571" s="1874">
        <v>0</v>
      </c>
      <c r="AL571" s="1874">
        <v>0</v>
      </c>
      <c r="AM571" s="1874">
        <v>0</v>
      </c>
      <c r="AN571" s="1875">
        <v>0</v>
      </c>
    </row>
    <row r="572" spans="1:40" outlineLevel="1">
      <c r="A572" s="521">
        <f>ROW()</f>
        <v>572</v>
      </c>
      <c r="B572" s="35"/>
      <c r="C572" s="758"/>
      <c r="D572" s="33" t="s">
        <v>32</v>
      </c>
      <c r="J572" s="384">
        <v>0</v>
      </c>
      <c r="K572" s="385">
        <v>0</v>
      </c>
      <c r="L572" s="385">
        <v>0</v>
      </c>
      <c r="M572" s="385">
        <v>0</v>
      </c>
      <c r="N572" s="386">
        <v>0</v>
      </c>
      <c r="O572" s="384">
        <v>0</v>
      </c>
      <c r="P572" s="385">
        <v>0</v>
      </c>
      <c r="Q572" s="385">
        <v>0</v>
      </c>
      <c r="R572" s="385">
        <v>0</v>
      </c>
      <c r="S572" s="386">
        <v>0</v>
      </c>
      <c r="T572" s="384">
        <v>0</v>
      </c>
      <c r="U572" s="385">
        <v>0</v>
      </c>
      <c r="V572" s="385">
        <v>0</v>
      </c>
      <c r="W572" s="385">
        <v>0</v>
      </c>
      <c r="X572" s="386">
        <v>0</v>
      </c>
      <c r="Y572" s="384">
        <v>0</v>
      </c>
      <c r="Z572" s="385">
        <v>0</v>
      </c>
      <c r="AA572" s="385">
        <v>0</v>
      </c>
      <c r="AB572" s="385">
        <v>0</v>
      </c>
      <c r="AC572" s="385">
        <v>0</v>
      </c>
      <c r="AD572" s="386">
        <v>0</v>
      </c>
      <c r="AE572" s="384">
        <v>0</v>
      </c>
      <c r="AF572" s="385">
        <v>0</v>
      </c>
      <c r="AG572" s="385">
        <v>0</v>
      </c>
      <c r="AH572" s="385">
        <v>0</v>
      </c>
      <c r="AI572" s="386">
        <v>0</v>
      </c>
      <c r="AJ572" s="1874">
        <v>0</v>
      </c>
      <c r="AK572" s="1874">
        <v>0</v>
      </c>
      <c r="AL572" s="1874">
        <v>0</v>
      </c>
      <c r="AM572" s="1874">
        <v>0</v>
      </c>
      <c r="AN572" s="1875">
        <v>0</v>
      </c>
    </row>
    <row r="573" spans="1:40" outlineLevel="1">
      <c r="A573" s="521">
        <f>ROW()</f>
        <v>573</v>
      </c>
      <c r="B573" s="35"/>
      <c r="C573" s="758"/>
      <c r="D573" s="33" t="s">
        <v>33</v>
      </c>
      <c r="J573" s="384">
        <v>0</v>
      </c>
      <c r="K573" s="385">
        <v>0</v>
      </c>
      <c r="L573" s="385">
        <v>0</v>
      </c>
      <c r="M573" s="385">
        <v>0</v>
      </c>
      <c r="N573" s="386">
        <v>0</v>
      </c>
      <c r="O573" s="384">
        <v>0</v>
      </c>
      <c r="P573" s="385">
        <v>0</v>
      </c>
      <c r="Q573" s="385">
        <v>0</v>
      </c>
      <c r="R573" s="385">
        <v>0</v>
      </c>
      <c r="S573" s="386">
        <v>0</v>
      </c>
      <c r="T573" s="384">
        <v>0</v>
      </c>
      <c r="U573" s="385">
        <v>0</v>
      </c>
      <c r="V573" s="385">
        <v>0</v>
      </c>
      <c r="W573" s="385">
        <v>0</v>
      </c>
      <c r="X573" s="386">
        <v>0</v>
      </c>
      <c r="Y573" s="384">
        <v>0</v>
      </c>
      <c r="Z573" s="385">
        <v>0</v>
      </c>
      <c r="AA573" s="385">
        <v>0</v>
      </c>
      <c r="AB573" s="385">
        <v>0</v>
      </c>
      <c r="AC573" s="385">
        <v>0</v>
      </c>
      <c r="AD573" s="386">
        <v>0</v>
      </c>
      <c r="AE573" s="384">
        <v>0</v>
      </c>
      <c r="AF573" s="385">
        <v>0</v>
      </c>
      <c r="AG573" s="385">
        <v>0</v>
      </c>
      <c r="AH573" s="385">
        <v>0</v>
      </c>
      <c r="AI573" s="386">
        <v>0</v>
      </c>
      <c r="AJ573" s="1874">
        <v>0</v>
      </c>
      <c r="AK573" s="1874">
        <v>0</v>
      </c>
      <c r="AL573" s="1874">
        <v>0</v>
      </c>
      <c r="AM573" s="1874">
        <v>0</v>
      </c>
      <c r="AN573" s="1875">
        <v>0</v>
      </c>
    </row>
    <row r="574" spans="1:40" outlineLevel="1">
      <c r="A574" s="521">
        <f>ROW()</f>
        <v>574</v>
      </c>
      <c r="B574" s="35"/>
      <c r="C574" s="758"/>
      <c r="D574" s="33" t="s">
        <v>27</v>
      </c>
      <c r="J574" s="384">
        <v>0</v>
      </c>
      <c r="K574" s="385">
        <v>0</v>
      </c>
      <c r="L574" s="385">
        <v>0</v>
      </c>
      <c r="M574" s="385">
        <v>0</v>
      </c>
      <c r="N574" s="386">
        <v>0</v>
      </c>
      <c r="O574" s="384">
        <v>0</v>
      </c>
      <c r="P574" s="385">
        <v>0</v>
      </c>
      <c r="Q574" s="385">
        <v>0</v>
      </c>
      <c r="R574" s="385">
        <v>0</v>
      </c>
      <c r="S574" s="386">
        <v>0</v>
      </c>
      <c r="T574" s="384">
        <v>0</v>
      </c>
      <c r="U574" s="385">
        <v>0</v>
      </c>
      <c r="V574" s="385">
        <v>0</v>
      </c>
      <c r="W574" s="385">
        <v>0</v>
      </c>
      <c r="X574" s="386">
        <v>0</v>
      </c>
      <c r="Y574" s="384">
        <v>0</v>
      </c>
      <c r="Z574" s="385">
        <v>0</v>
      </c>
      <c r="AA574" s="385">
        <v>0</v>
      </c>
      <c r="AB574" s="385">
        <v>0</v>
      </c>
      <c r="AC574" s="385">
        <v>0</v>
      </c>
      <c r="AD574" s="386">
        <v>0</v>
      </c>
      <c r="AE574" s="384">
        <v>0</v>
      </c>
      <c r="AF574" s="385">
        <v>0</v>
      </c>
      <c r="AG574" s="385">
        <v>0</v>
      </c>
      <c r="AH574" s="385">
        <v>0</v>
      </c>
      <c r="AI574" s="386">
        <v>0</v>
      </c>
      <c r="AJ574" s="1874">
        <v>0</v>
      </c>
      <c r="AK574" s="1874">
        <v>0</v>
      </c>
      <c r="AL574" s="1874">
        <v>0</v>
      </c>
      <c r="AM574" s="1874">
        <v>0</v>
      </c>
      <c r="AN574" s="1875">
        <v>0</v>
      </c>
    </row>
    <row r="575" spans="1:40" outlineLevel="1">
      <c r="A575" s="521">
        <f>ROW()</f>
        <v>575</v>
      </c>
      <c r="B575" s="35"/>
      <c r="C575" s="758"/>
      <c r="D575" s="33" t="s">
        <v>34</v>
      </c>
      <c r="J575" s="384">
        <v>0</v>
      </c>
      <c r="K575" s="385">
        <v>0</v>
      </c>
      <c r="L575" s="385">
        <v>0</v>
      </c>
      <c r="M575" s="385">
        <v>0</v>
      </c>
      <c r="N575" s="386">
        <v>0</v>
      </c>
      <c r="O575" s="384">
        <v>0</v>
      </c>
      <c r="P575" s="385">
        <v>0</v>
      </c>
      <c r="Q575" s="385">
        <v>0</v>
      </c>
      <c r="R575" s="385">
        <v>0</v>
      </c>
      <c r="S575" s="386">
        <v>0</v>
      </c>
      <c r="T575" s="384">
        <v>0</v>
      </c>
      <c r="U575" s="385">
        <v>0</v>
      </c>
      <c r="V575" s="385">
        <v>0</v>
      </c>
      <c r="W575" s="385">
        <v>0</v>
      </c>
      <c r="X575" s="386">
        <v>0</v>
      </c>
      <c r="Y575" s="384">
        <v>0</v>
      </c>
      <c r="Z575" s="385">
        <v>0</v>
      </c>
      <c r="AA575" s="385">
        <v>0</v>
      </c>
      <c r="AB575" s="385">
        <v>0</v>
      </c>
      <c r="AC575" s="385">
        <v>0</v>
      </c>
      <c r="AD575" s="386">
        <v>0</v>
      </c>
      <c r="AE575" s="384">
        <v>0</v>
      </c>
      <c r="AF575" s="385">
        <v>0</v>
      </c>
      <c r="AG575" s="385">
        <v>0</v>
      </c>
      <c r="AH575" s="385">
        <v>0</v>
      </c>
      <c r="AI575" s="386">
        <v>0</v>
      </c>
      <c r="AJ575" s="1874">
        <v>0</v>
      </c>
      <c r="AK575" s="1874">
        <v>0</v>
      </c>
      <c r="AL575" s="1874">
        <v>0</v>
      </c>
      <c r="AM575" s="1874">
        <v>0</v>
      </c>
      <c r="AN575" s="1875">
        <v>0</v>
      </c>
    </row>
    <row r="576" spans="1:40" outlineLevel="1">
      <c r="A576" s="521">
        <f>ROW()</f>
        <v>576</v>
      </c>
      <c r="B576" s="35"/>
      <c r="C576" s="758"/>
      <c r="D576" s="33" t="s">
        <v>35</v>
      </c>
      <c r="J576" s="384">
        <v>0</v>
      </c>
      <c r="K576" s="385">
        <v>0</v>
      </c>
      <c r="L576" s="385">
        <v>0</v>
      </c>
      <c r="M576" s="385">
        <v>0</v>
      </c>
      <c r="N576" s="386">
        <v>0</v>
      </c>
      <c r="O576" s="384">
        <v>0</v>
      </c>
      <c r="P576" s="385">
        <v>0</v>
      </c>
      <c r="Q576" s="385">
        <v>0</v>
      </c>
      <c r="R576" s="385">
        <v>0</v>
      </c>
      <c r="S576" s="386">
        <v>0</v>
      </c>
      <c r="T576" s="384">
        <v>0</v>
      </c>
      <c r="U576" s="385">
        <v>0</v>
      </c>
      <c r="V576" s="385">
        <v>0</v>
      </c>
      <c r="W576" s="385">
        <v>0</v>
      </c>
      <c r="X576" s="386">
        <v>0</v>
      </c>
      <c r="Y576" s="384">
        <v>0</v>
      </c>
      <c r="Z576" s="385">
        <v>0</v>
      </c>
      <c r="AA576" s="385">
        <v>0</v>
      </c>
      <c r="AB576" s="385">
        <v>0</v>
      </c>
      <c r="AC576" s="385">
        <v>0</v>
      </c>
      <c r="AD576" s="386">
        <v>0</v>
      </c>
      <c r="AE576" s="384">
        <v>0</v>
      </c>
      <c r="AF576" s="385">
        <v>0</v>
      </c>
      <c r="AG576" s="385">
        <v>0</v>
      </c>
      <c r="AH576" s="385">
        <v>0</v>
      </c>
      <c r="AI576" s="386">
        <v>0</v>
      </c>
      <c r="AJ576" s="1874">
        <v>0</v>
      </c>
      <c r="AK576" s="1874">
        <v>0</v>
      </c>
      <c r="AL576" s="1874">
        <v>0</v>
      </c>
      <c r="AM576" s="1874">
        <v>0</v>
      </c>
      <c r="AN576" s="1875">
        <v>0</v>
      </c>
    </row>
    <row r="577" spans="1:40" outlineLevel="1">
      <c r="A577" s="521">
        <f>ROW()</f>
        <v>577</v>
      </c>
      <c r="B577" s="35"/>
      <c r="C577" s="758"/>
      <c r="D577" s="33" t="s">
        <v>302</v>
      </c>
      <c r="J577" s="384">
        <v>0</v>
      </c>
      <c r="K577" s="385">
        <v>0</v>
      </c>
      <c r="L577" s="385">
        <v>0</v>
      </c>
      <c r="M577" s="385">
        <v>0</v>
      </c>
      <c r="N577" s="386">
        <v>0</v>
      </c>
      <c r="O577" s="384">
        <v>0</v>
      </c>
      <c r="P577" s="385">
        <v>0</v>
      </c>
      <c r="Q577" s="385">
        <v>0</v>
      </c>
      <c r="R577" s="385">
        <v>0</v>
      </c>
      <c r="S577" s="386">
        <v>0</v>
      </c>
      <c r="T577" s="384">
        <v>0</v>
      </c>
      <c r="U577" s="385">
        <v>0</v>
      </c>
      <c r="V577" s="385">
        <v>0</v>
      </c>
      <c r="W577" s="385">
        <v>0</v>
      </c>
      <c r="X577" s="386">
        <v>0</v>
      </c>
      <c r="Y577" s="384">
        <v>0</v>
      </c>
      <c r="Z577" s="385">
        <v>0</v>
      </c>
      <c r="AA577" s="385">
        <v>0</v>
      </c>
      <c r="AB577" s="385">
        <v>0</v>
      </c>
      <c r="AC577" s="385">
        <v>0</v>
      </c>
      <c r="AD577" s="386">
        <v>0</v>
      </c>
      <c r="AE577" s="384">
        <v>0</v>
      </c>
      <c r="AF577" s="385">
        <v>0</v>
      </c>
      <c r="AG577" s="385">
        <v>0</v>
      </c>
      <c r="AH577" s="385">
        <v>0</v>
      </c>
      <c r="AI577" s="386">
        <v>0</v>
      </c>
      <c r="AJ577" s="1874">
        <v>0</v>
      </c>
      <c r="AK577" s="1874">
        <v>0</v>
      </c>
      <c r="AL577" s="1874">
        <v>0</v>
      </c>
      <c r="AM577" s="1874">
        <v>0</v>
      </c>
      <c r="AN577" s="1875">
        <v>0</v>
      </c>
    </row>
    <row r="578" spans="1:40" outlineLevel="1">
      <c r="A578" s="521">
        <f>ROW()</f>
        <v>578</v>
      </c>
      <c r="B578" s="35"/>
      <c r="C578" s="758"/>
      <c r="D578" s="33" t="s">
        <v>36</v>
      </c>
      <c r="J578" s="384">
        <v>0</v>
      </c>
      <c r="K578" s="385">
        <v>0</v>
      </c>
      <c r="L578" s="385">
        <v>0</v>
      </c>
      <c r="M578" s="385">
        <v>0</v>
      </c>
      <c r="N578" s="386">
        <v>0</v>
      </c>
      <c r="O578" s="384">
        <v>0</v>
      </c>
      <c r="P578" s="385">
        <v>0</v>
      </c>
      <c r="Q578" s="385">
        <v>0</v>
      </c>
      <c r="R578" s="385">
        <v>0</v>
      </c>
      <c r="S578" s="386">
        <v>0</v>
      </c>
      <c r="T578" s="384">
        <v>0</v>
      </c>
      <c r="U578" s="385">
        <v>0</v>
      </c>
      <c r="V578" s="385">
        <v>0</v>
      </c>
      <c r="W578" s="385">
        <v>0</v>
      </c>
      <c r="X578" s="386">
        <v>0</v>
      </c>
      <c r="Y578" s="384">
        <v>0</v>
      </c>
      <c r="Z578" s="385">
        <v>0</v>
      </c>
      <c r="AA578" s="385">
        <v>0</v>
      </c>
      <c r="AB578" s="385">
        <v>0</v>
      </c>
      <c r="AC578" s="385">
        <v>0</v>
      </c>
      <c r="AD578" s="386">
        <v>0</v>
      </c>
      <c r="AE578" s="384">
        <v>0</v>
      </c>
      <c r="AF578" s="385">
        <v>0</v>
      </c>
      <c r="AG578" s="385">
        <v>0</v>
      </c>
      <c r="AH578" s="385">
        <v>0</v>
      </c>
      <c r="AI578" s="386">
        <v>0</v>
      </c>
      <c r="AJ578" s="1874">
        <v>0</v>
      </c>
      <c r="AK578" s="1874">
        <v>0</v>
      </c>
      <c r="AL578" s="1874">
        <v>0</v>
      </c>
      <c r="AM578" s="1874">
        <v>0</v>
      </c>
      <c r="AN578" s="1875">
        <v>0</v>
      </c>
    </row>
    <row r="579" spans="1:40" outlineLevel="1">
      <c r="A579" s="521">
        <f>ROW()</f>
        <v>579</v>
      </c>
      <c r="B579" s="35"/>
      <c r="C579" s="758"/>
      <c r="D579" s="33" t="s">
        <v>583</v>
      </c>
      <c r="J579" s="384"/>
      <c r="K579" s="385"/>
      <c r="L579" s="385"/>
      <c r="M579" s="385"/>
      <c r="N579" s="386"/>
      <c r="O579" s="384"/>
      <c r="P579" s="385"/>
      <c r="Q579" s="385"/>
      <c r="R579" s="385"/>
      <c r="S579" s="386"/>
      <c r="T579" s="384"/>
      <c r="U579" s="385"/>
      <c r="V579" s="385"/>
      <c r="W579" s="385"/>
      <c r="X579" s="386"/>
      <c r="Y579" s="384"/>
      <c r="Z579" s="385"/>
      <c r="AA579" s="385"/>
      <c r="AB579" s="385"/>
      <c r="AC579" s="385"/>
      <c r="AD579" s="386"/>
      <c r="AE579" s="384"/>
      <c r="AF579" s="385"/>
      <c r="AG579" s="385"/>
      <c r="AH579" s="385"/>
      <c r="AI579" s="386"/>
      <c r="AJ579" s="1874"/>
      <c r="AK579" s="1874"/>
      <c r="AL579" s="1874"/>
      <c r="AM579" s="1874"/>
      <c r="AN579" s="1875"/>
    </row>
    <row r="580" spans="1:40" outlineLevel="1">
      <c r="A580" s="521">
        <f>ROW()</f>
        <v>580</v>
      </c>
      <c r="B580" s="35"/>
      <c r="C580" s="758"/>
      <c r="D580" s="33" t="s">
        <v>81</v>
      </c>
      <c r="J580" s="384">
        <v>0</v>
      </c>
      <c r="K580" s="385">
        <v>0</v>
      </c>
      <c r="L580" s="385">
        <v>0</v>
      </c>
      <c r="M580" s="385">
        <v>0</v>
      </c>
      <c r="N580" s="386">
        <v>0</v>
      </c>
      <c r="O580" s="384">
        <v>0</v>
      </c>
      <c r="P580" s="385">
        <v>0</v>
      </c>
      <c r="Q580" s="385">
        <v>0</v>
      </c>
      <c r="R580" s="385">
        <v>0</v>
      </c>
      <c r="S580" s="386">
        <v>0</v>
      </c>
      <c r="T580" s="384">
        <v>0</v>
      </c>
      <c r="U580" s="385">
        <v>0</v>
      </c>
      <c r="V580" s="385">
        <v>0</v>
      </c>
      <c r="W580" s="385">
        <v>0</v>
      </c>
      <c r="X580" s="386">
        <v>0</v>
      </c>
      <c r="Y580" s="384">
        <v>0</v>
      </c>
      <c r="Z580" s="385">
        <v>0</v>
      </c>
      <c r="AA580" s="385">
        <v>0</v>
      </c>
      <c r="AB580" s="385">
        <v>0</v>
      </c>
      <c r="AC580" s="385">
        <v>0</v>
      </c>
      <c r="AD580" s="386">
        <v>0</v>
      </c>
      <c r="AE580" s="384">
        <v>0</v>
      </c>
      <c r="AF580" s="385">
        <v>0</v>
      </c>
      <c r="AG580" s="385">
        <v>0</v>
      </c>
      <c r="AH580" s="385">
        <v>0</v>
      </c>
      <c r="AI580" s="386">
        <v>0</v>
      </c>
      <c r="AJ580" s="1874">
        <v>0</v>
      </c>
      <c r="AK580" s="1874">
        <v>0</v>
      </c>
      <c r="AL580" s="1874">
        <v>0</v>
      </c>
      <c r="AM580" s="1874">
        <v>0</v>
      </c>
      <c r="AN580" s="1875">
        <v>0</v>
      </c>
    </row>
    <row r="581" spans="1:40" outlineLevel="1">
      <c r="A581" s="521">
        <f>ROW()</f>
        <v>581</v>
      </c>
      <c r="B581" s="35"/>
      <c r="C581" s="758"/>
      <c r="D581" s="33" t="s">
        <v>28</v>
      </c>
      <c r="J581" s="384">
        <v>0</v>
      </c>
      <c r="K581" s="385">
        <v>0</v>
      </c>
      <c r="L581" s="385">
        <v>0</v>
      </c>
      <c r="M581" s="385">
        <v>0</v>
      </c>
      <c r="N581" s="386">
        <v>0</v>
      </c>
      <c r="O581" s="384">
        <v>0</v>
      </c>
      <c r="P581" s="385">
        <v>0</v>
      </c>
      <c r="Q581" s="385">
        <v>0</v>
      </c>
      <c r="R581" s="385">
        <v>0</v>
      </c>
      <c r="S581" s="386">
        <v>0</v>
      </c>
      <c r="T581" s="384">
        <v>0</v>
      </c>
      <c r="U581" s="385">
        <v>0</v>
      </c>
      <c r="V581" s="385">
        <v>0</v>
      </c>
      <c r="W581" s="385">
        <v>0</v>
      </c>
      <c r="X581" s="386">
        <v>0</v>
      </c>
      <c r="Y581" s="384">
        <v>0</v>
      </c>
      <c r="Z581" s="385">
        <v>0</v>
      </c>
      <c r="AA581" s="385">
        <v>0</v>
      </c>
      <c r="AB581" s="385">
        <v>0</v>
      </c>
      <c r="AC581" s="385">
        <v>0</v>
      </c>
      <c r="AD581" s="386">
        <v>0</v>
      </c>
      <c r="AE581" s="384">
        <v>0</v>
      </c>
      <c r="AF581" s="385">
        <v>0</v>
      </c>
      <c r="AG581" s="385">
        <v>0</v>
      </c>
      <c r="AH581" s="385">
        <v>0</v>
      </c>
      <c r="AI581" s="386">
        <v>0</v>
      </c>
      <c r="AJ581" s="1874">
        <v>0</v>
      </c>
      <c r="AK581" s="1874">
        <v>0</v>
      </c>
      <c r="AL581" s="1874">
        <v>0</v>
      </c>
      <c r="AM581" s="1874">
        <v>0</v>
      </c>
      <c r="AN581" s="1875">
        <v>0</v>
      </c>
    </row>
    <row r="582" spans="1:40" outlineLevel="1">
      <c r="A582" s="521">
        <f>ROW()</f>
        <v>582</v>
      </c>
      <c r="B582" s="35"/>
      <c r="C582" s="758"/>
      <c r="D582" s="45" t="s">
        <v>443</v>
      </c>
      <c r="E582" s="45"/>
      <c r="F582" s="45"/>
      <c r="G582" s="45"/>
      <c r="H582" s="45"/>
      <c r="I582" s="45"/>
      <c r="J582" s="387">
        <v>0</v>
      </c>
      <c r="K582" s="388">
        <v>0</v>
      </c>
      <c r="L582" s="388">
        <v>0</v>
      </c>
      <c r="M582" s="388">
        <v>0</v>
      </c>
      <c r="N582" s="389">
        <v>0</v>
      </c>
      <c r="O582" s="387">
        <v>0</v>
      </c>
      <c r="P582" s="388">
        <v>0</v>
      </c>
      <c r="Q582" s="388">
        <v>0</v>
      </c>
      <c r="R582" s="388">
        <v>0</v>
      </c>
      <c r="S582" s="389">
        <v>0</v>
      </c>
      <c r="T582" s="387">
        <v>0</v>
      </c>
      <c r="U582" s="388">
        <v>0</v>
      </c>
      <c r="V582" s="388">
        <v>0</v>
      </c>
      <c r="W582" s="388">
        <v>0</v>
      </c>
      <c r="X582" s="389">
        <v>0</v>
      </c>
      <c r="Y582" s="387">
        <v>0</v>
      </c>
      <c r="Z582" s="388">
        <v>0</v>
      </c>
      <c r="AA582" s="388">
        <v>0</v>
      </c>
      <c r="AB582" s="388">
        <v>0</v>
      </c>
      <c r="AC582" s="388">
        <v>0</v>
      </c>
      <c r="AD582" s="389">
        <v>0</v>
      </c>
      <c r="AE582" s="387">
        <v>0</v>
      </c>
      <c r="AF582" s="388">
        <v>0</v>
      </c>
      <c r="AG582" s="388">
        <v>0</v>
      </c>
      <c r="AH582" s="388">
        <v>0</v>
      </c>
      <c r="AI582" s="389">
        <v>0</v>
      </c>
      <c r="AJ582" s="1876">
        <v>0</v>
      </c>
      <c r="AK582" s="1876">
        <v>0</v>
      </c>
      <c r="AL582" s="1876">
        <v>0</v>
      </c>
      <c r="AM582" s="1876">
        <v>0</v>
      </c>
      <c r="AN582" s="1877">
        <v>0</v>
      </c>
    </row>
    <row r="583" spans="1:40" outlineLevel="1">
      <c r="A583" s="521">
        <f>ROW()</f>
        <v>583</v>
      </c>
      <c r="B583" s="35"/>
      <c r="C583" s="758"/>
      <c r="D583" s="33" t="s">
        <v>24</v>
      </c>
      <c r="F583" s="151"/>
      <c r="G583" s="151"/>
      <c r="H583" s="151"/>
      <c r="I583" s="151"/>
      <c r="J583" s="251">
        <f t="shared" ref="J583:AN583" si="493">SUM(J567:J582)</f>
        <v>0</v>
      </c>
      <c r="K583" s="58">
        <f t="shared" si="493"/>
        <v>0</v>
      </c>
      <c r="L583" s="58">
        <f t="shared" si="493"/>
        <v>0</v>
      </c>
      <c r="M583" s="58">
        <f t="shared" si="493"/>
        <v>0</v>
      </c>
      <c r="N583" s="247">
        <f t="shared" si="493"/>
        <v>0</v>
      </c>
      <c r="O583" s="251">
        <f t="shared" si="493"/>
        <v>0</v>
      </c>
      <c r="P583" s="58">
        <f t="shared" si="493"/>
        <v>0</v>
      </c>
      <c r="Q583" s="58">
        <f t="shared" si="493"/>
        <v>0</v>
      </c>
      <c r="R583" s="58">
        <f t="shared" si="493"/>
        <v>0</v>
      </c>
      <c r="S583" s="247">
        <f t="shared" si="493"/>
        <v>0</v>
      </c>
      <c r="T583" s="251">
        <f t="shared" si="493"/>
        <v>0</v>
      </c>
      <c r="U583" s="58">
        <f t="shared" si="493"/>
        <v>0</v>
      </c>
      <c r="V583" s="58">
        <f t="shared" si="493"/>
        <v>0</v>
      </c>
      <c r="W583" s="58">
        <f t="shared" si="493"/>
        <v>0</v>
      </c>
      <c r="X583" s="247">
        <f t="shared" si="493"/>
        <v>0</v>
      </c>
      <c r="Y583" s="251">
        <f t="shared" si="493"/>
        <v>0</v>
      </c>
      <c r="Z583" s="58">
        <f t="shared" si="493"/>
        <v>0</v>
      </c>
      <c r="AA583" s="58">
        <f t="shared" si="493"/>
        <v>0</v>
      </c>
      <c r="AB583" s="58">
        <f t="shared" si="493"/>
        <v>0</v>
      </c>
      <c r="AC583" s="58">
        <f t="shared" si="493"/>
        <v>0</v>
      </c>
      <c r="AD583" s="247">
        <f t="shared" si="493"/>
        <v>0</v>
      </c>
      <c r="AE583" s="251">
        <f t="shared" si="493"/>
        <v>0</v>
      </c>
      <c r="AF583" s="58">
        <f t="shared" si="493"/>
        <v>0</v>
      </c>
      <c r="AG583" s="58">
        <f t="shared" si="493"/>
        <v>0</v>
      </c>
      <c r="AH583" s="58">
        <f t="shared" si="493"/>
        <v>0</v>
      </c>
      <c r="AI583" s="247">
        <f t="shared" si="493"/>
        <v>0</v>
      </c>
      <c r="AJ583" s="58">
        <f t="shared" si="493"/>
        <v>0</v>
      </c>
      <c r="AK583" s="58">
        <f t="shared" si="493"/>
        <v>0</v>
      </c>
      <c r="AL583" s="58">
        <f t="shared" si="493"/>
        <v>0</v>
      </c>
      <c r="AM583" s="58">
        <f t="shared" si="493"/>
        <v>0</v>
      </c>
      <c r="AN583" s="247">
        <f t="shared" si="493"/>
        <v>0</v>
      </c>
    </row>
    <row r="584" spans="1:40">
      <c r="A584" s="853" t="s">
        <v>104</v>
      </c>
      <c r="B584" s="717"/>
      <c r="C584" s="757"/>
      <c r="D584" s="717"/>
      <c r="E584" s="717"/>
      <c r="F584" s="717"/>
      <c r="G584" s="717"/>
      <c r="H584" s="717"/>
      <c r="I584" s="718"/>
      <c r="J584" s="719"/>
      <c r="K584" s="718"/>
      <c r="L584" s="718"/>
      <c r="M584" s="718"/>
      <c r="N584" s="720"/>
      <c r="O584" s="719"/>
      <c r="P584" s="718"/>
      <c r="Q584" s="718"/>
      <c r="R584" s="718"/>
      <c r="S584" s="720"/>
      <c r="T584" s="719"/>
      <c r="U584" s="718"/>
      <c r="V584" s="718"/>
      <c r="W584" s="718"/>
      <c r="X584" s="720"/>
      <c r="Y584" s="719"/>
      <c r="Z584" s="718"/>
      <c r="AA584" s="718"/>
      <c r="AB584" s="718"/>
      <c r="AC584" s="718"/>
      <c r="AD584" s="720"/>
      <c r="AE584" s="719"/>
      <c r="AF584" s="718"/>
      <c r="AG584" s="718"/>
      <c r="AH584" s="718"/>
      <c r="AI584" s="720"/>
      <c r="AJ584" s="718"/>
      <c r="AK584" s="718"/>
      <c r="AL584" s="718"/>
      <c r="AM584" s="718"/>
      <c r="AN584" s="720"/>
    </row>
    <row r="585" spans="1:40" outlineLevel="1">
      <c r="A585" s="521">
        <f>ROW()</f>
        <v>585</v>
      </c>
      <c r="B585" s="35"/>
      <c r="C585" s="756" t="s">
        <v>86</v>
      </c>
      <c r="J585" s="1906" t="str">
        <f>"Actual 1 (FA1) [m$ "&amp;$G$43&amp;"]"</f>
        <v>Actual 1 (FA1) [m$ 31/12/2023]</v>
      </c>
      <c r="K585" s="1907"/>
      <c r="L585" s="1907"/>
      <c r="M585" s="1907"/>
      <c r="N585" s="1908"/>
      <c r="O585" s="1906" t="str">
        <f>"Actual 2 [m$ "&amp;$G$43&amp;"]"</f>
        <v>Actual 2 [m$ 31/12/2023]</v>
      </c>
      <c r="P585" s="1907"/>
      <c r="Q585" s="1907"/>
      <c r="R585" s="1907"/>
      <c r="S585" s="1908"/>
      <c r="T585" s="1906" t="str">
        <f>"Actual 3 [m$ "&amp;$G$43&amp;"]"</f>
        <v>Actual 3 [m$ 31/12/2023]</v>
      </c>
      <c r="U585" s="1907"/>
      <c r="V585" s="1907"/>
      <c r="W585" s="1907"/>
      <c r="X585" s="1908"/>
      <c r="Y585" s="1423"/>
      <c r="Z585" s="1424"/>
      <c r="AA585" s="1424" t="str">
        <f>"Actual 4 [m$ "&amp;$G$43&amp;"]"</f>
        <v>Actual 4 [m$ 31/12/2023]</v>
      </c>
      <c r="AB585" s="1424"/>
      <c r="AC585" s="1424"/>
      <c r="AD585" s="1426"/>
      <c r="AE585" s="1413"/>
      <c r="AF585" s="1137" t="str">
        <f>"Actual 5 [m$ "&amp;$G$43&amp;"]"</f>
        <v>Actual 5 [m$ 31/12/2023]</v>
      </c>
      <c r="AG585" s="1137"/>
      <c r="AH585" s="1596" t="str">
        <f>"Forecast 5 [m$ "&amp;$G$43&amp;"]"</f>
        <v>Forecast 5 [m$ 31/12/2023]</v>
      </c>
      <c r="AI585" s="1595"/>
      <c r="AJ585" s="1137"/>
      <c r="AK585" s="1137"/>
      <c r="AL585" s="1137" t="str">
        <f>"Forecast 6 [m$ "&amp;$G$43&amp;"]"</f>
        <v>Forecast 6 [m$ 31/12/2023]</v>
      </c>
      <c r="AM585" s="1137"/>
      <c r="AN585" s="1160"/>
    </row>
    <row r="586" spans="1:40" outlineLevel="1">
      <c r="A586" s="521">
        <f>ROW()</f>
        <v>586</v>
      </c>
      <c r="B586" s="35"/>
      <c r="C586" s="758"/>
      <c r="D586" s="33" t="s">
        <v>300</v>
      </c>
      <c r="J586" s="252">
        <f t="shared" ref="J586:X586" si="494">(J529+J548+J567)*$X$43</f>
        <v>0</v>
      </c>
      <c r="K586" s="53">
        <f t="shared" si="494"/>
        <v>0</v>
      </c>
      <c r="L586" s="53">
        <f t="shared" si="494"/>
        <v>0</v>
      </c>
      <c r="M586" s="53">
        <f t="shared" si="494"/>
        <v>0</v>
      </c>
      <c r="N586" s="44">
        <f t="shared" si="494"/>
        <v>0</v>
      </c>
      <c r="O586" s="252">
        <f t="shared" si="494"/>
        <v>0</v>
      </c>
      <c r="P586" s="53">
        <f t="shared" si="494"/>
        <v>0</v>
      </c>
      <c r="Q586" s="53">
        <f t="shared" si="494"/>
        <v>0</v>
      </c>
      <c r="R586" s="53">
        <f t="shared" si="494"/>
        <v>0</v>
      </c>
      <c r="S586" s="44">
        <f t="shared" si="494"/>
        <v>0</v>
      </c>
      <c r="T586" s="252">
        <f t="shared" si="494"/>
        <v>0</v>
      </c>
      <c r="U586" s="53">
        <f t="shared" si="494"/>
        <v>0</v>
      </c>
      <c r="V586" s="53">
        <f t="shared" si="494"/>
        <v>0</v>
      </c>
      <c r="W586" s="53">
        <f t="shared" si="494"/>
        <v>0</v>
      </c>
      <c r="X586" s="44">
        <f t="shared" si="494"/>
        <v>0</v>
      </c>
      <c r="Y586" s="252">
        <f t="shared" ref="Y586:AI586" si="495">(Y529+Y548+Y567)*Y$43</f>
        <v>0</v>
      </c>
      <c r="Z586" s="53">
        <f t="shared" si="495"/>
        <v>0</v>
      </c>
      <c r="AA586" s="53">
        <f t="shared" si="495"/>
        <v>0</v>
      </c>
      <c r="AB586" s="53">
        <f t="shared" si="495"/>
        <v>0</v>
      </c>
      <c r="AC586" s="53">
        <f t="shared" si="495"/>
        <v>0</v>
      </c>
      <c r="AD586" s="44">
        <f t="shared" si="495"/>
        <v>0</v>
      </c>
      <c r="AE586" s="252">
        <f t="shared" si="495"/>
        <v>0</v>
      </c>
      <c r="AF586" s="53">
        <f t="shared" si="495"/>
        <v>0</v>
      </c>
      <c r="AG586" s="53">
        <f t="shared" si="495"/>
        <v>0</v>
      </c>
      <c r="AH586" s="53">
        <f t="shared" si="495"/>
        <v>0</v>
      </c>
      <c r="AI586" s="44">
        <f t="shared" si="495"/>
        <v>0</v>
      </c>
      <c r="AJ586" s="53">
        <f>(AJ529+AJ548+AJ567)*$AH$43</f>
        <v>0</v>
      </c>
      <c r="AK586" s="53">
        <f t="shared" ref="AK586:AN586" si="496">(AK529+AK548+AK567)*$AH$43</f>
        <v>0</v>
      </c>
      <c r="AL586" s="53">
        <f t="shared" si="496"/>
        <v>0</v>
      </c>
      <c r="AM586" s="53">
        <f t="shared" si="496"/>
        <v>0</v>
      </c>
      <c r="AN586" s="44">
        <f t="shared" si="496"/>
        <v>0</v>
      </c>
    </row>
    <row r="587" spans="1:40" outlineLevel="1">
      <c r="A587" s="521">
        <f>ROW()</f>
        <v>587</v>
      </c>
      <c r="B587" s="35"/>
      <c r="C587" s="758"/>
      <c r="D587" s="33" t="s">
        <v>301</v>
      </c>
      <c r="J587" s="252">
        <f t="shared" ref="J587:X587" si="497">(J530+J549+J568)*$X$43</f>
        <v>0</v>
      </c>
      <c r="K587" s="53">
        <f t="shared" si="497"/>
        <v>0</v>
      </c>
      <c r="L587" s="53">
        <f t="shared" si="497"/>
        <v>0</v>
      </c>
      <c r="M587" s="53">
        <f t="shared" si="497"/>
        <v>0</v>
      </c>
      <c r="N587" s="44">
        <f t="shared" si="497"/>
        <v>0</v>
      </c>
      <c r="O587" s="252">
        <f t="shared" si="497"/>
        <v>0</v>
      </c>
      <c r="P587" s="53">
        <f t="shared" si="497"/>
        <v>0</v>
      </c>
      <c r="Q587" s="53">
        <f t="shared" si="497"/>
        <v>0</v>
      </c>
      <c r="R587" s="53">
        <f t="shared" si="497"/>
        <v>0</v>
      </c>
      <c r="S587" s="44">
        <f t="shared" si="497"/>
        <v>0</v>
      </c>
      <c r="T587" s="252">
        <f t="shared" si="497"/>
        <v>0</v>
      </c>
      <c r="U587" s="53">
        <f t="shared" si="497"/>
        <v>0</v>
      </c>
      <c r="V587" s="53">
        <f t="shared" si="497"/>
        <v>0</v>
      </c>
      <c r="W587" s="53">
        <f t="shared" si="497"/>
        <v>0</v>
      </c>
      <c r="X587" s="44">
        <f t="shared" si="497"/>
        <v>0</v>
      </c>
      <c r="Y587" s="252">
        <f t="shared" ref="Y587:AI587" si="498">(Y530+Y549+Y568)*Y$43</f>
        <v>0</v>
      </c>
      <c r="Z587" s="53">
        <f t="shared" si="498"/>
        <v>0</v>
      </c>
      <c r="AA587" s="53">
        <f t="shared" si="498"/>
        <v>0</v>
      </c>
      <c r="AB587" s="53">
        <f t="shared" si="498"/>
        <v>0</v>
      </c>
      <c r="AC587" s="53">
        <f t="shared" si="498"/>
        <v>0</v>
      </c>
      <c r="AD587" s="44">
        <f t="shared" si="498"/>
        <v>0</v>
      </c>
      <c r="AE587" s="252">
        <f t="shared" si="498"/>
        <v>0</v>
      </c>
      <c r="AF587" s="53">
        <f t="shared" si="498"/>
        <v>0</v>
      </c>
      <c r="AG587" s="53">
        <f t="shared" si="498"/>
        <v>0</v>
      </c>
      <c r="AH587" s="53">
        <f t="shared" si="498"/>
        <v>0</v>
      </c>
      <c r="AI587" s="44">
        <f t="shared" si="498"/>
        <v>0</v>
      </c>
      <c r="AJ587" s="53">
        <f t="shared" ref="AJ587:AN587" si="499">(AJ530+AJ549+AJ568)*$AH$43</f>
        <v>0</v>
      </c>
      <c r="AK587" s="53">
        <f t="shared" si="499"/>
        <v>0</v>
      </c>
      <c r="AL587" s="53">
        <f t="shared" si="499"/>
        <v>0</v>
      </c>
      <c r="AM587" s="53">
        <f t="shared" si="499"/>
        <v>0</v>
      </c>
      <c r="AN587" s="44">
        <f t="shared" si="499"/>
        <v>0</v>
      </c>
    </row>
    <row r="588" spans="1:40" outlineLevel="1">
      <c r="A588" s="521">
        <f>ROW()</f>
        <v>588</v>
      </c>
      <c r="B588" s="35"/>
      <c r="C588" s="758"/>
      <c r="D588" s="33" t="s">
        <v>29</v>
      </c>
      <c r="J588" s="252">
        <f t="shared" ref="J588:X588" si="500">(J531+J550+J569)*$X$43</f>
        <v>0</v>
      </c>
      <c r="K588" s="53">
        <f t="shared" si="500"/>
        <v>0</v>
      </c>
      <c r="L588" s="53">
        <f t="shared" si="500"/>
        <v>0</v>
      </c>
      <c r="M588" s="53">
        <f t="shared" si="500"/>
        <v>0</v>
      </c>
      <c r="N588" s="44">
        <f t="shared" si="500"/>
        <v>0</v>
      </c>
      <c r="O588" s="252">
        <f t="shared" si="500"/>
        <v>0</v>
      </c>
      <c r="P588" s="53">
        <f t="shared" si="500"/>
        <v>0</v>
      </c>
      <c r="Q588" s="53">
        <f t="shared" si="500"/>
        <v>0</v>
      </c>
      <c r="R588" s="53">
        <f t="shared" si="500"/>
        <v>0</v>
      </c>
      <c r="S588" s="44">
        <f t="shared" si="500"/>
        <v>0</v>
      </c>
      <c r="T588" s="252">
        <f t="shared" si="500"/>
        <v>0</v>
      </c>
      <c r="U588" s="53">
        <f t="shared" si="500"/>
        <v>0</v>
      </c>
      <c r="V588" s="53">
        <f t="shared" si="500"/>
        <v>0</v>
      </c>
      <c r="W588" s="53">
        <f t="shared" si="500"/>
        <v>0</v>
      </c>
      <c r="X588" s="44">
        <f t="shared" si="500"/>
        <v>0</v>
      </c>
      <c r="Y588" s="252">
        <f t="shared" ref="Y588:AI588" si="501">(Y531+Y550+Y569)*Y$43</f>
        <v>0</v>
      </c>
      <c r="Z588" s="53">
        <f t="shared" si="501"/>
        <v>0</v>
      </c>
      <c r="AA588" s="53">
        <f t="shared" si="501"/>
        <v>0</v>
      </c>
      <c r="AB588" s="53">
        <f t="shared" si="501"/>
        <v>0</v>
      </c>
      <c r="AC588" s="53">
        <f t="shared" si="501"/>
        <v>0</v>
      </c>
      <c r="AD588" s="44">
        <f t="shared" si="501"/>
        <v>0</v>
      </c>
      <c r="AE588" s="252">
        <f t="shared" si="501"/>
        <v>0</v>
      </c>
      <c r="AF588" s="53">
        <f t="shared" si="501"/>
        <v>0</v>
      </c>
      <c r="AG588" s="53">
        <f t="shared" si="501"/>
        <v>0</v>
      </c>
      <c r="AH588" s="53">
        <f t="shared" si="501"/>
        <v>0</v>
      </c>
      <c r="AI588" s="44">
        <f t="shared" si="501"/>
        <v>0</v>
      </c>
      <c r="AJ588" s="53">
        <f t="shared" ref="AJ588:AN588" si="502">(AJ531+AJ550+AJ569)*$AH$43</f>
        <v>0</v>
      </c>
      <c r="AK588" s="53">
        <f t="shared" si="502"/>
        <v>0</v>
      </c>
      <c r="AL588" s="53">
        <f t="shared" si="502"/>
        <v>0</v>
      </c>
      <c r="AM588" s="53">
        <f t="shared" si="502"/>
        <v>0</v>
      </c>
      <c r="AN588" s="44">
        <f t="shared" si="502"/>
        <v>0</v>
      </c>
    </row>
    <row r="589" spans="1:40" outlineLevel="1">
      <c r="A589" s="521">
        <f>ROW()</f>
        <v>589</v>
      </c>
      <c r="B589" s="35"/>
      <c r="C589" s="758"/>
      <c r="D589" s="33" t="s">
        <v>30</v>
      </c>
      <c r="J589" s="252">
        <f t="shared" ref="J589:X589" si="503">(J532+J551+J570)*$X$43</f>
        <v>0</v>
      </c>
      <c r="K589" s="53">
        <f t="shared" si="503"/>
        <v>0</v>
      </c>
      <c r="L589" s="53">
        <f t="shared" si="503"/>
        <v>0</v>
      </c>
      <c r="M589" s="53">
        <f t="shared" si="503"/>
        <v>0</v>
      </c>
      <c r="N589" s="44">
        <f t="shared" si="503"/>
        <v>0</v>
      </c>
      <c r="O589" s="252">
        <f t="shared" si="503"/>
        <v>0</v>
      </c>
      <c r="P589" s="53">
        <f t="shared" si="503"/>
        <v>0</v>
      </c>
      <c r="Q589" s="53">
        <f t="shared" si="503"/>
        <v>0</v>
      </c>
      <c r="R589" s="53">
        <f t="shared" si="503"/>
        <v>0</v>
      </c>
      <c r="S589" s="44">
        <f t="shared" si="503"/>
        <v>0</v>
      </c>
      <c r="T589" s="252">
        <f t="shared" si="503"/>
        <v>0</v>
      </c>
      <c r="U589" s="53">
        <f t="shared" si="503"/>
        <v>0</v>
      </c>
      <c r="V589" s="53">
        <f t="shared" si="503"/>
        <v>0</v>
      </c>
      <c r="W589" s="53">
        <f t="shared" si="503"/>
        <v>0</v>
      </c>
      <c r="X589" s="44">
        <f t="shared" si="503"/>
        <v>0</v>
      </c>
      <c r="Y589" s="252">
        <f t="shared" ref="Y589:AI589" si="504">(Y532+Y551+Y570)*Y$43</f>
        <v>0</v>
      </c>
      <c r="Z589" s="53">
        <f t="shared" si="504"/>
        <v>0</v>
      </c>
      <c r="AA589" s="53">
        <f t="shared" si="504"/>
        <v>0</v>
      </c>
      <c r="AB589" s="53">
        <f t="shared" si="504"/>
        <v>0</v>
      </c>
      <c r="AC589" s="53">
        <f t="shared" si="504"/>
        <v>0</v>
      </c>
      <c r="AD589" s="44">
        <f t="shared" si="504"/>
        <v>0</v>
      </c>
      <c r="AE589" s="252">
        <f t="shared" si="504"/>
        <v>0</v>
      </c>
      <c r="AF589" s="53">
        <f t="shared" si="504"/>
        <v>0</v>
      </c>
      <c r="AG589" s="53">
        <f t="shared" si="504"/>
        <v>0</v>
      </c>
      <c r="AH589" s="53">
        <f t="shared" si="504"/>
        <v>0</v>
      </c>
      <c r="AI589" s="44">
        <f t="shared" si="504"/>
        <v>0</v>
      </c>
      <c r="AJ589" s="53">
        <f t="shared" ref="AJ589:AN589" si="505">(AJ532+AJ551+AJ570)*$AH$43</f>
        <v>0</v>
      </c>
      <c r="AK589" s="53">
        <f t="shared" si="505"/>
        <v>0</v>
      </c>
      <c r="AL589" s="53">
        <f t="shared" si="505"/>
        <v>0</v>
      </c>
      <c r="AM589" s="53">
        <f t="shared" si="505"/>
        <v>0</v>
      </c>
      <c r="AN589" s="44">
        <f t="shared" si="505"/>
        <v>0</v>
      </c>
    </row>
    <row r="590" spans="1:40" outlineLevel="1">
      <c r="A590" s="521">
        <f>ROW()</f>
        <v>590</v>
      </c>
      <c r="B590" s="35"/>
      <c r="C590" s="758"/>
      <c r="D590" s="33" t="s">
        <v>31</v>
      </c>
      <c r="J590" s="252">
        <f t="shared" ref="J590:X590" si="506">(J533+J552+J571)*$X$43</f>
        <v>0</v>
      </c>
      <c r="K590" s="53">
        <f t="shared" si="506"/>
        <v>0</v>
      </c>
      <c r="L590" s="53">
        <f t="shared" si="506"/>
        <v>0</v>
      </c>
      <c r="M590" s="53">
        <f t="shared" si="506"/>
        <v>0</v>
      </c>
      <c r="N590" s="44">
        <f t="shared" si="506"/>
        <v>0</v>
      </c>
      <c r="O590" s="252">
        <f t="shared" si="506"/>
        <v>0</v>
      </c>
      <c r="P590" s="53">
        <f t="shared" si="506"/>
        <v>0</v>
      </c>
      <c r="Q590" s="53">
        <f t="shared" si="506"/>
        <v>0</v>
      </c>
      <c r="R590" s="53">
        <f t="shared" si="506"/>
        <v>0</v>
      </c>
      <c r="S590" s="44">
        <f t="shared" si="506"/>
        <v>0</v>
      </c>
      <c r="T590" s="252">
        <f t="shared" si="506"/>
        <v>0</v>
      </c>
      <c r="U590" s="53">
        <f t="shared" si="506"/>
        <v>0</v>
      </c>
      <c r="V590" s="53">
        <f t="shared" si="506"/>
        <v>0</v>
      </c>
      <c r="W590" s="53">
        <f t="shared" si="506"/>
        <v>0</v>
      </c>
      <c r="X590" s="44">
        <f t="shared" si="506"/>
        <v>0</v>
      </c>
      <c r="Y590" s="252">
        <f t="shared" ref="Y590:AI590" si="507">(Y533+Y552+Y571)*Y$43</f>
        <v>0</v>
      </c>
      <c r="Z590" s="53">
        <f t="shared" si="507"/>
        <v>0</v>
      </c>
      <c r="AA590" s="53">
        <f t="shared" si="507"/>
        <v>0</v>
      </c>
      <c r="AB590" s="53">
        <f t="shared" si="507"/>
        <v>0</v>
      </c>
      <c r="AC590" s="53">
        <f t="shared" si="507"/>
        <v>0</v>
      </c>
      <c r="AD590" s="44">
        <f t="shared" si="507"/>
        <v>0</v>
      </c>
      <c r="AE590" s="252">
        <f t="shared" si="507"/>
        <v>0</v>
      </c>
      <c r="AF590" s="53">
        <f t="shared" si="507"/>
        <v>0</v>
      </c>
      <c r="AG590" s="53">
        <f t="shared" si="507"/>
        <v>0</v>
      </c>
      <c r="AH590" s="53">
        <f t="shared" si="507"/>
        <v>0</v>
      </c>
      <c r="AI590" s="44">
        <f t="shared" si="507"/>
        <v>0</v>
      </c>
      <c r="AJ590" s="53">
        <f t="shared" ref="AJ590:AN590" si="508">(AJ533+AJ552+AJ571)*$AH$43</f>
        <v>0</v>
      </c>
      <c r="AK590" s="53">
        <f t="shared" si="508"/>
        <v>0</v>
      </c>
      <c r="AL590" s="53">
        <f t="shared" si="508"/>
        <v>0</v>
      </c>
      <c r="AM590" s="53">
        <f t="shared" si="508"/>
        <v>0</v>
      </c>
      <c r="AN590" s="44">
        <f t="shared" si="508"/>
        <v>0</v>
      </c>
    </row>
    <row r="591" spans="1:40" outlineLevel="1">
      <c r="A591" s="521">
        <f>ROW()</f>
        <v>591</v>
      </c>
      <c r="B591" s="35"/>
      <c r="C591" s="758"/>
      <c r="D591" s="33" t="s">
        <v>32</v>
      </c>
      <c r="J591" s="252">
        <f t="shared" ref="J591:X591" si="509">(J534+J553+J572)*$X$43</f>
        <v>0</v>
      </c>
      <c r="K591" s="53">
        <f t="shared" si="509"/>
        <v>0</v>
      </c>
      <c r="L591" s="53">
        <f t="shared" si="509"/>
        <v>0</v>
      </c>
      <c r="M591" s="53">
        <f t="shared" si="509"/>
        <v>0</v>
      </c>
      <c r="N591" s="44">
        <f t="shared" si="509"/>
        <v>0</v>
      </c>
      <c r="O591" s="252">
        <f t="shared" si="509"/>
        <v>0</v>
      </c>
      <c r="P591" s="53">
        <f t="shared" si="509"/>
        <v>0</v>
      </c>
      <c r="Q591" s="53">
        <f t="shared" si="509"/>
        <v>0</v>
      </c>
      <c r="R591" s="53">
        <f t="shared" si="509"/>
        <v>0</v>
      </c>
      <c r="S591" s="44">
        <f t="shared" si="509"/>
        <v>0</v>
      </c>
      <c r="T591" s="252">
        <f t="shared" si="509"/>
        <v>0</v>
      </c>
      <c r="U591" s="53">
        <f t="shared" si="509"/>
        <v>0</v>
      </c>
      <c r="V591" s="53">
        <f t="shared" si="509"/>
        <v>0</v>
      </c>
      <c r="W591" s="53">
        <f t="shared" si="509"/>
        <v>0</v>
      </c>
      <c r="X591" s="44">
        <f t="shared" si="509"/>
        <v>0</v>
      </c>
      <c r="Y591" s="252">
        <f t="shared" ref="Y591:AI591" si="510">(Y534+Y553+Y572)*Y$43</f>
        <v>0</v>
      </c>
      <c r="Z591" s="53">
        <f t="shared" si="510"/>
        <v>0</v>
      </c>
      <c r="AA591" s="53">
        <f t="shared" si="510"/>
        <v>0</v>
      </c>
      <c r="AB591" s="53">
        <f t="shared" si="510"/>
        <v>0</v>
      </c>
      <c r="AC591" s="53">
        <f t="shared" si="510"/>
        <v>0</v>
      </c>
      <c r="AD591" s="44">
        <f t="shared" si="510"/>
        <v>0</v>
      </c>
      <c r="AE591" s="252">
        <f t="shared" si="510"/>
        <v>0</v>
      </c>
      <c r="AF591" s="53">
        <f t="shared" si="510"/>
        <v>0</v>
      </c>
      <c r="AG591" s="53">
        <f t="shared" si="510"/>
        <v>0</v>
      </c>
      <c r="AH591" s="53">
        <f t="shared" si="510"/>
        <v>0</v>
      </c>
      <c r="AI591" s="44">
        <f t="shared" si="510"/>
        <v>0</v>
      </c>
      <c r="AJ591" s="53">
        <f t="shared" ref="AJ591:AN591" si="511">(AJ534+AJ553+AJ572)*$AH$43</f>
        <v>0</v>
      </c>
      <c r="AK591" s="53">
        <f t="shared" si="511"/>
        <v>0</v>
      </c>
      <c r="AL591" s="53">
        <f t="shared" si="511"/>
        <v>0</v>
      </c>
      <c r="AM591" s="53">
        <f t="shared" si="511"/>
        <v>0</v>
      </c>
      <c r="AN591" s="44">
        <f t="shared" si="511"/>
        <v>0</v>
      </c>
    </row>
    <row r="592" spans="1:40" outlineLevel="1">
      <c r="A592" s="521">
        <f>ROW()</f>
        <v>592</v>
      </c>
      <c r="B592" s="35"/>
      <c r="C592" s="758"/>
      <c r="D592" s="33" t="s">
        <v>33</v>
      </c>
      <c r="J592" s="252">
        <f t="shared" ref="J592:X592" si="512">(J535+J554+J573)*$X$43</f>
        <v>0</v>
      </c>
      <c r="K592" s="53">
        <f t="shared" si="512"/>
        <v>0</v>
      </c>
      <c r="L592" s="53">
        <f t="shared" si="512"/>
        <v>0</v>
      </c>
      <c r="M592" s="53">
        <f t="shared" si="512"/>
        <v>0</v>
      </c>
      <c r="N592" s="44">
        <f t="shared" si="512"/>
        <v>0</v>
      </c>
      <c r="O592" s="252">
        <f t="shared" si="512"/>
        <v>0</v>
      </c>
      <c r="P592" s="53">
        <f t="shared" si="512"/>
        <v>0</v>
      </c>
      <c r="Q592" s="53">
        <f t="shared" si="512"/>
        <v>0</v>
      </c>
      <c r="R592" s="53">
        <f t="shared" si="512"/>
        <v>0</v>
      </c>
      <c r="S592" s="44">
        <f t="shared" si="512"/>
        <v>0</v>
      </c>
      <c r="T592" s="252">
        <f t="shared" si="512"/>
        <v>0</v>
      </c>
      <c r="U592" s="53">
        <f t="shared" si="512"/>
        <v>0</v>
      </c>
      <c r="V592" s="53">
        <f t="shared" si="512"/>
        <v>0</v>
      </c>
      <c r="W592" s="53">
        <f t="shared" si="512"/>
        <v>0</v>
      </c>
      <c r="X592" s="44">
        <f t="shared" si="512"/>
        <v>0</v>
      </c>
      <c r="Y592" s="252">
        <f t="shared" ref="Y592:AI592" si="513">(Y535+Y554+Y573)*Y$43</f>
        <v>0</v>
      </c>
      <c r="Z592" s="53">
        <f t="shared" si="513"/>
        <v>0</v>
      </c>
      <c r="AA592" s="53">
        <f t="shared" si="513"/>
        <v>0</v>
      </c>
      <c r="AB592" s="53">
        <f t="shared" si="513"/>
        <v>0</v>
      </c>
      <c r="AC592" s="53">
        <f t="shared" si="513"/>
        <v>0</v>
      </c>
      <c r="AD592" s="44">
        <f t="shared" si="513"/>
        <v>0</v>
      </c>
      <c r="AE592" s="252">
        <f t="shared" si="513"/>
        <v>0</v>
      </c>
      <c r="AF592" s="53">
        <f t="shared" si="513"/>
        <v>0</v>
      </c>
      <c r="AG592" s="53">
        <f t="shared" si="513"/>
        <v>0</v>
      </c>
      <c r="AH592" s="53">
        <f t="shared" si="513"/>
        <v>0</v>
      </c>
      <c r="AI592" s="44">
        <f t="shared" si="513"/>
        <v>0</v>
      </c>
      <c r="AJ592" s="53">
        <f t="shared" ref="AJ592:AN592" si="514">(AJ535+AJ554+AJ573)*$AH$43</f>
        <v>0</v>
      </c>
      <c r="AK592" s="53">
        <f t="shared" si="514"/>
        <v>0</v>
      </c>
      <c r="AL592" s="53">
        <f t="shared" si="514"/>
        <v>0</v>
      </c>
      <c r="AM592" s="53">
        <f t="shared" si="514"/>
        <v>0</v>
      </c>
      <c r="AN592" s="44">
        <f t="shared" si="514"/>
        <v>0</v>
      </c>
    </row>
    <row r="593" spans="1:40" outlineLevel="1">
      <c r="A593" s="521">
        <f>ROW()</f>
        <v>593</v>
      </c>
      <c r="B593" s="35"/>
      <c r="C593" s="758"/>
      <c r="D593" s="33" t="s">
        <v>27</v>
      </c>
      <c r="J593" s="252">
        <f t="shared" ref="J593:X593" si="515">(J536+J555+J574)*$X$43</f>
        <v>0</v>
      </c>
      <c r="K593" s="53">
        <f t="shared" si="515"/>
        <v>0</v>
      </c>
      <c r="L593" s="53">
        <f t="shared" si="515"/>
        <v>0</v>
      </c>
      <c r="M593" s="53">
        <f t="shared" si="515"/>
        <v>0</v>
      </c>
      <c r="N593" s="44">
        <f t="shared" si="515"/>
        <v>0</v>
      </c>
      <c r="O593" s="252">
        <f t="shared" si="515"/>
        <v>0</v>
      </c>
      <c r="P593" s="53">
        <f t="shared" si="515"/>
        <v>0</v>
      </c>
      <c r="Q593" s="53">
        <f t="shared" si="515"/>
        <v>0</v>
      </c>
      <c r="R593" s="53">
        <f t="shared" si="515"/>
        <v>0</v>
      </c>
      <c r="S593" s="44">
        <f t="shared" si="515"/>
        <v>0</v>
      </c>
      <c r="T593" s="252">
        <f t="shared" si="515"/>
        <v>0</v>
      </c>
      <c r="U593" s="53">
        <f t="shared" si="515"/>
        <v>0</v>
      </c>
      <c r="V593" s="53">
        <f t="shared" si="515"/>
        <v>0</v>
      </c>
      <c r="W593" s="53">
        <f t="shared" si="515"/>
        <v>0</v>
      </c>
      <c r="X593" s="44">
        <f t="shared" si="515"/>
        <v>0</v>
      </c>
      <c r="Y593" s="252">
        <f t="shared" ref="Y593:AI593" si="516">(Y536+Y555+Y574)*Y$43</f>
        <v>0</v>
      </c>
      <c r="Z593" s="53">
        <f t="shared" si="516"/>
        <v>0</v>
      </c>
      <c r="AA593" s="53">
        <f t="shared" si="516"/>
        <v>0</v>
      </c>
      <c r="AB593" s="53">
        <f t="shared" si="516"/>
        <v>0</v>
      </c>
      <c r="AC593" s="53">
        <f t="shared" si="516"/>
        <v>0</v>
      </c>
      <c r="AD593" s="44">
        <f t="shared" si="516"/>
        <v>0</v>
      </c>
      <c r="AE593" s="252">
        <f t="shared" si="516"/>
        <v>0</v>
      </c>
      <c r="AF593" s="53">
        <f t="shared" si="516"/>
        <v>0</v>
      </c>
      <c r="AG593" s="53">
        <f t="shared" si="516"/>
        <v>0</v>
      </c>
      <c r="AH593" s="53">
        <f t="shared" si="516"/>
        <v>0</v>
      </c>
      <c r="AI593" s="44">
        <f t="shared" si="516"/>
        <v>0</v>
      </c>
      <c r="AJ593" s="53">
        <f t="shared" ref="AJ593:AN593" si="517">(AJ536+AJ555+AJ574)*$AH$43</f>
        <v>0</v>
      </c>
      <c r="AK593" s="53">
        <f t="shared" si="517"/>
        <v>0</v>
      </c>
      <c r="AL593" s="53">
        <f t="shared" si="517"/>
        <v>0</v>
      </c>
      <c r="AM593" s="53">
        <f t="shared" si="517"/>
        <v>0</v>
      </c>
      <c r="AN593" s="44">
        <f t="shared" si="517"/>
        <v>0</v>
      </c>
    </row>
    <row r="594" spans="1:40" outlineLevel="1">
      <c r="A594" s="521">
        <f>ROW()</f>
        <v>594</v>
      </c>
      <c r="B594" s="35"/>
      <c r="C594" s="758"/>
      <c r="D594" s="33" t="s">
        <v>34</v>
      </c>
      <c r="J594" s="252">
        <f t="shared" ref="J594:X594" si="518">(J537+J556+J575)*$X$43</f>
        <v>0</v>
      </c>
      <c r="K594" s="53">
        <f t="shared" si="518"/>
        <v>0</v>
      </c>
      <c r="L594" s="53">
        <f t="shared" si="518"/>
        <v>0</v>
      </c>
      <c r="M594" s="53">
        <f t="shared" si="518"/>
        <v>0</v>
      </c>
      <c r="N594" s="44">
        <f t="shared" si="518"/>
        <v>0</v>
      </c>
      <c r="O594" s="252">
        <f t="shared" si="518"/>
        <v>0</v>
      </c>
      <c r="P594" s="53">
        <f t="shared" si="518"/>
        <v>0</v>
      </c>
      <c r="Q594" s="53">
        <f t="shared" si="518"/>
        <v>0</v>
      </c>
      <c r="R594" s="53">
        <f t="shared" si="518"/>
        <v>0</v>
      </c>
      <c r="S594" s="44">
        <f t="shared" si="518"/>
        <v>0</v>
      </c>
      <c r="T594" s="252">
        <f t="shared" si="518"/>
        <v>0</v>
      </c>
      <c r="U594" s="53">
        <f t="shared" si="518"/>
        <v>0</v>
      </c>
      <c r="V594" s="53">
        <f t="shared" si="518"/>
        <v>0</v>
      </c>
      <c r="W594" s="53">
        <f t="shared" si="518"/>
        <v>0</v>
      </c>
      <c r="X594" s="44">
        <f t="shared" si="518"/>
        <v>0</v>
      </c>
      <c r="Y594" s="252">
        <f t="shared" ref="Y594:AI594" si="519">(Y537+Y556+Y575)*Y$43</f>
        <v>0</v>
      </c>
      <c r="Z594" s="53">
        <f t="shared" si="519"/>
        <v>0</v>
      </c>
      <c r="AA594" s="53">
        <f t="shared" si="519"/>
        <v>0</v>
      </c>
      <c r="AB594" s="53">
        <f t="shared" si="519"/>
        <v>0</v>
      </c>
      <c r="AC594" s="53">
        <f t="shared" si="519"/>
        <v>0</v>
      </c>
      <c r="AD594" s="44">
        <f t="shared" si="519"/>
        <v>0</v>
      </c>
      <c r="AE594" s="252">
        <f t="shared" si="519"/>
        <v>0</v>
      </c>
      <c r="AF594" s="53">
        <f t="shared" si="519"/>
        <v>0</v>
      </c>
      <c r="AG594" s="53">
        <f t="shared" si="519"/>
        <v>0</v>
      </c>
      <c r="AH594" s="53">
        <f t="shared" si="519"/>
        <v>0</v>
      </c>
      <c r="AI594" s="44">
        <f t="shared" si="519"/>
        <v>0</v>
      </c>
      <c r="AJ594" s="53">
        <f t="shared" ref="AJ594:AN594" si="520">(AJ537+AJ556+AJ575)*$AH$43</f>
        <v>0</v>
      </c>
      <c r="AK594" s="53">
        <f t="shared" si="520"/>
        <v>0</v>
      </c>
      <c r="AL594" s="53">
        <f t="shared" si="520"/>
        <v>0</v>
      </c>
      <c r="AM594" s="53">
        <f t="shared" si="520"/>
        <v>0</v>
      </c>
      <c r="AN594" s="44">
        <f t="shared" si="520"/>
        <v>0</v>
      </c>
    </row>
    <row r="595" spans="1:40" outlineLevel="1">
      <c r="A595" s="521">
        <f>ROW()</f>
        <v>595</v>
      </c>
      <c r="B595" s="35"/>
      <c r="C595" s="758"/>
      <c r="D595" s="33" t="s">
        <v>35</v>
      </c>
      <c r="J595" s="252">
        <f t="shared" ref="J595:X595" si="521">(J538+J557+J576)*$X$43</f>
        <v>0</v>
      </c>
      <c r="K595" s="53">
        <f t="shared" si="521"/>
        <v>0</v>
      </c>
      <c r="L595" s="53">
        <f t="shared" si="521"/>
        <v>0</v>
      </c>
      <c r="M595" s="53">
        <f t="shared" si="521"/>
        <v>0</v>
      </c>
      <c r="N595" s="44">
        <f t="shared" si="521"/>
        <v>0</v>
      </c>
      <c r="O595" s="252">
        <f t="shared" si="521"/>
        <v>0</v>
      </c>
      <c r="P595" s="53">
        <f t="shared" si="521"/>
        <v>0</v>
      </c>
      <c r="Q595" s="53">
        <f t="shared" si="521"/>
        <v>0</v>
      </c>
      <c r="R595" s="53">
        <f t="shared" si="521"/>
        <v>0</v>
      </c>
      <c r="S595" s="44">
        <f t="shared" si="521"/>
        <v>0</v>
      </c>
      <c r="T595" s="252">
        <f t="shared" si="521"/>
        <v>0</v>
      </c>
      <c r="U595" s="53">
        <f t="shared" si="521"/>
        <v>0</v>
      </c>
      <c r="V595" s="53">
        <f t="shared" si="521"/>
        <v>0</v>
      </c>
      <c r="W595" s="53">
        <f t="shared" si="521"/>
        <v>0</v>
      </c>
      <c r="X595" s="44">
        <f t="shared" si="521"/>
        <v>0</v>
      </c>
      <c r="Y595" s="252">
        <f>(Y538+Y557+Y576)*Y$43</f>
        <v>-4.5358979098965829E-2</v>
      </c>
      <c r="Z595" s="53">
        <f t="shared" ref="Z595:AI595" si="522">(Z538+Z557+Z576)*Z$43</f>
        <v>-1.823221537466397E-2</v>
      </c>
      <c r="AA595" s="53">
        <f t="shared" si="522"/>
        <v>-0.23914221984500875</v>
      </c>
      <c r="AB595" s="53">
        <f t="shared" si="522"/>
        <v>-7.4501334255129342E-3</v>
      </c>
      <c r="AC595" s="53">
        <f t="shared" si="522"/>
        <v>0</v>
      </c>
      <c r="AD595" s="44">
        <f t="shared" si="522"/>
        <v>-8.8881381669535294E-3</v>
      </c>
      <c r="AE595" s="252">
        <f t="shared" si="522"/>
        <v>-1.7128626279863481E-2</v>
      </c>
      <c r="AF595" s="53">
        <f t="shared" si="522"/>
        <v>0</v>
      </c>
      <c r="AG595" s="53">
        <f t="shared" si="522"/>
        <v>-1.1932681957186544E-2</v>
      </c>
      <c r="AH595" s="53">
        <f t="shared" si="522"/>
        <v>0</v>
      </c>
      <c r="AI595" s="44">
        <f t="shared" si="522"/>
        <v>0</v>
      </c>
      <c r="AJ595" s="53">
        <f t="shared" ref="AJ595:AN595" si="523">(AJ538+AJ557+AJ576)*$AH$43</f>
        <v>0</v>
      </c>
      <c r="AK595" s="53">
        <f t="shared" si="523"/>
        <v>0</v>
      </c>
      <c r="AL595" s="53">
        <f t="shared" si="523"/>
        <v>0</v>
      </c>
      <c r="AM595" s="53">
        <f t="shared" si="523"/>
        <v>0</v>
      </c>
      <c r="AN595" s="44">
        <f t="shared" si="523"/>
        <v>0</v>
      </c>
    </row>
    <row r="596" spans="1:40" outlineLevel="1">
      <c r="A596" s="521">
        <f>ROW()</f>
        <v>596</v>
      </c>
      <c r="B596" s="35"/>
      <c r="C596" s="758"/>
      <c r="D596" s="33" t="s">
        <v>302</v>
      </c>
      <c r="J596" s="252">
        <f t="shared" ref="J596:X596" si="524">(J539+J558+J577)*$X$43</f>
        <v>0</v>
      </c>
      <c r="K596" s="53">
        <f t="shared" si="524"/>
        <v>0</v>
      </c>
      <c r="L596" s="53">
        <f t="shared" si="524"/>
        <v>0</v>
      </c>
      <c r="M596" s="53">
        <f t="shared" si="524"/>
        <v>0</v>
      </c>
      <c r="N596" s="44">
        <f t="shared" si="524"/>
        <v>0</v>
      </c>
      <c r="O596" s="252">
        <f t="shared" si="524"/>
        <v>0</v>
      </c>
      <c r="P596" s="53">
        <f t="shared" si="524"/>
        <v>0</v>
      </c>
      <c r="Q596" s="53">
        <f t="shared" si="524"/>
        <v>0</v>
      </c>
      <c r="R596" s="53">
        <f t="shared" si="524"/>
        <v>0</v>
      </c>
      <c r="S596" s="44">
        <f t="shared" si="524"/>
        <v>0</v>
      </c>
      <c r="T596" s="252">
        <f t="shared" si="524"/>
        <v>0</v>
      </c>
      <c r="U596" s="53">
        <f t="shared" si="524"/>
        <v>0</v>
      </c>
      <c r="V596" s="53">
        <f t="shared" si="524"/>
        <v>0</v>
      </c>
      <c r="W596" s="53">
        <f t="shared" si="524"/>
        <v>0</v>
      </c>
      <c r="X596" s="44">
        <f t="shared" si="524"/>
        <v>0</v>
      </c>
      <c r="Y596" s="252">
        <f t="shared" ref="Y596:AI596" si="525">(Y539+Y558+Y577)*Y$43</f>
        <v>0</v>
      </c>
      <c r="Z596" s="53">
        <f t="shared" si="525"/>
        <v>0</v>
      </c>
      <c r="AA596" s="53">
        <f t="shared" si="525"/>
        <v>0</v>
      </c>
      <c r="AB596" s="53">
        <f t="shared" si="525"/>
        <v>-0.24287410442462093</v>
      </c>
      <c r="AC596" s="53">
        <f t="shared" si="525"/>
        <v>-0.60783048194366762</v>
      </c>
      <c r="AD596" s="44">
        <f t="shared" si="525"/>
        <v>-1.0239716580034424</v>
      </c>
      <c r="AE596" s="252">
        <f t="shared" si="525"/>
        <v>-0.6689176809726961</v>
      </c>
      <c r="AF596" s="53">
        <f t="shared" si="525"/>
        <v>-0.56574850238252272</v>
      </c>
      <c r="AG596" s="53">
        <f t="shared" si="525"/>
        <v>-0.41433754375382259</v>
      </c>
      <c r="AH596" s="53">
        <f t="shared" si="525"/>
        <v>-0.32805066000000005</v>
      </c>
      <c r="AI596" s="44">
        <f t="shared" si="525"/>
        <v>0</v>
      </c>
      <c r="AJ596" s="53">
        <f t="shared" ref="AJ596:AN596" si="526">(AJ539+AJ558+AJ577)*$AH$43</f>
        <v>0</v>
      </c>
      <c r="AK596" s="53">
        <f t="shared" si="526"/>
        <v>0</v>
      </c>
      <c r="AL596" s="53">
        <f t="shared" si="526"/>
        <v>0</v>
      </c>
      <c r="AM596" s="53">
        <f t="shared" si="526"/>
        <v>0</v>
      </c>
      <c r="AN596" s="44">
        <f t="shared" si="526"/>
        <v>0</v>
      </c>
    </row>
    <row r="597" spans="1:40" outlineLevel="1">
      <c r="A597" s="521">
        <f>ROW()</f>
        <v>597</v>
      </c>
      <c r="B597" s="35"/>
      <c r="C597" s="758"/>
      <c r="D597" s="33" t="s">
        <v>36</v>
      </c>
      <c r="J597" s="252">
        <f t="shared" ref="J597:X597" si="527">(J540+J559+J578)*$X$43</f>
        <v>0</v>
      </c>
      <c r="K597" s="53">
        <f t="shared" si="527"/>
        <v>0</v>
      </c>
      <c r="L597" s="53">
        <f t="shared" si="527"/>
        <v>0</v>
      </c>
      <c r="M597" s="53">
        <f t="shared" si="527"/>
        <v>0</v>
      </c>
      <c r="N597" s="44">
        <f t="shared" si="527"/>
        <v>0</v>
      </c>
      <c r="O597" s="252">
        <f t="shared" si="527"/>
        <v>0</v>
      </c>
      <c r="P597" s="53">
        <f t="shared" si="527"/>
        <v>0</v>
      </c>
      <c r="Q597" s="53">
        <f t="shared" si="527"/>
        <v>0</v>
      </c>
      <c r="R597" s="53">
        <f t="shared" si="527"/>
        <v>0</v>
      </c>
      <c r="S597" s="44">
        <f t="shared" si="527"/>
        <v>0</v>
      </c>
      <c r="T597" s="252">
        <f t="shared" si="527"/>
        <v>0</v>
      </c>
      <c r="U597" s="53">
        <f t="shared" si="527"/>
        <v>0</v>
      </c>
      <c r="V597" s="53">
        <f t="shared" si="527"/>
        <v>0</v>
      </c>
      <c r="W597" s="53">
        <f t="shared" si="527"/>
        <v>0</v>
      </c>
      <c r="X597" s="44">
        <f t="shared" si="527"/>
        <v>0</v>
      </c>
      <c r="Y597" s="252">
        <f t="shared" ref="Y597:AI597" si="528">(Y540+Y559+Y578)*Y$43</f>
        <v>-4.420465980638234E-3</v>
      </c>
      <c r="Z597" s="53">
        <f t="shared" si="528"/>
        <v>0</v>
      </c>
      <c r="AA597" s="53">
        <f t="shared" si="528"/>
        <v>0</v>
      </c>
      <c r="AB597" s="53">
        <f t="shared" si="528"/>
        <v>0</v>
      </c>
      <c r="AC597" s="53">
        <f t="shared" si="528"/>
        <v>0</v>
      </c>
      <c r="AD597" s="44">
        <f t="shared" si="528"/>
        <v>0</v>
      </c>
      <c r="AE597" s="252">
        <f t="shared" si="528"/>
        <v>0</v>
      </c>
      <c r="AF597" s="53">
        <f t="shared" si="528"/>
        <v>0</v>
      </c>
      <c r="AG597" s="53">
        <f t="shared" si="528"/>
        <v>0</v>
      </c>
      <c r="AH597" s="53">
        <f t="shared" si="528"/>
        <v>0</v>
      </c>
      <c r="AI597" s="44">
        <f t="shared" si="528"/>
        <v>0</v>
      </c>
      <c r="AJ597" s="53">
        <f t="shared" ref="AJ597:AN597" si="529">(AJ540+AJ559+AJ578)*$AH$43</f>
        <v>0</v>
      </c>
      <c r="AK597" s="53">
        <f t="shared" si="529"/>
        <v>0</v>
      </c>
      <c r="AL597" s="53">
        <f t="shared" si="529"/>
        <v>0</v>
      </c>
      <c r="AM597" s="53">
        <f t="shared" si="529"/>
        <v>0</v>
      </c>
      <c r="AN597" s="44">
        <f t="shared" si="529"/>
        <v>0</v>
      </c>
    </row>
    <row r="598" spans="1:40" outlineLevel="1">
      <c r="A598" s="521">
        <f>ROW()</f>
        <v>598</v>
      </c>
      <c r="B598" s="35"/>
      <c r="C598" s="758"/>
      <c r="D598" s="33" t="s">
        <v>583</v>
      </c>
      <c r="J598" s="252">
        <f t="shared" ref="J598:X598" si="530">(J541+J560+J579)*$X$43</f>
        <v>0</v>
      </c>
      <c r="K598" s="53">
        <f t="shared" si="530"/>
        <v>0</v>
      </c>
      <c r="L598" s="53">
        <f t="shared" si="530"/>
        <v>0</v>
      </c>
      <c r="M598" s="53">
        <f t="shared" si="530"/>
        <v>0</v>
      </c>
      <c r="N598" s="44">
        <f t="shared" si="530"/>
        <v>0</v>
      </c>
      <c r="O598" s="252">
        <f t="shared" si="530"/>
        <v>0</v>
      </c>
      <c r="P598" s="53">
        <f t="shared" si="530"/>
        <v>0</v>
      </c>
      <c r="Q598" s="53">
        <f t="shared" si="530"/>
        <v>0</v>
      </c>
      <c r="R598" s="53">
        <f t="shared" si="530"/>
        <v>0</v>
      </c>
      <c r="S598" s="44">
        <f t="shared" si="530"/>
        <v>0</v>
      </c>
      <c r="T598" s="252">
        <f t="shared" si="530"/>
        <v>0</v>
      </c>
      <c r="U598" s="53">
        <f t="shared" si="530"/>
        <v>0</v>
      </c>
      <c r="V598" s="53">
        <f t="shared" si="530"/>
        <v>0</v>
      </c>
      <c r="W598" s="53">
        <f t="shared" si="530"/>
        <v>0</v>
      </c>
      <c r="X598" s="44">
        <f t="shared" si="530"/>
        <v>0</v>
      </c>
      <c r="Y598" s="252">
        <f t="shared" ref="Y598:AI598" si="531">(Y541+Y560+Y579)*Y$43</f>
        <v>0</v>
      </c>
      <c r="Z598" s="53">
        <f t="shared" si="531"/>
        <v>0</v>
      </c>
      <c r="AA598" s="53">
        <f t="shared" si="531"/>
        <v>0</v>
      </c>
      <c r="AB598" s="53">
        <f t="shared" si="531"/>
        <v>0</v>
      </c>
      <c r="AC598" s="53">
        <f t="shared" si="531"/>
        <v>0</v>
      </c>
      <c r="AD598" s="44">
        <f t="shared" si="531"/>
        <v>0</v>
      </c>
      <c r="AE598" s="252">
        <f t="shared" si="531"/>
        <v>0</v>
      </c>
      <c r="AF598" s="53">
        <f t="shared" si="531"/>
        <v>0</v>
      </c>
      <c r="AG598" s="53">
        <f t="shared" si="531"/>
        <v>0</v>
      </c>
      <c r="AH598" s="53">
        <f t="shared" si="531"/>
        <v>0</v>
      </c>
      <c r="AI598" s="44">
        <f t="shared" si="531"/>
        <v>0</v>
      </c>
      <c r="AJ598" s="53">
        <f t="shared" ref="AJ598:AN598" si="532">(AJ541+AJ560+AJ579)*$AH$43</f>
        <v>0</v>
      </c>
      <c r="AK598" s="53">
        <f t="shared" si="532"/>
        <v>0</v>
      </c>
      <c r="AL598" s="53">
        <f t="shared" si="532"/>
        <v>0</v>
      </c>
      <c r="AM598" s="53">
        <f t="shared" si="532"/>
        <v>0</v>
      </c>
      <c r="AN598" s="44">
        <f t="shared" si="532"/>
        <v>0</v>
      </c>
    </row>
    <row r="599" spans="1:40" outlineLevel="1">
      <c r="A599" s="521">
        <f>ROW()</f>
        <v>599</v>
      </c>
      <c r="B599" s="35"/>
      <c r="C599" s="758"/>
      <c r="D599" s="33" t="s">
        <v>81</v>
      </c>
      <c r="J599" s="252">
        <f t="shared" ref="J599:X599" si="533">(J542+J561+J580)*$X$43</f>
        <v>0</v>
      </c>
      <c r="K599" s="53">
        <f t="shared" si="533"/>
        <v>0</v>
      </c>
      <c r="L599" s="53">
        <f t="shared" si="533"/>
        <v>0</v>
      </c>
      <c r="M599" s="53">
        <f t="shared" si="533"/>
        <v>0</v>
      </c>
      <c r="N599" s="44">
        <f t="shared" si="533"/>
        <v>0</v>
      </c>
      <c r="O599" s="252">
        <f t="shared" si="533"/>
        <v>0</v>
      </c>
      <c r="P599" s="53">
        <f t="shared" si="533"/>
        <v>0</v>
      </c>
      <c r="Q599" s="53">
        <f t="shared" si="533"/>
        <v>0</v>
      </c>
      <c r="R599" s="53">
        <f t="shared" si="533"/>
        <v>0</v>
      </c>
      <c r="S599" s="44">
        <f t="shared" si="533"/>
        <v>0</v>
      </c>
      <c r="T599" s="252">
        <f t="shared" si="533"/>
        <v>0</v>
      </c>
      <c r="U599" s="53">
        <f t="shared" si="533"/>
        <v>0</v>
      </c>
      <c r="V599" s="53">
        <f t="shared" si="533"/>
        <v>0</v>
      </c>
      <c r="W599" s="53">
        <f t="shared" si="533"/>
        <v>0</v>
      </c>
      <c r="X599" s="44">
        <f t="shared" si="533"/>
        <v>0</v>
      </c>
      <c r="Y599" s="252">
        <f t="shared" ref="Y599:AI599" si="534">(Y542+Y561+Y580)*Y$43</f>
        <v>0</v>
      </c>
      <c r="Z599" s="53">
        <f t="shared" si="534"/>
        <v>0</v>
      </c>
      <c r="AA599" s="53">
        <f t="shared" si="534"/>
        <v>0</v>
      </c>
      <c r="AB599" s="53">
        <f t="shared" si="534"/>
        <v>0</v>
      </c>
      <c r="AC599" s="53">
        <f t="shared" si="534"/>
        <v>0</v>
      </c>
      <c r="AD599" s="44">
        <f t="shared" si="534"/>
        <v>0</v>
      </c>
      <c r="AE599" s="252">
        <f t="shared" si="534"/>
        <v>0</v>
      </c>
      <c r="AF599" s="53">
        <f t="shared" si="534"/>
        <v>0</v>
      </c>
      <c r="AG599" s="53">
        <f t="shared" si="534"/>
        <v>0</v>
      </c>
      <c r="AH599" s="53">
        <f t="shared" si="534"/>
        <v>0</v>
      </c>
      <c r="AI599" s="44">
        <f t="shared" si="534"/>
        <v>0</v>
      </c>
      <c r="AJ599" s="53">
        <f t="shared" ref="AJ599:AN599" si="535">(AJ542+AJ561+AJ580)*$AH$43</f>
        <v>0</v>
      </c>
      <c r="AK599" s="53">
        <f t="shared" si="535"/>
        <v>0</v>
      </c>
      <c r="AL599" s="53">
        <f t="shared" si="535"/>
        <v>0</v>
      </c>
      <c r="AM599" s="53">
        <f t="shared" si="535"/>
        <v>0</v>
      </c>
      <c r="AN599" s="44">
        <f t="shared" si="535"/>
        <v>0</v>
      </c>
    </row>
    <row r="600" spans="1:40" outlineLevel="1">
      <c r="A600" s="521">
        <f>ROW()</f>
        <v>600</v>
      </c>
      <c r="B600" s="35"/>
      <c r="C600" s="758"/>
      <c r="D600" s="33" t="s">
        <v>28</v>
      </c>
      <c r="J600" s="252">
        <f t="shared" ref="J600:X600" si="536">(J543+J562+J581)*$X$43</f>
        <v>0</v>
      </c>
      <c r="K600" s="53">
        <f t="shared" si="536"/>
        <v>0</v>
      </c>
      <c r="L600" s="53">
        <f t="shared" si="536"/>
        <v>0</v>
      </c>
      <c r="M600" s="53">
        <f t="shared" si="536"/>
        <v>0</v>
      </c>
      <c r="N600" s="44">
        <f t="shared" si="536"/>
        <v>0</v>
      </c>
      <c r="O600" s="252">
        <f t="shared" si="536"/>
        <v>0</v>
      </c>
      <c r="P600" s="53">
        <f t="shared" si="536"/>
        <v>0</v>
      </c>
      <c r="Q600" s="53">
        <f t="shared" si="536"/>
        <v>0</v>
      </c>
      <c r="R600" s="53">
        <f t="shared" si="536"/>
        <v>0</v>
      </c>
      <c r="S600" s="44">
        <f t="shared" si="536"/>
        <v>0</v>
      </c>
      <c r="T600" s="252">
        <f t="shared" si="536"/>
        <v>0</v>
      </c>
      <c r="U600" s="53">
        <f t="shared" si="536"/>
        <v>0</v>
      </c>
      <c r="V600" s="53">
        <f t="shared" si="536"/>
        <v>0</v>
      </c>
      <c r="W600" s="53">
        <f t="shared" si="536"/>
        <v>0</v>
      </c>
      <c r="X600" s="44">
        <f t="shared" si="536"/>
        <v>0</v>
      </c>
      <c r="Y600" s="252">
        <f t="shared" ref="Y600:AI600" si="537">(Y543+Y562+Y581)*Y$43</f>
        <v>0</v>
      </c>
      <c r="Z600" s="53">
        <f t="shared" si="537"/>
        <v>0</v>
      </c>
      <c r="AA600" s="53">
        <f t="shared" si="537"/>
        <v>0</v>
      </c>
      <c r="AB600" s="53">
        <f t="shared" si="537"/>
        <v>0</v>
      </c>
      <c r="AC600" s="53">
        <f t="shared" si="537"/>
        <v>0</v>
      </c>
      <c r="AD600" s="44">
        <f t="shared" si="537"/>
        <v>0</v>
      </c>
      <c r="AE600" s="252">
        <f t="shared" si="537"/>
        <v>0</v>
      </c>
      <c r="AF600" s="53">
        <f t="shared" si="537"/>
        <v>0</v>
      </c>
      <c r="AG600" s="53">
        <f t="shared" si="537"/>
        <v>0</v>
      </c>
      <c r="AH600" s="53">
        <f t="shared" si="537"/>
        <v>0</v>
      </c>
      <c r="AI600" s="44">
        <f t="shared" si="537"/>
        <v>0</v>
      </c>
      <c r="AJ600" s="53">
        <f t="shared" ref="AJ600:AN600" si="538">(AJ543+AJ562+AJ581)*$AH$43</f>
        <v>0</v>
      </c>
      <c r="AK600" s="53">
        <f t="shared" si="538"/>
        <v>0</v>
      </c>
      <c r="AL600" s="53">
        <f t="shared" si="538"/>
        <v>0</v>
      </c>
      <c r="AM600" s="53">
        <f t="shared" si="538"/>
        <v>0</v>
      </c>
      <c r="AN600" s="44">
        <f t="shared" si="538"/>
        <v>0</v>
      </c>
    </row>
    <row r="601" spans="1:40" outlineLevel="1">
      <c r="A601" s="521">
        <f>ROW()</f>
        <v>601</v>
      </c>
      <c r="B601" s="35"/>
      <c r="C601" s="758"/>
      <c r="D601" s="45" t="s">
        <v>443</v>
      </c>
      <c r="E601" s="45"/>
      <c r="F601" s="45"/>
      <c r="G601" s="45"/>
      <c r="H601" s="45"/>
      <c r="I601" s="45"/>
      <c r="J601" s="253">
        <f t="shared" ref="J601:X601" si="539">(J544+J563+J582)*$X$43</f>
        <v>0</v>
      </c>
      <c r="K601" s="54">
        <f t="shared" si="539"/>
        <v>0</v>
      </c>
      <c r="L601" s="54">
        <f t="shared" si="539"/>
        <v>0</v>
      </c>
      <c r="M601" s="54">
        <f t="shared" si="539"/>
        <v>0</v>
      </c>
      <c r="N601" s="46">
        <f t="shared" si="539"/>
        <v>0</v>
      </c>
      <c r="O601" s="253">
        <f t="shared" si="539"/>
        <v>0</v>
      </c>
      <c r="P601" s="54">
        <f t="shared" si="539"/>
        <v>0</v>
      </c>
      <c r="Q601" s="54">
        <f t="shared" si="539"/>
        <v>0</v>
      </c>
      <c r="R601" s="54">
        <f t="shared" si="539"/>
        <v>0</v>
      </c>
      <c r="S601" s="46">
        <f t="shared" si="539"/>
        <v>0</v>
      </c>
      <c r="T601" s="253">
        <f t="shared" si="539"/>
        <v>0</v>
      </c>
      <c r="U601" s="54">
        <f t="shared" si="539"/>
        <v>0</v>
      </c>
      <c r="V601" s="54">
        <f t="shared" si="539"/>
        <v>0</v>
      </c>
      <c r="W601" s="54">
        <f t="shared" si="539"/>
        <v>0</v>
      </c>
      <c r="X601" s="46">
        <f t="shared" si="539"/>
        <v>0</v>
      </c>
      <c r="Y601" s="253">
        <f t="shared" ref="Y601:AI601" si="540">(Y544+Y563+Y582)*Y$43</f>
        <v>0</v>
      </c>
      <c r="Z601" s="54">
        <f t="shared" si="540"/>
        <v>0</v>
      </c>
      <c r="AA601" s="54">
        <f t="shared" si="540"/>
        <v>0</v>
      </c>
      <c r="AB601" s="54">
        <f t="shared" si="540"/>
        <v>0</v>
      </c>
      <c r="AC601" s="54">
        <f t="shared" si="540"/>
        <v>0</v>
      </c>
      <c r="AD601" s="46">
        <f t="shared" si="540"/>
        <v>0</v>
      </c>
      <c r="AE601" s="253">
        <f t="shared" si="540"/>
        <v>0</v>
      </c>
      <c r="AF601" s="54">
        <f t="shared" si="540"/>
        <v>0</v>
      </c>
      <c r="AG601" s="54">
        <f t="shared" si="540"/>
        <v>0</v>
      </c>
      <c r="AH601" s="54">
        <f t="shared" si="540"/>
        <v>0</v>
      </c>
      <c r="AI601" s="46">
        <f t="shared" si="540"/>
        <v>0</v>
      </c>
      <c r="AJ601" s="54">
        <f t="shared" ref="AJ601:AN601" si="541">(AJ544+AJ563+AJ582)*$AH$43</f>
        <v>0</v>
      </c>
      <c r="AK601" s="54">
        <f t="shared" si="541"/>
        <v>0</v>
      </c>
      <c r="AL601" s="54">
        <f t="shared" si="541"/>
        <v>0</v>
      </c>
      <c r="AM601" s="54">
        <f t="shared" si="541"/>
        <v>0</v>
      </c>
      <c r="AN601" s="46">
        <f t="shared" si="541"/>
        <v>0</v>
      </c>
    </row>
    <row r="602" spans="1:40" outlineLevel="1">
      <c r="A602" s="521">
        <f>ROW()</f>
        <v>602</v>
      </c>
      <c r="B602" s="35"/>
      <c r="C602" s="758"/>
      <c r="D602" s="33" t="s">
        <v>24</v>
      </c>
      <c r="F602" s="151"/>
      <c r="G602" s="151"/>
      <c r="H602" s="151"/>
      <c r="I602" s="151"/>
      <c r="J602" s="251">
        <f t="shared" ref="J602:AN602" si="542">SUM(J586:J601)</f>
        <v>0</v>
      </c>
      <c r="K602" s="58">
        <f t="shared" si="542"/>
        <v>0</v>
      </c>
      <c r="L602" s="58">
        <f t="shared" si="542"/>
        <v>0</v>
      </c>
      <c r="M602" s="58">
        <f t="shared" si="542"/>
        <v>0</v>
      </c>
      <c r="N602" s="247">
        <f t="shared" si="542"/>
        <v>0</v>
      </c>
      <c r="O602" s="251">
        <f t="shared" si="542"/>
        <v>0</v>
      </c>
      <c r="P602" s="58">
        <f t="shared" si="542"/>
        <v>0</v>
      </c>
      <c r="Q602" s="58">
        <f t="shared" si="542"/>
        <v>0</v>
      </c>
      <c r="R602" s="58">
        <f t="shared" si="542"/>
        <v>0</v>
      </c>
      <c r="S602" s="247">
        <f t="shared" si="542"/>
        <v>0</v>
      </c>
      <c r="T602" s="251">
        <f t="shared" si="542"/>
        <v>0</v>
      </c>
      <c r="U602" s="58">
        <f t="shared" si="542"/>
        <v>0</v>
      </c>
      <c r="V602" s="58">
        <f t="shared" si="542"/>
        <v>0</v>
      </c>
      <c r="W602" s="58">
        <f t="shared" si="542"/>
        <v>0</v>
      </c>
      <c r="X602" s="247">
        <f t="shared" si="542"/>
        <v>0</v>
      </c>
      <c r="Y602" s="251">
        <f t="shared" si="542"/>
        <v>-4.9779445079604065E-2</v>
      </c>
      <c r="Z602" s="58">
        <f t="shared" si="542"/>
        <v>-1.823221537466397E-2</v>
      </c>
      <c r="AA602" s="58">
        <f t="shared" si="542"/>
        <v>-0.23914221984500875</v>
      </c>
      <c r="AB602" s="58">
        <f t="shared" si="542"/>
        <v>-0.25032423785013386</v>
      </c>
      <c r="AC602" s="58">
        <f t="shared" si="542"/>
        <v>-0.60783048194366762</v>
      </c>
      <c r="AD602" s="247">
        <f t="shared" si="542"/>
        <v>-1.0328597961703958</v>
      </c>
      <c r="AE602" s="251">
        <f t="shared" si="542"/>
        <v>-0.68604630725255955</v>
      </c>
      <c r="AF602" s="58">
        <f t="shared" si="542"/>
        <v>-0.56574850238252272</v>
      </c>
      <c r="AG602" s="58">
        <f t="shared" si="542"/>
        <v>-0.42627022571100914</v>
      </c>
      <c r="AH602" s="58">
        <f t="shared" si="542"/>
        <v>-0.32805066000000005</v>
      </c>
      <c r="AI602" s="247">
        <f t="shared" si="542"/>
        <v>0</v>
      </c>
      <c r="AJ602" s="58">
        <f t="shared" si="542"/>
        <v>0</v>
      </c>
      <c r="AK602" s="58">
        <f t="shared" si="542"/>
        <v>0</v>
      </c>
      <c r="AL602" s="58">
        <f t="shared" si="542"/>
        <v>0</v>
      </c>
      <c r="AM602" s="58">
        <f t="shared" si="542"/>
        <v>0</v>
      </c>
      <c r="AN602" s="247">
        <f t="shared" si="542"/>
        <v>0</v>
      </c>
    </row>
    <row r="603" spans="1:40">
      <c r="A603" s="853" t="s">
        <v>375</v>
      </c>
      <c r="B603" s="717"/>
      <c r="C603" s="757"/>
      <c r="D603" s="717"/>
      <c r="E603" s="717"/>
      <c r="F603" s="717"/>
      <c r="G603" s="717"/>
      <c r="H603" s="717"/>
      <c r="I603" s="718"/>
      <c r="J603" s="719"/>
      <c r="K603" s="718"/>
      <c r="L603" s="718"/>
      <c r="M603" s="718"/>
      <c r="N603" s="720"/>
      <c r="O603" s="719"/>
      <c r="P603" s="718"/>
      <c r="Q603" s="718"/>
      <c r="R603" s="718"/>
      <c r="S603" s="720"/>
      <c r="T603" s="719"/>
      <c r="U603" s="718"/>
      <c r="V603" s="718"/>
      <c r="W603" s="718"/>
      <c r="X603" s="720"/>
      <c r="Y603" s="719"/>
      <c r="Z603" s="718"/>
      <c r="AA603" s="718"/>
      <c r="AB603" s="718"/>
      <c r="AC603" s="718"/>
      <c r="AD603" s="720"/>
      <c r="AE603" s="719"/>
      <c r="AF603" s="718"/>
      <c r="AG603" s="718"/>
      <c r="AH603" s="718"/>
      <c r="AI603" s="720"/>
      <c r="AJ603" s="718"/>
      <c r="AK603" s="718"/>
      <c r="AL603" s="718"/>
      <c r="AM603" s="718"/>
      <c r="AN603" s="720"/>
    </row>
    <row r="604" spans="1:40" outlineLevel="1">
      <c r="A604" s="696">
        <f>ROW()</f>
        <v>604</v>
      </c>
      <c r="B604" s="34"/>
      <c r="C604" s="110" t="s">
        <v>373</v>
      </c>
      <c r="J604" s="1894"/>
      <c r="K604" s="1895"/>
      <c r="L604" s="1895"/>
      <c r="M604" s="1895"/>
      <c r="N604" s="1896"/>
      <c r="O604" s="1894"/>
      <c r="P604" s="1895"/>
      <c r="Q604" s="1895"/>
      <c r="R604" s="1895"/>
      <c r="S604" s="1896"/>
      <c r="T604" s="1894" t="s">
        <v>351</v>
      </c>
      <c r="U604" s="1895"/>
      <c r="V604" s="1895"/>
      <c r="W604" s="1895"/>
      <c r="X604" s="1896"/>
      <c r="Y604" s="1894" t="s">
        <v>352</v>
      </c>
      <c r="Z604" s="1895"/>
      <c r="AA604" s="1895"/>
      <c r="AB604" s="1895"/>
      <c r="AC604" s="1895"/>
      <c r="AD604" s="1896"/>
      <c r="AE604" s="1171"/>
      <c r="AF604" s="1136"/>
      <c r="AG604" s="1136" t="s">
        <v>703</v>
      </c>
      <c r="AH604" s="1136"/>
      <c r="AI604" s="1161"/>
      <c r="AJ604" s="1136"/>
      <c r="AK604" s="1136"/>
      <c r="AL604" s="1136" t="s">
        <v>710</v>
      </c>
      <c r="AM604" s="1136"/>
      <c r="AN604" s="1161"/>
    </row>
    <row r="605" spans="1:40" outlineLevel="1">
      <c r="A605" s="521">
        <f>ROW()</f>
        <v>605</v>
      </c>
      <c r="B605" s="35"/>
      <c r="C605" s="758"/>
      <c r="D605" s="33" t="s">
        <v>300</v>
      </c>
      <c r="J605" s="361"/>
      <c r="K605" s="373"/>
      <c r="L605" s="373"/>
      <c r="M605" s="373"/>
      <c r="N605" s="356"/>
      <c r="O605" s="361"/>
      <c r="P605" s="373"/>
      <c r="Q605" s="373"/>
      <c r="R605" s="373"/>
      <c r="S605" s="356"/>
      <c r="T605" s="361">
        <v>0</v>
      </c>
      <c r="U605" s="373">
        <v>0</v>
      </c>
      <c r="V605" s="373">
        <v>0</v>
      </c>
      <c r="W605" s="373">
        <v>0</v>
      </c>
      <c r="X605" s="356">
        <v>0</v>
      </c>
      <c r="Y605" s="361">
        <v>0</v>
      </c>
      <c r="Z605" s="373">
        <v>0</v>
      </c>
      <c r="AA605" s="373">
        <v>0</v>
      </c>
      <c r="AB605" s="373">
        <v>0</v>
      </c>
      <c r="AC605" s="373">
        <v>0</v>
      </c>
      <c r="AD605" s="356">
        <v>0</v>
      </c>
      <c r="AE605" s="361">
        <v>0</v>
      </c>
      <c r="AF605" s="373">
        <v>0</v>
      </c>
      <c r="AG605" s="373">
        <v>0</v>
      </c>
      <c r="AH605" s="373">
        <v>0</v>
      </c>
      <c r="AI605" s="356">
        <v>0</v>
      </c>
      <c r="AJ605" s="1870"/>
      <c r="AK605" s="1870"/>
      <c r="AL605" s="1870"/>
      <c r="AM605" s="1870"/>
      <c r="AN605" s="1871"/>
    </row>
    <row r="606" spans="1:40" outlineLevel="1">
      <c r="A606" s="521">
        <f>ROW()</f>
        <v>606</v>
      </c>
      <c r="B606" s="35"/>
      <c r="C606" s="758"/>
      <c r="D606" s="33" t="s">
        <v>301</v>
      </c>
      <c r="J606" s="361"/>
      <c r="K606" s="373"/>
      <c r="L606" s="373"/>
      <c r="M606" s="373"/>
      <c r="N606" s="356"/>
      <c r="O606" s="361"/>
      <c r="P606" s="373"/>
      <c r="Q606" s="373"/>
      <c r="R606" s="373"/>
      <c r="S606" s="356"/>
      <c r="T606" s="361">
        <v>0</v>
      </c>
      <c r="U606" s="373">
        <v>0</v>
      </c>
      <c r="V606" s="373">
        <v>0</v>
      </c>
      <c r="W606" s="373">
        <v>0</v>
      </c>
      <c r="X606" s="356">
        <v>0</v>
      </c>
      <c r="Y606" s="361">
        <v>0</v>
      </c>
      <c r="Z606" s="373">
        <v>0</v>
      </c>
      <c r="AA606" s="373">
        <v>0</v>
      </c>
      <c r="AB606" s="373">
        <v>0</v>
      </c>
      <c r="AC606" s="373">
        <v>0</v>
      </c>
      <c r="AD606" s="356">
        <v>0</v>
      </c>
      <c r="AE606" s="361">
        <v>0</v>
      </c>
      <c r="AF606" s="373">
        <v>0</v>
      </c>
      <c r="AG606" s="373">
        <v>0</v>
      </c>
      <c r="AH606" s="373">
        <v>0</v>
      </c>
      <c r="AI606" s="356">
        <v>0</v>
      </c>
      <c r="AJ606" s="1870"/>
      <c r="AK606" s="1870"/>
      <c r="AL606" s="1870"/>
      <c r="AM606" s="1870"/>
      <c r="AN606" s="1871"/>
    </row>
    <row r="607" spans="1:40" outlineLevel="1">
      <c r="A607" s="521">
        <f>ROW()</f>
        <v>607</v>
      </c>
      <c r="B607" s="35"/>
      <c r="C607" s="758"/>
      <c r="D607" s="33" t="s">
        <v>29</v>
      </c>
      <c r="J607" s="361"/>
      <c r="K607" s="373"/>
      <c r="L607" s="373"/>
      <c r="M607" s="373"/>
      <c r="N607" s="356"/>
      <c r="O607" s="361"/>
      <c r="P607" s="373"/>
      <c r="Q607" s="373"/>
      <c r="R607" s="373"/>
      <c r="S607" s="356"/>
      <c r="T607" s="361">
        <v>0</v>
      </c>
      <c r="U607" s="373">
        <v>0</v>
      </c>
      <c r="V607" s="373">
        <v>0</v>
      </c>
      <c r="W607" s="373">
        <v>0</v>
      </c>
      <c r="X607" s="356">
        <v>0</v>
      </c>
      <c r="Y607" s="361">
        <v>0</v>
      </c>
      <c r="Z607" s="373">
        <v>0</v>
      </c>
      <c r="AA607" s="373">
        <v>0</v>
      </c>
      <c r="AB607" s="373">
        <v>0</v>
      </c>
      <c r="AC607" s="373">
        <v>0</v>
      </c>
      <c r="AD607" s="356">
        <v>0</v>
      </c>
      <c r="AE607" s="361">
        <v>0</v>
      </c>
      <c r="AF607" s="373">
        <v>0</v>
      </c>
      <c r="AG607" s="373">
        <v>0</v>
      </c>
      <c r="AH607" s="373">
        <v>0</v>
      </c>
      <c r="AI607" s="356">
        <v>0</v>
      </c>
      <c r="AJ607" s="1870"/>
      <c r="AK607" s="1870"/>
      <c r="AL607" s="1870"/>
      <c r="AM607" s="1870"/>
      <c r="AN607" s="1871"/>
    </row>
    <row r="608" spans="1:40" outlineLevel="1">
      <c r="A608" s="521">
        <f>ROW()</f>
        <v>608</v>
      </c>
      <c r="B608" s="35"/>
      <c r="C608" s="758"/>
      <c r="D608" s="33" t="s">
        <v>30</v>
      </c>
      <c r="J608" s="361"/>
      <c r="K608" s="373"/>
      <c r="L608" s="373"/>
      <c r="M608" s="373"/>
      <c r="N608" s="356"/>
      <c r="O608" s="361"/>
      <c r="P608" s="373"/>
      <c r="Q608" s="373"/>
      <c r="R608" s="373"/>
      <c r="S608" s="356"/>
      <c r="T608" s="361">
        <v>4.2410707191100514E-3</v>
      </c>
      <c r="U608" s="373">
        <v>8.4821414382201029E-3</v>
      </c>
      <c r="V608" s="373">
        <v>8.4821414382201029E-3</v>
      </c>
      <c r="W608" s="373">
        <v>8.4821414382201012E-3</v>
      </c>
      <c r="X608" s="356">
        <v>8.4821414382201012E-3</v>
      </c>
      <c r="Y608" s="361">
        <v>4.7610702795506657E-3</v>
      </c>
      <c r="Z608" s="373">
        <v>9.5221405591013313E-3</v>
      </c>
      <c r="AA608" s="373">
        <v>9.5221405591013313E-3</v>
      </c>
      <c r="AB608" s="373">
        <v>9.5221405591013313E-3</v>
      </c>
      <c r="AC608" s="373">
        <v>9.5221405591013313E-3</v>
      </c>
      <c r="AD608" s="356">
        <v>9.5221405591013313E-3</v>
      </c>
      <c r="AE608" s="361">
        <v>1.0381317498818101E-2</v>
      </c>
      <c r="AF608" s="373">
        <v>1.0381317498818101E-2</v>
      </c>
      <c r="AG608" s="373">
        <v>1.0381317498818101E-2</v>
      </c>
      <c r="AH608" s="373">
        <v>1.0381317498818101E-2</v>
      </c>
      <c r="AI608" s="356">
        <v>1.0381317498818101E-2</v>
      </c>
      <c r="AJ608" s="1870"/>
      <c r="AK608" s="1870"/>
      <c r="AL608" s="1870"/>
      <c r="AM608" s="1870"/>
      <c r="AN608" s="1871"/>
    </row>
    <row r="609" spans="1:40" outlineLevel="1">
      <c r="A609" s="521">
        <f>ROW()</f>
        <v>609</v>
      </c>
      <c r="B609" s="35"/>
      <c r="C609" s="758"/>
      <c r="D609" s="33" t="s">
        <v>31</v>
      </c>
      <c r="J609" s="361"/>
      <c r="K609" s="373"/>
      <c r="L609" s="373"/>
      <c r="M609" s="373"/>
      <c r="N609" s="356"/>
      <c r="O609" s="361"/>
      <c r="P609" s="373"/>
      <c r="Q609" s="373"/>
      <c r="R609" s="373"/>
      <c r="S609" s="356"/>
      <c r="T609" s="361">
        <v>0</v>
      </c>
      <c r="U609" s="373">
        <v>0</v>
      </c>
      <c r="V609" s="373">
        <v>0</v>
      </c>
      <c r="W609" s="373">
        <v>0</v>
      </c>
      <c r="X609" s="356">
        <v>0</v>
      </c>
      <c r="Y609" s="361">
        <v>0</v>
      </c>
      <c r="Z609" s="373">
        <v>0</v>
      </c>
      <c r="AA609" s="373">
        <v>0</v>
      </c>
      <c r="AB609" s="373">
        <v>0</v>
      </c>
      <c r="AC609" s="373">
        <v>0</v>
      </c>
      <c r="AD609" s="356">
        <v>0</v>
      </c>
      <c r="AE609" s="361">
        <v>0</v>
      </c>
      <c r="AF609" s="373">
        <v>0</v>
      </c>
      <c r="AG609" s="373">
        <v>0</v>
      </c>
      <c r="AH609" s="373">
        <v>0</v>
      </c>
      <c r="AI609" s="356">
        <v>0</v>
      </c>
      <c r="AJ609" s="1870"/>
      <c r="AK609" s="1870"/>
      <c r="AL609" s="1870"/>
      <c r="AM609" s="1870"/>
      <c r="AN609" s="1871"/>
    </row>
    <row r="610" spans="1:40" outlineLevel="1">
      <c r="A610" s="521">
        <f>ROW()</f>
        <v>610</v>
      </c>
      <c r="B610" s="35"/>
      <c r="C610" s="758"/>
      <c r="D610" s="33" t="s">
        <v>32</v>
      </c>
      <c r="J610" s="361"/>
      <c r="K610" s="373"/>
      <c r="L610" s="373"/>
      <c r="M610" s="373"/>
      <c r="N610" s="356"/>
      <c r="O610" s="361"/>
      <c r="P610" s="373"/>
      <c r="Q610" s="373"/>
      <c r="R610" s="373"/>
      <c r="S610" s="356"/>
      <c r="T610" s="361">
        <v>0</v>
      </c>
      <c r="U610" s="373">
        <v>0</v>
      </c>
      <c r="V610" s="373">
        <v>0</v>
      </c>
      <c r="W610" s="373">
        <v>0</v>
      </c>
      <c r="X610" s="356">
        <v>0</v>
      </c>
      <c r="Y610" s="361">
        <v>0</v>
      </c>
      <c r="Z610" s="373">
        <v>0</v>
      </c>
      <c r="AA610" s="373">
        <v>0</v>
      </c>
      <c r="AB610" s="373">
        <v>0</v>
      </c>
      <c r="AC610" s="373">
        <v>0</v>
      </c>
      <c r="AD610" s="356">
        <v>0</v>
      </c>
      <c r="AE610" s="361">
        <v>0</v>
      </c>
      <c r="AF610" s="373">
        <v>0</v>
      </c>
      <c r="AG610" s="373">
        <v>0</v>
      </c>
      <c r="AH610" s="373">
        <v>0</v>
      </c>
      <c r="AI610" s="356">
        <v>0</v>
      </c>
      <c r="AJ610" s="1870"/>
      <c r="AK610" s="1870"/>
      <c r="AL610" s="1870"/>
      <c r="AM610" s="1870"/>
      <c r="AN610" s="1871"/>
    </row>
    <row r="611" spans="1:40" outlineLevel="1">
      <c r="A611" s="521">
        <f>ROW()</f>
        <v>611</v>
      </c>
      <c r="B611" s="35"/>
      <c r="C611" s="758"/>
      <c r="D611" s="33" t="s">
        <v>33</v>
      </c>
      <c r="J611" s="361"/>
      <c r="K611" s="373"/>
      <c r="L611" s="373"/>
      <c r="M611" s="373"/>
      <c r="N611" s="356"/>
      <c r="O611" s="361"/>
      <c r="P611" s="373"/>
      <c r="Q611" s="373"/>
      <c r="R611" s="373"/>
      <c r="S611" s="356"/>
      <c r="T611" s="361">
        <v>0</v>
      </c>
      <c r="U611" s="373">
        <v>0</v>
      </c>
      <c r="V611" s="373">
        <v>0</v>
      </c>
      <c r="W611" s="373">
        <v>0</v>
      </c>
      <c r="X611" s="356">
        <v>0</v>
      </c>
      <c r="Y611" s="361">
        <v>0</v>
      </c>
      <c r="Z611" s="373">
        <v>0</v>
      </c>
      <c r="AA611" s="373">
        <v>0</v>
      </c>
      <c r="AB611" s="373">
        <v>0</v>
      </c>
      <c r="AC611" s="373">
        <v>0</v>
      </c>
      <c r="AD611" s="356">
        <v>0</v>
      </c>
      <c r="AE611" s="361">
        <v>0</v>
      </c>
      <c r="AF611" s="373">
        <v>0</v>
      </c>
      <c r="AG611" s="373">
        <v>0</v>
      </c>
      <c r="AH611" s="373">
        <v>0</v>
      </c>
      <c r="AI611" s="356">
        <v>0</v>
      </c>
      <c r="AJ611" s="1870"/>
      <c r="AK611" s="1870"/>
      <c r="AL611" s="1870"/>
      <c r="AM611" s="1870"/>
      <c r="AN611" s="1871"/>
    </row>
    <row r="612" spans="1:40" outlineLevel="1">
      <c r="A612" s="521">
        <f>ROW()</f>
        <v>612</v>
      </c>
      <c r="B612" s="35"/>
      <c r="C612" s="758"/>
      <c r="D612" s="33" t="s">
        <v>27</v>
      </c>
      <c r="J612" s="361"/>
      <c r="K612" s="373"/>
      <c r="L612" s="373"/>
      <c r="M612" s="373"/>
      <c r="N612" s="356"/>
      <c r="O612" s="361"/>
      <c r="P612" s="373"/>
      <c r="Q612" s="373"/>
      <c r="R612" s="373"/>
      <c r="S612" s="356"/>
      <c r="T612" s="361">
        <v>0</v>
      </c>
      <c r="U612" s="373">
        <v>0</v>
      </c>
      <c r="V612" s="373">
        <v>0</v>
      </c>
      <c r="W612" s="373">
        <v>0</v>
      </c>
      <c r="X612" s="356">
        <v>0</v>
      </c>
      <c r="Y612" s="361">
        <v>0</v>
      </c>
      <c r="Z612" s="373">
        <v>0</v>
      </c>
      <c r="AA612" s="373">
        <v>0</v>
      </c>
      <c r="AB612" s="373">
        <v>0</v>
      </c>
      <c r="AC612" s="373">
        <v>0</v>
      </c>
      <c r="AD612" s="356">
        <v>0</v>
      </c>
      <c r="AE612" s="361">
        <v>0</v>
      </c>
      <c r="AF612" s="373">
        <v>0</v>
      </c>
      <c r="AG612" s="373">
        <v>0</v>
      </c>
      <c r="AH612" s="373">
        <v>0</v>
      </c>
      <c r="AI612" s="356">
        <v>0</v>
      </c>
      <c r="AJ612" s="1870"/>
      <c r="AK612" s="1870"/>
      <c r="AL612" s="1870"/>
      <c r="AM612" s="1870"/>
      <c r="AN612" s="1871"/>
    </row>
    <row r="613" spans="1:40" outlineLevel="1">
      <c r="A613" s="521">
        <f>ROW()</f>
        <v>613</v>
      </c>
      <c r="B613" s="35"/>
      <c r="C613" s="758"/>
      <c r="D613" s="33" t="s">
        <v>34</v>
      </c>
      <c r="J613" s="361"/>
      <c r="K613" s="373"/>
      <c r="L613" s="373"/>
      <c r="M613" s="373"/>
      <c r="N613" s="356"/>
      <c r="O613" s="361"/>
      <c r="P613" s="373"/>
      <c r="Q613" s="373"/>
      <c r="R613" s="373"/>
      <c r="S613" s="356"/>
      <c r="T613" s="361">
        <v>4.9814863102998694E-3</v>
      </c>
      <c r="U613" s="373">
        <v>9.9629726205997388E-3</v>
      </c>
      <c r="V613" s="373">
        <v>9.9629726205997388E-3</v>
      </c>
      <c r="W613" s="373">
        <v>9.9629726205997388E-3</v>
      </c>
      <c r="X613" s="356">
        <v>9.9629726205997388E-3</v>
      </c>
      <c r="Y613" s="361">
        <v>5.5922685545158838E-3</v>
      </c>
      <c r="Z613" s="373">
        <v>1.1184537109031766E-2</v>
      </c>
      <c r="AA613" s="373">
        <v>1.1184537109031768E-2</v>
      </c>
      <c r="AB613" s="373">
        <v>1.1184537109031768E-2</v>
      </c>
      <c r="AC613" s="373">
        <v>1.1184537109031768E-2</v>
      </c>
      <c r="AD613" s="356">
        <v>1.1184537109031768E-2</v>
      </c>
      <c r="AE613" s="361">
        <v>1.2193711076360201E-2</v>
      </c>
      <c r="AF613" s="373">
        <v>1.2193711076360201E-2</v>
      </c>
      <c r="AG613" s="373">
        <v>1.2193711076360201E-2</v>
      </c>
      <c r="AH613" s="373">
        <v>1.2193711076360201E-2</v>
      </c>
      <c r="AI613" s="356">
        <v>1.2193711076360201E-2</v>
      </c>
      <c r="AJ613" s="1870"/>
      <c r="AK613" s="1870"/>
      <c r="AL613" s="1870"/>
      <c r="AM613" s="1870"/>
      <c r="AN613" s="1871"/>
    </row>
    <row r="614" spans="1:40" outlineLevel="1">
      <c r="A614" s="521">
        <f>ROW()</f>
        <v>614</v>
      </c>
      <c r="B614" s="35"/>
      <c r="C614" s="758"/>
      <c r="D614" s="33" t="s">
        <v>35</v>
      </c>
      <c r="J614" s="361"/>
      <c r="K614" s="373"/>
      <c r="L614" s="373"/>
      <c r="M614" s="373"/>
      <c r="N614" s="356"/>
      <c r="O614" s="361"/>
      <c r="P614" s="373"/>
      <c r="Q614" s="373"/>
      <c r="R614" s="373"/>
      <c r="S614" s="356"/>
      <c r="T614" s="361">
        <v>0</v>
      </c>
      <c r="U614" s="373">
        <v>0</v>
      </c>
      <c r="V614" s="373">
        <v>0</v>
      </c>
      <c r="W614" s="373">
        <v>0</v>
      </c>
      <c r="X614" s="356">
        <v>0</v>
      </c>
      <c r="Y614" s="361">
        <v>0</v>
      </c>
      <c r="Z614" s="373">
        <v>0</v>
      </c>
      <c r="AA614" s="373">
        <v>0</v>
      </c>
      <c r="AB614" s="373">
        <v>0</v>
      </c>
      <c r="AC614" s="373">
        <v>0</v>
      </c>
      <c r="AD614" s="356">
        <v>0</v>
      </c>
      <c r="AE614" s="361">
        <v>0</v>
      </c>
      <c r="AF614" s="373">
        <v>0</v>
      </c>
      <c r="AG614" s="373">
        <v>0</v>
      </c>
      <c r="AH614" s="373">
        <v>0</v>
      </c>
      <c r="AI614" s="356">
        <v>0</v>
      </c>
      <c r="AJ614" s="1870"/>
      <c r="AK614" s="1870"/>
      <c r="AL614" s="1870"/>
      <c r="AM614" s="1870"/>
      <c r="AN614" s="1871"/>
    </row>
    <row r="615" spans="1:40" outlineLevel="1">
      <c r="A615" s="521">
        <f>ROW()</f>
        <v>615</v>
      </c>
      <c r="B615" s="35"/>
      <c r="C615" s="758"/>
      <c r="D615" s="33" t="s">
        <v>302</v>
      </c>
      <c r="J615" s="361"/>
      <c r="K615" s="373"/>
      <c r="L615" s="373"/>
      <c r="M615" s="373"/>
      <c r="N615" s="356"/>
      <c r="O615" s="361"/>
      <c r="P615" s="373"/>
      <c r="Q615" s="373"/>
      <c r="R615" s="373"/>
      <c r="S615" s="356"/>
      <c r="T615" s="361">
        <v>0</v>
      </c>
      <c r="U615" s="373">
        <v>0</v>
      </c>
      <c r="V615" s="373">
        <v>0</v>
      </c>
      <c r="W615" s="373">
        <v>0</v>
      </c>
      <c r="X615" s="356">
        <v>0</v>
      </c>
      <c r="Y615" s="361">
        <v>0</v>
      </c>
      <c r="Z615" s="373">
        <v>0</v>
      </c>
      <c r="AA615" s="373">
        <v>0</v>
      </c>
      <c r="AB615" s="373">
        <v>0</v>
      </c>
      <c r="AC615" s="373">
        <v>0</v>
      </c>
      <c r="AD615" s="356">
        <v>0</v>
      </c>
      <c r="AE615" s="361">
        <v>0</v>
      </c>
      <c r="AF615" s="373">
        <v>0</v>
      </c>
      <c r="AG615" s="373">
        <v>0</v>
      </c>
      <c r="AH615" s="373">
        <v>0</v>
      </c>
      <c r="AI615" s="356">
        <v>0</v>
      </c>
      <c r="AJ615" s="1870"/>
      <c r="AK615" s="1870"/>
      <c r="AL615" s="1870"/>
      <c r="AM615" s="1870"/>
      <c r="AN615" s="1871"/>
    </row>
    <row r="616" spans="1:40" outlineLevel="1">
      <c r="A616" s="521">
        <f>ROW()</f>
        <v>616</v>
      </c>
      <c r="B616" s="35"/>
      <c r="C616" s="758"/>
      <c r="D616" s="33" t="s">
        <v>36</v>
      </c>
      <c r="J616" s="361"/>
      <c r="K616" s="373"/>
      <c r="L616" s="373"/>
      <c r="M616" s="373"/>
      <c r="N616" s="356"/>
      <c r="O616" s="361"/>
      <c r="P616" s="373"/>
      <c r="Q616" s="373"/>
      <c r="R616" s="373"/>
      <c r="S616" s="356"/>
      <c r="T616" s="361">
        <v>0</v>
      </c>
      <c r="U616" s="373">
        <v>0</v>
      </c>
      <c r="V616" s="373">
        <v>0</v>
      </c>
      <c r="W616" s="373">
        <v>0</v>
      </c>
      <c r="X616" s="356">
        <v>0</v>
      </c>
      <c r="Y616" s="361">
        <v>0</v>
      </c>
      <c r="Z616" s="373">
        <v>0</v>
      </c>
      <c r="AA616" s="373">
        <v>0</v>
      </c>
      <c r="AB616" s="373">
        <v>0</v>
      </c>
      <c r="AC616" s="373">
        <v>0</v>
      </c>
      <c r="AD616" s="356">
        <v>0</v>
      </c>
      <c r="AE616" s="361">
        <v>0</v>
      </c>
      <c r="AF616" s="373">
        <v>0</v>
      </c>
      <c r="AG616" s="373">
        <v>0</v>
      </c>
      <c r="AH616" s="373">
        <v>0</v>
      </c>
      <c r="AI616" s="356">
        <v>0</v>
      </c>
      <c r="AJ616" s="1870"/>
      <c r="AK616" s="1870"/>
      <c r="AL616" s="1870"/>
      <c r="AM616" s="1870"/>
      <c r="AN616" s="1871"/>
    </row>
    <row r="617" spans="1:40" outlineLevel="1">
      <c r="A617" s="521">
        <f>ROW()</f>
        <v>617</v>
      </c>
      <c r="B617" s="35"/>
      <c r="C617" s="758"/>
      <c r="D617" s="33" t="s">
        <v>583</v>
      </c>
      <c r="J617" s="361"/>
      <c r="K617" s="373"/>
      <c r="L617" s="373"/>
      <c r="M617" s="373"/>
      <c r="N617" s="356"/>
      <c r="O617" s="361"/>
      <c r="P617" s="373"/>
      <c r="Q617" s="373"/>
      <c r="R617" s="373"/>
      <c r="S617" s="356"/>
      <c r="T617" s="361"/>
      <c r="U617" s="373"/>
      <c r="V617" s="373"/>
      <c r="W617" s="373"/>
      <c r="X617" s="356"/>
      <c r="Y617" s="361">
        <v>0</v>
      </c>
      <c r="Z617" s="373">
        <v>0</v>
      </c>
      <c r="AA617" s="373">
        <v>0</v>
      </c>
      <c r="AB617" s="373">
        <v>0</v>
      </c>
      <c r="AC617" s="373">
        <v>0</v>
      </c>
      <c r="AD617" s="356">
        <v>0</v>
      </c>
      <c r="AE617" s="361">
        <v>0</v>
      </c>
      <c r="AF617" s="373">
        <v>0</v>
      </c>
      <c r="AG617" s="373">
        <v>0</v>
      </c>
      <c r="AH617" s="373">
        <v>0</v>
      </c>
      <c r="AI617" s="356">
        <v>0</v>
      </c>
      <c r="AJ617" s="1870"/>
      <c r="AK617" s="1870"/>
      <c r="AL617" s="1870"/>
      <c r="AM617" s="1870"/>
      <c r="AN617" s="1871"/>
    </row>
    <row r="618" spans="1:40" outlineLevel="1">
      <c r="A618" s="521">
        <f>ROW()</f>
        <v>618</v>
      </c>
      <c r="B618" s="35"/>
      <c r="C618" s="758"/>
      <c r="D618" s="33" t="s">
        <v>81</v>
      </c>
      <c r="J618" s="361"/>
      <c r="K618" s="373"/>
      <c r="L618" s="373"/>
      <c r="M618" s="373"/>
      <c r="N618" s="356"/>
      <c r="O618" s="361"/>
      <c r="P618" s="373"/>
      <c r="Q618" s="373"/>
      <c r="R618" s="373"/>
      <c r="S618" s="356"/>
      <c r="T618" s="361">
        <v>0</v>
      </c>
      <c r="U618" s="373">
        <v>0</v>
      </c>
      <c r="V618" s="373">
        <v>0</v>
      </c>
      <c r="W618" s="373">
        <v>0</v>
      </c>
      <c r="X618" s="356">
        <v>0</v>
      </c>
      <c r="Y618" s="361">
        <v>0</v>
      </c>
      <c r="Z618" s="373">
        <v>0</v>
      </c>
      <c r="AA618" s="373">
        <v>0</v>
      </c>
      <c r="AB618" s="373">
        <v>0</v>
      </c>
      <c r="AC618" s="373">
        <v>0</v>
      </c>
      <c r="AD618" s="356">
        <v>0</v>
      </c>
      <c r="AE618" s="361">
        <v>0</v>
      </c>
      <c r="AF618" s="373">
        <v>0</v>
      </c>
      <c r="AG618" s="373">
        <v>0</v>
      </c>
      <c r="AH618" s="373">
        <v>0</v>
      </c>
      <c r="AI618" s="356">
        <v>0</v>
      </c>
      <c r="AJ618" s="1870"/>
      <c r="AK618" s="1870"/>
      <c r="AL618" s="1870"/>
      <c r="AM618" s="1870"/>
      <c r="AN618" s="1871"/>
    </row>
    <row r="619" spans="1:40" outlineLevel="1">
      <c r="A619" s="521">
        <f>ROW()</f>
        <v>619</v>
      </c>
      <c r="B619" s="35"/>
      <c r="C619" s="758"/>
      <c r="D619" s="33" t="s">
        <v>28</v>
      </c>
      <c r="J619" s="361"/>
      <c r="K619" s="373"/>
      <c r="L619" s="373"/>
      <c r="M619" s="373"/>
      <c r="N619" s="356"/>
      <c r="O619" s="361"/>
      <c r="P619" s="373"/>
      <c r="Q619" s="373"/>
      <c r="R619" s="373"/>
      <c r="S619" s="356"/>
      <c r="T619" s="361">
        <v>0</v>
      </c>
      <c r="U619" s="373">
        <v>0</v>
      </c>
      <c r="V619" s="373">
        <v>0</v>
      </c>
      <c r="W619" s="373">
        <v>0</v>
      </c>
      <c r="X619" s="356">
        <v>0</v>
      </c>
      <c r="Y619" s="361">
        <v>0</v>
      </c>
      <c r="Z619" s="373">
        <v>0</v>
      </c>
      <c r="AA619" s="373">
        <v>0</v>
      </c>
      <c r="AB619" s="373">
        <v>0</v>
      </c>
      <c r="AC619" s="373">
        <v>0</v>
      </c>
      <c r="AD619" s="356">
        <v>0</v>
      </c>
      <c r="AE619" s="361">
        <v>0</v>
      </c>
      <c r="AF619" s="373">
        <v>0</v>
      </c>
      <c r="AG619" s="373">
        <v>0</v>
      </c>
      <c r="AH619" s="373">
        <v>0</v>
      </c>
      <c r="AI619" s="356">
        <v>0</v>
      </c>
      <c r="AJ619" s="1870"/>
      <c r="AK619" s="1870"/>
      <c r="AL619" s="1870"/>
      <c r="AM619" s="1870"/>
      <c r="AN619" s="1871"/>
    </row>
    <row r="620" spans="1:40" outlineLevel="1">
      <c r="A620" s="521">
        <f>ROW()</f>
        <v>620</v>
      </c>
      <c r="B620" s="35"/>
      <c r="C620" s="758"/>
      <c r="D620" s="45" t="s">
        <v>443</v>
      </c>
      <c r="E620" s="45"/>
      <c r="F620" s="45"/>
      <c r="G620" s="45"/>
      <c r="H620" s="45"/>
      <c r="I620" s="45"/>
      <c r="J620" s="362"/>
      <c r="K620" s="374"/>
      <c r="L620" s="374"/>
      <c r="M620" s="374"/>
      <c r="N620" s="363"/>
      <c r="O620" s="362"/>
      <c r="P620" s="374"/>
      <c r="Q620" s="374"/>
      <c r="R620" s="374"/>
      <c r="S620" s="363"/>
      <c r="T620" s="362">
        <v>0</v>
      </c>
      <c r="U620" s="374">
        <v>0</v>
      </c>
      <c r="V620" s="374">
        <v>0</v>
      </c>
      <c r="W620" s="374">
        <v>0</v>
      </c>
      <c r="X620" s="363">
        <v>0</v>
      </c>
      <c r="Y620" s="362">
        <v>0</v>
      </c>
      <c r="Z620" s="374">
        <v>0</v>
      </c>
      <c r="AA620" s="374">
        <v>0</v>
      </c>
      <c r="AB620" s="374">
        <v>0</v>
      </c>
      <c r="AC620" s="374">
        <v>0</v>
      </c>
      <c r="AD620" s="363">
        <v>0</v>
      </c>
      <c r="AE620" s="362">
        <v>0</v>
      </c>
      <c r="AF620" s="374">
        <v>0</v>
      </c>
      <c r="AG620" s="374">
        <v>0</v>
      </c>
      <c r="AH620" s="374">
        <v>0</v>
      </c>
      <c r="AI620" s="363">
        <v>0</v>
      </c>
      <c r="AJ620" s="1872"/>
      <c r="AK620" s="1872"/>
      <c r="AL620" s="1872"/>
      <c r="AM620" s="1872"/>
      <c r="AN620" s="1873"/>
    </row>
    <row r="621" spans="1:40" outlineLevel="1">
      <c r="A621" s="521">
        <f>ROW()</f>
        <v>621</v>
      </c>
      <c r="B621" s="35"/>
      <c r="C621" s="758"/>
      <c r="D621" s="33" t="s">
        <v>24</v>
      </c>
      <c r="F621" s="151"/>
      <c r="G621" s="151"/>
      <c r="H621" s="151"/>
      <c r="I621" s="151"/>
      <c r="J621" s="251"/>
      <c r="K621" s="58"/>
      <c r="L621" s="58"/>
      <c r="M621" s="58"/>
      <c r="N621" s="247"/>
      <c r="O621" s="251"/>
      <c r="P621" s="58"/>
      <c r="Q621" s="58"/>
      <c r="R621" s="58"/>
      <c r="S621" s="247"/>
      <c r="T621" s="251">
        <f t="shared" ref="T621:AN621" si="543">SUM(T605:T620)</f>
        <v>9.2225570294099217E-3</v>
      </c>
      <c r="U621" s="58">
        <f t="shared" si="543"/>
        <v>1.8445114058819843E-2</v>
      </c>
      <c r="V621" s="58">
        <f t="shared" si="543"/>
        <v>1.8445114058819843E-2</v>
      </c>
      <c r="W621" s="58">
        <f t="shared" si="543"/>
        <v>1.844511405881984E-2</v>
      </c>
      <c r="X621" s="247">
        <f t="shared" si="543"/>
        <v>1.844511405881984E-2</v>
      </c>
      <c r="Y621" s="251">
        <f t="shared" si="543"/>
        <v>1.0353338834066549E-2</v>
      </c>
      <c r="Z621" s="58">
        <f t="shared" si="543"/>
        <v>2.0706677668133097E-2</v>
      </c>
      <c r="AA621" s="58">
        <f t="shared" si="543"/>
        <v>2.0706677668133097E-2</v>
      </c>
      <c r="AB621" s="58">
        <f t="shared" si="543"/>
        <v>2.0706677668133097E-2</v>
      </c>
      <c r="AC621" s="58">
        <f t="shared" si="543"/>
        <v>2.0706677668133097E-2</v>
      </c>
      <c r="AD621" s="247">
        <f t="shared" si="543"/>
        <v>2.0706677668133097E-2</v>
      </c>
      <c r="AE621" s="251">
        <f t="shared" si="543"/>
        <v>2.2575028575178301E-2</v>
      </c>
      <c r="AF621" s="58">
        <f t="shared" si="543"/>
        <v>2.2575028575178301E-2</v>
      </c>
      <c r="AG621" s="58">
        <f t="shared" si="543"/>
        <v>2.2575028575178301E-2</v>
      </c>
      <c r="AH621" s="58">
        <f t="shared" si="543"/>
        <v>2.2575028575178301E-2</v>
      </c>
      <c r="AI621" s="247">
        <f t="shared" si="543"/>
        <v>2.2575028575178301E-2</v>
      </c>
      <c r="AJ621" s="58">
        <f t="shared" si="543"/>
        <v>0</v>
      </c>
      <c r="AK621" s="58">
        <f t="shared" si="543"/>
        <v>0</v>
      </c>
      <c r="AL621" s="58">
        <f t="shared" si="543"/>
        <v>0</v>
      </c>
      <c r="AM621" s="58">
        <f t="shared" si="543"/>
        <v>0</v>
      </c>
      <c r="AN621" s="247">
        <f t="shared" si="543"/>
        <v>0</v>
      </c>
    </row>
    <row r="622" spans="1:40" outlineLevel="1">
      <c r="A622" s="521">
        <f>ROW()</f>
        <v>622</v>
      </c>
      <c r="B622" s="35"/>
      <c r="C622" s="756" t="s">
        <v>373</v>
      </c>
      <c r="J622" s="1906"/>
      <c r="K622" s="1907"/>
      <c r="L622" s="1907"/>
      <c r="M622" s="1907"/>
      <c r="N622" s="1908"/>
      <c r="O622" s="1906"/>
      <c r="P622" s="1907"/>
      <c r="Q622" s="1907"/>
      <c r="R622" s="1907"/>
      <c r="S622" s="1908"/>
      <c r="T622" s="1906" t="str">
        <f>"Approved 3 [m$ "&amp;$G$43&amp;"]"</f>
        <v>Approved 3 [m$ 31/12/2023]</v>
      </c>
      <c r="U622" s="1907"/>
      <c r="V622" s="1907"/>
      <c r="W622" s="1907"/>
      <c r="X622" s="1908"/>
      <c r="Y622" s="1906" t="str">
        <f>"Approved 4 [m$ "&amp;$G$43&amp;"]"</f>
        <v>Approved 4 [m$ 31/12/2023]</v>
      </c>
      <c r="Z622" s="1907"/>
      <c r="AA622" s="1907"/>
      <c r="AB622" s="1907"/>
      <c r="AC622" s="1907"/>
      <c r="AD622" s="1908"/>
      <c r="AE622" s="1413"/>
      <c r="AF622" s="1137"/>
      <c r="AG622" s="1137" t="str">
        <f>"Forecast 5 [m$ "&amp;$G$43&amp;"]"</f>
        <v>Forecast 5 [m$ 31/12/2023]</v>
      </c>
      <c r="AH622" s="1137"/>
      <c r="AI622" s="1160"/>
      <c r="AJ622" s="1137"/>
      <c r="AK622" s="1137"/>
      <c r="AL622" s="1137" t="str">
        <f>"Forecast 6 [m$ "&amp;$G$43&amp;"]"</f>
        <v>Forecast 6 [m$ 31/12/2023]</v>
      </c>
      <c r="AM622" s="1137"/>
      <c r="AN622" s="1160"/>
    </row>
    <row r="623" spans="1:40" outlineLevel="1">
      <c r="A623" s="521">
        <f>ROW()</f>
        <v>623</v>
      </c>
      <c r="B623" s="35"/>
      <c r="C623" s="758"/>
      <c r="D623" s="33" t="s">
        <v>300</v>
      </c>
      <c r="J623" s="228"/>
      <c r="K623" s="51"/>
      <c r="L623" s="51"/>
      <c r="M623" s="51"/>
      <c r="N623" s="229"/>
      <c r="O623" s="228"/>
      <c r="P623" s="51"/>
      <c r="Q623" s="51"/>
      <c r="R623" s="51"/>
      <c r="S623" s="229"/>
      <c r="T623" s="228">
        <f t="shared" ref="T623:X632" si="544">T605*$S$43</f>
        <v>0</v>
      </c>
      <c r="U623" s="51">
        <f t="shared" si="544"/>
        <v>0</v>
      </c>
      <c r="V623" s="51">
        <f t="shared" si="544"/>
        <v>0</v>
      </c>
      <c r="W623" s="51">
        <f t="shared" si="544"/>
        <v>0</v>
      </c>
      <c r="X623" s="229">
        <f t="shared" si="544"/>
        <v>0</v>
      </c>
      <c r="Y623" s="228">
        <f t="shared" ref="Y623:AD623" si="545">Y605*$X$43</f>
        <v>0</v>
      </c>
      <c r="Z623" s="51">
        <f t="shared" si="545"/>
        <v>0</v>
      </c>
      <c r="AA623" s="51">
        <f t="shared" si="545"/>
        <v>0</v>
      </c>
      <c r="AB623" s="51">
        <f t="shared" si="545"/>
        <v>0</v>
      </c>
      <c r="AC623" s="51">
        <f t="shared" si="545"/>
        <v>0</v>
      </c>
      <c r="AD623" s="229">
        <f t="shared" si="545"/>
        <v>0</v>
      </c>
      <c r="AE623" s="228">
        <f>AE605*$AD$43</f>
        <v>0</v>
      </c>
      <c r="AF623" s="51">
        <f t="shared" ref="AF623:AI623" si="546">AF605*$AD$43</f>
        <v>0</v>
      </c>
      <c r="AG623" s="51">
        <f t="shared" si="546"/>
        <v>0</v>
      </c>
      <c r="AH623" s="51">
        <f t="shared" si="546"/>
        <v>0</v>
      </c>
      <c r="AI623" s="229">
        <f t="shared" si="546"/>
        <v>0</v>
      </c>
      <c r="AJ623" s="51">
        <f>AJ605*$AH$43</f>
        <v>0</v>
      </c>
      <c r="AK623" s="51">
        <f t="shared" ref="AK623:AN623" si="547">AK605*$AH$43</f>
        <v>0</v>
      </c>
      <c r="AL623" s="51">
        <f t="shared" si="547"/>
        <v>0</v>
      </c>
      <c r="AM623" s="51">
        <f t="shared" si="547"/>
        <v>0</v>
      </c>
      <c r="AN623" s="229">
        <f t="shared" si="547"/>
        <v>0</v>
      </c>
    </row>
    <row r="624" spans="1:40" outlineLevel="1">
      <c r="A624" s="521">
        <f>ROW()</f>
        <v>624</v>
      </c>
      <c r="B624" s="35"/>
      <c r="C624" s="758"/>
      <c r="D624" s="33" t="s">
        <v>301</v>
      </c>
      <c r="J624" s="228"/>
      <c r="K624" s="51"/>
      <c r="L624" s="51"/>
      <c r="M624" s="51"/>
      <c r="N624" s="229"/>
      <c r="O624" s="228"/>
      <c r="P624" s="51"/>
      <c r="Q624" s="51"/>
      <c r="R624" s="51"/>
      <c r="S624" s="229"/>
      <c r="T624" s="228">
        <f t="shared" si="544"/>
        <v>0</v>
      </c>
      <c r="U624" s="51">
        <f t="shared" si="544"/>
        <v>0</v>
      </c>
      <c r="V624" s="51">
        <f t="shared" si="544"/>
        <v>0</v>
      </c>
      <c r="W624" s="51">
        <f t="shared" si="544"/>
        <v>0</v>
      </c>
      <c r="X624" s="229">
        <f t="shared" si="544"/>
        <v>0</v>
      </c>
      <c r="Y624" s="228">
        <f t="shared" ref="Y624:AD624" si="548">Y606*$X$43</f>
        <v>0</v>
      </c>
      <c r="Z624" s="51">
        <f t="shared" si="548"/>
        <v>0</v>
      </c>
      <c r="AA624" s="51">
        <f t="shared" si="548"/>
        <v>0</v>
      </c>
      <c r="AB624" s="51">
        <f t="shared" si="548"/>
        <v>0</v>
      </c>
      <c r="AC624" s="51">
        <f t="shared" si="548"/>
        <v>0</v>
      </c>
      <c r="AD624" s="229">
        <f t="shared" si="548"/>
        <v>0</v>
      </c>
      <c r="AE624" s="228">
        <f t="shared" ref="AE624:AI624" si="549">AE606*$AD$43</f>
        <v>0</v>
      </c>
      <c r="AF624" s="51">
        <f t="shared" si="549"/>
        <v>0</v>
      </c>
      <c r="AG624" s="51">
        <f t="shared" si="549"/>
        <v>0</v>
      </c>
      <c r="AH624" s="51">
        <f t="shared" si="549"/>
        <v>0</v>
      </c>
      <c r="AI624" s="229">
        <f t="shared" si="549"/>
        <v>0</v>
      </c>
      <c r="AJ624" s="51">
        <f t="shared" ref="AJ624:AN624" si="550">AJ606*$AH$43</f>
        <v>0</v>
      </c>
      <c r="AK624" s="51">
        <f t="shared" si="550"/>
        <v>0</v>
      </c>
      <c r="AL624" s="51">
        <f t="shared" si="550"/>
        <v>0</v>
      </c>
      <c r="AM624" s="51">
        <f t="shared" si="550"/>
        <v>0</v>
      </c>
      <c r="AN624" s="229">
        <f t="shared" si="550"/>
        <v>0</v>
      </c>
    </row>
    <row r="625" spans="1:40" outlineLevel="1">
      <c r="A625" s="521">
        <f>ROW()</f>
        <v>625</v>
      </c>
      <c r="B625" s="35"/>
      <c r="C625" s="758"/>
      <c r="D625" s="33" t="s">
        <v>29</v>
      </c>
      <c r="J625" s="228"/>
      <c r="K625" s="51"/>
      <c r="L625" s="51"/>
      <c r="M625" s="51"/>
      <c r="N625" s="229"/>
      <c r="O625" s="228"/>
      <c r="P625" s="51"/>
      <c r="Q625" s="51"/>
      <c r="R625" s="51"/>
      <c r="S625" s="229"/>
      <c r="T625" s="228">
        <f t="shared" si="544"/>
        <v>0</v>
      </c>
      <c r="U625" s="51">
        <f t="shared" si="544"/>
        <v>0</v>
      </c>
      <c r="V625" s="51">
        <f t="shared" si="544"/>
        <v>0</v>
      </c>
      <c r="W625" s="51">
        <f t="shared" si="544"/>
        <v>0</v>
      </c>
      <c r="X625" s="229">
        <f t="shared" si="544"/>
        <v>0</v>
      </c>
      <c r="Y625" s="228">
        <f t="shared" ref="Y625:AD625" si="551">Y607*$X$43</f>
        <v>0</v>
      </c>
      <c r="Z625" s="51">
        <f t="shared" si="551"/>
        <v>0</v>
      </c>
      <c r="AA625" s="51">
        <f t="shared" si="551"/>
        <v>0</v>
      </c>
      <c r="AB625" s="51">
        <f t="shared" si="551"/>
        <v>0</v>
      </c>
      <c r="AC625" s="51">
        <f t="shared" si="551"/>
        <v>0</v>
      </c>
      <c r="AD625" s="229">
        <f t="shared" si="551"/>
        <v>0</v>
      </c>
      <c r="AE625" s="228">
        <f t="shared" ref="AE625:AI625" si="552">AE607*$AD$43</f>
        <v>0</v>
      </c>
      <c r="AF625" s="51">
        <f t="shared" si="552"/>
        <v>0</v>
      </c>
      <c r="AG625" s="51">
        <f t="shared" si="552"/>
        <v>0</v>
      </c>
      <c r="AH625" s="51">
        <f t="shared" si="552"/>
        <v>0</v>
      </c>
      <c r="AI625" s="229">
        <f t="shared" si="552"/>
        <v>0</v>
      </c>
      <c r="AJ625" s="51">
        <f t="shared" ref="AJ625:AN625" si="553">AJ607*$AH$43</f>
        <v>0</v>
      </c>
      <c r="AK625" s="51">
        <f t="shared" si="553"/>
        <v>0</v>
      </c>
      <c r="AL625" s="51">
        <f t="shared" si="553"/>
        <v>0</v>
      </c>
      <c r="AM625" s="51">
        <f t="shared" si="553"/>
        <v>0</v>
      </c>
      <c r="AN625" s="229">
        <f t="shared" si="553"/>
        <v>0</v>
      </c>
    </row>
    <row r="626" spans="1:40" outlineLevel="1">
      <c r="A626" s="521">
        <f>ROW()</f>
        <v>626</v>
      </c>
      <c r="B626" s="35"/>
      <c r="C626" s="758"/>
      <c r="D626" s="33" t="s">
        <v>30</v>
      </c>
      <c r="J626" s="228"/>
      <c r="K626" s="51"/>
      <c r="L626" s="51"/>
      <c r="M626" s="51"/>
      <c r="N626" s="229"/>
      <c r="O626" s="228"/>
      <c r="P626" s="51"/>
      <c r="Q626" s="51"/>
      <c r="R626" s="51"/>
      <c r="S626" s="229"/>
      <c r="T626" s="228">
        <f t="shared" si="544"/>
        <v>6.1188070353809772E-3</v>
      </c>
      <c r="U626" s="51">
        <f t="shared" si="544"/>
        <v>1.2237614070761954E-2</v>
      </c>
      <c r="V626" s="51">
        <f t="shared" si="544"/>
        <v>1.2237614070761954E-2</v>
      </c>
      <c r="W626" s="51">
        <f t="shared" si="544"/>
        <v>1.2237614070761951E-2</v>
      </c>
      <c r="X626" s="229">
        <f t="shared" si="544"/>
        <v>1.2237614070761951E-2</v>
      </c>
      <c r="Y626" s="228">
        <f t="shared" ref="Y626:AD626" si="554">Y608*$X$43</f>
        <v>6.1188070353809772E-3</v>
      </c>
      <c r="Z626" s="51">
        <f t="shared" si="554"/>
        <v>1.2237614070761954E-2</v>
      </c>
      <c r="AA626" s="51">
        <f t="shared" si="554"/>
        <v>1.2237614070761954E-2</v>
      </c>
      <c r="AB626" s="51">
        <f t="shared" si="554"/>
        <v>1.2237614070761954E-2</v>
      </c>
      <c r="AC626" s="51">
        <f t="shared" si="554"/>
        <v>1.2237614070761954E-2</v>
      </c>
      <c r="AD626" s="229">
        <f t="shared" si="554"/>
        <v>1.2237614070761954E-2</v>
      </c>
      <c r="AE626" s="228">
        <f t="shared" ref="AE626:AI626" si="555">AE608*$AD$43</f>
        <v>1.2159185125552009E-2</v>
      </c>
      <c r="AF626" s="51">
        <f t="shared" si="555"/>
        <v>1.2159185125552009E-2</v>
      </c>
      <c r="AG626" s="51">
        <f t="shared" si="555"/>
        <v>1.2159185125552009E-2</v>
      </c>
      <c r="AH626" s="51">
        <f t="shared" si="555"/>
        <v>1.2159185125552009E-2</v>
      </c>
      <c r="AI626" s="229">
        <f t="shared" si="555"/>
        <v>1.2159185125552009E-2</v>
      </c>
      <c r="AJ626" s="51">
        <f t="shared" ref="AJ626:AN626" si="556">AJ608*$AH$43</f>
        <v>0</v>
      </c>
      <c r="AK626" s="51">
        <f t="shared" si="556"/>
        <v>0</v>
      </c>
      <c r="AL626" s="51">
        <f t="shared" si="556"/>
        <v>0</v>
      </c>
      <c r="AM626" s="51">
        <f t="shared" si="556"/>
        <v>0</v>
      </c>
      <c r="AN626" s="229">
        <f t="shared" si="556"/>
        <v>0</v>
      </c>
    </row>
    <row r="627" spans="1:40" outlineLevel="1">
      <c r="A627" s="521">
        <f>ROW()</f>
        <v>627</v>
      </c>
      <c r="B627" s="35"/>
      <c r="C627" s="758"/>
      <c r="D627" s="33" t="s">
        <v>31</v>
      </c>
      <c r="J627" s="228"/>
      <c r="K627" s="51"/>
      <c r="L627" s="51"/>
      <c r="M627" s="51"/>
      <c r="N627" s="229"/>
      <c r="O627" s="228"/>
      <c r="P627" s="51"/>
      <c r="Q627" s="51"/>
      <c r="R627" s="51"/>
      <c r="S627" s="229"/>
      <c r="T627" s="228">
        <f t="shared" si="544"/>
        <v>0</v>
      </c>
      <c r="U627" s="51">
        <f t="shared" si="544"/>
        <v>0</v>
      </c>
      <c r="V627" s="51">
        <f t="shared" si="544"/>
        <v>0</v>
      </c>
      <c r="W627" s="51">
        <f t="shared" si="544"/>
        <v>0</v>
      </c>
      <c r="X627" s="229">
        <f t="shared" si="544"/>
        <v>0</v>
      </c>
      <c r="Y627" s="228">
        <f t="shared" ref="Y627:AD627" si="557">Y609*$X$43</f>
        <v>0</v>
      </c>
      <c r="Z627" s="51">
        <f t="shared" si="557"/>
        <v>0</v>
      </c>
      <c r="AA627" s="51">
        <f t="shared" si="557"/>
        <v>0</v>
      </c>
      <c r="AB627" s="51">
        <f t="shared" si="557"/>
        <v>0</v>
      </c>
      <c r="AC627" s="51">
        <f t="shared" si="557"/>
        <v>0</v>
      </c>
      <c r="AD627" s="229">
        <f t="shared" si="557"/>
        <v>0</v>
      </c>
      <c r="AE627" s="228">
        <f t="shared" ref="AE627:AI627" si="558">AE609*$AD$43</f>
        <v>0</v>
      </c>
      <c r="AF627" s="51">
        <f t="shared" si="558"/>
        <v>0</v>
      </c>
      <c r="AG627" s="51">
        <f t="shared" si="558"/>
        <v>0</v>
      </c>
      <c r="AH627" s="51">
        <f t="shared" si="558"/>
        <v>0</v>
      </c>
      <c r="AI627" s="229">
        <f t="shared" si="558"/>
        <v>0</v>
      </c>
      <c r="AJ627" s="51">
        <f t="shared" ref="AJ627:AN627" si="559">AJ609*$AH$43</f>
        <v>0</v>
      </c>
      <c r="AK627" s="51">
        <f t="shared" si="559"/>
        <v>0</v>
      </c>
      <c r="AL627" s="51">
        <f t="shared" si="559"/>
        <v>0</v>
      </c>
      <c r="AM627" s="51">
        <f t="shared" si="559"/>
        <v>0</v>
      </c>
      <c r="AN627" s="229">
        <f t="shared" si="559"/>
        <v>0</v>
      </c>
    </row>
    <row r="628" spans="1:40" outlineLevel="1">
      <c r="A628" s="521">
        <f>ROW()</f>
        <v>628</v>
      </c>
      <c r="B628" s="35"/>
      <c r="C628" s="758"/>
      <c r="D628" s="33" t="s">
        <v>32</v>
      </c>
      <c r="J628" s="228"/>
      <c r="K628" s="51"/>
      <c r="L628" s="51"/>
      <c r="M628" s="51"/>
      <c r="N628" s="229"/>
      <c r="O628" s="228"/>
      <c r="P628" s="51"/>
      <c r="Q628" s="51"/>
      <c r="R628" s="51"/>
      <c r="S628" s="229"/>
      <c r="T628" s="228">
        <f t="shared" si="544"/>
        <v>0</v>
      </c>
      <c r="U628" s="51">
        <f t="shared" si="544"/>
        <v>0</v>
      </c>
      <c r="V628" s="51">
        <f t="shared" si="544"/>
        <v>0</v>
      </c>
      <c r="W628" s="51">
        <f t="shared" si="544"/>
        <v>0</v>
      </c>
      <c r="X628" s="229">
        <f t="shared" si="544"/>
        <v>0</v>
      </c>
      <c r="Y628" s="228">
        <f t="shared" ref="Y628:AD628" si="560">Y610*$X$43</f>
        <v>0</v>
      </c>
      <c r="Z628" s="51">
        <f t="shared" si="560"/>
        <v>0</v>
      </c>
      <c r="AA628" s="51">
        <f t="shared" si="560"/>
        <v>0</v>
      </c>
      <c r="AB628" s="51">
        <f t="shared" si="560"/>
        <v>0</v>
      </c>
      <c r="AC628" s="51">
        <f t="shared" si="560"/>
        <v>0</v>
      </c>
      <c r="AD628" s="229">
        <f t="shared" si="560"/>
        <v>0</v>
      </c>
      <c r="AE628" s="228">
        <f t="shared" ref="AE628:AI628" si="561">AE610*$AD$43</f>
        <v>0</v>
      </c>
      <c r="AF628" s="51">
        <f t="shared" si="561"/>
        <v>0</v>
      </c>
      <c r="AG628" s="51">
        <f t="shared" si="561"/>
        <v>0</v>
      </c>
      <c r="AH628" s="51">
        <f t="shared" si="561"/>
        <v>0</v>
      </c>
      <c r="AI628" s="229">
        <f t="shared" si="561"/>
        <v>0</v>
      </c>
      <c r="AJ628" s="51">
        <f t="shared" ref="AJ628:AN628" si="562">AJ610*$AH$43</f>
        <v>0</v>
      </c>
      <c r="AK628" s="51">
        <f t="shared" si="562"/>
        <v>0</v>
      </c>
      <c r="AL628" s="51">
        <f t="shared" si="562"/>
        <v>0</v>
      </c>
      <c r="AM628" s="51">
        <f t="shared" si="562"/>
        <v>0</v>
      </c>
      <c r="AN628" s="229">
        <f t="shared" si="562"/>
        <v>0</v>
      </c>
    </row>
    <row r="629" spans="1:40" outlineLevel="1">
      <c r="A629" s="521">
        <f>ROW()</f>
        <v>629</v>
      </c>
      <c r="B629" s="35"/>
      <c r="C629" s="758"/>
      <c r="D629" s="33" t="s">
        <v>33</v>
      </c>
      <c r="J629" s="228"/>
      <c r="K629" s="51"/>
      <c r="L629" s="51"/>
      <c r="M629" s="51"/>
      <c r="N629" s="229"/>
      <c r="O629" s="228"/>
      <c r="P629" s="51"/>
      <c r="Q629" s="51"/>
      <c r="R629" s="51"/>
      <c r="S629" s="229"/>
      <c r="T629" s="228">
        <f t="shared" si="544"/>
        <v>0</v>
      </c>
      <c r="U629" s="51">
        <f t="shared" si="544"/>
        <v>0</v>
      </c>
      <c r="V629" s="51">
        <f t="shared" si="544"/>
        <v>0</v>
      </c>
      <c r="W629" s="51">
        <f t="shared" si="544"/>
        <v>0</v>
      </c>
      <c r="X629" s="229">
        <f t="shared" si="544"/>
        <v>0</v>
      </c>
      <c r="Y629" s="228">
        <f t="shared" ref="Y629:AD629" si="563">Y611*$X$43</f>
        <v>0</v>
      </c>
      <c r="Z629" s="51">
        <f t="shared" si="563"/>
        <v>0</v>
      </c>
      <c r="AA629" s="51">
        <f t="shared" si="563"/>
        <v>0</v>
      </c>
      <c r="AB629" s="51">
        <f t="shared" si="563"/>
        <v>0</v>
      </c>
      <c r="AC629" s="51">
        <f t="shared" si="563"/>
        <v>0</v>
      </c>
      <c r="AD629" s="229">
        <f t="shared" si="563"/>
        <v>0</v>
      </c>
      <c r="AE629" s="228">
        <f t="shared" ref="AE629:AI629" si="564">AE611*$AD$43</f>
        <v>0</v>
      </c>
      <c r="AF629" s="51">
        <f t="shared" si="564"/>
        <v>0</v>
      </c>
      <c r="AG629" s="51">
        <f t="shared" si="564"/>
        <v>0</v>
      </c>
      <c r="AH629" s="51">
        <f t="shared" si="564"/>
        <v>0</v>
      </c>
      <c r="AI629" s="229">
        <f t="shared" si="564"/>
        <v>0</v>
      </c>
      <c r="AJ629" s="51">
        <f t="shared" ref="AJ629:AN629" si="565">AJ611*$AH$43</f>
        <v>0</v>
      </c>
      <c r="AK629" s="51">
        <f t="shared" si="565"/>
        <v>0</v>
      </c>
      <c r="AL629" s="51">
        <f t="shared" si="565"/>
        <v>0</v>
      </c>
      <c r="AM629" s="51">
        <f t="shared" si="565"/>
        <v>0</v>
      </c>
      <c r="AN629" s="229">
        <f t="shared" si="565"/>
        <v>0</v>
      </c>
    </row>
    <row r="630" spans="1:40" outlineLevel="1">
      <c r="A630" s="521">
        <f>ROW()</f>
        <v>630</v>
      </c>
      <c r="B630" s="35"/>
      <c r="C630" s="758"/>
      <c r="D630" s="33" t="s">
        <v>27</v>
      </c>
      <c r="J630" s="228"/>
      <c r="K630" s="51"/>
      <c r="L630" s="51"/>
      <c r="M630" s="51"/>
      <c r="N630" s="229"/>
      <c r="O630" s="228"/>
      <c r="P630" s="51"/>
      <c r="Q630" s="51"/>
      <c r="R630" s="51"/>
      <c r="S630" s="229"/>
      <c r="T630" s="228">
        <f t="shared" si="544"/>
        <v>0</v>
      </c>
      <c r="U630" s="51">
        <f t="shared" si="544"/>
        <v>0</v>
      </c>
      <c r="V630" s="51">
        <f t="shared" si="544"/>
        <v>0</v>
      </c>
      <c r="W630" s="51">
        <f t="shared" si="544"/>
        <v>0</v>
      </c>
      <c r="X630" s="229">
        <f t="shared" si="544"/>
        <v>0</v>
      </c>
      <c r="Y630" s="228">
        <f t="shared" ref="Y630:AD630" si="566">Y612*$X$43</f>
        <v>0</v>
      </c>
      <c r="Z630" s="51">
        <f t="shared" si="566"/>
        <v>0</v>
      </c>
      <c r="AA630" s="51">
        <f t="shared" si="566"/>
        <v>0</v>
      </c>
      <c r="AB630" s="51">
        <f t="shared" si="566"/>
        <v>0</v>
      </c>
      <c r="AC630" s="51">
        <f t="shared" si="566"/>
        <v>0</v>
      </c>
      <c r="AD630" s="229">
        <f t="shared" si="566"/>
        <v>0</v>
      </c>
      <c r="AE630" s="228">
        <f t="shared" ref="AE630:AI630" si="567">AE612*$AD$43</f>
        <v>0</v>
      </c>
      <c r="AF630" s="51">
        <f t="shared" si="567"/>
        <v>0</v>
      </c>
      <c r="AG630" s="51">
        <f t="shared" si="567"/>
        <v>0</v>
      </c>
      <c r="AH630" s="51">
        <f t="shared" si="567"/>
        <v>0</v>
      </c>
      <c r="AI630" s="229">
        <f t="shared" si="567"/>
        <v>0</v>
      </c>
      <c r="AJ630" s="51">
        <f t="shared" ref="AJ630:AN630" si="568">AJ612*$AH$43</f>
        <v>0</v>
      </c>
      <c r="AK630" s="51">
        <f t="shared" si="568"/>
        <v>0</v>
      </c>
      <c r="AL630" s="51">
        <f t="shared" si="568"/>
        <v>0</v>
      </c>
      <c r="AM630" s="51">
        <f t="shared" si="568"/>
        <v>0</v>
      </c>
      <c r="AN630" s="229">
        <f t="shared" si="568"/>
        <v>0</v>
      </c>
    </row>
    <row r="631" spans="1:40" outlineLevel="1">
      <c r="A631" s="521">
        <f>ROW()</f>
        <v>631</v>
      </c>
      <c r="B631" s="35"/>
      <c r="C631" s="758"/>
      <c r="D631" s="33" t="s">
        <v>34</v>
      </c>
      <c r="J631" s="228"/>
      <c r="K631" s="51"/>
      <c r="L631" s="51"/>
      <c r="M631" s="51"/>
      <c r="N631" s="229"/>
      <c r="O631" s="228"/>
      <c r="P631" s="51"/>
      <c r="Q631" s="51"/>
      <c r="R631" s="51"/>
      <c r="S631" s="229"/>
      <c r="T631" s="228">
        <f t="shared" si="544"/>
        <v>7.1870420233202245E-3</v>
      </c>
      <c r="U631" s="51">
        <f t="shared" si="544"/>
        <v>1.4374084046640449E-2</v>
      </c>
      <c r="V631" s="51">
        <f t="shared" si="544"/>
        <v>1.4374084046640449E-2</v>
      </c>
      <c r="W631" s="51">
        <f t="shared" si="544"/>
        <v>1.4374084046640449E-2</v>
      </c>
      <c r="X631" s="229">
        <f t="shared" si="544"/>
        <v>1.4374084046640449E-2</v>
      </c>
      <c r="Y631" s="228">
        <f t="shared" ref="Y631:AD631" si="569">Y613*$X$43</f>
        <v>7.1870420233202236E-3</v>
      </c>
      <c r="Z631" s="51">
        <f t="shared" si="569"/>
        <v>1.4374084046640445E-2</v>
      </c>
      <c r="AA631" s="51">
        <f t="shared" si="569"/>
        <v>1.4374084046640447E-2</v>
      </c>
      <c r="AB631" s="51">
        <f t="shared" si="569"/>
        <v>1.4374084046640447E-2</v>
      </c>
      <c r="AC631" s="51">
        <f t="shared" si="569"/>
        <v>1.4374084046640447E-2</v>
      </c>
      <c r="AD631" s="229">
        <f t="shared" si="569"/>
        <v>1.4374084046640447E-2</v>
      </c>
      <c r="AE631" s="228">
        <f t="shared" ref="AE631:AI631" si="570">AE613*$AD$43</f>
        <v>1.4281962801141336E-2</v>
      </c>
      <c r="AF631" s="51">
        <f t="shared" si="570"/>
        <v>1.4281962801141336E-2</v>
      </c>
      <c r="AG631" s="51">
        <f t="shared" si="570"/>
        <v>1.4281962801141336E-2</v>
      </c>
      <c r="AH631" s="51">
        <f t="shared" si="570"/>
        <v>1.4281962801141336E-2</v>
      </c>
      <c r="AI631" s="229">
        <f t="shared" si="570"/>
        <v>1.4281962801141336E-2</v>
      </c>
      <c r="AJ631" s="51">
        <f t="shared" ref="AJ631:AN631" si="571">AJ613*$AH$43</f>
        <v>0</v>
      </c>
      <c r="AK631" s="51">
        <f t="shared" si="571"/>
        <v>0</v>
      </c>
      <c r="AL631" s="51">
        <f t="shared" si="571"/>
        <v>0</v>
      </c>
      <c r="AM631" s="51">
        <f t="shared" si="571"/>
        <v>0</v>
      </c>
      <c r="AN631" s="229">
        <f t="shared" si="571"/>
        <v>0</v>
      </c>
    </row>
    <row r="632" spans="1:40" outlineLevel="1">
      <c r="A632" s="521">
        <f>ROW()</f>
        <v>632</v>
      </c>
      <c r="B632" s="35"/>
      <c r="C632" s="758"/>
      <c r="D632" s="33" t="s">
        <v>35</v>
      </c>
      <c r="J632" s="228"/>
      <c r="K632" s="51"/>
      <c r="L632" s="51"/>
      <c r="M632" s="51"/>
      <c r="N632" s="229"/>
      <c r="O632" s="228"/>
      <c r="P632" s="51"/>
      <c r="Q632" s="51"/>
      <c r="R632" s="51"/>
      <c r="S632" s="229"/>
      <c r="T632" s="228">
        <f t="shared" si="544"/>
        <v>0</v>
      </c>
      <c r="U632" s="51">
        <f t="shared" si="544"/>
        <v>0</v>
      </c>
      <c r="V632" s="51">
        <f t="shared" si="544"/>
        <v>0</v>
      </c>
      <c r="W632" s="51">
        <f t="shared" si="544"/>
        <v>0</v>
      </c>
      <c r="X632" s="229">
        <f t="shared" si="544"/>
        <v>0</v>
      </c>
      <c r="Y632" s="228">
        <f t="shared" ref="Y632:AD632" si="572">Y614*$X$43</f>
        <v>0</v>
      </c>
      <c r="Z632" s="51">
        <f t="shared" si="572"/>
        <v>0</v>
      </c>
      <c r="AA632" s="51">
        <f t="shared" si="572"/>
        <v>0</v>
      </c>
      <c r="AB632" s="51">
        <f t="shared" si="572"/>
        <v>0</v>
      </c>
      <c r="AC632" s="51">
        <f t="shared" si="572"/>
        <v>0</v>
      </c>
      <c r="AD632" s="229">
        <f t="shared" si="572"/>
        <v>0</v>
      </c>
      <c r="AE632" s="228">
        <f t="shared" ref="AE632:AI632" si="573">AE614*$AD$43</f>
        <v>0</v>
      </c>
      <c r="AF632" s="51">
        <f t="shared" si="573"/>
        <v>0</v>
      </c>
      <c r="AG632" s="51">
        <f t="shared" si="573"/>
        <v>0</v>
      </c>
      <c r="AH632" s="51">
        <f t="shared" si="573"/>
        <v>0</v>
      </c>
      <c r="AI632" s="229">
        <f t="shared" si="573"/>
        <v>0</v>
      </c>
      <c r="AJ632" s="51">
        <f t="shared" ref="AJ632:AN632" si="574">AJ614*$AH$43</f>
        <v>0</v>
      </c>
      <c r="AK632" s="51">
        <f t="shared" si="574"/>
        <v>0</v>
      </c>
      <c r="AL632" s="51">
        <f t="shared" si="574"/>
        <v>0</v>
      </c>
      <c r="AM632" s="51">
        <f t="shared" si="574"/>
        <v>0</v>
      </c>
      <c r="AN632" s="229">
        <f t="shared" si="574"/>
        <v>0</v>
      </c>
    </row>
    <row r="633" spans="1:40" outlineLevel="1">
      <c r="A633" s="521">
        <f>ROW()</f>
        <v>633</v>
      </c>
      <c r="B633" s="35"/>
      <c r="C633" s="758"/>
      <c r="D633" s="33" t="s">
        <v>302</v>
      </c>
      <c r="J633" s="228"/>
      <c r="K633" s="51"/>
      <c r="L633" s="51"/>
      <c r="M633" s="51"/>
      <c r="N633" s="229"/>
      <c r="O633" s="228"/>
      <c r="P633" s="51"/>
      <c r="Q633" s="51"/>
      <c r="R633" s="51"/>
      <c r="S633" s="229"/>
      <c r="T633" s="228">
        <f t="shared" ref="T633:X638" si="575">T615*$S$43</f>
        <v>0</v>
      </c>
      <c r="U633" s="51">
        <f t="shared" si="575"/>
        <v>0</v>
      </c>
      <c r="V633" s="51">
        <f t="shared" si="575"/>
        <v>0</v>
      </c>
      <c r="W633" s="51">
        <f t="shared" si="575"/>
        <v>0</v>
      </c>
      <c r="X633" s="229">
        <f t="shared" si="575"/>
        <v>0</v>
      </c>
      <c r="Y633" s="228">
        <f t="shared" ref="Y633:AD633" si="576">Y615*$X$43</f>
        <v>0</v>
      </c>
      <c r="Z633" s="51">
        <f t="shared" si="576"/>
        <v>0</v>
      </c>
      <c r="AA633" s="51">
        <f t="shared" si="576"/>
        <v>0</v>
      </c>
      <c r="AB633" s="51">
        <f t="shared" si="576"/>
        <v>0</v>
      </c>
      <c r="AC633" s="51">
        <f t="shared" si="576"/>
        <v>0</v>
      </c>
      <c r="AD633" s="229">
        <f t="shared" si="576"/>
        <v>0</v>
      </c>
      <c r="AE633" s="228">
        <f t="shared" ref="AE633:AI633" si="577">AE615*$AD$43</f>
        <v>0</v>
      </c>
      <c r="AF633" s="51">
        <f t="shared" si="577"/>
        <v>0</v>
      </c>
      <c r="AG633" s="51">
        <f t="shared" si="577"/>
        <v>0</v>
      </c>
      <c r="AH633" s="51">
        <f t="shared" si="577"/>
        <v>0</v>
      </c>
      <c r="AI633" s="229">
        <f t="shared" si="577"/>
        <v>0</v>
      </c>
      <c r="AJ633" s="51">
        <f t="shared" ref="AJ633:AN633" si="578">AJ615*$AH$43</f>
        <v>0</v>
      </c>
      <c r="AK633" s="51">
        <f t="shared" si="578"/>
        <v>0</v>
      </c>
      <c r="AL633" s="51">
        <f t="shared" si="578"/>
        <v>0</v>
      </c>
      <c r="AM633" s="51">
        <f t="shared" si="578"/>
        <v>0</v>
      </c>
      <c r="AN633" s="229">
        <f t="shared" si="578"/>
        <v>0</v>
      </c>
    </row>
    <row r="634" spans="1:40" outlineLevel="1">
      <c r="A634" s="521">
        <f>ROW()</f>
        <v>634</v>
      </c>
      <c r="B634" s="35"/>
      <c r="C634" s="758"/>
      <c r="D634" s="33" t="s">
        <v>36</v>
      </c>
      <c r="J634" s="228"/>
      <c r="K634" s="51"/>
      <c r="L634" s="51"/>
      <c r="M634" s="51"/>
      <c r="N634" s="229"/>
      <c r="O634" s="228"/>
      <c r="P634" s="51"/>
      <c r="Q634" s="51"/>
      <c r="R634" s="51"/>
      <c r="S634" s="229"/>
      <c r="T634" s="228">
        <f t="shared" si="575"/>
        <v>0</v>
      </c>
      <c r="U634" s="51">
        <f t="shared" si="575"/>
        <v>0</v>
      </c>
      <c r="V634" s="51">
        <f t="shared" si="575"/>
        <v>0</v>
      </c>
      <c r="W634" s="51">
        <f t="shared" si="575"/>
        <v>0</v>
      </c>
      <c r="X634" s="229">
        <f t="shared" si="575"/>
        <v>0</v>
      </c>
      <c r="Y634" s="228">
        <f t="shared" ref="Y634:AD634" si="579">Y616*$X$43</f>
        <v>0</v>
      </c>
      <c r="Z634" s="51">
        <f t="shared" si="579"/>
        <v>0</v>
      </c>
      <c r="AA634" s="51">
        <f t="shared" si="579"/>
        <v>0</v>
      </c>
      <c r="AB634" s="51">
        <f t="shared" si="579"/>
        <v>0</v>
      </c>
      <c r="AC634" s="51">
        <f t="shared" si="579"/>
        <v>0</v>
      </c>
      <c r="AD634" s="229">
        <f t="shared" si="579"/>
        <v>0</v>
      </c>
      <c r="AE634" s="228">
        <f t="shared" ref="AE634:AI634" si="580">AE616*$AD$43</f>
        <v>0</v>
      </c>
      <c r="AF634" s="51">
        <f t="shared" si="580"/>
        <v>0</v>
      </c>
      <c r="AG634" s="51">
        <f t="shared" si="580"/>
        <v>0</v>
      </c>
      <c r="AH634" s="51">
        <f t="shared" si="580"/>
        <v>0</v>
      </c>
      <c r="AI634" s="229">
        <f t="shared" si="580"/>
        <v>0</v>
      </c>
      <c r="AJ634" s="51">
        <f t="shared" ref="AJ634:AN634" si="581">AJ616*$AH$43</f>
        <v>0</v>
      </c>
      <c r="AK634" s="51">
        <f t="shared" si="581"/>
        <v>0</v>
      </c>
      <c r="AL634" s="51">
        <f t="shared" si="581"/>
        <v>0</v>
      </c>
      <c r="AM634" s="51">
        <f t="shared" si="581"/>
        <v>0</v>
      </c>
      <c r="AN634" s="229">
        <f t="shared" si="581"/>
        <v>0</v>
      </c>
    </row>
    <row r="635" spans="1:40" outlineLevel="1">
      <c r="A635" s="521">
        <f>ROW()</f>
        <v>635</v>
      </c>
      <c r="B635" s="35"/>
      <c r="C635" s="758"/>
      <c r="D635" s="33" t="s">
        <v>583</v>
      </c>
      <c r="J635" s="228"/>
      <c r="K635" s="51"/>
      <c r="L635" s="51"/>
      <c r="M635" s="51"/>
      <c r="N635" s="229"/>
      <c r="O635" s="228"/>
      <c r="P635" s="51"/>
      <c r="Q635" s="51"/>
      <c r="R635" s="51"/>
      <c r="S635" s="229"/>
      <c r="T635" s="228">
        <f t="shared" si="575"/>
        <v>0</v>
      </c>
      <c r="U635" s="51">
        <f t="shared" si="575"/>
        <v>0</v>
      </c>
      <c r="V635" s="51">
        <f t="shared" si="575"/>
        <v>0</v>
      </c>
      <c r="W635" s="51">
        <f t="shared" si="575"/>
        <v>0</v>
      </c>
      <c r="X635" s="229">
        <f t="shared" si="575"/>
        <v>0</v>
      </c>
      <c r="Y635" s="228">
        <f t="shared" ref="Y635:AD635" si="582">Y617*$X$43</f>
        <v>0</v>
      </c>
      <c r="Z635" s="51">
        <f t="shared" si="582"/>
        <v>0</v>
      </c>
      <c r="AA635" s="51">
        <f t="shared" si="582"/>
        <v>0</v>
      </c>
      <c r="AB635" s="51">
        <f t="shared" si="582"/>
        <v>0</v>
      </c>
      <c r="AC635" s="51">
        <f t="shared" si="582"/>
        <v>0</v>
      </c>
      <c r="AD635" s="229">
        <f t="shared" si="582"/>
        <v>0</v>
      </c>
      <c r="AE635" s="228">
        <f t="shared" ref="AE635:AI635" si="583">AE617*$AD$43</f>
        <v>0</v>
      </c>
      <c r="AF635" s="51">
        <f t="shared" si="583"/>
        <v>0</v>
      </c>
      <c r="AG635" s="51">
        <f t="shared" si="583"/>
        <v>0</v>
      </c>
      <c r="AH635" s="51">
        <f t="shared" si="583"/>
        <v>0</v>
      </c>
      <c r="AI635" s="229">
        <f t="shared" si="583"/>
        <v>0</v>
      </c>
      <c r="AJ635" s="51">
        <f t="shared" ref="AJ635:AN635" si="584">AJ617*$AH$43</f>
        <v>0</v>
      </c>
      <c r="AK635" s="51">
        <f t="shared" si="584"/>
        <v>0</v>
      </c>
      <c r="AL635" s="51">
        <f t="shared" si="584"/>
        <v>0</v>
      </c>
      <c r="AM635" s="51">
        <f t="shared" si="584"/>
        <v>0</v>
      </c>
      <c r="AN635" s="229">
        <f t="shared" si="584"/>
        <v>0</v>
      </c>
    </row>
    <row r="636" spans="1:40" outlineLevel="1">
      <c r="A636" s="521">
        <f>ROW()</f>
        <v>636</v>
      </c>
      <c r="B636" s="35"/>
      <c r="C636" s="758"/>
      <c r="D636" s="33" t="s">
        <v>81</v>
      </c>
      <c r="J636" s="228"/>
      <c r="K636" s="51"/>
      <c r="L636" s="51"/>
      <c r="M636" s="51"/>
      <c r="N636" s="229"/>
      <c r="O636" s="228"/>
      <c r="P636" s="51"/>
      <c r="Q636" s="51"/>
      <c r="R636" s="51"/>
      <c r="S636" s="229"/>
      <c r="T636" s="228">
        <f t="shared" si="575"/>
        <v>0</v>
      </c>
      <c r="U636" s="51">
        <f t="shared" si="575"/>
        <v>0</v>
      </c>
      <c r="V636" s="51">
        <f t="shared" si="575"/>
        <v>0</v>
      </c>
      <c r="W636" s="51">
        <f t="shared" si="575"/>
        <v>0</v>
      </c>
      <c r="X636" s="229">
        <f t="shared" si="575"/>
        <v>0</v>
      </c>
      <c r="Y636" s="228">
        <f t="shared" ref="Y636:AD636" si="585">Y618*$X$43</f>
        <v>0</v>
      </c>
      <c r="Z636" s="51">
        <f t="shared" si="585"/>
        <v>0</v>
      </c>
      <c r="AA636" s="51">
        <f t="shared" si="585"/>
        <v>0</v>
      </c>
      <c r="AB636" s="51">
        <f t="shared" si="585"/>
        <v>0</v>
      </c>
      <c r="AC636" s="51">
        <f t="shared" si="585"/>
        <v>0</v>
      </c>
      <c r="AD636" s="229">
        <f t="shared" si="585"/>
        <v>0</v>
      </c>
      <c r="AE636" s="228">
        <f t="shared" ref="AE636:AI636" si="586">AE618*$AD$43</f>
        <v>0</v>
      </c>
      <c r="AF636" s="51">
        <f t="shared" si="586"/>
        <v>0</v>
      </c>
      <c r="AG636" s="51">
        <f t="shared" si="586"/>
        <v>0</v>
      </c>
      <c r="AH636" s="51">
        <f t="shared" si="586"/>
        <v>0</v>
      </c>
      <c r="AI636" s="229">
        <f t="shared" si="586"/>
        <v>0</v>
      </c>
      <c r="AJ636" s="51">
        <f t="shared" ref="AJ636:AN636" si="587">AJ618*$AH$43</f>
        <v>0</v>
      </c>
      <c r="AK636" s="51">
        <f t="shared" si="587"/>
        <v>0</v>
      </c>
      <c r="AL636" s="51">
        <f t="shared" si="587"/>
        <v>0</v>
      </c>
      <c r="AM636" s="51">
        <f t="shared" si="587"/>
        <v>0</v>
      </c>
      <c r="AN636" s="229">
        <f t="shared" si="587"/>
        <v>0</v>
      </c>
    </row>
    <row r="637" spans="1:40" outlineLevel="1">
      <c r="A637" s="521">
        <f>ROW()</f>
        <v>637</v>
      </c>
      <c r="B637" s="35"/>
      <c r="C637" s="758"/>
      <c r="D637" s="33" t="s">
        <v>28</v>
      </c>
      <c r="J637" s="228"/>
      <c r="K637" s="51"/>
      <c r="L637" s="51"/>
      <c r="M637" s="51"/>
      <c r="N637" s="229"/>
      <c r="O637" s="228"/>
      <c r="P637" s="51"/>
      <c r="Q637" s="51"/>
      <c r="R637" s="51"/>
      <c r="S637" s="229"/>
      <c r="T637" s="228">
        <f t="shared" si="575"/>
        <v>0</v>
      </c>
      <c r="U637" s="51">
        <f t="shared" si="575"/>
        <v>0</v>
      </c>
      <c r="V637" s="51">
        <f t="shared" si="575"/>
        <v>0</v>
      </c>
      <c r="W637" s="51">
        <f t="shared" si="575"/>
        <v>0</v>
      </c>
      <c r="X637" s="229">
        <f t="shared" si="575"/>
        <v>0</v>
      </c>
      <c r="Y637" s="228">
        <f t="shared" ref="Y637:AD637" si="588">Y619*$X$43</f>
        <v>0</v>
      </c>
      <c r="Z637" s="51">
        <f t="shared" si="588"/>
        <v>0</v>
      </c>
      <c r="AA637" s="51">
        <f t="shared" si="588"/>
        <v>0</v>
      </c>
      <c r="AB637" s="51">
        <f t="shared" si="588"/>
        <v>0</v>
      </c>
      <c r="AC637" s="51">
        <f t="shared" si="588"/>
        <v>0</v>
      </c>
      <c r="AD637" s="229">
        <f t="shared" si="588"/>
        <v>0</v>
      </c>
      <c r="AE637" s="228">
        <f t="shared" ref="AE637:AI637" si="589">AE619*$AD$43</f>
        <v>0</v>
      </c>
      <c r="AF637" s="51">
        <f t="shared" si="589"/>
        <v>0</v>
      </c>
      <c r="AG637" s="51">
        <f t="shared" si="589"/>
        <v>0</v>
      </c>
      <c r="AH637" s="51">
        <f t="shared" si="589"/>
        <v>0</v>
      </c>
      <c r="AI637" s="229">
        <f t="shared" si="589"/>
        <v>0</v>
      </c>
      <c r="AJ637" s="51">
        <f t="shared" ref="AJ637:AN637" si="590">AJ619*$AH$43</f>
        <v>0</v>
      </c>
      <c r="AK637" s="51">
        <f t="shared" si="590"/>
        <v>0</v>
      </c>
      <c r="AL637" s="51">
        <f t="shared" si="590"/>
        <v>0</v>
      </c>
      <c r="AM637" s="51">
        <f t="shared" si="590"/>
        <v>0</v>
      </c>
      <c r="AN637" s="229">
        <f t="shared" si="590"/>
        <v>0</v>
      </c>
    </row>
    <row r="638" spans="1:40" outlineLevel="1">
      <c r="A638" s="521">
        <f>ROW()</f>
        <v>638</v>
      </c>
      <c r="B638" s="35"/>
      <c r="C638" s="758"/>
      <c r="D638" s="45" t="s">
        <v>443</v>
      </c>
      <c r="E638" s="45"/>
      <c r="F638" s="45"/>
      <c r="G638" s="45"/>
      <c r="H638" s="45"/>
      <c r="I638" s="45"/>
      <c r="J638" s="230"/>
      <c r="K638" s="52"/>
      <c r="L638" s="52"/>
      <c r="M638" s="52"/>
      <c r="N638" s="231"/>
      <c r="O638" s="230"/>
      <c r="P638" s="52"/>
      <c r="Q638" s="52"/>
      <c r="R638" s="52"/>
      <c r="S638" s="231"/>
      <c r="T638" s="230">
        <f t="shared" si="575"/>
        <v>0</v>
      </c>
      <c r="U638" s="52">
        <f t="shared" si="575"/>
        <v>0</v>
      </c>
      <c r="V638" s="52">
        <f t="shared" si="575"/>
        <v>0</v>
      </c>
      <c r="W638" s="52">
        <f t="shared" si="575"/>
        <v>0</v>
      </c>
      <c r="X638" s="231">
        <f t="shared" si="575"/>
        <v>0</v>
      </c>
      <c r="Y638" s="230">
        <f t="shared" ref="Y638:AD638" si="591">Y620*$X$43</f>
        <v>0</v>
      </c>
      <c r="Z638" s="52">
        <f t="shared" si="591"/>
        <v>0</v>
      </c>
      <c r="AA638" s="52">
        <f t="shared" si="591"/>
        <v>0</v>
      </c>
      <c r="AB638" s="52">
        <f t="shared" si="591"/>
        <v>0</v>
      </c>
      <c r="AC638" s="52">
        <f t="shared" si="591"/>
        <v>0</v>
      </c>
      <c r="AD638" s="231">
        <f t="shared" si="591"/>
        <v>0</v>
      </c>
      <c r="AE638" s="230">
        <f t="shared" ref="AE638:AI638" si="592">AE620*$AD$43</f>
        <v>0</v>
      </c>
      <c r="AF638" s="52">
        <f t="shared" si="592"/>
        <v>0</v>
      </c>
      <c r="AG638" s="52">
        <f t="shared" si="592"/>
        <v>0</v>
      </c>
      <c r="AH638" s="52">
        <f t="shared" si="592"/>
        <v>0</v>
      </c>
      <c r="AI638" s="231">
        <f t="shared" si="592"/>
        <v>0</v>
      </c>
      <c r="AJ638" s="52">
        <f t="shared" ref="AJ638:AN638" si="593">AJ620*$AH$43</f>
        <v>0</v>
      </c>
      <c r="AK638" s="52">
        <f t="shared" si="593"/>
        <v>0</v>
      </c>
      <c r="AL638" s="52">
        <f t="shared" si="593"/>
        <v>0</v>
      </c>
      <c r="AM638" s="52">
        <f t="shared" si="593"/>
        <v>0</v>
      </c>
      <c r="AN638" s="231">
        <f t="shared" si="593"/>
        <v>0</v>
      </c>
    </row>
    <row r="639" spans="1:40" outlineLevel="1">
      <c r="A639" s="521">
        <f>ROW()</f>
        <v>639</v>
      </c>
      <c r="B639" s="35"/>
      <c r="C639" s="758"/>
      <c r="D639" s="33" t="s">
        <v>24</v>
      </c>
      <c r="F639" s="151"/>
      <c r="G639" s="151"/>
      <c r="H639" s="151"/>
      <c r="I639" s="151"/>
      <c r="J639" s="251"/>
      <c r="K639" s="58"/>
      <c r="L639" s="58"/>
      <c r="M639" s="58"/>
      <c r="N639" s="247"/>
      <c r="O639" s="251"/>
      <c r="P639" s="58"/>
      <c r="Q639" s="58"/>
      <c r="R639" s="58"/>
      <c r="S639" s="247"/>
      <c r="T639" s="251">
        <f t="shared" ref="T639:AN639" si="594">SUM(T623:T638)</f>
        <v>1.3305849058701202E-2</v>
      </c>
      <c r="U639" s="58">
        <f t="shared" si="594"/>
        <v>2.6611698117402403E-2</v>
      </c>
      <c r="V639" s="58">
        <f t="shared" si="594"/>
        <v>2.6611698117402403E-2</v>
      </c>
      <c r="W639" s="58">
        <f t="shared" si="594"/>
        <v>2.66116981174024E-2</v>
      </c>
      <c r="X639" s="247">
        <f t="shared" si="594"/>
        <v>2.66116981174024E-2</v>
      </c>
      <c r="Y639" s="251">
        <f t="shared" si="594"/>
        <v>1.3305849058701202E-2</v>
      </c>
      <c r="Z639" s="58">
        <f t="shared" si="594"/>
        <v>2.66116981174024E-2</v>
      </c>
      <c r="AA639" s="58">
        <f t="shared" si="594"/>
        <v>2.6611698117402403E-2</v>
      </c>
      <c r="AB639" s="58">
        <f t="shared" si="594"/>
        <v>2.6611698117402403E-2</v>
      </c>
      <c r="AC639" s="58">
        <f t="shared" si="594"/>
        <v>2.6611698117402403E-2</v>
      </c>
      <c r="AD639" s="247">
        <f t="shared" si="594"/>
        <v>2.6611698117402403E-2</v>
      </c>
      <c r="AE639" s="251">
        <f t="shared" si="594"/>
        <v>2.6441147926693345E-2</v>
      </c>
      <c r="AF639" s="58">
        <f t="shared" si="594"/>
        <v>2.6441147926693345E-2</v>
      </c>
      <c r="AG639" s="58">
        <f t="shared" si="594"/>
        <v>2.6441147926693345E-2</v>
      </c>
      <c r="AH639" s="58">
        <f t="shared" si="594"/>
        <v>2.6441147926693345E-2</v>
      </c>
      <c r="AI639" s="247">
        <f t="shared" si="594"/>
        <v>2.6441147926693345E-2</v>
      </c>
      <c r="AJ639" s="58">
        <f t="shared" si="594"/>
        <v>0</v>
      </c>
      <c r="AK639" s="58">
        <f t="shared" si="594"/>
        <v>0</v>
      </c>
      <c r="AL639" s="58">
        <f t="shared" si="594"/>
        <v>0</v>
      </c>
      <c r="AM639" s="58">
        <f t="shared" si="594"/>
        <v>0</v>
      </c>
      <c r="AN639" s="247">
        <f t="shared" si="594"/>
        <v>0</v>
      </c>
    </row>
    <row r="640" spans="1:40" outlineLevel="1">
      <c r="A640" s="521">
        <f>ROW()</f>
        <v>640</v>
      </c>
      <c r="B640" s="35"/>
      <c r="C640" s="756" t="s">
        <v>374</v>
      </c>
      <c r="J640" s="1909"/>
      <c r="K640" s="1910"/>
      <c r="L640" s="1910"/>
      <c r="M640" s="1910"/>
      <c r="N640" s="1911"/>
      <c r="O640" s="1909"/>
      <c r="P640" s="1910"/>
      <c r="Q640" s="1910"/>
      <c r="R640" s="1910"/>
      <c r="S640" s="1911"/>
      <c r="T640" s="1909" t="s">
        <v>351</v>
      </c>
      <c r="U640" s="1910"/>
      <c r="V640" s="1910"/>
      <c r="W640" s="1910"/>
      <c r="X640" s="1911"/>
      <c r="Y640" s="1894" t="s">
        <v>352</v>
      </c>
      <c r="Z640" s="1895"/>
      <c r="AA640" s="1895"/>
      <c r="AB640" s="1895"/>
      <c r="AC640" s="1895"/>
      <c r="AD640" s="1896"/>
      <c r="AE640" s="1171"/>
      <c r="AF640" s="1136"/>
      <c r="AG640" s="1136" t="s">
        <v>703</v>
      </c>
      <c r="AH640" s="1136"/>
      <c r="AI640" s="1161"/>
      <c r="AJ640" s="1136"/>
      <c r="AK640" s="1136"/>
      <c r="AL640" s="1136" t="s">
        <v>710</v>
      </c>
      <c r="AM640" s="1136"/>
      <c r="AN640" s="1161"/>
    </row>
    <row r="641" spans="1:40" outlineLevel="1">
      <c r="A641" s="521">
        <f>ROW()</f>
        <v>641</v>
      </c>
      <c r="B641" s="35"/>
      <c r="C641" s="758"/>
      <c r="D641" s="33" t="s">
        <v>300</v>
      </c>
      <c r="J641" s="361"/>
      <c r="K641" s="373"/>
      <c r="L641" s="373"/>
      <c r="M641" s="373"/>
      <c r="N641" s="356"/>
      <c r="O641" s="361"/>
      <c r="P641" s="373"/>
      <c r="Q641" s="373"/>
      <c r="R641" s="373"/>
      <c r="S641" s="356"/>
      <c r="T641" s="361">
        <v>0</v>
      </c>
      <c r="U641" s="373">
        <v>0</v>
      </c>
      <c r="V641" s="373">
        <v>0</v>
      </c>
      <c r="W641" s="373">
        <v>0</v>
      </c>
      <c r="X641" s="356">
        <v>0</v>
      </c>
      <c r="Y641" s="361">
        <v>0</v>
      </c>
      <c r="Z641" s="373">
        <v>0</v>
      </c>
      <c r="AA641" s="373">
        <v>0</v>
      </c>
      <c r="AB641" s="373">
        <v>0</v>
      </c>
      <c r="AC641" s="373">
        <v>0</v>
      </c>
      <c r="AD641" s="356">
        <v>0</v>
      </c>
      <c r="AE641" s="361">
        <v>0</v>
      </c>
      <c r="AF641" s="373">
        <v>0</v>
      </c>
      <c r="AG641" s="373">
        <v>0</v>
      </c>
      <c r="AH641" s="373">
        <v>0</v>
      </c>
      <c r="AI641" s="356">
        <v>0</v>
      </c>
      <c r="AJ641" s="1870"/>
      <c r="AK641" s="1870"/>
      <c r="AL641" s="1870"/>
      <c r="AM641" s="1870"/>
      <c r="AN641" s="1871"/>
    </row>
    <row r="642" spans="1:40" outlineLevel="1">
      <c r="A642" s="521">
        <f>ROW()</f>
        <v>642</v>
      </c>
      <c r="B642" s="35"/>
      <c r="C642" s="758"/>
      <c r="D642" s="33" t="s">
        <v>301</v>
      </c>
      <c r="J642" s="361"/>
      <c r="K642" s="373"/>
      <c r="L642" s="373"/>
      <c r="M642" s="373"/>
      <c r="N642" s="356"/>
      <c r="O642" s="361"/>
      <c r="P642" s="373"/>
      <c r="Q642" s="373"/>
      <c r="R642" s="373"/>
      <c r="S642" s="356"/>
      <c r="T642" s="361">
        <v>0</v>
      </c>
      <c r="U642" s="373">
        <v>0</v>
      </c>
      <c r="V642" s="373">
        <v>0</v>
      </c>
      <c r="W642" s="373">
        <v>0</v>
      </c>
      <c r="X642" s="356">
        <v>0</v>
      </c>
      <c r="Y642" s="361">
        <v>0</v>
      </c>
      <c r="Z642" s="373">
        <v>0</v>
      </c>
      <c r="AA642" s="373">
        <v>0</v>
      </c>
      <c r="AB642" s="373">
        <v>0</v>
      </c>
      <c r="AC642" s="373">
        <v>0</v>
      </c>
      <c r="AD642" s="356">
        <v>0</v>
      </c>
      <c r="AE642" s="361">
        <v>0</v>
      </c>
      <c r="AF642" s="373">
        <v>0</v>
      </c>
      <c r="AG642" s="373">
        <v>0</v>
      </c>
      <c r="AH642" s="373">
        <v>0</v>
      </c>
      <c r="AI642" s="356">
        <v>0</v>
      </c>
      <c r="AJ642" s="1870"/>
      <c r="AK642" s="1870"/>
      <c r="AL642" s="1870"/>
      <c r="AM642" s="1870"/>
      <c r="AN642" s="1871"/>
    </row>
    <row r="643" spans="1:40" outlineLevel="1">
      <c r="A643" s="521">
        <f>ROW()</f>
        <v>643</v>
      </c>
      <c r="B643" s="35"/>
      <c r="C643" s="758"/>
      <c r="D643" s="33" t="s">
        <v>29</v>
      </c>
      <c r="J643" s="361"/>
      <c r="K643" s="373"/>
      <c r="L643" s="373"/>
      <c r="M643" s="373"/>
      <c r="N643" s="356"/>
      <c r="O643" s="361"/>
      <c r="P643" s="373"/>
      <c r="Q643" s="373"/>
      <c r="R643" s="373"/>
      <c r="S643" s="356"/>
      <c r="T643" s="361">
        <v>0</v>
      </c>
      <c r="U643" s="373">
        <v>0</v>
      </c>
      <c r="V643" s="373">
        <v>0</v>
      </c>
      <c r="W643" s="373">
        <v>0</v>
      </c>
      <c r="X643" s="356">
        <v>0</v>
      </c>
      <c r="Y643" s="361">
        <v>0</v>
      </c>
      <c r="Z643" s="373">
        <v>0</v>
      </c>
      <c r="AA643" s="373">
        <v>0</v>
      </c>
      <c r="AB643" s="373">
        <v>0</v>
      </c>
      <c r="AC643" s="373">
        <v>0</v>
      </c>
      <c r="AD643" s="356">
        <v>0</v>
      </c>
      <c r="AE643" s="361">
        <v>0</v>
      </c>
      <c r="AF643" s="373">
        <v>0</v>
      </c>
      <c r="AG643" s="373">
        <v>0</v>
      </c>
      <c r="AH643" s="373">
        <v>0</v>
      </c>
      <c r="AI643" s="356">
        <v>0</v>
      </c>
      <c r="AJ643" s="1870"/>
      <c r="AK643" s="1870"/>
      <c r="AL643" s="1870"/>
      <c r="AM643" s="1870"/>
      <c r="AN643" s="1871"/>
    </row>
    <row r="644" spans="1:40" outlineLevel="1">
      <c r="A644" s="521">
        <f>ROW()</f>
        <v>644</v>
      </c>
      <c r="B644" s="35"/>
      <c r="C644" s="758"/>
      <c r="D644" s="33" t="s">
        <v>30</v>
      </c>
      <c r="J644" s="361"/>
      <c r="K644" s="373"/>
      <c r="L644" s="373"/>
      <c r="M644" s="373"/>
      <c r="N644" s="356"/>
      <c r="O644" s="361"/>
      <c r="P644" s="373"/>
      <c r="Q644" s="373"/>
      <c r="R644" s="373"/>
      <c r="S644" s="356"/>
      <c r="T644" s="361">
        <v>0</v>
      </c>
      <c r="U644" s="373">
        <v>0</v>
      </c>
      <c r="V644" s="373">
        <v>0</v>
      </c>
      <c r="W644" s="373">
        <v>0</v>
      </c>
      <c r="X644" s="356">
        <v>0</v>
      </c>
      <c r="Y644" s="361">
        <v>0</v>
      </c>
      <c r="Z644" s="373">
        <v>0</v>
      </c>
      <c r="AA644" s="373">
        <v>0</v>
      </c>
      <c r="AB644" s="373">
        <v>0</v>
      </c>
      <c r="AC644" s="373">
        <v>0</v>
      </c>
      <c r="AD644" s="356">
        <v>0</v>
      </c>
      <c r="AE644" s="361">
        <v>0</v>
      </c>
      <c r="AF644" s="373">
        <v>0</v>
      </c>
      <c r="AG644" s="373">
        <v>0</v>
      </c>
      <c r="AH644" s="373">
        <v>0</v>
      </c>
      <c r="AI644" s="356">
        <v>0</v>
      </c>
      <c r="AJ644" s="1870"/>
      <c r="AK644" s="1870"/>
      <c r="AL644" s="1870"/>
      <c r="AM644" s="1870"/>
      <c r="AN644" s="1871"/>
    </row>
    <row r="645" spans="1:40" outlineLevel="1">
      <c r="A645" s="521">
        <f>ROW()</f>
        <v>645</v>
      </c>
      <c r="B645" s="35"/>
      <c r="C645" s="758"/>
      <c r="D645" s="33" t="s">
        <v>31</v>
      </c>
      <c r="J645" s="361"/>
      <c r="K645" s="373"/>
      <c r="L645" s="373"/>
      <c r="M645" s="373"/>
      <c r="N645" s="356"/>
      <c r="O645" s="361"/>
      <c r="P645" s="373"/>
      <c r="Q645" s="373"/>
      <c r="R645" s="373"/>
      <c r="S645" s="356"/>
      <c r="T645" s="361">
        <v>0</v>
      </c>
      <c r="U645" s="373">
        <v>0</v>
      </c>
      <c r="V645" s="373">
        <v>0</v>
      </c>
      <c r="W645" s="373">
        <v>0</v>
      </c>
      <c r="X645" s="356">
        <v>0</v>
      </c>
      <c r="Y645" s="361">
        <v>0</v>
      </c>
      <c r="Z645" s="373">
        <v>0</v>
      </c>
      <c r="AA645" s="373">
        <v>0</v>
      </c>
      <c r="AB645" s="373">
        <v>0</v>
      </c>
      <c r="AC645" s="373">
        <v>0</v>
      </c>
      <c r="AD645" s="356">
        <v>0</v>
      </c>
      <c r="AE645" s="361">
        <v>0</v>
      </c>
      <c r="AF645" s="373">
        <v>0</v>
      </c>
      <c r="AG645" s="373">
        <v>0</v>
      </c>
      <c r="AH645" s="373">
        <v>0</v>
      </c>
      <c r="AI645" s="356">
        <v>0</v>
      </c>
      <c r="AJ645" s="1870"/>
      <c r="AK645" s="1870"/>
      <c r="AL645" s="1870"/>
      <c r="AM645" s="1870"/>
      <c r="AN645" s="1871"/>
    </row>
    <row r="646" spans="1:40" outlineLevel="1">
      <c r="A646" s="521">
        <f>ROW()</f>
        <v>646</v>
      </c>
      <c r="B646" s="35"/>
      <c r="C646" s="758"/>
      <c r="D646" s="33" t="s">
        <v>32</v>
      </c>
      <c r="J646" s="361"/>
      <c r="K646" s="373"/>
      <c r="L646" s="373"/>
      <c r="M646" s="373"/>
      <c r="N646" s="356"/>
      <c r="O646" s="361"/>
      <c r="P646" s="373"/>
      <c r="Q646" s="373"/>
      <c r="R646" s="373"/>
      <c r="S646" s="356"/>
      <c r="T646" s="361">
        <v>0</v>
      </c>
      <c r="U646" s="373">
        <v>0</v>
      </c>
      <c r="V646" s="373">
        <v>0</v>
      </c>
      <c r="W646" s="373">
        <v>0</v>
      </c>
      <c r="X646" s="356">
        <v>0</v>
      </c>
      <c r="Y646" s="361">
        <v>0</v>
      </c>
      <c r="Z646" s="373">
        <v>0</v>
      </c>
      <c r="AA646" s="373">
        <v>0</v>
      </c>
      <c r="AB646" s="373">
        <v>0</v>
      </c>
      <c r="AC646" s="373">
        <v>0</v>
      </c>
      <c r="AD646" s="356">
        <v>0</v>
      </c>
      <c r="AE646" s="361">
        <v>0</v>
      </c>
      <c r="AF646" s="373">
        <v>0</v>
      </c>
      <c r="AG646" s="373">
        <v>0</v>
      </c>
      <c r="AH646" s="373">
        <v>0</v>
      </c>
      <c r="AI646" s="356">
        <v>0</v>
      </c>
      <c r="AJ646" s="1870"/>
      <c r="AK646" s="1870"/>
      <c r="AL646" s="1870"/>
      <c r="AM646" s="1870"/>
      <c r="AN646" s="1871"/>
    </row>
    <row r="647" spans="1:40" outlineLevel="1">
      <c r="A647" s="521">
        <f>ROW()</f>
        <v>647</v>
      </c>
      <c r="B647" s="35"/>
      <c r="C647" s="758"/>
      <c r="D647" s="33" t="s">
        <v>33</v>
      </c>
      <c r="J647" s="361"/>
      <c r="K647" s="373"/>
      <c r="L647" s="373"/>
      <c r="M647" s="373"/>
      <c r="N647" s="356"/>
      <c r="O647" s="361"/>
      <c r="P647" s="373"/>
      <c r="Q647" s="373"/>
      <c r="R647" s="373"/>
      <c r="S647" s="356"/>
      <c r="T647" s="361">
        <v>0</v>
      </c>
      <c r="U647" s="373">
        <v>0</v>
      </c>
      <c r="V647" s="373">
        <v>0</v>
      </c>
      <c r="W647" s="373">
        <v>0</v>
      </c>
      <c r="X647" s="356">
        <v>0</v>
      </c>
      <c r="Y647" s="361">
        <v>0</v>
      </c>
      <c r="Z647" s="373">
        <v>0</v>
      </c>
      <c r="AA647" s="373">
        <v>0</v>
      </c>
      <c r="AB647" s="373">
        <v>0</v>
      </c>
      <c r="AC647" s="373">
        <v>0</v>
      </c>
      <c r="AD647" s="356">
        <v>0</v>
      </c>
      <c r="AE647" s="361">
        <v>0</v>
      </c>
      <c r="AF647" s="373">
        <v>0</v>
      </c>
      <c r="AG647" s="373">
        <v>0</v>
      </c>
      <c r="AH647" s="373">
        <v>0</v>
      </c>
      <c r="AI647" s="356">
        <v>0</v>
      </c>
      <c r="AJ647" s="1870"/>
      <c r="AK647" s="1870"/>
      <c r="AL647" s="1870"/>
      <c r="AM647" s="1870"/>
      <c r="AN647" s="1871"/>
    </row>
    <row r="648" spans="1:40" outlineLevel="1">
      <c r="A648" s="521">
        <f>ROW()</f>
        <v>648</v>
      </c>
      <c r="B648" s="35"/>
      <c r="C648" s="758"/>
      <c r="D648" s="33" t="s">
        <v>27</v>
      </c>
      <c r="J648" s="361"/>
      <c r="K648" s="373"/>
      <c r="L648" s="373"/>
      <c r="M648" s="373"/>
      <c r="N648" s="356"/>
      <c r="O648" s="361"/>
      <c r="P648" s="373"/>
      <c r="Q648" s="373"/>
      <c r="R648" s="373"/>
      <c r="S648" s="356"/>
      <c r="T648" s="361">
        <v>0</v>
      </c>
      <c r="U648" s="373">
        <v>7.0820612652312525E-3</v>
      </c>
      <c r="V648" s="373">
        <v>7.0820612652312525E-3</v>
      </c>
      <c r="W648" s="373">
        <v>7.0820612652312516E-3</v>
      </c>
      <c r="X648" s="356">
        <v>7.0820612652312516E-3</v>
      </c>
      <c r="Y648" s="361">
        <v>-1.7370396185572217E-2</v>
      </c>
      <c r="Z648" s="373">
        <v>0</v>
      </c>
      <c r="AA648" s="373">
        <v>0</v>
      </c>
      <c r="AB648" s="373">
        <v>0</v>
      </c>
      <c r="AC648" s="373">
        <v>0</v>
      </c>
      <c r="AD648" s="356">
        <v>0</v>
      </c>
      <c r="AE648" s="361">
        <v>0</v>
      </c>
      <c r="AF648" s="373">
        <v>0</v>
      </c>
      <c r="AG648" s="373">
        <v>0</v>
      </c>
      <c r="AH648" s="373">
        <v>0</v>
      </c>
      <c r="AI648" s="356">
        <v>0</v>
      </c>
      <c r="AJ648" s="1870"/>
      <c r="AK648" s="1870"/>
      <c r="AL648" s="1870"/>
      <c r="AM648" s="1870"/>
      <c r="AN648" s="1871"/>
    </row>
    <row r="649" spans="1:40" outlineLevel="1">
      <c r="A649" s="521">
        <f>ROW()</f>
        <v>649</v>
      </c>
      <c r="B649" s="35"/>
      <c r="C649" s="758"/>
      <c r="D649" s="33" t="s">
        <v>34</v>
      </c>
      <c r="J649" s="361"/>
      <c r="K649" s="373"/>
      <c r="L649" s="373"/>
      <c r="M649" s="373"/>
      <c r="N649" s="356"/>
      <c r="O649" s="361"/>
      <c r="P649" s="373"/>
      <c r="Q649" s="373"/>
      <c r="R649" s="373"/>
      <c r="S649" s="356"/>
      <c r="T649" s="361">
        <v>0</v>
      </c>
      <c r="U649" s="373">
        <v>0</v>
      </c>
      <c r="V649" s="373">
        <v>0</v>
      </c>
      <c r="W649" s="373">
        <v>0</v>
      </c>
      <c r="X649" s="356">
        <v>0</v>
      </c>
      <c r="Y649" s="361">
        <v>0</v>
      </c>
      <c r="Z649" s="373">
        <v>0</v>
      </c>
      <c r="AA649" s="373">
        <v>0</v>
      </c>
      <c r="AB649" s="373">
        <v>0</v>
      </c>
      <c r="AC649" s="373">
        <v>0</v>
      </c>
      <c r="AD649" s="356">
        <v>0</v>
      </c>
      <c r="AE649" s="361">
        <v>0</v>
      </c>
      <c r="AF649" s="373">
        <v>0</v>
      </c>
      <c r="AG649" s="373">
        <v>0</v>
      </c>
      <c r="AH649" s="373">
        <v>0</v>
      </c>
      <c r="AI649" s="356">
        <v>0</v>
      </c>
      <c r="AJ649" s="1870"/>
      <c r="AK649" s="1870"/>
      <c r="AL649" s="1870"/>
      <c r="AM649" s="1870"/>
      <c r="AN649" s="1871"/>
    </row>
    <row r="650" spans="1:40" outlineLevel="1">
      <c r="A650" s="521">
        <f>ROW()</f>
        <v>650</v>
      </c>
      <c r="B650" s="35"/>
      <c r="C650" s="758"/>
      <c r="D650" s="33" t="s">
        <v>35</v>
      </c>
      <c r="J650" s="361"/>
      <c r="K650" s="373"/>
      <c r="L650" s="373"/>
      <c r="M650" s="373"/>
      <c r="N650" s="356"/>
      <c r="O650" s="361"/>
      <c r="P650" s="373"/>
      <c r="Q650" s="373"/>
      <c r="R650" s="373"/>
      <c r="S650" s="356"/>
      <c r="T650" s="361">
        <v>0</v>
      </c>
      <c r="U650" s="373">
        <v>0.58481788708327309</v>
      </c>
      <c r="V650" s="373">
        <v>0.58481788708327309</v>
      </c>
      <c r="W650" s="373">
        <v>0.58481788708327309</v>
      </c>
      <c r="X650" s="356">
        <v>0.58481788708327309</v>
      </c>
      <c r="Y650" s="361">
        <v>0.11103062767410915</v>
      </c>
      <c r="Z650" s="373">
        <v>0.2220612553482183</v>
      </c>
      <c r="AA650" s="373">
        <v>0.2220612553482183</v>
      </c>
      <c r="AB650" s="373">
        <v>8.1410884757676105E-3</v>
      </c>
      <c r="AC650" s="373">
        <v>0</v>
      </c>
      <c r="AD650" s="356">
        <v>0</v>
      </c>
      <c r="AE650" s="361">
        <v>0</v>
      </c>
      <c r="AF650" s="373">
        <v>0</v>
      </c>
      <c r="AG650" s="373">
        <v>0</v>
      </c>
      <c r="AH650" s="373">
        <v>0</v>
      </c>
      <c r="AI650" s="356">
        <v>0</v>
      </c>
      <c r="AJ650" s="1870"/>
      <c r="AK650" s="1870"/>
      <c r="AL650" s="1870"/>
      <c r="AM650" s="1870"/>
      <c r="AN650" s="1871"/>
    </row>
    <row r="651" spans="1:40" outlineLevel="1">
      <c r="A651" s="521">
        <f>ROW()</f>
        <v>651</v>
      </c>
      <c r="B651" s="35"/>
      <c r="C651" s="758"/>
      <c r="D651" s="33" t="s">
        <v>302</v>
      </c>
      <c r="J651" s="361"/>
      <c r="K651" s="373"/>
      <c r="L651" s="373"/>
      <c r="M651" s="373"/>
      <c r="N651" s="356"/>
      <c r="O651" s="361"/>
      <c r="P651" s="373"/>
      <c r="Q651" s="373"/>
      <c r="R651" s="373"/>
      <c r="S651" s="356"/>
      <c r="T651" s="361">
        <v>0</v>
      </c>
      <c r="U651" s="373">
        <v>0</v>
      </c>
      <c r="V651" s="373">
        <v>0</v>
      </c>
      <c r="W651" s="373">
        <v>0</v>
      </c>
      <c r="X651" s="356">
        <v>0</v>
      </c>
      <c r="Y651" s="361">
        <v>0</v>
      </c>
      <c r="Z651" s="373">
        <v>0</v>
      </c>
      <c r="AA651" s="373">
        <v>0</v>
      </c>
      <c r="AB651" s="373">
        <v>0</v>
      </c>
      <c r="AC651" s="373">
        <v>0</v>
      </c>
      <c r="AD651" s="356">
        <v>0</v>
      </c>
      <c r="AE651" s="361">
        <v>0</v>
      </c>
      <c r="AF651" s="373">
        <v>0</v>
      </c>
      <c r="AG651" s="373">
        <v>0</v>
      </c>
      <c r="AH651" s="373">
        <v>0</v>
      </c>
      <c r="AI651" s="356">
        <v>0</v>
      </c>
      <c r="AJ651" s="1870"/>
      <c r="AK651" s="1870"/>
      <c r="AL651" s="1870"/>
      <c r="AM651" s="1870"/>
      <c r="AN651" s="1871"/>
    </row>
    <row r="652" spans="1:40" outlineLevel="1">
      <c r="A652" s="521">
        <f>ROW()</f>
        <v>652</v>
      </c>
      <c r="B652" s="35"/>
      <c r="C652" s="758"/>
      <c r="D652" s="33" t="s">
        <v>36</v>
      </c>
      <c r="J652" s="361"/>
      <c r="K652" s="373"/>
      <c r="L652" s="373"/>
      <c r="M652" s="373"/>
      <c r="N652" s="356"/>
      <c r="O652" s="361"/>
      <c r="P652" s="373"/>
      <c r="Q652" s="373"/>
      <c r="R652" s="373"/>
      <c r="S652" s="356"/>
      <c r="T652" s="361">
        <v>0</v>
      </c>
      <c r="U652" s="373">
        <v>1.0389472969018517E-2</v>
      </c>
      <c r="V652" s="373">
        <v>1.0389472969018518E-2</v>
      </c>
      <c r="W652" s="373">
        <v>1.0389472969018518E-2</v>
      </c>
      <c r="X652" s="356">
        <v>1.0389472969018517E-2</v>
      </c>
      <c r="Y652" s="361">
        <v>6.8424253471973881E-2</v>
      </c>
      <c r="Z652" s="373">
        <v>0</v>
      </c>
      <c r="AA652" s="373">
        <v>0</v>
      </c>
      <c r="AB652" s="373">
        <v>0</v>
      </c>
      <c r="AC652" s="373">
        <v>0</v>
      </c>
      <c r="AD652" s="356">
        <v>0</v>
      </c>
      <c r="AE652" s="361">
        <v>0</v>
      </c>
      <c r="AF652" s="373">
        <v>0</v>
      </c>
      <c r="AG652" s="373">
        <v>0</v>
      </c>
      <c r="AH652" s="373">
        <v>0</v>
      </c>
      <c r="AI652" s="356">
        <v>0</v>
      </c>
      <c r="AJ652" s="1870"/>
      <c r="AK652" s="1870"/>
      <c r="AL652" s="1870"/>
      <c r="AM652" s="1870"/>
      <c r="AN652" s="1871"/>
    </row>
    <row r="653" spans="1:40" outlineLevel="1">
      <c r="A653" s="521">
        <f>ROW()</f>
        <v>653</v>
      </c>
      <c r="B653" s="35"/>
      <c r="C653" s="758"/>
      <c r="D653" s="33" t="s">
        <v>583</v>
      </c>
      <c r="J653" s="361"/>
      <c r="K653" s="373"/>
      <c r="L653" s="373"/>
      <c r="M653" s="373"/>
      <c r="N653" s="356"/>
      <c r="O653" s="361"/>
      <c r="P653" s="373"/>
      <c r="Q653" s="373"/>
      <c r="R653" s="373"/>
      <c r="S653" s="356"/>
      <c r="T653" s="361"/>
      <c r="U653" s="373"/>
      <c r="V653" s="373"/>
      <c r="W653" s="373"/>
      <c r="X653" s="356"/>
      <c r="Y653" s="361">
        <v>0</v>
      </c>
      <c r="Z653" s="373">
        <v>0</v>
      </c>
      <c r="AA653" s="373">
        <v>0</v>
      </c>
      <c r="AB653" s="373">
        <v>0</v>
      </c>
      <c r="AC653" s="373">
        <v>0</v>
      </c>
      <c r="AD653" s="356">
        <v>0</v>
      </c>
      <c r="AE653" s="361">
        <v>0</v>
      </c>
      <c r="AF653" s="373">
        <v>0</v>
      </c>
      <c r="AG653" s="373">
        <v>0</v>
      </c>
      <c r="AH653" s="373">
        <v>0</v>
      </c>
      <c r="AI653" s="356">
        <v>0</v>
      </c>
      <c r="AJ653" s="1870"/>
      <c r="AK653" s="1870"/>
      <c r="AL653" s="1870"/>
      <c r="AM653" s="1870"/>
      <c r="AN653" s="1871"/>
    </row>
    <row r="654" spans="1:40" outlineLevel="1">
      <c r="A654" s="521">
        <f>ROW()</f>
        <v>654</v>
      </c>
      <c r="B654" s="35"/>
      <c r="C654" s="758"/>
      <c r="D654" s="33" t="s">
        <v>81</v>
      </c>
      <c r="J654" s="361"/>
      <c r="K654" s="373"/>
      <c r="L654" s="373"/>
      <c r="M654" s="373"/>
      <c r="N654" s="356"/>
      <c r="O654" s="361"/>
      <c r="P654" s="373"/>
      <c r="Q654" s="373"/>
      <c r="R654" s="373"/>
      <c r="S654" s="356"/>
      <c r="T654" s="361">
        <v>0</v>
      </c>
      <c r="U654" s="373">
        <v>0</v>
      </c>
      <c r="V654" s="373">
        <v>0</v>
      </c>
      <c r="W654" s="373">
        <v>0</v>
      </c>
      <c r="X654" s="356">
        <v>0</v>
      </c>
      <c r="Y654" s="361">
        <v>0</v>
      </c>
      <c r="Z654" s="373">
        <v>0</v>
      </c>
      <c r="AA654" s="373">
        <v>0</v>
      </c>
      <c r="AB654" s="373">
        <v>0</v>
      </c>
      <c r="AC654" s="373">
        <v>0</v>
      </c>
      <c r="AD654" s="356">
        <v>0</v>
      </c>
      <c r="AE654" s="361">
        <v>0</v>
      </c>
      <c r="AF654" s="373">
        <v>0</v>
      </c>
      <c r="AG654" s="373">
        <v>0</v>
      </c>
      <c r="AH654" s="373">
        <v>0</v>
      </c>
      <c r="AI654" s="356">
        <v>0</v>
      </c>
      <c r="AJ654" s="1870"/>
      <c r="AK654" s="1870"/>
      <c r="AL654" s="1870"/>
      <c r="AM654" s="1870"/>
      <c r="AN654" s="1871"/>
    </row>
    <row r="655" spans="1:40" outlineLevel="1">
      <c r="A655" s="521">
        <f>ROW()</f>
        <v>655</v>
      </c>
      <c r="B655" s="35"/>
      <c r="C655" s="758"/>
      <c r="D655" s="33" t="s">
        <v>28</v>
      </c>
      <c r="J655" s="361"/>
      <c r="K655" s="373"/>
      <c r="L655" s="373"/>
      <c r="M655" s="373"/>
      <c r="N655" s="356"/>
      <c r="O655" s="361"/>
      <c r="P655" s="373"/>
      <c r="Q655" s="373"/>
      <c r="R655" s="373"/>
      <c r="S655" s="356"/>
      <c r="T655" s="361">
        <v>0</v>
      </c>
      <c r="U655" s="373">
        <v>0</v>
      </c>
      <c r="V655" s="373">
        <v>0</v>
      </c>
      <c r="W655" s="373">
        <v>0</v>
      </c>
      <c r="X655" s="356">
        <v>0</v>
      </c>
      <c r="Y655" s="361">
        <v>0</v>
      </c>
      <c r="Z655" s="373">
        <v>0</v>
      </c>
      <c r="AA655" s="373">
        <v>0</v>
      </c>
      <c r="AB655" s="373">
        <v>0</v>
      </c>
      <c r="AC655" s="373">
        <v>0</v>
      </c>
      <c r="AD655" s="356">
        <v>0</v>
      </c>
      <c r="AE655" s="361">
        <v>0</v>
      </c>
      <c r="AF655" s="373">
        <v>0</v>
      </c>
      <c r="AG655" s="373">
        <v>0</v>
      </c>
      <c r="AH655" s="373">
        <v>0</v>
      </c>
      <c r="AI655" s="356">
        <v>0</v>
      </c>
      <c r="AJ655" s="1870"/>
      <c r="AK655" s="1870"/>
      <c r="AL655" s="1870"/>
      <c r="AM655" s="1870"/>
      <c r="AN655" s="1871"/>
    </row>
    <row r="656" spans="1:40" outlineLevel="1">
      <c r="A656" s="521">
        <f>ROW()</f>
        <v>656</v>
      </c>
      <c r="B656" s="35"/>
      <c r="C656" s="758"/>
      <c r="D656" s="45" t="s">
        <v>443</v>
      </c>
      <c r="E656" s="45"/>
      <c r="F656" s="45"/>
      <c r="G656" s="45"/>
      <c r="H656" s="45"/>
      <c r="I656" s="45"/>
      <c r="J656" s="362"/>
      <c r="K656" s="374"/>
      <c r="L656" s="374"/>
      <c r="M656" s="374"/>
      <c r="N656" s="363"/>
      <c r="O656" s="362"/>
      <c r="P656" s="374"/>
      <c r="Q656" s="374"/>
      <c r="R656" s="374"/>
      <c r="S656" s="363"/>
      <c r="T656" s="362">
        <v>0</v>
      </c>
      <c r="U656" s="374">
        <v>0</v>
      </c>
      <c r="V656" s="374">
        <v>0</v>
      </c>
      <c r="W656" s="374">
        <v>0</v>
      </c>
      <c r="X656" s="363">
        <v>0</v>
      </c>
      <c r="Y656" s="362">
        <v>0</v>
      </c>
      <c r="Z656" s="374">
        <v>0</v>
      </c>
      <c r="AA656" s="374">
        <v>0</v>
      </c>
      <c r="AB656" s="374">
        <v>0</v>
      </c>
      <c r="AC656" s="374">
        <v>0</v>
      </c>
      <c r="AD656" s="363">
        <v>0</v>
      </c>
      <c r="AE656" s="362">
        <v>0</v>
      </c>
      <c r="AF656" s="374">
        <v>0</v>
      </c>
      <c r="AG656" s="374">
        <v>0</v>
      </c>
      <c r="AH656" s="374">
        <v>0</v>
      </c>
      <c r="AI656" s="363">
        <v>0</v>
      </c>
      <c r="AJ656" s="1872"/>
      <c r="AK656" s="1872"/>
      <c r="AL656" s="1872"/>
      <c r="AM656" s="1872"/>
      <c r="AN656" s="1873"/>
    </row>
    <row r="657" spans="1:40" outlineLevel="1">
      <c r="A657" s="521">
        <f>ROW()</f>
        <v>657</v>
      </c>
      <c r="B657" s="35"/>
      <c r="C657" s="758"/>
      <c r="D657" s="33" t="s">
        <v>24</v>
      </c>
      <c r="F657" s="151"/>
      <c r="G657" s="151"/>
      <c r="H657" s="151"/>
      <c r="I657" s="151"/>
      <c r="J657" s="251"/>
      <c r="K657" s="58"/>
      <c r="L657" s="58"/>
      <c r="M657" s="58"/>
      <c r="N657" s="247"/>
      <c r="O657" s="251"/>
      <c r="P657" s="58"/>
      <c r="Q657" s="58"/>
      <c r="R657" s="58"/>
      <c r="S657" s="247"/>
      <c r="T657" s="251">
        <f t="shared" ref="T657:AN657" si="595">SUM(T641:T656)</f>
        <v>0</v>
      </c>
      <c r="U657" s="58">
        <f t="shared" si="595"/>
        <v>0.60228942131752283</v>
      </c>
      <c r="V657" s="58">
        <f t="shared" si="595"/>
        <v>0.60228942131752283</v>
      </c>
      <c r="W657" s="58">
        <f t="shared" si="595"/>
        <v>0.60228942131752283</v>
      </c>
      <c r="X657" s="247">
        <f t="shared" si="595"/>
        <v>0.60228942131752283</v>
      </c>
      <c r="Y657" s="251">
        <f t="shared" si="595"/>
        <v>0.16208448496051081</v>
      </c>
      <c r="Z657" s="58">
        <f t="shared" si="595"/>
        <v>0.2220612553482183</v>
      </c>
      <c r="AA657" s="58">
        <f t="shared" si="595"/>
        <v>0.2220612553482183</v>
      </c>
      <c r="AB657" s="58">
        <f t="shared" si="595"/>
        <v>8.1410884757676105E-3</v>
      </c>
      <c r="AC657" s="58">
        <f t="shared" si="595"/>
        <v>0</v>
      </c>
      <c r="AD657" s="247">
        <f t="shared" si="595"/>
        <v>0</v>
      </c>
      <c r="AE657" s="251">
        <f t="shared" si="595"/>
        <v>0</v>
      </c>
      <c r="AF657" s="58">
        <f t="shared" si="595"/>
        <v>0</v>
      </c>
      <c r="AG657" s="58">
        <f t="shared" si="595"/>
        <v>0</v>
      </c>
      <c r="AH657" s="58">
        <f t="shared" si="595"/>
        <v>0</v>
      </c>
      <c r="AI657" s="247">
        <f t="shared" si="595"/>
        <v>0</v>
      </c>
      <c r="AJ657" s="58">
        <f t="shared" si="595"/>
        <v>0</v>
      </c>
      <c r="AK657" s="58">
        <f t="shared" si="595"/>
        <v>0</v>
      </c>
      <c r="AL657" s="58">
        <f t="shared" si="595"/>
        <v>0</v>
      </c>
      <c r="AM657" s="58">
        <f t="shared" si="595"/>
        <v>0</v>
      </c>
      <c r="AN657" s="247">
        <f t="shared" si="595"/>
        <v>0</v>
      </c>
    </row>
    <row r="658" spans="1:40" outlineLevel="1">
      <c r="A658" s="521">
        <f>ROW()</f>
        <v>658</v>
      </c>
      <c r="B658" s="35"/>
      <c r="C658" s="756" t="s">
        <v>374</v>
      </c>
      <c r="J658" s="1906"/>
      <c r="K658" s="1907"/>
      <c r="L658" s="1907"/>
      <c r="M658" s="1907"/>
      <c r="N658" s="1908"/>
      <c r="O658" s="1906"/>
      <c r="P658" s="1907"/>
      <c r="Q658" s="1907"/>
      <c r="R658" s="1907"/>
      <c r="S658" s="1908"/>
      <c r="T658" s="1906" t="str">
        <f t="shared" ref="T658" si="596">T$731</f>
        <v>Approved 3 [m$ 31/12/2023]</v>
      </c>
      <c r="U658" s="1907"/>
      <c r="V658" s="1907"/>
      <c r="W658" s="1907"/>
      <c r="X658" s="1908"/>
      <c r="Y658" s="1906" t="str">
        <f>IF(Y$731="","",Y$731)</f>
        <v>Approved 4 [m$ 31/12/2023]</v>
      </c>
      <c r="Z658" s="1907"/>
      <c r="AA658" s="1907"/>
      <c r="AB658" s="1907"/>
      <c r="AC658" s="1907"/>
      <c r="AD658" s="1908"/>
      <c r="AE658" s="1413"/>
      <c r="AF658" s="1137"/>
      <c r="AG658" s="1137" t="str">
        <f>"Forecast 5 [m$ "&amp;$G$43&amp;"]"</f>
        <v>Forecast 5 [m$ 31/12/2023]</v>
      </c>
      <c r="AH658" s="1137"/>
      <c r="AI658" s="1160"/>
      <c r="AJ658" s="1137"/>
      <c r="AK658" s="1137"/>
      <c r="AL658" s="1137" t="str">
        <f>"Forecast 6 [m$ "&amp;$G$43&amp;"]"</f>
        <v>Forecast 6 [m$ 31/12/2023]</v>
      </c>
      <c r="AM658" s="1137"/>
      <c r="AN658" s="1160"/>
    </row>
    <row r="659" spans="1:40" outlineLevel="1">
      <c r="A659" s="521">
        <f>ROW()</f>
        <v>659</v>
      </c>
      <c r="B659" s="35"/>
      <c r="C659" s="758"/>
      <c r="D659" s="33" t="s">
        <v>300</v>
      </c>
      <c r="J659" s="228"/>
      <c r="K659" s="51"/>
      <c r="L659" s="51"/>
      <c r="M659" s="51"/>
      <c r="N659" s="229"/>
      <c r="O659" s="228"/>
      <c r="P659" s="51"/>
      <c r="Q659" s="51"/>
      <c r="R659" s="51"/>
      <c r="S659" s="229"/>
      <c r="T659" s="228">
        <f t="shared" ref="T659:X670" si="597">T641*$S$43</f>
        <v>0</v>
      </c>
      <c r="U659" s="51">
        <f t="shared" si="597"/>
        <v>0</v>
      </c>
      <c r="V659" s="51">
        <f t="shared" si="597"/>
        <v>0</v>
      </c>
      <c r="W659" s="51">
        <f t="shared" si="597"/>
        <v>0</v>
      </c>
      <c r="X659" s="229">
        <f t="shared" si="597"/>
        <v>0</v>
      </c>
      <c r="Y659" s="228">
        <f t="shared" ref="Y659:AD659" si="598">Y641*$X$43</f>
        <v>0</v>
      </c>
      <c r="Z659" s="51">
        <f t="shared" si="598"/>
        <v>0</v>
      </c>
      <c r="AA659" s="51">
        <f t="shared" si="598"/>
        <v>0</v>
      </c>
      <c r="AB659" s="51">
        <f t="shared" si="598"/>
        <v>0</v>
      </c>
      <c r="AC659" s="51">
        <f t="shared" si="598"/>
        <v>0</v>
      </c>
      <c r="AD659" s="229">
        <f t="shared" si="598"/>
        <v>0</v>
      </c>
      <c r="AE659" s="228">
        <f>AE641*$AD$43</f>
        <v>0</v>
      </c>
      <c r="AF659" s="51">
        <f t="shared" ref="AF659:AI659" si="599">AF641*$AD$43</f>
        <v>0</v>
      </c>
      <c r="AG659" s="51">
        <f t="shared" si="599"/>
        <v>0</v>
      </c>
      <c r="AH659" s="51">
        <f t="shared" si="599"/>
        <v>0</v>
      </c>
      <c r="AI659" s="229">
        <f t="shared" si="599"/>
        <v>0</v>
      </c>
      <c r="AJ659" s="51">
        <f>AJ641*$AH$43</f>
        <v>0</v>
      </c>
      <c r="AK659" s="51">
        <f t="shared" ref="AK659:AN659" si="600">AK641*$AH$43</f>
        <v>0</v>
      </c>
      <c r="AL659" s="51">
        <f t="shared" si="600"/>
        <v>0</v>
      </c>
      <c r="AM659" s="51">
        <f t="shared" si="600"/>
        <v>0</v>
      </c>
      <c r="AN659" s="229">
        <f t="shared" si="600"/>
        <v>0</v>
      </c>
    </row>
    <row r="660" spans="1:40" outlineLevel="1">
      <c r="A660" s="521">
        <f>ROW()</f>
        <v>660</v>
      </c>
      <c r="B660" s="35"/>
      <c r="C660" s="758"/>
      <c r="D660" s="33" t="s">
        <v>301</v>
      </c>
      <c r="J660" s="228"/>
      <c r="K660" s="51"/>
      <c r="L660" s="51"/>
      <c r="M660" s="51"/>
      <c r="N660" s="229"/>
      <c r="O660" s="228"/>
      <c r="P660" s="51"/>
      <c r="Q660" s="51"/>
      <c r="R660" s="51"/>
      <c r="S660" s="229"/>
      <c r="T660" s="228">
        <f t="shared" si="597"/>
        <v>0</v>
      </c>
      <c r="U660" s="51">
        <f t="shared" si="597"/>
        <v>0</v>
      </c>
      <c r="V660" s="51">
        <f t="shared" si="597"/>
        <v>0</v>
      </c>
      <c r="W660" s="51">
        <f t="shared" si="597"/>
        <v>0</v>
      </c>
      <c r="X660" s="229">
        <f t="shared" si="597"/>
        <v>0</v>
      </c>
      <c r="Y660" s="228">
        <f t="shared" ref="Y660:AD660" si="601">Y642*$X$43</f>
        <v>0</v>
      </c>
      <c r="Z660" s="51">
        <f t="shared" si="601"/>
        <v>0</v>
      </c>
      <c r="AA660" s="51">
        <f t="shared" si="601"/>
        <v>0</v>
      </c>
      <c r="AB660" s="51">
        <f t="shared" si="601"/>
        <v>0</v>
      </c>
      <c r="AC660" s="51">
        <f t="shared" si="601"/>
        <v>0</v>
      </c>
      <c r="AD660" s="229">
        <f t="shared" si="601"/>
        <v>0</v>
      </c>
      <c r="AE660" s="228">
        <f t="shared" ref="AE660:AI660" si="602">AE642*$AD$43</f>
        <v>0</v>
      </c>
      <c r="AF660" s="51">
        <f t="shared" si="602"/>
        <v>0</v>
      </c>
      <c r="AG660" s="51">
        <f t="shared" si="602"/>
        <v>0</v>
      </c>
      <c r="AH660" s="51">
        <f t="shared" si="602"/>
        <v>0</v>
      </c>
      <c r="AI660" s="229">
        <f t="shared" si="602"/>
        <v>0</v>
      </c>
      <c r="AJ660" s="51">
        <f t="shared" ref="AJ660:AN660" si="603">AJ642*$AH$43</f>
        <v>0</v>
      </c>
      <c r="AK660" s="51">
        <f t="shared" si="603"/>
        <v>0</v>
      </c>
      <c r="AL660" s="51">
        <f t="shared" si="603"/>
        <v>0</v>
      </c>
      <c r="AM660" s="51">
        <f t="shared" si="603"/>
        <v>0</v>
      </c>
      <c r="AN660" s="229">
        <f t="shared" si="603"/>
        <v>0</v>
      </c>
    </row>
    <row r="661" spans="1:40" outlineLevel="1">
      <c r="A661" s="521">
        <f>ROW()</f>
        <v>661</v>
      </c>
      <c r="B661" s="35"/>
      <c r="C661" s="758"/>
      <c r="D661" s="33" t="s">
        <v>29</v>
      </c>
      <c r="J661" s="228"/>
      <c r="K661" s="51"/>
      <c r="L661" s="51"/>
      <c r="M661" s="51"/>
      <c r="N661" s="229"/>
      <c r="O661" s="228"/>
      <c r="P661" s="51"/>
      <c r="Q661" s="51"/>
      <c r="R661" s="51"/>
      <c r="S661" s="229"/>
      <c r="T661" s="228">
        <f t="shared" si="597"/>
        <v>0</v>
      </c>
      <c r="U661" s="51">
        <f t="shared" si="597"/>
        <v>0</v>
      </c>
      <c r="V661" s="51">
        <f t="shared" si="597"/>
        <v>0</v>
      </c>
      <c r="W661" s="51">
        <f t="shared" si="597"/>
        <v>0</v>
      </c>
      <c r="X661" s="229">
        <f t="shared" si="597"/>
        <v>0</v>
      </c>
      <c r="Y661" s="228">
        <f t="shared" ref="Y661:AD661" si="604">Y643*$X$43</f>
        <v>0</v>
      </c>
      <c r="Z661" s="51">
        <f t="shared" si="604"/>
        <v>0</v>
      </c>
      <c r="AA661" s="51">
        <f t="shared" si="604"/>
        <v>0</v>
      </c>
      <c r="AB661" s="51">
        <f t="shared" si="604"/>
        <v>0</v>
      </c>
      <c r="AC661" s="51">
        <f t="shared" si="604"/>
        <v>0</v>
      </c>
      <c r="AD661" s="229">
        <f t="shared" si="604"/>
        <v>0</v>
      </c>
      <c r="AE661" s="228">
        <f t="shared" ref="AE661:AI661" si="605">AE643*$AD$43</f>
        <v>0</v>
      </c>
      <c r="AF661" s="51">
        <f t="shared" si="605"/>
        <v>0</v>
      </c>
      <c r="AG661" s="51">
        <f t="shared" si="605"/>
        <v>0</v>
      </c>
      <c r="AH661" s="51">
        <f t="shared" si="605"/>
        <v>0</v>
      </c>
      <c r="AI661" s="229">
        <f t="shared" si="605"/>
        <v>0</v>
      </c>
      <c r="AJ661" s="51">
        <f t="shared" ref="AJ661:AN661" si="606">AJ643*$AH$43</f>
        <v>0</v>
      </c>
      <c r="AK661" s="51">
        <f t="shared" si="606"/>
        <v>0</v>
      </c>
      <c r="AL661" s="51">
        <f t="shared" si="606"/>
        <v>0</v>
      </c>
      <c r="AM661" s="51">
        <f t="shared" si="606"/>
        <v>0</v>
      </c>
      <c r="AN661" s="229">
        <f t="shared" si="606"/>
        <v>0</v>
      </c>
    </row>
    <row r="662" spans="1:40" outlineLevel="1">
      <c r="A662" s="521">
        <f>ROW()</f>
        <v>662</v>
      </c>
      <c r="B662" s="35"/>
      <c r="C662" s="758"/>
      <c r="D662" s="33" t="s">
        <v>30</v>
      </c>
      <c r="J662" s="228"/>
      <c r="K662" s="51"/>
      <c r="L662" s="51"/>
      <c r="M662" s="51"/>
      <c r="N662" s="229"/>
      <c r="O662" s="228"/>
      <c r="P662" s="51"/>
      <c r="Q662" s="51"/>
      <c r="R662" s="51"/>
      <c r="S662" s="229"/>
      <c r="T662" s="228">
        <f t="shared" si="597"/>
        <v>0</v>
      </c>
      <c r="U662" s="51">
        <f t="shared" si="597"/>
        <v>0</v>
      </c>
      <c r="V662" s="51">
        <f t="shared" si="597"/>
        <v>0</v>
      </c>
      <c r="W662" s="51">
        <f t="shared" si="597"/>
        <v>0</v>
      </c>
      <c r="X662" s="229">
        <f t="shared" si="597"/>
        <v>0</v>
      </c>
      <c r="Y662" s="228">
        <f t="shared" ref="Y662:AD662" si="607">Y644*$X$43</f>
        <v>0</v>
      </c>
      <c r="Z662" s="51">
        <f t="shared" si="607"/>
        <v>0</v>
      </c>
      <c r="AA662" s="51">
        <f t="shared" si="607"/>
        <v>0</v>
      </c>
      <c r="AB662" s="51">
        <f t="shared" si="607"/>
        <v>0</v>
      </c>
      <c r="AC662" s="51">
        <f t="shared" si="607"/>
        <v>0</v>
      </c>
      <c r="AD662" s="229">
        <f t="shared" si="607"/>
        <v>0</v>
      </c>
      <c r="AE662" s="228">
        <f t="shared" ref="AE662:AI662" si="608">AE644*$AD$43</f>
        <v>0</v>
      </c>
      <c r="AF662" s="51">
        <f t="shared" si="608"/>
        <v>0</v>
      </c>
      <c r="AG662" s="51">
        <f t="shared" si="608"/>
        <v>0</v>
      </c>
      <c r="AH662" s="51">
        <f t="shared" si="608"/>
        <v>0</v>
      </c>
      <c r="AI662" s="229">
        <f t="shared" si="608"/>
        <v>0</v>
      </c>
      <c r="AJ662" s="51">
        <f t="shared" ref="AJ662:AN662" si="609">AJ644*$AH$43</f>
        <v>0</v>
      </c>
      <c r="AK662" s="51">
        <f t="shared" si="609"/>
        <v>0</v>
      </c>
      <c r="AL662" s="51">
        <f t="shared" si="609"/>
        <v>0</v>
      </c>
      <c r="AM662" s="51">
        <f t="shared" si="609"/>
        <v>0</v>
      </c>
      <c r="AN662" s="229">
        <f t="shared" si="609"/>
        <v>0</v>
      </c>
    </row>
    <row r="663" spans="1:40" outlineLevel="1">
      <c r="A663" s="521">
        <f>ROW()</f>
        <v>663</v>
      </c>
      <c r="B663" s="35"/>
      <c r="C663" s="758"/>
      <c r="D663" s="33" t="s">
        <v>31</v>
      </c>
      <c r="J663" s="228"/>
      <c r="K663" s="51"/>
      <c r="L663" s="51"/>
      <c r="M663" s="51"/>
      <c r="N663" s="229"/>
      <c r="O663" s="228"/>
      <c r="P663" s="51"/>
      <c r="Q663" s="51"/>
      <c r="R663" s="51"/>
      <c r="S663" s="229"/>
      <c r="T663" s="228">
        <f t="shared" si="597"/>
        <v>0</v>
      </c>
      <c r="U663" s="51">
        <f t="shared" si="597"/>
        <v>0</v>
      </c>
      <c r="V663" s="51">
        <f t="shared" si="597"/>
        <v>0</v>
      </c>
      <c r="W663" s="51">
        <f t="shared" si="597"/>
        <v>0</v>
      </c>
      <c r="X663" s="229">
        <f t="shared" si="597"/>
        <v>0</v>
      </c>
      <c r="Y663" s="228">
        <f t="shared" ref="Y663:AD663" si="610">Y645*$X$43</f>
        <v>0</v>
      </c>
      <c r="Z663" s="51">
        <f t="shared" si="610"/>
        <v>0</v>
      </c>
      <c r="AA663" s="51">
        <f t="shared" si="610"/>
        <v>0</v>
      </c>
      <c r="AB663" s="51">
        <f t="shared" si="610"/>
        <v>0</v>
      </c>
      <c r="AC663" s="51">
        <f t="shared" si="610"/>
        <v>0</v>
      </c>
      <c r="AD663" s="229">
        <f t="shared" si="610"/>
        <v>0</v>
      </c>
      <c r="AE663" s="228">
        <f t="shared" ref="AE663:AI663" si="611">AE645*$AD$43</f>
        <v>0</v>
      </c>
      <c r="AF663" s="51">
        <f t="shared" si="611"/>
        <v>0</v>
      </c>
      <c r="AG663" s="51">
        <f t="shared" si="611"/>
        <v>0</v>
      </c>
      <c r="AH663" s="51">
        <f t="shared" si="611"/>
        <v>0</v>
      </c>
      <c r="AI663" s="229">
        <f t="shared" si="611"/>
        <v>0</v>
      </c>
      <c r="AJ663" s="51">
        <f t="shared" ref="AJ663:AN663" si="612">AJ645*$AH$43</f>
        <v>0</v>
      </c>
      <c r="AK663" s="51">
        <f t="shared" si="612"/>
        <v>0</v>
      </c>
      <c r="AL663" s="51">
        <f t="shared" si="612"/>
        <v>0</v>
      </c>
      <c r="AM663" s="51">
        <f t="shared" si="612"/>
        <v>0</v>
      </c>
      <c r="AN663" s="229">
        <f t="shared" si="612"/>
        <v>0</v>
      </c>
    </row>
    <row r="664" spans="1:40" outlineLevel="1">
      <c r="A664" s="521">
        <f>ROW()</f>
        <v>664</v>
      </c>
      <c r="B664" s="35"/>
      <c r="C664" s="758"/>
      <c r="D664" s="33" t="s">
        <v>32</v>
      </c>
      <c r="J664" s="228"/>
      <c r="K664" s="51"/>
      <c r="L664" s="51"/>
      <c r="M664" s="51"/>
      <c r="N664" s="229"/>
      <c r="O664" s="228"/>
      <c r="P664" s="51"/>
      <c r="Q664" s="51"/>
      <c r="R664" s="51"/>
      <c r="S664" s="229"/>
      <c r="T664" s="228">
        <f t="shared" si="597"/>
        <v>0</v>
      </c>
      <c r="U664" s="51">
        <f t="shared" si="597"/>
        <v>0</v>
      </c>
      <c r="V664" s="51">
        <f t="shared" si="597"/>
        <v>0</v>
      </c>
      <c r="W664" s="51">
        <f t="shared" si="597"/>
        <v>0</v>
      </c>
      <c r="X664" s="229">
        <f t="shared" si="597"/>
        <v>0</v>
      </c>
      <c r="Y664" s="228">
        <f t="shared" ref="Y664:AD664" si="613">Y646*$X$43</f>
        <v>0</v>
      </c>
      <c r="Z664" s="51">
        <f t="shared" si="613"/>
        <v>0</v>
      </c>
      <c r="AA664" s="51">
        <f t="shared" si="613"/>
        <v>0</v>
      </c>
      <c r="AB664" s="51">
        <f t="shared" si="613"/>
        <v>0</v>
      </c>
      <c r="AC664" s="51">
        <f t="shared" si="613"/>
        <v>0</v>
      </c>
      <c r="AD664" s="229">
        <f t="shared" si="613"/>
        <v>0</v>
      </c>
      <c r="AE664" s="228">
        <f t="shared" ref="AE664:AI664" si="614">AE646*$AD$43</f>
        <v>0</v>
      </c>
      <c r="AF664" s="51">
        <f t="shared" si="614"/>
        <v>0</v>
      </c>
      <c r="AG664" s="51">
        <f t="shared" si="614"/>
        <v>0</v>
      </c>
      <c r="AH664" s="51">
        <f t="shared" si="614"/>
        <v>0</v>
      </c>
      <c r="AI664" s="229">
        <f t="shared" si="614"/>
        <v>0</v>
      </c>
      <c r="AJ664" s="51">
        <f t="shared" ref="AJ664:AN664" si="615">AJ646*$AH$43</f>
        <v>0</v>
      </c>
      <c r="AK664" s="51">
        <f t="shared" si="615"/>
        <v>0</v>
      </c>
      <c r="AL664" s="51">
        <f t="shared" si="615"/>
        <v>0</v>
      </c>
      <c r="AM664" s="51">
        <f t="shared" si="615"/>
        <v>0</v>
      </c>
      <c r="AN664" s="229">
        <f t="shared" si="615"/>
        <v>0</v>
      </c>
    </row>
    <row r="665" spans="1:40" outlineLevel="1">
      <c r="A665" s="521">
        <f>ROW()</f>
        <v>665</v>
      </c>
      <c r="B665" s="35"/>
      <c r="C665" s="758"/>
      <c r="D665" s="33" t="s">
        <v>33</v>
      </c>
      <c r="J665" s="228"/>
      <c r="K665" s="51"/>
      <c r="L665" s="51"/>
      <c r="M665" s="51"/>
      <c r="N665" s="229"/>
      <c r="O665" s="228"/>
      <c r="P665" s="51"/>
      <c r="Q665" s="51"/>
      <c r="R665" s="51"/>
      <c r="S665" s="229"/>
      <c r="T665" s="228">
        <f t="shared" si="597"/>
        <v>0</v>
      </c>
      <c r="U665" s="51">
        <f t="shared" si="597"/>
        <v>0</v>
      </c>
      <c r="V665" s="51">
        <f t="shared" si="597"/>
        <v>0</v>
      </c>
      <c r="W665" s="51">
        <f t="shared" si="597"/>
        <v>0</v>
      </c>
      <c r="X665" s="229">
        <f t="shared" si="597"/>
        <v>0</v>
      </c>
      <c r="Y665" s="228">
        <f t="shared" ref="Y665:AD665" si="616">Y647*$X$43</f>
        <v>0</v>
      </c>
      <c r="Z665" s="51">
        <f t="shared" si="616"/>
        <v>0</v>
      </c>
      <c r="AA665" s="51">
        <f t="shared" si="616"/>
        <v>0</v>
      </c>
      <c r="AB665" s="51">
        <f t="shared" si="616"/>
        <v>0</v>
      </c>
      <c r="AC665" s="51">
        <f t="shared" si="616"/>
        <v>0</v>
      </c>
      <c r="AD665" s="229">
        <f t="shared" si="616"/>
        <v>0</v>
      </c>
      <c r="AE665" s="228">
        <f t="shared" ref="AE665:AI665" si="617">AE647*$AD$43</f>
        <v>0</v>
      </c>
      <c r="AF665" s="51">
        <f t="shared" si="617"/>
        <v>0</v>
      </c>
      <c r="AG665" s="51">
        <f t="shared" si="617"/>
        <v>0</v>
      </c>
      <c r="AH665" s="51">
        <f t="shared" si="617"/>
        <v>0</v>
      </c>
      <c r="AI665" s="229">
        <f t="shared" si="617"/>
        <v>0</v>
      </c>
      <c r="AJ665" s="51">
        <f t="shared" ref="AJ665:AN665" si="618">AJ647*$AH$43</f>
        <v>0</v>
      </c>
      <c r="AK665" s="51">
        <f t="shared" si="618"/>
        <v>0</v>
      </c>
      <c r="AL665" s="51">
        <f t="shared" si="618"/>
        <v>0</v>
      </c>
      <c r="AM665" s="51">
        <f t="shared" si="618"/>
        <v>0</v>
      </c>
      <c r="AN665" s="229">
        <f t="shared" si="618"/>
        <v>0</v>
      </c>
    </row>
    <row r="666" spans="1:40" outlineLevel="1">
      <c r="A666" s="521">
        <f>ROW()</f>
        <v>666</v>
      </c>
      <c r="B666" s="35"/>
      <c r="C666" s="758"/>
      <c r="D666" s="33" t="s">
        <v>27</v>
      </c>
      <c r="J666" s="228"/>
      <c r="K666" s="51"/>
      <c r="L666" s="51"/>
      <c r="M666" s="51"/>
      <c r="N666" s="229"/>
      <c r="O666" s="228"/>
      <c r="P666" s="51"/>
      <c r="Q666" s="51"/>
      <c r="R666" s="51"/>
      <c r="S666" s="229"/>
      <c r="T666" s="228">
        <f t="shared" si="597"/>
        <v>0</v>
      </c>
      <c r="U666" s="51">
        <f t="shared" si="597"/>
        <v>1.0217647656625087E-2</v>
      </c>
      <c r="V666" s="51">
        <f t="shared" si="597"/>
        <v>1.0217647656625087E-2</v>
      </c>
      <c r="W666" s="51">
        <f t="shared" si="597"/>
        <v>1.0217647656625086E-2</v>
      </c>
      <c r="X666" s="229">
        <f t="shared" si="597"/>
        <v>1.0217647656625086E-2</v>
      </c>
      <c r="Y666" s="228">
        <f t="shared" ref="Y666:AD666" si="619">Y648*$X$43</f>
        <v>-2.232399358693464E-2</v>
      </c>
      <c r="Z666" s="51">
        <f t="shared" si="619"/>
        <v>0</v>
      </c>
      <c r="AA666" s="51">
        <f t="shared" si="619"/>
        <v>0</v>
      </c>
      <c r="AB666" s="51">
        <f t="shared" si="619"/>
        <v>0</v>
      </c>
      <c r="AC666" s="51">
        <f t="shared" si="619"/>
        <v>0</v>
      </c>
      <c r="AD666" s="229">
        <f t="shared" si="619"/>
        <v>0</v>
      </c>
      <c r="AE666" s="228">
        <f t="shared" ref="AE666:AI666" si="620">AE648*$AD$43</f>
        <v>0</v>
      </c>
      <c r="AF666" s="51">
        <f t="shared" si="620"/>
        <v>0</v>
      </c>
      <c r="AG666" s="51">
        <f t="shared" si="620"/>
        <v>0</v>
      </c>
      <c r="AH666" s="51">
        <f t="shared" si="620"/>
        <v>0</v>
      </c>
      <c r="AI666" s="229">
        <f t="shared" si="620"/>
        <v>0</v>
      </c>
      <c r="AJ666" s="51">
        <f t="shared" ref="AJ666:AN666" si="621">AJ648*$AH$43</f>
        <v>0</v>
      </c>
      <c r="AK666" s="51">
        <f t="shared" si="621"/>
        <v>0</v>
      </c>
      <c r="AL666" s="51">
        <f t="shared" si="621"/>
        <v>0</v>
      </c>
      <c r="AM666" s="51">
        <f t="shared" si="621"/>
        <v>0</v>
      </c>
      <c r="AN666" s="229">
        <f t="shared" si="621"/>
        <v>0</v>
      </c>
    </row>
    <row r="667" spans="1:40" outlineLevel="1">
      <c r="A667" s="521">
        <f>ROW()</f>
        <v>667</v>
      </c>
      <c r="B667" s="35"/>
      <c r="C667" s="758"/>
      <c r="D667" s="33" t="s">
        <v>34</v>
      </c>
      <c r="J667" s="228"/>
      <c r="K667" s="51"/>
      <c r="L667" s="51"/>
      <c r="M667" s="51"/>
      <c r="N667" s="229"/>
      <c r="O667" s="228"/>
      <c r="P667" s="51"/>
      <c r="Q667" s="51"/>
      <c r="R667" s="51"/>
      <c r="S667" s="229"/>
      <c r="T667" s="228">
        <f t="shared" si="597"/>
        <v>0</v>
      </c>
      <c r="U667" s="51">
        <f t="shared" si="597"/>
        <v>0</v>
      </c>
      <c r="V667" s="51">
        <f t="shared" si="597"/>
        <v>0</v>
      </c>
      <c r="W667" s="51">
        <f t="shared" si="597"/>
        <v>0</v>
      </c>
      <c r="X667" s="229">
        <f t="shared" si="597"/>
        <v>0</v>
      </c>
      <c r="Y667" s="228">
        <f t="shared" ref="Y667:AD667" si="622">Y649*$X$43</f>
        <v>0</v>
      </c>
      <c r="Z667" s="51">
        <f t="shared" si="622"/>
        <v>0</v>
      </c>
      <c r="AA667" s="51">
        <f t="shared" si="622"/>
        <v>0</v>
      </c>
      <c r="AB667" s="51">
        <f t="shared" si="622"/>
        <v>0</v>
      </c>
      <c r="AC667" s="51">
        <f t="shared" si="622"/>
        <v>0</v>
      </c>
      <c r="AD667" s="229">
        <f t="shared" si="622"/>
        <v>0</v>
      </c>
      <c r="AE667" s="228">
        <f t="shared" ref="AE667:AI667" si="623">AE649*$AD$43</f>
        <v>0</v>
      </c>
      <c r="AF667" s="51">
        <f t="shared" si="623"/>
        <v>0</v>
      </c>
      <c r="AG667" s="51">
        <f t="shared" si="623"/>
        <v>0</v>
      </c>
      <c r="AH667" s="51">
        <f t="shared" si="623"/>
        <v>0</v>
      </c>
      <c r="AI667" s="229">
        <f t="shared" si="623"/>
        <v>0</v>
      </c>
      <c r="AJ667" s="51">
        <f t="shared" ref="AJ667:AN667" si="624">AJ649*$AH$43</f>
        <v>0</v>
      </c>
      <c r="AK667" s="51">
        <f t="shared" si="624"/>
        <v>0</v>
      </c>
      <c r="AL667" s="51">
        <f t="shared" si="624"/>
        <v>0</v>
      </c>
      <c r="AM667" s="51">
        <f t="shared" si="624"/>
        <v>0</v>
      </c>
      <c r="AN667" s="229">
        <f t="shared" si="624"/>
        <v>0</v>
      </c>
    </row>
    <row r="668" spans="1:40" outlineLevel="1">
      <c r="A668" s="521">
        <f>ROW()</f>
        <v>668</v>
      </c>
      <c r="B668" s="35"/>
      <c r="C668" s="758"/>
      <c r="D668" s="33" t="s">
        <v>35</v>
      </c>
      <c r="J668" s="228"/>
      <c r="K668" s="51"/>
      <c r="L668" s="51"/>
      <c r="M668" s="51"/>
      <c r="N668" s="229"/>
      <c r="O668" s="228"/>
      <c r="P668" s="51"/>
      <c r="Q668" s="51"/>
      <c r="R668" s="51"/>
      <c r="S668" s="229"/>
      <c r="T668" s="228">
        <f t="shared" si="597"/>
        <v>0</v>
      </c>
      <c r="U668" s="51">
        <f t="shared" si="597"/>
        <v>0.84374631759327512</v>
      </c>
      <c r="V668" s="51">
        <f t="shared" si="597"/>
        <v>0.84374631759327512</v>
      </c>
      <c r="W668" s="51">
        <f t="shared" si="597"/>
        <v>0.84374631759327512</v>
      </c>
      <c r="X668" s="229">
        <f t="shared" si="597"/>
        <v>0.84374631759327512</v>
      </c>
      <c r="Y668" s="228">
        <f t="shared" ref="Y668:AD668" si="625">Y650*$X$43</f>
        <v>0.14269375284651797</v>
      </c>
      <c r="Z668" s="51">
        <f t="shared" si="625"/>
        <v>0.28538750569303595</v>
      </c>
      <c r="AA668" s="51">
        <f t="shared" si="625"/>
        <v>0.28538750569303595</v>
      </c>
      <c r="AB668" s="51">
        <f t="shared" si="625"/>
        <v>1.0462720883399166E-2</v>
      </c>
      <c r="AC668" s="51">
        <f t="shared" si="625"/>
        <v>0</v>
      </c>
      <c r="AD668" s="229">
        <f t="shared" si="625"/>
        <v>0</v>
      </c>
      <c r="AE668" s="228">
        <f t="shared" ref="AE668:AI668" si="626">AE650*$AD$43</f>
        <v>0</v>
      </c>
      <c r="AF668" s="51">
        <f t="shared" si="626"/>
        <v>0</v>
      </c>
      <c r="AG668" s="51">
        <f t="shared" si="626"/>
        <v>0</v>
      </c>
      <c r="AH668" s="51">
        <f t="shared" si="626"/>
        <v>0</v>
      </c>
      <c r="AI668" s="229">
        <f t="shared" si="626"/>
        <v>0</v>
      </c>
      <c r="AJ668" s="51">
        <f t="shared" ref="AJ668:AN668" si="627">AJ650*$AH$43</f>
        <v>0</v>
      </c>
      <c r="AK668" s="51">
        <f t="shared" si="627"/>
        <v>0</v>
      </c>
      <c r="AL668" s="51">
        <f t="shared" si="627"/>
        <v>0</v>
      </c>
      <c r="AM668" s="51">
        <f t="shared" si="627"/>
        <v>0</v>
      </c>
      <c r="AN668" s="229">
        <f t="shared" si="627"/>
        <v>0</v>
      </c>
    </row>
    <row r="669" spans="1:40" outlineLevel="1">
      <c r="A669" s="521">
        <f>ROW()</f>
        <v>669</v>
      </c>
      <c r="B669" s="35"/>
      <c r="C669" s="758"/>
      <c r="D669" s="33" t="s">
        <v>302</v>
      </c>
      <c r="J669" s="228"/>
      <c r="K669" s="51"/>
      <c r="L669" s="51"/>
      <c r="M669" s="51"/>
      <c r="N669" s="229"/>
      <c r="O669" s="228"/>
      <c r="P669" s="51"/>
      <c r="Q669" s="51"/>
      <c r="R669" s="51"/>
      <c r="S669" s="229"/>
      <c r="T669" s="228">
        <f t="shared" si="597"/>
        <v>0</v>
      </c>
      <c r="U669" s="51">
        <f t="shared" si="597"/>
        <v>0</v>
      </c>
      <c r="V669" s="51">
        <f t="shared" si="597"/>
        <v>0</v>
      </c>
      <c r="W669" s="51">
        <f t="shared" si="597"/>
        <v>0</v>
      </c>
      <c r="X669" s="229">
        <f t="shared" si="597"/>
        <v>0</v>
      </c>
      <c r="Y669" s="228">
        <f t="shared" ref="Y669:AD669" si="628">Y651*$X$43</f>
        <v>0</v>
      </c>
      <c r="Z669" s="51">
        <f t="shared" si="628"/>
        <v>0</v>
      </c>
      <c r="AA669" s="51">
        <f t="shared" si="628"/>
        <v>0</v>
      </c>
      <c r="AB669" s="51">
        <f t="shared" si="628"/>
        <v>0</v>
      </c>
      <c r="AC669" s="51">
        <f t="shared" si="628"/>
        <v>0</v>
      </c>
      <c r="AD669" s="229">
        <f t="shared" si="628"/>
        <v>0</v>
      </c>
      <c r="AE669" s="228">
        <f t="shared" ref="AE669:AI669" si="629">AE651*$AD$43</f>
        <v>0</v>
      </c>
      <c r="AF669" s="51">
        <f t="shared" si="629"/>
        <v>0</v>
      </c>
      <c r="AG669" s="51">
        <f t="shared" si="629"/>
        <v>0</v>
      </c>
      <c r="AH669" s="51">
        <f t="shared" si="629"/>
        <v>0</v>
      </c>
      <c r="AI669" s="229">
        <f t="shared" si="629"/>
        <v>0</v>
      </c>
      <c r="AJ669" s="51">
        <f t="shared" ref="AJ669:AN669" si="630">AJ651*$AH$43</f>
        <v>0</v>
      </c>
      <c r="AK669" s="51">
        <f t="shared" si="630"/>
        <v>0</v>
      </c>
      <c r="AL669" s="51">
        <f t="shared" si="630"/>
        <v>0</v>
      </c>
      <c r="AM669" s="51">
        <f t="shared" si="630"/>
        <v>0</v>
      </c>
      <c r="AN669" s="229">
        <f t="shared" si="630"/>
        <v>0</v>
      </c>
    </row>
    <row r="670" spans="1:40" outlineLevel="1">
      <c r="A670" s="521">
        <f>ROW()</f>
        <v>670</v>
      </c>
      <c r="B670" s="35"/>
      <c r="C670" s="758"/>
      <c r="D670" s="33" t="s">
        <v>36</v>
      </c>
      <c r="J670" s="228"/>
      <c r="K670" s="51"/>
      <c r="L670" s="51"/>
      <c r="M670" s="51"/>
      <c r="N670" s="229"/>
      <c r="O670" s="228"/>
      <c r="P670" s="51"/>
      <c r="Q670" s="51"/>
      <c r="R670" s="51"/>
      <c r="S670" s="229"/>
      <c r="T670" s="228">
        <f t="shared" si="597"/>
        <v>0</v>
      </c>
      <c r="U670" s="51">
        <f t="shared" si="597"/>
        <v>1.4989417651132871E-2</v>
      </c>
      <c r="V670" s="51">
        <f t="shared" si="597"/>
        <v>1.4989417651132875E-2</v>
      </c>
      <c r="W670" s="51">
        <f t="shared" si="597"/>
        <v>1.4989417651132875E-2</v>
      </c>
      <c r="X670" s="229">
        <f t="shared" si="597"/>
        <v>1.4989417651132871E-2</v>
      </c>
      <c r="Y670" s="228">
        <f t="shared" ref="Y670:AD670" si="631">Y652*$X$43</f>
        <v>8.7937118956899374E-2</v>
      </c>
      <c r="Z670" s="51">
        <f t="shared" si="631"/>
        <v>0</v>
      </c>
      <c r="AA670" s="51">
        <f t="shared" si="631"/>
        <v>0</v>
      </c>
      <c r="AB670" s="51">
        <f t="shared" si="631"/>
        <v>0</v>
      </c>
      <c r="AC670" s="51">
        <f t="shared" si="631"/>
        <v>0</v>
      </c>
      <c r="AD670" s="229">
        <f t="shared" si="631"/>
        <v>0</v>
      </c>
      <c r="AE670" s="228">
        <f t="shared" ref="AE670:AI670" si="632">AE652*$AD$43</f>
        <v>0</v>
      </c>
      <c r="AF670" s="51">
        <f t="shared" si="632"/>
        <v>0</v>
      </c>
      <c r="AG670" s="51">
        <f t="shared" si="632"/>
        <v>0</v>
      </c>
      <c r="AH670" s="51">
        <f t="shared" si="632"/>
        <v>0</v>
      </c>
      <c r="AI670" s="229">
        <f t="shared" si="632"/>
        <v>0</v>
      </c>
      <c r="AJ670" s="51">
        <f t="shared" ref="AJ670:AN670" si="633">AJ652*$AH$43</f>
        <v>0</v>
      </c>
      <c r="AK670" s="51">
        <f t="shared" si="633"/>
        <v>0</v>
      </c>
      <c r="AL670" s="51">
        <f t="shared" si="633"/>
        <v>0</v>
      </c>
      <c r="AM670" s="51">
        <f t="shared" si="633"/>
        <v>0</v>
      </c>
      <c r="AN670" s="229">
        <f t="shared" si="633"/>
        <v>0</v>
      </c>
    </row>
    <row r="671" spans="1:40" outlineLevel="1">
      <c r="A671" s="521">
        <f>ROW()</f>
        <v>671</v>
      </c>
      <c r="B671" s="35"/>
      <c r="C671" s="758"/>
      <c r="D671" s="33" t="s">
        <v>583</v>
      </c>
      <c r="J671" s="228"/>
      <c r="K671" s="51"/>
      <c r="L671" s="51"/>
      <c r="M671" s="51"/>
      <c r="N671" s="229"/>
      <c r="O671" s="228"/>
      <c r="P671" s="51"/>
      <c r="Q671" s="51"/>
      <c r="R671" s="51"/>
      <c r="S671" s="229"/>
      <c r="T671" s="228"/>
      <c r="U671" s="51"/>
      <c r="V671" s="51"/>
      <c r="W671" s="51"/>
      <c r="X671" s="229"/>
      <c r="Y671" s="228"/>
      <c r="Z671" s="51"/>
      <c r="AA671" s="51"/>
      <c r="AB671" s="51"/>
      <c r="AC671" s="51"/>
      <c r="AD671" s="229"/>
      <c r="AE671" s="228">
        <f t="shared" ref="AE671:AI671" si="634">AE653*$AD$43</f>
        <v>0</v>
      </c>
      <c r="AF671" s="51">
        <f t="shared" si="634"/>
        <v>0</v>
      </c>
      <c r="AG671" s="51">
        <f t="shared" si="634"/>
        <v>0</v>
      </c>
      <c r="AH671" s="51">
        <f t="shared" si="634"/>
        <v>0</v>
      </c>
      <c r="AI671" s="229">
        <f t="shared" si="634"/>
        <v>0</v>
      </c>
      <c r="AJ671" s="51">
        <f t="shared" ref="AJ671:AN671" si="635">AJ653*$AH$43</f>
        <v>0</v>
      </c>
      <c r="AK671" s="51">
        <f t="shared" si="635"/>
        <v>0</v>
      </c>
      <c r="AL671" s="51">
        <f t="shared" si="635"/>
        <v>0</v>
      </c>
      <c r="AM671" s="51">
        <f t="shared" si="635"/>
        <v>0</v>
      </c>
      <c r="AN671" s="229">
        <f t="shared" si="635"/>
        <v>0</v>
      </c>
    </row>
    <row r="672" spans="1:40" outlineLevel="1">
      <c r="A672" s="521">
        <f>ROW()</f>
        <v>672</v>
      </c>
      <c r="B672" s="35"/>
      <c r="C672" s="758"/>
      <c r="D672" s="33" t="s">
        <v>81</v>
      </c>
      <c r="J672" s="228"/>
      <c r="K672" s="51"/>
      <c r="L672" s="51"/>
      <c r="M672" s="51"/>
      <c r="N672" s="229"/>
      <c r="O672" s="228"/>
      <c r="P672" s="51"/>
      <c r="Q672" s="51"/>
      <c r="R672" s="51"/>
      <c r="S672" s="229"/>
      <c r="T672" s="228">
        <f t="shared" ref="T672:X674" si="636">T654*$S$43</f>
        <v>0</v>
      </c>
      <c r="U672" s="51">
        <f t="shared" si="636"/>
        <v>0</v>
      </c>
      <c r="V672" s="51">
        <f t="shared" si="636"/>
        <v>0</v>
      </c>
      <c r="W672" s="51">
        <f t="shared" si="636"/>
        <v>0</v>
      </c>
      <c r="X672" s="229">
        <f t="shared" si="636"/>
        <v>0</v>
      </c>
      <c r="Y672" s="228">
        <f t="shared" ref="Y672:AD672" si="637">Y654*$X$43</f>
        <v>0</v>
      </c>
      <c r="Z672" s="51">
        <f t="shared" si="637"/>
        <v>0</v>
      </c>
      <c r="AA672" s="51">
        <f t="shared" si="637"/>
        <v>0</v>
      </c>
      <c r="AB672" s="51">
        <f t="shared" si="637"/>
        <v>0</v>
      </c>
      <c r="AC672" s="51">
        <f t="shared" si="637"/>
        <v>0</v>
      </c>
      <c r="AD672" s="229">
        <f t="shared" si="637"/>
        <v>0</v>
      </c>
      <c r="AE672" s="228">
        <f t="shared" ref="AE672:AI672" si="638">AE654*$AD$43</f>
        <v>0</v>
      </c>
      <c r="AF672" s="51">
        <f t="shared" si="638"/>
        <v>0</v>
      </c>
      <c r="AG672" s="51">
        <f t="shared" si="638"/>
        <v>0</v>
      </c>
      <c r="AH672" s="51">
        <f t="shared" si="638"/>
        <v>0</v>
      </c>
      <c r="AI672" s="229">
        <f t="shared" si="638"/>
        <v>0</v>
      </c>
      <c r="AJ672" s="51">
        <f t="shared" ref="AJ672:AN672" si="639">AJ654*$AH$43</f>
        <v>0</v>
      </c>
      <c r="AK672" s="51">
        <f t="shared" si="639"/>
        <v>0</v>
      </c>
      <c r="AL672" s="51">
        <f t="shared" si="639"/>
        <v>0</v>
      </c>
      <c r="AM672" s="51">
        <f t="shared" si="639"/>
        <v>0</v>
      </c>
      <c r="AN672" s="229">
        <f t="shared" si="639"/>
        <v>0</v>
      </c>
    </row>
    <row r="673" spans="1:40" outlineLevel="1">
      <c r="A673" s="521">
        <f>ROW()</f>
        <v>673</v>
      </c>
      <c r="B673" s="35"/>
      <c r="C673" s="758"/>
      <c r="D673" s="33" t="s">
        <v>28</v>
      </c>
      <c r="J673" s="228"/>
      <c r="K673" s="51"/>
      <c r="L673" s="51"/>
      <c r="M673" s="51"/>
      <c r="N673" s="229"/>
      <c r="O673" s="228"/>
      <c r="P673" s="51"/>
      <c r="Q673" s="51"/>
      <c r="R673" s="51"/>
      <c r="S673" s="229"/>
      <c r="T673" s="228">
        <f t="shared" si="636"/>
        <v>0</v>
      </c>
      <c r="U673" s="51">
        <f t="shared" si="636"/>
        <v>0</v>
      </c>
      <c r="V673" s="51">
        <f t="shared" si="636"/>
        <v>0</v>
      </c>
      <c r="W673" s="51">
        <f t="shared" si="636"/>
        <v>0</v>
      </c>
      <c r="X673" s="229">
        <f t="shared" si="636"/>
        <v>0</v>
      </c>
      <c r="Y673" s="228">
        <f t="shared" ref="Y673:AD673" si="640">Y655*$X$43</f>
        <v>0</v>
      </c>
      <c r="Z673" s="51">
        <f t="shared" si="640"/>
        <v>0</v>
      </c>
      <c r="AA673" s="51">
        <f t="shared" si="640"/>
        <v>0</v>
      </c>
      <c r="AB673" s="51">
        <f t="shared" si="640"/>
        <v>0</v>
      </c>
      <c r="AC673" s="51">
        <f t="shared" si="640"/>
        <v>0</v>
      </c>
      <c r="AD673" s="229">
        <f t="shared" si="640"/>
        <v>0</v>
      </c>
      <c r="AE673" s="228">
        <f t="shared" ref="AE673:AI673" si="641">AE655*$AD$43</f>
        <v>0</v>
      </c>
      <c r="AF673" s="51">
        <f t="shared" si="641"/>
        <v>0</v>
      </c>
      <c r="AG673" s="51">
        <f t="shared" si="641"/>
        <v>0</v>
      </c>
      <c r="AH673" s="51">
        <f t="shared" si="641"/>
        <v>0</v>
      </c>
      <c r="AI673" s="229">
        <f t="shared" si="641"/>
        <v>0</v>
      </c>
      <c r="AJ673" s="51">
        <f t="shared" ref="AJ673:AN673" si="642">AJ655*$AH$43</f>
        <v>0</v>
      </c>
      <c r="AK673" s="51">
        <f t="shared" si="642"/>
        <v>0</v>
      </c>
      <c r="AL673" s="51">
        <f t="shared" si="642"/>
        <v>0</v>
      </c>
      <c r="AM673" s="51">
        <f t="shared" si="642"/>
        <v>0</v>
      </c>
      <c r="AN673" s="229">
        <f t="shared" si="642"/>
        <v>0</v>
      </c>
    </row>
    <row r="674" spans="1:40" outlineLevel="1">
      <c r="A674" s="521">
        <f>ROW()</f>
        <v>674</v>
      </c>
      <c r="B674" s="35"/>
      <c r="C674" s="758"/>
      <c r="D674" s="45" t="s">
        <v>443</v>
      </c>
      <c r="E674" s="45"/>
      <c r="F674" s="45"/>
      <c r="G674" s="45"/>
      <c r="H674" s="45"/>
      <c r="I674" s="45"/>
      <c r="J674" s="230"/>
      <c r="K674" s="52"/>
      <c r="L674" s="52"/>
      <c r="M674" s="52"/>
      <c r="N674" s="231"/>
      <c r="O674" s="230"/>
      <c r="P674" s="52"/>
      <c r="Q674" s="52"/>
      <c r="R674" s="52"/>
      <c r="S674" s="231"/>
      <c r="T674" s="230">
        <f t="shared" si="636"/>
        <v>0</v>
      </c>
      <c r="U674" s="52">
        <f t="shared" si="636"/>
        <v>0</v>
      </c>
      <c r="V674" s="52">
        <f t="shared" si="636"/>
        <v>0</v>
      </c>
      <c r="W674" s="52">
        <f t="shared" si="636"/>
        <v>0</v>
      </c>
      <c r="X674" s="231">
        <f t="shared" si="636"/>
        <v>0</v>
      </c>
      <c r="Y674" s="230">
        <f t="shared" ref="Y674:AD674" si="643">Y656*$X$43</f>
        <v>0</v>
      </c>
      <c r="Z674" s="52">
        <f t="shared" si="643"/>
        <v>0</v>
      </c>
      <c r="AA674" s="52">
        <f t="shared" si="643"/>
        <v>0</v>
      </c>
      <c r="AB674" s="52">
        <f t="shared" si="643"/>
        <v>0</v>
      </c>
      <c r="AC674" s="52">
        <f t="shared" si="643"/>
        <v>0</v>
      </c>
      <c r="AD674" s="231">
        <f t="shared" si="643"/>
        <v>0</v>
      </c>
      <c r="AE674" s="230">
        <f t="shared" ref="AE674:AI674" si="644">AE656*$AD$43</f>
        <v>0</v>
      </c>
      <c r="AF674" s="52">
        <f t="shared" si="644"/>
        <v>0</v>
      </c>
      <c r="AG674" s="52">
        <f t="shared" si="644"/>
        <v>0</v>
      </c>
      <c r="AH674" s="52">
        <f t="shared" si="644"/>
        <v>0</v>
      </c>
      <c r="AI674" s="231">
        <f t="shared" si="644"/>
        <v>0</v>
      </c>
      <c r="AJ674" s="52">
        <f t="shared" ref="AJ674:AN674" si="645">AJ656*$AH$43</f>
        <v>0</v>
      </c>
      <c r="AK674" s="52">
        <f t="shared" si="645"/>
        <v>0</v>
      </c>
      <c r="AL674" s="52">
        <f t="shared" si="645"/>
        <v>0</v>
      </c>
      <c r="AM674" s="52">
        <f t="shared" si="645"/>
        <v>0</v>
      </c>
      <c r="AN674" s="231">
        <f t="shared" si="645"/>
        <v>0</v>
      </c>
    </row>
    <row r="675" spans="1:40" outlineLevel="1">
      <c r="A675" s="521">
        <f>ROW()</f>
        <v>675</v>
      </c>
      <c r="B675" s="35"/>
      <c r="C675" s="758"/>
      <c r="D675" s="33" t="s">
        <v>24</v>
      </c>
      <c r="F675" s="151"/>
      <c r="G675" s="151"/>
      <c r="H675" s="151"/>
      <c r="I675" s="151"/>
      <c r="J675" s="251"/>
      <c r="K675" s="58"/>
      <c r="L675" s="58"/>
      <c r="M675" s="58"/>
      <c r="N675" s="247"/>
      <c r="O675" s="251"/>
      <c r="P675" s="58"/>
      <c r="Q675" s="58"/>
      <c r="R675" s="58"/>
      <c r="S675" s="247"/>
      <c r="T675" s="251">
        <f t="shared" ref="T675:AN675" si="646">SUM(T659:T674)</f>
        <v>0</v>
      </c>
      <c r="U675" s="58">
        <f t="shared" si="646"/>
        <v>0.86895338290103308</v>
      </c>
      <c r="V675" s="58">
        <f t="shared" si="646"/>
        <v>0.86895338290103319</v>
      </c>
      <c r="W675" s="58">
        <f t="shared" si="646"/>
        <v>0.86895338290103319</v>
      </c>
      <c r="X675" s="247">
        <f t="shared" si="646"/>
        <v>0.86895338290103308</v>
      </c>
      <c r="Y675" s="251">
        <f t="shared" si="646"/>
        <v>0.20830687821648269</v>
      </c>
      <c r="Z675" s="58">
        <f t="shared" si="646"/>
        <v>0.28538750569303595</v>
      </c>
      <c r="AA675" s="58">
        <f t="shared" si="646"/>
        <v>0.28538750569303595</v>
      </c>
      <c r="AB675" s="58">
        <f t="shared" si="646"/>
        <v>1.0462720883399166E-2</v>
      </c>
      <c r="AC675" s="58">
        <f t="shared" si="646"/>
        <v>0</v>
      </c>
      <c r="AD675" s="247">
        <f t="shared" si="646"/>
        <v>0</v>
      </c>
      <c r="AE675" s="251">
        <f t="shared" si="646"/>
        <v>0</v>
      </c>
      <c r="AF675" s="58">
        <f t="shared" si="646"/>
        <v>0</v>
      </c>
      <c r="AG675" s="58">
        <f t="shared" si="646"/>
        <v>0</v>
      </c>
      <c r="AH675" s="58">
        <f t="shared" si="646"/>
        <v>0</v>
      </c>
      <c r="AI675" s="247">
        <f t="shared" si="646"/>
        <v>0</v>
      </c>
      <c r="AJ675" s="58">
        <f t="shared" si="646"/>
        <v>0</v>
      </c>
      <c r="AK675" s="58">
        <f t="shared" si="646"/>
        <v>0</v>
      </c>
      <c r="AL675" s="58">
        <f t="shared" si="646"/>
        <v>0</v>
      </c>
      <c r="AM675" s="58">
        <f t="shared" si="646"/>
        <v>0</v>
      </c>
      <c r="AN675" s="247">
        <f t="shared" si="646"/>
        <v>0</v>
      </c>
    </row>
    <row r="676" spans="1:40">
      <c r="A676" s="853" t="s">
        <v>105</v>
      </c>
      <c r="B676" s="717"/>
      <c r="C676" s="757"/>
      <c r="D676" s="717"/>
      <c r="E676" s="717"/>
      <c r="F676" s="717"/>
      <c r="G676" s="717"/>
      <c r="H676" s="717"/>
      <c r="I676" s="718"/>
      <c r="J676" s="719"/>
      <c r="K676" s="718"/>
      <c r="L676" s="718"/>
      <c r="M676" s="718"/>
      <c r="N676" s="720"/>
      <c r="O676" s="719"/>
      <c r="P676" s="718"/>
      <c r="Q676" s="718"/>
      <c r="R676" s="718"/>
      <c r="S676" s="720"/>
      <c r="T676" s="719"/>
      <c r="U676" s="718"/>
      <c r="V676" s="718"/>
      <c r="W676" s="718"/>
      <c r="X676" s="720"/>
      <c r="Y676" s="719"/>
      <c r="Z676" s="718"/>
      <c r="AA676" s="718"/>
      <c r="AB676" s="718"/>
      <c r="AC676" s="718"/>
      <c r="AD676" s="720"/>
      <c r="AE676" s="719"/>
      <c r="AF676" s="718"/>
      <c r="AG676" s="718"/>
      <c r="AH676" s="718"/>
      <c r="AI676" s="720"/>
      <c r="AJ676" s="718"/>
      <c r="AK676" s="718"/>
      <c r="AL676" s="718"/>
      <c r="AM676" s="718"/>
      <c r="AN676" s="720"/>
    </row>
    <row r="677" spans="1:40" ht="24" outlineLevel="1">
      <c r="A677" s="521">
        <f>ROW()</f>
        <v>677</v>
      </c>
      <c r="B677" s="35"/>
      <c r="C677" s="756" t="s">
        <v>799</v>
      </c>
      <c r="J677" s="1909"/>
      <c r="K677" s="1910"/>
      <c r="L677" s="1910"/>
      <c r="M677" s="1910"/>
      <c r="N677" s="1911"/>
      <c r="O677" s="1909"/>
      <c r="P677" s="1910"/>
      <c r="Q677" s="1910"/>
      <c r="R677" s="1910"/>
      <c r="S677" s="1911"/>
      <c r="T677" s="1909" t="s">
        <v>502</v>
      </c>
      <c r="U677" s="1910"/>
      <c r="V677" s="1910"/>
      <c r="W677" s="1910"/>
      <c r="X677" s="1911"/>
      <c r="Y677" s="1177"/>
      <c r="Z677" s="1178"/>
      <c r="AA677" s="1178" t="s">
        <v>746</v>
      </c>
      <c r="AB677" s="1178"/>
      <c r="AC677" s="1178"/>
      <c r="AD677" s="1608" t="s">
        <v>800</v>
      </c>
      <c r="AE677" s="1171"/>
      <c r="AF677" s="1136"/>
      <c r="AG677" s="1136" t="s">
        <v>703</v>
      </c>
      <c r="AH677" s="1136"/>
      <c r="AI677" s="1161"/>
      <c r="AJ677" s="1136"/>
      <c r="AK677" s="1136"/>
      <c r="AL677" s="1136" t="s">
        <v>745</v>
      </c>
      <c r="AM677" s="1136"/>
      <c r="AN677" s="1161"/>
    </row>
    <row r="678" spans="1:40" outlineLevel="1">
      <c r="A678" s="521">
        <f>ROW()</f>
        <v>678</v>
      </c>
      <c r="B678" s="35"/>
      <c r="C678" s="758"/>
      <c r="D678" s="33" t="s">
        <v>300</v>
      </c>
      <c r="J678" s="361"/>
      <c r="K678" s="373"/>
      <c r="L678" s="373"/>
      <c r="M678" s="373"/>
      <c r="N678" s="356"/>
      <c r="O678" s="361"/>
      <c r="P678" s="373"/>
      <c r="Q678" s="373"/>
      <c r="R678" s="373"/>
      <c r="S678" s="356"/>
      <c r="T678" s="361"/>
      <c r="U678" s="373"/>
      <c r="V678" s="373"/>
      <c r="W678" s="373"/>
      <c r="X678" s="356">
        <v>0</v>
      </c>
      <c r="Y678" s="429"/>
      <c r="Z678" s="430"/>
      <c r="AA678" s="430"/>
      <c r="AB678" s="430"/>
      <c r="AC678" s="430"/>
      <c r="AD678" s="1646">
        <f>-'2019 Capex NGR 77(2)(a)'!M6</f>
        <v>3.36924659346933E-2</v>
      </c>
      <c r="AE678" s="429"/>
      <c r="AF678" s="430"/>
      <c r="AG678" s="430"/>
      <c r="AH678" s="430"/>
      <c r="AI678" s="431"/>
      <c r="AJ678" s="430"/>
      <c r="AK678" s="430"/>
      <c r="AL678" s="430"/>
      <c r="AM678" s="430"/>
      <c r="AN678" s="431"/>
    </row>
    <row r="679" spans="1:40" outlineLevel="1">
      <c r="A679" s="521">
        <f>ROW()</f>
        <v>679</v>
      </c>
      <c r="B679" s="35"/>
      <c r="C679" s="758"/>
      <c r="D679" s="33" t="s">
        <v>301</v>
      </c>
      <c r="J679" s="361"/>
      <c r="K679" s="373"/>
      <c r="L679" s="373"/>
      <c r="M679" s="373"/>
      <c r="N679" s="356"/>
      <c r="O679" s="361"/>
      <c r="P679" s="373"/>
      <c r="Q679" s="373"/>
      <c r="R679" s="373"/>
      <c r="S679" s="356"/>
      <c r="T679" s="361"/>
      <c r="U679" s="373"/>
      <c r="V679" s="373"/>
      <c r="W679" s="373"/>
      <c r="X679" s="356">
        <v>0</v>
      </c>
      <c r="Y679" s="429"/>
      <c r="Z679" s="430"/>
      <c r="AA679" s="430"/>
      <c r="AB679" s="430"/>
      <c r="AC679" s="430"/>
      <c r="AD679" s="1646">
        <f>-'2019 Capex NGR 77(2)(a)'!M7</f>
        <v>8.8146672221842363E-3</v>
      </c>
      <c r="AE679" s="429"/>
      <c r="AF679" s="430"/>
      <c r="AG679" s="430"/>
      <c r="AH679" s="430"/>
      <c r="AI679" s="431"/>
      <c r="AJ679" s="430"/>
      <c r="AK679" s="430"/>
      <c r="AL679" s="430"/>
      <c r="AM679" s="430"/>
      <c r="AN679" s="431"/>
    </row>
    <row r="680" spans="1:40" outlineLevel="1">
      <c r="A680" s="521">
        <f>ROW()</f>
        <v>680</v>
      </c>
      <c r="B680" s="35"/>
      <c r="C680" s="758"/>
      <c r="D680" s="33" t="s">
        <v>29</v>
      </c>
      <c r="J680" s="361"/>
      <c r="K680" s="373"/>
      <c r="L680" s="373"/>
      <c r="M680" s="373"/>
      <c r="N680" s="356"/>
      <c r="O680" s="361"/>
      <c r="P680" s="373"/>
      <c r="Q680" s="373"/>
      <c r="R680" s="373"/>
      <c r="S680" s="356"/>
      <c r="T680" s="361"/>
      <c r="U680" s="373"/>
      <c r="V680" s="373"/>
      <c r="W680" s="373"/>
      <c r="X680" s="356">
        <v>0</v>
      </c>
      <c r="Y680" s="429"/>
      <c r="Z680" s="430"/>
      <c r="AA680" s="430"/>
      <c r="AB680" s="430"/>
      <c r="AC680" s="430"/>
      <c r="AD680" s="1646">
        <f>-'2019 Capex NGR 77(2)(a)'!M8</f>
        <v>0</v>
      </c>
      <c r="AE680" s="429"/>
      <c r="AF680" s="430"/>
      <c r="AG680" s="430"/>
      <c r="AH680" s="430"/>
      <c r="AI680" s="431"/>
      <c r="AJ680" s="430"/>
      <c r="AK680" s="430"/>
      <c r="AL680" s="430"/>
      <c r="AM680" s="430"/>
      <c r="AN680" s="431"/>
    </row>
    <row r="681" spans="1:40" outlineLevel="1">
      <c r="A681" s="521">
        <f>ROW()</f>
        <v>681</v>
      </c>
      <c r="B681" s="35"/>
      <c r="C681" s="758"/>
      <c r="D681" s="33" t="s">
        <v>30</v>
      </c>
      <c r="J681" s="361"/>
      <c r="K681" s="373"/>
      <c r="L681" s="373"/>
      <c r="M681" s="373"/>
      <c r="N681" s="356"/>
      <c r="O681" s="361"/>
      <c r="P681" s="373"/>
      <c r="Q681" s="373"/>
      <c r="R681" s="373"/>
      <c r="S681" s="356"/>
      <c r="T681" s="361"/>
      <c r="U681" s="373"/>
      <c r="V681" s="373"/>
      <c r="W681" s="373"/>
      <c r="X681" s="356">
        <v>0</v>
      </c>
      <c r="Y681" s="429"/>
      <c r="Z681" s="430"/>
      <c r="AA681" s="430"/>
      <c r="AB681" s="430"/>
      <c r="AC681" s="430"/>
      <c r="AD681" s="1646">
        <f>-'2019 Capex NGR 77(2)(a)'!M9</f>
        <v>-0.18959671291586769</v>
      </c>
      <c r="AE681" s="429"/>
      <c r="AF681" s="430"/>
      <c r="AG681" s="430"/>
      <c r="AH681" s="430"/>
      <c r="AI681" s="431"/>
      <c r="AJ681" s="430"/>
      <c r="AK681" s="430"/>
      <c r="AL681" s="430"/>
      <c r="AM681" s="430"/>
      <c r="AN681" s="431"/>
    </row>
    <row r="682" spans="1:40" outlineLevel="1">
      <c r="A682" s="521">
        <f>ROW()</f>
        <v>682</v>
      </c>
      <c r="B682" s="35"/>
      <c r="C682" s="758"/>
      <c r="D682" s="33" t="s">
        <v>31</v>
      </c>
      <c r="J682" s="361"/>
      <c r="K682" s="373"/>
      <c r="L682" s="373"/>
      <c r="M682" s="373"/>
      <c r="N682" s="356"/>
      <c r="O682" s="361"/>
      <c r="P682" s="373"/>
      <c r="Q682" s="373"/>
      <c r="R682" s="373"/>
      <c r="S682" s="356"/>
      <c r="T682" s="361"/>
      <c r="U682" s="373"/>
      <c r="V682" s="373"/>
      <c r="W682" s="373"/>
      <c r="X682" s="356">
        <v>0</v>
      </c>
      <c r="Y682" s="429"/>
      <c r="Z682" s="430"/>
      <c r="AA682" s="430"/>
      <c r="AB682" s="430"/>
      <c r="AC682" s="430"/>
      <c r="AD682" s="1646">
        <f>-'2019 Capex NGR 77(2)(a)'!M10</f>
        <v>0</v>
      </c>
      <c r="AE682" s="429"/>
      <c r="AF682" s="430"/>
      <c r="AG682" s="430"/>
      <c r="AH682" s="430"/>
      <c r="AI682" s="431"/>
      <c r="AJ682" s="430"/>
      <c r="AK682" s="430"/>
      <c r="AL682" s="430"/>
      <c r="AM682" s="430"/>
      <c r="AN682" s="431"/>
    </row>
    <row r="683" spans="1:40" outlineLevel="1">
      <c r="A683" s="521">
        <f>ROW()</f>
        <v>683</v>
      </c>
      <c r="B683" s="35"/>
      <c r="C683" s="758"/>
      <c r="D683" s="33" t="s">
        <v>32</v>
      </c>
      <c r="J683" s="361"/>
      <c r="K683" s="373"/>
      <c r="L683" s="373"/>
      <c r="M683" s="373"/>
      <c r="N683" s="356"/>
      <c r="O683" s="361"/>
      <c r="P683" s="373"/>
      <c r="Q683" s="373"/>
      <c r="R683" s="373"/>
      <c r="S683" s="356"/>
      <c r="T683" s="361"/>
      <c r="U683" s="373"/>
      <c r="V683" s="373"/>
      <c r="W683" s="373"/>
      <c r="X683" s="356">
        <v>1.46282101167315E-2</v>
      </c>
      <c r="Y683" s="429"/>
      <c r="Z683" s="430"/>
      <c r="AA683" s="430"/>
      <c r="AB683" s="430"/>
      <c r="AC683" s="430"/>
      <c r="AD683" s="1646">
        <f>-'2019 Capex NGR 77(2)(a)'!M11</f>
        <v>4.5487265592056333E-2</v>
      </c>
      <c r="AE683" s="429"/>
      <c r="AF683" s="430"/>
      <c r="AG683" s="430"/>
      <c r="AH683" s="430"/>
      <c r="AI683" s="431"/>
      <c r="AJ683" s="430"/>
      <c r="AK683" s="430"/>
      <c r="AL683" s="430"/>
      <c r="AM683" s="430"/>
      <c r="AN683" s="431"/>
    </row>
    <row r="684" spans="1:40" outlineLevel="1">
      <c r="A684" s="521">
        <f>ROW()</f>
        <v>684</v>
      </c>
      <c r="B684" s="35"/>
      <c r="C684" s="758"/>
      <c r="D684" s="33" t="s">
        <v>33</v>
      </c>
      <c r="J684" s="361"/>
      <c r="K684" s="373"/>
      <c r="L684" s="373"/>
      <c r="M684" s="373"/>
      <c r="N684" s="356"/>
      <c r="O684" s="361"/>
      <c r="P684" s="373"/>
      <c r="Q684" s="373"/>
      <c r="R684" s="373"/>
      <c r="S684" s="356"/>
      <c r="T684" s="361"/>
      <c r="U684" s="373"/>
      <c r="V684" s="373"/>
      <c r="W684" s="373"/>
      <c r="X684" s="356">
        <v>0</v>
      </c>
      <c r="Y684" s="429"/>
      <c r="Z684" s="430"/>
      <c r="AA684" s="430"/>
      <c r="AB684" s="430"/>
      <c r="AC684" s="430"/>
      <c r="AD684" s="1646">
        <f>-'2019 Capex NGR 77(2)(a)'!M12</f>
        <v>0.87296160167246173</v>
      </c>
      <c r="AE684" s="429"/>
      <c r="AF684" s="430"/>
      <c r="AG684" s="430"/>
      <c r="AH684" s="430"/>
      <c r="AI684" s="431"/>
      <c r="AJ684" s="430"/>
      <c r="AK684" s="430"/>
      <c r="AL684" s="430"/>
      <c r="AM684" s="430"/>
      <c r="AN684" s="431"/>
    </row>
    <row r="685" spans="1:40" outlineLevel="1">
      <c r="A685" s="521">
        <f>ROW()</f>
        <v>685</v>
      </c>
      <c r="B685" s="35"/>
      <c r="C685" s="758"/>
      <c r="D685" s="33" t="s">
        <v>27</v>
      </c>
      <c r="J685" s="361"/>
      <c r="K685" s="373"/>
      <c r="L685" s="373"/>
      <c r="M685" s="373"/>
      <c r="N685" s="356"/>
      <c r="O685" s="361"/>
      <c r="P685" s="373"/>
      <c r="Q685" s="373"/>
      <c r="R685" s="373"/>
      <c r="S685" s="356"/>
      <c r="T685" s="361"/>
      <c r="U685" s="373"/>
      <c r="V685" s="373"/>
      <c r="W685" s="373"/>
      <c r="X685" s="356">
        <v>0</v>
      </c>
      <c r="Y685" s="429"/>
      <c r="Z685" s="430"/>
      <c r="AA685" s="430"/>
      <c r="AB685" s="430"/>
      <c r="AC685" s="430"/>
      <c r="AD685" s="1646">
        <f>-'2019 Capex NGR 77(2)(a)'!M13</f>
        <v>0.23032153712098666</v>
      </c>
      <c r="AE685" s="429"/>
      <c r="AF685" s="430"/>
      <c r="AG685" s="430"/>
      <c r="AH685" s="430"/>
      <c r="AI685" s="431"/>
      <c r="AJ685" s="430"/>
      <c r="AK685" s="430"/>
      <c r="AL685" s="430"/>
      <c r="AM685" s="430"/>
      <c r="AN685" s="431"/>
    </row>
    <row r="686" spans="1:40" outlineLevel="1">
      <c r="A686" s="521">
        <f>ROW()</f>
        <v>686</v>
      </c>
      <c r="B686" s="35"/>
      <c r="C686" s="758"/>
      <c r="D686" s="33" t="s">
        <v>34</v>
      </c>
      <c r="J686" s="361"/>
      <c r="K686" s="373"/>
      <c r="L686" s="373"/>
      <c r="M686" s="373"/>
      <c r="N686" s="356"/>
      <c r="O686" s="361"/>
      <c r="P686" s="373"/>
      <c r="Q686" s="373"/>
      <c r="R686" s="373"/>
      <c r="S686" s="356"/>
      <c r="T686" s="361"/>
      <c r="U686" s="373"/>
      <c r="V686" s="373"/>
      <c r="W686" s="373"/>
      <c r="X686" s="356">
        <v>0</v>
      </c>
      <c r="Y686" s="429"/>
      <c r="Z686" s="430"/>
      <c r="AA686" s="430"/>
      <c r="AB686" s="430"/>
      <c r="AC686" s="430"/>
      <c r="AD686" s="1646">
        <f>-'2019 Capex NGR 77(2)(a)'!M14</f>
        <v>0.40734429632874553</v>
      </c>
      <c r="AE686" s="429"/>
      <c r="AF686" s="430"/>
      <c r="AG686" s="430"/>
      <c r="AH686" s="430"/>
      <c r="AI686" s="431"/>
      <c r="AJ686" s="430"/>
      <c r="AK686" s="430"/>
      <c r="AL686" s="430"/>
      <c r="AM686" s="430"/>
      <c r="AN686" s="431"/>
    </row>
    <row r="687" spans="1:40" outlineLevel="1">
      <c r="A687" s="521">
        <f>ROW()</f>
        <v>687</v>
      </c>
      <c r="B687" s="35"/>
      <c r="C687" s="758"/>
      <c r="D687" s="33" t="s">
        <v>35</v>
      </c>
      <c r="J687" s="361"/>
      <c r="K687" s="373"/>
      <c r="L687" s="373"/>
      <c r="M687" s="373"/>
      <c r="N687" s="356"/>
      <c r="O687" s="361"/>
      <c r="P687" s="373"/>
      <c r="Q687" s="373"/>
      <c r="R687" s="373"/>
      <c r="S687" s="356"/>
      <c r="T687" s="361"/>
      <c r="U687" s="373"/>
      <c r="V687" s="373"/>
      <c r="W687" s="373"/>
      <c r="X687" s="356">
        <v>0</v>
      </c>
      <c r="Y687" s="429"/>
      <c r="Z687" s="430"/>
      <c r="AA687" s="430"/>
      <c r="AB687" s="430"/>
      <c r="AC687" s="430"/>
      <c r="AD687" s="1646">
        <f>-'2019 Capex NGR 77(2)(a)'!M15</f>
        <v>-1.5743716943429898E-2</v>
      </c>
      <c r="AE687" s="429"/>
      <c r="AF687" s="430"/>
      <c r="AG687" s="430"/>
      <c r="AH687" s="430"/>
      <c r="AI687" s="431"/>
      <c r="AJ687" s="430"/>
      <c r="AK687" s="430"/>
      <c r="AL687" s="430"/>
      <c r="AM687" s="430"/>
      <c r="AN687" s="431"/>
    </row>
    <row r="688" spans="1:40" outlineLevel="1">
      <c r="A688" s="521">
        <f>ROW()</f>
        <v>688</v>
      </c>
      <c r="B688" s="35"/>
      <c r="C688" s="758"/>
      <c r="D688" s="33" t="s">
        <v>302</v>
      </c>
      <c r="J688" s="361"/>
      <c r="K688" s="373"/>
      <c r="L688" s="373"/>
      <c r="M688" s="373"/>
      <c r="N688" s="356"/>
      <c r="O688" s="361"/>
      <c r="P688" s="373"/>
      <c r="Q688" s="373"/>
      <c r="R688" s="373"/>
      <c r="S688" s="356"/>
      <c r="T688" s="361"/>
      <c r="U688" s="373"/>
      <c r="V688" s="373"/>
      <c r="W688" s="373"/>
      <c r="X688" s="356">
        <v>0</v>
      </c>
      <c r="Y688" s="429"/>
      <c r="Z688" s="430"/>
      <c r="AA688" s="430"/>
      <c r="AB688" s="430"/>
      <c r="AC688" s="430"/>
      <c r="AD688" s="1646">
        <f>-'2019 Capex NGR 77(2)(a)'!M16</f>
        <v>0.21952437777180989</v>
      </c>
      <c r="AE688" s="429"/>
      <c r="AF688" s="430"/>
      <c r="AG688" s="430"/>
      <c r="AH688" s="430"/>
      <c r="AI688" s="431"/>
      <c r="AJ688" s="430"/>
      <c r="AK688" s="430"/>
      <c r="AL688" s="430"/>
      <c r="AM688" s="430"/>
      <c r="AN688" s="431"/>
    </row>
    <row r="689" spans="1:40" outlineLevel="1">
      <c r="A689" s="521">
        <f>ROW()</f>
        <v>689</v>
      </c>
      <c r="B689" s="35"/>
      <c r="C689" s="758"/>
      <c r="D689" s="33" t="s">
        <v>36</v>
      </c>
      <c r="J689" s="361"/>
      <c r="K689" s="373"/>
      <c r="L689" s="373"/>
      <c r="M689" s="373"/>
      <c r="N689" s="356"/>
      <c r="O689" s="361"/>
      <c r="P689" s="373"/>
      <c r="Q689" s="373"/>
      <c r="R689" s="373"/>
      <c r="S689" s="356"/>
      <c r="T689" s="361"/>
      <c r="U689" s="373"/>
      <c r="V689" s="373"/>
      <c r="W689" s="373"/>
      <c r="X689" s="356">
        <v>0</v>
      </c>
      <c r="Y689" s="429"/>
      <c r="Z689" s="430"/>
      <c r="AA689" s="430"/>
      <c r="AB689" s="430"/>
      <c r="AC689" s="430"/>
      <c r="AD689" s="1646">
        <f>-'2019 Capex NGR 77(2)(a)'!M17</f>
        <v>0.18254655597239516</v>
      </c>
      <c r="AE689" s="429"/>
      <c r="AF689" s="430"/>
      <c r="AG689" s="430"/>
      <c r="AH689" s="430"/>
      <c r="AI689" s="431"/>
      <c r="AJ689" s="430"/>
      <c r="AK689" s="430"/>
      <c r="AL689" s="430"/>
      <c r="AM689" s="430"/>
      <c r="AN689" s="431"/>
    </row>
    <row r="690" spans="1:40" outlineLevel="1">
      <c r="A690" s="521">
        <f>ROW()</f>
        <v>690</v>
      </c>
      <c r="B690" s="35"/>
      <c r="C690" s="758"/>
      <c r="D690" s="33" t="s">
        <v>583</v>
      </c>
      <c r="J690" s="361"/>
      <c r="K690" s="373"/>
      <c r="L690" s="373"/>
      <c r="M690" s="373"/>
      <c r="N690" s="356"/>
      <c r="O690" s="361"/>
      <c r="P690" s="373"/>
      <c r="Q690" s="373"/>
      <c r="R690" s="373"/>
      <c r="S690" s="356"/>
      <c r="T690" s="361"/>
      <c r="U690" s="373"/>
      <c r="V690" s="373"/>
      <c r="W690" s="373"/>
      <c r="X690" s="356"/>
      <c r="Y690" s="429"/>
      <c r="Z690" s="430"/>
      <c r="AA690" s="430"/>
      <c r="AB690" s="430"/>
      <c r="AC690" s="430"/>
      <c r="AD690" s="1646">
        <f>-'2019 Capex NGR 77(2)(a)'!M18</f>
        <v>-5.3232631188182784E-2</v>
      </c>
      <c r="AE690" s="429"/>
      <c r="AF690" s="430"/>
      <c r="AG690" s="430"/>
      <c r="AH690" s="430"/>
      <c r="AI690" s="431"/>
      <c r="AJ690" s="430"/>
      <c r="AK690" s="430"/>
      <c r="AL690" s="430"/>
      <c r="AM690" s="430"/>
      <c r="AN690" s="431"/>
    </row>
    <row r="691" spans="1:40" outlineLevel="1">
      <c r="A691" s="521">
        <f>ROW()</f>
        <v>691</v>
      </c>
      <c r="B691" s="35"/>
      <c r="C691" s="758"/>
      <c r="D691" s="33" t="s">
        <v>81</v>
      </c>
      <c r="J691" s="361"/>
      <c r="K691" s="373"/>
      <c r="L691" s="373"/>
      <c r="M691" s="373"/>
      <c r="N691" s="356"/>
      <c r="O691" s="361"/>
      <c r="P691" s="373"/>
      <c r="Q691" s="373"/>
      <c r="R691" s="373"/>
      <c r="S691" s="356"/>
      <c r="T691" s="361"/>
      <c r="U691" s="373"/>
      <c r="V691" s="373"/>
      <c r="W691" s="373"/>
      <c r="X691" s="356">
        <v>0</v>
      </c>
      <c r="Y691" s="429"/>
      <c r="Z691" s="430"/>
      <c r="AA691" s="430"/>
      <c r="AB691" s="430"/>
      <c r="AC691" s="430"/>
      <c r="AD691" s="1646">
        <f>-'2019 Capex NGR 77(2)(a)'!M19</f>
        <v>0</v>
      </c>
      <c r="AE691" s="429"/>
      <c r="AF691" s="430"/>
      <c r="AG691" s="430"/>
      <c r="AH691" s="430"/>
      <c r="AI691" s="431"/>
      <c r="AJ691" s="430"/>
      <c r="AK691" s="430"/>
      <c r="AL691" s="430"/>
      <c r="AM691" s="430"/>
      <c r="AN691" s="431"/>
    </row>
    <row r="692" spans="1:40" outlineLevel="1">
      <c r="A692" s="521">
        <f>ROW()</f>
        <v>692</v>
      </c>
      <c r="B692" s="35"/>
      <c r="C692" s="758"/>
      <c r="D692" s="33" t="s">
        <v>28</v>
      </c>
      <c r="J692" s="361"/>
      <c r="K692" s="373"/>
      <c r="L692" s="373"/>
      <c r="M692" s="373"/>
      <c r="N692" s="356"/>
      <c r="O692" s="361"/>
      <c r="P692" s="373"/>
      <c r="Q692" s="373"/>
      <c r="R692" s="373"/>
      <c r="S692" s="356"/>
      <c r="T692" s="361"/>
      <c r="U692" s="373"/>
      <c r="V692" s="373"/>
      <c r="W692" s="373"/>
      <c r="X692" s="356">
        <v>0</v>
      </c>
      <c r="Y692" s="429"/>
      <c r="Z692" s="430"/>
      <c r="AA692" s="430"/>
      <c r="AB692" s="430"/>
      <c r="AC692" s="430"/>
      <c r="AD692" s="1646">
        <f>-'2019 Capex NGR 77(2)(a)'!M20</f>
        <v>-3.9229995352128219E-3</v>
      </c>
      <c r="AE692" s="429"/>
      <c r="AF692" s="430"/>
      <c r="AG692" s="430"/>
      <c r="AH692" s="430"/>
      <c r="AI692" s="431"/>
      <c r="AJ692" s="430"/>
      <c r="AK692" s="430"/>
      <c r="AL692" s="430"/>
      <c r="AM692" s="430"/>
      <c r="AN692" s="431"/>
    </row>
    <row r="693" spans="1:40" outlineLevel="1">
      <c r="A693" s="521">
        <f>ROW()</f>
        <v>693</v>
      </c>
      <c r="B693" s="35"/>
      <c r="C693" s="758"/>
      <c r="D693" s="45" t="s">
        <v>443</v>
      </c>
      <c r="E693" s="45"/>
      <c r="F693" s="45"/>
      <c r="G693" s="45"/>
      <c r="H693" s="45"/>
      <c r="I693" s="45"/>
      <c r="J693" s="362"/>
      <c r="K693" s="374"/>
      <c r="L693" s="374"/>
      <c r="M693" s="374"/>
      <c r="N693" s="363"/>
      <c r="O693" s="362"/>
      <c r="P693" s="374"/>
      <c r="Q693" s="374"/>
      <c r="R693" s="374"/>
      <c r="S693" s="363"/>
      <c r="T693" s="362"/>
      <c r="U693" s="374"/>
      <c r="V693" s="374"/>
      <c r="W693" s="374"/>
      <c r="X693" s="363">
        <v>0</v>
      </c>
      <c r="Y693" s="432"/>
      <c r="Z693" s="433"/>
      <c r="AA693" s="433"/>
      <c r="AB693" s="433"/>
      <c r="AC693" s="433"/>
      <c r="AD693" s="1647">
        <f>-'2019 Capex NGR 77(2)(a)'!M21</f>
        <v>-6.7501469241434923E-5</v>
      </c>
      <c r="AE693" s="432"/>
      <c r="AF693" s="433"/>
      <c r="AG693" s="433"/>
      <c r="AH693" s="433"/>
      <c r="AI693" s="434"/>
      <c r="AJ693" s="433"/>
      <c r="AK693" s="433"/>
      <c r="AL693" s="433"/>
      <c r="AM693" s="433"/>
      <c r="AN693" s="434"/>
    </row>
    <row r="694" spans="1:40" outlineLevel="1">
      <c r="A694" s="521">
        <f>ROW()</f>
        <v>694</v>
      </c>
      <c r="B694" s="35"/>
      <c r="C694" s="758"/>
      <c r="D694" s="33" t="s">
        <v>24</v>
      </c>
      <c r="F694" s="151"/>
      <c r="G694" s="151"/>
      <c r="H694" s="151"/>
      <c r="I694" s="151"/>
      <c r="J694" s="251"/>
      <c r="K694" s="58"/>
      <c r="L694" s="58"/>
      <c r="M694" s="58"/>
      <c r="N694" s="247"/>
      <c r="O694" s="251"/>
      <c r="P694" s="58"/>
      <c r="Q694" s="58"/>
      <c r="R694" s="58"/>
      <c r="S694" s="247"/>
      <c r="T694" s="251"/>
      <c r="U694" s="58"/>
      <c r="V694" s="58"/>
      <c r="W694" s="58"/>
      <c r="X694" s="247">
        <f t="shared" ref="X694:AN694" si="647">SUM(X678:X693)</f>
        <v>1.46282101167315E-2</v>
      </c>
      <c r="Y694" s="251">
        <f t="shared" si="647"/>
        <v>0</v>
      </c>
      <c r="Z694" s="58">
        <f t="shared" si="647"/>
        <v>0</v>
      </c>
      <c r="AA694" s="58">
        <f t="shared" si="647"/>
        <v>0</v>
      </c>
      <c r="AB694" s="58">
        <f t="shared" si="647"/>
        <v>0</v>
      </c>
      <c r="AC694" s="58">
        <f t="shared" si="647"/>
        <v>0</v>
      </c>
      <c r="AD694" s="247">
        <f t="shared" ref="AD694" si="648">SUM(AD678:AD693)</f>
        <v>1.7381292055633981</v>
      </c>
      <c r="AE694" s="251">
        <f t="shared" si="647"/>
        <v>0</v>
      </c>
      <c r="AF694" s="58">
        <f t="shared" si="647"/>
        <v>0</v>
      </c>
      <c r="AG694" s="58">
        <f t="shared" si="647"/>
        <v>0</v>
      </c>
      <c r="AH694" s="58">
        <f t="shared" si="647"/>
        <v>0</v>
      </c>
      <c r="AI694" s="247">
        <f t="shared" si="647"/>
        <v>0</v>
      </c>
      <c r="AJ694" s="58">
        <f t="shared" si="647"/>
        <v>0</v>
      </c>
      <c r="AK694" s="58">
        <f t="shared" si="647"/>
        <v>0</v>
      </c>
      <c r="AL694" s="58">
        <f t="shared" si="647"/>
        <v>0</v>
      </c>
      <c r="AM694" s="58">
        <f t="shared" si="647"/>
        <v>0</v>
      </c>
      <c r="AN694" s="247">
        <f t="shared" si="647"/>
        <v>0</v>
      </c>
    </row>
    <row r="695" spans="1:40" outlineLevel="1">
      <c r="A695" s="521">
        <f>ROW()</f>
        <v>695</v>
      </c>
      <c r="B695" s="35"/>
      <c r="C695" s="756" t="s">
        <v>799</v>
      </c>
      <c r="J695" s="1906"/>
      <c r="K695" s="1907"/>
      <c r="L695" s="1907"/>
      <c r="M695" s="1907"/>
      <c r="N695" s="1908"/>
      <c r="O695" s="1906"/>
      <c r="P695" s="1907"/>
      <c r="Q695" s="1907"/>
      <c r="R695" s="1907"/>
      <c r="S695" s="1908"/>
      <c r="T695" s="1906" t="str">
        <f>"Approved 3 [m$ "&amp;$G$43&amp;"]"</f>
        <v>Approved 3 [m$ 31/12/2023]</v>
      </c>
      <c r="U695" s="1907"/>
      <c r="V695" s="1907"/>
      <c r="W695" s="1907"/>
      <c r="X695" s="1908"/>
      <c r="Y695" s="1906" t="str">
        <f>"Approved 4 [m$ "&amp;$G$43&amp;"]"</f>
        <v>Approved 4 [m$ 31/12/2023]</v>
      </c>
      <c r="Z695" s="1907"/>
      <c r="AA695" s="1907"/>
      <c r="AB695" s="1907"/>
      <c r="AC695" s="1907"/>
      <c r="AD695" s="1908"/>
      <c r="AE695" s="1413"/>
      <c r="AF695" s="1137"/>
      <c r="AG695" s="1137" t="str">
        <f>"Approved 5 [m$ "&amp;$G$43&amp;"]"</f>
        <v>Approved 5 [m$ 31/12/2023]</v>
      </c>
      <c r="AH695" s="1137"/>
      <c r="AI695" s="1160"/>
      <c r="AJ695" s="1137"/>
      <c r="AK695" s="1137"/>
      <c r="AL695" s="1137" t="str">
        <f>"Approved 6 [m$ "&amp;$G$43&amp;"]"</f>
        <v>Approved 6 [m$ 31/12/2023]</v>
      </c>
      <c r="AM695" s="1137"/>
      <c r="AN695" s="1160"/>
    </row>
    <row r="696" spans="1:40" outlineLevel="1">
      <c r="A696" s="521">
        <f>ROW()</f>
        <v>696</v>
      </c>
      <c r="B696" s="35"/>
      <c r="C696" s="758"/>
      <c r="D696" s="33" t="s">
        <v>300</v>
      </c>
      <c r="J696" s="228"/>
      <c r="K696" s="51"/>
      <c r="L696" s="51"/>
      <c r="M696" s="51"/>
      <c r="N696" s="229"/>
      <c r="O696" s="228"/>
      <c r="P696" s="51"/>
      <c r="Q696" s="51"/>
      <c r="R696" s="51"/>
      <c r="S696" s="229"/>
      <c r="T696" s="228"/>
      <c r="U696" s="51"/>
      <c r="V696" s="51"/>
      <c r="W696" s="51"/>
      <c r="X696" s="229">
        <f t="shared" ref="X696:X711" si="649">X678*$X$43</f>
        <v>0</v>
      </c>
      <c r="Y696" s="228">
        <f t="shared" ref="Y696:AN696" si="650">Y678*Y$43</f>
        <v>0</v>
      </c>
      <c r="Z696" s="51">
        <f t="shared" si="650"/>
        <v>0</v>
      </c>
      <c r="AA696" s="51">
        <f t="shared" si="650"/>
        <v>0</v>
      </c>
      <c r="AB696" s="51">
        <f t="shared" si="650"/>
        <v>0</v>
      </c>
      <c r="AC696" s="51">
        <f t="shared" si="650"/>
        <v>0</v>
      </c>
      <c r="AD696" s="229">
        <f>AD678*AH$43</f>
        <v>3.36924659346933E-2</v>
      </c>
      <c r="AE696" s="228">
        <f t="shared" si="650"/>
        <v>0</v>
      </c>
      <c r="AF696" s="51">
        <f t="shared" si="650"/>
        <v>0</v>
      </c>
      <c r="AG696" s="51">
        <f t="shared" si="650"/>
        <v>0</v>
      </c>
      <c r="AH696" s="51">
        <f t="shared" si="650"/>
        <v>0</v>
      </c>
      <c r="AI696" s="229">
        <f t="shared" si="650"/>
        <v>0</v>
      </c>
      <c r="AJ696" s="51">
        <f t="shared" si="650"/>
        <v>0</v>
      </c>
      <c r="AK696" s="51">
        <f t="shared" si="650"/>
        <v>0</v>
      </c>
      <c r="AL696" s="51">
        <f t="shared" si="650"/>
        <v>0</v>
      </c>
      <c r="AM696" s="51">
        <f t="shared" si="650"/>
        <v>0</v>
      </c>
      <c r="AN696" s="229">
        <f t="shared" si="650"/>
        <v>0</v>
      </c>
    </row>
    <row r="697" spans="1:40" outlineLevel="1">
      <c r="A697" s="521">
        <f>ROW()</f>
        <v>697</v>
      </c>
      <c r="B697" s="35"/>
      <c r="C697" s="758"/>
      <c r="D697" s="33" t="s">
        <v>301</v>
      </c>
      <c r="J697" s="228"/>
      <c r="K697" s="51"/>
      <c r="L697" s="51"/>
      <c r="M697" s="51"/>
      <c r="N697" s="229"/>
      <c r="O697" s="228"/>
      <c r="P697" s="51"/>
      <c r="Q697" s="51"/>
      <c r="R697" s="51"/>
      <c r="S697" s="229"/>
      <c r="T697" s="228"/>
      <c r="U697" s="51"/>
      <c r="V697" s="51"/>
      <c r="W697" s="51"/>
      <c r="X697" s="229">
        <f t="shared" si="649"/>
        <v>0</v>
      </c>
      <c r="Y697" s="228">
        <f t="shared" ref="Y697:AN697" si="651">Y679*Y$43</f>
        <v>0</v>
      </c>
      <c r="Z697" s="51">
        <f t="shared" si="651"/>
        <v>0</v>
      </c>
      <c r="AA697" s="51">
        <f t="shared" si="651"/>
        <v>0</v>
      </c>
      <c r="AB697" s="51">
        <f t="shared" si="651"/>
        <v>0</v>
      </c>
      <c r="AC697" s="51">
        <f t="shared" si="651"/>
        <v>0</v>
      </c>
      <c r="AD697" s="229">
        <f t="shared" ref="AD697:AD711" si="652">AD679*AH$43</f>
        <v>8.8146672221842363E-3</v>
      </c>
      <c r="AE697" s="228">
        <f t="shared" si="651"/>
        <v>0</v>
      </c>
      <c r="AF697" s="51">
        <f t="shared" si="651"/>
        <v>0</v>
      </c>
      <c r="AG697" s="51">
        <f t="shared" si="651"/>
        <v>0</v>
      </c>
      <c r="AH697" s="51">
        <f t="shared" si="651"/>
        <v>0</v>
      </c>
      <c r="AI697" s="229">
        <f t="shared" si="651"/>
        <v>0</v>
      </c>
      <c r="AJ697" s="51">
        <f t="shared" si="651"/>
        <v>0</v>
      </c>
      <c r="AK697" s="51">
        <f t="shared" si="651"/>
        <v>0</v>
      </c>
      <c r="AL697" s="51">
        <f t="shared" si="651"/>
        <v>0</v>
      </c>
      <c r="AM697" s="51">
        <f t="shared" si="651"/>
        <v>0</v>
      </c>
      <c r="AN697" s="229">
        <f t="shared" si="651"/>
        <v>0</v>
      </c>
    </row>
    <row r="698" spans="1:40" outlineLevel="1">
      <c r="A698" s="521">
        <f>ROW()</f>
        <v>698</v>
      </c>
      <c r="B698" s="35"/>
      <c r="C698" s="758"/>
      <c r="D698" s="33" t="s">
        <v>29</v>
      </c>
      <c r="J698" s="228"/>
      <c r="K698" s="51"/>
      <c r="L698" s="51"/>
      <c r="M698" s="51"/>
      <c r="N698" s="229"/>
      <c r="O698" s="228"/>
      <c r="P698" s="51"/>
      <c r="Q698" s="51"/>
      <c r="R698" s="51"/>
      <c r="S698" s="229"/>
      <c r="T698" s="228"/>
      <c r="U698" s="51"/>
      <c r="V698" s="51"/>
      <c r="W698" s="51"/>
      <c r="X698" s="229">
        <f t="shared" si="649"/>
        <v>0</v>
      </c>
      <c r="Y698" s="228">
        <f t="shared" ref="Y698:AN698" si="653">Y680*Y$43</f>
        <v>0</v>
      </c>
      <c r="Z698" s="51">
        <f t="shared" si="653"/>
        <v>0</v>
      </c>
      <c r="AA698" s="51">
        <f t="shared" si="653"/>
        <v>0</v>
      </c>
      <c r="AB698" s="51">
        <f t="shared" si="653"/>
        <v>0</v>
      </c>
      <c r="AC698" s="51">
        <f t="shared" si="653"/>
        <v>0</v>
      </c>
      <c r="AD698" s="229">
        <f t="shared" si="652"/>
        <v>0</v>
      </c>
      <c r="AE698" s="228">
        <f t="shared" si="653"/>
        <v>0</v>
      </c>
      <c r="AF698" s="51">
        <f t="shared" si="653"/>
        <v>0</v>
      </c>
      <c r="AG698" s="51">
        <f t="shared" si="653"/>
        <v>0</v>
      </c>
      <c r="AH698" s="51">
        <f t="shared" si="653"/>
        <v>0</v>
      </c>
      <c r="AI698" s="229">
        <f t="shared" si="653"/>
        <v>0</v>
      </c>
      <c r="AJ698" s="51">
        <f t="shared" si="653"/>
        <v>0</v>
      </c>
      <c r="AK698" s="51">
        <f t="shared" si="653"/>
        <v>0</v>
      </c>
      <c r="AL698" s="51">
        <f t="shared" si="653"/>
        <v>0</v>
      </c>
      <c r="AM698" s="51">
        <f t="shared" si="653"/>
        <v>0</v>
      </c>
      <c r="AN698" s="229">
        <f t="shared" si="653"/>
        <v>0</v>
      </c>
    </row>
    <row r="699" spans="1:40" outlineLevel="1">
      <c r="A699" s="521">
        <f>ROW()</f>
        <v>699</v>
      </c>
      <c r="B699" s="35"/>
      <c r="C699" s="758"/>
      <c r="D699" s="33" t="s">
        <v>30</v>
      </c>
      <c r="J699" s="228"/>
      <c r="K699" s="51"/>
      <c r="L699" s="51"/>
      <c r="M699" s="51"/>
      <c r="N699" s="229"/>
      <c r="O699" s="228"/>
      <c r="P699" s="51"/>
      <c r="Q699" s="51"/>
      <c r="R699" s="51"/>
      <c r="S699" s="229"/>
      <c r="T699" s="228"/>
      <c r="U699" s="51"/>
      <c r="V699" s="51"/>
      <c r="W699" s="51"/>
      <c r="X699" s="229">
        <f t="shared" si="649"/>
        <v>0</v>
      </c>
      <c r="Y699" s="228">
        <f t="shared" ref="Y699:AN699" si="654">Y681*Y$43</f>
        <v>0</v>
      </c>
      <c r="Z699" s="51">
        <f t="shared" si="654"/>
        <v>0</v>
      </c>
      <c r="AA699" s="51">
        <f t="shared" si="654"/>
        <v>0</v>
      </c>
      <c r="AB699" s="51">
        <f t="shared" si="654"/>
        <v>0</v>
      </c>
      <c r="AC699" s="51">
        <f t="shared" si="654"/>
        <v>0</v>
      </c>
      <c r="AD699" s="229">
        <f t="shared" si="652"/>
        <v>-0.18959671291586769</v>
      </c>
      <c r="AE699" s="228">
        <f t="shared" si="654"/>
        <v>0</v>
      </c>
      <c r="AF699" s="51">
        <f t="shared" si="654"/>
        <v>0</v>
      </c>
      <c r="AG699" s="51">
        <f t="shared" si="654"/>
        <v>0</v>
      </c>
      <c r="AH699" s="51">
        <f t="shared" si="654"/>
        <v>0</v>
      </c>
      <c r="AI699" s="229">
        <f t="shared" si="654"/>
        <v>0</v>
      </c>
      <c r="AJ699" s="51">
        <f t="shared" si="654"/>
        <v>0</v>
      </c>
      <c r="AK699" s="51">
        <f t="shared" si="654"/>
        <v>0</v>
      </c>
      <c r="AL699" s="51">
        <f t="shared" si="654"/>
        <v>0</v>
      </c>
      <c r="AM699" s="51">
        <f t="shared" si="654"/>
        <v>0</v>
      </c>
      <c r="AN699" s="229">
        <f t="shared" si="654"/>
        <v>0</v>
      </c>
    </row>
    <row r="700" spans="1:40" outlineLevel="1">
      <c r="A700" s="521">
        <f>ROW()</f>
        <v>700</v>
      </c>
      <c r="B700" s="35"/>
      <c r="C700" s="758"/>
      <c r="D700" s="33" t="s">
        <v>31</v>
      </c>
      <c r="J700" s="228"/>
      <c r="K700" s="51"/>
      <c r="L700" s="51"/>
      <c r="M700" s="51"/>
      <c r="N700" s="229"/>
      <c r="O700" s="228"/>
      <c r="P700" s="51"/>
      <c r="Q700" s="51"/>
      <c r="R700" s="51"/>
      <c r="S700" s="229"/>
      <c r="T700" s="228"/>
      <c r="U700" s="51"/>
      <c r="V700" s="51"/>
      <c r="W700" s="51"/>
      <c r="X700" s="229">
        <f t="shared" si="649"/>
        <v>0</v>
      </c>
      <c r="Y700" s="228">
        <f t="shared" ref="Y700:AN700" si="655">Y682*Y$43</f>
        <v>0</v>
      </c>
      <c r="Z700" s="51">
        <f t="shared" si="655"/>
        <v>0</v>
      </c>
      <c r="AA700" s="51">
        <f t="shared" si="655"/>
        <v>0</v>
      </c>
      <c r="AB700" s="51">
        <f t="shared" si="655"/>
        <v>0</v>
      </c>
      <c r="AC700" s="51">
        <f t="shared" si="655"/>
        <v>0</v>
      </c>
      <c r="AD700" s="229">
        <f t="shared" si="652"/>
        <v>0</v>
      </c>
      <c r="AE700" s="228">
        <f t="shared" si="655"/>
        <v>0</v>
      </c>
      <c r="AF700" s="51">
        <f t="shared" si="655"/>
        <v>0</v>
      </c>
      <c r="AG700" s="51">
        <f t="shared" si="655"/>
        <v>0</v>
      </c>
      <c r="AH700" s="51">
        <f t="shared" si="655"/>
        <v>0</v>
      </c>
      <c r="AI700" s="229">
        <f t="shared" si="655"/>
        <v>0</v>
      </c>
      <c r="AJ700" s="51">
        <f t="shared" si="655"/>
        <v>0</v>
      </c>
      <c r="AK700" s="51">
        <f t="shared" si="655"/>
        <v>0</v>
      </c>
      <c r="AL700" s="51">
        <f t="shared" si="655"/>
        <v>0</v>
      </c>
      <c r="AM700" s="51">
        <f t="shared" si="655"/>
        <v>0</v>
      </c>
      <c r="AN700" s="229">
        <f t="shared" si="655"/>
        <v>0</v>
      </c>
    </row>
    <row r="701" spans="1:40" outlineLevel="1">
      <c r="A701" s="521">
        <f>ROW()</f>
        <v>701</v>
      </c>
      <c r="B701" s="35"/>
      <c r="C701" s="758"/>
      <c r="D701" s="33" t="s">
        <v>32</v>
      </c>
      <c r="J701" s="228"/>
      <c r="K701" s="51"/>
      <c r="L701" s="51"/>
      <c r="M701" s="51"/>
      <c r="N701" s="229"/>
      <c r="O701" s="228"/>
      <c r="P701" s="51"/>
      <c r="Q701" s="51"/>
      <c r="R701" s="51"/>
      <c r="S701" s="229"/>
      <c r="T701" s="228"/>
      <c r="U701" s="51"/>
      <c r="V701" s="51"/>
      <c r="W701" s="51"/>
      <c r="X701" s="229">
        <f t="shared" si="649"/>
        <v>1.8799805447470792E-2</v>
      </c>
      <c r="Y701" s="228">
        <f t="shared" ref="Y701:AN701" si="656">Y683*Y$43</f>
        <v>0</v>
      </c>
      <c r="Z701" s="51">
        <f t="shared" si="656"/>
        <v>0</v>
      </c>
      <c r="AA701" s="51">
        <f t="shared" si="656"/>
        <v>0</v>
      </c>
      <c r="AB701" s="51">
        <f t="shared" si="656"/>
        <v>0</v>
      </c>
      <c r="AC701" s="51">
        <f t="shared" si="656"/>
        <v>0</v>
      </c>
      <c r="AD701" s="229">
        <f t="shared" si="652"/>
        <v>4.5487265592056333E-2</v>
      </c>
      <c r="AE701" s="228">
        <f t="shared" si="656"/>
        <v>0</v>
      </c>
      <c r="AF701" s="51">
        <f t="shared" si="656"/>
        <v>0</v>
      </c>
      <c r="AG701" s="51">
        <f t="shared" si="656"/>
        <v>0</v>
      </c>
      <c r="AH701" s="51">
        <f t="shared" si="656"/>
        <v>0</v>
      </c>
      <c r="AI701" s="229">
        <f t="shared" si="656"/>
        <v>0</v>
      </c>
      <c r="AJ701" s="51">
        <f t="shared" si="656"/>
        <v>0</v>
      </c>
      <c r="AK701" s="51">
        <f t="shared" si="656"/>
        <v>0</v>
      </c>
      <c r="AL701" s="51">
        <f t="shared" si="656"/>
        <v>0</v>
      </c>
      <c r="AM701" s="51">
        <f t="shared" si="656"/>
        <v>0</v>
      </c>
      <c r="AN701" s="229">
        <f t="shared" si="656"/>
        <v>0</v>
      </c>
    </row>
    <row r="702" spans="1:40" outlineLevel="1">
      <c r="A702" s="521">
        <f>ROW()</f>
        <v>702</v>
      </c>
      <c r="B702" s="35"/>
      <c r="C702" s="758"/>
      <c r="D702" s="33" t="s">
        <v>33</v>
      </c>
      <c r="J702" s="228"/>
      <c r="K702" s="51"/>
      <c r="L702" s="51"/>
      <c r="M702" s="51"/>
      <c r="N702" s="229"/>
      <c r="O702" s="228"/>
      <c r="P702" s="51"/>
      <c r="Q702" s="51"/>
      <c r="R702" s="51"/>
      <c r="S702" s="229"/>
      <c r="T702" s="228"/>
      <c r="U702" s="51"/>
      <c r="V702" s="51"/>
      <c r="W702" s="51"/>
      <c r="X702" s="229">
        <f t="shared" si="649"/>
        <v>0</v>
      </c>
      <c r="Y702" s="228">
        <f t="shared" ref="Y702:AN702" si="657">Y684*Y$43</f>
        <v>0</v>
      </c>
      <c r="Z702" s="51">
        <f t="shared" si="657"/>
        <v>0</v>
      </c>
      <c r="AA702" s="51">
        <f t="shared" si="657"/>
        <v>0</v>
      </c>
      <c r="AB702" s="51">
        <f t="shared" si="657"/>
        <v>0</v>
      </c>
      <c r="AC702" s="51">
        <f t="shared" si="657"/>
        <v>0</v>
      </c>
      <c r="AD702" s="229">
        <f t="shared" si="652"/>
        <v>0.87296160167246173</v>
      </c>
      <c r="AE702" s="228">
        <f t="shared" si="657"/>
        <v>0</v>
      </c>
      <c r="AF702" s="51">
        <f t="shared" si="657"/>
        <v>0</v>
      </c>
      <c r="AG702" s="51">
        <f t="shared" si="657"/>
        <v>0</v>
      </c>
      <c r="AH702" s="51">
        <f t="shared" si="657"/>
        <v>0</v>
      </c>
      <c r="AI702" s="229">
        <f t="shared" si="657"/>
        <v>0</v>
      </c>
      <c r="AJ702" s="51">
        <f t="shared" si="657"/>
        <v>0</v>
      </c>
      <c r="AK702" s="51">
        <f t="shared" si="657"/>
        <v>0</v>
      </c>
      <c r="AL702" s="51">
        <f t="shared" si="657"/>
        <v>0</v>
      </c>
      <c r="AM702" s="51">
        <f t="shared" si="657"/>
        <v>0</v>
      </c>
      <c r="AN702" s="229">
        <f t="shared" si="657"/>
        <v>0</v>
      </c>
    </row>
    <row r="703" spans="1:40" outlineLevel="1">
      <c r="A703" s="521">
        <f>ROW()</f>
        <v>703</v>
      </c>
      <c r="B703" s="35"/>
      <c r="C703" s="758"/>
      <c r="D703" s="33" t="s">
        <v>27</v>
      </c>
      <c r="J703" s="228"/>
      <c r="K703" s="51"/>
      <c r="L703" s="51"/>
      <c r="M703" s="51"/>
      <c r="N703" s="229"/>
      <c r="O703" s="228"/>
      <c r="P703" s="51"/>
      <c r="Q703" s="51"/>
      <c r="R703" s="51"/>
      <c r="S703" s="229"/>
      <c r="T703" s="228"/>
      <c r="U703" s="51"/>
      <c r="V703" s="51"/>
      <c r="W703" s="51"/>
      <c r="X703" s="229">
        <f t="shared" si="649"/>
        <v>0</v>
      </c>
      <c r="Y703" s="228">
        <f t="shared" ref="Y703:AN703" si="658">Y685*Y$43</f>
        <v>0</v>
      </c>
      <c r="Z703" s="51">
        <f t="shared" si="658"/>
        <v>0</v>
      </c>
      <c r="AA703" s="51">
        <f t="shared" si="658"/>
        <v>0</v>
      </c>
      <c r="AB703" s="51">
        <f t="shared" si="658"/>
        <v>0</v>
      </c>
      <c r="AC703" s="51">
        <f t="shared" si="658"/>
        <v>0</v>
      </c>
      <c r="AD703" s="229">
        <f t="shared" si="652"/>
        <v>0.23032153712098666</v>
      </c>
      <c r="AE703" s="228">
        <f t="shared" si="658"/>
        <v>0</v>
      </c>
      <c r="AF703" s="51">
        <f t="shared" si="658"/>
        <v>0</v>
      </c>
      <c r="AG703" s="51">
        <f t="shared" si="658"/>
        <v>0</v>
      </c>
      <c r="AH703" s="51">
        <f t="shared" si="658"/>
        <v>0</v>
      </c>
      <c r="AI703" s="229">
        <f t="shared" si="658"/>
        <v>0</v>
      </c>
      <c r="AJ703" s="51">
        <f t="shared" si="658"/>
        <v>0</v>
      </c>
      <c r="AK703" s="51">
        <f t="shared" si="658"/>
        <v>0</v>
      </c>
      <c r="AL703" s="51">
        <f t="shared" si="658"/>
        <v>0</v>
      </c>
      <c r="AM703" s="51">
        <f t="shared" si="658"/>
        <v>0</v>
      </c>
      <c r="AN703" s="229">
        <f t="shared" si="658"/>
        <v>0</v>
      </c>
    </row>
    <row r="704" spans="1:40" outlineLevel="1">
      <c r="A704" s="521">
        <f>ROW()</f>
        <v>704</v>
      </c>
      <c r="B704" s="35"/>
      <c r="C704" s="758"/>
      <c r="D704" s="33" t="s">
        <v>34</v>
      </c>
      <c r="J704" s="228"/>
      <c r="K704" s="51"/>
      <c r="L704" s="51"/>
      <c r="M704" s="51"/>
      <c r="N704" s="229"/>
      <c r="O704" s="228"/>
      <c r="P704" s="51"/>
      <c r="Q704" s="51"/>
      <c r="R704" s="51"/>
      <c r="S704" s="229"/>
      <c r="T704" s="228"/>
      <c r="U704" s="51"/>
      <c r="V704" s="51"/>
      <c r="W704" s="51"/>
      <c r="X704" s="229">
        <f t="shared" si="649"/>
        <v>0</v>
      </c>
      <c r="Y704" s="228">
        <f t="shared" ref="Y704:AN704" si="659">Y686*Y$43</f>
        <v>0</v>
      </c>
      <c r="Z704" s="51">
        <f t="shared" si="659"/>
        <v>0</v>
      </c>
      <c r="AA704" s="51">
        <f t="shared" si="659"/>
        <v>0</v>
      </c>
      <c r="AB704" s="51">
        <f t="shared" si="659"/>
        <v>0</v>
      </c>
      <c r="AC704" s="51">
        <f t="shared" si="659"/>
        <v>0</v>
      </c>
      <c r="AD704" s="229">
        <f t="shared" si="652"/>
        <v>0.40734429632874553</v>
      </c>
      <c r="AE704" s="228">
        <f t="shared" si="659"/>
        <v>0</v>
      </c>
      <c r="AF704" s="51">
        <f t="shared" si="659"/>
        <v>0</v>
      </c>
      <c r="AG704" s="51">
        <f t="shared" si="659"/>
        <v>0</v>
      </c>
      <c r="AH704" s="51">
        <f t="shared" si="659"/>
        <v>0</v>
      </c>
      <c r="AI704" s="229">
        <f t="shared" si="659"/>
        <v>0</v>
      </c>
      <c r="AJ704" s="51">
        <f t="shared" si="659"/>
        <v>0</v>
      </c>
      <c r="AK704" s="51">
        <f t="shared" si="659"/>
        <v>0</v>
      </c>
      <c r="AL704" s="51">
        <f t="shared" si="659"/>
        <v>0</v>
      </c>
      <c r="AM704" s="51">
        <f t="shared" si="659"/>
        <v>0</v>
      </c>
      <c r="AN704" s="229">
        <f t="shared" si="659"/>
        <v>0</v>
      </c>
    </row>
    <row r="705" spans="1:40" outlineLevel="1">
      <c r="A705" s="521">
        <f>ROW()</f>
        <v>705</v>
      </c>
      <c r="B705" s="35"/>
      <c r="C705" s="758"/>
      <c r="D705" s="33" t="s">
        <v>35</v>
      </c>
      <c r="J705" s="228"/>
      <c r="K705" s="51"/>
      <c r="L705" s="51"/>
      <c r="M705" s="51"/>
      <c r="N705" s="229"/>
      <c r="O705" s="228"/>
      <c r="P705" s="51"/>
      <c r="Q705" s="51"/>
      <c r="R705" s="51"/>
      <c r="S705" s="229"/>
      <c r="T705" s="228"/>
      <c r="U705" s="51"/>
      <c r="V705" s="51"/>
      <c r="W705" s="51"/>
      <c r="X705" s="229">
        <f t="shared" si="649"/>
        <v>0</v>
      </c>
      <c r="Y705" s="228">
        <f t="shared" ref="Y705:AN705" si="660">Y687*Y$43</f>
        <v>0</v>
      </c>
      <c r="Z705" s="51">
        <f t="shared" si="660"/>
        <v>0</v>
      </c>
      <c r="AA705" s="51">
        <f t="shared" si="660"/>
        <v>0</v>
      </c>
      <c r="AB705" s="51">
        <f t="shared" si="660"/>
        <v>0</v>
      </c>
      <c r="AC705" s="51">
        <f t="shared" si="660"/>
        <v>0</v>
      </c>
      <c r="AD705" s="229">
        <f t="shared" si="652"/>
        <v>-1.5743716943429898E-2</v>
      </c>
      <c r="AE705" s="228">
        <f t="shared" si="660"/>
        <v>0</v>
      </c>
      <c r="AF705" s="51">
        <f t="shared" si="660"/>
        <v>0</v>
      </c>
      <c r="AG705" s="51">
        <f t="shared" si="660"/>
        <v>0</v>
      </c>
      <c r="AH705" s="51">
        <f t="shared" si="660"/>
        <v>0</v>
      </c>
      <c r="AI705" s="229">
        <f t="shared" si="660"/>
        <v>0</v>
      </c>
      <c r="AJ705" s="51">
        <f t="shared" si="660"/>
        <v>0</v>
      </c>
      <c r="AK705" s="51">
        <f t="shared" si="660"/>
        <v>0</v>
      </c>
      <c r="AL705" s="51">
        <f t="shared" si="660"/>
        <v>0</v>
      </c>
      <c r="AM705" s="51">
        <f t="shared" si="660"/>
        <v>0</v>
      </c>
      <c r="AN705" s="229">
        <f t="shared" si="660"/>
        <v>0</v>
      </c>
    </row>
    <row r="706" spans="1:40" outlineLevel="1">
      <c r="A706" s="521">
        <f>ROW()</f>
        <v>706</v>
      </c>
      <c r="B706" s="35"/>
      <c r="C706" s="758"/>
      <c r="D706" s="33" t="s">
        <v>302</v>
      </c>
      <c r="J706" s="228"/>
      <c r="K706" s="51"/>
      <c r="L706" s="51"/>
      <c r="M706" s="51"/>
      <c r="N706" s="229"/>
      <c r="O706" s="228"/>
      <c r="P706" s="51"/>
      <c r="Q706" s="51"/>
      <c r="R706" s="51"/>
      <c r="S706" s="229"/>
      <c r="T706" s="228"/>
      <c r="U706" s="51"/>
      <c r="V706" s="51"/>
      <c r="W706" s="51"/>
      <c r="X706" s="229">
        <f t="shared" si="649"/>
        <v>0</v>
      </c>
      <c r="Y706" s="228">
        <f t="shared" ref="Y706:AN706" si="661">Y688*Y$43</f>
        <v>0</v>
      </c>
      <c r="Z706" s="51">
        <f t="shared" si="661"/>
        <v>0</v>
      </c>
      <c r="AA706" s="51">
        <f t="shared" si="661"/>
        <v>0</v>
      </c>
      <c r="AB706" s="51">
        <f t="shared" si="661"/>
        <v>0</v>
      </c>
      <c r="AC706" s="51">
        <f t="shared" si="661"/>
        <v>0</v>
      </c>
      <c r="AD706" s="229">
        <f t="shared" si="652"/>
        <v>0.21952437777180989</v>
      </c>
      <c r="AE706" s="228">
        <f t="shared" si="661"/>
        <v>0</v>
      </c>
      <c r="AF706" s="51">
        <f t="shared" si="661"/>
        <v>0</v>
      </c>
      <c r="AG706" s="51">
        <f t="shared" si="661"/>
        <v>0</v>
      </c>
      <c r="AH706" s="51">
        <f t="shared" si="661"/>
        <v>0</v>
      </c>
      <c r="AI706" s="229">
        <f t="shared" si="661"/>
        <v>0</v>
      </c>
      <c r="AJ706" s="51">
        <f t="shared" si="661"/>
        <v>0</v>
      </c>
      <c r="AK706" s="51">
        <f t="shared" si="661"/>
        <v>0</v>
      </c>
      <c r="AL706" s="51">
        <f t="shared" si="661"/>
        <v>0</v>
      </c>
      <c r="AM706" s="51">
        <f t="shared" si="661"/>
        <v>0</v>
      </c>
      <c r="AN706" s="229">
        <f t="shared" si="661"/>
        <v>0</v>
      </c>
    </row>
    <row r="707" spans="1:40" outlineLevel="1">
      <c r="A707" s="521">
        <f>ROW()</f>
        <v>707</v>
      </c>
      <c r="B707" s="35"/>
      <c r="C707" s="758"/>
      <c r="D707" s="33" t="s">
        <v>36</v>
      </c>
      <c r="J707" s="228"/>
      <c r="K707" s="51"/>
      <c r="L707" s="51"/>
      <c r="M707" s="51"/>
      <c r="N707" s="229"/>
      <c r="O707" s="228"/>
      <c r="P707" s="51"/>
      <c r="Q707" s="51"/>
      <c r="R707" s="51"/>
      <c r="S707" s="229"/>
      <c r="T707" s="228"/>
      <c r="U707" s="51"/>
      <c r="V707" s="51"/>
      <c r="W707" s="51"/>
      <c r="X707" s="229">
        <f t="shared" si="649"/>
        <v>0</v>
      </c>
      <c r="Y707" s="228">
        <f t="shared" ref="Y707:AN707" si="662">Y689*Y$43</f>
        <v>0</v>
      </c>
      <c r="Z707" s="51">
        <f t="shared" si="662"/>
        <v>0</v>
      </c>
      <c r="AA707" s="51">
        <f t="shared" si="662"/>
        <v>0</v>
      </c>
      <c r="AB707" s="51">
        <f t="shared" si="662"/>
        <v>0</v>
      </c>
      <c r="AC707" s="51">
        <f t="shared" si="662"/>
        <v>0</v>
      </c>
      <c r="AD707" s="229">
        <f t="shared" si="652"/>
        <v>0.18254655597239516</v>
      </c>
      <c r="AE707" s="228">
        <f t="shared" si="662"/>
        <v>0</v>
      </c>
      <c r="AF707" s="51">
        <f t="shared" si="662"/>
        <v>0</v>
      </c>
      <c r="AG707" s="51">
        <f t="shared" si="662"/>
        <v>0</v>
      </c>
      <c r="AH707" s="51">
        <f t="shared" si="662"/>
        <v>0</v>
      </c>
      <c r="AI707" s="229">
        <f t="shared" si="662"/>
        <v>0</v>
      </c>
      <c r="AJ707" s="51">
        <f t="shared" si="662"/>
        <v>0</v>
      </c>
      <c r="AK707" s="51">
        <f t="shared" si="662"/>
        <v>0</v>
      </c>
      <c r="AL707" s="51">
        <f t="shared" si="662"/>
        <v>0</v>
      </c>
      <c r="AM707" s="51">
        <f t="shared" si="662"/>
        <v>0</v>
      </c>
      <c r="AN707" s="229">
        <f t="shared" si="662"/>
        <v>0</v>
      </c>
    </row>
    <row r="708" spans="1:40" outlineLevel="1">
      <c r="A708" s="521">
        <f>ROW()</f>
        <v>708</v>
      </c>
      <c r="B708" s="35"/>
      <c r="C708" s="758"/>
      <c r="D708" s="33" t="s">
        <v>583</v>
      </c>
      <c r="J708" s="228"/>
      <c r="K708" s="51"/>
      <c r="L708" s="51"/>
      <c r="M708" s="51"/>
      <c r="N708" s="229"/>
      <c r="O708" s="228"/>
      <c r="P708" s="51"/>
      <c r="Q708" s="51"/>
      <c r="R708" s="51"/>
      <c r="S708" s="229"/>
      <c r="T708" s="228"/>
      <c r="U708" s="51"/>
      <c r="V708" s="51"/>
      <c r="W708" s="51"/>
      <c r="X708" s="229">
        <f t="shared" si="649"/>
        <v>0</v>
      </c>
      <c r="Y708" s="228"/>
      <c r="Z708" s="51"/>
      <c r="AA708" s="51"/>
      <c r="AB708" s="51"/>
      <c r="AC708" s="51"/>
      <c r="AD708" s="229">
        <f t="shared" si="652"/>
        <v>-5.3232631188182784E-2</v>
      </c>
      <c r="AE708" s="228"/>
      <c r="AF708" s="51"/>
      <c r="AG708" s="51"/>
      <c r="AH708" s="51"/>
      <c r="AI708" s="229"/>
      <c r="AJ708" s="51"/>
      <c r="AK708" s="51"/>
      <c r="AL708" s="51"/>
      <c r="AM708" s="51"/>
      <c r="AN708" s="229"/>
    </row>
    <row r="709" spans="1:40" outlineLevel="1">
      <c r="A709" s="521">
        <f>ROW()</f>
        <v>709</v>
      </c>
      <c r="B709" s="35"/>
      <c r="C709" s="758"/>
      <c r="D709" s="33" t="s">
        <v>81</v>
      </c>
      <c r="J709" s="228"/>
      <c r="K709" s="51"/>
      <c r="L709" s="51"/>
      <c r="M709" s="51"/>
      <c r="N709" s="229"/>
      <c r="O709" s="228"/>
      <c r="P709" s="51"/>
      <c r="Q709" s="51"/>
      <c r="R709" s="51"/>
      <c r="S709" s="229"/>
      <c r="T709" s="228"/>
      <c r="U709" s="51"/>
      <c r="V709" s="51"/>
      <c r="W709" s="51"/>
      <c r="X709" s="229">
        <f t="shared" si="649"/>
        <v>0</v>
      </c>
      <c r="Y709" s="228">
        <f t="shared" ref="Y709:AN709" si="663">Y691*Y$43</f>
        <v>0</v>
      </c>
      <c r="Z709" s="51">
        <f t="shared" si="663"/>
        <v>0</v>
      </c>
      <c r="AA709" s="51">
        <f t="shared" si="663"/>
        <v>0</v>
      </c>
      <c r="AB709" s="51">
        <f t="shared" si="663"/>
        <v>0</v>
      </c>
      <c r="AC709" s="51">
        <f t="shared" si="663"/>
        <v>0</v>
      </c>
      <c r="AD709" s="229">
        <f t="shared" si="652"/>
        <v>0</v>
      </c>
      <c r="AE709" s="228">
        <f t="shared" si="663"/>
        <v>0</v>
      </c>
      <c r="AF709" s="51">
        <f t="shared" si="663"/>
        <v>0</v>
      </c>
      <c r="AG709" s="51">
        <f t="shared" si="663"/>
        <v>0</v>
      </c>
      <c r="AH709" s="51">
        <f t="shared" si="663"/>
        <v>0</v>
      </c>
      <c r="AI709" s="229">
        <f t="shared" si="663"/>
        <v>0</v>
      </c>
      <c r="AJ709" s="51">
        <f t="shared" si="663"/>
        <v>0</v>
      </c>
      <c r="AK709" s="51">
        <f t="shared" si="663"/>
        <v>0</v>
      </c>
      <c r="AL709" s="51">
        <f t="shared" si="663"/>
        <v>0</v>
      </c>
      <c r="AM709" s="51">
        <f t="shared" si="663"/>
        <v>0</v>
      </c>
      <c r="AN709" s="229">
        <f t="shared" si="663"/>
        <v>0</v>
      </c>
    </row>
    <row r="710" spans="1:40" outlineLevel="1">
      <c r="A710" s="521">
        <f>ROW()</f>
        <v>710</v>
      </c>
      <c r="B710" s="35"/>
      <c r="C710" s="758"/>
      <c r="D710" s="33" t="s">
        <v>28</v>
      </c>
      <c r="J710" s="228"/>
      <c r="K710" s="51"/>
      <c r="L710" s="51"/>
      <c r="M710" s="51"/>
      <c r="N710" s="229"/>
      <c r="O710" s="228"/>
      <c r="P710" s="51"/>
      <c r="Q710" s="51"/>
      <c r="R710" s="51"/>
      <c r="S710" s="229"/>
      <c r="T710" s="228"/>
      <c r="U710" s="51"/>
      <c r="V710" s="51"/>
      <c r="W710" s="51"/>
      <c r="X710" s="229">
        <f t="shared" si="649"/>
        <v>0</v>
      </c>
      <c r="Y710" s="228">
        <f t="shared" ref="Y710:AN710" si="664">Y692*Y$43</f>
        <v>0</v>
      </c>
      <c r="Z710" s="51">
        <f t="shared" si="664"/>
        <v>0</v>
      </c>
      <c r="AA710" s="51">
        <f t="shared" si="664"/>
        <v>0</v>
      </c>
      <c r="AB710" s="51">
        <f t="shared" si="664"/>
        <v>0</v>
      </c>
      <c r="AC710" s="51">
        <f t="shared" si="664"/>
        <v>0</v>
      </c>
      <c r="AD710" s="229">
        <f t="shared" si="652"/>
        <v>-3.9229995352128219E-3</v>
      </c>
      <c r="AE710" s="228">
        <f t="shared" si="664"/>
        <v>0</v>
      </c>
      <c r="AF710" s="51">
        <f t="shared" si="664"/>
        <v>0</v>
      </c>
      <c r="AG710" s="51">
        <f t="shared" si="664"/>
        <v>0</v>
      </c>
      <c r="AH710" s="51">
        <f t="shared" si="664"/>
        <v>0</v>
      </c>
      <c r="AI710" s="229">
        <f t="shared" si="664"/>
        <v>0</v>
      </c>
      <c r="AJ710" s="51">
        <f t="shared" si="664"/>
        <v>0</v>
      </c>
      <c r="AK710" s="51">
        <f t="shared" si="664"/>
        <v>0</v>
      </c>
      <c r="AL710" s="51">
        <f t="shared" si="664"/>
        <v>0</v>
      </c>
      <c r="AM710" s="51">
        <f t="shared" si="664"/>
        <v>0</v>
      </c>
      <c r="AN710" s="229">
        <f t="shared" si="664"/>
        <v>0</v>
      </c>
    </row>
    <row r="711" spans="1:40" outlineLevel="1">
      <c r="A711" s="521">
        <f>ROW()</f>
        <v>711</v>
      </c>
      <c r="B711" s="35"/>
      <c r="C711" s="758"/>
      <c r="D711" s="45" t="s">
        <v>443</v>
      </c>
      <c r="E711" s="45"/>
      <c r="F711" s="45"/>
      <c r="G711" s="45"/>
      <c r="H711" s="45"/>
      <c r="I711" s="45"/>
      <c r="J711" s="230"/>
      <c r="K711" s="52"/>
      <c r="L711" s="52"/>
      <c r="M711" s="52"/>
      <c r="N711" s="231"/>
      <c r="O711" s="230"/>
      <c r="P711" s="52"/>
      <c r="Q711" s="52"/>
      <c r="R711" s="52"/>
      <c r="S711" s="231"/>
      <c r="T711" s="230"/>
      <c r="U711" s="52"/>
      <c r="V711" s="52"/>
      <c r="W711" s="52"/>
      <c r="X711" s="231">
        <f t="shared" si="649"/>
        <v>0</v>
      </c>
      <c r="Y711" s="230">
        <f t="shared" ref="Y711:AN711" si="665">Y693*Y$43</f>
        <v>0</v>
      </c>
      <c r="Z711" s="52">
        <f t="shared" si="665"/>
        <v>0</v>
      </c>
      <c r="AA711" s="52">
        <f t="shared" si="665"/>
        <v>0</v>
      </c>
      <c r="AB711" s="52">
        <f t="shared" si="665"/>
        <v>0</v>
      </c>
      <c r="AC711" s="52">
        <f t="shared" si="665"/>
        <v>0</v>
      </c>
      <c r="AD711" s="231">
        <f t="shared" si="652"/>
        <v>-6.7501469241434923E-5</v>
      </c>
      <c r="AE711" s="230">
        <f t="shared" si="665"/>
        <v>0</v>
      </c>
      <c r="AF711" s="52">
        <f t="shared" si="665"/>
        <v>0</v>
      </c>
      <c r="AG711" s="52">
        <f t="shared" si="665"/>
        <v>0</v>
      </c>
      <c r="AH711" s="52">
        <f t="shared" si="665"/>
        <v>0</v>
      </c>
      <c r="AI711" s="231">
        <f t="shared" si="665"/>
        <v>0</v>
      </c>
      <c r="AJ711" s="52">
        <f t="shared" si="665"/>
        <v>0</v>
      </c>
      <c r="AK711" s="52">
        <f t="shared" si="665"/>
        <v>0</v>
      </c>
      <c r="AL711" s="52">
        <f t="shared" si="665"/>
        <v>0</v>
      </c>
      <c r="AM711" s="52">
        <f t="shared" si="665"/>
        <v>0</v>
      </c>
      <c r="AN711" s="231">
        <f t="shared" si="665"/>
        <v>0</v>
      </c>
    </row>
    <row r="712" spans="1:40" outlineLevel="1">
      <c r="A712" s="521">
        <f>ROW()</f>
        <v>712</v>
      </c>
      <c r="B712" s="35"/>
      <c r="C712" s="758"/>
      <c r="D712" s="33" t="s">
        <v>24</v>
      </c>
      <c r="F712" s="151"/>
      <c r="G712" s="151"/>
      <c r="H712" s="151"/>
      <c r="I712" s="151"/>
      <c r="J712" s="251"/>
      <c r="K712" s="58"/>
      <c r="L712" s="58"/>
      <c r="M712" s="58"/>
      <c r="N712" s="247"/>
      <c r="O712" s="251"/>
      <c r="P712" s="58"/>
      <c r="Q712" s="58"/>
      <c r="R712" s="58"/>
      <c r="S712" s="247"/>
      <c r="T712" s="251"/>
      <c r="U712" s="58"/>
      <c r="V712" s="58"/>
      <c r="W712" s="58"/>
      <c r="X712" s="247">
        <f t="shared" ref="X712:AN712" si="666">SUM(X696:X711)</f>
        <v>1.8799805447470792E-2</v>
      </c>
      <c r="Y712" s="251">
        <f t="shared" si="666"/>
        <v>0</v>
      </c>
      <c r="Z712" s="58">
        <f t="shared" si="666"/>
        <v>0</v>
      </c>
      <c r="AA712" s="58">
        <f t="shared" si="666"/>
        <v>0</v>
      </c>
      <c r="AB712" s="58">
        <f t="shared" si="666"/>
        <v>0</v>
      </c>
      <c r="AC712" s="58">
        <f t="shared" si="666"/>
        <v>0</v>
      </c>
      <c r="AD712" s="247">
        <f t="shared" si="666"/>
        <v>1.7381292055633981</v>
      </c>
      <c r="AE712" s="251">
        <f t="shared" si="666"/>
        <v>0</v>
      </c>
      <c r="AF712" s="58">
        <f t="shared" si="666"/>
        <v>0</v>
      </c>
      <c r="AG712" s="58">
        <f t="shared" si="666"/>
        <v>0</v>
      </c>
      <c r="AH712" s="58">
        <f t="shared" si="666"/>
        <v>0</v>
      </c>
      <c r="AI712" s="247">
        <f t="shared" si="666"/>
        <v>0</v>
      </c>
      <c r="AJ712" s="58">
        <f t="shared" si="666"/>
        <v>0</v>
      </c>
      <c r="AK712" s="58">
        <f t="shared" si="666"/>
        <v>0</v>
      </c>
      <c r="AL712" s="58">
        <f t="shared" si="666"/>
        <v>0</v>
      </c>
      <c r="AM712" s="58">
        <f t="shared" si="666"/>
        <v>0</v>
      </c>
      <c r="AN712" s="247">
        <f t="shared" si="666"/>
        <v>0</v>
      </c>
    </row>
    <row r="713" spans="1:40" outlineLevel="1">
      <c r="A713" s="521">
        <f>ROW()</f>
        <v>713</v>
      </c>
      <c r="B713" s="35"/>
      <c r="C713" s="756" t="s">
        <v>106</v>
      </c>
      <c r="J713" s="1909" t="s">
        <v>363</v>
      </c>
      <c r="K713" s="1910"/>
      <c r="L713" s="1910"/>
      <c r="M713" s="1910"/>
      <c r="N713" s="1911"/>
      <c r="O713" s="1909" t="s">
        <v>99</v>
      </c>
      <c r="P713" s="1910"/>
      <c r="Q713" s="1910"/>
      <c r="R713" s="1910"/>
      <c r="S713" s="1911"/>
      <c r="T713" s="1909" t="s">
        <v>351</v>
      </c>
      <c r="U713" s="1910"/>
      <c r="V713" s="1910"/>
      <c r="W713" s="1910"/>
      <c r="X713" s="1911"/>
      <c r="Y713" s="1894" t="s">
        <v>352</v>
      </c>
      <c r="Z713" s="1895"/>
      <c r="AA713" s="1895"/>
      <c r="AB713" s="1895"/>
      <c r="AC713" s="1895"/>
      <c r="AD713" s="1896"/>
      <c r="AE713" s="1171"/>
      <c r="AF713" s="1136"/>
      <c r="AG713" s="1136" t="s">
        <v>703</v>
      </c>
      <c r="AH713" s="1136"/>
      <c r="AI713" s="1161"/>
      <c r="AJ713" s="1136"/>
      <c r="AK713" s="1136"/>
      <c r="AL713" s="1136"/>
      <c r="AM713" s="1136"/>
      <c r="AN713" s="1161"/>
    </row>
    <row r="714" spans="1:40" outlineLevel="1">
      <c r="A714" s="521">
        <f>ROW()</f>
        <v>714</v>
      </c>
      <c r="B714" s="35"/>
      <c r="C714" s="758"/>
      <c r="D714" s="33" t="s">
        <v>300</v>
      </c>
      <c r="J714" s="361">
        <v>6.6956925693313768E-2</v>
      </c>
      <c r="K714" s="373">
        <v>6.6956925693313768E-2</v>
      </c>
      <c r="L714" s="373">
        <v>6.6956925693313768E-2</v>
      </c>
      <c r="M714" s="373">
        <v>6.6956925693313768E-2</v>
      </c>
      <c r="N714" s="356">
        <v>6.6956925693313768E-2</v>
      </c>
      <c r="O714" s="361">
        <v>1.1365183239067038E-2</v>
      </c>
      <c r="P714" s="373">
        <v>1.1365183239067038E-2</v>
      </c>
      <c r="Q714" s="373">
        <v>1.1365183239067038E-2</v>
      </c>
      <c r="R714" s="373">
        <v>1.1365183239067038E-2</v>
      </c>
      <c r="S714" s="356">
        <v>1.1365183239067038E-2</v>
      </c>
      <c r="T714" s="361">
        <v>5.0668708225695917E-3</v>
      </c>
      <c r="U714" s="373">
        <v>1.0133741645139183E-2</v>
      </c>
      <c r="V714" s="373">
        <v>1.0133741645139182E-2</v>
      </c>
      <c r="W714" s="373">
        <v>1.0133741645139182E-2</v>
      </c>
      <c r="X714" s="356">
        <v>1.0133741645139182E-2</v>
      </c>
      <c r="Y714" s="361">
        <v>9.1095489265487165E-3</v>
      </c>
      <c r="Z714" s="373">
        <v>1.8219097853097437E-2</v>
      </c>
      <c r="AA714" s="373">
        <v>1.8219097853097437E-2</v>
      </c>
      <c r="AB714" s="373">
        <v>1.8219097853097437E-2</v>
      </c>
      <c r="AC714" s="373">
        <v>1.8219097853097437E-2</v>
      </c>
      <c r="AD714" s="356">
        <v>1.8219097853097437E-2</v>
      </c>
      <c r="AE714" s="361">
        <v>1.98629959493993E-2</v>
      </c>
      <c r="AF714" s="373">
        <v>1.98629959493993E-2</v>
      </c>
      <c r="AG714" s="373">
        <v>1.98629959493993E-2</v>
      </c>
      <c r="AH714" s="373">
        <v>1.98629959493993E-2</v>
      </c>
      <c r="AI714" s="356">
        <v>1.98629959493993E-2</v>
      </c>
      <c r="AJ714" s="1870"/>
      <c r="AK714" s="1870"/>
      <c r="AL714" s="1870"/>
      <c r="AM714" s="1870"/>
      <c r="AN714" s="1871"/>
    </row>
    <row r="715" spans="1:40" outlineLevel="1">
      <c r="A715" s="521">
        <f>ROW()</f>
        <v>715</v>
      </c>
      <c r="B715" s="35"/>
      <c r="C715" s="758"/>
      <c r="D715" s="33" t="s">
        <v>301</v>
      </c>
      <c r="J715" s="361"/>
      <c r="K715" s="373"/>
      <c r="L715" s="373"/>
      <c r="M715" s="373"/>
      <c r="N715" s="356"/>
      <c r="O715" s="361"/>
      <c r="P715" s="373"/>
      <c r="Q715" s="373"/>
      <c r="R715" s="373"/>
      <c r="S715" s="356"/>
      <c r="T715" s="361">
        <v>0</v>
      </c>
      <c r="U715" s="373">
        <v>0</v>
      </c>
      <c r="V715" s="373">
        <v>0</v>
      </c>
      <c r="W715" s="373">
        <v>0</v>
      </c>
      <c r="X715" s="356">
        <v>0</v>
      </c>
      <c r="Y715" s="361">
        <v>0</v>
      </c>
      <c r="Z715" s="373">
        <v>0</v>
      </c>
      <c r="AA715" s="373">
        <v>0</v>
      </c>
      <c r="AB715" s="373">
        <v>0</v>
      </c>
      <c r="AC715" s="373">
        <v>0</v>
      </c>
      <c r="AD715" s="356">
        <v>0</v>
      </c>
      <c r="AE715" s="361">
        <v>0</v>
      </c>
      <c r="AF715" s="373">
        <v>0</v>
      </c>
      <c r="AG715" s="373">
        <v>0</v>
      </c>
      <c r="AH715" s="373">
        <v>0</v>
      </c>
      <c r="AI715" s="356">
        <v>0</v>
      </c>
      <c r="AJ715" s="1870"/>
      <c r="AK715" s="1870"/>
      <c r="AL715" s="1870"/>
      <c r="AM715" s="1870"/>
      <c r="AN715" s="1871"/>
    </row>
    <row r="716" spans="1:40" outlineLevel="1">
      <c r="A716" s="521">
        <f>ROW()</f>
        <v>716</v>
      </c>
      <c r="B716" s="35"/>
      <c r="C716" s="758"/>
      <c r="D716" s="33" t="s">
        <v>29</v>
      </c>
      <c r="J716" s="361">
        <v>0.19091472764125927</v>
      </c>
      <c r="K716" s="373">
        <v>0.19091472764125927</v>
      </c>
      <c r="L716" s="373">
        <v>0.19091472764125927</v>
      </c>
      <c r="M716" s="373">
        <v>0.19091472764125927</v>
      </c>
      <c r="N716" s="356">
        <v>0.19091472764125927</v>
      </c>
      <c r="O716" s="361">
        <v>9.3724295506473709E-2</v>
      </c>
      <c r="P716" s="373">
        <v>9.3724295506473709E-2</v>
      </c>
      <c r="Q716" s="373">
        <v>9.3724295506473709E-2</v>
      </c>
      <c r="R716" s="373">
        <v>9.3724295506473709E-2</v>
      </c>
      <c r="S716" s="356">
        <v>9.3724295506473709E-2</v>
      </c>
      <c r="T716" s="361">
        <v>0</v>
      </c>
      <c r="U716" s="373">
        <v>0</v>
      </c>
      <c r="V716" s="373">
        <v>0</v>
      </c>
      <c r="W716" s="373">
        <v>0</v>
      </c>
      <c r="X716" s="356">
        <v>0</v>
      </c>
      <c r="Y716" s="361">
        <v>0</v>
      </c>
      <c r="Z716" s="373">
        <v>0</v>
      </c>
      <c r="AA716" s="373">
        <v>0</v>
      </c>
      <c r="AB716" s="373">
        <v>0</v>
      </c>
      <c r="AC716" s="373">
        <v>0</v>
      </c>
      <c r="AD716" s="356">
        <v>0</v>
      </c>
      <c r="AE716" s="361">
        <v>0</v>
      </c>
      <c r="AF716" s="373">
        <v>0</v>
      </c>
      <c r="AG716" s="373">
        <v>0</v>
      </c>
      <c r="AH716" s="373">
        <v>0</v>
      </c>
      <c r="AI716" s="356">
        <v>0</v>
      </c>
      <c r="AJ716" s="1870"/>
      <c r="AK716" s="1870"/>
      <c r="AL716" s="1870"/>
      <c r="AM716" s="1870"/>
      <c r="AN716" s="1871"/>
    </row>
    <row r="717" spans="1:40" outlineLevel="1">
      <c r="A717" s="521">
        <f>ROW()</f>
        <v>717</v>
      </c>
      <c r="B717" s="35"/>
      <c r="C717" s="758"/>
      <c r="D717" s="33" t="s">
        <v>30</v>
      </c>
      <c r="J717" s="361">
        <v>1.1941683607064285E-3</v>
      </c>
      <c r="K717" s="373">
        <v>1.1941683607064285E-3</v>
      </c>
      <c r="L717" s="373">
        <v>1.1941683607064285E-3</v>
      </c>
      <c r="M717" s="373">
        <v>1.1941683607064285E-3</v>
      </c>
      <c r="N717" s="356">
        <v>1.1941683607064285E-3</v>
      </c>
      <c r="O717" s="361">
        <v>3.5957422739300832E-2</v>
      </c>
      <c r="P717" s="373">
        <v>3.5957422739300832E-2</v>
      </c>
      <c r="Q717" s="373">
        <v>3.5957422739300832E-2</v>
      </c>
      <c r="R717" s="373">
        <v>3.5957422739300832E-2</v>
      </c>
      <c r="S717" s="356">
        <v>3.5957422739300832E-2</v>
      </c>
      <c r="T717" s="361">
        <v>7.0009069730614187E-2</v>
      </c>
      <c r="U717" s="373">
        <v>0.14001813946122837</v>
      </c>
      <c r="V717" s="373">
        <v>0.14001813946122835</v>
      </c>
      <c r="W717" s="373">
        <v>0.14001813946122835</v>
      </c>
      <c r="X717" s="356">
        <v>0.14001813946122835</v>
      </c>
      <c r="Y717" s="361">
        <v>7.8592912797115722E-2</v>
      </c>
      <c r="Z717" s="373">
        <v>0.15718582559423144</v>
      </c>
      <c r="AA717" s="373">
        <v>0.15718582559423144</v>
      </c>
      <c r="AB717" s="373">
        <v>0.15718582559423144</v>
      </c>
      <c r="AC717" s="373">
        <v>0.15718582559423144</v>
      </c>
      <c r="AD717" s="356">
        <v>0.15718582559423147</v>
      </c>
      <c r="AE717" s="361">
        <v>0.171723750172707</v>
      </c>
      <c r="AF717" s="373">
        <v>0.17175334544991</v>
      </c>
      <c r="AG717" s="373">
        <v>0.171782940727113</v>
      </c>
      <c r="AH717" s="373">
        <v>0.17181253600431601</v>
      </c>
      <c r="AI717" s="356">
        <v>0.17184213128151901</v>
      </c>
      <c r="AJ717" s="1870"/>
      <c r="AK717" s="1870"/>
      <c r="AL717" s="1870"/>
      <c r="AM717" s="1870"/>
      <c r="AN717" s="1871"/>
    </row>
    <row r="718" spans="1:40" outlineLevel="1">
      <c r="A718" s="521">
        <f>ROW()</f>
        <v>718</v>
      </c>
      <c r="B718" s="35"/>
      <c r="C718" s="758"/>
      <c r="D718" s="33" t="s">
        <v>31</v>
      </c>
      <c r="J718" s="361">
        <v>2.4490175541007367E-2</v>
      </c>
      <c r="K718" s="373">
        <v>2.4490175541007367E-2</v>
      </c>
      <c r="L718" s="373">
        <v>2.4490175541007367E-2</v>
      </c>
      <c r="M718" s="373">
        <v>2.4490175541007367E-2</v>
      </c>
      <c r="N718" s="356">
        <v>2.4490175541007367E-2</v>
      </c>
      <c r="O718" s="361">
        <v>0</v>
      </c>
      <c r="P718" s="373">
        <v>0</v>
      </c>
      <c r="Q718" s="373">
        <v>0</v>
      </c>
      <c r="R718" s="373">
        <v>0</v>
      </c>
      <c r="S718" s="356">
        <v>0</v>
      </c>
      <c r="T718" s="361">
        <v>0</v>
      </c>
      <c r="U718" s="373">
        <v>0</v>
      </c>
      <c r="V718" s="373">
        <v>0</v>
      </c>
      <c r="W718" s="373">
        <v>0</v>
      </c>
      <c r="X718" s="356">
        <v>0</v>
      </c>
      <c r="Y718" s="361">
        <v>0</v>
      </c>
      <c r="Z718" s="373">
        <v>0</v>
      </c>
      <c r="AA718" s="373">
        <v>0</v>
      </c>
      <c r="AB718" s="373">
        <v>0</v>
      </c>
      <c r="AC718" s="373">
        <v>0</v>
      </c>
      <c r="AD718" s="356">
        <v>0</v>
      </c>
      <c r="AE718" s="361">
        <v>0</v>
      </c>
      <c r="AF718" s="373">
        <v>0</v>
      </c>
      <c r="AG718" s="373">
        <v>0</v>
      </c>
      <c r="AH718" s="373">
        <v>0</v>
      </c>
      <c r="AI718" s="356">
        <v>0</v>
      </c>
      <c r="AJ718" s="1870"/>
      <c r="AK718" s="1870"/>
      <c r="AL718" s="1870"/>
      <c r="AM718" s="1870"/>
      <c r="AN718" s="1871"/>
    </row>
    <row r="719" spans="1:40" outlineLevel="1">
      <c r="A719" s="521">
        <f>ROW()</f>
        <v>719</v>
      </c>
      <c r="B719" s="35"/>
      <c r="C719" s="758"/>
      <c r="D719" s="33" t="s">
        <v>32</v>
      </c>
      <c r="J719" s="361">
        <v>3.312659783546186E-2</v>
      </c>
      <c r="K719" s="373">
        <v>3.312659783546186E-2</v>
      </c>
      <c r="L719" s="373">
        <v>3.312659783546186E-2</v>
      </c>
      <c r="M719" s="373">
        <v>3.312659783546186E-2</v>
      </c>
      <c r="N719" s="356">
        <v>3.312659783546186E-2</v>
      </c>
      <c r="O719" s="361">
        <v>4.6475776076281301E-3</v>
      </c>
      <c r="P719" s="373">
        <v>4.6475776076281301E-3</v>
      </c>
      <c r="Q719" s="373">
        <v>4.6475776076281301E-3</v>
      </c>
      <c r="R719" s="373">
        <v>4.6475776076281301E-3</v>
      </c>
      <c r="S719" s="356">
        <v>4.6475776076281301E-3</v>
      </c>
      <c r="T719" s="361">
        <v>0</v>
      </c>
      <c r="U719" s="373">
        <v>0</v>
      </c>
      <c r="V719" s="373">
        <v>0</v>
      </c>
      <c r="W719" s="373">
        <v>0</v>
      </c>
      <c r="X719" s="356">
        <v>0</v>
      </c>
      <c r="Y719" s="361">
        <v>0</v>
      </c>
      <c r="Z719" s="373">
        <v>0</v>
      </c>
      <c r="AA719" s="373">
        <v>0</v>
      </c>
      <c r="AB719" s="373">
        <v>0</v>
      </c>
      <c r="AC719" s="373">
        <v>0</v>
      </c>
      <c r="AD719" s="356">
        <v>0</v>
      </c>
      <c r="AE719" s="361">
        <v>0</v>
      </c>
      <c r="AF719" s="373">
        <v>0</v>
      </c>
      <c r="AG719" s="373">
        <v>0</v>
      </c>
      <c r="AH719" s="373">
        <v>0</v>
      </c>
      <c r="AI719" s="356">
        <v>0</v>
      </c>
      <c r="AJ719" s="1870"/>
      <c r="AK719" s="1870"/>
      <c r="AL719" s="1870"/>
      <c r="AM719" s="1870"/>
      <c r="AN719" s="1871"/>
    </row>
    <row r="720" spans="1:40" outlineLevel="1">
      <c r="A720" s="521">
        <f>ROW()</f>
        <v>720</v>
      </c>
      <c r="B720" s="35"/>
      <c r="C720" s="758"/>
      <c r="D720" s="33" t="s">
        <v>33</v>
      </c>
      <c r="J720" s="361">
        <v>8.8544277835185155E-3</v>
      </c>
      <c r="K720" s="373">
        <v>8.8544277835185155E-3</v>
      </c>
      <c r="L720" s="373">
        <v>8.8544277835185155E-3</v>
      </c>
      <c r="M720" s="373">
        <v>8.8544277835185155E-3</v>
      </c>
      <c r="N720" s="356">
        <v>8.8544277835185155E-3</v>
      </c>
      <c r="O720" s="361">
        <v>0</v>
      </c>
      <c r="P720" s="373">
        <v>3.4694469519536142E-18</v>
      </c>
      <c r="Q720" s="373">
        <v>0</v>
      </c>
      <c r="R720" s="373">
        <v>0</v>
      </c>
      <c r="S720" s="356">
        <v>0</v>
      </c>
      <c r="T720" s="361">
        <v>0</v>
      </c>
      <c r="U720" s="373">
        <v>0</v>
      </c>
      <c r="V720" s="373">
        <v>0</v>
      </c>
      <c r="W720" s="373">
        <v>0</v>
      </c>
      <c r="X720" s="356">
        <v>0</v>
      </c>
      <c r="Y720" s="361">
        <v>0</v>
      </c>
      <c r="Z720" s="373">
        <v>0</v>
      </c>
      <c r="AA720" s="373">
        <v>0</v>
      </c>
      <c r="AB720" s="373">
        <v>0</v>
      </c>
      <c r="AC720" s="373">
        <v>0</v>
      </c>
      <c r="AD720" s="356">
        <v>0</v>
      </c>
      <c r="AE720" s="361">
        <v>0</v>
      </c>
      <c r="AF720" s="373">
        <v>0</v>
      </c>
      <c r="AG720" s="373">
        <v>0</v>
      </c>
      <c r="AH720" s="373">
        <v>0</v>
      </c>
      <c r="AI720" s="356">
        <v>0</v>
      </c>
      <c r="AJ720" s="1870"/>
      <c r="AK720" s="1870"/>
      <c r="AL720" s="1870"/>
      <c r="AM720" s="1870"/>
      <c r="AN720" s="1871"/>
    </row>
    <row r="721" spans="1:40" outlineLevel="1">
      <c r="A721" s="521">
        <f>ROW()</f>
        <v>721</v>
      </c>
      <c r="B721" s="35"/>
      <c r="C721" s="758"/>
      <c r="D721" s="33" t="s">
        <v>27</v>
      </c>
      <c r="J721" s="361">
        <v>1.505254717539688E-3</v>
      </c>
      <c r="K721" s="373">
        <v>1.505254717539688E-3</v>
      </c>
      <c r="L721" s="373">
        <v>1.505254717539688E-3</v>
      </c>
      <c r="M721" s="373">
        <v>1.505254717539688E-3</v>
      </c>
      <c r="N721" s="356">
        <v>1.505254717539688E-3</v>
      </c>
      <c r="O721" s="361">
        <v>0</v>
      </c>
      <c r="P721" s="373">
        <v>0</v>
      </c>
      <c r="Q721" s="373">
        <v>0</v>
      </c>
      <c r="R721" s="373">
        <v>0</v>
      </c>
      <c r="S721" s="356">
        <v>0</v>
      </c>
      <c r="T721" s="361">
        <v>0</v>
      </c>
      <c r="U721" s="373">
        <v>0</v>
      </c>
      <c r="V721" s="373">
        <v>0</v>
      </c>
      <c r="W721" s="373">
        <v>0</v>
      </c>
      <c r="X721" s="356">
        <v>0</v>
      </c>
      <c r="Y721" s="361">
        <v>0</v>
      </c>
      <c r="Z721" s="373">
        <v>0</v>
      </c>
      <c r="AA721" s="373">
        <v>0</v>
      </c>
      <c r="AB721" s="373">
        <v>0</v>
      </c>
      <c r="AC721" s="373">
        <v>0</v>
      </c>
      <c r="AD721" s="356">
        <v>0</v>
      </c>
      <c r="AE721" s="361">
        <v>0</v>
      </c>
      <c r="AF721" s="373">
        <v>0</v>
      </c>
      <c r="AG721" s="373">
        <v>0</v>
      </c>
      <c r="AH721" s="373">
        <v>0</v>
      </c>
      <c r="AI721" s="356">
        <v>0</v>
      </c>
      <c r="AJ721" s="1870"/>
      <c r="AK721" s="1870"/>
      <c r="AL721" s="1870"/>
      <c r="AM721" s="1870"/>
      <c r="AN721" s="1871"/>
    </row>
    <row r="722" spans="1:40" outlineLevel="1">
      <c r="A722" s="521">
        <f>ROW()</f>
        <v>722</v>
      </c>
      <c r="B722" s="35"/>
      <c r="C722" s="758"/>
      <c r="D722" s="33" t="s">
        <v>34</v>
      </c>
      <c r="J722" s="361">
        <v>0.59679438564172449</v>
      </c>
      <c r="K722" s="373">
        <v>0.59679438564172449</v>
      </c>
      <c r="L722" s="373">
        <v>0.59679438564172449</v>
      </c>
      <c r="M722" s="373">
        <v>0.59679438564172449</v>
      </c>
      <c r="N722" s="356">
        <v>0.59679438564172449</v>
      </c>
      <c r="O722" s="361">
        <v>0.54449352627570446</v>
      </c>
      <c r="P722" s="373">
        <v>0.54449352627570446</v>
      </c>
      <c r="Q722" s="373">
        <v>0.54449352627570446</v>
      </c>
      <c r="R722" s="373">
        <v>0.54449352627570446</v>
      </c>
      <c r="S722" s="356">
        <v>0.54449352627570446</v>
      </c>
      <c r="T722" s="361">
        <v>0.28584680295291731</v>
      </c>
      <c r="U722" s="373">
        <v>0.57169360590583462</v>
      </c>
      <c r="V722" s="373">
        <v>0.57169360590583451</v>
      </c>
      <c r="W722" s="373">
        <v>0.57169360590583451</v>
      </c>
      <c r="X722" s="356">
        <v>0.57169360590583451</v>
      </c>
      <c r="Y722" s="361">
        <v>0.3208946061454242</v>
      </c>
      <c r="Z722" s="373">
        <v>0.6417892122908484</v>
      </c>
      <c r="AA722" s="373">
        <v>0.6417892122908484</v>
      </c>
      <c r="AB722" s="373">
        <v>0.64178921229084851</v>
      </c>
      <c r="AC722" s="373">
        <v>0.64178921229084851</v>
      </c>
      <c r="AD722" s="356">
        <v>0.64178921229084851</v>
      </c>
      <c r="AE722" s="361">
        <v>0.699697461800172</v>
      </c>
      <c r="AF722" s="373">
        <v>0.699697461800172</v>
      </c>
      <c r="AG722" s="373">
        <v>0.699697461800172</v>
      </c>
      <c r="AH722" s="373">
        <v>0.699697461800172</v>
      </c>
      <c r="AI722" s="356">
        <v>0.699697461800172</v>
      </c>
      <c r="AJ722" s="1870"/>
      <c r="AK722" s="1870"/>
      <c r="AL722" s="1870"/>
      <c r="AM722" s="1870"/>
      <c r="AN722" s="1871"/>
    </row>
    <row r="723" spans="1:40" outlineLevel="1">
      <c r="A723" s="521">
        <f>ROW()</f>
        <v>723</v>
      </c>
      <c r="B723" s="35"/>
      <c r="C723" s="758"/>
      <c r="D723" s="33" t="s">
        <v>35</v>
      </c>
      <c r="J723" s="361">
        <v>0.69345243742610618</v>
      </c>
      <c r="K723" s="373">
        <v>0.69345243742610618</v>
      </c>
      <c r="L723" s="373">
        <v>0.69345243742610618</v>
      </c>
      <c r="M723" s="373">
        <v>0.69345243742610618</v>
      </c>
      <c r="N723" s="356">
        <v>0.69345243742610618</v>
      </c>
      <c r="O723" s="361">
        <v>0</v>
      </c>
      <c r="P723" s="373">
        <v>0</v>
      </c>
      <c r="Q723" s="373">
        <v>0</v>
      </c>
      <c r="R723" s="373">
        <v>0</v>
      </c>
      <c r="S723" s="356">
        <v>0</v>
      </c>
      <c r="T723" s="361">
        <v>0</v>
      </c>
      <c r="U723" s="373">
        <v>0</v>
      </c>
      <c r="V723" s="373">
        <v>0</v>
      </c>
      <c r="W723" s="373">
        <v>0</v>
      </c>
      <c r="X723" s="356">
        <v>0</v>
      </c>
      <c r="Y723" s="361">
        <v>0</v>
      </c>
      <c r="Z723" s="373">
        <v>0</v>
      </c>
      <c r="AA723" s="373">
        <v>0</v>
      </c>
      <c r="AB723" s="373">
        <v>0</v>
      </c>
      <c r="AC723" s="373">
        <v>0</v>
      </c>
      <c r="AD723" s="356">
        <v>0</v>
      </c>
      <c r="AE723" s="361">
        <v>2.21870712669072E-2</v>
      </c>
      <c r="AF723" s="373">
        <v>0</v>
      </c>
      <c r="AG723" s="373">
        <v>0</v>
      </c>
      <c r="AH723" s="373">
        <v>0</v>
      </c>
      <c r="AI723" s="356">
        <v>0</v>
      </c>
      <c r="AJ723" s="1870"/>
      <c r="AK723" s="1870"/>
      <c r="AL723" s="1870"/>
      <c r="AM723" s="1870"/>
      <c r="AN723" s="1871"/>
    </row>
    <row r="724" spans="1:40" outlineLevel="1">
      <c r="A724" s="521">
        <f>ROW()</f>
        <v>724</v>
      </c>
      <c r="B724" s="35"/>
      <c r="C724" s="758"/>
      <c r="D724" s="33" t="s">
        <v>302</v>
      </c>
      <c r="J724" s="361"/>
      <c r="K724" s="373"/>
      <c r="L724" s="373"/>
      <c r="M724" s="373"/>
      <c r="N724" s="356"/>
      <c r="O724" s="361"/>
      <c r="P724" s="373"/>
      <c r="Q724" s="373"/>
      <c r="R724" s="373"/>
      <c r="S724" s="356"/>
      <c r="T724" s="361">
        <v>0</v>
      </c>
      <c r="U724" s="373">
        <v>0</v>
      </c>
      <c r="V724" s="373">
        <v>0</v>
      </c>
      <c r="W724" s="373">
        <v>0</v>
      </c>
      <c r="X724" s="356">
        <v>0</v>
      </c>
      <c r="Y724" s="361">
        <v>0</v>
      </c>
      <c r="Z724" s="373">
        <v>0</v>
      </c>
      <c r="AA724" s="373">
        <v>0</v>
      </c>
      <c r="AB724" s="373">
        <v>0</v>
      </c>
      <c r="AC724" s="373">
        <v>0</v>
      </c>
      <c r="AD724" s="356">
        <v>0</v>
      </c>
      <c r="AE724" s="361">
        <v>0</v>
      </c>
      <c r="AF724" s="373">
        <v>0</v>
      </c>
      <c r="AG724" s="373">
        <v>0</v>
      </c>
      <c r="AH724" s="373">
        <v>0</v>
      </c>
      <c r="AI724" s="356">
        <v>0</v>
      </c>
      <c r="AJ724" s="1870"/>
      <c r="AK724" s="1870"/>
      <c r="AL724" s="1870"/>
      <c r="AM724" s="1870"/>
      <c r="AN724" s="1871"/>
    </row>
    <row r="725" spans="1:40" outlineLevel="1">
      <c r="A725" s="521">
        <f>ROW()</f>
        <v>725</v>
      </c>
      <c r="B725" s="35"/>
      <c r="C725" s="758"/>
      <c r="D725" s="33" t="s">
        <v>36</v>
      </c>
      <c r="J725" s="361">
        <v>0</v>
      </c>
      <c r="K725" s="373">
        <v>0</v>
      </c>
      <c r="L725" s="373">
        <v>0</v>
      </c>
      <c r="M725" s="373">
        <v>0</v>
      </c>
      <c r="N725" s="356">
        <v>0</v>
      </c>
      <c r="O725" s="361">
        <v>0.71266500290770685</v>
      </c>
      <c r="P725" s="373">
        <v>0.71266500290770685</v>
      </c>
      <c r="Q725" s="373">
        <v>0.71266500290770685</v>
      </c>
      <c r="R725" s="373">
        <v>0.71266500290770685</v>
      </c>
      <c r="S725" s="356">
        <v>0.71266500290770685</v>
      </c>
      <c r="T725" s="361">
        <v>0</v>
      </c>
      <c r="U725" s="373">
        <v>0</v>
      </c>
      <c r="V725" s="373">
        <v>0</v>
      </c>
      <c r="W725" s="373">
        <v>0</v>
      </c>
      <c r="X725" s="356">
        <v>0</v>
      </c>
      <c r="Y725" s="361">
        <v>0</v>
      </c>
      <c r="Z725" s="373">
        <v>0</v>
      </c>
      <c r="AA725" s="373">
        <v>0</v>
      </c>
      <c r="AB725" s="373">
        <v>0</v>
      </c>
      <c r="AC725" s="373">
        <v>0</v>
      </c>
      <c r="AD725" s="356">
        <v>0</v>
      </c>
      <c r="AE725" s="361">
        <v>0</v>
      </c>
      <c r="AF725" s="373">
        <v>0</v>
      </c>
      <c r="AG725" s="373">
        <v>0</v>
      </c>
      <c r="AH725" s="373">
        <v>0</v>
      </c>
      <c r="AI725" s="356">
        <v>0</v>
      </c>
      <c r="AJ725" s="1870"/>
      <c r="AK725" s="1870"/>
      <c r="AL725" s="1870"/>
      <c r="AM725" s="1870"/>
      <c r="AN725" s="1871"/>
    </row>
    <row r="726" spans="1:40" outlineLevel="1">
      <c r="A726" s="521">
        <f>ROW()</f>
        <v>726</v>
      </c>
      <c r="B726" s="35"/>
      <c r="C726" s="758"/>
      <c r="D726" s="33" t="s">
        <v>583</v>
      </c>
      <c r="J726" s="361"/>
      <c r="K726" s="373"/>
      <c r="L726" s="373"/>
      <c r="M726" s="373"/>
      <c r="N726" s="356"/>
      <c r="O726" s="361"/>
      <c r="P726" s="373"/>
      <c r="Q726" s="373"/>
      <c r="R726" s="373"/>
      <c r="S726" s="356"/>
      <c r="T726" s="361"/>
      <c r="U726" s="373"/>
      <c r="V726" s="373"/>
      <c r="W726" s="373"/>
      <c r="X726" s="356"/>
      <c r="Y726" s="361">
        <v>0</v>
      </c>
      <c r="Z726" s="373">
        <v>0</v>
      </c>
      <c r="AA726" s="373">
        <v>0</v>
      </c>
      <c r="AB726" s="373">
        <v>0</v>
      </c>
      <c r="AC726" s="373">
        <v>0</v>
      </c>
      <c r="AD726" s="356">
        <v>0</v>
      </c>
      <c r="AE726" s="361">
        <v>0</v>
      </c>
      <c r="AF726" s="373">
        <v>0</v>
      </c>
      <c r="AG726" s="373">
        <v>0</v>
      </c>
      <c r="AH726" s="373">
        <v>0</v>
      </c>
      <c r="AI726" s="356">
        <v>0</v>
      </c>
      <c r="AJ726" s="1870"/>
      <c r="AK726" s="1870"/>
      <c r="AL726" s="1870"/>
      <c r="AM726" s="1870"/>
      <c r="AN726" s="1871"/>
    </row>
    <row r="727" spans="1:40" outlineLevel="1">
      <c r="A727" s="521">
        <f>ROW()</f>
        <v>727</v>
      </c>
      <c r="B727" s="35"/>
      <c r="C727" s="758"/>
      <c r="D727" s="33" t="s">
        <v>81</v>
      </c>
      <c r="J727" s="361">
        <v>0</v>
      </c>
      <c r="K727" s="373">
        <v>0</v>
      </c>
      <c r="L727" s="373">
        <v>0</v>
      </c>
      <c r="M727" s="373">
        <v>0</v>
      </c>
      <c r="N727" s="356">
        <v>0</v>
      </c>
      <c r="O727" s="361">
        <v>2.4323686214775321E-5</v>
      </c>
      <c r="P727" s="373">
        <v>2.4323686214775321E-5</v>
      </c>
      <c r="Q727" s="373">
        <v>2.4323686214775321E-5</v>
      </c>
      <c r="R727" s="373">
        <v>2.4323686214775321E-5</v>
      </c>
      <c r="S727" s="356">
        <v>2.4323686214775321E-5</v>
      </c>
      <c r="T727" s="361">
        <v>0</v>
      </c>
      <c r="U727" s="373">
        <v>0</v>
      </c>
      <c r="V727" s="373">
        <v>0</v>
      </c>
      <c r="W727" s="373">
        <v>0</v>
      </c>
      <c r="X727" s="356">
        <v>0</v>
      </c>
      <c r="Y727" s="361">
        <v>0</v>
      </c>
      <c r="Z727" s="373">
        <v>0</v>
      </c>
      <c r="AA727" s="373">
        <v>0</v>
      </c>
      <c r="AB727" s="373">
        <v>0</v>
      </c>
      <c r="AC727" s="373">
        <v>0</v>
      </c>
      <c r="AD727" s="356">
        <v>0</v>
      </c>
      <c r="AE727" s="361">
        <v>0</v>
      </c>
      <c r="AF727" s="373">
        <v>0</v>
      </c>
      <c r="AG727" s="373">
        <v>0</v>
      </c>
      <c r="AH727" s="373">
        <v>0</v>
      </c>
      <c r="AI727" s="356">
        <v>0</v>
      </c>
      <c r="AJ727" s="1870"/>
      <c r="AK727" s="1870"/>
      <c r="AL727" s="1870"/>
      <c r="AM727" s="1870"/>
      <c r="AN727" s="1871"/>
    </row>
    <row r="728" spans="1:40" outlineLevel="1">
      <c r="A728" s="521">
        <f>ROW()</f>
        <v>728</v>
      </c>
      <c r="B728" s="35"/>
      <c r="C728" s="758"/>
      <c r="D728" s="33" t="s">
        <v>28</v>
      </c>
      <c r="J728" s="361">
        <v>0</v>
      </c>
      <c r="K728" s="373">
        <v>0</v>
      </c>
      <c r="L728" s="373">
        <v>0</v>
      </c>
      <c r="M728" s="373">
        <v>0</v>
      </c>
      <c r="N728" s="356">
        <v>0</v>
      </c>
      <c r="O728" s="361">
        <v>0</v>
      </c>
      <c r="P728" s="373">
        <v>0</v>
      </c>
      <c r="Q728" s="373">
        <v>0</v>
      </c>
      <c r="R728" s="373">
        <v>0</v>
      </c>
      <c r="S728" s="356">
        <v>0</v>
      </c>
      <c r="T728" s="361">
        <v>0</v>
      </c>
      <c r="U728" s="373">
        <v>0</v>
      </c>
      <c r="V728" s="373">
        <v>0</v>
      </c>
      <c r="W728" s="373">
        <v>0</v>
      </c>
      <c r="X728" s="356">
        <v>0</v>
      </c>
      <c r="Y728" s="361">
        <v>0</v>
      </c>
      <c r="Z728" s="373">
        <v>0</v>
      </c>
      <c r="AA728" s="373">
        <v>0</v>
      </c>
      <c r="AB728" s="373">
        <v>0</v>
      </c>
      <c r="AC728" s="373">
        <v>0</v>
      </c>
      <c r="AD728" s="356">
        <v>0</v>
      </c>
      <c r="AE728" s="361">
        <v>0</v>
      </c>
      <c r="AF728" s="373">
        <v>0</v>
      </c>
      <c r="AG728" s="373">
        <v>0</v>
      </c>
      <c r="AH728" s="373">
        <v>0</v>
      </c>
      <c r="AI728" s="356">
        <v>0</v>
      </c>
      <c r="AJ728" s="1870"/>
      <c r="AK728" s="1870"/>
      <c r="AL728" s="1870"/>
      <c r="AM728" s="1870"/>
      <c r="AN728" s="1871"/>
    </row>
    <row r="729" spans="1:40" outlineLevel="1">
      <c r="A729" s="521">
        <f>ROW()</f>
        <v>729</v>
      </c>
      <c r="B729" s="35"/>
      <c r="C729" s="758"/>
      <c r="D729" s="45" t="s">
        <v>443</v>
      </c>
      <c r="E729" s="45"/>
      <c r="F729" s="45"/>
      <c r="G729" s="45"/>
      <c r="H729" s="45"/>
      <c r="I729" s="45"/>
      <c r="J729" s="362">
        <v>0</v>
      </c>
      <c r="K729" s="374">
        <v>0</v>
      </c>
      <c r="L729" s="374">
        <v>0</v>
      </c>
      <c r="M729" s="374">
        <v>0</v>
      </c>
      <c r="N729" s="363">
        <v>0</v>
      </c>
      <c r="O729" s="362">
        <v>0</v>
      </c>
      <c r="P729" s="374">
        <v>0</v>
      </c>
      <c r="Q729" s="374">
        <v>0</v>
      </c>
      <c r="R729" s="374">
        <v>0</v>
      </c>
      <c r="S729" s="363">
        <v>0</v>
      </c>
      <c r="T729" s="362">
        <v>0</v>
      </c>
      <c r="U729" s="374">
        <v>0</v>
      </c>
      <c r="V729" s="374">
        <v>0</v>
      </c>
      <c r="W729" s="374">
        <v>0</v>
      </c>
      <c r="X729" s="363">
        <v>0</v>
      </c>
      <c r="Y729" s="362">
        <v>0</v>
      </c>
      <c r="Z729" s="374">
        <v>0</v>
      </c>
      <c r="AA729" s="374">
        <v>0</v>
      </c>
      <c r="AB729" s="374">
        <v>0</v>
      </c>
      <c r="AC729" s="374">
        <v>0</v>
      </c>
      <c r="AD729" s="363">
        <v>0</v>
      </c>
      <c r="AE729" s="362">
        <v>0</v>
      </c>
      <c r="AF729" s="374">
        <v>0</v>
      </c>
      <c r="AG729" s="374">
        <v>0</v>
      </c>
      <c r="AH729" s="374">
        <v>0</v>
      </c>
      <c r="AI729" s="363">
        <v>0</v>
      </c>
      <c r="AJ729" s="1872"/>
      <c r="AK729" s="1872"/>
      <c r="AL729" s="1872"/>
      <c r="AM729" s="1872"/>
      <c r="AN729" s="1873"/>
    </row>
    <row r="730" spans="1:40" outlineLevel="1">
      <c r="A730" s="521">
        <f>ROW()</f>
        <v>730</v>
      </c>
      <c r="B730" s="35"/>
      <c r="C730" s="758"/>
      <c r="D730" s="33" t="s">
        <v>24</v>
      </c>
      <c r="F730" s="151"/>
      <c r="G730" s="151"/>
      <c r="H730" s="151"/>
      <c r="I730" s="151"/>
      <c r="J730" s="251">
        <f t="shared" ref="J730:AI730" si="667">SUM(J714:J729)</f>
        <v>1.6172891006406376</v>
      </c>
      <c r="K730" s="58">
        <f t="shared" si="667"/>
        <v>1.6172891006406376</v>
      </c>
      <c r="L730" s="58">
        <f t="shared" si="667"/>
        <v>1.6172891006406376</v>
      </c>
      <c r="M730" s="58">
        <f t="shared" si="667"/>
        <v>1.6172891006406376</v>
      </c>
      <c r="N730" s="247">
        <f t="shared" si="667"/>
        <v>1.6172891006406376</v>
      </c>
      <c r="O730" s="251">
        <f t="shared" si="667"/>
        <v>1.4028773319620957</v>
      </c>
      <c r="P730" s="58">
        <f t="shared" si="667"/>
        <v>1.4028773319620957</v>
      </c>
      <c r="Q730" s="58">
        <f t="shared" si="667"/>
        <v>1.4028773319620957</v>
      </c>
      <c r="R730" s="58">
        <f t="shared" si="667"/>
        <v>1.4028773319620957</v>
      </c>
      <c r="S730" s="247">
        <f t="shared" si="667"/>
        <v>1.4028773319620957</v>
      </c>
      <c r="T730" s="251">
        <f t="shared" si="667"/>
        <v>0.3609227435061011</v>
      </c>
      <c r="U730" s="58">
        <f t="shared" si="667"/>
        <v>0.72184548701220219</v>
      </c>
      <c r="V730" s="58">
        <f t="shared" si="667"/>
        <v>0.72184548701220208</v>
      </c>
      <c r="W730" s="58">
        <f t="shared" si="667"/>
        <v>0.72184548701220208</v>
      </c>
      <c r="X730" s="247">
        <f t="shared" si="667"/>
        <v>0.72184548701220208</v>
      </c>
      <c r="Y730" s="251">
        <f t="shared" si="667"/>
        <v>0.40859706786908867</v>
      </c>
      <c r="Z730" s="58">
        <f t="shared" si="667"/>
        <v>0.81719413573817734</v>
      </c>
      <c r="AA730" s="58">
        <f t="shared" si="667"/>
        <v>0.81719413573817734</v>
      </c>
      <c r="AB730" s="58">
        <f t="shared" si="667"/>
        <v>0.81719413573817734</v>
      </c>
      <c r="AC730" s="58">
        <f t="shared" si="667"/>
        <v>0.81719413573817734</v>
      </c>
      <c r="AD730" s="247">
        <f t="shared" si="667"/>
        <v>0.81719413573817745</v>
      </c>
      <c r="AE730" s="251">
        <f t="shared" si="667"/>
        <v>0.91347127918918547</v>
      </c>
      <c r="AF730" s="58">
        <f t="shared" si="667"/>
        <v>0.89131380319948128</v>
      </c>
      <c r="AG730" s="58">
        <f t="shared" si="667"/>
        <v>0.89134339847668431</v>
      </c>
      <c r="AH730" s="58">
        <f t="shared" si="667"/>
        <v>0.89137299375388734</v>
      </c>
      <c r="AI730" s="247">
        <f t="shared" si="667"/>
        <v>0.89140258903109038</v>
      </c>
      <c r="AJ730" s="58"/>
      <c r="AK730" s="58"/>
      <c r="AL730" s="58"/>
      <c r="AM730" s="58"/>
      <c r="AN730" s="247"/>
    </row>
    <row r="731" spans="1:40" outlineLevel="1">
      <c r="A731" s="521">
        <f>ROW()</f>
        <v>731</v>
      </c>
      <c r="B731" s="35"/>
      <c r="C731" s="756" t="s">
        <v>106</v>
      </c>
      <c r="J731" s="1906" t="str">
        <f>"Approved 1 (FA1) [m$ "&amp;$G$43&amp;"]"</f>
        <v>Approved 1 (FA1) [m$ 31/12/2023]</v>
      </c>
      <c r="K731" s="1907"/>
      <c r="L731" s="1907"/>
      <c r="M731" s="1907"/>
      <c r="N731" s="1908"/>
      <c r="O731" s="1906" t="str">
        <f>"Approved 2 [m$ "&amp;$G$43&amp;"]"</f>
        <v>Approved 2 [m$ 31/12/2023]</v>
      </c>
      <c r="P731" s="1907"/>
      <c r="Q731" s="1907"/>
      <c r="R731" s="1907"/>
      <c r="S731" s="1908"/>
      <c r="T731" s="1906" t="str">
        <f>"Approved 3 [m$ "&amp;$G$43&amp;"]"</f>
        <v>Approved 3 [m$ 31/12/2023]</v>
      </c>
      <c r="U731" s="1907"/>
      <c r="V731" s="1907"/>
      <c r="W731" s="1907"/>
      <c r="X731" s="1908"/>
      <c r="Y731" s="1906" t="str">
        <f>"Approved 4 [m$ "&amp;$G$43&amp;"]"</f>
        <v>Approved 4 [m$ 31/12/2023]</v>
      </c>
      <c r="Z731" s="1907"/>
      <c r="AA731" s="1907"/>
      <c r="AB731" s="1907"/>
      <c r="AC731" s="1907"/>
      <c r="AD731" s="1908"/>
      <c r="AE731" s="1413"/>
      <c r="AF731" s="1137"/>
      <c r="AG731" s="1137" t="str">
        <f>"Approved 5 [m$ "&amp;$G$43&amp;"]"</f>
        <v>Approved 5 [m$ 31/12/2023]</v>
      </c>
      <c r="AH731" s="1137"/>
      <c r="AI731" s="1160"/>
      <c r="AJ731" s="1137"/>
      <c r="AK731" s="1137"/>
      <c r="AL731" s="1137"/>
      <c r="AM731" s="1137"/>
      <c r="AN731" s="1160"/>
    </row>
    <row r="732" spans="1:40" outlineLevel="1">
      <c r="A732" s="521">
        <f>ROW()</f>
        <v>732</v>
      </c>
      <c r="B732" s="35"/>
      <c r="C732" s="758"/>
      <c r="D732" s="33" t="s">
        <v>300</v>
      </c>
      <c r="J732" s="228">
        <f t="shared" ref="J732:S732" si="668">J714*$N$43</f>
        <v>0.11176834645510411</v>
      </c>
      <c r="K732" s="51">
        <f t="shared" si="668"/>
        <v>0.11176834645510411</v>
      </c>
      <c r="L732" s="51">
        <f t="shared" si="668"/>
        <v>0.11176834645510411</v>
      </c>
      <c r="M732" s="51">
        <f t="shared" si="668"/>
        <v>0.11176834645510411</v>
      </c>
      <c r="N732" s="229">
        <f t="shared" si="668"/>
        <v>0.11176834645510411</v>
      </c>
      <c r="O732" s="228">
        <f t="shared" si="668"/>
        <v>1.8971416692696724E-2</v>
      </c>
      <c r="P732" s="51">
        <f t="shared" si="668"/>
        <v>1.8971416692696724E-2</v>
      </c>
      <c r="Q732" s="51">
        <f t="shared" si="668"/>
        <v>1.8971416692696724E-2</v>
      </c>
      <c r="R732" s="51">
        <f t="shared" si="668"/>
        <v>1.8971416692696724E-2</v>
      </c>
      <c r="S732" s="229">
        <f t="shared" si="668"/>
        <v>1.8971416692696724E-2</v>
      </c>
      <c r="T732" s="228">
        <f t="shared" ref="T732:X741" si="669">T714*$S$43</f>
        <v>7.3102305738045187E-3</v>
      </c>
      <c r="U732" s="51">
        <f t="shared" si="669"/>
        <v>1.4620461147609037E-2</v>
      </c>
      <c r="V732" s="51">
        <f t="shared" si="669"/>
        <v>1.4620461147609036E-2</v>
      </c>
      <c r="W732" s="51">
        <f t="shared" si="669"/>
        <v>1.4620461147609036E-2</v>
      </c>
      <c r="X732" s="229">
        <f t="shared" si="669"/>
        <v>1.4620461147609036E-2</v>
      </c>
      <c r="Y732" s="228">
        <f t="shared" ref="Y732:AD741" si="670">Y714*$X$43</f>
        <v>1.1707361746017754E-2</v>
      </c>
      <c r="Z732" s="51">
        <f t="shared" si="670"/>
        <v>2.3414723492035511E-2</v>
      </c>
      <c r="AA732" s="51">
        <f t="shared" si="670"/>
        <v>2.3414723492035511E-2</v>
      </c>
      <c r="AB732" s="51">
        <f t="shared" si="670"/>
        <v>2.3414723492035511E-2</v>
      </c>
      <c r="AC732" s="51">
        <f t="shared" si="670"/>
        <v>2.3414723492035511E-2</v>
      </c>
      <c r="AD732" s="229">
        <f t="shared" si="670"/>
        <v>2.3414723492035511E-2</v>
      </c>
      <c r="AE732" s="228">
        <f>AE714*$AD$43</f>
        <v>2.3264662209236186E-2</v>
      </c>
      <c r="AF732" s="51">
        <f t="shared" ref="AF732:AI732" si="671">AF714*$AD$43</f>
        <v>2.3264662209236186E-2</v>
      </c>
      <c r="AG732" s="51">
        <f t="shared" si="671"/>
        <v>2.3264662209236186E-2</v>
      </c>
      <c r="AH732" s="51">
        <f t="shared" si="671"/>
        <v>2.3264662209236186E-2</v>
      </c>
      <c r="AI732" s="229">
        <f t="shared" si="671"/>
        <v>2.3264662209236186E-2</v>
      </c>
      <c r="AJ732" s="51">
        <f>AJ714*$AH$43</f>
        <v>0</v>
      </c>
      <c r="AK732" s="51">
        <f t="shared" ref="AK732:AN732" si="672">AK714*$AH$43</f>
        <v>0</v>
      </c>
      <c r="AL732" s="51">
        <f t="shared" si="672"/>
        <v>0</v>
      </c>
      <c r="AM732" s="51">
        <f t="shared" si="672"/>
        <v>0</v>
      </c>
      <c r="AN732" s="229">
        <f t="shared" si="672"/>
        <v>0</v>
      </c>
    </row>
    <row r="733" spans="1:40" outlineLevel="1">
      <c r="A733" s="521">
        <f>ROW()</f>
        <v>733</v>
      </c>
      <c r="B733" s="35"/>
      <c r="C733" s="758"/>
      <c r="D733" s="33" t="s">
        <v>301</v>
      </c>
      <c r="J733" s="228">
        <f t="shared" ref="J733:S733" si="673">J715*$N$43</f>
        <v>0</v>
      </c>
      <c r="K733" s="51">
        <f t="shared" si="673"/>
        <v>0</v>
      </c>
      <c r="L733" s="51">
        <f t="shared" si="673"/>
        <v>0</v>
      </c>
      <c r="M733" s="51">
        <f t="shared" si="673"/>
        <v>0</v>
      </c>
      <c r="N733" s="229">
        <f t="shared" si="673"/>
        <v>0</v>
      </c>
      <c r="O733" s="228">
        <f t="shared" si="673"/>
        <v>0</v>
      </c>
      <c r="P733" s="51">
        <f t="shared" si="673"/>
        <v>0</v>
      </c>
      <c r="Q733" s="51">
        <f t="shared" si="673"/>
        <v>0</v>
      </c>
      <c r="R733" s="51">
        <f t="shared" si="673"/>
        <v>0</v>
      </c>
      <c r="S733" s="229">
        <f t="shared" si="673"/>
        <v>0</v>
      </c>
      <c r="T733" s="228">
        <f t="shared" si="669"/>
        <v>0</v>
      </c>
      <c r="U733" s="51">
        <f t="shared" si="669"/>
        <v>0</v>
      </c>
      <c r="V733" s="51">
        <f t="shared" si="669"/>
        <v>0</v>
      </c>
      <c r="W733" s="51">
        <f t="shared" si="669"/>
        <v>0</v>
      </c>
      <c r="X733" s="229">
        <f t="shared" si="669"/>
        <v>0</v>
      </c>
      <c r="Y733" s="228">
        <f t="shared" si="670"/>
        <v>0</v>
      </c>
      <c r="Z733" s="51">
        <f t="shared" si="670"/>
        <v>0</v>
      </c>
      <c r="AA733" s="51">
        <f t="shared" si="670"/>
        <v>0</v>
      </c>
      <c r="AB733" s="51">
        <f t="shared" si="670"/>
        <v>0</v>
      </c>
      <c r="AC733" s="51">
        <f t="shared" si="670"/>
        <v>0</v>
      </c>
      <c r="AD733" s="229">
        <f t="shared" si="670"/>
        <v>0</v>
      </c>
      <c r="AE733" s="228">
        <f t="shared" ref="AE733:AI733" si="674">AE715*$AD$43</f>
        <v>0</v>
      </c>
      <c r="AF733" s="51">
        <f t="shared" si="674"/>
        <v>0</v>
      </c>
      <c r="AG733" s="51">
        <f t="shared" si="674"/>
        <v>0</v>
      </c>
      <c r="AH733" s="51">
        <f t="shared" si="674"/>
        <v>0</v>
      </c>
      <c r="AI733" s="229">
        <f t="shared" si="674"/>
        <v>0</v>
      </c>
      <c r="AJ733" s="51">
        <f t="shared" ref="AJ733:AN733" si="675">AJ715*$AH$43</f>
        <v>0</v>
      </c>
      <c r="AK733" s="51">
        <f t="shared" si="675"/>
        <v>0</v>
      </c>
      <c r="AL733" s="51">
        <f t="shared" si="675"/>
        <v>0</v>
      </c>
      <c r="AM733" s="51">
        <f t="shared" si="675"/>
        <v>0</v>
      </c>
      <c r="AN733" s="229">
        <f t="shared" si="675"/>
        <v>0</v>
      </c>
    </row>
    <row r="734" spans="1:40" outlineLevel="1">
      <c r="A734" s="521">
        <f>ROW()</f>
        <v>734</v>
      </c>
      <c r="B734" s="35"/>
      <c r="C734" s="758"/>
      <c r="D734" s="33" t="s">
        <v>29</v>
      </c>
      <c r="J734" s="228">
        <f t="shared" ref="J734:S734" si="676">J716*$N$43</f>
        <v>0.31868582975458976</v>
      </c>
      <c r="K734" s="51">
        <f t="shared" si="676"/>
        <v>0.31868582975458976</v>
      </c>
      <c r="L734" s="51">
        <f t="shared" si="676"/>
        <v>0.31868582975458976</v>
      </c>
      <c r="M734" s="51">
        <f t="shared" si="676"/>
        <v>0.31868582975458976</v>
      </c>
      <c r="N734" s="229">
        <f t="shared" si="676"/>
        <v>0.31868582975458976</v>
      </c>
      <c r="O734" s="228">
        <f t="shared" si="676"/>
        <v>0.15644997769773908</v>
      </c>
      <c r="P734" s="51">
        <f t="shared" si="676"/>
        <v>0.15644997769773908</v>
      </c>
      <c r="Q734" s="51">
        <f t="shared" si="676"/>
        <v>0.15644997769773908</v>
      </c>
      <c r="R734" s="51">
        <f t="shared" si="676"/>
        <v>0.15644997769773908</v>
      </c>
      <c r="S734" s="229">
        <f t="shared" si="676"/>
        <v>0.15644997769773908</v>
      </c>
      <c r="T734" s="228">
        <f t="shared" si="669"/>
        <v>0</v>
      </c>
      <c r="U734" s="51">
        <f t="shared" si="669"/>
        <v>0</v>
      </c>
      <c r="V734" s="51">
        <f t="shared" si="669"/>
        <v>0</v>
      </c>
      <c r="W734" s="51">
        <f t="shared" si="669"/>
        <v>0</v>
      </c>
      <c r="X734" s="229">
        <f t="shared" si="669"/>
        <v>0</v>
      </c>
      <c r="Y734" s="228">
        <f t="shared" si="670"/>
        <v>0</v>
      </c>
      <c r="Z734" s="51">
        <f t="shared" si="670"/>
        <v>0</v>
      </c>
      <c r="AA734" s="51">
        <f t="shared" si="670"/>
        <v>0</v>
      </c>
      <c r="AB734" s="51">
        <f t="shared" si="670"/>
        <v>0</v>
      </c>
      <c r="AC734" s="51">
        <f t="shared" si="670"/>
        <v>0</v>
      </c>
      <c r="AD734" s="229">
        <f t="shared" si="670"/>
        <v>0</v>
      </c>
      <c r="AE734" s="228">
        <f t="shared" ref="AE734:AI734" si="677">AE716*$AD$43</f>
        <v>0</v>
      </c>
      <c r="AF734" s="51">
        <f t="shared" si="677"/>
        <v>0</v>
      </c>
      <c r="AG734" s="51">
        <f t="shared" si="677"/>
        <v>0</v>
      </c>
      <c r="AH734" s="51">
        <f t="shared" si="677"/>
        <v>0</v>
      </c>
      <c r="AI734" s="229">
        <f t="shared" si="677"/>
        <v>0</v>
      </c>
      <c r="AJ734" s="51">
        <f t="shared" ref="AJ734:AN734" si="678">AJ716*$AH$43</f>
        <v>0</v>
      </c>
      <c r="AK734" s="51">
        <f t="shared" si="678"/>
        <v>0</v>
      </c>
      <c r="AL734" s="51">
        <f t="shared" si="678"/>
        <v>0</v>
      </c>
      <c r="AM734" s="51">
        <f t="shared" si="678"/>
        <v>0</v>
      </c>
      <c r="AN734" s="229">
        <f t="shared" si="678"/>
        <v>0</v>
      </c>
    </row>
    <row r="735" spans="1:40" outlineLevel="1">
      <c r="A735" s="521">
        <f>ROW()</f>
        <v>735</v>
      </c>
      <c r="B735" s="35"/>
      <c r="C735" s="758"/>
      <c r="D735" s="33" t="s">
        <v>30</v>
      </c>
      <c r="J735" s="228">
        <f t="shared" ref="J735:S735" si="679">J717*$N$43</f>
        <v>1.9933744221845E-3</v>
      </c>
      <c r="K735" s="51">
        <f t="shared" si="679"/>
        <v>1.9933744221845E-3</v>
      </c>
      <c r="L735" s="51">
        <f t="shared" si="679"/>
        <v>1.9933744221845E-3</v>
      </c>
      <c r="M735" s="51">
        <f t="shared" si="679"/>
        <v>1.9933744221845E-3</v>
      </c>
      <c r="N735" s="229">
        <f t="shared" si="679"/>
        <v>1.9933744221845E-3</v>
      </c>
      <c r="O735" s="228">
        <f t="shared" si="679"/>
        <v>6.0022195474845948E-2</v>
      </c>
      <c r="P735" s="51">
        <f t="shared" si="679"/>
        <v>6.0022195474845948E-2</v>
      </c>
      <c r="Q735" s="51">
        <f t="shared" si="679"/>
        <v>6.0022195474845948E-2</v>
      </c>
      <c r="R735" s="51">
        <f t="shared" si="679"/>
        <v>6.0022195474845948E-2</v>
      </c>
      <c r="S735" s="229">
        <f t="shared" si="679"/>
        <v>6.0022195474845948E-2</v>
      </c>
      <c r="T735" s="228">
        <f t="shared" si="669"/>
        <v>0.10100562258439522</v>
      </c>
      <c r="U735" s="51">
        <f t="shared" si="669"/>
        <v>0.20201124516879043</v>
      </c>
      <c r="V735" s="51">
        <f t="shared" si="669"/>
        <v>0.2020112451687904</v>
      </c>
      <c r="W735" s="51">
        <f t="shared" si="669"/>
        <v>0.2020112451687904</v>
      </c>
      <c r="X735" s="229">
        <f t="shared" si="669"/>
        <v>0.2020112451687904</v>
      </c>
      <c r="Y735" s="228">
        <f t="shared" si="670"/>
        <v>0.10100562258439517</v>
      </c>
      <c r="Z735" s="51">
        <f t="shared" si="670"/>
        <v>0.20201124516879035</v>
      </c>
      <c r="AA735" s="51">
        <f t="shared" si="670"/>
        <v>0.20201124516879035</v>
      </c>
      <c r="AB735" s="51">
        <f t="shared" si="670"/>
        <v>0.20201124516879035</v>
      </c>
      <c r="AC735" s="51">
        <f t="shared" si="670"/>
        <v>0.20201124516879035</v>
      </c>
      <c r="AD735" s="229">
        <f t="shared" si="670"/>
        <v>0.20201124516879038</v>
      </c>
      <c r="AE735" s="228">
        <f t="shared" ref="AE735:AI735" si="680">AE717*$AD$43</f>
        <v>0.20113255076166456</v>
      </c>
      <c r="AF735" s="51">
        <f t="shared" si="680"/>
        <v>0.20116721442110802</v>
      </c>
      <c r="AG735" s="51">
        <f t="shared" si="680"/>
        <v>0.20120187808055146</v>
      </c>
      <c r="AH735" s="51">
        <f t="shared" si="680"/>
        <v>0.20123654173999492</v>
      </c>
      <c r="AI735" s="229">
        <f t="shared" si="680"/>
        <v>0.20127120539943835</v>
      </c>
      <c r="AJ735" s="51">
        <f t="shared" ref="AJ735:AN735" si="681">AJ717*$AH$43</f>
        <v>0</v>
      </c>
      <c r="AK735" s="51">
        <f t="shared" si="681"/>
        <v>0</v>
      </c>
      <c r="AL735" s="51">
        <f t="shared" si="681"/>
        <v>0</v>
      </c>
      <c r="AM735" s="51">
        <f t="shared" si="681"/>
        <v>0</v>
      </c>
      <c r="AN735" s="229">
        <f t="shared" si="681"/>
        <v>0</v>
      </c>
    </row>
    <row r="736" spans="1:40" outlineLevel="1">
      <c r="A736" s="521">
        <f>ROW()</f>
        <v>736</v>
      </c>
      <c r="B736" s="35"/>
      <c r="C736" s="758"/>
      <c r="D736" s="33" t="s">
        <v>31</v>
      </c>
      <c r="J736" s="228">
        <f t="shared" ref="J736:S736" si="682">J718*$N$43</f>
        <v>4.0880407758729642E-2</v>
      </c>
      <c r="K736" s="51">
        <f t="shared" si="682"/>
        <v>4.0880407758729642E-2</v>
      </c>
      <c r="L736" s="51">
        <f t="shared" si="682"/>
        <v>4.0880407758729642E-2</v>
      </c>
      <c r="M736" s="51">
        <f t="shared" si="682"/>
        <v>4.0880407758729642E-2</v>
      </c>
      <c r="N736" s="229">
        <f t="shared" si="682"/>
        <v>4.0880407758729642E-2</v>
      </c>
      <c r="O736" s="228">
        <f t="shared" si="682"/>
        <v>0</v>
      </c>
      <c r="P736" s="51">
        <f t="shared" si="682"/>
        <v>0</v>
      </c>
      <c r="Q736" s="51">
        <f t="shared" si="682"/>
        <v>0</v>
      </c>
      <c r="R736" s="51">
        <f t="shared" si="682"/>
        <v>0</v>
      </c>
      <c r="S736" s="229">
        <f t="shared" si="682"/>
        <v>0</v>
      </c>
      <c r="T736" s="228">
        <f t="shared" si="669"/>
        <v>0</v>
      </c>
      <c r="U736" s="51">
        <f t="shared" si="669"/>
        <v>0</v>
      </c>
      <c r="V736" s="51">
        <f t="shared" si="669"/>
        <v>0</v>
      </c>
      <c r="W736" s="51">
        <f t="shared" si="669"/>
        <v>0</v>
      </c>
      <c r="X736" s="229">
        <f t="shared" si="669"/>
        <v>0</v>
      </c>
      <c r="Y736" s="228">
        <f t="shared" si="670"/>
        <v>0</v>
      </c>
      <c r="Z736" s="51">
        <f t="shared" si="670"/>
        <v>0</v>
      </c>
      <c r="AA736" s="51">
        <f t="shared" si="670"/>
        <v>0</v>
      </c>
      <c r="AB736" s="51">
        <f t="shared" si="670"/>
        <v>0</v>
      </c>
      <c r="AC736" s="51">
        <f t="shared" si="670"/>
        <v>0</v>
      </c>
      <c r="AD736" s="229">
        <f t="shared" si="670"/>
        <v>0</v>
      </c>
      <c r="AE736" s="228">
        <f t="shared" ref="AE736:AI736" si="683">AE718*$AD$43</f>
        <v>0</v>
      </c>
      <c r="AF736" s="51">
        <f t="shared" si="683"/>
        <v>0</v>
      </c>
      <c r="AG736" s="51">
        <f t="shared" si="683"/>
        <v>0</v>
      </c>
      <c r="AH736" s="51">
        <f t="shared" si="683"/>
        <v>0</v>
      </c>
      <c r="AI736" s="229">
        <f t="shared" si="683"/>
        <v>0</v>
      </c>
      <c r="AJ736" s="51">
        <f t="shared" ref="AJ736:AN736" si="684">AJ718*$AH$43</f>
        <v>0</v>
      </c>
      <c r="AK736" s="51">
        <f t="shared" si="684"/>
        <v>0</v>
      </c>
      <c r="AL736" s="51">
        <f t="shared" si="684"/>
        <v>0</v>
      </c>
      <c r="AM736" s="51">
        <f t="shared" si="684"/>
        <v>0</v>
      </c>
      <c r="AN736" s="229">
        <f t="shared" si="684"/>
        <v>0</v>
      </c>
    </row>
    <row r="737" spans="1:40" outlineLevel="1">
      <c r="A737" s="521">
        <f>ROW()</f>
        <v>737</v>
      </c>
      <c r="B737" s="35"/>
      <c r="C737" s="758"/>
      <c r="D737" s="33" t="s">
        <v>32</v>
      </c>
      <c r="J737" s="228">
        <f t="shared" ref="J737:S737" si="685">J719*$N$43</f>
        <v>5.5296819939308094E-2</v>
      </c>
      <c r="K737" s="51">
        <f t="shared" si="685"/>
        <v>5.5296819939308094E-2</v>
      </c>
      <c r="L737" s="51">
        <f t="shared" si="685"/>
        <v>5.5296819939308094E-2</v>
      </c>
      <c r="M737" s="51">
        <f t="shared" si="685"/>
        <v>5.5296819939308094E-2</v>
      </c>
      <c r="N737" s="229">
        <f t="shared" si="685"/>
        <v>5.5296819939308094E-2</v>
      </c>
      <c r="O737" s="228">
        <f t="shared" si="685"/>
        <v>7.7580035052032944E-3</v>
      </c>
      <c r="P737" s="51">
        <f t="shared" si="685"/>
        <v>7.7580035052032944E-3</v>
      </c>
      <c r="Q737" s="51">
        <f t="shared" si="685"/>
        <v>7.7580035052032944E-3</v>
      </c>
      <c r="R737" s="51">
        <f t="shared" si="685"/>
        <v>7.7580035052032944E-3</v>
      </c>
      <c r="S737" s="229">
        <f t="shared" si="685"/>
        <v>7.7580035052032944E-3</v>
      </c>
      <c r="T737" s="228">
        <f t="shared" si="669"/>
        <v>0</v>
      </c>
      <c r="U737" s="51">
        <f t="shared" si="669"/>
        <v>0</v>
      </c>
      <c r="V737" s="51">
        <f t="shared" si="669"/>
        <v>0</v>
      </c>
      <c r="W737" s="51">
        <f t="shared" si="669"/>
        <v>0</v>
      </c>
      <c r="X737" s="229">
        <f t="shared" si="669"/>
        <v>0</v>
      </c>
      <c r="Y737" s="228">
        <f t="shared" si="670"/>
        <v>0</v>
      </c>
      <c r="Z737" s="51">
        <f t="shared" si="670"/>
        <v>0</v>
      </c>
      <c r="AA737" s="51">
        <f t="shared" si="670"/>
        <v>0</v>
      </c>
      <c r="AB737" s="51">
        <f t="shared" si="670"/>
        <v>0</v>
      </c>
      <c r="AC737" s="51">
        <f t="shared" si="670"/>
        <v>0</v>
      </c>
      <c r="AD737" s="229">
        <f t="shared" si="670"/>
        <v>0</v>
      </c>
      <c r="AE737" s="228">
        <f t="shared" ref="AE737:AI737" si="686">AE719*$AD$43</f>
        <v>0</v>
      </c>
      <c r="AF737" s="51">
        <f t="shared" si="686"/>
        <v>0</v>
      </c>
      <c r="AG737" s="51">
        <f t="shared" si="686"/>
        <v>0</v>
      </c>
      <c r="AH737" s="51">
        <f t="shared" si="686"/>
        <v>0</v>
      </c>
      <c r="AI737" s="229">
        <f t="shared" si="686"/>
        <v>0</v>
      </c>
      <c r="AJ737" s="51">
        <f t="shared" ref="AJ737:AN737" si="687">AJ719*$AH$43</f>
        <v>0</v>
      </c>
      <c r="AK737" s="51">
        <f t="shared" si="687"/>
        <v>0</v>
      </c>
      <c r="AL737" s="51">
        <f t="shared" si="687"/>
        <v>0</v>
      </c>
      <c r="AM737" s="51">
        <f t="shared" si="687"/>
        <v>0</v>
      </c>
      <c r="AN737" s="229">
        <f t="shared" si="687"/>
        <v>0</v>
      </c>
    </row>
    <row r="738" spans="1:40" outlineLevel="1">
      <c r="A738" s="521">
        <f>ROW()</f>
        <v>738</v>
      </c>
      <c r="B738" s="35"/>
      <c r="C738" s="758"/>
      <c r="D738" s="33" t="s">
        <v>33</v>
      </c>
      <c r="J738" s="228">
        <f t="shared" ref="J738:S738" si="688">J720*$N$43</f>
        <v>1.4780319465426437E-2</v>
      </c>
      <c r="K738" s="51">
        <f t="shared" si="688"/>
        <v>1.4780319465426437E-2</v>
      </c>
      <c r="L738" s="51">
        <f t="shared" si="688"/>
        <v>1.4780319465426437E-2</v>
      </c>
      <c r="M738" s="51">
        <f t="shared" si="688"/>
        <v>1.4780319465426437E-2</v>
      </c>
      <c r="N738" s="229">
        <f t="shared" si="688"/>
        <v>1.4780319465426437E-2</v>
      </c>
      <c r="O738" s="228">
        <f t="shared" si="688"/>
        <v>0</v>
      </c>
      <c r="P738" s="51">
        <f t="shared" si="688"/>
        <v>5.7914001414834843E-18</v>
      </c>
      <c r="Q738" s="51">
        <f t="shared" si="688"/>
        <v>0</v>
      </c>
      <c r="R738" s="51">
        <f t="shared" si="688"/>
        <v>0</v>
      </c>
      <c r="S738" s="229">
        <f t="shared" si="688"/>
        <v>0</v>
      </c>
      <c r="T738" s="228">
        <f t="shared" si="669"/>
        <v>0</v>
      </c>
      <c r="U738" s="51">
        <f t="shared" si="669"/>
        <v>0</v>
      </c>
      <c r="V738" s="51">
        <f t="shared" si="669"/>
        <v>0</v>
      </c>
      <c r="W738" s="51">
        <f t="shared" si="669"/>
        <v>0</v>
      </c>
      <c r="X738" s="229">
        <f t="shared" si="669"/>
        <v>0</v>
      </c>
      <c r="Y738" s="228">
        <f t="shared" si="670"/>
        <v>0</v>
      </c>
      <c r="Z738" s="51">
        <f t="shared" si="670"/>
        <v>0</v>
      </c>
      <c r="AA738" s="51">
        <f t="shared" si="670"/>
        <v>0</v>
      </c>
      <c r="AB738" s="51">
        <f t="shared" si="670"/>
        <v>0</v>
      </c>
      <c r="AC738" s="51">
        <f t="shared" si="670"/>
        <v>0</v>
      </c>
      <c r="AD738" s="229">
        <f t="shared" si="670"/>
        <v>0</v>
      </c>
      <c r="AE738" s="228">
        <f t="shared" ref="AE738:AI738" si="689">AE720*$AD$43</f>
        <v>0</v>
      </c>
      <c r="AF738" s="51">
        <f t="shared" si="689"/>
        <v>0</v>
      </c>
      <c r="AG738" s="51">
        <f t="shared" si="689"/>
        <v>0</v>
      </c>
      <c r="AH738" s="51">
        <f t="shared" si="689"/>
        <v>0</v>
      </c>
      <c r="AI738" s="229">
        <f t="shared" si="689"/>
        <v>0</v>
      </c>
      <c r="AJ738" s="51">
        <f t="shared" ref="AJ738:AN738" si="690">AJ720*$AH$43</f>
        <v>0</v>
      </c>
      <c r="AK738" s="51">
        <f t="shared" si="690"/>
        <v>0</v>
      </c>
      <c r="AL738" s="51">
        <f t="shared" si="690"/>
        <v>0</v>
      </c>
      <c r="AM738" s="51">
        <f t="shared" si="690"/>
        <v>0</v>
      </c>
      <c r="AN738" s="229">
        <f t="shared" si="690"/>
        <v>0</v>
      </c>
    </row>
    <row r="739" spans="1:40" outlineLevel="1">
      <c r="A739" s="521">
        <f>ROW()</f>
        <v>739</v>
      </c>
      <c r="B739" s="35"/>
      <c r="C739" s="758"/>
      <c r="D739" s="33" t="s">
        <v>27</v>
      </c>
      <c r="J739" s="228">
        <f t="shared" ref="J739:S739" si="691">J721*$N$43</f>
        <v>2.5126576381919508E-3</v>
      </c>
      <c r="K739" s="51">
        <f t="shared" si="691"/>
        <v>2.5126576381919508E-3</v>
      </c>
      <c r="L739" s="51">
        <f t="shared" si="691"/>
        <v>2.5126576381919508E-3</v>
      </c>
      <c r="M739" s="51">
        <f t="shared" si="691"/>
        <v>2.5126576381919508E-3</v>
      </c>
      <c r="N739" s="229">
        <f t="shared" si="691"/>
        <v>2.5126576381919508E-3</v>
      </c>
      <c r="O739" s="228">
        <f t="shared" si="691"/>
        <v>0</v>
      </c>
      <c r="P739" s="51">
        <f t="shared" si="691"/>
        <v>0</v>
      </c>
      <c r="Q739" s="51">
        <f t="shared" si="691"/>
        <v>0</v>
      </c>
      <c r="R739" s="51">
        <f t="shared" si="691"/>
        <v>0</v>
      </c>
      <c r="S739" s="229">
        <f t="shared" si="691"/>
        <v>0</v>
      </c>
      <c r="T739" s="228">
        <f t="shared" si="669"/>
        <v>0</v>
      </c>
      <c r="U739" s="51">
        <f t="shared" si="669"/>
        <v>0</v>
      </c>
      <c r="V739" s="51">
        <f t="shared" si="669"/>
        <v>0</v>
      </c>
      <c r="W739" s="51">
        <f t="shared" si="669"/>
        <v>0</v>
      </c>
      <c r="X739" s="229">
        <f t="shared" si="669"/>
        <v>0</v>
      </c>
      <c r="Y739" s="228">
        <f t="shared" si="670"/>
        <v>0</v>
      </c>
      <c r="Z739" s="51">
        <f t="shared" si="670"/>
        <v>0</v>
      </c>
      <c r="AA739" s="51">
        <f t="shared" si="670"/>
        <v>0</v>
      </c>
      <c r="AB739" s="51">
        <f t="shared" si="670"/>
        <v>0</v>
      </c>
      <c r="AC739" s="51">
        <f t="shared" si="670"/>
        <v>0</v>
      </c>
      <c r="AD739" s="229">
        <f t="shared" si="670"/>
        <v>0</v>
      </c>
      <c r="AE739" s="228">
        <f t="shared" ref="AE739:AI739" si="692">AE721*$AD$43</f>
        <v>0</v>
      </c>
      <c r="AF739" s="51">
        <f t="shared" si="692"/>
        <v>0</v>
      </c>
      <c r="AG739" s="51">
        <f t="shared" si="692"/>
        <v>0</v>
      </c>
      <c r="AH739" s="51">
        <f t="shared" si="692"/>
        <v>0</v>
      </c>
      <c r="AI739" s="229">
        <f t="shared" si="692"/>
        <v>0</v>
      </c>
      <c r="AJ739" s="51">
        <f t="shared" ref="AJ739:AN739" si="693">AJ721*$AH$43</f>
        <v>0</v>
      </c>
      <c r="AK739" s="51">
        <f t="shared" si="693"/>
        <v>0</v>
      </c>
      <c r="AL739" s="51">
        <f t="shared" si="693"/>
        <v>0</v>
      </c>
      <c r="AM739" s="51">
        <f t="shared" si="693"/>
        <v>0</v>
      </c>
      <c r="AN739" s="229">
        <f t="shared" si="693"/>
        <v>0</v>
      </c>
    </row>
    <row r="740" spans="1:40" outlineLevel="1">
      <c r="A740" s="521">
        <f>ROW()</f>
        <v>740</v>
      </c>
      <c r="B740" s="35"/>
      <c r="C740" s="758"/>
      <c r="D740" s="33" t="s">
        <v>34</v>
      </c>
      <c r="J740" s="228">
        <f t="shared" ref="J740:S740" si="694">J722*$N$43</f>
        <v>0.99620346911366808</v>
      </c>
      <c r="K740" s="51">
        <f t="shared" si="694"/>
        <v>0.99620346911366808</v>
      </c>
      <c r="L740" s="51">
        <f t="shared" si="694"/>
        <v>0.99620346911366808</v>
      </c>
      <c r="M740" s="51">
        <f t="shared" si="694"/>
        <v>0.99620346911366808</v>
      </c>
      <c r="N740" s="229">
        <f t="shared" si="694"/>
        <v>0.99620346911366808</v>
      </c>
      <c r="O740" s="228">
        <f t="shared" si="694"/>
        <v>0.90889987043448417</v>
      </c>
      <c r="P740" s="51">
        <f t="shared" si="694"/>
        <v>0.90889987043448417</v>
      </c>
      <c r="Q740" s="51">
        <f t="shared" si="694"/>
        <v>0.90889987043448417</v>
      </c>
      <c r="R740" s="51">
        <f t="shared" si="694"/>
        <v>0.90889987043448417</v>
      </c>
      <c r="S740" s="229">
        <f t="shared" si="694"/>
        <v>0.90889987043448417</v>
      </c>
      <c r="T740" s="228">
        <f t="shared" si="669"/>
        <v>0.41240562697254196</v>
      </c>
      <c r="U740" s="51">
        <f t="shared" si="669"/>
        <v>0.82481125394508392</v>
      </c>
      <c r="V740" s="51">
        <f t="shared" si="669"/>
        <v>0.82481125394508381</v>
      </c>
      <c r="W740" s="51">
        <f t="shared" si="669"/>
        <v>0.82481125394508381</v>
      </c>
      <c r="X740" s="229">
        <f t="shared" si="669"/>
        <v>0.82481125394508381</v>
      </c>
      <c r="Y740" s="228">
        <f t="shared" si="670"/>
        <v>0.41240562697254229</v>
      </c>
      <c r="Z740" s="51">
        <f t="shared" si="670"/>
        <v>0.82481125394508459</v>
      </c>
      <c r="AA740" s="51">
        <f t="shared" si="670"/>
        <v>0.82481125394508459</v>
      </c>
      <c r="AB740" s="51">
        <f t="shared" si="670"/>
        <v>0.8248112539450847</v>
      </c>
      <c r="AC740" s="51">
        <f t="shared" si="670"/>
        <v>0.8248112539450847</v>
      </c>
      <c r="AD740" s="229">
        <f t="shared" si="670"/>
        <v>0.8248112539450847</v>
      </c>
      <c r="AE740" s="228">
        <f t="shared" ref="AE740:AI740" si="695">AE722*$AD$43</f>
        <v>0.81952516825304145</v>
      </c>
      <c r="AF740" s="51">
        <f t="shared" si="695"/>
        <v>0.81952516825304145</v>
      </c>
      <c r="AG740" s="51">
        <f t="shared" si="695"/>
        <v>0.81952516825304145</v>
      </c>
      <c r="AH740" s="51">
        <f t="shared" si="695"/>
        <v>0.81952516825304145</v>
      </c>
      <c r="AI740" s="229">
        <f t="shared" si="695"/>
        <v>0.81952516825304145</v>
      </c>
      <c r="AJ740" s="51">
        <f t="shared" ref="AJ740:AN740" si="696">AJ722*$AH$43</f>
        <v>0</v>
      </c>
      <c r="AK740" s="51">
        <f t="shared" si="696"/>
        <v>0</v>
      </c>
      <c r="AL740" s="51">
        <f t="shared" si="696"/>
        <v>0</v>
      </c>
      <c r="AM740" s="51">
        <f t="shared" si="696"/>
        <v>0</v>
      </c>
      <c r="AN740" s="229">
        <f t="shared" si="696"/>
        <v>0</v>
      </c>
    </row>
    <row r="741" spans="1:40" outlineLevel="1">
      <c r="A741" s="521">
        <f>ROW()</f>
        <v>741</v>
      </c>
      <c r="B741" s="35"/>
      <c r="C741" s="758"/>
      <c r="D741" s="33" t="s">
        <v>35</v>
      </c>
      <c r="J741" s="228">
        <f t="shared" ref="J741:S741" si="697">J723*$N$43</f>
        <v>1.1575506413090453</v>
      </c>
      <c r="K741" s="51">
        <f t="shared" si="697"/>
        <v>1.1575506413090453</v>
      </c>
      <c r="L741" s="51">
        <f t="shared" si="697"/>
        <v>1.1575506413090453</v>
      </c>
      <c r="M741" s="51">
        <f t="shared" si="697"/>
        <v>1.1575506413090453</v>
      </c>
      <c r="N741" s="229">
        <f t="shared" si="697"/>
        <v>1.1575506413090453</v>
      </c>
      <c r="O741" s="228">
        <f t="shared" si="697"/>
        <v>0</v>
      </c>
      <c r="P741" s="51">
        <f t="shared" si="697"/>
        <v>0</v>
      </c>
      <c r="Q741" s="51">
        <f t="shared" si="697"/>
        <v>0</v>
      </c>
      <c r="R741" s="51">
        <f t="shared" si="697"/>
        <v>0</v>
      </c>
      <c r="S741" s="229">
        <f t="shared" si="697"/>
        <v>0</v>
      </c>
      <c r="T741" s="228">
        <f t="shared" si="669"/>
        <v>0</v>
      </c>
      <c r="U741" s="51">
        <f t="shared" si="669"/>
        <v>0</v>
      </c>
      <c r="V741" s="51">
        <f t="shared" si="669"/>
        <v>0</v>
      </c>
      <c r="W741" s="51">
        <f t="shared" si="669"/>
        <v>0</v>
      </c>
      <c r="X741" s="229">
        <f t="shared" si="669"/>
        <v>0</v>
      </c>
      <c r="Y741" s="228">
        <f t="shared" si="670"/>
        <v>0</v>
      </c>
      <c r="Z741" s="51">
        <f t="shared" si="670"/>
        <v>0</v>
      </c>
      <c r="AA741" s="51">
        <f t="shared" si="670"/>
        <v>0</v>
      </c>
      <c r="AB741" s="51">
        <f t="shared" si="670"/>
        <v>0</v>
      </c>
      <c r="AC741" s="51">
        <f t="shared" si="670"/>
        <v>0</v>
      </c>
      <c r="AD741" s="229">
        <f t="shared" si="670"/>
        <v>0</v>
      </c>
      <c r="AE741" s="228">
        <f t="shared" ref="AE741:AI741" si="698">AE723*$AD$43</f>
        <v>2.5986750425353443E-2</v>
      </c>
      <c r="AF741" s="51">
        <f t="shared" si="698"/>
        <v>0</v>
      </c>
      <c r="AG741" s="51">
        <f t="shared" si="698"/>
        <v>0</v>
      </c>
      <c r="AH741" s="51">
        <f t="shared" si="698"/>
        <v>0</v>
      </c>
      <c r="AI741" s="229">
        <f t="shared" si="698"/>
        <v>0</v>
      </c>
      <c r="AJ741" s="51">
        <f t="shared" ref="AJ741:AN741" si="699">AJ723*$AH$43</f>
        <v>0</v>
      </c>
      <c r="AK741" s="51">
        <f t="shared" si="699"/>
        <v>0</v>
      </c>
      <c r="AL741" s="51">
        <f t="shared" si="699"/>
        <v>0</v>
      </c>
      <c r="AM741" s="51">
        <f t="shared" si="699"/>
        <v>0</v>
      </c>
      <c r="AN741" s="229">
        <f t="shared" si="699"/>
        <v>0</v>
      </c>
    </row>
    <row r="742" spans="1:40" outlineLevel="1">
      <c r="A742" s="521">
        <f>ROW()</f>
        <v>742</v>
      </c>
      <c r="B742" s="35"/>
      <c r="C742" s="758"/>
      <c r="D742" s="33" t="s">
        <v>302</v>
      </c>
      <c r="J742" s="228">
        <f t="shared" ref="J742:S742" si="700">J724*$N$43</f>
        <v>0</v>
      </c>
      <c r="K742" s="51">
        <f t="shared" si="700"/>
        <v>0</v>
      </c>
      <c r="L742" s="51">
        <f t="shared" si="700"/>
        <v>0</v>
      </c>
      <c r="M742" s="51">
        <f t="shared" si="700"/>
        <v>0</v>
      </c>
      <c r="N742" s="229">
        <f t="shared" si="700"/>
        <v>0</v>
      </c>
      <c r="O742" s="228">
        <f t="shared" si="700"/>
        <v>0</v>
      </c>
      <c r="P742" s="51">
        <f t="shared" si="700"/>
        <v>0</v>
      </c>
      <c r="Q742" s="51">
        <f t="shared" si="700"/>
        <v>0</v>
      </c>
      <c r="R742" s="51">
        <f t="shared" si="700"/>
        <v>0</v>
      </c>
      <c r="S742" s="229">
        <f t="shared" si="700"/>
        <v>0</v>
      </c>
      <c r="T742" s="228">
        <f t="shared" ref="T742:X747" si="701">T724*$S$43</f>
        <v>0</v>
      </c>
      <c r="U742" s="51">
        <f t="shared" si="701"/>
        <v>0</v>
      </c>
      <c r="V742" s="51">
        <f t="shared" si="701"/>
        <v>0</v>
      </c>
      <c r="W742" s="51">
        <f t="shared" si="701"/>
        <v>0</v>
      </c>
      <c r="X742" s="229">
        <f t="shared" si="701"/>
        <v>0</v>
      </c>
      <c r="Y742" s="228">
        <f t="shared" ref="Y742:AD747" si="702">Y724*$X$43</f>
        <v>0</v>
      </c>
      <c r="Z742" s="51">
        <f t="shared" si="702"/>
        <v>0</v>
      </c>
      <c r="AA742" s="51">
        <f t="shared" si="702"/>
        <v>0</v>
      </c>
      <c r="AB742" s="51">
        <f t="shared" si="702"/>
        <v>0</v>
      </c>
      <c r="AC742" s="51">
        <f t="shared" si="702"/>
        <v>0</v>
      </c>
      <c r="AD742" s="229">
        <f t="shared" si="702"/>
        <v>0</v>
      </c>
      <c r="AE742" s="228">
        <f t="shared" ref="AE742:AI742" si="703">AE724*$AD$43</f>
        <v>0</v>
      </c>
      <c r="AF742" s="51">
        <f t="shared" si="703"/>
        <v>0</v>
      </c>
      <c r="AG742" s="51">
        <f t="shared" si="703"/>
        <v>0</v>
      </c>
      <c r="AH742" s="51">
        <f t="shared" si="703"/>
        <v>0</v>
      </c>
      <c r="AI742" s="229">
        <f t="shared" si="703"/>
        <v>0</v>
      </c>
      <c r="AJ742" s="51">
        <f t="shared" ref="AJ742:AN742" si="704">AJ724*$AH$43</f>
        <v>0</v>
      </c>
      <c r="AK742" s="51">
        <f t="shared" si="704"/>
        <v>0</v>
      </c>
      <c r="AL742" s="51">
        <f t="shared" si="704"/>
        <v>0</v>
      </c>
      <c r="AM742" s="51">
        <f t="shared" si="704"/>
        <v>0</v>
      </c>
      <c r="AN742" s="229">
        <f t="shared" si="704"/>
        <v>0</v>
      </c>
    </row>
    <row r="743" spans="1:40" outlineLevel="1">
      <c r="A743" s="521">
        <f>ROW()</f>
        <v>743</v>
      </c>
      <c r="B743" s="35"/>
      <c r="C743" s="758"/>
      <c r="D743" s="33" t="s">
        <v>36</v>
      </c>
      <c r="J743" s="228">
        <f t="shared" ref="J743:S743" si="705">J725*$N$43</f>
        <v>0</v>
      </c>
      <c r="K743" s="51">
        <f t="shared" si="705"/>
        <v>0</v>
      </c>
      <c r="L743" s="51">
        <f t="shared" si="705"/>
        <v>0</v>
      </c>
      <c r="M743" s="51">
        <f t="shared" si="705"/>
        <v>0</v>
      </c>
      <c r="N743" s="229">
        <f t="shared" si="705"/>
        <v>0</v>
      </c>
      <c r="O743" s="228">
        <f t="shared" si="705"/>
        <v>1.1896213592042271</v>
      </c>
      <c r="P743" s="51">
        <f t="shared" si="705"/>
        <v>1.1896213592042271</v>
      </c>
      <c r="Q743" s="51">
        <f t="shared" si="705"/>
        <v>1.1896213592042271</v>
      </c>
      <c r="R743" s="51">
        <f t="shared" si="705"/>
        <v>1.1896213592042271</v>
      </c>
      <c r="S743" s="229">
        <f t="shared" si="705"/>
        <v>1.1896213592042271</v>
      </c>
      <c r="T743" s="228">
        <f t="shared" si="701"/>
        <v>0</v>
      </c>
      <c r="U743" s="51">
        <f t="shared" si="701"/>
        <v>0</v>
      </c>
      <c r="V743" s="51">
        <f t="shared" si="701"/>
        <v>0</v>
      </c>
      <c r="W743" s="51">
        <f t="shared" si="701"/>
        <v>0</v>
      </c>
      <c r="X743" s="229">
        <f t="shared" si="701"/>
        <v>0</v>
      </c>
      <c r="Y743" s="228">
        <f t="shared" si="702"/>
        <v>0</v>
      </c>
      <c r="Z743" s="51">
        <f t="shared" si="702"/>
        <v>0</v>
      </c>
      <c r="AA743" s="51">
        <f t="shared" si="702"/>
        <v>0</v>
      </c>
      <c r="AB743" s="51">
        <f t="shared" si="702"/>
        <v>0</v>
      </c>
      <c r="AC743" s="51">
        <f t="shared" si="702"/>
        <v>0</v>
      </c>
      <c r="AD743" s="229">
        <f t="shared" si="702"/>
        <v>0</v>
      </c>
      <c r="AE743" s="228">
        <f t="shared" ref="AE743:AI743" si="706">AE725*$AD$43</f>
        <v>0</v>
      </c>
      <c r="AF743" s="51">
        <f t="shared" si="706"/>
        <v>0</v>
      </c>
      <c r="AG743" s="51">
        <f t="shared" si="706"/>
        <v>0</v>
      </c>
      <c r="AH743" s="51">
        <f t="shared" si="706"/>
        <v>0</v>
      </c>
      <c r="AI743" s="229">
        <f t="shared" si="706"/>
        <v>0</v>
      </c>
      <c r="AJ743" s="51">
        <f t="shared" ref="AJ743:AN743" si="707">AJ725*$AH$43</f>
        <v>0</v>
      </c>
      <c r="AK743" s="51">
        <f t="shared" si="707"/>
        <v>0</v>
      </c>
      <c r="AL743" s="51">
        <f t="shared" si="707"/>
        <v>0</v>
      </c>
      <c r="AM743" s="51">
        <f t="shared" si="707"/>
        <v>0</v>
      </c>
      <c r="AN743" s="229">
        <f t="shared" si="707"/>
        <v>0</v>
      </c>
    </row>
    <row r="744" spans="1:40" outlineLevel="1">
      <c r="A744" s="521">
        <f>ROW()</f>
        <v>744</v>
      </c>
      <c r="B744" s="35"/>
      <c r="C744" s="758"/>
      <c r="D744" s="33" t="s">
        <v>583</v>
      </c>
      <c r="J744" s="228">
        <f t="shared" ref="J744:S744" si="708">J726*$N$43</f>
        <v>0</v>
      </c>
      <c r="K744" s="51">
        <f t="shared" si="708"/>
        <v>0</v>
      </c>
      <c r="L744" s="51">
        <f t="shared" si="708"/>
        <v>0</v>
      </c>
      <c r="M744" s="51">
        <f t="shared" si="708"/>
        <v>0</v>
      </c>
      <c r="N744" s="229">
        <f t="shared" si="708"/>
        <v>0</v>
      </c>
      <c r="O744" s="228">
        <f t="shared" si="708"/>
        <v>0</v>
      </c>
      <c r="P744" s="51">
        <f t="shared" si="708"/>
        <v>0</v>
      </c>
      <c r="Q744" s="51">
        <f t="shared" si="708"/>
        <v>0</v>
      </c>
      <c r="R744" s="51">
        <f t="shared" si="708"/>
        <v>0</v>
      </c>
      <c r="S744" s="229">
        <f t="shared" si="708"/>
        <v>0</v>
      </c>
      <c r="T744" s="228">
        <f t="shared" si="701"/>
        <v>0</v>
      </c>
      <c r="U744" s="51">
        <f t="shared" si="701"/>
        <v>0</v>
      </c>
      <c r="V744" s="51">
        <f t="shared" si="701"/>
        <v>0</v>
      </c>
      <c r="W744" s="51">
        <f t="shared" si="701"/>
        <v>0</v>
      </c>
      <c r="X744" s="229">
        <f t="shared" si="701"/>
        <v>0</v>
      </c>
      <c r="Y744" s="228">
        <f t="shared" si="702"/>
        <v>0</v>
      </c>
      <c r="Z744" s="51">
        <f t="shared" si="702"/>
        <v>0</v>
      </c>
      <c r="AA744" s="51">
        <f t="shared" si="702"/>
        <v>0</v>
      </c>
      <c r="AB744" s="51">
        <f t="shared" si="702"/>
        <v>0</v>
      </c>
      <c r="AC744" s="51">
        <f t="shared" si="702"/>
        <v>0</v>
      </c>
      <c r="AD744" s="229">
        <f t="shared" si="702"/>
        <v>0</v>
      </c>
      <c r="AE744" s="228">
        <f t="shared" ref="AE744:AI744" si="709">AE726*$AD$43</f>
        <v>0</v>
      </c>
      <c r="AF744" s="51">
        <f t="shared" si="709"/>
        <v>0</v>
      </c>
      <c r="AG744" s="51">
        <f t="shared" si="709"/>
        <v>0</v>
      </c>
      <c r="AH744" s="51">
        <f t="shared" si="709"/>
        <v>0</v>
      </c>
      <c r="AI744" s="229">
        <f t="shared" si="709"/>
        <v>0</v>
      </c>
      <c r="AJ744" s="51">
        <f t="shared" ref="AJ744:AN744" si="710">AJ726*$AH$43</f>
        <v>0</v>
      </c>
      <c r="AK744" s="51">
        <f t="shared" si="710"/>
        <v>0</v>
      </c>
      <c r="AL744" s="51">
        <f t="shared" si="710"/>
        <v>0</v>
      </c>
      <c r="AM744" s="51">
        <f t="shared" si="710"/>
        <v>0</v>
      </c>
      <c r="AN744" s="229">
        <f t="shared" si="710"/>
        <v>0</v>
      </c>
    </row>
    <row r="745" spans="1:40" outlineLevel="1">
      <c r="A745" s="521">
        <f>ROW()</f>
        <v>745</v>
      </c>
      <c r="B745" s="35"/>
      <c r="C745" s="758"/>
      <c r="D745" s="33" t="s">
        <v>81</v>
      </c>
      <c r="J745" s="228">
        <f t="shared" ref="J745:S745" si="711">J727*$N$43</f>
        <v>0</v>
      </c>
      <c r="K745" s="51">
        <f t="shared" si="711"/>
        <v>0</v>
      </c>
      <c r="L745" s="51">
        <f t="shared" si="711"/>
        <v>0</v>
      </c>
      <c r="M745" s="51">
        <f t="shared" si="711"/>
        <v>0</v>
      </c>
      <c r="N745" s="229">
        <f t="shared" si="711"/>
        <v>0</v>
      </c>
      <c r="O745" s="228">
        <f t="shared" si="711"/>
        <v>4.0602494212032282E-5</v>
      </c>
      <c r="P745" s="51">
        <f t="shared" si="711"/>
        <v>4.0602494212032282E-5</v>
      </c>
      <c r="Q745" s="51">
        <f t="shared" si="711"/>
        <v>4.0602494212032282E-5</v>
      </c>
      <c r="R745" s="51">
        <f t="shared" si="711"/>
        <v>4.0602494212032282E-5</v>
      </c>
      <c r="S745" s="229">
        <f t="shared" si="711"/>
        <v>4.0602494212032282E-5</v>
      </c>
      <c r="T745" s="228">
        <f t="shared" si="701"/>
        <v>0</v>
      </c>
      <c r="U745" s="51">
        <f t="shared" si="701"/>
        <v>0</v>
      </c>
      <c r="V745" s="51">
        <f t="shared" si="701"/>
        <v>0</v>
      </c>
      <c r="W745" s="51">
        <f t="shared" si="701"/>
        <v>0</v>
      </c>
      <c r="X745" s="229">
        <f t="shared" si="701"/>
        <v>0</v>
      </c>
      <c r="Y745" s="228">
        <f t="shared" si="702"/>
        <v>0</v>
      </c>
      <c r="Z745" s="51">
        <f t="shared" si="702"/>
        <v>0</v>
      </c>
      <c r="AA745" s="51">
        <f t="shared" si="702"/>
        <v>0</v>
      </c>
      <c r="AB745" s="51">
        <f t="shared" si="702"/>
        <v>0</v>
      </c>
      <c r="AC745" s="51">
        <f t="shared" si="702"/>
        <v>0</v>
      </c>
      <c r="AD745" s="229">
        <f t="shared" si="702"/>
        <v>0</v>
      </c>
      <c r="AE745" s="228">
        <f t="shared" ref="AE745:AI745" si="712">AE727*$AD$43</f>
        <v>0</v>
      </c>
      <c r="AF745" s="51">
        <f t="shared" si="712"/>
        <v>0</v>
      </c>
      <c r="AG745" s="51">
        <f t="shared" si="712"/>
        <v>0</v>
      </c>
      <c r="AH745" s="51">
        <f t="shared" si="712"/>
        <v>0</v>
      </c>
      <c r="AI745" s="229">
        <f t="shared" si="712"/>
        <v>0</v>
      </c>
      <c r="AJ745" s="51">
        <f t="shared" ref="AJ745:AN745" si="713">AJ727*$AH$43</f>
        <v>0</v>
      </c>
      <c r="AK745" s="51">
        <f t="shared" si="713"/>
        <v>0</v>
      </c>
      <c r="AL745" s="51">
        <f t="shared" si="713"/>
        <v>0</v>
      </c>
      <c r="AM745" s="51">
        <f t="shared" si="713"/>
        <v>0</v>
      </c>
      <c r="AN745" s="229">
        <f t="shared" si="713"/>
        <v>0</v>
      </c>
    </row>
    <row r="746" spans="1:40" outlineLevel="1">
      <c r="A746" s="521">
        <f>ROW()</f>
        <v>746</v>
      </c>
      <c r="B746" s="35"/>
      <c r="C746" s="758"/>
      <c r="D746" s="33" t="s">
        <v>28</v>
      </c>
      <c r="J746" s="228">
        <f t="shared" ref="J746:S746" si="714">J728*$N$43</f>
        <v>0</v>
      </c>
      <c r="K746" s="51">
        <f t="shared" si="714"/>
        <v>0</v>
      </c>
      <c r="L746" s="51">
        <f t="shared" si="714"/>
        <v>0</v>
      </c>
      <c r="M746" s="51">
        <f t="shared" si="714"/>
        <v>0</v>
      </c>
      <c r="N746" s="229">
        <f t="shared" si="714"/>
        <v>0</v>
      </c>
      <c r="O746" s="228">
        <f t="shared" si="714"/>
        <v>0</v>
      </c>
      <c r="P746" s="51">
        <f t="shared" si="714"/>
        <v>0</v>
      </c>
      <c r="Q746" s="51">
        <f t="shared" si="714"/>
        <v>0</v>
      </c>
      <c r="R746" s="51">
        <f t="shared" si="714"/>
        <v>0</v>
      </c>
      <c r="S746" s="229">
        <f t="shared" si="714"/>
        <v>0</v>
      </c>
      <c r="T746" s="228">
        <f t="shared" si="701"/>
        <v>0</v>
      </c>
      <c r="U746" s="51">
        <f t="shared" si="701"/>
        <v>0</v>
      </c>
      <c r="V746" s="51">
        <f t="shared" si="701"/>
        <v>0</v>
      </c>
      <c r="W746" s="51">
        <f t="shared" si="701"/>
        <v>0</v>
      </c>
      <c r="X746" s="229">
        <f t="shared" si="701"/>
        <v>0</v>
      </c>
      <c r="Y746" s="228">
        <f t="shared" si="702"/>
        <v>0</v>
      </c>
      <c r="Z746" s="51">
        <f t="shared" si="702"/>
        <v>0</v>
      </c>
      <c r="AA746" s="51">
        <f t="shared" si="702"/>
        <v>0</v>
      </c>
      <c r="AB746" s="51">
        <f t="shared" si="702"/>
        <v>0</v>
      </c>
      <c r="AC746" s="51">
        <f t="shared" si="702"/>
        <v>0</v>
      </c>
      <c r="AD746" s="229">
        <f t="shared" si="702"/>
        <v>0</v>
      </c>
      <c r="AE746" s="228">
        <f t="shared" ref="AE746:AI746" si="715">AE728*$AD$43</f>
        <v>0</v>
      </c>
      <c r="AF746" s="51">
        <f t="shared" si="715"/>
        <v>0</v>
      </c>
      <c r="AG746" s="51">
        <f t="shared" si="715"/>
        <v>0</v>
      </c>
      <c r="AH746" s="51">
        <f t="shared" si="715"/>
        <v>0</v>
      </c>
      <c r="AI746" s="229">
        <f t="shared" si="715"/>
        <v>0</v>
      </c>
      <c r="AJ746" s="51">
        <f t="shared" ref="AJ746:AN746" si="716">AJ728*$AH$43</f>
        <v>0</v>
      </c>
      <c r="AK746" s="51">
        <f t="shared" si="716"/>
        <v>0</v>
      </c>
      <c r="AL746" s="51">
        <f t="shared" si="716"/>
        <v>0</v>
      </c>
      <c r="AM746" s="51">
        <f t="shared" si="716"/>
        <v>0</v>
      </c>
      <c r="AN746" s="229">
        <f t="shared" si="716"/>
        <v>0</v>
      </c>
    </row>
    <row r="747" spans="1:40" outlineLevel="1">
      <c r="A747" s="521">
        <f>ROW()</f>
        <v>747</v>
      </c>
      <c r="B747" s="35"/>
      <c r="C747" s="758"/>
      <c r="D747" s="45" t="s">
        <v>443</v>
      </c>
      <c r="E747" s="45"/>
      <c r="F747" s="45"/>
      <c r="G747" s="45"/>
      <c r="H747" s="45"/>
      <c r="I747" s="45"/>
      <c r="J747" s="230">
        <f t="shared" ref="J747:S747" si="717">J729*$N$43</f>
        <v>0</v>
      </c>
      <c r="K747" s="52">
        <f t="shared" si="717"/>
        <v>0</v>
      </c>
      <c r="L747" s="52">
        <f t="shared" si="717"/>
        <v>0</v>
      </c>
      <c r="M747" s="52">
        <f t="shared" si="717"/>
        <v>0</v>
      </c>
      <c r="N747" s="231">
        <f t="shared" si="717"/>
        <v>0</v>
      </c>
      <c r="O747" s="230">
        <f t="shared" si="717"/>
        <v>0</v>
      </c>
      <c r="P747" s="52">
        <f t="shared" si="717"/>
        <v>0</v>
      </c>
      <c r="Q747" s="52">
        <f t="shared" si="717"/>
        <v>0</v>
      </c>
      <c r="R747" s="52">
        <f t="shared" si="717"/>
        <v>0</v>
      </c>
      <c r="S747" s="231">
        <f t="shared" si="717"/>
        <v>0</v>
      </c>
      <c r="T747" s="230">
        <f t="shared" si="701"/>
        <v>0</v>
      </c>
      <c r="U747" s="52">
        <f t="shared" si="701"/>
        <v>0</v>
      </c>
      <c r="V747" s="52">
        <f t="shared" si="701"/>
        <v>0</v>
      </c>
      <c r="W747" s="52">
        <f t="shared" si="701"/>
        <v>0</v>
      </c>
      <c r="X747" s="231">
        <f t="shared" si="701"/>
        <v>0</v>
      </c>
      <c r="Y747" s="230">
        <f t="shared" si="702"/>
        <v>0</v>
      </c>
      <c r="Z747" s="52">
        <f t="shared" si="702"/>
        <v>0</v>
      </c>
      <c r="AA747" s="52">
        <f t="shared" si="702"/>
        <v>0</v>
      </c>
      <c r="AB747" s="52">
        <f t="shared" si="702"/>
        <v>0</v>
      </c>
      <c r="AC747" s="52">
        <f t="shared" si="702"/>
        <v>0</v>
      </c>
      <c r="AD747" s="231">
        <f t="shared" si="702"/>
        <v>0</v>
      </c>
      <c r="AE747" s="230">
        <f t="shared" ref="AE747:AI747" si="718">AE729*$AD$43</f>
        <v>0</v>
      </c>
      <c r="AF747" s="52">
        <f t="shared" si="718"/>
        <v>0</v>
      </c>
      <c r="AG747" s="52">
        <f t="shared" si="718"/>
        <v>0</v>
      </c>
      <c r="AH747" s="52">
        <f t="shared" si="718"/>
        <v>0</v>
      </c>
      <c r="AI747" s="231">
        <f t="shared" si="718"/>
        <v>0</v>
      </c>
      <c r="AJ747" s="52">
        <f t="shared" ref="AJ747:AN747" si="719">AJ729*$AH$43</f>
        <v>0</v>
      </c>
      <c r="AK747" s="52">
        <f t="shared" si="719"/>
        <v>0</v>
      </c>
      <c r="AL747" s="52">
        <f t="shared" si="719"/>
        <v>0</v>
      </c>
      <c r="AM747" s="52">
        <f t="shared" si="719"/>
        <v>0</v>
      </c>
      <c r="AN747" s="231">
        <f t="shared" si="719"/>
        <v>0</v>
      </c>
    </row>
    <row r="748" spans="1:40" outlineLevel="1">
      <c r="A748" s="521">
        <f>ROW()</f>
        <v>748</v>
      </c>
      <c r="B748" s="35"/>
      <c r="C748" s="758"/>
      <c r="D748" s="33" t="s">
        <v>24</v>
      </c>
      <c r="F748" s="151"/>
      <c r="G748" s="151"/>
      <c r="H748" s="151"/>
      <c r="I748" s="151"/>
      <c r="J748" s="251">
        <f t="shared" ref="J748:AN748" si="720">SUM(J732:J747)</f>
        <v>2.6996718658562475</v>
      </c>
      <c r="K748" s="58">
        <f t="shared" si="720"/>
        <v>2.6996718658562475</v>
      </c>
      <c r="L748" s="58">
        <f t="shared" si="720"/>
        <v>2.6996718658562475</v>
      </c>
      <c r="M748" s="58">
        <f t="shared" si="720"/>
        <v>2.6996718658562475</v>
      </c>
      <c r="N748" s="247">
        <f t="shared" si="720"/>
        <v>2.6996718658562475</v>
      </c>
      <c r="O748" s="251">
        <f t="shared" si="720"/>
        <v>2.3417634255034083</v>
      </c>
      <c r="P748" s="58">
        <f t="shared" si="720"/>
        <v>2.3417634255034083</v>
      </c>
      <c r="Q748" s="58">
        <f t="shared" si="720"/>
        <v>2.3417634255034083</v>
      </c>
      <c r="R748" s="58">
        <f t="shared" si="720"/>
        <v>2.3417634255034083</v>
      </c>
      <c r="S748" s="247">
        <f t="shared" si="720"/>
        <v>2.3417634255034083</v>
      </c>
      <c r="T748" s="251">
        <f t="shared" si="720"/>
        <v>0.52072148013074171</v>
      </c>
      <c r="U748" s="58">
        <f t="shared" si="720"/>
        <v>1.0414429602614834</v>
      </c>
      <c r="V748" s="58">
        <f t="shared" si="720"/>
        <v>1.0414429602614832</v>
      </c>
      <c r="W748" s="58">
        <f t="shared" si="720"/>
        <v>1.0414429602614832</v>
      </c>
      <c r="X748" s="247">
        <f t="shared" si="720"/>
        <v>1.0414429602614832</v>
      </c>
      <c r="Y748" s="251">
        <f t="shared" si="720"/>
        <v>0.52511861130295523</v>
      </c>
      <c r="Z748" s="58">
        <f t="shared" si="720"/>
        <v>1.0502372226059105</v>
      </c>
      <c r="AA748" s="58">
        <f t="shared" si="720"/>
        <v>1.0502372226059105</v>
      </c>
      <c r="AB748" s="58">
        <f t="shared" si="720"/>
        <v>1.0502372226059107</v>
      </c>
      <c r="AC748" s="58">
        <f t="shared" si="720"/>
        <v>1.0502372226059107</v>
      </c>
      <c r="AD748" s="247">
        <f t="shared" si="720"/>
        <v>1.0502372226059107</v>
      </c>
      <c r="AE748" s="251">
        <f t="shared" si="720"/>
        <v>1.0699091316492957</v>
      </c>
      <c r="AF748" s="58">
        <f t="shared" si="720"/>
        <v>1.0439570448833857</v>
      </c>
      <c r="AG748" s="58">
        <f t="shared" si="720"/>
        <v>1.043991708542829</v>
      </c>
      <c r="AH748" s="58">
        <f t="shared" si="720"/>
        <v>1.0440263722022725</v>
      </c>
      <c r="AI748" s="247">
        <f t="shared" si="720"/>
        <v>1.0440610358617159</v>
      </c>
      <c r="AJ748" s="58">
        <f t="shared" si="720"/>
        <v>0</v>
      </c>
      <c r="AK748" s="58">
        <f t="shared" si="720"/>
        <v>0</v>
      </c>
      <c r="AL748" s="58">
        <f t="shared" si="720"/>
        <v>0</v>
      </c>
      <c r="AM748" s="58">
        <f t="shared" si="720"/>
        <v>0</v>
      </c>
      <c r="AN748" s="247">
        <f t="shared" si="720"/>
        <v>0</v>
      </c>
    </row>
    <row r="749" spans="1:40" outlineLevel="1">
      <c r="A749" s="521">
        <f>ROW()</f>
        <v>749</v>
      </c>
      <c r="B749" s="35"/>
      <c r="C749" s="756" t="s">
        <v>107</v>
      </c>
      <c r="J749" s="1909" t="s">
        <v>363</v>
      </c>
      <c r="K749" s="1910"/>
      <c r="L749" s="1910"/>
      <c r="M749" s="1910"/>
      <c r="N749" s="1911"/>
      <c r="O749" s="1909" t="s">
        <v>99</v>
      </c>
      <c r="P749" s="1910"/>
      <c r="Q749" s="1910"/>
      <c r="R749" s="1910"/>
      <c r="S749" s="1911"/>
      <c r="T749" s="1909" t="s">
        <v>351</v>
      </c>
      <c r="U749" s="1910"/>
      <c r="V749" s="1910"/>
      <c r="W749" s="1910"/>
      <c r="X749" s="1911"/>
      <c r="Y749" s="1894" t="s">
        <v>352</v>
      </c>
      <c r="Z749" s="1895"/>
      <c r="AA749" s="1895"/>
      <c r="AB749" s="1895"/>
      <c r="AC749" s="1895"/>
      <c r="AD749" s="1896"/>
      <c r="AE749" s="1171"/>
      <c r="AF749" s="1136"/>
      <c r="AG749" s="1136" t="s">
        <v>703</v>
      </c>
      <c r="AH749" s="1136"/>
      <c r="AI749" s="1161"/>
      <c r="AJ749" s="1136"/>
      <c r="AK749" s="1136"/>
      <c r="AL749" s="1136"/>
      <c r="AM749" s="1136"/>
      <c r="AN749" s="1161"/>
    </row>
    <row r="750" spans="1:40" outlineLevel="1">
      <c r="A750" s="521">
        <f>ROW()</f>
        <v>750</v>
      </c>
      <c r="B750" s="35"/>
      <c r="C750" s="758"/>
      <c r="D750" s="33" t="s">
        <v>300</v>
      </c>
      <c r="J750" s="361"/>
      <c r="K750" s="373">
        <v>3.134134537500588E-2</v>
      </c>
      <c r="L750" s="373">
        <v>3.134134537500588E-2</v>
      </c>
      <c r="M750" s="373">
        <v>3.134134537500588E-2</v>
      </c>
      <c r="N750" s="356">
        <v>3.134134537500588E-2</v>
      </c>
      <c r="O750" s="361">
        <v>1.5623070997040646E-2</v>
      </c>
      <c r="P750" s="373">
        <v>1.5623070997040646E-2</v>
      </c>
      <c r="Q750" s="373">
        <v>1.5623070997040646E-2</v>
      </c>
      <c r="R750" s="373">
        <v>1.5623070997040646E-2</v>
      </c>
      <c r="S750" s="356">
        <v>1.5623070997040646E-2</v>
      </c>
      <c r="T750" s="361">
        <v>8.632474379740393E-3</v>
      </c>
      <c r="U750" s="373">
        <v>1.7264948759480786E-2</v>
      </c>
      <c r="V750" s="373">
        <v>1.7264948759480786E-2</v>
      </c>
      <c r="W750" s="373">
        <v>1.7264948759480789E-2</v>
      </c>
      <c r="X750" s="356">
        <v>1.7264948759480789E-2</v>
      </c>
      <c r="Y750" s="361">
        <v>1.5433664934662096E-2</v>
      </c>
      <c r="Z750" s="373">
        <v>3.0867329869324188E-2</v>
      </c>
      <c r="AA750" s="373">
        <v>3.0867329869324191E-2</v>
      </c>
      <c r="AB750" s="373">
        <v>3.0867329869324191E-2</v>
      </c>
      <c r="AC750" s="373">
        <v>3.0867329869324191E-2</v>
      </c>
      <c r="AD750" s="356">
        <v>3.0867329869324191E-2</v>
      </c>
      <c r="AE750" s="361">
        <v>3.3652470232433597E-2</v>
      </c>
      <c r="AF750" s="373">
        <v>3.3652470232433597E-2</v>
      </c>
      <c r="AG750" s="373">
        <v>3.3652470232433597E-2</v>
      </c>
      <c r="AH750" s="373">
        <v>3.3652470232433597E-2</v>
      </c>
      <c r="AI750" s="356">
        <v>3.3652470232433597E-2</v>
      </c>
      <c r="AJ750" s="1870"/>
      <c r="AK750" s="1870"/>
      <c r="AL750" s="1870"/>
      <c r="AM750" s="1870"/>
      <c r="AN750" s="1871"/>
    </row>
    <row r="751" spans="1:40" outlineLevel="1">
      <c r="A751" s="521">
        <f>ROW()</f>
        <v>751</v>
      </c>
      <c r="B751" s="35"/>
      <c r="C751" s="758"/>
      <c r="D751" s="33" t="s">
        <v>301</v>
      </c>
      <c r="J751" s="361"/>
      <c r="K751" s="373"/>
      <c r="L751" s="373"/>
      <c r="M751" s="373"/>
      <c r="N751" s="356"/>
      <c r="O751" s="361"/>
      <c r="P751" s="373"/>
      <c r="Q751" s="373"/>
      <c r="R751" s="373"/>
      <c r="S751" s="356"/>
      <c r="T751" s="361">
        <v>0</v>
      </c>
      <c r="U751" s="373">
        <v>0</v>
      </c>
      <c r="V751" s="373">
        <v>0</v>
      </c>
      <c r="W751" s="373">
        <v>0</v>
      </c>
      <c r="X751" s="356">
        <v>0</v>
      </c>
      <c r="Y751" s="361">
        <v>0</v>
      </c>
      <c r="Z751" s="373">
        <v>0</v>
      </c>
      <c r="AA751" s="373">
        <v>0</v>
      </c>
      <c r="AB751" s="373">
        <v>0</v>
      </c>
      <c r="AC751" s="373">
        <v>0</v>
      </c>
      <c r="AD751" s="356">
        <v>0</v>
      </c>
      <c r="AE751" s="361">
        <v>0</v>
      </c>
      <c r="AF751" s="373">
        <v>0</v>
      </c>
      <c r="AG751" s="373">
        <v>0</v>
      </c>
      <c r="AH751" s="373">
        <v>0</v>
      </c>
      <c r="AI751" s="356">
        <v>0</v>
      </c>
      <c r="AJ751" s="1870"/>
      <c r="AK751" s="1870"/>
      <c r="AL751" s="1870"/>
      <c r="AM751" s="1870"/>
      <c r="AN751" s="1871"/>
    </row>
    <row r="752" spans="1:40" outlineLevel="1">
      <c r="A752" s="521">
        <f>ROW()</f>
        <v>752</v>
      </c>
      <c r="B752" s="35"/>
      <c r="C752" s="758"/>
      <c r="D752" s="33" t="s">
        <v>29</v>
      </c>
      <c r="J752" s="361"/>
      <c r="K752" s="373">
        <v>7.674467964533338E-2</v>
      </c>
      <c r="L752" s="373">
        <v>7.674467964533338E-2</v>
      </c>
      <c r="M752" s="373">
        <v>7.674467964533338E-2</v>
      </c>
      <c r="N752" s="356">
        <v>7.674467964533338E-2</v>
      </c>
      <c r="O752" s="361">
        <v>6.5099089118660761E-2</v>
      </c>
      <c r="P752" s="373">
        <v>6.5099089118660761E-2</v>
      </c>
      <c r="Q752" s="373">
        <v>6.5099089118660761E-2</v>
      </c>
      <c r="R752" s="373">
        <v>6.5099089118660761E-2</v>
      </c>
      <c r="S752" s="356">
        <v>6.5099089118660761E-2</v>
      </c>
      <c r="T752" s="361">
        <v>0</v>
      </c>
      <c r="U752" s="373">
        <v>0</v>
      </c>
      <c r="V752" s="373">
        <v>0</v>
      </c>
      <c r="W752" s="373">
        <v>0</v>
      </c>
      <c r="X752" s="356">
        <v>0</v>
      </c>
      <c r="Y752" s="361">
        <v>0</v>
      </c>
      <c r="Z752" s="373">
        <v>0</v>
      </c>
      <c r="AA752" s="373">
        <v>0</v>
      </c>
      <c r="AB752" s="373">
        <v>0</v>
      </c>
      <c r="AC752" s="373">
        <v>0</v>
      </c>
      <c r="AD752" s="356">
        <v>0</v>
      </c>
      <c r="AE752" s="361">
        <v>0</v>
      </c>
      <c r="AF752" s="373">
        <v>0</v>
      </c>
      <c r="AG752" s="373">
        <v>0</v>
      </c>
      <c r="AH752" s="373">
        <v>0</v>
      </c>
      <c r="AI752" s="356">
        <v>0</v>
      </c>
      <c r="AJ752" s="1870"/>
      <c r="AK752" s="1870"/>
      <c r="AL752" s="1870"/>
      <c r="AM752" s="1870"/>
      <c r="AN752" s="1871"/>
    </row>
    <row r="753" spans="1:40" outlineLevel="1">
      <c r="A753" s="521">
        <f>ROW()</f>
        <v>753</v>
      </c>
      <c r="B753" s="35"/>
      <c r="C753" s="758"/>
      <c r="D753" s="33" t="s">
        <v>30</v>
      </c>
      <c r="J753" s="361"/>
      <c r="K753" s="373">
        <v>1.2540827112978558E-3</v>
      </c>
      <c r="L753" s="373">
        <v>1.2540827112978558E-3</v>
      </c>
      <c r="M753" s="373">
        <v>1.2540827112978558E-3</v>
      </c>
      <c r="N753" s="356">
        <v>1.2540827112978558E-3</v>
      </c>
      <c r="O753" s="361">
        <v>2.1263465850858126E-2</v>
      </c>
      <c r="P753" s="373">
        <v>2.1263465850858126E-2</v>
      </c>
      <c r="Q753" s="373">
        <v>2.1263465850858126E-2</v>
      </c>
      <c r="R753" s="373">
        <v>2.1263465850858126E-2</v>
      </c>
      <c r="S753" s="356">
        <v>2.1263465850858126E-2</v>
      </c>
      <c r="T753" s="361">
        <v>4.9371997756992886E-2</v>
      </c>
      <c r="U753" s="373">
        <v>9.8743995513985758E-2</v>
      </c>
      <c r="V753" s="373">
        <v>9.8743995513985758E-2</v>
      </c>
      <c r="W753" s="373">
        <v>9.8743995513985758E-2</v>
      </c>
      <c r="X753" s="356">
        <v>9.8743995513985758E-2</v>
      </c>
      <c r="Y753" s="361">
        <v>5.5425520282808879E-2</v>
      </c>
      <c r="Z753" s="373">
        <v>0.11085104056561777</v>
      </c>
      <c r="AA753" s="373">
        <v>0.11085104056561777</v>
      </c>
      <c r="AB753" s="373">
        <v>0.11085104056561777</v>
      </c>
      <c r="AC753" s="373">
        <v>0.11085104056561777</v>
      </c>
      <c r="AD753" s="356">
        <v>0.11085104056561777</v>
      </c>
      <c r="AE753" s="361">
        <v>0.120896226670138</v>
      </c>
      <c r="AF753" s="373">
        <v>0.120896226670138</v>
      </c>
      <c r="AG753" s="373">
        <v>0.120896226670138</v>
      </c>
      <c r="AH753" s="373">
        <v>0.120896226670138</v>
      </c>
      <c r="AI753" s="356">
        <v>0.120896226670138</v>
      </c>
      <c r="AJ753" s="1870"/>
      <c r="AK753" s="1870"/>
      <c r="AL753" s="1870"/>
      <c r="AM753" s="1870"/>
      <c r="AN753" s="1871"/>
    </row>
    <row r="754" spans="1:40" outlineLevel="1">
      <c r="A754" s="521">
        <f>ROW()</f>
        <v>754</v>
      </c>
      <c r="B754" s="35"/>
      <c r="C754" s="758"/>
      <c r="D754" s="33" t="s">
        <v>31</v>
      </c>
      <c r="J754" s="361"/>
      <c r="K754" s="373">
        <v>4.573717307552623E-2</v>
      </c>
      <c r="L754" s="373">
        <v>4.573717307552623E-2</v>
      </c>
      <c r="M754" s="373">
        <v>4.573717307552623E-2</v>
      </c>
      <c r="N754" s="356">
        <v>4.573717307552623E-2</v>
      </c>
      <c r="O754" s="361">
        <v>0</v>
      </c>
      <c r="P754" s="373">
        <v>0</v>
      </c>
      <c r="Q754" s="373">
        <v>0</v>
      </c>
      <c r="R754" s="373">
        <v>0</v>
      </c>
      <c r="S754" s="356">
        <v>0</v>
      </c>
      <c r="T754" s="361">
        <v>0</v>
      </c>
      <c r="U754" s="373">
        <v>0</v>
      </c>
      <c r="V754" s="373">
        <v>0</v>
      </c>
      <c r="W754" s="373">
        <v>0</v>
      </c>
      <c r="X754" s="356">
        <v>0</v>
      </c>
      <c r="Y754" s="361">
        <v>0</v>
      </c>
      <c r="Z754" s="373">
        <v>0</v>
      </c>
      <c r="AA754" s="373">
        <v>0</v>
      </c>
      <c r="AB754" s="373">
        <v>0</v>
      </c>
      <c r="AC754" s="373">
        <v>0</v>
      </c>
      <c r="AD754" s="356">
        <v>0</v>
      </c>
      <c r="AE754" s="361">
        <v>0</v>
      </c>
      <c r="AF754" s="373">
        <v>0</v>
      </c>
      <c r="AG754" s="373">
        <v>0</v>
      </c>
      <c r="AH754" s="373">
        <v>0</v>
      </c>
      <c r="AI754" s="356">
        <v>0</v>
      </c>
      <c r="AJ754" s="1870"/>
      <c r="AK754" s="1870"/>
      <c r="AL754" s="1870"/>
      <c r="AM754" s="1870"/>
      <c r="AN754" s="1871"/>
    </row>
    <row r="755" spans="1:40" outlineLevel="1">
      <c r="A755" s="521">
        <f>ROW()</f>
        <v>755</v>
      </c>
      <c r="B755" s="35"/>
      <c r="C755" s="758"/>
      <c r="D755" s="33" t="s">
        <v>32</v>
      </c>
      <c r="J755" s="361"/>
      <c r="K755" s="373">
        <v>7.1730419512846672E-3</v>
      </c>
      <c r="L755" s="373">
        <v>7.1730419512846672E-3</v>
      </c>
      <c r="M755" s="373">
        <v>7.1730419512846672E-3</v>
      </c>
      <c r="N755" s="356">
        <v>7.1730419512846672E-3</v>
      </c>
      <c r="O755" s="361">
        <v>4.6475776076281301E-3</v>
      </c>
      <c r="P755" s="373">
        <v>4.6475776076281301E-3</v>
      </c>
      <c r="Q755" s="373">
        <v>4.6475776076281301E-3</v>
      </c>
      <c r="R755" s="373">
        <v>4.6475776076281301E-3</v>
      </c>
      <c r="S755" s="356">
        <v>4.6475776076281301E-3</v>
      </c>
      <c r="T755" s="361">
        <v>2.0954391048082976E-3</v>
      </c>
      <c r="U755" s="373">
        <v>4.1908782096165952E-3</v>
      </c>
      <c r="V755" s="373">
        <v>4.1908782096165952E-3</v>
      </c>
      <c r="W755" s="373">
        <v>4.1908782096165952E-3</v>
      </c>
      <c r="X755" s="356">
        <v>4.1908782096165952E-3</v>
      </c>
      <c r="Y755" s="361">
        <v>2.3523618221118763E-3</v>
      </c>
      <c r="Z755" s="373">
        <v>4.7047236442237525E-3</v>
      </c>
      <c r="AA755" s="373">
        <v>4.7047236442237525E-3</v>
      </c>
      <c r="AB755" s="373">
        <v>4.7047236442237525E-3</v>
      </c>
      <c r="AC755" s="373">
        <v>4.7047236442237525E-3</v>
      </c>
      <c r="AD755" s="356">
        <v>4.7047236442237525E-3</v>
      </c>
      <c r="AE755" s="361">
        <v>5.1292279915150603E-3</v>
      </c>
      <c r="AF755" s="373">
        <v>5.1292279915150603E-3</v>
      </c>
      <c r="AG755" s="373">
        <v>5.1292279915150603E-3</v>
      </c>
      <c r="AH755" s="373">
        <v>5.1292279915150603E-3</v>
      </c>
      <c r="AI755" s="356">
        <v>5.1292279915150603E-3</v>
      </c>
      <c r="AJ755" s="1870"/>
      <c r="AK755" s="1870"/>
      <c r="AL755" s="1870"/>
      <c r="AM755" s="1870"/>
      <c r="AN755" s="1871"/>
    </row>
    <row r="756" spans="1:40" outlineLevel="1">
      <c r="A756" s="521">
        <f>ROW()</f>
        <v>756</v>
      </c>
      <c r="B756" s="35"/>
      <c r="C756" s="758"/>
      <c r="D756" s="33" t="s">
        <v>33</v>
      </c>
      <c r="J756" s="361"/>
      <c r="K756" s="373">
        <v>8.8544232205469281E-3</v>
      </c>
      <c r="L756" s="373">
        <v>8.8544232205469281E-3</v>
      </c>
      <c r="M756" s="373">
        <v>8.8544232205469281E-3</v>
      </c>
      <c r="N756" s="356">
        <v>8.8544232205469281E-3</v>
      </c>
      <c r="O756" s="361">
        <v>0</v>
      </c>
      <c r="P756" s="373">
        <v>0</v>
      </c>
      <c r="Q756" s="373">
        <v>0</v>
      </c>
      <c r="R756" s="373">
        <v>0</v>
      </c>
      <c r="S756" s="356">
        <v>0</v>
      </c>
      <c r="T756" s="361">
        <v>0</v>
      </c>
      <c r="U756" s="373">
        <v>0</v>
      </c>
      <c r="V756" s="373">
        <v>0</v>
      </c>
      <c r="W756" s="373">
        <v>0</v>
      </c>
      <c r="X756" s="356">
        <v>0</v>
      </c>
      <c r="Y756" s="361">
        <v>0</v>
      </c>
      <c r="Z756" s="373">
        <v>0</v>
      </c>
      <c r="AA756" s="373">
        <v>0</v>
      </c>
      <c r="AB756" s="373">
        <v>0</v>
      </c>
      <c r="AC756" s="373">
        <v>0</v>
      </c>
      <c r="AD756" s="356">
        <v>0</v>
      </c>
      <c r="AE756" s="361">
        <v>0</v>
      </c>
      <c r="AF756" s="373">
        <v>0</v>
      </c>
      <c r="AG756" s="373">
        <v>0</v>
      </c>
      <c r="AH756" s="373">
        <v>0</v>
      </c>
      <c r="AI756" s="356">
        <v>0</v>
      </c>
      <c r="AJ756" s="1870"/>
      <c r="AK756" s="1870"/>
      <c r="AL756" s="1870"/>
      <c r="AM756" s="1870"/>
      <c r="AN756" s="1871"/>
    </row>
    <row r="757" spans="1:40" outlineLevel="1">
      <c r="A757" s="521">
        <f>ROW()</f>
        <v>757</v>
      </c>
      <c r="B757" s="35"/>
      <c r="C757" s="758"/>
      <c r="D757" s="33" t="s">
        <v>27</v>
      </c>
      <c r="J757" s="361"/>
      <c r="K757" s="373">
        <v>3.0031607142403474E-3</v>
      </c>
      <c r="L757" s="373">
        <v>3.0031607142403474E-3</v>
      </c>
      <c r="M757" s="373">
        <v>3.0031607142403474E-3</v>
      </c>
      <c r="N757" s="356">
        <v>3.0031607142403474E-3</v>
      </c>
      <c r="O757" s="361">
        <v>1.5906461986454491E-3</v>
      </c>
      <c r="P757" s="373">
        <v>1.5906461986454491E-3</v>
      </c>
      <c r="Q757" s="373">
        <v>1.5906461986454491E-3</v>
      </c>
      <c r="R757" s="373">
        <v>1.5906461986454491E-3</v>
      </c>
      <c r="S757" s="356">
        <v>1.5906461986454491E-3</v>
      </c>
      <c r="T757" s="361">
        <v>7.8928814091394747E-4</v>
      </c>
      <c r="U757" s="373">
        <v>1.5785762818278949E-3</v>
      </c>
      <c r="V757" s="373">
        <v>1.5785762818278952E-3</v>
      </c>
      <c r="W757" s="373">
        <v>1.5785762818278952E-3</v>
      </c>
      <c r="X757" s="356">
        <v>1.5785762818278952E-3</v>
      </c>
      <c r="Y757" s="361">
        <v>8.8606310967050844E-4</v>
      </c>
      <c r="Z757" s="373">
        <v>1.7721262193410169E-3</v>
      </c>
      <c r="AA757" s="373">
        <v>1.7721262193410169E-3</v>
      </c>
      <c r="AB757" s="373">
        <v>1.7721262193410171E-3</v>
      </c>
      <c r="AC757" s="373">
        <v>1.7721262193410171E-3</v>
      </c>
      <c r="AD757" s="356">
        <v>1.7721262193410171E-3</v>
      </c>
      <c r="AE757" s="361">
        <v>1.9320240881526699E-3</v>
      </c>
      <c r="AF757" s="373">
        <v>1.9320240881526699E-3</v>
      </c>
      <c r="AG757" s="373">
        <v>1.9320240881526699E-3</v>
      </c>
      <c r="AH757" s="373">
        <v>1.9320240881526699E-3</v>
      </c>
      <c r="AI757" s="356">
        <v>1.9320240881526699E-3</v>
      </c>
      <c r="AJ757" s="1870"/>
      <c r="AK757" s="1870"/>
      <c r="AL757" s="1870"/>
      <c r="AM757" s="1870"/>
      <c r="AN757" s="1871"/>
    </row>
    <row r="758" spans="1:40" outlineLevel="1">
      <c r="A758" s="521">
        <f>ROW()</f>
        <v>758</v>
      </c>
      <c r="B758" s="35"/>
      <c r="C758" s="758"/>
      <c r="D758" s="33" t="s">
        <v>34</v>
      </c>
      <c r="J758" s="361"/>
      <c r="K758" s="373">
        <v>0.37167956688426962</v>
      </c>
      <c r="L758" s="373">
        <v>0.37167956688426962</v>
      </c>
      <c r="M758" s="373">
        <v>0.37167956688426962</v>
      </c>
      <c r="N758" s="356">
        <v>0.37167956688426962</v>
      </c>
      <c r="O758" s="361">
        <v>0.43149335302806496</v>
      </c>
      <c r="P758" s="373">
        <v>0.43149335302806496</v>
      </c>
      <c r="Q758" s="373">
        <v>0.43149335302806496</v>
      </c>
      <c r="R758" s="373">
        <v>0.43149335302806496</v>
      </c>
      <c r="S758" s="356">
        <v>0.43149335302806496</v>
      </c>
      <c r="T758" s="361">
        <v>0.24307643453475294</v>
      </c>
      <c r="U758" s="373">
        <v>0.48615286906950583</v>
      </c>
      <c r="V758" s="373">
        <v>0.48615286906950589</v>
      </c>
      <c r="W758" s="373">
        <v>0.48615286906950589</v>
      </c>
      <c r="X758" s="356">
        <v>0.48615286906950589</v>
      </c>
      <c r="Y758" s="361">
        <v>0.2728801439004076</v>
      </c>
      <c r="Z758" s="373">
        <v>0.5457602878008152</v>
      </c>
      <c r="AA758" s="373">
        <v>0.5457602878008152</v>
      </c>
      <c r="AB758" s="373">
        <v>0.54576028780081509</v>
      </c>
      <c r="AC758" s="373">
        <v>0.5457602878008152</v>
      </c>
      <c r="AD758" s="356">
        <v>0.5457602878008152</v>
      </c>
      <c r="AE758" s="361">
        <v>0.595003905974827</v>
      </c>
      <c r="AF758" s="373">
        <v>0.595003905974827</v>
      </c>
      <c r="AG758" s="373">
        <v>0.595003905974827</v>
      </c>
      <c r="AH758" s="373">
        <v>0.595003905974827</v>
      </c>
      <c r="AI758" s="356">
        <v>0.595003905974827</v>
      </c>
      <c r="AJ758" s="1870"/>
      <c r="AK758" s="1870"/>
      <c r="AL758" s="1870"/>
      <c r="AM758" s="1870"/>
      <c r="AN758" s="1871"/>
    </row>
    <row r="759" spans="1:40" outlineLevel="1">
      <c r="A759" s="521">
        <f>ROW()</f>
        <v>759</v>
      </c>
      <c r="B759" s="35"/>
      <c r="C759" s="758"/>
      <c r="D759" s="33" t="s">
        <v>35</v>
      </c>
      <c r="J759" s="361"/>
      <c r="K759" s="373">
        <v>0.55861436692194477</v>
      </c>
      <c r="L759" s="373">
        <v>0.55861436692194477</v>
      </c>
      <c r="M759" s="373">
        <v>0.55861436692194477</v>
      </c>
      <c r="N759" s="356">
        <v>0.55861436692194477</v>
      </c>
      <c r="O759" s="361">
        <v>0</v>
      </c>
      <c r="P759" s="373">
        <v>2.7755575615628914E-16</v>
      </c>
      <c r="Q759" s="373">
        <v>0</v>
      </c>
      <c r="R759" s="373">
        <v>0</v>
      </c>
      <c r="S759" s="356">
        <v>0</v>
      </c>
      <c r="T759" s="361">
        <v>0</v>
      </c>
      <c r="U759" s="373">
        <v>0</v>
      </c>
      <c r="V759" s="373">
        <v>0</v>
      </c>
      <c r="W759" s="373">
        <v>0</v>
      </c>
      <c r="X759" s="356">
        <v>0</v>
      </c>
      <c r="Y759" s="361">
        <v>0</v>
      </c>
      <c r="Z759" s="373">
        <v>0</v>
      </c>
      <c r="AA759" s="373">
        <v>0</v>
      </c>
      <c r="AB759" s="373">
        <v>0</v>
      </c>
      <c r="AC759" s="373">
        <v>0</v>
      </c>
      <c r="AD759" s="356">
        <v>0</v>
      </c>
      <c r="AE759" s="361">
        <v>1.9533057620841499E-2</v>
      </c>
      <c r="AF759" s="373">
        <v>0</v>
      </c>
      <c r="AG759" s="373">
        <v>0</v>
      </c>
      <c r="AH759" s="373">
        <v>0</v>
      </c>
      <c r="AI759" s="356">
        <v>0</v>
      </c>
      <c r="AJ759" s="1870"/>
      <c r="AK759" s="1870"/>
      <c r="AL759" s="1870"/>
      <c r="AM759" s="1870"/>
      <c r="AN759" s="1871"/>
    </row>
    <row r="760" spans="1:40" outlineLevel="1">
      <c r="A760" s="521">
        <f>ROW()</f>
        <v>760</v>
      </c>
      <c r="B760" s="35"/>
      <c r="C760" s="758"/>
      <c r="D760" s="33" t="s">
        <v>302</v>
      </c>
      <c r="J760" s="361"/>
      <c r="K760" s="373"/>
      <c r="L760" s="373"/>
      <c r="M760" s="373"/>
      <c r="N760" s="356"/>
      <c r="O760" s="361"/>
      <c r="P760" s="373"/>
      <c r="Q760" s="373"/>
      <c r="R760" s="373"/>
      <c r="S760" s="356"/>
      <c r="T760" s="361">
        <v>0</v>
      </c>
      <c r="U760" s="373">
        <v>0</v>
      </c>
      <c r="V760" s="373">
        <v>0</v>
      </c>
      <c r="W760" s="373">
        <v>0</v>
      </c>
      <c r="X760" s="356">
        <v>0</v>
      </c>
      <c r="Y760" s="361">
        <v>0</v>
      </c>
      <c r="Z760" s="373">
        <v>0</v>
      </c>
      <c r="AA760" s="373">
        <v>0</v>
      </c>
      <c r="AB760" s="373">
        <v>0</v>
      </c>
      <c r="AC760" s="373">
        <v>0</v>
      </c>
      <c r="AD760" s="356">
        <v>0</v>
      </c>
      <c r="AE760" s="361">
        <v>0</v>
      </c>
      <c r="AF760" s="373">
        <v>0</v>
      </c>
      <c r="AG760" s="373">
        <v>0</v>
      </c>
      <c r="AH760" s="373">
        <v>0</v>
      </c>
      <c r="AI760" s="356">
        <v>0</v>
      </c>
      <c r="AJ760" s="1870"/>
      <c r="AK760" s="1870"/>
      <c r="AL760" s="1870"/>
      <c r="AM760" s="1870"/>
      <c r="AN760" s="1871"/>
    </row>
    <row r="761" spans="1:40" outlineLevel="1">
      <c r="A761" s="521">
        <f>ROW()</f>
        <v>761</v>
      </c>
      <c r="B761" s="35"/>
      <c r="C761" s="758"/>
      <c r="D761" s="33" t="s">
        <v>36</v>
      </c>
      <c r="J761" s="361"/>
      <c r="K761" s="373">
        <v>0</v>
      </c>
      <c r="L761" s="373">
        <v>0</v>
      </c>
      <c r="M761" s="373">
        <v>0</v>
      </c>
      <c r="N761" s="356">
        <v>0</v>
      </c>
      <c r="O761" s="361">
        <v>0.13405307963756818</v>
      </c>
      <c r="P761" s="373">
        <v>0.13405307963756818</v>
      </c>
      <c r="Q761" s="373">
        <v>0.13405307963756818</v>
      </c>
      <c r="R761" s="373">
        <v>0.13405307963756818</v>
      </c>
      <c r="S761" s="356">
        <v>0.13405307963756818</v>
      </c>
      <c r="T761" s="361">
        <v>0</v>
      </c>
      <c r="U761" s="373">
        <v>0</v>
      </c>
      <c r="V761" s="373">
        <v>0</v>
      </c>
      <c r="W761" s="373">
        <v>0</v>
      </c>
      <c r="X761" s="356">
        <v>0</v>
      </c>
      <c r="Y761" s="361">
        <v>0</v>
      </c>
      <c r="Z761" s="373">
        <v>0</v>
      </c>
      <c r="AA761" s="373">
        <v>0</v>
      </c>
      <c r="AB761" s="373">
        <v>0</v>
      </c>
      <c r="AC761" s="373">
        <v>0</v>
      </c>
      <c r="AD761" s="356">
        <v>0</v>
      </c>
      <c r="AE761" s="361">
        <v>0</v>
      </c>
      <c r="AF761" s="373">
        <v>0</v>
      </c>
      <c r="AG761" s="373">
        <v>0</v>
      </c>
      <c r="AH761" s="373">
        <v>0</v>
      </c>
      <c r="AI761" s="356">
        <v>0</v>
      </c>
      <c r="AJ761" s="1870"/>
      <c r="AK761" s="1870"/>
      <c r="AL761" s="1870"/>
      <c r="AM761" s="1870"/>
      <c r="AN761" s="1871"/>
    </row>
    <row r="762" spans="1:40" outlineLevel="1">
      <c r="A762" s="521">
        <f>ROW()</f>
        <v>762</v>
      </c>
      <c r="B762" s="35"/>
      <c r="C762" s="758"/>
      <c r="D762" s="33" t="s">
        <v>583</v>
      </c>
      <c r="J762" s="361"/>
      <c r="K762" s="373"/>
      <c r="L762" s="373"/>
      <c r="M762" s="373"/>
      <c r="N762" s="356"/>
      <c r="O762" s="361"/>
      <c r="P762" s="373"/>
      <c r="Q762" s="373"/>
      <c r="R762" s="373"/>
      <c r="S762" s="356"/>
      <c r="T762" s="361"/>
      <c r="U762" s="373"/>
      <c r="V762" s="373"/>
      <c r="W762" s="373"/>
      <c r="X762" s="356"/>
      <c r="Y762" s="361">
        <v>0</v>
      </c>
      <c r="Z762" s="373">
        <v>0</v>
      </c>
      <c r="AA762" s="373">
        <v>0</v>
      </c>
      <c r="AB762" s="373">
        <v>0</v>
      </c>
      <c r="AC762" s="373">
        <v>0</v>
      </c>
      <c r="AD762" s="356">
        <v>0</v>
      </c>
      <c r="AE762" s="361">
        <v>0</v>
      </c>
      <c r="AF762" s="373">
        <v>0</v>
      </c>
      <c r="AG762" s="373">
        <v>0</v>
      </c>
      <c r="AH762" s="373">
        <v>0</v>
      </c>
      <c r="AI762" s="356">
        <v>0</v>
      </c>
      <c r="AJ762" s="1870"/>
      <c r="AK762" s="1870"/>
      <c r="AL762" s="1870"/>
      <c r="AM762" s="1870"/>
      <c r="AN762" s="1871"/>
    </row>
    <row r="763" spans="1:40" outlineLevel="1">
      <c r="A763" s="521">
        <f>ROW()</f>
        <v>763</v>
      </c>
      <c r="B763" s="35"/>
      <c r="C763" s="758"/>
      <c r="D763" s="33" t="s">
        <v>81</v>
      </c>
      <c r="J763" s="361"/>
      <c r="K763" s="373">
        <v>0</v>
      </c>
      <c r="L763" s="373">
        <v>0</v>
      </c>
      <c r="M763" s="373">
        <v>0</v>
      </c>
      <c r="N763" s="356">
        <v>0</v>
      </c>
      <c r="O763" s="361">
        <v>8.9652806499261454E-4</v>
      </c>
      <c r="P763" s="373">
        <v>8.9652806499261454E-4</v>
      </c>
      <c r="Q763" s="373">
        <v>8.9652806499261454E-4</v>
      </c>
      <c r="R763" s="373">
        <v>8.9652806499261454E-4</v>
      </c>
      <c r="S763" s="1621">
        <v>8.9652806499261595E-4</v>
      </c>
      <c r="T763" s="361">
        <v>0</v>
      </c>
      <c r="U763" s="373">
        <v>0</v>
      </c>
      <c r="V763" s="373">
        <v>0</v>
      </c>
      <c r="W763" s="373">
        <v>0</v>
      </c>
      <c r="X763" s="356">
        <v>0</v>
      </c>
      <c r="Y763" s="361">
        <v>0</v>
      </c>
      <c r="Z763" s="373">
        <v>0</v>
      </c>
      <c r="AA763" s="373">
        <v>0</v>
      </c>
      <c r="AB763" s="373">
        <v>0</v>
      </c>
      <c r="AC763" s="373">
        <v>0</v>
      </c>
      <c r="AD763" s="356">
        <v>0</v>
      </c>
      <c r="AE763" s="361">
        <v>0</v>
      </c>
      <c r="AF763" s="373">
        <v>0</v>
      </c>
      <c r="AG763" s="373">
        <v>0</v>
      </c>
      <c r="AH763" s="373">
        <v>0</v>
      </c>
      <c r="AI763" s="356">
        <v>0</v>
      </c>
      <c r="AJ763" s="1870"/>
      <c r="AK763" s="1870"/>
      <c r="AL763" s="1870"/>
      <c r="AM763" s="1870"/>
      <c r="AN763" s="1871"/>
    </row>
    <row r="764" spans="1:40" outlineLevel="1">
      <c r="A764" s="521">
        <f>ROW()</f>
        <v>764</v>
      </c>
      <c r="B764" s="35"/>
      <c r="C764" s="758"/>
      <c r="D764" s="33" t="s">
        <v>28</v>
      </c>
      <c r="J764" s="361"/>
      <c r="K764" s="373">
        <v>0</v>
      </c>
      <c r="L764" s="373">
        <v>0</v>
      </c>
      <c r="M764" s="373">
        <v>0</v>
      </c>
      <c r="N764" s="356">
        <v>0</v>
      </c>
      <c r="O764" s="361">
        <v>0</v>
      </c>
      <c r="P764" s="373">
        <v>0</v>
      </c>
      <c r="Q764" s="373">
        <v>0</v>
      </c>
      <c r="R764" s="373">
        <v>0</v>
      </c>
      <c r="S764" s="356">
        <v>0</v>
      </c>
      <c r="T764" s="361">
        <v>0</v>
      </c>
      <c r="U764" s="373">
        <v>0</v>
      </c>
      <c r="V764" s="373">
        <v>0</v>
      </c>
      <c r="W764" s="373">
        <v>0</v>
      </c>
      <c r="X764" s="356">
        <v>0</v>
      </c>
      <c r="Y764" s="361">
        <v>0</v>
      </c>
      <c r="Z764" s="373">
        <v>0</v>
      </c>
      <c r="AA764" s="373">
        <v>0</v>
      </c>
      <c r="AB764" s="373">
        <v>0</v>
      </c>
      <c r="AC764" s="373">
        <v>0</v>
      </c>
      <c r="AD764" s="356">
        <v>0</v>
      </c>
      <c r="AE764" s="361">
        <v>0</v>
      </c>
      <c r="AF764" s="373">
        <v>0</v>
      </c>
      <c r="AG764" s="373">
        <v>0</v>
      </c>
      <c r="AH764" s="373">
        <v>0</v>
      </c>
      <c r="AI764" s="356">
        <v>0</v>
      </c>
      <c r="AJ764" s="1870"/>
      <c r="AK764" s="1870"/>
      <c r="AL764" s="1870"/>
      <c r="AM764" s="1870"/>
      <c r="AN764" s="1871"/>
    </row>
    <row r="765" spans="1:40" outlineLevel="1">
      <c r="A765" s="521">
        <f>ROW()</f>
        <v>765</v>
      </c>
      <c r="B765" s="35"/>
      <c r="C765" s="758"/>
      <c r="D765" s="45" t="s">
        <v>443</v>
      </c>
      <c r="E765" s="45"/>
      <c r="F765" s="45"/>
      <c r="G765" s="45"/>
      <c r="H765" s="45"/>
      <c r="I765" s="45"/>
      <c r="J765" s="362"/>
      <c r="K765" s="374">
        <v>0</v>
      </c>
      <c r="L765" s="374">
        <v>0</v>
      </c>
      <c r="M765" s="374">
        <v>0</v>
      </c>
      <c r="N765" s="363">
        <v>0</v>
      </c>
      <c r="O765" s="362">
        <v>0</v>
      </c>
      <c r="P765" s="374">
        <v>0</v>
      </c>
      <c r="Q765" s="374">
        <v>0</v>
      </c>
      <c r="R765" s="374">
        <v>0</v>
      </c>
      <c r="S765" s="363">
        <v>0</v>
      </c>
      <c r="T765" s="362">
        <v>0</v>
      </c>
      <c r="U765" s="374">
        <v>0</v>
      </c>
      <c r="V765" s="374">
        <v>0</v>
      </c>
      <c r="W765" s="374">
        <v>0</v>
      </c>
      <c r="X765" s="363">
        <v>0</v>
      </c>
      <c r="Y765" s="362">
        <v>0</v>
      </c>
      <c r="Z765" s="374">
        <v>0</v>
      </c>
      <c r="AA765" s="374">
        <v>0</v>
      </c>
      <c r="AB765" s="374">
        <v>0</v>
      </c>
      <c r="AC765" s="374">
        <v>0</v>
      </c>
      <c r="AD765" s="363">
        <v>0</v>
      </c>
      <c r="AE765" s="362">
        <v>0</v>
      </c>
      <c r="AF765" s="374">
        <v>0</v>
      </c>
      <c r="AG765" s="374">
        <v>0</v>
      </c>
      <c r="AH765" s="374">
        <v>0</v>
      </c>
      <c r="AI765" s="363">
        <v>0</v>
      </c>
      <c r="AJ765" s="1872"/>
      <c r="AK765" s="1872"/>
      <c r="AL765" s="1872"/>
      <c r="AM765" s="1872"/>
      <c r="AN765" s="1873"/>
    </row>
    <row r="766" spans="1:40" outlineLevel="1">
      <c r="A766" s="521">
        <f>ROW()</f>
        <v>766</v>
      </c>
      <c r="B766" s="35"/>
      <c r="C766" s="758"/>
      <c r="D766" s="33" t="s">
        <v>24</v>
      </c>
      <c r="F766" s="151"/>
      <c r="G766" s="151"/>
      <c r="H766" s="151"/>
      <c r="I766" s="151"/>
      <c r="J766" s="251">
        <f t="shared" ref="J766:AN766" si="721">SUM(J750:J765)</f>
        <v>0</v>
      </c>
      <c r="K766" s="58">
        <f t="shared" si="721"/>
        <v>1.1044018404994498</v>
      </c>
      <c r="L766" s="58">
        <f t="shared" si="721"/>
        <v>1.1044018404994498</v>
      </c>
      <c r="M766" s="58">
        <f t="shared" si="721"/>
        <v>1.1044018404994498</v>
      </c>
      <c r="N766" s="247">
        <f t="shared" si="721"/>
        <v>1.1044018404994498</v>
      </c>
      <c r="O766" s="251">
        <f t="shared" si="721"/>
        <v>0.67466681050345889</v>
      </c>
      <c r="P766" s="58">
        <f t="shared" si="721"/>
        <v>0.67466681050345911</v>
      </c>
      <c r="Q766" s="58">
        <f t="shared" si="721"/>
        <v>0.67466681050345889</v>
      </c>
      <c r="R766" s="58">
        <f t="shared" si="721"/>
        <v>0.67466681050345889</v>
      </c>
      <c r="S766" s="247">
        <f t="shared" si="721"/>
        <v>0.67466681050345889</v>
      </c>
      <c r="T766" s="251">
        <f t="shared" si="721"/>
        <v>0.30396563391720849</v>
      </c>
      <c r="U766" s="58">
        <f t="shared" si="721"/>
        <v>0.60793126783441687</v>
      </c>
      <c r="V766" s="58">
        <f t="shared" si="721"/>
        <v>0.60793126783441687</v>
      </c>
      <c r="W766" s="58">
        <f t="shared" si="721"/>
        <v>0.60793126783441687</v>
      </c>
      <c r="X766" s="247">
        <f t="shared" si="721"/>
        <v>0.60793126783441687</v>
      </c>
      <c r="Y766" s="251">
        <f t="shared" si="721"/>
        <v>0.34697775404966097</v>
      </c>
      <c r="Z766" s="58">
        <f t="shared" si="721"/>
        <v>0.69395550809932194</v>
      </c>
      <c r="AA766" s="58">
        <f t="shared" si="721"/>
        <v>0.69395550809932194</v>
      </c>
      <c r="AB766" s="58">
        <f t="shared" si="721"/>
        <v>0.69395550809932183</v>
      </c>
      <c r="AC766" s="58">
        <f t="shared" si="721"/>
        <v>0.69395550809932194</v>
      </c>
      <c r="AD766" s="247">
        <f t="shared" si="721"/>
        <v>0.69395550809932194</v>
      </c>
      <c r="AE766" s="251">
        <f t="shared" si="721"/>
        <v>0.77614691257790769</v>
      </c>
      <c r="AF766" s="58">
        <f t="shared" si="721"/>
        <v>0.75661385495706623</v>
      </c>
      <c r="AG766" s="58">
        <f t="shared" si="721"/>
        <v>0.75661385495706623</v>
      </c>
      <c r="AH766" s="58">
        <f t="shared" si="721"/>
        <v>0.75661385495706623</v>
      </c>
      <c r="AI766" s="247">
        <f t="shared" si="721"/>
        <v>0.75661385495706623</v>
      </c>
      <c r="AJ766" s="58">
        <f t="shared" si="721"/>
        <v>0</v>
      </c>
      <c r="AK766" s="58">
        <f t="shared" si="721"/>
        <v>0</v>
      </c>
      <c r="AL766" s="58">
        <f t="shared" si="721"/>
        <v>0</v>
      </c>
      <c r="AM766" s="58">
        <f t="shared" si="721"/>
        <v>0</v>
      </c>
      <c r="AN766" s="247">
        <f t="shared" si="721"/>
        <v>0</v>
      </c>
    </row>
    <row r="767" spans="1:40" outlineLevel="1">
      <c r="A767" s="521">
        <f>ROW()</f>
        <v>767</v>
      </c>
      <c r="B767" s="35"/>
      <c r="C767" s="756" t="s">
        <v>107</v>
      </c>
      <c r="J767" s="1906" t="str">
        <f>J$731</f>
        <v>Approved 1 (FA1) [m$ 31/12/2023]</v>
      </c>
      <c r="K767" s="1907"/>
      <c r="L767" s="1907"/>
      <c r="M767" s="1907"/>
      <c r="N767" s="1908"/>
      <c r="O767" s="1906" t="str">
        <f t="shared" ref="O767" si="722">O$731</f>
        <v>Approved 2 [m$ 31/12/2023]</v>
      </c>
      <c r="P767" s="1907"/>
      <c r="Q767" s="1907"/>
      <c r="R767" s="1907"/>
      <c r="S767" s="1908"/>
      <c r="T767" s="1906" t="str">
        <f t="shared" ref="T767" si="723">T$731</f>
        <v>Approved 3 [m$ 31/12/2023]</v>
      </c>
      <c r="U767" s="1907"/>
      <c r="V767" s="1907"/>
      <c r="W767" s="1907"/>
      <c r="X767" s="1908"/>
      <c r="Y767" s="1906" t="str">
        <f>IF(Y$731="","",Y$731)</f>
        <v>Approved 4 [m$ 31/12/2023]</v>
      </c>
      <c r="Z767" s="1907"/>
      <c r="AA767" s="1907"/>
      <c r="AB767" s="1907"/>
      <c r="AC767" s="1907"/>
      <c r="AD767" s="1908"/>
      <c r="AE767" s="1413"/>
      <c r="AF767" s="1137"/>
      <c r="AG767" s="1137" t="str">
        <f>IF(AG$731="","",AG$731)</f>
        <v>Approved 5 [m$ 31/12/2023]</v>
      </c>
      <c r="AH767" s="1137"/>
      <c r="AI767" s="1160"/>
      <c r="AJ767" s="1137"/>
      <c r="AK767" s="1137"/>
      <c r="AL767" s="1137"/>
      <c r="AM767" s="1137"/>
      <c r="AN767" s="1160"/>
    </row>
    <row r="768" spans="1:40" outlineLevel="1">
      <c r="A768" s="521">
        <f>ROW()</f>
        <v>768</v>
      </c>
      <c r="B768" s="35"/>
      <c r="C768" s="758"/>
      <c r="D768" s="33" t="s">
        <v>300</v>
      </c>
      <c r="J768" s="228">
        <f t="shared" ref="J768:S768" si="724">J750*$N$43</f>
        <v>0</v>
      </c>
      <c r="K768" s="51">
        <f t="shared" si="724"/>
        <v>5.2316773985226959E-2</v>
      </c>
      <c r="L768" s="51">
        <f t="shared" si="724"/>
        <v>5.2316773985226959E-2</v>
      </c>
      <c r="M768" s="51">
        <f t="shared" si="724"/>
        <v>5.2316773985226959E-2</v>
      </c>
      <c r="N768" s="229">
        <f t="shared" si="724"/>
        <v>5.2316773985226959E-2</v>
      </c>
      <c r="O768" s="228">
        <f t="shared" si="724"/>
        <v>2.6078927516594411E-2</v>
      </c>
      <c r="P768" s="51">
        <f t="shared" si="724"/>
        <v>2.6078927516594411E-2</v>
      </c>
      <c r="Q768" s="51">
        <f t="shared" si="724"/>
        <v>2.6078927516594411E-2</v>
      </c>
      <c r="R768" s="51">
        <f t="shared" si="724"/>
        <v>2.6078927516594411E-2</v>
      </c>
      <c r="S768" s="229">
        <f t="shared" si="724"/>
        <v>2.6078927516594411E-2</v>
      </c>
      <c r="T768" s="228">
        <f t="shared" ref="T768:X777" si="725">T750*$S$43</f>
        <v>1.2454507002086827E-2</v>
      </c>
      <c r="U768" s="51">
        <f t="shared" si="725"/>
        <v>2.4909014004173655E-2</v>
      </c>
      <c r="V768" s="51">
        <f t="shared" si="725"/>
        <v>2.4909014004173655E-2</v>
      </c>
      <c r="W768" s="51">
        <f t="shared" si="725"/>
        <v>2.4909014004173662E-2</v>
      </c>
      <c r="X768" s="229">
        <f t="shared" si="725"/>
        <v>2.4909014004173662E-2</v>
      </c>
      <c r="Y768" s="228">
        <f t="shared" ref="Y768:AD777" si="726">Y750*$X$43</f>
        <v>1.9834955595916061E-2</v>
      </c>
      <c r="Z768" s="51">
        <f t="shared" si="726"/>
        <v>3.9669911191832122E-2</v>
      </c>
      <c r="AA768" s="51">
        <f t="shared" si="726"/>
        <v>3.9669911191832122E-2</v>
      </c>
      <c r="AB768" s="51">
        <f t="shared" si="726"/>
        <v>3.9669911191832122E-2</v>
      </c>
      <c r="AC768" s="51">
        <f t="shared" si="726"/>
        <v>3.9669911191832122E-2</v>
      </c>
      <c r="AD768" s="229">
        <f t="shared" si="726"/>
        <v>3.9669911191832122E-2</v>
      </c>
      <c r="AE768" s="228">
        <f>AE750*$AD$43</f>
        <v>3.9415672965871021E-2</v>
      </c>
      <c r="AF768" s="51">
        <f t="shared" ref="AF768:AI768" si="727">AF750*$AD$43</f>
        <v>3.9415672965871021E-2</v>
      </c>
      <c r="AG768" s="51">
        <f t="shared" si="727"/>
        <v>3.9415672965871021E-2</v>
      </c>
      <c r="AH768" s="51">
        <f t="shared" si="727"/>
        <v>3.9415672965871021E-2</v>
      </c>
      <c r="AI768" s="229">
        <f t="shared" si="727"/>
        <v>3.9415672965871021E-2</v>
      </c>
      <c r="AJ768" s="51">
        <f>AJ750*$AH$43</f>
        <v>0</v>
      </c>
      <c r="AK768" s="51">
        <f t="shared" ref="AK768:AN768" si="728">AK750*$AH$43</f>
        <v>0</v>
      </c>
      <c r="AL768" s="51">
        <f t="shared" si="728"/>
        <v>0</v>
      </c>
      <c r="AM768" s="51">
        <f t="shared" si="728"/>
        <v>0</v>
      </c>
      <c r="AN768" s="229">
        <f t="shared" si="728"/>
        <v>0</v>
      </c>
    </row>
    <row r="769" spans="1:40" outlineLevel="1">
      <c r="A769" s="521">
        <f>ROW()</f>
        <v>769</v>
      </c>
      <c r="B769" s="35"/>
      <c r="C769" s="758"/>
      <c r="D769" s="33" t="s">
        <v>301</v>
      </c>
      <c r="J769" s="228">
        <f t="shared" ref="J769:S769" si="729">J751*$N$43</f>
        <v>0</v>
      </c>
      <c r="K769" s="51">
        <f t="shared" si="729"/>
        <v>0</v>
      </c>
      <c r="L769" s="51">
        <f t="shared" si="729"/>
        <v>0</v>
      </c>
      <c r="M769" s="51">
        <f t="shared" si="729"/>
        <v>0</v>
      </c>
      <c r="N769" s="229">
        <f t="shared" si="729"/>
        <v>0</v>
      </c>
      <c r="O769" s="228">
        <f t="shared" si="729"/>
        <v>0</v>
      </c>
      <c r="P769" s="51">
        <f t="shared" si="729"/>
        <v>0</v>
      </c>
      <c r="Q769" s="51">
        <f t="shared" si="729"/>
        <v>0</v>
      </c>
      <c r="R769" s="51">
        <f t="shared" si="729"/>
        <v>0</v>
      </c>
      <c r="S769" s="229">
        <f t="shared" si="729"/>
        <v>0</v>
      </c>
      <c r="T769" s="228">
        <f t="shared" si="725"/>
        <v>0</v>
      </c>
      <c r="U769" s="51">
        <f t="shared" si="725"/>
        <v>0</v>
      </c>
      <c r="V769" s="51">
        <f t="shared" si="725"/>
        <v>0</v>
      </c>
      <c r="W769" s="51">
        <f t="shared" si="725"/>
        <v>0</v>
      </c>
      <c r="X769" s="229">
        <f t="shared" si="725"/>
        <v>0</v>
      </c>
      <c r="Y769" s="228">
        <f t="shared" si="726"/>
        <v>0</v>
      </c>
      <c r="Z769" s="51">
        <f t="shared" si="726"/>
        <v>0</v>
      </c>
      <c r="AA769" s="51">
        <f t="shared" si="726"/>
        <v>0</v>
      </c>
      <c r="AB769" s="51">
        <f t="shared" si="726"/>
        <v>0</v>
      </c>
      <c r="AC769" s="51">
        <f t="shared" si="726"/>
        <v>0</v>
      </c>
      <c r="AD769" s="229">
        <f t="shared" si="726"/>
        <v>0</v>
      </c>
      <c r="AE769" s="228">
        <f t="shared" ref="AE769:AI769" si="730">AE751*$AD$43</f>
        <v>0</v>
      </c>
      <c r="AF769" s="51">
        <f t="shared" si="730"/>
        <v>0</v>
      </c>
      <c r="AG769" s="51">
        <f t="shared" si="730"/>
        <v>0</v>
      </c>
      <c r="AH769" s="51">
        <f t="shared" si="730"/>
        <v>0</v>
      </c>
      <c r="AI769" s="229">
        <f t="shared" si="730"/>
        <v>0</v>
      </c>
      <c r="AJ769" s="51">
        <f t="shared" ref="AJ769:AN769" si="731">AJ751*$AH$43</f>
        <v>0</v>
      </c>
      <c r="AK769" s="51">
        <f t="shared" si="731"/>
        <v>0</v>
      </c>
      <c r="AL769" s="51">
        <f t="shared" si="731"/>
        <v>0</v>
      </c>
      <c r="AM769" s="51">
        <f t="shared" si="731"/>
        <v>0</v>
      </c>
      <c r="AN769" s="229">
        <f t="shared" si="731"/>
        <v>0</v>
      </c>
    </row>
    <row r="770" spans="1:40" outlineLevel="1">
      <c r="A770" s="521">
        <f>ROW()</f>
        <v>770</v>
      </c>
      <c r="B770" s="35"/>
      <c r="C770" s="758"/>
      <c r="D770" s="33" t="s">
        <v>29</v>
      </c>
      <c r="J770" s="228">
        <f t="shared" ref="J770:S770" si="732">J752*$N$43</f>
        <v>0</v>
      </c>
      <c r="K770" s="51">
        <f t="shared" si="732"/>
        <v>0.12810662757239089</v>
      </c>
      <c r="L770" s="51">
        <f t="shared" si="732"/>
        <v>0.12810662757239089</v>
      </c>
      <c r="M770" s="51">
        <f t="shared" si="732"/>
        <v>0.12810662757239089</v>
      </c>
      <c r="N770" s="229">
        <f t="shared" si="732"/>
        <v>0.12810662757239089</v>
      </c>
      <c r="O770" s="228">
        <f t="shared" si="732"/>
        <v>0.10866713892828488</v>
      </c>
      <c r="P770" s="51">
        <f t="shared" si="732"/>
        <v>0.10866713892828488</v>
      </c>
      <c r="Q770" s="51">
        <f t="shared" si="732"/>
        <v>0.10866713892828488</v>
      </c>
      <c r="R770" s="51">
        <f t="shared" si="732"/>
        <v>0.10866713892828488</v>
      </c>
      <c r="S770" s="229">
        <f t="shared" si="732"/>
        <v>0.10866713892828488</v>
      </c>
      <c r="T770" s="228">
        <f t="shared" si="725"/>
        <v>0</v>
      </c>
      <c r="U770" s="51">
        <f t="shared" si="725"/>
        <v>0</v>
      </c>
      <c r="V770" s="51">
        <f t="shared" si="725"/>
        <v>0</v>
      </c>
      <c r="W770" s="51">
        <f t="shared" si="725"/>
        <v>0</v>
      </c>
      <c r="X770" s="229">
        <f t="shared" si="725"/>
        <v>0</v>
      </c>
      <c r="Y770" s="228">
        <f t="shared" si="726"/>
        <v>0</v>
      </c>
      <c r="Z770" s="51">
        <f t="shared" si="726"/>
        <v>0</v>
      </c>
      <c r="AA770" s="51">
        <f t="shared" si="726"/>
        <v>0</v>
      </c>
      <c r="AB770" s="51">
        <f t="shared" si="726"/>
        <v>0</v>
      </c>
      <c r="AC770" s="51">
        <f t="shared" si="726"/>
        <v>0</v>
      </c>
      <c r="AD770" s="229">
        <f t="shared" si="726"/>
        <v>0</v>
      </c>
      <c r="AE770" s="228">
        <f t="shared" ref="AE770:AI770" si="733">AE752*$AD$43</f>
        <v>0</v>
      </c>
      <c r="AF770" s="51">
        <f t="shared" si="733"/>
        <v>0</v>
      </c>
      <c r="AG770" s="51">
        <f t="shared" si="733"/>
        <v>0</v>
      </c>
      <c r="AH770" s="51">
        <f t="shared" si="733"/>
        <v>0</v>
      </c>
      <c r="AI770" s="229">
        <f t="shared" si="733"/>
        <v>0</v>
      </c>
      <c r="AJ770" s="51">
        <f t="shared" ref="AJ770:AN770" si="734">AJ752*$AH$43</f>
        <v>0</v>
      </c>
      <c r="AK770" s="51">
        <f t="shared" si="734"/>
        <v>0</v>
      </c>
      <c r="AL770" s="51">
        <f t="shared" si="734"/>
        <v>0</v>
      </c>
      <c r="AM770" s="51">
        <f t="shared" si="734"/>
        <v>0</v>
      </c>
      <c r="AN770" s="229">
        <f t="shared" si="734"/>
        <v>0</v>
      </c>
    </row>
    <row r="771" spans="1:40" outlineLevel="1">
      <c r="A771" s="521">
        <f>ROW()</f>
        <v>771</v>
      </c>
      <c r="B771" s="35"/>
      <c r="C771" s="758"/>
      <c r="D771" s="33" t="s">
        <v>30</v>
      </c>
      <c r="J771" s="228">
        <f t="shared" ref="J771:S771" si="735">J753*$N$43</f>
        <v>0</v>
      </c>
      <c r="K771" s="51">
        <f t="shared" si="735"/>
        <v>2.0933868977453954E-3</v>
      </c>
      <c r="L771" s="51">
        <f t="shared" si="735"/>
        <v>2.0933868977453954E-3</v>
      </c>
      <c r="M771" s="51">
        <f t="shared" si="735"/>
        <v>2.0933868977453954E-3</v>
      </c>
      <c r="N771" s="229">
        <f t="shared" si="735"/>
        <v>2.0933868977453954E-3</v>
      </c>
      <c r="O771" s="228">
        <f t="shared" si="735"/>
        <v>3.5494198597775653E-2</v>
      </c>
      <c r="P771" s="51">
        <f t="shared" si="735"/>
        <v>3.5494198597775653E-2</v>
      </c>
      <c r="Q771" s="51">
        <f t="shared" si="735"/>
        <v>3.5494198597775653E-2</v>
      </c>
      <c r="R771" s="51">
        <f t="shared" si="735"/>
        <v>3.5494198597775653E-2</v>
      </c>
      <c r="S771" s="229">
        <f t="shared" si="735"/>
        <v>3.5494198597775653E-2</v>
      </c>
      <c r="T771" s="228">
        <f t="shared" si="725"/>
        <v>7.1231476019738296E-2</v>
      </c>
      <c r="U771" s="51">
        <f t="shared" si="725"/>
        <v>0.14246295203947656</v>
      </c>
      <c r="V771" s="51">
        <f t="shared" si="725"/>
        <v>0.14246295203947656</v>
      </c>
      <c r="W771" s="51">
        <f t="shared" si="725"/>
        <v>0.14246295203947656</v>
      </c>
      <c r="X771" s="229">
        <f t="shared" si="725"/>
        <v>0.14246295203947656</v>
      </c>
      <c r="Y771" s="228">
        <f t="shared" si="726"/>
        <v>7.123147601973831E-2</v>
      </c>
      <c r="Z771" s="51">
        <f t="shared" si="726"/>
        <v>0.14246295203947665</v>
      </c>
      <c r="AA771" s="51">
        <f t="shared" si="726"/>
        <v>0.14246295203947665</v>
      </c>
      <c r="AB771" s="51">
        <f t="shared" si="726"/>
        <v>0.14246295203947665</v>
      </c>
      <c r="AC771" s="51">
        <f t="shared" si="726"/>
        <v>0.14246295203947665</v>
      </c>
      <c r="AD771" s="229">
        <f t="shared" si="726"/>
        <v>0.14246295203947665</v>
      </c>
      <c r="AE771" s="228">
        <f t="shared" ref="AE771:AI771" si="736">AE753*$AD$43</f>
        <v>0.14160048579867282</v>
      </c>
      <c r="AF771" s="51">
        <f t="shared" si="736"/>
        <v>0.14160048579867282</v>
      </c>
      <c r="AG771" s="51">
        <f t="shared" si="736"/>
        <v>0.14160048579867282</v>
      </c>
      <c r="AH771" s="51">
        <f t="shared" si="736"/>
        <v>0.14160048579867282</v>
      </c>
      <c r="AI771" s="229">
        <f t="shared" si="736"/>
        <v>0.14160048579867282</v>
      </c>
      <c r="AJ771" s="51">
        <f t="shared" ref="AJ771:AN771" si="737">AJ753*$AH$43</f>
        <v>0</v>
      </c>
      <c r="AK771" s="51">
        <f t="shared" si="737"/>
        <v>0</v>
      </c>
      <c r="AL771" s="51">
        <f t="shared" si="737"/>
        <v>0</v>
      </c>
      <c r="AM771" s="51">
        <f t="shared" si="737"/>
        <v>0</v>
      </c>
      <c r="AN771" s="229">
        <f t="shared" si="737"/>
        <v>0</v>
      </c>
    </row>
    <row r="772" spans="1:40" outlineLevel="1">
      <c r="A772" s="521">
        <f>ROW()</f>
        <v>772</v>
      </c>
      <c r="B772" s="35"/>
      <c r="C772" s="758"/>
      <c r="D772" s="33" t="s">
        <v>31</v>
      </c>
      <c r="J772" s="228">
        <f t="shared" ref="J772:S772" si="738">J754*$N$43</f>
        <v>0</v>
      </c>
      <c r="K772" s="51">
        <f t="shared" si="738"/>
        <v>7.6347116496911532E-2</v>
      </c>
      <c r="L772" s="51">
        <f t="shared" si="738"/>
        <v>7.6347116496911532E-2</v>
      </c>
      <c r="M772" s="51">
        <f t="shared" si="738"/>
        <v>7.6347116496911532E-2</v>
      </c>
      <c r="N772" s="229">
        <f t="shared" si="738"/>
        <v>7.6347116496911532E-2</v>
      </c>
      <c r="O772" s="228">
        <f t="shared" si="738"/>
        <v>0</v>
      </c>
      <c r="P772" s="51">
        <f t="shared" si="738"/>
        <v>0</v>
      </c>
      <c r="Q772" s="51">
        <f t="shared" si="738"/>
        <v>0</v>
      </c>
      <c r="R772" s="51">
        <f t="shared" si="738"/>
        <v>0</v>
      </c>
      <c r="S772" s="229">
        <f t="shared" si="738"/>
        <v>0</v>
      </c>
      <c r="T772" s="228">
        <f t="shared" si="725"/>
        <v>0</v>
      </c>
      <c r="U772" s="51">
        <f t="shared" si="725"/>
        <v>0</v>
      </c>
      <c r="V772" s="51">
        <f t="shared" si="725"/>
        <v>0</v>
      </c>
      <c r="W772" s="51">
        <f t="shared" si="725"/>
        <v>0</v>
      </c>
      <c r="X772" s="229">
        <f t="shared" si="725"/>
        <v>0</v>
      </c>
      <c r="Y772" s="228">
        <f t="shared" si="726"/>
        <v>0</v>
      </c>
      <c r="Z772" s="51">
        <f t="shared" si="726"/>
        <v>0</v>
      </c>
      <c r="AA772" s="51">
        <f t="shared" si="726"/>
        <v>0</v>
      </c>
      <c r="AB772" s="51">
        <f t="shared" si="726"/>
        <v>0</v>
      </c>
      <c r="AC772" s="51">
        <f t="shared" si="726"/>
        <v>0</v>
      </c>
      <c r="AD772" s="229">
        <f t="shared" si="726"/>
        <v>0</v>
      </c>
      <c r="AE772" s="228">
        <f t="shared" ref="AE772:AI772" si="739">AE754*$AD$43</f>
        <v>0</v>
      </c>
      <c r="AF772" s="51">
        <f t="shared" si="739"/>
        <v>0</v>
      </c>
      <c r="AG772" s="51">
        <f t="shared" si="739"/>
        <v>0</v>
      </c>
      <c r="AH772" s="51">
        <f t="shared" si="739"/>
        <v>0</v>
      </c>
      <c r="AI772" s="229">
        <f t="shared" si="739"/>
        <v>0</v>
      </c>
      <c r="AJ772" s="51">
        <f t="shared" ref="AJ772:AN772" si="740">AJ754*$AH$43</f>
        <v>0</v>
      </c>
      <c r="AK772" s="51">
        <f t="shared" si="740"/>
        <v>0</v>
      </c>
      <c r="AL772" s="51">
        <f t="shared" si="740"/>
        <v>0</v>
      </c>
      <c r="AM772" s="51">
        <f t="shared" si="740"/>
        <v>0</v>
      </c>
      <c r="AN772" s="229">
        <f t="shared" si="740"/>
        <v>0</v>
      </c>
    </row>
    <row r="773" spans="1:40" outlineLevel="1">
      <c r="A773" s="521">
        <f>ROW()</f>
        <v>773</v>
      </c>
      <c r="B773" s="35"/>
      <c r="C773" s="758"/>
      <c r="D773" s="33" t="s">
        <v>32</v>
      </c>
      <c r="J773" s="228">
        <f t="shared" ref="J773:S773" si="741">J755*$N$43</f>
        <v>0</v>
      </c>
      <c r="K773" s="51">
        <f t="shared" si="741"/>
        <v>1.1973653653400029E-2</v>
      </c>
      <c r="L773" s="51">
        <f t="shared" si="741"/>
        <v>1.1973653653400029E-2</v>
      </c>
      <c r="M773" s="51">
        <f t="shared" si="741"/>
        <v>1.1973653653400029E-2</v>
      </c>
      <c r="N773" s="229">
        <f t="shared" si="741"/>
        <v>1.1973653653400029E-2</v>
      </c>
      <c r="O773" s="228">
        <f t="shared" si="741"/>
        <v>7.7580035052032944E-3</v>
      </c>
      <c r="P773" s="51">
        <f t="shared" si="741"/>
        <v>7.7580035052032944E-3</v>
      </c>
      <c r="Q773" s="51">
        <f t="shared" si="741"/>
        <v>7.7580035052032944E-3</v>
      </c>
      <c r="R773" s="51">
        <f t="shared" si="741"/>
        <v>7.7580035052032944E-3</v>
      </c>
      <c r="S773" s="229">
        <f t="shared" si="741"/>
        <v>7.7580035052032944E-3</v>
      </c>
      <c r="T773" s="228">
        <f t="shared" si="725"/>
        <v>3.0231958828085556E-3</v>
      </c>
      <c r="U773" s="51">
        <f t="shared" si="725"/>
        <v>6.0463917656171113E-3</v>
      </c>
      <c r="V773" s="51">
        <f t="shared" si="725"/>
        <v>6.0463917656171113E-3</v>
      </c>
      <c r="W773" s="51">
        <f t="shared" si="725"/>
        <v>6.0463917656171113E-3</v>
      </c>
      <c r="X773" s="229">
        <f t="shared" si="725"/>
        <v>6.0463917656171113E-3</v>
      </c>
      <c r="Y773" s="228">
        <f t="shared" si="726"/>
        <v>3.0231958828085582E-3</v>
      </c>
      <c r="Z773" s="51">
        <f t="shared" si="726"/>
        <v>6.0463917656171165E-3</v>
      </c>
      <c r="AA773" s="51">
        <f t="shared" si="726"/>
        <v>6.0463917656171165E-3</v>
      </c>
      <c r="AB773" s="51">
        <f t="shared" si="726"/>
        <v>6.0463917656171165E-3</v>
      </c>
      <c r="AC773" s="51">
        <f t="shared" si="726"/>
        <v>6.0463917656171165E-3</v>
      </c>
      <c r="AD773" s="229">
        <f t="shared" si="726"/>
        <v>6.0463917656171165E-3</v>
      </c>
      <c r="AE773" s="228">
        <f t="shared" ref="AE773:AI773" si="742">AE755*$AD$43</f>
        <v>6.0076413910946621E-3</v>
      </c>
      <c r="AF773" s="51">
        <f t="shared" si="742"/>
        <v>6.0076413910946621E-3</v>
      </c>
      <c r="AG773" s="51">
        <f t="shared" si="742"/>
        <v>6.0076413910946621E-3</v>
      </c>
      <c r="AH773" s="51">
        <f t="shared" si="742"/>
        <v>6.0076413910946621E-3</v>
      </c>
      <c r="AI773" s="229">
        <f t="shared" si="742"/>
        <v>6.0076413910946621E-3</v>
      </c>
      <c r="AJ773" s="51">
        <f t="shared" ref="AJ773:AN773" si="743">AJ755*$AH$43</f>
        <v>0</v>
      </c>
      <c r="AK773" s="51">
        <f t="shared" si="743"/>
        <v>0</v>
      </c>
      <c r="AL773" s="51">
        <f t="shared" si="743"/>
        <v>0</v>
      </c>
      <c r="AM773" s="51">
        <f t="shared" si="743"/>
        <v>0</v>
      </c>
      <c r="AN773" s="229">
        <f t="shared" si="743"/>
        <v>0</v>
      </c>
    </row>
    <row r="774" spans="1:40" outlineLevel="1">
      <c r="A774" s="521">
        <f>ROW()</f>
        <v>774</v>
      </c>
      <c r="B774" s="35"/>
      <c r="C774" s="758"/>
      <c r="D774" s="33" t="s">
        <v>33</v>
      </c>
      <c r="J774" s="228">
        <f t="shared" ref="J774:S774" si="744">J756*$N$43</f>
        <v>0</v>
      </c>
      <c r="K774" s="51">
        <f t="shared" si="744"/>
        <v>1.4780311848652162E-2</v>
      </c>
      <c r="L774" s="51">
        <f t="shared" si="744"/>
        <v>1.4780311848652162E-2</v>
      </c>
      <c r="M774" s="51">
        <f t="shared" si="744"/>
        <v>1.4780311848652162E-2</v>
      </c>
      <c r="N774" s="229">
        <f t="shared" si="744"/>
        <v>1.4780311848652162E-2</v>
      </c>
      <c r="O774" s="228">
        <f t="shared" si="744"/>
        <v>0</v>
      </c>
      <c r="P774" s="51">
        <f t="shared" si="744"/>
        <v>0</v>
      </c>
      <c r="Q774" s="51">
        <f t="shared" si="744"/>
        <v>0</v>
      </c>
      <c r="R774" s="51">
        <f t="shared" si="744"/>
        <v>0</v>
      </c>
      <c r="S774" s="229">
        <f t="shared" si="744"/>
        <v>0</v>
      </c>
      <c r="T774" s="228">
        <f t="shared" si="725"/>
        <v>0</v>
      </c>
      <c r="U774" s="51">
        <f t="shared" si="725"/>
        <v>0</v>
      </c>
      <c r="V774" s="51">
        <f t="shared" si="725"/>
        <v>0</v>
      </c>
      <c r="W774" s="51">
        <f t="shared" si="725"/>
        <v>0</v>
      </c>
      <c r="X774" s="229">
        <f t="shared" si="725"/>
        <v>0</v>
      </c>
      <c r="Y774" s="228">
        <f t="shared" si="726"/>
        <v>0</v>
      </c>
      <c r="Z774" s="51">
        <f t="shared" si="726"/>
        <v>0</v>
      </c>
      <c r="AA774" s="51">
        <f t="shared" si="726"/>
        <v>0</v>
      </c>
      <c r="AB774" s="51">
        <f t="shared" si="726"/>
        <v>0</v>
      </c>
      <c r="AC774" s="51">
        <f t="shared" si="726"/>
        <v>0</v>
      </c>
      <c r="AD774" s="229">
        <f t="shared" si="726"/>
        <v>0</v>
      </c>
      <c r="AE774" s="228">
        <f t="shared" ref="AE774:AI774" si="745">AE756*$AD$43</f>
        <v>0</v>
      </c>
      <c r="AF774" s="51">
        <f t="shared" si="745"/>
        <v>0</v>
      </c>
      <c r="AG774" s="51">
        <f t="shared" si="745"/>
        <v>0</v>
      </c>
      <c r="AH774" s="51">
        <f t="shared" si="745"/>
        <v>0</v>
      </c>
      <c r="AI774" s="229">
        <f t="shared" si="745"/>
        <v>0</v>
      </c>
      <c r="AJ774" s="51">
        <f t="shared" ref="AJ774:AN774" si="746">AJ756*$AH$43</f>
        <v>0</v>
      </c>
      <c r="AK774" s="51">
        <f t="shared" si="746"/>
        <v>0</v>
      </c>
      <c r="AL774" s="51">
        <f t="shared" si="746"/>
        <v>0</v>
      </c>
      <c r="AM774" s="51">
        <f t="shared" si="746"/>
        <v>0</v>
      </c>
      <c r="AN774" s="229">
        <f t="shared" si="746"/>
        <v>0</v>
      </c>
    </row>
    <row r="775" spans="1:40" outlineLevel="1">
      <c r="A775" s="521">
        <f>ROW()</f>
        <v>775</v>
      </c>
      <c r="B775" s="35"/>
      <c r="C775" s="758"/>
      <c r="D775" s="33" t="s">
        <v>27</v>
      </c>
      <c r="J775" s="228">
        <f t="shared" ref="J775:S775" si="747">J757*$N$43</f>
        <v>0</v>
      </c>
      <c r="K775" s="51">
        <f t="shared" si="747"/>
        <v>5.0130483694398693E-3</v>
      </c>
      <c r="L775" s="51">
        <f t="shared" si="747"/>
        <v>5.0130483694398693E-3</v>
      </c>
      <c r="M775" s="51">
        <f t="shared" si="747"/>
        <v>5.0130483694398693E-3</v>
      </c>
      <c r="N775" s="229">
        <f t="shared" si="747"/>
        <v>5.0130483694398693E-3</v>
      </c>
      <c r="O775" s="228">
        <f t="shared" si="747"/>
        <v>2.6551980034449549E-3</v>
      </c>
      <c r="P775" s="51">
        <f t="shared" si="747"/>
        <v>2.6551980034449549E-3</v>
      </c>
      <c r="Q775" s="51">
        <f t="shared" si="747"/>
        <v>2.6551980034449549E-3</v>
      </c>
      <c r="R775" s="51">
        <f t="shared" si="747"/>
        <v>2.6551980034449549E-3</v>
      </c>
      <c r="S775" s="229">
        <f t="shared" si="747"/>
        <v>2.6551980034449549E-3</v>
      </c>
      <c r="T775" s="228">
        <f t="shared" si="725"/>
        <v>1.1387458850439681E-3</v>
      </c>
      <c r="U775" s="51">
        <f t="shared" si="725"/>
        <v>2.2774917700879361E-3</v>
      </c>
      <c r="V775" s="51">
        <f t="shared" si="725"/>
        <v>2.2774917700879365E-3</v>
      </c>
      <c r="W775" s="51">
        <f t="shared" si="725"/>
        <v>2.2774917700879365E-3</v>
      </c>
      <c r="X775" s="229">
        <f t="shared" si="725"/>
        <v>2.2774917700879365E-3</v>
      </c>
      <c r="Y775" s="228">
        <f t="shared" si="726"/>
        <v>1.1387458850439678E-3</v>
      </c>
      <c r="Z775" s="51">
        <f t="shared" si="726"/>
        <v>2.2774917700879357E-3</v>
      </c>
      <c r="AA775" s="51">
        <f t="shared" si="726"/>
        <v>2.2774917700879357E-3</v>
      </c>
      <c r="AB775" s="51">
        <f t="shared" si="726"/>
        <v>2.2774917700879357E-3</v>
      </c>
      <c r="AC775" s="51">
        <f t="shared" si="726"/>
        <v>2.2774917700879357E-3</v>
      </c>
      <c r="AD775" s="229">
        <f t="shared" si="726"/>
        <v>2.2774917700879357E-3</v>
      </c>
      <c r="AE775" s="228">
        <f t="shared" ref="AE775:AI775" si="748">AE757*$AD$43</f>
        <v>2.2628956832838071E-3</v>
      </c>
      <c r="AF775" s="51">
        <f t="shared" si="748"/>
        <v>2.2628956832838071E-3</v>
      </c>
      <c r="AG775" s="51">
        <f t="shared" si="748"/>
        <v>2.2628956832838071E-3</v>
      </c>
      <c r="AH775" s="51">
        <f t="shared" si="748"/>
        <v>2.2628956832838071E-3</v>
      </c>
      <c r="AI775" s="229">
        <f t="shared" si="748"/>
        <v>2.2628956832838071E-3</v>
      </c>
      <c r="AJ775" s="51">
        <f t="shared" ref="AJ775:AN775" si="749">AJ757*$AH$43</f>
        <v>0</v>
      </c>
      <c r="AK775" s="51">
        <f t="shared" si="749"/>
        <v>0</v>
      </c>
      <c r="AL775" s="51">
        <f t="shared" si="749"/>
        <v>0</v>
      </c>
      <c r="AM775" s="51">
        <f t="shared" si="749"/>
        <v>0</v>
      </c>
      <c r="AN775" s="229">
        <f t="shared" si="749"/>
        <v>0</v>
      </c>
    </row>
    <row r="776" spans="1:40" outlineLevel="1">
      <c r="A776" s="521">
        <f>ROW()</f>
        <v>776</v>
      </c>
      <c r="B776" s="35"/>
      <c r="C776" s="758"/>
      <c r="D776" s="33" t="s">
        <v>34</v>
      </c>
      <c r="J776" s="228">
        <f t="shared" ref="J776:S776" si="750">J758*$N$43</f>
        <v>0</v>
      </c>
      <c r="K776" s="51">
        <f t="shared" si="750"/>
        <v>0.62042888277280062</v>
      </c>
      <c r="L776" s="51">
        <f t="shared" si="750"/>
        <v>0.62042888277280062</v>
      </c>
      <c r="M776" s="51">
        <f t="shared" si="750"/>
        <v>0.62042888277280062</v>
      </c>
      <c r="N776" s="229">
        <f t="shared" si="750"/>
        <v>0.62042888277280062</v>
      </c>
      <c r="O776" s="228">
        <f t="shared" si="750"/>
        <v>0.72027349038116351</v>
      </c>
      <c r="P776" s="51">
        <f t="shared" si="750"/>
        <v>0.72027349038116351</v>
      </c>
      <c r="Q776" s="51">
        <f t="shared" si="750"/>
        <v>0.72027349038116351</v>
      </c>
      <c r="R776" s="51">
        <f t="shared" si="750"/>
        <v>0.72027349038116351</v>
      </c>
      <c r="S776" s="229">
        <f t="shared" si="750"/>
        <v>0.72027349038116351</v>
      </c>
      <c r="T776" s="228">
        <f t="shared" si="725"/>
        <v>0.3506986551921194</v>
      </c>
      <c r="U776" s="51">
        <f t="shared" si="725"/>
        <v>0.70139731038423869</v>
      </c>
      <c r="V776" s="51">
        <f t="shared" si="725"/>
        <v>0.7013973103842388</v>
      </c>
      <c r="W776" s="51">
        <f t="shared" si="725"/>
        <v>0.7013973103842388</v>
      </c>
      <c r="X776" s="229">
        <f t="shared" si="725"/>
        <v>0.7013973103842388</v>
      </c>
      <c r="Y776" s="228">
        <f t="shared" si="726"/>
        <v>0.35069865519211962</v>
      </c>
      <c r="Z776" s="51">
        <f t="shared" si="726"/>
        <v>0.70139731038423925</v>
      </c>
      <c r="AA776" s="51">
        <f t="shared" si="726"/>
        <v>0.70139731038423925</v>
      </c>
      <c r="AB776" s="51">
        <f t="shared" si="726"/>
        <v>0.70139731038423914</v>
      </c>
      <c r="AC776" s="51">
        <f t="shared" si="726"/>
        <v>0.70139731038423925</v>
      </c>
      <c r="AD776" s="229">
        <f t="shared" si="726"/>
        <v>0.70139731038423925</v>
      </c>
      <c r="AE776" s="228">
        <f t="shared" ref="AE776:AI776" si="751">AE758*$AD$43</f>
        <v>0.69690216525967263</v>
      </c>
      <c r="AF776" s="51">
        <f t="shared" si="751"/>
        <v>0.69690216525967263</v>
      </c>
      <c r="AG776" s="51">
        <f t="shared" si="751"/>
        <v>0.69690216525967263</v>
      </c>
      <c r="AH776" s="51">
        <f t="shared" si="751"/>
        <v>0.69690216525967263</v>
      </c>
      <c r="AI776" s="229">
        <f t="shared" si="751"/>
        <v>0.69690216525967263</v>
      </c>
      <c r="AJ776" s="51">
        <f t="shared" ref="AJ776:AN776" si="752">AJ758*$AH$43</f>
        <v>0</v>
      </c>
      <c r="AK776" s="51">
        <f t="shared" si="752"/>
        <v>0</v>
      </c>
      <c r="AL776" s="51">
        <f t="shared" si="752"/>
        <v>0</v>
      </c>
      <c r="AM776" s="51">
        <f t="shared" si="752"/>
        <v>0</v>
      </c>
      <c r="AN776" s="229">
        <f t="shared" si="752"/>
        <v>0</v>
      </c>
    </row>
    <row r="777" spans="1:40" outlineLevel="1">
      <c r="A777" s="521">
        <f>ROW()</f>
        <v>777</v>
      </c>
      <c r="B777" s="35"/>
      <c r="C777" s="758"/>
      <c r="D777" s="33" t="s">
        <v>35</v>
      </c>
      <c r="J777" s="228">
        <f t="shared" ref="J777:S777" si="753">J759*$N$43</f>
        <v>0</v>
      </c>
      <c r="K777" s="51">
        <f t="shared" si="753"/>
        <v>0.93247118875957136</v>
      </c>
      <c r="L777" s="51">
        <f t="shared" si="753"/>
        <v>0.93247118875957136</v>
      </c>
      <c r="M777" s="51">
        <f t="shared" si="753"/>
        <v>0.93247118875957136</v>
      </c>
      <c r="N777" s="229">
        <f t="shared" si="753"/>
        <v>0.93247118875957136</v>
      </c>
      <c r="O777" s="228">
        <f t="shared" si="753"/>
        <v>0</v>
      </c>
      <c r="P777" s="51">
        <f t="shared" si="753"/>
        <v>4.6331201131867878E-16</v>
      </c>
      <c r="Q777" s="51">
        <f t="shared" si="753"/>
        <v>0</v>
      </c>
      <c r="R777" s="51">
        <f t="shared" si="753"/>
        <v>0</v>
      </c>
      <c r="S777" s="229">
        <f t="shared" si="753"/>
        <v>0</v>
      </c>
      <c r="T777" s="228">
        <f t="shared" si="725"/>
        <v>0</v>
      </c>
      <c r="U777" s="51">
        <f t="shared" si="725"/>
        <v>0</v>
      </c>
      <c r="V777" s="51">
        <f t="shared" si="725"/>
        <v>0</v>
      </c>
      <c r="W777" s="51">
        <f t="shared" si="725"/>
        <v>0</v>
      </c>
      <c r="X777" s="229">
        <f t="shared" si="725"/>
        <v>0</v>
      </c>
      <c r="Y777" s="228">
        <f t="shared" si="726"/>
        <v>0</v>
      </c>
      <c r="Z777" s="51">
        <f t="shared" si="726"/>
        <v>0</v>
      </c>
      <c r="AA777" s="51">
        <f t="shared" si="726"/>
        <v>0</v>
      </c>
      <c r="AB777" s="51">
        <f t="shared" si="726"/>
        <v>0</v>
      </c>
      <c r="AC777" s="51">
        <f t="shared" si="726"/>
        <v>0</v>
      </c>
      <c r="AD777" s="229">
        <f t="shared" si="726"/>
        <v>0</v>
      </c>
      <c r="AE777" s="228">
        <f t="shared" ref="AE777:AI777" si="754">AE759*$AD$43</f>
        <v>2.2878219812362547E-2</v>
      </c>
      <c r="AF777" s="51">
        <f t="shared" si="754"/>
        <v>0</v>
      </c>
      <c r="AG777" s="51">
        <f t="shared" si="754"/>
        <v>0</v>
      </c>
      <c r="AH777" s="51">
        <f t="shared" si="754"/>
        <v>0</v>
      </c>
      <c r="AI777" s="229">
        <f t="shared" si="754"/>
        <v>0</v>
      </c>
      <c r="AJ777" s="51">
        <f t="shared" ref="AJ777:AN777" si="755">AJ759*$AH$43</f>
        <v>0</v>
      </c>
      <c r="AK777" s="51">
        <f t="shared" si="755"/>
        <v>0</v>
      </c>
      <c r="AL777" s="51">
        <f t="shared" si="755"/>
        <v>0</v>
      </c>
      <c r="AM777" s="51">
        <f t="shared" si="755"/>
        <v>0</v>
      </c>
      <c r="AN777" s="229">
        <f t="shared" si="755"/>
        <v>0</v>
      </c>
    </row>
    <row r="778" spans="1:40" outlineLevel="1">
      <c r="A778" s="521">
        <f>ROW()</f>
        <v>778</v>
      </c>
      <c r="B778" s="35"/>
      <c r="C778" s="758"/>
      <c r="D778" s="33" t="s">
        <v>302</v>
      </c>
      <c r="J778" s="228">
        <f t="shared" ref="J778:S778" si="756">J760*$N$43</f>
        <v>0</v>
      </c>
      <c r="K778" s="51">
        <f t="shared" si="756"/>
        <v>0</v>
      </c>
      <c r="L778" s="51">
        <f t="shared" si="756"/>
        <v>0</v>
      </c>
      <c r="M778" s="51">
        <f t="shared" si="756"/>
        <v>0</v>
      </c>
      <c r="N778" s="229">
        <f t="shared" si="756"/>
        <v>0</v>
      </c>
      <c r="O778" s="228">
        <f t="shared" si="756"/>
        <v>0</v>
      </c>
      <c r="P778" s="51">
        <f t="shared" si="756"/>
        <v>0</v>
      </c>
      <c r="Q778" s="51">
        <f t="shared" si="756"/>
        <v>0</v>
      </c>
      <c r="R778" s="51">
        <f t="shared" si="756"/>
        <v>0</v>
      </c>
      <c r="S778" s="229">
        <f t="shared" si="756"/>
        <v>0</v>
      </c>
      <c r="T778" s="228">
        <f t="shared" ref="T778:X783" si="757">T760*$S$43</f>
        <v>0</v>
      </c>
      <c r="U778" s="51">
        <f t="shared" si="757"/>
        <v>0</v>
      </c>
      <c r="V778" s="51">
        <f t="shared" si="757"/>
        <v>0</v>
      </c>
      <c r="W778" s="51">
        <f t="shared" si="757"/>
        <v>0</v>
      </c>
      <c r="X778" s="229">
        <f t="shared" si="757"/>
        <v>0</v>
      </c>
      <c r="Y778" s="228">
        <f t="shared" ref="Y778:AD783" si="758">Y760*$X$43</f>
        <v>0</v>
      </c>
      <c r="Z778" s="51">
        <f t="shared" si="758"/>
        <v>0</v>
      </c>
      <c r="AA778" s="51">
        <f t="shared" si="758"/>
        <v>0</v>
      </c>
      <c r="AB778" s="51">
        <f t="shared" si="758"/>
        <v>0</v>
      </c>
      <c r="AC778" s="51">
        <f t="shared" si="758"/>
        <v>0</v>
      </c>
      <c r="AD778" s="229">
        <f t="shared" si="758"/>
        <v>0</v>
      </c>
      <c r="AE778" s="228">
        <f t="shared" ref="AE778:AI778" si="759">AE760*$AD$43</f>
        <v>0</v>
      </c>
      <c r="AF778" s="51">
        <f t="shared" si="759"/>
        <v>0</v>
      </c>
      <c r="AG778" s="51">
        <f t="shared" si="759"/>
        <v>0</v>
      </c>
      <c r="AH778" s="51">
        <f t="shared" si="759"/>
        <v>0</v>
      </c>
      <c r="AI778" s="229">
        <f t="shared" si="759"/>
        <v>0</v>
      </c>
      <c r="AJ778" s="51">
        <f t="shared" ref="AJ778:AN778" si="760">AJ760*$AH$43</f>
        <v>0</v>
      </c>
      <c r="AK778" s="51">
        <f t="shared" si="760"/>
        <v>0</v>
      </c>
      <c r="AL778" s="51">
        <f t="shared" si="760"/>
        <v>0</v>
      </c>
      <c r="AM778" s="51">
        <f t="shared" si="760"/>
        <v>0</v>
      </c>
      <c r="AN778" s="229">
        <f t="shared" si="760"/>
        <v>0</v>
      </c>
    </row>
    <row r="779" spans="1:40" outlineLevel="1">
      <c r="A779" s="521">
        <f>ROW()</f>
        <v>779</v>
      </c>
      <c r="B779" s="35"/>
      <c r="C779" s="758"/>
      <c r="D779" s="33" t="s">
        <v>36</v>
      </c>
      <c r="J779" s="228">
        <f t="shared" ref="J779:S779" si="761">J761*$N$43</f>
        <v>0</v>
      </c>
      <c r="K779" s="51">
        <f t="shared" si="761"/>
        <v>0</v>
      </c>
      <c r="L779" s="51">
        <f t="shared" si="761"/>
        <v>0</v>
      </c>
      <c r="M779" s="51">
        <f t="shared" si="761"/>
        <v>0</v>
      </c>
      <c r="N779" s="229">
        <f t="shared" si="761"/>
        <v>0</v>
      </c>
      <c r="O779" s="228">
        <f t="shared" si="761"/>
        <v>0.22376910070411962</v>
      </c>
      <c r="P779" s="51">
        <f t="shared" si="761"/>
        <v>0.22376910070411962</v>
      </c>
      <c r="Q779" s="51">
        <f t="shared" si="761"/>
        <v>0.22376910070411962</v>
      </c>
      <c r="R779" s="51">
        <f t="shared" si="761"/>
        <v>0.22376910070411962</v>
      </c>
      <c r="S779" s="229">
        <f t="shared" si="761"/>
        <v>0.22376910070411962</v>
      </c>
      <c r="T779" s="228">
        <f t="shared" si="757"/>
        <v>0</v>
      </c>
      <c r="U779" s="51">
        <f t="shared" si="757"/>
        <v>0</v>
      </c>
      <c r="V779" s="51">
        <f t="shared" si="757"/>
        <v>0</v>
      </c>
      <c r="W779" s="51">
        <f t="shared" si="757"/>
        <v>0</v>
      </c>
      <c r="X779" s="229">
        <f t="shared" si="757"/>
        <v>0</v>
      </c>
      <c r="Y779" s="228">
        <f t="shared" si="758"/>
        <v>0</v>
      </c>
      <c r="Z779" s="51">
        <f t="shared" si="758"/>
        <v>0</v>
      </c>
      <c r="AA779" s="51">
        <f t="shared" si="758"/>
        <v>0</v>
      </c>
      <c r="AB779" s="51">
        <f t="shared" si="758"/>
        <v>0</v>
      </c>
      <c r="AC779" s="51">
        <f t="shared" si="758"/>
        <v>0</v>
      </c>
      <c r="AD779" s="229">
        <f t="shared" si="758"/>
        <v>0</v>
      </c>
      <c r="AE779" s="228">
        <f t="shared" ref="AE779:AI779" si="762">AE761*$AD$43</f>
        <v>0</v>
      </c>
      <c r="AF779" s="51">
        <f t="shared" si="762"/>
        <v>0</v>
      </c>
      <c r="AG779" s="51">
        <f t="shared" si="762"/>
        <v>0</v>
      </c>
      <c r="AH779" s="51">
        <f t="shared" si="762"/>
        <v>0</v>
      </c>
      <c r="AI779" s="229">
        <f t="shared" si="762"/>
        <v>0</v>
      </c>
      <c r="AJ779" s="51">
        <f t="shared" ref="AJ779:AN779" si="763">AJ761*$AH$43</f>
        <v>0</v>
      </c>
      <c r="AK779" s="51">
        <f t="shared" si="763"/>
        <v>0</v>
      </c>
      <c r="AL779" s="51">
        <f t="shared" si="763"/>
        <v>0</v>
      </c>
      <c r="AM779" s="51">
        <f t="shared" si="763"/>
        <v>0</v>
      </c>
      <c r="AN779" s="229">
        <f t="shared" si="763"/>
        <v>0</v>
      </c>
    </row>
    <row r="780" spans="1:40" outlineLevel="1">
      <c r="A780" s="521">
        <f>ROW()</f>
        <v>780</v>
      </c>
      <c r="B780" s="35"/>
      <c r="C780" s="758"/>
      <c r="D780" s="33" t="s">
        <v>583</v>
      </c>
      <c r="J780" s="228">
        <f t="shared" ref="J780:S780" si="764">J762*$N$43</f>
        <v>0</v>
      </c>
      <c r="K780" s="51">
        <f t="shared" si="764"/>
        <v>0</v>
      </c>
      <c r="L780" s="51">
        <f t="shared" si="764"/>
        <v>0</v>
      </c>
      <c r="M780" s="51">
        <f t="shared" si="764"/>
        <v>0</v>
      </c>
      <c r="N780" s="229">
        <f t="shared" si="764"/>
        <v>0</v>
      </c>
      <c r="O780" s="228">
        <f t="shared" si="764"/>
        <v>0</v>
      </c>
      <c r="P780" s="51">
        <f t="shared" si="764"/>
        <v>0</v>
      </c>
      <c r="Q780" s="51">
        <f t="shared" si="764"/>
        <v>0</v>
      </c>
      <c r="R780" s="51">
        <f t="shared" si="764"/>
        <v>0</v>
      </c>
      <c r="S780" s="229">
        <f t="shared" si="764"/>
        <v>0</v>
      </c>
      <c r="T780" s="228">
        <f t="shared" si="757"/>
        <v>0</v>
      </c>
      <c r="U780" s="51">
        <f t="shared" si="757"/>
        <v>0</v>
      </c>
      <c r="V780" s="51">
        <f t="shared" si="757"/>
        <v>0</v>
      </c>
      <c r="W780" s="51">
        <f t="shared" si="757"/>
        <v>0</v>
      </c>
      <c r="X780" s="229">
        <f t="shared" si="757"/>
        <v>0</v>
      </c>
      <c r="Y780" s="228">
        <f t="shared" si="758"/>
        <v>0</v>
      </c>
      <c r="Z780" s="51">
        <f t="shared" si="758"/>
        <v>0</v>
      </c>
      <c r="AA780" s="51">
        <f t="shared" si="758"/>
        <v>0</v>
      </c>
      <c r="AB780" s="51">
        <f t="shared" si="758"/>
        <v>0</v>
      </c>
      <c r="AC780" s="51">
        <f t="shared" si="758"/>
        <v>0</v>
      </c>
      <c r="AD780" s="229">
        <f t="shared" si="758"/>
        <v>0</v>
      </c>
      <c r="AE780" s="228">
        <f t="shared" ref="AE780:AI780" si="765">AE762*$AD$43</f>
        <v>0</v>
      </c>
      <c r="AF780" s="51">
        <f t="shared" si="765"/>
        <v>0</v>
      </c>
      <c r="AG780" s="51">
        <f t="shared" si="765"/>
        <v>0</v>
      </c>
      <c r="AH780" s="51">
        <f t="shared" si="765"/>
        <v>0</v>
      </c>
      <c r="AI780" s="229">
        <f t="shared" si="765"/>
        <v>0</v>
      </c>
      <c r="AJ780" s="51">
        <f t="shared" ref="AJ780:AN780" si="766">AJ762*$AH$43</f>
        <v>0</v>
      </c>
      <c r="AK780" s="51">
        <f t="shared" si="766"/>
        <v>0</v>
      </c>
      <c r="AL780" s="51">
        <f t="shared" si="766"/>
        <v>0</v>
      </c>
      <c r="AM780" s="51">
        <f t="shared" si="766"/>
        <v>0</v>
      </c>
      <c r="AN780" s="229">
        <f t="shared" si="766"/>
        <v>0</v>
      </c>
    </row>
    <row r="781" spans="1:40" outlineLevel="1">
      <c r="A781" s="521">
        <f>ROW()</f>
        <v>781</v>
      </c>
      <c r="B781" s="35"/>
      <c r="C781" s="758"/>
      <c r="D781" s="33" t="s">
        <v>81</v>
      </c>
      <c r="J781" s="228">
        <f t="shared" ref="J781:S781" si="767">J763*$N$43</f>
        <v>0</v>
      </c>
      <c r="K781" s="51">
        <f t="shared" si="767"/>
        <v>0</v>
      </c>
      <c r="L781" s="51">
        <f t="shared" si="767"/>
        <v>0</v>
      </c>
      <c r="M781" s="51">
        <f t="shared" si="767"/>
        <v>0</v>
      </c>
      <c r="N781" s="229">
        <f t="shared" si="767"/>
        <v>0</v>
      </c>
      <c r="O781" s="228">
        <f t="shared" si="767"/>
        <v>1.4965361437558479E-3</v>
      </c>
      <c r="P781" s="51">
        <f t="shared" si="767"/>
        <v>1.4965361437558479E-3</v>
      </c>
      <c r="Q781" s="51">
        <f t="shared" si="767"/>
        <v>1.4965361437558479E-3</v>
      </c>
      <c r="R781" s="51">
        <f t="shared" si="767"/>
        <v>1.4965361437558479E-3</v>
      </c>
      <c r="S781" s="229">
        <f t="shared" si="767"/>
        <v>1.4965361437558502E-3</v>
      </c>
      <c r="T781" s="228">
        <f t="shared" si="757"/>
        <v>0</v>
      </c>
      <c r="U781" s="51">
        <f t="shared" si="757"/>
        <v>0</v>
      </c>
      <c r="V781" s="51">
        <f t="shared" si="757"/>
        <v>0</v>
      </c>
      <c r="W781" s="51">
        <f t="shared" si="757"/>
        <v>0</v>
      </c>
      <c r="X781" s="229">
        <f t="shared" si="757"/>
        <v>0</v>
      </c>
      <c r="Y781" s="228">
        <f t="shared" si="758"/>
        <v>0</v>
      </c>
      <c r="Z781" s="51">
        <f t="shared" si="758"/>
        <v>0</v>
      </c>
      <c r="AA781" s="51">
        <f t="shared" si="758"/>
        <v>0</v>
      </c>
      <c r="AB781" s="51">
        <f t="shared" si="758"/>
        <v>0</v>
      </c>
      <c r="AC781" s="51">
        <f t="shared" si="758"/>
        <v>0</v>
      </c>
      <c r="AD781" s="229">
        <f t="shared" si="758"/>
        <v>0</v>
      </c>
      <c r="AE781" s="228">
        <f t="shared" ref="AE781:AI781" si="768">AE763*$AD$43</f>
        <v>0</v>
      </c>
      <c r="AF781" s="51">
        <f t="shared" si="768"/>
        <v>0</v>
      </c>
      <c r="AG781" s="51">
        <f t="shared" si="768"/>
        <v>0</v>
      </c>
      <c r="AH781" s="51">
        <f t="shared" si="768"/>
        <v>0</v>
      </c>
      <c r="AI781" s="229">
        <f t="shared" si="768"/>
        <v>0</v>
      </c>
      <c r="AJ781" s="51">
        <f t="shared" ref="AJ781:AN781" si="769">AJ763*$AH$43</f>
        <v>0</v>
      </c>
      <c r="AK781" s="51">
        <f t="shared" si="769"/>
        <v>0</v>
      </c>
      <c r="AL781" s="51">
        <f t="shared" si="769"/>
        <v>0</v>
      </c>
      <c r="AM781" s="51">
        <f t="shared" si="769"/>
        <v>0</v>
      </c>
      <c r="AN781" s="229">
        <f t="shared" si="769"/>
        <v>0</v>
      </c>
    </row>
    <row r="782" spans="1:40" outlineLevel="1">
      <c r="A782" s="521">
        <f>ROW()</f>
        <v>782</v>
      </c>
      <c r="B782" s="35"/>
      <c r="C782" s="758"/>
      <c r="D782" s="33" t="s">
        <v>28</v>
      </c>
      <c r="J782" s="228">
        <f t="shared" ref="J782:S782" si="770">J764*$N$43</f>
        <v>0</v>
      </c>
      <c r="K782" s="51">
        <f t="shared" si="770"/>
        <v>0</v>
      </c>
      <c r="L782" s="51">
        <f t="shared" si="770"/>
        <v>0</v>
      </c>
      <c r="M782" s="51">
        <f t="shared" si="770"/>
        <v>0</v>
      </c>
      <c r="N782" s="229">
        <f t="shared" si="770"/>
        <v>0</v>
      </c>
      <c r="O782" s="228">
        <f t="shared" si="770"/>
        <v>0</v>
      </c>
      <c r="P782" s="51">
        <f t="shared" si="770"/>
        <v>0</v>
      </c>
      <c r="Q782" s="51">
        <f t="shared" si="770"/>
        <v>0</v>
      </c>
      <c r="R782" s="51">
        <f t="shared" si="770"/>
        <v>0</v>
      </c>
      <c r="S782" s="229">
        <f t="shared" si="770"/>
        <v>0</v>
      </c>
      <c r="T782" s="228">
        <f t="shared" si="757"/>
        <v>0</v>
      </c>
      <c r="U782" s="51">
        <f t="shared" si="757"/>
        <v>0</v>
      </c>
      <c r="V782" s="51">
        <f t="shared" si="757"/>
        <v>0</v>
      </c>
      <c r="W782" s="51">
        <f t="shared" si="757"/>
        <v>0</v>
      </c>
      <c r="X782" s="229">
        <f t="shared" si="757"/>
        <v>0</v>
      </c>
      <c r="Y782" s="228">
        <f t="shared" si="758"/>
        <v>0</v>
      </c>
      <c r="Z782" s="51">
        <f t="shared" si="758"/>
        <v>0</v>
      </c>
      <c r="AA782" s="51">
        <f t="shared" si="758"/>
        <v>0</v>
      </c>
      <c r="AB782" s="51">
        <f t="shared" si="758"/>
        <v>0</v>
      </c>
      <c r="AC782" s="51">
        <f t="shared" si="758"/>
        <v>0</v>
      </c>
      <c r="AD782" s="229">
        <f t="shared" si="758"/>
        <v>0</v>
      </c>
      <c r="AE782" s="228">
        <f t="shared" ref="AE782:AI782" si="771">AE764*$AD$43</f>
        <v>0</v>
      </c>
      <c r="AF782" s="51">
        <f t="shared" si="771"/>
        <v>0</v>
      </c>
      <c r="AG782" s="51">
        <f t="shared" si="771"/>
        <v>0</v>
      </c>
      <c r="AH782" s="51">
        <f t="shared" si="771"/>
        <v>0</v>
      </c>
      <c r="AI782" s="229">
        <f t="shared" si="771"/>
        <v>0</v>
      </c>
      <c r="AJ782" s="51">
        <f t="shared" ref="AJ782:AN782" si="772">AJ764*$AH$43</f>
        <v>0</v>
      </c>
      <c r="AK782" s="51">
        <f t="shared" si="772"/>
        <v>0</v>
      </c>
      <c r="AL782" s="51">
        <f t="shared" si="772"/>
        <v>0</v>
      </c>
      <c r="AM782" s="51">
        <f t="shared" si="772"/>
        <v>0</v>
      </c>
      <c r="AN782" s="229">
        <f t="shared" si="772"/>
        <v>0</v>
      </c>
    </row>
    <row r="783" spans="1:40" outlineLevel="1">
      <c r="A783" s="521">
        <f>ROW()</f>
        <v>783</v>
      </c>
      <c r="B783" s="35"/>
      <c r="C783" s="758"/>
      <c r="D783" s="45" t="s">
        <v>443</v>
      </c>
      <c r="E783" s="45"/>
      <c r="F783" s="45"/>
      <c r="G783" s="45"/>
      <c r="H783" s="45"/>
      <c r="I783" s="45"/>
      <c r="J783" s="230">
        <f t="shared" ref="J783:S783" si="773">J765*$N$43</f>
        <v>0</v>
      </c>
      <c r="K783" s="52">
        <f t="shared" si="773"/>
        <v>0</v>
      </c>
      <c r="L783" s="52">
        <f t="shared" si="773"/>
        <v>0</v>
      </c>
      <c r="M783" s="52">
        <f t="shared" si="773"/>
        <v>0</v>
      </c>
      <c r="N783" s="231">
        <f t="shared" si="773"/>
        <v>0</v>
      </c>
      <c r="O783" s="230">
        <f t="shared" si="773"/>
        <v>0</v>
      </c>
      <c r="P783" s="52">
        <f t="shared" si="773"/>
        <v>0</v>
      </c>
      <c r="Q783" s="52">
        <f t="shared" si="773"/>
        <v>0</v>
      </c>
      <c r="R783" s="52">
        <f t="shared" si="773"/>
        <v>0</v>
      </c>
      <c r="S783" s="231">
        <f t="shared" si="773"/>
        <v>0</v>
      </c>
      <c r="T783" s="230">
        <f t="shared" si="757"/>
        <v>0</v>
      </c>
      <c r="U783" s="52">
        <f t="shared" si="757"/>
        <v>0</v>
      </c>
      <c r="V783" s="52">
        <f t="shared" si="757"/>
        <v>0</v>
      </c>
      <c r="W783" s="52">
        <f t="shared" si="757"/>
        <v>0</v>
      </c>
      <c r="X783" s="231">
        <f t="shared" si="757"/>
        <v>0</v>
      </c>
      <c r="Y783" s="230">
        <f t="shared" si="758"/>
        <v>0</v>
      </c>
      <c r="Z783" s="52">
        <f t="shared" si="758"/>
        <v>0</v>
      </c>
      <c r="AA783" s="52">
        <f t="shared" si="758"/>
        <v>0</v>
      </c>
      <c r="AB783" s="52">
        <f t="shared" si="758"/>
        <v>0</v>
      </c>
      <c r="AC783" s="52">
        <f t="shared" si="758"/>
        <v>0</v>
      </c>
      <c r="AD783" s="231">
        <f t="shared" si="758"/>
        <v>0</v>
      </c>
      <c r="AE783" s="230">
        <f t="shared" ref="AE783:AI783" si="774">AE765*$AD$43</f>
        <v>0</v>
      </c>
      <c r="AF783" s="52">
        <f t="shared" si="774"/>
        <v>0</v>
      </c>
      <c r="AG783" s="52">
        <f t="shared" si="774"/>
        <v>0</v>
      </c>
      <c r="AH783" s="52">
        <f t="shared" si="774"/>
        <v>0</v>
      </c>
      <c r="AI783" s="231">
        <f t="shared" si="774"/>
        <v>0</v>
      </c>
      <c r="AJ783" s="52">
        <f t="shared" ref="AJ783:AN783" si="775">AJ765*$AH$43</f>
        <v>0</v>
      </c>
      <c r="AK783" s="52">
        <f t="shared" si="775"/>
        <v>0</v>
      </c>
      <c r="AL783" s="52">
        <f t="shared" si="775"/>
        <v>0</v>
      </c>
      <c r="AM783" s="52">
        <f t="shared" si="775"/>
        <v>0</v>
      </c>
      <c r="AN783" s="231">
        <f t="shared" si="775"/>
        <v>0</v>
      </c>
    </row>
    <row r="784" spans="1:40" outlineLevel="1">
      <c r="A784" s="521">
        <f>ROW()</f>
        <v>784</v>
      </c>
      <c r="B784" s="35"/>
      <c r="C784" s="758"/>
      <c r="D784" s="33" t="s">
        <v>24</v>
      </c>
      <c r="F784" s="151"/>
      <c r="G784" s="151"/>
      <c r="H784" s="151"/>
      <c r="I784" s="151"/>
      <c r="J784" s="251">
        <f t="shared" ref="J784:AN784" si="776">SUM(J768:J783)</f>
        <v>0</v>
      </c>
      <c r="K784" s="58">
        <f t="shared" si="776"/>
        <v>1.8435309903561388</v>
      </c>
      <c r="L784" s="58">
        <f t="shared" si="776"/>
        <v>1.8435309903561388</v>
      </c>
      <c r="M784" s="58">
        <f t="shared" si="776"/>
        <v>1.8435309903561388</v>
      </c>
      <c r="N784" s="247">
        <f t="shared" si="776"/>
        <v>1.8435309903561388</v>
      </c>
      <c r="O784" s="251">
        <f t="shared" si="776"/>
        <v>1.1261925937803421</v>
      </c>
      <c r="P784" s="58">
        <f t="shared" si="776"/>
        <v>1.1261925937803425</v>
      </c>
      <c r="Q784" s="58">
        <f t="shared" si="776"/>
        <v>1.1261925937803421</v>
      </c>
      <c r="R784" s="58">
        <f t="shared" si="776"/>
        <v>1.1261925937803421</v>
      </c>
      <c r="S784" s="247">
        <f t="shared" si="776"/>
        <v>1.1261925937803421</v>
      </c>
      <c r="T784" s="251">
        <f t="shared" si="776"/>
        <v>0.43854657998179702</v>
      </c>
      <c r="U784" s="58">
        <f t="shared" si="776"/>
        <v>0.87709315996359394</v>
      </c>
      <c r="V784" s="58">
        <f t="shared" si="776"/>
        <v>0.87709315996359405</v>
      </c>
      <c r="W784" s="58">
        <f t="shared" si="776"/>
        <v>0.87709315996359405</v>
      </c>
      <c r="X784" s="247">
        <f t="shared" si="776"/>
        <v>0.87709315996359405</v>
      </c>
      <c r="Y784" s="251">
        <f t="shared" si="776"/>
        <v>0.44592702857562649</v>
      </c>
      <c r="Z784" s="58">
        <f t="shared" si="776"/>
        <v>0.8918540571512531</v>
      </c>
      <c r="AA784" s="58">
        <f t="shared" si="776"/>
        <v>0.8918540571512531</v>
      </c>
      <c r="AB784" s="58">
        <f t="shared" si="776"/>
        <v>0.89185405715125299</v>
      </c>
      <c r="AC784" s="58">
        <f t="shared" si="776"/>
        <v>0.8918540571512531</v>
      </c>
      <c r="AD784" s="247">
        <f t="shared" si="776"/>
        <v>0.8918540571512531</v>
      </c>
      <c r="AE784" s="251">
        <f t="shared" si="776"/>
        <v>0.90906708091095756</v>
      </c>
      <c r="AF784" s="58">
        <f t="shared" si="776"/>
        <v>0.88618886109859496</v>
      </c>
      <c r="AG784" s="58">
        <f t="shared" si="776"/>
        <v>0.88618886109859496</v>
      </c>
      <c r="AH784" s="58">
        <f t="shared" si="776"/>
        <v>0.88618886109859496</v>
      </c>
      <c r="AI784" s="247">
        <f t="shared" si="776"/>
        <v>0.88618886109859496</v>
      </c>
      <c r="AJ784" s="58">
        <f t="shared" si="776"/>
        <v>0</v>
      </c>
      <c r="AK784" s="58">
        <f t="shared" si="776"/>
        <v>0</v>
      </c>
      <c r="AL784" s="58">
        <f t="shared" si="776"/>
        <v>0</v>
      </c>
      <c r="AM784" s="58">
        <f t="shared" si="776"/>
        <v>0</v>
      </c>
      <c r="AN784" s="247">
        <f t="shared" si="776"/>
        <v>0</v>
      </c>
    </row>
    <row r="785" spans="1:40" outlineLevel="1">
      <c r="A785" s="521">
        <f>ROW()</f>
        <v>785</v>
      </c>
      <c r="B785" s="35"/>
      <c r="C785" s="756" t="s">
        <v>108</v>
      </c>
      <c r="J785" s="1909" t="s">
        <v>363</v>
      </c>
      <c r="K785" s="1910"/>
      <c r="L785" s="1910"/>
      <c r="M785" s="1910"/>
      <c r="N785" s="1911"/>
      <c r="O785" s="1909" t="s">
        <v>99</v>
      </c>
      <c r="P785" s="1910"/>
      <c r="Q785" s="1910"/>
      <c r="R785" s="1910"/>
      <c r="S785" s="1911"/>
      <c r="T785" s="1909" t="s">
        <v>351</v>
      </c>
      <c r="U785" s="1910"/>
      <c r="V785" s="1910"/>
      <c r="W785" s="1910"/>
      <c r="X785" s="1911"/>
      <c r="Y785" s="1894" t="s">
        <v>352</v>
      </c>
      <c r="Z785" s="1895"/>
      <c r="AA785" s="1895"/>
      <c r="AB785" s="1895"/>
      <c r="AC785" s="1895"/>
      <c r="AD785" s="1896"/>
      <c r="AE785" s="1171"/>
      <c r="AF785" s="1136"/>
      <c r="AG785" s="1136" t="s">
        <v>703</v>
      </c>
      <c r="AH785" s="1136"/>
      <c r="AI785" s="1161"/>
      <c r="AJ785" s="1136"/>
      <c r="AK785" s="1136"/>
      <c r="AL785" s="1136"/>
      <c r="AM785" s="1136"/>
      <c r="AN785" s="1161"/>
    </row>
    <row r="786" spans="1:40" outlineLevel="1">
      <c r="A786" s="521">
        <f>ROW()</f>
        <v>786</v>
      </c>
      <c r="B786" s="35"/>
      <c r="C786" s="758"/>
      <c r="D786" s="33" t="s">
        <v>300</v>
      </c>
      <c r="J786" s="361"/>
      <c r="K786" s="373"/>
      <c r="L786" s="373">
        <v>2.9492298171944042E-2</v>
      </c>
      <c r="M786" s="373">
        <v>2.9492298171944042E-2</v>
      </c>
      <c r="N786" s="356">
        <v>2.9492298171944042E-2</v>
      </c>
      <c r="O786" s="361">
        <v>0</v>
      </c>
      <c r="P786" s="373">
        <v>0</v>
      </c>
      <c r="Q786" s="373">
        <v>0</v>
      </c>
      <c r="R786" s="373">
        <v>0</v>
      </c>
      <c r="S786" s="356">
        <v>0</v>
      </c>
      <c r="T786" s="361">
        <v>0</v>
      </c>
      <c r="U786" s="373">
        <v>0</v>
      </c>
      <c r="V786" s="373">
        <v>0</v>
      </c>
      <c r="W786" s="373">
        <v>0</v>
      </c>
      <c r="X786" s="356">
        <v>0</v>
      </c>
      <c r="Y786" s="361">
        <v>0</v>
      </c>
      <c r="Z786" s="373">
        <v>0</v>
      </c>
      <c r="AA786" s="373">
        <v>0</v>
      </c>
      <c r="AB786" s="373">
        <v>0</v>
      </c>
      <c r="AC786" s="373">
        <v>0</v>
      </c>
      <c r="AD786" s="356">
        <v>0</v>
      </c>
      <c r="AE786" s="361">
        <v>0</v>
      </c>
      <c r="AF786" s="373">
        <v>0</v>
      </c>
      <c r="AG786" s="373">
        <v>0</v>
      </c>
      <c r="AH786" s="373">
        <v>0</v>
      </c>
      <c r="AI786" s="356">
        <v>0</v>
      </c>
      <c r="AJ786" s="1870"/>
      <c r="AK786" s="1870"/>
      <c r="AL786" s="1870"/>
      <c r="AM786" s="1870"/>
      <c r="AN786" s="1871"/>
    </row>
    <row r="787" spans="1:40" outlineLevel="1">
      <c r="A787" s="521">
        <f>ROW()</f>
        <v>787</v>
      </c>
      <c r="B787" s="35"/>
      <c r="C787" s="758"/>
      <c r="D787" s="33" t="s">
        <v>301</v>
      </c>
      <c r="J787" s="361"/>
      <c r="K787" s="373"/>
      <c r="L787" s="373"/>
      <c r="M787" s="373"/>
      <c r="N787" s="356"/>
      <c r="O787" s="361"/>
      <c r="P787" s="373"/>
      <c r="Q787" s="373"/>
      <c r="R787" s="373"/>
      <c r="S787" s="356"/>
      <c r="T787" s="361">
        <v>0</v>
      </c>
      <c r="U787" s="373">
        <v>0</v>
      </c>
      <c r="V787" s="373">
        <v>0</v>
      </c>
      <c r="W787" s="373">
        <v>0</v>
      </c>
      <c r="X787" s="356">
        <v>0</v>
      </c>
      <c r="Y787" s="361">
        <v>0</v>
      </c>
      <c r="Z787" s="373">
        <v>0</v>
      </c>
      <c r="AA787" s="373">
        <v>0</v>
      </c>
      <c r="AB787" s="373">
        <v>0</v>
      </c>
      <c r="AC787" s="373">
        <v>0</v>
      </c>
      <c r="AD787" s="356">
        <v>0</v>
      </c>
      <c r="AE787" s="361">
        <v>0</v>
      </c>
      <c r="AF787" s="373">
        <v>0</v>
      </c>
      <c r="AG787" s="373">
        <v>0</v>
      </c>
      <c r="AH787" s="373">
        <v>0</v>
      </c>
      <c r="AI787" s="356">
        <v>0</v>
      </c>
      <c r="AJ787" s="1870"/>
      <c r="AK787" s="1870"/>
      <c r="AL787" s="1870"/>
      <c r="AM787" s="1870"/>
      <c r="AN787" s="1871"/>
    </row>
    <row r="788" spans="1:40" outlineLevel="1">
      <c r="A788" s="521">
        <f>ROW()</f>
        <v>788</v>
      </c>
      <c r="B788" s="35"/>
      <c r="C788" s="758"/>
      <c r="D788" s="33" t="s">
        <v>29</v>
      </c>
      <c r="J788" s="361"/>
      <c r="K788" s="373"/>
      <c r="L788" s="373">
        <v>6.2103364310899634E-2</v>
      </c>
      <c r="M788" s="373">
        <v>6.2103364310899634E-2</v>
      </c>
      <c r="N788" s="356">
        <v>6.2103364310899634E-2</v>
      </c>
      <c r="O788" s="361">
        <v>7.4387694145758659E-2</v>
      </c>
      <c r="P788" s="373">
        <v>7.4387694145758659E-2</v>
      </c>
      <c r="Q788" s="373">
        <v>7.4387694145758659E-2</v>
      </c>
      <c r="R788" s="373">
        <v>7.4387694145758659E-2</v>
      </c>
      <c r="S788" s="356">
        <v>7.4387694145758659E-2</v>
      </c>
      <c r="T788" s="361">
        <v>0</v>
      </c>
      <c r="U788" s="373">
        <v>0</v>
      </c>
      <c r="V788" s="373">
        <v>0</v>
      </c>
      <c r="W788" s="373">
        <v>0</v>
      </c>
      <c r="X788" s="356">
        <v>0</v>
      </c>
      <c r="Y788" s="361">
        <v>0</v>
      </c>
      <c r="Z788" s="373">
        <v>0</v>
      </c>
      <c r="AA788" s="373">
        <v>0</v>
      </c>
      <c r="AB788" s="373">
        <v>0</v>
      </c>
      <c r="AC788" s="373">
        <v>0</v>
      </c>
      <c r="AD788" s="356">
        <v>0</v>
      </c>
      <c r="AE788" s="361">
        <v>0</v>
      </c>
      <c r="AF788" s="373">
        <v>0</v>
      </c>
      <c r="AG788" s="373">
        <v>0</v>
      </c>
      <c r="AH788" s="373">
        <v>0</v>
      </c>
      <c r="AI788" s="356">
        <v>0</v>
      </c>
      <c r="AJ788" s="1870"/>
      <c r="AK788" s="1870"/>
      <c r="AL788" s="1870"/>
      <c r="AM788" s="1870"/>
      <c r="AN788" s="1871"/>
    </row>
    <row r="789" spans="1:40" outlineLevel="1">
      <c r="A789" s="521">
        <f>ROW()</f>
        <v>789</v>
      </c>
      <c r="B789" s="35"/>
      <c r="C789" s="758"/>
      <c r="D789" s="33" t="s">
        <v>30</v>
      </c>
      <c r="J789" s="361"/>
      <c r="K789" s="373"/>
      <c r="L789" s="373">
        <v>7.9791055637175052E-5</v>
      </c>
      <c r="M789" s="373">
        <v>7.9791055637175052E-5</v>
      </c>
      <c r="N789" s="356">
        <v>7.9791055637175052E-5</v>
      </c>
      <c r="O789" s="361">
        <v>1.4088623434582502E-3</v>
      </c>
      <c r="P789" s="373">
        <v>1.4088623434582502E-3</v>
      </c>
      <c r="Q789" s="373">
        <v>1.4088623434582502E-3</v>
      </c>
      <c r="R789" s="373">
        <v>1.4088623434582502E-3</v>
      </c>
      <c r="S789" s="356">
        <v>1.4088623434582502E-3</v>
      </c>
      <c r="T789" s="361">
        <v>4.3466627816784141E-2</v>
      </c>
      <c r="U789" s="373">
        <v>8.6933255633568282E-2</v>
      </c>
      <c r="V789" s="373">
        <v>8.6933255633568282E-2</v>
      </c>
      <c r="W789" s="373">
        <v>8.6933255633568268E-2</v>
      </c>
      <c r="X789" s="356">
        <v>8.6933255633568268E-2</v>
      </c>
      <c r="Y789" s="361">
        <v>4.8796090317071404E-2</v>
      </c>
      <c r="Z789" s="373">
        <v>9.7592180634142808E-2</v>
      </c>
      <c r="AA789" s="373">
        <v>9.7592180634142808E-2</v>
      </c>
      <c r="AB789" s="373">
        <v>9.7592180634142794E-2</v>
      </c>
      <c r="AC789" s="373">
        <v>9.7592180634142794E-2</v>
      </c>
      <c r="AD789" s="356">
        <v>9.7592180634142794E-2</v>
      </c>
      <c r="AE789" s="361">
        <v>0.106430284428516</v>
      </c>
      <c r="AF789" s="373">
        <v>0.106430284428516</v>
      </c>
      <c r="AG789" s="373">
        <v>0.106430284428516</v>
      </c>
      <c r="AH789" s="373">
        <v>0.106430284428516</v>
      </c>
      <c r="AI789" s="356">
        <v>0.106430284428515</v>
      </c>
      <c r="AJ789" s="1870"/>
      <c r="AK789" s="1870"/>
      <c r="AL789" s="1870"/>
      <c r="AM789" s="1870"/>
      <c r="AN789" s="1871"/>
    </row>
    <row r="790" spans="1:40" outlineLevel="1">
      <c r="A790" s="521">
        <f>ROW()</f>
        <v>790</v>
      </c>
      <c r="B790" s="35"/>
      <c r="C790" s="758"/>
      <c r="D790" s="33" t="s">
        <v>31</v>
      </c>
      <c r="J790" s="361"/>
      <c r="K790" s="373"/>
      <c r="L790" s="373">
        <v>4.6895016546367047E-2</v>
      </c>
      <c r="M790" s="373">
        <v>4.6895016546367047E-2</v>
      </c>
      <c r="N790" s="356">
        <v>4.6895016546367047E-2</v>
      </c>
      <c r="O790" s="361">
        <v>0</v>
      </c>
      <c r="P790" s="373">
        <v>0</v>
      </c>
      <c r="Q790" s="373">
        <v>0</v>
      </c>
      <c r="R790" s="373">
        <v>0</v>
      </c>
      <c r="S790" s="356">
        <v>0</v>
      </c>
      <c r="T790" s="361">
        <v>0</v>
      </c>
      <c r="U790" s="373">
        <v>0</v>
      </c>
      <c r="V790" s="373">
        <v>0</v>
      </c>
      <c r="W790" s="373">
        <v>0</v>
      </c>
      <c r="X790" s="356">
        <v>0</v>
      </c>
      <c r="Y790" s="361">
        <v>0</v>
      </c>
      <c r="Z790" s="373">
        <v>0</v>
      </c>
      <c r="AA790" s="373">
        <v>0</v>
      </c>
      <c r="AB790" s="373">
        <v>0</v>
      </c>
      <c r="AC790" s="373">
        <v>0</v>
      </c>
      <c r="AD790" s="356">
        <v>0</v>
      </c>
      <c r="AE790" s="361">
        <v>3.2420809848106603E-5</v>
      </c>
      <c r="AF790" s="373">
        <v>3.2420809848106603E-5</v>
      </c>
      <c r="AG790" s="373">
        <v>3.2420809848106603E-5</v>
      </c>
      <c r="AH790" s="373">
        <v>3.2420809848106603E-5</v>
      </c>
      <c r="AI790" s="356">
        <v>3.2420809848106603E-5</v>
      </c>
      <c r="AJ790" s="1870"/>
      <c r="AK790" s="1870"/>
      <c r="AL790" s="1870"/>
      <c r="AM790" s="1870"/>
      <c r="AN790" s="1871"/>
    </row>
    <row r="791" spans="1:40" outlineLevel="1">
      <c r="A791" s="521">
        <f>ROW()</f>
        <v>791</v>
      </c>
      <c r="B791" s="35"/>
      <c r="C791" s="758"/>
      <c r="D791" s="33" t="s">
        <v>32</v>
      </c>
      <c r="J791" s="361"/>
      <c r="K791" s="373"/>
      <c r="L791" s="373">
        <v>8.5013998506406202E-3</v>
      </c>
      <c r="M791" s="373">
        <v>8.5013998506406202E-3</v>
      </c>
      <c r="N791" s="356">
        <v>8.5013998506406202E-3</v>
      </c>
      <c r="O791" s="361">
        <v>0</v>
      </c>
      <c r="P791" s="373">
        <v>0</v>
      </c>
      <c r="Q791" s="373">
        <v>0</v>
      </c>
      <c r="R791" s="373">
        <v>0</v>
      </c>
      <c r="S791" s="356">
        <v>0</v>
      </c>
      <c r="T791" s="361">
        <v>0</v>
      </c>
      <c r="U791" s="373">
        <v>0</v>
      </c>
      <c r="V791" s="373">
        <v>0</v>
      </c>
      <c r="W791" s="373">
        <v>0</v>
      </c>
      <c r="X791" s="356">
        <v>0</v>
      </c>
      <c r="Y791" s="361">
        <v>0</v>
      </c>
      <c r="Z791" s="373">
        <v>0</v>
      </c>
      <c r="AA791" s="373">
        <v>0</v>
      </c>
      <c r="AB791" s="373">
        <v>0</v>
      </c>
      <c r="AC791" s="373">
        <v>0</v>
      </c>
      <c r="AD791" s="356">
        <v>0</v>
      </c>
      <c r="AE791" s="361">
        <v>0</v>
      </c>
      <c r="AF791" s="373">
        <v>0</v>
      </c>
      <c r="AG791" s="373">
        <v>0</v>
      </c>
      <c r="AH791" s="373">
        <v>0</v>
      </c>
      <c r="AI791" s="356">
        <v>0</v>
      </c>
      <c r="AJ791" s="1870"/>
      <c r="AK791" s="1870"/>
      <c r="AL791" s="1870"/>
      <c r="AM791" s="1870"/>
      <c r="AN791" s="1871"/>
    </row>
    <row r="792" spans="1:40" outlineLevel="1">
      <c r="A792" s="521">
        <f>ROW()</f>
        <v>792</v>
      </c>
      <c r="B792" s="35"/>
      <c r="C792" s="758"/>
      <c r="D792" s="33" t="s">
        <v>33</v>
      </c>
      <c r="J792" s="361"/>
      <c r="K792" s="373"/>
      <c r="L792" s="373">
        <v>2.8443710685388535E-9</v>
      </c>
      <c r="M792" s="373">
        <v>2.8443710685388535E-9</v>
      </c>
      <c r="N792" s="356">
        <v>2.8443710685388535E-9</v>
      </c>
      <c r="O792" s="361">
        <v>0</v>
      </c>
      <c r="P792" s="373">
        <v>0</v>
      </c>
      <c r="Q792" s="373">
        <v>0</v>
      </c>
      <c r="R792" s="373">
        <v>0</v>
      </c>
      <c r="S792" s="356">
        <v>0</v>
      </c>
      <c r="T792" s="361">
        <v>0</v>
      </c>
      <c r="U792" s="373">
        <v>0</v>
      </c>
      <c r="V792" s="373">
        <v>0</v>
      </c>
      <c r="W792" s="373">
        <v>0</v>
      </c>
      <c r="X792" s="356">
        <v>0</v>
      </c>
      <c r="Y792" s="361">
        <v>0</v>
      </c>
      <c r="Z792" s="373">
        <v>0</v>
      </c>
      <c r="AA792" s="373">
        <v>0</v>
      </c>
      <c r="AB792" s="373">
        <v>0</v>
      </c>
      <c r="AC792" s="373">
        <v>0</v>
      </c>
      <c r="AD792" s="356">
        <v>0</v>
      </c>
      <c r="AE792" s="361">
        <v>0</v>
      </c>
      <c r="AF792" s="373">
        <v>0</v>
      </c>
      <c r="AG792" s="373">
        <v>0</v>
      </c>
      <c r="AH792" s="373">
        <v>0</v>
      </c>
      <c r="AI792" s="356">
        <v>0</v>
      </c>
      <c r="AJ792" s="1870"/>
      <c r="AK792" s="1870"/>
      <c r="AL792" s="1870"/>
      <c r="AM792" s="1870"/>
      <c r="AN792" s="1871"/>
    </row>
    <row r="793" spans="1:40" outlineLevel="1">
      <c r="A793" s="521">
        <f>ROW()</f>
        <v>793</v>
      </c>
      <c r="B793" s="35"/>
      <c r="C793" s="758"/>
      <c r="D793" s="33" t="s">
        <v>27</v>
      </c>
      <c r="J793" s="361"/>
      <c r="K793" s="373"/>
      <c r="L793" s="373">
        <v>2.9885111497806394E-3</v>
      </c>
      <c r="M793" s="373">
        <v>2.9885111497806394E-3</v>
      </c>
      <c r="N793" s="356">
        <v>2.9885111497806394E-3</v>
      </c>
      <c r="O793" s="361">
        <v>0</v>
      </c>
      <c r="P793" s="373">
        <v>0</v>
      </c>
      <c r="Q793" s="373">
        <v>0</v>
      </c>
      <c r="R793" s="373">
        <v>0</v>
      </c>
      <c r="S793" s="356">
        <v>0</v>
      </c>
      <c r="T793" s="361">
        <v>0</v>
      </c>
      <c r="U793" s="373">
        <v>0</v>
      </c>
      <c r="V793" s="373">
        <v>0</v>
      </c>
      <c r="W793" s="373">
        <v>0</v>
      </c>
      <c r="X793" s="356">
        <v>0</v>
      </c>
      <c r="Y793" s="361">
        <v>0</v>
      </c>
      <c r="Z793" s="373">
        <v>0</v>
      </c>
      <c r="AA793" s="373">
        <v>0</v>
      </c>
      <c r="AB793" s="373">
        <v>0</v>
      </c>
      <c r="AC793" s="373">
        <v>0</v>
      </c>
      <c r="AD793" s="356">
        <v>0</v>
      </c>
      <c r="AE793" s="361">
        <v>0</v>
      </c>
      <c r="AF793" s="373">
        <v>0</v>
      </c>
      <c r="AG793" s="373">
        <v>0</v>
      </c>
      <c r="AH793" s="373">
        <v>0</v>
      </c>
      <c r="AI793" s="356">
        <v>0</v>
      </c>
      <c r="AJ793" s="1870"/>
      <c r="AK793" s="1870"/>
      <c r="AL793" s="1870"/>
      <c r="AM793" s="1870"/>
      <c r="AN793" s="1871"/>
    </row>
    <row r="794" spans="1:40" outlineLevel="1">
      <c r="A794" s="521">
        <f>ROW()</f>
        <v>794</v>
      </c>
      <c r="B794" s="35"/>
      <c r="C794" s="758"/>
      <c r="D794" s="33" t="s">
        <v>34</v>
      </c>
      <c r="J794" s="361"/>
      <c r="K794" s="373"/>
      <c r="L794" s="373">
        <v>0.35338695841797818</v>
      </c>
      <c r="M794" s="373">
        <v>0.35338695841797818</v>
      </c>
      <c r="N794" s="356">
        <v>0.35338695841797818</v>
      </c>
      <c r="O794" s="361">
        <v>0.77125161290322586</v>
      </c>
      <c r="P794" s="373">
        <v>0.77125161290322586</v>
      </c>
      <c r="Q794" s="373">
        <v>0.77125161290322586</v>
      </c>
      <c r="R794" s="373">
        <v>0.77125161290322586</v>
      </c>
      <c r="S794" s="356">
        <v>0.77125161290322586</v>
      </c>
      <c r="T794" s="361">
        <v>0.46166964341797345</v>
      </c>
      <c r="U794" s="373">
        <v>0.9233392868359469</v>
      </c>
      <c r="V794" s="373">
        <v>0.9233392868359469</v>
      </c>
      <c r="W794" s="373">
        <v>0.9233392868359469</v>
      </c>
      <c r="X794" s="356">
        <v>0.9233392868359469</v>
      </c>
      <c r="Y794" s="361">
        <v>0.51827516300159859</v>
      </c>
      <c r="Z794" s="373">
        <v>1.0365503260031972</v>
      </c>
      <c r="AA794" s="373">
        <v>1.0365503260031972</v>
      </c>
      <c r="AB794" s="373">
        <v>1.036550326003197</v>
      </c>
      <c r="AC794" s="373">
        <v>1.0365503260031972</v>
      </c>
      <c r="AD794" s="356">
        <v>1.036550326003197</v>
      </c>
      <c r="AE794" s="361">
        <v>1.13007763022962</v>
      </c>
      <c r="AF794" s="373">
        <v>1.13007763022962</v>
      </c>
      <c r="AG794" s="373">
        <v>1.13007763022962</v>
      </c>
      <c r="AH794" s="373">
        <v>1.13007763022962</v>
      </c>
      <c r="AI794" s="356">
        <v>1.13007763022962</v>
      </c>
      <c r="AJ794" s="1870"/>
      <c r="AK794" s="1870"/>
      <c r="AL794" s="1870"/>
      <c r="AM794" s="1870"/>
      <c r="AN794" s="1871"/>
    </row>
    <row r="795" spans="1:40" outlineLevel="1">
      <c r="A795" s="521">
        <f>ROW()</f>
        <v>795</v>
      </c>
      <c r="B795" s="35"/>
      <c r="C795" s="758"/>
      <c r="D795" s="33" t="s">
        <v>35</v>
      </c>
      <c r="J795" s="361"/>
      <c r="K795" s="373"/>
      <c r="L795" s="373">
        <v>0.23285298088377271</v>
      </c>
      <c r="M795" s="373">
        <v>0.23285298088377271</v>
      </c>
      <c r="N795" s="356">
        <v>0.23285298088377271</v>
      </c>
      <c r="O795" s="361">
        <v>0</v>
      </c>
      <c r="P795" s="373">
        <v>0</v>
      </c>
      <c r="Q795" s="373">
        <v>0</v>
      </c>
      <c r="R795" s="373">
        <v>0</v>
      </c>
      <c r="S795" s="356">
        <v>0</v>
      </c>
      <c r="T795" s="361">
        <v>0</v>
      </c>
      <c r="U795" s="373">
        <v>0</v>
      </c>
      <c r="V795" s="373">
        <v>0</v>
      </c>
      <c r="W795" s="373">
        <v>0</v>
      </c>
      <c r="X795" s="356">
        <v>0</v>
      </c>
      <c r="Y795" s="361">
        <v>0</v>
      </c>
      <c r="Z795" s="373">
        <v>0</v>
      </c>
      <c r="AA795" s="373">
        <v>0</v>
      </c>
      <c r="AB795" s="373">
        <v>0</v>
      </c>
      <c r="AC795" s="373">
        <v>0</v>
      </c>
      <c r="AD795" s="356">
        <v>0</v>
      </c>
      <c r="AE795" s="361">
        <v>6.8692362651960898E-3</v>
      </c>
      <c r="AF795" s="373">
        <v>0</v>
      </c>
      <c r="AG795" s="373">
        <v>0</v>
      </c>
      <c r="AH795" s="373">
        <v>0</v>
      </c>
      <c r="AI795" s="356">
        <v>0</v>
      </c>
      <c r="AJ795" s="1870"/>
      <c r="AK795" s="1870"/>
      <c r="AL795" s="1870"/>
      <c r="AM795" s="1870"/>
      <c r="AN795" s="1871"/>
    </row>
    <row r="796" spans="1:40" outlineLevel="1">
      <c r="A796" s="521">
        <f>ROW()</f>
        <v>796</v>
      </c>
      <c r="B796" s="35"/>
      <c r="C796" s="758"/>
      <c r="D796" s="33" t="s">
        <v>302</v>
      </c>
      <c r="J796" s="361"/>
      <c r="K796" s="373"/>
      <c r="L796" s="373"/>
      <c r="M796" s="373"/>
      <c r="N796" s="356"/>
      <c r="O796" s="361"/>
      <c r="P796" s="373"/>
      <c r="Q796" s="373"/>
      <c r="R796" s="373"/>
      <c r="S796" s="356"/>
      <c r="T796" s="361">
        <v>0</v>
      </c>
      <c r="U796" s="373">
        <v>0</v>
      </c>
      <c r="V796" s="373">
        <v>0</v>
      </c>
      <c r="W796" s="373">
        <v>0</v>
      </c>
      <c r="X796" s="356">
        <v>0</v>
      </c>
      <c r="Y796" s="361">
        <v>0</v>
      </c>
      <c r="Z796" s="373">
        <v>0</v>
      </c>
      <c r="AA796" s="373">
        <v>0</v>
      </c>
      <c r="AB796" s="373">
        <v>0</v>
      </c>
      <c r="AC796" s="373">
        <v>0</v>
      </c>
      <c r="AD796" s="356">
        <v>0</v>
      </c>
      <c r="AE796" s="361">
        <v>0</v>
      </c>
      <c r="AF796" s="373">
        <v>0</v>
      </c>
      <c r="AG796" s="373">
        <v>0</v>
      </c>
      <c r="AH796" s="373">
        <v>0</v>
      </c>
      <c r="AI796" s="356">
        <v>0</v>
      </c>
      <c r="AJ796" s="1870"/>
      <c r="AK796" s="1870"/>
      <c r="AL796" s="1870"/>
      <c r="AM796" s="1870"/>
      <c r="AN796" s="1871"/>
    </row>
    <row r="797" spans="1:40" outlineLevel="1">
      <c r="A797" s="521">
        <f>ROW()</f>
        <v>797</v>
      </c>
      <c r="B797" s="35"/>
      <c r="C797" s="758"/>
      <c r="D797" s="33" t="s">
        <v>36</v>
      </c>
      <c r="J797" s="361"/>
      <c r="K797" s="373"/>
      <c r="L797" s="373">
        <v>0</v>
      </c>
      <c r="M797" s="373">
        <v>0</v>
      </c>
      <c r="N797" s="356">
        <v>0</v>
      </c>
      <c r="O797" s="361">
        <v>7.5543555530242362E-2</v>
      </c>
      <c r="P797" s="373">
        <v>7.5543555530242362E-2</v>
      </c>
      <c r="Q797" s="373">
        <v>7.5543555530242362E-2</v>
      </c>
      <c r="R797" s="373">
        <v>7.5543555530242362E-2</v>
      </c>
      <c r="S797" s="356">
        <v>7.5543555530242362E-2</v>
      </c>
      <c r="T797" s="361">
        <f>2.46770877424465E-17*0</f>
        <v>0</v>
      </c>
      <c r="U797" s="373">
        <v>0</v>
      </c>
      <c r="V797" s="373">
        <v>0</v>
      </c>
      <c r="W797" s="373">
        <v>0</v>
      </c>
      <c r="X797" s="356">
        <v>0</v>
      </c>
      <c r="Y797" s="361">
        <v>0</v>
      </c>
      <c r="Z797" s="373">
        <v>0</v>
      </c>
      <c r="AA797" s="373">
        <v>0</v>
      </c>
      <c r="AB797" s="373">
        <v>0</v>
      </c>
      <c r="AC797" s="373">
        <v>0</v>
      </c>
      <c r="AD797" s="356">
        <v>0</v>
      </c>
      <c r="AE797" s="361">
        <v>0</v>
      </c>
      <c r="AF797" s="373">
        <v>0</v>
      </c>
      <c r="AG797" s="373">
        <v>0</v>
      </c>
      <c r="AH797" s="373">
        <v>0</v>
      </c>
      <c r="AI797" s="356">
        <v>0</v>
      </c>
      <c r="AJ797" s="1870"/>
      <c r="AK797" s="1870"/>
      <c r="AL797" s="1870"/>
      <c r="AM797" s="1870"/>
      <c r="AN797" s="1871"/>
    </row>
    <row r="798" spans="1:40" outlineLevel="1">
      <c r="A798" s="521">
        <f>ROW()</f>
        <v>798</v>
      </c>
      <c r="B798" s="35"/>
      <c r="C798" s="758"/>
      <c r="D798" s="33" t="s">
        <v>583</v>
      </c>
      <c r="J798" s="361"/>
      <c r="K798" s="373"/>
      <c r="L798" s="373"/>
      <c r="M798" s="373"/>
      <c r="N798" s="356"/>
      <c r="O798" s="361"/>
      <c r="P798" s="373"/>
      <c r="Q798" s="373"/>
      <c r="R798" s="373"/>
      <c r="S798" s="356"/>
      <c r="T798" s="361"/>
      <c r="U798" s="373"/>
      <c r="V798" s="373"/>
      <c r="W798" s="373"/>
      <c r="X798" s="356"/>
      <c r="Y798" s="361">
        <v>0</v>
      </c>
      <c r="Z798" s="373">
        <v>0</v>
      </c>
      <c r="AA798" s="373">
        <v>0</v>
      </c>
      <c r="AB798" s="373">
        <v>0</v>
      </c>
      <c r="AC798" s="373">
        <v>0</v>
      </c>
      <c r="AD798" s="356">
        <v>0</v>
      </c>
      <c r="AE798" s="361">
        <v>0</v>
      </c>
      <c r="AF798" s="373">
        <v>0</v>
      </c>
      <c r="AG798" s="373">
        <v>0</v>
      </c>
      <c r="AH798" s="373">
        <v>0</v>
      </c>
      <c r="AI798" s="356">
        <v>0</v>
      </c>
      <c r="AJ798" s="1870"/>
      <c r="AK798" s="1870"/>
      <c r="AL798" s="1870"/>
      <c r="AM798" s="1870"/>
      <c r="AN798" s="1871"/>
    </row>
    <row r="799" spans="1:40" outlineLevel="1">
      <c r="A799" s="521">
        <f>ROW()</f>
        <v>799</v>
      </c>
      <c r="B799" s="35"/>
      <c r="C799" s="758"/>
      <c r="D799" s="33" t="s">
        <v>81</v>
      </c>
      <c r="J799" s="361"/>
      <c r="K799" s="373"/>
      <c r="L799" s="373">
        <v>0</v>
      </c>
      <c r="M799" s="373">
        <v>0</v>
      </c>
      <c r="N799" s="356">
        <v>0</v>
      </c>
      <c r="O799" s="361">
        <v>0.35923333261648749</v>
      </c>
      <c r="P799" s="373">
        <v>0.35923333261648749</v>
      </c>
      <c r="Q799" s="373">
        <v>0.35923333261648749</v>
      </c>
      <c r="R799" s="373">
        <v>0.35923333261648749</v>
      </c>
      <c r="S799" s="356">
        <v>0.35923333261648749</v>
      </c>
      <c r="T799" s="361">
        <v>0</v>
      </c>
      <c r="U799" s="373">
        <v>0</v>
      </c>
      <c r="V799" s="373">
        <v>0</v>
      </c>
      <c r="W799" s="373">
        <v>0</v>
      </c>
      <c r="X799" s="356">
        <v>0</v>
      </c>
      <c r="Y799" s="361">
        <v>0</v>
      </c>
      <c r="Z799" s="373">
        <v>0</v>
      </c>
      <c r="AA799" s="373">
        <v>0</v>
      </c>
      <c r="AB799" s="373">
        <v>0</v>
      </c>
      <c r="AC799" s="373">
        <v>0</v>
      </c>
      <c r="AD799" s="356">
        <v>0</v>
      </c>
      <c r="AE799" s="361">
        <v>0</v>
      </c>
      <c r="AF799" s="373">
        <v>0</v>
      </c>
      <c r="AG799" s="373">
        <v>0</v>
      </c>
      <c r="AH799" s="373">
        <v>0</v>
      </c>
      <c r="AI799" s="356">
        <v>0</v>
      </c>
      <c r="AJ799" s="1870"/>
      <c r="AK799" s="1870"/>
      <c r="AL799" s="1870"/>
      <c r="AM799" s="1870"/>
      <c r="AN799" s="1871"/>
    </row>
    <row r="800" spans="1:40" outlineLevel="1">
      <c r="A800" s="521">
        <f>ROW()</f>
        <v>800</v>
      </c>
      <c r="B800" s="35"/>
      <c r="C800" s="758"/>
      <c r="D800" s="33" t="s">
        <v>28</v>
      </c>
      <c r="J800" s="361"/>
      <c r="K800" s="373"/>
      <c r="L800" s="373">
        <v>0</v>
      </c>
      <c r="M800" s="373">
        <v>0</v>
      </c>
      <c r="N800" s="356">
        <v>0</v>
      </c>
      <c r="O800" s="361">
        <v>0</v>
      </c>
      <c r="P800" s="373">
        <v>0</v>
      </c>
      <c r="Q800" s="373">
        <v>0</v>
      </c>
      <c r="R800" s="373">
        <v>0</v>
      </c>
      <c r="S800" s="356">
        <v>0</v>
      </c>
      <c r="T800" s="361">
        <v>0</v>
      </c>
      <c r="U800" s="373">
        <v>0</v>
      </c>
      <c r="V800" s="373">
        <v>0</v>
      </c>
      <c r="W800" s="373">
        <v>0</v>
      </c>
      <c r="X800" s="356">
        <v>0</v>
      </c>
      <c r="Y800" s="361">
        <v>0</v>
      </c>
      <c r="Z800" s="373">
        <v>0</v>
      </c>
      <c r="AA800" s="373">
        <v>0</v>
      </c>
      <c r="AB800" s="373">
        <v>0</v>
      </c>
      <c r="AC800" s="373">
        <v>0</v>
      </c>
      <c r="AD800" s="356">
        <v>0</v>
      </c>
      <c r="AE800" s="361">
        <v>0</v>
      </c>
      <c r="AF800" s="373">
        <v>0</v>
      </c>
      <c r="AG800" s="373">
        <v>0</v>
      </c>
      <c r="AH800" s="373">
        <v>0</v>
      </c>
      <c r="AI800" s="356">
        <v>0</v>
      </c>
      <c r="AJ800" s="1870"/>
      <c r="AK800" s="1870"/>
      <c r="AL800" s="1870"/>
      <c r="AM800" s="1870"/>
      <c r="AN800" s="1871"/>
    </row>
    <row r="801" spans="1:40" outlineLevel="1">
      <c r="A801" s="521">
        <f>ROW()</f>
        <v>801</v>
      </c>
      <c r="B801" s="35"/>
      <c r="C801" s="758"/>
      <c r="D801" s="45" t="s">
        <v>443</v>
      </c>
      <c r="E801" s="45"/>
      <c r="F801" s="45"/>
      <c r="G801" s="45"/>
      <c r="H801" s="45"/>
      <c r="I801" s="45"/>
      <c r="J801" s="362"/>
      <c r="K801" s="374"/>
      <c r="L801" s="374">
        <v>0</v>
      </c>
      <c r="M801" s="374">
        <v>0</v>
      </c>
      <c r="N801" s="363">
        <v>0</v>
      </c>
      <c r="O801" s="362">
        <v>0</v>
      </c>
      <c r="P801" s="374">
        <v>0</v>
      </c>
      <c r="Q801" s="374">
        <v>0</v>
      </c>
      <c r="R801" s="374">
        <v>0</v>
      </c>
      <c r="S801" s="363">
        <v>0</v>
      </c>
      <c r="T801" s="362">
        <v>0</v>
      </c>
      <c r="U801" s="374">
        <v>0</v>
      </c>
      <c r="V801" s="374">
        <v>0</v>
      </c>
      <c r="W801" s="374">
        <v>0</v>
      </c>
      <c r="X801" s="363">
        <v>0</v>
      </c>
      <c r="Y801" s="362">
        <v>0</v>
      </c>
      <c r="Z801" s="374">
        <v>0</v>
      </c>
      <c r="AA801" s="374">
        <v>0</v>
      </c>
      <c r="AB801" s="374">
        <v>0</v>
      </c>
      <c r="AC801" s="374">
        <v>0</v>
      </c>
      <c r="AD801" s="363">
        <v>0</v>
      </c>
      <c r="AE801" s="362">
        <v>0</v>
      </c>
      <c r="AF801" s="374">
        <v>0</v>
      </c>
      <c r="AG801" s="374">
        <v>0</v>
      </c>
      <c r="AH801" s="374">
        <v>0</v>
      </c>
      <c r="AI801" s="363">
        <v>0</v>
      </c>
      <c r="AJ801" s="1872"/>
      <c r="AK801" s="1872"/>
      <c r="AL801" s="1872"/>
      <c r="AM801" s="1872"/>
      <c r="AN801" s="1873"/>
    </row>
    <row r="802" spans="1:40" outlineLevel="1">
      <c r="A802" s="521">
        <f>ROW()</f>
        <v>802</v>
      </c>
      <c r="B802" s="35"/>
      <c r="C802" s="758"/>
      <c r="D802" s="33" t="s">
        <v>24</v>
      </c>
      <c r="F802" s="151"/>
      <c r="G802" s="151"/>
      <c r="H802" s="151"/>
      <c r="I802" s="151"/>
      <c r="J802" s="251">
        <f t="shared" ref="J802:AN802" si="777">SUM(J786:J801)</f>
        <v>0</v>
      </c>
      <c r="K802" s="58">
        <f t="shared" si="777"/>
        <v>0</v>
      </c>
      <c r="L802" s="58">
        <f t="shared" si="777"/>
        <v>0.73630032323139116</v>
      </c>
      <c r="M802" s="58">
        <f t="shared" si="777"/>
        <v>0.73630032323139116</v>
      </c>
      <c r="N802" s="247">
        <f t="shared" si="777"/>
        <v>0.73630032323139116</v>
      </c>
      <c r="O802" s="251">
        <f t="shared" si="777"/>
        <v>1.2818250575391725</v>
      </c>
      <c r="P802" s="58">
        <f t="shared" si="777"/>
        <v>1.2818250575391725</v>
      </c>
      <c r="Q802" s="58">
        <f t="shared" si="777"/>
        <v>1.2818250575391725</v>
      </c>
      <c r="R802" s="58">
        <f t="shared" si="777"/>
        <v>1.2818250575391725</v>
      </c>
      <c r="S802" s="247">
        <f t="shared" si="777"/>
        <v>1.2818250575391725</v>
      </c>
      <c r="T802" s="251">
        <f t="shared" si="777"/>
        <v>0.50513627123475757</v>
      </c>
      <c r="U802" s="58">
        <f t="shared" si="777"/>
        <v>1.0102725424695151</v>
      </c>
      <c r="V802" s="58">
        <f t="shared" si="777"/>
        <v>1.0102725424695151</v>
      </c>
      <c r="W802" s="58">
        <f t="shared" si="777"/>
        <v>1.0102725424695151</v>
      </c>
      <c r="X802" s="247">
        <f t="shared" si="777"/>
        <v>1.0102725424695151</v>
      </c>
      <c r="Y802" s="251">
        <f t="shared" si="777"/>
        <v>0.56707125331867003</v>
      </c>
      <c r="Z802" s="58">
        <f t="shared" si="777"/>
        <v>1.1341425066373401</v>
      </c>
      <c r="AA802" s="58">
        <f t="shared" si="777"/>
        <v>1.1341425066373401</v>
      </c>
      <c r="AB802" s="58">
        <f t="shared" si="777"/>
        <v>1.1341425066373398</v>
      </c>
      <c r="AC802" s="58">
        <f t="shared" si="777"/>
        <v>1.1341425066373401</v>
      </c>
      <c r="AD802" s="247">
        <f t="shared" si="777"/>
        <v>1.1341425066373398</v>
      </c>
      <c r="AE802" s="251">
        <f t="shared" si="777"/>
        <v>1.2434095717331803</v>
      </c>
      <c r="AF802" s="58">
        <f t="shared" si="777"/>
        <v>1.2365403354679843</v>
      </c>
      <c r="AG802" s="58">
        <f t="shared" si="777"/>
        <v>1.2365403354679843</v>
      </c>
      <c r="AH802" s="58">
        <f t="shared" si="777"/>
        <v>1.2365403354679843</v>
      </c>
      <c r="AI802" s="247">
        <f t="shared" si="777"/>
        <v>1.2365403354679831</v>
      </c>
      <c r="AJ802" s="58">
        <f t="shared" si="777"/>
        <v>0</v>
      </c>
      <c r="AK802" s="58">
        <f t="shared" si="777"/>
        <v>0</v>
      </c>
      <c r="AL802" s="58">
        <f t="shared" si="777"/>
        <v>0</v>
      </c>
      <c r="AM802" s="58">
        <f t="shared" si="777"/>
        <v>0</v>
      </c>
      <c r="AN802" s="247">
        <f t="shared" si="777"/>
        <v>0</v>
      </c>
    </row>
    <row r="803" spans="1:40" outlineLevel="1">
      <c r="A803" s="521">
        <f>ROW()</f>
        <v>803</v>
      </c>
      <c r="B803" s="35"/>
      <c r="C803" s="756" t="s">
        <v>108</v>
      </c>
      <c r="J803" s="1906" t="str">
        <f>J$731</f>
        <v>Approved 1 (FA1) [m$ 31/12/2023]</v>
      </c>
      <c r="K803" s="1907"/>
      <c r="L803" s="1907"/>
      <c r="M803" s="1907"/>
      <c r="N803" s="1908"/>
      <c r="O803" s="1906" t="str">
        <f t="shared" ref="O803" si="778">O$731</f>
        <v>Approved 2 [m$ 31/12/2023]</v>
      </c>
      <c r="P803" s="1907"/>
      <c r="Q803" s="1907"/>
      <c r="R803" s="1907"/>
      <c r="S803" s="1908"/>
      <c r="T803" s="1906" t="str">
        <f t="shared" ref="T803" si="779">T$731</f>
        <v>Approved 3 [m$ 31/12/2023]</v>
      </c>
      <c r="U803" s="1907"/>
      <c r="V803" s="1907"/>
      <c r="W803" s="1907"/>
      <c r="X803" s="1908"/>
      <c r="Y803" s="1906" t="str">
        <f>IF(Y$731="","",Y$731)</f>
        <v>Approved 4 [m$ 31/12/2023]</v>
      </c>
      <c r="Z803" s="1907"/>
      <c r="AA803" s="1907"/>
      <c r="AB803" s="1907"/>
      <c r="AC803" s="1907"/>
      <c r="AD803" s="1908"/>
      <c r="AE803" s="1413"/>
      <c r="AF803" s="1137"/>
      <c r="AG803" s="1137" t="str">
        <f>IF(AG$731="","",AG$731)</f>
        <v>Approved 5 [m$ 31/12/2023]</v>
      </c>
      <c r="AH803" s="1137"/>
      <c r="AI803" s="1160"/>
      <c r="AJ803" s="1137"/>
      <c r="AK803" s="1137"/>
      <c r="AL803" s="1137"/>
      <c r="AM803" s="1137"/>
      <c r="AN803" s="1160"/>
    </row>
    <row r="804" spans="1:40" outlineLevel="1">
      <c r="A804" s="521">
        <f>ROW()</f>
        <v>804</v>
      </c>
      <c r="B804" s="35"/>
      <c r="C804" s="758"/>
      <c r="D804" s="33" t="s">
        <v>300</v>
      </c>
      <c r="J804" s="228">
        <f t="shared" ref="J804:S804" si="780">J786*$N$43</f>
        <v>0</v>
      </c>
      <c r="K804" s="51">
        <f t="shared" si="780"/>
        <v>0</v>
      </c>
      <c r="L804" s="51">
        <f t="shared" si="780"/>
        <v>4.9230238182339965E-2</v>
      </c>
      <c r="M804" s="51">
        <f t="shared" si="780"/>
        <v>4.9230238182339965E-2</v>
      </c>
      <c r="N804" s="229">
        <f t="shared" si="780"/>
        <v>4.9230238182339965E-2</v>
      </c>
      <c r="O804" s="228">
        <f t="shared" si="780"/>
        <v>0</v>
      </c>
      <c r="P804" s="51">
        <f t="shared" si="780"/>
        <v>0</v>
      </c>
      <c r="Q804" s="51">
        <f t="shared" si="780"/>
        <v>0</v>
      </c>
      <c r="R804" s="51">
        <f t="shared" si="780"/>
        <v>0</v>
      </c>
      <c r="S804" s="229">
        <f t="shared" si="780"/>
        <v>0</v>
      </c>
      <c r="T804" s="228">
        <f t="shared" ref="T804:X813" si="781">T786*$S$43</f>
        <v>0</v>
      </c>
      <c r="U804" s="51">
        <f t="shared" si="781"/>
        <v>0</v>
      </c>
      <c r="V804" s="51">
        <f t="shared" si="781"/>
        <v>0</v>
      </c>
      <c r="W804" s="51">
        <f t="shared" si="781"/>
        <v>0</v>
      </c>
      <c r="X804" s="229">
        <f t="shared" si="781"/>
        <v>0</v>
      </c>
      <c r="Y804" s="228">
        <f t="shared" ref="Y804:AD813" si="782">Y786*$X$43</f>
        <v>0</v>
      </c>
      <c r="Z804" s="51">
        <f t="shared" si="782"/>
        <v>0</v>
      </c>
      <c r="AA804" s="51">
        <f t="shared" si="782"/>
        <v>0</v>
      </c>
      <c r="AB804" s="51">
        <f t="shared" si="782"/>
        <v>0</v>
      </c>
      <c r="AC804" s="51">
        <f t="shared" si="782"/>
        <v>0</v>
      </c>
      <c r="AD804" s="229">
        <f t="shared" si="782"/>
        <v>0</v>
      </c>
      <c r="AE804" s="228">
        <f>AE786*$AD$43</f>
        <v>0</v>
      </c>
      <c r="AF804" s="51">
        <f t="shared" ref="AF804:AI804" si="783">AF786*$AD$43</f>
        <v>0</v>
      </c>
      <c r="AG804" s="51">
        <f t="shared" si="783"/>
        <v>0</v>
      </c>
      <c r="AH804" s="51">
        <f t="shared" si="783"/>
        <v>0</v>
      </c>
      <c r="AI804" s="229">
        <f t="shared" si="783"/>
        <v>0</v>
      </c>
      <c r="AJ804" s="51">
        <f>AJ786*$AH$43</f>
        <v>0</v>
      </c>
      <c r="AK804" s="51">
        <f t="shared" ref="AK804:AN804" si="784">AK786*$AH$43</f>
        <v>0</v>
      </c>
      <c r="AL804" s="51">
        <f t="shared" si="784"/>
        <v>0</v>
      </c>
      <c r="AM804" s="51">
        <f t="shared" si="784"/>
        <v>0</v>
      </c>
      <c r="AN804" s="229">
        <f t="shared" si="784"/>
        <v>0</v>
      </c>
    </row>
    <row r="805" spans="1:40" outlineLevel="1">
      <c r="A805" s="521">
        <f>ROW()</f>
        <v>805</v>
      </c>
      <c r="B805" s="35"/>
      <c r="C805" s="758"/>
      <c r="D805" s="33" t="s">
        <v>301</v>
      </c>
      <c r="J805" s="228">
        <f t="shared" ref="J805:S805" si="785">J787*$N$43</f>
        <v>0</v>
      </c>
      <c r="K805" s="51">
        <f t="shared" si="785"/>
        <v>0</v>
      </c>
      <c r="L805" s="51">
        <f t="shared" si="785"/>
        <v>0</v>
      </c>
      <c r="M805" s="51">
        <f t="shared" si="785"/>
        <v>0</v>
      </c>
      <c r="N805" s="229">
        <f t="shared" si="785"/>
        <v>0</v>
      </c>
      <c r="O805" s="228">
        <f t="shared" si="785"/>
        <v>0</v>
      </c>
      <c r="P805" s="51">
        <f t="shared" si="785"/>
        <v>0</v>
      </c>
      <c r="Q805" s="51">
        <f t="shared" si="785"/>
        <v>0</v>
      </c>
      <c r="R805" s="51">
        <f t="shared" si="785"/>
        <v>0</v>
      </c>
      <c r="S805" s="229">
        <f t="shared" si="785"/>
        <v>0</v>
      </c>
      <c r="T805" s="228">
        <f t="shared" si="781"/>
        <v>0</v>
      </c>
      <c r="U805" s="51">
        <f t="shared" si="781"/>
        <v>0</v>
      </c>
      <c r="V805" s="51">
        <f t="shared" si="781"/>
        <v>0</v>
      </c>
      <c r="W805" s="51">
        <f t="shared" si="781"/>
        <v>0</v>
      </c>
      <c r="X805" s="229">
        <f t="shared" si="781"/>
        <v>0</v>
      </c>
      <c r="Y805" s="228">
        <f t="shared" si="782"/>
        <v>0</v>
      </c>
      <c r="Z805" s="51">
        <f t="shared" si="782"/>
        <v>0</v>
      </c>
      <c r="AA805" s="51">
        <f t="shared" si="782"/>
        <v>0</v>
      </c>
      <c r="AB805" s="51">
        <f t="shared" si="782"/>
        <v>0</v>
      </c>
      <c r="AC805" s="51">
        <f t="shared" si="782"/>
        <v>0</v>
      </c>
      <c r="AD805" s="229">
        <f t="shared" si="782"/>
        <v>0</v>
      </c>
      <c r="AE805" s="228">
        <f t="shared" ref="AE805:AI805" si="786">AE787*$AD$43</f>
        <v>0</v>
      </c>
      <c r="AF805" s="51">
        <f t="shared" si="786"/>
        <v>0</v>
      </c>
      <c r="AG805" s="51">
        <f t="shared" si="786"/>
        <v>0</v>
      </c>
      <c r="AH805" s="51">
        <f t="shared" si="786"/>
        <v>0</v>
      </c>
      <c r="AI805" s="229">
        <f t="shared" si="786"/>
        <v>0</v>
      </c>
      <c r="AJ805" s="51">
        <f t="shared" ref="AJ805:AN805" si="787">AJ787*$AH$43</f>
        <v>0</v>
      </c>
      <c r="AK805" s="51">
        <f t="shared" si="787"/>
        <v>0</v>
      </c>
      <c r="AL805" s="51">
        <f t="shared" si="787"/>
        <v>0</v>
      </c>
      <c r="AM805" s="51">
        <f t="shared" si="787"/>
        <v>0</v>
      </c>
      <c r="AN805" s="229">
        <f t="shared" si="787"/>
        <v>0</v>
      </c>
    </row>
    <row r="806" spans="1:40" outlineLevel="1">
      <c r="A806" s="521">
        <f>ROW()</f>
        <v>806</v>
      </c>
      <c r="B806" s="35"/>
      <c r="C806" s="758"/>
      <c r="D806" s="33" t="s">
        <v>29</v>
      </c>
      <c r="J806" s="228">
        <f t="shared" ref="J806:S806" si="788">J788*$N$43</f>
        <v>0</v>
      </c>
      <c r="K806" s="51">
        <f t="shared" si="788"/>
        <v>0</v>
      </c>
      <c r="L806" s="51">
        <f t="shared" si="788"/>
        <v>0.10366650300106769</v>
      </c>
      <c r="M806" s="51">
        <f t="shared" si="788"/>
        <v>0.10366650300106769</v>
      </c>
      <c r="N806" s="229">
        <f t="shared" si="788"/>
        <v>0.10366650300106769</v>
      </c>
      <c r="O806" s="228">
        <f t="shared" si="788"/>
        <v>0.1241722119883667</v>
      </c>
      <c r="P806" s="51">
        <f t="shared" si="788"/>
        <v>0.1241722119883667</v>
      </c>
      <c r="Q806" s="51">
        <f t="shared" si="788"/>
        <v>0.1241722119883667</v>
      </c>
      <c r="R806" s="51">
        <f t="shared" si="788"/>
        <v>0.1241722119883667</v>
      </c>
      <c r="S806" s="229">
        <f t="shared" si="788"/>
        <v>0.1241722119883667</v>
      </c>
      <c r="T806" s="228">
        <f t="shared" si="781"/>
        <v>0</v>
      </c>
      <c r="U806" s="51">
        <f t="shared" si="781"/>
        <v>0</v>
      </c>
      <c r="V806" s="51">
        <f t="shared" si="781"/>
        <v>0</v>
      </c>
      <c r="W806" s="51">
        <f t="shared" si="781"/>
        <v>0</v>
      </c>
      <c r="X806" s="229">
        <f t="shared" si="781"/>
        <v>0</v>
      </c>
      <c r="Y806" s="228">
        <f t="shared" si="782"/>
        <v>0</v>
      </c>
      <c r="Z806" s="51">
        <f t="shared" si="782"/>
        <v>0</v>
      </c>
      <c r="AA806" s="51">
        <f t="shared" si="782"/>
        <v>0</v>
      </c>
      <c r="AB806" s="51">
        <f t="shared" si="782"/>
        <v>0</v>
      </c>
      <c r="AC806" s="51">
        <f t="shared" si="782"/>
        <v>0</v>
      </c>
      <c r="AD806" s="229">
        <f t="shared" si="782"/>
        <v>0</v>
      </c>
      <c r="AE806" s="228">
        <f t="shared" ref="AE806:AI806" si="789">AE788*$AD$43</f>
        <v>0</v>
      </c>
      <c r="AF806" s="51">
        <f t="shared" si="789"/>
        <v>0</v>
      </c>
      <c r="AG806" s="51">
        <f t="shared" si="789"/>
        <v>0</v>
      </c>
      <c r="AH806" s="51">
        <f t="shared" si="789"/>
        <v>0</v>
      </c>
      <c r="AI806" s="229">
        <f t="shared" si="789"/>
        <v>0</v>
      </c>
      <c r="AJ806" s="51">
        <f t="shared" ref="AJ806:AN806" si="790">AJ788*$AH$43</f>
        <v>0</v>
      </c>
      <c r="AK806" s="51">
        <f t="shared" si="790"/>
        <v>0</v>
      </c>
      <c r="AL806" s="51">
        <f t="shared" si="790"/>
        <v>0</v>
      </c>
      <c r="AM806" s="51">
        <f t="shared" si="790"/>
        <v>0</v>
      </c>
      <c r="AN806" s="229">
        <f t="shared" si="790"/>
        <v>0</v>
      </c>
    </row>
    <row r="807" spans="1:40" outlineLevel="1">
      <c r="A807" s="521">
        <f>ROW()</f>
        <v>807</v>
      </c>
      <c r="B807" s="35"/>
      <c r="C807" s="758"/>
      <c r="D807" s="33" t="s">
        <v>30</v>
      </c>
      <c r="J807" s="228">
        <f t="shared" ref="J807:S807" si="791">J789*$N$43</f>
        <v>0</v>
      </c>
      <c r="K807" s="51">
        <f t="shared" si="791"/>
        <v>0</v>
      </c>
      <c r="L807" s="51">
        <f t="shared" si="791"/>
        <v>1.3319181336554137E-4</v>
      </c>
      <c r="M807" s="51">
        <f t="shared" si="791"/>
        <v>1.3319181336554137E-4</v>
      </c>
      <c r="N807" s="229">
        <f t="shared" si="791"/>
        <v>1.3319181336554137E-4</v>
      </c>
      <c r="O807" s="228">
        <f t="shared" si="791"/>
        <v>2.3517539504791804E-3</v>
      </c>
      <c r="P807" s="51">
        <f t="shared" si="791"/>
        <v>2.3517539504791804E-3</v>
      </c>
      <c r="Q807" s="51">
        <f t="shared" si="791"/>
        <v>2.3517539504791804E-3</v>
      </c>
      <c r="R807" s="51">
        <f t="shared" si="791"/>
        <v>2.3517539504791804E-3</v>
      </c>
      <c r="S807" s="229">
        <f t="shared" si="791"/>
        <v>2.3517539504791804E-3</v>
      </c>
      <c r="T807" s="228">
        <f t="shared" si="781"/>
        <v>6.2711500398049319E-2</v>
      </c>
      <c r="U807" s="51">
        <f t="shared" si="781"/>
        <v>0.12542300079609864</v>
      </c>
      <c r="V807" s="51">
        <f t="shared" si="781"/>
        <v>0.12542300079609864</v>
      </c>
      <c r="W807" s="51">
        <f t="shared" si="781"/>
        <v>0.12542300079609861</v>
      </c>
      <c r="X807" s="229">
        <f t="shared" si="781"/>
        <v>0.12542300079609861</v>
      </c>
      <c r="Y807" s="228">
        <f t="shared" si="782"/>
        <v>6.2711500398049264E-2</v>
      </c>
      <c r="Z807" s="51">
        <f t="shared" si="782"/>
        <v>0.12542300079609853</v>
      </c>
      <c r="AA807" s="51">
        <f t="shared" si="782"/>
        <v>0.12542300079609853</v>
      </c>
      <c r="AB807" s="51">
        <f t="shared" si="782"/>
        <v>0.12542300079609853</v>
      </c>
      <c r="AC807" s="51">
        <f t="shared" si="782"/>
        <v>0.12542300079609853</v>
      </c>
      <c r="AD807" s="229">
        <f t="shared" si="782"/>
        <v>0.12542300079609853</v>
      </c>
      <c r="AE807" s="228">
        <f t="shared" ref="AE807:AI807" si="792">AE789*$AD$43</f>
        <v>0.1246571575793548</v>
      </c>
      <c r="AF807" s="51">
        <f t="shared" si="792"/>
        <v>0.1246571575793548</v>
      </c>
      <c r="AG807" s="51">
        <f t="shared" si="792"/>
        <v>0.1246571575793548</v>
      </c>
      <c r="AH807" s="51">
        <f t="shared" si="792"/>
        <v>0.1246571575793548</v>
      </c>
      <c r="AI807" s="229">
        <f t="shared" si="792"/>
        <v>0.12465715757935363</v>
      </c>
      <c r="AJ807" s="51">
        <f t="shared" ref="AJ807:AN807" si="793">AJ789*$AH$43</f>
        <v>0</v>
      </c>
      <c r="AK807" s="51">
        <f t="shared" si="793"/>
        <v>0</v>
      </c>
      <c r="AL807" s="51">
        <f t="shared" si="793"/>
        <v>0</v>
      </c>
      <c r="AM807" s="51">
        <f t="shared" si="793"/>
        <v>0</v>
      </c>
      <c r="AN807" s="229">
        <f t="shared" si="793"/>
        <v>0</v>
      </c>
    </row>
    <row r="808" spans="1:40" outlineLevel="1">
      <c r="A808" s="521">
        <f>ROW()</f>
        <v>808</v>
      </c>
      <c r="B808" s="35"/>
      <c r="C808" s="758"/>
      <c r="D808" s="33" t="s">
        <v>31</v>
      </c>
      <c r="J808" s="228">
        <f t="shared" ref="J808:S808" si="794">J790*$N$43</f>
        <v>0</v>
      </c>
      <c r="K808" s="51">
        <f t="shared" si="794"/>
        <v>0</v>
      </c>
      <c r="L808" s="51">
        <f t="shared" si="794"/>
        <v>7.8279855326386191E-2</v>
      </c>
      <c r="M808" s="51">
        <f t="shared" si="794"/>
        <v>7.8279855326386191E-2</v>
      </c>
      <c r="N808" s="229">
        <f t="shared" si="794"/>
        <v>7.8279855326386191E-2</v>
      </c>
      <c r="O808" s="228">
        <f t="shared" si="794"/>
        <v>0</v>
      </c>
      <c r="P808" s="51">
        <f t="shared" si="794"/>
        <v>0</v>
      </c>
      <c r="Q808" s="51">
        <f t="shared" si="794"/>
        <v>0</v>
      </c>
      <c r="R808" s="51">
        <f t="shared" si="794"/>
        <v>0</v>
      </c>
      <c r="S808" s="229">
        <f t="shared" si="794"/>
        <v>0</v>
      </c>
      <c r="T808" s="228">
        <f t="shared" si="781"/>
        <v>0</v>
      </c>
      <c r="U808" s="51">
        <f t="shared" si="781"/>
        <v>0</v>
      </c>
      <c r="V808" s="51">
        <f t="shared" si="781"/>
        <v>0</v>
      </c>
      <c r="W808" s="51">
        <f t="shared" si="781"/>
        <v>0</v>
      </c>
      <c r="X808" s="229">
        <f t="shared" si="781"/>
        <v>0</v>
      </c>
      <c r="Y808" s="228">
        <f t="shared" si="782"/>
        <v>0</v>
      </c>
      <c r="Z808" s="51">
        <f t="shared" si="782"/>
        <v>0</v>
      </c>
      <c r="AA808" s="51">
        <f t="shared" si="782"/>
        <v>0</v>
      </c>
      <c r="AB808" s="51">
        <f t="shared" si="782"/>
        <v>0</v>
      </c>
      <c r="AC808" s="51">
        <f t="shared" si="782"/>
        <v>0</v>
      </c>
      <c r="AD808" s="229">
        <f t="shared" si="782"/>
        <v>0</v>
      </c>
      <c r="AE808" s="228">
        <f t="shared" ref="AE808:AI808" si="795">AE790*$AD$43</f>
        <v>3.7973082791112809E-5</v>
      </c>
      <c r="AF808" s="51">
        <f t="shared" si="795"/>
        <v>3.7973082791112809E-5</v>
      </c>
      <c r="AG808" s="51">
        <f t="shared" si="795"/>
        <v>3.7973082791112809E-5</v>
      </c>
      <c r="AH808" s="51">
        <f t="shared" si="795"/>
        <v>3.7973082791112809E-5</v>
      </c>
      <c r="AI808" s="229">
        <f t="shared" si="795"/>
        <v>3.7973082791112809E-5</v>
      </c>
      <c r="AJ808" s="51">
        <f t="shared" ref="AJ808:AN808" si="796">AJ790*$AH$43</f>
        <v>0</v>
      </c>
      <c r="AK808" s="51">
        <f t="shared" si="796"/>
        <v>0</v>
      </c>
      <c r="AL808" s="51">
        <f t="shared" si="796"/>
        <v>0</v>
      </c>
      <c r="AM808" s="51">
        <f t="shared" si="796"/>
        <v>0</v>
      </c>
      <c r="AN808" s="229">
        <f t="shared" si="796"/>
        <v>0</v>
      </c>
    </row>
    <row r="809" spans="1:40" outlineLevel="1">
      <c r="A809" s="521">
        <f>ROW()</f>
        <v>809</v>
      </c>
      <c r="B809" s="35"/>
      <c r="C809" s="758"/>
      <c r="D809" s="33" t="s">
        <v>32</v>
      </c>
      <c r="J809" s="228">
        <f t="shared" ref="J809:S809" si="797">J791*$N$43</f>
        <v>0</v>
      </c>
      <c r="K809" s="51">
        <f t="shared" si="797"/>
        <v>0</v>
      </c>
      <c r="L809" s="51">
        <f t="shared" si="797"/>
        <v>1.419102496150978E-2</v>
      </c>
      <c r="M809" s="51">
        <f t="shared" si="797"/>
        <v>1.419102496150978E-2</v>
      </c>
      <c r="N809" s="229">
        <f t="shared" si="797"/>
        <v>1.419102496150978E-2</v>
      </c>
      <c r="O809" s="228">
        <f t="shared" si="797"/>
        <v>0</v>
      </c>
      <c r="P809" s="51">
        <f t="shared" si="797"/>
        <v>0</v>
      </c>
      <c r="Q809" s="51">
        <f t="shared" si="797"/>
        <v>0</v>
      </c>
      <c r="R809" s="51">
        <f t="shared" si="797"/>
        <v>0</v>
      </c>
      <c r="S809" s="229">
        <f t="shared" si="797"/>
        <v>0</v>
      </c>
      <c r="T809" s="228">
        <f t="shared" si="781"/>
        <v>0</v>
      </c>
      <c r="U809" s="51">
        <f t="shared" si="781"/>
        <v>0</v>
      </c>
      <c r="V809" s="51">
        <f t="shared" si="781"/>
        <v>0</v>
      </c>
      <c r="W809" s="51">
        <f t="shared" si="781"/>
        <v>0</v>
      </c>
      <c r="X809" s="229">
        <f t="shared" si="781"/>
        <v>0</v>
      </c>
      <c r="Y809" s="228">
        <f t="shared" si="782"/>
        <v>0</v>
      </c>
      <c r="Z809" s="51">
        <f t="shared" si="782"/>
        <v>0</v>
      </c>
      <c r="AA809" s="51">
        <f t="shared" si="782"/>
        <v>0</v>
      </c>
      <c r="AB809" s="51">
        <f t="shared" si="782"/>
        <v>0</v>
      </c>
      <c r="AC809" s="51">
        <f t="shared" si="782"/>
        <v>0</v>
      </c>
      <c r="AD809" s="229">
        <f t="shared" si="782"/>
        <v>0</v>
      </c>
      <c r="AE809" s="228">
        <f t="shared" ref="AE809:AI809" si="798">AE791*$AD$43</f>
        <v>0</v>
      </c>
      <c r="AF809" s="51">
        <f t="shared" si="798"/>
        <v>0</v>
      </c>
      <c r="AG809" s="51">
        <f t="shared" si="798"/>
        <v>0</v>
      </c>
      <c r="AH809" s="51">
        <f t="shared" si="798"/>
        <v>0</v>
      </c>
      <c r="AI809" s="229">
        <f t="shared" si="798"/>
        <v>0</v>
      </c>
      <c r="AJ809" s="51">
        <f t="shared" ref="AJ809:AN809" si="799">AJ791*$AH$43</f>
        <v>0</v>
      </c>
      <c r="AK809" s="51">
        <f t="shared" si="799"/>
        <v>0</v>
      </c>
      <c r="AL809" s="51">
        <f t="shared" si="799"/>
        <v>0</v>
      </c>
      <c r="AM809" s="51">
        <f t="shared" si="799"/>
        <v>0</v>
      </c>
      <c r="AN809" s="229">
        <f t="shared" si="799"/>
        <v>0</v>
      </c>
    </row>
    <row r="810" spans="1:40" outlineLevel="1">
      <c r="A810" s="521">
        <f>ROW()</f>
        <v>810</v>
      </c>
      <c r="B810" s="35"/>
      <c r="C810" s="758"/>
      <c r="D810" s="33" t="s">
        <v>33</v>
      </c>
      <c r="J810" s="228">
        <f t="shared" ref="J810:S810" si="800">J792*$N$43</f>
        <v>0</v>
      </c>
      <c r="K810" s="51">
        <f t="shared" si="800"/>
        <v>0</v>
      </c>
      <c r="L810" s="51">
        <f t="shared" si="800"/>
        <v>4.7479875717631913E-9</v>
      </c>
      <c r="M810" s="51">
        <f t="shared" si="800"/>
        <v>4.7479875717631913E-9</v>
      </c>
      <c r="N810" s="229">
        <f t="shared" si="800"/>
        <v>4.7479875717631913E-9</v>
      </c>
      <c r="O810" s="228">
        <f t="shared" si="800"/>
        <v>0</v>
      </c>
      <c r="P810" s="51">
        <f t="shared" si="800"/>
        <v>0</v>
      </c>
      <c r="Q810" s="51">
        <f t="shared" si="800"/>
        <v>0</v>
      </c>
      <c r="R810" s="51">
        <f t="shared" si="800"/>
        <v>0</v>
      </c>
      <c r="S810" s="229">
        <f t="shared" si="800"/>
        <v>0</v>
      </c>
      <c r="T810" s="228">
        <f t="shared" si="781"/>
        <v>0</v>
      </c>
      <c r="U810" s="51">
        <f t="shared" si="781"/>
        <v>0</v>
      </c>
      <c r="V810" s="51">
        <f t="shared" si="781"/>
        <v>0</v>
      </c>
      <c r="W810" s="51">
        <f t="shared" si="781"/>
        <v>0</v>
      </c>
      <c r="X810" s="229">
        <f t="shared" si="781"/>
        <v>0</v>
      </c>
      <c r="Y810" s="228">
        <f t="shared" si="782"/>
        <v>0</v>
      </c>
      <c r="Z810" s="51">
        <f t="shared" si="782"/>
        <v>0</v>
      </c>
      <c r="AA810" s="51">
        <f t="shared" si="782"/>
        <v>0</v>
      </c>
      <c r="AB810" s="51">
        <f t="shared" si="782"/>
        <v>0</v>
      </c>
      <c r="AC810" s="51">
        <f t="shared" si="782"/>
        <v>0</v>
      </c>
      <c r="AD810" s="229">
        <f t="shared" si="782"/>
        <v>0</v>
      </c>
      <c r="AE810" s="228">
        <f t="shared" ref="AE810:AI810" si="801">AE792*$AD$43</f>
        <v>0</v>
      </c>
      <c r="AF810" s="51">
        <f t="shared" si="801"/>
        <v>0</v>
      </c>
      <c r="AG810" s="51">
        <f t="shared" si="801"/>
        <v>0</v>
      </c>
      <c r="AH810" s="51">
        <f t="shared" si="801"/>
        <v>0</v>
      </c>
      <c r="AI810" s="229">
        <f t="shared" si="801"/>
        <v>0</v>
      </c>
      <c r="AJ810" s="51">
        <f t="shared" ref="AJ810:AN810" si="802">AJ792*$AH$43</f>
        <v>0</v>
      </c>
      <c r="AK810" s="51">
        <f t="shared" si="802"/>
        <v>0</v>
      </c>
      <c r="AL810" s="51">
        <f t="shared" si="802"/>
        <v>0</v>
      </c>
      <c r="AM810" s="51">
        <f t="shared" si="802"/>
        <v>0</v>
      </c>
      <c r="AN810" s="229">
        <f t="shared" si="802"/>
        <v>0</v>
      </c>
    </row>
    <row r="811" spans="1:40" outlineLevel="1">
      <c r="A811" s="521">
        <f>ROW()</f>
        <v>811</v>
      </c>
      <c r="B811" s="35"/>
      <c r="C811" s="758"/>
      <c r="D811" s="33" t="s">
        <v>27</v>
      </c>
      <c r="J811" s="228">
        <f t="shared" ref="J811:S811" si="803">J793*$N$43</f>
        <v>0</v>
      </c>
      <c r="K811" s="51">
        <f t="shared" si="803"/>
        <v>0</v>
      </c>
      <c r="L811" s="51">
        <f t="shared" si="803"/>
        <v>4.9885944749547984E-3</v>
      </c>
      <c r="M811" s="51">
        <f t="shared" si="803"/>
        <v>4.9885944749547984E-3</v>
      </c>
      <c r="N811" s="229">
        <f t="shared" si="803"/>
        <v>4.9885944749547984E-3</v>
      </c>
      <c r="O811" s="228">
        <f t="shared" si="803"/>
        <v>0</v>
      </c>
      <c r="P811" s="51">
        <f t="shared" si="803"/>
        <v>0</v>
      </c>
      <c r="Q811" s="51">
        <f t="shared" si="803"/>
        <v>0</v>
      </c>
      <c r="R811" s="51">
        <f t="shared" si="803"/>
        <v>0</v>
      </c>
      <c r="S811" s="229">
        <f t="shared" si="803"/>
        <v>0</v>
      </c>
      <c r="T811" s="228">
        <f t="shared" si="781"/>
        <v>0</v>
      </c>
      <c r="U811" s="51">
        <f t="shared" si="781"/>
        <v>0</v>
      </c>
      <c r="V811" s="51">
        <f t="shared" si="781"/>
        <v>0</v>
      </c>
      <c r="W811" s="51">
        <f t="shared" si="781"/>
        <v>0</v>
      </c>
      <c r="X811" s="229">
        <f t="shared" si="781"/>
        <v>0</v>
      </c>
      <c r="Y811" s="228">
        <f t="shared" si="782"/>
        <v>0</v>
      </c>
      <c r="Z811" s="51">
        <f t="shared" si="782"/>
        <v>0</v>
      </c>
      <c r="AA811" s="51">
        <f t="shared" si="782"/>
        <v>0</v>
      </c>
      <c r="AB811" s="51">
        <f t="shared" si="782"/>
        <v>0</v>
      </c>
      <c r="AC811" s="51">
        <f t="shared" si="782"/>
        <v>0</v>
      </c>
      <c r="AD811" s="229">
        <f t="shared" si="782"/>
        <v>0</v>
      </c>
      <c r="AE811" s="228">
        <f t="shared" ref="AE811:AI811" si="804">AE793*$AD$43</f>
        <v>0</v>
      </c>
      <c r="AF811" s="51">
        <f t="shared" si="804"/>
        <v>0</v>
      </c>
      <c r="AG811" s="51">
        <f t="shared" si="804"/>
        <v>0</v>
      </c>
      <c r="AH811" s="51">
        <f t="shared" si="804"/>
        <v>0</v>
      </c>
      <c r="AI811" s="229">
        <f t="shared" si="804"/>
        <v>0</v>
      </c>
      <c r="AJ811" s="51">
        <f t="shared" ref="AJ811:AN811" si="805">AJ793*$AH$43</f>
        <v>0</v>
      </c>
      <c r="AK811" s="51">
        <f t="shared" si="805"/>
        <v>0</v>
      </c>
      <c r="AL811" s="51">
        <f t="shared" si="805"/>
        <v>0</v>
      </c>
      <c r="AM811" s="51">
        <f t="shared" si="805"/>
        <v>0</v>
      </c>
      <c r="AN811" s="229">
        <f t="shared" si="805"/>
        <v>0</v>
      </c>
    </row>
    <row r="812" spans="1:40" outlineLevel="1">
      <c r="A812" s="521">
        <f>ROW()</f>
        <v>812</v>
      </c>
      <c r="B812" s="35"/>
      <c r="C812" s="758"/>
      <c r="D812" s="33" t="s">
        <v>34</v>
      </c>
      <c r="J812" s="228">
        <f t="shared" ref="J812:S812" si="806">J794*$N$43</f>
        <v>0</v>
      </c>
      <c r="K812" s="51">
        <f t="shared" si="806"/>
        <v>0</v>
      </c>
      <c r="L812" s="51">
        <f t="shared" si="806"/>
        <v>0.58989380997103069</v>
      </c>
      <c r="M812" s="51">
        <f t="shared" si="806"/>
        <v>0.58989380997103069</v>
      </c>
      <c r="N812" s="229">
        <f t="shared" si="806"/>
        <v>0.58989380997103069</v>
      </c>
      <c r="O812" s="228">
        <f t="shared" si="806"/>
        <v>1.287417493895386</v>
      </c>
      <c r="P812" s="51">
        <f t="shared" si="806"/>
        <v>1.287417493895386</v>
      </c>
      <c r="Q812" s="51">
        <f t="shared" si="806"/>
        <v>1.287417493895386</v>
      </c>
      <c r="R812" s="51">
        <f t="shared" si="806"/>
        <v>1.287417493895386</v>
      </c>
      <c r="S812" s="229">
        <f t="shared" si="806"/>
        <v>1.287417493895386</v>
      </c>
      <c r="T812" s="228">
        <f t="shared" si="781"/>
        <v>0.66607412355540596</v>
      </c>
      <c r="U812" s="51">
        <f t="shared" si="781"/>
        <v>1.3321482471108119</v>
      </c>
      <c r="V812" s="51">
        <f t="shared" si="781"/>
        <v>1.3321482471108119</v>
      </c>
      <c r="W812" s="51">
        <f t="shared" si="781"/>
        <v>1.3321482471108119</v>
      </c>
      <c r="X812" s="229">
        <f t="shared" si="781"/>
        <v>1.3321482471108119</v>
      </c>
      <c r="Y812" s="228">
        <f t="shared" si="782"/>
        <v>0.66607412355540663</v>
      </c>
      <c r="Z812" s="51">
        <f t="shared" si="782"/>
        <v>1.3321482471108133</v>
      </c>
      <c r="AA812" s="51">
        <f t="shared" si="782"/>
        <v>1.3321482471108133</v>
      </c>
      <c r="AB812" s="51">
        <f t="shared" si="782"/>
        <v>1.332148247110813</v>
      </c>
      <c r="AC812" s="51">
        <f t="shared" si="782"/>
        <v>1.3321482471108133</v>
      </c>
      <c r="AD812" s="229">
        <f t="shared" si="782"/>
        <v>1.332148247110813</v>
      </c>
      <c r="AE812" s="228">
        <f t="shared" ref="AE812:AI812" si="807">AE794*$AD$43</f>
        <v>1.3236107183670507</v>
      </c>
      <c r="AF812" s="51">
        <f t="shared" si="807"/>
        <v>1.3236107183670507</v>
      </c>
      <c r="AG812" s="51">
        <f t="shared" si="807"/>
        <v>1.3236107183670507</v>
      </c>
      <c r="AH812" s="51">
        <f t="shared" si="807"/>
        <v>1.3236107183670507</v>
      </c>
      <c r="AI812" s="229">
        <f t="shared" si="807"/>
        <v>1.3236107183670507</v>
      </c>
      <c r="AJ812" s="51">
        <f t="shared" ref="AJ812:AN812" si="808">AJ794*$AH$43</f>
        <v>0</v>
      </c>
      <c r="AK812" s="51">
        <f t="shared" si="808"/>
        <v>0</v>
      </c>
      <c r="AL812" s="51">
        <f t="shared" si="808"/>
        <v>0</v>
      </c>
      <c r="AM812" s="51">
        <f t="shared" si="808"/>
        <v>0</v>
      </c>
      <c r="AN812" s="229">
        <f t="shared" si="808"/>
        <v>0</v>
      </c>
    </row>
    <row r="813" spans="1:40" outlineLevel="1">
      <c r="A813" s="521">
        <f>ROW()</f>
        <v>813</v>
      </c>
      <c r="B813" s="35"/>
      <c r="C813" s="758"/>
      <c r="D813" s="33" t="s">
        <v>35</v>
      </c>
      <c r="J813" s="228">
        <f t="shared" ref="J813:S813" si="809">J795*$N$43</f>
        <v>0</v>
      </c>
      <c r="K813" s="51">
        <f t="shared" si="809"/>
        <v>0</v>
      </c>
      <c r="L813" s="51">
        <f t="shared" si="809"/>
        <v>0.38869157105162799</v>
      </c>
      <c r="M813" s="51">
        <f t="shared" si="809"/>
        <v>0.38869157105162799</v>
      </c>
      <c r="N813" s="229">
        <f t="shared" si="809"/>
        <v>0.38869157105162799</v>
      </c>
      <c r="O813" s="228">
        <f t="shared" si="809"/>
        <v>0</v>
      </c>
      <c r="P813" s="51">
        <f t="shared" si="809"/>
        <v>0</v>
      </c>
      <c r="Q813" s="51">
        <f t="shared" si="809"/>
        <v>0</v>
      </c>
      <c r="R813" s="51">
        <f t="shared" si="809"/>
        <v>0</v>
      </c>
      <c r="S813" s="229">
        <f t="shared" si="809"/>
        <v>0</v>
      </c>
      <c r="T813" s="228">
        <f t="shared" si="781"/>
        <v>0</v>
      </c>
      <c r="U813" s="51">
        <f t="shared" si="781"/>
        <v>0</v>
      </c>
      <c r="V813" s="51">
        <f t="shared" si="781"/>
        <v>0</v>
      </c>
      <c r="W813" s="51">
        <f t="shared" si="781"/>
        <v>0</v>
      </c>
      <c r="X813" s="229">
        <f t="shared" si="781"/>
        <v>0</v>
      </c>
      <c r="Y813" s="228">
        <f t="shared" si="782"/>
        <v>0</v>
      </c>
      <c r="Z813" s="51">
        <f t="shared" si="782"/>
        <v>0</v>
      </c>
      <c r="AA813" s="51">
        <f t="shared" si="782"/>
        <v>0</v>
      </c>
      <c r="AB813" s="51">
        <f t="shared" si="782"/>
        <v>0</v>
      </c>
      <c r="AC813" s="51">
        <f t="shared" si="782"/>
        <v>0</v>
      </c>
      <c r="AD813" s="229">
        <f t="shared" si="782"/>
        <v>0</v>
      </c>
      <c r="AE813" s="228">
        <f t="shared" ref="AE813:AI813" si="810">AE795*$AD$43</f>
        <v>8.0456373123338025E-3</v>
      </c>
      <c r="AF813" s="51">
        <f t="shared" si="810"/>
        <v>0</v>
      </c>
      <c r="AG813" s="51">
        <f t="shared" si="810"/>
        <v>0</v>
      </c>
      <c r="AH813" s="51">
        <f t="shared" si="810"/>
        <v>0</v>
      </c>
      <c r="AI813" s="229">
        <f t="shared" si="810"/>
        <v>0</v>
      </c>
      <c r="AJ813" s="51">
        <f t="shared" ref="AJ813:AN813" si="811">AJ795*$AH$43</f>
        <v>0</v>
      </c>
      <c r="AK813" s="51">
        <f t="shared" si="811"/>
        <v>0</v>
      </c>
      <c r="AL813" s="51">
        <f t="shared" si="811"/>
        <v>0</v>
      </c>
      <c r="AM813" s="51">
        <f t="shared" si="811"/>
        <v>0</v>
      </c>
      <c r="AN813" s="229">
        <f t="shared" si="811"/>
        <v>0</v>
      </c>
    </row>
    <row r="814" spans="1:40" outlineLevel="1">
      <c r="A814" s="521">
        <f>ROW()</f>
        <v>814</v>
      </c>
      <c r="B814" s="35"/>
      <c r="C814" s="758"/>
      <c r="D814" s="33" t="s">
        <v>302</v>
      </c>
      <c r="J814" s="228">
        <f t="shared" ref="J814:S814" si="812">J796*$N$43</f>
        <v>0</v>
      </c>
      <c r="K814" s="51">
        <f t="shared" si="812"/>
        <v>0</v>
      </c>
      <c r="L814" s="51">
        <f t="shared" si="812"/>
        <v>0</v>
      </c>
      <c r="M814" s="51">
        <f t="shared" si="812"/>
        <v>0</v>
      </c>
      <c r="N814" s="229">
        <f t="shared" si="812"/>
        <v>0</v>
      </c>
      <c r="O814" s="228">
        <f t="shared" si="812"/>
        <v>0</v>
      </c>
      <c r="P814" s="51">
        <f t="shared" si="812"/>
        <v>0</v>
      </c>
      <c r="Q814" s="51">
        <f t="shared" si="812"/>
        <v>0</v>
      </c>
      <c r="R814" s="51">
        <f t="shared" si="812"/>
        <v>0</v>
      </c>
      <c r="S814" s="229">
        <f t="shared" si="812"/>
        <v>0</v>
      </c>
      <c r="T814" s="228">
        <f t="shared" ref="T814:X819" si="813">T796*$S$43</f>
        <v>0</v>
      </c>
      <c r="U814" s="51">
        <f t="shared" si="813"/>
        <v>0</v>
      </c>
      <c r="V814" s="51">
        <f t="shared" si="813"/>
        <v>0</v>
      </c>
      <c r="W814" s="51">
        <f t="shared" si="813"/>
        <v>0</v>
      </c>
      <c r="X814" s="229">
        <f t="shared" si="813"/>
        <v>0</v>
      </c>
      <c r="Y814" s="228">
        <f t="shared" ref="Y814:AD819" si="814">Y796*$X$43</f>
        <v>0</v>
      </c>
      <c r="Z814" s="51">
        <f t="shared" si="814"/>
        <v>0</v>
      </c>
      <c r="AA814" s="51">
        <f t="shared" si="814"/>
        <v>0</v>
      </c>
      <c r="AB814" s="51">
        <f t="shared" si="814"/>
        <v>0</v>
      </c>
      <c r="AC814" s="51">
        <f t="shared" si="814"/>
        <v>0</v>
      </c>
      <c r="AD814" s="229">
        <f t="shared" si="814"/>
        <v>0</v>
      </c>
      <c r="AE814" s="228">
        <f t="shared" ref="AE814:AI814" si="815">AE796*$AD$43</f>
        <v>0</v>
      </c>
      <c r="AF814" s="51">
        <f t="shared" si="815"/>
        <v>0</v>
      </c>
      <c r="AG814" s="51">
        <f t="shared" si="815"/>
        <v>0</v>
      </c>
      <c r="AH814" s="51">
        <f t="shared" si="815"/>
        <v>0</v>
      </c>
      <c r="AI814" s="229">
        <f t="shared" si="815"/>
        <v>0</v>
      </c>
      <c r="AJ814" s="51">
        <f t="shared" ref="AJ814:AN814" si="816">AJ796*$AH$43</f>
        <v>0</v>
      </c>
      <c r="AK814" s="51">
        <f t="shared" si="816"/>
        <v>0</v>
      </c>
      <c r="AL814" s="51">
        <f t="shared" si="816"/>
        <v>0</v>
      </c>
      <c r="AM814" s="51">
        <f t="shared" si="816"/>
        <v>0</v>
      </c>
      <c r="AN814" s="229">
        <f t="shared" si="816"/>
        <v>0</v>
      </c>
    </row>
    <row r="815" spans="1:40" outlineLevel="1">
      <c r="A815" s="521">
        <f>ROW()</f>
        <v>815</v>
      </c>
      <c r="B815" s="35"/>
      <c r="C815" s="758"/>
      <c r="D815" s="33" t="s">
        <v>36</v>
      </c>
      <c r="J815" s="228">
        <f t="shared" ref="J815:S815" si="817">J797*$N$43</f>
        <v>0</v>
      </c>
      <c r="K815" s="51">
        <f t="shared" si="817"/>
        <v>0</v>
      </c>
      <c r="L815" s="51">
        <f t="shared" si="817"/>
        <v>0</v>
      </c>
      <c r="M815" s="51">
        <f t="shared" si="817"/>
        <v>0</v>
      </c>
      <c r="N815" s="229">
        <f t="shared" si="817"/>
        <v>0</v>
      </c>
      <c r="O815" s="228">
        <f t="shared" si="817"/>
        <v>0.12610164220544059</v>
      </c>
      <c r="P815" s="51">
        <f t="shared" si="817"/>
        <v>0.12610164220544059</v>
      </c>
      <c r="Q815" s="51">
        <f t="shared" si="817"/>
        <v>0.12610164220544059</v>
      </c>
      <c r="R815" s="51">
        <f t="shared" si="817"/>
        <v>0.12610164220544059</v>
      </c>
      <c r="S815" s="229">
        <f t="shared" si="817"/>
        <v>0.12610164220544059</v>
      </c>
      <c r="T815" s="228">
        <f t="shared" si="813"/>
        <v>0</v>
      </c>
      <c r="U815" s="51">
        <f t="shared" si="813"/>
        <v>0</v>
      </c>
      <c r="V815" s="51">
        <f t="shared" si="813"/>
        <v>0</v>
      </c>
      <c r="W815" s="51">
        <f t="shared" si="813"/>
        <v>0</v>
      </c>
      <c r="X815" s="229">
        <f t="shared" si="813"/>
        <v>0</v>
      </c>
      <c r="Y815" s="228">
        <f t="shared" si="814"/>
        <v>0</v>
      </c>
      <c r="Z815" s="51">
        <f t="shared" si="814"/>
        <v>0</v>
      </c>
      <c r="AA815" s="51">
        <f t="shared" si="814"/>
        <v>0</v>
      </c>
      <c r="AB815" s="51">
        <f t="shared" si="814"/>
        <v>0</v>
      </c>
      <c r="AC815" s="51">
        <f t="shared" si="814"/>
        <v>0</v>
      </c>
      <c r="AD815" s="229">
        <f t="shared" si="814"/>
        <v>0</v>
      </c>
      <c r="AE815" s="228">
        <f t="shared" ref="AE815:AI815" si="818">AE797*$AD$43</f>
        <v>0</v>
      </c>
      <c r="AF815" s="51">
        <f t="shared" si="818"/>
        <v>0</v>
      </c>
      <c r="AG815" s="51">
        <f t="shared" si="818"/>
        <v>0</v>
      </c>
      <c r="AH815" s="51">
        <f t="shared" si="818"/>
        <v>0</v>
      </c>
      <c r="AI815" s="229">
        <f t="shared" si="818"/>
        <v>0</v>
      </c>
      <c r="AJ815" s="51">
        <f t="shared" ref="AJ815:AN815" si="819">AJ797*$AH$43</f>
        <v>0</v>
      </c>
      <c r="AK815" s="51">
        <f t="shared" si="819"/>
        <v>0</v>
      </c>
      <c r="AL815" s="51">
        <f t="shared" si="819"/>
        <v>0</v>
      </c>
      <c r="AM815" s="51">
        <f t="shared" si="819"/>
        <v>0</v>
      </c>
      <c r="AN815" s="229">
        <f t="shared" si="819"/>
        <v>0</v>
      </c>
    </row>
    <row r="816" spans="1:40" outlineLevel="1">
      <c r="A816" s="521">
        <f>ROW()</f>
        <v>816</v>
      </c>
      <c r="B816" s="35"/>
      <c r="C816" s="758"/>
      <c r="D816" s="33" t="s">
        <v>583</v>
      </c>
      <c r="J816" s="228">
        <f t="shared" ref="J816:S816" si="820">J798*$N$43</f>
        <v>0</v>
      </c>
      <c r="K816" s="51">
        <f t="shared" si="820"/>
        <v>0</v>
      </c>
      <c r="L816" s="51">
        <f t="shared" si="820"/>
        <v>0</v>
      </c>
      <c r="M816" s="51">
        <f t="shared" si="820"/>
        <v>0</v>
      </c>
      <c r="N816" s="229">
        <f t="shared" si="820"/>
        <v>0</v>
      </c>
      <c r="O816" s="228">
        <f t="shared" si="820"/>
        <v>0</v>
      </c>
      <c r="P816" s="51">
        <f t="shared" si="820"/>
        <v>0</v>
      </c>
      <c r="Q816" s="51">
        <f t="shared" si="820"/>
        <v>0</v>
      </c>
      <c r="R816" s="51">
        <f t="shared" si="820"/>
        <v>0</v>
      </c>
      <c r="S816" s="229">
        <f t="shared" si="820"/>
        <v>0</v>
      </c>
      <c r="T816" s="228">
        <f t="shared" si="813"/>
        <v>0</v>
      </c>
      <c r="U816" s="51">
        <f t="shared" si="813"/>
        <v>0</v>
      </c>
      <c r="V816" s="51">
        <f t="shared" si="813"/>
        <v>0</v>
      </c>
      <c r="W816" s="51">
        <f t="shared" si="813"/>
        <v>0</v>
      </c>
      <c r="X816" s="229">
        <f t="shared" si="813"/>
        <v>0</v>
      </c>
      <c r="Y816" s="228">
        <f t="shared" si="814"/>
        <v>0</v>
      </c>
      <c r="Z816" s="51">
        <f t="shared" si="814"/>
        <v>0</v>
      </c>
      <c r="AA816" s="51">
        <f t="shared" si="814"/>
        <v>0</v>
      </c>
      <c r="AB816" s="51">
        <f t="shared" si="814"/>
        <v>0</v>
      </c>
      <c r="AC816" s="51">
        <f t="shared" si="814"/>
        <v>0</v>
      </c>
      <c r="AD816" s="229">
        <f t="shared" si="814"/>
        <v>0</v>
      </c>
      <c r="AE816" s="228">
        <f t="shared" ref="AE816:AI816" si="821">AE798*$AD$43</f>
        <v>0</v>
      </c>
      <c r="AF816" s="51">
        <f t="shared" si="821"/>
        <v>0</v>
      </c>
      <c r="AG816" s="51">
        <f t="shared" si="821"/>
        <v>0</v>
      </c>
      <c r="AH816" s="51">
        <f t="shared" si="821"/>
        <v>0</v>
      </c>
      <c r="AI816" s="229">
        <f t="shared" si="821"/>
        <v>0</v>
      </c>
      <c r="AJ816" s="51">
        <f t="shared" ref="AJ816:AN816" si="822">AJ798*$AH$43</f>
        <v>0</v>
      </c>
      <c r="AK816" s="51">
        <f t="shared" si="822"/>
        <v>0</v>
      </c>
      <c r="AL816" s="51">
        <f t="shared" si="822"/>
        <v>0</v>
      </c>
      <c r="AM816" s="51">
        <f t="shared" si="822"/>
        <v>0</v>
      </c>
      <c r="AN816" s="229">
        <f t="shared" si="822"/>
        <v>0</v>
      </c>
    </row>
    <row r="817" spans="1:40" outlineLevel="1">
      <c r="A817" s="521">
        <f>ROW()</f>
        <v>817</v>
      </c>
      <c r="B817" s="35"/>
      <c r="C817" s="758"/>
      <c r="D817" s="33" t="s">
        <v>81</v>
      </c>
      <c r="J817" s="228">
        <f t="shared" ref="J817:S817" si="823">J799*$N$43</f>
        <v>0</v>
      </c>
      <c r="K817" s="51">
        <f t="shared" si="823"/>
        <v>0</v>
      </c>
      <c r="L817" s="51">
        <f t="shared" si="823"/>
        <v>0</v>
      </c>
      <c r="M817" s="51">
        <f t="shared" si="823"/>
        <v>0</v>
      </c>
      <c r="N817" s="229">
        <f t="shared" si="823"/>
        <v>0</v>
      </c>
      <c r="O817" s="228">
        <f t="shared" si="823"/>
        <v>0.59965291360607742</v>
      </c>
      <c r="P817" s="51">
        <f t="shared" si="823"/>
        <v>0.59965291360607742</v>
      </c>
      <c r="Q817" s="51">
        <f t="shared" si="823"/>
        <v>0.59965291360607742</v>
      </c>
      <c r="R817" s="51">
        <f t="shared" si="823"/>
        <v>0.59965291360607742</v>
      </c>
      <c r="S817" s="229">
        <f t="shared" si="823"/>
        <v>0.59965291360607742</v>
      </c>
      <c r="T817" s="228">
        <f t="shared" si="813"/>
        <v>0</v>
      </c>
      <c r="U817" s="51">
        <f t="shared" si="813"/>
        <v>0</v>
      </c>
      <c r="V817" s="51">
        <f t="shared" si="813"/>
        <v>0</v>
      </c>
      <c r="W817" s="51">
        <f t="shared" si="813"/>
        <v>0</v>
      </c>
      <c r="X817" s="229">
        <f t="shared" si="813"/>
        <v>0</v>
      </c>
      <c r="Y817" s="228">
        <f t="shared" si="814"/>
        <v>0</v>
      </c>
      <c r="Z817" s="51">
        <f t="shared" si="814"/>
        <v>0</v>
      </c>
      <c r="AA817" s="51">
        <f t="shared" si="814"/>
        <v>0</v>
      </c>
      <c r="AB817" s="51">
        <f t="shared" si="814"/>
        <v>0</v>
      </c>
      <c r="AC817" s="51">
        <f t="shared" si="814"/>
        <v>0</v>
      </c>
      <c r="AD817" s="229">
        <f t="shared" si="814"/>
        <v>0</v>
      </c>
      <c r="AE817" s="228">
        <f t="shared" ref="AE817:AI817" si="824">AE799*$AD$43</f>
        <v>0</v>
      </c>
      <c r="AF817" s="51">
        <f t="shared" si="824"/>
        <v>0</v>
      </c>
      <c r="AG817" s="51">
        <f t="shared" si="824"/>
        <v>0</v>
      </c>
      <c r="AH817" s="51">
        <f t="shared" si="824"/>
        <v>0</v>
      </c>
      <c r="AI817" s="229">
        <f t="shared" si="824"/>
        <v>0</v>
      </c>
      <c r="AJ817" s="51">
        <f t="shared" ref="AJ817:AN817" si="825">AJ799*$AH$43</f>
        <v>0</v>
      </c>
      <c r="AK817" s="51">
        <f t="shared" si="825"/>
        <v>0</v>
      </c>
      <c r="AL817" s="51">
        <f t="shared" si="825"/>
        <v>0</v>
      </c>
      <c r="AM817" s="51">
        <f t="shared" si="825"/>
        <v>0</v>
      </c>
      <c r="AN817" s="229">
        <f t="shared" si="825"/>
        <v>0</v>
      </c>
    </row>
    <row r="818" spans="1:40" outlineLevel="1">
      <c r="A818" s="521">
        <f>ROW()</f>
        <v>818</v>
      </c>
      <c r="B818" s="35"/>
      <c r="C818" s="758"/>
      <c r="D818" s="33" t="s">
        <v>28</v>
      </c>
      <c r="J818" s="228">
        <f t="shared" ref="J818:S818" si="826">J800*$N$43</f>
        <v>0</v>
      </c>
      <c r="K818" s="51">
        <f t="shared" si="826"/>
        <v>0</v>
      </c>
      <c r="L818" s="51">
        <f t="shared" si="826"/>
        <v>0</v>
      </c>
      <c r="M818" s="51">
        <f t="shared" si="826"/>
        <v>0</v>
      </c>
      <c r="N818" s="229">
        <f t="shared" si="826"/>
        <v>0</v>
      </c>
      <c r="O818" s="228">
        <f t="shared" si="826"/>
        <v>0</v>
      </c>
      <c r="P818" s="51">
        <f t="shared" si="826"/>
        <v>0</v>
      </c>
      <c r="Q818" s="51">
        <f t="shared" si="826"/>
        <v>0</v>
      </c>
      <c r="R818" s="51">
        <f t="shared" si="826"/>
        <v>0</v>
      </c>
      <c r="S818" s="229">
        <f t="shared" si="826"/>
        <v>0</v>
      </c>
      <c r="T818" s="228">
        <f t="shared" si="813"/>
        <v>0</v>
      </c>
      <c r="U818" s="51">
        <f t="shared" si="813"/>
        <v>0</v>
      </c>
      <c r="V818" s="51">
        <f t="shared" si="813"/>
        <v>0</v>
      </c>
      <c r="W818" s="51">
        <f t="shared" si="813"/>
        <v>0</v>
      </c>
      <c r="X818" s="229">
        <f t="shared" si="813"/>
        <v>0</v>
      </c>
      <c r="Y818" s="228">
        <f t="shared" si="814"/>
        <v>0</v>
      </c>
      <c r="Z818" s="51">
        <f t="shared" si="814"/>
        <v>0</v>
      </c>
      <c r="AA818" s="51">
        <f t="shared" si="814"/>
        <v>0</v>
      </c>
      <c r="AB818" s="51">
        <f t="shared" si="814"/>
        <v>0</v>
      </c>
      <c r="AC818" s="51">
        <f t="shared" si="814"/>
        <v>0</v>
      </c>
      <c r="AD818" s="229">
        <f t="shared" si="814"/>
        <v>0</v>
      </c>
      <c r="AE818" s="228">
        <f t="shared" ref="AE818:AI818" si="827">AE800*$AD$43</f>
        <v>0</v>
      </c>
      <c r="AF818" s="51">
        <f t="shared" si="827"/>
        <v>0</v>
      </c>
      <c r="AG818" s="51">
        <f t="shared" si="827"/>
        <v>0</v>
      </c>
      <c r="AH818" s="51">
        <f t="shared" si="827"/>
        <v>0</v>
      </c>
      <c r="AI818" s="229">
        <f t="shared" si="827"/>
        <v>0</v>
      </c>
      <c r="AJ818" s="51">
        <f t="shared" ref="AJ818:AN818" si="828">AJ800*$AH$43</f>
        <v>0</v>
      </c>
      <c r="AK818" s="51">
        <f t="shared" si="828"/>
        <v>0</v>
      </c>
      <c r="AL818" s="51">
        <f t="shared" si="828"/>
        <v>0</v>
      </c>
      <c r="AM818" s="51">
        <f t="shared" si="828"/>
        <v>0</v>
      </c>
      <c r="AN818" s="229">
        <f t="shared" si="828"/>
        <v>0</v>
      </c>
    </row>
    <row r="819" spans="1:40" outlineLevel="1">
      <c r="A819" s="521">
        <f>ROW()</f>
        <v>819</v>
      </c>
      <c r="B819" s="35"/>
      <c r="C819" s="758"/>
      <c r="D819" s="45" t="s">
        <v>443</v>
      </c>
      <c r="E819" s="45"/>
      <c r="F819" s="45"/>
      <c r="G819" s="45"/>
      <c r="H819" s="45"/>
      <c r="I819" s="45"/>
      <c r="J819" s="230">
        <f t="shared" ref="J819:S819" si="829">J801*$N$43</f>
        <v>0</v>
      </c>
      <c r="K819" s="52">
        <f t="shared" si="829"/>
        <v>0</v>
      </c>
      <c r="L819" s="52">
        <f t="shared" si="829"/>
        <v>0</v>
      </c>
      <c r="M819" s="52">
        <f t="shared" si="829"/>
        <v>0</v>
      </c>
      <c r="N819" s="231">
        <f t="shared" si="829"/>
        <v>0</v>
      </c>
      <c r="O819" s="230">
        <f t="shared" si="829"/>
        <v>0</v>
      </c>
      <c r="P819" s="52">
        <f t="shared" si="829"/>
        <v>0</v>
      </c>
      <c r="Q819" s="52">
        <f t="shared" si="829"/>
        <v>0</v>
      </c>
      <c r="R819" s="52">
        <f t="shared" si="829"/>
        <v>0</v>
      </c>
      <c r="S819" s="231">
        <f t="shared" si="829"/>
        <v>0</v>
      </c>
      <c r="T819" s="230">
        <f t="shared" si="813"/>
        <v>0</v>
      </c>
      <c r="U819" s="52">
        <f t="shared" si="813"/>
        <v>0</v>
      </c>
      <c r="V819" s="52">
        <f t="shared" si="813"/>
        <v>0</v>
      </c>
      <c r="W819" s="52">
        <f t="shared" si="813"/>
        <v>0</v>
      </c>
      <c r="X819" s="231">
        <f t="shared" si="813"/>
        <v>0</v>
      </c>
      <c r="Y819" s="230">
        <f t="shared" si="814"/>
        <v>0</v>
      </c>
      <c r="Z819" s="52">
        <f t="shared" si="814"/>
        <v>0</v>
      </c>
      <c r="AA819" s="52">
        <f t="shared" si="814"/>
        <v>0</v>
      </c>
      <c r="AB819" s="52">
        <f t="shared" si="814"/>
        <v>0</v>
      </c>
      <c r="AC819" s="52">
        <f t="shared" si="814"/>
        <v>0</v>
      </c>
      <c r="AD819" s="231">
        <f t="shared" si="814"/>
        <v>0</v>
      </c>
      <c r="AE819" s="230">
        <f t="shared" ref="AE819:AI819" si="830">AE801*$AD$43</f>
        <v>0</v>
      </c>
      <c r="AF819" s="52">
        <f t="shared" si="830"/>
        <v>0</v>
      </c>
      <c r="AG819" s="52">
        <f t="shared" si="830"/>
        <v>0</v>
      </c>
      <c r="AH819" s="52">
        <f t="shared" si="830"/>
        <v>0</v>
      </c>
      <c r="AI819" s="231">
        <f t="shared" si="830"/>
        <v>0</v>
      </c>
      <c r="AJ819" s="52">
        <f t="shared" ref="AJ819:AN819" si="831">AJ801*$AH$43</f>
        <v>0</v>
      </c>
      <c r="AK819" s="52">
        <f t="shared" si="831"/>
        <v>0</v>
      </c>
      <c r="AL819" s="52">
        <f t="shared" si="831"/>
        <v>0</v>
      </c>
      <c r="AM819" s="52">
        <f t="shared" si="831"/>
        <v>0</v>
      </c>
      <c r="AN819" s="231">
        <f t="shared" si="831"/>
        <v>0</v>
      </c>
    </row>
    <row r="820" spans="1:40" outlineLevel="1">
      <c r="A820" s="521">
        <f>ROW()</f>
        <v>820</v>
      </c>
      <c r="B820" s="35"/>
      <c r="C820" s="758"/>
      <c r="D820" s="33" t="s">
        <v>24</v>
      </c>
      <c r="F820" s="151"/>
      <c r="G820" s="151"/>
      <c r="H820" s="151"/>
      <c r="I820" s="151"/>
      <c r="J820" s="251">
        <f t="shared" ref="J820:AN820" si="832">SUM(J804:J819)</f>
        <v>0</v>
      </c>
      <c r="K820" s="58">
        <f t="shared" si="832"/>
        <v>0</v>
      </c>
      <c r="L820" s="58">
        <f t="shared" si="832"/>
        <v>1.2290747935302702</v>
      </c>
      <c r="M820" s="58">
        <f t="shared" si="832"/>
        <v>1.2290747935302702</v>
      </c>
      <c r="N820" s="247">
        <f t="shared" si="832"/>
        <v>1.2290747935302702</v>
      </c>
      <c r="O820" s="251">
        <f t="shared" si="832"/>
        <v>2.1396960156457498</v>
      </c>
      <c r="P820" s="58">
        <f t="shared" si="832"/>
        <v>2.1396960156457498</v>
      </c>
      <c r="Q820" s="58">
        <f t="shared" si="832"/>
        <v>2.1396960156457498</v>
      </c>
      <c r="R820" s="58">
        <f t="shared" si="832"/>
        <v>2.1396960156457498</v>
      </c>
      <c r="S820" s="247">
        <f t="shared" si="832"/>
        <v>2.1396960156457498</v>
      </c>
      <c r="T820" s="251">
        <f t="shared" si="832"/>
        <v>0.72878562395345525</v>
      </c>
      <c r="U820" s="58">
        <f t="shared" si="832"/>
        <v>1.4575712479069105</v>
      </c>
      <c r="V820" s="58">
        <f t="shared" si="832"/>
        <v>1.4575712479069105</v>
      </c>
      <c r="W820" s="58">
        <f t="shared" si="832"/>
        <v>1.4575712479069105</v>
      </c>
      <c r="X820" s="247">
        <f t="shared" si="832"/>
        <v>1.4575712479069105</v>
      </c>
      <c r="Y820" s="251">
        <f t="shared" si="832"/>
        <v>0.72878562395345592</v>
      </c>
      <c r="Z820" s="58">
        <f t="shared" si="832"/>
        <v>1.4575712479069118</v>
      </c>
      <c r="AA820" s="58">
        <f t="shared" si="832"/>
        <v>1.4575712479069118</v>
      </c>
      <c r="AB820" s="58">
        <f t="shared" si="832"/>
        <v>1.4575712479069116</v>
      </c>
      <c r="AC820" s="58">
        <f t="shared" si="832"/>
        <v>1.4575712479069118</v>
      </c>
      <c r="AD820" s="247">
        <f t="shared" si="832"/>
        <v>1.4575712479069116</v>
      </c>
      <c r="AE820" s="251">
        <f t="shared" si="832"/>
        <v>1.4563514863415306</v>
      </c>
      <c r="AF820" s="58">
        <f t="shared" si="832"/>
        <v>1.4483058490291967</v>
      </c>
      <c r="AG820" s="58">
        <f t="shared" si="832"/>
        <v>1.4483058490291967</v>
      </c>
      <c r="AH820" s="58">
        <f t="shared" si="832"/>
        <v>1.4483058490291967</v>
      </c>
      <c r="AI820" s="247">
        <f t="shared" si="832"/>
        <v>1.4483058490291953</v>
      </c>
      <c r="AJ820" s="58">
        <f t="shared" si="832"/>
        <v>0</v>
      </c>
      <c r="AK820" s="58">
        <f t="shared" si="832"/>
        <v>0</v>
      </c>
      <c r="AL820" s="58">
        <f t="shared" si="832"/>
        <v>0</v>
      </c>
      <c r="AM820" s="58">
        <f t="shared" si="832"/>
        <v>0</v>
      </c>
      <c r="AN820" s="247">
        <f t="shared" si="832"/>
        <v>0</v>
      </c>
    </row>
    <row r="821" spans="1:40" outlineLevel="1">
      <c r="A821" s="521">
        <f>ROW()</f>
        <v>821</v>
      </c>
      <c r="B821" s="35"/>
      <c r="C821" s="756" t="s">
        <v>109</v>
      </c>
      <c r="J821" s="1909" t="s">
        <v>363</v>
      </c>
      <c r="K821" s="1910"/>
      <c r="L821" s="1910"/>
      <c r="M821" s="1910"/>
      <c r="N821" s="1911"/>
      <c r="O821" s="1909" t="s">
        <v>99</v>
      </c>
      <c r="P821" s="1910"/>
      <c r="Q821" s="1910"/>
      <c r="R821" s="1910"/>
      <c r="S821" s="1911"/>
      <c r="T821" s="1909" t="s">
        <v>351</v>
      </c>
      <c r="U821" s="1910"/>
      <c r="V821" s="1910"/>
      <c r="W821" s="1910"/>
      <c r="X821" s="1911"/>
      <c r="Y821" s="1894" t="s">
        <v>352</v>
      </c>
      <c r="Z821" s="1895"/>
      <c r="AA821" s="1895"/>
      <c r="AB821" s="1895"/>
      <c r="AC821" s="1895"/>
      <c r="AD821" s="1896"/>
      <c r="AE821" s="1171"/>
      <c r="AF821" s="1136"/>
      <c r="AG821" s="1136" t="s">
        <v>703</v>
      </c>
      <c r="AH821" s="1136"/>
      <c r="AI821" s="1161"/>
      <c r="AJ821" s="1136"/>
      <c r="AK821" s="1136"/>
      <c r="AL821" s="1136"/>
      <c r="AM821" s="1136"/>
      <c r="AN821" s="1161"/>
    </row>
    <row r="822" spans="1:40" outlineLevel="1">
      <c r="A822" s="521">
        <f>ROW()</f>
        <v>822</v>
      </c>
      <c r="B822" s="35"/>
      <c r="C822" s="758"/>
      <c r="D822" s="33" t="s">
        <v>300</v>
      </c>
      <c r="J822" s="361"/>
      <c r="K822" s="373"/>
      <c r="L822" s="373"/>
      <c r="M822" s="373">
        <v>2.5357273176256023E-2</v>
      </c>
      <c r="N822" s="356">
        <v>2.5357273176256023E-2</v>
      </c>
      <c r="O822" s="361">
        <v>0</v>
      </c>
      <c r="P822" s="373">
        <v>0</v>
      </c>
      <c r="Q822" s="373">
        <v>0</v>
      </c>
      <c r="R822" s="373">
        <v>0</v>
      </c>
      <c r="S822" s="356">
        <v>0</v>
      </c>
      <c r="T822" s="361">
        <v>0</v>
      </c>
      <c r="U822" s="373">
        <v>0</v>
      </c>
      <c r="V822" s="373">
        <v>0</v>
      </c>
      <c r="W822" s="373">
        <v>0</v>
      </c>
      <c r="X822" s="356">
        <v>0</v>
      </c>
      <c r="Y822" s="361">
        <v>0</v>
      </c>
      <c r="Z822" s="373">
        <v>0</v>
      </c>
      <c r="AA822" s="373">
        <v>0</v>
      </c>
      <c r="AB822" s="373">
        <v>0</v>
      </c>
      <c r="AC822" s="373">
        <v>0</v>
      </c>
      <c r="AD822" s="356">
        <v>0</v>
      </c>
      <c r="AE822" s="361">
        <v>0</v>
      </c>
      <c r="AF822" s="373">
        <v>0</v>
      </c>
      <c r="AG822" s="373">
        <v>0</v>
      </c>
      <c r="AH822" s="373">
        <v>0</v>
      </c>
      <c r="AI822" s="356">
        <v>0</v>
      </c>
      <c r="AJ822" s="1870"/>
      <c r="AK822" s="1870"/>
      <c r="AL822" s="1870"/>
      <c r="AM822" s="1870"/>
      <c r="AN822" s="1871"/>
    </row>
    <row r="823" spans="1:40" outlineLevel="1">
      <c r="A823" s="521">
        <f>ROW()</f>
        <v>823</v>
      </c>
      <c r="B823" s="35"/>
      <c r="C823" s="758"/>
      <c r="D823" s="33" t="s">
        <v>301</v>
      </c>
      <c r="J823" s="361"/>
      <c r="K823" s="373"/>
      <c r="L823" s="373"/>
      <c r="M823" s="373"/>
      <c r="N823" s="356"/>
      <c r="O823" s="361"/>
      <c r="P823" s="373"/>
      <c r="Q823" s="373"/>
      <c r="R823" s="373"/>
      <c r="S823" s="356"/>
      <c r="T823" s="361">
        <v>0</v>
      </c>
      <c r="U823" s="373">
        <v>0</v>
      </c>
      <c r="V823" s="373">
        <v>0</v>
      </c>
      <c r="W823" s="373">
        <v>0</v>
      </c>
      <c r="X823" s="356">
        <v>0</v>
      </c>
      <c r="Y823" s="361">
        <v>0</v>
      </c>
      <c r="Z823" s="373">
        <v>0</v>
      </c>
      <c r="AA823" s="373">
        <v>0</v>
      </c>
      <c r="AB823" s="373">
        <v>0</v>
      </c>
      <c r="AC823" s="373">
        <v>0</v>
      </c>
      <c r="AD823" s="356">
        <v>0</v>
      </c>
      <c r="AE823" s="361">
        <v>0</v>
      </c>
      <c r="AF823" s="373">
        <v>0</v>
      </c>
      <c r="AG823" s="373">
        <v>0</v>
      </c>
      <c r="AH823" s="373">
        <v>0</v>
      </c>
      <c r="AI823" s="356">
        <v>0</v>
      </c>
      <c r="AJ823" s="1870"/>
      <c r="AK823" s="1870"/>
      <c r="AL823" s="1870"/>
      <c r="AM823" s="1870"/>
      <c r="AN823" s="1871"/>
    </row>
    <row r="824" spans="1:40" outlineLevel="1">
      <c r="A824" s="521">
        <f>ROW()</f>
        <v>824</v>
      </c>
      <c r="B824" s="35"/>
      <c r="C824" s="758"/>
      <c r="D824" s="33" t="s">
        <v>29</v>
      </c>
      <c r="J824" s="361"/>
      <c r="K824" s="373"/>
      <c r="L824" s="373"/>
      <c r="M824" s="373">
        <v>3.7238819488951858E-2</v>
      </c>
      <c r="N824" s="356">
        <v>3.7238819488951858E-2</v>
      </c>
      <c r="O824" s="361">
        <v>0.11695378151260502</v>
      </c>
      <c r="P824" s="373">
        <v>0.11695378151260502</v>
      </c>
      <c r="Q824" s="373">
        <v>0.11695378151260502</v>
      </c>
      <c r="R824" s="373">
        <v>0.11695378151260502</v>
      </c>
      <c r="S824" s="356">
        <v>0.11695378151260502</v>
      </c>
      <c r="T824" s="361">
        <v>0</v>
      </c>
      <c r="U824" s="373">
        <v>0</v>
      </c>
      <c r="V824" s="373">
        <v>0</v>
      </c>
      <c r="W824" s="373">
        <v>0</v>
      </c>
      <c r="X824" s="356">
        <v>0</v>
      </c>
      <c r="Y824" s="361">
        <v>0</v>
      </c>
      <c r="Z824" s="373">
        <v>0</v>
      </c>
      <c r="AA824" s="373">
        <v>0</v>
      </c>
      <c r="AB824" s="373">
        <v>0</v>
      </c>
      <c r="AC824" s="373">
        <v>0</v>
      </c>
      <c r="AD824" s="356">
        <v>0</v>
      </c>
      <c r="AE824" s="361">
        <v>0</v>
      </c>
      <c r="AF824" s="373">
        <v>0</v>
      </c>
      <c r="AG824" s="373">
        <v>0</v>
      </c>
      <c r="AH824" s="373">
        <v>0</v>
      </c>
      <c r="AI824" s="356">
        <v>0</v>
      </c>
      <c r="AJ824" s="1870"/>
      <c r="AK824" s="1870"/>
      <c r="AL824" s="1870"/>
      <c r="AM824" s="1870"/>
      <c r="AN824" s="1871"/>
    </row>
    <row r="825" spans="1:40" outlineLevel="1">
      <c r="A825" s="521">
        <f>ROW()</f>
        <v>825</v>
      </c>
      <c r="B825" s="35"/>
      <c r="C825" s="758"/>
      <c r="D825" s="33" t="s">
        <v>30</v>
      </c>
      <c r="J825" s="361"/>
      <c r="K825" s="373"/>
      <c r="L825" s="373"/>
      <c r="M825" s="373">
        <v>1.1876342239929743E-4</v>
      </c>
      <c r="N825" s="356">
        <v>1.1876342239929743E-4</v>
      </c>
      <c r="O825" s="361">
        <v>0</v>
      </c>
      <c r="P825" s="373">
        <v>0</v>
      </c>
      <c r="Q825" s="373">
        <v>0</v>
      </c>
      <c r="R825" s="373">
        <v>0</v>
      </c>
      <c r="S825" s="356">
        <v>0</v>
      </c>
      <c r="T825" s="361">
        <v>6.8112607024681193E-2</v>
      </c>
      <c r="U825" s="373">
        <v>0.13622521404936239</v>
      </c>
      <c r="V825" s="373">
        <v>0.13622521404936239</v>
      </c>
      <c r="W825" s="373">
        <v>0.13622521404936239</v>
      </c>
      <c r="X825" s="356">
        <v>0.13622521404936236</v>
      </c>
      <c r="Y825" s="361">
        <v>7.6463923958328184E-2</v>
      </c>
      <c r="Z825" s="373">
        <v>0.15292784791665637</v>
      </c>
      <c r="AA825" s="373">
        <v>0.1529278479166564</v>
      </c>
      <c r="AB825" s="373">
        <v>0.1529278479166564</v>
      </c>
      <c r="AC825" s="373">
        <v>0.1529278479166564</v>
      </c>
      <c r="AD825" s="356">
        <v>0.15292784791665642</v>
      </c>
      <c r="AE825" s="361">
        <v>0.16674799077673799</v>
      </c>
      <c r="AF825" s="373">
        <v>0.16674799077673799</v>
      </c>
      <c r="AG825" s="373">
        <v>0.16674799077673799</v>
      </c>
      <c r="AH825" s="373">
        <v>0.16674799077673799</v>
      </c>
      <c r="AI825" s="356">
        <v>0.16674799077673799</v>
      </c>
      <c r="AJ825" s="1870"/>
      <c r="AK825" s="1870"/>
      <c r="AL825" s="1870"/>
      <c r="AM825" s="1870"/>
      <c r="AN825" s="1871"/>
    </row>
    <row r="826" spans="1:40" outlineLevel="1">
      <c r="A826" s="521">
        <f>ROW()</f>
        <v>826</v>
      </c>
      <c r="B826" s="35"/>
      <c r="C826" s="758"/>
      <c r="D826" s="33" t="s">
        <v>31</v>
      </c>
      <c r="J826" s="361"/>
      <c r="K826" s="373"/>
      <c r="L826" s="373"/>
      <c r="M826" s="373">
        <v>4.7857864914466558E-2</v>
      </c>
      <c r="N826" s="356">
        <v>4.7857864914466558E-2</v>
      </c>
      <c r="O826" s="361">
        <v>0</v>
      </c>
      <c r="P826" s="373">
        <v>0</v>
      </c>
      <c r="Q826" s="373">
        <v>0</v>
      </c>
      <c r="R826" s="373">
        <v>0</v>
      </c>
      <c r="S826" s="356">
        <v>0</v>
      </c>
      <c r="T826" s="361">
        <v>0</v>
      </c>
      <c r="U826" s="373">
        <v>0</v>
      </c>
      <c r="V826" s="373">
        <v>0</v>
      </c>
      <c r="W826" s="373">
        <v>0</v>
      </c>
      <c r="X826" s="356">
        <v>0</v>
      </c>
      <c r="Y826" s="361">
        <v>0</v>
      </c>
      <c r="Z826" s="373">
        <v>0</v>
      </c>
      <c r="AA826" s="373">
        <v>0</v>
      </c>
      <c r="AB826" s="373">
        <v>0</v>
      </c>
      <c r="AC826" s="373">
        <v>0</v>
      </c>
      <c r="AD826" s="356">
        <v>0</v>
      </c>
      <c r="AE826" s="361">
        <v>0</v>
      </c>
      <c r="AF826" s="373">
        <v>0</v>
      </c>
      <c r="AG826" s="373">
        <v>0</v>
      </c>
      <c r="AH826" s="373">
        <v>0</v>
      </c>
      <c r="AI826" s="356">
        <v>0</v>
      </c>
      <c r="AJ826" s="1870"/>
      <c r="AK826" s="1870"/>
      <c r="AL826" s="1870"/>
      <c r="AM826" s="1870"/>
      <c r="AN826" s="1871"/>
    </row>
    <row r="827" spans="1:40" outlineLevel="1">
      <c r="A827" s="521">
        <f>ROW()</f>
        <v>827</v>
      </c>
      <c r="B827" s="35"/>
      <c r="C827" s="758"/>
      <c r="D827" s="33" t="s">
        <v>32</v>
      </c>
      <c r="J827" s="361"/>
      <c r="K827" s="373"/>
      <c r="L827" s="373"/>
      <c r="M827" s="373">
        <v>7.3435110311349805E-3</v>
      </c>
      <c r="N827" s="356">
        <v>7.3435110311349805E-3</v>
      </c>
      <c r="O827" s="361">
        <v>0</v>
      </c>
      <c r="P827" s="373">
        <v>0</v>
      </c>
      <c r="Q827" s="373">
        <v>0</v>
      </c>
      <c r="R827" s="373">
        <v>0</v>
      </c>
      <c r="S827" s="356">
        <v>0</v>
      </c>
      <c r="T827" s="361">
        <v>0</v>
      </c>
      <c r="U827" s="373">
        <v>0</v>
      </c>
      <c r="V827" s="373">
        <v>0</v>
      </c>
      <c r="W827" s="373">
        <v>0</v>
      </c>
      <c r="X827" s="356">
        <v>0</v>
      </c>
      <c r="Y827" s="361">
        <v>0</v>
      </c>
      <c r="Z827" s="373">
        <v>0</v>
      </c>
      <c r="AA827" s="373">
        <v>0</v>
      </c>
      <c r="AB827" s="373">
        <v>0</v>
      </c>
      <c r="AC827" s="373">
        <v>0</v>
      </c>
      <c r="AD827" s="356">
        <v>0</v>
      </c>
      <c r="AE827" s="361">
        <v>0</v>
      </c>
      <c r="AF827" s="373">
        <v>0</v>
      </c>
      <c r="AG827" s="373">
        <v>0</v>
      </c>
      <c r="AH827" s="373">
        <v>0</v>
      </c>
      <c r="AI827" s="356">
        <v>0</v>
      </c>
      <c r="AJ827" s="1870"/>
      <c r="AK827" s="1870"/>
      <c r="AL827" s="1870"/>
      <c r="AM827" s="1870"/>
      <c r="AN827" s="1871"/>
    </row>
    <row r="828" spans="1:40" outlineLevel="1">
      <c r="A828" s="521">
        <f>ROW()</f>
        <v>828</v>
      </c>
      <c r="B828" s="35"/>
      <c r="C828" s="758"/>
      <c r="D828" s="33" t="s">
        <v>33</v>
      </c>
      <c r="J828" s="361"/>
      <c r="K828" s="373"/>
      <c r="L828" s="373"/>
      <c r="M828" s="373">
        <v>2.7749961564738079E-9</v>
      </c>
      <c r="N828" s="356">
        <v>2.7749961564738079E-9</v>
      </c>
      <c r="O828" s="361">
        <v>0</v>
      </c>
      <c r="P828" s="373">
        <v>0</v>
      </c>
      <c r="Q828" s="373">
        <v>0</v>
      </c>
      <c r="R828" s="373">
        <v>0</v>
      </c>
      <c r="S828" s="356">
        <v>0</v>
      </c>
      <c r="T828" s="361">
        <v>0</v>
      </c>
      <c r="U828" s="373">
        <v>0</v>
      </c>
      <c r="V828" s="373">
        <v>0</v>
      </c>
      <c r="W828" s="373">
        <v>0</v>
      </c>
      <c r="X828" s="356">
        <v>0</v>
      </c>
      <c r="Y828" s="361">
        <v>0</v>
      </c>
      <c r="Z828" s="373">
        <v>0</v>
      </c>
      <c r="AA828" s="373">
        <v>0</v>
      </c>
      <c r="AB828" s="373">
        <v>0</v>
      </c>
      <c r="AC828" s="373">
        <v>0</v>
      </c>
      <c r="AD828" s="356">
        <v>0</v>
      </c>
      <c r="AE828" s="361">
        <v>0</v>
      </c>
      <c r="AF828" s="373">
        <v>0</v>
      </c>
      <c r="AG828" s="373">
        <v>0</v>
      </c>
      <c r="AH828" s="373">
        <v>0</v>
      </c>
      <c r="AI828" s="356">
        <v>0</v>
      </c>
      <c r="AJ828" s="1870"/>
      <c r="AK828" s="1870"/>
      <c r="AL828" s="1870"/>
      <c r="AM828" s="1870"/>
      <c r="AN828" s="1871"/>
    </row>
    <row r="829" spans="1:40" outlineLevel="1">
      <c r="A829" s="521">
        <f>ROW()</f>
        <v>829</v>
      </c>
      <c r="B829" s="35"/>
      <c r="C829" s="758"/>
      <c r="D829" s="33" t="s">
        <v>27</v>
      </c>
      <c r="J829" s="361"/>
      <c r="K829" s="373"/>
      <c r="L829" s="373"/>
      <c r="M829" s="373">
        <v>2.9739330466109744E-3</v>
      </c>
      <c r="N829" s="356">
        <v>2.9739330466109744E-3</v>
      </c>
      <c r="O829" s="361">
        <v>0</v>
      </c>
      <c r="P829" s="373">
        <v>0</v>
      </c>
      <c r="Q829" s="373">
        <v>0</v>
      </c>
      <c r="R829" s="373">
        <v>0</v>
      </c>
      <c r="S829" s="356">
        <v>0</v>
      </c>
      <c r="T829" s="361">
        <v>0</v>
      </c>
      <c r="U829" s="373">
        <v>0</v>
      </c>
      <c r="V829" s="373">
        <v>0</v>
      </c>
      <c r="W829" s="373">
        <v>0</v>
      </c>
      <c r="X829" s="356">
        <v>0</v>
      </c>
      <c r="Y829" s="361">
        <v>0</v>
      </c>
      <c r="Z829" s="373">
        <v>0</v>
      </c>
      <c r="AA829" s="373">
        <v>0</v>
      </c>
      <c r="AB829" s="373">
        <v>0</v>
      </c>
      <c r="AC829" s="373">
        <v>0</v>
      </c>
      <c r="AD829" s="356">
        <v>0</v>
      </c>
      <c r="AE829" s="361">
        <v>0</v>
      </c>
      <c r="AF829" s="373">
        <v>0</v>
      </c>
      <c r="AG829" s="373">
        <v>0</v>
      </c>
      <c r="AH829" s="373">
        <v>0</v>
      </c>
      <c r="AI829" s="356">
        <v>0</v>
      </c>
      <c r="AJ829" s="1870"/>
      <c r="AK829" s="1870"/>
      <c r="AL829" s="1870"/>
      <c r="AM829" s="1870"/>
      <c r="AN829" s="1871"/>
    </row>
    <row r="830" spans="1:40" outlineLevel="1">
      <c r="A830" s="521">
        <f>ROW()</f>
        <v>830</v>
      </c>
      <c r="B830" s="35"/>
      <c r="C830" s="758"/>
      <c r="D830" s="33" t="s">
        <v>34</v>
      </c>
      <c r="J830" s="361"/>
      <c r="K830" s="373"/>
      <c r="L830" s="373"/>
      <c r="M830" s="373">
        <v>0.34218995092310389</v>
      </c>
      <c r="N830" s="356">
        <v>0.34218995092310389</v>
      </c>
      <c r="O830" s="361">
        <v>0.72962745098039206</v>
      </c>
      <c r="P830" s="373">
        <v>0.72962745098039206</v>
      </c>
      <c r="Q830" s="373">
        <v>0.72962745098039206</v>
      </c>
      <c r="R830" s="373">
        <v>0.72962745098039206</v>
      </c>
      <c r="S830" s="356">
        <v>0.72962745098039206</v>
      </c>
      <c r="T830" s="361">
        <v>0.4234659000288481</v>
      </c>
      <c r="U830" s="373">
        <v>0.84693180005769619</v>
      </c>
      <c r="V830" s="373">
        <v>0.84693180005769619</v>
      </c>
      <c r="W830" s="373">
        <v>0.84693180005769619</v>
      </c>
      <c r="X830" s="356">
        <v>0.84693180005769619</v>
      </c>
      <c r="Y830" s="361">
        <v>0.47538724170428154</v>
      </c>
      <c r="Z830" s="373">
        <v>0.95077448340856308</v>
      </c>
      <c r="AA830" s="373">
        <v>0.95077448340856308</v>
      </c>
      <c r="AB830" s="373">
        <v>0.95077448340856296</v>
      </c>
      <c r="AC830" s="373">
        <v>0.95077448340856308</v>
      </c>
      <c r="AD830" s="356">
        <v>0.95077448340856296</v>
      </c>
      <c r="AE830" s="361">
        <v>1.0365622856307199</v>
      </c>
      <c r="AF830" s="373">
        <v>1.0365622856307199</v>
      </c>
      <c r="AG830" s="373">
        <v>1.0365622856307199</v>
      </c>
      <c r="AH830" s="373">
        <v>1.0365622856307199</v>
      </c>
      <c r="AI830" s="356">
        <v>1.0365622856307199</v>
      </c>
      <c r="AJ830" s="1870"/>
      <c r="AK830" s="1870"/>
      <c r="AL830" s="1870"/>
      <c r="AM830" s="1870"/>
      <c r="AN830" s="1871"/>
    </row>
    <row r="831" spans="1:40" outlineLevel="1">
      <c r="A831" s="521">
        <f>ROW()</f>
        <v>831</v>
      </c>
      <c r="B831" s="35"/>
      <c r="C831" s="758"/>
      <c r="D831" s="33" t="s">
        <v>35</v>
      </c>
      <c r="J831" s="361"/>
      <c r="K831" s="373"/>
      <c r="L831" s="373"/>
      <c r="M831" s="373">
        <v>0.24957827825554735</v>
      </c>
      <c r="N831" s="356">
        <v>0.24957827825554735</v>
      </c>
      <c r="O831" s="361">
        <v>0</v>
      </c>
      <c r="P831" s="373">
        <v>0</v>
      </c>
      <c r="Q831" s="373">
        <v>0</v>
      </c>
      <c r="R831" s="373">
        <v>0</v>
      </c>
      <c r="S831" s="356">
        <v>0</v>
      </c>
      <c r="T831" s="361">
        <v>0</v>
      </c>
      <c r="U831" s="373">
        <v>0</v>
      </c>
      <c r="V831" s="373">
        <v>0</v>
      </c>
      <c r="W831" s="373">
        <v>0</v>
      </c>
      <c r="X831" s="356">
        <v>0</v>
      </c>
      <c r="Y831" s="361">
        <v>0</v>
      </c>
      <c r="Z831" s="373">
        <v>0</v>
      </c>
      <c r="AA831" s="373">
        <v>0</v>
      </c>
      <c r="AB831" s="373">
        <v>0</v>
      </c>
      <c r="AC831" s="373">
        <v>0</v>
      </c>
      <c r="AD831" s="356">
        <v>0</v>
      </c>
      <c r="AE831" s="361">
        <v>3.1586307908348901E-3</v>
      </c>
      <c r="AF831" s="373">
        <v>0</v>
      </c>
      <c r="AG831" s="373">
        <v>0</v>
      </c>
      <c r="AH831" s="373">
        <v>0</v>
      </c>
      <c r="AI831" s="356">
        <v>0</v>
      </c>
      <c r="AJ831" s="1870"/>
      <c r="AK831" s="1870"/>
      <c r="AL831" s="1870"/>
      <c r="AM831" s="1870"/>
      <c r="AN831" s="1871"/>
    </row>
    <row r="832" spans="1:40" outlineLevel="1">
      <c r="A832" s="521">
        <f>ROW()</f>
        <v>832</v>
      </c>
      <c r="B832" s="35"/>
      <c r="C832" s="758"/>
      <c r="D832" s="33" t="s">
        <v>302</v>
      </c>
      <c r="J832" s="361"/>
      <c r="K832" s="373"/>
      <c r="L832" s="373"/>
      <c r="M832" s="373"/>
      <c r="N832" s="356"/>
      <c r="O832" s="361"/>
      <c r="P832" s="373"/>
      <c r="Q832" s="373"/>
      <c r="R832" s="373"/>
      <c r="S832" s="356"/>
      <c r="T832" s="361">
        <v>0</v>
      </c>
      <c r="U832" s="373">
        <v>0</v>
      </c>
      <c r="V832" s="373">
        <v>0</v>
      </c>
      <c r="W832" s="373">
        <v>0</v>
      </c>
      <c r="X832" s="356">
        <v>0</v>
      </c>
      <c r="Y832" s="361">
        <v>0</v>
      </c>
      <c r="Z832" s="373">
        <v>0</v>
      </c>
      <c r="AA832" s="373">
        <v>0</v>
      </c>
      <c r="AB832" s="373">
        <v>0</v>
      </c>
      <c r="AC832" s="373">
        <v>0</v>
      </c>
      <c r="AD832" s="356">
        <v>0</v>
      </c>
      <c r="AE832" s="361">
        <v>0</v>
      </c>
      <c r="AF832" s="373">
        <v>0</v>
      </c>
      <c r="AG832" s="373">
        <v>0</v>
      </c>
      <c r="AH832" s="373">
        <v>0</v>
      </c>
      <c r="AI832" s="356">
        <v>0</v>
      </c>
      <c r="AJ832" s="1870"/>
      <c r="AK832" s="1870"/>
      <c r="AL832" s="1870"/>
      <c r="AM832" s="1870"/>
      <c r="AN832" s="1871"/>
    </row>
    <row r="833" spans="1:40" outlineLevel="1">
      <c r="A833" s="521">
        <f>ROW()</f>
        <v>833</v>
      </c>
      <c r="B833" s="35"/>
      <c r="C833" s="758"/>
      <c r="D833" s="33" t="s">
        <v>36</v>
      </c>
      <c r="J833" s="361"/>
      <c r="K833" s="373"/>
      <c r="L833" s="373"/>
      <c r="M833" s="373">
        <v>0</v>
      </c>
      <c r="N833" s="356">
        <v>0</v>
      </c>
      <c r="O833" s="361">
        <v>6.9673036093418253E-2</v>
      </c>
      <c r="P833" s="373">
        <v>6.9673036093418253E-2</v>
      </c>
      <c r="Q833" s="373">
        <v>6.9673036093418253E-2</v>
      </c>
      <c r="R833" s="373">
        <v>6.9673036093418253E-2</v>
      </c>
      <c r="S833" s="356">
        <v>6.9673036093418239E-2</v>
      </c>
      <c r="T833" s="361">
        <v>0</v>
      </c>
      <c r="U833" s="373">
        <v>0</v>
      </c>
      <c r="V833" s="373">
        <v>0</v>
      </c>
      <c r="W833" s="373">
        <v>0</v>
      </c>
      <c r="X833" s="356">
        <v>0</v>
      </c>
      <c r="Y833" s="361">
        <v>0</v>
      </c>
      <c r="Z833" s="373">
        <v>0</v>
      </c>
      <c r="AA833" s="373">
        <v>0</v>
      </c>
      <c r="AB833" s="373">
        <v>0</v>
      </c>
      <c r="AC833" s="373">
        <v>0</v>
      </c>
      <c r="AD833" s="356">
        <v>0</v>
      </c>
      <c r="AE833" s="361"/>
      <c r="AF833" s="373">
        <v>0</v>
      </c>
      <c r="AG833" s="373">
        <v>0</v>
      </c>
      <c r="AH833" s="373">
        <v>0</v>
      </c>
      <c r="AI833" s="356">
        <v>0</v>
      </c>
      <c r="AJ833" s="1870"/>
      <c r="AK833" s="1870"/>
      <c r="AL833" s="1870"/>
      <c r="AM833" s="1870"/>
      <c r="AN833" s="1871"/>
    </row>
    <row r="834" spans="1:40" outlineLevel="1">
      <c r="A834" s="521">
        <f>ROW()</f>
        <v>834</v>
      </c>
      <c r="B834" s="35"/>
      <c r="C834" s="758"/>
      <c r="D834" s="33" t="s">
        <v>583</v>
      </c>
      <c r="J834" s="361"/>
      <c r="K834" s="373"/>
      <c r="L834" s="373"/>
      <c r="M834" s="373"/>
      <c r="N834" s="356"/>
      <c r="O834" s="361"/>
      <c r="P834" s="373"/>
      <c r="Q834" s="373"/>
      <c r="R834" s="373"/>
      <c r="S834" s="356"/>
      <c r="T834" s="361"/>
      <c r="U834" s="373"/>
      <c r="V834" s="373"/>
      <c r="W834" s="373"/>
      <c r="X834" s="356"/>
      <c r="Y834" s="361">
        <v>0</v>
      </c>
      <c r="Z834" s="373">
        <v>0</v>
      </c>
      <c r="AA834" s="373">
        <v>0</v>
      </c>
      <c r="AB834" s="373">
        <v>0</v>
      </c>
      <c r="AC834" s="373">
        <v>0</v>
      </c>
      <c r="AD834" s="356">
        <v>0</v>
      </c>
      <c r="AE834" s="361">
        <v>0</v>
      </c>
      <c r="AF834" s="373">
        <v>0</v>
      </c>
      <c r="AG834" s="373">
        <v>0</v>
      </c>
      <c r="AH834" s="373">
        <v>0</v>
      </c>
      <c r="AI834" s="356">
        <v>0</v>
      </c>
      <c r="AJ834" s="1870"/>
      <c r="AK834" s="1870"/>
      <c r="AL834" s="1870"/>
      <c r="AM834" s="1870"/>
      <c r="AN834" s="1871"/>
    </row>
    <row r="835" spans="1:40" outlineLevel="1">
      <c r="A835" s="521">
        <f>ROW()</f>
        <v>835</v>
      </c>
      <c r="B835" s="35"/>
      <c r="C835" s="758"/>
      <c r="D835" s="33" t="s">
        <v>81</v>
      </c>
      <c r="J835" s="361"/>
      <c r="K835" s="373"/>
      <c r="L835" s="373"/>
      <c r="M835" s="373">
        <v>0</v>
      </c>
      <c r="N835" s="356">
        <v>0</v>
      </c>
      <c r="O835" s="361">
        <v>0.62750894887955178</v>
      </c>
      <c r="P835" s="373">
        <v>0.62750894887955178</v>
      </c>
      <c r="Q835" s="373">
        <v>0.62750894887955178</v>
      </c>
      <c r="R835" s="373">
        <v>0.62750894887955178</v>
      </c>
      <c r="S835" s="356">
        <v>0.62750894887955155</v>
      </c>
      <c r="T835" s="361">
        <v>0</v>
      </c>
      <c r="U835" s="373">
        <v>0</v>
      </c>
      <c r="V835" s="373">
        <v>0</v>
      </c>
      <c r="W835" s="373">
        <v>0</v>
      </c>
      <c r="X835" s="356">
        <v>0</v>
      </c>
      <c r="Y835" s="361">
        <v>0</v>
      </c>
      <c r="Z835" s="373">
        <v>0</v>
      </c>
      <c r="AA835" s="373">
        <v>0</v>
      </c>
      <c r="AB835" s="373">
        <v>0</v>
      </c>
      <c r="AC835" s="373">
        <v>0</v>
      </c>
      <c r="AD835" s="356">
        <v>0</v>
      </c>
      <c r="AE835" s="361"/>
      <c r="AF835" s="373">
        <v>0</v>
      </c>
      <c r="AG835" s="373">
        <v>0</v>
      </c>
      <c r="AH835" s="373">
        <v>0</v>
      </c>
      <c r="AI835" s="356">
        <v>0</v>
      </c>
      <c r="AJ835" s="1870"/>
      <c r="AK835" s="1870"/>
      <c r="AL835" s="1870"/>
      <c r="AM835" s="1870"/>
      <c r="AN835" s="1871"/>
    </row>
    <row r="836" spans="1:40" outlineLevel="1">
      <c r="A836" s="521">
        <f>ROW()</f>
        <v>836</v>
      </c>
      <c r="B836" s="35"/>
      <c r="C836" s="758"/>
      <c r="D836" s="33" t="s">
        <v>28</v>
      </c>
      <c r="J836" s="361"/>
      <c r="K836" s="373"/>
      <c r="L836" s="373"/>
      <c r="M836" s="373">
        <v>0</v>
      </c>
      <c r="N836" s="356">
        <v>0</v>
      </c>
      <c r="O836" s="361">
        <v>0</v>
      </c>
      <c r="P836" s="373">
        <v>0</v>
      </c>
      <c r="Q836" s="373">
        <v>0</v>
      </c>
      <c r="R836" s="373">
        <v>0</v>
      </c>
      <c r="S836" s="356">
        <v>0</v>
      </c>
      <c r="T836" s="361">
        <v>0</v>
      </c>
      <c r="U836" s="373">
        <v>0</v>
      </c>
      <c r="V836" s="373">
        <v>0</v>
      </c>
      <c r="W836" s="373">
        <v>0</v>
      </c>
      <c r="X836" s="356">
        <v>0</v>
      </c>
      <c r="Y836" s="361">
        <v>0</v>
      </c>
      <c r="Z836" s="373">
        <v>0</v>
      </c>
      <c r="AA836" s="373">
        <v>0</v>
      </c>
      <c r="AB836" s="373">
        <v>0</v>
      </c>
      <c r="AC836" s="373">
        <v>0</v>
      </c>
      <c r="AD836" s="356">
        <v>0</v>
      </c>
      <c r="AE836" s="361"/>
      <c r="AF836" s="373">
        <v>0</v>
      </c>
      <c r="AG836" s="373">
        <v>0</v>
      </c>
      <c r="AH836" s="373">
        <v>0</v>
      </c>
      <c r="AI836" s="356">
        <v>0</v>
      </c>
      <c r="AJ836" s="1870"/>
      <c r="AK836" s="1870"/>
      <c r="AL836" s="1870"/>
      <c r="AM836" s="1870"/>
      <c r="AN836" s="1871"/>
    </row>
    <row r="837" spans="1:40" outlineLevel="1">
      <c r="A837" s="521">
        <f>ROW()</f>
        <v>837</v>
      </c>
      <c r="B837" s="35"/>
      <c r="C837" s="758"/>
      <c r="D837" s="45" t="s">
        <v>443</v>
      </c>
      <c r="E837" s="45"/>
      <c r="F837" s="45"/>
      <c r="G837" s="45"/>
      <c r="H837" s="45"/>
      <c r="I837" s="45"/>
      <c r="J837" s="362"/>
      <c r="K837" s="374"/>
      <c r="L837" s="374"/>
      <c r="M837" s="374">
        <v>0</v>
      </c>
      <c r="N837" s="363">
        <v>0</v>
      </c>
      <c r="O837" s="362">
        <v>0</v>
      </c>
      <c r="P837" s="374">
        <v>0</v>
      </c>
      <c r="Q837" s="374">
        <v>0</v>
      </c>
      <c r="R837" s="374">
        <v>0</v>
      </c>
      <c r="S837" s="363">
        <v>0</v>
      </c>
      <c r="T837" s="362">
        <v>0</v>
      </c>
      <c r="U837" s="374">
        <v>0</v>
      </c>
      <c r="V837" s="374">
        <v>0</v>
      </c>
      <c r="W837" s="374">
        <v>0</v>
      </c>
      <c r="X837" s="363">
        <v>0</v>
      </c>
      <c r="Y837" s="362">
        <v>0</v>
      </c>
      <c r="Z837" s="374">
        <v>0</v>
      </c>
      <c r="AA837" s="374">
        <v>0</v>
      </c>
      <c r="AB837" s="374">
        <v>0</v>
      </c>
      <c r="AC837" s="374">
        <v>0</v>
      </c>
      <c r="AD837" s="363">
        <v>0</v>
      </c>
      <c r="AE837" s="362">
        <v>0</v>
      </c>
      <c r="AF837" s="374">
        <v>0</v>
      </c>
      <c r="AG837" s="374">
        <v>0</v>
      </c>
      <c r="AH837" s="374">
        <v>0</v>
      </c>
      <c r="AI837" s="363">
        <v>0</v>
      </c>
      <c r="AJ837" s="1872"/>
      <c r="AK837" s="1872"/>
      <c r="AL837" s="1872"/>
      <c r="AM837" s="1872"/>
      <c r="AN837" s="1873"/>
    </row>
    <row r="838" spans="1:40" outlineLevel="1">
      <c r="A838" s="521">
        <f>ROW()</f>
        <v>838</v>
      </c>
      <c r="B838" s="35"/>
      <c r="C838" s="758"/>
      <c r="D838" s="33" t="s">
        <v>24</v>
      </c>
      <c r="F838" s="151"/>
      <c r="G838" s="151"/>
      <c r="H838" s="151"/>
      <c r="I838" s="151"/>
      <c r="J838" s="251">
        <f t="shared" ref="J838:AN838" si="833">SUM(J822:J837)</f>
        <v>0</v>
      </c>
      <c r="K838" s="58">
        <f t="shared" si="833"/>
        <v>0</v>
      </c>
      <c r="L838" s="58">
        <f t="shared" si="833"/>
        <v>0</v>
      </c>
      <c r="M838" s="58">
        <f t="shared" si="833"/>
        <v>0.71265839703346712</v>
      </c>
      <c r="N838" s="247">
        <f t="shared" si="833"/>
        <v>0.71265839703346712</v>
      </c>
      <c r="O838" s="251">
        <f t="shared" si="833"/>
        <v>1.5437632174659672</v>
      </c>
      <c r="P838" s="58">
        <f t="shared" si="833"/>
        <v>1.5437632174659672</v>
      </c>
      <c r="Q838" s="58">
        <f t="shared" si="833"/>
        <v>1.5437632174659672</v>
      </c>
      <c r="R838" s="58">
        <f t="shared" si="833"/>
        <v>1.5437632174659672</v>
      </c>
      <c r="S838" s="247">
        <f t="shared" si="833"/>
        <v>1.5437632174659668</v>
      </c>
      <c r="T838" s="251">
        <f t="shared" si="833"/>
        <v>0.49157850705352929</v>
      </c>
      <c r="U838" s="58">
        <f t="shared" si="833"/>
        <v>0.98315701410705858</v>
      </c>
      <c r="V838" s="58">
        <f t="shared" si="833"/>
        <v>0.98315701410705858</v>
      </c>
      <c r="W838" s="58">
        <f t="shared" si="833"/>
        <v>0.98315701410705858</v>
      </c>
      <c r="X838" s="247">
        <f t="shared" si="833"/>
        <v>0.98315701410705858</v>
      </c>
      <c r="Y838" s="251">
        <f t="shared" si="833"/>
        <v>0.55185116566260972</v>
      </c>
      <c r="Z838" s="58">
        <f t="shared" si="833"/>
        <v>1.1037023313252194</v>
      </c>
      <c r="AA838" s="58">
        <f t="shared" si="833"/>
        <v>1.1037023313252194</v>
      </c>
      <c r="AB838" s="58">
        <f t="shared" si="833"/>
        <v>1.1037023313252194</v>
      </c>
      <c r="AC838" s="58">
        <f t="shared" si="833"/>
        <v>1.1037023313252194</v>
      </c>
      <c r="AD838" s="247">
        <f t="shared" si="833"/>
        <v>1.1037023313252194</v>
      </c>
      <c r="AE838" s="251">
        <f t="shared" si="833"/>
        <v>1.2064689071982928</v>
      </c>
      <c r="AF838" s="58">
        <f t="shared" si="833"/>
        <v>1.2033102764074579</v>
      </c>
      <c r="AG838" s="58">
        <f t="shared" si="833"/>
        <v>1.2033102764074579</v>
      </c>
      <c r="AH838" s="58">
        <f t="shared" si="833"/>
        <v>1.2033102764074579</v>
      </c>
      <c r="AI838" s="247">
        <f t="shared" si="833"/>
        <v>1.2033102764074579</v>
      </c>
      <c r="AJ838" s="58">
        <f t="shared" si="833"/>
        <v>0</v>
      </c>
      <c r="AK838" s="58">
        <f t="shared" si="833"/>
        <v>0</v>
      </c>
      <c r="AL838" s="58">
        <f t="shared" si="833"/>
        <v>0</v>
      </c>
      <c r="AM838" s="58">
        <f t="shared" si="833"/>
        <v>0</v>
      </c>
      <c r="AN838" s="247">
        <f t="shared" si="833"/>
        <v>0</v>
      </c>
    </row>
    <row r="839" spans="1:40" outlineLevel="1">
      <c r="A839" s="521">
        <f>ROW()</f>
        <v>839</v>
      </c>
      <c r="B839" s="35"/>
      <c r="C839" s="756" t="s">
        <v>109</v>
      </c>
      <c r="J839" s="1906" t="str">
        <f>J$731</f>
        <v>Approved 1 (FA1) [m$ 31/12/2023]</v>
      </c>
      <c r="K839" s="1907"/>
      <c r="L839" s="1907"/>
      <c r="M839" s="1907"/>
      <c r="N839" s="1908"/>
      <c r="O839" s="1906" t="str">
        <f t="shared" ref="O839" si="834">O$731</f>
        <v>Approved 2 [m$ 31/12/2023]</v>
      </c>
      <c r="P839" s="1907"/>
      <c r="Q839" s="1907"/>
      <c r="R839" s="1907"/>
      <c r="S839" s="1908"/>
      <c r="T839" s="1906" t="str">
        <f t="shared" ref="T839" si="835">T$731</f>
        <v>Approved 3 [m$ 31/12/2023]</v>
      </c>
      <c r="U839" s="1907"/>
      <c r="V839" s="1907"/>
      <c r="W839" s="1907"/>
      <c r="X839" s="1908"/>
      <c r="Y839" s="1906" t="str">
        <f>IF(Y$731="","",Y$731)</f>
        <v>Approved 4 [m$ 31/12/2023]</v>
      </c>
      <c r="Z839" s="1907"/>
      <c r="AA839" s="1907"/>
      <c r="AB839" s="1907"/>
      <c r="AC839" s="1907"/>
      <c r="AD839" s="1908"/>
      <c r="AE839" s="1413"/>
      <c r="AF839" s="1137"/>
      <c r="AG839" s="1137" t="str">
        <f>IF(AG$731="","",AG$731)</f>
        <v>Approved 5 [m$ 31/12/2023]</v>
      </c>
      <c r="AH839" s="1137"/>
      <c r="AI839" s="1160"/>
      <c r="AJ839" s="1137"/>
      <c r="AK839" s="1137"/>
      <c r="AL839" s="1137"/>
      <c r="AM839" s="1137"/>
      <c r="AN839" s="1160"/>
    </row>
    <row r="840" spans="1:40" outlineLevel="1">
      <c r="A840" s="521">
        <f>ROW()</f>
        <v>840</v>
      </c>
      <c r="B840" s="35"/>
      <c r="C840" s="758"/>
      <c r="D840" s="33" t="s">
        <v>300</v>
      </c>
      <c r="J840" s="228">
        <f t="shared" ref="J840:S840" si="836">J822*$N$43</f>
        <v>0</v>
      </c>
      <c r="K840" s="51">
        <f t="shared" si="836"/>
        <v>0</v>
      </c>
      <c r="L840" s="51">
        <f t="shared" si="836"/>
        <v>0</v>
      </c>
      <c r="M840" s="51">
        <f t="shared" si="836"/>
        <v>4.2327816938636943E-2</v>
      </c>
      <c r="N840" s="229">
        <f t="shared" si="836"/>
        <v>4.2327816938636943E-2</v>
      </c>
      <c r="O840" s="228">
        <f t="shared" si="836"/>
        <v>0</v>
      </c>
      <c r="P840" s="51">
        <f t="shared" si="836"/>
        <v>0</v>
      </c>
      <c r="Q840" s="51">
        <f t="shared" si="836"/>
        <v>0</v>
      </c>
      <c r="R840" s="51">
        <f t="shared" si="836"/>
        <v>0</v>
      </c>
      <c r="S840" s="229">
        <f t="shared" si="836"/>
        <v>0</v>
      </c>
      <c r="T840" s="228">
        <f t="shared" ref="T840:X849" si="837">T822*$S$43</f>
        <v>0</v>
      </c>
      <c r="U840" s="51">
        <f t="shared" si="837"/>
        <v>0</v>
      </c>
      <c r="V840" s="51">
        <f t="shared" si="837"/>
        <v>0</v>
      </c>
      <c r="W840" s="51">
        <f t="shared" si="837"/>
        <v>0</v>
      </c>
      <c r="X840" s="229">
        <f t="shared" si="837"/>
        <v>0</v>
      </c>
      <c r="Y840" s="228">
        <f t="shared" ref="Y840:AD849" si="838">Y822*$X$43</f>
        <v>0</v>
      </c>
      <c r="Z840" s="51">
        <f t="shared" si="838"/>
        <v>0</v>
      </c>
      <c r="AA840" s="51">
        <f t="shared" si="838"/>
        <v>0</v>
      </c>
      <c r="AB840" s="51">
        <f t="shared" si="838"/>
        <v>0</v>
      </c>
      <c r="AC840" s="51">
        <f t="shared" si="838"/>
        <v>0</v>
      </c>
      <c r="AD840" s="229">
        <f t="shared" si="838"/>
        <v>0</v>
      </c>
      <c r="AE840" s="228">
        <f>AE822*$AD$43</f>
        <v>0</v>
      </c>
      <c r="AF840" s="51">
        <f t="shared" ref="AF840:AI840" si="839">AF822*$AD$43</f>
        <v>0</v>
      </c>
      <c r="AG840" s="51">
        <f t="shared" si="839"/>
        <v>0</v>
      </c>
      <c r="AH840" s="51">
        <f t="shared" si="839"/>
        <v>0</v>
      </c>
      <c r="AI840" s="229">
        <f t="shared" si="839"/>
        <v>0</v>
      </c>
      <c r="AJ840" s="51">
        <f>AJ822*$AH$43</f>
        <v>0</v>
      </c>
      <c r="AK840" s="51">
        <f t="shared" ref="AK840:AN840" si="840">AK822*$AH$43</f>
        <v>0</v>
      </c>
      <c r="AL840" s="51">
        <f t="shared" si="840"/>
        <v>0</v>
      </c>
      <c r="AM840" s="51">
        <f t="shared" si="840"/>
        <v>0</v>
      </c>
      <c r="AN840" s="229">
        <f t="shared" si="840"/>
        <v>0</v>
      </c>
    </row>
    <row r="841" spans="1:40" outlineLevel="1">
      <c r="A841" s="521">
        <f>ROW()</f>
        <v>841</v>
      </c>
      <c r="B841" s="35"/>
      <c r="C841" s="758"/>
      <c r="D841" s="33" t="s">
        <v>301</v>
      </c>
      <c r="J841" s="228">
        <f t="shared" ref="J841:S841" si="841">J823*$N$43</f>
        <v>0</v>
      </c>
      <c r="K841" s="51">
        <f t="shared" si="841"/>
        <v>0</v>
      </c>
      <c r="L841" s="51">
        <f t="shared" si="841"/>
        <v>0</v>
      </c>
      <c r="M841" s="51">
        <f t="shared" si="841"/>
        <v>0</v>
      </c>
      <c r="N841" s="229">
        <f t="shared" si="841"/>
        <v>0</v>
      </c>
      <c r="O841" s="228">
        <f t="shared" si="841"/>
        <v>0</v>
      </c>
      <c r="P841" s="51">
        <f t="shared" si="841"/>
        <v>0</v>
      </c>
      <c r="Q841" s="51">
        <f t="shared" si="841"/>
        <v>0</v>
      </c>
      <c r="R841" s="51">
        <f t="shared" si="841"/>
        <v>0</v>
      </c>
      <c r="S841" s="229">
        <f t="shared" si="841"/>
        <v>0</v>
      </c>
      <c r="T841" s="228">
        <f t="shared" si="837"/>
        <v>0</v>
      </c>
      <c r="U841" s="51">
        <f t="shared" si="837"/>
        <v>0</v>
      </c>
      <c r="V841" s="51">
        <f t="shared" si="837"/>
        <v>0</v>
      </c>
      <c r="W841" s="51">
        <f t="shared" si="837"/>
        <v>0</v>
      </c>
      <c r="X841" s="229">
        <f t="shared" si="837"/>
        <v>0</v>
      </c>
      <c r="Y841" s="228">
        <f t="shared" si="838"/>
        <v>0</v>
      </c>
      <c r="Z841" s="51">
        <f t="shared" si="838"/>
        <v>0</v>
      </c>
      <c r="AA841" s="51">
        <f t="shared" si="838"/>
        <v>0</v>
      </c>
      <c r="AB841" s="51">
        <f t="shared" si="838"/>
        <v>0</v>
      </c>
      <c r="AC841" s="51">
        <f t="shared" si="838"/>
        <v>0</v>
      </c>
      <c r="AD841" s="229">
        <f t="shared" si="838"/>
        <v>0</v>
      </c>
      <c r="AE841" s="228">
        <f t="shared" ref="AE841:AI841" si="842">AE823*$AD$43</f>
        <v>0</v>
      </c>
      <c r="AF841" s="51">
        <f t="shared" si="842"/>
        <v>0</v>
      </c>
      <c r="AG841" s="51">
        <f t="shared" si="842"/>
        <v>0</v>
      </c>
      <c r="AH841" s="51">
        <f t="shared" si="842"/>
        <v>0</v>
      </c>
      <c r="AI841" s="229">
        <f t="shared" si="842"/>
        <v>0</v>
      </c>
      <c r="AJ841" s="51">
        <f t="shared" ref="AJ841:AN841" si="843">AJ823*$AH$43</f>
        <v>0</v>
      </c>
      <c r="AK841" s="51">
        <f t="shared" si="843"/>
        <v>0</v>
      </c>
      <c r="AL841" s="51">
        <f t="shared" si="843"/>
        <v>0</v>
      </c>
      <c r="AM841" s="51">
        <f t="shared" si="843"/>
        <v>0</v>
      </c>
      <c r="AN841" s="229">
        <f t="shared" si="843"/>
        <v>0</v>
      </c>
    </row>
    <row r="842" spans="1:40" outlineLevel="1">
      <c r="A842" s="521">
        <f>ROW()</f>
        <v>842</v>
      </c>
      <c r="B842" s="35"/>
      <c r="C842" s="758"/>
      <c r="D842" s="33" t="s">
        <v>29</v>
      </c>
      <c r="J842" s="228">
        <f t="shared" ref="J842:S842" si="844">J824*$N$43</f>
        <v>0</v>
      </c>
      <c r="K842" s="51">
        <f t="shared" si="844"/>
        <v>0</v>
      </c>
      <c r="L842" s="51">
        <f t="shared" si="844"/>
        <v>0</v>
      </c>
      <c r="M842" s="51">
        <f t="shared" si="844"/>
        <v>6.2161176534362275E-2</v>
      </c>
      <c r="N842" s="229">
        <f t="shared" si="844"/>
        <v>6.2161176534362275E-2</v>
      </c>
      <c r="O842" s="228">
        <f t="shared" si="844"/>
        <v>0.19522597006930253</v>
      </c>
      <c r="P842" s="51">
        <f t="shared" si="844"/>
        <v>0.19522597006930253</v>
      </c>
      <c r="Q842" s="51">
        <f t="shared" si="844"/>
        <v>0.19522597006930253</v>
      </c>
      <c r="R842" s="51">
        <f t="shared" si="844"/>
        <v>0.19522597006930253</v>
      </c>
      <c r="S842" s="229">
        <f t="shared" si="844"/>
        <v>0.19522597006930253</v>
      </c>
      <c r="T842" s="228">
        <f t="shared" si="837"/>
        <v>0</v>
      </c>
      <c r="U842" s="51">
        <f t="shared" si="837"/>
        <v>0</v>
      </c>
      <c r="V842" s="51">
        <f t="shared" si="837"/>
        <v>0</v>
      </c>
      <c r="W842" s="51">
        <f t="shared" si="837"/>
        <v>0</v>
      </c>
      <c r="X842" s="229">
        <f t="shared" si="837"/>
        <v>0</v>
      </c>
      <c r="Y842" s="228">
        <f t="shared" si="838"/>
        <v>0</v>
      </c>
      <c r="Z842" s="51">
        <f t="shared" si="838"/>
        <v>0</v>
      </c>
      <c r="AA842" s="51">
        <f t="shared" si="838"/>
        <v>0</v>
      </c>
      <c r="AB842" s="51">
        <f t="shared" si="838"/>
        <v>0</v>
      </c>
      <c r="AC842" s="51">
        <f t="shared" si="838"/>
        <v>0</v>
      </c>
      <c r="AD842" s="229">
        <f t="shared" si="838"/>
        <v>0</v>
      </c>
      <c r="AE842" s="228">
        <f t="shared" ref="AE842:AI842" si="845">AE824*$AD$43</f>
        <v>0</v>
      </c>
      <c r="AF842" s="51">
        <f t="shared" si="845"/>
        <v>0</v>
      </c>
      <c r="AG842" s="51">
        <f t="shared" si="845"/>
        <v>0</v>
      </c>
      <c r="AH842" s="51">
        <f t="shared" si="845"/>
        <v>0</v>
      </c>
      <c r="AI842" s="229">
        <f t="shared" si="845"/>
        <v>0</v>
      </c>
      <c r="AJ842" s="51">
        <f t="shared" ref="AJ842:AN842" si="846">AJ824*$AH$43</f>
        <v>0</v>
      </c>
      <c r="AK842" s="51">
        <f t="shared" si="846"/>
        <v>0</v>
      </c>
      <c r="AL842" s="51">
        <f t="shared" si="846"/>
        <v>0</v>
      </c>
      <c r="AM842" s="51">
        <f t="shared" si="846"/>
        <v>0</v>
      </c>
      <c r="AN842" s="229">
        <f t="shared" si="846"/>
        <v>0</v>
      </c>
    </row>
    <row r="843" spans="1:40" outlineLevel="1">
      <c r="A843" s="521">
        <f>ROW()</f>
        <v>843</v>
      </c>
      <c r="B843" s="35"/>
      <c r="C843" s="758"/>
      <c r="D843" s="33" t="s">
        <v>30</v>
      </c>
      <c r="J843" s="228">
        <f t="shared" ref="J843:S843" si="847">J825*$N$43</f>
        <v>0</v>
      </c>
      <c r="K843" s="51">
        <f t="shared" si="847"/>
        <v>0</v>
      </c>
      <c r="L843" s="51">
        <f t="shared" si="847"/>
        <v>0</v>
      </c>
      <c r="M843" s="51">
        <f t="shared" si="847"/>
        <v>1.982467265853586E-4</v>
      </c>
      <c r="N843" s="229">
        <f t="shared" si="847"/>
        <v>1.982467265853586E-4</v>
      </c>
      <c r="O843" s="228">
        <f t="shared" si="847"/>
        <v>0</v>
      </c>
      <c r="P843" s="51">
        <f t="shared" si="847"/>
        <v>0</v>
      </c>
      <c r="Q843" s="51">
        <f t="shared" si="847"/>
        <v>0</v>
      </c>
      <c r="R843" s="51">
        <f t="shared" si="847"/>
        <v>0</v>
      </c>
      <c r="S843" s="229">
        <f t="shared" si="847"/>
        <v>0</v>
      </c>
      <c r="T843" s="228">
        <f t="shared" si="837"/>
        <v>9.8269500006878882E-2</v>
      </c>
      <c r="U843" s="51">
        <f t="shared" si="837"/>
        <v>0.19653900001375776</v>
      </c>
      <c r="V843" s="51">
        <f t="shared" si="837"/>
        <v>0.19653900001375776</v>
      </c>
      <c r="W843" s="51">
        <f t="shared" si="837"/>
        <v>0.19653900001375776</v>
      </c>
      <c r="X843" s="229">
        <f t="shared" si="837"/>
        <v>0.19653900001375774</v>
      </c>
      <c r="Y843" s="228">
        <f t="shared" si="838"/>
        <v>9.8269500006878799E-2</v>
      </c>
      <c r="Z843" s="51">
        <f t="shared" si="838"/>
        <v>0.1965390000137576</v>
      </c>
      <c r="AA843" s="51">
        <f t="shared" si="838"/>
        <v>0.19653900001375763</v>
      </c>
      <c r="AB843" s="51">
        <f t="shared" si="838"/>
        <v>0.19653900001375763</v>
      </c>
      <c r="AC843" s="51">
        <f t="shared" si="838"/>
        <v>0.19653900001375763</v>
      </c>
      <c r="AD843" s="229">
        <f t="shared" si="838"/>
        <v>0.19653900001375765</v>
      </c>
      <c r="AE843" s="228">
        <f t="shared" ref="AE843:AI843" si="848">AE825*$AD$43</f>
        <v>0.19530466045364922</v>
      </c>
      <c r="AF843" s="51">
        <f t="shared" si="848"/>
        <v>0.19530466045364922</v>
      </c>
      <c r="AG843" s="51">
        <f t="shared" si="848"/>
        <v>0.19530466045364922</v>
      </c>
      <c r="AH843" s="51">
        <f t="shared" si="848"/>
        <v>0.19530466045364922</v>
      </c>
      <c r="AI843" s="229">
        <f t="shared" si="848"/>
        <v>0.19530466045364922</v>
      </c>
      <c r="AJ843" s="51">
        <f t="shared" ref="AJ843:AN843" si="849">AJ825*$AH$43</f>
        <v>0</v>
      </c>
      <c r="AK843" s="51">
        <f t="shared" si="849"/>
        <v>0</v>
      </c>
      <c r="AL843" s="51">
        <f t="shared" si="849"/>
        <v>0</v>
      </c>
      <c r="AM843" s="51">
        <f t="shared" si="849"/>
        <v>0</v>
      </c>
      <c r="AN843" s="229">
        <f t="shared" si="849"/>
        <v>0</v>
      </c>
    </row>
    <row r="844" spans="1:40" outlineLevel="1">
      <c r="A844" s="521">
        <f>ROW()</f>
        <v>844</v>
      </c>
      <c r="B844" s="35"/>
      <c r="C844" s="758"/>
      <c r="D844" s="33" t="s">
        <v>31</v>
      </c>
      <c r="J844" s="228">
        <f t="shared" ref="J844:S844" si="850">J826*$N$43</f>
        <v>0</v>
      </c>
      <c r="K844" s="51">
        <f t="shared" si="850"/>
        <v>0</v>
      </c>
      <c r="L844" s="51">
        <f t="shared" si="850"/>
        <v>0</v>
      </c>
      <c r="M844" s="51">
        <f t="shared" si="850"/>
        <v>7.9887097129607509E-2</v>
      </c>
      <c r="N844" s="229">
        <f t="shared" si="850"/>
        <v>7.9887097129607509E-2</v>
      </c>
      <c r="O844" s="228">
        <f t="shared" si="850"/>
        <v>0</v>
      </c>
      <c r="P844" s="51">
        <f t="shared" si="850"/>
        <v>0</v>
      </c>
      <c r="Q844" s="51">
        <f t="shared" si="850"/>
        <v>0</v>
      </c>
      <c r="R844" s="51">
        <f t="shared" si="850"/>
        <v>0</v>
      </c>
      <c r="S844" s="229">
        <f t="shared" si="850"/>
        <v>0</v>
      </c>
      <c r="T844" s="228">
        <f t="shared" si="837"/>
        <v>0</v>
      </c>
      <c r="U844" s="51">
        <f t="shared" si="837"/>
        <v>0</v>
      </c>
      <c r="V844" s="51">
        <f t="shared" si="837"/>
        <v>0</v>
      </c>
      <c r="W844" s="51">
        <f t="shared" si="837"/>
        <v>0</v>
      </c>
      <c r="X844" s="229">
        <f t="shared" si="837"/>
        <v>0</v>
      </c>
      <c r="Y844" s="228">
        <f t="shared" si="838"/>
        <v>0</v>
      </c>
      <c r="Z844" s="51">
        <f t="shared" si="838"/>
        <v>0</v>
      </c>
      <c r="AA844" s="51">
        <f t="shared" si="838"/>
        <v>0</v>
      </c>
      <c r="AB844" s="51">
        <f t="shared" si="838"/>
        <v>0</v>
      </c>
      <c r="AC844" s="51">
        <f t="shared" si="838"/>
        <v>0</v>
      </c>
      <c r="AD844" s="229">
        <f t="shared" si="838"/>
        <v>0</v>
      </c>
      <c r="AE844" s="228">
        <f t="shared" ref="AE844:AI844" si="851">AE826*$AD$43</f>
        <v>0</v>
      </c>
      <c r="AF844" s="51">
        <f t="shared" si="851"/>
        <v>0</v>
      </c>
      <c r="AG844" s="51">
        <f t="shared" si="851"/>
        <v>0</v>
      </c>
      <c r="AH844" s="51">
        <f t="shared" si="851"/>
        <v>0</v>
      </c>
      <c r="AI844" s="229">
        <f t="shared" si="851"/>
        <v>0</v>
      </c>
      <c r="AJ844" s="51">
        <f t="shared" ref="AJ844:AN844" si="852">AJ826*$AH$43</f>
        <v>0</v>
      </c>
      <c r="AK844" s="51">
        <f t="shared" si="852"/>
        <v>0</v>
      </c>
      <c r="AL844" s="51">
        <f t="shared" si="852"/>
        <v>0</v>
      </c>
      <c r="AM844" s="51">
        <f t="shared" si="852"/>
        <v>0</v>
      </c>
      <c r="AN844" s="229">
        <f t="shared" si="852"/>
        <v>0</v>
      </c>
    </row>
    <row r="845" spans="1:40" outlineLevel="1">
      <c r="A845" s="521">
        <f>ROW()</f>
        <v>845</v>
      </c>
      <c r="B845" s="35"/>
      <c r="C845" s="758"/>
      <c r="D845" s="33" t="s">
        <v>32</v>
      </c>
      <c r="J845" s="228">
        <f t="shared" ref="J845:S845" si="853">J827*$N$43</f>
        <v>0</v>
      </c>
      <c r="K845" s="51">
        <f t="shared" si="853"/>
        <v>0</v>
      </c>
      <c r="L845" s="51">
        <f t="shared" si="853"/>
        <v>0</v>
      </c>
      <c r="M845" s="51">
        <f t="shared" si="853"/>
        <v>1.225821043343892E-2</v>
      </c>
      <c r="N845" s="229">
        <f t="shared" si="853"/>
        <v>1.225821043343892E-2</v>
      </c>
      <c r="O845" s="228">
        <f t="shared" si="853"/>
        <v>0</v>
      </c>
      <c r="P845" s="51">
        <f t="shared" si="853"/>
        <v>0</v>
      </c>
      <c r="Q845" s="51">
        <f t="shared" si="853"/>
        <v>0</v>
      </c>
      <c r="R845" s="51">
        <f t="shared" si="853"/>
        <v>0</v>
      </c>
      <c r="S845" s="229">
        <f t="shared" si="853"/>
        <v>0</v>
      </c>
      <c r="T845" s="228">
        <f t="shared" si="837"/>
        <v>0</v>
      </c>
      <c r="U845" s="51">
        <f t="shared" si="837"/>
        <v>0</v>
      </c>
      <c r="V845" s="51">
        <f t="shared" si="837"/>
        <v>0</v>
      </c>
      <c r="W845" s="51">
        <f t="shared" si="837"/>
        <v>0</v>
      </c>
      <c r="X845" s="229">
        <f t="shared" si="837"/>
        <v>0</v>
      </c>
      <c r="Y845" s="228">
        <f t="shared" si="838"/>
        <v>0</v>
      </c>
      <c r="Z845" s="51">
        <f t="shared" si="838"/>
        <v>0</v>
      </c>
      <c r="AA845" s="51">
        <f t="shared" si="838"/>
        <v>0</v>
      </c>
      <c r="AB845" s="51">
        <f t="shared" si="838"/>
        <v>0</v>
      </c>
      <c r="AC845" s="51">
        <f t="shared" si="838"/>
        <v>0</v>
      </c>
      <c r="AD845" s="229">
        <f t="shared" si="838"/>
        <v>0</v>
      </c>
      <c r="AE845" s="228">
        <f t="shared" ref="AE845:AI845" si="854">AE827*$AD$43</f>
        <v>0</v>
      </c>
      <c r="AF845" s="51">
        <f t="shared" si="854"/>
        <v>0</v>
      </c>
      <c r="AG845" s="51">
        <f t="shared" si="854"/>
        <v>0</v>
      </c>
      <c r="AH845" s="51">
        <f t="shared" si="854"/>
        <v>0</v>
      </c>
      <c r="AI845" s="229">
        <f t="shared" si="854"/>
        <v>0</v>
      </c>
      <c r="AJ845" s="51">
        <f t="shared" ref="AJ845:AN845" si="855">AJ827*$AH$43</f>
        <v>0</v>
      </c>
      <c r="AK845" s="51">
        <f t="shared" si="855"/>
        <v>0</v>
      </c>
      <c r="AL845" s="51">
        <f t="shared" si="855"/>
        <v>0</v>
      </c>
      <c r="AM845" s="51">
        <f t="shared" si="855"/>
        <v>0</v>
      </c>
      <c r="AN845" s="229">
        <f t="shared" si="855"/>
        <v>0</v>
      </c>
    </row>
    <row r="846" spans="1:40" outlineLevel="1">
      <c r="A846" s="521">
        <f>ROW()</f>
        <v>846</v>
      </c>
      <c r="B846" s="35"/>
      <c r="C846" s="758"/>
      <c r="D846" s="33" t="s">
        <v>33</v>
      </c>
      <c r="J846" s="228">
        <f t="shared" ref="J846:S846" si="856">J828*$N$43</f>
        <v>0</v>
      </c>
      <c r="K846" s="51">
        <f t="shared" si="856"/>
        <v>0</v>
      </c>
      <c r="L846" s="51">
        <f t="shared" si="856"/>
        <v>0</v>
      </c>
      <c r="M846" s="51">
        <f t="shared" si="856"/>
        <v>4.6321829835642936E-9</v>
      </c>
      <c r="N846" s="229">
        <f t="shared" si="856"/>
        <v>4.6321829835642936E-9</v>
      </c>
      <c r="O846" s="228">
        <f t="shared" si="856"/>
        <v>0</v>
      </c>
      <c r="P846" s="51">
        <f t="shared" si="856"/>
        <v>0</v>
      </c>
      <c r="Q846" s="51">
        <f t="shared" si="856"/>
        <v>0</v>
      </c>
      <c r="R846" s="51">
        <f t="shared" si="856"/>
        <v>0</v>
      </c>
      <c r="S846" s="229">
        <f t="shared" si="856"/>
        <v>0</v>
      </c>
      <c r="T846" s="228">
        <f t="shared" si="837"/>
        <v>0</v>
      </c>
      <c r="U846" s="51">
        <f t="shared" si="837"/>
        <v>0</v>
      </c>
      <c r="V846" s="51">
        <f t="shared" si="837"/>
        <v>0</v>
      </c>
      <c r="W846" s="51">
        <f t="shared" si="837"/>
        <v>0</v>
      </c>
      <c r="X846" s="229">
        <f t="shared" si="837"/>
        <v>0</v>
      </c>
      <c r="Y846" s="228">
        <f t="shared" si="838"/>
        <v>0</v>
      </c>
      <c r="Z846" s="51">
        <f t="shared" si="838"/>
        <v>0</v>
      </c>
      <c r="AA846" s="51">
        <f t="shared" si="838"/>
        <v>0</v>
      </c>
      <c r="AB846" s="51">
        <f t="shared" si="838"/>
        <v>0</v>
      </c>
      <c r="AC846" s="51">
        <f t="shared" si="838"/>
        <v>0</v>
      </c>
      <c r="AD846" s="229">
        <f t="shared" si="838"/>
        <v>0</v>
      </c>
      <c r="AE846" s="228">
        <f t="shared" ref="AE846:AI846" si="857">AE828*$AD$43</f>
        <v>0</v>
      </c>
      <c r="AF846" s="51">
        <f t="shared" si="857"/>
        <v>0</v>
      </c>
      <c r="AG846" s="51">
        <f t="shared" si="857"/>
        <v>0</v>
      </c>
      <c r="AH846" s="51">
        <f t="shared" si="857"/>
        <v>0</v>
      </c>
      <c r="AI846" s="229">
        <f t="shared" si="857"/>
        <v>0</v>
      </c>
      <c r="AJ846" s="51">
        <f t="shared" ref="AJ846:AN846" si="858">AJ828*$AH$43</f>
        <v>0</v>
      </c>
      <c r="AK846" s="51">
        <f t="shared" si="858"/>
        <v>0</v>
      </c>
      <c r="AL846" s="51">
        <f t="shared" si="858"/>
        <v>0</v>
      </c>
      <c r="AM846" s="51">
        <f t="shared" si="858"/>
        <v>0</v>
      </c>
      <c r="AN846" s="229">
        <f t="shared" si="858"/>
        <v>0</v>
      </c>
    </row>
    <row r="847" spans="1:40" outlineLevel="1">
      <c r="A847" s="521">
        <f>ROW()</f>
        <v>847</v>
      </c>
      <c r="B847" s="35"/>
      <c r="C847" s="758"/>
      <c r="D847" s="33" t="s">
        <v>27</v>
      </c>
      <c r="J847" s="228">
        <f t="shared" ref="J847:S847" si="859">J829*$N$43</f>
        <v>0</v>
      </c>
      <c r="K847" s="51">
        <f t="shared" si="859"/>
        <v>0</v>
      </c>
      <c r="L847" s="51">
        <f t="shared" si="859"/>
        <v>0</v>
      </c>
      <c r="M847" s="51">
        <f t="shared" si="859"/>
        <v>4.9642598677598912E-3</v>
      </c>
      <c r="N847" s="229">
        <f t="shared" si="859"/>
        <v>4.9642598677598912E-3</v>
      </c>
      <c r="O847" s="228">
        <f t="shared" si="859"/>
        <v>0</v>
      </c>
      <c r="P847" s="51">
        <f t="shared" si="859"/>
        <v>0</v>
      </c>
      <c r="Q847" s="51">
        <f t="shared" si="859"/>
        <v>0</v>
      </c>
      <c r="R847" s="51">
        <f t="shared" si="859"/>
        <v>0</v>
      </c>
      <c r="S847" s="229">
        <f t="shared" si="859"/>
        <v>0</v>
      </c>
      <c r="T847" s="228">
        <f t="shared" si="837"/>
        <v>0</v>
      </c>
      <c r="U847" s="51">
        <f t="shared" si="837"/>
        <v>0</v>
      </c>
      <c r="V847" s="51">
        <f t="shared" si="837"/>
        <v>0</v>
      </c>
      <c r="W847" s="51">
        <f t="shared" si="837"/>
        <v>0</v>
      </c>
      <c r="X847" s="229">
        <f t="shared" si="837"/>
        <v>0</v>
      </c>
      <c r="Y847" s="228">
        <f t="shared" si="838"/>
        <v>0</v>
      </c>
      <c r="Z847" s="51">
        <f t="shared" si="838"/>
        <v>0</v>
      </c>
      <c r="AA847" s="51">
        <f t="shared" si="838"/>
        <v>0</v>
      </c>
      <c r="AB847" s="51">
        <f t="shared" si="838"/>
        <v>0</v>
      </c>
      <c r="AC847" s="51">
        <f t="shared" si="838"/>
        <v>0</v>
      </c>
      <c r="AD847" s="229">
        <f t="shared" si="838"/>
        <v>0</v>
      </c>
      <c r="AE847" s="228">
        <f t="shared" ref="AE847:AI847" si="860">AE829*$AD$43</f>
        <v>0</v>
      </c>
      <c r="AF847" s="51">
        <f t="shared" si="860"/>
        <v>0</v>
      </c>
      <c r="AG847" s="51">
        <f t="shared" si="860"/>
        <v>0</v>
      </c>
      <c r="AH847" s="51">
        <f t="shared" si="860"/>
        <v>0</v>
      </c>
      <c r="AI847" s="229">
        <f t="shared" si="860"/>
        <v>0</v>
      </c>
      <c r="AJ847" s="51">
        <f t="shared" ref="AJ847:AN847" si="861">AJ829*$AH$43</f>
        <v>0</v>
      </c>
      <c r="AK847" s="51">
        <f t="shared" si="861"/>
        <v>0</v>
      </c>
      <c r="AL847" s="51">
        <f t="shared" si="861"/>
        <v>0</v>
      </c>
      <c r="AM847" s="51">
        <f t="shared" si="861"/>
        <v>0</v>
      </c>
      <c r="AN847" s="229">
        <f t="shared" si="861"/>
        <v>0</v>
      </c>
    </row>
    <row r="848" spans="1:40" outlineLevel="1">
      <c r="A848" s="521">
        <f>ROW()</f>
        <v>848</v>
      </c>
      <c r="B848" s="35"/>
      <c r="C848" s="758"/>
      <c r="D848" s="33" t="s">
        <v>34</v>
      </c>
      <c r="J848" s="228">
        <f t="shared" ref="J848:S848" si="862">J830*$N$43</f>
        <v>0</v>
      </c>
      <c r="K848" s="51">
        <f t="shared" si="862"/>
        <v>0</v>
      </c>
      <c r="L848" s="51">
        <f t="shared" si="862"/>
        <v>0</v>
      </c>
      <c r="M848" s="51">
        <f t="shared" si="862"/>
        <v>0.57120312189076128</v>
      </c>
      <c r="N848" s="229">
        <f t="shared" si="862"/>
        <v>0.57120312189076128</v>
      </c>
      <c r="O848" s="228">
        <f t="shared" si="862"/>
        <v>1.2179360518709472</v>
      </c>
      <c r="P848" s="51">
        <f t="shared" si="862"/>
        <v>1.2179360518709472</v>
      </c>
      <c r="Q848" s="51">
        <f t="shared" si="862"/>
        <v>1.2179360518709472</v>
      </c>
      <c r="R848" s="51">
        <f t="shared" si="862"/>
        <v>1.2179360518709472</v>
      </c>
      <c r="S848" s="229">
        <f t="shared" si="862"/>
        <v>1.2179360518709472</v>
      </c>
      <c r="T848" s="228">
        <f t="shared" si="837"/>
        <v>0.61095565246414285</v>
      </c>
      <c r="U848" s="51">
        <f t="shared" si="837"/>
        <v>1.2219113049282857</v>
      </c>
      <c r="V848" s="51">
        <f t="shared" si="837"/>
        <v>1.2219113049282857</v>
      </c>
      <c r="W848" s="51">
        <f t="shared" si="837"/>
        <v>1.2219113049282857</v>
      </c>
      <c r="X848" s="229">
        <f t="shared" si="837"/>
        <v>1.2219113049282857</v>
      </c>
      <c r="Y848" s="228">
        <f t="shared" si="838"/>
        <v>0.61095565246414263</v>
      </c>
      <c r="Z848" s="51">
        <f t="shared" si="838"/>
        <v>1.2219113049282853</v>
      </c>
      <c r="AA848" s="51">
        <f t="shared" si="838"/>
        <v>1.2219113049282853</v>
      </c>
      <c r="AB848" s="51">
        <f t="shared" si="838"/>
        <v>1.2219113049282853</v>
      </c>
      <c r="AC848" s="51">
        <f t="shared" si="838"/>
        <v>1.2219113049282853</v>
      </c>
      <c r="AD848" s="229">
        <f t="shared" si="838"/>
        <v>1.2219113049282853</v>
      </c>
      <c r="AE848" s="228">
        <f t="shared" ref="AE848:AI848" si="863">AE830*$AD$43</f>
        <v>1.2140802674211788</v>
      </c>
      <c r="AF848" s="51">
        <f t="shared" si="863"/>
        <v>1.2140802674211788</v>
      </c>
      <c r="AG848" s="51">
        <f t="shared" si="863"/>
        <v>1.2140802674211788</v>
      </c>
      <c r="AH848" s="51">
        <f t="shared" si="863"/>
        <v>1.2140802674211788</v>
      </c>
      <c r="AI848" s="229">
        <f t="shared" si="863"/>
        <v>1.2140802674211788</v>
      </c>
      <c r="AJ848" s="51">
        <f t="shared" ref="AJ848:AN848" si="864">AJ830*$AH$43</f>
        <v>0</v>
      </c>
      <c r="AK848" s="51">
        <f t="shared" si="864"/>
        <v>0</v>
      </c>
      <c r="AL848" s="51">
        <f t="shared" si="864"/>
        <v>0</v>
      </c>
      <c r="AM848" s="51">
        <f t="shared" si="864"/>
        <v>0</v>
      </c>
      <c r="AN848" s="229">
        <f t="shared" si="864"/>
        <v>0</v>
      </c>
    </row>
    <row r="849" spans="1:40" outlineLevel="1">
      <c r="A849" s="521">
        <f>ROW()</f>
        <v>849</v>
      </c>
      <c r="B849" s="35"/>
      <c r="C849" s="758"/>
      <c r="D849" s="33" t="s">
        <v>35</v>
      </c>
      <c r="J849" s="228">
        <f t="shared" ref="J849:S849" si="865">J831*$N$43</f>
        <v>0</v>
      </c>
      <c r="K849" s="51">
        <f t="shared" si="865"/>
        <v>0</v>
      </c>
      <c r="L849" s="51">
        <f t="shared" si="865"/>
        <v>0</v>
      </c>
      <c r="M849" s="51">
        <f t="shared" si="865"/>
        <v>0.41661039814616141</v>
      </c>
      <c r="N849" s="229">
        <f t="shared" si="865"/>
        <v>0.41661039814616141</v>
      </c>
      <c r="O849" s="228">
        <f t="shared" si="865"/>
        <v>0</v>
      </c>
      <c r="P849" s="51">
        <f t="shared" si="865"/>
        <v>0</v>
      </c>
      <c r="Q849" s="51">
        <f t="shared" si="865"/>
        <v>0</v>
      </c>
      <c r="R849" s="51">
        <f t="shared" si="865"/>
        <v>0</v>
      </c>
      <c r="S849" s="229">
        <f t="shared" si="865"/>
        <v>0</v>
      </c>
      <c r="T849" s="228">
        <f t="shared" si="837"/>
        <v>0</v>
      </c>
      <c r="U849" s="51">
        <f t="shared" si="837"/>
        <v>0</v>
      </c>
      <c r="V849" s="51">
        <f t="shared" si="837"/>
        <v>0</v>
      </c>
      <c r="W849" s="51">
        <f t="shared" si="837"/>
        <v>0</v>
      </c>
      <c r="X849" s="229">
        <f t="shared" si="837"/>
        <v>0</v>
      </c>
      <c r="Y849" s="228">
        <f t="shared" si="838"/>
        <v>0</v>
      </c>
      <c r="Z849" s="51">
        <f t="shared" si="838"/>
        <v>0</v>
      </c>
      <c r="AA849" s="51">
        <f t="shared" si="838"/>
        <v>0</v>
      </c>
      <c r="AB849" s="51">
        <f t="shared" si="838"/>
        <v>0</v>
      </c>
      <c r="AC849" s="51">
        <f t="shared" si="838"/>
        <v>0</v>
      </c>
      <c r="AD849" s="229">
        <f t="shared" si="838"/>
        <v>0</v>
      </c>
      <c r="AE849" s="228">
        <f t="shared" ref="AE849:AI849" si="866">AE831*$AD$43</f>
        <v>3.6995667007971478E-3</v>
      </c>
      <c r="AF849" s="51">
        <f t="shared" si="866"/>
        <v>0</v>
      </c>
      <c r="AG849" s="51">
        <f t="shared" si="866"/>
        <v>0</v>
      </c>
      <c r="AH849" s="51">
        <f t="shared" si="866"/>
        <v>0</v>
      </c>
      <c r="AI849" s="229">
        <f t="shared" si="866"/>
        <v>0</v>
      </c>
      <c r="AJ849" s="51">
        <f t="shared" ref="AJ849:AN849" si="867">AJ831*$AH$43</f>
        <v>0</v>
      </c>
      <c r="AK849" s="51">
        <f t="shared" si="867"/>
        <v>0</v>
      </c>
      <c r="AL849" s="51">
        <f t="shared" si="867"/>
        <v>0</v>
      </c>
      <c r="AM849" s="51">
        <f t="shared" si="867"/>
        <v>0</v>
      </c>
      <c r="AN849" s="229">
        <f t="shared" si="867"/>
        <v>0</v>
      </c>
    </row>
    <row r="850" spans="1:40" outlineLevel="1">
      <c r="A850" s="521">
        <f>ROW()</f>
        <v>850</v>
      </c>
      <c r="B850" s="35"/>
      <c r="C850" s="758"/>
      <c r="D850" s="33" t="s">
        <v>302</v>
      </c>
      <c r="J850" s="228">
        <f t="shared" ref="J850:S850" si="868">J832*$N$43</f>
        <v>0</v>
      </c>
      <c r="K850" s="51">
        <f t="shared" si="868"/>
        <v>0</v>
      </c>
      <c r="L850" s="51">
        <f t="shared" si="868"/>
        <v>0</v>
      </c>
      <c r="M850" s="51">
        <f t="shared" si="868"/>
        <v>0</v>
      </c>
      <c r="N850" s="229">
        <f t="shared" si="868"/>
        <v>0</v>
      </c>
      <c r="O850" s="228">
        <f t="shared" si="868"/>
        <v>0</v>
      </c>
      <c r="P850" s="51">
        <f t="shared" si="868"/>
        <v>0</v>
      </c>
      <c r="Q850" s="51">
        <f t="shared" si="868"/>
        <v>0</v>
      </c>
      <c r="R850" s="51">
        <f t="shared" si="868"/>
        <v>0</v>
      </c>
      <c r="S850" s="229">
        <f t="shared" si="868"/>
        <v>0</v>
      </c>
      <c r="T850" s="228">
        <f t="shared" ref="T850:X855" si="869">T832*$S$43</f>
        <v>0</v>
      </c>
      <c r="U850" s="51">
        <f t="shared" si="869"/>
        <v>0</v>
      </c>
      <c r="V850" s="51">
        <f t="shared" si="869"/>
        <v>0</v>
      </c>
      <c r="W850" s="51">
        <f t="shared" si="869"/>
        <v>0</v>
      </c>
      <c r="X850" s="229">
        <f t="shared" si="869"/>
        <v>0</v>
      </c>
      <c r="Y850" s="228">
        <f t="shared" ref="Y850:AD855" si="870">Y832*$X$43</f>
        <v>0</v>
      </c>
      <c r="Z850" s="51">
        <f t="shared" si="870"/>
        <v>0</v>
      </c>
      <c r="AA850" s="51">
        <f t="shared" si="870"/>
        <v>0</v>
      </c>
      <c r="AB850" s="51">
        <f t="shared" si="870"/>
        <v>0</v>
      </c>
      <c r="AC850" s="51">
        <f t="shared" si="870"/>
        <v>0</v>
      </c>
      <c r="AD850" s="229">
        <f t="shared" si="870"/>
        <v>0</v>
      </c>
      <c r="AE850" s="228">
        <f t="shared" ref="AE850:AI850" si="871">AE832*$AD$43</f>
        <v>0</v>
      </c>
      <c r="AF850" s="51">
        <f t="shared" si="871"/>
        <v>0</v>
      </c>
      <c r="AG850" s="51">
        <f t="shared" si="871"/>
        <v>0</v>
      </c>
      <c r="AH850" s="51">
        <f t="shared" si="871"/>
        <v>0</v>
      </c>
      <c r="AI850" s="229">
        <f t="shared" si="871"/>
        <v>0</v>
      </c>
      <c r="AJ850" s="51">
        <f t="shared" ref="AJ850:AN850" si="872">AJ832*$AH$43</f>
        <v>0</v>
      </c>
      <c r="AK850" s="51">
        <f t="shared" si="872"/>
        <v>0</v>
      </c>
      <c r="AL850" s="51">
        <f t="shared" si="872"/>
        <v>0</v>
      </c>
      <c r="AM850" s="51">
        <f t="shared" si="872"/>
        <v>0</v>
      </c>
      <c r="AN850" s="229">
        <f t="shared" si="872"/>
        <v>0</v>
      </c>
    </row>
    <row r="851" spans="1:40" outlineLevel="1">
      <c r="A851" s="521">
        <f>ROW()</f>
        <v>851</v>
      </c>
      <c r="B851" s="35"/>
      <c r="C851" s="758"/>
      <c r="D851" s="33" t="s">
        <v>36</v>
      </c>
      <c r="J851" s="228">
        <f t="shared" ref="J851:S851" si="873">J833*$N$43</f>
        <v>0</v>
      </c>
      <c r="K851" s="51">
        <f t="shared" si="873"/>
        <v>0</v>
      </c>
      <c r="L851" s="51">
        <f t="shared" si="873"/>
        <v>0</v>
      </c>
      <c r="M851" s="51">
        <f t="shared" si="873"/>
        <v>0</v>
      </c>
      <c r="N851" s="229">
        <f t="shared" si="873"/>
        <v>0</v>
      </c>
      <c r="O851" s="228">
        <f t="shared" si="873"/>
        <v>0.11630223395166676</v>
      </c>
      <c r="P851" s="51">
        <f t="shared" si="873"/>
        <v>0.11630223395166676</v>
      </c>
      <c r="Q851" s="51">
        <f t="shared" si="873"/>
        <v>0.11630223395166676</v>
      </c>
      <c r="R851" s="51">
        <f t="shared" si="873"/>
        <v>0.11630223395166676</v>
      </c>
      <c r="S851" s="229">
        <f t="shared" si="873"/>
        <v>0.11630223395166674</v>
      </c>
      <c r="T851" s="228">
        <f t="shared" si="869"/>
        <v>0</v>
      </c>
      <c r="U851" s="51">
        <f t="shared" si="869"/>
        <v>0</v>
      </c>
      <c r="V851" s="51">
        <f t="shared" si="869"/>
        <v>0</v>
      </c>
      <c r="W851" s="51">
        <f t="shared" si="869"/>
        <v>0</v>
      </c>
      <c r="X851" s="229">
        <f t="shared" si="869"/>
        <v>0</v>
      </c>
      <c r="Y851" s="228">
        <f t="shared" si="870"/>
        <v>0</v>
      </c>
      <c r="Z851" s="51">
        <f t="shared" si="870"/>
        <v>0</v>
      </c>
      <c r="AA851" s="51">
        <f t="shared" si="870"/>
        <v>0</v>
      </c>
      <c r="AB851" s="51">
        <f t="shared" si="870"/>
        <v>0</v>
      </c>
      <c r="AC851" s="51">
        <f t="shared" si="870"/>
        <v>0</v>
      </c>
      <c r="AD851" s="229">
        <f t="shared" si="870"/>
        <v>0</v>
      </c>
      <c r="AE851" s="228">
        <f t="shared" ref="AE851:AI851" si="874">AE833*$AD$43</f>
        <v>0</v>
      </c>
      <c r="AF851" s="51">
        <f t="shared" si="874"/>
        <v>0</v>
      </c>
      <c r="AG851" s="51">
        <f t="shared" si="874"/>
        <v>0</v>
      </c>
      <c r="AH851" s="51">
        <f t="shared" si="874"/>
        <v>0</v>
      </c>
      <c r="AI851" s="229">
        <f t="shared" si="874"/>
        <v>0</v>
      </c>
      <c r="AJ851" s="51">
        <f t="shared" ref="AJ851:AN851" si="875">AJ833*$AH$43</f>
        <v>0</v>
      </c>
      <c r="AK851" s="51">
        <f t="shared" si="875"/>
        <v>0</v>
      </c>
      <c r="AL851" s="51">
        <f t="shared" si="875"/>
        <v>0</v>
      </c>
      <c r="AM851" s="51">
        <f t="shared" si="875"/>
        <v>0</v>
      </c>
      <c r="AN851" s="229">
        <f t="shared" si="875"/>
        <v>0</v>
      </c>
    </row>
    <row r="852" spans="1:40" outlineLevel="1">
      <c r="A852" s="521">
        <f>ROW()</f>
        <v>852</v>
      </c>
      <c r="B852" s="35"/>
      <c r="C852" s="758"/>
      <c r="D852" s="33" t="s">
        <v>583</v>
      </c>
      <c r="J852" s="228">
        <f t="shared" ref="J852:S852" si="876">J834*$N$43</f>
        <v>0</v>
      </c>
      <c r="K852" s="51">
        <f t="shared" si="876"/>
        <v>0</v>
      </c>
      <c r="L852" s="51">
        <f t="shared" si="876"/>
        <v>0</v>
      </c>
      <c r="M852" s="51">
        <f t="shared" si="876"/>
        <v>0</v>
      </c>
      <c r="N852" s="229">
        <f t="shared" si="876"/>
        <v>0</v>
      </c>
      <c r="O852" s="228">
        <f t="shared" si="876"/>
        <v>0</v>
      </c>
      <c r="P852" s="51">
        <f t="shared" si="876"/>
        <v>0</v>
      </c>
      <c r="Q852" s="51">
        <f t="shared" si="876"/>
        <v>0</v>
      </c>
      <c r="R852" s="51">
        <f t="shared" si="876"/>
        <v>0</v>
      </c>
      <c r="S852" s="229">
        <f t="shared" si="876"/>
        <v>0</v>
      </c>
      <c r="T852" s="228">
        <f t="shared" si="869"/>
        <v>0</v>
      </c>
      <c r="U852" s="51">
        <f t="shared" si="869"/>
        <v>0</v>
      </c>
      <c r="V852" s="51">
        <f t="shared" si="869"/>
        <v>0</v>
      </c>
      <c r="W852" s="51">
        <f t="shared" si="869"/>
        <v>0</v>
      </c>
      <c r="X852" s="229">
        <f t="shared" si="869"/>
        <v>0</v>
      </c>
      <c r="Y852" s="228">
        <f t="shared" si="870"/>
        <v>0</v>
      </c>
      <c r="Z852" s="51">
        <f t="shared" si="870"/>
        <v>0</v>
      </c>
      <c r="AA852" s="51">
        <f t="shared" si="870"/>
        <v>0</v>
      </c>
      <c r="AB852" s="51">
        <f t="shared" si="870"/>
        <v>0</v>
      </c>
      <c r="AC852" s="51">
        <f t="shared" si="870"/>
        <v>0</v>
      </c>
      <c r="AD852" s="229">
        <f t="shared" si="870"/>
        <v>0</v>
      </c>
      <c r="AE852" s="228">
        <f t="shared" ref="AE852:AI852" si="877">AE834*$AD$43</f>
        <v>0</v>
      </c>
      <c r="AF852" s="51">
        <f t="shared" si="877"/>
        <v>0</v>
      </c>
      <c r="AG852" s="51">
        <f t="shared" si="877"/>
        <v>0</v>
      </c>
      <c r="AH852" s="51">
        <f t="shared" si="877"/>
        <v>0</v>
      </c>
      <c r="AI852" s="229">
        <f t="shared" si="877"/>
        <v>0</v>
      </c>
      <c r="AJ852" s="51">
        <f t="shared" ref="AJ852:AN852" si="878">AJ834*$AH$43</f>
        <v>0</v>
      </c>
      <c r="AK852" s="51">
        <f t="shared" si="878"/>
        <v>0</v>
      </c>
      <c r="AL852" s="51">
        <f t="shared" si="878"/>
        <v>0</v>
      </c>
      <c r="AM852" s="51">
        <f t="shared" si="878"/>
        <v>0</v>
      </c>
      <c r="AN852" s="229">
        <f t="shared" si="878"/>
        <v>0</v>
      </c>
    </row>
    <row r="853" spans="1:40" outlineLevel="1">
      <c r="A853" s="521">
        <f>ROW()</f>
        <v>853</v>
      </c>
      <c r="B853" s="35"/>
      <c r="C853" s="758"/>
      <c r="D853" s="33" t="s">
        <v>81</v>
      </c>
      <c r="J853" s="228">
        <f t="shared" ref="J853:S853" si="879">J835*$N$43</f>
        <v>0</v>
      </c>
      <c r="K853" s="51">
        <f t="shared" si="879"/>
        <v>0</v>
      </c>
      <c r="L853" s="51">
        <f t="shared" si="879"/>
        <v>0</v>
      </c>
      <c r="M853" s="51">
        <f t="shared" si="879"/>
        <v>0</v>
      </c>
      <c r="N853" s="229">
        <f t="shared" si="879"/>
        <v>0</v>
      </c>
      <c r="O853" s="228">
        <f t="shared" si="879"/>
        <v>1.0474739823523829</v>
      </c>
      <c r="P853" s="51">
        <f t="shared" si="879"/>
        <v>1.0474739823523829</v>
      </c>
      <c r="Q853" s="51">
        <f t="shared" si="879"/>
        <v>1.0474739823523829</v>
      </c>
      <c r="R853" s="51">
        <f t="shared" si="879"/>
        <v>1.0474739823523829</v>
      </c>
      <c r="S853" s="229">
        <f t="shared" si="879"/>
        <v>1.0474739823523824</v>
      </c>
      <c r="T853" s="228">
        <f t="shared" si="869"/>
        <v>0</v>
      </c>
      <c r="U853" s="51">
        <f t="shared" si="869"/>
        <v>0</v>
      </c>
      <c r="V853" s="51">
        <f t="shared" si="869"/>
        <v>0</v>
      </c>
      <c r="W853" s="51">
        <f t="shared" si="869"/>
        <v>0</v>
      </c>
      <c r="X853" s="229">
        <f t="shared" si="869"/>
        <v>0</v>
      </c>
      <c r="Y853" s="228">
        <f t="shared" si="870"/>
        <v>0</v>
      </c>
      <c r="Z853" s="51">
        <f t="shared" si="870"/>
        <v>0</v>
      </c>
      <c r="AA853" s="51">
        <f t="shared" si="870"/>
        <v>0</v>
      </c>
      <c r="AB853" s="51">
        <f t="shared" si="870"/>
        <v>0</v>
      </c>
      <c r="AC853" s="51">
        <f t="shared" si="870"/>
        <v>0</v>
      </c>
      <c r="AD853" s="229">
        <f t="shared" si="870"/>
        <v>0</v>
      </c>
      <c r="AE853" s="228">
        <f t="shared" ref="AE853:AI853" si="880">AE835*$AD$43</f>
        <v>0</v>
      </c>
      <c r="AF853" s="51">
        <f t="shared" si="880"/>
        <v>0</v>
      </c>
      <c r="AG853" s="51">
        <f t="shared" si="880"/>
        <v>0</v>
      </c>
      <c r="AH853" s="51">
        <f t="shared" si="880"/>
        <v>0</v>
      </c>
      <c r="AI853" s="229">
        <f t="shared" si="880"/>
        <v>0</v>
      </c>
      <c r="AJ853" s="51">
        <f t="shared" ref="AJ853:AN853" si="881">AJ835*$AH$43</f>
        <v>0</v>
      </c>
      <c r="AK853" s="51">
        <f t="shared" si="881"/>
        <v>0</v>
      </c>
      <c r="AL853" s="51">
        <f t="shared" si="881"/>
        <v>0</v>
      </c>
      <c r="AM853" s="51">
        <f t="shared" si="881"/>
        <v>0</v>
      </c>
      <c r="AN853" s="229">
        <f t="shared" si="881"/>
        <v>0</v>
      </c>
    </row>
    <row r="854" spans="1:40" outlineLevel="1">
      <c r="A854" s="521">
        <f>ROW()</f>
        <v>854</v>
      </c>
      <c r="B854" s="35"/>
      <c r="C854" s="758"/>
      <c r="D854" s="33" t="s">
        <v>28</v>
      </c>
      <c r="J854" s="228">
        <f t="shared" ref="J854:S854" si="882">J836*$N$43</f>
        <v>0</v>
      </c>
      <c r="K854" s="51">
        <f t="shared" si="882"/>
        <v>0</v>
      </c>
      <c r="L854" s="51">
        <f t="shared" si="882"/>
        <v>0</v>
      </c>
      <c r="M854" s="51">
        <f t="shared" si="882"/>
        <v>0</v>
      </c>
      <c r="N854" s="229">
        <f t="shared" si="882"/>
        <v>0</v>
      </c>
      <c r="O854" s="228">
        <f t="shared" si="882"/>
        <v>0</v>
      </c>
      <c r="P854" s="51">
        <f t="shared" si="882"/>
        <v>0</v>
      </c>
      <c r="Q854" s="51">
        <f t="shared" si="882"/>
        <v>0</v>
      </c>
      <c r="R854" s="51">
        <f t="shared" si="882"/>
        <v>0</v>
      </c>
      <c r="S854" s="229">
        <f t="shared" si="882"/>
        <v>0</v>
      </c>
      <c r="T854" s="228">
        <f t="shared" si="869"/>
        <v>0</v>
      </c>
      <c r="U854" s="51">
        <f t="shared" si="869"/>
        <v>0</v>
      </c>
      <c r="V854" s="51">
        <f t="shared" si="869"/>
        <v>0</v>
      </c>
      <c r="W854" s="51">
        <f t="shared" si="869"/>
        <v>0</v>
      </c>
      <c r="X854" s="229">
        <f t="shared" si="869"/>
        <v>0</v>
      </c>
      <c r="Y854" s="228">
        <f t="shared" si="870"/>
        <v>0</v>
      </c>
      <c r="Z854" s="51">
        <f t="shared" si="870"/>
        <v>0</v>
      </c>
      <c r="AA854" s="51">
        <f t="shared" si="870"/>
        <v>0</v>
      </c>
      <c r="AB854" s="51">
        <f t="shared" si="870"/>
        <v>0</v>
      </c>
      <c r="AC854" s="51">
        <f t="shared" si="870"/>
        <v>0</v>
      </c>
      <c r="AD854" s="229">
        <f t="shared" si="870"/>
        <v>0</v>
      </c>
      <c r="AE854" s="228">
        <f t="shared" ref="AE854:AI854" si="883">AE836*$AD$43</f>
        <v>0</v>
      </c>
      <c r="AF854" s="51">
        <f t="shared" si="883"/>
        <v>0</v>
      </c>
      <c r="AG854" s="51">
        <f t="shared" si="883"/>
        <v>0</v>
      </c>
      <c r="AH854" s="51">
        <f t="shared" si="883"/>
        <v>0</v>
      </c>
      <c r="AI854" s="229">
        <f t="shared" si="883"/>
        <v>0</v>
      </c>
      <c r="AJ854" s="51">
        <f t="shared" ref="AJ854:AN854" si="884">AJ836*$AH$43</f>
        <v>0</v>
      </c>
      <c r="AK854" s="51">
        <f t="shared" si="884"/>
        <v>0</v>
      </c>
      <c r="AL854" s="51">
        <f t="shared" si="884"/>
        <v>0</v>
      </c>
      <c r="AM854" s="51">
        <f t="shared" si="884"/>
        <v>0</v>
      </c>
      <c r="AN854" s="229">
        <f t="shared" si="884"/>
        <v>0</v>
      </c>
    </row>
    <row r="855" spans="1:40" outlineLevel="1">
      <c r="A855" s="521">
        <f>ROW()</f>
        <v>855</v>
      </c>
      <c r="B855" s="35"/>
      <c r="C855" s="758"/>
      <c r="D855" s="45" t="s">
        <v>443</v>
      </c>
      <c r="E855" s="45"/>
      <c r="F855" s="45"/>
      <c r="G855" s="45"/>
      <c r="H855" s="45"/>
      <c r="I855" s="45"/>
      <c r="J855" s="230">
        <f t="shared" ref="J855:S855" si="885">J837*$N$43</f>
        <v>0</v>
      </c>
      <c r="K855" s="52">
        <f t="shared" si="885"/>
        <v>0</v>
      </c>
      <c r="L855" s="52">
        <f t="shared" si="885"/>
        <v>0</v>
      </c>
      <c r="M855" s="52">
        <f t="shared" si="885"/>
        <v>0</v>
      </c>
      <c r="N855" s="231">
        <f t="shared" si="885"/>
        <v>0</v>
      </c>
      <c r="O855" s="230">
        <f t="shared" si="885"/>
        <v>0</v>
      </c>
      <c r="P855" s="52">
        <f t="shared" si="885"/>
        <v>0</v>
      </c>
      <c r="Q855" s="52">
        <f t="shared" si="885"/>
        <v>0</v>
      </c>
      <c r="R855" s="52">
        <f t="shared" si="885"/>
        <v>0</v>
      </c>
      <c r="S855" s="231">
        <f t="shared" si="885"/>
        <v>0</v>
      </c>
      <c r="T855" s="230">
        <f t="shared" si="869"/>
        <v>0</v>
      </c>
      <c r="U855" s="52">
        <f t="shared" si="869"/>
        <v>0</v>
      </c>
      <c r="V855" s="52">
        <f t="shared" si="869"/>
        <v>0</v>
      </c>
      <c r="W855" s="52">
        <f t="shared" si="869"/>
        <v>0</v>
      </c>
      <c r="X855" s="231">
        <f t="shared" si="869"/>
        <v>0</v>
      </c>
      <c r="Y855" s="230">
        <f t="shared" si="870"/>
        <v>0</v>
      </c>
      <c r="Z855" s="52">
        <f t="shared" si="870"/>
        <v>0</v>
      </c>
      <c r="AA855" s="52">
        <f t="shared" si="870"/>
        <v>0</v>
      </c>
      <c r="AB855" s="52">
        <f t="shared" si="870"/>
        <v>0</v>
      </c>
      <c r="AC855" s="52">
        <f t="shared" si="870"/>
        <v>0</v>
      </c>
      <c r="AD855" s="231">
        <f t="shared" si="870"/>
        <v>0</v>
      </c>
      <c r="AE855" s="230">
        <f t="shared" ref="AE855:AI855" si="886">AE837*$AD$43</f>
        <v>0</v>
      </c>
      <c r="AF855" s="52">
        <f t="shared" si="886"/>
        <v>0</v>
      </c>
      <c r="AG855" s="52">
        <f t="shared" si="886"/>
        <v>0</v>
      </c>
      <c r="AH855" s="52">
        <f t="shared" si="886"/>
        <v>0</v>
      </c>
      <c r="AI855" s="231">
        <f t="shared" si="886"/>
        <v>0</v>
      </c>
      <c r="AJ855" s="52">
        <f t="shared" ref="AJ855:AN855" si="887">AJ837*$AH$43</f>
        <v>0</v>
      </c>
      <c r="AK855" s="52">
        <f t="shared" si="887"/>
        <v>0</v>
      </c>
      <c r="AL855" s="52">
        <f t="shared" si="887"/>
        <v>0</v>
      </c>
      <c r="AM855" s="52">
        <f t="shared" si="887"/>
        <v>0</v>
      </c>
      <c r="AN855" s="231">
        <f t="shared" si="887"/>
        <v>0</v>
      </c>
    </row>
    <row r="856" spans="1:40" outlineLevel="1">
      <c r="A856" s="521">
        <f>ROW()</f>
        <v>856</v>
      </c>
      <c r="B856" s="35"/>
      <c r="C856" s="758"/>
      <c r="D856" s="33" t="s">
        <v>24</v>
      </c>
      <c r="F856" s="151"/>
      <c r="G856" s="151"/>
      <c r="H856" s="151"/>
      <c r="I856" s="151"/>
      <c r="J856" s="251">
        <f t="shared" ref="J856:AN856" si="888">SUM(J840:J855)</f>
        <v>0</v>
      </c>
      <c r="K856" s="58">
        <f t="shared" si="888"/>
        <v>0</v>
      </c>
      <c r="L856" s="58">
        <f t="shared" si="888"/>
        <v>0</v>
      </c>
      <c r="M856" s="58">
        <f t="shared" si="888"/>
        <v>1.1896103322994964</v>
      </c>
      <c r="N856" s="247">
        <f t="shared" si="888"/>
        <v>1.1896103322994964</v>
      </c>
      <c r="O856" s="251">
        <f t="shared" si="888"/>
        <v>2.5769382382442996</v>
      </c>
      <c r="P856" s="58">
        <f t="shared" si="888"/>
        <v>2.5769382382442996</v>
      </c>
      <c r="Q856" s="58">
        <f t="shared" si="888"/>
        <v>2.5769382382442996</v>
      </c>
      <c r="R856" s="58">
        <f t="shared" si="888"/>
        <v>2.5769382382442996</v>
      </c>
      <c r="S856" s="247">
        <f t="shared" si="888"/>
        <v>2.5769382382442991</v>
      </c>
      <c r="T856" s="251">
        <f t="shared" si="888"/>
        <v>0.70922515247102169</v>
      </c>
      <c r="U856" s="58">
        <f t="shared" si="888"/>
        <v>1.4184503049420434</v>
      </c>
      <c r="V856" s="58">
        <f t="shared" si="888"/>
        <v>1.4184503049420434</v>
      </c>
      <c r="W856" s="58">
        <f t="shared" si="888"/>
        <v>1.4184503049420434</v>
      </c>
      <c r="X856" s="247">
        <f t="shared" si="888"/>
        <v>1.4184503049420434</v>
      </c>
      <c r="Y856" s="251">
        <f t="shared" si="888"/>
        <v>0.70922515247102147</v>
      </c>
      <c r="Z856" s="58">
        <f t="shared" si="888"/>
        <v>1.4184503049420429</v>
      </c>
      <c r="AA856" s="58">
        <f t="shared" si="888"/>
        <v>1.4184503049420429</v>
      </c>
      <c r="AB856" s="58">
        <f t="shared" si="888"/>
        <v>1.4184503049420429</v>
      </c>
      <c r="AC856" s="58">
        <f t="shared" si="888"/>
        <v>1.4184503049420429</v>
      </c>
      <c r="AD856" s="247">
        <f t="shared" si="888"/>
        <v>1.4184503049420429</v>
      </c>
      <c r="AE856" s="251">
        <f t="shared" si="888"/>
        <v>1.4130844945756251</v>
      </c>
      <c r="AF856" s="58">
        <f t="shared" si="888"/>
        <v>1.4093849278748281</v>
      </c>
      <c r="AG856" s="58">
        <f t="shared" si="888"/>
        <v>1.4093849278748281</v>
      </c>
      <c r="AH856" s="58">
        <f t="shared" si="888"/>
        <v>1.4093849278748281</v>
      </c>
      <c r="AI856" s="247">
        <f t="shared" si="888"/>
        <v>1.4093849278748281</v>
      </c>
      <c r="AJ856" s="58">
        <f t="shared" si="888"/>
        <v>0</v>
      </c>
      <c r="AK856" s="58">
        <f t="shared" si="888"/>
        <v>0</v>
      </c>
      <c r="AL856" s="58">
        <f t="shared" si="888"/>
        <v>0</v>
      </c>
      <c r="AM856" s="58">
        <f t="shared" si="888"/>
        <v>0</v>
      </c>
      <c r="AN856" s="247">
        <f t="shared" si="888"/>
        <v>0</v>
      </c>
    </row>
    <row r="857" spans="1:40" outlineLevel="1">
      <c r="A857" s="521">
        <f>ROW()</f>
        <v>857</v>
      </c>
      <c r="B857" s="35"/>
      <c r="C857" s="756" t="s">
        <v>110</v>
      </c>
      <c r="J857" s="1909" t="s">
        <v>363</v>
      </c>
      <c r="K857" s="1910"/>
      <c r="L857" s="1910"/>
      <c r="M857" s="1910"/>
      <c r="N857" s="1911"/>
      <c r="O857" s="1909" t="s">
        <v>99</v>
      </c>
      <c r="P857" s="1910"/>
      <c r="Q857" s="1910"/>
      <c r="R857" s="1910"/>
      <c r="S857" s="1911"/>
      <c r="T857" s="1909" t="s">
        <v>351</v>
      </c>
      <c r="U857" s="1910"/>
      <c r="V857" s="1910"/>
      <c r="W857" s="1910"/>
      <c r="X857" s="1911"/>
      <c r="Y857" s="1894" t="s">
        <v>352</v>
      </c>
      <c r="Z857" s="1895"/>
      <c r="AA857" s="1895"/>
      <c r="AB857" s="1895"/>
      <c r="AC857" s="1895"/>
      <c r="AD857" s="1896"/>
      <c r="AE857" s="1171"/>
      <c r="AF857" s="1136"/>
      <c r="AG857" s="1136" t="s">
        <v>703</v>
      </c>
      <c r="AH857" s="1136"/>
      <c r="AI857" s="1161"/>
      <c r="AJ857" s="1136"/>
      <c r="AK857" s="1136"/>
      <c r="AL857" s="1136"/>
      <c r="AM857" s="1136"/>
      <c r="AN857" s="1161"/>
    </row>
    <row r="858" spans="1:40" outlineLevel="1">
      <c r="A858" s="521">
        <f>ROW()</f>
        <v>858</v>
      </c>
      <c r="B858" s="35"/>
      <c r="C858" s="758"/>
      <c r="D858" s="33" t="s">
        <v>300</v>
      </c>
      <c r="J858" s="361"/>
      <c r="K858" s="373"/>
      <c r="L858" s="373"/>
      <c r="M858" s="373"/>
      <c r="N858" s="356">
        <v>2.0971094149552755E-2</v>
      </c>
      <c r="O858" s="361">
        <v>0</v>
      </c>
      <c r="P858" s="373">
        <v>0</v>
      </c>
      <c r="Q858" s="373">
        <v>0</v>
      </c>
      <c r="R858" s="373">
        <v>0</v>
      </c>
      <c r="S858" s="356">
        <v>0</v>
      </c>
      <c r="T858" s="361">
        <v>0</v>
      </c>
      <c r="U858" s="373">
        <v>0</v>
      </c>
      <c r="V858" s="373">
        <v>0</v>
      </c>
      <c r="W858" s="373">
        <v>0</v>
      </c>
      <c r="X858" s="356">
        <v>0</v>
      </c>
      <c r="Y858" s="361">
        <v>0</v>
      </c>
      <c r="Z858" s="373">
        <v>0</v>
      </c>
      <c r="AA858" s="373">
        <v>0</v>
      </c>
      <c r="AB858" s="373">
        <v>0</v>
      </c>
      <c r="AC858" s="373">
        <v>0</v>
      </c>
      <c r="AD858" s="356">
        <v>0</v>
      </c>
      <c r="AE858" s="361">
        <v>0</v>
      </c>
      <c r="AF858" s="373">
        <v>0</v>
      </c>
      <c r="AG858" s="373">
        <v>0</v>
      </c>
      <c r="AH858" s="373">
        <v>0</v>
      </c>
      <c r="AI858" s="356">
        <v>0</v>
      </c>
      <c r="AJ858" s="1870"/>
      <c r="AK858" s="1870"/>
      <c r="AL858" s="1870"/>
      <c r="AM858" s="1870"/>
      <c r="AN858" s="1871"/>
    </row>
    <row r="859" spans="1:40" outlineLevel="1">
      <c r="A859" s="521">
        <f>ROW()</f>
        <v>859</v>
      </c>
      <c r="B859" s="35"/>
      <c r="C859" s="758"/>
      <c r="D859" s="33" t="s">
        <v>301</v>
      </c>
      <c r="J859" s="361"/>
      <c r="K859" s="373"/>
      <c r="L859" s="373"/>
      <c r="M859" s="373"/>
      <c r="N859" s="356"/>
      <c r="O859" s="361"/>
      <c r="P859" s="373"/>
      <c r="Q859" s="373"/>
      <c r="R859" s="373"/>
      <c r="S859" s="356"/>
      <c r="T859" s="361">
        <v>0</v>
      </c>
      <c r="U859" s="373">
        <v>0</v>
      </c>
      <c r="V859" s="373">
        <v>0</v>
      </c>
      <c r="W859" s="373">
        <v>0</v>
      </c>
      <c r="X859" s="356">
        <v>0</v>
      </c>
      <c r="Y859" s="361">
        <v>0</v>
      </c>
      <c r="Z859" s="373">
        <v>0</v>
      </c>
      <c r="AA859" s="373">
        <v>0</v>
      </c>
      <c r="AB859" s="373">
        <v>0</v>
      </c>
      <c r="AC859" s="373">
        <v>0</v>
      </c>
      <c r="AD859" s="356">
        <v>0</v>
      </c>
      <c r="AE859" s="361">
        <v>0</v>
      </c>
      <c r="AF859" s="373">
        <v>0</v>
      </c>
      <c r="AG859" s="373">
        <v>0</v>
      </c>
      <c r="AH859" s="373">
        <v>0</v>
      </c>
      <c r="AI859" s="356">
        <v>0</v>
      </c>
      <c r="AJ859" s="1870"/>
      <c r="AK859" s="1870"/>
      <c r="AL859" s="1870"/>
      <c r="AM859" s="1870"/>
      <c r="AN859" s="1871"/>
    </row>
    <row r="860" spans="1:40" outlineLevel="1">
      <c r="A860" s="521">
        <f>ROW()</f>
        <v>860</v>
      </c>
      <c r="B860" s="35"/>
      <c r="C860" s="758"/>
      <c r="D860" s="33" t="s">
        <v>29</v>
      </c>
      <c r="J860" s="361"/>
      <c r="K860" s="373"/>
      <c r="L860" s="373"/>
      <c r="M860" s="373"/>
      <c r="N860" s="356">
        <v>2.5360125203957085E-2</v>
      </c>
      <c r="O860" s="361">
        <v>0.152</v>
      </c>
      <c r="P860" s="373">
        <v>0.152</v>
      </c>
      <c r="Q860" s="373">
        <v>0.152</v>
      </c>
      <c r="R860" s="373">
        <v>0.152</v>
      </c>
      <c r="S860" s="356">
        <v>0.152</v>
      </c>
      <c r="T860" s="361">
        <v>0</v>
      </c>
      <c r="U860" s="373">
        <v>0</v>
      </c>
      <c r="V860" s="373">
        <v>0</v>
      </c>
      <c r="W860" s="373">
        <v>0</v>
      </c>
      <c r="X860" s="356">
        <v>0</v>
      </c>
      <c r="Y860" s="361">
        <v>0</v>
      </c>
      <c r="Z860" s="373">
        <v>0</v>
      </c>
      <c r="AA860" s="373">
        <v>0</v>
      </c>
      <c r="AB860" s="373">
        <v>0</v>
      </c>
      <c r="AC860" s="373">
        <v>0</v>
      </c>
      <c r="AD860" s="356">
        <v>0</v>
      </c>
      <c r="AE860" s="361">
        <v>0</v>
      </c>
      <c r="AF860" s="373">
        <v>0</v>
      </c>
      <c r="AG860" s="373">
        <v>0</v>
      </c>
      <c r="AH860" s="373">
        <v>0</v>
      </c>
      <c r="AI860" s="356">
        <v>0</v>
      </c>
      <c r="AJ860" s="1870"/>
      <c r="AK860" s="1870"/>
      <c r="AL860" s="1870"/>
      <c r="AM860" s="1870"/>
      <c r="AN860" s="1871"/>
    </row>
    <row r="861" spans="1:40" outlineLevel="1">
      <c r="A861" s="521">
        <f>ROW()</f>
        <v>861</v>
      </c>
      <c r="B861" s="35"/>
      <c r="C861" s="758"/>
      <c r="D861" s="33" t="s">
        <v>30</v>
      </c>
      <c r="J861" s="361"/>
      <c r="K861" s="373"/>
      <c r="L861" s="373"/>
      <c r="M861" s="373"/>
      <c r="N861" s="356">
        <v>9.8889618518841621E-5</v>
      </c>
      <c r="O861" s="361">
        <v>5.9146650724142412E-4</v>
      </c>
      <c r="P861" s="373">
        <v>5.9146650724142412E-4</v>
      </c>
      <c r="Q861" s="373">
        <v>5.9146650724142412E-4</v>
      </c>
      <c r="R861" s="373">
        <v>5.9146650724142412E-4</v>
      </c>
      <c r="S861" s="356">
        <v>5.9146650724142412E-4</v>
      </c>
      <c r="T861" s="361">
        <v>8.8006121222547196E-2</v>
      </c>
      <c r="U861" s="373">
        <v>0.17601224244509439</v>
      </c>
      <c r="V861" s="373">
        <v>0.17601224244509439</v>
      </c>
      <c r="W861" s="373">
        <v>0.17601224244509436</v>
      </c>
      <c r="X861" s="356">
        <v>0.17601224244509436</v>
      </c>
      <c r="Y861" s="361">
        <v>9.8796590748462268E-2</v>
      </c>
      <c r="Z861" s="373">
        <v>0.19759318149692454</v>
      </c>
      <c r="AA861" s="373">
        <v>0.19759318149692454</v>
      </c>
      <c r="AB861" s="373">
        <v>0.19759318149692451</v>
      </c>
      <c r="AC861" s="373">
        <v>0.19759318149692454</v>
      </c>
      <c r="AD861" s="356">
        <v>0.19759318149692451</v>
      </c>
      <c r="AE861" s="361">
        <v>0.215432755304442</v>
      </c>
      <c r="AF861" s="373">
        <v>0.215432755304442</v>
      </c>
      <c r="AG861" s="373">
        <v>0.215432755304442</v>
      </c>
      <c r="AH861" s="373">
        <v>0.215432755304442</v>
      </c>
      <c r="AI861" s="356">
        <v>0.215432755304442</v>
      </c>
      <c r="AJ861" s="1870"/>
      <c r="AK861" s="1870"/>
      <c r="AL861" s="1870"/>
      <c r="AM861" s="1870"/>
      <c r="AN861" s="1871"/>
    </row>
    <row r="862" spans="1:40" outlineLevel="1">
      <c r="A862" s="521">
        <f>ROW()</f>
        <v>862</v>
      </c>
      <c r="B862" s="35"/>
      <c r="C862" s="758"/>
      <c r="D862" s="33" t="s">
        <v>31</v>
      </c>
      <c r="J862" s="361"/>
      <c r="K862" s="373"/>
      <c r="L862" s="373"/>
      <c r="M862" s="373"/>
      <c r="N862" s="356">
        <v>4.9323767602328372E-2</v>
      </c>
      <c r="O862" s="361">
        <v>0</v>
      </c>
      <c r="P862" s="373">
        <v>0</v>
      </c>
      <c r="Q862" s="373">
        <v>0</v>
      </c>
      <c r="R862" s="373">
        <v>0</v>
      </c>
      <c r="S862" s="356">
        <v>0</v>
      </c>
      <c r="T862" s="361">
        <v>0</v>
      </c>
      <c r="U862" s="373">
        <v>0</v>
      </c>
      <c r="V862" s="373">
        <v>0</v>
      </c>
      <c r="W862" s="373">
        <v>0</v>
      </c>
      <c r="X862" s="356">
        <v>0</v>
      </c>
      <c r="Y862" s="361">
        <v>0</v>
      </c>
      <c r="Z862" s="373">
        <v>0</v>
      </c>
      <c r="AA862" s="373">
        <v>0</v>
      </c>
      <c r="AB862" s="373">
        <v>0</v>
      </c>
      <c r="AC862" s="373">
        <v>0</v>
      </c>
      <c r="AD862" s="356">
        <v>0</v>
      </c>
      <c r="AE862" s="361">
        <v>0</v>
      </c>
      <c r="AF862" s="373">
        <v>0</v>
      </c>
      <c r="AG862" s="373">
        <v>0</v>
      </c>
      <c r="AH862" s="373">
        <v>0</v>
      </c>
      <c r="AI862" s="356">
        <v>0</v>
      </c>
      <c r="AJ862" s="1870"/>
      <c r="AK862" s="1870"/>
      <c r="AL862" s="1870"/>
      <c r="AM862" s="1870"/>
      <c r="AN862" s="1871"/>
    </row>
    <row r="863" spans="1:40" outlineLevel="1">
      <c r="A863" s="521">
        <f>ROW()</f>
        <v>863</v>
      </c>
      <c r="B863" s="35"/>
      <c r="C863" s="758"/>
      <c r="D863" s="33" t="s">
        <v>32</v>
      </c>
      <c r="J863" s="361"/>
      <c r="K863" s="373"/>
      <c r="L863" s="373"/>
      <c r="M863" s="373"/>
      <c r="N863" s="356">
        <v>3.5984884260132077E-3</v>
      </c>
      <c r="O863" s="361">
        <v>0</v>
      </c>
      <c r="P863" s="373">
        <v>0</v>
      </c>
      <c r="Q863" s="373">
        <v>0</v>
      </c>
      <c r="R863" s="373">
        <v>0</v>
      </c>
      <c r="S863" s="356">
        <v>0</v>
      </c>
      <c r="T863" s="361">
        <v>4.4470362752969061E-5</v>
      </c>
      <c r="U863" s="373">
        <v>8.8940725505938108E-5</v>
      </c>
      <c r="V863" s="373">
        <v>8.8940725505938121E-5</v>
      </c>
      <c r="W863" s="373">
        <v>8.8940725505938108E-5</v>
      </c>
      <c r="X863" s="356">
        <v>8.8940725505938121E-5</v>
      </c>
      <c r="Y863" s="361">
        <v>4.9922893638620264E-5</v>
      </c>
      <c r="Z863" s="373">
        <v>9.9845787277240528E-5</v>
      </c>
      <c r="AA863" s="373">
        <v>9.9845787277240528E-5</v>
      </c>
      <c r="AB863" s="373">
        <v>9.9845787277240528E-5</v>
      </c>
      <c r="AC863" s="373">
        <v>9.9845787277240514E-5</v>
      </c>
      <c r="AD863" s="356">
        <v>9.9845787277240514E-5</v>
      </c>
      <c r="AE863" s="361">
        <v>1.0885481181579099E-4</v>
      </c>
      <c r="AF863" s="373">
        <v>1.0885481181579099E-4</v>
      </c>
      <c r="AG863" s="373">
        <v>1.0885481181579099E-4</v>
      </c>
      <c r="AH863" s="373">
        <v>1.0885481181579099E-4</v>
      </c>
      <c r="AI863" s="356">
        <v>1.0885481181579099E-4</v>
      </c>
      <c r="AJ863" s="1870"/>
      <c r="AK863" s="1870"/>
      <c r="AL863" s="1870"/>
      <c r="AM863" s="1870"/>
      <c r="AN863" s="1871"/>
    </row>
    <row r="864" spans="1:40" outlineLevel="1">
      <c r="A864" s="521">
        <f>ROW()</f>
        <v>864</v>
      </c>
      <c r="B864" s="35"/>
      <c r="C864" s="758"/>
      <c r="D864" s="33" t="s">
        <v>33</v>
      </c>
      <c r="J864" s="361"/>
      <c r="K864" s="373"/>
      <c r="L864" s="373"/>
      <c r="M864" s="373"/>
      <c r="N864" s="356">
        <v>2.7073133249122527E-9</v>
      </c>
      <c r="O864" s="361">
        <v>0</v>
      </c>
      <c r="P864" s="373">
        <v>0</v>
      </c>
      <c r="Q864" s="373">
        <v>0</v>
      </c>
      <c r="R864" s="373">
        <v>0</v>
      </c>
      <c r="S864" s="356">
        <v>0</v>
      </c>
      <c r="T864" s="361">
        <v>0</v>
      </c>
      <c r="U864" s="373">
        <v>0</v>
      </c>
      <c r="V864" s="373">
        <v>0</v>
      </c>
      <c r="W864" s="373">
        <v>0</v>
      </c>
      <c r="X864" s="356">
        <v>0</v>
      </c>
      <c r="Y864" s="361">
        <v>0</v>
      </c>
      <c r="Z864" s="373">
        <v>0</v>
      </c>
      <c r="AA864" s="373">
        <v>0</v>
      </c>
      <c r="AB864" s="373">
        <v>0</v>
      </c>
      <c r="AC864" s="373">
        <v>0</v>
      </c>
      <c r="AD864" s="356">
        <v>0</v>
      </c>
      <c r="AE864" s="361">
        <v>0</v>
      </c>
      <c r="AF864" s="373">
        <v>0</v>
      </c>
      <c r="AG864" s="373">
        <v>0</v>
      </c>
      <c r="AH864" s="373">
        <v>0</v>
      </c>
      <c r="AI864" s="356">
        <v>0</v>
      </c>
      <c r="AJ864" s="1870"/>
      <c r="AK864" s="1870"/>
      <c r="AL864" s="1870"/>
      <c r="AM864" s="1870"/>
      <c r="AN864" s="1871"/>
    </row>
    <row r="865" spans="1:40" outlineLevel="1">
      <c r="A865" s="521">
        <f>ROW()</f>
        <v>865</v>
      </c>
      <c r="B865" s="35"/>
      <c r="C865" s="758"/>
      <c r="D865" s="33" t="s">
        <v>27</v>
      </c>
      <c r="J865" s="361"/>
      <c r="K865" s="373"/>
      <c r="L865" s="373"/>
      <c r="M865" s="373"/>
      <c r="N865" s="356">
        <v>2.9594260561397034E-3</v>
      </c>
      <c r="O865" s="361">
        <v>0</v>
      </c>
      <c r="P865" s="373">
        <v>0</v>
      </c>
      <c r="Q865" s="373">
        <v>0</v>
      </c>
      <c r="R865" s="373">
        <v>0</v>
      </c>
      <c r="S865" s="356">
        <v>0</v>
      </c>
      <c r="T865" s="361">
        <v>0</v>
      </c>
      <c r="U865" s="373">
        <v>0</v>
      </c>
      <c r="V865" s="373">
        <v>0</v>
      </c>
      <c r="W865" s="373">
        <v>0</v>
      </c>
      <c r="X865" s="356">
        <v>0</v>
      </c>
      <c r="Y865" s="361">
        <v>0</v>
      </c>
      <c r="Z865" s="373">
        <v>0</v>
      </c>
      <c r="AA865" s="373">
        <v>0</v>
      </c>
      <c r="AB865" s="373">
        <v>0</v>
      </c>
      <c r="AC865" s="373">
        <v>0</v>
      </c>
      <c r="AD865" s="356">
        <v>0</v>
      </c>
      <c r="AE865" s="361">
        <v>0</v>
      </c>
      <c r="AF865" s="373">
        <v>0</v>
      </c>
      <c r="AG865" s="373">
        <v>0</v>
      </c>
      <c r="AH865" s="373">
        <v>0</v>
      </c>
      <c r="AI865" s="356">
        <v>0</v>
      </c>
      <c r="AJ865" s="1870"/>
      <c r="AK865" s="1870"/>
      <c r="AL865" s="1870"/>
      <c r="AM865" s="1870"/>
      <c r="AN865" s="1871"/>
    </row>
    <row r="866" spans="1:40" outlineLevel="1">
      <c r="A866" s="521">
        <f>ROW()</f>
        <v>866</v>
      </c>
      <c r="B866" s="35"/>
      <c r="C866" s="758"/>
      <c r="D866" s="33" t="s">
        <v>34</v>
      </c>
      <c r="J866" s="361"/>
      <c r="K866" s="373"/>
      <c r="L866" s="373"/>
      <c r="M866" s="373"/>
      <c r="N866" s="356">
        <v>0.32824251149789596</v>
      </c>
      <c r="O866" s="361">
        <v>0.65159999999999996</v>
      </c>
      <c r="P866" s="373">
        <v>0.65159999999999996</v>
      </c>
      <c r="Q866" s="373">
        <v>0.65159999999999996</v>
      </c>
      <c r="R866" s="373">
        <v>0.65159999999999996</v>
      </c>
      <c r="S866" s="356">
        <v>0.65159999999999996</v>
      </c>
      <c r="T866" s="361">
        <v>0.36745510141657106</v>
      </c>
      <c r="U866" s="373">
        <v>0.73491020283314212</v>
      </c>
      <c r="V866" s="373">
        <v>0.73491020283314212</v>
      </c>
      <c r="W866" s="373">
        <v>0.73491020283314212</v>
      </c>
      <c r="X866" s="356">
        <v>0.73491020283314223</v>
      </c>
      <c r="Y866" s="361">
        <v>0.41250893425111868</v>
      </c>
      <c r="Z866" s="373">
        <v>0.82501786850223746</v>
      </c>
      <c r="AA866" s="373">
        <v>0.82501786850223735</v>
      </c>
      <c r="AB866" s="373">
        <v>0.82501786850223735</v>
      </c>
      <c r="AC866" s="373">
        <v>0.82501786850223724</v>
      </c>
      <c r="AD866" s="356">
        <v>0.82501786850223724</v>
      </c>
      <c r="AE866" s="361">
        <v>0.89945872799930604</v>
      </c>
      <c r="AF866" s="373">
        <v>0.89945872799930604</v>
      </c>
      <c r="AG866" s="373">
        <v>0.89945872799930604</v>
      </c>
      <c r="AH866" s="373">
        <v>0.89945872799930604</v>
      </c>
      <c r="AI866" s="356">
        <v>0.89945872799930604</v>
      </c>
      <c r="AJ866" s="1870"/>
      <c r="AK866" s="1870"/>
      <c r="AL866" s="1870"/>
      <c r="AM866" s="1870"/>
      <c r="AN866" s="1871"/>
    </row>
    <row r="867" spans="1:40" outlineLevel="1">
      <c r="A867" s="521">
        <f>ROW()</f>
        <v>867</v>
      </c>
      <c r="B867" s="35"/>
      <c r="C867" s="758"/>
      <c r="D867" s="33" t="s">
        <v>35</v>
      </c>
      <c r="J867" s="361"/>
      <c r="K867" s="373"/>
      <c r="L867" s="373"/>
      <c r="M867" s="373"/>
      <c r="N867" s="356">
        <v>0.24023768351151853</v>
      </c>
      <c r="O867" s="361">
        <v>0</v>
      </c>
      <c r="P867" s="373">
        <v>9.7144514654701197E-17</v>
      </c>
      <c r="Q867" s="373">
        <v>0</v>
      </c>
      <c r="R867" s="373">
        <v>0</v>
      </c>
      <c r="S867" s="356">
        <v>0</v>
      </c>
      <c r="T867" s="361">
        <v>0</v>
      </c>
      <c r="U867" s="373">
        <v>0</v>
      </c>
      <c r="V867" s="373">
        <v>0</v>
      </c>
      <c r="W867" s="373">
        <v>0</v>
      </c>
      <c r="X867" s="356">
        <v>0</v>
      </c>
      <c r="Y867" s="361">
        <v>0</v>
      </c>
      <c r="Z867" s="373">
        <v>0</v>
      </c>
      <c r="AA867" s="373">
        <v>0</v>
      </c>
      <c r="AB867" s="373">
        <v>0</v>
      </c>
      <c r="AC867" s="373">
        <v>0</v>
      </c>
      <c r="AD867" s="356">
        <v>0</v>
      </c>
      <c r="AE867" s="361">
        <v>1.60783782973983E-3</v>
      </c>
      <c r="AF867" s="373">
        <v>0</v>
      </c>
      <c r="AG867" s="373">
        <v>0</v>
      </c>
      <c r="AH867" s="373">
        <v>0</v>
      </c>
      <c r="AI867" s="356">
        <v>0</v>
      </c>
      <c r="AJ867" s="1870"/>
      <c r="AK867" s="1870"/>
      <c r="AL867" s="1870"/>
      <c r="AM867" s="1870"/>
      <c r="AN867" s="1871"/>
    </row>
    <row r="868" spans="1:40" outlineLevel="1">
      <c r="A868" s="521">
        <f>ROW()</f>
        <v>868</v>
      </c>
      <c r="B868" s="35"/>
      <c r="C868" s="758"/>
      <c r="D868" s="33" t="s">
        <v>302</v>
      </c>
      <c r="J868" s="361"/>
      <c r="K868" s="373"/>
      <c r="L868" s="373"/>
      <c r="M868" s="373"/>
      <c r="N868" s="356"/>
      <c r="O868" s="361"/>
      <c r="P868" s="373"/>
      <c r="Q868" s="373"/>
      <c r="R868" s="373"/>
      <c r="S868" s="356"/>
      <c r="T868" s="361">
        <v>0</v>
      </c>
      <c r="U868" s="373">
        <v>0</v>
      </c>
      <c r="V868" s="373">
        <v>0</v>
      </c>
      <c r="W868" s="373">
        <v>0</v>
      </c>
      <c r="X868" s="356">
        <v>0</v>
      </c>
      <c r="Y868" s="361">
        <v>0</v>
      </c>
      <c r="Z868" s="373">
        <v>0</v>
      </c>
      <c r="AA868" s="373">
        <v>0</v>
      </c>
      <c r="AB868" s="373">
        <v>0</v>
      </c>
      <c r="AC868" s="373">
        <v>0</v>
      </c>
      <c r="AD868" s="356">
        <v>0</v>
      </c>
      <c r="AE868" s="361">
        <v>0</v>
      </c>
      <c r="AF868" s="373">
        <v>0</v>
      </c>
      <c r="AG868" s="373">
        <v>0</v>
      </c>
      <c r="AH868" s="373">
        <v>0</v>
      </c>
      <c r="AI868" s="356">
        <v>0</v>
      </c>
      <c r="AJ868" s="1870"/>
      <c r="AK868" s="1870"/>
      <c r="AL868" s="1870"/>
      <c r="AM868" s="1870"/>
      <c r="AN868" s="1871"/>
    </row>
    <row r="869" spans="1:40" outlineLevel="1">
      <c r="A869" s="521">
        <f>ROW()</f>
        <v>869</v>
      </c>
      <c r="B869" s="35"/>
      <c r="C869" s="758"/>
      <c r="D869" s="33" t="s">
        <v>36</v>
      </c>
      <c r="J869" s="361"/>
      <c r="K869" s="373"/>
      <c r="L869" s="373"/>
      <c r="M869" s="373"/>
      <c r="N869" s="356">
        <v>0</v>
      </c>
      <c r="O869" s="361">
        <v>0.19735739386903448</v>
      </c>
      <c r="P869" s="373">
        <v>0.19735739386903448</v>
      </c>
      <c r="Q869" s="373">
        <v>0.19735739386903448</v>
      </c>
      <c r="R869" s="373">
        <v>0.19735739386903448</v>
      </c>
      <c r="S869" s="356">
        <v>0.19735739386903448</v>
      </c>
      <c r="T869" s="361">
        <v>0</v>
      </c>
      <c r="U869" s="373">
        <v>0</v>
      </c>
      <c r="V869" s="373">
        <v>0</v>
      </c>
      <c r="W869" s="373">
        <v>0</v>
      </c>
      <c r="X869" s="356">
        <v>0</v>
      </c>
      <c r="Y869" s="361">
        <v>0</v>
      </c>
      <c r="Z869" s="373">
        <v>0</v>
      </c>
      <c r="AA869" s="373">
        <v>0</v>
      </c>
      <c r="AB869" s="373">
        <v>0</v>
      </c>
      <c r="AC869" s="373">
        <v>0</v>
      </c>
      <c r="AD869" s="356">
        <v>0</v>
      </c>
      <c r="AE869" s="361">
        <v>0</v>
      </c>
      <c r="AF869" s="373">
        <v>0</v>
      </c>
      <c r="AG869" s="373">
        <v>0</v>
      </c>
      <c r="AH869" s="373">
        <v>0</v>
      </c>
      <c r="AI869" s="356">
        <v>0</v>
      </c>
      <c r="AJ869" s="1870"/>
      <c r="AK869" s="1870"/>
      <c r="AL869" s="1870"/>
      <c r="AM869" s="1870"/>
      <c r="AN869" s="1871"/>
    </row>
    <row r="870" spans="1:40" outlineLevel="1">
      <c r="A870" s="521">
        <f>ROW()</f>
        <v>870</v>
      </c>
      <c r="B870" s="35"/>
      <c r="C870" s="758"/>
      <c r="D870" s="33" t="s">
        <v>583</v>
      </c>
      <c r="J870" s="361"/>
      <c r="K870" s="373"/>
      <c r="L870" s="373"/>
      <c r="M870" s="373"/>
      <c r="N870" s="356"/>
      <c r="O870" s="361"/>
      <c r="P870" s="373"/>
      <c r="Q870" s="373"/>
      <c r="R870" s="373"/>
      <c r="S870" s="356"/>
      <c r="T870" s="361"/>
      <c r="U870" s="373"/>
      <c r="V870" s="373"/>
      <c r="W870" s="373"/>
      <c r="X870" s="356"/>
      <c r="Y870" s="361">
        <v>0</v>
      </c>
      <c r="Z870" s="373">
        <v>0</v>
      </c>
      <c r="AA870" s="373">
        <v>0</v>
      </c>
      <c r="AB870" s="373">
        <v>0</v>
      </c>
      <c r="AC870" s="373">
        <v>0</v>
      </c>
      <c r="AD870" s="356">
        <v>0</v>
      </c>
      <c r="AE870" s="361">
        <v>0</v>
      </c>
      <c r="AF870" s="373">
        <v>0</v>
      </c>
      <c r="AG870" s="373">
        <v>0</v>
      </c>
      <c r="AH870" s="373">
        <v>0</v>
      </c>
      <c r="AI870" s="356">
        <v>0</v>
      </c>
      <c r="AJ870" s="1870"/>
      <c r="AK870" s="1870"/>
      <c r="AL870" s="1870"/>
      <c r="AM870" s="1870"/>
      <c r="AN870" s="1871"/>
    </row>
    <row r="871" spans="1:40" outlineLevel="1">
      <c r="A871" s="521">
        <f>ROW()</f>
        <v>871</v>
      </c>
      <c r="B871" s="35"/>
      <c r="C871" s="758"/>
      <c r="D871" s="33" t="s">
        <v>81</v>
      </c>
      <c r="J871" s="361"/>
      <c r="K871" s="373"/>
      <c r="L871" s="373"/>
      <c r="M871" s="373"/>
      <c r="N871" s="356">
        <v>0</v>
      </c>
      <c r="O871" s="361">
        <v>1.4006640000000001</v>
      </c>
      <c r="P871" s="373">
        <v>1.4006640000000001</v>
      </c>
      <c r="Q871" s="373">
        <v>1.4006640000000001</v>
      </c>
      <c r="R871" s="373">
        <v>1.4006640000000001</v>
      </c>
      <c r="S871" s="356">
        <v>1.4006639999999999</v>
      </c>
      <c r="T871" s="361">
        <v>0</v>
      </c>
      <c r="U871" s="373">
        <v>0</v>
      </c>
      <c r="V871" s="373">
        <v>0</v>
      </c>
      <c r="W871" s="373">
        <v>0</v>
      </c>
      <c r="X871" s="356">
        <v>0</v>
      </c>
      <c r="Y871" s="361">
        <v>0</v>
      </c>
      <c r="Z871" s="373">
        <v>0</v>
      </c>
      <c r="AA871" s="373">
        <v>0</v>
      </c>
      <c r="AB871" s="373">
        <v>0</v>
      </c>
      <c r="AC871" s="373">
        <v>0</v>
      </c>
      <c r="AD871" s="356">
        <v>0</v>
      </c>
      <c r="AE871" s="361">
        <v>0</v>
      </c>
      <c r="AF871" s="373">
        <v>0</v>
      </c>
      <c r="AG871" s="373">
        <v>0</v>
      </c>
      <c r="AH871" s="373">
        <v>0</v>
      </c>
      <c r="AI871" s="356">
        <v>0</v>
      </c>
      <c r="AJ871" s="1870"/>
      <c r="AK871" s="1870"/>
      <c r="AL871" s="1870"/>
      <c r="AM871" s="1870"/>
      <c r="AN871" s="1871"/>
    </row>
    <row r="872" spans="1:40" outlineLevel="1">
      <c r="A872" s="521">
        <f>ROW()</f>
        <v>872</v>
      </c>
      <c r="B872" s="35"/>
      <c r="C872" s="758"/>
      <c r="D872" s="33" t="s">
        <v>28</v>
      </c>
      <c r="J872" s="361"/>
      <c r="K872" s="373"/>
      <c r="L872" s="373"/>
      <c r="M872" s="373"/>
      <c r="N872" s="356">
        <v>0</v>
      </c>
      <c r="O872" s="361">
        <v>0</v>
      </c>
      <c r="P872" s="373">
        <v>0</v>
      </c>
      <c r="Q872" s="373">
        <v>0</v>
      </c>
      <c r="R872" s="373">
        <v>0</v>
      </c>
      <c r="S872" s="356">
        <v>0</v>
      </c>
      <c r="T872" s="361">
        <v>0</v>
      </c>
      <c r="U872" s="373">
        <v>0</v>
      </c>
      <c r="V872" s="373">
        <v>0</v>
      </c>
      <c r="W872" s="373">
        <v>0</v>
      </c>
      <c r="X872" s="356">
        <v>0</v>
      </c>
      <c r="Y872" s="361">
        <v>0</v>
      </c>
      <c r="Z872" s="373">
        <v>0</v>
      </c>
      <c r="AA872" s="373">
        <v>0</v>
      </c>
      <c r="AB872" s="373">
        <v>0</v>
      </c>
      <c r="AC872" s="373">
        <v>0</v>
      </c>
      <c r="AD872" s="356">
        <v>0</v>
      </c>
      <c r="AE872" s="361">
        <v>0</v>
      </c>
      <c r="AF872" s="373">
        <v>0</v>
      </c>
      <c r="AG872" s="373">
        <v>0</v>
      </c>
      <c r="AH872" s="373">
        <v>0</v>
      </c>
      <c r="AI872" s="356">
        <v>0</v>
      </c>
      <c r="AJ872" s="1870"/>
      <c r="AK872" s="1870"/>
      <c r="AL872" s="1870"/>
      <c r="AM872" s="1870"/>
      <c r="AN872" s="1871"/>
    </row>
    <row r="873" spans="1:40" outlineLevel="1">
      <c r="A873" s="521">
        <f>ROW()</f>
        <v>873</v>
      </c>
      <c r="B873" s="35"/>
      <c r="C873" s="758"/>
      <c r="D873" s="45" t="s">
        <v>443</v>
      </c>
      <c r="E873" s="45"/>
      <c r="F873" s="45"/>
      <c r="G873" s="45"/>
      <c r="H873" s="45"/>
      <c r="I873" s="45"/>
      <c r="J873" s="362"/>
      <c r="K873" s="374"/>
      <c r="L873" s="374"/>
      <c r="M873" s="374"/>
      <c r="N873" s="363">
        <v>0</v>
      </c>
      <c r="O873" s="362">
        <v>0</v>
      </c>
      <c r="P873" s="374">
        <v>0</v>
      </c>
      <c r="Q873" s="374">
        <v>0</v>
      </c>
      <c r="R873" s="374">
        <v>0</v>
      </c>
      <c r="S873" s="363">
        <v>0</v>
      </c>
      <c r="T873" s="362">
        <v>0</v>
      </c>
      <c r="U873" s="374">
        <v>0</v>
      </c>
      <c r="V873" s="374">
        <v>0</v>
      </c>
      <c r="W873" s="374">
        <v>0</v>
      </c>
      <c r="X873" s="363">
        <v>0</v>
      </c>
      <c r="Y873" s="362">
        <v>0</v>
      </c>
      <c r="Z873" s="374">
        <v>0</v>
      </c>
      <c r="AA873" s="374">
        <v>0</v>
      </c>
      <c r="AB873" s="374">
        <v>0</v>
      </c>
      <c r="AC873" s="374">
        <v>0</v>
      </c>
      <c r="AD873" s="363">
        <v>0</v>
      </c>
      <c r="AE873" s="362">
        <v>0</v>
      </c>
      <c r="AF873" s="374">
        <v>0</v>
      </c>
      <c r="AG873" s="374">
        <v>0</v>
      </c>
      <c r="AH873" s="374">
        <v>0</v>
      </c>
      <c r="AI873" s="363">
        <v>0</v>
      </c>
      <c r="AJ873" s="1872"/>
      <c r="AK873" s="1872"/>
      <c r="AL873" s="1872"/>
      <c r="AM873" s="1872"/>
      <c r="AN873" s="1873"/>
    </row>
    <row r="874" spans="1:40" outlineLevel="1">
      <c r="A874" s="521">
        <f>ROW()</f>
        <v>874</v>
      </c>
      <c r="B874" s="35"/>
      <c r="C874" s="758"/>
      <c r="D874" s="33" t="s">
        <v>24</v>
      </c>
      <c r="F874" s="151"/>
      <c r="G874" s="151"/>
      <c r="H874" s="151"/>
      <c r="I874" s="151"/>
      <c r="J874" s="251">
        <f t="shared" ref="J874:AN874" si="889">SUM(J858:J873)</f>
        <v>0</v>
      </c>
      <c r="K874" s="58">
        <f t="shared" si="889"/>
        <v>0</v>
      </c>
      <c r="L874" s="58">
        <f t="shared" si="889"/>
        <v>0</v>
      </c>
      <c r="M874" s="58">
        <f t="shared" si="889"/>
        <v>0</v>
      </c>
      <c r="N874" s="247">
        <f t="shared" si="889"/>
        <v>0.67079198877323776</v>
      </c>
      <c r="O874" s="251">
        <f t="shared" si="889"/>
        <v>2.402212860376276</v>
      </c>
      <c r="P874" s="58">
        <f t="shared" si="889"/>
        <v>2.402212860376276</v>
      </c>
      <c r="Q874" s="58">
        <f t="shared" si="889"/>
        <v>2.402212860376276</v>
      </c>
      <c r="R874" s="58">
        <f t="shared" si="889"/>
        <v>2.402212860376276</v>
      </c>
      <c r="S874" s="247">
        <f t="shared" si="889"/>
        <v>2.4022128603762756</v>
      </c>
      <c r="T874" s="251">
        <f t="shared" si="889"/>
        <v>0.45550569300187121</v>
      </c>
      <c r="U874" s="58">
        <f t="shared" si="889"/>
        <v>0.91101138600374243</v>
      </c>
      <c r="V874" s="58">
        <f t="shared" si="889"/>
        <v>0.91101138600374243</v>
      </c>
      <c r="W874" s="58">
        <f t="shared" si="889"/>
        <v>0.91101138600374243</v>
      </c>
      <c r="X874" s="247">
        <f t="shared" si="889"/>
        <v>0.91101138600374254</v>
      </c>
      <c r="Y874" s="251">
        <f t="shared" si="889"/>
        <v>0.51135544789321952</v>
      </c>
      <c r="Z874" s="58">
        <f t="shared" si="889"/>
        <v>1.0227108957864393</v>
      </c>
      <c r="AA874" s="58">
        <f t="shared" si="889"/>
        <v>1.022710895786439</v>
      </c>
      <c r="AB874" s="58">
        <f t="shared" si="889"/>
        <v>1.022710895786439</v>
      </c>
      <c r="AC874" s="58">
        <f t="shared" si="889"/>
        <v>1.022710895786439</v>
      </c>
      <c r="AD874" s="247">
        <f t="shared" si="889"/>
        <v>1.022710895786439</v>
      </c>
      <c r="AE874" s="251">
        <f t="shared" si="889"/>
        <v>1.1166081759453035</v>
      </c>
      <c r="AF874" s="58">
        <f t="shared" si="889"/>
        <v>1.1150003381155638</v>
      </c>
      <c r="AG874" s="58">
        <f t="shared" si="889"/>
        <v>1.1150003381155638</v>
      </c>
      <c r="AH874" s="58">
        <f t="shared" si="889"/>
        <v>1.1150003381155638</v>
      </c>
      <c r="AI874" s="247">
        <f t="shared" si="889"/>
        <v>1.1150003381155638</v>
      </c>
      <c r="AJ874" s="58">
        <f t="shared" si="889"/>
        <v>0</v>
      </c>
      <c r="AK874" s="58">
        <f t="shared" si="889"/>
        <v>0</v>
      </c>
      <c r="AL874" s="58">
        <f t="shared" si="889"/>
        <v>0</v>
      </c>
      <c r="AM874" s="58">
        <f t="shared" si="889"/>
        <v>0</v>
      </c>
      <c r="AN874" s="247">
        <f t="shared" si="889"/>
        <v>0</v>
      </c>
    </row>
    <row r="875" spans="1:40" outlineLevel="1">
      <c r="A875" s="521">
        <f>ROW()</f>
        <v>875</v>
      </c>
      <c r="B875" s="35"/>
      <c r="C875" s="756" t="s">
        <v>110</v>
      </c>
      <c r="J875" s="1906" t="str">
        <f>J$731</f>
        <v>Approved 1 (FA1) [m$ 31/12/2023]</v>
      </c>
      <c r="K875" s="1907"/>
      <c r="L875" s="1907"/>
      <c r="M875" s="1907"/>
      <c r="N875" s="1908"/>
      <c r="O875" s="1906" t="str">
        <f t="shared" ref="O875" si="890">O$731</f>
        <v>Approved 2 [m$ 31/12/2023]</v>
      </c>
      <c r="P875" s="1907"/>
      <c r="Q875" s="1907"/>
      <c r="R875" s="1907"/>
      <c r="S875" s="1908"/>
      <c r="T875" s="1906" t="str">
        <f t="shared" ref="T875" si="891">T$731</f>
        <v>Approved 3 [m$ 31/12/2023]</v>
      </c>
      <c r="U875" s="1907"/>
      <c r="V875" s="1907"/>
      <c r="W875" s="1907"/>
      <c r="X875" s="1908"/>
      <c r="Y875" s="1906" t="str">
        <f>IF(Y$731="","",Y$731)</f>
        <v>Approved 4 [m$ 31/12/2023]</v>
      </c>
      <c r="Z875" s="1907"/>
      <c r="AA875" s="1907"/>
      <c r="AB875" s="1907"/>
      <c r="AC875" s="1907"/>
      <c r="AD875" s="1908"/>
      <c r="AE875" s="1413"/>
      <c r="AF875" s="1137"/>
      <c r="AG875" s="1137" t="str">
        <f>IF(AG$731="","",AG$731)</f>
        <v>Approved 5 [m$ 31/12/2023]</v>
      </c>
      <c r="AH875" s="1137"/>
      <c r="AI875" s="1160"/>
      <c r="AJ875" s="1137"/>
      <c r="AK875" s="1137"/>
      <c r="AL875" s="1137"/>
      <c r="AM875" s="1137"/>
      <c r="AN875" s="1160"/>
    </row>
    <row r="876" spans="1:40" outlineLevel="1">
      <c r="A876" s="521">
        <f>ROW()</f>
        <v>876</v>
      </c>
      <c r="B876" s="35"/>
      <c r="C876" s="758"/>
      <c r="D876" s="33" t="s">
        <v>300</v>
      </c>
      <c r="J876" s="228">
        <f t="shared" ref="J876:S876" si="892">J858*$N$43</f>
        <v>0</v>
      </c>
      <c r="K876" s="51">
        <f t="shared" si="892"/>
        <v>0</v>
      </c>
      <c r="L876" s="51">
        <f t="shared" si="892"/>
        <v>0</v>
      </c>
      <c r="M876" s="51">
        <f t="shared" si="892"/>
        <v>0</v>
      </c>
      <c r="N876" s="229">
        <f t="shared" si="892"/>
        <v>3.5006154959768089E-2</v>
      </c>
      <c r="O876" s="228">
        <f t="shared" si="892"/>
        <v>0</v>
      </c>
      <c r="P876" s="51">
        <f t="shared" si="892"/>
        <v>0</v>
      </c>
      <c r="Q876" s="51">
        <f t="shared" si="892"/>
        <v>0</v>
      </c>
      <c r="R876" s="51">
        <f t="shared" si="892"/>
        <v>0</v>
      </c>
      <c r="S876" s="229">
        <f t="shared" si="892"/>
        <v>0</v>
      </c>
      <c r="T876" s="228">
        <f t="shared" ref="T876:X885" si="893">T858*$S$43</f>
        <v>0</v>
      </c>
      <c r="U876" s="51">
        <f t="shared" si="893"/>
        <v>0</v>
      </c>
      <c r="V876" s="51">
        <f t="shared" si="893"/>
        <v>0</v>
      </c>
      <c r="W876" s="51">
        <f t="shared" si="893"/>
        <v>0</v>
      </c>
      <c r="X876" s="229">
        <f t="shared" si="893"/>
        <v>0</v>
      </c>
      <c r="Y876" s="228">
        <f t="shared" ref="Y876:AD885" si="894">Y858*$X$43</f>
        <v>0</v>
      </c>
      <c r="Z876" s="51">
        <f t="shared" si="894"/>
        <v>0</v>
      </c>
      <c r="AA876" s="51">
        <f t="shared" si="894"/>
        <v>0</v>
      </c>
      <c r="AB876" s="51">
        <f t="shared" si="894"/>
        <v>0</v>
      </c>
      <c r="AC876" s="51">
        <f t="shared" si="894"/>
        <v>0</v>
      </c>
      <c r="AD876" s="229">
        <f t="shared" si="894"/>
        <v>0</v>
      </c>
      <c r="AE876" s="228">
        <f>AE858*$AD$43</f>
        <v>0</v>
      </c>
      <c r="AF876" s="51">
        <f t="shared" ref="AF876:AI876" si="895">AF858*$AD$43</f>
        <v>0</v>
      </c>
      <c r="AG876" s="51">
        <f t="shared" si="895"/>
        <v>0</v>
      </c>
      <c r="AH876" s="51">
        <f t="shared" si="895"/>
        <v>0</v>
      </c>
      <c r="AI876" s="229">
        <f t="shared" si="895"/>
        <v>0</v>
      </c>
      <c r="AJ876" s="51">
        <f>AJ858*$AH$43</f>
        <v>0</v>
      </c>
      <c r="AK876" s="51">
        <f t="shared" ref="AK876:AN876" si="896">AK858*$AH$43</f>
        <v>0</v>
      </c>
      <c r="AL876" s="51">
        <f t="shared" si="896"/>
        <v>0</v>
      </c>
      <c r="AM876" s="51">
        <f t="shared" si="896"/>
        <v>0</v>
      </c>
      <c r="AN876" s="229">
        <f t="shared" si="896"/>
        <v>0</v>
      </c>
    </row>
    <row r="877" spans="1:40" outlineLevel="1">
      <c r="A877" s="521">
        <f>ROW()</f>
        <v>877</v>
      </c>
      <c r="B877" s="35"/>
      <c r="C877" s="758"/>
      <c r="D877" s="33" t="s">
        <v>301</v>
      </c>
      <c r="J877" s="228">
        <f t="shared" ref="J877:S877" si="897">J859*$N$43</f>
        <v>0</v>
      </c>
      <c r="K877" s="51">
        <f t="shared" si="897"/>
        <v>0</v>
      </c>
      <c r="L877" s="51">
        <f t="shared" si="897"/>
        <v>0</v>
      </c>
      <c r="M877" s="51">
        <f t="shared" si="897"/>
        <v>0</v>
      </c>
      <c r="N877" s="229">
        <f t="shared" si="897"/>
        <v>0</v>
      </c>
      <c r="O877" s="228">
        <f t="shared" si="897"/>
        <v>0</v>
      </c>
      <c r="P877" s="51">
        <f t="shared" si="897"/>
        <v>0</v>
      </c>
      <c r="Q877" s="51">
        <f t="shared" si="897"/>
        <v>0</v>
      </c>
      <c r="R877" s="51">
        <f t="shared" si="897"/>
        <v>0</v>
      </c>
      <c r="S877" s="229">
        <f t="shared" si="897"/>
        <v>0</v>
      </c>
      <c r="T877" s="228">
        <f t="shared" si="893"/>
        <v>0</v>
      </c>
      <c r="U877" s="51">
        <f t="shared" si="893"/>
        <v>0</v>
      </c>
      <c r="V877" s="51">
        <f t="shared" si="893"/>
        <v>0</v>
      </c>
      <c r="W877" s="51">
        <f t="shared" si="893"/>
        <v>0</v>
      </c>
      <c r="X877" s="229">
        <f t="shared" si="893"/>
        <v>0</v>
      </c>
      <c r="Y877" s="228">
        <f t="shared" si="894"/>
        <v>0</v>
      </c>
      <c r="Z877" s="51">
        <f t="shared" si="894"/>
        <v>0</v>
      </c>
      <c r="AA877" s="51">
        <f t="shared" si="894"/>
        <v>0</v>
      </c>
      <c r="AB877" s="51">
        <f t="shared" si="894"/>
        <v>0</v>
      </c>
      <c r="AC877" s="51">
        <f t="shared" si="894"/>
        <v>0</v>
      </c>
      <c r="AD877" s="229">
        <f t="shared" si="894"/>
        <v>0</v>
      </c>
      <c r="AE877" s="228">
        <f t="shared" ref="AE877:AI877" si="898">AE859*$AD$43</f>
        <v>0</v>
      </c>
      <c r="AF877" s="51">
        <f t="shared" si="898"/>
        <v>0</v>
      </c>
      <c r="AG877" s="51">
        <f t="shared" si="898"/>
        <v>0</v>
      </c>
      <c r="AH877" s="51">
        <f t="shared" si="898"/>
        <v>0</v>
      </c>
      <c r="AI877" s="229">
        <f t="shared" si="898"/>
        <v>0</v>
      </c>
      <c r="AJ877" s="51">
        <f t="shared" ref="AJ877:AN877" si="899">AJ859*$AH$43</f>
        <v>0</v>
      </c>
      <c r="AK877" s="51">
        <f t="shared" si="899"/>
        <v>0</v>
      </c>
      <c r="AL877" s="51">
        <f t="shared" si="899"/>
        <v>0</v>
      </c>
      <c r="AM877" s="51">
        <f t="shared" si="899"/>
        <v>0</v>
      </c>
      <c r="AN877" s="229">
        <f t="shared" si="899"/>
        <v>0</v>
      </c>
    </row>
    <row r="878" spans="1:40" outlineLevel="1">
      <c r="A878" s="521">
        <f>ROW()</f>
        <v>878</v>
      </c>
      <c r="B878" s="35"/>
      <c r="C878" s="758"/>
      <c r="D878" s="33" t="s">
        <v>29</v>
      </c>
      <c r="J878" s="228">
        <f t="shared" ref="J878:S878" si="900">J860*$N$43</f>
        <v>0</v>
      </c>
      <c r="K878" s="51">
        <f t="shared" si="900"/>
        <v>0</v>
      </c>
      <c r="L878" s="51">
        <f t="shared" si="900"/>
        <v>0</v>
      </c>
      <c r="M878" s="51">
        <f t="shared" si="900"/>
        <v>0</v>
      </c>
      <c r="N878" s="229">
        <f t="shared" si="900"/>
        <v>4.2332577707099514E-2</v>
      </c>
      <c r="O878" s="228">
        <f t="shared" si="900"/>
        <v>0.25372713106617889</v>
      </c>
      <c r="P878" s="51">
        <f t="shared" si="900"/>
        <v>0.25372713106617889</v>
      </c>
      <c r="Q878" s="51">
        <f t="shared" si="900"/>
        <v>0.25372713106617889</v>
      </c>
      <c r="R878" s="51">
        <f t="shared" si="900"/>
        <v>0.25372713106617889</v>
      </c>
      <c r="S878" s="229">
        <f t="shared" si="900"/>
        <v>0.25372713106617889</v>
      </c>
      <c r="T878" s="228">
        <f t="shared" si="893"/>
        <v>0</v>
      </c>
      <c r="U878" s="51">
        <f t="shared" si="893"/>
        <v>0</v>
      </c>
      <c r="V878" s="51">
        <f t="shared" si="893"/>
        <v>0</v>
      </c>
      <c r="W878" s="51">
        <f t="shared" si="893"/>
        <v>0</v>
      </c>
      <c r="X878" s="229">
        <f t="shared" si="893"/>
        <v>0</v>
      </c>
      <c r="Y878" s="228">
        <f t="shared" si="894"/>
        <v>0</v>
      </c>
      <c r="Z878" s="51">
        <f t="shared" si="894"/>
        <v>0</v>
      </c>
      <c r="AA878" s="51">
        <f t="shared" si="894"/>
        <v>0</v>
      </c>
      <c r="AB878" s="51">
        <f t="shared" si="894"/>
        <v>0</v>
      </c>
      <c r="AC878" s="51">
        <f t="shared" si="894"/>
        <v>0</v>
      </c>
      <c r="AD878" s="229">
        <f t="shared" si="894"/>
        <v>0</v>
      </c>
      <c r="AE878" s="228">
        <f t="shared" ref="AE878:AI878" si="901">AE860*$AD$43</f>
        <v>0</v>
      </c>
      <c r="AF878" s="51">
        <f t="shared" si="901"/>
        <v>0</v>
      </c>
      <c r="AG878" s="51">
        <f t="shared" si="901"/>
        <v>0</v>
      </c>
      <c r="AH878" s="51">
        <f t="shared" si="901"/>
        <v>0</v>
      </c>
      <c r="AI878" s="229">
        <f t="shared" si="901"/>
        <v>0</v>
      </c>
      <c r="AJ878" s="51">
        <f t="shared" ref="AJ878:AN878" si="902">AJ860*$AH$43</f>
        <v>0</v>
      </c>
      <c r="AK878" s="51">
        <f t="shared" si="902"/>
        <v>0</v>
      </c>
      <c r="AL878" s="51">
        <f t="shared" si="902"/>
        <v>0</v>
      </c>
      <c r="AM878" s="51">
        <f t="shared" si="902"/>
        <v>0</v>
      </c>
      <c r="AN878" s="229">
        <f t="shared" si="902"/>
        <v>0</v>
      </c>
    </row>
    <row r="879" spans="1:40" outlineLevel="1">
      <c r="A879" s="521">
        <f>ROW()</f>
        <v>879</v>
      </c>
      <c r="B879" s="35"/>
      <c r="C879" s="758"/>
      <c r="D879" s="33" t="s">
        <v>30</v>
      </c>
      <c r="J879" s="228">
        <f t="shared" ref="J879:S879" si="903">J861*$N$43</f>
        <v>0</v>
      </c>
      <c r="K879" s="51">
        <f t="shared" si="903"/>
        <v>0</v>
      </c>
      <c r="L879" s="51">
        <f t="shared" si="903"/>
        <v>0</v>
      </c>
      <c r="M879" s="51">
        <f t="shared" si="903"/>
        <v>0</v>
      </c>
      <c r="N879" s="229">
        <f t="shared" si="903"/>
        <v>1.6507223157246422E-4</v>
      </c>
      <c r="O879" s="228">
        <f t="shared" si="903"/>
        <v>9.8730986844802553E-4</v>
      </c>
      <c r="P879" s="51">
        <f t="shared" si="903"/>
        <v>9.8730986844802553E-4</v>
      </c>
      <c r="Q879" s="51">
        <f t="shared" si="903"/>
        <v>9.8730986844802553E-4</v>
      </c>
      <c r="R879" s="51">
        <f t="shared" si="903"/>
        <v>9.8730986844802553E-4</v>
      </c>
      <c r="S879" s="229">
        <f t="shared" si="903"/>
        <v>9.8730986844802553E-4</v>
      </c>
      <c r="T879" s="228">
        <f t="shared" si="893"/>
        <v>0.12697087819514372</v>
      </c>
      <c r="U879" s="51">
        <f t="shared" si="893"/>
        <v>0.25394175639028743</v>
      </c>
      <c r="V879" s="51">
        <f t="shared" si="893"/>
        <v>0.25394175639028743</v>
      </c>
      <c r="W879" s="51">
        <f t="shared" si="893"/>
        <v>0.25394175639028738</v>
      </c>
      <c r="X879" s="229">
        <f t="shared" si="893"/>
        <v>0.25394175639028738</v>
      </c>
      <c r="Y879" s="228">
        <f t="shared" si="894"/>
        <v>0.12697087819514366</v>
      </c>
      <c r="Z879" s="51">
        <f t="shared" si="894"/>
        <v>0.25394175639028732</v>
      </c>
      <c r="AA879" s="51">
        <f t="shared" si="894"/>
        <v>0.25394175639028732</v>
      </c>
      <c r="AB879" s="51">
        <f t="shared" si="894"/>
        <v>0.25394175639028727</v>
      </c>
      <c r="AC879" s="51">
        <f t="shared" si="894"/>
        <v>0.25394175639028732</v>
      </c>
      <c r="AD879" s="229">
        <f t="shared" si="894"/>
        <v>0.25394175639028727</v>
      </c>
      <c r="AE879" s="228">
        <f t="shared" ref="AE879:AI879" si="904">AE861*$AD$43</f>
        <v>0.25232700513713041</v>
      </c>
      <c r="AF879" s="51">
        <f t="shared" si="904"/>
        <v>0.25232700513713041</v>
      </c>
      <c r="AG879" s="51">
        <f t="shared" si="904"/>
        <v>0.25232700513713041</v>
      </c>
      <c r="AH879" s="51">
        <f t="shared" si="904"/>
        <v>0.25232700513713041</v>
      </c>
      <c r="AI879" s="229">
        <f t="shared" si="904"/>
        <v>0.25232700513713041</v>
      </c>
      <c r="AJ879" s="51">
        <f t="shared" ref="AJ879:AN879" si="905">AJ861*$AH$43</f>
        <v>0</v>
      </c>
      <c r="AK879" s="51">
        <f t="shared" si="905"/>
        <v>0</v>
      </c>
      <c r="AL879" s="51">
        <f t="shared" si="905"/>
        <v>0</v>
      </c>
      <c r="AM879" s="51">
        <f t="shared" si="905"/>
        <v>0</v>
      </c>
      <c r="AN879" s="229">
        <f t="shared" si="905"/>
        <v>0</v>
      </c>
    </row>
    <row r="880" spans="1:40" outlineLevel="1">
      <c r="A880" s="521">
        <f>ROW()</f>
        <v>880</v>
      </c>
      <c r="B880" s="35"/>
      <c r="C880" s="758"/>
      <c r="D880" s="33" t="s">
        <v>31</v>
      </c>
      <c r="J880" s="228">
        <f t="shared" ref="J880:S880" si="906">J862*$N$43</f>
        <v>0</v>
      </c>
      <c r="K880" s="51">
        <f t="shared" si="906"/>
        <v>0</v>
      </c>
      <c r="L880" s="51">
        <f t="shared" si="906"/>
        <v>0</v>
      </c>
      <c r="M880" s="51">
        <f t="shared" si="906"/>
        <v>0</v>
      </c>
      <c r="N880" s="229">
        <f t="shared" si="906"/>
        <v>8.2334066099432376E-2</v>
      </c>
      <c r="O880" s="228">
        <f t="shared" si="906"/>
        <v>0</v>
      </c>
      <c r="P880" s="51">
        <f t="shared" si="906"/>
        <v>0</v>
      </c>
      <c r="Q880" s="51">
        <f t="shared" si="906"/>
        <v>0</v>
      </c>
      <c r="R880" s="51">
        <f t="shared" si="906"/>
        <v>0</v>
      </c>
      <c r="S880" s="229">
        <f t="shared" si="906"/>
        <v>0</v>
      </c>
      <c r="T880" s="228">
        <f t="shared" si="893"/>
        <v>0</v>
      </c>
      <c r="U880" s="51">
        <f t="shared" si="893"/>
        <v>0</v>
      </c>
      <c r="V880" s="51">
        <f t="shared" si="893"/>
        <v>0</v>
      </c>
      <c r="W880" s="51">
        <f t="shared" si="893"/>
        <v>0</v>
      </c>
      <c r="X880" s="229">
        <f t="shared" si="893"/>
        <v>0</v>
      </c>
      <c r="Y880" s="228">
        <f t="shared" si="894"/>
        <v>0</v>
      </c>
      <c r="Z880" s="51">
        <f t="shared" si="894"/>
        <v>0</v>
      </c>
      <c r="AA880" s="51">
        <f t="shared" si="894"/>
        <v>0</v>
      </c>
      <c r="AB880" s="51">
        <f t="shared" si="894"/>
        <v>0</v>
      </c>
      <c r="AC880" s="51">
        <f t="shared" si="894"/>
        <v>0</v>
      </c>
      <c r="AD880" s="229">
        <f t="shared" si="894"/>
        <v>0</v>
      </c>
      <c r="AE880" s="228">
        <f t="shared" ref="AE880:AI880" si="907">AE862*$AD$43</f>
        <v>0</v>
      </c>
      <c r="AF880" s="51">
        <f t="shared" si="907"/>
        <v>0</v>
      </c>
      <c r="AG880" s="51">
        <f t="shared" si="907"/>
        <v>0</v>
      </c>
      <c r="AH880" s="51">
        <f t="shared" si="907"/>
        <v>0</v>
      </c>
      <c r="AI880" s="229">
        <f t="shared" si="907"/>
        <v>0</v>
      </c>
      <c r="AJ880" s="51">
        <f t="shared" ref="AJ880:AN880" si="908">AJ862*$AH$43</f>
        <v>0</v>
      </c>
      <c r="AK880" s="51">
        <f t="shared" si="908"/>
        <v>0</v>
      </c>
      <c r="AL880" s="51">
        <f t="shared" si="908"/>
        <v>0</v>
      </c>
      <c r="AM880" s="51">
        <f t="shared" si="908"/>
        <v>0</v>
      </c>
      <c r="AN880" s="229">
        <f t="shared" si="908"/>
        <v>0</v>
      </c>
    </row>
    <row r="881" spans="1:40" outlineLevel="1">
      <c r="A881" s="521">
        <f>ROW()</f>
        <v>881</v>
      </c>
      <c r="B881" s="35"/>
      <c r="C881" s="758"/>
      <c r="D881" s="33" t="s">
        <v>32</v>
      </c>
      <c r="J881" s="228">
        <f t="shared" ref="J881:S881" si="909">J863*$N$43</f>
        <v>0</v>
      </c>
      <c r="K881" s="51">
        <f t="shared" si="909"/>
        <v>0</v>
      </c>
      <c r="L881" s="51">
        <f t="shared" si="909"/>
        <v>0</v>
      </c>
      <c r="M881" s="51">
        <f t="shared" si="909"/>
        <v>0</v>
      </c>
      <c r="N881" s="229">
        <f t="shared" si="909"/>
        <v>6.0068035822840862E-3</v>
      </c>
      <c r="O881" s="228">
        <f t="shared" si="909"/>
        <v>0</v>
      </c>
      <c r="P881" s="51">
        <f t="shared" si="909"/>
        <v>0</v>
      </c>
      <c r="Q881" s="51">
        <f t="shared" si="909"/>
        <v>0</v>
      </c>
      <c r="R881" s="51">
        <f t="shared" si="909"/>
        <v>0</v>
      </c>
      <c r="S881" s="229">
        <f t="shared" si="909"/>
        <v>0</v>
      </c>
      <c r="T881" s="228">
        <f t="shared" si="893"/>
        <v>6.4159639511012444E-5</v>
      </c>
      <c r="U881" s="51">
        <f t="shared" si="893"/>
        <v>1.2831927902202489E-4</v>
      </c>
      <c r="V881" s="51">
        <f t="shared" si="893"/>
        <v>1.2831927902202489E-4</v>
      </c>
      <c r="W881" s="51">
        <f t="shared" si="893"/>
        <v>1.2831927902202489E-4</v>
      </c>
      <c r="X881" s="229">
        <f t="shared" si="893"/>
        <v>1.2831927902202489E-4</v>
      </c>
      <c r="Y881" s="228">
        <f t="shared" si="894"/>
        <v>6.4159639511012431E-5</v>
      </c>
      <c r="Z881" s="51">
        <f t="shared" si="894"/>
        <v>1.2831927902202486E-4</v>
      </c>
      <c r="AA881" s="51">
        <f t="shared" si="894"/>
        <v>1.2831927902202486E-4</v>
      </c>
      <c r="AB881" s="51">
        <f t="shared" si="894"/>
        <v>1.2831927902202486E-4</v>
      </c>
      <c r="AC881" s="51">
        <f t="shared" si="894"/>
        <v>1.2831927902202486E-4</v>
      </c>
      <c r="AD881" s="229">
        <f t="shared" si="894"/>
        <v>1.2831927902202486E-4</v>
      </c>
      <c r="AE881" s="228">
        <f t="shared" ref="AE881:AI881" si="910">AE863*$AD$43</f>
        <v>1.2749690093054349E-4</v>
      </c>
      <c r="AF881" s="51">
        <f t="shared" si="910"/>
        <v>1.2749690093054349E-4</v>
      </c>
      <c r="AG881" s="51">
        <f t="shared" si="910"/>
        <v>1.2749690093054349E-4</v>
      </c>
      <c r="AH881" s="51">
        <f t="shared" si="910"/>
        <v>1.2749690093054349E-4</v>
      </c>
      <c r="AI881" s="229">
        <f t="shared" si="910"/>
        <v>1.2749690093054349E-4</v>
      </c>
      <c r="AJ881" s="51">
        <f t="shared" ref="AJ881:AN881" si="911">AJ863*$AH$43</f>
        <v>0</v>
      </c>
      <c r="AK881" s="51">
        <f t="shared" si="911"/>
        <v>0</v>
      </c>
      <c r="AL881" s="51">
        <f t="shared" si="911"/>
        <v>0</v>
      </c>
      <c r="AM881" s="51">
        <f t="shared" si="911"/>
        <v>0</v>
      </c>
      <c r="AN881" s="229">
        <f t="shared" si="911"/>
        <v>0</v>
      </c>
    </row>
    <row r="882" spans="1:40" outlineLevel="1">
      <c r="A882" s="521">
        <f>ROW()</f>
        <v>882</v>
      </c>
      <c r="B882" s="35"/>
      <c r="C882" s="758"/>
      <c r="D882" s="33" t="s">
        <v>33</v>
      </c>
      <c r="J882" s="228">
        <f t="shared" ref="J882:S882" si="912">J864*$N$43</f>
        <v>0</v>
      </c>
      <c r="K882" s="51">
        <f t="shared" si="912"/>
        <v>0</v>
      </c>
      <c r="L882" s="51">
        <f t="shared" si="912"/>
        <v>0</v>
      </c>
      <c r="M882" s="51">
        <f t="shared" si="912"/>
        <v>0</v>
      </c>
      <c r="N882" s="229">
        <f t="shared" si="912"/>
        <v>4.5192029133369986E-9</v>
      </c>
      <c r="O882" s="228">
        <f t="shared" si="912"/>
        <v>0</v>
      </c>
      <c r="P882" s="51">
        <f t="shared" si="912"/>
        <v>0</v>
      </c>
      <c r="Q882" s="51">
        <f t="shared" si="912"/>
        <v>0</v>
      </c>
      <c r="R882" s="51">
        <f t="shared" si="912"/>
        <v>0</v>
      </c>
      <c r="S882" s="229">
        <f t="shared" si="912"/>
        <v>0</v>
      </c>
      <c r="T882" s="228">
        <f t="shared" si="893"/>
        <v>0</v>
      </c>
      <c r="U882" s="51">
        <f t="shared" si="893"/>
        <v>0</v>
      </c>
      <c r="V882" s="51">
        <f t="shared" si="893"/>
        <v>0</v>
      </c>
      <c r="W882" s="51">
        <f t="shared" si="893"/>
        <v>0</v>
      </c>
      <c r="X882" s="229">
        <f t="shared" si="893"/>
        <v>0</v>
      </c>
      <c r="Y882" s="228">
        <f t="shared" si="894"/>
        <v>0</v>
      </c>
      <c r="Z882" s="51">
        <f t="shared" si="894"/>
        <v>0</v>
      </c>
      <c r="AA882" s="51">
        <f t="shared" si="894"/>
        <v>0</v>
      </c>
      <c r="AB882" s="51">
        <f t="shared" si="894"/>
        <v>0</v>
      </c>
      <c r="AC882" s="51">
        <f t="shared" si="894"/>
        <v>0</v>
      </c>
      <c r="AD882" s="229">
        <f t="shared" si="894"/>
        <v>0</v>
      </c>
      <c r="AE882" s="228">
        <f t="shared" ref="AE882:AI882" si="913">AE864*$AD$43</f>
        <v>0</v>
      </c>
      <c r="AF882" s="51">
        <f t="shared" si="913"/>
        <v>0</v>
      </c>
      <c r="AG882" s="51">
        <f t="shared" si="913"/>
        <v>0</v>
      </c>
      <c r="AH882" s="51">
        <f t="shared" si="913"/>
        <v>0</v>
      </c>
      <c r="AI882" s="229">
        <f t="shared" si="913"/>
        <v>0</v>
      </c>
      <c r="AJ882" s="51">
        <f t="shared" ref="AJ882:AN882" si="914">AJ864*$AH$43</f>
        <v>0</v>
      </c>
      <c r="AK882" s="51">
        <f t="shared" si="914"/>
        <v>0</v>
      </c>
      <c r="AL882" s="51">
        <f t="shared" si="914"/>
        <v>0</v>
      </c>
      <c r="AM882" s="51">
        <f t="shared" si="914"/>
        <v>0</v>
      </c>
      <c r="AN882" s="229">
        <f t="shared" si="914"/>
        <v>0</v>
      </c>
    </row>
    <row r="883" spans="1:40" outlineLevel="1">
      <c r="A883" s="521">
        <f>ROW()</f>
        <v>883</v>
      </c>
      <c r="B883" s="35"/>
      <c r="C883" s="758"/>
      <c r="D883" s="33" t="s">
        <v>27</v>
      </c>
      <c r="J883" s="228">
        <f t="shared" ref="J883:S883" si="915">J865*$N$43</f>
        <v>0</v>
      </c>
      <c r="K883" s="51">
        <f t="shared" si="915"/>
        <v>0</v>
      </c>
      <c r="L883" s="51">
        <f t="shared" si="915"/>
        <v>0</v>
      </c>
      <c r="M883" s="51">
        <f t="shared" si="915"/>
        <v>0</v>
      </c>
      <c r="N883" s="229">
        <f t="shared" si="915"/>
        <v>4.9400439659659443E-3</v>
      </c>
      <c r="O883" s="228">
        <f t="shared" si="915"/>
        <v>0</v>
      </c>
      <c r="P883" s="51">
        <f t="shared" si="915"/>
        <v>0</v>
      </c>
      <c r="Q883" s="51">
        <f t="shared" si="915"/>
        <v>0</v>
      </c>
      <c r="R883" s="51">
        <f t="shared" si="915"/>
        <v>0</v>
      </c>
      <c r="S883" s="229">
        <f t="shared" si="915"/>
        <v>0</v>
      </c>
      <c r="T883" s="228">
        <f t="shared" si="893"/>
        <v>0</v>
      </c>
      <c r="U883" s="51">
        <f t="shared" si="893"/>
        <v>0</v>
      </c>
      <c r="V883" s="51">
        <f t="shared" si="893"/>
        <v>0</v>
      </c>
      <c r="W883" s="51">
        <f t="shared" si="893"/>
        <v>0</v>
      </c>
      <c r="X883" s="229">
        <f t="shared" si="893"/>
        <v>0</v>
      </c>
      <c r="Y883" s="228">
        <f t="shared" si="894"/>
        <v>0</v>
      </c>
      <c r="Z883" s="51">
        <f t="shared" si="894"/>
        <v>0</v>
      </c>
      <c r="AA883" s="51">
        <f t="shared" si="894"/>
        <v>0</v>
      </c>
      <c r="AB883" s="51">
        <f t="shared" si="894"/>
        <v>0</v>
      </c>
      <c r="AC883" s="51">
        <f t="shared" si="894"/>
        <v>0</v>
      </c>
      <c r="AD883" s="229">
        <f t="shared" si="894"/>
        <v>0</v>
      </c>
      <c r="AE883" s="228">
        <f t="shared" ref="AE883:AI883" si="916">AE865*$AD$43</f>
        <v>0</v>
      </c>
      <c r="AF883" s="51">
        <f t="shared" si="916"/>
        <v>0</v>
      </c>
      <c r="AG883" s="51">
        <f t="shared" si="916"/>
        <v>0</v>
      </c>
      <c r="AH883" s="51">
        <f t="shared" si="916"/>
        <v>0</v>
      </c>
      <c r="AI883" s="229">
        <f t="shared" si="916"/>
        <v>0</v>
      </c>
      <c r="AJ883" s="51">
        <f t="shared" ref="AJ883:AN883" si="917">AJ865*$AH$43</f>
        <v>0</v>
      </c>
      <c r="AK883" s="51">
        <f t="shared" si="917"/>
        <v>0</v>
      </c>
      <c r="AL883" s="51">
        <f t="shared" si="917"/>
        <v>0</v>
      </c>
      <c r="AM883" s="51">
        <f t="shared" si="917"/>
        <v>0</v>
      </c>
      <c r="AN883" s="229">
        <f t="shared" si="917"/>
        <v>0</v>
      </c>
    </row>
    <row r="884" spans="1:40" outlineLevel="1">
      <c r="A884" s="521">
        <f>ROW()</f>
        <v>884</v>
      </c>
      <c r="B884" s="35"/>
      <c r="C884" s="758"/>
      <c r="D884" s="33" t="s">
        <v>34</v>
      </c>
      <c r="J884" s="228">
        <f t="shared" ref="J884:S884" si="918">J866*$N$43</f>
        <v>0</v>
      </c>
      <c r="K884" s="51">
        <f t="shared" si="918"/>
        <v>0</v>
      </c>
      <c r="L884" s="51">
        <f t="shared" si="918"/>
        <v>0</v>
      </c>
      <c r="M884" s="51">
        <f t="shared" si="918"/>
        <v>0</v>
      </c>
      <c r="N884" s="229">
        <f t="shared" si="918"/>
        <v>0.54792125484419996</v>
      </c>
      <c r="O884" s="228">
        <f t="shared" si="918"/>
        <v>1.0876881487021195</v>
      </c>
      <c r="P884" s="51">
        <f t="shared" si="918"/>
        <v>1.0876881487021195</v>
      </c>
      <c r="Q884" s="51">
        <f t="shared" si="918"/>
        <v>1.0876881487021195</v>
      </c>
      <c r="R884" s="51">
        <f t="shared" si="918"/>
        <v>1.0876881487021195</v>
      </c>
      <c r="S884" s="229">
        <f t="shared" si="918"/>
        <v>1.0876881487021195</v>
      </c>
      <c r="T884" s="228">
        <f t="shared" si="893"/>
        <v>0.53014604297995482</v>
      </c>
      <c r="U884" s="51">
        <f t="shared" si="893"/>
        <v>1.0602920859599096</v>
      </c>
      <c r="V884" s="51">
        <f t="shared" si="893"/>
        <v>1.0602920859599096</v>
      </c>
      <c r="W884" s="51">
        <f t="shared" si="893"/>
        <v>1.0602920859599096</v>
      </c>
      <c r="X884" s="229">
        <f t="shared" si="893"/>
        <v>1.0602920859599099</v>
      </c>
      <c r="Y884" s="228">
        <f t="shared" si="894"/>
        <v>0.53014604297995516</v>
      </c>
      <c r="Z884" s="51">
        <f t="shared" si="894"/>
        <v>1.0602920859599103</v>
      </c>
      <c r="AA884" s="51">
        <f t="shared" si="894"/>
        <v>1.0602920859599103</v>
      </c>
      <c r="AB884" s="51">
        <f t="shared" si="894"/>
        <v>1.0602920859599103</v>
      </c>
      <c r="AC884" s="51">
        <f t="shared" si="894"/>
        <v>1.0602920859599101</v>
      </c>
      <c r="AD884" s="229">
        <f t="shared" si="894"/>
        <v>1.0602920859599101</v>
      </c>
      <c r="AE884" s="228">
        <f t="shared" ref="AE884:AI884" si="919">AE866*$AD$43</f>
        <v>1.0534968406256933</v>
      </c>
      <c r="AF884" s="51">
        <f t="shared" si="919"/>
        <v>1.0534968406256933</v>
      </c>
      <c r="AG884" s="51">
        <f t="shared" si="919"/>
        <v>1.0534968406256933</v>
      </c>
      <c r="AH884" s="51">
        <f t="shared" si="919"/>
        <v>1.0534968406256933</v>
      </c>
      <c r="AI884" s="229">
        <f t="shared" si="919"/>
        <v>1.0534968406256933</v>
      </c>
      <c r="AJ884" s="51">
        <f t="shared" ref="AJ884:AN884" si="920">AJ866*$AH$43</f>
        <v>0</v>
      </c>
      <c r="AK884" s="51">
        <f t="shared" si="920"/>
        <v>0</v>
      </c>
      <c r="AL884" s="51">
        <f t="shared" si="920"/>
        <v>0</v>
      </c>
      <c r="AM884" s="51">
        <f t="shared" si="920"/>
        <v>0</v>
      </c>
      <c r="AN884" s="229">
        <f t="shared" si="920"/>
        <v>0</v>
      </c>
    </row>
    <row r="885" spans="1:40" outlineLevel="1">
      <c r="A885" s="521">
        <f>ROW()</f>
        <v>885</v>
      </c>
      <c r="B885" s="35"/>
      <c r="C885" s="758"/>
      <c r="D885" s="33" t="s">
        <v>35</v>
      </c>
      <c r="J885" s="228">
        <f t="shared" ref="J885:S885" si="921">J867*$N$43</f>
        <v>0</v>
      </c>
      <c r="K885" s="51">
        <f t="shared" si="921"/>
        <v>0</v>
      </c>
      <c r="L885" s="51">
        <f t="shared" si="921"/>
        <v>0</v>
      </c>
      <c r="M885" s="51">
        <f t="shared" si="921"/>
        <v>0</v>
      </c>
      <c r="N885" s="229">
        <f t="shared" si="921"/>
        <v>0.40101854086422545</v>
      </c>
      <c r="O885" s="228">
        <f t="shared" si="921"/>
        <v>0</v>
      </c>
      <c r="P885" s="51">
        <f t="shared" si="921"/>
        <v>1.6215920396153756E-16</v>
      </c>
      <c r="Q885" s="51">
        <f t="shared" si="921"/>
        <v>0</v>
      </c>
      <c r="R885" s="51">
        <f t="shared" si="921"/>
        <v>0</v>
      </c>
      <c r="S885" s="229">
        <f t="shared" si="921"/>
        <v>0</v>
      </c>
      <c r="T885" s="228">
        <f t="shared" si="893"/>
        <v>0</v>
      </c>
      <c r="U885" s="51">
        <f t="shared" si="893"/>
        <v>0</v>
      </c>
      <c r="V885" s="51">
        <f t="shared" si="893"/>
        <v>0</v>
      </c>
      <c r="W885" s="51">
        <f t="shared" si="893"/>
        <v>0</v>
      </c>
      <c r="X885" s="229">
        <f t="shared" si="893"/>
        <v>0</v>
      </c>
      <c r="Y885" s="228">
        <f t="shared" si="894"/>
        <v>0</v>
      </c>
      <c r="Z885" s="51">
        <f t="shared" si="894"/>
        <v>0</v>
      </c>
      <c r="AA885" s="51">
        <f t="shared" si="894"/>
        <v>0</v>
      </c>
      <c r="AB885" s="51">
        <f t="shared" si="894"/>
        <v>0</v>
      </c>
      <c r="AC885" s="51">
        <f t="shared" si="894"/>
        <v>0</v>
      </c>
      <c r="AD885" s="229">
        <f t="shared" si="894"/>
        <v>0</v>
      </c>
      <c r="AE885" s="228">
        <f t="shared" ref="AE885:AI885" si="922">AE867*$AD$43</f>
        <v>1.8831904356935529E-3</v>
      </c>
      <c r="AF885" s="51">
        <f t="shared" si="922"/>
        <v>0</v>
      </c>
      <c r="AG885" s="51">
        <f t="shared" si="922"/>
        <v>0</v>
      </c>
      <c r="AH885" s="51">
        <f t="shared" si="922"/>
        <v>0</v>
      </c>
      <c r="AI885" s="229">
        <f t="shared" si="922"/>
        <v>0</v>
      </c>
      <c r="AJ885" s="51">
        <f t="shared" ref="AJ885:AN885" si="923">AJ867*$AH$43</f>
        <v>0</v>
      </c>
      <c r="AK885" s="51">
        <f t="shared" si="923"/>
        <v>0</v>
      </c>
      <c r="AL885" s="51">
        <f t="shared" si="923"/>
        <v>0</v>
      </c>
      <c r="AM885" s="51">
        <f t="shared" si="923"/>
        <v>0</v>
      </c>
      <c r="AN885" s="229">
        <f t="shared" si="923"/>
        <v>0</v>
      </c>
    </row>
    <row r="886" spans="1:40" outlineLevel="1">
      <c r="A886" s="521">
        <f>ROW()</f>
        <v>886</v>
      </c>
      <c r="B886" s="35"/>
      <c r="C886" s="758"/>
      <c r="D886" s="33" t="s">
        <v>302</v>
      </c>
      <c r="J886" s="228">
        <f t="shared" ref="J886:S886" si="924">J868*$N$43</f>
        <v>0</v>
      </c>
      <c r="K886" s="51">
        <f t="shared" si="924"/>
        <v>0</v>
      </c>
      <c r="L886" s="51">
        <f t="shared" si="924"/>
        <v>0</v>
      </c>
      <c r="M886" s="51">
        <f t="shared" si="924"/>
        <v>0</v>
      </c>
      <c r="N886" s="229">
        <f t="shared" si="924"/>
        <v>0</v>
      </c>
      <c r="O886" s="228">
        <f t="shared" si="924"/>
        <v>0</v>
      </c>
      <c r="P886" s="51">
        <f t="shared" si="924"/>
        <v>0</v>
      </c>
      <c r="Q886" s="51">
        <f t="shared" si="924"/>
        <v>0</v>
      </c>
      <c r="R886" s="51">
        <f t="shared" si="924"/>
        <v>0</v>
      </c>
      <c r="S886" s="229">
        <f t="shared" si="924"/>
        <v>0</v>
      </c>
      <c r="T886" s="228">
        <f t="shared" ref="T886:X891" si="925">T868*$S$43</f>
        <v>0</v>
      </c>
      <c r="U886" s="51">
        <f t="shared" si="925"/>
        <v>0</v>
      </c>
      <c r="V886" s="51">
        <f t="shared" si="925"/>
        <v>0</v>
      </c>
      <c r="W886" s="51">
        <f t="shared" si="925"/>
        <v>0</v>
      </c>
      <c r="X886" s="229">
        <f t="shared" si="925"/>
        <v>0</v>
      </c>
      <c r="Y886" s="228">
        <f t="shared" ref="Y886:AD891" si="926">Y868*$X$43</f>
        <v>0</v>
      </c>
      <c r="Z886" s="51">
        <f t="shared" si="926"/>
        <v>0</v>
      </c>
      <c r="AA886" s="51">
        <f t="shared" si="926"/>
        <v>0</v>
      </c>
      <c r="AB886" s="51">
        <f t="shared" si="926"/>
        <v>0</v>
      </c>
      <c r="AC886" s="51">
        <f t="shared" si="926"/>
        <v>0</v>
      </c>
      <c r="AD886" s="229">
        <f t="shared" si="926"/>
        <v>0</v>
      </c>
      <c r="AE886" s="228">
        <f t="shared" ref="AE886:AI886" si="927">AE868*$AD$43</f>
        <v>0</v>
      </c>
      <c r="AF886" s="51">
        <f t="shared" si="927"/>
        <v>0</v>
      </c>
      <c r="AG886" s="51">
        <f t="shared" si="927"/>
        <v>0</v>
      </c>
      <c r="AH886" s="51">
        <f t="shared" si="927"/>
        <v>0</v>
      </c>
      <c r="AI886" s="229">
        <f t="shared" si="927"/>
        <v>0</v>
      </c>
      <c r="AJ886" s="51">
        <f t="shared" ref="AJ886:AN886" si="928">AJ868*$AH$43</f>
        <v>0</v>
      </c>
      <c r="AK886" s="51">
        <f t="shared" si="928"/>
        <v>0</v>
      </c>
      <c r="AL886" s="51">
        <f t="shared" si="928"/>
        <v>0</v>
      </c>
      <c r="AM886" s="51">
        <f t="shared" si="928"/>
        <v>0</v>
      </c>
      <c r="AN886" s="229">
        <f t="shared" si="928"/>
        <v>0</v>
      </c>
    </row>
    <row r="887" spans="1:40" outlineLevel="1">
      <c r="A887" s="521">
        <f>ROW()</f>
        <v>887</v>
      </c>
      <c r="B887" s="35"/>
      <c r="C887" s="758"/>
      <c r="D887" s="33" t="s">
        <v>36</v>
      </c>
      <c r="J887" s="228">
        <f t="shared" ref="J887:S887" si="929">J869*$N$43</f>
        <v>0</v>
      </c>
      <c r="K887" s="51">
        <f t="shared" si="929"/>
        <v>0</v>
      </c>
      <c r="L887" s="51">
        <f t="shared" si="929"/>
        <v>0</v>
      </c>
      <c r="M887" s="51">
        <f t="shared" si="929"/>
        <v>0</v>
      </c>
      <c r="N887" s="229">
        <f t="shared" si="929"/>
        <v>0</v>
      </c>
      <c r="O887" s="228">
        <f t="shared" si="929"/>
        <v>0.32944029829663163</v>
      </c>
      <c r="P887" s="51">
        <f t="shared" si="929"/>
        <v>0.32944029829663163</v>
      </c>
      <c r="Q887" s="51">
        <f t="shared" si="929"/>
        <v>0.32944029829663163</v>
      </c>
      <c r="R887" s="51">
        <f t="shared" si="929"/>
        <v>0.32944029829663163</v>
      </c>
      <c r="S887" s="229">
        <f t="shared" si="929"/>
        <v>0.32944029829663163</v>
      </c>
      <c r="T887" s="228">
        <f t="shared" si="925"/>
        <v>0</v>
      </c>
      <c r="U887" s="51">
        <f t="shared" si="925"/>
        <v>0</v>
      </c>
      <c r="V887" s="51">
        <f t="shared" si="925"/>
        <v>0</v>
      </c>
      <c r="W887" s="51">
        <f t="shared" si="925"/>
        <v>0</v>
      </c>
      <c r="X887" s="229">
        <f t="shared" si="925"/>
        <v>0</v>
      </c>
      <c r="Y887" s="228">
        <f t="shared" si="926"/>
        <v>0</v>
      </c>
      <c r="Z887" s="51">
        <f t="shared" si="926"/>
        <v>0</v>
      </c>
      <c r="AA887" s="51">
        <f t="shared" si="926"/>
        <v>0</v>
      </c>
      <c r="AB887" s="51">
        <f t="shared" si="926"/>
        <v>0</v>
      </c>
      <c r="AC887" s="51">
        <f t="shared" si="926"/>
        <v>0</v>
      </c>
      <c r="AD887" s="229">
        <f t="shared" si="926"/>
        <v>0</v>
      </c>
      <c r="AE887" s="228">
        <f t="shared" ref="AE887:AI887" si="930">AE869*$AD$43</f>
        <v>0</v>
      </c>
      <c r="AF887" s="51">
        <f t="shared" si="930"/>
        <v>0</v>
      </c>
      <c r="AG887" s="51">
        <f t="shared" si="930"/>
        <v>0</v>
      </c>
      <c r="AH887" s="51">
        <f t="shared" si="930"/>
        <v>0</v>
      </c>
      <c r="AI887" s="229">
        <f t="shared" si="930"/>
        <v>0</v>
      </c>
      <c r="AJ887" s="51">
        <f t="shared" ref="AJ887:AN887" si="931">AJ869*$AH$43</f>
        <v>0</v>
      </c>
      <c r="AK887" s="51">
        <f t="shared" si="931"/>
        <v>0</v>
      </c>
      <c r="AL887" s="51">
        <f t="shared" si="931"/>
        <v>0</v>
      </c>
      <c r="AM887" s="51">
        <f t="shared" si="931"/>
        <v>0</v>
      </c>
      <c r="AN887" s="229">
        <f t="shared" si="931"/>
        <v>0</v>
      </c>
    </row>
    <row r="888" spans="1:40" outlineLevel="1">
      <c r="A888" s="521">
        <f>ROW()</f>
        <v>888</v>
      </c>
      <c r="B888" s="35"/>
      <c r="C888" s="758"/>
      <c r="D888" s="33" t="s">
        <v>583</v>
      </c>
      <c r="J888" s="228">
        <f t="shared" ref="J888:S888" si="932">J870*$N$43</f>
        <v>0</v>
      </c>
      <c r="K888" s="51">
        <f t="shared" si="932"/>
        <v>0</v>
      </c>
      <c r="L888" s="51">
        <f t="shared" si="932"/>
        <v>0</v>
      </c>
      <c r="M888" s="51">
        <f t="shared" si="932"/>
        <v>0</v>
      </c>
      <c r="N888" s="229">
        <f t="shared" si="932"/>
        <v>0</v>
      </c>
      <c r="O888" s="228">
        <f t="shared" si="932"/>
        <v>0</v>
      </c>
      <c r="P888" s="51">
        <f t="shared" si="932"/>
        <v>0</v>
      </c>
      <c r="Q888" s="51">
        <f t="shared" si="932"/>
        <v>0</v>
      </c>
      <c r="R888" s="51">
        <f t="shared" si="932"/>
        <v>0</v>
      </c>
      <c r="S888" s="229">
        <f t="shared" si="932"/>
        <v>0</v>
      </c>
      <c r="T888" s="228">
        <f t="shared" si="925"/>
        <v>0</v>
      </c>
      <c r="U888" s="51">
        <f t="shared" si="925"/>
        <v>0</v>
      </c>
      <c r="V888" s="51">
        <f t="shared" si="925"/>
        <v>0</v>
      </c>
      <c r="W888" s="51">
        <f t="shared" si="925"/>
        <v>0</v>
      </c>
      <c r="X888" s="229">
        <f t="shared" si="925"/>
        <v>0</v>
      </c>
      <c r="Y888" s="228">
        <f t="shared" si="926"/>
        <v>0</v>
      </c>
      <c r="Z888" s="51">
        <f t="shared" si="926"/>
        <v>0</v>
      </c>
      <c r="AA888" s="51">
        <f t="shared" si="926"/>
        <v>0</v>
      </c>
      <c r="AB888" s="51">
        <f t="shared" si="926"/>
        <v>0</v>
      </c>
      <c r="AC888" s="51">
        <f t="shared" si="926"/>
        <v>0</v>
      </c>
      <c r="AD888" s="229">
        <f t="shared" si="926"/>
        <v>0</v>
      </c>
      <c r="AE888" s="228">
        <f t="shared" ref="AE888:AI888" si="933">AE870*$AD$43</f>
        <v>0</v>
      </c>
      <c r="AF888" s="51">
        <f t="shared" si="933"/>
        <v>0</v>
      </c>
      <c r="AG888" s="51">
        <f t="shared" si="933"/>
        <v>0</v>
      </c>
      <c r="AH888" s="51">
        <f t="shared" si="933"/>
        <v>0</v>
      </c>
      <c r="AI888" s="229">
        <f t="shared" si="933"/>
        <v>0</v>
      </c>
      <c r="AJ888" s="51">
        <f t="shared" ref="AJ888:AN888" si="934">AJ870*$AH$43</f>
        <v>0</v>
      </c>
      <c r="AK888" s="51">
        <f t="shared" si="934"/>
        <v>0</v>
      </c>
      <c r="AL888" s="51">
        <f t="shared" si="934"/>
        <v>0</v>
      </c>
      <c r="AM888" s="51">
        <f t="shared" si="934"/>
        <v>0</v>
      </c>
      <c r="AN888" s="229">
        <f t="shared" si="934"/>
        <v>0</v>
      </c>
    </row>
    <row r="889" spans="1:40" outlineLevel="1">
      <c r="A889" s="521">
        <f>ROW()</f>
        <v>889</v>
      </c>
      <c r="B889" s="35"/>
      <c r="C889" s="758"/>
      <c r="D889" s="33" t="s">
        <v>81</v>
      </c>
      <c r="J889" s="228">
        <f t="shared" ref="J889:S889" si="935">J871*$N$43</f>
        <v>0</v>
      </c>
      <c r="K889" s="51">
        <f t="shared" si="935"/>
        <v>0</v>
      </c>
      <c r="L889" s="51">
        <f t="shared" si="935"/>
        <v>0</v>
      </c>
      <c r="M889" s="51">
        <f t="shared" si="935"/>
        <v>0</v>
      </c>
      <c r="N889" s="229">
        <f t="shared" si="935"/>
        <v>0</v>
      </c>
      <c r="O889" s="228">
        <f t="shared" si="935"/>
        <v>2.3380688046557792</v>
      </c>
      <c r="P889" s="51">
        <f t="shared" si="935"/>
        <v>2.3380688046557792</v>
      </c>
      <c r="Q889" s="51">
        <f t="shared" si="935"/>
        <v>2.3380688046557792</v>
      </c>
      <c r="R889" s="51">
        <f t="shared" si="935"/>
        <v>2.3380688046557792</v>
      </c>
      <c r="S889" s="229">
        <f t="shared" si="935"/>
        <v>2.3380688046557792</v>
      </c>
      <c r="T889" s="228">
        <f t="shared" si="925"/>
        <v>0</v>
      </c>
      <c r="U889" s="51">
        <f t="shared" si="925"/>
        <v>0</v>
      </c>
      <c r="V889" s="51">
        <f t="shared" si="925"/>
        <v>0</v>
      </c>
      <c r="W889" s="51">
        <f t="shared" si="925"/>
        <v>0</v>
      </c>
      <c r="X889" s="229">
        <f t="shared" si="925"/>
        <v>0</v>
      </c>
      <c r="Y889" s="228">
        <f t="shared" si="926"/>
        <v>0</v>
      </c>
      <c r="Z889" s="51">
        <f t="shared" si="926"/>
        <v>0</v>
      </c>
      <c r="AA889" s="51">
        <f t="shared" si="926"/>
        <v>0</v>
      </c>
      <c r="AB889" s="51">
        <f t="shared" si="926"/>
        <v>0</v>
      </c>
      <c r="AC889" s="51">
        <f t="shared" si="926"/>
        <v>0</v>
      </c>
      <c r="AD889" s="229">
        <f t="shared" si="926"/>
        <v>0</v>
      </c>
      <c r="AE889" s="228">
        <f t="shared" ref="AE889:AI889" si="936">AE871*$AD$43</f>
        <v>0</v>
      </c>
      <c r="AF889" s="51">
        <f t="shared" si="936"/>
        <v>0</v>
      </c>
      <c r="AG889" s="51">
        <f t="shared" si="936"/>
        <v>0</v>
      </c>
      <c r="AH889" s="51">
        <f t="shared" si="936"/>
        <v>0</v>
      </c>
      <c r="AI889" s="229">
        <f t="shared" si="936"/>
        <v>0</v>
      </c>
      <c r="AJ889" s="51">
        <f t="shared" ref="AJ889:AN889" si="937">AJ871*$AH$43</f>
        <v>0</v>
      </c>
      <c r="AK889" s="51">
        <f t="shared" si="937"/>
        <v>0</v>
      </c>
      <c r="AL889" s="51">
        <f t="shared" si="937"/>
        <v>0</v>
      </c>
      <c r="AM889" s="51">
        <f t="shared" si="937"/>
        <v>0</v>
      </c>
      <c r="AN889" s="229">
        <f t="shared" si="937"/>
        <v>0</v>
      </c>
    </row>
    <row r="890" spans="1:40" outlineLevel="1">
      <c r="A890" s="521">
        <f>ROW()</f>
        <v>890</v>
      </c>
      <c r="B890" s="35"/>
      <c r="C890" s="758"/>
      <c r="D890" s="33" t="s">
        <v>28</v>
      </c>
      <c r="J890" s="228">
        <f t="shared" ref="J890:S890" si="938">J872*$N$43</f>
        <v>0</v>
      </c>
      <c r="K890" s="51">
        <f t="shared" si="938"/>
        <v>0</v>
      </c>
      <c r="L890" s="51">
        <f t="shared" si="938"/>
        <v>0</v>
      </c>
      <c r="M890" s="51">
        <f t="shared" si="938"/>
        <v>0</v>
      </c>
      <c r="N890" s="229">
        <f t="shared" si="938"/>
        <v>0</v>
      </c>
      <c r="O890" s="228">
        <f t="shared" si="938"/>
        <v>0</v>
      </c>
      <c r="P890" s="51">
        <f t="shared" si="938"/>
        <v>0</v>
      </c>
      <c r="Q890" s="51">
        <f t="shared" si="938"/>
        <v>0</v>
      </c>
      <c r="R890" s="51">
        <f t="shared" si="938"/>
        <v>0</v>
      </c>
      <c r="S890" s="229">
        <f t="shared" si="938"/>
        <v>0</v>
      </c>
      <c r="T890" s="228">
        <f t="shared" si="925"/>
        <v>0</v>
      </c>
      <c r="U890" s="51">
        <f t="shared" si="925"/>
        <v>0</v>
      </c>
      <c r="V890" s="51">
        <f t="shared" si="925"/>
        <v>0</v>
      </c>
      <c r="W890" s="51">
        <f t="shared" si="925"/>
        <v>0</v>
      </c>
      <c r="X890" s="229">
        <f t="shared" si="925"/>
        <v>0</v>
      </c>
      <c r="Y890" s="228">
        <f t="shared" si="926"/>
        <v>0</v>
      </c>
      <c r="Z890" s="51">
        <f t="shared" si="926"/>
        <v>0</v>
      </c>
      <c r="AA890" s="51">
        <f t="shared" si="926"/>
        <v>0</v>
      </c>
      <c r="AB890" s="51">
        <f t="shared" si="926"/>
        <v>0</v>
      </c>
      <c r="AC890" s="51">
        <f t="shared" si="926"/>
        <v>0</v>
      </c>
      <c r="AD890" s="229">
        <f t="shared" si="926"/>
        <v>0</v>
      </c>
      <c r="AE890" s="228">
        <f t="shared" ref="AE890:AI890" si="939">AE872*$AD$43</f>
        <v>0</v>
      </c>
      <c r="AF890" s="51">
        <f t="shared" si="939"/>
        <v>0</v>
      </c>
      <c r="AG890" s="51">
        <f t="shared" si="939"/>
        <v>0</v>
      </c>
      <c r="AH890" s="51">
        <f t="shared" si="939"/>
        <v>0</v>
      </c>
      <c r="AI890" s="229">
        <f t="shared" si="939"/>
        <v>0</v>
      </c>
      <c r="AJ890" s="51">
        <f t="shared" ref="AJ890:AN890" si="940">AJ872*$AH$43</f>
        <v>0</v>
      </c>
      <c r="AK890" s="51">
        <f t="shared" si="940"/>
        <v>0</v>
      </c>
      <c r="AL890" s="51">
        <f t="shared" si="940"/>
        <v>0</v>
      </c>
      <c r="AM890" s="51">
        <f t="shared" si="940"/>
        <v>0</v>
      </c>
      <c r="AN890" s="229">
        <f t="shared" si="940"/>
        <v>0</v>
      </c>
    </row>
    <row r="891" spans="1:40" outlineLevel="1">
      <c r="A891" s="521">
        <f>ROW()</f>
        <v>891</v>
      </c>
      <c r="B891" s="35"/>
      <c r="C891" s="758"/>
      <c r="D891" s="45" t="s">
        <v>443</v>
      </c>
      <c r="E891" s="45"/>
      <c r="F891" s="45"/>
      <c r="G891" s="45"/>
      <c r="H891" s="45"/>
      <c r="I891" s="45"/>
      <c r="J891" s="230">
        <f t="shared" ref="J891:S891" si="941">J873*$N$43</f>
        <v>0</v>
      </c>
      <c r="K891" s="52">
        <f t="shared" si="941"/>
        <v>0</v>
      </c>
      <c r="L891" s="52">
        <f t="shared" si="941"/>
        <v>0</v>
      </c>
      <c r="M891" s="52">
        <f t="shared" si="941"/>
        <v>0</v>
      </c>
      <c r="N891" s="231">
        <f t="shared" si="941"/>
        <v>0</v>
      </c>
      <c r="O891" s="230">
        <f t="shared" si="941"/>
        <v>0</v>
      </c>
      <c r="P891" s="52">
        <f t="shared" si="941"/>
        <v>0</v>
      </c>
      <c r="Q891" s="52">
        <f t="shared" si="941"/>
        <v>0</v>
      </c>
      <c r="R891" s="52">
        <f t="shared" si="941"/>
        <v>0</v>
      </c>
      <c r="S891" s="231">
        <f t="shared" si="941"/>
        <v>0</v>
      </c>
      <c r="T891" s="230">
        <f t="shared" si="925"/>
        <v>0</v>
      </c>
      <c r="U891" s="52">
        <f t="shared" si="925"/>
        <v>0</v>
      </c>
      <c r="V891" s="52">
        <f t="shared" si="925"/>
        <v>0</v>
      </c>
      <c r="W891" s="52">
        <f t="shared" si="925"/>
        <v>0</v>
      </c>
      <c r="X891" s="231">
        <f t="shared" si="925"/>
        <v>0</v>
      </c>
      <c r="Y891" s="230">
        <f t="shared" si="926"/>
        <v>0</v>
      </c>
      <c r="Z891" s="52">
        <f t="shared" si="926"/>
        <v>0</v>
      </c>
      <c r="AA891" s="52">
        <f t="shared" si="926"/>
        <v>0</v>
      </c>
      <c r="AB891" s="52">
        <f t="shared" si="926"/>
        <v>0</v>
      </c>
      <c r="AC891" s="52">
        <f t="shared" si="926"/>
        <v>0</v>
      </c>
      <c r="AD891" s="231">
        <f t="shared" si="926"/>
        <v>0</v>
      </c>
      <c r="AE891" s="230">
        <f t="shared" ref="AE891:AI891" si="942">AE873*$AD$43</f>
        <v>0</v>
      </c>
      <c r="AF891" s="52">
        <f t="shared" si="942"/>
        <v>0</v>
      </c>
      <c r="AG891" s="52">
        <f t="shared" si="942"/>
        <v>0</v>
      </c>
      <c r="AH891" s="52">
        <f t="shared" si="942"/>
        <v>0</v>
      </c>
      <c r="AI891" s="231">
        <f t="shared" si="942"/>
        <v>0</v>
      </c>
      <c r="AJ891" s="52">
        <f t="shared" ref="AJ891:AN891" si="943">AJ873*$AH$43</f>
        <v>0</v>
      </c>
      <c r="AK891" s="52">
        <f t="shared" si="943"/>
        <v>0</v>
      </c>
      <c r="AL891" s="52">
        <f t="shared" si="943"/>
        <v>0</v>
      </c>
      <c r="AM891" s="52">
        <f t="shared" si="943"/>
        <v>0</v>
      </c>
      <c r="AN891" s="231">
        <f t="shared" si="943"/>
        <v>0</v>
      </c>
    </row>
    <row r="892" spans="1:40" outlineLevel="1">
      <c r="A892" s="521">
        <f>ROW()</f>
        <v>892</v>
      </c>
      <c r="B892" s="35"/>
      <c r="C892" s="758"/>
      <c r="D892" s="33" t="s">
        <v>24</v>
      </c>
      <c r="F892" s="151"/>
      <c r="G892" s="151"/>
      <c r="H892" s="151"/>
      <c r="I892" s="151"/>
      <c r="J892" s="251">
        <f t="shared" ref="J892:AN892" si="944">SUM(J876:J891)</f>
        <v>0</v>
      </c>
      <c r="K892" s="58">
        <f t="shared" si="944"/>
        <v>0</v>
      </c>
      <c r="L892" s="58">
        <f t="shared" si="944"/>
        <v>0</v>
      </c>
      <c r="M892" s="58">
        <f t="shared" si="944"/>
        <v>0</v>
      </c>
      <c r="N892" s="247">
        <f t="shared" si="944"/>
        <v>1.1197245187737508</v>
      </c>
      <c r="O892" s="251">
        <f t="shared" si="944"/>
        <v>4.0099116925891574</v>
      </c>
      <c r="P892" s="58">
        <f t="shared" si="944"/>
        <v>4.0099116925891574</v>
      </c>
      <c r="Q892" s="58">
        <f t="shared" si="944"/>
        <v>4.0099116925891574</v>
      </c>
      <c r="R892" s="58">
        <f t="shared" si="944"/>
        <v>4.0099116925891574</v>
      </c>
      <c r="S892" s="247">
        <f t="shared" si="944"/>
        <v>4.0099116925891574</v>
      </c>
      <c r="T892" s="251">
        <f t="shared" si="944"/>
        <v>0.65718108081460958</v>
      </c>
      <c r="U892" s="58">
        <f t="shared" si="944"/>
        <v>1.3143621616292192</v>
      </c>
      <c r="V892" s="58">
        <f t="shared" si="944"/>
        <v>1.3143621616292192</v>
      </c>
      <c r="W892" s="58">
        <f t="shared" si="944"/>
        <v>1.3143621616292189</v>
      </c>
      <c r="X892" s="247">
        <f t="shared" si="944"/>
        <v>1.3143621616292194</v>
      </c>
      <c r="Y892" s="251">
        <f t="shared" si="944"/>
        <v>0.6571810808146098</v>
      </c>
      <c r="Z892" s="58">
        <f t="shared" si="944"/>
        <v>1.3143621616292196</v>
      </c>
      <c r="AA892" s="58">
        <f t="shared" si="944"/>
        <v>1.3143621616292196</v>
      </c>
      <c r="AB892" s="58">
        <f t="shared" si="944"/>
        <v>1.3143621616292196</v>
      </c>
      <c r="AC892" s="58">
        <f t="shared" si="944"/>
        <v>1.3143621616292194</v>
      </c>
      <c r="AD892" s="247">
        <f t="shared" si="944"/>
        <v>1.3143621616292194</v>
      </c>
      <c r="AE892" s="251">
        <f t="shared" si="944"/>
        <v>1.3078345330994476</v>
      </c>
      <c r="AF892" s="58">
        <f t="shared" si="944"/>
        <v>1.3059513426637541</v>
      </c>
      <c r="AG892" s="58">
        <f t="shared" si="944"/>
        <v>1.3059513426637541</v>
      </c>
      <c r="AH892" s="58">
        <f t="shared" si="944"/>
        <v>1.3059513426637541</v>
      </c>
      <c r="AI892" s="247">
        <f t="shared" si="944"/>
        <v>1.3059513426637541</v>
      </c>
      <c r="AJ892" s="58">
        <f t="shared" si="944"/>
        <v>0</v>
      </c>
      <c r="AK892" s="58">
        <f t="shared" si="944"/>
        <v>0</v>
      </c>
      <c r="AL892" s="58">
        <f t="shared" si="944"/>
        <v>0</v>
      </c>
      <c r="AM892" s="58">
        <f t="shared" si="944"/>
        <v>0</v>
      </c>
      <c r="AN892" s="247">
        <f t="shared" si="944"/>
        <v>0</v>
      </c>
    </row>
    <row r="893" spans="1:40" outlineLevel="1">
      <c r="A893" s="521">
        <f>ROW()</f>
        <v>893</v>
      </c>
      <c r="B893" s="35"/>
      <c r="C893" s="756" t="s">
        <v>111</v>
      </c>
      <c r="J893" s="1909" t="s">
        <v>363</v>
      </c>
      <c r="K893" s="1910"/>
      <c r="L893" s="1910"/>
      <c r="M893" s="1910"/>
      <c r="N893" s="1911"/>
      <c r="O893" s="1909" t="s">
        <v>99</v>
      </c>
      <c r="P893" s="1910"/>
      <c r="Q893" s="1910"/>
      <c r="R893" s="1910"/>
      <c r="S893" s="1911"/>
      <c r="T893" s="1909" t="s">
        <v>351</v>
      </c>
      <c r="U893" s="1910"/>
      <c r="V893" s="1910"/>
      <c r="W893" s="1910"/>
      <c r="X893" s="1911"/>
      <c r="Y893" s="1894" t="s">
        <v>352</v>
      </c>
      <c r="Z893" s="1895"/>
      <c r="AA893" s="1895"/>
      <c r="AB893" s="1895"/>
      <c r="AC893" s="1895"/>
      <c r="AD893" s="1896"/>
      <c r="AE893" s="1171"/>
      <c r="AF893" s="1136"/>
      <c r="AG893" s="1136" t="s">
        <v>703</v>
      </c>
      <c r="AH893" s="1136"/>
      <c r="AI893" s="1161"/>
      <c r="AJ893" s="1136"/>
      <c r="AK893" s="1136"/>
      <c r="AL893" s="1136"/>
      <c r="AM893" s="1136"/>
      <c r="AN893" s="1161"/>
    </row>
    <row r="894" spans="1:40" outlineLevel="1">
      <c r="A894" s="521">
        <f>ROW()</f>
        <v>894</v>
      </c>
      <c r="B894" s="35"/>
      <c r="C894" s="758"/>
      <c r="D894" s="33" t="s">
        <v>300</v>
      </c>
      <c r="J894" s="361"/>
      <c r="K894" s="373"/>
      <c r="L894" s="373"/>
      <c r="M894" s="373"/>
      <c r="N894" s="356"/>
      <c r="O894" s="361"/>
      <c r="P894" s="373">
        <v>5.4708713187641674E-3</v>
      </c>
      <c r="Q894" s="373">
        <v>5.4708713187641674E-3</v>
      </c>
      <c r="R894" s="373">
        <v>5.4708713187641674E-3</v>
      </c>
      <c r="S894" s="356">
        <v>5.4708713187641674E-3</v>
      </c>
      <c r="T894" s="361">
        <v>2.1304371125554695E-3</v>
      </c>
      <c r="U894" s="373">
        <v>4.260874225110939E-3</v>
      </c>
      <c r="V894" s="373">
        <v>4.260874225110939E-3</v>
      </c>
      <c r="W894" s="373">
        <v>4.260874225110939E-3</v>
      </c>
      <c r="X894" s="356">
        <v>4.2608742251109381E-3</v>
      </c>
      <c r="Y894" s="361">
        <v>3.7296374971690686E-3</v>
      </c>
      <c r="Z894" s="373">
        <v>7.459274994338138E-3</v>
      </c>
      <c r="AA894" s="373">
        <v>7.4592749943381371E-3</v>
      </c>
      <c r="AB894" s="373">
        <v>7.4592749943381362E-3</v>
      </c>
      <c r="AC894" s="373">
        <v>7.4592749943381354E-3</v>
      </c>
      <c r="AD894" s="356">
        <v>7.4592749943381362E-3</v>
      </c>
      <c r="AE894" s="361">
        <v>8.1323208312866196E-3</v>
      </c>
      <c r="AF894" s="373">
        <v>8.1323208312866196E-3</v>
      </c>
      <c r="AG894" s="373">
        <v>8.1323208312866196E-3</v>
      </c>
      <c r="AH894" s="373">
        <v>8.1323208312866196E-3</v>
      </c>
      <c r="AI894" s="356">
        <v>8.1323208312866196E-3</v>
      </c>
      <c r="AJ894" s="1870"/>
      <c r="AK894" s="1870"/>
      <c r="AL894" s="1870"/>
      <c r="AM894" s="1870"/>
      <c r="AN894" s="1871"/>
    </row>
    <row r="895" spans="1:40" outlineLevel="1">
      <c r="A895" s="521">
        <f>ROW()</f>
        <v>895</v>
      </c>
      <c r="B895" s="35"/>
      <c r="C895" s="758"/>
      <c r="D895" s="33" t="s">
        <v>301</v>
      </c>
      <c r="J895" s="361"/>
      <c r="K895" s="373"/>
      <c r="L895" s="373"/>
      <c r="M895" s="373"/>
      <c r="N895" s="356"/>
      <c r="O895" s="361"/>
      <c r="P895" s="373"/>
      <c r="Q895" s="373"/>
      <c r="R895" s="373"/>
      <c r="S895" s="356"/>
      <c r="T895" s="361">
        <v>0</v>
      </c>
      <c r="U895" s="373">
        <v>0</v>
      </c>
      <c r="V895" s="373">
        <v>0</v>
      </c>
      <c r="W895" s="373">
        <v>0</v>
      </c>
      <c r="X895" s="356">
        <v>0</v>
      </c>
      <c r="Y895" s="361">
        <v>0</v>
      </c>
      <c r="Z895" s="373">
        <v>0</v>
      </c>
      <c r="AA895" s="373">
        <v>0</v>
      </c>
      <c r="AB895" s="373">
        <v>0</v>
      </c>
      <c r="AC895" s="373">
        <v>0</v>
      </c>
      <c r="AD895" s="356">
        <v>0</v>
      </c>
      <c r="AE895" s="361">
        <v>0</v>
      </c>
      <c r="AF895" s="373">
        <v>0</v>
      </c>
      <c r="AG895" s="373">
        <v>0</v>
      </c>
      <c r="AH895" s="373">
        <v>0</v>
      </c>
      <c r="AI895" s="356">
        <v>0</v>
      </c>
      <c r="AJ895" s="1870"/>
      <c r="AK895" s="1870"/>
      <c r="AL895" s="1870"/>
      <c r="AM895" s="1870"/>
      <c r="AN895" s="1871"/>
    </row>
    <row r="896" spans="1:40" outlineLevel="1">
      <c r="A896" s="521">
        <f>ROW()</f>
        <v>896</v>
      </c>
      <c r="B896" s="35"/>
      <c r="C896" s="758"/>
      <c r="D896" s="33" t="s">
        <v>29</v>
      </c>
      <c r="J896" s="361"/>
      <c r="K896" s="373"/>
      <c r="L896" s="373"/>
      <c r="M896" s="373"/>
      <c r="N896" s="356"/>
      <c r="O896" s="361"/>
      <c r="P896" s="373">
        <v>9.2778924458136111E-2</v>
      </c>
      <c r="Q896" s="373">
        <v>9.2778924458136111E-2</v>
      </c>
      <c r="R896" s="373">
        <v>9.2778924458136111E-2</v>
      </c>
      <c r="S896" s="356">
        <v>9.2778924458136111E-2</v>
      </c>
      <c r="T896" s="361">
        <v>0</v>
      </c>
      <c r="U896" s="373">
        <v>0</v>
      </c>
      <c r="V896" s="373">
        <v>0</v>
      </c>
      <c r="W896" s="373">
        <v>0</v>
      </c>
      <c r="X896" s="356">
        <v>0</v>
      </c>
      <c r="Y896" s="361">
        <v>0</v>
      </c>
      <c r="Z896" s="373">
        <v>0</v>
      </c>
      <c r="AA896" s="373">
        <v>0</v>
      </c>
      <c r="AB896" s="373">
        <v>0</v>
      </c>
      <c r="AC896" s="373">
        <v>0</v>
      </c>
      <c r="AD896" s="356">
        <v>0</v>
      </c>
      <c r="AE896" s="361">
        <v>0</v>
      </c>
      <c r="AF896" s="373">
        <v>0</v>
      </c>
      <c r="AG896" s="373">
        <v>0</v>
      </c>
      <c r="AH896" s="373">
        <v>0</v>
      </c>
      <c r="AI896" s="356">
        <v>0</v>
      </c>
      <c r="AJ896" s="1870"/>
      <c r="AK896" s="1870"/>
      <c r="AL896" s="1870"/>
      <c r="AM896" s="1870"/>
      <c r="AN896" s="1871"/>
    </row>
    <row r="897" spans="1:40" outlineLevel="1">
      <c r="A897" s="521">
        <f>ROW()</f>
        <v>897</v>
      </c>
      <c r="B897" s="35"/>
      <c r="C897" s="758"/>
      <c r="D897" s="33" t="s">
        <v>30</v>
      </c>
      <c r="J897" s="361"/>
      <c r="K897" s="373"/>
      <c r="L897" s="373"/>
      <c r="M897" s="373"/>
      <c r="N897" s="356"/>
      <c r="O897" s="361"/>
      <c r="P897" s="373">
        <v>2.9284932459043195E-2</v>
      </c>
      <c r="Q897" s="373">
        <v>2.9284932459043195E-2</v>
      </c>
      <c r="R897" s="373">
        <v>2.9284932459043195E-2</v>
      </c>
      <c r="S897" s="356">
        <v>2.9284932459043195E-2</v>
      </c>
      <c r="T897" s="361">
        <v>6.9241409299706042E-2</v>
      </c>
      <c r="U897" s="373">
        <v>0.13848281859941208</v>
      </c>
      <c r="V897" s="373">
        <v>0.13848281859941208</v>
      </c>
      <c r="W897" s="373">
        <v>0.13848281859941208</v>
      </c>
      <c r="X897" s="356">
        <v>0.13848281859941208</v>
      </c>
      <c r="Y897" s="361">
        <v>7.7731129180559883E-2</v>
      </c>
      <c r="Z897" s="373">
        <v>0.15546225836111979</v>
      </c>
      <c r="AA897" s="373">
        <v>0.15546225836111977</v>
      </c>
      <c r="AB897" s="373">
        <v>0.15546225836111977</v>
      </c>
      <c r="AC897" s="373">
        <v>0.15546225836111977</v>
      </c>
      <c r="AD897" s="356">
        <v>0.15546225836111977</v>
      </c>
      <c r="AE897" s="361">
        <v>0.16948952319208299</v>
      </c>
      <c r="AF897" s="373">
        <v>0.16948952319208299</v>
      </c>
      <c r="AG897" s="373">
        <v>0.16948952319208299</v>
      </c>
      <c r="AH897" s="373">
        <v>0.16948952319208299</v>
      </c>
      <c r="AI897" s="356">
        <v>0.16948952319208299</v>
      </c>
      <c r="AJ897" s="1870"/>
      <c r="AK897" s="1870"/>
      <c r="AL897" s="1870"/>
      <c r="AM897" s="1870"/>
      <c r="AN897" s="1871"/>
    </row>
    <row r="898" spans="1:40" outlineLevel="1">
      <c r="A898" s="521">
        <f>ROW()</f>
        <v>898</v>
      </c>
      <c r="B898" s="35"/>
      <c r="C898" s="758"/>
      <c r="D898" s="33" t="s">
        <v>31</v>
      </c>
      <c r="J898" s="361"/>
      <c r="K898" s="373"/>
      <c r="L898" s="373"/>
      <c r="M898" s="373"/>
      <c r="N898" s="356"/>
      <c r="O898" s="361"/>
      <c r="P898" s="373">
        <v>0</v>
      </c>
      <c r="Q898" s="373">
        <v>0</v>
      </c>
      <c r="R898" s="373">
        <v>0</v>
      </c>
      <c r="S898" s="356">
        <v>0</v>
      </c>
      <c r="T898" s="361">
        <v>0</v>
      </c>
      <c r="U898" s="373">
        <v>0</v>
      </c>
      <c r="V898" s="373">
        <v>0</v>
      </c>
      <c r="W898" s="373">
        <v>0</v>
      </c>
      <c r="X898" s="356">
        <v>0</v>
      </c>
      <c r="Y898" s="361">
        <v>0</v>
      </c>
      <c r="Z898" s="373">
        <v>0</v>
      </c>
      <c r="AA898" s="373">
        <v>0</v>
      </c>
      <c r="AB898" s="373">
        <v>0</v>
      </c>
      <c r="AC898" s="373">
        <v>0</v>
      </c>
      <c r="AD898" s="356">
        <v>0</v>
      </c>
      <c r="AE898" s="361">
        <v>0</v>
      </c>
      <c r="AF898" s="373">
        <v>0</v>
      </c>
      <c r="AG898" s="373">
        <v>0</v>
      </c>
      <c r="AH898" s="373">
        <v>0</v>
      </c>
      <c r="AI898" s="356">
        <v>0</v>
      </c>
      <c r="AJ898" s="1870"/>
      <c r="AK898" s="1870"/>
      <c r="AL898" s="1870"/>
      <c r="AM898" s="1870"/>
      <c r="AN898" s="1871"/>
    </row>
    <row r="899" spans="1:40" outlineLevel="1">
      <c r="A899" s="521">
        <f>ROW()</f>
        <v>899</v>
      </c>
      <c r="B899" s="35"/>
      <c r="C899" s="758"/>
      <c r="D899" s="33" t="s">
        <v>32</v>
      </c>
      <c r="J899" s="361"/>
      <c r="K899" s="373"/>
      <c r="L899" s="373"/>
      <c r="M899" s="373"/>
      <c r="N899" s="356"/>
      <c r="O899" s="361"/>
      <c r="P899" s="373">
        <v>1.8842492599084372E-3</v>
      </c>
      <c r="Q899" s="373">
        <v>1.8842492599084372E-3</v>
      </c>
      <c r="R899" s="373">
        <v>1.8842492599084372E-3</v>
      </c>
      <c r="S899" s="356">
        <v>1.8842492599084372E-3</v>
      </c>
      <c r="T899" s="361">
        <v>1.4381687006042206E-3</v>
      </c>
      <c r="U899" s="373">
        <v>2.8763374012084411E-3</v>
      </c>
      <c r="V899" s="373">
        <v>2.8763374012084411E-3</v>
      </c>
      <c r="W899" s="373">
        <v>2.8763374012084411E-3</v>
      </c>
      <c r="X899" s="356">
        <v>2.8763374012084415E-3</v>
      </c>
      <c r="Y899" s="361">
        <v>1.614503202357252E-3</v>
      </c>
      <c r="Z899" s="373">
        <v>3.2290064047145045E-3</v>
      </c>
      <c r="AA899" s="373">
        <v>3.2290064047145045E-3</v>
      </c>
      <c r="AB899" s="373">
        <v>3.2290064047145045E-3</v>
      </c>
      <c r="AC899" s="373">
        <v>3.2290064047145045E-3</v>
      </c>
      <c r="AD899" s="356">
        <v>3.2290064047145045E-3</v>
      </c>
      <c r="AE899" s="361">
        <v>3.52035768480843E-3</v>
      </c>
      <c r="AF899" s="373">
        <v>3.52035768480843E-3</v>
      </c>
      <c r="AG899" s="373">
        <v>3.52035768480843E-3</v>
      </c>
      <c r="AH899" s="373">
        <v>3.52035768480843E-3</v>
      </c>
      <c r="AI899" s="356">
        <v>3.52035768480843E-3</v>
      </c>
      <c r="AJ899" s="1870"/>
      <c r="AK899" s="1870"/>
      <c r="AL899" s="1870"/>
      <c r="AM899" s="1870"/>
      <c r="AN899" s="1871"/>
    </row>
    <row r="900" spans="1:40" outlineLevel="1">
      <c r="A900" s="521">
        <f>ROW()</f>
        <v>900</v>
      </c>
      <c r="B900" s="35"/>
      <c r="C900" s="758"/>
      <c r="D900" s="33" t="s">
        <v>33</v>
      </c>
      <c r="J900" s="361"/>
      <c r="K900" s="373"/>
      <c r="L900" s="373"/>
      <c r="M900" s="373"/>
      <c r="N900" s="356"/>
      <c r="O900" s="361"/>
      <c r="P900" s="373">
        <v>1.9055559772358685E-4</v>
      </c>
      <c r="Q900" s="373">
        <v>1.9055559772358685E-4</v>
      </c>
      <c r="R900" s="373">
        <v>1.9055559772358685E-4</v>
      </c>
      <c r="S900" s="356">
        <v>1.9055559772358685E-4</v>
      </c>
      <c r="T900" s="361">
        <v>0</v>
      </c>
      <c r="U900" s="373">
        <v>0</v>
      </c>
      <c r="V900" s="373">
        <v>0</v>
      </c>
      <c r="W900" s="373">
        <v>0</v>
      </c>
      <c r="X900" s="356">
        <v>0</v>
      </c>
      <c r="Y900" s="361">
        <v>0</v>
      </c>
      <c r="Z900" s="373">
        <v>0</v>
      </c>
      <c r="AA900" s="373">
        <v>0</v>
      </c>
      <c r="AB900" s="373">
        <v>0</v>
      </c>
      <c r="AC900" s="373">
        <v>0</v>
      </c>
      <c r="AD900" s="356">
        <v>0</v>
      </c>
      <c r="AE900" s="361">
        <v>0</v>
      </c>
      <c r="AF900" s="373">
        <v>0</v>
      </c>
      <c r="AG900" s="373">
        <v>0</v>
      </c>
      <c r="AH900" s="373">
        <v>0</v>
      </c>
      <c r="AI900" s="356">
        <v>0</v>
      </c>
      <c r="AJ900" s="1870"/>
      <c r="AK900" s="1870"/>
      <c r="AL900" s="1870"/>
      <c r="AM900" s="1870"/>
      <c r="AN900" s="1871"/>
    </row>
    <row r="901" spans="1:40" outlineLevel="1">
      <c r="A901" s="521">
        <f>ROW()</f>
        <v>901</v>
      </c>
      <c r="B901" s="35"/>
      <c r="C901" s="758"/>
      <c r="D901" s="33" t="s">
        <v>27</v>
      </c>
      <c r="J901" s="361"/>
      <c r="K901" s="373"/>
      <c r="L901" s="373"/>
      <c r="M901" s="373"/>
      <c r="N901" s="356"/>
      <c r="O901" s="361"/>
      <c r="P901" s="373">
        <v>3.2244474171389361E-4</v>
      </c>
      <c r="Q901" s="373">
        <v>3.2244474171389361E-4</v>
      </c>
      <c r="R901" s="373">
        <v>3.2244474171389361E-4</v>
      </c>
      <c r="S901" s="356">
        <v>3.2244474171389361E-4</v>
      </c>
      <c r="T901" s="361">
        <v>0</v>
      </c>
      <c r="U901" s="373">
        <v>0</v>
      </c>
      <c r="V901" s="373">
        <v>0</v>
      </c>
      <c r="W901" s="373">
        <v>0</v>
      </c>
      <c r="X901" s="356">
        <v>0</v>
      </c>
      <c r="Y901" s="361">
        <v>0</v>
      </c>
      <c r="Z901" s="373">
        <v>0</v>
      </c>
      <c r="AA901" s="373">
        <v>0</v>
      </c>
      <c r="AB901" s="373">
        <v>0</v>
      </c>
      <c r="AC901" s="373">
        <v>0</v>
      </c>
      <c r="AD901" s="356">
        <v>0</v>
      </c>
      <c r="AE901" s="361">
        <v>0</v>
      </c>
      <c r="AF901" s="373">
        <v>0</v>
      </c>
      <c r="AG901" s="373">
        <v>0</v>
      </c>
      <c r="AH901" s="373">
        <v>0</v>
      </c>
      <c r="AI901" s="356">
        <v>0</v>
      </c>
      <c r="AJ901" s="1870"/>
      <c r="AK901" s="1870"/>
      <c r="AL901" s="1870"/>
      <c r="AM901" s="1870"/>
      <c r="AN901" s="1871"/>
    </row>
    <row r="902" spans="1:40" outlineLevel="1">
      <c r="A902" s="521">
        <f>ROW()</f>
        <v>902</v>
      </c>
      <c r="B902" s="35"/>
      <c r="C902" s="758"/>
      <c r="D902" s="33" t="s">
        <v>34</v>
      </c>
      <c r="J902" s="361"/>
      <c r="K902" s="373"/>
      <c r="L902" s="373"/>
      <c r="M902" s="373"/>
      <c r="N902" s="356"/>
      <c r="O902" s="361"/>
      <c r="P902" s="373">
        <v>0.78838494393826553</v>
      </c>
      <c r="Q902" s="373">
        <v>0.78838494393826553</v>
      </c>
      <c r="R902" s="373">
        <v>0.78838494393826553</v>
      </c>
      <c r="S902" s="356">
        <v>0.78838494393826553</v>
      </c>
      <c r="T902" s="361">
        <v>0.35572195014825569</v>
      </c>
      <c r="U902" s="373">
        <v>0.71144390029651139</v>
      </c>
      <c r="V902" s="373">
        <v>0.71144390029651128</v>
      </c>
      <c r="W902" s="373">
        <v>0.71144390029651128</v>
      </c>
      <c r="X902" s="356">
        <v>0.71144390029651128</v>
      </c>
      <c r="Y902" s="361">
        <v>0.39933717610586122</v>
      </c>
      <c r="Z902" s="373">
        <v>0.79867435221172245</v>
      </c>
      <c r="AA902" s="373">
        <v>0.79867435221172245</v>
      </c>
      <c r="AB902" s="373">
        <v>0.79867435221172234</v>
      </c>
      <c r="AC902" s="373">
        <v>0.79867435221172234</v>
      </c>
      <c r="AD902" s="356">
        <v>0.79867435221172223</v>
      </c>
      <c r="AE902" s="361">
        <v>0.87073825228802304</v>
      </c>
      <c r="AF902" s="373">
        <v>0.87073825228802304</v>
      </c>
      <c r="AG902" s="373">
        <v>0.87073825228802304</v>
      </c>
      <c r="AH902" s="373">
        <v>0.87073825228802304</v>
      </c>
      <c r="AI902" s="356">
        <v>0.87073825228802304</v>
      </c>
      <c r="AJ902" s="1870"/>
      <c r="AK902" s="1870"/>
      <c r="AL902" s="1870"/>
      <c r="AM902" s="1870"/>
      <c r="AN902" s="1871"/>
    </row>
    <row r="903" spans="1:40" outlineLevel="1">
      <c r="A903" s="521">
        <f>ROW()</f>
        <v>903</v>
      </c>
      <c r="B903" s="35"/>
      <c r="C903" s="758"/>
      <c r="D903" s="33" t="s">
        <v>35</v>
      </c>
      <c r="J903" s="361"/>
      <c r="K903" s="373"/>
      <c r="L903" s="373"/>
      <c r="M903" s="373"/>
      <c r="N903" s="356"/>
      <c r="O903" s="361"/>
      <c r="P903" s="373">
        <v>0</v>
      </c>
      <c r="Q903" s="373">
        <v>0</v>
      </c>
      <c r="R903" s="373">
        <v>0</v>
      </c>
      <c r="S903" s="356">
        <v>0</v>
      </c>
      <c r="T903" s="361">
        <v>0</v>
      </c>
      <c r="U903" s="373">
        <v>0</v>
      </c>
      <c r="V903" s="373">
        <v>0</v>
      </c>
      <c r="W903" s="373">
        <v>0</v>
      </c>
      <c r="X903" s="356">
        <v>0</v>
      </c>
      <c r="Y903" s="361">
        <v>0</v>
      </c>
      <c r="Z903" s="373">
        <v>0</v>
      </c>
      <c r="AA903" s="373">
        <v>0</v>
      </c>
      <c r="AB903" s="373">
        <v>0</v>
      </c>
      <c r="AC903" s="373">
        <v>0</v>
      </c>
      <c r="AD903" s="356">
        <v>0</v>
      </c>
      <c r="AE903" s="361">
        <v>0</v>
      </c>
      <c r="AF903" s="373">
        <v>0</v>
      </c>
      <c r="AG903" s="373">
        <v>0</v>
      </c>
      <c r="AH903" s="373">
        <v>0</v>
      </c>
      <c r="AI903" s="356">
        <v>0</v>
      </c>
      <c r="AJ903" s="1870"/>
      <c r="AK903" s="1870"/>
      <c r="AL903" s="1870"/>
      <c r="AM903" s="1870"/>
      <c r="AN903" s="1871"/>
    </row>
    <row r="904" spans="1:40" outlineLevel="1">
      <c r="A904" s="521">
        <f>ROW()</f>
        <v>904</v>
      </c>
      <c r="B904" s="35"/>
      <c r="C904" s="758"/>
      <c r="D904" s="33" t="s">
        <v>302</v>
      </c>
      <c r="J904" s="361"/>
      <c r="K904" s="373"/>
      <c r="L904" s="373"/>
      <c r="M904" s="373"/>
      <c r="N904" s="356"/>
      <c r="O904" s="361"/>
      <c r="P904" s="373"/>
      <c r="Q904" s="373"/>
      <c r="R904" s="373"/>
      <c r="S904" s="356"/>
      <c r="T904" s="361">
        <v>0</v>
      </c>
      <c r="U904" s="373">
        <v>0</v>
      </c>
      <c r="V904" s="373">
        <v>0</v>
      </c>
      <c r="W904" s="373">
        <v>0</v>
      </c>
      <c r="X904" s="356">
        <v>0</v>
      </c>
      <c r="Y904" s="361">
        <v>0</v>
      </c>
      <c r="Z904" s="373">
        <v>0</v>
      </c>
      <c r="AA904" s="373">
        <v>0</v>
      </c>
      <c r="AB904" s="373">
        <v>0</v>
      </c>
      <c r="AC904" s="373">
        <v>0</v>
      </c>
      <c r="AD904" s="356">
        <v>0</v>
      </c>
      <c r="AE904" s="361">
        <v>0</v>
      </c>
      <c r="AF904" s="373">
        <v>0</v>
      </c>
      <c r="AG904" s="373">
        <v>0</v>
      </c>
      <c r="AH904" s="373">
        <v>0</v>
      </c>
      <c r="AI904" s="356">
        <v>0</v>
      </c>
      <c r="AJ904" s="1870"/>
      <c r="AK904" s="1870"/>
      <c r="AL904" s="1870"/>
      <c r="AM904" s="1870"/>
      <c r="AN904" s="1871"/>
    </row>
    <row r="905" spans="1:40" outlineLevel="1">
      <c r="A905" s="521">
        <f>ROW()</f>
        <v>905</v>
      </c>
      <c r="B905" s="35"/>
      <c r="C905" s="758"/>
      <c r="D905" s="33" t="s">
        <v>36</v>
      </c>
      <c r="J905" s="361"/>
      <c r="K905" s="373"/>
      <c r="L905" s="373"/>
      <c r="M905" s="373"/>
      <c r="N905" s="356"/>
      <c r="O905" s="361"/>
      <c r="P905" s="373">
        <v>0.65926386992027131</v>
      </c>
      <c r="Q905" s="373">
        <v>0.65926386992027131</v>
      </c>
      <c r="R905" s="373">
        <v>0.65926386992027131</v>
      </c>
      <c r="S905" s="356">
        <v>0.65926386992027131</v>
      </c>
      <c r="T905" s="361">
        <v>0</v>
      </c>
      <c r="U905" s="373">
        <v>0</v>
      </c>
      <c r="V905" s="373">
        <v>0</v>
      </c>
      <c r="W905" s="373">
        <v>0</v>
      </c>
      <c r="X905" s="356">
        <v>0</v>
      </c>
      <c r="Y905" s="361">
        <v>0</v>
      </c>
      <c r="Z905" s="373">
        <v>0</v>
      </c>
      <c r="AA905" s="373">
        <v>0</v>
      </c>
      <c r="AB905" s="373">
        <v>0</v>
      </c>
      <c r="AC905" s="373">
        <v>0</v>
      </c>
      <c r="AD905" s="356">
        <v>0</v>
      </c>
      <c r="AE905" s="361">
        <v>0</v>
      </c>
      <c r="AF905" s="373">
        <v>0</v>
      </c>
      <c r="AG905" s="373">
        <v>0</v>
      </c>
      <c r="AH905" s="373">
        <v>0</v>
      </c>
      <c r="AI905" s="356">
        <v>0</v>
      </c>
      <c r="AJ905" s="1870"/>
      <c r="AK905" s="1870"/>
      <c r="AL905" s="1870"/>
      <c r="AM905" s="1870"/>
      <c r="AN905" s="1871"/>
    </row>
    <row r="906" spans="1:40" outlineLevel="1">
      <c r="A906" s="521">
        <f>ROW()</f>
        <v>906</v>
      </c>
      <c r="B906" s="35"/>
      <c r="C906" s="758"/>
      <c r="D906" s="33" t="s">
        <v>583</v>
      </c>
      <c r="J906" s="361"/>
      <c r="K906" s="373"/>
      <c r="L906" s="373"/>
      <c r="M906" s="373"/>
      <c r="N906" s="356"/>
      <c r="O906" s="361"/>
      <c r="P906" s="373"/>
      <c r="Q906" s="373"/>
      <c r="R906" s="373"/>
      <c r="S906" s="356"/>
      <c r="T906" s="361"/>
      <c r="U906" s="373"/>
      <c r="V906" s="373"/>
      <c r="W906" s="373"/>
      <c r="X906" s="356"/>
      <c r="Y906" s="361">
        <v>0</v>
      </c>
      <c r="Z906" s="373">
        <v>0</v>
      </c>
      <c r="AA906" s="373">
        <v>0</v>
      </c>
      <c r="AB906" s="373">
        <v>0</v>
      </c>
      <c r="AC906" s="373">
        <v>0</v>
      </c>
      <c r="AD906" s="356">
        <v>0</v>
      </c>
      <c r="AE906" s="361">
        <v>0</v>
      </c>
      <c r="AF906" s="373">
        <v>0</v>
      </c>
      <c r="AG906" s="373">
        <v>0</v>
      </c>
      <c r="AH906" s="373">
        <v>0</v>
      </c>
      <c r="AI906" s="356">
        <v>0</v>
      </c>
      <c r="AJ906" s="1870"/>
      <c r="AK906" s="1870"/>
      <c r="AL906" s="1870"/>
      <c r="AM906" s="1870"/>
      <c r="AN906" s="1871"/>
    </row>
    <row r="907" spans="1:40" outlineLevel="1">
      <c r="A907" s="521">
        <f>ROW()</f>
        <v>907</v>
      </c>
      <c r="B907" s="35"/>
      <c r="C907" s="758"/>
      <c r="D907" s="33" t="s">
        <v>81</v>
      </c>
      <c r="J907" s="361"/>
      <c r="K907" s="373"/>
      <c r="L907" s="373"/>
      <c r="M907" s="373"/>
      <c r="N907" s="356"/>
      <c r="O907" s="361"/>
      <c r="P907" s="373">
        <v>0</v>
      </c>
      <c r="Q907" s="373">
        <v>0</v>
      </c>
      <c r="R907" s="373">
        <v>0</v>
      </c>
      <c r="S907" s="356">
        <v>0</v>
      </c>
      <c r="T907" s="361">
        <v>0</v>
      </c>
      <c r="U907" s="373">
        <v>0</v>
      </c>
      <c r="V907" s="373">
        <v>0</v>
      </c>
      <c r="W907" s="373">
        <v>0</v>
      </c>
      <c r="X907" s="356">
        <v>0</v>
      </c>
      <c r="Y907" s="361">
        <v>0</v>
      </c>
      <c r="Z907" s="373">
        <v>0</v>
      </c>
      <c r="AA907" s="373">
        <v>0</v>
      </c>
      <c r="AB907" s="373">
        <v>0</v>
      </c>
      <c r="AC907" s="373">
        <v>0</v>
      </c>
      <c r="AD907" s="356">
        <v>0</v>
      </c>
      <c r="AE907" s="361">
        <v>0</v>
      </c>
      <c r="AF907" s="373">
        <v>0</v>
      </c>
      <c r="AG907" s="373">
        <v>0</v>
      </c>
      <c r="AH907" s="373">
        <v>0</v>
      </c>
      <c r="AI907" s="356">
        <v>0</v>
      </c>
      <c r="AJ907" s="1870"/>
      <c r="AK907" s="1870"/>
      <c r="AL907" s="1870"/>
      <c r="AM907" s="1870"/>
      <c r="AN907" s="1871"/>
    </row>
    <row r="908" spans="1:40" outlineLevel="1">
      <c r="A908" s="521">
        <f>ROW()</f>
        <v>908</v>
      </c>
      <c r="B908" s="35"/>
      <c r="C908" s="758"/>
      <c r="D908" s="33" t="s">
        <v>28</v>
      </c>
      <c r="J908" s="361"/>
      <c r="K908" s="373"/>
      <c r="L908" s="373"/>
      <c r="M908" s="373"/>
      <c r="N908" s="356"/>
      <c r="O908" s="361"/>
      <c r="P908" s="373">
        <v>0</v>
      </c>
      <c r="Q908" s="373">
        <v>0</v>
      </c>
      <c r="R908" s="373">
        <v>0</v>
      </c>
      <c r="S908" s="356">
        <v>0</v>
      </c>
      <c r="T908" s="361">
        <v>0</v>
      </c>
      <c r="U908" s="373">
        <v>0</v>
      </c>
      <c r="V908" s="373">
        <v>0</v>
      </c>
      <c r="W908" s="373">
        <v>0</v>
      </c>
      <c r="X908" s="356">
        <v>0</v>
      </c>
      <c r="Y908" s="361">
        <v>0</v>
      </c>
      <c r="Z908" s="373">
        <v>0</v>
      </c>
      <c r="AA908" s="373">
        <v>0</v>
      </c>
      <c r="AB908" s="373">
        <v>0</v>
      </c>
      <c r="AC908" s="373">
        <v>0</v>
      </c>
      <c r="AD908" s="356">
        <v>0</v>
      </c>
      <c r="AE908" s="361">
        <v>0</v>
      </c>
      <c r="AF908" s="373">
        <v>0</v>
      </c>
      <c r="AG908" s="373">
        <v>0</v>
      </c>
      <c r="AH908" s="373">
        <v>0</v>
      </c>
      <c r="AI908" s="356">
        <v>0</v>
      </c>
      <c r="AJ908" s="1870"/>
      <c r="AK908" s="1870"/>
      <c r="AL908" s="1870"/>
      <c r="AM908" s="1870"/>
      <c r="AN908" s="1871"/>
    </row>
    <row r="909" spans="1:40" outlineLevel="1">
      <c r="A909" s="521">
        <f>ROW()</f>
        <v>909</v>
      </c>
      <c r="B909" s="35"/>
      <c r="C909" s="758"/>
      <c r="D909" s="45" t="s">
        <v>443</v>
      </c>
      <c r="E909" s="45"/>
      <c r="F909" s="45"/>
      <c r="G909" s="45"/>
      <c r="H909" s="45"/>
      <c r="I909" s="45"/>
      <c r="J909" s="362"/>
      <c r="K909" s="374"/>
      <c r="L909" s="374"/>
      <c r="M909" s="374"/>
      <c r="N909" s="363"/>
      <c r="O909" s="362"/>
      <c r="P909" s="374">
        <v>0</v>
      </c>
      <c r="Q909" s="374">
        <v>0</v>
      </c>
      <c r="R909" s="374">
        <v>0</v>
      </c>
      <c r="S909" s="363">
        <v>0</v>
      </c>
      <c r="T909" s="362">
        <v>0</v>
      </c>
      <c r="U909" s="374">
        <v>0</v>
      </c>
      <c r="V909" s="374">
        <v>0</v>
      </c>
      <c r="W909" s="374">
        <v>0</v>
      </c>
      <c r="X909" s="363">
        <v>0</v>
      </c>
      <c r="Y909" s="362">
        <v>0</v>
      </c>
      <c r="Z909" s="374">
        <v>0</v>
      </c>
      <c r="AA909" s="374">
        <v>0</v>
      </c>
      <c r="AB909" s="374">
        <v>0</v>
      </c>
      <c r="AC909" s="374">
        <v>0</v>
      </c>
      <c r="AD909" s="363">
        <v>0</v>
      </c>
      <c r="AE909" s="362">
        <v>0</v>
      </c>
      <c r="AF909" s="374">
        <v>0</v>
      </c>
      <c r="AG909" s="374">
        <v>0</v>
      </c>
      <c r="AH909" s="374">
        <v>0</v>
      </c>
      <c r="AI909" s="363">
        <v>0</v>
      </c>
      <c r="AJ909" s="1872"/>
      <c r="AK909" s="1872"/>
      <c r="AL909" s="1872"/>
      <c r="AM909" s="1872"/>
      <c r="AN909" s="1873"/>
    </row>
    <row r="910" spans="1:40" outlineLevel="1">
      <c r="A910" s="521">
        <f>ROW()</f>
        <v>910</v>
      </c>
      <c r="B910" s="35"/>
      <c r="C910" s="758"/>
      <c r="D910" s="33" t="s">
        <v>24</v>
      </c>
      <c r="F910" s="151"/>
      <c r="G910" s="151"/>
      <c r="H910" s="151"/>
      <c r="I910" s="151"/>
      <c r="J910" s="251">
        <f t="shared" ref="J910:AN910" si="945">SUM(J894:J909)</f>
        <v>0</v>
      </c>
      <c r="K910" s="58">
        <f t="shared" si="945"/>
        <v>0</v>
      </c>
      <c r="L910" s="58">
        <f t="shared" si="945"/>
        <v>0</v>
      </c>
      <c r="M910" s="58">
        <f t="shared" si="945"/>
        <v>0</v>
      </c>
      <c r="N910" s="247">
        <f t="shared" si="945"/>
        <v>0</v>
      </c>
      <c r="O910" s="251">
        <f t="shared" si="945"/>
        <v>0</v>
      </c>
      <c r="P910" s="58">
        <f t="shared" si="945"/>
        <v>1.5775807916938263</v>
      </c>
      <c r="Q910" s="58">
        <f t="shared" si="945"/>
        <v>1.5775807916938263</v>
      </c>
      <c r="R910" s="58">
        <f t="shared" si="945"/>
        <v>1.5775807916938263</v>
      </c>
      <c r="S910" s="247">
        <f t="shared" si="945"/>
        <v>1.5775807916938263</v>
      </c>
      <c r="T910" s="251">
        <f t="shared" si="945"/>
        <v>0.42853196526112142</v>
      </c>
      <c r="U910" s="58">
        <f t="shared" si="945"/>
        <v>0.85706393052224283</v>
      </c>
      <c r="V910" s="58">
        <f t="shared" si="945"/>
        <v>0.85706393052224272</v>
      </c>
      <c r="W910" s="58">
        <f t="shared" si="945"/>
        <v>0.85706393052224272</v>
      </c>
      <c r="X910" s="247">
        <f t="shared" si="945"/>
        <v>0.85706393052224272</v>
      </c>
      <c r="Y910" s="251">
        <f t="shared" si="945"/>
        <v>0.4824124459859474</v>
      </c>
      <c r="Z910" s="58">
        <f t="shared" si="945"/>
        <v>0.96482489197189492</v>
      </c>
      <c r="AA910" s="58">
        <f t="shared" si="945"/>
        <v>0.96482489197189492</v>
      </c>
      <c r="AB910" s="58">
        <f t="shared" si="945"/>
        <v>0.96482489197189469</v>
      </c>
      <c r="AC910" s="58">
        <f t="shared" si="945"/>
        <v>0.96482489197189469</v>
      </c>
      <c r="AD910" s="247">
        <f t="shared" si="945"/>
        <v>0.96482489197189469</v>
      </c>
      <c r="AE910" s="251">
        <f t="shared" si="945"/>
        <v>1.051880453996201</v>
      </c>
      <c r="AF910" s="58">
        <f t="shared" si="945"/>
        <v>1.051880453996201</v>
      </c>
      <c r="AG910" s="58">
        <f t="shared" si="945"/>
        <v>1.051880453996201</v>
      </c>
      <c r="AH910" s="58">
        <f t="shared" si="945"/>
        <v>1.051880453996201</v>
      </c>
      <c r="AI910" s="247">
        <f t="shared" si="945"/>
        <v>1.051880453996201</v>
      </c>
      <c r="AJ910" s="58">
        <f t="shared" si="945"/>
        <v>0</v>
      </c>
      <c r="AK910" s="58">
        <f t="shared" si="945"/>
        <v>0</v>
      </c>
      <c r="AL910" s="58">
        <f t="shared" si="945"/>
        <v>0</v>
      </c>
      <c r="AM910" s="58">
        <f t="shared" si="945"/>
        <v>0</v>
      </c>
      <c r="AN910" s="247">
        <f t="shared" si="945"/>
        <v>0</v>
      </c>
    </row>
    <row r="911" spans="1:40" outlineLevel="1">
      <c r="A911" s="521">
        <f>ROW()</f>
        <v>911</v>
      </c>
      <c r="B911" s="35"/>
      <c r="C911" s="756" t="s">
        <v>111</v>
      </c>
      <c r="J911" s="1906" t="str">
        <f>J$731</f>
        <v>Approved 1 (FA1) [m$ 31/12/2023]</v>
      </c>
      <c r="K911" s="1907"/>
      <c r="L911" s="1907"/>
      <c r="M911" s="1907"/>
      <c r="N911" s="1908"/>
      <c r="O911" s="1906" t="str">
        <f t="shared" ref="O911" si="946">O$731</f>
        <v>Approved 2 [m$ 31/12/2023]</v>
      </c>
      <c r="P911" s="1907"/>
      <c r="Q911" s="1907"/>
      <c r="R911" s="1907"/>
      <c r="S911" s="1908"/>
      <c r="T911" s="1906" t="str">
        <f t="shared" ref="T911" si="947">T$731</f>
        <v>Approved 3 [m$ 31/12/2023]</v>
      </c>
      <c r="U911" s="1907"/>
      <c r="V911" s="1907"/>
      <c r="W911" s="1907"/>
      <c r="X911" s="1908"/>
      <c r="Y911" s="1906" t="str">
        <f>IF(Y$731="","",Y$731)</f>
        <v>Approved 4 [m$ 31/12/2023]</v>
      </c>
      <c r="Z911" s="1907"/>
      <c r="AA911" s="1907"/>
      <c r="AB911" s="1907"/>
      <c r="AC911" s="1907"/>
      <c r="AD911" s="1908"/>
      <c r="AE911" s="1413"/>
      <c r="AF911" s="1137"/>
      <c r="AG911" s="1137" t="str">
        <f>IF(AG$731="","",AG$731)</f>
        <v>Approved 5 [m$ 31/12/2023]</v>
      </c>
      <c r="AH911" s="1137"/>
      <c r="AI911" s="1160"/>
      <c r="AJ911" s="1137"/>
      <c r="AK911" s="1137"/>
      <c r="AL911" s="1137"/>
      <c r="AM911" s="1137"/>
      <c r="AN911" s="1160"/>
    </row>
    <row r="912" spans="1:40" outlineLevel="1">
      <c r="A912" s="521">
        <f>ROW()</f>
        <v>912</v>
      </c>
      <c r="B912" s="35"/>
      <c r="C912" s="758"/>
      <c r="D912" s="33" t="s">
        <v>300</v>
      </c>
      <c r="J912" s="228">
        <f t="shared" ref="J912:S912" si="948">J894*$N$43</f>
        <v>0</v>
      </c>
      <c r="K912" s="51">
        <f t="shared" si="948"/>
        <v>0</v>
      </c>
      <c r="L912" s="51">
        <f t="shared" si="948"/>
        <v>0</v>
      </c>
      <c r="M912" s="51">
        <f t="shared" si="948"/>
        <v>0</v>
      </c>
      <c r="N912" s="229">
        <f t="shared" si="948"/>
        <v>0</v>
      </c>
      <c r="O912" s="228">
        <f t="shared" si="948"/>
        <v>0</v>
      </c>
      <c r="P912" s="51">
        <f t="shared" si="948"/>
        <v>9.1322926588307558E-3</v>
      </c>
      <c r="Q912" s="51">
        <f t="shared" si="948"/>
        <v>9.1322926588307558E-3</v>
      </c>
      <c r="R912" s="51">
        <f t="shared" si="948"/>
        <v>9.1322926588307558E-3</v>
      </c>
      <c r="S912" s="229">
        <f t="shared" si="948"/>
        <v>9.1322926588307558E-3</v>
      </c>
      <c r="T912" s="228">
        <f t="shared" ref="T912:X921" si="949">T894*$S$43</f>
        <v>3.0736892770975924E-3</v>
      </c>
      <c r="U912" s="51">
        <f t="shared" si="949"/>
        <v>6.1473785541951848E-3</v>
      </c>
      <c r="V912" s="51">
        <f t="shared" si="949"/>
        <v>6.1473785541951848E-3</v>
      </c>
      <c r="W912" s="51">
        <f t="shared" si="949"/>
        <v>6.1473785541951848E-3</v>
      </c>
      <c r="X912" s="229">
        <f t="shared" si="949"/>
        <v>6.1473785541951839E-3</v>
      </c>
      <c r="Y912" s="228">
        <f t="shared" ref="Y912:AD921" si="950">Y894*$X$43</f>
        <v>4.793235725823514E-3</v>
      </c>
      <c r="Z912" s="51">
        <f t="shared" si="950"/>
        <v>9.5864714516470297E-3</v>
      </c>
      <c r="AA912" s="51">
        <f t="shared" si="950"/>
        <v>9.586471451647028E-3</v>
      </c>
      <c r="AB912" s="51">
        <f t="shared" si="950"/>
        <v>9.586471451647028E-3</v>
      </c>
      <c r="AC912" s="51">
        <f t="shared" si="950"/>
        <v>9.5864714516470263E-3</v>
      </c>
      <c r="AD912" s="229">
        <f t="shared" si="950"/>
        <v>9.586471451647028E-3</v>
      </c>
      <c r="AE912" s="228">
        <f>AE894*$AD$43</f>
        <v>9.5250332628064455E-3</v>
      </c>
      <c r="AF912" s="51">
        <f t="shared" ref="AF912:AI912" si="951">AF894*$AD$43</f>
        <v>9.5250332628064455E-3</v>
      </c>
      <c r="AG912" s="51">
        <f t="shared" si="951"/>
        <v>9.5250332628064455E-3</v>
      </c>
      <c r="AH912" s="51">
        <f t="shared" si="951"/>
        <v>9.5250332628064455E-3</v>
      </c>
      <c r="AI912" s="229">
        <f t="shared" si="951"/>
        <v>9.5250332628064455E-3</v>
      </c>
      <c r="AJ912" s="51">
        <f>AJ894*$AH$43</f>
        <v>0</v>
      </c>
      <c r="AK912" s="51">
        <f t="shared" ref="AK912:AN912" si="952">AK894*$AH$43</f>
        <v>0</v>
      </c>
      <c r="AL912" s="51">
        <f t="shared" si="952"/>
        <v>0</v>
      </c>
      <c r="AM912" s="51">
        <f t="shared" si="952"/>
        <v>0</v>
      </c>
      <c r="AN912" s="229">
        <f t="shared" si="952"/>
        <v>0</v>
      </c>
    </row>
    <row r="913" spans="1:40" outlineLevel="1">
      <c r="A913" s="521">
        <f>ROW()</f>
        <v>913</v>
      </c>
      <c r="B913" s="35"/>
      <c r="C913" s="758"/>
      <c r="D913" s="33" t="s">
        <v>301</v>
      </c>
      <c r="J913" s="228">
        <f t="shared" ref="J913:S913" si="953">J895*$N$43</f>
        <v>0</v>
      </c>
      <c r="K913" s="51">
        <f t="shared" si="953"/>
        <v>0</v>
      </c>
      <c r="L913" s="51">
        <f t="shared" si="953"/>
        <v>0</v>
      </c>
      <c r="M913" s="51">
        <f t="shared" si="953"/>
        <v>0</v>
      </c>
      <c r="N913" s="229">
        <f t="shared" si="953"/>
        <v>0</v>
      </c>
      <c r="O913" s="228">
        <f t="shared" si="953"/>
        <v>0</v>
      </c>
      <c r="P913" s="51">
        <f t="shared" si="953"/>
        <v>0</v>
      </c>
      <c r="Q913" s="51">
        <f t="shared" si="953"/>
        <v>0</v>
      </c>
      <c r="R913" s="51">
        <f t="shared" si="953"/>
        <v>0</v>
      </c>
      <c r="S913" s="229">
        <f t="shared" si="953"/>
        <v>0</v>
      </c>
      <c r="T913" s="228">
        <f t="shared" si="949"/>
        <v>0</v>
      </c>
      <c r="U913" s="51">
        <f t="shared" si="949"/>
        <v>0</v>
      </c>
      <c r="V913" s="51">
        <f t="shared" si="949"/>
        <v>0</v>
      </c>
      <c r="W913" s="51">
        <f t="shared" si="949"/>
        <v>0</v>
      </c>
      <c r="X913" s="229">
        <f t="shared" si="949"/>
        <v>0</v>
      </c>
      <c r="Y913" s="228">
        <f t="shared" si="950"/>
        <v>0</v>
      </c>
      <c r="Z913" s="51">
        <f t="shared" si="950"/>
        <v>0</v>
      </c>
      <c r="AA913" s="51">
        <f t="shared" si="950"/>
        <v>0</v>
      </c>
      <c r="AB913" s="51">
        <f t="shared" si="950"/>
        <v>0</v>
      </c>
      <c r="AC913" s="51">
        <f t="shared" si="950"/>
        <v>0</v>
      </c>
      <c r="AD913" s="229">
        <f t="shared" si="950"/>
        <v>0</v>
      </c>
      <c r="AE913" s="228">
        <f t="shared" ref="AE913:AI913" si="954">AE895*$AD$43</f>
        <v>0</v>
      </c>
      <c r="AF913" s="51">
        <f t="shared" si="954"/>
        <v>0</v>
      </c>
      <c r="AG913" s="51">
        <f t="shared" si="954"/>
        <v>0</v>
      </c>
      <c r="AH913" s="51">
        <f t="shared" si="954"/>
        <v>0</v>
      </c>
      <c r="AI913" s="229">
        <f t="shared" si="954"/>
        <v>0</v>
      </c>
      <c r="AJ913" s="51">
        <f t="shared" ref="AJ913:AN913" si="955">AJ895*$AH$43</f>
        <v>0</v>
      </c>
      <c r="AK913" s="51">
        <f t="shared" si="955"/>
        <v>0</v>
      </c>
      <c r="AL913" s="51">
        <f t="shared" si="955"/>
        <v>0</v>
      </c>
      <c r="AM913" s="51">
        <f t="shared" si="955"/>
        <v>0</v>
      </c>
      <c r="AN913" s="229">
        <f t="shared" si="955"/>
        <v>0</v>
      </c>
    </row>
    <row r="914" spans="1:40" outlineLevel="1">
      <c r="A914" s="521">
        <f>ROW()</f>
        <v>914</v>
      </c>
      <c r="B914" s="35"/>
      <c r="C914" s="758"/>
      <c r="D914" s="33" t="s">
        <v>29</v>
      </c>
      <c r="J914" s="228">
        <f t="shared" ref="J914:S914" si="956">J896*$N$43</f>
        <v>0</v>
      </c>
      <c r="K914" s="51">
        <f t="shared" si="956"/>
        <v>0</v>
      </c>
      <c r="L914" s="51">
        <f t="shared" si="956"/>
        <v>0</v>
      </c>
      <c r="M914" s="51">
        <f t="shared" si="956"/>
        <v>0</v>
      </c>
      <c r="N914" s="229">
        <f t="shared" si="956"/>
        <v>0</v>
      </c>
      <c r="O914" s="228">
        <f t="shared" si="956"/>
        <v>0</v>
      </c>
      <c r="P914" s="51">
        <f t="shared" si="956"/>
        <v>0.15487191004058298</v>
      </c>
      <c r="Q914" s="51">
        <f t="shared" si="956"/>
        <v>0.15487191004058298</v>
      </c>
      <c r="R914" s="51">
        <f t="shared" si="956"/>
        <v>0.15487191004058298</v>
      </c>
      <c r="S914" s="229">
        <f t="shared" si="956"/>
        <v>0.15487191004058298</v>
      </c>
      <c r="T914" s="228">
        <f t="shared" si="949"/>
        <v>0</v>
      </c>
      <c r="U914" s="51">
        <f t="shared" si="949"/>
        <v>0</v>
      </c>
      <c r="V914" s="51">
        <f t="shared" si="949"/>
        <v>0</v>
      </c>
      <c r="W914" s="51">
        <f t="shared" si="949"/>
        <v>0</v>
      </c>
      <c r="X914" s="229">
        <f t="shared" si="949"/>
        <v>0</v>
      </c>
      <c r="Y914" s="228">
        <f t="shared" si="950"/>
        <v>0</v>
      </c>
      <c r="Z914" s="51">
        <f t="shared" si="950"/>
        <v>0</v>
      </c>
      <c r="AA914" s="51">
        <f t="shared" si="950"/>
        <v>0</v>
      </c>
      <c r="AB914" s="51">
        <f t="shared" si="950"/>
        <v>0</v>
      </c>
      <c r="AC914" s="51">
        <f t="shared" si="950"/>
        <v>0</v>
      </c>
      <c r="AD914" s="229">
        <f t="shared" si="950"/>
        <v>0</v>
      </c>
      <c r="AE914" s="228">
        <f t="shared" ref="AE914:AI914" si="957">AE896*$AD$43</f>
        <v>0</v>
      </c>
      <c r="AF914" s="51">
        <f t="shared" si="957"/>
        <v>0</v>
      </c>
      <c r="AG914" s="51">
        <f t="shared" si="957"/>
        <v>0</v>
      </c>
      <c r="AH914" s="51">
        <f t="shared" si="957"/>
        <v>0</v>
      </c>
      <c r="AI914" s="229">
        <f t="shared" si="957"/>
        <v>0</v>
      </c>
      <c r="AJ914" s="51">
        <f t="shared" ref="AJ914:AN914" si="958">AJ896*$AH$43</f>
        <v>0</v>
      </c>
      <c r="AK914" s="51">
        <f t="shared" si="958"/>
        <v>0</v>
      </c>
      <c r="AL914" s="51">
        <f t="shared" si="958"/>
        <v>0</v>
      </c>
      <c r="AM914" s="51">
        <f t="shared" si="958"/>
        <v>0</v>
      </c>
      <c r="AN914" s="229">
        <f t="shared" si="958"/>
        <v>0</v>
      </c>
    </row>
    <row r="915" spans="1:40" outlineLevel="1">
      <c r="A915" s="521">
        <f>ROW()</f>
        <v>915</v>
      </c>
      <c r="B915" s="35"/>
      <c r="C915" s="758"/>
      <c r="D915" s="33" t="s">
        <v>30</v>
      </c>
      <c r="J915" s="228">
        <f t="shared" ref="J915:S915" si="959">J897*$N$43</f>
        <v>0</v>
      </c>
      <c r="K915" s="51">
        <f t="shared" si="959"/>
        <v>0</v>
      </c>
      <c r="L915" s="51">
        <f t="shared" si="959"/>
        <v>0</v>
      </c>
      <c r="M915" s="51">
        <f t="shared" si="959"/>
        <v>0</v>
      </c>
      <c r="N915" s="229">
        <f t="shared" si="959"/>
        <v>0</v>
      </c>
      <c r="O915" s="228">
        <f t="shared" si="959"/>
        <v>0</v>
      </c>
      <c r="P915" s="51">
        <f t="shared" si="959"/>
        <v>4.8884091423025328E-2</v>
      </c>
      <c r="Q915" s="51">
        <f t="shared" si="959"/>
        <v>4.8884091423025328E-2</v>
      </c>
      <c r="R915" s="51">
        <f t="shared" si="959"/>
        <v>4.8884091423025328E-2</v>
      </c>
      <c r="S915" s="229">
        <f t="shared" si="959"/>
        <v>4.8884091423025328E-2</v>
      </c>
      <c r="T915" s="228">
        <f t="shared" si="949"/>
        <v>9.9898080089463659E-2</v>
      </c>
      <c r="U915" s="51">
        <f t="shared" si="949"/>
        <v>0.19979616017892732</v>
      </c>
      <c r="V915" s="51">
        <f t="shared" si="949"/>
        <v>0.19979616017892732</v>
      </c>
      <c r="W915" s="51">
        <f t="shared" si="949"/>
        <v>0.19979616017892732</v>
      </c>
      <c r="X915" s="229">
        <f t="shared" si="949"/>
        <v>0.19979616017892732</v>
      </c>
      <c r="Y915" s="228">
        <f t="shared" si="950"/>
        <v>9.9898080089463631E-2</v>
      </c>
      <c r="Z915" s="51">
        <f t="shared" si="950"/>
        <v>0.19979616017892729</v>
      </c>
      <c r="AA915" s="51">
        <f t="shared" si="950"/>
        <v>0.19979616017892726</v>
      </c>
      <c r="AB915" s="51">
        <f t="shared" si="950"/>
        <v>0.19979616017892726</v>
      </c>
      <c r="AC915" s="51">
        <f t="shared" si="950"/>
        <v>0.19979616017892726</v>
      </c>
      <c r="AD915" s="229">
        <f t="shared" si="950"/>
        <v>0.19979616017892726</v>
      </c>
      <c r="AE915" s="228">
        <f t="shared" ref="AE915:AI915" si="960">AE897*$AD$43</f>
        <v>0.19851569799003868</v>
      </c>
      <c r="AF915" s="51">
        <f t="shared" si="960"/>
        <v>0.19851569799003868</v>
      </c>
      <c r="AG915" s="51">
        <f t="shared" si="960"/>
        <v>0.19851569799003868</v>
      </c>
      <c r="AH915" s="51">
        <f t="shared" si="960"/>
        <v>0.19851569799003868</v>
      </c>
      <c r="AI915" s="229">
        <f t="shared" si="960"/>
        <v>0.19851569799003868</v>
      </c>
      <c r="AJ915" s="51">
        <f t="shared" ref="AJ915:AN915" si="961">AJ897*$AH$43</f>
        <v>0</v>
      </c>
      <c r="AK915" s="51">
        <f t="shared" si="961"/>
        <v>0</v>
      </c>
      <c r="AL915" s="51">
        <f t="shared" si="961"/>
        <v>0</v>
      </c>
      <c r="AM915" s="51">
        <f t="shared" si="961"/>
        <v>0</v>
      </c>
      <c r="AN915" s="229">
        <f t="shared" si="961"/>
        <v>0</v>
      </c>
    </row>
    <row r="916" spans="1:40" outlineLevel="1">
      <c r="A916" s="521">
        <f>ROW()</f>
        <v>916</v>
      </c>
      <c r="B916" s="35"/>
      <c r="C916" s="758"/>
      <c r="D916" s="33" t="s">
        <v>31</v>
      </c>
      <c r="J916" s="228">
        <f t="shared" ref="J916:S916" si="962">J898*$N$43</f>
        <v>0</v>
      </c>
      <c r="K916" s="51">
        <f t="shared" si="962"/>
        <v>0</v>
      </c>
      <c r="L916" s="51">
        <f t="shared" si="962"/>
        <v>0</v>
      </c>
      <c r="M916" s="51">
        <f t="shared" si="962"/>
        <v>0</v>
      </c>
      <c r="N916" s="229">
        <f t="shared" si="962"/>
        <v>0</v>
      </c>
      <c r="O916" s="228">
        <f t="shared" si="962"/>
        <v>0</v>
      </c>
      <c r="P916" s="51">
        <f t="shared" si="962"/>
        <v>0</v>
      </c>
      <c r="Q916" s="51">
        <f t="shared" si="962"/>
        <v>0</v>
      </c>
      <c r="R916" s="51">
        <f t="shared" si="962"/>
        <v>0</v>
      </c>
      <c r="S916" s="229">
        <f t="shared" si="962"/>
        <v>0</v>
      </c>
      <c r="T916" s="228">
        <f t="shared" si="949"/>
        <v>0</v>
      </c>
      <c r="U916" s="51">
        <f t="shared" si="949"/>
        <v>0</v>
      </c>
      <c r="V916" s="51">
        <f t="shared" si="949"/>
        <v>0</v>
      </c>
      <c r="W916" s="51">
        <f t="shared" si="949"/>
        <v>0</v>
      </c>
      <c r="X916" s="229">
        <f t="shared" si="949"/>
        <v>0</v>
      </c>
      <c r="Y916" s="228">
        <f t="shared" si="950"/>
        <v>0</v>
      </c>
      <c r="Z916" s="51">
        <f t="shared" si="950"/>
        <v>0</v>
      </c>
      <c r="AA916" s="51">
        <f t="shared" si="950"/>
        <v>0</v>
      </c>
      <c r="AB916" s="51">
        <f t="shared" si="950"/>
        <v>0</v>
      </c>
      <c r="AC916" s="51">
        <f t="shared" si="950"/>
        <v>0</v>
      </c>
      <c r="AD916" s="229">
        <f t="shared" si="950"/>
        <v>0</v>
      </c>
      <c r="AE916" s="228">
        <f t="shared" ref="AE916:AI916" si="963">AE898*$AD$43</f>
        <v>0</v>
      </c>
      <c r="AF916" s="51">
        <f t="shared" si="963"/>
        <v>0</v>
      </c>
      <c r="AG916" s="51">
        <f t="shared" si="963"/>
        <v>0</v>
      </c>
      <c r="AH916" s="51">
        <f t="shared" si="963"/>
        <v>0</v>
      </c>
      <c r="AI916" s="229">
        <f t="shared" si="963"/>
        <v>0</v>
      </c>
      <c r="AJ916" s="51">
        <f t="shared" ref="AJ916:AN916" si="964">AJ898*$AH$43</f>
        <v>0</v>
      </c>
      <c r="AK916" s="51">
        <f t="shared" si="964"/>
        <v>0</v>
      </c>
      <c r="AL916" s="51">
        <f t="shared" si="964"/>
        <v>0</v>
      </c>
      <c r="AM916" s="51">
        <f t="shared" si="964"/>
        <v>0</v>
      </c>
      <c r="AN916" s="229">
        <f t="shared" si="964"/>
        <v>0</v>
      </c>
    </row>
    <row r="917" spans="1:40" outlineLevel="1">
      <c r="A917" s="521">
        <f>ROW()</f>
        <v>917</v>
      </c>
      <c r="B917" s="35"/>
      <c r="C917" s="758"/>
      <c r="D917" s="33" t="s">
        <v>32</v>
      </c>
      <c r="J917" s="228">
        <f t="shared" ref="J917:S917" si="965">J899*$N$43</f>
        <v>0</v>
      </c>
      <c r="K917" s="51">
        <f t="shared" si="965"/>
        <v>0</v>
      </c>
      <c r="L917" s="51">
        <f t="shared" si="965"/>
        <v>0</v>
      </c>
      <c r="M917" s="51">
        <f t="shared" si="965"/>
        <v>0</v>
      </c>
      <c r="N917" s="229">
        <f t="shared" si="965"/>
        <v>0</v>
      </c>
      <c r="O917" s="228">
        <f t="shared" si="965"/>
        <v>0</v>
      </c>
      <c r="P917" s="51">
        <f t="shared" si="965"/>
        <v>3.1452970982245964E-3</v>
      </c>
      <c r="Q917" s="51">
        <f t="shared" si="965"/>
        <v>3.1452970982245964E-3</v>
      </c>
      <c r="R917" s="51">
        <f t="shared" si="965"/>
        <v>3.1452970982245964E-3</v>
      </c>
      <c r="S917" s="229">
        <f t="shared" si="965"/>
        <v>3.1452970982245964E-3</v>
      </c>
      <c r="T917" s="228">
        <f t="shared" si="949"/>
        <v>2.0749186576092733E-3</v>
      </c>
      <c r="U917" s="51">
        <f t="shared" si="949"/>
        <v>4.1498373152185465E-3</v>
      </c>
      <c r="V917" s="51">
        <f t="shared" si="949"/>
        <v>4.1498373152185465E-3</v>
      </c>
      <c r="W917" s="51">
        <f t="shared" si="949"/>
        <v>4.1498373152185465E-3</v>
      </c>
      <c r="X917" s="229">
        <f t="shared" si="949"/>
        <v>4.1498373152185465E-3</v>
      </c>
      <c r="Y917" s="228">
        <f t="shared" si="950"/>
        <v>2.0749186576092728E-3</v>
      </c>
      <c r="Z917" s="51">
        <f t="shared" si="950"/>
        <v>4.1498373152185457E-3</v>
      </c>
      <c r="AA917" s="51">
        <f t="shared" si="950"/>
        <v>4.1498373152185457E-3</v>
      </c>
      <c r="AB917" s="51">
        <f t="shared" si="950"/>
        <v>4.1498373152185457E-3</v>
      </c>
      <c r="AC917" s="51">
        <f t="shared" si="950"/>
        <v>4.1498373152185457E-3</v>
      </c>
      <c r="AD917" s="229">
        <f t="shared" si="950"/>
        <v>4.1498373152185457E-3</v>
      </c>
      <c r="AE917" s="228">
        <f t="shared" ref="AE917:AI917" si="966">AE899*$AD$43</f>
        <v>4.1232416600897361E-3</v>
      </c>
      <c r="AF917" s="51">
        <f t="shared" si="966"/>
        <v>4.1232416600897361E-3</v>
      </c>
      <c r="AG917" s="51">
        <f t="shared" si="966"/>
        <v>4.1232416600897361E-3</v>
      </c>
      <c r="AH917" s="51">
        <f t="shared" si="966"/>
        <v>4.1232416600897361E-3</v>
      </c>
      <c r="AI917" s="229">
        <f t="shared" si="966"/>
        <v>4.1232416600897361E-3</v>
      </c>
      <c r="AJ917" s="51">
        <f t="shared" ref="AJ917:AN917" si="967">AJ899*$AH$43</f>
        <v>0</v>
      </c>
      <c r="AK917" s="51">
        <f t="shared" si="967"/>
        <v>0</v>
      </c>
      <c r="AL917" s="51">
        <f t="shared" si="967"/>
        <v>0</v>
      </c>
      <c r="AM917" s="51">
        <f t="shared" si="967"/>
        <v>0</v>
      </c>
      <c r="AN917" s="229">
        <f t="shared" si="967"/>
        <v>0</v>
      </c>
    </row>
    <row r="918" spans="1:40" outlineLevel="1">
      <c r="A918" s="521">
        <f>ROW()</f>
        <v>918</v>
      </c>
      <c r="B918" s="35"/>
      <c r="C918" s="758"/>
      <c r="D918" s="33" t="s">
        <v>33</v>
      </c>
      <c r="J918" s="228">
        <f t="shared" ref="J918:S918" si="968">J900*$N$43</f>
        <v>0</v>
      </c>
      <c r="K918" s="51">
        <f t="shared" si="968"/>
        <v>0</v>
      </c>
      <c r="L918" s="51">
        <f t="shared" si="968"/>
        <v>0</v>
      </c>
      <c r="M918" s="51">
        <f t="shared" si="968"/>
        <v>0</v>
      </c>
      <c r="N918" s="229">
        <f t="shared" si="968"/>
        <v>0</v>
      </c>
      <c r="O918" s="228">
        <f t="shared" si="968"/>
        <v>0</v>
      </c>
      <c r="P918" s="51">
        <f t="shared" si="968"/>
        <v>3.1808634946714861E-4</v>
      </c>
      <c r="Q918" s="51">
        <f t="shared" si="968"/>
        <v>3.1808634946714861E-4</v>
      </c>
      <c r="R918" s="51">
        <f t="shared" si="968"/>
        <v>3.1808634946714861E-4</v>
      </c>
      <c r="S918" s="229">
        <f t="shared" si="968"/>
        <v>3.1808634946714861E-4</v>
      </c>
      <c r="T918" s="228">
        <f t="shared" si="949"/>
        <v>0</v>
      </c>
      <c r="U918" s="51">
        <f t="shared" si="949"/>
        <v>0</v>
      </c>
      <c r="V918" s="51">
        <f t="shared" si="949"/>
        <v>0</v>
      </c>
      <c r="W918" s="51">
        <f t="shared" si="949"/>
        <v>0</v>
      </c>
      <c r="X918" s="229">
        <f t="shared" si="949"/>
        <v>0</v>
      </c>
      <c r="Y918" s="228">
        <f t="shared" si="950"/>
        <v>0</v>
      </c>
      <c r="Z918" s="51">
        <f t="shared" si="950"/>
        <v>0</v>
      </c>
      <c r="AA918" s="51">
        <f t="shared" si="950"/>
        <v>0</v>
      </c>
      <c r="AB918" s="51">
        <f t="shared" si="950"/>
        <v>0</v>
      </c>
      <c r="AC918" s="51">
        <f t="shared" si="950"/>
        <v>0</v>
      </c>
      <c r="AD918" s="229">
        <f t="shared" si="950"/>
        <v>0</v>
      </c>
      <c r="AE918" s="228">
        <f t="shared" ref="AE918:AI918" si="969">AE900*$AD$43</f>
        <v>0</v>
      </c>
      <c r="AF918" s="51">
        <f t="shared" si="969"/>
        <v>0</v>
      </c>
      <c r="AG918" s="51">
        <f t="shared" si="969"/>
        <v>0</v>
      </c>
      <c r="AH918" s="51">
        <f t="shared" si="969"/>
        <v>0</v>
      </c>
      <c r="AI918" s="229">
        <f t="shared" si="969"/>
        <v>0</v>
      </c>
      <c r="AJ918" s="51">
        <f t="shared" ref="AJ918:AN918" si="970">AJ900*$AH$43</f>
        <v>0</v>
      </c>
      <c r="AK918" s="51">
        <f t="shared" si="970"/>
        <v>0</v>
      </c>
      <c r="AL918" s="51">
        <f t="shared" si="970"/>
        <v>0</v>
      </c>
      <c r="AM918" s="51">
        <f t="shared" si="970"/>
        <v>0</v>
      </c>
      <c r="AN918" s="229">
        <f t="shared" si="970"/>
        <v>0</v>
      </c>
    </row>
    <row r="919" spans="1:40" outlineLevel="1">
      <c r="A919" s="521">
        <f>ROW()</f>
        <v>919</v>
      </c>
      <c r="B919" s="35"/>
      <c r="C919" s="758"/>
      <c r="D919" s="33" t="s">
        <v>27</v>
      </c>
      <c r="J919" s="228">
        <f t="shared" ref="J919:S919" si="971">J901*$N$43</f>
        <v>0</v>
      </c>
      <c r="K919" s="51">
        <f t="shared" si="971"/>
        <v>0</v>
      </c>
      <c r="L919" s="51">
        <f t="shared" si="971"/>
        <v>0</v>
      </c>
      <c r="M919" s="51">
        <f t="shared" si="971"/>
        <v>0</v>
      </c>
      <c r="N919" s="229">
        <f t="shared" si="971"/>
        <v>0</v>
      </c>
      <c r="O919" s="228">
        <f t="shared" si="971"/>
        <v>0</v>
      </c>
      <c r="P919" s="51">
        <f t="shared" si="971"/>
        <v>5.3824328448974534E-4</v>
      </c>
      <c r="Q919" s="51">
        <f t="shared" si="971"/>
        <v>5.3824328448974534E-4</v>
      </c>
      <c r="R919" s="51">
        <f t="shared" si="971"/>
        <v>5.3824328448974534E-4</v>
      </c>
      <c r="S919" s="229">
        <f t="shared" si="971"/>
        <v>5.3824328448974534E-4</v>
      </c>
      <c r="T919" s="228">
        <f t="shared" si="949"/>
        <v>0</v>
      </c>
      <c r="U919" s="51">
        <f t="shared" si="949"/>
        <v>0</v>
      </c>
      <c r="V919" s="51">
        <f t="shared" si="949"/>
        <v>0</v>
      </c>
      <c r="W919" s="51">
        <f t="shared" si="949"/>
        <v>0</v>
      </c>
      <c r="X919" s="229">
        <f t="shared" si="949"/>
        <v>0</v>
      </c>
      <c r="Y919" s="228">
        <f t="shared" si="950"/>
        <v>0</v>
      </c>
      <c r="Z919" s="51">
        <f t="shared" si="950"/>
        <v>0</v>
      </c>
      <c r="AA919" s="51">
        <f t="shared" si="950"/>
        <v>0</v>
      </c>
      <c r="AB919" s="51">
        <f t="shared" si="950"/>
        <v>0</v>
      </c>
      <c r="AC919" s="51">
        <f t="shared" si="950"/>
        <v>0</v>
      </c>
      <c r="AD919" s="229">
        <f t="shared" si="950"/>
        <v>0</v>
      </c>
      <c r="AE919" s="228">
        <f t="shared" ref="AE919:AI919" si="972">AE901*$AD$43</f>
        <v>0</v>
      </c>
      <c r="AF919" s="51">
        <f t="shared" si="972"/>
        <v>0</v>
      </c>
      <c r="AG919" s="51">
        <f t="shared" si="972"/>
        <v>0</v>
      </c>
      <c r="AH919" s="51">
        <f t="shared" si="972"/>
        <v>0</v>
      </c>
      <c r="AI919" s="229">
        <f t="shared" si="972"/>
        <v>0</v>
      </c>
      <c r="AJ919" s="51">
        <f t="shared" ref="AJ919:AN919" si="973">AJ901*$AH$43</f>
        <v>0</v>
      </c>
      <c r="AK919" s="51">
        <f t="shared" si="973"/>
        <v>0</v>
      </c>
      <c r="AL919" s="51">
        <f t="shared" si="973"/>
        <v>0</v>
      </c>
      <c r="AM919" s="51">
        <f t="shared" si="973"/>
        <v>0</v>
      </c>
      <c r="AN919" s="229">
        <f t="shared" si="973"/>
        <v>0</v>
      </c>
    </row>
    <row r="920" spans="1:40" outlineLevel="1">
      <c r="A920" s="521">
        <f>ROW()</f>
        <v>920</v>
      </c>
      <c r="B920" s="35"/>
      <c r="C920" s="758"/>
      <c r="D920" s="33" t="s">
        <v>34</v>
      </c>
      <c r="J920" s="228">
        <f t="shared" ref="J920:S920" si="974">J902*$N$43</f>
        <v>0</v>
      </c>
      <c r="K920" s="51">
        <f t="shared" si="974"/>
        <v>0</v>
      </c>
      <c r="L920" s="51">
        <f t="shared" si="974"/>
        <v>0</v>
      </c>
      <c r="M920" s="51">
        <f t="shared" si="974"/>
        <v>0</v>
      </c>
      <c r="N920" s="229">
        <f t="shared" si="974"/>
        <v>0</v>
      </c>
      <c r="O920" s="228">
        <f t="shared" si="974"/>
        <v>0</v>
      </c>
      <c r="P920" s="51">
        <f t="shared" si="974"/>
        <v>1.3160174342185949</v>
      </c>
      <c r="Q920" s="51">
        <f t="shared" si="974"/>
        <v>1.3160174342185949</v>
      </c>
      <c r="R920" s="51">
        <f t="shared" si="974"/>
        <v>1.3160174342185949</v>
      </c>
      <c r="S920" s="229">
        <f t="shared" si="974"/>
        <v>1.3160174342185949</v>
      </c>
      <c r="T920" s="228">
        <f t="shared" si="949"/>
        <v>0.51321803274794853</v>
      </c>
      <c r="U920" s="51">
        <f t="shared" si="949"/>
        <v>1.0264360654958971</v>
      </c>
      <c r="V920" s="51">
        <f t="shared" si="949"/>
        <v>1.0264360654958971</v>
      </c>
      <c r="W920" s="51">
        <f t="shared" si="949"/>
        <v>1.0264360654958971</v>
      </c>
      <c r="X920" s="229">
        <f t="shared" si="949"/>
        <v>1.0264360654958971</v>
      </c>
      <c r="Y920" s="228">
        <f t="shared" si="950"/>
        <v>0.51321803274794808</v>
      </c>
      <c r="Z920" s="51">
        <f t="shared" si="950"/>
        <v>1.0264360654958962</v>
      </c>
      <c r="AA920" s="51">
        <f t="shared" si="950"/>
        <v>1.0264360654958962</v>
      </c>
      <c r="AB920" s="51">
        <f t="shared" si="950"/>
        <v>1.0264360654958962</v>
      </c>
      <c r="AC920" s="51">
        <f t="shared" si="950"/>
        <v>1.0264360654958962</v>
      </c>
      <c r="AD920" s="229">
        <f t="shared" si="950"/>
        <v>1.0264360654958959</v>
      </c>
      <c r="AE920" s="228">
        <f t="shared" ref="AE920:AI920" si="975">AE902*$AD$43</f>
        <v>1.0198577980757308</v>
      </c>
      <c r="AF920" s="51">
        <f t="shared" si="975"/>
        <v>1.0198577980757308</v>
      </c>
      <c r="AG920" s="51">
        <f t="shared" si="975"/>
        <v>1.0198577980757308</v>
      </c>
      <c r="AH920" s="51">
        <f t="shared" si="975"/>
        <v>1.0198577980757308</v>
      </c>
      <c r="AI920" s="229">
        <f t="shared" si="975"/>
        <v>1.0198577980757308</v>
      </c>
      <c r="AJ920" s="51">
        <f t="shared" ref="AJ920:AN920" si="976">AJ902*$AH$43</f>
        <v>0</v>
      </c>
      <c r="AK920" s="51">
        <f t="shared" si="976"/>
        <v>0</v>
      </c>
      <c r="AL920" s="51">
        <f t="shared" si="976"/>
        <v>0</v>
      </c>
      <c r="AM920" s="51">
        <f t="shared" si="976"/>
        <v>0</v>
      </c>
      <c r="AN920" s="229">
        <f t="shared" si="976"/>
        <v>0</v>
      </c>
    </row>
    <row r="921" spans="1:40" outlineLevel="1">
      <c r="A921" s="521">
        <f>ROW()</f>
        <v>921</v>
      </c>
      <c r="B921" s="35"/>
      <c r="C921" s="758"/>
      <c r="D921" s="33" t="s">
        <v>35</v>
      </c>
      <c r="J921" s="228">
        <f t="shared" ref="J921:S921" si="977">J903*$N$43</f>
        <v>0</v>
      </c>
      <c r="K921" s="51">
        <f t="shared" si="977"/>
        <v>0</v>
      </c>
      <c r="L921" s="51">
        <f t="shared" si="977"/>
        <v>0</v>
      </c>
      <c r="M921" s="51">
        <f t="shared" si="977"/>
        <v>0</v>
      </c>
      <c r="N921" s="229">
        <f t="shared" si="977"/>
        <v>0</v>
      </c>
      <c r="O921" s="228">
        <f t="shared" si="977"/>
        <v>0</v>
      </c>
      <c r="P921" s="51">
        <f t="shared" si="977"/>
        <v>0</v>
      </c>
      <c r="Q921" s="51">
        <f t="shared" si="977"/>
        <v>0</v>
      </c>
      <c r="R921" s="51">
        <f t="shared" si="977"/>
        <v>0</v>
      </c>
      <c r="S921" s="229">
        <f t="shared" si="977"/>
        <v>0</v>
      </c>
      <c r="T921" s="228">
        <f t="shared" si="949"/>
        <v>0</v>
      </c>
      <c r="U921" s="51">
        <f t="shared" si="949"/>
        <v>0</v>
      </c>
      <c r="V921" s="51">
        <f t="shared" si="949"/>
        <v>0</v>
      </c>
      <c r="W921" s="51">
        <f t="shared" si="949"/>
        <v>0</v>
      </c>
      <c r="X921" s="229">
        <f t="shared" si="949"/>
        <v>0</v>
      </c>
      <c r="Y921" s="228">
        <f t="shared" si="950"/>
        <v>0</v>
      </c>
      <c r="Z921" s="51">
        <f t="shared" si="950"/>
        <v>0</v>
      </c>
      <c r="AA921" s="51">
        <f t="shared" si="950"/>
        <v>0</v>
      </c>
      <c r="AB921" s="51">
        <f t="shared" si="950"/>
        <v>0</v>
      </c>
      <c r="AC921" s="51">
        <f t="shared" si="950"/>
        <v>0</v>
      </c>
      <c r="AD921" s="229">
        <f t="shared" si="950"/>
        <v>0</v>
      </c>
      <c r="AE921" s="228">
        <f t="shared" ref="AE921:AI921" si="978">AE903*$AD$43</f>
        <v>0</v>
      </c>
      <c r="AF921" s="51">
        <f t="shared" si="978"/>
        <v>0</v>
      </c>
      <c r="AG921" s="51">
        <f t="shared" si="978"/>
        <v>0</v>
      </c>
      <c r="AH921" s="51">
        <f t="shared" si="978"/>
        <v>0</v>
      </c>
      <c r="AI921" s="229">
        <f t="shared" si="978"/>
        <v>0</v>
      </c>
      <c r="AJ921" s="51">
        <f t="shared" ref="AJ921:AN921" si="979">AJ903*$AH$43</f>
        <v>0</v>
      </c>
      <c r="AK921" s="51">
        <f t="shared" si="979"/>
        <v>0</v>
      </c>
      <c r="AL921" s="51">
        <f t="shared" si="979"/>
        <v>0</v>
      </c>
      <c r="AM921" s="51">
        <f t="shared" si="979"/>
        <v>0</v>
      </c>
      <c r="AN921" s="229">
        <f t="shared" si="979"/>
        <v>0</v>
      </c>
    </row>
    <row r="922" spans="1:40" outlineLevel="1">
      <c r="A922" s="521">
        <f>ROW()</f>
        <v>922</v>
      </c>
      <c r="B922" s="35"/>
      <c r="C922" s="758"/>
      <c r="D922" s="33" t="s">
        <v>302</v>
      </c>
      <c r="J922" s="228">
        <f t="shared" ref="J922:S922" si="980">J904*$N$43</f>
        <v>0</v>
      </c>
      <c r="K922" s="51">
        <f t="shared" si="980"/>
        <v>0</v>
      </c>
      <c r="L922" s="51">
        <f t="shared" si="980"/>
        <v>0</v>
      </c>
      <c r="M922" s="51">
        <f t="shared" si="980"/>
        <v>0</v>
      </c>
      <c r="N922" s="229">
        <f t="shared" si="980"/>
        <v>0</v>
      </c>
      <c r="O922" s="228">
        <f t="shared" si="980"/>
        <v>0</v>
      </c>
      <c r="P922" s="51">
        <f t="shared" si="980"/>
        <v>0</v>
      </c>
      <c r="Q922" s="51">
        <f t="shared" si="980"/>
        <v>0</v>
      </c>
      <c r="R922" s="51">
        <f t="shared" si="980"/>
        <v>0</v>
      </c>
      <c r="S922" s="229">
        <f t="shared" si="980"/>
        <v>0</v>
      </c>
      <c r="T922" s="228">
        <f t="shared" ref="T922:X927" si="981">T904*$S$43</f>
        <v>0</v>
      </c>
      <c r="U922" s="51">
        <f t="shared" si="981"/>
        <v>0</v>
      </c>
      <c r="V922" s="51">
        <f t="shared" si="981"/>
        <v>0</v>
      </c>
      <c r="W922" s="51">
        <f t="shared" si="981"/>
        <v>0</v>
      </c>
      <c r="X922" s="229">
        <f t="shared" si="981"/>
        <v>0</v>
      </c>
      <c r="Y922" s="228">
        <f t="shared" ref="Y922:AD927" si="982">Y904*$X$43</f>
        <v>0</v>
      </c>
      <c r="Z922" s="51">
        <f t="shared" si="982"/>
        <v>0</v>
      </c>
      <c r="AA922" s="51">
        <f t="shared" si="982"/>
        <v>0</v>
      </c>
      <c r="AB922" s="51">
        <f t="shared" si="982"/>
        <v>0</v>
      </c>
      <c r="AC922" s="51">
        <f t="shared" si="982"/>
        <v>0</v>
      </c>
      <c r="AD922" s="229">
        <f t="shared" si="982"/>
        <v>0</v>
      </c>
      <c r="AE922" s="228">
        <f t="shared" ref="AE922:AI922" si="983">AE904*$AD$43</f>
        <v>0</v>
      </c>
      <c r="AF922" s="51">
        <f t="shared" si="983"/>
        <v>0</v>
      </c>
      <c r="AG922" s="51">
        <f t="shared" si="983"/>
        <v>0</v>
      </c>
      <c r="AH922" s="51">
        <f t="shared" si="983"/>
        <v>0</v>
      </c>
      <c r="AI922" s="229">
        <f t="shared" si="983"/>
        <v>0</v>
      </c>
      <c r="AJ922" s="51">
        <f t="shared" ref="AJ922:AN922" si="984">AJ904*$AH$43</f>
        <v>0</v>
      </c>
      <c r="AK922" s="51">
        <f t="shared" si="984"/>
        <v>0</v>
      </c>
      <c r="AL922" s="51">
        <f t="shared" si="984"/>
        <v>0</v>
      </c>
      <c r="AM922" s="51">
        <f t="shared" si="984"/>
        <v>0</v>
      </c>
      <c r="AN922" s="229">
        <f t="shared" si="984"/>
        <v>0</v>
      </c>
    </row>
    <row r="923" spans="1:40" outlineLevel="1">
      <c r="A923" s="521">
        <f>ROW()</f>
        <v>923</v>
      </c>
      <c r="B923" s="35"/>
      <c r="C923" s="758"/>
      <c r="D923" s="33" t="s">
        <v>36</v>
      </c>
      <c r="J923" s="228">
        <f t="shared" ref="J923:S923" si="985">J905*$N$43</f>
        <v>0</v>
      </c>
      <c r="K923" s="51">
        <f t="shared" si="985"/>
        <v>0</v>
      </c>
      <c r="L923" s="51">
        <f t="shared" si="985"/>
        <v>0</v>
      </c>
      <c r="M923" s="51">
        <f t="shared" si="985"/>
        <v>0</v>
      </c>
      <c r="N923" s="229">
        <f t="shared" si="985"/>
        <v>0</v>
      </c>
      <c r="O923" s="228">
        <f t="shared" si="985"/>
        <v>0</v>
      </c>
      <c r="P923" s="51">
        <f t="shared" si="985"/>
        <v>1.1004811205951119</v>
      </c>
      <c r="Q923" s="51">
        <f t="shared" si="985"/>
        <v>1.1004811205951119</v>
      </c>
      <c r="R923" s="51">
        <f t="shared" si="985"/>
        <v>1.1004811205951119</v>
      </c>
      <c r="S923" s="229">
        <f t="shared" si="985"/>
        <v>1.1004811205951119</v>
      </c>
      <c r="T923" s="228">
        <f t="shared" si="981"/>
        <v>0</v>
      </c>
      <c r="U923" s="51">
        <f t="shared" si="981"/>
        <v>0</v>
      </c>
      <c r="V923" s="51">
        <f t="shared" si="981"/>
        <v>0</v>
      </c>
      <c r="W923" s="51">
        <f t="shared" si="981"/>
        <v>0</v>
      </c>
      <c r="X923" s="229">
        <f t="shared" si="981"/>
        <v>0</v>
      </c>
      <c r="Y923" s="228">
        <f t="shared" si="982"/>
        <v>0</v>
      </c>
      <c r="Z923" s="51">
        <f t="shared" si="982"/>
        <v>0</v>
      </c>
      <c r="AA923" s="51">
        <f t="shared" si="982"/>
        <v>0</v>
      </c>
      <c r="AB923" s="51">
        <f t="shared" si="982"/>
        <v>0</v>
      </c>
      <c r="AC923" s="51">
        <f t="shared" si="982"/>
        <v>0</v>
      </c>
      <c r="AD923" s="229">
        <f t="shared" si="982"/>
        <v>0</v>
      </c>
      <c r="AE923" s="228">
        <f t="shared" ref="AE923:AI923" si="986">AE905*$AD$43</f>
        <v>0</v>
      </c>
      <c r="AF923" s="51">
        <f t="shared" si="986"/>
        <v>0</v>
      </c>
      <c r="AG923" s="51">
        <f t="shared" si="986"/>
        <v>0</v>
      </c>
      <c r="AH923" s="51">
        <f t="shared" si="986"/>
        <v>0</v>
      </c>
      <c r="AI923" s="229">
        <f t="shared" si="986"/>
        <v>0</v>
      </c>
      <c r="AJ923" s="51">
        <f t="shared" ref="AJ923:AN923" si="987">AJ905*$AH$43</f>
        <v>0</v>
      </c>
      <c r="AK923" s="51">
        <f t="shared" si="987"/>
        <v>0</v>
      </c>
      <c r="AL923" s="51">
        <f t="shared" si="987"/>
        <v>0</v>
      </c>
      <c r="AM923" s="51">
        <f t="shared" si="987"/>
        <v>0</v>
      </c>
      <c r="AN923" s="229">
        <f t="shared" si="987"/>
        <v>0</v>
      </c>
    </row>
    <row r="924" spans="1:40" outlineLevel="1">
      <c r="A924" s="521">
        <f>ROW()</f>
        <v>924</v>
      </c>
      <c r="B924" s="35"/>
      <c r="C924" s="758"/>
      <c r="D924" s="33" t="s">
        <v>583</v>
      </c>
      <c r="J924" s="228">
        <f t="shared" ref="J924:S924" si="988">J906*$N$43</f>
        <v>0</v>
      </c>
      <c r="K924" s="51">
        <f t="shared" si="988"/>
        <v>0</v>
      </c>
      <c r="L924" s="51">
        <f t="shared" si="988"/>
        <v>0</v>
      </c>
      <c r="M924" s="51">
        <f t="shared" si="988"/>
        <v>0</v>
      </c>
      <c r="N924" s="229">
        <f t="shared" si="988"/>
        <v>0</v>
      </c>
      <c r="O924" s="228">
        <f t="shared" si="988"/>
        <v>0</v>
      </c>
      <c r="P924" s="51">
        <f t="shared" si="988"/>
        <v>0</v>
      </c>
      <c r="Q924" s="51">
        <f t="shared" si="988"/>
        <v>0</v>
      </c>
      <c r="R924" s="51">
        <f t="shared" si="988"/>
        <v>0</v>
      </c>
      <c r="S924" s="229">
        <f t="shared" si="988"/>
        <v>0</v>
      </c>
      <c r="T924" s="228">
        <f t="shared" si="981"/>
        <v>0</v>
      </c>
      <c r="U924" s="51">
        <f t="shared" si="981"/>
        <v>0</v>
      </c>
      <c r="V924" s="51">
        <f t="shared" si="981"/>
        <v>0</v>
      </c>
      <c r="W924" s="51">
        <f t="shared" si="981"/>
        <v>0</v>
      </c>
      <c r="X924" s="229">
        <f t="shared" si="981"/>
        <v>0</v>
      </c>
      <c r="Y924" s="228">
        <f t="shared" si="982"/>
        <v>0</v>
      </c>
      <c r="Z924" s="51">
        <f t="shared" si="982"/>
        <v>0</v>
      </c>
      <c r="AA924" s="51">
        <f t="shared" si="982"/>
        <v>0</v>
      </c>
      <c r="AB924" s="51">
        <f t="shared" si="982"/>
        <v>0</v>
      </c>
      <c r="AC924" s="51">
        <f t="shared" si="982"/>
        <v>0</v>
      </c>
      <c r="AD924" s="229">
        <f t="shared" si="982"/>
        <v>0</v>
      </c>
      <c r="AE924" s="228">
        <f t="shared" ref="AE924:AI924" si="989">AE906*$AD$43</f>
        <v>0</v>
      </c>
      <c r="AF924" s="51">
        <f t="shared" si="989"/>
        <v>0</v>
      </c>
      <c r="AG924" s="51">
        <f t="shared" si="989"/>
        <v>0</v>
      </c>
      <c r="AH924" s="51">
        <f t="shared" si="989"/>
        <v>0</v>
      </c>
      <c r="AI924" s="229">
        <f t="shared" si="989"/>
        <v>0</v>
      </c>
      <c r="AJ924" s="51">
        <f t="shared" ref="AJ924:AN924" si="990">AJ906*$AH$43</f>
        <v>0</v>
      </c>
      <c r="AK924" s="51">
        <f t="shared" si="990"/>
        <v>0</v>
      </c>
      <c r="AL924" s="51">
        <f t="shared" si="990"/>
        <v>0</v>
      </c>
      <c r="AM924" s="51">
        <f t="shared" si="990"/>
        <v>0</v>
      </c>
      <c r="AN924" s="229">
        <f t="shared" si="990"/>
        <v>0</v>
      </c>
    </row>
    <row r="925" spans="1:40" outlineLevel="1">
      <c r="A925" s="521">
        <f>ROW()</f>
        <v>925</v>
      </c>
      <c r="B925" s="35"/>
      <c r="C925" s="758"/>
      <c r="D925" s="33" t="s">
        <v>81</v>
      </c>
      <c r="J925" s="228">
        <f t="shared" ref="J925:S925" si="991">J907*$N$43</f>
        <v>0</v>
      </c>
      <c r="K925" s="51">
        <f t="shared" si="991"/>
        <v>0</v>
      </c>
      <c r="L925" s="51">
        <f t="shared" si="991"/>
        <v>0</v>
      </c>
      <c r="M925" s="51">
        <f t="shared" si="991"/>
        <v>0</v>
      </c>
      <c r="N925" s="229">
        <f t="shared" si="991"/>
        <v>0</v>
      </c>
      <c r="O925" s="228">
        <f t="shared" si="991"/>
        <v>0</v>
      </c>
      <c r="P925" s="51">
        <f t="shared" si="991"/>
        <v>0</v>
      </c>
      <c r="Q925" s="51">
        <f t="shared" si="991"/>
        <v>0</v>
      </c>
      <c r="R925" s="51">
        <f t="shared" si="991"/>
        <v>0</v>
      </c>
      <c r="S925" s="229">
        <f t="shared" si="991"/>
        <v>0</v>
      </c>
      <c r="T925" s="228">
        <f t="shared" si="981"/>
        <v>0</v>
      </c>
      <c r="U925" s="51">
        <f t="shared" si="981"/>
        <v>0</v>
      </c>
      <c r="V925" s="51">
        <f t="shared" si="981"/>
        <v>0</v>
      </c>
      <c r="W925" s="51">
        <f t="shared" si="981"/>
        <v>0</v>
      </c>
      <c r="X925" s="229">
        <f t="shared" si="981"/>
        <v>0</v>
      </c>
      <c r="Y925" s="228">
        <f t="shared" si="982"/>
        <v>0</v>
      </c>
      <c r="Z925" s="51">
        <f t="shared" si="982"/>
        <v>0</v>
      </c>
      <c r="AA925" s="51">
        <f t="shared" si="982"/>
        <v>0</v>
      </c>
      <c r="AB925" s="51">
        <f t="shared" si="982"/>
        <v>0</v>
      </c>
      <c r="AC925" s="51">
        <f t="shared" si="982"/>
        <v>0</v>
      </c>
      <c r="AD925" s="229">
        <f t="shared" si="982"/>
        <v>0</v>
      </c>
      <c r="AE925" s="228">
        <f t="shared" ref="AE925:AI925" si="992">AE907*$AD$43</f>
        <v>0</v>
      </c>
      <c r="AF925" s="51">
        <f t="shared" si="992"/>
        <v>0</v>
      </c>
      <c r="AG925" s="51">
        <f t="shared" si="992"/>
        <v>0</v>
      </c>
      <c r="AH925" s="51">
        <f t="shared" si="992"/>
        <v>0</v>
      </c>
      <c r="AI925" s="229">
        <f t="shared" si="992"/>
        <v>0</v>
      </c>
      <c r="AJ925" s="51">
        <f t="shared" ref="AJ925:AN925" si="993">AJ907*$AH$43</f>
        <v>0</v>
      </c>
      <c r="AK925" s="51">
        <f t="shared" si="993"/>
        <v>0</v>
      </c>
      <c r="AL925" s="51">
        <f t="shared" si="993"/>
        <v>0</v>
      </c>
      <c r="AM925" s="51">
        <f t="shared" si="993"/>
        <v>0</v>
      </c>
      <c r="AN925" s="229">
        <f t="shared" si="993"/>
        <v>0</v>
      </c>
    </row>
    <row r="926" spans="1:40" outlineLevel="1">
      <c r="A926" s="521">
        <f>ROW()</f>
        <v>926</v>
      </c>
      <c r="B926" s="35"/>
      <c r="C926" s="758"/>
      <c r="D926" s="33" t="s">
        <v>28</v>
      </c>
      <c r="J926" s="228">
        <f t="shared" ref="J926:S926" si="994">J908*$N$43</f>
        <v>0</v>
      </c>
      <c r="K926" s="51">
        <f t="shared" si="994"/>
        <v>0</v>
      </c>
      <c r="L926" s="51">
        <f t="shared" si="994"/>
        <v>0</v>
      </c>
      <c r="M926" s="51">
        <f t="shared" si="994"/>
        <v>0</v>
      </c>
      <c r="N926" s="229">
        <f t="shared" si="994"/>
        <v>0</v>
      </c>
      <c r="O926" s="228">
        <f t="shared" si="994"/>
        <v>0</v>
      </c>
      <c r="P926" s="51">
        <f t="shared" si="994"/>
        <v>0</v>
      </c>
      <c r="Q926" s="51">
        <f t="shared" si="994"/>
        <v>0</v>
      </c>
      <c r="R926" s="51">
        <f t="shared" si="994"/>
        <v>0</v>
      </c>
      <c r="S926" s="229">
        <f t="shared" si="994"/>
        <v>0</v>
      </c>
      <c r="T926" s="228">
        <f t="shared" si="981"/>
        <v>0</v>
      </c>
      <c r="U926" s="51">
        <f t="shared" si="981"/>
        <v>0</v>
      </c>
      <c r="V926" s="51">
        <f t="shared" si="981"/>
        <v>0</v>
      </c>
      <c r="W926" s="51">
        <f t="shared" si="981"/>
        <v>0</v>
      </c>
      <c r="X926" s="229">
        <f t="shared" si="981"/>
        <v>0</v>
      </c>
      <c r="Y926" s="228">
        <f t="shared" si="982"/>
        <v>0</v>
      </c>
      <c r="Z926" s="51">
        <f t="shared" si="982"/>
        <v>0</v>
      </c>
      <c r="AA926" s="51">
        <f t="shared" si="982"/>
        <v>0</v>
      </c>
      <c r="AB926" s="51">
        <f t="shared" si="982"/>
        <v>0</v>
      </c>
      <c r="AC926" s="51">
        <f t="shared" si="982"/>
        <v>0</v>
      </c>
      <c r="AD926" s="229">
        <f t="shared" si="982"/>
        <v>0</v>
      </c>
      <c r="AE926" s="228">
        <f t="shared" ref="AE926:AI926" si="995">AE908*$AD$43</f>
        <v>0</v>
      </c>
      <c r="AF926" s="51">
        <f t="shared" si="995"/>
        <v>0</v>
      </c>
      <c r="AG926" s="51">
        <f t="shared" si="995"/>
        <v>0</v>
      </c>
      <c r="AH926" s="51">
        <f t="shared" si="995"/>
        <v>0</v>
      </c>
      <c r="AI926" s="229">
        <f t="shared" si="995"/>
        <v>0</v>
      </c>
      <c r="AJ926" s="51">
        <f t="shared" ref="AJ926:AN926" si="996">AJ908*$AH$43</f>
        <v>0</v>
      </c>
      <c r="AK926" s="51">
        <f t="shared" si="996"/>
        <v>0</v>
      </c>
      <c r="AL926" s="51">
        <f t="shared" si="996"/>
        <v>0</v>
      </c>
      <c r="AM926" s="51">
        <f t="shared" si="996"/>
        <v>0</v>
      </c>
      <c r="AN926" s="229">
        <f t="shared" si="996"/>
        <v>0</v>
      </c>
    </row>
    <row r="927" spans="1:40" outlineLevel="1">
      <c r="A927" s="521">
        <f>ROW()</f>
        <v>927</v>
      </c>
      <c r="B927" s="35"/>
      <c r="C927" s="758"/>
      <c r="D927" s="45" t="s">
        <v>443</v>
      </c>
      <c r="E927" s="45"/>
      <c r="F927" s="45"/>
      <c r="G927" s="45"/>
      <c r="H927" s="45"/>
      <c r="I927" s="45"/>
      <c r="J927" s="230">
        <f t="shared" ref="J927:S927" si="997">J909*$N$43</f>
        <v>0</v>
      </c>
      <c r="K927" s="52">
        <f t="shared" si="997"/>
        <v>0</v>
      </c>
      <c r="L927" s="52">
        <f t="shared" si="997"/>
        <v>0</v>
      </c>
      <c r="M927" s="52">
        <f t="shared" si="997"/>
        <v>0</v>
      </c>
      <c r="N927" s="231">
        <f t="shared" si="997"/>
        <v>0</v>
      </c>
      <c r="O927" s="230">
        <f t="shared" si="997"/>
        <v>0</v>
      </c>
      <c r="P927" s="52">
        <f t="shared" si="997"/>
        <v>0</v>
      </c>
      <c r="Q927" s="52">
        <f t="shared" si="997"/>
        <v>0</v>
      </c>
      <c r="R927" s="52">
        <f t="shared" si="997"/>
        <v>0</v>
      </c>
      <c r="S927" s="231">
        <f t="shared" si="997"/>
        <v>0</v>
      </c>
      <c r="T927" s="230">
        <f t="shared" si="981"/>
        <v>0</v>
      </c>
      <c r="U927" s="52">
        <f t="shared" si="981"/>
        <v>0</v>
      </c>
      <c r="V927" s="52">
        <f t="shared" si="981"/>
        <v>0</v>
      </c>
      <c r="W927" s="52">
        <f t="shared" si="981"/>
        <v>0</v>
      </c>
      <c r="X927" s="231">
        <f t="shared" si="981"/>
        <v>0</v>
      </c>
      <c r="Y927" s="230">
        <f t="shared" si="982"/>
        <v>0</v>
      </c>
      <c r="Z927" s="52">
        <f t="shared" si="982"/>
        <v>0</v>
      </c>
      <c r="AA927" s="52">
        <f t="shared" si="982"/>
        <v>0</v>
      </c>
      <c r="AB927" s="52">
        <f t="shared" si="982"/>
        <v>0</v>
      </c>
      <c r="AC927" s="52">
        <f t="shared" si="982"/>
        <v>0</v>
      </c>
      <c r="AD927" s="231">
        <f t="shared" si="982"/>
        <v>0</v>
      </c>
      <c r="AE927" s="230">
        <f t="shared" ref="AE927:AI927" si="998">AE909*$AD$43</f>
        <v>0</v>
      </c>
      <c r="AF927" s="52">
        <f t="shared" si="998"/>
        <v>0</v>
      </c>
      <c r="AG927" s="52">
        <f t="shared" si="998"/>
        <v>0</v>
      </c>
      <c r="AH927" s="52">
        <f t="shared" si="998"/>
        <v>0</v>
      </c>
      <c r="AI927" s="231">
        <f t="shared" si="998"/>
        <v>0</v>
      </c>
      <c r="AJ927" s="52">
        <f t="shared" ref="AJ927:AN927" si="999">AJ909*$AH$43</f>
        <v>0</v>
      </c>
      <c r="AK927" s="52">
        <f t="shared" si="999"/>
        <v>0</v>
      </c>
      <c r="AL927" s="52">
        <f t="shared" si="999"/>
        <v>0</v>
      </c>
      <c r="AM927" s="52">
        <f t="shared" si="999"/>
        <v>0</v>
      </c>
      <c r="AN927" s="231">
        <f t="shared" si="999"/>
        <v>0</v>
      </c>
    </row>
    <row r="928" spans="1:40" outlineLevel="1">
      <c r="A928" s="521">
        <f>ROW()</f>
        <v>928</v>
      </c>
      <c r="B928" s="35"/>
      <c r="C928" s="758"/>
      <c r="D928" s="33" t="s">
        <v>24</v>
      </c>
      <c r="F928" s="151"/>
      <c r="G928" s="151"/>
      <c r="H928" s="151"/>
      <c r="I928" s="151"/>
      <c r="J928" s="251">
        <f t="shared" ref="J928:AN928" si="1000">SUM(J912:J927)</f>
        <v>0</v>
      </c>
      <c r="K928" s="58">
        <f t="shared" si="1000"/>
        <v>0</v>
      </c>
      <c r="L928" s="58">
        <f t="shared" si="1000"/>
        <v>0</v>
      </c>
      <c r="M928" s="58">
        <f t="shared" si="1000"/>
        <v>0</v>
      </c>
      <c r="N928" s="247">
        <f t="shared" si="1000"/>
        <v>0</v>
      </c>
      <c r="O928" s="251">
        <f t="shared" si="1000"/>
        <v>0</v>
      </c>
      <c r="P928" s="58">
        <f t="shared" si="1000"/>
        <v>2.6333884756683275</v>
      </c>
      <c r="Q928" s="58">
        <f t="shared" si="1000"/>
        <v>2.6333884756683275</v>
      </c>
      <c r="R928" s="58">
        <f t="shared" si="1000"/>
        <v>2.6333884756683275</v>
      </c>
      <c r="S928" s="247">
        <f t="shared" si="1000"/>
        <v>2.6333884756683275</v>
      </c>
      <c r="T928" s="251">
        <f t="shared" si="1000"/>
        <v>0.61826472077211903</v>
      </c>
      <c r="U928" s="58">
        <f t="shared" si="1000"/>
        <v>1.2365294415442381</v>
      </c>
      <c r="V928" s="58">
        <f t="shared" si="1000"/>
        <v>1.2365294415442381</v>
      </c>
      <c r="W928" s="58">
        <f t="shared" si="1000"/>
        <v>1.2365294415442381</v>
      </c>
      <c r="X928" s="247">
        <f t="shared" si="1000"/>
        <v>1.2365294415442381</v>
      </c>
      <c r="Y928" s="251">
        <f t="shared" si="1000"/>
        <v>0.61998426722084454</v>
      </c>
      <c r="Z928" s="58">
        <f t="shared" si="1000"/>
        <v>1.2399685344416891</v>
      </c>
      <c r="AA928" s="58">
        <f t="shared" si="1000"/>
        <v>1.2399685344416891</v>
      </c>
      <c r="AB928" s="58">
        <f t="shared" si="1000"/>
        <v>1.2399685344416891</v>
      </c>
      <c r="AC928" s="58">
        <f t="shared" si="1000"/>
        <v>1.2399685344416891</v>
      </c>
      <c r="AD928" s="247">
        <f t="shared" si="1000"/>
        <v>1.2399685344416889</v>
      </c>
      <c r="AE928" s="251">
        <f t="shared" si="1000"/>
        <v>1.2320217709886656</v>
      </c>
      <c r="AF928" s="58">
        <f t="shared" si="1000"/>
        <v>1.2320217709886656</v>
      </c>
      <c r="AG928" s="58">
        <f t="shared" si="1000"/>
        <v>1.2320217709886656</v>
      </c>
      <c r="AH928" s="58">
        <f t="shared" si="1000"/>
        <v>1.2320217709886656</v>
      </c>
      <c r="AI928" s="247">
        <f t="shared" si="1000"/>
        <v>1.2320217709886656</v>
      </c>
      <c r="AJ928" s="58">
        <f t="shared" si="1000"/>
        <v>0</v>
      </c>
      <c r="AK928" s="58">
        <f t="shared" si="1000"/>
        <v>0</v>
      </c>
      <c r="AL928" s="58">
        <f t="shared" si="1000"/>
        <v>0</v>
      </c>
      <c r="AM928" s="58">
        <f t="shared" si="1000"/>
        <v>0</v>
      </c>
      <c r="AN928" s="247">
        <f t="shared" si="1000"/>
        <v>0</v>
      </c>
    </row>
    <row r="929" spans="1:40" outlineLevel="1">
      <c r="A929" s="521">
        <f>ROW()</f>
        <v>929</v>
      </c>
      <c r="B929" s="35"/>
      <c r="C929" s="756" t="s">
        <v>112</v>
      </c>
      <c r="J929" s="1909" t="s">
        <v>363</v>
      </c>
      <c r="K929" s="1910"/>
      <c r="L929" s="1910"/>
      <c r="M929" s="1910"/>
      <c r="N929" s="1911"/>
      <c r="O929" s="1909" t="s">
        <v>99</v>
      </c>
      <c r="P929" s="1910"/>
      <c r="Q929" s="1910"/>
      <c r="R929" s="1910"/>
      <c r="S929" s="1911"/>
      <c r="T929" s="1909" t="s">
        <v>351</v>
      </c>
      <c r="U929" s="1910"/>
      <c r="V929" s="1910"/>
      <c r="W929" s="1910"/>
      <c r="X929" s="1911"/>
      <c r="Y929" s="1894" t="s">
        <v>352</v>
      </c>
      <c r="Z929" s="1895"/>
      <c r="AA929" s="1895"/>
      <c r="AB929" s="1895"/>
      <c r="AC929" s="1895"/>
      <c r="AD929" s="1896"/>
      <c r="AE929" s="1171"/>
      <c r="AF929" s="1136"/>
      <c r="AG929" s="1136" t="s">
        <v>703</v>
      </c>
      <c r="AH929" s="1136"/>
      <c r="AI929" s="1161"/>
      <c r="AJ929" s="1136"/>
      <c r="AK929" s="1136"/>
      <c r="AL929" s="1136"/>
      <c r="AM929" s="1136"/>
      <c r="AN929" s="1161"/>
    </row>
    <row r="930" spans="1:40" outlineLevel="1">
      <c r="A930" s="521">
        <f>ROW()</f>
        <v>930</v>
      </c>
      <c r="B930" s="35"/>
      <c r="C930" s="758"/>
      <c r="D930" s="33" t="s">
        <v>300</v>
      </c>
      <c r="J930" s="361"/>
      <c r="K930" s="373"/>
      <c r="L930" s="373"/>
      <c r="M930" s="373"/>
      <c r="N930" s="356"/>
      <c r="O930" s="361"/>
      <c r="P930" s="373"/>
      <c r="Q930" s="373">
        <v>6.9120075489502242E-3</v>
      </c>
      <c r="R930" s="373">
        <v>6.9120075489502242E-3</v>
      </c>
      <c r="S930" s="356">
        <v>6.9120075489502242E-3</v>
      </c>
      <c r="T930" s="361">
        <v>6.5101755460598518E-3</v>
      </c>
      <c r="U930" s="373">
        <v>1.3020351092119702E-2</v>
      </c>
      <c r="V930" s="373">
        <v>1.3020351092119704E-2</v>
      </c>
      <c r="W930" s="373">
        <v>1.3020351092119704E-2</v>
      </c>
      <c r="X930" s="356">
        <v>1.3020351092119704E-2</v>
      </c>
      <c r="Y930" s="361">
        <v>1.1340606809423033E-2</v>
      </c>
      <c r="Z930" s="373">
        <v>2.2681213618846067E-2</v>
      </c>
      <c r="AA930" s="373">
        <v>2.2681213618846067E-2</v>
      </c>
      <c r="AB930" s="373">
        <v>2.2681213618846063E-2</v>
      </c>
      <c r="AC930" s="373">
        <v>2.2681213618846063E-2</v>
      </c>
      <c r="AD930" s="356">
        <v>2.2681213618846063E-2</v>
      </c>
      <c r="AE930" s="361">
        <v>2.47277257014131E-2</v>
      </c>
      <c r="AF930" s="373">
        <v>2.47277257014131E-2</v>
      </c>
      <c r="AG930" s="373">
        <v>2.47277257014131E-2</v>
      </c>
      <c r="AH930" s="373">
        <v>2.47277257014131E-2</v>
      </c>
      <c r="AI930" s="356">
        <v>2.47277257014131E-2</v>
      </c>
      <c r="AJ930" s="1870"/>
      <c r="AK930" s="1870"/>
      <c r="AL930" s="1870"/>
      <c r="AM930" s="1870"/>
      <c r="AN930" s="1871"/>
    </row>
    <row r="931" spans="1:40" outlineLevel="1">
      <c r="A931" s="521">
        <f>ROW()</f>
        <v>931</v>
      </c>
      <c r="B931" s="35"/>
      <c r="C931" s="758"/>
      <c r="D931" s="33" t="s">
        <v>301</v>
      </c>
      <c r="J931" s="361"/>
      <c r="K931" s="373"/>
      <c r="L931" s="373"/>
      <c r="M931" s="373"/>
      <c r="N931" s="356"/>
      <c r="O931" s="361"/>
      <c r="P931" s="373"/>
      <c r="Q931" s="373"/>
      <c r="R931" s="373"/>
      <c r="S931" s="356"/>
      <c r="T931" s="361">
        <v>0</v>
      </c>
      <c r="U931" s="373">
        <v>0</v>
      </c>
      <c r="V931" s="373">
        <v>0</v>
      </c>
      <c r="W931" s="373">
        <v>0</v>
      </c>
      <c r="X931" s="356">
        <v>0</v>
      </c>
      <c r="Y931" s="361">
        <v>0</v>
      </c>
      <c r="Z931" s="373">
        <v>0</v>
      </c>
      <c r="AA931" s="373">
        <v>0</v>
      </c>
      <c r="AB931" s="373">
        <v>0</v>
      </c>
      <c r="AC931" s="373">
        <v>0</v>
      </c>
      <c r="AD931" s="356">
        <v>0</v>
      </c>
      <c r="AE931" s="361">
        <v>0</v>
      </c>
      <c r="AF931" s="373">
        <v>0</v>
      </c>
      <c r="AG931" s="373">
        <v>0</v>
      </c>
      <c r="AH931" s="373">
        <v>0</v>
      </c>
      <c r="AI931" s="356">
        <v>0</v>
      </c>
      <c r="AJ931" s="1870"/>
      <c r="AK931" s="1870"/>
      <c r="AL931" s="1870"/>
      <c r="AM931" s="1870"/>
      <c r="AN931" s="1871"/>
    </row>
    <row r="932" spans="1:40" outlineLevel="1">
      <c r="A932" s="521">
        <f>ROW()</f>
        <v>932</v>
      </c>
      <c r="B932" s="35"/>
      <c r="C932" s="758"/>
      <c r="D932" s="33" t="s">
        <v>29</v>
      </c>
      <c r="J932" s="361"/>
      <c r="K932" s="373"/>
      <c r="L932" s="373"/>
      <c r="M932" s="373"/>
      <c r="N932" s="356"/>
      <c r="O932" s="361"/>
      <c r="P932" s="373"/>
      <c r="Q932" s="373">
        <v>8.6619036630064164E-2</v>
      </c>
      <c r="R932" s="373">
        <v>8.6619036630064164E-2</v>
      </c>
      <c r="S932" s="356">
        <v>8.6619036630064164E-2</v>
      </c>
      <c r="T932" s="361">
        <v>0</v>
      </c>
      <c r="U932" s="373">
        <v>0</v>
      </c>
      <c r="V932" s="373">
        <v>0</v>
      </c>
      <c r="W932" s="373">
        <v>0</v>
      </c>
      <c r="X932" s="356">
        <v>0</v>
      </c>
      <c r="Y932" s="361">
        <v>0</v>
      </c>
      <c r="Z932" s="373">
        <v>0</v>
      </c>
      <c r="AA932" s="373">
        <v>0</v>
      </c>
      <c r="AB932" s="373">
        <v>0</v>
      </c>
      <c r="AC932" s="373">
        <v>0</v>
      </c>
      <c r="AD932" s="356">
        <v>0</v>
      </c>
      <c r="AE932" s="361">
        <v>0</v>
      </c>
      <c r="AF932" s="373">
        <v>0</v>
      </c>
      <c r="AG932" s="373">
        <v>0</v>
      </c>
      <c r="AH932" s="373">
        <v>0</v>
      </c>
      <c r="AI932" s="356">
        <v>0</v>
      </c>
      <c r="AJ932" s="1870"/>
      <c r="AK932" s="1870"/>
      <c r="AL932" s="1870"/>
      <c r="AM932" s="1870"/>
      <c r="AN932" s="1871"/>
    </row>
    <row r="933" spans="1:40" outlineLevel="1">
      <c r="A933" s="521">
        <f>ROW()</f>
        <v>933</v>
      </c>
      <c r="B933" s="35"/>
      <c r="C933" s="758"/>
      <c r="D933" s="33" t="s">
        <v>30</v>
      </c>
      <c r="J933" s="361"/>
      <c r="K933" s="373"/>
      <c r="L933" s="373"/>
      <c r="M933" s="373"/>
      <c r="N933" s="356"/>
      <c r="O933" s="361"/>
      <c r="P933" s="373"/>
      <c r="Q933" s="373">
        <v>3.079184976181952E-2</v>
      </c>
      <c r="R933" s="373">
        <v>3.079184976181952E-2</v>
      </c>
      <c r="S933" s="356">
        <v>3.079184976181952E-2</v>
      </c>
      <c r="T933" s="361">
        <v>7.7413479324695569E-2</v>
      </c>
      <c r="U933" s="373">
        <v>0.15482695864939114</v>
      </c>
      <c r="V933" s="373">
        <v>0.15482695864939114</v>
      </c>
      <c r="W933" s="373">
        <v>0.15482695864939114</v>
      </c>
      <c r="X933" s="356">
        <v>0.15482695864939117</v>
      </c>
      <c r="Y933" s="361">
        <v>8.6905180333036042E-2</v>
      </c>
      <c r="Z933" s="373">
        <v>0.17381036066607211</v>
      </c>
      <c r="AA933" s="373">
        <v>0.17381036066607208</v>
      </c>
      <c r="AB933" s="373">
        <v>0.17381036066607208</v>
      </c>
      <c r="AC933" s="373">
        <v>0.17381036066607208</v>
      </c>
      <c r="AD933" s="356">
        <v>0.17381036066607206</v>
      </c>
      <c r="AE933" s="361">
        <v>0.18949316358641</v>
      </c>
      <c r="AF933" s="373">
        <v>0.18949316358641</v>
      </c>
      <c r="AG933" s="373">
        <v>0.18949316358641</v>
      </c>
      <c r="AH933" s="373">
        <v>0.18949316358641</v>
      </c>
      <c r="AI933" s="356">
        <v>0.18949316358641</v>
      </c>
      <c r="AJ933" s="1870"/>
      <c r="AK933" s="1870"/>
      <c r="AL933" s="1870"/>
      <c r="AM933" s="1870"/>
      <c r="AN933" s="1871"/>
    </row>
    <row r="934" spans="1:40" outlineLevel="1">
      <c r="A934" s="521">
        <f>ROW()</f>
        <v>934</v>
      </c>
      <c r="B934" s="35"/>
      <c r="C934" s="758"/>
      <c r="D934" s="33" t="s">
        <v>31</v>
      </c>
      <c r="J934" s="361"/>
      <c r="K934" s="373"/>
      <c r="L934" s="373"/>
      <c r="M934" s="373"/>
      <c r="N934" s="356"/>
      <c r="O934" s="361"/>
      <c r="P934" s="373"/>
      <c r="Q934" s="373">
        <v>0</v>
      </c>
      <c r="R934" s="373">
        <v>0</v>
      </c>
      <c r="S934" s="356">
        <v>0</v>
      </c>
      <c r="T934" s="361">
        <v>0</v>
      </c>
      <c r="U934" s="373">
        <v>0</v>
      </c>
      <c r="V934" s="373">
        <v>0</v>
      </c>
      <c r="W934" s="373">
        <v>0</v>
      </c>
      <c r="X934" s="356">
        <v>0</v>
      </c>
      <c r="Y934" s="361">
        <v>0</v>
      </c>
      <c r="Z934" s="373">
        <v>0</v>
      </c>
      <c r="AA934" s="373">
        <v>0</v>
      </c>
      <c r="AB934" s="373">
        <v>0</v>
      </c>
      <c r="AC934" s="373">
        <v>0</v>
      </c>
      <c r="AD934" s="356">
        <v>0</v>
      </c>
      <c r="AE934" s="361">
        <v>0</v>
      </c>
      <c r="AF934" s="373">
        <v>0</v>
      </c>
      <c r="AG934" s="373">
        <v>0</v>
      </c>
      <c r="AH934" s="373">
        <v>0</v>
      </c>
      <c r="AI934" s="356">
        <v>0</v>
      </c>
      <c r="AJ934" s="1870"/>
      <c r="AK934" s="1870"/>
      <c r="AL934" s="1870"/>
      <c r="AM934" s="1870"/>
      <c r="AN934" s="1871"/>
    </row>
    <row r="935" spans="1:40" outlineLevel="1">
      <c r="A935" s="521">
        <f>ROW()</f>
        <v>935</v>
      </c>
      <c r="B935" s="35"/>
      <c r="C935" s="758"/>
      <c r="D935" s="33" t="s">
        <v>32</v>
      </c>
      <c r="J935" s="361"/>
      <c r="K935" s="373"/>
      <c r="L935" s="373"/>
      <c r="M935" s="373"/>
      <c r="N935" s="356"/>
      <c r="O935" s="361"/>
      <c r="P935" s="373"/>
      <c r="Q935" s="373">
        <v>1.8495485965808061E-3</v>
      </c>
      <c r="R935" s="373">
        <v>1.8495485965808061E-3</v>
      </c>
      <c r="S935" s="356">
        <v>1.8495485965808061E-3</v>
      </c>
      <c r="T935" s="361">
        <v>1.069060586429706E-2</v>
      </c>
      <c r="U935" s="373">
        <v>2.1381211728594123E-2</v>
      </c>
      <c r="V935" s="373">
        <v>2.1381211728594123E-2</v>
      </c>
      <c r="W935" s="373">
        <v>2.1381211728594123E-2</v>
      </c>
      <c r="X935" s="356">
        <v>2.1381211728594123E-2</v>
      </c>
      <c r="Y935" s="361">
        <v>1.2001385787213523E-2</v>
      </c>
      <c r="Z935" s="373">
        <v>2.4002771574427047E-2</v>
      </c>
      <c r="AA935" s="373">
        <v>2.4002771574427047E-2</v>
      </c>
      <c r="AB935" s="373">
        <v>2.4002771574427043E-2</v>
      </c>
      <c r="AC935" s="373">
        <v>2.4002771574427043E-2</v>
      </c>
      <c r="AD935" s="356">
        <v>2.400277157442704E-2</v>
      </c>
      <c r="AE935" s="361">
        <v>2.61685270259495E-2</v>
      </c>
      <c r="AF935" s="373">
        <v>2.61685270259495E-2</v>
      </c>
      <c r="AG935" s="373">
        <v>2.61685270259495E-2</v>
      </c>
      <c r="AH935" s="373">
        <v>2.61685270259495E-2</v>
      </c>
      <c r="AI935" s="356">
        <v>2.6168527025949601E-2</v>
      </c>
      <c r="AJ935" s="1870"/>
      <c r="AK935" s="1870"/>
      <c r="AL935" s="1870"/>
      <c r="AM935" s="1870"/>
      <c r="AN935" s="1871"/>
    </row>
    <row r="936" spans="1:40" outlineLevel="1">
      <c r="A936" s="521">
        <f>ROW()</f>
        <v>936</v>
      </c>
      <c r="B936" s="35"/>
      <c r="C936" s="758"/>
      <c r="D936" s="33" t="s">
        <v>33</v>
      </c>
      <c r="J936" s="361"/>
      <c r="K936" s="373"/>
      <c r="L936" s="373"/>
      <c r="M936" s="373"/>
      <c r="N936" s="356"/>
      <c r="O936" s="361"/>
      <c r="P936" s="373"/>
      <c r="Q936" s="373">
        <v>1.8704629256821533E-4</v>
      </c>
      <c r="R936" s="373">
        <v>1.8704629256821533E-4</v>
      </c>
      <c r="S936" s="356">
        <v>1.8704629256821533E-4</v>
      </c>
      <c r="T936" s="361">
        <v>0</v>
      </c>
      <c r="U936" s="373">
        <v>0</v>
      </c>
      <c r="V936" s="373">
        <v>0</v>
      </c>
      <c r="W936" s="373">
        <v>0</v>
      </c>
      <c r="X936" s="356">
        <v>0</v>
      </c>
      <c r="Y936" s="361">
        <v>0</v>
      </c>
      <c r="Z936" s="373">
        <v>0</v>
      </c>
      <c r="AA936" s="373">
        <v>0</v>
      </c>
      <c r="AB936" s="373">
        <v>0</v>
      </c>
      <c r="AC936" s="373">
        <v>0</v>
      </c>
      <c r="AD936" s="356">
        <v>0</v>
      </c>
      <c r="AE936" s="361">
        <v>0</v>
      </c>
      <c r="AF936" s="373">
        <v>0</v>
      </c>
      <c r="AG936" s="373">
        <v>0</v>
      </c>
      <c r="AH936" s="373">
        <v>0</v>
      </c>
      <c r="AI936" s="356">
        <v>0</v>
      </c>
      <c r="AJ936" s="1870"/>
      <c r="AK936" s="1870"/>
      <c r="AL936" s="1870"/>
      <c r="AM936" s="1870"/>
      <c r="AN936" s="1871"/>
    </row>
    <row r="937" spans="1:40" outlineLevel="1">
      <c r="A937" s="521">
        <f>ROW()</f>
        <v>937</v>
      </c>
      <c r="B937" s="35"/>
      <c r="C937" s="758"/>
      <c r="D937" s="33" t="s">
        <v>27</v>
      </c>
      <c r="J937" s="361"/>
      <c r="K937" s="373"/>
      <c r="L937" s="373"/>
      <c r="M937" s="373"/>
      <c r="N937" s="356"/>
      <c r="O937" s="361"/>
      <c r="P937" s="373"/>
      <c r="Q937" s="373">
        <v>3.1650654305724542E-4</v>
      </c>
      <c r="R937" s="373">
        <v>3.1650654305724542E-4</v>
      </c>
      <c r="S937" s="356">
        <v>3.1650654305724542E-4</v>
      </c>
      <c r="T937" s="361">
        <v>0</v>
      </c>
      <c r="U937" s="373">
        <v>0</v>
      </c>
      <c r="V937" s="373">
        <v>0</v>
      </c>
      <c r="W937" s="373">
        <v>0</v>
      </c>
      <c r="X937" s="356">
        <v>0</v>
      </c>
      <c r="Y937" s="361">
        <v>0</v>
      </c>
      <c r="Z937" s="373">
        <v>0</v>
      </c>
      <c r="AA937" s="373">
        <v>0</v>
      </c>
      <c r="AB937" s="373">
        <v>0</v>
      </c>
      <c r="AC937" s="373">
        <v>0</v>
      </c>
      <c r="AD937" s="356">
        <v>0</v>
      </c>
      <c r="AE937" s="361">
        <v>0</v>
      </c>
      <c r="AF937" s="373">
        <v>0</v>
      </c>
      <c r="AG937" s="373">
        <v>0</v>
      </c>
      <c r="AH937" s="373">
        <v>0</v>
      </c>
      <c r="AI937" s="356">
        <v>0</v>
      </c>
      <c r="AJ937" s="1870"/>
      <c r="AK937" s="1870"/>
      <c r="AL937" s="1870"/>
      <c r="AM937" s="1870"/>
      <c r="AN937" s="1871"/>
    </row>
    <row r="938" spans="1:40" outlineLevel="1">
      <c r="A938" s="521">
        <f>ROW()</f>
        <v>938</v>
      </c>
      <c r="B938" s="35"/>
      <c r="C938" s="758"/>
      <c r="D938" s="33" t="s">
        <v>34</v>
      </c>
      <c r="J938" s="361"/>
      <c r="K938" s="373"/>
      <c r="L938" s="373"/>
      <c r="M938" s="373"/>
      <c r="N938" s="356"/>
      <c r="O938" s="361"/>
      <c r="P938" s="373"/>
      <c r="Q938" s="373">
        <v>0.75894745276785258</v>
      </c>
      <c r="R938" s="373">
        <v>0.75894745276785258</v>
      </c>
      <c r="S938" s="356">
        <v>0.75894745276785258</v>
      </c>
      <c r="T938" s="361">
        <v>0.43762098114771536</v>
      </c>
      <c r="U938" s="373">
        <v>0.87524196229543072</v>
      </c>
      <c r="V938" s="373">
        <v>0.87524196229543072</v>
      </c>
      <c r="W938" s="373">
        <v>0.87524196229543072</v>
      </c>
      <c r="X938" s="356">
        <v>0.87524196229543083</v>
      </c>
      <c r="Y938" s="361">
        <v>0.49127788359242519</v>
      </c>
      <c r="Z938" s="373">
        <v>0.98255576718485049</v>
      </c>
      <c r="AA938" s="373">
        <v>0.98255576718485049</v>
      </c>
      <c r="AB938" s="373">
        <v>0.98255576718485049</v>
      </c>
      <c r="AC938" s="373">
        <v>0.98255576718485049</v>
      </c>
      <c r="AD938" s="356">
        <v>0.98255576718485049</v>
      </c>
      <c r="AE938" s="361">
        <v>1.07121117527417</v>
      </c>
      <c r="AF938" s="373">
        <v>1.07121117527417</v>
      </c>
      <c r="AG938" s="373">
        <v>1.07121117527417</v>
      </c>
      <c r="AH938" s="373">
        <v>1.07121117527417</v>
      </c>
      <c r="AI938" s="356">
        <v>1.07121117527417</v>
      </c>
      <c r="AJ938" s="1870"/>
      <c r="AK938" s="1870"/>
      <c r="AL938" s="1870"/>
      <c r="AM938" s="1870"/>
      <c r="AN938" s="1871"/>
    </row>
    <row r="939" spans="1:40" outlineLevel="1">
      <c r="A939" s="521">
        <f>ROW()</f>
        <v>939</v>
      </c>
      <c r="B939" s="35"/>
      <c r="C939" s="758"/>
      <c r="D939" s="33" t="s">
        <v>35</v>
      </c>
      <c r="J939" s="361"/>
      <c r="K939" s="373"/>
      <c r="L939" s="373"/>
      <c r="M939" s="373"/>
      <c r="N939" s="356"/>
      <c r="O939" s="361"/>
      <c r="P939" s="373"/>
      <c r="Q939" s="373">
        <v>0</v>
      </c>
      <c r="R939" s="373">
        <v>0</v>
      </c>
      <c r="S939" s="356">
        <v>0</v>
      </c>
      <c r="T939" s="361">
        <v>0</v>
      </c>
      <c r="U939" s="373">
        <v>0</v>
      </c>
      <c r="V939" s="373">
        <v>0</v>
      </c>
      <c r="W939" s="373">
        <v>0</v>
      </c>
      <c r="X939" s="356">
        <v>0</v>
      </c>
      <c r="Y939" s="361">
        <v>0</v>
      </c>
      <c r="Z939" s="373">
        <v>0</v>
      </c>
      <c r="AA939" s="373">
        <v>0</v>
      </c>
      <c r="AB939" s="373">
        <v>0</v>
      </c>
      <c r="AC939" s="373">
        <v>0</v>
      </c>
      <c r="AD939" s="356">
        <v>0</v>
      </c>
      <c r="AE939" s="361">
        <v>0</v>
      </c>
      <c r="AF939" s="373">
        <v>0</v>
      </c>
      <c r="AG939" s="373">
        <v>0</v>
      </c>
      <c r="AH939" s="373">
        <v>0</v>
      </c>
      <c r="AI939" s="356">
        <v>0</v>
      </c>
      <c r="AJ939" s="1870"/>
      <c r="AK939" s="1870"/>
      <c r="AL939" s="1870"/>
      <c r="AM939" s="1870"/>
      <c r="AN939" s="1871"/>
    </row>
    <row r="940" spans="1:40" outlineLevel="1">
      <c r="A940" s="521">
        <f>ROW()</f>
        <v>940</v>
      </c>
      <c r="B940" s="35"/>
      <c r="C940" s="758"/>
      <c r="D940" s="33" t="s">
        <v>302</v>
      </c>
      <c r="J940" s="361"/>
      <c r="K940" s="373"/>
      <c r="L940" s="373"/>
      <c r="M940" s="373"/>
      <c r="N940" s="356"/>
      <c r="O940" s="361"/>
      <c r="P940" s="373"/>
      <c r="Q940" s="373"/>
      <c r="R940" s="373"/>
      <c r="S940" s="356"/>
      <c r="T940" s="361">
        <v>0</v>
      </c>
      <c r="U940" s="373">
        <v>0</v>
      </c>
      <c r="V940" s="373">
        <v>0</v>
      </c>
      <c r="W940" s="373">
        <v>0</v>
      </c>
      <c r="X940" s="356">
        <v>0</v>
      </c>
      <c r="Y940" s="361">
        <v>0</v>
      </c>
      <c r="Z940" s="373">
        <v>0</v>
      </c>
      <c r="AA940" s="373">
        <v>0</v>
      </c>
      <c r="AB940" s="373">
        <v>0</v>
      </c>
      <c r="AC940" s="373">
        <v>0</v>
      </c>
      <c r="AD940" s="356">
        <v>0</v>
      </c>
      <c r="AE940" s="361">
        <v>0</v>
      </c>
      <c r="AF940" s="373">
        <v>0</v>
      </c>
      <c r="AG940" s="373">
        <v>0</v>
      </c>
      <c r="AH940" s="373">
        <v>0</v>
      </c>
      <c r="AI940" s="356">
        <v>0</v>
      </c>
      <c r="AJ940" s="1870"/>
      <c r="AK940" s="1870"/>
      <c r="AL940" s="1870"/>
      <c r="AM940" s="1870"/>
      <c r="AN940" s="1871"/>
    </row>
    <row r="941" spans="1:40" outlineLevel="1">
      <c r="A941" s="521">
        <f>ROW()</f>
        <v>941</v>
      </c>
      <c r="B941" s="35"/>
      <c r="C941" s="758"/>
      <c r="D941" s="33" t="s">
        <v>36</v>
      </c>
      <c r="J941" s="361"/>
      <c r="K941" s="373"/>
      <c r="L941" s="373"/>
      <c r="M941" s="373"/>
      <c r="N941" s="356"/>
      <c r="O941" s="361"/>
      <c r="P941" s="373"/>
      <c r="Q941" s="373">
        <v>0.57047825820790543</v>
      </c>
      <c r="R941" s="373">
        <v>0.57047825820790543</v>
      </c>
      <c r="S941" s="356">
        <v>0.57047825820790543</v>
      </c>
      <c r="T941" s="361">
        <v>0</v>
      </c>
      <c r="U941" s="373">
        <v>0</v>
      </c>
      <c r="V941" s="373">
        <v>0</v>
      </c>
      <c r="W941" s="373">
        <v>0</v>
      </c>
      <c r="X941" s="356">
        <v>0</v>
      </c>
      <c r="Y941" s="361">
        <v>0</v>
      </c>
      <c r="Z941" s="373">
        <v>0</v>
      </c>
      <c r="AA941" s="373">
        <v>0</v>
      </c>
      <c r="AB941" s="373">
        <v>0</v>
      </c>
      <c r="AC941" s="373">
        <v>0</v>
      </c>
      <c r="AD941" s="356">
        <v>0</v>
      </c>
      <c r="AE941" s="361">
        <v>0</v>
      </c>
      <c r="AF941" s="373">
        <v>0</v>
      </c>
      <c r="AG941" s="373">
        <v>0</v>
      </c>
      <c r="AH941" s="373">
        <v>0</v>
      </c>
      <c r="AI941" s="356">
        <v>0</v>
      </c>
      <c r="AJ941" s="1870"/>
      <c r="AK941" s="1870"/>
      <c r="AL941" s="1870"/>
      <c r="AM941" s="1870"/>
      <c r="AN941" s="1871"/>
    </row>
    <row r="942" spans="1:40" outlineLevel="1">
      <c r="A942" s="521">
        <f>ROW()</f>
        <v>942</v>
      </c>
      <c r="B942" s="35"/>
      <c r="C942" s="758"/>
      <c r="D942" s="33" t="s">
        <v>583</v>
      </c>
      <c r="J942" s="361"/>
      <c r="K942" s="373"/>
      <c r="L942" s="373"/>
      <c r="M942" s="373"/>
      <c r="N942" s="356"/>
      <c r="O942" s="361"/>
      <c r="P942" s="373"/>
      <c r="Q942" s="373"/>
      <c r="R942" s="373"/>
      <c r="S942" s="356"/>
      <c r="T942" s="361"/>
      <c r="U942" s="373"/>
      <c r="V942" s="373"/>
      <c r="W942" s="373"/>
      <c r="X942" s="356"/>
      <c r="Y942" s="361">
        <v>0</v>
      </c>
      <c r="Z942" s="373">
        <v>0</v>
      </c>
      <c r="AA942" s="373">
        <v>0</v>
      </c>
      <c r="AB942" s="373">
        <v>0</v>
      </c>
      <c r="AC942" s="373">
        <v>0</v>
      </c>
      <c r="AD942" s="356">
        <v>0</v>
      </c>
      <c r="AE942" s="361">
        <v>0</v>
      </c>
      <c r="AF942" s="373">
        <v>0</v>
      </c>
      <c r="AG942" s="373">
        <v>0</v>
      </c>
      <c r="AH942" s="373">
        <v>0</v>
      </c>
      <c r="AI942" s="356">
        <v>0</v>
      </c>
      <c r="AJ942" s="1870"/>
      <c r="AK942" s="1870"/>
      <c r="AL942" s="1870"/>
      <c r="AM942" s="1870"/>
      <c r="AN942" s="1871"/>
    </row>
    <row r="943" spans="1:40" outlineLevel="1">
      <c r="A943" s="521">
        <f>ROW()</f>
        <v>943</v>
      </c>
      <c r="B943" s="35"/>
      <c r="C943" s="758"/>
      <c r="D943" s="33" t="s">
        <v>81</v>
      </c>
      <c r="J943" s="361"/>
      <c r="K943" s="373"/>
      <c r="L943" s="373"/>
      <c r="M943" s="373"/>
      <c r="N943" s="356"/>
      <c r="O943" s="361"/>
      <c r="P943" s="373"/>
      <c r="Q943" s="373">
        <v>0</v>
      </c>
      <c r="R943" s="373">
        <v>0</v>
      </c>
      <c r="S943" s="356">
        <v>0</v>
      </c>
      <c r="T943" s="361">
        <v>0</v>
      </c>
      <c r="U943" s="373">
        <v>0</v>
      </c>
      <c r="V943" s="373">
        <v>0</v>
      </c>
      <c r="W943" s="373">
        <v>0</v>
      </c>
      <c r="X943" s="356">
        <v>0</v>
      </c>
      <c r="Y943" s="361">
        <v>0</v>
      </c>
      <c r="Z943" s="373">
        <v>0</v>
      </c>
      <c r="AA943" s="373">
        <v>0</v>
      </c>
      <c r="AB943" s="373">
        <v>0</v>
      </c>
      <c r="AC943" s="373">
        <v>0</v>
      </c>
      <c r="AD943" s="356">
        <v>0</v>
      </c>
      <c r="AE943" s="361">
        <v>0</v>
      </c>
      <c r="AF943" s="373">
        <v>0</v>
      </c>
      <c r="AG943" s="373">
        <v>0</v>
      </c>
      <c r="AH943" s="373">
        <v>0</v>
      </c>
      <c r="AI943" s="356">
        <v>0</v>
      </c>
      <c r="AJ943" s="1870"/>
      <c r="AK943" s="1870"/>
      <c r="AL943" s="1870"/>
      <c r="AM943" s="1870"/>
      <c r="AN943" s="1871"/>
    </row>
    <row r="944" spans="1:40" outlineLevel="1">
      <c r="A944" s="521">
        <f>ROW()</f>
        <v>944</v>
      </c>
      <c r="B944" s="35"/>
      <c r="C944" s="758"/>
      <c r="D944" s="33" t="s">
        <v>28</v>
      </c>
      <c r="J944" s="361"/>
      <c r="K944" s="373"/>
      <c r="L944" s="373"/>
      <c r="M944" s="373"/>
      <c r="N944" s="356"/>
      <c r="O944" s="361"/>
      <c r="P944" s="373"/>
      <c r="Q944" s="373">
        <v>0</v>
      </c>
      <c r="R944" s="373">
        <v>0</v>
      </c>
      <c r="S944" s="356">
        <v>0</v>
      </c>
      <c r="T944" s="361">
        <v>0</v>
      </c>
      <c r="U944" s="373">
        <v>0</v>
      </c>
      <c r="V944" s="373">
        <v>0</v>
      </c>
      <c r="W944" s="373">
        <v>0</v>
      </c>
      <c r="X944" s="356">
        <v>0</v>
      </c>
      <c r="Y944" s="361">
        <v>0</v>
      </c>
      <c r="Z944" s="373">
        <v>0</v>
      </c>
      <c r="AA944" s="373">
        <v>0</v>
      </c>
      <c r="AB944" s="373">
        <v>0</v>
      </c>
      <c r="AC944" s="373">
        <v>0</v>
      </c>
      <c r="AD944" s="356">
        <v>0</v>
      </c>
      <c r="AE944" s="361">
        <v>0</v>
      </c>
      <c r="AF944" s="373">
        <v>0</v>
      </c>
      <c r="AG944" s="373">
        <v>0</v>
      </c>
      <c r="AH944" s="373">
        <v>0</v>
      </c>
      <c r="AI944" s="356">
        <v>0</v>
      </c>
      <c r="AJ944" s="1870"/>
      <c r="AK944" s="1870"/>
      <c r="AL944" s="1870"/>
      <c r="AM944" s="1870"/>
      <c r="AN944" s="1871"/>
    </row>
    <row r="945" spans="1:40" outlineLevel="1">
      <c r="A945" s="521">
        <f>ROW()</f>
        <v>945</v>
      </c>
      <c r="B945" s="35"/>
      <c r="C945" s="758"/>
      <c r="D945" s="45" t="s">
        <v>443</v>
      </c>
      <c r="E945" s="45"/>
      <c r="F945" s="45"/>
      <c r="G945" s="45"/>
      <c r="H945" s="45"/>
      <c r="I945" s="45"/>
      <c r="J945" s="362"/>
      <c r="K945" s="374"/>
      <c r="L945" s="374"/>
      <c r="M945" s="374"/>
      <c r="N945" s="363"/>
      <c r="O945" s="362"/>
      <c r="P945" s="374"/>
      <c r="Q945" s="374">
        <v>0</v>
      </c>
      <c r="R945" s="374">
        <v>0</v>
      </c>
      <c r="S945" s="363">
        <v>0</v>
      </c>
      <c r="T945" s="362">
        <v>0</v>
      </c>
      <c r="U945" s="374">
        <v>0</v>
      </c>
      <c r="V945" s="374">
        <v>0</v>
      </c>
      <c r="W945" s="374">
        <v>0</v>
      </c>
      <c r="X945" s="363">
        <v>0</v>
      </c>
      <c r="Y945" s="362">
        <v>0</v>
      </c>
      <c r="Z945" s="374">
        <v>0</v>
      </c>
      <c r="AA945" s="374">
        <v>0</v>
      </c>
      <c r="AB945" s="374">
        <v>0</v>
      </c>
      <c r="AC945" s="374">
        <v>0</v>
      </c>
      <c r="AD945" s="363"/>
      <c r="AE945" s="362">
        <v>0</v>
      </c>
      <c r="AF945" s="374">
        <v>0</v>
      </c>
      <c r="AG945" s="374">
        <v>0</v>
      </c>
      <c r="AH945" s="374">
        <v>0</v>
      </c>
      <c r="AI945" s="363">
        <v>0</v>
      </c>
      <c r="AJ945" s="1872"/>
      <c r="AK945" s="1872"/>
      <c r="AL945" s="1872"/>
      <c r="AM945" s="1872"/>
      <c r="AN945" s="1873"/>
    </row>
    <row r="946" spans="1:40" outlineLevel="1">
      <c r="A946" s="521">
        <f>ROW()</f>
        <v>946</v>
      </c>
      <c r="B946" s="35"/>
      <c r="C946" s="758"/>
      <c r="D946" s="33" t="s">
        <v>24</v>
      </c>
      <c r="F946" s="151"/>
      <c r="G946" s="151"/>
      <c r="H946" s="151"/>
      <c r="I946" s="151"/>
      <c r="J946" s="251">
        <f t="shared" ref="J946:AN946" si="1001">SUM(J930:J945)</f>
        <v>0</v>
      </c>
      <c r="K946" s="58">
        <f t="shared" si="1001"/>
        <v>0</v>
      </c>
      <c r="L946" s="58">
        <f t="shared" si="1001"/>
        <v>0</v>
      </c>
      <c r="M946" s="58">
        <f t="shared" si="1001"/>
        <v>0</v>
      </c>
      <c r="N946" s="247">
        <f t="shared" si="1001"/>
        <v>0</v>
      </c>
      <c r="O946" s="251">
        <f t="shared" si="1001"/>
        <v>0</v>
      </c>
      <c r="P946" s="58">
        <f t="shared" si="1001"/>
        <v>0</v>
      </c>
      <c r="Q946" s="58">
        <f t="shared" si="1001"/>
        <v>1.4561017063487982</v>
      </c>
      <c r="R946" s="58">
        <f t="shared" si="1001"/>
        <v>1.4561017063487982</v>
      </c>
      <c r="S946" s="247">
        <f t="shared" si="1001"/>
        <v>1.4561017063487982</v>
      </c>
      <c r="T946" s="251">
        <f t="shared" si="1001"/>
        <v>0.53223524188276783</v>
      </c>
      <c r="U946" s="58">
        <f t="shared" si="1001"/>
        <v>1.0644704837655357</v>
      </c>
      <c r="V946" s="58">
        <f t="shared" si="1001"/>
        <v>1.0644704837655357</v>
      </c>
      <c r="W946" s="58">
        <f t="shared" si="1001"/>
        <v>1.0644704837655357</v>
      </c>
      <c r="X946" s="247">
        <f t="shared" si="1001"/>
        <v>1.0644704837655359</v>
      </c>
      <c r="Y946" s="251">
        <f t="shared" si="1001"/>
        <v>0.60152505652209776</v>
      </c>
      <c r="Z946" s="58">
        <f t="shared" si="1001"/>
        <v>1.2030501130441957</v>
      </c>
      <c r="AA946" s="58">
        <f t="shared" si="1001"/>
        <v>1.2030501130441957</v>
      </c>
      <c r="AB946" s="58">
        <f t="shared" si="1001"/>
        <v>1.2030501130441957</v>
      </c>
      <c r="AC946" s="58">
        <f t="shared" si="1001"/>
        <v>1.2030501130441957</v>
      </c>
      <c r="AD946" s="247">
        <f t="shared" si="1001"/>
        <v>1.2030501130441957</v>
      </c>
      <c r="AE946" s="251">
        <f t="shared" si="1001"/>
        <v>1.3116005915879425</v>
      </c>
      <c r="AF946" s="58">
        <f t="shared" si="1001"/>
        <v>1.3116005915879425</v>
      </c>
      <c r="AG946" s="58">
        <f t="shared" si="1001"/>
        <v>1.3116005915879425</v>
      </c>
      <c r="AH946" s="58">
        <f t="shared" si="1001"/>
        <v>1.3116005915879425</v>
      </c>
      <c r="AI946" s="247">
        <f t="shared" si="1001"/>
        <v>1.3116005915879427</v>
      </c>
      <c r="AJ946" s="58">
        <f t="shared" si="1001"/>
        <v>0</v>
      </c>
      <c r="AK946" s="58">
        <f t="shared" si="1001"/>
        <v>0</v>
      </c>
      <c r="AL946" s="58">
        <f t="shared" si="1001"/>
        <v>0</v>
      </c>
      <c r="AM946" s="58">
        <f t="shared" si="1001"/>
        <v>0</v>
      </c>
      <c r="AN946" s="247">
        <f t="shared" si="1001"/>
        <v>0</v>
      </c>
    </row>
    <row r="947" spans="1:40" outlineLevel="1">
      <c r="A947" s="521">
        <f>ROW()</f>
        <v>947</v>
      </c>
      <c r="B947" s="35"/>
      <c r="C947" s="756" t="s">
        <v>112</v>
      </c>
      <c r="J947" s="1906" t="str">
        <f>J$731</f>
        <v>Approved 1 (FA1) [m$ 31/12/2023]</v>
      </c>
      <c r="K947" s="1907"/>
      <c r="L947" s="1907"/>
      <c r="M947" s="1907"/>
      <c r="N947" s="1908"/>
      <c r="O947" s="1906" t="str">
        <f t="shared" ref="O947" si="1002">O$731</f>
        <v>Approved 2 [m$ 31/12/2023]</v>
      </c>
      <c r="P947" s="1907"/>
      <c r="Q947" s="1907"/>
      <c r="R947" s="1907"/>
      <c r="S947" s="1908"/>
      <c r="T947" s="1906" t="str">
        <f t="shared" ref="T947" si="1003">T$731</f>
        <v>Approved 3 [m$ 31/12/2023]</v>
      </c>
      <c r="U947" s="1907"/>
      <c r="V947" s="1907"/>
      <c r="W947" s="1907"/>
      <c r="X947" s="1908"/>
      <c r="Y947" s="1906" t="str">
        <f>IF(Y$731="","",Y$731)</f>
        <v>Approved 4 [m$ 31/12/2023]</v>
      </c>
      <c r="Z947" s="1907"/>
      <c r="AA947" s="1907"/>
      <c r="AB947" s="1907"/>
      <c r="AC947" s="1907"/>
      <c r="AD947" s="1908"/>
      <c r="AE947" s="1413"/>
      <c r="AF947" s="1137"/>
      <c r="AG947" s="1137" t="str">
        <f>IF(AG$731="","",AG$731)</f>
        <v>Approved 5 [m$ 31/12/2023]</v>
      </c>
      <c r="AH947" s="1137"/>
      <c r="AI947" s="1160"/>
      <c r="AJ947" s="1137"/>
      <c r="AK947" s="1137"/>
      <c r="AL947" s="1137"/>
      <c r="AM947" s="1137"/>
      <c r="AN947" s="1160"/>
    </row>
    <row r="948" spans="1:40" outlineLevel="1">
      <c r="A948" s="521">
        <f>ROW()</f>
        <v>948</v>
      </c>
      <c r="B948" s="35"/>
      <c r="C948" s="758"/>
      <c r="D948" s="33" t="s">
        <v>300</v>
      </c>
      <c r="J948" s="228">
        <f t="shared" ref="J948:S948" si="1004">J930*$N$43</f>
        <v>0</v>
      </c>
      <c r="K948" s="51">
        <f t="shared" si="1004"/>
        <v>0</v>
      </c>
      <c r="L948" s="51">
        <f t="shared" si="1004"/>
        <v>0</v>
      </c>
      <c r="M948" s="51">
        <f t="shared" si="1004"/>
        <v>0</v>
      </c>
      <c r="N948" s="229">
        <f t="shared" si="1004"/>
        <v>0</v>
      </c>
      <c r="O948" s="228">
        <f t="shared" si="1004"/>
        <v>0</v>
      </c>
      <c r="P948" s="51">
        <f t="shared" si="1004"/>
        <v>0</v>
      </c>
      <c r="Q948" s="51">
        <f t="shared" si="1004"/>
        <v>1.1537920034887577E-2</v>
      </c>
      <c r="R948" s="51">
        <f t="shared" si="1004"/>
        <v>1.1537920034887577E-2</v>
      </c>
      <c r="S948" s="229">
        <f t="shared" si="1004"/>
        <v>1.1537920034887577E-2</v>
      </c>
      <c r="T948" s="228">
        <f t="shared" ref="T948:X957" si="1005">T930*$S$43</f>
        <v>9.3925592311639421E-3</v>
      </c>
      <c r="U948" s="51">
        <f t="shared" si="1005"/>
        <v>1.8785118462327884E-2</v>
      </c>
      <c r="V948" s="51">
        <f t="shared" si="1005"/>
        <v>1.8785118462327884E-2</v>
      </c>
      <c r="W948" s="51">
        <f t="shared" si="1005"/>
        <v>1.8785118462327884E-2</v>
      </c>
      <c r="X948" s="229">
        <f t="shared" si="1005"/>
        <v>1.8785118462327884E-2</v>
      </c>
      <c r="Y948" s="228">
        <f t="shared" ref="Y948:AD957" si="1006">Y930*$X$43</f>
        <v>1.4574660875944048E-2</v>
      </c>
      <c r="Z948" s="51">
        <f t="shared" si="1006"/>
        <v>2.9149321751888096E-2</v>
      </c>
      <c r="AA948" s="51">
        <f t="shared" si="1006"/>
        <v>2.9149321751888096E-2</v>
      </c>
      <c r="AB948" s="51">
        <f t="shared" si="1006"/>
        <v>2.9149321751888092E-2</v>
      </c>
      <c r="AC948" s="51">
        <f t="shared" si="1006"/>
        <v>2.9149321751888092E-2</v>
      </c>
      <c r="AD948" s="229">
        <f t="shared" si="1006"/>
        <v>2.9149321751888092E-2</v>
      </c>
      <c r="AE948" s="228">
        <f>AE930*$AD$43</f>
        <v>2.8962508330140472E-2</v>
      </c>
      <c r="AF948" s="51">
        <f t="shared" ref="AF948:AI948" si="1007">AF930*$AD$43</f>
        <v>2.8962508330140472E-2</v>
      </c>
      <c r="AG948" s="51">
        <f t="shared" si="1007"/>
        <v>2.8962508330140472E-2</v>
      </c>
      <c r="AH948" s="51">
        <f t="shared" si="1007"/>
        <v>2.8962508330140472E-2</v>
      </c>
      <c r="AI948" s="229">
        <f t="shared" si="1007"/>
        <v>2.8962508330140472E-2</v>
      </c>
      <c r="AJ948" s="51">
        <f>AJ930*$AH$43</f>
        <v>0</v>
      </c>
      <c r="AK948" s="51">
        <f t="shared" ref="AK948:AN948" si="1008">AK930*$AH$43</f>
        <v>0</v>
      </c>
      <c r="AL948" s="51">
        <f t="shared" si="1008"/>
        <v>0</v>
      </c>
      <c r="AM948" s="51">
        <f t="shared" si="1008"/>
        <v>0</v>
      </c>
      <c r="AN948" s="229">
        <f t="shared" si="1008"/>
        <v>0</v>
      </c>
    </row>
    <row r="949" spans="1:40" outlineLevel="1">
      <c r="A949" s="521">
        <f>ROW()</f>
        <v>949</v>
      </c>
      <c r="B949" s="35"/>
      <c r="C949" s="758"/>
      <c r="D949" s="33" t="s">
        <v>301</v>
      </c>
      <c r="J949" s="228">
        <f t="shared" ref="J949:S949" si="1009">J931*$N$43</f>
        <v>0</v>
      </c>
      <c r="K949" s="51">
        <f t="shared" si="1009"/>
        <v>0</v>
      </c>
      <c r="L949" s="51">
        <f t="shared" si="1009"/>
        <v>0</v>
      </c>
      <c r="M949" s="51">
        <f t="shared" si="1009"/>
        <v>0</v>
      </c>
      <c r="N949" s="229">
        <f t="shared" si="1009"/>
        <v>0</v>
      </c>
      <c r="O949" s="228">
        <f t="shared" si="1009"/>
        <v>0</v>
      </c>
      <c r="P949" s="51">
        <f t="shared" si="1009"/>
        <v>0</v>
      </c>
      <c r="Q949" s="51">
        <f t="shared" si="1009"/>
        <v>0</v>
      </c>
      <c r="R949" s="51">
        <f t="shared" si="1009"/>
        <v>0</v>
      </c>
      <c r="S949" s="229">
        <f t="shared" si="1009"/>
        <v>0</v>
      </c>
      <c r="T949" s="228">
        <f t="shared" si="1005"/>
        <v>0</v>
      </c>
      <c r="U949" s="51">
        <f t="shared" si="1005"/>
        <v>0</v>
      </c>
      <c r="V949" s="51">
        <f t="shared" si="1005"/>
        <v>0</v>
      </c>
      <c r="W949" s="51">
        <f t="shared" si="1005"/>
        <v>0</v>
      </c>
      <c r="X949" s="229">
        <f t="shared" si="1005"/>
        <v>0</v>
      </c>
      <c r="Y949" s="228">
        <f t="shared" si="1006"/>
        <v>0</v>
      </c>
      <c r="Z949" s="51">
        <f t="shared" si="1006"/>
        <v>0</v>
      </c>
      <c r="AA949" s="51">
        <f t="shared" si="1006"/>
        <v>0</v>
      </c>
      <c r="AB949" s="51">
        <f t="shared" si="1006"/>
        <v>0</v>
      </c>
      <c r="AC949" s="51">
        <f t="shared" si="1006"/>
        <v>0</v>
      </c>
      <c r="AD949" s="229">
        <f t="shared" si="1006"/>
        <v>0</v>
      </c>
      <c r="AE949" s="228">
        <f t="shared" ref="AE949:AI949" si="1010">AE931*$AD$43</f>
        <v>0</v>
      </c>
      <c r="AF949" s="51">
        <f t="shared" si="1010"/>
        <v>0</v>
      </c>
      <c r="AG949" s="51">
        <f t="shared" si="1010"/>
        <v>0</v>
      </c>
      <c r="AH949" s="51">
        <f t="shared" si="1010"/>
        <v>0</v>
      </c>
      <c r="AI949" s="229">
        <f t="shared" si="1010"/>
        <v>0</v>
      </c>
      <c r="AJ949" s="51">
        <f t="shared" ref="AJ949:AN949" si="1011">AJ931*$AH$43</f>
        <v>0</v>
      </c>
      <c r="AK949" s="51">
        <f t="shared" si="1011"/>
        <v>0</v>
      </c>
      <c r="AL949" s="51">
        <f t="shared" si="1011"/>
        <v>0</v>
      </c>
      <c r="AM949" s="51">
        <f t="shared" si="1011"/>
        <v>0</v>
      </c>
      <c r="AN949" s="229">
        <f t="shared" si="1011"/>
        <v>0</v>
      </c>
    </row>
    <row r="950" spans="1:40" outlineLevel="1">
      <c r="A950" s="521">
        <f>ROW()</f>
        <v>950</v>
      </c>
      <c r="B950" s="35"/>
      <c r="C950" s="758"/>
      <c r="D950" s="33" t="s">
        <v>29</v>
      </c>
      <c r="J950" s="228">
        <f t="shared" ref="J950:S950" si="1012">J932*$N$43</f>
        <v>0</v>
      </c>
      <c r="K950" s="51">
        <f t="shared" si="1012"/>
        <v>0</v>
      </c>
      <c r="L950" s="51">
        <f t="shared" si="1012"/>
        <v>0</v>
      </c>
      <c r="M950" s="51">
        <f t="shared" si="1012"/>
        <v>0</v>
      </c>
      <c r="N950" s="229">
        <f t="shared" si="1012"/>
        <v>0</v>
      </c>
      <c r="O950" s="228">
        <f t="shared" si="1012"/>
        <v>0</v>
      </c>
      <c r="P950" s="51">
        <f t="shared" si="1012"/>
        <v>0</v>
      </c>
      <c r="Q950" s="51">
        <f t="shared" si="1012"/>
        <v>0.14458947144646345</v>
      </c>
      <c r="R950" s="51">
        <f t="shared" si="1012"/>
        <v>0.14458947144646345</v>
      </c>
      <c r="S950" s="229">
        <f t="shared" si="1012"/>
        <v>0.14458947144646345</v>
      </c>
      <c r="T950" s="228">
        <f t="shared" si="1005"/>
        <v>0</v>
      </c>
      <c r="U950" s="51">
        <f t="shared" si="1005"/>
        <v>0</v>
      </c>
      <c r="V950" s="51">
        <f t="shared" si="1005"/>
        <v>0</v>
      </c>
      <c r="W950" s="51">
        <f t="shared" si="1005"/>
        <v>0</v>
      </c>
      <c r="X950" s="229">
        <f t="shared" si="1005"/>
        <v>0</v>
      </c>
      <c r="Y950" s="228">
        <f t="shared" si="1006"/>
        <v>0</v>
      </c>
      <c r="Z950" s="51">
        <f t="shared" si="1006"/>
        <v>0</v>
      </c>
      <c r="AA950" s="51">
        <f t="shared" si="1006"/>
        <v>0</v>
      </c>
      <c r="AB950" s="51">
        <f t="shared" si="1006"/>
        <v>0</v>
      </c>
      <c r="AC950" s="51">
        <f t="shared" si="1006"/>
        <v>0</v>
      </c>
      <c r="AD950" s="229">
        <f t="shared" si="1006"/>
        <v>0</v>
      </c>
      <c r="AE950" s="228">
        <f t="shared" ref="AE950:AI950" si="1013">AE932*$AD$43</f>
        <v>0</v>
      </c>
      <c r="AF950" s="51">
        <f t="shared" si="1013"/>
        <v>0</v>
      </c>
      <c r="AG950" s="51">
        <f t="shared" si="1013"/>
        <v>0</v>
      </c>
      <c r="AH950" s="51">
        <f t="shared" si="1013"/>
        <v>0</v>
      </c>
      <c r="AI950" s="229">
        <f t="shared" si="1013"/>
        <v>0</v>
      </c>
      <c r="AJ950" s="51">
        <f t="shared" ref="AJ950:AN950" si="1014">AJ932*$AH$43</f>
        <v>0</v>
      </c>
      <c r="AK950" s="51">
        <f t="shared" si="1014"/>
        <v>0</v>
      </c>
      <c r="AL950" s="51">
        <f t="shared" si="1014"/>
        <v>0</v>
      </c>
      <c r="AM950" s="51">
        <f t="shared" si="1014"/>
        <v>0</v>
      </c>
      <c r="AN950" s="229">
        <f t="shared" si="1014"/>
        <v>0</v>
      </c>
    </row>
    <row r="951" spans="1:40" outlineLevel="1">
      <c r="A951" s="521">
        <f>ROW()</f>
        <v>951</v>
      </c>
      <c r="B951" s="35"/>
      <c r="C951" s="758"/>
      <c r="D951" s="33" t="s">
        <v>30</v>
      </c>
      <c r="J951" s="228">
        <f t="shared" ref="J951:S951" si="1015">J933*$N$43</f>
        <v>0</v>
      </c>
      <c r="K951" s="51">
        <f t="shared" si="1015"/>
        <v>0</v>
      </c>
      <c r="L951" s="51">
        <f t="shared" si="1015"/>
        <v>0</v>
      </c>
      <c r="M951" s="51">
        <f t="shared" si="1015"/>
        <v>0</v>
      </c>
      <c r="N951" s="229">
        <f t="shared" si="1015"/>
        <v>0</v>
      </c>
      <c r="O951" s="228">
        <f t="shared" si="1015"/>
        <v>0</v>
      </c>
      <c r="P951" s="51">
        <f t="shared" si="1015"/>
        <v>0</v>
      </c>
      <c r="Q951" s="51">
        <f t="shared" si="1015"/>
        <v>5.1399524343995209E-2</v>
      </c>
      <c r="R951" s="51">
        <f t="shared" si="1015"/>
        <v>5.1399524343995209E-2</v>
      </c>
      <c r="S951" s="229">
        <f t="shared" si="1015"/>
        <v>5.1399524343995209E-2</v>
      </c>
      <c r="T951" s="228">
        <f t="shared" si="1005"/>
        <v>0.11168833846389242</v>
      </c>
      <c r="U951" s="51">
        <f t="shared" si="1005"/>
        <v>0.22337667692778485</v>
      </c>
      <c r="V951" s="51">
        <f t="shared" si="1005"/>
        <v>0.22337667692778485</v>
      </c>
      <c r="W951" s="51">
        <f t="shared" si="1005"/>
        <v>0.22337667692778485</v>
      </c>
      <c r="X951" s="229">
        <f t="shared" si="1005"/>
        <v>0.22337667692778487</v>
      </c>
      <c r="Y951" s="228">
        <f t="shared" si="1006"/>
        <v>0.11168833846389239</v>
      </c>
      <c r="Z951" s="51">
        <f t="shared" si="1006"/>
        <v>0.22337667692778482</v>
      </c>
      <c r="AA951" s="51">
        <f t="shared" si="1006"/>
        <v>0.22337667692778479</v>
      </c>
      <c r="AB951" s="51">
        <f t="shared" si="1006"/>
        <v>0.22337667692778479</v>
      </c>
      <c r="AC951" s="51">
        <f t="shared" si="1006"/>
        <v>0.22337667692778479</v>
      </c>
      <c r="AD951" s="229">
        <f t="shared" si="1006"/>
        <v>0.22337667692778473</v>
      </c>
      <c r="AE951" s="228">
        <f t="shared" ref="AE951:AI951" si="1016">AE933*$AD$43</f>
        <v>0.22194509091317041</v>
      </c>
      <c r="AF951" s="51">
        <f t="shared" si="1016"/>
        <v>0.22194509091317041</v>
      </c>
      <c r="AG951" s="51">
        <f t="shared" si="1016"/>
        <v>0.22194509091317041</v>
      </c>
      <c r="AH951" s="51">
        <f t="shared" si="1016"/>
        <v>0.22194509091317041</v>
      </c>
      <c r="AI951" s="229">
        <f t="shared" si="1016"/>
        <v>0.22194509091317041</v>
      </c>
      <c r="AJ951" s="51">
        <f t="shared" ref="AJ951:AN951" si="1017">AJ933*$AH$43</f>
        <v>0</v>
      </c>
      <c r="AK951" s="51">
        <f t="shared" si="1017"/>
        <v>0</v>
      </c>
      <c r="AL951" s="51">
        <f t="shared" si="1017"/>
        <v>0</v>
      </c>
      <c r="AM951" s="51">
        <f t="shared" si="1017"/>
        <v>0</v>
      </c>
      <c r="AN951" s="229">
        <f t="shared" si="1017"/>
        <v>0</v>
      </c>
    </row>
    <row r="952" spans="1:40" outlineLevel="1">
      <c r="A952" s="521">
        <f>ROW()</f>
        <v>952</v>
      </c>
      <c r="B952" s="35"/>
      <c r="C952" s="758"/>
      <c r="D952" s="33" t="s">
        <v>31</v>
      </c>
      <c r="J952" s="228">
        <f t="shared" ref="J952:S952" si="1018">J934*$N$43</f>
        <v>0</v>
      </c>
      <c r="K952" s="51">
        <f t="shared" si="1018"/>
        <v>0</v>
      </c>
      <c r="L952" s="51">
        <f t="shared" si="1018"/>
        <v>0</v>
      </c>
      <c r="M952" s="51">
        <f t="shared" si="1018"/>
        <v>0</v>
      </c>
      <c r="N952" s="229">
        <f t="shared" si="1018"/>
        <v>0</v>
      </c>
      <c r="O952" s="228">
        <f t="shared" si="1018"/>
        <v>0</v>
      </c>
      <c r="P952" s="51">
        <f t="shared" si="1018"/>
        <v>0</v>
      </c>
      <c r="Q952" s="51">
        <f t="shared" si="1018"/>
        <v>0</v>
      </c>
      <c r="R952" s="51">
        <f t="shared" si="1018"/>
        <v>0</v>
      </c>
      <c r="S952" s="229">
        <f t="shared" si="1018"/>
        <v>0</v>
      </c>
      <c r="T952" s="228">
        <f t="shared" si="1005"/>
        <v>0</v>
      </c>
      <c r="U952" s="51">
        <f t="shared" si="1005"/>
        <v>0</v>
      </c>
      <c r="V952" s="51">
        <f t="shared" si="1005"/>
        <v>0</v>
      </c>
      <c r="W952" s="51">
        <f t="shared" si="1005"/>
        <v>0</v>
      </c>
      <c r="X952" s="229">
        <f t="shared" si="1005"/>
        <v>0</v>
      </c>
      <c r="Y952" s="228">
        <f t="shared" si="1006"/>
        <v>0</v>
      </c>
      <c r="Z952" s="51">
        <f t="shared" si="1006"/>
        <v>0</v>
      </c>
      <c r="AA952" s="51">
        <f t="shared" si="1006"/>
        <v>0</v>
      </c>
      <c r="AB952" s="51">
        <f t="shared" si="1006"/>
        <v>0</v>
      </c>
      <c r="AC952" s="51">
        <f t="shared" si="1006"/>
        <v>0</v>
      </c>
      <c r="AD952" s="229">
        <f t="shared" si="1006"/>
        <v>0</v>
      </c>
      <c r="AE952" s="228">
        <f t="shared" ref="AE952:AI952" si="1019">AE934*$AD$43</f>
        <v>0</v>
      </c>
      <c r="AF952" s="51">
        <f t="shared" si="1019"/>
        <v>0</v>
      </c>
      <c r="AG952" s="51">
        <f t="shared" si="1019"/>
        <v>0</v>
      </c>
      <c r="AH952" s="51">
        <f t="shared" si="1019"/>
        <v>0</v>
      </c>
      <c r="AI952" s="229">
        <f t="shared" si="1019"/>
        <v>0</v>
      </c>
      <c r="AJ952" s="51">
        <f t="shared" ref="AJ952:AN952" si="1020">AJ934*$AH$43</f>
        <v>0</v>
      </c>
      <c r="AK952" s="51">
        <f t="shared" si="1020"/>
        <v>0</v>
      </c>
      <c r="AL952" s="51">
        <f t="shared" si="1020"/>
        <v>0</v>
      </c>
      <c r="AM952" s="51">
        <f t="shared" si="1020"/>
        <v>0</v>
      </c>
      <c r="AN952" s="229">
        <f t="shared" si="1020"/>
        <v>0</v>
      </c>
    </row>
    <row r="953" spans="1:40" outlineLevel="1">
      <c r="A953" s="521">
        <f>ROW()</f>
        <v>953</v>
      </c>
      <c r="B953" s="35"/>
      <c r="C953" s="758"/>
      <c r="D953" s="33" t="s">
        <v>32</v>
      </c>
      <c r="J953" s="228">
        <f t="shared" ref="J953:S953" si="1021">J935*$N$43</f>
        <v>0</v>
      </c>
      <c r="K953" s="51">
        <f t="shared" si="1021"/>
        <v>0</v>
      </c>
      <c r="L953" s="51">
        <f t="shared" si="1021"/>
        <v>0</v>
      </c>
      <c r="M953" s="51">
        <f t="shared" si="1021"/>
        <v>0</v>
      </c>
      <c r="N953" s="229">
        <f t="shared" si="1021"/>
        <v>0</v>
      </c>
      <c r="O953" s="228">
        <f t="shared" si="1021"/>
        <v>0</v>
      </c>
      <c r="P953" s="51">
        <f t="shared" si="1021"/>
        <v>0</v>
      </c>
      <c r="Q953" s="51">
        <f t="shared" si="1021"/>
        <v>3.0873727577495095E-3</v>
      </c>
      <c r="R953" s="51">
        <f t="shared" si="1021"/>
        <v>3.0873727577495095E-3</v>
      </c>
      <c r="S953" s="229">
        <f t="shared" si="1021"/>
        <v>3.0873727577495095E-3</v>
      </c>
      <c r="T953" s="228">
        <f t="shared" si="1005"/>
        <v>1.5423877295937295E-2</v>
      </c>
      <c r="U953" s="51">
        <f t="shared" si="1005"/>
        <v>3.0847754591874596E-2</v>
      </c>
      <c r="V953" s="51">
        <f t="shared" si="1005"/>
        <v>3.0847754591874596E-2</v>
      </c>
      <c r="W953" s="51">
        <f t="shared" si="1005"/>
        <v>3.0847754591874596E-2</v>
      </c>
      <c r="X953" s="229">
        <f t="shared" si="1005"/>
        <v>3.0847754591874596E-2</v>
      </c>
      <c r="Y953" s="228">
        <f t="shared" si="1006"/>
        <v>1.5423877295937303E-2</v>
      </c>
      <c r="Z953" s="51">
        <f t="shared" si="1006"/>
        <v>3.0847754591874606E-2</v>
      </c>
      <c r="AA953" s="51">
        <f t="shared" si="1006"/>
        <v>3.0847754591874606E-2</v>
      </c>
      <c r="AB953" s="51">
        <f t="shared" si="1006"/>
        <v>3.0847754591874599E-2</v>
      </c>
      <c r="AC953" s="51">
        <f t="shared" si="1006"/>
        <v>3.0847754591874599E-2</v>
      </c>
      <c r="AD953" s="229">
        <f t="shared" si="1006"/>
        <v>3.0847754591874596E-2</v>
      </c>
      <c r="AE953" s="228">
        <f t="shared" ref="AE953:AI953" si="1022">AE935*$AD$43</f>
        <v>3.0650056180995928E-2</v>
      </c>
      <c r="AF953" s="51">
        <f t="shared" si="1022"/>
        <v>3.0650056180995928E-2</v>
      </c>
      <c r="AG953" s="51">
        <f t="shared" si="1022"/>
        <v>3.0650056180995928E-2</v>
      </c>
      <c r="AH953" s="51">
        <f t="shared" si="1022"/>
        <v>3.0650056180995928E-2</v>
      </c>
      <c r="AI953" s="229">
        <f t="shared" si="1022"/>
        <v>3.0650056180996046E-2</v>
      </c>
      <c r="AJ953" s="51">
        <f t="shared" ref="AJ953:AN953" si="1023">AJ935*$AH$43</f>
        <v>0</v>
      </c>
      <c r="AK953" s="51">
        <f t="shared" si="1023"/>
        <v>0</v>
      </c>
      <c r="AL953" s="51">
        <f t="shared" si="1023"/>
        <v>0</v>
      </c>
      <c r="AM953" s="51">
        <f t="shared" si="1023"/>
        <v>0</v>
      </c>
      <c r="AN953" s="229">
        <f t="shared" si="1023"/>
        <v>0</v>
      </c>
    </row>
    <row r="954" spans="1:40" outlineLevel="1">
      <c r="A954" s="521">
        <f>ROW()</f>
        <v>954</v>
      </c>
      <c r="B954" s="35"/>
      <c r="C954" s="758"/>
      <c r="D954" s="33" t="s">
        <v>33</v>
      </c>
      <c r="J954" s="228">
        <f t="shared" ref="J954:S954" si="1024">J936*$N$43</f>
        <v>0</v>
      </c>
      <c r="K954" s="51">
        <f t="shared" si="1024"/>
        <v>0</v>
      </c>
      <c r="L954" s="51">
        <f t="shared" si="1024"/>
        <v>0</v>
      </c>
      <c r="M954" s="51">
        <f t="shared" si="1024"/>
        <v>0</v>
      </c>
      <c r="N954" s="229">
        <f t="shared" si="1024"/>
        <v>0</v>
      </c>
      <c r="O954" s="228">
        <f t="shared" si="1024"/>
        <v>0</v>
      </c>
      <c r="P954" s="51">
        <f t="shared" si="1024"/>
        <v>0</v>
      </c>
      <c r="Q954" s="51">
        <f t="shared" si="1024"/>
        <v>3.1222841572301591E-4</v>
      </c>
      <c r="R954" s="51">
        <f t="shared" si="1024"/>
        <v>3.1222841572301591E-4</v>
      </c>
      <c r="S954" s="229">
        <f t="shared" si="1024"/>
        <v>3.1222841572301591E-4</v>
      </c>
      <c r="T954" s="228">
        <f t="shared" si="1005"/>
        <v>0</v>
      </c>
      <c r="U954" s="51">
        <f t="shared" si="1005"/>
        <v>0</v>
      </c>
      <c r="V954" s="51">
        <f t="shared" si="1005"/>
        <v>0</v>
      </c>
      <c r="W954" s="51">
        <f t="shared" si="1005"/>
        <v>0</v>
      </c>
      <c r="X954" s="229">
        <f t="shared" si="1005"/>
        <v>0</v>
      </c>
      <c r="Y954" s="228">
        <f t="shared" si="1006"/>
        <v>0</v>
      </c>
      <c r="Z954" s="51">
        <f t="shared" si="1006"/>
        <v>0</v>
      </c>
      <c r="AA954" s="51">
        <f t="shared" si="1006"/>
        <v>0</v>
      </c>
      <c r="AB954" s="51">
        <f t="shared" si="1006"/>
        <v>0</v>
      </c>
      <c r="AC954" s="51">
        <f t="shared" si="1006"/>
        <v>0</v>
      </c>
      <c r="AD954" s="229">
        <f t="shared" si="1006"/>
        <v>0</v>
      </c>
      <c r="AE954" s="228">
        <f t="shared" ref="AE954:AI954" si="1025">AE936*$AD$43</f>
        <v>0</v>
      </c>
      <c r="AF954" s="51">
        <f t="shared" si="1025"/>
        <v>0</v>
      </c>
      <c r="AG954" s="51">
        <f t="shared" si="1025"/>
        <v>0</v>
      </c>
      <c r="AH954" s="51">
        <f t="shared" si="1025"/>
        <v>0</v>
      </c>
      <c r="AI954" s="229">
        <f t="shared" si="1025"/>
        <v>0</v>
      </c>
      <c r="AJ954" s="51">
        <f t="shared" ref="AJ954:AN954" si="1026">AJ936*$AH$43</f>
        <v>0</v>
      </c>
      <c r="AK954" s="51">
        <f t="shared" si="1026"/>
        <v>0</v>
      </c>
      <c r="AL954" s="51">
        <f t="shared" si="1026"/>
        <v>0</v>
      </c>
      <c r="AM954" s="51">
        <f t="shared" si="1026"/>
        <v>0</v>
      </c>
      <c r="AN954" s="229">
        <f t="shared" si="1026"/>
        <v>0</v>
      </c>
    </row>
    <row r="955" spans="1:40" outlineLevel="1">
      <c r="A955" s="521">
        <f>ROW()</f>
        <v>955</v>
      </c>
      <c r="B955" s="35"/>
      <c r="C955" s="758"/>
      <c r="D955" s="33" t="s">
        <v>27</v>
      </c>
      <c r="J955" s="228">
        <f t="shared" ref="J955:S955" si="1027">J937*$N$43</f>
        <v>0</v>
      </c>
      <c r="K955" s="51">
        <f t="shared" si="1027"/>
        <v>0</v>
      </c>
      <c r="L955" s="51">
        <f t="shared" si="1027"/>
        <v>0</v>
      </c>
      <c r="M955" s="51">
        <f t="shared" si="1027"/>
        <v>0</v>
      </c>
      <c r="N955" s="229">
        <f t="shared" si="1027"/>
        <v>0</v>
      </c>
      <c r="O955" s="228">
        <f t="shared" si="1027"/>
        <v>0</v>
      </c>
      <c r="P955" s="51">
        <f t="shared" si="1027"/>
        <v>0</v>
      </c>
      <c r="Q955" s="51">
        <f t="shared" si="1027"/>
        <v>5.2833090219466384E-4</v>
      </c>
      <c r="R955" s="51">
        <f t="shared" si="1027"/>
        <v>5.2833090219466384E-4</v>
      </c>
      <c r="S955" s="229">
        <f t="shared" si="1027"/>
        <v>5.2833090219466384E-4</v>
      </c>
      <c r="T955" s="228">
        <f t="shared" si="1005"/>
        <v>0</v>
      </c>
      <c r="U955" s="51">
        <f t="shared" si="1005"/>
        <v>0</v>
      </c>
      <c r="V955" s="51">
        <f t="shared" si="1005"/>
        <v>0</v>
      </c>
      <c r="W955" s="51">
        <f t="shared" si="1005"/>
        <v>0</v>
      </c>
      <c r="X955" s="229">
        <f t="shared" si="1005"/>
        <v>0</v>
      </c>
      <c r="Y955" s="228">
        <f t="shared" si="1006"/>
        <v>0</v>
      </c>
      <c r="Z955" s="51">
        <f t="shared" si="1006"/>
        <v>0</v>
      </c>
      <c r="AA955" s="51">
        <f t="shared" si="1006"/>
        <v>0</v>
      </c>
      <c r="AB955" s="51">
        <f t="shared" si="1006"/>
        <v>0</v>
      </c>
      <c r="AC955" s="51">
        <f t="shared" si="1006"/>
        <v>0</v>
      </c>
      <c r="AD955" s="229">
        <f t="shared" si="1006"/>
        <v>0</v>
      </c>
      <c r="AE955" s="228">
        <f t="shared" ref="AE955:AI955" si="1028">AE937*$AD$43</f>
        <v>0</v>
      </c>
      <c r="AF955" s="51">
        <f t="shared" si="1028"/>
        <v>0</v>
      </c>
      <c r="AG955" s="51">
        <f t="shared" si="1028"/>
        <v>0</v>
      </c>
      <c r="AH955" s="51">
        <f t="shared" si="1028"/>
        <v>0</v>
      </c>
      <c r="AI955" s="229">
        <f t="shared" si="1028"/>
        <v>0</v>
      </c>
      <c r="AJ955" s="51">
        <f t="shared" ref="AJ955:AN955" si="1029">AJ937*$AH$43</f>
        <v>0</v>
      </c>
      <c r="AK955" s="51">
        <f t="shared" si="1029"/>
        <v>0</v>
      </c>
      <c r="AL955" s="51">
        <f t="shared" si="1029"/>
        <v>0</v>
      </c>
      <c r="AM955" s="51">
        <f t="shared" si="1029"/>
        <v>0</v>
      </c>
      <c r="AN955" s="229">
        <f t="shared" si="1029"/>
        <v>0</v>
      </c>
    </row>
    <row r="956" spans="1:40" outlineLevel="1">
      <c r="A956" s="521">
        <f>ROW()</f>
        <v>956</v>
      </c>
      <c r="B956" s="35"/>
      <c r="C956" s="758"/>
      <c r="D956" s="33" t="s">
        <v>34</v>
      </c>
      <c r="J956" s="228">
        <f t="shared" ref="J956:S956" si="1030">J938*$N$43</f>
        <v>0</v>
      </c>
      <c r="K956" s="51">
        <f t="shared" si="1030"/>
        <v>0</v>
      </c>
      <c r="L956" s="51">
        <f t="shared" si="1030"/>
        <v>0</v>
      </c>
      <c r="M956" s="51">
        <f t="shared" si="1030"/>
        <v>0</v>
      </c>
      <c r="N956" s="229">
        <f t="shared" si="1030"/>
        <v>0</v>
      </c>
      <c r="O956" s="228">
        <f t="shared" si="1030"/>
        <v>0</v>
      </c>
      <c r="P956" s="51">
        <f t="shared" si="1030"/>
        <v>0</v>
      </c>
      <c r="Q956" s="51">
        <f t="shared" si="1030"/>
        <v>1.2668786830313918</v>
      </c>
      <c r="R956" s="51">
        <f t="shared" si="1030"/>
        <v>1.2668786830313918</v>
      </c>
      <c r="S956" s="229">
        <f t="shared" si="1030"/>
        <v>1.2668786830313918</v>
      </c>
      <c r="T956" s="228">
        <f t="shared" si="1005"/>
        <v>0.63137790327600585</v>
      </c>
      <c r="U956" s="51">
        <f t="shared" si="1005"/>
        <v>1.2627558065520117</v>
      </c>
      <c r="V956" s="51">
        <f t="shared" si="1005"/>
        <v>1.2627558065520117</v>
      </c>
      <c r="W956" s="51">
        <f t="shared" si="1005"/>
        <v>1.2627558065520117</v>
      </c>
      <c r="X956" s="229">
        <f t="shared" si="1005"/>
        <v>1.2627558065520119</v>
      </c>
      <c r="Y956" s="228">
        <f t="shared" si="1006"/>
        <v>0.63137790327600629</v>
      </c>
      <c r="Z956" s="51">
        <f t="shared" si="1006"/>
        <v>1.2627558065520126</v>
      </c>
      <c r="AA956" s="51">
        <f t="shared" si="1006"/>
        <v>1.2627558065520126</v>
      </c>
      <c r="AB956" s="51">
        <f t="shared" si="1006"/>
        <v>1.2627558065520126</v>
      </c>
      <c r="AC956" s="51">
        <f t="shared" si="1006"/>
        <v>1.2627558065520126</v>
      </c>
      <c r="AD956" s="229">
        <f t="shared" si="1006"/>
        <v>1.2627558065520126</v>
      </c>
      <c r="AE956" s="228">
        <f t="shared" ref="AE956:AI956" si="1031">AE938*$AD$43</f>
        <v>1.2546630030534813</v>
      </c>
      <c r="AF956" s="51">
        <f t="shared" si="1031"/>
        <v>1.2546630030534813</v>
      </c>
      <c r="AG956" s="51">
        <f t="shared" si="1031"/>
        <v>1.2546630030534813</v>
      </c>
      <c r="AH956" s="51">
        <f t="shared" si="1031"/>
        <v>1.2546630030534813</v>
      </c>
      <c r="AI956" s="229">
        <f t="shared" si="1031"/>
        <v>1.2546630030534813</v>
      </c>
      <c r="AJ956" s="51">
        <f t="shared" ref="AJ956:AN956" si="1032">AJ938*$AH$43</f>
        <v>0</v>
      </c>
      <c r="AK956" s="51">
        <f t="shared" si="1032"/>
        <v>0</v>
      </c>
      <c r="AL956" s="51">
        <f t="shared" si="1032"/>
        <v>0</v>
      </c>
      <c r="AM956" s="51">
        <f t="shared" si="1032"/>
        <v>0</v>
      </c>
      <c r="AN956" s="229">
        <f t="shared" si="1032"/>
        <v>0</v>
      </c>
    </row>
    <row r="957" spans="1:40" outlineLevel="1">
      <c r="A957" s="521">
        <f>ROW()</f>
        <v>957</v>
      </c>
      <c r="B957" s="35"/>
      <c r="C957" s="758"/>
      <c r="D957" s="33" t="s">
        <v>35</v>
      </c>
      <c r="J957" s="228">
        <f t="shared" ref="J957:S957" si="1033">J939*$N$43</f>
        <v>0</v>
      </c>
      <c r="K957" s="51">
        <f t="shared" si="1033"/>
        <v>0</v>
      </c>
      <c r="L957" s="51">
        <f t="shared" si="1033"/>
        <v>0</v>
      </c>
      <c r="M957" s="51">
        <f t="shared" si="1033"/>
        <v>0</v>
      </c>
      <c r="N957" s="229">
        <f t="shared" si="1033"/>
        <v>0</v>
      </c>
      <c r="O957" s="228">
        <f t="shared" si="1033"/>
        <v>0</v>
      </c>
      <c r="P957" s="51">
        <f t="shared" si="1033"/>
        <v>0</v>
      </c>
      <c r="Q957" s="51">
        <f t="shared" si="1033"/>
        <v>0</v>
      </c>
      <c r="R957" s="51">
        <f t="shared" si="1033"/>
        <v>0</v>
      </c>
      <c r="S957" s="229">
        <f t="shared" si="1033"/>
        <v>0</v>
      </c>
      <c r="T957" s="228">
        <f t="shared" si="1005"/>
        <v>0</v>
      </c>
      <c r="U957" s="51">
        <f t="shared" si="1005"/>
        <v>0</v>
      </c>
      <c r="V957" s="51">
        <f t="shared" si="1005"/>
        <v>0</v>
      </c>
      <c r="W957" s="51">
        <f t="shared" si="1005"/>
        <v>0</v>
      </c>
      <c r="X957" s="229">
        <f t="shared" si="1005"/>
        <v>0</v>
      </c>
      <c r="Y957" s="228">
        <f t="shared" si="1006"/>
        <v>0</v>
      </c>
      <c r="Z957" s="51">
        <f t="shared" si="1006"/>
        <v>0</v>
      </c>
      <c r="AA957" s="51">
        <f t="shared" si="1006"/>
        <v>0</v>
      </c>
      <c r="AB957" s="51">
        <f t="shared" si="1006"/>
        <v>0</v>
      </c>
      <c r="AC957" s="51">
        <f t="shared" si="1006"/>
        <v>0</v>
      </c>
      <c r="AD957" s="229">
        <f t="shared" si="1006"/>
        <v>0</v>
      </c>
      <c r="AE957" s="228">
        <f t="shared" ref="AE957:AI957" si="1034">AE939*$AD$43</f>
        <v>0</v>
      </c>
      <c r="AF957" s="51">
        <f t="shared" si="1034"/>
        <v>0</v>
      </c>
      <c r="AG957" s="51">
        <f t="shared" si="1034"/>
        <v>0</v>
      </c>
      <c r="AH957" s="51">
        <f t="shared" si="1034"/>
        <v>0</v>
      </c>
      <c r="AI957" s="229">
        <f t="shared" si="1034"/>
        <v>0</v>
      </c>
      <c r="AJ957" s="51">
        <f t="shared" ref="AJ957:AN957" si="1035">AJ939*$AH$43</f>
        <v>0</v>
      </c>
      <c r="AK957" s="51">
        <f t="shared" si="1035"/>
        <v>0</v>
      </c>
      <c r="AL957" s="51">
        <f t="shared" si="1035"/>
        <v>0</v>
      </c>
      <c r="AM957" s="51">
        <f t="shared" si="1035"/>
        <v>0</v>
      </c>
      <c r="AN957" s="229">
        <f t="shared" si="1035"/>
        <v>0</v>
      </c>
    </row>
    <row r="958" spans="1:40" outlineLevel="1">
      <c r="A958" s="521">
        <f>ROW()</f>
        <v>958</v>
      </c>
      <c r="B958" s="35"/>
      <c r="C958" s="758"/>
      <c r="D958" s="33" t="s">
        <v>302</v>
      </c>
      <c r="J958" s="228">
        <f t="shared" ref="J958:S958" si="1036">J940*$N$43</f>
        <v>0</v>
      </c>
      <c r="K958" s="51">
        <f t="shared" si="1036"/>
        <v>0</v>
      </c>
      <c r="L958" s="51">
        <f t="shared" si="1036"/>
        <v>0</v>
      </c>
      <c r="M958" s="51">
        <f t="shared" si="1036"/>
        <v>0</v>
      </c>
      <c r="N958" s="229">
        <f t="shared" si="1036"/>
        <v>0</v>
      </c>
      <c r="O958" s="228">
        <f t="shared" si="1036"/>
        <v>0</v>
      </c>
      <c r="P958" s="51">
        <f t="shared" si="1036"/>
        <v>0</v>
      </c>
      <c r="Q958" s="51">
        <f t="shared" si="1036"/>
        <v>0</v>
      </c>
      <c r="R958" s="51">
        <f t="shared" si="1036"/>
        <v>0</v>
      </c>
      <c r="S958" s="229">
        <f t="shared" si="1036"/>
        <v>0</v>
      </c>
      <c r="T958" s="228">
        <f t="shared" ref="T958:X963" si="1037">T940*$S$43</f>
        <v>0</v>
      </c>
      <c r="U958" s="51">
        <f t="shared" si="1037"/>
        <v>0</v>
      </c>
      <c r="V958" s="51">
        <f t="shared" si="1037"/>
        <v>0</v>
      </c>
      <c r="W958" s="51">
        <f t="shared" si="1037"/>
        <v>0</v>
      </c>
      <c r="X958" s="229">
        <f t="shared" si="1037"/>
        <v>0</v>
      </c>
      <c r="Y958" s="228">
        <f t="shared" ref="Y958:AD963" si="1038">Y940*$X$43</f>
        <v>0</v>
      </c>
      <c r="Z958" s="51">
        <f t="shared" si="1038"/>
        <v>0</v>
      </c>
      <c r="AA958" s="51">
        <f t="shared" si="1038"/>
        <v>0</v>
      </c>
      <c r="AB958" s="51">
        <f t="shared" si="1038"/>
        <v>0</v>
      </c>
      <c r="AC958" s="51">
        <f t="shared" si="1038"/>
        <v>0</v>
      </c>
      <c r="AD958" s="229">
        <f t="shared" si="1038"/>
        <v>0</v>
      </c>
      <c r="AE958" s="228">
        <f t="shared" ref="AE958:AI958" si="1039">AE940*$AD$43</f>
        <v>0</v>
      </c>
      <c r="AF958" s="51">
        <f t="shared" si="1039"/>
        <v>0</v>
      </c>
      <c r="AG958" s="51">
        <f t="shared" si="1039"/>
        <v>0</v>
      </c>
      <c r="AH958" s="51">
        <f t="shared" si="1039"/>
        <v>0</v>
      </c>
      <c r="AI958" s="229">
        <f t="shared" si="1039"/>
        <v>0</v>
      </c>
      <c r="AJ958" s="51">
        <f t="shared" ref="AJ958:AN958" si="1040">AJ940*$AH$43</f>
        <v>0</v>
      </c>
      <c r="AK958" s="51">
        <f t="shared" si="1040"/>
        <v>0</v>
      </c>
      <c r="AL958" s="51">
        <f t="shared" si="1040"/>
        <v>0</v>
      </c>
      <c r="AM958" s="51">
        <f t="shared" si="1040"/>
        <v>0</v>
      </c>
      <c r="AN958" s="229">
        <f t="shared" si="1040"/>
        <v>0</v>
      </c>
    </row>
    <row r="959" spans="1:40" outlineLevel="1">
      <c r="A959" s="521">
        <f>ROW()</f>
        <v>959</v>
      </c>
      <c r="B959" s="35"/>
      <c r="C959" s="758"/>
      <c r="D959" s="33" t="s">
        <v>36</v>
      </c>
      <c r="J959" s="228">
        <f t="shared" ref="J959:S959" si="1041">J941*$N$43</f>
        <v>0</v>
      </c>
      <c r="K959" s="51">
        <f t="shared" si="1041"/>
        <v>0</v>
      </c>
      <c r="L959" s="51">
        <f t="shared" si="1041"/>
        <v>0</v>
      </c>
      <c r="M959" s="51">
        <f t="shared" si="1041"/>
        <v>0</v>
      </c>
      <c r="N959" s="229">
        <f t="shared" si="1041"/>
        <v>0</v>
      </c>
      <c r="O959" s="228">
        <f t="shared" si="1041"/>
        <v>0</v>
      </c>
      <c r="P959" s="51">
        <f t="shared" si="1041"/>
        <v>0</v>
      </c>
      <c r="Q959" s="51">
        <f t="shared" si="1041"/>
        <v>0.95227507757054397</v>
      </c>
      <c r="R959" s="51">
        <f t="shared" si="1041"/>
        <v>0.95227507757054397</v>
      </c>
      <c r="S959" s="229">
        <f t="shared" si="1041"/>
        <v>0.95227507757054397</v>
      </c>
      <c r="T959" s="228">
        <f t="shared" si="1037"/>
        <v>0</v>
      </c>
      <c r="U959" s="51">
        <f t="shared" si="1037"/>
        <v>0</v>
      </c>
      <c r="V959" s="51">
        <f t="shared" si="1037"/>
        <v>0</v>
      </c>
      <c r="W959" s="51">
        <f t="shared" si="1037"/>
        <v>0</v>
      </c>
      <c r="X959" s="229">
        <f t="shared" si="1037"/>
        <v>0</v>
      </c>
      <c r="Y959" s="228">
        <f t="shared" si="1038"/>
        <v>0</v>
      </c>
      <c r="Z959" s="51">
        <f t="shared" si="1038"/>
        <v>0</v>
      </c>
      <c r="AA959" s="51">
        <f t="shared" si="1038"/>
        <v>0</v>
      </c>
      <c r="AB959" s="51">
        <f t="shared" si="1038"/>
        <v>0</v>
      </c>
      <c r="AC959" s="51">
        <f t="shared" si="1038"/>
        <v>0</v>
      </c>
      <c r="AD959" s="229">
        <f t="shared" si="1038"/>
        <v>0</v>
      </c>
      <c r="AE959" s="228">
        <f t="shared" ref="AE959:AI959" si="1042">AE941*$AD$43</f>
        <v>0</v>
      </c>
      <c r="AF959" s="51">
        <f t="shared" si="1042"/>
        <v>0</v>
      </c>
      <c r="AG959" s="51">
        <f t="shared" si="1042"/>
        <v>0</v>
      </c>
      <c r="AH959" s="51">
        <f t="shared" si="1042"/>
        <v>0</v>
      </c>
      <c r="AI959" s="229">
        <f t="shared" si="1042"/>
        <v>0</v>
      </c>
      <c r="AJ959" s="51">
        <f t="shared" ref="AJ959:AN959" si="1043">AJ941*$AH$43</f>
        <v>0</v>
      </c>
      <c r="AK959" s="51">
        <f t="shared" si="1043"/>
        <v>0</v>
      </c>
      <c r="AL959" s="51">
        <f t="shared" si="1043"/>
        <v>0</v>
      </c>
      <c r="AM959" s="51">
        <f t="shared" si="1043"/>
        <v>0</v>
      </c>
      <c r="AN959" s="229">
        <f t="shared" si="1043"/>
        <v>0</v>
      </c>
    </row>
    <row r="960" spans="1:40" outlineLevel="1">
      <c r="A960" s="521">
        <f>ROW()</f>
        <v>960</v>
      </c>
      <c r="B960" s="35"/>
      <c r="C960" s="758"/>
      <c r="D960" s="33" t="s">
        <v>583</v>
      </c>
      <c r="J960" s="228">
        <f t="shared" ref="J960:S960" si="1044">J942*$N$43</f>
        <v>0</v>
      </c>
      <c r="K960" s="51">
        <f t="shared" si="1044"/>
        <v>0</v>
      </c>
      <c r="L960" s="51">
        <f t="shared" si="1044"/>
        <v>0</v>
      </c>
      <c r="M960" s="51">
        <f t="shared" si="1044"/>
        <v>0</v>
      </c>
      <c r="N960" s="229">
        <f t="shared" si="1044"/>
        <v>0</v>
      </c>
      <c r="O960" s="228">
        <f t="shared" si="1044"/>
        <v>0</v>
      </c>
      <c r="P960" s="51">
        <f t="shared" si="1044"/>
        <v>0</v>
      </c>
      <c r="Q960" s="51">
        <f t="shared" si="1044"/>
        <v>0</v>
      </c>
      <c r="R960" s="51">
        <f t="shared" si="1044"/>
        <v>0</v>
      </c>
      <c r="S960" s="229">
        <f t="shared" si="1044"/>
        <v>0</v>
      </c>
      <c r="T960" s="228">
        <f t="shared" si="1037"/>
        <v>0</v>
      </c>
      <c r="U960" s="51">
        <f t="shared" si="1037"/>
        <v>0</v>
      </c>
      <c r="V960" s="51">
        <f t="shared" si="1037"/>
        <v>0</v>
      </c>
      <c r="W960" s="51">
        <f t="shared" si="1037"/>
        <v>0</v>
      </c>
      <c r="X960" s="229">
        <f t="shared" si="1037"/>
        <v>0</v>
      </c>
      <c r="Y960" s="228">
        <f t="shared" si="1038"/>
        <v>0</v>
      </c>
      <c r="Z960" s="51">
        <f t="shared" si="1038"/>
        <v>0</v>
      </c>
      <c r="AA960" s="51">
        <f t="shared" si="1038"/>
        <v>0</v>
      </c>
      <c r="AB960" s="51">
        <f t="shared" si="1038"/>
        <v>0</v>
      </c>
      <c r="AC960" s="51">
        <f t="shared" si="1038"/>
        <v>0</v>
      </c>
      <c r="AD960" s="229">
        <f t="shared" si="1038"/>
        <v>0</v>
      </c>
      <c r="AE960" s="228">
        <f t="shared" ref="AE960:AI960" si="1045">AE942*$AD$43</f>
        <v>0</v>
      </c>
      <c r="AF960" s="51">
        <f t="shared" si="1045"/>
        <v>0</v>
      </c>
      <c r="AG960" s="51">
        <f t="shared" si="1045"/>
        <v>0</v>
      </c>
      <c r="AH960" s="51">
        <f t="shared" si="1045"/>
        <v>0</v>
      </c>
      <c r="AI960" s="229">
        <f t="shared" si="1045"/>
        <v>0</v>
      </c>
      <c r="AJ960" s="51">
        <f t="shared" ref="AJ960:AN960" si="1046">AJ942*$AH$43</f>
        <v>0</v>
      </c>
      <c r="AK960" s="51">
        <f t="shared" si="1046"/>
        <v>0</v>
      </c>
      <c r="AL960" s="51">
        <f t="shared" si="1046"/>
        <v>0</v>
      </c>
      <c r="AM960" s="51">
        <f t="shared" si="1046"/>
        <v>0</v>
      </c>
      <c r="AN960" s="229">
        <f t="shared" si="1046"/>
        <v>0</v>
      </c>
    </row>
    <row r="961" spans="1:40" outlineLevel="1">
      <c r="A961" s="521">
        <f>ROW()</f>
        <v>961</v>
      </c>
      <c r="B961" s="35"/>
      <c r="C961" s="758"/>
      <c r="D961" s="33" t="s">
        <v>81</v>
      </c>
      <c r="J961" s="228">
        <f t="shared" ref="J961:S961" si="1047">J943*$N$43</f>
        <v>0</v>
      </c>
      <c r="K961" s="51">
        <f t="shared" si="1047"/>
        <v>0</v>
      </c>
      <c r="L961" s="51">
        <f t="shared" si="1047"/>
        <v>0</v>
      </c>
      <c r="M961" s="51">
        <f t="shared" si="1047"/>
        <v>0</v>
      </c>
      <c r="N961" s="229">
        <f t="shared" si="1047"/>
        <v>0</v>
      </c>
      <c r="O961" s="228">
        <f t="shared" si="1047"/>
        <v>0</v>
      </c>
      <c r="P961" s="51">
        <f t="shared" si="1047"/>
        <v>0</v>
      </c>
      <c r="Q961" s="51">
        <f t="shared" si="1047"/>
        <v>0</v>
      </c>
      <c r="R961" s="51">
        <f t="shared" si="1047"/>
        <v>0</v>
      </c>
      <c r="S961" s="229">
        <f t="shared" si="1047"/>
        <v>0</v>
      </c>
      <c r="T961" s="228">
        <f t="shared" si="1037"/>
        <v>0</v>
      </c>
      <c r="U961" s="51">
        <f t="shared" si="1037"/>
        <v>0</v>
      </c>
      <c r="V961" s="51">
        <f t="shared" si="1037"/>
        <v>0</v>
      </c>
      <c r="W961" s="51">
        <f t="shared" si="1037"/>
        <v>0</v>
      </c>
      <c r="X961" s="229">
        <f t="shared" si="1037"/>
        <v>0</v>
      </c>
      <c r="Y961" s="228">
        <f t="shared" si="1038"/>
        <v>0</v>
      </c>
      <c r="Z961" s="51">
        <f t="shared" si="1038"/>
        <v>0</v>
      </c>
      <c r="AA961" s="51">
        <f t="shared" si="1038"/>
        <v>0</v>
      </c>
      <c r="AB961" s="51">
        <f t="shared" si="1038"/>
        <v>0</v>
      </c>
      <c r="AC961" s="51">
        <f t="shared" si="1038"/>
        <v>0</v>
      </c>
      <c r="AD961" s="229">
        <f t="shared" si="1038"/>
        <v>0</v>
      </c>
      <c r="AE961" s="228">
        <f t="shared" ref="AE961:AI961" si="1048">AE943*$AD$43</f>
        <v>0</v>
      </c>
      <c r="AF961" s="51">
        <f t="shared" si="1048"/>
        <v>0</v>
      </c>
      <c r="AG961" s="51">
        <f t="shared" si="1048"/>
        <v>0</v>
      </c>
      <c r="AH961" s="51">
        <f t="shared" si="1048"/>
        <v>0</v>
      </c>
      <c r="AI961" s="229">
        <f t="shared" si="1048"/>
        <v>0</v>
      </c>
      <c r="AJ961" s="51">
        <f t="shared" ref="AJ961:AN961" si="1049">AJ943*$AH$43</f>
        <v>0</v>
      </c>
      <c r="AK961" s="51">
        <f t="shared" si="1049"/>
        <v>0</v>
      </c>
      <c r="AL961" s="51">
        <f t="shared" si="1049"/>
        <v>0</v>
      </c>
      <c r="AM961" s="51">
        <f t="shared" si="1049"/>
        <v>0</v>
      </c>
      <c r="AN961" s="229">
        <f t="shared" si="1049"/>
        <v>0</v>
      </c>
    </row>
    <row r="962" spans="1:40" outlineLevel="1">
      <c r="A962" s="521">
        <f>ROW()</f>
        <v>962</v>
      </c>
      <c r="B962" s="35"/>
      <c r="C962" s="758"/>
      <c r="D962" s="33" t="s">
        <v>28</v>
      </c>
      <c r="J962" s="228">
        <f t="shared" ref="J962:S962" si="1050">J944*$N$43</f>
        <v>0</v>
      </c>
      <c r="K962" s="51">
        <f t="shared" si="1050"/>
        <v>0</v>
      </c>
      <c r="L962" s="51">
        <f t="shared" si="1050"/>
        <v>0</v>
      </c>
      <c r="M962" s="51">
        <f t="shared" si="1050"/>
        <v>0</v>
      </c>
      <c r="N962" s="229">
        <f t="shared" si="1050"/>
        <v>0</v>
      </c>
      <c r="O962" s="228">
        <f t="shared" si="1050"/>
        <v>0</v>
      </c>
      <c r="P962" s="51">
        <f t="shared" si="1050"/>
        <v>0</v>
      </c>
      <c r="Q962" s="51">
        <f t="shared" si="1050"/>
        <v>0</v>
      </c>
      <c r="R962" s="51">
        <f t="shared" si="1050"/>
        <v>0</v>
      </c>
      <c r="S962" s="229">
        <f t="shared" si="1050"/>
        <v>0</v>
      </c>
      <c r="T962" s="228">
        <f t="shared" si="1037"/>
        <v>0</v>
      </c>
      <c r="U962" s="51">
        <f t="shared" si="1037"/>
        <v>0</v>
      </c>
      <c r="V962" s="51">
        <f t="shared" si="1037"/>
        <v>0</v>
      </c>
      <c r="W962" s="51">
        <f t="shared" si="1037"/>
        <v>0</v>
      </c>
      <c r="X962" s="229">
        <f t="shared" si="1037"/>
        <v>0</v>
      </c>
      <c r="Y962" s="228">
        <f t="shared" si="1038"/>
        <v>0</v>
      </c>
      <c r="Z962" s="51">
        <f t="shared" si="1038"/>
        <v>0</v>
      </c>
      <c r="AA962" s="51">
        <f t="shared" si="1038"/>
        <v>0</v>
      </c>
      <c r="AB962" s="51">
        <f t="shared" si="1038"/>
        <v>0</v>
      </c>
      <c r="AC962" s="51">
        <f t="shared" si="1038"/>
        <v>0</v>
      </c>
      <c r="AD962" s="229">
        <f t="shared" si="1038"/>
        <v>0</v>
      </c>
      <c r="AE962" s="228">
        <f t="shared" ref="AE962:AI962" si="1051">AE944*$AD$43</f>
        <v>0</v>
      </c>
      <c r="AF962" s="51">
        <f t="shared" si="1051"/>
        <v>0</v>
      </c>
      <c r="AG962" s="51">
        <f t="shared" si="1051"/>
        <v>0</v>
      </c>
      <c r="AH962" s="51">
        <f t="shared" si="1051"/>
        <v>0</v>
      </c>
      <c r="AI962" s="229">
        <f t="shared" si="1051"/>
        <v>0</v>
      </c>
      <c r="AJ962" s="51">
        <f t="shared" ref="AJ962:AN962" si="1052">AJ944*$AH$43</f>
        <v>0</v>
      </c>
      <c r="AK962" s="51">
        <f t="shared" si="1052"/>
        <v>0</v>
      </c>
      <c r="AL962" s="51">
        <f t="shared" si="1052"/>
        <v>0</v>
      </c>
      <c r="AM962" s="51">
        <f t="shared" si="1052"/>
        <v>0</v>
      </c>
      <c r="AN962" s="229">
        <f t="shared" si="1052"/>
        <v>0</v>
      </c>
    </row>
    <row r="963" spans="1:40" outlineLevel="1">
      <c r="A963" s="521">
        <f>ROW()</f>
        <v>963</v>
      </c>
      <c r="B963" s="35"/>
      <c r="C963" s="758"/>
      <c r="D963" s="45" t="s">
        <v>443</v>
      </c>
      <c r="E963" s="45"/>
      <c r="F963" s="45"/>
      <c r="G963" s="45"/>
      <c r="H963" s="45"/>
      <c r="I963" s="45"/>
      <c r="J963" s="230">
        <f t="shared" ref="J963:S963" si="1053">J945*$N$43</f>
        <v>0</v>
      </c>
      <c r="K963" s="52">
        <f t="shared" si="1053"/>
        <v>0</v>
      </c>
      <c r="L963" s="52">
        <f t="shared" si="1053"/>
        <v>0</v>
      </c>
      <c r="M963" s="52">
        <f t="shared" si="1053"/>
        <v>0</v>
      </c>
      <c r="N963" s="231">
        <f t="shared" si="1053"/>
        <v>0</v>
      </c>
      <c r="O963" s="230">
        <f t="shared" si="1053"/>
        <v>0</v>
      </c>
      <c r="P963" s="52">
        <f t="shared" si="1053"/>
        <v>0</v>
      </c>
      <c r="Q963" s="52">
        <f t="shared" si="1053"/>
        <v>0</v>
      </c>
      <c r="R963" s="52">
        <f t="shared" si="1053"/>
        <v>0</v>
      </c>
      <c r="S963" s="231">
        <f t="shared" si="1053"/>
        <v>0</v>
      </c>
      <c r="T963" s="230">
        <f t="shared" si="1037"/>
        <v>0</v>
      </c>
      <c r="U963" s="52">
        <f t="shared" si="1037"/>
        <v>0</v>
      </c>
      <c r="V963" s="52">
        <f t="shared" si="1037"/>
        <v>0</v>
      </c>
      <c r="W963" s="52">
        <f t="shared" si="1037"/>
        <v>0</v>
      </c>
      <c r="X963" s="231">
        <f t="shared" si="1037"/>
        <v>0</v>
      </c>
      <c r="Y963" s="230">
        <f t="shared" si="1038"/>
        <v>0</v>
      </c>
      <c r="Z963" s="52">
        <f t="shared" si="1038"/>
        <v>0</v>
      </c>
      <c r="AA963" s="52">
        <f t="shared" si="1038"/>
        <v>0</v>
      </c>
      <c r="AB963" s="52">
        <f t="shared" si="1038"/>
        <v>0</v>
      </c>
      <c r="AC963" s="52">
        <f t="shared" si="1038"/>
        <v>0</v>
      </c>
      <c r="AD963" s="231">
        <f t="shared" si="1038"/>
        <v>0</v>
      </c>
      <c r="AE963" s="230">
        <f t="shared" ref="AE963:AI963" si="1054">AE945*$AD$43</f>
        <v>0</v>
      </c>
      <c r="AF963" s="52">
        <f t="shared" si="1054"/>
        <v>0</v>
      </c>
      <c r="AG963" s="52">
        <f t="shared" si="1054"/>
        <v>0</v>
      </c>
      <c r="AH963" s="52">
        <f t="shared" si="1054"/>
        <v>0</v>
      </c>
      <c r="AI963" s="231">
        <f t="shared" si="1054"/>
        <v>0</v>
      </c>
      <c r="AJ963" s="52">
        <f t="shared" ref="AJ963:AN963" si="1055">AJ945*$AH$43</f>
        <v>0</v>
      </c>
      <c r="AK963" s="52">
        <f t="shared" si="1055"/>
        <v>0</v>
      </c>
      <c r="AL963" s="52">
        <f t="shared" si="1055"/>
        <v>0</v>
      </c>
      <c r="AM963" s="52">
        <f t="shared" si="1055"/>
        <v>0</v>
      </c>
      <c r="AN963" s="231">
        <f t="shared" si="1055"/>
        <v>0</v>
      </c>
    </row>
    <row r="964" spans="1:40" outlineLevel="1">
      <c r="A964" s="521">
        <f>ROW()</f>
        <v>964</v>
      </c>
      <c r="B964" s="35"/>
      <c r="C964" s="758"/>
      <c r="D964" s="33" t="s">
        <v>24</v>
      </c>
      <c r="F964" s="151"/>
      <c r="G964" s="151"/>
      <c r="H964" s="151"/>
      <c r="I964" s="151"/>
      <c r="J964" s="251">
        <f t="shared" ref="J964:AN964" si="1056">SUM(J948:J963)</f>
        <v>0</v>
      </c>
      <c r="K964" s="58">
        <f t="shared" si="1056"/>
        <v>0</v>
      </c>
      <c r="L964" s="58">
        <f t="shared" si="1056"/>
        <v>0</v>
      </c>
      <c r="M964" s="58">
        <f t="shared" si="1056"/>
        <v>0</v>
      </c>
      <c r="N964" s="247">
        <f t="shared" si="1056"/>
        <v>0</v>
      </c>
      <c r="O964" s="251">
        <f t="shared" si="1056"/>
        <v>0</v>
      </c>
      <c r="P964" s="58">
        <f t="shared" si="1056"/>
        <v>0</v>
      </c>
      <c r="Q964" s="58">
        <f t="shared" si="1056"/>
        <v>2.4306086085029492</v>
      </c>
      <c r="R964" s="58">
        <f t="shared" si="1056"/>
        <v>2.4306086085029492</v>
      </c>
      <c r="S964" s="247">
        <f t="shared" si="1056"/>
        <v>2.4306086085029492</v>
      </c>
      <c r="T964" s="251">
        <f t="shared" si="1056"/>
        <v>0.76788267826699952</v>
      </c>
      <c r="U964" s="58">
        <f t="shared" si="1056"/>
        <v>1.535765356533999</v>
      </c>
      <c r="V964" s="58">
        <f t="shared" si="1056"/>
        <v>1.535765356533999</v>
      </c>
      <c r="W964" s="58">
        <f t="shared" si="1056"/>
        <v>1.535765356533999</v>
      </c>
      <c r="X964" s="247">
        <f t="shared" si="1056"/>
        <v>1.5357653565339993</v>
      </c>
      <c r="Y964" s="251">
        <f t="shared" si="1056"/>
        <v>0.77306477991178002</v>
      </c>
      <c r="Z964" s="58">
        <f t="shared" si="1056"/>
        <v>1.54612955982356</v>
      </c>
      <c r="AA964" s="58">
        <f t="shared" si="1056"/>
        <v>1.54612955982356</v>
      </c>
      <c r="AB964" s="58">
        <f t="shared" si="1056"/>
        <v>1.54612955982356</v>
      </c>
      <c r="AC964" s="58">
        <f t="shared" si="1056"/>
        <v>1.54612955982356</v>
      </c>
      <c r="AD964" s="247">
        <f t="shared" si="1056"/>
        <v>1.54612955982356</v>
      </c>
      <c r="AE964" s="251">
        <f t="shared" si="1056"/>
        <v>1.5362206584777882</v>
      </c>
      <c r="AF964" s="58">
        <f t="shared" si="1056"/>
        <v>1.5362206584777882</v>
      </c>
      <c r="AG964" s="58">
        <f t="shared" si="1056"/>
        <v>1.5362206584777882</v>
      </c>
      <c r="AH964" s="58">
        <f t="shared" si="1056"/>
        <v>1.5362206584777882</v>
      </c>
      <c r="AI964" s="247">
        <f t="shared" si="1056"/>
        <v>1.5362206584777882</v>
      </c>
      <c r="AJ964" s="58">
        <f t="shared" si="1056"/>
        <v>0</v>
      </c>
      <c r="AK964" s="58">
        <f t="shared" si="1056"/>
        <v>0</v>
      </c>
      <c r="AL964" s="58">
        <f t="shared" si="1056"/>
        <v>0</v>
      </c>
      <c r="AM964" s="58">
        <f t="shared" si="1056"/>
        <v>0</v>
      </c>
      <c r="AN964" s="247">
        <f t="shared" si="1056"/>
        <v>0</v>
      </c>
    </row>
    <row r="965" spans="1:40" outlineLevel="1">
      <c r="A965" s="521">
        <f>ROW()</f>
        <v>965</v>
      </c>
      <c r="B965" s="35"/>
      <c r="C965" s="756" t="s">
        <v>113</v>
      </c>
      <c r="J965" s="1909" t="s">
        <v>363</v>
      </c>
      <c r="K965" s="1910"/>
      <c r="L965" s="1910"/>
      <c r="M965" s="1910"/>
      <c r="N965" s="1911"/>
      <c r="O965" s="1909" t="s">
        <v>99</v>
      </c>
      <c r="P965" s="1910"/>
      <c r="Q965" s="1910"/>
      <c r="R965" s="1910"/>
      <c r="S965" s="1911"/>
      <c r="T965" s="1909" t="s">
        <v>351</v>
      </c>
      <c r="U965" s="1910"/>
      <c r="V965" s="1910"/>
      <c r="W965" s="1910"/>
      <c r="X965" s="1911"/>
      <c r="Y965" s="1894" t="s">
        <v>352</v>
      </c>
      <c r="Z965" s="1895"/>
      <c r="AA965" s="1895"/>
      <c r="AB965" s="1895"/>
      <c r="AC965" s="1895"/>
      <c r="AD965" s="1896"/>
      <c r="AE965" s="1171"/>
      <c r="AF965" s="1136"/>
      <c r="AG965" s="1136" t="s">
        <v>703</v>
      </c>
      <c r="AH965" s="1136"/>
      <c r="AI965" s="1161"/>
      <c r="AJ965" s="1136"/>
      <c r="AK965" s="1136"/>
      <c r="AL965" s="1136"/>
      <c r="AM965" s="1136"/>
      <c r="AN965" s="1161"/>
    </row>
    <row r="966" spans="1:40" outlineLevel="1">
      <c r="A966" s="521">
        <f>ROW()</f>
        <v>966</v>
      </c>
      <c r="B966" s="35"/>
      <c r="C966" s="758"/>
      <c r="D966" s="33" t="s">
        <v>300</v>
      </c>
      <c r="J966" s="361"/>
      <c r="K966" s="373"/>
      <c r="L966" s="373"/>
      <c r="M966" s="373"/>
      <c r="N966" s="356"/>
      <c r="O966" s="361"/>
      <c r="P966" s="373"/>
      <c r="Q966" s="373"/>
      <c r="R966" s="373">
        <v>6.9120075489502242E-3</v>
      </c>
      <c r="S966" s="356">
        <v>6.9120075489502242E-3</v>
      </c>
      <c r="T966" s="361">
        <v>6.7456738549558437E-3</v>
      </c>
      <c r="U966" s="373">
        <v>1.3491347709911687E-2</v>
      </c>
      <c r="V966" s="373">
        <v>1.3491347709911687E-2</v>
      </c>
      <c r="W966" s="373">
        <v>1.3491347709911687E-2</v>
      </c>
      <c r="X966" s="356">
        <v>1.3491347709911687E-2</v>
      </c>
      <c r="Y966" s="361">
        <v>1.1693995978944086E-2</v>
      </c>
      <c r="Z966" s="373">
        <v>2.3387991957888172E-2</v>
      </c>
      <c r="AA966" s="373">
        <v>2.3387991957888172E-2</v>
      </c>
      <c r="AB966" s="373">
        <v>2.3387991957888175E-2</v>
      </c>
      <c r="AC966" s="373">
        <v>2.3387991957888175E-2</v>
      </c>
      <c r="AD966" s="356">
        <v>2.3387991957888175E-2</v>
      </c>
      <c r="AE966" s="361">
        <v>2.5498276219266001E-2</v>
      </c>
      <c r="AF966" s="373">
        <v>2.5498276219266001E-2</v>
      </c>
      <c r="AG966" s="373">
        <v>2.5498276219266001E-2</v>
      </c>
      <c r="AH966" s="373">
        <v>2.5498276219266001E-2</v>
      </c>
      <c r="AI966" s="356">
        <v>2.5498276219266001E-2</v>
      </c>
      <c r="AJ966" s="1870"/>
      <c r="AK966" s="1870"/>
      <c r="AL966" s="1870"/>
      <c r="AM966" s="1870"/>
      <c r="AN966" s="1871"/>
    </row>
    <row r="967" spans="1:40" outlineLevel="1">
      <c r="A967" s="521">
        <f>ROW()</f>
        <v>967</v>
      </c>
      <c r="B967" s="35"/>
      <c r="C967" s="758"/>
      <c r="D967" s="33" t="s">
        <v>301</v>
      </c>
      <c r="J967" s="361"/>
      <c r="K967" s="373"/>
      <c r="L967" s="373"/>
      <c r="M967" s="373"/>
      <c r="N967" s="356"/>
      <c r="O967" s="361"/>
      <c r="P967" s="373"/>
      <c r="Q967" s="373"/>
      <c r="R967" s="373"/>
      <c r="S967" s="356"/>
      <c r="T967" s="361">
        <v>0</v>
      </c>
      <c r="U967" s="373">
        <v>0</v>
      </c>
      <c r="V967" s="373">
        <v>0</v>
      </c>
      <c r="W967" s="373">
        <v>0</v>
      </c>
      <c r="X967" s="356">
        <v>0</v>
      </c>
      <c r="Y967" s="361">
        <v>0</v>
      </c>
      <c r="Z967" s="373">
        <v>0</v>
      </c>
      <c r="AA967" s="373">
        <v>0</v>
      </c>
      <c r="AB967" s="373">
        <v>0</v>
      </c>
      <c r="AC967" s="373">
        <v>0</v>
      </c>
      <c r="AD967" s="356">
        <v>0</v>
      </c>
      <c r="AE967" s="361">
        <v>0</v>
      </c>
      <c r="AF967" s="373">
        <v>0</v>
      </c>
      <c r="AG967" s="373">
        <v>0</v>
      </c>
      <c r="AH967" s="373">
        <v>0</v>
      </c>
      <c r="AI967" s="356">
        <v>0</v>
      </c>
      <c r="AJ967" s="1870"/>
      <c r="AK967" s="1870"/>
      <c r="AL967" s="1870"/>
      <c r="AM967" s="1870"/>
      <c r="AN967" s="1871"/>
    </row>
    <row r="968" spans="1:40" outlineLevel="1">
      <c r="A968" s="521">
        <f>ROW()</f>
        <v>968</v>
      </c>
      <c r="B968" s="35"/>
      <c r="C968" s="758"/>
      <c r="D968" s="33" t="s">
        <v>29</v>
      </c>
      <c r="J968" s="361"/>
      <c r="K968" s="373"/>
      <c r="L968" s="373"/>
      <c r="M968" s="373"/>
      <c r="N968" s="356"/>
      <c r="O968" s="361"/>
      <c r="P968" s="373"/>
      <c r="Q968" s="373"/>
      <c r="R968" s="373">
        <v>7.3026817593158114E-2</v>
      </c>
      <c r="S968" s="356">
        <v>7.3026817593158114E-2</v>
      </c>
      <c r="T968" s="361">
        <v>0</v>
      </c>
      <c r="U968" s="373">
        <v>0</v>
      </c>
      <c r="V968" s="373">
        <v>0</v>
      </c>
      <c r="W968" s="373">
        <v>0</v>
      </c>
      <c r="X968" s="356">
        <v>0</v>
      </c>
      <c r="Y968" s="361">
        <v>0</v>
      </c>
      <c r="Z968" s="373">
        <v>0</v>
      </c>
      <c r="AA968" s="373">
        <v>0</v>
      </c>
      <c r="AB968" s="373">
        <v>0</v>
      </c>
      <c r="AC968" s="373">
        <v>0</v>
      </c>
      <c r="AD968" s="356">
        <v>0</v>
      </c>
      <c r="AE968" s="361">
        <v>0</v>
      </c>
      <c r="AF968" s="373">
        <v>0</v>
      </c>
      <c r="AG968" s="373">
        <v>0</v>
      </c>
      <c r="AH968" s="373">
        <v>0</v>
      </c>
      <c r="AI968" s="356">
        <v>0</v>
      </c>
      <c r="AJ968" s="1870"/>
      <c r="AK968" s="1870"/>
      <c r="AL968" s="1870"/>
      <c r="AM968" s="1870"/>
      <c r="AN968" s="1871"/>
    </row>
    <row r="969" spans="1:40" outlineLevel="1">
      <c r="A969" s="521">
        <f>ROW()</f>
        <v>969</v>
      </c>
      <c r="B969" s="35"/>
      <c r="C969" s="758"/>
      <c r="D969" s="33" t="s">
        <v>30</v>
      </c>
      <c r="J969" s="361"/>
      <c r="K969" s="373"/>
      <c r="L969" s="373"/>
      <c r="M969" s="373"/>
      <c r="N969" s="356"/>
      <c r="O969" s="361"/>
      <c r="P969" s="373"/>
      <c r="Q969" s="373"/>
      <c r="R969" s="373">
        <v>3.0055356171613701E-2</v>
      </c>
      <c r="S969" s="356">
        <v>3.0055356171613701E-2</v>
      </c>
      <c r="T969" s="361">
        <v>0.1128842633948077</v>
      </c>
      <c r="U969" s="373">
        <v>0.2257685267896154</v>
      </c>
      <c r="V969" s="373">
        <v>0.22576852678961543</v>
      </c>
      <c r="W969" s="373">
        <v>0.22576852678961543</v>
      </c>
      <c r="X969" s="356">
        <v>0.22576852678961543</v>
      </c>
      <c r="Y969" s="361">
        <v>0.12672505295803388</v>
      </c>
      <c r="Z969" s="373">
        <v>0.25345010591606776</v>
      </c>
      <c r="AA969" s="373">
        <v>0.25345010591606776</v>
      </c>
      <c r="AB969" s="373">
        <v>0.25345010591606776</v>
      </c>
      <c r="AC969" s="373">
        <v>0.25345010591606776</v>
      </c>
      <c r="AD969" s="356">
        <v>0.25345010591606776</v>
      </c>
      <c r="AE969" s="361">
        <v>0.27631875451669402</v>
      </c>
      <c r="AF969" s="373">
        <v>0.27631875451669402</v>
      </c>
      <c r="AG969" s="373">
        <v>0.27631875451669402</v>
      </c>
      <c r="AH969" s="373">
        <v>0.27631875451669402</v>
      </c>
      <c r="AI969" s="356">
        <v>0.27631875451669402</v>
      </c>
      <c r="AJ969" s="1870"/>
      <c r="AK969" s="1870"/>
      <c r="AL969" s="1870"/>
      <c r="AM969" s="1870"/>
      <c r="AN969" s="1871"/>
    </row>
    <row r="970" spans="1:40" outlineLevel="1">
      <c r="A970" s="521">
        <f>ROW()</f>
        <v>970</v>
      </c>
      <c r="B970" s="35"/>
      <c r="C970" s="758"/>
      <c r="D970" s="33" t="s">
        <v>31</v>
      </c>
      <c r="J970" s="361"/>
      <c r="K970" s="373"/>
      <c r="L970" s="373"/>
      <c r="M970" s="373"/>
      <c r="N970" s="356"/>
      <c r="O970" s="361"/>
      <c r="P970" s="373"/>
      <c r="Q970" s="373"/>
      <c r="R970" s="373">
        <v>0</v>
      </c>
      <c r="S970" s="356">
        <v>0</v>
      </c>
      <c r="T970" s="361">
        <v>0</v>
      </c>
      <c r="U970" s="373">
        <v>0</v>
      </c>
      <c r="V970" s="373">
        <v>0</v>
      </c>
      <c r="W970" s="373">
        <v>0</v>
      </c>
      <c r="X970" s="356">
        <v>0</v>
      </c>
      <c r="Y970" s="361">
        <v>0</v>
      </c>
      <c r="Z970" s="373">
        <v>0</v>
      </c>
      <c r="AA970" s="373">
        <v>0</v>
      </c>
      <c r="AB970" s="373">
        <v>0</v>
      </c>
      <c r="AC970" s="373">
        <v>0</v>
      </c>
      <c r="AD970" s="356">
        <v>0</v>
      </c>
      <c r="AE970" s="361">
        <v>0</v>
      </c>
      <c r="AF970" s="373">
        <v>0</v>
      </c>
      <c r="AG970" s="373">
        <v>0</v>
      </c>
      <c r="AH970" s="373">
        <v>0</v>
      </c>
      <c r="AI970" s="356">
        <v>0</v>
      </c>
      <c r="AJ970" s="1870"/>
      <c r="AK970" s="1870"/>
      <c r="AL970" s="1870"/>
      <c r="AM970" s="1870"/>
      <c r="AN970" s="1871"/>
    </row>
    <row r="971" spans="1:40" outlineLevel="1">
      <c r="A971" s="521">
        <f>ROW()</f>
        <v>971</v>
      </c>
      <c r="B971" s="35"/>
      <c r="C971" s="758"/>
      <c r="D971" s="33" t="s">
        <v>32</v>
      </c>
      <c r="J971" s="361"/>
      <c r="K971" s="373"/>
      <c r="L971" s="373"/>
      <c r="M971" s="373"/>
      <c r="N971" s="356"/>
      <c r="O971" s="361"/>
      <c r="P971" s="373"/>
      <c r="Q971" s="373"/>
      <c r="R971" s="373">
        <v>1.7339511379024022E-3</v>
      </c>
      <c r="S971" s="356">
        <v>1.7339511379024022E-3</v>
      </c>
      <c r="T971" s="361">
        <v>8.5432151108215722E-3</v>
      </c>
      <c r="U971" s="373">
        <v>1.7086430221643144E-2</v>
      </c>
      <c r="V971" s="373">
        <v>1.7086430221643144E-2</v>
      </c>
      <c r="W971" s="373">
        <v>1.7086430221643144E-2</v>
      </c>
      <c r="X971" s="356">
        <v>1.7086430221643144E-2</v>
      </c>
      <c r="Y971" s="361">
        <v>9.5907025017672801E-3</v>
      </c>
      <c r="Z971" s="373">
        <v>1.9181405003534557E-2</v>
      </c>
      <c r="AA971" s="373">
        <v>1.9181405003534557E-2</v>
      </c>
      <c r="AB971" s="373">
        <v>1.9181405003534557E-2</v>
      </c>
      <c r="AC971" s="373">
        <v>1.9181405003534553E-2</v>
      </c>
      <c r="AD971" s="356">
        <v>1.9181405003534553E-2</v>
      </c>
      <c r="AE971" s="361">
        <v>2.0912131487576299E-2</v>
      </c>
      <c r="AF971" s="373">
        <v>2.09121314875764E-2</v>
      </c>
      <c r="AG971" s="373">
        <v>2.09121314875764E-2</v>
      </c>
      <c r="AH971" s="373">
        <v>2.09121314875764E-2</v>
      </c>
      <c r="AI971" s="356">
        <v>2.09121314875764E-2</v>
      </c>
      <c r="AJ971" s="1870"/>
      <c r="AK971" s="1870"/>
      <c r="AL971" s="1870"/>
      <c r="AM971" s="1870"/>
      <c r="AN971" s="1871"/>
    </row>
    <row r="972" spans="1:40" outlineLevel="1">
      <c r="A972" s="521">
        <f>ROW()</f>
        <v>972</v>
      </c>
      <c r="B972" s="35"/>
      <c r="C972" s="758"/>
      <c r="D972" s="33" t="s">
        <v>33</v>
      </c>
      <c r="J972" s="361"/>
      <c r="K972" s="373"/>
      <c r="L972" s="373"/>
      <c r="M972" s="373"/>
      <c r="N972" s="356"/>
      <c r="O972" s="361"/>
      <c r="P972" s="373"/>
      <c r="Q972" s="373"/>
      <c r="R972" s="373">
        <v>1.7535583138429466E-4</v>
      </c>
      <c r="S972" s="356">
        <v>1.7535583138429466E-4</v>
      </c>
      <c r="T972" s="361">
        <v>0</v>
      </c>
      <c r="U972" s="373">
        <v>0</v>
      </c>
      <c r="V972" s="373">
        <v>0</v>
      </c>
      <c r="W972" s="373">
        <v>0</v>
      </c>
      <c r="X972" s="356">
        <v>0</v>
      </c>
      <c r="Y972" s="361">
        <v>0</v>
      </c>
      <c r="Z972" s="373">
        <v>0</v>
      </c>
      <c r="AA972" s="373">
        <v>0</v>
      </c>
      <c r="AB972" s="373">
        <v>0</v>
      </c>
      <c r="AC972" s="373">
        <v>0</v>
      </c>
      <c r="AD972" s="356">
        <v>0</v>
      </c>
      <c r="AE972" s="361">
        <v>0</v>
      </c>
      <c r="AF972" s="373">
        <v>0</v>
      </c>
      <c r="AG972" s="373">
        <v>0</v>
      </c>
      <c r="AH972" s="373">
        <v>0</v>
      </c>
      <c r="AI972" s="356">
        <v>0</v>
      </c>
      <c r="AJ972" s="1870"/>
      <c r="AK972" s="1870"/>
      <c r="AL972" s="1870"/>
      <c r="AM972" s="1870"/>
      <c r="AN972" s="1871"/>
    </row>
    <row r="973" spans="1:40" outlineLevel="1">
      <c r="A973" s="521">
        <f>ROW()</f>
        <v>973</v>
      </c>
      <c r="B973" s="35"/>
      <c r="C973" s="758"/>
      <c r="D973" s="33" t="s">
        <v>27</v>
      </c>
      <c r="J973" s="361"/>
      <c r="K973" s="373"/>
      <c r="L973" s="373"/>
      <c r="M973" s="373"/>
      <c r="N973" s="356"/>
      <c r="O973" s="361"/>
      <c r="P973" s="373"/>
      <c r="Q973" s="373"/>
      <c r="R973" s="373">
        <v>2.9672476922327194E-4</v>
      </c>
      <c r="S973" s="356">
        <v>2.9672476922327194E-4</v>
      </c>
      <c r="T973" s="361">
        <v>5.4056981624574512E-4</v>
      </c>
      <c r="U973" s="373">
        <v>1.0811396324914902E-3</v>
      </c>
      <c r="V973" s="373">
        <v>1.0811396324914902E-3</v>
      </c>
      <c r="W973" s="373">
        <v>1.0811396324914902E-3</v>
      </c>
      <c r="X973" s="356">
        <v>1.0811396324914902E-3</v>
      </c>
      <c r="Y973" s="361">
        <v>6.0684932098699958E-4</v>
      </c>
      <c r="Z973" s="373">
        <v>1.2136986419739992E-3</v>
      </c>
      <c r="AA973" s="373">
        <v>1.2136986419739992E-3</v>
      </c>
      <c r="AB973" s="373">
        <v>1.2136986419739992E-3</v>
      </c>
      <c r="AC973" s="373">
        <v>1.213698641973999E-3</v>
      </c>
      <c r="AD973" s="356">
        <v>1.213698641973999E-3</v>
      </c>
      <c r="AE973" s="361">
        <v>1.32320993079371E-3</v>
      </c>
      <c r="AF973" s="373">
        <v>1.32320993079371E-3</v>
      </c>
      <c r="AG973" s="373">
        <v>1.32320993079371E-3</v>
      </c>
      <c r="AH973" s="373">
        <v>1.32320993079371E-3</v>
      </c>
      <c r="AI973" s="356">
        <v>1.32320993079371E-3</v>
      </c>
      <c r="AJ973" s="1870"/>
      <c r="AK973" s="1870"/>
      <c r="AL973" s="1870"/>
      <c r="AM973" s="1870"/>
      <c r="AN973" s="1871"/>
    </row>
    <row r="974" spans="1:40" outlineLevel="1">
      <c r="A974" s="521">
        <f>ROW()</f>
        <v>974</v>
      </c>
      <c r="B974" s="35"/>
      <c r="C974" s="758"/>
      <c r="D974" s="33" t="s">
        <v>34</v>
      </c>
      <c r="J974" s="361"/>
      <c r="K974" s="373"/>
      <c r="L974" s="373"/>
      <c r="M974" s="373"/>
      <c r="N974" s="356"/>
      <c r="O974" s="361"/>
      <c r="P974" s="373"/>
      <c r="Q974" s="373"/>
      <c r="R974" s="373">
        <v>0.59259810134909874</v>
      </c>
      <c r="S974" s="356">
        <v>0.59259810134909874</v>
      </c>
      <c r="T974" s="361">
        <v>0.39174652804684379</v>
      </c>
      <c r="U974" s="373">
        <v>0.78349305609368747</v>
      </c>
      <c r="V974" s="373">
        <v>0.78349305609368758</v>
      </c>
      <c r="W974" s="373">
        <v>0.78349305609368758</v>
      </c>
      <c r="X974" s="356">
        <v>0.78349305609368758</v>
      </c>
      <c r="Y974" s="361">
        <v>0.43977874346607693</v>
      </c>
      <c r="Z974" s="373">
        <v>0.87955748693215385</v>
      </c>
      <c r="AA974" s="373">
        <v>0.87955748693215396</v>
      </c>
      <c r="AB974" s="373">
        <v>0.87955748693215396</v>
      </c>
      <c r="AC974" s="373">
        <v>0.87955748693215396</v>
      </c>
      <c r="AD974" s="356">
        <v>0.87955748693215408</v>
      </c>
      <c r="AE974" s="361">
        <v>0.95891942296291799</v>
      </c>
      <c r="AF974" s="373">
        <v>0.95891942296291799</v>
      </c>
      <c r="AG974" s="373">
        <v>0.95891942296291899</v>
      </c>
      <c r="AH974" s="373">
        <v>0.95891942296291899</v>
      </c>
      <c r="AI974" s="356">
        <v>0.95891942296291899</v>
      </c>
      <c r="AJ974" s="1870"/>
      <c r="AK974" s="1870"/>
      <c r="AL974" s="1870"/>
      <c r="AM974" s="1870"/>
      <c r="AN974" s="1871"/>
    </row>
    <row r="975" spans="1:40" outlineLevel="1">
      <c r="A975" s="521">
        <f>ROW()</f>
        <v>975</v>
      </c>
      <c r="B975" s="35"/>
      <c r="C975" s="758"/>
      <c r="D975" s="33" t="s">
        <v>35</v>
      </c>
      <c r="J975" s="361"/>
      <c r="K975" s="373"/>
      <c r="L975" s="373"/>
      <c r="M975" s="373"/>
      <c r="N975" s="356"/>
      <c r="O975" s="361"/>
      <c r="P975" s="373"/>
      <c r="Q975" s="373"/>
      <c r="R975" s="373">
        <v>0</v>
      </c>
      <c r="S975" s="356">
        <v>0</v>
      </c>
      <c r="T975" s="361">
        <v>0</v>
      </c>
      <c r="U975" s="373">
        <v>0</v>
      </c>
      <c r="V975" s="373">
        <v>0</v>
      </c>
      <c r="W975" s="373">
        <v>0</v>
      </c>
      <c r="X975" s="356">
        <v>0</v>
      </c>
      <c r="Y975" s="361">
        <v>0</v>
      </c>
      <c r="Z975" s="373">
        <v>0</v>
      </c>
      <c r="AA975" s="373">
        <v>0</v>
      </c>
      <c r="AB975" s="373">
        <v>0</v>
      </c>
      <c r="AC975" s="373">
        <v>0</v>
      </c>
      <c r="AD975" s="356">
        <v>0</v>
      </c>
      <c r="AE975" s="361">
        <v>0</v>
      </c>
      <c r="AF975" s="373">
        <v>0</v>
      </c>
      <c r="AG975" s="373">
        <v>0</v>
      </c>
      <c r="AH975" s="373">
        <v>0</v>
      </c>
      <c r="AI975" s="356">
        <v>0</v>
      </c>
      <c r="AJ975" s="1870"/>
      <c r="AK975" s="1870"/>
      <c r="AL975" s="1870"/>
      <c r="AM975" s="1870"/>
      <c r="AN975" s="1871"/>
    </row>
    <row r="976" spans="1:40" outlineLevel="1">
      <c r="A976" s="521">
        <f>ROW()</f>
        <v>976</v>
      </c>
      <c r="B976" s="35"/>
      <c r="C976" s="758"/>
      <c r="D976" s="33" t="s">
        <v>302</v>
      </c>
      <c r="J976" s="361"/>
      <c r="K976" s="373"/>
      <c r="L976" s="373"/>
      <c r="M976" s="373"/>
      <c r="N976" s="356"/>
      <c r="O976" s="361"/>
      <c r="P976" s="373"/>
      <c r="Q976" s="373"/>
      <c r="R976" s="373"/>
      <c r="S976" s="356"/>
      <c r="T976" s="361">
        <v>0</v>
      </c>
      <c r="U976" s="373">
        <v>0</v>
      </c>
      <c r="V976" s="373">
        <v>0</v>
      </c>
      <c r="W976" s="373">
        <v>0</v>
      </c>
      <c r="X976" s="356">
        <v>0</v>
      </c>
      <c r="Y976" s="361">
        <v>0</v>
      </c>
      <c r="Z976" s="373">
        <v>0</v>
      </c>
      <c r="AA976" s="373">
        <v>0</v>
      </c>
      <c r="AB976" s="373">
        <v>0</v>
      </c>
      <c r="AC976" s="373">
        <v>0</v>
      </c>
      <c r="AD976" s="356">
        <v>0</v>
      </c>
      <c r="AE976" s="361">
        <v>0</v>
      </c>
      <c r="AF976" s="373">
        <v>0</v>
      </c>
      <c r="AG976" s="373">
        <v>0</v>
      </c>
      <c r="AH976" s="373">
        <v>0</v>
      </c>
      <c r="AI976" s="356">
        <v>0</v>
      </c>
      <c r="AJ976" s="1870"/>
      <c r="AK976" s="1870"/>
      <c r="AL976" s="1870"/>
      <c r="AM976" s="1870"/>
      <c r="AN976" s="1871"/>
    </row>
    <row r="977" spans="1:40" outlineLevel="1">
      <c r="A977" s="521">
        <f>ROW()</f>
        <v>977</v>
      </c>
      <c r="B977" s="35"/>
      <c r="C977" s="758"/>
      <c r="D977" s="33" t="s">
        <v>36</v>
      </c>
      <c r="J977" s="361"/>
      <c r="K977" s="373"/>
      <c r="L977" s="373"/>
      <c r="M977" s="373"/>
      <c r="N977" s="356"/>
      <c r="O977" s="361"/>
      <c r="P977" s="373"/>
      <c r="Q977" s="373"/>
      <c r="R977" s="373">
        <v>0.47881729529032235</v>
      </c>
      <c r="S977" s="356">
        <v>0.47881729529032235</v>
      </c>
      <c r="T977" s="361">
        <v>0</v>
      </c>
      <c r="U977" s="373">
        <v>0</v>
      </c>
      <c r="V977" s="373">
        <v>0</v>
      </c>
      <c r="W977" s="373">
        <v>0</v>
      </c>
      <c r="X977" s="356">
        <v>0</v>
      </c>
      <c r="Y977" s="361">
        <v>0</v>
      </c>
      <c r="Z977" s="373">
        <v>0</v>
      </c>
      <c r="AA977" s="373">
        <v>0</v>
      </c>
      <c r="AB977" s="373">
        <v>0</v>
      </c>
      <c r="AC977" s="373">
        <v>0</v>
      </c>
      <c r="AD977" s="356">
        <v>0</v>
      </c>
      <c r="AE977" s="361">
        <v>0</v>
      </c>
      <c r="AF977" s="373">
        <v>0</v>
      </c>
      <c r="AG977" s="373">
        <v>0</v>
      </c>
      <c r="AH977" s="373">
        <v>0</v>
      </c>
      <c r="AI977" s="356">
        <v>0</v>
      </c>
      <c r="AJ977" s="1870"/>
      <c r="AK977" s="1870"/>
      <c r="AL977" s="1870"/>
      <c r="AM977" s="1870"/>
      <c r="AN977" s="1871"/>
    </row>
    <row r="978" spans="1:40" outlineLevel="1">
      <c r="A978" s="521">
        <f>ROW()</f>
        <v>978</v>
      </c>
      <c r="B978" s="35"/>
      <c r="C978" s="758"/>
      <c r="D978" s="33" t="s">
        <v>583</v>
      </c>
      <c r="J978" s="361"/>
      <c r="K978" s="373"/>
      <c r="L978" s="373"/>
      <c r="M978" s="373"/>
      <c r="N978" s="356"/>
      <c r="O978" s="361"/>
      <c r="P978" s="373"/>
      <c r="Q978" s="373"/>
      <c r="R978" s="373"/>
      <c r="S978" s="356"/>
      <c r="T978" s="361"/>
      <c r="U978" s="373"/>
      <c r="V978" s="373"/>
      <c r="W978" s="373"/>
      <c r="X978" s="356"/>
      <c r="Y978" s="361">
        <v>0</v>
      </c>
      <c r="Z978" s="373">
        <v>0</v>
      </c>
      <c r="AA978" s="373">
        <v>0</v>
      </c>
      <c r="AB978" s="373">
        <v>0</v>
      </c>
      <c r="AC978" s="373">
        <v>0</v>
      </c>
      <c r="AD978" s="356">
        <v>0</v>
      </c>
      <c r="AE978" s="361">
        <v>0</v>
      </c>
      <c r="AF978" s="373">
        <v>0</v>
      </c>
      <c r="AG978" s="373">
        <v>0</v>
      </c>
      <c r="AH978" s="373">
        <v>0</v>
      </c>
      <c r="AI978" s="356">
        <v>0</v>
      </c>
      <c r="AJ978" s="1870"/>
      <c r="AK978" s="1870"/>
      <c r="AL978" s="1870"/>
      <c r="AM978" s="1870"/>
      <c r="AN978" s="1871"/>
    </row>
    <row r="979" spans="1:40" outlineLevel="1">
      <c r="A979" s="521">
        <f>ROW()</f>
        <v>979</v>
      </c>
      <c r="B979" s="35"/>
      <c r="C979" s="758"/>
      <c r="D979" s="33" t="s">
        <v>81</v>
      </c>
      <c r="J979" s="361"/>
      <c r="K979" s="373"/>
      <c r="L979" s="373"/>
      <c r="M979" s="373"/>
      <c r="N979" s="356"/>
      <c r="O979" s="361"/>
      <c r="P979" s="373"/>
      <c r="Q979" s="373"/>
      <c r="R979" s="373">
        <v>0</v>
      </c>
      <c r="S979" s="356">
        <v>0</v>
      </c>
      <c r="T979" s="361">
        <v>0</v>
      </c>
      <c r="U979" s="373">
        <v>0</v>
      </c>
      <c r="V979" s="373">
        <v>0</v>
      </c>
      <c r="W979" s="373">
        <v>0</v>
      </c>
      <c r="X979" s="356">
        <v>0</v>
      </c>
      <c r="Y979" s="361">
        <v>0</v>
      </c>
      <c r="Z979" s="373">
        <v>0</v>
      </c>
      <c r="AA979" s="373">
        <v>0</v>
      </c>
      <c r="AB979" s="373">
        <v>0</v>
      </c>
      <c r="AC979" s="373">
        <v>0</v>
      </c>
      <c r="AD979" s="356">
        <v>0</v>
      </c>
      <c r="AE979" s="361">
        <v>0</v>
      </c>
      <c r="AF979" s="373">
        <v>0</v>
      </c>
      <c r="AG979" s="373">
        <v>0</v>
      </c>
      <c r="AH979" s="373">
        <v>0</v>
      </c>
      <c r="AI979" s="356">
        <v>0</v>
      </c>
      <c r="AJ979" s="1870"/>
      <c r="AK979" s="1870"/>
      <c r="AL979" s="1870"/>
      <c r="AM979" s="1870"/>
      <c r="AN979" s="1871"/>
    </row>
    <row r="980" spans="1:40" outlineLevel="1">
      <c r="A980" s="521">
        <f>ROW()</f>
        <v>980</v>
      </c>
      <c r="B980" s="35"/>
      <c r="C980" s="758"/>
      <c r="D980" s="33" t="s">
        <v>28</v>
      </c>
      <c r="J980" s="361"/>
      <c r="K980" s="373"/>
      <c r="L980" s="373"/>
      <c r="M980" s="373"/>
      <c r="N980" s="356"/>
      <c r="O980" s="361"/>
      <c r="P980" s="373"/>
      <c r="Q980" s="373"/>
      <c r="R980" s="373"/>
      <c r="S980" s="356"/>
      <c r="T980" s="361">
        <v>0</v>
      </c>
      <c r="U980" s="373">
        <v>0</v>
      </c>
      <c r="V980" s="373">
        <v>0</v>
      </c>
      <c r="W980" s="373">
        <v>0</v>
      </c>
      <c r="X980" s="356">
        <v>0</v>
      </c>
      <c r="Y980" s="361">
        <v>0</v>
      </c>
      <c r="Z980" s="373">
        <v>0</v>
      </c>
      <c r="AA980" s="373">
        <v>0</v>
      </c>
      <c r="AB980" s="373">
        <v>0</v>
      </c>
      <c r="AC980" s="373">
        <v>0</v>
      </c>
      <c r="AD980" s="356">
        <v>0</v>
      </c>
      <c r="AE980" s="361">
        <v>0</v>
      </c>
      <c r="AF980" s="373">
        <v>0</v>
      </c>
      <c r="AG980" s="373">
        <v>0</v>
      </c>
      <c r="AH980" s="373">
        <v>0</v>
      </c>
      <c r="AI980" s="356">
        <v>0</v>
      </c>
      <c r="AJ980" s="1870"/>
      <c r="AK980" s="1870"/>
      <c r="AL980" s="1870"/>
      <c r="AM980" s="1870"/>
      <c r="AN980" s="1871"/>
    </row>
    <row r="981" spans="1:40" outlineLevel="1">
      <c r="A981" s="521">
        <f>ROW()</f>
        <v>981</v>
      </c>
      <c r="B981" s="35"/>
      <c r="C981" s="758"/>
      <c r="D981" s="45" t="s">
        <v>443</v>
      </c>
      <c r="E981" s="45"/>
      <c r="F981" s="45"/>
      <c r="G981" s="45"/>
      <c r="H981" s="45"/>
      <c r="I981" s="45"/>
      <c r="J981" s="362"/>
      <c r="K981" s="374"/>
      <c r="L981" s="374"/>
      <c r="M981" s="374"/>
      <c r="N981" s="363"/>
      <c r="O981" s="362"/>
      <c r="P981" s="374"/>
      <c r="Q981" s="374"/>
      <c r="R981" s="374"/>
      <c r="S981" s="363"/>
      <c r="T981" s="362">
        <v>0</v>
      </c>
      <c r="U981" s="374">
        <v>0</v>
      </c>
      <c r="V981" s="374">
        <v>0</v>
      </c>
      <c r="W981" s="374">
        <v>0</v>
      </c>
      <c r="X981" s="363">
        <v>0</v>
      </c>
      <c r="Y981" s="362">
        <v>0</v>
      </c>
      <c r="Z981" s="374">
        <v>0</v>
      </c>
      <c r="AA981" s="374">
        <v>0</v>
      </c>
      <c r="AB981" s="374">
        <v>0</v>
      </c>
      <c r="AC981" s="374">
        <v>0</v>
      </c>
      <c r="AD981" s="363">
        <v>0</v>
      </c>
      <c r="AE981" s="362">
        <v>0</v>
      </c>
      <c r="AF981" s="374">
        <v>0</v>
      </c>
      <c r="AG981" s="374">
        <v>0</v>
      </c>
      <c r="AH981" s="374">
        <v>0</v>
      </c>
      <c r="AI981" s="363">
        <v>0</v>
      </c>
      <c r="AJ981" s="1872"/>
      <c r="AK981" s="1872"/>
      <c r="AL981" s="1872"/>
      <c r="AM981" s="1872"/>
      <c r="AN981" s="1873"/>
    </row>
    <row r="982" spans="1:40" outlineLevel="1">
      <c r="A982" s="521">
        <f>ROW()</f>
        <v>982</v>
      </c>
      <c r="B982" s="35"/>
      <c r="C982" s="758"/>
      <c r="D982" s="33" t="s">
        <v>24</v>
      </c>
      <c r="F982" s="151"/>
      <c r="G982" s="151"/>
      <c r="H982" s="151"/>
      <c r="I982" s="151"/>
      <c r="J982" s="251">
        <f t="shared" ref="J982:AN982" si="1057">SUM(J966:J981)</f>
        <v>0</v>
      </c>
      <c r="K982" s="58">
        <f t="shared" si="1057"/>
        <v>0</v>
      </c>
      <c r="L982" s="58">
        <f t="shared" si="1057"/>
        <v>0</v>
      </c>
      <c r="M982" s="58">
        <f t="shared" si="1057"/>
        <v>0</v>
      </c>
      <c r="N982" s="247">
        <f t="shared" si="1057"/>
        <v>0</v>
      </c>
      <c r="O982" s="251">
        <f t="shared" si="1057"/>
        <v>0</v>
      </c>
      <c r="P982" s="58">
        <f t="shared" si="1057"/>
        <v>0</v>
      </c>
      <c r="Q982" s="58">
        <f t="shared" si="1057"/>
        <v>0</v>
      </c>
      <c r="R982" s="58">
        <f t="shared" si="1057"/>
        <v>1.1836156096916532</v>
      </c>
      <c r="S982" s="247">
        <f t="shared" si="1057"/>
        <v>1.1836156096916532</v>
      </c>
      <c r="T982" s="251">
        <f t="shared" si="1057"/>
        <v>0.5204602502236747</v>
      </c>
      <c r="U982" s="58">
        <f t="shared" si="1057"/>
        <v>1.0409205004473492</v>
      </c>
      <c r="V982" s="58">
        <f t="shared" si="1057"/>
        <v>1.0409205004473494</v>
      </c>
      <c r="W982" s="58">
        <f t="shared" si="1057"/>
        <v>1.0409205004473494</v>
      </c>
      <c r="X982" s="247">
        <f t="shared" si="1057"/>
        <v>1.0409205004473494</v>
      </c>
      <c r="Y982" s="251">
        <f t="shared" si="1057"/>
        <v>0.58839534422580919</v>
      </c>
      <c r="Z982" s="58">
        <f t="shared" si="1057"/>
        <v>1.1767906884516184</v>
      </c>
      <c r="AA982" s="58">
        <f t="shared" si="1057"/>
        <v>1.1767906884516184</v>
      </c>
      <c r="AB982" s="58">
        <f t="shared" si="1057"/>
        <v>1.1767906884516184</v>
      </c>
      <c r="AC982" s="58">
        <f t="shared" si="1057"/>
        <v>1.1767906884516184</v>
      </c>
      <c r="AD982" s="247">
        <f t="shared" si="1057"/>
        <v>1.1767906884516186</v>
      </c>
      <c r="AE982" s="251">
        <f t="shared" si="1057"/>
        <v>1.2829717951172479</v>
      </c>
      <c r="AF982" s="58">
        <f t="shared" si="1057"/>
        <v>1.2829717951172481</v>
      </c>
      <c r="AG982" s="58">
        <f t="shared" si="1057"/>
        <v>1.2829717951172492</v>
      </c>
      <c r="AH982" s="58">
        <f t="shared" si="1057"/>
        <v>1.2829717951172492</v>
      </c>
      <c r="AI982" s="247">
        <f t="shared" si="1057"/>
        <v>1.2829717951172492</v>
      </c>
      <c r="AJ982" s="58">
        <f t="shared" si="1057"/>
        <v>0</v>
      </c>
      <c r="AK982" s="58">
        <f t="shared" si="1057"/>
        <v>0</v>
      </c>
      <c r="AL982" s="58">
        <f t="shared" si="1057"/>
        <v>0</v>
      </c>
      <c r="AM982" s="58">
        <f t="shared" si="1057"/>
        <v>0</v>
      </c>
      <c r="AN982" s="247">
        <f t="shared" si="1057"/>
        <v>0</v>
      </c>
    </row>
    <row r="983" spans="1:40" outlineLevel="1">
      <c r="A983" s="521">
        <f>ROW()</f>
        <v>983</v>
      </c>
      <c r="B983" s="35"/>
      <c r="C983" s="756" t="s">
        <v>113</v>
      </c>
      <c r="J983" s="1906" t="str">
        <f>J$731</f>
        <v>Approved 1 (FA1) [m$ 31/12/2023]</v>
      </c>
      <c r="K983" s="1907"/>
      <c r="L983" s="1907"/>
      <c r="M983" s="1907"/>
      <c r="N983" s="1908"/>
      <c r="O983" s="1906" t="str">
        <f t="shared" ref="O983" si="1058">O$731</f>
        <v>Approved 2 [m$ 31/12/2023]</v>
      </c>
      <c r="P983" s="1907"/>
      <c r="Q983" s="1907"/>
      <c r="R983" s="1907"/>
      <c r="S983" s="1908"/>
      <c r="T983" s="1906" t="str">
        <f t="shared" ref="T983" si="1059">T$731</f>
        <v>Approved 3 [m$ 31/12/2023]</v>
      </c>
      <c r="U983" s="1907"/>
      <c r="V983" s="1907"/>
      <c r="W983" s="1907"/>
      <c r="X983" s="1908"/>
      <c r="Y983" s="1906" t="str">
        <f>IF(Y$731="","",Y$731)</f>
        <v>Approved 4 [m$ 31/12/2023]</v>
      </c>
      <c r="Z983" s="1907"/>
      <c r="AA983" s="1907"/>
      <c r="AB983" s="1907"/>
      <c r="AC983" s="1907"/>
      <c r="AD983" s="1908"/>
      <c r="AE983" s="1413"/>
      <c r="AF983" s="1137"/>
      <c r="AG983" s="1137" t="str">
        <f>IF(AG$731="","",AG$731)</f>
        <v>Approved 5 [m$ 31/12/2023]</v>
      </c>
      <c r="AH983" s="1137"/>
      <c r="AI983" s="1160"/>
      <c r="AJ983" s="1137"/>
      <c r="AK983" s="1137"/>
      <c r="AL983" s="1137"/>
      <c r="AM983" s="1137"/>
      <c r="AN983" s="1160"/>
    </row>
    <row r="984" spans="1:40" outlineLevel="1">
      <c r="A984" s="521">
        <f>ROW()</f>
        <v>984</v>
      </c>
      <c r="B984" s="35"/>
      <c r="C984" s="758"/>
      <c r="D984" s="33" t="s">
        <v>300</v>
      </c>
      <c r="J984" s="228">
        <f t="shared" ref="J984:S984" si="1060">J966*$N$43</f>
        <v>0</v>
      </c>
      <c r="K984" s="51">
        <f t="shared" si="1060"/>
        <v>0</v>
      </c>
      <c r="L984" s="51">
        <f t="shared" si="1060"/>
        <v>0</v>
      </c>
      <c r="M984" s="51">
        <f t="shared" si="1060"/>
        <v>0</v>
      </c>
      <c r="N984" s="229">
        <f t="shared" si="1060"/>
        <v>0</v>
      </c>
      <c r="O984" s="228">
        <f t="shared" si="1060"/>
        <v>0</v>
      </c>
      <c r="P984" s="51">
        <f t="shared" si="1060"/>
        <v>0</v>
      </c>
      <c r="Q984" s="51">
        <f t="shared" si="1060"/>
        <v>0</v>
      </c>
      <c r="R984" s="51">
        <f t="shared" si="1060"/>
        <v>1.1537920034887577E-2</v>
      </c>
      <c r="S984" s="229">
        <f t="shared" si="1060"/>
        <v>1.1537920034887577E-2</v>
      </c>
      <c r="T984" s="228">
        <f t="shared" ref="T984:X993" si="1061">T966*$S$43</f>
        <v>9.7323245415607221E-3</v>
      </c>
      <c r="U984" s="51">
        <f t="shared" si="1061"/>
        <v>1.9464649083121444E-2</v>
      </c>
      <c r="V984" s="51">
        <f t="shared" si="1061"/>
        <v>1.9464649083121444E-2</v>
      </c>
      <c r="W984" s="51">
        <f t="shared" si="1061"/>
        <v>1.9464649083121444E-2</v>
      </c>
      <c r="X984" s="229">
        <f t="shared" si="1061"/>
        <v>1.9464649083121444E-2</v>
      </c>
      <c r="Y984" s="228">
        <f t="shared" ref="Y984:AD993" si="1062">Y966*$X$43</f>
        <v>1.50288276934305E-2</v>
      </c>
      <c r="Z984" s="51">
        <f t="shared" si="1062"/>
        <v>3.0057655386861001E-2</v>
      </c>
      <c r="AA984" s="51">
        <f t="shared" si="1062"/>
        <v>3.0057655386861001E-2</v>
      </c>
      <c r="AB984" s="51">
        <f t="shared" si="1062"/>
        <v>3.0057655386861004E-2</v>
      </c>
      <c r="AC984" s="51">
        <f t="shared" si="1062"/>
        <v>3.0057655386861004E-2</v>
      </c>
      <c r="AD984" s="229">
        <f t="shared" si="1062"/>
        <v>3.0057655386861004E-2</v>
      </c>
      <c r="AE984" s="228">
        <f>AE966*$AD$43</f>
        <v>2.9865020597608458E-2</v>
      </c>
      <c r="AF984" s="51">
        <f t="shared" ref="AF984:AI984" si="1063">AF966*$AD$43</f>
        <v>2.9865020597608458E-2</v>
      </c>
      <c r="AG984" s="51">
        <f t="shared" si="1063"/>
        <v>2.9865020597608458E-2</v>
      </c>
      <c r="AH984" s="51">
        <f t="shared" si="1063"/>
        <v>2.9865020597608458E-2</v>
      </c>
      <c r="AI984" s="229">
        <f t="shared" si="1063"/>
        <v>2.9865020597608458E-2</v>
      </c>
      <c r="AJ984" s="51">
        <f>AJ966*$AH$43</f>
        <v>0</v>
      </c>
      <c r="AK984" s="51">
        <f t="shared" ref="AK984:AN984" si="1064">AK966*$AH$43</f>
        <v>0</v>
      </c>
      <c r="AL984" s="51">
        <f t="shared" si="1064"/>
        <v>0</v>
      </c>
      <c r="AM984" s="51">
        <f t="shared" si="1064"/>
        <v>0</v>
      </c>
      <c r="AN984" s="229">
        <f t="shared" si="1064"/>
        <v>0</v>
      </c>
    </row>
    <row r="985" spans="1:40" outlineLevel="1">
      <c r="A985" s="521">
        <f>ROW()</f>
        <v>985</v>
      </c>
      <c r="B985" s="35"/>
      <c r="C985" s="758"/>
      <c r="D985" s="33" t="s">
        <v>301</v>
      </c>
      <c r="J985" s="228">
        <f t="shared" ref="J985:S985" si="1065">J967*$N$43</f>
        <v>0</v>
      </c>
      <c r="K985" s="51">
        <f t="shared" si="1065"/>
        <v>0</v>
      </c>
      <c r="L985" s="51">
        <f t="shared" si="1065"/>
        <v>0</v>
      </c>
      <c r="M985" s="51">
        <f t="shared" si="1065"/>
        <v>0</v>
      </c>
      <c r="N985" s="229">
        <f t="shared" si="1065"/>
        <v>0</v>
      </c>
      <c r="O985" s="228">
        <f t="shared" si="1065"/>
        <v>0</v>
      </c>
      <c r="P985" s="51">
        <f t="shared" si="1065"/>
        <v>0</v>
      </c>
      <c r="Q985" s="51">
        <f t="shared" si="1065"/>
        <v>0</v>
      </c>
      <c r="R985" s="51">
        <f t="shared" si="1065"/>
        <v>0</v>
      </c>
      <c r="S985" s="229">
        <f t="shared" si="1065"/>
        <v>0</v>
      </c>
      <c r="T985" s="228">
        <f t="shared" si="1061"/>
        <v>0</v>
      </c>
      <c r="U985" s="51">
        <f t="shared" si="1061"/>
        <v>0</v>
      </c>
      <c r="V985" s="51">
        <f t="shared" si="1061"/>
        <v>0</v>
      </c>
      <c r="W985" s="51">
        <f t="shared" si="1061"/>
        <v>0</v>
      </c>
      <c r="X985" s="229">
        <f t="shared" si="1061"/>
        <v>0</v>
      </c>
      <c r="Y985" s="228">
        <f t="shared" si="1062"/>
        <v>0</v>
      </c>
      <c r="Z985" s="51">
        <f t="shared" si="1062"/>
        <v>0</v>
      </c>
      <c r="AA985" s="51">
        <f t="shared" si="1062"/>
        <v>0</v>
      </c>
      <c r="AB985" s="51">
        <f t="shared" si="1062"/>
        <v>0</v>
      </c>
      <c r="AC985" s="51">
        <f t="shared" si="1062"/>
        <v>0</v>
      </c>
      <c r="AD985" s="229">
        <f t="shared" si="1062"/>
        <v>0</v>
      </c>
      <c r="AE985" s="228">
        <f t="shared" ref="AE985:AI985" si="1066">AE967*$AD$43</f>
        <v>0</v>
      </c>
      <c r="AF985" s="51">
        <f t="shared" si="1066"/>
        <v>0</v>
      </c>
      <c r="AG985" s="51">
        <f t="shared" si="1066"/>
        <v>0</v>
      </c>
      <c r="AH985" s="51">
        <f t="shared" si="1066"/>
        <v>0</v>
      </c>
      <c r="AI985" s="229">
        <f t="shared" si="1066"/>
        <v>0</v>
      </c>
      <c r="AJ985" s="51">
        <f t="shared" ref="AJ985:AN985" si="1067">AJ967*$AH$43</f>
        <v>0</v>
      </c>
      <c r="AK985" s="51">
        <f t="shared" si="1067"/>
        <v>0</v>
      </c>
      <c r="AL985" s="51">
        <f t="shared" si="1067"/>
        <v>0</v>
      </c>
      <c r="AM985" s="51">
        <f t="shared" si="1067"/>
        <v>0</v>
      </c>
      <c r="AN985" s="229">
        <f t="shared" si="1067"/>
        <v>0</v>
      </c>
    </row>
    <row r="986" spans="1:40" outlineLevel="1">
      <c r="A986" s="521">
        <f>ROW()</f>
        <v>986</v>
      </c>
      <c r="B986" s="35"/>
      <c r="C986" s="758"/>
      <c r="D986" s="33" t="s">
        <v>29</v>
      </c>
      <c r="J986" s="228">
        <f t="shared" ref="J986:S986" si="1068">J968*$N$43</f>
        <v>0</v>
      </c>
      <c r="K986" s="51">
        <f t="shared" si="1068"/>
        <v>0</v>
      </c>
      <c r="L986" s="51">
        <f t="shared" si="1068"/>
        <v>0</v>
      </c>
      <c r="M986" s="51">
        <f t="shared" si="1068"/>
        <v>0</v>
      </c>
      <c r="N986" s="229">
        <f t="shared" si="1068"/>
        <v>0</v>
      </c>
      <c r="O986" s="228">
        <f t="shared" si="1068"/>
        <v>0</v>
      </c>
      <c r="P986" s="51">
        <f t="shared" si="1068"/>
        <v>0</v>
      </c>
      <c r="Q986" s="51">
        <f t="shared" si="1068"/>
        <v>0</v>
      </c>
      <c r="R986" s="51">
        <f t="shared" si="1068"/>
        <v>0.1219005586763498</v>
      </c>
      <c r="S986" s="229">
        <f t="shared" si="1068"/>
        <v>0.1219005586763498</v>
      </c>
      <c r="T986" s="228">
        <f t="shared" si="1061"/>
        <v>0</v>
      </c>
      <c r="U986" s="51">
        <f t="shared" si="1061"/>
        <v>0</v>
      </c>
      <c r="V986" s="51">
        <f t="shared" si="1061"/>
        <v>0</v>
      </c>
      <c r="W986" s="51">
        <f t="shared" si="1061"/>
        <v>0</v>
      </c>
      <c r="X986" s="229">
        <f t="shared" si="1061"/>
        <v>0</v>
      </c>
      <c r="Y986" s="228">
        <f t="shared" si="1062"/>
        <v>0</v>
      </c>
      <c r="Z986" s="51">
        <f t="shared" si="1062"/>
        <v>0</v>
      </c>
      <c r="AA986" s="51">
        <f t="shared" si="1062"/>
        <v>0</v>
      </c>
      <c r="AB986" s="51">
        <f t="shared" si="1062"/>
        <v>0</v>
      </c>
      <c r="AC986" s="51">
        <f t="shared" si="1062"/>
        <v>0</v>
      </c>
      <c r="AD986" s="229">
        <f t="shared" si="1062"/>
        <v>0</v>
      </c>
      <c r="AE986" s="228">
        <f t="shared" ref="AE986:AI986" si="1069">AE968*$AD$43</f>
        <v>0</v>
      </c>
      <c r="AF986" s="51">
        <f t="shared" si="1069"/>
        <v>0</v>
      </c>
      <c r="AG986" s="51">
        <f t="shared" si="1069"/>
        <v>0</v>
      </c>
      <c r="AH986" s="51">
        <f t="shared" si="1069"/>
        <v>0</v>
      </c>
      <c r="AI986" s="229">
        <f t="shared" si="1069"/>
        <v>0</v>
      </c>
      <c r="AJ986" s="51">
        <f t="shared" ref="AJ986:AN986" si="1070">AJ968*$AH$43</f>
        <v>0</v>
      </c>
      <c r="AK986" s="51">
        <f t="shared" si="1070"/>
        <v>0</v>
      </c>
      <c r="AL986" s="51">
        <f t="shared" si="1070"/>
        <v>0</v>
      </c>
      <c r="AM986" s="51">
        <f t="shared" si="1070"/>
        <v>0</v>
      </c>
      <c r="AN986" s="229">
        <f t="shared" si="1070"/>
        <v>0</v>
      </c>
    </row>
    <row r="987" spans="1:40" outlineLevel="1">
      <c r="A987" s="521">
        <f>ROW()</f>
        <v>987</v>
      </c>
      <c r="B987" s="35"/>
      <c r="C987" s="758"/>
      <c r="D987" s="33" t="s">
        <v>30</v>
      </c>
      <c r="J987" s="228">
        <f t="shared" ref="J987:S987" si="1071">J969*$N$43</f>
        <v>0</v>
      </c>
      <c r="K987" s="51">
        <f t="shared" si="1071"/>
        <v>0</v>
      </c>
      <c r="L987" s="51">
        <f t="shared" si="1071"/>
        <v>0</v>
      </c>
      <c r="M987" s="51">
        <f t="shared" si="1071"/>
        <v>0</v>
      </c>
      <c r="N987" s="229">
        <f t="shared" si="1071"/>
        <v>0</v>
      </c>
      <c r="O987" s="228">
        <f t="shared" si="1071"/>
        <v>0</v>
      </c>
      <c r="P987" s="51">
        <f t="shared" si="1071"/>
        <v>0</v>
      </c>
      <c r="Q987" s="51">
        <f t="shared" si="1071"/>
        <v>0</v>
      </c>
      <c r="R987" s="51">
        <f t="shared" si="1071"/>
        <v>5.0170126938129729E-2</v>
      </c>
      <c r="S987" s="229">
        <f t="shared" si="1071"/>
        <v>5.0170126938129729E-2</v>
      </c>
      <c r="T987" s="228">
        <f t="shared" si="1061"/>
        <v>0.16286383104427202</v>
      </c>
      <c r="U987" s="51">
        <f t="shared" si="1061"/>
        <v>0.32572766208854403</v>
      </c>
      <c r="V987" s="51">
        <f t="shared" si="1061"/>
        <v>0.32572766208854409</v>
      </c>
      <c r="W987" s="51">
        <f t="shared" si="1061"/>
        <v>0.32572766208854409</v>
      </c>
      <c r="X987" s="229">
        <f t="shared" si="1061"/>
        <v>0.32572766208854409</v>
      </c>
      <c r="Y987" s="228">
        <f t="shared" si="1062"/>
        <v>0.16286383104427204</v>
      </c>
      <c r="Z987" s="51">
        <f t="shared" si="1062"/>
        <v>0.32572766208854409</v>
      </c>
      <c r="AA987" s="51">
        <f t="shared" si="1062"/>
        <v>0.32572766208854409</v>
      </c>
      <c r="AB987" s="51">
        <f t="shared" si="1062"/>
        <v>0.32572766208854409</v>
      </c>
      <c r="AC987" s="51">
        <f t="shared" si="1062"/>
        <v>0.32572766208854409</v>
      </c>
      <c r="AD987" s="229">
        <f t="shared" si="1062"/>
        <v>0.32572766208854409</v>
      </c>
      <c r="AE987" s="228">
        <f t="shared" ref="AE987:AI987" si="1072">AE969*$AD$43</f>
        <v>0.32364012469640324</v>
      </c>
      <c r="AF987" s="51">
        <f t="shared" si="1072"/>
        <v>0.32364012469640324</v>
      </c>
      <c r="AG987" s="51">
        <f t="shared" si="1072"/>
        <v>0.32364012469640324</v>
      </c>
      <c r="AH987" s="51">
        <f t="shared" si="1072"/>
        <v>0.32364012469640324</v>
      </c>
      <c r="AI987" s="229">
        <f t="shared" si="1072"/>
        <v>0.32364012469640324</v>
      </c>
      <c r="AJ987" s="51">
        <f t="shared" ref="AJ987:AN987" si="1073">AJ969*$AH$43</f>
        <v>0</v>
      </c>
      <c r="AK987" s="51">
        <f t="shared" si="1073"/>
        <v>0</v>
      </c>
      <c r="AL987" s="51">
        <f t="shared" si="1073"/>
        <v>0</v>
      </c>
      <c r="AM987" s="51">
        <f t="shared" si="1073"/>
        <v>0</v>
      </c>
      <c r="AN987" s="229">
        <f t="shared" si="1073"/>
        <v>0</v>
      </c>
    </row>
    <row r="988" spans="1:40" outlineLevel="1">
      <c r="A988" s="521">
        <f>ROW()</f>
        <v>988</v>
      </c>
      <c r="B988" s="35"/>
      <c r="C988" s="758"/>
      <c r="D988" s="33" t="s">
        <v>31</v>
      </c>
      <c r="J988" s="228">
        <f t="shared" ref="J988:S988" si="1074">J970*$N$43</f>
        <v>0</v>
      </c>
      <c r="K988" s="51">
        <f t="shared" si="1074"/>
        <v>0</v>
      </c>
      <c r="L988" s="51">
        <f t="shared" si="1074"/>
        <v>0</v>
      </c>
      <c r="M988" s="51">
        <f t="shared" si="1074"/>
        <v>0</v>
      </c>
      <c r="N988" s="229">
        <f t="shared" si="1074"/>
        <v>0</v>
      </c>
      <c r="O988" s="228">
        <f t="shared" si="1074"/>
        <v>0</v>
      </c>
      <c r="P988" s="51">
        <f t="shared" si="1074"/>
        <v>0</v>
      </c>
      <c r="Q988" s="51">
        <f t="shared" si="1074"/>
        <v>0</v>
      </c>
      <c r="R988" s="51">
        <f t="shared" si="1074"/>
        <v>0</v>
      </c>
      <c r="S988" s="229">
        <f t="shared" si="1074"/>
        <v>0</v>
      </c>
      <c r="T988" s="228">
        <f t="shared" si="1061"/>
        <v>0</v>
      </c>
      <c r="U988" s="51">
        <f t="shared" si="1061"/>
        <v>0</v>
      </c>
      <c r="V988" s="51">
        <f t="shared" si="1061"/>
        <v>0</v>
      </c>
      <c r="W988" s="51">
        <f t="shared" si="1061"/>
        <v>0</v>
      </c>
      <c r="X988" s="229">
        <f t="shared" si="1061"/>
        <v>0</v>
      </c>
      <c r="Y988" s="228">
        <f t="shared" si="1062"/>
        <v>0</v>
      </c>
      <c r="Z988" s="51">
        <f t="shared" si="1062"/>
        <v>0</v>
      </c>
      <c r="AA988" s="51">
        <f t="shared" si="1062"/>
        <v>0</v>
      </c>
      <c r="AB988" s="51">
        <f t="shared" si="1062"/>
        <v>0</v>
      </c>
      <c r="AC988" s="51">
        <f t="shared" si="1062"/>
        <v>0</v>
      </c>
      <c r="AD988" s="229">
        <f t="shared" si="1062"/>
        <v>0</v>
      </c>
      <c r="AE988" s="228">
        <f t="shared" ref="AE988:AI988" si="1075">AE970*$AD$43</f>
        <v>0</v>
      </c>
      <c r="AF988" s="51">
        <f t="shared" si="1075"/>
        <v>0</v>
      </c>
      <c r="AG988" s="51">
        <f t="shared" si="1075"/>
        <v>0</v>
      </c>
      <c r="AH988" s="51">
        <f t="shared" si="1075"/>
        <v>0</v>
      </c>
      <c r="AI988" s="229">
        <f t="shared" si="1075"/>
        <v>0</v>
      </c>
      <c r="AJ988" s="51">
        <f t="shared" ref="AJ988:AN988" si="1076">AJ970*$AH$43</f>
        <v>0</v>
      </c>
      <c r="AK988" s="51">
        <f t="shared" si="1076"/>
        <v>0</v>
      </c>
      <c r="AL988" s="51">
        <f t="shared" si="1076"/>
        <v>0</v>
      </c>
      <c r="AM988" s="51">
        <f t="shared" si="1076"/>
        <v>0</v>
      </c>
      <c r="AN988" s="229">
        <f t="shared" si="1076"/>
        <v>0</v>
      </c>
    </row>
    <row r="989" spans="1:40" outlineLevel="1">
      <c r="A989" s="521">
        <f>ROW()</f>
        <v>989</v>
      </c>
      <c r="B989" s="35"/>
      <c r="C989" s="758"/>
      <c r="D989" s="33" t="s">
        <v>32</v>
      </c>
      <c r="J989" s="228">
        <f t="shared" ref="J989:S989" si="1077">J971*$N$43</f>
        <v>0</v>
      </c>
      <c r="K989" s="51">
        <f t="shared" si="1077"/>
        <v>0</v>
      </c>
      <c r="L989" s="51">
        <f t="shared" si="1077"/>
        <v>0</v>
      </c>
      <c r="M989" s="51">
        <f t="shared" si="1077"/>
        <v>0</v>
      </c>
      <c r="N989" s="229">
        <f t="shared" si="1077"/>
        <v>0</v>
      </c>
      <c r="O989" s="228">
        <f t="shared" si="1077"/>
        <v>0</v>
      </c>
      <c r="P989" s="51">
        <f t="shared" si="1077"/>
        <v>0</v>
      </c>
      <c r="Q989" s="51">
        <f t="shared" si="1077"/>
        <v>0</v>
      </c>
      <c r="R989" s="51">
        <f t="shared" si="1077"/>
        <v>2.8944108396639005E-3</v>
      </c>
      <c r="S989" s="229">
        <f t="shared" si="1077"/>
        <v>2.8944108396639005E-3</v>
      </c>
      <c r="T989" s="228">
        <f t="shared" si="1061"/>
        <v>1.2325728144386466E-2</v>
      </c>
      <c r="U989" s="51">
        <f t="shared" si="1061"/>
        <v>2.4651456288772931E-2</v>
      </c>
      <c r="V989" s="51">
        <f t="shared" si="1061"/>
        <v>2.4651456288772931E-2</v>
      </c>
      <c r="W989" s="51">
        <f t="shared" si="1061"/>
        <v>2.4651456288772931E-2</v>
      </c>
      <c r="X989" s="229">
        <f t="shared" si="1061"/>
        <v>2.4651456288772931E-2</v>
      </c>
      <c r="Y989" s="228">
        <f t="shared" si="1062"/>
        <v>1.2325728144386466E-2</v>
      </c>
      <c r="Z989" s="51">
        <f t="shared" si="1062"/>
        <v>2.4651456288772924E-2</v>
      </c>
      <c r="AA989" s="51">
        <f t="shared" si="1062"/>
        <v>2.4651456288772924E-2</v>
      </c>
      <c r="AB989" s="51">
        <f t="shared" si="1062"/>
        <v>2.4651456288772924E-2</v>
      </c>
      <c r="AC989" s="51">
        <f t="shared" si="1062"/>
        <v>2.4651456288772921E-2</v>
      </c>
      <c r="AD989" s="229">
        <f t="shared" si="1062"/>
        <v>2.4651456288772921E-2</v>
      </c>
      <c r="AE989" s="228">
        <f t="shared" ref="AE989:AI989" si="1078">AE971*$AD$43</f>
        <v>2.4493468979854858E-2</v>
      </c>
      <c r="AF989" s="51">
        <f t="shared" si="1078"/>
        <v>2.4493468979854976E-2</v>
      </c>
      <c r="AG989" s="51">
        <f t="shared" si="1078"/>
        <v>2.4493468979854976E-2</v>
      </c>
      <c r="AH989" s="51">
        <f t="shared" si="1078"/>
        <v>2.4493468979854976E-2</v>
      </c>
      <c r="AI989" s="229">
        <f t="shared" si="1078"/>
        <v>2.4493468979854976E-2</v>
      </c>
      <c r="AJ989" s="51">
        <f t="shared" ref="AJ989:AN989" si="1079">AJ971*$AH$43</f>
        <v>0</v>
      </c>
      <c r="AK989" s="51">
        <f t="shared" si="1079"/>
        <v>0</v>
      </c>
      <c r="AL989" s="51">
        <f t="shared" si="1079"/>
        <v>0</v>
      </c>
      <c r="AM989" s="51">
        <f t="shared" si="1079"/>
        <v>0</v>
      </c>
      <c r="AN989" s="229">
        <f t="shared" si="1079"/>
        <v>0</v>
      </c>
    </row>
    <row r="990" spans="1:40" outlineLevel="1">
      <c r="A990" s="521">
        <f>ROW()</f>
        <v>990</v>
      </c>
      <c r="B990" s="35"/>
      <c r="C990" s="758"/>
      <c r="D990" s="33" t="s">
        <v>33</v>
      </c>
      <c r="J990" s="228">
        <f t="shared" ref="J990:S990" si="1080">J972*$N$43</f>
        <v>0</v>
      </c>
      <c r="K990" s="51">
        <f t="shared" si="1080"/>
        <v>0</v>
      </c>
      <c r="L990" s="51">
        <f t="shared" si="1080"/>
        <v>0</v>
      </c>
      <c r="M990" s="51">
        <f t="shared" si="1080"/>
        <v>0</v>
      </c>
      <c r="N990" s="229">
        <f t="shared" si="1080"/>
        <v>0</v>
      </c>
      <c r="O990" s="228">
        <f t="shared" si="1080"/>
        <v>0</v>
      </c>
      <c r="P990" s="51">
        <f t="shared" si="1080"/>
        <v>0</v>
      </c>
      <c r="Q990" s="51">
        <f t="shared" si="1080"/>
        <v>0</v>
      </c>
      <c r="R990" s="51">
        <f t="shared" si="1080"/>
        <v>2.9271402640040597E-4</v>
      </c>
      <c r="S990" s="229">
        <f t="shared" si="1080"/>
        <v>2.9271402640040597E-4</v>
      </c>
      <c r="T990" s="228">
        <f t="shared" si="1061"/>
        <v>0</v>
      </c>
      <c r="U990" s="51">
        <f t="shared" si="1061"/>
        <v>0</v>
      </c>
      <c r="V990" s="51">
        <f t="shared" si="1061"/>
        <v>0</v>
      </c>
      <c r="W990" s="51">
        <f t="shared" si="1061"/>
        <v>0</v>
      </c>
      <c r="X990" s="229">
        <f t="shared" si="1061"/>
        <v>0</v>
      </c>
      <c r="Y990" s="228">
        <f t="shared" si="1062"/>
        <v>0</v>
      </c>
      <c r="Z990" s="51">
        <f t="shared" si="1062"/>
        <v>0</v>
      </c>
      <c r="AA990" s="51">
        <f t="shared" si="1062"/>
        <v>0</v>
      </c>
      <c r="AB990" s="51">
        <f t="shared" si="1062"/>
        <v>0</v>
      </c>
      <c r="AC990" s="51">
        <f t="shared" si="1062"/>
        <v>0</v>
      </c>
      <c r="AD990" s="229">
        <f t="shared" si="1062"/>
        <v>0</v>
      </c>
      <c r="AE990" s="228">
        <f t="shared" ref="AE990:AI990" si="1081">AE972*$AD$43</f>
        <v>0</v>
      </c>
      <c r="AF990" s="51">
        <f t="shared" si="1081"/>
        <v>0</v>
      </c>
      <c r="AG990" s="51">
        <f t="shared" si="1081"/>
        <v>0</v>
      </c>
      <c r="AH990" s="51">
        <f t="shared" si="1081"/>
        <v>0</v>
      </c>
      <c r="AI990" s="229">
        <f t="shared" si="1081"/>
        <v>0</v>
      </c>
      <c r="AJ990" s="51">
        <f t="shared" ref="AJ990:AN990" si="1082">AJ972*$AH$43</f>
        <v>0</v>
      </c>
      <c r="AK990" s="51">
        <f t="shared" si="1082"/>
        <v>0</v>
      </c>
      <c r="AL990" s="51">
        <f t="shared" si="1082"/>
        <v>0</v>
      </c>
      <c r="AM990" s="51">
        <f t="shared" si="1082"/>
        <v>0</v>
      </c>
      <c r="AN990" s="229">
        <f t="shared" si="1082"/>
        <v>0</v>
      </c>
    </row>
    <row r="991" spans="1:40" outlineLevel="1">
      <c r="A991" s="521">
        <f>ROW()</f>
        <v>991</v>
      </c>
      <c r="B991" s="35"/>
      <c r="C991" s="758"/>
      <c r="D991" s="33" t="s">
        <v>27</v>
      </c>
      <c r="J991" s="228">
        <f t="shared" ref="J991:S991" si="1083">J973*$N$43</f>
        <v>0</v>
      </c>
      <c r="K991" s="51">
        <f t="shared" si="1083"/>
        <v>0</v>
      </c>
      <c r="L991" s="51">
        <f t="shared" si="1083"/>
        <v>0</v>
      </c>
      <c r="M991" s="51">
        <f t="shared" si="1083"/>
        <v>0</v>
      </c>
      <c r="N991" s="229">
        <f t="shared" si="1083"/>
        <v>0</v>
      </c>
      <c r="O991" s="228">
        <f t="shared" si="1083"/>
        <v>0</v>
      </c>
      <c r="P991" s="51">
        <f t="shared" si="1083"/>
        <v>0</v>
      </c>
      <c r="Q991" s="51">
        <f t="shared" si="1083"/>
        <v>0</v>
      </c>
      <c r="R991" s="51">
        <f t="shared" si="1083"/>
        <v>4.9531002902167645E-4</v>
      </c>
      <c r="S991" s="229">
        <f t="shared" si="1083"/>
        <v>4.9531002902167645E-4</v>
      </c>
      <c r="T991" s="228">
        <f t="shared" si="1061"/>
        <v>7.7990738986147929E-4</v>
      </c>
      <c r="U991" s="51">
        <f t="shared" si="1061"/>
        <v>1.5598147797229586E-3</v>
      </c>
      <c r="V991" s="51">
        <f t="shared" si="1061"/>
        <v>1.5598147797229586E-3</v>
      </c>
      <c r="W991" s="51">
        <f t="shared" si="1061"/>
        <v>1.5598147797229586E-3</v>
      </c>
      <c r="X991" s="229">
        <f t="shared" si="1061"/>
        <v>1.5598147797229586E-3</v>
      </c>
      <c r="Y991" s="228">
        <f t="shared" si="1062"/>
        <v>7.7990738986147908E-4</v>
      </c>
      <c r="Z991" s="51">
        <f t="shared" si="1062"/>
        <v>1.5598147797229582E-3</v>
      </c>
      <c r="AA991" s="51">
        <f t="shared" si="1062"/>
        <v>1.5598147797229582E-3</v>
      </c>
      <c r="AB991" s="51">
        <f t="shared" si="1062"/>
        <v>1.5598147797229582E-3</v>
      </c>
      <c r="AC991" s="51">
        <f t="shared" si="1062"/>
        <v>1.5598147797229579E-3</v>
      </c>
      <c r="AD991" s="229">
        <f t="shared" si="1062"/>
        <v>1.5598147797229579E-3</v>
      </c>
      <c r="AE991" s="228">
        <f t="shared" ref="AE991:AI991" si="1084">AE973*$AD$43</f>
        <v>1.5498181719537344E-3</v>
      </c>
      <c r="AF991" s="51">
        <f t="shared" si="1084"/>
        <v>1.5498181719537344E-3</v>
      </c>
      <c r="AG991" s="51">
        <f t="shared" si="1084"/>
        <v>1.5498181719537344E-3</v>
      </c>
      <c r="AH991" s="51">
        <f t="shared" si="1084"/>
        <v>1.5498181719537344E-3</v>
      </c>
      <c r="AI991" s="229">
        <f t="shared" si="1084"/>
        <v>1.5498181719537344E-3</v>
      </c>
      <c r="AJ991" s="51">
        <f t="shared" ref="AJ991:AN991" si="1085">AJ973*$AH$43</f>
        <v>0</v>
      </c>
      <c r="AK991" s="51">
        <f t="shared" si="1085"/>
        <v>0</v>
      </c>
      <c r="AL991" s="51">
        <f t="shared" si="1085"/>
        <v>0</v>
      </c>
      <c r="AM991" s="51">
        <f t="shared" si="1085"/>
        <v>0</v>
      </c>
      <c r="AN991" s="229">
        <f t="shared" si="1085"/>
        <v>0</v>
      </c>
    </row>
    <row r="992" spans="1:40" outlineLevel="1">
      <c r="A992" s="521">
        <f>ROW()</f>
        <v>992</v>
      </c>
      <c r="B992" s="35"/>
      <c r="C992" s="758"/>
      <c r="D992" s="33" t="s">
        <v>34</v>
      </c>
      <c r="J992" s="228">
        <f t="shared" ref="J992:S992" si="1086">J974*$N$43</f>
        <v>0</v>
      </c>
      <c r="K992" s="51">
        <f t="shared" si="1086"/>
        <v>0</v>
      </c>
      <c r="L992" s="51">
        <f t="shared" si="1086"/>
        <v>0</v>
      </c>
      <c r="M992" s="51">
        <f t="shared" si="1086"/>
        <v>0</v>
      </c>
      <c r="N992" s="229">
        <f t="shared" si="1086"/>
        <v>0</v>
      </c>
      <c r="O992" s="228">
        <f t="shared" si="1086"/>
        <v>0</v>
      </c>
      <c r="P992" s="51">
        <f t="shared" si="1086"/>
        <v>0</v>
      </c>
      <c r="Q992" s="51">
        <f t="shared" si="1086"/>
        <v>0</v>
      </c>
      <c r="R992" s="51">
        <f t="shared" si="1086"/>
        <v>0.98919879033270763</v>
      </c>
      <c r="S992" s="229">
        <f t="shared" si="1086"/>
        <v>0.98919879033270763</v>
      </c>
      <c r="T992" s="228">
        <f t="shared" si="1061"/>
        <v>0.5651925116688673</v>
      </c>
      <c r="U992" s="51">
        <f t="shared" si="1061"/>
        <v>1.1303850233377344</v>
      </c>
      <c r="V992" s="51">
        <f t="shared" si="1061"/>
        <v>1.1303850233377346</v>
      </c>
      <c r="W992" s="51">
        <f t="shared" si="1061"/>
        <v>1.1303850233377346</v>
      </c>
      <c r="X992" s="229">
        <f t="shared" si="1061"/>
        <v>1.1303850233377346</v>
      </c>
      <c r="Y992" s="228">
        <f t="shared" si="1062"/>
        <v>0.56519251166886741</v>
      </c>
      <c r="Z992" s="51">
        <f t="shared" si="1062"/>
        <v>1.1303850233377348</v>
      </c>
      <c r="AA992" s="51">
        <f t="shared" si="1062"/>
        <v>1.1303850233377351</v>
      </c>
      <c r="AB992" s="51">
        <f t="shared" si="1062"/>
        <v>1.1303850233377351</v>
      </c>
      <c r="AC992" s="51">
        <f t="shared" si="1062"/>
        <v>1.1303850233377351</v>
      </c>
      <c r="AD992" s="229">
        <f t="shared" si="1062"/>
        <v>1.1303850233377353</v>
      </c>
      <c r="AE992" s="228">
        <f t="shared" ref="AE992:AI992" si="1087">AE974*$AD$43</f>
        <v>1.1231405633842784</v>
      </c>
      <c r="AF992" s="51">
        <f t="shared" si="1087"/>
        <v>1.1231405633842784</v>
      </c>
      <c r="AG992" s="51">
        <f t="shared" si="1087"/>
        <v>1.1231405633842795</v>
      </c>
      <c r="AH992" s="51">
        <f t="shared" si="1087"/>
        <v>1.1231405633842795</v>
      </c>
      <c r="AI992" s="229">
        <f t="shared" si="1087"/>
        <v>1.1231405633842795</v>
      </c>
      <c r="AJ992" s="51">
        <f t="shared" ref="AJ992:AN992" si="1088">AJ974*$AH$43</f>
        <v>0</v>
      </c>
      <c r="AK992" s="51">
        <f t="shared" si="1088"/>
        <v>0</v>
      </c>
      <c r="AL992" s="51">
        <f t="shared" si="1088"/>
        <v>0</v>
      </c>
      <c r="AM992" s="51">
        <f t="shared" si="1088"/>
        <v>0</v>
      </c>
      <c r="AN992" s="229">
        <f t="shared" si="1088"/>
        <v>0</v>
      </c>
    </row>
    <row r="993" spans="1:40" outlineLevel="1">
      <c r="A993" s="521">
        <f>ROW()</f>
        <v>993</v>
      </c>
      <c r="B993" s="35"/>
      <c r="C993" s="758"/>
      <c r="D993" s="33" t="s">
        <v>35</v>
      </c>
      <c r="J993" s="228">
        <f t="shared" ref="J993:S993" si="1089">J975*$N$43</f>
        <v>0</v>
      </c>
      <c r="K993" s="51">
        <f t="shared" si="1089"/>
        <v>0</v>
      </c>
      <c r="L993" s="51">
        <f t="shared" si="1089"/>
        <v>0</v>
      </c>
      <c r="M993" s="51">
        <f t="shared" si="1089"/>
        <v>0</v>
      </c>
      <c r="N993" s="229">
        <f t="shared" si="1089"/>
        <v>0</v>
      </c>
      <c r="O993" s="228">
        <f t="shared" si="1089"/>
        <v>0</v>
      </c>
      <c r="P993" s="51">
        <f t="shared" si="1089"/>
        <v>0</v>
      </c>
      <c r="Q993" s="51">
        <f t="shared" si="1089"/>
        <v>0</v>
      </c>
      <c r="R993" s="51">
        <f t="shared" si="1089"/>
        <v>0</v>
      </c>
      <c r="S993" s="229">
        <f t="shared" si="1089"/>
        <v>0</v>
      </c>
      <c r="T993" s="228">
        <f t="shared" si="1061"/>
        <v>0</v>
      </c>
      <c r="U993" s="51">
        <f t="shared" si="1061"/>
        <v>0</v>
      </c>
      <c r="V993" s="51">
        <f t="shared" si="1061"/>
        <v>0</v>
      </c>
      <c r="W993" s="51">
        <f t="shared" si="1061"/>
        <v>0</v>
      </c>
      <c r="X993" s="229">
        <f t="shared" si="1061"/>
        <v>0</v>
      </c>
      <c r="Y993" s="228">
        <f t="shared" si="1062"/>
        <v>0</v>
      </c>
      <c r="Z993" s="51">
        <f t="shared" si="1062"/>
        <v>0</v>
      </c>
      <c r="AA993" s="51">
        <f t="shared" si="1062"/>
        <v>0</v>
      </c>
      <c r="AB993" s="51">
        <f t="shared" si="1062"/>
        <v>0</v>
      </c>
      <c r="AC993" s="51">
        <f t="shared" si="1062"/>
        <v>0</v>
      </c>
      <c r="AD993" s="229">
        <f t="shared" si="1062"/>
        <v>0</v>
      </c>
      <c r="AE993" s="228">
        <f t="shared" ref="AE993:AI993" si="1090">AE975*$AD$43</f>
        <v>0</v>
      </c>
      <c r="AF993" s="51">
        <f t="shared" si="1090"/>
        <v>0</v>
      </c>
      <c r="AG993" s="51">
        <f t="shared" si="1090"/>
        <v>0</v>
      </c>
      <c r="AH993" s="51">
        <f t="shared" si="1090"/>
        <v>0</v>
      </c>
      <c r="AI993" s="229">
        <f t="shared" si="1090"/>
        <v>0</v>
      </c>
      <c r="AJ993" s="51">
        <f t="shared" ref="AJ993:AN993" si="1091">AJ975*$AH$43</f>
        <v>0</v>
      </c>
      <c r="AK993" s="51">
        <f t="shared" si="1091"/>
        <v>0</v>
      </c>
      <c r="AL993" s="51">
        <f t="shared" si="1091"/>
        <v>0</v>
      </c>
      <c r="AM993" s="51">
        <f t="shared" si="1091"/>
        <v>0</v>
      </c>
      <c r="AN993" s="229">
        <f t="shared" si="1091"/>
        <v>0</v>
      </c>
    </row>
    <row r="994" spans="1:40" outlineLevel="1">
      <c r="A994" s="521">
        <f>ROW()</f>
        <v>994</v>
      </c>
      <c r="B994" s="35"/>
      <c r="C994" s="758"/>
      <c r="D994" s="33" t="s">
        <v>302</v>
      </c>
      <c r="J994" s="228">
        <f t="shared" ref="J994:S994" si="1092">J976*$N$43</f>
        <v>0</v>
      </c>
      <c r="K994" s="51">
        <f t="shared" si="1092"/>
        <v>0</v>
      </c>
      <c r="L994" s="51">
        <f t="shared" si="1092"/>
        <v>0</v>
      </c>
      <c r="M994" s="51">
        <f t="shared" si="1092"/>
        <v>0</v>
      </c>
      <c r="N994" s="229">
        <f t="shared" si="1092"/>
        <v>0</v>
      </c>
      <c r="O994" s="228">
        <f t="shared" si="1092"/>
        <v>0</v>
      </c>
      <c r="P994" s="51">
        <f t="shared" si="1092"/>
        <v>0</v>
      </c>
      <c r="Q994" s="51">
        <f t="shared" si="1092"/>
        <v>0</v>
      </c>
      <c r="R994" s="51">
        <f t="shared" si="1092"/>
        <v>0</v>
      </c>
      <c r="S994" s="229">
        <f t="shared" si="1092"/>
        <v>0</v>
      </c>
      <c r="T994" s="228">
        <f t="shared" ref="T994:X999" si="1093">T976*$S$43</f>
        <v>0</v>
      </c>
      <c r="U994" s="51">
        <f t="shared" si="1093"/>
        <v>0</v>
      </c>
      <c r="V994" s="51">
        <f t="shared" si="1093"/>
        <v>0</v>
      </c>
      <c r="W994" s="51">
        <f t="shared" si="1093"/>
        <v>0</v>
      </c>
      <c r="X994" s="229">
        <f t="shared" si="1093"/>
        <v>0</v>
      </c>
      <c r="Y994" s="228">
        <f t="shared" ref="Y994:AD999" si="1094">Y976*$X$43</f>
        <v>0</v>
      </c>
      <c r="Z994" s="51">
        <f t="shared" si="1094"/>
        <v>0</v>
      </c>
      <c r="AA994" s="51">
        <f t="shared" si="1094"/>
        <v>0</v>
      </c>
      <c r="AB994" s="51">
        <f t="shared" si="1094"/>
        <v>0</v>
      </c>
      <c r="AC994" s="51">
        <f t="shared" si="1094"/>
        <v>0</v>
      </c>
      <c r="AD994" s="229">
        <f t="shared" si="1094"/>
        <v>0</v>
      </c>
      <c r="AE994" s="228">
        <f t="shared" ref="AE994:AI994" si="1095">AE976*$AD$43</f>
        <v>0</v>
      </c>
      <c r="AF994" s="51">
        <f t="shared" si="1095"/>
        <v>0</v>
      </c>
      <c r="AG994" s="51">
        <f t="shared" si="1095"/>
        <v>0</v>
      </c>
      <c r="AH994" s="51">
        <f t="shared" si="1095"/>
        <v>0</v>
      </c>
      <c r="AI994" s="229">
        <f t="shared" si="1095"/>
        <v>0</v>
      </c>
      <c r="AJ994" s="51">
        <f t="shared" ref="AJ994:AN994" si="1096">AJ976*$AH$43</f>
        <v>0</v>
      </c>
      <c r="AK994" s="51">
        <f t="shared" si="1096"/>
        <v>0</v>
      </c>
      <c r="AL994" s="51">
        <f t="shared" si="1096"/>
        <v>0</v>
      </c>
      <c r="AM994" s="51">
        <f t="shared" si="1096"/>
        <v>0</v>
      </c>
      <c r="AN994" s="229">
        <f t="shared" si="1096"/>
        <v>0</v>
      </c>
    </row>
    <row r="995" spans="1:40" outlineLevel="1">
      <c r="A995" s="521">
        <f>ROW()</f>
        <v>995</v>
      </c>
      <c r="B995" s="35"/>
      <c r="C995" s="758"/>
      <c r="D995" s="33" t="s">
        <v>36</v>
      </c>
      <c r="J995" s="228">
        <f t="shared" ref="J995:S995" si="1097">J977*$N$43</f>
        <v>0</v>
      </c>
      <c r="K995" s="51">
        <f t="shared" si="1097"/>
        <v>0</v>
      </c>
      <c r="L995" s="51">
        <f t="shared" si="1097"/>
        <v>0</v>
      </c>
      <c r="M995" s="51">
        <f t="shared" si="1097"/>
        <v>0</v>
      </c>
      <c r="N995" s="229">
        <f t="shared" si="1097"/>
        <v>0</v>
      </c>
      <c r="O995" s="228">
        <f t="shared" si="1097"/>
        <v>0</v>
      </c>
      <c r="P995" s="51">
        <f t="shared" si="1097"/>
        <v>0</v>
      </c>
      <c r="Q995" s="51">
        <f t="shared" si="1097"/>
        <v>0</v>
      </c>
      <c r="R995" s="51">
        <f t="shared" si="1097"/>
        <v>0.79926933315053228</v>
      </c>
      <c r="S995" s="229">
        <f t="shared" si="1097"/>
        <v>0.79926933315053228</v>
      </c>
      <c r="T995" s="228">
        <f t="shared" si="1093"/>
        <v>0</v>
      </c>
      <c r="U995" s="51">
        <f t="shared" si="1093"/>
        <v>0</v>
      </c>
      <c r="V995" s="51">
        <f t="shared" si="1093"/>
        <v>0</v>
      </c>
      <c r="W995" s="51">
        <f t="shared" si="1093"/>
        <v>0</v>
      </c>
      <c r="X995" s="229">
        <f t="shared" si="1093"/>
        <v>0</v>
      </c>
      <c r="Y995" s="228">
        <f t="shared" si="1094"/>
        <v>0</v>
      </c>
      <c r="Z995" s="51">
        <f t="shared" si="1094"/>
        <v>0</v>
      </c>
      <c r="AA995" s="51">
        <f t="shared" si="1094"/>
        <v>0</v>
      </c>
      <c r="AB995" s="51">
        <f t="shared" si="1094"/>
        <v>0</v>
      </c>
      <c r="AC995" s="51">
        <f t="shared" si="1094"/>
        <v>0</v>
      </c>
      <c r="AD995" s="229">
        <f t="shared" si="1094"/>
        <v>0</v>
      </c>
      <c r="AE995" s="228">
        <f t="shared" ref="AE995:AI995" si="1098">AE977*$AD$43</f>
        <v>0</v>
      </c>
      <c r="AF995" s="51">
        <f t="shared" si="1098"/>
        <v>0</v>
      </c>
      <c r="AG995" s="51">
        <f t="shared" si="1098"/>
        <v>0</v>
      </c>
      <c r="AH995" s="51">
        <f t="shared" si="1098"/>
        <v>0</v>
      </c>
      <c r="AI995" s="229">
        <f t="shared" si="1098"/>
        <v>0</v>
      </c>
      <c r="AJ995" s="51">
        <f t="shared" ref="AJ995:AN995" si="1099">AJ977*$AH$43</f>
        <v>0</v>
      </c>
      <c r="AK995" s="51">
        <f t="shared" si="1099"/>
        <v>0</v>
      </c>
      <c r="AL995" s="51">
        <f t="shared" si="1099"/>
        <v>0</v>
      </c>
      <c r="AM995" s="51">
        <f t="shared" si="1099"/>
        <v>0</v>
      </c>
      <c r="AN995" s="229">
        <f t="shared" si="1099"/>
        <v>0</v>
      </c>
    </row>
    <row r="996" spans="1:40" outlineLevel="1">
      <c r="A996" s="521">
        <f>ROW()</f>
        <v>996</v>
      </c>
      <c r="B996" s="35"/>
      <c r="C996" s="758"/>
      <c r="D996" s="33" t="s">
        <v>583</v>
      </c>
      <c r="J996" s="228">
        <f t="shared" ref="J996:S996" si="1100">J978*$N$43</f>
        <v>0</v>
      </c>
      <c r="K996" s="51">
        <f t="shared" si="1100"/>
        <v>0</v>
      </c>
      <c r="L996" s="51">
        <f t="shared" si="1100"/>
        <v>0</v>
      </c>
      <c r="M996" s="51">
        <f t="shared" si="1100"/>
        <v>0</v>
      </c>
      <c r="N996" s="229">
        <f t="shared" si="1100"/>
        <v>0</v>
      </c>
      <c r="O996" s="228">
        <f t="shared" si="1100"/>
        <v>0</v>
      </c>
      <c r="P996" s="51">
        <f t="shared" si="1100"/>
        <v>0</v>
      </c>
      <c r="Q996" s="51">
        <f t="shared" si="1100"/>
        <v>0</v>
      </c>
      <c r="R996" s="51">
        <f t="shared" si="1100"/>
        <v>0</v>
      </c>
      <c r="S996" s="229">
        <f t="shared" si="1100"/>
        <v>0</v>
      </c>
      <c r="T996" s="228">
        <f t="shared" si="1093"/>
        <v>0</v>
      </c>
      <c r="U996" s="51">
        <f t="shared" si="1093"/>
        <v>0</v>
      </c>
      <c r="V996" s="51">
        <f t="shared" si="1093"/>
        <v>0</v>
      </c>
      <c r="W996" s="51">
        <f t="shared" si="1093"/>
        <v>0</v>
      </c>
      <c r="X996" s="229">
        <f t="shared" si="1093"/>
        <v>0</v>
      </c>
      <c r="Y996" s="228">
        <f t="shared" si="1094"/>
        <v>0</v>
      </c>
      <c r="Z996" s="51">
        <f t="shared" si="1094"/>
        <v>0</v>
      </c>
      <c r="AA996" s="51">
        <f t="shared" si="1094"/>
        <v>0</v>
      </c>
      <c r="AB996" s="51">
        <f t="shared" si="1094"/>
        <v>0</v>
      </c>
      <c r="AC996" s="51">
        <f t="shared" si="1094"/>
        <v>0</v>
      </c>
      <c r="AD996" s="229">
        <f t="shared" si="1094"/>
        <v>0</v>
      </c>
      <c r="AE996" s="228">
        <f t="shared" ref="AE996:AI996" si="1101">AE978*$AD$43</f>
        <v>0</v>
      </c>
      <c r="AF996" s="51">
        <f t="shared" si="1101"/>
        <v>0</v>
      </c>
      <c r="AG996" s="51">
        <f t="shared" si="1101"/>
        <v>0</v>
      </c>
      <c r="AH996" s="51">
        <f t="shared" si="1101"/>
        <v>0</v>
      </c>
      <c r="AI996" s="229">
        <f t="shared" si="1101"/>
        <v>0</v>
      </c>
      <c r="AJ996" s="51">
        <f t="shared" ref="AJ996:AN996" si="1102">AJ978*$AH$43</f>
        <v>0</v>
      </c>
      <c r="AK996" s="51">
        <f t="shared" si="1102"/>
        <v>0</v>
      </c>
      <c r="AL996" s="51">
        <f t="shared" si="1102"/>
        <v>0</v>
      </c>
      <c r="AM996" s="51">
        <f t="shared" si="1102"/>
        <v>0</v>
      </c>
      <c r="AN996" s="229">
        <f t="shared" si="1102"/>
        <v>0</v>
      </c>
    </row>
    <row r="997" spans="1:40" outlineLevel="1">
      <c r="A997" s="521">
        <f>ROW()</f>
        <v>997</v>
      </c>
      <c r="B997" s="35"/>
      <c r="C997" s="758"/>
      <c r="D997" s="33" t="s">
        <v>81</v>
      </c>
      <c r="J997" s="228">
        <f t="shared" ref="J997:S997" si="1103">J979*$N$43</f>
        <v>0</v>
      </c>
      <c r="K997" s="51">
        <f t="shared" si="1103"/>
        <v>0</v>
      </c>
      <c r="L997" s="51">
        <f t="shared" si="1103"/>
        <v>0</v>
      </c>
      <c r="M997" s="51">
        <f t="shared" si="1103"/>
        <v>0</v>
      </c>
      <c r="N997" s="229">
        <f t="shared" si="1103"/>
        <v>0</v>
      </c>
      <c r="O997" s="228">
        <f t="shared" si="1103"/>
        <v>0</v>
      </c>
      <c r="P997" s="51">
        <f t="shared" si="1103"/>
        <v>0</v>
      </c>
      <c r="Q997" s="51">
        <f t="shared" si="1103"/>
        <v>0</v>
      </c>
      <c r="R997" s="51">
        <f t="shared" si="1103"/>
        <v>0</v>
      </c>
      <c r="S997" s="229">
        <f t="shared" si="1103"/>
        <v>0</v>
      </c>
      <c r="T997" s="228">
        <f t="shared" si="1093"/>
        <v>0</v>
      </c>
      <c r="U997" s="51">
        <f t="shared" si="1093"/>
        <v>0</v>
      </c>
      <c r="V997" s="51">
        <f t="shared" si="1093"/>
        <v>0</v>
      </c>
      <c r="W997" s="51">
        <f t="shared" si="1093"/>
        <v>0</v>
      </c>
      <c r="X997" s="229">
        <f t="shared" si="1093"/>
        <v>0</v>
      </c>
      <c r="Y997" s="228">
        <f t="shared" si="1094"/>
        <v>0</v>
      </c>
      <c r="Z997" s="51">
        <f t="shared" si="1094"/>
        <v>0</v>
      </c>
      <c r="AA997" s="51">
        <f t="shared" si="1094"/>
        <v>0</v>
      </c>
      <c r="AB997" s="51">
        <f t="shared" si="1094"/>
        <v>0</v>
      </c>
      <c r="AC997" s="51">
        <f t="shared" si="1094"/>
        <v>0</v>
      </c>
      <c r="AD997" s="229">
        <f t="shared" si="1094"/>
        <v>0</v>
      </c>
      <c r="AE997" s="228">
        <f t="shared" ref="AE997:AI997" si="1104">AE979*$AD$43</f>
        <v>0</v>
      </c>
      <c r="AF997" s="51">
        <f t="shared" si="1104"/>
        <v>0</v>
      </c>
      <c r="AG997" s="51">
        <f t="shared" si="1104"/>
        <v>0</v>
      </c>
      <c r="AH997" s="51">
        <f t="shared" si="1104"/>
        <v>0</v>
      </c>
      <c r="AI997" s="229">
        <f t="shared" si="1104"/>
        <v>0</v>
      </c>
      <c r="AJ997" s="51">
        <f t="shared" ref="AJ997:AN997" si="1105">AJ979*$AH$43</f>
        <v>0</v>
      </c>
      <c r="AK997" s="51">
        <f t="shared" si="1105"/>
        <v>0</v>
      </c>
      <c r="AL997" s="51">
        <f t="shared" si="1105"/>
        <v>0</v>
      </c>
      <c r="AM997" s="51">
        <f t="shared" si="1105"/>
        <v>0</v>
      </c>
      <c r="AN997" s="229">
        <f t="shared" si="1105"/>
        <v>0</v>
      </c>
    </row>
    <row r="998" spans="1:40" outlineLevel="1">
      <c r="A998" s="521">
        <f>ROW()</f>
        <v>998</v>
      </c>
      <c r="B998" s="35"/>
      <c r="C998" s="758"/>
      <c r="D998" s="33" t="s">
        <v>28</v>
      </c>
      <c r="J998" s="228">
        <f t="shared" ref="J998:S998" si="1106">J980*$N$43</f>
        <v>0</v>
      </c>
      <c r="K998" s="51">
        <f t="shared" si="1106"/>
        <v>0</v>
      </c>
      <c r="L998" s="51">
        <f t="shared" si="1106"/>
        <v>0</v>
      </c>
      <c r="M998" s="51">
        <f t="shared" si="1106"/>
        <v>0</v>
      </c>
      <c r="N998" s="229">
        <f t="shared" si="1106"/>
        <v>0</v>
      </c>
      <c r="O998" s="228">
        <f t="shared" si="1106"/>
        <v>0</v>
      </c>
      <c r="P998" s="51">
        <f t="shared" si="1106"/>
        <v>0</v>
      </c>
      <c r="Q998" s="51">
        <f t="shared" si="1106"/>
        <v>0</v>
      </c>
      <c r="R998" s="51">
        <f t="shared" si="1106"/>
        <v>0</v>
      </c>
      <c r="S998" s="229">
        <f t="shared" si="1106"/>
        <v>0</v>
      </c>
      <c r="T998" s="228">
        <f t="shared" si="1093"/>
        <v>0</v>
      </c>
      <c r="U998" s="51">
        <f t="shared" si="1093"/>
        <v>0</v>
      </c>
      <c r="V998" s="51">
        <f t="shared" si="1093"/>
        <v>0</v>
      </c>
      <c r="W998" s="51">
        <f t="shared" si="1093"/>
        <v>0</v>
      </c>
      <c r="X998" s="229">
        <f t="shared" si="1093"/>
        <v>0</v>
      </c>
      <c r="Y998" s="228">
        <f t="shared" si="1094"/>
        <v>0</v>
      </c>
      <c r="Z998" s="51">
        <f t="shared" si="1094"/>
        <v>0</v>
      </c>
      <c r="AA998" s="51">
        <f t="shared" si="1094"/>
        <v>0</v>
      </c>
      <c r="AB998" s="51">
        <f t="shared" si="1094"/>
        <v>0</v>
      </c>
      <c r="AC998" s="51">
        <f t="shared" si="1094"/>
        <v>0</v>
      </c>
      <c r="AD998" s="229">
        <f t="shared" si="1094"/>
        <v>0</v>
      </c>
      <c r="AE998" s="228">
        <f t="shared" ref="AE998:AI998" si="1107">AE980*$AD$43</f>
        <v>0</v>
      </c>
      <c r="AF998" s="51">
        <f t="shared" si="1107"/>
        <v>0</v>
      </c>
      <c r="AG998" s="51">
        <f t="shared" si="1107"/>
        <v>0</v>
      </c>
      <c r="AH998" s="51">
        <f t="shared" si="1107"/>
        <v>0</v>
      </c>
      <c r="AI998" s="229">
        <f t="shared" si="1107"/>
        <v>0</v>
      </c>
      <c r="AJ998" s="51">
        <f t="shared" ref="AJ998:AN998" si="1108">AJ980*$AH$43</f>
        <v>0</v>
      </c>
      <c r="AK998" s="51">
        <f t="shared" si="1108"/>
        <v>0</v>
      </c>
      <c r="AL998" s="51">
        <f t="shared" si="1108"/>
        <v>0</v>
      </c>
      <c r="AM998" s="51">
        <f t="shared" si="1108"/>
        <v>0</v>
      </c>
      <c r="AN998" s="229">
        <f t="shared" si="1108"/>
        <v>0</v>
      </c>
    </row>
    <row r="999" spans="1:40" outlineLevel="1">
      <c r="A999" s="521">
        <f>ROW()</f>
        <v>999</v>
      </c>
      <c r="B999" s="35"/>
      <c r="C999" s="758"/>
      <c r="D999" s="45" t="s">
        <v>443</v>
      </c>
      <c r="E999" s="45"/>
      <c r="F999" s="45"/>
      <c r="G999" s="45"/>
      <c r="H999" s="45"/>
      <c r="I999" s="45"/>
      <c r="J999" s="230">
        <f t="shared" ref="J999:S999" si="1109">J981*$N$43</f>
        <v>0</v>
      </c>
      <c r="K999" s="52">
        <f t="shared" si="1109"/>
        <v>0</v>
      </c>
      <c r="L999" s="52">
        <f t="shared" si="1109"/>
        <v>0</v>
      </c>
      <c r="M999" s="52">
        <f t="shared" si="1109"/>
        <v>0</v>
      </c>
      <c r="N999" s="231">
        <f t="shared" si="1109"/>
        <v>0</v>
      </c>
      <c r="O999" s="230">
        <f t="shared" si="1109"/>
        <v>0</v>
      </c>
      <c r="P999" s="52">
        <f t="shared" si="1109"/>
        <v>0</v>
      </c>
      <c r="Q999" s="52">
        <f t="shared" si="1109"/>
        <v>0</v>
      </c>
      <c r="R999" s="52">
        <f t="shared" si="1109"/>
        <v>0</v>
      </c>
      <c r="S999" s="231">
        <f t="shared" si="1109"/>
        <v>0</v>
      </c>
      <c r="T999" s="230">
        <f t="shared" si="1093"/>
        <v>0</v>
      </c>
      <c r="U999" s="52">
        <f t="shared" si="1093"/>
        <v>0</v>
      </c>
      <c r="V999" s="52">
        <f t="shared" si="1093"/>
        <v>0</v>
      </c>
      <c r="W999" s="52">
        <f t="shared" si="1093"/>
        <v>0</v>
      </c>
      <c r="X999" s="231">
        <f t="shared" si="1093"/>
        <v>0</v>
      </c>
      <c r="Y999" s="230">
        <f t="shared" si="1094"/>
        <v>0</v>
      </c>
      <c r="Z999" s="52">
        <f t="shared" si="1094"/>
        <v>0</v>
      </c>
      <c r="AA999" s="52">
        <f t="shared" si="1094"/>
        <v>0</v>
      </c>
      <c r="AB999" s="52">
        <f t="shared" si="1094"/>
        <v>0</v>
      </c>
      <c r="AC999" s="52">
        <f t="shared" si="1094"/>
        <v>0</v>
      </c>
      <c r="AD999" s="231">
        <f t="shared" si="1094"/>
        <v>0</v>
      </c>
      <c r="AE999" s="230">
        <f t="shared" ref="AE999:AI999" si="1110">AE981*$AD$43</f>
        <v>0</v>
      </c>
      <c r="AF999" s="52">
        <f t="shared" si="1110"/>
        <v>0</v>
      </c>
      <c r="AG999" s="52">
        <f t="shared" si="1110"/>
        <v>0</v>
      </c>
      <c r="AH999" s="52">
        <f t="shared" si="1110"/>
        <v>0</v>
      </c>
      <c r="AI999" s="231">
        <f t="shared" si="1110"/>
        <v>0</v>
      </c>
      <c r="AJ999" s="52">
        <f t="shared" ref="AJ999:AN999" si="1111">AJ981*$AH$43</f>
        <v>0</v>
      </c>
      <c r="AK999" s="52">
        <f t="shared" si="1111"/>
        <v>0</v>
      </c>
      <c r="AL999" s="52">
        <f t="shared" si="1111"/>
        <v>0</v>
      </c>
      <c r="AM999" s="52">
        <f t="shared" si="1111"/>
        <v>0</v>
      </c>
      <c r="AN999" s="231">
        <f t="shared" si="1111"/>
        <v>0</v>
      </c>
    </row>
    <row r="1000" spans="1:40" outlineLevel="1">
      <c r="A1000" s="521">
        <f>ROW()</f>
        <v>1000</v>
      </c>
      <c r="B1000" s="35"/>
      <c r="C1000" s="758"/>
      <c r="D1000" s="33" t="s">
        <v>24</v>
      </c>
      <c r="F1000" s="151"/>
      <c r="G1000" s="151"/>
      <c r="H1000" s="151"/>
      <c r="I1000" s="151"/>
      <c r="J1000" s="251">
        <f t="shared" ref="J1000:AN1000" si="1112">SUM(J984:J999)</f>
        <v>0</v>
      </c>
      <c r="K1000" s="58">
        <f t="shared" si="1112"/>
        <v>0</v>
      </c>
      <c r="L1000" s="58">
        <f t="shared" si="1112"/>
        <v>0</v>
      </c>
      <c r="M1000" s="58">
        <f t="shared" si="1112"/>
        <v>0</v>
      </c>
      <c r="N1000" s="247">
        <f t="shared" si="1112"/>
        <v>0</v>
      </c>
      <c r="O1000" s="251">
        <f t="shared" si="1112"/>
        <v>0</v>
      </c>
      <c r="P1000" s="58">
        <f t="shared" si="1112"/>
        <v>0</v>
      </c>
      <c r="Q1000" s="58">
        <f t="shared" si="1112"/>
        <v>0</v>
      </c>
      <c r="R1000" s="58">
        <f t="shared" si="1112"/>
        <v>1.975759164027693</v>
      </c>
      <c r="S1000" s="247">
        <f t="shared" si="1112"/>
        <v>1.975759164027693</v>
      </c>
      <c r="T1000" s="251">
        <f t="shared" si="1112"/>
        <v>0.75089430278894798</v>
      </c>
      <c r="U1000" s="58">
        <f t="shared" si="1112"/>
        <v>1.5017886055778957</v>
      </c>
      <c r="V1000" s="58">
        <f t="shared" si="1112"/>
        <v>1.501788605577896</v>
      </c>
      <c r="W1000" s="58">
        <f t="shared" si="1112"/>
        <v>1.501788605577896</v>
      </c>
      <c r="X1000" s="247">
        <f t="shared" si="1112"/>
        <v>1.501788605577896</v>
      </c>
      <c r="Y1000" s="251">
        <f t="shared" si="1112"/>
        <v>0.75619080594081789</v>
      </c>
      <c r="Z1000" s="58">
        <f t="shared" si="1112"/>
        <v>1.5123816118816358</v>
      </c>
      <c r="AA1000" s="58">
        <f t="shared" si="1112"/>
        <v>1.512381611881636</v>
      </c>
      <c r="AB1000" s="58">
        <f t="shared" si="1112"/>
        <v>1.512381611881636</v>
      </c>
      <c r="AC1000" s="58">
        <f t="shared" si="1112"/>
        <v>1.512381611881636</v>
      </c>
      <c r="AD1000" s="247">
        <f t="shared" si="1112"/>
        <v>1.5123816118816362</v>
      </c>
      <c r="AE1000" s="251">
        <f t="shared" si="1112"/>
        <v>1.5026889958300986</v>
      </c>
      <c r="AF1000" s="58">
        <f t="shared" si="1112"/>
        <v>1.5026889958300989</v>
      </c>
      <c r="AG1000" s="58">
        <f t="shared" si="1112"/>
        <v>1.5026889958301</v>
      </c>
      <c r="AH1000" s="58">
        <f t="shared" si="1112"/>
        <v>1.5026889958301</v>
      </c>
      <c r="AI1000" s="247">
        <f t="shared" si="1112"/>
        <v>1.5026889958301</v>
      </c>
      <c r="AJ1000" s="58">
        <f t="shared" si="1112"/>
        <v>0</v>
      </c>
      <c r="AK1000" s="58">
        <f t="shared" si="1112"/>
        <v>0</v>
      </c>
      <c r="AL1000" s="58">
        <f t="shared" si="1112"/>
        <v>0</v>
      </c>
      <c r="AM1000" s="58">
        <f t="shared" si="1112"/>
        <v>0</v>
      </c>
      <c r="AN1000" s="247">
        <f t="shared" si="1112"/>
        <v>0</v>
      </c>
    </row>
    <row r="1001" spans="1:40" outlineLevel="1">
      <c r="A1001" s="521">
        <f>ROW()</f>
        <v>1001</v>
      </c>
      <c r="B1001" s="35"/>
      <c r="C1001" s="756" t="s">
        <v>114</v>
      </c>
      <c r="J1001" s="1909" t="s">
        <v>363</v>
      </c>
      <c r="K1001" s="1910"/>
      <c r="L1001" s="1910"/>
      <c r="M1001" s="1910"/>
      <c r="N1001" s="1911"/>
      <c r="O1001" s="1909" t="s">
        <v>99</v>
      </c>
      <c r="P1001" s="1910"/>
      <c r="Q1001" s="1910"/>
      <c r="R1001" s="1910"/>
      <c r="S1001" s="1911"/>
      <c r="T1001" s="1909" t="s">
        <v>351</v>
      </c>
      <c r="U1001" s="1910"/>
      <c r="V1001" s="1910"/>
      <c r="W1001" s="1910"/>
      <c r="X1001" s="1911"/>
      <c r="Y1001" s="1894" t="s">
        <v>352</v>
      </c>
      <c r="Z1001" s="1895"/>
      <c r="AA1001" s="1895"/>
      <c r="AB1001" s="1895"/>
      <c r="AC1001" s="1895"/>
      <c r="AD1001" s="1896"/>
      <c r="AE1001" s="1171"/>
      <c r="AF1001" s="1136"/>
      <c r="AG1001" s="1136" t="s">
        <v>703</v>
      </c>
      <c r="AH1001" s="1136"/>
      <c r="AI1001" s="1161"/>
      <c r="AJ1001" s="1136"/>
      <c r="AK1001" s="1136"/>
      <c r="AL1001" s="1136"/>
      <c r="AM1001" s="1136"/>
      <c r="AN1001" s="1161"/>
    </row>
    <row r="1002" spans="1:40" outlineLevel="1">
      <c r="A1002" s="521">
        <f>ROW()</f>
        <v>1002</v>
      </c>
      <c r="B1002" s="35"/>
      <c r="C1002" s="758"/>
      <c r="D1002" s="33" t="s">
        <v>300</v>
      </c>
      <c r="J1002" s="361"/>
      <c r="K1002" s="373"/>
      <c r="L1002" s="373"/>
      <c r="M1002" s="373"/>
      <c r="N1002" s="356"/>
      <c r="O1002" s="361"/>
      <c r="P1002" s="373"/>
      <c r="Q1002" s="373"/>
      <c r="R1002" s="373"/>
      <c r="S1002" s="356">
        <v>6.203635951572163E-3</v>
      </c>
      <c r="T1002" s="361">
        <v>1.3878074605876346E-2</v>
      </c>
      <c r="U1002" s="373">
        <v>2.7756149211752693E-2</v>
      </c>
      <c r="V1002" s="373">
        <v>2.7756149211752693E-2</v>
      </c>
      <c r="W1002" s="373">
        <v>2.7756149211752693E-2</v>
      </c>
      <c r="X1002" s="356">
        <v>2.7756149211752689E-2</v>
      </c>
      <c r="Y1002" s="361">
        <v>2.3944595770449925E-2</v>
      </c>
      <c r="Z1002" s="373">
        <v>4.788919154089985E-2</v>
      </c>
      <c r="AA1002" s="373">
        <v>4.788919154089985E-2</v>
      </c>
      <c r="AB1002" s="373">
        <v>4.788919154089985E-2</v>
      </c>
      <c r="AC1002" s="373">
        <v>4.7889191540899857E-2</v>
      </c>
      <c r="AD1002" s="356">
        <v>4.7889191540899857E-2</v>
      </c>
      <c r="AE1002" s="361">
        <v>5.2210204109265503E-2</v>
      </c>
      <c r="AF1002" s="373">
        <v>5.2210204109265503E-2</v>
      </c>
      <c r="AG1002" s="373">
        <v>5.2210204109265503E-2</v>
      </c>
      <c r="AH1002" s="373">
        <v>5.2210204109265503E-2</v>
      </c>
      <c r="AI1002" s="356">
        <v>5.2210204109265503E-2</v>
      </c>
      <c r="AJ1002" s="1870"/>
      <c r="AK1002" s="1870"/>
      <c r="AL1002" s="1870"/>
      <c r="AM1002" s="1870"/>
      <c r="AN1002" s="1871"/>
    </row>
    <row r="1003" spans="1:40" outlineLevel="1">
      <c r="A1003" s="521">
        <f>ROW()</f>
        <v>1003</v>
      </c>
      <c r="B1003" s="35"/>
      <c r="C1003" s="758"/>
      <c r="D1003" s="33" t="s">
        <v>301</v>
      </c>
      <c r="J1003" s="361"/>
      <c r="K1003" s="373"/>
      <c r="L1003" s="373"/>
      <c r="M1003" s="373"/>
      <c r="N1003" s="356"/>
      <c r="O1003" s="361"/>
      <c r="P1003" s="373"/>
      <c r="Q1003" s="373"/>
      <c r="R1003" s="373"/>
      <c r="S1003" s="356"/>
      <c r="T1003" s="361">
        <v>0</v>
      </c>
      <c r="U1003" s="373">
        <v>0</v>
      </c>
      <c r="V1003" s="373">
        <v>0</v>
      </c>
      <c r="W1003" s="373">
        <v>0</v>
      </c>
      <c r="X1003" s="356">
        <v>0</v>
      </c>
      <c r="Y1003" s="361">
        <v>0</v>
      </c>
      <c r="Z1003" s="373">
        <v>0</v>
      </c>
      <c r="AA1003" s="373">
        <v>0</v>
      </c>
      <c r="AB1003" s="373">
        <v>0</v>
      </c>
      <c r="AC1003" s="373">
        <v>0</v>
      </c>
      <c r="AD1003" s="356">
        <v>0</v>
      </c>
      <c r="AE1003" s="361">
        <v>0</v>
      </c>
      <c r="AF1003" s="373">
        <v>0</v>
      </c>
      <c r="AG1003" s="373">
        <v>0</v>
      </c>
      <c r="AH1003" s="373">
        <v>0</v>
      </c>
      <c r="AI1003" s="356">
        <v>0</v>
      </c>
      <c r="AJ1003" s="1870"/>
      <c r="AK1003" s="1870"/>
      <c r="AL1003" s="1870"/>
      <c r="AM1003" s="1870"/>
      <c r="AN1003" s="1871"/>
    </row>
    <row r="1004" spans="1:40" outlineLevel="1">
      <c r="A1004" s="521">
        <f>ROW()</f>
        <v>1004</v>
      </c>
      <c r="B1004" s="35"/>
      <c r="C1004" s="758"/>
      <c r="D1004" s="33" t="s">
        <v>29</v>
      </c>
      <c r="J1004" s="361"/>
      <c r="K1004" s="373"/>
      <c r="L1004" s="373"/>
      <c r="M1004" s="373"/>
      <c r="N1004" s="356"/>
      <c r="O1004" s="361"/>
      <c r="P1004" s="373"/>
      <c r="Q1004" s="373"/>
      <c r="R1004" s="373"/>
      <c r="S1004" s="356">
        <v>8.2646856549800779E-2</v>
      </c>
      <c r="T1004" s="361">
        <v>0</v>
      </c>
      <c r="U1004" s="373">
        <v>0</v>
      </c>
      <c r="V1004" s="373">
        <v>0</v>
      </c>
      <c r="W1004" s="373">
        <v>0</v>
      </c>
      <c r="X1004" s="356">
        <v>0</v>
      </c>
      <c r="Y1004" s="361">
        <v>0</v>
      </c>
      <c r="Z1004" s="373">
        <v>0</v>
      </c>
      <c r="AA1004" s="373">
        <v>0</v>
      </c>
      <c r="AB1004" s="373">
        <v>0</v>
      </c>
      <c r="AC1004" s="373">
        <v>0</v>
      </c>
      <c r="AD1004" s="356">
        <v>0</v>
      </c>
      <c r="AE1004" s="361">
        <v>0</v>
      </c>
      <c r="AF1004" s="373">
        <v>0</v>
      </c>
      <c r="AG1004" s="373">
        <v>0</v>
      </c>
      <c r="AH1004" s="373">
        <v>0</v>
      </c>
      <c r="AI1004" s="356">
        <v>0</v>
      </c>
      <c r="AJ1004" s="1870"/>
      <c r="AK1004" s="1870"/>
      <c r="AL1004" s="1870"/>
      <c r="AM1004" s="1870"/>
      <c r="AN1004" s="1871"/>
    </row>
    <row r="1005" spans="1:40" outlineLevel="1">
      <c r="A1005" s="521">
        <f>ROW()</f>
        <v>1005</v>
      </c>
      <c r="B1005" s="35"/>
      <c r="C1005" s="758"/>
      <c r="D1005" s="33" t="s">
        <v>30</v>
      </c>
      <c r="J1005" s="361"/>
      <c r="K1005" s="373"/>
      <c r="L1005" s="373"/>
      <c r="M1005" s="373"/>
      <c r="N1005" s="356"/>
      <c r="O1005" s="361"/>
      <c r="P1005" s="373"/>
      <c r="Q1005" s="373"/>
      <c r="R1005" s="373"/>
      <c r="S1005" s="356">
        <v>3.4348865863677004E-2</v>
      </c>
      <c r="T1005" s="361">
        <v>9.8068893522745337E-2</v>
      </c>
      <c r="U1005" s="373">
        <v>0.19613778704549067</v>
      </c>
      <c r="V1005" s="373">
        <v>0.19613778704549067</v>
      </c>
      <c r="W1005" s="373">
        <v>0.19613778704549067</v>
      </c>
      <c r="X1005" s="356">
        <v>0.1961377870454907</v>
      </c>
      <c r="Y1005" s="361">
        <v>0.11009316402003758</v>
      </c>
      <c r="Z1005" s="373">
        <v>0.22018632804007515</v>
      </c>
      <c r="AA1005" s="373">
        <v>0.22018632804007515</v>
      </c>
      <c r="AB1005" s="373">
        <v>0.22018632804007515</v>
      </c>
      <c r="AC1005" s="373">
        <v>0.22018632804007518</v>
      </c>
      <c r="AD1005" s="356">
        <v>0.22018632804007518</v>
      </c>
      <c r="AE1005" s="361">
        <v>0.24005360623438099</v>
      </c>
      <c r="AF1005" s="373">
        <v>0.24005360623438099</v>
      </c>
      <c r="AG1005" s="373">
        <v>0.24005360623438099</v>
      </c>
      <c r="AH1005" s="373">
        <v>0.24005360623438099</v>
      </c>
      <c r="AI1005" s="356">
        <v>0.24005360623438099</v>
      </c>
      <c r="AJ1005" s="1870"/>
      <c r="AK1005" s="1870"/>
      <c r="AL1005" s="1870"/>
      <c r="AM1005" s="1870"/>
      <c r="AN1005" s="1871"/>
    </row>
    <row r="1006" spans="1:40" outlineLevel="1">
      <c r="A1006" s="521">
        <f>ROW()</f>
        <v>1006</v>
      </c>
      <c r="B1006" s="35"/>
      <c r="C1006" s="758"/>
      <c r="D1006" s="33" t="s">
        <v>31</v>
      </c>
      <c r="J1006" s="361"/>
      <c r="K1006" s="373"/>
      <c r="L1006" s="373"/>
      <c r="M1006" s="373"/>
      <c r="N1006" s="356"/>
      <c r="O1006" s="361"/>
      <c r="P1006" s="373"/>
      <c r="Q1006" s="373"/>
      <c r="R1006" s="373"/>
      <c r="S1006" s="356">
        <v>0</v>
      </c>
      <c r="T1006" s="361">
        <v>0</v>
      </c>
      <c r="U1006" s="373">
        <v>0</v>
      </c>
      <c r="V1006" s="373">
        <v>0</v>
      </c>
      <c r="W1006" s="373">
        <v>0</v>
      </c>
      <c r="X1006" s="356">
        <v>0</v>
      </c>
      <c r="Y1006" s="361">
        <v>0</v>
      </c>
      <c r="Z1006" s="373">
        <v>0</v>
      </c>
      <c r="AA1006" s="373">
        <v>0</v>
      </c>
      <c r="AB1006" s="373">
        <v>0</v>
      </c>
      <c r="AC1006" s="373">
        <v>0</v>
      </c>
      <c r="AD1006" s="356">
        <v>0</v>
      </c>
      <c r="AE1006" s="361">
        <v>0</v>
      </c>
      <c r="AF1006" s="373">
        <v>0</v>
      </c>
      <c r="AG1006" s="373">
        <v>0</v>
      </c>
      <c r="AH1006" s="373">
        <v>0</v>
      </c>
      <c r="AI1006" s="356">
        <v>0</v>
      </c>
      <c r="AJ1006" s="1870"/>
      <c r="AK1006" s="1870"/>
      <c r="AL1006" s="1870"/>
      <c r="AM1006" s="1870"/>
      <c r="AN1006" s="1871"/>
    </row>
    <row r="1007" spans="1:40" outlineLevel="1">
      <c r="A1007" s="521">
        <f>ROW()</f>
        <v>1007</v>
      </c>
      <c r="B1007" s="35"/>
      <c r="C1007" s="758"/>
      <c r="D1007" s="33" t="s">
        <v>32</v>
      </c>
      <c r="J1007" s="361"/>
      <c r="K1007" s="373"/>
      <c r="L1007" s="373"/>
      <c r="M1007" s="373"/>
      <c r="N1007" s="356"/>
      <c r="O1007" s="361"/>
      <c r="P1007" s="373"/>
      <c r="Q1007" s="373"/>
      <c r="R1007" s="373"/>
      <c r="S1007" s="356">
        <v>2.136624272334691E-3</v>
      </c>
      <c r="T1007" s="361">
        <v>2.3402721554200215E-3</v>
      </c>
      <c r="U1007" s="373">
        <v>4.6805443108400438E-3</v>
      </c>
      <c r="V1007" s="373">
        <v>4.680544310840043E-3</v>
      </c>
      <c r="W1007" s="373">
        <v>4.6805443108400438E-3</v>
      </c>
      <c r="X1007" s="356">
        <v>4.680544310840043E-3</v>
      </c>
      <c r="Y1007" s="361">
        <v>2.627213961564952E-3</v>
      </c>
      <c r="Z1007" s="373">
        <v>5.254427923129904E-3</v>
      </c>
      <c r="AA1007" s="373">
        <v>5.2544279231299031E-3</v>
      </c>
      <c r="AB1007" s="373">
        <v>5.2544279231299031E-3</v>
      </c>
      <c r="AC1007" s="373">
        <v>5.2544279231299031E-3</v>
      </c>
      <c r="AD1007" s="356">
        <v>5.2544279231299023E-3</v>
      </c>
      <c r="AE1007" s="361">
        <v>5.7285317525091299E-3</v>
      </c>
      <c r="AF1007" s="373">
        <v>5.7285317525091299E-3</v>
      </c>
      <c r="AG1007" s="373">
        <v>5.7285317525091299E-3</v>
      </c>
      <c r="AH1007" s="373">
        <v>5.7285317525091299E-3</v>
      </c>
      <c r="AI1007" s="356">
        <v>5.7285317525091299E-3</v>
      </c>
      <c r="AJ1007" s="1870"/>
      <c r="AK1007" s="1870"/>
      <c r="AL1007" s="1870"/>
      <c r="AM1007" s="1870"/>
      <c r="AN1007" s="1871"/>
    </row>
    <row r="1008" spans="1:40" outlineLevel="1">
      <c r="A1008" s="521">
        <f>ROW()</f>
        <v>1008</v>
      </c>
      <c r="B1008" s="35"/>
      <c r="C1008" s="758"/>
      <c r="D1008" s="33" t="s">
        <v>33</v>
      </c>
      <c r="J1008" s="361"/>
      <c r="K1008" s="373"/>
      <c r="L1008" s="373"/>
      <c r="M1008" s="373"/>
      <c r="N1008" s="356"/>
      <c r="O1008" s="361"/>
      <c r="P1008" s="373"/>
      <c r="Q1008" s="373"/>
      <c r="R1008" s="373"/>
      <c r="S1008" s="356">
        <v>2.1607847963026164E-4</v>
      </c>
      <c r="T1008" s="361">
        <v>1.5785601742043112E-4</v>
      </c>
      <c r="U1008" s="373">
        <v>3.1571203484086224E-4</v>
      </c>
      <c r="V1008" s="373">
        <v>3.1571203484086224E-4</v>
      </c>
      <c r="W1008" s="373">
        <v>3.1571203484086229E-4</v>
      </c>
      <c r="X1008" s="356">
        <v>3.1571203484086229E-4</v>
      </c>
      <c r="Y1008" s="361">
        <v>1.7721081367545676E-4</v>
      </c>
      <c r="Z1008" s="373">
        <v>3.5442162735091351E-4</v>
      </c>
      <c r="AA1008" s="373">
        <v>3.5442162735091351E-4</v>
      </c>
      <c r="AB1008" s="373">
        <v>3.5442162735091351E-4</v>
      </c>
      <c r="AC1008" s="373">
        <v>3.5442162735091351E-4</v>
      </c>
      <c r="AD1008" s="356">
        <v>3.5442162735091351E-4</v>
      </c>
      <c r="AE1008" s="361">
        <v>3.8640087479709301E-4</v>
      </c>
      <c r="AF1008" s="373">
        <v>3.8640087479709301E-4</v>
      </c>
      <c r="AG1008" s="373">
        <v>3.8640087479709301E-4</v>
      </c>
      <c r="AH1008" s="373">
        <v>3.8640087479709301E-4</v>
      </c>
      <c r="AI1008" s="356">
        <v>3.8640087479709301E-4</v>
      </c>
      <c r="AJ1008" s="1870"/>
      <c r="AK1008" s="1870"/>
      <c r="AL1008" s="1870"/>
      <c r="AM1008" s="1870"/>
      <c r="AN1008" s="1871"/>
    </row>
    <row r="1009" spans="1:40" outlineLevel="1">
      <c r="A1009" s="521">
        <f>ROW()</f>
        <v>1009</v>
      </c>
      <c r="B1009" s="35"/>
      <c r="C1009" s="758"/>
      <c r="D1009" s="33" t="s">
        <v>27</v>
      </c>
      <c r="J1009" s="361"/>
      <c r="K1009" s="373"/>
      <c r="L1009" s="373"/>
      <c r="M1009" s="373"/>
      <c r="N1009" s="356"/>
      <c r="O1009" s="361"/>
      <c r="P1009" s="373"/>
      <c r="Q1009" s="373"/>
      <c r="R1009" s="373"/>
      <c r="S1009" s="356">
        <v>3.6563276223129508E-4</v>
      </c>
      <c r="T1009" s="361">
        <v>1.4920213004042347E-3</v>
      </c>
      <c r="U1009" s="373">
        <v>2.9840426008084695E-3</v>
      </c>
      <c r="V1009" s="373">
        <v>2.9840426008084699E-3</v>
      </c>
      <c r="W1009" s="373">
        <v>2.9840426008084699E-3</v>
      </c>
      <c r="X1009" s="356">
        <v>2.9840426008084699E-3</v>
      </c>
      <c r="Y1009" s="361">
        <v>1.6749586932853042E-3</v>
      </c>
      <c r="Z1009" s="373">
        <v>3.3499173865706084E-3</v>
      </c>
      <c r="AA1009" s="373">
        <v>3.3499173865706089E-3</v>
      </c>
      <c r="AB1009" s="373">
        <v>3.3499173865706089E-3</v>
      </c>
      <c r="AC1009" s="373">
        <v>3.3499173865706089E-3</v>
      </c>
      <c r="AD1009" s="356">
        <v>3.3499173865706093E-3</v>
      </c>
      <c r="AE1009" s="361">
        <v>3.6521783908725E-3</v>
      </c>
      <c r="AF1009" s="373">
        <v>3.6521783908725E-3</v>
      </c>
      <c r="AG1009" s="373">
        <v>3.6521783908725E-3</v>
      </c>
      <c r="AH1009" s="373">
        <v>3.6521783908725E-3</v>
      </c>
      <c r="AI1009" s="356">
        <v>3.6521783908725E-3</v>
      </c>
      <c r="AJ1009" s="1870"/>
      <c r="AK1009" s="1870"/>
      <c r="AL1009" s="1870"/>
      <c r="AM1009" s="1870"/>
      <c r="AN1009" s="1871"/>
    </row>
    <row r="1010" spans="1:40" outlineLevel="1">
      <c r="A1010" s="521">
        <f>ROW()</f>
        <v>1010</v>
      </c>
      <c r="B1010" s="35"/>
      <c r="C1010" s="758"/>
      <c r="D1010" s="33" t="s">
        <v>34</v>
      </c>
      <c r="J1010" s="361"/>
      <c r="K1010" s="373"/>
      <c r="L1010" s="373"/>
      <c r="M1010" s="373"/>
      <c r="N1010" s="356"/>
      <c r="O1010" s="361"/>
      <c r="P1010" s="373"/>
      <c r="Q1010" s="373"/>
      <c r="R1010" s="373"/>
      <c r="S1010" s="356">
        <v>0.69566353115160406</v>
      </c>
      <c r="T1010" s="361">
        <v>0.35133701915068577</v>
      </c>
      <c r="U1010" s="373">
        <v>0.70267403830137154</v>
      </c>
      <c r="V1010" s="373">
        <v>0.70267403830137154</v>
      </c>
      <c r="W1010" s="373">
        <v>0.70267403830137154</v>
      </c>
      <c r="X1010" s="356">
        <v>0.70267403830137154</v>
      </c>
      <c r="Y1010" s="361">
        <v>0.39441460677535262</v>
      </c>
      <c r="Z1010" s="373">
        <v>0.78882921355070523</v>
      </c>
      <c r="AA1010" s="373">
        <v>0.78882921355070523</v>
      </c>
      <c r="AB1010" s="373">
        <v>0.78882921355070512</v>
      </c>
      <c r="AC1010" s="373">
        <v>0.78882921355070512</v>
      </c>
      <c r="AD1010" s="356">
        <v>0.78882921355070512</v>
      </c>
      <c r="AE1010" s="361">
        <v>0.86000479276539099</v>
      </c>
      <c r="AF1010" s="373">
        <v>0.86000479276539099</v>
      </c>
      <c r="AG1010" s="373">
        <v>0.86000479276539099</v>
      </c>
      <c r="AH1010" s="373">
        <v>0.86000479276539099</v>
      </c>
      <c r="AI1010" s="356">
        <v>0.86000479276539099</v>
      </c>
      <c r="AJ1010" s="1870"/>
      <c r="AK1010" s="1870"/>
      <c r="AL1010" s="1870"/>
      <c r="AM1010" s="1870"/>
      <c r="AN1010" s="1871"/>
    </row>
    <row r="1011" spans="1:40" outlineLevel="1">
      <c r="A1011" s="521">
        <f>ROW()</f>
        <v>1011</v>
      </c>
      <c r="B1011" s="35"/>
      <c r="C1011" s="758"/>
      <c r="D1011" s="33" t="s">
        <v>35</v>
      </c>
      <c r="J1011" s="361"/>
      <c r="K1011" s="373"/>
      <c r="L1011" s="373"/>
      <c r="M1011" s="373"/>
      <c r="N1011" s="356"/>
      <c r="O1011" s="361"/>
      <c r="P1011" s="373"/>
      <c r="Q1011" s="373"/>
      <c r="R1011" s="373"/>
      <c r="S1011" s="356">
        <v>0</v>
      </c>
      <c r="T1011" s="361">
        <v>0</v>
      </c>
      <c r="U1011" s="373">
        <v>0</v>
      </c>
      <c r="V1011" s="373">
        <v>0</v>
      </c>
      <c r="W1011" s="373">
        <v>0</v>
      </c>
      <c r="X1011" s="356">
        <v>0</v>
      </c>
      <c r="Y1011" s="361">
        <v>0</v>
      </c>
      <c r="Z1011" s="373">
        <v>0</v>
      </c>
      <c r="AA1011" s="373">
        <v>0</v>
      </c>
      <c r="AB1011" s="373">
        <v>0</v>
      </c>
      <c r="AC1011" s="373">
        <v>0</v>
      </c>
      <c r="AD1011" s="356">
        <v>0</v>
      </c>
      <c r="AE1011" s="361">
        <v>0</v>
      </c>
      <c r="AF1011" s="373">
        <v>0</v>
      </c>
      <c r="AG1011" s="373">
        <v>0</v>
      </c>
      <c r="AH1011" s="373">
        <v>0</v>
      </c>
      <c r="AI1011" s="356">
        <v>0</v>
      </c>
      <c r="AJ1011" s="1870"/>
      <c r="AK1011" s="1870"/>
      <c r="AL1011" s="1870"/>
      <c r="AM1011" s="1870"/>
      <c r="AN1011" s="1871"/>
    </row>
    <row r="1012" spans="1:40" outlineLevel="1">
      <c r="A1012" s="521">
        <f>ROW()</f>
        <v>1012</v>
      </c>
      <c r="B1012" s="35"/>
      <c r="C1012" s="758"/>
      <c r="D1012" s="33" t="s">
        <v>302</v>
      </c>
      <c r="J1012" s="361"/>
      <c r="K1012" s="373"/>
      <c r="L1012" s="373"/>
      <c r="M1012" s="373"/>
      <c r="N1012" s="356"/>
      <c r="O1012" s="361"/>
      <c r="P1012" s="373"/>
      <c r="Q1012" s="373"/>
      <c r="R1012" s="373"/>
      <c r="S1012" s="356"/>
      <c r="T1012" s="361">
        <v>0</v>
      </c>
      <c r="U1012" s="373">
        <v>0</v>
      </c>
      <c r="V1012" s="373">
        <v>0</v>
      </c>
      <c r="W1012" s="373">
        <v>0</v>
      </c>
      <c r="X1012" s="356">
        <v>0</v>
      </c>
      <c r="Y1012" s="361">
        <v>0</v>
      </c>
      <c r="Z1012" s="373">
        <v>0</v>
      </c>
      <c r="AA1012" s="373">
        <v>0</v>
      </c>
      <c r="AB1012" s="373">
        <v>0</v>
      </c>
      <c r="AC1012" s="373">
        <v>0</v>
      </c>
      <c r="AD1012" s="356">
        <v>0</v>
      </c>
      <c r="AE1012" s="361">
        <v>0</v>
      </c>
      <c r="AF1012" s="373">
        <v>0</v>
      </c>
      <c r="AG1012" s="373">
        <v>0</v>
      </c>
      <c r="AH1012" s="373">
        <v>0</v>
      </c>
      <c r="AI1012" s="356">
        <v>0</v>
      </c>
      <c r="AJ1012" s="1870"/>
      <c r="AK1012" s="1870"/>
      <c r="AL1012" s="1870"/>
      <c r="AM1012" s="1870"/>
      <c r="AN1012" s="1871"/>
    </row>
    <row r="1013" spans="1:40" outlineLevel="1">
      <c r="A1013" s="521">
        <f>ROW()</f>
        <v>1013</v>
      </c>
      <c r="B1013" s="35"/>
      <c r="C1013" s="758"/>
      <c r="D1013" s="33" t="s">
        <v>36</v>
      </c>
      <c r="J1013" s="361"/>
      <c r="K1013" s="373"/>
      <c r="L1013" s="373"/>
      <c r="M1013" s="373"/>
      <c r="N1013" s="356"/>
      <c r="O1013" s="361"/>
      <c r="P1013" s="373"/>
      <c r="Q1013" s="373"/>
      <c r="R1013" s="373"/>
      <c r="S1013" s="356">
        <v>0.69126139078346549</v>
      </c>
      <c r="T1013" s="361">
        <v>0.22531706368327742</v>
      </c>
      <c r="U1013" s="373">
        <v>0.45063412736655489</v>
      </c>
      <c r="V1013" s="373">
        <v>0.45063412736655489</v>
      </c>
      <c r="W1013" s="373">
        <v>0.45063412736655489</v>
      </c>
      <c r="X1013" s="356">
        <v>0.22531706368327747</v>
      </c>
      <c r="Y1013" s="361">
        <v>0</v>
      </c>
      <c r="Z1013" s="373">
        <v>0</v>
      </c>
      <c r="AA1013" s="373">
        <v>0</v>
      </c>
      <c r="AB1013" s="373">
        <v>0</v>
      </c>
      <c r="AC1013" s="373">
        <v>0</v>
      </c>
      <c r="AD1013" s="356">
        <v>0</v>
      </c>
      <c r="AE1013" s="361"/>
      <c r="AF1013" s="373"/>
      <c r="AG1013" s="373">
        <v>0</v>
      </c>
      <c r="AH1013" s="373">
        <v>0</v>
      </c>
      <c r="AI1013" s="356">
        <v>0</v>
      </c>
      <c r="AJ1013" s="1870"/>
      <c r="AK1013" s="1870"/>
      <c r="AL1013" s="1870"/>
      <c r="AM1013" s="1870"/>
      <c r="AN1013" s="1871"/>
    </row>
    <row r="1014" spans="1:40" outlineLevel="1">
      <c r="A1014" s="521">
        <f>ROW()</f>
        <v>1014</v>
      </c>
      <c r="B1014" s="35"/>
      <c r="C1014" s="758"/>
      <c r="D1014" s="33" t="s">
        <v>583</v>
      </c>
      <c r="J1014" s="361"/>
      <c r="K1014" s="373"/>
      <c r="L1014" s="373"/>
      <c r="M1014" s="373"/>
      <c r="N1014" s="356"/>
      <c r="O1014" s="361"/>
      <c r="P1014" s="373"/>
      <c r="Q1014" s="373"/>
      <c r="R1014" s="373"/>
      <c r="S1014" s="356"/>
      <c r="T1014" s="361"/>
      <c r="U1014" s="373"/>
      <c r="V1014" s="373"/>
      <c r="W1014" s="373"/>
      <c r="X1014" s="356"/>
      <c r="Y1014" s="361">
        <v>0</v>
      </c>
      <c r="Z1014" s="373">
        <v>0</v>
      </c>
      <c r="AA1014" s="373">
        <v>0</v>
      </c>
      <c r="AB1014" s="373">
        <v>0</v>
      </c>
      <c r="AC1014" s="373">
        <v>0</v>
      </c>
      <c r="AD1014" s="356">
        <v>0</v>
      </c>
      <c r="AE1014" s="361">
        <v>0</v>
      </c>
      <c r="AF1014" s="373">
        <v>0</v>
      </c>
      <c r="AG1014" s="373">
        <v>0</v>
      </c>
      <c r="AH1014" s="373">
        <v>0</v>
      </c>
      <c r="AI1014" s="356">
        <v>0</v>
      </c>
      <c r="AJ1014" s="1870"/>
      <c r="AK1014" s="1870"/>
      <c r="AL1014" s="1870"/>
      <c r="AM1014" s="1870"/>
      <c r="AN1014" s="1871"/>
    </row>
    <row r="1015" spans="1:40" outlineLevel="1">
      <c r="A1015" s="521">
        <f>ROW()</f>
        <v>1015</v>
      </c>
      <c r="B1015" s="35"/>
      <c r="C1015" s="758"/>
      <c r="D1015" s="33" t="s">
        <v>81</v>
      </c>
      <c r="J1015" s="361"/>
      <c r="K1015" s="373"/>
      <c r="L1015" s="373"/>
      <c r="M1015" s="373"/>
      <c r="N1015" s="356"/>
      <c r="O1015" s="361"/>
      <c r="P1015" s="373"/>
      <c r="Q1015" s="373"/>
      <c r="R1015" s="373"/>
      <c r="S1015" s="356">
        <v>0</v>
      </c>
      <c r="T1015" s="361">
        <v>0</v>
      </c>
      <c r="U1015" s="373">
        <v>0</v>
      </c>
      <c r="V1015" s="373">
        <v>0</v>
      </c>
      <c r="W1015" s="373">
        <v>0</v>
      </c>
      <c r="X1015" s="356">
        <v>0</v>
      </c>
      <c r="Y1015" s="361">
        <v>0</v>
      </c>
      <c r="Z1015" s="373">
        <v>0</v>
      </c>
      <c r="AA1015" s="373">
        <v>0</v>
      </c>
      <c r="AB1015" s="373">
        <v>0</v>
      </c>
      <c r="AC1015" s="373">
        <v>0</v>
      </c>
      <c r="AD1015" s="356">
        <v>0</v>
      </c>
      <c r="AE1015" s="361">
        <v>0</v>
      </c>
      <c r="AF1015" s="373">
        <v>0</v>
      </c>
      <c r="AG1015" s="373">
        <v>0</v>
      </c>
      <c r="AH1015" s="373">
        <v>0</v>
      </c>
      <c r="AI1015" s="356">
        <v>0</v>
      </c>
      <c r="AJ1015" s="1870"/>
      <c r="AK1015" s="1870"/>
      <c r="AL1015" s="1870"/>
      <c r="AM1015" s="1870"/>
      <c r="AN1015" s="1871"/>
    </row>
    <row r="1016" spans="1:40" outlineLevel="1">
      <c r="A1016" s="521">
        <f>ROW()</f>
        <v>1016</v>
      </c>
      <c r="B1016" s="35"/>
      <c r="C1016" s="758"/>
      <c r="D1016" s="33" t="s">
        <v>28</v>
      </c>
      <c r="J1016" s="361"/>
      <c r="K1016" s="373"/>
      <c r="L1016" s="373"/>
      <c r="M1016" s="373"/>
      <c r="N1016" s="356"/>
      <c r="O1016" s="361"/>
      <c r="P1016" s="373"/>
      <c r="Q1016" s="373"/>
      <c r="R1016" s="373"/>
      <c r="S1016" s="356">
        <v>0</v>
      </c>
      <c r="T1016" s="361">
        <v>0</v>
      </c>
      <c r="U1016" s="373">
        <v>0</v>
      </c>
      <c r="V1016" s="373">
        <v>0</v>
      </c>
      <c r="W1016" s="373">
        <v>0</v>
      </c>
      <c r="X1016" s="356">
        <v>0</v>
      </c>
      <c r="Y1016" s="361">
        <v>0</v>
      </c>
      <c r="Z1016" s="373">
        <v>0</v>
      </c>
      <c r="AA1016" s="373">
        <v>0</v>
      </c>
      <c r="AB1016" s="373">
        <v>0</v>
      </c>
      <c r="AC1016" s="373">
        <v>0</v>
      </c>
      <c r="AD1016" s="356">
        <v>0</v>
      </c>
      <c r="AE1016" s="361">
        <v>0</v>
      </c>
      <c r="AF1016" s="373">
        <v>0</v>
      </c>
      <c r="AG1016" s="373">
        <v>0</v>
      </c>
      <c r="AH1016" s="373">
        <v>0</v>
      </c>
      <c r="AI1016" s="356">
        <v>0</v>
      </c>
      <c r="AJ1016" s="1870"/>
      <c r="AK1016" s="1870"/>
      <c r="AL1016" s="1870"/>
      <c r="AM1016" s="1870"/>
      <c r="AN1016" s="1871"/>
    </row>
    <row r="1017" spans="1:40" outlineLevel="1">
      <c r="A1017" s="521">
        <f>ROW()</f>
        <v>1017</v>
      </c>
      <c r="B1017" s="35"/>
      <c r="C1017" s="758"/>
      <c r="D1017" s="45" t="s">
        <v>443</v>
      </c>
      <c r="E1017" s="45"/>
      <c r="F1017" s="45"/>
      <c r="G1017" s="45"/>
      <c r="H1017" s="45"/>
      <c r="I1017" s="45"/>
      <c r="J1017" s="362"/>
      <c r="K1017" s="374"/>
      <c r="L1017" s="374"/>
      <c r="M1017" s="374"/>
      <c r="N1017" s="363"/>
      <c r="O1017" s="362"/>
      <c r="P1017" s="374"/>
      <c r="Q1017" s="374"/>
      <c r="R1017" s="374"/>
      <c r="S1017" s="363">
        <v>0</v>
      </c>
      <c r="T1017" s="362">
        <v>0</v>
      </c>
      <c r="U1017" s="374">
        <v>0</v>
      </c>
      <c r="V1017" s="374">
        <v>0</v>
      </c>
      <c r="W1017" s="374">
        <v>0</v>
      </c>
      <c r="X1017" s="363">
        <v>0</v>
      </c>
      <c r="Y1017" s="362">
        <v>0</v>
      </c>
      <c r="Z1017" s="374">
        <v>0</v>
      </c>
      <c r="AA1017" s="374">
        <v>0</v>
      </c>
      <c r="AB1017" s="374">
        <v>0</v>
      </c>
      <c r="AC1017" s="374">
        <v>0</v>
      </c>
      <c r="AD1017" s="363">
        <v>0</v>
      </c>
      <c r="AE1017" s="362">
        <v>0</v>
      </c>
      <c r="AF1017" s="374">
        <v>0</v>
      </c>
      <c r="AG1017" s="374">
        <v>0</v>
      </c>
      <c r="AH1017" s="374">
        <v>0</v>
      </c>
      <c r="AI1017" s="363">
        <v>0</v>
      </c>
      <c r="AJ1017" s="1872"/>
      <c r="AK1017" s="1872"/>
      <c r="AL1017" s="1872"/>
      <c r="AM1017" s="1872"/>
      <c r="AN1017" s="1873"/>
    </row>
    <row r="1018" spans="1:40" outlineLevel="1">
      <c r="A1018" s="521">
        <f>ROW()</f>
        <v>1018</v>
      </c>
      <c r="B1018" s="35"/>
      <c r="C1018" s="758"/>
      <c r="D1018" s="33" t="s">
        <v>24</v>
      </c>
      <c r="F1018" s="151"/>
      <c r="G1018" s="151"/>
      <c r="H1018" s="151"/>
      <c r="I1018" s="151"/>
      <c r="J1018" s="251">
        <f t="shared" ref="J1018:AN1018" si="1113">SUM(J1002:J1017)</f>
        <v>0</v>
      </c>
      <c r="K1018" s="58">
        <f t="shared" si="1113"/>
        <v>0</v>
      </c>
      <c r="L1018" s="58">
        <f t="shared" si="1113"/>
        <v>0</v>
      </c>
      <c r="M1018" s="58">
        <f t="shared" si="1113"/>
        <v>0</v>
      </c>
      <c r="N1018" s="247">
        <f t="shared" si="1113"/>
        <v>0</v>
      </c>
      <c r="O1018" s="251">
        <f t="shared" si="1113"/>
        <v>0</v>
      </c>
      <c r="P1018" s="58">
        <f t="shared" si="1113"/>
        <v>0</v>
      </c>
      <c r="Q1018" s="58">
        <f t="shared" si="1113"/>
        <v>0</v>
      </c>
      <c r="R1018" s="58">
        <f t="shared" si="1113"/>
        <v>0</v>
      </c>
      <c r="S1018" s="247">
        <f t="shared" si="1113"/>
        <v>1.5128426158143158</v>
      </c>
      <c r="T1018" s="251">
        <f t="shared" si="1113"/>
        <v>0.69259120043582956</v>
      </c>
      <c r="U1018" s="58">
        <f t="shared" si="1113"/>
        <v>1.3851824008716591</v>
      </c>
      <c r="V1018" s="58">
        <f t="shared" si="1113"/>
        <v>1.3851824008716591</v>
      </c>
      <c r="W1018" s="58">
        <f t="shared" si="1113"/>
        <v>1.3851824008716591</v>
      </c>
      <c r="X1018" s="247">
        <f t="shared" si="1113"/>
        <v>1.1598653371883818</v>
      </c>
      <c r="Y1018" s="251">
        <f t="shared" si="1113"/>
        <v>0.53293175003436577</v>
      </c>
      <c r="Z1018" s="58">
        <f t="shared" si="1113"/>
        <v>1.0658635000687315</v>
      </c>
      <c r="AA1018" s="58">
        <f t="shared" si="1113"/>
        <v>1.0658635000687315</v>
      </c>
      <c r="AB1018" s="58">
        <f t="shared" si="1113"/>
        <v>1.0658635000687315</v>
      </c>
      <c r="AC1018" s="58">
        <f t="shared" si="1113"/>
        <v>1.0658635000687315</v>
      </c>
      <c r="AD1018" s="247">
        <f t="shared" si="1113"/>
        <v>1.0658635000687315</v>
      </c>
      <c r="AE1018" s="251">
        <f t="shared" si="1113"/>
        <v>1.1620357141272162</v>
      </c>
      <c r="AF1018" s="58">
        <f t="shared" si="1113"/>
        <v>1.1620357141272162</v>
      </c>
      <c r="AG1018" s="58">
        <f t="shared" si="1113"/>
        <v>1.1620357141272162</v>
      </c>
      <c r="AH1018" s="58">
        <f t="shared" si="1113"/>
        <v>1.1620357141272162</v>
      </c>
      <c r="AI1018" s="247">
        <f t="shared" si="1113"/>
        <v>1.1620357141272162</v>
      </c>
      <c r="AJ1018" s="58">
        <f t="shared" si="1113"/>
        <v>0</v>
      </c>
      <c r="AK1018" s="58">
        <f t="shared" si="1113"/>
        <v>0</v>
      </c>
      <c r="AL1018" s="58">
        <f t="shared" si="1113"/>
        <v>0</v>
      </c>
      <c r="AM1018" s="58">
        <f t="shared" si="1113"/>
        <v>0</v>
      </c>
      <c r="AN1018" s="247">
        <f t="shared" si="1113"/>
        <v>0</v>
      </c>
    </row>
    <row r="1019" spans="1:40" outlineLevel="1">
      <c r="A1019" s="521">
        <f>ROW()</f>
        <v>1019</v>
      </c>
      <c r="B1019" s="35"/>
      <c r="C1019" s="756" t="s">
        <v>114</v>
      </c>
      <c r="J1019" s="1906" t="str">
        <f>J$731</f>
        <v>Approved 1 (FA1) [m$ 31/12/2023]</v>
      </c>
      <c r="K1019" s="1907"/>
      <c r="L1019" s="1907"/>
      <c r="M1019" s="1907"/>
      <c r="N1019" s="1908"/>
      <c r="O1019" s="1906" t="str">
        <f t="shared" ref="O1019" si="1114">O$731</f>
        <v>Approved 2 [m$ 31/12/2023]</v>
      </c>
      <c r="P1019" s="1907"/>
      <c r="Q1019" s="1907"/>
      <c r="R1019" s="1907"/>
      <c r="S1019" s="1908"/>
      <c r="T1019" s="1906" t="str">
        <f t="shared" ref="T1019" si="1115">T$731</f>
        <v>Approved 3 [m$ 31/12/2023]</v>
      </c>
      <c r="U1019" s="1907"/>
      <c r="V1019" s="1907"/>
      <c r="W1019" s="1907"/>
      <c r="X1019" s="1908"/>
      <c r="Y1019" s="1906" t="str">
        <f>IF(Y$731="","",Y$731)</f>
        <v>Approved 4 [m$ 31/12/2023]</v>
      </c>
      <c r="Z1019" s="1907"/>
      <c r="AA1019" s="1907"/>
      <c r="AB1019" s="1907"/>
      <c r="AC1019" s="1907"/>
      <c r="AD1019" s="1908"/>
      <c r="AE1019" s="1413"/>
      <c r="AF1019" s="1137"/>
      <c r="AG1019" s="1137" t="str">
        <f>IF(AG$731="","",AG$731)</f>
        <v>Approved 5 [m$ 31/12/2023]</v>
      </c>
      <c r="AH1019" s="1137"/>
      <c r="AI1019" s="1160"/>
      <c r="AJ1019" s="1137"/>
      <c r="AK1019" s="1137"/>
      <c r="AL1019" s="1137"/>
      <c r="AM1019" s="1137"/>
      <c r="AN1019" s="1160"/>
    </row>
    <row r="1020" spans="1:40" outlineLevel="1">
      <c r="A1020" s="521">
        <f>ROW()</f>
        <v>1020</v>
      </c>
      <c r="B1020" s="35"/>
      <c r="C1020" s="758"/>
      <c r="D1020" s="33" t="s">
        <v>300</v>
      </c>
      <c r="J1020" s="228">
        <f t="shared" ref="J1020:S1020" si="1116">J1002*$N$43</f>
        <v>0</v>
      </c>
      <c r="K1020" s="51">
        <f t="shared" si="1116"/>
        <v>0</v>
      </c>
      <c r="L1020" s="51">
        <f t="shared" si="1116"/>
        <v>0</v>
      </c>
      <c r="M1020" s="51">
        <f t="shared" si="1116"/>
        <v>0</v>
      </c>
      <c r="N1020" s="229">
        <f t="shared" si="1116"/>
        <v>0</v>
      </c>
      <c r="O1020" s="228">
        <f t="shared" si="1116"/>
        <v>0</v>
      </c>
      <c r="P1020" s="51">
        <f t="shared" si="1116"/>
        <v>0</v>
      </c>
      <c r="Q1020" s="51">
        <f t="shared" si="1116"/>
        <v>0</v>
      </c>
      <c r="R1020" s="51">
        <f t="shared" si="1116"/>
        <v>0</v>
      </c>
      <c r="S1020" s="229">
        <f t="shared" si="1116"/>
        <v>1.0355465474811906E-2</v>
      </c>
      <c r="T1020" s="228">
        <f t="shared" ref="T1020:X1029" si="1117">T1002*$S$43</f>
        <v>2.0022599517934319E-2</v>
      </c>
      <c r="U1020" s="51">
        <f t="shared" si="1117"/>
        <v>4.0045199035868638E-2</v>
      </c>
      <c r="V1020" s="51">
        <f t="shared" si="1117"/>
        <v>4.0045199035868638E-2</v>
      </c>
      <c r="W1020" s="51">
        <f t="shared" si="1117"/>
        <v>4.0045199035868638E-2</v>
      </c>
      <c r="X1020" s="229">
        <f t="shared" si="1117"/>
        <v>4.0045199035868631E-2</v>
      </c>
      <c r="Y1020" s="228">
        <f t="shared" ref="Y1020:AD1029" si="1118">Y1002*$X$43</f>
        <v>3.0772988520852071E-2</v>
      </c>
      <c r="Z1020" s="51">
        <f t="shared" si="1118"/>
        <v>6.1545977041704142E-2</v>
      </c>
      <c r="AA1020" s="51">
        <f t="shared" si="1118"/>
        <v>6.1545977041704142E-2</v>
      </c>
      <c r="AB1020" s="51">
        <f t="shared" si="1118"/>
        <v>6.1545977041704142E-2</v>
      </c>
      <c r="AC1020" s="51">
        <f t="shared" si="1118"/>
        <v>6.1545977041704156E-2</v>
      </c>
      <c r="AD1020" s="229">
        <f t="shared" si="1118"/>
        <v>6.1545977041704156E-2</v>
      </c>
      <c r="AE1020" s="228">
        <f>AE1002*$AD$43</f>
        <v>6.1151538547943501E-2</v>
      </c>
      <c r="AF1020" s="51">
        <f t="shared" ref="AF1020:AI1020" si="1119">AF1002*$AD$43</f>
        <v>6.1151538547943501E-2</v>
      </c>
      <c r="AG1020" s="51">
        <f t="shared" si="1119"/>
        <v>6.1151538547943501E-2</v>
      </c>
      <c r="AH1020" s="51">
        <f t="shared" si="1119"/>
        <v>6.1151538547943501E-2</v>
      </c>
      <c r="AI1020" s="229">
        <f t="shared" si="1119"/>
        <v>6.1151538547943501E-2</v>
      </c>
      <c r="AJ1020" s="51">
        <f>AJ1002*$AH$43</f>
        <v>0</v>
      </c>
      <c r="AK1020" s="51">
        <f t="shared" ref="AK1020:AN1020" si="1120">AK1002*$AH$43</f>
        <v>0</v>
      </c>
      <c r="AL1020" s="51">
        <f t="shared" si="1120"/>
        <v>0</v>
      </c>
      <c r="AM1020" s="51">
        <f t="shared" si="1120"/>
        <v>0</v>
      </c>
      <c r="AN1020" s="229">
        <f t="shared" si="1120"/>
        <v>0</v>
      </c>
    </row>
    <row r="1021" spans="1:40" outlineLevel="1">
      <c r="A1021" s="521">
        <f>ROW()</f>
        <v>1021</v>
      </c>
      <c r="B1021" s="35"/>
      <c r="C1021" s="758"/>
      <c r="D1021" s="33" t="s">
        <v>301</v>
      </c>
      <c r="J1021" s="228">
        <f t="shared" ref="J1021:S1021" si="1121">J1003*$N$43</f>
        <v>0</v>
      </c>
      <c r="K1021" s="51">
        <f t="shared" si="1121"/>
        <v>0</v>
      </c>
      <c r="L1021" s="51">
        <f t="shared" si="1121"/>
        <v>0</v>
      </c>
      <c r="M1021" s="51">
        <f t="shared" si="1121"/>
        <v>0</v>
      </c>
      <c r="N1021" s="229">
        <f t="shared" si="1121"/>
        <v>0</v>
      </c>
      <c r="O1021" s="228">
        <f t="shared" si="1121"/>
        <v>0</v>
      </c>
      <c r="P1021" s="51">
        <f t="shared" si="1121"/>
        <v>0</v>
      </c>
      <c r="Q1021" s="51">
        <f t="shared" si="1121"/>
        <v>0</v>
      </c>
      <c r="R1021" s="51">
        <f t="shared" si="1121"/>
        <v>0</v>
      </c>
      <c r="S1021" s="229">
        <f t="shared" si="1121"/>
        <v>0</v>
      </c>
      <c r="T1021" s="228">
        <f t="shared" si="1117"/>
        <v>0</v>
      </c>
      <c r="U1021" s="51">
        <f t="shared" si="1117"/>
        <v>0</v>
      </c>
      <c r="V1021" s="51">
        <f t="shared" si="1117"/>
        <v>0</v>
      </c>
      <c r="W1021" s="51">
        <f t="shared" si="1117"/>
        <v>0</v>
      </c>
      <c r="X1021" s="229">
        <f t="shared" si="1117"/>
        <v>0</v>
      </c>
      <c r="Y1021" s="228">
        <f t="shared" si="1118"/>
        <v>0</v>
      </c>
      <c r="Z1021" s="51">
        <f t="shared" si="1118"/>
        <v>0</v>
      </c>
      <c r="AA1021" s="51">
        <f t="shared" si="1118"/>
        <v>0</v>
      </c>
      <c r="AB1021" s="51">
        <f t="shared" si="1118"/>
        <v>0</v>
      </c>
      <c r="AC1021" s="51">
        <f t="shared" si="1118"/>
        <v>0</v>
      </c>
      <c r="AD1021" s="229">
        <f t="shared" si="1118"/>
        <v>0</v>
      </c>
      <c r="AE1021" s="228">
        <f t="shared" ref="AE1021:AI1021" si="1122">AE1003*$AD$43</f>
        <v>0</v>
      </c>
      <c r="AF1021" s="51">
        <f t="shared" si="1122"/>
        <v>0</v>
      </c>
      <c r="AG1021" s="51">
        <f t="shared" si="1122"/>
        <v>0</v>
      </c>
      <c r="AH1021" s="51">
        <f t="shared" si="1122"/>
        <v>0</v>
      </c>
      <c r="AI1021" s="229">
        <f t="shared" si="1122"/>
        <v>0</v>
      </c>
      <c r="AJ1021" s="51">
        <f t="shared" ref="AJ1021:AN1021" si="1123">AJ1003*$AH$43</f>
        <v>0</v>
      </c>
      <c r="AK1021" s="51">
        <f t="shared" si="1123"/>
        <v>0</v>
      </c>
      <c r="AL1021" s="51">
        <f t="shared" si="1123"/>
        <v>0</v>
      </c>
      <c r="AM1021" s="51">
        <f t="shared" si="1123"/>
        <v>0</v>
      </c>
      <c r="AN1021" s="229">
        <f t="shared" si="1123"/>
        <v>0</v>
      </c>
    </row>
    <row r="1022" spans="1:40" outlineLevel="1">
      <c r="A1022" s="521">
        <f>ROW()</f>
        <v>1022</v>
      </c>
      <c r="B1022" s="35"/>
      <c r="C1022" s="758"/>
      <c r="D1022" s="33" t="s">
        <v>29</v>
      </c>
      <c r="J1022" s="228">
        <f t="shared" ref="J1022:S1022" si="1124">J1004*$N$43</f>
        <v>0</v>
      </c>
      <c r="K1022" s="51">
        <f t="shared" si="1124"/>
        <v>0</v>
      </c>
      <c r="L1022" s="51">
        <f t="shared" si="1124"/>
        <v>0</v>
      </c>
      <c r="M1022" s="51">
        <f t="shared" si="1124"/>
        <v>0</v>
      </c>
      <c r="N1022" s="229">
        <f t="shared" si="1124"/>
        <v>0</v>
      </c>
      <c r="O1022" s="228">
        <f t="shared" si="1124"/>
        <v>0</v>
      </c>
      <c r="P1022" s="51">
        <f t="shared" si="1124"/>
        <v>0</v>
      </c>
      <c r="Q1022" s="51">
        <f t="shared" si="1124"/>
        <v>0</v>
      </c>
      <c r="R1022" s="51">
        <f t="shared" si="1124"/>
        <v>0</v>
      </c>
      <c r="S1022" s="229">
        <f t="shared" si="1124"/>
        <v>0.13795888028959863</v>
      </c>
      <c r="T1022" s="228">
        <f t="shared" si="1117"/>
        <v>0</v>
      </c>
      <c r="U1022" s="51">
        <f t="shared" si="1117"/>
        <v>0</v>
      </c>
      <c r="V1022" s="51">
        <f t="shared" si="1117"/>
        <v>0</v>
      </c>
      <c r="W1022" s="51">
        <f t="shared" si="1117"/>
        <v>0</v>
      </c>
      <c r="X1022" s="229">
        <f t="shared" si="1117"/>
        <v>0</v>
      </c>
      <c r="Y1022" s="228">
        <f t="shared" si="1118"/>
        <v>0</v>
      </c>
      <c r="Z1022" s="51">
        <f t="shared" si="1118"/>
        <v>0</v>
      </c>
      <c r="AA1022" s="51">
        <f t="shared" si="1118"/>
        <v>0</v>
      </c>
      <c r="AB1022" s="51">
        <f t="shared" si="1118"/>
        <v>0</v>
      </c>
      <c r="AC1022" s="51">
        <f t="shared" si="1118"/>
        <v>0</v>
      </c>
      <c r="AD1022" s="229">
        <f t="shared" si="1118"/>
        <v>0</v>
      </c>
      <c r="AE1022" s="228">
        <f t="shared" ref="AE1022:AI1022" si="1125">AE1004*$AD$43</f>
        <v>0</v>
      </c>
      <c r="AF1022" s="51">
        <f t="shared" si="1125"/>
        <v>0</v>
      </c>
      <c r="AG1022" s="51">
        <f t="shared" si="1125"/>
        <v>0</v>
      </c>
      <c r="AH1022" s="51">
        <f t="shared" si="1125"/>
        <v>0</v>
      </c>
      <c r="AI1022" s="229">
        <f t="shared" si="1125"/>
        <v>0</v>
      </c>
      <c r="AJ1022" s="51">
        <f t="shared" ref="AJ1022:AN1022" si="1126">AJ1004*$AH$43</f>
        <v>0</v>
      </c>
      <c r="AK1022" s="51">
        <f t="shared" si="1126"/>
        <v>0</v>
      </c>
      <c r="AL1022" s="51">
        <f t="shared" si="1126"/>
        <v>0</v>
      </c>
      <c r="AM1022" s="51">
        <f t="shared" si="1126"/>
        <v>0</v>
      </c>
      <c r="AN1022" s="229">
        <f t="shared" si="1126"/>
        <v>0</v>
      </c>
    </row>
    <row r="1023" spans="1:40" outlineLevel="1">
      <c r="A1023" s="521">
        <f>ROW()</f>
        <v>1023</v>
      </c>
      <c r="B1023" s="35"/>
      <c r="C1023" s="758"/>
      <c r="D1023" s="33" t="s">
        <v>30</v>
      </c>
      <c r="J1023" s="228">
        <f t="shared" ref="J1023:S1023" si="1127">J1005*$N$43</f>
        <v>0</v>
      </c>
      <c r="K1023" s="51">
        <f t="shared" si="1127"/>
        <v>0</v>
      </c>
      <c r="L1023" s="51">
        <f t="shared" si="1127"/>
        <v>0</v>
      </c>
      <c r="M1023" s="51">
        <f t="shared" si="1127"/>
        <v>0</v>
      </c>
      <c r="N1023" s="229">
        <f t="shared" si="1127"/>
        <v>0</v>
      </c>
      <c r="O1023" s="228">
        <f t="shared" si="1127"/>
        <v>0</v>
      </c>
      <c r="P1023" s="51">
        <f t="shared" si="1127"/>
        <v>0</v>
      </c>
      <c r="Q1023" s="51">
        <f t="shared" si="1127"/>
        <v>0</v>
      </c>
      <c r="R1023" s="51">
        <f t="shared" si="1127"/>
        <v>0</v>
      </c>
      <c r="S1023" s="229">
        <f t="shared" si="1127"/>
        <v>5.7337099940577459E-2</v>
      </c>
      <c r="T1023" s="228">
        <f t="shared" si="1117"/>
        <v>0.14148894828259784</v>
      </c>
      <c r="U1023" s="51">
        <f t="shared" si="1117"/>
        <v>0.28297789656519567</v>
      </c>
      <c r="V1023" s="51">
        <f t="shared" si="1117"/>
        <v>0.28297789656519567</v>
      </c>
      <c r="W1023" s="51">
        <f t="shared" si="1117"/>
        <v>0.28297789656519567</v>
      </c>
      <c r="X1023" s="229">
        <f t="shared" si="1117"/>
        <v>0.28297789656519573</v>
      </c>
      <c r="Y1023" s="228">
        <f t="shared" si="1118"/>
        <v>0.14148894828259784</v>
      </c>
      <c r="Z1023" s="51">
        <f t="shared" si="1118"/>
        <v>0.28297789656519567</v>
      </c>
      <c r="AA1023" s="51">
        <f t="shared" si="1118"/>
        <v>0.28297789656519567</v>
      </c>
      <c r="AB1023" s="51">
        <f t="shared" si="1118"/>
        <v>0.28297789656519567</v>
      </c>
      <c r="AC1023" s="51">
        <f t="shared" si="1118"/>
        <v>0.28297789656519573</v>
      </c>
      <c r="AD1023" s="229">
        <f t="shared" si="1118"/>
        <v>0.28297789656519573</v>
      </c>
      <c r="AE1023" s="228">
        <f t="shared" ref="AE1023:AI1023" si="1128">AE1005*$AD$43</f>
        <v>0.2811643357013705</v>
      </c>
      <c r="AF1023" s="51">
        <f t="shared" si="1128"/>
        <v>0.2811643357013705</v>
      </c>
      <c r="AG1023" s="51">
        <f t="shared" si="1128"/>
        <v>0.2811643357013705</v>
      </c>
      <c r="AH1023" s="51">
        <f t="shared" si="1128"/>
        <v>0.2811643357013705</v>
      </c>
      <c r="AI1023" s="229">
        <f t="shared" si="1128"/>
        <v>0.2811643357013705</v>
      </c>
      <c r="AJ1023" s="51">
        <f t="shared" ref="AJ1023:AN1023" si="1129">AJ1005*$AH$43</f>
        <v>0</v>
      </c>
      <c r="AK1023" s="51">
        <f t="shared" si="1129"/>
        <v>0</v>
      </c>
      <c r="AL1023" s="51">
        <f t="shared" si="1129"/>
        <v>0</v>
      </c>
      <c r="AM1023" s="51">
        <f t="shared" si="1129"/>
        <v>0</v>
      </c>
      <c r="AN1023" s="229">
        <f t="shared" si="1129"/>
        <v>0</v>
      </c>
    </row>
    <row r="1024" spans="1:40" outlineLevel="1">
      <c r="A1024" s="521">
        <f>ROW()</f>
        <v>1024</v>
      </c>
      <c r="B1024" s="35"/>
      <c r="C1024" s="758"/>
      <c r="D1024" s="33" t="s">
        <v>31</v>
      </c>
      <c r="J1024" s="228">
        <f t="shared" ref="J1024:S1024" si="1130">J1006*$N$43</f>
        <v>0</v>
      </c>
      <c r="K1024" s="51">
        <f t="shared" si="1130"/>
        <v>0</v>
      </c>
      <c r="L1024" s="51">
        <f t="shared" si="1130"/>
        <v>0</v>
      </c>
      <c r="M1024" s="51">
        <f t="shared" si="1130"/>
        <v>0</v>
      </c>
      <c r="N1024" s="229">
        <f t="shared" si="1130"/>
        <v>0</v>
      </c>
      <c r="O1024" s="228">
        <f t="shared" si="1130"/>
        <v>0</v>
      </c>
      <c r="P1024" s="51">
        <f t="shared" si="1130"/>
        <v>0</v>
      </c>
      <c r="Q1024" s="51">
        <f t="shared" si="1130"/>
        <v>0</v>
      </c>
      <c r="R1024" s="51">
        <f t="shared" si="1130"/>
        <v>0</v>
      </c>
      <c r="S1024" s="229">
        <f t="shared" si="1130"/>
        <v>0</v>
      </c>
      <c r="T1024" s="228">
        <f t="shared" si="1117"/>
        <v>0</v>
      </c>
      <c r="U1024" s="51">
        <f t="shared" si="1117"/>
        <v>0</v>
      </c>
      <c r="V1024" s="51">
        <f t="shared" si="1117"/>
        <v>0</v>
      </c>
      <c r="W1024" s="51">
        <f t="shared" si="1117"/>
        <v>0</v>
      </c>
      <c r="X1024" s="229">
        <f t="shared" si="1117"/>
        <v>0</v>
      </c>
      <c r="Y1024" s="228">
        <f t="shared" si="1118"/>
        <v>0</v>
      </c>
      <c r="Z1024" s="51">
        <f t="shared" si="1118"/>
        <v>0</v>
      </c>
      <c r="AA1024" s="51">
        <f t="shared" si="1118"/>
        <v>0</v>
      </c>
      <c r="AB1024" s="51">
        <f t="shared" si="1118"/>
        <v>0</v>
      </c>
      <c r="AC1024" s="51">
        <f t="shared" si="1118"/>
        <v>0</v>
      </c>
      <c r="AD1024" s="229">
        <f t="shared" si="1118"/>
        <v>0</v>
      </c>
      <c r="AE1024" s="228">
        <f t="shared" ref="AE1024:AI1024" si="1131">AE1006*$AD$43</f>
        <v>0</v>
      </c>
      <c r="AF1024" s="51">
        <f t="shared" si="1131"/>
        <v>0</v>
      </c>
      <c r="AG1024" s="51">
        <f t="shared" si="1131"/>
        <v>0</v>
      </c>
      <c r="AH1024" s="51">
        <f t="shared" si="1131"/>
        <v>0</v>
      </c>
      <c r="AI1024" s="229">
        <f t="shared" si="1131"/>
        <v>0</v>
      </c>
      <c r="AJ1024" s="51">
        <f t="shared" ref="AJ1024:AN1024" si="1132">AJ1006*$AH$43</f>
        <v>0</v>
      </c>
      <c r="AK1024" s="51">
        <f t="shared" si="1132"/>
        <v>0</v>
      </c>
      <c r="AL1024" s="51">
        <f t="shared" si="1132"/>
        <v>0</v>
      </c>
      <c r="AM1024" s="51">
        <f t="shared" si="1132"/>
        <v>0</v>
      </c>
      <c r="AN1024" s="229">
        <f t="shared" si="1132"/>
        <v>0</v>
      </c>
    </row>
    <row r="1025" spans="1:40" outlineLevel="1">
      <c r="A1025" s="521">
        <f>ROW()</f>
        <v>1025</v>
      </c>
      <c r="B1025" s="35"/>
      <c r="C1025" s="758"/>
      <c r="D1025" s="33" t="s">
        <v>32</v>
      </c>
      <c r="J1025" s="228">
        <f t="shared" ref="J1025:S1025" si="1133">J1007*$N$43</f>
        <v>0</v>
      </c>
      <c r="K1025" s="51">
        <f t="shared" si="1133"/>
        <v>0</v>
      </c>
      <c r="L1025" s="51">
        <f t="shared" si="1133"/>
        <v>0</v>
      </c>
      <c r="M1025" s="51">
        <f t="shared" si="1133"/>
        <v>0</v>
      </c>
      <c r="N1025" s="229">
        <f t="shared" si="1133"/>
        <v>0</v>
      </c>
      <c r="O1025" s="228">
        <f t="shared" si="1133"/>
        <v>0</v>
      </c>
      <c r="P1025" s="51">
        <f t="shared" si="1133"/>
        <v>0</v>
      </c>
      <c r="Q1025" s="51">
        <f t="shared" si="1133"/>
        <v>0</v>
      </c>
      <c r="R1025" s="51">
        <f t="shared" si="1133"/>
        <v>0</v>
      </c>
      <c r="S1025" s="229">
        <f t="shared" si="1133"/>
        <v>3.5665759656963373E-3</v>
      </c>
      <c r="T1025" s="228">
        <f t="shared" si="1117"/>
        <v>3.3764288967798864E-3</v>
      </c>
      <c r="U1025" s="51">
        <f t="shared" si="1117"/>
        <v>6.7528577935597744E-3</v>
      </c>
      <c r="V1025" s="51">
        <f t="shared" si="1117"/>
        <v>6.7528577935597727E-3</v>
      </c>
      <c r="W1025" s="51">
        <f t="shared" si="1117"/>
        <v>6.7528577935597744E-3</v>
      </c>
      <c r="X1025" s="229">
        <f t="shared" si="1117"/>
        <v>6.7528577935597727E-3</v>
      </c>
      <c r="Y1025" s="228">
        <f t="shared" si="1118"/>
        <v>3.3764288967798859E-3</v>
      </c>
      <c r="Z1025" s="51">
        <f t="shared" si="1118"/>
        <v>6.7528577935597718E-3</v>
      </c>
      <c r="AA1025" s="51">
        <f t="shared" si="1118"/>
        <v>6.752857793559771E-3</v>
      </c>
      <c r="AB1025" s="51">
        <f t="shared" si="1118"/>
        <v>6.752857793559771E-3</v>
      </c>
      <c r="AC1025" s="51">
        <f t="shared" si="1118"/>
        <v>6.752857793559771E-3</v>
      </c>
      <c r="AD1025" s="229">
        <f t="shared" si="1118"/>
        <v>6.7528577935597701E-3</v>
      </c>
      <c r="AE1025" s="228">
        <f t="shared" ref="AE1025:AI1025" si="1134">AE1007*$AD$43</f>
        <v>6.709579789298559E-3</v>
      </c>
      <c r="AF1025" s="51">
        <f t="shared" si="1134"/>
        <v>6.709579789298559E-3</v>
      </c>
      <c r="AG1025" s="51">
        <f t="shared" si="1134"/>
        <v>6.709579789298559E-3</v>
      </c>
      <c r="AH1025" s="51">
        <f t="shared" si="1134"/>
        <v>6.709579789298559E-3</v>
      </c>
      <c r="AI1025" s="229">
        <f t="shared" si="1134"/>
        <v>6.709579789298559E-3</v>
      </c>
      <c r="AJ1025" s="51">
        <f t="shared" ref="AJ1025:AN1025" si="1135">AJ1007*$AH$43</f>
        <v>0</v>
      </c>
      <c r="AK1025" s="51">
        <f t="shared" si="1135"/>
        <v>0</v>
      </c>
      <c r="AL1025" s="51">
        <f t="shared" si="1135"/>
        <v>0</v>
      </c>
      <c r="AM1025" s="51">
        <f t="shared" si="1135"/>
        <v>0</v>
      </c>
      <c r="AN1025" s="229">
        <f t="shared" si="1135"/>
        <v>0</v>
      </c>
    </row>
    <row r="1026" spans="1:40" outlineLevel="1">
      <c r="A1026" s="521">
        <f>ROW()</f>
        <v>1026</v>
      </c>
      <c r="B1026" s="35"/>
      <c r="C1026" s="758"/>
      <c r="D1026" s="33" t="s">
        <v>33</v>
      </c>
      <c r="J1026" s="228">
        <f t="shared" ref="J1026:S1026" si="1136">J1008*$N$43</f>
        <v>0</v>
      </c>
      <c r="K1026" s="51">
        <f t="shared" si="1136"/>
        <v>0</v>
      </c>
      <c r="L1026" s="51">
        <f t="shared" si="1136"/>
        <v>0</v>
      </c>
      <c r="M1026" s="51">
        <f t="shared" si="1136"/>
        <v>0</v>
      </c>
      <c r="N1026" s="229">
        <f t="shared" si="1136"/>
        <v>0</v>
      </c>
      <c r="O1026" s="228">
        <f t="shared" si="1136"/>
        <v>0</v>
      </c>
      <c r="P1026" s="51">
        <f t="shared" si="1136"/>
        <v>0</v>
      </c>
      <c r="Q1026" s="51">
        <f t="shared" si="1136"/>
        <v>0</v>
      </c>
      <c r="R1026" s="51">
        <f t="shared" si="1136"/>
        <v>0</v>
      </c>
      <c r="S1026" s="229">
        <f t="shared" si="1136"/>
        <v>3.6069061001136888E-4</v>
      </c>
      <c r="T1026" s="228">
        <f t="shared" si="1117"/>
        <v>2.2774685308054449E-4</v>
      </c>
      <c r="U1026" s="51">
        <f t="shared" si="1117"/>
        <v>4.5549370616108898E-4</v>
      </c>
      <c r="V1026" s="51">
        <f t="shared" si="1117"/>
        <v>4.5549370616108898E-4</v>
      </c>
      <c r="W1026" s="51">
        <f t="shared" si="1117"/>
        <v>4.5549370616108903E-4</v>
      </c>
      <c r="X1026" s="229">
        <f t="shared" si="1117"/>
        <v>4.5549370616108903E-4</v>
      </c>
      <c r="Y1026" s="228">
        <f t="shared" si="1118"/>
        <v>2.2774685308054449E-4</v>
      </c>
      <c r="Z1026" s="51">
        <f t="shared" si="1118"/>
        <v>4.5549370616108898E-4</v>
      </c>
      <c r="AA1026" s="51">
        <f t="shared" si="1118"/>
        <v>4.5549370616108898E-4</v>
      </c>
      <c r="AB1026" s="51">
        <f t="shared" si="1118"/>
        <v>4.5549370616108898E-4</v>
      </c>
      <c r="AC1026" s="51">
        <f t="shared" si="1118"/>
        <v>4.5549370616108898E-4</v>
      </c>
      <c r="AD1026" s="229">
        <f t="shared" si="1118"/>
        <v>4.5549370616108898E-4</v>
      </c>
      <c r="AE1026" s="228">
        <f t="shared" ref="AE1026:AI1026" si="1137">AE1008*$AD$43</f>
        <v>4.5257451858764507E-4</v>
      </c>
      <c r="AF1026" s="51">
        <f t="shared" si="1137"/>
        <v>4.5257451858764507E-4</v>
      </c>
      <c r="AG1026" s="51">
        <f t="shared" si="1137"/>
        <v>4.5257451858764507E-4</v>
      </c>
      <c r="AH1026" s="51">
        <f t="shared" si="1137"/>
        <v>4.5257451858764507E-4</v>
      </c>
      <c r="AI1026" s="229">
        <f t="shared" si="1137"/>
        <v>4.5257451858764507E-4</v>
      </c>
      <c r="AJ1026" s="51">
        <f t="shared" ref="AJ1026:AN1026" si="1138">AJ1008*$AH$43</f>
        <v>0</v>
      </c>
      <c r="AK1026" s="51">
        <f t="shared" si="1138"/>
        <v>0</v>
      </c>
      <c r="AL1026" s="51">
        <f t="shared" si="1138"/>
        <v>0</v>
      </c>
      <c r="AM1026" s="51">
        <f t="shared" si="1138"/>
        <v>0</v>
      </c>
      <c r="AN1026" s="229">
        <f t="shared" si="1138"/>
        <v>0</v>
      </c>
    </row>
    <row r="1027" spans="1:40" outlineLevel="1">
      <c r="A1027" s="521">
        <f>ROW()</f>
        <v>1027</v>
      </c>
      <c r="B1027" s="35"/>
      <c r="C1027" s="758"/>
      <c r="D1027" s="33" t="s">
        <v>27</v>
      </c>
      <c r="J1027" s="228">
        <f t="shared" ref="J1027:S1027" si="1139">J1009*$N$43</f>
        <v>0</v>
      </c>
      <c r="K1027" s="51">
        <f t="shared" si="1139"/>
        <v>0</v>
      </c>
      <c r="L1027" s="51">
        <f t="shared" si="1139"/>
        <v>0</v>
      </c>
      <c r="M1027" s="51">
        <f t="shared" si="1139"/>
        <v>0</v>
      </c>
      <c r="N1027" s="229">
        <f t="shared" si="1139"/>
        <v>0</v>
      </c>
      <c r="O1027" s="228">
        <f t="shared" si="1139"/>
        <v>0</v>
      </c>
      <c r="P1027" s="51">
        <f t="shared" si="1139"/>
        <v>0</v>
      </c>
      <c r="Q1027" s="51">
        <f t="shared" si="1139"/>
        <v>0</v>
      </c>
      <c r="R1027" s="51">
        <f t="shared" si="1139"/>
        <v>0</v>
      </c>
      <c r="S1027" s="229">
        <f t="shared" si="1139"/>
        <v>6.1033520911018971E-4</v>
      </c>
      <c r="T1027" s="228">
        <f t="shared" si="1117"/>
        <v>2.152614524609347E-3</v>
      </c>
      <c r="U1027" s="51">
        <f t="shared" si="1117"/>
        <v>4.3052290492186941E-3</v>
      </c>
      <c r="V1027" s="51">
        <f t="shared" si="1117"/>
        <v>4.3052290492186949E-3</v>
      </c>
      <c r="W1027" s="51">
        <f t="shared" si="1117"/>
        <v>4.3052290492186949E-3</v>
      </c>
      <c r="X1027" s="229">
        <f t="shared" si="1117"/>
        <v>4.3052290492186949E-3</v>
      </c>
      <c r="Y1027" s="228">
        <f t="shared" si="1118"/>
        <v>2.1526145246093475E-3</v>
      </c>
      <c r="Z1027" s="51">
        <f t="shared" si="1118"/>
        <v>4.3052290492186949E-3</v>
      </c>
      <c r="AA1027" s="51">
        <f t="shared" si="1118"/>
        <v>4.3052290492186949E-3</v>
      </c>
      <c r="AB1027" s="51">
        <f t="shared" si="1118"/>
        <v>4.3052290492186949E-3</v>
      </c>
      <c r="AC1027" s="51">
        <f t="shared" si="1118"/>
        <v>4.3052290492186949E-3</v>
      </c>
      <c r="AD1027" s="229">
        <f t="shared" si="1118"/>
        <v>4.3052290492186958E-3</v>
      </c>
      <c r="AE1027" s="228">
        <f t="shared" ref="AE1027:AI1027" si="1140">AE1009*$AD$43</f>
        <v>4.2776375128893915E-3</v>
      </c>
      <c r="AF1027" s="51">
        <f t="shared" si="1140"/>
        <v>4.2776375128893915E-3</v>
      </c>
      <c r="AG1027" s="51">
        <f t="shared" si="1140"/>
        <v>4.2776375128893915E-3</v>
      </c>
      <c r="AH1027" s="51">
        <f t="shared" si="1140"/>
        <v>4.2776375128893915E-3</v>
      </c>
      <c r="AI1027" s="229">
        <f t="shared" si="1140"/>
        <v>4.2776375128893915E-3</v>
      </c>
      <c r="AJ1027" s="51">
        <f t="shared" ref="AJ1027:AN1027" si="1141">AJ1009*$AH$43</f>
        <v>0</v>
      </c>
      <c r="AK1027" s="51">
        <f t="shared" si="1141"/>
        <v>0</v>
      </c>
      <c r="AL1027" s="51">
        <f t="shared" si="1141"/>
        <v>0</v>
      </c>
      <c r="AM1027" s="51">
        <f t="shared" si="1141"/>
        <v>0</v>
      </c>
      <c r="AN1027" s="229">
        <f t="shared" si="1141"/>
        <v>0</v>
      </c>
    </row>
    <row r="1028" spans="1:40" outlineLevel="1">
      <c r="A1028" s="521">
        <f>ROW()</f>
        <v>1028</v>
      </c>
      <c r="B1028" s="35"/>
      <c r="C1028" s="758"/>
      <c r="D1028" s="33" t="s">
        <v>34</v>
      </c>
      <c r="J1028" s="228">
        <f t="shared" ref="J1028:S1028" si="1142">J1010*$N$43</f>
        <v>0</v>
      </c>
      <c r="K1028" s="51">
        <f t="shared" si="1142"/>
        <v>0</v>
      </c>
      <c r="L1028" s="51">
        <f t="shared" si="1142"/>
        <v>0</v>
      </c>
      <c r="M1028" s="51">
        <f t="shared" si="1142"/>
        <v>0</v>
      </c>
      <c r="N1028" s="229">
        <f t="shared" si="1142"/>
        <v>0</v>
      </c>
      <c r="O1028" s="228">
        <f t="shared" si="1142"/>
        <v>0</v>
      </c>
      <c r="P1028" s="51">
        <f t="shared" si="1142"/>
        <v>0</v>
      </c>
      <c r="Q1028" s="51">
        <f t="shared" si="1142"/>
        <v>0</v>
      </c>
      <c r="R1028" s="51">
        <f t="shared" si="1142"/>
        <v>0</v>
      </c>
      <c r="S1028" s="229">
        <f t="shared" si="1142"/>
        <v>1.1612415259635782</v>
      </c>
      <c r="T1028" s="228">
        <f t="shared" si="1117"/>
        <v>0.50689167121931522</v>
      </c>
      <c r="U1028" s="51">
        <f t="shared" si="1117"/>
        <v>1.0137833424386304</v>
      </c>
      <c r="V1028" s="51">
        <f t="shared" si="1117"/>
        <v>1.0137833424386304</v>
      </c>
      <c r="W1028" s="51">
        <f t="shared" si="1117"/>
        <v>1.0137833424386304</v>
      </c>
      <c r="X1028" s="229">
        <f t="shared" si="1117"/>
        <v>1.0137833424386304</v>
      </c>
      <c r="Y1028" s="228">
        <f t="shared" si="1118"/>
        <v>0.50689167121931522</v>
      </c>
      <c r="Z1028" s="51">
        <f t="shared" si="1118"/>
        <v>1.0137833424386304</v>
      </c>
      <c r="AA1028" s="51">
        <f t="shared" si="1118"/>
        <v>1.0137833424386304</v>
      </c>
      <c r="AB1028" s="51">
        <f t="shared" si="1118"/>
        <v>1.0137833424386304</v>
      </c>
      <c r="AC1028" s="51">
        <f t="shared" si="1118"/>
        <v>1.0137833424386304</v>
      </c>
      <c r="AD1028" s="229">
        <f t="shared" si="1118"/>
        <v>1.0137833424386304</v>
      </c>
      <c r="AE1028" s="228">
        <f t="shared" ref="AE1028:AI1028" si="1143">AE1010*$AD$43</f>
        <v>1.0072861643319253</v>
      </c>
      <c r="AF1028" s="51">
        <f t="shared" si="1143"/>
        <v>1.0072861643319253</v>
      </c>
      <c r="AG1028" s="51">
        <f t="shared" si="1143"/>
        <v>1.0072861643319253</v>
      </c>
      <c r="AH1028" s="51">
        <f t="shared" si="1143"/>
        <v>1.0072861643319253</v>
      </c>
      <c r="AI1028" s="229">
        <f t="shared" si="1143"/>
        <v>1.0072861643319253</v>
      </c>
      <c r="AJ1028" s="51">
        <f t="shared" ref="AJ1028:AN1028" si="1144">AJ1010*$AH$43</f>
        <v>0</v>
      </c>
      <c r="AK1028" s="51">
        <f t="shared" si="1144"/>
        <v>0</v>
      </c>
      <c r="AL1028" s="51">
        <f t="shared" si="1144"/>
        <v>0</v>
      </c>
      <c r="AM1028" s="51">
        <f t="shared" si="1144"/>
        <v>0</v>
      </c>
      <c r="AN1028" s="229">
        <f t="shared" si="1144"/>
        <v>0</v>
      </c>
    </row>
    <row r="1029" spans="1:40" outlineLevel="1">
      <c r="A1029" s="521">
        <f>ROW()</f>
        <v>1029</v>
      </c>
      <c r="B1029" s="35"/>
      <c r="C1029" s="758"/>
      <c r="D1029" s="33" t="s">
        <v>35</v>
      </c>
      <c r="J1029" s="228">
        <f t="shared" ref="J1029:S1029" si="1145">J1011*$N$43</f>
        <v>0</v>
      </c>
      <c r="K1029" s="51">
        <f t="shared" si="1145"/>
        <v>0</v>
      </c>
      <c r="L1029" s="51">
        <f t="shared" si="1145"/>
        <v>0</v>
      </c>
      <c r="M1029" s="51">
        <f t="shared" si="1145"/>
        <v>0</v>
      </c>
      <c r="N1029" s="229">
        <f t="shared" si="1145"/>
        <v>0</v>
      </c>
      <c r="O1029" s="228">
        <f t="shared" si="1145"/>
        <v>0</v>
      </c>
      <c r="P1029" s="51">
        <f t="shared" si="1145"/>
        <v>0</v>
      </c>
      <c r="Q1029" s="51">
        <f t="shared" si="1145"/>
        <v>0</v>
      </c>
      <c r="R1029" s="51">
        <f t="shared" si="1145"/>
        <v>0</v>
      </c>
      <c r="S1029" s="229">
        <f t="shared" si="1145"/>
        <v>0</v>
      </c>
      <c r="T1029" s="228">
        <f t="shared" si="1117"/>
        <v>0</v>
      </c>
      <c r="U1029" s="51">
        <f t="shared" si="1117"/>
        <v>0</v>
      </c>
      <c r="V1029" s="51">
        <f t="shared" si="1117"/>
        <v>0</v>
      </c>
      <c r="W1029" s="51">
        <f t="shared" si="1117"/>
        <v>0</v>
      </c>
      <c r="X1029" s="229">
        <f t="shared" si="1117"/>
        <v>0</v>
      </c>
      <c r="Y1029" s="228">
        <f t="shared" si="1118"/>
        <v>0</v>
      </c>
      <c r="Z1029" s="51">
        <f t="shared" si="1118"/>
        <v>0</v>
      </c>
      <c r="AA1029" s="51">
        <f t="shared" si="1118"/>
        <v>0</v>
      </c>
      <c r="AB1029" s="51">
        <f t="shared" si="1118"/>
        <v>0</v>
      </c>
      <c r="AC1029" s="51">
        <f t="shared" si="1118"/>
        <v>0</v>
      </c>
      <c r="AD1029" s="229">
        <f t="shared" si="1118"/>
        <v>0</v>
      </c>
      <c r="AE1029" s="228">
        <f t="shared" ref="AE1029:AI1029" si="1146">AE1011*$AD$43</f>
        <v>0</v>
      </c>
      <c r="AF1029" s="51">
        <f t="shared" si="1146"/>
        <v>0</v>
      </c>
      <c r="AG1029" s="51">
        <f t="shared" si="1146"/>
        <v>0</v>
      </c>
      <c r="AH1029" s="51">
        <f t="shared" si="1146"/>
        <v>0</v>
      </c>
      <c r="AI1029" s="229">
        <f t="shared" si="1146"/>
        <v>0</v>
      </c>
      <c r="AJ1029" s="51">
        <f t="shared" ref="AJ1029:AN1029" si="1147">AJ1011*$AH$43</f>
        <v>0</v>
      </c>
      <c r="AK1029" s="51">
        <f t="shared" si="1147"/>
        <v>0</v>
      </c>
      <c r="AL1029" s="51">
        <f t="shared" si="1147"/>
        <v>0</v>
      </c>
      <c r="AM1029" s="51">
        <f t="shared" si="1147"/>
        <v>0</v>
      </c>
      <c r="AN1029" s="229">
        <f t="shared" si="1147"/>
        <v>0</v>
      </c>
    </row>
    <row r="1030" spans="1:40" outlineLevel="1">
      <c r="A1030" s="521">
        <f>ROW()</f>
        <v>1030</v>
      </c>
      <c r="B1030" s="35"/>
      <c r="C1030" s="758"/>
      <c r="D1030" s="33" t="s">
        <v>302</v>
      </c>
      <c r="J1030" s="228">
        <f t="shared" ref="J1030:S1030" si="1148">J1012*$N$43</f>
        <v>0</v>
      </c>
      <c r="K1030" s="51">
        <f t="shared" si="1148"/>
        <v>0</v>
      </c>
      <c r="L1030" s="51">
        <f t="shared" si="1148"/>
        <v>0</v>
      </c>
      <c r="M1030" s="51">
        <f t="shared" si="1148"/>
        <v>0</v>
      </c>
      <c r="N1030" s="229">
        <f t="shared" si="1148"/>
        <v>0</v>
      </c>
      <c r="O1030" s="228">
        <f t="shared" si="1148"/>
        <v>0</v>
      </c>
      <c r="P1030" s="51">
        <f t="shared" si="1148"/>
        <v>0</v>
      </c>
      <c r="Q1030" s="51">
        <f t="shared" si="1148"/>
        <v>0</v>
      </c>
      <c r="R1030" s="51">
        <f t="shared" si="1148"/>
        <v>0</v>
      </c>
      <c r="S1030" s="229">
        <f t="shared" si="1148"/>
        <v>0</v>
      </c>
      <c r="T1030" s="228">
        <f t="shared" ref="T1030:X1035" si="1149">T1012*$S$43</f>
        <v>0</v>
      </c>
      <c r="U1030" s="51">
        <f t="shared" si="1149"/>
        <v>0</v>
      </c>
      <c r="V1030" s="51">
        <f t="shared" si="1149"/>
        <v>0</v>
      </c>
      <c r="W1030" s="51">
        <f t="shared" si="1149"/>
        <v>0</v>
      </c>
      <c r="X1030" s="229">
        <f t="shared" si="1149"/>
        <v>0</v>
      </c>
      <c r="Y1030" s="228">
        <f t="shared" ref="Y1030:AD1035" si="1150">Y1012*$X$43</f>
        <v>0</v>
      </c>
      <c r="Z1030" s="51">
        <f t="shared" si="1150"/>
        <v>0</v>
      </c>
      <c r="AA1030" s="51">
        <f t="shared" si="1150"/>
        <v>0</v>
      </c>
      <c r="AB1030" s="51">
        <f t="shared" si="1150"/>
        <v>0</v>
      </c>
      <c r="AC1030" s="51">
        <f t="shared" si="1150"/>
        <v>0</v>
      </c>
      <c r="AD1030" s="229">
        <f t="shared" si="1150"/>
        <v>0</v>
      </c>
      <c r="AE1030" s="228">
        <f t="shared" ref="AE1030:AI1030" si="1151">AE1012*$AD$43</f>
        <v>0</v>
      </c>
      <c r="AF1030" s="51">
        <f t="shared" si="1151"/>
        <v>0</v>
      </c>
      <c r="AG1030" s="51">
        <f t="shared" si="1151"/>
        <v>0</v>
      </c>
      <c r="AH1030" s="51">
        <f t="shared" si="1151"/>
        <v>0</v>
      </c>
      <c r="AI1030" s="229">
        <f t="shared" si="1151"/>
        <v>0</v>
      </c>
      <c r="AJ1030" s="51">
        <f t="shared" ref="AJ1030:AN1030" si="1152">AJ1012*$AH$43</f>
        <v>0</v>
      </c>
      <c r="AK1030" s="51">
        <f t="shared" si="1152"/>
        <v>0</v>
      </c>
      <c r="AL1030" s="51">
        <f t="shared" si="1152"/>
        <v>0</v>
      </c>
      <c r="AM1030" s="51">
        <f t="shared" si="1152"/>
        <v>0</v>
      </c>
      <c r="AN1030" s="229">
        <f t="shared" si="1152"/>
        <v>0</v>
      </c>
    </row>
    <row r="1031" spans="1:40" outlineLevel="1">
      <c r="A1031" s="521">
        <f>ROW()</f>
        <v>1031</v>
      </c>
      <c r="B1031" s="35"/>
      <c r="C1031" s="758"/>
      <c r="D1031" s="33" t="s">
        <v>36</v>
      </c>
      <c r="J1031" s="228">
        <f t="shared" ref="J1031:S1031" si="1153">J1013*$N$43</f>
        <v>0</v>
      </c>
      <c r="K1031" s="51">
        <f t="shared" si="1153"/>
        <v>0</v>
      </c>
      <c r="L1031" s="51">
        <f t="shared" si="1153"/>
        <v>0</v>
      </c>
      <c r="M1031" s="51">
        <f t="shared" si="1153"/>
        <v>0</v>
      </c>
      <c r="N1031" s="229">
        <f t="shared" si="1153"/>
        <v>0</v>
      </c>
      <c r="O1031" s="228">
        <f t="shared" si="1153"/>
        <v>0</v>
      </c>
      <c r="P1031" s="51">
        <f t="shared" si="1153"/>
        <v>0</v>
      </c>
      <c r="Q1031" s="51">
        <f t="shared" si="1153"/>
        <v>0</v>
      </c>
      <c r="R1031" s="51">
        <f t="shared" si="1153"/>
        <v>0</v>
      </c>
      <c r="S1031" s="229">
        <f t="shared" si="1153"/>
        <v>1.1538932203967465</v>
      </c>
      <c r="T1031" s="228">
        <f t="shared" si="1149"/>
        <v>0.32507631345178856</v>
      </c>
      <c r="U1031" s="51">
        <f t="shared" si="1149"/>
        <v>0.65015262690357722</v>
      </c>
      <c r="V1031" s="51">
        <f t="shared" si="1149"/>
        <v>0.65015262690357722</v>
      </c>
      <c r="W1031" s="51">
        <f t="shared" si="1149"/>
        <v>0.65015262690357722</v>
      </c>
      <c r="X1031" s="229">
        <f t="shared" si="1149"/>
        <v>0.32507631345178867</v>
      </c>
      <c r="Y1031" s="228">
        <f t="shared" si="1150"/>
        <v>0</v>
      </c>
      <c r="Z1031" s="51">
        <f t="shared" si="1150"/>
        <v>0</v>
      </c>
      <c r="AA1031" s="51">
        <f t="shared" si="1150"/>
        <v>0</v>
      </c>
      <c r="AB1031" s="51">
        <f t="shared" si="1150"/>
        <v>0</v>
      </c>
      <c r="AC1031" s="51">
        <f t="shared" si="1150"/>
        <v>0</v>
      </c>
      <c r="AD1031" s="229">
        <f t="shared" si="1150"/>
        <v>0</v>
      </c>
      <c r="AE1031" s="228">
        <f t="shared" ref="AE1031:AI1031" si="1154">AE1013*$AD$43</f>
        <v>0</v>
      </c>
      <c r="AF1031" s="51">
        <f t="shared" si="1154"/>
        <v>0</v>
      </c>
      <c r="AG1031" s="51">
        <f t="shared" si="1154"/>
        <v>0</v>
      </c>
      <c r="AH1031" s="51">
        <f t="shared" si="1154"/>
        <v>0</v>
      </c>
      <c r="AI1031" s="229">
        <f t="shared" si="1154"/>
        <v>0</v>
      </c>
      <c r="AJ1031" s="51">
        <f t="shared" ref="AJ1031:AN1031" si="1155">AJ1013*$AH$43</f>
        <v>0</v>
      </c>
      <c r="AK1031" s="51">
        <f t="shared" si="1155"/>
        <v>0</v>
      </c>
      <c r="AL1031" s="51">
        <f t="shared" si="1155"/>
        <v>0</v>
      </c>
      <c r="AM1031" s="51">
        <f t="shared" si="1155"/>
        <v>0</v>
      </c>
      <c r="AN1031" s="229">
        <f t="shared" si="1155"/>
        <v>0</v>
      </c>
    </row>
    <row r="1032" spans="1:40" outlineLevel="1">
      <c r="A1032" s="521">
        <f>ROW()</f>
        <v>1032</v>
      </c>
      <c r="B1032" s="35"/>
      <c r="C1032" s="758"/>
      <c r="D1032" s="33" t="s">
        <v>583</v>
      </c>
      <c r="J1032" s="228">
        <f t="shared" ref="J1032:S1032" si="1156">J1014*$N$43</f>
        <v>0</v>
      </c>
      <c r="K1032" s="51">
        <f t="shared" si="1156"/>
        <v>0</v>
      </c>
      <c r="L1032" s="51">
        <f t="shared" si="1156"/>
        <v>0</v>
      </c>
      <c r="M1032" s="51">
        <f t="shared" si="1156"/>
        <v>0</v>
      </c>
      <c r="N1032" s="229">
        <f t="shared" si="1156"/>
        <v>0</v>
      </c>
      <c r="O1032" s="228">
        <f t="shared" si="1156"/>
        <v>0</v>
      </c>
      <c r="P1032" s="51">
        <f t="shared" si="1156"/>
        <v>0</v>
      </c>
      <c r="Q1032" s="51">
        <f t="shared" si="1156"/>
        <v>0</v>
      </c>
      <c r="R1032" s="51">
        <f t="shared" si="1156"/>
        <v>0</v>
      </c>
      <c r="S1032" s="229">
        <f t="shared" si="1156"/>
        <v>0</v>
      </c>
      <c r="T1032" s="228">
        <f t="shared" si="1149"/>
        <v>0</v>
      </c>
      <c r="U1032" s="51">
        <f t="shared" si="1149"/>
        <v>0</v>
      </c>
      <c r="V1032" s="51">
        <f t="shared" si="1149"/>
        <v>0</v>
      </c>
      <c r="W1032" s="51">
        <f t="shared" si="1149"/>
        <v>0</v>
      </c>
      <c r="X1032" s="229">
        <f t="shared" si="1149"/>
        <v>0</v>
      </c>
      <c r="Y1032" s="228">
        <f t="shared" si="1150"/>
        <v>0</v>
      </c>
      <c r="Z1032" s="51">
        <f t="shared" si="1150"/>
        <v>0</v>
      </c>
      <c r="AA1032" s="51">
        <f t="shared" si="1150"/>
        <v>0</v>
      </c>
      <c r="AB1032" s="51">
        <f t="shared" si="1150"/>
        <v>0</v>
      </c>
      <c r="AC1032" s="51">
        <f t="shared" si="1150"/>
        <v>0</v>
      </c>
      <c r="AD1032" s="229">
        <f t="shared" si="1150"/>
        <v>0</v>
      </c>
      <c r="AE1032" s="228">
        <f t="shared" ref="AE1032:AI1032" si="1157">AE1014*$AD$43</f>
        <v>0</v>
      </c>
      <c r="AF1032" s="51">
        <f t="shared" si="1157"/>
        <v>0</v>
      </c>
      <c r="AG1032" s="51">
        <f t="shared" si="1157"/>
        <v>0</v>
      </c>
      <c r="AH1032" s="51">
        <f t="shared" si="1157"/>
        <v>0</v>
      </c>
      <c r="AI1032" s="229">
        <f t="shared" si="1157"/>
        <v>0</v>
      </c>
      <c r="AJ1032" s="51">
        <f t="shared" ref="AJ1032:AN1032" si="1158">AJ1014*$AH$43</f>
        <v>0</v>
      </c>
      <c r="AK1032" s="51">
        <f t="shared" si="1158"/>
        <v>0</v>
      </c>
      <c r="AL1032" s="51">
        <f t="shared" si="1158"/>
        <v>0</v>
      </c>
      <c r="AM1032" s="51">
        <f t="shared" si="1158"/>
        <v>0</v>
      </c>
      <c r="AN1032" s="229">
        <f t="shared" si="1158"/>
        <v>0</v>
      </c>
    </row>
    <row r="1033" spans="1:40" outlineLevel="1">
      <c r="A1033" s="521">
        <f>ROW()</f>
        <v>1033</v>
      </c>
      <c r="B1033" s="35"/>
      <c r="C1033" s="758"/>
      <c r="D1033" s="33" t="s">
        <v>81</v>
      </c>
      <c r="J1033" s="228">
        <f t="shared" ref="J1033:S1033" si="1159">J1015*$N$43</f>
        <v>0</v>
      </c>
      <c r="K1033" s="51">
        <f t="shared" si="1159"/>
        <v>0</v>
      </c>
      <c r="L1033" s="51">
        <f t="shared" si="1159"/>
        <v>0</v>
      </c>
      <c r="M1033" s="51">
        <f t="shared" si="1159"/>
        <v>0</v>
      </c>
      <c r="N1033" s="229">
        <f t="shared" si="1159"/>
        <v>0</v>
      </c>
      <c r="O1033" s="228">
        <f t="shared" si="1159"/>
        <v>0</v>
      </c>
      <c r="P1033" s="51">
        <f t="shared" si="1159"/>
        <v>0</v>
      </c>
      <c r="Q1033" s="51">
        <f t="shared" si="1159"/>
        <v>0</v>
      </c>
      <c r="R1033" s="51">
        <f t="shared" si="1159"/>
        <v>0</v>
      </c>
      <c r="S1033" s="229">
        <f t="shared" si="1159"/>
        <v>0</v>
      </c>
      <c r="T1033" s="228">
        <f t="shared" si="1149"/>
        <v>0</v>
      </c>
      <c r="U1033" s="51">
        <f t="shared" si="1149"/>
        <v>0</v>
      </c>
      <c r="V1033" s="51">
        <f t="shared" si="1149"/>
        <v>0</v>
      </c>
      <c r="W1033" s="51">
        <f t="shared" si="1149"/>
        <v>0</v>
      </c>
      <c r="X1033" s="229">
        <f t="shared" si="1149"/>
        <v>0</v>
      </c>
      <c r="Y1033" s="228">
        <f t="shared" si="1150"/>
        <v>0</v>
      </c>
      <c r="Z1033" s="51">
        <f t="shared" si="1150"/>
        <v>0</v>
      </c>
      <c r="AA1033" s="51">
        <f t="shared" si="1150"/>
        <v>0</v>
      </c>
      <c r="AB1033" s="51">
        <f t="shared" si="1150"/>
        <v>0</v>
      </c>
      <c r="AC1033" s="51">
        <f t="shared" si="1150"/>
        <v>0</v>
      </c>
      <c r="AD1033" s="229">
        <f t="shared" si="1150"/>
        <v>0</v>
      </c>
      <c r="AE1033" s="228">
        <f t="shared" ref="AE1033:AI1033" si="1160">AE1015*$AD$43</f>
        <v>0</v>
      </c>
      <c r="AF1033" s="51">
        <f t="shared" si="1160"/>
        <v>0</v>
      </c>
      <c r="AG1033" s="51">
        <f t="shared" si="1160"/>
        <v>0</v>
      </c>
      <c r="AH1033" s="51">
        <f t="shared" si="1160"/>
        <v>0</v>
      </c>
      <c r="AI1033" s="229">
        <f t="shared" si="1160"/>
        <v>0</v>
      </c>
      <c r="AJ1033" s="51">
        <f t="shared" ref="AJ1033:AN1033" si="1161">AJ1015*$AH$43</f>
        <v>0</v>
      </c>
      <c r="AK1033" s="51">
        <f t="shared" si="1161"/>
        <v>0</v>
      </c>
      <c r="AL1033" s="51">
        <f t="shared" si="1161"/>
        <v>0</v>
      </c>
      <c r="AM1033" s="51">
        <f t="shared" si="1161"/>
        <v>0</v>
      </c>
      <c r="AN1033" s="229">
        <f t="shared" si="1161"/>
        <v>0</v>
      </c>
    </row>
    <row r="1034" spans="1:40" outlineLevel="1">
      <c r="A1034" s="521">
        <f>ROW()</f>
        <v>1034</v>
      </c>
      <c r="B1034" s="35"/>
      <c r="C1034" s="758"/>
      <c r="D1034" s="33" t="s">
        <v>28</v>
      </c>
      <c r="J1034" s="228">
        <f t="shared" ref="J1034:S1034" si="1162">J1016*$N$43</f>
        <v>0</v>
      </c>
      <c r="K1034" s="51">
        <f t="shared" si="1162"/>
        <v>0</v>
      </c>
      <c r="L1034" s="51">
        <f t="shared" si="1162"/>
        <v>0</v>
      </c>
      <c r="M1034" s="51">
        <f t="shared" si="1162"/>
        <v>0</v>
      </c>
      <c r="N1034" s="229">
        <f t="shared" si="1162"/>
        <v>0</v>
      </c>
      <c r="O1034" s="228">
        <f t="shared" si="1162"/>
        <v>0</v>
      </c>
      <c r="P1034" s="51">
        <f t="shared" si="1162"/>
        <v>0</v>
      </c>
      <c r="Q1034" s="51">
        <f t="shared" si="1162"/>
        <v>0</v>
      </c>
      <c r="R1034" s="51">
        <f t="shared" si="1162"/>
        <v>0</v>
      </c>
      <c r="S1034" s="229">
        <f t="shared" si="1162"/>
        <v>0</v>
      </c>
      <c r="T1034" s="228">
        <f t="shared" si="1149"/>
        <v>0</v>
      </c>
      <c r="U1034" s="51">
        <f t="shared" si="1149"/>
        <v>0</v>
      </c>
      <c r="V1034" s="51">
        <f t="shared" si="1149"/>
        <v>0</v>
      </c>
      <c r="W1034" s="51">
        <f t="shared" si="1149"/>
        <v>0</v>
      </c>
      <c r="X1034" s="229">
        <f t="shared" si="1149"/>
        <v>0</v>
      </c>
      <c r="Y1034" s="228">
        <f t="shared" si="1150"/>
        <v>0</v>
      </c>
      <c r="Z1034" s="51">
        <f t="shared" si="1150"/>
        <v>0</v>
      </c>
      <c r="AA1034" s="51">
        <f t="shared" si="1150"/>
        <v>0</v>
      </c>
      <c r="AB1034" s="51">
        <f t="shared" si="1150"/>
        <v>0</v>
      </c>
      <c r="AC1034" s="51">
        <f t="shared" si="1150"/>
        <v>0</v>
      </c>
      <c r="AD1034" s="229">
        <f t="shared" si="1150"/>
        <v>0</v>
      </c>
      <c r="AE1034" s="228">
        <f t="shared" ref="AE1034:AI1034" si="1163">AE1016*$AD$43</f>
        <v>0</v>
      </c>
      <c r="AF1034" s="51">
        <f t="shared" si="1163"/>
        <v>0</v>
      </c>
      <c r="AG1034" s="51">
        <f t="shared" si="1163"/>
        <v>0</v>
      </c>
      <c r="AH1034" s="51">
        <f t="shared" si="1163"/>
        <v>0</v>
      </c>
      <c r="AI1034" s="229">
        <f t="shared" si="1163"/>
        <v>0</v>
      </c>
      <c r="AJ1034" s="51">
        <f t="shared" ref="AJ1034:AN1034" si="1164">AJ1016*$AH$43</f>
        <v>0</v>
      </c>
      <c r="AK1034" s="51">
        <f t="shared" si="1164"/>
        <v>0</v>
      </c>
      <c r="AL1034" s="51">
        <f t="shared" si="1164"/>
        <v>0</v>
      </c>
      <c r="AM1034" s="51">
        <f t="shared" si="1164"/>
        <v>0</v>
      </c>
      <c r="AN1034" s="229">
        <f t="shared" si="1164"/>
        <v>0</v>
      </c>
    </row>
    <row r="1035" spans="1:40" outlineLevel="1">
      <c r="A1035" s="521">
        <f>ROW()</f>
        <v>1035</v>
      </c>
      <c r="B1035" s="35"/>
      <c r="C1035" s="758"/>
      <c r="D1035" s="45" t="s">
        <v>443</v>
      </c>
      <c r="E1035" s="45"/>
      <c r="F1035" s="45"/>
      <c r="G1035" s="45"/>
      <c r="H1035" s="45"/>
      <c r="I1035" s="45"/>
      <c r="J1035" s="230">
        <f t="shared" ref="J1035:S1035" si="1165">J1017*$N$43</f>
        <v>0</v>
      </c>
      <c r="K1035" s="52">
        <f t="shared" si="1165"/>
        <v>0</v>
      </c>
      <c r="L1035" s="52">
        <f t="shared" si="1165"/>
        <v>0</v>
      </c>
      <c r="M1035" s="52">
        <f t="shared" si="1165"/>
        <v>0</v>
      </c>
      <c r="N1035" s="231">
        <f t="shared" si="1165"/>
        <v>0</v>
      </c>
      <c r="O1035" s="230">
        <f t="shared" si="1165"/>
        <v>0</v>
      </c>
      <c r="P1035" s="52">
        <f t="shared" si="1165"/>
        <v>0</v>
      </c>
      <c r="Q1035" s="52">
        <f t="shared" si="1165"/>
        <v>0</v>
      </c>
      <c r="R1035" s="52">
        <f t="shared" si="1165"/>
        <v>0</v>
      </c>
      <c r="S1035" s="231">
        <f t="shared" si="1165"/>
        <v>0</v>
      </c>
      <c r="T1035" s="230">
        <f t="shared" si="1149"/>
        <v>0</v>
      </c>
      <c r="U1035" s="52">
        <f t="shared" si="1149"/>
        <v>0</v>
      </c>
      <c r="V1035" s="52">
        <f t="shared" si="1149"/>
        <v>0</v>
      </c>
      <c r="W1035" s="52">
        <f t="shared" si="1149"/>
        <v>0</v>
      </c>
      <c r="X1035" s="231">
        <f t="shared" si="1149"/>
        <v>0</v>
      </c>
      <c r="Y1035" s="230">
        <f t="shared" si="1150"/>
        <v>0</v>
      </c>
      <c r="Z1035" s="52">
        <f t="shared" si="1150"/>
        <v>0</v>
      </c>
      <c r="AA1035" s="52">
        <f t="shared" si="1150"/>
        <v>0</v>
      </c>
      <c r="AB1035" s="52">
        <f t="shared" si="1150"/>
        <v>0</v>
      </c>
      <c r="AC1035" s="52">
        <f t="shared" si="1150"/>
        <v>0</v>
      </c>
      <c r="AD1035" s="231">
        <f t="shared" si="1150"/>
        <v>0</v>
      </c>
      <c r="AE1035" s="230">
        <f t="shared" ref="AE1035:AI1035" si="1166">AE1017*$AD$43</f>
        <v>0</v>
      </c>
      <c r="AF1035" s="52">
        <f t="shared" si="1166"/>
        <v>0</v>
      </c>
      <c r="AG1035" s="52">
        <f t="shared" si="1166"/>
        <v>0</v>
      </c>
      <c r="AH1035" s="52">
        <f t="shared" si="1166"/>
        <v>0</v>
      </c>
      <c r="AI1035" s="231">
        <f t="shared" si="1166"/>
        <v>0</v>
      </c>
      <c r="AJ1035" s="52">
        <f t="shared" ref="AJ1035:AN1035" si="1167">AJ1017*$AH$43</f>
        <v>0</v>
      </c>
      <c r="AK1035" s="52">
        <f t="shared" si="1167"/>
        <v>0</v>
      </c>
      <c r="AL1035" s="52">
        <f t="shared" si="1167"/>
        <v>0</v>
      </c>
      <c r="AM1035" s="52">
        <f t="shared" si="1167"/>
        <v>0</v>
      </c>
      <c r="AN1035" s="231">
        <f t="shared" si="1167"/>
        <v>0</v>
      </c>
    </row>
    <row r="1036" spans="1:40" outlineLevel="1">
      <c r="A1036" s="521">
        <f>ROW()</f>
        <v>1036</v>
      </c>
      <c r="B1036" s="35"/>
      <c r="C1036" s="758"/>
      <c r="D1036" s="33" t="s">
        <v>24</v>
      </c>
      <c r="F1036" s="151"/>
      <c r="G1036" s="151"/>
      <c r="H1036" s="151"/>
      <c r="I1036" s="151"/>
      <c r="J1036" s="251">
        <f t="shared" ref="J1036:AN1036" si="1168">SUM(J1020:J1035)</f>
        <v>0</v>
      </c>
      <c r="K1036" s="58">
        <f t="shared" si="1168"/>
        <v>0</v>
      </c>
      <c r="L1036" s="58">
        <f t="shared" si="1168"/>
        <v>0</v>
      </c>
      <c r="M1036" s="58">
        <f t="shared" si="1168"/>
        <v>0</v>
      </c>
      <c r="N1036" s="247">
        <f t="shared" si="1168"/>
        <v>0</v>
      </c>
      <c r="O1036" s="251">
        <f t="shared" si="1168"/>
        <v>0</v>
      </c>
      <c r="P1036" s="58">
        <f t="shared" si="1168"/>
        <v>0</v>
      </c>
      <c r="Q1036" s="58">
        <f t="shared" si="1168"/>
        <v>0</v>
      </c>
      <c r="R1036" s="58">
        <f t="shared" si="1168"/>
        <v>0</v>
      </c>
      <c r="S1036" s="247">
        <f t="shared" si="1168"/>
        <v>2.5253237938501307</v>
      </c>
      <c r="T1036" s="251">
        <f t="shared" si="1168"/>
        <v>0.99923632274610574</v>
      </c>
      <c r="U1036" s="58">
        <f t="shared" si="1168"/>
        <v>1.9984726454922117</v>
      </c>
      <c r="V1036" s="58">
        <f t="shared" si="1168"/>
        <v>1.9984726454922117</v>
      </c>
      <c r="W1036" s="58">
        <f t="shared" si="1168"/>
        <v>1.9984726454922117</v>
      </c>
      <c r="X1036" s="247">
        <f t="shared" si="1168"/>
        <v>1.673396332040423</v>
      </c>
      <c r="Y1036" s="251">
        <f t="shared" si="1168"/>
        <v>0.68491039829723488</v>
      </c>
      <c r="Z1036" s="58">
        <f t="shared" si="1168"/>
        <v>1.3698207965944698</v>
      </c>
      <c r="AA1036" s="58">
        <f t="shared" si="1168"/>
        <v>1.3698207965944698</v>
      </c>
      <c r="AB1036" s="58">
        <f t="shared" si="1168"/>
        <v>1.3698207965944698</v>
      </c>
      <c r="AC1036" s="58">
        <f t="shared" si="1168"/>
        <v>1.36982079659447</v>
      </c>
      <c r="AD1036" s="247">
        <f t="shared" si="1168"/>
        <v>1.36982079659447</v>
      </c>
      <c r="AE1036" s="251">
        <f t="shared" si="1168"/>
        <v>1.3610418304020149</v>
      </c>
      <c r="AF1036" s="58">
        <f t="shared" si="1168"/>
        <v>1.3610418304020149</v>
      </c>
      <c r="AG1036" s="58">
        <f t="shared" si="1168"/>
        <v>1.3610418304020149</v>
      </c>
      <c r="AH1036" s="58">
        <f t="shared" si="1168"/>
        <v>1.3610418304020149</v>
      </c>
      <c r="AI1036" s="247">
        <f t="shared" si="1168"/>
        <v>1.3610418304020149</v>
      </c>
      <c r="AJ1036" s="58">
        <f t="shared" si="1168"/>
        <v>0</v>
      </c>
      <c r="AK1036" s="58">
        <f t="shared" si="1168"/>
        <v>0</v>
      </c>
      <c r="AL1036" s="58">
        <f t="shared" si="1168"/>
        <v>0</v>
      </c>
      <c r="AM1036" s="58">
        <f t="shared" si="1168"/>
        <v>0</v>
      </c>
      <c r="AN1036" s="247">
        <f t="shared" si="1168"/>
        <v>0</v>
      </c>
    </row>
    <row r="1037" spans="1:40" outlineLevel="1">
      <c r="A1037" s="521">
        <f>ROW()</f>
        <v>1037</v>
      </c>
      <c r="B1037" s="35"/>
      <c r="C1037" s="756" t="s">
        <v>115</v>
      </c>
      <c r="J1037" s="1909" t="s">
        <v>363</v>
      </c>
      <c r="K1037" s="1910"/>
      <c r="L1037" s="1910"/>
      <c r="M1037" s="1910"/>
      <c r="N1037" s="1911"/>
      <c r="O1037" s="1909" t="s">
        <v>99</v>
      </c>
      <c r="P1037" s="1910"/>
      <c r="Q1037" s="1910"/>
      <c r="R1037" s="1910"/>
      <c r="S1037" s="1911"/>
      <c r="T1037" s="1909" t="s">
        <v>351</v>
      </c>
      <c r="U1037" s="1910"/>
      <c r="V1037" s="1910"/>
      <c r="W1037" s="1910"/>
      <c r="X1037" s="1911"/>
      <c r="Y1037" s="1894" t="s">
        <v>352</v>
      </c>
      <c r="Z1037" s="1895"/>
      <c r="AA1037" s="1895"/>
      <c r="AB1037" s="1895"/>
      <c r="AC1037" s="1895"/>
      <c r="AD1037" s="1896"/>
      <c r="AE1037" s="1171"/>
      <c r="AF1037" s="1136"/>
      <c r="AG1037" s="1136" t="s">
        <v>703</v>
      </c>
      <c r="AH1037" s="1136"/>
      <c r="AI1037" s="1161"/>
      <c r="AJ1037" s="1136"/>
      <c r="AK1037" s="1136"/>
      <c r="AL1037" s="1136"/>
      <c r="AM1037" s="1136"/>
      <c r="AN1037" s="1161"/>
    </row>
    <row r="1038" spans="1:40" outlineLevel="1">
      <c r="A1038" s="521">
        <f>ROW()</f>
        <v>1038</v>
      </c>
      <c r="B1038" s="35"/>
      <c r="C1038" s="758"/>
      <c r="D1038" s="33" t="s">
        <v>300</v>
      </c>
      <c r="J1038" s="361"/>
      <c r="K1038" s="373"/>
      <c r="L1038" s="373"/>
      <c r="M1038" s="373"/>
      <c r="N1038" s="356"/>
      <c r="O1038" s="361"/>
      <c r="P1038" s="373"/>
      <c r="Q1038" s="373"/>
      <c r="R1038" s="373"/>
      <c r="S1038" s="356"/>
      <c r="T1038" s="361">
        <v>4.3197777045083201E-2</v>
      </c>
      <c r="U1038" s="373">
        <v>8.6395554090166402E-2</v>
      </c>
      <c r="V1038" s="373">
        <v>8.6395554090166388E-2</v>
      </c>
      <c r="W1038" s="373">
        <v>8.6395554090166388E-2</v>
      </c>
      <c r="X1038" s="356">
        <v>8.6395554090166374E-2</v>
      </c>
      <c r="Y1038" s="361">
        <v>7.4186607094348336E-2</v>
      </c>
      <c r="Z1038" s="373">
        <v>0.14837321418869667</v>
      </c>
      <c r="AA1038" s="373">
        <v>0.14837321418869667</v>
      </c>
      <c r="AB1038" s="373">
        <v>0.14837321418869667</v>
      </c>
      <c r="AC1038" s="373">
        <v>0.14837321418869667</v>
      </c>
      <c r="AD1038" s="356">
        <v>0.14837321418869667</v>
      </c>
      <c r="AE1038" s="361">
        <v>0.16176083888414799</v>
      </c>
      <c r="AF1038" s="373">
        <v>0.16176083888414799</v>
      </c>
      <c r="AG1038" s="373">
        <v>0.16176083888414799</v>
      </c>
      <c r="AH1038" s="373">
        <v>0.16176083888414799</v>
      </c>
      <c r="AI1038" s="356">
        <v>0.16176083888414799</v>
      </c>
      <c r="AJ1038" s="1870"/>
      <c r="AK1038" s="1870"/>
      <c r="AL1038" s="1870"/>
      <c r="AM1038" s="1870"/>
      <c r="AN1038" s="1871"/>
    </row>
    <row r="1039" spans="1:40" outlineLevel="1">
      <c r="A1039" s="521">
        <f>ROW()</f>
        <v>1039</v>
      </c>
      <c r="B1039" s="35"/>
      <c r="C1039" s="758"/>
      <c r="D1039" s="33" t="s">
        <v>301</v>
      </c>
      <c r="J1039" s="361"/>
      <c r="K1039" s="373"/>
      <c r="L1039" s="373"/>
      <c r="M1039" s="373"/>
      <c r="N1039" s="356"/>
      <c r="O1039" s="361"/>
      <c r="P1039" s="373"/>
      <c r="Q1039" s="373"/>
      <c r="R1039" s="373"/>
      <c r="S1039" s="356"/>
      <c r="T1039" s="361">
        <v>0</v>
      </c>
      <c r="U1039" s="373">
        <v>0</v>
      </c>
      <c r="V1039" s="373">
        <v>0</v>
      </c>
      <c r="W1039" s="373">
        <v>0</v>
      </c>
      <c r="X1039" s="356">
        <v>0</v>
      </c>
      <c r="Y1039" s="361">
        <v>0</v>
      </c>
      <c r="Z1039" s="373">
        <v>0</v>
      </c>
      <c r="AA1039" s="373">
        <v>0</v>
      </c>
      <c r="AB1039" s="373">
        <v>0</v>
      </c>
      <c r="AC1039" s="373">
        <v>0</v>
      </c>
      <c r="AD1039" s="356">
        <v>0</v>
      </c>
      <c r="AE1039" s="361">
        <v>0</v>
      </c>
      <c r="AF1039" s="373">
        <v>0</v>
      </c>
      <c r="AG1039" s="373">
        <v>0</v>
      </c>
      <c r="AH1039" s="373">
        <v>0</v>
      </c>
      <c r="AI1039" s="356">
        <v>0</v>
      </c>
      <c r="AJ1039" s="1870"/>
      <c r="AK1039" s="1870"/>
      <c r="AL1039" s="1870"/>
      <c r="AM1039" s="1870"/>
      <c r="AN1039" s="1871"/>
    </row>
    <row r="1040" spans="1:40" outlineLevel="1">
      <c r="A1040" s="521">
        <f>ROW()</f>
        <v>1040</v>
      </c>
      <c r="B1040" s="35"/>
      <c r="C1040" s="758"/>
      <c r="D1040" s="33" t="s">
        <v>29</v>
      </c>
      <c r="J1040" s="361"/>
      <c r="K1040" s="373"/>
      <c r="L1040" s="373"/>
      <c r="M1040" s="373"/>
      <c r="N1040" s="356"/>
      <c r="O1040" s="361"/>
      <c r="P1040" s="373"/>
      <c r="Q1040" s="373"/>
      <c r="R1040" s="373"/>
      <c r="S1040" s="356"/>
      <c r="T1040" s="361">
        <v>0</v>
      </c>
      <c r="U1040" s="373">
        <v>0</v>
      </c>
      <c r="V1040" s="373">
        <v>0</v>
      </c>
      <c r="W1040" s="373">
        <v>0</v>
      </c>
      <c r="X1040" s="356">
        <v>0</v>
      </c>
      <c r="Y1040" s="361">
        <v>0</v>
      </c>
      <c r="Z1040" s="373">
        <v>0</v>
      </c>
      <c r="AA1040" s="373">
        <v>0</v>
      </c>
      <c r="AB1040" s="373">
        <v>0</v>
      </c>
      <c r="AC1040" s="373">
        <v>0</v>
      </c>
      <c r="AD1040" s="356">
        <v>0</v>
      </c>
      <c r="AE1040" s="361">
        <v>0</v>
      </c>
      <c r="AF1040" s="373">
        <v>0</v>
      </c>
      <c r="AG1040" s="373">
        <v>0</v>
      </c>
      <c r="AH1040" s="373">
        <v>0</v>
      </c>
      <c r="AI1040" s="356">
        <v>0</v>
      </c>
      <c r="AJ1040" s="1870"/>
      <c r="AK1040" s="1870"/>
      <c r="AL1040" s="1870"/>
      <c r="AM1040" s="1870"/>
      <c r="AN1040" s="1871"/>
    </row>
    <row r="1041" spans="1:40" outlineLevel="1">
      <c r="A1041" s="521">
        <f>ROW()</f>
        <v>1041</v>
      </c>
      <c r="B1041" s="35"/>
      <c r="C1041" s="758"/>
      <c r="D1041" s="33" t="s">
        <v>30</v>
      </c>
      <c r="J1041" s="361"/>
      <c r="K1041" s="373"/>
      <c r="L1041" s="373"/>
      <c r="M1041" s="373"/>
      <c r="N1041" s="356"/>
      <c r="O1041" s="361"/>
      <c r="P1041" s="373"/>
      <c r="Q1041" s="373"/>
      <c r="R1041" s="373"/>
      <c r="S1041" s="356"/>
      <c r="T1041" s="361">
        <v>7.1858726611633048E-2</v>
      </c>
      <c r="U1041" s="373">
        <v>0.1437174532232661</v>
      </c>
      <c r="V1041" s="373">
        <v>0.1437174532232661</v>
      </c>
      <c r="W1041" s="373">
        <v>0.1437174532232661</v>
      </c>
      <c r="X1041" s="356">
        <v>0.1437174532232661</v>
      </c>
      <c r="Y1041" s="361">
        <v>8.0669356928052854E-2</v>
      </c>
      <c r="Z1041" s="373">
        <v>0.16133871385610571</v>
      </c>
      <c r="AA1041" s="373">
        <v>0.16133871385610571</v>
      </c>
      <c r="AB1041" s="373">
        <v>0.16133871385610571</v>
      </c>
      <c r="AC1041" s="373">
        <v>0.16133871385610571</v>
      </c>
      <c r="AD1041" s="356">
        <v>0.16133871385610571</v>
      </c>
      <c r="AE1041" s="361">
        <v>0.17589620768518399</v>
      </c>
      <c r="AF1041" s="373">
        <v>0.17589620768518399</v>
      </c>
      <c r="AG1041" s="373">
        <v>0.17589620768518399</v>
      </c>
      <c r="AH1041" s="373">
        <v>0.17589620768518399</v>
      </c>
      <c r="AI1041" s="356">
        <v>0.17589620768518399</v>
      </c>
      <c r="AJ1041" s="1870"/>
      <c r="AK1041" s="1870"/>
      <c r="AL1041" s="1870"/>
      <c r="AM1041" s="1870"/>
      <c r="AN1041" s="1871"/>
    </row>
    <row r="1042" spans="1:40" outlineLevel="1">
      <c r="A1042" s="521">
        <f>ROW()</f>
        <v>1042</v>
      </c>
      <c r="B1042" s="35"/>
      <c r="C1042" s="758"/>
      <c r="D1042" s="33" t="s">
        <v>31</v>
      </c>
      <c r="J1042" s="361"/>
      <c r="K1042" s="373"/>
      <c r="L1042" s="373"/>
      <c r="M1042" s="373"/>
      <c r="N1042" s="356"/>
      <c r="O1042" s="361"/>
      <c r="P1042" s="373"/>
      <c r="Q1042" s="373"/>
      <c r="R1042" s="373"/>
      <c r="S1042" s="356"/>
      <c r="T1042" s="361">
        <v>0</v>
      </c>
      <c r="U1042" s="373">
        <v>0</v>
      </c>
      <c r="V1042" s="373">
        <v>0</v>
      </c>
      <c r="W1042" s="373">
        <v>0</v>
      </c>
      <c r="X1042" s="356">
        <v>0</v>
      </c>
      <c r="Y1042" s="361">
        <v>0</v>
      </c>
      <c r="Z1042" s="373">
        <v>0</v>
      </c>
      <c r="AA1042" s="373">
        <v>0</v>
      </c>
      <c r="AB1042" s="373">
        <v>0</v>
      </c>
      <c r="AC1042" s="373">
        <v>0</v>
      </c>
      <c r="AD1042" s="356">
        <v>0</v>
      </c>
      <c r="AE1042" s="361">
        <v>0</v>
      </c>
      <c r="AF1042" s="373">
        <v>0</v>
      </c>
      <c r="AG1042" s="373">
        <v>0</v>
      </c>
      <c r="AH1042" s="373">
        <v>0</v>
      </c>
      <c r="AI1042" s="356">
        <v>0</v>
      </c>
      <c r="AJ1042" s="1870"/>
      <c r="AK1042" s="1870"/>
      <c r="AL1042" s="1870"/>
      <c r="AM1042" s="1870"/>
      <c r="AN1042" s="1871"/>
    </row>
    <row r="1043" spans="1:40" outlineLevel="1">
      <c r="A1043" s="521">
        <f>ROW()</f>
        <v>1043</v>
      </c>
      <c r="B1043" s="35"/>
      <c r="C1043" s="758"/>
      <c r="D1043" s="33" t="s">
        <v>32</v>
      </c>
      <c r="J1043" s="361"/>
      <c r="K1043" s="373"/>
      <c r="L1043" s="373"/>
      <c r="M1043" s="373"/>
      <c r="N1043" s="356"/>
      <c r="O1043" s="361"/>
      <c r="P1043" s="373"/>
      <c r="Q1043" s="373"/>
      <c r="R1043" s="373"/>
      <c r="S1043" s="356"/>
      <c r="T1043" s="361">
        <v>9.0807308978881375E-3</v>
      </c>
      <c r="U1043" s="373">
        <v>1.8161461795776275E-2</v>
      </c>
      <c r="V1043" s="373">
        <v>1.8161461795776275E-2</v>
      </c>
      <c r="W1043" s="373">
        <v>1.8161461795776275E-2</v>
      </c>
      <c r="X1043" s="356">
        <v>1.8161461795776275E-2</v>
      </c>
      <c r="Y1043" s="361">
        <v>1.0194123337703946E-2</v>
      </c>
      <c r="Z1043" s="373">
        <v>2.0388246675407892E-2</v>
      </c>
      <c r="AA1043" s="373">
        <v>2.0388246675407892E-2</v>
      </c>
      <c r="AB1043" s="373">
        <v>2.0388246675407895E-2</v>
      </c>
      <c r="AC1043" s="373">
        <v>2.0388246675407895E-2</v>
      </c>
      <c r="AD1043" s="356">
        <v>2.0388246675407892E-2</v>
      </c>
      <c r="AE1043" s="361">
        <v>2.22278657480359E-2</v>
      </c>
      <c r="AF1043" s="373">
        <v>2.22278657480359E-2</v>
      </c>
      <c r="AG1043" s="373">
        <v>2.22278657480359E-2</v>
      </c>
      <c r="AH1043" s="373">
        <v>2.22278657480359E-2</v>
      </c>
      <c r="AI1043" s="356">
        <v>2.22278657480359E-2</v>
      </c>
      <c r="AJ1043" s="1870"/>
      <c r="AK1043" s="1870"/>
      <c r="AL1043" s="1870"/>
      <c r="AM1043" s="1870"/>
      <c r="AN1043" s="1871"/>
    </row>
    <row r="1044" spans="1:40" outlineLevel="1">
      <c r="A1044" s="521">
        <f>ROW()</f>
        <v>1044</v>
      </c>
      <c r="B1044" s="35"/>
      <c r="C1044" s="758"/>
      <c r="D1044" s="33" t="s">
        <v>33</v>
      </c>
      <c r="J1044" s="361"/>
      <c r="K1044" s="373"/>
      <c r="L1044" s="373"/>
      <c r="M1044" s="373"/>
      <c r="N1044" s="356"/>
      <c r="O1044" s="361"/>
      <c r="P1044" s="373"/>
      <c r="Q1044" s="373"/>
      <c r="R1044" s="373"/>
      <c r="S1044" s="356"/>
      <c r="T1044" s="361">
        <v>2.0718681789598771E-2</v>
      </c>
      <c r="U1044" s="373">
        <v>4.1437363579197542E-2</v>
      </c>
      <c r="V1044" s="373">
        <v>4.1437363579197535E-2</v>
      </c>
      <c r="W1044" s="373">
        <v>4.1437363579197535E-2</v>
      </c>
      <c r="X1044" s="356">
        <v>4.1437363579197535E-2</v>
      </c>
      <c r="Y1044" s="361">
        <v>2.3259008545989449E-2</v>
      </c>
      <c r="Z1044" s="373">
        <v>4.6518017091978899E-2</v>
      </c>
      <c r="AA1044" s="373">
        <v>4.6518017091978899E-2</v>
      </c>
      <c r="AB1044" s="373">
        <v>4.6518017091978892E-2</v>
      </c>
      <c r="AC1044" s="373">
        <v>4.6518017091978892E-2</v>
      </c>
      <c r="AD1044" s="356">
        <v>4.6518017091978899E-2</v>
      </c>
      <c r="AE1044" s="361">
        <v>5.0715309425432099E-2</v>
      </c>
      <c r="AF1044" s="373">
        <v>5.0715309425432099E-2</v>
      </c>
      <c r="AG1044" s="373">
        <v>5.0715309425432099E-2</v>
      </c>
      <c r="AH1044" s="373">
        <v>5.0715309425432099E-2</v>
      </c>
      <c r="AI1044" s="356">
        <v>5.0715309425432099E-2</v>
      </c>
      <c r="AJ1044" s="1870"/>
      <c r="AK1044" s="1870"/>
      <c r="AL1044" s="1870"/>
      <c r="AM1044" s="1870"/>
      <c r="AN1044" s="1871"/>
    </row>
    <row r="1045" spans="1:40" outlineLevel="1">
      <c r="A1045" s="521">
        <f>ROW()</f>
        <v>1045</v>
      </c>
      <c r="B1045" s="35"/>
      <c r="C1045" s="758"/>
      <c r="D1045" s="33" t="s">
        <v>27</v>
      </c>
      <c r="J1045" s="361"/>
      <c r="K1045" s="373"/>
      <c r="L1045" s="373"/>
      <c r="M1045" s="373"/>
      <c r="N1045" s="356"/>
      <c r="O1045" s="361"/>
      <c r="P1045" s="373"/>
      <c r="Q1045" s="373"/>
      <c r="R1045" s="373"/>
      <c r="S1045" s="356"/>
      <c r="T1045" s="361">
        <v>1.8807648509604313E-3</v>
      </c>
      <c r="U1045" s="373">
        <v>3.761529701920863E-3</v>
      </c>
      <c r="V1045" s="373">
        <v>3.761529701920863E-3</v>
      </c>
      <c r="W1045" s="373">
        <v>3.7615297019208626E-3</v>
      </c>
      <c r="X1045" s="356">
        <v>3.7615297019208626E-3</v>
      </c>
      <c r="Y1045" s="361">
        <v>2.1113662628597365E-3</v>
      </c>
      <c r="Z1045" s="373">
        <v>4.222732525719473E-3</v>
      </c>
      <c r="AA1045" s="373">
        <v>4.222732525719473E-3</v>
      </c>
      <c r="AB1045" s="373">
        <v>4.222732525719473E-3</v>
      </c>
      <c r="AC1045" s="373">
        <v>4.222732525719473E-3</v>
      </c>
      <c r="AD1045" s="356">
        <v>4.222732525719473E-3</v>
      </c>
      <c r="AE1045" s="361">
        <v>4.6037471081205299E-3</v>
      </c>
      <c r="AF1045" s="373">
        <v>4.6037471081205299E-3</v>
      </c>
      <c r="AG1045" s="373">
        <v>4.6037471081205299E-3</v>
      </c>
      <c r="AH1045" s="373">
        <v>4.6037471081205299E-3</v>
      </c>
      <c r="AI1045" s="356">
        <v>4.6037471081205299E-3</v>
      </c>
      <c r="AJ1045" s="1870"/>
      <c r="AK1045" s="1870"/>
      <c r="AL1045" s="1870"/>
      <c r="AM1045" s="1870"/>
      <c r="AN1045" s="1871"/>
    </row>
    <row r="1046" spans="1:40" outlineLevel="1">
      <c r="A1046" s="521">
        <f>ROW()</f>
        <v>1046</v>
      </c>
      <c r="B1046" s="35"/>
      <c r="C1046" s="758"/>
      <c r="D1046" s="33" t="s">
        <v>34</v>
      </c>
      <c r="J1046" s="361"/>
      <c r="K1046" s="373"/>
      <c r="L1046" s="373"/>
      <c r="M1046" s="373"/>
      <c r="N1046" s="356"/>
      <c r="O1046" s="361"/>
      <c r="P1046" s="373"/>
      <c r="Q1046" s="373"/>
      <c r="R1046" s="373"/>
      <c r="S1046" s="356"/>
      <c r="T1046" s="361">
        <v>0.38051512314465746</v>
      </c>
      <c r="U1046" s="373">
        <v>0.76103024628931493</v>
      </c>
      <c r="V1046" s="373">
        <v>0.76103024628931482</v>
      </c>
      <c r="W1046" s="373">
        <v>0.76103024628931482</v>
      </c>
      <c r="X1046" s="356">
        <v>0.76103024628931482</v>
      </c>
      <c r="Y1046" s="361">
        <v>0.42717025103126532</v>
      </c>
      <c r="Z1046" s="373">
        <v>0.85434050206253076</v>
      </c>
      <c r="AA1046" s="373">
        <v>0.85434050206253076</v>
      </c>
      <c r="AB1046" s="373">
        <v>0.85434050206253076</v>
      </c>
      <c r="AC1046" s="373">
        <v>0.85434050206253076</v>
      </c>
      <c r="AD1046" s="356">
        <v>0.85434050206253076</v>
      </c>
      <c r="AE1046" s="361">
        <v>0.93142712491610802</v>
      </c>
      <c r="AF1046" s="373">
        <v>0.93142712491610802</v>
      </c>
      <c r="AG1046" s="373">
        <v>0.93142712491610802</v>
      </c>
      <c r="AH1046" s="373">
        <v>0.93142712491610802</v>
      </c>
      <c r="AI1046" s="356">
        <v>0.93142712491610802</v>
      </c>
      <c r="AJ1046" s="1870"/>
      <c r="AK1046" s="1870"/>
      <c r="AL1046" s="1870"/>
      <c r="AM1046" s="1870"/>
      <c r="AN1046" s="1871"/>
    </row>
    <row r="1047" spans="1:40" outlineLevel="1">
      <c r="A1047" s="521">
        <f>ROW()</f>
        <v>1047</v>
      </c>
      <c r="B1047" s="35"/>
      <c r="C1047" s="758"/>
      <c r="D1047" s="33" t="s">
        <v>35</v>
      </c>
      <c r="J1047" s="361"/>
      <c r="K1047" s="373"/>
      <c r="L1047" s="373"/>
      <c r="M1047" s="373"/>
      <c r="N1047" s="356"/>
      <c r="O1047" s="361"/>
      <c r="P1047" s="373"/>
      <c r="Q1047" s="373"/>
      <c r="R1047" s="373"/>
      <c r="S1047" s="356"/>
      <c r="T1047" s="361">
        <v>0</v>
      </c>
      <c r="U1047" s="373">
        <v>0</v>
      </c>
      <c r="V1047" s="373">
        <v>0</v>
      </c>
      <c r="W1047" s="373">
        <v>0</v>
      </c>
      <c r="X1047" s="356">
        <v>0</v>
      </c>
      <c r="Y1047" s="361">
        <v>0</v>
      </c>
      <c r="Z1047" s="373">
        <v>0</v>
      </c>
      <c r="AA1047" s="373">
        <v>0</v>
      </c>
      <c r="AB1047" s="373">
        <v>0</v>
      </c>
      <c r="AC1047" s="373">
        <v>0</v>
      </c>
      <c r="AD1047" s="356">
        <v>0</v>
      </c>
      <c r="AE1047" s="361">
        <v>0</v>
      </c>
      <c r="AF1047" s="373">
        <v>0</v>
      </c>
      <c r="AG1047" s="373">
        <v>0</v>
      </c>
      <c r="AH1047" s="373">
        <v>0</v>
      </c>
      <c r="AI1047" s="356">
        <v>0</v>
      </c>
      <c r="AJ1047" s="1870"/>
      <c r="AK1047" s="1870"/>
      <c r="AL1047" s="1870"/>
      <c r="AM1047" s="1870"/>
      <c r="AN1047" s="1871"/>
    </row>
    <row r="1048" spans="1:40" outlineLevel="1">
      <c r="A1048" s="521">
        <f>ROW()</f>
        <v>1048</v>
      </c>
      <c r="B1048" s="35"/>
      <c r="C1048" s="758"/>
      <c r="D1048" s="33" t="s">
        <v>302</v>
      </c>
      <c r="J1048" s="361"/>
      <c r="K1048" s="373"/>
      <c r="L1048" s="373"/>
      <c r="M1048" s="373"/>
      <c r="N1048" s="356"/>
      <c r="O1048" s="361"/>
      <c r="P1048" s="373"/>
      <c r="Q1048" s="373"/>
      <c r="R1048" s="373"/>
      <c r="S1048" s="356"/>
      <c r="T1048" s="361">
        <v>0</v>
      </c>
      <c r="U1048" s="373">
        <v>0</v>
      </c>
      <c r="V1048" s="373">
        <v>0</v>
      </c>
      <c r="W1048" s="373">
        <v>0</v>
      </c>
      <c r="X1048" s="356">
        <v>0</v>
      </c>
      <c r="Y1048" s="361">
        <v>0</v>
      </c>
      <c r="Z1048" s="373">
        <v>0</v>
      </c>
      <c r="AA1048" s="373">
        <v>0</v>
      </c>
      <c r="AB1048" s="373">
        <v>0</v>
      </c>
      <c r="AC1048" s="373">
        <v>0</v>
      </c>
      <c r="AD1048" s="356">
        <v>0</v>
      </c>
      <c r="AE1048" s="361">
        <v>0</v>
      </c>
      <c r="AF1048" s="373">
        <v>0</v>
      </c>
      <c r="AG1048" s="373">
        <v>0</v>
      </c>
      <c r="AH1048" s="373">
        <v>0</v>
      </c>
      <c r="AI1048" s="356">
        <v>0</v>
      </c>
      <c r="AJ1048" s="1870"/>
      <c r="AK1048" s="1870"/>
      <c r="AL1048" s="1870"/>
      <c r="AM1048" s="1870"/>
      <c r="AN1048" s="1871"/>
    </row>
    <row r="1049" spans="1:40" outlineLevel="1">
      <c r="A1049" s="521">
        <f>ROW()</f>
        <v>1049</v>
      </c>
      <c r="B1049" s="35"/>
      <c r="C1049" s="758"/>
      <c r="D1049" s="33" t="s">
        <v>36</v>
      </c>
      <c r="J1049" s="361"/>
      <c r="K1049" s="373"/>
      <c r="L1049" s="373"/>
      <c r="M1049" s="373"/>
      <c r="N1049" s="356"/>
      <c r="O1049" s="361"/>
      <c r="P1049" s="373"/>
      <c r="Q1049" s="373"/>
      <c r="R1049" s="373"/>
      <c r="S1049" s="356"/>
      <c r="T1049" s="361">
        <v>0.1882975681911119</v>
      </c>
      <c r="U1049" s="373">
        <v>0.37659513638222381</v>
      </c>
      <c r="V1049" s="373">
        <v>0.37659513638222381</v>
      </c>
      <c r="W1049" s="373">
        <v>0.37659513638222386</v>
      </c>
      <c r="X1049" s="356">
        <v>0.37659513638222381</v>
      </c>
      <c r="Y1049" s="361">
        <v>0.21138481647730872</v>
      </c>
      <c r="Z1049" s="373">
        <v>0</v>
      </c>
      <c r="AA1049" s="373">
        <v>0</v>
      </c>
      <c r="AB1049" s="373">
        <v>0</v>
      </c>
      <c r="AC1049" s="373">
        <v>0</v>
      </c>
      <c r="AD1049" s="356">
        <v>0</v>
      </c>
      <c r="AE1049" s="361"/>
      <c r="AF1049" s="373">
        <v>0</v>
      </c>
      <c r="AG1049" s="373">
        <v>0</v>
      </c>
      <c r="AH1049" s="373">
        <v>0</v>
      </c>
      <c r="AI1049" s="356">
        <v>0</v>
      </c>
      <c r="AJ1049" s="1870"/>
      <c r="AK1049" s="1870"/>
      <c r="AL1049" s="1870"/>
      <c r="AM1049" s="1870"/>
      <c r="AN1049" s="1871"/>
    </row>
    <row r="1050" spans="1:40" outlineLevel="1">
      <c r="A1050" s="521">
        <f>ROW()</f>
        <v>1050</v>
      </c>
      <c r="B1050" s="35"/>
      <c r="C1050" s="758"/>
      <c r="D1050" s="33" t="s">
        <v>583</v>
      </c>
      <c r="J1050" s="361"/>
      <c r="K1050" s="373"/>
      <c r="L1050" s="373"/>
      <c r="M1050" s="373"/>
      <c r="N1050" s="356"/>
      <c r="O1050" s="361"/>
      <c r="P1050" s="373"/>
      <c r="Q1050" s="373"/>
      <c r="R1050" s="373"/>
      <c r="S1050" s="356"/>
      <c r="T1050" s="361"/>
      <c r="U1050" s="373"/>
      <c r="V1050" s="373"/>
      <c r="W1050" s="373"/>
      <c r="X1050" s="356"/>
      <c r="Y1050" s="361">
        <v>0</v>
      </c>
      <c r="Z1050" s="373">
        <v>0</v>
      </c>
      <c r="AA1050" s="373">
        <v>0</v>
      </c>
      <c r="AB1050" s="373">
        <v>0</v>
      </c>
      <c r="AC1050" s="373">
        <v>0</v>
      </c>
      <c r="AD1050" s="356">
        <v>0</v>
      </c>
      <c r="AE1050" s="361">
        <v>0</v>
      </c>
      <c r="AF1050" s="373">
        <v>0</v>
      </c>
      <c r="AG1050" s="373">
        <v>0</v>
      </c>
      <c r="AH1050" s="373">
        <v>0</v>
      </c>
      <c r="AI1050" s="356">
        <v>0</v>
      </c>
      <c r="AJ1050" s="1870"/>
      <c r="AK1050" s="1870"/>
      <c r="AL1050" s="1870"/>
      <c r="AM1050" s="1870"/>
      <c r="AN1050" s="1871"/>
    </row>
    <row r="1051" spans="1:40" outlineLevel="1">
      <c r="A1051" s="521">
        <f>ROW()</f>
        <v>1051</v>
      </c>
      <c r="B1051" s="35"/>
      <c r="C1051" s="758"/>
      <c r="D1051" s="33" t="s">
        <v>81</v>
      </c>
      <c r="J1051" s="361"/>
      <c r="K1051" s="373"/>
      <c r="L1051" s="373"/>
      <c r="M1051" s="373"/>
      <c r="N1051" s="356"/>
      <c r="O1051" s="361"/>
      <c r="P1051" s="373"/>
      <c r="Q1051" s="373"/>
      <c r="R1051" s="373"/>
      <c r="S1051" s="356"/>
      <c r="T1051" s="361">
        <v>0</v>
      </c>
      <c r="U1051" s="373">
        <v>0</v>
      </c>
      <c r="V1051" s="373">
        <v>0</v>
      </c>
      <c r="W1051" s="373">
        <v>0</v>
      </c>
      <c r="X1051" s="356">
        <v>0</v>
      </c>
      <c r="Y1051" s="361">
        <v>0</v>
      </c>
      <c r="Z1051" s="373">
        <v>0</v>
      </c>
      <c r="AA1051" s="373">
        <v>0</v>
      </c>
      <c r="AB1051" s="373">
        <v>0</v>
      </c>
      <c r="AC1051" s="373">
        <v>0</v>
      </c>
      <c r="AD1051" s="356">
        <v>0</v>
      </c>
      <c r="AE1051" s="361">
        <v>0</v>
      </c>
      <c r="AF1051" s="373">
        <v>0</v>
      </c>
      <c r="AG1051" s="373">
        <v>0</v>
      </c>
      <c r="AH1051" s="373">
        <v>0</v>
      </c>
      <c r="AI1051" s="356">
        <v>0</v>
      </c>
      <c r="AJ1051" s="1870"/>
      <c r="AK1051" s="1870"/>
      <c r="AL1051" s="1870"/>
      <c r="AM1051" s="1870"/>
      <c r="AN1051" s="1871"/>
    </row>
    <row r="1052" spans="1:40" outlineLevel="1">
      <c r="A1052" s="521">
        <f>ROW()</f>
        <v>1052</v>
      </c>
      <c r="B1052" s="35"/>
      <c r="C1052" s="758"/>
      <c r="D1052" s="33" t="s">
        <v>28</v>
      </c>
      <c r="J1052" s="361"/>
      <c r="K1052" s="373"/>
      <c r="L1052" s="373"/>
      <c r="M1052" s="373"/>
      <c r="N1052" s="356"/>
      <c r="O1052" s="361"/>
      <c r="P1052" s="373"/>
      <c r="Q1052" s="373"/>
      <c r="R1052" s="373"/>
      <c r="S1052" s="356"/>
      <c r="T1052" s="361">
        <v>0</v>
      </c>
      <c r="U1052" s="373">
        <v>0</v>
      </c>
      <c r="V1052" s="373">
        <v>0</v>
      </c>
      <c r="W1052" s="373">
        <v>0</v>
      </c>
      <c r="X1052" s="356">
        <v>0</v>
      </c>
      <c r="Y1052" s="361">
        <v>0</v>
      </c>
      <c r="Z1052" s="373">
        <v>0</v>
      </c>
      <c r="AA1052" s="373">
        <v>0</v>
      </c>
      <c r="AB1052" s="373">
        <v>0</v>
      </c>
      <c r="AC1052" s="373">
        <v>0</v>
      </c>
      <c r="AD1052" s="356">
        <v>0</v>
      </c>
      <c r="AE1052" s="361">
        <v>0</v>
      </c>
      <c r="AF1052" s="373">
        <v>0</v>
      </c>
      <c r="AG1052" s="373">
        <v>0</v>
      </c>
      <c r="AH1052" s="373">
        <v>0</v>
      </c>
      <c r="AI1052" s="356">
        <v>0</v>
      </c>
      <c r="AJ1052" s="1870"/>
      <c r="AK1052" s="1870"/>
      <c r="AL1052" s="1870"/>
      <c r="AM1052" s="1870"/>
      <c r="AN1052" s="1871"/>
    </row>
    <row r="1053" spans="1:40" outlineLevel="1">
      <c r="A1053" s="521">
        <f>ROW()</f>
        <v>1053</v>
      </c>
      <c r="B1053" s="35"/>
      <c r="C1053" s="758"/>
      <c r="D1053" s="45" t="s">
        <v>443</v>
      </c>
      <c r="E1053" s="45"/>
      <c r="F1053" s="45"/>
      <c r="G1053" s="45"/>
      <c r="H1053" s="45"/>
      <c r="I1053" s="45"/>
      <c r="J1053" s="362"/>
      <c r="K1053" s="374"/>
      <c r="L1053" s="374"/>
      <c r="M1053" s="374"/>
      <c r="N1053" s="363"/>
      <c r="O1053" s="362"/>
      <c r="P1053" s="374"/>
      <c r="Q1053" s="374"/>
      <c r="R1053" s="374"/>
      <c r="S1053" s="363"/>
      <c r="T1053" s="362">
        <v>0</v>
      </c>
      <c r="U1053" s="374">
        <v>0</v>
      </c>
      <c r="V1053" s="374">
        <v>0</v>
      </c>
      <c r="W1053" s="374">
        <v>0</v>
      </c>
      <c r="X1053" s="363">
        <v>0</v>
      </c>
      <c r="Y1053" s="362">
        <v>0</v>
      </c>
      <c r="Z1053" s="374">
        <v>0</v>
      </c>
      <c r="AA1053" s="374">
        <v>0</v>
      </c>
      <c r="AB1053" s="374">
        <v>0</v>
      </c>
      <c r="AC1053" s="374">
        <v>0</v>
      </c>
      <c r="AD1053" s="363">
        <v>0</v>
      </c>
      <c r="AE1053" s="362">
        <v>0</v>
      </c>
      <c r="AF1053" s="374">
        <v>0</v>
      </c>
      <c r="AG1053" s="374">
        <v>0</v>
      </c>
      <c r="AH1053" s="374">
        <v>0</v>
      </c>
      <c r="AI1053" s="363">
        <v>0</v>
      </c>
      <c r="AJ1053" s="1872"/>
      <c r="AK1053" s="1872"/>
      <c r="AL1053" s="1872"/>
      <c r="AM1053" s="1872"/>
      <c r="AN1053" s="1873"/>
    </row>
    <row r="1054" spans="1:40" outlineLevel="1">
      <c r="A1054" s="521">
        <f>ROW()</f>
        <v>1054</v>
      </c>
      <c r="B1054" s="35"/>
      <c r="C1054" s="758"/>
      <c r="D1054" s="33" t="s">
        <v>24</v>
      </c>
      <c r="F1054" s="151"/>
      <c r="G1054" s="151"/>
      <c r="H1054" s="151"/>
      <c r="I1054" s="151"/>
      <c r="J1054" s="251">
        <f t="shared" ref="J1054:AN1054" si="1169">SUM(J1038:J1053)</f>
        <v>0</v>
      </c>
      <c r="K1054" s="58">
        <f t="shared" si="1169"/>
        <v>0</v>
      </c>
      <c r="L1054" s="58">
        <f t="shared" si="1169"/>
        <v>0</v>
      </c>
      <c r="M1054" s="58">
        <f t="shared" si="1169"/>
        <v>0</v>
      </c>
      <c r="N1054" s="247">
        <f t="shared" si="1169"/>
        <v>0</v>
      </c>
      <c r="O1054" s="251">
        <f t="shared" si="1169"/>
        <v>0</v>
      </c>
      <c r="P1054" s="58">
        <f t="shared" si="1169"/>
        <v>0</v>
      </c>
      <c r="Q1054" s="58">
        <f t="shared" si="1169"/>
        <v>0</v>
      </c>
      <c r="R1054" s="58">
        <f t="shared" si="1169"/>
        <v>0</v>
      </c>
      <c r="S1054" s="247">
        <f t="shared" si="1169"/>
        <v>0</v>
      </c>
      <c r="T1054" s="251">
        <f t="shared" si="1169"/>
        <v>0.71554937253093287</v>
      </c>
      <c r="U1054" s="58">
        <f t="shared" si="1169"/>
        <v>1.4310987450618657</v>
      </c>
      <c r="V1054" s="58">
        <f t="shared" si="1169"/>
        <v>1.4310987450618657</v>
      </c>
      <c r="W1054" s="58">
        <f t="shared" si="1169"/>
        <v>1.431098745061866</v>
      </c>
      <c r="X1054" s="247">
        <f t="shared" si="1169"/>
        <v>1.4310987450618657</v>
      </c>
      <c r="Y1054" s="251">
        <f t="shared" si="1169"/>
        <v>0.8289755296775283</v>
      </c>
      <c r="Z1054" s="58">
        <f t="shared" si="1169"/>
        <v>1.2351814264004395</v>
      </c>
      <c r="AA1054" s="58">
        <f t="shared" si="1169"/>
        <v>1.2351814264004395</v>
      </c>
      <c r="AB1054" s="58">
        <f t="shared" si="1169"/>
        <v>1.2351814264004395</v>
      </c>
      <c r="AC1054" s="58">
        <f t="shared" si="1169"/>
        <v>1.2351814264004395</v>
      </c>
      <c r="AD1054" s="247">
        <f t="shared" si="1169"/>
        <v>1.2351814264004395</v>
      </c>
      <c r="AE1054" s="251">
        <f t="shared" si="1169"/>
        <v>1.3466310937670285</v>
      </c>
      <c r="AF1054" s="58">
        <f t="shared" si="1169"/>
        <v>1.3466310937670285</v>
      </c>
      <c r="AG1054" s="58">
        <f t="shared" si="1169"/>
        <v>1.3466310937670285</v>
      </c>
      <c r="AH1054" s="58">
        <f t="shared" si="1169"/>
        <v>1.3466310937670285</v>
      </c>
      <c r="AI1054" s="247">
        <f t="shared" si="1169"/>
        <v>1.3466310937670285</v>
      </c>
      <c r="AJ1054" s="58">
        <f t="shared" si="1169"/>
        <v>0</v>
      </c>
      <c r="AK1054" s="58">
        <f t="shared" si="1169"/>
        <v>0</v>
      </c>
      <c r="AL1054" s="58">
        <f t="shared" si="1169"/>
        <v>0</v>
      </c>
      <c r="AM1054" s="58">
        <f t="shared" si="1169"/>
        <v>0</v>
      </c>
      <c r="AN1054" s="247">
        <f t="shared" si="1169"/>
        <v>0</v>
      </c>
    </row>
    <row r="1055" spans="1:40" outlineLevel="1">
      <c r="A1055" s="521">
        <f>ROW()</f>
        <v>1055</v>
      </c>
      <c r="B1055" s="35"/>
      <c r="C1055" s="756" t="s">
        <v>115</v>
      </c>
      <c r="J1055" s="1906" t="str">
        <f>J$731</f>
        <v>Approved 1 (FA1) [m$ 31/12/2023]</v>
      </c>
      <c r="K1055" s="1907"/>
      <c r="L1055" s="1907"/>
      <c r="M1055" s="1907"/>
      <c r="N1055" s="1908"/>
      <c r="O1055" s="1906" t="str">
        <f t="shared" ref="O1055" si="1170">O$731</f>
        <v>Approved 2 [m$ 31/12/2023]</v>
      </c>
      <c r="P1055" s="1907"/>
      <c r="Q1055" s="1907"/>
      <c r="R1055" s="1907"/>
      <c r="S1055" s="1908"/>
      <c r="T1055" s="1906" t="str">
        <f t="shared" ref="T1055" si="1171">T$731</f>
        <v>Approved 3 [m$ 31/12/2023]</v>
      </c>
      <c r="U1055" s="1907"/>
      <c r="V1055" s="1907"/>
      <c r="W1055" s="1907"/>
      <c r="X1055" s="1908"/>
      <c r="Y1055" s="1906" t="str">
        <f>IF(Y$731="","",Y$731)</f>
        <v>Approved 4 [m$ 31/12/2023]</v>
      </c>
      <c r="Z1055" s="1907"/>
      <c r="AA1055" s="1907"/>
      <c r="AB1055" s="1907"/>
      <c r="AC1055" s="1907"/>
      <c r="AD1055" s="1908"/>
      <c r="AE1055" s="1413"/>
      <c r="AF1055" s="1137"/>
      <c r="AG1055" s="1137" t="str">
        <f>IF(AG$731="","",AG$731)</f>
        <v>Approved 5 [m$ 31/12/2023]</v>
      </c>
      <c r="AH1055" s="1137"/>
      <c r="AI1055" s="1160"/>
      <c r="AJ1055" s="1137"/>
      <c r="AK1055" s="1137"/>
      <c r="AL1055" s="1137"/>
      <c r="AM1055" s="1137"/>
      <c r="AN1055" s="1160"/>
    </row>
    <row r="1056" spans="1:40" outlineLevel="1">
      <c r="A1056" s="521">
        <f>ROW()</f>
        <v>1056</v>
      </c>
      <c r="B1056" s="35"/>
      <c r="C1056" s="758"/>
      <c r="D1056" s="33" t="s">
        <v>300</v>
      </c>
      <c r="J1056" s="228">
        <f t="shared" ref="J1056:S1056" si="1172">J1038*$N$43</f>
        <v>0</v>
      </c>
      <c r="K1056" s="51">
        <f t="shared" si="1172"/>
        <v>0</v>
      </c>
      <c r="L1056" s="51">
        <f t="shared" si="1172"/>
        <v>0</v>
      </c>
      <c r="M1056" s="51">
        <f t="shared" si="1172"/>
        <v>0</v>
      </c>
      <c r="N1056" s="229">
        <f t="shared" si="1172"/>
        <v>0</v>
      </c>
      <c r="O1056" s="228">
        <f t="shared" si="1172"/>
        <v>0</v>
      </c>
      <c r="P1056" s="51">
        <f t="shared" si="1172"/>
        <v>0</v>
      </c>
      <c r="Q1056" s="51">
        <f t="shared" si="1172"/>
        <v>0</v>
      </c>
      <c r="R1056" s="51">
        <f t="shared" si="1172"/>
        <v>0</v>
      </c>
      <c r="S1056" s="229">
        <f t="shared" si="1172"/>
        <v>0</v>
      </c>
      <c r="T1056" s="228">
        <f t="shared" ref="T1056:X1065" si="1173">T1038*$S$43</f>
        <v>6.2323615804203987E-2</v>
      </c>
      <c r="U1056" s="51">
        <f t="shared" si="1173"/>
        <v>0.12464723160840797</v>
      </c>
      <c r="V1056" s="51">
        <f t="shared" si="1173"/>
        <v>0.12464723160840795</v>
      </c>
      <c r="W1056" s="51">
        <f t="shared" si="1173"/>
        <v>0.12464723160840795</v>
      </c>
      <c r="X1056" s="229">
        <f t="shared" si="1173"/>
        <v>0.12464723160840793</v>
      </c>
      <c r="Y1056" s="228">
        <f t="shared" ref="Y1056:AD1065" si="1174">Y1038*$X$43</f>
        <v>9.534275000510678E-2</v>
      </c>
      <c r="Z1056" s="51">
        <f t="shared" si="1174"/>
        <v>0.19068550001021356</v>
      </c>
      <c r="AA1056" s="51">
        <f t="shared" si="1174"/>
        <v>0.19068550001021356</v>
      </c>
      <c r="AB1056" s="51">
        <f t="shared" si="1174"/>
        <v>0.19068550001021356</v>
      </c>
      <c r="AC1056" s="51">
        <f t="shared" si="1174"/>
        <v>0.19068550001021356</v>
      </c>
      <c r="AD1056" s="229">
        <f t="shared" si="1174"/>
        <v>0.19068550001021356</v>
      </c>
      <c r="AE1056" s="228">
        <f>AE1038*$AD$43</f>
        <v>0.18946342661043497</v>
      </c>
      <c r="AF1056" s="51">
        <f t="shared" ref="AF1056:AI1056" si="1175">AF1038*$AD$43</f>
        <v>0.18946342661043497</v>
      </c>
      <c r="AG1056" s="51">
        <f t="shared" si="1175"/>
        <v>0.18946342661043497</v>
      </c>
      <c r="AH1056" s="51">
        <f t="shared" si="1175"/>
        <v>0.18946342661043497</v>
      </c>
      <c r="AI1056" s="229">
        <f t="shared" si="1175"/>
        <v>0.18946342661043497</v>
      </c>
      <c r="AJ1056" s="51">
        <f>AJ1038*$AH$43</f>
        <v>0</v>
      </c>
      <c r="AK1056" s="51">
        <f t="shared" ref="AK1056:AN1056" si="1176">AK1038*$AH$43</f>
        <v>0</v>
      </c>
      <c r="AL1056" s="51">
        <f t="shared" si="1176"/>
        <v>0</v>
      </c>
      <c r="AM1056" s="51">
        <f t="shared" si="1176"/>
        <v>0</v>
      </c>
      <c r="AN1056" s="229">
        <f t="shared" si="1176"/>
        <v>0</v>
      </c>
    </row>
    <row r="1057" spans="1:40" outlineLevel="1">
      <c r="A1057" s="521">
        <f>ROW()</f>
        <v>1057</v>
      </c>
      <c r="B1057" s="35"/>
      <c r="C1057" s="758"/>
      <c r="D1057" s="33" t="s">
        <v>301</v>
      </c>
      <c r="J1057" s="228">
        <f t="shared" ref="J1057:S1057" si="1177">J1039*$N$43</f>
        <v>0</v>
      </c>
      <c r="K1057" s="51">
        <f t="shared" si="1177"/>
        <v>0</v>
      </c>
      <c r="L1057" s="51">
        <f t="shared" si="1177"/>
        <v>0</v>
      </c>
      <c r="M1057" s="51">
        <f t="shared" si="1177"/>
        <v>0</v>
      </c>
      <c r="N1057" s="229">
        <f t="shared" si="1177"/>
        <v>0</v>
      </c>
      <c r="O1057" s="228">
        <f t="shared" si="1177"/>
        <v>0</v>
      </c>
      <c r="P1057" s="51">
        <f t="shared" si="1177"/>
        <v>0</v>
      </c>
      <c r="Q1057" s="51">
        <f t="shared" si="1177"/>
        <v>0</v>
      </c>
      <c r="R1057" s="51">
        <f t="shared" si="1177"/>
        <v>0</v>
      </c>
      <c r="S1057" s="229">
        <f t="shared" si="1177"/>
        <v>0</v>
      </c>
      <c r="T1057" s="228">
        <f t="shared" si="1173"/>
        <v>0</v>
      </c>
      <c r="U1057" s="51">
        <f t="shared" si="1173"/>
        <v>0</v>
      </c>
      <c r="V1057" s="51">
        <f t="shared" si="1173"/>
        <v>0</v>
      </c>
      <c r="W1057" s="51">
        <f t="shared" si="1173"/>
        <v>0</v>
      </c>
      <c r="X1057" s="229">
        <f t="shared" si="1173"/>
        <v>0</v>
      </c>
      <c r="Y1057" s="228">
        <f t="shared" si="1174"/>
        <v>0</v>
      </c>
      <c r="Z1057" s="51">
        <f t="shared" si="1174"/>
        <v>0</v>
      </c>
      <c r="AA1057" s="51">
        <f t="shared" si="1174"/>
        <v>0</v>
      </c>
      <c r="AB1057" s="51">
        <f t="shared" si="1174"/>
        <v>0</v>
      </c>
      <c r="AC1057" s="51">
        <f t="shared" si="1174"/>
        <v>0</v>
      </c>
      <c r="AD1057" s="229">
        <f t="shared" si="1174"/>
        <v>0</v>
      </c>
      <c r="AE1057" s="228">
        <f t="shared" ref="AE1057:AI1057" si="1178">AE1039*$AD$43</f>
        <v>0</v>
      </c>
      <c r="AF1057" s="51">
        <f t="shared" si="1178"/>
        <v>0</v>
      </c>
      <c r="AG1057" s="51">
        <f t="shared" si="1178"/>
        <v>0</v>
      </c>
      <c r="AH1057" s="51">
        <f t="shared" si="1178"/>
        <v>0</v>
      </c>
      <c r="AI1057" s="229">
        <f t="shared" si="1178"/>
        <v>0</v>
      </c>
      <c r="AJ1057" s="51">
        <f t="shared" ref="AJ1057:AN1057" si="1179">AJ1039*$AH$43</f>
        <v>0</v>
      </c>
      <c r="AK1057" s="51">
        <f t="shared" si="1179"/>
        <v>0</v>
      </c>
      <c r="AL1057" s="51">
        <f t="shared" si="1179"/>
        <v>0</v>
      </c>
      <c r="AM1057" s="51">
        <f t="shared" si="1179"/>
        <v>0</v>
      </c>
      <c r="AN1057" s="229">
        <f t="shared" si="1179"/>
        <v>0</v>
      </c>
    </row>
    <row r="1058" spans="1:40" outlineLevel="1">
      <c r="A1058" s="521">
        <f>ROW()</f>
        <v>1058</v>
      </c>
      <c r="B1058" s="35"/>
      <c r="C1058" s="758"/>
      <c r="D1058" s="33" t="s">
        <v>29</v>
      </c>
      <c r="J1058" s="228">
        <f t="shared" ref="J1058:S1058" si="1180">J1040*$N$43</f>
        <v>0</v>
      </c>
      <c r="K1058" s="51">
        <f t="shared" si="1180"/>
        <v>0</v>
      </c>
      <c r="L1058" s="51">
        <f t="shared" si="1180"/>
        <v>0</v>
      </c>
      <c r="M1058" s="51">
        <f t="shared" si="1180"/>
        <v>0</v>
      </c>
      <c r="N1058" s="229">
        <f t="shared" si="1180"/>
        <v>0</v>
      </c>
      <c r="O1058" s="228">
        <f t="shared" si="1180"/>
        <v>0</v>
      </c>
      <c r="P1058" s="51">
        <f t="shared" si="1180"/>
        <v>0</v>
      </c>
      <c r="Q1058" s="51">
        <f t="shared" si="1180"/>
        <v>0</v>
      </c>
      <c r="R1058" s="51">
        <f t="shared" si="1180"/>
        <v>0</v>
      </c>
      <c r="S1058" s="229">
        <f t="shared" si="1180"/>
        <v>0</v>
      </c>
      <c r="T1058" s="228">
        <f t="shared" si="1173"/>
        <v>0</v>
      </c>
      <c r="U1058" s="51">
        <f t="shared" si="1173"/>
        <v>0</v>
      </c>
      <c r="V1058" s="51">
        <f t="shared" si="1173"/>
        <v>0</v>
      </c>
      <c r="W1058" s="51">
        <f t="shared" si="1173"/>
        <v>0</v>
      </c>
      <c r="X1058" s="229">
        <f t="shared" si="1173"/>
        <v>0</v>
      </c>
      <c r="Y1058" s="228">
        <f t="shared" si="1174"/>
        <v>0</v>
      </c>
      <c r="Z1058" s="51">
        <f t="shared" si="1174"/>
        <v>0</v>
      </c>
      <c r="AA1058" s="51">
        <f t="shared" si="1174"/>
        <v>0</v>
      </c>
      <c r="AB1058" s="51">
        <f t="shared" si="1174"/>
        <v>0</v>
      </c>
      <c r="AC1058" s="51">
        <f t="shared" si="1174"/>
        <v>0</v>
      </c>
      <c r="AD1058" s="229">
        <f t="shared" si="1174"/>
        <v>0</v>
      </c>
      <c r="AE1058" s="228">
        <f t="shared" ref="AE1058:AI1058" si="1181">AE1040*$AD$43</f>
        <v>0</v>
      </c>
      <c r="AF1058" s="51">
        <f t="shared" si="1181"/>
        <v>0</v>
      </c>
      <c r="AG1058" s="51">
        <f t="shared" si="1181"/>
        <v>0</v>
      </c>
      <c r="AH1058" s="51">
        <f t="shared" si="1181"/>
        <v>0</v>
      </c>
      <c r="AI1058" s="229">
        <f t="shared" si="1181"/>
        <v>0</v>
      </c>
      <c r="AJ1058" s="51">
        <f t="shared" ref="AJ1058:AN1058" si="1182">AJ1040*$AH$43</f>
        <v>0</v>
      </c>
      <c r="AK1058" s="51">
        <f t="shared" si="1182"/>
        <v>0</v>
      </c>
      <c r="AL1058" s="51">
        <f t="shared" si="1182"/>
        <v>0</v>
      </c>
      <c r="AM1058" s="51">
        <f t="shared" si="1182"/>
        <v>0</v>
      </c>
      <c r="AN1058" s="229">
        <f t="shared" si="1182"/>
        <v>0</v>
      </c>
    </row>
    <row r="1059" spans="1:40" outlineLevel="1">
      <c r="A1059" s="521">
        <f>ROW()</f>
        <v>1059</v>
      </c>
      <c r="B1059" s="35"/>
      <c r="C1059" s="758"/>
      <c r="D1059" s="33" t="s">
        <v>30</v>
      </c>
      <c r="J1059" s="228">
        <f t="shared" ref="J1059:S1059" si="1183">J1041*$N$43</f>
        <v>0</v>
      </c>
      <c r="K1059" s="51">
        <f t="shared" si="1183"/>
        <v>0</v>
      </c>
      <c r="L1059" s="51">
        <f t="shared" si="1183"/>
        <v>0</v>
      </c>
      <c r="M1059" s="51">
        <f t="shared" si="1183"/>
        <v>0</v>
      </c>
      <c r="N1059" s="229">
        <f t="shared" si="1183"/>
        <v>0</v>
      </c>
      <c r="O1059" s="228">
        <f t="shared" si="1183"/>
        <v>0</v>
      </c>
      <c r="P1059" s="51">
        <f t="shared" si="1183"/>
        <v>0</v>
      </c>
      <c r="Q1059" s="51">
        <f t="shared" si="1183"/>
        <v>0</v>
      </c>
      <c r="R1059" s="51">
        <f t="shared" si="1183"/>
        <v>0</v>
      </c>
      <c r="S1059" s="229">
        <f t="shared" si="1183"/>
        <v>0</v>
      </c>
      <c r="T1059" s="228">
        <f t="shared" si="1173"/>
        <v>0.10367421603312553</v>
      </c>
      <c r="U1059" s="51">
        <f t="shared" si="1173"/>
        <v>0.20734843206625106</v>
      </c>
      <c r="V1059" s="51">
        <f t="shared" si="1173"/>
        <v>0.20734843206625106</v>
      </c>
      <c r="W1059" s="51">
        <f t="shared" si="1173"/>
        <v>0.20734843206625106</v>
      </c>
      <c r="X1059" s="229">
        <f t="shared" si="1173"/>
        <v>0.20734843206625106</v>
      </c>
      <c r="Y1059" s="228">
        <f t="shared" si="1174"/>
        <v>0.10367421603312552</v>
      </c>
      <c r="Z1059" s="51">
        <f t="shared" si="1174"/>
        <v>0.20734843206625103</v>
      </c>
      <c r="AA1059" s="51">
        <f t="shared" si="1174"/>
        <v>0.20734843206625103</v>
      </c>
      <c r="AB1059" s="51">
        <f t="shared" si="1174"/>
        <v>0.20734843206625103</v>
      </c>
      <c r="AC1059" s="51">
        <f t="shared" si="1174"/>
        <v>0.20734843206625103</v>
      </c>
      <c r="AD1059" s="229">
        <f t="shared" si="1174"/>
        <v>0.20734843206625103</v>
      </c>
      <c r="AE1059" s="228">
        <f t="shared" ref="AE1059:AI1059" si="1184">AE1041*$AD$43</f>
        <v>0.20601956855381706</v>
      </c>
      <c r="AF1059" s="51">
        <f t="shared" si="1184"/>
        <v>0.20601956855381706</v>
      </c>
      <c r="AG1059" s="51">
        <f t="shared" si="1184"/>
        <v>0.20601956855381706</v>
      </c>
      <c r="AH1059" s="51">
        <f t="shared" si="1184"/>
        <v>0.20601956855381706</v>
      </c>
      <c r="AI1059" s="229">
        <f t="shared" si="1184"/>
        <v>0.20601956855381706</v>
      </c>
      <c r="AJ1059" s="51">
        <f t="shared" ref="AJ1059:AN1059" si="1185">AJ1041*$AH$43</f>
        <v>0</v>
      </c>
      <c r="AK1059" s="51">
        <f t="shared" si="1185"/>
        <v>0</v>
      </c>
      <c r="AL1059" s="51">
        <f t="shared" si="1185"/>
        <v>0</v>
      </c>
      <c r="AM1059" s="51">
        <f t="shared" si="1185"/>
        <v>0</v>
      </c>
      <c r="AN1059" s="229">
        <f t="shared" si="1185"/>
        <v>0</v>
      </c>
    </row>
    <row r="1060" spans="1:40" outlineLevel="1">
      <c r="A1060" s="521">
        <f>ROW()</f>
        <v>1060</v>
      </c>
      <c r="B1060" s="35"/>
      <c r="C1060" s="758"/>
      <c r="D1060" s="33" t="s">
        <v>31</v>
      </c>
      <c r="J1060" s="228">
        <f t="shared" ref="J1060:S1060" si="1186">J1042*$N$43</f>
        <v>0</v>
      </c>
      <c r="K1060" s="51">
        <f t="shared" si="1186"/>
        <v>0</v>
      </c>
      <c r="L1060" s="51">
        <f t="shared" si="1186"/>
        <v>0</v>
      </c>
      <c r="M1060" s="51">
        <f t="shared" si="1186"/>
        <v>0</v>
      </c>
      <c r="N1060" s="229">
        <f t="shared" si="1186"/>
        <v>0</v>
      </c>
      <c r="O1060" s="228">
        <f t="shared" si="1186"/>
        <v>0</v>
      </c>
      <c r="P1060" s="51">
        <f t="shared" si="1186"/>
        <v>0</v>
      </c>
      <c r="Q1060" s="51">
        <f t="shared" si="1186"/>
        <v>0</v>
      </c>
      <c r="R1060" s="51">
        <f t="shared" si="1186"/>
        <v>0</v>
      </c>
      <c r="S1060" s="229">
        <f t="shared" si="1186"/>
        <v>0</v>
      </c>
      <c r="T1060" s="228">
        <f t="shared" si="1173"/>
        <v>0</v>
      </c>
      <c r="U1060" s="51">
        <f t="shared" si="1173"/>
        <v>0</v>
      </c>
      <c r="V1060" s="51">
        <f t="shared" si="1173"/>
        <v>0</v>
      </c>
      <c r="W1060" s="51">
        <f t="shared" si="1173"/>
        <v>0</v>
      </c>
      <c r="X1060" s="229">
        <f t="shared" si="1173"/>
        <v>0</v>
      </c>
      <c r="Y1060" s="228">
        <f t="shared" si="1174"/>
        <v>0</v>
      </c>
      <c r="Z1060" s="51">
        <f t="shared" si="1174"/>
        <v>0</v>
      </c>
      <c r="AA1060" s="51">
        <f t="shared" si="1174"/>
        <v>0</v>
      </c>
      <c r="AB1060" s="51">
        <f t="shared" si="1174"/>
        <v>0</v>
      </c>
      <c r="AC1060" s="51">
        <f t="shared" si="1174"/>
        <v>0</v>
      </c>
      <c r="AD1060" s="229">
        <f t="shared" si="1174"/>
        <v>0</v>
      </c>
      <c r="AE1060" s="228">
        <f t="shared" ref="AE1060:AI1060" si="1187">AE1042*$AD$43</f>
        <v>0</v>
      </c>
      <c r="AF1060" s="51">
        <f t="shared" si="1187"/>
        <v>0</v>
      </c>
      <c r="AG1060" s="51">
        <f t="shared" si="1187"/>
        <v>0</v>
      </c>
      <c r="AH1060" s="51">
        <f t="shared" si="1187"/>
        <v>0</v>
      </c>
      <c r="AI1060" s="229">
        <f t="shared" si="1187"/>
        <v>0</v>
      </c>
      <c r="AJ1060" s="51">
        <f t="shared" ref="AJ1060:AN1060" si="1188">AJ1042*$AH$43</f>
        <v>0</v>
      </c>
      <c r="AK1060" s="51">
        <f t="shared" si="1188"/>
        <v>0</v>
      </c>
      <c r="AL1060" s="51">
        <f t="shared" si="1188"/>
        <v>0</v>
      </c>
      <c r="AM1060" s="51">
        <f t="shared" si="1188"/>
        <v>0</v>
      </c>
      <c r="AN1060" s="229">
        <f t="shared" si="1188"/>
        <v>0</v>
      </c>
    </row>
    <row r="1061" spans="1:40" outlineLevel="1">
      <c r="A1061" s="521">
        <f>ROW()</f>
        <v>1061</v>
      </c>
      <c r="B1061" s="35"/>
      <c r="C1061" s="758"/>
      <c r="D1061" s="33" t="s">
        <v>32</v>
      </c>
      <c r="J1061" s="228">
        <f t="shared" ref="J1061:S1061" si="1189">J1043*$N$43</f>
        <v>0</v>
      </c>
      <c r="K1061" s="51">
        <f t="shared" si="1189"/>
        <v>0</v>
      </c>
      <c r="L1061" s="51">
        <f t="shared" si="1189"/>
        <v>0</v>
      </c>
      <c r="M1061" s="51">
        <f t="shared" si="1189"/>
        <v>0</v>
      </c>
      <c r="N1061" s="229">
        <f t="shared" si="1189"/>
        <v>0</v>
      </c>
      <c r="O1061" s="228">
        <f t="shared" si="1189"/>
        <v>0</v>
      </c>
      <c r="P1061" s="51">
        <f t="shared" si="1189"/>
        <v>0</v>
      </c>
      <c r="Q1061" s="51">
        <f t="shared" si="1189"/>
        <v>0</v>
      </c>
      <c r="R1061" s="51">
        <f t="shared" si="1189"/>
        <v>0</v>
      </c>
      <c r="S1061" s="229">
        <f t="shared" si="1189"/>
        <v>0</v>
      </c>
      <c r="T1061" s="228">
        <f t="shared" si="1173"/>
        <v>1.3101229332025562E-2</v>
      </c>
      <c r="U1061" s="51">
        <f t="shared" si="1173"/>
        <v>2.6202458664051125E-2</v>
      </c>
      <c r="V1061" s="51">
        <f t="shared" si="1173"/>
        <v>2.6202458664051125E-2</v>
      </c>
      <c r="W1061" s="51">
        <f t="shared" si="1173"/>
        <v>2.6202458664051125E-2</v>
      </c>
      <c r="X1061" s="229">
        <f t="shared" si="1173"/>
        <v>2.6202458664051125E-2</v>
      </c>
      <c r="Y1061" s="228">
        <f t="shared" si="1174"/>
        <v>1.3101229332025561E-2</v>
      </c>
      <c r="Z1061" s="51">
        <f t="shared" si="1174"/>
        <v>2.6202458664051121E-2</v>
      </c>
      <c r="AA1061" s="51">
        <f t="shared" si="1174"/>
        <v>2.6202458664051121E-2</v>
      </c>
      <c r="AB1061" s="51">
        <f t="shared" si="1174"/>
        <v>2.6202458664051125E-2</v>
      </c>
      <c r="AC1061" s="51">
        <f t="shared" si="1174"/>
        <v>2.6202458664051125E-2</v>
      </c>
      <c r="AD1061" s="229">
        <f t="shared" si="1174"/>
        <v>2.6202458664051121E-2</v>
      </c>
      <c r="AE1061" s="228">
        <f t="shared" ref="AE1061:AI1061" si="1190">AE1043*$AD$43</f>
        <v>2.6034531224678883E-2</v>
      </c>
      <c r="AF1061" s="51">
        <f t="shared" si="1190"/>
        <v>2.6034531224678883E-2</v>
      </c>
      <c r="AG1061" s="51">
        <f t="shared" si="1190"/>
        <v>2.6034531224678883E-2</v>
      </c>
      <c r="AH1061" s="51">
        <f t="shared" si="1190"/>
        <v>2.6034531224678883E-2</v>
      </c>
      <c r="AI1061" s="229">
        <f t="shared" si="1190"/>
        <v>2.6034531224678883E-2</v>
      </c>
      <c r="AJ1061" s="51">
        <f t="shared" ref="AJ1061:AN1061" si="1191">AJ1043*$AH$43</f>
        <v>0</v>
      </c>
      <c r="AK1061" s="51">
        <f t="shared" si="1191"/>
        <v>0</v>
      </c>
      <c r="AL1061" s="51">
        <f t="shared" si="1191"/>
        <v>0</v>
      </c>
      <c r="AM1061" s="51">
        <f t="shared" si="1191"/>
        <v>0</v>
      </c>
      <c r="AN1061" s="229">
        <f t="shared" si="1191"/>
        <v>0</v>
      </c>
    </row>
    <row r="1062" spans="1:40" outlineLevel="1">
      <c r="A1062" s="521">
        <f>ROW()</f>
        <v>1062</v>
      </c>
      <c r="B1062" s="35"/>
      <c r="C1062" s="758"/>
      <c r="D1062" s="33" t="s">
        <v>33</v>
      </c>
      <c r="J1062" s="228">
        <f t="shared" ref="J1062:S1062" si="1192">J1044*$N$43</f>
        <v>0</v>
      </c>
      <c r="K1062" s="51">
        <f t="shared" si="1192"/>
        <v>0</v>
      </c>
      <c r="L1062" s="51">
        <f t="shared" si="1192"/>
        <v>0</v>
      </c>
      <c r="M1062" s="51">
        <f t="shared" si="1192"/>
        <v>0</v>
      </c>
      <c r="N1062" s="229">
        <f t="shared" si="1192"/>
        <v>0</v>
      </c>
      <c r="O1062" s="228">
        <f t="shared" si="1192"/>
        <v>0</v>
      </c>
      <c r="P1062" s="51">
        <f t="shared" si="1192"/>
        <v>0</v>
      </c>
      <c r="Q1062" s="51">
        <f t="shared" si="1192"/>
        <v>0</v>
      </c>
      <c r="R1062" s="51">
        <f t="shared" si="1192"/>
        <v>0</v>
      </c>
      <c r="S1062" s="229">
        <f t="shared" si="1192"/>
        <v>0</v>
      </c>
      <c r="T1062" s="228">
        <f t="shared" si="1173"/>
        <v>2.9891889170058202E-2</v>
      </c>
      <c r="U1062" s="51">
        <f t="shared" si="1173"/>
        <v>5.9783778340116403E-2</v>
      </c>
      <c r="V1062" s="51">
        <f t="shared" si="1173"/>
        <v>5.9783778340116389E-2</v>
      </c>
      <c r="W1062" s="51">
        <f t="shared" si="1173"/>
        <v>5.9783778340116389E-2</v>
      </c>
      <c r="X1062" s="229">
        <f t="shared" si="1173"/>
        <v>5.9783778340116389E-2</v>
      </c>
      <c r="Y1062" s="228">
        <f t="shared" si="1174"/>
        <v>2.9891889170058202E-2</v>
      </c>
      <c r="Z1062" s="51">
        <f t="shared" si="1174"/>
        <v>5.9783778340116403E-2</v>
      </c>
      <c r="AA1062" s="51">
        <f t="shared" si="1174"/>
        <v>5.9783778340116403E-2</v>
      </c>
      <c r="AB1062" s="51">
        <f t="shared" si="1174"/>
        <v>5.9783778340116396E-2</v>
      </c>
      <c r="AC1062" s="51">
        <f t="shared" si="1174"/>
        <v>5.9783778340116396E-2</v>
      </c>
      <c r="AD1062" s="229">
        <f t="shared" si="1174"/>
        <v>5.9783778340116403E-2</v>
      </c>
      <c r="AE1062" s="228">
        <f t="shared" ref="AE1062:AI1062" si="1193">AE1044*$AD$43</f>
        <v>5.9400633500871845E-2</v>
      </c>
      <c r="AF1062" s="51">
        <f t="shared" si="1193"/>
        <v>5.9400633500871845E-2</v>
      </c>
      <c r="AG1062" s="51">
        <f t="shared" si="1193"/>
        <v>5.9400633500871845E-2</v>
      </c>
      <c r="AH1062" s="51">
        <f t="shared" si="1193"/>
        <v>5.9400633500871845E-2</v>
      </c>
      <c r="AI1062" s="229">
        <f t="shared" si="1193"/>
        <v>5.9400633500871845E-2</v>
      </c>
      <c r="AJ1062" s="51">
        <f t="shared" ref="AJ1062:AN1062" si="1194">AJ1044*$AH$43</f>
        <v>0</v>
      </c>
      <c r="AK1062" s="51">
        <f t="shared" si="1194"/>
        <v>0</v>
      </c>
      <c r="AL1062" s="51">
        <f t="shared" si="1194"/>
        <v>0</v>
      </c>
      <c r="AM1062" s="51">
        <f t="shared" si="1194"/>
        <v>0</v>
      </c>
      <c r="AN1062" s="229">
        <f t="shared" si="1194"/>
        <v>0</v>
      </c>
    </row>
    <row r="1063" spans="1:40" outlineLevel="1">
      <c r="A1063" s="521">
        <f>ROW()</f>
        <v>1063</v>
      </c>
      <c r="B1063" s="35"/>
      <c r="C1063" s="758"/>
      <c r="D1063" s="33" t="s">
        <v>27</v>
      </c>
      <c r="J1063" s="228">
        <f t="shared" ref="J1063:S1063" si="1195">J1045*$N$43</f>
        <v>0</v>
      </c>
      <c r="K1063" s="51">
        <f t="shared" si="1195"/>
        <v>0</v>
      </c>
      <c r="L1063" s="51">
        <f t="shared" si="1195"/>
        <v>0</v>
      </c>
      <c r="M1063" s="51">
        <f t="shared" si="1195"/>
        <v>0</v>
      </c>
      <c r="N1063" s="229">
        <f t="shared" si="1195"/>
        <v>0</v>
      </c>
      <c r="O1063" s="228">
        <f t="shared" si="1195"/>
        <v>0</v>
      </c>
      <c r="P1063" s="51">
        <f t="shared" si="1195"/>
        <v>0</v>
      </c>
      <c r="Q1063" s="51">
        <f t="shared" si="1195"/>
        <v>0</v>
      </c>
      <c r="R1063" s="51">
        <f t="shared" si="1195"/>
        <v>0</v>
      </c>
      <c r="S1063" s="229">
        <f t="shared" si="1195"/>
        <v>0</v>
      </c>
      <c r="T1063" s="228">
        <f t="shared" si="1173"/>
        <v>2.7134744889066114E-3</v>
      </c>
      <c r="U1063" s="51">
        <f t="shared" si="1173"/>
        <v>5.4269489778132236E-3</v>
      </c>
      <c r="V1063" s="51">
        <f t="shared" si="1173"/>
        <v>5.4269489778132236E-3</v>
      </c>
      <c r="W1063" s="51">
        <f t="shared" si="1173"/>
        <v>5.4269489778132228E-3</v>
      </c>
      <c r="X1063" s="229">
        <f t="shared" si="1173"/>
        <v>5.4269489778132228E-3</v>
      </c>
      <c r="Y1063" s="228">
        <f t="shared" si="1174"/>
        <v>2.7134744889066109E-3</v>
      </c>
      <c r="Z1063" s="51">
        <f t="shared" si="1174"/>
        <v>5.4269489778132219E-3</v>
      </c>
      <c r="AA1063" s="51">
        <f t="shared" si="1174"/>
        <v>5.4269489778132219E-3</v>
      </c>
      <c r="AB1063" s="51">
        <f t="shared" si="1174"/>
        <v>5.4269489778132219E-3</v>
      </c>
      <c r="AC1063" s="51">
        <f t="shared" si="1174"/>
        <v>5.4269489778132219E-3</v>
      </c>
      <c r="AD1063" s="229">
        <f t="shared" si="1174"/>
        <v>5.4269489778132219E-3</v>
      </c>
      <c r="AE1063" s="228">
        <f t="shared" ref="AE1063:AI1063" si="1196">AE1045*$AD$43</f>
        <v>5.3921685147607932E-3</v>
      </c>
      <c r="AF1063" s="51">
        <f t="shared" si="1196"/>
        <v>5.3921685147607932E-3</v>
      </c>
      <c r="AG1063" s="51">
        <f t="shared" si="1196"/>
        <v>5.3921685147607932E-3</v>
      </c>
      <c r="AH1063" s="51">
        <f t="shared" si="1196"/>
        <v>5.3921685147607932E-3</v>
      </c>
      <c r="AI1063" s="229">
        <f t="shared" si="1196"/>
        <v>5.3921685147607932E-3</v>
      </c>
      <c r="AJ1063" s="51">
        <f t="shared" ref="AJ1063:AN1063" si="1197">AJ1045*$AH$43</f>
        <v>0</v>
      </c>
      <c r="AK1063" s="51">
        <f t="shared" si="1197"/>
        <v>0</v>
      </c>
      <c r="AL1063" s="51">
        <f t="shared" si="1197"/>
        <v>0</v>
      </c>
      <c r="AM1063" s="51">
        <f t="shared" si="1197"/>
        <v>0</v>
      </c>
      <c r="AN1063" s="229">
        <f t="shared" si="1197"/>
        <v>0</v>
      </c>
    </row>
    <row r="1064" spans="1:40" outlineLevel="1">
      <c r="A1064" s="521">
        <f>ROW()</f>
        <v>1064</v>
      </c>
      <c r="B1064" s="35"/>
      <c r="C1064" s="758"/>
      <c r="D1064" s="33" t="s">
        <v>34</v>
      </c>
      <c r="J1064" s="228">
        <f t="shared" ref="J1064:S1064" si="1198">J1046*$N$43</f>
        <v>0</v>
      </c>
      <c r="K1064" s="51">
        <f t="shared" si="1198"/>
        <v>0</v>
      </c>
      <c r="L1064" s="51">
        <f t="shared" si="1198"/>
        <v>0</v>
      </c>
      <c r="M1064" s="51">
        <f t="shared" si="1198"/>
        <v>0</v>
      </c>
      <c r="N1064" s="229">
        <f t="shared" si="1198"/>
        <v>0</v>
      </c>
      <c r="O1064" s="228">
        <f t="shared" si="1198"/>
        <v>0</v>
      </c>
      <c r="P1064" s="51">
        <f t="shared" si="1198"/>
        <v>0</v>
      </c>
      <c r="Q1064" s="51">
        <f t="shared" si="1198"/>
        <v>0</v>
      </c>
      <c r="R1064" s="51">
        <f t="shared" si="1198"/>
        <v>0</v>
      </c>
      <c r="S1064" s="229">
        <f t="shared" si="1198"/>
        <v>0</v>
      </c>
      <c r="T1064" s="228">
        <f t="shared" si="1173"/>
        <v>0.54898839627342044</v>
      </c>
      <c r="U1064" s="51">
        <f t="shared" si="1173"/>
        <v>1.0979767925468409</v>
      </c>
      <c r="V1064" s="51">
        <f t="shared" si="1173"/>
        <v>1.0979767925468407</v>
      </c>
      <c r="W1064" s="51">
        <f t="shared" si="1173"/>
        <v>1.0979767925468407</v>
      </c>
      <c r="X1064" s="229">
        <f t="shared" si="1173"/>
        <v>1.0979767925468407</v>
      </c>
      <c r="Y1064" s="228">
        <f t="shared" si="1174"/>
        <v>0.54898839627342022</v>
      </c>
      <c r="Z1064" s="51">
        <f t="shared" si="1174"/>
        <v>1.0979767925468407</v>
      </c>
      <c r="AA1064" s="51">
        <f t="shared" si="1174"/>
        <v>1.0979767925468407</v>
      </c>
      <c r="AB1064" s="51">
        <f t="shared" si="1174"/>
        <v>1.0979767925468407</v>
      </c>
      <c r="AC1064" s="51">
        <f t="shared" si="1174"/>
        <v>1.0979767925468407</v>
      </c>
      <c r="AD1064" s="229">
        <f t="shared" si="1174"/>
        <v>1.0979767925468407</v>
      </c>
      <c r="AE1064" s="228">
        <f t="shared" ref="AE1064:AI1064" si="1199">AE1046*$AD$43</f>
        <v>1.0909400318509666</v>
      </c>
      <c r="AF1064" s="51">
        <f t="shared" si="1199"/>
        <v>1.0909400318509666</v>
      </c>
      <c r="AG1064" s="51">
        <f t="shared" si="1199"/>
        <v>1.0909400318509666</v>
      </c>
      <c r="AH1064" s="51">
        <f t="shared" si="1199"/>
        <v>1.0909400318509666</v>
      </c>
      <c r="AI1064" s="229">
        <f t="shared" si="1199"/>
        <v>1.0909400318509666</v>
      </c>
      <c r="AJ1064" s="51">
        <f t="shared" ref="AJ1064:AN1064" si="1200">AJ1046*$AH$43</f>
        <v>0</v>
      </c>
      <c r="AK1064" s="51">
        <f t="shared" si="1200"/>
        <v>0</v>
      </c>
      <c r="AL1064" s="51">
        <f t="shared" si="1200"/>
        <v>0</v>
      </c>
      <c r="AM1064" s="51">
        <f t="shared" si="1200"/>
        <v>0</v>
      </c>
      <c r="AN1064" s="229">
        <f t="shared" si="1200"/>
        <v>0</v>
      </c>
    </row>
    <row r="1065" spans="1:40" outlineLevel="1">
      <c r="A1065" s="521">
        <f>ROW()</f>
        <v>1065</v>
      </c>
      <c r="B1065" s="35"/>
      <c r="C1065" s="758"/>
      <c r="D1065" s="33" t="s">
        <v>35</v>
      </c>
      <c r="J1065" s="228">
        <f t="shared" ref="J1065:S1065" si="1201">J1047*$N$43</f>
        <v>0</v>
      </c>
      <c r="K1065" s="51">
        <f t="shared" si="1201"/>
        <v>0</v>
      </c>
      <c r="L1065" s="51">
        <f t="shared" si="1201"/>
        <v>0</v>
      </c>
      <c r="M1065" s="51">
        <f t="shared" si="1201"/>
        <v>0</v>
      </c>
      <c r="N1065" s="229">
        <f t="shared" si="1201"/>
        <v>0</v>
      </c>
      <c r="O1065" s="228">
        <f t="shared" si="1201"/>
        <v>0</v>
      </c>
      <c r="P1065" s="51">
        <f t="shared" si="1201"/>
        <v>0</v>
      </c>
      <c r="Q1065" s="51">
        <f t="shared" si="1201"/>
        <v>0</v>
      </c>
      <c r="R1065" s="51">
        <f t="shared" si="1201"/>
        <v>0</v>
      </c>
      <c r="S1065" s="229">
        <f t="shared" si="1201"/>
        <v>0</v>
      </c>
      <c r="T1065" s="228">
        <f t="shared" si="1173"/>
        <v>0</v>
      </c>
      <c r="U1065" s="51">
        <f t="shared" si="1173"/>
        <v>0</v>
      </c>
      <c r="V1065" s="51">
        <f t="shared" si="1173"/>
        <v>0</v>
      </c>
      <c r="W1065" s="51">
        <f t="shared" si="1173"/>
        <v>0</v>
      </c>
      <c r="X1065" s="229">
        <f t="shared" si="1173"/>
        <v>0</v>
      </c>
      <c r="Y1065" s="228">
        <f t="shared" si="1174"/>
        <v>0</v>
      </c>
      <c r="Z1065" s="51">
        <f t="shared" si="1174"/>
        <v>0</v>
      </c>
      <c r="AA1065" s="51">
        <f t="shared" si="1174"/>
        <v>0</v>
      </c>
      <c r="AB1065" s="51">
        <f t="shared" si="1174"/>
        <v>0</v>
      </c>
      <c r="AC1065" s="51">
        <f t="shared" si="1174"/>
        <v>0</v>
      </c>
      <c r="AD1065" s="229">
        <f t="shared" si="1174"/>
        <v>0</v>
      </c>
      <c r="AE1065" s="228">
        <f t="shared" ref="AE1065:AI1065" si="1202">AE1047*$AD$43</f>
        <v>0</v>
      </c>
      <c r="AF1065" s="51">
        <f t="shared" si="1202"/>
        <v>0</v>
      </c>
      <c r="AG1065" s="51">
        <f t="shared" si="1202"/>
        <v>0</v>
      </c>
      <c r="AH1065" s="51">
        <f t="shared" si="1202"/>
        <v>0</v>
      </c>
      <c r="AI1065" s="229">
        <f t="shared" si="1202"/>
        <v>0</v>
      </c>
      <c r="AJ1065" s="51">
        <f t="shared" ref="AJ1065:AN1065" si="1203">AJ1047*$AH$43</f>
        <v>0</v>
      </c>
      <c r="AK1065" s="51">
        <f t="shared" si="1203"/>
        <v>0</v>
      </c>
      <c r="AL1065" s="51">
        <f t="shared" si="1203"/>
        <v>0</v>
      </c>
      <c r="AM1065" s="51">
        <f t="shared" si="1203"/>
        <v>0</v>
      </c>
      <c r="AN1065" s="229">
        <f t="shared" si="1203"/>
        <v>0</v>
      </c>
    </row>
    <row r="1066" spans="1:40" outlineLevel="1">
      <c r="A1066" s="521">
        <f>ROW()</f>
        <v>1066</v>
      </c>
      <c r="B1066" s="35"/>
      <c r="C1066" s="758"/>
      <c r="D1066" s="33" t="s">
        <v>302</v>
      </c>
      <c r="J1066" s="228">
        <f t="shared" ref="J1066:S1066" si="1204">J1048*$N$43</f>
        <v>0</v>
      </c>
      <c r="K1066" s="51">
        <f t="shared" si="1204"/>
        <v>0</v>
      </c>
      <c r="L1066" s="51">
        <f t="shared" si="1204"/>
        <v>0</v>
      </c>
      <c r="M1066" s="51">
        <f t="shared" si="1204"/>
        <v>0</v>
      </c>
      <c r="N1066" s="229">
        <f t="shared" si="1204"/>
        <v>0</v>
      </c>
      <c r="O1066" s="228">
        <f t="shared" si="1204"/>
        <v>0</v>
      </c>
      <c r="P1066" s="51">
        <f t="shared" si="1204"/>
        <v>0</v>
      </c>
      <c r="Q1066" s="51">
        <f t="shared" si="1204"/>
        <v>0</v>
      </c>
      <c r="R1066" s="51">
        <f t="shared" si="1204"/>
        <v>0</v>
      </c>
      <c r="S1066" s="229">
        <f t="shared" si="1204"/>
        <v>0</v>
      </c>
      <c r="T1066" s="228">
        <f t="shared" ref="T1066:X1071" si="1205">T1048*$S$43</f>
        <v>0</v>
      </c>
      <c r="U1066" s="51">
        <f t="shared" si="1205"/>
        <v>0</v>
      </c>
      <c r="V1066" s="51">
        <f t="shared" si="1205"/>
        <v>0</v>
      </c>
      <c r="W1066" s="51">
        <f t="shared" si="1205"/>
        <v>0</v>
      </c>
      <c r="X1066" s="229">
        <f t="shared" si="1205"/>
        <v>0</v>
      </c>
      <c r="Y1066" s="228">
        <f t="shared" ref="Y1066:AD1071" si="1206">Y1048*$X$43</f>
        <v>0</v>
      </c>
      <c r="Z1066" s="51">
        <f t="shared" si="1206"/>
        <v>0</v>
      </c>
      <c r="AA1066" s="51">
        <f t="shared" si="1206"/>
        <v>0</v>
      </c>
      <c r="AB1066" s="51">
        <f t="shared" si="1206"/>
        <v>0</v>
      </c>
      <c r="AC1066" s="51">
        <f t="shared" si="1206"/>
        <v>0</v>
      </c>
      <c r="AD1066" s="229">
        <f t="shared" si="1206"/>
        <v>0</v>
      </c>
      <c r="AE1066" s="228">
        <f t="shared" ref="AE1066:AI1066" si="1207">AE1048*$AD$43</f>
        <v>0</v>
      </c>
      <c r="AF1066" s="51">
        <f t="shared" si="1207"/>
        <v>0</v>
      </c>
      <c r="AG1066" s="51">
        <f t="shared" si="1207"/>
        <v>0</v>
      </c>
      <c r="AH1066" s="51">
        <f t="shared" si="1207"/>
        <v>0</v>
      </c>
      <c r="AI1066" s="229">
        <f t="shared" si="1207"/>
        <v>0</v>
      </c>
      <c r="AJ1066" s="51">
        <f t="shared" ref="AJ1066:AN1066" si="1208">AJ1048*$AH$43</f>
        <v>0</v>
      </c>
      <c r="AK1066" s="51">
        <f t="shared" si="1208"/>
        <v>0</v>
      </c>
      <c r="AL1066" s="51">
        <f t="shared" si="1208"/>
        <v>0</v>
      </c>
      <c r="AM1066" s="51">
        <f t="shared" si="1208"/>
        <v>0</v>
      </c>
      <c r="AN1066" s="229">
        <f t="shared" si="1208"/>
        <v>0</v>
      </c>
    </row>
    <row r="1067" spans="1:40" outlineLevel="1">
      <c r="A1067" s="521">
        <f>ROW()</f>
        <v>1067</v>
      </c>
      <c r="B1067" s="35"/>
      <c r="C1067" s="758"/>
      <c r="D1067" s="33" t="s">
        <v>36</v>
      </c>
      <c r="J1067" s="228">
        <f t="shared" ref="J1067:S1067" si="1209">J1049*$N$43</f>
        <v>0</v>
      </c>
      <c r="K1067" s="51">
        <f t="shared" si="1209"/>
        <v>0</v>
      </c>
      <c r="L1067" s="51">
        <f t="shared" si="1209"/>
        <v>0</v>
      </c>
      <c r="M1067" s="51">
        <f t="shared" si="1209"/>
        <v>0</v>
      </c>
      <c r="N1067" s="229">
        <f t="shared" si="1209"/>
        <v>0</v>
      </c>
      <c r="O1067" s="228">
        <f t="shared" si="1209"/>
        <v>0</v>
      </c>
      <c r="P1067" s="51">
        <f t="shared" si="1209"/>
        <v>0</v>
      </c>
      <c r="Q1067" s="51">
        <f t="shared" si="1209"/>
        <v>0</v>
      </c>
      <c r="R1067" s="51">
        <f t="shared" si="1209"/>
        <v>0</v>
      </c>
      <c r="S1067" s="229">
        <f t="shared" si="1209"/>
        <v>0</v>
      </c>
      <c r="T1067" s="228">
        <f t="shared" si="1205"/>
        <v>0.27166641664364272</v>
      </c>
      <c r="U1067" s="51">
        <f t="shared" si="1205"/>
        <v>0.54333283328728543</v>
      </c>
      <c r="V1067" s="51">
        <f t="shared" si="1205"/>
        <v>0.54333283328728543</v>
      </c>
      <c r="W1067" s="51">
        <f t="shared" si="1205"/>
        <v>0.54333283328728554</v>
      </c>
      <c r="X1067" s="229">
        <f t="shared" si="1205"/>
        <v>0.54333283328728543</v>
      </c>
      <c r="Y1067" s="228">
        <f t="shared" si="1206"/>
        <v>0.27166641664364227</v>
      </c>
      <c r="Z1067" s="51">
        <f t="shared" si="1206"/>
        <v>0</v>
      </c>
      <c r="AA1067" s="51">
        <f t="shared" si="1206"/>
        <v>0</v>
      </c>
      <c r="AB1067" s="51">
        <f t="shared" si="1206"/>
        <v>0</v>
      </c>
      <c r="AC1067" s="51">
        <f t="shared" si="1206"/>
        <v>0</v>
      </c>
      <c r="AD1067" s="229">
        <f t="shared" si="1206"/>
        <v>0</v>
      </c>
      <c r="AE1067" s="228">
        <f t="shared" ref="AE1067:AI1067" si="1210">AE1049*$AD$43</f>
        <v>0</v>
      </c>
      <c r="AF1067" s="51">
        <f t="shared" si="1210"/>
        <v>0</v>
      </c>
      <c r="AG1067" s="51">
        <f t="shared" si="1210"/>
        <v>0</v>
      </c>
      <c r="AH1067" s="51">
        <f t="shared" si="1210"/>
        <v>0</v>
      </c>
      <c r="AI1067" s="229">
        <f t="shared" si="1210"/>
        <v>0</v>
      </c>
      <c r="AJ1067" s="51">
        <f t="shared" ref="AJ1067:AN1067" si="1211">AJ1049*$AH$43</f>
        <v>0</v>
      </c>
      <c r="AK1067" s="51">
        <f t="shared" si="1211"/>
        <v>0</v>
      </c>
      <c r="AL1067" s="51">
        <f t="shared" si="1211"/>
        <v>0</v>
      </c>
      <c r="AM1067" s="51">
        <f t="shared" si="1211"/>
        <v>0</v>
      </c>
      <c r="AN1067" s="229">
        <f t="shared" si="1211"/>
        <v>0</v>
      </c>
    </row>
    <row r="1068" spans="1:40" outlineLevel="1">
      <c r="A1068" s="521">
        <f>ROW()</f>
        <v>1068</v>
      </c>
      <c r="B1068" s="35"/>
      <c r="C1068" s="758"/>
      <c r="D1068" s="33" t="s">
        <v>583</v>
      </c>
      <c r="J1068" s="228">
        <f t="shared" ref="J1068:S1068" si="1212">J1050*$N$43</f>
        <v>0</v>
      </c>
      <c r="K1068" s="51">
        <f t="shared" si="1212"/>
        <v>0</v>
      </c>
      <c r="L1068" s="51">
        <f t="shared" si="1212"/>
        <v>0</v>
      </c>
      <c r="M1068" s="51">
        <f t="shared" si="1212"/>
        <v>0</v>
      </c>
      <c r="N1068" s="229">
        <f t="shared" si="1212"/>
        <v>0</v>
      </c>
      <c r="O1068" s="228">
        <f t="shared" si="1212"/>
        <v>0</v>
      </c>
      <c r="P1068" s="51">
        <f t="shared" si="1212"/>
        <v>0</v>
      </c>
      <c r="Q1068" s="51">
        <f t="shared" si="1212"/>
        <v>0</v>
      </c>
      <c r="R1068" s="51">
        <f t="shared" si="1212"/>
        <v>0</v>
      </c>
      <c r="S1068" s="229">
        <f t="shared" si="1212"/>
        <v>0</v>
      </c>
      <c r="T1068" s="228">
        <f t="shared" si="1205"/>
        <v>0</v>
      </c>
      <c r="U1068" s="51">
        <f t="shared" si="1205"/>
        <v>0</v>
      </c>
      <c r="V1068" s="51">
        <f t="shared" si="1205"/>
        <v>0</v>
      </c>
      <c r="W1068" s="51">
        <f t="shared" si="1205"/>
        <v>0</v>
      </c>
      <c r="X1068" s="229">
        <f t="shared" si="1205"/>
        <v>0</v>
      </c>
      <c r="Y1068" s="228">
        <f t="shared" si="1206"/>
        <v>0</v>
      </c>
      <c r="Z1068" s="51">
        <f t="shared" si="1206"/>
        <v>0</v>
      </c>
      <c r="AA1068" s="51">
        <f t="shared" si="1206"/>
        <v>0</v>
      </c>
      <c r="AB1068" s="51">
        <f t="shared" si="1206"/>
        <v>0</v>
      </c>
      <c r="AC1068" s="51">
        <f t="shared" si="1206"/>
        <v>0</v>
      </c>
      <c r="AD1068" s="229">
        <f t="shared" si="1206"/>
        <v>0</v>
      </c>
      <c r="AE1068" s="228">
        <f t="shared" ref="AE1068:AI1068" si="1213">AE1050*$AD$43</f>
        <v>0</v>
      </c>
      <c r="AF1068" s="51">
        <f t="shared" si="1213"/>
        <v>0</v>
      </c>
      <c r="AG1068" s="51">
        <f t="shared" si="1213"/>
        <v>0</v>
      </c>
      <c r="AH1068" s="51">
        <f t="shared" si="1213"/>
        <v>0</v>
      </c>
      <c r="AI1068" s="229">
        <f t="shared" si="1213"/>
        <v>0</v>
      </c>
      <c r="AJ1068" s="51">
        <f t="shared" ref="AJ1068:AN1068" si="1214">AJ1050*$AH$43</f>
        <v>0</v>
      </c>
      <c r="AK1068" s="51">
        <f t="shared" si="1214"/>
        <v>0</v>
      </c>
      <c r="AL1068" s="51">
        <f t="shared" si="1214"/>
        <v>0</v>
      </c>
      <c r="AM1068" s="51">
        <f t="shared" si="1214"/>
        <v>0</v>
      </c>
      <c r="AN1068" s="229">
        <f t="shared" si="1214"/>
        <v>0</v>
      </c>
    </row>
    <row r="1069" spans="1:40" outlineLevel="1">
      <c r="A1069" s="521">
        <f>ROW()</f>
        <v>1069</v>
      </c>
      <c r="B1069" s="35"/>
      <c r="C1069" s="758"/>
      <c r="D1069" s="33" t="s">
        <v>81</v>
      </c>
      <c r="J1069" s="228">
        <f t="shared" ref="J1069:S1069" si="1215">J1051*$N$43</f>
        <v>0</v>
      </c>
      <c r="K1069" s="51">
        <f t="shared" si="1215"/>
        <v>0</v>
      </c>
      <c r="L1069" s="51">
        <f t="shared" si="1215"/>
        <v>0</v>
      </c>
      <c r="M1069" s="51">
        <f t="shared" si="1215"/>
        <v>0</v>
      </c>
      <c r="N1069" s="229">
        <f t="shared" si="1215"/>
        <v>0</v>
      </c>
      <c r="O1069" s="228">
        <f t="shared" si="1215"/>
        <v>0</v>
      </c>
      <c r="P1069" s="51">
        <f t="shared" si="1215"/>
        <v>0</v>
      </c>
      <c r="Q1069" s="51">
        <f t="shared" si="1215"/>
        <v>0</v>
      </c>
      <c r="R1069" s="51">
        <f t="shared" si="1215"/>
        <v>0</v>
      </c>
      <c r="S1069" s="229">
        <f t="shared" si="1215"/>
        <v>0</v>
      </c>
      <c r="T1069" s="228">
        <f t="shared" si="1205"/>
        <v>0</v>
      </c>
      <c r="U1069" s="51">
        <f t="shared" si="1205"/>
        <v>0</v>
      </c>
      <c r="V1069" s="51">
        <f t="shared" si="1205"/>
        <v>0</v>
      </c>
      <c r="W1069" s="51">
        <f t="shared" si="1205"/>
        <v>0</v>
      </c>
      <c r="X1069" s="229">
        <f t="shared" si="1205"/>
        <v>0</v>
      </c>
      <c r="Y1069" s="228">
        <f t="shared" si="1206"/>
        <v>0</v>
      </c>
      <c r="Z1069" s="51">
        <f t="shared" si="1206"/>
        <v>0</v>
      </c>
      <c r="AA1069" s="51">
        <f t="shared" si="1206"/>
        <v>0</v>
      </c>
      <c r="AB1069" s="51">
        <f t="shared" si="1206"/>
        <v>0</v>
      </c>
      <c r="AC1069" s="51">
        <f t="shared" si="1206"/>
        <v>0</v>
      </c>
      <c r="AD1069" s="229">
        <f t="shared" si="1206"/>
        <v>0</v>
      </c>
      <c r="AE1069" s="228">
        <f t="shared" ref="AE1069:AI1069" si="1216">AE1051*$AD$43</f>
        <v>0</v>
      </c>
      <c r="AF1069" s="51">
        <f t="shared" si="1216"/>
        <v>0</v>
      </c>
      <c r="AG1069" s="51">
        <f t="shared" si="1216"/>
        <v>0</v>
      </c>
      <c r="AH1069" s="51">
        <f t="shared" si="1216"/>
        <v>0</v>
      </c>
      <c r="AI1069" s="229">
        <f t="shared" si="1216"/>
        <v>0</v>
      </c>
      <c r="AJ1069" s="51">
        <f t="shared" ref="AJ1069:AN1069" si="1217">AJ1051*$AH$43</f>
        <v>0</v>
      </c>
      <c r="AK1069" s="51">
        <f t="shared" si="1217"/>
        <v>0</v>
      </c>
      <c r="AL1069" s="51">
        <f t="shared" si="1217"/>
        <v>0</v>
      </c>
      <c r="AM1069" s="51">
        <f t="shared" si="1217"/>
        <v>0</v>
      </c>
      <c r="AN1069" s="229">
        <f t="shared" si="1217"/>
        <v>0</v>
      </c>
    </row>
    <row r="1070" spans="1:40" outlineLevel="1">
      <c r="A1070" s="521">
        <f>ROW()</f>
        <v>1070</v>
      </c>
      <c r="B1070" s="35"/>
      <c r="C1070" s="758"/>
      <c r="D1070" s="33" t="s">
        <v>28</v>
      </c>
      <c r="J1070" s="228">
        <f t="shared" ref="J1070:S1070" si="1218">J1052*$N$43</f>
        <v>0</v>
      </c>
      <c r="K1070" s="51">
        <f t="shared" si="1218"/>
        <v>0</v>
      </c>
      <c r="L1070" s="51">
        <f t="shared" si="1218"/>
        <v>0</v>
      </c>
      <c r="M1070" s="51">
        <f t="shared" si="1218"/>
        <v>0</v>
      </c>
      <c r="N1070" s="229">
        <f t="shared" si="1218"/>
        <v>0</v>
      </c>
      <c r="O1070" s="228">
        <f t="shared" si="1218"/>
        <v>0</v>
      </c>
      <c r="P1070" s="51">
        <f t="shared" si="1218"/>
        <v>0</v>
      </c>
      <c r="Q1070" s="51">
        <f t="shared" si="1218"/>
        <v>0</v>
      </c>
      <c r="R1070" s="51">
        <f t="shared" si="1218"/>
        <v>0</v>
      </c>
      <c r="S1070" s="229">
        <f t="shared" si="1218"/>
        <v>0</v>
      </c>
      <c r="T1070" s="228">
        <f t="shared" si="1205"/>
        <v>0</v>
      </c>
      <c r="U1070" s="51">
        <f t="shared" si="1205"/>
        <v>0</v>
      </c>
      <c r="V1070" s="51">
        <f t="shared" si="1205"/>
        <v>0</v>
      </c>
      <c r="W1070" s="51">
        <f t="shared" si="1205"/>
        <v>0</v>
      </c>
      <c r="X1070" s="229">
        <f t="shared" si="1205"/>
        <v>0</v>
      </c>
      <c r="Y1070" s="228">
        <f t="shared" si="1206"/>
        <v>0</v>
      </c>
      <c r="Z1070" s="51">
        <f t="shared" si="1206"/>
        <v>0</v>
      </c>
      <c r="AA1070" s="51">
        <f t="shared" si="1206"/>
        <v>0</v>
      </c>
      <c r="AB1070" s="51">
        <f t="shared" si="1206"/>
        <v>0</v>
      </c>
      <c r="AC1070" s="51">
        <f t="shared" si="1206"/>
        <v>0</v>
      </c>
      <c r="AD1070" s="229">
        <f t="shared" si="1206"/>
        <v>0</v>
      </c>
      <c r="AE1070" s="228">
        <f t="shared" ref="AE1070:AI1070" si="1219">AE1052*$AD$43</f>
        <v>0</v>
      </c>
      <c r="AF1070" s="51">
        <f t="shared" si="1219"/>
        <v>0</v>
      </c>
      <c r="AG1070" s="51">
        <f t="shared" si="1219"/>
        <v>0</v>
      </c>
      <c r="AH1070" s="51">
        <f t="shared" si="1219"/>
        <v>0</v>
      </c>
      <c r="AI1070" s="229">
        <f t="shared" si="1219"/>
        <v>0</v>
      </c>
      <c r="AJ1070" s="51">
        <f t="shared" ref="AJ1070:AN1070" si="1220">AJ1052*$AH$43</f>
        <v>0</v>
      </c>
      <c r="AK1070" s="51">
        <f t="shared" si="1220"/>
        <v>0</v>
      </c>
      <c r="AL1070" s="51">
        <f t="shared" si="1220"/>
        <v>0</v>
      </c>
      <c r="AM1070" s="51">
        <f t="shared" si="1220"/>
        <v>0</v>
      </c>
      <c r="AN1070" s="229">
        <f t="shared" si="1220"/>
        <v>0</v>
      </c>
    </row>
    <row r="1071" spans="1:40" outlineLevel="1">
      <c r="A1071" s="521">
        <f>ROW()</f>
        <v>1071</v>
      </c>
      <c r="B1071" s="35"/>
      <c r="C1071" s="758"/>
      <c r="D1071" s="45" t="s">
        <v>443</v>
      </c>
      <c r="E1071" s="45"/>
      <c r="F1071" s="45"/>
      <c r="G1071" s="45"/>
      <c r="H1071" s="45"/>
      <c r="I1071" s="45"/>
      <c r="J1071" s="230">
        <f t="shared" ref="J1071:S1071" si="1221">J1053*$N$43</f>
        <v>0</v>
      </c>
      <c r="K1071" s="52">
        <f t="shared" si="1221"/>
        <v>0</v>
      </c>
      <c r="L1071" s="52">
        <f t="shared" si="1221"/>
        <v>0</v>
      </c>
      <c r="M1071" s="52">
        <f t="shared" si="1221"/>
        <v>0</v>
      </c>
      <c r="N1071" s="231">
        <f t="shared" si="1221"/>
        <v>0</v>
      </c>
      <c r="O1071" s="230">
        <f t="shared" si="1221"/>
        <v>0</v>
      </c>
      <c r="P1071" s="52">
        <f t="shared" si="1221"/>
        <v>0</v>
      </c>
      <c r="Q1071" s="52">
        <f t="shared" si="1221"/>
        <v>0</v>
      </c>
      <c r="R1071" s="52">
        <f t="shared" si="1221"/>
        <v>0</v>
      </c>
      <c r="S1071" s="231">
        <f t="shared" si="1221"/>
        <v>0</v>
      </c>
      <c r="T1071" s="230">
        <f t="shared" si="1205"/>
        <v>0</v>
      </c>
      <c r="U1071" s="52">
        <f t="shared" si="1205"/>
        <v>0</v>
      </c>
      <c r="V1071" s="52">
        <f t="shared" si="1205"/>
        <v>0</v>
      </c>
      <c r="W1071" s="52">
        <f t="shared" si="1205"/>
        <v>0</v>
      </c>
      <c r="X1071" s="231">
        <f t="shared" si="1205"/>
        <v>0</v>
      </c>
      <c r="Y1071" s="230">
        <f t="shared" si="1206"/>
        <v>0</v>
      </c>
      <c r="Z1071" s="52">
        <f t="shared" si="1206"/>
        <v>0</v>
      </c>
      <c r="AA1071" s="52">
        <f t="shared" si="1206"/>
        <v>0</v>
      </c>
      <c r="AB1071" s="52">
        <f t="shared" si="1206"/>
        <v>0</v>
      </c>
      <c r="AC1071" s="52">
        <f t="shared" si="1206"/>
        <v>0</v>
      </c>
      <c r="AD1071" s="231">
        <f t="shared" si="1206"/>
        <v>0</v>
      </c>
      <c r="AE1071" s="230">
        <f t="shared" ref="AE1071:AI1071" si="1222">AE1053*$AD$43</f>
        <v>0</v>
      </c>
      <c r="AF1071" s="52">
        <f t="shared" si="1222"/>
        <v>0</v>
      </c>
      <c r="AG1071" s="52">
        <f t="shared" si="1222"/>
        <v>0</v>
      </c>
      <c r="AH1071" s="52">
        <f t="shared" si="1222"/>
        <v>0</v>
      </c>
      <c r="AI1071" s="231">
        <f t="shared" si="1222"/>
        <v>0</v>
      </c>
      <c r="AJ1071" s="52">
        <f t="shared" ref="AJ1071:AN1071" si="1223">AJ1053*$AH$43</f>
        <v>0</v>
      </c>
      <c r="AK1071" s="52">
        <f t="shared" si="1223"/>
        <v>0</v>
      </c>
      <c r="AL1071" s="52">
        <f t="shared" si="1223"/>
        <v>0</v>
      </c>
      <c r="AM1071" s="52">
        <f t="shared" si="1223"/>
        <v>0</v>
      </c>
      <c r="AN1071" s="231">
        <f t="shared" si="1223"/>
        <v>0</v>
      </c>
    </row>
    <row r="1072" spans="1:40" outlineLevel="1">
      <c r="A1072" s="521">
        <f>ROW()</f>
        <v>1072</v>
      </c>
      <c r="B1072" s="35"/>
      <c r="C1072" s="758"/>
      <c r="D1072" s="33" t="s">
        <v>24</v>
      </c>
      <c r="F1072" s="151"/>
      <c r="G1072" s="151"/>
      <c r="H1072" s="151"/>
      <c r="I1072" s="151"/>
      <c r="J1072" s="251">
        <f t="shared" ref="J1072:AN1072" si="1224">SUM(J1056:J1071)</f>
        <v>0</v>
      </c>
      <c r="K1072" s="58">
        <f t="shared" si="1224"/>
        <v>0</v>
      </c>
      <c r="L1072" s="58">
        <f t="shared" si="1224"/>
        <v>0</v>
      </c>
      <c r="M1072" s="58">
        <f t="shared" si="1224"/>
        <v>0</v>
      </c>
      <c r="N1072" s="247">
        <f t="shared" si="1224"/>
        <v>0</v>
      </c>
      <c r="O1072" s="251">
        <f t="shared" si="1224"/>
        <v>0</v>
      </c>
      <c r="P1072" s="58">
        <f t="shared" si="1224"/>
        <v>0</v>
      </c>
      <c r="Q1072" s="58">
        <f t="shared" si="1224"/>
        <v>0</v>
      </c>
      <c r="R1072" s="58">
        <f t="shared" si="1224"/>
        <v>0</v>
      </c>
      <c r="S1072" s="247">
        <f t="shared" si="1224"/>
        <v>0</v>
      </c>
      <c r="T1072" s="251">
        <f t="shared" si="1224"/>
        <v>1.032359237745383</v>
      </c>
      <c r="U1072" s="58">
        <f t="shared" si="1224"/>
        <v>2.0647184754907659</v>
      </c>
      <c r="V1072" s="58">
        <f t="shared" si="1224"/>
        <v>2.0647184754907659</v>
      </c>
      <c r="W1072" s="58">
        <f t="shared" si="1224"/>
        <v>2.0647184754907659</v>
      </c>
      <c r="X1072" s="247">
        <f t="shared" si="1224"/>
        <v>2.0647184754907659</v>
      </c>
      <c r="Y1072" s="251">
        <f t="shared" si="1224"/>
        <v>1.065378371946285</v>
      </c>
      <c r="Z1072" s="58">
        <f t="shared" si="1224"/>
        <v>1.5874239106052861</v>
      </c>
      <c r="AA1072" s="58">
        <f t="shared" si="1224"/>
        <v>1.5874239106052861</v>
      </c>
      <c r="AB1072" s="58">
        <f t="shared" si="1224"/>
        <v>1.5874239106052861</v>
      </c>
      <c r="AC1072" s="58">
        <f t="shared" si="1224"/>
        <v>1.5874239106052861</v>
      </c>
      <c r="AD1072" s="247">
        <f t="shared" si="1224"/>
        <v>1.5874239106052861</v>
      </c>
      <c r="AE1072" s="251">
        <f t="shared" si="1224"/>
        <v>1.5772503602555301</v>
      </c>
      <c r="AF1072" s="58">
        <f t="shared" si="1224"/>
        <v>1.5772503602555301</v>
      </c>
      <c r="AG1072" s="58">
        <f t="shared" si="1224"/>
        <v>1.5772503602555301</v>
      </c>
      <c r="AH1072" s="58">
        <f t="shared" si="1224"/>
        <v>1.5772503602555301</v>
      </c>
      <c r="AI1072" s="247">
        <f t="shared" si="1224"/>
        <v>1.5772503602555301</v>
      </c>
      <c r="AJ1072" s="58">
        <f t="shared" si="1224"/>
        <v>0</v>
      </c>
      <c r="AK1072" s="58">
        <f t="shared" si="1224"/>
        <v>0</v>
      </c>
      <c r="AL1072" s="58">
        <f t="shared" si="1224"/>
        <v>0</v>
      </c>
      <c r="AM1072" s="58">
        <f t="shared" si="1224"/>
        <v>0</v>
      </c>
      <c r="AN1072" s="247">
        <f t="shared" si="1224"/>
        <v>0</v>
      </c>
    </row>
    <row r="1073" spans="1:40" outlineLevel="1">
      <c r="A1073" s="521">
        <f>ROW()</f>
        <v>1073</v>
      </c>
      <c r="B1073" s="35"/>
      <c r="C1073" s="756" t="s">
        <v>274</v>
      </c>
      <c r="J1073" s="1909"/>
      <c r="K1073" s="1910"/>
      <c r="L1073" s="1910"/>
      <c r="M1073" s="1910"/>
      <c r="N1073" s="1911"/>
      <c r="O1073" s="1909"/>
      <c r="P1073" s="1910"/>
      <c r="Q1073" s="1910"/>
      <c r="R1073" s="1910"/>
      <c r="S1073" s="1911"/>
      <c r="T1073" s="1909" t="s">
        <v>351</v>
      </c>
      <c r="U1073" s="1910"/>
      <c r="V1073" s="1910"/>
      <c r="W1073" s="1910"/>
      <c r="X1073" s="1911"/>
      <c r="Y1073" s="1894" t="s">
        <v>352</v>
      </c>
      <c r="Z1073" s="1895"/>
      <c r="AA1073" s="1895"/>
      <c r="AB1073" s="1895"/>
      <c r="AC1073" s="1895"/>
      <c r="AD1073" s="1896"/>
      <c r="AE1073" s="1171"/>
      <c r="AF1073" s="1136"/>
      <c r="AG1073" s="1136" t="s">
        <v>703</v>
      </c>
      <c r="AH1073" s="1136"/>
      <c r="AI1073" s="1161"/>
      <c r="AJ1073" s="1136"/>
      <c r="AK1073" s="1136"/>
      <c r="AL1073" s="1136"/>
      <c r="AM1073" s="1136"/>
      <c r="AN1073" s="1161"/>
    </row>
    <row r="1074" spans="1:40" outlineLevel="1">
      <c r="A1074" s="521">
        <f>ROW()</f>
        <v>1074</v>
      </c>
      <c r="B1074" s="35"/>
      <c r="C1074" s="758"/>
      <c r="D1074" s="33" t="s">
        <v>300</v>
      </c>
      <c r="J1074" s="429"/>
      <c r="K1074" s="430"/>
      <c r="L1074" s="430"/>
      <c r="M1074" s="430"/>
      <c r="N1074" s="431"/>
      <c r="O1074" s="429"/>
      <c r="P1074" s="430"/>
      <c r="Q1074" s="430"/>
      <c r="R1074" s="430"/>
      <c r="S1074" s="431"/>
      <c r="T1074" s="361"/>
      <c r="U1074" s="373">
        <v>7.9808893376702716E-2</v>
      </c>
      <c r="V1074" s="373">
        <v>7.9808893376702716E-2</v>
      </c>
      <c r="W1074" s="373">
        <v>7.980889337670273E-2</v>
      </c>
      <c r="X1074" s="356">
        <v>7.980889337670273E-2</v>
      </c>
      <c r="Y1074" s="361">
        <v>5.5864612709445739E-2</v>
      </c>
      <c r="Z1074" s="373">
        <v>0.11172922541889148</v>
      </c>
      <c r="AA1074" s="373">
        <v>0.11172922541889148</v>
      </c>
      <c r="AB1074" s="373">
        <v>0.11172922541889149</v>
      </c>
      <c r="AC1074" s="373">
        <v>0.11172922541889149</v>
      </c>
      <c r="AD1074" s="356">
        <v>0.11172922541889149</v>
      </c>
      <c r="AE1074" s="361">
        <v>0.121810485339023</v>
      </c>
      <c r="AF1074" s="373">
        <v>0.121810485339023</v>
      </c>
      <c r="AG1074" s="373">
        <v>0.121810485339023</v>
      </c>
      <c r="AH1074" s="373">
        <v>0.121810485339023</v>
      </c>
      <c r="AI1074" s="356">
        <v>0.121810485339023</v>
      </c>
      <c r="AJ1074" s="1870"/>
      <c r="AK1074" s="1870"/>
      <c r="AL1074" s="1870"/>
      <c r="AM1074" s="1870"/>
      <c r="AN1074" s="1871"/>
    </row>
    <row r="1075" spans="1:40" outlineLevel="1">
      <c r="A1075" s="521">
        <f>ROW()</f>
        <v>1075</v>
      </c>
      <c r="B1075" s="35"/>
      <c r="C1075" s="758"/>
      <c r="D1075" s="33" t="s">
        <v>301</v>
      </c>
      <c r="J1075" s="429"/>
      <c r="K1075" s="430"/>
      <c r="L1075" s="430"/>
      <c r="M1075" s="430"/>
      <c r="N1075" s="431"/>
      <c r="O1075" s="429"/>
      <c r="P1075" s="430"/>
      <c r="Q1075" s="430"/>
      <c r="R1075" s="430"/>
      <c r="S1075" s="431"/>
      <c r="T1075" s="361"/>
      <c r="U1075" s="373">
        <v>0</v>
      </c>
      <c r="V1075" s="373">
        <v>0</v>
      </c>
      <c r="W1075" s="373">
        <v>0</v>
      </c>
      <c r="X1075" s="356">
        <v>0</v>
      </c>
      <c r="Y1075" s="361">
        <v>0</v>
      </c>
      <c r="Z1075" s="373">
        <v>0</v>
      </c>
      <c r="AA1075" s="373">
        <v>0</v>
      </c>
      <c r="AB1075" s="373">
        <v>0</v>
      </c>
      <c r="AC1075" s="373">
        <v>0</v>
      </c>
      <c r="AD1075" s="356">
        <v>0</v>
      </c>
      <c r="AE1075" s="361">
        <v>0</v>
      </c>
      <c r="AF1075" s="373">
        <v>0</v>
      </c>
      <c r="AG1075" s="373">
        <v>0</v>
      </c>
      <c r="AH1075" s="373">
        <v>0</v>
      </c>
      <c r="AI1075" s="356">
        <v>0</v>
      </c>
      <c r="AJ1075" s="1870"/>
      <c r="AK1075" s="1870"/>
      <c r="AL1075" s="1870"/>
      <c r="AM1075" s="1870"/>
      <c r="AN1075" s="1871"/>
    </row>
    <row r="1076" spans="1:40" outlineLevel="1">
      <c r="A1076" s="521">
        <f>ROW()</f>
        <v>1076</v>
      </c>
      <c r="B1076" s="35"/>
      <c r="C1076" s="758"/>
      <c r="D1076" s="33" t="s">
        <v>29</v>
      </c>
      <c r="J1076" s="429"/>
      <c r="K1076" s="430"/>
      <c r="L1076" s="430"/>
      <c r="M1076" s="430"/>
      <c r="N1076" s="431"/>
      <c r="O1076" s="429"/>
      <c r="P1076" s="430"/>
      <c r="Q1076" s="430"/>
      <c r="R1076" s="430"/>
      <c r="S1076" s="431"/>
      <c r="T1076" s="361"/>
      <c r="U1076" s="373">
        <v>0</v>
      </c>
      <c r="V1076" s="373">
        <v>0</v>
      </c>
      <c r="W1076" s="373">
        <v>0</v>
      </c>
      <c r="X1076" s="356">
        <v>0</v>
      </c>
      <c r="Y1076" s="361">
        <v>0</v>
      </c>
      <c r="Z1076" s="373">
        <v>0</v>
      </c>
      <c r="AA1076" s="373">
        <v>0</v>
      </c>
      <c r="AB1076" s="373">
        <v>0</v>
      </c>
      <c r="AC1076" s="373">
        <v>0</v>
      </c>
      <c r="AD1076" s="356">
        <v>0</v>
      </c>
      <c r="AE1076" s="361">
        <v>0</v>
      </c>
      <c r="AF1076" s="373">
        <v>0</v>
      </c>
      <c r="AG1076" s="373">
        <v>0</v>
      </c>
      <c r="AH1076" s="373">
        <v>0</v>
      </c>
      <c r="AI1076" s="356">
        <v>0</v>
      </c>
      <c r="AJ1076" s="1870"/>
      <c r="AK1076" s="1870"/>
      <c r="AL1076" s="1870"/>
      <c r="AM1076" s="1870"/>
      <c r="AN1076" s="1871"/>
    </row>
    <row r="1077" spans="1:40" outlineLevel="1">
      <c r="A1077" s="521">
        <f>ROW()</f>
        <v>1077</v>
      </c>
      <c r="B1077" s="35"/>
      <c r="C1077" s="758"/>
      <c r="D1077" s="33" t="s">
        <v>30</v>
      </c>
      <c r="J1077" s="429"/>
      <c r="K1077" s="430"/>
      <c r="L1077" s="430"/>
      <c r="M1077" s="430"/>
      <c r="N1077" s="431"/>
      <c r="O1077" s="429"/>
      <c r="P1077" s="430"/>
      <c r="Q1077" s="430"/>
      <c r="R1077" s="430"/>
      <c r="S1077" s="431"/>
      <c r="T1077" s="361"/>
      <c r="U1077" s="373">
        <v>9.0434583859780926E-2</v>
      </c>
      <c r="V1077" s="373">
        <v>9.0434583859780926E-2</v>
      </c>
      <c r="W1077" s="373">
        <v>9.0434583859780926E-2</v>
      </c>
      <c r="X1077" s="356">
        <v>9.0434583859780926E-2</v>
      </c>
      <c r="Y1077" s="361">
        <v>4.2405468888892871E-2</v>
      </c>
      <c r="Z1077" s="373">
        <v>8.4810937777785755E-2</v>
      </c>
      <c r="AA1077" s="373">
        <v>8.4810937777785741E-2</v>
      </c>
      <c r="AB1077" s="373">
        <v>8.4810937777785741E-2</v>
      </c>
      <c r="AC1077" s="373">
        <v>8.4810937777785728E-2</v>
      </c>
      <c r="AD1077" s="356">
        <v>8.4810937777785728E-2</v>
      </c>
      <c r="AE1077" s="361">
        <v>9.2463377008456499E-2</v>
      </c>
      <c r="AF1077" s="373">
        <v>9.2463377008456499E-2</v>
      </c>
      <c r="AG1077" s="373">
        <v>9.2463377008456499E-2</v>
      </c>
      <c r="AH1077" s="373">
        <v>9.2463377008456499E-2</v>
      </c>
      <c r="AI1077" s="356">
        <v>9.2463377008456499E-2</v>
      </c>
      <c r="AJ1077" s="1870"/>
      <c r="AK1077" s="1870"/>
      <c r="AL1077" s="1870"/>
      <c r="AM1077" s="1870"/>
      <c r="AN1077" s="1871"/>
    </row>
    <row r="1078" spans="1:40" outlineLevel="1">
      <c r="A1078" s="521">
        <f>ROW()</f>
        <v>1078</v>
      </c>
      <c r="B1078" s="35"/>
      <c r="C1078" s="758"/>
      <c r="D1078" s="33" t="s">
        <v>31</v>
      </c>
      <c r="J1078" s="429"/>
      <c r="K1078" s="430"/>
      <c r="L1078" s="430"/>
      <c r="M1078" s="430"/>
      <c r="N1078" s="431"/>
      <c r="O1078" s="429"/>
      <c r="P1078" s="430"/>
      <c r="Q1078" s="430"/>
      <c r="R1078" s="430"/>
      <c r="S1078" s="431"/>
      <c r="T1078" s="361"/>
      <c r="U1078" s="373">
        <v>0</v>
      </c>
      <c r="V1078" s="373">
        <v>0</v>
      </c>
      <c r="W1078" s="373">
        <v>0</v>
      </c>
      <c r="X1078" s="356">
        <v>0</v>
      </c>
      <c r="Y1078" s="361">
        <v>0</v>
      </c>
      <c r="Z1078" s="373">
        <v>0</v>
      </c>
      <c r="AA1078" s="373">
        <v>0</v>
      </c>
      <c r="AB1078" s="373">
        <v>0</v>
      </c>
      <c r="AC1078" s="373">
        <v>0</v>
      </c>
      <c r="AD1078" s="356">
        <v>0</v>
      </c>
      <c r="AE1078" s="361">
        <v>0</v>
      </c>
      <c r="AF1078" s="373">
        <v>0</v>
      </c>
      <c r="AG1078" s="373">
        <v>0</v>
      </c>
      <c r="AH1078" s="373">
        <v>0</v>
      </c>
      <c r="AI1078" s="356">
        <v>0</v>
      </c>
      <c r="AJ1078" s="1870"/>
      <c r="AK1078" s="1870"/>
      <c r="AL1078" s="1870"/>
      <c r="AM1078" s="1870"/>
      <c r="AN1078" s="1871"/>
    </row>
    <row r="1079" spans="1:40" outlineLevel="1">
      <c r="A1079" s="521">
        <f>ROW()</f>
        <v>1079</v>
      </c>
      <c r="B1079" s="35"/>
      <c r="C1079" s="758"/>
      <c r="D1079" s="33" t="s">
        <v>32</v>
      </c>
      <c r="J1079" s="429"/>
      <c r="K1079" s="430"/>
      <c r="L1079" s="430"/>
      <c r="M1079" s="430"/>
      <c r="N1079" s="431"/>
      <c r="O1079" s="429"/>
      <c r="P1079" s="430"/>
      <c r="Q1079" s="430"/>
      <c r="R1079" s="430"/>
      <c r="S1079" s="431"/>
      <c r="T1079" s="361"/>
      <c r="U1079" s="373">
        <v>1.6703216047441304E-2</v>
      </c>
      <c r="V1079" s="373">
        <v>1.6703216047441304E-2</v>
      </c>
      <c r="W1079" s="373">
        <v>1.6703216047441304E-2</v>
      </c>
      <c r="X1079" s="356">
        <v>1.6703216047441304E-2</v>
      </c>
      <c r="Y1079" s="361">
        <v>2.7790117236050505E-3</v>
      </c>
      <c r="Z1079" s="373">
        <v>5.558023447210101E-3</v>
      </c>
      <c r="AA1079" s="373">
        <v>5.558023447210101E-3</v>
      </c>
      <c r="AB1079" s="373">
        <v>5.558023447210101E-3</v>
      </c>
      <c r="AC1079" s="373">
        <v>5.558023447210101E-3</v>
      </c>
      <c r="AD1079" s="356">
        <v>5.5580234472101019E-3</v>
      </c>
      <c r="AE1079" s="361">
        <v>6.0595205157115599E-3</v>
      </c>
      <c r="AF1079" s="373">
        <v>6.0595205157115599E-3</v>
      </c>
      <c r="AG1079" s="373">
        <v>6.0595205157115599E-3</v>
      </c>
      <c r="AH1079" s="373">
        <v>6.0595205157115599E-3</v>
      </c>
      <c r="AI1079" s="356">
        <v>6.0595205157115504E-3</v>
      </c>
      <c r="AJ1079" s="1870"/>
      <c r="AK1079" s="1870"/>
      <c r="AL1079" s="1870"/>
      <c r="AM1079" s="1870"/>
      <c r="AN1079" s="1871"/>
    </row>
    <row r="1080" spans="1:40" outlineLevel="1">
      <c r="A1080" s="521">
        <f>ROW()</f>
        <v>1080</v>
      </c>
      <c r="B1080" s="35"/>
      <c r="C1080" s="758"/>
      <c r="D1080" s="33" t="s">
        <v>33</v>
      </c>
      <c r="J1080" s="429"/>
      <c r="K1080" s="430"/>
      <c r="L1080" s="430"/>
      <c r="M1080" s="430"/>
      <c r="N1080" s="431"/>
      <c r="O1080" s="429"/>
      <c r="P1080" s="430"/>
      <c r="Q1080" s="430"/>
      <c r="R1080" s="430"/>
      <c r="S1080" s="431"/>
      <c r="T1080" s="361"/>
      <c r="U1080" s="373">
        <v>5.0146036315624185E-2</v>
      </c>
      <c r="V1080" s="373">
        <v>5.0146036315624191E-2</v>
      </c>
      <c r="W1080" s="373">
        <v>5.0146036315624191E-2</v>
      </c>
      <c r="X1080" s="356">
        <v>5.0146036315624198E-2</v>
      </c>
      <c r="Y1080" s="361">
        <v>2.2757823298915535E-2</v>
      </c>
      <c r="Z1080" s="373">
        <v>4.5515646597831069E-2</v>
      </c>
      <c r="AA1080" s="373">
        <v>4.5515646597831069E-2</v>
      </c>
      <c r="AB1080" s="373">
        <v>4.5515646597831069E-2</v>
      </c>
      <c r="AC1080" s="373">
        <v>4.5515646597831069E-2</v>
      </c>
      <c r="AD1080" s="356">
        <v>4.5515646597831076E-2</v>
      </c>
      <c r="AE1080" s="361">
        <v>4.9622495652456397E-2</v>
      </c>
      <c r="AF1080" s="373">
        <v>4.9622495652456397E-2</v>
      </c>
      <c r="AG1080" s="373">
        <v>4.9622495652456397E-2</v>
      </c>
      <c r="AH1080" s="373">
        <v>4.9622495652456397E-2</v>
      </c>
      <c r="AI1080" s="356">
        <v>4.9622495652456397E-2</v>
      </c>
      <c r="AJ1080" s="1870"/>
      <c r="AK1080" s="1870"/>
      <c r="AL1080" s="1870"/>
      <c r="AM1080" s="1870"/>
      <c r="AN1080" s="1871"/>
    </row>
    <row r="1081" spans="1:40" outlineLevel="1">
      <c r="A1081" s="521">
        <f>ROW()</f>
        <v>1081</v>
      </c>
      <c r="B1081" s="35"/>
      <c r="C1081" s="758"/>
      <c r="D1081" s="33" t="s">
        <v>27</v>
      </c>
      <c r="J1081" s="429"/>
      <c r="K1081" s="430"/>
      <c r="L1081" s="430"/>
      <c r="M1081" s="430"/>
      <c r="N1081" s="431"/>
      <c r="O1081" s="429"/>
      <c r="P1081" s="430"/>
      <c r="Q1081" s="430"/>
      <c r="R1081" s="430"/>
      <c r="S1081" s="431"/>
      <c r="T1081" s="361"/>
      <c r="U1081" s="373">
        <v>1.1340736051309782E-2</v>
      </c>
      <c r="V1081" s="373">
        <v>1.134073605130978E-2</v>
      </c>
      <c r="W1081" s="373">
        <v>1.1340736051309782E-2</v>
      </c>
      <c r="X1081" s="356">
        <v>1.134073605130978E-2</v>
      </c>
      <c r="Y1081" s="361">
        <v>9.1784076163585698E-4</v>
      </c>
      <c r="Z1081" s="373">
        <v>1.8356815232717142E-3</v>
      </c>
      <c r="AA1081" s="373">
        <v>1.8356815232717142E-3</v>
      </c>
      <c r="AB1081" s="373">
        <v>1.8356815232717142E-3</v>
      </c>
      <c r="AC1081" s="373">
        <v>1.8356815232717142E-3</v>
      </c>
      <c r="AD1081" s="356">
        <v>1.835681523271714E-3</v>
      </c>
      <c r="AE1081" s="361">
        <v>2.0013139484255098E-3</v>
      </c>
      <c r="AF1081" s="373">
        <v>2.0013139484255098E-3</v>
      </c>
      <c r="AG1081" s="373">
        <v>2.0013139484255098E-3</v>
      </c>
      <c r="AH1081" s="373">
        <v>2.0013139484255098E-3</v>
      </c>
      <c r="AI1081" s="356">
        <v>2.0013139484255098E-3</v>
      </c>
      <c r="AJ1081" s="1870"/>
      <c r="AK1081" s="1870"/>
      <c r="AL1081" s="1870"/>
      <c r="AM1081" s="1870"/>
      <c r="AN1081" s="1871"/>
    </row>
    <row r="1082" spans="1:40" outlineLevel="1">
      <c r="A1082" s="521">
        <f>ROW()</f>
        <v>1082</v>
      </c>
      <c r="B1082" s="35"/>
      <c r="C1082" s="758"/>
      <c r="D1082" s="33" t="s">
        <v>34</v>
      </c>
      <c r="J1082" s="429"/>
      <c r="K1082" s="430"/>
      <c r="L1082" s="430"/>
      <c r="M1082" s="430"/>
      <c r="N1082" s="431"/>
      <c r="O1082" s="429"/>
      <c r="P1082" s="430"/>
      <c r="Q1082" s="430"/>
      <c r="R1082" s="430"/>
      <c r="S1082" s="431"/>
      <c r="T1082" s="361"/>
      <c r="U1082" s="373">
        <v>0.36460158603446419</v>
      </c>
      <c r="V1082" s="373">
        <v>0.36460158603446419</v>
      </c>
      <c r="W1082" s="373">
        <v>0.36460158603446419</v>
      </c>
      <c r="X1082" s="356">
        <v>0.36460158603446419</v>
      </c>
      <c r="Y1082" s="361">
        <v>0.18818281260941264</v>
      </c>
      <c r="Z1082" s="373">
        <v>0.37636562521882522</v>
      </c>
      <c r="AA1082" s="373">
        <v>0.37636562521882527</v>
      </c>
      <c r="AB1082" s="373">
        <v>0.37636562521882527</v>
      </c>
      <c r="AC1082" s="373">
        <v>0.37636562521882527</v>
      </c>
      <c r="AD1082" s="356">
        <v>0.37636562521882527</v>
      </c>
      <c r="AE1082" s="361">
        <v>0.41032486621963399</v>
      </c>
      <c r="AF1082" s="373">
        <v>0.41032486621963399</v>
      </c>
      <c r="AG1082" s="373">
        <v>0.41032486621963399</v>
      </c>
      <c r="AH1082" s="373">
        <v>0.41032486621963399</v>
      </c>
      <c r="AI1082" s="356">
        <v>0.41032486621963399</v>
      </c>
      <c r="AJ1082" s="1870"/>
      <c r="AK1082" s="1870"/>
      <c r="AL1082" s="1870"/>
      <c r="AM1082" s="1870"/>
      <c r="AN1082" s="1871"/>
    </row>
    <row r="1083" spans="1:40" outlineLevel="1">
      <c r="A1083" s="521">
        <f>ROW()</f>
        <v>1083</v>
      </c>
      <c r="B1083" s="35"/>
      <c r="C1083" s="758"/>
      <c r="D1083" s="33" t="s">
        <v>35</v>
      </c>
      <c r="J1083" s="429"/>
      <c r="K1083" s="430"/>
      <c r="L1083" s="430"/>
      <c r="M1083" s="430"/>
      <c r="N1083" s="431"/>
      <c r="O1083" s="429"/>
      <c r="P1083" s="430"/>
      <c r="Q1083" s="430"/>
      <c r="R1083" s="430"/>
      <c r="S1083" s="431"/>
      <c r="T1083" s="361"/>
      <c r="U1083" s="373">
        <v>0</v>
      </c>
      <c r="V1083" s="373">
        <v>0</v>
      </c>
      <c r="W1083" s="373">
        <v>0</v>
      </c>
      <c r="X1083" s="356">
        <v>0</v>
      </c>
      <c r="Y1083" s="361">
        <v>3.3250002970667215E-16</v>
      </c>
      <c r="Z1083" s="373">
        <v>6.6500005941334431E-16</v>
      </c>
      <c r="AA1083" s="373">
        <v>6.6500005941334441E-16</v>
      </c>
      <c r="AB1083" s="373">
        <v>6.6500005941334441E-16</v>
      </c>
      <c r="AC1083" s="373">
        <v>6.6500005941334441E-16</v>
      </c>
      <c r="AD1083" s="356">
        <v>6.650000594133445E-16</v>
      </c>
      <c r="AE1083" s="361">
        <v>0</v>
      </c>
      <c r="AF1083" s="373">
        <v>0</v>
      </c>
      <c r="AG1083" s="373">
        <v>0</v>
      </c>
      <c r="AH1083" s="373">
        <v>0</v>
      </c>
      <c r="AI1083" s="356">
        <v>0</v>
      </c>
      <c r="AJ1083" s="1870"/>
      <c r="AK1083" s="1870"/>
      <c r="AL1083" s="1870"/>
      <c r="AM1083" s="1870"/>
      <c r="AN1083" s="1871"/>
    </row>
    <row r="1084" spans="1:40" outlineLevel="1">
      <c r="A1084" s="521">
        <f>ROW()</f>
        <v>1084</v>
      </c>
      <c r="B1084" s="35"/>
      <c r="C1084" s="758"/>
      <c r="D1084" s="33" t="s">
        <v>302</v>
      </c>
      <c r="J1084" s="429"/>
      <c r="K1084" s="430"/>
      <c r="L1084" s="430"/>
      <c r="M1084" s="430"/>
      <c r="N1084" s="431"/>
      <c r="O1084" s="429"/>
      <c r="P1084" s="430"/>
      <c r="Q1084" s="430"/>
      <c r="R1084" s="430"/>
      <c r="S1084" s="431"/>
      <c r="T1084" s="361"/>
      <c r="U1084" s="373">
        <v>0</v>
      </c>
      <c r="V1084" s="373">
        <v>0</v>
      </c>
      <c r="W1084" s="373">
        <v>0</v>
      </c>
      <c r="X1084" s="356">
        <v>0</v>
      </c>
      <c r="Y1084" s="361">
        <v>0</v>
      </c>
      <c r="Z1084" s="373">
        <v>0</v>
      </c>
      <c r="AA1084" s="373">
        <v>0</v>
      </c>
      <c r="AB1084" s="373">
        <v>0</v>
      </c>
      <c r="AC1084" s="373">
        <v>0</v>
      </c>
      <c r="AD1084" s="356">
        <v>0</v>
      </c>
      <c r="AE1084" s="361">
        <v>0</v>
      </c>
      <c r="AF1084" s="373">
        <v>0</v>
      </c>
      <c r="AG1084" s="373">
        <v>0</v>
      </c>
      <c r="AH1084" s="373">
        <v>0</v>
      </c>
      <c r="AI1084" s="356">
        <v>0</v>
      </c>
      <c r="AJ1084" s="1870"/>
      <c r="AK1084" s="1870"/>
      <c r="AL1084" s="1870"/>
      <c r="AM1084" s="1870"/>
      <c r="AN1084" s="1871"/>
    </row>
    <row r="1085" spans="1:40" outlineLevel="1">
      <c r="A1085" s="521">
        <f>ROW()</f>
        <v>1085</v>
      </c>
      <c r="B1085" s="35"/>
      <c r="C1085" s="758"/>
      <c r="D1085" s="33" t="s">
        <v>36</v>
      </c>
      <c r="J1085" s="429"/>
      <c r="K1085" s="430"/>
      <c r="L1085" s="430"/>
      <c r="M1085" s="430"/>
      <c r="N1085" s="431"/>
      <c r="O1085" s="429"/>
      <c r="P1085" s="430"/>
      <c r="Q1085" s="430"/>
      <c r="R1085" s="430"/>
      <c r="S1085" s="431"/>
      <c r="T1085" s="361"/>
      <c r="U1085" s="373">
        <v>0.61220783715028448</v>
      </c>
      <c r="V1085" s="373">
        <v>0.61220783715028448</v>
      </c>
      <c r="W1085" s="373">
        <v>0.61220783715028448</v>
      </c>
      <c r="X1085" s="356">
        <v>0.6122078371502846</v>
      </c>
      <c r="Y1085" s="361">
        <v>-0.85982405646352933</v>
      </c>
      <c r="Z1085" s="373">
        <v>0</v>
      </c>
      <c r="AA1085" s="373">
        <v>0</v>
      </c>
      <c r="AB1085" s="373">
        <v>0</v>
      </c>
      <c r="AC1085" s="373">
        <v>0</v>
      </c>
      <c r="AD1085" s="356">
        <v>0</v>
      </c>
      <c r="AE1085" s="361"/>
      <c r="AF1085" s="373">
        <v>0</v>
      </c>
      <c r="AG1085" s="373">
        <v>0</v>
      </c>
      <c r="AH1085" s="373">
        <v>0</v>
      </c>
      <c r="AI1085" s="356">
        <v>0</v>
      </c>
      <c r="AJ1085" s="1870"/>
      <c r="AK1085" s="1870"/>
      <c r="AL1085" s="1870"/>
      <c r="AM1085" s="1870"/>
      <c r="AN1085" s="1871"/>
    </row>
    <row r="1086" spans="1:40" outlineLevel="1">
      <c r="A1086" s="521">
        <f>ROW()</f>
        <v>1086</v>
      </c>
      <c r="B1086" s="35"/>
      <c r="C1086" s="758"/>
      <c r="D1086" s="33" t="s">
        <v>583</v>
      </c>
      <c r="J1086" s="429"/>
      <c r="K1086" s="430"/>
      <c r="L1086" s="430"/>
      <c r="M1086" s="430"/>
      <c r="N1086" s="431"/>
      <c r="O1086" s="429"/>
      <c r="P1086" s="430"/>
      <c r="Q1086" s="430"/>
      <c r="R1086" s="430"/>
      <c r="S1086" s="431"/>
      <c r="T1086" s="361"/>
      <c r="U1086" s="373"/>
      <c r="V1086" s="373"/>
      <c r="W1086" s="373"/>
      <c r="X1086" s="356"/>
      <c r="Y1086" s="361">
        <v>0</v>
      </c>
      <c r="Z1086" s="373">
        <v>0</v>
      </c>
      <c r="AA1086" s="373">
        <v>0</v>
      </c>
      <c r="AB1086" s="373">
        <v>0</v>
      </c>
      <c r="AC1086" s="373">
        <v>0</v>
      </c>
      <c r="AD1086" s="356">
        <v>0</v>
      </c>
      <c r="AE1086" s="361">
        <v>0</v>
      </c>
      <c r="AF1086" s="373">
        <v>0</v>
      </c>
      <c r="AG1086" s="373">
        <v>0</v>
      </c>
      <c r="AH1086" s="373">
        <v>0</v>
      </c>
      <c r="AI1086" s="356">
        <v>0</v>
      </c>
      <c r="AJ1086" s="1870"/>
      <c r="AK1086" s="1870"/>
      <c r="AL1086" s="1870"/>
      <c r="AM1086" s="1870"/>
      <c r="AN1086" s="1871"/>
    </row>
    <row r="1087" spans="1:40" outlineLevel="1">
      <c r="A1087" s="521">
        <f>ROW()</f>
        <v>1087</v>
      </c>
      <c r="B1087" s="35"/>
      <c r="C1087" s="758"/>
      <c r="D1087" s="33" t="s">
        <v>81</v>
      </c>
      <c r="J1087" s="429"/>
      <c r="K1087" s="430"/>
      <c r="L1087" s="430"/>
      <c r="M1087" s="430"/>
      <c r="N1087" s="431"/>
      <c r="O1087" s="429"/>
      <c r="P1087" s="430"/>
      <c r="Q1087" s="430"/>
      <c r="R1087" s="430"/>
      <c r="S1087" s="431"/>
      <c r="T1087" s="361"/>
      <c r="U1087" s="373">
        <v>0</v>
      </c>
      <c r="V1087" s="373">
        <v>0</v>
      </c>
      <c r="W1087" s="373">
        <v>0</v>
      </c>
      <c r="X1087" s="356">
        <v>0</v>
      </c>
      <c r="Y1087" s="361">
        <v>0</v>
      </c>
      <c r="Z1087" s="373">
        <v>0</v>
      </c>
      <c r="AA1087" s="373">
        <v>0</v>
      </c>
      <c r="AB1087" s="373">
        <v>0</v>
      </c>
      <c r="AC1087" s="373">
        <v>0</v>
      </c>
      <c r="AD1087" s="356">
        <v>0</v>
      </c>
      <c r="AE1087" s="361">
        <v>0</v>
      </c>
      <c r="AF1087" s="373">
        <v>0</v>
      </c>
      <c r="AG1087" s="373">
        <v>0</v>
      </c>
      <c r="AH1087" s="373">
        <v>0</v>
      </c>
      <c r="AI1087" s="356">
        <v>0</v>
      </c>
      <c r="AJ1087" s="1870"/>
      <c r="AK1087" s="1870"/>
      <c r="AL1087" s="1870"/>
      <c r="AM1087" s="1870"/>
      <c r="AN1087" s="1871"/>
    </row>
    <row r="1088" spans="1:40" outlineLevel="1">
      <c r="A1088" s="521">
        <f>ROW()</f>
        <v>1088</v>
      </c>
      <c r="B1088" s="35"/>
      <c r="C1088" s="758"/>
      <c r="D1088" s="33" t="s">
        <v>28</v>
      </c>
      <c r="J1088" s="429"/>
      <c r="K1088" s="430"/>
      <c r="L1088" s="430"/>
      <c r="M1088" s="430"/>
      <c r="N1088" s="431"/>
      <c r="O1088" s="429"/>
      <c r="P1088" s="430"/>
      <c r="Q1088" s="430"/>
      <c r="R1088" s="430"/>
      <c r="S1088" s="431"/>
      <c r="T1088" s="361"/>
      <c r="U1088" s="373">
        <v>0</v>
      </c>
      <c r="V1088" s="373">
        <v>0</v>
      </c>
      <c r="W1088" s="373">
        <v>0</v>
      </c>
      <c r="X1088" s="356">
        <v>0</v>
      </c>
      <c r="Y1088" s="361">
        <v>0</v>
      </c>
      <c r="Z1088" s="373">
        <v>0</v>
      </c>
      <c r="AA1088" s="373">
        <v>0</v>
      </c>
      <c r="AB1088" s="373">
        <v>0</v>
      </c>
      <c r="AC1088" s="373">
        <v>0</v>
      </c>
      <c r="AD1088" s="356">
        <v>0</v>
      </c>
      <c r="AE1088" s="361">
        <v>0</v>
      </c>
      <c r="AF1088" s="373">
        <v>0</v>
      </c>
      <c r="AG1088" s="373">
        <v>0</v>
      </c>
      <c r="AH1088" s="373">
        <v>0</v>
      </c>
      <c r="AI1088" s="356">
        <v>0</v>
      </c>
      <c r="AJ1088" s="1870"/>
      <c r="AK1088" s="1870"/>
      <c r="AL1088" s="1870"/>
      <c r="AM1088" s="1870"/>
      <c r="AN1088" s="1871"/>
    </row>
    <row r="1089" spans="1:40" outlineLevel="1">
      <c r="A1089" s="521">
        <f>ROW()</f>
        <v>1089</v>
      </c>
      <c r="B1089" s="35"/>
      <c r="C1089" s="758"/>
      <c r="D1089" s="45" t="s">
        <v>443</v>
      </c>
      <c r="E1089" s="45"/>
      <c r="F1089" s="45"/>
      <c r="G1089" s="45"/>
      <c r="H1089" s="45"/>
      <c r="I1089" s="45"/>
      <c r="J1089" s="432"/>
      <c r="K1089" s="433"/>
      <c r="L1089" s="433"/>
      <c r="M1089" s="433"/>
      <c r="N1089" s="434"/>
      <c r="O1089" s="432"/>
      <c r="P1089" s="433"/>
      <c r="Q1089" s="433"/>
      <c r="R1089" s="433"/>
      <c r="S1089" s="434"/>
      <c r="T1089" s="362"/>
      <c r="U1089" s="374">
        <v>0</v>
      </c>
      <c r="V1089" s="374">
        <v>0</v>
      </c>
      <c r="W1089" s="374">
        <v>0</v>
      </c>
      <c r="X1089" s="363">
        <v>0</v>
      </c>
      <c r="Y1089" s="362">
        <v>0</v>
      </c>
      <c r="Z1089" s="374">
        <v>0</v>
      </c>
      <c r="AA1089" s="374">
        <v>0</v>
      </c>
      <c r="AB1089" s="374">
        <v>0</v>
      </c>
      <c r="AC1089" s="374">
        <v>0</v>
      </c>
      <c r="AD1089" s="363">
        <v>0</v>
      </c>
      <c r="AE1089" s="362">
        <v>0</v>
      </c>
      <c r="AF1089" s="374">
        <v>0</v>
      </c>
      <c r="AG1089" s="374">
        <v>0</v>
      </c>
      <c r="AH1089" s="374">
        <v>0</v>
      </c>
      <c r="AI1089" s="363">
        <v>0</v>
      </c>
      <c r="AJ1089" s="1872"/>
      <c r="AK1089" s="1872"/>
      <c r="AL1089" s="1872"/>
      <c r="AM1089" s="1872"/>
      <c r="AN1089" s="1873"/>
    </row>
    <row r="1090" spans="1:40" outlineLevel="1">
      <c r="A1090" s="521">
        <f>ROW()</f>
        <v>1090</v>
      </c>
      <c r="B1090" s="35"/>
      <c r="C1090" s="758"/>
      <c r="D1090" s="33" t="s">
        <v>24</v>
      </c>
      <c r="F1090" s="151"/>
      <c r="G1090" s="151"/>
      <c r="H1090" s="151"/>
      <c r="I1090" s="151"/>
      <c r="J1090" s="251"/>
      <c r="K1090" s="58"/>
      <c r="L1090" s="58"/>
      <c r="M1090" s="58"/>
      <c r="N1090" s="247"/>
      <c r="O1090" s="251"/>
      <c r="P1090" s="58"/>
      <c r="Q1090" s="58"/>
      <c r="R1090" s="58"/>
      <c r="S1090" s="247"/>
      <c r="T1090" s="251">
        <f t="shared" ref="T1090:AN1090" si="1225">SUM(T1074:T1089)</f>
        <v>0</v>
      </c>
      <c r="U1090" s="58">
        <f t="shared" si="1225"/>
        <v>1.2252428888356075</v>
      </c>
      <c r="V1090" s="58">
        <f t="shared" si="1225"/>
        <v>1.2252428888356075</v>
      </c>
      <c r="W1090" s="58">
        <f t="shared" si="1225"/>
        <v>1.2252428888356075</v>
      </c>
      <c r="X1090" s="247">
        <f t="shared" si="1225"/>
        <v>1.2252428888356077</v>
      </c>
      <c r="Y1090" s="251">
        <f t="shared" si="1225"/>
        <v>-0.54691648647162139</v>
      </c>
      <c r="Z1090" s="58">
        <f t="shared" si="1225"/>
        <v>0.62581513998381599</v>
      </c>
      <c r="AA1090" s="58">
        <f t="shared" si="1225"/>
        <v>0.62581513998381599</v>
      </c>
      <c r="AB1090" s="58">
        <f t="shared" si="1225"/>
        <v>0.62581513998381599</v>
      </c>
      <c r="AC1090" s="58">
        <f t="shared" si="1225"/>
        <v>0.62581513998381599</v>
      </c>
      <c r="AD1090" s="247">
        <f t="shared" si="1225"/>
        <v>0.6258151399838161</v>
      </c>
      <c r="AE1090" s="251">
        <f t="shared" si="1225"/>
        <v>0.68228205868370695</v>
      </c>
      <c r="AF1090" s="58">
        <f t="shared" si="1225"/>
        <v>0.68228205868370695</v>
      </c>
      <c r="AG1090" s="58">
        <f t="shared" si="1225"/>
        <v>0.68228205868370695</v>
      </c>
      <c r="AH1090" s="58">
        <f t="shared" si="1225"/>
        <v>0.68228205868370695</v>
      </c>
      <c r="AI1090" s="247">
        <f t="shared" si="1225"/>
        <v>0.68228205868370695</v>
      </c>
      <c r="AJ1090" s="58">
        <f t="shared" si="1225"/>
        <v>0</v>
      </c>
      <c r="AK1090" s="58">
        <f t="shared" si="1225"/>
        <v>0</v>
      </c>
      <c r="AL1090" s="58">
        <f t="shared" si="1225"/>
        <v>0</v>
      </c>
      <c r="AM1090" s="58">
        <f t="shared" si="1225"/>
        <v>0</v>
      </c>
      <c r="AN1090" s="247">
        <f t="shared" si="1225"/>
        <v>0</v>
      </c>
    </row>
    <row r="1091" spans="1:40" outlineLevel="1">
      <c r="A1091" s="521">
        <f>ROW()</f>
        <v>1091</v>
      </c>
      <c r="B1091" s="35"/>
      <c r="C1091" s="756" t="s">
        <v>274</v>
      </c>
      <c r="J1091" s="1906"/>
      <c r="K1091" s="1907"/>
      <c r="L1091" s="1907"/>
      <c r="M1091" s="1907"/>
      <c r="N1091" s="1908"/>
      <c r="O1091" s="1906"/>
      <c r="P1091" s="1907"/>
      <c r="Q1091" s="1907"/>
      <c r="R1091" s="1907"/>
      <c r="S1091" s="1908"/>
      <c r="T1091" s="1906" t="str">
        <f t="shared" ref="T1091" si="1226">T$731</f>
        <v>Approved 3 [m$ 31/12/2023]</v>
      </c>
      <c r="U1091" s="1907"/>
      <c r="V1091" s="1907"/>
      <c r="W1091" s="1907"/>
      <c r="X1091" s="1908"/>
      <c r="Y1091" s="1906" t="str">
        <f>IF(Y$731="","",Y$731)</f>
        <v>Approved 4 [m$ 31/12/2023]</v>
      </c>
      <c r="Z1091" s="1907"/>
      <c r="AA1091" s="1907"/>
      <c r="AB1091" s="1907"/>
      <c r="AC1091" s="1907"/>
      <c r="AD1091" s="1908"/>
      <c r="AE1091" s="1413"/>
      <c r="AF1091" s="1137"/>
      <c r="AG1091" s="1137" t="str">
        <f>IF(AG$731="","",AG$731)</f>
        <v>Approved 5 [m$ 31/12/2023]</v>
      </c>
      <c r="AH1091" s="1137"/>
      <c r="AI1091" s="1160"/>
      <c r="AJ1091" s="1137"/>
      <c r="AK1091" s="1137"/>
      <c r="AL1091" s="1137"/>
      <c r="AM1091" s="1137"/>
      <c r="AN1091" s="1160"/>
    </row>
    <row r="1092" spans="1:40" outlineLevel="1">
      <c r="A1092" s="521">
        <f>ROW()</f>
        <v>1092</v>
      </c>
      <c r="B1092" s="35"/>
      <c r="C1092" s="758"/>
      <c r="D1092" s="33" t="s">
        <v>300</v>
      </c>
      <c r="J1092" s="228"/>
      <c r="K1092" s="51"/>
      <c r="L1092" s="51"/>
      <c r="M1092" s="51"/>
      <c r="N1092" s="229"/>
      <c r="O1092" s="228"/>
      <c r="P1092" s="51"/>
      <c r="Q1092" s="51"/>
      <c r="R1092" s="51"/>
      <c r="S1092" s="229"/>
      <c r="T1092" s="228">
        <f t="shared" ref="T1092:X1101" si="1227">T1074*$S$43</f>
        <v>0</v>
      </c>
      <c r="U1092" s="51">
        <f t="shared" si="1227"/>
        <v>0.11514432336129764</v>
      </c>
      <c r="V1092" s="51">
        <f t="shared" si="1227"/>
        <v>0.11514432336129764</v>
      </c>
      <c r="W1092" s="51">
        <f t="shared" si="1227"/>
        <v>0.11514432336129765</v>
      </c>
      <c r="X1092" s="229">
        <f t="shared" si="1227"/>
        <v>0.11514432336129765</v>
      </c>
      <c r="Y1092" s="228">
        <f t="shared" ref="Y1092:AD1101" si="1228">Y1074*$X$43</f>
        <v>7.1795786494386823E-2</v>
      </c>
      <c r="Z1092" s="51">
        <f t="shared" si="1228"/>
        <v>0.14359157298877365</v>
      </c>
      <c r="AA1092" s="51">
        <f t="shared" si="1228"/>
        <v>0.14359157298877365</v>
      </c>
      <c r="AB1092" s="51">
        <f t="shared" si="1228"/>
        <v>0.14359157298877365</v>
      </c>
      <c r="AC1092" s="51">
        <f t="shared" si="1228"/>
        <v>0.14359157298877365</v>
      </c>
      <c r="AD1092" s="229">
        <f t="shared" si="1228"/>
        <v>0.14359157298877365</v>
      </c>
      <c r="AE1092" s="228">
        <f>AE1074*$AD$43</f>
        <v>0.14267131716558545</v>
      </c>
      <c r="AF1092" s="51">
        <f t="shared" ref="AF1092:AI1092" si="1229">AF1074*$AD$43</f>
        <v>0.14267131716558545</v>
      </c>
      <c r="AG1092" s="51">
        <f t="shared" si="1229"/>
        <v>0.14267131716558545</v>
      </c>
      <c r="AH1092" s="51">
        <f t="shared" si="1229"/>
        <v>0.14267131716558545</v>
      </c>
      <c r="AI1092" s="229">
        <f t="shared" si="1229"/>
        <v>0.14267131716558545</v>
      </c>
      <c r="AJ1092" s="51">
        <f>AJ1074*$AH$43</f>
        <v>0</v>
      </c>
      <c r="AK1092" s="51">
        <f t="shared" ref="AK1092:AN1092" si="1230">AK1074*$AH$43</f>
        <v>0</v>
      </c>
      <c r="AL1092" s="51">
        <f t="shared" si="1230"/>
        <v>0</v>
      </c>
      <c r="AM1092" s="51">
        <f t="shared" si="1230"/>
        <v>0</v>
      </c>
      <c r="AN1092" s="229">
        <f t="shared" si="1230"/>
        <v>0</v>
      </c>
    </row>
    <row r="1093" spans="1:40" outlineLevel="1">
      <c r="A1093" s="521">
        <f>ROW()</f>
        <v>1093</v>
      </c>
      <c r="B1093" s="35"/>
      <c r="C1093" s="758"/>
      <c r="D1093" s="33" t="s">
        <v>301</v>
      </c>
      <c r="J1093" s="228"/>
      <c r="K1093" s="51"/>
      <c r="L1093" s="51"/>
      <c r="M1093" s="51"/>
      <c r="N1093" s="229"/>
      <c r="O1093" s="228"/>
      <c r="P1093" s="51"/>
      <c r="Q1093" s="51"/>
      <c r="R1093" s="51"/>
      <c r="S1093" s="229"/>
      <c r="T1093" s="228">
        <f t="shared" si="1227"/>
        <v>0</v>
      </c>
      <c r="U1093" s="51">
        <f t="shared" si="1227"/>
        <v>0</v>
      </c>
      <c r="V1093" s="51">
        <f t="shared" si="1227"/>
        <v>0</v>
      </c>
      <c r="W1093" s="51">
        <f t="shared" si="1227"/>
        <v>0</v>
      </c>
      <c r="X1093" s="229">
        <f t="shared" si="1227"/>
        <v>0</v>
      </c>
      <c r="Y1093" s="228">
        <f t="shared" si="1228"/>
        <v>0</v>
      </c>
      <c r="Z1093" s="51">
        <f t="shared" si="1228"/>
        <v>0</v>
      </c>
      <c r="AA1093" s="51">
        <f t="shared" si="1228"/>
        <v>0</v>
      </c>
      <c r="AB1093" s="51">
        <f t="shared" si="1228"/>
        <v>0</v>
      </c>
      <c r="AC1093" s="51">
        <f t="shared" si="1228"/>
        <v>0</v>
      </c>
      <c r="AD1093" s="229">
        <f t="shared" si="1228"/>
        <v>0</v>
      </c>
      <c r="AE1093" s="228">
        <f t="shared" ref="AE1093:AI1093" si="1231">AE1075*$AD$43</f>
        <v>0</v>
      </c>
      <c r="AF1093" s="51">
        <f t="shared" si="1231"/>
        <v>0</v>
      </c>
      <c r="AG1093" s="51">
        <f t="shared" si="1231"/>
        <v>0</v>
      </c>
      <c r="AH1093" s="51">
        <f t="shared" si="1231"/>
        <v>0</v>
      </c>
      <c r="AI1093" s="229">
        <f t="shared" si="1231"/>
        <v>0</v>
      </c>
      <c r="AJ1093" s="51">
        <f t="shared" ref="AJ1093:AN1093" si="1232">AJ1075*$AH$43</f>
        <v>0</v>
      </c>
      <c r="AK1093" s="51">
        <f t="shared" si="1232"/>
        <v>0</v>
      </c>
      <c r="AL1093" s="51">
        <f t="shared" si="1232"/>
        <v>0</v>
      </c>
      <c r="AM1093" s="51">
        <f t="shared" si="1232"/>
        <v>0</v>
      </c>
      <c r="AN1093" s="229">
        <f t="shared" si="1232"/>
        <v>0</v>
      </c>
    </row>
    <row r="1094" spans="1:40" outlineLevel="1">
      <c r="A1094" s="521">
        <f>ROW()</f>
        <v>1094</v>
      </c>
      <c r="B1094" s="35"/>
      <c r="C1094" s="758"/>
      <c r="D1094" s="33" t="s">
        <v>29</v>
      </c>
      <c r="J1094" s="228"/>
      <c r="K1094" s="51"/>
      <c r="L1094" s="51"/>
      <c r="M1094" s="51"/>
      <c r="N1094" s="229"/>
      <c r="O1094" s="228"/>
      <c r="P1094" s="51"/>
      <c r="Q1094" s="51"/>
      <c r="R1094" s="51"/>
      <c r="S1094" s="229"/>
      <c r="T1094" s="228">
        <f t="shared" si="1227"/>
        <v>0</v>
      </c>
      <c r="U1094" s="51">
        <f t="shared" si="1227"/>
        <v>0</v>
      </c>
      <c r="V1094" s="51">
        <f t="shared" si="1227"/>
        <v>0</v>
      </c>
      <c r="W1094" s="51">
        <f t="shared" si="1227"/>
        <v>0</v>
      </c>
      <c r="X1094" s="229">
        <f t="shared" si="1227"/>
        <v>0</v>
      </c>
      <c r="Y1094" s="228">
        <f t="shared" si="1228"/>
        <v>0</v>
      </c>
      <c r="Z1094" s="51">
        <f t="shared" si="1228"/>
        <v>0</v>
      </c>
      <c r="AA1094" s="51">
        <f t="shared" si="1228"/>
        <v>0</v>
      </c>
      <c r="AB1094" s="51">
        <f t="shared" si="1228"/>
        <v>0</v>
      </c>
      <c r="AC1094" s="51">
        <f t="shared" si="1228"/>
        <v>0</v>
      </c>
      <c r="AD1094" s="229">
        <f t="shared" si="1228"/>
        <v>0</v>
      </c>
      <c r="AE1094" s="228">
        <f t="shared" ref="AE1094:AI1094" si="1233">AE1076*$AD$43</f>
        <v>0</v>
      </c>
      <c r="AF1094" s="51">
        <f t="shared" si="1233"/>
        <v>0</v>
      </c>
      <c r="AG1094" s="51">
        <f t="shared" si="1233"/>
        <v>0</v>
      </c>
      <c r="AH1094" s="51">
        <f t="shared" si="1233"/>
        <v>0</v>
      </c>
      <c r="AI1094" s="229">
        <f t="shared" si="1233"/>
        <v>0</v>
      </c>
      <c r="AJ1094" s="51">
        <f t="shared" ref="AJ1094:AN1094" si="1234">AJ1076*$AH$43</f>
        <v>0</v>
      </c>
      <c r="AK1094" s="51">
        <f t="shared" si="1234"/>
        <v>0</v>
      </c>
      <c r="AL1094" s="51">
        <f t="shared" si="1234"/>
        <v>0</v>
      </c>
      <c r="AM1094" s="51">
        <f t="shared" si="1234"/>
        <v>0</v>
      </c>
      <c r="AN1094" s="229">
        <f t="shared" si="1234"/>
        <v>0</v>
      </c>
    </row>
    <row r="1095" spans="1:40" outlineLevel="1">
      <c r="A1095" s="521">
        <f>ROW()</f>
        <v>1095</v>
      </c>
      <c r="B1095" s="35"/>
      <c r="C1095" s="758"/>
      <c r="D1095" s="33" t="s">
        <v>30</v>
      </c>
      <c r="J1095" s="228"/>
      <c r="K1095" s="51"/>
      <c r="L1095" s="51"/>
      <c r="M1095" s="51"/>
      <c r="N1095" s="229"/>
      <c r="O1095" s="228"/>
      <c r="P1095" s="51"/>
      <c r="Q1095" s="51"/>
      <c r="R1095" s="51"/>
      <c r="S1095" s="229"/>
      <c r="T1095" s="228">
        <f t="shared" si="1227"/>
        <v>0</v>
      </c>
      <c r="U1095" s="51">
        <f t="shared" si="1227"/>
        <v>0.13047454395645969</v>
      </c>
      <c r="V1095" s="51">
        <f t="shared" si="1227"/>
        <v>0.13047454395645969</v>
      </c>
      <c r="W1095" s="51">
        <f t="shared" si="1227"/>
        <v>0.13047454395645969</v>
      </c>
      <c r="X1095" s="229">
        <f t="shared" si="1227"/>
        <v>0.13047454395645969</v>
      </c>
      <c r="Y1095" s="228">
        <f t="shared" si="1228"/>
        <v>5.4498435465328794E-2</v>
      </c>
      <c r="Z1095" s="51">
        <f t="shared" si="1228"/>
        <v>0.1089968709306576</v>
      </c>
      <c r="AA1095" s="51">
        <f t="shared" si="1228"/>
        <v>0.10899687093065759</v>
      </c>
      <c r="AB1095" s="51">
        <f t="shared" si="1228"/>
        <v>0.10899687093065759</v>
      </c>
      <c r="AC1095" s="51">
        <f t="shared" si="1228"/>
        <v>0.10899687093065756</v>
      </c>
      <c r="AD1095" s="229">
        <f t="shared" si="1228"/>
        <v>0.10899687093065756</v>
      </c>
      <c r="AE1095" s="228">
        <f t="shared" ref="AE1095:AI1095" si="1235">AE1077*$AD$43</f>
        <v>0.10829832711575671</v>
      </c>
      <c r="AF1095" s="51">
        <f t="shared" si="1235"/>
        <v>0.10829832711575671</v>
      </c>
      <c r="AG1095" s="51">
        <f t="shared" si="1235"/>
        <v>0.10829832711575671</v>
      </c>
      <c r="AH1095" s="51">
        <f t="shared" si="1235"/>
        <v>0.10829832711575671</v>
      </c>
      <c r="AI1095" s="229">
        <f t="shared" si="1235"/>
        <v>0.10829832711575671</v>
      </c>
      <c r="AJ1095" s="51">
        <f t="shared" ref="AJ1095:AN1095" si="1236">AJ1077*$AH$43</f>
        <v>0</v>
      </c>
      <c r="AK1095" s="51">
        <f t="shared" si="1236"/>
        <v>0</v>
      </c>
      <c r="AL1095" s="51">
        <f t="shared" si="1236"/>
        <v>0</v>
      </c>
      <c r="AM1095" s="51">
        <f t="shared" si="1236"/>
        <v>0</v>
      </c>
      <c r="AN1095" s="229">
        <f t="shared" si="1236"/>
        <v>0</v>
      </c>
    </row>
    <row r="1096" spans="1:40" outlineLevel="1">
      <c r="A1096" s="521">
        <f>ROW()</f>
        <v>1096</v>
      </c>
      <c r="B1096" s="35"/>
      <c r="C1096" s="758"/>
      <c r="D1096" s="33" t="s">
        <v>31</v>
      </c>
      <c r="J1096" s="228"/>
      <c r="K1096" s="51"/>
      <c r="L1096" s="51"/>
      <c r="M1096" s="51"/>
      <c r="N1096" s="229"/>
      <c r="O1096" s="228"/>
      <c r="P1096" s="51"/>
      <c r="Q1096" s="51"/>
      <c r="R1096" s="51"/>
      <c r="S1096" s="229"/>
      <c r="T1096" s="228">
        <f t="shared" si="1227"/>
        <v>0</v>
      </c>
      <c r="U1096" s="51">
        <f t="shared" si="1227"/>
        <v>0</v>
      </c>
      <c r="V1096" s="51">
        <f t="shared" si="1227"/>
        <v>0</v>
      </c>
      <c r="W1096" s="51">
        <f t="shared" si="1227"/>
        <v>0</v>
      </c>
      <c r="X1096" s="229">
        <f t="shared" si="1227"/>
        <v>0</v>
      </c>
      <c r="Y1096" s="228">
        <f t="shared" si="1228"/>
        <v>0</v>
      </c>
      <c r="Z1096" s="51">
        <f t="shared" si="1228"/>
        <v>0</v>
      </c>
      <c r="AA1096" s="51">
        <f t="shared" si="1228"/>
        <v>0</v>
      </c>
      <c r="AB1096" s="51">
        <f t="shared" si="1228"/>
        <v>0</v>
      </c>
      <c r="AC1096" s="51">
        <f t="shared" si="1228"/>
        <v>0</v>
      </c>
      <c r="AD1096" s="229">
        <f t="shared" si="1228"/>
        <v>0</v>
      </c>
      <c r="AE1096" s="228">
        <f t="shared" ref="AE1096:AI1096" si="1237">AE1078*$AD$43</f>
        <v>0</v>
      </c>
      <c r="AF1096" s="51">
        <f t="shared" si="1237"/>
        <v>0</v>
      </c>
      <c r="AG1096" s="51">
        <f t="shared" si="1237"/>
        <v>0</v>
      </c>
      <c r="AH1096" s="51">
        <f t="shared" si="1237"/>
        <v>0</v>
      </c>
      <c r="AI1096" s="229">
        <f t="shared" si="1237"/>
        <v>0</v>
      </c>
      <c r="AJ1096" s="51">
        <f t="shared" ref="AJ1096:AN1096" si="1238">AJ1078*$AH$43</f>
        <v>0</v>
      </c>
      <c r="AK1096" s="51">
        <f t="shared" si="1238"/>
        <v>0</v>
      </c>
      <c r="AL1096" s="51">
        <f t="shared" si="1238"/>
        <v>0</v>
      </c>
      <c r="AM1096" s="51">
        <f t="shared" si="1238"/>
        <v>0</v>
      </c>
      <c r="AN1096" s="229">
        <f t="shared" si="1238"/>
        <v>0</v>
      </c>
    </row>
    <row r="1097" spans="1:40" outlineLevel="1">
      <c r="A1097" s="521">
        <f>ROW()</f>
        <v>1097</v>
      </c>
      <c r="B1097" s="35"/>
      <c r="C1097" s="758"/>
      <c r="D1097" s="33" t="s">
        <v>32</v>
      </c>
      <c r="J1097" s="228"/>
      <c r="K1097" s="51"/>
      <c r="L1097" s="51"/>
      <c r="M1097" s="51"/>
      <c r="N1097" s="229"/>
      <c r="O1097" s="228"/>
      <c r="P1097" s="51"/>
      <c r="Q1097" s="51"/>
      <c r="R1097" s="51"/>
      <c r="S1097" s="229"/>
      <c r="T1097" s="228">
        <f t="shared" si="1227"/>
        <v>0</v>
      </c>
      <c r="U1097" s="51">
        <f t="shared" si="1227"/>
        <v>2.4098573835151415E-2</v>
      </c>
      <c r="V1097" s="51">
        <f t="shared" si="1227"/>
        <v>2.4098573835151415E-2</v>
      </c>
      <c r="W1097" s="51">
        <f t="shared" si="1227"/>
        <v>2.4098573835151415E-2</v>
      </c>
      <c r="X1097" s="229">
        <f t="shared" si="1227"/>
        <v>2.4098573835151415E-2</v>
      </c>
      <c r="Y1097" s="228">
        <f t="shared" si="1228"/>
        <v>3.5715155390240541E-3</v>
      </c>
      <c r="Z1097" s="51">
        <f t="shared" si="1228"/>
        <v>7.1430310780481081E-3</v>
      </c>
      <c r="AA1097" s="51">
        <f t="shared" si="1228"/>
        <v>7.1430310780481081E-3</v>
      </c>
      <c r="AB1097" s="51">
        <f t="shared" si="1228"/>
        <v>7.1430310780481081E-3</v>
      </c>
      <c r="AC1097" s="51">
        <f t="shared" si="1228"/>
        <v>7.1430310780481081E-3</v>
      </c>
      <c r="AD1097" s="229">
        <f t="shared" si="1228"/>
        <v>7.143031078048109E-3</v>
      </c>
      <c r="AE1097" s="228">
        <f t="shared" ref="AE1097:AI1097" si="1239">AE1079*$AD$43</f>
        <v>7.0972525145296325E-3</v>
      </c>
      <c r="AF1097" s="51">
        <f t="shared" si="1239"/>
        <v>7.0972525145296325E-3</v>
      </c>
      <c r="AG1097" s="51">
        <f t="shared" si="1239"/>
        <v>7.0972525145296325E-3</v>
      </c>
      <c r="AH1097" s="51">
        <f t="shared" si="1239"/>
        <v>7.0972525145296325E-3</v>
      </c>
      <c r="AI1097" s="229">
        <f t="shared" si="1239"/>
        <v>7.0972525145296212E-3</v>
      </c>
      <c r="AJ1097" s="51">
        <f t="shared" ref="AJ1097:AN1097" si="1240">AJ1079*$AH$43</f>
        <v>0</v>
      </c>
      <c r="AK1097" s="51">
        <f t="shared" si="1240"/>
        <v>0</v>
      </c>
      <c r="AL1097" s="51">
        <f t="shared" si="1240"/>
        <v>0</v>
      </c>
      <c r="AM1097" s="51">
        <f t="shared" si="1240"/>
        <v>0</v>
      </c>
      <c r="AN1097" s="229">
        <f t="shared" si="1240"/>
        <v>0</v>
      </c>
    </row>
    <row r="1098" spans="1:40" outlineLevel="1">
      <c r="A1098" s="521">
        <f>ROW()</f>
        <v>1098</v>
      </c>
      <c r="B1098" s="35"/>
      <c r="C1098" s="758"/>
      <c r="D1098" s="33" t="s">
        <v>33</v>
      </c>
      <c r="J1098" s="228"/>
      <c r="K1098" s="51"/>
      <c r="L1098" s="51"/>
      <c r="M1098" s="51"/>
      <c r="N1098" s="229"/>
      <c r="O1098" s="228"/>
      <c r="P1098" s="51"/>
      <c r="Q1098" s="51"/>
      <c r="R1098" s="51"/>
      <c r="S1098" s="229"/>
      <c r="T1098" s="228">
        <f t="shared" si="1227"/>
        <v>0</v>
      </c>
      <c r="U1098" s="51">
        <f t="shared" si="1227"/>
        <v>7.2348220561834306E-2</v>
      </c>
      <c r="V1098" s="51">
        <f t="shared" si="1227"/>
        <v>7.234822056183432E-2</v>
      </c>
      <c r="W1098" s="51">
        <f t="shared" si="1227"/>
        <v>7.234822056183432E-2</v>
      </c>
      <c r="X1098" s="229">
        <f t="shared" si="1227"/>
        <v>7.234822056183432E-2</v>
      </c>
      <c r="Y1098" s="228">
        <f t="shared" si="1228"/>
        <v>2.9247778573960378E-2</v>
      </c>
      <c r="Z1098" s="51">
        <f t="shared" si="1228"/>
        <v>5.8495557147920756E-2</v>
      </c>
      <c r="AA1098" s="51">
        <f t="shared" si="1228"/>
        <v>5.8495557147920756E-2</v>
      </c>
      <c r="AB1098" s="51">
        <f t="shared" si="1228"/>
        <v>5.8495557147920756E-2</v>
      </c>
      <c r="AC1098" s="51">
        <f t="shared" si="1228"/>
        <v>5.8495557147920756E-2</v>
      </c>
      <c r="AD1098" s="229">
        <f t="shared" si="1228"/>
        <v>5.8495557147920763E-2</v>
      </c>
      <c r="AE1098" s="228">
        <f t="shared" ref="AE1098:AI1098" si="1241">AE1080*$AD$43</f>
        <v>5.8120668315828877E-2</v>
      </c>
      <c r="AF1098" s="51">
        <f t="shared" si="1241"/>
        <v>5.8120668315828877E-2</v>
      </c>
      <c r="AG1098" s="51">
        <f t="shared" si="1241"/>
        <v>5.8120668315828877E-2</v>
      </c>
      <c r="AH1098" s="51">
        <f t="shared" si="1241"/>
        <v>5.8120668315828877E-2</v>
      </c>
      <c r="AI1098" s="229">
        <f t="shared" si="1241"/>
        <v>5.8120668315828877E-2</v>
      </c>
      <c r="AJ1098" s="51">
        <f t="shared" ref="AJ1098:AN1098" si="1242">AJ1080*$AH$43</f>
        <v>0</v>
      </c>
      <c r="AK1098" s="51">
        <f t="shared" si="1242"/>
        <v>0</v>
      </c>
      <c r="AL1098" s="51">
        <f t="shared" si="1242"/>
        <v>0</v>
      </c>
      <c r="AM1098" s="51">
        <f t="shared" si="1242"/>
        <v>0</v>
      </c>
      <c r="AN1098" s="229">
        <f t="shared" si="1242"/>
        <v>0</v>
      </c>
    </row>
    <row r="1099" spans="1:40" outlineLevel="1">
      <c r="A1099" s="521">
        <f>ROW()</f>
        <v>1099</v>
      </c>
      <c r="B1099" s="35"/>
      <c r="C1099" s="758"/>
      <c r="D1099" s="33" t="s">
        <v>27</v>
      </c>
      <c r="J1099" s="228"/>
      <c r="K1099" s="51"/>
      <c r="L1099" s="51"/>
      <c r="M1099" s="51"/>
      <c r="N1099" s="229"/>
      <c r="O1099" s="228"/>
      <c r="P1099" s="51"/>
      <c r="Q1099" s="51"/>
      <c r="R1099" s="51"/>
      <c r="S1099" s="229"/>
      <c r="T1099" s="228">
        <f t="shared" si="1227"/>
        <v>0</v>
      </c>
      <c r="U1099" s="51">
        <f t="shared" si="1227"/>
        <v>1.6361852968986609E-2</v>
      </c>
      <c r="V1099" s="51">
        <f t="shared" si="1227"/>
        <v>1.6361852968986606E-2</v>
      </c>
      <c r="W1099" s="51">
        <f t="shared" si="1227"/>
        <v>1.6361852968986609E-2</v>
      </c>
      <c r="X1099" s="229">
        <f t="shared" si="1227"/>
        <v>1.6361852968986606E-2</v>
      </c>
      <c r="Y1099" s="228">
        <f t="shared" si="1228"/>
        <v>1.1795857191561861E-3</v>
      </c>
      <c r="Z1099" s="51">
        <f t="shared" si="1228"/>
        <v>2.3591714383123727E-3</v>
      </c>
      <c r="AA1099" s="51">
        <f t="shared" si="1228"/>
        <v>2.3591714383123727E-3</v>
      </c>
      <c r="AB1099" s="51">
        <f t="shared" si="1228"/>
        <v>2.3591714383123727E-3</v>
      </c>
      <c r="AC1099" s="51">
        <f t="shared" si="1228"/>
        <v>2.3591714383123727E-3</v>
      </c>
      <c r="AD1099" s="229">
        <f t="shared" si="1228"/>
        <v>2.3591714383123723E-3</v>
      </c>
      <c r="AE1099" s="228">
        <f t="shared" ref="AE1099:AI1099" si="1243">AE1081*$AD$43</f>
        <v>2.3440518793520818E-3</v>
      </c>
      <c r="AF1099" s="51">
        <f t="shared" si="1243"/>
        <v>2.3440518793520818E-3</v>
      </c>
      <c r="AG1099" s="51">
        <f t="shared" si="1243"/>
        <v>2.3440518793520818E-3</v>
      </c>
      <c r="AH1099" s="51">
        <f t="shared" si="1243"/>
        <v>2.3440518793520818E-3</v>
      </c>
      <c r="AI1099" s="229">
        <f t="shared" si="1243"/>
        <v>2.3440518793520818E-3</v>
      </c>
      <c r="AJ1099" s="51">
        <f t="shared" ref="AJ1099:AN1099" si="1244">AJ1081*$AH$43</f>
        <v>0</v>
      </c>
      <c r="AK1099" s="51">
        <f t="shared" si="1244"/>
        <v>0</v>
      </c>
      <c r="AL1099" s="51">
        <f t="shared" si="1244"/>
        <v>0</v>
      </c>
      <c r="AM1099" s="51">
        <f t="shared" si="1244"/>
        <v>0</v>
      </c>
      <c r="AN1099" s="229">
        <f t="shared" si="1244"/>
        <v>0</v>
      </c>
    </row>
    <row r="1100" spans="1:40" outlineLevel="1">
      <c r="A1100" s="521">
        <f>ROW()</f>
        <v>1100</v>
      </c>
      <c r="B1100" s="35"/>
      <c r="C1100" s="758"/>
      <c r="D1100" s="33" t="s">
        <v>34</v>
      </c>
      <c r="J1100" s="228"/>
      <c r="K1100" s="51"/>
      <c r="L1100" s="51"/>
      <c r="M1100" s="51"/>
      <c r="N1100" s="229"/>
      <c r="O1100" s="228"/>
      <c r="P1100" s="51"/>
      <c r="Q1100" s="51"/>
      <c r="R1100" s="51"/>
      <c r="S1100" s="229"/>
      <c r="T1100" s="228">
        <f t="shared" si="1227"/>
        <v>0</v>
      </c>
      <c r="U1100" s="51">
        <f t="shared" si="1227"/>
        <v>0.52602913214493174</v>
      </c>
      <c r="V1100" s="51">
        <f t="shared" si="1227"/>
        <v>0.52602913214493174</v>
      </c>
      <c r="W1100" s="51">
        <f t="shared" si="1227"/>
        <v>0.52602913214493174</v>
      </c>
      <c r="X1100" s="229">
        <f t="shared" si="1227"/>
        <v>0.52602913214493174</v>
      </c>
      <c r="Y1100" s="228">
        <f t="shared" si="1228"/>
        <v>0.24184778844325833</v>
      </c>
      <c r="Z1100" s="51">
        <f t="shared" si="1228"/>
        <v>0.4836955768865166</v>
      </c>
      <c r="AA1100" s="51">
        <f t="shared" si="1228"/>
        <v>0.48369557688651665</v>
      </c>
      <c r="AB1100" s="51">
        <f t="shared" si="1228"/>
        <v>0.48369557688651665</v>
      </c>
      <c r="AC1100" s="51">
        <f t="shared" si="1228"/>
        <v>0.48369557688651665</v>
      </c>
      <c r="AD1100" s="229">
        <f t="shared" si="1228"/>
        <v>0.48369557688651665</v>
      </c>
      <c r="AE1100" s="228">
        <f t="shared" ref="AE1100:AI1100" si="1245">AE1082*$AD$43</f>
        <v>0.48059564795604293</v>
      </c>
      <c r="AF1100" s="51">
        <f t="shared" si="1245"/>
        <v>0.48059564795604293</v>
      </c>
      <c r="AG1100" s="51">
        <f t="shared" si="1245"/>
        <v>0.48059564795604293</v>
      </c>
      <c r="AH1100" s="51">
        <f t="shared" si="1245"/>
        <v>0.48059564795604293</v>
      </c>
      <c r="AI1100" s="229">
        <f t="shared" si="1245"/>
        <v>0.48059564795604293</v>
      </c>
      <c r="AJ1100" s="51">
        <f t="shared" ref="AJ1100:AN1100" si="1246">AJ1082*$AH$43</f>
        <v>0</v>
      </c>
      <c r="AK1100" s="51">
        <f t="shared" si="1246"/>
        <v>0</v>
      </c>
      <c r="AL1100" s="51">
        <f t="shared" si="1246"/>
        <v>0</v>
      </c>
      <c r="AM1100" s="51">
        <f t="shared" si="1246"/>
        <v>0</v>
      </c>
      <c r="AN1100" s="229">
        <f t="shared" si="1246"/>
        <v>0</v>
      </c>
    </row>
    <row r="1101" spans="1:40" outlineLevel="1">
      <c r="A1101" s="521">
        <f>ROW()</f>
        <v>1101</v>
      </c>
      <c r="B1101" s="35"/>
      <c r="C1101" s="758"/>
      <c r="D1101" s="33" t="s">
        <v>35</v>
      </c>
      <c r="J1101" s="228"/>
      <c r="K1101" s="51"/>
      <c r="L1101" s="51"/>
      <c r="M1101" s="51"/>
      <c r="N1101" s="229"/>
      <c r="O1101" s="228"/>
      <c r="P1101" s="51"/>
      <c r="Q1101" s="51"/>
      <c r="R1101" s="51"/>
      <c r="S1101" s="229"/>
      <c r="T1101" s="228">
        <f t="shared" si="1227"/>
        <v>0</v>
      </c>
      <c r="U1101" s="51">
        <f t="shared" si="1227"/>
        <v>0</v>
      </c>
      <c r="V1101" s="51">
        <f t="shared" si="1227"/>
        <v>0</v>
      </c>
      <c r="W1101" s="51">
        <f t="shared" si="1227"/>
        <v>0</v>
      </c>
      <c r="X1101" s="229">
        <f t="shared" si="1227"/>
        <v>0</v>
      </c>
      <c r="Y1101" s="228">
        <f t="shared" si="1228"/>
        <v>4.2732062363624246E-16</v>
      </c>
      <c r="Z1101" s="51">
        <f t="shared" si="1228"/>
        <v>8.5464124727248491E-16</v>
      </c>
      <c r="AA1101" s="51">
        <f t="shared" si="1228"/>
        <v>8.5464124727248501E-16</v>
      </c>
      <c r="AB1101" s="51">
        <f t="shared" si="1228"/>
        <v>8.5464124727248501E-16</v>
      </c>
      <c r="AC1101" s="51">
        <f t="shared" si="1228"/>
        <v>8.5464124727248501E-16</v>
      </c>
      <c r="AD1101" s="229">
        <f t="shared" si="1228"/>
        <v>8.5464124727248511E-16</v>
      </c>
      <c r="AE1101" s="228">
        <f t="shared" ref="AE1101:AI1101" si="1247">AE1083*$AD$43</f>
        <v>0</v>
      </c>
      <c r="AF1101" s="51">
        <f t="shared" si="1247"/>
        <v>0</v>
      </c>
      <c r="AG1101" s="51">
        <f t="shared" si="1247"/>
        <v>0</v>
      </c>
      <c r="AH1101" s="51">
        <f t="shared" si="1247"/>
        <v>0</v>
      </c>
      <c r="AI1101" s="229">
        <f t="shared" si="1247"/>
        <v>0</v>
      </c>
      <c r="AJ1101" s="51">
        <f t="shared" ref="AJ1101:AN1101" si="1248">AJ1083*$AH$43</f>
        <v>0</v>
      </c>
      <c r="AK1101" s="51">
        <f t="shared" si="1248"/>
        <v>0</v>
      </c>
      <c r="AL1101" s="51">
        <f t="shared" si="1248"/>
        <v>0</v>
      </c>
      <c r="AM1101" s="51">
        <f t="shared" si="1248"/>
        <v>0</v>
      </c>
      <c r="AN1101" s="229">
        <f t="shared" si="1248"/>
        <v>0</v>
      </c>
    </row>
    <row r="1102" spans="1:40" outlineLevel="1">
      <c r="A1102" s="521">
        <f>ROW()</f>
        <v>1102</v>
      </c>
      <c r="B1102" s="35"/>
      <c r="C1102" s="758"/>
      <c r="D1102" s="33" t="s">
        <v>302</v>
      </c>
      <c r="J1102" s="228"/>
      <c r="K1102" s="51"/>
      <c r="L1102" s="51"/>
      <c r="M1102" s="51"/>
      <c r="N1102" s="229"/>
      <c r="O1102" s="228"/>
      <c r="P1102" s="51"/>
      <c r="Q1102" s="51"/>
      <c r="R1102" s="51"/>
      <c r="S1102" s="229"/>
      <c r="T1102" s="228">
        <f t="shared" ref="T1102:X1107" si="1249">T1084*$S$43</f>
        <v>0</v>
      </c>
      <c r="U1102" s="51">
        <f t="shared" si="1249"/>
        <v>0</v>
      </c>
      <c r="V1102" s="51">
        <f t="shared" si="1249"/>
        <v>0</v>
      </c>
      <c r="W1102" s="51">
        <f t="shared" si="1249"/>
        <v>0</v>
      </c>
      <c r="X1102" s="229">
        <f t="shared" si="1249"/>
        <v>0</v>
      </c>
      <c r="Y1102" s="228">
        <f t="shared" ref="Y1102:AD1107" si="1250">Y1084*$X$43</f>
        <v>0</v>
      </c>
      <c r="Z1102" s="51">
        <f t="shared" si="1250"/>
        <v>0</v>
      </c>
      <c r="AA1102" s="51">
        <f t="shared" si="1250"/>
        <v>0</v>
      </c>
      <c r="AB1102" s="51">
        <f t="shared" si="1250"/>
        <v>0</v>
      </c>
      <c r="AC1102" s="51">
        <f t="shared" si="1250"/>
        <v>0</v>
      </c>
      <c r="AD1102" s="229">
        <f t="shared" si="1250"/>
        <v>0</v>
      </c>
      <c r="AE1102" s="228">
        <f t="shared" ref="AE1102:AI1102" si="1251">AE1084*$AD$43</f>
        <v>0</v>
      </c>
      <c r="AF1102" s="51">
        <f t="shared" si="1251"/>
        <v>0</v>
      </c>
      <c r="AG1102" s="51">
        <f t="shared" si="1251"/>
        <v>0</v>
      </c>
      <c r="AH1102" s="51">
        <f t="shared" si="1251"/>
        <v>0</v>
      </c>
      <c r="AI1102" s="229">
        <f t="shared" si="1251"/>
        <v>0</v>
      </c>
      <c r="AJ1102" s="51">
        <f t="shared" ref="AJ1102:AN1102" si="1252">AJ1084*$AH$43</f>
        <v>0</v>
      </c>
      <c r="AK1102" s="51">
        <f t="shared" si="1252"/>
        <v>0</v>
      </c>
      <c r="AL1102" s="51">
        <f t="shared" si="1252"/>
        <v>0</v>
      </c>
      <c r="AM1102" s="51">
        <f t="shared" si="1252"/>
        <v>0</v>
      </c>
      <c r="AN1102" s="229">
        <f t="shared" si="1252"/>
        <v>0</v>
      </c>
    </row>
    <row r="1103" spans="1:40" outlineLevel="1">
      <c r="A1103" s="521">
        <f>ROW()</f>
        <v>1103</v>
      </c>
      <c r="B1103" s="35"/>
      <c r="C1103" s="758"/>
      <c r="D1103" s="33" t="s">
        <v>36</v>
      </c>
      <c r="J1103" s="228"/>
      <c r="K1103" s="51"/>
      <c r="L1103" s="51"/>
      <c r="M1103" s="51"/>
      <c r="N1103" s="229"/>
      <c r="O1103" s="228"/>
      <c r="P1103" s="51"/>
      <c r="Q1103" s="51"/>
      <c r="R1103" s="51"/>
      <c r="S1103" s="229"/>
      <c r="T1103" s="228">
        <f t="shared" si="1249"/>
        <v>0</v>
      </c>
      <c r="U1103" s="51">
        <f t="shared" si="1249"/>
        <v>0.88326318261832493</v>
      </c>
      <c r="V1103" s="51">
        <f t="shared" si="1249"/>
        <v>0.88326318261832493</v>
      </c>
      <c r="W1103" s="51">
        <f t="shared" si="1249"/>
        <v>0.88326318261832493</v>
      </c>
      <c r="X1103" s="229">
        <f t="shared" si="1249"/>
        <v>0.88326318261832515</v>
      </c>
      <c r="Y1103" s="228">
        <f t="shared" si="1250"/>
        <v>-1.1050241178912779</v>
      </c>
      <c r="Z1103" s="51">
        <f t="shared" si="1250"/>
        <v>0</v>
      </c>
      <c r="AA1103" s="51">
        <f t="shared" si="1250"/>
        <v>0</v>
      </c>
      <c r="AB1103" s="51">
        <f t="shared" si="1250"/>
        <v>0</v>
      </c>
      <c r="AC1103" s="51">
        <f t="shared" si="1250"/>
        <v>0</v>
      </c>
      <c r="AD1103" s="229">
        <f t="shared" si="1250"/>
        <v>0</v>
      </c>
      <c r="AE1103" s="228">
        <f t="shared" ref="AE1103:AI1103" si="1253">AE1085*$AD$43</f>
        <v>0</v>
      </c>
      <c r="AF1103" s="51">
        <f t="shared" si="1253"/>
        <v>0</v>
      </c>
      <c r="AG1103" s="51">
        <f t="shared" si="1253"/>
        <v>0</v>
      </c>
      <c r="AH1103" s="51">
        <f t="shared" si="1253"/>
        <v>0</v>
      </c>
      <c r="AI1103" s="229">
        <f t="shared" si="1253"/>
        <v>0</v>
      </c>
      <c r="AJ1103" s="51">
        <f t="shared" ref="AJ1103:AN1103" si="1254">AJ1085*$AH$43</f>
        <v>0</v>
      </c>
      <c r="AK1103" s="51">
        <f t="shared" si="1254"/>
        <v>0</v>
      </c>
      <c r="AL1103" s="51">
        <f t="shared" si="1254"/>
        <v>0</v>
      </c>
      <c r="AM1103" s="51">
        <f t="shared" si="1254"/>
        <v>0</v>
      </c>
      <c r="AN1103" s="229">
        <f t="shared" si="1254"/>
        <v>0</v>
      </c>
    </row>
    <row r="1104" spans="1:40" outlineLevel="1">
      <c r="A1104" s="521">
        <f>ROW()</f>
        <v>1104</v>
      </c>
      <c r="B1104" s="35"/>
      <c r="C1104" s="758"/>
      <c r="D1104" s="33" t="s">
        <v>583</v>
      </c>
      <c r="J1104" s="228"/>
      <c r="K1104" s="51"/>
      <c r="L1104" s="51"/>
      <c r="M1104" s="51"/>
      <c r="N1104" s="229"/>
      <c r="O1104" s="228"/>
      <c r="P1104" s="51"/>
      <c r="Q1104" s="51"/>
      <c r="R1104" s="51"/>
      <c r="S1104" s="229"/>
      <c r="T1104" s="228">
        <f t="shared" si="1249"/>
        <v>0</v>
      </c>
      <c r="U1104" s="51">
        <f t="shared" si="1249"/>
        <v>0</v>
      </c>
      <c r="V1104" s="51">
        <f t="shared" si="1249"/>
        <v>0</v>
      </c>
      <c r="W1104" s="51">
        <f t="shared" si="1249"/>
        <v>0</v>
      </c>
      <c r="X1104" s="229">
        <f t="shared" si="1249"/>
        <v>0</v>
      </c>
      <c r="Y1104" s="228">
        <f t="shared" si="1250"/>
        <v>0</v>
      </c>
      <c r="Z1104" s="51">
        <f t="shared" si="1250"/>
        <v>0</v>
      </c>
      <c r="AA1104" s="51">
        <f t="shared" si="1250"/>
        <v>0</v>
      </c>
      <c r="AB1104" s="51">
        <f t="shared" si="1250"/>
        <v>0</v>
      </c>
      <c r="AC1104" s="51">
        <f t="shared" si="1250"/>
        <v>0</v>
      </c>
      <c r="AD1104" s="229">
        <f t="shared" si="1250"/>
        <v>0</v>
      </c>
      <c r="AE1104" s="228">
        <f t="shared" ref="AE1104:AI1104" si="1255">AE1086*$AD$43</f>
        <v>0</v>
      </c>
      <c r="AF1104" s="51">
        <f t="shared" si="1255"/>
        <v>0</v>
      </c>
      <c r="AG1104" s="51">
        <f t="shared" si="1255"/>
        <v>0</v>
      </c>
      <c r="AH1104" s="51">
        <f t="shared" si="1255"/>
        <v>0</v>
      </c>
      <c r="AI1104" s="229">
        <f t="shared" si="1255"/>
        <v>0</v>
      </c>
      <c r="AJ1104" s="51">
        <f t="shared" ref="AJ1104:AN1104" si="1256">AJ1086*$AH$43</f>
        <v>0</v>
      </c>
      <c r="AK1104" s="51">
        <f t="shared" si="1256"/>
        <v>0</v>
      </c>
      <c r="AL1104" s="51">
        <f t="shared" si="1256"/>
        <v>0</v>
      </c>
      <c r="AM1104" s="51">
        <f t="shared" si="1256"/>
        <v>0</v>
      </c>
      <c r="AN1104" s="229">
        <f t="shared" si="1256"/>
        <v>0</v>
      </c>
    </row>
    <row r="1105" spans="1:40" outlineLevel="1">
      <c r="A1105" s="521">
        <f>ROW()</f>
        <v>1105</v>
      </c>
      <c r="B1105" s="35"/>
      <c r="C1105" s="758"/>
      <c r="D1105" s="33" t="s">
        <v>81</v>
      </c>
      <c r="J1105" s="228"/>
      <c r="K1105" s="51"/>
      <c r="L1105" s="51"/>
      <c r="M1105" s="51"/>
      <c r="N1105" s="229"/>
      <c r="O1105" s="228"/>
      <c r="P1105" s="51"/>
      <c r="Q1105" s="51"/>
      <c r="R1105" s="51"/>
      <c r="S1105" s="229"/>
      <c r="T1105" s="228">
        <f t="shared" si="1249"/>
        <v>0</v>
      </c>
      <c r="U1105" s="51">
        <f t="shared" si="1249"/>
        <v>0</v>
      </c>
      <c r="V1105" s="51">
        <f t="shared" si="1249"/>
        <v>0</v>
      </c>
      <c r="W1105" s="51">
        <f t="shared" si="1249"/>
        <v>0</v>
      </c>
      <c r="X1105" s="229">
        <f t="shared" si="1249"/>
        <v>0</v>
      </c>
      <c r="Y1105" s="228">
        <f t="shared" si="1250"/>
        <v>0</v>
      </c>
      <c r="Z1105" s="51">
        <f t="shared" si="1250"/>
        <v>0</v>
      </c>
      <c r="AA1105" s="51">
        <f t="shared" si="1250"/>
        <v>0</v>
      </c>
      <c r="AB1105" s="51">
        <f t="shared" si="1250"/>
        <v>0</v>
      </c>
      <c r="AC1105" s="51">
        <f t="shared" si="1250"/>
        <v>0</v>
      </c>
      <c r="AD1105" s="229">
        <f t="shared" si="1250"/>
        <v>0</v>
      </c>
      <c r="AE1105" s="228">
        <f t="shared" ref="AE1105:AI1105" si="1257">AE1087*$AD$43</f>
        <v>0</v>
      </c>
      <c r="AF1105" s="51">
        <f t="shared" si="1257"/>
        <v>0</v>
      </c>
      <c r="AG1105" s="51">
        <f t="shared" si="1257"/>
        <v>0</v>
      </c>
      <c r="AH1105" s="51">
        <f t="shared" si="1257"/>
        <v>0</v>
      </c>
      <c r="AI1105" s="229">
        <f t="shared" si="1257"/>
        <v>0</v>
      </c>
      <c r="AJ1105" s="51">
        <f t="shared" ref="AJ1105:AN1105" si="1258">AJ1087*$AH$43</f>
        <v>0</v>
      </c>
      <c r="AK1105" s="51">
        <f t="shared" si="1258"/>
        <v>0</v>
      </c>
      <c r="AL1105" s="51">
        <f t="shared" si="1258"/>
        <v>0</v>
      </c>
      <c r="AM1105" s="51">
        <f t="shared" si="1258"/>
        <v>0</v>
      </c>
      <c r="AN1105" s="229">
        <f t="shared" si="1258"/>
        <v>0</v>
      </c>
    </row>
    <row r="1106" spans="1:40" outlineLevel="1">
      <c r="A1106" s="521">
        <f>ROW()</f>
        <v>1106</v>
      </c>
      <c r="B1106" s="35"/>
      <c r="C1106" s="758"/>
      <c r="D1106" s="33" t="s">
        <v>28</v>
      </c>
      <c r="J1106" s="228"/>
      <c r="K1106" s="51"/>
      <c r="L1106" s="51"/>
      <c r="M1106" s="51"/>
      <c r="N1106" s="229"/>
      <c r="O1106" s="228"/>
      <c r="P1106" s="51"/>
      <c r="Q1106" s="51"/>
      <c r="R1106" s="51"/>
      <c r="S1106" s="229"/>
      <c r="T1106" s="228">
        <f t="shared" si="1249"/>
        <v>0</v>
      </c>
      <c r="U1106" s="51">
        <f t="shared" si="1249"/>
        <v>0</v>
      </c>
      <c r="V1106" s="51">
        <f t="shared" si="1249"/>
        <v>0</v>
      </c>
      <c r="W1106" s="51">
        <f t="shared" si="1249"/>
        <v>0</v>
      </c>
      <c r="X1106" s="229">
        <f t="shared" si="1249"/>
        <v>0</v>
      </c>
      <c r="Y1106" s="228">
        <f t="shared" si="1250"/>
        <v>0</v>
      </c>
      <c r="Z1106" s="51">
        <f t="shared" si="1250"/>
        <v>0</v>
      </c>
      <c r="AA1106" s="51">
        <f t="shared" si="1250"/>
        <v>0</v>
      </c>
      <c r="AB1106" s="51">
        <f t="shared" si="1250"/>
        <v>0</v>
      </c>
      <c r="AC1106" s="51">
        <f t="shared" si="1250"/>
        <v>0</v>
      </c>
      <c r="AD1106" s="229">
        <f t="shared" si="1250"/>
        <v>0</v>
      </c>
      <c r="AE1106" s="228">
        <f t="shared" ref="AE1106:AI1106" si="1259">AE1088*$AD$43</f>
        <v>0</v>
      </c>
      <c r="AF1106" s="51">
        <f t="shared" si="1259"/>
        <v>0</v>
      </c>
      <c r="AG1106" s="51">
        <f t="shared" si="1259"/>
        <v>0</v>
      </c>
      <c r="AH1106" s="51">
        <f t="shared" si="1259"/>
        <v>0</v>
      </c>
      <c r="AI1106" s="229">
        <f t="shared" si="1259"/>
        <v>0</v>
      </c>
      <c r="AJ1106" s="51">
        <f t="shared" ref="AJ1106:AN1106" si="1260">AJ1088*$AH$43</f>
        <v>0</v>
      </c>
      <c r="AK1106" s="51">
        <f t="shared" si="1260"/>
        <v>0</v>
      </c>
      <c r="AL1106" s="51">
        <f t="shared" si="1260"/>
        <v>0</v>
      </c>
      <c r="AM1106" s="51">
        <f t="shared" si="1260"/>
        <v>0</v>
      </c>
      <c r="AN1106" s="229">
        <f t="shared" si="1260"/>
        <v>0</v>
      </c>
    </row>
    <row r="1107" spans="1:40" outlineLevel="1">
      <c r="A1107" s="521">
        <f>ROW()</f>
        <v>1107</v>
      </c>
      <c r="B1107" s="35"/>
      <c r="C1107" s="758"/>
      <c r="D1107" s="45" t="s">
        <v>443</v>
      </c>
      <c r="E1107" s="45"/>
      <c r="F1107" s="45"/>
      <c r="G1107" s="45"/>
      <c r="H1107" s="45"/>
      <c r="I1107" s="45"/>
      <c r="J1107" s="230"/>
      <c r="K1107" s="52"/>
      <c r="L1107" s="52"/>
      <c r="M1107" s="52"/>
      <c r="N1107" s="231"/>
      <c r="O1107" s="230"/>
      <c r="P1107" s="52"/>
      <c r="Q1107" s="52"/>
      <c r="R1107" s="52"/>
      <c r="S1107" s="231"/>
      <c r="T1107" s="230">
        <f t="shared" si="1249"/>
        <v>0</v>
      </c>
      <c r="U1107" s="52">
        <f t="shared" si="1249"/>
        <v>0</v>
      </c>
      <c r="V1107" s="52">
        <f t="shared" si="1249"/>
        <v>0</v>
      </c>
      <c r="W1107" s="52">
        <f t="shared" si="1249"/>
        <v>0</v>
      </c>
      <c r="X1107" s="231">
        <f t="shared" si="1249"/>
        <v>0</v>
      </c>
      <c r="Y1107" s="230">
        <f t="shared" si="1250"/>
        <v>0</v>
      </c>
      <c r="Z1107" s="52">
        <f t="shared" si="1250"/>
        <v>0</v>
      </c>
      <c r="AA1107" s="52">
        <f t="shared" si="1250"/>
        <v>0</v>
      </c>
      <c r="AB1107" s="52">
        <f t="shared" si="1250"/>
        <v>0</v>
      </c>
      <c r="AC1107" s="52">
        <f t="shared" si="1250"/>
        <v>0</v>
      </c>
      <c r="AD1107" s="231">
        <f t="shared" si="1250"/>
        <v>0</v>
      </c>
      <c r="AE1107" s="230">
        <f t="shared" ref="AE1107:AI1107" si="1261">AE1089*$AD$43</f>
        <v>0</v>
      </c>
      <c r="AF1107" s="52">
        <f t="shared" si="1261"/>
        <v>0</v>
      </c>
      <c r="AG1107" s="52">
        <f t="shared" si="1261"/>
        <v>0</v>
      </c>
      <c r="AH1107" s="52">
        <f t="shared" si="1261"/>
        <v>0</v>
      </c>
      <c r="AI1107" s="231">
        <f t="shared" si="1261"/>
        <v>0</v>
      </c>
      <c r="AJ1107" s="52">
        <f t="shared" ref="AJ1107:AN1107" si="1262">AJ1089*$AH$43</f>
        <v>0</v>
      </c>
      <c r="AK1107" s="52">
        <f t="shared" si="1262"/>
        <v>0</v>
      </c>
      <c r="AL1107" s="52">
        <f t="shared" si="1262"/>
        <v>0</v>
      </c>
      <c r="AM1107" s="52">
        <f t="shared" si="1262"/>
        <v>0</v>
      </c>
      <c r="AN1107" s="231">
        <f t="shared" si="1262"/>
        <v>0</v>
      </c>
    </row>
    <row r="1108" spans="1:40" outlineLevel="1">
      <c r="A1108" s="521">
        <f>ROW()</f>
        <v>1108</v>
      </c>
      <c r="B1108" s="35"/>
      <c r="C1108" s="758"/>
      <c r="D1108" s="33" t="s">
        <v>24</v>
      </c>
      <c r="F1108" s="151"/>
      <c r="G1108" s="151"/>
      <c r="H1108" s="151"/>
      <c r="I1108" s="151"/>
      <c r="J1108" s="251"/>
      <c r="K1108" s="58"/>
      <c r="L1108" s="58"/>
      <c r="M1108" s="58"/>
      <c r="N1108" s="247"/>
      <c r="O1108" s="251"/>
      <c r="P1108" s="58"/>
      <c r="Q1108" s="58"/>
      <c r="R1108" s="58"/>
      <c r="S1108" s="247"/>
      <c r="T1108" s="251">
        <f t="shared" ref="T1108:AN1108" si="1263">SUM(T1092:T1107)</f>
        <v>0</v>
      </c>
      <c r="U1108" s="58">
        <f t="shared" si="1263"/>
        <v>1.7677198294469862</v>
      </c>
      <c r="V1108" s="58">
        <f t="shared" si="1263"/>
        <v>1.7677198294469862</v>
      </c>
      <c r="W1108" s="58">
        <f t="shared" si="1263"/>
        <v>1.7677198294469862</v>
      </c>
      <c r="X1108" s="247">
        <f t="shared" si="1263"/>
        <v>1.7677198294469867</v>
      </c>
      <c r="Y1108" s="251">
        <f t="shared" si="1263"/>
        <v>-0.70288322765616285</v>
      </c>
      <c r="Z1108" s="58">
        <f t="shared" si="1263"/>
        <v>0.80428178047023002</v>
      </c>
      <c r="AA1108" s="58">
        <f t="shared" si="1263"/>
        <v>0.80428178047023002</v>
      </c>
      <c r="AB1108" s="58">
        <f t="shared" si="1263"/>
        <v>0.80428178047023002</v>
      </c>
      <c r="AC1108" s="58">
        <f t="shared" si="1263"/>
        <v>0.80428178047023002</v>
      </c>
      <c r="AD1108" s="247">
        <f t="shared" si="1263"/>
        <v>0.80428178047023002</v>
      </c>
      <c r="AE1108" s="251">
        <f t="shared" si="1263"/>
        <v>0.79912726494709574</v>
      </c>
      <c r="AF1108" s="58">
        <f t="shared" si="1263"/>
        <v>0.79912726494709574</v>
      </c>
      <c r="AG1108" s="58">
        <f t="shared" si="1263"/>
        <v>0.79912726494709574</v>
      </c>
      <c r="AH1108" s="58">
        <f t="shared" si="1263"/>
        <v>0.79912726494709574</v>
      </c>
      <c r="AI1108" s="247">
        <f t="shared" si="1263"/>
        <v>0.79912726494709574</v>
      </c>
      <c r="AJ1108" s="58">
        <f t="shared" si="1263"/>
        <v>0</v>
      </c>
      <c r="AK1108" s="58">
        <f t="shared" si="1263"/>
        <v>0</v>
      </c>
      <c r="AL1108" s="58">
        <f t="shared" si="1263"/>
        <v>0</v>
      </c>
      <c r="AM1108" s="58">
        <f t="shared" si="1263"/>
        <v>0</v>
      </c>
      <c r="AN1108" s="247">
        <f t="shared" si="1263"/>
        <v>0</v>
      </c>
    </row>
    <row r="1109" spans="1:40" outlineLevel="1">
      <c r="A1109" s="521">
        <f>ROW()</f>
        <v>1109</v>
      </c>
      <c r="B1109" s="35"/>
      <c r="C1109" s="756" t="s">
        <v>275</v>
      </c>
      <c r="J1109" s="1909"/>
      <c r="K1109" s="1910"/>
      <c r="L1109" s="1910"/>
      <c r="M1109" s="1910"/>
      <c r="N1109" s="1911"/>
      <c r="O1109" s="1909"/>
      <c r="P1109" s="1910"/>
      <c r="Q1109" s="1910"/>
      <c r="R1109" s="1910"/>
      <c r="S1109" s="1911"/>
      <c r="T1109" s="1909" t="s">
        <v>351</v>
      </c>
      <c r="U1109" s="1910"/>
      <c r="V1109" s="1910"/>
      <c r="W1109" s="1910"/>
      <c r="X1109" s="1911"/>
      <c r="Y1109" s="1894" t="s">
        <v>352</v>
      </c>
      <c r="Z1109" s="1895"/>
      <c r="AA1109" s="1895"/>
      <c r="AB1109" s="1895"/>
      <c r="AC1109" s="1895"/>
      <c r="AD1109" s="1896"/>
      <c r="AE1109" s="1171"/>
      <c r="AF1109" s="1136"/>
      <c r="AG1109" s="1136" t="s">
        <v>703</v>
      </c>
      <c r="AH1109" s="1136"/>
      <c r="AI1109" s="1161"/>
      <c r="AJ1109" s="1136"/>
      <c r="AK1109" s="1136"/>
      <c r="AL1109" s="1136"/>
      <c r="AM1109" s="1136"/>
      <c r="AN1109" s="1161"/>
    </row>
    <row r="1110" spans="1:40" outlineLevel="1">
      <c r="A1110" s="521">
        <f>ROW()</f>
        <v>1110</v>
      </c>
      <c r="B1110" s="35"/>
      <c r="C1110" s="758"/>
      <c r="D1110" s="33" t="s">
        <v>300</v>
      </c>
      <c r="J1110" s="429"/>
      <c r="K1110" s="430"/>
      <c r="L1110" s="430"/>
      <c r="M1110" s="430"/>
      <c r="N1110" s="431"/>
      <c r="O1110" s="429"/>
      <c r="P1110" s="430"/>
      <c r="Q1110" s="430"/>
      <c r="R1110" s="430"/>
      <c r="S1110" s="431"/>
      <c r="T1110" s="361"/>
      <c r="U1110" s="373"/>
      <c r="V1110" s="373">
        <v>3.4729951015505668E-2</v>
      </c>
      <c r="W1110" s="373">
        <v>3.4729951015505668E-2</v>
      </c>
      <c r="X1110" s="356">
        <v>3.4729951015505661E-2</v>
      </c>
      <c r="Y1110" s="361">
        <v>2.257820113596555E-2</v>
      </c>
      <c r="Z1110" s="373">
        <v>4.5156402271931101E-2</v>
      </c>
      <c r="AA1110" s="373">
        <v>4.5156402271931101E-2</v>
      </c>
      <c r="AB1110" s="373">
        <v>4.5156402271931094E-2</v>
      </c>
      <c r="AC1110" s="373">
        <v>4.5156402271931094E-2</v>
      </c>
      <c r="AD1110" s="356">
        <v>4.5156402271931087E-2</v>
      </c>
      <c r="AE1110" s="361">
        <v>4.92308369299592E-2</v>
      </c>
      <c r="AF1110" s="373">
        <v>4.92308369299592E-2</v>
      </c>
      <c r="AG1110" s="373">
        <v>4.92308369299592E-2</v>
      </c>
      <c r="AH1110" s="373">
        <v>4.92308369299592E-2</v>
      </c>
      <c r="AI1110" s="356">
        <v>4.92308369299592E-2</v>
      </c>
      <c r="AJ1110" s="1870"/>
      <c r="AK1110" s="1870"/>
      <c r="AL1110" s="1870"/>
      <c r="AM1110" s="1870"/>
      <c r="AN1110" s="1871"/>
    </row>
    <row r="1111" spans="1:40" outlineLevel="1">
      <c r="A1111" s="521">
        <f>ROW()</f>
        <v>1111</v>
      </c>
      <c r="B1111" s="35"/>
      <c r="C1111" s="758"/>
      <c r="D1111" s="33" t="s">
        <v>301</v>
      </c>
      <c r="J1111" s="429"/>
      <c r="K1111" s="430"/>
      <c r="L1111" s="430"/>
      <c r="M1111" s="430"/>
      <c r="N1111" s="431"/>
      <c r="O1111" s="429"/>
      <c r="P1111" s="430"/>
      <c r="Q1111" s="430"/>
      <c r="R1111" s="430"/>
      <c r="S1111" s="431"/>
      <c r="T1111" s="361"/>
      <c r="U1111" s="373"/>
      <c r="V1111" s="373">
        <v>0</v>
      </c>
      <c r="W1111" s="373">
        <v>0</v>
      </c>
      <c r="X1111" s="356">
        <v>0</v>
      </c>
      <c r="Y1111" s="361">
        <v>0</v>
      </c>
      <c r="Z1111" s="373">
        <v>0</v>
      </c>
      <c r="AA1111" s="373">
        <v>0</v>
      </c>
      <c r="AB1111" s="373">
        <v>0</v>
      </c>
      <c r="AC1111" s="373">
        <v>0</v>
      </c>
      <c r="AD1111" s="356">
        <v>0</v>
      </c>
      <c r="AE1111" s="361">
        <v>0</v>
      </c>
      <c r="AF1111" s="373">
        <v>0</v>
      </c>
      <c r="AG1111" s="373">
        <v>0</v>
      </c>
      <c r="AH1111" s="373">
        <v>0</v>
      </c>
      <c r="AI1111" s="356">
        <v>0</v>
      </c>
      <c r="AJ1111" s="1870"/>
      <c r="AK1111" s="1870"/>
      <c r="AL1111" s="1870"/>
      <c r="AM1111" s="1870"/>
      <c r="AN1111" s="1871"/>
    </row>
    <row r="1112" spans="1:40" outlineLevel="1">
      <c r="A1112" s="521">
        <f>ROW()</f>
        <v>1112</v>
      </c>
      <c r="B1112" s="35"/>
      <c r="C1112" s="758"/>
      <c r="D1112" s="33" t="s">
        <v>29</v>
      </c>
      <c r="J1112" s="429"/>
      <c r="K1112" s="430"/>
      <c r="L1112" s="430"/>
      <c r="M1112" s="430"/>
      <c r="N1112" s="431"/>
      <c r="O1112" s="429"/>
      <c r="P1112" s="430"/>
      <c r="Q1112" s="430"/>
      <c r="R1112" s="430"/>
      <c r="S1112" s="431"/>
      <c r="T1112" s="361"/>
      <c r="U1112" s="373"/>
      <c r="V1112" s="373">
        <v>0</v>
      </c>
      <c r="W1112" s="373">
        <v>0</v>
      </c>
      <c r="X1112" s="356">
        <v>0</v>
      </c>
      <c r="Y1112" s="361">
        <v>0</v>
      </c>
      <c r="Z1112" s="373">
        <v>0</v>
      </c>
      <c r="AA1112" s="373">
        <v>0</v>
      </c>
      <c r="AB1112" s="373">
        <v>0</v>
      </c>
      <c r="AC1112" s="373">
        <v>0</v>
      </c>
      <c r="AD1112" s="356">
        <v>0</v>
      </c>
      <c r="AE1112" s="361">
        <v>0</v>
      </c>
      <c r="AF1112" s="373">
        <v>0</v>
      </c>
      <c r="AG1112" s="373">
        <v>0</v>
      </c>
      <c r="AH1112" s="373">
        <v>0</v>
      </c>
      <c r="AI1112" s="356">
        <v>0</v>
      </c>
      <c r="AJ1112" s="1870"/>
      <c r="AK1112" s="1870"/>
      <c r="AL1112" s="1870"/>
      <c r="AM1112" s="1870"/>
      <c r="AN1112" s="1871"/>
    </row>
    <row r="1113" spans="1:40" outlineLevel="1">
      <c r="A1113" s="521">
        <f>ROW()</f>
        <v>1113</v>
      </c>
      <c r="B1113" s="35"/>
      <c r="C1113" s="758"/>
      <c r="D1113" s="33" t="s">
        <v>30</v>
      </c>
      <c r="J1113" s="429"/>
      <c r="K1113" s="430"/>
      <c r="L1113" s="430"/>
      <c r="M1113" s="430"/>
      <c r="N1113" s="431"/>
      <c r="O1113" s="429"/>
      <c r="P1113" s="430"/>
      <c r="Q1113" s="430"/>
      <c r="R1113" s="430"/>
      <c r="S1113" s="431"/>
      <c r="T1113" s="361"/>
      <c r="U1113" s="373"/>
      <c r="V1113" s="373">
        <v>0.19239392529514027</v>
      </c>
      <c r="W1113" s="373">
        <v>0.19239392529514027</v>
      </c>
      <c r="X1113" s="356">
        <v>0.19239392529514027</v>
      </c>
      <c r="Y1113" s="361">
        <v>8.5060997770410443E-2</v>
      </c>
      <c r="Z1113" s="373">
        <v>0.17012199554082089</v>
      </c>
      <c r="AA1113" s="373">
        <v>0.17012199554082089</v>
      </c>
      <c r="AB1113" s="373">
        <v>0.17012199554082089</v>
      </c>
      <c r="AC1113" s="373">
        <v>0.17012199554082086</v>
      </c>
      <c r="AD1113" s="356">
        <v>0.17012199554082086</v>
      </c>
      <c r="AE1113" s="361">
        <v>0.18547199952365101</v>
      </c>
      <c r="AF1113" s="373">
        <v>0.18547199952365101</v>
      </c>
      <c r="AG1113" s="373">
        <v>0.18547199952365101</v>
      </c>
      <c r="AH1113" s="373">
        <v>0.18547199952365101</v>
      </c>
      <c r="AI1113" s="356">
        <v>0.18547199952365101</v>
      </c>
      <c r="AJ1113" s="1870"/>
      <c r="AK1113" s="1870"/>
      <c r="AL1113" s="1870"/>
      <c r="AM1113" s="1870"/>
      <c r="AN1113" s="1871"/>
    </row>
    <row r="1114" spans="1:40" outlineLevel="1">
      <c r="A1114" s="521">
        <f>ROW()</f>
        <v>1114</v>
      </c>
      <c r="B1114" s="35"/>
      <c r="C1114" s="758"/>
      <c r="D1114" s="33" t="s">
        <v>31</v>
      </c>
      <c r="J1114" s="429"/>
      <c r="K1114" s="430"/>
      <c r="L1114" s="430"/>
      <c r="M1114" s="430"/>
      <c r="N1114" s="431"/>
      <c r="O1114" s="429"/>
      <c r="P1114" s="430"/>
      <c r="Q1114" s="430"/>
      <c r="R1114" s="430"/>
      <c r="S1114" s="431"/>
      <c r="T1114" s="361"/>
      <c r="U1114" s="373"/>
      <c r="V1114" s="373">
        <v>0</v>
      </c>
      <c r="W1114" s="373">
        <v>0</v>
      </c>
      <c r="X1114" s="356">
        <v>0</v>
      </c>
      <c r="Y1114" s="361">
        <v>0</v>
      </c>
      <c r="Z1114" s="373">
        <v>0</v>
      </c>
      <c r="AA1114" s="373">
        <v>0</v>
      </c>
      <c r="AB1114" s="373">
        <v>0</v>
      </c>
      <c r="AC1114" s="373">
        <v>0</v>
      </c>
      <c r="AD1114" s="356">
        <v>0</v>
      </c>
      <c r="AE1114" s="361">
        <v>0</v>
      </c>
      <c r="AF1114" s="373">
        <v>0</v>
      </c>
      <c r="AG1114" s="373">
        <v>0</v>
      </c>
      <c r="AH1114" s="373">
        <v>0</v>
      </c>
      <c r="AI1114" s="356">
        <v>0</v>
      </c>
      <c r="AJ1114" s="1870"/>
      <c r="AK1114" s="1870"/>
      <c r="AL1114" s="1870"/>
      <c r="AM1114" s="1870"/>
      <c r="AN1114" s="1871"/>
    </row>
    <row r="1115" spans="1:40" outlineLevel="1">
      <c r="A1115" s="521">
        <f>ROW()</f>
        <v>1115</v>
      </c>
      <c r="B1115" s="35"/>
      <c r="C1115" s="758"/>
      <c r="D1115" s="33" t="s">
        <v>32</v>
      </c>
      <c r="J1115" s="429"/>
      <c r="K1115" s="430"/>
      <c r="L1115" s="430"/>
      <c r="M1115" s="430"/>
      <c r="N1115" s="431"/>
      <c r="O1115" s="429"/>
      <c r="P1115" s="430"/>
      <c r="Q1115" s="430"/>
      <c r="R1115" s="430"/>
      <c r="S1115" s="431"/>
      <c r="T1115" s="361"/>
      <c r="U1115" s="373"/>
      <c r="V1115" s="373">
        <v>6.5253733005363954E-3</v>
      </c>
      <c r="W1115" s="373">
        <v>6.5253733005363962E-3</v>
      </c>
      <c r="X1115" s="356">
        <v>6.5253733005363954E-3</v>
      </c>
      <c r="Y1115" s="361">
        <v>2.9985984734983832E-3</v>
      </c>
      <c r="Z1115" s="373">
        <v>5.9971969469967672E-3</v>
      </c>
      <c r="AA1115" s="373">
        <v>5.9971969469967672E-3</v>
      </c>
      <c r="AB1115" s="373">
        <v>5.9971969469967672E-3</v>
      </c>
      <c r="AC1115" s="373">
        <v>5.9971969469967672E-3</v>
      </c>
      <c r="AD1115" s="356">
        <v>5.9971969469967672E-3</v>
      </c>
      <c r="AE1115" s="361">
        <v>6.5383203727452498E-3</v>
      </c>
      <c r="AF1115" s="373">
        <v>6.5383203727452498E-3</v>
      </c>
      <c r="AG1115" s="373">
        <v>6.5383203727452498E-3</v>
      </c>
      <c r="AH1115" s="373">
        <v>6.5383203727452498E-3</v>
      </c>
      <c r="AI1115" s="356">
        <v>6.5383203727452498E-3</v>
      </c>
      <c r="AJ1115" s="1870"/>
      <c r="AK1115" s="1870"/>
      <c r="AL1115" s="1870"/>
      <c r="AM1115" s="1870"/>
      <c r="AN1115" s="1871"/>
    </row>
    <row r="1116" spans="1:40" outlineLevel="1">
      <c r="A1116" s="521">
        <f>ROW()</f>
        <v>1116</v>
      </c>
      <c r="B1116" s="35"/>
      <c r="C1116" s="758"/>
      <c r="D1116" s="33" t="s">
        <v>33</v>
      </c>
      <c r="J1116" s="429"/>
      <c r="K1116" s="430"/>
      <c r="L1116" s="430"/>
      <c r="M1116" s="430"/>
      <c r="N1116" s="431"/>
      <c r="O1116" s="429"/>
      <c r="P1116" s="430"/>
      <c r="Q1116" s="430"/>
      <c r="R1116" s="430"/>
      <c r="S1116" s="431"/>
      <c r="T1116" s="361"/>
      <c r="U1116" s="373"/>
      <c r="V1116" s="373">
        <v>1.0599042126731718E-2</v>
      </c>
      <c r="W1116" s="373">
        <v>1.0599042126731718E-2</v>
      </c>
      <c r="X1116" s="356">
        <v>1.0599042126731717E-2</v>
      </c>
      <c r="Y1116" s="361">
        <v>2.1037783848850988E-3</v>
      </c>
      <c r="Z1116" s="373">
        <v>4.2075567697701976E-3</v>
      </c>
      <c r="AA1116" s="373">
        <v>4.2075567697701976E-3</v>
      </c>
      <c r="AB1116" s="373">
        <v>4.2075567697701984E-3</v>
      </c>
      <c r="AC1116" s="373">
        <v>4.2075567697701984E-3</v>
      </c>
      <c r="AD1116" s="356">
        <v>4.2075567697701984E-3</v>
      </c>
      <c r="AE1116" s="361">
        <v>4.5872020529602797E-3</v>
      </c>
      <c r="AF1116" s="373">
        <v>4.5872020529602797E-3</v>
      </c>
      <c r="AG1116" s="373">
        <v>4.5872020529602797E-3</v>
      </c>
      <c r="AH1116" s="373">
        <v>4.5872020529602797E-3</v>
      </c>
      <c r="AI1116" s="356">
        <v>4.5872020529602797E-3</v>
      </c>
      <c r="AJ1116" s="1870"/>
      <c r="AK1116" s="1870"/>
      <c r="AL1116" s="1870"/>
      <c r="AM1116" s="1870"/>
      <c r="AN1116" s="1871"/>
    </row>
    <row r="1117" spans="1:40" outlineLevel="1">
      <c r="A1117" s="521">
        <f>ROW()</f>
        <v>1117</v>
      </c>
      <c r="B1117" s="35"/>
      <c r="C1117" s="758"/>
      <c r="D1117" s="33" t="s">
        <v>27</v>
      </c>
      <c r="J1117" s="429"/>
      <c r="K1117" s="430"/>
      <c r="L1117" s="430"/>
      <c r="M1117" s="430"/>
      <c r="N1117" s="431"/>
      <c r="O1117" s="429"/>
      <c r="P1117" s="430"/>
      <c r="Q1117" s="430"/>
      <c r="R1117" s="430"/>
      <c r="S1117" s="431"/>
      <c r="T1117" s="361"/>
      <c r="U1117" s="373"/>
      <c r="V1117" s="373">
        <v>5.1422683781592482E-2</v>
      </c>
      <c r="W1117" s="373">
        <v>5.1422683781592489E-2</v>
      </c>
      <c r="X1117" s="356">
        <v>5.1422683781592482E-2</v>
      </c>
      <c r="Y1117" s="361">
        <v>1.3511265753799295E-2</v>
      </c>
      <c r="Z1117" s="373">
        <v>2.7022531507598591E-2</v>
      </c>
      <c r="AA1117" s="373">
        <v>2.7022531507598591E-2</v>
      </c>
      <c r="AB1117" s="373">
        <v>2.7022531507598591E-2</v>
      </c>
      <c r="AC1117" s="373">
        <v>2.7022531507598591E-2</v>
      </c>
      <c r="AD1117" s="356">
        <v>2.7022531507598591E-2</v>
      </c>
      <c r="AE1117" s="361">
        <v>2.9460758057605601E-2</v>
      </c>
      <c r="AF1117" s="373">
        <v>2.9460758057605601E-2</v>
      </c>
      <c r="AG1117" s="373">
        <v>2.9460758057605601E-2</v>
      </c>
      <c r="AH1117" s="373">
        <v>2.9460758057605601E-2</v>
      </c>
      <c r="AI1117" s="356">
        <v>2.9460758057605601E-2</v>
      </c>
      <c r="AJ1117" s="1870"/>
      <c r="AK1117" s="1870"/>
      <c r="AL1117" s="1870"/>
      <c r="AM1117" s="1870"/>
      <c r="AN1117" s="1871"/>
    </row>
    <row r="1118" spans="1:40" outlineLevel="1">
      <c r="A1118" s="521">
        <f>ROW()</f>
        <v>1118</v>
      </c>
      <c r="B1118" s="35"/>
      <c r="C1118" s="758"/>
      <c r="D1118" s="33" t="s">
        <v>34</v>
      </c>
      <c r="J1118" s="429"/>
      <c r="K1118" s="430"/>
      <c r="L1118" s="430"/>
      <c r="M1118" s="430"/>
      <c r="N1118" s="431"/>
      <c r="O1118" s="429"/>
      <c r="P1118" s="430"/>
      <c r="Q1118" s="430"/>
      <c r="R1118" s="430"/>
      <c r="S1118" s="431"/>
      <c r="T1118" s="361"/>
      <c r="U1118" s="373"/>
      <c r="V1118" s="373">
        <v>0.86097983351540142</v>
      </c>
      <c r="W1118" s="373">
        <v>0.86097983351540142</v>
      </c>
      <c r="X1118" s="356">
        <v>0.86097983351540142</v>
      </c>
      <c r="Y1118" s="361">
        <v>0.40732696743413838</v>
      </c>
      <c r="Z1118" s="373">
        <v>0.81465393486827675</v>
      </c>
      <c r="AA1118" s="373">
        <v>0.81465393486827686</v>
      </c>
      <c r="AB1118" s="373">
        <v>0.81465393486827686</v>
      </c>
      <c r="AC1118" s="373">
        <v>0.81465393486827686</v>
      </c>
      <c r="AD1118" s="356">
        <v>0.81465393486827686</v>
      </c>
      <c r="AE1118" s="361">
        <v>0.88815966294948601</v>
      </c>
      <c r="AF1118" s="373">
        <v>0.88815966294948601</v>
      </c>
      <c r="AG1118" s="373">
        <v>0.88815966294948601</v>
      </c>
      <c r="AH1118" s="373">
        <v>0.88815966294948601</v>
      </c>
      <c r="AI1118" s="356">
        <v>0.88815966294948601</v>
      </c>
      <c r="AJ1118" s="1870"/>
      <c r="AK1118" s="1870"/>
      <c r="AL1118" s="1870"/>
      <c r="AM1118" s="1870"/>
      <c r="AN1118" s="1871"/>
    </row>
    <row r="1119" spans="1:40" outlineLevel="1">
      <c r="A1119" s="521">
        <f>ROW()</f>
        <v>1119</v>
      </c>
      <c r="B1119" s="35"/>
      <c r="C1119" s="758"/>
      <c r="D1119" s="33" t="s">
        <v>35</v>
      </c>
      <c r="J1119" s="429"/>
      <c r="K1119" s="430"/>
      <c r="L1119" s="430"/>
      <c r="M1119" s="430"/>
      <c r="N1119" s="431"/>
      <c r="O1119" s="429"/>
      <c r="P1119" s="430"/>
      <c r="Q1119" s="430"/>
      <c r="R1119" s="430"/>
      <c r="S1119" s="431"/>
      <c r="T1119" s="361"/>
      <c r="U1119" s="373"/>
      <c r="V1119" s="373">
        <v>6.4899819216134177E-2</v>
      </c>
      <c r="W1119" s="373">
        <v>6.4899819216134177E-2</v>
      </c>
      <c r="X1119" s="356">
        <v>6.4899819216134177E-2</v>
      </c>
      <c r="Y1119" s="361">
        <v>3.674912941183054E-2</v>
      </c>
      <c r="Z1119" s="373">
        <v>7.3498258823661067E-2</v>
      </c>
      <c r="AA1119" s="373">
        <v>7.3498258823661067E-2</v>
      </c>
      <c r="AB1119" s="373">
        <v>7.3498258823661067E-2</v>
      </c>
      <c r="AC1119" s="373">
        <v>7.3498258823661081E-2</v>
      </c>
      <c r="AD1119" s="356">
        <v>7.3498258823661081E-2</v>
      </c>
      <c r="AE1119" s="361">
        <v>8.0129961926412197E-2</v>
      </c>
      <c r="AF1119" s="373">
        <v>4.0064980963206098E-2</v>
      </c>
      <c r="AG1119" s="373">
        <v>0</v>
      </c>
      <c r="AH1119" s="373">
        <v>0</v>
      </c>
      <c r="AI1119" s="356">
        <v>0</v>
      </c>
      <c r="AJ1119" s="1870"/>
      <c r="AK1119" s="1870"/>
      <c r="AL1119" s="1870"/>
      <c r="AM1119" s="1870"/>
      <c r="AN1119" s="1871"/>
    </row>
    <row r="1120" spans="1:40" outlineLevel="1">
      <c r="A1120" s="521">
        <f>ROW()</f>
        <v>1120</v>
      </c>
      <c r="B1120" s="35"/>
      <c r="C1120" s="758"/>
      <c r="D1120" s="33" t="s">
        <v>302</v>
      </c>
      <c r="J1120" s="429"/>
      <c r="K1120" s="430"/>
      <c r="L1120" s="430"/>
      <c r="M1120" s="430"/>
      <c r="N1120" s="431"/>
      <c r="O1120" s="429"/>
      <c r="P1120" s="430"/>
      <c r="Q1120" s="430"/>
      <c r="R1120" s="430"/>
      <c r="S1120" s="431"/>
      <c r="T1120" s="361"/>
      <c r="U1120" s="373"/>
      <c r="V1120" s="373">
        <v>0</v>
      </c>
      <c r="W1120" s="373">
        <v>0</v>
      </c>
      <c r="X1120" s="356">
        <v>0</v>
      </c>
      <c r="Y1120" s="361">
        <v>0</v>
      </c>
      <c r="Z1120" s="373">
        <v>0</v>
      </c>
      <c r="AA1120" s="373">
        <v>0</v>
      </c>
      <c r="AB1120" s="373">
        <v>0</v>
      </c>
      <c r="AC1120" s="373">
        <v>0</v>
      </c>
      <c r="AD1120" s="356">
        <v>0</v>
      </c>
      <c r="AE1120" s="361">
        <v>0</v>
      </c>
      <c r="AF1120" s="373">
        <v>0</v>
      </c>
      <c r="AG1120" s="373">
        <v>0</v>
      </c>
      <c r="AH1120" s="373">
        <v>0</v>
      </c>
      <c r="AI1120" s="356">
        <v>0</v>
      </c>
      <c r="AJ1120" s="1870"/>
      <c r="AK1120" s="1870"/>
      <c r="AL1120" s="1870"/>
      <c r="AM1120" s="1870"/>
      <c r="AN1120" s="1871"/>
    </row>
    <row r="1121" spans="1:40" outlineLevel="1">
      <c r="A1121" s="521">
        <f>ROW()</f>
        <v>1121</v>
      </c>
      <c r="B1121" s="35"/>
      <c r="C1121" s="758"/>
      <c r="D1121" s="33" t="s">
        <v>36</v>
      </c>
      <c r="J1121" s="429"/>
      <c r="K1121" s="430"/>
      <c r="L1121" s="430"/>
      <c r="M1121" s="430"/>
      <c r="N1121" s="431"/>
      <c r="O1121" s="429"/>
      <c r="P1121" s="430"/>
      <c r="Q1121" s="430"/>
      <c r="R1121" s="430"/>
      <c r="S1121" s="431"/>
      <c r="T1121" s="361"/>
      <c r="U1121" s="373"/>
      <c r="V1121" s="373">
        <v>0.91624056400141163</v>
      </c>
      <c r="W1121" s="373">
        <v>0.91624056400141163</v>
      </c>
      <c r="X1121" s="356">
        <v>0.91624056400141163</v>
      </c>
      <c r="Y1121" s="361">
        <v>0.30732703299891506</v>
      </c>
      <c r="Z1121" s="373">
        <v>0.61465406599783012</v>
      </c>
      <c r="AA1121" s="373">
        <v>0.30732703299891506</v>
      </c>
      <c r="AB1121" s="373">
        <v>0</v>
      </c>
      <c r="AC1121" s="373">
        <v>0</v>
      </c>
      <c r="AD1121" s="356">
        <v>0</v>
      </c>
      <c r="AE1121" s="361"/>
      <c r="AF1121" s="373">
        <v>0</v>
      </c>
      <c r="AG1121" s="373">
        <v>0</v>
      </c>
      <c r="AH1121" s="373">
        <v>0</v>
      </c>
      <c r="AI1121" s="356">
        <v>0</v>
      </c>
      <c r="AJ1121" s="1870"/>
      <c r="AK1121" s="1870"/>
      <c r="AL1121" s="1870"/>
      <c r="AM1121" s="1870"/>
      <c r="AN1121" s="1871"/>
    </row>
    <row r="1122" spans="1:40" outlineLevel="1">
      <c r="A1122" s="521">
        <f>ROW()</f>
        <v>1122</v>
      </c>
      <c r="B1122" s="35"/>
      <c r="C1122" s="758"/>
      <c r="D1122" s="33" t="s">
        <v>583</v>
      </c>
      <c r="J1122" s="429"/>
      <c r="K1122" s="430"/>
      <c r="L1122" s="430"/>
      <c r="M1122" s="430"/>
      <c r="N1122" s="431"/>
      <c r="O1122" s="429"/>
      <c r="P1122" s="430"/>
      <c r="Q1122" s="430"/>
      <c r="R1122" s="430"/>
      <c r="S1122" s="431"/>
      <c r="T1122" s="361"/>
      <c r="U1122" s="373"/>
      <c r="V1122" s="373"/>
      <c r="W1122" s="373"/>
      <c r="X1122" s="356"/>
      <c r="Y1122" s="361">
        <v>0</v>
      </c>
      <c r="Z1122" s="373">
        <v>0</v>
      </c>
      <c r="AA1122" s="373">
        <v>0</v>
      </c>
      <c r="AB1122" s="373">
        <v>0</v>
      </c>
      <c r="AC1122" s="373">
        <v>0</v>
      </c>
      <c r="AD1122" s="356">
        <v>0</v>
      </c>
      <c r="AE1122" s="361">
        <v>0</v>
      </c>
      <c r="AF1122" s="373">
        <v>0</v>
      </c>
      <c r="AG1122" s="373">
        <v>0</v>
      </c>
      <c r="AH1122" s="373">
        <v>0</v>
      </c>
      <c r="AI1122" s="356">
        <v>0</v>
      </c>
      <c r="AJ1122" s="1870"/>
      <c r="AK1122" s="1870"/>
      <c r="AL1122" s="1870"/>
      <c r="AM1122" s="1870"/>
      <c r="AN1122" s="1871"/>
    </row>
    <row r="1123" spans="1:40" outlineLevel="1">
      <c r="A1123" s="521">
        <f>ROW()</f>
        <v>1123</v>
      </c>
      <c r="B1123" s="35"/>
      <c r="C1123" s="758"/>
      <c r="D1123" s="33" t="s">
        <v>81</v>
      </c>
      <c r="J1123" s="429"/>
      <c r="K1123" s="430"/>
      <c r="L1123" s="430"/>
      <c r="M1123" s="430"/>
      <c r="N1123" s="431"/>
      <c r="O1123" s="429"/>
      <c r="P1123" s="430"/>
      <c r="Q1123" s="430"/>
      <c r="R1123" s="430"/>
      <c r="S1123" s="431"/>
      <c r="T1123" s="361"/>
      <c r="U1123" s="373"/>
      <c r="V1123" s="373">
        <v>0</v>
      </c>
      <c r="W1123" s="373">
        <v>0</v>
      </c>
      <c r="X1123" s="356">
        <v>0</v>
      </c>
      <c r="Y1123" s="361">
        <v>0</v>
      </c>
      <c r="Z1123" s="373">
        <v>0</v>
      </c>
      <c r="AA1123" s="373">
        <v>0</v>
      </c>
      <c r="AB1123" s="373">
        <v>0</v>
      </c>
      <c r="AC1123" s="373">
        <v>0</v>
      </c>
      <c r="AD1123" s="356">
        <v>0</v>
      </c>
      <c r="AE1123" s="361">
        <v>0</v>
      </c>
      <c r="AF1123" s="373">
        <v>0</v>
      </c>
      <c r="AG1123" s="373">
        <v>0</v>
      </c>
      <c r="AH1123" s="373">
        <v>0</v>
      </c>
      <c r="AI1123" s="356">
        <v>0</v>
      </c>
      <c r="AJ1123" s="1870"/>
      <c r="AK1123" s="1870"/>
      <c r="AL1123" s="1870"/>
      <c r="AM1123" s="1870"/>
      <c r="AN1123" s="1871"/>
    </row>
    <row r="1124" spans="1:40" outlineLevel="1">
      <c r="A1124" s="521">
        <f>ROW()</f>
        <v>1124</v>
      </c>
      <c r="B1124" s="35"/>
      <c r="C1124" s="758"/>
      <c r="D1124" s="33" t="s">
        <v>28</v>
      </c>
      <c r="J1124" s="429"/>
      <c r="K1124" s="430"/>
      <c r="L1124" s="430"/>
      <c r="M1124" s="430"/>
      <c r="N1124" s="431"/>
      <c r="O1124" s="429"/>
      <c r="P1124" s="430"/>
      <c r="Q1124" s="430"/>
      <c r="R1124" s="430"/>
      <c r="S1124" s="431"/>
      <c r="T1124" s="361"/>
      <c r="U1124" s="373"/>
      <c r="V1124" s="373">
        <v>0</v>
      </c>
      <c r="W1124" s="373">
        <v>0</v>
      </c>
      <c r="X1124" s="356">
        <v>0</v>
      </c>
      <c r="Y1124" s="361">
        <v>0</v>
      </c>
      <c r="Z1124" s="373">
        <v>0</v>
      </c>
      <c r="AA1124" s="373">
        <v>0</v>
      </c>
      <c r="AB1124" s="373">
        <v>0</v>
      </c>
      <c r="AC1124" s="373">
        <v>0</v>
      </c>
      <c r="AD1124" s="356">
        <v>0</v>
      </c>
      <c r="AE1124" s="361">
        <v>0</v>
      </c>
      <c r="AF1124" s="373">
        <v>0</v>
      </c>
      <c r="AG1124" s="373">
        <v>0</v>
      </c>
      <c r="AH1124" s="373">
        <v>0</v>
      </c>
      <c r="AI1124" s="356">
        <v>0</v>
      </c>
      <c r="AJ1124" s="1870"/>
      <c r="AK1124" s="1870"/>
      <c r="AL1124" s="1870"/>
      <c r="AM1124" s="1870"/>
      <c r="AN1124" s="1871"/>
    </row>
    <row r="1125" spans="1:40" outlineLevel="1">
      <c r="A1125" s="521">
        <f>ROW()</f>
        <v>1125</v>
      </c>
      <c r="B1125" s="35"/>
      <c r="C1125" s="758"/>
      <c r="D1125" s="45" t="s">
        <v>443</v>
      </c>
      <c r="E1125" s="45"/>
      <c r="F1125" s="45"/>
      <c r="G1125" s="45"/>
      <c r="H1125" s="45"/>
      <c r="I1125" s="45"/>
      <c r="J1125" s="432"/>
      <c r="K1125" s="433"/>
      <c r="L1125" s="433"/>
      <c r="M1125" s="433"/>
      <c r="N1125" s="434"/>
      <c r="O1125" s="432"/>
      <c r="P1125" s="433"/>
      <c r="Q1125" s="433"/>
      <c r="R1125" s="433"/>
      <c r="S1125" s="434"/>
      <c r="T1125" s="362"/>
      <c r="U1125" s="374"/>
      <c r="V1125" s="374">
        <v>0</v>
      </c>
      <c r="W1125" s="374">
        <v>0</v>
      </c>
      <c r="X1125" s="363">
        <v>0</v>
      </c>
      <c r="Y1125" s="362">
        <v>0</v>
      </c>
      <c r="Z1125" s="374">
        <v>0</v>
      </c>
      <c r="AA1125" s="374">
        <v>0</v>
      </c>
      <c r="AB1125" s="374">
        <v>0</v>
      </c>
      <c r="AC1125" s="374">
        <v>0</v>
      </c>
      <c r="AD1125" s="363">
        <v>0</v>
      </c>
      <c r="AE1125" s="362">
        <v>0</v>
      </c>
      <c r="AF1125" s="374">
        <v>0</v>
      </c>
      <c r="AG1125" s="374">
        <v>0</v>
      </c>
      <c r="AH1125" s="374">
        <v>0</v>
      </c>
      <c r="AI1125" s="363">
        <v>0</v>
      </c>
      <c r="AJ1125" s="1872"/>
      <c r="AK1125" s="1872"/>
      <c r="AL1125" s="1872"/>
      <c r="AM1125" s="1872"/>
      <c r="AN1125" s="1873"/>
    </row>
    <row r="1126" spans="1:40" outlineLevel="1">
      <c r="A1126" s="521">
        <f>ROW()</f>
        <v>1126</v>
      </c>
      <c r="B1126" s="35"/>
      <c r="C1126" s="758"/>
      <c r="D1126" s="33" t="s">
        <v>24</v>
      </c>
      <c r="F1126" s="151"/>
      <c r="G1126" s="151"/>
      <c r="H1126" s="151"/>
      <c r="I1126" s="151"/>
      <c r="J1126" s="251"/>
      <c r="K1126" s="58"/>
      <c r="L1126" s="58"/>
      <c r="M1126" s="58"/>
      <c r="N1126" s="247"/>
      <c r="O1126" s="251"/>
      <c r="P1126" s="58"/>
      <c r="Q1126" s="58"/>
      <c r="R1126" s="58"/>
      <c r="S1126" s="247"/>
      <c r="T1126" s="251">
        <f t="shared" ref="T1126:AD1126" si="1264">SUM(T1110:T1125)</f>
        <v>0</v>
      </c>
      <c r="U1126" s="58">
        <f t="shared" si="1264"/>
        <v>0</v>
      </c>
      <c r="V1126" s="58">
        <f t="shared" si="1264"/>
        <v>2.1377911922524535</v>
      </c>
      <c r="W1126" s="58">
        <f t="shared" si="1264"/>
        <v>2.1377911922524535</v>
      </c>
      <c r="X1126" s="247">
        <f t="shared" si="1264"/>
        <v>2.1377911922524535</v>
      </c>
      <c r="Y1126" s="251">
        <f t="shared" si="1264"/>
        <v>0.87765597136344264</v>
      </c>
      <c r="Z1126" s="58">
        <f t="shared" si="1264"/>
        <v>1.7553119427268853</v>
      </c>
      <c r="AA1126" s="58">
        <f t="shared" si="1264"/>
        <v>1.4479849097279704</v>
      </c>
      <c r="AB1126" s="58">
        <f t="shared" si="1264"/>
        <v>1.1406578767290554</v>
      </c>
      <c r="AC1126" s="58">
        <f t="shared" si="1264"/>
        <v>1.1406578767290554</v>
      </c>
      <c r="AD1126" s="247">
        <f t="shared" si="1264"/>
        <v>1.1406578767290554</v>
      </c>
      <c r="AE1126" s="251"/>
      <c r="AF1126" s="58"/>
      <c r="AG1126" s="58"/>
      <c r="AH1126" s="58"/>
      <c r="AI1126" s="247"/>
      <c r="AJ1126" s="58"/>
      <c r="AK1126" s="58"/>
      <c r="AL1126" s="58"/>
      <c r="AM1126" s="58"/>
      <c r="AN1126" s="247"/>
    </row>
    <row r="1127" spans="1:40" outlineLevel="1">
      <c r="A1127" s="521">
        <f>ROW()</f>
        <v>1127</v>
      </c>
      <c r="B1127" s="35"/>
      <c r="C1127" s="756" t="s">
        <v>275</v>
      </c>
      <c r="J1127" s="1909"/>
      <c r="K1127" s="1910"/>
      <c r="L1127" s="1910"/>
      <c r="M1127" s="1910"/>
      <c r="N1127" s="1911"/>
      <c r="O1127" s="1909"/>
      <c r="P1127" s="1910"/>
      <c r="Q1127" s="1910"/>
      <c r="R1127" s="1910"/>
      <c r="S1127" s="1911"/>
      <c r="T1127" s="1906" t="str">
        <f t="shared" ref="T1127" si="1265">T$731</f>
        <v>Approved 3 [m$ 31/12/2023]</v>
      </c>
      <c r="U1127" s="1907"/>
      <c r="V1127" s="1907"/>
      <c r="W1127" s="1907"/>
      <c r="X1127" s="1908"/>
      <c r="Y1127" s="1906" t="str">
        <f>IF(Y$731="","",Y$731)</f>
        <v>Approved 4 [m$ 31/12/2023]</v>
      </c>
      <c r="Z1127" s="1907"/>
      <c r="AA1127" s="1907"/>
      <c r="AB1127" s="1907"/>
      <c r="AC1127" s="1907"/>
      <c r="AD1127" s="1908"/>
      <c r="AE1127" s="1413"/>
      <c r="AF1127" s="1137"/>
      <c r="AG1127" s="1137" t="str">
        <f>IF(AG$731="","",AG$731)</f>
        <v>Approved 5 [m$ 31/12/2023]</v>
      </c>
      <c r="AH1127" s="1137"/>
      <c r="AI1127" s="1160"/>
      <c r="AJ1127" s="1137"/>
      <c r="AK1127" s="1137"/>
      <c r="AL1127" s="1137"/>
      <c r="AM1127" s="1137"/>
      <c r="AN1127" s="1160"/>
    </row>
    <row r="1128" spans="1:40" outlineLevel="1">
      <c r="A1128" s="521">
        <f>ROW()</f>
        <v>1128</v>
      </c>
      <c r="B1128" s="35"/>
      <c r="C1128" s="758"/>
      <c r="D1128" s="33" t="s">
        <v>300</v>
      </c>
      <c r="J1128" s="228"/>
      <c r="K1128" s="51"/>
      <c r="L1128" s="51"/>
      <c r="M1128" s="51"/>
      <c r="N1128" s="229"/>
      <c r="O1128" s="228"/>
      <c r="P1128" s="51"/>
      <c r="Q1128" s="51"/>
      <c r="R1128" s="51"/>
      <c r="S1128" s="229"/>
      <c r="T1128" s="228"/>
      <c r="U1128" s="51"/>
      <c r="V1128" s="51">
        <f t="shared" ref="V1128:X1143" si="1266">V1110*$S$43</f>
        <v>5.0106655296873977E-2</v>
      </c>
      <c r="W1128" s="51">
        <f t="shared" si="1266"/>
        <v>5.0106655296873977E-2</v>
      </c>
      <c r="X1128" s="229">
        <f t="shared" si="1266"/>
        <v>5.010665529687397E-2</v>
      </c>
      <c r="Y1128" s="228">
        <f t="shared" ref="Y1128:AD1137" si="1267">Y1110*$X$43</f>
        <v>2.9016932715815968E-2</v>
      </c>
      <c r="Z1128" s="51">
        <f t="shared" si="1267"/>
        <v>5.8033865431631936E-2</v>
      </c>
      <c r="AA1128" s="51">
        <f t="shared" si="1267"/>
        <v>5.8033865431631936E-2</v>
      </c>
      <c r="AB1128" s="51">
        <f t="shared" si="1267"/>
        <v>5.8033865431631929E-2</v>
      </c>
      <c r="AC1128" s="51">
        <f t="shared" si="1267"/>
        <v>5.8033865431631929E-2</v>
      </c>
      <c r="AD1128" s="229">
        <f t="shared" si="1267"/>
        <v>5.8033865431631922E-2</v>
      </c>
      <c r="AE1128" s="228">
        <f>AE1110*$AD$43</f>
        <v>5.7661935509186295E-2</v>
      </c>
      <c r="AF1128" s="51">
        <f t="shared" ref="AF1128:AI1128" si="1268">AF1110*$AD$43</f>
        <v>5.7661935509186295E-2</v>
      </c>
      <c r="AG1128" s="51">
        <f t="shared" si="1268"/>
        <v>5.7661935509186295E-2</v>
      </c>
      <c r="AH1128" s="51">
        <f t="shared" si="1268"/>
        <v>5.7661935509186295E-2</v>
      </c>
      <c r="AI1128" s="229">
        <f t="shared" si="1268"/>
        <v>5.7661935509186295E-2</v>
      </c>
      <c r="AJ1128" s="51">
        <f>AJ1110*$AH$43</f>
        <v>0</v>
      </c>
      <c r="AK1128" s="51">
        <f t="shared" ref="AK1128:AN1128" si="1269">AK1110*$AH$43</f>
        <v>0</v>
      </c>
      <c r="AL1128" s="51">
        <f t="shared" si="1269"/>
        <v>0</v>
      </c>
      <c r="AM1128" s="51">
        <f t="shared" si="1269"/>
        <v>0</v>
      </c>
      <c r="AN1128" s="229">
        <f t="shared" si="1269"/>
        <v>0</v>
      </c>
    </row>
    <row r="1129" spans="1:40" outlineLevel="1">
      <c r="A1129" s="521">
        <f>ROW()</f>
        <v>1129</v>
      </c>
      <c r="B1129" s="35"/>
      <c r="C1129" s="758"/>
      <c r="D1129" s="33" t="s">
        <v>301</v>
      </c>
      <c r="J1129" s="228"/>
      <c r="K1129" s="51"/>
      <c r="L1129" s="51"/>
      <c r="M1129" s="51"/>
      <c r="N1129" s="229"/>
      <c r="O1129" s="228"/>
      <c r="P1129" s="51"/>
      <c r="Q1129" s="51"/>
      <c r="R1129" s="51"/>
      <c r="S1129" s="229"/>
      <c r="T1129" s="228"/>
      <c r="U1129" s="51"/>
      <c r="V1129" s="51">
        <f t="shared" si="1266"/>
        <v>0</v>
      </c>
      <c r="W1129" s="51">
        <f t="shared" si="1266"/>
        <v>0</v>
      </c>
      <c r="X1129" s="229">
        <f t="shared" si="1266"/>
        <v>0</v>
      </c>
      <c r="Y1129" s="228">
        <f t="shared" si="1267"/>
        <v>0</v>
      </c>
      <c r="Z1129" s="51">
        <f t="shared" si="1267"/>
        <v>0</v>
      </c>
      <c r="AA1129" s="51">
        <f t="shared" si="1267"/>
        <v>0</v>
      </c>
      <c r="AB1129" s="51">
        <f t="shared" si="1267"/>
        <v>0</v>
      </c>
      <c r="AC1129" s="51">
        <f t="shared" si="1267"/>
        <v>0</v>
      </c>
      <c r="AD1129" s="229">
        <f t="shared" si="1267"/>
        <v>0</v>
      </c>
      <c r="AE1129" s="228">
        <f t="shared" ref="AE1129:AI1129" si="1270">AE1111*$AD$43</f>
        <v>0</v>
      </c>
      <c r="AF1129" s="51">
        <f t="shared" si="1270"/>
        <v>0</v>
      </c>
      <c r="AG1129" s="51">
        <f t="shared" si="1270"/>
        <v>0</v>
      </c>
      <c r="AH1129" s="51">
        <f t="shared" si="1270"/>
        <v>0</v>
      </c>
      <c r="AI1129" s="229">
        <f t="shared" si="1270"/>
        <v>0</v>
      </c>
      <c r="AJ1129" s="51">
        <f t="shared" ref="AJ1129:AN1129" si="1271">AJ1111*$AH$43</f>
        <v>0</v>
      </c>
      <c r="AK1129" s="51">
        <f t="shared" si="1271"/>
        <v>0</v>
      </c>
      <c r="AL1129" s="51">
        <f t="shared" si="1271"/>
        <v>0</v>
      </c>
      <c r="AM1129" s="51">
        <f t="shared" si="1271"/>
        <v>0</v>
      </c>
      <c r="AN1129" s="229">
        <f t="shared" si="1271"/>
        <v>0</v>
      </c>
    </row>
    <row r="1130" spans="1:40" outlineLevel="1">
      <c r="A1130" s="521">
        <f>ROW()</f>
        <v>1130</v>
      </c>
      <c r="B1130" s="35"/>
      <c r="C1130" s="758"/>
      <c r="D1130" s="33" t="s">
        <v>29</v>
      </c>
      <c r="J1130" s="228"/>
      <c r="K1130" s="51"/>
      <c r="L1130" s="51"/>
      <c r="M1130" s="51"/>
      <c r="N1130" s="229"/>
      <c r="O1130" s="228"/>
      <c r="P1130" s="51"/>
      <c r="Q1130" s="51"/>
      <c r="R1130" s="51"/>
      <c r="S1130" s="229"/>
      <c r="T1130" s="228"/>
      <c r="U1130" s="51"/>
      <c r="V1130" s="51">
        <f t="shared" si="1266"/>
        <v>0</v>
      </c>
      <c r="W1130" s="51">
        <f t="shared" si="1266"/>
        <v>0</v>
      </c>
      <c r="X1130" s="229">
        <f t="shared" si="1266"/>
        <v>0</v>
      </c>
      <c r="Y1130" s="228">
        <f t="shared" si="1267"/>
        <v>0</v>
      </c>
      <c r="Z1130" s="51">
        <f t="shared" si="1267"/>
        <v>0</v>
      </c>
      <c r="AA1130" s="51">
        <f t="shared" si="1267"/>
        <v>0</v>
      </c>
      <c r="AB1130" s="51">
        <f t="shared" si="1267"/>
        <v>0</v>
      </c>
      <c r="AC1130" s="51">
        <f t="shared" si="1267"/>
        <v>0</v>
      </c>
      <c r="AD1130" s="229">
        <f t="shared" si="1267"/>
        <v>0</v>
      </c>
      <c r="AE1130" s="228">
        <f t="shared" ref="AE1130:AI1130" si="1272">AE1112*$AD$43</f>
        <v>0</v>
      </c>
      <c r="AF1130" s="51">
        <f t="shared" si="1272"/>
        <v>0</v>
      </c>
      <c r="AG1130" s="51">
        <f t="shared" si="1272"/>
        <v>0</v>
      </c>
      <c r="AH1130" s="51">
        <f t="shared" si="1272"/>
        <v>0</v>
      </c>
      <c r="AI1130" s="229">
        <f t="shared" si="1272"/>
        <v>0</v>
      </c>
      <c r="AJ1130" s="51">
        <f t="shared" ref="AJ1130:AN1130" si="1273">AJ1112*$AH$43</f>
        <v>0</v>
      </c>
      <c r="AK1130" s="51">
        <f t="shared" si="1273"/>
        <v>0</v>
      </c>
      <c r="AL1130" s="51">
        <f t="shared" si="1273"/>
        <v>0</v>
      </c>
      <c r="AM1130" s="51">
        <f t="shared" si="1273"/>
        <v>0</v>
      </c>
      <c r="AN1130" s="229">
        <f t="shared" si="1273"/>
        <v>0</v>
      </c>
    </row>
    <row r="1131" spans="1:40" outlineLevel="1">
      <c r="A1131" s="521">
        <f>ROW()</f>
        <v>1131</v>
      </c>
      <c r="B1131" s="35"/>
      <c r="C1131" s="758"/>
      <c r="D1131" s="33" t="s">
        <v>30</v>
      </c>
      <c r="J1131" s="228"/>
      <c r="K1131" s="51"/>
      <c r="L1131" s="51"/>
      <c r="M1131" s="51"/>
      <c r="N1131" s="229"/>
      <c r="O1131" s="228"/>
      <c r="P1131" s="51"/>
      <c r="Q1131" s="51"/>
      <c r="R1131" s="51"/>
      <c r="S1131" s="229"/>
      <c r="T1131" s="228"/>
      <c r="U1131" s="51"/>
      <c r="V1131" s="51">
        <f t="shared" si="1266"/>
        <v>0.27757643803390647</v>
      </c>
      <c r="W1131" s="51">
        <f t="shared" si="1266"/>
        <v>0.27757643803390647</v>
      </c>
      <c r="X1131" s="229">
        <f t="shared" si="1266"/>
        <v>0.27757643803390647</v>
      </c>
      <c r="Y1131" s="228">
        <f t="shared" si="1267"/>
        <v>0.1093182417049373</v>
      </c>
      <c r="Z1131" s="51">
        <f t="shared" si="1267"/>
        <v>0.2186364834098746</v>
      </c>
      <c r="AA1131" s="51">
        <f t="shared" si="1267"/>
        <v>0.2186364834098746</v>
      </c>
      <c r="AB1131" s="51">
        <f t="shared" si="1267"/>
        <v>0.2186364834098746</v>
      </c>
      <c r="AC1131" s="51">
        <f t="shared" si="1267"/>
        <v>0.21863648340987457</v>
      </c>
      <c r="AD1131" s="229">
        <f t="shared" si="1267"/>
        <v>0.21863648340987457</v>
      </c>
      <c r="AE1131" s="228">
        <f t="shared" ref="AE1131:AI1131" si="1274">AE1113*$AD$43</f>
        <v>0.21723527655050689</v>
      </c>
      <c r="AF1131" s="51">
        <f t="shared" si="1274"/>
        <v>0.21723527655050689</v>
      </c>
      <c r="AG1131" s="51">
        <f t="shared" si="1274"/>
        <v>0.21723527655050689</v>
      </c>
      <c r="AH1131" s="51">
        <f t="shared" si="1274"/>
        <v>0.21723527655050689</v>
      </c>
      <c r="AI1131" s="229">
        <f t="shared" si="1274"/>
        <v>0.21723527655050689</v>
      </c>
      <c r="AJ1131" s="51">
        <f t="shared" ref="AJ1131:AN1131" si="1275">AJ1113*$AH$43</f>
        <v>0</v>
      </c>
      <c r="AK1131" s="51">
        <f t="shared" si="1275"/>
        <v>0</v>
      </c>
      <c r="AL1131" s="51">
        <f t="shared" si="1275"/>
        <v>0</v>
      </c>
      <c r="AM1131" s="51">
        <f t="shared" si="1275"/>
        <v>0</v>
      </c>
      <c r="AN1131" s="229">
        <f t="shared" si="1275"/>
        <v>0</v>
      </c>
    </row>
    <row r="1132" spans="1:40" outlineLevel="1">
      <c r="A1132" s="521">
        <f>ROW()</f>
        <v>1132</v>
      </c>
      <c r="B1132" s="35"/>
      <c r="C1132" s="758"/>
      <c r="D1132" s="33" t="s">
        <v>31</v>
      </c>
      <c r="J1132" s="228"/>
      <c r="K1132" s="51"/>
      <c r="L1132" s="51"/>
      <c r="M1132" s="51"/>
      <c r="N1132" s="229"/>
      <c r="O1132" s="228"/>
      <c r="P1132" s="51"/>
      <c r="Q1132" s="51"/>
      <c r="R1132" s="51"/>
      <c r="S1132" s="229"/>
      <c r="T1132" s="228"/>
      <c r="U1132" s="51"/>
      <c r="V1132" s="51">
        <f t="shared" si="1266"/>
        <v>0</v>
      </c>
      <c r="W1132" s="51">
        <f t="shared" si="1266"/>
        <v>0</v>
      </c>
      <c r="X1132" s="229">
        <f t="shared" si="1266"/>
        <v>0</v>
      </c>
      <c r="Y1132" s="228">
        <f t="shared" si="1267"/>
        <v>0</v>
      </c>
      <c r="Z1132" s="51">
        <f t="shared" si="1267"/>
        <v>0</v>
      </c>
      <c r="AA1132" s="51">
        <f t="shared" si="1267"/>
        <v>0</v>
      </c>
      <c r="AB1132" s="51">
        <f t="shared" si="1267"/>
        <v>0</v>
      </c>
      <c r="AC1132" s="51">
        <f t="shared" si="1267"/>
        <v>0</v>
      </c>
      <c r="AD1132" s="229">
        <f t="shared" si="1267"/>
        <v>0</v>
      </c>
      <c r="AE1132" s="228">
        <f t="shared" ref="AE1132:AI1132" si="1276">AE1114*$AD$43</f>
        <v>0</v>
      </c>
      <c r="AF1132" s="51">
        <f t="shared" si="1276"/>
        <v>0</v>
      </c>
      <c r="AG1132" s="51">
        <f t="shared" si="1276"/>
        <v>0</v>
      </c>
      <c r="AH1132" s="51">
        <f t="shared" si="1276"/>
        <v>0</v>
      </c>
      <c r="AI1132" s="229">
        <f t="shared" si="1276"/>
        <v>0</v>
      </c>
      <c r="AJ1132" s="51">
        <f t="shared" ref="AJ1132:AN1132" si="1277">AJ1114*$AH$43</f>
        <v>0</v>
      </c>
      <c r="AK1132" s="51">
        <f t="shared" si="1277"/>
        <v>0</v>
      </c>
      <c r="AL1132" s="51">
        <f t="shared" si="1277"/>
        <v>0</v>
      </c>
      <c r="AM1132" s="51">
        <f t="shared" si="1277"/>
        <v>0</v>
      </c>
      <c r="AN1132" s="229">
        <f t="shared" si="1277"/>
        <v>0</v>
      </c>
    </row>
    <row r="1133" spans="1:40" outlineLevel="1">
      <c r="A1133" s="521">
        <f>ROW()</f>
        <v>1133</v>
      </c>
      <c r="B1133" s="35"/>
      <c r="C1133" s="758"/>
      <c r="D1133" s="33" t="s">
        <v>32</v>
      </c>
      <c r="J1133" s="228"/>
      <c r="K1133" s="51"/>
      <c r="L1133" s="51"/>
      <c r="M1133" s="51"/>
      <c r="N1133" s="229"/>
      <c r="O1133" s="228"/>
      <c r="P1133" s="51"/>
      <c r="Q1133" s="51"/>
      <c r="R1133" s="51"/>
      <c r="S1133" s="229"/>
      <c r="T1133" s="228"/>
      <c r="U1133" s="51"/>
      <c r="V1133" s="51">
        <f t="shared" si="1266"/>
        <v>9.414485799517083E-3</v>
      </c>
      <c r="W1133" s="51">
        <f t="shared" si="1266"/>
        <v>9.4144857995170847E-3</v>
      </c>
      <c r="X1133" s="229">
        <f t="shared" si="1266"/>
        <v>9.414485799517083E-3</v>
      </c>
      <c r="Y1133" s="228">
        <f t="shared" si="1267"/>
        <v>3.8537228729285168E-3</v>
      </c>
      <c r="Z1133" s="51">
        <f t="shared" si="1267"/>
        <v>7.7074457458570344E-3</v>
      </c>
      <c r="AA1133" s="51">
        <f t="shared" si="1267"/>
        <v>7.7074457458570344E-3</v>
      </c>
      <c r="AB1133" s="51">
        <f t="shared" si="1267"/>
        <v>7.7074457458570344E-3</v>
      </c>
      <c r="AC1133" s="51">
        <f t="shared" si="1267"/>
        <v>7.7074457458570344E-3</v>
      </c>
      <c r="AD1133" s="229">
        <f t="shared" si="1267"/>
        <v>7.7074457458570344E-3</v>
      </c>
      <c r="AE1133" s="228">
        <f t="shared" ref="AE1133:AI1133" si="1278">AE1115*$AD$43</f>
        <v>7.6580499374408646E-3</v>
      </c>
      <c r="AF1133" s="51">
        <f t="shared" si="1278"/>
        <v>7.6580499374408646E-3</v>
      </c>
      <c r="AG1133" s="51">
        <f t="shared" si="1278"/>
        <v>7.6580499374408646E-3</v>
      </c>
      <c r="AH1133" s="51">
        <f t="shared" si="1278"/>
        <v>7.6580499374408646E-3</v>
      </c>
      <c r="AI1133" s="229">
        <f t="shared" si="1278"/>
        <v>7.6580499374408646E-3</v>
      </c>
      <c r="AJ1133" s="51">
        <f t="shared" ref="AJ1133:AN1133" si="1279">AJ1115*$AH$43</f>
        <v>0</v>
      </c>
      <c r="AK1133" s="51">
        <f t="shared" si="1279"/>
        <v>0</v>
      </c>
      <c r="AL1133" s="51">
        <f t="shared" si="1279"/>
        <v>0</v>
      </c>
      <c r="AM1133" s="51">
        <f t="shared" si="1279"/>
        <v>0</v>
      </c>
      <c r="AN1133" s="229">
        <f t="shared" si="1279"/>
        <v>0</v>
      </c>
    </row>
    <row r="1134" spans="1:40" outlineLevel="1">
      <c r="A1134" s="521">
        <f>ROW()</f>
        <v>1134</v>
      </c>
      <c r="B1134" s="35"/>
      <c r="C1134" s="758"/>
      <c r="D1134" s="33" t="s">
        <v>33</v>
      </c>
      <c r="J1134" s="228"/>
      <c r="K1134" s="51"/>
      <c r="L1134" s="51"/>
      <c r="M1134" s="51"/>
      <c r="N1134" s="229"/>
      <c r="O1134" s="228"/>
      <c r="P1134" s="51"/>
      <c r="Q1134" s="51"/>
      <c r="R1134" s="51"/>
      <c r="S1134" s="229"/>
      <c r="T1134" s="228"/>
      <c r="U1134" s="51"/>
      <c r="V1134" s="51">
        <f t="shared" si="1266"/>
        <v>1.5291773664871658E-2</v>
      </c>
      <c r="W1134" s="51">
        <f t="shared" si="1266"/>
        <v>1.5291773664871658E-2</v>
      </c>
      <c r="X1134" s="229">
        <f t="shared" si="1266"/>
        <v>1.5291773664871656E-2</v>
      </c>
      <c r="Y1134" s="228">
        <f t="shared" si="1267"/>
        <v>2.7037227401592247E-3</v>
      </c>
      <c r="Z1134" s="51">
        <f t="shared" si="1267"/>
        <v>5.4074454803184494E-3</v>
      </c>
      <c r="AA1134" s="51">
        <f t="shared" si="1267"/>
        <v>5.4074454803184494E-3</v>
      </c>
      <c r="AB1134" s="51">
        <f t="shared" si="1267"/>
        <v>5.4074454803184511E-3</v>
      </c>
      <c r="AC1134" s="51">
        <f t="shared" si="1267"/>
        <v>5.4074454803184511E-3</v>
      </c>
      <c r="AD1134" s="229">
        <f t="shared" si="1267"/>
        <v>5.4074454803184511E-3</v>
      </c>
      <c r="AE1134" s="228">
        <f t="shared" ref="AE1134:AI1134" si="1280">AE1116*$AD$43</f>
        <v>5.3727900121161281E-3</v>
      </c>
      <c r="AF1134" s="51">
        <f t="shared" si="1280"/>
        <v>5.3727900121161281E-3</v>
      </c>
      <c r="AG1134" s="51">
        <f t="shared" si="1280"/>
        <v>5.3727900121161281E-3</v>
      </c>
      <c r="AH1134" s="51">
        <f t="shared" si="1280"/>
        <v>5.3727900121161281E-3</v>
      </c>
      <c r="AI1134" s="229">
        <f t="shared" si="1280"/>
        <v>5.3727900121161281E-3</v>
      </c>
      <c r="AJ1134" s="51">
        <f t="shared" ref="AJ1134:AN1134" si="1281">AJ1116*$AH$43</f>
        <v>0</v>
      </c>
      <c r="AK1134" s="51">
        <f t="shared" si="1281"/>
        <v>0</v>
      </c>
      <c r="AL1134" s="51">
        <f t="shared" si="1281"/>
        <v>0</v>
      </c>
      <c r="AM1134" s="51">
        <f t="shared" si="1281"/>
        <v>0</v>
      </c>
      <c r="AN1134" s="229">
        <f t="shared" si="1281"/>
        <v>0</v>
      </c>
    </row>
    <row r="1135" spans="1:40" outlineLevel="1">
      <c r="A1135" s="521">
        <f>ROW()</f>
        <v>1135</v>
      </c>
      <c r="B1135" s="35"/>
      <c r="C1135" s="758"/>
      <c r="D1135" s="33" t="s">
        <v>27</v>
      </c>
      <c r="J1135" s="228"/>
      <c r="K1135" s="51"/>
      <c r="L1135" s="51"/>
      <c r="M1135" s="51"/>
      <c r="N1135" s="229"/>
      <c r="O1135" s="228"/>
      <c r="P1135" s="51"/>
      <c r="Q1135" s="51"/>
      <c r="R1135" s="51"/>
      <c r="S1135" s="229"/>
      <c r="T1135" s="228"/>
      <c r="U1135" s="51"/>
      <c r="V1135" s="51">
        <f t="shared" si="1266"/>
        <v>7.419010437227623E-2</v>
      </c>
      <c r="W1135" s="51">
        <f t="shared" si="1266"/>
        <v>7.4190104372276244E-2</v>
      </c>
      <c r="X1135" s="229">
        <f t="shared" si="1266"/>
        <v>7.419010437227623E-2</v>
      </c>
      <c r="Y1135" s="228">
        <f t="shared" si="1267"/>
        <v>1.7364336818622133E-2</v>
      </c>
      <c r="Z1135" s="51">
        <f t="shared" si="1267"/>
        <v>3.4728673637244266E-2</v>
      </c>
      <c r="AA1135" s="51">
        <f t="shared" si="1267"/>
        <v>3.4728673637244266E-2</v>
      </c>
      <c r="AB1135" s="51">
        <f t="shared" si="1267"/>
        <v>3.4728673637244266E-2</v>
      </c>
      <c r="AC1135" s="51">
        <f t="shared" si="1267"/>
        <v>3.4728673637244266E-2</v>
      </c>
      <c r="AD1135" s="229">
        <f t="shared" si="1267"/>
        <v>3.4728673637244266E-2</v>
      </c>
      <c r="AE1135" s="228">
        <f t="shared" ref="AE1135:AI1135" si="1282">AE1117*$AD$43</f>
        <v>3.4506103026162846E-2</v>
      </c>
      <c r="AF1135" s="51">
        <f t="shared" si="1282"/>
        <v>3.4506103026162846E-2</v>
      </c>
      <c r="AG1135" s="51">
        <f t="shared" si="1282"/>
        <v>3.4506103026162846E-2</v>
      </c>
      <c r="AH1135" s="51">
        <f t="shared" si="1282"/>
        <v>3.4506103026162846E-2</v>
      </c>
      <c r="AI1135" s="229">
        <f t="shared" si="1282"/>
        <v>3.4506103026162846E-2</v>
      </c>
      <c r="AJ1135" s="51">
        <f t="shared" ref="AJ1135:AN1135" si="1283">AJ1117*$AH$43</f>
        <v>0</v>
      </c>
      <c r="AK1135" s="51">
        <f t="shared" si="1283"/>
        <v>0</v>
      </c>
      <c r="AL1135" s="51">
        <f t="shared" si="1283"/>
        <v>0</v>
      </c>
      <c r="AM1135" s="51">
        <f t="shared" si="1283"/>
        <v>0</v>
      </c>
      <c r="AN1135" s="229">
        <f t="shared" si="1283"/>
        <v>0</v>
      </c>
    </row>
    <row r="1136" spans="1:40" outlineLevel="1">
      <c r="A1136" s="521">
        <f>ROW()</f>
        <v>1136</v>
      </c>
      <c r="B1136" s="35"/>
      <c r="C1136" s="758"/>
      <c r="D1136" s="33" t="s">
        <v>34</v>
      </c>
      <c r="J1136" s="228"/>
      <c r="K1136" s="51"/>
      <c r="L1136" s="51"/>
      <c r="M1136" s="51"/>
      <c r="N1136" s="229"/>
      <c r="O1136" s="228"/>
      <c r="P1136" s="51"/>
      <c r="Q1136" s="51"/>
      <c r="R1136" s="51"/>
      <c r="S1136" s="229"/>
      <c r="T1136" s="228"/>
      <c r="U1136" s="51"/>
      <c r="V1136" s="51">
        <f t="shared" si="1266"/>
        <v>1.2421791126700796</v>
      </c>
      <c r="W1136" s="51">
        <f t="shared" si="1266"/>
        <v>1.2421791126700796</v>
      </c>
      <c r="X1136" s="229">
        <f t="shared" si="1266"/>
        <v>1.2421791126700796</v>
      </c>
      <c r="Y1136" s="228">
        <f t="shared" si="1267"/>
        <v>0.52348631036625337</v>
      </c>
      <c r="Z1136" s="51">
        <f t="shared" si="1267"/>
        <v>1.0469726207325067</v>
      </c>
      <c r="AA1136" s="51">
        <f t="shared" si="1267"/>
        <v>1.0469726207325067</v>
      </c>
      <c r="AB1136" s="51">
        <f t="shared" si="1267"/>
        <v>1.0469726207325067</v>
      </c>
      <c r="AC1136" s="51">
        <f t="shared" si="1267"/>
        <v>1.0469726207325067</v>
      </c>
      <c r="AD1136" s="229">
        <f t="shared" si="1267"/>
        <v>1.0469726207325067</v>
      </c>
      <c r="AE1136" s="228">
        <f t="shared" ref="AE1136:AI1136" si="1284">AE1118*$AD$43</f>
        <v>1.0402627377575304</v>
      </c>
      <c r="AF1136" s="51">
        <f t="shared" si="1284"/>
        <v>1.0402627377575304</v>
      </c>
      <c r="AG1136" s="51">
        <f t="shared" si="1284"/>
        <v>1.0402627377575304</v>
      </c>
      <c r="AH1136" s="51">
        <f t="shared" si="1284"/>
        <v>1.0402627377575304</v>
      </c>
      <c r="AI1136" s="229">
        <f t="shared" si="1284"/>
        <v>1.0402627377575304</v>
      </c>
      <c r="AJ1136" s="51">
        <f t="shared" ref="AJ1136:AN1136" si="1285">AJ1118*$AH$43</f>
        <v>0</v>
      </c>
      <c r="AK1136" s="51">
        <f t="shared" si="1285"/>
        <v>0</v>
      </c>
      <c r="AL1136" s="51">
        <f t="shared" si="1285"/>
        <v>0</v>
      </c>
      <c r="AM1136" s="51">
        <f t="shared" si="1285"/>
        <v>0</v>
      </c>
      <c r="AN1136" s="229">
        <f t="shared" si="1285"/>
        <v>0</v>
      </c>
    </row>
    <row r="1137" spans="1:40" outlineLevel="1">
      <c r="A1137" s="521">
        <f>ROW()</f>
        <v>1137</v>
      </c>
      <c r="B1137" s="35"/>
      <c r="C1137" s="758"/>
      <c r="D1137" s="33" t="s">
        <v>35</v>
      </c>
      <c r="J1137" s="228"/>
      <c r="K1137" s="51"/>
      <c r="L1137" s="51"/>
      <c r="M1137" s="51"/>
      <c r="N1137" s="229"/>
      <c r="O1137" s="228"/>
      <c r="P1137" s="51"/>
      <c r="Q1137" s="51"/>
      <c r="R1137" s="51"/>
      <c r="S1137" s="229"/>
      <c r="T1137" s="228"/>
      <c r="U1137" s="51"/>
      <c r="V1137" s="51">
        <f t="shared" si="1266"/>
        <v>9.363424868754959E-2</v>
      </c>
      <c r="W1137" s="51">
        <f t="shared" si="1266"/>
        <v>9.363424868754959E-2</v>
      </c>
      <c r="X1137" s="229">
        <f t="shared" si="1266"/>
        <v>9.363424868754959E-2</v>
      </c>
      <c r="Y1137" s="228">
        <f t="shared" si="1267"/>
        <v>4.7229051113787876E-2</v>
      </c>
      <c r="Z1137" s="51">
        <f t="shared" si="1267"/>
        <v>9.4458102227575738E-2</v>
      </c>
      <c r="AA1137" s="51">
        <f t="shared" si="1267"/>
        <v>9.4458102227575738E-2</v>
      </c>
      <c r="AB1137" s="51">
        <f t="shared" si="1267"/>
        <v>9.4458102227575738E-2</v>
      </c>
      <c r="AC1137" s="51">
        <f t="shared" si="1267"/>
        <v>9.4458102227575752E-2</v>
      </c>
      <c r="AD1137" s="229">
        <f t="shared" si="1267"/>
        <v>9.4458102227575752E-2</v>
      </c>
      <c r="AE1137" s="228">
        <f t="shared" ref="AE1137:AI1137" si="1286">AE1119*$AD$43</f>
        <v>9.3852735096253873E-2</v>
      </c>
      <c r="AF1137" s="51">
        <f t="shared" si="1286"/>
        <v>4.6926367548126936E-2</v>
      </c>
      <c r="AG1137" s="51">
        <f t="shared" si="1286"/>
        <v>0</v>
      </c>
      <c r="AH1137" s="51">
        <f t="shared" si="1286"/>
        <v>0</v>
      </c>
      <c r="AI1137" s="229">
        <f t="shared" si="1286"/>
        <v>0</v>
      </c>
      <c r="AJ1137" s="51">
        <f t="shared" ref="AJ1137:AN1137" si="1287">AJ1119*$AH$43</f>
        <v>0</v>
      </c>
      <c r="AK1137" s="51">
        <f t="shared" si="1287"/>
        <v>0</v>
      </c>
      <c r="AL1137" s="51">
        <f t="shared" si="1287"/>
        <v>0</v>
      </c>
      <c r="AM1137" s="51">
        <f t="shared" si="1287"/>
        <v>0</v>
      </c>
      <c r="AN1137" s="229">
        <f t="shared" si="1287"/>
        <v>0</v>
      </c>
    </row>
    <row r="1138" spans="1:40" outlineLevel="1">
      <c r="A1138" s="521">
        <f>ROW()</f>
        <v>1138</v>
      </c>
      <c r="B1138" s="35"/>
      <c r="C1138" s="758"/>
      <c r="D1138" s="33" t="s">
        <v>302</v>
      </c>
      <c r="J1138" s="228"/>
      <c r="K1138" s="51"/>
      <c r="L1138" s="51"/>
      <c r="M1138" s="51"/>
      <c r="N1138" s="229"/>
      <c r="O1138" s="228"/>
      <c r="P1138" s="51"/>
      <c r="Q1138" s="51"/>
      <c r="R1138" s="51"/>
      <c r="S1138" s="229"/>
      <c r="T1138" s="228"/>
      <c r="U1138" s="51"/>
      <c r="V1138" s="51">
        <f t="shared" si="1266"/>
        <v>0</v>
      </c>
      <c r="W1138" s="51">
        <f t="shared" si="1266"/>
        <v>0</v>
      </c>
      <c r="X1138" s="229">
        <f t="shared" si="1266"/>
        <v>0</v>
      </c>
      <c r="Y1138" s="228">
        <f t="shared" ref="Y1138:AD1143" si="1288">Y1120*$X$43</f>
        <v>0</v>
      </c>
      <c r="Z1138" s="51">
        <f t="shared" si="1288"/>
        <v>0</v>
      </c>
      <c r="AA1138" s="51">
        <f t="shared" si="1288"/>
        <v>0</v>
      </c>
      <c r="AB1138" s="51">
        <f t="shared" si="1288"/>
        <v>0</v>
      </c>
      <c r="AC1138" s="51">
        <f t="shared" si="1288"/>
        <v>0</v>
      </c>
      <c r="AD1138" s="229">
        <f t="shared" si="1288"/>
        <v>0</v>
      </c>
      <c r="AE1138" s="228">
        <f t="shared" ref="AE1138:AI1138" si="1289">AE1120*$AD$43</f>
        <v>0</v>
      </c>
      <c r="AF1138" s="51">
        <f t="shared" si="1289"/>
        <v>0</v>
      </c>
      <c r="AG1138" s="51">
        <f t="shared" si="1289"/>
        <v>0</v>
      </c>
      <c r="AH1138" s="51">
        <f t="shared" si="1289"/>
        <v>0</v>
      </c>
      <c r="AI1138" s="229">
        <f t="shared" si="1289"/>
        <v>0</v>
      </c>
      <c r="AJ1138" s="51">
        <f t="shared" ref="AJ1138:AN1138" si="1290">AJ1120*$AH$43</f>
        <v>0</v>
      </c>
      <c r="AK1138" s="51">
        <f t="shared" si="1290"/>
        <v>0</v>
      </c>
      <c r="AL1138" s="51">
        <f t="shared" si="1290"/>
        <v>0</v>
      </c>
      <c r="AM1138" s="51">
        <f t="shared" si="1290"/>
        <v>0</v>
      </c>
      <c r="AN1138" s="229">
        <f t="shared" si="1290"/>
        <v>0</v>
      </c>
    </row>
    <row r="1139" spans="1:40" outlineLevel="1">
      <c r="A1139" s="521">
        <f>ROW()</f>
        <v>1139</v>
      </c>
      <c r="B1139" s="35"/>
      <c r="C1139" s="758"/>
      <c r="D1139" s="33" t="s">
        <v>36</v>
      </c>
      <c r="J1139" s="228"/>
      <c r="K1139" s="51"/>
      <c r="L1139" s="51"/>
      <c r="M1139" s="51"/>
      <c r="N1139" s="229"/>
      <c r="O1139" s="228"/>
      <c r="P1139" s="51"/>
      <c r="Q1139" s="51"/>
      <c r="R1139" s="51"/>
      <c r="S1139" s="229"/>
      <c r="T1139" s="228"/>
      <c r="U1139" s="51"/>
      <c r="V1139" s="51">
        <f t="shared" si="1266"/>
        <v>1.3219065609662128</v>
      </c>
      <c r="W1139" s="51">
        <f t="shared" si="1266"/>
        <v>1.3219065609662128</v>
      </c>
      <c r="X1139" s="229">
        <f t="shared" si="1266"/>
        <v>1.3219065609662128</v>
      </c>
      <c r="Y1139" s="228">
        <f t="shared" si="1288"/>
        <v>0.39496892531777467</v>
      </c>
      <c r="Z1139" s="51">
        <f t="shared" si="1288"/>
        <v>0.78993785063554933</v>
      </c>
      <c r="AA1139" s="51">
        <f t="shared" si="1288"/>
        <v>0.39496892531777467</v>
      </c>
      <c r="AB1139" s="51">
        <f t="shared" si="1288"/>
        <v>0</v>
      </c>
      <c r="AC1139" s="51">
        <f t="shared" si="1288"/>
        <v>0</v>
      </c>
      <c r="AD1139" s="229">
        <f t="shared" si="1288"/>
        <v>0</v>
      </c>
      <c r="AE1139" s="228">
        <f t="shared" ref="AE1139:AI1139" si="1291">AE1121*$AD$43</f>
        <v>0</v>
      </c>
      <c r="AF1139" s="51">
        <f t="shared" si="1291"/>
        <v>0</v>
      </c>
      <c r="AG1139" s="51">
        <f t="shared" si="1291"/>
        <v>0</v>
      </c>
      <c r="AH1139" s="51">
        <f t="shared" si="1291"/>
        <v>0</v>
      </c>
      <c r="AI1139" s="229">
        <f t="shared" si="1291"/>
        <v>0</v>
      </c>
      <c r="AJ1139" s="51">
        <f t="shared" ref="AJ1139:AN1139" si="1292">AJ1121*$AH$43</f>
        <v>0</v>
      </c>
      <c r="AK1139" s="51">
        <f t="shared" si="1292"/>
        <v>0</v>
      </c>
      <c r="AL1139" s="51">
        <f t="shared" si="1292"/>
        <v>0</v>
      </c>
      <c r="AM1139" s="51">
        <f t="shared" si="1292"/>
        <v>0</v>
      </c>
      <c r="AN1139" s="229">
        <f t="shared" si="1292"/>
        <v>0</v>
      </c>
    </row>
    <row r="1140" spans="1:40" outlineLevel="1">
      <c r="A1140" s="521">
        <f>ROW()</f>
        <v>1140</v>
      </c>
      <c r="B1140" s="35"/>
      <c r="C1140" s="758"/>
      <c r="D1140" s="33" t="s">
        <v>583</v>
      </c>
      <c r="J1140" s="228"/>
      <c r="K1140" s="51"/>
      <c r="L1140" s="51"/>
      <c r="M1140" s="51"/>
      <c r="N1140" s="229"/>
      <c r="O1140" s="228"/>
      <c r="P1140" s="51"/>
      <c r="Q1140" s="51"/>
      <c r="R1140" s="51"/>
      <c r="S1140" s="229"/>
      <c r="T1140" s="228"/>
      <c r="U1140" s="51"/>
      <c r="V1140" s="51">
        <f t="shared" si="1266"/>
        <v>0</v>
      </c>
      <c r="W1140" s="51">
        <f t="shared" si="1266"/>
        <v>0</v>
      </c>
      <c r="X1140" s="229">
        <f t="shared" si="1266"/>
        <v>0</v>
      </c>
      <c r="Y1140" s="228">
        <f t="shared" si="1288"/>
        <v>0</v>
      </c>
      <c r="Z1140" s="51">
        <f t="shared" si="1288"/>
        <v>0</v>
      </c>
      <c r="AA1140" s="51">
        <f t="shared" si="1288"/>
        <v>0</v>
      </c>
      <c r="AB1140" s="51">
        <f t="shared" si="1288"/>
        <v>0</v>
      </c>
      <c r="AC1140" s="51">
        <f t="shared" si="1288"/>
        <v>0</v>
      </c>
      <c r="AD1140" s="229">
        <f t="shared" si="1288"/>
        <v>0</v>
      </c>
      <c r="AE1140" s="228">
        <f t="shared" ref="AE1140:AI1140" si="1293">AE1122*$AD$43</f>
        <v>0</v>
      </c>
      <c r="AF1140" s="51">
        <f t="shared" si="1293"/>
        <v>0</v>
      </c>
      <c r="AG1140" s="51">
        <f t="shared" si="1293"/>
        <v>0</v>
      </c>
      <c r="AH1140" s="51">
        <f t="shared" si="1293"/>
        <v>0</v>
      </c>
      <c r="AI1140" s="229">
        <f t="shared" si="1293"/>
        <v>0</v>
      </c>
      <c r="AJ1140" s="51">
        <f t="shared" ref="AJ1140:AN1140" si="1294">AJ1122*$AH$43</f>
        <v>0</v>
      </c>
      <c r="AK1140" s="51">
        <f t="shared" si="1294"/>
        <v>0</v>
      </c>
      <c r="AL1140" s="51">
        <f t="shared" si="1294"/>
        <v>0</v>
      </c>
      <c r="AM1140" s="51">
        <f t="shared" si="1294"/>
        <v>0</v>
      </c>
      <c r="AN1140" s="229">
        <f t="shared" si="1294"/>
        <v>0</v>
      </c>
    </row>
    <row r="1141" spans="1:40" outlineLevel="1">
      <c r="A1141" s="521">
        <f>ROW()</f>
        <v>1141</v>
      </c>
      <c r="B1141" s="35"/>
      <c r="C1141" s="758"/>
      <c r="D1141" s="33" t="s">
        <v>81</v>
      </c>
      <c r="J1141" s="228"/>
      <c r="K1141" s="51"/>
      <c r="L1141" s="51"/>
      <c r="M1141" s="51"/>
      <c r="N1141" s="229"/>
      <c r="O1141" s="228"/>
      <c r="P1141" s="51"/>
      <c r="Q1141" s="51"/>
      <c r="R1141" s="51"/>
      <c r="S1141" s="229"/>
      <c r="T1141" s="228"/>
      <c r="U1141" s="51"/>
      <c r="V1141" s="51">
        <f t="shared" si="1266"/>
        <v>0</v>
      </c>
      <c r="W1141" s="51">
        <f t="shared" si="1266"/>
        <v>0</v>
      </c>
      <c r="X1141" s="229">
        <f t="shared" si="1266"/>
        <v>0</v>
      </c>
      <c r="Y1141" s="228">
        <f t="shared" si="1288"/>
        <v>0</v>
      </c>
      <c r="Z1141" s="51">
        <f t="shared" si="1288"/>
        <v>0</v>
      </c>
      <c r="AA1141" s="51">
        <f t="shared" si="1288"/>
        <v>0</v>
      </c>
      <c r="AB1141" s="51">
        <f t="shared" si="1288"/>
        <v>0</v>
      </c>
      <c r="AC1141" s="51">
        <f t="shared" si="1288"/>
        <v>0</v>
      </c>
      <c r="AD1141" s="229">
        <f t="shared" si="1288"/>
        <v>0</v>
      </c>
      <c r="AE1141" s="228">
        <f t="shared" ref="AE1141:AI1141" si="1295">AE1123*$AD$43</f>
        <v>0</v>
      </c>
      <c r="AF1141" s="51">
        <f t="shared" si="1295"/>
        <v>0</v>
      </c>
      <c r="AG1141" s="51">
        <f t="shared" si="1295"/>
        <v>0</v>
      </c>
      <c r="AH1141" s="51">
        <f t="shared" si="1295"/>
        <v>0</v>
      </c>
      <c r="AI1141" s="229">
        <f t="shared" si="1295"/>
        <v>0</v>
      </c>
      <c r="AJ1141" s="51">
        <f t="shared" ref="AJ1141:AN1141" si="1296">AJ1123*$AH$43</f>
        <v>0</v>
      </c>
      <c r="AK1141" s="51">
        <f t="shared" si="1296"/>
        <v>0</v>
      </c>
      <c r="AL1141" s="51">
        <f t="shared" si="1296"/>
        <v>0</v>
      </c>
      <c r="AM1141" s="51">
        <f t="shared" si="1296"/>
        <v>0</v>
      </c>
      <c r="AN1141" s="229">
        <f t="shared" si="1296"/>
        <v>0</v>
      </c>
    </row>
    <row r="1142" spans="1:40" outlineLevel="1">
      <c r="A1142" s="521">
        <f>ROW()</f>
        <v>1142</v>
      </c>
      <c r="B1142" s="35"/>
      <c r="C1142" s="758"/>
      <c r="D1142" s="33" t="s">
        <v>28</v>
      </c>
      <c r="J1142" s="228"/>
      <c r="K1142" s="51"/>
      <c r="L1142" s="51"/>
      <c r="M1142" s="51"/>
      <c r="N1142" s="229"/>
      <c r="O1142" s="228"/>
      <c r="P1142" s="51"/>
      <c r="Q1142" s="51"/>
      <c r="R1142" s="51"/>
      <c r="S1142" s="229"/>
      <c r="T1142" s="228"/>
      <c r="U1142" s="51"/>
      <c r="V1142" s="51">
        <f t="shared" si="1266"/>
        <v>0</v>
      </c>
      <c r="W1142" s="51">
        <f t="shared" si="1266"/>
        <v>0</v>
      </c>
      <c r="X1142" s="229">
        <f t="shared" si="1266"/>
        <v>0</v>
      </c>
      <c r="Y1142" s="228">
        <f t="shared" si="1288"/>
        <v>0</v>
      </c>
      <c r="Z1142" s="51">
        <f t="shared" si="1288"/>
        <v>0</v>
      </c>
      <c r="AA1142" s="51">
        <f t="shared" si="1288"/>
        <v>0</v>
      </c>
      <c r="AB1142" s="51">
        <f t="shared" si="1288"/>
        <v>0</v>
      </c>
      <c r="AC1142" s="51">
        <f t="shared" si="1288"/>
        <v>0</v>
      </c>
      <c r="AD1142" s="229">
        <f t="shared" si="1288"/>
        <v>0</v>
      </c>
      <c r="AE1142" s="228">
        <f t="shared" ref="AE1142:AI1142" si="1297">AE1124*$AD$43</f>
        <v>0</v>
      </c>
      <c r="AF1142" s="51">
        <f t="shared" si="1297"/>
        <v>0</v>
      </c>
      <c r="AG1142" s="51">
        <f t="shared" si="1297"/>
        <v>0</v>
      </c>
      <c r="AH1142" s="51">
        <f t="shared" si="1297"/>
        <v>0</v>
      </c>
      <c r="AI1142" s="229">
        <f t="shared" si="1297"/>
        <v>0</v>
      </c>
      <c r="AJ1142" s="51">
        <f t="shared" ref="AJ1142:AN1142" si="1298">AJ1124*$AH$43</f>
        <v>0</v>
      </c>
      <c r="AK1142" s="51">
        <f t="shared" si="1298"/>
        <v>0</v>
      </c>
      <c r="AL1142" s="51">
        <f t="shared" si="1298"/>
        <v>0</v>
      </c>
      <c r="AM1142" s="51">
        <f t="shared" si="1298"/>
        <v>0</v>
      </c>
      <c r="AN1142" s="229">
        <f t="shared" si="1298"/>
        <v>0</v>
      </c>
    </row>
    <row r="1143" spans="1:40" outlineLevel="1">
      <c r="A1143" s="521">
        <f>ROW()</f>
        <v>1143</v>
      </c>
      <c r="B1143" s="35"/>
      <c r="C1143" s="758"/>
      <c r="D1143" s="45" t="s">
        <v>443</v>
      </c>
      <c r="E1143" s="45"/>
      <c r="F1143" s="45"/>
      <c r="G1143" s="45"/>
      <c r="H1143" s="45"/>
      <c r="I1143" s="45"/>
      <c r="J1143" s="230"/>
      <c r="K1143" s="52"/>
      <c r="L1143" s="52"/>
      <c r="M1143" s="52"/>
      <c r="N1143" s="231"/>
      <c r="O1143" s="230"/>
      <c r="P1143" s="52"/>
      <c r="Q1143" s="52"/>
      <c r="R1143" s="52"/>
      <c r="S1143" s="231"/>
      <c r="T1143" s="230"/>
      <c r="U1143" s="52"/>
      <c r="V1143" s="52">
        <f t="shared" si="1266"/>
        <v>0</v>
      </c>
      <c r="W1143" s="52">
        <f t="shared" si="1266"/>
        <v>0</v>
      </c>
      <c r="X1143" s="231">
        <f t="shared" si="1266"/>
        <v>0</v>
      </c>
      <c r="Y1143" s="230">
        <f t="shared" si="1288"/>
        <v>0</v>
      </c>
      <c r="Z1143" s="52">
        <f t="shared" si="1288"/>
        <v>0</v>
      </c>
      <c r="AA1143" s="52">
        <f t="shared" si="1288"/>
        <v>0</v>
      </c>
      <c r="AB1143" s="52">
        <f t="shared" si="1288"/>
        <v>0</v>
      </c>
      <c r="AC1143" s="52">
        <f t="shared" si="1288"/>
        <v>0</v>
      </c>
      <c r="AD1143" s="231">
        <f t="shared" si="1288"/>
        <v>0</v>
      </c>
      <c r="AE1143" s="230">
        <f t="shared" ref="AE1143:AI1143" si="1299">AE1125*$AD$43</f>
        <v>0</v>
      </c>
      <c r="AF1143" s="52">
        <f t="shared" si="1299"/>
        <v>0</v>
      </c>
      <c r="AG1143" s="52">
        <f t="shared" si="1299"/>
        <v>0</v>
      </c>
      <c r="AH1143" s="52">
        <f t="shared" si="1299"/>
        <v>0</v>
      </c>
      <c r="AI1143" s="231">
        <f t="shared" si="1299"/>
        <v>0</v>
      </c>
      <c r="AJ1143" s="52">
        <f t="shared" ref="AJ1143:AN1143" si="1300">AJ1125*$AH$43</f>
        <v>0</v>
      </c>
      <c r="AK1143" s="52">
        <f t="shared" si="1300"/>
        <v>0</v>
      </c>
      <c r="AL1143" s="52">
        <f t="shared" si="1300"/>
        <v>0</v>
      </c>
      <c r="AM1143" s="52">
        <f t="shared" si="1300"/>
        <v>0</v>
      </c>
      <c r="AN1143" s="231">
        <f t="shared" si="1300"/>
        <v>0</v>
      </c>
    </row>
    <row r="1144" spans="1:40" outlineLevel="1">
      <c r="A1144" s="521">
        <f>ROW()</f>
        <v>1144</v>
      </c>
      <c r="B1144" s="35"/>
      <c r="C1144" s="758"/>
      <c r="D1144" s="33" t="s">
        <v>24</v>
      </c>
      <c r="F1144" s="151"/>
      <c r="G1144" s="151"/>
      <c r="H1144" s="151"/>
      <c r="I1144" s="151"/>
      <c r="J1144" s="251"/>
      <c r="K1144" s="58"/>
      <c r="L1144" s="58"/>
      <c r="M1144" s="58"/>
      <c r="N1144" s="247"/>
      <c r="O1144" s="251"/>
      <c r="P1144" s="58"/>
      <c r="Q1144" s="58"/>
      <c r="R1144" s="58"/>
      <c r="S1144" s="247"/>
      <c r="T1144" s="251">
        <f t="shared" ref="T1144:AN1144" si="1301">SUM(T1128:T1143)</f>
        <v>0</v>
      </c>
      <c r="U1144" s="58">
        <f t="shared" si="1301"/>
        <v>0</v>
      </c>
      <c r="V1144" s="58">
        <f t="shared" si="1301"/>
        <v>3.0842993794912879</v>
      </c>
      <c r="W1144" s="58">
        <f t="shared" si="1301"/>
        <v>3.0842993794912879</v>
      </c>
      <c r="X1144" s="247">
        <f t="shared" si="1301"/>
        <v>3.0842993794912879</v>
      </c>
      <c r="Y1144" s="251">
        <f t="shared" si="1301"/>
        <v>1.1279412436502789</v>
      </c>
      <c r="Z1144" s="58">
        <f t="shared" si="1301"/>
        <v>2.2558824873005578</v>
      </c>
      <c r="AA1144" s="58">
        <f t="shared" si="1301"/>
        <v>1.8609135619827832</v>
      </c>
      <c r="AB1144" s="58">
        <f t="shared" si="1301"/>
        <v>1.4659446366650086</v>
      </c>
      <c r="AC1144" s="58">
        <f t="shared" si="1301"/>
        <v>1.4659446366650086</v>
      </c>
      <c r="AD1144" s="247">
        <f t="shared" si="1301"/>
        <v>1.4659446366650086</v>
      </c>
      <c r="AE1144" s="251">
        <f t="shared" si="1301"/>
        <v>1.4565496278891974</v>
      </c>
      <c r="AF1144" s="58">
        <f t="shared" si="1301"/>
        <v>1.4096232603410703</v>
      </c>
      <c r="AG1144" s="58">
        <f t="shared" si="1301"/>
        <v>1.3626968927929435</v>
      </c>
      <c r="AH1144" s="58">
        <f t="shared" si="1301"/>
        <v>1.3626968927929435</v>
      </c>
      <c r="AI1144" s="247">
        <f t="shared" si="1301"/>
        <v>1.3626968927929435</v>
      </c>
      <c r="AJ1144" s="58">
        <f t="shared" si="1301"/>
        <v>0</v>
      </c>
      <c r="AK1144" s="58">
        <f t="shared" si="1301"/>
        <v>0</v>
      </c>
      <c r="AL1144" s="58">
        <f t="shared" si="1301"/>
        <v>0</v>
      </c>
      <c r="AM1144" s="58">
        <f t="shared" si="1301"/>
        <v>0</v>
      </c>
      <c r="AN1144" s="247">
        <f t="shared" si="1301"/>
        <v>0</v>
      </c>
    </row>
    <row r="1145" spans="1:40" outlineLevel="1">
      <c r="A1145" s="521">
        <f>ROW()</f>
        <v>1145</v>
      </c>
      <c r="B1145" s="35"/>
      <c r="C1145" s="756" t="s">
        <v>276</v>
      </c>
      <c r="J1145" s="1909"/>
      <c r="K1145" s="1910"/>
      <c r="L1145" s="1910"/>
      <c r="M1145" s="1910"/>
      <c r="N1145" s="1911"/>
      <c r="O1145" s="1909"/>
      <c r="P1145" s="1910"/>
      <c r="Q1145" s="1910"/>
      <c r="R1145" s="1910"/>
      <c r="S1145" s="1911"/>
      <c r="T1145" s="1909" t="s">
        <v>351</v>
      </c>
      <c r="U1145" s="1910"/>
      <c r="V1145" s="1910"/>
      <c r="W1145" s="1910"/>
      <c r="X1145" s="1911"/>
      <c r="Y1145" s="1894" t="s">
        <v>352</v>
      </c>
      <c r="Z1145" s="1895"/>
      <c r="AA1145" s="1895"/>
      <c r="AB1145" s="1895"/>
      <c r="AC1145" s="1895"/>
      <c r="AD1145" s="1896"/>
      <c r="AE1145" s="1171"/>
      <c r="AF1145" s="1136"/>
      <c r="AG1145" s="1136" t="s">
        <v>703</v>
      </c>
      <c r="AH1145" s="1136"/>
      <c r="AI1145" s="1161"/>
      <c r="AJ1145" s="1136"/>
      <c r="AK1145" s="1136"/>
      <c r="AL1145" s="1136"/>
      <c r="AM1145" s="1136"/>
      <c r="AN1145" s="1161"/>
    </row>
    <row r="1146" spans="1:40" outlineLevel="1">
      <c r="A1146" s="521">
        <f>ROW()</f>
        <v>1146</v>
      </c>
      <c r="B1146" s="35"/>
      <c r="C1146" s="758"/>
      <c r="D1146" s="33" t="s">
        <v>300</v>
      </c>
      <c r="J1146" s="429"/>
      <c r="K1146" s="430"/>
      <c r="L1146" s="430"/>
      <c r="M1146" s="430"/>
      <c r="N1146" s="431"/>
      <c r="O1146" s="429"/>
      <c r="P1146" s="430"/>
      <c r="Q1146" s="430"/>
      <c r="R1146" s="430"/>
      <c r="S1146" s="431"/>
      <c r="T1146" s="361"/>
      <c r="U1146" s="373"/>
      <c r="V1146" s="373"/>
      <c r="W1146" s="373">
        <v>5.8403371615805888E-2</v>
      </c>
      <c r="X1146" s="356">
        <v>5.8403371615805888E-2</v>
      </c>
      <c r="Y1146" s="361">
        <v>1.7806208407690722E-2</v>
      </c>
      <c r="Z1146" s="373">
        <v>3.5612416815381444E-2</v>
      </c>
      <c r="AA1146" s="373">
        <v>3.5612416815381444E-2</v>
      </c>
      <c r="AB1146" s="373">
        <v>3.5612416815381451E-2</v>
      </c>
      <c r="AC1146" s="373">
        <v>3.5612416815381451E-2</v>
      </c>
      <c r="AD1146" s="356">
        <v>3.5612416815381451E-2</v>
      </c>
      <c r="AE1146" s="361">
        <v>3.8825703481908599E-2</v>
      </c>
      <c r="AF1146" s="373">
        <v>3.8825703481908599E-2</v>
      </c>
      <c r="AG1146" s="373">
        <v>3.8825703481908599E-2</v>
      </c>
      <c r="AH1146" s="373">
        <v>3.8825703481908599E-2</v>
      </c>
      <c r="AI1146" s="356">
        <v>3.8825703481908599E-2</v>
      </c>
      <c r="AJ1146" s="1870"/>
      <c r="AK1146" s="1870"/>
      <c r="AL1146" s="1870"/>
      <c r="AM1146" s="1870"/>
      <c r="AN1146" s="1871"/>
    </row>
    <row r="1147" spans="1:40" outlineLevel="1">
      <c r="A1147" s="521">
        <f>ROW()</f>
        <v>1147</v>
      </c>
      <c r="B1147" s="35"/>
      <c r="C1147" s="758"/>
      <c r="D1147" s="33" t="s">
        <v>301</v>
      </c>
      <c r="J1147" s="429"/>
      <c r="K1147" s="430"/>
      <c r="L1147" s="430"/>
      <c r="M1147" s="430"/>
      <c r="N1147" s="431"/>
      <c r="O1147" s="429"/>
      <c r="P1147" s="430"/>
      <c r="Q1147" s="430"/>
      <c r="R1147" s="430"/>
      <c r="S1147" s="431"/>
      <c r="T1147" s="361"/>
      <c r="U1147" s="373"/>
      <c r="V1147" s="373"/>
      <c r="W1147" s="373">
        <v>0</v>
      </c>
      <c r="X1147" s="356">
        <v>0</v>
      </c>
      <c r="Y1147" s="361">
        <v>0</v>
      </c>
      <c r="Z1147" s="373">
        <v>0</v>
      </c>
      <c r="AA1147" s="373">
        <v>0</v>
      </c>
      <c r="AB1147" s="373">
        <v>0</v>
      </c>
      <c r="AC1147" s="373">
        <v>0</v>
      </c>
      <c r="AD1147" s="356">
        <v>0</v>
      </c>
      <c r="AE1147" s="361">
        <v>0</v>
      </c>
      <c r="AF1147" s="373">
        <v>0</v>
      </c>
      <c r="AG1147" s="373">
        <v>0</v>
      </c>
      <c r="AH1147" s="373">
        <v>0</v>
      </c>
      <c r="AI1147" s="356">
        <v>0</v>
      </c>
      <c r="AJ1147" s="1870"/>
      <c r="AK1147" s="1870"/>
      <c r="AL1147" s="1870"/>
      <c r="AM1147" s="1870"/>
      <c r="AN1147" s="1871"/>
    </row>
    <row r="1148" spans="1:40" outlineLevel="1">
      <c r="A1148" s="521">
        <f>ROW()</f>
        <v>1148</v>
      </c>
      <c r="B1148" s="35"/>
      <c r="C1148" s="758"/>
      <c r="D1148" s="33" t="s">
        <v>29</v>
      </c>
      <c r="J1148" s="429"/>
      <c r="K1148" s="430"/>
      <c r="L1148" s="430"/>
      <c r="M1148" s="430"/>
      <c r="N1148" s="431"/>
      <c r="O1148" s="429"/>
      <c r="P1148" s="430"/>
      <c r="Q1148" s="430"/>
      <c r="R1148" s="430"/>
      <c r="S1148" s="431"/>
      <c r="T1148" s="361"/>
      <c r="U1148" s="373"/>
      <c r="V1148" s="373"/>
      <c r="W1148" s="373">
        <v>0</v>
      </c>
      <c r="X1148" s="356">
        <v>0</v>
      </c>
      <c r="Y1148" s="361">
        <v>0</v>
      </c>
      <c r="Z1148" s="373">
        <v>0</v>
      </c>
      <c r="AA1148" s="373">
        <v>0</v>
      </c>
      <c r="AB1148" s="373">
        <v>0</v>
      </c>
      <c r="AC1148" s="373">
        <v>0</v>
      </c>
      <c r="AD1148" s="356">
        <v>0</v>
      </c>
      <c r="AE1148" s="361">
        <v>0</v>
      </c>
      <c r="AF1148" s="373">
        <v>0</v>
      </c>
      <c r="AG1148" s="373">
        <v>0</v>
      </c>
      <c r="AH1148" s="373">
        <v>0</v>
      </c>
      <c r="AI1148" s="356">
        <v>0</v>
      </c>
      <c r="AJ1148" s="1870"/>
      <c r="AK1148" s="1870"/>
      <c r="AL1148" s="1870"/>
      <c r="AM1148" s="1870"/>
      <c r="AN1148" s="1871"/>
    </row>
    <row r="1149" spans="1:40" outlineLevel="1">
      <c r="A1149" s="521">
        <f>ROW()</f>
        <v>1149</v>
      </c>
      <c r="B1149" s="35"/>
      <c r="C1149" s="758"/>
      <c r="D1149" s="33" t="s">
        <v>30</v>
      </c>
      <c r="J1149" s="429"/>
      <c r="K1149" s="430"/>
      <c r="L1149" s="430"/>
      <c r="M1149" s="430"/>
      <c r="N1149" s="431"/>
      <c r="O1149" s="429"/>
      <c r="P1149" s="430"/>
      <c r="Q1149" s="430"/>
      <c r="R1149" s="430"/>
      <c r="S1149" s="431"/>
      <c r="T1149" s="361"/>
      <c r="U1149" s="373"/>
      <c r="V1149" s="373"/>
      <c r="W1149" s="373">
        <v>0.20189292681148754</v>
      </c>
      <c r="X1149" s="356">
        <v>0.20189292681148754</v>
      </c>
      <c r="Y1149" s="361">
        <v>9.3229559888729871E-2</v>
      </c>
      <c r="Z1149" s="373">
        <v>0.18645911977745974</v>
      </c>
      <c r="AA1149" s="373">
        <v>0.18645911977745971</v>
      </c>
      <c r="AB1149" s="373">
        <v>0.18645911977745971</v>
      </c>
      <c r="AC1149" s="373">
        <v>0.18645911977745971</v>
      </c>
      <c r="AD1149" s="356">
        <v>0.18645911977745971</v>
      </c>
      <c r="AE1149" s="361">
        <v>0.20328321252408099</v>
      </c>
      <c r="AF1149" s="373">
        <v>0.20328321252408099</v>
      </c>
      <c r="AG1149" s="373">
        <v>0.20328321252408099</v>
      </c>
      <c r="AH1149" s="373">
        <v>0.20328321252408099</v>
      </c>
      <c r="AI1149" s="356">
        <v>0.20328321252408099</v>
      </c>
      <c r="AJ1149" s="1870"/>
      <c r="AK1149" s="1870"/>
      <c r="AL1149" s="1870"/>
      <c r="AM1149" s="1870"/>
      <c r="AN1149" s="1871"/>
    </row>
    <row r="1150" spans="1:40" outlineLevel="1">
      <c r="A1150" s="521">
        <f>ROW()</f>
        <v>1150</v>
      </c>
      <c r="B1150" s="35"/>
      <c r="C1150" s="758"/>
      <c r="D1150" s="33" t="s">
        <v>31</v>
      </c>
      <c r="J1150" s="429"/>
      <c r="K1150" s="430"/>
      <c r="L1150" s="430"/>
      <c r="M1150" s="430"/>
      <c r="N1150" s="431"/>
      <c r="O1150" s="429"/>
      <c r="P1150" s="430"/>
      <c r="Q1150" s="430"/>
      <c r="R1150" s="430"/>
      <c r="S1150" s="431"/>
      <c r="T1150" s="361"/>
      <c r="U1150" s="373"/>
      <c r="V1150" s="373"/>
      <c r="W1150" s="373">
        <v>0</v>
      </c>
      <c r="X1150" s="356">
        <v>0</v>
      </c>
      <c r="Y1150" s="361">
        <v>0</v>
      </c>
      <c r="Z1150" s="373">
        <v>0</v>
      </c>
      <c r="AA1150" s="373">
        <v>0</v>
      </c>
      <c r="AB1150" s="373">
        <v>0</v>
      </c>
      <c r="AC1150" s="373">
        <v>0</v>
      </c>
      <c r="AD1150" s="356">
        <v>0</v>
      </c>
      <c r="AE1150" s="361">
        <v>0</v>
      </c>
      <c r="AF1150" s="373">
        <v>0</v>
      </c>
      <c r="AG1150" s="373">
        <v>0</v>
      </c>
      <c r="AH1150" s="373">
        <v>0</v>
      </c>
      <c r="AI1150" s="356">
        <v>0</v>
      </c>
      <c r="AJ1150" s="1870"/>
      <c r="AK1150" s="1870"/>
      <c r="AL1150" s="1870"/>
      <c r="AM1150" s="1870"/>
      <c r="AN1150" s="1871"/>
    </row>
    <row r="1151" spans="1:40" outlineLevel="1">
      <c r="A1151" s="521">
        <f>ROW()</f>
        <v>1151</v>
      </c>
      <c r="B1151" s="35"/>
      <c r="C1151" s="758"/>
      <c r="D1151" s="33" t="s">
        <v>32</v>
      </c>
      <c r="J1151" s="429"/>
      <c r="K1151" s="430"/>
      <c r="L1151" s="430"/>
      <c r="M1151" s="430"/>
      <c r="N1151" s="431"/>
      <c r="O1151" s="429"/>
      <c r="P1151" s="430"/>
      <c r="Q1151" s="430"/>
      <c r="R1151" s="430"/>
      <c r="S1151" s="431"/>
      <c r="T1151" s="361"/>
      <c r="U1151" s="373"/>
      <c r="V1151" s="373"/>
      <c r="W1151" s="373">
        <v>5.7302215148876522E-3</v>
      </c>
      <c r="X1151" s="356">
        <v>5.7302215148876531E-3</v>
      </c>
      <c r="Y1151" s="361">
        <v>5.8876801696221446E-3</v>
      </c>
      <c r="Z1151" s="373">
        <v>1.1775360339244289E-2</v>
      </c>
      <c r="AA1151" s="373">
        <v>1.1775360339244289E-2</v>
      </c>
      <c r="AB1151" s="373">
        <v>1.1775360339244288E-2</v>
      </c>
      <c r="AC1151" s="373">
        <v>1.1775360339244288E-2</v>
      </c>
      <c r="AD1151" s="356">
        <v>1.1775360339244288E-2</v>
      </c>
      <c r="AE1151" s="361">
        <v>1.28378439265785E-2</v>
      </c>
      <c r="AF1151" s="373">
        <v>1.28378439265785E-2</v>
      </c>
      <c r="AG1151" s="373">
        <v>1.28378439265785E-2</v>
      </c>
      <c r="AH1151" s="373">
        <v>1.28378439265785E-2</v>
      </c>
      <c r="AI1151" s="356">
        <v>1.28378439265785E-2</v>
      </c>
      <c r="AJ1151" s="1870"/>
      <c r="AK1151" s="1870"/>
      <c r="AL1151" s="1870"/>
      <c r="AM1151" s="1870"/>
      <c r="AN1151" s="1871"/>
    </row>
    <row r="1152" spans="1:40" outlineLevel="1">
      <c r="A1152" s="521">
        <f>ROW()</f>
        <v>1152</v>
      </c>
      <c r="B1152" s="35"/>
      <c r="C1152" s="758"/>
      <c r="D1152" s="33" t="s">
        <v>33</v>
      </c>
      <c r="J1152" s="429"/>
      <c r="K1152" s="430"/>
      <c r="L1152" s="430"/>
      <c r="M1152" s="430"/>
      <c r="N1152" s="431"/>
      <c r="O1152" s="429"/>
      <c r="P1152" s="430"/>
      <c r="Q1152" s="430"/>
      <c r="R1152" s="430"/>
      <c r="S1152" s="431"/>
      <c r="T1152" s="361"/>
      <c r="U1152" s="373"/>
      <c r="V1152" s="373"/>
      <c r="W1152" s="373">
        <v>0</v>
      </c>
      <c r="X1152" s="356">
        <v>0</v>
      </c>
      <c r="Y1152" s="361">
        <v>3.2236620713264339E-3</v>
      </c>
      <c r="Z1152" s="373">
        <v>6.4473241426528678E-3</v>
      </c>
      <c r="AA1152" s="373">
        <v>6.4473241426528678E-3</v>
      </c>
      <c r="AB1152" s="373">
        <v>6.4473241426528678E-3</v>
      </c>
      <c r="AC1152" s="373">
        <v>6.4473241426528678E-3</v>
      </c>
      <c r="AD1152" s="356">
        <v>6.4473241426528678E-3</v>
      </c>
      <c r="AE1152" s="361">
        <v>7.0290622709513499E-3</v>
      </c>
      <c r="AF1152" s="373">
        <v>7.0290622709513499E-3</v>
      </c>
      <c r="AG1152" s="373">
        <v>7.0290622709513499E-3</v>
      </c>
      <c r="AH1152" s="373">
        <v>7.0290622709513499E-3</v>
      </c>
      <c r="AI1152" s="356">
        <v>7.0290622709513499E-3</v>
      </c>
      <c r="AJ1152" s="1870"/>
      <c r="AK1152" s="1870"/>
      <c r="AL1152" s="1870"/>
      <c r="AM1152" s="1870"/>
      <c r="AN1152" s="1871"/>
    </row>
    <row r="1153" spans="1:40" outlineLevel="1">
      <c r="A1153" s="521">
        <f>ROW()</f>
        <v>1153</v>
      </c>
      <c r="B1153" s="35"/>
      <c r="C1153" s="758"/>
      <c r="D1153" s="33" t="s">
        <v>27</v>
      </c>
      <c r="J1153" s="429"/>
      <c r="K1153" s="430"/>
      <c r="L1153" s="430"/>
      <c r="M1153" s="430"/>
      <c r="N1153" s="431"/>
      <c r="O1153" s="429"/>
      <c r="P1153" s="430"/>
      <c r="Q1153" s="430"/>
      <c r="R1153" s="430"/>
      <c r="S1153" s="431"/>
      <c r="T1153" s="361"/>
      <c r="U1153" s="373"/>
      <c r="V1153" s="373"/>
      <c r="W1153" s="373">
        <v>0.16726316614284517</v>
      </c>
      <c r="X1153" s="356">
        <v>0.16726316614284517</v>
      </c>
      <c r="Y1153" s="361">
        <v>5.3323153626761259E-3</v>
      </c>
      <c r="Z1153" s="373">
        <v>1.0664630725352252E-2</v>
      </c>
      <c r="AA1153" s="373">
        <v>1.0664630725352252E-2</v>
      </c>
      <c r="AB1153" s="373">
        <v>1.0664630725352252E-2</v>
      </c>
      <c r="AC1153" s="373">
        <v>1.0664630725352254E-2</v>
      </c>
      <c r="AD1153" s="356">
        <v>1.0664630725352254E-2</v>
      </c>
      <c r="AE1153" s="361">
        <v>1.16268938565197E-2</v>
      </c>
      <c r="AF1153" s="373">
        <v>1.16268938565197E-2</v>
      </c>
      <c r="AG1153" s="373">
        <v>1.16268938565197E-2</v>
      </c>
      <c r="AH1153" s="373">
        <v>1.16268938565197E-2</v>
      </c>
      <c r="AI1153" s="356">
        <v>1.16268938565197E-2</v>
      </c>
      <c r="AJ1153" s="1870"/>
      <c r="AK1153" s="1870"/>
      <c r="AL1153" s="1870"/>
      <c r="AM1153" s="1870"/>
      <c r="AN1153" s="1871"/>
    </row>
    <row r="1154" spans="1:40" outlineLevel="1">
      <c r="A1154" s="521">
        <f>ROW()</f>
        <v>1154</v>
      </c>
      <c r="B1154" s="35"/>
      <c r="C1154" s="758"/>
      <c r="D1154" s="33" t="s">
        <v>34</v>
      </c>
      <c r="J1154" s="429"/>
      <c r="K1154" s="430"/>
      <c r="L1154" s="430"/>
      <c r="M1154" s="430"/>
      <c r="N1154" s="431"/>
      <c r="O1154" s="429"/>
      <c r="P1154" s="430"/>
      <c r="Q1154" s="430"/>
      <c r="R1154" s="430"/>
      <c r="S1154" s="431"/>
      <c r="T1154" s="361"/>
      <c r="U1154" s="373"/>
      <c r="V1154" s="373"/>
      <c r="W1154" s="373">
        <v>0.97761366731257338</v>
      </c>
      <c r="X1154" s="356">
        <v>0.97761366731257338</v>
      </c>
      <c r="Y1154" s="361">
        <v>0.35629697771247104</v>
      </c>
      <c r="Z1154" s="373">
        <v>0.71259395542494208</v>
      </c>
      <c r="AA1154" s="373">
        <v>0.71259395542494208</v>
      </c>
      <c r="AB1154" s="373">
        <v>0.71259395542494208</v>
      </c>
      <c r="AC1154" s="373">
        <v>0.71259395542494197</v>
      </c>
      <c r="AD1154" s="356">
        <v>0.71259395542494197</v>
      </c>
      <c r="AE1154" s="361">
        <v>0.77689087375781596</v>
      </c>
      <c r="AF1154" s="373">
        <v>0.77689087375781596</v>
      </c>
      <c r="AG1154" s="373">
        <v>0.77689087375781596</v>
      </c>
      <c r="AH1154" s="373">
        <v>0.77689087375781596</v>
      </c>
      <c r="AI1154" s="356">
        <v>0.77689087375781496</v>
      </c>
      <c r="AJ1154" s="1870"/>
      <c r="AK1154" s="1870"/>
      <c r="AL1154" s="1870"/>
      <c r="AM1154" s="1870"/>
      <c r="AN1154" s="1871"/>
    </row>
    <row r="1155" spans="1:40" outlineLevel="1">
      <c r="A1155" s="521">
        <f>ROW()</f>
        <v>1155</v>
      </c>
      <c r="B1155" s="35"/>
      <c r="C1155" s="758"/>
      <c r="D1155" s="33" t="s">
        <v>35</v>
      </c>
      <c r="J1155" s="429"/>
      <c r="K1155" s="430"/>
      <c r="L1155" s="430"/>
      <c r="M1155" s="430"/>
      <c r="N1155" s="431"/>
      <c r="O1155" s="429"/>
      <c r="P1155" s="430"/>
      <c r="Q1155" s="430"/>
      <c r="R1155" s="430"/>
      <c r="S1155" s="431"/>
      <c r="T1155" s="361"/>
      <c r="U1155" s="373"/>
      <c r="V1155" s="373"/>
      <c r="W1155" s="373">
        <v>0</v>
      </c>
      <c r="X1155" s="356">
        <v>0</v>
      </c>
      <c r="Y1155" s="361">
        <v>7.5215222466989445E-2</v>
      </c>
      <c r="Z1155" s="373">
        <v>0.15043044493397889</v>
      </c>
      <c r="AA1155" s="373">
        <v>0.15043044493397889</v>
      </c>
      <c r="AB1155" s="373">
        <v>0.15043044493397889</v>
      </c>
      <c r="AC1155" s="373">
        <v>0.15043044493397892</v>
      </c>
      <c r="AD1155" s="356">
        <v>0.15043044493397889</v>
      </c>
      <c r="AE1155" s="361">
        <v>0.164003692305871</v>
      </c>
      <c r="AF1155" s="373">
        <v>0.164003692305871</v>
      </c>
      <c r="AG1155" s="373">
        <v>8.2001846152935501E-2</v>
      </c>
      <c r="AH1155" s="373">
        <v>0</v>
      </c>
      <c r="AI1155" s="356">
        <v>0</v>
      </c>
      <c r="AJ1155" s="1870"/>
      <c r="AK1155" s="1870"/>
      <c r="AL1155" s="1870"/>
      <c r="AM1155" s="1870"/>
      <c r="AN1155" s="1871"/>
    </row>
    <row r="1156" spans="1:40" outlineLevel="1">
      <c r="A1156" s="521">
        <f>ROW()</f>
        <v>1156</v>
      </c>
      <c r="B1156" s="35"/>
      <c r="C1156" s="758"/>
      <c r="D1156" s="33" t="s">
        <v>302</v>
      </c>
      <c r="J1156" s="429"/>
      <c r="K1156" s="430"/>
      <c r="L1156" s="430"/>
      <c r="M1156" s="430"/>
      <c r="N1156" s="431"/>
      <c r="O1156" s="429"/>
      <c r="P1156" s="430"/>
      <c r="Q1156" s="430"/>
      <c r="R1156" s="430"/>
      <c r="S1156" s="431"/>
      <c r="T1156" s="361"/>
      <c r="U1156" s="373"/>
      <c r="V1156" s="373"/>
      <c r="W1156" s="373">
        <v>0</v>
      </c>
      <c r="X1156" s="356">
        <v>0</v>
      </c>
      <c r="Y1156" s="361">
        <v>0</v>
      </c>
      <c r="Z1156" s="373">
        <v>0</v>
      </c>
      <c r="AA1156" s="373">
        <v>0</v>
      </c>
      <c r="AB1156" s="373">
        <v>0</v>
      </c>
      <c r="AC1156" s="373">
        <v>0</v>
      </c>
      <c r="AD1156" s="356">
        <v>0</v>
      </c>
      <c r="AE1156" s="361">
        <v>0</v>
      </c>
      <c r="AF1156" s="373">
        <v>0</v>
      </c>
      <c r="AG1156" s="373">
        <v>0</v>
      </c>
      <c r="AH1156" s="373">
        <v>0</v>
      </c>
      <c r="AI1156" s="356">
        <v>0</v>
      </c>
      <c r="AJ1156" s="1870"/>
      <c r="AK1156" s="1870"/>
      <c r="AL1156" s="1870"/>
      <c r="AM1156" s="1870"/>
      <c r="AN1156" s="1871"/>
    </row>
    <row r="1157" spans="1:40" outlineLevel="1">
      <c r="A1157" s="521">
        <f>ROW()</f>
        <v>1157</v>
      </c>
      <c r="B1157" s="35"/>
      <c r="C1157" s="758"/>
      <c r="D1157" s="33" t="s">
        <v>36</v>
      </c>
      <c r="J1157" s="429"/>
      <c r="K1157" s="430"/>
      <c r="L1157" s="430"/>
      <c r="M1157" s="430"/>
      <c r="N1157" s="431"/>
      <c r="O1157" s="429"/>
      <c r="P1157" s="430"/>
      <c r="Q1157" s="430"/>
      <c r="R1157" s="430"/>
      <c r="S1157" s="431"/>
      <c r="T1157" s="361"/>
      <c r="U1157" s="373"/>
      <c r="V1157" s="373"/>
      <c r="W1157" s="373">
        <v>0.69129584138463651</v>
      </c>
      <c r="X1157" s="356">
        <v>0.69129584138463651</v>
      </c>
      <c r="Y1157" s="361">
        <v>0.28521655596422646</v>
      </c>
      <c r="Z1157" s="373">
        <v>0.57043311192845292</v>
      </c>
      <c r="AA1157" s="373">
        <v>0.57043311192845281</v>
      </c>
      <c r="AB1157" s="373">
        <v>0.28521655596422646</v>
      </c>
      <c r="AC1157" s="373">
        <v>0</v>
      </c>
      <c r="AD1157" s="356">
        <v>0</v>
      </c>
      <c r="AE1157" s="361">
        <v>0</v>
      </c>
      <c r="AF1157" s="373">
        <v>0</v>
      </c>
      <c r="AG1157" s="373">
        <v>0</v>
      </c>
      <c r="AH1157" s="373">
        <v>0</v>
      </c>
      <c r="AI1157" s="356">
        <v>0</v>
      </c>
      <c r="AJ1157" s="1870"/>
      <c r="AK1157" s="1870"/>
      <c r="AL1157" s="1870"/>
      <c r="AM1157" s="1870"/>
      <c r="AN1157" s="1871"/>
    </row>
    <row r="1158" spans="1:40" outlineLevel="1">
      <c r="A1158" s="521">
        <f>ROW()</f>
        <v>1158</v>
      </c>
      <c r="B1158" s="35"/>
      <c r="C1158" s="758"/>
      <c r="D1158" s="33" t="s">
        <v>583</v>
      </c>
      <c r="J1158" s="429"/>
      <c r="K1158" s="430"/>
      <c r="L1158" s="430"/>
      <c r="M1158" s="430"/>
      <c r="N1158" s="431"/>
      <c r="O1158" s="429"/>
      <c r="P1158" s="430"/>
      <c r="Q1158" s="430"/>
      <c r="R1158" s="430"/>
      <c r="S1158" s="431"/>
      <c r="T1158" s="361"/>
      <c r="U1158" s="373"/>
      <c r="V1158" s="373"/>
      <c r="W1158" s="373"/>
      <c r="X1158" s="356"/>
      <c r="Y1158" s="361">
        <v>0</v>
      </c>
      <c r="Z1158" s="373">
        <v>0</v>
      </c>
      <c r="AA1158" s="373">
        <v>0</v>
      </c>
      <c r="AB1158" s="373">
        <v>0</v>
      </c>
      <c r="AC1158" s="373">
        <v>0</v>
      </c>
      <c r="AD1158" s="356">
        <v>0</v>
      </c>
      <c r="AE1158" s="361">
        <v>0</v>
      </c>
      <c r="AF1158" s="373">
        <v>0</v>
      </c>
      <c r="AG1158" s="373">
        <v>0</v>
      </c>
      <c r="AH1158" s="373">
        <v>0</v>
      </c>
      <c r="AI1158" s="356">
        <v>0</v>
      </c>
      <c r="AJ1158" s="1870"/>
      <c r="AK1158" s="1870"/>
      <c r="AL1158" s="1870"/>
      <c r="AM1158" s="1870"/>
      <c r="AN1158" s="1871"/>
    </row>
    <row r="1159" spans="1:40" outlineLevel="1">
      <c r="A1159" s="521">
        <f>ROW()</f>
        <v>1159</v>
      </c>
      <c r="B1159" s="35"/>
      <c r="C1159" s="758"/>
      <c r="D1159" s="33" t="s">
        <v>81</v>
      </c>
      <c r="J1159" s="429"/>
      <c r="K1159" s="430"/>
      <c r="L1159" s="430"/>
      <c r="M1159" s="430"/>
      <c r="N1159" s="431"/>
      <c r="O1159" s="429"/>
      <c r="P1159" s="430"/>
      <c r="Q1159" s="430"/>
      <c r="R1159" s="430"/>
      <c r="S1159" s="431"/>
      <c r="T1159" s="361"/>
      <c r="U1159" s="373"/>
      <c r="V1159" s="373"/>
      <c r="W1159" s="373">
        <v>0</v>
      </c>
      <c r="X1159" s="356">
        <v>0</v>
      </c>
      <c r="Y1159" s="361">
        <v>0</v>
      </c>
      <c r="Z1159" s="373">
        <v>0</v>
      </c>
      <c r="AA1159" s="373">
        <v>0</v>
      </c>
      <c r="AB1159" s="373">
        <v>0</v>
      </c>
      <c r="AC1159" s="373">
        <v>0</v>
      </c>
      <c r="AD1159" s="356">
        <v>0</v>
      </c>
      <c r="AE1159" s="361">
        <v>0</v>
      </c>
      <c r="AF1159" s="373">
        <v>0</v>
      </c>
      <c r="AG1159" s="373">
        <v>0</v>
      </c>
      <c r="AH1159" s="373">
        <v>0</v>
      </c>
      <c r="AI1159" s="356">
        <v>0</v>
      </c>
      <c r="AJ1159" s="1870"/>
      <c r="AK1159" s="1870"/>
      <c r="AL1159" s="1870"/>
      <c r="AM1159" s="1870"/>
      <c r="AN1159" s="1871"/>
    </row>
    <row r="1160" spans="1:40" outlineLevel="1">
      <c r="A1160" s="521">
        <f>ROW()</f>
        <v>1160</v>
      </c>
      <c r="B1160" s="35"/>
      <c r="C1160" s="758"/>
      <c r="D1160" s="33" t="s">
        <v>28</v>
      </c>
      <c r="J1160" s="429"/>
      <c r="K1160" s="430"/>
      <c r="L1160" s="430"/>
      <c r="M1160" s="430"/>
      <c r="N1160" s="431"/>
      <c r="O1160" s="429"/>
      <c r="P1160" s="430"/>
      <c r="Q1160" s="430"/>
      <c r="R1160" s="430"/>
      <c r="S1160" s="431"/>
      <c r="T1160" s="361"/>
      <c r="U1160" s="373"/>
      <c r="V1160" s="373"/>
      <c r="W1160" s="373">
        <v>0</v>
      </c>
      <c r="X1160" s="356">
        <v>0</v>
      </c>
      <c r="Y1160" s="361">
        <v>0</v>
      </c>
      <c r="Z1160" s="373">
        <v>0</v>
      </c>
      <c r="AA1160" s="373">
        <v>0</v>
      </c>
      <c r="AB1160" s="373">
        <v>0</v>
      </c>
      <c r="AC1160" s="373">
        <v>0</v>
      </c>
      <c r="AD1160" s="356">
        <v>0</v>
      </c>
      <c r="AE1160" s="361">
        <v>0</v>
      </c>
      <c r="AF1160" s="373">
        <v>0</v>
      </c>
      <c r="AG1160" s="373">
        <v>0</v>
      </c>
      <c r="AH1160" s="373">
        <v>0</v>
      </c>
      <c r="AI1160" s="356">
        <v>0</v>
      </c>
      <c r="AJ1160" s="1870"/>
      <c r="AK1160" s="1870"/>
      <c r="AL1160" s="1870"/>
      <c r="AM1160" s="1870"/>
      <c r="AN1160" s="1871"/>
    </row>
    <row r="1161" spans="1:40" outlineLevel="1">
      <c r="A1161" s="521">
        <f>ROW()</f>
        <v>1161</v>
      </c>
      <c r="B1161" s="35"/>
      <c r="C1161" s="758"/>
      <c r="D1161" s="45" t="s">
        <v>443</v>
      </c>
      <c r="E1161" s="45"/>
      <c r="F1161" s="45"/>
      <c r="G1161" s="45"/>
      <c r="H1161" s="45"/>
      <c r="I1161" s="45"/>
      <c r="J1161" s="432"/>
      <c r="K1161" s="433"/>
      <c r="L1161" s="433"/>
      <c r="M1161" s="433"/>
      <c r="N1161" s="434"/>
      <c r="O1161" s="432"/>
      <c r="P1161" s="433"/>
      <c r="Q1161" s="433"/>
      <c r="R1161" s="433"/>
      <c r="S1161" s="434"/>
      <c r="T1161" s="362"/>
      <c r="U1161" s="374"/>
      <c r="V1161" s="374"/>
      <c r="W1161" s="374">
        <v>0</v>
      </c>
      <c r="X1161" s="363">
        <v>0</v>
      </c>
      <c r="Y1161" s="362">
        <v>0</v>
      </c>
      <c r="Z1161" s="374">
        <v>0</v>
      </c>
      <c r="AA1161" s="374">
        <v>0</v>
      </c>
      <c r="AB1161" s="374">
        <v>0</v>
      </c>
      <c r="AC1161" s="374">
        <v>0</v>
      </c>
      <c r="AD1161" s="363">
        <v>0</v>
      </c>
      <c r="AE1161" s="362">
        <v>0</v>
      </c>
      <c r="AF1161" s="374">
        <v>0</v>
      </c>
      <c r="AG1161" s="374">
        <v>0</v>
      </c>
      <c r="AH1161" s="374">
        <v>0</v>
      </c>
      <c r="AI1161" s="363">
        <v>0</v>
      </c>
      <c r="AJ1161" s="1872"/>
      <c r="AK1161" s="1872"/>
      <c r="AL1161" s="1872"/>
      <c r="AM1161" s="1872"/>
      <c r="AN1161" s="1873"/>
    </row>
    <row r="1162" spans="1:40" outlineLevel="1">
      <c r="A1162" s="521">
        <f>ROW()</f>
        <v>1162</v>
      </c>
      <c r="B1162" s="35"/>
      <c r="C1162" s="758"/>
      <c r="D1162" s="33" t="s">
        <v>24</v>
      </c>
      <c r="F1162" s="151"/>
      <c r="G1162" s="151"/>
      <c r="H1162" s="151"/>
      <c r="I1162" s="151"/>
      <c r="J1162" s="251"/>
      <c r="K1162" s="58"/>
      <c r="L1162" s="58"/>
      <c r="M1162" s="58"/>
      <c r="N1162" s="247"/>
      <c r="O1162" s="251"/>
      <c r="P1162" s="58"/>
      <c r="Q1162" s="58"/>
      <c r="R1162" s="58"/>
      <c r="S1162" s="247"/>
      <c r="T1162" s="251">
        <f t="shared" ref="T1162:AN1162" si="1302">SUM(T1146:T1161)</f>
        <v>0</v>
      </c>
      <c r="U1162" s="58">
        <f t="shared" si="1302"/>
        <v>0</v>
      </c>
      <c r="V1162" s="58">
        <f t="shared" si="1302"/>
        <v>0</v>
      </c>
      <c r="W1162" s="58">
        <f t="shared" si="1302"/>
        <v>2.1021991947822363</v>
      </c>
      <c r="X1162" s="247">
        <f t="shared" si="1302"/>
        <v>2.1021991947822363</v>
      </c>
      <c r="Y1162" s="251">
        <f t="shared" si="1302"/>
        <v>0.84220818204373227</v>
      </c>
      <c r="Z1162" s="58">
        <f t="shared" si="1302"/>
        <v>1.6844163640874645</v>
      </c>
      <c r="AA1162" s="58">
        <f t="shared" si="1302"/>
        <v>1.6844163640874643</v>
      </c>
      <c r="AB1162" s="58">
        <f t="shared" si="1302"/>
        <v>1.399199808123238</v>
      </c>
      <c r="AC1162" s="58">
        <f t="shared" si="1302"/>
        <v>1.1139832521590114</v>
      </c>
      <c r="AD1162" s="247">
        <f t="shared" si="1302"/>
        <v>1.1139832521590114</v>
      </c>
      <c r="AE1162" s="251">
        <f t="shared" si="1302"/>
        <v>1.2144972821237261</v>
      </c>
      <c r="AF1162" s="58">
        <f t="shared" si="1302"/>
        <v>1.2144972821237261</v>
      </c>
      <c r="AG1162" s="58">
        <f t="shared" si="1302"/>
        <v>1.1324954359707906</v>
      </c>
      <c r="AH1162" s="58">
        <f t="shared" si="1302"/>
        <v>1.0504935898178551</v>
      </c>
      <c r="AI1162" s="247">
        <f t="shared" si="1302"/>
        <v>1.050493589817854</v>
      </c>
      <c r="AJ1162" s="58">
        <f t="shared" si="1302"/>
        <v>0</v>
      </c>
      <c r="AK1162" s="58">
        <f t="shared" si="1302"/>
        <v>0</v>
      </c>
      <c r="AL1162" s="58">
        <f t="shared" si="1302"/>
        <v>0</v>
      </c>
      <c r="AM1162" s="58">
        <f t="shared" si="1302"/>
        <v>0</v>
      </c>
      <c r="AN1162" s="247">
        <f t="shared" si="1302"/>
        <v>0</v>
      </c>
    </row>
    <row r="1163" spans="1:40" outlineLevel="1">
      <c r="A1163" s="521">
        <f>ROW()</f>
        <v>1163</v>
      </c>
      <c r="B1163" s="35"/>
      <c r="C1163" s="756" t="s">
        <v>276</v>
      </c>
      <c r="J1163" s="1909"/>
      <c r="K1163" s="1910"/>
      <c r="L1163" s="1910"/>
      <c r="M1163" s="1910"/>
      <c r="N1163" s="1911"/>
      <c r="O1163" s="1909"/>
      <c r="P1163" s="1910"/>
      <c r="Q1163" s="1910"/>
      <c r="R1163" s="1910"/>
      <c r="S1163" s="1911"/>
      <c r="T1163" s="1906" t="str">
        <f t="shared" ref="T1163" si="1303">T$731</f>
        <v>Approved 3 [m$ 31/12/2023]</v>
      </c>
      <c r="U1163" s="1907"/>
      <c r="V1163" s="1907"/>
      <c r="W1163" s="1907"/>
      <c r="X1163" s="1908"/>
      <c r="Y1163" s="1906" t="str">
        <f>IF(Y$731="","",Y$731)</f>
        <v>Approved 4 [m$ 31/12/2023]</v>
      </c>
      <c r="Z1163" s="1907"/>
      <c r="AA1163" s="1907"/>
      <c r="AB1163" s="1907"/>
      <c r="AC1163" s="1907"/>
      <c r="AD1163" s="1908"/>
      <c r="AE1163" s="1413"/>
      <c r="AF1163" s="1137"/>
      <c r="AG1163" s="1137" t="str">
        <f>IF(AG$731="","",AG$731)</f>
        <v>Approved 5 [m$ 31/12/2023]</v>
      </c>
      <c r="AH1163" s="1137"/>
      <c r="AI1163" s="1160"/>
      <c r="AJ1163" s="1137"/>
      <c r="AK1163" s="1137"/>
      <c r="AL1163" s="1137"/>
      <c r="AM1163" s="1137"/>
      <c r="AN1163" s="1160"/>
    </row>
    <row r="1164" spans="1:40" outlineLevel="1">
      <c r="A1164" s="521">
        <f>ROW()</f>
        <v>1164</v>
      </c>
      <c r="B1164" s="35"/>
      <c r="C1164" s="758"/>
      <c r="D1164" s="33" t="s">
        <v>300</v>
      </c>
      <c r="J1164" s="228"/>
      <c r="K1164" s="51"/>
      <c r="L1164" s="51"/>
      <c r="M1164" s="51"/>
      <c r="N1164" s="229"/>
      <c r="O1164" s="228"/>
      <c r="P1164" s="51"/>
      <c r="Q1164" s="51"/>
      <c r="R1164" s="51"/>
      <c r="S1164" s="229"/>
      <c r="T1164" s="228"/>
      <c r="U1164" s="51"/>
      <c r="V1164" s="51"/>
      <c r="W1164" s="51">
        <f t="shared" ref="W1164:X1179" si="1304">W1146*$S$43</f>
        <v>8.4261495457390326E-2</v>
      </c>
      <c r="X1164" s="229">
        <f t="shared" si="1304"/>
        <v>8.4261495457390326E-2</v>
      </c>
      <c r="Y1164" s="228">
        <f t="shared" ref="Y1164:AD1173" si="1305">Y1146*$X$43</f>
        <v>2.2884088425747941E-2</v>
      </c>
      <c r="Z1164" s="51">
        <f t="shared" si="1305"/>
        <v>4.5768176851495881E-2</v>
      </c>
      <c r="AA1164" s="51">
        <f t="shared" si="1305"/>
        <v>4.5768176851495881E-2</v>
      </c>
      <c r="AB1164" s="51">
        <f t="shared" si="1305"/>
        <v>4.5768176851495888E-2</v>
      </c>
      <c r="AC1164" s="51">
        <f t="shared" si="1305"/>
        <v>4.5768176851495888E-2</v>
      </c>
      <c r="AD1164" s="229">
        <f t="shared" si="1305"/>
        <v>4.5768176851495888E-2</v>
      </c>
      <c r="AE1164" s="228">
        <f>AE1146*$AD$43</f>
        <v>4.5474855799378315E-2</v>
      </c>
      <c r="AF1164" s="51">
        <f t="shared" ref="AF1164:AI1164" si="1306">AF1146*$AD$43</f>
        <v>4.5474855799378315E-2</v>
      </c>
      <c r="AG1164" s="51">
        <f t="shared" si="1306"/>
        <v>4.5474855799378315E-2</v>
      </c>
      <c r="AH1164" s="51">
        <f t="shared" si="1306"/>
        <v>4.5474855799378315E-2</v>
      </c>
      <c r="AI1164" s="229">
        <f t="shared" si="1306"/>
        <v>4.5474855799378315E-2</v>
      </c>
      <c r="AJ1164" s="51">
        <f>AJ1146*$AH$43</f>
        <v>0</v>
      </c>
      <c r="AK1164" s="51">
        <f t="shared" ref="AK1164:AN1164" si="1307">AK1146*$AH$43</f>
        <v>0</v>
      </c>
      <c r="AL1164" s="51">
        <f t="shared" si="1307"/>
        <v>0</v>
      </c>
      <c r="AM1164" s="51">
        <f t="shared" si="1307"/>
        <v>0</v>
      </c>
      <c r="AN1164" s="229">
        <f t="shared" si="1307"/>
        <v>0</v>
      </c>
    </row>
    <row r="1165" spans="1:40" outlineLevel="1">
      <c r="A1165" s="521">
        <f>ROW()</f>
        <v>1165</v>
      </c>
      <c r="B1165" s="35"/>
      <c r="C1165" s="758"/>
      <c r="D1165" s="33" t="s">
        <v>301</v>
      </c>
      <c r="J1165" s="228"/>
      <c r="K1165" s="51"/>
      <c r="L1165" s="51"/>
      <c r="M1165" s="51"/>
      <c r="N1165" s="229"/>
      <c r="O1165" s="228"/>
      <c r="P1165" s="51"/>
      <c r="Q1165" s="51"/>
      <c r="R1165" s="51"/>
      <c r="S1165" s="229"/>
      <c r="T1165" s="228"/>
      <c r="U1165" s="51"/>
      <c r="V1165" s="51"/>
      <c r="W1165" s="51">
        <f t="shared" si="1304"/>
        <v>0</v>
      </c>
      <c r="X1165" s="229">
        <f t="shared" si="1304"/>
        <v>0</v>
      </c>
      <c r="Y1165" s="228">
        <f t="shared" si="1305"/>
        <v>0</v>
      </c>
      <c r="Z1165" s="51">
        <f t="shared" si="1305"/>
        <v>0</v>
      </c>
      <c r="AA1165" s="51">
        <f t="shared" si="1305"/>
        <v>0</v>
      </c>
      <c r="AB1165" s="51">
        <f t="shared" si="1305"/>
        <v>0</v>
      </c>
      <c r="AC1165" s="51">
        <f t="shared" si="1305"/>
        <v>0</v>
      </c>
      <c r="AD1165" s="229">
        <f t="shared" si="1305"/>
        <v>0</v>
      </c>
      <c r="AE1165" s="228">
        <f t="shared" ref="AE1165:AI1165" si="1308">AE1147*$AD$43</f>
        <v>0</v>
      </c>
      <c r="AF1165" s="51">
        <f t="shared" si="1308"/>
        <v>0</v>
      </c>
      <c r="AG1165" s="51">
        <f t="shared" si="1308"/>
        <v>0</v>
      </c>
      <c r="AH1165" s="51">
        <f t="shared" si="1308"/>
        <v>0</v>
      </c>
      <c r="AI1165" s="229">
        <f t="shared" si="1308"/>
        <v>0</v>
      </c>
      <c r="AJ1165" s="51">
        <f t="shared" ref="AJ1165:AN1165" si="1309">AJ1147*$AH$43</f>
        <v>0</v>
      </c>
      <c r="AK1165" s="51">
        <f t="shared" si="1309"/>
        <v>0</v>
      </c>
      <c r="AL1165" s="51">
        <f t="shared" si="1309"/>
        <v>0</v>
      </c>
      <c r="AM1165" s="51">
        <f t="shared" si="1309"/>
        <v>0</v>
      </c>
      <c r="AN1165" s="229">
        <f t="shared" si="1309"/>
        <v>0</v>
      </c>
    </row>
    <row r="1166" spans="1:40" outlineLevel="1">
      <c r="A1166" s="521">
        <f>ROW()</f>
        <v>1166</v>
      </c>
      <c r="B1166" s="35"/>
      <c r="C1166" s="758"/>
      <c r="D1166" s="33" t="s">
        <v>29</v>
      </c>
      <c r="J1166" s="228"/>
      <c r="K1166" s="51"/>
      <c r="L1166" s="51"/>
      <c r="M1166" s="51"/>
      <c r="N1166" s="229"/>
      <c r="O1166" s="228"/>
      <c r="P1166" s="51"/>
      <c r="Q1166" s="51"/>
      <c r="R1166" s="51"/>
      <c r="S1166" s="229"/>
      <c r="T1166" s="228"/>
      <c r="U1166" s="51"/>
      <c r="V1166" s="51"/>
      <c r="W1166" s="51">
        <f t="shared" si="1304"/>
        <v>0</v>
      </c>
      <c r="X1166" s="229">
        <f t="shared" si="1304"/>
        <v>0</v>
      </c>
      <c r="Y1166" s="228">
        <f t="shared" si="1305"/>
        <v>0</v>
      </c>
      <c r="Z1166" s="51">
        <f t="shared" si="1305"/>
        <v>0</v>
      </c>
      <c r="AA1166" s="51">
        <f t="shared" si="1305"/>
        <v>0</v>
      </c>
      <c r="AB1166" s="51">
        <f t="shared" si="1305"/>
        <v>0</v>
      </c>
      <c r="AC1166" s="51">
        <f t="shared" si="1305"/>
        <v>0</v>
      </c>
      <c r="AD1166" s="229">
        <f t="shared" si="1305"/>
        <v>0</v>
      </c>
      <c r="AE1166" s="228">
        <f t="shared" ref="AE1166:AI1166" si="1310">AE1148*$AD$43</f>
        <v>0</v>
      </c>
      <c r="AF1166" s="51">
        <f t="shared" si="1310"/>
        <v>0</v>
      </c>
      <c r="AG1166" s="51">
        <f t="shared" si="1310"/>
        <v>0</v>
      </c>
      <c r="AH1166" s="51">
        <f t="shared" si="1310"/>
        <v>0</v>
      </c>
      <c r="AI1166" s="229">
        <f t="shared" si="1310"/>
        <v>0</v>
      </c>
      <c r="AJ1166" s="51">
        <f t="shared" ref="AJ1166:AN1166" si="1311">AJ1148*$AH$43</f>
        <v>0</v>
      </c>
      <c r="AK1166" s="51">
        <f t="shared" si="1311"/>
        <v>0</v>
      </c>
      <c r="AL1166" s="51">
        <f t="shared" si="1311"/>
        <v>0</v>
      </c>
      <c r="AM1166" s="51">
        <f t="shared" si="1311"/>
        <v>0</v>
      </c>
      <c r="AN1166" s="229">
        <f t="shared" si="1311"/>
        <v>0</v>
      </c>
    </row>
    <row r="1167" spans="1:40" outlineLevel="1">
      <c r="A1167" s="521">
        <f>ROW()</f>
        <v>1167</v>
      </c>
      <c r="B1167" s="35"/>
      <c r="C1167" s="758"/>
      <c r="D1167" s="33" t="s">
        <v>30</v>
      </c>
      <c r="J1167" s="228"/>
      <c r="K1167" s="51"/>
      <c r="L1167" s="51"/>
      <c r="M1167" s="51"/>
      <c r="N1167" s="229"/>
      <c r="O1167" s="228"/>
      <c r="P1167" s="51"/>
      <c r="Q1167" s="51"/>
      <c r="R1167" s="51"/>
      <c r="S1167" s="229"/>
      <c r="T1167" s="228"/>
      <c r="U1167" s="51"/>
      <c r="V1167" s="51"/>
      <c r="W1167" s="51">
        <f t="shared" si="1304"/>
        <v>0.29128112752314866</v>
      </c>
      <c r="X1167" s="229">
        <f t="shared" si="1304"/>
        <v>0.29128112752314866</v>
      </c>
      <c r="Y1167" s="228">
        <f t="shared" si="1305"/>
        <v>0.11981627101847152</v>
      </c>
      <c r="Z1167" s="51">
        <f t="shared" si="1305"/>
        <v>0.23963254203694304</v>
      </c>
      <c r="AA1167" s="51">
        <f t="shared" si="1305"/>
        <v>0.23963254203694301</v>
      </c>
      <c r="AB1167" s="51">
        <f t="shared" si="1305"/>
        <v>0.23963254203694301</v>
      </c>
      <c r="AC1167" s="51">
        <f t="shared" si="1305"/>
        <v>0.23963254203694301</v>
      </c>
      <c r="AD1167" s="229">
        <f t="shared" si="1305"/>
        <v>0.23963254203694301</v>
      </c>
      <c r="AE1167" s="228">
        <f t="shared" ref="AE1167:AI1167" si="1312">AE1149*$AD$43</f>
        <v>0.23809677473775751</v>
      </c>
      <c r="AF1167" s="51">
        <f t="shared" si="1312"/>
        <v>0.23809677473775751</v>
      </c>
      <c r="AG1167" s="51">
        <f t="shared" si="1312"/>
        <v>0.23809677473775751</v>
      </c>
      <c r="AH1167" s="51">
        <f t="shared" si="1312"/>
        <v>0.23809677473775751</v>
      </c>
      <c r="AI1167" s="229">
        <f t="shared" si="1312"/>
        <v>0.23809677473775751</v>
      </c>
      <c r="AJ1167" s="51">
        <f t="shared" ref="AJ1167:AN1167" si="1313">AJ1149*$AH$43</f>
        <v>0</v>
      </c>
      <c r="AK1167" s="51">
        <f t="shared" si="1313"/>
        <v>0</v>
      </c>
      <c r="AL1167" s="51">
        <f t="shared" si="1313"/>
        <v>0</v>
      </c>
      <c r="AM1167" s="51">
        <f t="shared" si="1313"/>
        <v>0</v>
      </c>
      <c r="AN1167" s="229">
        <f t="shared" si="1313"/>
        <v>0</v>
      </c>
    </row>
    <row r="1168" spans="1:40" outlineLevel="1">
      <c r="A1168" s="521">
        <f>ROW()</f>
        <v>1168</v>
      </c>
      <c r="B1168" s="35"/>
      <c r="C1168" s="758"/>
      <c r="D1168" s="33" t="s">
        <v>31</v>
      </c>
      <c r="J1168" s="228"/>
      <c r="K1168" s="51"/>
      <c r="L1168" s="51"/>
      <c r="M1168" s="51"/>
      <c r="N1168" s="229"/>
      <c r="O1168" s="228"/>
      <c r="P1168" s="51"/>
      <c r="Q1168" s="51"/>
      <c r="R1168" s="51"/>
      <c r="S1168" s="229"/>
      <c r="T1168" s="228"/>
      <c r="U1168" s="51"/>
      <c r="V1168" s="51"/>
      <c r="W1168" s="51">
        <f t="shared" si="1304"/>
        <v>0</v>
      </c>
      <c r="X1168" s="229">
        <f t="shared" si="1304"/>
        <v>0</v>
      </c>
      <c r="Y1168" s="228">
        <f t="shared" si="1305"/>
        <v>0</v>
      </c>
      <c r="Z1168" s="51">
        <f t="shared" si="1305"/>
        <v>0</v>
      </c>
      <c r="AA1168" s="51">
        <f t="shared" si="1305"/>
        <v>0</v>
      </c>
      <c r="AB1168" s="51">
        <f t="shared" si="1305"/>
        <v>0</v>
      </c>
      <c r="AC1168" s="51">
        <f t="shared" si="1305"/>
        <v>0</v>
      </c>
      <c r="AD1168" s="229">
        <f t="shared" si="1305"/>
        <v>0</v>
      </c>
      <c r="AE1168" s="228">
        <f t="shared" ref="AE1168:AI1168" si="1314">AE1150*$AD$43</f>
        <v>0</v>
      </c>
      <c r="AF1168" s="51">
        <f t="shared" si="1314"/>
        <v>0</v>
      </c>
      <c r="AG1168" s="51">
        <f t="shared" si="1314"/>
        <v>0</v>
      </c>
      <c r="AH1168" s="51">
        <f t="shared" si="1314"/>
        <v>0</v>
      </c>
      <c r="AI1168" s="229">
        <f t="shared" si="1314"/>
        <v>0</v>
      </c>
      <c r="AJ1168" s="51">
        <f t="shared" ref="AJ1168:AN1168" si="1315">AJ1150*$AH$43</f>
        <v>0</v>
      </c>
      <c r="AK1168" s="51">
        <f t="shared" si="1315"/>
        <v>0</v>
      </c>
      <c r="AL1168" s="51">
        <f t="shared" si="1315"/>
        <v>0</v>
      </c>
      <c r="AM1168" s="51">
        <f t="shared" si="1315"/>
        <v>0</v>
      </c>
      <c r="AN1168" s="229">
        <f t="shared" si="1315"/>
        <v>0</v>
      </c>
    </row>
    <row r="1169" spans="1:40" outlineLevel="1">
      <c r="A1169" s="521">
        <f>ROW()</f>
        <v>1169</v>
      </c>
      <c r="B1169" s="35"/>
      <c r="C1169" s="758"/>
      <c r="D1169" s="33" t="s">
        <v>32</v>
      </c>
      <c r="J1169" s="228"/>
      <c r="K1169" s="51"/>
      <c r="L1169" s="51"/>
      <c r="M1169" s="51"/>
      <c r="N1169" s="229"/>
      <c r="O1169" s="228"/>
      <c r="P1169" s="51"/>
      <c r="Q1169" s="51"/>
      <c r="R1169" s="51"/>
      <c r="S1169" s="229"/>
      <c r="T1169" s="228"/>
      <c r="U1169" s="51"/>
      <c r="V1169" s="51"/>
      <c r="W1169" s="51">
        <f t="shared" si="1304"/>
        <v>8.2672801379137257E-3</v>
      </c>
      <c r="X1169" s="229">
        <f t="shared" si="1304"/>
        <v>8.2672801379137257E-3</v>
      </c>
      <c r="Y1169" s="228">
        <f t="shared" si="1305"/>
        <v>7.566697555104568E-3</v>
      </c>
      <c r="Z1169" s="51">
        <f t="shared" si="1305"/>
        <v>1.5133395110209136E-2</v>
      </c>
      <c r="AA1169" s="51">
        <f t="shared" si="1305"/>
        <v>1.5133395110209136E-2</v>
      </c>
      <c r="AB1169" s="51">
        <f t="shared" si="1305"/>
        <v>1.5133395110209134E-2</v>
      </c>
      <c r="AC1169" s="51">
        <f t="shared" si="1305"/>
        <v>1.5133395110209134E-2</v>
      </c>
      <c r="AD1169" s="229">
        <f t="shared" si="1305"/>
        <v>1.5133395110209134E-2</v>
      </c>
      <c r="AE1169" s="228">
        <f t="shared" ref="AE1169:AI1169" si="1316">AE1151*$AD$43</f>
        <v>1.5036407559443491E-2</v>
      </c>
      <c r="AF1169" s="51">
        <f t="shared" si="1316"/>
        <v>1.5036407559443491E-2</v>
      </c>
      <c r="AG1169" s="51">
        <f t="shared" si="1316"/>
        <v>1.5036407559443491E-2</v>
      </c>
      <c r="AH1169" s="51">
        <f t="shared" si="1316"/>
        <v>1.5036407559443491E-2</v>
      </c>
      <c r="AI1169" s="229">
        <f t="shared" si="1316"/>
        <v>1.5036407559443491E-2</v>
      </c>
      <c r="AJ1169" s="51">
        <f t="shared" ref="AJ1169:AN1169" si="1317">AJ1151*$AH$43</f>
        <v>0</v>
      </c>
      <c r="AK1169" s="51">
        <f t="shared" si="1317"/>
        <v>0</v>
      </c>
      <c r="AL1169" s="51">
        <f t="shared" si="1317"/>
        <v>0</v>
      </c>
      <c r="AM1169" s="51">
        <f t="shared" si="1317"/>
        <v>0</v>
      </c>
      <c r="AN1169" s="229">
        <f t="shared" si="1317"/>
        <v>0</v>
      </c>
    </row>
    <row r="1170" spans="1:40" outlineLevel="1">
      <c r="A1170" s="521">
        <f>ROW()</f>
        <v>1170</v>
      </c>
      <c r="B1170" s="35"/>
      <c r="C1170" s="758"/>
      <c r="D1170" s="33" t="s">
        <v>33</v>
      </c>
      <c r="J1170" s="228"/>
      <c r="K1170" s="51"/>
      <c r="L1170" s="51"/>
      <c r="M1170" s="51"/>
      <c r="N1170" s="229"/>
      <c r="O1170" s="228"/>
      <c r="P1170" s="51"/>
      <c r="Q1170" s="51"/>
      <c r="R1170" s="51"/>
      <c r="S1170" s="229"/>
      <c r="T1170" s="228"/>
      <c r="U1170" s="51"/>
      <c r="V1170" s="51"/>
      <c r="W1170" s="51">
        <f t="shared" si="1304"/>
        <v>0</v>
      </c>
      <c r="X1170" s="229">
        <f t="shared" si="1304"/>
        <v>0</v>
      </c>
      <c r="Y1170" s="228">
        <f t="shared" si="1305"/>
        <v>4.1429689131966723E-3</v>
      </c>
      <c r="Z1170" s="51">
        <f t="shared" si="1305"/>
        <v>8.2859378263933445E-3</v>
      </c>
      <c r="AA1170" s="51">
        <f t="shared" si="1305"/>
        <v>8.2859378263933445E-3</v>
      </c>
      <c r="AB1170" s="51">
        <f t="shared" si="1305"/>
        <v>8.2859378263933445E-3</v>
      </c>
      <c r="AC1170" s="51">
        <f t="shared" si="1305"/>
        <v>8.2859378263933445E-3</v>
      </c>
      <c r="AD1170" s="229">
        <f t="shared" si="1305"/>
        <v>8.2859378263933445E-3</v>
      </c>
      <c r="AE1170" s="228">
        <f t="shared" ref="AE1170:AI1170" si="1318">AE1152*$AD$43</f>
        <v>8.2328345531538609E-3</v>
      </c>
      <c r="AF1170" s="51">
        <f t="shared" si="1318"/>
        <v>8.2328345531538609E-3</v>
      </c>
      <c r="AG1170" s="51">
        <f t="shared" si="1318"/>
        <v>8.2328345531538609E-3</v>
      </c>
      <c r="AH1170" s="51">
        <f t="shared" si="1318"/>
        <v>8.2328345531538609E-3</v>
      </c>
      <c r="AI1170" s="229">
        <f t="shared" si="1318"/>
        <v>8.2328345531538609E-3</v>
      </c>
      <c r="AJ1170" s="51">
        <f t="shared" ref="AJ1170:AN1170" si="1319">AJ1152*$AH$43</f>
        <v>0</v>
      </c>
      <c r="AK1170" s="51">
        <f t="shared" si="1319"/>
        <v>0</v>
      </c>
      <c r="AL1170" s="51">
        <f t="shared" si="1319"/>
        <v>0</v>
      </c>
      <c r="AM1170" s="51">
        <f t="shared" si="1319"/>
        <v>0</v>
      </c>
      <c r="AN1170" s="229">
        <f t="shared" si="1319"/>
        <v>0</v>
      </c>
    </row>
    <row r="1171" spans="1:40" outlineLevel="1">
      <c r="A1171" s="521">
        <f>ROW()</f>
        <v>1171</v>
      </c>
      <c r="B1171" s="35"/>
      <c r="C1171" s="758"/>
      <c r="D1171" s="33" t="s">
        <v>27</v>
      </c>
      <c r="J1171" s="228"/>
      <c r="K1171" s="51"/>
      <c r="L1171" s="51"/>
      <c r="M1171" s="51"/>
      <c r="N1171" s="229"/>
      <c r="O1171" s="228"/>
      <c r="P1171" s="51"/>
      <c r="Q1171" s="51"/>
      <c r="R1171" s="51"/>
      <c r="S1171" s="229"/>
      <c r="T1171" s="228"/>
      <c r="U1171" s="51"/>
      <c r="V1171" s="51"/>
      <c r="W1171" s="51">
        <f t="shared" si="1304"/>
        <v>0.24131902190249255</v>
      </c>
      <c r="X1171" s="229">
        <f t="shared" si="1304"/>
        <v>0.24131902190249255</v>
      </c>
      <c r="Y1171" s="228">
        <f t="shared" si="1305"/>
        <v>6.8529567597754547E-3</v>
      </c>
      <c r="Z1171" s="51">
        <f t="shared" si="1305"/>
        <v>1.3705913519550909E-2</v>
      </c>
      <c r="AA1171" s="51">
        <f t="shared" si="1305"/>
        <v>1.3705913519550909E-2</v>
      </c>
      <c r="AB1171" s="51">
        <f t="shared" si="1305"/>
        <v>1.3705913519550909E-2</v>
      </c>
      <c r="AC1171" s="51">
        <f t="shared" si="1305"/>
        <v>1.3705913519550911E-2</v>
      </c>
      <c r="AD1171" s="229">
        <f t="shared" si="1305"/>
        <v>1.3705913519550911E-2</v>
      </c>
      <c r="AE1171" s="228">
        <f t="shared" ref="AE1171:AI1171" si="1320">AE1153*$AD$43</f>
        <v>1.3618074473944331E-2</v>
      </c>
      <c r="AF1171" s="51">
        <f t="shared" si="1320"/>
        <v>1.3618074473944331E-2</v>
      </c>
      <c r="AG1171" s="51">
        <f t="shared" si="1320"/>
        <v>1.3618074473944331E-2</v>
      </c>
      <c r="AH1171" s="51">
        <f t="shared" si="1320"/>
        <v>1.3618074473944331E-2</v>
      </c>
      <c r="AI1171" s="229">
        <f t="shared" si="1320"/>
        <v>1.3618074473944331E-2</v>
      </c>
      <c r="AJ1171" s="51">
        <f t="shared" ref="AJ1171:AN1171" si="1321">AJ1153*$AH$43</f>
        <v>0</v>
      </c>
      <c r="AK1171" s="51">
        <f t="shared" si="1321"/>
        <v>0</v>
      </c>
      <c r="AL1171" s="51">
        <f t="shared" si="1321"/>
        <v>0</v>
      </c>
      <c r="AM1171" s="51">
        <f t="shared" si="1321"/>
        <v>0</v>
      </c>
      <c r="AN1171" s="229">
        <f t="shared" si="1321"/>
        <v>0</v>
      </c>
    </row>
    <row r="1172" spans="1:40" outlineLevel="1">
      <c r="A1172" s="521">
        <f>ROW()</f>
        <v>1172</v>
      </c>
      <c r="B1172" s="35"/>
      <c r="C1172" s="758"/>
      <c r="D1172" s="33" t="s">
        <v>34</v>
      </c>
      <c r="J1172" s="228"/>
      <c r="K1172" s="51"/>
      <c r="L1172" s="51"/>
      <c r="M1172" s="51"/>
      <c r="N1172" s="229"/>
      <c r="O1172" s="228"/>
      <c r="P1172" s="51"/>
      <c r="Q1172" s="51"/>
      <c r="R1172" s="51"/>
      <c r="S1172" s="229"/>
      <c r="T1172" s="228"/>
      <c r="U1172" s="51"/>
      <c r="V1172" s="51"/>
      <c r="W1172" s="51">
        <f t="shared" si="1304"/>
        <v>1.4104526384063698</v>
      </c>
      <c r="X1172" s="229">
        <f t="shared" si="1304"/>
        <v>1.4104526384063698</v>
      </c>
      <c r="Y1172" s="228">
        <f t="shared" si="1305"/>
        <v>0.45790385898647123</v>
      </c>
      <c r="Z1172" s="51">
        <f t="shared" si="1305"/>
        <v>0.91580771797294247</v>
      </c>
      <c r="AA1172" s="51">
        <f t="shared" si="1305"/>
        <v>0.91580771797294247</v>
      </c>
      <c r="AB1172" s="51">
        <f t="shared" si="1305"/>
        <v>0.91580771797294247</v>
      </c>
      <c r="AC1172" s="51">
        <f t="shared" si="1305"/>
        <v>0.91580771797294236</v>
      </c>
      <c r="AD1172" s="229">
        <f t="shared" si="1305"/>
        <v>0.91580771797294236</v>
      </c>
      <c r="AE1172" s="228">
        <f t="shared" ref="AE1172:AI1172" si="1322">AE1154*$AD$43</f>
        <v>0.90993845024473974</v>
      </c>
      <c r="AF1172" s="51">
        <f t="shared" si="1322"/>
        <v>0.90993845024473974</v>
      </c>
      <c r="AG1172" s="51">
        <f t="shared" si="1322"/>
        <v>0.90993845024473974</v>
      </c>
      <c r="AH1172" s="51">
        <f t="shared" si="1322"/>
        <v>0.90993845024473974</v>
      </c>
      <c r="AI1172" s="229">
        <f t="shared" si="1322"/>
        <v>0.90993845024473852</v>
      </c>
      <c r="AJ1172" s="51">
        <f t="shared" ref="AJ1172:AN1172" si="1323">AJ1154*$AH$43</f>
        <v>0</v>
      </c>
      <c r="AK1172" s="51">
        <f t="shared" si="1323"/>
        <v>0</v>
      </c>
      <c r="AL1172" s="51">
        <f t="shared" si="1323"/>
        <v>0</v>
      </c>
      <c r="AM1172" s="51">
        <f t="shared" si="1323"/>
        <v>0</v>
      </c>
      <c r="AN1172" s="229">
        <f t="shared" si="1323"/>
        <v>0</v>
      </c>
    </row>
    <row r="1173" spans="1:40" outlineLevel="1">
      <c r="A1173" s="521">
        <f>ROW()</f>
        <v>1173</v>
      </c>
      <c r="B1173" s="35"/>
      <c r="C1173" s="758"/>
      <c r="D1173" s="33" t="s">
        <v>35</v>
      </c>
      <c r="J1173" s="228"/>
      <c r="K1173" s="51"/>
      <c r="L1173" s="51"/>
      <c r="M1173" s="51"/>
      <c r="N1173" s="229"/>
      <c r="O1173" s="228"/>
      <c r="P1173" s="51"/>
      <c r="Q1173" s="51"/>
      <c r="R1173" s="51"/>
      <c r="S1173" s="229"/>
      <c r="T1173" s="228"/>
      <c r="U1173" s="51"/>
      <c r="V1173" s="51"/>
      <c r="W1173" s="51">
        <f t="shared" si="1304"/>
        <v>0</v>
      </c>
      <c r="X1173" s="229">
        <f t="shared" si="1304"/>
        <v>0</v>
      </c>
      <c r="Y1173" s="228">
        <f t="shared" si="1305"/>
        <v>9.6664700450965646E-2</v>
      </c>
      <c r="Z1173" s="51">
        <f t="shared" si="1305"/>
        <v>0.19332940090193129</v>
      </c>
      <c r="AA1173" s="51">
        <f t="shared" si="1305"/>
        <v>0.19332940090193129</v>
      </c>
      <c r="AB1173" s="51">
        <f t="shared" si="1305"/>
        <v>0.19332940090193129</v>
      </c>
      <c r="AC1173" s="51">
        <f t="shared" si="1305"/>
        <v>0.19332940090193135</v>
      </c>
      <c r="AD1173" s="229">
        <f t="shared" si="1305"/>
        <v>0.19332940090193129</v>
      </c>
      <c r="AE1173" s="228">
        <f t="shared" ref="AE1173:AI1173" si="1324">AE1155*$AD$43</f>
        <v>0.19209038315687646</v>
      </c>
      <c r="AF1173" s="51">
        <f t="shared" si="1324"/>
        <v>0.19209038315687646</v>
      </c>
      <c r="AG1173" s="51">
        <f t="shared" si="1324"/>
        <v>9.604519157843823E-2</v>
      </c>
      <c r="AH1173" s="51">
        <f t="shared" si="1324"/>
        <v>0</v>
      </c>
      <c r="AI1173" s="229">
        <f t="shared" si="1324"/>
        <v>0</v>
      </c>
      <c r="AJ1173" s="51">
        <f t="shared" ref="AJ1173:AN1173" si="1325">AJ1155*$AH$43</f>
        <v>0</v>
      </c>
      <c r="AK1173" s="51">
        <f t="shared" si="1325"/>
        <v>0</v>
      </c>
      <c r="AL1173" s="51">
        <f t="shared" si="1325"/>
        <v>0</v>
      </c>
      <c r="AM1173" s="51">
        <f t="shared" si="1325"/>
        <v>0</v>
      </c>
      <c r="AN1173" s="229">
        <f t="shared" si="1325"/>
        <v>0</v>
      </c>
    </row>
    <row r="1174" spans="1:40" outlineLevel="1">
      <c r="A1174" s="521">
        <f>ROW()</f>
        <v>1174</v>
      </c>
      <c r="B1174" s="35"/>
      <c r="C1174" s="758"/>
      <c r="D1174" s="33" t="s">
        <v>302</v>
      </c>
      <c r="J1174" s="228"/>
      <c r="K1174" s="51"/>
      <c r="L1174" s="51"/>
      <c r="M1174" s="51"/>
      <c r="N1174" s="229"/>
      <c r="O1174" s="228"/>
      <c r="P1174" s="51"/>
      <c r="Q1174" s="51"/>
      <c r="R1174" s="51"/>
      <c r="S1174" s="229"/>
      <c r="T1174" s="228"/>
      <c r="U1174" s="51"/>
      <c r="V1174" s="51"/>
      <c r="W1174" s="51">
        <f t="shared" si="1304"/>
        <v>0</v>
      </c>
      <c r="X1174" s="229">
        <f t="shared" si="1304"/>
        <v>0</v>
      </c>
      <c r="Y1174" s="228">
        <f t="shared" ref="Y1174:AD1179" si="1326">Y1156*$X$43</f>
        <v>0</v>
      </c>
      <c r="Z1174" s="51">
        <f t="shared" si="1326"/>
        <v>0</v>
      </c>
      <c r="AA1174" s="51">
        <f t="shared" si="1326"/>
        <v>0</v>
      </c>
      <c r="AB1174" s="51">
        <f t="shared" si="1326"/>
        <v>0</v>
      </c>
      <c r="AC1174" s="51">
        <f t="shared" si="1326"/>
        <v>0</v>
      </c>
      <c r="AD1174" s="229">
        <f t="shared" si="1326"/>
        <v>0</v>
      </c>
      <c r="AE1174" s="228">
        <f t="shared" ref="AE1174:AI1174" si="1327">AE1156*$AD$43</f>
        <v>0</v>
      </c>
      <c r="AF1174" s="51">
        <f t="shared" si="1327"/>
        <v>0</v>
      </c>
      <c r="AG1174" s="51">
        <f t="shared" si="1327"/>
        <v>0</v>
      </c>
      <c r="AH1174" s="51">
        <f t="shared" si="1327"/>
        <v>0</v>
      </c>
      <c r="AI1174" s="229">
        <f t="shared" si="1327"/>
        <v>0</v>
      </c>
      <c r="AJ1174" s="51">
        <f t="shared" ref="AJ1174:AN1174" si="1328">AJ1156*$AH$43</f>
        <v>0</v>
      </c>
      <c r="AK1174" s="51">
        <f t="shared" si="1328"/>
        <v>0</v>
      </c>
      <c r="AL1174" s="51">
        <f t="shared" si="1328"/>
        <v>0</v>
      </c>
      <c r="AM1174" s="51">
        <f t="shared" si="1328"/>
        <v>0</v>
      </c>
      <c r="AN1174" s="229">
        <f t="shared" si="1328"/>
        <v>0</v>
      </c>
    </row>
    <row r="1175" spans="1:40" outlineLevel="1">
      <c r="A1175" s="521">
        <f>ROW()</f>
        <v>1175</v>
      </c>
      <c r="B1175" s="35"/>
      <c r="C1175" s="758"/>
      <c r="D1175" s="33" t="s">
        <v>36</v>
      </c>
      <c r="J1175" s="228"/>
      <c r="K1175" s="51"/>
      <c r="L1175" s="51"/>
      <c r="M1175" s="51"/>
      <c r="N1175" s="229"/>
      <c r="O1175" s="228"/>
      <c r="P1175" s="51"/>
      <c r="Q1175" s="51"/>
      <c r="R1175" s="51"/>
      <c r="S1175" s="229"/>
      <c r="T1175" s="228"/>
      <c r="U1175" s="51"/>
      <c r="V1175" s="51"/>
      <c r="W1175" s="51">
        <f t="shared" si="1304"/>
        <v>0.9973674427861301</v>
      </c>
      <c r="X1175" s="229">
        <f t="shared" si="1304"/>
        <v>0.9973674427861301</v>
      </c>
      <c r="Y1175" s="228">
        <f t="shared" si="1326"/>
        <v>0.36655309978027589</v>
      </c>
      <c r="Z1175" s="51">
        <f t="shared" si="1326"/>
        <v>0.73310619956055179</v>
      </c>
      <c r="AA1175" s="51">
        <f t="shared" si="1326"/>
        <v>0.73310619956055167</v>
      </c>
      <c r="AB1175" s="51">
        <f t="shared" si="1326"/>
        <v>0.36655309978027589</v>
      </c>
      <c r="AC1175" s="51">
        <f t="shared" si="1326"/>
        <v>0</v>
      </c>
      <c r="AD1175" s="229">
        <f t="shared" si="1326"/>
        <v>0</v>
      </c>
      <c r="AE1175" s="228">
        <f t="shared" ref="AE1175:AI1175" si="1329">AE1157*$AD$43</f>
        <v>0</v>
      </c>
      <c r="AF1175" s="51">
        <f t="shared" si="1329"/>
        <v>0</v>
      </c>
      <c r="AG1175" s="51">
        <f t="shared" si="1329"/>
        <v>0</v>
      </c>
      <c r="AH1175" s="51">
        <f t="shared" si="1329"/>
        <v>0</v>
      </c>
      <c r="AI1175" s="229">
        <f t="shared" si="1329"/>
        <v>0</v>
      </c>
      <c r="AJ1175" s="51">
        <f t="shared" ref="AJ1175:AN1175" si="1330">AJ1157*$AH$43</f>
        <v>0</v>
      </c>
      <c r="AK1175" s="51">
        <f t="shared" si="1330"/>
        <v>0</v>
      </c>
      <c r="AL1175" s="51">
        <f t="shared" si="1330"/>
        <v>0</v>
      </c>
      <c r="AM1175" s="51">
        <f t="shared" si="1330"/>
        <v>0</v>
      </c>
      <c r="AN1175" s="229">
        <f t="shared" si="1330"/>
        <v>0</v>
      </c>
    </row>
    <row r="1176" spans="1:40" outlineLevel="1">
      <c r="A1176" s="521">
        <f>ROW()</f>
        <v>1176</v>
      </c>
      <c r="B1176" s="35"/>
      <c r="C1176" s="758"/>
      <c r="D1176" s="33" t="s">
        <v>583</v>
      </c>
      <c r="J1176" s="228"/>
      <c r="K1176" s="51"/>
      <c r="L1176" s="51"/>
      <c r="M1176" s="51"/>
      <c r="N1176" s="229"/>
      <c r="O1176" s="228"/>
      <c r="P1176" s="51"/>
      <c r="Q1176" s="51"/>
      <c r="R1176" s="51"/>
      <c r="S1176" s="229"/>
      <c r="T1176" s="228"/>
      <c r="U1176" s="51"/>
      <c r="V1176" s="51"/>
      <c r="W1176" s="51">
        <f t="shared" si="1304"/>
        <v>0</v>
      </c>
      <c r="X1176" s="229">
        <f t="shared" si="1304"/>
        <v>0</v>
      </c>
      <c r="Y1176" s="228">
        <f t="shared" si="1326"/>
        <v>0</v>
      </c>
      <c r="Z1176" s="51">
        <f t="shared" si="1326"/>
        <v>0</v>
      </c>
      <c r="AA1176" s="51">
        <f t="shared" si="1326"/>
        <v>0</v>
      </c>
      <c r="AB1176" s="51">
        <f t="shared" si="1326"/>
        <v>0</v>
      </c>
      <c r="AC1176" s="51">
        <f t="shared" si="1326"/>
        <v>0</v>
      </c>
      <c r="AD1176" s="229">
        <f t="shared" si="1326"/>
        <v>0</v>
      </c>
      <c r="AE1176" s="228">
        <f t="shared" ref="AE1176:AI1176" si="1331">AE1158*$AD$43</f>
        <v>0</v>
      </c>
      <c r="AF1176" s="51">
        <f t="shared" si="1331"/>
        <v>0</v>
      </c>
      <c r="AG1176" s="51">
        <f t="shared" si="1331"/>
        <v>0</v>
      </c>
      <c r="AH1176" s="51">
        <f t="shared" si="1331"/>
        <v>0</v>
      </c>
      <c r="AI1176" s="229">
        <f t="shared" si="1331"/>
        <v>0</v>
      </c>
      <c r="AJ1176" s="51">
        <f t="shared" ref="AJ1176:AN1176" si="1332">AJ1158*$AH$43</f>
        <v>0</v>
      </c>
      <c r="AK1176" s="51">
        <f t="shared" si="1332"/>
        <v>0</v>
      </c>
      <c r="AL1176" s="51">
        <f t="shared" si="1332"/>
        <v>0</v>
      </c>
      <c r="AM1176" s="51">
        <f t="shared" si="1332"/>
        <v>0</v>
      </c>
      <c r="AN1176" s="229">
        <f t="shared" si="1332"/>
        <v>0</v>
      </c>
    </row>
    <row r="1177" spans="1:40" outlineLevel="1">
      <c r="A1177" s="521">
        <f>ROW()</f>
        <v>1177</v>
      </c>
      <c r="B1177" s="35"/>
      <c r="C1177" s="758"/>
      <c r="D1177" s="33" t="s">
        <v>81</v>
      </c>
      <c r="J1177" s="228"/>
      <c r="K1177" s="51"/>
      <c r="L1177" s="51"/>
      <c r="M1177" s="51"/>
      <c r="N1177" s="229"/>
      <c r="O1177" s="228"/>
      <c r="P1177" s="51"/>
      <c r="Q1177" s="51"/>
      <c r="R1177" s="51"/>
      <c r="S1177" s="229"/>
      <c r="T1177" s="228"/>
      <c r="U1177" s="51"/>
      <c r="V1177" s="51"/>
      <c r="W1177" s="51">
        <f t="shared" si="1304"/>
        <v>0</v>
      </c>
      <c r="X1177" s="229">
        <f t="shared" si="1304"/>
        <v>0</v>
      </c>
      <c r="Y1177" s="228">
        <f t="shared" si="1326"/>
        <v>0</v>
      </c>
      <c r="Z1177" s="51">
        <f t="shared" si="1326"/>
        <v>0</v>
      </c>
      <c r="AA1177" s="51">
        <f t="shared" si="1326"/>
        <v>0</v>
      </c>
      <c r="AB1177" s="51">
        <f t="shared" si="1326"/>
        <v>0</v>
      </c>
      <c r="AC1177" s="51">
        <f t="shared" si="1326"/>
        <v>0</v>
      </c>
      <c r="AD1177" s="229">
        <f t="shared" si="1326"/>
        <v>0</v>
      </c>
      <c r="AE1177" s="228">
        <f t="shared" ref="AE1177:AI1177" si="1333">AE1159*$AD$43</f>
        <v>0</v>
      </c>
      <c r="AF1177" s="51">
        <f t="shared" si="1333"/>
        <v>0</v>
      </c>
      <c r="AG1177" s="51">
        <f t="shared" si="1333"/>
        <v>0</v>
      </c>
      <c r="AH1177" s="51">
        <f t="shared" si="1333"/>
        <v>0</v>
      </c>
      <c r="AI1177" s="229">
        <f t="shared" si="1333"/>
        <v>0</v>
      </c>
      <c r="AJ1177" s="51">
        <f t="shared" ref="AJ1177:AN1177" si="1334">AJ1159*$AH$43</f>
        <v>0</v>
      </c>
      <c r="AK1177" s="51">
        <f t="shared" si="1334"/>
        <v>0</v>
      </c>
      <c r="AL1177" s="51">
        <f t="shared" si="1334"/>
        <v>0</v>
      </c>
      <c r="AM1177" s="51">
        <f t="shared" si="1334"/>
        <v>0</v>
      </c>
      <c r="AN1177" s="229">
        <f t="shared" si="1334"/>
        <v>0</v>
      </c>
    </row>
    <row r="1178" spans="1:40" outlineLevel="1">
      <c r="A1178" s="521">
        <f>ROW()</f>
        <v>1178</v>
      </c>
      <c r="B1178" s="35"/>
      <c r="C1178" s="758"/>
      <c r="D1178" s="33" t="s">
        <v>28</v>
      </c>
      <c r="J1178" s="228"/>
      <c r="K1178" s="51"/>
      <c r="L1178" s="51"/>
      <c r="M1178" s="51"/>
      <c r="N1178" s="229"/>
      <c r="O1178" s="228"/>
      <c r="P1178" s="51"/>
      <c r="Q1178" s="51"/>
      <c r="R1178" s="51"/>
      <c r="S1178" s="229"/>
      <c r="T1178" s="228"/>
      <c r="U1178" s="51"/>
      <c r="V1178" s="51"/>
      <c r="W1178" s="51">
        <f t="shared" si="1304"/>
        <v>0</v>
      </c>
      <c r="X1178" s="229">
        <f t="shared" si="1304"/>
        <v>0</v>
      </c>
      <c r="Y1178" s="228">
        <f t="shared" si="1326"/>
        <v>0</v>
      </c>
      <c r="Z1178" s="51">
        <f t="shared" si="1326"/>
        <v>0</v>
      </c>
      <c r="AA1178" s="51">
        <f t="shared" si="1326"/>
        <v>0</v>
      </c>
      <c r="AB1178" s="51">
        <f t="shared" si="1326"/>
        <v>0</v>
      </c>
      <c r="AC1178" s="51">
        <f t="shared" si="1326"/>
        <v>0</v>
      </c>
      <c r="AD1178" s="229">
        <f t="shared" si="1326"/>
        <v>0</v>
      </c>
      <c r="AE1178" s="228">
        <f t="shared" ref="AE1178:AI1178" si="1335">AE1160*$AD$43</f>
        <v>0</v>
      </c>
      <c r="AF1178" s="51">
        <f t="shared" si="1335"/>
        <v>0</v>
      </c>
      <c r="AG1178" s="51">
        <f t="shared" si="1335"/>
        <v>0</v>
      </c>
      <c r="AH1178" s="51">
        <f t="shared" si="1335"/>
        <v>0</v>
      </c>
      <c r="AI1178" s="229">
        <f t="shared" si="1335"/>
        <v>0</v>
      </c>
      <c r="AJ1178" s="51">
        <f t="shared" ref="AJ1178:AN1178" si="1336">AJ1160*$AH$43</f>
        <v>0</v>
      </c>
      <c r="AK1178" s="51">
        <f t="shared" si="1336"/>
        <v>0</v>
      </c>
      <c r="AL1178" s="51">
        <f t="shared" si="1336"/>
        <v>0</v>
      </c>
      <c r="AM1178" s="51">
        <f t="shared" si="1336"/>
        <v>0</v>
      </c>
      <c r="AN1178" s="229">
        <f t="shared" si="1336"/>
        <v>0</v>
      </c>
    </row>
    <row r="1179" spans="1:40" outlineLevel="1">
      <c r="A1179" s="521">
        <f>ROW()</f>
        <v>1179</v>
      </c>
      <c r="B1179" s="35"/>
      <c r="C1179" s="758"/>
      <c r="D1179" s="45" t="s">
        <v>443</v>
      </c>
      <c r="E1179" s="45"/>
      <c r="F1179" s="45"/>
      <c r="G1179" s="45"/>
      <c r="H1179" s="45"/>
      <c r="I1179" s="45"/>
      <c r="J1179" s="230"/>
      <c r="K1179" s="52"/>
      <c r="L1179" s="52"/>
      <c r="M1179" s="52"/>
      <c r="N1179" s="231"/>
      <c r="O1179" s="230"/>
      <c r="P1179" s="52"/>
      <c r="Q1179" s="52"/>
      <c r="R1179" s="52"/>
      <c r="S1179" s="231"/>
      <c r="T1179" s="230"/>
      <c r="U1179" s="52"/>
      <c r="V1179" s="52"/>
      <c r="W1179" s="52">
        <f t="shared" si="1304"/>
        <v>0</v>
      </c>
      <c r="X1179" s="231">
        <f t="shared" si="1304"/>
        <v>0</v>
      </c>
      <c r="Y1179" s="230">
        <f t="shared" si="1326"/>
        <v>0</v>
      </c>
      <c r="Z1179" s="52">
        <f t="shared" si="1326"/>
        <v>0</v>
      </c>
      <c r="AA1179" s="52">
        <f t="shared" si="1326"/>
        <v>0</v>
      </c>
      <c r="AB1179" s="52">
        <f t="shared" si="1326"/>
        <v>0</v>
      </c>
      <c r="AC1179" s="52">
        <f t="shared" si="1326"/>
        <v>0</v>
      </c>
      <c r="AD1179" s="231">
        <f t="shared" si="1326"/>
        <v>0</v>
      </c>
      <c r="AE1179" s="230">
        <f t="shared" ref="AE1179:AI1179" si="1337">AE1161*$AD$43</f>
        <v>0</v>
      </c>
      <c r="AF1179" s="52">
        <f t="shared" si="1337"/>
        <v>0</v>
      </c>
      <c r="AG1179" s="52">
        <f t="shared" si="1337"/>
        <v>0</v>
      </c>
      <c r="AH1179" s="52">
        <f t="shared" si="1337"/>
        <v>0</v>
      </c>
      <c r="AI1179" s="231">
        <f t="shared" si="1337"/>
        <v>0</v>
      </c>
      <c r="AJ1179" s="52">
        <f t="shared" ref="AJ1179:AN1179" si="1338">AJ1161*$AH$43</f>
        <v>0</v>
      </c>
      <c r="AK1179" s="52">
        <f t="shared" si="1338"/>
        <v>0</v>
      </c>
      <c r="AL1179" s="52">
        <f t="shared" si="1338"/>
        <v>0</v>
      </c>
      <c r="AM1179" s="52">
        <f t="shared" si="1338"/>
        <v>0</v>
      </c>
      <c r="AN1179" s="231">
        <f t="shared" si="1338"/>
        <v>0</v>
      </c>
    </row>
    <row r="1180" spans="1:40" outlineLevel="1">
      <c r="A1180" s="521">
        <f>ROW()</f>
        <v>1180</v>
      </c>
      <c r="B1180" s="35"/>
      <c r="C1180" s="758"/>
      <c r="D1180" s="33" t="s">
        <v>24</v>
      </c>
      <c r="F1180" s="151"/>
      <c r="G1180" s="151"/>
      <c r="H1180" s="151"/>
      <c r="I1180" s="151"/>
      <c r="J1180" s="251"/>
      <c r="K1180" s="58"/>
      <c r="L1180" s="58"/>
      <c r="M1180" s="58"/>
      <c r="N1180" s="247"/>
      <c r="O1180" s="251"/>
      <c r="P1180" s="58"/>
      <c r="Q1180" s="58"/>
      <c r="R1180" s="58"/>
      <c r="S1180" s="247"/>
      <c r="T1180" s="251">
        <f t="shared" ref="T1180:AN1180" si="1339">SUM(T1164:T1179)</f>
        <v>0</v>
      </c>
      <c r="U1180" s="58">
        <f t="shared" si="1339"/>
        <v>0</v>
      </c>
      <c r="V1180" s="58">
        <f t="shared" si="1339"/>
        <v>0</v>
      </c>
      <c r="W1180" s="58">
        <f t="shared" si="1339"/>
        <v>3.0329490062134452</v>
      </c>
      <c r="X1180" s="247">
        <f t="shared" si="1339"/>
        <v>3.0329490062134452</v>
      </c>
      <c r="Y1180" s="251">
        <f t="shared" si="1339"/>
        <v>1.0823846418900089</v>
      </c>
      <c r="Z1180" s="58">
        <f t="shared" si="1339"/>
        <v>2.1647692837800179</v>
      </c>
      <c r="AA1180" s="58">
        <f t="shared" si="1339"/>
        <v>2.1647692837800179</v>
      </c>
      <c r="AB1180" s="58">
        <f t="shared" si="1339"/>
        <v>1.7982161839997419</v>
      </c>
      <c r="AC1180" s="58">
        <f t="shared" si="1339"/>
        <v>1.431663084219466</v>
      </c>
      <c r="AD1180" s="247">
        <f t="shared" si="1339"/>
        <v>1.431663084219466</v>
      </c>
      <c r="AE1180" s="251">
        <f t="shared" si="1339"/>
        <v>1.4224877805252938</v>
      </c>
      <c r="AF1180" s="58">
        <f t="shared" si="1339"/>
        <v>1.4224877805252938</v>
      </c>
      <c r="AG1180" s="58">
        <f t="shared" si="1339"/>
        <v>1.3264425889468554</v>
      </c>
      <c r="AH1180" s="58">
        <f t="shared" si="1339"/>
        <v>1.2303973973684172</v>
      </c>
      <c r="AI1180" s="247">
        <f t="shared" si="1339"/>
        <v>1.2303973973684159</v>
      </c>
      <c r="AJ1180" s="58">
        <f t="shared" si="1339"/>
        <v>0</v>
      </c>
      <c r="AK1180" s="58">
        <f t="shared" si="1339"/>
        <v>0</v>
      </c>
      <c r="AL1180" s="58">
        <f t="shared" si="1339"/>
        <v>0</v>
      </c>
      <c r="AM1180" s="58">
        <f t="shared" si="1339"/>
        <v>0</v>
      </c>
      <c r="AN1180" s="247">
        <f t="shared" si="1339"/>
        <v>0</v>
      </c>
    </row>
    <row r="1181" spans="1:40" outlineLevel="1">
      <c r="A1181" s="521">
        <f>ROW()</f>
        <v>1181</v>
      </c>
      <c r="B1181" s="35"/>
      <c r="C1181" s="756" t="s">
        <v>277</v>
      </c>
      <c r="J1181" s="1909"/>
      <c r="K1181" s="1910"/>
      <c r="L1181" s="1910"/>
      <c r="M1181" s="1910"/>
      <c r="N1181" s="1911"/>
      <c r="O1181" s="1909"/>
      <c r="P1181" s="1910"/>
      <c r="Q1181" s="1910"/>
      <c r="R1181" s="1910"/>
      <c r="S1181" s="1911"/>
      <c r="T1181" s="1909" t="s">
        <v>351</v>
      </c>
      <c r="U1181" s="1910"/>
      <c r="V1181" s="1910"/>
      <c r="W1181" s="1910"/>
      <c r="X1181" s="1911"/>
      <c r="Y1181" s="1894" t="s">
        <v>352</v>
      </c>
      <c r="Z1181" s="1895"/>
      <c r="AA1181" s="1895"/>
      <c r="AB1181" s="1895"/>
      <c r="AC1181" s="1895"/>
      <c r="AD1181" s="1896"/>
      <c r="AE1181" s="1171"/>
      <c r="AF1181" s="1136"/>
      <c r="AG1181" s="1136" t="s">
        <v>703</v>
      </c>
      <c r="AH1181" s="1136"/>
      <c r="AI1181" s="1161"/>
      <c r="AJ1181" s="1136"/>
      <c r="AK1181" s="1136"/>
      <c r="AL1181" s="1136"/>
      <c r="AM1181" s="1136"/>
      <c r="AN1181" s="1161"/>
    </row>
    <row r="1182" spans="1:40" outlineLevel="1">
      <c r="A1182" s="521">
        <f>ROW()</f>
        <v>1182</v>
      </c>
      <c r="B1182" s="35"/>
      <c r="C1182" s="758"/>
      <c r="D1182" s="33" t="s">
        <v>300</v>
      </c>
      <c r="J1182" s="429"/>
      <c r="K1182" s="430"/>
      <c r="L1182" s="430"/>
      <c r="M1182" s="430"/>
      <c r="N1182" s="431"/>
      <c r="O1182" s="429"/>
      <c r="P1182" s="430"/>
      <c r="Q1182" s="430"/>
      <c r="R1182" s="430"/>
      <c r="S1182" s="431"/>
      <c r="T1182" s="361"/>
      <c r="U1182" s="373"/>
      <c r="V1182" s="373"/>
      <c r="W1182" s="373"/>
      <c r="X1182" s="356">
        <v>8.885607518635398E-2</v>
      </c>
      <c r="Y1182" s="361">
        <v>0.13026146419362433</v>
      </c>
      <c r="Z1182" s="373">
        <v>0.26052292838724866</v>
      </c>
      <c r="AA1182" s="373">
        <v>0.26052292838724866</v>
      </c>
      <c r="AB1182" s="373">
        <v>0.26052292838724866</v>
      </c>
      <c r="AC1182" s="373">
        <v>0.26052292838724866</v>
      </c>
      <c r="AD1182" s="356">
        <v>0.26052292838724866</v>
      </c>
      <c r="AE1182" s="361">
        <v>0.28402975344916898</v>
      </c>
      <c r="AF1182" s="373">
        <v>0.28402975344916898</v>
      </c>
      <c r="AG1182" s="373">
        <v>0.28402975344916898</v>
      </c>
      <c r="AH1182" s="373">
        <v>0.28402975344916898</v>
      </c>
      <c r="AI1182" s="356">
        <v>0.28402975344916898</v>
      </c>
      <c r="AJ1182" s="1870"/>
      <c r="AK1182" s="1870"/>
      <c r="AL1182" s="1870"/>
      <c r="AM1182" s="1870"/>
      <c r="AN1182" s="1871"/>
    </row>
    <row r="1183" spans="1:40" outlineLevel="1">
      <c r="A1183" s="521">
        <f>ROW()</f>
        <v>1183</v>
      </c>
      <c r="B1183" s="35"/>
      <c r="C1183" s="758"/>
      <c r="D1183" s="33" t="s">
        <v>301</v>
      </c>
      <c r="J1183" s="429"/>
      <c r="K1183" s="430"/>
      <c r="L1183" s="430"/>
      <c r="M1183" s="430"/>
      <c r="N1183" s="431"/>
      <c r="O1183" s="429"/>
      <c r="P1183" s="430"/>
      <c r="Q1183" s="430"/>
      <c r="R1183" s="430"/>
      <c r="S1183" s="431"/>
      <c r="T1183" s="361"/>
      <c r="U1183" s="373"/>
      <c r="V1183" s="373"/>
      <c r="W1183" s="373"/>
      <c r="X1183" s="356">
        <v>0</v>
      </c>
      <c r="Y1183" s="361">
        <v>0</v>
      </c>
      <c r="Z1183" s="373">
        <v>0</v>
      </c>
      <c r="AA1183" s="373">
        <v>0</v>
      </c>
      <c r="AB1183" s="373">
        <v>0</v>
      </c>
      <c r="AC1183" s="373">
        <v>0</v>
      </c>
      <c r="AD1183" s="356">
        <v>0</v>
      </c>
      <c r="AE1183" s="361">
        <v>0</v>
      </c>
      <c r="AF1183" s="373">
        <v>0</v>
      </c>
      <c r="AG1183" s="373">
        <v>0</v>
      </c>
      <c r="AH1183" s="373">
        <v>0</v>
      </c>
      <c r="AI1183" s="356">
        <v>0</v>
      </c>
      <c r="AJ1183" s="1870"/>
      <c r="AK1183" s="1870"/>
      <c r="AL1183" s="1870"/>
      <c r="AM1183" s="1870"/>
      <c r="AN1183" s="1871"/>
    </row>
    <row r="1184" spans="1:40" outlineLevel="1">
      <c r="A1184" s="521">
        <f>ROW()</f>
        <v>1184</v>
      </c>
      <c r="B1184" s="35"/>
      <c r="C1184" s="758"/>
      <c r="D1184" s="33" t="s">
        <v>29</v>
      </c>
      <c r="J1184" s="429"/>
      <c r="K1184" s="430"/>
      <c r="L1184" s="430"/>
      <c r="M1184" s="430"/>
      <c r="N1184" s="431"/>
      <c r="O1184" s="429"/>
      <c r="P1184" s="430"/>
      <c r="Q1184" s="430"/>
      <c r="R1184" s="430"/>
      <c r="S1184" s="431"/>
      <c r="T1184" s="361"/>
      <c r="U1184" s="373"/>
      <c r="V1184" s="373"/>
      <c r="W1184" s="373"/>
      <c r="X1184" s="356">
        <v>0</v>
      </c>
      <c r="Y1184" s="361">
        <v>0</v>
      </c>
      <c r="Z1184" s="373">
        <v>0</v>
      </c>
      <c r="AA1184" s="373">
        <v>0</v>
      </c>
      <c r="AB1184" s="373">
        <v>0</v>
      </c>
      <c r="AC1184" s="373">
        <v>0</v>
      </c>
      <c r="AD1184" s="356">
        <v>0</v>
      </c>
      <c r="AE1184" s="361">
        <v>0</v>
      </c>
      <c r="AF1184" s="373">
        <v>0</v>
      </c>
      <c r="AG1184" s="373">
        <v>0</v>
      </c>
      <c r="AH1184" s="373">
        <v>0</v>
      </c>
      <c r="AI1184" s="356">
        <v>0</v>
      </c>
      <c r="AJ1184" s="1870"/>
      <c r="AK1184" s="1870"/>
      <c r="AL1184" s="1870"/>
      <c r="AM1184" s="1870"/>
      <c r="AN1184" s="1871"/>
    </row>
    <row r="1185" spans="1:40" outlineLevel="1">
      <c r="A1185" s="521">
        <f>ROW()</f>
        <v>1185</v>
      </c>
      <c r="B1185" s="35"/>
      <c r="C1185" s="758"/>
      <c r="D1185" s="33" t="s">
        <v>30</v>
      </c>
      <c r="J1185" s="429"/>
      <c r="K1185" s="430"/>
      <c r="L1185" s="430"/>
      <c r="M1185" s="430"/>
      <c r="N1185" s="431"/>
      <c r="O1185" s="429"/>
      <c r="P1185" s="430"/>
      <c r="Q1185" s="430"/>
      <c r="R1185" s="430"/>
      <c r="S1185" s="431"/>
      <c r="T1185" s="361"/>
      <c r="U1185" s="373"/>
      <c r="V1185" s="373"/>
      <c r="W1185" s="373"/>
      <c r="X1185" s="356">
        <v>0.20096138564870356</v>
      </c>
      <c r="Y1185" s="361">
        <v>0.19060677162055592</v>
      </c>
      <c r="Z1185" s="373">
        <v>0.38121354324111184</v>
      </c>
      <c r="AA1185" s="373">
        <v>0.38121354324111184</v>
      </c>
      <c r="AB1185" s="373">
        <v>0.38121354324111184</v>
      </c>
      <c r="AC1185" s="373">
        <v>0.38121354324111179</v>
      </c>
      <c r="AD1185" s="356">
        <v>0.38121354324111179</v>
      </c>
      <c r="AE1185" s="361">
        <v>0.41561020893068001</v>
      </c>
      <c r="AF1185" s="373">
        <v>0.41561020893068001</v>
      </c>
      <c r="AG1185" s="373">
        <v>0.41561020893068001</v>
      </c>
      <c r="AH1185" s="373">
        <v>0.41561020893068001</v>
      </c>
      <c r="AI1185" s="356">
        <v>0.41561020893068001</v>
      </c>
      <c r="AJ1185" s="1870"/>
      <c r="AK1185" s="1870"/>
      <c r="AL1185" s="1870"/>
      <c r="AM1185" s="1870"/>
      <c r="AN1185" s="1871"/>
    </row>
    <row r="1186" spans="1:40" outlineLevel="1">
      <c r="A1186" s="521">
        <f>ROW()</f>
        <v>1186</v>
      </c>
      <c r="B1186" s="35"/>
      <c r="C1186" s="758"/>
      <c r="D1186" s="33" t="s">
        <v>31</v>
      </c>
      <c r="J1186" s="429"/>
      <c r="K1186" s="430"/>
      <c r="L1186" s="430"/>
      <c r="M1186" s="430"/>
      <c r="N1186" s="431"/>
      <c r="O1186" s="429"/>
      <c r="P1186" s="430"/>
      <c r="Q1186" s="430"/>
      <c r="R1186" s="430"/>
      <c r="S1186" s="431"/>
      <c r="T1186" s="361"/>
      <c r="U1186" s="373"/>
      <c r="V1186" s="373"/>
      <c r="W1186" s="373"/>
      <c r="X1186" s="356">
        <v>0</v>
      </c>
      <c r="Y1186" s="361">
        <v>0</v>
      </c>
      <c r="Z1186" s="373">
        <v>0</v>
      </c>
      <c r="AA1186" s="373">
        <v>0</v>
      </c>
      <c r="AB1186" s="373">
        <v>0</v>
      </c>
      <c r="AC1186" s="373">
        <v>0</v>
      </c>
      <c r="AD1186" s="356">
        <v>0</v>
      </c>
      <c r="AE1186" s="361">
        <v>0</v>
      </c>
      <c r="AF1186" s="373">
        <v>0</v>
      </c>
      <c r="AG1186" s="373">
        <v>0</v>
      </c>
      <c r="AH1186" s="373">
        <v>0</v>
      </c>
      <c r="AI1186" s="356">
        <v>0</v>
      </c>
      <c r="AJ1186" s="1870"/>
      <c r="AK1186" s="1870"/>
      <c r="AL1186" s="1870"/>
      <c r="AM1186" s="1870"/>
      <c r="AN1186" s="1871"/>
    </row>
    <row r="1187" spans="1:40" outlineLevel="1">
      <c r="A1187" s="521">
        <f>ROW()</f>
        <v>1187</v>
      </c>
      <c r="B1187" s="35"/>
      <c r="C1187" s="758"/>
      <c r="D1187" s="33" t="s">
        <v>32</v>
      </c>
      <c r="J1187" s="429"/>
      <c r="K1187" s="430"/>
      <c r="L1187" s="430"/>
      <c r="M1187" s="430"/>
      <c r="N1187" s="431"/>
      <c r="O1187" s="429"/>
      <c r="P1187" s="430"/>
      <c r="Q1187" s="430"/>
      <c r="R1187" s="430"/>
      <c r="S1187" s="431"/>
      <c r="T1187" s="361"/>
      <c r="U1187" s="373"/>
      <c r="V1187" s="373"/>
      <c r="W1187" s="373"/>
      <c r="X1187" s="356">
        <v>6.6719571066075553E-3</v>
      </c>
      <c r="Y1187" s="361">
        <v>1.5782682200826743E-2</v>
      </c>
      <c r="Z1187" s="373">
        <v>3.1565364401653487E-2</v>
      </c>
      <c r="AA1187" s="373">
        <v>3.1565364401653487E-2</v>
      </c>
      <c r="AB1187" s="373">
        <v>3.1565364401653487E-2</v>
      </c>
      <c r="AC1187" s="373">
        <v>3.156536440165348E-2</v>
      </c>
      <c r="AD1187" s="356">
        <v>3.156536440165348E-2</v>
      </c>
      <c r="AE1187" s="361">
        <v>3.4413487995222598E-2</v>
      </c>
      <c r="AF1187" s="373">
        <v>3.4413487995222598E-2</v>
      </c>
      <c r="AG1187" s="373">
        <v>3.4413487995222598E-2</v>
      </c>
      <c r="AH1187" s="373">
        <v>3.4413487995222598E-2</v>
      </c>
      <c r="AI1187" s="356">
        <v>3.4413487995222598E-2</v>
      </c>
      <c r="AJ1187" s="1870"/>
      <c r="AK1187" s="1870"/>
      <c r="AL1187" s="1870"/>
      <c r="AM1187" s="1870"/>
      <c r="AN1187" s="1871"/>
    </row>
    <row r="1188" spans="1:40" outlineLevel="1">
      <c r="A1188" s="521">
        <f>ROW()</f>
        <v>1188</v>
      </c>
      <c r="B1188" s="35"/>
      <c r="C1188" s="758"/>
      <c r="D1188" s="33" t="s">
        <v>33</v>
      </c>
      <c r="J1188" s="429"/>
      <c r="K1188" s="430"/>
      <c r="L1188" s="430"/>
      <c r="M1188" s="430"/>
      <c r="N1188" s="431"/>
      <c r="O1188" s="429"/>
      <c r="P1188" s="430"/>
      <c r="Q1188" s="430"/>
      <c r="R1188" s="430"/>
      <c r="S1188" s="431"/>
      <c r="T1188" s="361"/>
      <c r="U1188" s="373"/>
      <c r="V1188" s="373"/>
      <c r="W1188" s="373"/>
      <c r="X1188" s="356">
        <v>0</v>
      </c>
      <c r="Y1188" s="361">
        <v>5.1537495631564664E-5</v>
      </c>
      <c r="Z1188" s="373">
        <v>1.0307499126312933E-4</v>
      </c>
      <c r="AA1188" s="373">
        <v>1.0307499126312934E-4</v>
      </c>
      <c r="AB1188" s="373">
        <v>1.0307499126312934E-4</v>
      </c>
      <c r="AC1188" s="373">
        <v>1.0307499126312934E-4</v>
      </c>
      <c r="AD1188" s="356">
        <v>1.0307499126312936E-4</v>
      </c>
      <c r="AE1188" s="361">
        <v>1.12375384909403E-4</v>
      </c>
      <c r="AF1188" s="373">
        <v>1.12375384909403E-4</v>
      </c>
      <c r="AG1188" s="373">
        <v>1.12375384909403E-4</v>
      </c>
      <c r="AH1188" s="373">
        <v>1.12375384909403E-4</v>
      </c>
      <c r="AI1188" s="356">
        <v>1.12375384909403E-4</v>
      </c>
      <c r="AJ1188" s="1870"/>
      <c r="AK1188" s="1870"/>
      <c r="AL1188" s="1870"/>
      <c r="AM1188" s="1870"/>
      <c r="AN1188" s="1871"/>
    </row>
    <row r="1189" spans="1:40" outlineLevel="1">
      <c r="A1189" s="521">
        <f>ROW()</f>
        <v>1189</v>
      </c>
      <c r="B1189" s="35"/>
      <c r="C1189" s="758"/>
      <c r="D1189" s="33" t="s">
        <v>27</v>
      </c>
      <c r="J1189" s="429"/>
      <c r="K1189" s="430"/>
      <c r="L1189" s="430"/>
      <c r="M1189" s="430"/>
      <c r="N1189" s="431"/>
      <c r="O1189" s="429"/>
      <c r="P1189" s="430"/>
      <c r="Q1189" s="430"/>
      <c r="R1189" s="430"/>
      <c r="S1189" s="431"/>
      <c r="T1189" s="361"/>
      <c r="U1189" s="373"/>
      <c r="V1189" s="373"/>
      <c r="W1189" s="373"/>
      <c r="X1189" s="356">
        <v>0</v>
      </c>
      <c r="Y1189" s="361">
        <v>5.6880731291355867E-2</v>
      </c>
      <c r="Z1189" s="373">
        <v>0.11376146258271173</v>
      </c>
      <c r="AA1189" s="373">
        <v>0.11376146258271172</v>
      </c>
      <c r="AB1189" s="373">
        <v>0.11376146258271172</v>
      </c>
      <c r="AC1189" s="373">
        <v>0.11376146258271172</v>
      </c>
      <c r="AD1189" s="356">
        <v>0.11376146258271171</v>
      </c>
      <c r="AE1189" s="361">
        <v>0.12402609002366</v>
      </c>
      <c r="AF1189" s="373">
        <v>0.12402609002366</v>
      </c>
      <c r="AG1189" s="373">
        <v>0.12402609002366</v>
      </c>
      <c r="AH1189" s="373">
        <v>0.12402609002366</v>
      </c>
      <c r="AI1189" s="356">
        <v>0.12402609002366</v>
      </c>
      <c r="AJ1189" s="1870"/>
      <c r="AK1189" s="1870"/>
      <c r="AL1189" s="1870"/>
      <c r="AM1189" s="1870"/>
      <c r="AN1189" s="1871"/>
    </row>
    <row r="1190" spans="1:40" outlineLevel="1">
      <c r="A1190" s="521">
        <f>ROW()</f>
        <v>1190</v>
      </c>
      <c r="B1190" s="35"/>
      <c r="C1190" s="758"/>
      <c r="D1190" s="33" t="s">
        <v>34</v>
      </c>
      <c r="J1190" s="429"/>
      <c r="K1190" s="430"/>
      <c r="L1190" s="430"/>
      <c r="M1190" s="430"/>
      <c r="N1190" s="431"/>
      <c r="O1190" s="429"/>
      <c r="P1190" s="430"/>
      <c r="Q1190" s="430"/>
      <c r="R1190" s="430"/>
      <c r="S1190" s="431"/>
      <c r="T1190" s="361"/>
      <c r="U1190" s="373"/>
      <c r="V1190" s="373"/>
      <c r="W1190" s="373"/>
      <c r="X1190" s="356">
        <v>0.97284644133377585</v>
      </c>
      <c r="Y1190" s="361">
        <v>0.41280327925810151</v>
      </c>
      <c r="Z1190" s="373">
        <v>0.8256065585162029</v>
      </c>
      <c r="AA1190" s="373">
        <v>0.8256065585162029</v>
      </c>
      <c r="AB1190" s="373">
        <v>0.8256065585162029</v>
      </c>
      <c r="AC1190" s="373">
        <v>0.8256065585162029</v>
      </c>
      <c r="AD1190" s="356">
        <v>0.8256065585162029</v>
      </c>
      <c r="AE1190" s="361">
        <v>0.90010053515447797</v>
      </c>
      <c r="AF1190" s="373">
        <v>0.90010053515447797</v>
      </c>
      <c r="AG1190" s="373">
        <v>0.90010053515447797</v>
      </c>
      <c r="AH1190" s="373">
        <v>0.90010053515447797</v>
      </c>
      <c r="AI1190" s="356">
        <v>0.90010053515447797</v>
      </c>
      <c r="AJ1190" s="1870"/>
      <c r="AK1190" s="1870"/>
      <c r="AL1190" s="1870"/>
      <c r="AM1190" s="1870"/>
      <c r="AN1190" s="1871"/>
    </row>
    <row r="1191" spans="1:40" outlineLevel="1">
      <c r="A1191" s="521">
        <f>ROW()</f>
        <v>1191</v>
      </c>
      <c r="B1191" s="35"/>
      <c r="C1191" s="758"/>
      <c r="D1191" s="33" t="s">
        <v>35</v>
      </c>
      <c r="J1191" s="429"/>
      <c r="K1191" s="430"/>
      <c r="L1191" s="430"/>
      <c r="M1191" s="430"/>
      <c r="N1191" s="431"/>
      <c r="O1191" s="429"/>
      <c r="P1191" s="430"/>
      <c r="Q1191" s="430"/>
      <c r="R1191" s="430"/>
      <c r="S1191" s="431"/>
      <c r="T1191" s="361"/>
      <c r="U1191" s="373"/>
      <c r="V1191" s="373"/>
      <c r="W1191" s="373"/>
      <c r="X1191" s="356">
        <v>0</v>
      </c>
      <c r="Y1191" s="361">
        <v>0.22790603710052063</v>
      </c>
      <c r="Z1191" s="373">
        <v>0.4558120742010412</v>
      </c>
      <c r="AA1191" s="373">
        <v>0.45581207420104125</v>
      </c>
      <c r="AB1191" s="373">
        <v>0.45581207420104125</v>
      </c>
      <c r="AC1191" s="373">
        <v>0.45581207420104125</v>
      </c>
      <c r="AD1191" s="356">
        <v>0.45581207420104125</v>
      </c>
      <c r="AE1191" s="361">
        <v>0.49693971987769497</v>
      </c>
      <c r="AF1191" s="373">
        <v>0.49693971987769497</v>
      </c>
      <c r="AG1191" s="373">
        <v>0.49693971987769497</v>
      </c>
      <c r="AH1191" s="373">
        <v>0.24846985993884699</v>
      </c>
      <c r="AI1191" s="356">
        <v>0</v>
      </c>
      <c r="AJ1191" s="1870"/>
      <c r="AK1191" s="1870"/>
      <c r="AL1191" s="1870"/>
      <c r="AM1191" s="1870"/>
      <c r="AN1191" s="1871"/>
    </row>
    <row r="1192" spans="1:40" outlineLevel="1">
      <c r="A1192" s="521">
        <f>ROW()</f>
        <v>1192</v>
      </c>
      <c r="B1192" s="35"/>
      <c r="C1192" s="758"/>
      <c r="D1192" s="33" t="s">
        <v>302</v>
      </c>
      <c r="J1192" s="429"/>
      <c r="K1192" s="430"/>
      <c r="L1192" s="430"/>
      <c r="M1192" s="430"/>
      <c r="N1192" s="431"/>
      <c r="O1192" s="429"/>
      <c r="P1192" s="430"/>
      <c r="Q1192" s="430"/>
      <c r="R1192" s="430"/>
      <c r="S1192" s="431"/>
      <c r="T1192" s="361"/>
      <c r="U1192" s="373"/>
      <c r="V1192" s="373"/>
      <c r="W1192" s="373"/>
      <c r="X1192" s="356">
        <v>0</v>
      </c>
      <c r="Y1192" s="361">
        <v>0</v>
      </c>
      <c r="Z1192" s="373">
        <v>0</v>
      </c>
      <c r="AA1192" s="373">
        <v>0</v>
      </c>
      <c r="AB1192" s="373">
        <v>0</v>
      </c>
      <c r="AC1192" s="373">
        <v>0</v>
      </c>
      <c r="AD1192" s="356">
        <v>0</v>
      </c>
      <c r="AE1192" s="361">
        <v>0</v>
      </c>
      <c r="AF1192" s="373">
        <v>0</v>
      </c>
      <c r="AG1192" s="373">
        <v>0</v>
      </c>
      <c r="AH1192" s="373">
        <v>0</v>
      </c>
      <c r="AI1192" s="356">
        <v>0</v>
      </c>
      <c r="AJ1192" s="1870"/>
      <c r="AK1192" s="1870"/>
      <c r="AL1192" s="1870"/>
      <c r="AM1192" s="1870"/>
      <c r="AN1192" s="1871"/>
    </row>
    <row r="1193" spans="1:40" outlineLevel="1">
      <c r="A1193" s="521">
        <f>ROW()</f>
        <v>1193</v>
      </c>
      <c r="B1193" s="35"/>
      <c r="C1193" s="758"/>
      <c r="D1193" s="33" t="s">
        <v>36</v>
      </c>
      <c r="J1193" s="429"/>
      <c r="K1193" s="430"/>
      <c r="L1193" s="430"/>
      <c r="M1193" s="430"/>
      <c r="N1193" s="431"/>
      <c r="O1193" s="429"/>
      <c r="P1193" s="430"/>
      <c r="Q1193" s="430"/>
      <c r="R1193" s="430"/>
      <c r="S1193" s="431"/>
      <c r="T1193" s="361"/>
      <c r="U1193" s="373"/>
      <c r="V1193" s="373"/>
      <c r="W1193" s="373"/>
      <c r="X1193" s="356">
        <v>1.0005599465668069</v>
      </c>
      <c r="Y1193" s="361">
        <v>0.51031054669468623</v>
      </c>
      <c r="Z1193" s="373">
        <v>1.0206210933893725</v>
      </c>
      <c r="AA1193" s="373">
        <v>1.0206210933893725</v>
      </c>
      <c r="AB1193" s="373">
        <v>1.0206210933893722</v>
      </c>
      <c r="AC1193" s="373">
        <v>0.51031054669468623</v>
      </c>
      <c r="AD1193" s="356">
        <v>0</v>
      </c>
      <c r="AE1193" s="361">
        <v>0</v>
      </c>
      <c r="AF1193" s="373">
        <v>0</v>
      </c>
      <c r="AG1193" s="373">
        <v>0</v>
      </c>
      <c r="AH1193" s="373">
        <v>0</v>
      </c>
      <c r="AI1193" s="356">
        <v>0</v>
      </c>
      <c r="AJ1193" s="1870"/>
      <c r="AK1193" s="1870"/>
      <c r="AL1193" s="1870"/>
      <c r="AM1193" s="1870"/>
      <c r="AN1193" s="1871"/>
    </row>
    <row r="1194" spans="1:40" outlineLevel="1">
      <c r="A1194" s="521">
        <f>ROW()</f>
        <v>1194</v>
      </c>
      <c r="B1194" s="35"/>
      <c r="C1194" s="758"/>
      <c r="D1194" s="33" t="s">
        <v>583</v>
      </c>
      <c r="J1194" s="429"/>
      <c r="K1194" s="430"/>
      <c r="L1194" s="430"/>
      <c r="M1194" s="430"/>
      <c r="N1194" s="431"/>
      <c r="O1194" s="429"/>
      <c r="P1194" s="430"/>
      <c r="Q1194" s="430"/>
      <c r="R1194" s="430"/>
      <c r="S1194" s="431"/>
      <c r="T1194" s="361"/>
      <c r="U1194" s="373"/>
      <c r="V1194" s="373"/>
      <c r="W1194" s="373"/>
      <c r="X1194" s="356"/>
      <c r="Y1194" s="361">
        <v>0</v>
      </c>
      <c r="Z1194" s="373">
        <v>0</v>
      </c>
      <c r="AA1194" s="373">
        <v>0</v>
      </c>
      <c r="AB1194" s="373">
        <v>0</v>
      </c>
      <c r="AC1194" s="373">
        <v>0</v>
      </c>
      <c r="AD1194" s="356">
        <v>0</v>
      </c>
      <c r="AE1194" s="361">
        <v>0</v>
      </c>
      <c r="AF1194" s="373">
        <v>0</v>
      </c>
      <c r="AG1194" s="373">
        <v>0</v>
      </c>
      <c r="AH1194" s="373">
        <v>0</v>
      </c>
      <c r="AI1194" s="356">
        <v>0</v>
      </c>
      <c r="AJ1194" s="1870"/>
      <c r="AK1194" s="1870"/>
      <c r="AL1194" s="1870"/>
      <c r="AM1194" s="1870"/>
      <c r="AN1194" s="1871"/>
    </row>
    <row r="1195" spans="1:40" outlineLevel="1">
      <c r="A1195" s="521">
        <f>ROW()</f>
        <v>1195</v>
      </c>
      <c r="B1195" s="35"/>
      <c r="C1195" s="758"/>
      <c r="D1195" s="33" t="s">
        <v>81</v>
      </c>
      <c r="J1195" s="429"/>
      <c r="K1195" s="430"/>
      <c r="L1195" s="430"/>
      <c r="M1195" s="430"/>
      <c r="N1195" s="431"/>
      <c r="O1195" s="429"/>
      <c r="P1195" s="430"/>
      <c r="Q1195" s="430"/>
      <c r="R1195" s="430"/>
      <c r="S1195" s="431"/>
      <c r="T1195" s="361"/>
      <c r="U1195" s="373"/>
      <c r="V1195" s="373"/>
      <c r="W1195" s="373"/>
      <c r="X1195" s="356">
        <v>0</v>
      </c>
      <c r="Y1195" s="361">
        <v>0</v>
      </c>
      <c r="Z1195" s="373">
        <v>0</v>
      </c>
      <c r="AA1195" s="373">
        <v>0</v>
      </c>
      <c r="AB1195" s="373">
        <v>0</v>
      </c>
      <c r="AC1195" s="373">
        <v>0</v>
      </c>
      <c r="AD1195" s="356">
        <v>0</v>
      </c>
      <c r="AE1195" s="361">
        <v>0</v>
      </c>
      <c r="AF1195" s="373">
        <v>0</v>
      </c>
      <c r="AG1195" s="373">
        <v>0</v>
      </c>
      <c r="AH1195" s="373">
        <v>0</v>
      </c>
      <c r="AI1195" s="356">
        <v>0</v>
      </c>
      <c r="AJ1195" s="1870"/>
      <c r="AK1195" s="1870"/>
      <c r="AL1195" s="1870"/>
      <c r="AM1195" s="1870"/>
      <c r="AN1195" s="1871"/>
    </row>
    <row r="1196" spans="1:40" outlineLevel="1">
      <c r="A1196" s="521">
        <f>ROW()</f>
        <v>1196</v>
      </c>
      <c r="B1196" s="35"/>
      <c r="C1196" s="758"/>
      <c r="D1196" s="33" t="s">
        <v>28</v>
      </c>
      <c r="J1196" s="429"/>
      <c r="K1196" s="430"/>
      <c r="L1196" s="430"/>
      <c r="M1196" s="430"/>
      <c r="N1196" s="431"/>
      <c r="O1196" s="429"/>
      <c r="P1196" s="430"/>
      <c r="Q1196" s="430"/>
      <c r="R1196" s="430"/>
      <c r="S1196" s="431"/>
      <c r="T1196" s="361"/>
      <c r="U1196" s="373"/>
      <c r="V1196" s="373"/>
      <c r="W1196" s="373"/>
      <c r="X1196" s="356">
        <v>0</v>
      </c>
      <c r="Y1196" s="361">
        <v>0</v>
      </c>
      <c r="Z1196" s="373">
        <v>0</v>
      </c>
      <c r="AA1196" s="373">
        <v>0</v>
      </c>
      <c r="AB1196" s="373">
        <v>0</v>
      </c>
      <c r="AC1196" s="373">
        <v>0</v>
      </c>
      <c r="AD1196" s="356">
        <v>0</v>
      </c>
      <c r="AE1196" s="361">
        <v>0</v>
      </c>
      <c r="AF1196" s="373">
        <v>0</v>
      </c>
      <c r="AG1196" s="373">
        <v>0</v>
      </c>
      <c r="AH1196" s="373">
        <v>0</v>
      </c>
      <c r="AI1196" s="356">
        <v>0</v>
      </c>
      <c r="AJ1196" s="1870"/>
      <c r="AK1196" s="1870"/>
      <c r="AL1196" s="1870"/>
      <c r="AM1196" s="1870"/>
      <c r="AN1196" s="1871"/>
    </row>
    <row r="1197" spans="1:40" outlineLevel="1">
      <c r="A1197" s="521">
        <f>ROW()</f>
        <v>1197</v>
      </c>
      <c r="B1197" s="35"/>
      <c r="C1197" s="758"/>
      <c r="D1197" s="45" t="s">
        <v>443</v>
      </c>
      <c r="E1197" s="45"/>
      <c r="F1197" s="45"/>
      <c r="G1197" s="45"/>
      <c r="H1197" s="45"/>
      <c r="I1197" s="45"/>
      <c r="J1197" s="432"/>
      <c r="K1197" s="433"/>
      <c r="L1197" s="433"/>
      <c r="M1197" s="433"/>
      <c r="N1197" s="434"/>
      <c r="O1197" s="432"/>
      <c r="P1197" s="433"/>
      <c r="Q1197" s="433"/>
      <c r="R1197" s="433"/>
      <c r="S1197" s="434"/>
      <c r="T1197" s="362"/>
      <c r="U1197" s="374"/>
      <c r="V1197" s="374"/>
      <c r="W1197" s="374"/>
      <c r="X1197" s="363">
        <v>0</v>
      </c>
      <c r="Y1197" s="362">
        <v>0</v>
      </c>
      <c r="Z1197" s="374">
        <v>0</v>
      </c>
      <c r="AA1197" s="374">
        <v>0</v>
      </c>
      <c r="AB1197" s="374">
        <v>0</v>
      </c>
      <c r="AC1197" s="374">
        <v>0</v>
      </c>
      <c r="AD1197" s="363">
        <v>0</v>
      </c>
      <c r="AE1197" s="362">
        <v>0</v>
      </c>
      <c r="AF1197" s="374">
        <v>0</v>
      </c>
      <c r="AG1197" s="374">
        <v>0</v>
      </c>
      <c r="AH1197" s="374">
        <v>0</v>
      </c>
      <c r="AI1197" s="363">
        <v>0</v>
      </c>
      <c r="AJ1197" s="1872"/>
      <c r="AK1197" s="1872"/>
      <c r="AL1197" s="1872"/>
      <c r="AM1197" s="1872"/>
      <c r="AN1197" s="1873"/>
    </row>
    <row r="1198" spans="1:40" outlineLevel="1">
      <c r="A1198" s="521">
        <f>ROW()</f>
        <v>1198</v>
      </c>
      <c r="B1198" s="35"/>
      <c r="C1198" s="758"/>
      <c r="D1198" s="33" t="s">
        <v>24</v>
      </c>
      <c r="F1198" s="151"/>
      <c r="G1198" s="151"/>
      <c r="H1198" s="151"/>
      <c r="I1198" s="151"/>
      <c r="J1198" s="251"/>
      <c r="K1198" s="58"/>
      <c r="L1198" s="58"/>
      <c r="M1198" s="58"/>
      <c r="N1198" s="247"/>
      <c r="O1198" s="251"/>
      <c r="P1198" s="58"/>
      <c r="Q1198" s="58"/>
      <c r="R1198" s="58"/>
      <c r="S1198" s="247"/>
      <c r="T1198" s="251">
        <f t="shared" ref="T1198:AN1198" si="1340">SUM(T1182:T1197)</f>
        <v>0</v>
      </c>
      <c r="U1198" s="58">
        <f t="shared" si="1340"/>
        <v>0</v>
      </c>
      <c r="V1198" s="58">
        <f t="shared" si="1340"/>
        <v>0</v>
      </c>
      <c r="W1198" s="58">
        <f t="shared" si="1340"/>
        <v>0</v>
      </c>
      <c r="X1198" s="247">
        <f t="shared" si="1340"/>
        <v>2.269895805842248</v>
      </c>
      <c r="Y1198" s="251">
        <f t="shared" si="1340"/>
        <v>1.5446030498553027</v>
      </c>
      <c r="Z1198" s="58">
        <f t="shared" si="1340"/>
        <v>3.0892060997106054</v>
      </c>
      <c r="AA1198" s="58">
        <f t="shared" si="1340"/>
        <v>3.0892060997106054</v>
      </c>
      <c r="AB1198" s="58">
        <f t="shared" si="1340"/>
        <v>3.089206099710605</v>
      </c>
      <c r="AC1198" s="58">
        <f t="shared" si="1340"/>
        <v>2.5788955530159194</v>
      </c>
      <c r="AD1198" s="247">
        <f t="shared" si="1340"/>
        <v>2.068585006321233</v>
      </c>
      <c r="AE1198" s="251">
        <f t="shared" si="1340"/>
        <v>2.2552321708158138</v>
      </c>
      <c r="AF1198" s="58">
        <f t="shared" si="1340"/>
        <v>2.2552321708158138</v>
      </c>
      <c r="AG1198" s="58">
        <f t="shared" si="1340"/>
        <v>2.2552321708158138</v>
      </c>
      <c r="AH1198" s="58">
        <f t="shared" si="1340"/>
        <v>2.0067623108769661</v>
      </c>
      <c r="AI1198" s="247">
        <f t="shared" si="1340"/>
        <v>1.758292450938119</v>
      </c>
      <c r="AJ1198" s="58">
        <f t="shared" si="1340"/>
        <v>0</v>
      </c>
      <c r="AK1198" s="58">
        <f t="shared" si="1340"/>
        <v>0</v>
      </c>
      <c r="AL1198" s="58">
        <f t="shared" si="1340"/>
        <v>0</v>
      </c>
      <c r="AM1198" s="58">
        <f t="shared" si="1340"/>
        <v>0</v>
      </c>
      <c r="AN1198" s="247">
        <f t="shared" si="1340"/>
        <v>0</v>
      </c>
    </row>
    <row r="1199" spans="1:40" outlineLevel="1">
      <c r="A1199" s="521">
        <f>ROW()</f>
        <v>1199</v>
      </c>
      <c r="B1199" s="35"/>
      <c r="C1199" s="756" t="s">
        <v>277</v>
      </c>
      <c r="J1199" s="1909"/>
      <c r="K1199" s="1910"/>
      <c r="L1199" s="1910"/>
      <c r="M1199" s="1910"/>
      <c r="N1199" s="1911"/>
      <c r="O1199" s="1909"/>
      <c r="P1199" s="1910"/>
      <c r="Q1199" s="1910"/>
      <c r="R1199" s="1910"/>
      <c r="S1199" s="1911"/>
      <c r="T1199" s="1906" t="str">
        <f t="shared" ref="T1199" si="1341">T$731</f>
        <v>Approved 3 [m$ 31/12/2023]</v>
      </c>
      <c r="U1199" s="1907"/>
      <c r="V1199" s="1907"/>
      <c r="W1199" s="1907"/>
      <c r="X1199" s="1908"/>
      <c r="Y1199" s="1906" t="str">
        <f>IF(Y$731="","",Y$731)</f>
        <v>Approved 4 [m$ 31/12/2023]</v>
      </c>
      <c r="Z1199" s="1907"/>
      <c r="AA1199" s="1907"/>
      <c r="AB1199" s="1907"/>
      <c r="AC1199" s="1907"/>
      <c r="AD1199" s="1908"/>
      <c r="AE1199" s="1413"/>
      <c r="AF1199" s="1137"/>
      <c r="AG1199" s="1137" t="str">
        <f>IF(AG$731="","",AG$731)</f>
        <v>Approved 5 [m$ 31/12/2023]</v>
      </c>
      <c r="AH1199" s="1137"/>
      <c r="AI1199" s="1160"/>
      <c r="AJ1199" s="1137"/>
      <c r="AK1199" s="1137"/>
      <c r="AL1199" s="1137"/>
      <c r="AM1199" s="1137"/>
      <c r="AN1199" s="1160"/>
    </row>
    <row r="1200" spans="1:40" outlineLevel="1">
      <c r="A1200" s="521">
        <f>ROW()</f>
        <v>1200</v>
      </c>
      <c r="B1200" s="35"/>
      <c r="C1200" s="758"/>
      <c r="D1200" s="33" t="s">
        <v>300</v>
      </c>
      <c r="J1200" s="228"/>
      <c r="K1200" s="51"/>
      <c r="L1200" s="51"/>
      <c r="M1200" s="51"/>
      <c r="N1200" s="229"/>
      <c r="O1200" s="228"/>
      <c r="P1200" s="51"/>
      <c r="Q1200" s="51"/>
      <c r="R1200" s="51"/>
      <c r="S1200" s="229"/>
      <c r="T1200" s="228"/>
      <c r="U1200" s="51"/>
      <c r="V1200" s="51"/>
      <c r="W1200" s="51"/>
      <c r="X1200" s="229">
        <f t="shared" ref="X1200:X1215" si="1342">X1182*$S$43</f>
        <v>0.12819714972842816</v>
      </c>
      <c r="Y1200" s="228">
        <f t="shared" ref="Y1200:AD1209" si="1343">Y1182*$X$43</f>
        <v>0.16740873726867109</v>
      </c>
      <c r="Z1200" s="51">
        <f t="shared" si="1343"/>
        <v>0.33481747453734217</v>
      </c>
      <c r="AA1200" s="51">
        <f t="shared" si="1343"/>
        <v>0.33481747453734217</v>
      </c>
      <c r="AB1200" s="51">
        <f t="shared" si="1343"/>
        <v>0.33481747453734217</v>
      </c>
      <c r="AC1200" s="51">
        <f t="shared" si="1343"/>
        <v>0.33481747453734217</v>
      </c>
      <c r="AD1200" s="229">
        <f t="shared" si="1343"/>
        <v>0.33481747453734217</v>
      </c>
      <c r="AE1200" s="228">
        <f>AE1182*$AD$43</f>
        <v>0.33267168196585112</v>
      </c>
      <c r="AF1200" s="51">
        <f t="shared" ref="AF1200:AI1200" si="1344">AF1182*$AD$43</f>
        <v>0.33267168196585112</v>
      </c>
      <c r="AG1200" s="51">
        <f t="shared" si="1344"/>
        <v>0.33267168196585112</v>
      </c>
      <c r="AH1200" s="51">
        <f t="shared" si="1344"/>
        <v>0.33267168196585112</v>
      </c>
      <c r="AI1200" s="229">
        <f t="shared" si="1344"/>
        <v>0.33267168196585112</v>
      </c>
      <c r="AJ1200" s="51">
        <f>AJ1182*$AH$43</f>
        <v>0</v>
      </c>
      <c r="AK1200" s="51">
        <f t="shared" ref="AK1200:AN1200" si="1345">AK1182*$AH$43</f>
        <v>0</v>
      </c>
      <c r="AL1200" s="51">
        <f t="shared" si="1345"/>
        <v>0</v>
      </c>
      <c r="AM1200" s="51">
        <f t="shared" si="1345"/>
        <v>0</v>
      </c>
      <c r="AN1200" s="229">
        <f t="shared" si="1345"/>
        <v>0</v>
      </c>
    </row>
    <row r="1201" spans="1:40" outlineLevel="1">
      <c r="A1201" s="521">
        <f>ROW()</f>
        <v>1201</v>
      </c>
      <c r="B1201" s="35"/>
      <c r="C1201" s="758"/>
      <c r="D1201" s="33" t="s">
        <v>301</v>
      </c>
      <c r="J1201" s="228"/>
      <c r="K1201" s="51"/>
      <c r="L1201" s="51"/>
      <c r="M1201" s="51"/>
      <c r="N1201" s="229"/>
      <c r="O1201" s="228"/>
      <c r="P1201" s="51"/>
      <c r="Q1201" s="51"/>
      <c r="R1201" s="51"/>
      <c r="S1201" s="229"/>
      <c r="T1201" s="228"/>
      <c r="U1201" s="51"/>
      <c r="V1201" s="51"/>
      <c r="W1201" s="51"/>
      <c r="X1201" s="229">
        <f t="shared" si="1342"/>
        <v>0</v>
      </c>
      <c r="Y1201" s="228">
        <f t="shared" si="1343"/>
        <v>0</v>
      </c>
      <c r="Z1201" s="51">
        <f t="shared" si="1343"/>
        <v>0</v>
      </c>
      <c r="AA1201" s="51">
        <f t="shared" si="1343"/>
        <v>0</v>
      </c>
      <c r="AB1201" s="51">
        <f t="shared" si="1343"/>
        <v>0</v>
      </c>
      <c r="AC1201" s="51">
        <f t="shared" si="1343"/>
        <v>0</v>
      </c>
      <c r="AD1201" s="229">
        <f t="shared" si="1343"/>
        <v>0</v>
      </c>
      <c r="AE1201" s="228">
        <f t="shared" ref="AE1201:AI1201" si="1346">AE1183*$AD$43</f>
        <v>0</v>
      </c>
      <c r="AF1201" s="51">
        <f t="shared" si="1346"/>
        <v>0</v>
      </c>
      <c r="AG1201" s="51">
        <f t="shared" si="1346"/>
        <v>0</v>
      </c>
      <c r="AH1201" s="51">
        <f t="shared" si="1346"/>
        <v>0</v>
      </c>
      <c r="AI1201" s="229">
        <f t="shared" si="1346"/>
        <v>0</v>
      </c>
      <c r="AJ1201" s="51">
        <f t="shared" ref="AJ1201:AN1201" si="1347">AJ1183*$AH$43</f>
        <v>0</v>
      </c>
      <c r="AK1201" s="51">
        <f t="shared" si="1347"/>
        <v>0</v>
      </c>
      <c r="AL1201" s="51">
        <f t="shared" si="1347"/>
        <v>0</v>
      </c>
      <c r="AM1201" s="51">
        <f t="shared" si="1347"/>
        <v>0</v>
      </c>
      <c r="AN1201" s="229">
        <f t="shared" si="1347"/>
        <v>0</v>
      </c>
    </row>
    <row r="1202" spans="1:40" outlineLevel="1">
      <c r="A1202" s="521">
        <f>ROW()</f>
        <v>1202</v>
      </c>
      <c r="B1202" s="35"/>
      <c r="C1202" s="758"/>
      <c r="D1202" s="33" t="s">
        <v>29</v>
      </c>
      <c r="J1202" s="228"/>
      <c r="K1202" s="51"/>
      <c r="L1202" s="51"/>
      <c r="M1202" s="51"/>
      <c r="N1202" s="229"/>
      <c r="O1202" s="228"/>
      <c r="P1202" s="51"/>
      <c r="Q1202" s="51"/>
      <c r="R1202" s="51"/>
      <c r="S1202" s="229"/>
      <c r="T1202" s="228"/>
      <c r="U1202" s="51"/>
      <c r="V1202" s="51"/>
      <c r="W1202" s="51"/>
      <c r="X1202" s="229">
        <f t="shared" si="1342"/>
        <v>0</v>
      </c>
      <c r="Y1202" s="228">
        <f t="shared" si="1343"/>
        <v>0</v>
      </c>
      <c r="Z1202" s="51">
        <f t="shared" si="1343"/>
        <v>0</v>
      </c>
      <c r="AA1202" s="51">
        <f t="shared" si="1343"/>
        <v>0</v>
      </c>
      <c r="AB1202" s="51">
        <f t="shared" si="1343"/>
        <v>0</v>
      </c>
      <c r="AC1202" s="51">
        <f t="shared" si="1343"/>
        <v>0</v>
      </c>
      <c r="AD1202" s="229">
        <f t="shared" si="1343"/>
        <v>0</v>
      </c>
      <c r="AE1202" s="228">
        <f t="shared" ref="AE1202:AI1202" si="1348">AE1184*$AD$43</f>
        <v>0</v>
      </c>
      <c r="AF1202" s="51">
        <f t="shared" si="1348"/>
        <v>0</v>
      </c>
      <c r="AG1202" s="51">
        <f t="shared" si="1348"/>
        <v>0</v>
      </c>
      <c r="AH1202" s="51">
        <f t="shared" si="1348"/>
        <v>0</v>
      </c>
      <c r="AI1202" s="229">
        <f t="shared" si="1348"/>
        <v>0</v>
      </c>
      <c r="AJ1202" s="51">
        <f t="shared" ref="AJ1202:AN1202" si="1349">AJ1184*$AH$43</f>
        <v>0</v>
      </c>
      <c r="AK1202" s="51">
        <f t="shared" si="1349"/>
        <v>0</v>
      </c>
      <c r="AL1202" s="51">
        <f t="shared" si="1349"/>
        <v>0</v>
      </c>
      <c r="AM1202" s="51">
        <f t="shared" si="1349"/>
        <v>0</v>
      </c>
      <c r="AN1202" s="229">
        <f t="shared" si="1349"/>
        <v>0</v>
      </c>
    </row>
    <row r="1203" spans="1:40" outlineLevel="1">
      <c r="A1203" s="521">
        <f>ROW()</f>
        <v>1203</v>
      </c>
      <c r="B1203" s="35"/>
      <c r="C1203" s="758"/>
      <c r="D1203" s="33" t="s">
        <v>30</v>
      </c>
      <c r="J1203" s="228"/>
      <c r="K1203" s="51"/>
      <c r="L1203" s="51"/>
      <c r="M1203" s="51"/>
      <c r="N1203" s="229"/>
      <c r="O1203" s="228"/>
      <c r="P1203" s="51"/>
      <c r="Q1203" s="51"/>
      <c r="R1203" s="51"/>
      <c r="S1203" s="229"/>
      <c r="T1203" s="228"/>
      <c r="U1203" s="51"/>
      <c r="V1203" s="51"/>
      <c r="W1203" s="51"/>
      <c r="X1203" s="229">
        <f t="shared" si="1342"/>
        <v>0.28993714601515208</v>
      </c>
      <c r="Y1203" s="228">
        <f t="shared" si="1343"/>
        <v>0.24496299922150763</v>
      </c>
      <c r="Z1203" s="51">
        <f t="shared" si="1343"/>
        <v>0.48992599844301526</v>
      </c>
      <c r="AA1203" s="51">
        <f t="shared" si="1343"/>
        <v>0.48992599844301526</v>
      </c>
      <c r="AB1203" s="51">
        <f t="shared" si="1343"/>
        <v>0.48992599844301526</v>
      </c>
      <c r="AC1203" s="51">
        <f t="shared" si="1343"/>
        <v>0.48992599844301521</v>
      </c>
      <c r="AD1203" s="229">
        <f t="shared" si="1343"/>
        <v>0.48992599844301521</v>
      </c>
      <c r="AE1203" s="228">
        <f t="shared" ref="AE1203:AI1203" si="1350">AE1185*$AD$43</f>
        <v>0.48678613972001333</v>
      </c>
      <c r="AF1203" s="51">
        <f t="shared" si="1350"/>
        <v>0.48678613972001333</v>
      </c>
      <c r="AG1203" s="51">
        <f t="shared" si="1350"/>
        <v>0.48678613972001333</v>
      </c>
      <c r="AH1203" s="51">
        <f t="shared" si="1350"/>
        <v>0.48678613972001333</v>
      </c>
      <c r="AI1203" s="229">
        <f t="shared" si="1350"/>
        <v>0.48678613972001333</v>
      </c>
      <c r="AJ1203" s="51">
        <f t="shared" ref="AJ1203:AN1203" si="1351">AJ1185*$AH$43</f>
        <v>0</v>
      </c>
      <c r="AK1203" s="51">
        <f t="shared" si="1351"/>
        <v>0</v>
      </c>
      <c r="AL1203" s="51">
        <f t="shared" si="1351"/>
        <v>0</v>
      </c>
      <c r="AM1203" s="51">
        <f t="shared" si="1351"/>
        <v>0</v>
      </c>
      <c r="AN1203" s="229">
        <f t="shared" si="1351"/>
        <v>0</v>
      </c>
    </row>
    <row r="1204" spans="1:40" outlineLevel="1">
      <c r="A1204" s="521">
        <f>ROW()</f>
        <v>1204</v>
      </c>
      <c r="B1204" s="35"/>
      <c r="C1204" s="758"/>
      <c r="D1204" s="33" t="s">
        <v>31</v>
      </c>
      <c r="J1204" s="228"/>
      <c r="K1204" s="51"/>
      <c r="L1204" s="51"/>
      <c r="M1204" s="51"/>
      <c r="N1204" s="229"/>
      <c r="O1204" s="228"/>
      <c r="P1204" s="51"/>
      <c r="Q1204" s="51"/>
      <c r="R1204" s="51"/>
      <c r="S1204" s="229"/>
      <c r="T1204" s="228"/>
      <c r="U1204" s="51"/>
      <c r="V1204" s="51"/>
      <c r="W1204" s="51"/>
      <c r="X1204" s="229">
        <f t="shared" si="1342"/>
        <v>0</v>
      </c>
      <c r="Y1204" s="228">
        <f t="shared" si="1343"/>
        <v>0</v>
      </c>
      <c r="Z1204" s="51">
        <f t="shared" si="1343"/>
        <v>0</v>
      </c>
      <c r="AA1204" s="51">
        <f t="shared" si="1343"/>
        <v>0</v>
      </c>
      <c r="AB1204" s="51">
        <f t="shared" si="1343"/>
        <v>0</v>
      </c>
      <c r="AC1204" s="51">
        <f t="shared" si="1343"/>
        <v>0</v>
      </c>
      <c r="AD1204" s="229">
        <f t="shared" si="1343"/>
        <v>0</v>
      </c>
      <c r="AE1204" s="228">
        <f t="shared" ref="AE1204:AI1204" si="1352">AE1186*$AD$43</f>
        <v>0</v>
      </c>
      <c r="AF1204" s="51">
        <f t="shared" si="1352"/>
        <v>0</v>
      </c>
      <c r="AG1204" s="51">
        <f t="shared" si="1352"/>
        <v>0</v>
      </c>
      <c r="AH1204" s="51">
        <f t="shared" si="1352"/>
        <v>0</v>
      </c>
      <c r="AI1204" s="229">
        <f t="shared" si="1352"/>
        <v>0</v>
      </c>
      <c r="AJ1204" s="51">
        <f t="shared" ref="AJ1204:AN1204" si="1353">AJ1186*$AH$43</f>
        <v>0</v>
      </c>
      <c r="AK1204" s="51">
        <f t="shared" si="1353"/>
        <v>0</v>
      </c>
      <c r="AL1204" s="51">
        <f t="shared" si="1353"/>
        <v>0</v>
      </c>
      <c r="AM1204" s="51">
        <f t="shared" si="1353"/>
        <v>0</v>
      </c>
      <c r="AN1204" s="229">
        <f t="shared" si="1353"/>
        <v>0</v>
      </c>
    </row>
    <row r="1205" spans="1:40" outlineLevel="1">
      <c r="A1205" s="521">
        <f>ROW()</f>
        <v>1205</v>
      </c>
      <c r="B1205" s="35"/>
      <c r="C1205" s="758"/>
      <c r="D1205" s="33" t="s">
        <v>32</v>
      </c>
      <c r="J1205" s="228"/>
      <c r="K1205" s="51"/>
      <c r="L1205" s="51"/>
      <c r="M1205" s="51"/>
      <c r="N1205" s="229"/>
      <c r="O1205" s="228"/>
      <c r="P1205" s="51"/>
      <c r="Q1205" s="51"/>
      <c r="R1205" s="51"/>
      <c r="S1205" s="229"/>
      <c r="T1205" s="228"/>
      <c r="U1205" s="51"/>
      <c r="V1205" s="51"/>
      <c r="W1205" s="51"/>
      <c r="X1205" s="229">
        <f t="shared" si="1342"/>
        <v>9.6259696636789484E-3</v>
      </c>
      <c r="Y1205" s="228">
        <f t="shared" si="1343"/>
        <v>2.0283503753848155E-2</v>
      </c>
      <c r="Z1205" s="51">
        <f t="shared" si="1343"/>
        <v>4.0567007507696311E-2</v>
      </c>
      <c r="AA1205" s="51">
        <f t="shared" si="1343"/>
        <v>4.0567007507696311E-2</v>
      </c>
      <c r="AB1205" s="51">
        <f t="shared" si="1343"/>
        <v>4.0567007507696311E-2</v>
      </c>
      <c r="AC1205" s="51">
        <f t="shared" si="1343"/>
        <v>4.0567007507696297E-2</v>
      </c>
      <c r="AD1205" s="229">
        <f t="shared" si="1343"/>
        <v>4.0567007507696297E-2</v>
      </c>
      <c r="AE1205" s="228">
        <f t="shared" ref="AE1205:AI1205" si="1354">AE1187*$AD$43</f>
        <v>4.0307019932442303E-2</v>
      </c>
      <c r="AF1205" s="51">
        <f t="shared" si="1354"/>
        <v>4.0307019932442303E-2</v>
      </c>
      <c r="AG1205" s="51">
        <f t="shared" si="1354"/>
        <v>4.0307019932442303E-2</v>
      </c>
      <c r="AH1205" s="51">
        <f t="shared" si="1354"/>
        <v>4.0307019932442303E-2</v>
      </c>
      <c r="AI1205" s="229">
        <f t="shared" si="1354"/>
        <v>4.0307019932442303E-2</v>
      </c>
      <c r="AJ1205" s="51">
        <f t="shared" ref="AJ1205:AN1205" si="1355">AJ1187*$AH$43</f>
        <v>0</v>
      </c>
      <c r="AK1205" s="51">
        <f t="shared" si="1355"/>
        <v>0</v>
      </c>
      <c r="AL1205" s="51">
        <f t="shared" si="1355"/>
        <v>0</v>
      </c>
      <c r="AM1205" s="51">
        <f t="shared" si="1355"/>
        <v>0</v>
      </c>
      <c r="AN1205" s="229">
        <f t="shared" si="1355"/>
        <v>0</v>
      </c>
    </row>
    <row r="1206" spans="1:40" outlineLevel="1">
      <c r="A1206" s="521">
        <f>ROW()</f>
        <v>1206</v>
      </c>
      <c r="B1206" s="35"/>
      <c r="C1206" s="758"/>
      <c r="D1206" s="33" t="s">
        <v>33</v>
      </c>
      <c r="J1206" s="228"/>
      <c r="K1206" s="51"/>
      <c r="L1206" s="51"/>
      <c r="M1206" s="51"/>
      <c r="N1206" s="229"/>
      <c r="O1206" s="228"/>
      <c r="P1206" s="51"/>
      <c r="Q1206" s="51"/>
      <c r="R1206" s="51"/>
      <c r="S1206" s="229"/>
      <c r="T1206" s="228"/>
      <c r="U1206" s="51"/>
      <c r="V1206" s="51"/>
      <c r="W1206" s="51"/>
      <c r="X1206" s="229">
        <f t="shared" si="1342"/>
        <v>0</v>
      </c>
      <c r="Y1206" s="228">
        <f t="shared" si="1343"/>
        <v>6.6234685131784236E-5</v>
      </c>
      <c r="Z1206" s="51">
        <f t="shared" si="1343"/>
        <v>1.3246937026356847E-4</v>
      </c>
      <c r="AA1206" s="51">
        <f t="shared" si="1343"/>
        <v>1.3246937026356847E-4</v>
      </c>
      <c r="AB1206" s="51">
        <f t="shared" si="1343"/>
        <v>1.3246937026356847E-4</v>
      </c>
      <c r="AC1206" s="51">
        <f t="shared" si="1343"/>
        <v>1.3246937026356847E-4</v>
      </c>
      <c r="AD1206" s="229">
        <f t="shared" si="1343"/>
        <v>1.324693702635685E-4</v>
      </c>
      <c r="AE1206" s="228">
        <f t="shared" ref="AE1206:AI1206" si="1356">AE1188*$AD$43</f>
        <v>1.3162039488958475E-4</v>
      </c>
      <c r="AF1206" s="51">
        <f t="shared" si="1356"/>
        <v>1.3162039488958475E-4</v>
      </c>
      <c r="AG1206" s="51">
        <f t="shared" si="1356"/>
        <v>1.3162039488958475E-4</v>
      </c>
      <c r="AH1206" s="51">
        <f t="shared" si="1356"/>
        <v>1.3162039488958475E-4</v>
      </c>
      <c r="AI1206" s="229">
        <f t="shared" si="1356"/>
        <v>1.3162039488958475E-4</v>
      </c>
      <c r="AJ1206" s="51">
        <f t="shared" ref="AJ1206:AN1206" si="1357">AJ1188*$AH$43</f>
        <v>0</v>
      </c>
      <c r="AK1206" s="51">
        <f t="shared" si="1357"/>
        <v>0</v>
      </c>
      <c r="AL1206" s="51">
        <f t="shared" si="1357"/>
        <v>0</v>
      </c>
      <c r="AM1206" s="51">
        <f t="shared" si="1357"/>
        <v>0</v>
      </c>
      <c r="AN1206" s="229">
        <f t="shared" si="1357"/>
        <v>0</v>
      </c>
    </row>
    <row r="1207" spans="1:40" outlineLevel="1">
      <c r="A1207" s="521">
        <f>ROW()</f>
        <v>1207</v>
      </c>
      <c r="B1207" s="35"/>
      <c r="C1207" s="758"/>
      <c r="D1207" s="33" t="s">
        <v>27</v>
      </c>
      <c r="J1207" s="228"/>
      <c r="K1207" s="51"/>
      <c r="L1207" s="51"/>
      <c r="M1207" s="51"/>
      <c r="N1207" s="229"/>
      <c r="O1207" s="228"/>
      <c r="P1207" s="51"/>
      <c r="Q1207" s="51"/>
      <c r="R1207" s="51"/>
      <c r="S1207" s="229"/>
      <c r="T1207" s="228"/>
      <c r="U1207" s="51"/>
      <c r="V1207" s="51"/>
      <c r="W1207" s="51"/>
      <c r="X1207" s="229">
        <f t="shared" si="1342"/>
        <v>0</v>
      </c>
      <c r="Y1207" s="228">
        <f t="shared" si="1343"/>
        <v>7.3101676381053193E-2</v>
      </c>
      <c r="Z1207" s="51">
        <f t="shared" si="1343"/>
        <v>0.14620335276210639</v>
      </c>
      <c r="AA1207" s="51">
        <f t="shared" si="1343"/>
        <v>0.14620335276210636</v>
      </c>
      <c r="AB1207" s="51">
        <f t="shared" si="1343"/>
        <v>0.14620335276210636</v>
      </c>
      <c r="AC1207" s="51">
        <f t="shared" si="1343"/>
        <v>0.14620335276210636</v>
      </c>
      <c r="AD1207" s="229">
        <f t="shared" si="1343"/>
        <v>0.14620335276210633</v>
      </c>
      <c r="AE1207" s="228">
        <f t="shared" ref="AE1207:AI1207" si="1358">AE1189*$AD$43</f>
        <v>0.145266358452841</v>
      </c>
      <c r="AF1207" s="51">
        <f t="shared" si="1358"/>
        <v>0.145266358452841</v>
      </c>
      <c r="AG1207" s="51">
        <f t="shared" si="1358"/>
        <v>0.145266358452841</v>
      </c>
      <c r="AH1207" s="51">
        <f t="shared" si="1358"/>
        <v>0.145266358452841</v>
      </c>
      <c r="AI1207" s="229">
        <f t="shared" si="1358"/>
        <v>0.145266358452841</v>
      </c>
      <c r="AJ1207" s="51">
        <f t="shared" ref="AJ1207:AN1207" si="1359">AJ1189*$AH$43</f>
        <v>0</v>
      </c>
      <c r="AK1207" s="51">
        <f t="shared" si="1359"/>
        <v>0</v>
      </c>
      <c r="AL1207" s="51">
        <f t="shared" si="1359"/>
        <v>0</v>
      </c>
      <c r="AM1207" s="51">
        <f t="shared" si="1359"/>
        <v>0</v>
      </c>
      <c r="AN1207" s="229">
        <f t="shared" si="1359"/>
        <v>0</v>
      </c>
    </row>
    <row r="1208" spans="1:40" outlineLevel="1">
      <c r="A1208" s="521">
        <f>ROW()</f>
        <v>1208</v>
      </c>
      <c r="B1208" s="35"/>
      <c r="C1208" s="758"/>
      <c r="D1208" s="33" t="s">
        <v>34</v>
      </c>
      <c r="J1208" s="228"/>
      <c r="K1208" s="51"/>
      <c r="L1208" s="51"/>
      <c r="M1208" s="51"/>
      <c r="N1208" s="229"/>
      <c r="O1208" s="228"/>
      <c r="P1208" s="51"/>
      <c r="Q1208" s="51"/>
      <c r="R1208" s="51"/>
      <c r="S1208" s="229"/>
      <c r="T1208" s="228"/>
      <c r="U1208" s="51"/>
      <c r="V1208" s="51"/>
      <c r="W1208" s="51"/>
      <c r="X1208" s="229">
        <f t="shared" si="1342"/>
        <v>1.4035747205902673</v>
      </c>
      <c r="Y1208" s="228">
        <f t="shared" si="1343"/>
        <v>0.53052432773397173</v>
      </c>
      <c r="Z1208" s="51">
        <f t="shared" si="1343"/>
        <v>1.0610486554679435</v>
      </c>
      <c r="AA1208" s="51">
        <f t="shared" si="1343"/>
        <v>1.0610486554679435</v>
      </c>
      <c r="AB1208" s="51">
        <f t="shared" si="1343"/>
        <v>1.0610486554679435</v>
      </c>
      <c r="AC1208" s="51">
        <f t="shared" si="1343"/>
        <v>1.0610486554679435</v>
      </c>
      <c r="AD1208" s="229">
        <f t="shared" si="1343"/>
        <v>1.0610486554679435</v>
      </c>
      <c r="AE1208" s="228">
        <f t="shared" ref="AE1208:AI1208" si="1360">AE1190*$AD$43</f>
        <v>1.0542485613986614</v>
      </c>
      <c r="AF1208" s="51">
        <f t="shared" si="1360"/>
        <v>1.0542485613986614</v>
      </c>
      <c r="AG1208" s="51">
        <f t="shared" si="1360"/>
        <v>1.0542485613986614</v>
      </c>
      <c r="AH1208" s="51">
        <f t="shared" si="1360"/>
        <v>1.0542485613986614</v>
      </c>
      <c r="AI1208" s="229">
        <f t="shared" si="1360"/>
        <v>1.0542485613986614</v>
      </c>
      <c r="AJ1208" s="51">
        <f t="shared" ref="AJ1208:AN1208" si="1361">AJ1190*$AH$43</f>
        <v>0</v>
      </c>
      <c r="AK1208" s="51">
        <f t="shared" si="1361"/>
        <v>0</v>
      </c>
      <c r="AL1208" s="51">
        <f t="shared" si="1361"/>
        <v>0</v>
      </c>
      <c r="AM1208" s="51">
        <f t="shared" si="1361"/>
        <v>0</v>
      </c>
      <c r="AN1208" s="229">
        <f t="shared" si="1361"/>
        <v>0</v>
      </c>
    </row>
    <row r="1209" spans="1:40" outlineLevel="1">
      <c r="A1209" s="521">
        <f>ROW()</f>
        <v>1209</v>
      </c>
      <c r="B1209" s="35"/>
      <c r="C1209" s="758"/>
      <c r="D1209" s="33" t="s">
        <v>35</v>
      </c>
      <c r="J1209" s="228"/>
      <c r="K1209" s="51"/>
      <c r="L1209" s="51"/>
      <c r="M1209" s="51"/>
      <c r="N1209" s="229"/>
      <c r="O1209" s="228"/>
      <c r="P1209" s="51"/>
      <c r="Q1209" s="51"/>
      <c r="R1209" s="51"/>
      <c r="S1209" s="229"/>
      <c r="T1209" s="228"/>
      <c r="U1209" s="51"/>
      <c r="V1209" s="51"/>
      <c r="W1209" s="51"/>
      <c r="X1209" s="229">
        <f t="shared" si="1342"/>
        <v>0</v>
      </c>
      <c r="Y1209" s="228">
        <f t="shared" si="1343"/>
        <v>0.29289907128782677</v>
      </c>
      <c r="Z1209" s="51">
        <f t="shared" si="1343"/>
        <v>0.58579814257565344</v>
      </c>
      <c r="AA1209" s="51">
        <f t="shared" si="1343"/>
        <v>0.58579814257565355</v>
      </c>
      <c r="AB1209" s="51">
        <f t="shared" si="1343"/>
        <v>0.58579814257565355</v>
      </c>
      <c r="AC1209" s="51">
        <f t="shared" si="1343"/>
        <v>0.58579814257565355</v>
      </c>
      <c r="AD1209" s="229">
        <f t="shared" si="1343"/>
        <v>0.58579814257565355</v>
      </c>
      <c r="AE1209" s="228">
        <f t="shared" ref="AE1209:AI1209" si="1362">AE1191*$AD$43</f>
        <v>0.58204385434900419</v>
      </c>
      <c r="AF1209" s="51">
        <f t="shared" si="1362"/>
        <v>0.58204385434900419</v>
      </c>
      <c r="AG1209" s="51">
        <f t="shared" si="1362"/>
        <v>0.58204385434900419</v>
      </c>
      <c r="AH1209" s="51">
        <f t="shared" si="1362"/>
        <v>0.29102192717450148</v>
      </c>
      <c r="AI1209" s="229">
        <f t="shared" si="1362"/>
        <v>0</v>
      </c>
      <c r="AJ1209" s="51">
        <f t="shared" ref="AJ1209:AN1209" si="1363">AJ1191*$AH$43</f>
        <v>0</v>
      </c>
      <c r="AK1209" s="51">
        <f t="shared" si="1363"/>
        <v>0</v>
      </c>
      <c r="AL1209" s="51">
        <f t="shared" si="1363"/>
        <v>0</v>
      </c>
      <c r="AM1209" s="51">
        <f t="shared" si="1363"/>
        <v>0</v>
      </c>
      <c r="AN1209" s="229">
        <f t="shared" si="1363"/>
        <v>0</v>
      </c>
    </row>
    <row r="1210" spans="1:40" outlineLevel="1">
      <c r="A1210" s="521">
        <f>ROW()</f>
        <v>1210</v>
      </c>
      <c r="B1210" s="35"/>
      <c r="C1210" s="758"/>
      <c r="D1210" s="33" t="s">
        <v>302</v>
      </c>
      <c r="J1210" s="228"/>
      <c r="K1210" s="51"/>
      <c r="L1210" s="51"/>
      <c r="M1210" s="51"/>
      <c r="N1210" s="229"/>
      <c r="O1210" s="228"/>
      <c r="P1210" s="51"/>
      <c r="Q1210" s="51"/>
      <c r="R1210" s="51"/>
      <c r="S1210" s="229"/>
      <c r="T1210" s="228"/>
      <c r="U1210" s="51"/>
      <c r="V1210" s="51"/>
      <c r="W1210" s="51"/>
      <c r="X1210" s="229">
        <f t="shared" si="1342"/>
        <v>0</v>
      </c>
      <c r="Y1210" s="228">
        <f t="shared" ref="Y1210:AD1215" si="1364">Y1192*$X$43</f>
        <v>0</v>
      </c>
      <c r="Z1210" s="51">
        <f t="shared" si="1364"/>
        <v>0</v>
      </c>
      <c r="AA1210" s="51">
        <f t="shared" si="1364"/>
        <v>0</v>
      </c>
      <c r="AB1210" s="51">
        <f t="shared" si="1364"/>
        <v>0</v>
      </c>
      <c r="AC1210" s="51">
        <f t="shared" si="1364"/>
        <v>0</v>
      </c>
      <c r="AD1210" s="229">
        <f t="shared" si="1364"/>
        <v>0</v>
      </c>
      <c r="AE1210" s="228">
        <f t="shared" ref="AE1210:AI1210" si="1365">AE1192*$AD$43</f>
        <v>0</v>
      </c>
      <c r="AF1210" s="51">
        <f t="shared" si="1365"/>
        <v>0</v>
      </c>
      <c r="AG1210" s="51">
        <f t="shared" si="1365"/>
        <v>0</v>
      </c>
      <c r="AH1210" s="51">
        <f t="shared" si="1365"/>
        <v>0</v>
      </c>
      <c r="AI1210" s="229">
        <f t="shared" si="1365"/>
        <v>0</v>
      </c>
      <c r="AJ1210" s="51">
        <f t="shared" ref="AJ1210:AN1210" si="1366">AJ1192*$AH$43</f>
        <v>0</v>
      </c>
      <c r="AK1210" s="51">
        <f t="shared" si="1366"/>
        <v>0</v>
      </c>
      <c r="AL1210" s="51">
        <f t="shared" si="1366"/>
        <v>0</v>
      </c>
      <c r="AM1210" s="51">
        <f t="shared" si="1366"/>
        <v>0</v>
      </c>
      <c r="AN1210" s="229">
        <f t="shared" si="1366"/>
        <v>0</v>
      </c>
    </row>
    <row r="1211" spans="1:40" outlineLevel="1">
      <c r="A1211" s="521">
        <f>ROW()</f>
        <v>1211</v>
      </c>
      <c r="B1211" s="35"/>
      <c r="C1211" s="758"/>
      <c r="D1211" s="33" t="s">
        <v>36</v>
      </c>
      <c r="J1211" s="228"/>
      <c r="K1211" s="51"/>
      <c r="L1211" s="51"/>
      <c r="M1211" s="51"/>
      <c r="N1211" s="229"/>
      <c r="O1211" s="228"/>
      <c r="P1211" s="51"/>
      <c r="Q1211" s="51"/>
      <c r="R1211" s="51"/>
      <c r="S1211" s="229"/>
      <c r="T1211" s="228"/>
      <c r="U1211" s="51"/>
      <c r="V1211" s="51"/>
      <c r="W1211" s="51"/>
      <c r="X1211" s="229">
        <f t="shared" si="1342"/>
        <v>1.4435583950031574</v>
      </c>
      <c r="Y1211" s="228">
        <f t="shared" si="1364"/>
        <v>0.65583820023745787</v>
      </c>
      <c r="Z1211" s="51">
        <f t="shared" si="1364"/>
        <v>1.3116764004749157</v>
      </c>
      <c r="AA1211" s="51">
        <f t="shared" si="1364"/>
        <v>1.3116764004749157</v>
      </c>
      <c r="AB1211" s="51">
        <f t="shared" si="1364"/>
        <v>1.3116764004749155</v>
      </c>
      <c r="AC1211" s="51">
        <f t="shared" si="1364"/>
        <v>0.65583820023745787</v>
      </c>
      <c r="AD1211" s="229">
        <f t="shared" si="1364"/>
        <v>0</v>
      </c>
      <c r="AE1211" s="228">
        <f t="shared" ref="AE1211:AI1211" si="1367">AE1193*$AD$43</f>
        <v>0</v>
      </c>
      <c r="AF1211" s="51">
        <f t="shared" si="1367"/>
        <v>0</v>
      </c>
      <c r="AG1211" s="51">
        <f t="shared" si="1367"/>
        <v>0</v>
      </c>
      <c r="AH1211" s="51">
        <f t="shared" si="1367"/>
        <v>0</v>
      </c>
      <c r="AI1211" s="229">
        <f t="shared" si="1367"/>
        <v>0</v>
      </c>
      <c r="AJ1211" s="51">
        <f t="shared" ref="AJ1211:AN1211" si="1368">AJ1193*$AH$43</f>
        <v>0</v>
      </c>
      <c r="AK1211" s="51">
        <f t="shared" si="1368"/>
        <v>0</v>
      </c>
      <c r="AL1211" s="51">
        <f t="shared" si="1368"/>
        <v>0</v>
      </c>
      <c r="AM1211" s="51">
        <f t="shared" si="1368"/>
        <v>0</v>
      </c>
      <c r="AN1211" s="229">
        <f t="shared" si="1368"/>
        <v>0</v>
      </c>
    </row>
    <row r="1212" spans="1:40" outlineLevel="1">
      <c r="A1212" s="521">
        <f>ROW()</f>
        <v>1212</v>
      </c>
      <c r="B1212" s="35"/>
      <c r="C1212" s="758"/>
      <c r="D1212" s="33" t="s">
        <v>583</v>
      </c>
      <c r="J1212" s="228"/>
      <c r="K1212" s="51"/>
      <c r="L1212" s="51"/>
      <c r="M1212" s="51"/>
      <c r="N1212" s="229"/>
      <c r="O1212" s="228"/>
      <c r="P1212" s="51"/>
      <c r="Q1212" s="51"/>
      <c r="R1212" s="51"/>
      <c r="S1212" s="229"/>
      <c r="T1212" s="228"/>
      <c r="U1212" s="51"/>
      <c r="V1212" s="51"/>
      <c r="W1212" s="51"/>
      <c r="X1212" s="229">
        <f t="shared" si="1342"/>
        <v>0</v>
      </c>
      <c r="Y1212" s="228">
        <f t="shared" si="1364"/>
        <v>0</v>
      </c>
      <c r="Z1212" s="51">
        <f t="shared" si="1364"/>
        <v>0</v>
      </c>
      <c r="AA1212" s="51">
        <f t="shared" si="1364"/>
        <v>0</v>
      </c>
      <c r="AB1212" s="51">
        <f t="shared" si="1364"/>
        <v>0</v>
      </c>
      <c r="AC1212" s="51">
        <f t="shared" si="1364"/>
        <v>0</v>
      </c>
      <c r="AD1212" s="229">
        <f t="shared" si="1364"/>
        <v>0</v>
      </c>
      <c r="AE1212" s="228">
        <f t="shared" ref="AE1212:AI1212" si="1369">AE1194*$AD$43</f>
        <v>0</v>
      </c>
      <c r="AF1212" s="51">
        <f t="shared" si="1369"/>
        <v>0</v>
      </c>
      <c r="AG1212" s="51">
        <f t="shared" si="1369"/>
        <v>0</v>
      </c>
      <c r="AH1212" s="51">
        <f t="shared" si="1369"/>
        <v>0</v>
      </c>
      <c r="AI1212" s="229">
        <f t="shared" si="1369"/>
        <v>0</v>
      </c>
      <c r="AJ1212" s="51">
        <f t="shared" ref="AJ1212:AN1212" si="1370">AJ1194*$AH$43</f>
        <v>0</v>
      </c>
      <c r="AK1212" s="51">
        <f t="shared" si="1370"/>
        <v>0</v>
      </c>
      <c r="AL1212" s="51">
        <f t="shared" si="1370"/>
        <v>0</v>
      </c>
      <c r="AM1212" s="51">
        <f t="shared" si="1370"/>
        <v>0</v>
      </c>
      <c r="AN1212" s="229">
        <f t="shared" si="1370"/>
        <v>0</v>
      </c>
    </row>
    <row r="1213" spans="1:40" outlineLevel="1">
      <c r="A1213" s="521">
        <f>ROW()</f>
        <v>1213</v>
      </c>
      <c r="B1213" s="35"/>
      <c r="C1213" s="758"/>
      <c r="D1213" s="33" t="s">
        <v>81</v>
      </c>
      <c r="J1213" s="228"/>
      <c r="K1213" s="51"/>
      <c r="L1213" s="51"/>
      <c r="M1213" s="51"/>
      <c r="N1213" s="229"/>
      <c r="O1213" s="228"/>
      <c r="P1213" s="51"/>
      <c r="Q1213" s="51"/>
      <c r="R1213" s="51"/>
      <c r="S1213" s="229"/>
      <c r="T1213" s="228"/>
      <c r="U1213" s="51"/>
      <c r="V1213" s="51"/>
      <c r="W1213" s="51"/>
      <c r="X1213" s="229">
        <f t="shared" si="1342"/>
        <v>0</v>
      </c>
      <c r="Y1213" s="228">
        <f t="shared" si="1364"/>
        <v>0</v>
      </c>
      <c r="Z1213" s="51">
        <f t="shared" si="1364"/>
        <v>0</v>
      </c>
      <c r="AA1213" s="51">
        <f t="shared" si="1364"/>
        <v>0</v>
      </c>
      <c r="AB1213" s="51">
        <f t="shared" si="1364"/>
        <v>0</v>
      </c>
      <c r="AC1213" s="51">
        <f t="shared" si="1364"/>
        <v>0</v>
      </c>
      <c r="AD1213" s="229">
        <f t="shared" si="1364"/>
        <v>0</v>
      </c>
      <c r="AE1213" s="228">
        <f t="shared" ref="AE1213:AI1213" si="1371">AE1195*$AD$43</f>
        <v>0</v>
      </c>
      <c r="AF1213" s="51">
        <f t="shared" si="1371"/>
        <v>0</v>
      </c>
      <c r="AG1213" s="51">
        <f t="shared" si="1371"/>
        <v>0</v>
      </c>
      <c r="AH1213" s="51">
        <f t="shared" si="1371"/>
        <v>0</v>
      </c>
      <c r="AI1213" s="229">
        <f t="shared" si="1371"/>
        <v>0</v>
      </c>
      <c r="AJ1213" s="51">
        <f t="shared" ref="AJ1213:AN1213" si="1372">AJ1195*$AH$43</f>
        <v>0</v>
      </c>
      <c r="AK1213" s="51">
        <f t="shared" si="1372"/>
        <v>0</v>
      </c>
      <c r="AL1213" s="51">
        <f t="shared" si="1372"/>
        <v>0</v>
      </c>
      <c r="AM1213" s="51">
        <f t="shared" si="1372"/>
        <v>0</v>
      </c>
      <c r="AN1213" s="229">
        <f t="shared" si="1372"/>
        <v>0</v>
      </c>
    </row>
    <row r="1214" spans="1:40" outlineLevel="1">
      <c r="A1214" s="521">
        <f>ROW()</f>
        <v>1214</v>
      </c>
      <c r="B1214" s="35"/>
      <c r="C1214" s="758"/>
      <c r="D1214" s="33" t="s">
        <v>28</v>
      </c>
      <c r="J1214" s="228"/>
      <c r="K1214" s="51"/>
      <c r="L1214" s="51"/>
      <c r="M1214" s="51"/>
      <c r="N1214" s="229"/>
      <c r="O1214" s="228"/>
      <c r="P1214" s="51"/>
      <c r="Q1214" s="51"/>
      <c r="R1214" s="51"/>
      <c r="S1214" s="229"/>
      <c r="T1214" s="228"/>
      <c r="U1214" s="51"/>
      <c r="V1214" s="51"/>
      <c r="W1214" s="51"/>
      <c r="X1214" s="229">
        <f t="shared" si="1342"/>
        <v>0</v>
      </c>
      <c r="Y1214" s="228">
        <f t="shared" si="1364"/>
        <v>0</v>
      </c>
      <c r="Z1214" s="51">
        <f t="shared" si="1364"/>
        <v>0</v>
      </c>
      <c r="AA1214" s="51">
        <f t="shared" si="1364"/>
        <v>0</v>
      </c>
      <c r="AB1214" s="51">
        <f t="shared" si="1364"/>
        <v>0</v>
      </c>
      <c r="AC1214" s="51">
        <f t="shared" si="1364"/>
        <v>0</v>
      </c>
      <c r="AD1214" s="229">
        <f t="shared" si="1364"/>
        <v>0</v>
      </c>
      <c r="AE1214" s="228">
        <f t="shared" ref="AE1214:AI1214" si="1373">AE1196*$AD$43</f>
        <v>0</v>
      </c>
      <c r="AF1214" s="51">
        <f t="shared" si="1373"/>
        <v>0</v>
      </c>
      <c r="AG1214" s="51">
        <f t="shared" si="1373"/>
        <v>0</v>
      </c>
      <c r="AH1214" s="51">
        <f t="shared" si="1373"/>
        <v>0</v>
      </c>
      <c r="AI1214" s="229">
        <f t="shared" si="1373"/>
        <v>0</v>
      </c>
      <c r="AJ1214" s="51">
        <f t="shared" ref="AJ1214:AN1214" si="1374">AJ1196*$AH$43</f>
        <v>0</v>
      </c>
      <c r="AK1214" s="51">
        <f t="shared" si="1374"/>
        <v>0</v>
      </c>
      <c r="AL1214" s="51">
        <f t="shared" si="1374"/>
        <v>0</v>
      </c>
      <c r="AM1214" s="51">
        <f t="shared" si="1374"/>
        <v>0</v>
      </c>
      <c r="AN1214" s="229">
        <f t="shared" si="1374"/>
        <v>0</v>
      </c>
    </row>
    <row r="1215" spans="1:40" outlineLevel="1">
      <c r="A1215" s="521">
        <f>ROW()</f>
        <v>1215</v>
      </c>
      <c r="B1215" s="35"/>
      <c r="C1215" s="758"/>
      <c r="D1215" s="45" t="s">
        <v>443</v>
      </c>
      <c r="E1215" s="45"/>
      <c r="F1215" s="45"/>
      <c r="G1215" s="45"/>
      <c r="H1215" s="45"/>
      <c r="I1215" s="45"/>
      <c r="J1215" s="230"/>
      <c r="K1215" s="52"/>
      <c r="L1215" s="52"/>
      <c r="M1215" s="52"/>
      <c r="N1215" s="231"/>
      <c r="O1215" s="230"/>
      <c r="P1215" s="52"/>
      <c r="Q1215" s="52"/>
      <c r="R1215" s="52"/>
      <c r="S1215" s="231"/>
      <c r="T1215" s="230"/>
      <c r="U1215" s="52"/>
      <c r="V1215" s="52"/>
      <c r="W1215" s="52"/>
      <c r="X1215" s="231">
        <f t="shared" si="1342"/>
        <v>0</v>
      </c>
      <c r="Y1215" s="230">
        <f t="shared" si="1364"/>
        <v>0</v>
      </c>
      <c r="Z1215" s="52">
        <f t="shared" si="1364"/>
        <v>0</v>
      </c>
      <c r="AA1215" s="52">
        <f t="shared" si="1364"/>
        <v>0</v>
      </c>
      <c r="AB1215" s="52">
        <f t="shared" si="1364"/>
        <v>0</v>
      </c>
      <c r="AC1215" s="52">
        <f t="shared" si="1364"/>
        <v>0</v>
      </c>
      <c r="AD1215" s="231">
        <f t="shared" si="1364"/>
        <v>0</v>
      </c>
      <c r="AE1215" s="230">
        <f t="shared" ref="AE1215:AI1215" si="1375">AE1197*$AD$43</f>
        <v>0</v>
      </c>
      <c r="AF1215" s="52">
        <f t="shared" si="1375"/>
        <v>0</v>
      </c>
      <c r="AG1215" s="52">
        <f t="shared" si="1375"/>
        <v>0</v>
      </c>
      <c r="AH1215" s="52">
        <f t="shared" si="1375"/>
        <v>0</v>
      </c>
      <c r="AI1215" s="231">
        <f t="shared" si="1375"/>
        <v>0</v>
      </c>
      <c r="AJ1215" s="52">
        <f t="shared" ref="AJ1215:AN1215" si="1376">AJ1197*$AH$43</f>
        <v>0</v>
      </c>
      <c r="AK1215" s="52">
        <f t="shared" si="1376"/>
        <v>0</v>
      </c>
      <c r="AL1215" s="52">
        <f t="shared" si="1376"/>
        <v>0</v>
      </c>
      <c r="AM1215" s="52">
        <f t="shared" si="1376"/>
        <v>0</v>
      </c>
      <c r="AN1215" s="231">
        <f t="shared" si="1376"/>
        <v>0</v>
      </c>
    </row>
    <row r="1216" spans="1:40" outlineLevel="1">
      <c r="A1216" s="521">
        <f>ROW()</f>
        <v>1216</v>
      </c>
      <c r="B1216" s="35"/>
      <c r="C1216" s="758"/>
      <c r="D1216" s="33" t="s">
        <v>24</v>
      </c>
      <c r="F1216" s="151"/>
      <c r="G1216" s="151"/>
      <c r="H1216" s="151"/>
      <c r="I1216" s="151"/>
      <c r="J1216" s="251"/>
      <c r="K1216" s="58"/>
      <c r="L1216" s="58"/>
      <c r="M1216" s="58"/>
      <c r="N1216" s="247"/>
      <c r="O1216" s="251"/>
      <c r="P1216" s="58"/>
      <c r="Q1216" s="58"/>
      <c r="R1216" s="58"/>
      <c r="S1216" s="247"/>
      <c r="T1216" s="251">
        <f t="shared" ref="T1216:AN1216" si="1377">SUM(T1200:T1215)</f>
        <v>0</v>
      </c>
      <c r="U1216" s="58">
        <f t="shared" si="1377"/>
        <v>0</v>
      </c>
      <c r="V1216" s="58">
        <f t="shared" si="1377"/>
        <v>0</v>
      </c>
      <c r="W1216" s="58">
        <f t="shared" si="1377"/>
        <v>0</v>
      </c>
      <c r="X1216" s="247">
        <f t="shared" si="1377"/>
        <v>3.2748933810006839</v>
      </c>
      <c r="Y1216" s="251">
        <f t="shared" si="1377"/>
        <v>1.9850847505694682</v>
      </c>
      <c r="Z1216" s="58">
        <f t="shared" si="1377"/>
        <v>3.9701695011389364</v>
      </c>
      <c r="AA1216" s="58">
        <f t="shared" si="1377"/>
        <v>3.9701695011389364</v>
      </c>
      <c r="AB1216" s="58">
        <f t="shared" si="1377"/>
        <v>3.970169501138936</v>
      </c>
      <c r="AC1216" s="58">
        <f t="shared" si="1377"/>
        <v>3.3143313009014785</v>
      </c>
      <c r="AD1216" s="247">
        <f t="shared" si="1377"/>
        <v>2.6584931006640207</v>
      </c>
      <c r="AE1216" s="251">
        <f t="shared" si="1377"/>
        <v>2.6414552362137029</v>
      </c>
      <c r="AF1216" s="58">
        <f t="shared" si="1377"/>
        <v>2.6414552362137029</v>
      </c>
      <c r="AG1216" s="58">
        <f t="shared" si="1377"/>
        <v>2.6414552362137029</v>
      </c>
      <c r="AH1216" s="58">
        <f t="shared" si="1377"/>
        <v>2.3504333090392002</v>
      </c>
      <c r="AI1216" s="247">
        <f t="shared" si="1377"/>
        <v>2.0594113818646989</v>
      </c>
      <c r="AJ1216" s="58">
        <f t="shared" si="1377"/>
        <v>0</v>
      </c>
      <c r="AK1216" s="58">
        <f t="shared" si="1377"/>
        <v>0</v>
      </c>
      <c r="AL1216" s="58">
        <f t="shared" si="1377"/>
        <v>0</v>
      </c>
      <c r="AM1216" s="58">
        <f t="shared" si="1377"/>
        <v>0</v>
      </c>
      <c r="AN1216" s="247">
        <f t="shared" si="1377"/>
        <v>0</v>
      </c>
    </row>
    <row r="1217" spans="1:40" outlineLevel="1">
      <c r="A1217" s="521">
        <f>ROW()</f>
        <v>1217</v>
      </c>
      <c r="B1217" s="35"/>
      <c r="C1217" s="756" t="s">
        <v>278</v>
      </c>
      <c r="J1217" s="1909"/>
      <c r="K1217" s="1910"/>
      <c r="L1217" s="1910"/>
      <c r="M1217" s="1910"/>
      <c r="N1217" s="1911"/>
      <c r="O1217" s="1909"/>
      <c r="P1217" s="1910"/>
      <c r="Q1217" s="1910"/>
      <c r="R1217" s="1910"/>
      <c r="S1217" s="1911"/>
      <c r="T1217" s="1909"/>
      <c r="U1217" s="1910"/>
      <c r="V1217" s="1910"/>
      <c r="W1217" s="1910"/>
      <c r="X1217" s="1911"/>
      <c r="Y1217" s="1894" t="s">
        <v>352</v>
      </c>
      <c r="Z1217" s="1895"/>
      <c r="AA1217" s="1895"/>
      <c r="AB1217" s="1895"/>
      <c r="AC1217" s="1895"/>
      <c r="AD1217" s="1896"/>
      <c r="AE1217" s="1171"/>
      <c r="AF1217" s="1136"/>
      <c r="AG1217" s="1136" t="s">
        <v>703</v>
      </c>
      <c r="AH1217" s="1136"/>
      <c r="AI1217" s="1161"/>
      <c r="AJ1217" s="1136"/>
      <c r="AK1217" s="1136"/>
      <c r="AL1217" s="1136"/>
      <c r="AM1217" s="1136"/>
      <c r="AN1217" s="1161"/>
    </row>
    <row r="1218" spans="1:40" outlineLevel="1">
      <c r="A1218" s="521">
        <f>ROW()</f>
        <v>1218</v>
      </c>
      <c r="B1218" s="35"/>
      <c r="C1218" s="758"/>
      <c r="D1218" s="33" t="s">
        <v>300</v>
      </c>
      <c r="J1218" s="429"/>
      <c r="K1218" s="430"/>
      <c r="L1218" s="430"/>
      <c r="M1218" s="430"/>
      <c r="N1218" s="431"/>
      <c r="O1218" s="429"/>
      <c r="P1218" s="430"/>
      <c r="Q1218" s="430"/>
      <c r="R1218" s="430"/>
      <c r="S1218" s="431"/>
      <c r="T1218" s="429"/>
      <c r="U1218" s="430"/>
      <c r="V1218" s="430"/>
      <c r="W1218" s="430"/>
      <c r="X1218" s="431"/>
      <c r="Y1218" s="361">
        <v>2.9675E-2</v>
      </c>
      <c r="Z1218" s="373">
        <v>5.935E-2</v>
      </c>
      <c r="AA1218" s="373">
        <v>5.935E-2</v>
      </c>
      <c r="AB1218" s="373">
        <v>5.9349999999999993E-2</v>
      </c>
      <c r="AC1218" s="373">
        <v>5.9349999999999993E-2</v>
      </c>
      <c r="AD1218" s="356">
        <v>5.9349999999999986E-2</v>
      </c>
      <c r="AE1218" s="361">
        <v>6.4705114331246899E-2</v>
      </c>
      <c r="AF1218" s="373">
        <v>6.4705114331246899E-2</v>
      </c>
      <c r="AG1218" s="373">
        <v>6.4705114331246996E-2</v>
      </c>
      <c r="AH1218" s="373">
        <v>6.4705114331246996E-2</v>
      </c>
      <c r="AI1218" s="356">
        <v>6.4705114331246996E-2</v>
      </c>
      <c r="AJ1218" s="1870"/>
      <c r="AK1218" s="1870"/>
      <c r="AL1218" s="1870"/>
      <c r="AM1218" s="1870"/>
      <c r="AN1218" s="1871"/>
    </row>
    <row r="1219" spans="1:40" outlineLevel="1">
      <c r="A1219" s="521">
        <f>ROW()</f>
        <v>1219</v>
      </c>
      <c r="B1219" s="35"/>
      <c r="C1219" s="758"/>
      <c r="D1219" s="33" t="s">
        <v>301</v>
      </c>
      <c r="J1219" s="429"/>
      <c r="K1219" s="430"/>
      <c r="L1219" s="430"/>
      <c r="M1219" s="430"/>
      <c r="N1219" s="431"/>
      <c r="O1219" s="429"/>
      <c r="P1219" s="430"/>
      <c r="Q1219" s="430"/>
      <c r="R1219" s="430"/>
      <c r="S1219" s="431"/>
      <c r="T1219" s="429"/>
      <c r="U1219" s="430"/>
      <c r="V1219" s="430"/>
      <c r="W1219" s="430"/>
      <c r="X1219" s="431"/>
      <c r="Y1219" s="361">
        <v>0</v>
      </c>
      <c r="Z1219" s="373">
        <v>0</v>
      </c>
      <c r="AA1219" s="373">
        <v>0</v>
      </c>
      <c r="AB1219" s="373">
        <v>0</v>
      </c>
      <c r="AC1219" s="373">
        <v>0</v>
      </c>
      <c r="AD1219" s="356">
        <v>0</v>
      </c>
      <c r="AE1219" s="361">
        <v>0</v>
      </c>
      <c r="AF1219" s="373">
        <v>0</v>
      </c>
      <c r="AG1219" s="373">
        <v>0</v>
      </c>
      <c r="AH1219" s="373">
        <v>0</v>
      </c>
      <c r="AI1219" s="356">
        <v>0</v>
      </c>
      <c r="AJ1219" s="1870"/>
      <c r="AK1219" s="1870"/>
      <c r="AL1219" s="1870"/>
      <c r="AM1219" s="1870"/>
      <c r="AN1219" s="1871"/>
    </row>
    <row r="1220" spans="1:40" outlineLevel="1">
      <c r="A1220" s="521">
        <f>ROW()</f>
        <v>1220</v>
      </c>
      <c r="B1220" s="35"/>
      <c r="C1220" s="758"/>
      <c r="D1220" s="33" t="s">
        <v>29</v>
      </c>
      <c r="J1220" s="429"/>
      <c r="K1220" s="430"/>
      <c r="L1220" s="430"/>
      <c r="M1220" s="430"/>
      <c r="N1220" s="431"/>
      <c r="O1220" s="429"/>
      <c r="P1220" s="430"/>
      <c r="Q1220" s="430"/>
      <c r="R1220" s="430"/>
      <c r="S1220" s="431"/>
      <c r="T1220" s="429"/>
      <c r="U1220" s="430"/>
      <c r="V1220" s="430"/>
      <c r="W1220" s="430"/>
      <c r="X1220" s="431"/>
      <c r="Y1220" s="361">
        <v>0</v>
      </c>
      <c r="Z1220" s="373">
        <v>0</v>
      </c>
      <c r="AA1220" s="373">
        <v>0</v>
      </c>
      <c r="AB1220" s="373">
        <v>0</v>
      </c>
      <c r="AC1220" s="373">
        <v>0</v>
      </c>
      <c r="AD1220" s="356">
        <v>0</v>
      </c>
      <c r="AE1220" s="361">
        <v>0</v>
      </c>
      <c r="AF1220" s="373">
        <v>0</v>
      </c>
      <c r="AG1220" s="373">
        <v>0</v>
      </c>
      <c r="AH1220" s="373">
        <v>0</v>
      </c>
      <c r="AI1220" s="356">
        <v>0</v>
      </c>
      <c r="AJ1220" s="1870"/>
      <c r="AK1220" s="1870"/>
      <c r="AL1220" s="1870"/>
      <c r="AM1220" s="1870"/>
      <c r="AN1220" s="1871"/>
    </row>
    <row r="1221" spans="1:40" outlineLevel="1">
      <c r="A1221" s="521">
        <f>ROW()</f>
        <v>1221</v>
      </c>
      <c r="B1221" s="35"/>
      <c r="C1221" s="758"/>
      <c r="D1221" s="33" t="s">
        <v>30</v>
      </c>
      <c r="J1221" s="429"/>
      <c r="K1221" s="430"/>
      <c r="L1221" s="430"/>
      <c r="M1221" s="430"/>
      <c r="N1221" s="431"/>
      <c r="O1221" s="429"/>
      <c r="P1221" s="430"/>
      <c r="Q1221" s="430"/>
      <c r="R1221" s="430"/>
      <c r="S1221" s="431"/>
      <c r="T1221" s="429"/>
      <c r="U1221" s="430"/>
      <c r="V1221" s="430"/>
      <c r="W1221" s="430"/>
      <c r="X1221" s="431"/>
      <c r="Y1221" s="361">
        <v>0.14064581641666668</v>
      </c>
      <c r="Z1221" s="373">
        <v>0.28129163283333336</v>
      </c>
      <c r="AA1221" s="373">
        <v>0.28129163283333336</v>
      </c>
      <c r="AB1221" s="373">
        <v>0.28129163283333336</v>
      </c>
      <c r="AC1221" s="373">
        <v>0.28129163283333336</v>
      </c>
      <c r="AD1221" s="356">
        <v>0.28129163283333336</v>
      </c>
      <c r="AE1221" s="361">
        <v>0.30667240544067398</v>
      </c>
      <c r="AF1221" s="373">
        <v>0.30667240544067398</v>
      </c>
      <c r="AG1221" s="373">
        <v>0.30667240544067398</v>
      </c>
      <c r="AH1221" s="373">
        <v>0.30667240544067398</v>
      </c>
      <c r="AI1221" s="356">
        <v>0.30667240544067398</v>
      </c>
      <c r="AJ1221" s="1870"/>
      <c r="AK1221" s="1870"/>
      <c r="AL1221" s="1870"/>
      <c r="AM1221" s="1870"/>
      <c r="AN1221" s="1871"/>
    </row>
    <row r="1222" spans="1:40" outlineLevel="1">
      <c r="A1222" s="521">
        <f>ROW()</f>
        <v>1222</v>
      </c>
      <c r="B1222" s="35"/>
      <c r="C1222" s="758"/>
      <c r="D1222" s="33" t="s">
        <v>31</v>
      </c>
      <c r="J1222" s="429"/>
      <c r="K1222" s="430"/>
      <c r="L1222" s="430"/>
      <c r="M1222" s="430"/>
      <c r="N1222" s="431"/>
      <c r="O1222" s="429"/>
      <c r="P1222" s="430"/>
      <c r="Q1222" s="430"/>
      <c r="R1222" s="430"/>
      <c r="S1222" s="431"/>
      <c r="T1222" s="429"/>
      <c r="U1222" s="430"/>
      <c r="V1222" s="430"/>
      <c r="W1222" s="430"/>
      <c r="X1222" s="431"/>
      <c r="Y1222" s="361">
        <v>0</v>
      </c>
      <c r="Z1222" s="373">
        <v>0</v>
      </c>
      <c r="AA1222" s="373">
        <v>0</v>
      </c>
      <c r="AB1222" s="373">
        <v>0</v>
      </c>
      <c r="AC1222" s="373">
        <v>0</v>
      </c>
      <c r="AD1222" s="356">
        <v>0</v>
      </c>
      <c r="AE1222" s="361">
        <v>0</v>
      </c>
      <c r="AF1222" s="373">
        <v>0</v>
      </c>
      <c r="AG1222" s="373">
        <v>0</v>
      </c>
      <c r="AH1222" s="373">
        <v>0</v>
      </c>
      <c r="AI1222" s="356">
        <v>0</v>
      </c>
      <c r="AJ1222" s="1870"/>
      <c r="AK1222" s="1870"/>
      <c r="AL1222" s="1870"/>
      <c r="AM1222" s="1870"/>
      <c r="AN1222" s="1871"/>
    </row>
    <row r="1223" spans="1:40" outlineLevel="1">
      <c r="A1223" s="521">
        <f>ROW()</f>
        <v>1223</v>
      </c>
      <c r="B1223" s="35"/>
      <c r="C1223" s="758"/>
      <c r="D1223" s="33" t="s">
        <v>32</v>
      </c>
      <c r="J1223" s="429"/>
      <c r="K1223" s="430"/>
      <c r="L1223" s="430"/>
      <c r="M1223" s="430"/>
      <c r="N1223" s="431"/>
      <c r="O1223" s="429"/>
      <c r="P1223" s="430"/>
      <c r="Q1223" s="430"/>
      <c r="R1223" s="430"/>
      <c r="S1223" s="431"/>
      <c r="T1223" s="429"/>
      <c r="U1223" s="430"/>
      <c r="V1223" s="430"/>
      <c r="W1223" s="430"/>
      <c r="X1223" s="431"/>
      <c r="Y1223" s="361">
        <v>8.109764373540853E-3</v>
      </c>
      <c r="Z1223" s="373">
        <v>1.6219528747081709E-2</v>
      </c>
      <c r="AA1223" s="373">
        <v>1.6219528747081709E-2</v>
      </c>
      <c r="AB1223" s="373">
        <v>1.6219528747081709E-2</v>
      </c>
      <c r="AC1223" s="373">
        <v>1.6219528747081713E-2</v>
      </c>
      <c r="AD1223" s="356">
        <v>1.6219528747081713E-2</v>
      </c>
      <c r="AE1223" s="361">
        <v>1.7683006941514201E-2</v>
      </c>
      <c r="AF1223" s="373">
        <v>1.7683006941514201E-2</v>
      </c>
      <c r="AG1223" s="373">
        <v>1.7683006941514201E-2</v>
      </c>
      <c r="AH1223" s="373">
        <v>1.7683006941514201E-2</v>
      </c>
      <c r="AI1223" s="356">
        <v>1.7683006941514201E-2</v>
      </c>
      <c r="AJ1223" s="1870"/>
      <c r="AK1223" s="1870"/>
      <c r="AL1223" s="1870"/>
      <c r="AM1223" s="1870"/>
      <c r="AN1223" s="1871"/>
    </row>
    <row r="1224" spans="1:40" outlineLevel="1">
      <c r="A1224" s="521">
        <f>ROW()</f>
        <v>1224</v>
      </c>
      <c r="B1224" s="35"/>
      <c r="C1224" s="758"/>
      <c r="D1224" s="33" t="s">
        <v>33</v>
      </c>
      <c r="J1224" s="429"/>
      <c r="K1224" s="430"/>
      <c r="L1224" s="430"/>
      <c r="M1224" s="430"/>
      <c r="N1224" s="431"/>
      <c r="O1224" s="429"/>
      <c r="P1224" s="430"/>
      <c r="Q1224" s="430"/>
      <c r="R1224" s="430"/>
      <c r="S1224" s="431"/>
      <c r="T1224" s="429"/>
      <c r="U1224" s="430"/>
      <c r="V1224" s="430"/>
      <c r="W1224" s="430"/>
      <c r="X1224" s="431"/>
      <c r="Y1224" s="361">
        <v>7.5812500000000005E-6</v>
      </c>
      <c r="Z1224" s="373">
        <v>1.5162500000000003E-5</v>
      </c>
      <c r="AA1224" s="373">
        <v>1.5162500000000001E-5</v>
      </c>
      <c r="AB1224" s="373">
        <v>1.5162499999999999E-5</v>
      </c>
      <c r="AC1224" s="373">
        <v>1.5162499999999998E-5</v>
      </c>
      <c r="AD1224" s="356">
        <v>1.5162499999999996E-5</v>
      </c>
      <c r="AE1224" s="361">
        <v>1.6530603134752E-5</v>
      </c>
      <c r="AF1224" s="373">
        <v>1.6530603134752E-5</v>
      </c>
      <c r="AG1224" s="373">
        <v>1.6530603134752E-5</v>
      </c>
      <c r="AH1224" s="373">
        <v>1.6530603134752E-5</v>
      </c>
      <c r="AI1224" s="356">
        <v>1.6530603134752E-5</v>
      </c>
      <c r="AJ1224" s="1870"/>
      <c r="AK1224" s="1870"/>
      <c r="AL1224" s="1870"/>
      <c r="AM1224" s="1870"/>
      <c r="AN1224" s="1871"/>
    </row>
    <row r="1225" spans="1:40" outlineLevel="1">
      <c r="A1225" s="521">
        <f>ROW()</f>
        <v>1225</v>
      </c>
      <c r="B1225" s="35"/>
      <c r="C1225" s="758"/>
      <c r="D1225" s="33" t="s">
        <v>27</v>
      </c>
      <c r="J1225" s="429"/>
      <c r="K1225" s="430"/>
      <c r="L1225" s="430"/>
      <c r="M1225" s="430"/>
      <c r="N1225" s="431"/>
      <c r="O1225" s="429"/>
      <c r="P1225" s="430"/>
      <c r="Q1225" s="430"/>
      <c r="R1225" s="430"/>
      <c r="S1225" s="431"/>
      <c r="T1225" s="429"/>
      <c r="U1225" s="430"/>
      <c r="V1225" s="430"/>
      <c r="W1225" s="430"/>
      <c r="X1225" s="431"/>
      <c r="Y1225" s="361">
        <v>0.11949614249591874</v>
      </c>
      <c r="Z1225" s="373">
        <v>0.23899228499183747</v>
      </c>
      <c r="AA1225" s="373">
        <v>0.23899228499183744</v>
      </c>
      <c r="AB1225" s="373">
        <v>0.23899228499183744</v>
      </c>
      <c r="AC1225" s="373">
        <v>0.23899228499183744</v>
      </c>
      <c r="AD1225" s="356">
        <v>0.23899228499183742</v>
      </c>
      <c r="AE1225" s="361">
        <v>0.26055641322127698</v>
      </c>
      <c r="AF1225" s="373">
        <v>0.26055641322127698</v>
      </c>
      <c r="AG1225" s="373">
        <v>0.26055641322127698</v>
      </c>
      <c r="AH1225" s="373">
        <v>0.26055641322127698</v>
      </c>
      <c r="AI1225" s="356">
        <v>0.26055641322127698</v>
      </c>
      <c r="AJ1225" s="1870"/>
      <c r="AK1225" s="1870"/>
      <c r="AL1225" s="1870"/>
      <c r="AM1225" s="1870"/>
      <c r="AN1225" s="1871"/>
    </row>
    <row r="1226" spans="1:40" outlineLevel="1">
      <c r="A1226" s="521">
        <f>ROW()</f>
        <v>1226</v>
      </c>
      <c r="B1226" s="35"/>
      <c r="C1226" s="758"/>
      <c r="D1226" s="33" t="s">
        <v>34</v>
      </c>
      <c r="J1226" s="429"/>
      <c r="K1226" s="430"/>
      <c r="L1226" s="430"/>
      <c r="M1226" s="430"/>
      <c r="N1226" s="431"/>
      <c r="O1226" s="429"/>
      <c r="P1226" s="430"/>
      <c r="Q1226" s="430"/>
      <c r="R1226" s="430"/>
      <c r="S1226" s="431"/>
      <c r="T1226" s="429"/>
      <c r="U1226" s="430"/>
      <c r="V1226" s="430"/>
      <c r="W1226" s="430"/>
      <c r="X1226" s="431"/>
      <c r="Y1226" s="361">
        <v>0.60192777380000007</v>
      </c>
      <c r="Z1226" s="373">
        <v>1.2038555476000001</v>
      </c>
      <c r="AA1226" s="373">
        <v>1.2038555476000001</v>
      </c>
      <c r="AB1226" s="373">
        <v>1.2038555476000001</v>
      </c>
      <c r="AC1226" s="373">
        <v>1.2038555476000001</v>
      </c>
      <c r="AD1226" s="356">
        <v>1.2038555476000004</v>
      </c>
      <c r="AE1226" s="361">
        <v>1.3124787000128699</v>
      </c>
      <c r="AF1226" s="373">
        <v>1.3124787000128699</v>
      </c>
      <c r="AG1226" s="373">
        <v>1.3124787000128699</v>
      </c>
      <c r="AH1226" s="373">
        <v>1.3124787000128699</v>
      </c>
      <c r="AI1226" s="356">
        <v>1.3124787000128699</v>
      </c>
      <c r="AJ1226" s="1870"/>
      <c r="AK1226" s="1870"/>
      <c r="AL1226" s="1870"/>
      <c r="AM1226" s="1870"/>
      <c r="AN1226" s="1871"/>
    </row>
    <row r="1227" spans="1:40" outlineLevel="1">
      <c r="A1227" s="521">
        <f>ROW()</f>
        <v>1227</v>
      </c>
      <c r="B1227" s="35"/>
      <c r="C1227" s="758"/>
      <c r="D1227" s="33" t="s">
        <v>35</v>
      </c>
      <c r="J1227" s="429"/>
      <c r="K1227" s="430"/>
      <c r="L1227" s="430"/>
      <c r="M1227" s="430"/>
      <c r="N1227" s="431"/>
      <c r="O1227" s="429"/>
      <c r="P1227" s="430"/>
      <c r="Q1227" s="430"/>
      <c r="R1227" s="430"/>
      <c r="S1227" s="431"/>
      <c r="T1227" s="429"/>
      <c r="U1227" s="430"/>
      <c r="V1227" s="430"/>
      <c r="W1227" s="430"/>
      <c r="X1227" s="431"/>
      <c r="Y1227" s="361">
        <v>0.25548454279340793</v>
      </c>
      <c r="Z1227" s="373">
        <v>0.51096908558681586</v>
      </c>
      <c r="AA1227" s="373">
        <v>0.51096908558681586</v>
      </c>
      <c r="AB1227" s="373">
        <v>0.51096908558681575</v>
      </c>
      <c r="AC1227" s="373">
        <v>0.51096908558681586</v>
      </c>
      <c r="AD1227" s="356">
        <v>0.51096908558681586</v>
      </c>
      <c r="AE1227" s="361">
        <v>0.55707351478732303</v>
      </c>
      <c r="AF1227" s="373">
        <v>0.55707351478732303</v>
      </c>
      <c r="AG1227" s="373">
        <v>0.55707351478732303</v>
      </c>
      <c r="AH1227" s="373">
        <v>0.55707351478732303</v>
      </c>
      <c r="AI1227" s="356">
        <v>0.27853675739366102</v>
      </c>
      <c r="AJ1227" s="1870"/>
      <c r="AK1227" s="1870"/>
      <c r="AL1227" s="1870"/>
      <c r="AM1227" s="1870"/>
      <c r="AN1227" s="1871"/>
    </row>
    <row r="1228" spans="1:40" outlineLevel="1">
      <c r="A1228" s="521">
        <f>ROW()</f>
        <v>1228</v>
      </c>
      <c r="B1228" s="35"/>
      <c r="C1228" s="758"/>
      <c r="D1228" s="33" t="s">
        <v>302</v>
      </c>
      <c r="J1228" s="429"/>
      <c r="K1228" s="430"/>
      <c r="L1228" s="430"/>
      <c r="M1228" s="430"/>
      <c r="N1228" s="431"/>
      <c r="O1228" s="429"/>
      <c r="P1228" s="430"/>
      <c r="Q1228" s="430"/>
      <c r="R1228" s="430"/>
      <c r="S1228" s="431"/>
      <c r="T1228" s="429"/>
      <c r="U1228" s="430"/>
      <c r="V1228" s="430"/>
      <c r="W1228" s="430"/>
      <c r="X1228" s="431"/>
      <c r="Y1228" s="361">
        <v>0</v>
      </c>
      <c r="Z1228" s="373">
        <v>0</v>
      </c>
      <c r="AA1228" s="373">
        <v>0</v>
      </c>
      <c r="AB1228" s="373">
        <v>0</v>
      </c>
      <c r="AC1228" s="373">
        <v>0</v>
      </c>
      <c r="AD1228" s="356">
        <v>0</v>
      </c>
      <c r="AE1228" s="361">
        <v>0</v>
      </c>
      <c r="AF1228" s="373">
        <v>0</v>
      </c>
      <c r="AG1228" s="373">
        <v>0</v>
      </c>
      <c r="AH1228" s="373">
        <v>0</v>
      </c>
      <c r="AI1228" s="356">
        <v>0</v>
      </c>
      <c r="AJ1228" s="1870"/>
      <c r="AK1228" s="1870"/>
      <c r="AL1228" s="1870"/>
      <c r="AM1228" s="1870"/>
      <c r="AN1228" s="1871"/>
    </row>
    <row r="1229" spans="1:40" outlineLevel="1">
      <c r="A1229" s="521">
        <f>ROW()</f>
        <v>1229</v>
      </c>
      <c r="B1229" s="35"/>
      <c r="C1229" s="758"/>
      <c r="D1229" s="33" t="s">
        <v>36</v>
      </c>
      <c r="J1229" s="429"/>
      <c r="K1229" s="430"/>
      <c r="L1229" s="430"/>
      <c r="M1229" s="430"/>
      <c r="N1229" s="431"/>
      <c r="O1229" s="429"/>
      <c r="P1229" s="430"/>
      <c r="Q1229" s="430"/>
      <c r="R1229" s="430"/>
      <c r="S1229" s="431"/>
      <c r="T1229" s="429"/>
      <c r="U1229" s="430"/>
      <c r="V1229" s="430"/>
      <c r="W1229" s="430"/>
      <c r="X1229" s="431"/>
      <c r="Y1229" s="361">
        <v>0.32356692511648499</v>
      </c>
      <c r="Z1229" s="373">
        <v>0.64713385023296999</v>
      </c>
      <c r="AA1229" s="373">
        <v>0.6471338502329701</v>
      </c>
      <c r="AB1229" s="373">
        <v>0.6471338502329701</v>
      </c>
      <c r="AC1229" s="373">
        <v>0.6471338502329701</v>
      </c>
      <c r="AD1229" s="356">
        <v>0.32356692511648499</v>
      </c>
      <c r="AE1229" s="361">
        <v>0</v>
      </c>
      <c r="AF1229" s="373">
        <v>0</v>
      </c>
      <c r="AG1229" s="373">
        <v>0</v>
      </c>
      <c r="AH1229" s="373">
        <v>0</v>
      </c>
      <c r="AI1229" s="356">
        <v>0</v>
      </c>
      <c r="AJ1229" s="1870"/>
      <c r="AK1229" s="1870"/>
      <c r="AL1229" s="1870"/>
      <c r="AM1229" s="1870"/>
      <c r="AN1229" s="1871"/>
    </row>
    <row r="1230" spans="1:40" outlineLevel="1">
      <c r="A1230" s="521">
        <f>ROW()</f>
        <v>1230</v>
      </c>
      <c r="B1230" s="35"/>
      <c r="C1230" s="758"/>
      <c r="D1230" s="33" t="s">
        <v>583</v>
      </c>
      <c r="J1230" s="429"/>
      <c r="K1230" s="430"/>
      <c r="L1230" s="430"/>
      <c r="M1230" s="430"/>
      <c r="N1230" s="431"/>
      <c r="O1230" s="429"/>
      <c r="P1230" s="430"/>
      <c r="Q1230" s="430"/>
      <c r="R1230" s="430"/>
      <c r="S1230" s="431"/>
      <c r="T1230" s="429"/>
      <c r="U1230" s="430"/>
      <c r="V1230" s="430"/>
      <c r="W1230" s="430"/>
      <c r="X1230" s="431"/>
      <c r="Y1230" s="361">
        <v>0</v>
      </c>
      <c r="Z1230" s="373">
        <v>0</v>
      </c>
      <c r="AA1230" s="373">
        <v>0</v>
      </c>
      <c r="AB1230" s="373">
        <v>0</v>
      </c>
      <c r="AC1230" s="373">
        <v>0</v>
      </c>
      <c r="AD1230" s="356">
        <v>0</v>
      </c>
      <c r="AE1230" s="361">
        <v>0</v>
      </c>
      <c r="AF1230" s="373">
        <v>0</v>
      </c>
      <c r="AG1230" s="373">
        <v>0</v>
      </c>
      <c r="AH1230" s="373">
        <v>0</v>
      </c>
      <c r="AI1230" s="356">
        <v>0</v>
      </c>
      <c r="AJ1230" s="1870"/>
      <c r="AK1230" s="1870"/>
      <c r="AL1230" s="1870"/>
      <c r="AM1230" s="1870"/>
      <c r="AN1230" s="1871"/>
    </row>
    <row r="1231" spans="1:40" outlineLevel="1">
      <c r="A1231" s="521">
        <f>ROW()</f>
        <v>1231</v>
      </c>
      <c r="B1231" s="35"/>
      <c r="C1231" s="758"/>
      <c r="D1231" s="33" t="s">
        <v>81</v>
      </c>
      <c r="J1231" s="429"/>
      <c r="K1231" s="430"/>
      <c r="L1231" s="430"/>
      <c r="M1231" s="430"/>
      <c r="N1231" s="431"/>
      <c r="O1231" s="429"/>
      <c r="P1231" s="430"/>
      <c r="Q1231" s="430"/>
      <c r="R1231" s="430"/>
      <c r="S1231" s="431"/>
      <c r="T1231" s="429"/>
      <c r="U1231" s="430"/>
      <c r="V1231" s="430"/>
      <c r="W1231" s="430"/>
      <c r="X1231" s="431"/>
      <c r="Y1231" s="361">
        <v>0</v>
      </c>
      <c r="Z1231" s="373">
        <v>0</v>
      </c>
      <c r="AA1231" s="373">
        <v>0</v>
      </c>
      <c r="AB1231" s="373">
        <v>0</v>
      </c>
      <c r="AC1231" s="373">
        <v>0</v>
      </c>
      <c r="AD1231" s="356">
        <v>0</v>
      </c>
      <c r="AE1231" s="361">
        <v>0</v>
      </c>
      <c r="AF1231" s="373">
        <v>0</v>
      </c>
      <c r="AG1231" s="373">
        <v>0</v>
      </c>
      <c r="AH1231" s="373">
        <v>0</v>
      </c>
      <c r="AI1231" s="356">
        <v>0</v>
      </c>
      <c r="AJ1231" s="1870"/>
      <c r="AK1231" s="1870"/>
      <c r="AL1231" s="1870"/>
      <c r="AM1231" s="1870"/>
      <c r="AN1231" s="1871"/>
    </row>
    <row r="1232" spans="1:40" outlineLevel="1">
      <c r="A1232" s="521">
        <f>ROW()</f>
        <v>1232</v>
      </c>
      <c r="B1232" s="35"/>
      <c r="C1232" s="758"/>
      <c r="D1232" s="33" t="s">
        <v>28</v>
      </c>
      <c r="J1232" s="429"/>
      <c r="K1232" s="430"/>
      <c r="L1232" s="430"/>
      <c r="M1232" s="430"/>
      <c r="N1232" s="431"/>
      <c r="O1232" s="429"/>
      <c r="P1232" s="430"/>
      <c r="Q1232" s="430"/>
      <c r="R1232" s="430"/>
      <c r="S1232" s="431"/>
      <c r="T1232" s="429"/>
      <c r="U1232" s="430"/>
      <c r="V1232" s="430"/>
      <c r="W1232" s="430"/>
      <c r="X1232" s="431"/>
      <c r="Y1232" s="361">
        <v>0</v>
      </c>
      <c r="Z1232" s="373">
        <v>0</v>
      </c>
      <c r="AA1232" s="373">
        <v>0</v>
      </c>
      <c r="AB1232" s="373">
        <v>0</v>
      </c>
      <c r="AC1232" s="373">
        <v>0</v>
      </c>
      <c r="AD1232" s="356">
        <v>0</v>
      </c>
      <c r="AE1232" s="361">
        <v>0</v>
      </c>
      <c r="AF1232" s="373">
        <v>0</v>
      </c>
      <c r="AG1232" s="373">
        <v>0</v>
      </c>
      <c r="AH1232" s="373">
        <v>0</v>
      </c>
      <c r="AI1232" s="356">
        <v>0</v>
      </c>
      <c r="AJ1232" s="1870"/>
      <c r="AK1232" s="1870"/>
      <c r="AL1232" s="1870"/>
      <c r="AM1232" s="1870"/>
      <c r="AN1232" s="1871"/>
    </row>
    <row r="1233" spans="1:40" outlineLevel="1">
      <c r="A1233" s="521">
        <f>ROW()</f>
        <v>1233</v>
      </c>
      <c r="B1233" s="35"/>
      <c r="C1233" s="758"/>
      <c r="D1233" s="45" t="s">
        <v>443</v>
      </c>
      <c r="E1233" s="45"/>
      <c r="F1233" s="45"/>
      <c r="G1233" s="45"/>
      <c r="H1233" s="45"/>
      <c r="I1233" s="45"/>
      <c r="J1233" s="432"/>
      <c r="K1233" s="433"/>
      <c r="L1233" s="433"/>
      <c r="M1233" s="433"/>
      <c r="N1233" s="434"/>
      <c r="O1233" s="432"/>
      <c r="P1233" s="433"/>
      <c r="Q1233" s="433"/>
      <c r="R1233" s="433"/>
      <c r="S1233" s="434"/>
      <c r="T1233" s="432"/>
      <c r="U1233" s="433"/>
      <c r="V1233" s="433"/>
      <c r="W1233" s="433"/>
      <c r="X1233" s="434"/>
      <c r="Y1233" s="362">
        <v>0</v>
      </c>
      <c r="Z1233" s="374">
        <v>0</v>
      </c>
      <c r="AA1233" s="374">
        <v>0</v>
      </c>
      <c r="AB1233" s="374">
        <v>0</v>
      </c>
      <c r="AC1233" s="374">
        <v>0</v>
      </c>
      <c r="AD1233" s="363">
        <v>0</v>
      </c>
      <c r="AE1233" s="362">
        <v>0</v>
      </c>
      <c r="AF1233" s="374">
        <v>0</v>
      </c>
      <c r="AG1233" s="374">
        <v>0</v>
      </c>
      <c r="AH1233" s="374">
        <v>0</v>
      </c>
      <c r="AI1233" s="363">
        <v>0</v>
      </c>
      <c r="AJ1233" s="1872"/>
      <c r="AK1233" s="1872"/>
      <c r="AL1233" s="1872"/>
      <c r="AM1233" s="1872"/>
      <c r="AN1233" s="1873"/>
    </row>
    <row r="1234" spans="1:40" outlineLevel="1">
      <c r="A1234" s="521">
        <f>ROW()</f>
        <v>1234</v>
      </c>
      <c r="B1234" s="35"/>
      <c r="C1234" s="758"/>
      <c r="D1234" s="33" t="s">
        <v>24</v>
      </c>
      <c r="F1234" s="151"/>
      <c r="G1234" s="151"/>
      <c r="H1234" s="151"/>
      <c r="I1234" s="151"/>
      <c r="J1234" s="251"/>
      <c r="K1234" s="58"/>
      <c r="L1234" s="58"/>
      <c r="M1234" s="58"/>
      <c r="N1234" s="247"/>
      <c r="O1234" s="251"/>
      <c r="P1234" s="58"/>
      <c r="Q1234" s="58"/>
      <c r="R1234" s="58"/>
      <c r="S1234" s="247"/>
      <c r="T1234" s="251"/>
      <c r="U1234" s="58"/>
      <c r="V1234" s="58"/>
      <c r="W1234" s="58"/>
      <c r="X1234" s="247"/>
      <c r="Y1234" s="251">
        <f t="shared" ref="Y1234:AN1234" si="1378">SUM(Y1218:Y1233)</f>
        <v>1.4789135462460192</v>
      </c>
      <c r="Z1234" s="58">
        <f t="shared" si="1378"/>
        <v>2.9578270924920385</v>
      </c>
      <c r="AA1234" s="58">
        <f t="shared" si="1378"/>
        <v>2.9578270924920385</v>
      </c>
      <c r="AB1234" s="58">
        <f t="shared" si="1378"/>
        <v>2.9578270924920385</v>
      </c>
      <c r="AC1234" s="58">
        <f t="shared" si="1378"/>
        <v>2.9578270924920385</v>
      </c>
      <c r="AD1234" s="247">
        <f t="shared" si="1378"/>
        <v>2.6342601673755537</v>
      </c>
      <c r="AE1234" s="251">
        <f t="shared" si="1378"/>
        <v>2.5191856853380399</v>
      </c>
      <c r="AF1234" s="58">
        <f t="shared" si="1378"/>
        <v>2.5191856853380399</v>
      </c>
      <c r="AG1234" s="58">
        <f t="shared" si="1378"/>
        <v>2.5191856853380399</v>
      </c>
      <c r="AH1234" s="58">
        <f t="shared" si="1378"/>
        <v>2.5191856853380399</v>
      </c>
      <c r="AI1234" s="247">
        <f t="shared" si="1378"/>
        <v>2.240648927944378</v>
      </c>
      <c r="AJ1234" s="58">
        <f t="shared" si="1378"/>
        <v>0</v>
      </c>
      <c r="AK1234" s="58">
        <f t="shared" si="1378"/>
        <v>0</v>
      </c>
      <c r="AL1234" s="58">
        <f t="shared" si="1378"/>
        <v>0</v>
      </c>
      <c r="AM1234" s="58">
        <f t="shared" si="1378"/>
        <v>0</v>
      </c>
      <c r="AN1234" s="247">
        <f t="shared" si="1378"/>
        <v>0</v>
      </c>
    </row>
    <row r="1235" spans="1:40" outlineLevel="1">
      <c r="A1235" s="521">
        <f>ROW()</f>
        <v>1235</v>
      </c>
      <c r="B1235" s="35"/>
      <c r="C1235" s="756" t="s">
        <v>278</v>
      </c>
      <c r="J1235" s="1909"/>
      <c r="K1235" s="1910"/>
      <c r="L1235" s="1910"/>
      <c r="M1235" s="1910"/>
      <c r="N1235" s="1911"/>
      <c r="O1235" s="1909"/>
      <c r="P1235" s="1910"/>
      <c r="Q1235" s="1910"/>
      <c r="R1235" s="1910"/>
      <c r="S1235" s="1911"/>
      <c r="T1235" s="1906"/>
      <c r="U1235" s="1907"/>
      <c r="V1235" s="1907"/>
      <c r="W1235" s="1907"/>
      <c r="X1235" s="1908"/>
      <c r="Y1235" s="1906" t="str">
        <f>IF(Y$731="","",Y$731)</f>
        <v>Approved 4 [m$ 31/12/2023]</v>
      </c>
      <c r="Z1235" s="1907"/>
      <c r="AA1235" s="1907"/>
      <c r="AB1235" s="1907"/>
      <c r="AC1235" s="1907"/>
      <c r="AD1235" s="1908"/>
      <c r="AE1235" s="1413"/>
      <c r="AF1235" s="1137"/>
      <c r="AG1235" s="1137" t="str">
        <f>IF(AG$731="","",AG$731)</f>
        <v>Approved 5 [m$ 31/12/2023]</v>
      </c>
      <c r="AH1235" s="1137"/>
      <c r="AI1235" s="1160"/>
      <c r="AJ1235" s="1137"/>
      <c r="AK1235" s="1137"/>
      <c r="AL1235" s="1137"/>
      <c r="AM1235" s="1137"/>
      <c r="AN1235" s="1160"/>
    </row>
    <row r="1236" spans="1:40" outlineLevel="1">
      <c r="A1236" s="521">
        <f>ROW()</f>
        <v>1236</v>
      </c>
      <c r="B1236" s="35"/>
      <c r="C1236" s="758"/>
      <c r="D1236" s="33" t="s">
        <v>300</v>
      </c>
      <c r="J1236" s="228"/>
      <c r="K1236" s="51"/>
      <c r="L1236" s="51"/>
      <c r="M1236" s="51"/>
      <c r="N1236" s="229"/>
      <c r="O1236" s="228"/>
      <c r="P1236" s="51"/>
      <c r="Q1236" s="51"/>
      <c r="R1236" s="51"/>
      <c r="S1236" s="229"/>
      <c r="T1236" s="228"/>
      <c r="U1236" s="51"/>
      <c r="V1236" s="51"/>
      <c r="W1236" s="51"/>
      <c r="X1236" s="229"/>
      <c r="Y1236" s="228">
        <f t="shared" ref="Y1236:AD1245" si="1379">Y1218*$X$43</f>
        <v>3.8137559017941448E-2</v>
      </c>
      <c r="Z1236" s="51">
        <f t="shared" si="1379"/>
        <v>7.6275118035882897E-2</v>
      </c>
      <c r="AA1236" s="51">
        <f t="shared" si="1379"/>
        <v>7.6275118035882897E-2</v>
      </c>
      <c r="AB1236" s="51">
        <f t="shared" si="1379"/>
        <v>7.6275118035882897E-2</v>
      </c>
      <c r="AC1236" s="51">
        <f t="shared" si="1379"/>
        <v>7.6275118035882897E-2</v>
      </c>
      <c r="AD1236" s="229">
        <f t="shared" si="1379"/>
        <v>7.6275118035882883E-2</v>
      </c>
      <c r="AE1236" s="228">
        <f>AE1218*$AD$43</f>
        <v>7.5786282792450116E-2</v>
      </c>
      <c r="AF1236" s="51">
        <f t="shared" ref="AF1236:AI1236" si="1380">AF1218*$AD$43</f>
        <v>7.5786282792450116E-2</v>
      </c>
      <c r="AG1236" s="51">
        <f t="shared" si="1380"/>
        <v>7.5786282792450227E-2</v>
      </c>
      <c r="AH1236" s="51">
        <f t="shared" si="1380"/>
        <v>7.5786282792450227E-2</v>
      </c>
      <c r="AI1236" s="229">
        <f t="shared" si="1380"/>
        <v>7.5786282792450227E-2</v>
      </c>
      <c r="AJ1236" s="51">
        <f>AJ1218*$AH$43</f>
        <v>0</v>
      </c>
      <c r="AK1236" s="51">
        <f t="shared" ref="AK1236:AN1236" si="1381">AK1218*$AH$43</f>
        <v>0</v>
      </c>
      <c r="AL1236" s="51">
        <f t="shared" si="1381"/>
        <v>0</v>
      </c>
      <c r="AM1236" s="51">
        <f t="shared" si="1381"/>
        <v>0</v>
      </c>
      <c r="AN1236" s="229">
        <f t="shared" si="1381"/>
        <v>0</v>
      </c>
    </row>
    <row r="1237" spans="1:40" outlineLevel="1">
      <c r="A1237" s="521">
        <f>ROW()</f>
        <v>1237</v>
      </c>
      <c r="B1237" s="35"/>
      <c r="C1237" s="758"/>
      <c r="D1237" s="33" t="s">
        <v>301</v>
      </c>
      <c r="J1237" s="228"/>
      <c r="K1237" s="51"/>
      <c r="L1237" s="51"/>
      <c r="M1237" s="51"/>
      <c r="N1237" s="229"/>
      <c r="O1237" s="228"/>
      <c r="P1237" s="51"/>
      <c r="Q1237" s="51"/>
      <c r="R1237" s="51"/>
      <c r="S1237" s="229"/>
      <c r="T1237" s="228"/>
      <c r="U1237" s="51"/>
      <c r="V1237" s="51"/>
      <c r="W1237" s="51"/>
      <c r="X1237" s="229"/>
      <c r="Y1237" s="228">
        <f t="shared" si="1379"/>
        <v>0</v>
      </c>
      <c r="Z1237" s="51">
        <f t="shared" si="1379"/>
        <v>0</v>
      </c>
      <c r="AA1237" s="51">
        <f t="shared" si="1379"/>
        <v>0</v>
      </c>
      <c r="AB1237" s="51">
        <f t="shared" si="1379"/>
        <v>0</v>
      </c>
      <c r="AC1237" s="51">
        <f t="shared" si="1379"/>
        <v>0</v>
      </c>
      <c r="AD1237" s="229">
        <f t="shared" si="1379"/>
        <v>0</v>
      </c>
      <c r="AE1237" s="228">
        <f t="shared" ref="AE1237:AI1237" si="1382">AE1219*$AD$43</f>
        <v>0</v>
      </c>
      <c r="AF1237" s="51">
        <f t="shared" si="1382"/>
        <v>0</v>
      </c>
      <c r="AG1237" s="51">
        <f t="shared" si="1382"/>
        <v>0</v>
      </c>
      <c r="AH1237" s="51">
        <f t="shared" si="1382"/>
        <v>0</v>
      </c>
      <c r="AI1237" s="229">
        <f t="shared" si="1382"/>
        <v>0</v>
      </c>
      <c r="AJ1237" s="51">
        <f t="shared" ref="AJ1237:AN1237" si="1383">AJ1219*$AH$43</f>
        <v>0</v>
      </c>
      <c r="AK1237" s="51">
        <f t="shared" si="1383"/>
        <v>0</v>
      </c>
      <c r="AL1237" s="51">
        <f t="shared" si="1383"/>
        <v>0</v>
      </c>
      <c r="AM1237" s="51">
        <f t="shared" si="1383"/>
        <v>0</v>
      </c>
      <c r="AN1237" s="229">
        <f t="shared" si="1383"/>
        <v>0</v>
      </c>
    </row>
    <row r="1238" spans="1:40" outlineLevel="1">
      <c r="A1238" s="521">
        <f>ROW()</f>
        <v>1238</v>
      </c>
      <c r="B1238" s="35"/>
      <c r="C1238" s="758"/>
      <c r="D1238" s="33" t="s">
        <v>29</v>
      </c>
      <c r="J1238" s="228"/>
      <c r="K1238" s="51"/>
      <c r="L1238" s="51"/>
      <c r="M1238" s="51"/>
      <c r="N1238" s="229"/>
      <c r="O1238" s="228"/>
      <c r="P1238" s="51"/>
      <c r="Q1238" s="51"/>
      <c r="R1238" s="51"/>
      <c r="S1238" s="229"/>
      <c r="T1238" s="228"/>
      <c r="U1238" s="51"/>
      <c r="V1238" s="51"/>
      <c r="W1238" s="51"/>
      <c r="X1238" s="229"/>
      <c r="Y1238" s="228">
        <f t="shared" si="1379"/>
        <v>0</v>
      </c>
      <c r="Z1238" s="51">
        <f t="shared" si="1379"/>
        <v>0</v>
      </c>
      <c r="AA1238" s="51">
        <f t="shared" si="1379"/>
        <v>0</v>
      </c>
      <c r="AB1238" s="51">
        <f t="shared" si="1379"/>
        <v>0</v>
      </c>
      <c r="AC1238" s="51">
        <f t="shared" si="1379"/>
        <v>0</v>
      </c>
      <c r="AD1238" s="229">
        <f t="shared" si="1379"/>
        <v>0</v>
      </c>
      <c r="AE1238" s="228">
        <f t="shared" ref="AE1238:AI1238" si="1384">AE1220*$AD$43</f>
        <v>0</v>
      </c>
      <c r="AF1238" s="51">
        <f t="shared" si="1384"/>
        <v>0</v>
      </c>
      <c r="AG1238" s="51">
        <f t="shared" si="1384"/>
        <v>0</v>
      </c>
      <c r="AH1238" s="51">
        <f t="shared" si="1384"/>
        <v>0</v>
      </c>
      <c r="AI1238" s="229">
        <f t="shared" si="1384"/>
        <v>0</v>
      </c>
      <c r="AJ1238" s="51">
        <f t="shared" ref="AJ1238:AN1238" si="1385">AJ1220*$AH$43</f>
        <v>0</v>
      </c>
      <c r="AK1238" s="51">
        <f t="shared" si="1385"/>
        <v>0</v>
      </c>
      <c r="AL1238" s="51">
        <f t="shared" si="1385"/>
        <v>0</v>
      </c>
      <c r="AM1238" s="51">
        <f t="shared" si="1385"/>
        <v>0</v>
      </c>
      <c r="AN1238" s="229">
        <f t="shared" si="1385"/>
        <v>0</v>
      </c>
    </row>
    <row r="1239" spans="1:40" outlineLevel="1">
      <c r="A1239" s="521">
        <f>ROW()</f>
        <v>1239</v>
      </c>
      <c r="B1239" s="35"/>
      <c r="C1239" s="758"/>
      <c r="D1239" s="33" t="s">
        <v>30</v>
      </c>
      <c r="J1239" s="228"/>
      <c r="K1239" s="51"/>
      <c r="L1239" s="51"/>
      <c r="M1239" s="51"/>
      <c r="N1239" s="229"/>
      <c r="O1239" s="228"/>
      <c r="P1239" s="51"/>
      <c r="Q1239" s="51"/>
      <c r="R1239" s="51"/>
      <c r="S1239" s="229"/>
      <c r="T1239" s="228"/>
      <c r="U1239" s="51"/>
      <c r="V1239" s="51"/>
      <c r="W1239" s="51"/>
      <c r="X1239" s="229"/>
      <c r="Y1239" s="228">
        <f t="shared" si="1379"/>
        <v>0.18075444395003148</v>
      </c>
      <c r="Z1239" s="51">
        <f t="shared" si="1379"/>
        <v>0.36150888790006297</v>
      </c>
      <c r="AA1239" s="51">
        <f t="shared" si="1379"/>
        <v>0.36150888790006297</v>
      </c>
      <c r="AB1239" s="51">
        <f t="shared" si="1379"/>
        <v>0.36150888790006297</v>
      </c>
      <c r="AC1239" s="51">
        <f t="shared" si="1379"/>
        <v>0.36150888790006297</v>
      </c>
      <c r="AD1239" s="229">
        <f t="shared" si="1379"/>
        <v>0.36150888790006297</v>
      </c>
      <c r="AE1239" s="228">
        <f t="shared" ref="AE1239:AI1239" si="1386">AE1221*$AD$43</f>
        <v>0.35919203425538493</v>
      </c>
      <c r="AF1239" s="51">
        <f t="shared" si="1386"/>
        <v>0.35919203425538493</v>
      </c>
      <c r="AG1239" s="51">
        <f t="shared" si="1386"/>
        <v>0.35919203425538493</v>
      </c>
      <c r="AH1239" s="51">
        <f t="shared" si="1386"/>
        <v>0.35919203425538493</v>
      </c>
      <c r="AI1239" s="229">
        <f t="shared" si="1386"/>
        <v>0.35919203425538493</v>
      </c>
      <c r="AJ1239" s="51">
        <f t="shared" ref="AJ1239:AN1239" si="1387">AJ1221*$AH$43</f>
        <v>0</v>
      </c>
      <c r="AK1239" s="51">
        <f t="shared" si="1387"/>
        <v>0</v>
      </c>
      <c r="AL1239" s="51">
        <f t="shared" si="1387"/>
        <v>0</v>
      </c>
      <c r="AM1239" s="51">
        <f t="shared" si="1387"/>
        <v>0</v>
      </c>
      <c r="AN1239" s="229">
        <f t="shared" si="1387"/>
        <v>0</v>
      </c>
    </row>
    <row r="1240" spans="1:40" outlineLevel="1">
      <c r="A1240" s="521">
        <f>ROW()</f>
        <v>1240</v>
      </c>
      <c r="B1240" s="35"/>
      <c r="C1240" s="758"/>
      <c r="D1240" s="33" t="s">
        <v>31</v>
      </c>
      <c r="J1240" s="228"/>
      <c r="K1240" s="51"/>
      <c r="L1240" s="51"/>
      <c r="M1240" s="51"/>
      <c r="N1240" s="229"/>
      <c r="O1240" s="228"/>
      <c r="P1240" s="51"/>
      <c r="Q1240" s="51"/>
      <c r="R1240" s="51"/>
      <c r="S1240" s="229"/>
      <c r="T1240" s="228"/>
      <c r="U1240" s="51"/>
      <c r="V1240" s="51"/>
      <c r="W1240" s="51"/>
      <c r="X1240" s="229"/>
      <c r="Y1240" s="228">
        <f t="shared" si="1379"/>
        <v>0</v>
      </c>
      <c r="Z1240" s="51">
        <f t="shared" si="1379"/>
        <v>0</v>
      </c>
      <c r="AA1240" s="51">
        <f t="shared" si="1379"/>
        <v>0</v>
      </c>
      <c r="AB1240" s="51">
        <f t="shared" si="1379"/>
        <v>0</v>
      </c>
      <c r="AC1240" s="51">
        <f t="shared" si="1379"/>
        <v>0</v>
      </c>
      <c r="AD1240" s="229">
        <f t="shared" si="1379"/>
        <v>0</v>
      </c>
      <c r="AE1240" s="228">
        <f t="shared" ref="AE1240:AI1240" si="1388">AE1222*$AD$43</f>
        <v>0</v>
      </c>
      <c r="AF1240" s="51">
        <f t="shared" si="1388"/>
        <v>0</v>
      </c>
      <c r="AG1240" s="51">
        <f t="shared" si="1388"/>
        <v>0</v>
      </c>
      <c r="AH1240" s="51">
        <f t="shared" si="1388"/>
        <v>0</v>
      </c>
      <c r="AI1240" s="229">
        <f t="shared" si="1388"/>
        <v>0</v>
      </c>
      <c r="AJ1240" s="51">
        <f t="shared" ref="AJ1240:AN1240" si="1389">AJ1222*$AH$43</f>
        <v>0</v>
      </c>
      <c r="AK1240" s="51">
        <f t="shared" si="1389"/>
        <v>0</v>
      </c>
      <c r="AL1240" s="51">
        <f t="shared" si="1389"/>
        <v>0</v>
      </c>
      <c r="AM1240" s="51">
        <f t="shared" si="1389"/>
        <v>0</v>
      </c>
      <c r="AN1240" s="229">
        <f t="shared" si="1389"/>
        <v>0</v>
      </c>
    </row>
    <row r="1241" spans="1:40" outlineLevel="1">
      <c r="A1241" s="521">
        <f>ROW()</f>
        <v>1241</v>
      </c>
      <c r="B1241" s="35"/>
      <c r="C1241" s="758"/>
      <c r="D1241" s="33" t="s">
        <v>32</v>
      </c>
      <c r="J1241" s="228"/>
      <c r="K1241" s="51"/>
      <c r="L1241" s="51"/>
      <c r="M1241" s="51"/>
      <c r="N1241" s="229"/>
      <c r="O1241" s="228"/>
      <c r="P1241" s="51"/>
      <c r="Q1241" s="51"/>
      <c r="R1241" s="51"/>
      <c r="S1241" s="229"/>
      <c r="T1241" s="228"/>
      <c r="U1241" s="51"/>
      <c r="V1241" s="51"/>
      <c r="W1241" s="51"/>
      <c r="X1241" s="229"/>
      <c r="Y1241" s="228">
        <f t="shared" si="1379"/>
        <v>1.042246393993305E-2</v>
      </c>
      <c r="Z1241" s="51">
        <f t="shared" si="1379"/>
        <v>2.0844927879866103E-2</v>
      </c>
      <c r="AA1241" s="51">
        <f t="shared" si="1379"/>
        <v>2.0844927879866103E-2</v>
      </c>
      <c r="AB1241" s="51">
        <f t="shared" si="1379"/>
        <v>2.0844927879866103E-2</v>
      </c>
      <c r="AC1241" s="51">
        <f t="shared" si="1379"/>
        <v>2.084492787986611E-2</v>
      </c>
      <c r="AD1241" s="229">
        <f t="shared" si="1379"/>
        <v>2.084492787986611E-2</v>
      </c>
      <c r="AE1241" s="228">
        <f t="shared" ref="AE1241:AI1241" si="1390">AE1223*$AD$43</f>
        <v>2.0711336013253725E-2</v>
      </c>
      <c r="AF1241" s="51">
        <f t="shared" si="1390"/>
        <v>2.0711336013253725E-2</v>
      </c>
      <c r="AG1241" s="51">
        <f t="shared" si="1390"/>
        <v>2.0711336013253725E-2</v>
      </c>
      <c r="AH1241" s="51">
        <f t="shared" si="1390"/>
        <v>2.0711336013253725E-2</v>
      </c>
      <c r="AI1241" s="229">
        <f t="shared" si="1390"/>
        <v>2.0711336013253725E-2</v>
      </c>
      <c r="AJ1241" s="51">
        <f t="shared" ref="AJ1241:AN1241" si="1391">AJ1223*$AH$43</f>
        <v>0</v>
      </c>
      <c r="AK1241" s="51">
        <f t="shared" si="1391"/>
        <v>0</v>
      </c>
      <c r="AL1241" s="51">
        <f t="shared" si="1391"/>
        <v>0</v>
      </c>
      <c r="AM1241" s="51">
        <f t="shared" si="1391"/>
        <v>0</v>
      </c>
      <c r="AN1241" s="229">
        <f t="shared" si="1391"/>
        <v>0</v>
      </c>
    </row>
    <row r="1242" spans="1:40" outlineLevel="1">
      <c r="A1242" s="521">
        <f>ROW()</f>
        <v>1242</v>
      </c>
      <c r="B1242" s="35"/>
      <c r="C1242" s="758"/>
      <c r="D1242" s="33" t="s">
        <v>33</v>
      </c>
      <c r="J1242" s="228"/>
      <c r="K1242" s="51"/>
      <c r="L1242" s="51"/>
      <c r="M1242" s="51"/>
      <c r="N1242" s="229"/>
      <c r="O1242" s="228"/>
      <c r="P1242" s="51"/>
      <c r="Q1242" s="51"/>
      <c r="R1242" s="51"/>
      <c r="S1242" s="229"/>
      <c r="T1242" s="228"/>
      <c r="U1242" s="51"/>
      <c r="V1242" s="51"/>
      <c r="W1242" s="51"/>
      <c r="X1242" s="229"/>
      <c r="Y1242" s="228">
        <f t="shared" si="1379"/>
        <v>9.7432306421152017E-6</v>
      </c>
      <c r="Z1242" s="51">
        <f t="shared" si="1379"/>
        <v>1.9486461284230407E-5</v>
      </c>
      <c r="AA1242" s="51">
        <f t="shared" si="1379"/>
        <v>1.9486461284230403E-5</v>
      </c>
      <c r="AB1242" s="51">
        <f t="shared" si="1379"/>
        <v>1.9486461284230403E-5</v>
      </c>
      <c r="AC1242" s="51">
        <f t="shared" si="1379"/>
        <v>1.94864612842304E-5</v>
      </c>
      <c r="AD1242" s="229">
        <f t="shared" si="1379"/>
        <v>1.94864612842304E-5</v>
      </c>
      <c r="AE1242" s="228">
        <f t="shared" ref="AE1242:AI1242" si="1392">AE1224*$AD$43</f>
        <v>1.9361575616521062E-5</v>
      </c>
      <c r="AF1242" s="51">
        <f t="shared" si="1392"/>
        <v>1.9361575616521062E-5</v>
      </c>
      <c r="AG1242" s="51">
        <f t="shared" si="1392"/>
        <v>1.9361575616521062E-5</v>
      </c>
      <c r="AH1242" s="51">
        <f t="shared" si="1392"/>
        <v>1.9361575616521062E-5</v>
      </c>
      <c r="AI1242" s="229">
        <f t="shared" si="1392"/>
        <v>1.9361575616521062E-5</v>
      </c>
      <c r="AJ1242" s="51">
        <f t="shared" ref="AJ1242:AN1242" si="1393">AJ1224*$AH$43</f>
        <v>0</v>
      </c>
      <c r="AK1242" s="51">
        <f t="shared" si="1393"/>
        <v>0</v>
      </c>
      <c r="AL1242" s="51">
        <f t="shared" si="1393"/>
        <v>0</v>
      </c>
      <c r="AM1242" s="51">
        <f t="shared" si="1393"/>
        <v>0</v>
      </c>
      <c r="AN1242" s="229">
        <f t="shared" si="1393"/>
        <v>0</v>
      </c>
    </row>
    <row r="1243" spans="1:40" outlineLevel="1">
      <c r="A1243" s="521">
        <f>ROW()</f>
        <v>1243</v>
      </c>
      <c r="B1243" s="35"/>
      <c r="C1243" s="758"/>
      <c r="D1243" s="33" t="s">
        <v>27</v>
      </c>
      <c r="J1243" s="228"/>
      <c r="K1243" s="51"/>
      <c r="L1243" s="51"/>
      <c r="M1243" s="51"/>
      <c r="N1243" s="229"/>
      <c r="O1243" s="228"/>
      <c r="P1243" s="51"/>
      <c r="Q1243" s="51"/>
      <c r="R1243" s="51"/>
      <c r="S1243" s="229"/>
      <c r="T1243" s="228"/>
      <c r="U1243" s="51"/>
      <c r="V1243" s="51"/>
      <c r="W1243" s="51"/>
      <c r="X1243" s="229"/>
      <c r="Y1243" s="228">
        <f t="shared" si="1379"/>
        <v>0.15357341825962736</v>
      </c>
      <c r="Z1243" s="51">
        <f t="shared" si="1379"/>
        <v>0.30714683651925473</v>
      </c>
      <c r="AA1243" s="51">
        <f t="shared" si="1379"/>
        <v>0.30714683651925467</v>
      </c>
      <c r="AB1243" s="51">
        <f t="shared" si="1379"/>
        <v>0.30714683651925467</v>
      </c>
      <c r="AC1243" s="51">
        <f t="shared" si="1379"/>
        <v>0.30714683651925467</v>
      </c>
      <c r="AD1243" s="229">
        <f t="shared" si="1379"/>
        <v>0.30714683651925467</v>
      </c>
      <c r="AE1243" s="228">
        <f t="shared" ref="AE1243:AI1243" si="1394">AE1225*$AD$43</f>
        <v>0.30517838071786402</v>
      </c>
      <c r="AF1243" s="51">
        <f t="shared" si="1394"/>
        <v>0.30517838071786402</v>
      </c>
      <c r="AG1243" s="51">
        <f t="shared" si="1394"/>
        <v>0.30517838071786402</v>
      </c>
      <c r="AH1243" s="51">
        <f t="shared" si="1394"/>
        <v>0.30517838071786402</v>
      </c>
      <c r="AI1243" s="229">
        <f t="shared" si="1394"/>
        <v>0.30517838071786402</v>
      </c>
      <c r="AJ1243" s="51">
        <f t="shared" ref="AJ1243:AN1243" si="1395">AJ1225*$AH$43</f>
        <v>0</v>
      </c>
      <c r="AK1243" s="51">
        <f t="shared" si="1395"/>
        <v>0</v>
      </c>
      <c r="AL1243" s="51">
        <f t="shared" si="1395"/>
        <v>0</v>
      </c>
      <c r="AM1243" s="51">
        <f t="shared" si="1395"/>
        <v>0</v>
      </c>
      <c r="AN1243" s="229">
        <f t="shared" si="1395"/>
        <v>0</v>
      </c>
    </row>
    <row r="1244" spans="1:40" outlineLevel="1">
      <c r="A1244" s="521">
        <f>ROW()</f>
        <v>1244</v>
      </c>
      <c r="B1244" s="35"/>
      <c r="C1244" s="758"/>
      <c r="D1244" s="33" t="s">
        <v>34</v>
      </c>
      <c r="J1244" s="228"/>
      <c r="K1244" s="51"/>
      <c r="L1244" s="51"/>
      <c r="M1244" s="51"/>
      <c r="N1244" s="229"/>
      <c r="O1244" s="228"/>
      <c r="P1244" s="51"/>
      <c r="Q1244" s="51"/>
      <c r="R1244" s="51"/>
      <c r="S1244" s="229"/>
      <c r="T1244" s="228"/>
      <c r="U1244" s="51"/>
      <c r="V1244" s="51"/>
      <c r="W1244" s="51"/>
      <c r="X1244" s="229"/>
      <c r="Y1244" s="228">
        <f t="shared" si="1379"/>
        <v>0.77358234196581677</v>
      </c>
      <c r="Z1244" s="51">
        <f t="shared" si="1379"/>
        <v>1.5471646839316335</v>
      </c>
      <c r="AA1244" s="51">
        <f t="shared" si="1379"/>
        <v>1.5471646839316335</v>
      </c>
      <c r="AB1244" s="51">
        <f t="shared" si="1379"/>
        <v>1.5471646839316335</v>
      </c>
      <c r="AC1244" s="51">
        <f t="shared" si="1379"/>
        <v>1.5471646839316335</v>
      </c>
      <c r="AD1244" s="229">
        <f t="shared" si="1379"/>
        <v>1.547164683931634</v>
      </c>
      <c r="AE1244" s="228">
        <f t="shared" ref="AE1244:AI1244" si="1396">AE1226*$AD$43</f>
        <v>1.5372491486381377</v>
      </c>
      <c r="AF1244" s="51">
        <f t="shared" si="1396"/>
        <v>1.5372491486381377</v>
      </c>
      <c r="AG1244" s="51">
        <f t="shared" si="1396"/>
        <v>1.5372491486381377</v>
      </c>
      <c r="AH1244" s="51">
        <f t="shared" si="1396"/>
        <v>1.5372491486381377</v>
      </c>
      <c r="AI1244" s="229">
        <f t="shared" si="1396"/>
        <v>1.5372491486381377</v>
      </c>
      <c r="AJ1244" s="51">
        <f t="shared" ref="AJ1244:AN1244" si="1397">AJ1226*$AH$43</f>
        <v>0</v>
      </c>
      <c r="AK1244" s="51">
        <f t="shared" si="1397"/>
        <v>0</v>
      </c>
      <c r="AL1244" s="51">
        <f t="shared" si="1397"/>
        <v>0</v>
      </c>
      <c r="AM1244" s="51">
        <f t="shared" si="1397"/>
        <v>0</v>
      </c>
      <c r="AN1244" s="229">
        <f t="shared" si="1397"/>
        <v>0</v>
      </c>
    </row>
    <row r="1245" spans="1:40" outlineLevel="1">
      <c r="A1245" s="521">
        <f>ROW()</f>
        <v>1245</v>
      </c>
      <c r="B1245" s="35"/>
      <c r="C1245" s="758"/>
      <c r="D1245" s="33" t="s">
        <v>35</v>
      </c>
      <c r="J1245" s="228"/>
      <c r="K1245" s="51"/>
      <c r="L1245" s="51"/>
      <c r="M1245" s="51"/>
      <c r="N1245" s="229"/>
      <c r="O1245" s="228"/>
      <c r="P1245" s="51"/>
      <c r="Q1245" s="51"/>
      <c r="R1245" s="51"/>
      <c r="S1245" s="229"/>
      <c r="T1245" s="228"/>
      <c r="U1245" s="51"/>
      <c r="V1245" s="51"/>
      <c r="W1245" s="51"/>
      <c r="X1245" s="229"/>
      <c r="Y1245" s="228">
        <f t="shared" si="1379"/>
        <v>0.3283422688780247</v>
      </c>
      <c r="Z1245" s="51">
        <f t="shared" si="1379"/>
        <v>0.6566845377560494</v>
      </c>
      <c r="AA1245" s="51">
        <f t="shared" si="1379"/>
        <v>0.6566845377560494</v>
      </c>
      <c r="AB1245" s="51">
        <f t="shared" si="1379"/>
        <v>0.65668453775604929</v>
      </c>
      <c r="AC1245" s="51">
        <f t="shared" si="1379"/>
        <v>0.6566845377560494</v>
      </c>
      <c r="AD1245" s="229">
        <f t="shared" si="1379"/>
        <v>0.6566845377560494</v>
      </c>
      <c r="AE1245" s="228">
        <f t="shared" ref="AE1245:AI1245" si="1398">AE1227*$AD$43</f>
        <v>0.65247594976380952</v>
      </c>
      <c r="AF1245" s="51">
        <f t="shared" si="1398"/>
        <v>0.65247594976380952</v>
      </c>
      <c r="AG1245" s="51">
        <f t="shared" si="1398"/>
        <v>0.65247594976380952</v>
      </c>
      <c r="AH1245" s="51">
        <f t="shared" si="1398"/>
        <v>0.65247594976380952</v>
      </c>
      <c r="AI1245" s="229">
        <f t="shared" si="1398"/>
        <v>0.32623797488190415</v>
      </c>
      <c r="AJ1245" s="51">
        <f t="shared" ref="AJ1245:AN1245" si="1399">AJ1227*$AH$43</f>
        <v>0</v>
      </c>
      <c r="AK1245" s="51">
        <f t="shared" si="1399"/>
        <v>0</v>
      </c>
      <c r="AL1245" s="51">
        <f t="shared" si="1399"/>
        <v>0</v>
      </c>
      <c r="AM1245" s="51">
        <f t="shared" si="1399"/>
        <v>0</v>
      </c>
      <c r="AN1245" s="229">
        <f t="shared" si="1399"/>
        <v>0</v>
      </c>
    </row>
    <row r="1246" spans="1:40" outlineLevel="1">
      <c r="A1246" s="521">
        <f>ROW()</f>
        <v>1246</v>
      </c>
      <c r="B1246" s="35"/>
      <c r="C1246" s="758"/>
      <c r="D1246" s="33" t="s">
        <v>302</v>
      </c>
      <c r="J1246" s="228"/>
      <c r="K1246" s="51"/>
      <c r="L1246" s="51"/>
      <c r="M1246" s="51"/>
      <c r="N1246" s="229"/>
      <c r="O1246" s="228"/>
      <c r="P1246" s="51"/>
      <c r="Q1246" s="51"/>
      <c r="R1246" s="51"/>
      <c r="S1246" s="229"/>
      <c r="T1246" s="228"/>
      <c r="U1246" s="51"/>
      <c r="V1246" s="51"/>
      <c r="W1246" s="51"/>
      <c r="X1246" s="229"/>
      <c r="Y1246" s="228">
        <f t="shared" ref="Y1246:AD1251" si="1400">Y1228*$X$43</f>
        <v>0</v>
      </c>
      <c r="Z1246" s="51">
        <f t="shared" si="1400"/>
        <v>0</v>
      </c>
      <c r="AA1246" s="51">
        <f t="shared" si="1400"/>
        <v>0</v>
      </c>
      <c r="AB1246" s="51">
        <f t="shared" si="1400"/>
        <v>0</v>
      </c>
      <c r="AC1246" s="51">
        <f t="shared" si="1400"/>
        <v>0</v>
      </c>
      <c r="AD1246" s="229">
        <f t="shared" si="1400"/>
        <v>0</v>
      </c>
      <c r="AE1246" s="228">
        <f t="shared" ref="AE1246:AI1246" si="1401">AE1228*$AD$43</f>
        <v>0</v>
      </c>
      <c r="AF1246" s="51">
        <f t="shared" si="1401"/>
        <v>0</v>
      </c>
      <c r="AG1246" s="51">
        <f t="shared" si="1401"/>
        <v>0</v>
      </c>
      <c r="AH1246" s="51">
        <f t="shared" si="1401"/>
        <v>0</v>
      </c>
      <c r="AI1246" s="229">
        <f t="shared" si="1401"/>
        <v>0</v>
      </c>
      <c r="AJ1246" s="51">
        <f t="shared" ref="AJ1246:AN1246" si="1402">AJ1228*$AH$43</f>
        <v>0</v>
      </c>
      <c r="AK1246" s="51">
        <f t="shared" si="1402"/>
        <v>0</v>
      </c>
      <c r="AL1246" s="51">
        <f t="shared" si="1402"/>
        <v>0</v>
      </c>
      <c r="AM1246" s="51">
        <f t="shared" si="1402"/>
        <v>0</v>
      </c>
      <c r="AN1246" s="229">
        <f t="shared" si="1402"/>
        <v>0</v>
      </c>
    </row>
    <row r="1247" spans="1:40" outlineLevel="1">
      <c r="A1247" s="521">
        <f>ROW()</f>
        <v>1247</v>
      </c>
      <c r="B1247" s="35"/>
      <c r="C1247" s="758"/>
      <c r="D1247" s="33" t="s">
        <v>36</v>
      </c>
      <c r="J1247" s="228"/>
      <c r="K1247" s="51"/>
      <c r="L1247" s="51"/>
      <c r="M1247" s="51"/>
      <c r="N1247" s="229"/>
      <c r="O1247" s="228"/>
      <c r="P1247" s="51"/>
      <c r="Q1247" s="51"/>
      <c r="R1247" s="51"/>
      <c r="S1247" s="229"/>
      <c r="T1247" s="228"/>
      <c r="U1247" s="51"/>
      <c r="V1247" s="51"/>
      <c r="W1247" s="51"/>
      <c r="X1247" s="229"/>
      <c r="Y1247" s="228">
        <f t="shared" si="1400"/>
        <v>0.41584002368605855</v>
      </c>
      <c r="Z1247" s="51">
        <f t="shared" si="1400"/>
        <v>0.83168004737211709</v>
      </c>
      <c r="AA1247" s="51">
        <f t="shared" si="1400"/>
        <v>0.83168004737211731</v>
      </c>
      <c r="AB1247" s="51">
        <f t="shared" si="1400"/>
        <v>0.83168004737211731</v>
      </c>
      <c r="AC1247" s="51">
        <f t="shared" si="1400"/>
        <v>0.83168004737211731</v>
      </c>
      <c r="AD1247" s="229">
        <f t="shared" si="1400"/>
        <v>0.41584002368605855</v>
      </c>
      <c r="AE1247" s="228">
        <f t="shared" ref="AE1247:AI1247" si="1403">AE1229*$AD$43</f>
        <v>0</v>
      </c>
      <c r="AF1247" s="51">
        <f t="shared" si="1403"/>
        <v>0</v>
      </c>
      <c r="AG1247" s="51">
        <f t="shared" si="1403"/>
        <v>0</v>
      </c>
      <c r="AH1247" s="51">
        <f t="shared" si="1403"/>
        <v>0</v>
      </c>
      <c r="AI1247" s="229">
        <f t="shared" si="1403"/>
        <v>0</v>
      </c>
      <c r="AJ1247" s="51">
        <f t="shared" ref="AJ1247:AN1247" si="1404">AJ1229*$AH$43</f>
        <v>0</v>
      </c>
      <c r="AK1247" s="51">
        <f t="shared" si="1404"/>
        <v>0</v>
      </c>
      <c r="AL1247" s="51">
        <f t="shared" si="1404"/>
        <v>0</v>
      </c>
      <c r="AM1247" s="51">
        <f t="shared" si="1404"/>
        <v>0</v>
      </c>
      <c r="AN1247" s="229">
        <f t="shared" si="1404"/>
        <v>0</v>
      </c>
    </row>
    <row r="1248" spans="1:40" outlineLevel="1">
      <c r="A1248" s="521">
        <f>ROW()</f>
        <v>1248</v>
      </c>
      <c r="B1248" s="35"/>
      <c r="C1248" s="758"/>
      <c r="D1248" s="33" t="s">
        <v>583</v>
      </c>
      <c r="J1248" s="228"/>
      <c r="K1248" s="51"/>
      <c r="L1248" s="51"/>
      <c r="M1248" s="51"/>
      <c r="N1248" s="229"/>
      <c r="O1248" s="228"/>
      <c r="P1248" s="51"/>
      <c r="Q1248" s="51"/>
      <c r="R1248" s="51"/>
      <c r="S1248" s="229"/>
      <c r="T1248" s="228"/>
      <c r="U1248" s="51"/>
      <c r="V1248" s="51"/>
      <c r="W1248" s="51"/>
      <c r="X1248" s="229"/>
      <c r="Y1248" s="228">
        <f t="shared" si="1400"/>
        <v>0</v>
      </c>
      <c r="Z1248" s="51">
        <f t="shared" si="1400"/>
        <v>0</v>
      </c>
      <c r="AA1248" s="51">
        <f t="shared" si="1400"/>
        <v>0</v>
      </c>
      <c r="AB1248" s="51">
        <f t="shared" si="1400"/>
        <v>0</v>
      </c>
      <c r="AC1248" s="51">
        <f t="shared" si="1400"/>
        <v>0</v>
      </c>
      <c r="AD1248" s="229">
        <f t="shared" si="1400"/>
        <v>0</v>
      </c>
      <c r="AE1248" s="228">
        <f t="shared" ref="AE1248:AI1248" si="1405">AE1230*$AD$43</f>
        <v>0</v>
      </c>
      <c r="AF1248" s="51">
        <f t="shared" si="1405"/>
        <v>0</v>
      </c>
      <c r="AG1248" s="51">
        <f t="shared" si="1405"/>
        <v>0</v>
      </c>
      <c r="AH1248" s="51">
        <f t="shared" si="1405"/>
        <v>0</v>
      </c>
      <c r="AI1248" s="229">
        <f t="shared" si="1405"/>
        <v>0</v>
      </c>
      <c r="AJ1248" s="51">
        <f t="shared" ref="AJ1248:AN1248" si="1406">AJ1230*$AH$43</f>
        <v>0</v>
      </c>
      <c r="AK1248" s="51">
        <f t="shared" si="1406"/>
        <v>0</v>
      </c>
      <c r="AL1248" s="51">
        <f t="shared" si="1406"/>
        <v>0</v>
      </c>
      <c r="AM1248" s="51">
        <f t="shared" si="1406"/>
        <v>0</v>
      </c>
      <c r="AN1248" s="229">
        <f t="shared" si="1406"/>
        <v>0</v>
      </c>
    </row>
    <row r="1249" spans="1:40" outlineLevel="1">
      <c r="A1249" s="521">
        <f>ROW()</f>
        <v>1249</v>
      </c>
      <c r="B1249" s="35"/>
      <c r="C1249" s="758"/>
      <c r="D1249" s="33" t="s">
        <v>81</v>
      </c>
      <c r="J1249" s="228"/>
      <c r="K1249" s="51"/>
      <c r="L1249" s="51"/>
      <c r="M1249" s="51"/>
      <c r="N1249" s="229"/>
      <c r="O1249" s="228"/>
      <c r="P1249" s="51"/>
      <c r="Q1249" s="51"/>
      <c r="R1249" s="51"/>
      <c r="S1249" s="229"/>
      <c r="T1249" s="228"/>
      <c r="U1249" s="51"/>
      <c r="V1249" s="51"/>
      <c r="W1249" s="51"/>
      <c r="X1249" s="229"/>
      <c r="Y1249" s="228">
        <f t="shared" si="1400"/>
        <v>0</v>
      </c>
      <c r="Z1249" s="51">
        <f t="shared" si="1400"/>
        <v>0</v>
      </c>
      <c r="AA1249" s="51">
        <f t="shared" si="1400"/>
        <v>0</v>
      </c>
      <c r="AB1249" s="51">
        <f t="shared" si="1400"/>
        <v>0</v>
      </c>
      <c r="AC1249" s="51">
        <f t="shared" si="1400"/>
        <v>0</v>
      </c>
      <c r="AD1249" s="229">
        <f t="shared" si="1400"/>
        <v>0</v>
      </c>
      <c r="AE1249" s="228">
        <f t="shared" ref="AE1249:AI1249" si="1407">AE1231*$AD$43</f>
        <v>0</v>
      </c>
      <c r="AF1249" s="51">
        <f t="shared" si="1407"/>
        <v>0</v>
      </c>
      <c r="AG1249" s="51">
        <f t="shared" si="1407"/>
        <v>0</v>
      </c>
      <c r="AH1249" s="51">
        <f t="shared" si="1407"/>
        <v>0</v>
      </c>
      <c r="AI1249" s="229">
        <f t="shared" si="1407"/>
        <v>0</v>
      </c>
      <c r="AJ1249" s="51">
        <f t="shared" ref="AJ1249:AN1249" si="1408">AJ1231*$AH$43</f>
        <v>0</v>
      </c>
      <c r="AK1249" s="51">
        <f t="shared" si="1408"/>
        <v>0</v>
      </c>
      <c r="AL1249" s="51">
        <f t="shared" si="1408"/>
        <v>0</v>
      </c>
      <c r="AM1249" s="51">
        <f t="shared" si="1408"/>
        <v>0</v>
      </c>
      <c r="AN1249" s="229">
        <f t="shared" si="1408"/>
        <v>0</v>
      </c>
    </row>
    <row r="1250" spans="1:40" outlineLevel="1">
      <c r="A1250" s="521">
        <f>ROW()</f>
        <v>1250</v>
      </c>
      <c r="B1250" s="35"/>
      <c r="C1250" s="758"/>
      <c r="D1250" s="33" t="s">
        <v>28</v>
      </c>
      <c r="J1250" s="228"/>
      <c r="K1250" s="51"/>
      <c r="L1250" s="51"/>
      <c r="M1250" s="51"/>
      <c r="N1250" s="229"/>
      <c r="O1250" s="228"/>
      <c r="P1250" s="51"/>
      <c r="Q1250" s="51"/>
      <c r="R1250" s="51"/>
      <c r="S1250" s="229"/>
      <c r="T1250" s="228"/>
      <c r="U1250" s="51"/>
      <c r="V1250" s="51"/>
      <c r="W1250" s="51"/>
      <c r="X1250" s="229"/>
      <c r="Y1250" s="228">
        <f t="shared" si="1400"/>
        <v>0</v>
      </c>
      <c r="Z1250" s="51">
        <f t="shared" si="1400"/>
        <v>0</v>
      </c>
      <c r="AA1250" s="51">
        <f t="shared" si="1400"/>
        <v>0</v>
      </c>
      <c r="AB1250" s="51">
        <f t="shared" si="1400"/>
        <v>0</v>
      </c>
      <c r="AC1250" s="51">
        <f t="shared" si="1400"/>
        <v>0</v>
      </c>
      <c r="AD1250" s="229">
        <f t="shared" si="1400"/>
        <v>0</v>
      </c>
      <c r="AE1250" s="228">
        <f t="shared" ref="AE1250:AI1250" si="1409">AE1232*$AD$43</f>
        <v>0</v>
      </c>
      <c r="AF1250" s="51">
        <f t="shared" si="1409"/>
        <v>0</v>
      </c>
      <c r="AG1250" s="51">
        <f t="shared" si="1409"/>
        <v>0</v>
      </c>
      <c r="AH1250" s="51">
        <f t="shared" si="1409"/>
        <v>0</v>
      </c>
      <c r="AI1250" s="229">
        <f t="shared" si="1409"/>
        <v>0</v>
      </c>
      <c r="AJ1250" s="51">
        <f t="shared" ref="AJ1250:AN1250" si="1410">AJ1232*$AH$43</f>
        <v>0</v>
      </c>
      <c r="AK1250" s="51">
        <f t="shared" si="1410"/>
        <v>0</v>
      </c>
      <c r="AL1250" s="51">
        <f t="shared" si="1410"/>
        <v>0</v>
      </c>
      <c r="AM1250" s="51">
        <f t="shared" si="1410"/>
        <v>0</v>
      </c>
      <c r="AN1250" s="229">
        <f t="shared" si="1410"/>
        <v>0</v>
      </c>
    </row>
    <row r="1251" spans="1:40" outlineLevel="1">
      <c r="A1251" s="521">
        <f>ROW()</f>
        <v>1251</v>
      </c>
      <c r="B1251" s="35"/>
      <c r="C1251" s="758"/>
      <c r="D1251" s="45" t="s">
        <v>443</v>
      </c>
      <c r="E1251" s="45"/>
      <c r="F1251" s="45"/>
      <c r="G1251" s="45"/>
      <c r="H1251" s="45"/>
      <c r="I1251" s="45"/>
      <c r="J1251" s="230"/>
      <c r="K1251" s="52"/>
      <c r="L1251" s="52"/>
      <c r="M1251" s="52"/>
      <c r="N1251" s="231"/>
      <c r="O1251" s="230"/>
      <c r="P1251" s="52"/>
      <c r="Q1251" s="52"/>
      <c r="R1251" s="52"/>
      <c r="S1251" s="231"/>
      <c r="T1251" s="230"/>
      <c r="U1251" s="52"/>
      <c r="V1251" s="52"/>
      <c r="W1251" s="52"/>
      <c r="X1251" s="231"/>
      <c r="Y1251" s="230">
        <f t="shared" si="1400"/>
        <v>0</v>
      </c>
      <c r="Z1251" s="52">
        <f t="shared" si="1400"/>
        <v>0</v>
      </c>
      <c r="AA1251" s="52">
        <f t="shared" si="1400"/>
        <v>0</v>
      </c>
      <c r="AB1251" s="52">
        <f t="shared" si="1400"/>
        <v>0</v>
      </c>
      <c r="AC1251" s="52">
        <f t="shared" si="1400"/>
        <v>0</v>
      </c>
      <c r="AD1251" s="231">
        <f t="shared" si="1400"/>
        <v>0</v>
      </c>
      <c r="AE1251" s="230">
        <f t="shared" ref="AE1251:AI1251" si="1411">AE1233*$AD$43</f>
        <v>0</v>
      </c>
      <c r="AF1251" s="52">
        <f t="shared" si="1411"/>
        <v>0</v>
      </c>
      <c r="AG1251" s="52">
        <f t="shared" si="1411"/>
        <v>0</v>
      </c>
      <c r="AH1251" s="52">
        <f t="shared" si="1411"/>
        <v>0</v>
      </c>
      <c r="AI1251" s="231">
        <f t="shared" si="1411"/>
        <v>0</v>
      </c>
      <c r="AJ1251" s="52">
        <f t="shared" ref="AJ1251:AN1251" si="1412">AJ1233*$AH$43</f>
        <v>0</v>
      </c>
      <c r="AK1251" s="52">
        <f t="shared" si="1412"/>
        <v>0</v>
      </c>
      <c r="AL1251" s="52">
        <f t="shared" si="1412"/>
        <v>0</v>
      </c>
      <c r="AM1251" s="52">
        <f t="shared" si="1412"/>
        <v>0</v>
      </c>
      <c r="AN1251" s="231">
        <f t="shared" si="1412"/>
        <v>0</v>
      </c>
    </row>
    <row r="1252" spans="1:40" outlineLevel="1">
      <c r="A1252" s="521">
        <f>ROW()</f>
        <v>1252</v>
      </c>
      <c r="B1252" s="35"/>
      <c r="C1252" s="758"/>
      <c r="D1252" s="33" t="s">
        <v>24</v>
      </c>
      <c r="F1252" s="151"/>
      <c r="G1252" s="151"/>
      <c r="H1252" s="151"/>
      <c r="I1252" s="151"/>
      <c r="J1252" s="251"/>
      <c r="K1252" s="58"/>
      <c r="L1252" s="58"/>
      <c r="M1252" s="58"/>
      <c r="N1252" s="247"/>
      <c r="O1252" s="251"/>
      <c r="P1252" s="58"/>
      <c r="Q1252" s="58"/>
      <c r="R1252" s="58"/>
      <c r="S1252" s="247"/>
      <c r="T1252" s="251"/>
      <c r="U1252" s="58"/>
      <c r="V1252" s="58"/>
      <c r="W1252" s="58"/>
      <c r="X1252" s="247"/>
      <c r="Y1252" s="251">
        <f t="shared" ref="Y1252:AN1252" si="1413">SUM(Y1236:Y1251)</f>
        <v>1.9006622629280754</v>
      </c>
      <c r="Z1252" s="58">
        <f t="shared" si="1413"/>
        <v>3.8013245258561508</v>
      </c>
      <c r="AA1252" s="58">
        <f t="shared" si="1413"/>
        <v>3.8013245258561512</v>
      </c>
      <c r="AB1252" s="58">
        <f t="shared" si="1413"/>
        <v>3.8013245258561512</v>
      </c>
      <c r="AC1252" s="58">
        <f t="shared" si="1413"/>
        <v>3.8013245258561512</v>
      </c>
      <c r="AD1252" s="247">
        <f t="shared" si="1413"/>
        <v>3.3854845021700926</v>
      </c>
      <c r="AE1252" s="251">
        <f t="shared" si="1413"/>
        <v>2.9506124937565161</v>
      </c>
      <c r="AF1252" s="58">
        <f t="shared" si="1413"/>
        <v>2.9506124937565161</v>
      </c>
      <c r="AG1252" s="58">
        <f t="shared" si="1413"/>
        <v>2.950612493756517</v>
      </c>
      <c r="AH1252" s="58">
        <f t="shared" si="1413"/>
        <v>2.950612493756517</v>
      </c>
      <c r="AI1252" s="247">
        <f t="shared" si="1413"/>
        <v>2.6243745188746113</v>
      </c>
      <c r="AJ1252" s="58">
        <f t="shared" si="1413"/>
        <v>0</v>
      </c>
      <c r="AK1252" s="58">
        <f t="shared" si="1413"/>
        <v>0</v>
      </c>
      <c r="AL1252" s="58">
        <f t="shared" si="1413"/>
        <v>0</v>
      </c>
      <c r="AM1252" s="58">
        <f t="shared" si="1413"/>
        <v>0</v>
      </c>
      <c r="AN1252" s="247">
        <f t="shared" si="1413"/>
        <v>0</v>
      </c>
    </row>
    <row r="1253" spans="1:40" outlineLevel="1">
      <c r="A1253" s="521">
        <f>ROW()</f>
        <v>1253</v>
      </c>
      <c r="B1253" s="35"/>
      <c r="C1253" s="756" t="s">
        <v>303</v>
      </c>
      <c r="J1253" s="1909"/>
      <c r="K1253" s="1910"/>
      <c r="L1253" s="1910"/>
      <c r="M1253" s="1910"/>
      <c r="N1253" s="1911"/>
      <c r="O1253" s="1909"/>
      <c r="P1253" s="1910"/>
      <c r="Q1253" s="1910"/>
      <c r="R1253" s="1910"/>
      <c r="S1253" s="1911"/>
      <c r="T1253" s="1909"/>
      <c r="U1253" s="1910"/>
      <c r="V1253" s="1910"/>
      <c r="W1253" s="1910"/>
      <c r="X1253" s="1911"/>
      <c r="Y1253" s="1894" t="s">
        <v>352</v>
      </c>
      <c r="Z1253" s="1895"/>
      <c r="AA1253" s="1895"/>
      <c r="AB1253" s="1895"/>
      <c r="AC1253" s="1895"/>
      <c r="AD1253" s="1896"/>
      <c r="AE1253" s="1171"/>
      <c r="AF1253" s="1136"/>
      <c r="AG1253" s="1136" t="s">
        <v>703</v>
      </c>
      <c r="AH1253" s="1136"/>
      <c r="AI1253" s="1161"/>
      <c r="AJ1253" s="1136"/>
      <c r="AK1253" s="1136"/>
      <c r="AL1253" s="1136"/>
      <c r="AM1253" s="1136"/>
      <c r="AN1253" s="1161"/>
    </row>
    <row r="1254" spans="1:40" outlineLevel="1">
      <c r="A1254" s="521">
        <f>ROW()</f>
        <v>1254</v>
      </c>
      <c r="B1254" s="35"/>
      <c r="C1254" s="758"/>
      <c r="D1254" s="33" t="s">
        <v>300</v>
      </c>
      <c r="J1254" s="429"/>
      <c r="K1254" s="430"/>
      <c r="L1254" s="430"/>
      <c r="M1254" s="430"/>
      <c r="N1254" s="431"/>
      <c r="O1254" s="429"/>
      <c r="P1254" s="430"/>
      <c r="Q1254" s="430"/>
      <c r="R1254" s="430"/>
      <c r="S1254" s="431"/>
      <c r="T1254" s="429"/>
      <c r="U1254" s="430"/>
      <c r="V1254" s="430"/>
      <c r="W1254" s="430"/>
      <c r="X1254" s="431"/>
      <c r="Y1254" s="361"/>
      <c r="Z1254" s="373">
        <v>7.2569406908350263E-3</v>
      </c>
      <c r="AA1254" s="373">
        <v>7.2569406908350254E-3</v>
      </c>
      <c r="AB1254" s="373">
        <v>7.2569406908350254E-3</v>
      </c>
      <c r="AC1254" s="373">
        <v>7.2569406908350254E-3</v>
      </c>
      <c r="AD1254" s="356">
        <v>7.2569406908350245E-3</v>
      </c>
      <c r="AE1254" s="361">
        <v>9.4216812735422508E-3</v>
      </c>
      <c r="AF1254" s="373">
        <v>9.4216812735422508E-3</v>
      </c>
      <c r="AG1254" s="373">
        <v>9.4216812735422508E-3</v>
      </c>
      <c r="AH1254" s="373">
        <v>9.4216812735422508E-3</v>
      </c>
      <c r="AI1254" s="356">
        <v>9.4216812735422508E-3</v>
      </c>
      <c r="AJ1254" s="1870"/>
      <c r="AK1254" s="1870"/>
      <c r="AL1254" s="1870"/>
      <c r="AM1254" s="1870"/>
      <c r="AN1254" s="1871"/>
    </row>
    <row r="1255" spans="1:40" outlineLevel="1">
      <c r="A1255" s="521">
        <f>ROW()</f>
        <v>1255</v>
      </c>
      <c r="B1255" s="35"/>
      <c r="C1255" s="758"/>
      <c r="D1255" s="33" t="s">
        <v>301</v>
      </c>
      <c r="J1255" s="429"/>
      <c r="K1255" s="430"/>
      <c r="L1255" s="430"/>
      <c r="M1255" s="430"/>
      <c r="N1255" s="431"/>
      <c r="O1255" s="429"/>
      <c r="P1255" s="430"/>
      <c r="Q1255" s="430"/>
      <c r="R1255" s="430"/>
      <c r="S1255" s="431"/>
      <c r="T1255" s="429"/>
      <c r="U1255" s="430"/>
      <c r="V1255" s="430"/>
      <c r="W1255" s="430"/>
      <c r="X1255" s="431"/>
      <c r="Y1255" s="361"/>
      <c r="Z1255" s="373">
        <v>1.9778368910559705E-2</v>
      </c>
      <c r="AA1255" s="373">
        <v>1.9778368910559702E-2</v>
      </c>
      <c r="AB1255" s="373">
        <v>1.9778368910559702E-2</v>
      </c>
      <c r="AC1255" s="373">
        <v>1.9778368910559702E-2</v>
      </c>
      <c r="AD1255" s="356">
        <v>1.9778368910559702E-2</v>
      </c>
      <c r="AE1255" s="361">
        <v>1.9307753622125699E-2</v>
      </c>
      <c r="AF1255" s="373">
        <v>1.9307753622125699E-2</v>
      </c>
      <c r="AG1255" s="373">
        <v>1.9307753622125699E-2</v>
      </c>
      <c r="AH1255" s="373">
        <v>1.9307753622125699E-2</v>
      </c>
      <c r="AI1255" s="356">
        <v>1.9307753622125699E-2</v>
      </c>
      <c r="AJ1255" s="1870"/>
      <c r="AK1255" s="1870"/>
      <c r="AL1255" s="1870"/>
      <c r="AM1255" s="1870"/>
      <c r="AN1255" s="1871"/>
    </row>
    <row r="1256" spans="1:40" outlineLevel="1">
      <c r="A1256" s="521">
        <f>ROW()</f>
        <v>1256</v>
      </c>
      <c r="B1256" s="35"/>
      <c r="C1256" s="758"/>
      <c r="D1256" s="33" t="s">
        <v>29</v>
      </c>
      <c r="J1256" s="429"/>
      <c r="K1256" s="430"/>
      <c r="L1256" s="430"/>
      <c r="M1256" s="430"/>
      <c r="N1256" s="431"/>
      <c r="O1256" s="429"/>
      <c r="P1256" s="430"/>
      <c r="Q1256" s="430"/>
      <c r="R1256" s="430"/>
      <c r="S1256" s="431"/>
      <c r="T1256" s="429"/>
      <c r="U1256" s="430"/>
      <c r="V1256" s="430"/>
      <c r="W1256" s="430"/>
      <c r="X1256" s="431"/>
      <c r="Y1256" s="361"/>
      <c r="Z1256" s="373">
        <v>0</v>
      </c>
      <c r="AA1256" s="373">
        <v>0</v>
      </c>
      <c r="AB1256" s="373">
        <v>0</v>
      </c>
      <c r="AC1256" s="373">
        <v>0</v>
      </c>
      <c r="AD1256" s="356">
        <v>0</v>
      </c>
      <c r="AE1256" s="361">
        <v>0</v>
      </c>
      <c r="AF1256" s="373">
        <v>0</v>
      </c>
      <c r="AG1256" s="373">
        <v>0</v>
      </c>
      <c r="AH1256" s="373">
        <v>0</v>
      </c>
      <c r="AI1256" s="356">
        <v>0</v>
      </c>
      <c r="AJ1256" s="1870"/>
      <c r="AK1256" s="1870"/>
      <c r="AL1256" s="1870"/>
      <c r="AM1256" s="1870"/>
      <c r="AN1256" s="1871"/>
    </row>
    <row r="1257" spans="1:40" outlineLevel="1">
      <c r="A1257" s="521">
        <f>ROW()</f>
        <v>1257</v>
      </c>
      <c r="B1257" s="35"/>
      <c r="C1257" s="758"/>
      <c r="D1257" s="33" t="s">
        <v>30</v>
      </c>
      <c r="J1257" s="429"/>
      <c r="K1257" s="430"/>
      <c r="L1257" s="430"/>
      <c r="M1257" s="430"/>
      <c r="N1257" s="431"/>
      <c r="O1257" s="429"/>
      <c r="P1257" s="430"/>
      <c r="Q1257" s="430"/>
      <c r="R1257" s="430"/>
      <c r="S1257" s="431"/>
      <c r="T1257" s="429"/>
      <c r="U1257" s="430"/>
      <c r="V1257" s="430"/>
      <c r="W1257" s="430"/>
      <c r="X1257" s="431"/>
      <c r="Y1257" s="361"/>
      <c r="Z1257" s="373">
        <v>0.20814495802331517</v>
      </c>
      <c r="AA1257" s="373">
        <v>0.20814495802331517</v>
      </c>
      <c r="AB1257" s="373">
        <v>0.20814495802331517</v>
      </c>
      <c r="AC1257" s="373">
        <v>0.2081449580233152</v>
      </c>
      <c r="AD1257" s="356">
        <v>0.2081449580233152</v>
      </c>
      <c r="AE1257" s="361">
        <v>0.226987296445128</v>
      </c>
      <c r="AF1257" s="373">
        <v>0.226987296445128</v>
      </c>
      <c r="AG1257" s="373">
        <v>0.226987296445128</v>
      </c>
      <c r="AH1257" s="373">
        <v>0.226987296445128</v>
      </c>
      <c r="AI1257" s="356">
        <v>0.226987296445128</v>
      </c>
      <c r="AJ1257" s="1870"/>
      <c r="AK1257" s="1870"/>
      <c r="AL1257" s="1870"/>
      <c r="AM1257" s="1870"/>
      <c r="AN1257" s="1871"/>
    </row>
    <row r="1258" spans="1:40" outlineLevel="1">
      <c r="A1258" s="521">
        <f>ROW()</f>
        <v>1258</v>
      </c>
      <c r="B1258" s="35"/>
      <c r="C1258" s="758"/>
      <c r="D1258" s="33" t="s">
        <v>31</v>
      </c>
      <c r="J1258" s="429"/>
      <c r="K1258" s="430"/>
      <c r="L1258" s="430"/>
      <c r="M1258" s="430"/>
      <c r="N1258" s="431"/>
      <c r="O1258" s="429"/>
      <c r="P1258" s="430"/>
      <c r="Q1258" s="430"/>
      <c r="R1258" s="430"/>
      <c r="S1258" s="431"/>
      <c r="T1258" s="429"/>
      <c r="U1258" s="430"/>
      <c r="V1258" s="430"/>
      <c r="W1258" s="430"/>
      <c r="X1258" s="431"/>
      <c r="Y1258" s="361"/>
      <c r="Z1258" s="373">
        <v>0</v>
      </c>
      <c r="AA1258" s="373">
        <v>0</v>
      </c>
      <c r="AB1258" s="373">
        <v>0</v>
      </c>
      <c r="AC1258" s="373">
        <v>0</v>
      </c>
      <c r="AD1258" s="356">
        <v>0</v>
      </c>
      <c r="AE1258" s="361">
        <v>0</v>
      </c>
      <c r="AF1258" s="373">
        <v>0</v>
      </c>
      <c r="AG1258" s="373">
        <v>0</v>
      </c>
      <c r="AH1258" s="373">
        <v>0</v>
      </c>
      <c r="AI1258" s="356">
        <v>0</v>
      </c>
      <c r="AJ1258" s="1870"/>
      <c r="AK1258" s="1870"/>
      <c r="AL1258" s="1870"/>
      <c r="AM1258" s="1870"/>
      <c r="AN1258" s="1871"/>
    </row>
    <row r="1259" spans="1:40" outlineLevel="1">
      <c r="A1259" s="521">
        <f>ROW()</f>
        <v>1259</v>
      </c>
      <c r="B1259" s="35"/>
      <c r="C1259" s="758"/>
      <c r="D1259" s="33" t="s">
        <v>32</v>
      </c>
      <c r="J1259" s="429"/>
      <c r="K1259" s="430"/>
      <c r="L1259" s="430"/>
      <c r="M1259" s="430"/>
      <c r="N1259" s="431"/>
      <c r="O1259" s="429"/>
      <c r="P1259" s="430"/>
      <c r="Q1259" s="430"/>
      <c r="R1259" s="430"/>
      <c r="S1259" s="431"/>
      <c r="T1259" s="429"/>
      <c r="U1259" s="430"/>
      <c r="V1259" s="430"/>
      <c r="W1259" s="430"/>
      <c r="X1259" s="431"/>
      <c r="Y1259" s="361"/>
      <c r="Z1259" s="373">
        <v>3.4956310212596133E-2</v>
      </c>
      <c r="AA1259" s="373">
        <v>3.4956310212596133E-2</v>
      </c>
      <c r="AB1259" s="373">
        <v>3.4956310212596133E-2</v>
      </c>
      <c r="AC1259" s="373">
        <v>3.4956310212596139E-2</v>
      </c>
      <c r="AD1259" s="356">
        <v>3.4956310212596139E-2</v>
      </c>
      <c r="AE1259" s="361">
        <v>3.7679603472345301E-2</v>
      </c>
      <c r="AF1259" s="373">
        <v>3.7679603472345301E-2</v>
      </c>
      <c r="AG1259" s="373">
        <v>3.7679603472345301E-2</v>
      </c>
      <c r="AH1259" s="373">
        <v>3.7679603472345301E-2</v>
      </c>
      <c r="AI1259" s="356">
        <v>3.7679603472345301E-2</v>
      </c>
      <c r="AJ1259" s="1870"/>
      <c r="AK1259" s="1870"/>
      <c r="AL1259" s="1870"/>
      <c r="AM1259" s="1870"/>
      <c r="AN1259" s="1871"/>
    </row>
    <row r="1260" spans="1:40" outlineLevel="1">
      <c r="A1260" s="521">
        <f>ROW()</f>
        <v>1260</v>
      </c>
      <c r="B1260" s="35"/>
      <c r="C1260" s="758"/>
      <c r="D1260" s="33" t="s">
        <v>33</v>
      </c>
      <c r="J1260" s="429"/>
      <c r="K1260" s="430"/>
      <c r="L1260" s="430"/>
      <c r="M1260" s="430"/>
      <c r="N1260" s="431"/>
      <c r="O1260" s="429"/>
      <c r="P1260" s="430"/>
      <c r="Q1260" s="430"/>
      <c r="R1260" s="430"/>
      <c r="S1260" s="431"/>
      <c r="T1260" s="429"/>
      <c r="U1260" s="430"/>
      <c r="V1260" s="430"/>
      <c r="W1260" s="430"/>
      <c r="X1260" s="431"/>
      <c r="Y1260" s="361"/>
      <c r="Z1260" s="373">
        <v>1.9232115190224183E-4</v>
      </c>
      <c r="AA1260" s="373">
        <v>1.9232115190224183E-4</v>
      </c>
      <c r="AB1260" s="373">
        <v>1.9232115190224181E-4</v>
      </c>
      <c r="AC1260" s="373">
        <v>1.9232115190224181E-4</v>
      </c>
      <c r="AD1260" s="356">
        <v>1.9232115190224181E-4</v>
      </c>
      <c r="AE1260" s="361">
        <v>2.0924355090994401E-4</v>
      </c>
      <c r="AF1260" s="373">
        <v>2.0924355090994401E-4</v>
      </c>
      <c r="AG1260" s="373">
        <v>2.0924355090994401E-4</v>
      </c>
      <c r="AH1260" s="373">
        <v>2.0924355090994401E-4</v>
      </c>
      <c r="AI1260" s="356">
        <v>2.0924355090994401E-4</v>
      </c>
      <c r="AJ1260" s="1870"/>
      <c r="AK1260" s="1870"/>
      <c r="AL1260" s="1870"/>
      <c r="AM1260" s="1870"/>
      <c r="AN1260" s="1871"/>
    </row>
    <row r="1261" spans="1:40" outlineLevel="1">
      <c r="A1261" s="521">
        <f>ROW()</f>
        <v>1261</v>
      </c>
      <c r="B1261" s="35"/>
      <c r="C1261" s="758"/>
      <c r="D1261" s="33" t="s">
        <v>27</v>
      </c>
      <c r="J1261" s="429"/>
      <c r="K1261" s="430"/>
      <c r="L1261" s="430"/>
      <c r="M1261" s="430"/>
      <c r="N1261" s="431"/>
      <c r="O1261" s="429"/>
      <c r="P1261" s="430"/>
      <c r="Q1261" s="430"/>
      <c r="R1261" s="430"/>
      <c r="S1261" s="431"/>
      <c r="T1261" s="429"/>
      <c r="U1261" s="430"/>
      <c r="V1261" s="430"/>
      <c r="W1261" s="430"/>
      <c r="X1261" s="431"/>
      <c r="Y1261" s="361"/>
      <c r="Z1261" s="373">
        <v>4.8009938855572473E-3</v>
      </c>
      <c r="AA1261" s="373">
        <v>4.8009938855572481E-3</v>
      </c>
      <c r="AB1261" s="373">
        <v>4.8009938855572481E-3</v>
      </c>
      <c r="AC1261" s="373">
        <v>4.8009938855572481E-3</v>
      </c>
      <c r="AD1261" s="356">
        <v>4.8009938855572481E-3</v>
      </c>
      <c r="AE1261" s="361">
        <v>3.9666451749499204E-3</v>
      </c>
      <c r="AF1261" s="373">
        <v>3.9666451749499204E-3</v>
      </c>
      <c r="AG1261" s="373">
        <v>3.9666451749499204E-3</v>
      </c>
      <c r="AH1261" s="373">
        <v>3.9666451749499204E-3</v>
      </c>
      <c r="AI1261" s="356">
        <v>3.9666451749499204E-3</v>
      </c>
      <c r="AJ1261" s="1870"/>
      <c r="AK1261" s="1870"/>
      <c r="AL1261" s="1870"/>
      <c r="AM1261" s="1870"/>
      <c r="AN1261" s="1871"/>
    </row>
    <row r="1262" spans="1:40" outlineLevel="1">
      <c r="A1262" s="521">
        <f>ROW()</f>
        <v>1262</v>
      </c>
      <c r="B1262" s="35"/>
      <c r="C1262" s="758"/>
      <c r="D1262" s="33" t="s">
        <v>34</v>
      </c>
      <c r="J1262" s="429"/>
      <c r="K1262" s="430"/>
      <c r="L1262" s="430"/>
      <c r="M1262" s="430"/>
      <c r="N1262" s="431"/>
      <c r="O1262" s="429"/>
      <c r="P1262" s="430"/>
      <c r="Q1262" s="430"/>
      <c r="R1262" s="430"/>
      <c r="S1262" s="431"/>
      <c r="T1262" s="429"/>
      <c r="U1262" s="430"/>
      <c r="V1262" s="430"/>
      <c r="W1262" s="430"/>
      <c r="X1262" s="431"/>
      <c r="Y1262" s="361"/>
      <c r="Z1262" s="373">
        <v>0.65747273167141074</v>
      </c>
      <c r="AA1262" s="373">
        <v>0.65747273167141074</v>
      </c>
      <c r="AB1262" s="373">
        <v>0.65747273167141085</v>
      </c>
      <c r="AC1262" s="373">
        <v>0.65747273167141074</v>
      </c>
      <c r="AD1262" s="356">
        <v>0.65747273167141085</v>
      </c>
      <c r="AE1262" s="361">
        <v>0.71501629948455003</v>
      </c>
      <c r="AF1262" s="373">
        <v>0.71501629948455003</v>
      </c>
      <c r="AG1262" s="373">
        <v>0.71501629948455003</v>
      </c>
      <c r="AH1262" s="373">
        <v>0.71501629948455003</v>
      </c>
      <c r="AI1262" s="356">
        <v>0.71501629948455003</v>
      </c>
      <c r="AJ1262" s="1870"/>
      <c r="AK1262" s="1870"/>
      <c r="AL1262" s="1870"/>
      <c r="AM1262" s="1870"/>
      <c r="AN1262" s="1871"/>
    </row>
    <row r="1263" spans="1:40" outlineLevel="1">
      <c r="A1263" s="521">
        <f>ROW()</f>
        <v>1263</v>
      </c>
      <c r="B1263" s="35"/>
      <c r="C1263" s="758"/>
      <c r="D1263" s="33" t="s">
        <v>35</v>
      </c>
      <c r="J1263" s="429"/>
      <c r="K1263" s="430"/>
      <c r="L1263" s="430"/>
      <c r="M1263" s="430"/>
      <c r="N1263" s="431"/>
      <c r="O1263" s="429"/>
      <c r="P1263" s="430"/>
      <c r="Q1263" s="430"/>
      <c r="R1263" s="430"/>
      <c r="S1263" s="431"/>
      <c r="T1263" s="429"/>
      <c r="U1263" s="430"/>
      <c r="V1263" s="430"/>
      <c r="W1263" s="430"/>
      <c r="X1263" s="431"/>
      <c r="Y1263" s="361"/>
      <c r="Z1263" s="373">
        <v>1.1665076237401411E-2</v>
      </c>
      <c r="AA1263" s="373">
        <v>1.1665076237401409E-2</v>
      </c>
      <c r="AB1263" s="373">
        <v>1.1665076237401409E-2</v>
      </c>
      <c r="AC1263" s="373">
        <v>1.1665076237401409E-2</v>
      </c>
      <c r="AD1263" s="356">
        <v>1.1665076237401407E-2</v>
      </c>
      <c r="AE1263" s="361">
        <v>6.0182885303408797E-2</v>
      </c>
      <c r="AF1263" s="373">
        <v>6.0182885303408797E-2</v>
      </c>
      <c r="AG1263" s="373">
        <v>6.0182885303408797E-2</v>
      </c>
      <c r="AH1263" s="373">
        <v>6.0182885303408797E-2</v>
      </c>
      <c r="AI1263" s="356">
        <v>6.0182885303408797E-2</v>
      </c>
      <c r="AJ1263" s="1870"/>
      <c r="AK1263" s="1870"/>
      <c r="AL1263" s="1870"/>
      <c r="AM1263" s="1870"/>
      <c r="AN1263" s="1871"/>
    </row>
    <row r="1264" spans="1:40" outlineLevel="1">
      <c r="A1264" s="521">
        <f>ROW()</f>
        <v>1264</v>
      </c>
      <c r="B1264" s="35"/>
      <c r="C1264" s="758"/>
      <c r="D1264" s="33" t="s">
        <v>302</v>
      </c>
      <c r="J1264" s="429"/>
      <c r="K1264" s="430"/>
      <c r="L1264" s="430"/>
      <c r="M1264" s="430"/>
      <c r="N1264" s="431"/>
      <c r="O1264" s="429"/>
      <c r="P1264" s="430"/>
      <c r="Q1264" s="430"/>
      <c r="R1264" s="430"/>
      <c r="S1264" s="431"/>
      <c r="T1264" s="429"/>
      <c r="U1264" s="430"/>
      <c r="V1264" s="430"/>
      <c r="W1264" s="430"/>
      <c r="X1264" s="431"/>
      <c r="Y1264" s="361"/>
      <c r="Z1264" s="373">
        <v>0.33000026833363844</v>
      </c>
      <c r="AA1264" s="373">
        <v>0.33000026833363844</v>
      </c>
      <c r="AB1264" s="373">
        <v>0.33000026833363844</v>
      </c>
      <c r="AC1264" s="373">
        <v>0.33000026833363838</v>
      </c>
      <c r="AD1264" s="356">
        <v>0.33000026833363838</v>
      </c>
      <c r="AE1264" s="361">
        <v>-0.26411745083397398</v>
      </c>
      <c r="AF1264" s="373">
        <v>0</v>
      </c>
      <c r="AG1264" s="373">
        <v>0</v>
      </c>
      <c r="AH1264" s="373">
        <v>0</v>
      </c>
      <c r="AI1264" s="356">
        <v>0</v>
      </c>
      <c r="AJ1264" s="1870"/>
      <c r="AK1264" s="1870"/>
      <c r="AL1264" s="1870"/>
      <c r="AM1264" s="1870"/>
      <c r="AN1264" s="1871"/>
    </row>
    <row r="1265" spans="1:40" outlineLevel="1">
      <c r="A1265" s="521">
        <f>ROW()</f>
        <v>1265</v>
      </c>
      <c r="B1265" s="35"/>
      <c r="C1265" s="758"/>
      <c r="D1265" s="33" t="s">
        <v>36</v>
      </c>
      <c r="J1265" s="429"/>
      <c r="K1265" s="430"/>
      <c r="L1265" s="430"/>
      <c r="M1265" s="430"/>
      <c r="N1265" s="431"/>
      <c r="O1265" s="429"/>
      <c r="P1265" s="430"/>
      <c r="Q1265" s="430"/>
      <c r="R1265" s="430"/>
      <c r="S1265" s="431"/>
      <c r="T1265" s="429"/>
      <c r="U1265" s="430"/>
      <c r="V1265" s="430"/>
      <c r="W1265" s="430"/>
      <c r="X1265" s="431"/>
      <c r="Y1265" s="361"/>
      <c r="Z1265" s="373">
        <v>0.96303165690509507</v>
      </c>
      <c r="AA1265" s="373">
        <v>0.96303165690509507</v>
      </c>
      <c r="AB1265" s="373">
        <v>0.96303165690509507</v>
      </c>
      <c r="AC1265" s="373">
        <v>0.96303165690509496</v>
      </c>
      <c r="AD1265" s="356">
        <v>0.96303165690509496</v>
      </c>
      <c r="AE1265" s="361">
        <v>2.64770524293962E-2</v>
      </c>
      <c r="AF1265" s="373">
        <v>0</v>
      </c>
      <c r="AG1265" s="373">
        <v>0</v>
      </c>
      <c r="AH1265" s="373">
        <v>0</v>
      </c>
      <c r="AI1265" s="356">
        <v>0</v>
      </c>
      <c r="AJ1265" s="1870"/>
      <c r="AK1265" s="1870"/>
      <c r="AL1265" s="1870"/>
      <c r="AM1265" s="1870"/>
      <c r="AN1265" s="1871"/>
    </row>
    <row r="1266" spans="1:40" outlineLevel="1">
      <c r="A1266" s="521">
        <f>ROW()</f>
        <v>1266</v>
      </c>
      <c r="B1266" s="35"/>
      <c r="C1266" s="758"/>
      <c r="D1266" s="33" t="s">
        <v>583</v>
      </c>
      <c r="J1266" s="429"/>
      <c r="K1266" s="430"/>
      <c r="L1266" s="430"/>
      <c r="M1266" s="430"/>
      <c r="N1266" s="431"/>
      <c r="O1266" s="429"/>
      <c r="P1266" s="430"/>
      <c r="Q1266" s="430"/>
      <c r="R1266" s="430"/>
      <c r="S1266" s="431"/>
      <c r="T1266" s="429"/>
      <c r="U1266" s="430"/>
      <c r="V1266" s="430"/>
      <c r="W1266" s="430"/>
      <c r="X1266" s="431"/>
      <c r="Y1266" s="361"/>
      <c r="Z1266" s="373">
        <v>0</v>
      </c>
      <c r="AA1266" s="373">
        <v>0</v>
      </c>
      <c r="AB1266" s="373">
        <v>0</v>
      </c>
      <c r="AC1266" s="373">
        <v>0</v>
      </c>
      <c r="AD1266" s="356">
        <v>0</v>
      </c>
      <c r="AE1266" s="361">
        <v>0</v>
      </c>
      <c r="AF1266" s="373">
        <v>0</v>
      </c>
      <c r="AG1266" s="373">
        <v>0</v>
      </c>
      <c r="AH1266" s="373">
        <v>0</v>
      </c>
      <c r="AI1266" s="356">
        <v>0</v>
      </c>
      <c r="AJ1266" s="1870"/>
      <c r="AK1266" s="1870"/>
      <c r="AL1266" s="1870"/>
      <c r="AM1266" s="1870"/>
      <c r="AN1266" s="1871"/>
    </row>
    <row r="1267" spans="1:40" outlineLevel="1">
      <c r="A1267" s="521">
        <f>ROW()</f>
        <v>1267</v>
      </c>
      <c r="B1267" s="35"/>
      <c r="C1267" s="758"/>
      <c r="D1267" s="33" t="s">
        <v>81</v>
      </c>
      <c r="J1267" s="429"/>
      <c r="K1267" s="430"/>
      <c r="L1267" s="430"/>
      <c r="M1267" s="430"/>
      <c r="N1267" s="431"/>
      <c r="O1267" s="429"/>
      <c r="P1267" s="430"/>
      <c r="Q1267" s="430"/>
      <c r="R1267" s="430"/>
      <c r="S1267" s="431"/>
      <c r="T1267" s="429"/>
      <c r="U1267" s="430"/>
      <c r="V1267" s="430"/>
      <c r="W1267" s="430"/>
      <c r="X1267" s="431"/>
      <c r="Y1267" s="361"/>
      <c r="Z1267" s="373">
        <v>0</v>
      </c>
      <c r="AA1267" s="373">
        <v>0</v>
      </c>
      <c r="AB1267" s="373">
        <v>0</v>
      </c>
      <c r="AC1267" s="373">
        <v>0</v>
      </c>
      <c r="AD1267" s="356">
        <v>0</v>
      </c>
      <c r="AE1267" s="361">
        <v>0</v>
      </c>
      <c r="AF1267" s="373">
        <v>0</v>
      </c>
      <c r="AG1267" s="373">
        <v>0</v>
      </c>
      <c r="AH1267" s="373">
        <v>0</v>
      </c>
      <c r="AI1267" s="356">
        <v>0</v>
      </c>
      <c r="AJ1267" s="1870"/>
      <c r="AK1267" s="1870"/>
      <c r="AL1267" s="1870"/>
      <c r="AM1267" s="1870"/>
      <c r="AN1267" s="1871"/>
    </row>
    <row r="1268" spans="1:40" outlineLevel="1">
      <c r="A1268" s="521">
        <f>ROW()</f>
        <v>1268</v>
      </c>
      <c r="B1268" s="35"/>
      <c r="C1268" s="758"/>
      <c r="D1268" s="33" t="s">
        <v>28</v>
      </c>
      <c r="J1268" s="429"/>
      <c r="K1268" s="430"/>
      <c r="L1268" s="430"/>
      <c r="M1268" s="430"/>
      <c r="N1268" s="431"/>
      <c r="O1268" s="429"/>
      <c r="P1268" s="430"/>
      <c r="Q1268" s="430"/>
      <c r="R1268" s="430"/>
      <c r="S1268" s="431"/>
      <c r="T1268" s="429"/>
      <c r="U1268" s="430"/>
      <c r="V1268" s="430"/>
      <c r="W1268" s="430"/>
      <c r="X1268" s="431"/>
      <c r="Y1268" s="361"/>
      <c r="Z1268" s="373">
        <v>0</v>
      </c>
      <c r="AA1268" s="373">
        <v>0</v>
      </c>
      <c r="AB1268" s="373">
        <v>0</v>
      </c>
      <c r="AC1268" s="373">
        <v>0</v>
      </c>
      <c r="AD1268" s="356">
        <v>0</v>
      </c>
      <c r="AE1268" s="361">
        <v>0</v>
      </c>
      <c r="AF1268" s="373">
        <v>0</v>
      </c>
      <c r="AG1268" s="373">
        <v>0</v>
      </c>
      <c r="AH1268" s="373">
        <v>0</v>
      </c>
      <c r="AI1268" s="356">
        <v>0</v>
      </c>
      <c r="AJ1268" s="1870"/>
      <c r="AK1268" s="1870"/>
      <c r="AL1268" s="1870"/>
      <c r="AM1268" s="1870"/>
      <c r="AN1268" s="1871"/>
    </row>
    <row r="1269" spans="1:40" outlineLevel="1">
      <c r="A1269" s="521">
        <f>ROW()</f>
        <v>1269</v>
      </c>
      <c r="B1269" s="35"/>
      <c r="C1269" s="758"/>
      <c r="D1269" s="45" t="s">
        <v>443</v>
      </c>
      <c r="E1269" s="45"/>
      <c r="F1269" s="45"/>
      <c r="G1269" s="45"/>
      <c r="H1269" s="45"/>
      <c r="I1269" s="45"/>
      <c r="J1269" s="432"/>
      <c r="K1269" s="433"/>
      <c r="L1269" s="433"/>
      <c r="M1269" s="433"/>
      <c r="N1269" s="434"/>
      <c r="O1269" s="432"/>
      <c r="P1269" s="433"/>
      <c r="Q1269" s="433"/>
      <c r="R1269" s="433"/>
      <c r="S1269" s="434"/>
      <c r="T1269" s="432"/>
      <c r="U1269" s="433"/>
      <c r="V1269" s="433"/>
      <c r="W1269" s="433"/>
      <c r="X1269" s="434"/>
      <c r="Y1269" s="362"/>
      <c r="Z1269" s="374">
        <v>0</v>
      </c>
      <c r="AA1269" s="374">
        <v>0</v>
      </c>
      <c r="AB1269" s="374">
        <v>0</v>
      </c>
      <c r="AC1269" s="374">
        <v>0</v>
      </c>
      <c r="AD1269" s="363">
        <v>0</v>
      </c>
      <c r="AE1269" s="362">
        <v>0</v>
      </c>
      <c r="AF1269" s="374">
        <v>0</v>
      </c>
      <c r="AG1269" s="374">
        <v>0</v>
      </c>
      <c r="AH1269" s="374">
        <v>0</v>
      </c>
      <c r="AI1269" s="363">
        <v>0</v>
      </c>
      <c r="AJ1269" s="1872"/>
      <c r="AK1269" s="1872"/>
      <c r="AL1269" s="1872"/>
      <c r="AM1269" s="1872"/>
      <c r="AN1269" s="1873"/>
    </row>
    <row r="1270" spans="1:40" outlineLevel="1">
      <c r="A1270" s="521">
        <f>ROW()</f>
        <v>1270</v>
      </c>
      <c r="B1270" s="35"/>
      <c r="C1270" s="758"/>
      <c r="D1270" s="33" t="s">
        <v>24</v>
      </c>
      <c r="F1270" s="151"/>
      <c r="G1270" s="151"/>
      <c r="H1270" s="151"/>
      <c r="I1270" s="151"/>
      <c r="J1270" s="251"/>
      <c r="K1270" s="58"/>
      <c r="L1270" s="58"/>
      <c r="M1270" s="58"/>
      <c r="N1270" s="247"/>
      <c r="O1270" s="251"/>
      <c r="P1270" s="58"/>
      <c r="Q1270" s="58"/>
      <c r="R1270" s="58"/>
      <c r="S1270" s="247"/>
      <c r="T1270" s="251"/>
      <c r="U1270" s="58"/>
      <c r="V1270" s="58"/>
      <c r="W1270" s="58"/>
      <c r="X1270" s="247"/>
      <c r="Y1270" s="251">
        <f t="shared" ref="Y1270:AN1270" si="1414">SUM(Y1254:Y1269)</f>
        <v>0</v>
      </c>
      <c r="Z1270" s="58">
        <f t="shared" si="1414"/>
        <v>2.237299626022311</v>
      </c>
      <c r="AA1270" s="58">
        <f t="shared" si="1414"/>
        <v>2.237299626022311</v>
      </c>
      <c r="AB1270" s="58">
        <f t="shared" si="1414"/>
        <v>2.2372996260223115</v>
      </c>
      <c r="AC1270" s="58">
        <f t="shared" si="1414"/>
        <v>2.237299626022311</v>
      </c>
      <c r="AD1270" s="247">
        <f t="shared" si="1414"/>
        <v>2.2372996260223115</v>
      </c>
      <c r="AE1270" s="251">
        <f t="shared" si="1414"/>
        <v>0.83513100992238221</v>
      </c>
      <c r="AF1270" s="58">
        <f t="shared" si="1414"/>
        <v>1.0727714083269599</v>
      </c>
      <c r="AG1270" s="58">
        <f t="shared" si="1414"/>
        <v>1.0727714083269599</v>
      </c>
      <c r="AH1270" s="58">
        <f t="shared" si="1414"/>
        <v>1.0727714083269599</v>
      </c>
      <c r="AI1270" s="247">
        <f t="shared" si="1414"/>
        <v>1.0727714083269599</v>
      </c>
      <c r="AJ1270" s="58">
        <f t="shared" si="1414"/>
        <v>0</v>
      </c>
      <c r="AK1270" s="58">
        <f t="shared" si="1414"/>
        <v>0</v>
      </c>
      <c r="AL1270" s="58">
        <f t="shared" si="1414"/>
        <v>0</v>
      </c>
      <c r="AM1270" s="58">
        <f t="shared" si="1414"/>
        <v>0</v>
      </c>
      <c r="AN1270" s="247">
        <f t="shared" si="1414"/>
        <v>0</v>
      </c>
    </row>
    <row r="1271" spans="1:40" outlineLevel="1">
      <c r="A1271" s="521">
        <f>ROW()</f>
        <v>1271</v>
      </c>
      <c r="B1271" s="35"/>
      <c r="C1271" s="756" t="s">
        <v>303</v>
      </c>
      <c r="J1271" s="1909"/>
      <c r="K1271" s="1910"/>
      <c r="L1271" s="1910"/>
      <c r="M1271" s="1910"/>
      <c r="N1271" s="1911"/>
      <c r="O1271" s="1909"/>
      <c r="P1271" s="1910"/>
      <c r="Q1271" s="1910"/>
      <c r="R1271" s="1910"/>
      <c r="S1271" s="1911"/>
      <c r="T1271" s="1906"/>
      <c r="U1271" s="1907"/>
      <c r="V1271" s="1907"/>
      <c r="W1271" s="1907"/>
      <c r="X1271" s="1908"/>
      <c r="Y1271" s="1906" t="str">
        <f>IF(Y$731="","",Y$731)</f>
        <v>Approved 4 [m$ 31/12/2023]</v>
      </c>
      <c r="Z1271" s="1907"/>
      <c r="AA1271" s="1907"/>
      <c r="AB1271" s="1907"/>
      <c r="AC1271" s="1907"/>
      <c r="AD1271" s="1908"/>
      <c r="AE1271" s="1413"/>
      <c r="AF1271" s="1137"/>
      <c r="AG1271" s="1137" t="str">
        <f>IF(AG$731="","",AG$731)</f>
        <v>Approved 5 [m$ 31/12/2023]</v>
      </c>
      <c r="AH1271" s="1137"/>
      <c r="AI1271" s="1160"/>
      <c r="AJ1271" s="1137"/>
      <c r="AK1271" s="1137"/>
      <c r="AL1271" s="1137"/>
      <c r="AM1271" s="1137"/>
      <c r="AN1271" s="1160"/>
    </row>
    <row r="1272" spans="1:40" outlineLevel="1">
      <c r="A1272" s="521">
        <f>ROW()</f>
        <v>1272</v>
      </c>
      <c r="B1272" s="35"/>
      <c r="C1272" s="758"/>
      <c r="D1272" s="33" t="s">
        <v>300</v>
      </c>
      <c r="J1272" s="228"/>
      <c r="K1272" s="51"/>
      <c r="L1272" s="51"/>
      <c r="M1272" s="51"/>
      <c r="N1272" s="229"/>
      <c r="O1272" s="228"/>
      <c r="P1272" s="51"/>
      <c r="Q1272" s="51"/>
      <c r="R1272" s="51"/>
      <c r="S1272" s="229"/>
      <c r="T1272" s="228"/>
      <c r="U1272" s="51"/>
      <c r="V1272" s="51"/>
      <c r="W1272" s="51"/>
      <c r="X1272" s="229"/>
      <c r="Y1272" s="228">
        <f t="shared" ref="Y1272:AD1281" si="1415">Y1254*$X$43</f>
        <v>0</v>
      </c>
      <c r="Z1272" s="51">
        <f t="shared" si="1415"/>
        <v>9.3264365252374599E-3</v>
      </c>
      <c r="AA1272" s="51">
        <f t="shared" si="1415"/>
        <v>9.3264365252374581E-3</v>
      </c>
      <c r="AB1272" s="51">
        <f t="shared" si="1415"/>
        <v>9.3264365252374581E-3</v>
      </c>
      <c r="AC1272" s="51">
        <f t="shared" si="1415"/>
        <v>9.3264365252374581E-3</v>
      </c>
      <c r="AD1272" s="229">
        <f t="shared" si="1415"/>
        <v>9.3264365252374564E-3</v>
      </c>
      <c r="AE1272" s="228">
        <f>AE1254*$AD$43</f>
        <v>1.1035205002832189E-2</v>
      </c>
      <c r="AF1272" s="51">
        <f t="shared" ref="AF1272:AI1272" si="1416">AF1254*$AD$43</f>
        <v>1.1035205002832189E-2</v>
      </c>
      <c r="AG1272" s="51">
        <f t="shared" si="1416"/>
        <v>1.1035205002832189E-2</v>
      </c>
      <c r="AH1272" s="51">
        <f t="shared" si="1416"/>
        <v>1.1035205002832189E-2</v>
      </c>
      <c r="AI1272" s="229">
        <f t="shared" si="1416"/>
        <v>1.1035205002832189E-2</v>
      </c>
      <c r="AJ1272" s="51">
        <f>AJ1254*$AH$43</f>
        <v>0</v>
      </c>
      <c r="AK1272" s="51">
        <f t="shared" ref="AK1272:AN1272" si="1417">AK1254*$AH$43</f>
        <v>0</v>
      </c>
      <c r="AL1272" s="51">
        <f t="shared" si="1417"/>
        <v>0</v>
      </c>
      <c r="AM1272" s="51">
        <f t="shared" si="1417"/>
        <v>0</v>
      </c>
      <c r="AN1272" s="229">
        <f t="shared" si="1417"/>
        <v>0</v>
      </c>
    </row>
    <row r="1273" spans="1:40" outlineLevel="1">
      <c r="A1273" s="521">
        <f>ROW()</f>
        <v>1273</v>
      </c>
      <c r="B1273" s="35"/>
      <c r="C1273" s="758"/>
      <c r="D1273" s="33" t="s">
        <v>301</v>
      </c>
      <c r="J1273" s="228"/>
      <c r="K1273" s="51"/>
      <c r="L1273" s="51"/>
      <c r="M1273" s="51"/>
      <c r="N1273" s="229"/>
      <c r="O1273" s="228"/>
      <c r="P1273" s="51"/>
      <c r="Q1273" s="51"/>
      <c r="R1273" s="51"/>
      <c r="S1273" s="229"/>
      <c r="T1273" s="228"/>
      <c r="U1273" s="51"/>
      <c r="V1273" s="51"/>
      <c r="W1273" s="51"/>
      <c r="X1273" s="229"/>
      <c r="Y1273" s="228">
        <f t="shared" si="1415"/>
        <v>0</v>
      </c>
      <c r="Z1273" s="51">
        <f t="shared" si="1415"/>
        <v>2.5418659194779751E-2</v>
      </c>
      <c r="AA1273" s="51">
        <f t="shared" si="1415"/>
        <v>2.5418659194779744E-2</v>
      </c>
      <c r="AB1273" s="51">
        <f t="shared" si="1415"/>
        <v>2.5418659194779744E-2</v>
      </c>
      <c r="AC1273" s="51">
        <f t="shared" si="1415"/>
        <v>2.5418659194779744E-2</v>
      </c>
      <c r="AD1273" s="229">
        <f t="shared" si="1415"/>
        <v>2.5418659194779744E-2</v>
      </c>
      <c r="AE1273" s="228">
        <f t="shared" ref="AE1273:AI1273" si="1418">AE1255*$AD$43</f>
        <v>2.2614331049667018E-2</v>
      </c>
      <c r="AF1273" s="51">
        <f t="shared" si="1418"/>
        <v>2.2614331049667018E-2</v>
      </c>
      <c r="AG1273" s="51">
        <f t="shared" si="1418"/>
        <v>2.2614331049667018E-2</v>
      </c>
      <c r="AH1273" s="51">
        <f t="shared" si="1418"/>
        <v>2.2614331049667018E-2</v>
      </c>
      <c r="AI1273" s="229">
        <f t="shared" si="1418"/>
        <v>2.2614331049667018E-2</v>
      </c>
      <c r="AJ1273" s="51">
        <f t="shared" ref="AJ1273:AN1273" si="1419">AJ1255*$AH$43</f>
        <v>0</v>
      </c>
      <c r="AK1273" s="51">
        <f t="shared" si="1419"/>
        <v>0</v>
      </c>
      <c r="AL1273" s="51">
        <f t="shared" si="1419"/>
        <v>0</v>
      </c>
      <c r="AM1273" s="51">
        <f t="shared" si="1419"/>
        <v>0</v>
      </c>
      <c r="AN1273" s="229">
        <f t="shared" si="1419"/>
        <v>0</v>
      </c>
    </row>
    <row r="1274" spans="1:40" outlineLevel="1">
      <c r="A1274" s="521">
        <f>ROW()</f>
        <v>1274</v>
      </c>
      <c r="B1274" s="35"/>
      <c r="C1274" s="758"/>
      <c r="D1274" s="33" t="s">
        <v>29</v>
      </c>
      <c r="J1274" s="228"/>
      <c r="K1274" s="51"/>
      <c r="L1274" s="51"/>
      <c r="M1274" s="51"/>
      <c r="N1274" s="229"/>
      <c r="O1274" s="228"/>
      <c r="P1274" s="51"/>
      <c r="Q1274" s="51"/>
      <c r="R1274" s="51"/>
      <c r="S1274" s="229"/>
      <c r="T1274" s="228"/>
      <c r="U1274" s="51"/>
      <c r="V1274" s="51"/>
      <c r="W1274" s="51"/>
      <c r="X1274" s="229"/>
      <c r="Y1274" s="228">
        <f t="shared" si="1415"/>
        <v>0</v>
      </c>
      <c r="Z1274" s="51">
        <f t="shared" si="1415"/>
        <v>0</v>
      </c>
      <c r="AA1274" s="51">
        <f t="shared" si="1415"/>
        <v>0</v>
      </c>
      <c r="AB1274" s="51">
        <f t="shared" si="1415"/>
        <v>0</v>
      </c>
      <c r="AC1274" s="51">
        <f t="shared" si="1415"/>
        <v>0</v>
      </c>
      <c r="AD1274" s="229">
        <f t="shared" si="1415"/>
        <v>0</v>
      </c>
      <c r="AE1274" s="228">
        <f t="shared" ref="AE1274:AI1274" si="1420">AE1256*$AD$43</f>
        <v>0</v>
      </c>
      <c r="AF1274" s="51">
        <f t="shared" si="1420"/>
        <v>0</v>
      </c>
      <c r="AG1274" s="51">
        <f t="shared" si="1420"/>
        <v>0</v>
      </c>
      <c r="AH1274" s="51">
        <f t="shared" si="1420"/>
        <v>0</v>
      </c>
      <c r="AI1274" s="229">
        <f t="shared" si="1420"/>
        <v>0</v>
      </c>
      <c r="AJ1274" s="51">
        <f t="shared" ref="AJ1274:AN1274" si="1421">AJ1256*$AH$43</f>
        <v>0</v>
      </c>
      <c r="AK1274" s="51">
        <f t="shared" si="1421"/>
        <v>0</v>
      </c>
      <c r="AL1274" s="51">
        <f t="shared" si="1421"/>
        <v>0</v>
      </c>
      <c r="AM1274" s="51">
        <f t="shared" si="1421"/>
        <v>0</v>
      </c>
      <c r="AN1274" s="229">
        <f t="shared" si="1421"/>
        <v>0</v>
      </c>
    </row>
    <row r="1275" spans="1:40" outlineLevel="1">
      <c r="A1275" s="521">
        <f>ROW()</f>
        <v>1275</v>
      </c>
      <c r="B1275" s="35"/>
      <c r="C1275" s="758"/>
      <c r="D1275" s="33" t="s">
        <v>30</v>
      </c>
      <c r="J1275" s="228"/>
      <c r="K1275" s="51"/>
      <c r="L1275" s="51"/>
      <c r="M1275" s="51"/>
      <c r="N1275" s="229"/>
      <c r="O1275" s="228"/>
      <c r="P1275" s="51"/>
      <c r="Q1275" s="51"/>
      <c r="R1275" s="51"/>
      <c r="S1275" s="229"/>
      <c r="T1275" s="228"/>
      <c r="U1275" s="51"/>
      <c r="V1275" s="51"/>
      <c r="W1275" s="51"/>
      <c r="X1275" s="229"/>
      <c r="Y1275" s="228">
        <f t="shared" si="1415"/>
        <v>0</v>
      </c>
      <c r="Z1275" s="51">
        <f t="shared" si="1415"/>
        <v>0.26750263254932194</v>
      </c>
      <c r="AA1275" s="51">
        <f t="shared" si="1415"/>
        <v>0.26750263254932194</v>
      </c>
      <c r="AB1275" s="51">
        <f t="shared" si="1415"/>
        <v>0.26750263254932194</v>
      </c>
      <c r="AC1275" s="51">
        <f t="shared" si="1415"/>
        <v>0.26750263254932194</v>
      </c>
      <c r="AD1275" s="229">
        <f t="shared" si="1415"/>
        <v>0.26750263254932194</v>
      </c>
      <c r="AE1275" s="228">
        <f t="shared" ref="AE1275:AI1275" si="1422">AE1257*$AD$43</f>
        <v>0.26586033602566195</v>
      </c>
      <c r="AF1275" s="51">
        <f t="shared" si="1422"/>
        <v>0.26586033602566195</v>
      </c>
      <c r="AG1275" s="51">
        <f t="shared" si="1422"/>
        <v>0.26586033602566195</v>
      </c>
      <c r="AH1275" s="51">
        <f t="shared" si="1422"/>
        <v>0.26586033602566195</v>
      </c>
      <c r="AI1275" s="229">
        <f t="shared" si="1422"/>
        <v>0.26586033602566195</v>
      </c>
      <c r="AJ1275" s="51">
        <f t="shared" ref="AJ1275:AN1275" si="1423">AJ1257*$AH$43</f>
        <v>0</v>
      </c>
      <c r="AK1275" s="51">
        <f t="shared" si="1423"/>
        <v>0</v>
      </c>
      <c r="AL1275" s="51">
        <f t="shared" si="1423"/>
        <v>0</v>
      </c>
      <c r="AM1275" s="51">
        <f t="shared" si="1423"/>
        <v>0</v>
      </c>
      <c r="AN1275" s="229">
        <f t="shared" si="1423"/>
        <v>0</v>
      </c>
    </row>
    <row r="1276" spans="1:40" outlineLevel="1">
      <c r="A1276" s="521">
        <f>ROW()</f>
        <v>1276</v>
      </c>
      <c r="B1276" s="35"/>
      <c r="C1276" s="758"/>
      <c r="D1276" s="33" t="s">
        <v>31</v>
      </c>
      <c r="J1276" s="228"/>
      <c r="K1276" s="51"/>
      <c r="L1276" s="51"/>
      <c r="M1276" s="51"/>
      <c r="N1276" s="229"/>
      <c r="O1276" s="228"/>
      <c r="P1276" s="51"/>
      <c r="Q1276" s="51"/>
      <c r="R1276" s="51"/>
      <c r="S1276" s="229"/>
      <c r="T1276" s="228"/>
      <c r="U1276" s="51"/>
      <c r="V1276" s="51"/>
      <c r="W1276" s="51"/>
      <c r="X1276" s="229"/>
      <c r="Y1276" s="228">
        <f t="shared" si="1415"/>
        <v>0</v>
      </c>
      <c r="Z1276" s="51">
        <f t="shared" si="1415"/>
        <v>0</v>
      </c>
      <c r="AA1276" s="51">
        <f t="shared" si="1415"/>
        <v>0</v>
      </c>
      <c r="AB1276" s="51">
        <f t="shared" si="1415"/>
        <v>0</v>
      </c>
      <c r="AC1276" s="51">
        <f t="shared" si="1415"/>
        <v>0</v>
      </c>
      <c r="AD1276" s="229">
        <f t="shared" si="1415"/>
        <v>0</v>
      </c>
      <c r="AE1276" s="228">
        <f t="shared" ref="AE1276:AI1276" si="1424">AE1258*$AD$43</f>
        <v>0</v>
      </c>
      <c r="AF1276" s="51">
        <f t="shared" si="1424"/>
        <v>0</v>
      </c>
      <c r="AG1276" s="51">
        <f t="shared" si="1424"/>
        <v>0</v>
      </c>
      <c r="AH1276" s="51">
        <f t="shared" si="1424"/>
        <v>0</v>
      </c>
      <c r="AI1276" s="229">
        <f t="shared" si="1424"/>
        <v>0</v>
      </c>
      <c r="AJ1276" s="51">
        <f t="shared" ref="AJ1276:AN1276" si="1425">AJ1258*$AH$43</f>
        <v>0</v>
      </c>
      <c r="AK1276" s="51">
        <f t="shared" si="1425"/>
        <v>0</v>
      </c>
      <c r="AL1276" s="51">
        <f t="shared" si="1425"/>
        <v>0</v>
      </c>
      <c r="AM1276" s="51">
        <f t="shared" si="1425"/>
        <v>0</v>
      </c>
      <c r="AN1276" s="229">
        <f t="shared" si="1425"/>
        <v>0</v>
      </c>
    </row>
    <row r="1277" spans="1:40" outlineLevel="1">
      <c r="A1277" s="521">
        <f>ROW()</f>
        <v>1277</v>
      </c>
      <c r="B1277" s="35"/>
      <c r="C1277" s="758"/>
      <c r="D1277" s="33" t="s">
        <v>32</v>
      </c>
      <c r="J1277" s="228"/>
      <c r="K1277" s="51"/>
      <c r="L1277" s="51"/>
      <c r="M1277" s="51"/>
      <c r="N1277" s="229"/>
      <c r="O1277" s="228"/>
      <c r="P1277" s="51"/>
      <c r="Q1277" s="51"/>
      <c r="R1277" s="51"/>
      <c r="S1277" s="229"/>
      <c r="T1277" s="228"/>
      <c r="U1277" s="51"/>
      <c r="V1277" s="51"/>
      <c r="W1277" s="51"/>
      <c r="X1277" s="229"/>
      <c r="Y1277" s="228">
        <f t="shared" si="1415"/>
        <v>0</v>
      </c>
      <c r="Z1277" s="51">
        <f t="shared" si="1415"/>
        <v>4.4924965249615985E-2</v>
      </c>
      <c r="AA1277" s="51">
        <f t="shared" si="1415"/>
        <v>4.4924965249615985E-2</v>
      </c>
      <c r="AB1277" s="51">
        <f t="shared" si="1415"/>
        <v>4.4924965249615985E-2</v>
      </c>
      <c r="AC1277" s="51">
        <f t="shared" si="1415"/>
        <v>4.4924965249615999E-2</v>
      </c>
      <c r="AD1277" s="229">
        <f t="shared" si="1415"/>
        <v>4.4924965249615999E-2</v>
      </c>
      <c r="AE1277" s="228">
        <f t="shared" ref="AE1277:AI1277" si="1426">AE1259*$AD$43</f>
        <v>4.4132478765802029E-2</v>
      </c>
      <c r="AF1277" s="51">
        <f t="shared" si="1426"/>
        <v>4.4132478765802029E-2</v>
      </c>
      <c r="AG1277" s="51">
        <f t="shared" si="1426"/>
        <v>4.4132478765802029E-2</v>
      </c>
      <c r="AH1277" s="51">
        <f t="shared" si="1426"/>
        <v>4.4132478765802029E-2</v>
      </c>
      <c r="AI1277" s="229">
        <f t="shared" si="1426"/>
        <v>4.4132478765802029E-2</v>
      </c>
      <c r="AJ1277" s="51">
        <f t="shared" ref="AJ1277:AN1277" si="1427">AJ1259*$AH$43</f>
        <v>0</v>
      </c>
      <c r="AK1277" s="51">
        <f t="shared" si="1427"/>
        <v>0</v>
      </c>
      <c r="AL1277" s="51">
        <f t="shared" si="1427"/>
        <v>0</v>
      </c>
      <c r="AM1277" s="51">
        <f t="shared" si="1427"/>
        <v>0</v>
      </c>
      <c r="AN1277" s="229">
        <f t="shared" si="1427"/>
        <v>0</v>
      </c>
    </row>
    <row r="1278" spans="1:40" outlineLevel="1">
      <c r="A1278" s="521">
        <f>ROW()</f>
        <v>1278</v>
      </c>
      <c r="B1278" s="35"/>
      <c r="C1278" s="758"/>
      <c r="D1278" s="33" t="s">
        <v>33</v>
      </c>
      <c r="J1278" s="228"/>
      <c r="K1278" s="51"/>
      <c r="L1278" s="51"/>
      <c r="M1278" s="51"/>
      <c r="N1278" s="229"/>
      <c r="O1278" s="228"/>
      <c r="P1278" s="51"/>
      <c r="Q1278" s="51"/>
      <c r="R1278" s="51"/>
      <c r="S1278" s="229"/>
      <c r="T1278" s="228"/>
      <c r="U1278" s="51"/>
      <c r="V1278" s="51"/>
      <c r="W1278" s="51"/>
      <c r="X1278" s="229"/>
      <c r="Y1278" s="228">
        <f t="shared" si="1415"/>
        <v>0</v>
      </c>
      <c r="Z1278" s="51">
        <f t="shared" si="1415"/>
        <v>2.4716627737389149E-4</v>
      </c>
      <c r="AA1278" s="51">
        <f t="shared" si="1415"/>
        <v>2.4716627737389149E-4</v>
      </c>
      <c r="AB1278" s="51">
        <f t="shared" si="1415"/>
        <v>2.4716627737389149E-4</v>
      </c>
      <c r="AC1278" s="51">
        <f t="shared" si="1415"/>
        <v>2.4716627737389149E-4</v>
      </c>
      <c r="AD1278" s="229">
        <f t="shared" si="1415"/>
        <v>2.4716627737389149E-4</v>
      </c>
      <c r="AE1278" s="228">
        <f t="shared" ref="AE1278:AI1278" si="1428">AE1260*$AD$43</f>
        <v>2.4507785954254197E-4</v>
      </c>
      <c r="AF1278" s="51">
        <f t="shared" si="1428"/>
        <v>2.4507785954254197E-4</v>
      </c>
      <c r="AG1278" s="51">
        <f t="shared" si="1428"/>
        <v>2.4507785954254197E-4</v>
      </c>
      <c r="AH1278" s="51">
        <f t="shared" si="1428"/>
        <v>2.4507785954254197E-4</v>
      </c>
      <c r="AI1278" s="229">
        <f t="shared" si="1428"/>
        <v>2.4507785954254197E-4</v>
      </c>
      <c r="AJ1278" s="51">
        <f t="shared" ref="AJ1278:AN1278" si="1429">AJ1260*$AH$43</f>
        <v>0</v>
      </c>
      <c r="AK1278" s="51">
        <f t="shared" si="1429"/>
        <v>0</v>
      </c>
      <c r="AL1278" s="51">
        <f t="shared" si="1429"/>
        <v>0</v>
      </c>
      <c r="AM1278" s="51">
        <f t="shared" si="1429"/>
        <v>0</v>
      </c>
      <c r="AN1278" s="229">
        <f t="shared" si="1429"/>
        <v>0</v>
      </c>
    </row>
    <row r="1279" spans="1:40" outlineLevel="1">
      <c r="A1279" s="521">
        <f>ROW()</f>
        <v>1279</v>
      </c>
      <c r="B1279" s="35"/>
      <c r="C1279" s="758"/>
      <c r="D1279" s="33" t="s">
        <v>27</v>
      </c>
      <c r="J1279" s="228"/>
      <c r="K1279" s="51"/>
      <c r="L1279" s="51"/>
      <c r="M1279" s="51"/>
      <c r="N1279" s="229"/>
      <c r="O1279" s="228"/>
      <c r="P1279" s="51"/>
      <c r="Q1279" s="51"/>
      <c r="R1279" s="51"/>
      <c r="S1279" s="229"/>
      <c r="T1279" s="228"/>
      <c r="U1279" s="51"/>
      <c r="V1279" s="51"/>
      <c r="W1279" s="51"/>
      <c r="X1279" s="229"/>
      <c r="Y1279" s="228">
        <f t="shared" si="1415"/>
        <v>0</v>
      </c>
      <c r="Z1279" s="51">
        <f t="shared" si="1415"/>
        <v>6.1701158434781991E-3</v>
      </c>
      <c r="AA1279" s="51">
        <f t="shared" si="1415"/>
        <v>6.1701158434781999E-3</v>
      </c>
      <c r="AB1279" s="51">
        <f t="shared" si="1415"/>
        <v>6.1701158434781999E-3</v>
      </c>
      <c r="AC1279" s="51">
        <f t="shared" si="1415"/>
        <v>6.1701158434781999E-3</v>
      </c>
      <c r="AD1279" s="229">
        <f t="shared" si="1415"/>
        <v>6.1701158434781999E-3</v>
      </c>
      <c r="AE1279" s="228">
        <f t="shared" ref="AE1279:AI1279" si="1430">AE1261*$AD$43</f>
        <v>4.6459587634310167E-3</v>
      </c>
      <c r="AF1279" s="51">
        <f t="shared" si="1430"/>
        <v>4.6459587634310167E-3</v>
      </c>
      <c r="AG1279" s="51">
        <f t="shared" si="1430"/>
        <v>4.6459587634310167E-3</v>
      </c>
      <c r="AH1279" s="51">
        <f t="shared" si="1430"/>
        <v>4.6459587634310167E-3</v>
      </c>
      <c r="AI1279" s="229">
        <f t="shared" si="1430"/>
        <v>4.6459587634310167E-3</v>
      </c>
      <c r="AJ1279" s="51">
        <f t="shared" ref="AJ1279:AN1279" si="1431">AJ1261*$AH$43</f>
        <v>0</v>
      </c>
      <c r="AK1279" s="51">
        <f t="shared" si="1431"/>
        <v>0</v>
      </c>
      <c r="AL1279" s="51">
        <f t="shared" si="1431"/>
        <v>0</v>
      </c>
      <c r="AM1279" s="51">
        <f t="shared" si="1431"/>
        <v>0</v>
      </c>
      <c r="AN1279" s="229">
        <f t="shared" si="1431"/>
        <v>0</v>
      </c>
    </row>
    <row r="1280" spans="1:40" outlineLevel="1">
      <c r="A1280" s="521">
        <f>ROW()</f>
        <v>1280</v>
      </c>
      <c r="B1280" s="35"/>
      <c r="C1280" s="758"/>
      <c r="D1280" s="33" t="s">
        <v>34</v>
      </c>
      <c r="J1280" s="228"/>
      <c r="K1280" s="51"/>
      <c r="L1280" s="51"/>
      <c r="M1280" s="51"/>
      <c r="N1280" s="229"/>
      <c r="O1280" s="228"/>
      <c r="P1280" s="51"/>
      <c r="Q1280" s="51"/>
      <c r="R1280" s="51"/>
      <c r="S1280" s="229"/>
      <c r="T1280" s="228"/>
      <c r="U1280" s="51"/>
      <c r="V1280" s="51"/>
      <c r="W1280" s="51"/>
      <c r="X1280" s="229"/>
      <c r="Y1280" s="228">
        <f t="shared" si="1415"/>
        <v>0</v>
      </c>
      <c r="Z1280" s="51">
        <f t="shared" si="1415"/>
        <v>0.84496731615183185</v>
      </c>
      <c r="AA1280" s="51">
        <f t="shared" si="1415"/>
        <v>0.84496731615183185</v>
      </c>
      <c r="AB1280" s="51">
        <f t="shared" si="1415"/>
        <v>0.84496731615183196</v>
      </c>
      <c r="AC1280" s="51">
        <f t="shared" si="1415"/>
        <v>0.84496731615183185</v>
      </c>
      <c r="AD1280" s="229">
        <f t="shared" si="1415"/>
        <v>0.84496731615183196</v>
      </c>
      <c r="AE1280" s="228">
        <f t="shared" ref="AE1280:AI1280" si="1432">AE1262*$AD$43</f>
        <v>0.83746745576460635</v>
      </c>
      <c r="AF1280" s="51">
        <f t="shared" si="1432"/>
        <v>0.83746745576460635</v>
      </c>
      <c r="AG1280" s="51">
        <f t="shared" si="1432"/>
        <v>0.83746745576460635</v>
      </c>
      <c r="AH1280" s="51">
        <f t="shared" si="1432"/>
        <v>0.83746745576460635</v>
      </c>
      <c r="AI1280" s="229">
        <f t="shared" si="1432"/>
        <v>0.83746745576460635</v>
      </c>
      <c r="AJ1280" s="51">
        <f t="shared" ref="AJ1280:AN1280" si="1433">AJ1262*$AH$43</f>
        <v>0</v>
      </c>
      <c r="AK1280" s="51">
        <f t="shared" si="1433"/>
        <v>0</v>
      </c>
      <c r="AL1280" s="51">
        <f t="shared" si="1433"/>
        <v>0</v>
      </c>
      <c r="AM1280" s="51">
        <f t="shared" si="1433"/>
        <v>0</v>
      </c>
      <c r="AN1280" s="229">
        <f t="shared" si="1433"/>
        <v>0</v>
      </c>
    </row>
    <row r="1281" spans="1:40" outlineLevel="1">
      <c r="A1281" s="521">
        <f>ROW()</f>
        <v>1281</v>
      </c>
      <c r="B1281" s="35"/>
      <c r="C1281" s="758"/>
      <c r="D1281" s="33" t="s">
        <v>35</v>
      </c>
      <c r="J1281" s="228"/>
      <c r="K1281" s="51"/>
      <c r="L1281" s="51"/>
      <c r="M1281" s="51"/>
      <c r="N1281" s="229"/>
      <c r="O1281" s="228"/>
      <c r="P1281" s="51"/>
      <c r="Q1281" s="51"/>
      <c r="R1281" s="51"/>
      <c r="S1281" s="229"/>
      <c r="T1281" s="228"/>
      <c r="U1281" s="51"/>
      <c r="V1281" s="51"/>
      <c r="W1281" s="51"/>
      <c r="X1281" s="229"/>
      <c r="Y1281" s="228">
        <f t="shared" si="1415"/>
        <v>0</v>
      </c>
      <c r="Z1281" s="51">
        <f t="shared" si="1415"/>
        <v>1.4991660773468668E-2</v>
      </c>
      <c r="AA1281" s="51">
        <f t="shared" si="1415"/>
        <v>1.4991660773468665E-2</v>
      </c>
      <c r="AB1281" s="51">
        <f t="shared" si="1415"/>
        <v>1.4991660773468665E-2</v>
      </c>
      <c r="AC1281" s="51">
        <f t="shared" si="1415"/>
        <v>1.4991660773468665E-2</v>
      </c>
      <c r="AD1281" s="229">
        <f t="shared" si="1415"/>
        <v>1.4991660773468663E-2</v>
      </c>
      <c r="AE1281" s="228">
        <f t="shared" ref="AE1281:AI1281" si="1434">AE1263*$AD$43</f>
        <v>7.0489592855369515E-2</v>
      </c>
      <c r="AF1281" s="51">
        <f t="shared" si="1434"/>
        <v>7.0489592855369515E-2</v>
      </c>
      <c r="AG1281" s="51">
        <f t="shared" si="1434"/>
        <v>7.0489592855369515E-2</v>
      </c>
      <c r="AH1281" s="51">
        <f t="shared" si="1434"/>
        <v>7.0489592855369515E-2</v>
      </c>
      <c r="AI1281" s="229">
        <f t="shared" si="1434"/>
        <v>7.0489592855369515E-2</v>
      </c>
      <c r="AJ1281" s="51">
        <f t="shared" ref="AJ1281:AN1281" si="1435">AJ1263*$AH$43</f>
        <v>0</v>
      </c>
      <c r="AK1281" s="51">
        <f t="shared" si="1435"/>
        <v>0</v>
      </c>
      <c r="AL1281" s="51">
        <f t="shared" si="1435"/>
        <v>0</v>
      </c>
      <c r="AM1281" s="51">
        <f t="shared" si="1435"/>
        <v>0</v>
      </c>
      <c r="AN1281" s="229">
        <f t="shared" si="1435"/>
        <v>0</v>
      </c>
    </row>
    <row r="1282" spans="1:40" outlineLevel="1">
      <c r="A1282" s="521">
        <f>ROW()</f>
        <v>1282</v>
      </c>
      <c r="B1282" s="35"/>
      <c r="C1282" s="758"/>
      <c r="D1282" s="33" t="s">
        <v>302</v>
      </c>
      <c r="J1282" s="228"/>
      <c r="K1282" s="51"/>
      <c r="L1282" s="51"/>
      <c r="M1282" s="51"/>
      <c r="N1282" s="229"/>
      <c r="O1282" s="228"/>
      <c r="P1282" s="51"/>
      <c r="Q1282" s="51"/>
      <c r="R1282" s="51"/>
      <c r="S1282" s="229"/>
      <c r="T1282" s="228"/>
      <c r="U1282" s="51"/>
      <c r="V1282" s="51"/>
      <c r="W1282" s="51"/>
      <c r="X1282" s="229"/>
      <c r="Y1282" s="228">
        <f t="shared" ref="Y1282:AD1287" si="1436">Y1264*$X$43</f>
        <v>0</v>
      </c>
      <c r="Z1282" s="51">
        <f t="shared" si="1436"/>
        <v>0.42410799358081386</v>
      </c>
      <c r="AA1282" s="51">
        <f t="shared" si="1436"/>
        <v>0.42410799358081386</v>
      </c>
      <c r="AB1282" s="51">
        <f t="shared" si="1436"/>
        <v>0.42410799358081386</v>
      </c>
      <c r="AC1282" s="51">
        <f t="shared" si="1436"/>
        <v>0.42410799358081375</v>
      </c>
      <c r="AD1282" s="229">
        <f t="shared" si="1436"/>
        <v>0.42410799358081375</v>
      </c>
      <c r="AE1282" s="228">
        <f t="shared" ref="AE1282:AI1282" si="1437">AE1264*$AD$43</f>
        <v>-0.3093492690060573</v>
      </c>
      <c r="AF1282" s="51">
        <f t="shared" si="1437"/>
        <v>0</v>
      </c>
      <c r="AG1282" s="51">
        <f t="shared" si="1437"/>
        <v>0</v>
      </c>
      <c r="AH1282" s="51">
        <f t="shared" si="1437"/>
        <v>0</v>
      </c>
      <c r="AI1282" s="229">
        <f t="shared" si="1437"/>
        <v>0</v>
      </c>
      <c r="AJ1282" s="51">
        <f t="shared" ref="AJ1282:AN1282" si="1438">AJ1264*$AH$43</f>
        <v>0</v>
      </c>
      <c r="AK1282" s="51">
        <f t="shared" si="1438"/>
        <v>0</v>
      </c>
      <c r="AL1282" s="51">
        <f t="shared" si="1438"/>
        <v>0</v>
      </c>
      <c r="AM1282" s="51">
        <f t="shared" si="1438"/>
        <v>0</v>
      </c>
      <c r="AN1282" s="229">
        <f t="shared" si="1438"/>
        <v>0</v>
      </c>
    </row>
    <row r="1283" spans="1:40" outlineLevel="1">
      <c r="A1283" s="521">
        <f>ROW()</f>
        <v>1283</v>
      </c>
      <c r="B1283" s="35"/>
      <c r="C1283" s="758"/>
      <c r="D1283" s="33" t="s">
        <v>36</v>
      </c>
      <c r="J1283" s="228"/>
      <c r="K1283" s="51"/>
      <c r="L1283" s="51"/>
      <c r="M1283" s="51"/>
      <c r="N1283" s="229"/>
      <c r="O1283" s="228"/>
      <c r="P1283" s="51"/>
      <c r="Q1283" s="51"/>
      <c r="R1283" s="51"/>
      <c r="S1283" s="229"/>
      <c r="T1283" s="228"/>
      <c r="U1283" s="51"/>
      <c r="V1283" s="51"/>
      <c r="W1283" s="51"/>
      <c r="X1283" s="229"/>
      <c r="Y1283" s="228">
        <f t="shared" si="1436"/>
        <v>0</v>
      </c>
      <c r="Z1283" s="51">
        <f t="shared" si="1436"/>
        <v>1.2376639141150465</v>
      </c>
      <c r="AA1283" s="51">
        <f t="shared" si="1436"/>
        <v>1.2376639141150465</v>
      </c>
      <c r="AB1283" s="51">
        <f t="shared" si="1436"/>
        <v>1.2376639141150465</v>
      </c>
      <c r="AC1283" s="51">
        <f t="shared" si="1436"/>
        <v>1.2376639141150463</v>
      </c>
      <c r="AD1283" s="229">
        <f t="shared" si="1436"/>
        <v>1.2376639141150463</v>
      </c>
      <c r="AE1283" s="228">
        <f t="shared" ref="AE1283:AI1283" si="1439">AE1265*$AD$43</f>
        <v>3.1011418551125842E-2</v>
      </c>
      <c r="AF1283" s="51">
        <f t="shared" si="1439"/>
        <v>0</v>
      </c>
      <c r="AG1283" s="51">
        <f t="shared" si="1439"/>
        <v>0</v>
      </c>
      <c r="AH1283" s="51">
        <f t="shared" si="1439"/>
        <v>0</v>
      </c>
      <c r="AI1283" s="229">
        <f t="shared" si="1439"/>
        <v>0</v>
      </c>
      <c r="AJ1283" s="51">
        <f t="shared" ref="AJ1283:AN1283" si="1440">AJ1265*$AH$43</f>
        <v>0</v>
      </c>
      <c r="AK1283" s="51">
        <f t="shared" si="1440"/>
        <v>0</v>
      </c>
      <c r="AL1283" s="51">
        <f t="shared" si="1440"/>
        <v>0</v>
      </c>
      <c r="AM1283" s="51">
        <f t="shared" si="1440"/>
        <v>0</v>
      </c>
      <c r="AN1283" s="229">
        <f t="shared" si="1440"/>
        <v>0</v>
      </c>
    </row>
    <row r="1284" spans="1:40" outlineLevel="1">
      <c r="A1284" s="521">
        <f>ROW()</f>
        <v>1284</v>
      </c>
      <c r="B1284" s="35"/>
      <c r="C1284" s="758"/>
      <c r="D1284" s="33" t="s">
        <v>583</v>
      </c>
      <c r="J1284" s="228"/>
      <c r="K1284" s="51"/>
      <c r="L1284" s="51"/>
      <c r="M1284" s="51"/>
      <c r="N1284" s="229"/>
      <c r="O1284" s="228"/>
      <c r="P1284" s="51"/>
      <c r="Q1284" s="51"/>
      <c r="R1284" s="51"/>
      <c r="S1284" s="229"/>
      <c r="T1284" s="228"/>
      <c r="U1284" s="51"/>
      <c r="V1284" s="51"/>
      <c r="W1284" s="51"/>
      <c r="X1284" s="229"/>
      <c r="Y1284" s="228">
        <f t="shared" si="1436"/>
        <v>0</v>
      </c>
      <c r="Z1284" s="51">
        <f t="shared" si="1436"/>
        <v>0</v>
      </c>
      <c r="AA1284" s="51">
        <f t="shared" si="1436"/>
        <v>0</v>
      </c>
      <c r="AB1284" s="51">
        <f t="shared" si="1436"/>
        <v>0</v>
      </c>
      <c r="AC1284" s="51">
        <f t="shared" si="1436"/>
        <v>0</v>
      </c>
      <c r="AD1284" s="229">
        <f t="shared" si="1436"/>
        <v>0</v>
      </c>
      <c r="AE1284" s="228">
        <f t="shared" ref="AE1284:AI1284" si="1441">AE1266*$AD$43</f>
        <v>0</v>
      </c>
      <c r="AF1284" s="51">
        <f t="shared" si="1441"/>
        <v>0</v>
      </c>
      <c r="AG1284" s="51">
        <f t="shared" si="1441"/>
        <v>0</v>
      </c>
      <c r="AH1284" s="51">
        <f t="shared" si="1441"/>
        <v>0</v>
      </c>
      <c r="AI1284" s="229">
        <f t="shared" si="1441"/>
        <v>0</v>
      </c>
      <c r="AJ1284" s="51">
        <f t="shared" ref="AJ1284:AN1284" si="1442">AJ1266*$AH$43</f>
        <v>0</v>
      </c>
      <c r="AK1284" s="51">
        <f t="shared" si="1442"/>
        <v>0</v>
      </c>
      <c r="AL1284" s="51">
        <f t="shared" si="1442"/>
        <v>0</v>
      </c>
      <c r="AM1284" s="51">
        <f t="shared" si="1442"/>
        <v>0</v>
      </c>
      <c r="AN1284" s="229">
        <f t="shared" si="1442"/>
        <v>0</v>
      </c>
    </row>
    <row r="1285" spans="1:40" outlineLevel="1">
      <c r="A1285" s="521">
        <f>ROW()</f>
        <v>1285</v>
      </c>
      <c r="B1285" s="35"/>
      <c r="C1285" s="758"/>
      <c r="D1285" s="33" t="s">
        <v>81</v>
      </c>
      <c r="J1285" s="228"/>
      <c r="K1285" s="51"/>
      <c r="L1285" s="51"/>
      <c r="M1285" s="51"/>
      <c r="N1285" s="229"/>
      <c r="O1285" s="228"/>
      <c r="P1285" s="51"/>
      <c r="Q1285" s="51"/>
      <c r="R1285" s="51"/>
      <c r="S1285" s="229"/>
      <c r="T1285" s="228"/>
      <c r="U1285" s="51"/>
      <c r="V1285" s="51"/>
      <c r="W1285" s="51"/>
      <c r="X1285" s="229"/>
      <c r="Y1285" s="228">
        <f t="shared" si="1436"/>
        <v>0</v>
      </c>
      <c r="Z1285" s="51">
        <f t="shared" si="1436"/>
        <v>0</v>
      </c>
      <c r="AA1285" s="51">
        <f t="shared" si="1436"/>
        <v>0</v>
      </c>
      <c r="AB1285" s="51">
        <f t="shared" si="1436"/>
        <v>0</v>
      </c>
      <c r="AC1285" s="51">
        <f t="shared" si="1436"/>
        <v>0</v>
      </c>
      <c r="AD1285" s="229">
        <f t="shared" si="1436"/>
        <v>0</v>
      </c>
      <c r="AE1285" s="228">
        <f t="shared" ref="AE1285:AI1285" si="1443">AE1267*$AD$43</f>
        <v>0</v>
      </c>
      <c r="AF1285" s="51">
        <f t="shared" si="1443"/>
        <v>0</v>
      </c>
      <c r="AG1285" s="51">
        <f t="shared" si="1443"/>
        <v>0</v>
      </c>
      <c r="AH1285" s="51">
        <f t="shared" si="1443"/>
        <v>0</v>
      </c>
      <c r="AI1285" s="229">
        <f t="shared" si="1443"/>
        <v>0</v>
      </c>
      <c r="AJ1285" s="51">
        <f t="shared" ref="AJ1285:AN1285" si="1444">AJ1267*$AH$43</f>
        <v>0</v>
      </c>
      <c r="AK1285" s="51">
        <f t="shared" si="1444"/>
        <v>0</v>
      </c>
      <c r="AL1285" s="51">
        <f t="shared" si="1444"/>
        <v>0</v>
      </c>
      <c r="AM1285" s="51">
        <f t="shared" si="1444"/>
        <v>0</v>
      </c>
      <c r="AN1285" s="229">
        <f t="shared" si="1444"/>
        <v>0</v>
      </c>
    </row>
    <row r="1286" spans="1:40" outlineLevel="1">
      <c r="A1286" s="521">
        <f>ROW()</f>
        <v>1286</v>
      </c>
      <c r="B1286" s="35"/>
      <c r="C1286" s="758"/>
      <c r="D1286" s="33" t="s">
        <v>28</v>
      </c>
      <c r="J1286" s="228"/>
      <c r="K1286" s="51"/>
      <c r="L1286" s="51"/>
      <c r="M1286" s="51"/>
      <c r="N1286" s="229"/>
      <c r="O1286" s="228"/>
      <c r="P1286" s="51"/>
      <c r="Q1286" s="51"/>
      <c r="R1286" s="51"/>
      <c r="S1286" s="229"/>
      <c r="T1286" s="228"/>
      <c r="U1286" s="51"/>
      <c r="V1286" s="51"/>
      <c r="W1286" s="51"/>
      <c r="X1286" s="229"/>
      <c r="Y1286" s="228">
        <f t="shared" si="1436"/>
        <v>0</v>
      </c>
      <c r="Z1286" s="51">
        <f t="shared" si="1436"/>
        <v>0</v>
      </c>
      <c r="AA1286" s="51">
        <f t="shared" si="1436"/>
        <v>0</v>
      </c>
      <c r="AB1286" s="51">
        <f t="shared" si="1436"/>
        <v>0</v>
      </c>
      <c r="AC1286" s="51">
        <f t="shared" si="1436"/>
        <v>0</v>
      </c>
      <c r="AD1286" s="229">
        <f t="shared" si="1436"/>
        <v>0</v>
      </c>
      <c r="AE1286" s="228">
        <f t="shared" ref="AE1286:AI1286" si="1445">AE1268*$AD$43</f>
        <v>0</v>
      </c>
      <c r="AF1286" s="51">
        <f t="shared" si="1445"/>
        <v>0</v>
      </c>
      <c r="AG1286" s="51">
        <f t="shared" si="1445"/>
        <v>0</v>
      </c>
      <c r="AH1286" s="51">
        <f t="shared" si="1445"/>
        <v>0</v>
      </c>
      <c r="AI1286" s="229">
        <f t="shared" si="1445"/>
        <v>0</v>
      </c>
      <c r="AJ1286" s="51">
        <f t="shared" ref="AJ1286:AN1286" si="1446">AJ1268*$AH$43</f>
        <v>0</v>
      </c>
      <c r="AK1286" s="51">
        <f t="shared" si="1446"/>
        <v>0</v>
      </c>
      <c r="AL1286" s="51">
        <f t="shared" si="1446"/>
        <v>0</v>
      </c>
      <c r="AM1286" s="51">
        <f t="shared" si="1446"/>
        <v>0</v>
      </c>
      <c r="AN1286" s="229">
        <f t="shared" si="1446"/>
        <v>0</v>
      </c>
    </row>
    <row r="1287" spans="1:40" outlineLevel="1">
      <c r="A1287" s="521">
        <f>ROW()</f>
        <v>1287</v>
      </c>
      <c r="B1287" s="35"/>
      <c r="C1287" s="758"/>
      <c r="D1287" s="45" t="s">
        <v>443</v>
      </c>
      <c r="E1287" s="45"/>
      <c r="F1287" s="45"/>
      <c r="G1287" s="45"/>
      <c r="H1287" s="45"/>
      <c r="I1287" s="45"/>
      <c r="J1287" s="230"/>
      <c r="K1287" s="52"/>
      <c r="L1287" s="52"/>
      <c r="M1287" s="52"/>
      <c r="N1287" s="231"/>
      <c r="O1287" s="230"/>
      <c r="P1287" s="52"/>
      <c r="Q1287" s="52"/>
      <c r="R1287" s="52"/>
      <c r="S1287" s="231"/>
      <c r="T1287" s="230"/>
      <c r="U1287" s="52"/>
      <c r="V1287" s="52"/>
      <c r="W1287" s="52"/>
      <c r="X1287" s="231"/>
      <c r="Y1287" s="230">
        <f t="shared" si="1436"/>
        <v>0</v>
      </c>
      <c r="Z1287" s="52">
        <f t="shared" si="1436"/>
        <v>0</v>
      </c>
      <c r="AA1287" s="52">
        <f t="shared" si="1436"/>
        <v>0</v>
      </c>
      <c r="AB1287" s="52">
        <f t="shared" si="1436"/>
        <v>0</v>
      </c>
      <c r="AC1287" s="52">
        <f t="shared" si="1436"/>
        <v>0</v>
      </c>
      <c r="AD1287" s="231">
        <f t="shared" si="1436"/>
        <v>0</v>
      </c>
      <c r="AE1287" s="230">
        <f t="shared" ref="AE1287:AI1287" si="1447">AE1269*$AD$43</f>
        <v>0</v>
      </c>
      <c r="AF1287" s="52">
        <f t="shared" si="1447"/>
        <v>0</v>
      </c>
      <c r="AG1287" s="52">
        <f t="shared" si="1447"/>
        <v>0</v>
      </c>
      <c r="AH1287" s="52">
        <f t="shared" si="1447"/>
        <v>0</v>
      </c>
      <c r="AI1287" s="231">
        <f t="shared" si="1447"/>
        <v>0</v>
      </c>
      <c r="AJ1287" s="52">
        <f t="shared" ref="AJ1287:AN1287" si="1448">AJ1269*$AH$43</f>
        <v>0</v>
      </c>
      <c r="AK1287" s="52">
        <f t="shared" si="1448"/>
        <v>0</v>
      </c>
      <c r="AL1287" s="52">
        <f t="shared" si="1448"/>
        <v>0</v>
      </c>
      <c r="AM1287" s="52">
        <f t="shared" si="1448"/>
        <v>0</v>
      </c>
      <c r="AN1287" s="231">
        <f t="shared" si="1448"/>
        <v>0</v>
      </c>
    </row>
    <row r="1288" spans="1:40" outlineLevel="1">
      <c r="A1288" s="521">
        <f>ROW()</f>
        <v>1288</v>
      </c>
      <c r="B1288" s="35"/>
      <c r="C1288" s="758"/>
      <c r="D1288" s="33" t="s">
        <v>24</v>
      </c>
      <c r="F1288" s="151"/>
      <c r="G1288" s="151"/>
      <c r="H1288" s="151"/>
      <c r="I1288" s="151"/>
      <c r="J1288" s="251"/>
      <c r="K1288" s="58"/>
      <c r="L1288" s="58"/>
      <c r="M1288" s="58"/>
      <c r="N1288" s="247"/>
      <c r="O1288" s="251"/>
      <c r="P1288" s="58"/>
      <c r="Q1288" s="58"/>
      <c r="R1288" s="58"/>
      <c r="S1288" s="247"/>
      <c r="T1288" s="251"/>
      <c r="U1288" s="58"/>
      <c r="V1288" s="58"/>
      <c r="W1288" s="58"/>
      <c r="X1288" s="247"/>
      <c r="Y1288" s="251">
        <f t="shared" ref="Y1288:AN1288" si="1449">SUM(Y1272:Y1287)</f>
        <v>0</v>
      </c>
      <c r="Z1288" s="58">
        <f t="shared" si="1449"/>
        <v>2.8753208602609677</v>
      </c>
      <c r="AA1288" s="58">
        <f t="shared" si="1449"/>
        <v>2.8753208602609677</v>
      </c>
      <c r="AB1288" s="58">
        <f t="shared" si="1449"/>
        <v>2.8753208602609681</v>
      </c>
      <c r="AC1288" s="58">
        <f t="shared" si="1449"/>
        <v>2.8753208602609677</v>
      </c>
      <c r="AD1288" s="247">
        <f t="shared" si="1449"/>
        <v>2.8753208602609677</v>
      </c>
      <c r="AE1288" s="251">
        <f t="shared" si="1449"/>
        <v>0.97815258563198104</v>
      </c>
      <c r="AF1288" s="58">
        <f t="shared" si="1449"/>
        <v>1.2564904360869125</v>
      </c>
      <c r="AG1288" s="58">
        <f t="shared" si="1449"/>
        <v>1.2564904360869125</v>
      </c>
      <c r="AH1288" s="58">
        <f t="shared" si="1449"/>
        <v>1.2564904360869125</v>
      </c>
      <c r="AI1288" s="247">
        <f t="shared" si="1449"/>
        <v>1.2564904360869125</v>
      </c>
      <c r="AJ1288" s="58">
        <f t="shared" si="1449"/>
        <v>0</v>
      </c>
      <c r="AK1288" s="58">
        <f t="shared" si="1449"/>
        <v>0</v>
      </c>
      <c r="AL1288" s="58">
        <f t="shared" si="1449"/>
        <v>0</v>
      </c>
      <c r="AM1288" s="58">
        <f t="shared" si="1449"/>
        <v>0</v>
      </c>
      <c r="AN1288" s="247">
        <f t="shared" si="1449"/>
        <v>0</v>
      </c>
    </row>
    <row r="1289" spans="1:40" outlineLevel="1">
      <c r="A1289" s="521">
        <f>ROW()</f>
        <v>1289</v>
      </c>
      <c r="B1289" s="35"/>
      <c r="C1289" s="756" t="s">
        <v>304</v>
      </c>
      <c r="J1289" s="1909"/>
      <c r="K1289" s="1910"/>
      <c r="L1289" s="1910"/>
      <c r="M1289" s="1910"/>
      <c r="N1289" s="1911"/>
      <c r="O1289" s="1909"/>
      <c r="P1289" s="1910"/>
      <c r="Q1289" s="1910"/>
      <c r="R1289" s="1910"/>
      <c r="S1289" s="1911"/>
      <c r="T1289" s="1909"/>
      <c r="U1289" s="1910"/>
      <c r="V1289" s="1910"/>
      <c r="W1289" s="1910"/>
      <c r="X1289" s="1911"/>
      <c r="Y1289" s="1894" t="s">
        <v>352</v>
      </c>
      <c r="Z1289" s="1895"/>
      <c r="AA1289" s="1895"/>
      <c r="AB1289" s="1895"/>
      <c r="AC1289" s="1895"/>
      <c r="AD1289" s="1896"/>
      <c r="AE1289" s="1171"/>
      <c r="AF1289" s="1136"/>
      <c r="AG1289" s="1136" t="s">
        <v>703</v>
      </c>
      <c r="AH1289" s="1136"/>
      <c r="AI1289" s="1161"/>
      <c r="AJ1289" s="1136"/>
      <c r="AK1289" s="1136"/>
      <c r="AL1289" s="1136"/>
      <c r="AM1289" s="1136"/>
      <c r="AN1289" s="1161"/>
    </row>
    <row r="1290" spans="1:40" outlineLevel="1">
      <c r="A1290" s="521">
        <f>ROW()</f>
        <v>1290</v>
      </c>
      <c r="B1290" s="35"/>
      <c r="C1290" s="758"/>
      <c r="D1290" s="33" t="s">
        <v>300</v>
      </c>
      <c r="J1290" s="429"/>
      <c r="K1290" s="430"/>
      <c r="L1290" s="430"/>
      <c r="M1290" s="430"/>
      <c r="N1290" s="431"/>
      <c r="O1290" s="429"/>
      <c r="P1290" s="430"/>
      <c r="Q1290" s="430"/>
      <c r="R1290" s="430"/>
      <c r="S1290" s="431"/>
      <c r="T1290" s="429"/>
      <c r="U1290" s="430"/>
      <c r="V1290" s="430"/>
      <c r="W1290" s="430"/>
      <c r="X1290" s="431"/>
      <c r="Y1290" s="361"/>
      <c r="Z1290" s="373"/>
      <c r="AA1290" s="373">
        <v>6.8565241639851379E-2</v>
      </c>
      <c r="AB1290" s="373">
        <v>6.8565241639851379E-2</v>
      </c>
      <c r="AC1290" s="373">
        <v>6.8565241639851379E-2</v>
      </c>
      <c r="AD1290" s="356">
        <v>6.8565241639851365E-2</v>
      </c>
      <c r="AE1290" s="361">
        <v>3.0383336257177999E-3</v>
      </c>
      <c r="AF1290" s="373">
        <v>3.0383336257177999E-3</v>
      </c>
      <c r="AG1290" s="373">
        <v>3.0383336257177999E-3</v>
      </c>
      <c r="AH1290" s="373">
        <v>3.0383336257177999E-3</v>
      </c>
      <c r="AI1290" s="356">
        <v>3.0383336257177999E-3</v>
      </c>
      <c r="AJ1290" s="1870"/>
      <c r="AK1290" s="1870"/>
      <c r="AL1290" s="1870"/>
      <c r="AM1290" s="1870"/>
      <c r="AN1290" s="1871"/>
    </row>
    <row r="1291" spans="1:40" outlineLevel="1">
      <c r="A1291" s="521">
        <f>ROW()</f>
        <v>1291</v>
      </c>
      <c r="B1291" s="35"/>
      <c r="C1291" s="758"/>
      <c r="D1291" s="33" t="s">
        <v>301</v>
      </c>
      <c r="J1291" s="429"/>
      <c r="K1291" s="430"/>
      <c r="L1291" s="430"/>
      <c r="M1291" s="430"/>
      <c r="N1291" s="431"/>
      <c r="O1291" s="429"/>
      <c r="P1291" s="430"/>
      <c r="Q1291" s="430"/>
      <c r="R1291" s="430"/>
      <c r="S1291" s="431"/>
      <c r="T1291" s="429"/>
      <c r="U1291" s="430"/>
      <c r="V1291" s="430"/>
      <c r="W1291" s="430"/>
      <c r="X1291" s="431"/>
      <c r="Y1291" s="361"/>
      <c r="Z1291" s="373"/>
      <c r="AA1291" s="373">
        <v>1.9156182439638566E-2</v>
      </c>
      <c r="AB1291" s="373">
        <v>1.9156182439638566E-2</v>
      </c>
      <c r="AC1291" s="373">
        <v>1.9156182439638569E-2</v>
      </c>
      <c r="AD1291" s="356">
        <v>1.9156182439638573E-2</v>
      </c>
      <c r="AE1291" s="361">
        <v>2.3492919589721099E-2</v>
      </c>
      <c r="AF1291" s="373">
        <v>2.3492919589721099E-2</v>
      </c>
      <c r="AG1291" s="373">
        <v>2.3492919589721099E-2</v>
      </c>
      <c r="AH1291" s="373">
        <v>2.3492919589721099E-2</v>
      </c>
      <c r="AI1291" s="356">
        <v>2.3492919589721099E-2</v>
      </c>
      <c r="AJ1291" s="1870"/>
      <c r="AK1291" s="1870"/>
      <c r="AL1291" s="1870"/>
      <c r="AM1291" s="1870"/>
      <c r="AN1291" s="1871"/>
    </row>
    <row r="1292" spans="1:40" outlineLevel="1">
      <c r="A1292" s="521">
        <f>ROW()</f>
        <v>1292</v>
      </c>
      <c r="B1292" s="35"/>
      <c r="C1292" s="758"/>
      <c r="D1292" s="33" t="s">
        <v>29</v>
      </c>
      <c r="J1292" s="429"/>
      <c r="K1292" s="430"/>
      <c r="L1292" s="430"/>
      <c r="M1292" s="430"/>
      <c r="N1292" s="431"/>
      <c r="O1292" s="429"/>
      <c r="P1292" s="430"/>
      <c r="Q1292" s="430"/>
      <c r="R1292" s="430"/>
      <c r="S1292" s="431"/>
      <c r="T1292" s="429"/>
      <c r="U1292" s="430"/>
      <c r="V1292" s="430"/>
      <c r="W1292" s="430"/>
      <c r="X1292" s="431"/>
      <c r="Y1292" s="361"/>
      <c r="Z1292" s="373"/>
      <c r="AA1292" s="373">
        <v>0</v>
      </c>
      <c r="AB1292" s="373">
        <v>0</v>
      </c>
      <c r="AC1292" s="373">
        <v>0</v>
      </c>
      <c r="AD1292" s="356">
        <v>0</v>
      </c>
      <c r="AE1292" s="361">
        <v>0</v>
      </c>
      <c r="AF1292" s="373">
        <v>0</v>
      </c>
      <c r="AG1292" s="373">
        <v>0</v>
      </c>
      <c r="AH1292" s="373">
        <v>0</v>
      </c>
      <c r="AI1292" s="356">
        <v>0</v>
      </c>
      <c r="AJ1292" s="1870"/>
      <c r="AK1292" s="1870"/>
      <c r="AL1292" s="1870"/>
      <c r="AM1292" s="1870"/>
      <c r="AN1292" s="1871"/>
    </row>
    <row r="1293" spans="1:40" outlineLevel="1">
      <c r="A1293" s="521">
        <f>ROW()</f>
        <v>1293</v>
      </c>
      <c r="B1293" s="35"/>
      <c r="C1293" s="758"/>
      <c r="D1293" s="33" t="s">
        <v>30</v>
      </c>
      <c r="J1293" s="429"/>
      <c r="K1293" s="430"/>
      <c r="L1293" s="430"/>
      <c r="M1293" s="430"/>
      <c r="N1293" s="431"/>
      <c r="O1293" s="429"/>
      <c r="P1293" s="430"/>
      <c r="Q1293" s="430"/>
      <c r="R1293" s="430"/>
      <c r="S1293" s="431"/>
      <c r="T1293" s="429"/>
      <c r="U1293" s="430"/>
      <c r="V1293" s="430"/>
      <c r="W1293" s="430"/>
      <c r="X1293" s="431"/>
      <c r="Y1293" s="361"/>
      <c r="Z1293" s="373"/>
      <c r="AA1293" s="373">
        <v>0.458709655535459</v>
      </c>
      <c r="AB1293" s="373">
        <v>0.45870965553545906</v>
      </c>
      <c r="AC1293" s="373">
        <v>0.45870965553545906</v>
      </c>
      <c r="AD1293" s="356">
        <v>0.45870965553545912</v>
      </c>
      <c r="AE1293" s="361">
        <v>0.536526314266346</v>
      </c>
      <c r="AF1293" s="373">
        <v>0.536526314266346</v>
      </c>
      <c r="AG1293" s="373">
        <v>0.536526314266346</v>
      </c>
      <c r="AH1293" s="373">
        <v>0.536526314266346</v>
      </c>
      <c r="AI1293" s="356">
        <v>0.536526314266346</v>
      </c>
      <c r="AJ1293" s="1870"/>
      <c r="AK1293" s="1870"/>
      <c r="AL1293" s="1870"/>
      <c r="AM1293" s="1870"/>
      <c r="AN1293" s="1871"/>
    </row>
    <row r="1294" spans="1:40" outlineLevel="1">
      <c r="A1294" s="521">
        <f>ROW()</f>
        <v>1294</v>
      </c>
      <c r="B1294" s="35"/>
      <c r="C1294" s="758"/>
      <c r="D1294" s="33" t="s">
        <v>31</v>
      </c>
      <c r="J1294" s="429"/>
      <c r="K1294" s="430"/>
      <c r="L1294" s="430"/>
      <c r="M1294" s="430"/>
      <c r="N1294" s="431"/>
      <c r="O1294" s="429"/>
      <c r="P1294" s="430"/>
      <c r="Q1294" s="430"/>
      <c r="R1294" s="430"/>
      <c r="S1294" s="431"/>
      <c r="T1294" s="429"/>
      <c r="U1294" s="430"/>
      <c r="V1294" s="430"/>
      <c r="W1294" s="430"/>
      <c r="X1294" s="431"/>
      <c r="Y1294" s="361"/>
      <c r="Z1294" s="373"/>
      <c r="AA1294" s="373">
        <v>0</v>
      </c>
      <c r="AB1294" s="373">
        <v>0</v>
      </c>
      <c r="AC1294" s="373">
        <v>0</v>
      </c>
      <c r="AD1294" s="356">
        <v>0</v>
      </c>
      <c r="AE1294" s="361">
        <v>0</v>
      </c>
      <c r="AF1294" s="373">
        <v>0</v>
      </c>
      <c r="AG1294" s="373">
        <v>0</v>
      </c>
      <c r="AH1294" s="373">
        <v>0</v>
      </c>
      <c r="AI1294" s="356">
        <v>0</v>
      </c>
      <c r="AJ1294" s="1870"/>
      <c r="AK1294" s="1870"/>
      <c r="AL1294" s="1870"/>
      <c r="AM1294" s="1870"/>
      <c r="AN1294" s="1871"/>
    </row>
    <row r="1295" spans="1:40" outlineLevel="1">
      <c r="A1295" s="521">
        <f>ROW()</f>
        <v>1295</v>
      </c>
      <c r="B1295" s="35"/>
      <c r="C1295" s="758"/>
      <c r="D1295" s="33" t="s">
        <v>32</v>
      </c>
      <c r="J1295" s="429"/>
      <c r="K1295" s="430"/>
      <c r="L1295" s="430"/>
      <c r="M1295" s="430"/>
      <c r="N1295" s="431"/>
      <c r="O1295" s="429"/>
      <c r="P1295" s="430"/>
      <c r="Q1295" s="430"/>
      <c r="R1295" s="430"/>
      <c r="S1295" s="431"/>
      <c r="T1295" s="429"/>
      <c r="U1295" s="430"/>
      <c r="V1295" s="430"/>
      <c r="W1295" s="430"/>
      <c r="X1295" s="431"/>
      <c r="Y1295" s="361"/>
      <c r="Z1295" s="373"/>
      <c r="AA1295" s="373">
        <v>6.6475185820884436E-2</v>
      </c>
      <c r="AB1295" s="373">
        <v>6.6475185820884422E-2</v>
      </c>
      <c r="AC1295" s="373">
        <v>6.6475185820884422E-2</v>
      </c>
      <c r="AD1295" s="356">
        <v>6.6475185820884422E-2</v>
      </c>
      <c r="AE1295" s="361">
        <v>6.4051028892768994E-2</v>
      </c>
      <c r="AF1295" s="373">
        <v>6.4051028892768994E-2</v>
      </c>
      <c r="AG1295" s="373">
        <v>6.4051028892768994E-2</v>
      </c>
      <c r="AH1295" s="373">
        <v>6.4051028892768896E-2</v>
      </c>
      <c r="AI1295" s="356">
        <v>6.4051028892768896E-2</v>
      </c>
      <c r="AJ1295" s="1870"/>
      <c r="AK1295" s="1870"/>
      <c r="AL1295" s="1870"/>
      <c r="AM1295" s="1870"/>
      <c r="AN1295" s="1871"/>
    </row>
    <row r="1296" spans="1:40" outlineLevel="1">
      <c r="A1296" s="521">
        <f>ROW()</f>
        <v>1296</v>
      </c>
      <c r="B1296" s="35"/>
      <c r="C1296" s="758"/>
      <c r="D1296" s="33" t="s">
        <v>33</v>
      </c>
      <c r="J1296" s="429"/>
      <c r="K1296" s="430"/>
      <c r="L1296" s="430"/>
      <c r="M1296" s="430"/>
      <c r="N1296" s="431"/>
      <c r="O1296" s="429"/>
      <c r="P1296" s="430"/>
      <c r="Q1296" s="430"/>
      <c r="R1296" s="430"/>
      <c r="S1296" s="431"/>
      <c r="T1296" s="429"/>
      <c r="U1296" s="430"/>
      <c r="V1296" s="430"/>
      <c r="W1296" s="430"/>
      <c r="X1296" s="431"/>
      <c r="Y1296" s="361"/>
      <c r="Z1296" s="373"/>
      <c r="AA1296" s="373">
        <v>2.3367202014297916E-6</v>
      </c>
      <c r="AB1296" s="373">
        <v>2.3367202014297916E-6</v>
      </c>
      <c r="AC1296" s="373">
        <v>2.3367202014297916E-6</v>
      </c>
      <c r="AD1296" s="356">
        <v>2.3367202014297912E-6</v>
      </c>
      <c r="AE1296" s="361">
        <v>6.1746487645185702E-4</v>
      </c>
      <c r="AF1296" s="373">
        <v>6.1746487645185702E-4</v>
      </c>
      <c r="AG1296" s="373">
        <v>6.1746487645185702E-4</v>
      </c>
      <c r="AH1296" s="373">
        <v>6.1746487645185702E-4</v>
      </c>
      <c r="AI1296" s="356">
        <v>6.1746487645185702E-4</v>
      </c>
      <c r="AJ1296" s="1870"/>
      <c r="AK1296" s="1870"/>
      <c r="AL1296" s="1870"/>
      <c r="AM1296" s="1870"/>
      <c r="AN1296" s="1871"/>
    </row>
    <row r="1297" spans="1:40" outlineLevel="1">
      <c r="A1297" s="521">
        <f>ROW()</f>
        <v>1297</v>
      </c>
      <c r="B1297" s="35"/>
      <c r="C1297" s="758"/>
      <c r="D1297" s="33" t="s">
        <v>27</v>
      </c>
      <c r="J1297" s="429"/>
      <c r="K1297" s="430"/>
      <c r="L1297" s="430"/>
      <c r="M1297" s="430"/>
      <c r="N1297" s="431"/>
      <c r="O1297" s="429"/>
      <c r="P1297" s="430"/>
      <c r="Q1297" s="430"/>
      <c r="R1297" s="430"/>
      <c r="S1297" s="431"/>
      <c r="T1297" s="429"/>
      <c r="U1297" s="430"/>
      <c r="V1297" s="430"/>
      <c r="W1297" s="430"/>
      <c r="X1297" s="431"/>
      <c r="Y1297" s="361"/>
      <c r="Z1297" s="373"/>
      <c r="AA1297" s="373">
        <v>0.30058975461444276</v>
      </c>
      <c r="AB1297" s="373">
        <v>0.30058975461444276</v>
      </c>
      <c r="AC1297" s="373">
        <v>0.30058975461444276</v>
      </c>
      <c r="AD1297" s="356">
        <v>0.30058975461444276</v>
      </c>
      <c r="AE1297" s="361">
        <v>-0.86277479797857204</v>
      </c>
      <c r="AF1297" s="373">
        <v>0</v>
      </c>
      <c r="AG1297" s="373">
        <v>0</v>
      </c>
      <c r="AH1297" s="373">
        <v>0</v>
      </c>
      <c r="AI1297" s="356">
        <v>0</v>
      </c>
      <c r="AJ1297" s="1870"/>
      <c r="AK1297" s="1870"/>
      <c r="AL1297" s="1870"/>
      <c r="AM1297" s="1870"/>
      <c r="AN1297" s="1871"/>
    </row>
    <row r="1298" spans="1:40" outlineLevel="1">
      <c r="A1298" s="521">
        <f>ROW()</f>
        <v>1298</v>
      </c>
      <c r="B1298" s="35"/>
      <c r="C1298" s="758"/>
      <c r="D1298" s="33" t="s">
        <v>34</v>
      </c>
      <c r="J1298" s="429"/>
      <c r="K1298" s="430"/>
      <c r="L1298" s="430"/>
      <c r="M1298" s="430"/>
      <c r="N1298" s="431"/>
      <c r="O1298" s="429"/>
      <c r="P1298" s="430"/>
      <c r="Q1298" s="430"/>
      <c r="R1298" s="430"/>
      <c r="S1298" s="431"/>
      <c r="T1298" s="429"/>
      <c r="U1298" s="430"/>
      <c r="V1298" s="430"/>
      <c r="W1298" s="430"/>
      <c r="X1298" s="431"/>
      <c r="Y1298" s="361"/>
      <c r="Z1298" s="373"/>
      <c r="AA1298" s="373">
        <v>1.2382832230502476</v>
      </c>
      <c r="AB1298" s="373">
        <v>1.2382832230502476</v>
      </c>
      <c r="AC1298" s="373">
        <v>1.2382832230502476</v>
      </c>
      <c r="AD1298" s="356">
        <v>1.2382832230502478</v>
      </c>
      <c r="AE1298" s="361">
        <v>1.15956121126699</v>
      </c>
      <c r="AF1298" s="373">
        <v>1.15956121126699</v>
      </c>
      <c r="AG1298" s="373">
        <v>1.15956121126699</v>
      </c>
      <c r="AH1298" s="373">
        <v>1.15956121126699</v>
      </c>
      <c r="AI1298" s="356">
        <v>1.15956121126699</v>
      </c>
      <c r="AJ1298" s="1870"/>
      <c r="AK1298" s="1870"/>
      <c r="AL1298" s="1870"/>
      <c r="AM1298" s="1870"/>
      <c r="AN1298" s="1871"/>
    </row>
    <row r="1299" spans="1:40" outlineLevel="1">
      <c r="A1299" s="521">
        <f>ROW()</f>
        <v>1299</v>
      </c>
      <c r="B1299" s="35"/>
      <c r="C1299" s="758"/>
      <c r="D1299" s="33" t="s">
        <v>35</v>
      </c>
      <c r="J1299" s="429"/>
      <c r="K1299" s="430"/>
      <c r="L1299" s="430"/>
      <c r="M1299" s="430"/>
      <c r="N1299" s="431"/>
      <c r="O1299" s="429"/>
      <c r="P1299" s="430"/>
      <c r="Q1299" s="430"/>
      <c r="R1299" s="430"/>
      <c r="S1299" s="431"/>
      <c r="T1299" s="429"/>
      <c r="U1299" s="430"/>
      <c r="V1299" s="430"/>
      <c r="W1299" s="430"/>
      <c r="X1299" s="431"/>
      <c r="Y1299" s="361"/>
      <c r="Z1299" s="373"/>
      <c r="AA1299" s="373">
        <v>0.15950077587484515</v>
      </c>
      <c r="AB1299" s="373">
        <v>0.15950077587484512</v>
      </c>
      <c r="AC1299" s="373">
        <v>0.15950077587484512</v>
      </c>
      <c r="AD1299" s="356">
        <v>0.1595007758748451</v>
      </c>
      <c r="AE1299" s="361">
        <v>8.6348828029288296E-2</v>
      </c>
      <c r="AF1299" s="373">
        <v>8.6348828029288296E-2</v>
      </c>
      <c r="AG1299" s="373">
        <v>8.6348828029288296E-2</v>
      </c>
      <c r="AH1299" s="373">
        <v>8.6348828029288296E-2</v>
      </c>
      <c r="AI1299" s="356">
        <v>8.6348828029288296E-2</v>
      </c>
      <c r="AJ1299" s="1870"/>
      <c r="AK1299" s="1870"/>
      <c r="AL1299" s="1870"/>
      <c r="AM1299" s="1870"/>
      <c r="AN1299" s="1871"/>
    </row>
    <row r="1300" spans="1:40" outlineLevel="1">
      <c r="A1300" s="521">
        <f>ROW()</f>
        <v>1300</v>
      </c>
      <c r="B1300" s="35"/>
      <c r="C1300" s="758"/>
      <c r="D1300" s="33" t="s">
        <v>302</v>
      </c>
      <c r="J1300" s="429"/>
      <c r="K1300" s="430"/>
      <c r="L1300" s="430"/>
      <c r="M1300" s="430"/>
      <c r="N1300" s="431"/>
      <c r="O1300" s="429"/>
      <c r="P1300" s="430"/>
      <c r="Q1300" s="430"/>
      <c r="R1300" s="430"/>
      <c r="S1300" s="431"/>
      <c r="T1300" s="429"/>
      <c r="U1300" s="430"/>
      <c r="V1300" s="430"/>
      <c r="W1300" s="430"/>
      <c r="X1300" s="431"/>
      <c r="Y1300" s="361"/>
      <c r="Z1300" s="373"/>
      <c r="AA1300" s="373">
        <v>0.50587380205171861</v>
      </c>
      <c r="AB1300" s="373">
        <v>0.50587380205171861</v>
      </c>
      <c r="AC1300" s="373">
        <v>0.50587380205171861</v>
      </c>
      <c r="AD1300" s="356">
        <v>0.50587380205171861</v>
      </c>
      <c r="AE1300" s="361">
        <v>-0.86987394832348097</v>
      </c>
      <c r="AF1300" s="373">
        <v>0</v>
      </c>
      <c r="AG1300" s="373">
        <v>0</v>
      </c>
      <c r="AH1300" s="373">
        <v>0</v>
      </c>
      <c r="AI1300" s="356">
        <v>0</v>
      </c>
      <c r="AJ1300" s="1870"/>
      <c r="AK1300" s="1870"/>
      <c r="AL1300" s="1870"/>
      <c r="AM1300" s="1870"/>
      <c r="AN1300" s="1871"/>
    </row>
    <row r="1301" spans="1:40" outlineLevel="1">
      <c r="A1301" s="521">
        <f>ROW()</f>
        <v>1301</v>
      </c>
      <c r="B1301" s="35"/>
      <c r="C1301" s="758"/>
      <c r="D1301" s="33" t="s">
        <v>36</v>
      </c>
      <c r="J1301" s="429"/>
      <c r="K1301" s="430"/>
      <c r="L1301" s="430"/>
      <c r="M1301" s="430"/>
      <c r="N1301" s="431"/>
      <c r="O1301" s="429"/>
      <c r="P1301" s="430"/>
      <c r="Q1301" s="430"/>
      <c r="R1301" s="430"/>
      <c r="S1301" s="431"/>
      <c r="T1301" s="429"/>
      <c r="U1301" s="430"/>
      <c r="V1301" s="430"/>
      <c r="W1301" s="430"/>
      <c r="X1301" s="431"/>
      <c r="Y1301" s="361"/>
      <c r="Z1301" s="373"/>
      <c r="AA1301" s="373">
        <v>1.4747615953712832</v>
      </c>
      <c r="AB1301" s="373">
        <v>1.4747615953712832</v>
      </c>
      <c r="AC1301" s="373">
        <v>1.4747615953712832</v>
      </c>
      <c r="AD1301" s="356">
        <v>1.4747615953712834</v>
      </c>
      <c r="AE1301" s="361">
        <v>-3.1269928197481698</v>
      </c>
      <c r="AF1301" s="373">
        <v>0</v>
      </c>
      <c r="AG1301" s="373">
        <v>0</v>
      </c>
      <c r="AH1301" s="373">
        <v>0</v>
      </c>
      <c r="AI1301" s="356">
        <v>0</v>
      </c>
      <c r="AJ1301" s="1870"/>
      <c r="AK1301" s="1870"/>
      <c r="AL1301" s="1870"/>
      <c r="AM1301" s="1870"/>
      <c r="AN1301" s="1871"/>
    </row>
    <row r="1302" spans="1:40" outlineLevel="1">
      <c r="A1302" s="521">
        <f>ROW()</f>
        <v>1302</v>
      </c>
      <c r="B1302" s="35"/>
      <c r="C1302" s="758"/>
      <c r="D1302" s="33" t="s">
        <v>583</v>
      </c>
      <c r="J1302" s="429"/>
      <c r="K1302" s="430"/>
      <c r="L1302" s="430"/>
      <c r="M1302" s="430"/>
      <c r="N1302" s="431"/>
      <c r="O1302" s="429"/>
      <c r="P1302" s="430"/>
      <c r="Q1302" s="430"/>
      <c r="R1302" s="430"/>
      <c r="S1302" s="431"/>
      <c r="T1302" s="429"/>
      <c r="U1302" s="430"/>
      <c r="V1302" s="430"/>
      <c r="W1302" s="430"/>
      <c r="X1302" s="431"/>
      <c r="Y1302" s="361"/>
      <c r="Z1302" s="373"/>
      <c r="AA1302" s="373">
        <v>0</v>
      </c>
      <c r="AB1302" s="373">
        <v>0</v>
      </c>
      <c r="AC1302" s="373">
        <v>0</v>
      </c>
      <c r="AD1302" s="356">
        <v>0</v>
      </c>
      <c r="AE1302" s="361">
        <v>0</v>
      </c>
      <c r="AF1302" s="373">
        <v>0</v>
      </c>
      <c r="AG1302" s="373">
        <v>0</v>
      </c>
      <c r="AH1302" s="373">
        <v>0</v>
      </c>
      <c r="AI1302" s="356">
        <v>0</v>
      </c>
      <c r="AJ1302" s="1870"/>
      <c r="AK1302" s="1870"/>
      <c r="AL1302" s="1870"/>
      <c r="AM1302" s="1870"/>
      <c r="AN1302" s="1871"/>
    </row>
    <row r="1303" spans="1:40" outlineLevel="1">
      <c r="A1303" s="521">
        <f>ROW()</f>
        <v>1303</v>
      </c>
      <c r="B1303" s="35"/>
      <c r="C1303" s="758"/>
      <c r="D1303" s="33" t="s">
        <v>81</v>
      </c>
      <c r="J1303" s="429"/>
      <c r="K1303" s="430"/>
      <c r="L1303" s="430"/>
      <c r="M1303" s="430"/>
      <c r="N1303" s="431"/>
      <c r="O1303" s="429"/>
      <c r="P1303" s="430"/>
      <c r="Q1303" s="430"/>
      <c r="R1303" s="430"/>
      <c r="S1303" s="431"/>
      <c r="T1303" s="429"/>
      <c r="U1303" s="430"/>
      <c r="V1303" s="430"/>
      <c r="W1303" s="430"/>
      <c r="X1303" s="431"/>
      <c r="Y1303" s="361"/>
      <c r="Z1303" s="373"/>
      <c r="AA1303" s="373">
        <v>0</v>
      </c>
      <c r="AB1303" s="373">
        <v>0</v>
      </c>
      <c r="AC1303" s="373">
        <v>0</v>
      </c>
      <c r="AD1303" s="356">
        <v>0</v>
      </c>
      <c r="AE1303" s="361">
        <v>0</v>
      </c>
      <c r="AF1303" s="373">
        <v>0</v>
      </c>
      <c r="AG1303" s="373">
        <v>0</v>
      </c>
      <c r="AH1303" s="373">
        <v>0</v>
      </c>
      <c r="AI1303" s="356">
        <v>0</v>
      </c>
      <c r="AJ1303" s="1870"/>
      <c r="AK1303" s="1870"/>
      <c r="AL1303" s="1870"/>
      <c r="AM1303" s="1870"/>
      <c r="AN1303" s="1871"/>
    </row>
    <row r="1304" spans="1:40" outlineLevel="1">
      <c r="A1304" s="521">
        <f>ROW()</f>
        <v>1304</v>
      </c>
      <c r="B1304" s="35"/>
      <c r="C1304" s="758"/>
      <c r="D1304" s="33" t="s">
        <v>28</v>
      </c>
      <c r="J1304" s="429"/>
      <c r="K1304" s="430"/>
      <c r="L1304" s="430"/>
      <c r="M1304" s="430"/>
      <c r="N1304" s="431"/>
      <c r="O1304" s="429"/>
      <c r="P1304" s="430"/>
      <c r="Q1304" s="430"/>
      <c r="R1304" s="430"/>
      <c r="S1304" s="431"/>
      <c r="T1304" s="429"/>
      <c r="U1304" s="430"/>
      <c r="V1304" s="430"/>
      <c r="W1304" s="430"/>
      <c r="X1304" s="431"/>
      <c r="Y1304" s="361"/>
      <c r="Z1304" s="373"/>
      <c r="AA1304" s="373">
        <v>0</v>
      </c>
      <c r="AB1304" s="373">
        <v>0</v>
      </c>
      <c r="AC1304" s="373">
        <v>0</v>
      </c>
      <c r="AD1304" s="356">
        <v>0</v>
      </c>
      <c r="AE1304" s="361">
        <v>0</v>
      </c>
      <c r="AF1304" s="373">
        <v>0</v>
      </c>
      <c r="AG1304" s="373">
        <v>0</v>
      </c>
      <c r="AH1304" s="373">
        <v>0</v>
      </c>
      <c r="AI1304" s="356">
        <v>0</v>
      </c>
      <c r="AJ1304" s="1870"/>
      <c r="AK1304" s="1870"/>
      <c r="AL1304" s="1870"/>
      <c r="AM1304" s="1870"/>
      <c r="AN1304" s="1871"/>
    </row>
    <row r="1305" spans="1:40" outlineLevel="1">
      <c r="A1305" s="521">
        <f>ROW()</f>
        <v>1305</v>
      </c>
      <c r="B1305" s="35"/>
      <c r="C1305" s="758"/>
      <c r="D1305" s="45" t="s">
        <v>443</v>
      </c>
      <c r="E1305" s="45"/>
      <c r="F1305" s="45"/>
      <c r="G1305" s="45"/>
      <c r="H1305" s="45"/>
      <c r="I1305" s="45"/>
      <c r="J1305" s="432"/>
      <c r="K1305" s="433"/>
      <c r="L1305" s="433"/>
      <c r="M1305" s="433"/>
      <c r="N1305" s="434"/>
      <c r="O1305" s="432"/>
      <c r="P1305" s="433"/>
      <c r="Q1305" s="433"/>
      <c r="R1305" s="433"/>
      <c r="S1305" s="434"/>
      <c r="T1305" s="432"/>
      <c r="U1305" s="433"/>
      <c r="V1305" s="433"/>
      <c r="W1305" s="433"/>
      <c r="X1305" s="434"/>
      <c r="Y1305" s="362"/>
      <c r="Z1305" s="374"/>
      <c r="AA1305" s="374">
        <v>0</v>
      </c>
      <c r="AB1305" s="374">
        <v>0</v>
      </c>
      <c r="AC1305" s="374">
        <v>0</v>
      </c>
      <c r="AD1305" s="363">
        <v>0</v>
      </c>
      <c r="AE1305" s="362">
        <v>0</v>
      </c>
      <c r="AF1305" s="374">
        <v>0</v>
      </c>
      <c r="AG1305" s="374">
        <v>0</v>
      </c>
      <c r="AH1305" s="374">
        <v>0</v>
      </c>
      <c r="AI1305" s="363">
        <v>0</v>
      </c>
      <c r="AJ1305" s="1872"/>
      <c r="AK1305" s="1872"/>
      <c r="AL1305" s="1872"/>
      <c r="AM1305" s="1872"/>
      <c r="AN1305" s="1873"/>
    </row>
    <row r="1306" spans="1:40" outlineLevel="1">
      <c r="A1306" s="521">
        <f>ROW()</f>
        <v>1306</v>
      </c>
      <c r="B1306" s="35"/>
      <c r="C1306" s="758"/>
      <c r="D1306" s="33" t="s">
        <v>24</v>
      </c>
      <c r="F1306" s="151"/>
      <c r="G1306" s="151"/>
      <c r="H1306" s="151"/>
      <c r="I1306" s="151"/>
      <c r="J1306" s="251"/>
      <c r="K1306" s="58"/>
      <c r="L1306" s="58"/>
      <c r="M1306" s="58"/>
      <c r="N1306" s="247"/>
      <c r="O1306" s="251"/>
      <c r="P1306" s="58"/>
      <c r="Q1306" s="58"/>
      <c r="R1306" s="58"/>
      <c r="S1306" s="247"/>
      <c r="T1306" s="251"/>
      <c r="U1306" s="58"/>
      <c r="V1306" s="58"/>
      <c r="W1306" s="58"/>
      <c r="X1306" s="247"/>
      <c r="Y1306" s="251">
        <f t="shared" ref="Y1306:AN1306" si="1450">SUM(Y1290:Y1305)</f>
        <v>0</v>
      </c>
      <c r="Z1306" s="58">
        <f t="shared" si="1450"/>
        <v>0</v>
      </c>
      <c r="AA1306" s="58">
        <f t="shared" si="1450"/>
        <v>4.2919177531185726</v>
      </c>
      <c r="AB1306" s="58">
        <f t="shared" si="1450"/>
        <v>4.2919177531185726</v>
      </c>
      <c r="AC1306" s="58">
        <f t="shared" si="1450"/>
        <v>4.2919177531185726</v>
      </c>
      <c r="AD1306" s="247">
        <f t="shared" si="1450"/>
        <v>4.2919177531185726</v>
      </c>
      <c r="AE1306" s="251">
        <f t="shared" si="1450"/>
        <v>-2.9860054655029389</v>
      </c>
      <c r="AF1306" s="58">
        <f t="shared" si="1450"/>
        <v>1.8736361005472841</v>
      </c>
      <c r="AG1306" s="58">
        <f t="shared" si="1450"/>
        <v>1.8736361005472841</v>
      </c>
      <c r="AH1306" s="58">
        <f t="shared" si="1450"/>
        <v>1.8736361005472841</v>
      </c>
      <c r="AI1306" s="247">
        <f t="shared" si="1450"/>
        <v>1.8736361005472841</v>
      </c>
      <c r="AJ1306" s="58">
        <f t="shared" si="1450"/>
        <v>0</v>
      </c>
      <c r="AK1306" s="58">
        <f t="shared" si="1450"/>
        <v>0</v>
      </c>
      <c r="AL1306" s="58">
        <f t="shared" si="1450"/>
        <v>0</v>
      </c>
      <c r="AM1306" s="58">
        <f t="shared" si="1450"/>
        <v>0</v>
      </c>
      <c r="AN1306" s="247">
        <f t="shared" si="1450"/>
        <v>0</v>
      </c>
    </row>
    <row r="1307" spans="1:40" outlineLevel="1">
      <c r="A1307" s="521">
        <f>ROW()</f>
        <v>1307</v>
      </c>
      <c r="B1307" s="35"/>
      <c r="C1307" s="756" t="s">
        <v>304</v>
      </c>
      <c r="J1307" s="1909"/>
      <c r="K1307" s="1910"/>
      <c r="L1307" s="1910"/>
      <c r="M1307" s="1910"/>
      <c r="N1307" s="1911"/>
      <c r="O1307" s="1909"/>
      <c r="P1307" s="1910"/>
      <c r="Q1307" s="1910"/>
      <c r="R1307" s="1910"/>
      <c r="S1307" s="1911"/>
      <c r="T1307" s="1906"/>
      <c r="U1307" s="1907"/>
      <c r="V1307" s="1907"/>
      <c r="W1307" s="1907"/>
      <c r="X1307" s="1908"/>
      <c r="Y1307" s="1906" t="str">
        <f>IF(Y$731="","",Y$731)</f>
        <v>Approved 4 [m$ 31/12/2023]</v>
      </c>
      <c r="Z1307" s="1907"/>
      <c r="AA1307" s="1907"/>
      <c r="AB1307" s="1907"/>
      <c r="AC1307" s="1907"/>
      <c r="AD1307" s="1908"/>
      <c r="AE1307" s="1413"/>
      <c r="AF1307" s="1137"/>
      <c r="AG1307" s="1137" t="str">
        <f>IF(AG$731="","",AG$731)</f>
        <v>Approved 5 [m$ 31/12/2023]</v>
      </c>
      <c r="AH1307" s="1137"/>
      <c r="AI1307" s="1160"/>
      <c r="AJ1307" s="1137"/>
      <c r="AK1307" s="1137"/>
      <c r="AL1307" s="1137"/>
      <c r="AM1307" s="1137"/>
      <c r="AN1307" s="1160"/>
    </row>
    <row r="1308" spans="1:40" outlineLevel="1">
      <c r="A1308" s="521">
        <f>ROW()</f>
        <v>1308</v>
      </c>
      <c r="B1308" s="35"/>
      <c r="C1308" s="758"/>
      <c r="D1308" s="33" t="s">
        <v>300</v>
      </c>
      <c r="J1308" s="228"/>
      <c r="K1308" s="51"/>
      <c r="L1308" s="51"/>
      <c r="M1308" s="51"/>
      <c r="N1308" s="229"/>
      <c r="O1308" s="228"/>
      <c r="P1308" s="51"/>
      <c r="Q1308" s="51"/>
      <c r="R1308" s="51"/>
      <c r="S1308" s="229"/>
      <c r="T1308" s="228"/>
      <c r="U1308" s="51"/>
      <c r="V1308" s="51"/>
      <c r="W1308" s="51"/>
      <c r="X1308" s="229"/>
      <c r="Y1308" s="228">
        <f t="shared" ref="Y1308:AD1317" si="1451">Y1290*$X$43</f>
        <v>0</v>
      </c>
      <c r="Z1308" s="51">
        <f t="shared" si="1451"/>
        <v>0</v>
      </c>
      <c r="AA1308" s="51">
        <f t="shared" si="1451"/>
        <v>8.8118313382283014E-2</v>
      </c>
      <c r="AB1308" s="51">
        <f t="shared" si="1451"/>
        <v>8.8118313382283014E-2</v>
      </c>
      <c r="AC1308" s="51">
        <f t="shared" si="1451"/>
        <v>8.8118313382283014E-2</v>
      </c>
      <c r="AD1308" s="229">
        <f t="shared" si="1451"/>
        <v>8.8118313382283001E-2</v>
      </c>
      <c r="AE1308" s="228">
        <f>AE1290*$AD$43</f>
        <v>3.5586678697090584E-3</v>
      </c>
      <c r="AF1308" s="51">
        <f t="shared" ref="AF1308:AI1308" si="1452">AF1290*$AD$43</f>
        <v>3.5586678697090584E-3</v>
      </c>
      <c r="AG1308" s="51">
        <f t="shared" si="1452"/>
        <v>3.5586678697090584E-3</v>
      </c>
      <c r="AH1308" s="51">
        <f t="shared" si="1452"/>
        <v>3.5586678697090584E-3</v>
      </c>
      <c r="AI1308" s="229">
        <f t="shared" si="1452"/>
        <v>3.5586678697090584E-3</v>
      </c>
      <c r="AJ1308" s="51">
        <f>AJ1290*$AH$43</f>
        <v>0</v>
      </c>
      <c r="AK1308" s="51">
        <f t="shared" ref="AK1308:AN1308" si="1453">AK1290*$AH$43</f>
        <v>0</v>
      </c>
      <c r="AL1308" s="51">
        <f t="shared" si="1453"/>
        <v>0</v>
      </c>
      <c r="AM1308" s="51">
        <f t="shared" si="1453"/>
        <v>0</v>
      </c>
      <c r="AN1308" s="229">
        <f t="shared" si="1453"/>
        <v>0</v>
      </c>
    </row>
    <row r="1309" spans="1:40" outlineLevel="1">
      <c r="A1309" s="521">
        <f>ROW()</f>
        <v>1309</v>
      </c>
      <c r="B1309" s="35"/>
      <c r="C1309" s="758"/>
      <c r="D1309" s="33" t="s">
        <v>301</v>
      </c>
      <c r="J1309" s="228"/>
      <c r="K1309" s="51"/>
      <c r="L1309" s="51"/>
      <c r="M1309" s="51"/>
      <c r="N1309" s="229"/>
      <c r="O1309" s="228"/>
      <c r="P1309" s="51"/>
      <c r="Q1309" s="51"/>
      <c r="R1309" s="51"/>
      <c r="S1309" s="229"/>
      <c r="T1309" s="228"/>
      <c r="U1309" s="51"/>
      <c r="V1309" s="51"/>
      <c r="W1309" s="51"/>
      <c r="X1309" s="229"/>
      <c r="Y1309" s="228">
        <f t="shared" si="1451"/>
        <v>0</v>
      </c>
      <c r="Z1309" s="51">
        <f t="shared" si="1451"/>
        <v>0</v>
      </c>
      <c r="AA1309" s="51">
        <f t="shared" si="1451"/>
        <v>2.4619040887958531E-2</v>
      </c>
      <c r="AB1309" s="51">
        <f t="shared" si="1451"/>
        <v>2.4619040887958531E-2</v>
      </c>
      <c r="AC1309" s="51">
        <f t="shared" si="1451"/>
        <v>2.4619040887958535E-2</v>
      </c>
      <c r="AD1309" s="229">
        <f t="shared" si="1451"/>
        <v>2.4619040887958542E-2</v>
      </c>
      <c r="AE1309" s="228">
        <f t="shared" ref="AE1309:AI1309" si="1454">AE1291*$AD$43</f>
        <v>2.7516233701902253E-2</v>
      </c>
      <c r="AF1309" s="51">
        <f t="shared" si="1454"/>
        <v>2.7516233701902253E-2</v>
      </c>
      <c r="AG1309" s="51">
        <f t="shared" si="1454"/>
        <v>2.7516233701902253E-2</v>
      </c>
      <c r="AH1309" s="51">
        <f t="shared" si="1454"/>
        <v>2.7516233701902253E-2</v>
      </c>
      <c r="AI1309" s="229">
        <f t="shared" si="1454"/>
        <v>2.7516233701902253E-2</v>
      </c>
      <c r="AJ1309" s="51">
        <f t="shared" ref="AJ1309:AN1309" si="1455">AJ1291*$AH$43</f>
        <v>0</v>
      </c>
      <c r="AK1309" s="51">
        <f t="shared" si="1455"/>
        <v>0</v>
      </c>
      <c r="AL1309" s="51">
        <f t="shared" si="1455"/>
        <v>0</v>
      </c>
      <c r="AM1309" s="51">
        <f t="shared" si="1455"/>
        <v>0</v>
      </c>
      <c r="AN1309" s="229">
        <f t="shared" si="1455"/>
        <v>0</v>
      </c>
    </row>
    <row r="1310" spans="1:40" outlineLevel="1">
      <c r="A1310" s="521">
        <f>ROW()</f>
        <v>1310</v>
      </c>
      <c r="B1310" s="35"/>
      <c r="C1310" s="758"/>
      <c r="D1310" s="33" t="s">
        <v>29</v>
      </c>
      <c r="J1310" s="228"/>
      <c r="K1310" s="51"/>
      <c r="L1310" s="51"/>
      <c r="M1310" s="51"/>
      <c r="N1310" s="229"/>
      <c r="O1310" s="228"/>
      <c r="P1310" s="51"/>
      <c r="Q1310" s="51"/>
      <c r="R1310" s="51"/>
      <c r="S1310" s="229"/>
      <c r="T1310" s="228"/>
      <c r="U1310" s="51"/>
      <c r="V1310" s="51"/>
      <c r="W1310" s="51"/>
      <c r="X1310" s="229"/>
      <c r="Y1310" s="228">
        <f t="shared" si="1451"/>
        <v>0</v>
      </c>
      <c r="Z1310" s="51">
        <f t="shared" si="1451"/>
        <v>0</v>
      </c>
      <c r="AA1310" s="51">
        <f t="shared" si="1451"/>
        <v>0</v>
      </c>
      <c r="AB1310" s="51">
        <f t="shared" si="1451"/>
        <v>0</v>
      </c>
      <c r="AC1310" s="51">
        <f t="shared" si="1451"/>
        <v>0</v>
      </c>
      <c r="AD1310" s="229">
        <f t="shared" si="1451"/>
        <v>0</v>
      </c>
      <c r="AE1310" s="228">
        <f t="shared" ref="AE1310:AI1310" si="1456">AE1292*$AD$43</f>
        <v>0</v>
      </c>
      <c r="AF1310" s="51">
        <f t="shared" si="1456"/>
        <v>0</v>
      </c>
      <c r="AG1310" s="51">
        <f t="shared" si="1456"/>
        <v>0</v>
      </c>
      <c r="AH1310" s="51">
        <f t="shared" si="1456"/>
        <v>0</v>
      </c>
      <c r="AI1310" s="229">
        <f t="shared" si="1456"/>
        <v>0</v>
      </c>
      <c r="AJ1310" s="51">
        <f t="shared" ref="AJ1310:AN1310" si="1457">AJ1292*$AH$43</f>
        <v>0</v>
      </c>
      <c r="AK1310" s="51">
        <f t="shared" si="1457"/>
        <v>0</v>
      </c>
      <c r="AL1310" s="51">
        <f t="shared" si="1457"/>
        <v>0</v>
      </c>
      <c r="AM1310" s="51">
        <f t="shared" si="1457"/>
        <v>0</v>
      </c>
      <c r="AN1310" s="229">
        <f t="shared" si="1457"/>
        <v>0</v>
      </c>
    </row>
    <row r="1311" spans="1:40" outlineLevel="1">
      <c r="A1311" s="521">
        <f>ROW()</f>
        <v>1311</v>
      </c>
      <c r="B1311" s="35"/>
      <c r="C1311" s="758"/>
      <c r="D1311" s="33" t="s">
        <v>30</v>
      </c>
      <c r="J1311" s="228"/>
      <c r="K1311" s="51"/>
      <c r="L1311" s="51"/>
      <c r="M1311" s="51"/>
      <c r="N1311" s="229"/>
      <c r="O1311" s="228"/>
      <c r="P1311" s="51"/>
      <c r="Q1311" s="51"/>
      <c r="R1311" s="51"/>
      <c r="S1311" s="229"/>
      <c r="T1311" s="228"/>
      <c r="U1311" s="51"/>
      <c r="V1311" s="51"/>
      <c r="W1311" s="51"/>
      <c r="X1311" s="229"/>
      <c r="Y1311" s="228">
        <f t="shared" si="1451"/>
        <v>0</v>
      </c>
      <c r="Z1311" s="51">
        <f t="shared" si="1451"/>
        <v>0</v>
      </c>
      <c r="AA1311" s="51">
        <f t="shared" si="1451"/>
        <v>0.58952204077786552</v>
      </c>
      <c r="AB1311" s="51">
        <f t="shared" si="1451"/>
        <v>0.58952204077786563</v>
      </c>
      <c r="AC1311" s="51">
        <f t="shared" si="1451"/>
        <v>0.58952204077786563</v>
      </c>
      <c r="AD1311" s="229">
        <f t="shared" si="1451"/>
        <v>0.58952204077786574</v>
      </c>
      <c r="AE1311" s="228">
        <f t="shared" ref="AE1311:AI1311" si="1458">AE1293*$AD$43</f>
        <v>0.62840990853399048</v>
      </c>
      <c r="AF1311" s="51">
        <f t="shared" si="1458"/>
        <v>0.62840990853399048</v>
      </c>
      <c r="AG1311" s="51">
        <f t="shared" si="1458"/>
        <v>0.62840990853399048</v>
      </c>
      <c r="AH1311" s="51">
        <f t="shared" si="1458"/>
        <v>0.62840990853399048</v>
      </c>
      <c r="AI1311" s="229">
        <f t="shared" si="1458"/>
        <v>0.62840990853399048</v>
      </c>
      <c r="AJ1311" s="51">
        <f t="shared" ref="AJ1311:AN1311" si="1459">AJ1293*$AH$43</f>
        <v>0</v>
      </c>
      <c r="AK1311" s="51">
        <f t="shared" si="1459"/>
        <v>0</v>
      </c>
      <c r="AL1311" s="51">
        <f t="shared" si="1459"/>
        <v>0</v>
      </c>
      <c r="AM1311" s="51">
        <f t="shared" si="1459"/>
        <v>0</v>
      </c>
      <c r="AN1311" s="229">
        <f t="shared" si="1459"/>
        <v>0</v>
      </c>
    </row>
    <row r="1312" spans="1:40" outlineLevel="1">
      <c r="A1312" s="521">
        <f>ROW()</f>
        <v>1312</v>
      </c>
      <c r="B1312" s="35"/>
      <c r="C1312" s="758"/>
      <c r="D1312" s="33" t="s">
        <v>31</v>
      </c>
      <c r="J1312" s="228"/>
      <c r="K1312" s="51"/>
      <c r="L1312" s="51"/>
      <c r="M1312" s="51"/>
      <c r="N1312" s="229"/>
      <c r="O1312" s="228"/>
      <c r="P1312" s="51"/>
      <c r="Q1312" s="51"/>
      <c r="R1312" s="51"/>
      <c r="S1312" s="229"/>
      <c r="T1312" s="228"/>
      <c r="U1312" s="51"/>
      <c r="V1312" s="51"/>
      <c r="W1312" s="51"/>
      <c r="X1312" s="229"/>
      <c r="Y1312" s="228">
        <f t="shared" si="1451"/>
        <v>0</v>
      </c>
      <c r="Z1312" s="51">
        <f t="shared" si="1451"/>
        <v>0</v>
      </c>
      <c r="AA1312" s="51">
        <f t="shared" si="1451"/>
        <v>0</v>
      </c>
      <c r="AB1312" s="51">
        <f t="shared" si="1451"/>
        <v>0</v>
      </c>
      <c r="AC1312" s="51">
        <f t="shared" si="1451"/>
        <v>0</v>
      </c>
      <c r="AD1312" s="229">
        <f t="shared" si="1451"/>
        <v>0</v>
      </c>
      <c r="AE1312" s="228">
        <f t="shared" ref="AE1312:AI1312" si="1460">AE1294*$AD$43</f>
        <v>0</v>
      </c>
      <c r="AF1312" s="51">
        <f t="shared" si="1460"/>
        <v>0</v>
      </c>
      <c r="AG1312" s="51">
        <f t="shared" si="1460"/>
        <v>0</v>
      </c>
      <c r="AH1312" s="51">
        <f t="shared" si="1460"/>
        <v>0</v>
      </c>
      <c r="AI1312" s="229">
        <f t="shared" si="1460"/>
        <v>0</v>
      </c>
      <c r="AJ1312" s="51">
        <f t="shared" ref="AJ1312:AN1312" si="1461">AJ1294*$AH$43</f>
        <v>0</v>
      </c>
      <c r="AK1312" s="51">
        <f t="shared" si="1461"/>
        <v>0</v>
      </c>
      <c r="AL1312" s="51">
        <f t="shared" si="1461"/>
        <v>0</v>
      </c>
      <c r="AM1312" s="51">
        <f t="shared" si="1461"/>
        <v>0</v>
      </c>
      <c r="AN1312" s="229">
        <f t="shared" si="1461"/>
        <v>0</v>
      </c>
    </row>
    <row r="1313" spans="1:40" outlineLevel="1">
      <c r="A1313" s="521">
        <f>ROW()</f>
        <v>1313</v>
      </c>
      <c r="B1313" s="35"/>
      <c r="C1313" s="758"/>
      <c r="D1313" s="33" t="s">
        <v>32</v>
      </c>
      <c r="J1313" s="228"/>
      <c r="K1313" s="51"/>
      <c r="L1313" s="51"/>
      <c r="M1313" s="51"/>
      <c r="N1313" s="229"/>
      <c r="O1313" s="228"/>
      <c r="P1313" s="51"/>
      <c r="Q1313" s="51"/>
      <c r="R1313" s="51"/>
      <c r="S1313" s="229"/>
      <c r="T1313" s="228"/>
      <c r="U1313" s="51"/>
      <c r="V1313" s="51"/>
      <c r="W1313" s="51"/>
      <c r="X1313" s="229"/>
      <c r="Y1313" s="228">
        <f t="shared" si="1451"/>
        <v>0</v>
      </c>
      <c r="Z1313" s="51">
        <f t="shared" si="1451"/>
        <v>0</v>
      </c>
      <c r="AA1313" s="51">
        <f t="shared" si="1451"/>
        <v>8.5432226536566291E-2</v>
      </c>
      <c r="AB1313" s="51">
        <f t="shared" si="1451"/>
        <v>8.5432226536566278E-2</v>
      </c>
      <c r="AC1313" s="51">
        <f t="shared" si="1451"/>
        <v>8.5432226536566278E-2</v>
      </c>
      <c r="AD1313" s="229">
        <f t="shared" si="1451"/>
        <v>8.5432226536566278E-2</v>
      </c>
      <c r="AE1313" s="228">
        <f t="shared" ref="AE1313:AI1313" si="1462">AE1295*$AD$43</f>
        <v>7.5020181000911013E-2</v>
      </c>
      <c r="AF1313" s="51">
        <f t="shared" si="1462"/>
        <v>7.5020181000911013E-2</v>
      </c>
      <c r="AG1313" s="51">
        <f t="shared" si="1462"/>
        <v>7.5020181000911013E-2</v>
      </c>
      <c r="AH1313" s="51">
        <f t="shared" si="1462"/>
        <v>7.5020181000910902E-2</v>
      </c>
      <c r="AI1313" s="229">
        <f t="shared" si="1462"/>
        <v>7.5020181000910902E-2</v>
      </c>
      <c r="AJ1313" s="51">
        <f t="shared" ref="AJ1313:AN1313" si="1463">AJ1295*$AH$43</f>
        <v>0</v>
      </c>
      <c r="AK1313" s="51">
        <f t="shared" si="1463"/>
        <v>0</v>
      </c>
      <c r="AL1313" s="51">
        <f t="shared" si="1463"/>
        <v>0</v>
      </c>
      <c r="AM1313" s="51">
        <f t="shared" si="1463"/>
        <v>0</v>
      </c>
      <c r="AN1313" s="229">
        <f t="shared" si="1463"/>
        <v>0</v>
      </c>
    </row>
    <row r="1314" spans="1:40" outlineLevel="1">
      <c r="A1314" s="521">
        <f>ROW()</f>
        <v>1314</v>
      </c>
      <c r="B1314" s="35"/>
      <c r="C1314" s="758"/>
      <c r="D1314" s="33" t="s">
        <v>33</v>
      </c>
      <c r="J1314" s="228"/>
      <c r="K1314" s="51"/>
      <c r="L1314" s="51"/>
      <c r="M1314" s="51"/>
      <c r="N1314" s="229"/>
      <c r="O1314" s="228"/>
      <c r="P1314" s="51"/>
      <c r="Q1314" s="51"/>
      <c r="R1314" s="51"/>
      <c r="S1314" s="229"/>
      <c r="T1314" s="228"/>
      <c r="U1314" s="51"/>
      <c r="V1314" s="51"/>
      <c r="W1314" s="51"/>
      <c r="X1314" s="229"/>
      <c r="Y1314" s="228">
        <f t="shared" si="1451"/>
        <v>0</v>
      </c>
      <c r="Z1314" s="51">
        <f t="shared" si="1451"/>
        <v>0</v>
      </c>
      <c r="AA1314" s="51">
        <f t="shared" si="1451"/>
        <v>3.0030936677487688E-6</v>
      </c>
      <c r="AB1314" s="51">
        <f t="shared" si="1451"/>
        <v>3.0030936677487688E-6</v>
      </c>
      <c r="AC1314" s="51">
        <f t="shared" si="1451"/>
        <v>3.0030936677487688E-6</v>
      </c>
      <c r="AD1314" s="229">
        <f t="shared" si="1451"/>
        <v>3.0030936677487683E-6</v>
      </c>
      <c r="AE1314" s="228">
        <f t="shared" ref="AE1314:AI1314" si="1464">AE1296*$AD$43</f>
        <v>7.2320972190273447E-4</v>
      </c>
      <c r="AF1314" s="51">
        <f t="shared" si="1464"/>
        <v>7.2320972190273447E-4</v>
      </c>
      <c r="AG1314" s="51">
        <f t="shared" si="1464"/>
        <v>7.2320972190273447E-4</v>
      </c>
      <c r="AH1314" s="51">
        <f t="shared" si="1464"/>
        <v>7.2320972190273447E-4</v>
      </c>
      <c r="AI1314" s="229">
        <f t="shared" si="1464"/>
        <v>7.2320972190273447E-4</v>
      </c>
      <c r="AJ1314" s="51">
        <f t="shared" ref="AJ1314:AN1314" si="1465">AJ1296*$AH$43</f>
        <v>0</v>
      </c>
      <c r="AK1314" s="51">
        <f t="shared" si="1465"/>
        <v>0</v>
      </c>
      <c r="AL1314" s="51">
        <f t="shared" si="1465"/>
        <v>0</v>
      </c>
      <c r="AM1314" s="51">
        <f t="shared" si="1465"/>
        <v>0</v>
      </c>
      <c r="AN1314" s="229">
        <f t="shared" si="1465"/>
        <v>0</v>
      </c>
    </row>
    <row r="1315" spans="1:40" outlineLevel="1">
      <c r="A1315" s="521">
        <f>ROW()</f>
        <v>1315</v>
      </c>
      <c r="B1315" s="35"/>
      <c r="C1315" s="758"/>
      <c r="D1315" s="33" t="s">
        <v>27</v>
      </c>
      <c r="J1315" s="228"/>
      <c r="K1315" s="51"/>
      <c r="L1315" s="51"/>
      <c r="M1315" s="51"/>
      <c r="N1315" s="229"/>
      <c r="O1315" s="228"/>
      <c r="P1315" s="51"/>
      <c r="Q1315" s="51"/>
      <c r="R1315" s="51"/>
      <c r="S1315" s="229"/>
      <c r="T1315" s="228"/>
      <c r="U1315" s="51"/>
      <c r="V1315" s="51"/>
      <c r="W1315" s="51"/>
      <c r="X1315" s="229"/>
      <c r="Y1315" s="228">
        <f t="shared" si="1451"/>
        <v>0</v>
      </c>
      <c r="Z1315" s="51">
        <f t="shared" si="1451"/>
        <v>0</v>
      </c>
      <c r="AA1315" s="51">
        <f t="shared" si="1451"/>
        <v>0.386310345637636</v>
      </c>
      <c r="AB1315" s="51">
        <f t="shared" si="1451"/>
        <v>0.386310345637636</v>
      </c>
      <c r="AC1315" s="51">
        <f t="shared" si="1451"/>
        <v>0.386310345637636</v>
      </c>
      <c r="AD1315" s="229">
        <f t="shared" si="1451"/>
        <v>0.386310345637636</v>
      </c>
      <c r="AE1315" s="228">
        <f t="shared" ref="AE1315:AI1315" si="1466">AE1297*$AD$43</f>
        <v>-1.0105305508165547</v>
      </c>
      <c r="AF1315" s="51">
        <f t="shared" si="1466"/>
        <v>0</v>
      </c>
      <c r="AG1315" s="51">
        <f t="shared" si="1466"/>
        <v>0</v>
      </c>
      <c r="AH1315" s="51">
        <f t="shared" si="1466"/>
        <v>0</v>
      </c>
      <c r="AI1315" s="229">
        <f t="shared" si="1466"/>
        <v>0</v>
      </c>
      <c r="AJ1315" s="51">
        <f t="shared" ref="AJ1315:AN1315" si="1467">AJ1297*$AH$43</f>
        <v>0</v>
      </c>
      <c r="AK1315" s="51">
        <f t="shared" si="1467"/>
        <v>0</v>
      </c>
      <c r="AL1315" s="51">
        <f t="shared" si="1467"/>
        <v>0</v>
      </c>
      <c r="AM1315" s="51">
        <f t="shared" si="1467"/>
        <v>0</v>
      </c>
      <c r="AN1315" s="229">
        <f t="shared" si="1467"/>
        <v>0</v>
      </c>
    </row>
    <row r="1316" spans="1:40" outlineLevel="1">
      <c r="A1316" s="521">
        <f>ROW()</f>
        <v>1316</v>
      </c>
      <c r="B1316" s="35"/>
      <c r="C1316" s="758"/>
      <c r="D1316" s="33" t="s">
        <v>34</v>
      </c>
      <c r="J1316" s="228"/>
      <c r="K1316" s="51"/>
      <c r="L1316" s="51"/>
      <c r="M1316" s="51"/>
      <c r="N1316" s="229"/>
      <c r="O1316" s="228"/>
      <c r="P1316" s="51"/>
      <c r="Q1316" s="51"/>
      <c r="R1316" s="51"/>
      <c r="S1316" s="229"/>
      <c r="T1316" s="228"/>
      <c r="U1316" s="51"/>
      <c r="V1316" s="51"/>
      <c r="W1316" s="51"/>
      <c r="X1316" s="229"/>
      <c r="Y1316" s="228">
        <f t="shared" si="1451"/>
        <v>0</v>
      </c>
      <c r="Z1316" s="51">
        <f t="shared" si="1451"/>
        <v>0</v>
      </c>
      <c r="AA1316" s="51">
        <f t="shared" si="1451"/>
        <v>1.5914102611627827</v>
      </c>
      <c r="AB1316" s="51">
        <f t="shared" si="1451"/>
        <v>1.5914102611627827</v>
      </c>
      <c r="AC1316" s="51">
        <f t="shared" si="1451"/>
        <v>1.5914102611627827</v>
      </c>
      <c r="AD1316" s="229">
        <f t="shared" si="1451"/>
        <v>1.5914102611627829</v>
      </c>
      <c r="AE1316" s="228">
        <f t="shared" ref="AE1316:AI1316" si="1468">AE1298*$AD$43</f>
        <v>1.3581435529555708</v>
      </c>
      <c r="AF1316" s="51">
        <f t="shared" si="1468"/>
        <v>1.3581435529555708</v>
      </c>
      <c r="AG1316" s="51">
        <f t="shared" si="1468"/>
        <v>1.3581435529555708</v>
      </c>
      <c r="AH1316" s="51">
        <f t="shared" si="1468"/>
        <v>1.3581435529555708</v>
      </c>
      <c r="AI1316" s="229">
        <f t="shared" si="1468"/>
        <v>1.3581435529555708</v>
      </c>
      <c r="AJ1316" s="51">
        <f t="shared" ref="AJ1316:AN1316" si="1469">AJ1298*$AH$43</f>
        <v>0</v>
      </c>
      <c r="AK1316" s="51">
        <f t="shared" si="1469"/>
        <v>0</v>
      </c>
      <c r="AL1316" s="51">
        <f t="shared" si="1469"/>
        <v>0</v>
      </c>
      <c r="AM1316" s="51">
        <f t="shared" si="1469"/>
        <v>0</v>
      </c>
      <c r="AN1316" s="229">
        <f t="shared" si="1469"/>
        <v>0</v>
      </c>
    </row>
    <row r="1317" spans="1:40" outlineLevel="1">
      <c r="A1317" s="521">
        <f>ROW()</f>
        <v>1317</v>
      </c>
      <c r="B1317" s="35"/>
      <c r="C1317" s="758"/>
      <c r="D1317" s="33" t="s">
        <v>35</v>
      </c>
      <c r="J1317" s="228"/>
      <c r="K1317" s="51"/>
      <c r="L1317" s="51"/>
      <c r="M1317" s="51"/>
      <c r="N1317" s="229"/>
      <c r="O1317" s="228"/>
      <c r="P1317" s="51"/>
      <c r="Q1317" s="51"/>
      <c r="R1317" s="51"/>
      <c r="S1317" s="229"/>
      <c r="T1317" s="228"/>
      <c r="U1317" s="51"/>
      <c r="V1317" s="51"/>
      <c r="W1317" s="51"/>
      <c r="X1317" s="229"/>
      <c r="Y1317" s="228">
        <f t="shared" si="1451"/>
        <v>0</v>
      </c>
      <c r="Z1317" s="51">
        <f t="shared" si="1451"/>
        <v>0</v>
      </c>
      <c r="AA1317" s="51">
        <f t="shared" si="1451"/>
        <v>0.20498636068523535</v>
      </c>
      <c r="AB1317" s="51">
        <f t="shared" si="1451"/>
        <v>0.20498636068523532</v>
      </c>
      <c r="AC1317" s="51">
        <f t="shared" si="1451"/>
        <v>0.20498636068523532</v>
      </c>
      <c r="AD1317" s="229">
        <f t="shared" si="1451"/>
        <v>0.20498636068523526</v>
      </c>
      <c r="AE1317" s="228">
        <f t="shared" ref="AE1317:AI1317" si="1470">AE1299*$AD$43</f>
        <v>0.10113662215822837</v>
      </c>
      <c r="AF1317" s="51">
        <f t="shared" si="1470"/>
        <v>0.10113662215822837</v>
      </c>
      <c r="AG1317" s="51">
        <f t="shared" si="1470"/>
        <v>0.10113662215822837</v>
      </c>
      <c r="AH1317" s="51">
        <f t="shared" si="1470"/>
        <v>0.10113662215822837</v>
      </c>
      <c r="AI1317" s="229">
        <f t="shared" si="1470"/>
        <v>0.10113662215822837</v>
      </c>
      <c r="AJ1317" s="51">
        <f t="shared" ref="AJ1317:AN1317" si="1471">AJ1299*$AH$43</f>
        <v>0</v>
      </c>
      <c r="AK1317" s="51">
        <f t="shared" si="1471"/>
        <v>0</v>
      </c>
      <c r="AL1317" s="51">
        <f t="shared" si="1471"/>
        <v>0</v>
      </c>
      <c r="AM1317" s="51">
        <f t="shared" si="1471"/>
        <v>0</v>
      </c>
      <c r="AN1317" s="229">
        <f t="shared" si="1471"/>
        <v>0</v>
      </c>
    </row>
    <row r="1318" spans="1:40" outlineLevel="1">
      <c r="A1318" s="521">
        <f>ROW()</f>
        <v>1318</v>
      </c>
      <c r="B1318" s="35"/>
      <c r="C1318" s="758"/>
      <c r="D1318" s="33" t="s">
        <v>302</v>
      </c>
      <c r="J1318" s="228"/>
      <c r="K1318" s="51"/>
      <c r="L1318" s="51"/>
      <c r="M1318" s="51"/>
      <c r="N1318" s="229"/>
      <c r="O1318" s="228"/>
      <c r="P1318" s="51"/>
      <c r="Q1318" s="51"/>
      <c r="R1318" s="51"/>
      <c r="S1318" s="229"/>
      <c r="T1318" s="228"/>
      <c r="U1318" s="51"/>
      <c r="V1318" s="51"/>
      <c r="W1318" s="51"/>
      <c r="X1318" s="229"/>
      <c r="Y1318" s="228">
        <f t="shared" ref="Y1318:AD1323" si="1472">Y1300*$X$43</f>
        <v>0</v>
      </c>
      <c r="Z1318" s="51">
        <f t="shared" si="1472"/>
        <v>0</v>
      </c>
      <c r="AA1318" s="51">
        <f t="shared" si="1472"/>
        <v>0.65013620830253915</v>
      </c>
      <c r="AB1318" s="51">
        <f t="shared" si="1472"/>
        <v>0.65013620830253915</v>
      </c>
      <c r="AC1318" s="51">
        <f t="shared" si="1472"/>
        <v>0.65013620830253915</v>
      </c>
      <c r="AD1318" s="229">
        <f t="shared" si="1472"/>
        <v>0.65013620830253915</v>
      </c>
      <c r="AE1318" s="228">
        <f t="shared" ref="AE1318:AI1318" si="1473">AE1300*$AD$43</f>
        <v>-1.0188454764787072</v>
      </c>
      <c r="AF1318" s="51">
        <f t="shared" si="1473"/>
        <v>0</v>
      </c>
      <c r="AG1318" s="51">
        <f t="shared" si="1473"/>
        <v>0</v>
      </c>
      <c r="AH1318" s="51">
        <f t="shared" si="1473"/>
        <v>0</v>
      </c>
      <c r="AI1318" s="229">
        <f t="shared" si="1473"/>
        <v>0</v>
      </c>
      <c r="AJ1318" s="51">
        <f t="shared" ref="AJ1318:AN1318" si="1474">AJ1300*$AH$43</f>
        <v>0</v>
      </c>
      <c r="AK1318" s="51">
        <f t="shared" si="1474"/>
        <v>0</v>
      </c>
      <c r="AL1318" s="51">
        <f t="shared" si="1474"/>
        <v>0</v>
      </c>
      <c r="AM1318" s="51">
        <f t="shared" si="1474"/>
        <v>0</v>
      </c>
      <c r="AN1318" s="229">
        <f t="shared" si="1474"/>
        <v>0</v>
      </c>
    </row>
    <row r="1319" spans="1:40" outlineLevel="1">
      <c r="A1319" s="521">
        <f>ROW()</f>
        <v>1319</v>
      </c>
      <c r="B1319" s="35"/>
      <c r="C1319" s="758"/>
      <c r="D1319" s="33" t="s">
        <v>36</v>
      </c>
      <c r="J1319" s="228"/>
      <c r="K1319" s="51"/>
      <c r="L1319" s="51"/>
      <c r="M1319" s="51"/>
      <c r="N1319" s="229"/>
      <c r="O1319" s="228"/>
      <c r="P1319" s="51"/>
      <c r="Q1319" s="51"/>
      <c r="R1319" s="51"/>
      <c r="S1319" s="229"/>
      <c r="T1319" s="228"/>
      <c r="U1319" s="51"/>
      <c r="V1319" s="51"/>
      <c r="W1319" s="51"/>
      <c r="X1319" s="229"/>
      <c r="Y1319" s="228">
        <f t="shared" si="1472"/>
        <v>0</v>
      </c>
      <c r="Z1319" s="51">
        <f t="shared" si="1472"/>
        <v>0</v>
      </c>
      <c r="AA1319" s="51">
        <f t="shared" si="1472"/>
        <v>1.8953262807368425</v>
      </c>
      <c r="AB1319" s="51">
        <f t="shared" si="1472"/>
        <v>1.8953262807368425</v>
      </c>
      <c r="AC1319" s="51">
        <f t="shared" si="1472"/>
        <v>1.8953262807368425</v>
      </c>
      <c r="AD1319" s="229">
        <f t="shared" si="1472"/>
        <v>1.8953262807368427</v>
      </c>
      <c r="AE1319" s="228">
        <f t="shared" ref="AE1319:AI1319" si="1475">AE1301*$AD$43</f>
        <v>-3.6625105229580543</v>
      </c>
      <c r="AF1319" s="51">
        <f t="shared" si="1475"/>
        <v>0</v>
      </c>
      <c r="AG1319" s="51">
        <f t="shared" si="1475"/>
        <v>0</v>
      </c>
      <c r="AH1319" s="51">
        <f t="shared" si="1475"/>
        <v>0</v>
      </c>
      <c r="AI1319" s="229">
        <f t="shared" si="1475"/>
        <v>0</v>
      </c>
      <c r="AJ1319" s="51">
        <f t="shared" ref="AJ1319:AN1319" si="1476">AJ1301*$AH$43</f>
        <v>0</v>
      </c>
      <c r="AK1319" s="51">
        <f t="shared" si="1476"/>
        <v>0</v>
      </c>
      <c r="AL1319" s="51">
        <f t="shared" si="1476"/>
        <v>0</v>
      </c>
      <c r="AM1319" s="51">
        <f t="shared" si="1476"/>
        <v>0</v>
      </c>
      <c r="AN1319" s="229">
        <f t="shared" si="1476"/>
        <v>0</v>
      </c>
    </row>
    <row r="1320" spans="1:40" outlineLevel="1">
      <c r="A1320" s="521">
        <f>ROW()</f>
        <v>1320</v>
      </c>
      <c r="B1320" s="35"/>
      <c r="C1320" s="758"/>
      <c r="D1320" s="33" t="s">
        <v>583</v>
      </c>
      <c r="J1320" s="228"/>
      <c r="K1320" s="51"/>
      <c r="L1320" s="51"/>
      <c r="M1320" s="51"/>
      <c r="N1320" s="229"/>
      <c r="O1320" s="228"/>
      <c r="P1320" s="51"/>
      <c r="Q1320" s="51"/>
      <c r="R1320" s="51"/>
      <c r="S1320" s="229"/>
      <c r="T1320" s="228"/>
      <c r="U1320" s="51"/>
      <c r="V1320" s="51"/>
      <c r="W1320" s="51"/>
      <c r="X1320" s="229"/>
      <c r="Y1320" s="228">
        <f t="shared" si="1472"/>
        <v>0</v>
      </c>
      <c r="Z1320" s="51">
        <f t="shared" si="1472"/>
        <v>0</v>
      </c>
      <c r="AA1320" s="51">
        <f t="shared" si="1472"/>
        <v>0</v>
      </c>
      <c r="AB1320" s="51">
        <f t="shared" si="1472"/>
        <v>0</v>
      </c>
      <c r="AC1320" s="51">
        <f t="shared" si="1472"/>
        <v>0</v>
      </c>
      <c r="AD1320" s="229">
        <f t="shared" si="1472"/>
        <v>0</v>
      </c>
      <c r="AE1320" s="228">
        <f t="shared" ref="AE1320:AI1320" si="1477">AE1302*$AD$43</f>
        <v>0</v>
      </c>
      <c r="AF1320" s="51">
        <f t="shared" si="1477"/>
        <v>0</v>
      </c>
      <c r="AG1320" s="51">
        <f t="shared" si="1477"/>
        <v>0</v>
      </c>
      <c r="AH1320" s="51">
        <f t="shared" si="1477"/>
        <v>0</v>
      </c>
      <c r="AI1320" s="229">
        <f t="shared" si="1477"/>
        <v>0</v>
      </c>
      <c r="AJ1320" s="51">
        <f t="shared" ref="AJ1320:AN1320" si="1478">AJ1302*$AH$43</f>
        <v>0</v>
      </c>
      <c r="AK1320" s="51">
        <f t="shared" si="1478"/>
        <v>0</v>
      </c>
      <c r="AL1320" s="51">
        <f t="shared" si="1478"/>
        <v>0</v>
      </c>
      <c r="AM1320" s="51">
        <f t="shared" si="1478"/>
        <v>0</v>
      </c>
      <c r="AN1320" s="229">
        <f t="shared" si="1478"/>
        <v>0</v>
      </c>
    </row>
    <row r="1321" spans="1:40" outlineLevel="1">
      <c r="A1321" s="521">
        <f>ROW()</f>
        <v>1321</v>
      </c>
      <c r="B1321" s="35"/>
      <c r="C1321" s="758"/>
      <c r="D1321" s="33" t="s">
        <v>81</v>
      </c>
      <c r="J1321" s="228"/>
      <c r="K1321" s="51"/>
      <c r="L1321" s="51"/>
      <c r="M1321" s="51"/>
      <c r="N1321" s="229"/>
      <c r="O1321" s="228"/>
      <c r="P1321" s="51"/>
      <c r="Q1321" s="51"/>
      <c r="R1321" s="51"/>
      <c r="S1321" s="229"/>
      <c r="T1321" s="228"/>
      <c r="U1321" s="51"/>
      <c r="V1321" s="51"/>
      <c r="W1321" s="51"/>
      <c r="X1321" s="229"/>
      <c r="Y1321" s="228">
        <f t="shared" si="1472"/>
        <v>0</v>
      </c>
      <c r="Z1321" s="51">
        <f t="shared" si="1472"/>
        <v>0</v>
      </c>
      <c r="AA1321" s="51">
        <f t="shared" si="1472"/>
        <v>0</v>
      </c>
      <c r="AB1321" s="51">
        <f t="shared" si="1472"/>
        <v>0</v>
      </c>
      <c r="AC1321" s="51">
        <f t="shared" si="1472"/>
        <v>0</v>
      </c>
      <c r="AD1321" s="229">
        <f t="shared" si="1472"/>
        <v>0</v>
      </c>
      <c r="AE1321" s="228">
        <f t="shared" ref="AE1321:AI1321" si="1479">AE1303*$AD$43</f>
        <v>0</v>
      </c>
      <c r="AF1321" s="51">
        <f t="shared" si="1479"/>
        <v>0</v>
      </c>
      <c r="AG1321" s="51">
        <f t="shared" si="1479"/>
        <v>0</v>
      </c>
      <c r="AH1321" s="51">
        <f t="shared" si="1479"/>
        <v>0</v>
      </c>
      <c r="AI1321" s="229">
        <f t="shared" si="1479"/>
        <v>0</v>
      </c>
      <c r="AJ1321" s="51">
        <f t="shared" ref="AJ1321:AN1321" si="1480">AJ1303*$AH$43</f>
        <v>0</v>
      </c>
      <c r="AK1321" s="51">
        <f t="shared" si="1480"/>
        <v>0</v>
      </c>
      <c r="AL1321" s="51">
        <f t="shared" si="1480"/>
        <v>0</v>
      </c>
      <c r="AM1321" s="51">
        <f t="shared" si="1480"/>
        <v>0</v>
      </c>
      <c r="AN1321" s="229">
        <f t="shared" si="1480"/>
        <v>0</v>
      </c>
    </row>
    <row r="1322" spans="1:40" outlineLevel="1">
      <c r="A1322" s="521">
        <f>ROW()</f>
        <v>1322</v>
      </c>
      <c r="B1322" s="35"/>
      <c r="C1322" s="758"/>
      <c r="D1322" s="33" t="s">
        <v>28</v>
      </c>
      <c r="J1322" s="228"/>
      <c r="K1322" s="51"/>
      <c r="L1322" s="51"/>
      <c r="M1322" s="51"/>
      <c r="N1322" s="229"/>
      <c r="O1322" s="228"/>
      <c r="P1322" s="51"/>
      <c r="Q1322" s="51"/>
      <c r="R1322" s="51"/>
      <c r="S1322" s="229"/>
      <c r="T1322" s="228"/>
      <c r="U1322" s="51"/>
      <c r="V1322" s="51"/>
      <c r="W1322" s="51"/>
      <c r="X1322" s="229"/>
      <c r="Y1322" s="228">
        <f t="shared" si="1472"/>
        <v>0</v>
      </c>
      <c r="Z1322" s="51">
        <f t="shared" si="1472"/>
        <v>0</v>
      </c>
      <c r="AA1322" s="51">
        <f t="shared" si="1472"/>
        <v>0</v>
      </c>
      <c r="AB1322" s="51">
        <f t="shared" si="1472"/>
        <v>0</v>
      </c>
      <c r="AC1322" s="51">
        <f t="shared" si="1472"/>
        <v>0</v>
      </c>
      <c r="AD1322" s="229">
        <f t="shared" si="1472"/>
        <v>0</v>
      </c>
      <c r="AE1322" s="228">
        <f t="shared" ref="AE1322:AI1322" si="1481">AE1304*$AD$43</f>
        <v>0</v>
      </c>
      <c r="AF1322" s="51">
        <f t="shared" si="1481"/>
        <v>0</v>
      </c>
      <c r="AG1322" s="51">
        <f t="shared" si="1481"/>
        <v>0</v>
      </c>
      <c r="AH1322" s="51">
        <f t="shared" si="1481"/>
        <v>0</v>
      </c>
      <c r="AI1322" s="229">
        <f t="shared" si="1481"/>
        <v>0</v>
      </c>
      <c r="AJ1322" s="51">
        <f t="shared" ref="AJ1322:AN1322" si="1482">AJ1304*$AH$43</f>
        <v>0</v>
      </c>
      <c r="AK1322" s="51">
        <f t="shared" si="1482"/>
        <v>0</v>
      </c>
      <c r="AL1322" s="51">
        <f t="shared" si="1482"/>
        <v>0</v>
      </c>
      <c r="AM1322" s="51">
        <f t="shared" si="1482"/>
        <v>0</v>
      </c>
      <c r="AN1322" s="229">
        <f t="shared" si="1482"/>
        <v>0</v>
      </c>
    </row>
    <row r="1323" spans="1:40" outlineLevel="1">
      <c r="A1323" s="521">
        <f>ROW()</f>
        <v>1323</v>
      </c>
      <c r="B1323" s="35"/>
      <c r="C1323" s="758"/>
      <c r="D1323" s="45" t="s">
        <v>443</v>
      </c>
      <c r="E1323" s="45"/>
      <c r="F1323" s="45"/>
      <c r="G1323" s="45"/>
      <c r="H1323" s="45"/>
      <c r="I1323" s="45"/>
      <c r="J1323" s="230"/>
      <c r="K1323" s="52"/>
      <c r="L1323" s="52"/>
      <c r="M1323" s="52"/>
      <c r="N1323" s="231"/>
      <c r="O1323" s="230"/>
      <c r="P1323" s="52"/>
      <c r="Q1323" s="52"/>
      <c r="R1323" s="52"/>
      <c r="S1323" s="231"/>
      <c r="T1323" s="230"/>
      <c r="U1323" s="52"/>
      <c r="V1323" s="52"/>
      <c r="W1323" s="52"/>
      <c r="X1323" s="231"/>
      <c r="Y1323" s="230">
        <f t="shared" si="1472"/>
        <v>0</v>
      </c>
      <c r="Z1323" s="52">
        <f t="shared" si="1472"/>
        <v>0</v>
      </c>
      <c r="AA1323" s="52">
        <f t="shared" si="1472"/>
        <v>0</v>
      </c>
      <c r="AB1323" s="52">
        <f t="shared" si="1472"/>
        <v>0</v>
      </c>
      <c r="AC1323" s="52">
        <f t="shared" si="1472"/>
        <v>0</v>
      </c>
      <c r="AD1323" s="231">
        <f t="shared" si="1472"/>
        <v>0</v>
      </c>
      <c r="AE1323" s="230">
        <f t="shared" ref="AE1323:AI1323" si="1483">AE1305*$AD$43</f>
        <v>0</v>
      </c>
      <c r="AF1323" s="52">
        <f t="shared" si="1483"/>
        <v>0</v>
      </c>
      <c r="AG1323" s="52">
        <f t="shared" si="1483"/>
        <v>0</v>
      </c>
      <c r="AH1323" s="52">
        <f t="shared" si="1483"/>
        <v>0</v>
      </c>
      <c r="AI1323" s="231">
        <f t="shared" si="1483"/>
        <v>0</v>
      </c>
      <c r="AJ1323" s="52">
        <f t="shared" ref="AJ1323:AN1323" si="1484">AJ1305*$AH$43</f>
        <v>0</v>
      </c>
      <c r="AK1323" s="52">
        <f t="shared" si="1484"/>
        <v>0</v>
      </c>
      <c r="AL1323" s="52">
        <f t="shared" si="1484"/>
        <v>0</v>
      </c>
      <c r="AM1323" s="52">
        <f t="shared" si="1484"/>
        <v>0</v>
      </c>
      <c r="AN1323" s="231">
        <f t="shared" si="1484"/>
        <v>0</v>
      </c>
    </row>
    <row r="1324" spans="1:40" outlineLevel="1">
      <c r="A1324" s="521">
        <f>ROW()</f>
        <v>1324</v>
      </c>
      <c r="B1324" s="35"/>
      <c r="C1324" s="758"/>
      <c r="D1324" s="33" t="s">
        <v>24</v>
      </c>
      <c r="F1324" s="151"/>
      <c r="G1324" s="151"/>
      <c r="H1324" s="151"/>
      <c r="I1324" s="151"/>
      <c r="J1324" s="251"/>
      <c r="K1324" s="58"/>
      <c r="L1324" s="58"/>
      <c r="M1324" s="58"/>
      <c r="N1324" s="247"/>
      <c r="O1324" s="251"/>
      <c r="P1324" s="58"/>
      <c r="Q1324" s="58"/>
      <c r="R1324" s="58"/>
      <c r="S1324" s="247"/>
      <c r="T1324" s="251"/>
      <c r="U1324" s="58"/>
      <c r="V1324" s="58"/>
      <c r="W1324" s="58"/>
      <c r="X1324" s="247"/>
      <c r="Y1324" s="251">
        <f t="shared" ref="Y1324:AN1324" si="1485">SUM(Y1308:Y1323)</f>
        <v>0</v>
      </c>
      <c r="Z1324" s="58">
        <f t="shared" si="1485"/>
        <v>0</v>
      </c>
      <c r="AA1324" s="58">
        <f t="shared" si="1485"/>
        <v>5.515864081203377</v>
      </c>
      <c r="AB1324" s="58">
        <f t="shared" si="1485"/>
        <v>5.515864081203377</v>
      </c>
      <c r="AC1324" s="58">
        <f t="shared" si="1485"/>
        <v>5.515864081203377</v>
      </c>
      <c r="AD1324" s="247">
        <f t="shared" si="1485"/>
        <v>5.5158640812033779</v>
      </c>
      <c r="AE1324" s="251">
        <f t="shared" si="1485"/>
        <v>-3.4973781743111019</v>
      </c>
      <c r="AF1324" s="58">
        <f t="shared" si="1485"/>
        <v>2.1945083759422146</v>
      </c>
      <c r="AG1324" s="58">
        <f t="shared" si="1485"/>
        <v>2.1945083759422146</v>
      </c>
      <c r="AH1324" s="58">
        <f t="shared" si="1485"/>
        <v>2.1945083759422146</v>
      </c>
      <c r="AI1324" s="247">
        <f t="shared" si="1485"/>
        <v>2.1945083759422146</v>
      </c>
      <c r="AJ1324" s="58">
        <f t="shared" si="1485"/>
        <v>0</v>
      </c>
      <c r="AK1324" s="58">
        <f t="shared" si="1485"/>
        <v>0</v>
      </c>
      <c r="AL1324" s="58">
        <f t="shared" si="1485"/>
        <v>0</v>
      </c>
      <c r="AM1324" s="58">
        <f t="shared" si="1485"/>
        <v>0</v>
      </c>
      <c r="AN1324" s="247">
        <f t="shared" si="1485"/>
        <v>0</v>
      </c>
    </row>
    <row r="1325" spans="1:40" outlineLevel="1">
      <c r="A1325" s="521">
        <f>ROW()</f>
        <v>1325</v>
      </c>
      <c r="B1325" s="35"/>
      <c r="C1325" s="756" t="s">
        <v>305</v>
      </c>
      <c r="J1325" s="1909"/>
      <c r="K1325" s="1910"/>
      <c r="L1325" s="1910"/>
      <c r="M1325" s="1910"/>
      <c r="N1325" s="1911"/>
      <c r="O1325" s="1909"/>
      <c r="P1325" s="1910"/>
      <c r="Q1325" s="1910"/>
      <c r="R1325" s="1910"/>
      <c r="S1325" s="1911"/>
      <c r="T1325" s="1909"/>
      <c r="U1325" s="1910"/>
      <c r="V1325" s="1910"/>
      <c r="W1325" s="1910"/>
      <c r="X1325" s="1911"/>
      <c r="Y1325" s="1894" t="s">
        <v>352</v>
      </c>
      <c r="Z1325" s="1895"/>
      <c r="AA1325" s="1895"/>
      <c r="AB1325" s="1895"/>
      <c r="AC1325" s="1895"/>
      <c r="AD1325" s="1896"/>
      <c r="AE1325" s="1171"/>
      <c r="AF1325" s="1136"/>
      <c r="AG1325" s="1136" t="s">
        <v>703</v>
      </c>
      <c r="AH1325" s="1136"/>
      <c r="AI1325" s="1161"/>
      <c r="AJ1325" s="1136"/>
      <c r="AK1325" s="1136"/>
      <c r="AL1325" s="1136"/>
      <c r="AM1325" s="1136"/>
      <c r="AN1325" s="1161"/>
    </row>
    <row r="1326" spans="1:40" outlineLevel="1">
      <c r="A1326" s="521">
        <f>ROW()</f>
        <v>1326</v>
      </c>
      <c r="B1326" s="35"/>
      <c r="C1326" s="758"/>
      <c r="D1326" s="33" t="s">
        <v>300</v>
      </c>
      <c r="J1326" s="429"/>
      <c r="K1326" s="430"/>
      <c r="L1326" s="430"/>
      <c r="M1326" s="430"/>
      <c r="N1326" s="431"/>
      <c r="O1326" s="429"/>
      <c r="P1326" s="430"/>
      <c r="Q1326" s="430"/>
      <c r="R1326" s="430"/>
      <c r="S1326" s="431"/>
      <c r="T1326" s="429"/>
      <c r="U1326" s="430"/>
      <c r="V1326" s="430"/>
      <c r="W1326" s="430"/>
      <c r="X1326" s="431"/>
      <c r="Y1326" s="361"/>
      <c r="Z1326" s="373"/>
      <c r="AA1326" s="373"/>
      <c r="AB1326" s="373">
        <v>0.19118256677622195</v>
      </c>
      <c r="AC1326" s="373">
        <v>0.19118256677622195</v>
      </c>
      <c r="AD1326" s="356">
        <v>0.19118256677622195</v>
      </c>
      <c r="AE1326" s="361">
        <v>2.2751486851873799E-2</v>
      </c>
      <c r="AF1326" s="373">
        <v>2.2751486851873799E-2</v>
      </c>
      <c r="AG1326" s="373">
        <v>2.2751486851873799E-2</v>
      </c>
      <c r="AH1326" s="373">
        <v>2.2751486851873799E-2</v>
      </c>
      <c r="AI1326" s="356">
        <v>2.2751486851873799E-2</v>
      </c>
      <c r="AJ1326" s="1870"/>
      <c r="AK1326" s="1870"/>
      <c r="AL1326" s="1870"/>
      <c r="AM1326" s="1870"/>
      <c r="AN1326" s="1871"/>
    </row>
    <row r="1327" spans="1:40" outlineLevel="1">
      <c r="A1327" s="521">
        <f>ROW()</f>
        <v>1327</v>
      </c>
      <c r="B1327" s="35"/>
      <c r="C1327" s="758"/>
      <c r="D1327" s="33" t="s">
        <v>301</v>
      </c>
      <c r="J1327" s="429"/>
      <c r="K1327" s="430"/>
      <c r="L1327" s="430"/>
      <c r="M1327" s="430"/>
      <c r="N1327" s="431"/>
      <c r="O1327" s="429"/>
      <c r="P1327" s="430"/>
      <c r="Q1327" s="430"/>
      <c r="R1327" s="430"/>
      <c r="S1327" s="431"/>
      <c r="T1327" s="429"/>
      <c r="U1327" s="430"/>
      <c r="V1327" s="430"/>
      <c r="W1327" s="430"/>
      <c r="X1327" s="431"/>
      <c r="Y1327" s="361"/>
      <c r="Z1327" s="373"/>
      <c r="AA1327" s="373"/>
      <c r="AB1327" s="373">
        <v>0</v>
      </c>
      <c r="AC1327" s="373">
        <v>0</v>
      </c>
      <c r="AD1327" s="356">
        <v>0</v>
      </c>
      <c r="AE1327" s="361">
        <v>1.26670495362654E-2</v>
      </c>
      <c r="AF1327" s="373">
        <v>1.26670495362654E-2</v>
      </c>
      <c r="AG1327" s="373">
        <v>1.26670495362654E-2</v>
      </c>
      <c r="AH1327" s="373">
        <v>1.26670495362654E-2</v>
      </c>
      <c r="AI1327" s="356">
        <v>1.26670495362654E-2</v>
      </c>
      <c r="AJ1327" s="1870"/>
      <c r="AK1327" s="1870"/>
      <c r="AL1327" s="1870"/>
      <c r="AM1327" s="1870"/>
      <c r="AN1327" s="1871"/>
    </row>
    <row r="1328" spans="1:40" outlineLevel="1">
      <c r="A1328" s="521">
        <f>ROW()</f>
        <v>1328</v>
      </c>
      <c r="B1328" s="35"/>
      <c r="C1328" s="758"/>
      <c r="D1328" s="33" t="s">
        <v>29</v>
      </c>
      <c r="J1328" s="429"/>
      <c r="K1328" s="430"/>
      <c r="L1328" s="430"/>
      <c r="M1328" s="430"/>
      <c r="N1328" s="431"/>
      <c r="O1328" s="429"/>
      <c r="P1328" s="430"/>
      <c r="Q1328" s="430"/>
      <c r="R1328" s="430"/>
      <c r="S1328" s="431"/>
      <c r="T1328" s="429"/>
      <c r="U1328" s="430"/>
      <c r="V1328" s="430"/>
      <c r="W1328" s="430"/>
      <c r="X1328" s="431"/>
      <c r="Y1328" s="361"/>
      <c r="Z1328" s="373"/>
      <c r="AA1328" s="373"/>
      <c r="AB1328" s="373">
        <v>0</v>
      </c>
      <c r="AC1328" s="373">
        <v>0</v>
      </c>
      <c r="AD1328" s="356">
        <v>0</v>
      </c>
      <c r="AE1328" s="361">
        <v>0</v>
      </c>
      <c r="AF1328" s="373">
        <v>0</v>
      </c>
      <c r="AG1328" s="373">
        <v>0</v>
      </c>
      <c r="AH1328" s="373">
        <v>0</v>
      </c>
      <c r="AI1328" s="356">
        <v>0</v>
      </c>
      <c r="AJ1328" s="1870"/>
      <c r="AK1328" s="1870"/>
      <c r="AL1328" s="1870"/>
      <c r="AM1328" s="1870"/>
      <c r="AN1328" s="1871"/>
    </row>
    <row r="1329" spans="1:40" outlineLevel="1">
      <c r="A1329" s="521">
        <f>ROW()</f>
        <v>1329</v>
      </c>
      <c r="B1329" s="35"/>
      <c r="C1329" s="758"/>
      <c r="D1329" s="33" t="s">
        <v>30</v>
      </c>
      <c r="J1329" s="429"/>
      <c r="K1329" s="430"/>
      <c r="L1329" s="430"/>
      <c r="M1329" s="430"/>
      <c r="N1329" s="431"/>
      <c r="O1329" s="429"/>
      <c r="P1329" s="430"/>
      <c r="Q1329" s="430"/>
      <c r="R1329" s="430"/>
      <c r="S1329" s="431"/>
      <c r="T1329" s="429"/>
      <c r="U1329" s="430"/>
      <c r="V1329" s="430"/>
      <c r="W1329" s="430"/>
      <c r="X1329" s="431"/>
      <c r="Y1329" s="361"/>
      <c r="Z1329" s="373"/>
      <c r="AA1329" s="373"/>
      <c r="AB1329" s="373">
        <v>0.44988280754864818</v>
      </c>
      <c r="AC1329" s="373">
        <v>0.44988280754864818</v>
      </c>
      <c r="AD1329" s="356">
        <v>0.44988280754864823</v>
      </c>
      <c r="AE1329" s="361">
        <v>0.51835091971111402</v>
      </c>
      <c r="AF1329" s="373">
        <v>0.51835091971111402</v>
      </c>
      <c r="AG1329" s="373">
        <v>0.51835091971111402</v>
      </c>
      <c r="AH1329" s="373">
        <v>0.51835091971111402</v>
      </c>
      <c r="AI1329" s="356">
        <v>0.51835091971111402</v>
      </c>
      <c r="AJ1329" s="1870"/>
      <c r="AK1329" s="1870"/>
      <c r="AL1329" s="1870"/>
      <c r="AM1329" s="1870"/>
      <c r="AN1329" s="1871"/>
    </row>
    <row r="1330" spans="1:40" outlineLevel="1">
      <c r="A1330" s="521">
        <f>ROW()</f>
        <v>1330</v>
      </c>
      <c r="B1330" s="35"/>
      <c r="C1330" s="758"/>
      <c r="D1330" s="33" t="s">
        <v>31</v>
      </c>
      <c r="J1330" s="429"/>
      <c r="K1330" s="430"/>
      <c r="L1330" s="430"/>
      <c r="M1330" s="430"/>
      <c r="N1330" s="431"/>
      <c r="O1330" s="429"/>
      <c r="P1330" s="430"/>
      <c r="Q1330" s="430"/>
      <c r="R1330" s="430"/>
      <c r="S1330" s="431"/>
      <c r="T1330" s="429"/>
      <c r="U1330" s="430"/>
      <c r="V1330" s="430"/>
      <c r="W1330" s="430"/>
      <c r="X1330" s="431"/>
      <c r="Y1330" s="361"/>
      <c r="Z1330" s="373"/>
      <c r="AA1330" s="373"/>
      <c r="AB1330" s="373">
        <v>0</v>
      </c>
      <c r="AC1330" s="373">
        <v>0</v>
      </c>
      <c r="AD1330" s="356">
        <v>0</v>
      </c>
      <c r="AE1330" s="361">
        <v>0</v>
      </c>
      <c r="AF1330" s="373">
        <v>0</v>
      </c>
      <c r="AG1330" s="373">
        <v>0</v>
      </c>
      <c r="AH1330" s="373">
        <v>0</v>
      </c>
      <c r="AI1330" s="356">
        <v>0</v>
      </c>
      <c r="AJ1330" s="1870"/>
      <c r="AK1330" s="1870"/>
      <c r="AL1330" s="1870"/>
      <c r="AM1330" s="1870"/>
      <c r="AN1330" s="1871"/>
    </row>
    <row r="1331" spans="1:40" outlineLevel="1">
      <c r="A1331" s="521">
        <f>ROW()</f>
        <v>1331</v>
      </c>
      <c r="B1331" s="35"/>
      <c r="C1331" s="758"/>
      <c r="D1331" s="33" t="s">
        <v>32</v>
      </c>
      <c r="J1331" s="429"/>
      <c r="K1331" s="430"/>
      <c r="L1331" s="430"/>
      <c r="M1331" s="430"/>
      <c r="N1331" s="431"/>
      <c r="O1331" s="429"/>
      <c r="P1331" s="430"/>
      <c r="Q1331" s="430"/>
      <c r="R1331" s="430"/>
      <c r="S1331" s="431"/>
      <c r="T1331" s="429"/>
      <c r="U1331" s="430"/>
      <c r="V1331" s="430"/>
      <c r="W1331" s="430"/>
      <c r="X1331" s="431"/>
      <c r="Y1331" s="361"/>
      <c r="Z1331" s="373"/>
      <c r="AA1331" s="373"/>
      <c r="AB1331" s="373">
        <v>3.6544039435907269E-2</v>
      </c>
      <c r="AC1331" s="373">
        <v>3.6544039435907269E-2</v>
      </c>
      <c r="AD1331" s="356">
        <v>3.6544039435907269E-2</v>
      </c>
      <c r="AE1331" s="361">
        <v>0.105626894302966</v>
      </c>
      <c r="AF1331" s="373">
        <v>0.105626894302966</v>
      </c>
      <c r="AG1331" s="373">
        <v>0.105626894302966</v>
      </c>
      <c r="AH1331" s="373">
        <v>0.105626894302966</v>
      </c>
      <c r="AI1331" s="356">
        <v>0.105626894302966</v>
      </c>
      <c r="AJ1331" s="1870"/>
      <c r="AK1331" s="1870"/>
      <c r="AL1331" s="1870"/>
      <c r="AM1331" s="1870"/>
      <c r="AN1331" s="1871"/>
    </row>
    <row r="1332" spans="1:40" outlineLevel="1">
      <c r="A1332" s="521">
        <f>ROW()</f>
        <v>1332</v>
      </c>
      <c r="B1332" s="35"/>
      <c r="C1332" s="758"/>
      <c r="D1332" s="33" t="s">
        <v>33</v>
      </c>
      <c r="J1332" s="429"/>
      <c r="K1332" s="430"/>
      <c r="L1332" s="430"/>
      <c r="M1332" s="430"/>
      <c r="N1332" s="431"/>
      <c r="O1332" s="429"/>
      <c r="P1332" s="430"/>
      <c r="Q1332" s="430"/>
      <c r="R1332" s="430"/>
      <c r="S1332" s="431"/>
      <c r="T1332" s="429"/>
      <c r="U1332" s="430"/>
      <c r="V1332" s="430"/>
      <c r="W1332" s="430"/>
      <c r="X1332" s="431"/>
      <c r="Y1332" s="361"/>
      <c r="Z1332" s="373"/>
      <c r="AA1332" s="373"/>
      <c r="AB1332" s="373">
        <v>1.3711641971895352E-2</v>
      </c>
      <c r="AC1332" s="373">
        <v>1.3711641971895352E-2</v>
      </c>
      <c r="AD1332" s="356">
        <v>1.3711641971895352E-2</v>
      </c>
      <c r="AE1332" s="361">
        <v>-4.4846505212836403E-2</v>
      </c>
      <c r="AF1332" s="373">
        <v>0</v>
      </c>
      <c r="AG1332" s="373">
        <v>0</v>
      </c>
      <c r="AH1332" s="373">
        <v>0</v>
      </c>
      <c r="AI1332" s="356">
        <v>0</v>
      </c>
      <c r="AJ1332" s="1870"/>
      <c r="AK1332" s="1870"/>
      <c r="AL1332" s="1870"/>
      <c r="AM1332" s="1870"/>
      <c r="AN1332" s="1871"/>
    </row>
    <row r="1333" spans="1:40" outlineLevel="1">
      <c r="A1333" s="521">
        <f>ROW()</f>
        <v>1333</v>
      </c>
      <c r="B1333" s="35"/>
      <c r="C1333" s="758"/>
      <c r="D1333" s="33" t="s">
        <v>27</v>
      </c>
      <c r="J1333" s="429"/>
      <c r="K1333" s="430"/>
      <c r="L1333" s="430"/>
      <c r="M1333" s="430"/>
      <c r="N1333" s="431"/>
      <c r="O1333" s="429"/>
      <c r="P1333" s="430"/>
      <c r="Q1333" s="430"/>
      <c r="R1333" s="430"/>
      <c r="S1333" s="431"/>
      <c r="T1333" s="429"/>
      <c r="U1333" s="430"/>
      <c r="V1333" s="430"/>
      <c r="W1333" s="430"/>
      <c r="X1333" s="431"/>
      <c r="Y1333" s="361"/>
      <c r="Z1333" s="373"/>
      <c r="AA1333" s="373"/>
      <c r="AB1333" s="373">
        <v>1.5578566522678226E-2</v>
      </c>
      <c r="AC1333" s="373">
        <v>1.5578566522678226E-2</v>
      </c>
      <c r="AD1333" s="356">
        <v>1.5578566522678227E-2</v>
      </c>
      <c r="AE1333" s="361">
        <v>1.69025743777639E-2</v>
      </c>
      <c r="AF1333" s="373">
        <v>1.69025743777639E-2</v>
      </c>
      <c r="AG1333" s="373">
        <v>1.69025743777639E-2</v>
      </c>
      <c r="AH1333" s="373">
        <v>1.69025743777639E-2</v>
      </c>
      <c r="AI1333" s="356">
        <v>1.69025743777639E-2</v>
      </c>
      <c r="AJ1333" s="1870"/>
      <c r="AK1333" s="1870"/>
      <c r="AL1333" s="1870"/>
      <c r="AM1333" s="1870"/>
      <c r="AN1333" s="1871"/>
    </row>
    <row r="1334" spans="1:40" outlineLevel="1">
      <c r="A1334" s="521">
        <f>ROW()</f>
        <v>1334</v>
      </c>
      <c r="B1334" s="35"/>
      <c r="C1334" s="758"/>
      <c r="D1334" s="33" t="s">
        <v>34</v>
      </c>
      <c r="J1334" s="429"/>
      <c r="K1334" s="430"/>
      <c r="L1334" s="430"/>
      <c r="M1334" s="430"/>
      <c r="N1334" s="431"/>
      <c r="O1334" s="429"/>
      <c r="P1334" s="430"/>
      <c r="Q1334" s="430"/>
      <c r="R1334" s="430"/>
      <c r="S1334" s="431"/>
      <c r="T1334" s="429"/>
      <c r="U1334" s="430"/>
      <c r="V1334" s="430"/>
      <c r="W1334" s="430"/>
      <c r="X1334" s="431"/>
      <c r="Y1334" s="361"/>
      <c r="Z1334" s="373"/>
      <c r="AA1334" s="373"/>
      <c r="AB1334" s="373">
        <v>1.2257990958984104</v>
      </c>
      <c r="AC1334" s="373">
        <v>1.2257990958984106</v>
      </c>
      <c r="AD1334" s="356">
        <v>1.2257990958984106</v>
      </c>
      <c r="AE1334" s="361">
        <v>1.18137426360883</v>
      </c>
      <c r="AF1334" s="373">
        <v>1.18137426360883</v>
      </c>
      <c r="AG1334" s="373">
        <v>1.18137426360883</v>
      </c>
      <c r="AH1334" s="373">
        <v>1.18137426360883</v>
      </c>
      <c r="AI1334" s="356">
        <v>1.18137426360883</v>
      </c>
      <c r="AJ1334" s="1870"/>
      <c r="AK1334" s="1870"/>
      <c r="AL1334" s="1870"/>
      <c r="AM1334" s="1870"/>
      <c r="AN1334" s="1871"/>
    </row>
    <row r="1335" spans="1:40" outlineLevel="1">
      <c r="A1335" s="521">
        <f>ROW()</f>
        <v>1335</v>
      </c>
      <c r="B1335" s="35"/>
      <c r="C1335" s="758"/>
      <c r="D1335" s="33" t="s">
        <v>35</v>
      </c>
      <c r="J1335" s="429"/>
      <c r="K1335" s="430"/>
      <c r="L1335" s="430"/>
      <c r="M1335" s="430"/>
      <c r="N1335" s="431"/>
      <c r="O1335" s="429"/>
      <c r="P1335" s="430"/>
      <c r="Q1335" s="430"/>
      <c r="R1335" s="430"/>
      <c r="S1335" s="431"/>
      <c r="T1335" s="429"/>
      <c r="U1335" s="430"/>
      <c r="V1335" s="430"/>
      <c r="W1335" s="430"/>
      <c r="X1335" s="431"/>
      <c r="Y1335" s="361"/>
      <c r="Z1335" s="373"/>
      <c r="AA1335" s="373"/>
      <c r="AB1335" s="373">
        <v>0.13906749683864519</v>
      </c>
      <c r="AC1335" s="373">
        <v>0.13906749683864519</v>
      </c>
      <c r="AD1335" s="356">
        <v>0.13906749683864519</v>
      </c>
      <c r="AE1335" s="361">
        <v>5.7331423716334103E-2</v>
      </c>
      <c r="AF1335" s="373">
        <v>5.7331423716334103E-2</v>
      </c>
      <c r="AG1335" s="373">
        <v>5.7331423716334103E-2</v>
      </c>
      <c r="AH1335" s="373">
        <v>5.7331423716334103E-2</v>
      </c>
      <c r="AI1335" s="356">
        <v>5.7331423716334103E-2</v>
      </c>
      <c r="AJ1335" s="1870"/>
      <c r="AK1335" s="1870"/>
      <c r="AL1335" s="1870"/>
      <c r="AM1335" s="1870"/>
      <c r="AN1335" s="1871"/>
    </row>
    <row r="1336" spans="1:40" outlineLevel="1">
      <c r="A1336" s="521">
        <f>ROW()</f>
        <v>1336</v>
      </c>
      <c r="B1336" s="35"/>
      <c r="C1336" s="758"/>
      <c r="D1336" s="33" t="s">
        <v>302</v>
      </c>
      <c r="J1336" s="429"/>
      <c r="K1336" s="430"/>
      <c r="L1336" s="430"/>
      <c r="M1336" s="430"/>
      <c r="N1336" s="431"/>
      <c r="O1336" s="429"/>
      <c r="P1336" s="430"/>
      <c r="Q1336" s="430"/>
      <c r="R1336" s="430"/>
      <c r="S1336" s="431"/>
      <c r="T1336" s="429"/>
      <c r="U1336" s="430"/>
      <c r="V1336" s="430"/>
      <c r="W1336" s="430"/>
      <c r="X1336" s="431"/>
      <c r="Y1336" s="361"/>
      <c r="Z1336" s="373"/>
      <c r="AA1336" s="373"/>
      <c r="AB1336" s="373">
        <v>0.15257995766728877</v>
      </c>
      <c r="AC1336" s="373">
        <v>0.15257995766728877</v>
      </c>
      <c r="AD1336" s="356">
        <v>0.15257995766728877</v>
      </c>
      <c r="AE1336" s="361">
        <v>0.23603667064379899</v>
      </c>
      <c r="AF1336" s="373">
        <v>0.23603667064379899</v>
      </c>
      <c r="AG1336" s="373">
        <v>0.23603667064379899</v>
      </c>
      <c r="AH1336" s="373">
        <v>0.23603667064379899</v>
      </c>
      <c r="AI1336" s="356">
        <v>0.23603667064379899</v>
      </c>
      <c r="AJ1336" s="1870"/>
      <c r="AK1336" s="1870"/>
      <c r="AL1336" s="1870"/>
      <c r="AM1336" s="1870"/>
      <c r="AN1336" s="1871"/>
    </row>
    <row r="1337" spans="1:40" outlineLevel="1">
      <c r="A1337" s="521">
        <f>ROW()</f>
        <v>1337</v>
      </c>
      <c r="B1337" s="35"/>
      <c r="C1337" s="758"/>
      <c r="D1337" s="33" t="s">
        <v>36</v>
      </c>
      <c r="J1337" s="429"/>
      <c r="K1337" s="430"/>
      <c r="L1337" s="430"/>
      <c r="M1337" s="430"/>
      <c r="N1337" s="431"/>
      <c r="O1337" s="429"/>
      <c r="P1337" s="430"/>
      <c r="Q1337" s="430"/>
      <c r="R1337" s="430"/>
      <c r="S1337" s="431"/>
      <c r="T1337" s="429"/>
      <c r="U1337" s="430"/>
      <c r="V1337" s="430"/>
      <c r="W1337" s="430"/>
      <c r="X1337" s="431"/>
      <c r="Y1337" s="361"/>
      <c r="Z1337" s="373"/>
      <c r="AA1337" s="373"/>
      <c r="AB1337" s="373">
        <v>1.3552827569926076</v>
      </c>
      <c r="AC1337" s="373">
        <v>1.3552827569926076</v>
      </c>
      <c r="AD1337" s="356">
        <v>1.3552827569926074</v>
      </c>
      <c r="AE1337" s="361">
        <v>2.63347030960152</v>
      </c>
      <c r="AF1337" s="373">
        <v>2.63347030960152</v>
      </c>
      <c r="AG1337" s="373">
        <v>0</v>
      </c>
      <c r="AH1337" s="373">
        <v>0</v>
      </c>
      <c r="AI1337" s="356">
        <v>0</v>
      </c>
      <c r="AJ1337" s="1870"/>
      <c r="AK1337" s="1870"/>
      <c r="AL1337" s="1870"/>
      <c r="AM1337" s="1870"/>
      <c r="AN1337" s="1871"/>
    </row>
    <row r="1338" spans="1:40" outlineLevel="1">
      <c r="A1338" s="521">
        <f>ROW()</f>
        <v>1338</v>
      </c>
      <c r="B1338" s="35"/>
      <c r="C1338" s="758"/>
      <c r="D1338" s="33" t="s">
        <v>583</v>
      </c>
      <c r="J1338" s="429"/>
      <c r="K1338" s="430"/>
      <c r="L1338" s="430"/>
      <c r="M1338" s="430"/>
      <c r="N1338" s="431"/>
      <c r="O1338" s="429"/>
      <c r="P1338" s="430"/>
      <c r="Q1338" s="430"/>
      <c r="R1338" s="430"/>
      <c r="S1338" s="431"/>
      <c r="T1338" s="429"/>
      <c r="U1338" s="430"/>
      <c r="V1338" s="430"/>
      <c r="W1338" s="430"/>
      <c r="X1338" s="431"/>
      <c r="Y1338" s="361"/>
      <c r="Z1338" s="373"/>
      <c r="AA1338" s="373"/>
      <c r="AB1338" s="373">
        <v>0</v>
      </c>
      <c r="AC1338" s="373">
        <v>0</v>
      </c>
      <c r="AD1338" s="356">
        <v>0</v>
      </c>
      <c r="AE1338" s="361">
        <v>0</v>
      </c>
      <c r="AF1338" s="373">
        <v>0</v>
      </c>
      <c r="AG1338" s="373">
        <v>0</v>
      </c>
      <c r="AH1338" s="373">
        <v>0</v>
      </c>
      <c r="AI1338" s="356">
        <v>0</v>
      </c>
      <c r="AJ1338" s="1870"/>
      <c r="AK1338" s="1870"/>
      <c r="AL1338" s="1870"/>
      <c r="AM1338" s="1870"/>
      <c r="AN1338" s="1871"/>
    </row>
    <row r="1339" spans="1:40" outlineLevel="1">
      <c r="A1339" s="521">
        <f>ROW()</f>
        <v>1339</v>
      </c>
      <c r="B1339" s="35"/>
      <c r="C1339" s="758"/>
      <c r="D1339" s="33" t="s">
        <v>81</v>
      </c>
      <c r="J1339" s="429"/>
      <c r="K1339" s="430"/>
      <c r="L1339" s="430"/>
      <c r="M1339" s="430"/>
      <c r="N1339" s="431"/>
      <c r="O1339" s="429"/>
      <c r="P1339" s="430"/>
      <c r="Q1339" s="430"/>
      <c r="R1339" s="430"/>
      <c r="S1339" s="431"/>
      <c r="T1339" s="429"/>
      <c r="U1339" s="430"/>
      <c r="V1339" s="430"/>
      <c r="W1339" s="430"/>
      <c r="X1339" s="431"/>
      <c r="Y1339" s="361"/>
      <c r="Z1339" s="373"/>
      <c r="AA1339" s="373"/>
      <c r="AB1339" s="373">
        <v>0</v>
      </c>
      <c r="AC1339" s="373">
        <v>0</v>
      </c>
      <c r="AD1339" s="356">
        <v>0</v>
      </c>
      <c r="AE1339" s="361">
        <v>0</v>
      </c>
      <c r="AF1339" s="373">
        <v>0</v>
      </c>
      <c r="AG1339" s="373">
        <v>0</v>
      </c>
      <c r="AH1339" s="373">
        <v>0</v>
      </c>
      <c r="AI1339" s="356">
        <v>0</v>
      </c>
      <c r="AJ1339" s="1870"/>
      <c r="AK1339" s="1870"/>
      <c r="AL1339" s="1870"/>
      <c r="AM1339" s="1870"/>
      <c r="AN1339" s="1871"/>
    </row>
    <row r="1340" spans="1:40" outlineLevel="1">
      <c r="A1340" s="521">
        <f>ROW()</f>
        <v>1340</v>
      </c>
      <c r="B1340" s="35"/>
      <c r="C1340" s="758"/>
      <c r="D1340" s="33" t="s">
        <v>28</v>
      </c>
      <c r="J1340" s="429"/>
      <c r="K1340" s="430"/>
      <c r="L1340" s="430"/>
      <c r="M1340" s="430"/>
      <c r="N1340" s="431"/>
      <c r="O1340" s="429"/>
      <c r="P1340" s="430"/>
      <c r="Q1340" s="430"/>
      <c r="R1340" s="430"/>
      <c r="S1340" s="431"/>
      <c r="T1340" s="429"/>
      <c r="U1340" s="430"/>
      <c r="V1340" s="430"/>
      <c r="W1340" s="430"/>
      <c r="X1340" s="431"/>
      <c r="Y1340" s="361"/>
      <c r="Z1340" s="373"/>
      <c r="AA1340" s="373"/>
      <c r="AB1340" s="373">
        <v>0</v>
      </c>
      <c r="AC1340" s="373">
        <v>0</v>
      </c>
      <c r="AD1340" s="356">
        <v>0</v>
      </c>
      <c r="AE1340" s="361">
        <v>0</v>
      </c>
      <c r="AF1340" s="373">
        <v>0</v>
      </c>
      <c r="AG1340" s="373">
        <v>0</v>
      </c>
      <c r="AH1340" s="373">
        <v>0</v>
      </c>
      <c r="AI1340" s="356">
        <v>0</v>
      </c>
      <c r="AJ1340" s="1870"/>
      <c r="AK1340" s="1870"/>
      <c r="AL1340" s="1870"/>
      <c r="AM1340" s="1870"/>
      <c r="AN1340" s="1871"/>
    </row>
    <row r="1341" spans="1:40" outlineLevel="1">
      <c r="A1341" s="521">
        <f>ROW()</f>
        <v>1341</v>
      </c>
      <c r="B1341" s="35"/>
      <c r="C1341" s="758"/>
      <c r="D1341" s="45" t="s">
        <v>443</v>
      </c>
      <c r="E1341" s="45"/>
      <c r="F1341" s="45"/>
      <c r="G1341" s="45"/>
      <c r="H1341" s="45"/>
      <c r="I1341" s="45"/>
      <c r="J1341" s="432"/>
      <c r="K1341" s="433"/>
      <c r="L1341" s="433"/>
      <c r="M1341" s="433"/>
      <c r="N1341" s="434"/>
      <c r="O1341" s="432"/>
      <c r="P1341" s="433"/>
      <c r="Q1341" s="433"/>
      <c r="R1341" s="433"/>
      <c r="S1341" s="434"/>
      <c r="T1341" s="432"/>
      <c r="U1341" s="433"/>
      <c r="V1341" s="433"/>
      <c r="W1341" s="433"/>
      <c r="X1341" s="434"/>
      <c r="Y1341" s="362"/>
      <c r="Z1341" s="374"/>
      <c r="AA1341" s="374"/>
      <c r="AB1341" s="374">
        <v>0</v>
      </c>
      <c r="AC1341" s="374">
        <v>0</v>
      </c>
      <c r="AD1341" s="363">
        <v>0</v>
      </c>
      <c r="AE1341" s="362">
        <v>0</v>
      </c>
      <c r="AF1341" s="374">
        <v>0</v>
      </c>
      <c r="AG1341" s="374">
        <v>0</v>
      </c>
      <c r="AH1341" s="374">
        <v>0</v>
      </c>
      <c r="AI1341" s="363">
        <v>0</v>
      </c>
      <c r="AJ1341" s="1872"/>
      <c r="AK1341" s="1872"/>
      <c r="AL1341" s="1872"/>
      <c r="AM1341" s="1872"/>
      <c r="AN1341" s="1873"/>
    </row>
    <row r="1342" spans="1:40" outlineLevel="1">
      <c r="A1342" s="521">
        <f>ROW()</f>
        <v>1342</v>
      </c>
      <c r="B1342" s="35"/>
      <c r="C1342" s="758"/>
      <c r="D1342" s="33" t="s">
        <v>24</v>
      </c>
      <c r="F1342" s="151"/>
      <c r="G1342" s="151"/>
      <c r="H1342" s="151"/>
      <c r="I1342" s="151"/>
      <c r="J1342" s="251"/>
      <c r="K1342" s="58"/>
      <c r="L1342" s="58"/>
      <c r="M1342" s="58"/>
      <c r="N1342" s="247"/>
      <c r="O1342" s="251"/>
      <c r="P1342" s="58"/>
      <c r="Q1342" s="58"/>
      <c r="R1342" s="58"/>
      <c r="S1342" s="247"/>
      <c r="T1342" s="251"/>
      <c r="U1342" s="58"/>
      <c r="V1342" s="58"/>
      <c r="W1342" s="58"/>
      <c r="X1342" s="247"/>
      <c r="Y1342" s="251">
        <f t="shared" ref="Y1342:AN1342" si="1486">SUM(Y1326:Y1341)</f>
        <v>0</v>
      </c>
      <c r="Z1342" s="58">
        <f t="shared" si="1486"/>
        <v>0</v>
      </c>
      <c r="AA1342" s="58">
        <f t="shared" si="1486"/>
        <v>0</v>
      </c>
      <c r="AB1342" s="58">
        <f t="shared" si="1486"/>
        <v>3.5796289296523027</v>
      </c>
      <c r="AC1342" s="58">
        <f t="shared" si="1486"/>
        <v>3.5796289296523032</v>
      </c>
      <c r="AD1342" s="247">
        <f t="shared" si="1486"/>
        <v>3.5796289296523032</v>
      </c>
      <c r="AE1342" s="251">
        <f t="shared" si="1486"/>
        <v>4.7396650871376291</v>
      </c>
      <c r="AF1342" s="58">
        <f t="shared" si="1486"/>
        <v>4.7845115923504657</v>
      </c>
      <c r="AG1342" s="58">
        <f t="shared" si="1486"/>
        <v>2.1510412827489462</v>
      </c>
      <c r="AH1342" s="58">
        <f t="shared" si="1486"/>
        <v>2.1510412827489462</v>
      </c>
      <c r="AI1342" s="247">
        <f t="shared" si="1486"/>
        <v>2.1510412827489462</v>
      </c>
      <c r="AJ1342" s="58">
        <f t="shared" si="1486"/>
        <v>0</v>
      </c>
      <c r="AK1342" s="58">
        <f t="shared" si="1486"/>
        <v>0</v>
      </c>
      <c r="AL1342" s="58">
        <f t="shared" si="1486"/>
        <v>0</v>
      </c>
      <c r="AM1342" s="58">
        <f t="shared" si="1486"/>
        <v>0</v>
      </c>
      <c r="AN1342" s="247">
        <f t="shared" si="1486"/>
        <v>0</v>
      </c>
    </row>
    <row r="1343" spans="1:40" outlineLevel="1">
      <c r="A1343" s="521">
        <f>ROW()</f>
        <v>1343</v>
      </c>
      <c r="B1343" s="35"/>
      <c r="C1343" s="756" t="s">
        <v>305</v>
      </c>
      <c r="J1343" s="1909"/>
      <c r="K1343" s="1910"/>
      <c r="L1343" s="1910"/>
      <c r="M1343" s="1910"/>
      <c r="N1343" s="1911"/>
      <c r="O1343" s="1909"/>
      <c r="P1343" s="1910"/>
      <c r="Q1343" s="1910"/>
      <c r="R1343" s="1910"/>
      <c r="S1343" s="1911"/>
      <c r="T1343" s="1906"/>
      <c r="U1343" s="1907"/>
      <c r="V1343" s="1907"/>
      <c r="W1343" s="1907"/>
      <c r="X1343" s="1908"/>
      <c r="Y1343" s="1906" t="str">
        <f>IF(Y$731="","",Y$731)</f>
        <v>Approved 4 [m$ 31/12/2023]</v>
      </c>
      <c r="Z1343" s="1907"/>
      <c r="AA1343" s="1907"/>
      <c r="AB1343" s="1907"/>
      <c r="AC1343" s="1907"/>
      <c r="AD1343" s="1908"/>
      <c r="AE1343" s="1413"/>
      <c r="AF1343" s="1137"/>
      <c r="AG1343" s="1137" t="str">
        <f>IF(AG$731="","",AG$731)</f>
        <v>Approved 5 [m$ 31/12/2023]</v>
      </c>
      <c r="AH1343" s="1137"/>
      <c r="AI1343" s="1160"/>
      <c r="AJ1343" s="1137"/>
      <c r="AK1343" s="1137"/>
      <c r="AL1343" s="1137"/>
      <c r="AM1343" s="1137"/>
      <c r="AN1343" s="1160"/>
    </row>
    <row r="1344" spans="1:40" outlineLevel="1">
      <c r="A1344" s="521">
        <f>ROW()</f>
        <v>1344</v>
      </c>
      <c r="B1344" s="35"/>
      <c r="C1344" s="758"/>
      <c r="D1344" s="33" t="s">
        <v>300</v>
      </c>
      <c r="J1344" s="228"/>
      <c r="K1344" s="51"/>
      <c r="L1344" s="51"/>
      <c r="M1344" s="51"/>
      <c r="N1344" s="229"/>
      <c r="O1344" s="228"/>
      <c r="P1344" s="51"/>
      <c r="Q1344" s="51"/>
      <c r="R1344" s="51"/>
      <c r="S1344" s="229"/>
      <c r="T1344" s="228"/>
      <c r="U1344" s="51"/>
      <c r="V1344" s="51"/>
      <c r="W1344" s="51"/>
      <c r="X1344" s="229"/>
      <c r="Y1344" s="228">
        <f t="shared" ref="Y1344:AD1353" si="1487">Y1326*$X$43</f>
        <v>0</v>
      </c>
      <c r="Z1344" s="51">
        <f t="shared" si="1487"/>
        <v>0</v>
      </c>
      <c r="AA1344" s="51">
        <f t="shared" si="1487"/>
        <v>0</v>
      </c>
      <c r="AB1344" s="51">
        <f t="shared" si="1487"/>
        <v>0.24570299658398304</v>
      </c>
      <c r="AC1344" s="51">
        <f t="shared" si="1487"/>
        <v>0.24570299658398304</v>
      </c>
      <c r="AD1344" s="229">
        <f t="shared" si="1487"/>
        <v>0.24570299658398304</v>
      </c>
      <c r="AE1344" s="228">
        <f>AE1326*$AD$43</f>
        <v>2.6647825822203305E-2</v>
      </c>
      <c r="AF1344" s="51">
        <f t="shared" ref="AF1344:AI1344" si="1488">AF1326*$AD$43</f>
        <v>2.6647825822203305E-2</v>
      </c>
      <c r="AG1344" s="51">
        <f t="shared" si="1488"/>
        <v>2.6647825822203305E-2</v>
      </c>
      <c r="AH1344" s="51">
        <f t="shared" si="1488"/>
        <v>2.6647825822203305E-2</v>
      </c>
      <c r="AI1344" s="229">
        <f t="shared" si="1488"/>
        <v>2.6647825822203305E-2</v>
      </c>
      <c r="AJ1344" s="51">
        <f>AJ1326*$AH$43</f>
        <v>0</v>
      </c>
      <c r="AK1344" s="51">
        <f t="shared" ref="AK1344:AN1344" si="1489">AK1326*$AH$43</f>
        <v>0</v>
      </c>
      <c r="AL1344" s="51">
        <f t="shared" si="1489"/>
        <v>0</v>
      </c>
      <c r="AM1344" s="51">
        <f t="shared" si="1489"/>
        <v>0</v>
      </c>
      <c r="AN1344" s="229">
        <f t="shared" si="1489"/>
        <v>0</v>
      </c>
    </row>
    <row r="1345" spans="1:40" outlineLevel="1">
      <c r="A1345" s="521">
        <f>ROW()</f>
        <v>1345</v>
      </c>
      <c r="B1345" s="35"/>
      <c r="C1345" s="758"/>
      <c r="D1345" s="33" t="s">
        <v>301</v>
      </c>
      <c r="J1345" s="228"/>
      <c r="K1345" s="51"/>
      <c r="L1345" s="51"/>
      <c r="M1345" s="51"/>
      <c r="N1345" s="229"/>
      <c r="O1345" s="228"/>
      <c r="P1345" s="51"/>
      <c r="Q1345" s="51"/>
      <c r="R1345" s="51"/>
      <c r="S1345" s="229"/>
      <c r="T1345" s="228"/>
      <c r="U1345" s="51"/>
      <c r="V1345" s="51"/>
      <c r="W1345" s="51"/>
      <c r="X1345" s="229"/>
      <c r="Y1345" s="228">
        <f t="shared" si="1487"/>
        <v>0</v>
      </c>
      <c r="Z1345" s="51">
        <f t="shared" si="1487"/>
        <v>0</v>
      </c>
      <c r="AA1345" s="51">
        <f t="shared" si="1487"/>
        <v>0</v>
      </c>
      <c r="AB1345" s="51">
        <f t="shared" si="1487"/>
        <v>0</v>
      </c>
      <c r="AC1345" s="51">
        <f t="shared" si="1487"/>
        <v>0</v>
      </c>
      <c r="AD1345" s="229">
        <f t="shared" si="1487"/>
        <v>0</v>
      </c>
      <c r="AE1345" s="228">
        <f t="shared" ref="AE1345:AI1345" si="1490">AE1327*$AD$43</f>
        <v>1.4836363527415842E-2</v>
      </c>
      <c r="AF1345" s="51">
        <f t="shared" si="1490"/>
        <v>1.4836363527415842E-2</v>
      </c>
      <c r="AG1345" s="51">
        <f t="shared" si="1490"/>
        <v>1.4836363527415842E-2</v>
      </c>
      <c r="AH1345" s="51">
        <f t="shared" si="1490"/>
        <v>1.4836363527415842E-2</v>
      </c>
      <c r="AI1345" s="229">
        <f t="shared" si="1490"/>
        <v>1.4836363527415842E-2</v>
      </c>
      <c r="AJ1345" s="51">
        <f t="shared" ref="AJ1345:AN1345" si="1491">AJ1327*$AH$43</f>
        <v>0</v>
      </c>
      <c r="AK1345" s="51">
        <f t="shared" si="1491"/>
        <v>0</v>
      </c>
      <c r="AL1345" s="51">
        <f t="shared" si="1491"/>
        <v>0</v>
      </c>
      <c r="AM1345" s="51">
        <f t="shared" si="1491"/>
        <v>0</v>
      </c>
      <c r="AN1345" s="229">
        <f t="shared" si="1491"/>
        <v>0</v>
      </c>
    </row>
    <row r="1346" spans="1:40" outlineLevel="1">
      <c r="A1346" s="521">
        <f>ROW()</f>
        <v>1346</v>
      </c>
      <c r="B1346" s="35"/>
      <c r="C1346" s="758"/>
      <c r="D1346" s="33" t="s">
        <v>29</v>
      </c>
      <c r="J1346" s="228"/>
      <c r="K1346" s="51"/>
      <c r="L1346" s="51"/>
      <c r="M1346" s="51"/>
      <c r="N1346" s="229"/>
      <c r="O1346" s="228"/>
      <c r="P1346" s="51"/>
      <c r="Q1346" s="51"/>
      <c r="R1346" s="51"/>
      <c r="S1346" s="229"/>
      <c r="T1346" s="228"/>
      <c r="U1346" s="51"/>
      <c r="V1346" s="51"/>
      <c r="W1346" s="51"/>
      <c r="X1346" s="229"/>
      <c r="Y1346" s="228">
        <f t="shared" si="1487"/>
        <v>0</v>
      </c>
      <c r="Z1346" s="51">
        <f t="shared" si="1487"/>
        <v>0</v>
      </c>
      <c r="AA1346" s="51">
        <f t="shared" si="1487"/>
        <v>0</v>
      </c>
      <c r="AB1346" s="51">
        <f t="shared" si="1487"/>
        <v>0</v>
      </c>
      <c r="AC1346" s="51">
        <f t="shared" si="1487"/>
        <v>0</v>
      </c>
      <c r="AD1346" s="229">
        <f t="shared" si="1487"/>
        <v>0</v>
      </c>
      <c r="AE1346" s="228">
        <f t="shared" ref="AE1346:AI1346" si="1492">AE1328*$AD$43</f>
        <v>0</v>
      </c>
      <c r="AF1346" s="51">
        <f t="shared" si="1492"/>
        <v>0</v>
      </c>
      <c r="AG1346" s="51">
        <f t="shared" si="1492"/>
        <v>0</v>
      </c>
      <c r="AH1346" s="51">
        <f t="shared" si="1492"/>
        <v>0</v>
      </c>
      <c r="AI1346" s="229">
        <f t="shared" si="1492"/>
        <v>0</v>
      </c>
      <c r="AJ1346" s="51">
        <f t="shared" ref="AJ1346:AN1346" si="1493">AJ1328*$AH$43</f>
        <v>0</v>
      </c>
      <c r="AK1346" s="51">
        <f t="shared" si="1493"/>
        <v>0</v>
      </c>
      <c r="AL1346" s="51">
        <f t="shared" si="1493"/>
        <v>0</v>
      </c>
      <c r="AM1346" s="51">
        <f t="shared" si="1493"/>
        <v>0</v>
      </c>
      <c r="AN1346" s="229">
        <f t="shared" si="1493"/>
        <v>0</v>
      </c>
    </row>
    <row r="1347" spans="1:40" outlineLevel="1">
      <c r="A1347" s="521">
        <f>ROW()</f>
        <v>1347</v>
      </c>
      <c r="B1347" s="35"/>
      <c r="C1347" s="758"/>
      <c r="D1347" s="33" t="s">
        <v>30</v>
      </c>
      <c r="J1347" s="228"/>
      <c r="K1347" s="51"/>
      <c r="L1347" s="51"/>
      <c r="M1347" s="51"/>
      <c r="N1347" s="229"/>
      <c r="O1347" s="228"/>
      <c r="P1347" s="51"/>
      <c r="Q1347" s="51"/>
      <c r="R1347" s="51"/>
      <c r="S1347" s="229"/>
      <c r="T1347" s="228"/>
      <c r="U1347" s="51"/>
      <c r="V1347" s="51"/>
      <c r="W1347" s="51"/>
      <c r="X1347" s="229"/>
      <c r="Y1347" s="228">
        <f t="shared" si="1487"/>
        <v>0</v>
      </c>
      <c r="Z1347" s="51">
        <f t="shared" si="1487"/>
        <v>0</v>
      </c>
      <c r="AA1347" s="51">
        <f t="shared" si="1487"/>
        <v>0</v>
      </c>
      <c r="AB1347" s="51">
        <f t="shared" si="1487"/>
        <v>0.57817799912531642</v>
      </c>
      <c r="AC1347" s="51">
        <f t="shared" si="1487"/>
        <v>0.57817799912531642</v>
      </c>
      <c r="AD1347" s="229">
        <f t="shared" si="1487"/>
        <v>0.57817799912531653</v>
      </c>
      <c r="AE1347" s="228">
        <f t="shared" ref="AE1347:AI1347" si="1494">AE1329*$AD$43</f>
        <v>0.60712186035010862</v>
      </c>
      <c r="AF1347" s="51">
        <f t="shared" si="1494"/>
        <v>0.60712186035010862</v>
      </c>
      <c r="AG1347" s="51">
        <f t="shared" si="1494"/>
        <v>0.60712186035010862</v>
      </c>
      <c r="AH1347" s="51">
        <f t="shared" si="1494"/>
        <v>0.60712186035010862</v>
      </c>
      <c r="AI1347" s="229">
        <f t="shared" si="1494"/>
        <v>0.60712186035010862</v>
      </c>
      <c r="AJ1347" s="51">
        <f t="shared" ref="AJ1347:AN1347" si="1495">AJ1329*$AH$43</f>
        <v>0</v>
      </c>
      <c r="AK1347" s="51">
        <f t="shared" si="1495"/>
        <v>0</v>
      </c>
      <c r="AL1347" s="51">
        <f t="shared" si="1495"/>
        <v>0</v>
      </c>
      <c r="AM1347" s="51">
        <f t="shared" si="1495"/>
        <v>0</v>
      </c>
      <c r="AN1347" s="229">
        <f t="shared" si="1495"/>
        <v>0</v>
      </c>
    </row>
    <row r="1348" spans="1:40" outlineLevel="1">
      <c r="A1348" s="521">
        <f>ROW()</f>
        <v>1348</v>
      </c>
      <c r="B1348" s="35"/>
      <c r="C1348" s="758"/>
      <c r="D1348" s="33" t="s">
        <v>31</v>
      </c>
      <c r="J1348" s="228"/>
      <c r="K1348" s="51"/>
      <c r="L1348" s="51"/>
      <c r="M1348" s="51"/>
      <c r="N1348" s="229"/>
      <c r="O1348" s="228"/>
      <c r="P1348" s="51"/>
      <c r="Q1348" s="51"/>
      <c r="R1348" s="51"/>
      <c r="S1348" s="229"/>
      <c r="T1348" s="228"/>
      <c r="U1348" s="51"/>
      <c r="V1348" s="51"/>
      <c r="W1348" s="51"/>
      <c r="X1348" s="229"/>
      <c r="Y1348" s="228">
        <f t="shared" si="1487"/>
        <v>0</v>
      </c>
      <c r="Z1348" s="51">
        <f t="shared" si="1487"/>
        <v>0</v>
      </c>
      <c r="AA1348" s="51">
        <f t="shared" si="1487"/>
        <v>0</v>
      </c>
      <c r="AB1348" s="51">
        <f t="shared" si="1487"/>
        <v>0</v>
      </c>
      <c r="AC1348" s="51">
        <f t="shared" si="1487"/>
        <v>0</v>
      </c>
      <c r="AD1348" s="229">
        <f t="shared" si="1487"/>
        <v>0</v>
      </c>
      <c r="AE1348" s="228">
        <f t="shared" ref="AE1348:AI1348" si="1496">AE1330*$AD$43</f>
        <v>0</v>
      </c>
      <c r="AF1348" s="51">
        <f t="shared" si="1496"/>
        <v>0</v>
      </c>
      <c r="AG1348" s="51">
        <f t="shared" si="1496"/>
        <v>0</v>
      </c>
      <c r="AH1348" s="51">
        <f t="shared" si="1496"/>
        <v>0</v>
      </c>
      <c r="AI1348" s="229">
        <f t="shared" si="1496"/>
        <v>0</v>
      </c>
      <c r="AJ1348" s="51">
        <f t="shared" ref="AJ1348:AN1348" si="1497">AJ1330*$AH$43</f>
        <v>0</v>
      </c>
      <c r="AK1348" s="51">
        <f t="shared" si="1497"/>
        <v>0</v>
      </c>
      <c r="AL1348" s="51">
        <f t="shared" si="1497"/>
        <v>0</v>
      </c>
      <c r="AM1348" s="51">
        <f t="shared" si="1497"/>
        <v>0</v>
      </c>
      <c r="AN1348" s="229">
        <f t="shared" si="1497"/>
        <v>0</v>
      </c>
    </row>
    <row r="1349" spans="1:40" outlineLevel="1">
      <c r="A1349" s="521">
        <f>ROW()</f>
        <v>1349</v>
      </c>
      <c r="B1349" s="35"/>
      <c r="C1349" s="758"/>
      <c r="D1349" s="33" t="s">
        <v>32</v>
      </c>
      <c r="J1349" s="228"/>
      <c r="K1349" s="51"/>
      <c r="L1349" s="51"/>
      <c r="M1349" s="51"/>
      <c r="N1349" s="229"/>
      <c r="O1349" s="228"/>
      <c r="P1349" s="51"/>
      <c r="Q1349" s="51"/>
      <c r="R1349" s="51"/>
      <c r="S1349" s="229"/>
      <c r="T1349" s="228"/>
      <c r="U1349" s="51"/>
      <c r="V1349" s="51"/>
      <c r="W1349" s="51"/>
      <c r="X1349" s="229"/>
      <c r="Y1349" s="228">
        <f t="shared" si="1487"/>
        <v>0</v>
      </c>
      <c r="Z1349" s="51">
        <f t="shared" si="1487"/>
        <v>0</v>
      </c>
      <c r="AA1349" s="51">
        <f t="shared" si="1487"/>
        <v>0</v>
      </c>
      <c r="AB1349" s="51">
        <f t="shared" si="1487"/>
        <v>4.6965474666921421E-2</v>
      </c>
      <c r="AC1349" s="51">
        <f t="shared" si="1487"/>
        <v>4.6965474666921421E-2</v>
      </c>
      <c r="AD1349" s="229">
        <f t="shared" si="1487"/>
        <v>4.6965474666921421E-2</v>
      </c>
      <c r="AE1349" s="228">
        <f t="shared" ref="AE1349:AI1349" si="1498">AE1331*$AD$43</f>
        <v>0.12371618170941198</v>
      </c>
      <c r="AF1349" s="51">
        <f t="shared" si="1498"/>
        <v>0.12371618170941198</v>
      </c>
      <c r="AG1349" s="51">
        <f t="shared" si="1498"/>
        <v>0.12371618170941198</v>
      </c>
      <c r="AH1349" s="51">
        <f t="shared" si="1498"/>
        <v>0.12371618170941198</v>
      </c>
      <c r="AI1349" s="229">
        <f t="shared" si="1498"/>
        <v>0.12371618170941198</v>
      </c>
      <c r="AJ1349" s="51">
        <f t="shared" ref="AJ1349:AN1349" si="1499">AJ1331*$AH$43</f>
        <v>0</v>
      </c>
      <c r="AK1349" s="51">
        <f t="shared" si="1499"/>
        <v>0</v>
      </c>
      <c r="AL1349" s="51">
        <f t="shared" si="1499"/>
        <v>0</v>
      </c>
      <c r="AM1349" s="51">
        <f t="shared" si="1499"/>
        <v>0</v>
      </c>
      <c r="AN1349" s="229">
        <f t="shared" si="1499"/>
        <v>0</v>
      </c>
    </row>
    <row r="1350" spans="1:40" outlineLevel="1">
      <c r="A1350" s="521">
        <f>ROW()</f>
        <v>1350</v>
      </c>
      <c r="B1350" s="35"/>
      <c r="C1350" s="758"/>
      <c r="D1350" s="33" t="s">
        <v>33</v>
      </c>
      <c r="J1350" s="228"/>
      <c r="K1350" s="51"/>
      <c r="L1350" s="51"/>
      <c r="M1350" s="51"/>
      <c r="N1350" s="229"/>
      <c r="O1350" s="228"/>
      <c r="P1350" s="51"/>
      <c r="Q1350" s="51"/>
      <c r="R1350" s="51"/>
      <c r="S1350" s="229"/>
      <c r="T1350" s="228"/>
      <c r="U1350" s="51"/>
      <c r="V1350" s="51"/>
      <c r="W1350" s="51"/>
      <c r="X1350" s="229"/>
      <c r="Y1350" s="228">
        <f t="shared" si="1487"/>
        <v>0</v>
      </c>
      <c r="Z1350" s="51">
        <f t="shared" si="1487"/>
        <v>0</v>
      </c>
      <c r="AA1350" s="51">
        <f t="shared" si="1487"/>
        <v>0</v>
      </c>
      <c r="AB1350" s="51">
        <f t="shared" si="1487"/>
        <v>1.7621855263219615E-2</v>
      </c>
      <c r="AC1350" s="51">
        <f t="shared" si="1487"/>
        <v>1.7621855263219615E-2</v>
      </c>
      <c r="AD1350" s="229">
        <f t="shared" si="1487"/>
        <v>1.7621855263219615E-2</v>
      </c>
      <c r="AE1350" s="228">
        <f t="shared" ref="AE1350:AI1350" si="1500">AE1332*$AD$43</f>
        <v>-5.2526758687323878E-2</v>
      </c>
      <c r="AF1350" s="51">
        <f t="shared" si="1500"/>
        <v>0</v>
      </c>
      <c r="AG1350" s="51">
        <f t="shared" si="1500"/>
        <v>0</v>
      </c>
      <c r="AH1350" s="51">
        <f t="shared" si="1500"/>
        <v>0</v>
      </c>
      <c r="AI1350" s="229">
        <f t="shared" si="1500"/>
        <v>0</v>
      </c>
      <c r="AJ1350" s="51">
        <f t="shared" ref="AJ1350:AN1350" si="1501">AJ1332*$AH$43</f>
        <v>0</v>
      </c>
      <c r="AK1350" s="51">
        <f t="shared" si="1501"/>
        <v>0</v>
      </c>
      <c r="AL1350" s="51">
        <f t="shared" si="1501"/>
        <v>0</v>
      </c>
      <c r="AM1350" s="51">
        <f t="shared" si="1501"/>
        <v>0</v>
      </c>
      <c r="AN1350" s="229">
        <f t="shared" si="1501"/>
        <v>0</v>
      </c>
    </row>
    <row r="1351" spans="1:40" outlineLevel="1">
      <c r="A1351" s="521">
        <f>ROW()</f>
        <v>1351</v>
      </c>
      <c r="B1351" s="35"/>
      <c r="C1351" s="758"/>
      <c r="D1351" s="33" t="s">
        <v>27</v>
      </c>
      <c r="J1351" s="228"/>
      <c r="K1351" s="51"/>
      <c r="L1351" s="51"/>
      <c r="M1351" s="51"/>
      <c r="N1351" s="229"/>
      <c r="O1351" s="228"/>
      <c r="P1351" s="51"/>
      <c r="Q1351" s="51"/>
      <c r="R1351" s="51"/>
      <c r="S1351" s="229"/>
      <c r="T1351" s="228"/>
      <c r="U1351" s="51"/>
      <c r="V1351" s="51"/>
      <c r="W1351" s="51"/>
      <c r="X1351" s="229"/>
      <c r="Y1351" s="228">
        <f t="shared" si="1487"/>
        <v>0</v>
      </c>
      <c r="Z1351" s="51">
        <f t="shared" si="1487"/>
        <v>0</v>
      </c>
      <c r="AA1351" s="51">
        <f t="shared" si="1487"/>
        <v>0</v>
      </c>
      <c r="AB1351" s="51">
        <f t="shared" si="1487"/>
        <v>2.0021179449825365E-2</v>
      </c>
      <c r="AC1351" s="51">
        <f t="shared" si="1487"/>
        <v>2.0021179449825365E-2</v>
      </c>
      <c r="AD1351" s="229">
        <f t="shared" si="1487"/>
        <v>2.0021179449825368E-2</v>
      </c>
      <c r="AE1351" s="228">
        <f t="shared" ref="AE1351:AI1351" si="1502">AE1333*$AD$43</f>
        <v>1.979724933574584E-2</v>
      </c>
      <c r="AF1351" s="51">
        <f t="shared" si="1502"/>
        <v>1.979724933574584E-2</v>
      </c>
      <c r="AG1351" s="51">
        <f t="shared" si="1502"/>
        <v>1.979724933574584E-2</v>
      </c>
      <c r="AH1351" s="51">
        <f t="shared" si="1502"/>
        <v>1.979724933574584E-2</v>
      </c>
      <c r="AI1351" s="229">
        <f t="shared" si="1502"/>
        <v>1.979724933574584E-2</v>
      </c>
      <c r="AJ1351" s="51">
        <f t="shared" ref="AJ1351:AN1351" si="1503">AJ1333*$AH$43</f>
        <v>0</v>
      </c>
      <c r="AK1351" s="51">
        <f t="shared" si="1503"/>
        <v>0</v>
      </c>
      <c r="AL1351" s="51">
        <f t="shared" si="1503"/>
        <v>0</v>
      </c>
      <c r="AM1351" s="51">
        <f t="shared" si="1503"/>
        <v>0</v>
      </c>
      <c r="AN1351" s="229">
        <f t="shared" si="1503"/>
        <v>0</v>
      </c>
    </row>
    <row r="1352" spans="1:40" outlineLevel="1">
      <c r="A1352" s="521">
        <f>ROW()</f>
        <v>1352</v>
      </c>
      <c r="B1352" s="35"/>
      <c r="C1352" s="758"/>
      <c r="D1352" s="33" t="s">
        <v>34</v>
      </c>
      <c r="J1352" s="228"/>
      <c r="K1352" s="51"/>
      <c r="L1352" s="51"/>
      <c r="M1352" s="51"/>
      <c r="N1352" s="229"/>
      <c r="O1352" s="228"/>
      <c r="P1352" s="51"/>
      <c r="Q1352" s="51"/>
      <c r="R1352" s="51"/>
      <c r="S1352" s="229"/>
      <c r="T1352" s="228"/>
      <c r="U1352" s="51"/>
      <c r="V1352" s="51"/>
      <c r="W1352" s="51"/>
      <c r="X1352" s="229"/>
      <c r="Y1352" s="228">
        <f t="shared" si="1487"/>
        <v>0</v>
      </c>
      <c r="Z1352" s="51">
        <f t="shared" si="1487"/>
        <v>0</v>
      </c>
      <c r="AA1352" s="51">
        <f t="shared" si="1487"/>
        <v>0</v>
      </c>
      <c r="AB1352" s="51">
        <f t="shared" si="1487"/>
        <v>1.5753659768817152</v>
      </c>
      <c r="AC1352" s="51">
        <f t="shared" si="1487"/>
        <v>1.5753659768817154</v>
      </c>
      <c r="AD1352" s="229">
        <f t="shared" si="1487"/>
        <v>1.5753659768817154</v>
      </c>
      <c r="AE1352" s="228">
        <f t="shared" ref="AE1352:AI1352" si="1504">AE1334*$AD$43</f>
        <v>1.3836922313008757</v>
      </c>
      <c r="AF1352" s="51">
        <f t="shared" si="1504"/>
        <v>1.3836922313008757</v>
      </c>
      <c r="AG1352" s="51">
        <f t="shared" si="1504"/>
        <v>1.3836922313008757</v>
      </c>
      <c r="AH1352" s="51">
        <f t="shared" si="1504"/>
        <v>1.3836922313008757</v>
      </c>
      <c r="AI1352" s="229">
        <f t="shared" si="1504"/>
        <v>1.3836922313008757</v>
      </c>
      <c r="AJ1352" s="51">
        <f t="shared" ref="AJ1352:AN1352" si="1505">AJ1334*$AH$43</f>
        <v>0</v>
      </c>
      <c r="AK1352" s="51">
        <f t="shared" si="1505"/>
        <v>0</v>
      </c>
      <c r="AL1352" s="51">
        <f t="shared" si="1505"/>
        <v>0</v>
      </c>
      <c r="AM1352" s="51">
        <f t="shared" si="1505"/>
        <v>0</v>
      </c>
      <c r="AN1352" s="229">
        <f t="shared" si="1505"/>
        <v>0</v>
      </c>
    </row>
    <row r="1353" spans="1:40" outlineLevel="1">
      <c r="A1353" s="521">
        <f>ROW()</f>
        <v>1353</v>
      </c>
      <c r="B1353" s="35"/>
      <c r="C1353" s="758"/>
      <c r="D1353" s="33" t="s">
        <v>35</v>
      </c>
      <c r="J1353" s="228"/>
      <c r="K1353" s="51"/>
      <c r="L1353" s="51"/>
      <c r="M1353" s="51"/>
      <c r="N1353" s="229"/>
      <c r="O1353" s="228"/>
      <c r="P1353" s="51"/>
      <c r="Q1353" s="51"/>
      <c r="R1353" s="51"/>
      <c r="S1353" s="229"/>
      <c r="T1353" s="228"/>
      <c r="U1353" s="51"/>
      <c r="V1353" s="51"/>
      <c r="W1353" s="51"/>
      <c r="X1353" s="229"/>
      <c r="Y1353" s="228">
        <f t="shared" si="1487"/>
        <v>0</v>
      </c>
      <c r="Z1353" s="51">
        <f t="shared" si="1487"/>
        <v>0</v>
      </c>
      <c r="AA1353" s="51">
        <f t="shared" si="1487"/>
        <v>0</v>
      </c>
      <c r="AB1353" s="51">
        <f t="shared" si="1487"/>
        <v>0.17872602757072339</v>
      </c>
      <c r="AC1353" s="51">
        <f t="shared" si="1487"/>
        <v>0.17872602757072339</v>
      </c>
      <c r="AD1353" s="229">
        <f t="shared" si="1487"/>
        <v>0.17872602757072339</v>
      </c>
      <c r="AE1353" s="228">
        <f t="shared" ref="AE1353:AI1353" si="1506">AE1335*$AD$43</f>
        <v>6.7149800067066015E-2</v>
      </c>
      <c r="AF1353" s="51">
        <f t="shared" si="1506"/>
        <v>6.7149800067066015E-2</v>
      </c>
      <c r="AG1353" s="51">
        <f t="shared" si="1506"/>
        <v>6.7149800067066015E-2</v>
      </c>
      <c r="AH1353" s="51">
        <f t="shared" si="1506"/>
        <v>6.7149800067066015E-2</v>
      </c>
      <c r="AI1353" s="229">
        <f t="shared" si="1506"/>
        <v>6.7149800067066015E-2</v>
      </c>
      <c r="AJ1353" s="51">
        <f t="shared" ref="AJ1353:AN1353" si="1507">AJ1335*$AH$43</f>
        <v>0</v>
      </c>
      <c r="AK1353" s="51">
        <f t="shared" si="1507"/>
        <v>0</v>
      </c>
      <c r="AL1353" s="51">
        <f t="shared" si="1507"/>
        <v>0</v>
      </c>
      <c r="AM1353" s="51">
        <f t="shared" si="1507"/>
        <v>0</v>
      </c>
      <c r="AN1353" s="229">
        <f t="shared" si="1507"/>
        <v>0</v>
      </c>
    </row>
    <row r="1354" spans="1:40" outlineLevel="1">
      <c r="A1354" s="521">
        <f>ROW()</f>
        <v>1354</v>
      </c>
      <c r="B1354" s="35"/>
      <c r="C1354" s="758"/>
      <c r="D1354" s="33" t="s">
        <v>302</v>
      </c>
      <c r="J1354" s="228"/>
      <c r="K1354" s="51"/>
      <c r="L1354" s="51"/>
      <c r="M1354" s="51"/>
      <c r="N1354" s="229"/>
      <c r="O1354" s="228"/>
      <c r="P1354" s="51"/>
      <c r="Q1354" s="51"/>
      <c r="R1354" s="51"/>
      <c r="S1354" s="229"/>
      <c r="T1354" s="228"/>
      <c r="U1354" s="51"/>
      <c r="V1354" s="51"/>
      <c r="W1354" s="51"/>
      <c r="X1354" s="229"/>
      <c r="Y1354" s="228">
        <f t="shared" ref="Y1354:AD1359" si="1508">Y1336*$X$43</f>
        <v>0</v>
      </c>
      <c r="Z1354" s="51">
        <f t="shared" si="1508"/>
        <v>0</v>
      </c>
      <c r="AA1354" s="51">
        <f t="shared" si="1508"/>
        <v>0</v>
      </c>
      <c r="AB1354" s="51">
        <f t="shared" si="1508"/>
        <v>0.19609190026929177</v>
      </c>
      <c r="AC1354" s="51">
        <f t="shared" si="1508"/>
        <v>0.19609190026929177</v>
      </c>
      <c r="AD1354" s="229">
        <f t="shared" si="1508"/>
        <v>0.19609190026929177</v>
      </c>
      <c r="AE1354" s="228">
        <f t="shared" ref="AE1354:AI1354" si="1509">AE1336*$AD$43</f>
        <v>0.27645947396403653</v>
      </c>
      <c r="AF1354" s="51">
        <f t="shared" si="1509"/>
        <v>0.27645947396403653</v>
      </c>
      <c r="AG1354" s="51">
        <f t="shared" si="1509"/>
        <v>0.27645947396403653</v>
      </c>
      <c r="AH1354" s="51">
        <f t="shared" si="1509"/>
        <v>0.27645947396403653</v>
      </c>
      <c r="AI1354" s="229">
        <f t="shared" si="1509"/>
        <v>0.27645947396403653</v>
      </c>
      <c r="AJ1354" s="51">
        <f t="shared" ref="AJ1354:AN1354" si="1510">AJ1336*$AH$43</f>
        <v>0</v>
      </c>
      <c r="AK1354" s="51">
        <f t="shared" si="1510"/>
        <v>0</v>
      </c>
      <c r="AL1354" s="51">
        <f t="shared" si="1510"/>
        <v>0</v>
      </c>
      <c r="AM1354" s="51">
        <f t="shared" si="1510"/>
        <v>0</v>
      </c>
      <c r="AN1354" s="229">
        <f t="shared" si="1510"/>
        <v>0</v>
      </c>
    </row>
    <row r="1355" spans="1:40" outlineLevel="1">
      <c r="A1355" s="521">
        <f>ROW()</f>
        <v>1355</v>
      </c>
      <c r="B1355" s="35"/>
      <c r="C1355" s="758"/>
      <c r="D1355" s="33" t="s">
        <v>36</v>
      </c>
      <c r="J1355" s="228"/>
      <c r="K1355" s="51"/>
      <c r="L1355" s="51"/>
      <c r="M1355" s="51"/>
      <c r="N1355" s="229"/>
      <c r="O1355" s="228"/>
      <c r="P1355" s="51"/>
      <c r="Q1355" s="51"/>
      <c r="R1355" s="51"/>
      <c r="S1355" s="229"/>
      <c r="T1355" s="228"/>
      <c r="U1355" s="51"/>
      <c r="V1355" s="51"/>
      <c r="W1355" s="51"/>
      <c r="X1355" s="229"/>
      <c r="Y1355" s="228">
        <f t="shared" si="1508"/>
        <v>0</v>
      </c>
      <c r="Z1355" s="51">
        <f t="shared" si="1508"/>
        <v>0</v>
      </c>
      <c r="AA1355" s="51">
        <f t="shared" si="1508"/>
        <v>0</v>
      </c>
      <c r="AB1355" s="51">
        <f t="shared" si="1508"/>
        <v>1.7417751012907825</v>
      </c>
      <c r="AC1355" s="51">
        <f t="shared" si="1508"/>
        <v>1.7417751012907825</v>
      </c>
      <c r="AD1355" s="229">
        <f t="shared" si="1508"/>
        <v>1.7417751012907823</v>
      </c>
      <c r="AE1355" s="228">
        <f t="shared" ref="AE1355:AI1355" si="1511">AE1337*$AD$43</f>
        <v>3.0844690975625375</v>
      </c>
      <c r="AF1355" s="51">
        <f t="shared" si="1511"/>
        <v>3.0844690975625375</v>
      </c>
      <c r="AG1355" s="51">
        <f t="shared" si="1511"/>
        <v>0</v>
      </c>
      <c r="AH1355" s="51">
        <f t="shared" si="1511"/>
        <v>0</v>
      </c>
      <c r="AI1355" s="229">
        <f t="shared" si="1511"/>
        <v>0</v>
      </c>
      <c r="AJ1355" s="51">
        <f t="shared" ref="AJ1355:AN1355" si="1512">AJ1337*$AH$43</f>
        <v>0</v>
      </c>
      <c r="AK1355" s="51">
        <f t="shared" si="1512"/>
        <v>0</v>
      </c>
      <c r="AL1355" s="51">
        <f t="shared" si="1512"/>
        <v>0</v>
      </c>
      <c r="AM1355" s="51">
        <f t="shared" si="1512"/>
        <v>0</v>
      </c>
      <c r="AN1355" s="229">
        <f t="shared" si="1512"/>
        <v>0</v>
      </c>
    </row>
    <row r="1356" spans="1:40" outlineLevel="1">
      <c r="A1356" s="521">
        <f>ROW()</f>
        <v>1356</v>
      </c>
      <c r="B1356" s="35"/>
      <c r="C1356" s="758"/>
      <c r="D1356" s="33" t="s">
        <v>583</v>
      </c>
      <c r="J1356" s="228"/>
      <c r="K1356" s="51"/>
      <c r="L1356" s="51"/>
      <c r="M1356" s="51"/>
      <c r="N1356" s="229"/>
      <c r="O1356" s="228"/>
      <c r="P1356" s="51"/>
      <c r="Q1356" s="51"/>
      <c r="R1356" s="51"/>
      <c r="S1356" s="229"/>
      <c r="T1356" s="228"/>
      <c r="U1356" s="51"/>
      <c r="V1356" s="51"/>
      <c r="W1356" s="51"/>
      <c r="X1356" s="229"/>
      <c r="Y1356" s="228">
        <f t="shared" si="1508"/>
        <v>0</v>
      </c>
      <c r="Z1356" s="51">
        <f t="shared" si="1508"/>
        <v>0</v>
      </c>
      <c r="AA1356" s="51">
        <f t="shared" si="1508"/>
        <v>0</v>
      </c>
      <c r="AB1356" s="51">
        <f t="shared" si="1508"/>
        <v>0</v>
      </c>
      <c r="AC1356" s="51">
        <f t="shared" si="1508"/>
        <v>0</v>
      </c>
      <c r="AD1356" s="229">
        <f t="shared" si="1508"/>
        <v>0</v>
      </c>
      <c r="AE1356" s="228">
        <f t="shared" ref="AE1356:AI1356" si="1513">AE1338*$AD$43</f>
        <v>0</v>
      </c>
      <c r="AF1356" s="51">
        <f t="shared" si="1513"/>
        <v>0</v>
      </c>
      <c r="AG1356" s="51">
        <f t="shared" si="1513"/>
        <v>0</v>
      </c>
      <c r="AH1356" s="51">
        <f t="shared" si="1513"/>
        <v>0</v>
      </c>
      <c r="AI1356" s="229">
        <f t="shared" si="1513"/>
        <v>0</v>
      </c>
      <c r="AJ1356" s="51">
        <f t="shared" ref="AJ1356:AN1356" si="1514">AJ1338*$AH$43</f>
        <v>0</v>
      </c>
      <c r="AK1356" s="51">
        <f t="shared" si="1514"/>
        <v>0</v>
      </c>
      <c r="AL1356" s="51">
        <f t="shared" si="1514"/>
        <v>0</v>
      </c>
      <c r="AM1356" s="51">
        <f t="shared" si="1514"/>
        <v>0</v>
      </c>
      <c r="AN1356" s="229">
        <f t="shared" si="1514"/>
        <v>0</v>
      </c>
    </row>
    <row r="1357" spans="1:40" outlineLevel="1">
      <c r="A1357" s="521">
        <f>ROW()</f>
        <v>1357</v>
      </c>
      <c r="B1357" s="35"/>
      <c r="C1357" s="758"/>
      <c r="D1357" s="33" t="s">
        <v>81</v>
      </c>
      <c r="J1357" s="228"/>
      <c r="K1357" s="51"/>
      <c r="L1357" s="51"/>
      <c r="M1357" s="51"/>
      <c r="N1357" s="229"/>
      <c r="O1357" s="228"/>
      <c r="P1357" s="51"/>
      <c r="Q1357" s="51"/>
      <c r="R1357" s="51"/>
      <c r="S1357" s="229"/>
      <c r="T1357" s="228"/>
      <c r="U1357" s="51"/>
      <c r="V1357" s="51"/>
      <c r="W1357" s="51"/>
      <c r="X1357" s="229"/>
      <c r="Y1357" s="228">
        <f t="shared" si="1508"/>
        <v>0</v>
      </c>
      <c r="Z1357" s="51">
        <f t="shared" si="1508"/>
        <v>0</v>
      </c>
      <c r="AA1357" s="51">
        <f t="shared" si="1508"/>
        <v>0</v>
      </c>
      <c r="AB1357" s="51">
        <f t="shared" si="1508"/>
        <v>0</v>
      </c>
      <c r="AC1357" s="51">
        <f t="shared" si="1508"/>
        <v>0</v>
      </c>
      <c r="AD1357" s="229">
        <f t="shared" si="1508"/>
        <v>0</v>
      </c>
      <c r="AE1357" s="228">
        <f t="shared" ref="AE1357:AI1357" si="1515">AE1339*$AD$43</f>
        <v>0</v>
      </c>
      <c r="AF1357" s="51">
        <f t="shared" si="1515"/>
        <v>0</v>
      </c>
      <c r="AG1357" s="51">
        <f t="shared" si="1515"/>
        <v>0</v>
      </c>
      <c r="AH1357" s="51">
        <f t="shared" si="1515"/>
        <v>0</v>
      </c>
      <c r="AI1357" s="229">
        <f t="shared" si="1515"/>
        <v>0</v>
      </c>
      <c r="AJ1357" s="51">
        <f t="shared" ref="AJ1357:AN1357" si="1516">AJ1339*$AH$43</f>
        <v>0</v>
      </c>
      <c r="AK1357" s="51">
        <f t="shared" si="1516"/>
        <v>0</v>
      </c>
      <c r="AL1357" s="51">
        <f t="shared" si="1516"/>
        <v>0</v>
      </c>
      <c r="AM1357" s="51">
        <f t="shared" si="1516"/>
        <v>0</v>
      </c>
      <c r="AN1357" s="229">
        <f t="shared" si="1516"/>
        <v>0</v>
      </c>
    </row>
    <row r="1358" spans="1:40" outlineLevel="1">
      <c r="A1358" s="521">
        <f>ROW()</f>
        <v>1358</v>
      </c>
      <c r="B1358" s="35"/>
      <c r="C1358" s="758"/>
      <c r="D1358" s="33" t="s">
        <v>28</v>
      </c>
      <c r="J1358" s="228"/>
      <c r="K1358" s="51"/>
      <c r="L1358" s="51"/>
      <c r="M1358" s="51"/>
      <c r="N1358" s="229"/>
      <c r="O1358" s="228"/>
      <c r="P1358" s="51"/>
      <c r="Q1358" s="51"/>
      <c r="R1358" s="51"/>
      <c r="S1358" s="229"/>
      <c r="T1358" s="228"/>
      <c r="U1358" s="51"/>
      <c r="V1358" s="51"/>
      <c r="W1358" s="51"/>
      <c r="X1358" s="229"/>
      <c r="Y1358" s="228">
        <f t="shared" si="1508"/>
        <v>0</v>
      </c>
      <c r="Z1358" s="51">
        <f t="shared" si="1508"/>
        <v>0</v>
      </c>
      <c r="AA1358" s="51">
        <f t="shared" si="1508"/>
        <v>0</v>
      </c>
      <c r="AB1358" s="51">
        <f t="shared" si="1508"/>
        <v>0</v>
      </c>
      <c r="AC1358" s="51">
        <f t="shared" si="1508"/>
        <v>0</v>
      </c>
      <c r="AD1358" s="229">
        <f t="shared" si="1508"/>
        <v>0</v>
      </c>
      <c r="AE1358" s="228">
        <f t="shared" ref="AE1358:AI1358" si="1517">AE1340*$AD$43</f>
        <v>0</v>
      </c>
      <c r="AF1358" s="51">
        <f t="shared" si="1517"/>
        <v>0</v>
      </c>
      <c r="AG1358" s="51">
        <f t="shared" si="1517"/>
        <v>0</v>
      </c>
      <c r="AH1358" s="51">
        <f t="shared" si="1517"/>
        <v>0</v>
      </c>
      <c r="AI1358" s="229">
        <f t="shared" si="1517"/>
        <v>0</v>
      </c>
      <c r="AJ1358" s="51">
        <f t="shared" ref="AJ1358:AN1358" si="1518">AJ1340*$AH$43</f>
        <v>0</v>
      </c>
      <c r="AK1358" s="51">
        <f t="shared" si="1518"/>
        <v>0</v>
      </c>
      <c r="AL1358" s="51">
        <f t="shared" si="1518"/>
        <v>0</v>
      </c>
      <c r="AM1358" s="51">
        <f t="shared" si="1518"/>
        <v>0</v>
      </c>
      <c r="AN1358" s="229">
        <f t="shared" si="1518"/>
        <v>0</v>
      </c>
    </row>
    <row r="1359" spans="1:40" outlineLevel="1">
      <c r="A1359" s="521">
        <f>ROW()</f>
        <v>1359</v>
      </c>
      <c r="B1359" s="35"/>
      <c r="C1359" s="758"/>
      <c r="D1359" s="45" t="s">
        <v>443</v>
      </c>
      <c r="E1359" s="45"/>
      <c r="F1359" s="45"/>
      <c r="G1359" s="45"/>
      <c r="H1359" s="45"/>
      <c r="I1359" s="45"/>
      <c r="J1359" s="230"/>
      <c r="K1359" s="52"/>
      <c r="L1359" s="52"/>
      <c r="M1359" s="52"/>
      <c r="N1359" s="231"/>
      <c r="O1359" s="230"/>
      <c r="P1359" s="52"/>
      <c r="Q1359" s="52"/>
      <c r="R1359" s="52"/>
      <c r="S1359" s="231"/>
      <c r="T1359" s="230"/>
      <c r="U1359" s="52"/>
      <c r="V1359" s="52"/>
      <c r="W1359" s="52"/>
      <c r="X1359" s="231"/>
      <c r="Y1359" s="230">
        <f t="shared" si="1508"/>
        <v>0</v>
      </c>
      <c r="Z1359" s="52">
        <f t="shared" si="1508"/>
        <v>0</v>
      </c>
      <c r="AA1359" s="52">
        <f t="shared" si="1508"/>
        <v>0</v>
      </c>
      <c r="AB1359" s="52">
        <f t="shared" si="1508"/>
        <v>0</v>
      </c>
      <c r="AC1359" s="52">
        <f t="shared" si="1508"/>
        <v>0</v>
      </c>
      <c r="AD1359" s="231">
        <f t="shared" si="1508"/>
        <v>0</v>
      </c>
      <c r="AE1359" s="230">
        <f t="shared" ref="AE1359:AI1359" si="1519">AE1341*$AD$43</f>
        <v>0</v>
      </c>
      <c r="AF1359" s="52">
        <f t="shared" si="1519"/>
        <v>0</v>
      </c>
      <c r="AG1359" s="52">
        <f t="shared" si="1519"/>
        <v>0</v>
      </c>
      <c r="AH1359" s="52">
        <f t="shared" si="1519"/>
        <v>0</v>
      </c>
      <c r="AI1359" s="231">
        <f t="shared" si="1519"/>
        <v>0</v>
      </c>
      <c r="AJ1359" s="52">
        <f t="shared" ref="AJ1359:AN1359" si="1520">AJ1341*$AH$43</f>
        <v>0</v>
      </c>
      <c r="AK1359" s="52">
        <f t="shared" si="1520"/>
        <v>0</v>
      </c>
      <c r="AL1359" s="52">
        <f t="shared" si="1520"/>
        <v>0</v>
      </c>
      <c r="AM1359" s="52">
        <f t="shared" si="1520"/>
        <v>0</v>
      </c>
      <c r="AN1359" s="231">
        <f t="shared" si="1520"/>
        <v>0</v>
      </c>
    </row>
    <row r="1360" spans="1:40" outlineLevel="1">
      <c r="A1360" s="521">
        <f>ROW()</f>
        <v>1360</v>
      </c>
      <c r="B1360" s="35"/>
      <c r="C1360" s="758"/>
      <c r="D1360" s="33" t="s">
        <v>24</v>
      </c>
      <c r="F1360" s="151"/>
      <c r="G1360" s="151"/>
      <c r="H1360" s="151"/>
      <c r="I1360" s="151"/>
      <c r="J1360" s="251"/>
      <c r="K1360" s="58"/>
      <c r="L1360" s="58"/>
      <c r="M1360" s="58"/>
      <c r="N1360" s="247"/>
      <c r="O1360" s="251"/>
      <c r="P1360" s="58"/>
      <c r="Q1360" s="58"/>
      <c r="R1360" s="58"/>
      <c r="S1360" s="247"/>
      <c r="T1360" s="251"/>
      <c r="U1360" s="58"/>
      <c r="V1360" s="58"/>
      <c r="W1360" s="58"/>
      <c r="X1360" s="247"/>
      <c r="Y1360" s="251">
        <f t="shared" ref="Y1360:AN1360" si="1521">SUM(Y1344:Y1359)</f>
        <v>0</v>
      </c>
      <c r="Z1360" s="58">
        <f t="shared" si="1521"/>
        <v>0</v>
      </c>
      <c r="AA1360" s="58">
        <f t="shared" si="1521"/>
        <v>0</v>
      </c>
      <c r="AB1360" s="58">
        <f t="shared" si="1521"/>
        <v>4.6004485111017779</v>
      </c>
      <c r="AC1360" s="58">
        <f t="shared" si="1521"/>
        <v>4.6004485111017788</v>
      </c>
      <c r="AD1360" s="247">
        <f t="shared" si="1521"/>
        <v>4.6004485111017788</v>
      </c>
      <c r="AE1360" s="251">
        <f t="shared" si="1521"/>
        <v>5.551363324952078</v>
      </c>
      <c r="AF1360" s="58">
        <f t="shared" si="1521"/>
        <v>5.603890083639401</v>
      </c>
      <c r="AG1360" s="58">
        <f t="shared" si="1521"/>
        <v>2.5194209860768639</v>
      </c>
      <c r="AH1360" s="58">
        <f t="shared" si="1521"/>
        <v>2.5194209860768639</v>
      </c>
      <c r="AI1360" s="247">
        <f t="shared" si="1521"/>
        <v>2.5194209860768639</v>
      </c>
      <c r="AJ1360" s="58">
        <f t="shared" si="1521"/>
        <v>0</v>
      </c>
      <c r="AK1360" s="58">
        <f t="shared" si="1521"/>
        <v>0</v>
      </c>
      <c r="AL1360" s="58">
        <f t="shared" si="1521"/>
        <v>0</v>
      </c>
      <c r="AM1360" s="58">
        <f t="shared" si="1521"/>
        <v>0</v>
      </c>
      <c r="AN1360" s="247">
        <f t="shared" si="1521"/>
        <v>0</v>
      </c>
    </row>
    <row r="1361" spans="1:40" outlineLevel="1">
      <c r="A1361" s="521">
        <f>ROW()</f>
        <v>1361</v>
      </c>
      <c r="B1361" s="35"/>
      <c r="C1361" s="756" t="s">
        <v>306</v>
      </c>
      <c r="J1361" s="1909"/>
      <c r="K1361" s="1910"/>
      <c r="L1361" s="1910"/>
      <c r="M1361" s="1910"/>
      <c r="N1361" s="1911"/>
      <c r="O1361" s="1909"/>
      <c r="P1361" s="1910"/>
      <c r="Q1361" s="1910"/>
      <c r="R1361" s="1910"/>
      <c r="S1361" s="1911"/>
      <c r="T1361" s="1909"/>
      <c r="U1361" s="1910"/>
      <c r="V1361" s="1910"/>
      <c r="W1361" s="1910"/>
      <c r="X1361" s="1911"/>
      <c r="Y1361" s="1894" t="s">
        <v>352</v>
      </c>
      <c r="Z1361" s="1895"/>
      <c r="AA1361" s="1895"/>
      <c r="AB1361" s="1895"/>
      <c r="AC1361" s="1895"/>
      <c r="AD1361" s="1896"/>
      <c r="AE1361" s="1171"/>
      <c r="AF1361" s="1136"/>
      <c r="AG1361" s="1136" t="s">
        <v>703</v>
      </c>
      <c r="AH1361" s="1136"/>
      <c r="AI1361" s="1161"/>
      <c r="AJ1361" s="1136"/>
      <c r="AK1361" s="1136"/>
      <c r="AL1361" s="1136"/>
      <c r="AM1361" s="1136"/>
      <c r="AN1361" s="1161"/>
    </row>
    <row r="1362" spans="1:40" outlineLevel="1">
      <c r="A1362" s="521">
        <f>ROW()</f>
        <v>1362</v>
      </c>
      <c r="B1362" s="35"/>
      <c r="C1362" s="758"/>
      <c r="D1362" s="33" t="s">
        <v>300</v>
      </c>
      <c r="J1362" s="429"/>
      <c r="K1362" s="430"/>
      <c r="L1362" s="430"/>
      <c r="M1362" s="430"/>
      <c r="N1362" s="431"/>
      <c r="O1362" s="429"/>
      <c r="P1362" s="430"/>
      <c r="Q1362" s="430"/>
      <c r="R1362" s="430"/>
      <c r="S1362" s="431"/>
      <c r="T1362" s="429"/>
      <c r="U1362" s="430"/>
      <c r="V1362" s="430"/>
      <c r="W1362" s="430"/>
      <c r="X1362" s="431"/>
      <c r="Y1362" s="361"/>
      <c r="Z1362" s="373"/>
      <c r="AA1362" s="373"/>
      <c r="AB1362" s="373"/>
      <c r="AC1362" s="373">
        <v>2.2114781325030829E-2</v>
      </c>
      <c r="AD1362" s="356">
        <v>2.2114781325030825E-2</v>
      </c>
      <c r="AE1362" s="361">
        <v>8.1758309746119098E-2</v>
      </c>
      <c r="AF1362" s="373">
        <v>8.1758309746119098E-2</v>
      </c>
      <c r="AG1362" s="373">
        <v>8.1758309746119098E-2</v>
      </c>
      <c r="AH1362" s="373">
        <v>8.1758309746119098E-2</v>
      </c>
      <c r="AI1362" s="356">
        <v>8.1758309746119098E-2</v>
      </c>
      <c r="AJ1362" s="1870"/>
      <c r="AK1362" s="1870"/>
      <c r="AL1362" s="1870"/>
      <c r="AM1362" s="1870"/>
      <c r="AN1362" s="1871"/>
    </row>
    <row r="1363" spans="1:40" outlineLevel="1">
      <c r="A1363" s="521">
        <f>ROW()</f>
        <v>1363</v>
      </c>
      <c r="B1363" s="35"/>
      <c r="C1363" s="758"/>
      <c r="D1363" s="33" t="s">
        <v>301</v>
      </c>
      <c r="J1363" s="429"/>
      <c r="K1363" s="430"/>
      <c r="L1363" s="430"/>
      <c r="M1363" s="430"/>
      <c r="N1363" s="431"/>
      <c r="O1363" s="429"/>
      <c r="P1363" s="430"/>
      <c r="Q1363" s="430"/>
      <c r="R1363" s="430"/>
      <c r="S1363" s="431"/>
      <c r="T1363" s="429"/>
      <c r="U1363" s="430"/>
      <c r="V1363" s="430"/>
      <c r="W1363" s="430"/>
      <c r="X1363" s="431"/>
      <c r="Y1363" s="361"/>
      <c r="Z1363" s="373"/>
      <c r="AA1363" s="373"/>
      <c r="AB1363" s="373"/>
      <c r="AC1363" s="373">
        <v>0</v>
      </c>
      <c r="AD1363" s="356">
        <v>0</v>
      </c>
      <c r="AE1363" s="361">
        <v>7.5887540019910198E-3</v>
      </c>
      <c r="AF1363" s="373">
        <v>7.5887540019910198E-3</v>
      </c>
      <c r="AG1363" s="373">
        <v>7.5887540019910198E-3</v>
      </c>
      <c r="AH1363" s="373">
        <v>7.5887540019910198E-3</v>
      </c>
      <c r="AI1363" s="356">
        <v>7.5887540019910198E-3</v>
      </c>
      <c r="AJ1363" s="1870"/>
      <c r="AK1363" s="1870"/>
      <c r="AL1363" s="1870"/>
      <c r="AM1363" s="1870"/>
      <c r="AN1363" s="1871"/>
    </row>
    <row r="1364" spans="1:40" outlineLevel="1">
      <c r="A1364" s="521">
        <f>ROW()</f>
        <v>1364</v>
      </c>
      <c r="B1364" s="35"/>
      <c r="C1364" s="758"/>
      <c r="D1364" s="33" t="s">
        <v>29</v>
      </c>
      <c r="J1364" s="429"/>
      <c r="K1364" s="430"/>
      <c r="L1364" s="430"/>
      <c r="M1364" s="430"/>
      <c r="N1364" s="431"/>
      <c r="O1364" s="429"/>
      <c r="P1364" s="430"/>
      <c r="Q1364" s="430"/>
      <c r="R1364" s="430"/>
      <c r="S1364" s="431"/>
      <c r="T1364" s="429"/>
      <c r="U1364" s="430"/>
      <c r="V1364" s="430"/>
      <c r="W1364" s="430"/>
      <c r="X1364" s="431"/>
      <c r="Y1364" s="361"/>
      <c r="Z1364" s="373"/>
      <c r="AA1364" s="373"/>
      <c r="AB1364" s="373"/>
      <c r="AC1364" s="373">
        <v>0</v>
      </c>
      <c r="AD1364" s="356">
        <v>0</v>
      </c>
      <c r="AE1364" s="361">
        <v>0</v>
      </c>
      <c r="AF1364" s="373">
        <v>0</v>
      </c>
      <c r="AG1364" s="373">
        <v>0</v>
      </c>
      <c r="AH1364" s="373">
        <v>0</v>
      </c>
      <c r="AI1364" s="356">
        <v>0</v>
      </c>
      <c r="AJ1364" s="1870"/>
      <c r="AK1364" s="1870"/>
      <c r="AL1364" s="1870"/>
      <c r="AM1364" s="1870"/>
      <c r="AN1364" s="1871"/>
    </row>
    <row r="1365" spans="1:40" outlineLevel="1">
      <c r="A1365" s="521">
        <f>ROW()</f>
        <v>1365</v>
      </c>
      <c r="B1365" s="35"/>
      <c r="C1365" s="758"/>
      <c r="D1365" s="33" t="s">
        <v>30</v>
      </c>
      <c r="J1365" s="429"/>
      <c r="K1365" s="430"/>
      <c r="L1365" s="430"/>
      <c r="M1365" s="430"/>
      <c r="N1365" s="431"/>
      <c r="O1365" s="429"/>
      <c r="P1365" s="430"/>
      <c r="Q1365" s="430"/>
      <c r="R1365" s="430"/>
      <c r="S1365" s="431"/>
      <c r="T1365" s="429"/>
      <c r="U1365" s="430"/>
      <c r="V1365" s="430"/>
      <c r="W1365" s="430"/>
      <c r="X1365" s="431"/>
      <c r="Y1365" s="361"/>
      <c r="Z1365" s="373"/>
      <c r="AA1365" s="373"/>
      <c r="AB1365" s="373"/>
      <c r="AC1365" s="373">
        <v>0.42299296087436028</v>
      </c>
      <c r="AD1365" s="356">
        <v>0.42299296087436028</v>
      </c>
      <c r="AE1365" s="361">
        <v>0.51407384298420999</v>
      </c>
      <c r="AF1365" s="373">
        <v>0.51407384298420999</v>
      </c>
      <c r="AG1365" s="373">
        <v>0.51407384298420999</v>
      </c>
      <c r="AH1365" s="373">
        <v>0.51407384298420999</v>
      </c>
      <c r="AI1365" s="356">
        <v>0.51407384298420999</v>
      </c>
      <c r="AJ1365" s="1870"/>
      <c r="AK1365" s="1870"/>
      <c r="AL1365" s="1870"/>
      <c r="AM1365" s="1870"/>
      <c r="AN1365" s="1871"/>
    </row>
    <row r="1366" spans="1:40" outlineLevel="1">
      <c r="A1366" s="521">
        <f>ROW()</f>
        <v>1366</v>
      </c>
      <c r="B1366" s="35"/>
      <c r="C1366" s="758"/>
      <c r="D1366" s="33" t="s">
        <v>31</v>
      </c>
      <c r="J1366" s="429"/>
      <c r="K1366" s="430"/>
      <c r="L1366" s="430"/>
      <c r="M1366" s="430"/>
      <c r="N1366" s="431"/>
      <c r="O1366" s="429"/>
      <c r="P1366" s="430"/>
      <c r="Q1366" s="430"/>
      <c r="R1366" s="430"/>
      <c r="S1366" s="431"/>
      <c r="T1366" s="429"/>
      <c r="U1366" s="430"/>
      <c r="V1366" s="430"/>
      <c r="W1366" s="430"/>
      <c r="X1366" s="431"/>
      <c r="Y1366" s="361"/>
      <c r="Z1366" s="373"/>
      <c r="AA1366" s="373"/>
      <c r="AB1366" s="373"/>
      <c r="AC1366" s="373">
        <v>0</v>
      </c>
      <c r="AD1366" s="356">
        <v>0</v>
      </c>
      <c r="AE1366" s="361">
        <v>0</v>
      </c>
      <c r="AF1366" s="373">
        <v>0</v>
      </c>
      <c r="AG1366" s="373">
        <v>0</v>
      </c>
      <c r="AH1366" s="373">
        <v>0</v>
      </c>
      <c r="AI1366" s="356">
        <v>0</v>
      </c>
      <c r="AJ1366" s="1870"/>
      <c r="AK1366" s="1870"/>
      <c r="AL1366" s="1870"/>
      <c r="AM1366" s="1870"/>
      <c r="AN1366" s="1871"/>
    </row>
    <row r="1367" spans="1:40" outlineLevel="1">
      <c r="A1367" s="521">
        <f>ROW()</f>
        <v>1367</v>
      </c>
      <c r="B1367" s="35"/>
      <c r="C1367" s="758"/>
      <c r="D1367" s="33" t="s">
        <v>32</v>
      </c>
      <c r="J1367" s="429"/>
      <c r="K1367" s="430"/>
      <c r="L1367" s="430"/>
      <c r="M1367" s="430"/>
      <c r="N1367" s="431"/>
      <c r="O1367" s="429"/>
      <c r="P1367" s="430"/>
      <c r="Q1367" s="430"/>
      <c r="R1367" s="430"/>
      <c r="S1367" s="431"/>
      <c r="T1367" s="429"/>
      <c r="U1367" s="430"/>
      <c r="V1367" s="430"/>
      <c r="W1367" s="430"/>
      <c r="X1367" s="431"/>
      <c r="Y1367" s="361"/>
      <c r="Z1367" s="373"/>
      <c r="AA1367" s="373"/>
      <c r="AB1367" s="373"/>
      <c r="AC1367" s="373">
        <v>3.5810596921409324E-2</v>
      </c>
      <c r="AD1367" s="356">
        <v>3.5810596921409324E-2</v>
      </c>
      <c r="AE1367" s="361">
        <v>0.123002444877017</v>
      </c>
      <c r="AF1367" s="373">
        <v>0.123002444877017</v>
      </c>
      <c r="AG1367" s="373">
        <v>0.123002444877017</v>
      </c>
      <c r="AH1367" s="373">
        <v>0.123002444877017</v>
      </c>
      <c r="AI1367" s="356">
        <v>0.123002444877017</v>
      </c>
      <c r="AJ1367" s="1870"/>
      <c r="AK1367" s="1870"/>
      <c r="AL1367" s="1870"/>
      <c r="AM1367" s="1870"/>
      <c r="AN1367" s="1871"/>
    </row>
    <row r="1368" spans="1:40" outlineLevel="1">
      <c r="A1368" s="521">
        <f>ROW()</f>
        <v>1368</v>
      </c>
      <c r="B1368" s="35"/>
      <c r="C1368" s="758"/>
      <c r="D1368" s="33" t="s">
        <v>33</v>
      </c>
      <c r="J1368" s="429"/>
      <c r="K1368" s="430"/>
      <c r="L1368" s="430"/>
      <c r="M1368" s="430"/>
      <c r="N1368" s="431"/>
      <c r="O1368" s="429"/>
      <c r="P1368" s="430"/>
      <c r="Q1368" s="430"/>
      <c r="R1368" s="430"/>
      <c r="S1368" s="431"/>
      <c r="T1368" s="429"/>
      <c r="U1368" s="430"/>
      <c r="V1368" s="430"/>
      <c r="W1368" s="430"/>
      <c r="X1368" s="431"/>
      <c r="Y1368" s="361"/>
      <c r="Z1368" s="373"/>
      <c r="AA1368" s="373"/>
      <c r="AB1368" s="373"/>
      <c r="AC1368" s="373">
        <v>0.19942356771243869</v>
      </c>
      <c r="AD1368" s="356">
        <v>0.19942356771243872</v>
      </c>
      <c r="AE1368" s="361">
        <v>-0.24401627535145301</v>
      </c>
      <c r="AF1368" s="373">
        <v>0</v>
      </c>
      <c r="AG1368" s="373">
        <v>0</v>
      </c>
      <c r="AH1368" s="373">
        <v>0</v>
      </c>
      <c r="AI1368" s="356">
        <v>0</v>
      </c>
      <c r="AJ1368" s="1870"/>
      <c r="AK1368" s="1870"/>
      <c r="AL1368" s="1870"/>
      <c r="AM1368" s="1870"/>
      <c r="AN1368" s="1871"/>
    </row>
    <row r="1369" spans="1:40" outlineLevel="1">
      <c r="A1369" s="521">
        <f>ROW()</f>
        <v>1369</v>
      </c>
      <c r="B1369" s="35"/>
      <c r="C1369" s="758"/>
      <c r="D1369" s="33" t="s">
        <v>27</v>
      </c>
      <c r="J1369" s="429"/>
      <c r="K1369" s="430"/>
      <c r="L1369" s="430"/>
      <c r="M1369" s="430"/>
      <c r="N1369" s="431"/>
      <c r="O1369" s="429"/>
      <c r="P1369" s="430"/>
      <c r="Q1369" s="430"/>
      <c r="R1369" s="430"/>
      <c r="S1369" s="431"/>
      <c r="T1369" s="429"/>
      <c r="U1369" s="430"/>
      <c r="V1369" s="430"/>
      <c r="W1369" s="430"/>
      <c r="X1369" s="431"/>
      <c r="Y1369" s="361"/>
      <c r="Z1369" s="373"/>
      <c r="AA1369" s="373"/>
      <c r="AB1369" s="373"/>
      <c r="AC1369" s="373">
        <v>1.0511197557235546E-2</v>
      </c>
      <c r="AD1369" s="356">
        <v>1.0511197557235546E-2</v>
      </c>
      <c r="AE1369" s="361">
        <v>3.7055053637154202E-2</v>
      </c>
      <c r="AF1369" s="373">
        <v>3.7055053637154202E-2</v>
      </c>
      <c r="AG1369" s="373">
        <v>3.7055053637154202E-2</v>
      </c>
      <c r="AH1369" s="373">
        <v>3.7055053637154202E-2</v>
      </c>
      <c r="AI1369" s="356">
        <v>3.7055053637154202E-2</v>
      </c>
      <c r="AJ1369" s="1870"/>
      <c r="AK1369" s="1870"/>
      <c r="AL1369" s="1870"/>
      <c r="AM1369" s="1870"/>
      <c r="AN1369" s="1871"/>
    </row>
    <row r="1370" spans="1:40" outlineLevel="1">
      <c r="A1370" s="521">
        <f>ROW()</f>
        <v>1370</v>
      </c>
      <c r="B1370" s="35"/>
      <c r="C1370" s="758"/>
      <c r="D1370" s="33" t="s">
        <v>34</v>
      </c>
      <c r="J1370" s="429"/>
      <c r="K1370" s="430"/>
      <c r="L1370" s="430"/>
      <c r="M1370" s="430"/>
      <c r="N1370" s="431"/>
      <c r="O1370" s="429"/>
      <c r="P1370" s="430"/>
      <c r="Q1370" s="430"/>
      <c r="R1370" s="430"/>
      <c r="S1370" s="431"/>
      <c r="T1370" s="429"/>
      <c r="U1370" s="430"/>
      <c r="V1370" s="430"/>
      <c r="W1370" s="430"/>
      <c r="X1370" s="431"/>
      <c r="Y1370" s="361"/>
      <c r="Z1370" s="373"/>
      <c r="AA1370" s="373"/>
      <c r="AB1370" s="373"/>
      <c r="AC1370" s="373">
        <v>1.2569196354333165</v>
      </c>
      <c r="AD1370" s="356">
        <v>1.2569196354333165</v>
      </c>
      <c r="AE1370" s="361">
        <v>1.1062543745108</v>
      </c>
      <c r="AF1370" s="373">
        <v>1.1062543745108</v>
      </c>
      <c r="AG1370" s="373">
        <v>1.1062543745108</v>
      </c>
      <c r="AH1370" s="373">
        <v>1.1062543745108</v>
      </c>
      <c r="AI1370" s="356">
        <v>1.1062543745108</v>
      </c>
      <c r="AJ1370" s="1870"/>
      <c r="AK1370" s="1870"/>
      <c r="AL1370" s="1870"/>
      <c r="AM1370" s="1870"/>
      <c r="AN1370" s="1871"/>
    </row>
    <row r="1371" spans="1:40" outlineLevel="1">
      <c r="A1371" s="521">
        <f>ROW()</f>
        <v>1371</v>
      </c>
      <c r="B1371" s="35"/>
      <c r="C1371" s="758"/>
      <c r="D1371" s="33" t="s">
        <v>35</v>
      </c>
      <c r="J1371" s="429"/>
      <c r="K1371" s="430"/>
      <c r="L1371" s="430"/>
      <c r="M1371" s="430"/>
      <c r="N1371" s="431"/>
      <c r="O1371" s="429"/>
      <c r="P1371" s="430"/>
      <c r="Q1371" s="430"/>
      <c r="R1371" s="430"/>
      <c r="S1371" s="431"/>
      <c r="T1371" s="429"/>
      <c r="U1371" s="430"/>
      <c r="V1371" s="430"/>
      <c r="W1371" s="430"/>
      <c r="X1371" s="431"/>
      <c r="Y1371" s="361"/>
      <c r="Z1371" s="373"/>
      <c r="AA1371" s="373"/>
      <c r="AB1371" s="373"/>
      <c r="AC1371" s="373">
        <v>0.12295815454102244</v>
      </c>
      <c r="AD1371" s="356">
        <v>0.12295815454102242</v>
      </c>
      <c r="AE1371" s="361">
        <v>9.6535255902589698E-2</v>
      </c>
      <c r="AF1371" s="373">
        <v>9.6535255902589698E-2</v>
      </c>
      <c r="AG1371" s="373">
        <v>9.6535255902589698E-2</v>
      </c>
      <c r="AH1371" s="373">
        <v>9.6535255902589698E-2</v>
      </c>
      <c r="AI1371" s="356">
        <v>9.6535255902589698E-2</v>
      </c>
      <c r="AJ1371" s="1870"/>
      <c r="AK1371" s="1870"/>
      <c r="AL1371" s="1870"/>
      <c r="AM1371" s="1870"/>
      <c r="AN1371" s="1871"/>
    </row>
    <row r="1372" spans="1:40" outlineLevel="1">
      <c r="A1372" s="521">
        <f>ROW()</f>
        <v>1372</v>
      </c>
      <c r="B1372" s="35"/>
      <c r="C1372" s="758"/>
      <c r="D1372" s="33" t="s">
        <v>302</v>
      </c>
      <c r="J1372" s="429"/>
      <c r="K1372" s="430"/>
      <c r="L1372" s="430"/>
      <c r="M1372" s="430"/>
      <c r="N1372" s="431"/>
      <c r="O1372" s="429"/>
      <c r="P1372" s="430"/>
      <c r="Q1372" s="430"/>
      <c r="R1372" s="430"/>
      <c r="S1372" s="431"/>
      <c r="T1372" s="429"/>
      <c r="U1372" s="430"/>
      <c r="V1372" s="430"/>
      <c r="W1372" s="430"/>
      <c r="X1372" s="431"/>
      <c r="Y1372" s="361"/>
      <c r="Z1372" s="373"/>
      <c r="AA1372" s="373"/>
      <c r="AB1372" s="373"/>
      <c r="AC1372" s="373">
        <v>0.26565526289416141</v>
      </c>
      <c r="AD1372" s="356">
        <v>0.26565526289416141</v>
      </c>
      <c r="AE1372" s="361">
        <v>0.15751684130823199</v>
      </c>
      <c r="AF1372" s="373">
        <v>0.15751684130823199</v>
      </c>
      <c r="AG1372" s="373">
        <v>0.15751684130823199</v>
      </c>
      <c r="AH1372" s="373">
        <v>0.15751684130823199</v>
      </c>
      <c r="AI1372" s="356">
        <v>0.15751684130823199</v>
      </c>
      <c r="AJ1372" s="1870"/>
      <c r="AK1372" s="1870"/>
      <c r="AL1372" s="1870"/>
      <c r="AM1372" s="1870"/>
      <c r="AN1372" s="1871"/>
    </row>
    <row r="1373" spans="1:40" outlineLevel="1">
      <c r="A1373" s="521">
        <f>ROW()</f>
        <v>1373</v>
      </c>
      <c r="B1373" s="35"/>
      <c r="C1373" s="758"/>
      <c r="D1373" s="33" t="s">
        <v>36</v>
      </c>
      <c r="J1373" s="429"/>
      <c r="K1373" s="430"/>
      <c r="L1373" s="430"/>
      <c r="M1373" s="430"/>
      <c r="N1373" s="431"/>
      <c r="O1373" s="429"/>
      <c r="P1373" s="430"/>
      <c r="Q1373" s="430"/>
      <c r="R1373" s="430"/>
      <c r="S1373" s="431"/>
      <c r="T1373" s="429"/>
      <c r="U1373" s="430"/>
      <c r="V1373" s="430"/>
      <c r="W1373" s="430"/>
      <c r="X1373" s="431"/>
      <c r="Y1373" s="361"/>
      <c r="Z1373" s="373"/>
      <c r="AA1373" s="373"/>
      <c r="AB1373" s="373"/>
      <c r="AC1373" s="373">
        <v>1.0385815474429798</v>
      </c>
      <c r="AD1373" s="356">
        <v>1.0385815474429798</v>
      </c>
      <c r="AE1373" s="361">
        <v>2.0516849686324701</v>
      </c>
      <c r="AF1373" s="373">
        <v>2.0516849686324701</v>
      </c>
      <c r="AG1373" s="373">
        <v>2.0516849686324701</v>
      </c>
      <c r="AH1373" s="373">
        <v>0</v>
      </c>
      <c r="AI1373" s="356">
        <v>0</v>
      </c>
      <c r="AJ1373" s="1870"/>
      <c r="AK1373" s="1870"/>
      <c r="AL1373" s="1870"/>
      <c r="AM1373" s="1870"/>
      <c r="AN1373" s="1871"/>
    </row>
    <row r="1374" spans="1:40" outlineLevel="1">
      <c r="A1374" s="521">
        <f>ROW()</f>
        <v>1374</v>
      </c>
      <c r="B1374" s="35"/>
      <c r="C1374" s="758"/>
      <c r="D1374" s="33" t="s">
        <v>583</v>
      </c>
      <c r="J1374" s="429"/>
      <c r="K1374" s="430"/>
      <c r="L1374" s="430"/>
      <c r="M1374" s="430"/>
      <c r="N1374" s="431"/>
      <c r="O1374" s="429"/>
      <c r="P1374" s="430"/>
      <c r="Q1374" s="430"/>
      <c r="R1374" s="430"/>
      <c r="S1374" s="431"/>
      <c r="T1374" s="429"/>
      <c r="U1374" s="430"/>
      <c r="V1374" s="430"/>
      <c r="W1374" s="430"/>
      <c r="X1374" s="431"/>
      <c r="Y1374" s="361"/>
      <c r="Z1374" s="373"/>
      <c r="AA1374" s="373"/>
      <c r="AB1374" s="373"/>
      <c r="AC1374" s="373">
        <v>0</v>
      </c>
      <c r="AD1374" s="356">
        <v>0</v>
      </c>
      <c r="AE1374" s="361">
        <v>0</v>
      </c>
      <c r="AF1374" s="373">
        <v>0</v>
      </c>
      <c r="AG1374" s="373">
        <v>0</v>
      </c>
      <c r="AH1374" s="373">
        <v>0</v>
      </c>
      <c r="AI1374" s="356">
        <v>0</v>
      </c>
      <c r="AJ1374" s="1870"/>
      <c r="AK1374" s="1870"/>
      <c r="AL1374" s="1870"/>
      <c r="AM1374" s="1870"/>
      <c r="AN1374" s="1871"/>
    </row>
    <row r="1375" spans="1:40" outlineLevel="1">
      <c r="A1375" s="521">
        <f>ROW()</f>
        <v>1375</v>
      </c>
      <c r="B1375" s="35"/>
      <c r="C1375" s="758"/>
      <c r="D1375" s="33" t="s">
        <v>81</v>
      </c>
      <c r="J1375" s="429"/>
      <c r="K1375" s="430"/>
      <c r="L1375" s="430"/>
      <c r="M1375" s="430"/>
      <c r="N1375" s="431"/>
      <c r="O1375" s="429"/>
      <c r="P1375" s="430"/>
      <c r="Q1375" s="430"/>
      <c r="R1375" s="430"/>
      <c r="S1375" s="431"/>
      <c r="T1375" s="429"/>
      <c r="U1375" s="430"/>
      <c r="V1375" s="430"/>
      <c r="W1375" s="430"/>
      <c r="X1375" s="431"/>
      <c r="Y1375" s="361"/>
      <c r="Z1375" s="373"/>
      <c r="AA1375" s="373"/>
      <c r="AB1375" s="373"/>
      <c r="AC1375" s="373">
        <v>0</v>
      </c>
      <c r="AD1375" s="356">
        <v>0</v>
      </c>
      <c r="AE1375" s="361">
        <v>0</v>
      </c>
      <c r="AF1375" s="373">
        <v>0</v>
      </c>
      <c r="AG1375" s="373">
        <v>0</v>
      </c>
      <c r="AH1375" s="373">
        <v>0</v>
      </c>
      <c r="AI1375" s="356">
        <v>0</v>
      </c>
      <c r="AJ1375" s="1870"/>
      <c r="AK1375" s="1870"/>
      <c r="AL1375" s="1870"/>
      <c r="AM1375" s="1870"/>
      <c r="AN1375" s="1871"/>
    </row>
    <row r="1376" spans="1:40" outlineLevel="1">
      <c r="A1376" s="521">
        <f>ROW()</f>
        <v>1376</v>
      </c>
      <c r="B1376" s="35"/>
      <c r="C1376" s="758"/>
      <c r="D1376" s="33" t="s">
        <v>28</v>
      </c>
      <c r="J1376" s="429"/>
      <c r="K1376" s="430"/>
      <c r="L1376" s="430"/>
      <c r="M1376" s="430"/>
      <c r="N1376" s="431"/>
      <c r="O1376" s="429"/>
      <c r="P1376" s="430"/>
      <c r="Q1376" s="430"/>
      <c r="R1376" s="430"/>
      <c r="S1376" s="431"/>
      <c r="T1376" s="429"/>
      <c r="U1376" s="430"/>
      <c r="V1376" s="430"/>
      <c r="W1376" s="430"/>
      <c r="X1376" s="431"/>
      <c r="Y1376" s="361"/>
      <c r="Z1376" s="373"/>
      <c r="AA1376" s="373"/>
      <c r="AB1376" s="373"/>
      <c r="AC1376" s="373">
        <v>0</v>
      </c>
      <c r="AD1376" s="356">
        <v>0</v>
      </c>
      <c r="AE1376" s="361">
        <v>0</v>
      </c>
      <c r="AF1376" s="373">
        <v>0</v>
      </c>
      <c r="AG1376" s="373">
        <v>0</v>
      </c>
      <c r="AH1376" s="373">
        <v>0</v>
      </c>
      <c r="AI1376" s="356">
        <v>0</v>
      </c>
      <c r="AJ1376" s="1870"/>
      <c r="AK1376" s="1870"/>
      <c r="AL1376" s="1870"/>
      <c r="AM1376" s="1870"/>
      <c r="AN1376" s="1871"/>
    </row>
    <row r="1377" spans="1:40" outlineLevel="1">
      <c r="A1377" s="521">
        <f>ROW()</f>
        <v>1377</v>
      </c>
      <c r="B1377" s="35"/>
      <c r="C1377" s="758"/>
      <c r="D1377" s="45" t="s">
        <v>443</v>
      </c>
      <c r="E1377" s="45"/>
      <c r="F1377" s="45"/>
      <c r="G1377" s="45"/>
      <c r="H1377" s="45"/>
      <c r="I1377" s="45"/>
      <c r="J1377" s="432"/>
      <c r="K1377" s="433"/>
      <c r="L1377" s="433"/>
      <c r="M1377" s="433"/>
      <c r="N1377" s="434"/>
      <c r="O1377" s="432"/>
      <c r="P1377" s="433"/>
      <c r="Q1377" s="433"/>
      <c r="R1377" s="433"/>
      <c r="S1377" s="434"/>
      <c r="T1377" s="432"/>
      <c r="U1377" s="433"/>
      <c r="V1377" s="433"/>
      <c r="W1377" s="433"/>
      <c r="X1377" s="434"/>
      <c r="Y1377" s="362"/>
      <c r="Z1377" s="374"/>
      <c r="AA1377" s="374"/>
      <c r="AB1377" s="374"/>
      <c r="AC1377" s="374">
        <v>0</v>
      </c>
      <c r="AD1377" s="363">
        <v>0</v>
      </c>
      <c r="AE1377" s="362">
        <v>0</v>
      </c>
      <c r="AF1377" s="374">
        <v>0</v>
      </c>
      <c r="AG1377" s="374">
        <v>0</v>
      </c>
      <c r="AH1377" s="374">
        <v>0</v>
      </c>
      <c r="AI1377" s="363">
        <v>0</v>
      </c>
      <c r="AJ1377" s="1872"/>
      <c r="AK1377" s="1872"/>
      <c r="AL1377" s="1872"/>
      <c r="AM1377" s="1872"/>
      <c r="AN1377" s="1873"/>
    </row>
    <row r="1378" spans="1:40" outlineLevel="1">
      <c r="A1378" s="521">
        <f>ROW()</f>
        <v>1378</v>
      </c>
      <c r="B1378" s="35"/>
      <c r="C1378" s="758"/>
      <c r="D1378" s="33" t="s">
        <v>24</v>
      </c>
      <c r="F1378" s="151"/>
      <c r="G1378" s="151"/>
      <c r="H1378" s="151"/>
      <c r="I1378" s="151"/>
      <c r="J1378" s="251"/>
      <c r="K1378" s="58"/>
      <c r="L1378" s="58"/>
      <c r="M1378" s="58"/>
      <c r="N1378" s="247"/>
      <c r="O1378" s="251"/>
      <c r="P1378" s="58"/>
      <c r="Q1378" s="58"/>
      <c r="R1378" s="58"/>
      <c r="S1378" s="247"/>
      <c r="T1378" s="251"/>
      <c r="U1378" s="58"/>
      <c r="V1378" s="58"/>
      <c r="W1378" s="58"/>
      <c r="X1378" s="247"/>
      <c r="Y1378" s="251">
        <f t="shared" ref="Y1378:AN1378" si="1522">SUM(Y1362:Y1377)</f>
        <v>0</v>
      </c>
      <c r="Z1378" s="58">
        <f t="shared" si="1522"/>
        <v>0</v>
      </c>
      <c r="AA1378" s="58">
        <f t="shared" si="1522"/>
        <v>0</v>
      </c>
      <c r="AB1378" s="58">
        <f t="shared" si="1522"/>
        <v>0</v>
      </c>
      <c r="AC1378" s="58">
        <f t="shared" si="1522"/>
        <v>3.3749677047019544</v>
      </c>
      <c r="AD1378" s="247">
        <f t="shared" si="1522"/>
        <v>3.3749677047019544</v>
      </c>
      <c r="AE1378" s="251">
        <f t="shared" si="1522"/>
        <v>3.93145357024913</v>
      </c>
      <c r="AF1378" s="58">
        <f t="shared" si="1522"/>
        <v>4.175469845600583</v>
      </c>
      <c r="AG1378" s="58">
        <f t="shared" si="1522"/>
        <v>4.175469845600583</v>
      </c>
      <c r="AH1378" s="58">
        <f t="shared" si="1522"/>
        <v>2.1237848769681129</v>
      </c>
      <c r="AI1378" s="247">
        <f t="shared" si="1522"/>
        <v>2.1237848769681129</v>
      </c>
      <c r="AJ1378" s="58">
        <f t="shared" si="1522"/>
        <v>0</v>
      </c>
      <c r="AK1378" s="58">
        <f t="shared" si="1522"/>
        <v>0</v>
      </c>
      <c r="AL1378" s="58">
        <f t="shared" si="1522"/>
        <v>0</v>
      </c>
      <c r="AM1378" s="58">
        <f t="shared" si="1522"/>
        <v>0</v>
      </c>
      <c r="AN1378" s="247">
        <f t="shared" si="1522"/>
        <v>0</v>
      </c>
    </row>
    <row r="1379" spans="1:40" outlineLevel="1">
      <c r="A1379" s="521">
        <f>ROW()</f>
        <v>1379</v>
      </c>
      <c r="B1379" s="35"/>
      <c r="C1379" s="756" t="s">
        <v>306</v>
      </c>
      <c r="J1379" s="1909"/>
      <c r="K1379" s="1910"/>
      <c r="L1379" s="1910"/>
      <c r="M1379" s="1910"/>
      <c r="N1379" s="1911"/>
      <c r="O1379" s="1909"/>
      <c r="P1379" s="1910"/>
      <c r="Q1379" s="1910"/>
      <c r="R1379" s="1910"/>
      <c r="S1379" s="1911"/>
      <c r="T1379" s="1906"/>
      <c r="U1379" s="1907"/>
      <c r="V1379" s="1907"/>
      <c r="W1379" s="1907"/>
      <c r="X1379" s="1908"/>
      <c r="Y1379" s="1906" t="str">
        <f>IF(Y$731="","",Y$731)</f>
        <v>Approved 4 [m$ 31/12/2023]</v>
      </c>
      <c r="Z1379" s="1907"/>
      <c r="AA1379" s="1907"/>
      <c r="AB1379" s="1907"/>
      <c r="AC1379" s="1907"/>
      <c r="AD1379" s="1908"/>
      <c r="AE1379" s="1413"/>
      <c r="AF1379" s="1137"/>
      <c r="AG1379" s="1137" t="str">
        <f>IF(AG$731="","",AG$731)</f>
        <v>Approved 5 [m$ 31/12/2023]</v>
      </c>
      <c r="AH1379" s="1137"/>
      <c r="AI1379" s="1160"/>
      <c r="AJ1379" s="1137"/>
      <c r="AK1379" s="1137"/>
      <c r="AL1379" s="1137"/>
      <c r="AM1379" s="1137"/>
      <c r="AN1379" s="1160"/>
    </row>
    <row r="1380" spans="1:40" outlineLevel="1">
      <c r="A1380" s="521">
        <f>ROW()</f>
        <v>1380</v>
      </c>
      <c r="B1380" s="35"/>
      <c r="C1380" s="758"/>
      <c r="D1380" s="33" t="s">
        <v>300</v>
      </c>
      <c r="J1380" s="228"/>
      <c r="K1380" s="51"/>
      <c r="L1380" s="51"/>
      <c r="M1380" s="51"/>
      <c r="N1380" s="229"/>
      <c r="O1380" s="228"/>
      <c r="P1380" s="51"/>
      <c r="Q1380" s="51"/>
      <c r="R1380" s="51"/>
      <c r="S1380" s="229"/>
      <c r="T1380" s="228"/>
      <c r="U1380" s="51"/>
      <c r="V1380" s="51"/>
      <c r="W1380" s="51"/>
      <c r="X1380" s="229"/>
      <c r="Y1380" s="228">
        <f t="shared" ref="Y1380:AD1389" si="1523">Y1362*$X$43</f>
        <v>0</v>
      </c>
      <c r="Z1380" s="51">
        <f t="shared" si="1523"/>
        <v>0</v>
      </c>
      <c r="AA1380" s="51">
        <f t="shared" si="1523"/>
        <v>0</v>
      </c>
      <c r="AB1380" s="51">
        <f t="shared" si="1523"/>
        <v>0</v>
      </c>
      <c r="AC1380" s="51">
        <f t="shared" si="1523"/>
        <v>2.8421357302518369E-2</v>
      </c>
      <c r="AD1380" s="229">
        <f t="shared" si="1523"/>
        <v>2.8421357302518366E-2</v>
      </c>
      <c r="AE1380" s="228">
        <f>AE1362*$AD$43</f>
        <v>9.5759947990075811E-2</v>
      </c>
      <c r="AF1380" s="51">
        <f t="shared" ref="AF1380:AI1380" si="1524">AF1362*$AD$43</f>
        <v>9.5759947990075811E-2</v>
      </c>
      <c r="AG1380" s="51">
        <f t="shared" si="1524"/>
        <v>9.5759947990075811E-2</v>
      </c>
      <c r="AH1380" s="51">
        <f t="shared" si="1524"/>
        <v>9.5759947990075811E-2</v>
      </c>
      <c r="AI1380" s="229">
        <f t="shared" si="1524"/>
        <v>9.5759947990075811E-2</v>
      </c>
      <c r="AJ1380" s="51">
        <f>AJ1362*$AH$43</f>
        <v>0</v>
      </c>
      <c r="AK1380" s="51">
        <f t="shared" ref="AK1380:AN1380" si="1525">AK1362*$AH$43</f>
        <v>0</v>
      </c>
      <c r="AL1380" s="51">
        <f t="shared" si="1525"/>
        <v>0</v>
      </c>
      <c r="AM1380" s="51">
        <f t="shared" si="1525"/>
        <v>0</v>
      </c>
      <c r="AN1380" s="229">
        <f t="shared" si="1525"/>
        <v>0</v>
      </c>
    </row>
    <row r="1381" spans="1:40" outlineLevel="1">
      <c r="A1381" s="521">
        <f>ROW()</f>
        <v>1381</v>
      </c>
      <c r="B1381" s="35"/>
      <c r="C1381" s="758"/>
      <c r="D1381" s="33" t="s">
        <v>301</v>
      </c>
      <c r="J1381" s="228"/>
      <c r="K1381" s="51"/>
      <c r="L1381" s="51"/>
      <c r="M1381" s="51"/>
      <c r="N1381" s="229"/>
      <c r="O1381" s="228"/>
      <c r="P1381" s="51"/>
      <c r="Q1381" s="51"/>
      <c r="R1381" s="51"/>
      <c r="S1381" s="229"/>
      <c r="T1381" s="228"/>
      <c r="U1381" s="51"/>
      <c r="V1381" s="51"/>
      <c r="W1381" s="51"/>
      <c r="X1381" s="229"/>
      <c r="Y1381" s="228">
        <f t="shared" si="1523"/>
        <v>0</v>
      </c>
      <c r="Z1381" s="51">
        <f t="shared" si="1523"/>
        <v>0</v>
      </c>
      <c r="AA1381" s="51">
        <f t="shared" si="1523"/>
        <v>0</v>
      </c>
      <c r="AB1381" s="51">
        <f t="shared" si="1523"/>
        <v>0</v>
      </c>
      <c r="AC1381" s="51">
        <f t="shared" si="1523"/>
        <v>0</v>
      </c>
      <c r="AD1381" s="229">
        <f t="shared" si="1523"/>
        <v>0</v>
      </c>
      <c r="AE1381" s="228">
        <f t="shared" ref="AE1381:AI1381" si="1526">AE1363*$AD$43</f>
        <v>8.8883771056022191E-3</v>
      </c>
      <c r="AF1381" s="51">
        <f t="shared" si="1526"/>
        <v>8.8883771056022191E-3</v>
      </c>
      <c r="AG1381" s="51">
        <f t="shared" si="1526"/>
        <v>8.8883771056022191E-3</v>
      </c>
      <c r="AH1381" s="51">
        <f t="shared" si="1526"/>
        <v>8.8883771056022191E-3</v>
      </c>
      <c r="AI1381" s="229">
        <f t="shared" si="1526"/>
        <v>8.8883771056022191E-3</v>
      </c>
      <c r="AJ1381" s="51">
        <f t="shared" ref="AJ1381:AN1381" si="1527">AJ1363*$AH$43</f>
        <v>0</v>
      </c>
      <c r="AK1381" s="51">
        <f t="shared" si="1527"/>
        <v>0</v>
      </c>
      <c r="AL1381" s="51">
        <f t="shared" si="1527"/>
        <v>0</v>
      </c>
      <c r="AM1381" s="51">
        <f t="shared" si="1527"/>
        <v>0</v>
      </c>
      <c r="AN1381" s="229">
        <f t="shared" si="1527"/>
        <v>0</v>
      </c>
    </row>
    <row r="1382" spans="1:40" outlineLevel="1">
      <c r="A1382" s="521">
        <f>ROW()</f>
        <v>1382</v>
      </c>
      <c r="B1382" s="35"/>
      <c r="C1382" s="758"/>
      <c r="D1382" s="33" t="s">
        <v>29</v>
      </c>
      <c r="J1382" s="228"/>
      <c r="K1382" s="51"/>
      <c r="L1382" s="51"/>
      <c r="M1382" s="51"/>
      <c r="N1382" s="229"/>
      <c r="O1382" s="228"/>
      <c r="P1382" s="51"/>
      <c r="Q1382" s="51"/>
      <c r="R1382" s="51"/>
      <c r="S1382" s="229"/>
      <c r="T1382" s="228"/>
      <c r="U1382" s="51"/>
      <c r="V1382" s="51"/>
      <c r="W1382" s="51"/>
      <c r="X1382" s="229"/>
      <c r="Y1382" s="228">
        <f t="shared" si="1523"/>
        <v>0</v>
      </c>
      <c r="Z1382" s="51">
        <f t="shared" si="1523"/>
        <v>0</v>
      </c>
      <c r="AA1382" s="51">
        <f t="shared" si="1523"/>
        <v>0</v>
      </c>
      <c r="AB1382" s="51">
        <f t="shared" si="1523"/>
        <v>0</v>
      </c>
      <c r="AC1382" s="51">
        <f t="shared" si="1523"/>
        <v>0</v>
      </c>
      <c r="AD1382" s="229">
        <f t="shared" si="1523"/>
        <v>0</v>
      </c>
      <c r="AE1382" s="228">
        <f t="shared" ref="AE1382:AI1382" si="1528">AE1364*$AD$43</f>
        <v>0</v>
      </c>
      <c r="AF1382" s="51">
        <f t="shared" si="1528"/>
        <v>0</v>
      </c>
      <c r="AG1382" s="51">
        <f t="shared" si="1528"/>
        <v>0</v>
      </c>
      <c r="AH1382" s="51">
        <f t="shared" si="1528"/>
        <v>0</v>
      </c>
      <c r="AI1382" s="229">
        <f t="shared" si="1528"/>
        <v>0</v>
      </c>
      <c r="AJ1382" s="51">
        <f t="shared" ref="AJ1382:AN1382" si="1529">AJ1364*$AH$43</f>
        <v>0</v>
      </c>
      <c r="AK1382" s="51">
        <f t="shared" si="1529"/>
        <v>0</v>
      </c>
      <c r="AL1382" s="51">
        <f t="shared" si="1529"/>
        <v>0</v>
      </c>
      <c r="AM1382" s="51">
        <f t="shared" si="1529"/>
        <v>0</v>
      </c>
      <c r="AN1382" s="229">
        <f t="shared" si="1529"/>
        <v>0</v>
      </c>
    </row>
    <row r="1383" spans="1:40" outlineLevel="1">
      <c r="A1383" s="521">
        <f>ROW()</f>
        <v>1383</v>
      </c>
      <c r="B1383" s="35"/>
      <c r="C1383" s="758"/>
      <c r="D1383" s="33" t="s">
        <v>30</v>
      </c>
      <c r="J1383" s="228"/>
      <c r="K1383" s="51"/>
      <c r="L1383" s="51"/>
      <c r="M1383" s="51"/>
      <c r="N1383" s="229"/>
      <c r="O1383" s="228"/>
      <c r="P1383" s="51"/>
      <c r="Q1383" s="51"/>
      <c r="R1383" s="51"/>
      <c r="S1383" s="229"/>
      <c r="T1383" s="228"/>
      <c r="U1383" s="51"/>
      <c r="V1383" s="51"/>
      <c r="W1383" s="51"/>
      <c r="X1383" s="229"/>
      <c r="Y1383" s="228">
        <f t="shared" si="1523"/>
        <v>0</v>
      </c>
      <c r="Z1383" s="51">
        <f t="shared" si="1523"/>
        <v>0</v>
      </c>
      <c r="AA1383" s="51">
        <f t="shared" si="1523"/>
        <v>0</v>
      </c>
      <c r="AB1383" s="51">
        <f t="shared" si="1523"/>
        <v>0</v>
      </c>
      <c r="AC1383" s="51">
        <f t="shared" si="1523"/>
        <v>0.54361984867800217</v>
      </c>
      <c r="AD1383" s="229">
        <f t="shared" si="1523"/>
        <v>0.54361984867800217</v>
      </c>
      <c r="AE1383" s="228">
        <f t="shared" ref="AE1383:AI1383" si="1530">AE1365*$AD$43</f>
        <v>0.60211230662780535</v>
      </c>
      <c r="AF1383" s="51">
        <f t="shared" si="1530"/>
        <v>0.60211230662780535</v>
      </c>
      <c r="AG1383" s="51">
        <f t="shared" si="1530"/>
        <v>0.60211230662780535</v>
      </c>
      <c r="AH1383" s="51">
        <f t="shared" si="1530"/>
        <v>0.60211230662780535</v>
      </c>
      <c r="AI1383" s="229">
        <f t="shared" si="1530"/>
        <v>0.60211230662780535</v>
      </c>
      <c r="AJ1383" s="51">
        <f t="shared" ref="AJ1383:AN1383" si="1531">AJ1365*$AH$43</f>
        <v>0</v>
      </c>
      <c r="AK1383" s="51">
        <f t="shared" si="1531"/>
        <v>0</v>
      </c>
      <c r="AL1383" s="51">
        <f t="shared" si="1531"/>
        <v>0</v>
      </c>
      <c r="AM1383" s="51">
        <f t="shared" si="1531"/>
        <v>0</v>
      </c>
      <c r="AN1383" s="229">
        <f t="shared" si="1531"/>
        <v>0</v>
      </c>
    </row>
    <row r="1384" spans="1:40" outlineLevel="1">
      <c r="A1384" s="521">
        <f>ROW()</f>
        <v>1384</v>
      </c>
      <c r="B1384" s="35"/>
      <c r="C1384" s="758"/>
      <c r="D1384" s="33" t="s">
        <v>31</v>
      </c>
      <c r="J1384" s="228"/>
      <c r="K1384" s="51"/>
      <c r="L1384" s="51"/>
      <c r="M1384" s="51"/>
      <c r="N1384" s="229"/>
      <c r="O1384" s="228"/>
      <c r="P1384" s="51"/>
      <c r="Q1384" s="51"/>
      <c r="R1384" s="51"/>
      <c r="S1384" s="229"/>
      <c r="T1384" s="228"/>
      <c r="U1384" s="51"/>
      <c r="V1384" s="51"/>
      <c r="W1384" s="51"/>
      <c r="X1384" s="229"/>
      <c r="Y1384" s="228">
        <f t="shared" si="1523"/>
        <v>0</v>
      </c>
      <c r="Z1384" s="51">
        <f t="shared" si="1523"/>
        <v>0</v>
      </c>
      <c r="AA1384" s="51">
        <f t="shared" si="1523"/>
        <v>0</v>
      </c>
      <c r="AB1384" s="51">
        <f t="shared" si="1523"/>
        <v>0</v>
      </c>
      <c r="AC1384" s="51">
        <f t="shared" si="1523"/>
        <v>0</v>
      </c>
      <c r="AD1384" s="229">
        <f t="shared" si="1523"/>
        <v>0</v>
      </c>
      <c r="AE1384" s="228">
        <f t="shared" ref="AE1384:AI1384" si="1532">AE1366*$AD$43</f>
        <v>0</v>
      </c>
      <c r="AF1384" s="51">
        <f t="shared" si="1532"/>
        <v>0</v>
      </c>
      <c r="AG1384" s="51">
        <f t="shared" si="1532"/>
        <v>0</v>
      </c>
      <c r="AH1384" s="51">
        <f t="shared" si="1532"/>
        <v>0</v>
      </c>
      <c r="AI1384" s="229">
        <f t="shared" si="1532"/>
        <v>0</v>
      </c>
      <c r="AJ1384" s="51">
        <f t="shared" ref="AJ1384:AN1384" si="1533">AJ1366*$AH$43</f>
        <v>0</v>
      </c>
      <c r="AK1384" s="51">
        <f t="shared" si="1533"/>
        <v>0</v>
      </c>
      <c r="AL1384" s="51">
        <f t="shared" si="1533"/>
        <v>0</v>
      </c>
      <c r="AM1384" s="51">
        <f t="shared" si="1533"/>
        <v>0</v>
      </c>
      <c r="AN1384" s="229">
        <f t="shared" si="1533"/>
        <v>0</v>
      </c>
    </row>
    <row r="1385" spans="1:40" outlineLevel="1">
      <c r="A1385" s="521">
        <f>ROW()</f>
        <v>1385</v>
      </c>
      <c r="B1385" s="35"/>
      <c r="C1385" s="758"/>
      <c r="D1385" s="33" t="s">
        <v>32</v>
      </c>
      <c r="J1385" s="228"/>
      <c r="K1385" s="51"/>
      <c r="L1385" s="51"/>
      <c r="M1385" s="51"/>
      <c r="N1385" s="229"/>
      <c r="O1385" s="228"/>
      <c r="P1385" s="51"/>
      <c r="Q1385" s="51"/>
      <c r="R1385" s="51"/>
      <c r="S1385" s="229"/>
      <c r="T1385" s="228"/>
      <c r="U1385" s="51"/>
      <c r="V1385" s="51"/>
      <c r="W1385" s="51"/>
      <c r="X1385" s="229"/>
      <c r="Y1385" s="228">
        <f t="shared" si="1523"/>
        <v>0</v>
      </c>
      <c r="Z1385" s="51">
        <f t="shared" si="1523"/>
        <v>0</v>
      </c>
      <c r="AA1385" s="51">
        <f t="shared" si="1523"/>
        <v>0</v>
      </c>
      <c r="AB1385" s="51">
        <f t="shared" si="1523"/>
        <v>0</v>
      </c>
      <c r="AC1385" s="51">
        <f t="shared" si="1523"/>
        <v>4.6022872908440114E-2</v>
      </c>
      <c r="AD1385" s="229">
        <f t="shared" si="1523"/>
        <v>4.6022872908440114E-2</v>
      </c>
      <c r="AE1385" s="228">
        <f t="shared" ref="AE1385:AI1385" si="1534">AE1367*$AD$43</f>
        <v>0.14406740746783145</v>
      </c>
      <c r="AF1385" s="51">
        <f t="shared" si="1534"/>
        <v>0.14406740746783145</v>
      </c>
      <c r="AG1385" s="51">
        <f t="shared" si="1534"/>
        <v>0.14406740746783145</v>
      </c>
      <c r="AH1385" s="51">
        <f t="shared" si="1534"/>
        <v>0.14406740746783145</v>
      </c>
      <c r="AI1385" s="229">
        <f t="shared" si="1534"/>
        <v>0.14406740746783145</v>
      </c>
      <c r="AJ1385" s="51">
        <f t="shared" ref="AJ1385:AN1385" si="1535">AJ1367*$AH$43</f>
        <v>0</v>
      </c>
      <c r="AK1385" s="51">
        <f t="shared" si="1535"/>
        <v>0</v>
      </c>
      <c r="AL1385" s="51">
        <f t="shared" si="1535"/>
        <v>0</v>
      </c>
      <c r="AM1385" s="51">
        <f t="shared" si="1535"/>
        <v>0</v>
      </c>
      <c r="AN1385" s="229">
        <f t="shared" si="1535"/>
        <v>0</v>
      </c>
    </row>
    <row r="1386" spans="1:40" outlineLevel="1">
      <c r="A1386" s="521">
        <f>ROW()</f>
        <v>1386</v>
      </c>
      <c r="B1386" s="35"/>
      <c r="C1386" s="758"/>
      <c r="D1386" s="33" t="s">
        <v>33</v>
      </c>
      <c r="J1386" s="228"/>
      <c r="K1386" s="51"/>
      <c r="L1386" s="51"/>
      <c r="M1386" s="51"/>
      <c r="N1386" s="229"/>
      <c r="O1386" s="228"/>
      <c r="P1386" s="51"/>
      <c r="Q1386" s="51"/>
      <c r="R1386" s="51"/>
      <c r="S1386" s="229"/>
      <c r="T1386" s="228"/>
      <c r="U1386" s="51"/>
      <c r="V1386" s="51"/>
      <c r="W1386" s="51"/>
      <c r="X1386" s="229"/>
      <c r="Y1386" s="228">
        <f t="shared" si="1523"/>
        <v>0</v>
      </c>
      <c r="Z1386" s="51">
        <f t="shared" si="1523"/>
        <v>0</v>
      </c>
      <c r="AA1386" s="51">
        <f t="shared" si="1523"/>
        <v>0</v>
      </c>
      <c r="AB1386" s="51">
        <f t="shared" si="1523"/>
        <v>0</v>
      </c>
      <c r="AC1386" s="51">
        <f t="shared" si="1523"/>
        <v>0.25629412243307748</v>
      </c>
      <c r="AD1386" s="229">
        <f t="shared" si="1523"/>
        <v>0.25629412243307748</v>
      </c>
      <c r="AE1386" s="228">
        <f t="shared" ref="AE1386:AI1386" si="1536">AE1368*$AD$43</f>
        <v>-0.28580563748134902</v>
      </c>
      <c r="AF1386" s="51">
        <f t="shared" si="1536"/>
        <v>0</v>
      </c>
      <c r="AG1386" s="51">
        <f t="shared" si="1536"/>
        <v>0</v>
      </c>
      <c r="AH1386" s="51">
        <f t="shared" si="1536"/>
        <v>0</v>
      </c>
      <c r="AI1386" s="229">
        <f t="shared" si="1536"/>
        <v>0</v>
      </c>
      <c r="AJ1386" s="51">
        <f t="shared" ref="AJ1386:AN1386" si="1537">AJ1368*$AH$43</f>
        <v>0</v>
      </c>
      <c r="AK1386" s="51">
        <f t="shared" si="1537"/>
        <v>0</v>
      </c>
      <c r="AL1386" s="51">
        <f t="shared" si="1537"/>
        <v>0</v>
      </c>
      <c r="AM1386" s="51">
        <f t="shared" si="1537"/>
        <v>0</v>
      </c>
      <c r="AN1386" s="229">
        <f t="shared" si="1537"/>
        <v>0</v>
      </c>
    </row>
    <row r="1387" spans="1:40" outlineLevel="1">
      <c r="A1387" s="521">
        <f>ROW()</f>
        <v>1387</v>
      </c>
      <c r="B1387" s="35"/>
      <c r="C1387" s="758"/>
      <c r="D1387" s="33" t="s">
        <v>27</v>
      </c>
      <c r="J1387" s="228"/>
      <c r="K1387" s="51"/>
      <c r="L1387" s="51"/>
      <c r="M1387" s="51"/>
      <c r="N1387" s="229"/>
      <c r="O1387" s="228"/>
      <c r="P1387" s="51"/>
      <c r="Q1387" s="51"/>
      <c r="R1387" s="51"/>
      <c r="S1387" s="229"/>
      <c r="T1387" s="228"/>
      <c r="U1387" s="51"/>
      <c r="V1387" s="51"/>
      <c r="W1387" s="51"/>
      <c r="X1387" s="229"/>
      <c r="Y1387" s="228">
        <f t="shared" si="1523"/>
        <v>0</v>
      </c>
      <c r="Z1387" s="51">
        <f t="shared" si="1523"/>
        <v>0</v>
      </c>
      <c r="AA1387" s="51">
        <f t="shared" si="1523"/>
        <v>0</v>
      </c>
      <c r="AB1387" s="51">
        <f t="shared" si="1523"/>
        <v>0</v>
      </c>
      <c r="AC1387" s="51">
        <f t="shared" si="1523"/>
        <v>1.3508725094804132E-2</v>
      </c>
      <c r="AD1387" s="229">
        <f t="shared" si="1523"/>
        <v>1.3508725094804132E-2</v>
      </c>
      <c r="AE1387" s="228">
        <f t="shared" ref="AE1387:AI1387" si="1538">AE1369*$AD$43</f>
        <v>4.3400970740246875E-2</v>
      </c>
      <c r="AF1387" s="51">
        <f t="shared" si="1538"/>
        <v>4.3400970740246875E-2</v>
      </c>
      <c r="AG1387" s="51">
        <f t="shared" si="1538"/>
        <v>4.3400970740246875E-2</v>
      </c>
      <c r="AH1387" s="51">
        <f t="shared" si="1538"/>
        <v>4.3400970740246875E-2</v>
      </c>
      <c r="AI1387" s="229">
        <f t="shared" si="1538"/>
        <v>4.3400970740246875E-2</v>
      </c>
      <c r="AJ1387" s="51">
        <f t="shared" ref="AJ1387:AN1387" si="1539">AJ1369*$AH$43</f>
        <v>0</v>
      </c>
      <c r="AK1387" s="51">
        <f t="shared" si="1539"/>
        <v>0</v>
      </c>
      <c r="AL1387" s="51">
        <f t="shared" si="1539"/>
        <v>0</v>
      </c>
      <c r="AM1387" s="51">
        <f t="shared" si="1539"/>
        <v>0</v>
      </c>
      <c r="AN1387" s="229">
        <f t="shared" si="1539"/>
        <v>0</v>
      </c>
    </row>
    <row r="1388" spans="1:40" outlineLevel="1">
      <c r="A1388" s="521">
        <f>ROW()</f>
        <v>1388</v>
      </c>
      <c r="B1388" s="35"/>
      <c r="C1388" s="758"/>
      <c r="D1388" s="33" t="s">
        <v>34</v>
      </c>
      <c r="J1388" s="228"/>
      <c r="K1388" s="51"/>
      <c r="L1388" s="51"/>
      <c r="M1388" s="51"/>
      <c r="N1388" s="229"/>
      <c r="O1388" s="228"/>
      <c r="P1388" s="51"/>
      <c r="Q1388" s="51"/>
      <c r="R1388" s="51"/>
      <c r="S1388" s="229"/>
      <c r="T1388" s="228"/>
      <c r="U1388" s="51"/>
      <c r="V1388" s="51"/>
      <c r="W1388" s="51"/>
      <c r="X1388" s="229"/>
      <c r="Y1388" s="228">
        <f t="shared" si="1523"/>
        <v>0</v>
      </c>
      <c r="Z1388" s="51">
        <f t="shared" si="1523"/>
        <v>0</v>
      </c>
      <c r="AA1388" s="51">
        <f t="shared" si="1523"/>
        <v>0</v>
      </c>
      <c r="AB1388" s="51">
        <f t="shared" si="1523"/>
        <v>0</v>
      </c>
      <c r="AC1388" s="51">
        <f t="shared" si="1523"/>
        <v>1.6153613067278032</v>
      </c>
      <c r="AD1388" s="229">
        <f t="shared" si="1523"/>
        <v>1.6153613067278032</v>
      </c>
      <c r="AE1388" s="228">
        <f t="shared" ref="AE1388:AI1388" si="1540">AE1370*$AD$43</f>
        <v>1.2957075763418233</v>
      </c>
      <c r="AF1388" s="51">
        <f t="shared" si="1540"/>
        <v>1.2957075763418233</v>
      </c>
      <c r="AG1388" s="51">
        <f t="shared" si="1540"/>
        <v>1.2957075763418233</v>
      </c>
      <c r="AH1388" s="51">
        <f t="shared" si="1540"/>
        <v>1.2957075763418233</v>
      </c>
      <c r="AI1388" s="229">
        <f t="shared" si="1540"/>
        <v>1.2957075763418233</v>
      </c>
      <c r="AJ1388" s="51">
        <f t="shared" ref="AJ1388:AN1388" si="1541">AJ1370*$AH$43</f>
        <v>0</v>
      </c>
      <c r="AK1388" s="51">
        <f t="shared" si="1541"/>
        <v>0</v>
      </c>
      <c r="AL1388" s="51">
        <f t="shared" si="1541"/>
        <v>0</v>
      </c>
      <c r="AM1388" s="51">
        <f t="shared" si="1541"/>
        <v>0</v>
      </c>
      <c r="AN1388" s="229">
        <f t="shared" si="1541"/>
        <v>0</v>
      </c>
    </row>
    <row r="1389" spans="1:40" outlineLevel="1">
      <c r="A1389" s="521">
        <f>ROW()</f>
        <v>1389</v>
      </c>
      <c r="B1389" s="35"/>
      <c r="C1389" s="758"/>
      <c r="D1389" s="33" t="s">
        <v>35</v>
      </c>
      <c r="J1389" s="228"/>
      <c r="K1389" s="51"/>
      <c r="L1389" s="51"/>
      <c r="M1389" s="51"/>
      <c r="N1389" s="229"/>
      <c r="O1389" s="228"/>
      <c r="P1389" s="51"/>
      <c r="Q1389" s="51"/>
      <c r="R1389" s="51"/>
      <c r="S1389" s="229"/>
      <c r="T1389" s="228"/>
      <c r="U1389" s="51"/>
      <c r="V1389" s="51"/>
      <c r="W1389" s="51"/>
      <c r="X1389" s="229"/>
      <c r="Y1389" s="228">
        <f t="shared" si="1523"/>
        <v>0</v>
      </c>
      <c r="Z1389" s="51">
        <f t="shared" si="1523"/>
        <v>0</v>
      </c>
      <c r="AA1389" s="51">
        <f t="shared" si="1523"/>
        <v>0</v>
      </c>
      <c r="AB1389" s="51">
        <f t="shared" si="1523"/>
        <v>0</v>
      </c>
      <c r="AC1389" s="51">
        <f t="shared" si="1523"/>
        <v>0.15802270852722522</v>
      </c>
      <c r="AD1389" s="229">
        <f t="shared" si="1523"/>
        <v>0.15802270852722522</v>
      </c>
      <c r="AE1389" s="228">
        <f t="shared" ref="AE1389:AI1389" si="1542">AE1371*$AD$43</f>
        <v>0.11306754155200049</v>
      </c>
      <c r="AF1389" s="51">
        <f t="shared" si="1542"/>
        <v>0.11306754155200049</v>
      </c>
      <c r="AG1389" s="51">
        <f t="shared" si="1542"/>
        <v>0.11306754155200049</v>
      </c>
      <c r="AH1389" s="51">
        <f t="shared" si="1542"/>
        <v>0.11306754155200049</v>
      </c>
      <c r="AI1389" s="229">
        <f t="shared" si="1542"/>
        <v>0.11306754155200049</v>
      </c>
      <c r="AJ1389" s="51">
        <f t="shared" ref="AJ1389:AN1389" si="1543">AJ1371*$AH$43</f>
        <v>0</v>
      </c>
      <c r="AK1389" s="51">
        <f t="shared" si="1543"/>
        <v>0</v>
      </c>
      <c r="AL1389" s="51">
        <f t="shared" si="1543"/>
        <v>0</v>
      </c>
      <c r="AM1389" s="51">
        <f t="shared" si="1543"/>
        <v>0</v>
      </c>
      <c r="AN1389" s="229">
        <f t="shared" si="1543"/>
        <v>0</v>
      </c>
    </row>
    <row r="1390" spans="1:40" outlineLevel="1">
      <c r="A1390" s="521">
        <f>ROW()</f>
        <v>1390</v>
      </c>
      <c r="B1390" s="35"/>
      <c r="C1390" s="758"/>
      <c r="D1390" s="33" t="s">
        <v>302</v>
      </c>
      <c r="J1390" s="228"/>
      <c r="K1390" s="51"/>
      <c r="L1390" s="51"/>
      <c r="M1390" s="51"/>
      <c r="N1390" s="229"/>
      <c r="O1390" s="228"/>
      <c r="P1390" s="51"/>
      <c r="Q1390" s="51"/>
      <c r="R1390" s="51"/>
      <c r="S1390" s="229"/>
      <c r="T1390" s="228"/>
      <c r="U1390" s="51"/>
      <c r="V1390" s="51"/>
      <c r="W1390" s="51"/>
      <c r="X1390" s="229"/>
      <c r="Y1390" s="228">
        <f t="shared" ref="Y1390:AD1395" si="1544">Y1372*$X$43</f>
        <v>0</v>
      </c>
      <c r="Z1390" s="51">
        <f t="shared" si="1544"/>
        <v>0</v>
      </c>
      <c r="AA1390" s="51">
        <f t="shared" si="1544"/>
        <v>0</v>
      </c>
      <c r="AB1390" s="51">
        <f t="shared" si="1544"/>
        <v>0</v>
      </c>
      <c r="AC1390" s="51">
        <f t="shared" si="1544"/>
        <v>0.34141342096218474</v>
      </c>
      <c r="AD1390" s="229">
        <f t="shared" si="1544"/>
        <v>0.34141342096218474</v>
      </c>
      <c r="AE1390" s="228">
        <f t="shared" ref="AE1390:AI1390" si="1545">AE1372*$AD$43</f>
        <v>0.18449261705723213</v>
      </c>
      <c r="AF1390" s="51">
        <f t="shared" si="1545"/>
        <v>0.18449261705723213</v>
      </c>
      <c r="AG1390" s="51">
        <f t="shared" si="1545"/>
        <v>0.18449261705723213</v>
      </c>
      <c r="AH1390" s="51">
        <f t="shared" si="1545"/>
        <v>0.18449261705723213</v>
      </c>
      <c r="AI1390" s="229">
        <f t="shared" si="1545"/>
        <v>0.18449261705723213</v>
      </c>
      <c r="AJ1390" s="51">
        <f t="shared" ref="AJ1390:AN1390" si="1546">AJ1372*$AH$43</f>
        <v>0</v>
      </c>
      <c r="AK1390" s="51">
        <f t="shared" si="1546"/>
        <v>0</v>
      </c>
      <c r="AL1390" s="51">
        <f t="shared" si="1546"/>
        <v>0</v>
      </c>
      <c r="AM1390" s="51">
        <f t="shared" si="1546"/>
        <v>0</v>
      </c>
      <c r="AN1390" s="229">
        <f t="shared" si="1546"/>
        <v>0</v>
      </c>
    </row>
    <row r="1391" spans="1:40" outlineLevel="1">
      <c r="A1391" s="521">
        <f>ROW()</f>
        <v>1391</v>
      </c>
      <c r="B1391" s="35"/>
      <c r="C1391" s="758"/>
      <c r="D1391" s="33" t="s">
        <v>36</v>
      </c>
      <c r="J1391" s="228"/>
      <c r="K1391" s="51"/>
      <c r="L1391" s="51"/>
      <c r="M1391" s="51"/>
      <c r="N1391" s="229"/>
      <c r="O1391" s="228"/>
      <c r="P1391" s="51"/>
      <c r="Q1391" s="51"/>
      <c r="R1391" s="51"/>
      <c r="S1391" s="229"/>
      <c r="T1391" s="228"/>
      <c r="U1391" s="51"/>
      <c r="V1391" s="51"/>
      <c r="W1391" s="51"/>
      <c r="X1391" s="229"/>
      <c r="Y1391" s="228">
        <f t="shared" si="1544"/>
        <v>0</v>
      </c>
      <c r="Z1391" s="51">
        <f t="shared" si="1544"/>
        <v>0</v>
      </c>
      <c r="AA1391" s="51">
        <f t="shared" si="1544"/>
        <v>0</v>
      </c>
      <c r="AB1391" s="51">
        <f t="shared" si="1544"/>
        <v>0</v>
      </c>
      <c r="AC1391" s="51">
        <f t="shared" si="1544"/>
        <v>1.3347587215013177</v>
      </c>
      <c r="AD1391" s="229">
        <f t="shared" si="1544"/>
        <v>1.3347587215013177</v>
      </c>
      <c r="AE1391" s="228">
        <f t="shared" ref="AE1391:AI1391" si="1547">AE1373*$AD$43</f>
        <v>2.4030492618836417</v>
      </c>
      <c r="AF1391" s="51">
        <f t="shared" si="1547"/>
        <v>2.4030492618836417</v>
      </c>
      <c r="AG1391" s="51">
        <f t="shared" si="1547"/>
        <v>2.4030492618836417</v>
      </c>
      <c r="AH1391" s="51">
        <f t="shared" si="1547"/>
        <v>0</v>
      </c>
      <c r="AI1391" s="229">
        <f t="shared" si="1547"/>
        <v>0</v>
      </c>
      <c r="AJ1391" s="51">
        <f t="shared" ref="AJ1391:AN1391" si="1548">AJ1373*$AH$43</f>
        <v>0</v>
      </c>
      <c r="AK1391" s="51">
        <f t="shared" si="1548"/>
        <v>0</v>
      </c>
      <c r="AL1391" s="51">
        <f t="shared" si="1548"/>
        <v>0</v>
      </c>
      <c r="AM1391" s="51">
        <f t="shared" si="1548"/>
        <v>0</v>
      </c>
      <c r="AN1391" s="229">
        <f t="shared" si="1548"/>
        <v>0</v>
      </c>
    </row>
    <row r="1392" spans="1:40" outlineLevel="1">
      <c r="A1392" s="521">
        <f>ROW()</f>
        <v>1392</v>
      </c>
      <c r="B1392" s="35"/>
      <c r="C1392" s="758"/>
      <c r="D1392" s="33" t="s">
        <v>583</v>
      </c>
      <c r="J1392" s="228"/>
      <c r="K1392" s="51"/>
      <c r="L1392" s="51"/>
      <c r="M1392" s="51"/>
      <c r="N1392" s="229"/>
      <c r="O1392" s="228"/>
      <c r="P1392" s="51"/>
      <c r="Q1392" s="51"/>
      <c r="R1392" s="51"/>
      <c r="S1392" s="229"/>
      <c r="T1392" s="228"/>
      <c r="U1392" s="51"/>
      <c r="V1392" s="51"/>
      <c r="W1392" s="51"/>
      <c r="X1392" s="229"/>
      <c r="Y1392" s="228">
        <f t="shared" si="1544"/>
        <v>0</v>
      </c>
      <c r="Z1392" s="51">
        <f t="shared" si="1544"/>
        <v>0</v>
      </c>
      <c r="AA1392" s="51">
        <f t="shared" si="1544"/>
        <v>0</v>
      </c>
      <c r="AB1392" s="51">
        <f t="shared" si="1544"/>
        <v>0</v>
      </c>
      <c r="AC1392" s="51">
        <f t="shared" si="1544"/>
        <v>0</v>
      </c>
      <c r="AD1392" s="229">
        <f t="shared" si="1544"/>
        <v>0</v>
      </c>
      <c r="AE1392" s="228">
        <f t="shared" ref="AE1392:AI1392" si="1549">AE1374*$AD$43</f>
        <v>0</v>
      </c>
      <c r="AF1392" s="51">
        <f t="shared" si="1549"/>
        <v>0</v>
      </c>
      <c r="AG1392" s="51">
        <f t="shared" si="1549"/>
        <v>0</v>
      </c>
      <c r="AH1392" s="51">
        <f t="shared" si="1549"/>
        <v>0</v>
      </c>
      <c r="AI1392" s="229">
        <f t="shared" si="1549"/>
        <v>0</v>
      </c>
      <c r="AJ1392" s="51">
        <f t="shared" ref="AJ1392:AN1392" si="1550">AJ1374*$AH$43</f>
        <v>0</v>
      </c>
      <c r="AK1392" s="51">
        <f t="shared" si="1550"/>
        <v>0</v>
      </c>
      <c r="AL1392" s="51">
        <f t="shared" si="1550"/>
        <v>0</v>
      </c>
      <c r="AM1392" s="51">
        <f t="shared" si="1550"/>
        <v>0</v>
      </c>
      <c r="AN1392" s="229">
        <f t="shared" si="1550"/>
        <v>0</v>
      </c>
    </row>
    <row r="1393" spans="1:40" outlineLevel="1">
      <c r="A1393" s="521">
        <f>ROW()</f>
        <v>1393</v>
      </c>
      <c r="B1393" s="35"/>
      <c r="C1393" s="758"/>
      <c r="D1393" s="33" t="s">
        <v>81</v>
      </c>
      <c r="J1393" s="228"/>
      <c r="K1393" s="51"/>
      <c r="L1393" s="51"/>
      <c r="M1393" s="51"/>
      <c r="N1393" s="229"/>
      <c r="O1393" s="228"/>
      <c r="P1393" s="51"/>
      <c r="Q1393" s="51"/>
      <c r="R1393" s="51"/>
      <c r="S1393" s="229"/>
      <c r="T1393" s="228"/>
      <c r="U1393" s="51"/>
      <c r="V1393" s="51"/>
      <c r="W1393" s="51"/>
      <c r="X1393" s="229"/>
      <c r="Y1393" s="228">
        <f t="shared" si="1544"/>
        <v>0</v>
      </c>
      <c r="Z1393" s="51">
        <f t="shared" si="1544"/>
        <v>0</v>
      </c>
      <c r="AA1393" s="51">
        <f t="shared" si="1544"/>
        <v>0</v>
      </c>
      <c r="AB1393" s="51">
        <f t="shared" si="1544"/>
        <v>0</v>
      </c>
      <c r="AC1393" s="51">
        <f t="shared" si="1544"/>
        <v>0</v>
      </c>
      <c r="AD1393" s="229">
        <f t="shared" si="1544"/>
        <v>0</v>
      </c>
      <c r="AE1393" s="228">
        <f t="shared" ref="AE1393:AI1393" si="1551">AE1375*$AD$43</f>
        <v>0</v>
      </c>
      <c r="AF1393" s="51">
        <f t="shared" si="1551"/>
        <v>0</v>
      </c>
      <c r="AG1393" s="51">
        <f t="shared" si="1551"/>
        <v>0</v>
      </c>
      <c r="AH1393" s="51">
        <f t="shared" si="1551"/>
        <v>0</v>
      </c>
      <c r="AI1393" s="229">
        <f t="shared" si="1551"/>
        <v>0</v>
      </c>
      <c r="AJ1393" s="51">
        <f t="shared" ref="AJ1393:AN1393" si="1552">AJ1375*$AH$43</f>
        <v>0</v>
      </c>
      <c r="AK1393" s="51">
        <f t="shared" si="1552"/>
        <v>0</v>
      </c>
      <c r="AL1393" s="51">
        <f t="shared" si="1552"/>
        <v>0</v>
      </c>
      <c r="AM1393" s="51">
        <f t="shared" si="1552"/>
        <v>0</v>
      </c>
      <c r="AN1393" s="229">
        <f t="shared" si="1552"/>
        <v>0</v>
      </c>
    </row>
    <row r="1394" spans="1:40" outlineLevel="1">
      <c r="A1394" s="521">
        <f>ROW()</f>
        <v>1394</v>
      </c>
      <c r="B1394" s="35"/>
      <c r="C1394" s="758"/>
      <c r="D1394" s="33" t="s">
        <v>28</v>
      </c>
      <c r="J1394" s="228"/>
      <c r="K1394" s="51"/>
      <c r="L1394" s="51"/>
      <c r="M1394" s="51"/>
      <c r="N1394" s="229"/>
      <c r="O1394" s="228"/>
      <c r="P1394" s="51"/>
      <c r="Q1394" s="51"/>
      <c r="R1394" s="51"/>
      <c r="S1394" s="229"/>
      <c r="T1394" s="228"/>
      <c r="U1394" s="51"/>
      <c r="V1394" s="51"/>
      <c r="W1394" s="51"/>
      <c r="X1394" s="229"/>
      <c r="Y1394" s="228">
        <f t="shared" si="1544"/>
        <v>0</v>
      </c>
      <c r="Z1394" s="51">
        <f t="shared" si="1544"/>
        <v>0</v>
      </c>
      <c r="AA1394" s="51">
        <f t="shared" si="1544"/>
        <v>0</v>
      </c>
      <c r="AB1394" s="51">
        <f t="shared" si="1544"/>
        <v>0</v>
      </c>
      <c r="AC1394" s="51">
        <f t="shared" si="1544"/>
        <v>0</v>
      </c>
      <c r="AD1394" s="229">
        <f t="shared" si="1544"/>
        <v>0</v>
      </c>
      <c r="AE1394" s="228">
        <f t="shared" ref="AE1394:AI1394" si="1553">AE1376*$AD$43</f>
        <v>0</v>
      </c>
      <c r="AF1394" s="51">
        <f t="shared" si="1553"/>
        <v>0</v>
      </c>
      <c r="AG1394" s="51">
        <f t="shared" si="1553"/>
        <v>0</v>
      </c>
      <c r="AH1394" s="51">
        <f t="shared" si="1553"/>
        <v>0</v>
      </c>
      <c r="AI1394" s="229">
        <f t="shared" si="1553"/>
        <v>0</v>
      </c>
      <c r="AJ1394" s="51">
        <f t="shared" ref="AJ1394:AN1394" si="1554">AJ1376*$AH$43</f>
        <v>0</v>
      </c>
      <c r="AK1394" s="51">
        <f t="shared" si="1554"/>
        <v>0</v>
      </c>
      <c r="AL1394" s="51">
        <f t="shared" si="1554"/>
        <v>0</v>
      </c>
      <c r="AM1394" s="51">
        <f t="shared" si="1554"/>
        <v>0</v>
      </c>
      <c r="AN1394" s="229">
        <f t="shared" si="1554"/>
        <v>0</v>
      </c>
    </row>
    <row r="1395" spans="1:40" outlineLevel="1">
      <c r="A1395" s="521">
        <f>ROW()</f>
        <v>1395</v>
      </c>
      <c r="B1395" s="35"/>
      <c r="C1395" s="758"/>
      <c r="D1395" s="45" t="s">
        <v>443</v>
      </c>
      <c r="E1395" s="45"/>
      <c r="F1395" s="45"/>
      <c r="G1395" s="45"/>
      <c r="H1395" s="45"/>
      <c r="I1395" s="45"/>
      <c r="J1395" s="230"/>
      <c r="K1395" s="52"/>
      <c r="L1395" s="52"/>
      <c r="M1395" s="52"/>
      <c r="N1395" s="231"/>
      <c r="O1395" s="230"/>
      <c r="P1395" s="52"/>
      <c r="Q1395" s="52"/>
      <c r="R1395" s="52"/>
      <c r="S1395" s="231"/>
      <c r="T1395" s="230"/>
      <c r="U1395" s="52"/>
      <c r="V1395" s="52"/>
      <c r="W1395" s="52"/>
      <c r="X1395" s="231"/>
      <c r="Y1395" s="230">
        <f t="shared" si="1544"/>
        <v>0</v>
      </c>
      <c r="Z1395" s="52">
        <f t="shared" si="1544"/>
        <v>0</v>
      </c>
      <c r="AA1395" s="52">
        <f t="shared" si="1544"/>
        <v>0</v>
      </c>
      <c r="AB1395" s="52">
        <f t="shared" si="1544"/>
        <v>0</v>
      </c>
      <c r="AC1395" s="52">
        <f t="shared" si="1544"/>
        <v>0</v>
      </c>
      <c r="AD1395" s="231">
        <f t="shared" si="1544"/>
        <v>0</v>
      </c>
      <c r="AE1395" s="230">
        <f t="shared" ref="AE1395:AI1395" si="1555">AE1377*$AD$43</f>
        <v>0</v>
      </c>
      <c r="AF1395" s="52">
        <f t="shared" si="1555"/>
        <v>0</v>
      </c>
      <c r="AG1395" s="52">
        <f t="shared" si="1555"/>
        <v>0</v>
      </c>
      <c r="AH1395" s="52">
        <f t="shared" si="1555"/>
        <v>0</v>
      </c>
      <c r="AI1395" s="231">
        <f t="shared" si="1555"/>
        <v>0</v>
      </c>
      <c r="AJ1395" s="52">
        <f t="shared" ref="AJ1395:AN1395" si="1556">AJ1377*$AH$43</f>
        <v>0</v>
      </c>
      <c r="AK1395" s="52">
        <f t="shared" si="1556"/>
        <v>0</v>
      </c>
      <c r="AL1395" s="52">
        <f t="shared" si="1556"/>
        <v>0</v>
      </c>
      <c r="AM1395" s="52">
        <f t="shared" si="1556"/>
        <v>0</v>
      </c>
      <c r="AN1395" s="231">
        <f t="shared" si="1556"/>
        <v>0</v>
      </c>
    </row>
    <row r="1396" spans="1:40" outlineLevel="1">
      <c r="A1396" s="521">
        <f>ROW()</f>
        <v>1396</v>
      </c>
      <c r="B1396" s="35"/>
      <c r="C1396" s="758"/>
      <c r="D1396" s="33" t="s">
        <v>24</v>
      </c>
      <c r="F1396" s="151"/>
      <c r="G1396" s="151"/>
      <c r="H1396" s="151"/>
      <c r="I1396" s="151"/>
      <c r="J1396" s="251"/>
      <c r="K1396" s="58"/>
      <c r="L1396" s="58"/>
      <c r="M1396" s="58"/>
      <c r="N1396" s="247"/>
      <c r="O1396" s="251"/>
      <c r="P1396" s="58"/>
      <c r="Q1396" s="58"/>
      <c r="R1396" s="58"/>
      <c r="S1396" s="247"/>
      <c r="T1396" s="251"/>
      <c r="U1396" s="58"/>
      <c r="V1396" s="58"/>
      <c r="W1396" s="58"/>
      <c r="X1396" s="247"/>
      <c r="Y1396" s="251">
        <f t="shared" ref="Y1396:AN1396" si="1557">SUM(Y1380:Y1395)</f>
        <v>0</v>
      </c>
      <c r="Z1396" s="58">
        <f t="shared" si="1557"/>
        <v>0</v>
      </c>
      <c r="AA1396" s="58">
        <f t="shared" si="1557"/>
        <v>0</v>
      </c>
      <c r="AB1396" s="58">
        <f t="shared" si="1557"/>
        <v>0</v>
      </c>
      <c r="AC1396" s="58">
        <f t="shared" si="1557"/>
        <v>4.3374230841353736</v>
      </c>
      <c r="AD1396" s="247">
        <f t="shared" si="1557"/>
        <v>4.3374230841353736</v>
      </c>
      <c r="AE1396" s="251">
        <f t="shared" si="1557"/>
        <v>4.6047403692849098</v>
      </c>
      <c r="AF1396" s="58">
        <f t="shared" si="1557"/>
        <v>4.8905460067662592</v>
      </c>
      <c r="AG1396" s="58">
        <f t="shared" si="1557"/>
        <v>4.8905460067662592</v>
      </c>
      <c r="AH1396" s="58">
        <f t="shared" si="1557"/>
        <v>2.4874967448826175</v>
      </c>
      <c r="AI1396" s="247">
        <f t="shared" si="1557"/>
        <v>2.4874967448826175</v>
      </c>
      <c r="AJ1396" s="58">
        <f t="shared" si="1557"/>
        <v>0</v>
      </c>
      <c r="AK1396" s="58">
        <f t="shared" si="1557"/>
        <v>0</v>
      </c>
      <c r="AL1396" s="58">
        <f t="shared" si="1557"/>
        <v>0</v>
      </c>
      <c r="AM1396" s="58">
        <f t="shared" si="1557"/>
        <v>0</v>
      </c>
      <c r="AN1396" s="247">
        <f t="shared" si="1557"/>
        <v>0</v>
      </c>
    </row>
    <row r="1397" spans="1:40" outlineLevel="1">
      <c r="A1397" s="521">
        <f>ROW()</f>
        <v>1397</v>
      </c>
      <c r="B1397" s="35"/>
      <c r="C1397" s="756" t="s">
        <v>307</v>
      </c>
      <c r="J1397" s="1909"/>
      <c r="K1397" s="1910"/>
      <c r="L1397" s="1910"/>
      <c r="M1397" s="1910"/>
      <c r="N1397" s="1911"/>
      <c r="O1397" s="1909"/>
      <c r="P1397" s="1910"/>
      <c r="Q1397" s="1910"/>
      <c r="R1397" s="1910"/>
      <c r="S1397" s="1911"/>
      <c r="T1397" s="1909"/>
      <c r="U1397" s="1910"/>
      <c r="V1397" s="1910"/>
      <c r="W1397" s="1910"/>
      <c r="X1397" s="1911"/>
      <c r="Y1397" s="1894" t="s">
        <v>352</v>
      </c>
      <c r="Z1397" s="1895"/>
      <c r="AA1397" s="1895"/>
      <c r="AB1397" s="1895"/>
      <c r="AC1397" s="1895"/>
      <c r="AD1397" s="1896"/>
      <c r="AE1397" s="1171"/>
      <c r="AF1397" s="1136"/>
      <c r="AG1397" s="1136" t="s">
        <v>703</v>
      </c>
      <c r="AH1397" s="1136"/>
      <c r="AI1397" s="1161"/>
      <c r="AJ1397" s="1136"/>
      <c r="AK1397" s="1136"/>
      <c r="AL1397" s="1136"/>
      <c r="AM1397" s="1136"/>
      <c r="AN1397" s="1161"/>
    </row>
    <row r="1398" spans="1:40" outlineLevel="1">
      <c r="A1398" s="521">
        <f>ROW()</f>
        <v>1398</v>
      </c>
      <c r="B1398" s="35"/>
      <c r="C1398" s="758"/>
      <c r="D1398" s="33" t="s">
        <v>300</v>
      </c>
      <c r="J1398" s="429"/>
      <c r="K1398" s="430"/>
      <c r="L1398" s="430"/>
      <c r="M1398" s="430"/>
      <c r="N1398" s="431"/>
      <c r="O1398" s="429"/>
      <c r="P1398" s="430"/>
      <c r="Q1398" s="430"/>
      <c r="R1398" s="430"/>
      <c r="S1398" s="431"/>
      <c r="T1398" s="429"/>
      <c r="U1398" s="430"/>
      <c r="V1398" s="430"/>
      <c r="W1398" s="430"/>
      <c r="X1398" s="431"/>
      <c r="Y1398" s="361"/>
      <c r="Z1398" s="373"/>
      <c r="AA1398" s="373"/>
      <c r="AB1398" s="373"/>
      <c r="AC1398" s="373"/>
      <c r="AD1398" s="356">
        <v>1.3318855050687492E-2</v>
      </c>
      <c r="AE1398" s="361">
        <v>6.7878611033070996E-2</v>
      </c>
      <c r="AF1398" s="373">
        <v>6.7878611033070996E-2</v>
      </c>
      <c r="AG1398" s="373">
        <v>6.7878611033070996E-2</v>
      </c>
      <c r="AH1398" s="373">
        <v>6.7878611033070996E-2</v>
      </c>
      <c r="AI1398" s="356">
        <v>6.7878611033070996E-2</v>
      </c>
      <c r="AJ1398" s="1870"/>
      <c r="AK1398" s="1870"/>
      <c r="AL1398" s="1870"/>
      <c r="AM1398" s="1870"/>
      <c r="AN1398" s="1871"/>
    </row>
    <row r="1399" spans="1:40" outlineLevel="1">
      <c r="A1399" s="521">
        <f>ROW()</f>
        <v>1399</v>
      </c>
      <c r="B1399" s="35"/>
      <c r="C1399" s="758"/>
      <c r="D1399" s="33" t="s">
        <v>301</v>
      </c>
      <c r="J1399" s="429"/>
      <c r="K1399" s="430"/>
      <c r="L1399" s="430"/>
      <c r="M1399" s="430"/>
      <c r="N1399" s="431"/>
      <c r="O1399" s="429"/>
      <c r="P1399" s="430"/>
      <c r="Q1399" s="430"/>
      <c r="R1399" s="430"/>
      <c r="S1399" s="431"/>
      <c r="T1399" s="429"/>
      <c r="U1399" s="430"/>
      <c r="V1399" s="430"/>
      <c r="W1399" s="430"/>
      <c r="X1399" s="431"/>
      <c r="Y1399" s="361"/>
      <c r="Z1399" s="373"/>
      <c r="AA1399" s="373"/>
      <c r="AB1399" s="373"/>
      <c r="AC1399" s="373"/>
      <c r="AD1399" s="356">
        <v>1.1626499183154436E-3</v>
      </c>
      <c r="AE1399" s="361">
        <v>9.4041707436151398E-3</v>
      </c>
      <c r="AF1399" s="373">
        <v>9.4041707436151398E-3</v>
      </c>
      <c r="AG1399" s="373">
        <v>9.4041707436151398E-3</v>
      </c>
      <c r="AH1399" s="373">
        <v>9.4041707436151398E-3</v>
      </c>
      <c r="AI1399" s="356">
        <v>9.4041707436151398E-3</v>
      </c>
      <c r="AJ1399" s="1870"/>
      <c r="AK1399" s="1870"/>
      <c r="AL1399" s="1870"/>
      <c r="AM1399" s="1870"/>
      <c r="AN1399" s="1871"/>
    </row>
    <row r="1400" spans="1:40" outlineLevel="1">
      <c r="A1400" s="521">
        <f>ROW()</f>
        <v>1400</v>
      </c>
      <c r="B1400" s="35"/>
      <c r="C1400" s="758"/>
      <c r="D1400" s="33" t="s">
        <v>29</v>
      </c>
      <c r="J1400" s="429"/>
      <c r="K1400" s="430"/>
      <c r="L1400" s="430"/>
      <c r="M1400" s="430"/>
      <c r="N1400" s="431"/>
      <c r="O1400" s="429"/>
      <c r="P1400" s="430"/>
      <c r="Q1400" s="430"/>
      <c r="R1400" s="430"/>
      <c r="S1400" s="431"/>
      <c r="T1400" s="429"/>
      <c r="U1400" s="430"/>
      <c r="V1400" s="430"/>
      <c r="W1400" s="430"/>
      <c r="X1400" s="431"/>
      <c r="Y1400" s="361"/>
      <c r="Z1400" s="373"/>
      <c r="AA1400" s="373"/>
      <c r="AB1400" s="373"/>
      <c r="AC1400" s="373"/>
      <c r="AD1400" s="356">
        <v>0</v>
      </c>
      <c r="AE1400" s="361">
        <v>0</v>
      </c>
      <c r="AF1400" s="373">
        <v>0</v>
      </c>
      <c r="AG1400" s="373">
        <v>0</v>
      </c>
      <c r="AH1400" s="373">
        <v>0</v>
      </c>
      <c r="AI1400" s="356">
        <v>0</v>
      </c>
      <c r="AJ1400" s="1870"/>
      <c r="AK1400" s="1870"/>
      <c r="AL1400" s="1870"/>
      <c r="AM1400" s="1870"/>
      <c r="AN1400" s="1871"/>
    </row>
    <row r="1401" spans="1:40" outlineLevel="1">
      <c r="A1401" s="521">
        <f>ROW()</f>
        <v>1401</v>
      </c>
      <c r="B1401" s="35"/>
      <c r="C1401" s="758"/>
      <c r="D1401" s="33" t="s">
        <v>30</v>
      </c>
      <c r="J1401" s="429"/>
      <c r="K1401" s="430"/>
      <c r="L1401" s="430"/>
      <c r="M1401" s="430"/>
      <c r="N1401" s="431"/>
      <c r="O1401" s="429"/>
      <c r="P1401" s="430"/>
      <c r="Q1401" s="430"/>
      <c r="R1401" s="430"/>
      <c r="S1401" s="431"/>
      <c r="T1401" s="429"/>
      <c r="U1401" s="430"/>
      <c r="V1401" s="430"/>
      <c r="W1401" s="430"/>
      <c r="X1401" s="431"/>
      <c r="Y1401" s="361"/>
      <c r="Z1401" s="373"/>
      <c r="AA1401" s="373"/>
      <c r="AB1401" s="373"/>
      <c r="AC1401" s="373"/>
      <c r="AD1401" s="356">
        <v>0.42435855561659397</v>
      </c>
      <c r="AE1401" s="361">
        <v>0.54890056389533903</v>
      </c>
      <c r="AF1401" s="373">
        <v>0.54890056389533903</v>
      </c>
      <c r="AG1401" s="373">
        <v>0.54890056389533903</v>
      </c>
      <c r="AH1401" s="373">
        <v>0.54890056389533903</v>
      </c>
      <c r="AI1401" s="356">
        <v>0.54890056389533903</v>
      </c>
      <c r="AJ1401" s="1870"/>
      <c r="AK1401" s="1870"/>
      <c r="AL1401" s="1870"/>
      <c r="AM1401" s="1870"/>
      <c r="AN1401" s="1871"/>
    </row>
    <row r="1402" spans="1:40" outlineLevel="1">
      <c r="A1402" s="521">
        <f>ROW()</f>
        <v>1402</v>
      </c>
      <c r="B1402" s="35"/>
      <c r="C1402" s="758"/>
      <c r="D1402" s="33" t="s">
        <v>31</v>
      </c>
      <c r="J1402" s="429"/>
      <c r="K1402" s="430"/>
      <c r="L1402" s="430"/>
      <c r="M1402" s="430"/>
      <c r="N1402" s="431"/>
      <c r="O1402" s="429"/>
      <c r="P1402" s="430"/>
      <c r="Q1402" s="430"/>
      <c r="R1402" s="430"/>
      <c r="S1402" s="431"/>
      <c r="T1402" s="429"/>
      <c r="U1402" s="430"/>
      <c r="V1402" s="430"/>
      <c r="W1402" s="430"/>
      <c r="X1402" s="431"/>
      <c r="Y1402" s="361"/>
      <c r="Z1402" s="373"/>
      <c r="AA1402" s="373"/>
      <c r="AB1402" s="373"/>
      <c r="AC1402" s="373"/>
      <c r="AD1402" s="356">
        <v>0</v>
      </c>
      <c r="AE1402" s="361">
        <v>0</v>
      </c>
      <c r="AF1402" s="373">
        <v>0</v>
      </c>
      <c r="AG1402" s="373">
        <v>0</v>
      </c>
      <c r="AH1402" s="373">
        <v>0</v>
      </c>
      <c r="AI1402" s="356">
        <v>0</v>
      </c>
      <c r="AJ1402" s="1870"/>
      <c r="AK1402" s="1870"/>
      <c r="AL1402" s="1870"/>
      <c r="AM1402" s="1870"/>
      <c r="AN1402" s="1871"/>
    </row>
    <row r="1403" spans="1:40" outlineLevel="1">
      <c r="A1403" s="521">
        <f>ROW()</f>
        <v>1403</v>
      </c>
      <c r="B1403" s="35"/>
      <c r="C1403" s="758"/>
      <c r="D1403" s="33" t="s">
        <v>32</v>
      </c>
      <c r="J1403" s="429"/>
      <c r="K1403" s="430"/>
      <c r="L1403" s="430"/>
      <c r="M1403" s="430"/>
      <c r="N1403" s="431"/>
      <c r="O1403" s="429"/>
      <c r="P1403" s="430"/>
      <c r="Q1403" s="430"/>
      <c r="R1403" s="430"/>
      <c r="S1403" s="431"/>
      <c r="T1403" s="429"/>
      <c r="U1403" s="430"/>
      <c r="V1403" s="430"/>
      <c r="W1403" s="430"/>
      <c r="X1403" s="431"/>
      <c r="Y1403" s="361"/>
      <c r="Z1403" s="373"/>
      <c r="AA1403" s="373"/>
      <c r="AB1403" s="373"/>
      <c r="AC1403" s="373"/>
      <c r="AD1403" s="356">
        <v>3.5929010219990551E-2</v>
      </c>
      <c r="AE1403" s="361">
        <v>3.6359600164551802E-2</v>
      </c>
      <c r="AF1403" s="373">
        <v>3.6359600164551802E-2</v>
      </c>
      <c r="AG1403" s="373">
        <v>3.6359600164551802E-2</v>
      </c>
      <c r="AH1403" s="373">
        <v>3.6359600164551802E-2</v>
      </c>
      <c r="AI1403" s="356">
        <v>3.6359600164551802E-2</v>
      </c>
      <c r="AJ1403" s="1870"/>
      <c r="AK1403" s="1870"/>
      <c r="AL1403" s="1870"/>
      <c r="AM1403" s="1870"/>
      <c r="AN1403" s="1871"/>
    </row>
    <row r="1404" spans="1:40" outlineLevel="1">
      <c r="A1404" s="521">
        <f>ROW()</f>
        <v>1404</v>
      </c>
      <c r="B1404" s="35"/>
      <c r="C1404" s="758"/>
      <c r="D1404" s="33" t="s">
        <v>33</v>
      </c>
      <c r="J1404" s="429"/>
      <c r="K1404" s="430"/>
      <c r="L1404" s="430"/>
      <c r="M1404" s="430"/>
      <c r="N1404" s="431"/>
      <c r="O1404" s="429"/>
      <c r="P1404" s="430"/>
      <c r="Q1404" s="430"/>
      <c r="R1404" s="430"/>
      <c r="S1404" s="431"/>
      <c r="T1404" s="429"/>
      <c r="U1404" s="430"/>
      <c r="V1404" s="430"/>
      <c r="W1404" s="430"/>
      <c r="X1404" s="431"/>
      <c r="Y1404" s="361"/>
      <c r="Z1404" s="373"/>
      <c r="AA1404" s="373"/>
      <c r="AB1404" s="373"/>
      <c r="AC1404" s="373"/>
      <c r="AD1404" s="356">
        <v>9.8382895067352344E-2</v>
      </c>
      <c r="AE1404" s="361">
        <v>1.42554820166716E-2</v>
      </c>
      <c r="AF1404" s="373">
        <v>1.42554820166716E-2</v>
      </c>
      <c r="AG1404" s="373">
        <v>1.42554820166716E-2</v>
      </c>
      <c r="AH1404" s="373">
        <v>1.42554820166716E-2</v>
      </c>
      <c r="AI1404" s="356">
        <v>1.42554820166716E-2</v>
      </c>
      <c r="AJ1404" s="1870"/>
      <c r="AK1404" s="1870"/>
      <c r="AL1404" s="1870"/>
      <c r="AM1404" s="1870"/>
      <c r="AN1404" s="1871"/>
    </row>
    <row r="1405" spans="1:40" outlineLevel="1">
      <c r="A1405" s="521">
        <f>ROW()</f>
        <v>1405</v>
      </c>
      <c r="B1405" s="35"/>
      <c r="C1405" s="758"/>
      <c r="D1405" s="33" t="s">
        <v>27</v>
      </c>
      <c r="J1405" s="429"/>
      <c r="K1405" s="430"/>
      <c r="L1405" s="430"/>
      <c r="M1405" s="430"/>
      <c r="N1405" s="431"/>
      <c r="O1405" s="429"/>
      <c r="P1405" s="430"/>
      <c r="Q1405" s="430"/>
      <c r="R1405" s="430"/>
      <c r="S1405" s="431"/>
      <c r="T1405" s="429"/>
      <c r="U1405" s="430"/>
      <c r="V1405" s="430"/>
      <c r="W1405" s="430"/>
      <c r="X1405" s="431"/>
      <c r="Y1405" s="361"/>
      <c r="Z1405" s="373"/>
      <c r="AA1405" s="373"/>
      <c r="AB1405" s="373"/>
      <c r="AC1405" s="373"/>
      <c r="AD1405" s="356">
        <v>4.8118721382467352E-4</v>
      </c>
      <c r="AE1405" s="361">
        <v>0.241716541271733</v>
      </c>
      <c r="AF1405" s="373">
        <v>0.241716541271733</v>
      </c>
      <c r="AG1405" s="373">
        <v>0.241716541271733</v>
      </c>
      <c r="AH1405" s="373">
        <v>0.241716541271733</v>
      </c>
      <c r="AI1405" s="356">
        <v>0.241716541271733</v>
      </c>
      <c r="AJ1405" s="1870"/>
      <c r="AK1405" s="1870"/>
      <c r="AL1405" s="1870"/>
      <c r="AM1405" s="1870"/>
      <c r="AN1405" s="1871"/>
    </row>
    <row r="1406" spans="1:40" outlineLevel="1">
      <c r="A1406" s="521">
        <f>ROW()</f>
        <v>1406</v>
      </c>
      <c r="B1406" s="35"/>
      <c r="C1406" s="758"/>
      <c r="D1406" s="33" t="s">
        <v>34</v>
      </c>
      <c r="J1406" s="429"/>
      <c r="K1406" s="430"/>
      <c r="L1406" s="430"/>
      <c r="M1406" s="430"/>
      <c r="N1406" s="431"/>
      <c r="O1406" s="429"/>
      <c r="P1406" s="430"/>
      <c r="Q1406" s="430"/>
      <c r="R1406" s="430"/>
      <c r="S1406" s="431"/>
      <c r="T1406" s="429"/>
      <c r="U1406" s="430"/>
      <c r="V1406" s="430"/>
      <c r="W1406" s="430"/>
      <c r="X1406" s="431"/>
      <c r="Y1406" s="361"/>
      <c r="Z1406" s="373"/>
      <c r="AA1406" s="373"/>
      <c r="AB1406" s="373"/>
      <c r="AC1406" s="373"/>
      <c r="AD1406" s="356">
        <v>1.2805862732484783</v>
      </c>
      <c r="AE1406" s="361">
        <v>1.04048416023788</v>
      </c>
      <c r="AF1406" s="373">
        <v>1.04048416023788</v>
      </c>
      <c r="AG1406" s="373">
        <v>1.04048416023788</v>
      </c>
      <c r="AH1406" s="373">
        <v>1.04048416023788</v>
      </c>
      <c r="AI1406" s="356">
        <v>1.04048416023788</v>
      </c>
      <c r="AJ1406" s="1870"/>
      <c r="AK1406" s="1870"/>
      <c r="AL1406" s="1870"/>
      <c r="AM1406" s="1870"/>
      <c r="AN1406" s="1871"/>
    </row>
    <row r="1407" spans="1:40" outlineLevel="1">
      <c r="A1407" s="521">
        <f>ROW()</f>
        <v>1407</v>
      </c>
      <c r="B1407" s="35"/>
      <c r="C1407" s="758"/>
      <c r="D1407" s="33" t="s">
        <v>35</v>
      </c>
      <c r="J1407" s="429"/>
      <c r="K1407" s="430"/>
      <c r="L1407" s="430"/>
      <c r="M1407" s="430"/>
      <c r="N1407" s="431"/>
      <c r="O1407" s="429"/>
      <c r="P1407" s="430"/>
      <c r="Q1407" s="430"/>
      <c r="R1407" s="430"/>
      <c r="S1407" s="431"/>
      <c r="T1407" s="429"/>
      <c r="U1407" s="430"/>
      <c r="V1407" s="430"/>
      <c r="W1407" s="430"/>
      <c r="X1407" s="431"/>
      <c r="Y1407" s="361"/>
      <c r="Z1407" s="373"/>
      <c r="AA1407" s="373"/>
      <c r="AB1407" s="373"/>
      <c r="AC1407" s="373"/>
      <c r="AD1407" s="356">
        <v>9.6908096932989241E-2</v>
      </c>
      <c r="AE1407" s="361">
        <v>0.16375405779937799</v>
      </c>
      <c r="AF1407" s="373">
        <v>0.16375405779937799</v>
      </c>
      <c r="AG1407" s="373">
        <v>0.16375405779937799</v>
      </c>
      <c r="AH1407" s="373">
        <v>0.16375405779937799</v>
      </c>
      <c r="AI1407" s="356">
        <v>0.16375405779937799</v>
      </c>
      <c r="AJ1407" s="1870"/>
      <c r="AK1407" s="1870"/>
      <c r="AL1407" s="1870"/>
      <c r="AM1407" s="1870"/>
      <c r="AN1407" s="1871"/>
    </row>
    <row r="1408" spans="1:40" outlineLevel="1">
      <c r="A1408" s="521">
        <f>ROW()</f>
        <v>1408</v>
      </c>
      <c r="B1408" s="35"/>
      <c r="C1408" s="758"/>
      <c r="D1408" s="33" t="s">
        <v>302</v>
      </c>
      <c r="J1408" s="429"/>
      <c r="K1408" s="430"/>
      <c r="L1408" s="430"/>
      <c r="M1408" s="430"/>
      <c r="N1408" s="431"/>
      <c r="O1408" s="429"/>
      <c r="P1408" s="430"/>
      <c r="Q1408" s="430"/>
      <c r="R1408" s="430"/>
      <c r="S1408" s="431"/>
      <c r="T1408" s="429"/>
      <c r="U1408" s="430"/>
      <c r="V1408" s="430"/>
      <c r="W1408" s="430"/>
      <c r="X1408" s="431"/>
      <c r="Y1408" s="361"/>
      <c r="Z1408" s="373"/>
      <c r="AA1408" s="373"/>
      <c r="AB1408" s="373"/>
      <c r="AC1408" s="373"/>
      <c r="AD1408" s="356">
        <v>0.87428049771029903</v>
      </c>
      <c r="AE1408" s="361">
        <v>0.20990244436519001</v>
      </c>
      <c r="AF1408" s="373">
        <v>0.20990244436519001</v>
      </c>
      <c r="AG1408" s="373">
        <v>0.20990244436519001</v>
      </c>
      <c r="AH1408" s="373">
        <v>0.20990244436519001</v>
      </c>
      <c r="AI1408" s="356">
        <v>0.20990244436519001</v>
      </c>
      <c r="AJ1408" s="1870"/>
      <c r="AK1408" s="1870"/>
      <c r="AL1408" s="1870"/>
      <c r="AM1408" s="1870"/>
      <c r="AN1408" s="1871"/>
    </row>
    <row r="1409" spans="1:40" outlineLevel="1">
      <c r="A1409" s="521">
        <f>ROW()</f>
        <v>1409</v>
      </c>
      <c r="B1409" s="35"/>
      <c r="C1409" s="758"/>
      <c r="D1409" s="33" t="s">
        <v>36</v>
      </c>
      <c r="J1409" s="429"/>
      <c r="K1409" s="430"/>
      <c r="L1409" s="430"/>
      <c r="M1409" s="430"/>
      <c r="N1409" s="431"/>
      <c r="O1409" s="429"/>
      <c r="P1409" s="430"/>
      <c r="Q1409" s="430"/>
      <c r="R1409" s="430"/>
      <c r="S1409" s="431"/>
      <c r="T1409" s="429"/>
      <c r="U1409" s="430"/>
      <c r="V1409" s="430"/>
      <c r="W1409" s="430"/>
      <c r="X1409" s="431"/>
      <c r="Y1409" s="361"/>
      <c r="Z1409" s="373"/>
      <c r="AA1409" s="373"/>
      <c r="AB1409" s="373"/>
      <c r="AC1409" s="373"/>
      <c r="AD1409" s="356">
        <v>0.83709913295419724</v>
      </c>
      <c r="AE1409" s="361">
        <v>0.442277032715651</v>
      </c>
      <c r="AF1409" s="373">
        <v>0.442277032715651</v>
      </c>
      <c r="AG1409" s="373">
        <v>0.442277032715651</v>
      </c>
      <c r="AH1409" s="373">
        <v>0.442277032715651</v>
      </c>
      <c r="AI1409" s="356">
        <v>0</v>
      </c>
      <c r="AJ1409" s="1870"/>
      <c r="AK1409" s="1870"/>
      <c r="AL1409" s="1870"/>
      <c r="AM1409" s="1870"/>
      <c r="AN1409" s="1871"/>
    </row>
    <row r="1410" spans="1:40" outlineLevel="1">
      <c r="A1410" s="521">
        <f>ROW()</f>
        <v>1410</v>
      </c>
      <c r="B1410" s="35"/>
      <c r="C1410" s="758"/>
      <c r="D1410" s="33" t="s">
        <v>583</v>
      </c>
      <c r="J1410" s="429"/>
      <c r="K1410" s="430"/>
      <c r="L1410" s="430"/>
      <c r="M1410" s="430"/>
      <c r="N1410" s="431"/>
      <c r="O1410" s="429"/>
      <c r="P1410" s="430"/>
      <c r="Q1410" s="430"/>
      <c r="R1410" s="430"/>
      <c r="S1410" s="431"/>
      <c r="T1410" s="429"/>
      <c r="U1410" s="430"/>
      <c r="V1410" s="430"/>
      <c r="W1410" s="430"/>
      <c r="X1410" s="431"/>
      <c r="Y1410" s="361"/>
      <c r="Z1410" s="373"/>
      <c r="AA1410" s="373"/>
      <c r="AB1410" s="373"/>
      <c r="AC1410" s="373"/>
      <c r="AD1410" s="356">
        <v>0</v>
      </c>
      <c r="AE1410" s="361">
        <v>8.9497433433931503E-2</v>
      </c>
      <c r="AF1410" s="373">
        <v>8.9497433433931503E-2</v>
      </c>
      <c r="AG1410" s="373">
        <v>8.9497433433931503E-2</v>
      </c>
      <c r="AH1410" s="373">
        <v>8.9497433433931503E-2</v>
      </c>
      <c r="AI1410" s="356">
        <v>8.9497433433931503E-2</v>
      </c>
      <c r="AJ1410" s="1870"/>
      <c r="AK1410" s="1870"/>
      <c r="AL1410" s="1870"/>
      <c r="AM1410" s="1870"/>
      <c r="AN1410" s="1871"/>
    </row>
    <row r="1411" spans="1:40" outlineLevel="1">
      <c r="A1411" s="521">
        <f>ROW()</f>
        <v>1411</v>
      </c>
      <c r="B1411" s="35"/>
      <c r="C1411" s="758"/>
      <c r="D1411" s="33" t="s">
        <v>81</v>
      </c>
      <c r="J1411" s="429"/>
      <c r="K1411" s="430"/>
      <c r="L1411" s="430"/>
      <c r="M1411" s="430"/>
      <c r="N1411" s="431"/>
      <c r="O1411" s="429"/>
      <c r="P1411" s="430"/>
      <c r="Q1411" s="430"/>
      <c r="R1411" s="430"/>
      <c r="S1411" s="431"/>
      <c r="T1411" s="429"/>
      <c r="U1411" s="430"/>
      <c r="V1411" s="430"/>
      <c r="W1411" s="430"/>
      <c r="X1411" s="431"/>
      <c r="Y1411" s="361"/>
      <c r="Z1411" s="373"/>
      <c r="AA1411" s="373"/>
      <c r="AB1411" s="373"/>
      <c r="AC1411" s="373"/>
      <c r="AD1411" s="356">
        <v>0</v>
      </c>
      <c r="AE1411" s="361">
        <v>0</v>
      </c>
      <c r="AF1411" s="373">
        <v>0</v>
      </c>
      <c r="AG1411" s="373">
        <v>0</v>
      </c>
      <c r="AH1411" s="373">
        <v>0</v>
      </c>
      <c r="AI1411" s="356">
        <v>0</v>
      </c>
      <c r="AJ1411" s="1870"/>
      <c r="AK1411" s="1870"/>
      <c r="AL1411" s="1870"/>
      <c r="AM1411" s="1870"/>
      <c r="AN1411" s="1871"/>
    </row>
    <row r="1412" spans="1:40" outlineLevel="1">
      <c r="A1412" s="521">
        <f>ROW()</f>
        <v>1412</v>
      </c>
      <c r="B1412" s="35"/>
      <c r="C1412" s="758"/>
      <c r="D1412" s="33" t="s">
        <v>28</v>
      </c>
      <c r="J1412" s="429"/>
      <c r="K1412" s="430"/>
      <c r="L1412" s="430"/>
      <c r="M1412" s="430"/>
      <c r="N1412" s="431"/>
      <c r="O1412" s="429"/>
      <c r="P1412" s="430"/>
      <c r="Q1412" s="430"/>
      <c r="R1412" s="430"/>
      <c r="S1412" s="431"/>
      <c r="T1412" s="429"/>
      <c r="U1412" s="430"/>
      <c r="V1412" s="430"/>
      <c r="W1412" s="430"/>
      <c r="X1412" s="431"/>
      <c r="Y1412" s="361"/>
      <c r="Z1412" s="373"/>
      <c r="AA1412" s="373"/>
      <c r="AB1412" s="373"/>
      <c r="AC1412" s="373"/>
      <c r="AD1412" s="356">
        <v>0</v>
      </c>
      <c r="AE1412" s="361">
        <v>0</v>
      </c>
      <c r="AF1412" s="373">
        <v>0</v>
      </c>
      <c r="AG1412" s="373">
        <v>0</v>
      </c>
      <c r="AH1412" s="373">
        <v>0</v>
      </c>
      <c r="AI1412" s="356">
        <v>0</v>
      </c>
      <c r="AJ1412" s="1870"/>
      <c r="AK1412" s="1870"/>
      <c r="AL1412" s="1870"/>
      <c r="AM1412" s="1870"/>
      <c r="AN1412" s="1871"/>
    </row>
    <row r="1413" spans="1:40" outlineLevel="1">
      <c r="A1413" s="521">
        <f>ROW()</f>
        <v>1413</v>
      </c>
      <c r="B1413" s="35"/>
      <c r="C1413" s="758"/>
      <c r="D1413" s="45" t="s">
        <v>443</v>
      </c>
      <c r="E1413" s="45"/>
      <c r="F1413" s="45"/>
      <c r="G1413" s="45"/>
      <c r="H1413" s="45"/>
      <c r="I1413" s="45"/>
      <c r="J1413" s="432"/>
      <c r="K1413" s="433"/>
      <c r="L1413" s="433"/>
      <c r="M1413" s="433"/>
      <c r="N1413" s="434"/>
      <c r="O1413" s="432"/>
      <c r="P1413" s="433"/>
      <c r="Q1413" s="433"/>
      <c r="R1413" s="433"/>
      <c r="S1413" s="434"/>
      <c r="T1413" s="432"/>
      <c r="U1413" s="433"/>
      <c r="V1413" s="433"/>
      <c r="W1413" s="433"/>
      <c r="X1413" s="434"/>
      <c r="Y1413" s="362"/>
      <c r="Z1413" s="374"/>
      <c r="AA1413" s="374"/>
      <c r="AB1413" s="374"/>
      <c r="AC1413" s="374"/>
      <c r="AD1413" s="363">
        <v>4.3006509200530273E-3</v>
      </c>
      <c r="AE1413" s="362">
        <v>4.3018742637101299E-3</v>
      </c>
      <c r="AF1413" s="374">
        <v>4.3018742637101299E-3</v>
      </c>
      <c r="AG1413" s="374">
        <v>4.3018742637101299E-3</v>
      </c>
      <c r="AH1413" s="374">
        <v>4.3018742637101299E-3</v>
      </c>
      <c r="AI1413" s="363">
        <v>4.3018742637101299E-3</v>
      </c>
      <c r="AJ1413" s="1872"/>
      <c r="AK1413" s="1872"/>
      <c r="AL1413" s="1872"/>
      <c r="AM1413" s="1872"/>
      <c r="AN1413" s="1873"/>
    </row>
    <row r="1414" spans="1:40" outlineLevel="1">
      <c r="A1414" s="521">
        <f>ROW()</f>
        <v>1414</v>
      </c>
      <c r="B1414" s="35"/>
      <c r="C1414" s="758"/>
      <c r="D1414" s="33" t="s">
        <v>24</v>
      </c>
      <c r="F1414" s="151"/>
      <c r="G1414" s="151"/>
      <c r="H1414" s="151"/>
      <c r="I1414" s="151"/>
      <c r="J1414" s="251"/>
      <c r="K1414" s="58"/>
      <c r="L1414" s="58"/>
      <c r="M1414" s="58"/>
      <c r="N1414" s="247"/>
      <c r="O1414" s="251"/>
      <c r="P1414" s="58"/>
      <c r="Q1414" s="58"/>
      <c r="R1414" s="58"/>
      <c r="S1414" s="247"/>
      <c r="T1414" s="251"/>
      <c r="U1414" s="58"/>
      <c r="V1414" s="58"/>
      <c r="W1414" s="58"/>
      <c r="X1414" s="247"/>
      <c r="Y1414" s="251">
        <f t="shared" ref="Y1414:AN1414" si="1558">SUM(Y1398:Y1413)</f>
        <v>0</v>
      </c>
      <c r="Z1414" s="58">
        <f t="shared" si="1558"/>
        <v>0</v>
      </c>
      <c r="AA1414" s="58">
        <f t="shared" si="1558"/>
        <v>0</v>
      </c>
      <c r="AB1414" s="58">
        <f t="shared" si="1558"/>
        <v>0</v>
      </c>
      <c r="AC1414" s="58">
        <f t="shared" si="1558"/>
        <v>0</v>
      </c>
      <c r="AD1414" s="247">
        <f t="shared" si="1558"/>
        <v>3.6668078048527812</v>
      </c>
      <c r="AE1414" s="251">
        <f t="shared" si="1558"/>
        <v>2.8687319719407225</v>
      </c>
      <c r="AF1414" s="58">
        <f t="shared" si="1558"/>
        <v>2.8687319719407225</v>
      </c>
      <c r="AG1414" s="58">
        <f t="shared" si="1558"/>
        <v>2.8687319719407225</v>
      </c>
      <c r="AH1414" s="58">
        <f t="shared" si="1558"/>
        <v>2.8687319719407225</v>
      </c>
      <c r="AI1414" s="247">
        <f t="shared" si="1558"/>
        <v>2.4264549392250716</v>
      </c>
      <c r="AJ1414" s="58">
        <f t="shared" si="1558"/>
        <v>0</v>
      </c>
      <c r="AK1414" s="58">
        <f t="shared" si="1558"/>
        <v>0</v>
      </c>
      <c r="AL1414" s="58">
        <f t="shared" si="1558"/>
        <v>0</v>
      </c>
      <c r="AM1414" s="58">
        <f t="shared" si="1558"/>
        <v>0</v>
      </c>
      <c r="AN1414" s="247">
        <f t="shared" si="1558"/>
        <v>0</v>
      </c>
    </row>
    <row r="1415" spans="1:40" outlineLevel="1">
      <c r="A1415" s="521">
        <f>ROW()</f>
        <v>1415</v>
      </c>
      <c r="B1415" s="35"/>
      <c r="C1415" s="756" t="s">
        <v>307</v>
      </c>
      <c r="J1415" s="1909"/>
      <c r="K1415" s="1910"/>
      <c r="L1415" s="1910"/>
      <c r="M1415" s="1910"/>
      <c r="N1415" s="1911"/>
      <c r="O1415" s="1909"/>
      <c r="P1415" s="1910"/>
      <c r="Q1415" s="1910"/>
      <c r="R1415" s="1910"/>
      <c r="S1415" s="1911"/>
      <c r="T1415" s="1906"/>
      <c r="U1415" s="1907"/>
      <c r="V1415" s="1907"/>
      <c r="W1415" s="1907"/>
      <c r="X1415" s="1908"/>
      <c r="Y1415" s="1906" t="str">
        <f>IF(Y$731="","",Y$731)</f>
        <v>Approved 4 [m$ 31/12/2023]</v>
      </c>
      <c r="Z1415" s="1907"/>
      <c r="AA1415" s="1907"/>
      <c r="AB1415" s="1907"/>
      <c r="AC1415" s="1907"/>
      <c r="AD1415" s="1908"/>
      <c r="AE1415" s="1413"/>
      <c r="AF1415" s="1137"/>
      <c r="AG1415" s="1137" t="str">
        <f>IF(AG$731="","",AG$731)</f>
        <v>Approved 5 [m$ 31/12/2023]</v>
      </c>
      <c r="AH1415" s="1137"/>
      <c r="AI1415" s="1160"/>
      <c r="AJ1415" s="1137"/>
      <c r="AK1415" s="1137"/>
      <c r="AL1415" s="1137"/>
      <c r="AM1415" s="1137"/>
      <c r="AN1415" s="1160"/>
    </row>
    <row r="1416" spans="1:40" outlineLevel="1">
      <c r="A1416" s="521">
        <f>ROW()</f>
        <v>1416</v>
      </c>
      <c r="B1416" s="35"/>
      <c r="C1416" s="758"/>
      <c r="D1416" s="33" t="s">
        <v>300</v>
      </c>
      <c r="J1416" s="228"/>
      <c r="K1416" s="51"/>
      <c r="L1416" s="51"/>
      <c r="M1416" s="51"/>
      <c r="N1416" s="229"/>
      <c r="O1416" s="228"/>
      <c r="P1416" s="51"/>
      <c r="Q1416" s="51"/>
      <c r="R1416" s="51"/>
      <c r="S1416" s="229"/>
      <c r="T1416" s="228"/>
      <c r="U1416" s="51"/>
      <c r="V1416" s="51"/>
      <c r="W1416" s="51"/>
      <c r="X1416" s="229"/>
      <c r="Y1416" s="228">
        <f t="shared" ref="Y1416:AD1425" si="1559">Y1398*$X$43</f>
        <v>0</v>
      </c>
      <c r="Z1416" s="51">
        <f t="shared" si="1559"/>
        <v>0</v>
      </c>
      <c r="AA1416" s="51">
        <f t="shared" si="1559"/>
        <v>0</v>
      </c>
      <c r="AB1416" s="51">
        <f t="shared" si="1559"/>
        <v>0</v>
      </c>
      <c r="AC1416" s="51">
        <f t="shared" si="1559"/>
        <v>0</v>
      </c>
      <c r="AD1416" s="229">
        <f t="shared" si="1559"/>
        <v>1.7117055452299974E-2</v>
      </c>
      <c r="AE1416" s="228">
        <f>AE1398*$AD$43</f>
        <v>7.9503261287443741E-2</v>
      </c>
      <c r="AF1416" s="51">
        <f t="shared" ref="AF1416:AI1416" si="1560">AF1398*$AD$43</f>
        <v>7.9503261287443741E-2</v>
      </c>
      <c r="AG1416" s="51">
        <f t="shared" si="1560"/>
        <v>7.9503261287443741E-2</v>
      </c>
      <c r="AH1416" s="51">
        <f t="shared" si="1560"/>
        <v>7.9503261287443741E-2</v>
      </c>
      <c r="AI1416" s="229">
        <f t="shared" si="1560"/>
        <v>7.9503261287443741E-2</v>
      </c>
      <c r="AJ1416" s="51">
        <f>AJ1398*$AH$43</f>
        <v>0</v>
      </c>
      <c r="AK1416" s="51">
        <f t="shared" ref="AK1416:AN1416" si="1561">AK1398*$AH$43</f>
        <v>0</v>
      </c>
      <c r="AL1416" s="51">
        <f t="shared" si="1561"/>
        <v>0</v>
      </c>
      <c r="AM1416" s="51">
        <f t="shared" si="1561"/>
        <v>0</v>
      </c>
      <c r="AN1416" s="229">
        <f t="shared" si="1561"/>
        <v>0</v>
      </c>
    </row>
    <row r="1417" spans="1:40" outlineLevel="1">
      <c r="A1417" s="521">
        <f>ROW()</f>
        <v>1417</v>
      </c>
      <c r="B1417" s="35"/>
      <c r="C1417" s="758"/>
      <c r="D1417" s="33" t="s">
        <v>301</v>
      </c>
      <c r="J1417" s="228"/>
      <c r="K1417" s="51"/>
      <c r="L1417" s="51"/>
      <c r="M1417" s="51"/>
      <c r="N1417" s="229"/>
      <c r="O1417" s="228"/>
      <c r="P1417" s="51"/>
      <c r="Q1417" s="51"/>
      <c r="R1417" s="51"/>
      <c r="S1417" s="229"/>
      <c r="T1417" s="228"/>
      <c r="U1417" s="51"/>
      <c r="V1417" s="51"/>
      <c r="W1417" s="51"/>
      <c r="X1417" s="229"/>
      <c r="Y1417" s="228">
        <f t="shared" si="1559"/>
        <v>0</v>
      </c>
      <c r="Z1417" s="51">
        <f t="shared" si="1559"/>
        <v>0</v>
      </c>
      <c r="AA1417" s="51">
        <f t="shared" si="1559"/>
        <v>0</v>
      </c>
      <c r="AB1417" s="51">
        <f t="shared" si="1559"/>
        <v>0</v>
      </c>
      <c r="AC1417" s="51">
        <f t="shared" si="1559"/>
        <v>0</v>
      </c>
      <c r="AD1417" s="229">
        <f t="shared" si="1559"/>
        <v>1.4942082519615852E-3</v>
      </c>
      <c r="AE1417" s="228">
        <f t="shared" ref="AE1417:AI1417" si="1562">AE1399*$AD$43</f>
        <v>1.1014695681635288E-2</v>
      </c>
      <c r="AF1417" s="51">
        <f t="shared" si="1562"/>
        <v>1.1014695681635288E-2</v>
      </c>
      <c r="AG1417" s="51">
        <f t="shared" si="1562"/>
        <v>1.1014695681635288E-2</v>
      </c>
      <c r="AH1417" s="51">
        <f t="shared" si="1562"/>
        <v>1.1014695681635288E-2</v>
      </c>
      <c r="AI1417" s="229">
        <f t="shared" si="1562"/>
        <v>1.1014695681635288E-2</v>
      </c>
      <c r="AJ1417" s="51">
        <f t="shared" ref="AJ1417:AN1417" si="1563">AJ1399*$AH$43</f>
        <v>0</v>
      </c>
      <c r="AK1417" s="51">
        <f t="shared" si="1563"/>
        <v>0</v>
      </c>
      <c r="AL1417" s="51">
        <f t="shared" si="1563"/>
        <v>0</v>
      </c>
      <c r="AM1417" s="51">
        <f t="shared" si="1563"/>
        <v>0</v>
      </c>
      <c r="AN1417" s="229">
        <f t="shared" si="1563"/>
        <v>0</v>
      </c>
    </row>
    <row r="1418" spans="1:40" outlineLevel="1">
      <c r="A1418" s="521">
        <f>ROW()</f>
        <v>1418</v>
      </c>
      <c r="B1418" s="35"/>
      <c r="C1418" s="758"/>
      <c r="D1418" s="33" t="s">
        <v>29</v>
      </c>
      <c r="J1418" s="228"/>
      <c r="K1418" s="51"/>
      <c r="L1418" s="51"/>
      <c r="M1418" s="51"/>
      <c r="N1418" s="229"/>
      <c r="O1418" s="228"/>
      <c r="P1418" s="51"/>
      <c r="Q1418" s="51"/>
      <c r="R1418" s="51"/>
      <c r="S1418" s="229"/>
      <c r="T1418" s="228"/>
      <c r="U1418" s="51"/>
      <c r="V1418" s="51"/>
      <c r="W1418" s="51"/>
      <c r="X1418" s="229"/>
      <c r="Y1418" s="228">
        <f t="shared" si="1559"/>
        <v>0</v>
      </c>
      <c r="Z1418" s="51">
        <f t="shared" si="1559"/>
        <v>0</v>
      </c>
      <c r="AA1418" s="51">
        <f t="shared" si="1559"/>
        <v>0</v>
      </c>
      <c r="AB1418" s="51">
        <f t="shared" si="1559"/>
        <v>0</v>
      </c>
      <c r="AC1418" s="51">
        <f t="shared" si="1559"/>
        <v>0</v>
      </c>
      <c r="AD1418" s="229">
        <f t="shared" si="1559"/>
        <v>0</v>
      </c>
      <c r="AE1418" s="228">
        <f t="shared" ref="AE1418:AI1418" si="1564">AE1400*$AD$43</f>
        <v>0</v>
      </c>
      <c r="AF1418" s="51">
        <f t="shared" si="1564"/>
        <v>0</v>
      </c>
      <c r="AG1418" s="51">
        <f t="shared" si="1564"/>
        <v>0</v>
      </c>
      <c r="AH1418" s="51">
        <f t="shared" si="1564"/>
        <v>0</v>
      </c>
      <c r="AI1418" s="229">
        <f t="shared" si="1564"/>
        <v>0</v>
      </c>
      <c r="AJ1418" s="51">
        <f t="shared" ref="AJ1418:AN1418" si="1565">AJ1400*$AH$43</f>
        <v>0</v>
      </c>
      <c r="AK1418" s="51">
        <f t="shared" si="1565"/>
        <v>0</v>
      </c>
      <c r="AL1418" s="51">
        <f t="shared" si="1565"/>
        <v>0</v>
      </c>
      <c r="AM1418" s="51">
        <f t="shared" si="1565"/>
        <v>0</v>
      </c>
      <c r="AN1418" s="229">
        <f t="shared" si="1565"/>
        <v>0</v>
      </c>
    </row>
    <row r="1419" spans="1:40" outlineLevel="1">
      <c r="A1419" s="521">
        <f>ROW()</f>
        <v>1419</v>
      </c>
      <c r="B1419" s="35"/>
      <c r="C1419" s="758"/>
      <c r="D1419" s="33" t="s">
        <v>30</v>
      </c>
      <c r="J1419" s="228"/>
      <c r="K1419" s="51"/>
      <c r="L1419" s="51"/>
      <c r="M1419" s="51"/>
      <c r="N1419" s="229"/>
      <c r="O1419" s="228"/>
      <c r="P1419" s="51"/>
      <c r="Q1419" s="51"/>
      <c r="R1419" s="51"/>
      <c r="S1419" s="229"/>
      <c r="T1419" s="228"/>
      <c r="U1419" s="51"/>
      <c r="V1419" s="51"/>
      <c r="W1419" s="51"/>
      <c r="X1419" s="229"/>
      <c r="Y1419" s="228">
        <f t="shared" si="1559"/>
        <v>0</v>
      </c>
      <c r="Z1419" s="51">
        <f t="shared" si="1559"/>
        <v>0</v>
      </c>
      <c r="AA1419" s="51">
        <f t="shared" si="1559"/>
        <v>0</v>
      </c>
      <c r="AB1419" s="51">
        <f t="shared" si="1559"/>
        <v>0</v>
      </c>
      <c r="AC1419" s="51">
        <f t="shared" si="1559"/>
        <v>0</v>
      </c>
      <c r="AD1419" s="229">
        <f t="shared" si="1559"/>
        <v>0.54537487648176042</v>
      </c>
      <c r="AE1419" s="228">
        <f t="shared" ref="AE1419:AI1419" si="1566">AE1401*$AD$43</f>
        <v>0.64290332828016905</v>
      </c>
      <c r="AF1419" s="51">
        <f t="shared" si="1566"/>
        <v>0.64290332828016905</v>
      </c>
      <c r="AG1419" s="51">
        <f t="shared" si="1566"/>
        <v>0.64290332828016905</v>
      </c>
      <c r="AH1419" s="51">
        <f t="shared" si="1566"/>
        <v>0.64290332828016905</v>
      </c>
      <c r="AI1419" s="229">
        <f t="shared" si="1566"/>
        <v>0.64290332828016905</v>
      </c>
      <c r="AJ1419" s="51">
        <f t="shared" ref="AJ1419:AN1419" si="1567">AJ1401*$AH$43</f>
        <v>0</v>
      </c>
      <c r="AK1419" s="51">
        <f t="shared" si="1567"/>
        <v>0</v>
      </c>
      <c r="AL1419" s="51">
        <f t="shared" si="1567"/>
        <v>0</v>
      </c>
      <c r="AM1419" s="51">
        <f t="shared" si="1567"/>
        <v>0</v>
      </c>
      <c r="AN1419" s="229">
        <f t="shared" si="1567"/>
        <v>0</v>
      </c>
    </row>
    <row r="1420" spans="1:40" outlineLevel="1">
      <c r="A1420" s="521">
        <f>ROW()</f>
        <v>1420</v>
      </c>
      <c r="B1420" s="35"/>
      <c r="C1420" s="758"/>
      <c r="D1420" s="33" t="s">
        <v>31</v>
      </c>
      <c r="J1420" s="228"/>
      <c r="K1420" s="51"/>
      <c r="L1420" s="51"/>
      <c r="M1420" s="51"/>
      <c r="N1420" s="229"/>
      <c r="O1420" s="228"/>
      <c r="P1420" s="51"/>
      <c r="Q1420" s="51"/>
      <c r="R1420" s="51"/>
      <c r="S1420" s="229"/>
      <c r="T1420" s="228"/>
      <c r="U1420" s="51"/>
      <c r="V1420" s="51"/>
      <c r="W1420" s="51"/>
      <c r="X1420" s="229"/>
      <c r="Y1420" s="228">
        <f t="shared" si="1559"/>
        <v>0</v>
      </c>
      <c r="Z1420" s="51">
        <f t="shared" si="1559"/>
        <v>0</v>
      </c>
      <c r="AA1420" s="51">
        <f t="shared" si="1559"/>
        <v>0</v>
      </c>
      <c r="AB1420" s="51">
        <f t="shared" si="1559"/>
        <v>0</v>
      </c>
      <c r="AC1420" s="51">
        <f t="shared" si="1559"/>
        <v>0</v>
      </c>
      <c r="AD1420" s="229">
        <f t="shared" si="1559"/>
        <v>0</v>
      </c>
      <c r="AE1420" s="228">
        <f t="shared" ref="AE1420:AI1420" si="1568">AE1402*$AD$43</f>
        <v>0</v>
      </c>
      <c r="AF1420" s="51">
        <f t="shared" si="1568"/>
        <v>0</v>
      </c>
      <c r="AG1420" s="51">
        <f t="shared" si="1568"/>
        <v>0</v>
      </c>
      <c r="AH1420" s="51">
        <f t="shared" si="1568"/>
        <v>0</v>
      </c>
      <c r="AI1420" s="229">
        <f t="shared" si="1568"/>
        <v>0</v>
      </c>
      <c r="AJ1420" s="51">
        <f t="shared" ref="AJ1420:AN1420" si="1569">AJ1402*$AH$43</f>
        <v>0</v>
      </c>
      <c r="AK1420" s="51">
        <f t="shared" si="1569"/>
        <v>0</v>
      </c>
      <c r="AL1420" s="51">
        <f t="shared" si="1569"/>
        <v>0</v>
      </c>
      <c r="AM1420" s="51">
        <f t="shared" si="1569"/>
        <v>0</v>
      </c>
      <c r="AN1420" s="229">
        <f t="shared" si="1569"/>
        <v>0</v>
      </c>
    </row>
    <row r="1421" spans="1:40" outlineLevel="1">
      <c r="A1421" s="521">
        <f>ROW()</f>
        <v>1421</v>
      </c>
      <c r="B1421" s="35"/>
      <c r="C1421" s="758"/>
      <c r="D1421" s="33" t="s">
        <v>32</v>
      </c>
      <c r="J1421" s="228"/>
      <c r="K1421" s="51"/>
      <c r="L1421" s="51"/>
      <c r="M1421" s="51"/>
      <c r="N1421" s="229"/>
      <c r="O1421" s="228"/>
      <c r="P1421" s="51"/>
      <c r="Q1421" s="51"/>
      <c r="R1421" s="51"/>
      <c r="S1421" s="229"/>
      <c r="T1421" s="228"/>
      <c r="U1421" s="51"/>
      <c r="V1421" s="51"/>
      <c r="W1421" s="51"/>
      <c r="X1421" s="229"/>
      <c r="Y1421" s="228">
        <f t="shared" si="1559"/>
        <v>0</v>
      </c>
      <c r="Z1421" s="51">
        <f t="shared" si="1559"/>
        <v>0</v>
      </c>
      <c r="AA1421" s="51">
        <f t="shared" si="1559"/>
        <v>0</v>
      </c>
      <c r="AB1421" s="51">
        <f t="shared" si="1559"/>
        <v>0</v>
      </c>
      <c r="AC1421" s="51">
        <f t="shared" si="1559"/>
        <v>0</v>
      </c>
      <c r="AD1421" s="229">
        <f t="shared" si="1559"/>
        <v>4.6175054683103997E-2</v>
      </c>
      <c r="AE1421" s="228">
        <f t="shared" ref="AE1421:AI1421" si="1570">AE1403*$AD$43</f>
        <v>4.2586416371734083E-2</v>
      </c>
      <c r="AF1421" s="51">
        <f t="shared" si="1570"/>
        <v>4.2586416371734083E-2</v>
      </c>
      <c r="AG1421" s="51">
        <f t="shared" si="1570"/>
        <v>4.2586416371734083E-2</v>
      </c>
      <c r="AH1421" s="51">
        <f t="shared" si="1570"/>
        <v>4.2586416371734083E-2</v>
      </c>
      <c r="AI1421" s="229">
        <f t="shared" si="1570"/>
        <v>4.2586416371734083E-2</v>
      </c>
      <c r="AJ1421" s="51">
        <f t="shared" ref="AJ1421:AN1421" si="1571">AJ1403*$AH$43</f>
        <v>0</v>
      </c>
      <c r="AK1421" s="51">
        <f t="shared" si="1571"/>
        <v>0</v>
      </c>
      <c r="AL1421" s="51">
        <f t="shared" si="1571"/>
        <v>0</v>
      </c>
      <c r="AM1421" s="51">
        <f t="shared" si="1571"/>
        <v>0</v>
      </c>
      <c r="AN1421" s="229">
        <f t="shared" si="1571"/>
        <v>0</v>
      </c>
    </row>
    <row r="1422" spans="1:40" outlineLevel="1">
      <c r="A1422" s="521">
        <f>ROW()</f>
        <v>1422</v>
      </c>
      <c r="B1422" s="35"/>
      <c r="C1422" s="758"/>
      <c r="D1422" s="33" t="s">
        <v>33</v>
      </c>
      <c r="J1422" s="228"/>
      <c r="K1422" s="51"/>
      <c r="L1422" s="51"/>
      <c r="M1422" s="51"/>
      <c r="N1422" s="229"/>
      <c r="O1422" s="228"/>
      <c r="P1422" s="51"/>
      <c r="Q1422" s="51"/>
      <c r="R1422" s="51"/>
      <c r="S1422" s="229"/>
      <c r="T1422" s="228"/>
      <c r="U1422" s="51"/>
      <c r="V1422" s="51"/>
      <c r="W1422" s="51"/>
      <c r="X1422" s="229"/>
      <c r="Y1422" s="228">
        <f t="shared" si="1559"/>
        <v>0</v>
      </c>
      <c r="Z1422" s="51">
        <f t="shared" si="1559"/>
        <v>0</v>
      </c>
      <c r="AA1422" s="51">
        <f t="shared" si="1559"/>
        <v>0</v>
      </c>
      <c r="AB1422" s="51">
        <f t="shared" si="1559"/>
        <v>0</v>
      </c>
      <c r="AC1422" s="51">
        <f t="shared" si="1559"/>
        <v>0</v>
      </c>
      <c r="AD1422" s="229">
        <f t="shared" si="1559"/>
        <v>0.12643920697513364</v>
      </c>
      <c r="AE1422" s="228">
        <f t="shared" ref="AE1422:AI1422" si="1572">AE1404*$AD$43</f>
        <v>1.6696825322452709E-2</v>
      </c>
      <c r="AF1422" s="51">
        <f t="shared" si="1572"/>
        <v>1.6696825322452709E-2</v>
      </c>
      <c r="AG1422" s="51">
        <f t="shared" si="1572"/>
        <v>1.6696825322452709E-2</v>
      </c>
      <c r="AH1422" s="51">
        <f t="shared" si="1572"/>
        <v>1.6696825322452709E-2</v>
      </c>
      <c r="AI1422" s="229">
        <f t="shared" si="1572"/>
        <v>1.6696825322452709E-2</v>
      </c>
      <c r="AJ1422" s="51">
        <f t="shared" ref="AJ1422:AN1422" si="1573">AJ1404*$AH$43</f>
        <v>0</v>
      </c>
      <c r="AK1422" s="51">
        <f t="shared" si="1573"/>
        <v>0</v>
      </c>
      <c r="AL1422" s="51">
        <f t="shared" si="1573"/>
        <v>0</v>
      </c>
      <c r="AM1422" s="51">
        <f t="shared" si="1573"/>
        <v>0</v>
      </c>
      <c r="AN1422" s="229">
        <f t="shared" si="1573"/>
        <v>0</v>
      </c>
    </row>
    <row r="1423" spans="1:40" outlineLevel="1">
      <c r="A1423" s="521">
        <f>ROW()</f>
        <v>1423</v>
      </c>
      <c r="B1423" s="35"/>
      <c r="C1423" s="758"/>
      <c r="D1423" s="33" t="s">
        <v>27</v>
      </c>
      <c r="J1423" s="228"/>
      <c r="K1423" s="51"/>
      <c r="L1423" s="51"/>
      <c r="M1423" s="51"/>
      <c r="N1423" s="229"/>
      <c r="O1423" s="228"/>
      <c r="P1423" s="51"/>
      <c r="Q1423" s="51"/>
      <c r="R1423" s="51"/>
      <c r="S1423" s="229"/>
      <c r="T1423" s="228"/>
      <c r="U1423" s="51"/>
      <c r="V1423" s="51"/>
      <c r="W1423" s="51"/>
      <c r="X1423" s="229"/>
      <c r="Y1423" s="228">
        <f t="shared" si="1559"/>
        <v>0</v>
      </c>
      <c r="Z1423" s="51">
        <f t="shared" si="1559"/>
        <v>0</v>
      </c>
      <c r="AA1423" s="51">
        <f t="shared" si="1559"/>
        <v>0</v>
      </c>
      <c r="AB1423" s="51">
        <f t="shared" si="1559"/>
        <v>0</v>
      </c>
      <c r="AC1423" s="51">
        <f t="shared" si="1559"/>
        <v>0</v>
      </c>
      <c r="AD1423" s="229">
        <f t="shared" si="1559"/>
        <v>6.1840962985399491E-4</v>
      </c>
      <c r="AE1423" s="228">
        <f t="shared" ref="AE1423:AI1423" si="1574">AE1405*$AD$43</f>
        <v>0.28311205909709863</v>
      </c>
      <c r="AF1423" s="51">
        <f t="shared" si="1574"/>
        <v>0.28311205909709863</v>
      </c>
      <c r="AG1423" s="51">
        <f t="shared" si="1574"/>
        <v>0.28311205909709863</v>
      </c>
      <c r="AH1423" s="51">
        <f t="shared" si="1574"/>
        <v>0.28311205909709863</v>
      </c>
      <c r="AI1423" s="229">
        <f t="shared" si="1574"/>
        <v>0.28311205909709863</v>
      </c>
      <c r="AJ1423" s="51">
        <f t="shared" ref="AJ1423:AN1423" si="1575">AJ1405*$AH$43</f>
        <v>0</v>
      </c>
      <c r="AK1423" s="51">
        <f t="shared" si="1575"/>
        <v>0</v>
      </c>
      <c r="AL1423" s="51">
        <f t="shared" si="1575"/>
        <v>0</v>
      </c>
      <c r="AM1423" s="51">
        <f t="shared" si="1575"/>
        <v>0</v>
      </c>
      <c r="AN1423" s="229">
        <f t="shared" si="1575"/>
        <v>0</v>
      </c>
    </row>
    <row r="1424" spans="1:40" outlineLevel="1">
      <c r="A1424" s="521">
        <f>ROW()</f>
        <v>1424</v>
      </c>
      <c r="B1424" s="35"/>
      <c r="C1424" s="758"/>
      <c r="D1424" s="33" t="s">
        <v>34</v>
      </c>
      <c r="J1424" s="228"/>
      <c r="K1424" s="51"/>
      <c r="L1424" s="51"/>
      <c r="M1424" s="51"/>
      <c r="N1424" s="229"/>
      <c r="O1424" s="228"/>
      <c r="P1424" s="51"/>
      <c r="Q1424" s="51"/>
      <c r="R1424" s="51"/>
      <c r="S1424" s="229"/>
      <c r="T1424" s="228"/>
      <c r="U1424" s="51"/>
      <c r="V1424" s="51"/>
      <c r="W1424" s="51"/>
      <c r="X1424" s="229"/>
      <c r="Y1424" s="228">
        <f t="shared" si="1559"/>
        <v>0</v>
      </c>
      <c r="Z1424" s="51">
        <f t="shared" si="1559"/>
        <v>0</v>
      </c>
      <c r="AA1424" s="51">
        <f t="shared" si="1559"/>
        <v>0</v>
      </c>
      <c r="AB1424" s="51">
        <f t="shared" si="1559"/>
        <v>0</v>
      </c>
      <c r="AC1424" s="51">
        <f t="shared" si="1559"/>
        <v>0</v>
      </c>
      <c r="AD1424" s="229">
        <f t="shared" si="1559"/>
        <v>1.6457770707187713</v>
      </c>
      <c r="AE1424" s="228">
        <f t="shared" ref="AE1424:AI1424" si="1576">AE1406*$AD$43</f>
        <v>1.2186737883681193</v>
      </c>
      <c r="AF1424" s="51">
        <f t="shared" si="1576"/>
        <v>1.2186737883681193</v>
      </c>
      <c r="AG1424" s="51">
        <f t="shared" si="1576"/>
        <v>1.2186737883681193</v>
      </c>
      <c r="AH1424" s="51">
        <f t="shared" si="1576"/>
        <v>1.2186737883681193</v>
      </c>
      <c r="AI1424" s="229">
        <f t="shared" si="1576"/>
        <v>1.2186737883681193</v>
      </c>
      <c r="AJ1424" s="51">
        <f t="shared" ref="AJ1424:AN1424" si="1577">AJ1406*$AH$43</f>
        <v>0</v>
      </c>
      <c r="AK1424" s="51">
        <f t="shared" si="1577"/>
        <v>0</v>
      </c>
      <c r="AL1424" s="51">
        <f t="shared" si="1577"/>
        <v>0</v>
      </c>
      <c r="AM1424" s="51">
        <f t="shared" si="1577"/>
        <v>0</v>
      </c>
      <c r="AN1424" s="229">
        <f t="shared" si="1577"/>
        <v>0</v>
      </c>
    </row>
    <row r="1425" spans="1:40" outlineLevel="1">
      <c r="A1425" s="521">
        <f>ROW()</f>
        <v>1425</v>
      </c>
      <c r="B1425" s="35"/>
      <c r="C1425" s="758"/>
      <c r="D1425" s="33" t="s">
        <v>35</v>
      </c>
      <c r="J1425" s="228"/>
      <c r="K1425" s="51"/>
      <c r="L1425" s="51"/>
      <c r="M1425" s="51"/>
      <c r="N1425" s="229"/>
      <c r="O1425" s="228"/>
      <c r="P1425" s="51"/>
      <c r="Q1425" s="51"/>
      <c r="R1425" s="51"/>
      <c r="S1425" s="229"/>
      <c r="T1425" s="228"/>
      <c r="U1425" s="51"/>
      <c r="V1425" s="51"/>
      <c r="W1425" s="51"/>
      <c r="X1425" s="229"/>
      <c r="Y1425" s="228">
        <f t="shared" si="1559"/>
        <v>0</v>
      </c>
      <c r="Z1425" s="51">
        <f t="shared" si="1559"/>
        <v>0</v>
      </c>
      <c r="AA1425" s="51">
        <f t="shared" si="1559"/>
        <v>0</v>
      </c>
      <c r="AB1425" s="51">
        <f t="shared" si="1559"/>
        <v>0</v>
      </c>
      <c r="AC1425" s="51">
        <f t="shared" si="1559"/>
        <v>0</v>
      </c>
      <c r="AD1425" s="229">
        <f t="shared" si="1559"/>
        <v>0.1245438337354092</v>
      </c>
      <c r="AE1425" s="228">
        <f t="shared" ref="AE1425:AI1425" si="1578">AE1407*$AD$43</f>
        <v>0.1917979971299083</v>
      </c>
      <c r="AF1425" s="51">
        <f t="shared" si="1578"/>
        <v>0.1917979971299083</v>
      </c>
      <c r="AG1425" s="51">
        <f t="shared" si="1578"/>
        <v>0.1917979971299083</v>
      </c>
      <c r="AH1425" s="51">
        <f t="shared" si="1578"/>
        <v>0.1917979971299083</v>
      </c>
      <c r="AI1425" s="229">
        <f t="shared" si="1578"/>
        <v>0.1917979971299083</v>
      </c>
      <c r="AJ1425" s="51">
        <f t="shared" ref="AJ1425:AN1425" si="1579">AJ1407*$AH$43</f>
        <v>0</v>
      </c>
      <c r="AK1425" s="51">
        <f t="shared" si="1579"/>
        <v>0</v>
      </c>
      <c r="AL1425" s="51">
        <f t="shared" si="1579"/>
        <v>0</v>
      </c>
      <c r="AM1425" s="51">
        <f t="shared" si="1579"/>
        <v>0</v>
      </c>
      <c r="AN1425" s="229">
        <f t="shared" si="1579"/>
        <v>0</v>
      </c>
    </row>
    <row r="1426" spans="1:40" outlineLevel="1">
      <c r="A1426" s="521">
        <f>ROW()</f>
        <v>1426</v>
      </c>
      <c r="B1426" s="35"/>
      <c r="C1426" s="758"/>
      <c r="D1426" s="33" t="s">
        <v>302</v>
      </c>
      <c r="J1426" s="228"/>
      <c r="K1426" s="51"/>
      <c r="L1426" s="51"/>
      <c r="M1426" s="51"/>
      <c r="N1426" s="229"/>
      <c r="O1426" s="228"/>
      <c r="P1426" s="51"/>
      <c r="Q1426" s="51"/>
      <c r="R1426" s="51"/>
      <c r="S1426" s="229"/>
      <c r="T1426" s="228"/>
      <c r="U1426" s="51"/>
      <c r="V1426" s="51"/>
      <c r="W1426" s="51"/>
      <c r="X1426" s="229"/>
      <c r="Y1426" s="228">
        <f t="shared" ref="Y1426:AD1431" si="1580">Y1408*$X$43</f>
        <v>0</v>
      </c>
      <c r="Z1426" s="51">
        <f t="shared" si="1580"/>
        <v>0</v>
      </c>
      <c r="AA1426" s="51">
        <f t="shared" si="1580"/>
        <v>0</v>
      </c>
      <c r="AB1426" s="51">
        <f t="shared" si="1580"/>
        <v>0</v>
      </c>
      <c r="AC1426" s="51">
        <f t="shared" si="1580"/>
        <v>0</v>
      </c>
      <c r="AD1426" s="229">
        <f t="shared" si="1580"/>
        <v>1.1236031703340101</v>
      </c>
      <c r="AE1426" s="228">
        <f t="shared" ref="AE1426:AI1426" si="1581">AE1408*$AD$43</f>
        <v>0.24584959275475354</v>
      </c>
      <c r="AF1426" s="51">
        <f t="shared" si="1581"/>
        <v>0.24584959275475354</v>
      </c>
      <c r="AG1426" s="51">
        <f t="shared" si="1581"/>
        <v>0.24584959275475354</v>
      </c>
      <c r="AH1426" s="51">
        <f t="shared" si="1581"/>
        <v>0.24584959275475354</v>
      </c>
      <c r="AI1426" s="229">
        <f t="shared" si="1581"/>
        <v>0.24584959275475354</v>
      </c>
      <c r="AJ1426" s="51">
        <f t="shared" ref="AJ1426:AN1426" si="1582">AJ1408*$AH$43</f>
        <v>0</v>
      </c>
      <c r="AK1426" s="51">
        <f t="shared" si="1582"/>
        <v>0</v>
      </c>
      <c r="AL1426" s="51">
        <f t="shared" si="1582"/>
        <v>0</v>
      </c>
      <c r="AM1426" s="51">
        <f t="shared" si="1582"/>
        <v>0</v>
      </c>
      <c r="AN1426" s="229">
        <f t="shared" si="1582"/>
        <v>0</v>
      </c>
    </row>
    <row r="1427" spans="1:40" outlineLevel="1">
      <c r="A1427" s="521">
        <f>ROW()</f>
        <v>1427</v>
      </c>
      <c r="B1427" s="35"/>
      <c r="C1427" s="758"/>
      <c r="D1427" s="33" t="s">
        <v>36</v>
      </c>
      <c r="J1427" s="228"/>
      <c r="K1427" s="51"/>
      <c r="L1427" s="51"/>
      <c r="M1427" s="51"/>
      <c r="N1427" s="229"/>
      <c r="O1427" s="228"/>
      <c r="P1427" s="51"/>
      <c r="Q1427" s="51"/>
      <c r="R1427" s="51"/>
      <c r="S1427" s="229"/>
      <c r="T1427" s="228"/>
      <c r="U1427" s="51"/>
      <c r="V1427" s="51"/>
      <c r="W1427" s="51"/>
      <c r="X1427" s="229"/>
      <c r="Y1427" s="228">
        <f t="shared" si="1580"/>
        <v>0</v>
      </c>
      <c r="Z1427" s="51">
        <f t="shared" si="1580"/>
        <v>0</v>
      </c>
      <c r="AA1427" s="51">
        <f t="shared" si="1580"/>
        <v>0</v>
      </c>
      <c r="AB1427" s="51">
        <f t="shared" si="1580"/>
        <v>0</v>
      </c>
      <c r="AC1427" s="51">
        <f t="shared" si="1580"/>
        <v>0</v>
      </c>
      <c r="AD1427" s="229">
        <f t="shared" si="1580"/>
        <v>1.0758186212942986</v>
      </c>
      <c r="AE1427" s="228">
        <f t="shared" ref="AE1427:AI1427" si="1583">AE1409*$AD$43</f>
        <v>0.51801982919621425</v>
      </c>
      <c r="AF1427" s="51">
        <f t="shared" si="1583"/>
        <v>0.51801982919621425</v>
      </c>
      <c r="AG1427" s="51">
        <f t="shared" si="1583"/>
        <v>0.51801982919621425</v>
      </c>
      <c r="AH1427" s="51">
        <f t="shared" si="1583"/>
        <v>0.51801982919621425</v>
      </c>
      <c r="AI1427" s="229">
        <f t="shared" si="1583"/>
        <v>0</v>
      </c>
      <c r="AJ1427" s="51">
        <f t="shared" ref="AJ1427:AN1427" si="1584">AJ1409*$AH$43</f>
        <v>0</v>
      </c>
      <c r="AK1427" s="51">
        <f t="shared" si="1584"/>
        <v>0</v>
      </c>
      <c r="AL1427" s="51">
        <f t="shared" si="1584"/>
        <v>0</v>
      </c>
      <c r="AM1427" s="51">
        <f t="shared" si="1584"/>
        <v>0</v>
      </c>
      <c r="AN1427" s="229">
        <f t="shared" si="1584"/>
        <v>0</v>
      </c>
    </row>
    <row r="1428" spans="1:40" outlineLevel="1">
      <c r="A1428" s="521">
        <f>ROW()</f>
        <v>1428</v>
      </c>
      <c r="B1428" s="35"/>
      <c r="C1428" s="758"/>
      <c r="D1428" s="33" t="s">
        <v>583</v>
      </c>
      <c r="J1428" s="228"/>
      <c r="K1428" s="51"/>
      <c r="L1428" s="51"/>
      <c r="M1428" s="51"/>
      <c r="N1428" s="229"/>
      <c r="O1428" s="228"/>
      <c r="P1428" s="51"/>
      <c r="Q1428" s="51"/>
      <c r="R1428" s="51"/>
      <c r="S1428" s="229"/>
      <c r="T1428" s="228"/>
      <c r="U1428" s="51"/>
      <c r="V1428" s="51"/>
      <c r="W1428" s="51"/>
      <c r="X1428" s="229"/>
      <c r="Y1428" s="228">
        <f t="shared" si="1580"/>
        <v>0</v>
      </c>
      <c r="Z1428" s="51">
        <f t="shared" si="1580"/>
        <v>0</v>
      </c>
      <c r="AA1428" s="51">
        <f t="shared" si="1580"/>
        <v>0</v>
      </c>
      <c r="AB1428" s="51">
        <f t="shared" si="1580"/>
        <v>0</v>
      </c>
      <c r="AC1428" s="51">
        <f t="shared" si="1580"/>
        <v>0</v>
      </c>
      <c r="AD1428" s="229">
        <f t="shared" si="1580"/>
        <v>0</v>
      </c>
      <c r="AE1428" s="228">
        <f t="shared" ref="AE1428:AI1428" si="1585">AE1410*$AD$43</f>
        <v>0.10482444656074077</v>
      </c>
      <c r="AF1428" s="51">
        <f t="shared" si="1585"/>
        <v>0.10482444656074077</v>
      </c>
      <c r="AG1428" s="51">
        <f t="shared" si="1585"/>
        <v>0.10482444656074077</v>
      </c>
      <c r="AH1428" s="51">
        <f t="shared" si="1585"/>
        <v>0.10482444656074077</v>
      </c>
      <c r="AI1428" s="229">
        <f t="shared" si="1585"/>
        <v>0.10482444656074077</v>
      </c>
      <c r="AJ1428" s="51">
        <f t="shared" ref="AJ1428:AN1428" si="1586">AJ1410*$AH$43</f>
        <v>0</v>
      </c>
      <c r="AK1428" s="51">
        <f t="shared" si="1586"/>
        <v>0</v>
      </c>
      <c r="AL1428" s="51">
        <f t="shared" si="1586"/>
        <v>0</v>
      </c>
      <c r="AM1428" s="51">
        <f t="shared" si="1586"/>
        <v>0</v>
      </c>
      <c r="AN1428" s="229">
        <f t="shared" si="1586"/>
        <v>0</v>
      </c>
    </row>
    <row r="1429" spans="1:40" outlineLevel="1">
      <c r="A1429" s="521">
        <f>ROW()</f>
        <v>1429</v>
      </c>
      <c r="B1429" s="35"/>
      <c r="C1429" s="758"/>
      <c r="D1429" s="33" t="s">
        <v>81</v>
      </c>
      <c r="J1429" s="228"/>
      <c r="K1429" s="51"/>
      <c r="L1429" s="51"/>
      <c r="M1429" s="51"/>
      <c r="N1429" s="229"/>
      <c r="O1429" s="228"/>
      <c r="P1429" s="51"/>
      <c r="Q1429" s="51"/>
      <c r="R1429" s="51"/>
      <c r="S1429" s="229"/>
      <c r="T1429" s="228"/>
      <c r="U1429" s="51"/>
      <c r="V1429" s="51"/>
      <c r="W1429" s="51"/>
      <c r="X1429" s="229"/>
      <c r="Y1429" s="228">
        <f t="shared" si="1580"/>
        <v>0</v>
      </c>
      <c r="Z1429" s="51">
        <f t="shared" si="1580"/>
        <v>0</v>
      </c>
      <c r="AA1429" s="51">
        <f t="shared" si="1580"/>
        <v>0</v>
      </c>
      <c r="AB1429" s="51">
        <f t="shared" si="1580"/>
        <v>0</v>
      </c>
      <c r="AC1429" s="51">
        <f t="shared" si="1580"/>
        <v>0</v>
      </c>
      <c r="AD1429" s="229">
        <f t="shared" si="1580"/>
        <v>0</v>
      </c>
      <c r="AE1429" s="228">
        <f t="shared" ref="AE1429:AI1429" si="1587">AE1411*$AD$43</f>
        <v>0</v>
      </c>
      <c r="AF1429" s="51">
        <f t="shared" si="1587"/>
        <v>0</v>
      </c>
      <c r="AG1429" s="51">
        <f t="shared" si="1587"/>
        <v>0</v>
      </c>
      <c r="AH1429" s="51">
        <f t="shared" si="1587"/>
        <v>0</v>
      </c>
      <c r="AI1429" s="229">
        <f t="shared" si="1587"/>
        <v>0</v>
      </c>
      <c r="AJ1429" s="51">
        <f t="shared" ref="AJ1429:AN1429" si="1588">AJ1411*$AH$43</f>
        <v>0</v>
      </c>
      <c r="AK1429" s="51">
        <f t="shared" si="1588"/>
        <v>0</v>
      </c>
      <c r="AL1429" s="51">
        <f t="shared" si="1588"/>
        <v>0</v>
      </c>
      <c r="AM1429" s="51">
        <f t="shared" si="1588"/>
        <v>0</v>
      </c>
      <c r="AN1429" s="229">
        <f t="shared" si="1588"/>
        <v>0</v>
      </c>
    </row>
    <row r="1430" spans="1:40" outlineLevel="1">
      <c r="A1430" s="521">
        <f>ROW()</f>
        <v>1430</v>
      </c>
      <c r="B1430" s="35"/>
      <c r="C1430" s="758"/>
      <c r="D1430" s="33" t="s">
        <v>28</v>
      </c>
      <c r="J1430" s="228"/>
      <c r="K1430" s="51"/>
      <c r="L1430" s="51"/>
      <c r="M1430" s="51"/>
      <c r="N1430" s="229"/>
      <c r="O1430" s="228"/>
      <c r="P1430" s="51"/>
      <c r="Q1430" s="51"/>
      <c r="R1430" s="51"/>
      <c r="S1430" s="229"/>
      <c r="T1430" s="228"/>
      <c r="U1430" s="51"/>
      <c r="V1430" s="51"/>
      <c r="W1430" s="51"/>
      <c r="X1430" s="229"/>
      <c r="Y1430" s="228">
        <f t="shared" si="1580"/>
        <v>0</v>
      </c>
      <c r="Z1430" s="51">
        <f t="shared" si="1580"/>
        <v>0</v>
      </c>
      <c r="AA1430" s="51">
        <f t="shared" si="1580"/>
        <v>0</v>
      </c>
      <c r="AB1430" s="51">
        <f t="shared" si="1580"/>
        <v>0</v>
      </c>
      <c r="AC1430" s="51">
        <f t="shared" si="1580"/>
        <v>0</v>
      </c>
      <c r="AD1430" s="229">
        <f t="shared" si="1580"/>
        <v>0</v>
      </c>
      <c r="AE1430" s="228">
        <f t="shared" ref="AE1430:AI1430" si="1589">AE1412*$AD$43</f>
        <v>0</v>
      </c>
      <c r="AF1430" s="51">
        <f t="shared" si="1589"/>
        <v>0</v>
      </c>
      <c r="AG1430" s="51">
        <f t="shared" si="1589"/>
        <v>0</v>
      </c>
      <c r="AH1430" s="51">
        <f t="shared" si="1589"/>
        <v>0</v>
      </c>
      <c r="AI1430" s="229">
        <f t="shared" si="1589"/>
        <v>0</v>
      </c>
      <c r="AJ1430" s="51">
        <f t="shared" ref="AJ1430:AN1430" si="1590">AJ1412*$AH$43</f>
        <v>0</v>
      </c>
      <c r="AK1430" s="51">
        <f t="shared" si="1590"/>
        <v>0</v>
      </c>
      <c r="AL1430" s="51">
        <f t="shared" si="1590"/>
        <v>0</v>
      </c>
      <c r="AM1430" s="51">
        <f t="shared" si="1590"/>
        <v>0</v>
      </c>
      <c r="AN1430" s="229">
        <f t="shared" si="1590"/>
        <v>0</v>
      </c>
    </row>
    <row r="1431" spans="1:40" outlineLevel="1">
      <c r="A1431" s="521">
        <f>ROW()</f>
        <v>1431</v>
      </c>
      <c r="B1431" s="35"/>
      <c r="C1431" s="758"/>
      <c r="D1431" s="45" t="s">
        <v>443</v>
      </c>
      <c r="E1431" s="45"/>
      <c r="F1431" s="45"/>
      <c r="G1431" s="45"/>
      <c r="H1431" s="45"/>
      <c r="I1431" s="45"/>
      <c r="J1431" s="230"/>
      <c r="K1431" s="52"/>
      <c r="L1431" s="52"/>
      <c r="M1431" s="52"/>
      <c r="N1431" s="231"/>
      <c r="O1431" s="230"/>
      <c r="P1431" s="52"/>
      <c r="Q1431" s="52"/>
      <c r="R1431" s="52"/>
      <c r="S1431" s="231"/>
      <c r="T1431" s="230"/>
      <c r="U1431" s="52"/>
      <c r="V1431" s="52"/>
      <c r="W1431" s="52"/>
      <c r="X1431" s="231"/>
      <c r="Y1431" s="230">
        <f t="shared" si="1580"/>
        <v>0</v>
      </c>
      <c r="Z1431" s="52">
        <f t="shared" si="1580"/>
        <v>0</v>
      </c>
      <c r="AA1431" s="52">
        <f t="shared" si="1580"/>
        <v>0</v>
      </c>
      <c r="AB1431" s="52">
        <f t="shared" si="1580"/>
        <v>0</v>
      </c>
      <c r="AC1431" s="52">
        <f t="shared" si="1580"/>
        <v>0</v>
      </c>
      <c r="AD1431" s="231">
        <f t="shared" si="1580"/>
        <v>5.5270877263382152E-3</v>
      </c>
      <c r="AE1431" s="230">
        <f t="shared" ref="AE1431:AI1431" si="1591">AE1413*$AD$43</f>
        <v>5.0385979973403498E-3</v>
      </c>
      <c r="AF1431" s="52">
        <f t="shared" si="1591"/>
        <v>5.0385979973403498E-3</v>
      </c>
      <c r="AG1431" s="52">
        <f t="shared" si="1591"/>
        <v>5.0385979973403498E-3</v>
      </c>
      <c r="AH1431" s="52">
        <f t="shared" si="1591"/>
        <v>5.0385979973403498E-3</v>
      </c>
      <c r="AI1431" s="231">
        <f t="shared" si="1591"/>
        <v>5.0385979973403498E-3</v>
      </c>
      <c r="AJ1431" s="52">
        <f t="shared" ref="AJ1431:AN1431" si="1592">AJ1413*$AH$43</f>
        <v>0</v>
      </c>
      <c r="AK1431" s="52">
        <f t="shared" si="1592"/>
        <v>0</v>
      </c>
      <c r="AL1431" s="52">
        <f t="shared" si="1592"/>
        <v>0</v>
      </c>
      <c r="AM1431" s="52">
        <f t="shared" si="1592"/>
        <v>0</v>
      </c>
      <c r="AN1431" s="231">
        <f t="shared" si="1592"/>
        <v>0</v>
      </c>
    </row>
    <row r="1432" spans="1:40" outlineLevel="1">
      <c r="A1432" s="521">
        <f>ROW()</f>
        <v>1432</v>
      </c>
      <c r="B1432" s="35"/>
      <c r="C1432" s="758"/>
      <c r="D1432" s="33" t="s">
        <v>24</v>
      </c>
      <c r="F1432" s="151"/>
      <c r="G1432" s="151"/>
      <c r="H1432" s="151"/>
      <c r="I1432" s="151"/>
      <c r="J1432" s="251"/>
      <c r="K1432" s="58"/>
      <c r="L1432" s="58"/>
      <c r="M1432" s="58"/>
      <c r="N1432" s="247"/>
      <c r="O1432" s="251"/>
      <c r="P1432" s="58"/>
      <c r="Q1432" s="58"/>
      <c r="R1432" s="58"/>
      <c r="S1432" s="247"/>
      <c r="T1432" s="251"/>
      <c r="U1432" s="58"/>
      <c r="V1432" s="58"/>
      <c r="W1432" s="58"/>
      <c r="X1432" s="247"/>
      <c r="Y1432" s="251">
        <f t="shared" ref="Y1432:AN1432" si="1593">SUM(Y1416:Y1431)</f>
        <v>0</v>
      </c>
      <c r="Z1432" s="58">
        <f t="shared" si="1593"/>
        <v>0</v>
      </c>
      <c r="AA1432" s="58">
        <f t="shared" si="1593"/>
        <v>0</v>
      </c>
      <c r="AB1432" s="58">
        <f t="shared" si="1593"/>
        <v>0</v>
      </c>
      <c r="AC1432" s="58">
        <f t="shared" si="1593"/>
        <v>0</v>
      </c>
      <c r="AD1432" s="247">
        <f t="shared" si="1593"/>
        <v>4.7124885952829407</v>
      </c>
      <c r="AE1432" s="251">
        <f t="shared" si="1593"/>
        <v>3.36002083804761</v>
      </c>
      <c r="AF1432" s="58">
        <f t="shared" si="1593"/>
        <v>3.36002083804761</v>
      </c>
      <c r="AG1432" s="58">
        <f t="shared" si="1593"/>
        <v>3.36002083804761</v>
      </c>
      <c r="AH1432" s="58">
        <f t="shared" si="1593"/>
        <v>3.36002083804761</v>
      </c>
      <c r="AI1432" s="247">
        <f t="shared" si="1593"/>
        <v>2.8420010088513958</v>
      </c>
      <c r="AJ1432" s="58">
        <f t="shared" si="1593"/>
        <v>0</v>
      </c>
      <c r="AK1432" s="58">
        <f t="shared" si="1593"/>
        <v>0</v>
      </c>
      <c r="AL1432" s="58">
        <f t="shared" si="1593"/>
        <v>0</v>
      </c>
      <c r="AM1432" s="58">
        <f t="shared" si="1593"/>
        <v>0</v>
      </c>
      <c r="AN1432" s="247">
        <f t="shared" si="1593"/>
        <v>0</v>
      </c>
    </row>
    <row r="1433" spans="1:40" outlineLevel="1">
      <c r="A1433" s="521">
        <f>ROW()</f>
        <v>1433</v>
      </c>
      <c r="B1433" s="35"/>
      <c r="C1433" s="756" t="s">
        <v>308</v>
      </c>
      <c r="J1433" s="1909"/>
      <c r="K1433" s="1910"/>
      <c r="L1433" s="1910"/>
      <c r="M1433" s="1910"/>
      <c r="N1433" s="1911"/>
      <c r="O1433" s="1909"/>
      <c r="P1433" s="1910"/>
      <c r="Q1433" s="1910"/>
      <c r="R1433" s="1910"/>
      <c r="S1433" s="1911"/>
      <c r="T1433" s="1909"/>
      <c r="U1433" s="1910"/>
      <c r="V1433" s="1910"/>
      <c r="W1433" s="1910"/>
      <c r="X1433" s="1911"/>
      <c r="Y1433" s="1894" t="s">
        <v>352</v>
      </c>
      <c r="Z1433" s="1895"/>
      <c r="AA1433" s="1895"/>
      <c r="AB1433" s="1895"/>
      <c r="AC1433" s="1895"/>
      <c r="AD1433" s="1896"/>
      <c r="AE1433" s="1171"/>
      <c r="AF1433" s="1136"/>
      <c r="AG1433" s="1136" t="s">
        <v>703</v>
      </c>
      <c r="AH1433" s="1136"/>
      <c r="AI1433" s="1161"/>
      <c r="AJ1433" s="1136"/>
      <c r="AK1433" s="1136"/>
      <c r="AL1433" s="1136"/>
      <c r="AM1433" s="1136"/>
      <c r="AN1433" s="1161"/>
    </row>
    <row r="1434" spans="1:40" outlineLevel="1">
      <c r="A1434" s="521">
        <f>ROW()</f>
        <v>1434</v>
      </c>
      <c r="B1434" s="35"/>
      <c r="C1434" s="758"/>
      <c r="D1434" s="33" t="s">
        <v>300</v>
      </c>
      <c r="J1434" s="429"/>
      <c r="K1434" s="430"/>
      <c r="L1434" s="430"/>
      <c r="M1434" s="430"/>
      <c r="N1434" s="431"/>
      <c r="O1434" s="429"/>
      <c r="P1434" s="430"/>
      <c r="Q1434" s="430"/>
      <c r="R1434" s="430"/>
      <c r="S1434" s="431"/>
      <c r="T1434" s="429"/>
      <c r="U1434" s="430"/>
      <c r="V1434" s="430"/>
      <c r="W1434" s="430"/>
      <c r="X1434" s="431"/>
      <c r="Y1434" s="361"/>
      <c r="Z1434" s="373"/>
      <c r="AA1434" s="373"/>
      <c r="AB1434" s="373"/>
      <c r="AC1434" s="373"/>
      <c r="AD1434" s="356"/>
      <c r="AE1434" s="361">
        <v>3.1910990724606902E-2</v>
      </c>
      <c r="AF1434" s="373">
        <v>3.1910990724606902E-2</v>
      </c>
      <c r="AG1434" s="373">
        <v>3.1910990724606902E-2</v>
      </c>
      <c r="AH1434" s="373">
        <v>3.1910990724606902E-2</v>
      </c>
      <c r="AI1434" s="356">
        <v>3.1910990724606902E-2</v>
      </c>
      <c r="AJ1434" s="1870"/>
      <c r="AK1434" s="1870"/>
      <c r="AL1434" s="1870"/>
      <c r="AM1434" s="1870"/>
      <c r="AN1434" s="1871"/>
    </row>
    <row r="1435" spans="1:40" outlineLevel="1">
      <c r="A1435" s="521">
        <f>ROW()</f>
        <v>1435</v>
      </c>
      <c r="B1435" s="35"/>
      <c r="C1435" s="758"/>
      <c r="D1435" s="33" t="s">
        <v>301</v>
      </c>
      <c r="J1435" s="429"/>
      <c r="K1435" s="430"/>
      <c r="L1435" s="430"/>
      <c r="M1435" s="430"/>
      <c r="N1435" s="431"/>
      <c r="O1435" s="429"/>
      <c r="P1435" s="430"/>
      <c r="Q1435" s="430"/>
      <c r="R1435" s="430"/>
      <c r="S1435" s="431"/>
      <c r="T1435" s="429"/>
      <c r="U1435" s="430"/>
      <c r="V1435" s="430"/>
      <c r="W1435" s="430"/>
      <c r="X1435" s="431"/>
      <c r="Y1435" s="361"/>
      <c r="Z1435" s="373"/>
      <c r="AA1435" s="373"/>
      <c r="AB1435" s="373"/>
      <c r="AC1435" s="373"/>
      <c r="AD1435" s="356"/>
      <c r="AE1435" s="361">
        <v>0</v>
      </c>
      <c r="AF1435" s="373">
        <v>0</v>
      </c>
      <c r="AG1435" s="373">
        <v>0</v>
      </c>
      <c r="AH1435" s="373">
        <v>0</v>
      </c>
      <c r="AI1435" s="356">
        <v>0</v>
      </c>
      <c r="AJ1435" s="1870"/>
      <c r="AK1435" s="1870"/>
      <c r="AL1435" s="1870"/>
      <c r="AM1435" s="1870"/>
      <c r="AN1435" s="1871"/>
    </row>
    <row r="1436" spans="1:40" outlineLevel="1">
      <c r="A1436" s="521">
        <f>ROW()</f>
        <v>1436</v>
      </c>
      <c r="B1436" s="35"/>
      <c r="C1436" s="758"/>
      <c r="D1436" s="33" t="s">
        <v>29</v>
      </c>
      <c r="J1436" s="429"/>
      <c r="K1436" s="430"/>
      <c r="L1436" s="430"/>
      <c r="M1436" s="430"/>
      <c r="N1436" s="431"/>
      <c r="O1436" s="429"/>
      <c r="P1436" s="430"/>
      <c r="Q1436" s="430"/>
      <c r="R1436" s="430"/>
      <c r="S1436" s="431"/>
      <c r="T1436" s="429"/>
      <c r="U1436" s="430"/>
      <c r="V1436" s="430"/>
      <c r="W1436" s="430"/>
      <c r="X1436" s="431"/>
      <c r="Y1436" s="361"/>
      <c r="Z1436" s="373"/>
      <c r="AA1436" s="373"/>
      <c r="AB1436" s="373"/>
      <c r="AC1436" s="373"/>
      <c r="AD1436" s="356"/>
      <c r="AE1436" s="361">
        <v>0</v>
      </c>
      <c r="AF1436" s="373">
        <v>0</v>
      </c>
      <c r="AG1436" s="373">
        <v>0</v>
      </c>
      <c r="AH1436" s="373">
        <v>0</v>
      </c>
      <c r="AI1436" s="356">
        <v>0</v>
      </c>
      <c r="AJ1436" s="1870"/>
      <c r="AK1436" s="1870"/>
      <c r="AL1436" s="1870"/>
      <c r="AM1436" s="1870"/>
      <c r="AN1436" s="1871"/>
    </row>
    <row r="1437" spans="1:40" outlineLevel="1">
      <c r="A1437" s="521">
        <f>ROW()</f>
        <v>1437</v>
      </c>
      <c r="B1437" s="35"/>
      <c r="C1437" s="758"/>
      <c r="D1437" s="33" t="s">
        <v>30</v>
      </c>
      <c r="J1437" s="429"/>
      <c r="K1437" s="430"/>
      <c r="L1437" s="430"/>
      <c r="M1437" s="430"/>
      <c r="N1437" s="431"/>
      <c r="O1437" s="429"/>
      <c r="P1437" s="430"/>
      <c r="Q1437" s="430"/>
      <c r="R1437" s="430"/>
      <c r="S1437" s="431"/>
      <c r="T1437" s="429"/>
      <c r="U1437" s="430"/>
      <c r="V1437" s="430"/>
      <c r="W1437" s="430"/>
      <c r="X1437" s="431"/>
      <c r="Y1437" s="361"/>
      <c r="Z1437" s="373"/>
      <c r="AA1437" s="373"/>
      <c r="AB1437" s="373"/>
      <c r="AC1437" s="373"/>
      <c r="AD1437" s="356"/>
      <c r="AE1437" s="361">
        <v>0.44550426911420299</v>
      </c>
      <c r="AF1437" s="373">
        <v>0.44550426911420299</v>
      </c>
      <c r="AG1437" s="373">
        <v>0.44550426911420299</v>
      </c>
      <c r="AH1437" s="373">
        <v>0.44550426911420299</v>
      </c>
      <c r="AI1437" s="356">
        <v>0.44550426911420299</v>
      </c>
      <c r="AJ1437" s="1870"/>
      <c r="AK1437" s="1870"/>
      <c r="AL1437" s="1870"/>
      <c r="AM1437" s="1870"/>
      <c r="AN1437" s="1871"/>
    </row>
    <row r="1438" spans="1:40" outlineLevel="1">
      <c r="A1438" s="521">
        <f>ROW()</f>
        <v>1438</v>
      </c>
      <c r="B1438" s="35"/>
      <c r="C1438" s="758"/>
      <c r="D1438" s="33" t="s">
        <v>31</v>
      </c>
      <c r="J1438" s="429"/>
      <c r="K1438" s="430"/>
      <c r="L1438" s="430"/>
      <c r="M1438" s="430"/>
      <c r="N1438" s="431"/>
      <c r="O1438" s="429"/>
      <c r="P1438" s="430"/>
      <c r="Q1438" s="430"/>
      <c r="R1438" s="430"/>
      <c r="S1438" s="431"/>
      <c r="T1438" s="429"/>
      <c r="U1438" s="430"/>
      <c r="V1438" s="430"/>
      <c r="W1438" s="430"/>
      <c r="X1438" s="431"/>
      <c r="Y1438" s="361"/>
      <c r="Z1438" s="373"/>
      <c r="AA1438" s="373"/>
      <c r="AB1438" s="373"/>
      <c r="AC1438" s="373"/>
      <c r="AD1438" s="356"/>
      <c r="AE1438" s="361">
        <v>0</v>
      </c>
      <c r="AF1438" s="373">
        <v>0</v>
      </c>
      <c r="AG1438" s="373">
        <v>0</v>
      </c>
      <c r="AH1438" s="373">
        <v>0</v>
      </c>
      <c r="AI1438" s="356">
        <v>0</v>
      </c>
      <c r="AJ1438" s="1870"/>
      <c r="AK1438" s="1870"/>
      <c r="AL1438" s="1870"/>
      <c r="AM1438" s="1870"/>
      <c r="AN1438" s="1871"/>
    </row>
    <row r="1439" spans="1:40" outlineLevel="1">
      <c r="A1439" s="521">
        <f>ROW()</f>
        <v>1439</v>
      </c>
      <c r="B1439" s="35"/>
      <c r="C1439" s="758"/>
      <c r="D1439" s="33" t="s">
        <v>32</v>
      </c>
      <c r="J1439" s="429"/>
      <c r="K1439" s="430"/>
      <c r="L1439" s="430"/>
      <c r="M1439" s="430"/>
      <c r="N1439" s="431"/>
      <c r="O1439" s="429"/>
      <c r="P1439" s="430"/>
      <c r="Q1439" s="430"/>
      <c r="R1439" s="430"/>
      <c r="S1439" s="431"/>
      <c r="T1439" s="429"/>
      <c r="U1439" s="430"/>
      <c r="V1439" s="430"/>
      <c r="W1439" s="430"/>
      <c r="X1439" s="431"/>
      <c r="Y1439" s="361"/>
      <c r="Z1439" s="373"/>
      <c r="AA1439" s="373"/>
      <c r="AB1439" s="373"/>
      <c r="AC1439" s="373"/>
      <c r="AD1439" s="356"/>
      <c r="AE1439" s="361">
        <v>1.85075619485679E-2</v>
      </c>
      <c r="AF1439" s="373">
        <v>1.85075619485679E-2</v>
      </c>
      <c r="AG1439" s="373">
        <v>1.85075619485679E-2</v>
      </c>
      <c r="AH1439" s="373">
        <v>1.85075619485679E-2</v>
      </c>
      <c r="AI1439" s="356">
        <v>1.85075619485679E-2</v>
      </c>
      <c r="AJ1439" s="1870"/>
      <c r="AK1439" s="1870"/>
      <c r="AL1439" s="1870"/>
      <c r="AM1439" s="1870"/>
      <c r="AN1439" s="1871"/>
    </row>
    <row r="1440" spans="1:40" outlineLevel="1">
      <c r="A1440" s="521">
        <f>ROW()</f>
        <v>1440</v>
      </c>
      <c r="B1440" s="35"/>
      <c r="C1440" s="758"/>
      <c r="D1440" s="33" t="s">
        <v>33</v>
      </c>
      <c r="J1440" s="429"/>
      <c r="K1440" s="430"/>
      <c r="L1440" s="430"/>
      <c r="M1440" s="430"/>
      <c r="N1440" s="431"/>
      <c r="O1440" s="429"/>
      <c r="P1440" s="430"/>
      <c r="Q1440" s="430"/>
      <c r="R1440" s="430"/>
      <c r="S1440" s="431"/>
      <c r="T1440" s="429"/>
      <c r="U1440" s="430"/>
      <c r="V1440" s="430"/>
      <c r="W1440" s="430"/>
      <c r="X1440" s="431"/>
      <c r="Y1440" s="361"/>
      <c r="Z1440" s="373"/>
      <c r="AA1440" s="373"/>
      <c r="AB1440" s="373"/>
      <c r="AC1440" s="373"/>
      <c r="AD1440" s="356"/>
      <c r="AE1440" s="361">
        <v>0.12543452131087901</v>
      </c>
      <c r="AF1440" s="373">
        <v>0.12543452131087901</v>
      </c>
      <c r="AG1440" s="373">
        <v>0.12543452131087901</v>
      </c>
      <c r="AH1440" s="373">
        <v>0.12543452131087901</v>
      </c>
      <c r="AI1440" s="356">
        <v>0.12543452131087901</v>
      </c>
      <c r="AJ1440" s="1870"/>
      <c r="AK1440" s="1870"/>
      <c r="AL1440" s="1870"/>
      <c r="AM1440" s="1870"/>
      <c r="AN1440" s="1871"/>
    </row>
    <row r="1441" spans="1:40" outlineLevel="1">
      <c r="A1441" s="521">
        <f>ROW()</f>
        <v>1441</v>
      </c>
      <c r="B1441" s="35"/>
      <c r="C1441" s="758"/>
      <c r="D1441" s="33" t="s">
        <v>27</v>
      </c>
      <c r="J1441" s="429"/>
      <c r="K1441" s="430"/>
      <c r="L1441" s="430"/>
      <c r="M1441" s="430"/>
      <c r="N1441" s="431"/>
      <c r="O1441" s="429"/>
      <c r="P1441" s="430"/>
      <c r="Q1441" s="430"/>
      <c r="R1441" s="430"/>
      <c r="S1441" s="431"/>
      <c r="T1441" s="429"/>
      <c r="U1441" s="430"/>
      <c r="V1441" s="430"/>
      <c r="W1441" s="430"/>
      <c r="X1441" s="431"/>
      <c r="Y1441" s="361"/>
      <c r="Z1441" s="373"/>
      <c r="AA1441" s="373"/>
      <c r="AB1441" s="373"/>
      <c r="AC1441" s="373"/>
      <c r="AD1441" s="356"/>
      <c r="AE1441" s="361">
        <v>7.1779287146825396E-2</v>
      </c>
      <c r="AF1441" s="373">
        <v>7.1779287146825396E-2</v>
      </c>
      <c r="AG1441" s="373">
        <v>7.1779287146825396E-2</v>
      </c>
      <c r="AH1441" s="373">
        <v>7.1779287146825493E-2</v>
      </c>
      <c r="AI1441" s="356">
        <v>7.1779287146825493E-2</v>
      </c>
      <c r="AJ1441" s="1870"/>
      <c r="AK1441" s="1870"/>
      <c r="AL1441" s="1870"/>
      <c r="AM1441" s="1870"/>
      <c r="AN1441" s="1871"/>
    </row>
    <row r="1442" spans="1:40" outlineLevel="1">
      <c r="A1442" s="521">
        <f>ROW()</f>
        <v>1442</v>
      </c>
      <c r="B1442" s="35"/>
      <c r="C1442" s="758"/>
      <c r="D1442" s="33" t="s">
        <v>34</v>
      </c>
      <c r="J1442" s="429"/>
      <c r="K1442" s="430"/>
      <c r="L1442" s="430"/>
      <c r="M1442" s="430"/>
      <c r="N1442" s="431"/>
      <c r="O1442" s="429"/>
      <c r="P1442" s="430"/>
      <c r="Q1442" s="430"/>
      <c r="R1442" s="430"/>
      <c r="S1442" s="431"/>
      <c r="T1442" s="429"/>
      <c r="U1442" s="430"/>
      <c r="V1442" s="430"/>
      <c r="W1442" s="430"/>
      <c r="X1442" s="431"/>
      <c r="Y1442" s="361"/>
      <c r="Z1442" s="373"/>
      <c r="AA1442" s="373"/>
      <c r="AB1442" s="373"/>
      <c r="AC1442" s="373"/>
      <c r="AD1442" s="356"/>
      <c r="AE1442" s="361">
        <v>1.25487190978949</v>
      </c>
      <c r="AF1442" s="373">
        <v>1.25487190978949</v>
      </c>
      <c r="AG1442" s="373">
        <v>1.25487190978949</v>
      </c>
      <c r="AH1442" s="373">
        <v>1.25487190978949</v>
      </c>
      <c r="AI1442" s="356">
        <v>1.25487190978949</v>
      </c>
      <c r="AJ1442" s="1870"/>
      <c r="AK1442" s="1870"/>
      <c r="AL1442" s="1870"/>
      <c r="AM1442" s="1870"/>
      <c r="AN1442" s="1871"/>
    </row>
    <row r="1443" spans="1:40" outlineLevel="1">
      <c r="A1443" s="521">
        <f>ROW()</f>
        <v>1443</v>
      </c>
      <c r="B1443" s="35"/>
      <c r="C1443" s="758"/>
      <c r="D1443" s="33" t="s">
        <v>35</v>
      </c>
      <c r="J1443" s="429"/>
      <c r="K1443" s="430"/>
      <c r="L1443" s="430"/>
      <c r="M1443" s="430"/>
      <c r="N1443" s="431"/>
      <c r="O1443" s="429"/>
      <c r="P1443" s="430"/>
      <c r="Q1443" s="430"/>
      <c r="R1443" s="430"/>
      <c r="S1443" s="431"/>
      <c r="T1443" s="429"/>
      <c r="U1443" s="430"/>
      <c r="V1443" s="430"/>
      <c r="W1443" s="430"/>
      <c r="X1443" s="431"/>
      <c r="Y1443" s="361"/>
      <c r="Z1443" s="373"/>
      <c r="AA1443" s="373"/>
      <c r="AB1443" s="373"/>
      <c r="AC1443" s="373"/>
      <c r="AD1443" s="356"/>
      <c r="AE1443" s="361">
        <v>4.8575031520316801E-2</v>
      </c>
      <c r="AF1443" s="373">
        <v>4.8575031520316801E-2</v>
      </c>
      <c r="AG1443" s="373">
        <v>4.8575031520316801E-2</v>
      </c>
      <c r="AH1443" s="373">
        <v>4.8575031520316801E-2</v>
      </c>
      <c r="AI1443" s="356">
        <v>4.8575031520316801E-2</v>
      </c>
      <c r="AJ1443" s="1870"/>
      <c r="AK1443" s="1870"/>
      <c r="AL1443" s="1870"/>
      <c r="AM1443" s="1870"/>
      <c r="AN1443" s="1871"/>
    </row>
    <row r="1444" spans="1:40" outlineLevel="1">
      <c r="A1444" s="521">
        <f>ROW()</f>
        <v>1444</v>
      </c>
      <c r="B1444" s="35"/>
      <c r="C1444" s="758"/>
      <c r="D1444" s="33" t="s">
        <v>302</v>
      </c>
      <c r="J1444" s="429"/>
      <c r="K1444" s="430"/>
      <c r="L1444" s="430"/>
      <c r="M1444" s="430"/>
      <c r="N1444" s="431"/>
      <c r="O1444" s="429"/>
      <c r="P1444" s="430"/>
      <c r="Q1444" s="430"/>
      <c r="R1444" s="430"/>
      <c r="S1444" s="431"/>
      <c r="T1444" s="429"/>
      <c r="U1444" s="430"/>
      <c r="V1444" s="430"/>
      <c r="W1444" s="430"/>
      <c r="X1444" s="431"/>
      <c r="Y1444" s="361"/>
      <c r="Z1444" s="373"/>
      <c r="AA1444" s="373"/>
      <c r="AB1444" s="373"/>
      <c r="AC1444" s="373"/>
      <c r="AD1444" s="356"/>
      <c r="AE1444" s="361">
        <v>0.35586303377916201</v>
      </c>
      <c r="AF1444" s="373">
        <v>0.35586303377916201</v>
      </c>
      <c r="AG1444" s="373">
        <v>0.35586303377916201</v>
      </c>
      <c r="AH1444" s="373">
        <v>0.35586303377916201</v>
      </c>
      <c r="AI1444" s="356">
        <v>0.35586303377916201</v>
      </c>
      <c r="AJ1444" s="1870"/>
      <c r="AK1444" s="1870"/>
      <c r="AL1444" s="1870"/>
      <c r="AM1444" s="1870"/>
      <c r="AN1444" s="1871"/>
    </row>
    <row r="1445" spans="1:40" outlineLevel="1">
      <c r="A1445" s="521">
        <f>ROW()</f>
        <v>1445</v>
      </c>
      <c r="B1445" s="35"/>
      <c r="C1445" s="758"/>
      <c r="D1445" s="33" t="s">
        <v>36</v>
      </c>
      <c r="J1445" s="429"/>
      <c r="K1445" s="430"/>
      <c r="L1445" s="430"/>
      <c r="M1445" s="430"/>
      <c r="N1445" s="431"/>
      <c r="O1445" s="429"/>
      <c r="P1445" s="430"/>
      <c r="Q1445" s="430"/>
      <c r="R1445" s="430"/>
      <c r="S1445" s="431"/>
      <c r="T1445" s="429"/>
      <c r="U1445" s="430"/>
      <c r="V1445" s="430"/>
      <c r="W1445" s="430"/>
      <c r="X1445" s="431"/>
      <c r="Y1445" s="361"/>
      <c r="Z1445" s="373"/>
      <c r="AA1445" s="373"/>
      <c r="AB1445" s="373"/>
      <c r="AC1445" s="373"/>
      <c r="AD1445" s="356"/>
      <c r="AE1445" s="361">
        <v>0.44392217594955902</v>
      </c>
      <c r="AF1445" s="373">
        <v>0.44392217594955902</v>
      </c>
      <c r="AG1445" s="373">
        <v>0.44392217594955902</v>
      </c>
      <c r="AH1445" s="373">
        <v>0.44392217594955902</v>
      </c>
      <c r="AI1445" s="356">
        <v>0.44392217594955902</v>
      </c>
      <c r="AJ1445" s="1870"/>
      <c r="AK1445" s="1870"/>
      <c r="AL1445" s="1870"/>
      <c r="AM1445" s="1870"/>
      <c r="AN1445" s="1871"/>
    </row>
    <row r="1446" spans="1:40" outlineLevel="1">
      <c r="A1446" s="521">
        <f>ROW()</f>
        <v>1446</v>
      </c>
      <c r="B1446" s="35"/>
      <c r="C1446" s="758"/>
      <c r="D1446" s="33" t="s">
        <v>583</v>
      </c>
      <c r="J1446" s="429"/>
      <c r="K1446" s="430"/>
      <c r="L1446" s="430"/>
      <c r="M1446" s="430"/>
      <c r="N1446" s="431"/>
      <c r="O1446" s="429"/>
      <c r="P1446" s="430"/>
      <c r="Q1446" s="430"/>
      <c r="R1446" s="430"/>
      <c r="S1446" s="431"/>
      <c r="T1446" s="429"/>
      <c r="U1446" s="430"/>
      <c r="V1446" s="430"/>
      <c r="W1446" s="430"/>
      <c r="X1446" s="431"/>
      <c r="Y1446" s="361"/>
      <c r="Z1446" s="373"/>
      <c r="AA1446" s="373"/>
      <c r="AB1446" s="373"/>
      <c r="AC1446" s="373"/>
      <c r="AD1446" s="356"/>
      <c r="AE1446" s="361">
        <v>5.9125753515379603E-2</v>
      </c>
      <c r="AF1446" s="373">
        <v>5.9125753515379603E-2</v>
      </c>
      <c r="AG1446" s="373">
        <v>5.9125753515379603E-2</v>
      </c>
      <c r="AH1446" s="373">
        <v>5.9125753515379603E-2</v>
      </c>
      <c r="AI1446" s="356">
        <v>5.9125753515379603E-2</v>
      </c>
      <c r="AJ1446" s="1870"/>
      <c r="AK1446" s="1870"/>
      <c r="AL1446" s="1870"/>
      <c r="AM1446" s="1870"/>
      <c r="AN1446" s="1871"/>
    </row>
    <row r="1447" spans="1:40" outlineLevel="1">
      <c r="A1447" s="521">
        <f>ROW()</f>
        <v>1447</v>
      </c>
      <c r="B1447" s="35"/>
      <c r="C1447" s="758"/>
      <c r="D1447" s="33" t="s">
        <v>81</v>
      </c>
      <c r="J1447" s="429"/>
      <c r="K1447" s="430"/>
      <c r="L1447" s="430"/>
      <c r="M1447" s="430"/>
      <c r="N1447" s="431"/>
      <c r="O1447" s="429"/>
      <c r="P1447" s="430"/>
      <c r="Q1447" s="430"/>
      <c r="R1447" s="430"/>
      <c r="S1447" s="431"/>
      <c r="T1447" s="429"/>
      <c r="U1447" s="430"/>
      <c r="V1447" s="430"/>
      <c r="W1447" s="430"/>
      <c r="X1447" s="431"/>
      <c r="Y1447" s="361"/>
      <c r="Z1447" s="373"/>
      <c r="AA1447" s="373"/>
      <c r="AB1447" s="373"/>
      <c r="AC1447" s="373"/>
      <c r="AD1447" s="356"/>
      <c r="AE1447" s="361">
        <v>0</v>
      </c>
      <c r="AF1447" s="373">
        <v>0</v>
      </c>
      <c r="AG1447" s="373">
        <v>0</v>
      </c>
      <c r="AH1447" s="373">
        <v>0</v>
      </c>
      <c r="AI1447" s="356">
        <v>0</v>
      </c>
      <c r="AJ1447" s="1870"/>
      <c r="AK1447" s="1870"/>
      <c r="AL1447" s="1870"/>
      <c r="AM1447" s="1870"/>
      <c r="AN1447" s="1871"/>
    </row>
    <row r="1448" spans="1:40" outlineLevel="1">
      <c r="A1448" s="521">
        <f>ROW()</f>
        <v>1448</v>
      </c>
      <c r="B1448" s="35"/>
      <c r="C1448" s="758"/>
      <c r="D1448" s="33" t="s">
        <v>28</v>
      </c>
      <c r="J1448" s="429"/>
      <c r="K1448" s="430"/>
      <c r="L1448" s="430"/>
      <c r="M1448" s="430"/>
      <c r="N1448" s="431"/>
      <c r="O1448" s="429"/>
      <c r="P1448" s="430"/>
      <c r="Q1448" s="430"/>
      <c r="R1448" s="430"/>
      <c r="S1448" s="431"/>
      <c r="T1448" s="429"/>
      <c r="U1448" s="430"/>
      <c r="V1448" s="430"/>
      <c r="W1448" s="430"/>
      <c r="X1448" s="431"/>
      <c r="Y1448" s="361"/>
      <c r="Z1448" s="373"/>
      <c r="AA1448" s="373"/>
      <c r="AB1448" s="373"/>
      <c r="AC1448" s="373"/>
      <c r="AD1448" s="356"/>
      <c r="AE1448" s="361">
        <v>0</v>
      </c>
      <c r="AF1448" s="373">
        <v>0</v>
      </c>
      <c r="AG1448" s="373">
        <v>0</v>
      </c>
      <c r="AH1448" s="373">
        <v>0</v>
      </c>
      <c r="AI1448" s="356">
        <v>0</v>
      </c>
      <c r="AJ1448" s="1870"/>
      <c r="AK1448" s="1870"/>
      <c r="AL1448" s="1870"/>
      <c r="AM1448" s="1870"/>
      <c r="AN1448" s="1871"/>
    </row>
    <row r="1449" spans="1:40" outlineLevel="1">
      <c r="A1449" s="521">
        <f>ROW()</f>
        <v>1449</v>
      </c>
      <c r="B1449" s="35"/>
      <c r="C1449" s="758"/>
      <c r="D1449" s="45" t="s">
        <v>443</v>
      </c>
      <c r="E1449" s="45"/>
      <c r="F1449" s="45"/>
      <c r="G1449" s="45"/>
      <c r="H1449" s="45"/>
      <c r="I1449" s="45"/>
      <c r="J1449" s="432"/>
      <c r="K1449" s="433"/>
      <c r="L1449" s="433"/>
      <c r="M1449" s="433"/>
      <c r="N1449" s="434"/>
      <c r="O1449" s="432"/>
      <c r="P1449" s="433"/>
      <c r="Q1449" s="433"/>
      <c r="R1449" s="433"/>
      <c r="S1449" s="434"/>
      <c r="T1449" s="432"/>
      <c r="U1449" s="433"/>
      <c r="V1449" s="433"/>
      <c r="W1449" s="433"/>
      <c r="X1449" s="434"/>
      <c r="Y1449" s="362"/>
      <c r="Z1449" s="374"/>
      <c r="AA1449" s="374"/>
      <c r="AB1449" s="374"/>
      <c r="AC1449" s="374"/>
      <c r="AD1449" s="363"/>
      <c r="AE1449" s="362">
        <v>1.0309757510828001E-2</v>
      </c>
      <c r="AF1449" s="374">
        <v>1.0309757510828001E-2</v>
      </c>
      <c r="AG1449" s="374">
        <v>1.0309757510828001E-2</v>
      </c>
      <c r="AH1449" s="374">
        <v>1.0309757510828001E-2</v>
      </c>
      <c r="AI1449" s="363">
        <v>1.0309757510828001E-2</v>
      </c>
      <c r="AJ1449" s="1872"/>
      <c r="AK1449" s="1872"/>
      <c r="AL1449" s="1872"/>
      <c r="AM1449" s="1872"/>
      <c r="AN1449" s="1873"/>
    </row>
    <row r="1450" spans="1:40" outlineLevel="1">
      <c r="A1450" s="521">
        <f>ROW()</f>
        <v>1450</v>
      </c>
      <c r="B1450" s="35"/>
      <c r="C1450" s="758"/>
      <c r="D1450" s="33" t="s">
        <v>24</v>
      </c>
      <c r="F1450" s="151"/>
      <c r="G1450" s="151"/>
      <c r="H1450" s="151"/>
      <c r="I1450" s="151"/>
      <c r="J1450" s="251"/>
      <c r="K1450" s="58"/>
      <c r="L1450" s="58"/>
      <c r="M1450" s="58"/>
      <c r="N1450" s="247"/>
      <c r="O1450" s="251"/>
      <c r="P1450" s="58"/>
      <c r="Q1450" s="58"/>
      <c r="R1450" s="58"/>
      <c r="S1450" s="247"/>
      <c r="T1450" s="251"/>
      <c r="U1450" s="58"/>
      <c r="V1450" s="58"/>
      <c r="W1450" s="58"/>
      <c r="X1450" s="247"/>
      <c r="Y1450" s="251">
        <f t="shared" ref="Y1450:AN1450" si="1594">SUM(Y1434:Y1449)</f>
        <v>0</v>
      </c>
      <c r="Z1450" s="58">
        <f t="shared" si="1594"/>
        <v>0</v>
      </c>
      <c r="AA1450" s="58">
        <f t="shared" si="1594"/>
        <v>0</v>
      </c>
      <c r="AB1450" s="58">
        <f t="shared" si="1594"/>
        <v>0</v>
      </c>
      <c r="AC1450" s="58">
        <f t="shared" si="1594"/>
        <v>0</v>
      </c>
      <c r="AD1450" s="247">
        <f t="shared" si="1594"/>
        <v>0</v>
      </c>
      <c r="AE1450" s="251">
        <f t="shared" si="1594"/>
        <v>2.8658042923098184</v>
      </c>
      <c r="AF1450" s="58">
        <f t="shared" si="1594"/>
        <v>2.8658042923098184</v>
      </c>
      <c r="AG1450" s="58">
        <f t="shared" si="1594"/>
        <v>2.8658042923098184</v>
      </c>
      <c r="AH1450" s="58">
        <f t="shared" si="1594"/>
        <v>2.8658042923098184</v>
      </c>
      <c r="AI1450" s="247">
        <f t="shared" si="1594"/>
        <v>2.8658042923098184</v>
      </c>
      <c r="AJ1450" s="58">
        <f t="shared" si="1594"/>
        <v>0</v>
      </c>
      <c r="AK1450" s="58">
        <f t="shared" si="1594"/>
        <v>0</v>
      </c>
      <c r="AL1450" s="58">
        <f t="shared" si="1594"/>
        <v>0</v>
      </c>
      <c r="AM1450" s="58">
        <f t="shared" si="1594"/>
        <v>0</v>
      </c>
      <c r="AN1450" s="247">
        <f t="shared" si="1594"/>
        <v>0</v>
      </c>
    </row>
    <row r="1451" spans="1:40" outlineLevel="1">
      <c r="A1451" s="521">
        <f>ROW()</f>
        <v>1451</v>
      </c>
      <c r="B1451" s="35"/>
      <c r="C1451" s="756" t="s">
        <v>308</v>
      </c>
      <c r="J1451" s="1909"/>
      <c r="K1451" s="1910"/>
      <c r="L1451" s="1910"/>
      <c r="M1451" s="1910"/>
      <c r="N1451" s="1911"/>
      <c r="O1451" s="1909"/>
      <c r="P1451" s="1910"/>
      <c r="Q1451" s="1910"/>
      <c r="R1451" s="1910"/>
      <c r="S1451" s="1911"/>
      <c r="T1451" s="1906"/>
      <c r="U1451" s="1907"/>
      <c r="V1451" s="1907"/>
      <c r="W1451" s="1907"/>
      <c r="X1451" s="1908"/>
      <c r="Y1451" s="1906" t="str">
        <f>IF(Y$731="","",Y$731)</f>
        <v>Approved 4 [m$ 31/12/2023]</v>
      </c>
      <c r="Z1451" s="1907"/>
      <c r="AA1451" s="1907"/>
      <c r="AB1451" s="1907"/>
      <c r="AC1451" s="1907"/>
      <c r="AD1451" s="1908"/>
      <c r="AE1451" s="1413"/>
      <c r="AF1451" s="1137"/>
      <c r="AG1451" s="1137" t="str">
        <f>IF(AG$731="","",AG$731)</f>
        <v>Approved 5 [m$ 31/12/2023]</v>
      </c>
      <c r="AH1451" s="1137"/>
      <c r="AI1451" s="1160"/>
      <c r="AJ1451" s="1137"/>
      <c r="AK1451" s="1137"/>
      <c r="AL1451" s="1137"/>
      <c r="AM1451" s="1137"/>
      <c r="AN1451" s="1160"/>
    </row>
    <row r="1452" spans="1:40" outlineLevel="1">
      <c r="A1452" s="521">
        <f>ROW()</f>
        <v>1452</v>
      </c>
      <c r="B1452" s="35"/>
      <c r="C1452" s="758"/>
      <c r="D1452" s="33" t="s">
        <v>300</v>
      </c>
      <c r="J1452" s="228"/>
      <c r="K1452" s="51"/>
      <c r="L1452" s="51"/>
      <c r="M1452" s="51"/>
      <c r="N1452" s="229"/>
      <c r="O1452" s="228"/>
      <c r="P1452" s="51"/>
      <c r="Q1452" s="51"/>
      <c r="R1452" s="51"/>
      <c r="S1452" s="229"/>
      <c r="T1452" s="228"/>
      <c r="U1452" s="51"/>
      <c r="V1452" s="51"/>
      <c r="W1452" s="51"/>
      <c r="X1452" s="229"/>
      <c r="Y1452" s="228">
        <f t="shared" ref="Y1452:AD1461" si="1595">Y1434*$X$43</f>
        <v>0</v>
      </c>
      <c r="Z1452" s="51">
        <f t="shared" si="1595"/>
        <v>0</v>
      </c>
      <c r="AA1452" s="51">
        <f t="shared" si="1595"/>
        <v>0</v>
      </c>
      <c r="AB1452" s="51">
        <f t="shared" si="1595"/>
        <v>0</v>
      </c>
      <c r="AC1452" s="51">
        <f t="shared" si="1595"/>
        <v>0</v>
      </c>
      <c r="AD1452" s="229">
        <f t="shared" si="1595"/>
        <v>0</v>
      </c>
      <c r="AE1452" s="228">
        <f>AE1434*$AD$43</f>
        <v>3.7375953852142853E-2</v>
      </c>
      <c r="AF1452" s="51">
        <f t="shared" ref="AF1452:AI1452" si="1596">AF1434*$AD$43</f>
        <v>3.7375953852142853E-2</v>
      </c>
      <c r="AG1452" s="51">
        <f t="shared" si="1596"/>
        <v>3.7375953852142853E-2</v>
      </c>
      <c r="AH1452" s="51">
        <f t="shared" si="1596"/>
        <v>3.7375953852142853E-2</v>
      </c>
      <c r="AI1452" s="229">
        <f t="shared" si="1596"/>
        <v>3.7375953852142853E-2</v>
      </c>
      <c r="AJ1452" s="51">
        <f>AJ1434*$AH$43</f>
        <v>0</v>
      </c>
      <c r="AK1452" s="51">
        <f t="shared" ref="AK1452:AN1452" si="1597">AK1434*$AH$43</f>
        <v>0</v>
      </c>
      <c r="AL1452" s="51">
        <f t="shared" si="1597"/>
        <v>0</v>
      </c>
      <c r="AM1452" s="51">
        <f t="shared" si="1597"/>
        <v>0</v>
      </c>
      <c r="AN1452" s="229">
        <f t="shared" si="1597"/>
        <v>0</v>
      </c>
    </row>
    <row r="1453" spans="1:40" outlineLevel="1">
      <c r="A1453" s="521">
        <f>ROW()</f>
        <v>1453</v>
      </c>
      <c r="B1453" s="35"/>
      <c r="C1453" s="758"/>
      <c r="D1453" s="33" t="s">
        <v>301</v>
      </c>
      <c r="J1453" s="228"/>
      <c r="K1453" s="51"/>
      <c r="L1453" s="51"/>
      <c r="M1453" s="51"/>
      <c r="N1453" s="229"/>
      <c r="O1453" s="228"/>
      <c r="P1453" s="51"/>
      <c r="Q1453" s="51"/>
      <c r="R1453" s="51"/>
      <c r="S1453" s="229"/>
      <c r="T1453" s="228"/>
      <c r="U1453" s="51"/>
      <c r="V1453" s="51"/>
      <c r="W1453" s="51"/>
      <c r="X1453" s="229"/>
      <c r="Y1453" s="228">
        <f t="shared" si="1595"/>
        <v>0</v>
      </c>
      <c r="Z1453" s="51">
        <f t="shared" si="1595"/>
        <v>0</v>
      </c>
      <c r="AA1453" s="51">
        <f t="shared" si="1595"/>
        <v>0</v>
      </c>
      <c r="AB1453" s="51">
        <f t="shared" si="1595"/>
        <v>0</v>
      </c>
      <c r="AC1453" s="51">
        <f t="shared" si="1595"/>
        <v>0</v>
      </c>
      <c r="AD1453" s="229">
        <f t="shared" si="1595"/>
        <v>0</v>
      </c>
      <c r="AE1453" s="228">
        <f t="shared" ref="AE1453:AI1453" si="1598">AE1435*$AD$43</f>
        <v>0</v>
      </c>
      <c r="AF1453" s="51">
        <f t="shared" si="1598"/>
        <v>0</v>
      </c>
      <c r="AG1453" s="51">
        <f t="shared" si="1598"/>
        <v>0</v>
      </c>
      <c r="AH1453" s="51">
        <f t="shared" si="1598"/>
        <v>0</v>
      </c>
      <c r="AI1453" s="229">
        <f t="shared" si="1598"/>
        <v>0</v>
      </c>
      <c r="AJ1453" s="51">
        <f t="shared" ref="AJ1453:AN1453" si="1599">AJ1435*$AH$43</f>
        <v>0</v>
      </c>
      <c r="AK1453" s="51">
        <f t="shared" si="1599"/>
        <v>0</v>
      </c>
      <c r="AL1453" s="51">
        <f t="shared" si="1599"/>
        <v>0</v>
      </c>
      <c r="AM1453" s="51">
        <f t="shared" si="1599"/>
        <v>0</v>
      </c>
      <c r="AN1453" s="229">
        <f t="shared" si="1599"/>
        <v>0</v>
      </c>
    </row>
    <row r="1454" spans="1:40" outlineLevel="1">
      <c r="A1454" s="521">
        <f>ROW()</f>
        <v>1454</v>
      </c>
      <c r="B1454" s="35"/>
      <c r="C1454" s="758"/>
      <c r="D1454" s="33" t="s">
        <v>29</v>
      </c>
      <c r="J1454" s="228"/>
      <c r="K1454" s="51"/>
      <c r="L1454" s="51"/>
      <c r="M1454" s="51"/>
      <c r="N1454" s="229"/>
      <c r="O1454" s="228"/>
      <c r="P1454" s="51"/>
      <c r="Q1454" s="51"/>
      <c r="R1454" s="51"/>
      <c r="S1454" s="229"/>
      <c r="T1454" s="228"/>
      <c r="U1454" s="51"/>
      <c r="V1454" s="51"/>
      <c r="W1454" s="51"/>
      <c r="X1454" s="229"/>
      <c r="Y1454" s="228">
        <f t="shared" si="1595"/>
        <v>0</v>
      </c>
      <c r="Z1454" s="51">
        <f t="shared" si="1595"/>
        <v>0</v>
      </c>
      <c r="AA1454" s="51">
        <f t="shared" si="1595"/>
        <v>0</v>
      </c>
      <c r="AB1454" s="51">
        <f t="shared" si="1595"/>
        <v>0</v>
      </c>
      <c r="AC1454" s="51">
        <f t="shared" si="1595"/>
        <v>0</v>
      </c>
      <c r="AD1454" s="229">
        <f t="shared" si="1595"/>
        <v>0</v>
      </c>
      <c r="AE1454" s="228">
        <f t="shared" ref="AE1454:AI1454" si="1600">AE1436*$AD$43</f>
        <v>0</v>
      </c>
      <c r="AF1454" s="51">
        <f t="shared" si="1600"/>
        <v>0</v>
      </c>
      <c r="AG1454" s="51">
        <f t="shared" si="1600"/>
        <v>0</v>
      </c>
      <c r="AH1454" s="51">
        <f t="shared" si="1600"/>
        <v>0</v>
      </c>
      <c r="AI1454" s="229">
        <f t="shared" si="1600"/>
        <v>0</v>
      </c>
      <c r="AJ1454" s="51">
        <f t="shared" ref="AJ1454:AN1454" si="1601">AJ1436*$AH$43</f>
        <v>0</v>
      </c>
      <c r="AK1454" s="51">
        <f t="shared" si="1601"/>
        <v>0</v>
      </c>
      <c r="AL1454" s="51">
        <f t="shared" si="1601"/>
        <v>0</v>
      </c>
      <c r="AM1454" s="51">
        <f t="shared" si="1601"/>
        <v>0</v>
      </c>
      <c r="AN1454" s="229">
        <f t="shared" si="1601"/>
        <v>0</v>
      </c>
    </row>
    <row r="1455" spans="1:40" outlineLevel="1">
      <c r="A1455" s="521">
        <f>ROW()</f>
        <v>1455</v>
      </c>
      <c r="B1455" s="35"/>
      <c r="C1455" s="758"/>
      <c r="D1455" s="33" t="s">
        <v>30</v>
      </c>
      <c r="J1455" s="228"/>
      <c r="K1455" s="51"/>
      <c r="L1455" s="51"/>
      <c r="M1455" s="51"/>
      <c r="N1455" s="229"/>
      <c r="O1455" s="228"/>
      <c r="P1455" s="51"/>
      <c r="Q1455" s="51"/>
      <c r="R1455" s="51"/>
      <c r="S1455" s="229"/>
      <c r="T1455" s="228"/>
      <c r="U1455" s="51"/>
      <c r="V1455" s="51"/>
      <c r="W1455" s="51"/>
      <c r="X1455" s="229"/>
      <c r="Y1455" s="228">
        <f t="shared" si="1595"/>
        <v>0</v>
      </c>
      <c r="Z1455" s="51">
        <f t="shared" si="1595"/>
        <v>0</v>
      </c>
      <c r="AA1455" s="51">
        <f t="shared" si="1595"/>
        <v>0</v>
      </c>
      <c r="AB1455" s="51">
        <f t="shared" si="1595"/>
        <v>0</v>
      </c>
      <c r="AC1455" s="51">
        <f t="shared" si="1595"/>
        <v>0</v>
      </c>
      <c r="AD1455" s="229">
        <f t="shared" si="1595"/>
        <v>0</v>
      </c>
      <c r="AE1455" s="228">
        <f t="shared" ref="AE1455:AI1455" si="1602">AE1437*$AD$43</f>
        <v>0.52179975065785733</v>
      </c>
      <c r="AF1455" s="51">
        <f t="shared" si="1602"/>
        <v>0.52179975065785733</v>
      </c>
      <c r="AG1455" s="51">
        <f t="shared" si="1602"/>
        <v>0.52179975065785733</v>
      </c>
      <c r="AH1455" s="51">
        <f t="shared" si="1602"/>
        <v>0.52179975065785733</v>
      </c>
      <c r="AI1455" s="229">
        <f t="shared" si="1602"/>
        <v>0.52179975065785733</v>
      </c>
      <c r="AJ1455" s="51">
        <f t="shared" ref="AJ1455:AN1455" si="1603">AJ1437*$AH$43</f>
        <v>0</v>
      </c>
      <c r="AK1455" s="51">
        <f t="shared" si="1603"/>
        <v>0</v>
      </c>
      <c r="AL1455" s="51">
        <f t="shared" si="1603"/>
        <v>0</v>
      </c>
      <c r="AM1455" s="51">
        <f t="shared" si="1603"/>
        <v>0</v>
      </c>
      <c r="AN1455" s="229">
        <f t="shared" si="1603"/>
        <v>0</v>
      </c>
    </row>
    <row r="1456" spans="1:40" outlineLevel="1">
      <c r="A1456" s="521">
        <f>ROW()</f>
        <v>1456</v>
      </c>
      <c r="B1456" s="35"/>
      <c r="C1456" s="758"/>
      <c r="D1456" s="33" t="s">
        <v>31</v>
      </c>
      <c r="J1456" s="228"/>
      <c r="K1456" s="51"/>
      <c r="L1456" s="51"/>
      <c r="M1456" s="51"/>
      <c r="N1456" s="229"/>
      <c r="O1456" s="228"/>
      <c r="P1456" s="51"/>
      <c r="Q1456" s="51"/>
      <c r="R1456" s="51"/>
      <c r="S1456" s="229"/>
      <c r="T1456" s="228"/>
      <c r="U1456" s="51"/>
      <c r="V1456" s="51"/>
      <c r="W1456" s="51"/>
      <c r="X1456" s="229"/>
      <c r="Y1456" s="228">
        <f t="shared" si="1595"/>
        <v>0</v>
      </c>
      <c r="Z1456" s="51">
        <f t="shared" si="1595"/>
        <v>0</v>
      </c>
      <c r="AA1456" s="51">
        <f t="shared" si="1595"/>
        <v>0</v>
      </c>
      <c r="AB1456" s="51">
        <f t="shared" si="1595"/>
        <v>0</v>
      </c>
      <c r="AC1456" s="51">
        <f t="shared" si="1595"/>
        <v>0</v>
      </c>
      <c r="AD1456" s="229">
        <f t="shared" si="1595"/>
        <v>0</v>
      </c>
      <c r="AE1456" s="228">
        <f t="shared" ref="AE1456:AI1456" si="1604">AE1438*$AD$43</f>
        <v>0</v>
      </c>
      <c r="AF1456" s="51">
        <f t="shared" si="1604"/>
        <v>0</v>
      </c>
      <c r="AG1456" s="51">
        <f t="shared" si="1604"/>
        <v>0</v>
      </c>
      <c r="AH1456" s="51">
        <f t="shared" si="1604"/>
        <v>0</v>
      </c>
      <c r="AI1456" s="229">
        <f t="shared" si="1604"/>
        <v>0</v>
      </c>
      <c r="AJ1456" s="51">
        <f t="shared" ref="AJ1456:AN1456" si="1605">AJ1438*$AH$43</f>
        <v>0</v>
      </c>
      <c r="AK1456" s="51">
        <f t="shared" si="1605"/>
        <v>0</v>
      </c>
      <c r="AL1456" s="51">
        <f t="shared" si="1605"/>
        <v>0</v>
      </c>
      <c r="AM1456" s="51">
        <f t="shared" si="1605"/>
        <v>0</v>
      </c>
      <c r="AN1456" s="229">
        <f t="shared" si="1605"/>
        <v>0</v>
      </c>
    </row>
    <row r="1457" spans="1:40" outlineLevel="1">
      <c r="A1457" s="521">
        <f>ROW()</f>
        <v>1457</v>
      </c>
      <c r="B1457" s="35"/>
      <c r="C1457" s="758"/>
      <c r="D1457" s="33" t="s">
        <v>32</v>
      </c>
      <c r="J1457" s="228"/>
      <c r="K1457" s="51"/>
      <c r="L1457" s="51"/>
      <c r="M1457" s="51"/>
      <c r="N1457" s="229"/>
      <c r="O1457" s="228"/>
      <c r="P1457" s="51"/>
      <c r="Q1457" s="51"/>
      <c r="R1457" s="51"/>
      <c r="S1457" s="229"/>
      <c r="T1457" s="228"/>
      <c r="U1457" s="51"/>
      <c r="V1457" s="51"/>
      <c r="W1457" s="51"/>
      <c r="X1457" s="229"/>
      <c r="Y1457" s="228">
        <f t="shared" si="1595"/>
        <v>0</v>
      </c>
      <c r="Z1457" s="51">
        <f t="shared" si="1595"/>
        <v>0</v>
      </c>
      <c r="AA1457" s="51">
        <f t="shared" si="1595"/>
        <v>0</v>
      </c>
      <c r="AB1457" s="51">
        <f t="shared" si="1595"/>
        <v>0</v>
      </c>
      <c r="AC1457" s="51">
        <f t="shared" si="1595"/>
        <v>0</v>
      </c>
      <c r="AD1457" s="229">
        <f t="shared" si="1595"/>
        <v>0</v>
      </c>
      <c r="AE1457" s="228">
        <f t="shared" ref="AE1457:AI1457" si="1606">AE1439*$AD$43</f>
        <v>2.1677101387264124E-2</v>
      </c>
      <c r="AF1457" s="51">
        <f t="shared" si="1606"/>
        <v>2.1677101387264124E-2</v>
      </c>
      <c r="AG1457" s="51">
        <f t="shared" si="1606"/>
        <v>2.1677101387264124E-2</v>
      </c>
      <c r="AH1457" s="51">
        <f t="shared" si="1606"/>
        <v>2.1677101387264124E-2</v>
      </c>
      <c r="AI1457" s="229">
        <f t="shared" si="1606"/>
        <v>2.1677101387264124E-2</v>
      </c>
      <c r="AJ1457" s="51">
        <f t="shared" ref="AJ1457:AN1457" si="1607">AJ1439*$AH$43</f>
        <v>0</v>
      </c>
      <c r="AK1457" s="51">
        <f t="shared" si="1607"/>
        <v>0</v>
      </c>
      <c r="AL1457" s="51">
        <f t="shared" si="1607"/>
        <v>0</v>
      </c>
      <c r="AM1457" s="51">
        <f t="shared" si="1607"/>
        <v>0</v>
      </c>
      <c r="AN1457" s="229">
        <f t="shared" si="1607"/>
        <v>0</v>
      </c>
    </row>
    <row r="1458" spans="1:40" outlineLevel="1">
      <c r="A1458" s="521">
        <f>ROW()</f>
        <v>1458</v>
      </c>
      <c r="B1458" s="35"/>
      <c r="C1458" s="758"/>
      <c r="D1458" s="33" t="s">
        <v>33</v>
      </c>
      <c r="J1458" s="228"/>
      <c r="K1458" s="51"/>
      <c r="L1458" s="51"/>
      <c r="M1458" s="51"/>
      <c r="N1458" s="229"/>
      <c r="O1458" s="228"/>
      <c r="P1458" s="51"/>
      <c r="Q1458" s="51"/>
      <c r="R1458" s="51"/>
      <c r="S1458" s="229"/>
      <c r="T1458" s="228"/>
      <c r="U1458" s="51"/>
      <c r="V1458" s="51"/>
      <c r="W1458" s="51"/>
      <c r="X1458" s="229"/>
      <c r="Y1458" s="228">
        <f t="shared" si="1595"/>
        <v>0</v>
      </c>
      <c r="Z1458" s="51">
        <f t="shared" si="1595"/>
        <v>0</v>
      </c>
      <c r="AA1458" s="51">
        <f t="shared" si="1595"/>
        <v>0</v>
      </c>
      <c r="AB1458" s="51">
        <f t="shared" si="1595"/>
        <v>0</v>
      </c>
      <c r="AC1458" s="51">
        <f t="shared" si="1595"/>
        <v>0</v>
      </c>
      <c r="AD1458" s="229">
        <f t="shared" si="1595"/>
        <v>0</v>
      </c>
      <c r="AE1458" s="228">
        <f t="shared" ref="AE1458:AI1458" si="1608">AE1440*$AD$43</f>
        <v>0.14691599268855968</v>
      </c>
      <c r="AF1458" s="51">
        <f t="shared" si="1608"/>
        <v>0.14691599268855968</v>
      </c>
      <c r="AG1458" s="51">
        <f t="shared" si="1608"/>
        <v>0.14691599268855968</v>
      </c>
      <c r="AH1458" s="51">
        <f t="shared" si="1608"/>
        <v>0.14691599268855968</v>
      </c>
      <c r="AI1458" s="229">
        <f t="shared" si="1608"/>
        <v>0.14691599268855968</v>
      </c>
      <c r="AJ1458" s="51">
        <f t="shared" ref="AJ1458:AN1458" si="1609">AJ1440*$AH$43</f>
        <v>0</v>
      </c>
      <c r="AK1458" s="51">
        <f t="shared" si="1609"/>
        <v>0</v>
      </c>
      <c r="AL1458" s="51">
        <f t="shared" si="1609"/>
        <v>0</v>
      </c>
      <c r="AM1458" s="51">
        <f t="shared" si="1609"/>
        <v>0</v>
      </c>
      <c r="AN1458" s="229">
        <f t="shared" si="1609"/>
        <v>0</v>
      </c>
    </row>
    <row r="1459" spans="1:40" outlineLevel="1">
      <c r="A1459" s="521">
        <f>ROW()</f>
        <v>1459</v>
      </c>
      <c r="B1459" s="35"/>
      <c r="C1459" s="758"/>
      <c r="D1459" s="33" t="s">
        <v>27</v>
      </c>
      <c r="J1459" s="228"/>
      <c r="K1459" s="51"/>
      <c r="L1459" s="51"/>
      <c r="M1459" s="51"/>
      <c r="N1459" s="229"/>
      <c r="O1459" s="228"/>
      <c r="P1459" s="51"/>
      <c r="Q1459" s="51"/>
      <c r="R1459" s="51"/>
      <c r="S1459" s="229"/>
      <c r="T1459" s="228"/>
      <c r="U1459" s="51"/>
      <c r="V1459" s="51"/>
      <c r="W1459" s="51"/>
      <c r="X1459" s="229"/>
      <c r="Y1459" s="228">
        <f t="shared" si="1595"/>
        <v>0</v>
      </c>
      <c r="Z1459" s="51">
        <f t="shared" si="1595"/>
        <v>0</v>
      </c>
      <c r="AA1459" s="51">
        <f t="shared" si="1595"/>
        <v>0</v>
      </c>
      <c r="AB1459" s="51">
        <f t="shared" si="1595"/>
        <v>0</v>
      </c>
      <c r="AC1459" s="51">
        <f t="shared" si="1595"/>
        <v>0</v>
      </c>
      <c r="AD1459" s="229">
        <f t="shared" si="1595"/>
        <v>0</v>
      </c>
      <c r="AE1459" s="228">
        <f t="shared" ref="AE1459:AI1459" si="1610">AE1441*$AD$43</f>
        <v>8.4071953362159516E-2</v>
      </c>
      <c r="AF1459" s="51">
        <f t="shared" si="1610"/>
        <v>8.4071953362159516E-2</v>
      </c>
      <c r="AG1459" s="51">
        <f t="shared" si="1610"/>
        <v>8.4071953362159516E-2</v>
      </c>
      <c r="AH1459" s="51">
        <f t="shared" si="1610"/>
        <v>8.407195336215964E-2</v>
      </c>
      <c r="AI1459" s="229">
        <f t="shared" si="1610"/>
        <v>8.407195336215964E-2</v>
      </c>
      <c r="AJ1459" s="51">
        <f t="shared" ref="AJ1459:AN1459" si="1611">AJ1441*$AH$43</f>
        <v>0</v>
      </c>
      <c r="AK1459" s="51">
        <f t="shared" si="1611"/>
        <v>0</v>
      </c>
      <c r="AL1459" s="51">
        <f t="shared" si="1611"/>
        <v>0</v>
      </c>
      <c r="AM1459" s="51">
        <f t="shared" si="1611"/>
        <v>0</v>
      </c>
      <c r="AN1459" s="229">
        <f t="shared" si="1611"/>
        <v>0</v>
      </c>
    </row>
    <row r="1460" spans="1:40" outlineLevel="1">
      <c r="A1460" s="521">
        <f>ROW()</f>
        <v>1460</v>
      </c>
      <c r="B1460" s="35"/>
      <c r="C1460" s="758"/>
      <c r="D1460" s="33" t="s">
        <v>34</v>
      </c>
      <c r="J1460" s="228"/>
      <c r="K1460" s="51"/>
      <c r="L1460" s="51"/>
      <c r="M1460" s="51"/>
      <c r="N1460" s="229"/>
      <c r="O1460" s="228"/>
      <c r="P1460" s="51"/>
      <c r="Q1460" s="51"/>
      <c r="R1460" s="51"/>
      <c r="S1460" s="229"/>
      <c r="T1460" s="228"/>
      <c r="U1460" s="51"/>
      <c r="V1460" s="51"/>
      <c r="W1460" s="51"/>
      <c r="X1460" s="229"/>
      <c r="Y1460" s="228">
        <f t="shared" si="1595"/>
        <v>0</v>
      </c>
      <c r="Z1460" s="51">
        <f t="shared" si="1595"/>
        <v>0</v>
      </c>
      <c r="AA1460" s="51">
        <f t="shared" si="1595"/>
        <v>0</v>
      </c>
      <c r="AB1460" s="51">
        <f t="shared" si="1595"/>
        <v>0</v>
      </c>
      <c r="AC1460" s="51">
        <f t="shared" si="1595"/>
        <v>0</v>
      </c>
      <c r="AD1460" s="229">
        <f t="shared" si="1595"/>
        <v>0</v>
      </c>
      <c r="AE1460" s="228">
        <f t="shared" ref="AE1460:AI1460" si="1612">AE1442*$AD$43</f>
        <v>1.4697768237723716</v>
      </c>
      <c r="AF1460" s="51">
        <f t="shared" si="1612"/>
        <v>1.4697768237723716</v>
      </c>
      <c r="AG1460" s="51">
        <f t="shared" si="1612"/>
        <v>1.4697768237723716</v>
      </c>
      <c r="AH1460" s="51">
        <f t="shared" si="1612"/>
        <v>1.4697768237723716</v>
      </c>
      <c r="AI1460" s="229">
        <f t="shared" si="1612"/>
        <v>1.4697768237723716</v>
      </c>
      <c r="AJ1460" s="51">
        <f t="shared" ref="AJ1460:AN1460" si="1613">AJ1442*$AH$43</f>
        <v>0</v>
      </c>
      <c r="AK1460" s="51">
        <f t="shared" si="1613"/>
        <v>0</v>
      </c>
      <c r="AL1460" s="51">
        <f t="shared" si="1613"/>
        <v>0</v>
      </c>
      <c r="AM1460" s="51">
        <f t="shared" si="1613"/>
        <v>0</v>
      </c>
      <c r="AN1460" s="229">
        <f t="shared" si="1613"/>
        <v>0</v>
      </c>
    </row>
    <row r="1461" spans="1:40" outlineLevel="1">
      <c r="A1461" s="521">
        <f>ROW()</f>
        <v>1461</v>
      </c>
      <c r="B1461" s="35"/>
      <c r="C1461" s="758"/>
      <c r="D1461" s="33" t="s">
        <v>35</v>
      </c>
      <c r="J1461" s="228"/>
      <c r="K1461" s="51"/>
      <c r="L1461" s="51"/>
      <c r="M1461" s="51"/>
      <c r="N1461" s="229"/>
      <c r="O1461" s="228"/>
      <c r="P1461" s="51"/>
      <c r="Q1461" s="51"/>
      <c r="R1461" s="51"/>
      <c r="S1461" s="229"/>
      <c r="T1461" s="228"/>
      <c r="U1461" s="51"/>
      <c r="V1461" s="51"/>
      <c r="W1461" s="51"/>
      <c r="X1461" s="229"/>
      <c r="Y1461" s="228">
        <f t="shared" si="1595"/>
        <v>0</v>
      </c>
      <c r="Z1461" s="51">
        <f t="shared" si="1595"/>
        <v>0</v>
      </c>
      <c r="AA1461" s="51">
        <f t="shared" si="1595"/>
        <v>0</v>
      </c>
      <c r="AB1461" s="51">
        <f t="shared" si="1595"/>
        <v>0</v>
      </c>
      <c r="AC1461" s="51">
        <f t="shared" si="1595"/>
        <v>0</v>
      </c>
      <c r="AD1461" s="229">
        <f t="shared" si="1595"/>
        <v>0</v>
      </c>
      <c r="AE1461" s="228">
        <f t="shared" ref="AE1461:AI1461" si="1614">AE1443*$AD$43</f>
        <v>5.6893819190319418E-2</v>
      </c>
      <c r="AF1461" s="51">
        <f t="shared" si="1614"/>
        <v>5.6893819190319418E-2</v>
      </c>
      <c r="AG1461" s="51">
        <f t="shared" si="1614"/>
        <v>5.6893819190319418E-2</v>
      </c>
      <c r="AH1461" s="51">
        <f t="shared" si="1614"/>
        <v>5.6893819190319418E-2</v>
      </c>
      <c r="AI1461" s="229">
        <f t="shared" si="1614"/>
        <v>5.6893819190319418E-2</v>
      </c>
      <c r="AJ1461" s="51">
        <f t="shared" ref="AJ1461:AN1461" si="1615">AJ1443*$AH$43</f>
        <v>0</v>
      </c>
      <c r="AK1461" s="51">
        <f t="shared" si="1615"/>
        <v>0</v>
      </c>
      <c r="AL1461" s="51">
        <f t="shared" si="1615"/>
        <v>0</v>
      </c>
      <c r="AM1461" s="51">
        <f t="shared" si="1615"/>
        <v>0</v>
      </c>
      <c r="AN1461" s="229">
        <f t="shared" si="1615"/>
        <v>0</v>
      </c>
    </row>
    <row r="1462" spans="1:40" outlineLevel="1">
      <c r="A1462" s="521">
        <f>ROW()</f>
        <v>1462</v>
      </c>
      <c r="B1462" s="35"/>
      <c r="C1462" s="758"/>
      <c r="D1462" s="33" t="s">
        <v>302</v>
      </c>
      <c r="J1462" s="228"/>
      <c r="K1462" s="51"/>
      <c r="L1462" s="51"/>
      <c r="M1462" s="51"/>
      <c r="N1462" s="229"/>
      <c r="O1462" s="228"/>
      <c r="P1462" s="51"/>
      <c r="Q1462" s="51"/>
      <c r="R1462" s="51"/>
      <c r="S1462" s="229"/>
      <c r="T1462" s="228"/>
      <c r="U1462" s="51"/>
      <c r="V1462" s="51"/>
      <c r="W1462" s="51"/>
      <c r="X1462" s="229"/>
      <c r="Y1462" s="228">
        <f t="shared" ref="Y1462:AD1467" si="1616">Y1444*$X$43</f>
        <v>0</v>
      </c>
      <c r="Z1462" s="51">
        <f t="shared" si="1616"/>
        <v>0</v>
      </c>
      <c r="AA1462" s="51">
        <f t="shared" si="1616"/>
        <v>0</v>
      </c>
      <c r="AB1462" s="51">
        <f t="shared" si="1616"/>
        <v>0</v>
      </c>
      <c r="AC1462" s="51">
        <f t="shared" si="1616"/>
        <v>0</v>
      </c>
      <c r="AD1462" s="229">
        <f t="shared" si="1616"/>
        <v>0</v>
      </c>
      <c r="AE1462" s="228">
        <f t="shared" ref="AE1462:AI1462" si="1617">AE1444*$AD$43</f>
        <v>0.41680687519228871</v>
      </c>
      <c r="AF1462" s="51">
        <f t="shared" si="1617"/>
        <v>0.41680687519228871</v>
      </c>
      <c r="AG1462" s="51">
        <f t="shared" si="1617"/>
        <v>0.41680687519228871</v>
      </c>
      <c r="AH1462" s="51">
        <f t="shared" si="1617"/>
        <v>0.41680687519228871</v>
      </c>
      <c r="AI1462" s="229">
        <f t="shared" si="1617"/>
        <v>0.41680687519228871</v>
      </c>
      <c r="AJ1462" s="51">
        <f t="shared" ref="AJ1462:AN1462" si="1618">AJ1444*$AH$43</f>
        <v>0</v>
      </c>
      <c r="AK1462" s="51">
        <f t="shared" si="1618"/>
        <v>0</v>
      </c>
      <c r="AL1462" s="51">
        <f t="shared" si="1618"/>
        <v>0</v>
      </c>
      <c r="AM1462" s="51">
        <f t="shared" si="1618"/>
        <v>0</v>
      </c>
      <c r="AN1462" s="229">
        <f t="shared" si="1618"/>
        <v>0</v>
      </c>
    </row>
    <row r="1463" spans="1:40" outlineLevel="1">
      <c r="A1463" s="521">
        <f>ROW()</f>
        <v>1463</v>
      </c>
      <c r="B1463" s="35"/>
      <c r="C1463" s="758"/>
      <c r="D1463" s="33" t="s">
        <v>36</v>
      </c>
      <c r="J1463" s="228"/>
      <c r="K1463" s="51"/>
      <c r="L1463" s="51"/>
      <c r="M1463" s="51"/>
      <c r="N1463" s="229"/>
      <c r="O1463" s="228"/>
      <c r="P1463" s="51"/>
      <c r="Q1463" s="51"/>
      <c r="R1463" s="51"/>
      <c r="S1463" s="229"/>
      <c r="T1463" s="228"/>
      <c r="U1463" s="51"/>
      <c r="V1463" s="51"/>
      <c r="W1463" s="51"/>
      <c r="X1463" s="229"/>
      <c r="Y1463" s="228">
        <f t="shared" si="1616"/>
        <v>0</v>
      </c>
      <c r="Z1463" s="51">
        <f t="shared" si="1616"/>
        <v>0</v>
      </c>
      <c r="AA1463" s="51">
        <f t="shared" si="1616"/>
        <v>0</v>
      </c>
      <c r="AB1463" s="51">
        <f t="shared" si="1616"/>
        <v>0</v>
      </c>
      <c r="AC1463" s="51">
        <f t="shared" si="1616"/>
        <v>0</v>
      </c>
      <c r="AD1463" s="229">
        <f t="shared" si="1616"/>
        <v>0</v>
      </c>
      <c r="AE1463" s="228">
        <f t="shared" ref="AE1463:AI1463" si="1619">AE1445*$AD$43</f>
        <v>0.51994671382732338</v>
      </c>
      <c r="AF1463" s="51">
        <f t="shared" si="1619"/>
        <v>0.51994671382732338</v>
      </c>
      <c r="AG1463" s="51">
        <f t="shared" si="1619"/>
        <v>0.51994671382732338</v>
      </c>
      <c r="AH1463" s="51">
        <f t="shared" si="1619"/>
        <v>0.51994671382732338</v>
      </c>
      <c r="AI1463" s="229">
        <f t="shared" si="1619"/>
        <v>0.51994671382732338</v>
      </c>
      <c r="AJ1463" s="51">
        <f t="shared" ref="AJ1463:AN1463" si="1620">AJ1445*$AH$43</f>
        <v>0</v>
      </c>
      <c r="AK1463" s="51">
        <f t="shared" si="1620"/>
        <v>0</v>
      </c>
      <c r="AL1463" s="51">
        <f t="shared" si="1620"/>
        <v>0</v>
      </c>
      <c r="AM1463" s="51">
        <f t="shared" si="1620"/>
        <v>0</v>
      </c>
      <c r="AN1463" s="229">
        <f t="shared" si="1620"/>
        <v>0</v>
      </c>
    </row>
    <row r="1464" spans="1:40" outlineLevel="1">
      <c r="A1464" s="521">
        <f>ROW()</f>
        <v>1464</v>
      </c>
      <c r="B1464" s="35"/>
      <c r="C1464" s="758"/>
      <c r="D1464" s="33" t="s">
        <v>583</v>
      </c>
      <c r="J1464" s="228"/>
      <c r="K1464" s="51"/>
      <c r="L1464" s="51"/>
      <c r="M1464" s="51"/>
      <c r="N1464" s="229"/>
      <c r="O1464" s="228"/>
      <c r="P1464" s="51"/>
      <c r="Q1464" s="51"/>
      <c r="R1464" s="51"/>
      <c r="S1464" s="229"/>
      <c r="T1464" s="228"/>
      <c r="U1464" s="51"/>
      <c r="V1464" s="51"/>
      <c r="W1464" s="51"/>
      <c r="X1464" s="229"/>
      <c r="Y1464" s="228">
        <f t="shared" si="1616"/>
        <v>0</v>
      </c>
      <c r="Z1464" s="51">
        <f t="shared" si="1616"/>
        <v>0</v>
      </c>
      <c r="AA1464" s="51">
        <f t="shared" si="1616"/>
        <v>0</v>
      </c>
      <c r="AB1464" s="51">
        <f t="shared" si="1616"/>
        <v>0</v>
      </c>
      <c r="AC1464" s="51">
        <f t="shared" si="1616"/>
        <v>0</v>
      </c>
      <c r="AD1464" s="229">
        <f t="shared" si="1616"/>
        <v>0</v>
      </c>
      <c r="AE1464" s="228">
        <f t="shared" ref="AE1464:AI1464" si="1621">AE1446*$AD$43</f>
        <v>6.9251420425500546E-2</v>
      </c>
      <c r="AF1464" s="51">
        <f t="shared" si="1621"/>
        <v>6.9251420425500546E-2</v>
      </c>
      <c r="AG1464" s="51">
        <f t="shared" si="1621"/>
        <v>6.9251420425500546E-2</v>
      </c>
      <c r="AH1464" s="51">
        <f t="shared" si="1621"/>
        <v>6.9251420425500546E-2</v>
      </c>
      <c r="AI1464" s="229">
        <f t="shared" si="1621"/>
        <v>6.9251420425500546E-2</v>
      </c>
      <c r="AJ1464" s="51">
        <f t="shared" ref="AJ1464:AN1464" si="1622">AJ1446*$AH$43</f>
        <v>0</v>
      </c>
      <c r="AK1464" s="51">
        <f t="shared" si="1622"/>
        <v>0</v>
      </c>
      <c r="AL1464" s="51">
        <f t="shared" si="1622"/>
        <v>0</v>
      </c>
      <c r="AM1464" s="51">
        <f t="shared" si="1622"/>
        <v>0</v>
      </c>
      <c r="AN1464" s="229">
        <f t="shared" si="1622"/>
        <v>0</v>
      </c>
    </row>
    <row r="1465" spans="1:40" outlineLevel="1">
      <c r="A1465" s="521">
        <f>ROW()</f>
        <v>1465</v>
      </c>
      <c r="B1465" s="35"/>
      <c r="C1465" s="758"/>
      <c r="D1465" s="33" t="s">
        <v>81</v>
      </c>
      <c r="J1465" s="228"/>
      <c r="K1465" s="51"/>
      <c r="L1465" s="51"/>
      <c r="M1465" s="51"/>
      <c r="N1465" s="229"/>
      <c r="O1465" s="228"/>
      <c r="P1465" s="51"/>
      <c r="Q1465" s="51"/>
      <c r="R1465" s="51"/>
      <c r="S1465" s="229"/>
      <c r="T1465" s="228"/>
      <c r="U1465" s="51"/>
      <c r="V1465" s="51"/>
      <c r="W1465" s="51"/>
      <c r="X1465" s="229"/>
      <c r="Y1465" s="228">
        <f t="shared" si="1616"/>
        <v>0</v>
      </c>
      <c r="Z1465" s="51">
        <f t="shared" si="1616"/>
        <v>0</v>
      </c>
      <c r="AA1465" s="51">
        <f t="shared" si="1616"/>
        <v>0</v>
      </c>
      <c r="AB1465" s="51">
        <f t="shared" si="1616"/>
        <v>0</v>
      </c>
      <c r="AC1465" s="51">
        <f t="shared" si="1616"/>
        <v>0</v>
      </c>
      <c r="AD1465" s="229">
        <f t="shared" si="1616"/>
        <v>0</v>
      </c>
      <c r="AE1465" s="228">
        <f t="shared" ref="AE1465:AI1465" si="1623">AE1447*$AD$43</f>
        <v>0</v>
      </c>
      <c r="AF1465" s="51">
        <f t="shared" si="1623"/>
        <v>0</v>
      </c>
      <c r="AG1465" s="51">
        <f t="shared" si="1623"/>
        <v>0</v>
      </c>
      <c r="AH1465" s="51">
        <f t="shared" si="1623"/>
        <v>0</v>
      </c>
      <c r="AI1465" s="229">
        <f t="shared" si="1623"/>
        <v>0</v>
      </c>
      <c r="AJ1465" s="51">
        <f t="shared" ref="AJ1465:AN1465" si="1624">AJ1447*$AH$43</f>
        <v>0</v>
      </c>
      <c r="AK1465" s="51">
        <f t="shared" si="1624"/>
        <v>0</v>
      </c>
      <c r="AL1465" s="51">
        <f t="shared" si="1624"/>
        <v>0</v>
      </c>
      <c r="AM1465" s="51">
        <f t="shared" si="1624"/>
        <v>0</v>
      </c>
      <c r="AN1465" s="229">
        <f t="shared" si="1624"/>
        <v>0</v>
      </c>
    </row>
    <row r="1466" spans="1:40" outlineLevel="1">
      <c r="A1466" s="521">
        <f>ROW()</f>
        <v>1466</v>
      </c>
      <c r="B1466" s="35"/>
      <c r="C1466" s="758"/>
      <c r="D1466" s="33" t="s">
        <v>28</v>
      </c>
      <c r="J1466" s="228"/>
      <c r="K1466" s="51"/>
      <c r="L1466" s="51"/>
      <c r="M1466" s="51"/>
      <c r="N1466" s="229"/>
      <c r="O1466" s="228"/>
      <c r="P1466" s="51"/>
      <c r="Q1466" s="51"/>
      <c r="R1466" s="51"/>
      <c r="S1466" s="229"/>
      <c r="T1466" s="228"/>
      <c r="U1466" s="51"/>
      <c r="V1466" s="51"/>
      <c r="W1466" s="51"/>
      <c r="X1466" s="229"/>
      <c r="Y1466" s="228">
        <f t="shared" si="1616"/>
        <v>0</v>
      </c>
      <c r="Z1466" s="51">
        <f t="shared" si="1616"/>
        <v>0</v>
      </c>
      <c r="AA1466" s="51">
        <f t="shared" si="1616"/>
        <v>0</v>
      </c>
      <c r="AB1466" s="51">
        <f t="shared" si="1616"/>
        <v>0</v>
      </c>
      <c r="AC1466" s="51">
        <f t="shared" si="1616"/>
        <v>0</v>
      </c>
      <c r="AD1466" s="229">
        <f t="shared" si="1616"/>
        <v>0</v>
      </c>
      <c r="AE1466" s="228">
        <f t="shared" ref="AE1466:AI1466" si="1625">AE1448*$AD$43</f>
        <v>0</v>
      </c>
      <c r="AF1466" s="51">
        <f t="shared" si="1625"/>
        <v>0</v>
      </c>
      <c r="AG1466" s="51">
        <f t="shared" si="1625"/>
        <v>0</v>
      </c>
      <c r="AH1466" s="51">
        <f t="shared" si="1625"/>
        <v>0</v>
      </c>
      <c r="AI1466" s="229">
        <f t="shared" si="1625"/>
        <v>0</v>
      </c>
      <c r="AJ1466" s="51">
        <f t="shared" ref="AJ1466:AN1466" si="1626">AJ1448*$AH$43</f>
        <v>0</v>
      </c>
      <c r="AK1466" s="51">
        <f t="shared" si="1626"/>
        <v>0</v>
      </c>
      <c r="AL1466" s="51">
        <f t="shared" si="1626"/>
        <v>0</v>
      </c>
      <c r="AM1466" s="51">
        <f t="shared" si="1626"/>
        <v>0</v>
      </c>
      <c r="AN1466" s="229">
        <f t="shared" si="1626"/>
        <v>0</v>
      </c>
    </row>
    <row r="1467" spans="1:40" outlineLevel="1">
      <c r="A1467" s="521">
        <f>ROW()</f>
        <v>1467</v>
      </c>
      <c r="B1467" s="35"/>
      <c r="C1467" s="758"/>
      <c r="D1467" s="45" t="s">
        <v>443</v>
      </c>
      <c r="E1467" s="45"/>
      <c r="F1467" s="45"/>
      <c r="G1467" s="45"/>
      <c r="H1467" s="45"/>
      <c r="I1467" s="45"/>
      <c r="J1467" s="230"/>
      <c r="K1467" s="52"/>
      <c r="L1467" s="52"/>
      <c r="M1467" s="52"/>
      <c r="N1467" s="231"/>
      <c r="O1467" s="230"/>
      <c r="P1467" s="52"/>
      <c r="Q1467" s="52"/>
      <c r="R1467" s="52"/>
      <c r="S1467" s="231"/>
      <c r="T1467" s="230"/>
      <c r="U1467" s="52"/>
      <c r="V1467" s="52"/>
      <c r="W1467" s="52"/>
      <c r="X1467" s="231"/>
      <c r="Y1467" s="230">
        <f t="shared" si="1616"/>
        <v>0</v>
      </c>
      <c r="Z1467" s="52">
        <f t="shared" si="1616"/>
        <v>0</v>
      </c>
      <c r="AA1467" s="52">
        <f t="shared" si="1616"/>
        <v>0</v>
      </c>
      <c r="AB1467" s="52">
        <f t="shared" si="1616"/>
        <v>0</v>
      </c>
      <c r="AC1467" s="52">
        <f t="shared" si="1616"/>
        <v>0</v>
      </c>
      <c r="AD1467" s="231">
        <f t="shared" si="1616"/>
        <v>0</v>
      </c>
      <c r="AE1467" s="230">
        <f t="shared" ref="AE1467:AI1467" si="1627">AE1449*$AD$43</f>
        <v>1.2075370027742607E-2</v>
      </c>
      <c r="AF1467" s="52">
        <f t="shared" si="1627"/>
        <v>1.2075370027742607E-2</v>
      </c>
      <c r="AG1467" s="52">
        <f t="shared" si="1627"/>
        <v>1.2075370027742607E-2</v>
      </c>
      <c r="AH1467" s="52">
        <f t="shared" si="1627"/>
        <v>1.2075370027742607E-2</v>
      </c>
      <c r="AI1467" s="231">
        <f t="shared" si="1627"/>
        <v>1.2075370027742607E-2</v>
      </c>
      <c r="AJ1467" s="52">
        <f t="shared" ref="AJ1467:AN1467" si="1628">AJ1449*$AH$43</f>
        <v>0</v>
      </c>
      <c r="AK1467" s="52">
        <f t="shared" si="1628"/>
        <v>0</v>
      </c>
      <c r="AL1467" s="52">
        <f t="shared" si="1628"/>
        <v>0</v>
      </c>
      <c r="AM1467" s="52">
        <f t="shared" si="1628"/>
        <v>0</v>
      </c>
      <c r="AN1467" s="231">
        <f t="shared" si="1628"/>
        <v>0</v>
      </c>
    </row>
    <row r="1468" spans="1:40" outlineLevel="1">
      <c r="A1468" s="521">
        <f>ROW()</f>
        <v>1468</v>
      </c>
      <c r="B1468" s="35"/>
      <c r="C1468" s="758"/>
      <c r="D1468" s="33" t="s">
        <v>24</v>
      </c>
      <c r="F1468" s="151"/>
      <c r="G1468" s="151"/>
      <c r="H1468" s="151"/>
      <c r="I1468" s="151"/>
      <c r="J1468" s="251"/>
      <c r="K1468" s="58"/>
      <c r="L1468" s="58"/>
      <c r="M1468" s="58"/>
      <c r="N1468" s="247"/>
      <c r="O1468" s="251"/>
      <c r="P1468" s="58"/>
      <c r="Q1468" s="58"/>
      <c r="R1468" s="58"/>
      <c r="S1468" s="247"/>
      <c r="T1468" s="251"/>
      <c r="U1468" s="58"/>
      <c r="V1468" s="58"/>
      <c r="W1468" s="58"/>
      <c r="X1468" s="247"/>
      <c r="Y1468" s="251">
        <f t="shared" ref="Y1468:AN1468" si="1629">SUM(Y1452:Y1467)</f>
        <v>0</v>
      </c>
      <c r="Z1468" s="58">
        <f t="shared" si="1629"/>
        <v>0</v>
      </c>
      <c r="AA1468" s="58">
        <f t="shared" si="1629"/>
        <v>0</v>
      </c>
      <c r="AB1468" s="58">
        <f t="shared" si="1629"/>
        <v>0</v>
      </c>
      <c r="AC1468" s="58">
        <f t="shared" si="1629"/>
        <v>0</v>
      </c>
      <c r="AD1468" s="247">
        <f t="shared" si="1629"/>
        <v>0</v>
      </c>
      <c r="AE1468" s="251">
        <f t="shared" si="1629"/>
        <v>3.3565917743835296</v>
      </c>
      <c r="AF1468" s="58">
        <f t="shared" si="1629"/>
        <v>3.3565917743835296</v>
      </c>
      <c r="AG1468" s="58">
        <f t="shared" si="1629"/>
        <v>3.3565917743835296</v>
      </c>
      <c r="AH1468" s="58">
        <f t="shared" si="1629"/>
        <v>3.3565917743835296</v>
      </c>
      <c r="AI1468" s="247">
        <f t="shared" si="1629"/>
        <v>3.3565917743835296</v>
      </c>
      <c r="AJ1468" s="58">
        <f t="shared" si="1629"/>
        <v>0</v>
      </c>
      <c r="AK1468" s="58">
        <f t="shared" si="1629"/>
        <v>0</v>
      </c>
      <c r="AL1468" s="58">
        <f t="shared" si="1629"/>
        <v>0</v>
      </c>
      <c r="AM1468" s="58">
        <f t="shared" si="1629"/>
        <v>0</v>
      </c>
      <c r="AN1468" s="247">
        <f t="shared" si="1629"/>
        <v>0</v>
      </c>
    </row>
    <row r="1469" spans="1:40" outlineLevel="1">
      <c r="A1469" s="521">
        <f>ROW()</f>
        <v>1469</v>
      </c>
      <c r="B1469" s="35"/>
      <c r="C1469" s="756" t="s">
        <v>704</v>
      </c>
      <c r="J1469" s="778"/>
      <c r="K1469" s="779"/>
      <c r="L1469" s="779"/>
      <c r="M1469" s="779"/>
      <c r="N1469" s="780"/>
      <c r="O1469" s="778"/>
      <c r="P1469" s="779"/>
      <c r="Q1469" s="779"/>
      <c r="R1469" s="779"/>
      <c r="S1469" s="780"/>
      <c r="T1469" s="778"/>
      <c r="U1469" s="779"/>
      <c r="V1469" s="779"/>
      <c r="W1469" s="779"/>
      <c r="X1469" s="780"/>
      <c r="Y1469" s="1171" t="s">
        <v>352</v>
      </c>
      <c r="Z1469" s="1136"/>
      <c r="AA1469" s="1136"/>
      <c r="AB1469" s="1136"/>
      <c r="AC1469" s="1136"/>
      <c r="AD1469" s="1161"/>
      <c r="AE1469" s="1171"/>
      <c r="AF1469" s="1136"/>
      <c r="AG1469" s="1136" t="s">
        <v>703</v>
      </c>
      <c r="AH1469" s="1136"/>
      <c r="AI1469" s="1161"/>
      <c r="AJ1469" s="1136"/>
      <c r="AK1469" s="1136"/>
      <c r="AL1469" s="1136"/>
      <c r="AM1469" s="1136"/>
      <c r="AN1469" s="1161"/>
    </row>
    <row r="1470" spans="1:40" outlineLevel="1">
      <c r="A1470" s="521">
        <f>ROW()</f>
        <v>1470</v>
      </c>
      <c r="B1470" s="35"/>
      <c r="C1470" s="758"/>
      <c r="D1470" s="33" t="s">
        <v>300</v>
      </c>
      <c r="J1470" s="429"/>
      <c r="K1470" s="430"/>
      <c r="L1470" s="430"/>
      <c r="M1470" s="430"/>
      <c r="N1470" s="431"/>
      <c r="O1470" s="429"/>
      <c r="P1470" s="430"/>
      <c r="Q1470" s="430"/>
      <c r="R1470" s="430"/>
      <c r="S1470" s="431"/>
      <c r="T1470" s="429"/>
      <c r="U1470" s="430"/>
      <c r="V1470" s="430"/>
      <c r="W1470" s="430"/>
      <c r="X1470" s="431"/>
      <c r="Y1470" s="361"/>
      <c r="Z1470" s="373"/>
      <c r="AA1470" s="373"/>
      <c r="AB1470" s="373"/>
      <c r="AC1470" s="373"/>
      <c r="AD1470" s="356"/>
      <c r="AE1470" s="361"/>
      <c r="AF1470" s="373">
        <v>3.3780357784939499E-2</v>
      </c>
      <c r="AG1470" s="373">
        <v>3.3780357784939499E-2</v>
      </c>
      <c r="AH1470" s="373">
        <v>3.3780357784939499E-2</v>
      </c>
      <c r="AI1470" s="356">
        <v>3.3780357784939499E-2</v>
      </c>
      <c r="AJ1470" s="1870"/>
      <c r="AK1470" s="1870"/>
      <c r="AL1470" s="1870"/>
      <c r="AM1470" s="1870"/>
      <c r="AN1470" s="1871"/>
    </row>
    <row r="1471" spans="1:40" outlineLevel="1">
      <c r="A1471" s="521">
        <f>ROW()</f>
        <v>1471</v>
      </c>
      <c r="B1471" s="35"/>
      <c r="C1471" s="758"/>
      <c r="D1471" s="33" t="s">
        <v>301</v>
      </c>
      <c r="J1471" s="429"/>
      <c r="K1471" s="430"/>
      <c r="L1471" s="430"/>
      <c r="M1471" s="430"/>
      <c r="N1471" s="431"/>
      <c r="O1471" s="429"/>
      <c r="P1471" s="430"/>
      <c r="Q1471" s="430"/>
      <c r="R1471" s="430"/>
      <c r="S1471" s="431"/>
      <c r="T1471" s="429"/>
      <c r="U1471" s="430"/>
      <c r="V1471" s="430"/>
      <c r="W1471" s="430"/>
      <c r="X1471" s="431"/>
      <c r="Y1471" s="361"/>
      <c r="Z1471" s="373"/>
      <c r="AA1471" s="373"/>
      <c r="AB1471" s="373"/>
      <c r="AC1471" s="373"/>
      <c r="AD1471" s="356"/>
      <c r="AE1471" s="361"/>
      <c r="AF1471" s="373">
        <v>0</v>
      </c>
      <c r="AG1471" s="373">
        <v>0</v>
      </c>
      <c r="AH1471" s="373">
        <v>0</v>
      </c>
      <c r="AI1471" s="356">
        <v>0</v>
      </c>
      <c r="AJ1471" s="1870"/>
      <c r="AK1471" s="1870"/>
      <c r="AL1471" s="1870"/>
      <c r="AM1471" s="1870"/>
      <c r="AN1471" s="1871"/>
    </row>
    <row r="1472" spans="1:40" outlineLevel="1">
      <c r="A1472" s="521">
        <f>ROW()</f>
        <v>1472</v>
      </c>
      <c r="B1472" s="35"/>
      <c r="C1472" s="758"/>
      <c r="D1472" s="33" t="s">
        <v>29</v>
      </c>
      <c r="J1472" s="429"/>
      <c r="K1472" s="430"/>
      <c r="L1472" s="430"/>
      <c r="M1472" s="430"/>
      <c r="N1472" s="431"/>
      <c r="O1472" s="429"/>
      <c r="P1472" s="430"/>
      <c r="Q1472" s="430"/>
      <c r="R1472" s="430"/>
      <c r="S1472" s="431"/>
      <c r="T1472" s="429"/>
      <c r="U1472" s="430"/>
      <c r="V1472" s="430"/>
      <c r="W1472" s="430"/>
      <c r="X1472" s="431"/>
      <c r="Y1472" s="361"/>
      <c r="Z1472" s="373"/>
      <c r="AA1472" s="373"/>
      <c r="AB1472" s="373"/>
      <c r="AC1472" s="373"/>
      <c r="AD1472" s="356"/>
      <c r="AE1472" s="361"/>
      <c r="AF1472" s="373">
        <v>0</v>
      </c>
      <c r="AG1472" s="373">
        <v>0</v>
      </c>
      <c r="AH1472" s="373">
        <v>0</v>
      </c>
      <c r="AI1472" s="356">
        <v>0</v>
      </c>
      <c r="AJ1472" s="1870"/>
      <c r="AK1472" s="1870"/>
      <c r="AL1472" s="1870"/>
      <c r="AM1472" s="1870"/>
      <c r="AN1472" s="1871"/>
    </row>
    <row r="1473" spans="1:40" outlineLevel="1">
      <c r="A1473" s="521">
        <f>ROW()</f>
        <v>1473</v>
      </c>
      <c r="B1473" s="35"/>
      <c r="C1473" s="758"/>
      <c r="D1473" s="33" t="s">
        <v>30</v>
      </c>
      <c r="J1473" s="429"/>
      <c r="K1473" s="430"/>
      <c r="L1473" s="430"/>
      <c r="M1473" s="430"/>
      <c r="N1473" s="431"/>
      <c r="O1473" s="429"/>
      <c r="P1473" s="430"/>
      <c r="Q1473" s="430"/>
      <c r="R1473" s="430"/>
      <c r="S1473" s="431"/>
      <c r="T1473" s="429"/>
      <c r="U1473" s="430"/>
      <c r="V1473" s="430"/>
      <c r="W1473" s="430"/>
      <c r="X1473" s="431"/>
      <c r="Y1473" s="361"/>
      <c r="Z1473" s="373"/>
      <c r="AA1473" s="373"/>
      <c r="AB1473" s="373"/>
      <c r="AC1473" s="373"/>
      <c r="AD1473" s="356"/>
      <c r="AE1473" s="361"/>
      <c r="AF1473" s="373">
        <v>0.67823890866083503</v>
      </c>
      <c r="AG1473" s="373">
        <v>0.67823890866083503</v>
      </c>
      <c r="AH1473" s="373">
        <v>0.67823890866083503</v>
      </c>
      <c r="AI1473" s="356">
        <v>0.67823890866083503</v>
      </c>
      <c r="AJ1473" s="1870"/>
      <c r="AK1473" s="1870"/>
      <c r="AL1473" s="1870"/>
      <c r="AM1473" s="1870"/>
      <c r="AN1473" s="1871"/>
    </row>
    <row r="1474" spans="1:40" outlineLevel="1">
      <c r="A1474" s="521">
        <f>ROW()</f>
        <v>1474</v>
      </c>
      <c r="B1474" s="35"/>
      <c r="C1474" s="758"/>
      <c r="D1474" s="33" t="s">
        <v>31</v>
      </c>
      <c r="J1474" s="429"/>
      <c r="K1474" s="430"/>
      <c r="L1474" s="430"/>
      <c r="M1474" s="430"/>
      <c r="N1474" s="431"/>
      <c r="O1474" s="429"/>
      <c r="P1474" s="430"/>
      <c r="Q1474" s="430"/>
      <c r="R1474" s="430"/>
      <c r="S1474" s="431"/>
      <c r="T1474" s="429"/>
      <c r="U1474" s="430"/>
      <c r="V1474" s="430"/>
      <c r="W1474" s="430"/>
      <c r="X1474" s="431"/>
      <c r="Y1474" s="361"/>
      <c r="Z1474" s="373"/>
      <c r="AA1474" s="373"/>
      <c r="AB1474" s="373"/>
      <c r="AC1474" s="373"/>
      <c r="AD1474" s="356"/>
      <c r="AE1474" s="361"/>
      <c r="AF1474" s="373">
        <v>0</v>
      </c>
      <c r="AG1474" s="373">
        <v>0</v>
      </c>
      <c r="AH1474" s="373">
        <v>0</v>
      </c>
      <c r="AI1474" s="356">
        <v>0</v>
      </c>
      <c r="AJ1474" s="1870"/>
      <c r="AK1474" s="1870"/>
      <c r="AL1474" s="1870"/>
      <c r="AM1474" s="1870"/>
      <c r="AN1474" s="1871"/>
    </row>
    <row r="1475" spans="1:40" outlineLevel="1">
      <c r="A1475" s="521">
        <f>ROW()</f>
        <v>1475</v>
      </c>
      <c r="B1475" s="35"/>
      <c r="C1475" s="758"/>
      <c r="D1475" s="33" t="s">
        <v>32</v>
      </c>
      <c r="J1475" s="429"/>
      <c r="K1475" s="430"/>
      <c r="L1475" s="430"/>
      <c r="M1475" s="430"/>
      <c r="N1475" s="431"/>
      <c r="O1475" s="429"/>
      <c r="P1475" s="430"/>
      <c r="Q1475" s="430"/>
      <c r="R1475" s="430"/>
      <c r="S1475" s="431"/>
      <c r="T1475" s="429"/>
      <c r="U1475" s="430"/>
      <c r="V1475" s="430"/>
      <c r="W1475" s="430"/>
      <c r="X1475" s="431"/>
      <c r="Y1475" s="361"/>
      <c r="Z1475" s="373"/>
      <c r="AA1475" s="373"/>
      <c r="AB1475" s="373"/>
      <c r="AC1475" s="373"/>
      <c r="AD1475" s="356"/>
      <c r="AE1475" s="361"/>
      <c r="AF1475" s="373">
        <v>2.68445346004276E-2</v>
      </c>
      <c r="AG1475" s="373">
        <v>2.6844534600427499E-2</v>
      </c>
      <c r="AH1475" s="373">
        <v>2.6844534600427499E-2</v>
      </c>
      <c r="AI1475" s="356">
        <v>2.6844534600427499E-2</v>
      </c>
      <c r="AJ1475" s="1870"/>
      <c r="AK1475" s="1870"/>
      <c r="AL1475" s="1870"/>
      <c r="AM1475" s="1870"/>
      <c r="AN1475" s="1871"/>
    </row>
    <row r="1476" spans="1:40" outlineLevel="1">
      <c r="A1476" s="521">
        <f>ROW()</f>
        <v>1476</v>
      </c>
      <c r="B1476" s="35"/>
      <c r="C1476" s="758"/>
      <c r="D1476" s="33" t="s">
        <v>33</v>
      </c>
      <c r="J1476" s="429"/>
      <c r="K1476" s="430"/>
      <c r="L1476" s="430"/>
      <c r="M1476" s="430"/>
      <c r="N1476" s="431"/>
      <c r="O1476" s="429"/>
      <c r="P1476" s="430"/>
      <c r="Q1476" s="430"/>
      <c r="R1476" s="430"/>
      <c r="S1476" s="431"/>
      <c r="T1476" s="429"/>
      <c r="U1476" s="430"/>
      <c r="V1476" s="430"/>
      <c r="W1476" s="430"/>
      <c r="X1476" s="431"/>
      <c r="Y1476" s="361"/>
      <c r="Z1476" s="373"/>
      <c r="AA1476" s="373"/>
      <c r="AB1476" s="373"/>
      <c r="AC1476" s="373"/>
      <c r="AD1476" s="356"/>
      <c r="AE1476" s="361"/>
      <c r="AF1476" s="373">
        <v>1.64010967570527E-3</v>
      </c>
      <c r="AG1476" s="373">
        <v>1.64010967570527E-3</v>
      </c>
      <c r="AH1476" s="373">
        <v>1.64010967570527E-3</v>
      </c>
      <c r="AI1476" s="356">
        <v>1.64010967570527E-3</v>
      </c>
      <c r="AJ1476" s="1870"/>
      <c r="AK1476" s="1870"/>
      <c r="AL1476" s="1870"/>
      <c r="AM1476" s="1870"/>
      <c r="AN1476" s="1871"/>
    </row>
    <row r="1477" spans="1:40" outlineLevel="1">
      <c r="A1477" s="521">
        <f>ROW()</f>
        <v>1477</v>
      </c>
      <c r="B1477" s="35"/>
      <c r="C1477" s="758"/>
      <c r="D1477" s="33" t="s">
        <v>27</v>
      </c>
      <c r="J1477" s="429"/>
      <c r="K1477" s="430"/>
      <c r="L1477" s="430"/>
      <c r="M1477" s="430"/>
      <c r="N1477" s="431"/>
      <c r="O1477" s="429"/>
      <c r="P1477" s="430"/>
      <c r="Q1477" s="430"/>
      <c r="R1477" s="430"/>
      <c r="S1477" s="431"/>
      <c r="T1477" s="429"/>
      <c r="U1477" s="430"/>
      <c r="V1477" s="430"/>
      <c r="W1477" s="430"/>
      <c r="X1477" s="431"/>
      <c r="Y1477" s="361"/>
      <c r="Z1477" s="373"/>
      <c r="AA1477" s="373"/>
      <c r="AB1477" s="373"/>
      <c r="AC1477" s="373"/>
      <c r="AD1477" s="356"/>
      <c r="AE1477" s="361"/>
      <c r="AF1477" s="373">
        <v>4.74768334465695E-2</v>
      </c>
      <c r="AG1477" s="373">
        <v>4.74768334465695E-2</v>
      </c>
      <c r="AH1477" s="373">
        <v>4.74768334465695E-2</v>
      </c>
      <c r="AI1477" s="356">
        <v>4.74768334465695E-2</v>
      </c>
      <c r="AJ1477" s="1870"/>
      <c r="AK1477" s="1870"/>
      <c r="AL1477" s="1870"/>
      <c r="AM1477" s="1870"/>
      <c r="AN1477" s="1871"/>
    </row>
    <row r="1478" spans="1:40" outlineLevel="1">
      <c r="A1478" s="521">
        <f>ROW()</f>
        <v>1478</v>
      </c>
      <c r="B1478" s="35"/>
      <c r="C1478" s="758"/>
      <c r="D1478" s="33" t="s">
        <v>34</v>
      </c>
      <c r="J1478" s="429"/>
      <c r="K1478" s="430"/>
      <c r="L1478" s="430"/>
      <c r="M1478" s="430"/>
      <c r="N1478" s="431"/>
      <c r="O1478" s="429"/>
      <c r="P1478" s="430"/>
      <c r="Q1478" s="430"/>
      <c r="R1478" s="430"/>
      <c r="S1478" s="431"/>
      <c r="T1478" s="429"/>
      <c r="U1478" s="430"/>
      <c r="V1478" s="430"/>
      <c r="W1478" s="430"/>
      <c r="X1478" s="431"/>
      <c r="Y1478" s="361"/>
      <c r="Z1478" s="373"/>
      <c r="AA1478" s="373"/>
      <c r="AB1478" s="373"/>
      <c r="AC1478" s="373"/>
      <c r="AD1478" s="356"/>
      <c r="AE1478" s="361"/>
      <c r="AF1478" s="373">
        <v>1.1221929194988201</v>
      </c>
      <c r="AG1478" s="373">
        <v>1.1221929194988201</v>
      </c>
      <c r="AH1478" s="373">
        <v>1.1221929194988201</v>
      </c>
      <c r="AI1478" s="356">
        <v>1.1221929194988201</v>
      </c>
      <c r="AJ1478" s="1870"/>
      <c r="AK1478" s="1870"/>
      <c r="AL1478" s="1870"/>
      <c r="AM1478" s="1870"/>
      <c r="AN1478" s="1871"/>
    </row>
    <row r="1479" spans="1:40" outlineLevel="1">
      <c r="A1479" s="521">
        <f>ROW()</f>
        <v>1479</v>
      </c>
      <c r="B1479" s="35"/>
      <c r="C1479" s="758"/>
      <c r="D1479" s="33" t="s">
        <v>35</v>
      </c>
      <c r="J1479" s="429"/>
      <c r="K1479" s="430"/>
      <c r="L1479" s="430"/>
      <c r="M1479" s="430"/>
      <c r="N1479" s="431"/>
      <c r="O1479" s="429"/>
      <c r="P1479" s="430"/>
      <c r="Q1479" s="430"/>
      <c r="R1479" s="430"/>
      <c r="S1479" s="431"/>
      <c r="T1479" s="429"/>
      <c r="U1479" s="430"/>
      <c r="V1479" s="430"/>
      <c r="W1479" s="430"/>
      <c r="X1479" s="431"/>
      <c r="Y1479" s="361"/>
      <c r="Z1479" s="373"/>
      <c r="AA1479" s="373"/>
      <c r="AB1479" s="373"/>
      <c r="AC1479" s="373"/>
      <c r="AD1479" s="356"/>
      <c r="AE1479" s="361"/>
      <c r="AF1479" s="373">
        <v>7.8768329116063796E-2</v>
      </c>
      <c r="AG1479" s="373">
        <v>7.8768329116063796E-2</v>
      </c>
      <c r="AH1479" s="373">
        <v>7.8768329116063796E-2</v>
      </c>
      <c r="AI1479" s="356">
        <v>7.8768329116063796E-2</v>
      </c>
      <c r="AJ1479" s="1870"/>
      <c r="AK1479" s="1870"/>
      <c r="AL1479" s="1870"/>
      <c r="AM1479" s="1870"/>
      <c r="AN1479" s="1871"/>
    </row>
    <row r="1480" spans="1:40" outlineLevel="1">
      <c r="A1480" s="521">
        <f>ROW()</f>
        <v>1480</v>
      </c>
      <c r="B1480" s="35"/>
      <c r="C1480" s="758"/>
      <c r="D1480" s="33" t="s">
        <v>302</v>
      </c>
      <c r="J1480" s="429"/>
      <c r="K1480" s="430"/>
      <c r="L1480" s="430"/>
      <c r="M1480" s="430"/>
      <c r="N1480" s="431"/>
      <c r="O1480" s="429"/>
      <c r="P1480" s="430"/>
      <c r="Q1480" s="430"/>
      <c r="R1480" s="430"/>
      <c r="S1480" s="431"/>
      <c r="T1480" s="429"/>
      <c r="U1480" s="430"/>
      <c r="V1480" s="430"/>
      <c r="W1480" s="430"/>
      <c r="X1480" s="431"/>
      <c r="Y1480" s="361"/>
      <c r="Z1480" s="373"/>
      <c r="AA1480" s="373"/>
      <c r="AB1480" s="373"/>
      <c r="AC1480" s="373"/>
      <c r="AD1480" s="356"/>
      <c r="AE1480" s="361"/>
      <c r="AF1480" s="373">
        <v>0.33089121839368102</v>
      </c>
      <c r="AG1480" s="373">
        <v>0.33089121839368102</v>
      </c>
      <c r="AH1480" s="373">
        <v>0.33089121839368102</v>
      </c>
      <c r="AI1480" s="356">
        <v>0.33089121839368102</v>
      </c>
      <c r="AJ1480" s="1870"/>
      <c r="AK1480" s="1870"/>
      <c r="AL1480" s="1870"/>
      <c r="AM1480" s="1870"/>
      <c r="AN1480" s="1871"/>
    </row>
    <row r="1481" spans="1:40" outlineLevel="1">
      <c r="A1481" s="521">
        <f>ROW()</f>
        <v>1481</v>
      </c>
      <c r="B1481" s="35"/>
      <c r="C1481" s="758"/>
      <c r="D1481" s="33" t="s">
        <v>36</v>
      </c>
      <c r="J1481" s="429"/>
      <c r="K1481" s="430"/>
      <c r="L1481" s="430"/>
      <c r="M1481" s="430"/>
      <c r="N1481" s="431"/>
      <c r="O1481" s="429"/>
      <c r="P1481" s="430"/>
      <c r="Q1481" s="430"/>
      <c r="R1481" s="430"/>
      <c r="S1481" s="431"/>
      <c r="T1481" s="429"/>
      <c r="U1481" s="430"/>
      <c r="V1481" s="430"/>
      <c r="W1481" s="430"/>
      <c r="X1481" s="431"/>
      <c r="Y1481" s="361"/>
      <c r="Z1481" s="373"/>
      <c r="AA1481" s="373"/>
      <c r="AB1481" s="373"/>
      <c r="AC1481" s="373"/>
      <c r="AD1481" s="356"/>
      <c r="AE1481" s="361"/>
      <c r="AF1481" s="373">
        <v>1.47049242888461</v>
      </c>
      <c r="AG1481" s="373">
        <v>1.47049242888461</v>
      </c>
      <c r="AH1481" s="373">
        <v>1.47049242888461</v>
      </c>
      <c r="AI1481" s="356">
        <v>1.47049242888461</v>
      </c>
      <c r="AJ1481" s="1870"/>
      <c r="AK1481" s="1870"/>
      <c r="AL1481" s="1870"/>
      <c r="AM1481" s="1870"/>
      <c r="AN1481" s="1871"/>
    </row>
    <row r="1482" spans="1:40" outlineLevel="1">
      <c r="A1482" s="521">
        <f>ROW()</f>
        <v>1482</v>
      </c>
      <c r="B1482" s="35"/>
      <c r="C1482" s="758"/>
      <c r="D1482" s="33" t="s">
        <v>583</v>
      </c>
      <c r="J1482" s="429"/>
      <c r="K1482" s="430"/>
      <c r="L1482" s="430"/>
      <c r="M1482" s="430"/>
      <c r="N1482" s="431"/>
      <c r="O1482" s="429"/>
      <c r="P1482" s="430"/>
      <c r="Q1482" s="430"/>
      <c r="R1482" s="430"/>
      <c r="S1482" s="431"/>
      <c r="T1482" s="429"/>
      <c r="U1482" s="430"/>
      <c r="V1482" s="430"/>
      <c r="W1482" s="430"/>
      <c r="X1482" s="431"/>
      <c r="Y1482" s="361"/>
      <c r="Z1482" s="373"/>
      <c r="AA1482" s="373"/>
      <c r="AB1482" s="373"/>
      <c r="AC1482" s="373"/>
      <c r="AD1482" s="356"/>
      <c r="AE1482" s="361"/>
      <c r="AF1482" s="373">
        <v>0.11942294318150699</v>
      </c>
      <c r="AG1482" s="373">
        <v>0.11942294318150699</v>
      </c>
      <c r="AH1482" s="373">
        <v>0.11942294318150699</v>
      </c>
      <c r="AI1482" s="356">
        <v>0.11942294318150699</v>
      </c>
      <c r="AJ1482" s="1870"/>
      <c r="AK1482" s="1870"/>
      <c r="AL1482" s="1870"/>
      <c r="AM1482" s="1870"/>
      <c r="AN1482" s="1871"/>
    </row>
    <row r="1483" spans="1:40" outlineLevel="1">
      <c r="A1483" s="521">
        <f>ROW()</f>
        <v>1483</v>
      </c>
      <c r="B1483" s="35"/>
      <c r="C1483" s="758"/>
      <c r="D1483" s="33" t="s">
        <v>81</v>
      </c>
      <c r="J1483" s="429"/>
      <c r="K1483" s="430"/>
      <c r="L1483" s="430"/>
      <c r="M1483" s="430"/>
      <c r="N1483" s="431"/>
      <c r="O1483" s="429"/>
      <c r="P1483" s="430"/>
      <c r="Q1483" s="430"/>
      <c r="R1483" s="430"/>
      <c r="S1483" s="431"/>
      <c r="T1483" s="429"/>
      <c r="U1483" s="430"/>
      <c r="V1483" s="430"/>
      <c r="W1483" s="430"/>
      <c r="X1483" s="431"/>
      <c r="Y1483" s="361"/>
      <c r="Z1483" s="373"/>
      <c r="AA1483" s="373"/>
      <c r="AB1483" s="373"/>
      <c r="AC1483" s="373"/>
      <c r="AD1483" s="356"/>
      <c r="AE1483" s="361"/>
      <c r="AF1483" s="373">
        <v>0</v>
      </c>
      <c r="AG1483" s="373">
        <v>0</v>
      </c>
      <c r="AH1483" s="373">
        <v>0</v>
      </c>
      <c r="AI1483" s="356">
        <v>0</v>
      </c>
      <c r="AJ1483" s="1870"/>
      <c r="AK1483" s="1870"/>
      <c r="AL1483" s="1870"/>
      <c r="AM1483" s="1870"/>
      <c r="AN1483" s="1871"/>
    </row>
    <row r="1484" spans="1:40" outlineLevel="1">
      <c r="A1484" s="521">
        <f>ROW()</f>
        <v>1484</v>
      </c>
      <c r="B1484" s="35"/>
      <c r="C1484" s="758"/>
      <c r="D1484" s="33" t="s">
        <v>28</v>
      </c>
      <c r="J1484" s="429"/>
      <c r="K1484" s="430"/>
      <c r="L1484" s="430"/>
      <c r="M1484" s="430"/>
      <c r="N1484" s="431"/>
      <c r="O1484" s="429"/>
      <c r="P1484" s="430"/>
      <c r="Q1484" s="430"/>
      <c r="R1484" s="430"/>
      <c r="S1484" s="431"/>
      <c r="T1484" s="429"/>
      <c r="U1484" s="430"/>
      <c r="V1484" s="430"/>
      <c r="W1484" s="430"/>
      <c r="X1484" s="431"/>
      <c r="Y1484" s="361"/>
      <c r="Z1484" s="373"/>
      <c r="AA1484" s="373"/>
      <c r="AB1484" s="373"/>
      <c r="AC1484" s="373"/>
      <c r="AD1484" s="356"/>
      <c r="AE1484" s="361"/>
      <c r="AF1484" s="373">
        <v>0</v>
      </c>
      <c r="AG1484" s="373">
        <v>0</v>
      </c>
      <c r="AH1484" s="373">
        <v>0</v>
      </c>
      <c r="AI1484" s="356">
        <v>0</v>
      </c>
      <c r="AJ1484" s="1870"/>
      <c r="AK1484" s="1870"/>
      <c r="AL1484" s="1870"/>
      <c r="AM1484" s="1870"/>
      <c r="AN1484" s="1871"/>
    </row>
    <row r="1485" spans="1:40" outlineLevel="1">
      <c r="A1485" s="521">
        <f>ROW()</f>
        <v>1485</v>
      </c>
      <c r="B1485" s="35"/>
      <c r="C1485" s="758"/>
      <c r="D1485" s="45" t="s">
        <v>443</v>
      </c>
      <c r="E1485" s="45"/>
      <c r="F1485" s="45"/>
      <c r="G1485" s="45"/>
      <c r="H1485" s="45"/>
      <c r="I1485" s="45"/>
      <c r="J1485" s="432"/>
      <c r="K1485" s="433"/>
      <c r="L1485" s="433"/>
      <c r="M1485" s="433"/>
      <c r="N1485" s="434"/>
      <c r="O1485" s="432"/>
      <c r="P1485" s="433"/>
      <c r="Q1485" s="433"/>
      <c r="R1485" s="433"/>
      <c r="S1485" s="434"/>
      <c r="T1485" s="432"/>
      <c r="U1485" s="433"/>
      <c r="V1485" s="433"/>
      <c r="W1485" s="433"/>
      <c r="X1485" s="434"/>
      <c r="Y1485" s="362"/>
      <c r="Z1485" s="374"/>
      <c r="AA1485" s="374"/>
      <c r="AB1485" s="374"/>
      <c r="AC1485" s="374"/>
      <c r="AD1485" s="363"/>
      <c r="AE1485" s="362"/>
      <c r="AF1485" s="374">
        <v>0</v>
      </c>
      <c r="AG1485" s="374">
        <v>0</v>
      </c>
      <c r="AH1485" s="374">
        <v>0</v>
      </c>
      <c r="AI1485" s="363">
        <v>0</v>
      </c>
      <c r="AJ1485" s="1872"/>
      <c r="AK1485" s="1872"/>
      <c r="AL1485" s="1872"/>
      <c r="AM1485" s="1872"/>
      <c r="AN1485" s="1873"/>
    </row>
    <row r="1486" spans="1:40" outlineLevel="1">
      <c r="A1486" s="521">
        <f>ROW()</f>
        <v>1486</v>
      </c>
      <c r="B1486" s="35"/>
      <c r="C1486" s="758"/>
      <c r="D1486" s="33" t="s">
        <v>24</v>
      </c>
      <c r="F1486" s="151"/>
      <c r="G1486" s="151"/>
      <c r="H1486" s="151"/>
      <c r="I1486" s="151"/>
      <c r="J1486" s="251"/>
      <c r="K1486" s="58"/>
      <c r="L1486" s="58"/>
      <c r="M1486" s="58"/>
      <c r="N1486" s="247"/>
      <c r="O1486" s="251"/>
      <c r="P1486" s="58"/>
      <c r="Q1486" s="58"/>
      <c r="R1486" s="58"/>
      <c r="S1486" s="247"/>
      <c r="T1486" s="251"/>
      <c r="U1486" s="58"/>
      <c r="V1486" s="58"/>
      <c r="W1486" s="58"/>
      <c r="X1486" s="247"/>
      <c r="Y1486" s="251">
        <f t="shared" ref="Y1486:AN1486" si="1630">SUM(Y1470:Y1485)</f>
        <v>0</v>
      </c>
      <c r="Z1486" s="58">
        <f t="shared" si="1630"/>
        <v>0</v>
      </c>
      <c r="AA1486" s="58">
        <f t="shared" si="1630"/>
        <v>0</v>
      </c>
      <c r="AB1486" s="58">
        <f t="shared" si="1630"/>
        <v>0</v>
      </c>
      <c r="AC1486" s="58">
        <f t="shared" si="1630"/>
        <v>0</v>
      </c>
      <c r="AD1486" s="247">
        <f t="shared" si="1630"/>
        <v>0</v>
      </c>
      <c r="AE1486" s="251">
        <f t="shared" si="1630"/>
        <v>0</v>
      </c>
      <c r="AF1486" s="58">
        <f t="shared" si="1630"/>
        <v>3.9097485832431587</v>
      </c>
      <c r="AG1486" s="58">
        <f t="shared" si="1630"/>
        <v>3.9097485832431587</v>
      </c>
      <c r="AH1486" s="58">
        <f t="shared" si="1630"/>
        <v>3.9097485832431587</v>
      </c>
      <c r="AI1486" s="247">
        <f t="shared" si="1630"/>
        <v>3.9097485832431587</v>
      </c>
      <c r="AJ1486" s="58">
        <f t="shared" si="1630"/>
        <v>0</v>
      </c>
      <c r="AK1486" s="58">
        <f t="shared" si="1630"/>
        <v>0</v>
      </c>
      <c r="AL1486" s="58">
        <f t="shared" si="1630"/>
        <v>0</v>
      </c>
      <c r="AM1486" s="58">
        <f t="shared" si="1630"/>
        <v>0</v>
      </c>
      <c r="AN1486" s="247">
        <f t="shared" si="1630"/>
        <v>0</v>
      </c>
    </row>
    <row r="1487" spans="1:40" outlineLevel="1">
      <c r="A1487" s="521">
        <f>ROW()</f>
        <v>1487</v>
      </c>
      <c r="B1487" s="35"/>
      <c r="C1487" s="756" t="s">
        <v>704</v>
      </c>
      <c r="J1487" s="778"/>
      <c r="K1487" s="779"/>
      <c r="L1487" s="779"/>
      <c r="M1487" s="779"/>
      <c r="N1487" s="780"/>
      <c r="O1487" s="778"/>
      <c r="P1487" s="779"/>
      <c r="Q1487" s="779"/>
      <c r="R1487" s="779"/>
      <c r="S1487" s="780"/>
      <c r="T1487" s="1413"/>
      <c r="U1487" s="1137"/>
      <c r="V1487" s="1137"/>
      <c r="W1487" s="1137"/>
      <c r="X1487" s="1160"/>
      <c r="Y1487" s="1413" t="str">
        <f>IF(Y$731="","",Y$731)</f>
        <v>Approved 4 [m$ 31/12/2023]</v>
      </c>
      <c r="Z1487" s="1137"/>
      <c r="AA1487" s="1137"/>
      <c r="AB1487" s="1137"/>
      <c r="AC1487" s="1137"/>
      <c r="AD1487" s="1160"/>
      <c r="AE1487" s="1413"/>
      <c r="AF1487" s="1137"/>
      <c r="AG1487" s="1137" t="str">
        <f>IF(AG$731="","",AG$731)</f>
        <v>Approved 5 [m$ 31/12/2023]</v>
      </c>
      <c r="AH1487" s="1137"/>
      <c r="AI1487" s="1160"/>
      <c r="AJ1487" s="1137"/>
      <c r="AK1487" s="1137"/>
      <c r="AL1487" s="1137"/>
      <c r="AM1487" s="1137"/>
      <c r="AN1487" s="1160"/>
    </row>
    <row r="1488" spans="1:40" outlineLevel="1">
      <c r="A1488" s="521">
        <f>ROW()</f>
        <v>1488</v>
      </c>
      <c r="B1488" s="35"/>
      <c r="C1488" s="758"/>
      <c r="D1488" s="33" t="s">
        <v>300</v>
      </c>
      <c r="J1488" s="228"/>
      <c r="K1488" s="51"/>
      <c r="L1488" s="51"/>
      <c r="M1488" s="51"/>
      <c r="N1488" s="229"/>
      <c r="O1488" s="228"/>
      <c r="P1488" s="51"/>
      <c r="Q1488" s="51"/>
      <c r="R1488" s="51"/>
      <c r="S1488" s="229"/>
      <c r="T1488" s="228"/>
      <c r="U1488" s="51"/>
      <c r="V1488" s="51"/>
      <c r="W1488" s="51"/>
      <c r="X1488" s="229"/>
      <c r="Y1488" s="228">
        <f t="shared" ref="Y1488:AD1497" si="1631">Y1470*$X$43</f>
        <v>0</v>
      </c>
      <c r="Z1488" s="51">
        <f t="shared" si="1631"/>
        <v>0</v>
      </c>
      <c r="AA1488" s="51">
        <f t="shared" si="1631"/>
        <v>0</v>
      </c>
      <c r="AB1488" s="51">
        <f t="shared" si="1631"/>
        <v>0</v>
      </c>
      <c r="AC1488" s="51">
        <f t="shared" si="1631"/>
        <v>0</v>
      </c>
      <c r="AD1488" s="229">
        <f t="shared" si="1631"/>
        <v>0</v>
      </c>
      <c r="AE1488" s="228">
        <f>AE1470*$AD$43</f>
        <v>0</v>
      </c>
      <c r="AF1488" s="51">
        <f t="shared" ref="AF1488:AI1488" si="1632">AF1470*$AD$43</f>
        <v>3.9565462087179572E-2</v>
      </c>
      <c r="AG1488" s="51">
        <f t="shared" si="1632"/>
        <v>3.9565462087179572E-2</v>
      </c>
      <c r="AH1488" s="51">
        <f t="shared" si="1632"/>
        <v>3.9565462087179572E-2</v>
      </c>
      <c r="AI1488" s="229">
        <f t="shared" si="1632"/>
        <v>3.9565462087179572E-2</v>
      </c>
      <c r="AJ1488" s="51">
        <f>AJ1470*$AH$43</f>
        <v>0</v>
      </c>
      <c r="AK1488" s="51">
        <f t="shared" ref="AK1488:AN1488" si="1633">AK1470*$AH$43</f>
        <v>0</v>
      </c>
      <c r="AL1488" s="51">
        <f t="shared" si="1633"/>
        <v>0</v>
      </c>
      <c r="AM1488" s="51">
        <f t="shared" si="1633"/>
        <v>0</v>
      </c>
      <c r="AN1488" s="229">
        <f t="shared" si="1633"/>
        <v>0</v>
      </c>
    </row>
    <row r="1489" spans="1:40" outlineLevel="1">
      <c r="A1489" s="521">
        <f>ROW()</f>
        <v>1489</v>
      </c>
      <c r="B1489" s="35"/>
      <c r="C1489" s="758"/>
      <c r="D1489" s="33" t="s">
        <v>301</v>
      </c>
      <c r="J1489" s="228"/>
      <c r="K1489" s="51"/>
      <c r="L1489" s="51"/>
      <c r="M1489" s="51"/>
      <c r="N1489" s="229"/>
      <c r="O1489" s="228"/>
      <c r="P1489" s="51"/>
      <c r="Q1489" s="51"/>
      <c r="R1489" s="51"/>
      <c r="S1489" s="229"/>
      <c r="T1489" s="228"/>
      <c r="U1489" s="51"/>
      <c r="V1489" s="51"/>
      <c r="W1489" s="51"/>
      <c r="X1489" s="229"/>
      <c r="Y1489" s="228">
        <f t="shared" si="1631"/>
        <v>0</v>
      </c>
      <c r="Z1489" s="51">
        <f t="shared" si="1631"/>
        <v>0</v>
      </c>
      <c r="AA1489" s="51">
        <f t="shared" si="1631"/>
        <v>0</v>
      </c>
      <c r="AB1489" s="51">
        <f t="shared" si="1631"/>
        <v>0</v>
      </c>
      <c r="AC1489" s="51">
        <f t="shared" si="1631"/>
        <v>0</v>
      </c>
      <c r="AD1489" s="229">
        <f t="shared" si="1631"/>
        <v>0</v>
      </c>
      <c r="AE1489" s="228">
        <f t="shared" ref="AE1489:AI1489" si="1634">AE1471*$AD$43</f>
        <v>0</v>
      </c>
      <c r="AF1489" s="51">
        <f t="shared" si="1634"/>
        <v>0</v>
      </c>
      <c r="AG1489" s="51">
        <f t="shared" si="1634"/>
        <v>0</v>
      </c>
      <c r="AH1489" s="51">
        <f t="shared" si="1634"/>
        <v>0</v>
      </c>
      <c r="AI1489" s="229">
        <f t="shared" si="1634"/>
        <v>0</v>
      </c>
      <c r="AJ1489" s="51">
        <f t="shared" ref="AJ1489:AN1489" si="1635">AJ1471*$AH$43</f>
        <v>0</v>
      </c>
      <c r="AK1489" s="51">
        <f t="shared" si="1635"/>
        <v>0</v>
      </c>
      <c r="AL1489" s="51">
        <f t="shared" si="1635"/>
        <v>0</v>
      </c>
      <c r="AM1489" s="51">
        <f t="shared" si="1635"/>
        <v>0</v>
      </c>
      <c r="AN1489" s="229">
        <f t="shared" si="1635"/>
        <v>0</v>
      </c>
    </row>
    <row r="1490" spans="1:40" outlineLevel="1">
      <c r="A1490" s="521">
        <f>ROW()</f>
        <v>1490</v>
      </c>
      <c r="B1490" s="35"/>
      <c r="C1490" s="758"/>
      <c r="D1490" s="33" t="s">
        <v>29</v>
      </c>
      <c r="J1490" s="228"/>
      <c r="K1490" s="51"/>
      <c r="L1490" s="51"/>
      <c r="M1490" s="51"/>
      <c r="N1490" s="229"/>
      <c r="O1490" s="228"/>
      <c r="P1490" s="51"/>
      <c r="Q1490" s="51"/>
      <c r="R1490" s="51"/>
      <c r="S1490" s="229"/>
      <c r="T1490" s="228"/>
      <c r="U1490" s="51"/>
      <c r="V1490" s="51"/>
      <c r="W1490" s="51"/>
      <c r="X1490" s="229"/>
      <c r="Y1490" s="228">
        <f t="shared" si="1631"/>
        <v>0</v>
      </c>
      <c r="Z1490" s="51">
        <f t="shared" si="1631"/>
        <v>0</v>
      </c>
      <c r="AA1490" s="51">
        <f t="shared" si="1631"/>
        <v>0</v>
      </c>
      <c r="AB1490" s="51">
        <f t="shared" si="1631"/>
        <v>0</v>
      </c>
      <c r="AC1490" s="51">
        <f t="shared" si="1631"/>
        <v>0</v>
      </c>
      <c r="AD1490" s="229">
        <f t="shared" si="1631"/>
        <v>0</v>
      </c>
      <c r="AE1490" s="228">
        <f t="shared" ref="AE1490:AI1490" si="1636">AE1472*$AD$43</f>
        <v>0</v>
      </c>
      <c r="AF1490" s="51">
        <f t="shared" si="1636"/>
        <v>0</v>
      </c>
      <c r="AG1490" s="51">
        <f t="shared" si="1636"/>
        <v>0</v>
      </c>
      <c r="AH1490" s="51">
        <f t="shared" si="1636"/>
        <v>0</v>
      </c>
      <c r="AI1490" s="229">
        <f t="shared" si="1636"/>
        <v>0</v>
      </c>
      <c r="AJ1490" s="51">
        <f t="shared" ref="AJ1490:AN1490" si="1637">AJ1472*$AH$43</f>
        <v>0</v>
      </c>
      <c r="AK1490" s="51">
        <f t="shared" si="1637"/>
        <v>0</v>
      </c>
      <c r="AL1490" s="51">
        <f t="shared" si="1637"/>
        <v>0</v>
      </c>
      <c r="AM1490" s="51">
        <f t="shared" si="1637"/>
        <v>0</v>
      </c>
      <c r="AN1490" s="229">
        <f t="shared" si="1637"/>
        <v>0</v>
      </c>
    </row>
    <row r="1491" spans="1:40" outlineLevel="1">
      <c r="A1491" s="521">
        <f>ROW()</f>
        <v>1491</v>
      </c>
      <c r="B1491" s="35"/>
      <c r="C1491" s="758"/>
      <c r="D1491" s="33" t="s">
        <v>30</v>
      </c>
      <c r="J1491" s="228"/>
      <c r="K1491" s="51"/>
      <c r="L1491" s="51"/>
      <c r="M1491" s="51"/>
      <c r="N1491" s="229"/>
      <c r="O1491" s="228"/>
      <c r="P1491" s="51"/>
      <c r="Q1491" s="51"/>
      <c r="R1491" s="51"/>
      <c r="S1491" s="229"/>
      <c r="T1491" s="228"/>
      <c r="U1491" s="51"/>
      <c r="V1491" s="51"/>
      <c r="W1491" s="51"/>
      <c r="X1491" s="229"/>
      <c r="Y1491" s="228">
        <f t="shared" si="1631"/>
        <v>0</v>
      </c>
      <c r="Z1491" s="51">
        <f t="shared" si="1631"/>
        <v>0</v>
      </c>
      <c r="AA1491" s="51">
        <f t="shared" si="1631"/>
        <v>0</v>
      </c>
      <c r="AB1491" s="51">
        <f t="shared" si="1631"/>
        <v>0</v>
      </c>
      <c r="AC1491" s="51">
        <f t="shared" si="1631"/>
        <v>0</v>
      </c>
      <c r="AD1491" s="229">
        <f t="shared" si="1631"/>
        <v>0</v>
      </c>
      <c r="AE1491" s="228">
        <f t="shared" ref="AE1491:AI1491" si="1638">AE1473*$AD$43</f>
        <v>0</v>
      </c>
      <c r="AF1491" s="51">
        <f t="shared" si="1638"/>
        <v>0.79439169938674392</v>
      </c>
      <c r="AG1491" s="51">
        <f t="shared" si="1638"/>
        <v>0.79439169938674392</v>
      </c>
      <c r="AH1491" s="51">
        <f t="shared" si="1638"/>
        <v>0.79439169938674392</v>
      </c>
      <c r="AI1491" s="229">
        <f t="shared" si="1638"/>
        <v>0.79439169938674392</v>
      </c>
      <c r="AJ1491" s="51">
        <f t="shared" ref="AJ1491:AN1491" si="1639">AJ1473*$AH$43</f>
        <v>0</v>
      </c>
      <c r="AK1491" s="51">
        <f t="shared" si="1639"/>
        <v>0</v>
      </c>
      <c r="AL1491" s="51">
        <f t="shared" si="1639"/>
        <v>0</v>
      </c>
      <c r="AM1491" s="51">
        <f t="shared" si="1639"/>
        <v>0</v>
      </c>
      <c r="AN1491" s="229">
        <f t="shared" si="1639"/>
        <v>0</v>
      </c>
    </row>
    <row r="1492" spans="1:40" outlineLevel="1">
      <c r="A1492" s="521">
        <f>ROW()</f>
        <v>1492</v>
      </c>
      <c r="B1492" s="35"/>
      <c r="C1492" s="758"/>
      <c r="D1492" s="33" t="s">
        <v>31</v>
      </c>
      <c r="J1492" s="228"/>
      <c r="K1492" s="51"/>
      <c r="L1492" s="51"/>
      <c r="M1492" s="51"/>
      <c r="N1492" s="229"/>
      <c r="O1492" s="228"/>
      <c r="P1492" s="51"/>
      <c r="Q1492" s="51"/>
      <c r="R1492" s="51"/>
      <c r="S1492" s="229"/>
      <c r="T1492" s="228"/>
      <c r="U1492" s="51"/>
      <c r="V1492" s="51"/>
      <c r="W1492" s="51"/>
      <c r="X1492" s="229"/>
      <c r="Y1492" s="228">
        <f t="shared" si="1631"/>
        <v>0</v>
      </c>
      <c r="Z1492" s="51">
        <f t="shared" si="1631"/>
        <v>0</v>
      </c>
      <c r="AA1492" s="51">
        <f t="shared" si="1631"/>
        <v>0</v>
      </c>
      <c r="AB1492" s="51">
        <f t="shared" si="1631"/>
        <v>0</v>
      </c>
      <c r="AC1492" s="51">
        <f t="shared" si="1631"/>
        <v>0</v>
      </c>
      <c r="AD1492" s="229">
        <f t="shared" si="1631"/>
        <v>0</v>
      </c>
      <c r="AE1492" s="228">
        <f t="shared" ref="AE1492:AI1492" si="1640">AE1474*$AD$43</f>
        <v>0</v>
      </c>
      <c r="AF1492" s="51">
        <f t="shared" si="1640"/>
        <v>0</v>
      </c>
      <c r="AG1492" s="51">
        <f t="shared" si="1640"/>
        <v>0</v>
      </c>
      <c r="AH1492" s="51">
        <f t="shared" si="1640"/>
        <v>0</v>
      </c>
      <c r="AI1492" s="229">
        <f t="shared" si="1640"/>
        <v>0</v>
      </c>
      <c r="AJ1492" s="51">
        <f t="shared" ref="AJ1492:AN1492" si="1641">AJ1474*$AH$43</f>
        <v>0</v>
      </c>
      <c r="AK1492" s="51">
        <f t="shared" si="1641"/>
        <v>0</v>
      </c>
      <c r="AL1492" s="51">
        <f t="shared" si="1641"/>
        <v>0</v>
      </c>
      <c r="AM1492" s="51">
        <f t="shared" si="1641"/>
        <v>0</v>
      </c>
      <c r="AN1492" s="229">
        <f t="shared" si="1641"/>
        <v>0</v>
      </c>
    </row>
    <row r="1493" spans="1:40" outlineLevel="1">
      <c r="A1493" s="521">
        <f>ROW()</f>
        <v>1493</v>
      </c>
      <c r="B1493" s="35"/>
      <c r="C1493" s="758"/>
      <c r="D1493" s="33" t="s">
        <v>32</v>
      </c>
      <c r="J1493" s="228"/>
      <c r="K1493" s="51"/>
      <c r="L1493" s="51"/>
      <c r="M1493" s="51"/>
      <c r="N1493" s="229"/>
      <c r="O1493" s="228"/>
      <c r="P1493" s="51"/>
      <c r="Q1493" s="51"/>
      <c r="R1493" s="51"/>
      <c r="S1493" s="229"/>
      <c r="T1493" s="228"/>
      <c r="U1493" s="51"/>
      <c r="V1493" s="51"/>
      <c r="W1493" s="51"/>
      <c r="X1493" s="229"/>
      <c r="Y1493" s="228">
        <f t="shared" si="1631"/>
        <v>0</v>
      </c>
      <c r="Z1493" s="51">
        <f t="shared" si="1631"/>
        <v>0</v>
      </c>
      <c r="AA1493" s="51">
        <f t="shared" si="1631"/>
        <v>0</v>
      </c>
      <c r="AB1493" s="51">
        <f t="shared" si="1631"/>
        <v>0</v>
      </c>
      <c r="AC1493" s="51">
        <f t="shared" si="1631"/>
        <v>0</v>
      </c>
      <c r="AD1493" s="229">
        <f t="shared" si="1631"/>
        <v>0</v>
      </c>
      <c r="AE1493" s="228">
        <f t="shared" ref="AE1493:AI1493" si="1642">AE1475*$AD$43</f>
        <v>0</v>
      </c>
      <c r="AF1493" s="51">
        <f t="shared" si="1642"/>
        <v>3.1441834415819249E-2</v>
      </c>
      <c r="AG1493" s="51">
        <f t="shared" si="1642"/>
        <v>3.1441834415819131E-2</v>
      </c>
      <c r="AH1493" s="51">
        <f t="shared" si="1642"/>
        <v>3.1441834415819131E-2</v>
      </c>
      <c r="AI1493" s="229">
        <f t="shared" si="1642"/>
        <v>3.1441834415819131E-2</v>
      </c>
      <c r="AJ1493" s="51">
        <f t="shared" ref="AJ1493:AN1493" si="1643">AJ1475*$AH$43</f>
        <v>0</v>
      </c>
      <c r="AK1493" s="51">
        <f t="shared" si="1643"/>
        <v>0</v>
      </c>
      <c r="AL1493" s="51">
        <f t="shared" si="1643"/>
        <v>0</v>
      </c>
      <c r="AM1493" s="51">
        <f t="shared" si="1643"/>
        <v>0</v>
      </c>
      <c r="AN1493" s="229">
        <f t="shared" si="1643"/>
        <v>0</v>
      </c>
    </row>
    <row r="1494" spans="1:40" outlineLevel="1">
      <c r="A1494" s="521">
        <f>ROW()</f>
        <v>1494</v>
      </c>
      <c r="B1494" s="35"/>
      <c r="C1494" s="758"/>
      <c r="D1494" s="33" t="s">
        <v>33</v>
      </c>
      <c r="J1494" s="228"/>
      <c r="K1494" s="51"/>
      <c r="L1494" s="51"/>
      <c r="M1494" s="51"/>
      <c r="N1494" s="229"/>
      <c r="O1494" s="228"/>
      <c r="P1494" s="51"/>
      <c r="Q1494" s="51"/>
      <c r="R1494" s="51"/>
      <c r="S1494" s="229"/>
      <c r="T1494" s="228"/>
      <c r="U1494" s="51"/>
      <c r="V1494" s="51"/>
      <c r="W1494" s="51"/>
      <c r="X1494" s="229"/>
      <c r="Y1494" s="228">
        <f t="shared" si="1631"/>
        <v>0</v>
      </c>
      <c r="Z1494" s="51">
        <f t="shared" si="1631"/>
        <v>0</v>
      </c>
      <c r="AA1494" s="51">
        <f t="shared" si="1631"/>
        <v>0</v>
      </c>
      <c r="AB1494" s="51">
        <f t="shared" si="1631"/>
        <v>0</v>
      </c>
      <c r="AC1494" s="51">
        <f t="shared" si="1631"/>
        <v>0</v>
      </c>
      <c r="AD1494" s="229">
        <f t="shared" si="1631"/>
        <v>0</v>
      </c>
      <c r="AE1494" s="228">
        <f t="shared" ref="AE1494:AI1494" si="1644">AE1476*$AD$43</f>
        <v>0</v>
      </c>
      <c r="AF1494" s="51">
        <f t="shared" si="1644"/>
        <v>1.9209890435756217E-3</v>
      </c>
      <c r="AG1494" s="51">
        <f t="shared" si="1644"/>
        <v>1.9209890435756217E-3</v>
      </c>
      <c r="AH1494" s="51">
        <f t="shared" si="1644"/>
        <v>1.9209890435756217E-3</v>
      </c>
      <c r="AI1494" s="229">
        <f t="shared" si="1644"/>
        <v>1.9209890435756217E-3</v>
      </c>
      <c r="AJ1494" s="51">
        <f t="shared" ref="AJ1494:AN1494" si="1645">AJ1476*$AH$43</f>
        <v>0</v>
      </c>
      <c r="AK1494" s="51">
        <f t="shared" si="1645"/>
        <v>0</v>
      </c>
      <c r="AL1494" s="51">
        <f t="shared" si="1645"/>
        <v>0</v>
      </c>
      <c r="AM1494" s="51">
        <f t="shared" si="1645"/>
        <v>0</v>
      </c>
      <c r="AN1494" s="229">
        <f t="shared" si="1645"/>
        <v>0</v>
      </c>
    </row>
    <row r="1495" spans="1:40" outlineLevel="1">
      <c r="A1495" s="521">
        <f>ROW()</f>
        <v>1495</v>
      </c>
      <c r="B1495" s="35"/>
      <c r="C1495" s="758"/>
      <c r="D1495" s="33" t="s">
        <v>27</v>
      </c>
      <c r="J1495" s="228"/>
      <c r="K1495" s="51"/>
      <c r="L1495" s="51"/>
      <c r="M1495" s="51"/>
      <c r="N1495" s="229"/>
      <c r="O1495" s="228"/>
      <c r="P1495" s="51"/>
      <c r="Q1495" s="51"/>
      <c r="R1495" s="51"/>
      <c r="S1495" s="229"/>
      <c r="T1495" s="228"/>
      <c r="U1495" s="51"/>
      <c r="V1495" s="51"/>
      <c r="W1495" s="51"/>
      <c r="X1495" s="229"/>
      <c r="Y1495" s="228">
        <f t="shared" si="1631"/>
        <v>0</v>
      </c>
      <c r="Z1495" s="51">
        <f t="shared" si="1631"/>
        <v>0</v>
      </c>
      <c r="AA1495" s="51">
        <f t="shared" si="1631"/>
        <v>0</v>
      </c>
      <c r="AB1495" s="51">
        <f t="shared" si="1631"/>
        <v>0</v>
      </c>
      <c r="AC1495" s="51">
        <f t="shared" si="1631"/>
        <v>0</v>
      </c>
      <c r="AD1495" s="229">
        <f t="shared" si="1631"/>
        <v>0</v>
      </c>
      <c r="AE1495" s="228">
        <f t="shared" ref="AE1495:AI1495" si="1646">AE1477*$AD$43</f>
        <v>0</v>
      </c>
      <c r="AF1495" s="51">
        <f t="shared" si="1646"/>
        <v>5.5607547608245343E-2</v>
      </c>
      <c r="AG1495" s="51">
        <f t="shared" si="1646"/>
        <v>5.5607547608245343E-2</v>
      </c>
      <c r="AH1495" s="51">
        <f t="shared" si="1646"/>
        <v>5.5607547608245343E-2</v>
      </c>
      <c r="AI1495" s="229">
        <f t="shared" si="1646"/>
        <v>5.5607547608245343E-2</v>
      </c>
      <c r="AJ1495" s="51">
        <f t="shared" ref="AJ1495:AN1495" si="1647">AJ1477*$AH$43</f>
        <v>0</v>
      </c>
      <c r="AK1495" s="51">
        <f t="shared" si="1647"/>
        <v>0</v>
      </c>
      <c r="AL1495" s="51">
        <f t="shared" si="1647"/>
        <v>0</v>
      </c>
      <c r="AM1495" s="51">
        <f t="shared" si="1647"/>
        <v>0</v>
      </c>
      <c r="AN1495" s="229">
        <f t="shared" si="1647"/>
        <v>0</v>
      </c>
    </row>
    <row r="1496" spans="1:40" outlineLevel="1">
      <c r="A1496" s="521">
        <f>ROW()</f>
        <v>1496</v>
      </c>
      <c r="B1496" s="35"/>
      <c r="C1496" s="758"/>
      <c r="D1496" s="33" t="s">
        <v>34</v>
      </c>
      <c r="J1496" s="228"/>
      <c r="K1496" s="51"/>
      <c r="L1496" s="51"/>
      <c r="M1496" s="51"/>
      <c r="N1496" s="229"/>
      <c r="O1496" s="228"/>
      <c r="P1496" s="51"/>
      <c r="Q1496" s="51"/>
      <c r="R1496" s="51"/>
      <c r="S1496" s="229"/>
      <c r="T1496" s="228"/>
      <c r="U1496" s="51"/>
      <c r="V1496" s="51"/>
      <c r="W1496" s="51"/>
      <c r="X1496" s="229"/>
      <c r="Y1496" s="228">
        <f t="shared" si="1631"/>
        <v>0</v>
      </c>
      <c r="Z1496" s="51">
        <f t="shared" si="1631"/>
        <v>0</v>
      </c>
      <c r="AA1496" s="51">
        <f t="shared" si="1631"/>
        <v>0</v>
      </c>
      <c r="AB1496" s="51">
        <f t="shared" si="1631"/>
        <v>0</v>
      </c>
      <c r="AC1496" s="51">
        <f t="shared" si="1631"/>
        <v>0</v>
      </c>
      <c r="AD1496" s="229">
        <f t="shared" si="1631"/>
        <v>0</v>
      </c>
      <c r="AE1496" s="228">
        <f t="shared" ref="AE1496:AI1496" si="1648">AE1478*$AD$43</f>
        <v>0</v>
      </c>
      <c r="AF1496" s="51">
        <f t="shared" si="1648"/>
        <v>1.3143757000326111</v>
      </c>
      <c r="AG1496" s="51">
        <f t="shared" si="1648"/>
        <v>1.3143757000326111</v>
      </c>
      <c r="AH1496" s="51">
        <f t="shared" si="1648"/>
        <v>1.3143757000326111</v>
      </c>
      <c r="AI1496" s="229">
        <f t="shared" si="1648"/>
        <v>1.3143757000326111</v>
      </c>
      <c r="AJ1496" s="51">
        <f t="shared" ref="AJ1496:AN1496" si="1649">AJ1478*$AH$43</f>
        <v>0</v>
      </c>
      <c r="AK1496" s="51">
        <f t="shared" si="1649"/>
        <v>0</v>
      </c>
      <c r="AL1496" s="51">
        <f t="shared" si="1649"/>
        <v>0</v>
      </c>
      <c r="AM1496" s="51">
        <f t="shared" si="1649"/>
        <v>0</v>
      </c>
      <c r="AN1496" s="229">
        <f t="shared" si="1649"/>
        <v>0</v>
      </c>
    </row>
    <row r="1497" spans="1:40" outlineLevel="1">
      <c r="A1497" s="521">
        <f>ROW()</f>
        <v>1497</v>
      </c>
      <c r="B1497" s="35"/>
      <c r="C1497" s="758"/>
      <c r="D1497" s="33" t="s">
        <v>35</v>
      </c>
      <c r="J1497" s="228"/>
      <c r="K1497" s="51"/>
      <c r="L1497" s="51"/>
      <c r="M1497" s="51"/>
      <c r="N1497" s="229"/>
      <c r="O1497" s="228"/>
      <c r="P1497" s="51"/>
      <c r="Q1497" s="51"/>
      <c r="R1497" s="51"/>
      <c r="S1497" s="229"/>
      <c r="T1497" s="228"/>
      <c r="U1497" s="51"/>
      <c r="V1497" s="51"/>
      <c r="W1497" s="51"/>
      <c r="X1497" s="229"/>
      <c r="Y1497" s="228">
        <f t="shared" si="1631"/>
        <v>0</v>
      </c>
      <c r="Z1497" s="51">
        <f t="shared" si="1631"/>
        <v>0</v>
      </c>
      <c r="AA1497" s="51">
        <f t="shared" si="1631"/>
        <v>0</v>
      </c>
      <c r="AB1497" s="51">
        <f t="shared" si="1631"/>
        <v>0</v>
      </c>
      <c r="AC1497" s="51">
        <f t="shared" si="1631"/>
        <v>0</v>
      </c>
      <c r="AD1497" s="229">
        <f t="shared" si="1631"/>
        <v>0</v>
      </c>
      <c r="AE1497" s="228">
        <f t="shared" ref="AE1497:AI1497" si="1650">AE1479*$AD$43</f>
        <v>0</v>
      </c>
      <c r="AF1497" s="51">
        <f t="shared" si="1650"/>
        <v>9.2257913878625503E-2</v>
      </c>
      <c r="AG1497" s="51">
        <f t="shared" si="1650"/>
        <v>9.2257913878625503E-2</v>
      </c>
      <c r="AH1497" s="51">
        <f t="shared" si="1650"/>
        <v>9.2257913878625503E-2</v>
      </c>
      <c r="AI1497" s="229">
        <f t="shared" si="1650"/>
        <v>9.2257913878625503E-2</v>
      </c>
      <c r="AJ1497" s="51">
        <f t="shared" ref="AJ1497:AN1497" si="1651">AJ1479*$AH$43</f>
        <v>0</v>
      </c>
      <c r="AK1497" s="51">
        <f t="shared" si="1651"/>
        <v>0</v>
      </c>
      <c r="AL1497" s="51">
        <f t="shared" si="1651"/>
        <v>0</v>
      </c>
      <c r="AM1497" s="51">
        <f t="shared" si="1651"/>
        <v>0</v>
      </c>
      <c r="AN1497" s="229">
        <f t="shared" si="1651"/>
        <v>0</v>
      </c>
    </row>
    <row r="1498" spans="1:40" outlineLevel="1">
      <c r="A1498" s="521">
        <f>ROW()</f>
        <v>1498</v>
      </c>
      <c r="B1498" s="35"/>
      <c r="C1498" s="758"/>
      <c r="D1498" s="33" t="s">
        <v>302</v>
      </c>
      <c r="J1498" s="228"/>
      <c r="K1498" s="51"/>
      <c r="L1498" s="51"/>
      <c r="M1498" s="51"/>
      <c r="N1498" s="229"/>
      <c r="O1498" s="228"/>
      <c r="P1498" s="51"/>
      <c r="Q1498" s="51"/>
      <c r="R1498" s="51"/>
      <c r="S1498" s="229"/>
      <c r="T1498" s="228"/>
      <c r="U1498" s="51"/>
      <c r="V1498" s="51"/>
      <c r="W1498" s="51"/>
      <c r="X1498" s="229"/>
      <c r="Y1498" s="228">
        <f t="shared" ref="Y1498:AD1503" si="1652">Y1480*$X$43</f>
        <v>0</v>
      </c>
      <c r="Z1498" s="51">
        <f t="shared" si="1652"/>
        <v>0</v>
      </c>
      <c r="AA1498" s="51">
        <f t="shared" si="1652"/>
        <v>0</v>
      </c>
      <c r="AB1498" s="51">
        <f t="shared" si="1652"/>
        <v>0</v>
      </c>
      <c r="AC1498" s="51">
        <f t="shared" si="1652"/>
        <v>0</v>
      </c>
      <c r="AD1498" s="229">
        <f t="shared" si="1652"/>
        <v>0</v>
      </c>
      <c r="AE1498" s="228">
        <f t="shared" ref="AE1498:AI1498" si="1653">AE1480*$AD$43</f>
        <v>0</v>
      </c>
      <c r="AF1498" s="51">
        <f t="shared" si="1653"/>
        <v>0.38755847524423398</v>
      </c>
      <c r="AG1498" s="51">
        <f t="shared" si="1653"/>
        <v>0.38755847524423398</v>
      </c>
      <c r="AH1498" s="51">
        <f t="shared" si="1653"/>
        <v>0.38755847524423398</v>
      </c>
      <c r="AI1498" s="229">
        <f t="shared" si="1653"/>
        <v>0.38755847524423398</v>
      </c>
      <c r="AJ1498" s="51">
        <f t="shared" ref="AJ1498:AN1498" si="1654">AJ1480*$AH$43</f>
        <v>0</v>
      </c>
      <c r="AK1498" s="51">
        <f t="shared" si="1654"/>
        <v>0</v>
      </c>
      <c r="AL1498" s="51">
        <f t="shared" si="1654"/>
        <v>0</v>
      </c>
      <c r="AM1498" s="51">
        <f t="shared" si="1654"/>
        <v>0</v>
      </c>
      <c r="AN1498" s="229">
        <f t="shared" si="1654"/>
        <v>0</v>
      </c>
    </row>
    <row r="1499" spans="1:40" outlineLevel="1">
      <c r="A1499" s="521">
        <f>ROW()</f>
        <v>1499</v>
      </c>
      <c r="B1499" s="35"/>
      <c r="C1499" s="758"/>
      <c r="D1499" s="33" t="s">
        <v>36</v>
      </c>
      <c r="J1499" s="228"/>
      <c r="K1499" s="51"/>
      <c r="L1499" s="51"/>
      <c r="M1499" s="51"/>
      <c r="N1499" s="229"/>
      <c r="O1499" s="228"/>
      <c r="P1499" s="51"/>
      <c r="Q1499" s="51"/>
      <c r="R1499" s="51"/>
      <c r="S1499" s="229"/>
      <c r="T1499" s="228"/>
      <c r="U1499" s="51"/>
      <c r="V1499" s="51"/>
      <c r="W1499" s="51"/>
      <c r="X1499" s="229"/>
      <c r="Y1499" s="228">
        <f t="shared" si="1652"/>
        <v>0</v>
      </c>
      <c r="Z1499" s="51">
        <f t="shared" si="1652"/>
        <v>0</v>
      </c>
      <c r="AA1499" s="51">
        <f t="shared" si="1652"/>
        <v>0</v>
      </c>
      <c r="AB1499" s="51">
        <f t="shared" si="1652"/>
        <v>0</v>
      </c>
      <c r="AC1499" s="51">
        <f t="shared" si="1652"/>
        <v>0</v>
      </c>
      <c r="AD1499" s="229">
        <f t="shared" si="1652"/>
        <v>0</v>
      </c>
      <c r="AE1499" s="228">
        <f t="shared" ref="AE1499:AI1499" si="1655">AE1481*$AD$43</f>
        <v>0</v>
      </c>
      <c r="AF1499" s="51">
        <f t="shared" si="1655"/>
        <v>1.7223237484612341</v>
      </c>
      <c r="AG1499" s="51">
        <f t="shared" si="1655"/>
        <v>1.7223237484612341</v>
      </c>
      <c r="AH1499" s="51">
        <f t="shared" si="1655"/>
        <v>1.7223237484612341</v>
      </c>
      <c r="AI1499" s="229">
        <f t="shared" si="1655"/>
        <v>1.7223237484612341</v>
      </c>
      <c r="AJ1499" s="51">
        <f t="shared" ref="AJ1499:AN1499" si="1656">AJ1481*$AH$43</f>
        <v>0</v>
      </c>
      <c r="AK1499" s="51">
        <f t="shared" si="1656"/>
        <v>0</v>
      </c>
      <c r="AL1499" s="51">
        <f t="shared" si="1656"/>
        <v>0</v>
      </c>
      <c r="AM1499" s="51">
        <f t="shared" si="1656"/>
        <v>0</v>
      </c>
      <c r="AN1499" s="229">
        <f t="shared" si="1656"/>
        <v>0</v>
      </c>
    </row>
    <row r="1500" spans="1:40" outlineLevel="1">
      <c r="A1500" s="521">
        <f>ROW()</f>
        <v>1500</v>
      </c>
      <c r="B1500" s="35"/>
      <c r="C1500" s="758"/>
      <c r="D1500" s="33" t="s">
        <v>583</v>
      </c>
      <c r="J1500" s="228"/>
      <c r="K1500" s="51"/>
      <c r="L1500" s="51"/>
      <c r="M1500" s="51"/>
      <c r="N1500" s="229"/>
      <c r="O1500" s="228"/>
      <c r="P1500" s="51"/>
      <c r="Q1500" s="51"/>
      <c r="R1500" s="51"/>
      <c r="S1500" s="229"/>
      <c r="T1500" s="228"/>
      <c r="U1500" s="51"/>
      <c r="V1500" s="51"/>
      <c r="W1500" s="51"/>
      <c r="X1500" s="229"/>
      <c r="Y1500" s="228">
        <f t="shared" si="1652"/>
        <v>0</v>
      </c>
      <c r="Z1500" s="51">
        <f t="shared" si="1652"/>
        <v>0</v>
      </c>
      <c r="AA1500" s="51">
        <f t="shared" si="1652"/>
        <v>0</v>
      </c>
      <c r="AB1500" s="51">
        <f t="shared" si="1652"/>
        <v>0</v>
      </c>
      <c r="AC1500" s="51">
        <f t="shared" si="1652"/>
        <v>0</v>
      </c>
      <c r="AD1500" s="229">
        <f t="shared" si="1652"/>
        <v>0</v>
      </c>
      <c r="AE1500" s="228">
        <f t="shared" ref="AE1500:AI1500" si="1657">AE1482*$AD$43</f>
        <v>0</v>
      </c>
      <c r="AF1500" s="51">
        <f t="shared" si="1657"/>
        <v>0.13987489300346903</v>
      </c>
      <c r="AG1500" s="51">
        <f t="shared" si="1657"/>
        <v>0.13987489300346903</v>
      </c>
      <c r="AH1500" s="51">
        <f t="shared" si="1657"/>
        <v>0.13987489300346903</v>
      </c>
      <c r="AI1500" s="229">
        <f t="shared" si="1657"/>
        <v>0.13987489300346903</v>
      </c>
      <c r="AJ1500" s="51">
        <f t="shared" ref="AJ1500:AN1500" si="1658">AJ1482*$AH$43</f>
        <v>0</v>
      </c>
      <c r="AK1500" s="51">
        <f t="shared" si="1658"/>
        <v>0</v>
      </c>
      <c r="AL1500" s="51">
        <f t="shared" si="1658"/>
        <v>0</v>
      </c>
      <c r="AM1500" s="51">
        <f t="shared" si="1658"/>
        <v>0</v>
      </c>
      <c r="AN1500" s="229">
        <f t="shared" si="1658"/>
        <v>0</v>
      </c>
    </row>
    <row r="1501" spans="1:40" outlineLevel="1">
      <c r="A1501" s="521">
        <f>ROW()</f>
        <v>1501</v>
      </c>
      <c r="B1501" s="35"/>
      <c r="C1501" s="758"/>
      <c r="D1501" s="33" t="s">
        <v>81</v>
      </c>
      <c r="J1501" s="228"/>
      <c r="K1501" s="51"/>
      <c r="L1501" s="51"/>
      <c r="M1501" s="51"/>
      <c r="N1501" s="229"/>
      <c r="O1501" s="228"/>
      <c r="P1501" s="51"/>
      <c r="Q1501" s="51"/>
      <c r="R1501" s="51"/>
      <c r="S1501" s="229"/>
      <c r="T1501" s="228"/>
      <c r="U1501" s="51"/>
      <c r="V1501" s="51"/>
      <c r="W1501" s="51"/>
      <c r="X1501" s="229"/>
      <c r="Y1501" s="228">
        <f t="shared" si="1652"/>
        <v>0</v>
      </c>
      <c r="Z1501" s="51">
        <f t="shared" si="1652"/>
        <v>0</v>
      </c>
      <c r="AA1501" s="51">
        <f t="shared" si="1652"/>
        <v>0</v>
      </c>
      <c r="AB1501" s="51">
        <f t="shared" si="1652"/>
        <v>0</v>
      </c>
      <c r="AC1501" s="51">
        <f t="shared" si="1652"/>
        <v>0</v>
      </c>
      <c r="AD1501" s="229">
        <f t="shared" si="1652"/>
        <v>0</v>
      </c>
      <c r="AE1501" s="228">
        <f t="shared" ref="AE1501:AI1501" si="1659">AE1483*$AD$43</f>
        <v>0</v>
      </c>
      <c r="AF1501" s="51">
        <f t="shared" si="1659"/>
        <v>0</v>
      </c>
      <c r="AG1501" s="51">
        <f t="shared" si="1659"/>
        <v>0</v>
      </c>
      <c r="AH1501" s="51">
        <f t="shared" si="1659"/>
        <v>0</v>
      </c>
      <c r="AI1501" s="229">
        <f t="shared" si="1659"/>
        <v>0</v>
      </c>
      <c r="AJ1501" s="51">
        <f t="shared" ref="AJ1501:AN1501" si="1660">AJ1483*$AH$43</f>
        <v>0</v>
      </c>
      <c r="AK1501" s="51">
        <f t="shared" si="1660"/>
        <v>0</v>
      </c>
      <c r="AL1501" s="51">
        <f t="shared" si="1660"/>
        <v>0</v>
      </c>
      <c r="AM1501" s="51">
        <f t="shared" si="1660"/>
        <v>0</v>
      </c>
      <c r="AN1501" s="229">
        <f t="shared" si="1660"/>
        <v>0</v>
      </c>
    </row>
    <row r="1502" spans="1:40" outlineLevel="1">
      <c r="A1502" s="521">
        <f>ROW()</f>
        <v>1502</v>
      </c>
      <c r="B1502" s="35"/>
      <c r="C1502" s="758"/>
      <c r="D1502" s="33" t="s">
        <v>28</v>
      </c>
      <c r="J1502" s="228"/>
      <c r="K1502" s="51"/>
      <c r="L1502" s="51"/>
      <c r="M1502" s="51"/>
      <c r="N1502" s="229"/>
      <c r="O1502" s="228"/>
      <c r="P1502" s="51"/>
      <c r="Q1502" s="51"/>
      <c r="R1502" s="51"/>
      <c r="S1502" s="229"/>
      <c r="T1502" s="228"/>
      <c r="U1502" s="51"/>
      <c r="V1502" s="51"/>
      <c r="W1502" s="51"/>
      <c r="X1502" s="229"/>
      <c r="Y1502" s="228">
        <f t="shared" si="1652"/>
        <v>0</v>
      </c>
      <c r="Z1502" s="51">
        <f t="shared" si="1652"/>
        <v>0</v>
      </c>
      <c r="AA1502" s="51">
        <f t="shared" si="1652"/>
        <v>0</v>
      </c>
      <c r="AB1502" s="51">
        <f t="shared" si="1652"/>
        <v>0</v>
      </c>
      <c r="AC1502" s="51">
        <f t="shared" si="1652"/>
        <v>0</v>
      </c>
      <c r="AD1502" s="229">
        <f t="shared" si="1652"/>
        <v>0</v>
      </c>
      <c r="AE1502" s="228">
        <f t="shared" ref="AE1502:AI1502" si="1661">AE1484*$AD$43</f>
        <v>0</v>
      </c>
      <c r="AF1502" s="51">
        <f t="shared" si="1661"/>
        <v>0</v>
      </c>
      <c r="AG1502" s="51">
        <f t="shared" si="1661"/>
        <v>0</v>
      </c>
      <c r="AH1502" s="51">
        <f t="shared" si="1661"/>
        <v>0</v>
      </c>
      <c r="AI1502" s="229">
        <f t="shared" si="1661"/>
        <v>0</v>
      </c>
      <c r="AJ1502" s="51">
        <f t="shared" ref="AJ1502:AN1502" si="1662">AJ1484*$AH$43</f>
        <v>0</v>
      </c>
      <c r="AK1502" s="51">
        <f t="shared" si="1662"/>
        <v>0</v>
      </c>
      <c r="AL1502" s="51">
        <f t="shared" si="1662"/>
        <v>0</v>
      </c>
      <c r="AM1502" s="51">
        <f t="shared" si="1662"/>
        <v>0</v>
      </c>
      <c r="AN1502" s="229">
        <f t="shared" si="1662"/>
        <v>0</v>
      </c>
    </row>
    <row r="1503" spans="1:40" outlineLevel="1">
      <c r="A1503" s="521">
        <f>ROW()</f>
        <v>1503</v>
      </c>
      <c r="B1503" s="35"/>
      <c r="C1503" s="758"/>
      <c r="D1503" s="45" t="s">
        <v>443</v>
      </c>
      <c r="E1503" s="45"/>
      <c r="F1503" s="45"/>
      <c r="G1503" s="45"/>
      <c r="H1503" s="45"/>
      <c r="I1503" s="45"/>
      <c r="J1503" s="230"/>
      <c r="K1503" s="52"/>
      <c r="L1503" s="52"/>
      <c r="M1503" s="52"/>
      <c r="N1503" s="231"/>
      <c r="O1503" s="230"/>
      <c r="P1503" s="52"/>
      <c r="Q1503" s="52"/>
      <c r="R1503" s="52"/>
      <c r="S1503" s="231"/>
      <c r="T1503" s="230"/>
      <c r="U1503" s="52"/>
      <c r="V1503" s="52"/>
      <c r="W1503" s="52"/>
      <c r="X1503" s="231"/>
      <c r="Y1503" s="230">
        <f t="shared" si="1652"/>
        <v>0</v>
      </c>
      <c r="Z1503" s="52">
        <f t="shared" si="1652"/>
        <v>0</v>
      </c>
      <c r="AA1503" s="52">
        <f t="shared" si="1652"/>
        <v>0</v>
      </c>
      <c r="AB1503" s="52">
        <f t="shared" si="1652"/>
        <v>0</v>
      </c>
      <c r="AC1503" s="52">
        <f t="shared" si="1652"/>
        <v>0</v>
      </c>
      <c r="AD1503" s="231">
        <f t="shared" si="1652"/>
        <v>0</v>
      </c>
      <c r="AE1503" s="230">
        <f t="shared" ref="AE1503:AI1503" si="1663">AE1485*$AD$43</f>
        <v>0</v>
      </c>
      <c r="AF1503" s="52">
        <f t="shared" si="1663"/>
        <v>0</v>
      </c>
      <c r="AG1503" s="52">
        <f t="shared" si="1663"/>
        <v>0</v>
      </c>
      <c r="AH1503" s="52">
        <f t="shared" si="1663"/>
        <v>0</v>
      </c>
      <c r="AI1503" s="231">
        <f t="shared" si="1663"/>
        <v>0</v>
      </c>
      <c r="AJ1503" s="52">
        <f t="shared" ref="AJ1503:AN1503" si="1664">AJ1485*$AH$43</f>
        <v>0</v>
      </c>
      <c r="AK1503" s="52">
        <f t="shared" si="1664"/>
        <v>0</v>
      </c>
      <c r="AL1503" s="52">
        <f t="shared" si="1664"/>
        <v>0</v>
      </c>
      <c r="AM1503" s="52">
        <f t="shared" si="1664"/>
        <v>0</v>
      </c>
      <c r="AN1503" s="231">
        <f t="shared" si="1664"/>
        <v>0</v>
      </c>
    </row>
    <row r="1504" spans="1:40" outlineLevel="1">
      <c r="A1504" s="521">
        <f>ROW()</f>
        <v>1504</v>
      </c>
      <c r="B1504" s="35"/>
      <c r="C1504" s="758"/>
      <c r="D1504" s="33" t="s">
        <v>24</v>
      </c>
      <c r="F1504" s="151"/>
      <c r="G1504" s="151"/>
      <c r="H1504" s="151"/>
      <c r="I1504" s="151"/>
      <c r="J1504" s="251"/>
      <c r="K1504" s="58"/>
      <c r="L1504" s="58"/>
      <c r="M1504" s="58"/>
      <c r="N1504" s="247"/>
      <c r="O1504" s="251"/>
      <c r="P1504" s="58"/>
      <c r="Q1504" s="58"/>
      <c r="R1504" s="58"/>
      <c r="S1504" s="247"/>
      <c r="T1504" s="251"/>
      <c r="U1504" s="58"/>
      <c r="V1504" s="58"/>
      <c r="W1504" s="58"/>
      <c r="X1504" s="247"/>
      <c r="Y1504" s="251">
        <f t="shared" ref="Y1504:AN1504" si="1665">SUM(Y1488:Y1503)</f>
        <v>0</v>
      </c>
      <c r="Z1504" s="58">
        <f t="shared" si="1665"/>
        <v>0</v>
      </c>
      <c r="AA1504" s="58">
        <f t="shared" si="1665"/>
        <v>0</v>
      </c>
      <c r="AB1504" s="58">
        <f t="shared" si="1665"/>
        <v>0</v>
      </c>
      <c r="AC1504" s="58">
        <f t="shared" si="1665"/>
        <v>0</v>
      </c>
      <c r="AD1504" s="247">
        <f t="shared" si="1665"/>
        <v>0</v>
      </c>
      <c r="AE1504" s="251">
        <f t="shared" si="1665"/>
        <v>0</v>
      </c>
      <c r="AF1504" s="58">
        <f t="shared" si="1665"/>
        <v>4.5793182631617384</v>
      </c>
      <c r="AG1504" s="58">
        <f t="shared" si="1665"/>
        <v>4.5793182631617384</v>
      </c>
      <c r="AH1504" s="58">
        <f t="shared" si="1665"/>
        <v>4.5793182631617384</v>
      </c>
      <c r="AI1504" s="247">
        <f t="shared" si="1665"/>
        <v>4.5793182631617384</v>
      </c>
      <c r="AJ1504" s="58">
        <f t="shared" si="1665"/>
        <v>0</v>
      </c>
      <c r="AK1504" s="58">
        <f t="shared" si="1665"/>
        <v>0</v>
      </c>
      <c r="AL1504" s="58">
        <f t="shared" si="1665"/>
        <v>0</v>
      </c>
      <c r="AM1504" s="58">
        <f t="shared" si="1665"/>
        <v>0</v>
      </c>
      <c r="AN1504" s="247">
        <f t="shared" si="1665"/>
        <v>0</v>
      </c>
    </row>
    <row r="1505" spans="1:44" outlineLevel="1">
      <c r="A1505" s="521">
        <f>ROW()</f>
        <v>1505</v>
      </c>
      <c r="B1505" s="35"/>
      <c r="C1505" s="756" t="s">
        <v>705</v>
      </c>
      <c r="J1505" s="778"/>
      <c r="K1505" s="779"/>
      <c r="L1505" s="779"/>
      <c r="M1505" s="779"/>
      <c r="N1505" s="780"/>
      <c r="O1505" s="778"/>
      <c r="P1505" s="779"/>
      <c r="Q1505" s="779"/>
      <c r="R1505" s="779"/>
      <c r="S1505" s="780"/>
      <c r="T1505" s="778"/>
      <c r="U1505" s="779"/>
      <c r="V1505" s="779"/>
      <c r="W1505" s="779"/>
      <c r="X1505" s="780"/>
      <c r="Y1505" s="1171" t="s">
        <v>352</v>
      </c>
      <c r="Z1505" s="1136"/>
      <c r="AA1505" s="1136"/>
      <c r="AB1505" s="1136"/>
      <c r="AC1505" s="1136"/>
      <c r="AD1505" s="1161"/>
      <c r="AE1505" s="1171"/>
      <c r="AF1505" s="1136"/>
      <c r="AG1505" s="1136" t="s">
        <v>703</v>
      </c>
      <c r="AH1505" s="1136"/>
      <c r="AI1505" s="1161"/>
      <c r="AJ1505" s="1136"/>
      <c r="AK1505" s="1136"/>
      <c r="AL1505" s="1136"/>
      <c r="AM1505" s="1136"/>
      <c r="AN1505" s="1161"/>
    </row>
    <row r="1506" spans="1:44" outlineLevel="1">
      <c r="A1506" s="521">
        <f>ROW()</f>
        <v>1506</v>
      </c>
      <c r="B1506" s="35"/>
      <c r="C1506" s="758"/>
      <c r="D1506" s="33" t="s">
        <v>300</v>
      </c>
      <c r="J1506" s="429"/>
      <c r="K1506" s="430"/>
      <c r="L1506" s="430"/>
      <c r="M1506" s="430"/>
      <c r="N1506" s="431"/>
      <c r="O1506" s="429"/>
      <c r="P1506" s="430"/>
      <c r="Q1506" s="430"/>
      <c r="R1506" s="430"/>
      <c r="S1506" s="431"/>
      <c r="T1506" s="429"/>
      <c r="U1506" s="430"/>
      <c r="V1506" s="430"/>
      <c r="W1506" s="430"/>
      <c r="X1506" s="431"/>
      <c r="Y1506" s="361"/>
      <c r="Z1506" s="373"/>
      <c r="AA1506" s="373"/>
      <c r="AB1506" s="373"/>
      <c r="AC1506" s="373"/>
      <c r="AD1506" s="356"/>
      <c r="AE1506" s="361"/>
      <c r="AF1506" s="373"/>
      <c r="AG1506" s="373">
        <v>3.4774852190514502E-2</v>
      </c>
      <c r="AH1506" s="373">
        <v>3.4774852190514502E-2</v>
      </c>
      <c r="AI1506" s="356">
        <v>3.4774852190514502E-2</v>
      </c>
      <c r="AJ1506" s="1870"/>
      <c r="AK1506" s="1870"/>
      <c r="AL1506" s="1870"/>
      <c r="AM1506" s="1870"/>
      <c r="AN1506" s="1871"/>
      <c r="AP1506" s="855"/>
      <c r="AQ1506" s="855"/>
      <c r="AR1506" s="855"/>
    </row>
    <row r="1507" spans="1:44" outlineLevel="1">
      <c r="A1507" s="521">
        <f>ROW()</f>
        <v>1507</v>
      </c>
      <c r="B1507" s="35"/>
      <c r="C1507" s="758"/>
      <c r="D1507" s="33" t="s">
        <v>301</v>
      </c>
      <c r="J1507" s="429"/>
      <c r="K1507" s="430"/>
      <c r="L1507" s="430"/>
      <c r="M1507" s="430"/>
      <c r="N1507" s="431"/>
      <c r="O1507" s="429"/>
      <c r="P1507" s="430"/>
      <c r="Q1507" s="430"/>
      <c r="R1507" s="430"/>
      <c r="S1507" s="431"/>
      <c r="T1507" s="429"/>
      <c r="U1507" s="430"/>
      <c r="V1507" s="430"/>
      <c r="W1507" s="430"/>
      <c r="X1507" s="431"/>
      <c r="Y1507" s="361"/>
      <c r="Z1507" s="373"/>
      <c r="AA1507" s="373"/>
      <c r="AB1507" s="373"/>
      <c r="AC1507" s="373"/>
      <c r="AD1507" s="356"/>
      <c r="AE1507" s="361"/>
      <c r="AF1507" s="373"/>
      <c r="AG1507" s="373">
        <v>0</v>
      </c>
      <c r="AH1507" s="373">
        <v>0</v>
      </c>
      <c r="AI1507" s="356">
        <v>0</v>
      </c>
      <c r="AJ1507" s="1870"/>
      <c r="AK1507" s="1870"/>
      <c r="AL1507" s="1870"/>
      <c r="AM1507" s="1870"/>
      <c r="AN1507" s="1871"/>
      <c r="AP1507" s="855"/>
      <c r="AQ1507" s="855"/>
      <c r="AR1507" s="855"/>
    </row>
    <row r="1508" spans="1:44" outlineLevel="1">
      <c r="A1508" s="521">
        <f>ROW()</f>
        <v>1508</v>
      </c>
      <c r="B1508" s="35"/>
      <c r="C1508" s="758"/>
      <c r="D1508" s="33" t="s">
        <v>29</v>
      </c>
      <c r="J1508" s="429"/>
      <c r="K1508" s="430"/>
      <c r="L1508" s="430"/>
      <c r="M1508" s="430"/>
      <c r="N1508" s="431"/>
      <c r="O1508" s="429"/>
      <c r="P1508" s="430"/>
      <c r="Q1508" s="430"/>
      <c r="R1508" s="430"/>
      <c r="S1508" s="431"/>
      <c r="T1508" s="429"/>
      <c r="U1508" s="430"/>
      <c r="V1508" s="430"/>
      <c r="W1508" s="430"/>
      <c r="X1508" s="431"/>
      <c r="Y1508" s="361"/>
      <c r="Z1508" s="373"/>
      <c r="AA1508" s="373"/>
      <c r="AB1508" s="373"/>
      <c r="AC1508" s="373"/>
      <c r="AD1508" s="356"/>
      <c r="AE1508" s="361"/>
      <c r="AF1508" s="373"/>
      <c r="AG1508" s="373">
        <v>0</v>
      </c>
      <c r="AH1508" s="373">
        <v>0</v>
      </c>
      <c r="AI1508" s="356">
        <v>0</v>
      </c>
      <c r="AJ1508" s="1870"/>
      <c r="AK1508" s="1870"/>
      <c r="AL1508" s="1870"/>
      <c r="AM1508" s="1870"/>
      <c r="AN1508" s="1871"/>
      <c r="AP1508" s="855"/>
      <c r="AQ1508" s="855"/>
      <c r="AR1508" s="855"/>
    </row>
    <row r="1509" spans="1:44" outlineLevel="1">
      <c r="A1509" s="521">
        <f>ROW()</f>
        <v>1509</v>
      </c>
      <c r="B1509" s="35"/>
      <c r="C1509" s="758"/>
      <c r="D1509" s="33" t="s">
        <v>30</v>
      </c>
      <c r="J1509" s="429"/>
      <c r="K1509" s="430"/>
      <c r="L1509" s="430"/>
      <c r="M1509" s="430"/>
      <c r="N1509" s="431"/>
      <c r="O1509" s="429"/>
      <c r="P1509" s="430"/>
      <c r="Q1509" s="430"/>
      <c r="R1509" s="430"/>
      <c r="S1509" s="431"/>
      <c r="T1509" s="429"/>
      <c r="U1509" s="430"/>
      <c r="V1509" s="430"/>
      <c r="W1509" s="430"/>
      <c r="X1509" s="431"/>
      <c r="Y1509" s="361"/>
      <c r="Z1509" s="373"/>
      <c r="AA1509" s="373"/>
      <c r="AB1509" s="373"/>
      <c r="AC1509" s="373"/>
      <c r="AD1509" s="356"/>
      <c r="AE1509" s="361"/>
      <c r="AF1509" s="373"/>
      <c r="AG1509" s="373">
        <v>0.55391214999899596</v>
      </c>
      <c r="AH1509" s="373">
        <v>0.55391214999899596</v>
      </c>
      <c r="AI1509" s="356">
        <v>0.55391214999899596</v>
      </c>
      <c r="AJ1509" s="1870"/>
      <c r="AK1509" s="1870"/>
      <c r="AL1509" s="1870"/>
      <c r="AM1509" s="1870"/>
      <c r="AN1509" s="1871"/>
      <c r="AP1509" s="855"/>
      <c r="AQ1509" s="855"/>
      <c r="AR1509" s="855"/>
    </row>
    <row r="1510" spans="1:44" outlineLevel="1">
      <c r="A1510" s="521">
        <f>ROW()</f>
        <v>1510</v>
      </c>
      <c r="B1510" s="35"/>
      <c r="C1510" s="758"/>
      <c r="D1510" s="33" t="s">
        <v>31</v>
      </c>
      <c r="J1510" s="429"/>
      <c r="K1510" s="430"/>
      <c r="L1510" s="430"/>
      <c r="M1510" s="430"/>
      <c r="N1510" s="431"/>
      <c r="O1510" s="429"/>
      <c r="P1510" s="430"/>
      <c r="Q1510" s="430"/>
      <c r="R1510" s="430"/>
      <c r="S1510" s="431"/>
      <c r="T1510" s="429"/>
      <c r="U1510" s="430"/>
      <c r="V1510" s="430"/>
      <c r="W1510" s="430"/>
      <c r="X1510" s="431"/>
      <c r="Y1510" s="361"/>
      <c r="Z1510" s="373"/>
      <c r="AA1510" s="373"/>
      <c r="AB1510" s="373"/>
      <c r="AC1510" s="373"/>
      <c r="AD1510" s="356"/>
      <c r="AE1510" s="361"/>
      <c r="AF1510" s="373"/>
      <c r="AG1510" s="373">
        <v>0</v>
      </c>
      <c r="AH1510" s="373">
        <v>0</v>
      </c>
      <c r="AI1510" s="356">
        <v>0</v>
      </c>
      <c r="AJ1510" s="1870"/>
      <c r="AK1510" s="1870"/>
      <c r="AL1510" s="1870"/>
      <c r="AM1510" s="1870"/>
      <c r="AN1510" s="1871"/>
      <c r="AP1510" s="855"/>
      <c r="AQ1510" s="855"/>
      <c r="AR1510" s="855"/>
    </row>
    <row r="1511" spans="1:44" outlineLevel="1">
      <c r="A1511" s="521">
        <f>ROW()</f>
        <v>1511</v>
      </c>
      <c r="B1511" s="35"/>
      <c r="C1511" s="758"/>
      <c r="D1511" s="33" t="s">
        <v>32</v>
      </c>
      <c r="J1511" s="429"/>
      <c r="K1511" s="430"/>
      <c r="L1511" s="430"/>
      <c r="M1511" s="430"/>
      <c r="N1511" s="431"/>
      <c r="O1511" s="429"/>
      <c r="P1511" s="430"/>
      <c r="Q1511" s="430"/>
      <c r="R1511" s="430"/>
      <c r="S1511" s="431"/>
      <c r="T1511" s="429"/>
      <c r="U1511" s="430"/>
      <c r="V1511" s="430"/>
      <c r="W1511" s="430"/>
      <c r="X1511" s="431"/>
      <c r="Y1511" s="361"/>
      <c r="Z1511" s="373"/>
      <c r="AA1511" s="373"/>
      <c r="AB1511" s="373"/>
      <c r="AC1511" s="373"/>
      <c r="AD1511" s="356"/>
      <c r="AE1511" s="361"/>
      <c r="AF1511" s="373"/>
      <c r="AG1511" s="373">
        <v>1.8799847655274499E-2</v>
      </c>
      <c r="AH1511" s="373">
        <v>1.8799847655274499E-2</v>
      </c>
      <c r="AI1511" s="356">
        <v>1.8799847655274499E-2</v>
      </c>
      <c r="AJ1511" s="1870"/>
      <c r="AK1511" s="1870"/>
      <c r="AL1511" s="1870"/>
      <c r="AM1511" s="1870"/>
      <c r="AN1511" s="1871"/>
      <c r="AP1511" s="855"/>
      <c r="AQ1511" s="855"/>
      <c r="AR1511" s="855"/>
    </row>
    <row r="1512" spans="1:44" outlineLevel="1">
      <c r="A1512" s="521">
        <f>ROW()</f>
        <v>1512</v>
      </c>
      <c r="B1512" s="35"/>
      <c r="C1512" s="758"/>
      <c r="D1512" s="33" t="s">
        <v>33</v>
      </c>
      <c r="J1512" s="429"/>
      <c r="K1512" s="430"/>
      <c r="L1512" s="430"/>
      <c r="M1512" s="430"/>
      <c r="N1512" s="431"/>
      <c r="O1512" s="429"/>
      <c r="P1512" s="430"/>
      <c r="Q1512" s="430"/>
      <c r="R1512" s="430"/>
      <c r="S1512" s="431"/>
      <c r="T1512" s="429"/>
      <c r="U1512" s="430"/>
      <c r="V1512" s="430"/>
      <c r="W1512" s="430"/>
      <c r="X1512" s="431"/>
      <c r="Y1512" s="361"/>
      <c r="Z1512" s="373"/>
      <c r="AA1512" s="373"/>
      <c r="AB1512" s="373"/>
      <c r="AC1512" s="373"/>
      <c r="AD1512" s="356"/>
      <c r="AE1512" s="361"/>
      <c r="AF1512" s="373"/>
      <c r="AG1512" s="373">
        <v>1.69187296193928E-3</v>
      </c>
      <c r="AH1512" s="373">
        <v>1.69187296193928E-3</v>
      </c>
      <c r="AI1512" s="356">
        <v>1.69187296193928E-3</v>
      </c>
      <c r="AJ1512" s="1870"/>
      <c r="AK1512" s="1870"/>
      <c r="AL1512" s="1870"/>
      <c r="AM1512" s="1870"/>
      <c r="AN1512" s="1871"/>
      <c r="AP1512" s="855"/>
      <c r="AQ1512" s="855"/>
      <c r="AR1512" s="855"/>
    </row>
    <row r="1513" spans="1:44" outlineLevel="1">
      <c r="A1513" s="521">
        <f>ROW()</f>
        <v>1513</v>
      </c>
      <c r="B1513" s="35"/>
      <c r="C1513" s="758"/>
      <c r="D1513" s="33" t="s">
        <v>27</v>
      </c>
      <c r="J1513" s="429"/>
      <c r="K1513" s="430"/>
      <c r="L1513" s="430"/>
      <c r="M1513" s="430"/>
      <c r="N1513" s="431"/>
      <c r="O1513" s="429"/>
      <c r="P1513" s="430"/>
      <c r="Q1513" s="430"/>
      <c r="R1513" s="430"/>
      <c r="S1513" s="431"/>
      <c r="T1513" s="429"/>
      <c r="U1513" s="430"/>
      <c r="V1513" s="430"/>
      <c r="W1513" s="430"/>
      <c r="X1513" s="431"/>
      <c r="Y1513" s="361"/>
      <c r="Z1513" s="373"/>
      <c r="AA1513" s="373"/>
      <c r="AB1513" s="373"/>
      <c r="AC1513" s="373"/>
      <c r="AD1513" s="356"/>
      <c r="AE1513" s="361"/>
      <c r="AF1513" s="373"/>
      <c r="AG1513" s="373">
        <v>8.7520967237372099E-3</v>
      </c>
      <c r="AH1513" s="373">
        <v>8.7520967237372099E-3</v>
      </c>
      <c r="AI1513" s="356">
        <v>8.7520967237372099E-3</v>
      </c>
      <c r="AJ1513" s="1870"/>
      <c r="AK1513" s="1870"/>
      <c r="AL1513" s="1870"/>
      <c r="AM1513" s="1870"/>
      <c r="AN1513" s="1871"/>
      <c r="AP1513" s="855"/>
      <c r="AQ1513" s="855"/>
      <c r="AR1513" s="855"/>
    </row>
    <row r="1514" spans="1:44" outlineLevel="1">
      <c r="A1514" s="521">
        <f>ROW()</f>
        <v>1514</v>
      </c>
      <c r="B1514" s="35"/>
      <c r="C1514" s="758"/>
      <c r="D1514" s="33" t="s">
        <v>34</v>
      </c>
      <c r="J1514" s="429"/>
      <c r="K1514" s="430"/>
      <c r="L1514" s="430"/>
      <c r="M1514" s="430"/>
      <c r="N1514" s="431"/>
      <c r="O1514" s="429"/>
      <c r="P1514" s="430"/>
      <c r="Q1514" s="430"/>
      <c r="R1514" s="430"/>
      <c r="S1514" s="431"/>
      <c r="T1514" s="429"/>
      <c r="U1514" s="430"/>
      <c r="V1514" s="430"/>
      <c r="W1514" s="430"/>
      <c r="X1514" s="431"/>
      <c r="Y1514" s="361"/>
      <c r="Z1514" s="373"/>
      <c r="AA1514" s="373"/>
      <c r="AB1514" s="373"/>
      <c r="AC1514" s="373"/>
      <c r="AD1514" s="356"/>
      <c r="AE1514" s="361"/>
      <c r="AF1514" s="373"/>
      <c r="AG1514" s="373">
        <v>1.14724745079458</v>
      </c>
      <c r="AH1514" s="373">
        <v>1.14724745079458</v>
      </c>
      <c r="AI1514" s="356">
        <v>1.14724745079458</v>
      </c>
      <c r="AJ1514" s="1870"/>
      <c r="AK1514" s="1870"/>
      <c r="AL1514" s="1870"/>
      <c r="AM1514" s="1870"/>
      <c r="AN1514" s="1871"/>
      <c r="AP1514" s="855"/>
      <c r="AQ1514" s="855"/>
      <c r="AR1514" s="855"/>
    </row>
    <row r="1515" spans="1:44" outlineLevel="1">
      <c r="A1515" s="521">
        <f>ROW()</f>
        <v>1515</v>
      </c>
      <c r="B1515" s="35"/>
      <c r="C1515" s="758"/>
      <c r="D1515" s="33" t="s">
        <v>35</v>
      </c>
      <c r="J1515" s="429"/>
      <c r="K1515" s="430"/>
      <c r="L1515" s="430"/>
      <c r="M1515" s="430"/>
      <c r="N1515" s="431"/>
      <c r="O1515" s="429"/>
      <c r="P1515" s="430"/>
      <c r="Q1515" s="430"/>
      <c r="R1515" s="430"/>
      <c r="S1515" s="431"/>
      <c r="T1515" s="429"/>
      <c r="U1515" s="430"/>
      <c r="V1515" s="430"/>
      <c r="W1515" s="430"/>
      <c r="X1515" s="431"/>
      <c r="Y1515" s="361"/>
      <c r="Z1515" s="373"/>
      <c r="AA1515" s="373"/>
      <c r="AB1515" s="373"/>
      <c r="AC1515" s="373"/>
      <c r="AD1515" s="356"/>
      <c r="AE1515" s="361"/>
      <c r="AF1515" s="373"/>
      <c r="AG1515" s="373">
        <v>7.8783316986933097E-2</v>
      </c>
      <c r="AH1515" s="373">
        <v>7.8783316986933097E-2</v>
      </c>
      <c r="AI1515" s="356">
        <v>7.8783316986933097E-2</v>
      </c>
      <c r="AJ1515" s="1870"/>
      <c r="AK1515" s="1870"/>
      <c r="AL1515" s="1870"/>
      <c r="AM1515" s="1870"/>
      <c r="AN1515" s="1871"/>
      <c r="AP1515" s="855"/>
      <c r="AQ1515" s="855"/>
      <c r="AR1515" s="855"/>
    </row>
    <row r="1516" spans="1:44" outlineLevel="1">
      <c r="A1516" s="521">
        <f>ROW()</f>
        <v>1516</v>
      </c>
      <c r="B1516" s="35"/>
      <c r="C1516" s="758"/>
      <c r="D1516" s="33" t="s">
        <v>302</v>
      </c>
      <c r="J1516" s="429"/>
      <c r="K1516" s="430"/>
      <c r="L1516" s="430"/>
      <c r="M1516" s="430"/>
      <c r="N1516" s="431"/>
      <c r="O1516" s="429"/>
      <c r="P1516" s="430"/>
      <c r="Q1516" s="430"/>
      <c r="R1516" s="430"/>
      <c r="S1516" s="431"/>
      <c r="T1516" s="429"/>
      <c r="U1516" s="430"/>
      <c r="V1516" s="430"/>
      <c r="W1516" s="430"/>
      <c r="X1516" s="431"/>
      <c r="Y1516" s="361"/>
      <c r="Z1516" s="373"/>
      <c r="AA1516" s="373"/>
      <c r="AB1516" s="373"/>
      <c r="AC1516" s="373"/>
      <c r="AD1516" s="356"/>
      <c r="AE1516" s="361"/>
      <c r="AF1516" s="373"/>
      <c r="AG1516" s="373">
        <v>0.46823135708520602</v>
      </c>
      <c r="AH1516" s="373">
        <v>0.46823135708520602</v>
      </c>
      <c r="AI1516" s="356">
        <v>0.46823135708520602</v>
      </c>
      <c r="AJ1516" s="1870"/>
      <c r="AK1516" s="1870"/>
      <c r="AL1516" s="1870"/>
      <c r="AM1516" s="1870"/>
      <c r="AN1516" s="1871"/>
      <c r="AP1516" s="855"/>
      <c r="AQ1516" s="855"/>
      <c r="AR1516" s="855"/>
    </row>
    <row r="1517" spans="1:44" outlineLevel="1">
      <c r="A1517" s="521">
        <f>ROW()</f>
        <v>1517</v>
      </c>
      <c r="B1517" s="35"/>
      <c r="C1517" s="758"/>
      <c r="D1517" s="33" t="s">
        <v>36</v>
      </c>
      <c r="J1517" s="429"/>
      <c r="K1517" s="430"/>
      <c r="L1517" s="430"/>
      <c r="M1517" s="430"/>
      <c r="N1517" s="431"/>
      <c r="O1517" s="429"/>
      <c r="P1517" s="430"/>
      <c r="Q1517" s="430"/>
      <c r="R1517" s="430"/>
      <c r="S1517" s="431"/>
      <c r="T1517" s="429"/>
      <c r="U1517" s="430"/>
      <c r="V1517" s="430"/>
      <c r="W1517" s="430"/>
      <c r="X1517" s="431"/>
      <c r="Y1517" s="361"/>
      <c r="Z1517" s="373"/>
      <c r="AA1517" s="373"/>
      <c r="AB1517" s="373"/>
      <c r="AC1517" s="373"/>
      <c r="AD1517" s="356"/>
      <c r="AE1517" s="361"/>
      <c r="AF1517" s="373"/>
      <c r="AG1517" s="373">
        <v>1.71687713136774</v>
      </c>
      <c r="AH1517" s="373">
        <v>1.71687713136774</v>
      </c>
      <c r="AI1517" s="356">
        <v>1.71687713136774</v>
      </c>
      <c r="AJ1517" s="1870"/>
      <c r="AK1517" s="1870"/>
      <c r="AL1517" s="1870"/>
      <c r="AM1517" s="1870"/>
      <c r="AN1517" s="1871"/>
      <c r="AP1517" s="855"/>
      <c r="AQ1517" s="855"/>
      <c r="AR1517" s="855"/>
    </row>
    <row r="1518" spans="1:44" outlineLevel="1">
      <c r="A1518" s="521">
        <f>ROW()</f>
        <v>1518</v>
      </c>
      <c r="B1518" s="35"/>
      <c r="C1518" s="758"/>
      <c r="D1518" s="33" t="s">
        <v>583</v>
      </c>
      <c r="J1518" s="429"/>
      <c r="K1518" s="430"/>
      <c r="L1518" s="430"/>
      <c r="M1518" s="430"/>
      <c r="N1518" s="431"/>
      <c r="O1518" s="429"/>
      <c r="P1518" s="430"/>
      <c r="Q1518" s="430"/>
      <c r="R1518" s="430"/>
      <c r="S1518" s="431"/>
      <c r="T1518" s="429"/>
      <c r="U1518" s="430"/>
      <c r="V1518" s="430"/>
      <c r="W1518" s="430"/>
      <c r="X1518" s="431"/>
      <c r="Y1518" s="361"/>
      <c r="Z1518" s="373"/>
      <c r="AA1518" s="373"/>
      <c r="AB1518" s="373"/>
      <c r="AC1518" s="373"/>
      <c r="AD1518" s="356"/>
      <c r="AE1518" s="361"/>
      <c r="AF1518" s="373"/>
      <c r="AG1518" s="373">
        <v>0.19814830252844001</v>
      </c>
      <c r="AH1518" s="373">
        <v>0.19814830252844001</v>
      </c>
      <c r="AI1518" s="356">
        <v>0.19814830252844001</v>
      </c>
      <c r="AJ1518" s="1870"/>
      <c r="AK1518" s="1870"/>
      <c r="AL1518" s="1870"/>
      <c r="AM1518" s="1870"/>
      <c r="AN1518" s="1871"/>
      <c r="AP1518" s="855"/>
      <c r="AQ1518" s="855"/>
      <c r="AR1518" s="855"/>
    </row>
    <row r="1519" spans="1:44" outlineLevel="1">
      <c r="A1519" s="521">
        <f>ROW()</f>
        <v>1519</v>
      </c>
      <c r="B1519" s="35"/>
      <c r="C1519" s="758"/>
      <c r="D1519" s="33" t="s">
        <v>81</v>
      </c>
      <c r="J1519" s="429"/>
      <c r="K1519" s="430"/>
      <c r="L1519" s="430"/>
      <c r="M1519" s="430"/>
      <c r="N1519" s="431"/>
      <c r="O1519" s="429"/>
      <c r="P1519" s="430"/>
      <c r="Q1519" s="430"/>
      <c r="R1519" s="430"/>
      <c r="S1519" s="431"/>
      <c r="T1519" s="429"/>
      <c r="U1519" s="430"/>
      <c r="V1519" s="430"/>
      <c r="W1519" s="430"/>
      <c r="X1519" s="431"/>
      <c r="Y1519" s="361"/>
      <c r="Z1519" s="373"/>
      <c r="AA1519" s="373"/>
      <c r="AB1519" s="373"/>
      <c r="AC1519" s="373"/>
      <c r="AD1519" s="356"/>
      <c r="AE1519" s="361"/>
      <c r="AF1519" s="373"/>
      <c r="AG1519" s="373">
        <v>0</v>
      </c>
      <c r="AH1519" s="373">
        <v>0</v>
      </c>
      <c r="AI1519" s="356">
        <v>0</v>
      </c>
      <c r="AJ1519" s="1870"/>
      <c r="AK1519" s="1870"/>
      <c r="AL1519" s="1870"/>
      <c r="AM1519" s="1870"/>
      <c r="AN1519" s="1871"/>
      <c r="AP1519" s="855"/>
      <c r="AQ1519" s="855"/>
      <c r="AR1519" s="855"/>
    </row>
    <row r="1520" spans="1:44" outlineLevel="1">
      <c r="A1520" s="521">
        <f>ROW()</f>
        <v>1520</v>
      </c>
      <c r="B1520" s="35"/>
      <c r="C1520" s="758"/>
      <c r="D1520" s="33" t="s">
        <v>28</v>
      </c>
      <c r="J1520" s="429"/>
      <c r="K1520" s="430"/>
      <c r="L1520" s="430"/>
      <c r="M1520" s="430"/>
      <c r="N1520" s="431"/>
      <c r="O1520" s="429"/>
      <c r="P1520" s="430"/>
      <c r="Q1520" s="430"/>
      <c r="R1520" s="430"/>
      <c r="S1520" s="431"/>
      <c r="T1520" s="429"/>
      <c r="U1520" s="430"/>
      <c r="V1520" s="430"/>
      <c r="W1520" s="430"/>
      <c r="X1520" s="431"/>
      <c r="Y1520" s="361"/>
      <c r="Z1520" s="373"/>
      <c r="AA1520" s="373"/>
      <c r="AB1520" s="373"/>
      <c r="AC1520" s="373"/>
      <c r="AD1520" s="356"/>
      <c r="AE1520" s="361"/>
      <c r="AF1520" s="373"/>
      <c r="AG1520" s="373">
        <v>0</v>
      </c>
      <c r="AH1520" s="373">
        <v>0</v>
      </c>
      <c r="AI1520" s="356">
        <v>0</v>
      </c>
      <c r="AJ1520" s="1870"/>
      <c r="AK1520" s="1870"/>
      <c r="AL1520" s="1870"/>
      <c r="AM1520" s="1870"/>
      <c r="AN1520" s="1871"/>
      <c r="AP1520" s="855"/>
      <c r="AQ1520" s="855"/>
      <c r="AR1520" s="855"/>
    </row>
    <row r="1521" spans="1:44" outlineLevel="1">
      <c r="A1521" s="521">
        <f>ROW()</f>
        <v>1521</v>
      </c>
      <c r="B1521" s="35"/>
      <c r="C1521" s="758"/>
      <c r="D1521" s="45" t="s">
        <v>443</v>
      </c>
      <c r="E1521" s="45"/>
      <c r="F1521" s="45"/>
      <c r="G1521" s="45"/>
      <c r="H1521" s="45"/>
      <c r="I1521" s="45"/>
      <c r="J1521" s="432"/>
      <c r="K1521" s="433"/>
      <c r="L1521" s="433"/>
      <c r="M1521" s="433"/>
      <c r="N1521" s="434"/>
      <c r="O1521" s="432"/>
      <c r="P1521" s="433"/>
      <c r="Q1521" s="433"/>
      <c r="R1521" s="433"/>
      <c r="S1521" s="434"/>
      <c r="T1521" s="432"/>
      <c r="U1521" s="433"/>
      <c r="V1521" s="433"/>
      <c r="W1521" s="433"/>
      <c r="X1521" s="434"/>
      <c r="Y1521" s="362"/>
      <c r="Z1521" s="374"/>
      <c r="AA1521" s="374"/>
      <c r="AB1521" s="374"/>
      <c r="AC1521" s="374"/>
      <c r="AD1521" s="363"/>
      <c r="AE1521" s="362"/>
      <c r="AF1521" s="374"/>
      <c r="AG1521" s="374">
        <v>0</v>
      </c>
      <c r="AH1521" s="374">
        <v>0</v>
      </c>
      <c r="AI1521" s="363">
        <v>0</v>
      </c>
      <c r="AJ1521" s="1872"/>
      <c r="AK1521" s="1872"/>
      <c r="AL1521" s="1872"/>
      <c r="AM1521" s="1872"/>
      <c r="AN1521" s="1873"/>
      <c r="AP1521" s="855"/>
      <c r="AQ1521" s="855"/>
      <c r="AR1521" s="855"/>
    </row>
    <row r="1522" spans="1:44" outlineLevel="1">
      <c r="A1522" s="521">
        <f>ROW()</f>
        <v>1522</v>
      </c>
      <c r="B1522" s="35"/>
      <c r="C1522" s="758"/>
      <c r="D1522" s="33" t="s">
        <v>24</v>
      </c>
      <c r="F1522" s="151"/>
      <c r="G1522" s="151"/>
      <c r="H1522" s="151"/>
      <c r="I1522" s="151"/>
      <c r="J1522" s="251"/>
      <c r="K1522" s="58"/>
      <c r="L1522" s="58"/>
      <c r="M1522" s="58"/>
      <c r="N1522" s="247"/>
      <c r="O1522" s="251"/>
      <c r="P1522" s="58"/>
      <c r="Q1522" s="58"/>
      <c r="R1522" s="58"/>
      <c r="S1522" s="247"/>
      <c r="T1522" s="251"/>
      <c r="U1522" s="58"/>
      <c r="V1522" s="58"/>
      <c r="W1522" s="58"/>
      <c r="X1522" s="247"/>
      <c r="Y1522" s="251">
        <f t="shared" ref="Y1522:AN1522" si="1666">SUM(Y1506:Y1521)</f>
        <v>0</v>
      </c>
      <c r="Z1522" s="58">
        <f t="shared" si="1666"/>
        <v>0</v>
      </c>
      <c r="AA1522" s="58">
        <f t="shared" si="1666"/>
        <v>0</v>
      </c>
      <c r="AB1522" s="58">
        <f t="shared" si="1666"/>
        <v>0</v>
      </c>
      <c r="AC1522" s="58">
        <f t="shared" si="1666"/>
        <v>0</v>
      </c>
      <c r="AD1522" s="247">
        <f t="shared" si="1666"/>
        <v>0</v>
      </c>
      <c r="AE1522" s="251">
        <f t="shared" si="1666"/>
        <v>0</v>
      </c>
      <c r="AF1522" s="58">
        <f t="shared" si="1666"/>
        <v>0</v>
      </c>
      <c r="AG1522" s="58">
        <f t="shared" si="1666"/>
        <v>4.2272183782933608</v>
      </c>
      <c r="AH1522" s="58">
        <f t="shared" si="1666"/>
        <v>4.2272183782933608</v>
      </c>
      <c r="AI1522" s="247">
        <f t="shared" si="1666"/>
        <v>4.2272183782933608</v>
      </c>
      <c r="AJ1522" s="58">
        <f t="shared" si="1666"/>
        <v>0</v>
      </c>
      <c r="AK1522" s="58">
        <f t="shared" si="1666"/>
        <v>0</v>
      </c>
      <c r="AL1522" s="58">
        <f t="shared" si="1666"/>
        <v>0</v>
      </c>
      <c r="AM1522" s="58">
        <f t="shared" si="1666"/>
        <v>0</v>
      </c>
      <c r="AN1522" s="247">
        <f t="shared" si="1666"/>
        <v>0</v>
      </c>
      <c r="AP1522" s="855"/>
      <c r="AQ1522" s="855"/>
      <c r="AR1522" s="855"/>
    </row>
    <row r="1523" spans="1:44" outlineLevel="1">
      <c r="A1523" s="521">
        <f>ROW()</f>
        <v>1523</v>
      </c>
      <c r="B1523" s="35"/>
      <c r="C1523" s="756" t="s">
        <v>705</v>
      </c>
      <c r="J1523" s="778"/>
      <c r="K1523" s="779"/>
      <c r="L1523" s="779"/>
      <c r="M1523" s="779"/>
      <c r="N1523" s="780"/>
      <c r="O1523" s="778"/>
      <c r="P1523" s="779"/>
      <c r="Q1523" s="779"/>
      <c r="R1523" s="779"/>
      <c r="S1523" s="780"/>
      <c r="T1523" s="1413"/>
      <c r="U1523" s="1137"/>
      <c r="V1523" s="1137"/>
      <c r="W1523" s="1137"/>
      <c r="X1523" s="1160"/>
      <c r="Y1523" s="1413" t="str">
        <f>IF(Y$731="","",Y$731)</f>
        <v>Approved 4 [m$ 31/12/2023]</v>
      </c>
      <c r="Z1523" s="1137"/>
      <c r="AA1523" s="1137"/>
      <c r="AB1523" s="1137"/>
      <c r="AC1523" s="1137"/>
      <c r="AD1523" s="1160"/>
      <c r="AE1523" s="1413"/>
      <c r="AF1523" s="1137"/>
      <c r="AG1523" s="1137" t="str">
        <f>IF(AG$731="","",AG$731)</f>
        <v>Approved 5 [m$ 31/12/2023]</v>
      </c>
      <c r="AH1523" s="1137"/>
      <c r="AI1523" s="1160"/>
      <c r="AJ1523" s="1137"/>
      <c r="AK1523" s="1137"/>
      <c r="AL1523" s="1137"/>
      <c r="AM1523" s="1137"/>
      <c r="AN1523" s="1160"/>
      <c r="AP1523" s="855"/>
      <c r="AQ1523" s="855"/>
      <c r="AR1523" s="855"/>
    </row>
    <row r="1524" spans="1:44" outlineLevel="1">
      <c r="A1524" s="521">
        <f>ROW()</f>
        <v>1524</v>
      </c>
      <c r="B1524" s="35"/>
      <c r="C1524" s="758"/>
      <c r="D1524" s="33" t="s">
        <v>300</v>
      </c>
      <c r="J1524" s="228"/>
      <c r="K1524" s="51"/>
      <c r="L1524" s="51"/>
      <c r="M1524" s="51"/>
      <c r="N1524" s="229"/>
      <c r="O1524" s="228"/>
      <c r="P1524" s="51"/>
      <c r="Q1524" s="51"/>
      <c r="R1524" s="51"/>
      <c r="S1524" s="229"/>
      <c r="T1524" s="228"/>
      <c r="U1524" s="51"/>
      <c r="V1524" s="51"/>
      <c r="W1524" s="51"/>
      <c r="X1524" s="229"/>
      <c r="Y1524" s="228">
        <f t="shared" ref="Y1524:AD1533" si="1667">Y1506*$X$43</f>
        <v>0</v>
      </c>
      <c r="Z1524" s="51">
        <f t="shared" si="1667"/>
        <v>0</v>
      </c>
      <c r="AA1524" s="51">
        <f t="shared" si="1667"/>
        <v>0</v>
      </c>
      <c r="AB1524" s="51">
        <f t="shared" si="1667"/>
        <v>0</v>
      </c>
      <c r="AC1524" s="51">
        <f t="shared" si="1667"/>
        <v>0</v>
      </c>
      <c r="AD1524" s="229">
        <f t="shared" si="1667"/>
        <v>0</v>
      </c>
      <c r="AE1524" s="228">
        <f>AE1506*$AD$43</f>
        <v>0</v>
      </c>
      <c r="AF1524" s="51">
        <f t="shared" ref="AF1524:AI1524" si="1668">AF1506*$AD$43</f>
        <v>0</v>
      </c>
      <c r="AG1524" s="51">
        <f t="shared" si="1668"/>
        <v>4.073027007856303E-2</v>
      </c>
      <c r="AH1524" s="51">
        <f t="shared" si="1668"/>
        <v>4.073027007856303E-2</v>
      </c>
      <c r="AI1524" s="229">
        <f t="shared" si="1668"/>
        <v>4.073027007856303E-2</v>
      </c>
      <c r="AJ1524" s="51">
        <f>AJ1506*$AH$43</f>
        <v>0</v>
      </c>
      <c r="AK1524" s="51">
        <f t="shared" ref="AK1524:AN1524" si="1669">AK1506*$AH$43</f>
        <v>0</v>
      </c>
      <c r="AL1524" s="51">
        <f t="shared" si="1669"/>
        <v>0</v>
      </c>
      <c r="AM1524" s="51">
        <f t="shared" si="1669"/>
        <v>0</v>
      </c>
      <c r="AN1524" s="229">
        <f t="shared" si="1669"/>
        <v>0</v>
      </c>
      <c r="AP1524" s="855"/>
      <c r="AQ1524" s="855"/>
      <c r="AR1524" s="855"/>
    </row>
    <row r="1525" spans="1:44" outlineLevel="1">
      <c r="A1525" s="521">
        <f>ROW()</f>
        <v>1525</v>
      </c>
      <c r="B1525" s="35"/>
      <c r="C1525" s="758"/>
      <c r="D1525" s="33" t="s">
        <v>301</v>
      </c>
      <c r="J1525" s="228"/>
      <c r="K1525" s="51"/>
      <c r="L1525" s="51"/>
      <c r="M1525" s="51"/>
      <c r="N1525" s="229"/>
      <c r="O1525" s="228"/>
      <c r="P1525" s="51"/>
      <c r="Q1525" s="51"/>
      <c r="R1525" s="51"/>
      <c r="S1525" s="229"/>
      <c r="T1525" s="228"/>
      <c r="U1525" s="51"/>
      <c r="V1525" s="51"/>
      <c r="W1525" s="51"/>
      <c r="X1525" s="229"/>
      <c r="Y1525" s="228">
        <f t="shared" si="1667"/>
        <v>0</v>
      </c>
      <c r="Z1525" s="51">
        <f t="shared" si="1667"/>
        <v>0</v>
      </c>
      <c r="AA1525" s="51">
        <f t="shared" si="1667"/>
        <v>0</v>
      </c>
      <c r="AB1525" s="51">
        <f t="shared" si="1667"/>
        <v>0</v>
      </c>
      <c r="AC1525" s="51">
        <f t="shared" si="1667"/>
        <v>0</v>
      </c>
      <c r="AD1525" s="229">
        <f t="shared" si="1667"/>
        <v>0</v>
      </c>
      <c r="AE1525" s="228">
        <f t="shared" ref="AE1525:AI1525" si="1670">AE1507*$AD$43</f>
        <v>0</v>
      </c>
      <c r="AF1525" s="51">
        <f t="shared" si="1670"/>
        <v>0</v>
      </c>
      <c r="AG1525" s="51">
        <f t="shared" si="1670"/>
        <v>0</v>
      </c>
      <c r="AH1525" s="51">
        <f t="shared" si="1670"/>
        <v>0</v>
      </c>
      <c r="AI1525" s="229">
        <f t="shared" si="1670"/>
        <v>0</v>
      </c>
      <c r="AJ1525" s="51">
        <f t="shared" ref="AJ1525:AN1525" si="1671">AJ1507*$AH$43</f>
        <v>0</v>
      </c>
      <c r="AK1525" s="51">
        <f t="shared" si="1671"/>
        <v>0</v>
      </c>
      <c r="AL1525" s="51">
        <f t="shared" si="1671"/>
        <v>0</v>
      </c>
      <c r="AM1525" s="51">
        <f t="shared" si="1671"/>
        <v>0</v>
      </c>
      <c r="AN1525" s="229">
        <f t="shared" si="1671"/>
        <v>0</v>
      </c>
      <c r="AP1525" s="855"/>
      <c r="AQ1525" s="855"/>
      <c r="AR1525" s="855"/>
    </row>
    <row r="1526" spans="1:44" outlineLevel="1">
      <c r="A1526" s="521">
        <f>ROW()</f>
        <v>1526</v>
      </c>
      <c r="B1526" s="35"/>
      <c r="C1526" s="758"/>
      <c r="D1526" s="33" t="s">
        <v>29</v>
      </c>
      <c r="J1526" s="228"/>
      <c r="K1526" s="51"/>
      <c r="L1526" s="51"/>
      <c r="M1526" s="51"/>
      <c r="N1526" s="229"/>
      <c r="O1526" s="228"/>
      <c r="P1526" s="51"/>
      <c r="Q1526" s="51"/>
      <c r="R1526" s="51"/>
      <c r="S1526" s="229"/>
      <c r="T1526" s="228"/>
      <c r="U1526" s="51"/>
      <c r="V1526" s="51"/>
      <c r="W1526" s="51"/>
      <c r="X1526" s="229"/>
      <c r="Y1526" s="228">
        <f t="shared" si="1667"/>
        <v>0</v>
      </c>
      <c r="Z1526" s="51">
        <f t="shared" si="1667"/>
        <v>0</v>
      </c>
      <c r="AA1526" s="51">
        <f t="shared" si="1667"/>
        <v>0</v>
      </c>
      <c r="AB1526" s="51">
        <f t="shared" si="1667"/>
        <v>0</v>
      </c>
      <c r="AC1526" s="51">
        <f t="shared" si="1667"/>
        <v>0</v>
      </c>
      <c r="AD1526" s="229">
        <f t="shared" si="1667"/>
        <v>0</v>
      </c>
      <c r="AE1526" s="228">
        <f t="shared" ref="AE1526:AI1526" si="1672">AE1508*$AD$43</f>
        <v>0</v>
      </c>
      <c r="AF1526" s="51">
        <f t="shared" si="1672"/>
        <v>0</v>
      </c>
      <c r="AG1526" s="51">
        <f t="shared" si="1672"/>
        <v>0</v>
      </c>
      <c r="AH1526" s="51">
        <f t="shared" si="1672"/>
        <v>0</v>
      </c>
      <c r="AI1526" s="229">
        <f t="shared" si="1672"/>
        <v>0</v>
      </c>
      <c r="AJ1526" s="51">
        <f t="shared" ref="AJ1526:AN1526" si="1673">AJ1508*$AH$43</f>
        <v>0</v>
      </c>
      <c r="AK1526" s="51">
        <f t="shared" si="1673"/>
        <v>0</v>
      </c>
      <c r="AL1526" s="51">
        <f t="shared" si="1673"/>
        <v>0</v>
      </c>
      <c r="AM1526" s="51">
        <f t="shared" si="1673"/>
        <v>0</v>
      </c>
      <c r="AN1526" s="229">
        <f t="shared" si="1673"/>
        <v>0</v>
      </c>
      <c r="AP1526" s="855"/>
      <c r="AQ1526" s="855"/>
      <c r="AR1526" s="855"/>
    </row>
    <row r="1527" spans="1:44" outlineLevel="1">
      <c r="A1527" s="521">
        <f>ROW()</f>
        <v>1527</v>
      </c>
      <c r="B1527" s="35"/>
      <c r="C1527" s="758"/>
      <c r="D1527" s="33" t="s">
        <v>30</v>
      </c>
      <c r="J1527" s="228"/>
      <c r="K1527" s="51"/>
      <c r="L1527" s="51"/>
      <c r="M1527" s="51"/>
      <c r="N1527" s="229"/>
      <c r="O1527" s="228"/>
      <c r="P1527" s="51"/>
      <c r="Q1527" s="51"/>
      <c r="R1527" s="51"/>
      <c r="S1527" s="229"/>
      <c r="T1527" s="228"/>
      <c r="U1527" s="51"/>
      <c r="V1527" s="51"/>
      <c r="W1527" s="51"/>
      <c r="X1527" s="229"/>
      <c r="Y1527" s="228">
        <f t="shared" si="1667"/>
        <v>0</v>
      </c>
      <c r="Z1527" s="51">
        <f t="shared" si="1667"/>
        <v>0</v>
      </c>
      <c r="AA1527" s="51">
        <f t="shared" si="1667"/>
        <v>0</v>
      </c>
      <c r="AB1527" s="51">
        <f t="shared" si="1667"/>
        <v>0</v>
      </c>
      <c r="AC1527" s="51">
        <f t="shared" si="1667"/>
        <v>0</v>
      </c>
      <c r="AD1527" s="229">
        <f t="shared" si="1667"/>
        <v>0</v>
      </c>
      <c r="AE1527" s="228">
        <f t="shared" ref="AE1527:AI1527" si="1674">AE1509*$AD$43</f>
        <v>0</v>
      </c>
      <c r="AF1527" s="51">
        <f t="shared" si="1674"/>
        <v>0</v>
      </c>
      <c r="AG1527" s="51">
        <f t="shared" si="1674"/>
        <v>0.64877318085080338</v>
      </c>
      <c r="AH1527" s="51">
        <f t="shared" si="1674"/>
        <v>0.64877318085080338</v>
      </c>
      <c r="AI1527" s="229">
        <f t="shared" si="1674"/>
        <v>0.64877318085080338</v>
      </c>
      <c r="AJ1527" s="51">
        <f t="shared" ref="AJ1527:AN1527" si="1675">AJ1509*$AH$43</f>
        <v>0</v>
      </c>
      <c r="AK1527" s="51">
        <f t="shared" si="1675"/>
        <v>0</v>
      </c>
      <c r="AL1527" s="51">
        <f t="shared" si="1675"/>
        <v>0</v>
      </c>
      <c r="AM1527" s="51">
        <f t="shared" si="1675"/>
        <v>0</v>
      </c>
      <c r="AN1527" s="229">
        <f t="shared" si="1675"/>
        <v>0</v>
      </c>
      <c r="AP1527" s="855"/>
      <c r="AQ1527" s="855"/>
      <c r="AR1527" s="855"/>
    </row>
    <row r="1528" spans="1:44" outlineLevel="1">
      <c r="A1528" s="521">
        <f>ROW()</f>
        <v>1528</v>
      </c>
      <c r="B1528" s="35"/>
      <c r="C1528" s="758"/>
      <c r="D1528" s="33" t="s">
        <v>31</v>
      </c>
      <c r="J1528" s="228"/>
      <c r="K1528" s="51"/>
      <c r="L1528" s="51"/>
      <c r="M1528" s="51"/>
      <c r="N1528" s="229"/>
      <c r="O1528" s="228"/>
      <c r="P1528" s="51"/>
      <c r="Q1528" s="51"/>
      <c r="R1528" s="51"/>
      <c r="S1528" s="229"/>
      <c r="T1528" s="228"/>
      <c r="U1528" s="51"/>
      <c r="V1528" s="51"/>
      <c r="W1528" s="51"/>
      <c r="X1528" s="229"/>
      <c r="Y1528" s="228">
        <f t="shared" si="1667"/>
        <v>0</v>
      </c>
      <c r="Z1528" s="51">
        <f t="shared" si="1667"/>
        <v>0</v>
      </c>
      <c r="AA1528" s="51">
        <f t="shared" si="1667"/>
        <v>0</v>
      </c>
      <c r="AB1528" s="51">
        <f t="shared" si="1667"/>
        <v>0</v>
      </c>
      <c r="AC1528" s="51">
        <f t="shared" si="1667"/>
        <v>0</v>
      </c>
      <c r="AD1528" s="229">
        <f t="shared" si="1667"/>
        <v>0</v>
      </c>
      <c r="AE1528" s="228">
        <f t="shared" ref="AE1528:AI1528" si="1676">AE1510*$AD$43</f>
        <v>0</v>
      </c>
      <c r="AF1528" s="51">
        <f t="shared" si="1676"/>
        <v>0</v>
      </c>
      <c r="AG1528" s="51">
        <f t="shared" si="1676"/>
        <v>0</v>
      </c>
      <c r="AH1528" s="51">
        <f t="shared" si="1676"/>
        <v>0</v>
      </c>
      <c r="AI1528" s="229">
        <f t="shared" si="1676"/>
        <v>0</v>
      </c>
      <c r="AJ1528" s="51">
        <f t="shared" ref="AJ1528:AN1528" si="1677">AJ1510*$AH$43</f>
        <v>0</v>
      </c>
      <c r="AK1528" s="51">
        <f t="shared" si="1677"/>
        <v>0</v>
      </c>
      <c r="AL1528" s="51">
        <f t="shared" si="1677"/>
        <v>0</v>
      </c>
      <c r="AM1528" s="51">
        <f t="shared" si="1677"/>
        <v>0</v>
      </c>
      <c r="AN1528" s="229">
        <f t="shared" si="1677"/>
        <v>0</v>
      </c>
      <c r="AP1528" s="855"/>
      <c r="AQ1528" s="855"/>
      <c r="AR1528" s="855"/>
    </row>
    <row r="1529" spans="1:44" outlineLevel="1">
      <c r="A1529" s="521">
        <f>ROW()</f>
        <v>1529</v>
      </c>
      <c r="B1529" s="35"/>
      <c r="C1529" s="758"/>
      <c r="D1529" s="33" t="s">
        <v>32</v>
      </c>
      <c r="J1529" s="228"/>
      <c r="K1529" s="51"/>
      <c r="L1529" s="51"/>
      <c r="M1529" s="51"/>
      <c r="N1529" s="229"/>
      <c r="O1529" s="228"/>
      <c r="P1529" s="51"/>
      <c r="Q1529" s="51"/>
      <c r="R1529" s="51"/>
      <c r="S1529" s="229"/>
      <c r="T1529" s="228"/>
      <c r="U1529" s="51"/>
      <c r="V1529" s="51"/>
      <c r="W1529" s="51"/>
      <c r="X1529" s="229"/>
      <c r="Y1529" s="228">
        <f t="shared" si="1667"/>
        <v>0</v>
      </c>
      <c r="Z1529" s="51">
        <f t="shared" si="1667"/>
        <v>0</v>
      </c>
      <c r="AA1529" s="51">
        <f t="shared" si="1667"/>
        <v>0</v>
      </c>
      <c r="AB1529" s="51">
        <f t="shared" si="1667"/>
        <v>0</v>
      </c>
      <c r="AC1529" s="51">
        <f t="shared" si="1667"/>
        <v>0</v>
      </c>
      <c r="AD1529" s="229">
        <f t="shared" si="1667"/>
        <v>0</v>
      </c>
      <c r="AE1529" s="228">
        <f t="shared" ref="AE1529:AI1529" si="1678">AE1511*$AD$43</f>
        <v>0</v>
      </c>
      <c r="AF1529" s="51">
        <f t="shared" si="1678"/>
        <v>0</v>
      </c>
      <c r="AG1529" s="51">
        <f t="shared" si="1678"/>
        <v>2.2019442907769873E-2</v>
      </c>
      <c r="AH1529" s="51">
        <f t="shared" si="1678"/>
        <v>2.2019442907769873E-2</v>
      </c>
      <c r="AI1529" s="229">
        <f t="shared" si="1678"/>
        <v>2.2019442907769873E-2</v>
      </c>
      <c r="AJ1529" s="51">
        <f t="shared" ref="AJ1529:AN1529" si="1679">AJ1511*$AH$43</f>
        <v>0</v>
      </c>
      <c r="AK1529" s="51">
        <f t="shared" si="1679"/>
        <v>0</v>
      </c>
      <c r="AL1529" s="51">
        <f t="shared" si="1679"/>
        <v>0</v>
      </c>
      <c r="AM1529" s="51">
        <f t="shared" si="1679"/>
        <v>0</v>
      </c>
      <c r="AN1529" s="229">
        <f t="shared" si="1679"/>
        <v>0</v>
      </c>
      <c r="AP1529" s="855"/>
      <c r="AQ1529" s="855"/>
      <c r="AR1529" s="855"/>
    </row>
    <row r="1530" spans="1:44" outlineLevel="1">
      <c r="A1530" s="521">
        <f>ROW()</f>
        <v>1530</v>
      </c>
      <c r="B1530" s="35"/>
      <c r="C1530" s="758"/>
      <c r="D1530" s="33" t="s">
        <v>33</v>
      </c>
      <c r="J1530" s="228"/>
      <c r="K1530" s="51"/>
      <c r="L1530" s="51"/>
      <c r="M1530" s="51"/>
      <c r="N1530" s="229"/>
      <c r="O1530" s="228"/>
      <c r="P1530" s="51"/>
      <c r="Q1530" s="51"/>
      <c r="R1530" s="51"/>
      <c r="S1530" s="229"/>
      <c r="T1530" s="228"/>
      <c r="U1530" s="51"/>
      <c r="V1530" s="51"/>
      <c r="W1530" s="51"/>
      <c r="X1530" s="229"/>
      <c r="Y1530" s="228">
        <f t="shared" si="1667"/>
        <v>0</v>
      </c>
      <c r="Z1530" s="51">
        <f t="shared" si="1667"/>
        <v>0</v>
      </c>
      <c r="AA1530" s="51">
        <f t="shared" si="1667"/>
        <v>0</v>
      </c>
      <c r="AB1530" s="51">
        <f t="shared" si="1667"/>
        <v>0</v>
      </c>
      <c r="AC1530" s="51">
        <f t="shared" si="1667"/>
        <v>0</v>
      </c>
      <c r="AD1530" s="229">
        <f t="shared" si="1667"/>
        <v>0</v>
      </c>
      <c r="AE1530" s="228">
        <f t="shared" ref="AE1530:AI1530" si="1680">AE1512*$AD$43</f>
        <v>0</v>
      </c>
      <c r="AF1530" s="51">
        <f t="shared" si="1680"/>
        <v>0</v>
      </c>
      <c r="AG1530" s="51">
        <f t="shared" si="1680"/>
        <v>1.9816171266775905E-3</v>
      </c>
      <c r="AH1530" s="51">
        <f t="shared" si="1680"/>
        <v>1.9816171266775905E-3</v>
      </c>
      <c r="AI1530" s="229">
        <f t="shared" si="1680"/>
        <v>1.9816171266775905E-3</v>
      </c>
      <c r="AJ1530" s="51">
        <f t="shared" ref="AJ1530:AN1530" si="1681">AJ1512*$AH$43</f>
        <v>0</v>
      </c>
      <c r="AK1530" s="51">
        <f t="shared" si="1681"/>
        <v>0</v>
      </c>
      <c r="AL1530" s="51">
        <f t="shared" si="1681"/>
        <v>0</v>
      </c>
      <c r="AM1530" s="51">
        <f t="shared" si="1681"/>
        <v>0</v>
      </c>
      <c r="AN1530" s="229">
        <f t="shared" si="1681"/>
        <v>0</v>
      </c>
      <c r="AP1530" s="855"/>
      <c r="AQ1530" s="855"/>
      <c r="AR1530" s="855"/>
    </row>
    <row r="1531" spans="1:44" outlineLevel="1">
      <c r="A1531" s="521">
        <f>ROW()</f>
        <v>1531</v>
      </c>
      <c r="B1531" s="35"/>
      <c r="C1531" s="758"/>
      <c r="D1531" s="33" t="s">
        <v>27</v>
      </c>
      <c r="J1531" s="228"/>
      <c r="K1531" s="51"/>
      <c r="L1531" s="51"/>
      <c r="M1531" s="51"/>
      <c r="N1531" s="229"/>
      <c r="O1531" s="228"/>
      <c r="P1531" s="51"/>
      <c r="Q1531" s="51"/>
      <c r="R1531" s="51"/>
      <c r="S1531" s="229"/>
      <c r="T1531" s="228"/>
      <c r="U1531" s="51"/>
      <c r="V1531" s="51"/>
      <c r="W1531" s="51"/>
      <c r="X1531" s="229"/>
      <c r="Y1531" s="228">
        <f t="shared" si="1667"/>
        <v>0</v>
      </c>
      <c r="Z1531" s="51">
        <f t="shared" si="1667"/>
        <v>0</v>
      </c>
      <c r="AA1531" s="51">
        <f t="shared" si="1667"/>
        <v>0</v>
      </c>
      <c r="AB1531" s="51">
        <f t="shared" si="1667"/>
        <v>0</v>
      </c>
      <c r="AC1531" s="51">
        <f t="shared" si="1667"/>
        <v>0</v>
      </c>
      <c r="AD1531" s="229">
        <f t="shared" si="1667"/>
        <v>0</v>
      </c>
      <c r="AE1531" s="228">
        <f t="shared" ref="AE1531:AI1531" si="1682">AE1513*$AD$43</f>
        <v>0</v>
      </c>
      <c r="AF1531" s="51">
        <f t="shared" si="1682"/>
        <v>0</v>
      </c>
      <c r="AG1531" s="51">
        <f t="shared" si="1682"/>
        <v>1.0250949777113893E-2</v>
      </c>
      <c r="AH1531" s="51">
        <f t="shared" si="1682"/>
        <v>1.0250949777113893E-2</v>
      </c>
      <c r="AI1531" s="229">
        <f t="shared" si="1682"/>
        <v>1.0250949777113893E-2</v>
      </c>
      <c r="AJ1531" s="51">
        <f t="shared" ref="AJ1531:AN1531" si="1683">AJ1513*$AH$43</f>
        <v>0</v>
      </c>
      <c r="AK1531" s="51">
        <f t="shared" si="1683"/>
        <v>0</v>
      </c>
      <c r="AL1531" s="51">
        <f t="shared" si="1683"/>
        <v>0</v>
      </c>
      <c r="AM1531" s="51">
        <f t="shared" si="1683"/>
        <v>0</v>
      </c>
      <c r="AN1531" s="229">
        <f t="shared" si="1683"/>
        <v>0</v>
      </c>
      <c r="AP1531" s="855"/>
      <c r="AQ1531" s="855"/>
      <c r="AR1531" s="855"/>
    </row>
    <row r="1532" spans="1:44" outlineLevel="1">
      <c r="A1532" s="521">
        <f>ROW()</f>
        <v>1532</v>
      </c>
      <c r="B1532" s="35"/>
      <c r="C1532" s="758"/>
      <c r="D1532" s="33" t="s">
        <v>34</v>
      </c>
      <c r="J1532" s="228"/>
      <c r="K1532" s="51"/>
      <c r="L1532" s="51"/>
      <c r="M1532" s="51"/>
      <c r="N1532" s="229"/>
      <c r="O1532" s="228"/>
      <c r="P1532" s="51"/>
      <c r="Q1532" s="51"/>
      <c r="R1532" s="51"/>
      <c r="S1532" s="229"/>
      <c r="T1532" s="228"/>
      <c r="U1532" s="51"/>
      <c r="V1532" s="51"/>
      <c r="W1532" s="51"/>
      <c r="X1532" s="229"/>
      <c r="Y1532" s="228">
        <f t="shared" si="1667"/>
        <v>0</v>
      </c>
      <c r="Z1532" s="51">
        <f t="shared" si="1667"/>
        <v>0</v>
      </c>
      <c r="AA1532" s="51">
        <f t="shared" si="1667"/>
        <v>0</v>
      </c>
      <c r="AB1532" s="51">
        <f t="shared" si="1667"/>
        <v>0</v>
      </c>
      <c r="AC1532" s="51">
        <f t="shared" si="1667"/>
        <v>0</v>
      </c>
      <c r="AD1532" s="229">
        <f t="shared" si="1667"/>
        <v>0</v>
      </c>
      <c r="AE1532" s="228">
        <f t="shared" ref="AE1532:AI1532" si="1684">AE1514*$AD$43</f>
        <v>0</v>
      </c>
      <c r="AF1532" s="51">
        <f t="shared" si="1684"/>
        <v>0</v>
      </c>
      <c r="AG1532" s="51">
        <f t="shared" si="1684"/>
        <v>1.3437209815244608</v>
      </c>
      <c r="AH1532" s="51">
        <f t="shared" si="1684"/>
        <v>1.3437209815244608</v>
      </c>
      <c r="AI1532" s="229">
        <f t="shared" si="1684"/>
        <v>1.3437209815244608</v>
      </c>
      <c r="AJ1532" s="51">
        <f t="shared" ref="AJ1532:AN1532" si="1685">AJ1514*$AH$43</f>
        <v>0</v>
      </c>
      <c r="AK1532" s="51">
        <f t="shared" si="1685"/>
        <v>0</v>
      </c>
      <c r="AL1532" s="51">
        <f t="shared" si="1685"/>
        <v>0</v>
      </c>
      <c r="AM1532" s="51">
        <f t="shared" si="1685"/>
        <v>0</v>
      </c>
      <c r="AN1532" s="229">
        <f t="shared" si="1685"/>
        <v>0</v>
      </c>
      <c r="AP1532" s="855"/>
      <c r="AQ1532" s="855"/>
      <c r="AR1532" s="855"/>
    </row>
    <row r="1533" spans="1:44" outlineLevel="1">
      <c r="A1533" s="521">
        <f>ROW()</f>
        <v>1533</v>
      </c>
      <c r="B1533" s="35"/>
      <c r="C1533" s="758"/>
      <c r="D1533" s="33" t="s">
        <v>35</v>
      </c>
      <c r="J1533" s="228"/>
      <c r="K1533" s="51"/>
      <c r="L1533" s="51"/>
      <c r="M1533" s="51"/>
      <c r="N1533" s="229"/>
      <c r="O1533" s="228"/>
      <c r="P1533" s="51"/>
      <c r="Q1533" s="51"/>
      <c r="R1533" s="51"/>
      <c r="S1533" s="229"/>
      <c r="T1533" s="228"/>
      <c r="U1533" s="51"/>
      <c r="V1533" s="51"/>
      <c r="W1533" s="51"/>
      <c r="X1533" s="229"/>
      <c r="Y1533" s="228">
        <f t="shared" si="1667"/>
        <v>0</v>
      </c>
      <c r="Z1533" s="51">
        <f t="shared" si="1667"/>
        <v>0</v>
      </c>
      <c r="AA1533" s="51">
        <f t="shared" si="1667"/>
        <v>0</v>
      </c>
      <c r="AB1533" s="51">
        <f t="shared" si="1667"/>
        <v>0</v>
      </c>
      <c r="AC1533" s="51">
        <f t="shared" si="1667"/>
        <v>0</v>
      </c>
      <c r="AD1533" s="229">
        <f t="shared" si="1667"/>
        <v>0</v>
      </c>
      <c r="AE1533" s="228">
        <f t="shared" ref="AE1533:AI1533" si="1686">AE1515*$AD$43</f>
        <v>0</v>
      </c>
      <c r="AF1533" s="51">
        <f t="shared" si="1686"/>
        <v>0</v>
      </c>
      <c r="AG1533" s="51">
        <f t="shared" si="1686"/>
        <v>9.227546851911872E-2</v>
      </c>
      <c r="AH1533" s="51">
        <f t="shared" si="1686"/>
        <v>9.227546851911872E-2</v>
      </c>
      <c r="AI1533" s="229">
        <f t="shared" si="1686"/>
        <v>9.227546851911872E-2</v>
      </c>
      <c r="AJ1533" s="51">
        <f t="shared" ref="AJ1533:AN1533" si="1687">AJ1515*$AH$43</f>
        <v>0</v>
      </c>
      <c r="AK1533" s="51">
        <f t="shared" si="1687"/>
        <v>0</v>
      </c>
      <c r="AL1533" s="51">
        <f t="shared" si="1687"/>
        <v>0</v>
      </c>
      <c r="AM1533" s="51">
        <f t="shared" si="1687"/>
        <v>0</v>
      </c>
      <c r="AN1533" s="229">
        <f t="shared" si="1687"/>
        <v>0</v>
      </c>
      <c r="AP1533" s="855"/>
      <c r="AQ1533" s="855"/>
      <c r="AR1533" s="855"/>
    </row>
    <row r="1534" spans="1:44" outlineLevel="1">
      <c r="A1534" s="521">
        <f>ROW()</f>
        <v>1534</v>
      </c>
      <c r="B1534" s="35"/>
      <c r="C1534" s="758"/>
      <c r="D1534" s="33" t="s">
        <v>302</v>
      </c>
      <c r="J1534" s="228"/>
      <c r="K1534" s="51"/>
      <c r="L1534" s="51"/>
      <c r="M1534" s="51"/>
      <c r="N1534" s="229"/>
      <c r="O1534" s="228"/>
      <c r="P1534" s="51"/>
      <c r="Q1534" s="51"/>
      <c r="R1534" s="51"/>
      <c r="S1534" s="229"/>
      <c r="T1534" s="228"/>
      <c r="U1534" s="51"/>
      <c r="V1534" s="51"/>
      <c r="W1534" s="51"/>
      <c r="X1534" s="229"/>
      <c r="Y1534" s="228">
        <f t="shared" ref="Y1534:AD1539" si="1688">Y1516*$X$43</f>
        <v>0</v>
      </c>
      <c r="Z1534" s="51">
        <f t="shared" si="1688"/>
        <v>0</v>
      </c>
      <c r="AA1534" s="51">
        <f t="shared" si="1688"/>
        <v>0</v>
      </c>
      <c r="AB1534" s="51">
        <f t="shared" si="1688"/>
        <v>0</v>
      </c>
      <c r="AC1534" s="51">
        <f t="shared" si="1688"/>
        <v>0</v>
      </c>
      <c r="AD1534" s="229">
        <f t="shared" si="1688"/>
        <v>0</v>
      </c>
      <c r="AE1534" s="228">
        <f t="shared" ref="AE1534:AI1534" si="1689">AE1516*$AD$43</f>
        <v>0</v>
      </c>
      <c r="AF1534" s="51">
        <f t="shared" si="1689"/>
        <v>0</v>
      </c>
      <c r="AG1534" s="51">
        <f t="shared" si="1689"/>
        <v>0.5484189991333609</v>
      </c>
      <c r="AH1534" s="51">
        <f t="shared" si="1689"/>
        <v>0.5484189991333609</v>
      </c>
      <c r="AI1534" s="229">
        <f t="shared" si="1689"/>
        <v>0.5484189991333609</v>
      </c>
      <c r="AJ1534" s="51">
        <f t="shared" ref="AJ1534:AN1534" si="1690">AJ1516*$AH$43</f>
        <v>0</v>
      </c>
      <c r="AK1534" s="51">
        <f t="shared" si="1690"/>
        <v>0</v>
      </c>
      <c r="AL1534" s="51">
        <f t="shared" si="1690"/>
        <v>0</v>
      </c>
      <c r="AM1534" s="51">
        <f t="shared" si="1690"/>
        <v>0</v>
      </c>
      <c r="AN1534" s="229">
        <f t="shared" si="1690"/>
        <v>0</v>
      </c>
      <c r="AP1534" s="855"/>
      <c r="AQ1534" s="855"/>
      <c r="AR1534" s="855"/>
    </row>
    <row r="1535" spans="1:44" outlineLevel="1">
      <c r="A1535" s="521">
        <f>ROW()</f>
        <v>1535</v>
      </c>
      <c r="B1535" s="35"/>
      <c r="C1535" s="758"/>
      <c r="D1535" s="33" t="s">
        <v>36</v>
      </c>
      <c r="J1535" s="228"/>
      <c r="K1535" s="51"/>
      <c r="L1535" s="51"/>
      <c r="M1535" s="51"/>
      <c r="N1535" s="229"/>
      <c r="O1535" s="228"/>
      <c r="P1535" s="51"/>
      <c r="Q1535" s="51"/>
      <c r="R1535" s="51"/>
      <c r="S1535" s="229"/>
      <c r="T1535" s="228"/>
      <c r="U1535" s="51"/>
      <c r="V1535" s="51"/>
      <c r="W1535" s="51"/>
      <c r="X1535" s="229"/>
      <c r="Y1535" s="228">
        <f t="shared" si="1688"/>
        <v>0</v>
      </c>
      <c r="Z1535" s="51">
        <f t="shared" si="1688"/>
        <v>0</v>
      </c>
      <c r="AA1535" s="51">
        <f t="shared" si="1688"/>
        <v>0</v>
      </c>
      <c r="AB1535" s="51">
        <f t="shared" si="1688"/>
        <v>0</v>
      </c>
      <c r="AC1535" s="51">
        <f t="shared" si="1688"/>
        <v>0</v>
      </c>
      <c r="AD1535" s="229">
        <f t="shared" si="1688"/>
        <v>0</v>
      </c>
      <c r="AE1535" s="228">
        <f t="shared" ref="AE1535:AI1535" si="1691">AE1517*$AD$43</f>
        <v>0</v>
      </c>
      <c r="AF1535" s="51">
        <f t="shared" si="1691"/>
        <v>0</v>
      </c>
      <c r="AG1535" s="51">
        <f t="shared" si="1691"/>
        <v>2.0109034215073098</v>
      </c>
      <c r="AH1535" s="51">
        <f t="shared" si="1691"/>
        <v>2.0109034215073098</v>
      </c>
      <c r="AI1535" s="229">
        <f t="shared" si="1691"/>
        <v>2.0109034215073098</v>
      </c>
      <c r="AJ1535" s="51">
        <f t="shared" ref="AJ1535:AN1535" si="1692">AJ1517*$AH$43</f>
        <v>0</v>
      </c>
      <c r="AK1535" s="51">
        <f t="shared" si="1692"/>
        <v>0</v>
      </c>
      <c r="AL1535" s="51">
        <f t="shared" si="1692"/>
        <v>0</v>
      </c>
      <c r="AM1535" s="51">
        <f t="shared" si="1692"/>
        <v>0</v>
      </c>
      <c r="AN1535" s="229">
        <f t="shared" si="1692"/>
        <v>0</v>
      </c>
      <c r="AP1535" s="855"/>
      <c r="AQ1535" s="855"/>
      <c r="AR1535" s="855"/>
    </row>
    <row r="1536" spans="1:44" outlineLevel="1">
      <c r="A1536" s="521">
        <f>ROW()</f>
        <v>1536</v>
      </c>
      <c r="B1536" s="35"/>
      <c r="C1536" s="758"/>
      <c r="D1536" s="33" t="s">
        <v>583</v>
      </c>
      <c r="J1536" s="228"/>
      <c r="K1536" s="51"/>
      <c r="L1536" s="51"/>
      <c r="M1536" s="51"/>
      <c r="N1536" s="229"/>
      <c r="O1536" s="228"/>
      <c r="P1536" s="51"/>
      <c r="Q1536" s="51"/>
      <c r="R1536" s="51"/>
      <c r="S1536" s="229"/>
      <c r="T1536" s="228"/>
      <c r="U1536" s="51"/>
      <c r="V1536" s="51"/>
      <c r="W1536" s="51"/>
      <c r="X1536" s="229"/>
      <c r="Y1536" s="228">
        <f t="shared" si="1688"/>
        <v>0</v>
      </c>
      <c r="Z1536" s="51">
        <f t="shared" si="1688"/>
        <v>0</v>
      </c>
      <c r="AA1536" s="51">
        <f t="shared" si="1688"/>
        <v>0</v>
      </c>
      <c r="AB1536" s="51">
        <f t="shared" si="1688"/>
        <v>0</v>
      </c>
      <c r="AC1536" s="51">
        <f t="shared" si="1688"/>
        <v>0</v>
      </c>
      <c r="AD1536" s="229">
        <f t="shared" si="1688"/>
        <v>0</v>
      </c>
      <c r="AE1536" s="228">
        <f t="shared" ref="AE1536:AI1536" si="1693">AE1518*$AD$43</f>
        <v>0</v>
      </c>
      <c r="AF1536" s="51">
        <f t="shared" si="1693"/>
        <v>0</v>
      </c>
      <c r="AG1536" s="51">
        <f t="shared" si="1693"/>
        <v>0.23208247826265652</v>
      </c>
      <c r="AH1536" s="51">
        <f t="shared" si="1693"/>
        <v>0.23208247826265652</v>
      </c>
      <c r="AI1536" s="229">
        <f t="shared" si="1693"/>
        <v>0.23208247826265652</v>
      </c>
      <c r="AJ1536" s="51">
        <f t="shared" ref="AJ1536:AN1536" si="1694">AJ1518*$AH$43</f>
        <v>0</v>
      </c>
      <c r="AK1536" s="51">
        <f t="shared" si="1694"/>
        <v>0</v>
      </c>
      <c r="AL1536" s="51">
        <f t="shared" si="1694"/>
        <v>0</v>
      </c>
      <c r="AM1536" s="51">
        <f t="shared" si="1694"/>
        <v>0</v>
      </c>
      <c r="AN1536" s="229">
        <f t="shared" si="1694"/>
        <v>0</v>
      </c>
      <c r="AP1536" s="855"/>
      <c r="AQ1536" s="855"/>
      <c r="AR1536" s="855"/>
    </row>
    <row r="1537" spans="1:44" outlineLevel="1">
      <c r="A1537" s="521">
        <f>ROW()</f>
        <v>1537</v>
      </c>
      <c r="B1537" s="35"/>
      <c r="C1537" s="758"/>
      <c r="D1537" s="33" t="s">
        <v>81</v>
      </c>
      <c r="J1537" s="228"/>
      <c r="K1537" s="51"/>
      <c r="L1537" s="51"/>
      <c r="M1537" s="51"/>
      <c r="N1537" s="229"/>
      <c r="O1537" s="228"/>
      <c r="P1537" s="51"/>
      <c r="Q1537" s="51"/>
      <c r="R1537" s="51"/>
      <c r="S1537" s="229"/>
      <c r="T1537" s="228"/>
      <c r="U1537" s="51"/>
      <c r="V1537" s="51"/>
      <c r="W1537" s="51"/>
      <c r="X1537" s="229"/>
      <c r="Y1537" s="228">
        <f t="shared" si="1688"/>
        <v>0</v>
      </c>
      <c r="Z1537" s="51">
        <f t="shared" si="1688"/>
        <v>0</v>
      </c>
      <c r="AA1537" s="51">
        <f t="shared" si="1688"/>
        <v>0</v>
      </c>
      <c r="AB1537" s="51">
        <f t="shared" si="1688"/>
        <v>0</v>
      </c>
      <c r="AC1537" s="51">
        <f t="shared" si="1688"/>
        <v>0</v>
      </c>
      <c r="AD1537" s="229">
        <f t="shared" si="1688"/>
        <v>0</v>
      </c>
      <c r="AE1537" s="228">
        <f t="shared" ref="AE1537:AI1537" si="1695">AE1519*$AD$43</f>
        <v>0</v>
      </c>
      <c r="AF1537" s="51">
        <f t="shared" si="1695"/>
        <v>0</v>
      </c>
      <c r="AG1537" s="51">
        <f t="shared" si="1695"/>
        <v>0</v>
      </c>
      <c r="AH1537" s="51">
        <f t="shared" si="1695"/>
        <v>0</v>
      </c>
      <c r="AI1537" s="229">
        <f t="shared" si="1695"/>
        <v>0</v>
      </c>
      <c r="AJ1537" s="51">
        <f t="shared" ref="AJ1537:AN1537" si="1696">AJ1519*$AH$43</f>
        <v>0</v>
      </c>
      <c r="AK1537" s="51">
        <f t="shared" si="1696"/>
        <v>0</v>
      </c>
      <c r="AL1537" s="51">
        <f t="shared" si="1696"/>
        <v>0</v>
      </c>
      <c r="AM1537" s="51">
        <f t="shared" si="1696"/>
        <v>0</v>
      </c>
      <c r="AN1537" s="229">
        <f t="shared" si="1696"/>
        <v>0</v>
      </c>
      <c r="AP1537" s="855"/>
      <c r="AQ1537" s="855"/>
      <c r="AR1537" s="855"/>
    </row>
    <row r="1538" spans="1:44" outlineLevel="1">
      <c r="A1538" s="521">
        <f>ROW()</f>
        <v>1538</v>
      </c>
      <c r="B1538" s="35"/>
      <c r="C1538" s="758"/>
      <c r="D1538" s="33" t="s">
        <v>28</v>
      </c>
      <c r="J1538" s="228"/>
      <c r="K1538" s="51"/>
      <c r="L1538" s="51"/>
      <c r="M1538" s="51"/>
      <c r="N1538" s="229"/>
      <c r="O1538" s="228"/>
      <c r="P1538" s="51"/>
      <c r="Q1538" s="51"/>
      <c r="R1538" s="51"/>
      <c r="S1538" s="229"/>
      <c r="T1538" s="228"/>
      <c r="U1538" s="51"/>
      <c r="V1538" s="51"/>
      <c r="W1538" s="51"/>
      <c r="X1538" s="229"/>
      <c r="Y1538" s="228">
        <f t="shared" si="1688"/>
        <v>0</v>
      </c>
      <c r="Z1538" s="51">
        <f t="shared" si="1688"/>
        <v>0</v>
      </c>
      <c r="AA1538" s="51">
        <f t="shared" si="1688"/>
        <v>0</v>
      </c>
      <c r="AB1538" s="51">
        <f t="shared" si="1688"/>
        <v>0</v>
      </c>
      <c r="AC1538" s="51">
        <f t="shared" si="1688"/>
        <v>0</v>
      </c>
      <c r="AD1538" s="229">
        <f t="shared" si="1688"/>
        <v>0</v>
      </c>
      <c r="AE1538" s="228">
        <f t="shared" ref="AE1538:AI1538" si="1697">AE1520*$AD$43</f>
        <v>0</v>
      </c>
      <c r="AF1538" s="51">
        <f t="shared" si="1697"/>
        <v>0</v>
      </c>
      <c r="AG1538" s="51">
        <f t="shared" si="1697"/>
        <v>0</v>
      </c>
      <c r="AH1538" s="51">
        <f t="shared" si="1697"/>
        <v>0</v>
      </c>
      <c r="AI1538" s="229">
        <f t="shared" si="1697"/>
        <v>0</v>
      </c>
      <c r="AJ1538" s="51">
        <f t="shared" ref="AJ1538:AN1538" si="1698">AJ1520*$AH$43</f>
        <v>0</v>
      </c>
      <c r="AK1538" s="51">
        <f t="shared" si="1698"/>
        <v>0</v>
      </c>
      <c r="AL1538" s="51">
        <f t="shared" si="1698"/>
        <v>0</v>
      </c>
      <c r="AM1538" s="51">
        <f t="shared" si="1698"/>
        <v>0</v>
      </c>
      <c r="AN1538" s="229">
        <f t="shared" si="1698"/>
        <v>0</v>
      </c>
      <c r="AP1538" s="855"/>
      <c r="AQ1538" s="855"/>
      <c r="AR1538" s="855"/>
    </row>
    <row r="1539" spans="1:44" outlineLevel="1">
      <c r="A1539" s="521">
        <f>ROW()</f>
        <v>1539</v>
      </c>
      <c r="B1539" s="35"/>
      <c r="C1539" s="758"/>
      <c r="D1539" s="45" t="s">
        <v>443</v>
      </c>
      <c r="E1539" s="45"/>
      <c r="F1539" s="45"/>
      <c r="G1539" s="45"/>
      <c r="H1539" s="45"/>
      <c r="I1539" s="45"/>
      <c r="J1539" s="230"/>
      <c r="K1539" s="52"/>
      <c r="L1539" s="52"/>
      <c r="M1539" s="52"/>
      <c r="N1539" s="231"/>
      <c r="O1539" s="230"/>
      <c r="P1539" s="52"/>
      <c r="Q1539" s="52"/>
      <c r="R1539" s="52"/>
      <c r="S1539" s="231"/>
      <c r="T1539" s="230"/>
      <c r="U1539" s="52"/>
      <c r="V1539" s="52"/>
      <c r="W1539" s="52"/>
      <c r="X1539" s="231"/>
      <c r="Y1539" s="230">
        <f t="shared" si="1688"/>
        <v>0</v>
      </c>
      <c r="Z1539" s="52">
        <f t="shared" si="1688"/>
        <v>0</v>
      </c>
      <c r="AA1539" s="52">
        <f t="shared" si="1688"/>
        <v>0</v>
      </c>
      <c r="AB1539" s="52">
        <f t="shared" si="1688"/>
        <v>0</v>
      </c>
      <c r="AC1539" s="52">
        <f t="shared" si="1688"/>
        <v>0</v>
      </c>
      <c r="AD1539" s="231">
        <f t="shared" si="1688"/>
        <v>0</v>
      </c>
      <c r="AE1539" s="230">
        <f t="shared" ref="AE1539:AI1539" si="1699">AE1521*$AD$43</f>
        <v>0</v>
      </c>
      <c r="AF1539" s="52">
        <f t="shared" si="1699"/>
        <v>0</v>
      </c>
      <c r="AG1539" s="52">
        <f t="shared" si="1699"/>
        <v>0</v>
      </c>
      <c r="AH1539" s="52">
        <f t="shared" si="1699"/>
        <v>0</v>
      </c>
      <c r="AI1539" s="231">
        <f t="shared" si="1699"/>
        <v>0</v>
      </c>
      <c r="AJ1539" s="52">
        <f t="shared" ref="AJ1539:AN1539" si="1700">AJ1521*$AH$43</f>
        <v>0</v>
      </c>
      <c r="AK1539" s="52">
        <f t="shared" si="1700"/>
        <v>0</v>
      </c>
      <c r="AL1539" s="52">
        <f t="shared" si="1700"/>
        <v>0</v>
      </c>
      <c r="AM1539" s="52">
        <f t="shared" si="1700"/>
        <v>0</v>
      </c>
      <c r="AN1539" s="231">
        <f t="shared" si="1700"/>
        <v>0</v>
      </c>
      <c r="AP1539" s="855"/>
      <c r="AQ1539" s="855"/>
      <c r="AR1539" s="855"/>
    </row>
    <row r="1540" spans="1:44" outlineLevel="1">
      <c r="A1540" s="521">
        <f>ROW()</f>
        <v>1540</v>
      </c>
      <c r="B1540" s="35"/>
      <c r="C1540" s="758"/>
      <c r="D1540" s="33" t="s">
        <v>24</v>
      </c>
      <c r="F1540" s="151"/>
      <c r="G1540" s="151"/>
      <c r="H1540" s="151"/>
      <c r="I1540" s="151"/>
      <c r="J1540" s="251"/>
      <c r="K1540" s="58"/>
      <c r="L1540" s="58"/>
      <c r="M1540" s="58"/>
      <c r="N1540" s="247"/>
      <c r="O1540" s="251"/>
      <c r="P1540" s="58"/>
      <c r="Q1540" s="58"/>
      <c r="R1540" s="58"/>
      <c r="S1540" s="247"/>
      <c r="T1540" s="251"/>
      <c r="U1540" s="58"/>
      <c r="V1540" s="58"/>
      <c r="W1540" s="58"/>
      <c r="X1540" s="247"/>
      <c r="Y1540" s="251">
        <f t="shared" ref="Y1540:AN1540" si="1701">SUM(Y1524:Y1539)</f>
        <v>0</v>
      </c>
      <c r="Z1540" s="58">
        <f t="shared" si="1701"/>
        <v>0</v>
      </c>
      <c r="AA1540" s="58">
        <f t="shared" si="1701"/>
        <v>0</v>
      </c>
      <c r="AB1540" s="58">
        <f t="shared" si="1701"/>
        <v>0</v>
      </c>
      <c r="AC1540" s="58">
        <f t="shared" si="1701"/>
        <v>0</v>
      </c>
      <c r="AD1540" s="247">
        <f t="shared" si="1701"/>
        <v>0</v>
      </c>
      <c r="AE1540" s="251">
        <f t="shared" si="1701"/>
        <v>0</v>
      </c>
      <c r="AF1540" s="58">
        <f t="shared" si="1701"/>
        <v>0</v>
      </c>
      <c r="AG1540" s="58">
        <f t="shared" si="1701"/>
        <v>4.9511568096878342</v>
      </c>
      <c r="AH1540" s="58">
        <f t="shared" si="1701"/>
        <v>4.9511568096878342</v>
      </c>
      <c r="AI1540" s="247">
        <f t="shared" si="1701"/>
        <v>4.9511568096878342</v>
      </c>
      <c r="AJ1540" s="58">
        <f t="shared" si="1701"/>
        <v>0</v>
      </c>
      <c r="AK1540" s="58">
        <f t="shared" si="1701"/>
        <v>0</v>
      </c>
      <c r="AL1540" s="58">
        <f t="shared" si="1701"/>
        <v>0</v>
      </c>
      <c r="AM1540" s="58">
        <f t="shared" si="1701"/>
        <v>0</v>
      </c>
      <c r="AN1540" s="247">
        <f t="shared" si="1701"/>
        <v>0</v>
      </c>
      <c r="AP1540" s="855"/>
      <c r="AQ1540" s="855"/>
      <c r="AR1540" s="855"/>
    </row>
    <row r="1541" spans="1:44" outlineLevel="1">
      <c r="A1541" s="521">
        <f>ROW()</f>
        <v>1541</v>
      </c>
      <c r="B1541" s="35"/>
      <c r="C1541" s="756" t="s">
        <v>706</v>
      </c>
      <c r="J1541" s="778"/>
      <c r="K1541" s="779"/>
      <c r="L1541" s="779"/>
      <c r="M1541" s="779"/>
      <c r="N1541" s="780"/>
      <c r="O1541" s="778"/>
      <c r="P1541" s="779"/>
      <c r="Q1541" s="779"/>
      <c r="R1541" s="779"/>
      <c r="S1541" s="780"/>
      <c r="T1541" s="778"/>
      <c r="U1541" s="779"/>
      <c r="V1541" s="779"/>
      <c r="W1541" s="779"/>
      <c r="X1541" s="780"/>
      <c r="Y1541" s="1171" t="s">
        <v>352</v>
      </c>
      <c r="Z1541" s="1136"/>
      <c r="AA1541" s="1136"/>
      <c r="AB1541" s="1136"/>
      <c r="AC1541" s="1136"/>
      <c r="AD1541" s="1161"/>
      <c r="AE1541" s="1171"/>
      <c r="AF1541" s="1136"/>
      <c r="AG1541" s="1136" t="s">
        <v>703</v>
      </c>
      <c r="AH1541" s="1136"/>
      <c r="AI1541" s="1161"/>
      <c r="AJ1541" s="1136"/>
      <c r="AK1541" s="1136"/>
      <c r="AL1541" s="1136"/>
      <c r="AM1541" s="1136"/>
      <c r="AN1541" s="1161"/>
      <c r="AP1541" s="855"/>
      <c r="AQ1541" s="855"/>
      <c r="AR1541" s="855"/>
    </row>
    <row r="1542" spans="1:44" outlineLevel="1">
      <c r="A1542" s="521">
        <f>ROW()</f>
        <v>1542</v>
      </c>
      <c r="B1542" s="35"/>
      <c r="C1542" s="758"/>
      <c r="D1542" s="33" t="s">
        <v>300</v>
      </c>
      <c r="J1542" s="429"/>
      <c r="K1542" s="430"/>
      <c r="L1542" s="430"/>
      <c r="M1542" s="430"/>
      <c r="N1542" s="431"/>
      <c r="O1542" s="429"/>
      <c r="P1542" s="430"/>
      <c r="Q1542" s="430"/>
      <c r="R1542" s="430"/>
      <c r="S1542" s="431"/>
      <c r="T1542" s="429"/>
      <c r="U1542" s="430"/>
      <c r="V1542" s="430"/>
      <c r="W1542" s="430"/>
      <c r="X1542" s="431"/>
      <c r="Y1542" s="361"/>
      <c r="Z1542" s="373"/>
      <c r="AA1542" s="373"/>
      <c r="AB1542" s="373"/>
      <c r="AC1542" s="373"/>
      <c r="AD1542" s="356"/>
      <c r="AE1542" s="361"/>
      <c r="AF1542" s="373"/>
      <c r="AG1542" s="373"/>
      <c r="AH1542" s="373">
        <v>5.28285031917477E-2</v>
      </c>
      <c r="AI1542" s="356">
        <v>5.28285031917477E-2</v>
      </c>
      <c r="AJ1542" s="1870"/>
      <c r="AK1542" s="1870"/>
      <c r="AL1542" s="1870"/>
      <c r="AM1542" s="1870"/>
      <c r="AN1542" s="1871"/>
      <c r="AP1542" s="855"/>
      <c r="AQ1542" s="855"/>
      <c r="AR1542" s="855"/>
    </row>
    <row r="1543" spans="1:44" outlineLevel="1">
      <c r="A1543" s="521">
        <f>ROW()</f>
        <v>1543</v>
      </c>
      <c r="B1543" s="35"/>
      <c r="C1543" s="758"/>
      <c r="D1543" s="33" t="s">
        <v>301</v>
      </c>
      <c r="J1543" s="429"/>
      <c r="K1543" s="430"/>
      <c r="L1543" s="430"/>
      <c r="M1543" s="430"/>
      <c r="N1543" s="431"/>
      <c r="O1543" s="429"/>
      <c r="P1543" s="430"/>
      <c r="Q1543" s="430"/>
      <c r="R1543" s="430"/>
      <c r="S1543" s="431"/>
      <c r="T1543" s="429"/>
      <c r="U1543" s="430"/>
      <c r="V1543" s="430"/>
      <c r="W1543" s="430"/>
      <c r="X1543" s="431"/>
      <c r="Y1543" s="361"/>
      <c r="Z1543" s="373"/>
      <c r="AA1543" s="373"/>
      <c r="AB1543" s="373"/>
      <c r="AC1543" s="373"/>
      <c r="AD1543" s="356"/>
      <c r="AE1543" s="361"/>
      <c r="AF1543" s="373"/>
      <c r="AG1543" s="373"/>
      <c r="AH1543" s="373">
        <v>0</v>
      </c>
      <c r="AI1543" s="356">
        <v>0</v>
      </c>
      <c r="AJ1543" s="1870"/>
      <c r="AK1543" s="1870"/>
      <c r="AL1543" s="1870"/>
      <c r="AM1543" s="1870"/>
      <c r="AN1543" s="1871"/>
      <c r="AP1543" s="855"/>
      <c r="AQ1543" s="855"/>
      <c r="AR1543" s="855"/>
    </row>
    <row r="1544" spans="1:44" outlineLevel="1">
      <c r="A1544" s="521">
        <f>ROW()</f>
        <v>1544</v>
      </c>
      <c r="B1544" s="35"/>
      <c r="C1544" s="758"/>
      <c r="D1544" s="33" t="s">
        <v>29</v>
      </c>
      <c r="J1544" s="429"/>
      <c r="K1544" s="430"/>
      <c r="L1544" s="430"/>
      <c r="M1544" s="430"/>
      <c r="N1544" s="431"/>
      <c r="O1544" s="429"/>
      <c r="P1544" s="430"/>
      <c r="Q1544" s="430"/>
      <c r="R1544" s="430"/>
      <c r="S1544" s="431"/>
      <c r="T1544" s="429"/>
      <c r="U1544" s="430"/>
      <c r="V1544" s="430"/>
      <c r="W1544" s="430"/>
      <c r="X1544" s="431"/>
      <c r="Y1544" s="361"/>
      <c r="Z1544" s="373"/>
      <c r="AA1544" s="373"/>
      <c r="AB1544" s="373"/>
      <c r="AC1544" s="373"/>
      <c r="AD1544" s="356"/>
      <c r="AE1544" s="361"/>
      <c r="AF1544" s="373"/>
      <c r="AG1544" s="373"/>
      <c r="AH1544" s="373">
        <v>0</v>
      </c>
      <c r="AI1544" s="356">
        <v>0</v>
      </c>
      <c r="AJ1544" s="1870"/>
      <c r="AK1544" s="1870"/>
      <c r="AL1544" s="1870"/>
      <c r="AM1544" s="1870"/>
      <c r="AN1544" s="1871"/>
      <c r="AP1544" s="855"/>
      <c r="AQ1544" s="855"/>
      <c r="AR1544" s="855"/>
    </row>
    <row r="1545" spans="1:44" outlineLevel="1">
      <c r="A1545" s="521">
        <f>ROW()</f>
        <v>1545</v>
      </c>
      <c r="B1545" s="35"/>
      <c r="C1545" s="758"/>
      <c r="D1545" s="33" t="s">
        <v>30</v>
      </c>
      <c r="J1545" s="429"/>
      <c r="K1545" s="430"/>
      <c r="L1545" s="430"/>
      <c r="M1545" s="430"/>
      <c r="N1545" s="431"/>
      <c r="O1545" s="429"/>
      <c r="P1545" s="430"/>
      <c r="Q1545" s="430"/>
      <c r="R1545" s="430"/>
      <c r="S1545" s="431"/>
      <c r="T1545" s="429"/>
      <c r="U1545" s="430"/>
      <c r="V1545" s="430"/>
      <c r="W1545" s="430"/>
      <c r="X1545" s="431"/>
      <c r="Y1545" s="361"/>
      <c r="Z1545" s="373"/>
      <c r="AA1545" s="373"/>
      <c r="AB1545" s="373"/>
      <c r="AC1545" s="373"/>
      <c r="AD1545" s="356"/>
      <c r="AE1545" s="361"/>
      <c r="AF1545" s="373"/>
      <c r="AG1545" s="373"/>
      <c r="AH1545" s="373">
        <v>0.55269165837362499</v>
      </c>
      <c r="AI1545" s="356">
        <v>0.55269165837362499</v>
      </c>
      <c r="AJ1545" s="1870"/>
      <c r="AK1545" s="1870"/>
      <c r="AL1545" s="1870"/>
      <c r="AM1545" s="1870"/>
      <c r="AN1545" s="1871"/>
      <c r="AP1545" s="855"/>
      <c r="AQ1545" s="855"/>
      <c r="AR1545" s="855"/>
    </row>
    <row r="1546" spans="1:44" outlineLevel="1">
      <c r="A1546" s="521">
        <f>ROW()</f>
        <v>1546</v>
      </c>
      <c r="B1546" s="35"/>
      <c r="C1546" s="758"/>
      <c r="D1546" s="33" t="s">
        <v>31</v>
      </c>
      <c r="J1546" s="429"/>
      <c r="K1546" s="430"/>
      <c r="L1546" s="430"/>
      <c r="M1546" s="430"/>
      <c r="N1546" s="431"/>
      <c r="O1546" s="429"/>
      <c r="P1546" s="430"/>
      <c r="Q1546" s="430"/>
      <c r="R1546" s="430"/>
      <c r="S1546" s="431"/>
      <c r="T1546" s="429"/>
      <c r="U1546" s="430"/>
      <c r="V1546" s="430"/>
      <c r="W1546" s="430"/>
      <c r="X1546" s="431"/>
      <c r="Y1546" s="361"/>
      <c r="Z1546" s="373"/>
      <c r="AA1546" s="373"/>
      <c r="AB1546" s="373"/>
      <c r="AC1546" s="373"/>
      <c r="AD1546" s="356"/>
      <c r="AE1546" s="361"/>
      <c r="AF1546" s="373"/>
      <c r="AG1546" s="373"/>
      <c r="AH1546" s="373">
        <v>0</v>
      </c>
      <c r="AI1546" s="356">
        <v>0</v>
      </c>
      <c r="AJ1546" s="1870"/>
      <c r="AK1546" s="1870"/>
      <c r="AL1546" s="1870"/>
      <c r="AM1546" s="1870"/>
      <c r="AN1546" s="1871"/>
      <c r="AP1546" s="855"/>
      <c r="AQ1546" s="855"/>
      <c r="AR1546" s="855"/>
    </row>
    <row r="1547" spans="1:44" outlineLevel="1">
      <c r="A1547" s="521">
        <f>ROW()</f>
        <v>1547</v>
      </c>
      <c r="B1547" s="35"/>
      <c r="C1547" s="758"/>
      <c r="D1547" s="33" t="s">
        <v>32</v>
      </c>
      <c r="J1547" s="429"/>
      <c r="K1547" s="430"/>
      <c r="L1547" s="430"/>
      <c r="M1547" s="430"/>
      <c r="N1547" s="431"/>
      <c r="O1547" s="429"/>
      <c r="P1547" s="430"/>
      <c r="Q1547" s="430"/>
      <c r="R1547" s="430"/>
      <c r="S1547" s="431"/>
      <c r="T1547" s="429"/>
      <c r="U1547" s="430"/>
      <c r="V1547" s="430"/>
      <c r="W1547" s="430"/>
      <c r="X1547" s="431"/>
      <c r="Y1547" s="361"/>
      <c r="Z1547" s="373"/>
      <c r="AA1547" s="373"/>
      <c r="AB1547" s="373"/>
      <c r="AC1547" s="373"/>
      <c r="AD1547" s="356"/>
      <c r="AE1547" s="361"/>
      <c r="AF1547" s="373"/>
      <c r="AG1547" s="373"/>
      <c r="AH1547" s="373">
        <v>2.40292427251639E-2</v>
      </c>
      <c r="AI1547" s="356">
        <v>2.40292427251639E-2</v>
      </c>
      <c r="AJ1547" s="1870"/>
      <c r="AK1547" s="1870"/>
      <c r="AL1547" s="1870"/>
      <c r="AM1547" s="1870"/>
      <c r="AN1547" s="1871"/>
      <c r="AP1547" s="855"/>
      <c r="AQ1547" s="855"/>
      <c r="AR1547" s="855"/>
    </row>
    <row r="1548" spans="1:44" outlineLevel="1">
      <c r="A1548" s="521">
        <f>ROW()</f>
        <v>1548</v>
      </c>
      <c r="B1548" s="35"/>
      <c r="C1548" s="758"/>
      <c r="D1548" s="33" t="s">
        <v>33</v>
      </c>
      <c r="J1548" s="429"/>
      <c r="K1548" s="430"/>
      <c r="L1548" s="430"/>
      <c r="M1548" s="430"/>
      <c r="N1548" s="431"/>
      <c r="O1548" s="429"/>
      <c r="P1548" s="430"/>
      <c r="Q1548" s="430"/>
      <c r="R1548" s="430"/>
      <c r="S1548" s="431"/>
      <c r="T1548" s="429"/>
      <c r="U1548" s="430"/>
      <c r="V1548" s="430"/>
      <c r="W1548" s="430"/>
      <c r="X1548" s="431"/>
      <c r="Y1548" s="361"/>
      <c r="Z1548" s="373"/>
      <c r="AA1548" s="373"/>
      <c r="AB1548" s="373"/>
      <c r="AC1548" s="373"/>
      <c r="AD1548" s="356"/>
      <c r="AE1548" s="361"/>
      <c r="AF1548" s="373"/>
      <c r="AG1548" s="373"/>
      <c r="AH1548" s="373">
        <v>1.6772611965766399E-3</v>
      </c>
      <c r="AI1548" s="356">
        <v>1.6772611965766399E-3</v>
      </c>
      <c r="AJ1548" s="1870"/>
      <c r="AK1548" s="1870"/>
      <c r="AL1548" s="1870"/>
      <c r="AM1548" s="1870"/>
      <c r="AN1548" s="1871"/>
      <c r="AP1548" s="855"/>
      <c r="AQ1548" s="855"/>
      <c r="AR1548" s="855"/>
    </row>
    <row r="1549" spans="1:44" outlineLevel="1">
      <c r="A1549" s="521">
        <f>ROW()</f>
        <v>1549</v>
      </c>
      <c r="B1549" s="35"/>
      <c r="C1549" s="758"/>
      <c r="D1549" s="33" t="s">
        <v>27</v>
      </c>
      <c r="J1549" s="429"/>
      <c r="K1549" s="430"/>
      <c r="L1549" s="430"/>
      <c r="M1549" s="430"/>
      <c r="N1549" s="431"/>
      <c r="O1549" s="429"/>
      <c r="P1549" s="430"/>
      <c r="Q1549" s="430"/>
      <c r="R1549" s="430"/>
      <c r="S1549" s="431"/>
      <c r="T1549" s="429"/>
      <c r="U1549" s="430"/>
      <c r="V1549" s="430"/>
      <c r="W1549" s="430"/>
      <c r="X1549" s="431"/>
      <c r="Y1549" s="361"/>
      <c r="Z1549" s="373"/>
      <c r="AA1549" s="373"/>
      <c r="AB1549" s="373"/>
      <c r="AC1549" s="373"/>
      <c r="AD1549" s="356"/>
      <c r="AE1549" s="361"/>
      <c r="AF1549" s="373"/>
      <c r="AG1549" s="373"/>
      <c r="AH1549" s="373">
        <v>7.5543992237017896E-3</v>
      </c>
      <c r="AI1549" s="356">
        <v>7.5543992237017896E-3</v>
      </c>
      <c r="AJ1549" s="1870"/>
      <c r="AK1549" s="1870"/>
      <c r="AL1549" s="1870"/>
      <c r="AM1549" s="1870"/>
      <c r="AN1549" s="1871"/>
      <c r="AP1549" s="855"/>
      <c r="AQ1549" s="855"/>
      <c r="AR1549" s="855"/>
    </row>
    <row r="1550" spans="1:44" outlineLevel="1">
      <c r="A1550" s="521">
        <f>ROW()</f>
        <v>1550</v>
      </c>
      <c r="B1550" s="35"/>
      <c r="C1550" s="758"/>
      <c r="D1550" s="33" t="s">
        <v>34</v>
      </c>
      <c r="J1550" s="429"/>
      <c r="K1550" s="430"/>
      <c r="L1550" s="430"/>
      <c r="M1550" s="430"/>
      <c r="N1550" s="431"/>
      <c r="O1550" s="429"/>
      <c r="P1550" s="430"/>
      <c r="Q1550" s="430"/>
      <c r="R1550" s="430"/>
      <c r="S1550" s="431"/>
      <c r="T1550" s="429"/>
      <c r="U1550" s="430"/>
      <c r="V1550" s="430"/>
      <c r="W1550" s="430"/>
      <c r="X1550" s="431"/>
      <c r="Y1550" s="361"/>
      <c r="Z1550" s="373"/>
      <c r="AA1550" s="373"/>
      <c r="AB1550" s="373"/>
      <c r="AC1550" s="373"/>
      <c r="AD1550" s="356"/>
      <c r="AE1550" s="361"/>
      <c r="AF1550" s="373"/>
      <c r="AG1550" s="373"/>
      <c r="AH1550" s="373">
        <v>1.2379499125901201</v>
      </c>
      <c r="AI1550" s="356">
        <v>1.2379499125901201</v>
      </c>
      <c r="AJ1550" s="1870"/>
      <c r="AK1550" s="1870"/>
      <c r="AL1550" s="1870"/>
      <c r="AM1550" s="1870"/>
      <c r="AN1550" s="1871"/>
      <c r="AP1550" s="855"/>
      <c r="AQ1550" s="855"/>
      <c r="AR1550" s="855"/>
    </row>
    <row r="1551" spans="1:44" outlineLevel="1">
      <c r="A1551" s="521">
        <f>ROW()</f>
        <v>1551</v>
      </c>
      <c r="B1551" s="35"/>
      <c r="C1551" s="758"/>
      <c r="D1551" s="33" t="s">
        <v>35</v>
      </c>
      <c r="J1551" s="429"/>
      <c r="K1551" s="430"/>
      <c r="L1551" s="430"/>
      <c r="M1551" s="430"/>
      <c r="N1551" s="431"/>
      <c r="O1551" s="429"/>
      <c r="P1551" s="430"/>
      <c r="Q1551" s="430"/>
      <c r="R1551" s="430"/>
      <c r="S1551" s="431"/>
      <c r="T1551" s="429"/>
      <c r="U1551" s="430"/>
      <c r="V1551" s="430"/>
      <c r="W1551" s="430"/>
      <c r="X1551" s="431"/>
      <c r="Y1551" s="361"/>
      <c r="Z1551" s="373"/>
      <c r="AA1551" s="373"/>
      <c r="AB1551" s="373"/>
      <c r="AC1551" s="373"/>
      <c r="AD1551" s="356"/>
      <c r="AE1551" s="361"/>
      <c r="AF1551" s="373"/>
      <c r="AG1551" s="373"/>
      <c r="AH1551" s="373">
        <v>8.7520705688375694E-2</v>
      </c>
      <c r="AI1551" s="356">
        <v>8.7520705688375694E-2</v>
      </c>
      <c r="AJ1551" s="1870"/>
      <c r="AK1551" s="1870"/>
      <c r="AL1551" s="1870"/>
      <c r="AM1551" s="1870"/>
      <c r="AN1551" s="1871"/>
      <c r="AP1551" s="855"/>
      <c r="AQ1551" s="855"/>
      <c r="AR1551" s="855"/>
    </row>
    <row r="1552" spans="1:44" outlineLevel="1">
      <c r="A1552" s="521">
        <f>ROW()</f>
        <v>1552</v>
      </c>
      <c r="B1552" s="35"/>
      <c r="C1552" s="758"/>
      <c r="D1552" s="33" t="s">
        <v>302</v>
      </c>
      <c r="J1552" s="429"/>
      <c r="K1552" s="430"/>
      <c r="L1552" s="430"/>
      <c r="M1552" s="430"/>
      <c r="N1552" s="431"/>
      <c r="O1552" s="429"/>
      <c r="P1552" s="430"/>
      <c r="Q1552" s="430"/>
      <c r="R1552" s="430"/>
      <c r="S1552" s="431"/>
      <c r="T1552" s="429"/>
      <c r="U1552" s="430"/>
      <c r="V1552" s="430"/>
      <c r="W1552" s="430"/>
      <c r="X1552" s="431"/>
      <c r="Y1552" s="361"/>
      <c r="Z1552" s="373"/>
      <c r="AA1552" s="373"/>
      <c r="AB1552" s="373"/>
      <c r="AC1552" s="373"/>
      <c r="AD1552" s="356"/>
      <c r="AE1552" s="361"/>
      <c r="AF1552" s="373"/>
      <c r="AG1552" s="373"/>
      <c r="AH1552" s="373">
        <v>0.18694456568627499</v>
      </c>
      <c r="AI1552" s="356">
        <v>0.18694456568627499</v>
      </c>
      <c r="AJ1552" s="1870"/>
      <c r="AK1552" s="1870"/>
      <c r="AL1552" s="1870"/>
      <c r="AM1552" s="1870"/>
      <c r="AN1552" s="1871"/>
      <c r="AP1552" s="855"/>
      <c r="AQ1552" s="855"/>
      <c r="AR1552" s="855"/>
    </row>
    <row r="1553" spans="1:44" outlineLevel="1">
      <c r="A1553" s="521">
        <f>ROW()</f>
        <v>1553</v>
      </c>
      <c r="B1553" s="35"/>
      <c r="C1553" s="758"/>
      <c r="D1553" s="33" t="s">
        <v>36</v>
      </c>
      <c r="J1553" s="429"/>
      <c r="K1553" s="430"/>
      <c r="L1553" s="430"/>
      <c r="M1553" s="430"/>
      <c r="N1553" s="431"/>
      <c r="O1553" s="429"/>
      <c r="P1553" s="430"/>
      <c r="Q1553" s="430"/>
      <c r="R1553" s="430"/>
      <c r="S1553" s="431"/>
      <c r="T1553" s="429"/>
      <c r="U1553" s="430"/>
      <c r="V1553" s="430"/>
      <c r="W1553" s="430"/>
      <c r="X1553" s="431"/>
      <c r="Y1553" s="361"/>
      <c r="Z1553" s="373"/>
      <c r="AA1553" s="373"/>
      <c r="AB1553" s="373"/>
      <c r="AC1553" s="373"/>
      <c r="AD1553" s="356"/>
      <c r="AE1553" s="361"/>
      <c r="AF1553" s="373"/>
      <c r="AG1553" s="373"/>
      <c r="AH1553" s="373">
        <v>1.3615001855537601</v>
      </c>
      <c r="AI1553" s="356">
        <v>1.3615001855537601</v>
      </c>
      <c r="AJ1553" s="1870"/>
      <c r="AK1553" s="1870"/>
      <c r="AL1553" s="1870"/>
      <c r="AM1553" s="1870"/>
      <c r="AN1553" s="1871"/>
      <c r="AP1553" s="855"/>
      <c r="AQ1553" s="855"/>
      <c r="AR1553" s="855"/>
    </row>
    <row r="1554" spans="1:44" outlineLevel="1">
      <c r="A1554" s="521">
        <f>ROW()</f>
        <v>1554</v>
      </c>
      <c r="B1554" s="35"/>
      <c r="C1554" s="758"/>
      <c r="D1554" s="33" t="s">
        <v>583</v>
      </c>
      <c r="J1554" s="429"/>
      <c r="K1554" s="430"/>
      <c r="L1554" s="430"/>
      <c r="M1554" s="430"/>
      <c r="N1554" s="431"/>
      <c r="O1554" s="429"/>
      <c r="P1554" s="430"/>
      <c r="Q1554" s="430"/>
      <c r="R1554" s="430"/>
      <c r="S1554" s="431"/>
      <c r="T1554" s="429"/>
      <c r="U1554" s="430"/>
      <c r="V1554" s="430"/>
      <c r="W1554" s="430"/>
      <c r="X1554" s="431"/>
      <c r="Y1554" s="361"/>
      <c r="Z1554" s="373"/>
      <c r="AA1554" s="373"/>
      <c r="AB1554" s="373"/>
      <c r="AC1554" s="373"/>
      <c r="AD1554" s="356"/>
      <c r="AE1554" s="361"/>
      <c r="AF1554" s="373"/>
      <c r="AG1554" s="373"/>
      <c r="AH1554" s="373">
        <v>0.14461495064223001</v>
      </c>
      <c r="AI1554" s="356">
        <v>0.14461495064223001</v>
      </c>
      <c r="AJ1554" s="1870"/>
      <c r="AK1554" s="1870"/>
      <c r="AL1554" s="1870"/>
      <c r="AM1554" s="1870"/>
      <c r="AN1554" s="1871"/>
      <c r="AP1554" s="855"/>
      <c r="AQ1554" s="855"/>
      <c r="AR1554" s="855"/>
    </row>
    <row r="1555" spans="1:44" outlineLevel="1">
      <c r="A1555" s="521">
        <f>ROW()</f>
        <v>1555</v>
      </c>
      <c r="B1555" s="35"/>
      <c r="C1555" s="758"/>
      <c r="D1555" s="33" t="s">
        <v>81</v>
      </c>
      <c r="J1555" s="429"/>
      <c r="K1555" s="430"/>
      <c r="L1555" s="430"/>
      <c r="M1555" s="430"/>
      <c r="N1555" s="431"/>
      <c r="O1555" s="429"/>
      <c r="P1555" s="430"/>
      <c r="Q1555" s="430"/>
      <c r="R1555" s="430"/>
      <c r="S1555" s="431"/>
      <c r="T1555" s="429"/>
      <c r="U1555" s="430"/>
      <c r="V1555" s="430"/>
      <c r="W1555" s="430"/>
      <c r="X1555" s="431"/>
      <c r="Y1555" s="361"/>
      <c r="Z1555" s="373"/>
      <c r="AA1555" s="373"/>
      <c r="AB1555" s="373"/>
      <c r="AC1555" s="373"/>
      <c r="AD1555" s="356"/>
      <c r="AE1555" s="361"/>
      <c r="AF1555" s="373"/>
      <c r="AG1555" s="373"/>
      <c r="AH1555" s="373">
        <v>0</v>
      </c>
      <c r="AI1555" s="356">
        <v>0</v>
      </c>
      <c r="AJ1555" s="1870"/>
      <c r="AK1555" s="1870"/>
      <c r="AL1555" s="1870"/>
      <c r="AM1555" s="1870"/>
      <c r="AN1555" s="1871"/>
      <c r="AP1555" s="855"/>
      <c r="AQ1555" s="855"/>
      <c r="AR1555" s="855"/>
    </row>
    <row r="1556" spans="1:44" outlineLevel="1">
      <c r="A1556" s="521">
        <f>ROW()</f>
        <v>1556</v>
      </c>
      <c r="B1556" s="35"/>
      <c r="C1556" s="758"/>
      <c r="D1556" s="33" t="s">
        <v>28</v>
      </c>
      <c r="J1556" s="429"/>
      <c r="K1556" s="430"/>
      <c r="L1556" s="430"/>
      <c r="M1556" s="430"/>
      <c r="N1556" s="431"/>
      <c r="O1556" s="429"/>
      <c r="P1556" s="430"/>
      <c r="Q1556" s="430"/>
      <c r="R1556" s="430"/>
      <c r="S1556" s="431"/>
      <c r="T1556" s="429"/>
      <c r="U1556" s="430"/>
      <c r="V1556" s="430"/>
      <c r="W1556" s="430"/>
      <c r="X1556" s="431"/>
      <c r="Y1556" s="361"/>
      <c r="Z1556" s="373"/>
      <c r="AA1556" s="373"/>
      <c r="AB1556" s="373"/>
      <c r="AC1556" s="373"/>
      <c r="AD1556" s="356"/>
      <c r="AE1556" s="361"/>
      <c r="AF1556" s="373"/>
      <c r="AG1556" s="373"/>
      <c r="AH1556" s="373">
        <v>0</v>
      </c>
      <c r="AI1556" s="356">
        <v>0</v>
      </c>
      <c r="AJ1556" s="1870"/>
      <c r="AK1556" s="1870"/>
      <c r="AL1556" s="1870"/>
      <c r="AM1556" s="1870"/>
      <c r="AN1556" s="1871"/>
      <c r="AP1556" s="855"/>
      <c r="AQ1556" s="855"/>
      <c r="AR1556" s="855"/>
    </row>
    <row r="1557" spans="1:44" outlineLevel="1">
      <c r="A1557" s="521">
        <f>ROW()</f>
        <v>1557</v>
      </c>
      <c r="B1557" s="35"/>
      <c r="C1557" s="758"/>
      <c r="D1557" s="45" t="s">
        <v>443</v>
      </c>
      <c r="E1557" s="45"/>
      <c r="F1557" s="45"/>
      <c r="G1557" s="45"/>
      <c r="H1557" s="45"/>
      <c r="I1557" s="45"/>
      <c r="J1557" s="432"/>
      <c r="K1557" s="433"/>
      <c r="L1557" s="433"/>
      <c r="M1557" s="433"/>
      <c r="N1557" s="434"/>
      <c r="O1557" s="432"/>
      <c r="P1557" s="433"/>
      <c r="Q1557" s="433"/>
      <c r="R1557" s="433"/>
      <c r="S1557" s="434"/>
      <c r="T1557" s="432"/>
      <c r="U1557" s="433"/>
      <c r="V1557" s="433"/>
      <c r="W1557" s="433"/>
      <c r="X1557" s="434"/>
      <c r="Y1557" s="362"/>
      <c r="Z1557" s="374"/>
      <c r="AA1557" s="374"/>
      <c r="AB1557" s="374"/>
      <c r="AC1557" s="374"/>
      <c r="AD1557" s="363"/>
      <c r="AE1557" s="362"/>
      <c r="AF1557" s="374"/>
      <c r="AG1557" s="374"/>
      <c r="AH1557" s="374">
        <v>0</v>
      </c>
      <c r="AI1557" s="363">
        <v>0</v>
      </c>
      <c r="AJ1557" s="1872"/>
      <c r="AK1557" s="1872"/>
      <c r="AL1557" s="1872"/>
      <c r="AM1557" s="1872"/>
      <c r="AN1557" s="1873"/>
      <c r="AP1557" s="855"/>
      <c r="AQ1557" s="855"/>
      <c r="AR1557" s="855"/>
    </row>
    <row r="1558" spans="1:44" outlineLevel="1">
      <c r="A1558" s="521">
        <f>ROW()</f>
        <v>1558</v>
      </c>
      <c r="B1558" s="35"/>
      <c r="C1558" s="758"/>
      <c r="D1558" s="33" t="s">
        <v>24</v>
      </c>
      <c r="F1558" s="151"/>
      <c r="G1558" s="151"/>
      <c r="H1558" s="151"/>
      <c r="I1558" s="151"/>
      <c r="J1558" s="251"/>
      <c r="K1558" s="58"/>
      <c r="L1558" s="58"/>
      <c r="M1558" s="58"/>
      <c r="N1558" s="247"/>
      <c r="O1558" s="251"/>
      <c r="P1558" s="58"/>
      <c r="Q1558" s="58"/>
      <c r="R1558" s="58"/>
      <c r="S1558" s="247"/>
      <c r="T1558" s="251"/>
      <c r="U1558" s="58"/>
      <c r="V1558" s="58"/>
      <c r="W1558" s="58"/>
      <c r="X1558" s="247"/>
      <c r="Y1558" s="251">
        <f t="shared" ref="Y1558:AN1558" si="1702">SUM(Y1542:Y1557)</f>
        <v>0</v>
      </c>
      <c r="Z1558" s="58">
        <f t="shared" si="1702"/>
        <v>0</v>
      </c>
      <c r="AA1558" s="58">
        <f t="shared" si="1702"/>
        <v>0</v>
      </c>
      <c r="AB1558" s="58">
        <f t="shared" si="1702"/>
        <v>0</v>
      </c>
      <c r="AC1558" s="58">
        <f t="shared" si="1702"/>
        <v>0</v>
      </c>
      <c r="AD1558" s="247">
        <f t="shared" si="1702"/>
        <v>0</v>
      </c>
      <c r="AE1558" s="251">
        <f t="shared" si="1702"/>
        <v>0</v>
      </c>
      <c r="AF1558" s="58">
        <f t="shared" si="1702"/>
        <v>0</v>
      </c>
      <c r="AG1558" s="58">
        <f t="shared" si="1702"/>
        <v>0</v>
      </c>
      <c r="AH1558" s="58">
        <f t="shared" si="1702"/>
        <v>3.6573113848715759</v>
      </c>
      <c r="AI1558" s="247">
        <f t="shared" si="1702"/>
        <v>3.6573113848715759</v>
      </c>
      <c r="AJ1558" s="58">
        <f t="shared" si="1702"/>
        <v>0</v>
      </c>
      <c r="AK1558" s="58">
        <f t="shared" si="1702"/>
        <v>0</v>
      </c>
      <c r="AL1558" s="58">
        <f t="shared" si="1702"/>
        <v>0</v>
      </c>
      <c r="AM1558" s="58">
        <f t="shared" si="1702"/>
        <v>0</v>
      </c>
      <c r="AN1558" s="247">
        <f t="shared" si="1702"/>
        <v>0</v>
      </c>
      <c r="AP1558" s="855"/>
      <c r="AQ1558" s="855"/>
      <c r="AR1558" s="855"/>
    </row>
    <row r="1559" spans="1:44" outlineLevel="1">
      <c r="A1559" s="521">
        <f>ROW()</f>
        <v>1559</v>
      </c>
      <c r="B1559" s="35"/>
      <c r="C1559" s="756" t="s">
        <v>706</v>
      </c>
      <c r="J1559" s="778"/>
      <c r="K1559" s="779"/>
      <c r="L1559" s="779"/>
      <c r="M1559" s="779"/>
      <c r="N1559" s="780"/>
      <c r="O1559" s="778"/>
      <c r="P1559" s="779"/>
      <c r="Q1559" s="779"/>
      <c r="R1559" s="779"/>
      <c r="S1559" s="780"/>
      <c r="T1559" s="1413"/>
      <c r="U1559" s="1137"/>
      <c r="V1559" s="1137"/>
      <c r="W1559" s="1137"/>
      <c r="X1559" s="1160"/>
      <c r="Y1559" s="1413" t="str">
        <f>IF(Y$731="","",Y$731)</f>
        <v>Approved 4 [m$ 31/12/2023]</v>
      </c>
      <c r="Z1559" s="1137"/>
      <c r="AA1559" s="1137"/>
      <c r="AB1559" s="1137"/>
      <c r="AC1559" s="1137"/>
      <c r="AD1559" s="1160"/>
      <c r="AE1559" s="1413"/>
      <c r="AF1559" s="1137"/>
      <c r="AG1559" s="1137" t="str">
        <f>IF(AG$731="","",AG$731)</f>
        <v>Approved 5 [m$ 31/12/2023]</v>
      </c>
      <c r="AH1559" s="1137"/>
      <c r="AI1559" s="1160"/>
      <c r="AJ1559" s="1137"/>
      <c r="AK1559" s="1137"/>
      <c r="AL1559" s="1137"/>
      <c r="AM1559" s="1137"/>
      <c r="AN1559" s="1160"/>
      <c r="AP1559" s="855"/>
      <c r="AQ1559" s="855"/>
      <c r="AR1559" s="855"/>
    </row>
    <row r="1560" spans="1:44" outlineLevel="1">
      <c r="A1560" s="521">
        <f>ROW()</f>
        <v>1560</v>
      </c>
      <c r="B1560" s="35"/>
      <c r="C1560" s="758"/>
      <c r="D1560" s="33" t="s">
        <v>300</v>
      </c>
      <c r="J1560" s="228"/>
      <c r="K1560" s="51"/>
      <c r="L1560" s="51"/>
      <c r="M1560" s="51"/>
      <c r="N1560" s="229"/>
      <c r="O1560" s="228"/>
      <c r="P1560" s="51"/>
      <c r="Q1560" s="51"/>
      <c r="R1560" s="51"/>
      <c r="S1560" s="229"/>
      <c r="T1560" s="228"/>
      <c r="U1560" s="51"/>
      <c r="V1560" s="51"/>
      <c r="W1560" s="51"/>
      <c r="X1560" s="229"/>
      <c r="Y1560" s="228">
        <f t="shared" ref="Y1560:AD1569" si="1703">Y1542*$X$43</f>
        <v>0</v>
      </c>
      <c r="Z1560" s="51">
        <f t="shared" si="1703"/>
        <v>0</v>
      </c>
      <c r="AA1560" s="51">
        <f t="shared" si="1703"/>
        <v>0</v>
      </c>
      <c r="AB1560" s="51">
        <f t="shared" si="1703"/>
        <v>0</v>
      </c>
      <c r="AC1560" s="51">
        <f t="shared" si="1703"/>
        <v>0</v>
      </c>
      <c r="AD1560" s="229">
        <f t="shared" si="1703"/>
        <v>0</v>
      </c>
      <c r="AE1560" s="228">
        <f>AE1542*$AD$43</f>
        <v>0</v>
      </c>
      <c r="AF1560" s="51">
        <f t="shared" ref="AF1560:AI1560" si="1704">AF1542*$AD$43</f>
        <v>0</v>
      </c>
      <c r="AG1560" s="51">
        <f t="shared" si="1704"/>
        <v>0</v>
      </c>
      <c r="AH1560" s="51">
        <f t="shared" si="1704"/>
        <v>6.1875725339043564E-2</v>
      </c>
      <c r="AI1560" s="229">
        <f t="shared" si="1704"/>
        <v>6.1875725339043564E-2</v>
      </c>
      <c r="AJ1560" s="51">
        <f>AJ1542*$AH$43</f>
        <v>0</v>
      </c>
      <c r="AK1560" s="51">
        <f t="shared" ref="AK1560:AN1560" si="1705">AK1542*$AH$43</f>
        <v>0</v>
      </c>
      <c r="AL1560" s="51">
        <f t="shared" si="1705"/>
        <v>0</v>
      </c>
      <c r="AM1560" s="51">
        <f t="shared" si="1705"/>
        <v>0</v>
      </c>
      <c r="AN1560" s="229">
        <f t="shared" si="1705"/>
        <v>0</v>
      </c>
      <c r="AP1560" s="855"/>
      <c r="AQ1560" s="855"/>
      <c r="AR1560" s="855"/>
    </row>
    <row r="1561" spans="1:44" outlineLevel="1">
      <c r="A1561" s="521">
        <f>ROW()</f>
        <v>1561</v>
      </c>
      <c r="B1561" s="35"/>
      <c r="C1561" s="758"/>
      <c r="D1561" s="33" t="s">
        <v>301</v>
      </c>
      <c r="J1561" s="228"/>
      <c r="K1561" s="51"/>
      <c r="L1561" s="51"/>
      <c r="M1561" s="51"/>
      <c r="N1561" s="229"/>
      <c r="O1561" s="228"/>
      <c r="P1561" s="51"/>
      <c r="Q1561" s="51"/>
      <c r="R1561" s="51"/>
      <c r="S1561" s="229"/>
      <c r="T1561" s="228"/>
      <c r="U1561" s="51"/>
      <c r="V1561" s="51"/>
      <c r="W1561" s="51"/>
      <c r="X1561" s="229"/>
      <c r="Y1561" s="228">
        <f t="shared" si="1703"/>
        <v>0</v>
      </c>
      <c r="Z1561" s="51">
        <f t="shared" si="1703"/>
        <v>0</v>
      </c>
      <c r="AA1561" s="51">
        <f t="shared" si="1703"/>
        <v>0</v>
      </c>
      <c r="AB1561" s="51">
        <f t="shared" si="1703"/>
        <v>0</v>
      </c>
      <c r="AC1561" s="51">
        <f t="shared" si="1703"/>
        <v>0</v>
      </c>
      <c r="AD1561" s="229">
        <f t="shared" si="1703"/>
        <v>0</v>
      </c>
      <c r="AE1561" s="228">
        <f t="shared" ref="AE1561:AI1561" si="1706">AE1543*$AD$43</f>
        <v>0</v>
      </c>
      <c r="AF1561" s="51">
        <f t="shared" si="1706"/>
        <v>0</v>
      </c>
      <c r="AG1561" s="51">
        <f t="shared" si="1706"/>
        <v>0</v>
      </c>
      <c r="AH1561" s="51">
        <f t="shared" si="1706"/>
        <v>0</v>
      </c>
      <c r="AI1561" s="229">
        <f t="shared" si="1706"/>
        <v>0</v>
      </c>
      <c r="AJ1561" s="51">
        <f t="shared" ref="AJ1561:AN1561" si="1707">AJ1543*$AH$43</f>
        <v>0</v>
      </c>
      <c r="AK1561" s="51">
        <f t="shared" si="1707"/>
        <v>0</v>
      </c>
      <c r="AL1561" s="51">
        <f t="shared" si="1707"/>
        <v>0</v>
      </c>
      <c r="AM1561" s="51">
        <f t="shared" si="1707"/>
        <v>0</v>
      </c>
      <c r="AN1561" s="229">
        <f t="shared" si="1707"/>
        <v>0</v>
      </c>
      <c r="AP1561" s="855"/>
      <c r="AQ1561" s="855"/>
      <c r="AR1561" s="855"/>
    </row>
    <row r="1562" spans="1:44" outlineLevel="1">
      <c r="A1562" s="521">
        <f>ROW()</f>
        <v>1562</v>
      </c>
      <c r="B1562" s="35"/>
      <c r="C1562" s="758"/>
      <c r="D1562" s="33" t="s">
        <v>29</v>
      </c>
      <c r="J1562" s="228"/>
      <c r="K1562" s="51"/>
      <c r="L1562" s="51"/>
      <c r="M1562" s="51"/>
      <c r="N1562" s="229"/>
      <c r="O1562" s="228"/>
      <c r="P1562" s="51"/>
      <c r="Q1562" s="51"/>
      <c r="R1562" s="51"/>
      <c r="S1562" s="229"/>
      <c r="T1562" s="228"/>
      <c r="U1562" s="51"/>
      <c r="V1562" s="51"/>
      <c r="W1562" s="51"/>
      <c r="X1562" s="229"/>
      <c r="Y1562" s="228">
        <f t="shared" si="1703"/>
        <v>0</v>
      </c>
      <c r="Z1562" s="51">
        <f t="shared" si="1703"/>
        <v>0</v>
      </c>
      <c r="AA1562" s="51">
        <f t="shared" si="1703"/>
        <v>0</v>
      </c>
      <c r="AB1562" s="51">
        <f t="shared" si="1703"/>
        <v>0</v>
      </c>
      <c r="AC1562" s="51">
        <f t="shared" si="1703"/>
        <v>0</v>
      </c>
      <c r="AD1562" s="229">
        <f t="shared" si="1703"/>
        <v>0</v>
      </c>
      <c r="AE1562" s="228">
        <f t="shared" ref="AE1562:AI1562" si="1708">AE1544*$AD$43</f>
        <v>0</v>
      </c>
      <c r="AF1562" s="51">
        <f t="shared" si="1708"/>
        <v>0</v>
      </c>
      <c r="AG1562" s="51">
        <f t="shared" si="1708"/>
        <v>0</v>
      </c>
      <c r="AH1562" s="51">
        <f t="shared" si="1708"/>
        <v>0</v>
      </c>
      <c r="AI1562" s="229">
        <f t="shared" si="1708"/>
        <v>0</v>
      </c>
      <c r="AJ1562" s="51">
        <f t="shared" ref="AJ1562:AN1562" si="1709">AJ1544*$AH$43</f>
        <v>0</v>
      </c>
      <c r="AK1562" s="51">
        <f t="shared" si="1709"/>
        <v>0</v>
      </c>
      <c r="AL1562" s="51">
        <f t="shared" si="1709"/>
        <v>0</v>
      </c>
      <c r="AM1562" s="51">
        <f t="shared" si="1709"/>
        <v>0</v>
      </c>
      <c r="AN1562" s="229">
        <f t="shared" si="1709"/>
        <v>0</v>
      </c>
      <c r="AP1562" s="855"/>
      <c r="AQ1562" s="855"/>
      <c r="AR1562" s="855"/>
    </row>
    <row r="1563" spans="1:44" outlineLevel="1">
      <c r="A1563" s="521">
        <f>ROW()</f>
        <v>1563</v>
      </c>
      <c r="B1563" s="35"/>
      <c r="C1563" s="758"/>
      <c r="D1563" s="33" t="s">
        <v>30</v>
      </c>
      <c r="J1563" s="228"/>
      <c r="K1563" s="51"/>
      <c r="L1563" s="51"/>
      <c r="M1563" s="51"/>
      <c r="N1563" s="229"/>
      <c r="O1563" s="228"/>
      <c r="P1563" s="51"/>
      <c r="Q1563" s="51"/>
      <c r="R1563" s="51"/>
      <c r="S1563" s="229"/>
      <c r="T1563" s="228"/>
      <c r="U1563" s="51"/>
      <c r="V1563" s="51"/>
      <c r="W1563" s="51"/>
      <c r="X1563" s="229"/>
      <c r="Y1563" s="228">
        <f t="shared" si="1703"/>
        <v>0</v>
      </c>
      <c r="Z1563" s="51">
        <f t="shared" si="1703"/>
        <v>0</v>
      </c>
      <c r="AA1563" s="51">
        <f t="shared" si="1703"/>
        <v>0</v>
      </c>
      <c r="AB1563" s="51">
        <f t="shared" si="1703"/>
        <v>0</v>
      </c>
      <c r="AC1563" s="51">
        <f t="shared" si="1703"/>
        <v>0</v>
      </c>
      <c r="AD1563" s="229">
        <f t="shared" si="1703"/>
        <v>0</v>
      </c>
      <c r="AE1563" s="228">
        <f t="shared" ref="AE1563:AI1563" si="1710">AE1545*$AD$43</f>
        <v>0</v>
      </c>
      <c r="AF1563" s="51">
        <f t="shared" si="1710"/>
        <v>0</v>
      </c>
      <c r="AG1563" s="51">
        <f t="shared" si="1710"/>
        <v>0</v>
      </c>
      <c r="AH1563" s="51">
        <f t="shared" si="1710"/>
        <v>0.6473436721570599</v>
      </c>
      <c r="AI1563" s="229">
        <f t="shared" si="1710"/>
        <v>0.6473436721570599</v>
      </c>
      <c r="AJ1563" s="51">
        <f t="shared" ref="AJ1563:AN1563" si="1711">AJ1545*$AH$43</f>
        <v>0</v>
      </c>
      <c r="AK1563" s="51">
        <f t="shared" si="1711"/>
        <v>0</v>
      </c>
      <c r="AL1563" s="51">
        <f t="shared" si="1711"/>
        <v>0</v>
      </c>
      <c r="AM1563" s="51">
        <f t="shared" si="1711"/>
        <v>0</v>
      </c>
      <c r="AN1563" s="229">
        <f t="shared" si="1711"/>
        <v>0</v>
      </c>
      <c r="AP1563" s="855"/>
      <c r="AQ1563" s="855"/>
      <c r="AR1563" s="855"/>
    </row>
    <row r="1564" spans="1:44" outlineLevel="1">
      <c r="A1564" s="521">
        <f>ROW()</f>
        <v>1564</v>
      </c>
      <c r="B1564" s="35"/>
      <c r="C1564" s="758"/>
      <c r="D1564" s="33" t="s">
        <v>31</v>
      </c>
      <c r="J1564" s="228"/>
      <c r="K1564" s="51"/>
      <c r="L1564" s="51"/>
      <c r="M1564" s="51"/>
      <c r="N1564" s="229"/>
      <c r="O1564" s="228"/>
      <c r="P1564" s="51"/>
      <c r="Q1564" s="51"/>
      <c r="R1564" s="51"/>
      <c r="S1564" s="229"/>
      <c r="T1564" s="228"/>
      <c r="U1564" s="51"/>
      <c r="V1564" s="51"/>
      <c r="W1564" s="51"/>
      <c r="X1564" s="229"/>
      <c r="Y1564" s="228">
        <f t="shared" si="1703"/>
        <v>0</v>
      </c>
      <c r="Z1564" s="51">
        <f t="shared" si="1703"/>
        <v>0</v>
      </c>
      <c r="AA1564" s="51">
        <f t="shared" si="1703"/>
        <v>0</v>
      </c>
      <c r="AB1564" s="51">
        <f t="shared" si="1703"/>
        <v>0</v>
      </c>
      <c r="AC1564" s="51">
        <f t="shared" si="1703"/>
        <v>0</v>
      </c>
      <c r="AD1564" s="229">
        <f t="shared" si="1703"/>
        <v>0</v>
      </c>
      <c r="AE1564" s="228">
        <f t="shared" ref="AE1564:AI1564" si="1712">AE1546*$AD$43</f>
        <v>0</v>
      </c>
      <c r="AF1564" s="51">
        <f t="shared" si="1712"/>
        <v>0</v>
      </c>
      <c r="AG1564" s="51">
        <f t="shared" si="1712"/>
        <v>0</v>
      </c>
      <c r="AH1564" s="51">
        <f t="shared" si="1712"/>
        <v>0</v>
      </c>
      <c r="AI1564" s="229">
        <f t="shared" si="1712"/>
        <v>0</v>
      </c>
      <c r="AJ1564" s="51">
        <f t="shared" ref="AJ1564:AN1564" si="1713">AJ1546*$AH$43</f>
        <v>0</v>
      </c>
      <c r="AK1564" s="51">
        <f t="shared" si="1713"/>
        <v>0</v>
      </c>
      <c r="AL1564" s="51">
        <f t="shared" si="1713"/>
        <v>0</v>
      </c>
      <c r="AM1564" s="51">
        <f t="shared" si="1713"/>
        <v>0</v>
      </c>
      <c r="AN1564" s="229">
        <f t="shared" si="1713"/>
        <v>0</v>
      </c>
      <c r="AP1564" s="855"/>
      <c r="AQ1564" s="855"/>
      <c r="AR1564" s="855"/>
    </row>
    <row r="1565" spans="1:44" outlineLevel="1">
      <c r="A1565" s="521">
        <f>ROW()</f>
        <v>1565</v>
      </c>
      <c r="B1565" s="35"/>
      <c r="C1565" s="758"/>
      <c r="D1565" s="33" t="s">
        <v>32</v>
      </c>
      <c r="J1565" s="228"/>
      <c r="K1565" s="51"/>
      <c r="L1565" s="51"/>
      <c r="M1565" s="51"/>
      <c r="N1565" s="229"/>
      <c r="O1565" s="228"/>
      <c r="P1565" s="51"/>
      <c r="Q1565" s="51"/>
      <c r="R1565" s="51"/>
      <c r="S1565" s="229"/>
      <c r="T1565" s="228"/>
      <c r="U1565" s="51"/>
      <c r="V1565" s="51"/>
      <c r="W1565" s="51"/>
      <c r="X1565" s="229"/>
      <c r="Y1565" s="228">
        <f t="shared" si="1703"/>
        <v>0</v>
      </c>
      <c r="Z1565" s="51">
        <f t="shared" si="1703"/>
        <v>0</v>
      </c>
      <c r="AA1565" s="51">
        <f t="shared" si="1703"/>
        <v>0</v>
      </c>
      <c r="AB1565" s="51">
        <f t="shared" si="1703"/>
        <v>0</v>
      </c>
      <c r="AC1565" s="51">
        <f t="shared" si="1703"/>
        <v>0</v>
      </c>
      <c r="AD1565" s="229">
        <f t="shared" si="1703"/>
        <v>0</v>
      </c>
      <c r="AE1565" s="228">
        <f t="shared" ref="AE1565:AI1565" si="1714">AE1547*$AD$43</f>
        <v>0</v>
      </c>
      <c r="AF1565" s="51">
        <f t="shared" si="1714"/>
        <v>0</v>
      </c>
      <c r="AG1565" s="51">
        <f t="shared" si="1714"/>
        <v>0</v>
      </c>
      <c r="AH1565" s="51">
        <f t="shared" si="1714"/>
        <v>2.814440563592777E-2</v>
      </c>
      <c r="AI1565" s="229">
        <f t="shared" si="1714"/>
        <v>2.814440563592777E-2</v>
      </c>
      <c r="AJ1565" s="51">
        <f t="shared" ref="AJ1565:AN1565" si="1715">AJ1547*$AH$43</f>
        <v>0</v>
      </c>
      <c r="AK1565" s="51">
        <f t="shared" si="1715"/>
        <v>0</v>
      </c>
      <c r="AL1565" s="51">
        <f t="shared" si="1715"/>
        <v>0</v>
      </c>
      <c r="AM1565" s="51">
        <f t="shared" si="1715"/>
        <v>0</v>
      </c>
      <c r="AN1565" s="229">
        <f t="shared" si="1715"/>
        <v>0</v>
      </c>
      <c r="AP1565" s="855"/>
      <c r="AQ1565" s="855"/>
      <c r="AR1565" s="855"/>
    </row>
    <row r="1566" spans="1:44" outlineLevel="1">
      <c r="A1566" s="521">
        <f>ROW()</f>
        <v>1566</v>
      </c>
      <c r="B1566" s="35"/>
      <c r="C1566" s="758"/>
      <c r="D1566" s="33" t="s">
        <v>33</v>
      </c>
      <c r="J1566" s="228"/>
      <c r="K1566" s="51"/>
      <c r="L1566" s="51"/>
      <c r="M1566" s="51"/>
      <c r="N1566" s="229"/>
      <c r="O1566" s="228"/>
      <c r="P1566" s="51"/>
      <c r="Q1566" s="51"/>
      <c r="R1566" s="51"/>
      <c r="S1566" s="229"/>
      <c r="T1566" s="228"/>
      <c r="U1566" s="51"/>
      <c r="V1566" s="51"/>
      <c r="W1566" s="51"/>
      <c r="X1566" s="229"/>
      <c r="Y1566" s="228">
        <f t="shared" si="1703"/>
        <v>0</v>
      </c>
      <c r="Z1566" s="51">
        <f t="shared" si="1703"/>
        <v>0</v>
      </c>
      <c r="AA1566" s="51">
        <f t="shared" si="1703"/>
        <v>0</v>
      </c>
      <c r="AB1566" s="51">
        <f t="shared" si="1703"/>
        <v>0</v>
      </c>
      <c r="AC1566" s="51">
        <f t="shared" si="1703"/>
        <v>0</v>
      </c>
      <c r="AD1566" s="229">
        <f t="shared" si="1703"/>
        <v>0</v>
      </c>
      <c r="AE1566" s="228">
        <f t="shared" ref="AE1566:AI1566" si="1716">AE1548*$AD$43</f>
        <v>0</v>
      </c>
      <c r="AF1566" s="51">
        <f t="shared" si="1716"/>
        <v>0</v>
      </c>
      <c r="AG1566" s="51">
        <f t="shared" si="1716"/>
        <v>0</v>
      </c>
      <c r="AH1566" s="51">
        <f t="shared" si="1716"/>
        <v>1.964503002186581E-3</v>
      </c>
      <c r="AI1566" s="229">
        <f t="shared" si="1716"/>
        <v>1.964503002186581E-3</v>
      </c>
      <c r="AJ1566" s="51">
        <f t="shared" ref="AJ1566:AN1566" si="1717">AJ1548*$AH$43</f>
        <v>0</v>
      </c>
      <c r="AK1566" s="51">
        <f t="shared" si="1717"/>
        <v>0</v>
      </c>
      <c r="AL1566" s="51">
        <f t="shared" si="1717"/>
        <v>0</v>
      </c>
      <c r="AM1566" s="51">
        <f t="shared" si="1717"/>
        <v>0</v>
      </c>
      <c r="AN1566" s="229">
        <f t="shared" si="1717"/>
        <v>0</v>
      </c>
      <c r="AP1566" s="855"/>
      <c r="AQ1566" s="855"/>
      <c r="AR1566" s="855"/>
    </row>
    <row r="1567" spans="1:44" outlineLevel="1">
      <c r="A1567" s="521">
        <f>ROW()</f>
        <v>1567</v>
      </c>
      <c r="B1567" s="35"/>
      <c r="C1567" s="758"/>
      <c r="D1567" s="33" t="s">
        <v>27</v>
      </c>
      <c r="J1567" s="228"/>
      <c r="K1567" s="51"/>
      <c r="L1567" s="51"/>
      <c r="M1567" s="51"/>
      <c r="N1567" s="229"/>
      <c r="O1567" s="228"/>
      <c r="P1567" s="51"/>
      <c r="Q1567" s="51"/>
      <c r="R1567" s="51"/>
      <c r="S1567" s="229"/>
      <c r="T1567" s="228"/>
      <c r="U1567" s="51"/>
      <c r="V1567" s="51"/>
      <c r="W1567" s="51"/>
      <c r="X1567" s="229"/>
      <c r="Y1567" s="228">
        <f t="shared" si="1703"/>
        <v>0</v>
      </c>
      <c r="Z1567" s="51">
        <f t="shared" si="1703"/>
        <v>0</v>
      </c>
      <c r="AA1567" s="51">
        <f t="shared" si="1703"/>
        <v>0</v>
      </c>
      <c r="AB1567" s="51">
        <f t="shared" si="1703"/>
        <v>0</v>
      </c>
      <c r="AC1567" s="51">
        <f t="shared" si="1703"/>
        <v>0</v>
      </c>
      <c r="AD1567" s="229">
        <f t="shared" si="1703"/>
        <v>0</v>
      </c>
      <c r="AE1567" s="228">
        <f t="shared" ref="AE1567:AI1567" si="1718">AE1549*$AD$43</f>
        <v>0</v>
      </c>
      <c r="AF1567" s="51">
        <f t="shared" si="1718"/>
        <v>0</v>
      </c>
      <c r="AG1567" s="51">
        <f t="shared" si="1718"/>
        <v>0</v>
      </c>
      <c r="AH1567" s="51">
        <f t="shared" si="1718"/>
        <v>8.8481388497918551E-3</v>
      </c>
      <c r="AI1567" s="229">
        <f t="shared" si="1718"/>
        <v>8.8481388497918551E-3</v>
      </c>
      <c r="AJ1567" s="51">
        <f t="shared" ref="AJ1567:AN1567" si="1719">AJ1549*$AH$43</f>
        <v>0</v>
      </c>
      <c r="AK1567" s="51">
        <f t="shared" si="1719"/>
        <v>0</v>
      </c>
      <c r="AL1567" s="51">
        <f t="shared" si="1719"/>
        <v>0</v>
      </c>
      <c r="AM1567" s="51">
        <f t="shared" si="1719"/>
        <v>0</v>
      </c>
      <c r="AN1567" s="229">
        <f t="shared" si="1719"/>
        <v>0</v>
      </c>
      <c r="AP1567" s="855"/>
      <c r="AQ1567" s="855"/>
      <c r="AR1567" s="855"/>
    </row>
    <row r="1568" spans="1:44" outlineLevel="1">
      <c r="A1568" s="521">
        <f>ROW()</f>
        <v>1568</v>
      </c>
      <c r="B1568" s="35"/>
      <c r="C1568" s="758"/>
      <c r="D1568" s="33" t="s">
        <v>34</v>
      </c>
      <c r="J1568" s="228"/>
      <c r="K1568" s="51"/>
      <c r="L1568" s="51"/>
      <c r="M1568" s="51"/>
      <c r="N1568" s="229"/>
      <c r="O1568" s="228"/>
      <c r="P1568" s="51"/>
      <c r="Q1568" s="51"/>
      <c r="R1568" s="51"/>
      <c r="S1568" s="229"/>
      <c r="T1568" s="228"/>
      <c r="U1568" s="51"/>
      <c r="V1568" s="51"/>
      <c r="W1568" s="51"/>
      <c r="X1568" s="229"/>
      <c r="Y1568" s="228">
        <f t="shared" si="1703"/>
        <v>0</v>
      </c>
      <c r="Z1568" s="51">
        <f t="shared" si="1703"/>
        <v>0</v>
      </c>
      <c r="AA1568" s="51">
        <f t="shared" si="1703"/>
        <v>0</v>
      </c>
      <c r="AB1568" s="51">
        <f t="shared" si="1703"/>
        <v>0</v>
      </c>
      <c r="AC1568" s="51">
        <f t="shared" si="1703"/>
        <v>0</v>
      </c>
      <c r="AD1568" s="229">
        <f t="shared" si="1703"/>
        <v>0</v>
      </c>
      <c r="AE1568" s="228">
        <f t="shared" ref="AE1568:AI1568" si="1720">AE1550*$AD$43</f>
        <v>0</v>
      </c>
      <c r="AF1568" s="51">
        <f t="shared" si="1720"/>
        <v>0</v>
      </c>
      <c r="AG1568" s="51">
        <f t="shared" si="1720"/>
        <v>0</v>
      </c>
      <c r="AH1568" s="51">
        <f t="shared" si="1720"/>
        <v>1.4499568253314574</v>
      </c>
      <c r="AI1568" s="229">
        <f t="shared" si="1720"/>
        <v>1.4499568253314574</v>
      </c>
      <c r="AJ1568" s="51">
        <f t="shared" ref="AJ1568:AN1568" si="1721">AJ1550*$AH$43</f>
        <v>0</v>
      </c>
      <c r="AK1568" s="51">
        <f t="shared" si="1721"/>
        <v>0</v>
      </c>
      <c r="AL1568" s="51">
        <f t="shared" si="1721"/>
        <v>0</v>
      </c>
      <c r="AM1568" s="51">
        <f t="shared" si="1721"/>
        <v>0</v>
      </c>
      <c r="AN1568" s="229">
        <f t="shared" si="1721"/>
        <v>0</v>
      </c>
      <c r="AP1568" s="855"/>
      <c r="AQ1568" s="855"/>
      <c r="AR1568" s="855"/>
    </row>
    <row r="1569" spans="1:44" outlineLevel="1">
      <c r="A1569" s="521">
        <f>ROW()</f>
        <v>1569</v>
      </c>
      <c r="B1569" s="35"/>
      <c r="C1569" s="758"/>
      <c r="D1569" s="33" t="s">
        <v>35</v>
      </c>
      <c r="J1569" s="228"/>
      <c r="K1569" s="51"/>
      <c r="L1569" s="51"/>
      <c r="M1569" s="51"/>
      <c r="N1569" s="229"/>
      <c r="O1569" s="228"/>
      <c r="P1569" s="51"/>
      <c r="Q1569" s="51"/>
      <c r="R1569" s="51"/>
      <c r="S1569" s="229"/>
      <c r="T1569" s="228"/>
      <c r="U1569" s="51"/>
      <c r="V1569" s="51"/>
      <c r="W1569" s="51"/>
      <c r="X1569" s="229"/>
      <c r="Y1569" s="228">
        <f t="shared" si="1703"/>
        <v>0</v>
      </c>
      <c r="Z1569" s="51">
        <f t="shared" si="1703"/>
        <v>0</v>
      </c>
      <c r="AA1569" s="51">
        <f t="shared" si="1703"/>
        <v>0</v>
      </c>
      <c r="AB1569" s="51">
        <f t="shared" si="1703"/>
        <v>0</v>
      </c>
      <c r="AC1569" s="51">
        <f t="shared" si="1703"/>
        <v>0</v>
      </c>
      <c r="AD1569" s="229">
        <f t="shared" si="1703"/>
        <v>0</v>
      </c>
      <c r="AE1569" s="228">
        <f t="shared" ref="AE1569:AI1569" si="1722">AE1551*$AD$43</f>
        <v>0</v>
      </c>
      <c r="AF1569" s="51">
        <f t="shared" si="1722"/>
        <v>0</v>
      </c>
      <c r="AG1569" s="51">
        <f t="shared" si="1722"/>
        <v>0</v>
      </c>
      <c r="AH1569" s="51">
        <f t="shared" si="1722"/>
        <v>0.10250919143018875</v>
      </c>
      <c r="AI1569" s="229">
        <f t="shared" si="1722"/>
        <v>0.10250919143018875</v>
      </c>
      <c r="AJ1569" s="51">
        <f t="shared" ref="AJ1569:AN1569" si="1723">AJ1551*$AH$43</f>
        <v>0</v>
      </c>
      <c r="AK1569" s="51">
        <f t="shared" si="1723"/>
        <v>0</v>
      </c>
      <c r="AL1569" s="51">
        <f t="shared" si="1723"/>
        <v>0</v>
      </c>
      <c r="AM1569" s="51">
        <f t="shared" si="1723"/>
        <v>0</v>
      </c>
      <c r="AN1569" s="229">
        <f t="shared" si="1723"/>
        <v>0</v>
      </c>
      <c r="AP1569" s="855"/>
      <c r="AQ1569" s="855"/>
      <c r="AR1569" s="855"/>
    </row>
    <row r="1570" spans="1:44" outlineLevel="1">
      <c r="A1570" s="521">
        <f>ROW()</f>
        <v>1570</v>
      </c>
      <c r="B1570" s="35"/>
      <c r="C1570" s="758"/>
      <c r="D1570" s="33" t="s">
        <v>302</v>
      </c>
      <c r="J1570" s="228"/>
      <c r="K1570" s="51"/>
      <c r="L1570" s="51"/>
      <c r="M1570" s="51"/>
      <c r="N1570" s="229"/>
      <c r="O1570" s="228"/>
      <c r="P1570" s="51"/>
      <c r="Q1570" s="51"/>
      <c r="R1570" s="51"/>
      <c r="S1570" s="229"/>
      <c r="T1570" s="228"/>
      <c r="U1570" s="51"/>
      <c r="V1570" s="51"/>
      <c r="W1570" s="51"/>
      <c r="X1570" s="229"/>
      <c r="Y1570" s="228">
        <f t="shared" ref="Y1570:AD1575" si="1724">Y1552*$X$43</f>
        <v>0</v>
      </c>
      <c r="Z1570" s="51">
        <f t="shared" si="1724"/>
        <v>0</v>
      </c>
      <c r="AA1570" s="51">
        <f t="shared" si="1724"/>
        <v>0</v>
      </c>
      <c r="AB1570" s="51">
        <f t="shared" si="1724"/>
        <v>0</v>
      </c>
      <c r="AC1570" s="51">
        <f t="shared" si="1724"/>
        <v>0</v>
      </c>
      <c r="AD1570" s="229">
        <f t="shared" si="1724"/>
        <v>0</v>
      </c>
      <c r="AE1570" s="228">
        <f t="shared" ref="AE1570:AI1570" si="1725">AE1552*$AD$43</f>
        <v>0</v>
      </c>
      <c r="AF1570" s="51">
        <f t="shared" si="1725"/>
        <v>0</v>
      </c>
      <c r="AG1570" s="51">
        <f t="shared" si="1725"/>
        <v>0</v>
      </c>
      <c r="AH1570" s="51">
        <f t="shared" si="1725"/>
        <v>0.21896002917299506</v>
      </c>
      <c r="AI1570" s="229">
        <f t="shared" si="1725"/>
        <v>0.21896002917299506</v>
      </c>
      <c r="AJ1570" s="51">
        <f t="shared" ref="AJ1570:AN1570" si="1726">AJ1552*$AH$43</f>
        <v>0</v>
      </c>
      <c r="AK1570" s="51">
        <f t="shared" si="1726"/>
        <v>0</v>
      </c>
      <c r="AL1570" s="51">
        <f t="shared" si="1726"/>
        <v>0</v>
      </c>
      <c r="AM1570" s="51">
        <f t="shared" si="1726"/>
        <v>0</v>
      </c>
      <c r="AN1570" s="229">
        <f t="shared" si="1726"/>
        <v>0</v>
      </c>
      <c r="AP1570" s="855"/>
      <c r="AQ1570" s="855"/>
      <c r="AR1570" s="855"/>
    </row>
    <row r="1571" spans="1:44" outlineLevel="1">
      <c r="A1571" s="521">
        <f>ROW()</f>
        <v>1571</v>
      </c>
      <c r="B1571" s="35"/>
      <c r="C1571" s="758"/>
      <c r="D1571" s="33" t="s">
        <v>36</v>
      </c>
      <c r="J1571" s="228"/>
      <c r="K1571" s="51"/>
      <c r="L1571" s="51"/>
      <c r="M1571" s="51"/>
      <c r="N1571" s="229"/>
      <c r="O1571" s="228"/>
      <c r="P1571" s="51"/>
      <c r="Q1571" s="51"/>
      <c r="R1571" s="51"/>
      <c r="S1571" s="229"/>
      <c r="T1571" s="228"/>
      <c r="U1571" s="51"/>
      <c r="V1571" s="51"/>
      <c r="W1571" s="51"/>
      <c r="X1571" s="229"/>
      <c r="Y1571" s="228">
        <f t="shared" si="1724"/>
        <v>0</v>
      </c>
      <c r="Z1571" s="51">
        <f t="shared" si="1724"/>
        <v>0</v>
      </c>
      <c r="AA1571" s="51">
        <f t="shared" si="1724"/>
        <v>0</v>
      </c>
      <c r="AB1571" s="51">
        <f t="shared" si="1724"/>
        <v>0</v>
      </c>
      <c r="AC1571" s="51">
        <f t="shared" si="1724"/>
        <v>0</v>
      </c>
      <c r="AD1571" s="229">
        <f t="shared" si="1724"/>
        <v>0</v>
      </c>
      <c r="AE1571" s="228">
        <f t="shared" ref="AE1571:AI1571" si="1727">AE1553*$AD$43</f>
        <v>0</v>
      </c>
      <c r="AF1571" s="51">
        <f t="shared" si="1727"/>
        <v>0</v>
      </c>
      <c r="AG1571" s="51">
        <f t="shared" si="1727"/>
        <v>0</v>
      </c>
      <c r="AH1571" s="51">
        <f t="shared" si="1727"/>
        <v>1.5946658799816416</v>
      </c>
      <c r="AI1571" s="229">
        <f t="shared" si="1727"/>
        <v>1.5946658799816416</v>
      </c>
      <c r="AJ1571" s="51">
        <f t="shared" ref="AJ1571:AN1571" si="1728">AJ1553*$AH$43</f>
        <v>0</v>
      </c>
      <c r="AK1571" s="51">
        <f t="shared" si="1728"/>
        <v>0</v>
      </c>
      <c r="AL1571" s="51">
        <f t="shared" si="1728"/>
        <v>0</v>
      </c>
      <c r="AM1571" s="51">
        <f t="shared" si="1728"/>
        <v>0</v>
      </c>
      <c r="AN1571" s="229">
        <f t="shared" si="1728"/>
        <v>0</v>
      </c>
      <c r="AP1571" s="855"/>
      <c r="AQ1571" s="855"/>
      <c r="AR1571" s="855"/>
    </row>
    <row r="1572" spans="1:44" outlineLevel="1">
      <c r="A1572" s="521">
        <f>ROW()</f>
        <v>1572</v>
      </c>
      <c r="B1572" s="35"/>
      <c r="C1572" s="758"/>
      <c r="D1572" s="33" t="s">
        <v>583</v>
      </c>
      <c r="J1572" s="228"/>
      <c r="K1572" s="51"/>
      <c r="L1572" s="51"/>
      <c r="M1572" s="51"/>
      <c r="N1572" s="229"/>
      <c r="O1572" s="228"/>
      <c r="P1572" s="51"/>
      <c r="Q1572" s="51"/>
      <c r="R1572" s="51"/>
      <c r="S1572" s="229"/>
      <c r="T1572" s="228"/>
      <c r="U1572" s="51"/>
      <c r="V1572" s="51"/>
      <c r="W1572" s="51"/>
      <c r="X1572" s="229"/>
      <c r="Y1572" s="228">
        <f t="shared" si="1724"/>
        <v>0</v>
      </c>
      <c r="Z1572" s="51">
        <f t="shared" si="1724"/>
        <v>0</v>
      </c>
      <c r="AA1572" s="51">
        <f t="shared" si="1724"/>
        <v>0</v>
      </c>
      <c r="AB1572" s="51">
        <f t="shared" si="1724"/>
        <v>0</v>
      </c>
      <c r="AC1572" s="51">
        <f t="shared" si="1724"/>
        <v>0</v>
      </c>
      <c r="AD1572" s="229">
        <f t="shared" si="1724"/>
        <v>0</v>
      </c>
      <c r="AE1572" s="228">
        <f t="shared" ref="AE1572:AI1572" si="1729">AE1554*$AD$43</f>
        <v>0</v>
      </c>
      <c r="AF1572" s="51">
        <f t="shared" si="1729"/>
        <v>0</v>
      </c>
      <c r="AG1572" s="51">
        <f t="shared" si="1729"/>
        <v>0</v>
      </c>
      <c r="AH1572" s="51">
        <f t="shared" si="1729"/>
        <v>0.16938119434085633</v>
      </c>
      <c r="AI1572" s="229">
        <f t="shared" si="1729"/>
        <v>0.16938119434085633</v>
      </c>
      <c r="AJ1572" s="51">
        <f t="shared" ref="AJ1572:AN1572" si="1730">AJ1554*$AH$43</f>
        <v>0</v>
      </c>
      <c r="AK1572" s="51">
        <f t="shared" si="1730"/>
        <v>0</v>
      </c>
      <c r="AL1572" s="51">
        <f t="shared" si="1730"/>
        <v>0</v>
      </c>
      <c r="AM1572" s="51">
        <f t="shared" si="1730"/>
        <v>0</v>
      </c>
      <c r="AN1572" s="229">
        <f t="shared" si="1730"/>
        <v>0</v>
      </c>
      <c r="AP1572" s="855"/>
      <c r="AQ1572" s="855"/>
      <c r="AR1572" s="855"/>
    </row>
    <row r="1573" spans="1:44" outlineLevel="1">
      <c r="A1573" s="521">
        <f>ROW()</f>
        <v>1573</v>
      </c>
      <c r="B1573" s="35"/>
      <c r="C1573" s="758"/>
      <c r="D1573" s="33" t="s">
        <v>81</v>
      </c>
      <c r="J1573" s="228"/>
      <c r="K1573" s="51"/>
      <c r="L1573" s="51"/>
      <c r="M1573" s="51"/>
      <c r="N1573" s="229"/>
      <c r="O1573" s="228"/>
      <c r="P1573" s="51"/>
      <c r="Q1573" s="51"/>
      <c r="R1573" s="51"/>
      <c r="S1573" s="229"/>
      <c r="T1573" s="228"/>
      <c r="U1573" s="51"/>
      <c r="V1573" s="51"/>
      <c r="W1573" s="51"/>
      <c r="X1573" s="229"/>
      <c r="Y1573" s="228">
        <f t="shared" si="1724"/>
        <v>0</v>
      </c>
      <c r="Z1573" s="51">
        <f t="shared" si="1724"/>
        <v>0</v>
      </c>
      <c r="AA1573" s="51">
        <f t="shared" si="1724"/>
        <v>0</v>
      </c>
      <c r="AB1573" s="51">
        <f t="shared" si="1724"/>
        <v>0</v>
      </c>
      <c r="AC1573" s="51">
        <f t="shared" si="1724"/>
        <v>0</v>
      </c>
      <c r="AD1573" s="229">
        <f t="shared" si="1724"/>
        <v>0</v>
      </c>
      <c r="AE1573" s="228">
        <f t="shared" ref="AE1573:AI1573" si="1731">AE1555*$AD$43</f>
        <v>0</v>
      </c>
      <c r="AF1573" s="51">
        <f t="shared" si="1731"/>
        <v>0</v>
      </c>
      <c r="AG1573" s="51">
        <f t="shared" si="1731"/>
        <v>0</v>
      </c>
      <c r="AH1573" s="51">
        <f t="shared" si="1731"/>
        <v>0</v>
      </c>
      <c r="AI1573" s="229">
        <f t="shared" si="1731"/>
        <v>0</v>
      </c>
      <c r="AJ1573" s="51">
        <f t="shared" ref="AJ1573:AN1573" si="1732">AJ1555*$AH$43</f>
        <v>0</v>
      </c>
      <c r="AK1573" s="51">
        <f t="shared" si="1732"/>
        <v>0</v>
      </c>
      <c r="AL1573" s="51">
        <f t="shared" si="1732"/>
        <v>0</v>
      </c>
      <c r="AM1573" s="51">
        <f t="shared" si="1732"/>
        <v>0</v>
      </c>
      <c r="AN1573" s="229">
        <f t="shared" si="1732"/>
        <v>0</v>
      </c>
      <c r="AP1573" s="855"/>
      <c r="AQ1573" s="855"/>
      <c r="AR1573" s="855"/>
    </row>
    <row r="1574" spans="1:44" outlineLevel="1">
      <c r="A1574" s="521">
        <f>ROW()</f>
        <v>1574</v>
      </c>
      <c r="B1574" s="35"/>
      <c r="C1574" s="758"/>
      <c r="D1574" s="33" t="s">
        <v>28</v>
      </c>
      <c r="J1574" s="228"/>
      <c r="K1574" s="51"/>
      <c r="L1574" s="51"/>
      <c r="M1574" s="51"/>
      <c r="N1574" s="229"/>
      <c r="O1574" s="228"/>
      <c r="P1574" s="51"/>
      <c r="Q1574" s="51"/>
      <c r="R1574" s="51"/>
      <c r="S1574" s="229"/>
      <c r="T1574" s="228"/>
      <c r="U1574" s="51"/>
      <c r="V1574" s="51"/>
      <c r="W1574" s="51"/>
      <c r="X1574" s="229"/>
      <c r="Y1574" s="228">
        <f t="shared" si="1724"/>
        <v>0</v>
      </c>
      <c r="Z1574" s="51">
        <f t="shared" si="1724"/>
        <v>0</v>
      </c>
      <c r="AA1574" s="51">
        <f t="shared" si="1724"/>
        <v>0</v>
      </c>
      <c r="AB1574" s="51">
        <f t="shared" si="1724"/>
        <v>0</v>
      </c>
      <c r="AC1574" s="51">
        <f t="shared" si="1724"/>
        <v>0</v>
      </c>
      <c r="AD1574" s="229">
        <f t="shared" si="1724"/>
        <v>0</v>
      </c>
      <c r="AE1574" s="228">
        <f t="shared" ref="AE1574:AI1574" si="1733">AE1556*$AD$43</f>
        <v>0</v>
      </c>
      <c r="AF1574" s="51">
        <f t="shared" si="1733"/>
        <v>0</v>
      </c>
      <c r="AG1574" s="51">
        <f t="shared" si="1733"/>
        <v>0</v>
      </c>
      <c r="AH1574" s="51">
        <f t="shared" si="1733"/>
        <v>0</v>
      </c>
      <c r="AI1574" s="229">
        <f t="shared" si="1733"/>
        <v>0</v>
      </c>
      <c r="AJ1574" s="51">
        <f t="shared" ref="AJ1574:AN1574" si="1734">AJ1556*$AH$43</f>
        <v>0</v>
      </c>
      <c r="AK1574" s="51">
        <f t="shared" si="1734"/>
        <v>0</v>
      </c>
      <c r="AL1574" s="51">
        <f t="shared" si="1734"/>
        <v>0</v>
      </c>
      <c r="AM1574" s="51">
        <f t="shared" si="1734"/>
        <v>0</v>
      </c>
      <c r="AN1574" s="229">
        <f t="shared" si="1734"/>
        <v>0</v>
      </c>
      <c r="AP1574" s="855"/>
      <c r="AQ1574" s="855"/>
      <c r="AR1574" s="855"/>
    </row>
    <row r="1575" spans="1:44" outlineLevel="1">
      <c r="A1575" s="521">
        <f>ROW()</f>
        <v>1575</v>
      </c>
      <c r="B1575" s="35"/>
      <c r="C1575" s="758"/>
      <c r="D1575" s="45" t="s">
        <v>443</v>
      </c>
      <c r="E1575" s="45"/>
      <c r="F1575" s="45"/>
      <c r="G1575" s="45"/>
      <c r="H1575" s="45"/>
      <c r="I1575" s="45"/>
      <c r="J1575" s="230"/>
      <c r="K1575" s="52"/>
      <c r="L1575" s="52"/>
      <c r="M1575" s="52"/>
      <c r="N1575" s="231"/>
      <c r="O1575" s="230"/>
      <c r="P1575" s="52"/>
      <c r="Q1575" s="52"/>
      <c r="R1575" s="52"/>
      <c r="S1575" s="231"/>
      <c r="T1575" s="230"/>
      <c r="U1575" s="52"/>
      <c r="V1575" s="52"/>
      <c r="W1575" s="52"/>
      <c r="X1575" s="231"/>
      <c r="Y1575" s="230">
        <f t="shared" si="1724"/>
        <v>0</v>
      </c>
      <c r="Z1575" s="52">
        <f t="shared" si="1724"/>
        <v>0</v>
      </c>
      <c r="AA1575" s="52">
        <f t="shared" si="1724"/>
        <v>0</v>
      </c>
      <c r="AB1575" s="52">
        <f t="shared" si="1724"/>
        <v>0</v>
      </c>
      <c r="AC1575" s="52">
        <f t="shared" si="1724"/>
        <v>0</v>
      </c>
      <c r="AD1575" s="231">
        <f t="shared" si="1724"/>
        <v>0</v>
      </c>
      <c r="AE1575" s="230">
        <f t="shared" ref="AE1575:AI1575" si="1735">AE1557*$AD$43</f>
        <v>0</v>
      </c>
      <c r="AF1575" s="52">
        <f t="shared" si="1735"/>
        <v>0</v>
      </c>
      <c r="AG1575" s="52">
        <f t="shared" si="1735"/>
        <v>0</v>
      </c>
      <c r="AH1575" s="52">
        <f t="shared" si="1735"/>
        <v>0</v>
      </c>
      <c r="AI1575" s="231">
        <f t="shared" si="1735"/>
        <v>0</v>
      </c>
      <c r="AJ1575" s="52">
        <f t="shared" ref="AJ1575:AN1575" si="1736">AJ1557*$AH$43</f>
        <v>0</v>
      </c>
      <c r="AK1575" s="52">
        <f t="shared" si="1736"/>
        <v>0</v>
      </c>
      <c r="AL1575" s="52">
        <f t="shared" si="1736"/>
        <v>0</v>
      </c>
      <c r="AM1575" s="52">
        <f t="shared" si="1736"/>
        <v>0</v>
      </c>
      <c r="AN1575" s="231">
        <f t="shared" si="1736"/>
        <v>0</v>
      </c>
      <c r="AP1575" s="855"/>
      <c r="AQ1575" s="855"/>
      <c r="AR1575" s="855"/>
    </row>
    <row r="1576" spans="1:44" outlineLevel="1">
      <c r="A1576" s="521">
        <f>ROW()</f>
        <v>1576</v>
      </c>
      <c r="B1576" s="35"/>
      <c r="C1576" s="758"/>
      <c r="D1576" s="33" t="s">
        <v>24</v>
      </c>
      <c r="F1576" s="151"/>
      <c r="G1576" s="151"/>
      <c r="H1576" s="151"/>
      <c r="I1576" s="151"/>
      <c r="J1576" s="251"/>
      <c r="K1576" s="58"/>
      <c r="L1576" s="58"/>
      <c r="M1576" s="58"/>
      <c r="N1576" s="247"/>
      <c r="O1576" s="251"/>
      <c r="P1576" s="58"/>
      <c r="Q1576" s="58"/>
      <c r="R1576" s="58"/>
      <c r="S1576" s="247"/>
      <c r="T1576" s="251"/>
      <c r="U1576" s="58"/>
      <c r="V1576" s="58"/>
      <c r="W1576" s="58"/>
      <c r="X1576" s="247"/>
      <c r="Y1576" s="251">
        <f t="shared" ref="Y1576:AN1576" si="1737">SUM(Y1560:Y1575)</f>
        <v>0</v>
      </c>
      <c r="Z1576" s="58">
        <f t="shared" si="1737"/>
        <v>0</v>
      </c>
      <c r="AA1576" s="58">
        <f t="shared" si="1737"/>
        <v>0</v>
      </c>
      <c r="AB1576" s="58">
        <f t="shared" si="1737"/>
        <v>0</v>
      </c>
      <c r="AC1576" s="58">
        <f t="shared" si="1737"/>
        <v>0</v>
      </c>
      <c r="AD1576" s="247">
        <f t="shared" si="1737"/>
        <v>0</v>
      </c>
      <c r="AE1576" s="251">
        <f t="shared" si="1737"/>
        <v>0</v>
      </c>
      <c r="AF1576" s="58">
        <f t="shared" si="1737"/>
        <v>0</v>
      </c>
      <c r="AG1576" s="58">
        <f t="shared" si="1737"/>
        <v>0</v>
      </c>
      <c r="AH1576" s="58">
        <f t="shared" si="1737"/>
        <v>4.2836495652411495</v>
      </c>
      <c r="AI1576" s="247">
        <f t="shared" si="1737"/>
        <v>4.2836495652411495</v>
      </c>
      <c r="AJ1576" s="58">
        <f t="shared" si="1737"/>
        <v>0</v>
      </c>
      <c r="AK1576" s="58">
        <f t="shared" si="1737"/>
        <v>0</v>
      </c>
      <c r="AL1576" s="58">
        <f t="shared" si="1737"/>
        <v>0</v>
      </c>
      <c r="AM1576" s="58">
        <f t="shared" si="1737"/>
        <v>0</v>
      </c>
      <c r="AN1576" s="247">
        <f t="shared" si="1737"/>
        <v>0</v>
      </c>
      <c r="AP1576" s="855"/>
      <c r="AQ1576" s="855"/>
      <c r="AR1576" s="855"/>
    </row>
    <row r="1577" spans="1:44" outlineLevel="1">
      <c r="A1577" s="521">
        <f>ROW()</f>
        <v>1577</v>
      </c>
      <c r="B1577" s="35"/>
      <c r="C1577" s="756" t="s">
        <v>707</v>
      </c>
      <c r="J1577" s="778"/>
      <c r="K1577" s="779"/>
      <c r="L1577" s="779"/>
      <c r="M1577" s="779"/>
      <c r="N1577" s="780"/>
      <c r="O1577" s="778"/>
      <c r="P1577" s="779"/>
      <c r="Q1577" s="779"/>
      <c r="R1577" s="779"/>
      <c r="S1577" s="780"/>
      <c r="T1577" s="778"/>
      <c r="U1577" s="779"/>
      <c r="V1577" s="779"/>
      <c r="W1577" s="779"/>
      <c r="X1577" s="780"/>
      <c r="Y1577" s="1171" t="s">
        <v>352</v>
      </c>
      <c r="Z1577" s="1136"/>
      <c r="AA1577" s="1136"/>
      <c r="AB1577" s="1136"/>
      <c r="AC1577" s="1136"/>
      <c r="AD1577" s="1161"/>
      <c r="AE1577" s="1171"/>
      <c r="AF1577" s="1136"/>
      <c r="AG1577" s="1136" t="s">
        <v>703</v>
      </c>
      <c r="AH1577" s="1136"/>
      <c r="AI1577" s="1161"/>
      <c r="AJ1577" s="1136"/>
      <c r="AK1577" s="1136"/>
      <c r="AL1577" s="1136"/>
      <c r="AM1577" s="1136"/>
      <c r="AN1577" s="1161"/>
      <c r="AP1577" s="855"/>
      <c r="AQ1577" s="855"/>
      <c r="AR1577" s="855"/>
    </row>
    <row r="1578" spans="1:44" outlineLevel="1">
      <c r="A1578" s="521">
        <f>ROW()</f>
        <v>1578</v>
      </c>
      <c r="B1578" s="35"/>
      <c r="C1578" s="758"/>
      <c r="D1578" s="33" t="s">
        <v>300</v>
      </c>
      <c r="J1578" s="429"/>
      <c r="K1578" s="430"/>
      <c r="L1578" s="430"/>
      <c r="M1578" s="430"/>
      <c r="N1578" s="431"/>
      <c r="O1578" s="429"/>
      <c r="P1578" s="430"/>
      <c r="Q1578" s="430"/>
      <c r="R1578" s="430"/>
      <c r="S1578" s="431"/>
      <c r="T1578" s="429"/>
      <c r="U1578" s="430"/>
      <c r="V1578" s="430"/>
      <c r="W1578" s="430"/>
      <c r="X1578" s="431"/>
      <c r="Y1578" s="361"/>
      <c r="Z1578" s="373"/>
      <c r="AA1578" s="373"/>
      <c r="AB1578" s="373"/>
      <c r="AC1578" s="373"/>
      <c r="AD1578" s="356"/>
      <c r="AE1578" s="361"/>
      <c r="AF1578" s="373"/>
      <c r="AG1578" s="373"/>
      <c r="AH1578" s="373"/>
      <c r="AI1578" s="356">
        <v>3.280511211898178E-2</v>
      </c>
      <c r="AJ1578" s="1870"/>
      <c r="AK1578" s="1870"/>
      <c r="AL1578" s="1870"/>
      <c r="AM1578" s="1870"/>
      <c r="AN1578" s="1871"/>
      <c r="AP1578" s="855"/>
      <c r="AQ1578" s="855"/>
      <c r="AR1578" s="855"/>
    </row>
    <row r="1579" spans="1:44" outlineLevel="1">
      <c r="A1579" s="521">
        <f>ROW()</f>
        <v>1579</v>
      </c>
      <c r="B1579" s="35"/>
      <c r="C1579" s="758"/>
      <c r="D1579" s="33" t="s">
        <v>301</v>
      </c>
      <c r="J1579" s="429"/>
      <c r="K1579" s="430"/>
      <c r="L1579" s="430"/>
      <c r="M1579" s="430"/>
      <c r="N1579" s="431"/>
      <c r="O1579" s="429"/>
      <c r="P1579" s="430"/>
      <c r="Q1579" s="430"/>
      <c r="R1579" s="430"/>
      <c r="S1579" s="431"/>
      <c r="T1579" s="429"/>
      <c r="U1579" s="430"/>
      <c r="V1579" s="430"/>
      <c r="W1579" s="430"/>
      <c r="X1579" s="431"/>
      <c r="Y1579" s="361"/>
      <c r="Z1579" s="373"/>
      <c r="AA1579" s="373"/>
      <c r="AB1579" s="373"/>
      <c r="AC1579" s="373"/>
      <c r="AD1579" s="356"/>
      <c r="AE1579" s="361"/>
      <c r="AF1579" s="373"/>
      <c r="AG1579" s="373"/>
      <c r="AH1579" s="373"/>
      <c r="AI1579" s="356">
        <v>0</v>
      </c>
      <c r="AJ1579" s="1870"/>
      <c r="AK1579" s="1870"/>
      <c r="AL1579" s="1870"/>
      <c r="AM1579" s="1870"/>
      <c r="AN1579" s="1871"/>
      <c r="AP1579" s="855"/>
      <c r="AQ1579" s="855"/>
      <c r="AR1579" s="855"/>
    </row>
    <row r="1580" spans="1:44" outlineLevel="1">
      <c r="A1580" s="521">
        <f>ROW()</f>
        <v>1580</v>
      </c>
      <c r="B1580" s="35"/>
      <c r="C1580" s="758"/>
      <c r="D1580" s="33" t="s">
        <v>29</v>
      </c>
      <c r="J1580" s="429"/>
      <c r="K1580" s="430"/>
      <c r="L1580" s="430"/>
      <c r="M1580" s="430"/>
      <c r="N1580" s="431"/>
      <c r="O1580" s="429"/>
      <c r="P1580" s="430"/>
      <c r="Q1580" s="430"/>
      <c r="R1580" s="430"/>
      <c r="S1580" s="431"/>
      <c r="T1580" s="429"/>
      <c r="U1580" s="430"/>
      <c r="V1580" s="430"/>
      <c r="W1580" s="430"/>
      <c r="X1580" s="431"/>
      <c r="Y1580" s="361"/>
      <c r="Z1580" s="373"/>
      <c r="AA1580" s="373"/>
      <c r="AB1580" s="373"/>
      <c r="AC1580" s="373"/>
      <c r="AD1580" s="356"/>
      <c r="AE1580" s="361"/>
      <c r="AF1580" s="373"/>
      <c r="AG1580" s="373"/>
      <c r="AH1580" s="373"/>
      <c r="AI1580" s="356">
        <v>0</v>
      </c>
      <c r="AJ1580" s="1870"/>
      <c r="AK1580" s="1870"/>
      <c r="AL1580" s="1870"/>
      <c r="AM1580" s="1870"/>
      <c r="AN1580" s="1871"/>
      <c r="AP1580" s="855"/>
      <c r="AQ1580" s="855"/>
      <c r="AR1580" s="855"/>
    </row>
    <row r="1581" spans="1:44" outlineLevel="1">
      <c r="A1581" s="521">
        <f>ROW()</f>
        <v>1581</v>
      </c>
      <c r="B1581" s="35"/>
      <c r="C1581" s="758"/>
      <c r="D1581" s="33" t="s">
        <v>30</v>
      </c>
      <c r="J1581" s="429"/>
      <c r="K1581" s="430"/>
      <c r="L1581" s="430"/>
      <c r="M1581" s="430"/>
      <c r="N1581" s="431"/>
      <c r="O1581" s="429"/>
      <c r="P1581" s="430"/>
      <c r="Q1581" s="430"/>
      <c r="R1581" s="430"/>
      <c r="S1581" s="431"/>
      <c r="T1581" s="429"/>
      <c r="U1581" s="430"/>
      <c r="V1581" s="430"/>
      <c r="W1581" s="430"/>
      <c r="X1581" s="431"/>
      <c r="Y1581" s="361"/>
      <c r="Z1581" s="373"/>
      <c r="AA1581" s="373"/>
      <c r="AB1581" s="373"/>
      <c r="AC1581" s="373"/>
      <c r="AD1581" s="356"/>
      <c r="AE1581" s="361"/>
      <c r="AF1581" s="373"/>
      <c r="AG1581" s="373"/>
      <c r="AH1581" s="373"/>
      <c r="AI1581" s="356">
        <v>0.56859934473437346</v>
      </c>
      <c r="AJ1581" s="1870"/>
      <c r="AK1581" s="1870"/>
      <c r="AL1581" s="1870"/>
      <c r="AM1581" s="1870"/>
      <c r="AN1581" s="1871"/>
      <c r="AP1581" s="855"/>
      <c r="AQ1581" s="855"/>
      <c r="AR1581" s="855"/>
    </row>
    <row r="1582" spans="1:44" outlineLevel="1">
      <c r="A1582" s="521">
        <f>ROW()</f>
        <v>1582</v>
      </c>
      <c r="B1582" s="35"/>
      <c r="C1582" s="758"/>
      <c r="D1582" s="33" t="s">
        <v>31</v>
      </c>
      <c r="J1582" s="429"/>
      <c r="K1582" s="430"/>
      <c r="L1582" s="430"/>
      <c r="M1582" s="430"/>
      <c r="N1582" s="431"/>
      <c r="O1582" s="429"/>
      <c r="P1582" s="430"/>
      <c r="Q1582" s="430"/>
      <c r="R1582" s="430"/>
      <c r="S1582" s="431"/>
      <c r="T1582" s="429"/>
      <c r="U1582" s="430"/>
      <c r="V1582" s="430"/>
      <c r="W1582" s="430"/>
      <c r="X1582" s="431"/>
      <c r="Y1582" s="361"/>
      <c r="Z1582" s="373"/>
      <c r="AA1582" s="373"/>
      <c r="AB1582" s="373"/>
      <c r="AC1582" s="373"/>
      <c r="AD1582" s="356"/>
      <c r="AE1582" s="361"/>
      <c r="AF1582" s="373"/>
      <c r="AG1582" s="373"/>
      <c r="AH1582" s="373"/>
      <c r="AI1582" s="356">
        <v>0</v>
      </c>
      <c r="AJ1582" s="1870"/>
      <c r="AK1582" s="1870"/>
      <c r="AL1582" s="1870"/>
      <c r="AM1582" s="1870"/>
      <c r="AN1582" s="1871"/>
      <c r="AP1582" s="855"/>
      <c r="AQ1582" s="855"/>
      <c r="AR1582" s="855"/>
    </row>
    <row r="1583" spans="1:44" outlineLevel="1">
      <c r="A1583" s="521">
        <f>ROW()</f>
        <v>1583</v>
      </c>
      <c r="B1583" s="35"/>
      <c r="C1583" s="758"/>
      <c r="D1583" s="33" t="s">
        <v>32</v>
      </c>
      <c r="J1583" s="429"/>
      <c r="K1583" s="430"/>
      <c r="L1583" s="430"/>
      <c r="M1583" s="430"/>
      <c r="N1583" s="431"/>
      <c r="O1583" s="429"/>
      <c r="P1583" s="430"/>
      <c r="Q1583" s="430"/>
      <c r="R1583" s="430"/>
      <c r="S1583" s="431"/>
      <c r="T1583" s="429"/>
      <c r="U1583" s="430"/>
      <c r="V1583" s="430"/>
      <c r="W1583" s="430"/>
      <c r="X1583" s="431"/>
      <c r="Y1583" s="361"/>
      <c r="Z1583" s="373"/>
      <c r="AA1583" s="373"/>
      <c r="AB1583" s="373"/>
      <c r="AC1583" s="373"/>
      <c r="AD1583" s="356"/>
      <c r="AE1583" s="361"/>
      <c r="AF1583" s="373"/>
      <c r="AG1583" s="373"/>
      <c r="AH1583" s="373"/>
      <c r="AI1583" s="356">
        <v>1.7496605419057617E-2</v>
      </c>
      <c r="AJ1583" s="1870"/>
      <c r="AK1583" s="1870"/>
      <c r="AL1583" s="1870"/>
      <c r="AM1583" s="1870"/>
      <c r="AN1583" s="1871"/>
      <c r="AP1583" s="855"/>
      <c r="AQ1583" s="855"/>
      <c r="AR1583" s="855"/>
    </row>
    <row r="1584" spans="1:44" outlineLevel="1">
      <c r="A1584" s="521">
        <f>ROW()</f>
        <v>1584</v>
      </c>
      <c r="B1584" s="35"/>
      <c r="C1584" s="758"/>
      <c r="D1584" s="33" t="s">
        <v>33</v>
      </c>
      <c r="J1584" s="429"/>
      <c r="K1584" s="430"/>
      <c r="L1584" s="430"/>
      <c r="M1584" s="430"/>
      <c r="N1584" s="431"/>
      <c r="O1584" s="429"/>
      <c r="P1584" s="430"/>
      <c r="Q1584" s="430"/>
      <c r="R1584" s="430"/>
      <c r="S1584" s="431"/>
      <c r="T1584" s="429"/>
      <c r="U1584" s="430"/>
      <c r="V1584" s="430"/>
      <c r="W1584" s="430"/>
      <c r="X1584" s="431"/>
      <c r="Y1584" s="361"/>
      <c r="Z1584" s="373"/>
      <c r="AA1584" s="373"/>
      <c r="AB1584" s="373"/>
      <c r="AC1584" s="373"/>
      <c r="AD1584" s="356"/>
      <c r="AE1584" s="361"/>
      <c r="AF1584" s="373"/>
      <c r="AG1584" s="373"/>
      <c r="AH1584" s="373"/>
      <c r="AI1584" s="356">
        <v>1.7149120176875679E-3</v>
      </c>
      <c r="AJ1584" s="1870"/>
      <c r="AK1584" s="1870"/>
      <c r="AL1584" s="1870"/>
      <c r="AM1584" s="1870"/>
      <c r="AN1584" s="1871"/>
      <c r="AP1584" s="855"/>
      <c r="AQ1584" s="855"/>
      <c r="AR1584" s="855"/>
    </row>
    <row r="1585" spans="1:44" outlineLevel="1">
      <c r="A1585" s="521">
        <f>ROW()</f>
        <v>1585</v>
      </c>
      <c r="B1585" s="35"/>
      <c r="C1585" s="758"/>
      <c r="D1585" s="33" t="s">
        <v>27</v>
      </c>
      <c r="J1585" s="429"/>
      <c r="K1585" s="430"/>
      <c r="L1585" s="430"/>
      <c r="M1585" s="430"/>
      <c r="N1585" s="431"/>
      <c r="O1585" s="429"/>
      <c r="P1585" s="430"/>
      <c r="Q1585" s="430"/>
      <c r="R1585" s="430"/>
      <c r="S1585" s="431"/>
      <c r="T1585" s="429"/>
      <c r="U1585" s="430"/>
      <c r="V1585" s="430"/>
      <c r="W1585" s="430"/>
      <c r="X1585" s="431"/>
      <c r="Y1585" s="361"/>
      <c r="Z1585" s="373"/>
      <c r="AA1585" s="373"/>
      <c r="AB1585" s="373"/>
      <c r="AC1585" s="373"/>
      <c r="AD1585" s="356"/>
      <c r="AE1585" s="361"/>
      <c r="AF1585" s="373"/>
      <c r="AG1585" s="373"/>
      <c r="AH1585" s="373"/>
      <c r="AI1585" s="356">
        <v>2.5768427633284961E-3</v>
      </c>
      <c r="AJ1585" s="1870"/>
      <c r="AK1585" s="1870"/>
      <c r="AL1585" s="1870"/>
      <c r="AM1585" s="1870"/>
      <c r="AN1585" s="1871"/>
      <c r="AP1585" s="855"/>
      <c r="AQ1585" s="855"/>
      <c r="AR1585" s="855"/>
    </row>
    <row r="1586" spans="1:44" outlineLevel="1">
      <c r="A1586" s="521">
        <f>ROW()</f>
        <v>1586</v>
      </c>
      <c r="B1586" s="35"/>
      <c r="C1586" s="758"/>
      <c r="D1586" s="33" t="s">
        <v>34</v>
      </c>
      <c r="J1586" s="429"/>
      <c r="K1586" s="430"/>
      <c r="L1586" s="430"/>
      <c r="M1586" s="430"/>
      <c r="N1586" s="431"/>
      <c r="O1586" s="429"/>
      <c r="P1586" s="430"/>
      <c r="Q1586" s="430"/>
      <c r="R1586" s="430"/>
      <c r="S1586" s="431"/>
      <c r="T1586" s="429"/>
      <c r="U1586" s="430"/>
      <c r="V1586" s="430"/>
      <c r="W1586" s="430"/>
      <c r="X1586" s="431"/>
      <c r="Y1586" s="361"/>
      <c r="Z1586" s="373"/>
      <c r="AA1586" s="373"/>
      <c r="AB1586" s="373"/>
      <c r="AC1586" s="373"/>
      <c r="AD1586" s="356"/>
      <c r="AE1586" s="361"/>
      <c r="AF1586" s="373"/>
      <c r="AG1586" s="373"/>
      <c r="AH1586" s="373"/>
      <c r="AI1586" s="356">
        <v>1.2758230965236854</v>
      </c>
      <c r="AJ1586" s="1870"/>
      <c r="AK1586" s="1870"/>
      <c r="AL1586" s="1870"/>
      <c r="AM1586" s="1870"/>
      <c r="AN1586" s="1871"/>
      <c r="AP1586" s="855"/>
      <c r="AQ1586" s="855"/>
      <c r="AR1586" s="855"/>
    </row>
    <row r="1587" spans="1:44" outlineLevel="1">
      <c r="A1587" s="521">
        <f>ROW()</f>
        <v>1587</v>
      </c>
      <c r="B1587" s="35"/>
      <c r="C1587" s="758"/>
      <c r="D1587" s="33" t="s">
        <v>35</v>
      </c>
      <c r="J1587" s="429"/>
      <c r="K1587" s="430"/>
      <c r="L1587" s="430"/>
      <c r="M1587" s="430"/>
      <c r="N1587" s="431"/>
      <c r="O1587" s="429"/>
      <c r="P1587" s="430"/>
      <c r="Q1587" s="430"/>
      <c r="R1587" s="430"/>
      <c r="S1587" s="431"/>
      <c r="T1587" s="429"/>
      <c r="U1587" s="430"/>
      <c r="V1587" s="430"/>
      <c r="W1587" s="430"/>
      <c r="X1587" s="431"/>
      <c r="Y1587" s="361"/>
      <c r="Z1587" s="373"/>
      <c r="AA1587" s="373"/>
      <c r="AB1587" s="373"/>
      <c r="AC1587" s="373"/>
      <c r="AD1587" s="356"/>
      <c r="AE1587" s="361"/>
      <c r="AF1587" s="373"/>
      <c r="AG1587" s="373"/>
      <c r="AH1587" s="373"/>
      <c r="AI1587" s="356">
        <v>8.7683784845911328E-2</v>
      </c>
      <c r="AJ1587" s="1870"/>
      <c r="AK1587" s="1870"/>
      <c r="AL1587" s="1870"/>
      <c r="AM1587" s="1870"/>
      <c r="AN1587" s="1871"/>
      <c r="AP1587" s="855"/>
      <c r="AQ1587" s="855"/>
      <c r="AR1587" s="855"/>
    </row>
    <row r="1588" spans="1:44" outlineLevel="1">
      <c r="A1588" s="521">
        <f>ROW()</f>
        <v>1588</v>
      </c>
      <c r="B1588" s="35"/>
      <c r="C1588" s="758"/>
      <c r="D1588" s="33" t="s">
        <v>302</v>
      </c>
      <c r="J1588" s="429"/>
      <c r="K1588" s="430"/>
      <c r="L1588" s="430"/>
      <c r="M1588" s="430"/>
      <c r="N1588" s="431"/>
      <c r="O1588" s="429"/>
      <c r="P1588" s="430"/>
      <c r="Q1588" s="430"/>
      <c r="R1588" s="430"/>
      <c r="S1588" s="431"/>
      <c r="T1588" s="429"/>
      <c r="U1588" s="430"/>
      <c r="V1588" s="430"/>
      <c r="W1588" s="430"/>
      <c r="X1588" s="431"/>
      <c r="Y1588" s="361"/>
      <c r="Z1588" s="373"/>
      <c r="AA1588" s="373"/>
      <c r="AB1588" s="373"/>
      <c r="AC1588" s="373"/>
      <c r="AD1588" s="356"/>
      <c r="AE1588" s="361"/>
      <c r="AF1588" s="373"/>
      <c r="AG1588" s="373"/>
      <c r="AH1588" s="373"/>
      <c r="AI1588" s="356">
        <v>0.29691821771156868</v>
      </c>
      <c r="AJ1588" s="1870"/>
      <c r="AK1588" s="1870"/>
      <c r="AL1588" s="1870"/>
      <c r="AM1588" s="1870"/>
      <c r="AN1588" s="1871"/>
      <c r="AP1588" s="855"/>
      <c r="AQ1588" s="855"/>
      <c r="AR1588" s="855"/>
    </row>
    <row r="1589" spans="1:44" outlineLevel="1">
      <c r="A1589" s="521">
        <f>ROW()</f>
        <v>1589</v>
      </c>
      <c r="B1589" s="35"/>
      <c r="C1589" s="758"/>
      <c r="D1589" s="33" t="s">
        <v>36</v>
      </c>
      <c r="J1589" s="429"/>
      <c r="K1589" s="430"/>
      <c r="L1589" s="430"/>
      <c r="M1589" s="430"/>
      <c r="N1589" s="431"/>
      <c r="O1589" s="429"/>
      <c r="P1589" s="430"/>
      <c r="Q1589" s="430"/>
      <c r="R1589" s="430"/>
      <c r="S1589" s="431"/>
      <c r="T1589" s="429"/>
      <c r="U1589" s="430"/>
      <c r="V1589" s="430"/>
      <c r="W1589" s="430"/>
      <c r="X1589" s="431"/>
      <c r="Y1589" s="361"/>
      <c r="Z1589" s="373"/>
      <c r="AA1589" s="373"/>
      <c r="AB1589" s="373"/>
      <c r="AC1589" s="373"/>
      <c r="AD1589" s="356"/>
      <c r="AE1589" s="361"/>
      <c r="AF1589" s="373"/>
      <c r="AG1589" s="373"/>
      <c r="AH1589" s="373"/>
      <c r="AI1589" s="356">
        <v>1.0109250827187555</v>
      </c>
      <c r="AJ1589" s="1870"/>
      <c r="AK1589" s="1870"/>
      <c r="AL1589" s="1870"/>
      <c r="AM1589" s="1870"/>
      <c r="AN1589" s="1871"/>
      <c r="AP1589" s="855"/>
      <c r="AQ1589" s="855"/>
      <c r="AR1589" s="855"/>
    </row>
    <row r="1590" spans="1:44" outlineLevel="1">
      <c r="A1590" s="521">
        <f>ROW()</f>
        <v>1590</v>
      </c>
      <c r="B1590" s="35"/>
      <c r="C1590" s="758"/>
      <c r="D1590" s="33" t="s">
        <v>583</v>
      </c>
      <c r="J1590" s="429"/>
      <c r="K1590" s="430"/>
      <c r="L1590" s="430"/>
      <c r="M1590" s="430"/>
      <c r="N1590" s="431"/>
      <c r="O1590" s="429"/>
      <c r="P1590" s="430"/>
      <c r="Q1590" s="430"/>
      <c r="R1590" s="430"/>
      <c r="S1590" s="431"/>
      <c r="T1590" s="429"/>
      <c r="U1590" s="430"/>
      <c r="V1590" s="430"/>
      <c r="W1590" s="430"/>
      <c r="X1590" s="431"/>
      <c r="Y1590" s="361"/>
      <c r="Z1590" s="373"/>
      <c r="AA1590" s="373"/>
      <c r="AB1590" s="373"/>
      <c r="AC1590" s="373"/>
      <c r="AD1590" s="356"/>
      <c r="AE1590" s="361"/>
      <c r="AF1590" s="373"/>
      <c r="AG1590" s="373"/>
      <c r="AH1590" s="373"/>
      <c r="AI1590" s="356">
        <v>0.14327468852169889</v>
      </c>
      <c r="AJ1590" s="1870"/>
      <c r="AK1590" s="1870"/>
      <c r="AL1590" s="1870"/>
      <c r="AM1590" s="1870"/>
      <c r="AN1590" s="1871"/>
      <c r="AP1590" s="855"/>
      <c r="AQ1590" s="855"/>
      <c r="AR1590" s="855"/>
    </row>
    <row r="1591" spans="1:44" outlineLevel="1">
      <c r="A1591" s="521">
        <f>ROW()</f>
        <v>1591</v>
      </c>
      <c r="B1591" s="35"/>
      <c r="C1591" s="758"/>
      <c r="D1591" s="33" t="s">
        <v>81</v>
      </c>
      <c r="J1591" s="429"/>
      <c r="K1591" s="430"/>
      <c r="L1591" s="430"/>
      <c r="M1591" s="430"/>
      <c r="N1591" s="431"/>
      <c r="O1591" s="429"/>
      <c r="P1591" s="430"/>
      <c r="Q1591" s="430"/>
      <c r="R1591" s="430"/>
      <c r="S1591" s="431"/>
      <c r="T1591" s="429"/>
      <c r="U1591" s="430"/>
      <c r="V1591" s="430"/>
      <c r="W1591" s="430"/>
      <c r="X1591" s="431"/>
      <c r="Y1591" s="361"/>
      <c r="Z1591" s="373"/>
      <c r="AA1591" s="373"/>
      <c r="AB1591" s="373"/>
      <c r="AC1591" s="373"/>
      <c r="AD1591" s="356"/>
      <c r="AE1591" s="361"/>
      <c r="AF1591" s="373"/>
      <c r="AG1591" s="373"/>
      <c r="AH1591" s="373"/>
      <c r="AI1591" s="356">
        <v>0</v>
      </c>
      <c r="AJ1591" s="1870"/>
      <c r="AK1591" s="1870"/>
      <c r="AL1591" s="1870"/>
      <c r="AM1591" s="1870"/>
      <c r="AN1591" s="1871"/>
      <c r="AP1591" s="855"/>
      <c r="AQ1591" s="855"/>
      <c r="AR1591" s="855"/>
    </row>
    <row r="1592" spans="1:44" outlineLevel="1">
      <c r="A1592" s="521">
        <f>ROW()</f>
        <v>1592</v>
      </c>
      <c r="B1592" s="35"/>
      <c r="C1592" s="758"/>
      <c r="D1592" s="33" t="s">
        <v>28</v>
      </c>
      <c r="J1592" s="429"/>
      <c r="K1592" s="430"/>
      <c r="L1592" s="430"/>
      <c r="M1592" s="430"/>
      <c r="N1592" s="431"/>
      <c r="O1592" s="429"/>
      <c r="P1592" s="430"/>
      <c r="Q1592" s="430"/>
      <c r="R1592" s="430"/>
      <c r="S1592" s="431"/>
      <c r="T1592" s="429"/>
      <c r="U1592" s="430"/>
      <c r="V1592" s="430"/>
      <c r="W1592" s="430"/>
      <c r="X1592" s="431"/>
      <c r="Y1592" s="361"/>
      <c r="Z1592" s="373"/>
      <c r="AA1592" s="373"/>
      <c r="AB1592" s="373"/>
      <c r="AC1592" s="373"/>
      <c r="AD1592" s="356"/>
      <c r="AE1592" s="361"/>
      <c r="AF1592" s="373"/>
      <c r="AG1592" s="373"/>
      <c r="AH1592" s="373"/>
      <c r="AI1592" s="356">
        <v>0</v>
      </c>
      <c r="AJ1592" s="1870"/>
      <c r="AK1592" s="1870"/>
      <c r="AL1592" s="1870"/>
      <c r="AM1592" s="1870"/>
      <c r="AN1592" s="1871"/>
      <c r="AP1592" s="855"/>
      <c r="AQ1592" s="855"/>
      <c r="AR1592" s="855"/>
    </row>
    <row r="1593" spans="1:44" outlineLevel="1">
      <c r="A1593" s="521">
        <f>ROW()</f>
        <v>1593</v>
      </c>
      <c r="B1593" s="35"/>
      <c r="C1593" s="758"/>
      <c r="D1593" s="45" t="s">
        <v>443</v>
      </c>
      <c r="E1593" s="45"/>
      <c r="F1593" s="45"/>
      <c r="G1593" s="45"/>
      <c r="H1593" s="45"/>
      <c r="I1593" s="45"/>
      <c r="J1593" s="432"/>
      <c r="K1593" s="433"/>
      <c r="L1593" s="433"/>
      <c r="M1593" s="433"/>
      <c r="N1593" s="434"/>
      <c r="O1593" s="432"/>
      <c r="P1593" s="433"/>
      <c r="Q1593" s="433"/>
      <c r="R1593" s="433"/>
      <c r="S1593" s="434"/>
      <c r="T1593" s="432"/>
      <c r="U1593" s="433"/>
      <c r="V1593" s="433"/>
      <c r="W1593" s="433"/>
      <c r="X1593" s="434"/>
      <c r="Y1593" s="362"/>
      <c r="Z1593" s="374"/>
      <c r="AA1593" s="374"/>
      <c r="AB1593" s="374"/>
      <c r="AC1593" s="374"/>
      <c r="AD1593" s="363"/>
      <c r="AE1593" s="362"/>
      <c r="AF1593" s="374"/>
      <c r="AG1593" s="374"/>
      <c r="AH1593" s="374"/>
      <c r="AI1593" s="363">
        <v>0</v>
      </c>
      <c r="AJ1593" s="1872"/>
      <c r="AK1593" s="1872"/>
      <c r="AL1593" s="1872"/>
      <c r="AM1593" s="1872"/>
      <c r="AN1593" s="1873"/>
      <c r="AP1593" s="855"/>
      <c r="AQ1593" s="855"/>
      <c r="AR1593" s="855"/>
    </row>
    <row r="1594" spans="1:44" outlineLevel="1">
      <c r="A1594" s="521">
        <f>ROW()</f>
        <v>1594</v>
      </c>
      <c r="B1594" s="35"/>
      <c r="C1594" s="758"/>
      <c r="D1594" s="33" t="s">
        <v>24</v>
      </c>
      <c r="F1594" s="151"/>
      <c r="G1594" s="151"/>
      <c r="H1594" s="151"/>
      <c r="I1594" s="151"/>
      <c r="J1594" s="251"/>
      <c r="K1594" s="58"/>
      <c r="L1594" s="58"/>
      <c r="M1594" s="58"/>
      <c r="N1594" s="247"/>
      <c r="O1594" s="251"/>
      <c r="P1594" s="58"/>
      <c r="Q1594" s="58"/>
      <c r="R1594" s="58"/>
      <c r="S1594" s="247"/>
      <c r="T1594" s="251"/>
      <c r="U1594" s="58"/>
      <c r="V1594" s="58"/>
      <c r="W1594" s="58"/>
      <c r="X1594" s="247"/>
      <c r="Y1594" s="251">
        <f t="shared" ref="Y1594:AN1594" si="1738">SUM(Y1578:Y1593)</f>
        <v>0</v>
      </c>
      <c r="Z1594" s="58">
        <f t="shared" si="1738"/>
        <v>0</v>
      </c>
      <c r="AA1594" s="58">
        <f t="shared" si="1738"/>
        <v>0</v>
      </c>
      <c r="AB1594" s="58">
        <f t="shared" si="1738"/>
        <v>0</v>
      </c>
      <c r="AC1594" s="58">
        <f t="shared" si="1738"/>
        <v>0</v>
      </c>
      <c r="AD1594" s="247">
        <f t="shared" si="1738"/>
        <v>0</v>
      </c>
      <c r="AE1594" s="251">
        <f t="shared" si="1738"/>
        <v>0</v>
      </c>
      <c r="AF1594" s="58">
        <f t="shared" si="1738"/>
        <v>0</v>
      </c>
      <c r="AG1594" s="58">
        <f t="shared" si="1738"/>
        <v>0</v>
      </c>
      <c r="AH1594" s="58">
        <f t="shared" si="1738"/>
        <v>0</v>
      </c>
      <c r="AI1594" s="247">
        <f t="shared" si="1738"/>
        <v>3.4378176873750492</v>
      </c>
      <c r="AJ1594" s="58">
        <f t="shared" si="1738"/>
        <v>0</v>
      </c>
      <c r="AK1594" s="58">
        <f t="shared" si="1738"/>
        <v>0</v>
      </c>
      <c r="AL1594" s="58">
        <f t="shared" si="1738"/>
        <v>0</v>
      </c>
      <c r="AM1594" s="58">
        <f t="shared" si="1738"/>
        <v>0</v>
      </c>
      <c r="AN1594" s="247">
        <f t="shared" si="1738"/>
        <v>0</v>
      </c>
      <c r="AP1594" s="855"/>
      <c r="AQ1594" s="855"/>
      <c r="AR1594" s="855"/>
    </row>
    <row r="1595" spans="1:44" outlineLevel="1">
      <c r="A1595" s="521">
        <f>ROW()</f>
        <v>1595</v>
      </c>
      <c r="B1595" s="35"/>
      <c r="C1595" s="756" t="s">
        <v>707</v>
      </c>
      <c r="J1595" s="778"/>
      <c r="K1595" s="779"/>
      <c r="L1595" s="779"/>
      <c r="M1595" s="779"/>
      <c r="N1595" s="780"/>
      <c r="O1595" s="778"/>
      <c r="P1595" s="779"/>
      <c r="Q1595" s="779"/>
      <c r="R1595" s="779"/>
      <c r="S1595" s="780"/>
      <c r="T1595" s="1413"/>
      <c r="U1595" s="1137"/>
      <c r="V1595" s="1137"/>
      <c r="W1595" s="1137"/>
      <c r="X1595" s="1160"/>
      <c r="Y1595" s="1413" t="str">
        <f>IF(Y$731="","",Y$731)</f>
        <v>Approved 4 [m$ 31/12/2023]</v>
      </c>
      <c r="Z1595" s="1137"/>
      <c r="AA1595" s="1137"/>
      <c r="AB1595" s="1137"/>
      <c r="AC1595" s="1137"/>
      <c r="AD1595" s="1160"/>
      <c r="AE1595" s="1413"/>
      <c r="AF1595" s="1137"/>
      <c r="AG1595" s="1137" t="str">
        <f>IF(AG$731="","",AG$731)</f>
        <v>Approved 5 [m$ 31/12/2023]</v>
      </c>
      <c r="AH1595" s="1137"/>
      <c r="AI1595" s="1160"/>
      <c r="AJ1595" s="1137"/>
      <c r="AK1595" s="1137"/>
      <c r="AL1595" s="1137"/>
      <c r="AM1595" s="1137"/>
      <c r="AN1595" s="1160"/>
      <c r="AP1595" s="855"/>
      <c r="AQ1595" s="855"/>
      <c r="AR1595" s="855"/>
    </row>
    <row r="1596" spans="1:44" outlineLevel="1">
      <c r="A1596" s="521">
        <f>ROW()</f>
        <v>1596</v>
      </c>
      <c r="B1596" s="35"/>
      <c r="C1596" s="758"/>
      <c r="D1596" s="33" t="s">
        <v>300</v>
      </c>
      <c r="J1596" s="228"/>
      <c r="K1596" s="51"/>
      <c r="L1596" s="51"/>
      <c r="M1596" s="51"/>
      <c r="N1596" s="229"/>
      <c r="O1596" s="228"/>
      <c r="P1596" s="51"/>
      <c r="Q1596" s="51"/>
      <c r="R1596" s="51"/>
      <c r="S1596" s="229"/>
      <c r="T1596" s="228"/>
      <c r="U1596" s="51"/>
      <c r="V1596" s="51"/>
      <c r="W1596" s="51"/>
      <c r="X1596" s="229"/>
      <c r="Y1596" s="228">
        <f t="shared" ref="Y1596:AD1605" si="1739">Y1578*$X$43</f>
        <v>0</v>
      </c>
      <c r="Z1596" s="51">
        <f t="shared" si="1739"/>
        <v>0</v>
      </c>
      <c r="AA1596" s="51">
        <f t="shared" si="1739"/>
        <v>0</v>
      </c>
      <c r="AB1596" s="51">
        <f t="shared" si="1739"/>
        <v>0</v>
      </c>
      <c r="AC1596" s="51">
        <f t="shared" si="1739"/>
        <v>0</v>
      </c>
      <c r="AD1596" s="229">
        <f t="shared" si="1739"/>
        <v>0</v>
      </c>
      <c r="AE1596" s="228">
        <f>AE1578*$AD$43</f>
        <v>0</v>
      </c>
      <c r="AF1596" s="51">
        <f t="shared" ref="AF1596:AI1596" si="1740">AF1578*$AD$43</f>
        <v>0</v>
      </c>
      <c r="AG1596" s="51">
        <f t="shared" si="1740"/>
        <v>0</v>
      </c>
      <c r="AH1596" s="51">
        <f t="shared" si="1740"/>
        <v>0</v>
      </c>
      <c r="AI1596" s="229">
        <f t="shared" si="1740"/>
        <v>3.8423199306311703E-2</v>
      </c>
      <c r="AJ1596" s="51">
        <f>AJ1578*$AH$43</f>
        <v>0</v>
      </c>
      <c r="AK1596" s="51">
        <f t="shared" ref="AK1596:AN1596" si="1741">AK1578*$AH$43</f>
        <v>0</v>
      </c>
      <c r="AL1596" s="51">
        <f t="shared" si="1741"/>
        <v>0</v>
      </c>
      <c r="AM1596" s="51">
        <f t="shared" si="1741"/>
        <v>0</v>
      </c>
      <c r="AN1596" s="229">
        <f t="shared" si="1741"/>
        <v>0</v>
      </c>
      <c r="AP1596" s="855"/>
      <c r="AQ1596" s="855"/>
      <c r="AR1596" s="855"/>
    </row>
    <row r="1597" spans="1:44" outlineLevel="1">
      <c r="A1597" s="521">
        <f>ROW()</f>
        <v>1597</v>
      </c>
      <c r="B1597" s="35"/>
      <c r="C1597" s="758"/>
      <c r="D1597" s="33" t="s">
        <v>301</v>
      </c>
      <c r="J1597" s="228"/>
      <c r="K1597" s="51"/>
      <c r="L1597" s="51"/>
      <c r="M1597" s="51"/>
      <c r="N1597" s="229"/>
      <c r="O1597" s="228"/>
      <c r="P1597" s="51"/>
      <c r="Q1597" s="51"/>
      <c r="R1597" s="51"/>
      <c r="S1597" s="229"/>
      <c r="T1597" s="228"/>
      <c r="U1597" s="51"/>
      <c r="V1597" s="51"/>
      <c r="W1597" s="51"/>
      <c r="X1597" s="229"/>
      <c r="Y1597" s="228">
        <f t="shared" si="1739"/>
        <v>0</v>
      </c>
      <c r="Z1597" s="51">
        <f t="shared" si="1739"/>
        <v>0</v>
      </c>
      <c r="AA1597" s="51">
        <f t="shared" si="1739"/>
        <v>0</v>
      </c>
      <c r="AB1597" s="51">
        <f t="shared" si="1739"/>
        <v>0</v>
      </c>
      <c r="AC1597" s="51">
        <f t="shared" si="1739"/>
        <v>0</v>
      </c>
      <c r="AD1597" s="229">
        <f t="shared" si="1739"/>
        <v>0</v>
      </c>
      <c r="AE1597" s="228">
        <f t="shared" ref="AE1597:AI1597" si="1742">AE1579*$AD$43</f>
        <v>0</v>
      </c>
      <c r="AF1597" s="51">
        <f t="shared" si="1742"/>
        <v>0</v>
      </c>
      <c r="AG1597" s="51">
        <f t="shared" si="1742"/>
        <v>0</v>
      </c>
      <c r="AH1597" s="51">
        <f t="shared" si="1742"/>
        <v>0</v>
      </c>
      <c r="AI1597" s="229">
        <f t="shared" si="1742"/>
        <v>0</v>
      </c>
      <c r="AJ1597" s="51">
        <f t="shared" ref="AJ1597:AN1597" si="1743">AJ1579*$AH$43</f>
        <v>0</v>
      </c>
      <c r="AK1597" s="51">
        <f t="shared" si="1743"/>
        <v>0</v>
      </c>
      <c r="AL1597" s="51">
        <f t="shared" si="1743"/>
        <v>0</v>
      </c>
      <c r="AM1597" s="51">
        <f t="shared" si="1743"/>
        <v>0</v>
      </c>
      <c r="AN1597" s="229">
        <f t="shared" si="1743"/>
        <v>0</v>
      </c>
      <c r="AP1597" s="855"/>
      <c r="AQ1597" s="855"/>
      <c r="AR1597" s="855"/>
    </row>
    <row r="1598" spans="1:44" outlineLevel="1">
      <c r="A1598" s="521">
        <f>ROW()</f>
        <v>1598</v>
      </c>
      <c r="B1598" s="35"/>
      <c r="C1598" s="758"/>
      <c r="D1598" s="33" t="s">
        <v>29</v>
      </c>
      <c r="J1598" s="228"/>
      <c r="K1598" s="51"/>
      <c r="L1598" s="51"/>
      <c r="M1598" s="51"/>
      <c r="N1598" s="229"/>
      <c r="O1598" s="228"/>
      <c r="P1598" s="51"/>
      <c r="Q1598" s="51"/>
      <c r="R1598" s="51"/>
      <c r="S1598" s="229"/>
      <c r="T1598" s="228"/>
      <c r="U1598" s="51"/>
      <c r="V1598" s="51"/>
      <c r="W1598" s="51"/>
      <c r="X1598" s="229"/>
      <c r="Y1598" s="228">
        <f t="shared" si="1739"/>
        <v>0</v>
      </c>
      <c r="Z1598" s="51">
        <f t="shared" si="1739"/>
        <v>0</v>
      </c>
      <c r="AA1598" s="51">
        <f t="shared" si="1739"/>
        <v>0</v>
      </c>
      <c r="AB1598" s="51">
        <f t="shared" si="1739"/>
        <v>0</v>
      </c>
      <c r="AC1598" s="51">
        <f t="shared" si="1739"/>
        <v>0</v>
      </c>
      <c r="AD1598" s="229">
        <f t="shared" si="1739"/>
        <v>0</v>
      </c>
      <c r="AE1598" s="228">
        <f t="shared" ref="AE1598:AI1598" si="1744">AE1580*$AD$43</f>
        <v>0</v>
      </c>
      <c r="AF1598" s="51">
        <f t="shared" si="1744"/>
        <v>0</v>
      </c>
      <c r="AG1598" s="51">
        <f t="shared" si="1744"/>
        <v>0</v>
      </c>
      <c r="AH1598" s="51">
        <f t="shared" si="1744"/>
        <v>0</v>
      </c>
      <c r="AI1598" s="229">
        <f t="shared" si="1744"/>
        <v>0</v>
      </c>
      <c r="AJ1598" s="51">
        <f t="shared" ref="AJ1598:AN1598" si="1745">AJ1580*$AH$43</f>
        <v>0</v>
      </c>
      <c r="AK1598" s="51">
        <f t="shared" si="1745"/>
        <v>0</v>
      </c>
      <c r="AL1598" s="51">
        <f t="shared" si="1745"/>
        <v>0</v>
      </c>
      <c r="AM1598" s="51">
        <f t="shared" si="1745"/>
        <v>0</v>
      </c>
      <c r="AN1598" s="229">
        <f t="shared" si="1745"/>
        <v>0</v>
      </c>
      <c r="AP1598" s="855"/>
      <c r="AQ1598" s="855"/>
      <c r="AR1598" s="855"/>
    </row>
    <row r="1599" spans="1:44" outlineLevel="1">
      <c r="A1599" s="521">
        <f>ROW()</f>
        <v>1599</v>
      </c>
      <c r="B1599" s="35"/>
      <c r="C1599" s="758"/>
      <c r="D1599" s="33" t="s">
        <v>30</v>
      </c>
      <c r="J1599" s="228"/>
      <c r="K1599" s="51"/>
      <c r="L1599" s="51"/>
      <c r="M1599" s="51"/>
      <c r="N1599" s="229"/>
      <c r="O1599" s="228"/>
      <c r="P1599" s="51"/>
      <c r="Q1599" s="51"/>
      <c r="R1599" s="51"/>
      <c r="S1599" s="229"/>
      <c r="T1599" s="228"/>
      <c r="U1599" s="51"/>
      <c r="V1599" s="51"/>
      <c r="W1599" s="51"/>
      <c r="X1599" s="229"/>
      <c r="Y1599" s="228">
        <f t="shared" si="1739"/>
        <v>0</v>
      </c>
      <c r="Z1599" s="51">
        <f t="shared" si="1739"/>
        <v>0</v>
      </c>
      <c r="AA1599" s="51">
        <f t="shared" si="1739"/>
        <v>0</v>
      </c>
      <c r="AB1599" s="51">
        <f t="shared" si="1739"/>
        <v>0</v>
      </c>
      <c r="AC1599" s="51">
        <f t="shared" si="1739"/>
        <v>0</v>
      </c>
      <c r="AD1599" s="229">
        <f t="shared" si="1739"/>
        <v>0</v>
      </c>
      <c r="AE1599" s="228">
        <f t="shared" ref="AE1599:AI1599" si="1746">AE1581*$AD$43</f>
        <v>0</v>
      </c>
      <c r="AF1599" s="51">
        <f t="shared" si="1746"/>
        <v>0</v>
      </c>
      <c r="AG1599" s="51">
        <f t="shared" si="1746"/>
        <v>0</v>
      </c>
      <c r="AH1599" s="51">
        <f t="shared" si="1746"/>
        <v>0</v>
      </c>
      <c r="AI1599" s="229">
        <f t="shared" si="1746"/>
        <v>0.66597565248148216</v>
      </c>
      <c r="AJ1599" s="51">
        <f t="shared" ref="AJ1599:AN1599" si="1747">AJ1581*$AH$43</f>
        <v>0</v>
      </c>
      <c r="AK1599" s="51">
        <f t="shared" si="1747"/>
        <v>0</v>
      </c>
      <c r="AL1599" s="51">
        <f t="shared" si="1747"/>
        <v>0</v>
      </c>
      <c r="AM1599" s="51">
        <f t="shared" si="1747"/>
        <v>0</v>
      </c>
      <c r="AN1599" s="229">
        <f t="shared" si="1747"/>
        <v>0</v>
      </c>
      <c r="AP1599" s="855"/>
      <c r="AQ1599" s="855"/>
      <c r="AR1599" s="855"/>
    </row>
    <row r="1600" spans="1:44" outlineLevel="1">
      <c r="A1600" s="521">
        <f>ROW()</f>
        <v>1600</v>
      </c>
      <c r="B1600" s="35"/>
      <c r="C1600" s="758"/>
      <c r="D1600" s="33" t="s">
        <v>31</v>
      </c>
      <c r="J1600" s="228"/>
      <c r="K1600" s="51"/>
      <c r="L1600" s="51"/>
      <c r="M1600" s="51"/>
      <c r="N1600" s="229"/>
      <c r="O1600" s="228"/>
      <c r="P1600" s="51"/>
      <c r="Q1600" s="51"/>
      <c r="R1600" s="51"/>
      <c r="S1600" s="229"/>
      <c r="T1600" s="228"/>
      <c r="U1600" s="51"/>
      <c r="V1600" s="51"/>
      <c r="W1600" s="51"/>
      <c r="X1600" s="229"/>
      <c r="Y1600" s="228">
        <f t="shared" si="1739"/>
        <v>0</v>
      </c>
      <c r="Z1600" s="51">
        <f t="shared" si="1739"/>
        <v>0</v>
      </c>
      <c r="AA1600" s="51">
        <f t="shared" si="1739"/>
        <v>0</v>
      </c>
      <c r="AB1600" s="51">
        <f t="shared" si="1739"/>
        <v>0</v>
      </c>
      <c r="AC1600" s="51">
        <f t="shared" si="1739"/>
        <v>0</v>
      </c>
      <c r="AD1600" s="229">
        <f t="shared" si="1739"/>
        <v>0</v>
      </c>
      <c r="AE1600" s="228">
        <f t="shared" ref="AE1600:AI1600" si="1748">AE1582*$AD$43</f>
        <v>0</v>
      </c>
      <c r="AF1600" s="51">
        <f t="shared" si="1748"/>
        <v>0</v>
      </c>
      <c r="AG1600" s="51">
        <f t="shared" si="1748"/>
        <v>0</v>
      </c>
      <c r="AH1600" s="51">
        <f t="shared" si="1748"/>
        <v>0</v>
      </c>
      <c r="AI1600" s="229">
        <f t="shared" si="1748"/>
        <v>0</v>
      </c>
      <c r="AJ1600" s="51">
        <f t="shared" ref="AJ1600:AN1600" si="1749">AJ1582*$AH$43</f>
        <v>0</v>
      </c>
      <c r="AK1600" s="51">
        <f t="shared" si="1749"/>
        <v>0</v>
      </c>
      <c r="AL1600" s="51">
        <f t="shared" si="1749"/>
        <v>0</v>
      </c>
      <c r="AM1600" s="51">
        <f t="shared" si="1749"/>
        <v>0</v>
      </c>
      <c r="AN1600" s="229">
        <f t="shared" si="1749"/>
        <v>0</v>
      </c>
      <c r="AP1600" s="855"/>
      <c r="AQ1600" s="855"/>
      <c r="AR1600" s="855"/>
    </row>
    <row r="1601" spans="1:44" outlineLevel="1">
      <c r="A1601" s="521">
        <f>ROW()</f>
        <v>1601</v>
      </c>
      <c r="B1601" s="35"/>
      <c r="C1601" s="758"/>
      <c r="D1601" s="33" t="s">
        <v>32</v>
      </c>
      <c r="J1601" s="228"/>
      <c r="K1601" s="51"/>
      <c r="L1601" s="51"/>
      <c r="M1601" s="51"/>
      <c r="N1601" s="229"/>
      <c r="O1601" s="228"/>
      <c r="P1601" s="51"/>
      <c r="Q1601" s="51"/>
      <c r="R1601" s="51"/>
      <c r="S1601" s="229"/>
      <c r="T1601" s="228"/>
      <c r="U1601" s="51"/>
      <c r="V1601" s="51"/>
      <c r="W1601" s="51"/>
      <c r="X1601" s="229"/>
      <c r="Y1601" s="228">
        <f t="shared" si="1739"/>
        <v>0</v>
      </c>
      <c r="Z1601" s="51">
        <f t="shared" si="1739"/>
        <v>0</v>
      </c>
      <c r="AA1601" s="51">
        <f t="shared" si="1739"/>
        <v>0</v>
      </c>
      <c r="AB1601" s="51">
        <f t="shared" si="1739"/>
        <v>0</v>
      </c>
      <c r="AC1601" s="51">
        <f t="shared" si="1739"/>
        <v>0</v>
      </c>
      <c r="AD1601" s="229">
        <f t="shared" si="1739"/>
        <v>0</v>
      </c>
      <c r="AE1601" s="228">
        <f t="shared" ref="AE1601:AI1601" si="1750">AE1583*$AD$43</f>
        <v>0</v>
      </c>
      <c r="AF1601" s="51">
        <f t="shared" si="1750"/>
        <v>0</v>
      </c>
      <c r="AG1601" s="51">
        <f t="shared" si="1750"/>
        <v>0</v>
      </c>
      <c r="AH1601" s="51">
        <f t="shared" si="1750"/>
        <v>0</v>
      </c>
      <c r="AI1601" s="229">
        <f t="shared" si="1750"/>
        <v>2.0493012026968516E-2</v>
      </c>
      <c r="AJ1601" s="51">
        <f t="shared" ref="AJ1601:AN1601" si="1751">AJ1583*$AH$43</f>
        <v>0</v>
      </c>
      <c r="AK1601" s="51">
        <f t="shared" si="1751"/>
        <v>0</v>
      </c>
      <c r="AL1601" s="51">
        <f t="shared" si="1751"/>
        <v>0</v>
      </c>
      <c r="AM1601" s="51">
        <f t="shared" si="1751"/>
        <v>0</v>
      </c>
      <c r="AN1601" s="229">
        <f t="shared" si="1751"/>
        <v>0</v>
      </c>
      <c r="AP1601" s="855"/>
      <c r="AQ1601" s="855"/>
      <c r="AR1601" s="855"/>
    </row>
    <row r="1602" spans="1:44" outlineLevel="1">
      <c r="A1602" s="521">
        <f>ROW()</f>
        <v>1602</v>
      </c>
      <c r="B1602" s="35"/>
      <c r="C1602" s="758"/>
      <c r="D1602" s="33" t="s">
        <v>33</v>
      </c>
      <c r="J1602" s="228"/>
      <c r="K1602" s="51"/>
      <c r="L1602" s="51"/>
      <c r="M1602" s="51"/>
      <c r="N1602" s="229"/>
      <c r="O1602" s="228"/>
      <c r="P1602" s="51"/>
      <c r="Q1602" s="51"/>
      <c r="R1602" s="51"/>
      <c r="S1602" s="229"/>
      <c r="T1602" s="228"/>
      <c r="U1602" s="51"/>
      <c r="V1602" s="51"/>
      <c r="W1602" s="51"/>
      <c r="X1602" s="229"/>
      <c r="Y1602" s="228">
        <f t="shared" si="1739"/>
        <v>0</v>
      </c>
      <c r="Z1602" s="51">
        <f t="shared" si="1739"/>
        <v>0</v>
      </c>
      <c r="AA1602" s="51">
        <f t="shared" si="1739"/>
        <v>0</v>
      </c>
      <c r="AB1602" s="51">
        <f t="shared" si="1739"/>
        <v>0</v>
      </c>
      <c r="AC1602" s="51">
        <f t="shared" si="1739"/>
        <v>0</v>
      </c>
      <c r="AD1602" s="229">
        <f t="shared" si="1739"/>
        <v>0</v>
      </c>
      <c r="AE1602" s="228">
        <f t="shared" ref="AE1602:AI1602" si="1752">AE1584*$AD$43</f>
        <v>0</v>
      </c>
      <c r="AF1602" s="51">
        <f t="shared" si="1752"/>
        <v>0</v>
      </c>
      <c r="AG1602" s="51">
        <f t="shared" si="1752"/>
        <v>0</v>
      </c>
      <c r="AH1602" s="51">
        <f t="shared" si="1752"/>
        <v>0</v>
      </c>
      <c r="AI1602" s="229">
        <f t="shared" si="1752"/>
        <v>2.0086017694258E-3</v>
      </c>
      <c r="AJ1602" s="51">
        <f t="shared" ref="AJ1602:AN1602" si="1753">AJ1584*$AH$43</f>
        <v>0</v>
      </c>
      <c r="AK1602" s="51">
        <f t="shared" si="1753"/>
        <v>0</v>
      </c>
      <c r="AL1602" s="51">
        <f t="shared" si="1753"/>
        <v>0</v>
      </c>
      <c r="AM1602" s="51">
        <f t="shared" si="1753"/>
        <v>0</v>
      </c>
      <c r="AN1602" s="229">
        <f t="shared" si="1753"/>
        <v>0</v>
      </c>
      <c r="AP1602" s="855"/>
      <c r="AQ1602" s="855"/>
      <c r="AR1602" s="855"/>
    </row>
    <row r="1603" spans="1:44" outlineLevel="1">
      <c r="A1603" s="521">
        <f>ROW()</f>
        <v>1603</v>
      </c>
      <c r="B1603" s="35"/>
      <c r="C1603" s="758"/>
      <c r="D1603" s="33" t="s">
        <v>27</v>
      </c>
      <c r="J1603" s="228"/>
      <c r="K1603" s="51"/>
      <c r="L1603" s="51"/>
      <c r="M1603" s="51"/>
      <c r="N1603" s="229"/>
      <c r="O1603" s="228"/>
      <c r="P1603" s="51"/>
      <c r="Q1603" s="51"/>
      <c r="R1603" s="51"/>
      <c r="S1603" s="229"/>
      <c r="T1603" s="228"/>
      <c r="U1603" s="51"/>
      <c r="V1603" s="51"/>
      <c r="W1603" s="51"/>
      <c r="X1603" s="229"/>
      <c r="Y1603" s="228">
        <f t="shared" si="1739"/>
        <v>0</v>
      </c>
      <c r="Z1603" s="51">
        <f t="shared" si="1739"/>
        <v>0</v>
      </c>
      <c r="AA1603" s="51">
        <f t="shared" si="1739"/>
        <v>0</v>
      </c>
      <c r="AB1603" s="51">
        <f t="shared" si="1739"/>
        <v>0</v>
      </c>
      <c r="AC1603" s="51">
        <f t="shared" si="1739"/>
        <v>0</v>
      </c>
      <c r="AD1603" s="229">
        <f t="shared" si="1739"/>
        <v>0</v>
      </c>
      <c r="AE1603" s="228">
        <f t="shared" ref="AE1603:AI1603" si="1754">AE1585*$AD$43</f>
        <v>0</v>
      </c>
      <c r="AF1603" s="51">
        <f t="shared" si="1754"/>
        <v>0</v>
      </c>
      <c r="AG1603" s="51">
        <f t="shared" si="1754"/>
        <v>0</v>
      </c>
      <c r="AH1603" s="51">
        <f t="shared" si="1754"/>
        <v>0</v>
      </c>
      <c r="AI1603" s="229">
        <f t="shared" si="1754"/>
        <v>3.0181437184940473E-3</v>
      </c>
      <c r="AJ1603" s="51">
        <f t="shared" ref="AJ1603:AN1603" si="1755">AJ1585*$AH$43</f>
        <v>0</v>
      </c>
      <c r="AK1603" s="51">
        <f t="shared" si="1755"/>
        <v>0</v>
      </c>
      <c r="AL1603" s="51">
        <f t="shared" si="1755"/>
        <v>0</v>
      </c>
      <c r="AM1603" s="51">
        <f t="shared" si="1755"/>
        <v>0</v>
      </c>
      <c r="AN1603" s="229">
        <f t="shared" si="1755"/>
        <v>0</v>
      </c>
      <c r="AP1603" s="855"/>
      <c r="AQ1603" s="855"/>
      <c r="AR1603" s="855"/>
    </row>
    <row r="1604" spans="1:44" outlineLevel="1">
      <c r="A1604" s="521">
        <f>ROW()</f>
        <v>1604</v>
      </c>
      <c r="B1604" s="35"/>
      <c r="C1604" s="758"/>
      <c r="D1604" s="33" t="s">
        <v>34</v>
      </c>
      <c r="J1604" s="228"/>
      <c r="K1604" s="51"/>
      <c r="L1604" s="51"/>
      <c r="M1604" s="51"/>
      <c r="N1604" s="229"/>
      <c r="O1604" s="228"/>
      <c r="P1604" s="51"/>
      <c r="Q1604" s="51"/>
      <c r="R1604" s="51"/>
      <c r="S1604" s="229"/>
      <c r="T1604" s="228"/>
      <c r="U1604" s="51"/>
      <c r="V1604" s="51"/>
      <c r="W1604" s="51"/>
      <c r="X1604" s="229"/>
      <c r="Y1604" s="228">
        <f t="shared" si="1739"/>
        <v>0</v>
      </c>
      <c r="Z1604" s="51">
        <f t="shared" si="1739"/>
        <v>0</v>
      </c>
      <c r="AA1604" s="51">
        <f t="shared" si="1739"/>
        <v>0</v>
      </c>
      <c r="AB1604" s="51">
        <f t="shared" si="1739"/>
        <v>0</v>
      </c>
      <c r="AC1604" s="51">
        <f t="shared" si="1739"/>
        <v>0</v>
      </c>
      <c r="AD1604" s="229">
        <f t="shared" si="1739"/>
        <v>0</v>
      </c>
      <c r="AE1604" s="228">
        <f t="shared" ref="AE1604:AI1604" si="1756">AE1586*$AD$43</f>
        <v>0</v>
      </c>
      <c r="AF1604" s="51">
        <f t="shared" si="1756"/>
        <v>0</v>
      </c>
      <c r="AG1604" s="51">
        <f t="shared" si="1756"/>
        <v>0</v>
      </c>
      <c r="AH1604" s="51">
        <f t="shared" si="1756"/>
        <v>0</v>
      </c>
      <c r="AI1604" s="229">
        <f t="shared" si="1756"/>
        <v>1.494316036461907</v>
      </c>
      <c r="AJ1604" s="51">
        <f t="shared" ref="AJ1604:AN1604" si="1757">AJ1586*$AH$43</f>
        <v>0</v>
      </c>
      <c r="AK1604" s="51">
        <f t="shared" si="1757"/>
        <v>0</v>
      </c>
      <c r="AL1604" s="51">
        <f t="shared" si="1757"/>
        <v>0</v>
      </c>
      <c r="AM1604" s="51">
        <f t="shared" si="1757"/>
        <v>0</v>
      </c>
      <c r="AN1604" s="229">
        <f t="shared" si="1757"/>
        <v>0</v>
      </c>
      <c r="AP1604" s="855"/>
      <c r="AQ1604" s="855"/>
      <c r="AR1604" s="855"/>
    </row>
    <row r="1605" spans="1:44" outlineLevel="1">
      <c r="A1605" s="521">
        <f>ROW()</f>
        <v>1605</v>
      </c>
      <c r="B1605" s="35"/>
      <c r="C1605" s="758"/>
      <c r="D1605" s="33" t="s">
        <v>35</v>
      </c>
      <c r="J1605" s="228"/>
      <c r="K1605" s="51"/>
      <c r="L1605" s="51"/>
      <c r="M1605" s="51"/>
      <c r="N1605" s="229"/>
      <c r="O1605" s="228"/>
      <c r="P1605" s="51"/>
      <c r="Q1605" s="51"/>
      <c r="R1605" s="51"/>
      <c r="S1605" s="229"/>
      <c r="T1605" s="228"/>
      <c r="U1605" s="51"/>
      <c r="V1605" s="51"/>
      <c r="W1605" s="51"/>
      <c r="X1605" s="229"/>
      <c r="Y1605" s="228">
        <f t="shared" si="1739"/>
        <v>0</v>
      </c>
      <c r="Z1605" s="51">
        <f t="shared" si="1739"/>
        <v>0</v>
      </c>
      <c r="AA1605" s="51">
        <f t="shared" si="1739"/>
        <v>0</v>
      </c>
      <c r="AB1605" s="51">
        <f t="shared" si="1739"/>
        <v>0</v>
      </c>
      <c r="AC1605" s="51">
        <f t="shared" si="1739"/>
        <v>0</v>
      </c>
      <c r="AD1605" s="229">
        <f t="shared" si="1739"/>
        <v>0</v>
      </c>
      <c r="AE1605" s="228">
        <f t="shared" ref="AE1605:AI1605" si="1758">AE1587*$AD$43</f>
        <v>0</v>
      </c>
      <c r="AF1605" s="51">
        <f t="shared" si="1758"/>
        <v>0</v>
      </c>
      <c r="AG1605" s="51">
        <f t="shared" si="1758"/>
        <v>0</v>
      </c>
      <c r="AH1605" s="51">
        <f t="shared" si="1758"/>
        <v>0</v>
      </c>
      <c r="AI1605" s="229">
        <f t="shared" si="1758"/>
        <v>0.10270019894602868</v>
      </c>
      <c r="AJ1605" s="51">
        <f t="shared" ref="AJ1605:AN1605" si="1759">AJ1587*$AH$43</f>
        <v>0</v>
      </c>
      <c r="AK1605" s="51">
        <f t="shared" si="1759"/>
        <v>0</v>
      </c>
      <c r="AL1605" s="51">
        <f t="shared" si="1759"/>
        <v>0</v>
      </c>
      <c r="AM1605" s="51">
        <f t="shared" si="1759"/>
        <v>0</v>
      </c>
      <c r="AN1605" s="229">
        <f t="shared" si="1759"/>
        <v>0</v>
      </c>
      <c r="AP1605" s="855"/>
      <c r="AQ1605" s="855"/>
      <c r="AR1605" s="855"/>
    </row>
    <row r="1606" spans="1:44" outlineLevel="1">
      <c r="A1606" s="521">
        <f>ROW()</f>
        <v>1606</v>
      </c>
      <c r="B1606" s="35"/>
      <c r="C1606" s="758"/>
      <c r="D1606" s="33" t="s">
        <v>302</v>
      </c>
      <c r="J1606" s="228"/>
      <c r="K1606" s="51"/>
      <c r="L1606" s="51"/>
      <c r="M1606" s="51"/>
      <c r="N1606" s="229"/>
      <c r="O1606" s="228"/>
      <c r="P1606" s="51"/>
      <c r="Q1606" s="51"/>
      <c r="R1606" s="51"/>
      <c r="S1606" s="229"/>
      <c r="T1606" s="228"/>
      <c r="U1606" s="51"/>
      <c r="V1606" s="51"/>
      <c r="W1606" s="51"/>
      <c r="X1606" s="229"/>
      <c r="Y1606" s="228">
        <f t="shared" ref="Y1606:AD1611" si="1760">Y1588*$X$43</f>
        <v>0</v>
      </c>
      <c r="Z1606" s="51">
        <f t="shared" si="1760"/>
        <v>0</v>
      </c>
      <c r="AA1606" s="51">
        <f t="shared" si="1760"/>
        <v>0</v>
      </c>
      <c r="AB1606" s="51">
        <f t="shared" si="1760"/>
        <v>0</v>
      </c>
      <c r="AC1606" s="51">
        <f t="shared" si="1760"/>
        <v>0</v>
      </c>
      <c r="AD1606" s="229">
        <f t="shared" si="1760"/>
        <v>0</v>
      </c>
      <c r="AE1606" s="228">
        <f t="shared" ref="AE1606:AI1606" si="1761">AE1588*$AD$43</f>
        <v>0</v>
      </c>
      <c r="AF1606" s="51">
        <f t="shared" si="1761"/>
        <v>0</v>
      </c>
      <c r="AG1606" s="51">
        <f t="shared" si="1761"/>
        <v>0</v>
      </c>
      <c r="AH1606" s="51">
        <f t="shared" si="1761"/>
        <v>0</v>
      </c>
      <c r="AI1606" s="229">
        <f t="shared" si="1761"/>
        <v>0.34776737892034854</v>
      </c>
      <c r="AJ1606" s="51">
        <f t="shared" ref="AJ1606:AN1606" si="1762">AJ1588*$AH$43</f>
        <v>0</v>
      </c>
      <c r="AK1606" s="51">
        <f t="shared" si="1762"/>
        <v>0</v>
      </c>
      <c r="AL1606" s="51">
        <f t="shared" si="1762"/>
        <v>0</v>
      </c>
      <c r="AM1606" s="51">
        <f t="shared" si="1762"/>
        <v>0</v>
      </c>
      <c r="AN1606" s="229">
        <f t="shared" si="1762"/>
        <v>0</v>
      </c>
      <c r="AP1606" s="855"/>
      <c r="AQ1606" s="855"/>
      <c r="AR1606" s="855"/>
    </row>
    <row r="1607" spans="1:44" outlineLevel="1">
      <c r="A1607" s="521">
        <f>ROW()</f>
        <v>1607</v>
      </c>
      <c r="B1607" s="35"/>
      <c r="C1607" s="758"/>
      <c r="D1607" s="33" t="s">
        <v>36</v>
      </c>
      <c r="J1607" s="228"/>
      <c r="K1607" s="51"/>
      <c r="L1607" s="51"/>
      <c r="M1607" s="51"/>
      <c r="N1607" s="229"/>
      <c r="O1607" s="228"/>
      <c r="P1607" s="51"/>
      <c r="Q1607" s="51"/>
      <c r="R1607" s="51"/>
      <c r="S1607" s="229"/>
      <c r="T1607" s="228"/>
      <c r="U1607" s="51"/>
      <c r="V1607" s="51"/>
      <c r="W1607" s="51"/>
      <c r="X1607" s="229"/>
      <c r="Y1607" s="228">
        <f t="shared" si="1760"/>
        <v>0</v>
      </c>
      <c r="Z1607" s="51">
        <f t="shared" si="1760"/>
        <v>0</v>
      </c>
      <c r="AA1607" s="51">
        <f t="shared" si="1760"/>
        <v>0</v>
      </c>
      <c r="AB1607" s="51">
        <f t="shared" si="1760"/>
        <v>0</v>
      </c>
      <c r="AC1607" s="51">
        <f t="shared" si="1760"/>
        <v>0</v>
      </c>
      <c r="AD1607" s="229">
        <f t="shared" si="1760"/>
        <v>0</v>
      </c>
      <c r="AE1607" s="228">
        <f t="shared" ref="AE1607:AI1607" si="1763">AE1589*$AD$43</f>
        <v>0</v>
      </c>
      <c r="AF1607" s="51">
        <f t="shared" si="1763"/>
        <v>0</v>
      </c>
      <c r="AG1607" s="51">
        <f t="shared" si="1763"/>
        <v>0</v>
      </c>
      <c r="AH1607" s="51">
        <f t="shared" si="1763"/>
        <v>0</v>
      </c>
      <c r="AI1607" s="229">
        <f t="shared" si="1763"/>
        <v>1.1840525280380605</v>
      </c>
      <c r="AJ1607" s="51">
        <f t="shared" ref="AJ1607:AN1607" si="1764">AJ1589*$AH$43</f>
        <v>0</v>
      </c>
      <c r="AK1607" s="51">
        <f t="shared" si="1764"/>
        <v>0</v>
      </c>
      <c r="AL1607" s="51">
        <f t="shared" si="1764"/>
        <v>0</v>
      </c>
      <c r="AM1607" s="51">
        <f t="shared" si="1764"/>
        <v>0</v>
      </c>
      <c r="AN1607" s="229">
        <f t="shared" si="1764"/>
        <v>0</v>
      </c>
      <c r="AP1607" s="855"/>
      <c r="AQ1607" s="855"/>
      <c r="AR1607" s="855"/>
    </row>
    <row r="1608" spans="1:44" outlineLevel="1">
      <c r="A1608" s="521">
        <f>ROW()</f>
        <v>1608</v>
      </c>
      <c r="B1608" s="35"/>
      <c r="C1608" s="758"/>
      <c r="D1608" s="33" t="s">
        <v>583</v>
      </c>
      <c r="J1608" s="228"/>
      <c r="K1608" s="51"/>
      <c r="L1608" s="51"/>
      <c r="M1608" s="51"/>
      <c r="N1608" s="229"/>
      <c r="O1608" s="228"/>
      <c r="P1608" s="51"/>
      <c r="Q1608" s="51"/>
      <c r="R1608" s="51"/>
      <c r="S1608" s="229"/>
      <c r="T1608" s="228"/>
      <c r="U1608" s="51"/>
      <c r="V1608" s="51"/>
      <c r="W1608" s="51"/>
      <c r="X1608" s="229"/>
      <c r="Y1608" s="228">
        <f t="shared" si="1760"/>
        <v>0</v>
      </c>
      <c r="Z1608" s="51">
        <f t="shared" si="1760"/>
        <v>0</v>
      </c>
      <c r="AA1608" s="51">
        <f t="shared" si="1760"/>
        <v>0</v>
      </c>
      <c r="AB1608" s="51">
        <f t="shared" si="1760"/>
        <v>0</v>
      </c>
      <c r="AC1608" s="51">
        <f t="shared" si="1760"/>
        <v>0</v>
      </c>
      <c r="AD1608" s="229">
        <f t="shared" si="1760"/>
        <v>0</v>
      </c>
      <c r="AE1608" s="228">
        <f t="shared" ref="AE1608:AI1608" si="1765">AE1590*$AD$43</f>
        <v>0</v>
      </c>
      <c r="AF1608" s="51">
        <f t="shared" si="1765"/>
        <v>0</v>
      </c>
      <c r="AG1608" s="51">
        <f t="shared" si="1765"/>
        <v>0</v>
      </c>
      <c r="AH1608" s="51">
        <f t="shared" si="1765"/>
        <v>0</v>
      </c>
      <c r="AI1608" s="229">
        <f t="shared" si="1765"/>
        <v>0.16781140368161118</v>
      </c>
      <c r="AJ1608" s="51">
        <f t="shared" ref="AJ1608:AN1608" si="1766">AJ1590*$AH$43</f>
        <v>0</v>
      </c>
      <c r="AK1608" s="51">
        <f t="shared" si="1766"/>
        <v>0</v>
      </c>
      <c r="AL1608" s="51">
        <f t="shared" si="1766"/>
        <v>0</v>
      </c>
      <c r="AM1608" s="51">
        <f t="shared" si="1766"/>
        <v>0</v>
      </c>
      <c r="AN1608" s="229">
        <f t="shared" si="1766"/>
        <v>0</v>
      </c>
      <c r="AP1608" s="855"/>
      <c r="AQ1608" s="855"/>
      <c r="AR1608" s="855"/>
    </row>
    <row r="1609" spans="1:44" outlineLevel="1">
      <c r="A1609" s="521">
        <f>ROW()</f>
        <v>1609</v>
      </c>
      <c r="B1609" s="35"/>
      <c r="C1609" s="758"/>
      <c r="D1609" s="33" t="s">
        <v>81</v>
      </c>
      <c r="J1609" s="228"/>
      <c r="K1609" s="51"/>
      <c r="L1609" s="51"/>
      <c r="M1609" s="51"/>
      <c r="N1609" s="229"/>
      <c r="O1609" s="228"/>
      <c r="P1609" s="51"/>
      <c r="Q1609" s="51"/>
      <c r="R1609" s="51"/>
      <c r="S1609" s="229"/>
      <c r="T1609" s="228"/>
      <c r="U1609" s="51"/>
      <c r="V1609" s="51"/>
      <c r="W1609" s="51"/>
      <c r="X1609" s="229"/>
      <c r="Y1609" s="228">
        <f t="shared" si="1760"/>
        <v>0</v>
      </c>
      <c r="Z1609" s="51">
        <f t="shared" si="1760"/>
        <v>0</v>
      </c>
      <c r="AA1609" s="51">
        <f t="shared" si="1760"/>
        <v>0</v>
      </c>
      <c r="AB1609" s="51">
        <f t="shared" si="1760"/>
        <v>0</v>
      </c>
      <c r="AC1609" s="51">
        <f t="shared" si="1760"/>
        <v>0</v>
      </c>
      <c r="AD1609" s="229">
        <f t="shared" si="1760"/>
        <v>0</v>
      </c>
      <c r="AE1609" s="228">
        <f t="shared" ref="AE1609:AI1609" si="1767">AE1591*$AD$43</f>
        <v>0</v>
      </c>
      <c r="AF1609" s="51">
        <f t="shared" si="1767"/>
        <v>0</v>
      </c>
      <c r="AG1609" s="51">
        <f t="shared" si="1767"/>
        <v>0</v>
      </c>
      <c r="AH1609" s="51">
        <f t="shared" si="1767"/>
        <v>0</v>
      </c>
      <c r="AI1609" s="229">
        <f t="shared" si="1767"/>
        <v>0</v>
      </c>
      <c r="AJ1609" s="51">
        <f t="shared" ref="AJ1609:AN1609" si="1768">AJ1591*$AH$43</f>
        <v>0</v>
      </c>
      <c r="AK1609" s="51">
        <f t="shared" si="1768"/>
        <v>0</v>
      </c>
      <c r="AL1609" s="51">
        <f t="shared" si="1768"/>
        <v>0</v>
      </c>
      <c r="AM1609" s="51">
        <f t="shared" si="1768"/>
        <v>0</v>
      </c>
      <c r="AN1609" s="229">
        <f t="shared" si="1768"/>
        <v>0</v>
      </c>
      <c r="AP1609" s="855"/>
      <c r="AQ1609" s="855"/>
      <c r="AR1609" s="855"/>
    </row>
    <row r="1610" spans="1:44" outlineLevel="1">
      <c r="A1610" s="521">
        <f>ROW()</f>
        <v>1610</v>
      </c>
      <c r="B1610" s="35"/>
      <c r="C1610" s="758"/>
      <c r="D1610" s="33" t="s">
        <v>28</v>
      </c>
      <c r="J1610" s="228"/>
      <c r="K1610" s="51"/>
      <c r="L1610" s="51"/>
      <c r="M1610" s="51"/>
      <c r="N1610" s="229"/>
      <c r="O1610" s="228"/>
      <c r="P1610" s="51"/>
      <c r="Q1610" s="51"/>
      <c r="R1610" s="51"/>
      <c r="S1610" s="229"/>
      <c r="T1610" s="228"/>
      <c r="U1610" s="51"/>
      <c r="V1610" s="51"/>
      <c r="W1610" s="51"/>
      <c r="X1610" s="229"/>
      <c r="Y1610" s="228">
        <f t="shared" si="1760"/>
        <v>0</v>
      </c>
      <c r="Z1610" s="51">
        <f t="shared" si="1760"/>
        <v>0</v>
      </c>
      <c r="AA1610" s="51">
        <f t="shared" si="1760"/>
        <v>0</v>
      </c>
      <c r="AB1610" s="51">
        <f t="shared" si="1760"/>
        <v>0</v>
      </c>
      <c r="AC1610" s="51">
        <f t="shared" si="1760"/>
        <v>0</v>
      </c>
      <c r="AD1610" s="229">
        <f t="shared" si="1760"/>
        <v>0</v>
      </c>
      <c r="AE1610" s="228">
        <f t="shared" ref="AE1610:AI1610" si="1769">AE1592*$AD$43</f>
        <v>0</v>
      </c>
      <c r="AF1610" s="51">
        <f t="shared" si="1769"/>
        <v>0</v>
      </c>
      <c r="AG1610" s="51">
        <f t="shared" si="1769"/>
        <v>0</v>
      </c>
      <c r="AH1610" s="51">
        <f t="shared" si="1769"/>
        <v>0</v>
      </c>
      <c r="AI1610" s="229">
        <f t="shared" si="1769"/>
        <v>0</v>
      </c>
      <c r="AJ1610" s="51">
        <f t="shared" ref="AJ1610:AN1610" si="1770">AJ1592*$AH$43</f>
        <v>0</v>
      </c>
      <c r="AK1610" s="51">
        <f t="shared" si="1770"/>
        <v>0</v>
      </c>
      <c r="AL1610" s="51">
        <f t="shared" si="1770"/>
        <v>0</v>
      </c>
      <c r="AM1610" s="51">
        <f t="shared" si="1770"/>
        <v>0</v>
      </c>
      <c r="AN1610" s="229">
        <f t="shared" si="1770"/>
        <v>0</v>
      </c>
      <c r="AP1610" s="855"/>
      <c r="AQ1610" s="855"/>
      <c r="AR1610" s="855"/>
    </row>
    <row r="1611" spans="1:44" outlineLevel="1">
      <c r="A1611" s="521">
        <f>ROW()</f>
        <v>1611</v>
      </c>
      <c r="B1611" s="35"/>
      <c r="C1611" s="758"/>
      <c r="D1611" s="45" t="s">
        <v>443</v>
      </c>
      <c r="E1611" s="45"/>
      <c r="F1611" s="45"/>
      <c r="G1611" s="45"/>
      <c r="H1611" s="45"/>
      <c r="I1611" s="45"/>
      <c r="J1611" s="230"/>
      <c r="K1611" s="52"/>
      <c r="L1611" s="52"/>
      <c r="M1611" s="52"/>
      <c r="N1611" s="231"/>
      <c r="O1611" s="230"/>
      <c r="P1611" s="52"/>
      <c r="Q1611" s="52"/>
      <c r="R1611" s="52"/>
      <c r="S1611" s="231"/>
      <c r="T1611" s="230"/>
      <c r="U1611" s="52"/>
      <c r="V1611" s="52"/>
      <c r="W1611" s="52"/>
      <c r="X1611" s="231"/>
      <c r="Y1611" s="230">
        <f t="shared" si="1760"/>
        <v>0</v>
      </c>
      <c r="Z1611" s="52">
        <f t="shared" si="1760"/>
        <v>0</v>
      </c>
      <c r="AA1611" s="52">
        <f t="shared" si="1760"/>
        <v>0</v>
      </c>
      <c r="AB1611" s="52">
        <f t="shared" si="1760"/>
        <v>0</v>
      </c>
      <c r="AC1611" s="52">
        <f t="shared" si="1760"/>
        <v>0</v>
      </c>
      <c r="AD1611" s="231">
        <f t="shared" si="1760"/>
        <v>0</v>
      </c>
      <c r="AE1611" s="230">
        <f t="shared" ref="AE1611:AI1611" si="1771">AE1593*$AD$43</f>
        <v>0</v>
      </c>
      <c r="AF1611" s="52">
        <f t="shared" si="1771"/>
        <v>0</v>
      </c>
      <c r="AG1611" s="52">
        <f t="shared" si="1771"/>
        <v>0</v>
      </c>
      <c r="AH1611" s="52">
        <f t="shared" si="1771"/>
        <v>0</v>
      </c>
      <c r="AI1611" s="231">
        <f t="shared" si="1771"/>
        <v>0</v>
      </c>
      <c r="AJ1611" s="52">
        <f t="shared" ref="AJ1611:AN1611" si="1772">AJ1593*$AH$43</f>
        <v>0</v>
      </c>
      <c r="AK1611" s="52">
        <f t="shared" si="1772"/>
        <v>0</v>
      </c>
      <c r="AL1611" s="52">
        <f t="shared" si="1772"/>
        <v>0</v>
      </c>
      <c r="AM1611" s="52">
        <f t="shared" si="1772"/>
        <v>0</v>
      </c>
      <c r="AN1611" s="231">
        <f t="shared" si="1772"/>
        <v>0</v>
      </c>
      <c r="AP1611" s="855"/>
      <c r="AQ1611" s="855"/>
      <c r="AR1611" s="855"/>
    </row>
    <row r="1612" spans="1:44" outlineLevel="1">
      <c r="A1612" s="521">
        <f>ROW()</f>
        <v>1612</v>
      </c>
      <c r="B1612" s="35"/>
      <c r="C1612" s="758"/>
      <c r="D1612" s="33" t="s">
        <v>24</v>
      </c>
      <c r="F1612" s="151"/>
      <c r="G1612" s="151"/>
      <c r="H1612" s="151"/>
      <c r="I1612" s="151"/>
      <c r="J1612" s="251"/>
      <c r="K1612" s="58"/>
      <c r="L1612" s="58"/>
      <c r="M1612" s="58"/>
      <c r="N1612" s="247"/>
      <c r="O1612" s="251"/>
      <c r="P1612" s="58"/>
      <c r="Q1612" s="58"/>
      <c r="R1612" s="58"/>
      <c r="S1612" s="247"/>
      <c r="T1612" s="251"/>
      <c r="U1612" s="58"/>
      <c r="V1612" s="58"/>
      <c r="W1612" s="58"/>
      <c r="X1612" s="247"/>
      <c r="Y1612" s="251">
        <f t="shared" ref="Y1612:AN1612" si="1773">SUM(Y1596:Y1611)</f>
        <v>0</v>
      </c>
      <c r="Z1612" s="58">
        <f t="shared" si="1773"/>
        <v>0</v>
      </c>
      <c r="AA1612" s="58">
        <f t="shared" si="1773"/>
        <v>0</v>
      </c>
      <c r="AB1612" s="58">
        <f t="shared" si="1773"/>
        <v>0</v>
      </c>
      <c r="AC1612" s="58">
        <f t="shared" si="1773"/>
        <v>0</v>
      </c>
      <c r="AD1612" s="247">
        <f t="shared" si="1773"/>
        <v>0</v>
      </c>
      <c r="AE1612" s="251">
        <f t="shared" si="1773"/>
        <v>0</v>
      </c>
      <c r="AF1612" s="58">
        <f t="shared" si="1773"/>
        <v>0</v>
      </c>
      <c r="AG1612" s="58">
        <f t="shared" si="1773"/>
        <v>0</v>
      </c>
      <c r="AH1612" s="58">
        <f t="shared" si="1773"/>
        <v>0</v>
      </c>
      <c r="AI1612" s="247">
        <f t="shared" si="1773"/>
        <v>4.026566155350638</v>
      </c>
      <c r="AJ1612" s="58">
        <f t="shared" si="1773"/>
        <v>0</v>
      </c>
      <c r="AK1612" s="58">
        <f t="shared" si="1773"/>
        <v>0</v>
      </c>
      <c r="AL1612" s="58">
        <f t="shared" si="1773"/>
        <v>0</v>
      </c>
      <c r="AM1612" s="58">
        <f t="shared" si="1773"/>
        <v>0</v>
      </c>
      <c r="AN1612" s="247">
        <f t="shared" si="1773"/>
        <v>0</v>
      </c>
      <c r="AP1612" s="855"/>
      <c r="AQ1612" s="855"/>
      <c r="AR1612" s="855"/>
    </row>
    <row r="1613" spans="1:44" outlineLevel="1">
      <c r="A1613" s="521">
        <f>ROW()</f>
        <v>1613</v>
      </c>
      <c r="B1613" s="35"/>
      <c r="C1613" s="756" t="s">
        <v>708</v>
      </c>
      <c r="J1613" s="778"/>
      <c r="K1613" s="779"/>
      <c r="L1613" s="779"/>
      <c r="M1613" s="779"/>
      <c r="N1613" s="780"/>
      <c r="O1613" s="778"/>
      <c r="P1613" s="779"/>
      <c r="Q1613" s="779"/>
      <c r="R1613" s="779"/>
      <c r="S1613" s="780"/>
      <c r="T1613" s="778"/>
      <c r="U1613" s="779"/>
      <c r="V1613" s="779"/>
      <c r="W1613" s="779"/>
      <c r="X1613" s="780"/>
      <c r="Y1613" s="1171" t="s">
        <v>352</v>
      </c>
      <c r="Z1613" s="1136"/>
      <c r="AA1613" s="1136"/>
      <c r="AB1613" s="1136"/>
      <c r="AC1613" s="1136"/>
      <c r="AD1613" s="1161"/>
      <c r="AE1613" s="1171"/>
      <c r="AF1613" s="1136"/>
      <c r="AG1613" s="1136" t="s">
        <v>703</v>
      </c>
      <c r="AH1613" s="1136"/>
      <c r="AI1613" s="1161"/>
      <c r="AJ1613" s="1136"/>
      <c r="AK1613" s="1136"/>
      <c r="AL1613" s="1136"/>
      <c r="AM1613" s="1136"/>
      <c r="AN1613" s="1161"/>
      <c r="AP1613" s="855"/>
      <c r="AQ1613" s="855"/>
      <c r="AR1613" s="855"/>
    </row>
    <row r="1614" spans="1:44" outlineLevel="1">
      <c r="A1614" s="521">
        <f>ROW()</f>
        <v>1614</v>
      </c>
      <c r="B1614" s="35"/>
      <c r="C1614" s="758"/>
      <c r="D1614" s="33" t="s">
        <v>300</v>
      </c>
      <c r="J1614" s="429"/>
      <c r="K1614" s="430"/>
      <c r="L1614" s="430"/>
      <c r="M1614" s="430"/>
      <c r="N1614" s="431"/>
      <c r="O1614" s="429"/>
      <c r="P1614" s="430"/>
      <c r="Q1614" s="430"/>
      <c r="R1614" s="430"/>
      <c r="S1614" s="431"/>
      <c r="T1614" s="429"/>
      <c r="U1614" s="430"/>
      <c r="V1614" s="430"/>
      <c r="W1614" s="430"/>
      <c r="X1614" s="431"/>
      <c r="Y1614" s="361"/>
      <c r="Z1614" s="373"/>
      <c r="AA1614" s="373"/>
      <c r="AB1614" s="373"/>
      <c r="AC1614" s="373"/>
      <c r="AD1614" s="356"/>
      <c r="AE1614" s="361"/>
      <c r="AF1614" s="373"/>
      <c r="AG1614" s="373"/>
      <c r="AH1614" s="373"/>
      <c r="AI1614" s="356"/>
      <c r="AJ1614" s="1870"/>
      <c r="AK1614" s="1870"/>
      <c r="AL1614" s="1870"/>
      <c r="AM1614" s="1870"/>
      <c r="AN1614" s="1871"/>
      <c r="AP1614" s="855"/>
      <c r="AQ1614" s="855"/>
      <c r="AR1614" s="855"/>
    </row>
    <row r="1615" spans="1:44" outlineLevel="1">
      <c r="A1615" s="521">
        <f>ROW()</f>
        <v>1615</v>
      </c>
      <c r="B1615" s="35"/>
      <c r="C1615" s="758"/>
      <c r="D1615" s="33" t="s">
        <v>301</v>
      </c>
      <c r="J1615" s="429"/>
      <c r="K1615" s="430"/>
      <c r="L1615" s="430"/>
      <c r="M1615" s="430"/>
      <c r="N1615" s="431"/>
      <c r="O1615" s="429"/>
      <c r="P1615" s="430"/>
      <c r="Q1615" s="430"/>
      <c r="R1615" s="430"/>
      <c r="S1615" s="431"/>
      <c r="T1615" s="429"/>
      <c r="U1615" s="430"/>
      <c r="V1615" s="430"/>
      <c r="W1615" s="430"/>
      <c r="X1615" s="431"/>
      <c r="Y1615" s="361"/>
      <c r="Z1615" s="373"/>
      <c r="AA1615" s="373"/>
      <c r="AB1615" s="373"/>
      <c r="AC1615" s="373"/>
      <c r="AD1615" s="356"/>
      <c r="AE1615" s="361"/>
      <c r="AF1615" s="373"/>
      <c r="AG1615" s="373"/>
      <c r="AH1615" s="373"/>
      <c r="AI1615" s="356"/>
      <c r="AJ1615" s="1870"/>
      <c r="AK1615" s="1870"/>
      <c r="AL1615" s="1870"/>
      <c r="AM1615" s="1870"/>
      <c r="AN1615" s="1871"/>
      <c r="AP1615" s="855"/>
      <c r="AQ1615" s="855"/>
      <c r="AR1615" s="855"/>
    </row>
    <row r="1616" spans="1:44" outlineLevel="1">
      <c r="A1616" s="521">
        <f>ROW()</f>
        <v>1616</v>
      </c>
      <c r="B1616" s="35"/>
      <c r="C1616" s="758"/>
      <c r="D1616" s="33" t="s">
        <v>29</v>
      </c>
      <c r="J1616" s="429"/>
      <c r="K1616" s="430"/>
      <c r="L1616" s="430"/>
      <c r="M1616" s="430"/>
      <c r="N1616" s="431"/>
      <c r="O1616" s="429"/>
      <c r="P1616" s="430"/>
      <c r="Q1616" s="430"/>
      <c r="R1616" s="430"/>
      <c r="S1616" s="431"/>
      <c r="T1616" s="429"/>
      <c r="U1616" s="430"/>
      <c r="V1616" s="430"/>
      <c r="W1616" s="430"/>
      <c r="X1616" s="431"/>
      <c r="Y1616" s="361"/>
      <c r="Z1616" s="373"/>
      <c r="AA1616" s="373"/>
      <c r="AB1616" s="373"/>
      <c r="AC1616" s="373"/>
      <c r="AD1616" s="356"/>
      <c r="AE1616" s="361"/>
      <c r="AF1616" s="373"/>
      <c r="AG1616" s="373"/>
      <c r="AH1616" s="373"/>
      <c r="AI1616" s="356"/>
      <c r="AJ1616" s="1870"/>
      <c r="AK1616" s="1870"/>
      <c r="AL1616" s="1870"/>
      <c r="AM1616" s="1870"/>
      <c r="AN1616" s="1871"/>
      <c r="AP1616" s="855"/>
      <c r="AQ1616" s="855"/>
      <c r="AR1616" s="855"/>
    </row>
    <row r="1617" spans="1:44" outlineLevel="1">
      <c r="A1617" s="521">
        <f>ROW()</f>
        <v>1617</v>
      </c>
      <c r="B1617" s="35"/>
      <c r="C1617" s="758"/>
      <c r="D1617" s="33" t="s">
        <v>30</v>
      </c>
      <c r="J1617" s="429"/>
      <c r="K1617" s="430"/>
      <c r="L1617" s="430"/>
      <c r="M1617" s="430"/>
      <c r="N1617" s="431"/>
      <c r="O1617" s="429"/>
      <c r="P1617" s="430"/>
      <c r="Q1617" s="430"/>
      <c r="R1617" s="430"/>
      <c r="S1617" s="431"/>
      <c r="T1617" s="429"/>
      <c r="U1617" s="430"/>
      <c r="V1617" s="430"/>
      <c r="W1617" s="430"/>
      <c r="X1617" s="431"/>
      <c r="Y1617" s="361"/>
      <c r="Z1617" s="373"/>
      <c r="AA1617" s="373"/>
      <c r="AB1617" s="373"/>
      <c r="AC1617" s="373"/>
      <c r="AD1617" s="356"/>
      <c r="AE1617" s="361"/>
      <c r="AF1617" s="373"/>
      <c r="AG1617" s="373"/>
      <c r="AH1617" s="373"/>
      <c r="AI1617" s="356"/>
      <c r="AJ1617" s="1870"/>
      <c r="AK1617" s="1870"/>
      <c r="AL1617" s="1870"/>
      <c r="AM1617" s="1870"/>
      <c r="AN1617" s="1871"/>
      <c r="AP1617" s="855"/>
      <c r="AQ1617" s="855"/>
      <c r="AR1617" s="855"/>
    </row>
    <row r="1618" spans="1:44" outlineLevel="1">
      <c r="A1618" s="521">
        <f>ROW()</f>
        <v>1618</v>
      </c>
      <c r="B1618" s="35"/>
      <c r="C1618" s="758"/>
      <c r="D1618" s="33" t="s">
        <v>31</v>
      </c>
      <c r="J1618" s="429"/>
      <c r="K1618" s="430"/>
      <c r="L1618" s="430"/>
      <c r="M1618" s="430"/>
      <c r="N1618" s="431"/>
      <c r="O1618" s="429"/>
      <c r="P1618" s="430"/>
      <c r="Q1618" s="430"/>
      <c r="R1618" s="430"/>
      <c r="S1618" s="431"/>
      <c r="T1618" s="429"/>
      <c r="U1618" s="430"/>
      <c r="V1618" s="430"/>
      <c r="W1618" s="430"/>
      <c r="X1618" s="431"/>
      <c r="Y1618" s="361"/>
      <c r="Z1618" s="373"/>
      <c r="AA1618" s="373"/>
      <c r="AB1618" s="373"/>
      <c r="AC1618" s="373"/>
      <c r="AD1618" s="356"/>
      <c r="AE1618" s="361"/>
      <c r="AF1618" s="373"/>
      <c r="AG1618" s="373"/>
      <c r="AH1618" s="373"/>
      <c r="AI1618" s="356"/>
      <c r="AJ1618" s="1870"/>
      <c r="AK1618" s="1870"/>
      <c r="AL1618" s="1870"/>
      <c r="AM1618" s="1870"/>
      <c r="AN1618" s="1871"/>
      <c r="AP1618" s="855"/>
      <c r="AQ1618" s="855"/>
      <c r="AR1618" s="855"/>
    </row>
    <row r="1619" spans="1:44" outlineLevel="1">
      <c r="A1619" s="521">
        <f>ROW()</f>
        <v>1619</v>
      </c>
      <c r="B1619" s="35"/>
      <c r="C1619" s="758"/>
      <c r="D1619" s="33" t="s">
        <v>32</v>
      </c>
      <c r="J1619" s="429"/>
      <c r="K1619" s="430"/>
      <c r="L1619" s="430"/>
      <c r="M1619" s="430"/>
      <c r="N1619" s="431"/>
      <c r="O1619" s="429"/>
      <c r="P1619" s="430"/>
      <c r="Q1619" s="430"/>
      <c r="R1619" s="430"/>
      <c r="S1619" s="431"/>
      <c r="T1619" s="429"/>
      <c r="U1619" s="430"/>
      <c r="V1619" s="430"/>
      <c r="W1619" s="430"/>
      <c r="X1619" s="431"/>
      <c r="Y1619" s="361"/>
      <c r="Z1619" s="373"/>
      <c r="AA1619" s="373"/>
      <c r="AB1619" s="373"/>
      <c r="AC1619" s="373"/>
      <c r="AD1619" s="356"/>
      <c r="AE1619" s="361"/>
      <c r="AF1619" s="373"/>
      <c r="AG1619" s="373"/>
      <c r="AH1619" s="373"/>
      <c r="AI1619" s="356"/>
      <c r="AJ1619" s="1870"/>
      <c r="AK1619" s="1870"/>
      <c r="AL1619" s="1870"/>
      <c r="AM1619" s="1870"/>
      <c r="AN1619" s="1871"/>
      <c r="AP1619" s="855"/>
      <c r="AQ1619" s="855"/>
      <c r="AR1619" s="855"/>
    </row>
    <row r="1620" spans="1:44" outlineLevel="1">
      <c r="A1620" s="521">
        <f>ROW()</f>
        <v>1620</v>
      </c>
      <c r="B1620" s="35"/>
      <c r="C1620" s="758"/>
      <c r="D1620" s="33" t="s">
        <v>33</v>
      </c>
      <c r="J1620" s="429"/>
      <c r="K1620" s="430"/>
      <c r="L1620" s="430"/>
      <c r="M1620" s="430"/>
      <c r="N1620" s="431"/>
      <c r="O1620" s="429"/>
      <c r="P1620" s="430"/>
      <c r="Q1620" s="430"/>
      <c r="R1620" s="430"/>
      <c r="S1620" s="431"/>
      <c r="T1620" s="429"/>
      <c r="U1620" s="430"/>
      <c r="V1620" s="430"/>
      <c r="W1620" s="430"/>
      <c r="X1620" s="431"/>
      <c r="Y1620" s="361"/>
      <c r="Z1620" s="373"/>
      <c r="AA1620" s="373"/>
      <c r="AB1620" s="373"/>
      <c r="AC1620" s="373"/>
      <c r="AD1620" s="356"/>
      <c r="AE1620" s="361"/>
      <c r="AF1620" s="373"/>
      <c r="AG1620" s="373"/>
      <c r="AH1620" s="373"/>
      <c r="AI1620" s="356"/>
      <c r="AJ1620" s="1870"/>
      <c r="AK1620" s="1870"/>
      <c r="AL1620" s="1870"/>
      <c r="AM1620" s="1870"/>
      <c r="AN1620" s="1871"/>
      <c r="AP1620" s="855"/>
      <c r="AQ1620" s="855"/>
      <c r="AR1620" s="855"/>
    </row>
    <row r="1621" spans="1:44" outlineLevel="1">
      <c r="A1621" s="521">
        <f>ROW()</f>
        <v>1621</v>
      </c>
      <c r="B1621" s="35"/>
      <c r="C1621" s="758"/>
      <c r="D1621" s="33" t="s">
        <v>27</v>
      </c>
      <c r="J1621" s="429"/>
      <c r="K1621" s="430"/>
      <c r="L1621" s="430"/>
      <c r="M1621" s="430"/>
      <c r="N1621" s="431"/>
      <c r="O1621" s="429"/>
      <c r="P1621" s="430"/>
      <c r="Q1621" s="430"/>
      <c r="R1621" s="430"/>
      <c r="S1621" s="431"/>
      <c r="T1621" s="429"/>
      <c r="U1621" s="430"/>
      <c r="V1621" s="430"/>
      <c r="W1621" s="430"/>
      <c r="X1621" s="431"/>
      <c r="Y1621" s="361"/>
      <c r="Z1621" s="373"/>
      <c r="AA1621" s="373"/>
      <c r="AB1621" s="373"/>
      <c r="AC1621" s="373"/>
      <c r="AD1621" s="356"/>
      <c r="AE1621" s="361"/>
      <c r="AF1621" s="373"/>
      <c r="AG1621" s="373"/>
      <c r="AH1621" s="373"/>
      <c r="AI1621" s="356"/>
      <c r="AJ1621" s="1870"/>
      <c r="AK1621" s="1870"/>
      <c r="AL1621" s="1870"/>
      <c r="AM1621" s="1870"/>
      <c r="AN1621" s="1871"/>
      <c r="AP1621" s="855"/>
      <c r="AQ1621" s="855"/>
      <c r="AR1621" s="855"/>
    </row>
    <row r="1622" spans="1:44" outlineLevel="1">
      <c r="A1622" s="521">
        <f>ROW()</f>
        <v>1622</v>
      </c>
      <c r="B1622" s="35"/>
      <c r="C1622" s="758"/>
      <c r="D1622" s="33" t="s">
        <v>34</v>
      </c>
      <c r="J1622" s="429"/>
      <c r="K1622" s="430"/>
      <c r="L1622" s="430"/>
      <c r="M1622" s="430"/>
      <c r="N1622" s="431"/>
      <c r="O1622" s="429"/>
      <c r="P1622" s="430"/>
      <c r="Q1622" s="430"/>
      <c r="R1622" s="430"/>
      <c r="S1622" s="431"/>
      <c r="T1622" s="429"/>
      <c r="U1622" s="430"/>
      <c r="V1622" s="430"/>
      <c r="W1622" s="430"/>
      <c r="X1622" s="431"/>
      <c r="Y1622" s="361"/>
      <c r="Z1622" s="373"/>
      <c r="AA1622" s="373"/>
      <c r="AB1622" s="373"/>
      <c r="AC1622" s="373"/>
      <c r="AD1622" s="356"/>
      <c r="AE1622" s="361"/>
      <c r="AF1622" s="373"/>
      <c r="AG1622" s="373"/>
      <c r="AH1622" s="373"/>
      <c r="AI1622" s="356"/>
      <c r="AJ1622" s="1870"/>
      <c r="AK1622" s="1870"/>
      <c r="AL1622" s="1870"/>
      <c r="AM1622" s="1870"/>
      <c r="AN1622" s="1871"/>
      <c r="AP1622" s="855"/>
      <c r="AQ1622" s="855"/>
      <c r="AR1622" s="855"/>
    </row>
    <row r="1623" spans="1:44" outlineLevel="1">
      <c r="A1623" s="521">
        <f>ROW()</f>
        <v>1623</v>
      </c>
      <c r="B1623" s="35"/>
      <c r="C1623" s="758"/>
      <c r="D1623" s="33" t="s">
        <v>35</v>
      </c>
      <c r="J1623" s="429"/>
      <c r="K1623" s="430"/>
      <c r="L1623" s="430"/>
      <c r="M1623" s="430"/>
      <c r="N1623" s="431"/>
      <c r="O1623" s="429"/>
      <c r="P1623" s="430"/>
      <c r="Q1623" s="430"/>
      <c r="R1623" s="430"/>
      <c r="S1623" s="431"/>
      <c r="T1623" s="429"/>
      <c r="U1623" s="430"/>
      <c r="V1623" s="430"/>
      <c r="W1623" s="430"/>
      <c r="X1623" s="431"/>
      <c r="Y1623" s="361"/>
      <c r="Z1623" s="373"/>
      <c r="AA1623" s="373"/>
      <c r="AB1623" s="373"/>
      <c r="AC1623" s="373"/>
      <c r="AD1623" s="356"/>
      <c r="AE1623" s="361"/>
      <c r="AF1623" s="373"/>
      <c r="AG1623" s="373"/>
      <c r="AH1623" s="373"/>
      <c r="AI1623" s="356"/>
      <c r="AJ1623" s="1870"/>
      <c r="AK1623" s="1870"/>
      <c r="AL1623" s="1870"/>
      <c r="AM1623" s="1870"/>
      <c r="AN1623" s="1871"/>
      <c r="AP1623" s="855"/>
      <c r="AQ1623" s="855"/>
      <c r="AR1623" s="855"/>
    </row>
    <row r="1624" spans="1:44" outlineLevel="1">
      <c r="A1624" s="521">
        <f>ROW()</f>
        <v>1624</v>
      </c>
      <c r="B1624" s="35"/>
      <c r="C1624" s="758"/>
      <c r="D1624" s="33" t="s">
        <v>302</v>
      </c>
      <c r="J1624" s="429"/>
      <c r="K1624" s="430"/>
      <c r="L1624" s="430"/>
      <c r="M1624" s="430"/>
      <c r="N1624" s="431"/>
      <c r="O1624" s="429"/>
      <c r="P1624" s="430"/>
      <c r="Q1624" s="430"/>
      <c r="R1624" s="430"/>
      <c r="S1624" s="431"/>
      <c r="T1624" s="429"/>
      <c r="U1624" s="430"/>
      <c r="V1624" s="430"/>
      <c r="W1624" s="430"/>
      <c r="X1624" s="431"/>
      <c r="Y1624" s="361"/>
      <c r="Z1624" s="373"/>
      <c r="AA1624" s="373"/>
      <c r="AB1624" s="373"/>
      <c r="AC1624" s="373"/>
      <c r="AD1624" s="356"/>
      <c r="AE1624" s="361"/>
      <c r="AF1624" s="373"/>
      <c r="AG1624" s="373"/>
      <c r="AH1624" s="373"/>
      <c r="AI1624" s="356"/>
      <c r="AJ1624" s="1870"/>
      <c r="AK1624" s="1870"/>
      <c r="AL1624" s="1870"/>
      <c r="AM1624" s="1870"/>
      <c r="AN1624" s="1871"/>
      <c r="AP1624" s="855"/>
      <c r="AQ1624" s="855"/>
      <c r="AR1624" s="855"/>
    </row>
    <row r="1625" spans="1:44" outlineLevel="1">
      <c r="A1625" s="521">
        <f>ROW()</f>
        <v>1625</v>
      </c>
      <c r="B1625" s="35"/>
      <c r="C1625" s="758"/>
      <c r="D1625" s="33" t="s">
        <v>36</v>
      </c>
      <c r="J1625" s="429"/>
      <c r="K1625" s="430"/>
      <c r="L1625" s="430"/>
      <c r="M1625" s="430"/>
      <c r="N1625" s="431"/>
      <c r="O1625" s="429"/>
      <c r="P1625" s="430"/>
      <c r="Q1625" s="430"/>
      <c r="R1625" s="430"/>
      <c r="S1625" s="431"/>
      <c r="T1625" s="429"/>
      <c r="U1625" s="430"/>
      <c r="V1625" s="430"/>
      <c r="W1625" s="430"/>
      <c r="X1625" s="431"/>
      <c r="Y1625" s="361"/>
      <c r="Z1625" s="373"/>
      <c r="AA1625" s="373"/>
      <c r="AB1625" s="373"/>
      <c r="AC1625" s="373"/>
      <c r="AD1625" s="356"/>
      <c r="AE1625" s="361"/>
      <c r="AF1625" s="373"/>
      <c r="AG1625" s="373"/>
      <c r="AH1625" s="373"/>
      <c r="AI1625" s="356"/>
      <c r="AJ1625" s="1870"/>
      <c r="AK1625" s="1870"/>
      <c r="AL1625" s="1870"/>
      <c r="AM1625" s="1870"/>
      <c r="AN1625" s="1871"/>
      <c r="AP1625" s="855"/>
      <c r="AQ1625" s="855"/>
      <c r="AR1625" s="855"/>
    </row>
    <row r="1626" spans="1:44" outlineLevel="1">
      <c r="A1626" s="521">
        <f>ROW()</f>
        <v>1626</v>
      </c>
      <c r="B1626" s="35"/>
      <c r="C1626" s="758"/>
      <c r="D1626" s="33" t="s">
        <v>583</v>
      </c>
      <c r="J1626" s="429"/>
      <c r="K1626" s="430"/>
      <c r="L1626" s="430"/>
      <c r="M1626" s="430"/>
      <c r="N1626" s="431"/>
      <c r="O1626" s="429"/>
      <c r="P1626" s="430"/>
      <c r="Q1626" s="430"/>
      <c r="R1626" s="430"/>
      <c r="S1626" s="431"/>
      <c r="T1626" s="429"/>
      <c r="U1626" s="430"/>
      <c r="V1626" s="430"/>
      <c r="W1626" s="430"/>
      <c r="X1626" s="431"/>
      <c r="Y1626" s="361"/>
      <c r="Z1626" s="373"/>
      <c r="AA1626" s="373"/>
      <c r="AB1626" s="373"/>
      <c r="AC1626" s="373"/>
      <c r="AD1626" s="356"/>
      <c r="AE1626" s="361"/>
      <c r="AF1626" s="373"/>
      <c r="AG1626" s="373"/>
      <c r="AH1626" s="373"/>
      <c r="AI1626" s="356"/>
      <c r="AJ1626" s="1870"/>
      <c r="AK1626" s="1870"/>
      <c r="AL1626" s="1870"/>
      <c r="AM1626" s="1870"/>
      <c r="AN1626" s="1871"/>
    </row>
    <row r="1627" spans="1:44" outlineLevel="1">
      <c r="A1627" s="521">
        <f>ROW()</f>
        <v>1627</v>
      </c>
      <c r="B1627" s="35"/>
      <c r="C1627" s="758"/>
      <c r="D1627" s="33" t="s">
        <v>81</v>
      </c>
      <c r="J1627" s="429"/>
      <c r="K1627" s="430"/>
      <c r="L1627" s="430"/>
      <c r="M1627" s="430"/>
      <c r="N1627" s="431"/>
      <c r="O1627" s="429"/>
      <c r="P1627" s="430"/>
      <c r="Q1627" s="430"/>
      <c r="R1627" s="430"/>
      <c r="S1627" s="431"/>
      <c r="T1627" s="429"/>
      <c r="U1627" s="430"/>
      <c r="V1627" s="430"/>
      <c r="W1627" s="430"/>
      <c r="X1627" s="431"/>
      <c r="Y1627" s="361"/>
      <c r="Z1627" s="373"/>
      <c r="AA1627" s="373"/>
      <c r="AB1627" s="373"/>
      <c r="AC1627" s="373"/>
      <c r="AD1627" s="356"/>
      <c r="AE1627" s="361"/>
      <c r="AF1627" s="373"/>
      <c r="AG1627" s="373"/>
      <c r="AH1627" s="373"/>
      <c r="AI1627" s="356"/>
      <c r="AJ1627" s="1870"/>
      <c r="AK1627" s="1870"/>
      <c r="AL1627" s="1870"/>
      <c r="AM1627" s="1870"/>
      <c r="AN1627" s="1871"/>
    </row>
    <row r="1628" spans="1:44" outlineLevel="1">
      <c r="A1628" s="521">
        <f>ROW()</f>
        <v>1628</v>
      </c>
      <c r="B1628" s="35"/>
      <c r="C1628" s="758"/>
      <c r="D1628" s="33" t="s">
        <v>28</v>
      </c>
      <c r="J1628" s="429"/>
      <c r="K1628" s="430"/>
      <c r="L1628" s="430"/>
      <c r="M1628" s="430"/>
      <c r="N1628" s="431"/>
      <c r="O1628" s="429"/>
      <c r="P1628" s="430"/>
      <c r="Q1628" s="430"/>
      <c r="R1628" s="430"/>
      <c r="S1628" s="431"/>
      <c r="T1628" s="429"/>
      <c r="U1628" s="430"/>
      <c r="V1628" s="430"/>
      <c r="W1628" s="430"/>
      <c r="X1628" s="431"/>
      <c r="Y1628" s="361"/>
      <c r="Z1628" s="373"/>
      <c r="AA1628" s="373"/>
      <c r="AB1628" s="373"/>
      <c r="AC1628" s="373"/>
      <c r="AD1628" s="356"/>
      <c r="AE1628" s="361"/>
      <c r="AF1628" s="373"/>
      <c r="AG1628" s="373"/>
      <c r="AH1628" s="373"/>
      <c r="AI1628" s="356"/>
      <c r="AJ1628" s="1870"/>
      <c r="AK1628" s="1870"/>
      <c r="AL1628" s="1870"/>
      <c r="AM1628" s="1870"/>
      <c r="AN1628" s="1871"/>
    </row>
    <row r="1629" spans="1:44" outlineLevel="1">
      <c r="A1629" s="521">
        <f>ROW()</f>
        <v>1629</v>
      </c>
      <c r="B1629" s="35"/>
      <c r="C1629" s="758"/>
      <c r="D1629" s="45" t="s">
        <v>443</v>
      </c>
      <c r="E1629" s="45"/>
      <c r="F1629" s="45"/>
      <c r="G1629" s="45"/>
      <c r="H1629" s="45"/>
      <c r="I1629" s="45"/>
      <c r="J1629" s="432"/>
      <c r="K1629" s="433"/>
      <c r="L1629" s="433"/>
      <c r="M1629" s="433"/>
      <c r="N1629" s="434"/>
      <c r="O1629" s="432"/>
      <c r="P1629" s="433"/>
      <c r="Q1629" s="433"/>
      <c r="R1629" s="433"/>
      <c r="S1629" s="434"/>
      <c r="T1629" s="432"/>
      <c r="U1629" s="433"/>
      <c r="V1629" s="433"/>
      <c r="W1629" s="433"/>
      <c r="X1629" s="434"/>
      <c r="Y1629" s="362"/>
      <c r="Z1629" s="374"/>
      <c r="AA1629" s="374"/>
      <c r="AB1629" s="374"/>
      <c r="AC1629" s="374"/>
      <c r="AD1629" s="363"/>
      <c r="AE1629" s="362"/>
      <c r="AF1629" s="374"/>
      <c r="AG1629" s="374"/>
      <c r="AH1629" s="374"/>
      <c r="AI1629" s="363"/>
      <c r="AJ1629" s="1872"/>
      <c r="AK1629" s="1872"/>
      <c r="AL1629" s="1872"/>
      <c r="AM1629" s="1872"/>
      <c r="AN1629" s="1873"/>
    </row>
    <row r="1630" spans="1:44" outlineLevel="1">
      <c r="A1630" s="521">
        <f>ROW()</f>
        <v>1630</v>
      </c>
      <c r="B1630" s="35"/>
      <c r="C1630" s="758"/>
      <c r="D1630" s="33" t="s">
        <v>24</v>
      </c>
      <c r="F1630" s="151"/>
      <c r="G1630" s="151"/>
      <c r="H1630" s="151"/>
      <c r="I1630" s="151"/>
      <c r="J1630" s="251"/>
      <c r="K1630" s="58"/>
      <c r="L1630" s="58"/>
      <c r="M1630" s="58"/>
      <c r="N1630" s="247"/>
      <c r="O1630" s="251"/>
      <c r="P1630" s="58"/>
      <c r="Q1630" s="58"/>
      <c r="R1630" s="58"/>
      <c r="S1630" s="247"/>
      <c r="T1630" s="251"/>
      <c r="U1630" s="58"/>
      <c r="V1630" s="58"/>
      <c r="W1630" s="58"/>
      <c r="X1630" s="247"/>
      <c r="Y1630" s="251">
        <f t="shared" ref="Y1630:AN1630" si="1774">SUM(Y1614:Y1629)</f>
        <v>0</v>
      </c>
      <c r="Z1630" s="58">
        <f t="shared" si="1774"/>
        <v>0</v>
      </c>
      <c r="AA1630" s="58">
        <f t="shared" si="1774"/>
        <v>0</v>
      </c>
      <c r="AB1630" s="58">
        <f t="shared" si="1774"/>
        <v>0</v>
      </c>
      <c r="AC1630" s="58">
        <f t="shared" si="1774"/>
        <v>0</v>
      </c>
      <c r="AD1630" s="247">
        <f t="shared" si="1774"/>
        <v>0</v>
      </c>
      <c r="AE1630" s="251">
        <f t="shared" si="1774"/>
        <v>0</v>
      </c>
      <c r="AF1630" s="58">
        <f t="shared" si="1774"/>
        <v>0</v>
      </c>
      <c r="AG1630" s="58">
        <f t="shared" si="1774"/>
        <v>0</v>
      </c>
      <c r="AH1630" s="58">
        <f t="shared" si="1774"/>
        <v>0</v>
      </c>
      <c r="AI1630" s="247">
        <f t="shared" si="1774"/>
        <v>0</v>
      </c>
      <c r="AJ1630" s="58">
        <f t="shared" si="1774"/>
        <v>0</v>
      </c>
      <c r="AK1630" s="58">
        <f t="shared" si="1774"/>
        <v>0</v>
      </c>
      <c r="AL1630" s="58">
        <f t="shared" si="1774"/>
        <v>0</v>
      </c>
      <c r="AM1630" s="58">
        <f t="shared" si="1774"/>
        <v>0</v>
      </c>
      <c r="AN1630" s="247">
        <f t="shared" si="1774"/>
        <v>0</v>
      </c>
    </row>
    <row r="1631" spans="1:44" outlineLevel="1">
      <c r="A1631" s="521">
        <f>ROW()</f>
        <v>1631</v>
      </c>
      <c r="B1631" s="35"/>
      <c r="C1631" s="756" t="s">
        <v>708</v>
      </c>
      <c r="J1631" s="778"/>
      <c r="K1631" s="779"/>
      <c r="L1631" s="779"/>
      <c r="M1631" s="779"/>
      <c r="N1631" s="780"/>
      <c r="O1631" s="778"/>
      <c r="P1631" s="779"/>
      <c r="Q1631" s="779"/>
      <c r="R1631" s="779"/>
      <c r="S1631" s="780"/>
      <c r="T1631" s="1413"/>
      <c r="U1631" s="1137"/>
      <c r="V1631" s="1137"/>
      <c r="W1631" s="1137"/>
      <c r="X1631" s="1160"/>
      <c r="Y1631" s="1413" t="str">
        <f>IF(Y$731="","",Y$731)</f>
        <v>Approved 4 [m$ 31/12/2023]</v>
      </c>
      <c r="Z1631" s="1137"/>
      <c r="AA1631" s="1137"/>
      <c r="AB1631" s="1137"/>
      <c r="AC1631" s="1137"/>
      <c r="AD1631" s="1160"/>
      <c r="AE1631" s="1413"/>
      <c r="AF1631" s="1137"/>
      <c r="AG1631" s="1137" t="str">
        <f>IF(AG$731="","",AG$731)</f>
        <v>Approved 5 [m$ 31/12/2023]</v>
      </c>
      <c r="AH1631" s="1137"/>
      <c r="AI1631" s="1160"/>
      <c r="AJ1631" s="1137"/>
      <c r="AK1631" s="1137"/>
      <c r="AL1631" s="1137"/>
      <c r="AM1631" s="1137"/>
      <c r="AN1631" s="1160"/>
    </row>
    <row r="1632" spans="1:44" outlineLevel="1">
      <c r="A1632" s="521">
        <f>ROW()</f>
        <v>1632</v>
      </c>
      <c r="B1632" s="35"/>
      <c r="C1632" s="758"/>
      <c r="D1632" s="33" t="s">
        <v>300</v>
      </c>
      <c r="J1632" s="228"/>
      <c r="K1632" s="51"/>
      <c r="L1632" s="51"/>
      <c r="M1632" s="51"/>
      <c r="N1632" s="229"/>
      <c r="O1632" s="228"/>
      <c r="P1632" s="51"/>
      <c r="Q1632" s="51"/>
      <c r="R1632" s="51"/>
      <c r="S1632" s="229"/>
      <c r="T1632" s="228"/>
      <c r="U1632" s="51"/>
      <c r="V1632" s="51"/>
      <c r="W1632" s="51"/>
      <c r="X1632" s="229"/>
      <c r="Y1632" s="228">
        <f t="shared" ref="Y1632:AD1641" si="1775">Y1614*$X$43</f>
        <v>0</v>
      </c>
      <c r="Z1632" s="51">
        <f t="shared" si="1775"/>
        <v>0</v>
      </c>
      <c r="AA1632" s="51">
        <f t="shared" si="1775"/>
        <v>0</v>
      </c>
      <c r="AB1632" s="51">
        <f t="shared" si="1775"/>
        <v>0</v>
      </c>
      <c r="AC1632" s="51">
        <f t="shared" si="1775"/>
        <v>0</v>
      </c>
      <c r="AD1632" s="229">
        <f t="shared" si="1775"/>
        <v>0</v>
      </c>
      <c r="AE1632" s="228">
        <f>AE1614*$AD$43</f>
        <v>0</v>
      </c>
      <c r="AF1632" s="51">
        <f t="shared" ref="AF1632:AI1632" si="1776">AF1614*$AD$43</f>
        <v>0</v>
      </c>
      <c r="AG1632" s="51">
        <f t="shared" si="1776"/>
        <v>0</v>
      </c>
      <c r="AH1632" s="51">
        <f t="shared" si="1776"/>
        <v>0</v>
      </c>
      <c r="AI1632" s="229">
        <f t="shared" si="1776"/>
        <v>0</v>
      </c>
      <c r="AJ1632" s="51">
        <f>AJ1614*$AH$43</f>
        <v>0</v>
      </c>
      <c r="AK1632" s="51">
        <f t="shared" ref="AK1632:AN1632" si="1777">AK1614*$AH$43</f>
        <v>0</v>
      </c>
      <c r="AL1632" s="51">
        <f t="shared" si="1777"/>
        <v>0</v>
      </c>
      <c r="AM1632" s="51">
        <f t="shared" si="1777"/>
        <v>0</v>
      </c>
      <c r="AN1632" s="229">
        <f t="shared" si="1777"/>
        <v>0</v>
      </c>
    </row>
    <row r="1633" spans="1:40" outlineLevel="1">
      <c r="A1633" s="521">
        <f>ROW()</f>
        <v>1633</v>
      </c>
      <c r="B1633" s="35"/>
      <c r="C1633" s="758"/>
      <c r="D1633" s="33" t="s">
        <v>301</v>
      </c>
      <c r="J1633" s="228"/>
      <c r="K1633" s="51"/>
      <c r="L1633" s="51"/>
      <c r="M1633" s="51"/>
      <c r="N1633" s="229"/>
      <c r="O1633" s="228"/>
      <c r="P1633" s="51"/>
      <c r="Q1633" s="51"/>
      <c r="R1633" s="51"/>
      <c r="S1633" s="229"/>
      <c r="T1633" s="228"/>
      <c r="U1633" s="51"/>
      <c r="V1633" s="51"/>
      <c r="W1633" s="51"/>
      <c r="X1633" s="229"/>
      <c r="Y1633" s="228">
        <f t="shared" si="1775"/>
        <v>0</v>
      </c>
      <c r="Z1633" s="51">
        <f t="shared" si="1775"/>
        <v>0</v>
      </c>
      <c r="AA1633" s="51">
        <f t="shared" si="1775"/>
        <v>0</v>
      </c>
      <c r="AB1633" s="51">
        <f t="shared" si="1775"/>
        <v>0</v>
      </c>
      <c r="AC1633" s="51">
        <f t="shared" si="1775"/>
        <v>0</v>
      </c>
      <c r="AD1633" s="229">
        <f t="shared" si="1775"/>
        <v>0</v>
      </c>
      <c r="AE1633" s="228">
        <f t="shared" ref="AE1633:AI1633" si="1778">AE1615*$AD$43</f>
        <v>0</v>
      </c>
      <c r="AF1633" s="51">
        <f t="shared" si="1778"/>
        <v>0</v>
      </c>
      <c r="AG1633" s="51">
        <f t="shared" si="1778"/>
        <v>0</v>
      </c>
      <c r="AH1633" s="51">
        <f t="shared" si="1778"/>
        <v>0</v>
      </c>
      <c r="AI1633" s="229">
        <f t="shared" si="1778"/>
        <v>0</v>
      </c>
      <c r="AJ1633" s="51">
        <f t="shared" ref="AJ1633:AN1633" si="1779">AJ1615*$AH$43</f>
        <v>0</v>
      </c>
      <c r="AK1633" s="51">
        <f t="shared" si="1779"/>
        <v>0</v>
      </c>
      <c r="AL1633" s="51">
        <f t="shared" si="1779"/>
        <v>0</v>
      </c>
      <c r="AM1633" s="51">
        <f t="shared" si="1779"/>
        <v>0</v>
      </c>
      <c r="AN1633" s="229">
        <f t="shared" si="1779"/>
        <v>0</v>
      </c>
    </row>
    <row r="1634" spans="1:40" outlineLevel="1">
      <c r="A1634" s="521">
        <f>ROW()</f>
        <v>1634</v>
      </c>
      <c r="B1634" s="35"/>
      <c r="C1634" s="758"/>
      <c r="D1634" s="33" t="s">
        <v>29</v>
      </c>
      <c r="J1634" s="228"/>
      <c r="K1634" s="51"/>
      <c r="L1634" s="51"/>
      <c r="M1634" s="51"/>
      <c r="N1634" s="229"/>
      <c r="O1634" s="228"/>
      <c r="P1634" s="51"/>
      <c r="Q1634" s="51"/>
      <c r="R1634" s="51"/>
      <c r="S1634" s="229"/>
      <c r="T1634" s="228"/>
      <c r="U1634" s="51"/>
      <c r="V1634" s="51"/>
      <c r="W1634" s="51"/>
      <c r="X1634" s="229"/>
      <c r="Y1634" s="228">
        <f t="shared" si="1775"/>
        <v>0</v>
      </c>
      <c r="Z1634" s="51">
        <f t="shared" si="1775"/>
        <v>0</v>
      </c>
      <c r="AA1634" s="51">
        <f t="shared" si="1775"/>
        <v>0</v>
      </c>
      <c r="AB1634" s="51">
        <f t="shared" si="1775"/>
        <v>0</v>
      </c>
      <c r="AC1634" s="51">
        <f t="shared" si="1775"/>
        <v>0</v>
      </c>
      <c r="AD1634" s="229">
        <f t="shared" si="1775"/>
        <v>0</v>
      </c>
      <c r="AE1634" s="228">
        <f t="shared" ref="AE1634:AI1634" si="1780">AE1616*$AD$43</f>
        <v>0</v>
      </c>
      <c r="AF1634" s="51">
        <f t="shared" si="1780"/>
        <v>0</v>
      </c>
      <c r="AG1634" s="51">
        <f t="shared" si="1780"/>
        <v>0</v>
      </c>
      <c r="AH1634" s="51">
        <f t="shared" si="1780"/>
        <v>0</v>
      </c>
      <c r="AI1634" s="229">
        <f t="shared" si="1780"/>
        <v>0</v>
      </c>
      <c r="AJ1634" s="51">
        <f t="shared" ref="AJ1634:AN1634" si="1781">AJ1616*$AH$43</f>
        <v>0</v>
      </c>
      <c r="AK1634" s="51">
        <f t="shared" si="1781"/>
        <v>0</v>
      </c>
      <c r="AL1634" s="51">
        <f t="shared" si="1781"/>
        <v>0</v>
      </c>
      <c r="AM1634" s="51">
        <f t="shared" si="1781"/>
        <v>0</v>
      </c>
      <c r="AN1634" s="229">
        <f t="shared" si="1781"/>
        <v>0</v>
      </c>
    </row>
    <row r="1635" spans="1:40" outlineLevel="1">
      <c r="A1635" s="521">
        <f>ROW()</f>
        <v>1635</v>
      </c>
      <c r="B1635" s="35"/>
      <c r="C1635" s="758"/>
      <c r="D1635" s="33" t="s">
        <v>30</v>
      </c>
      <c r="J1635" s="228"/>
      <c r="K1635" s="51"/>
      <c r="L1635" s="51"/>
      <c r="M1635" s="51"/>
      <c r="N1635" s="229"/>
      <c r="O1635" s="228"/>
      <c r="P1635" s="51"/>
      <c r="Q1635" s="51"/>
      <c r="R1635" s="51"/>
      <c r="S1635" s="229"/>
      <c r="T1635" s="228"/>
      <c r="U1635" s="51"/>
      <c r="V1635" s="51"/>
      <c r="W1635" s="51"/>
      <c r="X1635" s="229"/>
      <c r="Y1635" s="228">
        <f t="shared" si="1775"/>
        <v>0</v>
      </c>
      <c r="Z1635" s="51">
        <f t="shared" si="1775"/>
        <v>0</v>
      </c>
      <c r="AA1635" s="51">
        <f t="shared" si="1775"/>
        <v>0</v>
      </c>
      <c r="AB1635" s="51">
        <f t="shared" si="1775"/>
        <v>0</v>
      </c>
      <c r="AC1635" s="51">
        <f t="shared" si="1775"/>
        <v>0</v>
      </c>
      <c r="AD1635" s="229">
        <f t="shared" si="1775"/>
        <v>0</v>
      </c>
      <c r="AE1635" s="228">
        <f t="shared" ref="AE1635:AI1635" si="1782">AE1617*$AD$43</f>
        <v>0</v>
      </c>
      <c r="AF1635" s="51">
        <f t="shared" si="1782"/>
        <v>0</v>
      </c>
      <c r="AG1635" s="51">
        <f t="shared" si="1782"/>
        <v>0</v>
      </c>
      <c r="AH1635" s="51">
        <f t="shared" si="1782"/>
        <v>0</v>
      </c>
      <c r="AI1635" s="229">
        <f t="shared" si="1782"/>
        <v>0</v>
      </c>
      <c r="AJ1635" s="51">
        <f t="shared" ref="AJ1635:AN1635" si="1783">AJ1617*$AH$43</f>
        <v>0</v>
      </c>
      <c r="AK1635" s="51">
        <f t="shared" si="1783"/>
        <v>0</v>
      </c>
      <c r="AL1635" s="51">
        <f t="shared" si="1783"/>
        <v>0</v>
      </c>
      <c r="AM1635" s="51">
        <f t="shared" si="1783"/>
        <v>0</v>
      </c>
      <c r="AN1635" s="229">
        <f t="shared" si="1783"/>
        <v>0</v>
      </c>
    </row>
    <row r="1636" spans="1:40" outlineLevel="1">
      <c r="A1636" s="521">
        <f>ROW()</f>
        <v>1636</v>
      </c>
      <c r="B1636" s="35"/>
      <c r="C1636" s="758"/>
      <c r="D1636" s="33" t="s">
        <v>31</v>
      </c>
      <c r="J1636" s="228"/>
      <c r="K1636" s="51"/>
      <c r="L1636" s="51"/>
      <c r="M1636" s="51"/>
      <c r="N1636" s="229"/>
      <c r="O1636" s="228"/>
      <c r="P1636" s="51"/>
      <c r="Q1636" s="51"/>
      <c r="R1636" s="51"/>
      <c r="S1636" s="229"/>
      <c r="T1636" s="228"/>
      <c r="U1636" s="51"/>
      <c r="V1636" s="51"/>
      <c r="W1636" s="51"/>
      <c r="X1636" s="229"/>
      <c r="Y1636" s="228">
        <f t="shared" si="1775"/>
        <v>0</v>
      </c>
      <c r="Z1636" s="51">
        <f t="shared" si="1775"/>
        <v>0</v>
      </c>
      <c r="AA1636" s="51">
        <f t="shared" si="1775"/>
        <v>0</v>
      </c>
      <c r="AB1636" s="51">
        <f t="shared" si="1775"/>
        <v>0</v>
      </c>
      <c r="AC1636" s="51">
        <f t="shared" si="1775"/>
        <v>0</v>
      </c>
      <c r="AD1636" s="229">
        <f t="shared" si="1775"/>
        <v>0</v>
      </c>
      <c r="AE1636" s="228">
        <f t="shared" ref="AE1636:AI1636" si="1784">AE1618*$AD$43</f>
        <v>0</v>
      </c>
      <c r="AF1636" s="51">
        <f t="shared" si="1784"/>
        <v>0</v>
      </c>
      <c r="AG1636" s="51">
        <f t="shared" si="1784"/>
        <v>0</v>
      </c>
      <c r="AH1636" s="51">
        <f t="shared" si="1784"/>
        <v>0</v>
      </c>
      <c r="AI1636" s="229">
        <f t="shared" si="1784"/>
        <v>0</v>
      </c>
      <c r="AJ1636" s="51">
        <f t="shared" ref="AJ1636:AN1636" si="1785">AJ1618*$AH$43</f>
        <v>0</v>
      </c>
      <c r="AK1636" s="51">
        <f t="shared" si="1785"/>
        <v>0</v>
      </c>
      <c r="AL1636" s="51">
        <f t="shared" si="1785"/>
        <v>0</v>
      </c>
      <c r="AM1636" s="51">
        <f t="shared" si="1785"/>
        <v>0</v>
      </c>
      <c r="AN1636" s="229">
        <f t="shared" si="1785"/>
        <v>0</v>
      </c>
    </row>
    <row r="1637" spans="1:40" outlineLevel="1">
      <c r="A1637" s="521">
        <f>ROW()</f>
        <v>1637</v>
      </c>
      <c r="B1637" s="35"/>
      <c r="C1637" s="758"/>
      <c r="D1637" s="33" t="s">
        <v>32</v>
      </c>
      <c r="J1637" s="228"/>
      <c r="K1637" s="51"/>
      <c r="L1637" s="51"/>
      <c r="M1637" s="51"/>
      <c r="N1637" s="229"/>
      <c r="O1637" s="228"/>
      <c r="P1637" s="51"/>
      <c r="Q1637" s="51"/>
      <c r="R1637" s="51"/>
      <c r="S1637" s="229"/>
      <c r="T1637" s="228"/>
      <c r="U1637" s="51"/>
      <c r="V1637" s="51"/>
      <c r="W1637" s="51"/>
      <c r="X1637" s="229"/>
      <c r="Y1637" s="228">
        <f t="shared" si="1775"/>
        <v>0</v>
      </c>
      <c r="Z1637" s="51">
        <f t="shared" si="1775"/>
        <v>0</v>
      </c>
      <c r="AA1637" s="51">
        <f t="shared" si="1775"/>
        <v>0</v>
      </c>
      <c r="AB1637" s="51">
        <f t="shared" si="1775"/>
        <v>0</v>
      </c>
      <c r="AC1637" s="51">
        <f t="shared" si="1775"/>
        <v>0</v>
      </c>
      <c r="AD1637" s="229">
        <f t="shared" si="1775"/>
        <v>0</v>
      </c>
      <c r="AE1637" s="228">
        <f t="shared" ref="AE1637:AI1637" si="1786">AE1619*$AD$43</f>
        <v>0</v>
      </c>
      <c r="AF1637" s="51">
        <f t="shared" si="1786"/>
        <v>0</v>
      </c>
      <c r="AG1637" s="51">
        <f t="shared" si="1786"/>
        <v>0</v>
      </c>
      <c r="AH1637" s="51">
        <f t="shared" si="1786"/>
        <v>0</v>
      </c>
      <c r="AI1637" s="229">
        <f t="shared" si="1786"/>
        <v>0</v>
      </c>
      <c r="AJ1637" s="51">
        <f t="shared" ref="AJ1637:AN1637" si="1787">AJ1619*$AH$43</f>
        <v>0</v>
      </c>
      <c r="AK1637" s="51">
        <f t="shared" si="1787"/>
        <v>0</v>
      </c>
      <c r="AL1637" s="51">
        <f t="shared" si="1787"/>
        <v>0</v>
      </c>
      <c r="AM1637" s="51">
        <f t="shared" si="1787"/>
        <v>0</v>
      </c>
      <c r="AN1637" s="229">
        <f t="shared" si="1787"/>
        <v>0</v>
      </c>
    </row>
    <row r="1638" spans="1:40" outlineLevel="1">
      <c r="A1638" s="521">
        <f>ROW()</f>
        <v>1638</v>
      </c>
      <c r="B1638" s="35"/>
      <c r="C1638" s="758"/>
      <c r="D1638" s="33" t="s">
        <v>33</v>
      </c>
      <c r="J1638" s="228"/>
      <c r="K1638" s="51"/>
      <c r="L1638" s="51"/>
      <c r="M1638" s="51"/>
      <c r="N1638" s="229"/>
      <c r="O1638" s="228"/>
      <c r="P1638" s="51"/>
      <c r="Q1638" s="51"/>
      <c r="R1638" s="51"/>
      <c r="S1638" s="229"/>
      <c r="T1638" s="228"/>
      <c r="U1638" s="51"/>
      <c r="V1638" s="51"/>
      <c r="W1638" s="51"/>
      <c r="X1638" s="229"/>
      <c r="Y1638" s="228">
        <f t="shared" si="1775"/>
        <v>0</v>
      </c>
      <c r="Z1638" s="51">
        <f t="shared" si="1775"/>
        <v>0</v>
      </c>
      <c r="AA1638" s="51">
        <f t="shared" si="1775"/>
        <v>0</v>
      </c>
      <c r="AB1638" s="51">
        <f t="shared" si="1775"/>
        <v>0</v>
      </c>
      <c r="AC1638" s="51">
        <f t="shared" si="1775"/>
        <v>0</v>
      </c>
      <c r="AD1638" s="229">
        <f t="shared" si="1775"/>
        <v>0</v>
      </c>
      <c r="AE1638" s="228">
        <f t="shared" ref="AE1638:AI1638" si="1788">AE1620*$AD$43</f>
        <v>0</v>
      </c>
      <c r="AF1638" s="51">
        <f t="shared" si="1788"/>
        <v>0</v>
      </c>
      <c r="AG1638" s="51">
        <f t="shared" si="1788"/>
        <v>0</v>
      </c>
      <c r="AH1638" s="51">
        <f t="shared" si="1788"/>
        <v>0</v>
      </c>
      <c r="AI1638" s="229">
        <f t="shared" si="1788"/>
        <v>0</v>
      </c>
      <c r="AJ1638" s="51">
        <f t="shared" ref="AJ1638:AN1638" si="1789">AJ1620*$AH$43</f>
        <v>0</v>
      </c>
      <c r="AK1638" s="51">
        <f t="shared" si="1789"/>
        <v>0</v>
      </c>
      <c r="AL1638" s="51">
        <f t="shared" si="1789"/>
        <v>0</v>
      </c>
      <c r="AM1638" s="51">
        <f t="shared" si="1789"/>
        <v>0</v>
      </c>
      <c r="AN1638" s="229">
        <f t="shared" si="1789"/>
        <v>0</v>
      </c>
    </row>
    <row r="1639" spans="1:40" outlineLevel="1">
      <c r="A1639" s="521">
        <f>ROW()</f>
        <v>1639</v>
      </c>
      <c r="B1639" s="35"/>
      <c r="C1639" s="758"/>
      <c r="D1639" s="33" t="s">
        <v>27</v>
      </c>
      <c r="J1639" s="228"/>
      <c r="K1639" s="51"/>
      <c r="L1639" s="51"/>
      <c r="M1639" s="51"/>
      <c r="N1639" s="229"/>
      <c r="O1639" s="228"/>
      <c r="P1639" s="51"/>
      <c r="Q1639" s="51"/>
      <c r="R1639" s="51"/>
      <c r="S1639" s="229"/>
      <c r="T1639" s="228"/>
      <c r="U1639" s="51"/>
      <c r="V1639" s="51"/>
      <c r="W1639" s="51"/>
      <c r="X1639" s="229"/>
      <c r="Y1639" s="228">
        <f t="shared" si="1775"/>
        <v>0</v>
      </c>
      <c r="Z1639" s="51">
        <f t="shared" si="1775"/>
        <v>0</v>
      </c>
      <c r="AA1639" s="51">
        <f t="shared" si="1775"/>
        <v>0</v>
      </c>
      <c r="AB1639" s="51">
        <f t="shared" si="1775"/>
        <v>0</v>
      </c>
      <c r="AC1639" s="51">
        <f t="shared" si="1775"/>
        <v>0</v>
      </c>
      <c r="AD1639" s="229">
        <f t="shared" si="1775"/>
        <v>0</v>
      </c>
      <c r="AE1639" s="228">
        <f t="shared" ref="AE1639:AI1639" si="1790">AE1621*$AD$43</f>
        <v>0</v>
      </c>
      <c r="AF1639" s="51">
        <f t="shared" si="1790"/>
        <v>0</v>
      </c>
      <c r="AG1639" s="51">
        <f t="shared" si="1790"/>
        <v>0</v>
      </c>
      <c r="AH1639" s="51">
        <f t="shared" si="1790"/>
        <v>0</v>
      </c>
      <c r="AI1639" s="229">
        <f t="shared" si="1790"/>
        <v>0</v>
      </c>
      <c r="AJ1639" s="51">
        <f t="shared" ref="AJ1639:AN1639" si="1791">AJ1621*$AH$43</f>
        <v>0</v>
      </c>
      <c r="AK1639" s="51">
        <f t="shared" si="1791"/>
        <v>0</v>
      </c>
      <c r="AL1639" s="51">
        <f t="shared" si="1791"/>
        <v>0</v>
      </c>
      <c r="AM1639" s="51">
        <f t="shared" si="1791"/>
        <v>0</v>
      </c>
      <c r="AN1639" s="229">
        <f t="shared" si="1791"/>
        <v>0</v>
      </c>
    </row>
    <row r="1640" spans="1:40" outlineLevel="1">
      <c r="A1640" s="521">
        <f>ROW()</f>
        <v>1640</v>
      </c>
      <c r="B1640" s="35"/>
      <c r="C1640" s="758"/>
      <c r="D1640" s="33" t="s">
        <v>34</v>
      </c>
      <c r="J1640" s="228"/>
      <c r="K1640" s="51"/>
      <c r="L1640" s="51"/>
      <c r="M1640" s="51"/>
      <c r="N1640" s="229"/>
      <c r="O1640" s="228"/>
      <c r="P1640" s="51"/>
      <c r="Q1640" s="51"/>
      <c r="R1640" s="51"/>
      <c r="S1640" s="229"/>
      <c r="T1640" s="228"/>
      <c r="U1640" s="51"/>
      <c r="V1640" s="51"/>
      <c r="W1640" s="51"/>
      <c r="X1640" s="229"/>
      <c r="Y1640" s="228">
        <f t="shared" si="1775"/>
        <v>0</v>
      </c>
      <c r="Z1640" s="51">
        <f t="shared" si="1775"/>
        <v>0</v>
      </c>
      <c r="AA1640" s="51">
        <f t="shared" si="1775"/>
        <v>0</v>
      </c>
      <c r="AB1640" s="51">
        <f t="shared" si="1775"/>
        <v>0</v>
      </c>
      <c r="AC1640" s="51">
        <f t="shared" si="1775"/>
        <v>0</v>
      </c>
      <c r="AD1640" s="229">
        <f t="shared" si="1775"/>
        <v>0</v>
      </c>
      <c r="AE1640" s="228">
        <f t="shared" ref="AE1640:AI1640" si="1792">AE1622*$AD$43</f>
        <v>0</v>
      </c>
      <c r="AF1640" s="51">
        <f t="shared" si="1792"/>
        <v>0</v>
      </c>
      <c r="AG1640" s="51">
        <f t="shared" si="1792"/>
        <v>0</v>
      </c>
      <c r="AH1640" s="51">
        <f t="shared" si="1792"/>
        <v>0</v>
      </c>
      <c r="AI1640" s="229">
        <f t="shared" si="1792"/>
        <v>0</v>
      </c>
      <c r="AJ1640" s="51">
        <f t="shared" ref="AJ1640:AN1640" si="1793">AJ1622*$AH$43</f>
        <v>0</v>
      </c>
      <c r="AK1640" s="51">
        <f t="shared" si="1793"/>
        <v>0</v>
      </c>
      <c r="AL1640" s="51">
        <f t="shared" si="1793"/>
        <v>0</v>
      </c>
      <c r="AM1640" s="51">
        <f t="shared" si="1793"/>
        <v>0</v>
      </c>
      <c r="AN1640" s="229">
        <f t="shared" si="1793"/>
        <v>0</v>
      </c>
    </row>
    <row r="1641" spans="1:40" outlineLevel="1">
      <c r="A1641" s="521">
        <f>ROW()</f>
        <v>1641</v>
      </c>
      <c r="B1641" s="35"/>
      <c r="C1641" s="758"/>
      <c r="D1641" s="33" t="s">
        <v>35</v>
      </c>
      <c r="J1641" s="228"/>
      <c r="K1641" s="51"/>
      <c r="L1641" s="51"/>
      <c r="M1641" s="51"/>
      <c r="N1641" s="229"/>
      <c r="O1641" s="228"/>
      <c r="P1641" s="51"/>
      <c r="Q1641" s="51"/>
      <c r="R1641" s="51"/>
      <c r="S1641" s="229"/>
      <c r="T1641" s="228"/>
      <c r="U1641" s="51"/>
      <c r="V1641" s="51"/>
      <c r="W1641" s="51"/>
      <c r="X1641" s="229"/>
      <c r="Y1641" s="228">
        <f t="shared" si="1775"/>
        <v>0</v>
      </c>
      <c r="Z1641" s="51">
        <f t="shared" si="1775"/>
        <v>0</v>
      </c>
      <c r="AA1641" s="51">
        <f t="shared" si="1775"/>
        <v>0</v>
      </c>
      <c r="AB1641" s="51">
        <f t="shared" si="1775"/>
        <v>0</v>
      </c>
      <c r="AC1641" s="51">
        <f t="shared" si="1775"/>
        <v>0</v>
      </c>
      <c r="AD1641" s="229">
        <f t="shared" si="1775"/>
        <v>0</v>
      </c>
      <c r="AE1641" s="228">
        <f t="shared" ref="AE1641:AI1641" si="1794">AE1623*$AD$43</f>
        <v>0</v>
      </c>
      <c r="AF1641" s="51">
        <f t="shared" si="1794"/>
        <v>0</v>
      </c>
      <c r="AG1641" s="51">
        <f t="shared" si="1794"/>
        <v>0</v>
      </c>
      <c r="AH1641" s="51">
        <f t="shared" si="1794"/>
        <v>0</v>
      </c>
      <c r="AI1641" s="229">
        <f t="shared" si="1794"/>
        <v>0</v>
      </c>
      <c r="AJ1641" s="51">
        <f t="shared" ref="AJ1641:AN1641" si="1795">AJ1623*$AH$43</f>
        <v>0</v>
      </c>
      <c r="AK1641" s="51">
        <f t="shared" si="1795"/>
        <v>0</v>
      </c>
      <c r="AL1641" s="51">
        <f t="shared" si="1795"/>
        <v>0</v>
      </c>
      <c r="AM1641" s="51">
        <f t="shared" si="1795"/>
        <v>0</v>
      </c>
      <c r="AN1641" s="229">
        <f t="shared" si="1795"/>
        <v>0</v>
      </c>
    </row>
    <row r="1642" spans="1:40" outlineLevel="1">
      <c r="A1642" s="521">
        <f>ROW()</f>
        <v>1642</v>
      </c>
      <c r="B1642" s="35"/>
      <c r="C1642" s="758"/>
      <c r="D1642" s="33" t="s">
        <v>302</v>
      </c>
      <c r="J1642" s="228"/>
      <c r="K1642" s="51"/>
      <c r="L1642" s="51"/>
      <c r="M1642" s="51"/>
      <c r="N1642" s="229"/>
      <c r="O1642" s="228"/>
      <c r="P1642" s="51"/>
      <c r="Q1642" s="51"/>
      <c r="R1642" s="51"/>
      <c r="S1642" s="229"/>
      <c r="T1642" s="228"/>
      <c r="U1642" s="51"/>
      <c r="V1642" s="51"/>
      <c r="W1642" s="51"/>
      <c r="X1642" s="229"/>
      <c r="Y1642" s="228">
        <f t="shared" ref="Y1642:AD1647" si="1796">Y1624*$X$43</f>
        <v>0</v>
      </c>
      <c r="Z1642" s="51">
        <f t="shared" si="1796"/>
        <v>0</v>
      </c>
      <c r="AA1642" s="51">
        <f t="shared" si="1796"/>
        <v>0</v>
      </c>
      <c r="AB1642" s="51">
        <f t="shared" si="1796"/>
        <v>0</v>
      </c>
      <c r="AC1642" s="51">
        <f t="shared" si="1796"/>
        <v>0</v>
      </c>
      <c r="AD1642" s="229">
        <f t="shared" si="1796"/>
        <v>0</v>
      </c>
      <c r="AE1642" s="228">
        <f t="shared" ref="AE1642:AI1642" si="1797">AE1624*$AD$43</f>
        <v>0</v>
      </c>
      <c r="AF1642" s="51">
        <f t="shared" si="1797"/>
        <v>0</v>
      </c>
      <c r="AG1642" s="51">
        <f t="shared" si="1797"/>
        <v>0</v>
      </c>
      <c r="AH1642" s="51">
        <f t="shared" si="1797"/>
        <v>0</v>
      </c>
      <c r="AI1642" s="229">
        <f t="shared" si="1797"/>
        <v>0</v>
      </c>
      <c r="AJ1642" s="51">
        <f t="shared" ref="AJ1642:AN1642" si="1798">AJ1624*$AH$43</f>
        <v>0</v>
      </c>
      <c r="AK1642" s="51">
        <f t="shared" si="1798"/>
        <v>0</v>
      </c>
      <c r="AL1642" s="51">
        <f t="shared" si="1798"/>
        <v>0</v>
      </c>
      <c r="AM1642" s="51">
        <f t="shared" si="1798"/>
        <v>0</v>
      </c>
      <c r="AN1642" s="229">
        <f t="shared" si="1798"/>
        <v>0</v>
      </c>
    </row>
    <row r="1643" spans="1:40" outlineLevel="1">
      <c r="A1643" s="521">
        <f>ROW()</f>
        <v>1643</v>
      </c>
      <c r="B1643" s="35"/>
      <c r="C1643" s="758"/>
      <c r="D1643" s="33" t="s">
        <v>36</v>
      </c>
      <c r="J1643" s="228"/>
      <c r="K1643" s="51"/>
      <c r="L1643" s="51"/>
      <c r="M1643" s="51"/>
      <c r="N1643" s="229"/>
      <c r="O1643" s="228"/>
      <c r="P1643" s="51"/>
      <c r="Q1643" s="51"/>
      <c r="R1643" s="51"/>
      <c r="S1643" s="229"/>
      <c r="T1643" s="228"/>
      <c r="U1643" s="51"/>
      <c r="V1643" s="51"/>
      <c r="W1643" s="51"/>
      <c r="X1643" s="229"/>
      <c r="Y1643" s="228">
        <f t="shared" si="1796"/>
        <v>0</v>
      </c>
      <c r="Z1643" s="51">
        <f t="shared" si="1796"/>
        <v>0</v>
      </c>
      <c r="AA1643" s="51">
        <f t="shared" si="1796"/>
        <v>0</v>
      </c>
      <c r="AB1643" s="51">
        <f t="shared" si="1796"/>
        <v>0</v>
      </c>
      <c r="AC1643" s="51">
        <f t="shared" si="1796"/>
        <v>0</v>
      </c>
      <c r="AD1643" s="229">
        <f t="shared" si="1796"/>
        <v>0</v>
      </c>
      <c r="AE1643" s="228">
        <f t="shared" ref="AE1643:AI1643" si="1799">AE1625*$AD$43</f>
        <v>0</v>
      </c>
      <c r="AF1643" s="51">
        <f t="shared" si="1799"/>
        <v>0</v>
      </c>
      <c r="AG1643" s="51">
        <f t="shared" si="1799"/>
        <v>0</v>
      </c>
      <c r="AH1643" s="51">
        <f t="shared" si="1799"/>
        <v>0</v>
      </c>
      <c r="AI1643" s="229">
        <f t="shared" si="1799"/>
        <v>0</v>
      </c>
      <c r="AJ1643" s="51">
        <f t="shared" ref="AJ1643:AN1643" si="1800">AJ1625*$AH$43</f>
        <v>0</v>
      </c>
      <c r="AK1643" s="51">
        <f t="shared" si="1800"/>
        <v>0</v>
      </c>
      <c r="AL1643" s="51">
        <f t="shared" si="1800"/>
        <v>0</v>
      </c>
      <c r="AM1643" s="51">
        <f t="shared" si="1800"/>
        <v>0</v>
      </c>
      <c r="AN1643" s="229">
        <f t="shared" si="1800"/>
        <v>0</v>
      </c>
    </row>
    <row r="1644" spans="1:40" outlineLevel="1">
      <c r="A1644" s="521">
        <f>ROW()</f>
        <v>1644</v>
      </c>
      <c r="B1644" s="35"/>
      <c r="C1644" s="758"/>
      <c r="D1644" s="33" t="s">
        <v>583</v>
      </c>
      <c r="J1644" s="228"/>
      <c r="K1644" s="51"/>
      <c r="L1644" s="51"/>
      <c r="M1644" s="51"/>
      <c r="N1644" s="229"/>
      <c r="O1644" s="228"/>
      <c r="P1644" s="51"/>
      <c r="Q1644" s="51"/>
      <c r="R1644" s="51"/>
      <c r="S1644" s="229"/>
      <c r="T1644" s="228"/>
      <c r="U1644" s="51"/>
      <c r="V1644" s="51"/>
      <c r="W1644" s="51"/>
      <c r="X1644" s="229"/>
      <c r="Y1644" s="228">
        <f t="shared" si="1796"/>
        <v>0</v>
      </c>
      <c r="Z1644" s="51">
        <f t="shared" si="1796"/>
        <v>0</v>
      </c>
      <c r="AA1644" s="51">
        <f t="shared" si="1796"/>
        <v>0</v>
      </c>
      <c r="AB1644" s="51">
        <f t="shared" si="1796"/>
        <v>0</v>
      </c>
      <c r="AC1644" s="51">
        <f t="shared" si="1796"/>
        <v>0</v>
      </c>
      <c r="AD1644" s="229">
        <f t="shared" si="1796"/>
        <v>0</v>
      </c>
      <c r="AE1644" s="228">
        <f t="shared" ref="AE1644:AI1644" si="1801">AE1626*$AD$43</f>
        <v>0</v>
      </c>
      <c r="AF1644" s="51">
        <f t="shared" si="1801"/>
        <v>0</v>
      </c>
      <c r="AG1644" s="51">
        <f t="shared" si="1801"/>
        <v>0</v>
      </c>
      <c r="AH1644" s="51">
        <f t="shared" si="1801"/>
        <v>0</v>
      </c>
      <c r="AI1644" s="229">
        <f t="shared" si="1801"/>
        <v>0</v>
      </c>
      <c r="AJ1644" s="51">
        <f t="shared" ref="AJ1644:AN1644" si="1802">AJ1626*$AH$43</f>
        <v>0</v>
      </c>
      <c r="AK1644" s="51">
        <f t="shared" si="1802"/>
        <v>0</v>
      </c>
      <c r="AL1644" s="51">
        <f t="shared" si="1802"/>
        <v>0</v>
      </c>
      <c r="AM1644" s="51">
        <f t="shared" si="1802"/>
        <v>0</v>
      </c>
      <c r="AN1644" s="229">
        <f t="shared" si="1802"/>
        <v>0</v>
      </c>
    </row>
    <row r="1645" spans="1:40" outlineLevel="1">
      <c r="A1645" s="521">
        <f>ROW()</f>
        <v>1645</v>
      </c>
      <c r="B1645" s="35"/>
      <c r="C1645" s="758"/>
      <c r="D1645" s="33" t="s">
        <v>81</v>
      </c>
      <c r="J1645" s="228"/>
      <c r="K1645" s="51"/>
      <c r="L1645" s="51"/>
      <c r="M1645" s="51"/>
      <c r="N1645" s="229"/>
      <c r="O1645" s="228"/>
      <c r="P1645" s="51"/>
      <c r="Q1645" s="51"/>
      <c r="R1645" s="51"/>
      <c r="S1645" s="229"/>
      <c r="T1645" s="228"/>
      <c r="U1645" s="51"/>
      <c r="V1645" s="51"/>
      <c r="W1645" s="51"/>
      <c r="X1645" s="229"/>
      <c r="Y1645" s="228">
        <f t="shared" si="1796"/>
        <v>0</v>
      </c>
      <c r="Z1645" s="51">
        <f t="shared" si="1796"/>
        <v>0</v>
      </c>
      <c r="AA1645" s="51">
        <f t="shared" si="1796"/>
        <v>0</v>
      </c>
      <c r="AB1645" s="51">
        <f t="shared" si="1796"/>
        <v>0</v>
      </c>
      <c r="AC1645" s="51">
        <f t="shared" si="1796"/>
        <v>0</v>
      </c>
      <c r="AD1645" s="229">
        <f t="shared" si="1796"/>
        <v>0</v>
      </c>
      <c r="AE1645" s="228">
        <f t="shared" ref="AE1645:AI1645" si="1803">AE1627*$AD$43</f>
        <v>0</v>
      </c>
      <c r="AF1645" s="51">
        <f t="shared" si="1803"/>
        <v>0</v>
      </c>
      <c r="AG1645" s="51">
        <f t="shared" si="1803"/>
        <v>0</v>
      </c>
      <c r="AH1645" s="51">
        <f t="shared" si="1803"/>
        <v>0</v>
      </c>
      <c r="AI1645" s="229">
        <f t="shared" si="1803"/>
        <v>0</v>
      </c>
      <c r="AJ1645" s="51">
        <f t="shared" ref="AJ1645:AN1645" si="1804">AJ1627*$AH$43</f>
        <v>0</v>
      </c>
      <c r="AK1645" s="51">
        <f t="shared" si="1804"/>
        <v>0</v>
      </c>
      <c r="AL1645" s="51">
        <f t="shared" si="1804"/>
        <v>0</v>
      </c>
      <c r="AM1645" s="51">
        <f t="shared" si="1804"/>
        <v>0</v>
      </c>
      <c r="AN1645" s="229">
        <f t="shared" si="1804"/>
        <v>0</v>
      </c>
    </row>
    <row r="1646" spans="1:40" outlineLevel="1">
      <c r="A1646" s="521">
        <f>ROW()</f>
        <v>1646</v>
      </c>
      <c r="B1646" s="35"/>
      <c r="C1646" s="758"/>
      <c r="D1646" s="33" t="s">
        <v>28</v>
      </c>
      <c r="J1646" s="228"/>
      <c r="K1646" s="51"/>
      <c r="L1646" s="51"/>
      <c r="M1646" s="51"/>
      <c r="N1646" s="229"/>
      <c r="O1646" s="228"/>
      <c r="P1646" s="51"/>
      <c r="Q1646" s="51"/>
      <c r="R1646" s="51"/>
      <c r="S1646" s="229"/>
      <c r="T1646" s="228"/>
      <c r="U1646" s="51"/>
      <c r="V1646" s="51"/>
      <c r="W1646" s="51"/>
      <c r="X1646" s="229"/>
      <c r="Y1646" s="228">
        <f t="shared" si="1796"/>
        <v>0</v>
      </c>
      <c r="Z1646" s="51">
        <f t="shared" si="1796"/>
        <v>0</v>
      </c>
      <c r="AA1646" s="51">
        <f t="shared" si="1796"/>
        <v>0</v>
      </c>
      <c r="AB1646" s="51">
        <f t="shared" si="1796"/>
        <v>0</v>
      </c>
      <c r="AC1646" s="51">
        <f t="shared" si="1796"/>
        <v>0</v>
      </c>
      <c r="AD1646" s="229">
        <f t="shared" si="1796"/>
        <v>0</v>
      </c>
      <c r="AE1646" s="228">
        <f t="shared" ref="AE1646:AI1646" si="1805">AE1628*$AD$43</f>
        <v>0</v>
      </c>
      <c r="AF1646" s="51">
        <f t="shared" si="1805"/>
        <v>0</v>
      </c>
      <c r="AG1646" s="51">
        <f t="shared" si="1805"/>
        <v>0</v>
      </c>
      <c r="AH1646" s="51">
        <f t="shared" si="1805"/>
        <v>0</v>
      </c>
      <c r="AI1646" s="229">
        <f t="shared" si="1805"/>
        <v>0</v>
      </c>
      <c r="AJ1646" s="51">
        <f t="shared" ref="AJ1646:AN1646" si="1806">AJ1628*$AH$43</f>
        <v>0</v>
      </c>
      <c r="AK1646" s="51">
        <f t="shared" si="1806"/>
        <v>0</v>
      </c>
      <c r="AL1646" s="51">
        <f t="shared" si="1806"/>
        <v>0</v>
      </c>
      <c r="AM1646" s="51">
        <f t="shared" si="1806"/>
        <v>0</v>
      </c>
      <c r="AN1646" s="229">
        <f t="shared" si="1806"/>
        <v>0</v>
      </c>
    </row>
    <row r="1647" spans="1:40" outlineLevel="1">
      <c r="A1647" s="521">
        <f>ROW()</f>
        <v>1647</v>
      </c>
      <c r="B1647" s="35"/>
      <c r="C1647" s="758"/>
      <c r="D1647" s="45" t="s">
        <v>443</v>
      </c>
      <c r="E1647" s="45"/>
      <c r="F1647" s="45"/>
      <c r="G1647" s="45"/>
      <c r="H1647" s="45"/>
      <c r="I1647" s="45"/>
      <c r="J1647" s="230"/>
      <c r="K1647" s="52"/>
      <c r="L1647" s="52"/>
      <c r="M1647" s="52"/>
      <c r="N1647" s="231"/>
      <c r="O1647" s="230"/>
      <c r="P1647" s="52"/>
      <c r="Q1647" s="52"/>
      <c r="R1647" s="52"/>
      <c r="S1647" s="231"/>
      <c r="T1647" s="230"/>
      <c r="U1647" s="52"/>
      <c r="V1647" s="52"/>
      <c r="W1647" s="52"/>
      <c r="X1647" s="231"/>
      <c r="Y1647" s="230">
        <f t="shared" si="1796"/>
        <v>0</v>
      </c>
      <c r="Z1647" s="52">
        <f t="shared" si="1796"/>
        <v>0</v>
      </c>
      <c r="AA1647" s="52">
        <f t="shared" si="1796"/>
        <v>0</v>
      </c>
      <c r="AB1647" s="52">
        <f t="shared" si="1796"/>
        <v>0</v>
      </c>
      <c r="AC1647" s="52">
        <f t="shared" si="1796"/>
        <v>0</v>
      </c>
      <c r="AD1647" s="231">
        <f t="shared" si="1796"/>
        <v>0</v>
      </c>
      <c r="AE1647" s="230">
        <f t="shared" ref="AE1647:AI1647" si="1807">AE1629*$AD$43</f>
        <v>0</v>
      </c>
      <c r="AF1647" s="52">
        <f t="shared" si="1807"/>
        <v>0</v>
      </c>
      <c r="AG1647" s="52">
        <f t="shared" si="1807"/>
        <v>0</v>
      </c>
      <c r="AH1647" s="52">
        <f t="shared" si="1807"/>
        <v>0</v>
      </c>
      <c r="AI1647" s="231">
        <f t="shared" si="1807"/>
        <v>0</v>
      </c>
      <c r="AJ1647" s="52">
        <f t="shared" ref="AJ1647:AN1647" si="1808">AJ1629*$AH$43</f>
        <v>0</v>
      </c>
      <c r="AK1647" s="52">
        <f t="shared" si="1808"/>
        <v>0</v>
      </c>
      <c r="AL1647" s="52">
        <f t="shared" si="1808"/>
        <v>0</v>
      </c>
      <c r="AM1647" s="52">
        <f t="shared" si="1808"/>
        <v>0</v>
      </c>
      <c r="AN1647" s="231">
        <f t="shared" si="1808"/>
        <v>0</v>
      </c>
    </row>
    <row r="1648" spans="1:40" outlineLevel="1">
      <c r="A1648" s="521">
        <f>ROW()</f>
        <v>1648</v>
      </c>
      <c r="B1648" s="35"/>
      <c r="C1648" s="758"/>
      <c r="D1648" s="33" t="s">
        <v>24</v>
      </c>
      <c r="F1648" s="151"/>
      <c r="G1648" s="151"/>
      <c r="H1648" s="151"/>
      <c r="I1648" s="151"/>
      <c r="J1648" s="251"/>
      <c r="K1648" s="58"/>
      <c r="L1648" s="58"/>
      <c r="M1648" s="58"/>
      <c r="N1648" s="247"/>
      <c r="O1648" s="251"/>
      <c r="P1648" s="58"/>
      <c r="Q1648" s="58"/>
      <c r="R1648" s="58"/>
      <c r="S1648" s="247"/>
      <c r="T1648" s="251"/>
      <c r="U1648" s="58"/>
      <c r="V1648" s="58"/>
      <c r="W1648" s="58"/>
      <c r="X1648" s="247"/>
      <c r="Y1648" s="251">
        <f t="shared" ref="Y1648:AN1648" si="1809">SUM(Y1632:Y1647)</f>
        <v>0</v>
      </c>
      <c r="Z1648" s="58">
        <f t="shared" si="1809"/>
        <v>0</v>
      </c>
      <c r="AA1648" s="58">
        <f t="shared" si="1809"/>
        <v>0</v>
      </c>
      <c r="AB1648" s="58">
        <f t="shared" si="1809"/>
        <v>0</v>
      </c>
      <c r="AC1648" s="58">
        <f t="shared" si="1809"/>
        <v>0</v>
      </c>
      <c r="AD1648" s="247">
        <f t="shared" si="1809"/>
        <v>0</v>
      </c>
      <c r="AE1648" s="251">
        <f t="shared" si="1809"/>
        <v>0</v>
      </c>
      <c r="AF1648" s="58">
        <f t="shared" si="1809"/>
        <v>0</v>
      </c>
      <c r="AG1648" s="58">
        <f t="shared" si="1809"/>
        <v>0</v>
      </c>
      <c r="AH1648" s="58">
        <f t="shared" si="1809"/>
        <v>0</v>
      </c>
      <c r="AI1648" s="247">
        <f t="shared" si="1809"/>
        <v>0</v>
      </c>
      <c r="AJ1648" s="58">
        <f t="shared" si="1809"/>
        <v>0</v>
      </c>
      <c r="AK1648" s="58">
        <f t="shared" si="1809"/>
        <v>0</v>
      </c>
      <c r="AL1648" s="58">
        <f t="shared" si="1809"/>
        <v>0</v>
      </c>
      <c r="AM1648" s="58">
        <f t="shared" si="1809"/>
        <v>0</v>
      </c>
      <c r="AN1648" s="247">
        <f t="shared" si="1809"/>
        <v>0</v>
      </c>
    </row>
    <row r="1649" spans="1:40" outlineLevel="1">
      <c r="A1649" s="521">
        <f>ROW()</f>
        <v>1649</v>
      </c>
      <c r="B1649" s="35"/>
      <c r="C1649" s="758"/>
      <c r="F1649" s="151"/>
      <c r="G1649" s="151"/>
      <c r="H1649" s="151"/>
      <c r="I1649" s="151"/>
      <c r="J1649" s="251"/>
      <c r="K1649" s="58"/>
      <c r="L1649" s="58"/>
      <c r="M1649" s="58"/>
      <c r="N1649" s="247"/>
      <c r="O1649" s="251"/>
      <c r="P1649" s="58"/>
      <c r="Q1649" s="58"/>
      <c r="R1649" s="58"/>
      <c r="S1649" s="247"/>
      <c r="T1649" s="251"/>
      <c r="U1649" s="58"/>
      <c r="V1649" s="58"/>
      <c r="W1649" s="58"/>
      <c r="X1649" s="247"/>
      <c r="Y1649" s="251"/>
      <c r="Z1649" s="58"/>
      <c r="AA1649" s="58"/>
      <c r="AB1649" s="58"/>
      <c r="AC1649" s="58"/>
      <c r="AD1649" s="247"/>
      <c r="AE1649" s="251"/>
      <c r="AF1649" s="58"/>
      <c r="AG1649" s="58"/>
      <c r="AH1649" s="58"/>
      <c r="AI1649" s="247"/>
      <c r="AJ1649" s="58"/>
      <c r="AK1649" s="58"/>
      <c r="AL1649" s="58"/>
      <c r="AM1649" s="58"/>
      <c r="AN1649" s="247"/>
    </row>
    <row r="1650" spans="1:40">
      <c r="A1650" s="853" t="s">
        <v>578</v>
      </c>
      <c r="B1650" s="717"/>
      <c r="C1650" s="757"/>
      <c r="D1650" s="717"/>
      <c r="E1650" s="717"/>
      <c r="F1650" s="717"/>
      <c r="G1650" s="717"/>
      <c r="H1650" s="717"/>
      <c r="I1650" s="718"/>
      <c r="J1650" s="719"/>
      <c r="K1650" s="718"/>
      <c r="L1650" s="718"/>
      <c r="M1650" s="718"/>
      <c r="N1650" s="720"/>
      <c r="O1650" s="719"/>
      <c r="P1650" s="718"/>
      <c r="Q1650" s="718"/>
      <c r="R1650" s="718"/>
      <c r="S1650" s="720"/>
      <c r="T1650" s="719"/>
      <c r="U1650" s="718"/>
      <c r="V1650" s="718"/>
      <c r="W1650" s="718"/>
      <c r="X1650" s="720"/>
      <c r="Y1650" s="719"/>
      <c r="Z1650" s="718"/>
      <c r="AA1650" s="718"/>
      <c r="AB1650" s="718"/>
      <c r="AC1650" s="718"/>
      <c r="AD1650" s="720"/>
      <c r="AE1650" s="719"/>
      <c r="AF1650" s="718"/>
      <c r="AG1650" s="718"/>
      <c r="AH1650" s="718"/>
      <c r="AI1650" s="720"/>
      <c r="AJ1650" s="718"/>
      <c r="AK1650" s="718"/>
      <c r="AL1650" s="718"/>
      <c r="AM1650" s="718"/>
      <c r="AN1650" s="720"/>
    </row>
    <row r="1651" spans="1:40" outlineLevel="1">
      <c r="A1651" s="521">
        <f>ROW()</f>
        <v>1651</v>
      </c>
      <c r="B1651" s="35"/>
      <c r="C1651" s="756" t="s">
        <v>469</v>
      </c>
      <c r="F1651" s="151"/>
      <c r="G1651" s="151"/>
      <c r="H1651" s="151"/>
      <c r="I1651" s="151"/>
      <c r="J1651" s="251"/>
      <c r="K1651" s="58"/>
      <c r="L1651" s="58"/>
      <c r="M1651" s="58"/>
      <c r="N1651" s="247"/>
      <c r="O1651" s="251"/>
      <c r="P1651" s="58"/>
      <c r="Q1651" s="58"/>
      <c r="R1651" s="58"/>
      <c r="S1651" s="247"/>
      <c r="T1651" s="251"/>
      <c r="U1651" s="58"/>
      <c r="V1651" s="58"/>
      <c r="W1651" s="58"/>
      <c r="X1651" s="247"/>
      <c r="Y1651" s="251"/>
      <c r="Z1651" s="58"/>
      <c r="AA1651" s="58"/>
      <c r="AB1651" s="58"/>
      <c r="AC1651" s="58"/>
      <c r="AD1651" s="247"/>
      <c r="AE1651" s="251"/>
      <c r="AF1651" s="58"/>
      <c r="AG1651" s="58"/>
      <c r="AH1651" s="58"/>
      <c r="AI1651" s="247"/>
      <c r="AJ1651" s="58"/>
      <c r="AK1651" s="58"/>
      <c r="AL1651" s="58"/>
      <c r="AM1651" s="58"/>
      <c r="AN1651" s="247"/>
    </row>
    <row r="1652" spans="1:40" outlineLevel="1">
      <c r="A1652" s="521">
        <f>ROW()</f>
        <v>1652</v>
      </c>
      <c r="B1652" s="35"/>
      <c r="C1652" s="758"/>
      <c r="D1652" s="33" t="s">
        <v>470</v>
      </c>
      <c r="F1652" s="151"/>
      <c r="G1652" s="151"/>
      <c r="H1652" s="151"/>
      <c r="I1652" s="151"/>
      <c r="J1652" s="246">
        <f t="shared" ref="J1652:AI1652" si="1810">-J1653/J1654*J$9</f>
        <v>37.843077139144732</v>
      </c>
      <c r="K1652" s="151">
        <f t="shared" si="1810"/>
        <v>18.421538569572164</v>
      </c>
      <c r="L1652" s="151">
        <f t="shared" si="1810"/>
        <v>17.421538569571972</v>
      </c>
      <c r="M1652" s="151">
        <f t="shared" si="1810"/>
        <v>16.693030642615664</v>
      </c>
      <c r="N1652" s="248">
        <f t="shared" si="1810"/>
        <v>15.449675134284742</v>
      </c>
      <c r="O1652" s="246">
        <f t="shared" si="1810"/>
        <v>14.44775609192796</v>
      </c>
      <c r="P1652" s="151">
        <f t="shared" si="1810"/>
        <v>13.470019769898066</v>
      </c>
      <c r="Q1652" s="151">
        <f t="shared" si="1810"/>
        <v>12.482241837400007</v>
      </c>
      <c r="R1652" s="151">
        <f t="shared" si="1810"/>
        <v>11.491070050638124</v>
      </c>
      <c r="S1652" s="248">
        <f t="shared" si="1810"/>
        <v>10.492045749799603</v>
      </c>
      <c r="T1652" s="246">
        <f t="shared" si="1810"/>
        <v>9.4147064613877838</v>
      </c>
      <c r="U1652" s="151">
        <f t="shared" si="1810"/>
        <v>8.9928702894915098</v>
      </c>
      <c r="V1652" s="151">
        <f t="shared" si="1810"/>
        <v>7.9928702951207837</v>
      </c>
      <c r="W1652" s="151">
        <f t="shared" si="1810"/>
        <v>6.9928702951207455</v>
      </c>
      <c r="X1652" s="248">
        <f t="shared" si="1810"/>
        <v>5.9929749105423076</v>
      </c>
      <c r="Y1652" s="246">
        <f t="shared" si="1810"/>
        <v>5.0342774073839696</v>
      </c>
      <c r="Z1652" s="151">
        <f t="shared" si="1810"/>
        <v>4.4932371024324684</v>
      </c>
      <c r="AA1652" s="151">
        <f t="shared" si="1810"/>
        <v>3.4932371024324524</v>
      </c>
      <c r="AB1652" s="151">
        <f t="shared" si="1810"/>
        <v>3.431595306754708</v>
      </c>
      <c r="AC1652" s="151">
        <f t="shared" si="1810"/>
        <v>4.3179749817719379</v>
      </c>
      <c r="AD1652" s="248">
        <f t="shared" si="1810"/>
        <v>3.7234791824447036</v>
      </c>
      <c r="AE1652" s="246">
        <f t="shared" si="1810"/>
        <v>3.0152075934457803</v>
      </c>
      <c r="AF1652" s="151">
        <f t="shared" si="1810"/>
        <v>2.0447511150112794</v>
      </c>
      <c r="AG1652" s="151">
        <f t="shared" si="1810"/>
        <v>1.7132135775613802</v>
      </c>
      <c r="AH1652" s="151">
        <f t="shared" si="1810"/>
        <v>2.5570776888600091</v>
      </c>
      <c r="AI1652" s="248">
        <f t="shared" si="1810"/>
        <v>2.7206783457846022</v>
      </c>
      <c r="AJ1652" s="151">
        <f t="shared" ref="AJ1652:AN1652" si="1811">-AJ1653/AJ1654*AJ$9</f>
        <v>7.3664440748385562</v>
      </c>
      <c r="AK1652" s="151">
        <f t="shared" si="1811"/>
        <v>24.715146498131869</v>
      </c>
      <c r="AL1652" s="151">
        <f t="shared" si="1811"/>
        <v>23.715146498131869</v>
      </c>
      <c r="AM1652" s="151">
        <f t="shared" si="1811"/>
        <v>22.715146498131958</v>
      </c>
      <c r="AN1652" s="248">
        <f t="shared" si="1811"/>
        <v>21.715146498131958</v>
      </c>
    </row>
    <row r="1653" spans="1:40" outlineLevel="1">
      <c r="A1653" s="521">
        <f>ROW()</f>
        <v>1653</v>
      </c>
      <c r="B1653" s="35"/>
      <c r="C1653" s="758"/>
      <c r="D1653" s="33" t="s">
        <v>23</v>
      </c>
      <c r="F1653" s="151"/>
      <c r="G1653" s="151"/>
      <c r="H1653" s="151"/>
      <c r="I1653" s="151"/>
      <c r="J1653" s="1145">
        <v>308.34507599</v>
      </c>
      <c r="K1653" s="855">
        <f>J1656</f>
        <v>300.19708435453521</v>
      </c>
      <c r="L1653" s="855">
        <f t="shared" ref="L1653:AI1653" si="1812">K1656</f>
        <v>283.90110108360545</v>
      </c>
      <c r="M1653" s="855">
        <f t="shared" si="1812"/>
        <v>267.60511781267553</v>
      </c>
      <c r="N1653" s="1146">
        <f t="shared" si="1812"/>
        <v>251.57416911666667</v>
      </c>
      <c r="O1653" s="1147">
        <f t="shared" si="1812"/>
        <v>235.29070898368352</v>
      </c>
      <c r="P1653" s="855">
        <f t="shared" si="1812"/>
        <v>219.00508597852067</v>
      </c>
      <c r="Q1653" s="855">
        <f t="shared" si="1812"/>
        <v>202.74638037008947</v>
      </c>
      <c r="R1653" s="855">
        <f t="shared" si="1812"/>
        <v>186.50359457798848</v>
      </c>
      <c r="S1653" s="1146">
        <f t="shared" si="1812"/>
        <v>170.27328758689748</v>
      </c>
      <c r="T1653" s="1147">
        <f t="shared" si="1812"/>
        <v>154.04448991985055</v>
      </c>
      <c r="U1653" s="855">
        <f t="shared" si="1812"/>
        <v>145.93067503612562</v>
      </c>
      <c r="V1653" s="855">
        <f t="shared" si="1812"/>
        <v>129.70330042285551</v>
      </c>
      <c r="W1653" s="855">
        <f t="shared" si="1812"/>
        <v>113.47592582101412</v>
      </c>
      <c r="X1653" s="1146">
        <f t="shared" si="1812"/>
        <v>97.24855121917264</v>
      </c>
      <c r="Y1653" s="1147">
        <f t="shared" si="1812"/>
        <v>81.021459887937183</v>
      </c>
      <c r="Z1653" s="855">
        <f t="shared" si="1812"/>
        <v>72.908340259743738</v>
      </c>
      <c r="AA1653" s="855">
        <f t="shared" si="1812"/>
        <v>56.682101003356863</v>
      </c>
      <c r="AB1653" s="855">
        <f t="shared" si="1812"/>
        <v>40.455861746969916</v>
      </c>
      <c r="AC1653" s="855">
        <f t="shared" si="1812"/>
        <v>28.666633084913784</v>
      </c>
      <c r="AD1653" s="1146">
        <f t="shared" si="1812"/>
        <v>22.027726373798462</v>
      </c>
      <c r="AE1653" s="1147">
        <f t="shared" si="1812"/>
        <v>16.111827480727214</v>
      </c>
      <c r="AF1653" s="855">
        <f t="shared" si="1812"/>
        <v>10.768305689474822</v>
      </c>
      <c r="AG1653" s="855">
        <f t="shared" si="1812"/>
        <v>5.5019896031694131</v>
      </c>
      <c r="AH1653" s="855">
        <f t="shared" si="1812"/>
        <v>2.2904871523185117</v>
      </c>
      <c r="AI1653" s="1146">
        <f t="shared" si="1812"/>
        <v>1.3947430917070207</v>
      </c>
      <c r="AJ1653" s="855">
        <f t="shared" ref="AJ1653" si="1813">AI1656</f>
        <v>0.88209774578877764</v>
      </c>
      <c r="AK1653" s="855">
        <f t="shared" ref="AK1653" si="1814">AJ1656</f>
        <v>0.76235235210531171</v>
      </c>
      <c r="AL1653" s="855">
        <f t="shared" ref="AL1653" si="1815">AK1656</f>
        <v>0.73150679947373276</v>
      </c>
      <c r="AM1653" s="855">
        <f t="shared" ref="AM1653" si="1816">AL1656</f>
        <v>0.70066124684215381</v>
      </c>
      <c r="AN1653" s="1146">
        <f t="shared" ref="AN1653" si="1817">AM1656</f>
        <v>0.66981569421057496</v>
      </c>
    </row>
    <row r="1654" spans="1:40" outlineLevel="1">
      <c r="A1654" s="521">
        <f>ROW()</f>
        <v>1654</v>
      </c>
      <c r="B1654" s="35"/>
      <c r="C1654" s="758"/>
      <c r="D1654" s="33" t="s">
        <v>21</v>
      </c>
      <c r="F1654" s="151"/>
      <c r="G1654" s="151"/>
      <c r="H1654" s="151"/>
      <c r="I1654" s="151"/>
      <c r="J1654" s="1148">
        <v>-8.1479916354647877</v>
      </c>
      <c r="K1654" s="1149">
        <v>-16.295983270929753</v>
      </c>
      <c r="L1654" s="1149">
        <v>-16.295983270929934</v>
      </c>
      <c r="M1654" s="1149">
        <v>-16.03094869600886</v>
      </c>
      <c r="N1654" s="1150">
        <v>-16.283460132983148</v>
      </c>
      <c r="O1654" s="1148">
        <v>-16.285623005162837</v>
      </c>
      <c r="P1654" s="1149">
        <v>-16.258705608431189</v>
      </c>
      <c r="Q1654" s="1149">
        <v>-16.242785792100996</v>
      </c>
      <c r="R1654" s="1149">
        <v>-16.230306991091012</v>
      </c>
      <c r="S1654" s="1150">
        <v>-16.228797667046933</v>
      </c>
      <c r="T1654" s="1148">
        <v>-8.1138148837249275</v>
      </c>
      <c r="U1654" s="1149">
        <v>-16.227374613270118</v>
      </c>
      <c r="V1654" s="1149">
        <v>-16.22737460184139</v>
      </c>
      <c r="W1654" s="1149">
        <v>-16.227374601841479</v>
      </c>
      <c r="X1654" s="1150">
        <v>-16.227091331235453</v>
      </c>
      <c r="Y1654" s="1148">
        <v>-8.1131196281934379</v>
      </c>
      <c r="Z1654" s="1149">
        <v>-16.226239256386876</v>
      </c>
      <c r="AA1654" s="1149">
        <v>-16.22623925638695</v>
      </c>
      <c r="AB1654" s="1149">
        <v>-11.789228662056134</v>
      </c>
      <c r="AC1654" s="1149">
        <v>-6.6389067111153226</v>
      </c>
      <c r="AD1654" s="1150">
        <v>-5.9158988930712493</v>
      </c>
      <c r="AE1654" s="1148">
        <v>-5.3435217912523933</v>
      </c>
      <c r="AF1654" s="1149">
        <v>-5.2663160863054088</v>
      </c>
      <c r="AG1654" s="1149">
        <v>-3.2115024508509014</v>
      </c>
      <c r="AH1654" s="1149">
        <v>-0.89574406061149114</v>
      </c>
      <c r="AI1654" s="1150">
        <v>-0.51264534591824307</v>
      </c>
      <c r="AJ1654" s="1884">
        <v>-0.1197453936834659</v>
      </c>
      <c r="AK1654" s="1884">
        <v>-3.0845552631578989E-2</v>
      </c>
      <c r="AL1654" s="1884">
        <v>-3.0845552631578989E-2</v>
      </c>
      <c r="AM1654" s="1884">
        <v>-3.0845552631578874E-2</v>
      </c>
      <c r="AN1654" s="1885">
        <v>-3.0845552631578874E-2</v>
      </c>
    </row>
    <row r="1655" spans="1:40" outlineLevel="1">
      <c r="A1655" s="521">
        <f>ROW()</f>
        <v>1655</v>
      </c>
      <c r="B1655" s="35"/>
      <c r="C1655" s="758"/>
      <c r="D1655" s="33" t="s">
        <v>60</v>
      </c>
      <c r="F1655" s="151"/>
      <c r="G1655" s="151"/>
      <c r="H1655" s="151"/>
      <c r="I1655" s="151"/>
      <c r="J1655" s="1611">
        <v>0</v>
      </c>
      <c r="K1655" s="1612">
        <v>0</v>
      </c>
      <c r="L1655" s="1612">
        <v>0</v>
      </c>
      <c r="M1655" s="1612">
        <v>0</v>
      </c>
      <c r="N1655" s="1613">
        <v>0</v>
      </c>
      <c r="O1655" s="1611">
        <v>0</v>
      </c>
      <c r="P1655" s="1612">
        <v>0</v>
      </c>
      <c r="Q1655" s="1612">
        <v>0</v>
      </c>
      <c r="R1655" s="1612">
        <v>0</v>
      </c>
      <c r="S1655" s="1613">
        <v>0</v>
      </c>
      <c r="T1655" s="1611">
        <v>0</v>
      </c>
      <c r="U1655" s="1612">
        <v>0</v>
      </c>
      <c r="V1655" s="1612">
        <v>0</v>
      </c>
      <c r="W1655" s="1612">
        <v>0</v>
      </c>
      <c r="X1655" s="1613">
        <v>0</v>
      </c>
      <c r="Y1655" s="1611">
        <v>0</v>
      </c>
      <c r="Z1655" s="1612">
        <v>0</v>
      </c>
      <c r="AA1655" s="1612">
        <v>0</v>
      </c>
      <c r="AB1655" s="1612">
        <v>0</v>
      </c>
      <c r="AC1655" s="1612">
        <v>0</v>
      </c>
      <c r="AD1655" s="1613">
        <v>0</v>
      </c>
      <c r="AE1655" s="1611">
        <v>0</v>
      </c>
      <c r="AF1655" s="1612">
        <v>0</v>
      </c>
      <c r="AG1655" s="1612">
        <v>0</v>
      </c>
      <c r="AH1655" s="1612">
        <v>0</v>
      </c>
      <c r="AI1655" s="1613">
        <v>0</v>
      </c>
      <c r="AJ1655" s="1886">
        <v>0</v>
      </c>
      <c r="AK1655" s="1886">
        <v>0</v>
      </c>
      <c r="AL1655" s="1886">
        <v>0</v>
      </c>
      <c r="AM1655" s="1886">
        <v>0</v>
      </c>
      <c r="AN1655" s="1887">
        <v>0</v>
      </c>
    </row>
    <row r="1656" spans="1:40" outlineLevel="1">
      <c r="A1656" s="521">
        <f>ROW()</f>
        <v>1656</v>
      </c>
      <c r="B1656" s="35"/>
      <c r="C1656" s="758"/>
      <c r="D1656" s="33" t="s">
        <v>25</v>
      </c>
      <c r="F1656" s="151"/>
      <c r="G1656" s="151"/>
      <c r="H1656" s="151"/>
      <c r="I1656" s="151"/>
      <c r="J1656" s="1147">
        <f>SUM(J1653:J1655)</f>
        <v>300.19708435453521</v>
      </c>
      <c r="K1656" s="855">
        <f>SUM(K1653:K1655)</f>
        <v>283.90110108360545</v>
      </c>
      <c r="L1656" s="855">
        <f t="shared" ref="L1656:AI1656" si="1818">SUM(L1653:L1655)</f>
        <v>267.60511781267553</v>
      </c>
      <c r="M1656" s="855">
        <f t="shared" si="1818"/>
        <v>251.57416911666667</v>
      </c>
      <c r="N1656" s="1146">
        <f t="shared" si="1818"/>
        <v>235.29070898368352</v>
      </c>
      <c r="O1656" s="1147">
        <f t="shared" si="1818"/>
        <v>219.00508597852067</v>
      </c>
      <c r="P1656" s="855">
        <f t="shared" si="1818"/>
        <v>202.74638037008947</v>
      </c>
      <c r="Q1656" s="855">
        <f t="shared" si="1818"/>
        <v>186.50359457798848</v>
      </c>
      <c r="R1656" s="855">
        <f t="shared" si="1818"/>
        <v>170.27328758689748</v>
      </c>
      <c r="S1656" s="1146">
        <f t="shared" si="1818"/>
        <v>154.04448991985055</v>
      </c>
      <c r="T1656" s="1147">
        <f t="shared" si="1818"/>
        <v>145.93067503612562</v>
      </c>
      <c r="U1656" s="855">
        <f t="shared" si="1818"/>
        <v>129.70330042285551</v>
      </c>
      <c r="V1656" s="855">
        <f t="shared" si="1818"/>
        <v>113.47592582101412</v>
      </c>
      <c r="W1656" s="855">
        <f t="shared" si="1818"/>
        <v>97.24855121917264</v>
      </c>
      <c r="X1656" s="1146">
        <f t="shared" si="1818"/>
        <v>81.021459887937183</v>
      </c>
      <c r="Y1656" s="1147">
        <f t="shared" si="1818"/>
        <v>72.908340259743738</v>
      </c>
      <c r="Z1656" s="855">
        <f t="shared" si="1818"/>
        <v>56.682101003356863</v>
      </c>
      <c r="AA1656" s="855">
        <f t="shared" si="1818"/>
        <v>40.455861746969916</v>
      </c>
      <c r="AB1656" s="855">
        <f t="shared" si="1818"/>
        <v>28.666633084913784</v>
      </c>
      <c r="AC1656" s="855">
        <f t="shared" si="1818"/>
        <v>22.027726373798462</v>
      </c>
      <c r="AD1656" s="1146">
        <f t="shared" si="1818"/>
        <v>16.111827480727214</v>
      </c>
      <c r="AE1656" s="1147">
        <f t="shared" si="1818"/>
        <v>10.768305689474822</v>
      </c>
      <c r="AF1656" s="855">
        <f t="shared" si="1818"/>
        <v>5.5019896031694131</v>
      </c>
      <c r="AG1656" s="855">
        <f t="shared" si="1818"/>
        <v>2.2904871523185117</v>
      </c>
      <c r="AH1656" s="855">
        <f t="shared" si="1818"/>
        <v>1.3947430917070207</v>
      </c>
      <c r="AI1656" s="1146">
        <f t="shared" si="1818"/>
        <v>0.88209774578877764</v>
      </c>
      <c r="AJ1656" s="855">
        <f t="shared" ref="AJ1656:AN1656" si="1819">SUM(AJ1653:AJ1655)</f>
        <v>0.76235235210531171</v>
      </c>
      <c r="AK1656" s="855">
        <f t="shared" si="1819"/>
        <v>0.73150679947373276</v>
      </c>
      <c r="AL1656" s="855">
        <f t="shared" si="1819"/>
        <v>0.70066124684215381</v>
      </c>
      <c r="AM1656" s="855">
        <f t="shared" si="1819"/>
        <v>0.66981569421057496</v>
      </c>
      <c r="AN1656" s="1146">
        <f t="shared" si="1819"/>
        <v>0.63897014157899612</v>
      </c>
    </row>
    <row r="1657" spans="1:40" outlineLevel="1">
      <c r="A1657" s="521">
        <f>ROW()</f>
        <v>1657</v>
      </c>
      <c r="B1657" s="35"/>
      <c r="C1657" s="758"/>
      <c r="F1657" s="151"/>
      <c r="G1657" s="151"/>
      <c r="H1657" s="151"/>
      <c r="I1657" s="151"/>
      <c r="J1657" s="251"/>
      <c r="K1657" s="58"/>
      <c r="L1657" s="58"/>
      <c r="M1657" s="58"/>
      <c r="N1657" s="247"/>
      <c r="O1657" s="251"/>
      <c r="P1657" s="58"/>
      <c r="Q1657" s="58"/>
      <c r="R1657" s="58"/>
      <c r="S1657" s="247"/>
      <c r="T1657" s="251"/>
      <c r="U1657" s="58"/>
      <c r="V1657" s="58"/>
      <c r="W1657" s="58"/>
      <c r="X1657" s="247"/>
      <c r="Y1657" s="251"/>
      <c r="Z1657" s="58"/>
      <c r="AA1657" s="58"/>
      <c r="AB1657" s="58"/>
      <c r="AC1657" s="58"/>
      <c r="AD1657" s="247"/>
      <c r="AE1657" s="251"/>
      <c r="AF1657" s="58"/>
      <c r="AG1657" s="58"/>
      <c r="AH1657" s="58"/>
      <c r="AI1657" s="247"/>
      <c r="AJ1657" s="58"/>
      <c r="AK1657" s="58"/>
      <c r="AL1657" s="58"/>
      <c r="AM1657" s="58"/>
      <c r="AN1657" s="247"/>
    </row>
    <row r="1658" spans="1:40">
      <c r="A1658" s="853" t="s">
        <v>250</v>
      </c>
      <c r="B1658" s="717"/>
      <c r="C1658" s="757"/>
      <c r="D1658" s="717"/>
      <c r="E1658" s="717"/>
      <c r="F1658" s="717"/>
      <c r="G1658" s="717"/>
      <c r="H1658" s="717"/>
      <c r="I1658" s="718"/>
      <c r="J1658" s="719"/>
      <c r="K1658" s="718"/>
      <c r="L1658" s="718"/>
      <c r="M1658" s="718"/>
      <c r="N1658" s="720"/>
      <c r="O1658" s="719"/>
      <c r="P1658" s="718"/>
      <c r="Q1658" s="718"/>
      <c r="R1658" s="718"/>
      <c r="S1658" s="720"/>
      <c r="T1658" s="719"/>
      <c r="U1658" s="718"/>
      <c r="V1658" s="718"/>
      <c r="W1658" s="718"/>
      <c r="X1658" s="720"/>
      <c r="Y1658" s="719"/>
      <c r="Z1658" s="718"/>
      <c r="AA1658" s="718"/>
      <c r="AB1658" s="718"/>
      <c r="AC1658" s="718"/>
      <c r="AD1658" s="720"/>
      <c r="AE1658" s="719"/>
      <c r="AF1658" s="718"/>
      <c r="AG1658" s="718"/>
      <c r="AH1658" s="718"/>
      <c r="AI1658" s="720"/>
      <c r="AJ1658" s="718"/>
      <c r="AK1658" s="718"/>
      <c r="AL1658" s="718"/>
      <c r="AM1658" s="718"/>
      <c r="AN1658" s="720"/>
    </row>
    <row r="1659" spans="1:40" outlineLevel="1">
      <c r="A1659" s="521">
        <f>ROW()</f>
        <v>1659</v>
      </c>
      <c r="B1659" s="35"/>
      <c r="C1659" s="756" t="s">
        <v>117</v>
      </c>
      <c r="J1659" s="1926" t="s">
        <v>370</v>
      </c>
      <c r="K1659" s="1927"/>
      <c r="L1659" s="1927"/>
      <c r="M1659" s="1927"/>
      <c r="N1659" s="1928"/>
      <c r="O1659" s="1909" t="s">
        <v>99</v>
      </c>
      <c r="P1659" s="1910"/>
      <c r="Q1659" s="1910"/>
      <c r="R1659" s="1910"/>
      <c r="S1659" s="1911"/>
      <c r="T1659" s="1909" t="s">
        <v>351</v>
      </c>
      <c r="U1659" s="1910"/>
      <c r="V1659" s="1910"/>
      <c r="W1659" s="1910"/>
      <c r="X1659" s="1911"/>
      <c r="Y1659" s="1909" t="s">
        <v>352</v>
      </c>
      <c r="Z1659" s="1910"/>
      <c r="AA1659" s="1910"/>
      <c r="AB1659" s="1910"/>
      <c r="AC1659" s="1910"/>
      <c r="AD1659" s="1911"/>
      <c r="AE1659" s="1171"/>
      <c r="AF1659" s="1136"/>
      <c r="AG1659" s="1136"/>
      <c r="AH1659" s="1136"/>
      <c r="AI1659" s="1161"/>
      <c r="AJ1659" s="1136"/>
      <c r="AK1659" s="1136"/>
      <c r="AL1659" s="1136"/>
      <c r="AM1659" s="1136"/>
      <c r="AN1659" s="1161"/>
    </row>
    <row r="1660" spans="1:40" outlineLevel="1">
      <c r="A1660" s="521">
        <f>ROW()</f>
        <v>1660</v>
      </c>
      <c r="B1660" s="35"/>
      <c r="C1660" s="756"/>
      <c r="D1660" s="33" t="s">
        <v>118</v>
      </c>
      <c r="J1660" s="361">
        <v>31.684789341927612</v>
      </c>
      <c r="K1660" s="373">
        <v>28.262622549924156</v>
      </c>
      <c r="L1660" s="373">
        <v>24.930661075838419</v>
      </c>
      <c r="M1660" s="373">
        <v>27.49070945416128</v>
      </c>
      <c r="N1660" s="356">
        <v>27.334931430659594</v>
      </c>
      <c r="O1660" s="361">
        <v>22.524563340410474</v>
      </c>
      <c r="P1660" s="373">
        <v>21.698839235668785</v>
      </c>
      <c r="Q1660" s="373">
        <v>20.819711238499643</v>
      </c>
      <c r="R1660" s="373">
        <v>20.30725637664543</v>
      </c>
      <c r="S1660" s="356">
        <v>20.086428618685062</v>
      </c>
      <c r="T1660" s="361">
        <v>20.716401919793455</v>
      </c>
      <c r="U1660" s="373">
        <v>27.471288958102992</v>
      </c>
      <c r="V1660" s="373">
        <v>28.228782557575212</v>
      </c>
      <c r="W1660" s="373">
        <v>28.401975928170046</v>
      </c>
      <c r="X1660" s="356">
        <v>27.852134463748161</v>
      </c>
      <c r="Y1660" s="361">
        <v>12.562091679709324</v>
      </c>
      <c r="Z1660" s="373">
        <v>31.706000000000003</v>
      </c>
      <c r="AA1660" s="373">
        <v>31.301000000000002</v>
      </c>
      <c r="AB1660" s="373">
        <v>31.536000000000005</v>
      </c>
      <c r="AC1660" s="373">
        <v>31.537000000000006</v>
      </c>
      <c r="AD1660" s="356">
        <v>32.039000000000001</v>
      </c>
      <c r="AE1660" s="361"/>
      <c r="AF1660" s="373"/>
      <c r="AG1660" s="373"/>
      <c r="AH1660" s="373"/>
      <c r="AI1660" s="356"/>
      <c r="AJ1660" s="1870"/>
      <c r="AK1660" s="1870"/>
      <c r="AL1660" s="1870"/>
      <c r="AM1660" s="1870"/>
      <c r="AN1660" s="1871"/>
    </row>
    <row r="1661" spans="1:40" outlineLevel="1">
      <c r="A1661" s="521">
        <f>ROW()</f>
        <v>1661</v>
      </c>
      <c r="B1661" s="35"/>
      <c r="C1661" s="756"/>
      <c r="D1661" s="33" t="s">
        <v>119</v>
      </c>
      <c r="J1661" s="361">
        <v>2.178612023507577</v>
      </c>
      <c r="K1661" s="373">
        <v>2.921476429355041</v>
      </c>
      <c r="L1661" s="373">
        <v>1.5002856279329326</v>
      </c>
      <c r="M1661" s="373">
        <v>1.3983245025227906</v>
      </c>
      <c r="N1661" s="356">
        <v>1.593301836517844</v>
      </c>
      <c r="O1661" s="361">
        <v>1.03</v>
      </c>
      <c r="P1661" s="373">
        <v>1.03</v>
      </c>
      <c r="Q1661" s="373">
        <v>1.03</v>
      </c>
      <c r="R1661" s="373">
        <v>1.03</v>
      </c>
      <c r="S1661" s="356">
        <v>1.03</v>
      </c>
      <c r="T1661" s="361">
        <v>0.17708754896942921</v>
      </c>
      <c r="U1661" s="373">
        <v>2.597990822000408</v>
      </c>
      <c r="V1661" s="373">
        <v>1.085572245667427</v>
      </c>
      <c r="W1661" s="373">
        <v>1.0913197643508954</v>
      </c>
      <c r="X1661" s="356">
        <v>1.0967709680293851</v>
      </c>
      <c r="Y1661" s="361">
        <v>0</v>
      </c>
      <c r="Z1661" s="373">
        <v>0</v>
      </c>
      <c r="AA1661" s="373">
        <v>0</v>
      </c>
      <c r="AB1661" s="373">
        <v>0</v>
      </c>
      <c r="AC1661" s="373">
        <v>0</v>
      </c>
      <c r="AD1661" s="356">
        <v>0</v>
      </c>
      <c r="AE1661" s="361"/>
      <c r="AF1661" s="373"/>
      <c r="AG1661" s="373"/>
      <c r="AH1661" s="373"/>
      <c r="AI1661" s="356"/>
      <c r="AJ1661" s="1870"/>
      <c r="AK1661" s="1870"/>
      <c r="AL1661" s="1870"/>
      <c r="AM1661" s="1870"/>
      <c r="AN1661" s="1871"/>
    </row>
    <row r="1662" spans="1:40" outlineLevel="1">
      <c r="A1662" s="521">
        <f>ROW()</f>
        <v>1662</v>
      </c>
      <c r="B1662" s="35"/>
      <c r="C1662" s="756"/>
      <c r="D1662" s="33" t="s">
        <v>120</v>
      </c>
      <c r="J1662" s="361">
        <v>10.276833526095574</v>
      </c>
      <c r="K1662" s="373">
        <v>9.7433007928721391</v>
      </c>
      <c r="L1662" s="373">
        <v>9.7766513588693957</v>
      </c>
      <c r="M1662" s="373">
        <v>8.5267131278154533</v>
      </c>
      <c r="N1662" s="356">
        <v>7.7336419910981498</v>
      </c>
      <c r="O1662" s="361">
        <v>5.0295222929936294</v>
      </c>
      <c r="P1662" s="373">
        <v>5.0295222929936294</v>
      </c>
      <c r="Q1662" s="373">
        <v>5.0295222929936294</v>
      </c>
      <c r="R1662" s="373">
        <v>5.0295222929936294</v>
      </c>
      <c r="S1662" s="356">
        <v>5.0295222929936294</v>
      </c>
      <c r="T1662" s="361">
        <v>3.9828139053799676</v>
      </c>
      <c r="U1662" s="373">
        <v>7.9656278107599343</v>
      </c>
      <c r="V1662" s="373">
        <v>7.9656278107599361</v>
      </c>
      <c r="W1662" s="373">
        <v>7.9656278107599352</v>
      </c>
      <c r="X1662" s="356">
        <v>7.965627810759937</v>
      </c>
      <c r="Y1662" s="361">
        <v>10.214583496806178</v>
      </c>
      <c r="Z1662" s="373">
        <v>17.461301564362373</v>
      </c>
      <c r="AA1662" s="373">
        <v>17.369899680808043</v>
      </c>
      <c r="AB1662" s="373">
        <v>17.517465366917047</v>
      </c>
      <c r="AC1662" s="373">
        <v>18.623102960763443</v>
      </c>
      <c r="AD1662" s="356">
        <v>18.743371771587526</v>
      </c>
      <c r="AE1662" s="361"/>
      <c r="AF1662" s="373"/>
      <c r="AG1662" s="373"/>
      <c r="AH1662" s="373"/>
      <c r="AI1662" s="356"/>
      <c r="AJ1662" s="1870"/>
      <c r="AK1662" s="1870"/>
      <c r="AL1662" s="1870"/>
      <c r="AM1662" s="1870"/>
      <c r="AN1662" s="1871"/>
    </row>
    <row r="1663" spans="1:40" outlineLevel="1">
      <c r="A1663" s="521">
        <f>ROW()</f>
        <v>1663</v>
      </c>
      <c r="B1663" s="35"/>
      <c r="C1663" s="756"/>
      <c r="D1663" s="33" t="s">
        <v>121</v>
      </c>
      <c r="J1663" s="361">
        <v>6.8618464685632983</v>
      </c>
      <c r="K1663" s="373">
        <v>5.8713969442702005</v>
      </c>
      <c r="L1663" s="373">
        <v>5.2260525520902039</v>
      </c>
      <c r="M1663" s="373">
        <v>6.0655847243142995</v>
      </c>
      <c r="N1663" s="356">
        <v>5.9454670838062</v>
      </c>
      <c r="O1663" s="361">
        <v>6.5422151450813857</v>
      </c>
      <c r="P1663" s="373">
        <v>6.5422151450813857</v>
      </c>
      <c r="Q1663" s="373">
        <v>6.5422151450813857</v>
      </c>
      <c r="R1663" s="373">
        <v>6.5422151450813857</v>
      </c>
      <c r="S1663" s="356">
        <v>6.5422151450813857</v>
      </c>
      <c r="T1663" s="361">
        <v>2.7912762767129422</v>
      </c>
      <c r="U1663" s="373">
        <v>5.9555495279980661</v>
      </c>
      <c r="V1663" s="373">
        <v>6.1670426579101276</v>
      </c>
      <c r="W1663" s="373">
        <v>5.839228306546433</v>
      </c>
      <c r="X1663" s="356">
        <v>6.2103026163012318</v>
      </c>
      <c r="Y1663" s="361">
        <v>3.8914165981412907</v>
      </c>
      <c r="Z1663" s="373">
        <v>10.4</v>
      </c>
      <c r="AA1663" s="373">
        <v>10.5</v>
      </c>
      <c r="AB1663" s="373">
        <v>10.5</v>
      </c>
      <c r="AC1663" s="373">
        <v>10.367000000000001</v>
      </c>
      <c r="AD1663" s="356">
        <v>10.266999999999999</v>
      </c>
      <c r="AE1663" s="361"/>
      <c r="AF1663" s="373"/>
      <c r="AG1663" s="373"/>
      <c r="AH1663" s="373"/>
      <c r="AI1663" s="356"/>
      <c r="AJ1663" s="1870"/>
      <c r="AK1663" s="1870"/>
      <c r="AL1663" s="1870"/>
      <c r="AM1663" s="1870"/>
      <c r="AN1663" s="1871"/>
    </row>
    <row r="1664" spans="1:40" outlineLevel="1">
      <c r="A1664" s="521">
        <f>ROW()</f>
        <v>1664</v>
      </c>
      <c r="B1664" s="35"/>
      <c r="C1664" s="756"/>
      <c r="D1664" s="33" t="s">
        <v>298</v>
      </c>
      <c r="J1664" s="361"/>
      <c r="K1664" s="373"/>
      <c r="L1664" s="373"/>
      <c r="M1664" s="373"/>
      <c r="N1664" s="356"/>
      <c r="O1664" s="361"/>
      <c r="P1664" s="373"/>
      <c r="Q1664" s="373"/>
      <c r="R1664" s="373"/>
      <c r="S1664" s="356"/>
      <c r="T1664" s="361"/>
      <c r="U1664" s="373"/>
      <c r="V1664" s="373"/>
      <c r="W1664" s="373"/>
      <c r="X1664" s="356"/>
      <c r="Y1664" s="361">
        <v>0</v>
      </c>
      <c r="Z1664" s="373">
        <v>0</v>
      </c>
      <c r="AA1664" s="373">
        <v>0</v>
      </c>
      <c r="AB1664" s="373">
        <v>0</v>
      </c>
      <c r="AC1664" s="373">
        <v>0</v>
      </c>
      <c r="AD1664" s="356">
        <v>0</v>
      </c>
      <c r="AE1664" s="361"/>
      <c r="AF1664" s="373"/>
      <c r="AG1664" s="373"/>
      <c r="AH1664" s="373"/>
      <c r="AI1664" s="356"/>
      <c r="AJ1664" s="1870"/>
      <c r="AK1664" s="1870"/>
      <c r="AL1664" s="1870"/>
      <c r="AM1664" s="1870"/>
      <c r="AN1664" s="1871"/>
    </row>
    <row r="1665" spans="1:40" outlineLevel="1">
      <c r="A1665" s="521">
        <f>ROW()</f>
        <v>1665</v>
      </c>
      <c r="B1665" s="35"/>
      <c r="C1665" s="756"/>
      <c r="D1665" s="33" t="s">
        <v>81</v>
      </c>
      <c r="J1665" s="361">
        <v>0</v>
      </c>
      <c r="K1665" s="373">
        <v>0</v>
      </c>
      <c r="L1665" s="373">
        <v>0</v>
      </c>
      <c r="M1665" s="373">
        <v>0</v>
      </c>
      <c r="N1665" s="356">
        <v>0.79665091825892198</v>
      </c>
      <c r="O1665" s="361">
        <v>1.3385102618542106</v>
      </c>
      <c r="P1665" s="373">
        <v>1.3385102618542106</v>
      </c>
      <c r="Q1665" s="373">
        <v>1.3385102618542106</v>
      </c>
      <c r="R1665" s="373">
        <v>1.3385102618542106</v>
      </c>
      <c r="S1665" s="356">
        <v>1.3385102618542106</v>
      </c>
      <c r="T1665" s="361">
        <v>0</v>
      </c>
      <c r="U1665" s="373">
        <v>0</v>
      </c>
      <c r="V1665" s="373">
        <v>0</v>
      </c>
      <c r="W1665" s="373">
        <v>0</v>
      </c>
      <c r="X1665" s="356">
        <v>0</v>
      </c>
      <c r="Y1665" s="361">
        <v>0</v>
      </c>
      <c r="Z1665" s="373">
        <v>0</v>
      </c>
      <c r="AA1665" s="373">
        <v>0</v>
      </c>
      <c r="AB1665" s="373">
        <v>0</v>
      </c>
      <c r="AC1665" s="373">
        <v>0</v>
      </c>
      <c r="AD1665" s="356">
        <v>0</v>
      </c>
      <c r="AE1665" s="361"/>
      <c r="AF1665" s="373"/>
      <c r="AG1665" s="373"/>
      <c r="AH1665" s="373"/>
      <c r="AI1665" s="356"/>
      <c r="AJ1665" s="1870"/>
      <c r="AK1665" s="1870"/>
      <c r="AL1665" s="1870"/>
      <c r="AM1665" s="1870"/>
      <c r="AN1665" s="1871"/>
    </row>
    <row r="1666" spans="1:40" outlineLevel="1">
      <c r="A1666" s="521">
        <f>ROW()</f>
        <v>1666</v>
      </c>
      <c r="B1666" s="35"/>
      <c r="C1666" s="758"/>
      <c r="D1666" s="33" t="s">
        <v>122</v>
      </c>
      <c r="J1666" s="361">
        <v>0</v>
      </c>
      <c r="K1666" s="373">
        <v>0</v>
      </c>
      <c r="L1666" s="373">
        <v>0</v>
      </c>
      <c r="M1666" s="373">
        <v>0</v>
      </c>
      <c r="N1666" s="356">
        <v>0</v>
      </c>
      <c r="O1666" s="361">
        <v>0.7392392073602263</v>
      </c>
      <c r="P1666" s="373">
        <v>0.74131280962491142</v>
      </c>
      <c r="Q1666" s="373">
        <v>0.74442321302193903</v>
      </c>
      <c r="R1666" s="373">
        <v>0.74753361641896665</v>
      </c>
      <c r="S1666" s="356">
        <v>0.74753361641896665</v>
      </c>
      <c r="T1666" s="361">
        <v>4.0919568645475763</v>
      </c>
      <c r="U1666" s="373">
        <v>5.7678629767641461</v>
      </c>
      <c r="V1666" s="373">
        <v>6.7596921491727677</v>
      </c>
      <c r="W1666" s="373">
        <v>6.5290764704290201</v>
      </c>
      <c r="X1666" s="356">
        <v>6.974022694462418</v>
      </c>
      <c r="Y1666" s="361">
        <v>0</v>
      </c>
      <c r="Z1666" s="373">
        <v>0</v>
      </c>
      <c r="AA1666" s="373">
        <v>0</v>
      </c>
      <c r="AB1666" s="373">
        <v>0</v>
      </c>
      <c r="AC1666" s="373">
        <v>0</v>
      </c>
      <c r="AD1666" s="356">
        <v>0</v>
      </c>
      <c r="AE1666" s="361"/>
      <c r="AF1666" s="373"/>
      <c r="AG1666" s="373"/>
      <c r="AH1666" s="373"/>
      <c r="AI1666" s="356"/>
      <c r="AJ1666" s="1870"/>
      <c r="AK1666" s="1870"/>
      <c r="AL1666" s="1870"/>
      <c r="AM1666" s="1870"/>
      <c r="AN1666" s="1871"/>
    </row>
    <row r="1667" spans="1:40" outlineLevel="1">
      <c r="A1667" s="521">
        <f>ROW()</f>
        <v>1667</v>
      </c>
      <c r="B1667" s="35"/>
      <c r="C1667" s="758"/>
      <c r="D1667" s="33" t="s">
        <v>123</v>
      </c>
      <c r="J1667" s="361">
        <v>0</v>
      </c>
      <c r="K1667" s="373">
        <v>0</v>
      </c>
      <c r="L1667" s="373">
        <v>0</v>
      </c>
      <c r="M1667" s="373">
        <v>0</v>
      </c>
      <c r="N1667" s="356">
        <v>0</v>
      </c>
      <c r="O1667" s="361">
        <v>0</v>
      </c>
      <c r="P1667" s="373">
        <v>0</v>
      </c>
      <c r="Q1667" s="373">
        <v>0</v>
      </c>
      <c r="R1667" s="373">
        <v>0</v>
      </c>
      <c r="S1667" s="356">
        <v>0</v>
      </c>
      <c r="T1667" s="361">
        <v>0.36792080000000005</v>
      </c>
      <c r="U1667" s="373">
        <v>0.75459479889598802</v>
      </c>
      <c r="V1667" s="373">
        <v>0.73932764719999999</v>
      </c>
      <c r="W1667" s="373">
        <v>0.73932764719999999</v>
      </c>
      <c r="X1667" s="356">
        <v>0.73932764719999999</v>
      </c>
      <c r="Y1667" s="361">
        <v>0.19095399069000574</v>
      </c>
      <c r="Z1667" s="373">
        <v>0.56999999999999995</v>
      </c>
      <c r="AA1667" s="373">
        <v>0.58476881667502545</v>
      </c>
      <c r="AB1667" s="373">
        <v>0.59566938864798624</v>
      </c>
      <c r="AC1667" s="373">
        <v>0.60681033396747075</v>
      </c>
      <c r="AD1667" s="356">
        <v>0.61817364854997636</v>
      </c>
      <c r="AE1667" s="361"/>
      <c r="AF1667" s="373"/>
      <c r="AG1667" s="373"/>
      <c r="AH1667" s="373"/>
      <c r="AI1667" s="356"/>
      <c r="AJ1667" s="1870"/>
      <c r="AK1667" s="1870"/>
      <c r="AL1667" s="1870"/>
      <c r="AM1667" s="1870"/>
      <c r="AN1667" s="1871"/>
    </row>
    <row r="1668" spans="1:40" outlineLevel="1">
      <c r="A1668" s="521">
        <f>ROW()</f>
        <v>1668</v>
      </c>
      <c r="B1668" s="35"/>
      <c r="C1668" s="756"/>
      <c r="D1668" s="33" t="s">
        <v>124</v>
      </c>
      <c r="J1668" s="361">
        <v>3.0084174643456962</v>
      </c>
      <c r="K1668" s="373">
        <v>3.2925132559455514</v>
      </c>
      <c r="L1668" s="373">
        <v>3.4986793182016358</v>
      </c>
      <c r="M1668" s="373">
        <v>3.5023127550913067</v>
      </c>
      <c r="N1668" s="356">
        <v>3.6425331216392554</v>
      </c>
      <c r="O1668" s="224">
        <f>O1817/$S$43</f>
        <v>2.9275143169759716</v>
      </c>
      <c r="P1668" s="31">
        <f>P1817/$S$43</f>
        <v>3.0415010289274296</v>
      </c>
      <c r="Q1668" s="31">
        <f>Q1817/$S$43</f>
        <v>3.1454795265780806</v>
      </c>
      <c r="R1668" s="31">
        <f>R1817/$S$43</f>
        <v>3.1355805319333596</v>
      </c>
      <c r="S1668" s="225">
        <f>S1817/$S$43</f>
        <v>3.1753306044382352</v>
      </c>
      <c r="T1668" s="361">
        <v>4.8691319524457244</v>
      </c>
      <c r="U1668" s="373">
        <v>10.36178989246145</v>
      </c>
      <c r="V1668" s="373">
        <v>10.642626612013673</v>
      </c>
      <c r="W1668" s="373">
        <v>11.032008410467691</v>
      </c>
      <c r="X1668" s="356">
        <v>11.3055618310557</v>
      </c>
      <c r="Y1668" s="361">
        <v>3.9763246981423079</v>
      </c>
      <c r="Z1668" s="373">
        <v>7.1495870664934822</v>
      </c>
      <c r="AA1668" s="373">
        <v>7.1702072569655062</v>
      </c>
      <c r="AB1668" s="373">
        <v>7.2469470215165668</v>
      </c>
      <c r="AC1668" s="373">
        <v>7.3186261238656796</v>
      </c>
      <c r="AD1668" s="356">
        <v>7.3793124349086083</v>
      </c>
      <c r="AE1668" s="361"/>
      <c r="AF1668" s="373"/>
      <c r="AG1668" s="373"/>
      <c r="AH1668" s="373"/>
      <c r="AI1668" s="356"/>
      <c r="AJ1668" s="1870"/>
      <c r="AK1668" s="1870"/>
      <c r="AL1668" s="1870"/>
      <c r="AM1668" s="1870"/>
      <c r="AN1668" s="1871"/>
    </row>
    <row r="1669" spans="1:40" outlineLevel="1">
      <c r="A1669" s="521">
        <f>ROW()</f>
        <v>1669</v>
      </c>
      <c r="B1669" s="35"/>
      <c r="C1669" s="758"/>
      <c r="D1669" s="116" t="s">
        <v>24</v>
      </c>
      <c r="E1669" s="116"/>
      <c r="F1669" s="116"/>
      <c r="G1669" s="116"/>
      <c r="H1669" s="116"/>
      <c r="I1669" s="116"/>
      <c r="J1669" s="372">
        <f t="shared" ref="J1669:S1669" si="1820">SUM(J1660:J1668)</f>
        <v>54.010498824439757</v>
      </c>
      <c r="K1669" s="358">
        <f t="shared" si="1820"/>
        <v>50.091309972367092</v>
      </c>
      <c r="L1669" s="358">
        <f t="shared" si="1820"/>
        <v>44.932329932932589</v>
      </c>
      <c r="M1669" s="358">
        <f t="shared" si="1820"/>
        <v>46.983644563905131</v>
      </c>
      <c r="N1669" s="369">
        <f t="shared" si="1820"/>
        <v>47.046526381979959</v>
      </c>
      <c r="O1669" s="372">
        <f t="shared" si="1820"/>
        <v>40.131564564675898</v>
      </c>
      <c r="P1669" s="358">
        <f t="shared" si="1820"/>
        <v>39.421900774150352</v>
      </c>
      <c r="Q1669" s="358">
        <f t="shared" si="1820"/>
        <v>38.649861678028884</v>
      </c>
      <c r="R1669" s="358">
        <f t="shared" si="1820"/>
        <v>38.130618224926984</v>
      </c>
      <c r="S1669" s="369">
        <f t="shared" si="1820"/>
        <v>37.949540539471499</v>
      </c>
      <c r="T1669" s="372">
        <f t="shared" ref="T1669:AD1669" si="1821">SUM(T1660:T1668)</f>
        <v>36.996589267849096</v>
      </c>
      <c r="U1669" s="358">
        <f t="shared" si="1821"/>
        <v>60.874704786982988</v>
      </c>
      <c r="V1669" s="358">
        <f t="shared" si="1821"/>
        <v>61.588671680299143</v>
      </c>
      <c r="W1669" s="358">
        <f t="shared" si="1821"/>
        <v>61.598564337924017</v>
      </c>
      <c r="X1669" s="369">
        <f t="shared" si="1821"/>
        <v>62.143748031556839</v>
      </c>
      <c r="Y1669" s="372">
        <f t="shared" si="1821"/>
        <v>30.835370463489106</v>
      </c>
      <c r="Z1669" s="358">
        <f t="shared" si="1821"/>
        <v>67.286888630855856</v>
      </c>
      <c r="AA1669" s="358">
        <f t="shared" si="1821"/>
        <v>66.925875754448583</v>
      </c>
      <c r="AB1669" s="358">
        <f t="shared" si="1821"/>
        <v>67.396081777081605</v>
      </c>
      <c r="AC1669" s="358">
        <f t="shared" si="1821"/>
        <v>68.452539418596615</v>
      </c>
      <c r="AD1669" s="369">
        <f t="shared" si="1821"/>
        <v>69.046857855046113</v>
      </c>
      <c r="AE1669" s="372">
        <f t="shared" ref="AE1669:AI1669" si="1822">SUM(AE1660:AE1668)</f>
        <v>0</v>
      </c>
      <c r="AF1669" s="358">
        <f t="shared" si="1822"/>
        <v>0</v>
      </c>
      <c r="AG1669" s="358">
        <f t="shared" si="1822"/>
        <v>0</v>
      </c>
      <c r="AH1669" s="358">
        <f t="shared" si="1822"/>
        <v>0</v>
      </c>
      <c r="AI1669" s="369">
        <f t="shared" si="1822"/>
        <v>0</v>
      </c>
      <c r="AJ1669" s="358">
        <f t="shared" ref="AJ1669:AN1669" si="1823">SUM(AJ1660:AJ1668)</f>
        <v>0</v>
      </c>
      <c r="AK1669" s="358">
        <f t="shared" si="1823"/>
        <v>0</v>
      </c>
      <c r="AL1669" s="358">
        <f t="shared" si="1823"/>
        <v>0</v>
      </c>
      <c r="AM1669" s="358">
        <f t="shared" si="1823"/>
        <v>0</v>
      </c>
      <c r="AN1669" s="369">
        <f t="shared" si="1823"/>
        <v>0</v>
      </c>
    </row>
    <row r="1670" spans="1:40" outlineLevel="1">
      <c r="A1670" s="521">
        <f>ROW()</f>
        <v>1670</v>
      </c>
      <c r="B1670" s="35"/>
      <c r="C1670" s="756" t="s">
        <v>117</v>
      </c>
      <c r="J1670" s="1906" t="str">
        <f>"Actual 1 [m$ "&amp;$G$43&amp;"]"</f>
        <v>Actual 1 [m$ 31/12/2023]</v>
      </c>
      <c r="K1670" s="1907"/>
      <c r="L1670" s="1907"/>
      <c r="M1670" s="1907"/>
      <c r="N1670" s="1908"/>
      <c r="O1670" s="1906" t="str">
        <f t="shared" ref="O1670" si="1824">O$731</f>
        <v>Approved 2 [m$ 31/12/2023]</v>
      </c>
      <c r="P1670" s="1907"/>
      <c r="Q1670" s="1907"/>
      <c r="R1670" s="1907"/>
      <c r="S1670" s="1908"/>
      <c r="T1670" s="1906" t="str">
        <f t="shared" ref="T1670" si="1825">T$731</f>
        <v>Approved 3 [m$ 31/12/2023]</v>
      </c>
      <c r="U1670" s="1907"/>
      <c r="V1670" s="1907"/>
      <c r="W1670" s="1907"/>
      <c r="X1670" s="1908"/>
      <c r="Y1670" s="1906" t="str">
        <f>IF(Y$731="","",Y$731)</f>
        <v>Approved 4 [m$ 31/12/2023]</v>
      </c>
      <c r="Z1670" s="1907"/>
      <c r="AA1670" s="1907"/>
      <c r="AB1670" s="1907"/>
      <c r="AC1670" s="1907"/>
      <c r="AD1670" s="1908"/>
      <c r="AE1670" s="1413"/>
      <c r="AF1670" s="1137"/>
      <c r="AG1670" s="1137"/>
      <c r="AH1670" s="1137"/>
      <c r="AI1670" s="1160"/>
      <c r="AJ1670" s="1137"/>
      <c r="AK1670" s="1137"/>
      <c r="AL1670" s="1137"/>
      <c r="AM1670" s="1137"/>
      <c r="AN1670" s="1160"/>
    </row>
    <row r="1671" spans="1:40" outlineLevel="1">
      <c r="A1671" s="521">
        <f>ROW()</f>
        <v>1671</v>
      </c>
      <c r="B1671" s="35"/>
      <c r="C1671" s="756"/>
      <c r="D1671" s="33" t="s">
        <v>118</v>
      </c>
      <c r="J1671" s="224">
        <f t="shared" ref="J1671:N1679" si="1826">J1660*$S$43</f>
        <v>45.713246672914075</v>
      </c>
      <c r="K1671" s="31">
        <f t="shared" si="1826"/>
        <v>40.77591371385607</v>
      </c>
      <c r="L1671" s="31">
        <f t="shared" si="1826"/>
        <v>35.968724525194695</v>
      </c>
      <c r="M1671" s="31">
        <f t="shared" si="1826"/>
        <v>39.662235684443793</v>
      </c>
      <c r="N1671" s="225">
        <f t="shared" si="1826"/>
        <v>39.437486858194589</v>
      </c>
      <c r="O1671" s="228">
        <f t="shared" ref="O1671:S1679" si="1827">O1660*$N$43</f>
        <v>37.599294966320905</v>
      </c>
      <c r="P1671" s="51">
        <f t="shared" si="1827"/>
        <v>36.220948860082103</v>
      </c>
      <c r="Q1671" s="51">
        <f t="shared" si="1827"/>
        <v>34.753457909018401</v>
      </c>
      <c r="R1671" s="51">
        <f t="shared" si="1827"/>
        <v>33.898038817576399</v>
      </c>
      <c r="S1671" s="229">
        <f t="shared" si="1827"/>
        <v>33.529420439372053</v>
      </c>
      <c r="T1671" s="228">
        <f>T1660*$S$43</f>
        <v>29.888599886684155</v>
      </c>
      <c r="U1671" s="51">
        <f t="shared" ref="U1671:X1671" si="1828">U1660*$S$43</f>
        <v>39.63421675342795</v>
      </c>
      <c r="V1671" s="51">
        <f t="shared" si="1828"/>
        <v>40.727091046898657</v>
      </c>
      <c r="W1671" s="51">
        <f t="shared" si="1828"/>
        <v>40.976965874427911</v>
      </c>
      <c r="X1671" s="229">
        <f t="shared" si="1828"/>
        <v>40.183681809229682</v>
      </c>
      <c r="Y1671" s="228">
        <f>Y1660*$X$43</f>
        <v>16.144482319248713</v>
      </c>
      <c r="Z1671" s="51">
        <f t="shared" ref="Z1671:AD1671" si="1829">Z1660*$X$43</f>
        <v>40.747748819641167</v>
      </c>
      <c r="AA1671" s="51">
        <f t="shared" si="1829"/>
        <v>40.227253068932953</v>
      </c>
      <c r="AB1671" s="51">
        <f t="shared" si="1829"/>
        <v>40.52926912181303</v>
      </c>
      <c r="AC1671" s="51">
        <f t="shared" si="1829"/>
        <v>40.530554296506139</v>
      </c>
      <c r="AD1671" s="229">
        <f t="shared" si="1829"/>
        <v>41.175711992445699</v>
      </c>
      <c r="AE1671" s="228">
        <f t="shared" ref="AE1671:AI1671" si="1830">AE1660*$X$43</f>
        <v>0</v>
      </c>
      <c r="AF1671" s="51">
        <f t="shared" si="1830"/>
        <v>0</v>
      </c>
      <c r="AG1671" s="51">
        <f t="shared" si="1830"/>
        <v>0</v>
      </c>
      <c r="AH1671" s="51">
        <f t="shared" si="1830"/>
        <v>0</v>
      </c>
      <c r="AI1671" s="229">
        <f t="shared" si="1830"/>
        <v>0</v>
      </c>
      <c r="AJ1671" s="51">
        <f t="shared" ref="AJ1671:AN1679" si="1831">AJ1660*$AD$43</f>
        <v>0</v>
      </c>
      <c r="AK1671" s="51">
        <f t="shared" si="1831"/>
        <v>0</v>
      </c>
      <c r="AL1671" s="51">
        <f t="shared" si="1831"/>
        <v>0</v>
      </c>
      <c r="AM1671" s="51">
        <f t="shared" si="1831"/>
        <v>0</v>
      </c>
      <c r="AN1671" s="229">
        <f t="shared" si="1831"/>
        <v>0</v>
      </c>
    </row>
    <row r="1672" spans="1:40" outlineLevel="1">
      <c r="A1672" s="521">
        <f>ROW()</f>
        <v>1672</v>
      </c>
      <c r="B1672" s="35"/>
      <c r="C1672" s="756"/>
      <c r="D1672" s="33" t="s">
        <v>119</v>
      </c>
      <c r="J1672" s="224">
        <f t="shared" si="1826"/>
        <v>3.1431936554929765</v>
      </c>
      <c r="K1672" s="31">
        <f t="shared" si="1826"/>
        <v>4.214961672081813</v>
      </c>
      <c r="L1672" s="31">
        <f t="shared" si="1826"/>
        <v>2.1645378875463135</v>
      </c>
      <c r="M1672" s="31">
        <f t="shared" si="1826"/>
        <v>2.0174334196383001</v>
      </c>
      <c r="N1672" s="225">
        <f t="shared" si="1826"/>
        <v>2.298737071947853</v>
      </c>
      <c r="O1672" s="228">
        <f t="shared" si="1827"/>
        <v>1.7193351644616073</v>
      </c>
      <c r="P1672" s="51">
        <f t="shared" si="1827"/>
        <v>1.7193351644616073</v>
      </c>
      <c r="Q1672" s="51">
        <f t="shared" si="1827"/>
        <v>1.7193351644616073</v>
      </c>
      <c r="R1672" s="51">
        <f t="shared" si="1827"/>
        <v>1.7193351644616073</v>
      </c>
      <c r="S1672" s="229">
        <f t="shared" si="1827"/>
        <v>1.7193351644616073</v>
      </c>
      <c r="T1672" s="228">
        <f t="shared" ref="T1672:X1672" si="1832">T1661*$S$43</f>
        <v>0.25549315545011531</v>
      </c>
      <c r="U1672" s="51">
        <f t="shared" si="1832"/>
        <v>3.748252640042526</v>
      </c>
      <c r="V1672" s="51">
        <f t="shared" si="1832"/>
        <v>1.566209934739788</v>
      </c>
      <c r="W1672" s="51">
        <f t="shared" si="1832"/>
        <v>1.57450217037687</v>
      </c>
      <c r="X1672" s="229">
        <f t="shared" si="1832"/>
        <v>1.5823668973829399</v>
      </c>
      <c r="Y1672" s="228">
        <f t="shared" ref="Y1672:AD1672" si="1833">Y1661*$X$43</f>
        <v>0</v>
      </c>
      <c r="Z1672" s="51">
        <f t="shared" si="1833"/>
        <v>0</v>
      </c>
      <c r="AA1672" s="51">
        <f t="shared" si="1833"/>
        <v>0</v>
      </c>
      <c r="AB1672" s="51">
        <f t="shared" si="1833"/>
        <v>0</v>
      </c>
      <c r="AC1672" s="51">
        <f t="shared" si="1833"/>
        <v>0</v>
      </c>
      <c r="AD1672" s="229">
        <f t="shared" si="1833"/>
        <v>0</v>
      </c>
      <c r="AE1672" s="228">
        <f t="shared" ref="AE1672:AI1672" si="1834">AE1661*$X$43</f>
        <v>0</v>
      </c>
      <c r="AF1672" s="51">
        <f t="shared" si="1834"/>
        <v>0</v>
      </c>
      <c r="AG1672" s="51">
        <f t="shared" si="1834"/>
        <v>0</v>
      </c>
      <c r="AH1672" s="51">
        <f t="shared" si="1834"/>
        <v>0</v>
      </c>
      <c r="AI1672" s="229">
        <f t="shared" si="1834"/>
        <v>0</v>
      </c>
      <c r="AJ1672" s="51">
        <f t="shared" si="1831"/>
        <v>0</v>
      </c>
      <c r="AK1672" s="51">
        <f t="shared" si="1831"/>
        <v>0</v>
      </c>
      <c r="AL1672" s="51">
        <f t="shared" si="1831"/>
        <v>0</v>
      </c>
      <c r="AM1672" s="51">
        <f t="shared" si="1831"/>
        <v>0</v>
      </c>
      <c r="AN1672" s="229">
        <f t="shared" si="1831"/>
        <v>0</v>
      </c>
    </row>
    <row r="1673" spans="1:40" outlineLevel="1">
      <c r="A1673" s="521">
        <f>ROW()</f>
        <v>1673</v>
      </c>
      <c r="B1673" s="35"/>
      <c r="C1673" s="756"/>
      <c r="D1673" s="33" t="s">
        <v>120</v>
      </c>
      <c r="J1673" s="224">
        <f t="shared" si="1826"/>
        <v>14.826907034954578</v>
      </c>
      <c r="K1673" s="31">
        <f t="shared" si="1826"/>
        <v>14.05715240036583</v>
      </c>
      <c r="L1673" s="31">
        <f t="shared" si="1826"/>
        <v>14.105268947194073</v>
      </c>
      <c r="M1673" s="31">
        <f t="shared" si="1826"/>
        <v>12.301919899628697</v>
      </c>
      <c r="N1673" s="225">
        <f t="shared" si="1826"/>
        <v>11.157716095377655</v>
      </c>
      <c r="O1673" s="228">
        <f t="shared" si="1827"/>
        <v>8.3955675133859433</v>
      </c>
      <c r="P1673" s="51">
        <f t="shared" si="1827"/>
        <v>8.3955675133859433</v>
      </c>
      <c r="Q1673" s="51">
        <f t="shared" si="1827"/>
        <v>8.3955675133859433</v>
      </c>
      <c r="R1673" s="51">
        <f t="shared" si="1827"/>
        <v>8.3955675133859433</v>
      </c>
      <c r="S1673" s="229">
        <f t="shared" si="1827"/>
        <v>8.3955675133859433</v>
      </c>
      <c r="T1673" s="228">
        <f t="shared" ref="T1673:X1673" si="1835">T1662*$S$43</f>
        <v>5.7462068800319273</v>
      </c>
      <c r="U1673" s="51">
        <f t="shared" si="1835"/>
        <v>11.492413760063853</v>
      </c>
      <c r="V1673" s="51">
        <f t="shared" si="1835"/>
        <v>11.492413760063856</v>
      </c>
      <c r="W1673" s="51">
        <f t="shared" si="1835"/>
        <v>11.492413760063855</v>
      </c>
      <c r="X1673" s="229">
        <f t="shared" si="1835"/>
        <v>11.492413760063856</v>
      </c>
      <c r="Y1673" s="228">
        <f t="shared" ref="Y1673:AD1673" si="1836">Y1662*$X$43</f>
        <v>13.127524210720686</v>
      </c>
      <c r="Z1673" s="51">
        <f t="shared" si="1836"/>
        <v>22.440822879223028</v>
      </c>
      <c r="AA1673" s="51">
        <f t="shared" si="1836"/>
        <v>22.323355491576717</v>
      </c>
      <c r="AB1673" s="51">
        <f t="shared" si="1836"/>
        <v>22.513003176934937</v>
      </c>
      <c r="AC1673" s="51">
        <f t="shared" si="1836"/>
        <v>23.933940632293716</v>
      </c>
      <c r="AD1673" s="229">
        <f t="shared" si="1836"/>
        <v>24.088507064334863</v>
      </c>
      <c r="AE1673" s="228">
        <f t="shared" ref="AE1673:AI1673" si="1837">AE1662*$X$43</f>
        <v>0</v>
      </c>
      <c r="AF1673" s="51">
        <f t="shared" si="1837"/>
        <v>0</v>
      </c>
      <c r="AG1673" s="51">
        <f t="shared" si="1837"/>
        <v>0</v>
      </c>
      <c r="AH1673" s="51">
        <f t="shared" si="1837"/>
        <v>0</v>
      </c>
      <c r="AI1673" s="229">
        <f t="shared" si="1837"/>
        <v>0</v>
      </c>
      <c r="AJ1673" s="51">
        <f t="shared" si="1831"/>
        <v>0</v>
      </c>
      <c r="AK1673" s="51">
        <f t="shared" si="1831"/>
        <v>0</v>
      </c>
      <c r="AL1673" s="51">
        <f t="shared" si="1831"/>
        <v>0</v>
      </c>
      <c r="AM1673" s="51">
        <f t="shared" si="1831"/>
        <v>0</v>
      </c>
      <c r="AN1673" s="229">
        <f t="shared" si="1831"/>
        <v>0</v>
      </c>
    </row>
    <row r="1674" spans="1:40" outlineLevel="1">
      <c r="A1674" s="521">
        <f>ROW()</f>
        <v>1674</v>
      </c>
      <c r="B1674" s="35"/>
      <c r="C1674" s="756"/>
      <c r="D1674" s="33" t="s">
        <v>121</v>
      </c>
      <c r="J1674" s="224">
        <f t="shared" si="1826"/>
        <v>9.8999326416230229</v>
      </c>
      <c r="K1674" s="31">
        <f t="shared" si="1826"/>
        <v>8.4709610637319415</v>
      </c>
      <c r="L1674" s="31">
        <f t="shared" si="1826"/>
        <v>7.5398900987226085</v>
      </c>
      <c r="M1674" s="31">
        <f t="shared" si="1826"/>
        <v>8.7511255866588744</v>
      </c>
      <c r="N1674" s="225">
        <f t="shared" si="1826"/>
        <v>8.5778257969377183</v>
      </c>
      <c r="O1674" s="228">
        <f t="shared" si="1827"/>
        <v>10.920641313021088</v>
      </c>
      <c r="P1674" s="51">
        <f t="shared" si="1827"/>
        <v>10.920641313021088</v>
      </c>
      <c r="Q1674" s="51">
        <f t="shared" si="1827"/>
        <v>10.920641313021088</v>
      </c>
      <c r="R1674" s="51">
        <f t="shared" si="1827"/>
        <v>10.920641313021088</v>
      </c>
      <c r="S1674" s="229">
        <f t="shared" si="1827"/>
        <v>10.920641313021088</v>
      </c>
      <c r="T1674" s="228">
        <f t="shared" ref="T1674:X1674" si="1838">T1663*$S$43</f>
        <v>4.0271153326174893</v>
      </c>
      <c r="U1674" s="51">
        <f t="shared" si="1838"/>
        <v>8.5923722486573375</v>
      </c>
      <c r="V1674" s="51">
        <f t="shared" si="1838"/>
        <v>8.8975040743091895</v>
      </c>
      <c r="W1674" s="51">
        <f t="shared" si="1838"/>
        <v>8.4245497445488198</v>
      </c>
      <c r="X1674" s="229">
        <f t="shared" si="1838"/>
        <v>8.959917402283434</v>
      </c>
      <c r="Y1674" s="228">
        <f t="shared" ref="Y1674:AD1674" si="1839">Y1663*$X$43</f>
        <v>5.0011501322665683</v>
      </c>
      <c r="Z1674" s="51">
        <f t="shared" si="1839"/>
        <v>13.365816808309726</v>
      </c>
      <c r="AA1674" s="51">
        <f t="shared" si="1839"/>
        <v>13.494334277620395</v>
      </c>
      <c r="AB1674" s="51">
        <f t="shared" si="1839"/>
        <v>13.494334277620395</v>
      </c>
      <c r="AC1674" s="51">
        <f t="shared" si="1839"/>
        <v>13.323406043437204</v>
      </c>
      <c r="AD1674" s="229">
        <f t="shared" si="1839"/>
        <v>13.194888574126532</v>
      </c>
      <c r="AE1674" s="228">
        <f t="shared" ref="AE1674:AI1674" si="1840">AE1663*$X$43</f>
        <v>0</v>
      </c>
      <c r="AF1674" s="51">
        <f t="shared" si="1840"/>
        <v>0</v>
      </c>
      <c r="AG1674" s="51">
        <f t="shared" si="1840"/>
        <v>0</v>
      </c>
      <c r="AH1674" s="51">
        <f t="shared" si="1840"/>
        <v>0</v>
      </c>
      <c r="AI1674" s="229">
        <f t="shared" si="1840"/>
        <v>0</v>
      </c>
      <c r="AJ1674" s="51">
        <f t="shared" si="1831"/>
        <v>0</v>
      </c>
      <c r="AK1674" s="51">
        <f t="shared" si="1831"/>
        <v>0</v>
      </c>
      <c r="AL1674" s="51">
        <f t="shared" si="1831"/>
        <v>0</v>
      </c>
      <c r="AM1674" s="51">
        <f t="shared" si="1831"/>
        <v>0</v>
      </c>
      <c r="AN1674" s="229">
        <f t="shared" si="1831"/>
        <v>0</v>
      </c>
    </row>
    <row r="1675" spans="1:40" outlineLevel="1">
      <c r="A1675" s="521">
        <f>ROW()</f>
        <v>1675</v>
      </c>
      <c r="B1675" s="35"/>
      <c r="C1675" s="756"/>
      <c r="D1675" s="33" t="s">
        <v>298</v>
      </c>
      <c r="J1675" s="224">
        <f t="shared" si="1826"/>
        <v>0</v>
      </c>
      <c r="K1675" s="31">
        <f t="shared" si="1826"/>
        <v>0</v>
      </c>
      <c r="L1675" s="31">
        <f t="shared" si="1826"/>
        <v>0</v>
      </c>
      <c r="M1675" s="31">
        <f t="shared" si="1826"/>
        <v>0</v>
      </c>
      <c r="N1675" s="225">
        <f t="shared" si="1826"/>
        <v>0</v>
      </c>
      <c r="O1675" s="228">
        <f t="shared" si="1827"/>
        <v>0</v>
      </c>
      <c r="P1675" s="51">
        <f t="shared" si="1827"/>
        <v>0</v>
      </c>
      <c r="Q1675" s="51">
        <f t="shared" si="1827"/>
        <v>0</v>
      </c>
      <c r="R1675" s="51">
        <f t="shared" si="1827"/>
        <v>0</v>
      </c>
      <c r="S1675" s="229">
        <f t="shared" si="1827"/>
        <v>0</v>
      </c>
      <c r="T1675" s="228">
        <f t="shared" ref="T1675:X1675" si="1841">T1664*$S$43</f>
        <v>0</v>
      </c>
      <c r="U1675" s="51">
        <f t="shared" si="1841"/>
        <v>0</v>
      </c>
      <c r="V1675" s="51">
        <f t="shared" si="1841"/>
        <v>0</v>
      </c>
      <c r="W1675" s="51">
        <f t="shared" si="1841"/>
        <v>0</v>
      </c>
      <c r="X1675" s="229">
        <f t="shared" si="1841"/>
        <v>0</v>
      </c>
      <c r="Y1675" s="228">
        <f t="shared" ref="Y1675:AD1675" si="1842">Y1664*$X$43</f>
        <v>0</v>
      </c>
      <c r="Z1675" s="51">
        <f t="shared" si="1842"/>
        <v>0</v>
      </c>
      <c r="AA1675" s="51">
        <f t="shared" si="1842"/>
        <v>0</v>
      </c>
      <c r="AB1675" s="51">
        <f t="shared" si="1842"/>
        <v>0</v>
      </c>
      <c r="AC1675" s="51">
        <f t="shared" si="1842"/>
        <v>0</v>
      </c>
      <c r="AD1675" s="229">
        <f t="shared" si="1842"/>
        <v>0</v>
      </c>
      <c r="AE1675" s="228">
        <f t="shared" ref="AE1675:AI1675" si="1843">AE1664*$X$43</f>
        <v>0</v>
      </c>
      <c r="AF1675" s="51">
        <f t="shared" si="1843"/>
        <v>0</v>
      </c>
      <c r="AG1675" s="51">
        <f t="shared" si="1843"/>
        <v>0</v>
      </c>
      <c r="AH1675" s="51">
        <f t="shared" si="1843"/>
        <v>0</v>
      </c>
      <c r="AI1675" s="229">
        <f t="shared" si="1843"/>
        <v>0</v>
      </c>
      <c r="AJ1675" s="51">
        <f t="shared" si="1831"/>
        <v>0</v>
      </c>
      <c r="AK1675" s="51">
        <f t="shared" si="1831"/>
        <v>0</v>
      </c>
      <c r="AL1675" s="51">
        <f t="shared" si="1831"/>
        <v>0</v>
      </c>
      <c r="AM1675" s="51">
        <f t="shared" si="1831"/>
        <v>0</v>
      </c>
      <c r="AN1675" s="229">
        <f t="shared" si="1831"/>
        <v>0</v>
      </c>
    </row>
    <row r="1676" spans="1:40" outlineLevel="1">
      <c r="A1676" s="521">
        <f>ROW()</f>
        <v>1676</v>
      </c>
      <c r="B1676" s="35"/>
      <c r="C1676" s="756"/>
      <c r="D1676" s="33" t="s">
        <v>81</v>
      </c>
      <c r="J1676" s="224">
        <f t="shared" si="1826"/>
        <v>0</v>
      </c>
      <c r="K1676" s="31">
        <f t="shared" si="1826"/>
        <v>0</v>
      </c>
      <c r="L1676" s="31">
        <f t="shared" si="1826"/>
        <v>0</v>
      </c>
      <c r="M1676" s="31">
        <f t="shared" si="1826"/>
        <v>0</v>
      </c>
      <c r="N1676" s="225">
        <f t="shared" si="1826"/>
        <v>1.1493685359739265</v>
      </c>
      <c r="O1676" s="228">
        <f t="shared" si="1827"/>
        <v>2.2343182147559788</v>
      </c>
      <c r="P1676" s="51">
        <f t="shared" si="1827"/>
        <v>2.2343182147559788</v>
      </c>
      <c r="Q1676" s="51">
        <f t="shared" si="1827"/>
        <v>2.2343182147559788</v>
      </c>
      <c r="R1676" s="51">
        <f t="shared" si="1827"/>
        <v>2.2343182147559788</v>
      </c>
      <c r="S1676" s="229">
        <f t="shared" si="1827"/>
        <v>2.2343182147559788</v>
      </c>
      <c r="T1676" s="228">
        <f t="shared" ref="T1676:X1676" si="1844">T1665*$S$43</f>
        <v>0</v>
      </c>
      <c r="U1676" s="51">
        <f t="shared" si="1844"/>
        <v>0</v>
      </c>
      <c r="V1676" s="51">
        <f t="shared" si="1844"/>
        <v>0</v>
      </c>
      <c r="W1676" s="51">
        <f t="shared" si="1844"/>
        <v>0</v>
      </c>
      <c r="X1676" s="229">
        <f t="shared" si="1844"/>
        <v>0</v>
      </c>
      <c r="Y1676" s="228">
        <f t="shared" ref="Y1676:AD1676" si="1845">Y1665*$X$43</f>
        <v>0</v>
      </c>
      <c r="Z1676" s="51">
        <f t="shared" si="1845"/>
        <v>0</v>
      </c>
      <c r="AA1676" s="51">
        <f t="shared" si="1845"/>
        <v>0</v>
      </c>
      <c r="AB1676" s="51">
        <f t="shared" si="1845"/>
        <v>0</v>
      </c>
      <c r="AC1676" s="51">
        <f t="shared" si="1845"/>
        <v>0</v>
      </c>
      <c r="AD1676" s="229">
        <f t="shared" si="1845"/>
        <v>0</v>
      </c>
      <c r="AE1676" s="228">
        <f t="shared" ref="AE1676:AI1676" si="1846">AE1665*$X$43</f>
        <v>0</v>
      </c>
      <c r="AF1676" s="51">
        <f t="shared" si="1846"/>
        <v>0</v>
      </c>
      <c r="AG1676" s="51">
        <f t="shared" si="1846"/>
        <v>0</v>
      </c>
      <c r="AH1676" s="51">
        <f t="shared" si="1846"/>
        <v>0</v>
      </c>
      <c r="AI1676" s="229">
        <f t="shared" si="1846"/>
        <v>0</v>
      </c>
      <c r="AJ1676" s="51">
        <f t="shared" si="1831"/>
        <v>0</v>
      </c>
      <c r="AK1676" s="51">
        <f t="shared" si="1831"/>
        <v>0</v>
      </c>
      <c r="AL1676" s="51">
        <f t="shared" si="1831"/>
        <v>0</v>
      </c>
      <c r="AM1676" s="51">
        <f t="shared" si="1831"/>
        <v>0</v>
      </c>
      <c r="AN1676" s="229">
        <f t="shared" si="1831"/>
        <v>0</v>
      </c>
    </row>
    <row r="1677" spans="1:40" outlineLevel="1">
      <c r="A1677" s="521">
        <f>ROW()</f>
        <v>1677</v>
      </c>
      <c r="B1677" s="35"/>
      <c r="C1677" s="758"/>
      <c r="D1677" s="33" t="s">
        <v>122</v>
      </c>
      <c r="J1677" s="224">
        <f t="shared" si="1826"/>
        <v>0</v>
      </c>
      <c r="K1677" s="31">
        <f t="shared" si="1826"/>
        <v>0</v>
      </c>
      <c r="L1677" s="31">
        <f t="shared" si="1826"/>
        <v>0</v>
      </c>
      <c r="M1677" s="31">
        <f t="shared" si="1826"/>
        <v>0</v>
      </c>
      <c r="N1677" s="225">
        <f t="shared" si="1826"/>
        <v>0</v>
      </c>
      <c r="O1677" s="228">
        <f t="shared" si="1827"/>
        <v>1.233980547731226</v>
      </c>
      <c r="P1677" s="51">
        <f t="shared" si="1827"/>
        <v>1.2374419237416923</v>
      </c>
      <c r="Q1677" s="51">
        <f t="shared" si="1827"/>
        <v>1.2426339877573918</v>
      </c>
      <c r="R1677" s="51">
        <f t="shared" si="1827"/>
        <v>1.2478260517730912</v>
      </c>
      <c r="S1677" s="229">
        <f t="shared" si="1827"/>
        <v>1.2478260517730912</v>
      </c>
      <c r="T1677" s="228">
        <f t="shared" ref="T1677:X1677" si="1847">T1666*$S$43</f>
        <v>5.9036729424127969</v>
      </c>
      <c r="U1677" s="51">
        <f t="shared" si="1847"/>
        <v>8.3215873770536195</v>
      </c>
      <c r="V1677" s="51">
        <f t="shared" si="1847"/>
        <v>9.7525494429970632</v>
      </c>
      <c r="W1677" s="51">
        <f t="shared" si="1847"/>
        <v>9.4198285498489991</v>
      </c>
      <c r="X1677" s="229">
        <f t="shared" si="1847"/>
        <v>10.061774951193859</v>
      </c>
      <c r="Y1677" s="228">
        <f t="shared" ref="Y1677:AD1677" si="1848">Y1666*$X$43</f>
        <v>0</v>
      </c>
      <c r="Z1677" s="51">
        <f t="shared" si="1848"/>
        <v>0</v>
      </c>
      <c r="AA1677" s="51">
        <f t="shared" si="1848"/>
        <v>0</v>
      </c>
      <c r="AB1677" s="51">
        <f t="shared" si="1848"/>
        <v>0</v>
      </c>
      <c r="AC1677" s="51">
        <f t="shared" si="1848"/>
        <v>0</v>
      </c>
      <c r="AD1677" s="229">
        <f t="shared" si="1848"/>
        <v>0</v>
      </c>
      <c r="AE1677" s="228">
        <f t="shared" ref="AE1677:AI1677" si="1849">AE1666*$X$43</f>
        <v>0</v>
      </c>
      <c r="AF1677" s="51">
        <f t="shared" si="1849"/>
        <v>0</v>
      </c>
      <c r="AG1677" s="51">
        <f t="shared" si="1849"/>
        <v>0</v>
      </c>
      <c r="AH1677" s="51">
        <f t="shared" si="1849"/>
        <v>0</v>
      </c>
      <c r="AI1677" s="229">
        <f t="shared" si="1849"/>
        <v>0</v>
      </c>
      <c r="AJ1677" s="51">
        <f t="shared" si="1831"/>
        <v>0</v>
      </c>
      <c r="AK1677" s="51">
        <f t="shared" si="1831"/>
        <v>0</v>
      </c>
      <c r="AL1677" s="51">
        <f t="shared" si="1831"/>
        <v>0</v>
      </c>
      <c r="AM1677" s="51">
        <f t="shared" si="1831"/>
        <v>0</v>
      </c>
      <c r="AN1677" s="229">
        <f t="shared" si="1831"/>
        <v>0</v>
      </c>
    </row>
    <row r="1678" spans="1:40" outlineLevel="1">
      <c r="A1678" s="521">
        <f>ROW()</f>
        <v>1678</v>
      </c>
      <c r="B1678" s="35"/>
      <c r="C1678" s="758"/>
      <c r="D1678" s="33" t="s">
        <v>123</v>
      </c>
      <c r="J1678" s="224">
        <f t="shared" si="1826"/>
        <v>0</v>
      </c>
      <c r="K1678" s="31">
        <f t="shared" si="1826"/>
        <v>0</v>
      </c>
      <c r="L1678" s="31">
        <f t="shared" si="1826"/>
        <v>0</v>
      </c>
      <c r="M1678" s="31">
        <f t="shared" si="1826"/>
        <v>0</v>
      </c>
      <c r="N1678" s="225">
        <f t="shared" si="1826"/>
        <v>0</v>
      </c>
      <c r="O1678" s="228">
        <f t="shared" si="1827"/>
        <v>0</v>
      </c>
      <c r="P1678" s="51">
        <f t="shared" si="1827"/>
        <v>0</v>
      </c>
      <c r="Q1678" s="51">
        <f t="shared" si="1827"/>
        <v>0</v>
      </c>
      <c r="R1678" s="51">
        <f t="shared" si="1827"/>
        <v>0</v>
      </c>
      <c r="S1678" s="229">
        <f t="shared" si="1827"/>
        <v>0</v>
      </c>
      <c r="T1678" s="228">
        <f t="shared" ref="T1678:X1678" si="1850">T1667*$S$43</f>
        <v>0.53081792985885379</v>
      </c>
      <c r="U1678" s="51">
        <f t="shared" si="1850"/>
        <v>1.0886920473977724</v>
      </c>
      <c r="V1678" s="51">
        <f t="shared" si="1850"/>
        <v>1.0666653561693737</v>
      </c>
      <c r="W1678" s="51">
        <f t="shared" si="1850"/>
        <v>1.0666653561693737</v>
      </c>
      <c r="X1678" s="229">
        <f t="shared" si="1850"/>
        <v>1.0666653561693737</v>
      </c>
      <c r="Y1678" s="228">
        <f t="shared" ref="Y1678:AD1678" si="1851">Y1667*$X$43</f>
        <v>0.24540923638252859</v>
      </c>
      <c r="Z1678" s="51">
        <f t="shared" si="1851"/>
        <v>0.73254957507082141</v>
      </c>
      <c r="AA1678" s="51">
        <f t="shared" si="1851"/>
        <v>0.75153008450869641</v>
      </c>
      <c r="AB1678" s="51">
        <f t="shared" si="1851"/>
        <v>0.76553922374873384</v>
      </c>
      <c r="AC1678" s="51">
        <f t="shared" si="1851"/>
        <v>0.77985728473062099</v>
      </c>
      <c r="AD1678" s="229">
        <f t="shared" si="1851"/>
        <v>0.7944611290618675</v>
      </c>
      <c r="AE1678" s="228">
        <f t="shared" ref="AE1678:AI1678" si="1852">AE1667*$X$43</f>
        <v>0</v>
      </c>
      <c r="AF1678" s="51">
        <f t="shared" si="1852"/>
        <v>0</v>
      </c>
      <c r="AG1678" s="51">
        <f t="shared" si="1852"/>
        <v>0</v>
      </c>
      <c r="AH1678" s="51">
        <f t="shared" si="1852"/>
        <v>0</v>
      </c>
      <c r="AI1678" s="229">
        <f t="shared" si="1852"/>
        <v>0</v>
      </c>
      <c r="AJ1678" s="51">
        <f t="shared" si="1831"/>
        <v>0</v>
      </c>
      <c r="AK1678" s="51">
        <f t="shared" si="1831"/>
        <v>0</v>
      </c>
      <c r="AL1678" s="51">
        <f t="shared" si="1831"/>
        <v>0</v>
      </c>
      <c r="AM1678" s="51">
        <f t="shared" si="1831"/>
        <v>0</v>
      </c>
      <c r="AN1678" s="229">
        <f t="shared" si="1831"/>
        <v>0</v>
      </c>
    </row>
    <row r="1679" spans="1:40" outlineLevel="1">
      <c r="A1679" s="521">
        <f>ROW()</f>
        <v>1679</v>
      </c>
      <c r="B1679" s="35"/>
      <c r="C1679" s="756"/>
      <c r="D1679" s="45" t="s">
        <v>124</v>
      </c>
      <c r="E1679" s="45"/>
      <c r="F1679" s="45"/>
      <c r="G1679" s="45"/>
      <c r="H1679" s="45"/>
      <c r="I1679" s="45"/>
      <c r="J1679" s="226">
        <f t="shared" si="1826"/>
        <v>4.3403958965494862</v>
      </c>
      <c r="K1679" s="57">
        <f t="shared" si="1826"/>
        <v>4.7502752509612165</v>
      </c>
      <c r="L1679" s="57">
        <f t="shared" si="1826"/>
        <v>5.0477214469194944</v>
      </c>
      <c r="M1679" s="57">
        <f t="shared" si="1826"/>
        <v>5.0529635899243148</v>
      </c>
      <c r="N1679" s="227">
        <f t="shared" si="1826"/>
        <v>5.2552665983300146</v>
      </c>
      <c r="O1679" s="230">
        <f t="shared" si="1827"/>
        <v>4.8867750579044582</v>
      </c>
      <c r="P1679" s="52">
        <f t="shared" si="1827"/>
        <v>5.0770482250301843</v>
      </c>
      <c r="Q1679" s="52">
        <f t="shared" si="1827"/>
        <v>5.2506151059609145</v>
      </c>
      <c r="R1679" s="52">
        <f t="shared" si="1827"/>
        <v>5.2340911354895692</v>
      </c>
      <c r="S1679" s="231">
        <f t="shared" si="1827"/>
        <v>5.3004442398075611</v>
      </c>
      <c r="T1679" s="230">
        <f t="shared" ref="T1679:X1679" si="1853">T1668*$S$43</f>
        <v>7.0249427137765457</v>
      </c>
      <c r="U1679" s="52">
        <f t="shared" si="1853"/>
        <v>14.949477877708413</v>
      </c>
      <c r="V1679" s="52">
        <f t="shared" si="1853"/>
        <v>15.354655204190259</v>
      </c>
      <c r="W1679" s="52">
        <f t="shared" si="1853"/>
        <v>15.916436000981523</v>
      </c>
      <c r="X1679" s="231">
        <f t="shared" si="1853"/>
        <v>16.311105344009519</v>
      </c>
      <c r="Y1679" s="230">
        <f t="shared" ref="Y1679:AD1679" si="1854">Y1668*$X$43</f>
        <v>5.1102718736276493</v>
      </c>
      <c r="Z1679" s="52">
        <f t="shared" si="1854"/>
        <v>9.188468364020423</v>
      </c>
      <c r="AA1679" s="52">
        <f t="shared" si="1854"/>
        <v>9.2149689109821082</v>
      </c>
      <c r="AB1679" s="52">
        <f t="shared" si="1854"/>
        <v>9.3135929143380984</v>
      </c>
      <c r="AC1679" s="52">
        <f t="shared" si="1854"/>
        <v>9.4057130827017836</v>
      </c>
      <c r="AD1679" s="231">
        <f t="shared" si="1854"/>
        <v>9.4837055938721573</v>
      </c>
      <c r="AE1679" s="230">
        <f t="shared" ref="AE1679:AI1679" si="1855">AE1668*$X$43</f>
        <v>0</v>
      </c>
      <c r="AF1679" s="52">
        <f t="shared" si="1855"/>
        <v>0</v>
      </c>
      <c r="AG1679" s="52">
        <f t="shared" si="1855"/>
        <v>0</v>
      </c>
      <c r="AH1679" s="52">
        <f t="shared" si="1855"/>
        <v>0</v>
      </c>
      <c r="AI1679" s="231">
        <f t="shared" si="1855"/>
        <v>0</v>
      </c>
      <c r="AJ1679" s="52">
        <f t="shared" si="1831"/>
        <v>0</v>
      </c>
      <c r="AK1679" s="52">
        <f t="shared" si="1831"/>
        <v>0</v>
      </c>
      <c r="AL1679" s="52">
        <f t="shared" si="1831"/>
        <v>0</v>
      </c>
      <c r="AM1679" s="52">
        <f t="shared" si="1831"/>
        <v>0</v>
      </c>
      <c r="AN1679" s="231">
        <f t="shared" si="1831"/>
        <v>0</v>
      </c>
    </row>
    <row r="1680" spans="1:40" outlineLevel="1">
      <c r="A1680" s="521">
        <f>ROW()</f>
        <v>1680</v>
      </c>
      <c r="B1680" s="35"/>
      <c r="C1680" s="758"/>
      <c r="D1680" s="33" t="s">
        <v>24</v>
      </c>
      <c r="J1680" s="251">
        <f t="shared" ref="J1680:S1680" si="1856">SUM(J1671:J1679)</f>
        <v>77.923675901534139</v>
      </c>
      <c r="K1680" s="58">
        <f t="shared" si="1856"/>
        <v>72.269264100996878</v>
      </c>
      <c r="L1680" s="58">
        <f t="shared" si="1856"/>
        <v>64.826142905577186</v>
      </c>
      <c r="M1680" s="58">
        <f t="shared" si="1856"/>
        <v>67.785678180293985</v>
      </c>
      <c r="N1680" s="247">
        <f t="shared" si="1856"/>
        <v>67.876400956761756</v>
      </c>
      <c r="O1680" s="251">
        <f t="shared" si="1856"/>
        <v>66.989912777581196</v>
      </c>
      <c r="P1680" s="58">
        <f t="shared" si="1856"/>
        <v>65.80530121447859</v>
      </c>
      <c r="Q1680" s="58">
        <f t="shared" si="1856"/>
        <v>64.516569208361318</v>
      </c>
      <c r="R1680" s="58">
        <f t="shared" si="1856"/>
        <v>63.649818210463671</v>
      </c>
      <c r="S1680" s="247">
        <f t="shared" si="1856"/>
        <v>63.347552936577316</v>
      </c>
      <c r="T1680" s="251">
        <f t="shared" ref="T1680:X1680" si="1857">SUM(T1671:T1679)</f>
        <v>53.376848840831883</v>
      </c>
      <c r="U1680" s="58">
        <f t="shared" si="1857"/>
        <v>87.827012704351475</v>
      </c>
      <c r="V1680" s="58">
        <f t="shared" si="1857"/>
        <v>88.857088819368187</v>
      </c>
      <c r="W1680" s="58">
        <f t="shared" si="1857"/>
        <v>88.871361456417347</v>
      </c>
      <c r="X1680" s="247">
        <f t="shared" si="1857"/>
        <v>89.657925520332668</v>
      </c>
      <c r="Y1680" s="251">
        <f t="shared" ref="Y1680:AB1680" si="1858">SUM(Y1671:Y1679)</f>
        <v>39.628837772246143</v>
      </c>
      <c r="Z1680" s="58">
        <f t="shared" si="1858"/>
        <v>86.475406446265168</v>
      </c>
      <c r="AA1680" s="58">
        <f t="shared" si="1858"/>
        <v>86.011441833620879</v>
      </c>
      <c r="AB1680" s="58">
        <f t="shared" si="1858"/>
        <v>86.61573871445519</v>
      </c>
      <c r="AC1680" s="58">
        <f t="shared" ref="AC1680:AG1680" si="1859">SUM(AC1671:AC1679)</f>
        <v>87.973471339669459</v>
      </c>
      <c r="AD1680" s="247">
        <f t="shared" si="1859"/>
        <v>88.73727435384113</v>
      </c>
      <c r="AE1680" s="251">
        <f t="shared" si="1859"/>
        <v>0</v>
      </c>
      <c r="AF1680" s="58">
        <f t="shared" si="1859"/>
        <v>0</v>
      </c>
      <c r="AG1680" s="58">
        <f t="shared" si="1859"/>
        <v>0</v>
      </c>
      <c r="AH1680" s="58">
        <f t="shared" ref="AH1680:AL1680" si="1860">SUM(AH1671:AH1679)</f>
        <v>0</v>
      </c>
      <c r="AI1680" s="247">
        <f t="shared" si="1860"/>
        <v>0</v>
      </c>
      <c r="AJ1680" s="58">
        <f t="shared" si="1860"/>
        <v>0</v>
      </c>
      <c r="AK1680" s="58">
        <f t="shared" si="1860"/>
        <v>0</v>
      </c>
      <c r="AL1680" s="58">
        <f t="shared" si="1860"/>
        <v>0</v>
      </c>
      <c r="AM1680" s="58">
        <f t="shared" ref="AM1680:AN1680" si="1861">SUM(AM1671:AM1679)</f>
        <v>0</v>
      </c>
      <c r="AN1680" s="247">
        <f t="shared" si="1861"/>
        <v>0</v>
      </c>
    </row>
    <row r="1681" spans="1:40" outlineLevel="1">
      <c r="A1681" s="521">
        <f>ROW()</f>
        <v>1681</v>
      </c>
      <c r="B1681" s="35"/>
      <c r="C1681" s="758"/>
      <c r="J1681" s="251"/>
      <c r="K1681" s="58"/>
      <c r="L1681" s="58"/>
      <c r="M1681" s="58"/>
      <c r="N1681" s="583" t="str">
        <f t="shared" ref="N1681:S1681" si="1862">N170</f>
        <v>WAGN Inflation from 2005 to 2009 OD to 31/12/09</v>
      </c>
      <c r="O1681" s="258">
        <f t="shared" si="1862"/>
        <v>1.1599453178400545</v>
      </c>
      <c r="P1681" s="259">
        <f t="shared" si="1862"/>
        <v>1.1077023498694516</v>
      </c>
      <c r="Q1681" s="259">
        <f t="shared" si="1862"/>
        <v>1.0740506329113924</v>
      </c>
      <c r="R1681" s="259">
        <f t="shared" si="1862"/>
        <v>1.0278619018776498</v>
      </c>
      <c r="S1681" s="260">
        <f t="shared" si="1862"/>
        <v>1.0137395459976104</v>
      </c>
      <c r="T1681" s="251"/>
      <c r="U1681" s="58"/>
      <c r="V1681" s="58"/>
      <c r="W1681" s="58"/>
      <c r="X1681" s="247"/>
      <c r="Y1681" s="251"/>
      <c r="Z1681" s="58"/>
      <c r="AA1681" s="58"/>
      <c r="AB1681" s="58"/>
      <c r="AC1681" s="58"/>
      <c r="AD1681" s="247"/>
      <c r="AE1681" s="251"/>
      <c r="AF1681" s="58"/>
      <c r="AG1681" s="58"/>
      <c r="AH1681" s="58"/>
      <c r="AI1681" s="247"/>
      <c r="AJ1681" s="58"/>
      <c r="AK1681" s="58"/>
      <c r="AL1681" s="58"/>
      <c r="AM1681" s="58"/>
      <c r="AN1681" s="247"/>
    </row>
    <row r="1682" spans="1:40" outlineLevel="1">
      <c r="A1682" s="521">
        <f>ROW()</f>
        <v>1682</v>
      </c>
      <c r="B1682" s="35"/>
      <c r="C1682" s="756" t="s">
        <v>597</v>
      </c>
      <c r="J1682" s="188"/>
      <c r="K1682" s="36"/>
      <c r="L1682" s="36"/>
      <c r="M1682" s="36"/>
      <c r="N1682" s="583" t="str">
        <f>N171</f>
        <v>Using Perth Inflation and (Estim Dec)/(Actual Jun) Adjustment for 2005-2009</v>
      </c>
      <c r="O1682" s="1909" t="s">
        <v>667</v>
      </c>
      <c r="P1682" s="1910"/>
      <c r="Q1682" s="1910"/>
      <c r="R1682" s="1910"/>
      <c r="S1682" s="1911"/>
      <c r="T1682" s="1909" t="s">
        <v>815</v>
      </c>
      <c r="U1682" s="1910"/>
      <c r="V1682" s="1910"/>
      <c r="W1682" s="1910"/>
      <c r="X1682" s="1911"/>
      <c r="Y1682" s="1204"/>
      <c r="Z1682" s="1203" t="s">
        <v>808</v>
      </c>
      <c r="AA1682" s="1424"/>
      <c r="AB1682" s="1424"/>
      <c r="AC1682" s="1425"/>
      <c r="AD1682" s="1690" t="s">
        <v>809</v>
      </c>
      <c r="AE1682" s="1171"/>
      <c r="AF1682" s="1136"/>
      <c r="AG1682" s="1203" t="s">
        <v>812</v>
      </c>
      <c r="AH1682" s="1136"/>
      <c r="AI1682" s="1690" t="s">
        <v>809</v>
      </c>
      <c r="AJ1682" s="1136"/>
      <c r="AK1682" s="1136"/>
      <c r="AL1682" s="1136" t="s">
        <v>813</v>
      </c>
      <c r="AM1682" s="1136"/>
      <c r="AN1682" s="1161"/>
    </row>
    <row r="1683" spans="1:40" outlineLevel="1">
      <c r="A1683" s="521">
        <f>ROW()</f>
        <v>1683</v>
      </c>
      <c r="B1683" s="35"/>
      <c r="C1683" s="756"/>
      <c r="D1683" s="33" t="s">
        <v>118</v>
      </c>
      <c r="J1683" s="114"/>
      <c r="N1683" s="171"/>
      <c r="O1683" s="361">
        <v>25.574513816476287</v>
      </c>
      <c r="P1683" s="373">
        <v>26.553681443079729</v>
      </c>
      <c r="Q1683" s="373">
        <v>24.355245935789284</v>
      </c>
      <c r="R1683" s="373">
        <v>23.476339864375191</v>
      </c>
      <c r="S1683" s="356">
        <v>24.635016764839946</v>
      </c>
      <c r="T1683" s="412">
        <v>20.48541362231693</v>
      </c>
      <c r="U1683" s="373">
        <v>21.205038051727541</v>
      </c>
      <c r="V1683" s="373">
        <v>25.188098090761727</v>
      </c>
      <c r="W1683" s="373">
        <v>24.117209006223501</v>
      </c>
      <c r="X1683" s="356">
        <v>28.595236312675091</v>
      </c>
      <c r="Y1683" s="361">
        <v>12.718148421571314</v>
      </c>
      <c r="Z1683" s="373">
        <v>24.596</v>
      </c>
      <c r="AA1683" s="373">
        <v>28.467999999999996</v>
      </c>
      <c r="AB1683" s="373">
        <v>26.685000000000002</v>
      </c>
      <c r="AC1683" s="373">
        <v>30.499090531507871</v>
      </c>
      <c r="AD1683" s="356">
        <v>29.322384879340678</v>
      </c>
      <c r="AE1683" s="361">
        <v>27.580086000000001</v>
      </c>
      <c r="AF1683" s="373">
        <v>31.475532999999999</v>
      </c>
      <c r="AG1683" s="373">
        <v>34.720190000000002</v>
      </c>
      <c r="AH1683" s="373">
        <v>35.58774705919528</v>
      </c>
      <c r="AI1683" s="356">
        <v>36.364133906357004</v>
      </c>
      <c r="AJ1683" s="1870">
        <v>44.653505486035222</v>
      </c>
      <c r="AK1683" s="1870">
        <v>47.433541999340676</v>
      </c>
      <c r="AL1683" s="1870">
        <v>49.964510103937457</v>
      </c>
      <c r="AM1683" s="1870">
        <v>52.928100772369106</v>
      </c>
      <c r="AN1683" s="1871">
        <v>54.826767928986804</v>
      </c>
    </row>
    <row r="1684" spans="1:40" outlineLevel="1">
      <c r="A1684" s="521">
        <f>ROW()</f>
        <v>1684</v>
      </c>
      <c r="B1684" s="35"/>
      <c r="C1684" s="756"/>
      <c r="D1684" s="33" t="s">
        <v>119</v>
      </c>
      <c r="J1684" s="114"/>
      <c r="N1684" s="171"/>
      <c r="O1684" s="361">
        <v>0.33203371688272781</v>
      </c>
      <c r="P1684" s="373">
        <v>0.36655444655940828</v>
      </c>
      <c r="Q1684" s="373">
        <v>0.35119656098168217</v>
      </c>
      <c r="R1684" s="373">
        <v>0.23850987606611757</v>
      </c>
      <c r="S1684" s="356">
        <v>0.40061709439699011</v>
      </c>
      <c r="T1684" s="361">
        <v>0</v>
      </c>
      <c r="U1684" s="373">
        <v>0</v>
      </c>
      <c r="V1684" s="373">
        <v>0</v>
      </c>
      <c r="W1684" s="373">
        <v>0</v>
      </c>
      <c r="X1684" s="356">
        <v>0</v>
      </c>
      <c r="Y1684" s="361">
        <v>0</v>
      </c>
      <c r="Z1684" s="373">
        <v>0</v>
      </c>
      <c r="AA1684" s="373">
        <v>0</v>
      </c>
      <c r="AB1684" s="373">
        <v>0</v>
      </c>
      <c r="AC1684" s="373">
        <v>0</v>
      </c>
      <c r="AD1684" s="356">
        <v>0</v>
      </c>
      <c r="AE1684" s="361">
        <v>0</v>
      </c>
      <c r="AF1684" s="373">
        <v>0</v>
      </c>
      <c r="AG1684" s="373">
        <v>0</v>
      </c>
      <c r="AH1684" s="373">
        <v>0</v>
      </c>
      <c r="AI1684" s="356">
        <v>0</v>
      </c>
      <c r="AJ1684" s="1870">
        <v>0</v>
      </c>
      <c r="AK1684" s="1870">
        <v>0</v>
      </c>
      <c r="AL1684" s="1870">
        <v>0</v>
      </c>
      <c r="AM1684" s="1870">
        <v>0</v>
      </c>
      <c r="AN1684" s="1871">
        <v>0</v>
      </c>
    </row>
    <row r="1685" spans="1:40" outlineLevel="1">
      <c r="A1685" s="521">
        <f>ROW()</f>
        <v>1685</v>
      </c>
      <c r="B1685" s="35"/>
      <c r="C1685" s="756"/>
      <c r="D1685" s="33" t="s">
        <v>120</v>
      </c>
      <c r="J1685" s="114"/>
      <c r="N1685" s="171"/>
      <c r="O1685" s="361">
        <v>5.94091211351724</v>
      </c>
      <c r="P1685" s="373">
        <v>5.9039494721320214</v>
      </c>
      <c r="Q1685" s="373">
        <v>6.7643724520863602</v>
      </c>
      <c r="R1685" s="373">
        <v>4.5517373662341463</v>
      </c>
      <c r="S1685" s="356">
        <v>6.3635650687777368</v>
      </c>
      <c r="T1685" s="361">
        <v>4.0099241222520599</v>
      </c>
      <c r="U1685" s="373">
        <v>12.024824048405272</v>
      </c>
      <c r="V1685" s="373">
        <v>12.071969716181181</v>
      </c>
      <c r="W1685" s="373">
        <v>12.412445805058717</v>
      </c>
      <c r="X1685" s="356">
        <v>16.798906091485975</v>
      </c>
      <c r="Y1685" s="361">
        <v>10.341477598175016</v>
      </c>
      <c r="Z1685" s="373">
        <v>16.856999999999999</v>
      </c>
      <c r="AA1685" s="373">
        <v>12.832000000000001</v>
      </c>
      <c r="AB1685" s="373">
        <v>15.632</v>
      </c>
      <c r="AC1685" s="373">
        <v>18.838886475719374</v>
      </c>
      <c r="AD1685" s="356">
        <v>20.002773476117266</v>
      </c>
      <c r="AE1685" s="361">
        <v>17.233000000000001</v>
      </c>
      <c r="AF1685" s="373">
        <v>23.952999999999999</v>
      </c>
      <c r="AG1685" s="373">
        <v>28.192679962500002</v>
      </c>
      <c r="AH1685" s="373">
        <v>25.333326163307344</v>
      </c>
      <c r="AI1685" s="356">
        <v>24.99679080486597</v>
      </c>
      <c r="AJ1685" s="1870">
        <v>20.703282092796638</v>
      </c>
      <c r="AK1685" s="1870">
        <v>21.513752782681731</v>
      </c>
      <c r="AL1685" s="1870">
        <v>22.638689313040537</v>
      </c>
      <c r="AM1685" s="1870">
        <v>25.494236907384607</v>
      </c>
      <c r="AN1685" s="1871">
        <v>24.701751584980748</v>
      </c>
    </row>
    <row r="1686" spans="1:40" outlineLevel="1">
      <c r="A1686" s="521">
        <f>ROW()</f>
        <v>1686</v>
      </c>
      <c r="B1686" s="35"/>
      <c r="C1686" s="756"/>
      <c r="D1686" s="33" t="s">
        <v>121</v>
      </c>
      <c r="J1686" s="114"/>
      <c r="N1686" s="171"/>
      <c r="O1686" s="361">
        <v>5.0287263746740418</v>
      </c>
      <c r="P1686" s="373">
        <v>4.969653694764613</v>
      </c>
      <c r="Q1686" s="373">
        <v>5.3345827398976811</v>
      </c>
      <c r="R1686" s="373">
        <v>3.1085481180877315</v>
      </c>
      <c r="S1686" s="356">
        <v>3.806340110849638</v>
      </c>
      <c r="T1686" s="361">
        <v>2.2041102562882195</v>
      </c>
      <c r="U1686" s="373">
        <v>6.8289921416549326</v>
      </c>
      <c r="V1686" s="373">
        <v>6.9570997303051261</v>
      </c>
      <c r="W1686" s="373">
        <v>8.6058385929963208</v>
      </c>
      <c r="X1686" s="356">
        <v>9.3078016673367241</v>
      </c>
      <c r="Y1686" s="361">
        <v>3.9397590305495545</v>
      </c>
      <c r="Z1686" s="373">
        <v>8.1859999999999999</v>
      </c>
      <c r="AA1686" s="373">
        <v>8.0552019999999995</v>
      </c>
      <c r="AB1686" s="373">
        <v>9.3680000000000003</v>
      </c>
      <c r="AC1686" s="373">
        <v>6.6509059330888034</v>
      </c>
      <c r="AD1686" s="356">
        <v>7.3260839945059377</v>
      </c>
      <c r="AE1686" s="361">
        <v>6.7169999999999996</v>
      </c>
      <c r="AF1686" s="373">
        <v>7.8390000000000013</v>
      </c>
      <c r="AG1686" s="373">
        <v>4.5353200375</v>
      </c>
      <c r="AH1686" s="373">
        <v>5.6675563959809967</v>
      </c>
      <c r="AI1686" s="356">
        <v>4.9702590513137936</v>
      </c>
      <c r="AJ1686" s="1870">
        <v>7.040108797593942</v>
      </c>
      <c r="AK1686" s="1870">
        <v>8.3502697936859516</v>
      </c>
      <c r="AL1686" s="1870">
        <v>8.9229467624210415</v>
      </c>
      <c r="AM1686" s="1870">
        <v>9.4859372114869007</v>
      </c>
      <c r="AN1686" s="1871">
        <v>9.7603093243448296</v>
      </c>
    </row>
    <row r="1687" spans="1:40" outlineLevel="1">
      <c r="A1687" s="521">
        <f>ROW()</f>
        <v>1687</v>
      </c>
      <c r="B1687" s="35"/>
      <c r="C1687" s="756"/>
      <c r="D1687" s="33" t="s">
        <v>298</v>
      </c>
      <c r="J1687" s="114"/>
      <c r="N1687" s="171"/>
      <c r="O1687" s="361"/>
      <c r="P1687" s="373"/>
      <c r="Q1687" s="373"/>
      <c r="R1687" s="373"/>
      <c r="S1687" s="356"/>
      <c r="T1687" s="361">
        <v>1.14154245</v>
      </c>
      <c r="U1687" s="373">
        <v>2.3969598799999998</v>
      </c>
      <c r="V1687" s="373">
        <v>2.1485657999999996</v>
      </c>
      <c r="W1687" s="373">
        <v>2.1260509000000005</v>
      </c>
      <c r="X1687" s="356">
        <v>2.4389750099999996</v>
      </c>
      <c r="Y1687" s="361">
        <v>0</v>
      </c>
      <c r="Z1687" s="373">
        <v>0</v>
      </c>
      <c r="AA1687" s="373">
        <v>0</v>
      </c>
      <c r="AB1687" s="373">
        <v>0</v>
      </c>
      <c r="AC1687" s="373">
        <v>0</v>
      </c>
      <c r="AD1687" s="356">
        <v>0</v>
      </c>
      <c r="AE1687" s="361">
        <v>0</v>
      </c>
      <c r="AF1687" s="373">
        <v>0</v>
      </c>
      <c r="AG1687" s="373">
        <v>0</v>
      </c>
      <c r="AH1687" s="373">
        <v>0</v>
      </c>
      <c r="AI1687" s="356">
        <v>0</v>
      </c>
      <c r="AJ1687" s="1870">
        <v>0</v>
      </c>
      <c r="AK1687" s="1870">
        <v>0</v>
      </c>
      <c r="AL1687" s="1870">
        <v>0</v>
      </c>
      <c r="AM1687" s="1870">
        <v>0</v>
      </c>
      <c r="AN1687" s="1871">
        <v>0</v>
      </c>
    </row>
    <row r="1688" spans="1:40" outlineLevel="1">
      <c r="A1688" s="521">
        <f>ROW()</f>
        <v>1688</v>
      </c>
      <c r="B1688" s="35"/>
      <c r="C1688" s="756"/>
      <c r="D1688" s="33" t="s">
        <v>81</v>
      </c>
      <c r="J1688" s="114"/>
      <c r="N1688" s="171"/>
      <c r="O1688" s="361">
        <v>1.2750412771121209</v>
      </c>
      <c r="P1688" s="373">
        <v>1.2662208716536225</v>
      </c>
      <c r="Q1688" s="373">
        <v>1.3082705298182695</v>
      </c>
      <c r="R1688" s="373">
        <v>1.3296667189482132</v>
      </c>
      <c r="S1688" s="356">
        <v>1.9748553367408841</v>
      </c>
      <c r="T1688" s="361">
        <v>0</v>
      </c>
      <c r="U1688" s="373">
        <v>0</v>
      </c>
      <c r="V1688" s="373">
        <v>0</v>
      </c>
      <c r="W1688" s="373">
        <v>0</v>
      </c>
      <c r="X1688" s="356">
        <v>0</v>
      </c>
      <c r="Y1688" s="361">
        <v>0</v>
      </c>
      <c r="Z1688" s="373">
        <v>0</v>
      </c>
      <c r="AA1688" s="373">
        <v>0</v>
      </c>
      <c r="AB1688" s="373">
        <v>0</v>
      </c>
      <c r="AC1688" s="373">
        <v>0</v>
      </c>
      <c r="AD1688" s="356">
        <v>0</v>
      </c>
      <c r="AE1688" s="361">
        <v>0</v>
      </c>
      <c r="AF1688" s="373">
        <v>0</v>
      </c>
      <c r="AG1688" s="373">
        <v>0</v>
      </c>
      <c r="AH1688" s="373">
        <v>0</v>
      </c>
      <c r="AI1688" s="356">
        <v>0</v>
      </c>
      <c r="AJ1688" s="1870">
        <v>0</v>
      </c>
      <c r="AK1688" s="1870">
        <v>0</v>
      </c>
      <c r="AL1688" s="1870">
        <v>0</v>
      </c>
      <c r="AM1688" s="1870">
        <v>0</v>
      </c>
      <c r="AN1688" s="1871">
        <v>0</v>
      </c>
    </row>
    <row r="1689" spans="1:40" outlineLevel="1">
      <c r="A1689" s="521">
        <f>ROW()</f>
        <v>1689</v>
      </c>
      <c r="B1689" s="35"/>
      <c r="C1689" s="758"/>
      <c r="D1689" s="33" t="s">
        <v>122</v>
      </c>
      <c r="J1689" s="114"/>
      <c r="N1689" s="171"/>
      <c r="O1689" s="361">
        <v>1.1113835485985193</v>
      </c>
      <c r="P1689" s="373">
        <v>1.1956581135179949</v>
      </c>
      <c r="Q1689" s="373">
        <v>1.3407857524102504</v>
      </c>
      <c r="R1689" s="373">
        <v>3.1022735278564495</v>
      </c>
      <c r="S1689" s="356">
        <v>4.0422010255353023</v>
      </c>
      <c r="T1689" s="361">
        <v>0</v>
      </c>
      <c r="U1689" s="373">
        <v>0</v>
      </c>
      <c r="V1689" s="373">
        <v>0</v>
      </c>
      <c r="W1689" s="373">
        <v>0</v>
      </c>
      <c r="X1689" s="356">
        <v>0</v>
      </c>
      <c r="Y1689" s="361">
        <v>0</v>
      </c>
      <c r="Z1689" s="373">
        <v>0</v>
      </c>
      <c r="AA1689" s="373">
        <v>0</v>
      </c>
      <c r="AB1689" s="373">
        <v>0</v>
      </c>
      <c r="AC1689" s="373">
        <v>0</v>
      </c>
      <c r="AD1689" s="356">
        <v>0</v>
      </c>
      <c r="AE1689" s="361">
        <v>0</v>
      </c>
      <c r="AF1689" s="373">
        <v>0</v>
      </c>
      <c r="AG1689" s="373">
        <v>0</v>
      </c>
      <c r="AH1689" s="373">
        <v>0</v>
      </c>
      <c r="AI1689" s="356">
        <v>0</v>
      </c>
      <c r="AJ1689" s="1870">
        <v>0</v>
      </c>
      <c r="AK1689" s="1870">
        <v>0</v>
      </c>
      <c r="AL1689" s="1870">
        <v>0</v>
      </c>
      <c r="AM1689" s="1870">
        <v>0</v>
      </c>
      <c r="AN1689" s="1871">
        <v>0</v>
      </c>
    </row>
    <row r="1690" spans="1:40" outlineLevel="1">
      <c r="A1690" s="521">
        <f>ROW()</f>
        <v>1690</v>
      </c>
      <c r="B1690" s="35"/>
      <c r="C1690" s="758"/>
      <c r="D1690" s="33" t="s">
        <v>123</v>
      </c>
      <c r="J1690" s="114"/>
      <c r="N1690" s="171"/>
      <c r="O1690" s="361"/>
      <c r="P1690" s="373"/>
      <c r="Q1690" s="373"/>
      <c r="R1690" s="373"/>
      <c r="S1690" s="356"/>
      <c r="T1690" s="361">
        <v>0.36792080000000005</v>
      </c>
      <c r="U1690" s="373">
        <v>0.60323104855999998</v>
      </c>
      <c r="V1690" s="373">
        <v>0.56417282999999996</v>
      </c>
      <c r="W1690" s="373">
        <v>0.79426667999999978</v>
      </c>
      <c r="X1690" s="356">
        <v>0.67469536349123871</v>
      </c>
      <c r="Y1690" s="361">
        <v>0.19332618090794054</v>
      </c>
      <c r="Z1690" s="373">
        <v>0.87499999999999989</v>
      </c>
      <c r="AA1690" s="373">
        <v>0.8660000000000001</v>
      </c>
      <c r="AB1690" s="373">
        <v>1.006</v>
      </c>
      <c r="AC1690" s="373">
        <v>1.0031352900000017</v>
      </c>
      <c r="AD1690" s="356">
        <v>1.0443704700000034</v>
      </c>
      <c r="AE1690" s="361">
        <v>1.3680000000000001</v>
      </c>
      <c r="AF1690" s="373">
        <v>0.81599999999999995</v>
      </c>
      <c r="AG1690" s="373">
        <v>0.88</v>
      </c>
      <c r="AH1690" s="373">
        <v>0.79758627687472627</v>
      </c>
      <c r="AI1690" s="356">
        <v>0.85708562251958931</v>
      </c>
      <c r="AJ1690" s="1870">
        <v>5.1090356998362667</v>
      </c>
      <c r="AK1690" s="1870">
        <v>5.3004735856413712</v>
      </c>
      <c r="AL1690" s="1870">
        <v>5.504694039196619</v>
      </c>
      <c r="AM1690" s="1870">
        <v>5.7203176504312099</v>
      </c>
      <c r="AN1690" s="1871">
        <v>5.9507260144291436</v>
      </c>
    </row>
    <row r="1691" spans="1:40" outlineLevel="1">
      <c r="A1691" s="521">
        <f>ROW()</f>
        <v>1691</v>
      </c>
      <c r="B1691" s="35"/>
      <c r="C1691" s="756"/>
      <c r="D1691" s="45" t="s">
        <v>124</v>
      </c>
      <c r="E1691" s="45"/>
      <c r="F1691" s="45"/>
      <c r="G1691" s="45"/>
      <c r="H1691" s="45"/>
      <c r="I1691" s="45"/>
      <c r="J1691" s="182"/>
      <c r="K1691" s="45"/>
      <c r="L1691" s="45"/>
      <c r="M1691" s="45"/>
      <c r="N1691" s="194"/>
      <c r="O1691" s="362">
        <v>3.6262735944774245</v>
      </c>
      <c r="P1691" s="374">
        <v>3.6587284731193908</v>
      </c>
      <c r="Q1691" s="374">
        <v>4.4960691124083736</v>
      </c>
      <c r="R1691" s="374">
        <v>6.4823006916950412</v>
      </c>
      <c r="S1691" s="363">
        <v>6.1892550986423673</v>
      </c>
      <c r="T1691" s="362">
        <v>5.1712719799999993</v>
      </c>
      <c r="U1691" s="374">
        <v>10.768814259999999</v>
      </c>
      <c r="V1691" s="374">
        <v>10.294828840000001</v>
      </c>
      <c r="W1691" s="374">
        <v>10.725919249999999</v>
      </c>
      <c r="X1691" s="363">
        <v>10.978461845029321</v>
      </c>
      <c r="Y1691" s="362">
        <v>4.025722</v>
      </c>
      <c r="Z1691" s="374">
        <v>7.3239999999999998</v>
      </c>
      <c r="AA1691" s="374">
        <v>7.7290000000000001</v>
      </c>
      <c r="AB1691" s="374">
        <v>5.8309999999999995</v>
      </c>
      <c r="AC1691" s="374">
        <v>5.9453876699999997</v>
      </c>
      <c r="AD1691" s="363">
        <v>5.7291746200000002</v>
      </c>
      <c r="AE1691" s="362">
        <v>2.3199999999999998</v>
      </c>
      <c r="AF1691" s="374">
        <v>3.399</v>
      </c>
      <c r="AG1691" s="374">
        <v>3.133</v>
      </c>
      <c r="AH1691" s="374">
        <v>5.4874725720627611</v>
      </c>
      <c r="AI1691" s="363">
        <v>6.0418269721965574</v>
      </c>
      <c r="AJ1691" s="1872">
        <v>6.1775381006049779</v>
      </c>
      <c r="AK1691" s="1872">
        <v>6.5321671355830908</v>
      </c>
      <c r="AL1691" s="1872">
        <v>6.6599255810680109</v>
      </c>
      <c r="AM1691" s="1872">
        <v>6.7998598267679773</v>
      </c>
      <c r="AN1691" s="1873">
        <v>6.9406389882457624</v>
      </c>
    </row>
    <row r="1692" spans="1:40" outlineLevel="1">
      <c r="A1692" s="521">
        <f>ROW()</f>
        <v>1692</v>
      </c>
      <c r="B1692" s="35"/>
      <c r="C1692" s="758"/>
      <c r="D1692" s="33" t="s">
        <v>24</v>
      </c>
      <c r="J1692" s="191"/>
      <c r="K1692" s="64"/>
      <c r="L1692" s="64"/>
      <c r="M1692" s="64"/>
      <c r="N1692" s="202"/>
      <c r="O1692" s="251">
        <f t="shared" ref="O1692:X1692" si="1863">SUM(O1683:O1691)</f>
        <v>42.888884441738362</v>
      </c>
      <c r="P1692" s="58">
        <f t="shared" si="1863"/>
        <v>43.914446514826778</v>
      </c>
      <c r="Q1692" s="58">
        <f t="shared" si="1863"/>
        <v>43.9505230833919</v>
      </c>
      <c r="R1692" s="58">
        <f t="shared" si="1863"/>
        <v>42.289376163262887</v>
      </c>
      <c r="S1692" s="247">
        <f t="shared" si="1863"/>
        <v>47.411850499782865</v>
      </c>
      <c r="T1692" s="251">
        <f t="shared" si="1863"/>
        <v>33.380183230857206</v>
      </c>
      <c r="U1692" s="58">
        <f t="shared" si="1863"/>
        <v>53.827859430347736</v>
      </c>
      <c r="V1692" s="58">
        <f t="shared" si="1863"/>
        <v>57.224735007248029</v>
      </c>
      <c r="W1692" s="58">
        <f t="shared" si="1863"/>
        <v>58.781730234278534</v>
      </c>
      <c r="X1692" s="247">
        <f t="shared" si="1863"/>
        <v>68.794076290018353</v>
      </c>
      <c r="Y1692" s="251">
        <f t="shared" ref="Y1692:AD1692" si="1864">SUM(Y1683:Y1691)</f>
        <v>31.218433231203825</v>
      </c>
      <c r="Z1692" s="58">
        <f t="shared" si="1864"/>
        <v>57.838000000000001</v>
      </c>
      <c r="AA1692" s="58">
        <f t="shared" si="1864"/>
        <v>57.950201999999997</v>
      </c>
      <c r="AB1692" s="58">
        <f t="shared" si="1864"/>
        <v>58.522000000000006</v>
      </c>
      <c r="AC1692" s="58">
        <f t="shared" si="1864"/>
        <v>62.937405900316051</v>
      </c>
      <c r="AD1692" s="247">
        <f t="shared" si="1864"/>
        <v>63.424787439963886</v>
      </c>
      <c r="AE1692" s="251">
        <f t="shared" ref="AE1692:AI1692" si="1865">SUM(AE1683:AE1691)</f>
        <v>55.218086</v>
      </c>
      <c r="AF1692" s="58">
        <f t="shared" si="1865"/>
        <v>67.482533000000004</v>
      </c>
      <c r="AG1692" s="58">
        <f t="shared" si="1865"/>
        <v>71.461190000000002</v>
      </c>
      <c r="AH1692" s="58">
        <f t="shared" si="1865"/>
        <v>72.873688467421104</v>
      </c>
      <c r="AI1692" s="247">
        <f t="shared" si="1865"/>
        <v>73.230096357252918</v>
      </c>
      <c r="AJ1692" s="58">
        <f t="shared" ref="AJ1692:AN1692" si="1866">SUM(AJ1683:AJ1691)</f>
        <v>83.683470176867047</v>
      </c>
      <c r="AK1692" s="58">
        <f t="shared" si="1866"/>
        <v>89.130205296932829</v>
      </c>
      <c r="AL1692" s="58">
        <f t="shared" si="1866"/>
        <v>93.690765799663666</v>
      </c>
      <c r="AM1692" s="58">
        <f t="shared" si="1866"/>
        <v>100.42845236843979</v>
      </c>
      <c r="AN1692" s="247">
        <f t="shared" si="1866"/>
        <v>102.18019384098729</v>
      </c>
    </row>
    <row r="1693" spans="1:40" outlineLevel="1">
      <c r="A1693" s="521">
        <f>ROW()</f>
        <v>1693</v>
      </c>
      <c r="B1693" s="35"/>
      <c r="C1693" s="756" t="s">
        <v>571</v>
      </c>
      <c r="J1693" s="1909"/>
      <c r="K1693" s="1910"/>
      <c r="L1693" s="1910"/>
      <c r="M1693" s="1910"/>
      <c r="N1693" s="1911"/>
      <c r="O1693" s="1909" t="s">
        <v>371</v>
      </c>
      <c r="P1693" s="1910"/>
      <c r="Q1693" s="1910"/>
      <c r="R1693" s="1910"/>
      <c r="S1693" s="1911"/>
      <c r="T1693" s="1909" t="s">
        <v>815</v>
      </c>
      <c r="U1693" s="1910"/>
      <c r="V1693" s="1910"/>
      <c r="W1693" s="1910"/>
      <c r="X1693" s="1911"/>
      <c r="Y1693" s="1204"/>
      <c r="Z1693" s="1203" t="s">
        <v>808</v>
      </c>
      <c r="AA1693" s="1424"/>
      <c r="AB1693" s="1424"/>
      <c r="AC1693" s="1425"/>
      <c r="AD1693" s="1687" t="s">
        <v>809</v>
      </c>
      <c r="AE1693" s="1171"/>
      <c r="AF1693" s="1136"/>
      <c r="AG1693" s="1137" t="str">
        <f>AG1682</f>
        <v>Actual 5 [m$ nominal]</v>
      </c>
      <c r="AH1693" s="1136"/>
      <c r="AI1693" s="1161"/>
      <c r="AJ1693" s="1136"/>
      <c r="AK1693" s="1136"/>
      <c r="AL1693" s="1137" t="str">
        <f>AL1682</f>
        <v>Forecast 6 [m$ nominal]</v>
      </c>
      <c r="AM1693" s="1136"/>
      <c r="AN1693" s="1161"/>
    </row>
    <row r="1694" spans="1:40" outlineLevel="1">
      <c r="A1694" s="521">
        <f>ROW()</f>
        <v>1694</v>
      </c>
      <c r="B1694" s="35"/>
      <c r="C1694" s="756"/>
      <c r="D1694" s="33" t="s">
        <v>118</v>
      </c>
      <c r="J1694" s="114"/>
      <c r="N1694" s="171"/>
      <c r="O1694" s="114"/>
      <c r="S1694" s="171"/>
      <c r="T1694" s="361">
        <v>0</v>
      </c>
      <c r="U1694" s="373">
        <v>0</v>
      </c>
      <c r="V1694" s="373">
        <v>0</v>
      </c>
      <c r="W1694" s="373">
        <v>0</v>
      </c>
      <c r="X1694" s="356">
        <v>0</v>
      </c>
      <c r="Y1694" s="361">
        <v>0</v>
      </c>
      <c r="Z1694" s="373">
        <v>0</v>
      </c>
      <c r="AA1694" s="373">
        <v>0</v>
      </c>
      <c r="AB1694" s="373">
        <v>0</v>
      </c>
      <c r="AC1694" s="373">
        <v>0</v>
      </c>
      <c r="AD1694" s="356">
        <v>0</v>
      </c>
      <c r="AE1694" s="1658">
        <v>0</v>
      </c>
      <c r="AF1694" s="1641">
        <v>0</v>
      </c>
      <c r="AG1694" s="1641">
        <v>0</v>
      </c>
      <c r="AH1694" s="1641">
        <v>0</v>
      </c>
      <c r="AI1694" s="1642">
        <v>0</v>
      </c>
      <c r="AJ1694" s="1641">
        <v>0</v>
      </c>
      <c r="AK1694" s="1641">
        <v>0</v>
      </c>
      <c r="AL1694" s="1641">
        <v>0</v>
      </c>
      <c r="AM1694" s="1641">
        <v>0</v>
      </c>
      <c r="AN1694" s="1642">
        <v>0</v>
      </c>
    </row>
    <row r="1695" spans="1:40" outlineLevel="1">
      <c r="A1695" s="521">
        <f>ROW()</f>
        <v>1695</v>
      </c>
      <c r="B1695" s="35"/>
      <c r="C1695" s="756"/>
      <c r="D1695" s="33" t="s">
        <v>119</v>
      </c>
      <c r="J1695" s="114"/>
      <c r="N1695" s="171"/>
      <c r="O1695" s="114"/>
      <c r="S1695" s="171"/>
      <c r="T1695" s="361">
        <v>0</v>
      </c>
      <c r="U1695" s="373">
        <v>0</v>
      </c>
      <c r="V1695" s="373">
        <v>0</v>
      </c>
      <c r="W1695" s="373">
        <v>0</v>
      </c>
      <c r="X1695" s="356">
        <v>0</v>
      </c>
      <c r="Y1695" s="361">
        <v>0</v>
      </c>
      <c r="Z1695" s="373">
        <v>0</v>
      </c>
      <c r="AA1695" s="373">
        <v>0</v>
      </c>
      <c r="AB1695" s="373">
        <v>0</v>
      </c>
      <c r="AC1695" s="373">
        <v>0</v>
      </c>
      <c r="AD1695" s="356">
        <v>0</v>
      </c>
      <c r="AE1695" s="1658">
        <v>0</v>
      </c>
      <c r="AF1695" s="1641">
        <v>0</v>
      </c>
      <c r="AG1695" s="1641">
        <v>0</v>
      </c>
      <c r="AH1695" s="1641">
        <v>0</v>
      </c>
      <c r="AI1695" s="1642">
        <v>0</v>
      </c>
      <c r="AJ1695" s="1641">
        <v>0</v>
      </c>
      <c r="AK1695" s="1641">
        <v>0</v>
      </c>
      <c r="AL1695" s="1641">
        <v>0</v>
      </c>
      <c r="AM1695" s="1641">
        <v>0</v>
      </c>
      <c r="AN1695" s="1642">
        <v>0</v>
      </c>
    </row>
    <row r="1696" spans="1:40" outlineLevel="1">
      <c r="A1696" s="521">
        <f>ROW()</f>
        <v>1696</v>
      </c>
      <c r="B1696" s="35"/>
      <c r="C1696" s="756"/>
      <c r="D1696" s="33" t="s">
        <v>120</v>
      </c>
      <c r="J1696" s="114"/>
      <c r="N1696" s="171"/>
      <c r="O1696" s="114"/>
      <c r="S1696" s="171"/>
      <c r="T1696" s="361">
        <v>0</v>
      </c>
      <c r="U1696" s="373">
        <v>0</v>
      </c>
      <c r="V1696" s="373">
        <v>0</v>
      </c>
      <c r="W1696" s="373">
        <v>0</v>
      </c>
      <c r="X1696" s="356">
        <v>0</v>
      </c>
      <c r="Y1696" s="361">
        <v>0</v>
      </c>
      <c r="Z1696" s="373">
        <v>0</v>
      </c>
      <c r="AA1696" s="373">
        <v>0</v>
      </c>
      <c r="AB1696" s="373">
        <v>0</v>
      </c>
      <c r="AC1696" s="373">
        <v>0</v>
      </c>
      <c r="AD1696" s="356">
        <v>0</v>
      </c>
      <c r="AE1696" s="1658">
        <v>0</v>
      </c>
      <c r="AF1696" s="1641">
        <v>0</v>
      </c>
      <c r="AG1696" s="1641">
        <v>0</v>
      </c>
      <c r="AH1696" s="1641">
        <v>0</v>
      </c>
      <c r="AI1696" s="1642">
        <v>0</v>
      </c>
      <c r="AJ1696" s="1641">
        <v>0</v>
      </c>
      <c r="AK1696" s="1641">
        <v>0</v>
      </c>
      <c r="AL1696" s="1641">
        <v>0</v>
      </c>
      <c r="AM1696" s="1641">
        <v>0</v>
      </c>
      <c r="AN1696" s="1642">
        <v>0</v>
      </c>
    </row>
    <row r="1697" spans="1:40" outlineLevel="1">
      <c r="A1697" s="521">
        <f>ROW()</f>
        <v>1697</v>
      </c>
      <c r="B1697" s="35"/>
      <c r="C1697" s="756"/>
      <c r="D1697" s="33" t="s">
        <v>121</v>
      </c>
      <c r="J1697" s="114"/>
      <c r="N1697" s="171"/>
      <c r="O1697" s="114"/>
      <c r="S1697" s="171"/>
      <c r="T1697" s="361">
        <v>0</v>
      </c>
      <c r="U1697" s="373">
        <v>0</v>
      </c>
      <c r="V1697" s="373">
        <v>0</v>
      </c>
      <c r="W1697" s="373">
        <v>0</v>
      </c>
      <c r="X1697" s="356">
        <v>0</v>
      </c>
      <c r="Y1697" s="361">
        <v>0</v>
      </c>
      <c r="Z1697" s="373">
        <v>0</v>
      </c>
      <c r="AA1697" s="373">
        <v>0</v>
      </c>
      <c r="AB1697" s="373">
        <v>0</v>
      </c>
      <c r="AC1697" s="373">
        <v>0</v>
      </c>
      <c r="AD1697" s="356">
        <v>0</v>
      </c>
      <c r="AE1697" s="1658">
        <v>0</v>
      </c>
      <c r="AF1697" s="1641">
        <v>0</v>
      </c>
      <c r="AG1697" s="1641">
        <v>0</v>
      </c>
      <c r="AH1697" s="1641">
        <v>0</v>
      </c>
      <c r="AI1697" s="1642">
        <v>0</v>
      </c>
      <c r="AJ1697" s="1641">
        <v>0</v>
      </c>
      <c r="AK1697" s="1641">
        <v>0</v>
      </c>
      <c r="AL1697" s="1641">
        <v>0</v>
      </c>
      <c r="AM1697" s="1641">
        <v>0</v>
      </c>
      <c r="AN1697" s="1642">
        <v>0</v>
      </c>
    </row>
    <row r="1698" spans="1:40" outlineLevel="1">
      <c r="A1698" s="521">
        <f>ROW()</f>
        <v>1698</v>
      </c>
      <c r="B1698" s="35"/>
      <c r="C1698" s="756"/>
      <c r="D1698" s="33" t="s">
        <v>298</v>
      </c>
      <c r="J1698" s="114"/>
      <c r="N1698" s="171"/>
      <c r="O1698" s="114"/>
      <c r="S1698" s="171"/>
      <c r="T1698" s="361">
        <v>0</v>
      </c>
      <c r="U1698" s="373">
        <v>0</v>
      </c>
      <c r="V1698" s="373">
        <v>0</v>
      </c>
      <c r="W1698" s="373">
        <v>0</v>
      </c>
      <c r="X1698" s="356">
        <v>0</v>
      </c>
      <c r="Y1698" s="361">
        <v>0</v>
      </c>
      <c r="Z1698" s="373">
        <v>0</v>
      </c>
      <c r="AA1698" s="373">
        <v>0</v>
      </c>
      <c r="AB1698" s="373">
        <v>0</v>
      </c>
      <c r="AC1698" s="373">
        <v>0</v>
      </c>
      <c r="AD1698" s="356">
        <v>0</v>
      </c>
      <c r="AE1698" s="1658">
        <v>0</v>
      </c>
      <c r="AF1698" s="1641">
        <v>0</v>
      </c>
      <c r="AG1698" s="1641">
        <v>0</v>
      </c>
      <c r="AH1698" s="1641">
        <v>0</v>
      </c>
      <c r="AI1698" s="1642">
        <v>0</v>
      </c>
      <c r="AJ1698" s="1641">
        <v>0</v>
      </c>
      <c r="AK1698" s="1641">
        <v>0</v>
      </c>
      <c r="AL1698" s="1641">
        <v>0</v>
      </c>
      <c r="AM1698" s="1641">
        <v>0</v>
      </c>
      <c r="AN1698" s="1642">
        <v>0</v>
      </c>
    </row>
    <row r="1699" spans="1:40" outlineLevel="1">
      <c r="A1699" s="521">
        <f>ROW()</f>
        <v>1699</v>
      </c>
      <c r="B1699" s="35"/>
      <c r="C1699" s="756"/>
      <c r="D1699" s="33" t="s">
        <v>81</v>
      </c>
      <c r="J1699" s="114"/>
      <c r="N1699" s="171"/>
      <c r="O1699" s="114"/>
      <c r="S1699" s="171"/>
      <c r="T1699" s="361">
        <v>0</v>
      </c>
      <c r="U1699" s="373">
        <v>0</v>
      </c>
      <c r="V1699" s="373">
        <v>0</v>
      </c>
      <c r="W1699" s="373">
        <v>0</v>
      </c>
      <c r="X1699" s="356">
        <v>0</v>
      </c>
      <c r="Y1699" s="361">
        <v>0</v>
      </c>
      <c r="Z1699" s="373">
        <v>0</v>
      </c>
      <c r="AA1699" s="373">
        <v>0</v>
      </c>
      <c r="AB1699" s="373">
        <v>0</v>
      </c>
      <c r="AC1699" s="373">
        <v>0</v>
      </c>
      <c r="AD1699" s="356">
        <v>0</v>
      </c>
      <c r="AE1699" s="1658">
        <v>0</v>
      </c>
      <c r="AF1699" s="1641">
        <v>0</v>
      </c>
      <c r="AG1699" s="1641">
        <v>0</v>
      </c>
      <c r="AH1699" s="1641">
        <v>0</v>
      </c>
      <c r="AI1699" s="1642">
        <v>0</v>
      </c>
      <c r="AJ1699" s="1641">
        <v>0</v>
      </c>
      <c r="AK1699" s="1641">
        <v>0</v>
      </c>
      <c r="AL1699" s="1641">
        <v>0</v>
      </c>
      <c r="AM1699" s="1641">
        <v>0</v>
      </c>
      <c r="AN1699" s="1642">
        <v>0</v>
      </c>
    </row>
    <row r="1700" spans="1:40" outlineLevel="1">
      <c r="A1700" s="521">
        <f>ROW()</f>
        <v>1700</v>
      </c>
      <c r="B1700" s="35"/>
      <c r="C1700" s="758"/>
      <c r="D1700" s="33" t="s">
        <v>122</v>
      </c>
      <c r="J1700" s="114"/>
      <c r="N1700" s="171"/>
      <c r="O1700" s="114"/>
      <c r="S1700" s="171"/>
      <c r="T1700" s="361">
        <v>0</v>
      </c>
      <c r="U1700" s="373">
        <v>0</v>
      </c>
      <c r="V1700" s="373">
        <v>0</v>
      </c>
      <c r="W1700" s="373">
        <v>0</v>
      </c>
      <c r="X1700" s="356">
        <v>0</v>
      </c>
      <c r="Y1700" s="361">
        <v>0</v>
      </c>
      <c r="Z1700" s="373">
        <v>0</v>
      </c>
      <c r="AA1700" s="373">
        <v>0</v>
      </c>
      <c r="AB1700" s="373">
        <v>0</v>
      </c>
      <c r="AC1700" s="373">
        <v>0</v>
      </c>
      <c r="AD1700" s="356">
        <v>0</v>
      </c>
      <c r="AE1700" s="1658">
        <v>0</v>
      </c>
      <c r="AF1700" s="1641">
        <v>0</v>
      </c>
      <c r="AG1700" s="1641">
        <v>0</v>
      </c>
      <c r="AH1700" s="1641">
        <v>0</v>
      </c>
      <c r="AI1700" s="1642">
        <v>0</v>
      </c>
      <c r="AJ1700" s="1641">
        <v>0</v>
      </c>
      <c r="AK1700" s="1641">
        <v>0</v>
      </c>
      <c r="AL1700" s="1641">
        <v>0</v>
      </c>
      <c r="AM1700" s="1641">
        <v>0</v>
      </c>
      <c r="AN1700" s="1642">
        <v>0</v>
      </c>
    </row>
    <row r="1701" spans="1:40" outlineLevel="1">
      <c r="A1701" s="521">
        <f>ROW()</f>
        <v>1701</v>
      </c>
      <c r="B1701" s="35"/>
      <c r="C1701" s="758"/>
      <c r="D1701" s="33" t="s">
        <v>123</v>
      </c>
      <c r="J1701" s="114"/>
      <c r="N1701" s="171"/>
      <c r="O1701" s="114"/>
      <c r="S1701" s="171"/>
      <c r="T1701" s="361">
        <v>0</v>
      </c>
      <c r="U1701" s="373">
        <v>0</v>
      </c>
      <c r="V1701" s="373">
        <v>0</v>
      </c>
      <c r="W1701" s="373">
        <v>0</v>
      </c>
      <c r="X1701" s="356">
        <v>0</v>
      </c>
      <c r="Y1701" s="361">
        <v>0</v>
      </c>
      <c r="Z1701" s="373">
        <v>0</v>
      </c>
      <c r="AA1701" s="373">
        <v>0</v>
      </c>
      <c r="AB1701" s="373">
        <v>0</v>
      </c>
      <c r="AC1701" s="373">
        <v>0</v>
      </c>
      <c r="AD1701" s="356">
        <v>0</v>
      </c>
      <c r="AE1701" s="1658">
        <v>0</v>
      </c>
      <c r="AF1701" s="1641">
        <v>0</v>
      </c>
      <c r="AG1701" s="1641">
        <v>0</v>
      </c>
      <c r="AH1701" s="1641">
        <v>0</v>
      </c>
      <c r="AI1701" s="1642">
        <v>0</v>
      </c>
      <c r="AJ1701" s="1641">
        <v>0</v>
      </c>
      <c r="AK1701" s="1641">
        <v>0</v>
      </c>
      <c r="AL1701" s="1641">
        <v>0</v>
      </c>
      <c r="AM1701" s="1641">
        <v>0</v>
      </c>
      <c r="AN1701" s="1642">
        <v>0</v>
      </c>
    </row>
    <row r="1702" spans="1:40" outlineLevel="1">
      <c r="A1702" s="521">
        <f>ROW()</f>
        <v>1702</v>
      </c>
      <c r="B1702" s="35"/>
      <c r="C1702" s="756"/>
      <c r="D1702" s="45" t="s">
        <v>124</v>
      </c>
      <c r="E1702" s="45"/>
      <c r="F1702" s="45"/>
      <c r="G1702" s="45"/>
      <c r="H1702" s="45"/>
      <c r="I1702" s="45"/>
      <c r="J1702" s="182"/>
      <c r="K1702" s="45"/>
      <c r="L1702" s="45"/>
      <c r="M1702" s="45"/>
      <c r="N1702" s="194"/>
      <c r="O1702" s="182"/>
      <c r="P1702" s="45"/>
      <c r="Q1702" s="45"/>
      <c r="R1702" s="45"/>
      <c r="S1702" s="194"/>
      <c r="T1702" s="362">
        <v>0</v>
      </c>
      <c r="U1702" s="374">
        <v>0</v>
      </c>
      <c r="V1702" s="374">
        <v>0</v>
      </c>
      <c r="W1702" s="374">
        <v>0</v>
      </c>
      <c r="X1702" s="363">
        <v>0</v>
      </c>
      <c r="Y1702" s="362">
        <v>0</v>
      </c>
      <c r="Z1702" s="374">
        <v>0</v>
      </c>
      <c r="AA1702" s="374">
        <v>0</v>
      </c>
      <c r="AB1702" s="374">
        <v>0</v>
      </c>
      <c r="AC1702" s="374">
        <v>0</v>
      </c>
      <c r="AD1702" s="363">
        <v>0</v>
      </c>
      <c r="AE1702" s="1659">
        <v>0</v>
      </c>
      <c r="AF1702" s="1643">
        <v>0</v>
      </c>
      <c r="AG1702" s="1643">
        <v>0</v>
      </c>
      <c r="AH1702" s="1643">
        <v>0</v>
      </c>
      <c r="AI1702" s="1644">
        <v>0</v>
      </c>
      <c r="AJ1702" s="1643">
        <v>0</v>
      </c>
      <c r="AK1702" s="1643">
        <v>0</v>
      </c>
      <c r="AL1702" s="1643">
        <v>0</v>
      </c>
      <c r="AM1702" s="1643">
        <v>0</v>
      </c>
      <c r="AN1702" s="1644">
        <v>0</v>
      </c>
    </row>
    <row r="1703" spans="1:40" outlineLevel="1">
      <c r="A1703" s="521">
        <f>ROW()</f>
        <v>1703</v>
      </c>
      <c r="B1703" s="35"/>
      <c r="C1703" s="758"/>
      <c r="D1703" s="33" t="s">
        <v>24</v>
      </c>
      <c r="J1703" s="246"/>
      <c r="K1703" s="151"/>
      <c r="L1703" s="151"/>
      <c r="M1703" s="151"/>
      <c r="N1703" s="248"/>
      <c r="O1703" s="246"/>
      <c r="P1703" s="151"/>
      <c r="Q1703" s="151"/>
      <c r="R1703" s="151"/>
      <c r="S1703" s="248"/>
      <c r="T1703" s="251">
        <f t="shared" ref="T1703:AC1703" si="1867">SUM(T1694:T1702)</f>
        <v>0</v>
      </c>
      <c r="U1703" s="58">
        <f t="shared" si="1867"/>
        <v>0</v>
      </c>
      <c r="V1703" s="58">
        <f t="shared" si="1867"/>
        <v>0</v>
      </c>
      <c r="W1703" s="58">
        <f t="shared" si="1867"/>
        <v>0</v>
      </c>
      <c r="X1703" s="247">
        <f t="shared" si="1867"/>
        <v>0</v>
      </c>
      <c r="Y1703" s="251">
        <f t="shared" si="1867"/>
        <v>0</v>
      </c>
      <c r="Z1703" s="58">
        <f t="shared" si="1867"/>
        <v>0</v>
      </c>
      <c r="AA1703" s="58">
        <f t="shared" si="1867"/>
        <v>0</v>
      </c>
      <c r="AB1703" s="58">
        <f t="shared" si="1867"/>
        <v>0</v>
      </c>
      <c r="AC1703" s="58">
        <f t="shared" si="1867"/>
        <v>0</v>
      </c>
      <c r="AD1703" s="247">
        <f>SUM(AD1694:AD1702)</f>
        <v>0</v>
      </c>
      <c r="AE1703" s="251">
        <f t="shared" ref="AE1703:AH1703" si="1868">SUM(AE1694:AE1702)</f>
        <v>0</v>
      </c>
      <c r="AF1703" s="58">
        <f t="shared" si="1868"/>
        <v>0</v>
      </c>
      <c r="AG1703" s="58">
        <f t="shared" si="1868"/>
        <v>0</v>
      </c>
      <c r="AH1703" s="58">
        <f t="shared" si="1868"/>
        <v>0</v>
      </c>
      <c r="AI1703" s="247">
        <f>SUM(AI1694:AI1702)</f>
        <v>0</v>
      </c>
      <c r="AJ1703" s="58">
        <f t="shared" ref="AJ1703:AM1703" si="1869">SUM(AJ1694:AJ1702)</f>
        <v>0</v>
      </c>
      <c r="AK1703" s="58">
        <f t="shared" si="1869"/>
        <v>0</v>
      </c>
      <c r="AL1703" s="58">
        <f t="shared" si="1869"/>
        <v>0</v>
      </c>
      <c r="AM1703" s="58">
        <f t="shared" si="1869"/>
        <v>0</v>
      </c>
      <c r="AN1703" s="247">
        <f>SUM(AN1694:AN1702)</f>
        <v>0</v>
      </c>
    </row>
    <row r="1704" spans="1:40" outlineLevel="1">
      <c r="A1704" s="521">
        <f>ROW()</f>
        <v>1704</v>
      </c>
      <c r="B1704" s="35"/>
      <c r="C1704" s="756" t="s">
        <v>353</v>
      </c>
      <c r="F1704" s="177"/>
      <c r="J1704" s="1909"/>
      <c r="K1704" s="1910"/>
      <c r="L1704" s="1910"/>
      <c r="M1704" s="1910"/>
      <c r="N1704" s="1911"/>
      <c r="O1704" s="1906" t="str">
        <f>O$189</f>
        <v>Actual 2 [m$ 31/12/2023]</v>
      </c>
      <c r="P1704" s="1907"/>
      <c r="Q1704" s="1907"/>
      <c r="R1704" s="1907"/>
      <c r="S1704" s="1908"/>
      <c r="T1704" s="1906" t="str">
        <f>"Actual 3 [m$ "&amp;$G$43&amp;"]"</f>
        <v>Actual 3 [m$ 31/12/2023]</v>
      </c>
      <c r="U1704" s="1907"/>
      <c r="V1704" s="1907"/>
      <c r="W1704" s="1907"/>
      <c r="X1704" s="1908"/>
      <c r="Y1704" s="1423"/>
      <c r="Z1704" s="1424" t="str">
        <f>"Actual 4 [m$ "&amp;$G$43&amp;"]"</f>
        <v>Actual 4 [m$ 31/12/2023]</v>
      </c>
      <c r="AA1704" s="1424"/>
      <c r="AB1704" s="1424"/>
      <c r="AC1704" s="1425"/>
      <c r="AD1704" s="1688" t="str">
        <f>"Forecast [m$ "&amp;$G$43&amp;"]"</f>
        <v>Forecast [m$ 31/12/2023]</v>
      </c>
      <c r="AE1704" s="1413"/>
      <c r="AF1704" s="1137"/>
      <c r="AG1704" s="1137" t="str">
        <f>AG$189</f>
        <v>Forecast 5 [m$ 31/12/2023]</v>
      </c>
      <c r="AH1704" s="1137"/>
      <c r="AI1704" s="1160"/>
      <c r="AJ1704" s="1137"/>
      <c r="AK1704" s="1137"/>
      <c r="AL1704" s="1137" t="str">
        <f>AL$189</f>
        <v>Forecast 6 [m$ 31/12/2023]</v>
      </c>
      <c r="AM1704" s="1137"/>
      <c r="AN1704" s="1160"/>
    </row>
    <row r="1705" spans="1:40" outlineLevel="1">
      <c r="A1705" s="521">
        <f>ROW()</f>
        <v>1705</v>
      </c>
      <c r="B1705" s="35"/>
      <c r="C1705" s="756"/>
      <c r="D1705" s="33" t="s">
        <v>118</v>
      </c>
      <c r="F1705" s="53"/>
      <c r="J1705" s="224"/>
      <c r="K1705" s="31"/>
      <c r="L1705" s="31"/>
      <c r="M1705" s="31"/>
      <c r="N1705" s="225"/>
      <c r="O1705" s="251">
        <f t="shared" ref="O1705:S1711" si="1870">O1683/O$1681*O$43</f>
        <v>35.801880930943277</v>
      </c>
      <c r="P1705" s="58">
        <f t="shared" si="1870"/>
        <v>37.699207096400265</v>
      </c>
      <c r="Q1705" s="58">
        <f t="shared" si="1870"/>
        <v>34.636769356999302</v>
      </c>
      <c r="R1705" s="58">
        <f t="shared" si="1870"/>
        <v>33.647164903598217</v>
      </c>
      <c r="S1705" s="247">
        <f t="shared" si="1870"/>
        <v>35.060468617017854</v>
      </c>
      <c r="T1705" s="251">
        <f>(T1683+T1694)*T$43</f>
        <v>29.108834206296205</v>
      </c>
      <c r="U1705" s="58">
        <f t="shared" ref="U1705:X1705" si="1871">(U1683+U1694)*U$43</f>
        <v>29.083633188097711</v>
      </c>
      <c r="V1705" s="58">
        <f t="shared" si="1871"/>
        <v>34.144423806301504</v>
      </c>
      <c r="W1705" s="58">
        <f t="shared" si="1871"/>
        <v>31.929495581196676</v>
      </c>
      <c r="X1705" s="247">
        <f t="shared" si="1871"/>
        <v>36.749874052455894</v>
      </c>
      <c r="Y1705" s="251">
        <f t="shared" ref="Y1705:AD1705" si="1872">(Y1683+Y1694)*Y$43</f>
        <v>16.237711071068066</v>
      </c>
      <c r="Z1705" s="58">
        <f t="shared" si="1872"/>
        <v>30.881140221402209</v>
      </c>
      <c r="AA1705" s="58">
        <f t="shared" si="1872"/>
        <v>35.222679999999997</v>
      </c>
      <c r="AB1705" s="58">
        <f t="shared" si="1872"/>
        <v>32.398113291703837</v>
      </c>
      <c r="AC1705" s="58">
        <f t="shared" si="1872"/>
        <v>36.379721484121134</v>
      </c>
      <c r="AD1705" s="247">
        <f t="shared" si="1872"/>
        <v>34.344032548005735</v>
      </c>
      <c r="AE1705" s="575">
        <f t="shared" ref="AE1705:AN1705" si="1873">(AE1683+AE1694)*AE$43</f>
        <v>32.027727854948807</v>
      </c>
      <c r="AF1705" s="1535">
        <f t="shared" si="1873"/>
        <v>35.315911305028855</v>
      </c>
      <c r="AG1705" s="576">
        <f t="shared" si="1873"/>
        <v>36.127047851681958</v>
      </c>
      <c r="AH1705" s="576">
        <f t="shared" si="1873"/>
        <v>35.58774705919528</v>
      </c>
      <c r="AI1705" s="577">
        <f t="shared" si="1873"/>
        <v>35.567423617328835</v>
      </c>
      <c r="AJ1705" s="576">
        <f t="shared" si="1873"/>
        <v>42.71829168835918</v>
      </c>
      <c r="AK1705" s="576">
        <f t="shared" si="1873"/>
        <v>44.383651920067315</v>
      </c>
      <c r="AL1705" s="576">
        <f t="shared" si="1873"/>
        <v>45.727585485291151</v>
      </c>
      <c r="AM1705" s="576">
        <f t="shared" si="1873"/>
        <v>47.378587216509409</v>
      </c>
      <c r="AN1705" s="577">
        <f t="shared" si="1873"/>
        <v>48.002913774647126</v>
      </c>
    </row>
    <row r="1706" spans="1:40" outlineLevel="1">
      <c r="A1706" s="521">
        <f>ROW()</f>
        <v>1706</v>
      </c>
      <c r="B1706" s="35"/>
      <c r="C1706" s="756"/>
      <c r="D1706" s="33" t="s">
        <v>119</v>
      </c>
      <c r="F1706" s="53"/>
      <c r="J1706" s="224"/>
      <c r="K1706" s="31"/>
      <c r="L1706" s="31"/>
      <c r="M1706" s="31"/>
      <c r="N1706" s="225"/>
      <c r="O1706" s="251">
        <f t="shared" si="1870"/>
        <v>0.46481554574990652</v>
      </c>
      <c r="P1706" s="58">
        <f t="shared" si="1870"/>
        <v>0.52041040044000741</v>
      </c>
      <c r="Q1706" s="58">
        <f t="shared" si="1870"/>
        <v>0.49945355976959277</v>
      </c>
      <c r="R1706" s="58">
        <f t="shared" si="1870"/>
        <v>0.34184124005256289</v>
      </c>
      <c r="S1706" s="247">
        <f t="shared" si="1870"/>
        <v>0.57015682999628792</v>
      </c>
      <c r="T1706" s="251">
        <f t="shared" ref="T1706:X1706" si="1874">(T1684+T1695)*T$43</f>
        <v>0</v>
      </c>
      <c r="U1706" s="58">
        <f t="shared" si="1874"/>
        <v>0</v>
      </c>
      <c r="V1706" s="58">
        <f t="shared" si="1874"/>
        <v>0</v>
      </c>
      <c r="W1706" s="58">
        <f t="shared" si="1874"/>
        <v>0</v>
      </c>
      <c r="X1706" s="247">
        <f t="shared" si="1874"/>
        <v>0</v>
      </c>
      <c r="Y1706" s="251">
        <f t="shared" ref="Y1706:AD1706" si="1875">(Y1684+Y1695)*Y$43</f>
        <v>0</v>
      </c>
      <c r="Z1706" s="58">
        <f t="shared" si="1875"/>
        <v>0</v>
      </c>
      <c r="AA1706" s="58">
        <f t="shared" si="1875"/>
        <v>0</v>
      </c>
      <c r="AB1706" s="58">
        <f t="shared" si="1875"/>
        <v>0</v>
      </c>
      <c r="AC1706" s="58">
        <f t="shared" si="1875"/>
        <v>0</v>
      </c>
      <c r="AD1706" s="247">
        <f t="shared" si="1875"/>
        <v>0</v>
      </c>
      <c r="AE1706" s="575">
        <f t="shared" ref="AE1706:AN1706" si="1876">(AE1684+AE1695)*AE$43</f>
        <v>0</v>
      </c>
      <c r="AF1706" s="576">
        <f t="shared" si="1876"/>
        <v>0</v>
      </c>
      <c r="AG1706" s="576">
        <f t="shared" si="1876"/>
        <v>0</v>
      </c>
      <c r="AH1706" s="576">
        <f t="shared" si="1876"/>
        <v>0</v>
      </c>
      <c r="AI1706" s="577">
        <f t="shared" si="1876"/>
        <v>0</v>
      </c>
      <c r="AJ1706" s="576">
        <f t="shared" si="1876"/>
        <v>0</v>
      </c>
      <c r="AK1706" s="576">
        <f t="shared" si="1876"/>
        <v>0</v>
      </c>
      <c r="AL1706" s="576">
        <f t="shared" si="1876"/>
        <v>0</v>
      </c>
      <c r="AM1706" s="576">
        <f t="shared" si="1876"/>
        <v>0</v>
      </c>
      <c r="AN1706" s="577">
        <f t="shared" si="1876"/>
        <v>0</v>
      </c>
    </row>
    <row r="1707" spans="1:40" outlineLevel="1">
      <c r="A1707" s="521">
        <f>ROW()</f>
        <v>1707</v>
      </c>
      <c r="B1707" s="35"/>
      <c r="C1707" s="756"/>
      <c r="D1707" s="33" t="s">
        <v>120</v>
      </c>
      <c r="F1707" s="53"/>
      <c r="J1707" s="224"/>
      <c r="K1707" s="31"/>
      <c r="L1707" s="31"/>
      <c r="M1707" s="31"/>
      <c r="N1707" s="225"/>
      <c r="O1707" s="251">
        <f t="shared" si="1870"/>
        <v>8.3167105203116023</v>
      </c>
      <c r="P1707" s="58">
        <f t="shared" si="1870"/>
        <v>8.3820472996822115</v>
      </c>
      <c r="Q1707" s="58">
        <f t="shared" si="1870"/>
        <v>9.619940159317558</v>
      </c>
      <c r="R1707" s="58">
        <f t="shared" si="1870"/>
        <v>6.5237195680556841</v>
      </c>
      <c r="S1707" s="247">
        <f t="shared" si="1870"/>
        <v>9.056603269889532</v>
      </c>
      <c r="T1707" s="251">
        <f t="shared" ref="T1707:X1707" si="1877">(T1685+T1696)*T$43</f>
        <v>5.6979184607384745</v>
      </c>
      <c r="U1707" s="58">
        <f t="shared" si="1877"/>
        <v>16.492569875239788</v>
      </c>
      <c r="V1707" s="58">
        <f t="shared" si="1877"/>
        <v>16.364492812472697</v>
      </c>
      <c r="W1707" s="58">
        <f t="shared" si="1877"/>
        <v>16.433208891716841</v>
      </c>
      <c r="X1707" s="247">
        <f t="shared" si="1877"/>
        <v>21.589528980653832</v>
      </c>
      <c r="Y1707" s="251">
        <f t="shared" ref="Y1707:AD1707" si="1878">(Y1685+Y1696)*Y$43</f>
        <v>13.203331154893242</v>
      </c>
      <c r="Z1707" s="58">
        <f t="shared" si="1878"/>
        <v>21.164554428044276</v>
      </c>
      <c r="AA1707" s="58">
        <f t="shared" si="1878"/>
        <v>15.876683636363637</v>
      </c>
      <c r="AB1707" s="58">
        <f t="shared" si="1878"/>
        <v>18.97872613737734</v>
      </c>
      <c r="AC1707" s="58">
        <f t="shared" si="1878"/>
        <v>22.471274753246334</v>
      </c>
      <c r="AD1707" s="247">
        <f t="shared" si="1878"/>
        <v>23.428377539583131</v>
      </c>
      <c r="AE1707" s="575">
        <f t="shared" ref="AE1707:AN1707" si="1879">(AE1685+AE1696)*AE$43</f>
        <v>20.012041808873722</v>
      </c>
      <c r="AF1707" s="576">
        <f t="shared" si="1879"/>
        <v>26.875542456718879</v>
      </c>
      <c r="AG1707" s="576">
        <f t="shared" si="1879"/>
        <v>29.335043905934633</v>
      </c>
      <c r="AH1707" s="576">
        <f t="shared" si="1879"/>
        <v>25.333326163307344</v>
      </c>
      <c r="AI1707" s="577">
        <f t="shared" si="1879"/>
        <v>24.449130286449499</v>
      </c>
      <c r="AJ1707" s="576">
        <f t="shared" si="1879"/>
        <v>19.80603389857168</v>
      </c>
      <c r="AK1707" s="576">
        <f t="shared" si="1879"/>
        <v>20.130457789009263</v>
      </c>
      <c r="AL1707" s="576">
        <f t="shared" si="1879"/>
        <v>20.718958290265078</v>
      </c>
      <c r="AM1707" s="576">
        <f t="shared" si="1879"/>
        <v>22.821165112832539</v>
      </c>
      <c r="AN1707" s="577">
        <f t="shared" si="1879"/>
        <v>21.627319942558149</v>
      </c>
    </row>
    <row r="1708" spans="1:40" outlineLevel="1">
      <c r="A1708" s="521">
        <f>ROW()</f>
        <v>1708</v>
      </c>
      <c r="B1708" s="35"/>
      <c r="C1708" s="756"/>
      <c r="D1708" s="33" t="s">
        <v>121</v>
      </c>
      <c r="F1708" s="53"/>
      <c r="J1708" s="224"/>
      <c r="K1708" s="31"/>
      <c r="L1708" s="31"/>
      <c r="M1708" s="31"/>
      <c r="N1708" s="225"/>
      <c r="O1708" s="251">
        <f t="shared" si="1870"/>
        <v>7.0397374586407722</v>
      </c>
      <c r="P1708" s="58">
        <f t="shared" si="1870"/>
        <v>7.055594315158455</v>
      </c>
      <c r="Q1708" s="58">
        <f t="shared" si="1870"/>
        <v>7.5865672826628101</v>
      </c>
      <c r="R1708" s="58">
        <f t="shared" si="1870"/>
        <v>4.4552869716623311</v>
      </c>
      <c r="S1708" s="247">
        <f t="shared" si="1870"/>
        <v>5.4171697659490929</v>
      </c>
      <c r="T1708" s="251">
        <f t="shared" ref="T1708:X1708" si="1880">(T1686+T1697)*T$43</f>
        <v>3.1319396916055209</v>
      </c>
      <c r="U1708" s="58">
        <f t="shared" si="1880"/>
        <v>9.3662601315687457</v>
      </c>
      <c r="V1708" s="58">
        <f t="shared" si="1880"/>
        <v>9.4308891762403153</v>
      </c>
      <c r="W1708" s="58">
        <f t="shared" si="1880"/>
        <v>11.393527553568086</v>
      </c>
      <c r="X1708" s="247">
        <f t="shared" si="1880"/>
        <v>11.962151151317546</v>
      </c>
      <c r="Y1708" s="251">
        <f t="shared" ref="Y1708:AD1708" si="1881">(Y1686+Y1697)*Y$43</f>
        <v>5.0300300568273393</v>
      </c>
      <c r="Z1708" s="58">
        <f t="shared" si="1881"/>
        <v>10.27780996309963</v>
      </c>
      <c r="AA1708" s="58">
        <f t="shared" si="1881"/>
        <v>9.9664817472727272</v>
      </c>
      <c r="AB1708" s="58">
        <f t="shared" si="1881"/>
        <v>11.37363782337199</v>
      </c>
      <c r="AC1708" s="58">
        <f t="shared" si="1881"/>
        <v>7.9332891980139015</v>
      </c>
      <c r="AD1708" s="247">
        <f t="shared" si="1881"/>
        <v>8.5807231639609132</v>
      </c>
      <c r="AE1708" s="575">
        <f t="shared" ref="AE1708:AN1708" si="1882">(AE1686+AE1697)*AE$43</f>
        <v>7.8002022184300337</v>
      </c>
      <c r="AF1708" s="576">
        <f t="shared" si="1882"/>
        <v>8.795448474855732</v>
      </c>
      <c r="AG1708" s="576">
        <f t="shared" si="1882"/>
        <v>4.7190906506402897</v>
      </c>
      <c r="AH1708" s="576">
        <f t="shared" si="1882"/>
        <v>5.6675563959809967</v>
      </c>
      <c r="AI1708" s="577">
        <f t="shared" si="1882"/>
        <v>4.8613644868092658</v>
      </c>
      <c r="AJ1708" s="576">
        <f t="shared" si="1882"/>
        <v>6.7350013814134799</v>
      </c>
      <c r="AK1708" s="576">
        <f t="shared" si="1882"/>
        <v>7.8133627036910109</v>
      </c>
      <c r="AL1708" s="576">
        <f t="shared" si="1882"/>
        <v>8.1662926347226534</v>
      </c>
      <c r="AM1708" s="576">
        <f t="shared" si="1882"/>
        <v>8.4913363023860366</v>
      </c>
      <c r="AN1708" s="577">
        <f t="shared" si="1882"/>
        <v>8.5455208214581244</v>
      </c>
    </row>
    <row r="1709" spans="1:40" outlineLevel="1">
      <c r="A1709" s="521">
        <f>ROW()</f>
        <v>1709</v>
      </c>
      <c r="B1709" s="35"/>
      <c r="C1709" s="756"/>
      <c r="D1709" s="33" t="s">
        <v>298</v>
      </c>
      <c r="F1709" s="53"/>
      <c r="J1709" s="224"/>
      <c r="K1709" s="31"/>
      <c r="L1709" s="31"/>
      <c r="M1709" s="31"/>
      <c r="N1709" s="225"/>
      <c r="O1709" s="251">
        <f t="shared" si="1870"/>
        <v>0</v>
      </c>
      <c r="P1709" s="58">
        <f t="shared" si="1870"/>
        <v>0</v>
      </c>
      <c r="Q1709" s="58">
        <f t="shared" si="1870"/>
        <v>0</v>
      </c>
      <c r="R1709" s="58">
        <f t="shared" si="1870"/>
        <v>0</v>
      </c>
      <c r="S1709" s="247">
        <f t="shared" si="1870"/>
        <v>0</v>
      </c>
      <c r="T1709" s="251">
        <f t="shared" ref="T1709:X1709" si="1883">(T1687+T1698)*T$43</f>
        <v>1.6220795210256014</v>
      </c>
      <c r="U1709" s="58">
        <f t="shared" si="1883"/>
        <v>3.287534865367872</v>
      </c>
      <c r="V1709" s="58">
        <f t="shared" si="1883"/>
        <v>2.9125478623505967</v>
      </c>
      <c r="W1709" s="58">
        <f t="shared" si="1883"/>
        <v>2.8147424853112848</v>
      </c>
      <c r="X1709" s="247">
        <f t="shared" si="1883"/>
        <v>3.1345089599716704</v>
      </c>
      <c r="Y1709" s="251">
        <f t="shared" ref="Y1709:AD1709" si="1884">(Y1687+Y1698)*Y$43</f>
        <v>0</v>
      </c>
      <c r="Z1709" s="58">
        <f t="shared" si="1884"/>
        <v>0</v>
      </c>
      <c r="AA1709" s="58">
        <f t="shared" si="1884"/>
        <v>0</v>
      </c>
      <c r="AB1709" s="58">
        <f t="shared" si="1884"/>
        <v>0</v>
      </c>
      <c r="AC1709" s="58">
        <f t="shared" si="1884"/>
        <v>0</v>
      </c>
      <c r="AD1709" s="247">
        <f t="shared" si="1884"/>
        <v>0</v>
      </c>
      <c r="AE1709" s="575">
        <f t="shared" ref="AE1709:AN1709" si="1885">(AE1687+AE1698)*AE$43</f>
        <v>0</v>
      </c>
      <c r="AF1709" s="576">
        <f t="shared" si="1885"/>
        <v>0</v>
      </c>
      <c r="AG1709" s="576">
        <f t="shared" si="1885"/>
        <v>0</v>
      </c>
      <c r="AH1709" s="576">
        <f t="shared" si="1885"/>
        <v>0</v>
      </c>
      <c r="AI1709" s="577">
        <f t="shared" si="1885"/>
        <v>0</v>
      </c>
      <c r="AJ1709" s="576">
        <f t="shared" si="1885"/>
        <v>0</v>
      </c>
      <c r="AK1709" s="576">
        <f t="shared" si="1885"/>
        <v>0</v>
      </c>
      <c r="AL1709" s="576">
        <f t="shared" si="1885"/>
        <v>0</v>
      </c>
      <c r="AM1709" s="576">
        <f t="shared" si="1885"/>
        <v>0</v>
      </c>
      <c r="AN1709" s="577">
        <f t="shared" si="1885"/>
        <v>0</v>
      </c>
    </row>
    <row r="1710" spans="1:40" outlineLevel="1">
      <c r="A1710" s="521">
        <f>ROW()</f>
        <v>1710</v>
      </c>
      <c r="B1710" s="35"/>
      <c r="C1710" s="756"/>
      <c r="D1710" s="33" t="s">
        <v>81</v>
      </c>
      <c r="F1710" s="53"/>
      <c r="J1710" s="224"/>
      <c r="K1710" s="31"/>
      <c r="L1710" s="31"/>
      <c r="M1710" s="31"/>
      <c r="N1710" s="225"/>
      <c r="O1710" s="251">
        <f t="shared" si="1870"/>
        <v>1.7849362186426738</v>
      </c>
      <c r="P1710" s="58">
        <f t="shared" si="1870"/>
        <v>1.7976988604227961</v>
      </c>
      <c r="Q1710" s="58">
        <f t="shared" si="1870"/>
        <v>1.8605545892388942</v>
      </c>
      <c r="R1710" s="58">
        <f t="shared" si="1870"/>
        <v>1.9057278782698195</v>
      </c>
      <c r="S1710" s="247">
        <f t="shared" si="1870"/>
        <v>2.810607121476576</v>
      </c>
      <c r="T1710" s="251">
        <f t="shared" ref="T1710:X1710" si="1886">(T1688+T1699)*T$43</f>
        <v>0</v>
      </c>
      <c r="U1710" s="58">
        <f t="shared" si="1886"/>
        <v>0</v>
      </c>
      <c r="V1710" s="58">
        <f t="shared" si="1886"/>
        <v>0</v>
      </c>
      <c r="W1710" s="58">
        <f t="shared" si="1886"/>
        <v>0</v>
      </c>
      <c r="X1710" s="247">
        <f t="shared" si="1886"/>
        <v>0</v>
      </c>
      <c r="Y1710" s="251">
        <f t="shared" ref="Y1710:AD1710" si="1887">(Y1688+Y1699)*Y$43</f>
        <v>0</v>
      </c>
      <c r="Z1710" s="58">
        <f t="shared" si="1887"/>
        <v>0</v>
      </c>
      <c r="AA1710" s="58">
        <f t="shared" si="1887"/>
        <v>0</v>
      </c>
      <c r="AB1710" s="58">
        <f t="shared" si="1887"/>
        <v>0</v>
      </c>
      <c r="AC1710" s="58">
        <f t="shared" si="1887"/>
        <v>0</v>
      </c>
      <c r="AD1710" s="247">
        <f t="shared" si="1887"/>
        <v>0</v>
      </c>
      <c r="AE1710" s="575">
        <f t="shared" ref="AE1710:AN1710" si="1888">(AE1688+AE1699)*AE$43</f>
        <v>0</v>
      </c>
      <c r="AF1710" s="576">
        <f t="shared" si="1888"/>
        <v>0</v>
      </c>
      <c r="AG1710" s="576">
        <f t="shared" si="1888"/>
        <v>0</v>
      </c>
      <c r="AH1710" s="576">
        <f t="shared" si="1888"/>
        <v>0</v>
      </c>
      <c r="AI1710" s="577">
        <f t="shared" si="1888"/>
        <v>0</v>
      </c>
      <c r="AJ1710" s="576">
        <f t="shared" si="1888"/>
        <v>0</v>
      </c>
      <c r="AK1710" s="576">
        <f t="shared" si="1888"/>
        <v>0</v>
      </c>
      <c r="AL1710" s="576">
        <f t="shared" si="1888"/>
        <v>0</v>
      </c>
      <c r="AM1710" s="576">
        <f t="shared" si="1888"/>
        <v>0</v>
      </c>
      <c r="AN1710" s="577">
        <f t="shared" si="1888"/>
        <v>0</v>
      </c>
    </row>
    <row r="1711" spans="1:40" outlineLevel="1">
      <c r="A1711" s="521">
        <f>ROW()</f>
        <v>1711</v>
      </c>
      <c r="B1711" s="35"/>
      <c r="C1711" s="758"/>
      <c r="D1711" s="33" t="s">
        <v>122</v>
      </c>
      <c r="F1711" s="53"/>
      <c r="J1711" s="224"/>
      <c r="K1711" s="31"/>
      <c r="L1711" s="31"/>
      <c r="M1711" s="31"/>
      <c r="N1711" s="225"/>
      <c r="O1711" s="251">
        <f t="shared" si="1870"/>
        <v>1.5558310027344129</v>
      </c>
      <c r="P1711" s="58">
        <f t="shared" si="1870"/>
        <v>1.6975184000240928</v>
      </c>
      <c r="Q1711" s="58">
        <f t="shared" si="1870"/>
        <v>1.9067960547728138</v>
      </c>
      <c r="R1711" s="58">
        <f t="shared" si="1870"/>
        <v>4.4462939951832832</v>
      </c>
      <c r="S1711" s="247">
        <f t="shared" si="1870"/>
        <v>5.7528461844494556</v>
      </c>
      <c r="T1711" s="251">
        <f t="shared" ref="T1711:X1711" si="1889">(T1689+T1700)*T$43</f>
        <v>0</v>
      </c>
      <c r="U1711" s="58">
        <f t="shared" si="1889"/>
        <v>0</v>
      </c>
      <c r="V1711" s="58">
        <f t="shared" si="1889"/>
        <v>0</v>
      </c>
      <c r="W1711" s="58">
        <f t="shared" si="1889"/>
        <v>0</v>
      </c>
      <c r="X1711" s="247">
        <f t="shared" si="1889"/>
        <v>0</v>
      </c>
      <c r="Y1711" s="251">
        <f t="shared" ref="Y1711:AD1711" si="1890">(Y1689+Y1700)*Y$43</f>
        <v>0</v>
      </c>
      <c r="Z1711" s="58">
        <f t="shared" si="1890"/>
        <v>0</v>
      </c>
      <c r="AA1711" s="58">
        <f t="shared" si="1890"/>
        <v>0</v>
      </c>
      <c r="AB1711" s="58">
        <f t="shared" si="1890"/>
        <v>0</v>
      </c>
      <c r="AC1711" s="58">
        <f t="shared" si="1890"/>
        <v>0</v>
      </c>
      <c r="AD1711" s="247">
        <f t="shared" si="1890"/>
        <v>0</v>
      </c>
      <c r="AE1711" s="575">
        <f t="shared" ref="AE1711:AN1712" si="1891">(AE1689+AE1700)*AE$43</f>
        <v>0</v>
      </c>
      <c r="AF1711" s="576">
        <f t="shared" si="1891"/>
        <v>0</v>
      </c>
      <c r="AG1711" s="576">
        <f t="shared" si="1891"/>
        <v>0</v>
      </c>
      <c r="AH1711" s="576">
        <f t="shared" si="1891"/>
        <v>0</v>
      </c>
      <c r="AI1711" s="577">
        <f t="shared" si="1891"/>
        <v>0</v>
      </c>
      <c r="AJ1711" s="576">
        <f t="shared" si="1891"/>
        <v>0</v>
      </c>
      <c r="AK1711" s="576">
        <f t="shared" si="1891"/>
        <v>0</v>
      </c>
      <c r="AL1711" s="576">
        <f t="shared" si="1891"/>
        <v>0</v>
      </c>
      <c r="AM1711" s="576">
        <f t="shared" si="1891"/>
        <v>0</v>
      </c>
      <c r="AN1711" s="577">
        <f t="shared" si="1891"/>
        <v>0</v>
      </c>
    </row>
    <row r="1712" spans="1:40" outlineLevel="1">
      <c r="A1712" s="521">
        <f>ROW()</f>
        <v>1712</v>
      </c>
      <c r="B1712" s="35"/>
      <c r="C1712" s="758"/>
      <c r="D1712" s="33" t="s">
        <v>123</v>
      </c>
      <c r="F1712" s="53"/>
      <c r="J1712" s="224"/>
      <c r="K1712" s="31"/>
      <c r="L1712" s="31"/>
      <c r="M1712" s="31"/>
      <c r="N1712" s="225"/>
      <c r="O1712" s="261">
        <f>Load_Tariffs!O190</f>
        <v>0.86062081025168891</v>
      </c>
      <c r="P1712" s="59">
        <f>Load_Tariffs!P190</f>
        <v>0.82563834693380811</v>
      </c>
      <c r="Q1712" s="59">
        <f>Load_Tariffs!Q190</f>
        <v>0.83704763208253807</v>
      </c>
      <c r="R1712" s="59">
        <f>Load_Tariffs!R190</f>
        <v>1.0444775092401479</v>
      </c>
      <c r="S1712" s="262">
        <f>Load_Tariffs!S190</f>
        <v>1.0185818754480602</v>
      </c>
      <c r="T1712" s="251">
        <f t="shared" ref="T1712:X1712" si="1892">(T1690+T1701)*T$43</f>
        <v>0.52279860029677927</v>
      </c>
      <c r="U1712" s="58">
        <f t="shared" si="1892"/>
        <v>0.82735765440238407</v>
      </c>
      <c r="V1712" s="58">
        <f t="shared" si="1892"/>
        <v>0.76478010122509954</v>
      </c>
      <c r="W1712" s="58">
        <f t="shared" si="1892"/>
        <v>1.0515534547470813</v>
      </c>
      <c r="X1712" s="247">
        <f t="shared" si="1892"/>
        <v>0.86710140671536906</v>
      </c>
      <c r="Y1712" s="251">
        <f t="shared" ref="Y1712:AD1712" si="1893">(Y1690+Y1701)*Y$43</f>
        <v>0.24682639044625429</v>
      </c>
      <c r="Z1712" s="58">
        <f t="shared" si="1893"/>
        <v>1.098593173431734</v>
      </c>
      <c r="AA1712" s="58">
        <f t="shared" si="1893"/>
        <v>1.071478181818182</v>
      </c>
      <c r="AB1712" s="58">
        <f t="shared" si="1893"/>
        <v>1.2213791257805531</v>
      </c>
      <c r="AC1712" s="58">
        <f t="shared" si="1893"/>
        <v>1.1965531373269083</v>
      </c>
      <c r="AD1712" s="247">
        <f t="shared" si="1893"/>
        <v>1.2232256537607613</v>
      </c>
      <c r="AE1712" s="575">
        <f t="shared" si="1891"/>
        <v>1.5886075085324234</v>
      </c>
      <c r="AF1712" s="576">
        <f t="shared" si="1891"/>
        <v>0.91556141797197033</v>
      </c>
      <c r="AG1712" s="576">
        <f t="shared" si="1891"/>
        <v>0.91565749235473992</v>
      </c>
      <c r="AH1712" s="576">
        <f t="shared" si="1891"/>
        <v>0.79758627687472627</v>
      </c>
      <c r="AI1712" s="577">
        <f t="shared" si="1891"/>
        <v>0.83830753376329148</v>
      </c>
      <c r="AJ1712" s="576">
        <f t="shared" si="1891"/>
        <v>4.8876180021320037</v>
      </c>
      <c r="AK1712" s="576">
        <f t="shared" si="1891"/>
        <v>4.9596628191900098</v>
      </c>
      <c r="AL1712" s="576">
        <f t="shared" si="1891"/>
        <v>5.0379032382006583</v>
      </c>
      <c r="AM1712" s="576">
        <f t="shared" si="1891"/>
        <v>5.1205421081078812</v>
      </c>
      <c r="AN1712" s="577">
        <f t="shared" si="1891"/>
        <v>5.2100862144049165</v>
      </c>
    </row>
    <row r="1713" spans="1:46" outlineLevel="1">
      <c r="A1713" s="521">
        <f>ROW()</f>
        <v>1713</v>
      </c>
      <c r="B1713" s="35"/>
      <c r="C1713" s="756"/>
      <c r="D1713" s="45" t="s">
        <v>124</v>
      </c>
      <c r="E1713" s="45"/>
      <c r="F1713" s="54"/>
      <c r="G1713" s="45"/>
      <c r="H1713" s="45"/>
      <c r="I1713" s="45"/>
      <c r="J1713" s="226"/>
      <c r="K1713" s="57"/>
      <c r="L1713" s="57"/>
      <c r="M1713" s="57"/>
      <c r="N1713" s="227"/>
      <c r="O1713" s="47">
        <f>O1691/O$1681*O$43</f>
        <v>5.0764372837799012</v>
      </c>
      <c r="P1713" s="60">
        <f>P1691/P$1681*P$43</f>
        <v>5.1944270971726629</v>
      </c>
      <c r="Q1713" s="60">
        <f>Q1691/Q$1681*Q$43</f>
        <v>6.3940766301512877</v>
      </c>
      <c r="R1713" s="60">
        <f>R1691/R$1681*R$43</f>
        <v>9.2906748491552698</v>
      </c>
      <c r="S1713" s="49">
        <f>S1691/S$1681*S$43</f>
        <v>8.8085259376960003</v>
      </c>
      <c r="T1713" s="47">
        <f t="shared" ref="T1713:X1713" si="1894">(T1691+T1702)*T$43</f>
        <v>7.3481405587777422</v>
      </c>
      <c r="U1713" s="60">
        <f t="shared" si="1894"/>
        <v>14.769897749986837</v>
      </c>
      <c r="V1713" s="60">
        <f t="shared" si="1894"/>
        <v>13.955440290079682</v>
      </c>
      <c r="W1713" s="60">
        <f t="shared" si="1894"/>
        <v>14.200365855301554</v>
      </c>
      <c r="X1713" s="49">
        <f t="shared" si="1894"/>
        <v>14.109241332469219</v>
      </c>
      <c r="Y1713" s="47">
        <f t="shared" ref="Y1713:AN1713" si="1895">(Y1691+Y1702)*Y$43</f>
        <v>5.139782028142589</v>
      </c>
      <c r="Z1713" s="60">
        <f t="shared" si="1895"/>
        <v>9.1955387453874522</v>
      </c>
      <c r="AA1713" s="60">
        <f t="shared" si="1895"/>
        <v>9.562880909090909</v>
      </c>
      <c r="AB1713" s="60">
        <f t="shared" si="1895"/>
        <v>7.0793853702051726</v>
      </c>
      <c r="AC1713" s="60">
        <f t="shared" si="1895"/>
        <v>7.0917376151358456</v>
      </c>
      <c r="AD1713" s="49">
        <f t="shared" si="1895"/>
        <v>6.7103327519965577</v>
      </c>
      <c r="AE1713" s="578">
        <f t="shared" si="1895"/>
        <v>2.6941296928327643</v>
      </c>
      <c r="AF1713" s="579">
        <f t="shared" si="1895"/>
        <v>3.8137172300082445</v>
      </c>
      <c r="AG1713" s="579">
        <f t="shared" si="1895"/>
        <v>3.2599487767584092</v>
      </c>
      <c r="AH1713" s="579">
        <f t="shared" si="1895"/>
        <v>5.4874725720627611</v>
      </c>
      <c r="AI1713" s="580">
        <f t="shared" si="1895"/>
        <v>5.9094551762485885</v>
      </c>
      <c r="AJ1713" s="579">
        <f t="shared" si="1895"/>
        <v>5.9098131630477484</v>
      </c>
      <c r="AK1713" s="579">
        <f t="shared" si="1895"/>
        <v>6.1121607244395317</v>
      </c>
      <c r="AL1713" s="579">
        <f t="shared" si="1895"/>
        <v>6.0951726675684013</v>
      </c>
      <c r="AM1713" s="579">
        <f t="shared" si="1895"/>
        <v>6.0868942425901578</v>
      </c>
      <c r="AN1713" s="580">
        <f t="shared" si="1895"/>
        <v>6.076792550041394</v>
      </c>
    </row>
    <row r="1714" spans="1:46" outlineLevel="1">
      <c r="A1714" s="521">
        <f>ROW()</f>
        <v>1714</v>
      </c>
      <c r="B1714" s="35"/>
      <c r="C1714" s="758"/>
      <c r="D1714" s="33" t="s">
        <v>24</v>
      </c>
      <c r="F1714" s="53"/>
      <c r="J1714" s="251"/>
      <c r="K1714" s="58"/>
      <c r="L1714" s="58"/>
      <c r="M1714" s="58"/>
      <c r="N1714" s="247"/>
      <c r="O1714" s="251">
        <f t="shared" ref="O1714:AD1714" si="1896">SUM(O1705:O1713)</f>
        <v>60.900969771054235</v>
      </c>
      <c r="P1714" s="58">
        <f t="shared" si="1896"/>
        <v>63.172541816234308</v>
      </c>
      <c r="Q1714" s="58">
        <f t="shared" si="1896"/>
        <v>63.341205264994798</v>
      </c>
      <c r="R1714" s="58">
        <f t="shared" si="1896"/>
        <v>61.655186915217314</v>
      </c>
      <c r="S1714" s="247">
        <f t="shared" si="1896"/>
        <v>68.494959601922858</v>
      </c>
      <c r="T1714" s="251">
        <f t="shared" si="1896"/>
        <v>47.431711038740332</v>
      </c>
      <c r="U1714" s="58">
        <f t="shared" si="1896"/>
        <v>73.827253464663343</v>
      </c>
      <c r="V1714" s="58">
        <f t="shared" si="1896"/>
        <v>77.572574048669892</v>
      </c>
      <c r="W1714" s="58">
        <f t="shared" si="1896"/>
        <v>77.822893821841518</v>
      </c>
      <c r="X1714" s="247">
        <f t="shared" si="1896"/>
        <v>88.412405883583531</v>
      </c>
      <c r="Y1714" s="251">
        <f t="shared" si="1896"/>
        <v>39.85768070137749</v>
      </c>
      <c r="Z1714" s="58">
        <f t="shared" si="1896"/>
        <v>72.617636531365306</v>
      </c>
      <c r="AA1714" s="58">
        <f t="shared" si="1896"/>
        <v>71.700204474545444</v>
      </c>
      <c r="AB1714" s="58">
        <f t="shared" si="1896"/>
        <v>71.051241748438883</v>
      </c>
      <c r="AC1714" s="58">
        <f t="shared" si="1896"/>
        <v>75.072576187844106</v>
      </c>
      <c r="AD1714" s="247">
        <f t="shared" si="1896"/>
        <v>74.286691657307102</v>
      </c>
      <c r="AE1714" s="251">
        <f t="shared" ref="AE1714:AI1714" si="1897">SUM(AE1705:AE1713)</f>
        <v>64.12270908361775</v>
      </c>
      <c r="AF1714" s="58">
        <f t="shared" si="1897"/>
        <v>75.716180884583693</v>
      </c>
      <c r="AG1714" s="58">
        <f t="shared" si="1897"/>
        <v>74.356788677370034</v>
      </c>
      <c r="AH1714" s="58">
        <f t="shared" si="1897"/>
        <v>72.873688467421104</v>
      </c>
      <c r="AI1714" s="247">
        <f t="shared" si="1897"/>
        <v>71.625681100599465</v>
      </c>
      <c r="AJ1714" s="58">
        <f t="shared" ref="AJ1714:AN1714" si="1898">SUM(AJ1705:AJ1713)</f>
        <v>80.056758133524085</v>
      </c>
      <c r="AK1714" s="58">
        <f t="shared" si="1898"/>
        <v>83.39929595639714</v>
      </c>
      <c r="AL1714" s="58">
        <f t="shared" si="1898"/>
        <v>85.745912316047935</v>
      </c>
      <c r="AM1714" s="58">
        <f t="shared" si="1898"/>
        <v>89.898524982426025</v>
      </c>
      <c r="AN1714" s="247">
        <f t="shared" si="1898"/>
        <v>89.462633303109698</v>
      </c>
    </row>
    <row r="1715" spans="1:46" outlineLevel="1">
      <c r="A1715" s="521">
        <f>ROW()</f>
        <v>1715</v>
      </c>
      <c r="B1715" s="35"/>
      <c r="C1715" s="756" t="s">
        <v>560</v>
      </c>
      <c r="F1715" s="177"/>
      <c r="J1715" s="1909"/>
      <c r="K1715" s="1910"/>
      <c r="L1715" s="1910"/>
      <c r="M1715" s="1910"/>
      <c r="N1715" s="1911"/>
      <c r="O1715" s="1894" t="s">
        <v>814</v>
      </c>
      <c r="P1715" s="1895"/>
      <c r="Q1715" s="1895"/>
      <c r="R1715" s="1895"/>
      <c r="S1715" s="1896"/>
      <c r="T1715" s="1894" t="s">
        <v>807</v>
      </c>
      <c r="U1715" s="1895"/>
      <c r="V1715" s="1895"/>
      <c r="W1715" s="1895"/>
      <c r="X1715" s="1896"/>
      <c r="Y1715" s="1433"/>
      <c r="Z1715" s="1429" t="s">
        <v>808</v>
      </c>
      <c r="AA1715" s="1424"/>
      <c r="AB1715" s="1424"/>
      <c r="AC1715" s="1425"/>
      <c r="AD1715" s="1689" t="s">
        <v>809</v>
      </c>
      <c r="AE1715" s="1171"/>
      <c r="AF1715" s="1136"/>
      <c r="AG1715" s="1136" t="s">
        <v>810</v>
      </c>
      <c r="AH1715" s="1136"/>
      <c r="AI1715" s="1161"/>
      <c r="AJ1715" s="1136"/>
      <c r="AK1715" s="1136"/>
      <c r="AL1715" s="1136" t="s">
        <v>813</v>
      </c>
      <c r="AM1715" s="1136"/>
      <c r="AN1715" s="1161"/>
    </row>
    <row r="1716" spans="1:46" outlineLevel="1">
      <c r="A1716" s="521">
        <f>ROW()</f>
        <v>1716</v>
      </c>
      <c r="B1716" s="35"/>
      <c r="C1716" s="756"/>
      <c r="D1716" s="33" t="s">
        <v>118</v>
      </c>
      <c r="F1716" s="53"/>
      <c r="J1716" s="224"/>
      <c r="K1716" s="31"/>
      <c r="L1716" s="31"/>
      <c r="M1716" s="31"/>
      <c r="N1716" s="225"/>
      <c r="O1716" s="251">
        <f>O1705*O$44</f>
        <v>22.048034009136604</v>
      </c>
      <c r="P1716" s="58">
        <f t="shared" ref="P1716:AD1716" si="1899">P1705*P$44</f>
        <v>23.971856199645345</v>
      </c>
      <c r="Q1716" s="58">
        <f t="shared" si="1899"/>
        <v>22.676068696845654</v>
      </c>
      <c r="R1716" s="58">
        <f t="shared" si="1899"/>
        <v>22.83997472957186</v>
      </c>
      <c r="S1716" s="247">
        <f t="shared" si="1899"/>
        <v>24.301130267732514</v>
      </c>
      <c r="T1716" s="251">
        <f t="shared" si="1899"/>
        <v>20.48541362231693</v>
      </c>
      <c r="U1716" s="58">
        <f t="shared" si="1899"/>
        <v>21.205038051727541</v>
      </c>
      <c r="V1716" s="58">
        <f t="shared" si="1899"/>
        <v>25.188098090761727</v>
      </c>
      <c r="W1716" s="58">
        <f t="shared" si="1899"/>
        <v>24.117209006223501</v>
      </c>
      <c r="X1716" s="247">
        <f t="shared" si="1899"/>
        <v>28.595236312675091</v>
      </c>
      <c r="Y1716" s="251">
        <f t="shared" si="1899"/>
        <v>12.718148421571314</v>
      </c>
      <c r="Z1716" s="58">
        <f t="shared" si="1899"/>
        <v>24.596</v>
      </c>
      <c r="AA1716" s="58">
        <f t="shared" si="1899"/>
        <v>28.468</v>
      </c>
      <c r="AB1716" s="58">
        <f t="shared" si="1899"/>
        <v>26.685000000000002</v>
      </c>
      <c r="AC1716" s="58">
        <f t="shared" si="1899"/>
        <v>30.499090531507871</v>
      </c>
      <c r="AD1716" s="247">
        <f t="shared" si="1899"/>
        <v>29.322384879340682</v>
      </c>
      <c r="AE1716" s="251">
        <f t="shared" ref="AE1716:AI1716" si="1900">AE1705*AE$44</f>
        <v>27.580086000000001</v>
      </c>
      <c r="AF1716" s="58">
        <f t="shared" si="1900"/>
        <v>31.475532999999999</v>
      </c>
      <c r="AG1716" s="58">
        <f t="shared" si="1900"/>
        <v>34.720190000000002</v>
      </c>
      <c r="AH1716" s="58">
        <f t="shared" si="1900"/>
        <v>35.58774705919528</v>
      </c>
      <c r="AI1716" s="247">
        <f t="shared" si="1900"/>
        <v>36.364133906357004</v>
      </c>
      <c r="AJ1716" s="58">
        <f t="shared" ref="AJ1716:AN1716" si="1901">AJ1705*AJ$44</f>
        <v>44.653505486035229</v>
      </c>
      <c r="AK1716" s="58">
        <f t="shared" si="1901"/>
        <v>47.433541999340676</v>
      </c>
      <c r="AL1716" s="58">
        <f t="shared" si="1901"/>
        <v>49.964510103937457</v>
      </c>
      <c r="AM1716" s="58">
        <f t="shared" si="1901"/>
        <v>52.928100772369106</v>
      </c>
      <c r="AN1716" s="247">
        <f t="shared" si="1901"/>
        <v>54.826767928986797</v>
      </c>
    </row>
    <row r="1717" spans="1:46" outlineLevel="1">
      <c r="A1717" s="521">
        <f>ROW()</f>
        <v>1717</v>
      </c>
      <c r="B1717" s="35"/>
      <c r="C1717" s="756"/>
      <c r="D1717" s="33" t="s">
        <v>119</v>
      </c>
      <c r="F1717" s="53"/>
      <c r="J1717" s="224"/>
      <c r="K1717" s="31"/>
      <c r="L1717" s="31"/>
      <c r="M1717" s="31"/>
      <c r="N1717" s="225"/>
      <c r="O1717" s="251">
        <f t="shared" ref="O1717:AD1717" si="1902">O1706*O$44</f>
        <v>0.28624945657008299</v>
      </c>
      <c r="P1717" s="58">
        <f t="shared" si="1902"/>
        <v>0.33091420867944227</v>
      </c>
      <c r="Q1717" s="58">
        <f t="shared" si="1902"/>
        <v>0.32698324475607415</v>
      </c>
      <c r="R1717" s="58">
        <f t="shared" si="1902"/>
        <v>0.23204467023285807</v>
      </c>
      <c r="S1717" s="247">
        <f t="shared" si="1902"/>
        <v>0.39518739895142108</v>
      </c>
      <c r="T1717" s="251">
        <f t="shared" si="1902"/>
        <v>0</v>
      </c>
      <c r="U1717" s="58">
        <f t="shared" si="1902"/>
        <v>0</v>
      </c>
      <c r="V1717" s="58">
        <f t="shared" si="1902"/>
        <v>0</v>
      </c>
      <c r="W1717" s="58">
        <f t="shared" si="1902"/>
        <v>0</v>
      </c>
      <c r="X1717" s="247">
        <f t="shared" si="1902"/>
        <v>0</v>
      </c>
      <c r="Y1717" s="251">
        <f t="shared" si="1902"/>
        <v>0</v>
      </c>
      <c r="Z1717" s="58">
        <f t="shared" si="1902"/>
        <v>0</v>
      </c>
      <c r="AA1717" s="58">
        <f t="shared" si="1902"/>
        <v>0</v>
      </c>
      <c r="AB1717" s="58">
        <f t="shared" si="1902"/>
        <v>0</v>
      </c>
      <c r="AC1717" s="58">
        <f t="shared" si="1902"/>
        <v>0</v>
      </c>
      <c r="AD1717" s="247">
        <f t="shared" si="1902"/>
        <v>0</v>
      </c>
      <c r="AE1717" s="251">
        <f t="shared" ref="AE1717:AI1717" si="1903">AE1706*AE$44</f>
        <v>0</v>
      </c>
      <c r="AF1717" s="58">
        <f t="shared" si="1903"/>
        <v>0</v>
      </c>
      <c r="AG1717" s="58">
        <f t="shared" si="1903"/>
        <v>0</v>
      </c>
      <c r="AH1717" s="58">
        <f t="shared" si="1903"/>
        <v>0</v>
      </c>
      <c r="AI1717" s="247">
        <f t="shared" si="1903"/>
        <v>0</v>
      </c>
      <c r="AJ1717" s="58">
        <f t="shared" ref="AJ1717:AN1717" si="1904">AJ1706*AJ$44</f>
        <v>0</v>
      </c>
      <c r="AK1717" s="58">
        <f t="shared" si="1904"/>
        <v>0</v>
      </c>
      <c r="AL1717" s="58">
        <f t="shared" si="1904"/>
        <v>0</v>
      </c>
      <c r="AM1717" s="58">
        <f t="shared" si="1904"/>
        <v>0</v>
      </c>
      <c r="AN1717" s="247">
        <f t="shared" si="1904"/>
        <v>0</v>
      </c>
    </row>
    <row r="1718" spans="1:46" outlineLevel="1">
      <c r="A1718" s="521">
        <f>ROW()</f>
        <v>1718</v>
      </c>
      <c r="B1718" s="35"/>
      <c r="C1718" s="756"/>
      <c r="D1718" s="33" t="s">
        <v>120</v>
      </c>
      <c r="F1718" s="53"/>
      <c r="J1718" s="224"/>
      <c r="K1718" s="31"/>
      <c r="L1718" s="31"/>
      <c r="M1718" s="31"/>
      <c r="N1718" s="225"/>
      <c r="O1718" s="251">
        <f t="shared" ref="O1718:AD1718" si="1905">O1707*O$44</f>
        <v>5.1217173966268259</v>
      </c>
      <c r="P1718" s="58">
        <f t="shared" si="1905"/>
        <v>5.3299060644114657</v>
      </c>
      <c r="Q1718" s="58">
        <f t="shared" si="1905"/>
        <v>6.2980014580415151</v>
      </c>
      <c r="R1718" s="58">
        <f t="shared" si="1905"/>
        <v>4.4283549744564388</v>
      </c>
      <c r="S1718" s="247">
        <f t="shared" si="1905"/>
        <v>6.2773175752115105</v>
      </c>
      <c r="T1718" s="251">
        <f t="shared" si="1905"/>
        <v>4.0099241222520599</v>
      </c>
      <c r="U1718" s="58">
        <f t="shared" si="1905"/>
        <v>12.024824048405272</v>
      </c>
      <c r="V1718" s="58">
        <f t="shared" si="1905"/>
        <v>12.071969716181181</v>
      </c>
      <c r="W1718" s="58">
        <f t="shared" si="1905"/>
        <v>12.412445805058717</v>
      </c>
      <c r="X1718" s="247">
        <f t="shared" si="1905"/>
        <v>16.798906091485975</v>
      </c>
      <c r="Y1718" s="251">
        <f t="shared" si="1905"/>
        <v>10.341477598175016</v>
      </c>
      <c r="Z1718" s="58">
        <f t="shared" si="1905"/>
        <v>16.856999999999999</v>
      </c>
      <c r="AA1718" s="58">
        <f t="shared" si="1905"/>
        <v>12.832000000000001</v>
      </c>
      <c r="AB1718" s="58">
        <f t="shared" si="1905"/>
        <v>15.631999999999998</v>
      </c>
      <c r="AC1718" s="58">
        <f t="shared" si="1905"/>
        <v>18.838886475719374</v>
      </c>
      <c r="AD1718" s="247">
        <f t="shared" si="1905"/>
        <v>20.002773476117266</v>
      </c>
      <c r="AE1718" s="251">
        <f t="shared" ref="AE1718:AI1718" si="1906">AE1707*AE$44</f>
        <v>17.233000000000001</v>
      </c>
      <c r="AF1718" s="58">
        <f t="shared" si="1906"/>
        <v>23.952999999999999</v>
      </c>
      <c r="AG1718" s="58">
        <f t="shared" si="1906"/>
        <v>28.192679962500005</v>
      </c>
      <c r="AH1718" s="58">
        <f t="shared" si="1906"/>
        <v>25.333326163307344</v>
      </c>
      <c r="AI1718" s="247">
        <f t="shared" si="1906"/>
        <v>24.996790804865974</v>
      </c>
      <c r="AJ1718" s="58">
        <f t="shared" ref="AJ1718:AN1718" si="1907">AJ1707*AJ$44</f>
        <v>20.703282092796641</v>
      </c>
      <c r="AK1718" s="58">
        <f t="shared" si="1907"/>
        <v>21.513752782681731</v>
      </c>
      <c r="AL1718" s="58">
        <f t="shared" si="1907"/>
        <v>22.638689313040537</v>
      </c>
      <c r="AM1718" s="58">
        <f t="shared" si="1907"/>
        <v>25.494236907384607</v>
      </c>
      <c r="AN1718" s="247">
        <f t="shared" si="1907"/>
        <v>24.701751584980745</v>
      </c>
    </row>
    <row r="1719" spans="1:46" outlineLevel="1">
      <c r="A1719" s="521">
        <f>ROW()</f>
        <v>1719</v>
      </c>
      <c r="B1719" s="35"/>
      <c r="C1719" s="756"/>
      <c r="D1719" s="33" t="s">
        <v>121</v>
      </c>
      <c r="F1719" s="53"/>
      <c r="J1719" s="224"/>
      <c r="K1719" s="31"/>
      <c r="L1719" s="31"/>
      <c r="M1719" s="31"/>
      <c r="N1719" s="225"/>
      <c r="O1719" s="251">
        <f t="shared" ref="O1719:AD1719" si="1908">O1708*O$44</f>
        <v>4.3353133094567617</v>
      </c>
      <c r="P1719" s="58">
        <f t="shared" si="1908"/>
        <v>4.4864522453620435</v>
      </c>
      <c r="Q1719" s="58">
        <f t="shared" si="1908"/>
        <v>4.9667888798104514</v>
      </c>
      <c r="R1719" s="58">
        <f t="shared" si="1908"/>
        <v>3.0242857648573045</v>
      </c>
      <c r="S1719" s="247">
        <f t="shared" si="1908"/>
        <v>3.7547515295004685</v>
      </c>
      <c r="T1719" s="251">
        <f t="shared" si="1908"/>
        <v>2.2041102562882195</v>
      </c>
      <c r="U1719" s="58">
        <f t="shared" si="1908"/>
        <v>6.8289921416549326</v>
      </c>
      <c r="V1719" s="58">
        <f t="shared" si="1908"/>
        <v>6.9570997303051261</v>
      </c>
      <c r="W1719" s="58">
        <f t="shared" si="1908"/>
        <v>8.6058385929963208</v>
      </c>
      <c r="X1719" s="247">
        <f t="shared" si="1908"/>
        <v>9.3078016673367241</v>
      </c>
      <c r="Y1719" s="251">
        <f t="shared" si="1908"/>
        <v>3.9397590305495545</v>
      </c>
      <c r="Z1719" s="58">
        <f t="shared" si="1908"/>
        <v>8.1859999999999999</v>
      </c>
      <c r="AA1719" s="58">
        <f t="shared" si="1908"/>
        <v>8.0552019999999995</v>
      </c>
      <c r="AB1719" s="58">
        <f t="shared" si="1908"/>
        <v>9.3680000000000003</v>
      </c>
      <c r="AC1719" s="58">
        <f t="shared" si="1908"/>
        <v>6.6509059330888034</v>
      </c>
      <c r="AD1719" s="247">
        <f t="shared" si="1908"/>
        <v>7.3260839945059377</v>
      </c>
      <c r="AE1719" s="251">
        <f t="shared" ref="AE1719:AI1719" si="1909">AE1708*AE$44</f>
        <v>6.7169999999999996</v>
      </c>
      <c r="AF1719" s="58">
        <f t="shared" si="1909"/>
        <v>7.8390000000000013</v>
      </c>
      <c r="AG1719" s="58">
        <f t="shared" si="1909"/>
        <v>4.5353200375</v>
      </c>
      <c r="AH1719" s="58">
        <f t="shared" si="1909"/>
        <v>5.6675563959809967</v>
      </c>
      <c r="AI1719" s="247">
        <f t="shared" si="1909"/>
        <v>4.9702590513137945</v>
      </c>
      <c r="AJ1719" s="58">
        <f t="shared" ref="AJ1719:AN1719" si="1910">AJ1708*AJ$44</f>
        <v>7.040108797593942</v>
      </c>
      <c r="AK1719" s="58">
        <f t="shared" si="1910"/>
        <v>8.3502697936859516</v>
      </c>
      <c r="AL1719" s="58">
        <f t="shared" si="1910"/>
        <v>8.9229467624210415</v>
      </c>
      <c r="AM1719" s="58">
        <f t="shared" si="1910"/>
        <v>9.4859372114869007</v>
      </c>
      <c r="AN1719" s="247">
        <f t="shared" si="1910"/>
        <v>9.7603093243448296</v>
      </c>
    </row>
    <row r="1720" spans="1:46" outlineLevel="1">
      <c r="A1720" s="521">
        <f>ROW()</f>
        <v>1720</v>
      </c>
      <c r="B1720" s="35"/>
      <c r="C1720" s="756"/>
      <c r="D1720" s="33" t="s">
        <v>298</v>
      </c>
      <c r="F1720" s="53"/>
      <c r="J1720" s="224"/>
      <c r="K1720" s="31"/>
      <c r="L1720" s="31"/>
      <c r="M1720" s="31"/>
      <c r="N1720" s="225"/>
      <c r="O1720" s="251">
        <f t="shared" ref="O1720:AD1720" si="1911">O1709*O$44</f>
        <v>0</v>
      </c>
      <c r="P1720" s="58">
        <f t="shared" si="1911"/>
        <v>0</v>
      </c>
      <c r="Q1720" s="58">
        <f t="shared" si="1911"/>
        <v>0</v>
      </c>
      <c r="R1720" s="58">
        <f t="shared" si="1911"/>
        <v>0</v>
      </c>
      <c r="S1720" s="247">
        <f t="shared" si="1911"/>
        <v>0</v>
      </c>
      <c r="T1720" s="251">
        <f t="shared" si="1911"/>
        <v>1.14154245</v>
      </c>
      <c r="U1720" s="58">
        <f t="shared" si="1911"/>
        <v>2.3969598799999998</v>
      </c>
      <c r="V1720" s="58">
        <f t="shared" si="1911"/>
        <v>2.1485657999999992</v>
      </c>
      <c r="W1720" s="58">
        <f t="shared" si="1911"/>
        <v>2.1260509000000005</v>
      </c>
      <c r="X1720" s="247">
        <f t="shared" si="1911"/>
        <v>2.4389750099999996</v>
      </c>
      <c r="Y1720" s="251">
        <f t="shared" si="1911"/>
        <v>0</v>
      </c>
      <c r="Z1720" s="58">
        <f t="shared" si="1911"/>
        <v>0</v>
      </c>
      <c r="AA1720" s="58">
        <f t="shared" si="1911"/>
        <v>0</v>
      </c>
      <c r="AB1720" s="58">
        <f t="shared" si="1911"/>
        <v>0</v>
      </c>
      <c r="AC1720" s="58">
        <f t="shared" si="1911"/>
        <v>0</v>
      </c>
      <c r="AD1720" s="247">
        <f t="shared" si="1911"/>
        <v>0</v>
      </c>
      <c r="AE1720" s="251">
        <f t="shared" ref="AE1720:AI1720" si="1912">AE1709*AE$44</f>
        <v>0</v>
      </c>
      <c r="AF1720" s="58">
        <f t="shared" si="1912"/>
        <v>0</v>
      </c>
      <c r="AG1720" s="58">
        <f t="shared" si="1912"/>
        <v>0</v>
      </c>
      <c r="AH1720" s="58">
        <f t="shared" si="1912"/>
        <v>0</v>
      </c>
      <c r="AI1720" s="247">
        <f t="shared" si="1912"/>
        <v>0</v>
      </c>
      <c r="AJ1720" s="58">
        <f t="shared" ref="AJ1720:AN1720" si="1913">AJ1709*AJ$44</f>
        <v>0</v>
      </c>
      <c r="AK1720" s="58">
        <f t="shared" si="1913"/>
        <v>0</v>
      </c>
      <c r="AL1720" s="58">
        <f t="shared" si="1913"/>
        <v>0</v>
      </c>
      <c r="AM1720" s="58">
        <f t="shared" si="1913"/>
        <v>0</v>
      </c>
      <c r="AN1720" s="247">
        <f t="shared" si="1913"/>
        <v>0</v>
      </c>
    </row>
    <row r="1721" spans="1:46" outlineLevel="1">
      <c r="A1721" s="521">
        <f>ROW()</f>
        <v>1721</v>
      </c>
      <c r="B1721" s="35"/>
      <c r="C1721" s="756"/>
      <c r="D1721" s="33" t="s">
        <v>81</v>
      </c>
      <c r="F1721" s="53"/>
      <c r="J1721" s="224"/>
      <c r="K1721" s="31"/>
      <c r="L1721" s="31"/>
      <c r="M1721" s="31"/>
      <c r="N1721" s="225"/>
      <c r="O1721" s="251">
        <f t="shared" ref="O1721:AD1721" si="1914">O1710*O$44</f>
        <v>1.0992253320065015</v>
      </c>
      <c r="P1721" s="58">
        <f t="shared" si="1914"/>
        <v>1.1431057014574837</v>
      </c>
      <c r="Q1721" s="58">
        <f t="shared" si="1914"/>
        <v>1.218071559877941</v>
      </c>
      <c r="R1721" s="58">
        <f t="shared" si="1914"/>
        <v>1.2936238968671188</v>
      </c>
      <c r="S1721" s="247">
        <f t="shared" si="1914"/>
        <v>1.9480894718351447</v>
      </c>
      <c r="T1721" s="251">
        <f t="shared" si="1914"/>
        <v>0</v>
      </c>
      <c r="U1721" s="58">
        <f t="shared" si="1914"/>
        <v>0</v>
      </c>
      <c r="V1721" s="58">
        <f t="shared" si="1914"/>
        <v>0</v>
      </c>
      <c r="W1721" s="58">
        <f t="shared" si="1914"/>
        <v>0</v>
      </c>
      <c r="X1721" s="247">
        <f t="shared" si="1914"/>
        <v>0</v>
      </c>
      <c r="Y1721" s="251">
        <f t="shared" si="1914"/>
        <v>0</v>
      </c>
      <c r="Z1721" s="58">
        <f t="shared" si="1914"/>
        <v>0</v>
      </c>
      <c r="AA1721" s="58">
        <f t="shared" si="1914"/>
        <v>0</v>
      </c>
      <c r="AB1721" s="58">
        <f t="shared" si="1914"/>
        <v>0</v>
      </c>
      <c r="AC1721" s="58">
        <f t="shared" si="1914"/>
        <v>0</v>
      </c>
      <c r="AD1721" s="247">
        <f t="shared" si="1914"/>
        <v>0</v>
      </c>
      <c r="AE1721" s="251">
        <f t="shared" ref="AE1721:AI1721" si="1915">AE1710*AE$44</f>
        <v>0</v>
      </c>
      <c r="AF1721" s="58">
        <f t="shared" si="1915"/>
        <v>0</v>
      </c>
      <c r="AG1721" s="58">
        <f t="shared" si="1915"/>
        <v>0</v>
      </c>
      <c r="AH1721" s="58">
        <f t="shared" si="1915"/>
        <v>0</v>
      </c>
      <c r="AI1721" s="247">
        <f t="shared" si="1915"/>
        <v>0</v>
      </c>
      <c r="AJ1721" s="58">
        <f t="shared" ref="AJ1721:AN1721" si="1916">AJ1710*AJ$44</f>
        <v>0</v>
      </c>
      <c r="AK1721" s="58">
        <f t="shared" si="1916"/>
        <v>0</v>
      </c>
      <c r="AL1721" s="58">
        <f t="shared" si="1916"/>
        <v>0</v>
      </c>
      <c r="AM1721" s="58">
        <f t="shared" si="1916"/>
        <v>0</v>
      </c>
      <c r="AN1721" s="247">
        <f t="shared" si="1916"/>
        <v>0</v>
      </c>
    </row>
    <row r="1722" spans="1:46" outlineLevel="1">
      <c r="A1722" s="521">
        <f>ROW()</f>
        <v>1722</v>
      </c>
      <c r="B1722" s="35"/>
      <c r="C1722" s="758"/>
      <c r="D1722" s="33" t="s">
        <v>122</v>
      </c>
      <c r="F1722" s="53"/>
      <c r="J1722" s="224"/>
      <c r="K1722" s="31"/>
      <c r="L1722" s="31"/>
      <c r="M1722" s="31"/>
      <c r="N1722" s="225"/>
      <c r="O1722" s="251">
        <f t="shared" ref="O1722:AD1722" si="1917">O1711*O$44</f>
        <v>0.95813443229206496</v>
      </c>
      <c r="P1722" s="58">
        <f t="shared" si="1917"/>
        <v>1.0794037889861923</v>
      </c>
      <c r="Q1722" s="58">
        <f t="shared" si="1917"/>
        <v>1.2483450140295793</v>
      </c>
      <c r="R1722" s="58">
        <f t="shared" si="1917"/>
        <v>3.0181812578025919</v>
      </c>
      <c r="S1722" s="247">
        <f t="shared" si="1917"/>
        <v>3.987415743515673</v>
      </c>
      <c r="T1722" s="251">
        <f t="shared" si="1917"/>
        <v>0</v>
      </c>
      <c r="U1722" s="58">
        <f t="shared" si="1917"/>
        <v>0</v>
      </c>
      <c r="V1722" s="58">
        <f t="shared" si="1917"/>
        <v>0</v>
      </c>
      <c r="W1722" s="58">
        <f t="shared" si="1917"/>
        <v>0</v>
      </c>
      <c r="X1722" s="247">
        <f t="shared" si="1917"/>
        <v>0</v>
      </c>
      <c r="Y1722" s="251">
        <f t="shared" si="1917"/>
        <v>0</v>
      </c>
      <c r="Z1722" s="58">
        <f t="shared" si="1917"/>
        <v>0</v>
      </c>
      <c r="AA1722" s="58">
        <f t="shared" si="1917"/>
        <v>0</v>
      </c>
      <c r="AB1722" s="58">
        <f t="shared" si="1917"/>
        <v>0</v>
      </c>
      <c r="AC1722" s="58">
        <f t="shared" si="1917"/>
        <v>0</v>
      </c>
      <c r="AD1722" s="247">
        <f t="shared" si="1917"/>
        <v>0</v>
      </c>
      <c r="AE1722" s="251">
        <f t="shared" ref="AE1722:AI1722" si="1918">AE1711*AE$44</f>
        <v>0</v>
      </c>
      <c r="AF1722" s="58">
        <f t="shared" si="1918"/>
        <v>0</v>
      </c>
      <c r="AG1722" s="58">
        <f t="shared" si="1918"/>
        <v>0</v>
      </c>
      <c r="AH1722" s="58">
        <f t="shared" si="1918"/>
        <v>0</v>
      </c>
      <c r="AI1722" s="247">
        <f t="shared" si="1918"/>
        <v>0</v>
      </c>
      <c r="AJ1722" s="58">
        <f t="shared" ref="AJ1722:AN1722" si="1919">AJ1711*AJ$44</f>
        <v>0</v>
      </c>
      <c r="AK1722" s="58">
        <f t="shared" si="1919"/>
        <v>0</v>
      </c>
      <c r="AL1722" s="58">
        <f t="shared" si="1919"/>
        <v>0</v>
      </c>
      <c r="AM1722" s="58">
        <f t="shared" si="1919"/>
        <v>0</v>
      </c>
      <c r="AN1722" s="247">
        <f t="shared" si="1919"/>
        <v>0</v>
      </c>
    </row>
    <row r="1723" spans="1:46" outlineLevel="1">
      <c r="A1723" s="521">
        <f>ROW()</f>
        <v>1723</v>
      </c>
      <c r="B1723" s="35"/>
      <c r="C1723" s="758"/>
      <c r="D1723" s="33" t="s">
        <v>123</v>
      </c>
      <c r="F1723" s="53"/>
      <c r="J1723" s="224"/>
      <c r="K1723" s="31"/>
      <c r="L1723" s="31"/>
      <c r="M1723" s="31"/>
      <c r="N1723" s="225"/>
      <c r="O1723" s="251">
        <f t="shared" ref="O1723:AD1723" si="1920">O1712*O$44</f>
        <v>0.53</v>
      </c>
      <c r="P1723" s="58">
        <f t="shared" si="1920"/>
        <v>0.52500000000000002</v>
      </c>
      <c r="Q1723" s="58">
        <f t="shared" si="1920"/>
        <v>0.54800000000000004</v>
      </c>
      <c r="R1723" s="58">
        <f t="shared" si="1920"/>
        <v>0.70900000000000007</v>
      </c>
      <c r="S1723" s="247">
        <f t="shared" si="1920"/>
        <v>0.70600000000000007</v>
      </c>
      <c r="T1723" s="251">
        <f t="shared" si="1920"/>
        <v>0.36792080000000005</v>
      </c>
      <c r="U1723" s="58">
        <f t="shared" si="1920"/>
        <v>0.60323104855999998</v>
      </c>
      <c r="V1723" s="58">
        <f t="shared" si="1920"/>
        <v>0.56417282999999996</v>
      </c>
      <c r="W1723" s="58">
        <f t="shared" si="1920"/>
        <v>0.79426667999999967</v>
      </c>
      <c r="X1723" s="247">
        <f t="shared" si="1920"/>
        <v>0.67469536349123882</v>
      </c>
      <c r="Y1723" s="251">
        <f t="shared" si="1920"/>
        <v>0.19332618090794054</v>
      </c>
      <c r="Z1723" s="58">
        <f t="shared" si="1920"/>
        <v>0.87499999999999989</v>
      </c>
      <c r="AA1723" s="58">
        <f t="shared" si="1920"/>
        <v>0.86600000000000021</v>
      </c>
      <c r="AB1723" s="58">
        <f t="shared" si="1920"/>
        <v>1.006</v>
      </c>
      <c r="AC1723" s="58">
        <f t="shared" si="1920"/>
        <v>1.0031352900000017</v>
      </c>
      <c r="AD1723" s="247">
        <f t="shared" si="1920"/>
        <v>1.0443704700000034</v>
      </c>
      <c r="AE1723" s="251">
        <f t="shared" ref="AE1723:AI1723" si="1921">AE1712*AE$44</f>
        <v>1.3680000000000001</v>
      </c>
      <c r="AF1723" s="58">
        <f t="shared" si="1921"/>
        <v>0.81599999999999995</v>
      </c>
      <c r="AG1723" s="58">
        <f t="shared" si="1921"/>
        <v>0.88</v>
      </c>
      <c r="AH1723" s="58">
        <f t="shared" si="1921"/>
        <v>0.79758627687472627</v>
      </c>
      <c r="AI1723" s="247">
        <f t="shared" si="1921"/>
        <v>0.85708562251958942</v>
      </c>
      <c r="AJ1723" s="58">
        <f t="shared" ref="AJ1723:AN1723" si="1922">AJ1712*AJ$44</f>
        <v>5.1090356998362676</v>
      </c>
      <c r="AK1723" s="58">
        <f t="shared" si="1922"/>
        <v>5.3004735856413712</v>
      </c>
      <c r="AL1723" s="58">
        <f t="shared" si="1922"/>
        <v>5.504694039196619</v>
      </c>
      <c r="AM1723" s="58">
        <f t="shared" si="1922"/>
        <v>5.7203176504312108</v>
      </c>
      <c r="AN1723" s="247">
        <f t="shared" si="1922"/>
        <v>5.9507260144291427</v>
      </c>
    </row>
    <row r="1724" spans="1:46" outlineLevel="1">
      <c r="A1724" s="521">
        <f>ROW()</f>
        <v>1724</v>
      </c>
      <c r="B1724" s="35"/>
      <c r="C1724" s="756"/>
      <c r="D1724" s="45" t="s">
        <v>124</v>
      </c>
      <c r="E1724" s="45"/>
      <c r="F1724" s="54"/>
      <c r="G1724" s="45"/>
      <c r="H1724" s="45"/>
      <c r="I1724" s="45"/>
      <c r="J1724" s="226"/>
      <c r="K1724" s="57"/>
      <c r="L1724" s="57"/>
      <c r="M1724" s="57"/>
      <c r="N1724" s="227"/>
      <c r="O1724" s="47">
        <f t="shared" ref="O1724:AD1724" si="1923">O1713*O$44</f>
        <v>3.1262452968299783</v>
      </c>
      <c r="P1724" s="60">
        <f t="shared" si="1923"/>
        <v>3.3029888160394267</v>
      </c>
      <c r="Q1724" s="60">
        <f t="shared" si="1923"/>
        <v>4.1860867398970125</v>
      </c>
      <c r="R1724" s="60">
        <f t="shared" si="1923"/>
        <v>6.3065871785436149</v>
      </c>
      <c r="S1724" s="49">
        <f t="shared" si="1923"/>
        <v>6.1053700855199322</v>
      </c>
      <c r="T1724" s="47">
        <f t="shared" si="1923"/>
        <v>5.1712719799999993</v>
      </c>
      <c r="U1724" s="60">
        <f t="shared" si="1923"/>
        <v>10.768814259999999</v>
      </c>
      <c r="V1724" s="60">
        <f t="shared" si="1923"/>
        <v>10.294828840000001</v>
      </c>
      <c r="W1724" s="60">
        <f t="shared" si="1923"/>
        <v>10.725919249999999</v>
      </c>
      <c r="X1724" s="49">
        <f t="shared" si="1923"/>
        <v>10.978461845029321</v>
      </c>
      <c r="Y1724" s="47">
        <f t="shared" si="1923"/>
        <v>4.025722</v>
      </c>
      <c r="Z1724" s="60">
        <f t="shared" si="1923"/>
        <v>7.3239999999999998</v>
      </c>
      <c r="AA1724" s="60">
        <f t="shared" si="1923"/>
        <v>7.7290000000000001</v>
      </c>
      <c r="AB1724" s="60">
        <f t="shared" si="1923"/>
        <v>5.8309999999999986</v>
      </c>
      <c r="AC1724" s="60">
        <f t="shared" si="1923"/>
        <v>5.9453876699999997</v>
      </c>
      <c r="AD1724" s="49">
        <f t="shared" si="1923"/>
        <v>5.7291746200000002</v>
      </c>
      <c r="AE1724" s="47">
        <f t="shared" ref="AE1724:AI1724" si="1924">AE1713*AE$44</f>
        <v>2.3199999999999998</v>
      </c>
      <c r="AF1724" s="60">
        <f t="shared" si="1924"/>
        <v>3.399</v>
      </c>
      <c r="AG1724" s="60">
        <f t="shared" si="1924"/>
        <v>3.133</v>
      </c>
      <c r="AH1724" s="60">
        <f t="shared" si="1924"/>
        <v>5.4874725720627611</v>
      </c>
      <c r="AI1724" s="49">
        <f t="shared" si="1924"/>
        <v>6.0418269721965583</v>
      </c>
      <c r="AJ1724" s="60">
        <f t="shared" ref="AJ1724:AN1724" si="1925">AJ1713*AJ$44</f>
        <v>6.1775381006049788</v>
      </c>
      <c r="AK1724" s="60">
        <f t="shared" si="1925"/>
        <v>6.5321671355830908</v>
      </c>
      <c r="AL1724" s="60">
        <f t="shared" si="1925"/>
        <v>6.6599255810680109</v>
      </c>
      <c r="AM1724" s="60">
        <f t="shared" si="1925"/>
        <v>6.7998598267679782</v>
      </c>
      <c r="AN1724" s="49">
        <f t="shared" si="1925"/>
        <v>6.9406389882457624</v>
      </c>
    </row>
    <row r="1725" spans="1:46" outlineLevel="1" collapsed="1">
      <c r="A1725" s="521">
        <f>ROW()</f>
        <v>1725</v>
      </c>
      <c r="B1725" s="35"/>
      <c r="C1725" s="758"/>
      <c r="D1725" s="33" t="s">
        <v>24</v>
      </c>
      <c r="F1725" s="53"/>
      <c r="J1725" s="251"/>
      <c r="K1725" s="58"/>
      <c r="L1725" s="58"/>
      <c r="M1725" s="58"/>
      <c r="N1725" s="247"/>
      <c r="O1725" s="251">
        <f t="shared" ref="O1725:AD1725" si="1926">SUM(O1716:O1724)</f>
        <v>37.504919232918816</v>
      </c>
      <c r="P1725" s="58">
        <f t="shared" si="1926"/>
        <v>40.169627024581395</v>
      </c>
      <c r="Q1725" s="58">
        <f t="shared" si="1926"/>
        <v>41.468345593258235</v>
      </c>
      <c r="R1725" s="58">
        <f t="shared" si="1926"/>
        <v>41.852052472331792</v>
      </c>
      <c r="S1725" s="247">
        <f t="shared" si="1926"/>
        <v>47.475262072266666</v>
      </c>
      <c r="T1725" s="251">
        <f t="shared" si="1926"/>
        <v>33.380183230857206</v>
      </c>
      <c r="U1725" s="58">
        <f t="shared" si="1926"/>
        <v>53.827859430347736</v>
      </c>
      <c r="V1725" s="58">
        <f t="shared" si="1926"/>
        <v>57.224735007248029</v>
      </c>
      <c r="W1725" s="58">
        <f t="shared" si="1926"/>
        <v>58.781730234278534</v>
      </c>
      <c r="X1725" s="247">
        <f t="shared" si="1926"/>
        <v>68.794076290018353</v>
      </c>
      <c r="Y1725" s="251">
        <f t="shared" si="1926"/>
        <v>31.218433231203825</v>
      </c>
      <c r="Z1725" s="58">
        <f t="shared" si="1926"/>
        <v>57.838000000000001</v>
      </c>
      <c r="AA1725" s="58">
        <f t="shared" si="1926"/>
        <v>57.950201999999997</v>
      </c>
      <c r="AB1725" s="58">
        <f t="shared" si="1926"/>
        <v>58.521999999999998</v>
      </c>
      <c r="AC1725" s="58">
        <f t="shared" si="1926"/>
        <v>62.937405900316051</v>
      </c>
      <c r="AD1725" s="247">
        <f t="shared" si="1926"/>
        <v>63.424787439963886</v>
      </c>
      <c r="AE1725" s="251">
        <f t="shared" ref="AE1725:AI1725" si="1927">SUM(AE1716:AE1724)</f>
        <v>55.218086</v>
      </c>
      <c r="AF1725" s="58">
        <f t="shared" si="1927"/>
        <v>67.482533000000004</v>
      </c>
      <c r="AG1725" s="58">
        <f t="shared" si="1927"/>
        <v>71.461190000000002</v>
      </c>
      <c r="AH1725" s="58">
        <f t="shared" si="1927"/>
        <v>72.873688467421104</v>
      </c>
      <c r="AI1725" s="247">
        <f t="shared" si="1927"/>
        <v>73.230096357252918</v>
      </c>
      <c r="AJ1725" s="58">
        <f t="shared" ref="AJ1725:AN1725" si="1928">SUM(AJ1716:AJ1724)</f>
        <v>83.683470176867061</v>
      </c>
      <c r="AK1725" s="58">
        <f t="shared" si="1928"/>
        <v>89.130205296932829</v>
      </c>
      <c r="AL1725" s="58">
        <f t="shared" si="1928"/>
        <v>93.690765799663666</v>
      </c>
      <c r="AM1725" s="58">
        <f t="shared" si="1928"/>
        <v>100.42845236843979</v>
      </c>
      <c r="AN1725" s="247">
        <f t="shared" si="1928"/>
        <v>102.18019384098727</v>
      </c>
    </row>
    <row r="1726" spans="1:46" hidden="1" outlineLevel="2">
      <c r="A1726" s="521">
        <f>ROW()</f>
        <v>1726</v>
      </c>
      <c r="B1726" s="35"/>
      <c r="C1726" s="756"/>
      <c r="F1726" s="53"/>
      <c r="J1726" s="1897"/>
      <c r="K1726" s="1898"/>
      <c r="L1726" s="1898"/>
      <c r="M1726" s="1898"/>
      <c r="N1726" s="1899"/>
      <c r="O1726" s="1900"/>
      <c r="P1726" s="1901"/>
      <c r="Q1726" s="1901"/>
      <c r="R1726" s="1901"/>
      <c r="S1726" s="1902"/>
      <c r="T1726" s="1903"/>
      <c r="U1726" s="1904"/>
      <c r="V1726" s="1904"/>
      <c r="W1726" s="1904"/>
      <c r="X1726" s="1905"/>
      <c r="Y1726" s="1903"/>
      <c r="Z1726" s="1904"/>
      <c r="AA1726" s="1904"/>
      <c r="AB1726" s="1904"/>
      <c r="AC1726" s="1904"/>
      <c r="AD1726" s="1905"/>
      <c r="AE1726" s="1514"/>
      <c r="AF1726" s="1515"/>
      <c r="AG1726" s="1515"/>
      <c r="AH1726" s="1515"/>
      <c r="AI1726" s="1516"/>
      <c r="AJ1726" s="1515"/>
      <c r="AK1726" s="1515"/>
      <c r="AL1726" s="1515"/>
      <c r="AM1726" s="1515"/>
      <c r="AN1726" s="1516"/>
    </row>
    <row r="1727" spans="1:46" hidden="1" outlineLevel="2">
      <c r="A1727" s="521">
        <f>ROW()</f>
        <v>1727</v>
      </c>
      <c r="B1727" s="35"/>
      <c r="C1727" s="758"/>
      <c r="F1727" s="53"/>
      <c r="J1727" s="251"/>
      <c r="K1727" s="58"/>
      <c r="L1727" s="58"/>
      <c r="M1727" s="58"/>
      <c r="N1727" s="247"/>
      <c r="O1727" s="251"/>
      <c r="P1727" s="58"/>
      <c r="Q1727" s="58"/>
      <c r="R1727" s="58"/>
      <c r="S1727" s="247"/>
      <c r="T1727" s="1812"/>
      <c r="U1727" s="1813"/>
      <c r="V1727" s="1813"/>
      <c r="W1727" s="1813"/>
      <c r="X1727" s="1814"/>
      <c r="Y1727" s="1815"/>
      <c r="Z1727" s="1816"/>
      <c r="AA1727" s="1817"/>
      <c r="AB1727" s="1817"/>
      <c r="AC1727" s="1817"/>
      <c r="AD1727" s="1818"/>
      <c r="AE1727" s="1815"/>
      <c r="AF1727" s="1817"/>
      <c r="AG1727" s="1817"/>
      <c r="AH1727" s="1817"/>
      <c r="AI1727" s="1818"/>
      <c r="AJ1727" s="1819"/>
      <c r="AK1727" s="1820"/>
      <c r="AL1727" s="1820"/>
      <c r="AM1727" s="1820"/>
      <c r="AN1727" s="1821"/>
      <c r="AO1727" s="507"/>
      <c r="AP1727" s="1666"/>
      <c r="AQ1727" s="1666"/>
      <c r="AR1727" s="1666"/>
      <c r="AS1727" s="1666"/>
      <c r="AT1727" s="1666"/>
    </row>
    <row r="1728" spans="1:46" hidden="1" outlineLevel="2">
      <c r="A1728" s="521">
        <f>ROW()</f>
        <v>1728</v>
      </c>
      <c r="B1728" s="35"/>
      <c r="C1728" s="758"/>
      <c r="F1728" s="53"/>
      <c r="J1728" s="251"/>
      <c r="K1728" s="58"/>
      <c r="L1728" s="58"/>
      <c r="M1728" s="58"/>
      <c r="N1728" s="247"/>
      <c r="O1728" s="251"/>
      <c r="P1728" s="58"/>
      <c r="Q1728" s="58"/>
      <c r="R1728" s="58"/>
      <c r="S1728" s="247"/>
      <c r="T1728" s="1812"/>
      <c r="U1728" s="1813"/>
      <c r="V1728" s="1813"/>
      <c r="W1728" s="1813"/>
      <c r="X1728" s="1814"/>
      <c r="Y1728" s="1815"/>
      <c r="Z1728" s="1816"/>
      <c r="AA1728" s="1817"/>
      <c r="AB1728" s="1817"/>
      <c r="AC1728" s="1817"/>
      <c r="AD1728" s="1818"/>
      <c r="AE1728" s="1815"/>
      <c r="AF1728" s="1817"/>
      <c r="AG1728" s="1817"/>
      <c r="AH1728" s="1817"/>
      <c r="AI1728" s="1818"/>
      <c r="AJ1728" s="1819"/>
      <c r="AK1728" s="1820"/>
      <c r="AL1728" s="1820"/>
      <c r="AM1728" s="1820"/>
      <c r="AN1728" s="1821"/>
      <c r="AO1728" s="507"/>
      <c r="AP1728" s="1666"/>
      <c r="AQ1728" s="1666"/>
      <c r="AR1728" s="1666"/>
      <c r="AS1728" s="1666"/>
      <c r="AT1728" s="1666"/>
    </row>
    <row r="1729" spans="1:46" hidden="1" outlineLevel="2">
      <c r="A1729" s="521">
        <f>ROW()</f>
        <v>1729</v>
      </c>
      <c r="B1729" s="35"/>
      <c r="C1729" s="758"/>
      <c r="F1729" s="53"/>
      <c r="J1729" s="251"/>
      <c r="K1729" s="58"/>
      <c r="L1729" s="58"/>
      <c r="M1729" s="58"/>
      <c r="N1729" s="247"/>
      <c r="O1729" s="251"/>
      <c r="P1729" s="58"/>
      <c r="Q1729" s="58"/>
      <c r="R1729" s="58"/>
      <c r="S1729" s="247"/>
      <c r="T1729" s="1812"/>
      <c r="U1729" s="1813"/>
      <c r="V1729" s="1813"/>
      <c r="W1729" s="1813"/>
      <c r="X1729" s="1814"/>
      <c r="Y1729" s="1815"/>
      <c r="Z1729" s="1816"/>
      <c r="AA1729" s="1817"/>
      <c r="AB1729" s="1817"/>
      <c r="AC1729" s="1817"/>
      <c r="AD1729" s="1818"/>
      <c r="AE1729" s="1815"/>
      <c r="AF1729" s="1817"/>
      <c r="AG1729" s="1817"/>
      <c r="AH1729" s="1817"/>
      <c r="AI1729" s="1818"/>
      <c r="AJ1729" s="1819"/>
      <c r="AK1729" s="1820"/>
      <c r="AL1729" s="1820"/>
      <c r="AM1729" s="1820"/>
      <c r="AN1729" s="1821"/>
      <c r="AO1729" s="507"/>
      <c r="AP1729" s="1666"/>
      <c r="AQ1729" s="1666"/>
      <c r="AR1729" s="1666"/>
      <c r="AS1729" s="1666"/>
      <c r="AT1729" s="1666"/>
    </row>
    <row r="1730" spans="1:46" hidden="1" outlineLevel="2">
      <c r="A1730" s="521">
        <f>ROW()</f>
        <v>1730</v>
      </c>
      <c r="B1730" s="35"/>
      <c r="C1730" s="758"/>
      <c r="F1730" s="53"/>
      <c r="J1730" s="251"/>
      <c r="K1730" s="58"/>
      <c r="L1730" s="58"/>
      <c r="M1730" s="58"/>
      <c r="N1730" s="247"/>
      <c r="O1730" s="251"/>
      <c r="P1730" s="58"/>
      <c r="Q1730" s="58"/>
      <c r="R1730" s="58"/>
      <c r="S1730" s="247"/>
      <c r="T1730" s="1812"/>
      <c r="U1730" s="1813"/>
      <c r="V1730" s="1813"/>
      <c r="W1730" s="1813"/>
      <c r="X1730" s="1814"/>
      <c r="Y1730" s="1815"/>
      <c r="Z1730" s="1816"/>
      <c r="AA1730" s="1817"/>
      <c r="AB1730" s="1817"/>
      <c r="AC1730" s="1817"/>
      <c r="AD1730" s="1818"/>
      <c r="AE1730" s="1815"/>
      <c r="AF1730" s="1817"/>
      <c r="AG1730" s="1817"/>
      <c r="AH1730" s="1817"/>
      <c r="AI1730" s="1818"/>
      <c r="AJ1730" s="1819"/>
      <c r="AK1730" s="1820"/>
      <c r="AL1730" s="1820"/>
      <c r="AM1730" s="1820"/>
      <c r="AN1730" s="1821"/>
      <c r="AO1730" s="507"/>
      <c r="AP1730" s="1666"/>
      <c r="AQ1730" s="1666"/>
      <c r="AR1730" s="1666"/>
      <c r="AS1730" s="1666"/>
      <c r="AT1730" s="1666"/>
    </row>
    <row r="1731" spans="1:46" hidden="1" outlineLevel="2">
      <c r="A1731" s="521">
        <f>ROW()</f>
        <v>1731</v>
      </c>
      <c r="B1731" s="35"/>
      <c r="C1731" s="758"/>
      <c r="F1731" s="53"/>
      <c r="J1731" s="251"/>
      <c r="K1731" s="58"/>
      <c r="L1731" s="58"/>
      <c r="M1731" s="58"/>
      <c r="N1731" s="247"/>
      <c r="O1731" s="251"/>
      <c r="P1731" s="58"/>
      <c r="Q1731" s="58"/>
      <c r="R1731" s="58"/>
      <c r="S1731" s="247"/>
      <c r="T1731" s="1812"/>
      <c r="U1731" s="1813"/>
      <c r="V1731" s="1813"/>
      <c r="W1731" s="1813"/>
      <c r="X1731" s="1814"/>
      <c r="Y1731" s="1815"/>
      <c r="Z1731" s="1816"/>
      <c r="AA1731" s="1817"/>
      <c r="AB1731" s="1817"/>
      <c r="AC1731" s="1817"/>
      <c r="AD1731" s="1818"/>
      <c r="AE1731" s="1815"/>
      <c r="AF1731" s="1817"/>
      <c r="AG1731" s="1817"/>
      <c r="AH1731" s="1817"/>
      <c r="AI1731" s="1818"/>
      <c r="AJ1731" s="1819"/>
      <c r="AK1731" s="1820"/>
      <c r="AL1731" s="1820"/>
      <c r="AM1731" s="1820"/>
      <c r="AN1731" s="1821"/>
      <c r="AO1731" s="507"/>
      <c r="AP1731" s="1666"/>
      <c r="AQ1731" s="1666"/>
      <c r="AR1731" s="1666"/>
      <c r="AS1731" s="1666"/>
      <c r="AT1731" s="1666"/>
    </row>
    <row r="1732" spans="1:46" hidden="1" outlineLevel="2">
      <c r="A1732" s="521">
        <f>ROW()</f>
        <v>1732</v>
      </c>
      <c r="B1732" s="35"/>
      <c r="C1732" s="758"/>
      <c r="F1732" s="53"/>
      <c r="J1732" s="251"/>
      <c r="K1732" s="58"/>
      <c r="L1732" s="58"/>
      <c r="M1732" s="58"/>
      <c r="N1732" s="247"/>
      <c r="O1732" s="251"/>
      <c r="P1732" s="58"/>
      <c r="Q1732" s="58"/>
      <c r="R1732" s="58"/>
      <c r="S1732" s="247"/>
      <c r="T1732" s="1812"/>
      <c r="U1732" s="1813"/>
      <c r="V1732" s="1813"/>
      <c r="W1732" s="1813"/>
      <c r="X1732" s="1814"/>
      <c r="Y1732" s="1815"/>
      <c r="Z1732" s="1816"/>
      <c r="AA1732" s="1817"/>
      <c r="AB1732" s="1817"/>
      <c r="AC1732" s="1817"/>
      <c r="AD1732" s="1818"/>
      <c r="AE1732" s="1815"/>
      <c r="AF1732" s="1478"/>
      <c r="AG1732" s="1478"/>
      <c r="AH1732" s="1478"/>
      <c r="AI1732" s="1479"/>
      <c r="AJ1732" s="1478"/>
      <c r="AK1732" s="1478"/>
      <c r="AL1732" s="1478"/>
      <c r="AM1732" s="1478"/>
      <c r="AN1732" s="1479"/>
      <c r="AO1732" s="1664"/>
      <c r="AP1732" s="1663"/>
      <c r="AQ1732" s="1663"/>
      <c r="AR1732" s="1663"/>
      <c r="AS1732" s="1663"/>
      <c r="AT1732" s="1663"/>
    </row>
    <row r="1733" spans="1:46" hidden="1" outlineLevel="2">
      <c r="A1733" s="521">
        <f>ROW()</f>
        <v>1733</v>
      </c>
      <c r="B1733" s="35"/>
      <c r="C1733" s="758"/>
      <c r="F1733" s="53"/>
      <c r="J1733" s="1897"/>
      <c r="K1733" s="1898"/>
      <c r="L1733" s="1898"/>
      <c r="M1733" s="1898"/>
      <c r="N1733" s="1899"/>
      <c r="O1733" s="1900"/>
      <c r="P1733" s="1901"/>
      <c r="Q1733" s="1901"/>
      <c r="R1733" s="1901"/>
      <c r="S1733" s="1902"/>
      <c r="T1733" s="1903"/>
      <c r="U1733" s="1904"/>
      <c r="V1733" s="1904"/>
      <c r="W1733" s="1904"/>
      <c r="X1733" s="1905"/>
      <c r="Y1733" s="1900"/>
      <c r="Z1733" s="1901"/>
      <c r="AA1733" s="1901"/>
      <c r="AB1733" s="1901"/>
      <c r="AC1733" s="1901"/>
      <c r="AD1733" s="1902"/>
      <c r="AE1733" s="526"/>
      <c r="AF1733" s="527"/>
      <c r="AG1733" s="527"/>
      <c r="AH1733" s="527"/>
      <c r="AI1733" s="528"/>
      <c r="AJ1733" s="527"/>
      <c r="AK1733" s="527"/>
      <c r="AL1733" s="527"/>
      <c r="AM1733" s="527"/>
      <c r="AN1733" s="528"/>
      <c r="AP1733" s="1667"/>
      <c r="AQ1733" s="1667"/>
      <c r="AR1733" s="1667"/>
      <c r="AS1733" s="1667"/>
      <c r="AT1733" s="1667"/>
    </row>
    <row r="1734" spans="1:46" hidden="1" outlineLevel="2">
      <c r="A1734" s="521">
        <f>ROW()</f>
        <v>1734</v>
      </c>
      <c r="B1734" s="35"/>
      <c r="C1734" s="758"/>
      <c r="F1734" s="53"/>
      <c r="J1734" s="251"/>
      <c r="K1734" s="58"/>
      <c r="L1734" s="58"/>
      <c r="M1734" s="58"/>
      <c r="N1734" s="247"/>
      <c r="O1734" s="251"/>
      <c r="P1734" s="58"/>
      <c r="Q1734" s="58"/>
      <c r="R1734" s="58"/>
      <c r="S1734" s="247"/>
      <c r="T1734" s="266"/>
      <c r="U1734" s="69"/>
      <c r="V1734" s="69"/>
      <c r="W1734" s="69"/>
      <c r="X1734" s="267"/>
      <c r="Y1734" s="266"/>
      <c r="Z1734" s="69"/>
      <c r="AA1734" s="69"/>
      <c r="AB1734" s="69"/>
      <c r="AC1734" s="69"/>
      <c r="AD1734" s="267"/>
      <c r="AE1734" s="1660"/>
      <c r="AF1734" s="1414"/>
      <c r="AG1734" s="1414"/>
      <c r="AH1734" s="1414"/>
      <c r="AI1734" s="1415"/>
      <c r="AJ1734" s="1414"/>
      <c r="AK1734" s="1414"/>
      <c r="AL1734" s="1414"/>
      <c r="AM1734" s="1414"/>
      <c r="AN1734" s="1415"/>
      <c r="AP1734" s="1414"/>
      <c r="AQ1734" s="1414"/>
      <c r="AR1734" s="1414"/>
      <c r="AS1734" s="1414"/>
      <c r="AT1734" s="1414"/>
    </row>
    <row r="1735" spans="1:46" hidden="1" outlineLevel="2">
      <c r="A1735" s="521">
        <f>ROW()</f>
        <v>1735</v>
      </c>
      <c r="B1735" s="35"/>
      <c r="C1735" s="758"/>
      <c r="F1735" s="53"/>
      <c r="J1735" s="251"/>
      <c r="K1735" s="58"/>
      <c r="L1735" s="58"/>
      <c r="M1735" s="58"/>
      <c r="N1735" s="247"/>
      <c r="O1735" s="251"/>
      <c r="P1735" s="58"/>
      <c r="Q1735" s="58"/>
      <c r="R1735" s="58"/>
      <c r="S1735" s="247"/>
      <c r="T1735" s="266"/>
      <c r="U1735" s="69"/>
      <c r="V1735" s="69"/>
      <c r="W1735" s="69"/>
      <c r="X1735" s="267"/>
      <c r="Y1735" s="266"/>
      <c r="Z1735" s="69"/>
      <c r="AA1735" s="69"/>
      <c r="AB1735" s="69"/>
      <c r="AC1735" s="69"/>
      <c r="AD1735" s="267"/>
      <c r="AE1735" s="1660"/>
      <c r="AF1735" s="1414"/>
      <c r="AG1735" s="1414"/>
      <c r="AH1735" s="1414"/>
      <c r="AI1735" s="1415"/>
      <c r="AJ1735" s="1414"/>
      <c r="AK1735" s="1414"/>
      <c r="AL1735" s="1414"/>
      <c r="AM1735" s="1414"/>
      <c r="AN1735" s="1415"/>
      <c r="AP1735" s="1414"/>
      <c r="AQ1735" s="1414"/>
      <c r="AR1735" s="1414"/>
      <c r="AS1735" s="1414"/>
      <c r="AT1735" s="1414"/>
    </row>
    <row r="1736" spans="1:46" hidden="1" outlineLevel="2">
      <c r="A1736" s="521">
        <f>ROW()</f>
        <v>1736</v>
      </c>
      <c r="B1736" s="35"/>
      <c r="C1736" s="758"/>
      <c r="F1736" s="53"/>
      <c r="J1736" s="251"/>
      <c r="K1736" s="58"/>
      <c r="L1736" s="58"/>
      <c r="M1736" s="58"/>
      <c r="N1736" s="247"/>
      <c r="O1736" s="251"/>
      <c r="P1736" s="58"/>
      <c r="Q1736" s="58"/>
      <c r="R1736" s="58"/>
      <c r="S1736" s="247"/>
      <c r="T1736" s="266"/>
      <c r="U1736" s="69"/>
      <c r="V1736" s="69"/>
      <c r="W1736" s="69"/>
      <c r="X1736" s="267"/>
      <c r="Y1736" s="266"/>
      <c r="Z1736" s="69"/>
      <c r="AA1736" s="69"/>
      <c r="AB1736" s="69"/>
      <c r="AC1736" s="69"/>
      <c r="AD1736" s="267"/>
      <c r="AE1736" s="1660"/>
      <c r="AF1736" s="1414"/>
      <c r="AG1736" s="1414"/>
      <c r="AH1736" s="1414"/>
      <c r="AI1736" s="1415"/>
      <c r="AJ1736" s="1414"/>
      <c r="AK1736" s="1414"/>
      <c r="AL1736" s="1414"/>
      <c r="AM1736" s="1414"/>
      <c r="AN1736" s="1415"/>
      <c r="AP1736" s="1414"/>
      <c r="AQ1736" s="1414"/>
      <c r="AR1736" s="1414"/>
      <c r="AS1736" s="1414"/>
      <c r="AT1736" s="1414"/>
    </row>
    <row r="1737" spans="1:46" hidden="1" outlineLevel="2">
      <c r="A1737" s="521">
        <f>ROW()</f>
        <v>1737</v>
      </c>
      <c r="B1737" s="35"/>
      <c r="C1737" s="758"/>
      <c r="F1737" s="53"/>
      <c r="J1737" s="251"/>
      <c r="K1737" s="58"/>
      <c r="L1737" s="58"/>
      <c r="M1737" s="58"/>
      <c r="N1737" s="247"/>
      <c r="O1737" s="251"/>
      <c r="P1737" s="58"/>
      <c r="Q1737" s="58"/>
      <c r="R1737" s="58"/>
      <c r="S1737" s="247"/>
      <c r="T1737" s="266"/>
      <c r="U1737" s="69"/>
      <c r="V1737" s="69"/>
      <c r="W1737" s="69"/>
      <c r="X1737" s="267"/>
      <c r="Y1737" s="266"/>
      <c r="Z1737" s="69"/>
      <c r="AA1737" s="69"/>
      <c r="AB1737" s="69"/>
      <c r="AC1737" s="69"/>
      <c r="AD1737" s="267"/>
      <c r="AE1737" s="1660"/>
      <c r="AF1737" s="1414"/>
      <c r="AG1737" s="1414"/>
      <c r="AH1737" s="1414"/>
      <c r="AI1737" s="1415"/>
      <c r="AJ1737" s="1414"/>
      <c r="AK1737" s="1414"/>
      <c r="AL1737" s="1414"/>
      <c r="AM1737" s="1414"/>
      <c r="AN1737" s="1415"/>
      <c r="AP1737" s="1414"/>
      <c r="AQ1737" s="1414"/>
      <c r="AR1737" s="1414"/>
      <c r="AS1737" s="1414"/>
      <c r="AT1737" s="1414"/>
    </row>
    <row r="1738" spans="1:46" hidden="1" outlineLevel="2">
      <c r="A1738" s="521">
        <f>ROW()</f>
        <v>1738</v>
      </c>
      <c r="B1738" s="35"/>
      <c r="C1738" s="758"/>
      <c r="F1738" s="53"/>
      <c r="J1738" s="251"/>
      <c r="K1738" s="58"/>
      <c r="L1738" s="58"/>
      <c r="M1738" s="58"/>
      <c r="N1738" s="247"/>
      <c r="O1738" s="251"/>
      <c r="P1738" s="58"/>
      <c r="Q1738" s="58"/>
      <c r="R1738" s="58"/>
      <c r="S1738" s="247"/>
      <c r="T1738" s="266"/>
      <c r="U1738" s="69"/>
      <c r="V1738" s="69"/>
      <c r="W1738" s="69"/>
      <c r="X1738" s="267"/>
      <c r="Y1738" s="266"/>
      <c r="Z1738" s="69"/>
      <c r="AA1738" s="69"/>
      <c r="AB1738" s="69"/>
      <c r="AC1738" s="69"/>
      <c r="AD1738" s="267"/>
      <c r="AE1738" s="1660"/>
      <c r="AF1738" s="1414"/>
      <c r="AG1738" s="1414"/>
      <c r="AH1738" s="1414"/>
      <c r="AI1738" s="1415"/>
      <c r="AJ1738" s="1414"/>
      <c r="AK1738" s="1414"/>
      <c r="AL1738" s="1414"/>
      <c r="AM1738" s="1414"/>
      <c r="AN1738" s="1415"/>
      <c r="AP1738" s="1414"/>
      <c r="AQ1738" s="1414"/>
      <c r="AR1738" s="1414"/>
      <c r="AS1738" s="1414"/>
      <c r="AT1738" s="1414"/>
    </row>
    <row r="1739" spans="1:46" hidden="1" outlineLevel="2">
      <c r="A1739" s="521">
        <f>ROW()</f>
        <v>1739</v>
      </c>
      <c r="B1739" s="35"/>
      <c r="C1739" s="758"/>
      <c r="F1739" s="53"/>
      <c r="J1739" s="251"/>
      <c r="K1739" s="58"/>
      <c r="L1739" s="58"/>
      <c r="M1739" s="58"/>
      <c r="N1739" s="247"/>
      <c r="O1739" s="251"/>
      <c r="P1739" s="58"/>
      <c r="Q1739" s="58"/>
      <c r="R1739" s="58"/>
      <c r="S1739" s="247"/>
      <c r="T1739" s="266"/>
      <c r="U1739" s="69"/>
      <c r="V1739" s="69"/>
      <c r="W1739" s="69"/>
      <c r="X1739" s="267"/>
      <c r="Y1739" s="266"/>
      <c r="Z1739" s="69"/>
      <c r="AA1739" s="69"/>
      <c r="AB1739" s="69"/>
      <c r="AC1739" s="69"/>
      <c r="AD1739" s="267"/>
      <c r="AE1739" s="251"/>
      <c r="AF1739" s="58"/>
      <c r="AG1739" s="58"/>
      <c r="AH1739" s="58"/>
      <c r="AI1739" s="247"/>
      <c r="AJ1739" s="58"/>
      <c r="AK1739" s="58"/>
      <c r="AL1739" s="58"/>
      <c r="AM1739" s="58"/>
      <c r="AN1739" s="247"/>
      <c r="AP1739" s="1665"/>
      <c r="AQ1739" s="1665"/>
      <c r="AR1739" s="1665"/>
      <c r="AS1739" s="1665"/>
      <c r="AT1739" s="1665"/>
    </row>
    <row r="1740" spans="1:46" hidden="1" outlineLevel="2">
      <c r="A1740" s="521">
        <f>ROW()</f>
        <v>1740</v>
      </c>
      <c r="B1740" s="35"/>
      <c r="C1740" s="758"/>
      <c r="F1740" s="53"/>
      <c r="J1740" s="251"/>
      <c r="K1740" s="58"/>
      <c r="L1740" s="58"/>
      <c r="M1740" s="58"/>
      <c r="N1740" s="247"/>
      <c r="O1740" s="251"/>
      <c r="P1740" s="58"/>
      <c r="Q1740" s="58"/>
      <c r="R1740" s="58"/>
      <c r="S1740" s="247"/>
      <c r="T1740" s="266"/>
      <c r="U1740" s="69"/>
      <c r="V1740" s="69"/>
      <c r="W1740" s="69"/>
      <c r="X1740" s="267"/>
      <c r="Y1740" s="266"/>
      <c r="Z1740" s="69"/>
      <c r="AA1740" s="69"/>
      <c r="AB1740" s="69"/>
      <c r="AC1740" s="69"/>
      <c r="AD1740" s="267"/>
      <c r="AE1740" s="575"/>
      <c r="AF1740" s="576"/>
      <c r="AG1740" s="576"/>
      <c r="AH1740" s="576"/>
      <c r="AI1740" s="577"/>
      <c r="AJ1740" s="576"/>
      <c r="AK1740" s="576"/>
      <c r="AL1740" s="576"/>
      <c r="AM1740" s="576"/>
      <c r="AN1740" s="577"/>
      <c r="AP1740" s="58"/>
      <c r="AQ1740" s="58"/>
      <c r="AR1740" s="58"/>
      <c r="AS1740" s="58"/>
      <c r="AT1740" s="58"/>
    </row>
    <row r="1741" spans="1:46" hidden="1" outlineLevel="2">
      <c r="A1741" s="521">
        <f>ROW()</f>
        <v>1741</v>
      </c>
      <c r="B1741" s="35"/>
      <c r="C1741" s="756"/>
      <c r="F1741" s="53"/>
      <c r="J1741" s="1897"/>
      <c r="K1741" s="1898"/>
      <c r="L1741" s="1898"/>
      <c r="M1741" s="1898"/>
      <c r="N1741" s="1899"/>
      <c r="O1741" s="1900"/>
      <c r="P1741" s="1901"/>
      <c r="Q1741" s="1901"/>
      <c r="R1741" s="1901"/>
      <c r="S1741" s="1902"/>
      <c r="T1741" s="1903"/>
      <c r="U1741" s="1904"/>
      <c r="V1741" s="1904"/>
      <c r="W1741" s="1904"/>
      <c r="X1741" s="1905"/>
      <c r="Y1741" s="1900"/>
      <c r="Z1741" s="1901"/>
      <c r="AA1741" s="1901"/>
      <c r="AB1741" s="1901"/>
      <c r="AC1741" s="1901"/>
      <c r="AD1741" s="1902"/>
      <c r="AE1741" s="526"/>
      <c r="AF1741" s="527"/>
      <c r="AG1741" s="527"/>
      <c r="AH1741" s="527"/>
      <c r="AI1741" s="528"/>
      <c r="AJ1741" s="527"/>
      <c r="AK1741" s="527"/>
      <c r="AL1741" s="527"/>
      <c r="AM1741" s="527"/>
      <c r="AN1741" s="528"/>
      <c r="AP1741" s="41"/>
      <c r="AQ1741" s="41"/>
      <c r="AR1741" s="41"/>
      <c r="AS1741" s="41"/>
      <c r="AT1741" s="41"/>
    </row>
    <row r="1742" spans="1:46" hidden="1" outlineLevel="2">
      <c r="A1742" s="521">
        <f>ROW()</f>
        <v>1742</v>
      </c>
      <c r="B1742" s="35"/>
      <c r="C1742" s="758"/>
      <c r="F1742" s="53"/>
      <c r="J1742" s="251"/>
      <c r="K1742" s="58"/>
      <c r="L1742" s="58"/>
      <c r="M1742" s="58"/>
      <c r="N1742" s="247"/>
      <c r="O1742" s="251"/>
      <c r="P1742" s="58"/>
      <c r="Q1742" s="58"/>
      <c r="R1742" s="58"/>
      <c r="S1742" s="58"/>
      <c r="T1742" s="266"/>
      <c r="U1742" s="69"/>
      <c r="V1742" s="69"/>
      <c r="W1742" s="69"/>
      <c r="X1742" s="267"/>
      <c r="Y1742" s="266"/>
      <c r="Z1742" s="69"/>
      <c r="AA1742" s="69"/>
      <c r="AB1742" s="69"/>
      <c r="AC1742" s="69"/>
      <c r="AD1742" s="267"/>
      <c r="AE1742" s="575"/>
      <c r="AF1742" s="576"/>
      <c r="AG1742" s="576"/>
      <c r="AH1742" s="576"/>
      <c r="AI1742" s="577"/>
      <c r="AJ1742" s="575"/>
      <c r="AK1742" s="576"/>
      <c r="AL1742" s="576"/>
      <c r="AM1742" s="576"/>
      <c r="AN1742" s="577"/>
      <c r="AP1742" s="421"/>
      <c r="AQ1742" s="421"/>
      <c r="AR1742" s="421"/>
      <c r="AS1742" s="421"/>
      <c r="AT1742" s="421"/>
    </row>
    <row r="1743" spans="1:46" hidden="1" outlineLevel="2">
      <c r="A1743" s="521">
        <f>ROW()</f>
        <v>1743</v>
      </c>
      <c r="B1743" s="35"/>
      <c r="C1743" s="758"/>
      <c r="F1743" s="53"/>
      <c r="J1743" s="251"/>
      <c r="K1743" s="58"/>
      <c r="L1743" s="58"/>
      <c r="M1743" s="58"/>
      <c r="N1743" s="247"/>
      <c r="O1743" s="251"/>
      <c r="P1743" s="58"/>
      <c r="Q1743" s="58"/>
      <c r="R1743" s="58"/>
      <c r="S1743" s="58"/>
      <c r="T1743" s="266"/>
      <c r="U1743" s="69"/>
      <c r="V1743" s="69"/>
      <c r="W1743" s="69"/>
      <c r="X1743" s="267"/>
      <c r="Y1743" s="266"/>
      <c r="Z1743" s="69"/>
      <c r="AA1743" s="69"/>
      <c r="AB1743" s="69"/>
      <c r="AC1743" s="69"/>
      <c r="AD1743" s="267"/>
      <c r="AE1743" s="575"/>
      <c r="AF1743" s="576"/>
      <c r="AG1743" s="576"/>
      <c r="AH1743" s="576"/>
      <c r="AI1743" s="577"/>
      <c r="AJ1743" s="575"/>
      <c r="AK1743" s="576"/>
      <c r="AL1743" s="576"/>
      <c r="AM1743" s="576"/>
      <c r="AN1743" s="577"/>
    </row>
    <row r="1744" spans="1:46" hidden="1" outlineLevel="2">
      <c r="A1744" s="521">
        <f>ROW()</f>
        <v>1744</v>
      </c>
      <c r="B1744" s="35"/>
      <c r="C1744" s="758"/>
      <c r="F1744" s="53"/>
      <c r="J1744" s="251"/>
      <c r="K1744" s="58"/>
      <c r="L1744" s="58"/>
      <c r="M1744" s="58"/>
      <c r="N1744" s="247"/>
      <c r="O1744" s="251"/>
      <c r="P1744" s="58"/>
      <c r="Q1744" s="58"/>
      <c r="R1744" s="58"/>
      <c r="S1744" s="58"/>
      <c r="T1744" s="266"/>
      <c r="U1744" s="69"/>
      <c r="V1744" s="69"/>
      <c r="W1744" s="69"/>
      <c r="X1744" s="267"/>
      <c r="Y1744" s="266"/>
      <c r="Z1744" s="69"/>
      <c r="AA1744" s="69"/>
      <c r="AB1744" s="69"/>
      <c r="AC1744" s="69"/>
      <c r="AD1744" s="267"/>
      <c r="AE1744" s="575"/>
      <c r="AF1744" s="576"/>
      <c r="AG1744" s="576"/>
      <c r="AH1744" s="576"/>
      <c r="AI1744" s="577"/>
      <c r="AJ1744" s="575"/>
      <c r="AK1744" s="576"/>
      <c r="AL1744" s="576"/>
      <c r="AM1744" s="576"/>
      <c r="AN1744" s="577"/>
    </row>
    <row r="1745" spans="1:46" hidden="1" outlineLevel="2">
      <c r="A1745" s="521">
        <f>ROW()</f>
        <v>1745</v>
      </c>
      <c r="B1745" s="35"/>
      <c r="C1745" s="758"/>
      <c r="F1745" s="53"/>
      <c r="J1745" s="251"/>
      <c r="K1745" s="58"/>
      <c r="L1745" s="58"/>
      <c r="M1745" s="58"/>
      <c r="N1745" s="247"/>
      <c r="O1745" s="251"/>
      <c r="P1745" s="58"/>
      <c r="Q1745" s="58"/>
      <c r="R1745" s="58"/>
      <c r="S1745" s="58"/>
      <c r="T1745" s="266"/>
      <c r="U1745" s="69"/>
      <c r="V1745" s="69"/>
      <c r="W1745" s="69"/>
      <c r="X1745" s="267"/>
      <c r="Y1745" s="266"/>
      <c r="Z1745" s="69"/>
      <c r="AA1745" s="69"/>
      <c r="AB1745" s="69"/>
      <c r="AC1745" s="69"/>
      <c r="AD1745" s="267"/>
      <c r="AE1745" s="575"/>
      <c r="AF1745" s="576"/>
      <c r="AG1745" s="576"/>
      <c r="AH1745" s="576"/>
      <c r="AI1745" s="577"/>
      <c r="AJ1745" s="575"/>
      <c r="AK1745" s="576"/>
      <c r="AL1745" s="576"/>
      <c r="AM1745" s="576"/>
      <c r="AN1745" s="577"/>
    </row>
    <row r="1746" spans="1:46" hidden="1" outlineLevel="2">
      <c r="A1746" s="521">
        <f>ROW()</f>
        <v>1746</v>
      </c>
      <c r="B1746" s="35"/>
      <c r="C1746" s="758"/>
      <c r="F1746" s="53"/>
      <c r="J1746" s="251"/>
      <c r="K1746" s="58"/>
      <c r="L1746" s="58"/>
      <c r="M1746" s="58"/>
      <c r="N1746" s="247"/>
      <c r="O1746" s="251"/>
      <c r="P1746" s="58"/>
      <c r="Q1746" s="58"/>
      <c r="R1746" s="58"/>
      <c r="S1746" s="58"/>
      <c r="T1746" s="266"/>
      <c r="U1746" s="69"/>
      <c r="V1746" s="69"/>
      <c r="W1746" s="69"/>
      <c r="X1746" s="267"/>
      <c r="Y1746" s="266"/>
      <c r="Z1746" s="69"/>
      <c r="AA1746" s="69"/>
      <c r="AB1746" s="69"/>
      <c r="AC1746" s="69"/>
      <c r="AD1746" s="267"/>
      <c r="AE1746" s="575"/>
      <c r="AF1746" s="576"/>
      <c r="AG1746" s="576"/>
      <c r="AH1746" s="576"/>
      <c r="AI1746" s="577"/>
      <c r="AJ1746" s="575"/>
      <c r="AK1746" s="576"/>
      <c r="AL1746" s="576"/>
      <c r="AM1746" s="576"/>
      <c r="AN1746" s="577"/>
      <c r="AP1746" s="51"/>
      <c r="AQ1746" s="51"/>
      <c r="AR1746" s="51"/>
      <c r="AS1746" s="51"/>
      <c r="AT1746" s="51"/>
    </row>
    <row r="1747" spans="1:46" hidden="1" outlineLevel="2">
      <c r="A1747" s="521">
        <f>ROW()</f>
        <v>1747</v>
      </c>
      <c r="B1747" s="35"/>
      <c r="C1747" s="758"/>
      <c r="F1747" s="53"/>
      <c r="J1747" s="251"/>
      <c r="K1747" s="58"/>
      <c r="L1747" s="58"/>
      <c r="M1747" s="58"/>
      <c r="N1747" s="247"/>
      <c r="O1747" s="251"/>
      <c r="P1747" s="58"/>
      <c r="Q1747" s="58"/>
      <c r="R1747" s="58"/>
      <c r="S1747" s="58"/>
      <c r="T1747" s="266"/>
      <c r="U1747" s="69"/>
      <c r="V1747" s="69"/>
      <c r="W1747" s="69"/>
      <c r="X1747" s="267"/>
      <c r="Y1747" s="266"/>
      <c r="Z1747" s="69"/>
      <c r="AA1747" s="69"/>
      <c r="AB1747" s="69"/>
      <c r="AC1747" s="69"/>
      <c r="AD1747" s="267"/>
      <c r="AE1747" s="1162"/>
      <c r="AF1747" s="1163"/>
      <c r="AG1747" s="1163"/>
      <c r="AH1747" s="1163"/>
      <c r="AI1747" s="1164"/>
      <c r="AJ1747" s="1162"/>
      <c r="AK1747" s="1163"/>
      <c r="AL1747" s="1163"/>
      <c r="AM1747" s="1163"/>
      <c r="AN1747" s="1164"/>
      <c r="AP1747" s="51"/>
      <c r="AQ1747" s="51"/>
      <c r="AR1747" s="51"/>
      <c r="AS1747" s="51"/>
      <c r="AT1747" s="51"/>
    </row>
    <row r="1748" spans="1:46" outlineLevel="1">
      <c r="A1748" s="521">
        <f>ROW()</f>
        <v>1748</v>
      </c>
      <c r="B1748" s="35"/>
      <c r="C1748" s="756" t="s">
        <v>585</v>
      </c>
      <c r="F1748" s="53"/>
      <c r="J1748" s="1909"/>
      <c r="K1748" s="1910"/>
      <c r="L1748" s="1910"/>
      <c r="M1748" s="1910"/>
      <c r="N1748" s="1911"/>
      <c r="O1748" s="1906"/>
      <c r="P1748" s="1907"/>
      <c r="Q1748" s="1907"/>
      <c r="R1748" s="1907"/>
      <c r="S1748" s="1908"/>
      <c r="T1748" s="1894" t="s">
        <v>501</v>
      </c>
      <c r="U1748" s="1895"/>
      <c r="V1748" s="1895"/>
      <c r="W1748" s="1895"/>
      <c r="X1748" s="1896"/>
      <c r="Y1748" s="1906" t="str">
        <f>"Approved 4 [m$ "&amp;$G$43&amp;"]"</f>
        <v>Approved 4 [m$ 31/12/2023]</v>
      </c>
      <c r="Z1748" s="1907"/>
      <c r="AA1748" s="1907"/>
      <c r="AB1748" s="1907"/>
      <c r="AC1748" s="1907"/>
      <c r="AD1748" s="1908"/>
      <c r="AE1748" s="1413"/>
      <c r="AF1748" s="1137"/>
      <c r="AG1748" s="1136" t="s">
        <v>662</v>
      </c>
      <c r="AH1748" s="1137"/>
      <c r="AI1748" s="1160"/>
      <c r="AJ1748" s="1137"/>
      <c r="AK1748" s="1137"/>
      <c r="AL1748" s="1136" t="s">
        <v>710</v>
      </c>
      <c r="AM1748" s="1137"/>
      <c r="AN1748" s="1160"/>
      <c r="AP1748" s="58"/>
      <c r="AQ1748" s="58"/>
      <c r="AR1748" s="58"/>
      <c r="AS1748" s="58"/>
      <c r="AT1748" s="58"/>
    </row>
    <row r="1749" spans="1:46" outlineLevel="1">
      <c r="A1749" s="521">
        <f>ROW()</f>
        <v>1749</v>
      </c>
      <c r="B1749" s="35"/>
      <c r="C1749" s="758"/>
      <c r="D1749" s="33" t="s">
        <v>125</v>
      </c>
      <c r="F1749" s="53"/>
      <c r="J1749" s="251"/>
      <c r="K1749" s="58"/>
      <c r="L1749" s="58"/>
      <c r="M1749" s="58"/>
      <c r="N1749" s="247"/>
      <c r="O1749" s="251"/>
      <c r="P1749" s="58"/>
      <c r="Q1749" s="58"/>
      <c r="R1749" s="58"/>
      <c r="S1749" s="247"/>
      <c r="T1749" s="361">
        <f>0.218913184287131*$S$43</f>
        <v>0.31583711304744011</v>
      </c>
      <c r="U1749" s="373">
        <f>0.488641767625864*$S$43</f>
        <v>0.70498817010001102</v>
      </c>
      <c r="V1749" s="373">
        <f>0.480462283257375*$S$43</f>
        <v>0.69318721467755551</v>
      </c>
      <c r="W1749" s="373">
        <f>0.490386366050526*$S$43</f>
        <v>0.70750519040496285</v>
      </c>
      <c r="X1749" s="356">
        <f>0.480401386025972*$S$43</f>
        <v>0.69309935516456389</v>
      </c>
      <c r="Y1749" s="575">
        <f t="shared" ref="Y1749:AD1753" si="1929">Y1756*Y$43</f>
        <v>0.41856218450492944</v>
      </c>
      <c r="Z1749" s="576">
        <f t="shared" si="1929"/>
        <v>0.90059603985893855</v>
      </c>
      <c r="AA1749" s="576">
        <f t="shared" si="1929"/>
        <v>1.0260764720225852</v>
      </c>
      <c r="AB1749" s="576">
        <f t="shared" si="1929"/>
        <v>1.0670551268977568</v>
      </c>
      <c r="AC1749" s="576">
        <f t="shared" si="1929"/>
        <v>1.1139589082451855</v>
      </c>
      <c r="AD1749" s="577">
        <f t="shared" si="1929"/>
        <v>1.1602990213094186</v>
      </c>
      <c r="AE1749" s="361">
        <v>1.1164403173312607</v>
      </c>
      <c r="AF1749" s="373">
        <v>1.1125363915034507</v>
      </c>
      <c r="AG1749" s="373">
        <v>1.1405882339567421</v>
      </c>
      <c r="AH1749" s="373">
        <v>1.1412147192152038</v>
      </c>
      <c r="AI1749" s="356">
        <v>1.1323205312798976</v>
      </c>
      <c r="AJ1749" s="1870">
        <v>0.35971384069438594</v>
      </c>
      <c r="AK1749" s="1870">
        <v>0.37525083721425617</v>
      </c>
      <c r="AL1749" s="1870">
        <v>0.38644398284741227</v>
      </c>
      <c r="AM1749" s="1870">
        <v>0.41679920665740805</v>
      </c>
      <c r="AN1749" s="1871">
        <v>0.41309791932572015</v>
      </c>
    </row>
    <row r="1750" spans="1:46" outlineLevel="1">
      <c r="A1750" s="521">
        <f>ROW()</f>
        <v>1750</v>
      </c>
      <c r="B1750" s="35"/>
      <c r="C1750" s="758"/>
      <c r="D1750" s="33" t="s">
        <v>126</v>
      </c>
      <c r="F1750" s="53"/>
      <c r="J1750" s="251"/>
      <c r="K1750" s="58"/>
      <c r="L1750" s="58"/>
      <c r="M1750" s="58"/>
      <c r="N1750" s="247"/>
      <c r="O1750" s="251"/>
      <c r="P1750" s="58"/>
      <c r="Q1750" s="58"/>
      <c r="R1750" s="58"/>
      <c r="S1750" s="247"/>
      <c r="T1750" s="361">
        <f>0.14717640240187*$S$43</f>
        <v>0.21233883283313759</v>
      </c>
      <c r="U1750" s="373">
        <f>0.299159866853486*$S$43</f>
        <v>0.43161305699492319</v>
      </c>
      <c r="V1750" s="373">
        <f>0.293693129505601*$S$43</f>
        <v>0.4237259187790724</v>
      </c>
      <c r="W1750" s="373">
        <f>0.302440546949761*$S$43</f>
        <v>0.43634625994847692</v>
      </c>
      <c r="X1750" s="356">
        <f>0.309974984319869*$S$43</f>
        <v>0.4472165734709847</v>
      </c>
      <c r="Y1750" s="575">
        <f t="shared" si="1929"/>
        <v>0.22425939327848654</v>
      </c>
      <c r="Z1750" s="576">
        <f t="shared" si="1929"/>
        <v>0.47679390387631959</v>
      </c>
      <c r="AA1750" s="576">
        <f t="shared" si="1929"/>
        <v>0.50239645198525806</v>
      </c>
      <c r="AB1750" s="576">
        <f t="shared" si="1929"/>
        <v>0.52410205601080762</v>
      </c>
      <c r="AC1750" s="576">
        <f t="shared" si="1929"/>
        <v>0.54805587312583925</v>
      </c>
      <c r="AD1750" s="577">
        <f t="shared" si="1929"/>
        <v>0.5715065808314107</v>
      </c>
      <c r="AE1750" s="361">
        <v>0.28678877023493282</v>
      </c>
      <c r="AF1750" s="373">
        <v>0.24457731457866433</v>
      </c>
      <c r="AG1750" s="373">
        <v>0.21820549118084556</v>
      </c>
      <c r="AH1750" s="373">
        <v>0.18300257605961245</v>
      </c>
      <c r="AI1750" s="356">
        <v>0.14732679185944728</v>
      </c>
      <c r="AJ1750" s="1870">
        <v>1.6828756160416139E-2</v>
      </c>
      <c r="AK1750" s="1870">
        <v>1.7555634852082259E-2</v>
      </c>
      <c r="AL1750" s="1870">
        <v>1.8079291985109974E-2</v>
      </c>
      <c r="AM1750" s="1870">
        <v>1.9499422660947074E-2</v>
      </c>
      <c r="AN1750" s="1871">
        <v>1.9326262623889916E-2</v>
      </c>
    </row>
    <row r="1751" spans="1:46" outlineLevel="1">
      <c r="A1751" s="521">
        <f>ROW()</f>
        <v>1751</v>
      </c>
      <c r="B1751" s="35"/>
      <c r="C1751" s="758"/>
      <c r="D1751" s="33" t="s">
        <v>127</v>
      </c>
      <c r="F1751" s="53"/>
      <c r="J1751" s="251"/>
      <c r="K1751" s="58"/>
      <c r="L1751" s="58"/>
      <c r="M1751" s="58"/>
      <c r="N1751" s="247"/>
      <c r="O1751" s="251"/>
      <c r="P1751" s="58"/>
      <c r="Q1751" s="58"/>
      <c r="R1751" s="58"/>
      <c r="S1751" s="247"/>
      <c r="T1751" s="361">
        <f>0.130404452644088*$S$43</f>
        <v>0.18814109340083984</v>
      </c>
      <c r="U1751" s="373">
        <f>0.288801852023848*$S$43</f>
        <v>0.41666902559111085</v>
      </c>
      <c r="V1751" s="373">
        <f>0.293019139661381*$S$43</f>
        <v>0.42275351957289881</v>
      </c>
      <c r="W1751" s="373">
        <f>0.303606781864238*$S$43</f>
        <v>0.4380288459915378</v>
      </c>
      <c r="X1751" s="356">
        <f>0.315579912092052*$S$43</f>
        <v>0.45530308599498059</v>
      </c>
      <c r="Y1751" s="575">
        <f t="shared" si="1929"/>
        <v>0.22067475020035901</v>
      </c>
      <c r="Z1751" s="576">
        <f t="shared" si="1929"/>
        <v>0.46922396816580891</v>
      </c>
      <c r="AA1751" s="576">
        <f t="shared" si="1929"/>
        <v>0.56597514435965091</v>
      </c>
      <c r="AB1751" s="576">
        <f t="shared" si="1929"/>
        <v>0.75232706622963164</v>
      </c>
      <c r="AC1751" s="576">
        <f t="shared" si="1929"/>
        <v>0.70558778289899382</v>
      </c>
      <c r="AD1751" s="577">
        <f t="shared" si="1929"/>
        <v>0.60726396290347606</v>
      </c>
      <c r="AE1751" s="361">
        <v>0.70259381621255157</v>
      </c>
      <c r="AF1751" s="373">
        <v>0.63157987914743818</v>
      </c>
      <c r="AG1751" s="373">
        <v>0.59376476187462401</v>
      </c>
      <c r="AH1751" s="373">
        <v>0.5393324328959147</v>
      </c>
      <c r="AI1751" s="356">
        <v>0.48235834511318565</v>
      </c>
      <c r="AJ1751" s="1870">
        <v>0.27476808365698729</v>
      </c>
      <c r="AK1751" s="1870">
        <v>0.28663604723411595</v>
      </c>
      <c r="AL1751" s="1870">
        <v>0.29518595226356642</v>
      </c>
      <c r="AM1751" s="1870">
        <v>0.31837284621001793</v>
      </c>
      <c r="AN1751" s="1871">
        <v>0.31554561102432543</v>
      </c>
    </row>
    <row r="1752" spans="1:46" outlineLevel="1">
      <c r="A1752" s="521">
        <f>ROW()</f>
        <v>1752</v>
      </c>
      <c r="B1752" s="35"/>
      <c r="C1752" s="758"/>
      <c r="D1752" s="33" t="s">
        <v>128</v>
      </c>
      <c r="F1752" s="53"/>
      <c r="J1752" s="251"/>
      <c r="K1752" s="58"/>
      <c r="L1752" s="58"/>
      <c r="M1752" s="58"/>
      <c r="N1752" s="247"/>
      <c r="O1752" s="251"/>
      <c r="P1752" s="58"/>
      <c r="Q1752" s="58"/>
      <c r="R1752" s="58"/>
      <c r="S1752" s="247"/>
      <c r="T1752" s="361">
        <f>0.112146717574052*$S$43</f>
        <v>0.16179973641915271</v>
      </c>
      <c r="U1752" s="373">
        <f>0.250507453949233*$S$43</f>
        <v>0.3614197624041478</v>
      </c>
      <c r="V1752" s="373">
        <f>0.253857547149759*$S$43</f>
        <v>0.36625311115077325</v>
      </c>
      <c r="W1752" s="373">
        <f>0.265163447542296*$S$43</f>
        <v>0.38256470495453992</v>
      </c>
      <c r="X1752" s="356">
        <f>0.276570955589747*$S$43</f>
        <v>0.39902289325646834</v>
      </c>
      <c r="Y1752" s="575">
        <f t="shared" si="1929"/>
        <v>0.22338419315593369</v>
      </c>
      <c r="Z1752" s="576">
        <f t="shared" si="1929"/>
        <v>0.47383180711352935</v>
      </c>
      <c r="AA1752" s="576">
        <f t="shared" si="1929"/>
        <v>0.56427131679675369</v>
      </c>
      <c r="AB1752" s="576">
        <f t="shared" si="1929"/>
        <v>0.74603818947512646</v>
      </c>
      <c r="AC1752" s="576">
        <f t="shared" si="1929"/>
        <v>0.69499490031381483</v>
      </c>
      <c r="AD1752" s="577">
        <f t="shared" si="1929"/>
        <v>0.59299688790476479</v>
      </c>
      <c r="AE1752" s="361">
        <v>0.72096688847601165</v>
      </c>
      <c r="AF1752" s="373">
        <v>0.663140527136031</v>
      </c>
      <c r="AG1752" s="373">
        <v>0.62300860003489389</v>
      </c>
      <c r="AH1752" s="373">
        <v>0.56401222122088479</v>
      </c>
      <c r="AI1752" s="356">
        <v>0.50177077239004919</v>
      </c>
      <c r="AJ1752" s="1870">
        <v>0.41226281678498139</v>
      </c>
      <c r="AK1752" s="1870">
        <v>0.43006954320200064</v>
      </c>
      <c r="AL1752" s="1870">
        <v>0.44289784510581853</v>
      </c>
      <c r="AM1752" s="1870">
        <v>0.47768752694816835</v>
      </c>
      <c r="AN1752" s="1871">
        <v>0.47344553520788213</v>
      </c>
    </row>
    <row r="1753" spans="1:46" outlineLevel="1">
      <c r="A1753" s="521">
        <f>ROW()</f>
        <v>1753</v>
      </c>
      <c r="B1753" s="35"/>
      <c r="C1753" s="758"/>
      <c r="D1753" s="45" t="s">
        <v>129</v>
      </c>
      <c r="E1753" s="45"/>
      <c r="F1753" s="54"/>
      <c r="G1753" s="45"/>
      <c r="H1753" s="45"/>
      <c r="I1753" s="45"/>
      <c r="J1753" s="47"/>
      <c r="K1753" s="60"/>
      <c r="L1753" s="60"/>
      <c r="M1753" s="60"/>
      <c r="N1753" s="49"/>
      <c r="O1753" s="47"/>
      <c r="P1753" s="60"/>
      <c r="Q1753" s="60"/>
      <c r="R1753" s="60"/>
      <c r="S1753" s="49"/>
      <c r="T1753" s="362">
        <f>2.09173631850515*$S$43</f>
        <v>3.0178536859005618</v>
      </c>
      <c r="U1753" s="374">
        <f>4.08872397113258*$S$43</f>
        <v>5.8990086837190701</v>
      </c>
      <c r="V1753" s="374">
        <f>4.11716728272086*$S$43</f>
        <v>5.9400452866391049</v>
      </c>
      <c r="W1753" s="374">
        <f>4.31564124998309*$S$43</f>
        <v>6.2263937084543715</v>
      </c>
      <c r="X1753" s="363">
        <f>4.23205631652989*$S$43</f>
        <v>6.105801501264625</v>
      </c>
      <c r="Y1753" s="578">
        <f t="shared" si="1929"/>
        <v>4.1713338955649313</v>
      </c>
      <c r="Z1753" s="579">
        <f t="shared" si="1929"/>
        <v>9.1815772957766697</v>
      </c>
      <c r="AA1753" s="579">
        <f t="shared" si="1929"/>
        <v>9.6424668039036057</v>
      </c>
      <c r="AB1753" s="579">
        <f t="shared" si="1929"/>
        <v>9.8906211940731303</v>
      </c>
      <c r="AC1753" s="579">
        <f t="shared" si="1929"/>
        <v>10.253002398899127</v>
      </c>
      <c r="AD1753" s="580">
        <f t="shared" si="1929"/>
        <v>10.618896172079708</v>
      </c>
      <c r="AE1753" s="362">
        <v>15.209471715381898</v>
      </c>
      <c r="AF1753" s="374">
        <v>14.448263696517641</v>
      </c>
      <c r="AG1753" s="374">
        <v>14.065093853277027</v>
      </c>
      <c r="AH1753" s="374">
        <v>13.434580860954924</v>
      </c>
      <c r="AI1753" s="363">
        <v>12.617929587314856</v>
      </c>
      <c r="AJ1753" s="1872">
        <v>13.001108119773505</v>
      </c>
      <c r="AK1753" s="1872">
        <v>13.562660522709804</v>
      </c>
      <c r="AL1753" s="1872">
        <v>13.967213475957633</v>
      </c>
      <c r="AM1753" s="1872">
        <v>15.064339863954961</v>
      </c>
      <c r="AN1753" s="1873">
        <v>14.930564536631636</v>
      </c>
    </row>
    <row r="1754" spans="1:46" outlineLevel="1">
      <c r="A1754" s="521">
        <f>ROW()</f>
        <v>1754</v>
      </c>
      <c r="B1754" s="35"/>
      <c r="C1754" s="758"/>
      <c r="D1754" s="33" t="s">
        <v>24</v>
      </c>
      <c r="F1754" s="53"/>
      <c r="J1754" s="251"/>
      <c r="K1754" s="58"/>
      <c r="L1754" s="58"/>
      <c r="M1754" s="58"/>
      <c r="N1754" s="247"/>
      <c r="O1754" s="251"/>
      <c r="P1754" s="58"/>
      <c r="Q1754" s="58"/>
      <c r="R1754" s="58"/>
      <c r="S1754" s="247"/>
      <c r="T1754" s="251">
        <f t="shared" ref="T1754:AC1754" si="1930">SUM(T1749:T1753)</f>
        <v>3.8959704616011321</v>
      </c>
      <c r="U1754" s="58">
        <f t="shared" si="1930"/>
        <v>7.8136986988092625</v>
      </c>
      <c r="V1754" s="58">
        <f t="shared" si="1930"/>
        <v>7.8459650508194052</v>
      </c>
      <c r="W1754" s="58">
        <f t="shared" si="1930"/>
        <v>8.1908387097538888</v>
      </c>
      <c r="X1754" s="247">
        <f t="shared" si="1930"/>
        <v>8.1004434091516231</v>
      </c>
      <c r="Y1754" s="251">
        <f t="shared" si="1930"/>
        <v>5.2582144167046394</v>
      </c>
      <c r="Z1754" s="58">
        <f t="shared" si="1930"/>
        <v>11.502023014791266</v>
      </c>
      <c r="AA1754" s="58">
        <f t="shared" si="1930"/>
        <v>12.301186189067852</v>
      </c>
      <c r="AB1754" s="58">
        <f t="shared" si="1930"/>
        <v>12.980143632686453</v>
      </c>
      <c r="AC1754" s="58">
        <f t="shared" si="1930"/>
        <v>13.315599863482962</v>
      </c>
      <c r="AD1754" s="247">
        <f>SUM(AD1749:AD1753)</f>
        <v>13.550962625028777</v>
      </c>
      <c r="AE1754" s="251">
        <f t="shared" ref="AE1754:AH1754" si="1931">SUM(AE1749:AE1753)</f>
        <v>18.036261507636656</v>
      </c>
      <c r="AF1754" s="58">
        <f t="shared" si="1931"/>
        <v>17.100097808883227</v>
      </c>
      <c r="AG1754" s="58">
        <f t="shared" si="1931"/>
        <v>16.640660940324132</v>
      </c>
      <c r="AH1754" s="58">
        <f t="shared" si="1931"/>
        <v>15.862142810346539</v>
      </c>
      <c r="AI1754" s="247">
        <f>SUM(AI1749:AI1753)</f>
        <v>14.881706027957437</v>
      </c>
      <c r="AJ1754" s="58">
        <f t="shared" ref="AJ1754:AM1754" si="1932">SUM(AJ1749:AJ1753)</f>
        <v>14.064681617070276</v>
      </c>
      <c r="AK1754" s="58">
        <f t="shared" si="1932"/>
        <v>14.672172585212259</v>
      </c>
      <c r="AL1754" s="58">
        <f t="shared" si="1932"/>
        <v>15.10982054815954</v>
      </c>
      <c r="AM1754" s="58">
        <f t="shared" si="1932"/>
        <v>16.296698866431502</v>
      </c>
      <c r="AN1754" s="247">
        <f>SUM(AN1749:AN1753)</f>
        <v>16.151979864813452</v>
      </c>
    </row>
    <row r="1755" spans="1:46" outlineLevel="1">
      <c r="A1755" s="521">
        <f>ROW()</f>
        <v>1755</v>
      </c>
      <c r="B1755" s="35"/>
      <c r="C1755" s="756" t="s">
        <v>586</v>
      </c>
      <c r="F1755" s="53"/>
      <c r="J1755" s="1909"/>
      <c r="K1755" s="1910"/>
      <c r="L1755" s="1910"/>
      <c r="M1755" s="1910"/>
      <c r="N1755" s="1911"/>
      <c r="O1755" s="1906"/>
      <c r="P1755" s="1907"/>
      <c r="Q1755" s="1907"/>
      <c r="R1755" s="1907"/>
      <c r="S1755" s="1908"/>
      <c r="T1755" s="1894" t="s">
        <v>816</v>
      </c>
      <c r="U1755" s="1895"/>
      <c r="V1755" s="1895"/>
      <c r="W1755" s="1895"/>
      <c r="X1755" s="1896"/>
      <c r="Y1755" s="1894" t="s">
        <v>811</v>
      </c>
      <c r="Z1755" s="1895"/>
      <c r="AA1755" s="1895"/>
      <c r="AB1755" s="1895"/>
      <c r="AC1755" s="1895"/>
      <c r="AD1755" s="1896"/>
      <c r="AE1755" s="1171"/>
      <c r="AF1755" s="1136"/>
      <c r="AG1755" s="1136" t="s">
        <v>810</v>
      </c>
      <c r="AH1755" s="1136"/>
      <c r="AI1755" s="1161"/>
      <c r="AJ1755" s="1136"/>
      <c r="AK1755" s="1136"/>
      <c r="AL1755" s="1136" t="s">
        <v>813</v>
      </c>
      <c r="AM1755" s="1136"/>
      <c r="AN1755" s="1161"/>
    </row>
    <row r="1756" spans="1:46" outlineLevel="1">
      <c r="A1756" s="521">
        <f>ROW()</f>
        <v>1756</v>
      </c>
      <c r="B1756" s="35"/>
      <c r="C1756" s="758"/>
      <c r="D1756" s="33" t="s">
        <v>125</v>
      </c>
      <c r="F1756" s="53"/>
      <c r="J1756" s="251"/>
      <c r="K1756" s="58"/>
      <c r="L1756" s="58"/>
      <c r="M1756" s="58"/>
      <c r="N1756" s="247"/>
      <c r="O1756" s="251"/>
      <c r="P1756" s="58"/>
      <c r="Q1756" s="58"/>
      <c r="R1756" s="58"/>
      <c r="S1756" s="247"/>
      <c r="T1756" s="575">
        <f t="shared" ref="T1756:X1760" si="1933">T1749*T$44</f>
        <v>0.22227114463607811</v>
      </c>
      <c r="U1756" s="576">
        <f t="shared" si="1933"/>
        <v>0.51401077975039267</v>
      </c>
      <c r="V1756" s="576">
        <f t="shared" si="1933"/>
        <v>0.51135926784442742</v>
      </c>
      <c r="W1756" s="576">
        <f t="shared" si="1933"/>
        <v>0.53439774852042754</v>
      </c>
      <c r="X1756" s="577">
        <f t="shared" si="1933"/>
        <v>0.53930361287235362</v>
      </c>
      <c r="Y1756" s="361">
        <v>0.32783783150790213</v>
      </c>
      <c r="Z1756" s="373">
        <v>0.71730059309852279</v>
      </c>
      <c r="AA1756" s="373">
        <v>0.82930501045175875</v>
      </c>
      <c r="AB1756" s="373">
        <v>0.87888963795178943</v>
      </c>
      <c r="AC1756" s="373">
        <v>0.93389207517101891</v>
      </c>
      <c r="AD1756" s="356">
        <v>0.99064471914882035</v>
      </c>
      <c r="AE1756" s="575">
        <f>AE1749*AE$44/$AD$44</f>
        <v>1.1260482374459875</v>
      </c>
      <c r="AF1756" s="576">
        <f t="shared" ref="AF1756:AI1756" si="1934">AF1749*AF$44/$AD$44</f>
        <v>1.1613654413887138</v>
      </c>
      <c r="AG1756" s="576">
        <f t="shared" si="1934"/>
        <v>1.2838979432146462</v>
      </c>
      <c r="AH1756" s="576">
        <f t="shared" si="1934"/>
        <v>1.33665510572452</v>
      </c>
      <c r="AI1756" s="577">
        <f t="shared" si="1934"/>
        <v>1.3559454558663961</v>
      </c>
      <c r="AJ1756" s="576">
        <f>AJ1749*AJ$44/$AH$44</f>
        <v>0.37600951077420131</v>
      </c>
      <c r="AK1756" s="576">
        <f t="shared" ref="AK1756:AN1756" si="1935">AK1749*AK$44/$AH$44</f>
        <v>0.40103676865856186</v>
      </c>
      <c r="AL1756" s="576">
        <f t="shared" si="1935"/>
        <v>0.4222502474309775</v>
      </c>
      <c r="AM1756" s="576">
        <f t="shared" si="1935"/>
        <v>0.46561942235625992</v>
      </c>
      <c r="AN1756" s="577">
        <f t="shared" si="1935"/>
        <v>0.47182185358882545</v>
      </c>
    </row>
    <row r="1757" spans="1:46" outlineLevel="1">
      <c r="A1757" s="521">
        <f>ROW()</f>
        <v>1757</v>
      </c>
      <c r="B1757" s="35"/>
      <c r="C1757" s="758"/>
      <c r="D1757" s="33" t="s">
        <v>126</v>
      </c>
      <c r="F1757" s="53"/>
      <c r="J1757" s="251"/>
      <c r="K1757" s="58"/>
      <c r="L1757" s="58"/>
      <c r="M1757" s="58"/>
      <c r="N1757" s="247"/>
      <c r="O1757" s="251"/>
      <c r="P1757" s="58"/>
      <c r="Q1757" s="58"/>
      <c r="R1757" s="58"/>
      <c r="S1757" s="247"/>
      <c r="T1757" s="575">
        <f t="shared" si="1933"/>
        <v>0.14943397553605794</v>
      </c>
      <c r="U1757" s="576">
        <f t="shared" si="1933"/>
        <v>0.3146914705603337</v>
      </c>
      <c r="V1757" s="576">
        <f t="shared" si="1933"/>
        <v>0.31257959034106442</v>
      </c>
      <c r="W1757" s="576">
        <f t="shared" si="1933"/>
        <v>0.32958409641956965</v>
      </c>
      <c r="X1757" s="577">
        <f t="shared" si="1933"/>
        <v>0.34798115452297784</v>
      </c>
      <c r="Y1757" s="361">
        <v>0.17565063426514818</v>
      </c>
      <c r="Z1757" s="373">
        <v>0.3797535575326455</v>
      </c>
      <c r="AA1757" s="373">
        <v>0.40605150417618213</v>
      </c>
      <c r="AB1757" s="373">
        <v>0.43168141424549256</v>
      </c>
      <c r="AC1757" s="373">
        <v>0.45946491641189019</v>
      </c>
      <c r="AD1757" s="356">
        <v>0.48794316453056524</v>
      </c>
      <c r="AE1757" s="575">
        <f t="shared" ref="AE1757:AI1757" si="1936">AE1750*AE$44/$AD$44</f>
        <v>0.28925683194091328</v>
      </c>
      <c r="AF1757" s="576">
        <f t="shared" si="1936"/>
        <v>0.25531177502919089</v>
      </c>
      <c r="AG1757" s="576">
        <f t="shared" si="1936"/>
        <v>0.24562201589031499</v>
      </c>
      <c r="AH1757" s="576">
        <f t="shared" si="1936"/>
        <v>0.21434294837963214</v>
      </c>
      <c r="AI1757" s="577">
        <f t="shared" si="1936"/>
        <v>0.17642274288128368</v>
      </c>
      <c r="AJ1757" s="576">
        <f t="shared" ref="AJ1757:AN1757" si="1937">AJ1750*AJ$44/$AH$44</f>
        <v>1.7591128433093833E-2</v>
      </c>
      <c r="AK1757" s="576">
        <f t="shared" si="1937"/>
        <v>1.876199697539602E-2</v>
      </c>
      <c r="AL1757" s="576">
        <f t="shared" si="1937"/>
        <v>1.9754442695266033E-2</v>
      </c>
      <c r="AM1757" s="576">
        <f t="shared" si="1937"/>
        <v>2.1783414581049248E-2</v>
      </c>
      <c r="AN1757" s="577">
        <f t="shared" si="1937"/>
        <v>2.2073587465731979E-2</v>
      </c>
    </row>
    <row r="1758" spans="1:46" outlineLevel="1">
      <c r="A1758" s="521">
        <f>ROW()</f>
        <v>1758</v>
      </c>
      <c r="B1758" s="35"/>
      <c r="C1758" s="758"/>
      <c r="D1758" s="33" t="s">
        <v>127</v>
      </c>
      <c r="F1758" s="53"/>
      <c r="J1758" s="251"/>
      <c r="K1758" s="58"/>
      <c r="L1758" s="58"/>
      <c r="M1758" s="58"/>
      <c r="N1758" s="247"/>
      <c r="O1758" s="251"/>
      <c r="P1758" s="58"/>
      <c r="Q1758" s="58"/>
      <c r="R1758" s="58"/>
      <c r="S1758" s="247"/>
      <c r="T1758" s="575">
        <f t="shared" si="1933"/>
        <v>0.13240475693243389</v>
      </c>
      <c r="U1758" s="576">
        <f t="shared" si="1933"/>
        <v>0.30379569448880295</v>
      </c>
      <c r="V1758" s="576">
        <f t="shared" si="1933"/>
        <v>0.31186225837706866</v>
      </c>
      <c r="W1758" s="576">
        <f t="shared" si="1933"/>
        <v>0.33085499902961124</v>
      </c>
      <c r="X1758" s="577">
        <f t="shared" si="1933"/>
        <v>0.35427330497331705</v>
      </c>
      <c r="Y1758" s="361">
        <v>0.17284297113415337</v>
      </c>
      <c r="Z1758" s="373">
        <v>0.37372430675366419</v>
      </c>
      <c r="AA1758" s="373">
        <v>0.45743766259780744</v>
      </c>
      <c r="AB1758" s="373">
        <v>0.61966101487392877</v>
      </c>
      <c r="AC1758" s="373">
        <v>0.59153244694177221</v>
      </c>
      <c r="AD1758" s="356">
        <v>0.51847224459503249</v>
      </c>
      <c r="AE1758" s="575">
        <f t="shared" ref="AE1758:AI1758" si="1938">AE1751*AE$44/$AD$44</f>
        <v>0.70864023459648062</v>
      </c>
      <c r="AF1758" s="576">
        <f t="shared" si="1938"/>
        <v>0.65929982220812611</v>
      </c>
      <c r="AG1758" s="576">
        <f t="shared" si="1938"/>
        <v>0.66836859598279541</v>
      </c>
      <c r="AH1758" s="576">
        <f t="shared" si="1938"/>
        <v>0.63169659309065396</v>
      </c>
      <c r="AI1758" s="577">
        <f t="shared" si="1938"/>
        <v>0.57762054832315357</v>
      </c>
      <c r="AJ1758" s="576">
        <f t="shared" ref="AJ1758:AN1758" si="1939">AJ1751*AJ$44/$AH$44</f>
        <v>0.2872155614384761</v>
      </c>
      <c r="AK1758" s="576">
        <f t="shared" si="1939"/>
        <v>0.30633267874149767</v>
      </c>
      <c r="AL1758" s="576">
        <f t="shared" si="1939"/>
        <v>0.32253663380406361</v>
      </c>
      <c r="AM1758" s="576">
        <f t="shared" si="1939"/>
        <v>0.35566425842090105</v>
      </c>
      <c r="AN1758" s="577">
        <f t="shared" si="1939"/>
        <v>0.36040199700915354</v>
      </c>
    </row>
    <row r="1759" spans="1:46" outlineLevel="1">
      <c r="A1759" s="521">
        <f>ROW()</f>
        <v>1759</v>
      </c>
      <c r="B1759" s="35"/>
      <c r="C1759" s="758"/>
      <c r="D1759" s="33" t="s">
        <v>128</v>
      </c>
      <c r="F1759" s="53"/>
      <c r="J1759" s="251"/>
      <c r="K1759" s="58"/>
      <c r="L1759" s="58"/>
      <c r="M1759" s="58"/>
      <c r="N1759" s="247"/>
      <c r="O1759" s="251"/>
      <c r="P1759" s="58"/>
      <c r="Q1759" s="58"/>
      <c r="R1759" s="58"/>
      <c r="S1759" s="247"/>
      <c r="T1759" s="575">
        <f t="shared" si="1933"/>
        <v>0.11386696220940616</v>
      </c>
      <c r="U1759" s="576">
        <f t="shared" si="1933"/>
        <v>0.263513150673441</v>
      </c>
      <c r="V1759" s="576">
        <f t="shared" si="1933"/>
        <v>0.27018230976882907</v>
      </c>
      <c r="W1759" s="576">
        <f t="shared" si="1933"/>
        <v>0.28896143768792582</v>
      </c>
      <c r="X1759" s="577">
        <f t="shared" si="1933"/>
        <v>0.31048144302615727</v>
      </c>
      <c r="Y1759" s="361">
        <v>0.17496513585909282</v>
      </c>
      <c r="Z1759" s="373">
        <v>0.37739432690012187</v>
      </c>
      <c r="AA1759" s="373">
        <v>0.45606057933609778</v>
      </c>
      <c r="AB1759" s="373">
        <v>0.61448112446849146</v>
      </c>
      <c r="AC1759" s="373">
        <v>0.58265185985162582</v>
      </c>
      <c r="AD1759" s="356">
        <v>0.50629124448591967</v>
      </c>
      <c r="AE1759" s="575">
        <f t="shared" ref="AE1759:AI1759" si="1940">AE1752*AE$44/$AD$44</f>
        <v>0.72717142280024583</v>
      </c>
      <c r="AF1759" s="576">
        <f t="shared" si="1940"/>
        <v>0.69224566214802541</v>
      </c>
      <c r="AG1759" s="576">
        <f t="shared" si="1940"/>
        <v>0.70128678902378772</v>
      </c>
      <c r="AH1759" s="576">
        <f t="shared" si="1940"/>
        <v>0.66060295445922901</v>
      </c>
      <c r="AI1759" s="577">
        <f t="shared" si="1940"/>
        <v>0.60086678631518853</v>
      </c>
      <c r="AJ1759" s="576">
        <f t="shared" ref="AJ1759:AN1759" si="1941">AJ1752*AJ$44/$AH$44</f>
        <v>0.43093904796789861</v>
      </c>
      <c r="AK1759" s="576">
        <f t="shared" si="1941"/>
        <v>0.45962242532111175</v>
      </c>
      <c r="AL1759" s="576">
        <f t="shared" si="1941"/>
        <v>0.48393488573587434</v>
      </c>
      <c r="AM1759" s="576">
        <f t="shared" si="1941"/>
        <v>0.53363966824250009</v>
      </c>
      <c r="AN1759" s="577">
        <f t="shared" si="1941"/>
        <v>0.54074818473971509</v>
      </c>
    </row>
    <row r="1760" spans="1:46" outlineLevel="1">
      <c r="A1760" s="521">
        <f>ROW()</f>
        <v>1760</v>
      </c>
      <c r="B1760" s="35"/>
      <c r="C1760" s="758"/>
      <c r="D1760" s="45" t="s">
        <v>129</v>
      </c>
      <c r="E1760" s="45"/>
      <c r="F1760" s="54"/>
      <c r="G1760" s="45"/>
      <c r="H1760" s="45"/>
      <c r="I1760" s="45"/>
      <c r="J1760" s="47"/>
      <c r="K1760" s="60"/>
      <c r="L1760" s="60"/>
      <c r="M1760" s="60"/>
      <c r="N1760" s="49"/>
      <c r="O1760" s="47"/>
      <c r="P1760" s="60"/>
      <c r="Q1760" s="60"/>
      <c r="R1760" s="60"/>
      <c r="S1760" s="49"/>
      <c r="T1760" s="578">
        <f t="shared" si="1933"/>
        <v>2.1238219493494763</v>
      </c>
      <c r="U1760" s="579">
        <f t="shared" si="1933"/>
        <v>4.3009999059170445</v>
      </c>
      <c r="V1760" s="579">
        <f t="shared" si="1933"/>
        <v>4.3819290725831461</v>
      </c>
      <c r="W1760" s="579">
        <f t="shared" si="1933"/>
        <v>4.7029630656069763</v>
      </c>
      <c r="X1760" s="580">
        <f t="shared" si="1933"/>
        <v>4.7509506170751203</v>
      </c>
      <c r="Y1760" s="362">
        <v>3.2671873127643036</v>
      </c>
      <c r="Z1760" s="374">
        <v>7.3128800798103679</v>
      </c>
      <c r="AA1760" s="374">
        <v>7.793323647534141</v>
      </c>
      <c r="AB1760" s="374">
        <v>8.1464998960734611</v>
      </c>
      <c r="AC1760" s="374">
        <v>8.5956471250138904</v>
      </c>
      <c r="AD1760" s="363">
        <v>9.0662434621283037</v>
      </c>
      <c r="AE1760" s="578">
        <f t="shared" ref="AE1760:AI1760" si="1942">AE1753*AE$44/$AD$44</f>
        <v>15.340362177648522</v>
      </c>
      <c r="AF1760" s="579">
        <f t="shared" si="1942"/>
        <v>15.082395752044661</v>
      </c>
      <c r="AG1760" s="579">
        <f t="shared" si="1942"/>
        <v>15.832308743619926</v>
      </c>
      <c r="AH1760" s="579">
        <f t="shared" si="1942"/>
        <v>15.735339545404175</v>
      </c>
      <c r="AI1760" s="580">
        <f t="shared" si="1942"/>
        <v>15.109877295100032</v>
      </c>
      <c r="AJ1760" s="579">
        <f t="shared" ref="AJ1760:AN1760" si="1943">AJ1753*AJ$44/$AH$44</f>
        <v>13.590081199549537</v>
      </c>
      <c r="AK1760" s="579">
        <f t="shared" si="1943"/>
        <v>14.49463934795971</v>
      </c>
      <c r="AL1760" s="579">
        <f t="shared" si="1943"/>
        <v>15.261356387771963</v>
      </c>
      <c r="AM1760" s="579">
        <f t="shared" si="1943"/>
        <v>16.828844953628991</v>
      </c>
      <c r="AN1760" s="580">
        <f t="shared" si="1943"/>
        <v>17.053018921759829</v>
      </c>
    </row>
    <row r="1761" spans="1:40" outlineLevel="1">
      <c r="A1761" s="521">
        <f>ROW()</f>
        <v>1761</v>
      </c>
      <c r="B1761" s="35"/>
      <c r="C1761" s="758"/>
      <c r="D1761" s="33" t="s">
        <v>24</v>
      </c>
      <c r="F1761" s="53"/>
      <c r="J1761" s="251"/>
      <c r="K1761" s="58"/>
      <c r="L1761" s="58"/>
      <c r="M1761" s="58"/>
      <c r="N1761" s="247"/>
      <c r="O1761" s="251"/>
      <c r="P1761" s="58"/>
      <c r="Q1761" s="58"/>
      <c r="R1761" s="58"/>
      <c r="S1761" s="247"/>
      <c r="T1761" s="251">
        <f t="shared" ref="T1761:AC1761" si="1944">SUM(T1756:T1760)</f>
        <v>2.7417987886634525</v>
      </c>
      <c r="U1761" s="58">
        <f t="shared" si="1944"/>
        <v>5.697011001390015</v>
      </c>
      <c r="V1761" s="58">
        <f t="shared" si="1944"/>
        <v>5.7879124989145359</v>
      </c>
      <c r="W1761" s="58">
        <f t="shared" si="1944"/>
        <v>6.1867613472645111</v>
      </c>
      <c r="X1761" s="247">
        <f t="shared" si="1944"/>
        <v>6.302990132469926</v>
      </c>
      <c r="Y1761" s="251">
        <f t="shared" si="1944"/>
        <v>4.1184838855306003</v>
      </c>
      <c r="Z1761" s="58">
        <f t="shared" si="1944"/>
        <v>9.161052864095323</v>
      </c>
      <c r="AA1761" s="58">
        <f t="shared" si="1944"/>
        <v>9.9421784040959871</v>
      </c>
      <c r="AB1761" s="58">
        <f t="shared" si="1944"/>
        <v>10.691213087613164</v>
      </c>
      <c r="AC1761" s="58">
        <f t="shared" si="1944"/>
        <v>11.163188423390197</v>
      </c>
      <c r="AD1761" s="247">
        <f>SUM(AD1756:AD1760)</f>
        <v>11.56959483488864</v>
      </c>
      <c r="AE1761" s="251">
        <f t="shared" ref="AE1761:AH1761" si="1945">SUM(AE1756:AE1760)</f>
        <v>18.191478904432149</v>
      </c>
      <c r="AF1761" s="58">
        <f t="shared" si="1945"/>
        <v>17.850618452818718</v>
      </c>
      <c r="AG1761" s="58">
        <f t="shared" si="1945"/>
        <v>18.73148408773147</v>
      </c>
      <c r="AH1761" s="58">
        <f t="shared" si="1945"/>
        <v>18.57863714705821</v>
      </c>
      <c r="AI1761" s="247">
        <f>SUM(AI1756:AI1760)</f>
        <v>17.820732828486054</v>
      </c>
      <c r="AJ1761" s="58">
        <f t="shared" ref="AJ1761:AM1761" si="1946">SUM(AJ1756:AJ1760)</f>
        <v>14.701836448163206</v>
      </c>
      <c r="AK1761" s="58">
        <f t="shared" si="1946"/>
        <v>15.680393217656277</v>
      </c>
      <c r="AL1761" s="58">
        <f t="shared" si="1946"/>
        <v>16.509832597438145</v>
      </c>
      <c r="AM1761" s="58">
        <f t="shared" si="1946"/>
        <v>18.205551717229703</v>
      </c>
      <c r="AN1761" s="247">
        <f>SUM(AN1756:AN1760)</f>
        <v>18.448064544563255</v>
      </c>
    </row>
    <row r="1762" spans="1:40" outlineLevel="1">
      <c r="A1762" s="521">
        <f>ROW()</f>
        <v>1762</v>
      </c>
      <c r="B1762" s="35"/>
      <c r="C1762" s="756" t="s">
        <v>130</v>
      </c>
      <c r="F1762" s="53"/>
      <c r="J1762" s="1909"/>
      <c r="K1762" s="1910"/>
      <c r="L1762" s="1910"/>
      <c r="M1762" s="1910"/>
      <c r="N1762" s="1911"/>
      <c r="O1762" s="1906"/>
      <c r="P1762" s="1907"/>
      <c r="Q1762" s="1907"/>
      <c r="R1762" s="1907"/>
      <c r="S1762" s="1908"/>
      <c r="T1762" s="1894" t="s">
        <v>501</v>
      </c>
      <c r="U1762" s="1895"/>
      <c r="V1762" s="1895"/>
      <c r="W1762" s="1895"/>
      <c r="X1762" s="1896"/>
      <c r="Y1762" s="1906" t="str">
        <f>"Approved 4 [m$ "&amp;$G$43&amp;"]"</f>
        <v>Approved 4 [m$ 31/12/2023]</v>
      </c>
      <c r="Z1762" s="1907"/>
      <c r="AA1762" s="1907"/>
      <c r="AB1762" s="1907"/>
      <c r="AC1762" s="1907"/>
      <c r="AD1762" s="1908"/>
      <c r="AE1762" s="1413"/>
      <c r="AF1762" s="1137"/>
      <c r="AG1762" s="1136" t="s">
        <v>662</v>
      </c>
      <c r="AH1762" s="1137"/>
      <c r="AI1762" s="1160"/>
      <c r="AJ1762" s="1137"/>
      <c r="AK1762" s="1137"/>
      <c r="AL1762" s="1136" t="s">
        <v>710</v>
      </c>
      <c r="AM1762" s="1137"/>
      <c r="AN1762" s="1160"/>
    </row>
    <row r="1763" spans="1:40" outlineLevel="1">
      <c r="A1763" s="521">
        <f>ROW()</f>
        <v>1763</v>
      </c>
      <c r="B1763" s="35"/>
      <c r="C1763" s="758"/>
      <c r="D1763" s="33" t="s">
        <v>125</v>
      </c>
      <c r="F1763" s="53"/>
      <c r="J1763" s="251"/>
      <c r="K1763" s="58"/>
      <c r="L1763" s="58"/>
      <c r="M1763" s="58"/>
      <c r="N1763" s="247"/>
      <c r="O1763" s="251"/>
      <c r="P1763" s="58"/>
      <c r="Q1763" s="58"/>
      <c r="R1763" s="58"/>
      <c r="S1763" s="247"/>
      <c r="T1763" s="361">
        <f>0.000452027599321416*$S$43</f>
        <v>6.5216305930749607E-4</v>
      </c>
      <c r="U1763" s="373">
        <f>0.00870462743100477*$S$43</f>
        <v>1.2558605855169219E-2</v>
      </c>
      <c r="V1763" s="373">
        <f>0.02805101707839*$S$43</f>
        <v>4.0470619807269202E-2</v>
      </c>
      <c r="W1763" s="373">
        <f>0.0442027519112431*$S$43</f>
        <v>6.377354382679791E-2</v>
      </c>
      <c r="X1763" s="356">
        <f>0.0508460056510976*$S$43</f>
        <v>7.3358101692829553E-2</v>
      </c>
      <c r="Y1763" s="575">
        <f>Y1770*Y$43</f>
        <v>0</v>
      </c>
      <c r="Z1763" s="576">
        <f t="shared" ref="Z1763:AD1763" si="1947">Z1770*Z$43</f>
        <v>1.4306579896598893E-3</v>
      </c>
      <c r="AA1763" s="576">
        <f t="shared" si="1947"/>
        <v>7.3250222396967546E-2</v>
      </c>
      <c r="AB1763" s="576">
        <f t="shared" si="1947"/>
        <v>0.12853938599274903</v>
      </c>
      <c r="AC1763" s="576">
        <f t="shared" si="1947"/>
        <v>0.18256762140621452</v>
      </c>
      <c r="AD1763" s="577">
        <f t="shared" si="1947"/>
        <v>0.23643935672175456</v>
      </c>
      <c r="AE1763" s="361">
        <v>0</v>
      </c>
      <c r="AF1763" s="373">
        <v>0.14558552107381018</v>
      </c>
      <c r="AG1763" s="373">
        <v>0.2929932490964684</v>
      </c>
      <c r="AH1763" s="373">
        <v>0.43122903415106228</v>
      </c>
      <c r="AI1763" s="356">
        <v>0.56470943200147894</v>
      </c>
      <c r="AJ1763" s="1870">
        <v>0</v>
      </c>
      <c r="AK1763" s="1870">
        <v>2.2044224088216602E-2</v>
      </c>
      <c r="AL1763" s="1870">
        <v>5.4387791590606138E-2</v>
      </c>
      <c r="AM1763" s="1870">
        <v>0.1059085287532171</v>
      </c>
      <c r="AN1763" s="1871">
        <v>0.1961090292907679</v>
      </c>
    </row>
    <row r="1764" spans="1:40" outlineLevel="1">
      <c r="A1764" s="521">
        <f>ROW()</f>
        <v>1764</v>
      </c>
      <c r="B1764" s="35"/>
      <c r="C1764" s="758"/>
      <c r="D1764" s="33" t="s">
        <v>126</v>
      </c>
      <c r="F1764" s="53"/>
      <c r="J1764" s="251"/>
      <c r="K1764" s="58"/>
      <c r="L1764" s="58"/>
      <c r="M1764" s="58"/>
      <c r="N1764" s="247"/>
      <c r="O1764" s="251"/>
      <c r="P1764" s="58"/>
      <c r="Q1764" s="58"/>
      <c r="R1764" s="58"/>
      <c r="S1764" s="247"/>
      <c r="T1764" s="361">
        <f>0.000452027599321416*$S$43</f>
        <v>6.5216305930749607E-4</v>
      </c>
      <c r="U1764" s="373">
        <f>0.00870462743100477*$S$43</f>
        <v>1.2558605855169219E-2</v>
      </c>
      <c r="V1764" s="373">
        <f>0.02805101707839*$S$43</f>
        <v>4.0470619807269202E-2</v>
      </c>
      <c r="W1764" s="373">
        <f>0.0442027519112431*$S$43</f>
        <v>6.377354382679791E-2</v>
      </c>
      <c r="X1764" s="356">
        <f>0.0508460056510976*$S$43</f>
        <v>7.3358101692829553E-2</v>
      </c>
      <c r="Y1764" s="575">
        <f t="shared" ref="Y1764:AD1764" si="1948">Y1771*Y$43</f>
        <v>0</v>
      </c>
      <c r="Z1764" s="576">
        <f t="shared" si="1948"/>
        <v>5.5551019080503847E-3</v>
      </c>
      <c r="AA1764" s="576">
        <f t="shared" si="1948"/>
        <v>0.10003853024383882</v>
      </c>
      <c r="AB1764" s="576">
        <f t="shared" si="1948"/>
        <v>0.176722070649911</v>
      </c>
      <c r="AC1764" s="576">
        <f t="shared" si="1948"/>
        <v>0.2516796509621903</v>
      </c>
      <c r="AD1764" s="577">
        <f t="shared" si="1948"/>
        <v>0.32644374745950261</v>
      </c>
      <c r="AE1764" s="361">
        <v>0</v>
      </c>
      <c r="AF1764" s="373">
        <v>0.20854298285944006</v>
      </c>
      <c r="AG1764" s="373">
        <v>0.41108506405639722</v>
      </c>
      <c r="AH1764" s="373">
        <v>0.59801942690132415</v>
      </c>
      <c r="AI1764" s="356">
        <v>0.77761074428695665</v>
      </c>
      <c r="AJ1764" s="1870">
        <v>0</v>
      </c>
      <c r="AK1764" s="1870">
        <v>4.1439686258058828E-2</v>
      </c>
      <c r="AL1764" s="1870">
        <v>7.5423355223372734E-2</v>
      </c>
      <c r="AM1764" s="1870">
        <v>0.1272792141589405</v>
      </c>
      <c r="AN1764" s="1871">
        <v>0.21650112953647804</v>
      </c>
    </row>
    <row r="1765" spans="1:40" outlineLevel="1">
      <c r="A1765" s="521">
        <f>ROW()</f>
        <v>1765</v>
      </c>
      <c r="B1765" s="35"/>
      <c r="C1765" s="758"/>
      <c r="D1765" s="33" t="s">
        <v>127</v>
      </c>
      <c r="F1765" s="53"/>
      <c r="J1765" s="251"/>
      <c r="K1765" s="58"/>
      <c r="L1765" s="58"/>
      <c r="M1765" s="58"/>
      <c r="N1765" s="247"/>
      <c r="O1765" s="251"/>
      <c r="P1765" s="58"/>
      <c r="Q1765" s="58"/>
      <c r="R1765" s="58"/>
      <c r="S1765" s="247"/>
      <c r="T1765" s="361">
        <f>0.000387452227989785*$S$43</f>
        <v>5.5899690797785357E-4</v>
      </c>
      <c r="U1765" s="373">
        <f>0.00746110922657552*$S$43</f>
        <v>1.0764519304430764E-2</v>
      </c>
      <c r="V1765" s="373">
        <f>0.0240437289243343*$S$43</f>
        <v>3.4689102691945049E-2</v>
      </c>
      <c r="W1765" s="373">
        <f>0.0378880730667798*$S$43</f>
        <v>5.4663037565826779E-2</v>
      </c>
      <c r="X1765" s="356">
        <f>0.0435822905580837*$S$43</f>
        <v>6.2878372879568253E-2</v>
      </c>
      <c r="Y1765" s="575">
        <f t="shared" ref="Y1765:AD1765" si="1949">Y1772*Y$43</f>
        <v>0</v>
      </c>
      <c r="Z1765" s="576">
        <f t="shared" si="1949"/>
        <v>6.9397292414011286E-3</v>
      </c>
      <c r="AA1765" s="576">
        <f t="shared" si="1949"/>
        <v>9.7713386416980463E-2</v>
      </c>
      <c r="AB1765" s="576">
        <f t="shared" si="1949"/>
        <v>0.1719891914157248</v>
      </c>
      <c r="AC1765" s="576">
        <f t="shared" si="1949"/>
        <v>0.24440097668241947</v>
      </c>
      <c r="AD1765" s="577">
        <f t="shared" si="1949"/>
        <v>0.31663472863732373</v>
      </c>
      <c r="AE1765" s="361">
        <v>0</v>
      </c>
      <c r="AF1765" s="373">
        <v>0.36183770668788262</v>
      </c>
      <c r="AG1765" s="373">
        <v>0.67630383712433306</v>
      </c>
      <c r="AH1765" s="373">
        <v>0.97832967018087191</v>
      </c>
      <c r="AI1765" s="356">
        <v>1.2687200339007176</v>
      </c>
      <c r="AJ1765" s="1870">
        <v>0</v>
      </c>
      <c r="AK1765" s="1870">
        <v>0.4202409771475204</v>
      </c>
      <c r="AL1765" s="1870">
        <v>0.804179770549871</v>
      </c>
      <c r="AM1765" s="1870">
        <v>1.1710683162714388</v>
      </c>
      <c r="AN1765" s="1871">
        <v>1.566961190531881</v>
      </c>
    </row>
    <row r="1766" spans="1:40" outlineLevel="1">
      <c r="A1766" s="521">
        <f>ROW()</f>
        <v>1766</v>
      </c>
      <c r="B1766" s="35"/>
      <c r="C1766" s="758"/>
      <c r="D1766" s="33" t="s">
        <v>128</v>
      </c>
      <c r="F1766" s="53"/>
      <c r="J1766" s="251"/>
      <c r="K1766" s="58"/>
      <c r="L1766" s="58"/>
      <c r="M1766" s="58"/>
      <c r="N1766" s="247"/>
      <c r="O1766" s="251"/>
      <c r="P1766" s="58"/>
      <c r="Q1766" s="58"/>
      <c r="R1766" s="58"/>
      <c r="S1766" s="247"/>
      <c r="T1766" s="361">
        <f>0.0129633900223336*$S$43</f>
        <v>1.8702937848602309E-2</v>
      </c>
      <c r="U1766" s="373">
        <f>0.137233556067713*$S$43</f>
        <v>0.19799378599696552</v>
      </c>
      <c r="V1766" s="373">
        <f>0.316113062058492*$S$43</f>
        <v>0.45607228839258901</v>
      </c>
      <c r="W1766" s="373">
        <f>0.489656732880193*$S$43</f>
        <v>0.70645251176044888</v>
      </c>
      <c r="X1766" s="356">
        <f>0.658324352282839*$S$43</f>
        <v>0.94979780935040181</v>
      </c>
      <c r="Y1766" s="575">
        <f t="shared" ref="Y1766:AD1766" si="1950">Y1773*Y$43</f>
        <v>0</v>
      </c>
      <c r="Z1766" s="576">
        <f t="shared" si="1950"/>
        <v>0.12370485798062017</v>
      </c>
      <c r="AA1766" s="576">
        <f t="shared" si="1950"/>
        <v>0.29347920524703525</v>
      </c>
      <c r="AB1766" s="576">
        <f t="shared" si="1950"/>
        <v>0.4564375685628197</v>
      </c>
      <c r="AC1766" s="576">
        <f t="shared" si="1950"/>
        <v>0.61250048525762646</v>
      </c>
      <c r="AD1766" s="577">
        <f t="shared" si="1950"/>
        <v>0.76847946440718495</v>
      </c>
      <c r="AE1766" s="361">
        <v>0</v>
      </c>
      <c r="AF1766" s="373">
        <v>0.30199441409203831</v>
      </c>
      <c r="AG1766" s="373">
        <v>0.62478779980457921</v>
      </c>
      <c r="AH1766" s="373">
        <v>0.94454699461194447</v>
      </c>
      <c r="AI1766" s="356">
        <v>1.2550349605548139</v>
      </c>
      <c r="AJ1766" s="1870">
        <v>0</v>
      </c>
      <c r="AK1766" s="1870">
        <v>0.38216270166502131</v>
      </c>
      <c r="AL1766" s="1870">
        <v>0.77639008169866486</v>
      </c>
      <c r="AM1766" s="1870">
        <v>1.1650668319720934</v>
      </c>
      <c r="AN1766" s="1871">
        <v>1.5791174529184056</v>
      </c>
    </row>
    <row r="1767" spans="1:40" outlineLevel="1">
      <c r="A1767" s="521">
        <f>ROW()</f>
        <v>1767</v>
      </c>
      <c r="B1767" s="35"/>
      <c r="C1767" s="758"/>
      <c r="D1767" s="45" t="s">
        <v>129</v>
      </c>
      <c r="E1767" s="45"/>
      <c r="F1767" s="54"/>
      <c r="G1767" s="45"/>
      <c r="H1767" s="45"/>
      <c r="I1767" s="45"/>
      <c r="J1767" s="47"/>
      <c r="K1767" s="60"/>
      <c r="L1767" s="60"/>
      <c r="M1767" s="60"/>
      <c r="N1767" s="49"/>
      <c r="O1767" s="47"/>
      <c r="P1767" s="60"/>
      <c r="Q1767" s="60"/>
      <c r="R1767" s="60"/>
      <c r="S1767" s="49"/>
      <c r="T1767" s="362">
        <f>0.2057969196833*$S$43</f>
        <v>0.29691361531508431</v>
      </c>
      <c r="U1767" s="374">
        <f>2.12459919471596*$S$43</f>
        <v>3.0652666180300585</v>
      </c>
      <c r="V1767" s="374">
        <f>4.94982159971736*$S$43</f>
        <v>7.1413577452881398</v>
      </c>
      <c r="W1767" s="374">
        <f>7.94191923844361*$S$43</f>
        <v>11.45820820474635</v>
      </c>
      <c r="X1767" s="363">
        <f>10.8730487429928*$S$43</f>
        <v>15.687096856197989</v>
      </c>
      <c r="Y1767" s="578">
        <f t="shared" ref="Y1767:AD1767" si="1951">Y1774*Y$43</f>
        <v>0</v>
      </c>
      <c r="Z1767" s="579">
        <f t="shared" si="1951"/>
        <v>1.4094927452543913</v>
      </c>
      <c r="AA1767" s="579">
        <f t="shared" si="1951"/>
        <v>4.2196895780828019</v>
      </c>
      <c r="AB1767" s="579">
        <f t="shared" si="1951"/>
        <v>6.8339637373127697</v>
      </c>
      <c r="AC1767" s="579">
        <f t="shared" si="1951"/>
        <v>9.3721132666023923</v>
      </c>
      <c r="AD1767" s="580">
        <f t="shared" si="1951"/>
        <v>11.633433275376049</v>
      </c>
      <c r="AE1767" s="362">
        <v>0</v>
      </c>
      <c r="AF1767" s="374">
        <v>4.702296565567611</v>
      </c>
      <c r="AG1767" s="374">
        <v>9.2880566788606931</v>
      </c>
      <c r="AH1767" s="374">
        <v>13.825987652351024</v>
      </c>
      <c r="AI1767" s="363">
        <v>18.327697865575107</v>
      </c>
      <c r="AJ1767" s="1872">
        <v>0</v>
      </c>
      <c r="AK1767" s="1872">
        <v>6.8339785846872605</v>
      </c>
      <c r="AL1767" s="1872">
        <v>17.256467736768993</v>
      </c>
      <c r="AM1767" s="1872">
        <v>23.632292796125057</v>
      </c>
      <c r="AN1767" s="1873">
        <v>27.971912503764813</v>
      </c>
    </row>
    <row r="1768" spans="1:40" outlineLevel="1">
      <c r="A1768" s="521">
        <f>ROW()</f>
        <v>1768</v>
      </c>
      <c r="B1768" s="35"/>
      <c r="C1768" s="758"/>
      <c r="D1768" s="33" t="s">
        <v>24</v>
      </c>
      <c r="F1768" s="53"/>
      <c r="J1768" s="251"/>
      <c r="K1768" s="58"/>
      <c r="L1768" s="58"/>
      <c r="M1768" s="58"/>
      <c r="N1768" s="247"/>
      <c r="O1768" s="251"/>
      <c r="P1768" s="58"/>
      <c r="Q1768" s="58"/>
      <c r="R1768" s="58"/>
      <c r="S1768" s="247"/>
      <c r="T1768" s="251">
        <f t="shared" ref="T1768:AC1768" si="1952">SUM(T1763:T1767)</f>
        <v>0.31747987619027945</v>
      </c>
      <c r="U1768" s="58">
        <f t="shared" si="1952"/>
        <v>3.2991421350417931</v>
      </c>
      <c r="V1768" s="58">
        <f t="shared" si="1952"/>
        <v>7.7130603759872125</v>
      </c>
      <c r="W1768" s="58">
        <f>SUM(W1763:W1767)</f>
        <v>12.346870841726222</v>
      </c>
      <c r="X1768" s="247">
        <f t="shared" si="1952"/>
        <v>16.846489241813618</v>
      </c>
      <c r="Y1768" s="251">
        <f t="shared" si="1952"/>
        <v>0</v>
      </c>
      <c r="Z1768" s="58">
        <f t="shared" si="1952"/>
        <v>1.5471230923741228</v>
      </c>
      <c r="AA1768" s="58">
        <f t="shared" si="1952"/>
        <v>4.7841709223876236</v>
      </c>
      <c r="AB1768" s="58">
        <f t="shared" si="1952"/>
        <v>7.7676519539339743</v>
      </c>
      <c r="AC1768" s="58">
        <f t="shared" si="1952"/>
        <v>10.663262000910843</v>
      </c>
      <c r="AD1768" s="247">
        <f>SUM(AD1763:AD1767)</f>
        <v>13.281430572601815</v>
      </c>
      <c r="AE1768" s="251">
        <f t="shared" ref="AE1768:AH1768" si="1953">SUM(AE1763:AE1767)</f>
        <v>0</v>
      </c>
      <c r="AF1768" s="58">
        <f t="shared" si="1953"/>
        <v>5.7202571902807824</v>
      </c>
      <c r="AG1768" s="58">
        <f t="shared" si="1953"/>
        <v>11.29322662894247</v>
      </c>
      <c r="AH1768" s="58">
        <f t="shared" si="1953"/>
        <v>16.778112778196228</v>
      </c>
      <c r="AI1768" s="247">
        <f>SUM(AI1763:AI1767)</f>
        <v>22.193773036319072</v>
      </c>
      <c r="AJ1768" s="58">
        <f t="shared" ref="AJ1768:AM1768" si="1954">SUM(AJ1763:AJ1767)</f>
        <v>0</v>
      </c>
      <c r="AK1768" s="58">
        <f t="shared" si="1954"/>
        <v>7.6998661738460772</v>
      </c>
      <c r="AL1768" s="58">
        <f t="shared" si="1954"/>
        <v>18.966848735831508</v>
      </c>
      <c r="AM1768" s="58">
        <f t="shared" si="1954"/>
        <v>26.201615687280746</v>
      </c>
      <c r="AN1768" s="247">
        <f>SUM(AN1763:AN1767)</f>
        <v>31.530601306042346</v>
      </c>
    </row>
    <row r="1769" spans="1:40" outlineLevel="1">
      <c r="A1769" s="521">
        <f>ROW()</f>
        <v>1769</v>
      </c>
      <c r="B1769" s="35"/>
      <c r="C1769" s="756" t="s">
        <v>561</v>
      </c>
      <c r="F1769" s="53"/>
      <c r="J1769" s="1909"/>
      <c r="K1769" s="1910"/>
      <c r="L1769" s="1910"/>
      <c r="M1769" s="1910"/>
      <c r="N1769" s="1911"/>
      <c r="O1769" s="1906"/>
      <c r="P1769" s="1907"/>
      <c r="Q1769" s="1907"/>
      <c r="R1769" s="1907"/>
      <c r="S1769" s="1908"/>
      <c r="T1769" s="1894" t="s">
        <v>816</v>
      </c>
      <c r="U1769" s="1895"/>
      <c r="V1769" s="1895"/>
      <c r="W1769" s="1895"/>
      <c r="X1769" s="1896"/>
      <c r="Y1769" s="1894" t="s">
        <v>811</v>
      </c>
      <c r="Z1769" s="1895"/>
      <c r="AA1769" s="1895"/>
      <c r="AB1769" s="1895"/>
      <c r="AC1769" s="1895"/>
      <c r="AD1769" s="1896"/>
      <c r="AE1769" s="1171"/>
      <c r="AF1769" s="1136"/>
      <c r="AG1769" s="1136" t="s">
        <v>810</v>
      </c>
      <c r="AH1769" s="1136"/>
      <c r="AI1769" s="1161"/>
      <c r="AJ1769" s="1136"/>
      <c r="AK1769" s="1136"/>
      <c r="AL1769" s="1136" t="s">
        <v>813</v>
      </c>
      <c r="AM1769" s="1136"/>
      <c r="AN1769" s="1161"/>
    </row>
    <row r="1770" spans="1:40" outlineLevel="1">
      <c r="A1770" s="521">
        <f>ROW()</f>
        <v>1770</v>
      </c>
      <c r="B1770" s="35"/>
      <c r="C1770" s="758"/>
      <c r="D1770" s="33" t="s">
        <v>125</v>
      </c>
      <c r="F1770" s="53"/>
      <c r="J1770" s="251"/>
      <c r="K1770" s="58"/>
      <c r="L1770" s="58"/>
      <c r="M1770" s="58"/>
      <c r="N1770" s="247"/>
      <c r="O1770" s="251"/>
      <c r="P1770" s="58"/>
      <c r="Q1770" s="58"/>
      <c r="R1770" s="58"/>
      <c r="S1770" s="247"/>
      <c r="T1770" s="575">
        <f>T1763*T$44</f>
        <v>4.5896135600717217E-4</v>
      </c>
      <c r="U1770" s="576">
        <f t="shared" ref="U1770:X1770" si="1955">U1763*U$44</f>
        <v>9.1565490911395299E-3</v>
      </c>
      <c r="V1770" s="576">
        <f t="shared" si="1955"/>
        <v>2.9854887793165526E-2</v>
      </c>
      <c r="W1770" s="576">
        <f t="shared" si="1955"/>
        <v>4.8169877335744495E-2</v>
      </c>
      <c r="X1770" s="577">
        <f t="shared" si="1955"/>
        <v>5.7080256938065031E-2</v>
      </c>
      <c r="Y1770" s="361">
        <v>0</v>
      </c>
      <c r="Z1770" s="373">
        <v>1.1394807206402059E-3</v>
      </c>
      <c r="AA1770" s="373">
        <v>5.9202971812391113E-2</v>
      </c>
      <c r="AB1770" s="373">
        <v>0.10587263166632746</v>
      </c>
      <c r="AC1770" s="373">
        <v>0.15305632330969196</v>
      </c>
      <c r="AD1770" s="356">
        <v>0.20186813556993299</v>
      </c>
      <c r="AE1770" s="575">
        <f>AE1763*AE$44/$AD$44</f>
        <v>0</v>
      </c>
      <c r="AF1770" s="576">
        <f t="shared" ref="AF1770:AI1770" si="1956">AF1763*AF$44/$AD$44</f>
        <v>0.15197524704176568</v>
      </c>
      <c r="AG1770" s="576">
        <f t="shared" si="1956"/>
        <v>0.32980651447347736</v>
      </c>
      <c r="AH1770" s="576">
        <f t="shared" si="1956"/>
        <v>0.50507978956935951</v>
      </c>
      <c r="AI1770" s="577">
        <f t="shared" si="1956"/>
        <v>0.67623536538879758</v>
      </c>
      <c r="AJ1770" s="576">
        <f>AJ1763*AJ$44/$AH$44</f>
        <v>0</v>
      </c>
      <c r="AK1770" s="576">
        <f t="shared" ref="AK1770:AN1770" si="1957">AK1763*AK$44/$AH$44</f>
        <v>2.3559026440961549E-2</v>
      </c>
      <c r="AL1770" s="576">
        <f t="shared" si="1957"/>
        <v>5.9427134269614781E-2</v>
      </c>
      <c r="AM1770" s="576">
        <f t="shared" si="1957"/>
        <v>0.11831372803261504</v>
      </c>
      <c r="AN1770" s="577">
        <f t="shared" si="1957"/>
        <v>0.22398690813186672</v>
      </c>
    </row>
    <row r="1771" spans="1:40" outlineLevel="1">
      <c r="A1771" s="521">
        <f>ROW()</f>
        <v>1771</v>
      </c>
      <c r="B1771" s="35"/>
      <c r="C1771" s="758"/>
      <c r="D1771" s="33" t="s">
        <v>126</v>
      </c>
      <c r="F1771" s="53"/>
      <c r="J1771" s="251"/>
      <c r="K1771" s="58"/>
      <c r="L1771" s="58"/>
      <c r="M1771" s="58"/>
      <c r="N1771" s="247"/>
      <c r="O1771" s="251"/>
      <c r="P1771" s="58"/>
      <c r="Q1771" s="58"/>
      <c r="R1771" s="58"/>
      <c r="S1771" s="247"/>
      <c r="T1771" s="575">
        <f t="shared" ref="T1771:X1771" si="1958">T1764*T$44</f>
        <v>4.5896135600717217E-4</v>
      </c>
      <c r="U1771" s="576">
        <f t="shared" si="1958"/>
        <v>9.1565490911395299E-3</v>
      </c>
      <c r="V1771" s="576">
        <f t="shared" si="1958"/>
        <v>2.9854887793165526E-2</v>
      </c>
      <c r="W1771" s="576">
        <f t="shared" si="1958"/>
        <v>4.8169877335744495E-2</v>
      </c>
      <c r="X1771" s="577">
        <f t="shared" si="1958"/>
        <v>5.7080256938065031E-2</v>
      </c>
      <c r="Y1771" s="361">
        <v>0</v>
      </c>
      <c r="Z1771" s="373">
        <v>4.4244896901738558E-3</v>
      </c>
      <c r="AA1771" s="373">
        <v>8.0854065590170984E-2</v>
      </c>
      <c r="AB1771" s="373">
        <v>0.14555873710400458</v>
      </c>
      <c r="AC1771" s="373">
        <v>0.21099668019681053</v>
      </c>
      <c r="AD1771" s="356">
        <v>0.27871244272442469</v>
      </c>
      <c r="AE1771" s="575">
        <f t="shared" ref="AE1771:AI1771" si="1959">AE1764*AE$44/$AD$44</f>
        <v>0</v>
      </c>
      <c r="AF1771" s="576">
        <f t="shared" si="1959"/>
        <v>0.2176959020727201</v>
      </c>
      <c r="AG1771" s="576">
        <f t="shared" si="1959"/>
        <v>0.46273602735436115</v>
      </c>
      <c r="AH1771" s="576">
        <f t="shared" si="1959"/>
        <v>0.70043411360817742</v>
      </c>
      <c r="AI1771" s="577">
        <f t="shared" si="1959"/>
        <v>0.93118311116108266</v>
      </c>
      <c r="AJ1771" s="576">
        <f t="shared" ref="AJ1771:AN1771" si="1960">AJ1764*AJ$44/$AH$44</f>
        <v>0</v>
      </c>
      <c r="AK1771" s="576">
        <f t="shared" si="1960"/>
        <v>4.4287277263735193E-2</v>
      </c>
      <c r="AL1771" s="576">
        <f t="shared" si="1960"/>
        <v>8.2411764236781176E-2</v>
      </c>
      <c r="AM1771" s="576">
        <f t="shared" si="1960"/>
        <v>0.14218758871908529</v>
      </c>
      <c r="AN1771" s="577">
        <f t="shared" si="1960"/>
        <v>0.24727784736536546</v>
      </c>
    </row>
    <row r="1772" spans="1:40" outlineLevel="1">
      <c r="A1772" s="521">
        <f>ROW()</f>
        <v>1772</v>
      </c>
      <c r="B1772" s="35"/>
      <c r="C1772" s="758"/>
      <c r="D1772" s="33" t="s">
        <v>127</v>
      </c>
      <c r="F1772" s="53"/>
      <c r="J1772" s="251"/>
      <c r="K1772" s="58"/>
      <c r="L1772" s="58"/>
      <c r="M1772" s="58"/>
      <c r="N1772" s="247"/>
      <c r="O1772" s="251"/>
      <c r="P1772" s="58"/>
      <c r="Q1772" s="58"/>
      <c r="R1772" s="58"/>
      <c r="S1772" s="247"/>
      <c r="T1772" s="575">
        <f t="shared" ref="T1772:X1772" si="1961">T1765*T$44</f>
        <v>3.9339544800614742E-4</v>
      </c>
      <c r="U1772" s="576">
        <f t="shared" si="1961"/>
        <v>7.8484706495481719E-3</v>
      </c>
      <c r="V1772" s="576">
        <f t="shared" si="1961"/>
        <v>2.5589903822713322E-2</v>
      </c>
      <c r="W1772" s="576">
        <f t="shared" si="1961"/>
        <v>4.1288466287780996E-2</v>
      </c>
      <c r="X1772" s="577">
        <f t="shared" si="1961"/>
        <v>4.8925934518341506E-2</v>
      </c>
      <c r="Y1772" s="361">
        <v>0</v>
      </c>
      <c r="Z1772" s="373">
        <v>5.5273082275377108E-3</v>
      </c>
      <c r="AA1772" s="373">
        <v>7.8974816354649896E-2</v>
      </c>
      <c r="AB1772" s="373">
        <v>0.14166045817562639</v>
      </c>
      <c r="AC1772" s="373">
        <v>0.20489457339797254</v>
      </c>
      <c r="AD1772" s="356">
        <v>0.27033765957132266</v>
      </c>
      <c r="AE1772" s="575">
        <f t="shared" ref="AE1772:AI1772" si="1962">AE1765*AE$44/$AD$44</f>
        <v>0</v>
      </c>
      <c r="AF1772" s="576">
        <f t="shared" si="1962"/>
        <v>0.37771870758382231</v>
      </c>
      <c r="AG1772" s="576">
        <f t="shared" si="1962"/>
        <v>0.76127832956852648</v>
      </c>
      <c r="AH1772" s="576">
        <f t="shared" si="1962"/>
        <v>1.1458749407195925</v>
      </c>
      <c r="AI1772" s="577">
        <f t="shared" si="1962"/>
        <v>1.5192828507576488</v>
      </c>
      <c r="AJ1772" s="576">
        <f t="shared" ref="AJ1772:AN1772" si="1963">AJ1765*AJ$44/$AH$44</f>
        <v>0</v>
      </c>
      <c r="AK1772" s="576">
        <f t="shared" si="1963"/>
        <v>0.44911847441643876</v>
      </c>
      <c r="AL1772" s="576">
        <f t="shared" si="1963"/>
        <v>0.8786916659736097</v>
      </c>
      <c r="AM1772" s="576">
        <f t="shared" si="1963"/>
        <v>1.3082370221741249</v>
      </c>
      <c r="AN1772" s="577">
        <f t="shared" si="1963"/>
        <v>1.7897125568322201</v>
      </c>
    </row>
    <row r="1773" spans="1:40" outlineLevel="1">
      <c r="A1773" s="521">
        <f>ROW()</f>
        <v>1773</v>
      </c>
      <c r="B1773" s="35"/>
      <c r="C1773" s="758"/>
      <c r="D1773" s="33" t="s">
        <v>128</v>
      </c>
      <c r="F1773" s="53"/>
      <c r="J1773" s="251"/>
      <c r="K1773" s="58"/>
      <c r="L1773" s="58"/>
      <c r="M1773" s="58"/>
      <c r="N1773" s="247"/>
      <c r="O1773" s="251"/>
      <c r="P1773" s="58"/>
      <c r="Q1773" s="58"/>
      <c r="R1773" s="58"/>
      <c r="S1773" s="247"/>
      <c r="T1773" s="575">
        <f t="shared" ref="T1773:X1773" si="1964">T1766*T$44</f>
        <v>1.316223848285317E-2</v>
      </c>
      <c r="U1773" s="576">
        <f t="shared" si="1964"/>
        <v>0.14435836605824917</v>
      </c>
      <c r="V1773" s="576">
        <f t="shared" si="1964"/>
        <v>0.33644127666874313</v>
      </c>
      <c r="W1773" s="576">
        <f t="shared" si="1964"/>
        <v>0.53360263195425528</v>
      </c>
      <c r="X1773" s="577">
        <f t="shared" si="1964"/>
        <v>0.73904179287441263</v>
      </c>
      <c r="Y1773" s="361">
        <v>0</v>
      </c>
      <c r="Z1773" s="373">
        <v>9.8527601800876038E-2</v>
      </c>
      <c r="AA1773" s="373">
        <v>0.23719847595278382</v>
      </c>
      <c r="AB1773" s="373">
        <v>0.37594894515717919</v>
      </c>
      <c r="AC1773" s="373">
        <v>0.51349232452531357</v>
      </c>
      <c r="AD1773" s="356">
        <v>0.65611545748798594</v>
      </c>
      <c r="AE1773" s="575">
        <f t="shared" ref="AE1773:AI1773" si="1965">AE1766*AE$44/$AD$44</f>
        <v>0</v>
      </c>
      <c r="AF1773" s="576">
        <f t="shared" si="1965"/>
        <v>0.31524890214599177</v>
      </c>
      <c r="AG1773" s="576">
        <f t="shared" si="1965"/>
        <v>0.7032895371294231</v>
      </c>
      <c r="AH1773" s="576">
        <f t="shared" si="1965"/>
        <v>1.1063067639129573</v>
      </c>
      <c r="AI1773" s="577">
        <f t="shared" si="1965"/>
        <v>1.5028950767096043</v>
      </c>
      <c r="AJ1773" s="576">
        <f t="shared" ref="AJ1773:AN1773" si="1966">AJ1766*AJ$44/$AH$44</f>
        <v>0</v>
      </c>
      <c r="AK1773" s="576">
        <f t="shared" si="1966"/>
        <v>0.40842359237711406</v>
      </c>
      <c r="AL1773" s="576">
        <f t="shared" si="1966"/>
        <v>0.84832710211886619</v>
      </c>
      <c r="AM1773" s="576">
        <f t="shared" si="1966"/>
        <v>1.301532576464759</v>
      </c>
      <c r="AN1773" s="577">
        <f t="shared" si="1966"/>
        <v>1.8035968926848045</v>
      </c>
    </row>
    <row r="1774" spans="1:40" outlineLevel="1">
      <c r="A1774" s="521">
        <f>ROW()</f>
        <v>1774</v>
      </c>
      <c r="B1774" s="35"/>
      <c r="C1774" s="758"/>
      <c r="D1774" s="45" t="s">
        <v>129</v>
      </c>
      <c r="E1774" s="45"/>
      <c r="F1774" s="54"/>
      <c r="G1774" s="45"/>
      <c r="H1774" s="45"/>
      <c r="I1774" s="45"/>
      <c r="J1774" s="47"/>
      <c r="K1774" s="60"/>
      <c r="L1774" s="60"/>
      <c r="M1774" s="60"/>
      <c r="N1774" s="49"/>
      <c r="O1774" s="47"/>
      <c r="P1774" s="60"/>
      <c r="Q1774" s="60"/>
      <c r="R1774" s="60"/>
      <c r="S1774" s="49"/>
      <c r="T1774" s="578">
        <f t="shared" ref="T1774:X1774" si="1967">T1767*T$44</f>
        <v>0.20895368659289631</v>
      </c>
      <c r="U1774" s="579">
        <f t="shared" si="1967"/>
        <v>2.2349028697218629</v>
      </c>
      <c r="V1774" s="579">
        <f t="shared" si="1967"/>
        <v>5.2681287114395978</v>
      </c>
      <c r="W1774" s="579">
        <f t="shared" si="1967"/>
        <v>8.6546936329752011</v>
      </c>
      <c r="X1774" s="580">
        <f t="shared" si="1967"/>
        <v>12.206198068121729</v>
      </c>
      <c r="Y1774" s="362">
        <v>0</v>
      </c>
      <c r="Z1774" s="374">
        <v>1.1226231710916681</v>
      </c>
      <c r="AA1774" s="374">
        <v>3.4104765142476725</v>
      </c>
      <c r="AB1774" s="374">
        <v>5.6288562450607023</v>
      </c>
      <c r="AC1774" s="374">
        <v>7.8571500640656344</v>
      </c>
      <c r="AD1774" s="363">
        <v>9.9324389904386248</v>
      </c>
      <c r="AE1774" s="578">
        <f t="shared" ref="AE1774:AI1774" si="1968">AE1767*AE$44/$AD$44</f>
        <v>0</v>
      </c>
      <c r="AF1774" s="579">
        <f t="shared" si="1968"/>
        <v>4.9086796334195446</v>
      </c>
      <c r="AG1774" s="579">
        <f t="shared" si="1968"/>
        <v>10.455058636789833</v>
      </c>
      <c r="AH1774" s="579">
        <f t="shared" si="1968"/>
        <v>16.193777276118539</v>
      </c>
      <c r="AI1774" s="580">
        <f t="shared" si="1968"/>
        <v>21.947282550134933</v>
      </c>
      <c r="AJ1774" s="579">
        <f t="shared" ref="AJ1774:AN1774" si="1969">AJ1767*AJ$44/$AH$44</f>
        <v>0</v>
      </c>
      <c r="AK1774" s="579">
        <f t="shared" si="1969"/>
        <v>7.3035858068451232</v>
      </c>
      <c r="AL1774" s="579">
        <f t="shared" si="1969"/>
        <v>18.855379033065415</v>
      </c>
      <c r="AM1774" s="579">
        <f t="shared" si="1969"/>
        <v>26.400372997183524</v>
      </c>
      <c r="AN1774" s="580">
        <f t="shared" si="1969"/>
        <v>31.948259694681649</v>
      </c>
    </row>
    <row r="1775" spans="1:40" outlineLevel="1">
      <c r="A1775" s="521">
        <f>ROW()</f>
        <v>1775</v>
      </c>
      <c r="B1775" s="35"/>
      <c r="C1775" s="758"/>
      <c r="D1775" s="33" t="s">
        <v>24</v>
      </c>
      <c r="F1775" s="53"/>
      <c r="J1775" s="251"/>
      <c r="K1775" s="58"/>
      <c r="L1775" s="58"/>
      <c r="M1775" s="58"/>
      <c r="N1775" s="247"/>
      <c r="O1775" s="251"/>
      <c r="P1775" s="58"/>
      <c r="Q1775" s="58"/>
      <c r="R1775" s="58"/>
      <c r="S1775" s="247"/>
      <c r="T1775" s="251">
        <f t="shared" ref="T1775:AC1775" si="1970">SUM(T1770:T1774)</f>
        <v>0.22342724323576998</v>
      </c>
      <c r="U1775" s="58">
        <f t="shared" si="1970"/>
        <v>2.4054228046119395</v>
      </c>
      <c r="V1775" s="58">
        <f t="shared" si="1970"/>
        <v>5.6898696675173852</v>
      </c>
      <c r="W1775" s="58">
        <f t="shared" si="1970"/>
        <v>9.3259244858887271</v>
      </c>
      <c r="X1775" s="247">
        <f t="shared" si="1970"/>
        <v>13.108326309390613</v>
      </c>
      <c r="Y1775" s="251">
        <f t="shared" si="1970"/>
        <v>0</v>
      </c>
      <c r="Z1775" s="58">
        <f t="shared" si="1970"/>
        <v>1.2322420515308958</v>
      </c>
      <c r="AA1775" s="58">
        <f t="shared" si="1970"/>
        <v>3.8667068439576684</v>
      </c>
      <c r="AB1775" s="58">
        <f t="shared" si="1970"/>
        <v>6.3978970171638396</v>
      </c>
      <c r="AC1775" s="58">
        <f t="shared" si="1970"/>
        <v>8.9395899654954221</v>
      </c>
      <c r="AD1775" s="247">
        <f>SUM(AD1770:AD1774)</f>
        <v>11.339472685792291</v>
      </c>
      <c r="AE1775" s="251">
        <f t="shared" ref="AE1775:AH1775" si="1971">SUM(AE1770:AE1774)</f>
        <v>0</v>
      </c>
      <c r="AF1775" s="58">
        <f t="shared" si="1971"/>
        <v>5.9713183922638446</v>
      </c>
      <c r="AG1775" s="58">
        <f t="shared" si="1971"/>
        <v>12.712169045315621</v>
      </c>
      <c r="AH1775" s="58">
        <f t="shared" si="1971"/>
        <v>19.651472883928626</v>
      </c>
      <c r="AI1775" s="247">
        <f>SUM(AI1770:AI1774)</f>
        <v>26.576878954152065</v>
      </c>
      <c r="AJ1775" s="58">
        <f t="shared" ref="AJ1775:AM1775" si="1972">SUM(AJ1770:AJ1774)</f>
        <v>0</v>
      </c>
      <c r="AK1775" s="58">
        <f t="shared" si="1972"/>
        <v>8.2289741773433729</v>
      </c>
      <c r="AL1775" s="58">
        <f t="shared" si="1972"/>
        <v>20.724236699664285</v>
      </c>
      <c r="AM1775" s="58">
        <f t="shared" si="1972"/>
        <v>29.270643912574108</v>
      </c>
      <c r="AN1775" s="247">
        <f>SUM(AN1770:AN1774)</f>
        <v>36.012833899695906</v>
      </c>
    </row>
    <row r="1776" spans="1:40" outlineLevel="1">
      <c r="A1776" s="521">
        <f>ROW()</f>
        <v>1776</v>
      </c>
      <c r="B1776" s="35"/>
      <c r="C1776" s="756" t="s">
        <v>131</v>
      </c>
      <c r="F1776" s="53"/>
      <c r="J1776" s="1909"/>
      <c r="K1776" s="1910"/>
      <c r="L1776" s="1910"/>
      <c r="M1776" s="1910"/>
      <c r="N1776" s="1911"/>
      <c r="O1776" s="1906"/>
      <c r="P1776" s="1907"/>
      <c r="Q1776" s="1907"/>
      <c r="R1776" s="1907"/>
      <c r="S1776" s="1908"/>
      <c r="T1776" s="1895" t="s">
        <v>501</v>
      </c>
      <c r="U1776" s="1895"/>
      <c r="V1776" s="1895"/>
      <c r="W1776" s="1895"/>
      <c r="X1776" s="1896"/>
      <c r="Y1776" s="1906" t="str">
        <f>"Approved 4 [m$ "&amp;$G$43&amp;"]"</f>
        <v>Approved 4 [m$ 31/12/2023]</v>
      </c>
      <c r="Z1776" s="1907"/>
      <c r="AA1776" s="1907"/>
      <c r="AB1776" s="1907"/>
      <c r="AC1776" s="1907"/>
      <c r="AD1776" s="1908"/>
      <c r="AE1776" s="1413"/>
      <c r="AF1776" s="1137"/>
      <c r="AG1776" s="1137" t="str">
        <f>AG$189</f>
        <v>Forecast 5 [m$ 31/12/2023]</v>
      </c>
      <c r="AH1776" s="1137"/>
      <c r="AI1776" s="1160"/>
      <c r="AJ1776" s="1137"/>
      <c r="AK1776" s="1137"/>
      <c r="AL1776" s="1137" t="str">
        <f>AL$189</f>
        <v>Forecast 6 [m$ 31/12/2023]</v>
      </c>
      <c r="AM1776" s="1137"/>
      <c r="AN1776" s="1160"/>
    </row>
    <row r="1777" spans="1:40" outlineLevel="1">
      <c r="A1777" s="521">
        <f>ROW()</f>
        <v>1777</v>
      </c>
      <c r="B1777" s="35"/>
      <c r="C1777" s="758"/>
      <c r="D1777" s="33" t="s">
        <v>125</v>
      </c>
      <c r="F1777" s="53"/>
      <c r="J1777" s="251"/>
      <c r="K1777" s="58"/>
      <c r="L1777" s="58"/>
      <c r="M1777" s="58"/>
      <c r="N1777" s="247"/>
      <c r="O1777" s="251"/>
      <c r="P1777" s="58"/>
      <c r="Q1777" s="58"/>
      <c r="R1777" s="58"/>
      <c r="S1777" s="247"/>
      <c r="T1777" s="361">
        <f>29.0848337637883*$S$43</f>
        <v>41.962159379907298</v>
      </c>
      <c r="U1777" s="373">
        <f>44.464756186273*$S$43</f>
        <v>64.151550633930157</v>
      </c>
      <c r="V1777" s="373">
        <f>43.8936179810553*$S$43</f>
        <v>63.327540684623237</v>
      </c>
      <c r="W1777" s="373">
        <f>44.2997183415886*$S$43</f>
        <v>63.913442195745255</v>
      </c>
      <c r="X1777" s="356">
        <f>44.6423416077483*$S$43</f>
        <v>64.407762095202884</v>
      </c>
      <c r="Y1777" s="575">
        <f>Y1784*Y$43</f>
        <v>33.05810607971349</v>
      </c>
      <c r="Z1777" s="576">
        <f t="shared" ref="Z1777:AD1777" si="1973">Z1784*Z$43</f>
        <v>74.741395981905342</v>
      </c>
      <c r="AA1777" s="576">
        <f t="shared" si="1973"/>
        <v>74.63273171024322</v>
      </c>
      <c r="AB1777" s="576">
        <f t="shared" si="1973"/>
        <v>76.24027644825469</v>
      </c>
      <c r="AC1777" s="576">
        <f t="shared" si="1973"/>
        <v>79.152233347897379</v>
      </c>
      <c r="AD1777" s="577">
        <f t="shared" si="1973"/>
        <v>82.614453420315456</v>
      </c>
      <c r="AE1777" s="361">
        <v>25.325385442567821</v>
      </c>
      <c r="AF1777" s="373">
        <v>26.026259040563431</v>
      </c>
      <c r="AG1777" s="373">
        <v>27.263735694557781</v>
      </c>
      <c r="AH1777" s="373">
        <v>28.010435429298148</v>
      </c>
      <c r="AI1777" s="356">
        <v>28.509930995697758</v>
      </c>
      <c r="AJ1777" s="1870">
        <v>35.521559443073762</v>
      </c>
      <c r="AK1777" s="1870">
        <v>37.055829974288315</v>
      </c>
      <c r="AL1777" s="1870">
        <v>38.16114743217544</v>
      </c>
      <c r="AM1777" s="1870">
        <v>41.158710397484498</v>
      </c>
      <c r="AN1777" s="1871">
        <v>40.793210149524484</v>
      </c>
    </row>
    <row r="1778" spans="1:40" outlineLevel="1">
      <c r="A1778" s="521">
        <f>ROW()</f>
        <v>1778</v>
      </c>
      <c r="B1778" s="35"/>
      <c r="C1778" s="758"/>
      <c r="D1778" s="33" t="s">
        <v>126</v>
      </c>
      <c r="F1778" s="53"/>
      <c r="J1778" s="251"/>
      <c r="K1778" s="58"/>
      <c r="L1778" s="58"/>
      <c r="M1778" s="58"/>
      <c r="N1778" s="247"/>
      <c r="O1778" s="251"/>
      <c r="P1778" s="58"/>
      <c r="Q1778" s="58"/>
      <c r="R1778" s="58"/>
      <c r="S1778" s="247"/>
      <c r="T1778" s="361">
        <f>29.013096981903*$S$43</f>
        <v>41.858661099692938</v>
      </c>
      <c r="U1778" s="373">
        <f>44.2752742855006*$S$43</f>
        <v>63.878175520825039</v>
      </c>
      <c r="V1778" s="373">
        <f>43.7068488273035*$S$43</f>
        <v>63.058079388724721</v>
      </c>
      <c r="W1778" s="373">
        <f>44.1117725224878*$S$43</f>
        <v>63.642283265288711</v>
      </c>
      <c r="X1778" s="356">
        <f>44.4719152060422*$S$43</f>
        <v>64.161879313509303</v>
      </c>
      <c r="Y1778" s="575">
        <f t="shared" ref="Y1778:AD1778" si="1974">Y1785*Y$43</f>
        <v>32.863803288487048</v>
      </c>
      <c r="Z1778" s="576">
        <f t="shared" si="1974"/>
        <v>74.317593845922715</v>
      </c>
      <c r="AA1778" s="576">
        <f t="shared" si="1974"/>
        <v>74.109051690205888</v>
      </c>
      <c r="AB1778" s="576">
        <f t="shared" si="1974"/>
        <v>75.697323377367724</v>
      </c>
      <c r="AC1778" s="576">
        <f t="shared" si="1974"/>
        <v>78.586330312778045</v>
      </c>
      <c r="AD1778" s="577">
        <f t="shared" si="1974"/>
        <v>82.025660979837468</v>
      </c>
      <c r="AE1778" s="361">
        <v>29.8309461661621</v>
      </c>
      <c r="AF1778" s="373">
        <v>30.674966645605252</v>
      </c>
      <c r="AG1778" s="373">
        <v>32.149192984857422</v>
      </c>
      <c r="AH1778" s="373">
        <v>33.038545546171314</v>
      </c>
      <c r="AI1778" s="356">
        <v>33.635731916705353</v>
      </c>
      <c r="AJ1778" s="1870">
        <v>41.809108029443095</v>
      </c>
      <c r="AK1778" s="1870">
        <v>43.614954489780516</v>
      </c>
      <c r="AL1778" s="1870">
        <v>44.915920374391845</v>
      </c>
      <c r="AM1778" s="1870">
        <v>48.44407161005222</v>
      </c>
      <c r="AN1778" s="1871">
        <v>48.013875425218671</v>
      </c>
    </row>
    <row r="1779" spans="1:40" outlineLevel="1">
      <c r="A1779" s="521">
        <f>ROW()</f>
        <v>1779</v>
      </c>
      <c r="B1779" s="35"/>
      <c r="C1779" s="758"/>
      <c r="D1779" s="33" t="s">
        <v>127</v>
      </c>
      <c r="F1779" s="53"/>
      <c r="J1779" s="251"/>
      <c r="K1779" s="58"/>
      <c r="L1779" s="58"/>
      <c r="M1779" s="58"/>
      <c r="N1779" s="247"/>
      <c r="O1779" s="251"/>
      <c r="P1779" s="58"/>
      <c r="Q1779" s="58"/>
      <c r="R1779" s="58"/>
      <c r="S1779" s="247"/>
      <c r="T1779" s="361">
        <f>28.9963250321452*$S$43</f>
        <v>41.834463360260614</v>
      </c>
      <c r="U1779" s="373">
        <f>44.264916270671*$S$43</f>
        <v>63.863231489421281</v>
      </c>
      <c r="V1779" s="373">
        <f>43.7061748374593*$S$43</f>
        <v>63.057106989518573</v>
      </c>
      <c r="W1779" s="373">
        <f>44.1129387574023*$S$43</f>
        <v>63.643965851331807</v>
      </c>
      <c r="X1779" s="356">
        <f>44.4775201338144*$S$43</f>
        <v>64.169965826033334</v>
      </c>
      <c r="Y1779" s="575">
        <f t="shared" ref="Y1779:AD1779" si="1975">Y1786*Y$43</f>
        <v>32.860218645408914</v>
      </c>
      <c r="Z1779" s="576">
        <f t="shared" si="1975"/>
        <v>74.310023910212209</v>
      </c>
      <c r="AA1779" s="576">
        <f t="shared" si="1975"/>
        <v>74.17263038258028</v>
      </c>
      <c r="AB1779" s="576">
        <f t="shared" si="1975"/>
        <v>75.925548387586559</v>
      </c>
      <c r="AC1779" s="576">
        <f t="shared" si="1975"/>
        <v>78.743862222551186</v>
      </c>
      <c r="AD1779" s="577">
        <f t="shared" si="1975"/>
        <v>82.061418361909503</v>
      </c>
      <c r="AE1779" s="361">
        <v>33.429729009802962</v>
      </c>
      <c r="AF1779" s="373">
        <v>34.341013186413939</v>
      </c>
      <c r="AG1779" s="373">
        <v>35.962018287510794</v>
      </c>
      <c r="AH1779" s="373">
        <v>36.940293762445904</v>
      </c>
      <c r="AI1779" s="356">
        <v>37.592996342855024</v>
      </c>
      <c r="AJ1779" s="1870">
        <v>32.277808048048477</v>
      </c>
      <c r="AK1779" s="1870">
        <v>33.671972338039325</v>
      </c>
      <c r="AL1779" s="1870">
        <v>34.676354614527312</v>
      </c>
      <c r="AM1779" s="1870">
        <v>37.400186662533038</v>
      </c>
      <c r="AN1779" s="1871">
        <v>37.068063100669882</v>
      </c>
    </row>
    <row r="1780" spans="1:40" outlineLevel="1">
      <c r="A1780" s="521">
        <f>ROW()</f>
        <v>1780</v>
      </c>
      <c r="B1780" s="35"/>
      <c r="C1780" s="758"/>
      <c r="D1780" s="33" t="s">
        <v>128</v>
      </c>
      <c r="F1780" s="53"/>
      <c r="J1780" s="251"/>
      <c r="K1780" s="58"/>
      <c r="L1780" s="58"/>
      <c r="M1780" s="58"/>
      <c r="N1780" s="247"/>
      <c r="O1780" s="251"/>
      <c r="P1780" s="58"/>
      <c r="Q1780" s="58"/>
      <c r="R1780" s="58"/>
      <c r="S1780" s="247"/>
      <c r="T1780" s="361">
        <f>28.9780672970752*$S$43</f>
        <v>41.808122003278982</v>
      </c>
      <c r="U1780" s="373">
        <f>44.2266218725964*$S$43</f>
        <v>63.807982226234337</v>
      </c>
      <c r="V1780" s="373">
        <f>43.6670132449477*$S$43</f>
        <v>63.000606581096477</v>
      </c>
      <c r="W1780" s="373">
        <f>44.0744954230803*$S$43</f>
        <v>63.588501710294729</v>
      </c>
      <c r="X1780" s="356">
        <f>44.4385111773121*$S$43</f>
        <v>64.113685633294821</v>
      </c>
      <c r="Y1780" s="575">
        <f t="shared" ref="Y1780:AD1780" si="1976">Y1787*Y$43</f>
        <v>32.86280399913548</v>
      </c>
      <c r="Z1780" s="576">
        <f t="shared" si="1976"/>
        <v>74.314631749159929</v>
      </c>
      <c r="AA1780" s="576">
        <f t="shared" si="1976"/>
        <v>74.170926555017388</v>
      </c>
      <c r="AB1780" s="576">
        <f t="shared" si="1976"/>
        <v>75.919259510832049</v>
      </c>
      <c r="AC1780" s="576">
        <f t="shared" si="1976"/>
        <v>78.733269339966</v>
      </c>
      <c r="AD1780" s="577">
        <f t="shared" si="1976"/>
        <v>82.04715128691079</v>
      </c>
      <c r="AE1780" s="361">
        <v>34.876471227883293</v>
      </c>
      <c r="AF1780" s="373">
        <v>35.836980275750655</v>
      </c>
      <c r="AG1780" s="373">
        <v>37.536937239169127</v>
      </c>
      <c r="AH1780" s="373">
        <v>38.562751558308229</v>
      </c>
      <c r="AI1780" s="356">
        <v>39.248382026684304</v>
      </c>
      <c r="AJ1780" s="1870">
        <v>32.30348217742641</v>
      </c>
      <c r="AK1780" s="1870">
        <v>33.698755401279868</v>
      </c>
      <c r="AL1780" s="1870">
        <v>34.703936574659274</v>
      </c>
      <c r="AM1780" s="1870">
        <v>37.429935189127633</v>
      </c>
      <c r="AN1780" s="1871">
        <v>37.097547452470323</v>
      </c>
    </row>
    <row r="1781" spans="1:40" outlineLevel="1">
      <c r="A1781" s="521">
        <f>ROW()</f>
        <v>1781</v>
      </c>
      <c r="B1781" s="35"/>
      <c r="C1781" s="758"/>
      <c r="D1781" s="45" t="s">
        <v>129</v>
      </c>
      <c r="E1781" s="45"/>
      <c r="F1781" s="54"/>
      <c r="G1781" s="45"/>
      <c r="H1781" s="45"/>
      <c r="I1781" s="45"/>
      <c r="J1781" s="47"/>
      <c r="K1781" s="60"/>
      <c r="L1781" s="60"/>
      <c r="M1781" s="60"/>
      <c r="N1781" s="49"/>
      <c r="O1781" s="47"/>
      <c r="P1781" s="60"/>
      <c r="Q1781" s="60"/>
      <c r="R1781" s="60"/>
      <c r="S1781" s="49"/>
      <c r="T1781" s="362">
        <f>30.9576568980063*$S$43</f>
        <v>44.664175952760388</v>
      </c>
      <c r="U1781" s="374">
        <f>48.0648383897797*$S$43</f>
        <v>69.345571147549194</v>
      </c>
      <c r="V1781" s="374">
        <f>47.5303229805188*$S$43</f>
        <v>68.574398756584813</v>
      </c>
      <c r="W1781" s="374">
        <f>48.1249732255211*$S$43</f>
        <v>69.43233071379457</v>
      </c>
      <c r="X1781" s="363">
        <f>48.3939965382522*$S$43</f>
        <v>69.820464241302929</v>
      </c>
      <c r="Y1781" s="578">
        <f t="shared" ref="Y1781:AD1781" si="1977">Y1788*Y$43</f>
        <v>36.810829189158788</v>
      </c>
      <c r="Z1781" s="579">
        <f t="shared" si="1977"/>
        <v>83.023042243429657</v>
      </c>
      <c r="AA1781" s="579">
        <f t="shared" si="1977"/>
        <v>83.24979375824195</v>
      </c>
      <c r="AB1781" s="579">
        <f t="shared" si="1977"/>
        <v>85.064518126422684</v>
      </c>
      <c r="AC1781" s="579">
        <f t="shared" si="1977"/>
        <v>88.291957201321509</v>
      </c>
      <c r="AD1781" s="580">
        <f t="shared" si="1977"/>
        <v>92.073735339819649</v>
      </c>
      <c r="AE1781" s="362">
        <v>59.176454415912531</v>
      </c>
      <c r="AF1781" s="374">
        <v>60.114402189838501</v>
      </c>
      <c r="AG1781" s="374">
        <v>62.376817144402082</v>
      </c>
      <c r="AH1781" s="374">
        <v>63.749671635320894</v>
      </c>
      <c r="AI1781" s="363">
        <v>64.582154466369389</v>
      </c>
      <c r="AJ1781" s="1872">
        <v>67.692911071903993</v>
      </c>
      <c r="AK1781" s="1872">
        <v>70.616747757514389</v>
      </c>
      <c r="AL1781" s="1872">
        <v>72.723134908193543</v>
      </c>
      <c r="AM1781" s="1872">
        <v>78.435546368289621</v>
      </c>
      <c r="AN1781" s="1873">
        <v>77.739017945274668</v>
      </c>
    </row>
    <row r="1782" spans="1:40" outlineLevel="1">
      <c r="A1782" s="521">
        <f>ROW()</f>
        <v>1782</v>
      </c>
      <c r="B1782" s="35"/>
      <c r="C1782" s="758"/>
      <c r="D1782" s="33" t="s">
        <v>24</v>
      </c>
      <c r="F1782" s="53"/>
      <c r="J1782" s="251"/>
      <c r="K1782" s="58"/>
      <c r="L1782" s="58"/>
      <c r="M1782" s="58"/>
      <c r="N1782" s="247"/>
      <c r="O1782" s="251"/>
      <c r="P1782" s="58"/>
      <c r="Q1782" s="58"/>
      <c r="R1782" s="58"/>
      <c r="S1782" s="247"/>
      <c r="T1782" s="251">
        <f t="shared" ref="T1782:AC1782" si="1978">SUM(T1777:T1781)</f>
        <v>212.1275817959002</v>
      </c>
      <c r="U1782" s="58">
        <f t="shared" si="1978"/>
        <v>325.04651101796003</v>
      </c>
      <c r="V1782" s="58">
        <f t="shared" si="1978"/>
        <v>321.0177324005478</v>
      </c>
      <c r="W1782" s="58">
        <f t="shared" si="1978"/>
        <v>324.22052373645511</v>
      </c>
      <c r="X1782" s="247">
        <f t="shared" si="1978"/>
        <v>326.67375710934328</v>
      </c>
      <c r="Y1782" s="251">
        <f t="shared" si="1978"/>
        <v>168.45576120190373</v>
      </c>
      <c r="Z1782" s="58">
        <f t="shared" si="1978"/>
        <v>380.70668773062982</v>
      </c>
      <c r="AA1782" s="58">
        <f t="shared" si="1978"/>
        <v>380.3351340962887</v>
      </c>
      <c r="AB1782" s="58">
        <f t="shared" si="1978"/>
        <v>388.84692585046372</v>
      </c>
      <c r="AC1782" s="58">
        <f t="shared" si="1978"/>
        <v>403.50765242451411</v>
      </c>
      <c r="AD1782" s="247">
        <f>SUM(AD1777:AD1781)</f>
        <v>420.82241938879281</v>
      </c>
      <c r="AE1782" s="251">
        <f t="shared" ref="AE1782:AH1782" si="1979">SUM(AE1777:AE1781)</f>
        <v>182.6389862623287</v>
      </c>
      <c r="AF1782" s="58">
        <f t="shared" si="1979"/>
        <v>186.99362133817178</v>
      </c>
      <c r="AG1782" s="58">
        <f t="shared" si="1979"/>
        <v>195.28870135049721</v>
      </c>
      <c r="AH1782" s="58">
        <f t="shared" si="1979"/>
        <v>200.30169793154448</v>
      </c>
      <c r="AI1782" s="247">
        <f>SUM(AI1777:AI1781)</f>
        <v>203.56919574831184</v>
      </c>
      <c r="AJ1782" s="58">
        <f t="shared" ref="AJ1782:AM1782" si="1980">SUM(AJ1777:AJ1781)</f>
        <v>209.60486876989575</v>
      </c>
      <c r="AK1782" s="58">
        <f t="shared" si="1980"/>
        <v>218.65825996090243</v>
      </c>
      <c r="AL1782" s="58">
        <f t="shared" si="1980"/>
        <v>225.18049390394742</v>
      </c>
      <c r="AM1782" s="58">
        <f t="shared" si="1980"/>
        <v>242.86845022748702</v>
      </c>
      <c r="AN1782" s="247">
        <f>SUM(AN1777:AN1781)</f>
        <v>240.71171407315802</v>
      </c>
    </row>
    <row r="1783" spans="1:40" outlineLevel="1">
      <c r="A1783" s="521">
        <f>ROW()</f>
        <v>1783</v>
      </c>
      <c r="B1783" s="35"/>
      <c r="C1783" s="756" t="s">
        <v>562</v>
      </c>
      <c r="F1783" s="53"/>
      <c r="J1783" s="1909"/>
      <c r="K1783" s="1910"/>
      <c r="L1783" s="1910"/>
      <c r="M1783" s="1910"/>
      <c r="N1783" s="1911"/>
      <c r="O1783" s="1906"/>
      <c r="P1783" s="1907"/>
      <c r="Q1783" s="1907"/>
      <c r="R1783" s="1907"/>
      <c r="S1783" s="1908"/>
      <c r="T1783" s="1894" t="s">
        <v>816</v>
      </c>
      <c r="U1783" s="1895"/>
      <c r="V1783" s="1895"/>
      <c r="W1783" s="1895"/>
      <c r="X1783" s="1896"/>
      <c r="Y1783" s="1894" t="s">
        <v>811</v>
      </c>
      <c r="Z1783" s="1895"/>
      <c r="AA1783" s="1895"/>
      <c r="AB1783" s="1895"/>
      <c r="AC1783" s="1895"/>
      <c r="AD1783" s="1896"/>
      <c r="AE1783" s="1171"/>
      <c r="AF1783" s="1136"/>
      <c r="AG1783" s="1136" t="s">
        <v>810</v>
      </c>
      <c r="AH1783" s="1136"/>
      <c r="AI1783" s="1161"/>
      <c r="AJ1783" s="1136"/>
      <c r="AK1783" s="1136"/>
      <c r="AL1783" s="1136" t="s">
        <v>813</v>
      </c>
      <c r="AM1783" s="1136"/>
      <c r="AN1783" s="1161"/>
    </row>
    <row r="1784" spans="1:40" outlineLevel="1">
      <c r="A1784" s="521">
        <f>ROW()</f>
        <v>1784</v>
      </c>
      <c r="B1784" s="35"/>
      <c r="C1784" s="758"/>
      <c r="D1784" s="33" t="s">
        <v>125</v>
      </c>
      <c r="F1784" s="53"/>
      <c r="J1784" s="251"/>
      <c r="K1784" s="58"/>
      <c r="L1784" s="58"/>
      <c r="M1784" s="58"/>
      <c r="N1784" s="247"/>
      <c r="O1784" s="251"/>
      <c r="P1784" s="58"/>
      <c r="Q1784" s="58"/>
      <c r="R1784" s="58"/>
      <c r="S1784" s="247"/>
      <c r="T1784" s="575">
        <f>T1777*T$44</f>
        <v>29.53097280677266</v>
      </c>
      <c r="U1784" s="576">
        <f t="shared" ref="U1784:X1784" si="1981">U1777*U$44</f>
        <v>46.773250902728471</v>
      </c>
      <c r="V1784" s="576">
        <f t="shared" si="1981"/>
        <v>46.716275420544989</v>
      </c>
      <c r="W1784" s="576">
        <f t="shared" si="1981"/>
        <v>48.275546346235217</v>
      </c>
      <c r="X1784" s="577">
        <f t="shared" si="1981"/>
        <v>50.115958897002102</v>
      </c>
      <c r="Y1784" s="361">
        <v>25.892682645829964</v>
      </c>
      <c r="Z1784" s="373">
        <v>59.529517446278767</v>
      </c>
      <c r="AA1784" s="373">
        <v>60.32035626838173</v>
      </c>
      <c r="AB1784" s="373">
        <v>62.795995516894571</v>
      </c>
      <c r="AC1784" s="373">
        <v>66.357603416569361</v>
      </c>
      <c r="AD1784" s="356">
        <v>70.534897042179693</v>
      </c>
      <c r="AE1784" s="575">
        <f>AE1777*AE$44/$AD$44</f>
        <v>25.543331961006441</v>
      </c>
      <c r="AF1784" s="576">
        <f t="shared" ref="AF1784:AI1784" si="1982">AF1777*AF$44/$AD$44</f>
        <v>27.168547518247365</v>
      </c>
      <c r="AG1784" s="576">
        <f t="shared" si="1982"/>
        <v>30.689299731911859</v>
      </c>
      <c r="AH1784" s="576">
        <f t="shared" si="1982"/>
        <v>32.807403286811343</v>
      </c>
      <c r="AI1784" s="577">
        <f t="shared" si="1982"/>
        <v>34.140431364416436</v>
      </c>
      <c r="AJ1784" s="576">
        <f>AJ1777*AJ$44/$AH$44</f>
        <v>37.130748603789627</v>
      </c>
      <c r="AK1784" s="576">
        <f t="shared" ref="AK1784:AN1784" si="1983">AK1777*AK$44/$AH$44</f>
        <v>39.602177634488939</v>
      </c>
      <c r="AL1784" s="576">
        <f t="shared" si="1983"/>
        <v>41.696997910945719</v>
      </c>
      <c r="AM1784" s="576">
        <f t="shared" si="1983"/>
        <v>45.979681952604075</v>
      </c>
      <c r="AN1784" s="577">
        <f t="shared" si="1983"/>
        <v>46.592168893039428</v>
      </c>
    </row>
    <row r="1785" spans="1:40" outlineLevel="1">
      <c r="A1785" s="521">
        <f>ROW()</f>
        <v>1785</v>
      </c>
      <c r="B1785" s="35"/>
      <c r="C1785" s="758"/>
      <c r="D1785" s="33" t="s">
        <v>126</v>
      </c>
      <c r="F1785" s="53"/>
      <c r="J1785" s="251"/>
      <c r="K1785" s="58"/>
      <c r="L1785" s="58"/>
      <c r="M1785" s="58"/>
      <c r="N1785" s="247"/>
      <c r="O1785" s="251"/>
      <c r="P1785" s="58"/>
      <c r="Q1785" s="58"/>
      <c r="R1785" s="58"/>
      <c r="S1785" s="247"/>
      <c r="T1785" s="575">
        <f t="shared" ref="T1785:X1785" si="1984">T1778*T$44</f>
        <v>29.458135637672601</v>
      </c>
      <c r="U1785" s="576">
        <f t="shared" si="1984"/>
        <v>46.57393159353839</v>
      </c>
      <c r="V1785" s="576">
        <f t="shared" si="1984"/>
        <v>46.5174957430416</v>
      </c>
      <c r="W1785" s="576">
        <f t="shared" si="1984"/>
        <v>48.070732694134314</v>
      </c>
      <c r="X1785" s="577">
        <f t="shared" si="1984"/>
        <v>49.924636438652726</v>
      </c>
      <c r="Y1785" s="361">
        <v>25.740495448587211</v>
      </c>
      <c r="Z1785" s="373">
        <v>59.191970410712884</v>
      </c>
      <c r="AA1785" s="373">
        <v>59.897102762106151</v>
      </c>
      <c r="AB1785" s="373">
        <v>62.348787293188266</v>
      </c>
      <c r="AC1785" s="373">
        <v>65.883176257810248</v>
      </c>
      <c r="AD1785" s="356">
        <v>70.032195487561452</v>
      </c>
      <c r="AE1785" s="575">
        <f t="shared" ref="AE1785:AI1785" si="1985">AE1778*AE$44/$AD$44</f>
        <v>30.087666873271928</v>
      </c>
      <c r="AF1785" s="576">
        <f t="shared" si="1985"/>
        <v>32.021286179964861</v>
      </c>
      <c r="AG1785" s="576">
        <f t="shared" si="1985"/>
        <v>36.188592447670835</v>
      </c>
      <c r="AH1785" s="576">
        <f t="shared" si="1985"/>
        <v>38.696609714577583</v>
      </c>
      <c r="AI1785" s="577">
        <f t="shared" si="1985"/>
        <v>40.278540031102793</v>
      </c>
      <c r="AJ1785" s="576">
        <f t="shared" ref="AJ1785:AN1785" si="1986">AJ1778*AJ$44/$AH$44</f>
        <v>43.703134207207</v>
      </c>
      <c r="AK1785" s="576">
        <f t="shared" si="1986"/>
        <v>46.612022357154395</v>
      </c>
      <c r="AL1785" s="576">
        <f t="shared" si="1986"/>
        <v>49.077639537644679</v>
      </c>
      <c r="AM1785" s="576">
        <f t="shared" si="1986"/>
        <v>54.118386694047445</v>
      </c>
      <c r="AN1785" s="577">
        <f t="shared" si="1986"/>
        <v>54.839287832983167</v>
      </c>
    </row>
    <row r="1786" spans="1:40" outlineLevel="1">
      <c r="A1786" s="521">
        <f>ROW()</f>
        <v>1786</v>
      </c>
      <c r="B1786" s="35"/>
      <c r="C1786" s="758"/>
      <c r="D1786" s="33" t="s">
        <v>127</v>
      </c>
      <c r="F1786" s="53"/>
      <c r="J1786" s="251"/>
      <c r="K1786" s="58"/>
      <c r="L1786" s="58"/>
      <c r="M1786" s="58"/>
      <c r="N1786" s="247"/>
      <c r="O1786" s="251"/>
      <c r="P1786" s="58"/>
      <c r="Q1786" s="58"/>
      <c r="R1786" s="58"/>
      <c r="S1786" s="247"/>
      <c r="T1786" s="575">
        <f t="shared" ref="T1786:X1786" si="1987">T1779*T$44</f>
        <v>29.441106419068959</v>
      </c>
      <c r="U1786" s="576">
        <f t="shared" si="1987"/>
        <v>46.563035817466904</v>
      </c>
      <c r="V1786" s="576">
        <f t="shared" si="1987"/>
        <v>46.516778411077624</v>
      </c>
      <c r="W1786" s="576">
        <f t="shared" si="1987"/>
        <v>48.072003596744381</v>
      </c>
      <c r="X1786" s="577">
        <f t="shared" si="1987"/>
        <v>49.930928589103097</v>
      </c>
      <c r="Y1786" s="361">
        <v>25.737687785456213</v>
      </c>
      <c r="Z1786" s="373">
        <v>59.185941159933911</v>
      </c>
      <c r="AA1786" s="373">
        <v>59.94848892052778</v>
      </c>
      <c r="AB1786" s="373">
        <v>62.536766893816711</v>
      </c>
      <c r="AC1786" s="373">
        <v>66.015243788340115</v>
      </c>
      <c r="AD1786" s="356">
        <v>70.062724567625892</v>
      </c>
      <c r="AE1786" s="575">
        <f t="shared" ref="AE1786:AI1786" si="1988">AE1779*AE$44/$AD$44</f>
        <v>33.717420309370972</v>
      </c>
      <c r="AF1786" s="576">
        <f t="shared" si="1988"/>
        <v>35.848234935559468</v>
      </c>
      <c r="AG1786" s="576">
        <f t="shared" si="1988"/>
        <v>40.480481858919212</v>
      </c>
      <c r="AH1786" s="576">
        <f t="shared" si="1988"/>
        <v>43.266557496289906</v>
      </c>
      <c r="AI1786" s="577">
        <f t="shared" si="1988"/>
        <v>45.01733489357359</v>
      </c>
      <c r="AJ1786" s="576">
        <f t="shared" ref="AJ1786:AN1786" si="1989">AJ1779*AJ$44/$AH$44</f>
        <v>33.74004956156724</v>
      </c>
      <c r="AK1786" s="576">
        <f t="shared" si="1989"/>
        <v>35.985793079250598</v>
      </c>
      <c r="AL1786" s="576">
        <f t="shared" si="1989"/>
        <v>37.889318933372863</v>
      </c>
      <c r="AM1786" s="576">
        <f t="shared" si="1989"/>
        <v>41.780917601742786</v>
      </c>
      <c r="AN1786" s="577">
        <f t="shared" si="1989"/>
        <v>42.337473569590749</v>
      </c>
    </row>
    <row r="1787" spans="1:40" outlineLevel="1">
      <c r="A1787" s="521">
        <f>ROW()</f>
        <v>1787</v>
      </c>
      <c r="B1787" s="35"/>
      <c r="C1787" s="758"/>
      <c r="D1787" s="33" t="s">
        <v>128</v>
      </c>
      <c r="F1787" s="53"/>
      <c r="J1787" s="251"/>
      <c r="K1787" s="58"/>
      <c r="L1787" s="58"/>
      <c r="M1787" s="58"/>
      <c r="N1787" s="247"/>
      <c r="O1787" s="251"/>
      <c r="P1787" s="58"/>
      <c r="Q1787" s="58"/>
      <c r="R1787" s="58"/>
      <c r="S1787" s="247"/>
      <c r="T1787" s="575">
        <f t="shared" ref="T1787:X1787" si="1990">T1780*T$44</f>
        <v>29.422568624345967</v>
      </c>
      <c r="U1787" s="576">
        <f t="shared" si="1990"/>
        <v>46.522753273651553</v>
      </c>
      <c r="V1787" s="576">
        <f t="shared" si="1990"/>
        <v>46.475098462469411</v>
      </c>
      <c r="W1787" s="576">
        <f t="shared" si="1990"/>
        <v>48.030110035402636</v>
      </c>
      <c r="X1787" s="577">
        <f t="shared" si="1990"/>
        <v>49.887136727155934</v>
      </c>
      <c r="Y1787" s="361">
        <v>25.739712757588848</v>
      </c>
      <c r="Z1787" s="373">
        <v>59.189611180080362</v>
      </c>
      <c r="AA1787" s="373">
        <v>59.947111837266071</v>
      </c>
      <c r="AB1787" s="373">
        <v>62.531587003411268</v>
      </c>
      <c r="AC1787" s="373">
        <v>66.006363201249968</v>
      </c>
      <c r="AD1787" s="356">
        <v>70.050543567516783</v>
      </c>
      <c r="AE1787" s="575">
        <f t="shared" ref="AE1787:AI1787" si="1991">AE1780*AE$44/$AD$44</f>
        <v>35.176612976832374</v>
      </c>
      <c r="AF1787" s="576">
        <f t="shared" si="1991"/>
        <v>37.409859788713888</v>
      </c>
      <c r="AG1787" s="576">
        <f t="shared" si="1991"/>
        <v>42.253282193488147</v>
      </c>
      <c r="AH1787" s="576">
        <f t="shared" si="1991"/>
        <v>45.166871661667379</v>
      </c>
      <c r="AI1787" s="577">
        <f t="shared" si="1991"/>
        <v>46.999646998395569</v>
      </c>
      <c r="AJ1787" s="576">
        <f t="shared" ref="AJ1787:AN1787" si="1992">AJ1780*AJ$44/$AH$44</f>
        <v>33.766886774192464</v>
      </c>
      <c r="AK1787" s="576">
        <f t="shared" si="1992"/>
        <v>36.014416581376544</v>
      </c>
      <c r="AL1787" s="576">
        <f t="shared" si="1992"/>
        <v>37.919456521244044</v>
      </c>
      <c r="AM1787" s="576">
        <f t="shared" si="1992"/>
        <v>41.814150610701724</v>
      </c>
      <c r="AN1787" s="577">
        <f t="shared" si="1992"/>
        <v>42.371149269388646</v>
      </c>
    </row>
    <row r="1788" spans="1:40" outlineLevel="1">
      <c r="A1788" s="521">
        <f>ROW()</f>
        <v>1788</v>
      </c>
      <c r="B1788" s="35"/>
      <c r="C1788" s="758"/>
      <c r="D1788" s="45" t="s">
        <v>129</v>
      </c>
      <c r="E1788" s="45"/>
      <c r="F1788" s="54"/>
      <c r="G1788" s="45"/>
      <c r="H1788" s="45"/>
      <c r="I1788" s="45"/>
      <c r="J1788" s="47"/>
      <c r="K1788" s="60"/>
      <c r="L1788" s="60"/>
      <c r="M1788" s="60"/>
      <c r="N1788" s="49"/>
      <c r="O1788" s="47"/>
      <c r="P1788" s="60"/>
      <c r="Q1788" s="60"/>
      <c r="R1788" s="60"/>
      <c r="S1788" s="49"/>
      <c r="T1788" s="578">
        <f t="shared" ref="T1788:X1788" si="1993">T1781*T$44</f>
        <v>31.432523611486037</v>
      </c>
      <c r="U1788" s="579">
        <f t="shared" si="1993"/>
        <v>50.560240028895109</v>
      </c>
      <c r="V1788" s="579">
        <f t="shared" si="1993"/>
        <v>50.586845225283724</v>
      </c>
      <c r="W1788" s="579">
        <f t="shared" si="1993"/>
        <v>52.444111663321692</v>
      </c>
      <c r="X1788" s="580">
        <f t="shared" si="1993"/>
        <v>54.327605901204855</v>
      </c>
      <c r="Y1788" s="362">
        <v>28.831994059987711</v>
      </c>
      <c r="Z1788" s="374">
        <v>66.12562659212179</v>
      </c>
      <c r="AA1788" s="374">
        <v>67.28491780607358</v>
      </c>
      <c r="AB1788" s="374">
        <v>70.064162248140946</v>
      </c>
      <c r="AC1788" s="374">
        <v>74.019928851365052</v>
      </c>
      <c r="AD1788" s="363">
        <v>78.611080429735807</v>
      </c>
      <c r="AE1788" s="578">
        <f t="shared" ref="AE1788:AI1788" si="1994">AE1781*AE$44/$AD$44</f>
        <v>59.685718223278386</v>
      </c>
      <c r="AF1788" s="579">
        <f t="shared" si="1994"/>
        <v>62.752813989908859</v>
      </c>
      <c r="AG1788" s="579">
        <f t="shared" si="1994"/>
        <v>70.214179711598902</v>
      </c>
      <c r="AH1788" s="579">
        <f t="shared" si="1994"/>
        <v>74.667214368047965</v>
      </c>
      <c r="AI1788" s="580">
        <f t="shared" si="1994"/>
        <v>77.336651998840168</v>
      </c>
      <c r="AJ1788" s="579">
        <f t="shared" ref="AJ1788:AN1788" si="1995">AJ1781*AJ$44/$AH$44</f>
        <v>70.759519082984738</v>
      </c>
      <c r="AK1788" s="579">
        <f t="shared" si="1995"/>
        <v>75.469284876453344</v>
      </c>
      <c r="AL1788" s="579">
        <f t="shared" si="1995"/>
        <v>79.461352930589968</v>
      </c>
      <c r="AM1788" s="579">
        <f t="shared" si="1995"/>
        <v>87.622800640835962</v>
      </c>
      <c r="AN1788" s="580">
        <f t="shared" si="1995"/>
        <v>88.790007954975351</v>
      </c>
    </row>
    <row r="1789" spans="1:40" outlineLevel="1">
      <c r="A1789" s="521">
        <f>ROW()</f>
        <v>1789</v>
      </c>
      <c r="B1789" s="35"/>
      <c r="C1789" s="758"/>
      <c r="D1789" s="33" t="s">
        <v>24</v>
      </c>
      <c r="F1789" s="53"/>
      <c r="J1789" s="251"/>
      <c r="K1789" s="58"/>
      <c r="L1789" s="58"/>
      <c r="M1789" s="58"/>
      <c r="N1789" s="247"/>
      <c r="O1789" s="251"/>
      <c r="P1789" s="58"/>
      <c r="Q1789" s="58"/>
      <c r="R1789" s="58"/>
      <c r="S1789" s="247"/>
      <c r="T1789" s="251">
        <f t="shared" ref="T1789:AC1789" si="1996">SUM(T1784:T1788)</f>
        <v>149.28530709934623</v>
      </c>
      <c r="U1789" s="58">
        <f t="shared" si="1996"/>
        <v>236.9932116162804</v>
      </c>
      <c r="V1789" s="58">
        <f t="shared" si="1996"/>
        <v>236.81249326241735</v>
      </c>
      <c r="W1789" s="58">
        <f t="shared" si="1996"/>
        <v>244.89250433583823</v>
      </c>
      <c r="X1789" s="247">
        <f t="shared" si="1996"/>
        <v>254.18626655311871</v>
      </c>
      <c r="Y1789" s="251">
        <f t="shared" si="1996"/>
        <v>131.94257269744995</v>
      </c>
      <c r="Z1789" s="58">
        <f t="shared" si="1996"/>
        <v>303.22266678912774</v>
      </c>
      <c r="AA1789" s="58">
        <f t="shared" si="1996"/>
        <v>307.39797759435532</v>
      </c>
      <c r="AB1789" s="58">
        <f t="shared" si="1996"/>
        <v>320.27729895545178</v>
      </c>
      <c r="AC1789" s="58">
        <f t="shared" si="1996"/>
        <v>338.28231551533474</v>
      </c>
      <c r="AD1789" s="247">
        <f>SUM(AD1784:AD1788)</f>
        <v>359.29144109461964</v>
      </c>
      <c r="AE1789" s="251">
        <f t="shared" ref="AE1789:AH1789" si="1997">SUM(AE1784:AE1788)</f>
        <v>184.21075034376011</v>
      </c>
      <c r="AF1789" s="58">
        <f t="shared" si="1997"/>
        <v>195.20074241239445</v>
      </c>
      <c r="AG1789" s="58">
        <f t="shared" si="1997"/>
        <v>219.82583594358891</v>
      </c>
      <c r="AH1789" s="58">
        <f t="shared" si="1997"/>
        <v>234.60465652739418</v>
      </c>
      <c r="AI1789" s="247">
        <f>SUM(AI1784:AI1788)</f>
        <v>243.77260528632854</v>
      </c>
      <c r="AJ1789" s="58">
        <f t="shared" ref="AJ1789:AM1789" si="1998">SUM(AJ1784:AJ1788)</f>
        <v>219.10033822974106</v>
      </c>
      <c r="AK1789" s="58">
        <f t="shared" si="1998"/>
        <v>233.68369452872383</v>
      </c>
      <c r="AL1789" s="58">
        <f t="shared" si="1998"/>
        <v>246.04476583379727</v>
      </c>
      <c r="AM1789" s="58">
        <f t="shared" si="1998"/>
        <v>271.31593749993198</v>
      </c>
      <c r="AN1789" s="247">
        <f>SUM(AN1784:AN1788)</f>
        <v>274.93008751997729</v>
      </c>
    </row>
    <row r="1790" spans="1:40" outlineLevel="1">
      <c r="A1790" s="521">
        <f>ROW()</f>
        <v>1790</v>
      </c>
      <c r="B1790" s="35"/>
      <c r="C1790" s="756" t="s">
        <v>132</v>
      </c>
      <c r="F1790" s="53"/>
      <c r="J1790" s="1909"/>
      <c r="K1790" s="1910"/>
      <c r="L1790" s="1910"/>
      <c r="M1790" s="1910"/>
      <c r="N1790" s="1911"/>
      <c r="O1790" s="1906"/>
      <c r="P1790" s="1907"/>
      <c r="Q1790" s="1907"/>
      <c r="R1790" s="1907"/>
      <c r="S1790" s="1908"/>
      <c r="T1790" s="1895" t="s">
        <v>501</v>
      </c>
      <c r="U1790" s="1895"/>
      <c r="V1790" s="1895"/>
      <c r="W1790" s="1895"/>
      <c r="X1790" s="1896"/>
      <c r="Y1790" s="1906" t="str">
        <f>"Approved 4 [m$ "&amp;$G$43&amp;"]"</f>
        <v>Approved 4 [m$ 31/12/2023]</v>
      </c>
      <c r="Z1790" s="1907"/>
      <c r="AA1790" s="1907"/>
      <c r="AB1790" s="1907"/>
      <c r="AC1790" s="1907"/>
      <c r="AD1790" s="1908"/>
      <c r="AE1790" s="1413"/>
      <c r="AF1790" s="1137"/>
      <c r="AG1790" s="1137" t="str">
        <f>AG$189</f>
        <v>Forecast 5 [m$ 31/12/2023]</v>
      </c>
      <c r="AH1790" s="1137"/>
      <c r="AI1790" s="1160"/>
      <c r="AJ1790" s="1137"/>
      <c r="AK1790" s="1137"/>
      <c r="AL1790" s="1137" t="str">
        <f>AL$189</f>
        <v>Forecast 6 [m$ 31/12/2023]</v>
      </c>
      <c r="AM1790" s="1137"/>
      <c r="AN1790" s="1160"/>
    </row>
    <row r="1791" spans="1:40" outlineLevel="1">
      <c r="A1791" s="521">
        <f>ROW()</f>
        <v>1791</v>
      </c>
      <c r="B1791" s="35"/>
      <c r="C1791" s="758"/>
      <c r="D1791" s="33" t="s">
        <v>125</v>
      </c>
      <c r="F1791" s="53"/>
      <c r="J1791" s="251"/>
      <c r="K1791" s="58"/>
      <c r="L1791" s="58"/>
      <c r="M1791" s="58"/>
      <c r="N1791" s="247"/>
      <c r="O1791" s="251"/>
      <c r="P1791" s="58"/>
      <c r="Q1791" s="58"/>
      <c r="R1791" s="58"/>
      <c r="S1791" s="247"/>
      <c r="T1791" s="361">
        <f>4.99942029662447*$S$43</f>
        <v>7.2129162916272662</v>
      </c>
      <c r="U1791" s="373">
        <f>20.631478277703*$S$43</f>
        <v>29.766076256896088</v>
      </c>
      <c r="V1791" s="373">
        <f>21.8323153730217*$S$43</f>
        <v>31.498584614767651</v>
      </c>
      <c r="W1791" s="373">
        <f>23.0544921572471*$S$43</f>
        <v>33.261880820157714</v>
      </c>
      <c r="X1791" s="356">
        <f>23.8188617957612*$S$43</f>
        <v>34.364675522612742</v>
      </c>
      <c r="Y1791" s="575">
        <f>Y1798*Y$43</f>
        <v>16.104085481131108</v>
      </c>
      <c r="Z1791" s="576">
        <f t="shared" ref="Z1791:AD1791" si="1999">Z1798*Z$43</f>
        <v>33.071901718273971</v>
      </c>
      <c r="AA1791" s="576">
        <f t="shared" si="1999"/>
        <v>34.857357734954476</v>
      </c>
      <c r="AB1791" s="576">
        <f t="shared" si="1999"/>
        <v>34.265754981417906</v>
      </c>
      <c r="AC1791" s="576">
        <f t="shared" si="1999"/>
        <v>33.727348372178199</v>
      </c>
      <c r="AD1791" s="577">
        <f t="shared" si="1999"/>
        <v>33.885512710400619</v>
      </c>
      <c r="AE1791" s="361">
        <v>13.135092229044036</v>
      </c>
      <c r="AF1791" s="373">
        <v>14.889011919651063</v>
      </c>
      <c r="AG1791" s="373">
        <v>14.604069466872634</v>
      </c>
      <c r="AH1791" s="373">
        <v>14.419831102400835</v>
      </c>
      <c r="AI1791" s="356">
        <v>14.016285608500459</v>
      </c>
      <c r="AJ1791" s="1870">
        <v>15.608967345763523</v>
      </c>
      <c r="AK1791" s="1870">
        <v>18.950936204867634</v>
      </c>
      <c r="AL1791" s="1870">
        <v>21.472330291532735</v>
      </c>
      <c r="AM1791" s="1870">
        <v>22.130970561847242</v>
      </c>
      <c r="AN1791" s="1871">
        <v>22.458902673700024</v>
      </c>
    </row>
    <row r="1792" spans="1:40" outlineLevel="1">
      <c r="A1792" s="521">
        <f>ROW()</f>
        <v>1792</v>
      </c>
      <c r="B1792" s="35"/>
      <c r="C1792" s="758"/>
      <c r="D1792" s="33" t="s">
        <v>126</v>
      </c>
      <c r="F1792" s="53"/>
      <c r="J1792" s="251"/>
      <c r="K1792" s="58"/>
      <c r="L1792" s="58"/>
      <c r="M1792" s="58"/>
      <c r="N1792" s="247"/>
      <c r="O1792" s="251"/>
      <c r="P1792" s="58"/>
      <c r="Q1792" s="58"/>
      <c r="R1792" s="58"/>
      <c r="S1792" s="247"/>
      <c r="T1792" s="361">
        <f>21.2613655957818*$S$43</f>
        <v>30.674846520025909</v>
      </c>
      <c r="U1792" s="373">
        <f>53.8432196855846*$S$43</f>
        <v>77.682333834992463</v>
      </c>
      <c r="V1792" s="373">
        <f>54.4406556913628*$S$43</f>
        <v>78.544284950043107</v>
      </c>
      <c r="W1792" s="373">
        <f>55.0594313860477*$S$43</f>
        <v>79.437023912612261</v>
      </c>
      <c r="X1792" s="356">
        <f>55.2203999350214*$S$43</f>
        <v>79.66926137224651</v>
      </c>
      <c r="Y1792" s="575">
        <f t="shared" ref="Y1792:AD1792" si="2000">Y1799*Y$43</f>
        <v>31.794708217932772</v>
      </c>
      <c r="Z1792" s="576">
        <f t="shared" si="2000"/>
        <v>64.495452033324028</v>
      </c>
      <c r="AA1792" s="576">
        <f t="shared" si="2000"/>
        <v>66.085171523792795</v>
      </c>
      <c r="AB1792" s="576">
        <f t="shared" si="2000"/>
        <v>65.280456478672136</v>
      </c>
      <c r="AC1792" s="576">
        <f t="shared" si="2000"/>
        <v>64.550541130784495</v>
      </c>
      <c r="AD1792" s="577">
        <f t="shared" si="2000"/>
        <v>64.522981198011493</v>
      </c>
      <c r="AE1792" s="361">
        <v>30.107500265064917</v>
      </c>
      <c r="AF1792" s="373">
        <v>31.593610799652076</v>
      </c>
      <c r="AG1792" s="373">
        <v>31.047827928691824</v>
      </c>
      <c r="AH1792" s="373">
        <v>30.596507660739078</v>
      </c>
      <c r="AI1792" s="356">
        <v>29.923484537428454</v>
      </c>
      <c r="AJ1792" s="1870">
        <v>36.584097343030166</v>
      </c>
      <c r="AK1792" s="1870">
        <v>40.246126658473017</v>
      </c>
      <c r="AL1792" s="1870">
        <v>42.010356900719692</v>
      </c>
      <c r="AM1792" s="1870">
        <v>42.7476710497819</v>
      </c>
      <c r="AN1792" s="1871">
        <v>43.092011277125941</v>
      </c>
    </row>
    <row r="1793" spans="1:40" outlineLevel="1">
      <c r="A1793" s="521">
        <f>ROW()</f>
        <v>1793</v>
      </c>
      <c r="B1793" s="35"/>
      <c r="C1793" s="758"/>
      <c r="D1793" s="33" t="s">
        <v>127</v>
      </c>
      <c r="F1793" s="53"/>
      <c r="J1793" s="251"/>
      <c r="K1793" s="58"/>
      <c r="L1793" s="58"/>
      <c r="M1793" s="58"/>
      <c r="N1793" s="247"/>
      <c r="O1793" s="251"/>
      <c r="P1793" s="58"/>
      <c r="Q1793" s="58"/>
      <c r="R1793" s="58"/>
      <c r="S1793" s="247"/>
      <c r="T1793" s="361">
        <f>31.1404939700419*$S$43</f>
        <v>44.927964235671794</v>
      </c>
      <c r="U1793" s="373">
        <f>73.3507176782851*$S$43</f>
        <v>105.82678693797283</v>
      </c>
      <c r="V1793" s="373">
        <f>73.5592921975498*$S$43</f>
        <v>106.12770793656109</v>
      </c>
      <c r="W1793" s="373">
        <f>73.7762334076726*$S$43</f>
        <v>106.44069998283427</v>
      </c>
      <c r="X1793" s="356">
        <f>73.554603010796*$S$43</f>
        <v>106.12094260987837</v>
      </c>
      <c r="Y1793" s="575">
        <f t="shared" ref="Y1793:AD1793" si="2001">Y1800*Y$43</f>
        <v>42.806590356558885</v>
      </c>
      <c r="Z1793" s="576">
        <f t="shared" si="2001"/>
        <v>88.656612889360915</v>
      </c>
      <c r="AA1793" s="576">
        <f t="shared" si="2001"/>
        <v>93.392110271637748</v>
      </c>
      <c r="AB1793" s="576">
        <f t="shared" si="2001"/>
        <v>95.132717650039581</v>
      </c>
      <c r="AC1793" s="576">
        <f t="shared" si="2001"/>
        <v>96.703647800575922</v>
      </c>
      <c r="AD1793" s="577">
        <f t="shared" si="2001"/>
        <v>98.901112080147556</v>
      </c>
      <c r="AE1793" s="361">
        <v>61.338674773824508</v>
      </c>
      <c r="AF1793" s="373">
        <v>62.573993188579593</v>
      </c>
      <c r="AG1793" s="373">
        <v>61.670934086491783</v>
      </c>
      <c r="AH1793" s="373">
        <v>60.868373086025414</v>
      </c>
      <c r="AI1793" s="356">
        <v>59.847269745895019</v>
      </c>
      <c r="AJ1793" s="1870">
        <v>82.880235510965875</v>
      </c>
      <c r="AK1793" s="1870">
        <v>88.548572064041764</v>
      </c>
      <c r="AL1793" s="1870">
        <v>92.533332569364006</v>
      </c>
      <c r="AM1793" s="1870">
        <v>95.147041958449208</v>
      </c>
      <c r="AN1793" s="1871">
        <v>97.044911397268166</v>
      </c>
    </row>
    <row r="1794" spans="1:40" outlineLevel="1">
      <c r="A1794" s="521">
        <f>ROW()</f>
        <v>1794</v>
      </c>
      <c r="B1794" s="35"/>
      <c r="C1794" s="758"/>
      <c r="D1794" s="33" t="s">
        <v>128</v>
      </c>
      <c r="F1794" s="53"/>
      <c r="J1794" s="251"/>
      <c r="K1794" s="58"/>
      <c r="L1794" s="58"/>
      <c r="M1794" s="58"/>
      <c r="N1794" s="247"/>
      <c r="O1794" s="251"/>
      <c r="P1794" s="58"/>
      <c r="Q1794" s="58"/>
      <c r="R1794" s="58"/>
      <c r="S1794" s="247"/>
      <c r="T1794" s="361">
        <f>31.698778409879*$S$43</f>
        <v>45.733429408140275</v>
      </c>
      <c r="U1794" s="373">
        <f>75.3421747382304*$S$43</f>
        <v>108.69996267025806</v>
      </c>
      <c r="V1794" s="373">
        <f>76.8701479173072*$S$43</f>
        <v>110.90444678694131</v>
      </c>
      <c r="W1794" s="373">
        <f>78.4447168731143*$S$43</f>
        <v>113.17615698528168</v>
      </c>
      <c r="X1794" s="356">
        <f>79.5779679294051*$S$43</f>
        <v>114.81115554940375</v>
      </c>
      <c r="Y1794" s="575">
        <f t="shared" ref="Y1794:AD1794" si="2002">Y1801*Y$43</f>
        <v>43.002478828405756</v>
      </c>
      <c r="Z1794" s="576">
        <f t="shared" si="2002"/>
        <v>90.250705716588328</v>
      </c>
      <c r="AA1794" s="576">
        <f t="shared" si="2002"/>
        <v>97.159957545128492</v>
      </c>
      <c r="AB1794" s="576">
        <f t="shared" si="2002"/>
        <v>100.89726392749135</v>
      </c>
      <c r="AC1794" s="576">
        <f t="shared" si="2002"/>
        <v>104.48717574521861</v>
      </c>
      <c r="AD1794" s="577">
        <f t="shared" si="2002"/>
        <v>109.16773969178773</v>
      </c>
      <c r="AE1794" s="361">
        <v>62.051017708606402</v>
      </c>
      <c r="AF1794" s="373">
        <v>63.177502957248841</v>
      </c>
      <c r="AG1794" s="373">
        <v>62.246553866103376</v>
      </c>
      <c r="AH1794" s="373">
        <v>61.423374337299194</v>
      </c>
      <c r="AI1794" s="356">
        <v>60.383833739928434</v>
      </c>
      <c r="AJ1794" s="1870">
        <v>83.511255585611451</v>
      </c>
      <c r="AK1794" s="1870">
        <v>89.726809103469407</v>
      </c>
      <c r="AL1794" s="1870">
        <v>94.984916898490866</v>
      </c>
      <c r="AM1794" s="1870">
        <v>97.956185787378558</v>
      </c>
      <c r="AN1794" s="1871">
        <v>99.789309260290636</v>
      </c>
    </row>
    <row r="1795" spans="1:40" outlineLevel="1">
      <c r="A1795" s="521">
        <f>ROW()</f>
        <v>1795</v>
      </c>
      <c r="B1795" s="35"/>
      <c r="C1795" s="758"/>
      <c r="D1795" s="45" t="s">
        <v>129</v>
      </c>
      <c r="E1795" s="45"/>
      <c r="F1795" s="54"/>
      <c r="G1795" s="45"/>
      <c r="H1795" s="45"/>
      <c r="I1795" s="45"/>
      <c r="J1795" s="47"/>
      <c r="K1795" s="60"/>
      <c r="L1795" s="60"/>
      <c r="M1795" s="60"/>
      <c r="N1795" s="49"/>
      <c r="O1795" s="47"/>
      <c r="P1795" s="60"/>
      <c r="Q1795" s="60"/>
      <c r="R1795" s="60"/>
      <c r="S1795" s="49"/>
      <c r="T1795" s="362">
        <f>41.2389875044511*$S$43</f>
        <v>59.497571152780353</v>
      </c>
      <c r="U1795" s="374">
        <f>102.309978764428*$S$43</f>
        <v>147.60777627042816</v>
      </c>
      <c r="V1795" s="374">
        <f>105.632798331252*$S$43</f>
        <v>152.40177596752605</v>
      </c>
      <c r="W1795" s="374">
        <f>109.174424743699*$S$43</f>
        <v>157.51145935750716</v>
      </c>
      <c r="X1795" s="363">
        <f>112.132914283537*$S$43</f>
        <v>161.77982171442167</v>
      </c>
      <c r="Y1795" s="578">
        <f t="shared" ref="Y1795:AD1795" si="2003">Y1802*Y$43</f>
        <v>52.130085564430537</v>
      </c>
      <c r="Z1795" s="579">
        <f t="shared" si="2003"/>
        <v>114.28385528492053</v>
      </c>
      <c r="AA1795" s="579">
        <f t="shared" si="2003"/>
        <v>128.39277572233394</v>
      </c>
      <c r="AB1795" s="579">
        <f t="shared" si="2003"/>
        <v>137.65621963105946</v>
      </c>
      <c r="AC1795" s="579">
        <f t="shared" si="2003"/>
        <v>146.26488457238077</v>
      </c>
      <c r="AD1795" s="580">
        <f t="shared" si="2003"/>
        <v>155.10983158909636</v>
      </c>
      <c r="AE1795" s="362">
        <v>102.64441318292693</v>
      </c>
      <c r="AF1795" s="374">
        <v>111.48937676599053</v>
      </c>
      <c r="AG1795" s="374">
        <v>111.47013803733837</v>
      </c>
      <c r="AH1795" s="374">
        <v>111.94350099798831</v>
      </c>
      <c r="AI1795" s="363">
        <v>113.19175810190377</v>
      </c>
      <c r="AJ1795" s="1872">
        <v>132.05351087448702</v>
      </c>
      <c r="AK1795" s="1872">
        <v>152.53270527214636</v>
      </c>
      <c r="AL1795" s="1872">
        <v>170.28084698100534</v>
      </c>
      <c r="AM1795" s="1872">
        <v>178.47987730940997</v>
      </c>
      <c r="AN1795" s="1873">
        <v>183.77576475384103</v>
      </c>
    </row>
    <row r="1796" spans="1:40" outlineLevel="1">
      <c r="A1796" s="521">
        <f>ROW()</f>
        <v>1796</v>
      </c>
      <c r="B1796" s="35"/>
      <c r="C1796" s="758"/>
      <c r="D1796" s="33" t="s">
        <v>24</v>
      </c>
      <c r="F1796" s="53"/>
      <c r="J1796" s="251"/>
      <c r="K1796" s="58"/>
      <c r="L1796" s="58"/>
      <c r="M1796" s="58"/>
      <c r="N1796" s="247"/>
      <c r="O1796" s="251"/>
      <c r="P1796" s="58"/>
      <c r="Q1796" s="58"/>
      <c r="R1796" s="58"/>
      <c r="S1796" s="247"/>
      <c r="T1796" s="251">
        <f t="shared" ref="T1796:AC1796" si="2004">SUM(T1791:T1795)</f>
        <v>188.04672760824559</v>
      </c>
      <c r="U1796" s="58">
        <f t="shared" si="2004"/>
        <v>469.58293597054762</v>
      </c>
      <c r="V1796" s="58">
        <f t="shared" si="2004"/>
        <v>479.47680025583918</v>
      </c>
      <c r="W1796" s="58">
        <f t="shared" si="2004"/>
        <v>489.82722105839309</v>
      </c>
      <c r="X1796" s="247">
        <f t="shared" si="2004"/>
        <v>496.74585676856304</v>
      </c>
      <c r="Y1796" s="251">
        <f t="shared" si="2004"/>
        <v>185.83794844845909</v>
      </c>
      <c r="Z1796" s="58">
        <f t="shared" si="2004"/>
        <v>390.75852764246775</v>
      </c>
      <c r="AA1796" s="58">
        <f t="shared" si="2004"/>
        <v>419.88737279784743</v>
      </c>
      <c r="AB1796" s="58">
        <f t="shared" si="2004"/>
        <v>433.23241266868041</v>
      </c>
      <c r="AC1796" s="58">
        <f t="shared" si="2004"/>
        <v>445.73359762113802</v>
      </c>
      <c r="AD1796" s="247">
        <f>SUM(AD1791:AD1795)</f>
        <v>461.58717726944377</v>
      </c>
      <c r="AE1796" s="251">
        <f t="shared" ref="AE1796:AH1796" si="2005">SUM(AE1791:AE1795)</f>
        <v>269.27669815946678</v>
      </c>
      <c r="AF1796" s="58">
        <f t="shared" si="2005"/>
        <v>283.72349563112209</v>
      </c>
      <c r="AG1796" s="58">
        <f t="shared" si="2005"/>
        <v>281.039523385498</v>
      </c>
      <c r="AH1796" s="58">
        <f t="shared" si="2005"/>
        <v>279.25158718445283</v>
      </c>
      <c r="AI1796" s="247">
        <f>SUM(AI1791:AI1795)</f>
        <v>277.36263173365614</v>
      </c>
      <c r="AJ1796" s="58">
        <f t="shared" ref="AJ1796:AM1796" si="2006">SUM(AJ1791:AJ1795)</f>
        <v>350.63806665985805</v>
      </c>
      <c r="AK1796" s="58">
        <f t="shared" si="2006"/>
        <v>390.00514930299818</v>
      </c>
      <c r="AL1796" s="58">
        <f t="shared" si="2006"/>
        <v>421.28178364111261</v>
      </c>
      <c r="AM1796" s="58">
        <f t="shared" si="2006"/>
        <v>436.46174666686687</v>
      </c>
      <c r="AN1796" s="247">
        <f>SUM(AN1791:AN1795)</f>
        <v>446.16089936222579</v>
      </c>
    </row>
    <row r="1797" spans="1:40" outlineLevel="1">
      <c r="A1797" s="521">
        <f>ROW()</f>
        <v>1797</v>
      </c>
      <c r="B1797" s="35"/>
      <c r="C1797" s="756" t="s">
        <v>563</v>
      </c>
      <c r="F1797" s="53"/>
      <c r="J1797" s="1909"/>
      <c r="K1797" s="1910"/>
      <c r="L1797" s="1910"/>
      <c r="M1797" s="1910"/>
      <c r="N1797" s="1911"/>
      <c r="O1797" s="1906"/>
      <c r="P1797" s="1907"/>
      <c r="Q1797" s="1907"/>
      <c r="R1797" s="1907"/>
      <c r="S1797" s="1908"/>
      <c r="T1797" s="1894" t="s">
        <v>816</v>
      </c>
      <c r="U1797" s="1895"/>
      <c r="V1797" s="1895"/>
      <c r="W1797" s="1895"/>
      <c r="X1797" s="1896"/>
      <c r="Y1797" s="1894" t="s">
        <v>811</v>
      </c>
      <c r="Z1797" s="1895"/>
      <c r="AA1797" s="1895"/>
      <c r="AB1797" s="1895"/>
      <c r="AC1797" s="1895"/>
      <c r="AD1797" s="1896"/>
      <c r="AE1797" s="1171"/>
      <c r="AF1797" s="1136"/>
      <c r="AG1797" s="1136" t="s">
        <v>810</v>
      </c>
      <c r="AH1797" s="1136"/>
      <c r="AI1797" s="1161"/>
      <c r="AJ1797" s="1136"/>
      <c r="AK1797" s="1136"/>
      <c r="AL1797" s="1136" t="s">
        <v>813</v>
      </c>
      <c r="AM1797" s="1136"/>
      <c r="AN1797" s="1161"/>
    </row>
    <row r="1798" spans="1:40" outlineLevel="1">
      <c r="A1798" s="521">
        <f>ROW()</f>
        <v>1798</v>
      </c>
      <c r="B1798" s="35"/>
      <c r="C1798" s="758"/>
      <c r="D1798" s="33" t="s">
        <v>125</v>
      </c>
      <c r="F1798" s="53"/>
      <c r="J1798" s="251"/>
      <c r="K1798" s="58"/>
      <c r="L1798" s="58"/>
      <c r="M1798" s="58"/>
      <c r="N1798" s="247"/>
      <c r="O1798" s="251"/>
      <c r="P1798" s="58"/>
      <c r="Q1798" s="58"/>
      <c r="R1798" s="58"/>
      <c r="S1798" s="247"/>
      <c r="T1798" s="575">
        <f>T1791*T$44</f>
        <v>5.0761075696110387</v>
      </c>
      <c r="U1798" s="576">
        <f t="shared" ref="U1798:X1798" si="2007">U1791*U$44</f>
        <v>21.702611073241563</v>
      </c>
      <c r="V1798" s="576">
        <f t="shared" si="2007"/>
        <v>23.236281376360559</v>
      </c>
      <c r="W1798" s="576">
        <f t="shared" si="2007"/>
        <v>25.123595505600392</v>
      </c>
      <c r="X1798" s="577">
        <f t="shared" si="2007"/>
        <v>26.73930299665459</v>
      </c>
      <c r="Y1798" s="361">
        <v>12.613486497344425</v>
      </c>
      <c r="Z1798" s="373">
        <v>26.340882779286549</v>
      </c>
      <c r="AA1798" s="373">
        <v>28.172735862196859</v>
      </c>
      <c r="AB1798" s="373">
        <v>28.223300025106155</v>
      </c>
      <c r="AC1798" s="373">
        <v>28.27546252215674</v>
      </c>
      <c r="AD1798" s="356">
        <v>28.930907986396413</v>
      </c>
      <c r="AE1798" s="575">
        <f>AE1791*AE$44/$AD$44</f>
        <v>13.248130888502246</v>
      </c>
      <c r="AF1798" s="576">
        <f t="shared" ref="AF1798:AI1798" si="2008">AF1791*AF$44/$AD$44</f>
        <v>15.542488346417157</v>
      </c>
      <c r="AG1798" s="576">
        <f t="shared" si="2008"/>
        <v>16.439004184741314</v>
      </c>
      <c r="AH1798" s="576">
        <f t="shared" si="2008"/>
        <v>16.889320249886001</v>
      </c>
      <c r="AI1798" s="577">
        <f t="shared" si="2008"/>
        <v>16.784398281191152</v>
      </c>
      <c r="AJ1798" s="576">
        <f>AJ1791*AJ$44/$AH$44</f>
        <v>16.316081038309139</v>
      </c>
      <c r="AK1798" s="576">
        <f t="shared" ref="AK1798:AN1798" si="2009">AK1791*AK$44/$AH$44</f>
        <v>20.253178580692406</v>
      </c>
      <c r="AL1798" s="576">
        <f t="shared" si="2009"/>
        <v>23.461865576774589</v>
      </c>
      <c r="AM1798" s="576">
        <f t="shared" si="2009"/>
        <v>24.723198999897988</v>
      </c>
      <c r="AN1798" s="577">
        <f t="shared" si="2009"/>
        <v>25.651547958344828</v>
      </c>
    </row>
    <row r="1799" spans="1:40" outlineLevel="1">
      <c r="A1799" s="521">
        <f>ROW()</f>
        <v>1799</v>
      </c>
      <c r="B1799" s="35"/>
      <c r="C1799" s="758"/>
      <c r="D1799" s="33" t="s">
        <v>126</v>
      </c>
      <c r="F1799" s="53"/>
      <c r="J1799" s="251"/>
      <c r="K1799" s="58"/>
      <c r="L1799" s="58"/>
      <c r="M1799" s="58"/>
      <c r="N1799" s="247"/>
      <c r="O1799" s="251"/>
      <c r="P1799" s="58"/>
      <c r="Q1799" s="58"/>
      <c r="R1799" s="58"/>
      <c r="S1799" s="247"/>
      <c r="T1799" s="575">
        <f t="shared" ref="T1799:X1799" si="2010">T1792*T$44</f>
        <v>21.587498637369013</v>
      </c>
      <c r="U1799" s="576">
        <f t="shared" si="2010"/>
        <v>56.638619881650349</v>
      </c>
      <c r="V1799" s="576">
        <f t="shared" si="2010"/>
        <v>57.94155921369822</v>
      </c>
      <c r="W1799" s="576">
        <f t="shared" si="2010"/>
        <v>60.000926217608679</v>
      </c>
      <c r="X1799" s="577">
        <f t="shared" si="2010"/>
        <v>61.990997643797989</v>
      </c>
      <c r="Y1799" s="361">
        <v>24.903129287521189</v>
      </c>
      <c r="Z1799" s="373">
        <v>51.368897872243394</v>
      </c>
      <c r="AA1799" s="373">
        <v>53.411968167650315</v>
      </c>
      <c r="AB1799" s="373">
        <v>53.768840347238402</v>
      </c>
      <c r="AC1799" s="373">
        <v>54.116214129482074</v>
      </c>
      <c r="AD1799" s="356">
        <v>55.088687841358819</v>
      </c>
      <c r="AE1799" s="575">
        <f t="shared" ref="AE1799:AI1799" si="2011">AE1792*AE$44/$AD$44</f>
        <v>30.366600955814185</v>
      </c>
      <c r="AF1799" s="576">
        <f t="shared" si="2011"/>
        <v>32.980249483629919</v>
      </c>
      <c r="AG1799" s="576">
        <f t="shared" si="2011"/>
        <v>34.948845895635891</v>
      </c>
      <c r="AH1799" s="576">
        <f t="shared" si="2011"/>
        <v>35.836357079402653</v>
      </c>
      <c r="AI1799" s="577">
        <f t="shared" si="2011"/>
        <v>35.833151268882951</v>
      </c>
      <c r="AJ1799" s="576">
        <f t="shared" ref="AJ1799:AN1799" si="2012">AJ1792*AJ$44/$AH$44</f>
        <v>38.241421340680759</v>
      </c>
      <c r="AK1799" s="576">
        <f t="shared" si="2012"/>
        <v>43.011700402740743</v>
      </c>
      <c r="AL1799" s="576">
        <f t="shared" si="2012"/>
        <v>45.902858844607181</v>
      </c>
      <c r="AM1799" s="576">
        <f t="shared" si="2012"/>
        <v>47.754759566121869</v>
      </c>
      <c r="AN1799" s="577">
        <f t="shared" si="2012"/>
        <v>49.217756092382821</v>
      </c>
    </row>
    <row r="1800" spans="1:40" outlineLevel="1">
      <c r="A1800" s="521">
        <f>ROW()</f>
        <v>1800</v>
      </c>
      <c r="B1800" s="35"/>
      <c r="C1800" s="758"/>
      <c r="D1800" s="33" t="s">
        <v>127</v>
      </c>
      <c r="F1800" s="53"/>
      <c r="J1800" s="251"/>
      <c r="K1800" s="58"/>
      <c r="L1800" s="58"/>
      <c r="M1800" s="58"/>
      <c r="N1800" s="247"/>
      <c r="O1800" s="251"/>
      <c r="P1800" s="58"/>
      <c r="Q1800" s="58"/>
      <c r="R1800" s="58"/>
      <c r="S1800" s="247"/>
      <c r="T1800" s="575">
        <f t="shared" ref="T1800:X1800" si="2013">T1793*T$44</f>
        <v>31.618165263977641</v>
      </c>
      <c r="U1800" s="576">
        <f t="shared" si="2013"/>
        <v>77.158896531199005</v>
      </c>
      <c r="V1800" s="576">
        <f t="shared" si="2013"/>
        <v>78.289653760696069</v>
      </c>
      <c r="W1800" s="576">
        <f t="shared" si="2013"/>
        <v>80.397530920171675</v>
      </c>
      <c r="X1800" s="577">
        <f t="shared" si="2013"/>
        <v>82.573165484100812</v>
      </c>
      <c r="Y1800" s="361">
        <v>33.528159676775736</v>
      </c>
      <c r="Z1800" s="373">
        <v>70.612614527602673</v>
      </c>
      <c r="AA1800" s="373">
        <v>75.482234606026097</v>
      </c>
      <c r="AB1800" s="373">
        <v>78.356926146726209</v>
      </c>
      <c r="AC1800" s="373">
        <v>81.071904585199945</v>
      </c>
      <c r="AD1800" s="356">
        <v>84.440185332205331</v>
      </c>
      <c r="AE1800" s="575">
        <f t="shared" ref="AE1800:AI1800" si="2014">AE1793*AE$44/$AD$44</f>
        <v>61.866546329537279</v>
      </c>
      <c r="AF1800" s="576">
        <f t="shared" si="2014"/>
        <v>65.320356056580934</v>
      </c>
      <c r="AG1800" s="576">
        <f t="shared" si="2014"/>
        <v>69.419605667066492</v>
      </c>
      <c r="AH1800" s="576">
        <f t="shared" si="2014"/>
        <v>71.292474845164008</v>
      </c>
      <c r="AI1800" s="577">
        <f t="shared" si="2014"/>
        <v>71.666662589108768</v>
      </c>
      <c r="AJ1800" s="576">
        <f t="shared" ref="AJ1800:AN1800" si="2015">AJ1793*AJ$44/$AH$44</f>
        <v>86.634856048827132</v>
      </c>
      <c r="AK1800" s="576">
        <f t="shared" si="2015"/>
        <v>94.63332173624795</v>
      </c>
      <c r="AL1800" s="576">
        <f t="shared" si="2015"/>
        <v>101.10707969919299</v>
      </c>
      <c r="AM1800" s="576">
        <f t="shared" si="2015"/>
        <v>106.29173474414657</v>
      </c>
      <c r="AN1800" s="577">
        <f t="shared" si="2015"/>
        <v>110.84033066920259</v>
      </c>
    </row>
    <row r="1801" spans="1:40" outlineLevel="1">
      <c r="A1801" s="521">
        <f>ROW()</f>
        <v>1801</v>
      </c>
      <c r="B1801" s="35"/>
      <c r="C1801" s="758"/>
      <c r="D1801" s="33" t="s">
        <v>128</v>
      </c>
      <c r="F1801" s="53"/>
      <c r="J1801" s="251"/>
      <c r="K1801" s="58"/>
      <c r="L1801" s="58"/>
      <c r="M1801" s="58"/>
      <c r="N1801" s="247"/>
      <c r="O1801" s="251"/>
      <c r="P1801" s="58"/>
      <c r="Q1801" s="58"/>
      <c r="R1801" s="58"/>
      <c r="S1801" s="247"/>
      <c r="T1801" s="575">
        <f t="shared" ref="T1801:X1801" si="2016">T1794*T$44</f>
        <v>32.185013358939088</v>
      </c>
      <c r="U1801" s="576">
        <f t="shared" si="2016"/>
        <v>79.253744872132629</v>
      </c>
      <c r="V1801" s="576">
        <f t="shared" si="2016"/>
        <v>81.813419966266764</v>
      </c>
      <c r="W1801" s="576">
        <f t="shared" si="2016"/>
        <v>85.485003218860811</v>
      </c>
      <c r="X1801" s="577">
        <f t="shared" si="2016"/>
        <v>89.335057844833642</v>
      </c>
      <c r="Y1801" s="361">
        <v>33.68158885457791</v>
      </c>
      <c r="Z1801" s="373">
        <v>71.882266713285645</v>
      </c>
      <c r="AA1801" s="373">
        <v>78.52751895638599</v>
      </c>
      <c r="AB1801" s="373">
        <v>83.104946996853641</v>
      </c>
      <c r="AC1801" s="373">
        <v>87.597257549812213</v>
      </c>
      <c r="AD1801" s="356">
        <v>93.20566753993927</v>
      </c>
      <c r="AE1801" s="575">
        <f t="shared" ref="AE1801:AI1801" si="2017">AE1794*AE$44/$AD$44</f>
        <v>62.585019582174439</v>
      </c>
      <c r="AF1801" s="576">
        <f t="shared" si="2017"/>
        <v>65.95035377551018</v>
      </c>
      <c r="AG1801" s="576">
        <f t="shared" si="2017"/>
        <v>70.067549446526002</v>
      </c>
      <c r="AH1801" s="576">
        <f t="shared" si="2017"/>
        <v>71.942523642912391</v>
      </c>
      <c r="AI1801" s="577">
        <f t="shared" si="2017"/>
        <v>72.309194000836115</v>
      </c>
      <c r="AJ1801" s="576">
        <f t="shared" ref="AJ1801:AN1801" si="2018">AJ1794*AJ$44/$AH$44</f>
        <v>87.29446244344949</v>
      </c>
      <c r="AK1801" s="576">
        <f t="shared" si="2018"/>
        <v>95.892523124081507</v>
      </c>
      <c r="AL1801" s="576">
        <f t="shared" si="2018"/>
        <v>103.78581746072896</v>
      </c>
      <c r="AM1801" s="576">
        <f t="shared" si="2018"/>
        <v>109.42991712561364</v>
      </c>
      <c r="AN1801" s="577">
        <f t="shared" si="2018"/>
        <v>113.97485840739606</v>
      </c>
    </row>
    <row r="1802" spans="1:40" outlineLevel="1">
      <c r="A1802" s="521">
        <f>ROW()</f>
        <v>1802</v>
      </c>
      <c r="B1802" s="35"/>
      <c r="C1802" s="758"/>
      <c r="D1802" s="45" t="s">
        <v>129</v>
      </c>
      <c r="E1802" s="45"/>
      <c r="F1802" s="54"/>
      <c r="G1802" s="45"/>
      <c r="H1802" s="45"/>
      <c r="I1802" s="45"/>
      <c r="J1802" s="47"/>
      <c r="K1802" s="60"/>
      <c r="L1802" s="60"/>
      <c r="M1802" s="60"/>
      <c r="N1802" s="49"/>
      <c r="O1802" s="47"/>
      <c r="P1802" s="60"/>
      <c r="Q1802" s="60"/>
      <c r="R1802" s="60"/>
      <c r="S1802" s="49"/>
      <c r="T1802" s="578">
        <f t="shared" ref="T1802:X1802" si="2019">T1795*T$44</f>
        <v>41.8715619440474</v>
      </c>
      <c r="U1802" s="579">
        <f t="shared" si="2019"/>
        <v>107.62164727845139</v>
      </c>
      <c r="V1802" s="579">
        <f t="shared" si="2019"/>
        <v>112.42570394665404</v>
      </c>
      <c r="W1802" s="579">
        <f t="shared" si="2019"/>
        <v>118.97265262271667</v>
      </c>
      <c r="X1802" s="580">
        <f t="shared" si="2019"/>
        <v>125.8815805992451</v>
      </c>
      <c r="Y1802" s="362">
        <v>40.830765034300484</v>
      </c>
      <c r="Z1802" s="374">
        <v>91.024025811060895</v>
      </c>
      <c r="AA1802" s="374">
        <v>103.77079595486211</v>
      </c>
      <c r="AB1802" s="374">
        <v>113.38179442058608</v>
      </c>
      <c r="AC1802" s="374">
        <v>122.62177317934345</v>
      </c>
      <c r="AD1802" s="363">
        <v>132.43028971824393</v>
      </c>
      <c r="AE1802" s="578">
        <f t="shared" ref="AE1802:AI1802" si="2020">AE1795*AE$44/$AD$44</f>
        <v>103.52775580928601</v>
      </c>
      <c r="AF1802" s="579">
        <f t="shared" si="2020"/>
        <v>116.3826282419505</v>
      </c>
      <c r="AG1802" s="579">
        <f t="shared" si="2020"/>
        <v>125.47585245511068</v>
      </c>
      <c r="AH1802" s="579">
        <f t="shared" si="2020"/>
        <v>131.11454807079352</v>
      </c>
      <c r="AI1802" s="580">
        <f t="shared" si="2020"/>
        <v>135.54629259112644</v>
      </c>
      <c r="AJ1802" s="579">
        <f t="shared" ref="AJ1802:AN1802" si="2021">AJ1795*AJ$44/$AH$44</f>
        <v>138.03576733128043</v>
      </c>
      <c r="AK1802" s="579">
        <f t="shared" si="2021"/>
        <v>163.01422187677508</v>
      </c>
      <c r="AL1802" s="579">
        <f t="shared" si="2021"/>
        <v>186.05834988217723</v>
      </c>
      <c r="AM1802" s="579">
        <f t="shared" si="2021"/>
        <v>199.385449990387</v>
      </c>
      <c r="AN1802" s="580">
        <f t="shared" si="2021"/>
        <v>209.90040838838604</v>
      </c>
    </row>
    <row r="1803" spans="1:40" outlineLevel="1">
      <c r="A1803" s="521">
        <f>ROW()</f>
        <v>1803</v>
      </c>
      <c r="B1803" s="35"/>
      <c r="C1803" s="758"/>
      <c r="D1803" s="33" t="s">
        <v>24</v>
      </c>
      <c r="F1803" s="53"/>
      <c r="J1803" s="251"/>
      <c r="K1803" s="58"/>
      <c r="L1803" s="58"/>
      <c r="M1803" s="58"/>
      <c r="N1803" s="247"/>
      <c r="O1803" s="251"/>
      <c r="P1803" s="58"/>
      <c r="Q1803" s="58"/>
      <c r="R1803" s="58"/>
      <c r="S1803" s="247"/>
      <c r="T1803" s="251">
        <f t="shared" ref="T1803:AC1803" si="2022">SUM(T1798:T1802)</f>
        <v>132.33834677394418</v>
      </c>
      <c r="U1803" s="58">
        <f t="shared" si="2022"/>
        <v>342.37551963667494</v>
      </c>
      <c r="V1803" s="58">
        <f t="shared" si="2022"/>
        <v>353.70661826367564</v>
      </c>
      <c r="W1803" s="58">
        <f t="shared" si="2022"/>
        <v>369.97970848495822</v>
      </c>
      <c r="X1803" s="247">
        <f t="shared" si="2022"/>
        <v>386.52010456863218</v>
      </c>
      <c r="Y1803" s="251">
        <f t="shared" si="2022"/>
        <v>145.55712935051974</v>
      </c>
      <c r="Z1803" s="58">
        <f t="shared" si="2022"/>
        <v>311.22868770347918</v>
      </c>
      <c r="AA1803" s="58">
        <f t="shared" si="2022"/>
        <v>339.36525354712137</v>
      </c>
      <c r="AB1803" s="58">
        <f t="shared" si="2022"/>
        <v>356.83580793651049</v>
      </c>
      <c r="AC1803" s="58">
        <f t="shared" si="2022"/>
        <v>373.6826119659944</v>
      </c>
      <c r="AD1803" s="247">
        <f>SUM(AD1798:AD1802)</f>
        <v>394.09573841814381</v>
      </c>
      <c r="AE1803" s="251">
        <f t="shared" ref="AE1803:AH1803" si="2023">SUM(AE1798:AE1802)</f>
        <v>271.59405356531414</v>
      </c>
      <c r="AF1803" s="58">
        <f t="shared" si="2023"/>
        <v>296.17607590408869</v>
      </c>
      <c r="AG1803" s="58">
        <f t="shared" si="2023"/>
        <v>316.35085764908035</v>
      </c>
      <c r="AH1803" s="58">
        <f t="shared" si="2023"/>
        <v>327.07522388815858</v>
      </c>
      <c r="AI1803" s="247">
        <f>SUM(AI1798:AI1802)</f>
        <v>332.13969873114547</v>
      </c>
      <c r="AJ1803" s="58">
        <f t="shared" ref="AJ1803:AM1803" si="2024">SUM(AJ1798:AJ1802)</f>
        <v>366.5225882025469</v>
      </c>
      <c r="AK1803" s="58">
        <f t="shared" si="2024"/>
        <v>416.80494572053766</v>
      </c>
      <c r="AL1803" s="58">
        <f t="shared" si="2024"/>
        <v>460.31597146348099</v>
      </c>
      <c r="AM1803" s="58">
        <f t="shared" si="2024"/>
        <v>487.58506042616705</v>
      </c>
      <c r="AN1803" s="247">
        <f>SUM(AN1798:AN1802)</f>
        <v>509.58490151571232</v>
      </c>
    </row>
    <row r="1804" spans="1:40" outlineLevel="1">
      <c r="A1804" s="521">
        <f>ROW()</f>
        <v>1804</v>
      </c>
      <c r="B1804" s="35"/>
      <c r="C1804" s="758"/>
      <c r="F1804" s="53"/>
      <c r="J1804" s="251"/>
      <c r="K1804" s="58"/>
      <c r="L1804" s="58"/>
      <c r="M1804" s="58"/>
      <c r="N1804" s="247"/>
      <c r="O1804" s="251"/>
      <c r="P1804" s="58"/>
      <c r="Q1804" s="58"/>
      <c r="R1804" s="58"/>
      <c r="S1804" s="247"/>
      <c r="T1804" s="251"/>
      <c r="U1804" s="58"/>
      <c r="V1804" s="58"/>
      <c r="W1804" s="58"/>
      <c r="X1804" s="247"/>
      <c r="Y1804" s="251"/>
      <c r="Z1804" s="58"/>
      <c r="AA1804" s="58"/>
      <c r="AB1804" s="58"/>
      <c r="AC1804" s="58"/>
      <c r="AD1804" s="247"/>
      <c r="AE1804" s="251"/>
      <c r="AF1804" s="58"/>
      <c r="AG1804" s="58"/>
      <c r="AH1804" s="58"/>
      <c r="AI1804" s="247"/>
      <c r="AJ1804" s="58"/>
      <c r="AK1804" s="58"/>
      <c r="AL1804" s="58"/>
      <c r="AM1804" s="58"/>
      <c r="AN1804" s="247"/>
    </row>
    <row r="1805" spans="1:40">
      <c r="A1805" s="853" t="s">
        <v>506</v>
      </c>
      <c r="B1805" s="717"/>
      <c r="C1805" s="757"/>
      <c r="D1805" s="717"/>
      <c r="E1805" s="717"/>
      <c r="F1805" s="717"/>
      <c r="G1805" s="717"/>
      <c r="H1805" s="717"/>
      <c r="I1805" s="718"/>
      <c r="J1805" s="719"/>
      <c r="K1805" s="718"/>
      <c r="L1805" s="718"/>
      <c r="M1805" s="718"/>
      <c r="N1805" s="720"/>
      <c r="O1805" s="719"/>
      <c r="P1805" s="718"/>
      <c r="Q1805" s="718"/>
      <c r="R1805" s="718"/>
      <c r="S1805" s="720"/>
      <c r="T1805" s="719"/>
      <c r="U1805" s="718"/>
      <c r="V1805" s="718"/>
      <c r="W1805" s="718"/>
      <c r="X1805" s="720"/>
      <c r="Y1805" s="719"/>
      <c r="Z1805" s="718"/>
      <c r="AA1805" s="718"/>
      <c r="AB1805" s="718"/>
      <c r="AC1805" s="718"/>
      <c r="AD1805" s="720"/>
      <c r="AE1805" s="719"/>
      <c r="AF1805" s="718"/>
      <c r="AG1805" s="718"/>
      <c r="AH1805" s="718"/>
      <c r="AI1805" s="720"/>
      <c r="AJ1805" s="718"/>
      <c r="AK1805" s="718"/>
      <c r="AL1805" s="718"/>
      <c r="AM1805" s="718"/>
      <c r="AN1805" s="720"/>
    </row>
    <row r="1806" spans="1:40" outlineLevel="1">
      <c r="A1806" s="521">
        <f>ROW()</f>
        <v>1806</v>
      </c>
      <c r="B1806" s="35"/>
      <c r="C1806" s="756"/>
      <c r="J1806" s="1897"/>
      <c r="K1806" s="1898"/>
      <c r="L1806" s="1898"/>
      <c r="M1806" s="1898"/>
      <c r="N1806" s="1899"/>
      <c r="O1806" s="1897"/>
      <c r="P1806" s="1898"/>
      <c r="Q1806" s="1898"/>
      <c r="R1806" s="1898"/>
      <c r="S1806" s="1899"/>
      <c r="T1806" s="1897"/>
      <c r="U1806" s="1898"/>
      <c r="V1806" s="1898"/>
      <c r="W1806" s="1898"/>
      <c r="X1806" s="1899"/>
      <c r="Y1806" s="1903"/>
      <c r="Z1806" s="1904"/>
      <c r="AA1806" s="1904"/>
      <c r="AB1806" s="1904"/>
      <c r="AC1806" s="1904"/>
      <c r="AD1806" s="1905"/>
      <c r="AE1806" s="526"/>
      <c r="AF1806" s="527"/>
      <c r="AG1806" s="1515"/>
      <c r="AH1806" s="527"/>
      <c r="AI1806" s="528"/>
      <c r="AJ1806" s="527"/>
      <c r="AK1806" s="527"/>
      <c r="AL1806" s="1515"/>
      <c r="AM1806" s="527"/>
      <c r="AN1806" s="528"/>
    </row>
    <row r="1807" spans="1:40" outlineLevel="1">
      <c r="A1807" s="521">
        <f>ROW()</f>
        <v>1807</v>
      </c>
      <c r="B1807" s="35"/>
      <c r="C1807" s="756"/>
      <c r="J1807" s="114"/>
      <c r="M1807" s="254"/>
      <c r="N1807" s="171"/>
      <c r="O1807" s="1185"/>
      <c r="P1807" s="1186"/>
      <c r="Q1807" s="1186"/>
      <c r="R1807" s="1186"/>
      <c r="S1807" s="1187"/>
      <c r="T1807" s="214"/>
      <c r="U1807" s="61"/>
      <c r="V1807" s="61"/>
      <c r="W1807" s="61"/>
      <c r="X1807" s="215"/>
      <c r="Y1807" s="214"/>
      <c r="Z1807" s="61"/>
      <c r="AA1807" s="61"/>
      <c r="AB1807" s="61"/>
      <c r="AC1807" s="61"/>
      <c r="AD1807" s="215"/>
      <c r="AE1807" s="214"/>
      <c r="AF1807" s="61"/>
      <c r="AG1807" s="61"/>
      <c r="AH1807" s="61"/>
      <c r="AI1807" s="215"/>
      <c r="AJ1807" s="61"/>
      <c r="AK1807" s="61"/>
      <c r="AL1807" s="61"/>
      <c r="AM1807" s="61"/>
      <c r="AN1807" s="215"/>
    </row>
    <row r="1808" spans="1:40" outlineLevel="1">
      <c r="A1808" s="521">
        <f>ROW()</f>
        <v>1808</v>
      </c>
      <c r="B1808" s="35"/>
      <c r="C1808" s="756"/>
      <c r="J1808" s="114"/>
      <c r="M1808" s="254"/>
      <c r="N1808" s="255"/>
      <c r="O1808" s="1185"/>
      <c r="P1808" s="1186"/>
      <c r="Q1808" s="1186"/>
      <c r="R1808" s="1186"/>
      <c r="S1808" s="1187"/>
      <c r="T1808" s="1185"/>
      <c r="U1808" s="1186"/>
      <c r="V1808" s="1186"/>
      <c r="W1808" s="1186"/>
      <c r="X1808" s="1187"/>
      <c r="Y1808" s="1185"/>
      <c r="Z1808" s="1186"/>
      <c r="AA1808" s="1186"/>
      <c r="AB1808" s="1186"/>
      <c r="AC1808" s="1186"/>
      <c r="AD1808" s="1187"/>
      <c r="AE1808" s="1185"/>
      <c r="AF1808" s="1186"/>
      <c r="AG1808" s="1186"/>
      <c r="AH1808" s="1186"/>
      <c r="AI1808" s="1187"/>
      <c r="AJ1808" s="1186"/>
      <c r="AK1808" s="1186"/>
      <c r="AL1808" s="1186"/>
      <c r="AM1808" s="1186"/>
      <c r="AN1808" s="1187"/>
    </row>
    <row r="1809" spans="1:40" outlineLevel="1">
      <c r="A1809" s="521">
        <f>ROW()</f>
        <v>1809</v>
      </c>
      <c r="B1809" s="35"/>
      <c r="C1809" s="756"/>
      <c r="J1809" s="114"/>
      <c r="M1809" s="254"/>
      <c r="N1809" s="1187"/>
      <c r="O1809" s="263"/>
      <c r="P1809" s="62"/>
      <c r="Q1809" s="62"/>
      <c r="R1809" s="62"/>
      <c r="S1809" s="256"/>
      <c r="T1809" s="263"/>
      <c r="U1809" s="62"/>
      <c r="V1809" s="62"/>
      <c r="W1809" s="62"/>
      <c r="X1809" s="256"/>
      <c r="Y1809" s="263"/>
      <c r="Z1809" s="62"/>
      <c r="AA1809" s="62"/>
      <c r="AB1809" s="62"/>
      <c r="AC1809" s="62"/>
      <c r="AD1809" s="256"/>
      <c r="AE1809" s="263"/>
      <c r="AF1809" s="62"/>
      <c r="AG1809" s="62"/>
      <c r="AH1809" s="62"/>
      <c r="AI1809" s="256"/>
      <c r="AJ1809" s="62"/>
      <c r="AK1809" s="62"/>
      <c r="AL1809" s="62"/>
      <c r="AM1809" s="62"/>
      <c r="AN1809" s="256"/>
    </row>
    <row r="1810" spans="1:40" outlineLevel="1">
      <c r="A1810" s="521">
        <f>ROW()</f>
        <v>1810</v>
      </c>
      <c r="B1810" s="35"/>
      <c r="C1810" s="756"/>
      <c r="J1810" s="114"/>
      <c r="M1810" s="254"/>
      <c r="N1810" s="1827"/>
      <c r="O1810" s="1828"/>
      <c r="P1810" s="1829"/>
      <c r="Q1810" s="1829"/>
      <c r="R1810" s="1829"/>
      <c r="S1810" s="1827"/>
      <c r="T1810" s="1828"/>
      <c r="U1810" s="1829"/>
      <c r="V1810" s="1829"/>
      <c r="W1810" s="1829"/>
      <c r="X1810" s="1827"/>
      <c r="Y1810" s="1828"/>
      <c r="Z1810" s="1830"/>
      <c r="AA1810" s="1829"/>
      <c r="AB1810" s="1829"/>
      <c r="AC1810" s="1829"/>
      <c r="AD1810" s="1827"/>
      <c r="AE1810" s="1831"/>
      <c r="AF1810" s="1829"/>
      <c r="AG1810" s="1829"/>
      <c r="AH1810" s="1829"/>
      <c r="AI1810" s="1827"/>
      <c r="AJ1810" s="1832"/>
      <c r="AK1810" s="1829"/>
      <c r="AL1810" s="1829"/>
      <c r="AM1810" s="1829"/>
      <c r="AN1810" s="1827"/>
    </row>
    <row r="1811" spans="1:40" outlineLevel="1">
      <c r="A1811" s="521">
        <f>ROW()</f>
        <v>1811</v>
      </c>
      <c r="B1811" s="35"/>
      <c r="C1811" s="756"/>
      <c r="J1811" s="114"/>
      <c r="M1811" s="254"/>
      <c r="N1811" s="256"/>
      <c r="O1811" s="263"/>
      <c r="P1811" s="62"/>
      <c r="Q1811" s="62"/>
      <c r="R1811" s="62"/>
      <c r="S1811" s="256"/>
      <c r="T1811" s="263"/>
      <c r="U1811" s="62"/>
      <c r="V1811" s="62"/>
      <c r="W1811" s="62"/>
      <c r="X1811" s="256"/>
      <c r="Y1811" s="263"/>
      <c r="Z1811" s="62"/>
      <c r="AA1811" s="62"/>
      <c r="AB1811" s="62"/>
      <c r="AC1811" s="62"/>
      <c r="AD1811" s="256"/>
      <c r="AE1811" s="263"/>
      <c r="AF1811" s="62"/>
      <c r="AG1811" s="62"/>
      <c r="AH1811" s="62"/>
      <c r="AI1811" s="256"/>
      <c r="AJ1811" s="62"/>
      <c r="AK1811" s="62"/>
      <c r="AL1811" s="62"/>
      <c r="AM1811" s="62"/>
      <c r="AN1811" s="256"/>
    </row>
    <row r="1812" spans="1:40" outlineLevel="1">
      <c r="A1812" s="521">
        <f>ROW()</f>
        <v>1812</v>
      </c>
      <c r="B1812" s="35"/>
      <c r="C1812" s="756"/>
      <c r="J1812" s="114"/>
      <c r="M1812" s="254"/>
      <c r="N1812" s="256"/>
      <c r="O1812" s="263"/>
      <c r="P1812" s="62"/>
      <c r="Q1812" s="62"/>
      <c r="R1812" s="62"/>
      <c r="S1812" s="256"/>
      <c r="T1812" s="268"/>
      <c r="U1812" s="63"/>
      <c r="V1812" s="63"/>
      <c r="W1812" s="63"/>
      <c r="X1812" s="269"/>
      <c r="Y1812" s="268"/>
      <c r="Z1812" s="63"/>
      <c r="AA1812" s="63"/>
      <c r="AB1812" s="63"/>
      <c r="AC1812" s="63"/>
      <c r="AD1812" s="269"/>
      <c r="AE1812" s="268"/>
      <c r="AF1812" s="63"/>
      <c r="AG1812" s="63"/>
      <c r="AH1812" s="63"/>
      <c r="AI1812" s="269"/>
      <c r="AJ1812" s="63"/>
      <c r="AK1812" s="63"/>
      <c r="AL1812" s="63"/>
      <c r="AM1812" s="63"/>
      <c r="AN1812" s="269"/>
    </row>
    <row r="1813" spans="1:40" outlineLevel="1">
      <c r="A1813" s="521">
        <f>ROW()</f>
        <v>1813</v>
      </c>
      <c r="B1813" s="35"/>
      <c r="C1813" s="756"/>
      <c r="J1813" s="114"/>
      <c r="M1813" s="110"/>
      <c r="N1813" s="1833"/>
      <c r="O1813" s="1903"/>
      <c r="P1813" s="1904"/>
      <c r="Q1813" s="1904"/>
      <c r="R1813" s="1904"/>
      <c r="S1813" s="1905"/>
      <c r="T1813" s="1903"/>
      <c r="U1813" s="1904"/>
      <c r="V1813" s="1904"/>
      <c r="W1813" s="1904"/>
      <c r="X1813" s="1905"/>
      <c r="Y1813" s="1903"/>
      <c r="Z1813" s="1904"/>
      <c r="AA1813" s="1904"/>
      <c r="AB1813" s="1904"/>
      <c r="AC1813" s="1904"/>
      <c r="AD1813" s="1905"/>
      <c r="AE1813" s="1514"/>
      <c r="AF1813" s="1515"/>
      <c r="AG1813" s="62"/>
      <c r="AH1813" s="62"/>
      <c r="AI1813" s="1516"/>
      <c r="AJ1813" s="1515"/>
      <c r="AK1813" s="1515"/>
      <c r="AL1813" s="1515"/>
      <c r="AM1813" s="1515"/>
      <c r="AN1813" s="1516"/>
    </row>
    <row r="1814" spans="1:40" outlineLevel="1">
      <c r="A1814" s="521">
        <f>ROW()</f>
        <v>1814</v>
      </c>
      <c r="B1814" s="35"/>
      <c r="C1814" s="756"/>
      <c r="J1814" s="114"/>
      <c r="M1814" s="254"/>
      <c r="N1814" s="1834"/>
      <c r="O1814" s="115"/>
      <c r="P1814" s="92"/>
      <c r="Q1814" s="92"/>
      <c r="R1814" s="92"/>
      <c r="S1814" s="264"/>
      <c r="T1814" s="1835"/>
      <c r="U1814" s="155"/>
      <c r="V1814" s="155"/>
      <c r="W1814" s="155"/>
      <c r="X1814" s="1834"/>
      <c r="Y1814" s="1835"/>
      <c r="Z1814" s="1836"/>
      <c r="AA1814" s="648"/>
      <c r="AB1814" s="648"/>
      <c r="AC1814" s="648"/>
      <c r="AD1814" s="649"/>
      <c r="AE1814" s="1837"/>
      <c r="AF1814" s="698"/>
      <c r="AG1814" s="698"/>
      <c r="AH1814" s="698"/>
      <c r="AI1814" s="1838"/>
      <c r="AJ1814" s="698"/>
      <c r="AK1814" s="698"/>
      <c r="AL1814" s="698"/>
      <c r="AM1814" s="698"/>
      <c r="AN1814" s="1838"/>
    </row>
    <row r="1815" spans="1:40" outlineLevel="1">
      <c r="A1815" s="521">
        <f>ROW()</f>
        <v>1815</v>
      </c>
      <c r="B1815" s="35"/>
      <c r="C1815" s="756"/>
      <c r="J1815" s="114"/>
      <c r="M1815" s="254"/>
      <c r="N1815" s="254"/>
      <c r="O1815" s="1894" t="s">
        <v>927</v>
      </c>
      <c r="P1815" s="1895"/>
      <c r="Q1815" s="1895"/>
      <c r="R1815" s="1895"/>
      <c r="S1815" s="1896"/>
      <c r="T1815" s="1894" t="s">
        <v>928</v>
      </c>
      <c r="U1815" s="1895"/>
      <c r="V1815" s="1895"/>
      <c r="W1815" s="1895"/>
      <c r="X1815" s="1896"/>
      <c r="Y1815" s="1894" t="s">
        <v>929</v>
      </c>
      <c r="Z1815" s="1895"/>
      <c r="AA1815" s="1895"/>
      <c r="AB1815" s="1895"/>
      <c r="AC1815" s="1895"/>
      <c r="AD1815" s="1896"/>
      <c r="AE1815" s="1171"/>
      <c r="AF1815" s="1136"/>
      <c r="AG1815" s="1136" t="s">
        <v>700</v>
      </c>
      <c r="AH1815" s="1136"/>
      <c r="AI1815" s="1161"/>
      <c r="AJ1815" s="1136"/>
      <c r="AK1815" s="1136"/>
      <c r="AL1815" s="1136" t="s">
        <v>710</v>
      </c>
      <c r="AM1815" s="1136"/>
      <c r="AN1815" s="1161"/>
    </row>
    <row r="1816" spans="1:40" outlineLevel="1">
      <c r="A1816" s="521">
        <f>ROW()</f>
        <v>1816</v>
      </c>
      <c r="B1816" s="35"/>
      <c r="C1816" s="756" t="s">
        <v>467</v>
      </c>
      <c r="J1816" s="114"/>
      <c r="M1816" s="254"/>
      <c r="N1816" s="254"/>
      <c r="O1816" s="115"/>
      <c r="P1816" s="92"/>
      <c r="Q1816" s="92"/>
      <c r="R1816" s="92"/>
      <c r="S1816" s="264"/>
      <c r="T1816" s="115"/>
      <c r="U1816" s="92"/>
      <c r="V1816" s="92"/>
      <c r="W1816" s="92"/>
      <c r="X1816" s="264"/>
      <c r="Y1816" s="115"/>
      <c r="Z1816" s="92"/>
      <c r="AA1816" s="648"/>
      <c r="AB1816" s="648"/>
      <c r="AC1816" s="648"/>
      <c r="AD1816" s="649"/>
      <c r="AE1816" s="115"/>
      <c r="AF1816" s="648"/>
      <c r="AG1816" s="648"/>
      <c r="AH1816" s="648"/>
      <c r="AI1816" s="649"/>
      <c r="AJ1816" s="92"/>
      <c r="AK1816" s="648"/>
      <c r="AL1816" s="648"/>
      <c r="AM1816" s="648"/>
      <c r="AN1816" s="649"/>
    </row>
    <row r="1817" spans="1:40" outlineLevel="1">
      <c r="A1817" s="521">
        <f>ROW()</f>
        <v>1817</v>
      </c>
      <c r="B1817" s="35"/>
      <c r="C1817" s="756"/>
      <c r="D1817" s="33" t="s">
        <v>133</v>
      </c>
      <c r="J1817" s="114"/>
      <c r="M1817" s="254"/>
      <c r="N1817" s="171"/>
      <c r="O1817" s="1822">
        <v>4.2236728376578361</v>
      </c>
      <c r="P1817" s="1460">
        <v>4.3881272269434932</v>
      </c>
      <c r="Q1817" s="1460">
        <v>4.5381422597243315</v>
      </c>
      <c r="R1817" s="1460">
        <v>4.5238604799364133</v>
      </c>
      <c r="S1817" s="1823">
        <v>4.5812099181817567</v>
      </c>
      <c r="T1817" s="1824">
        <v>7.024094100675419</v>
      </c>
      <c r="U1817" s="1825">
        <v>14.732026000018601</v>
      </c>
      <c r="V1817" s="1825">
        <v>14.507977564685568</v>
      </c>
      <c r="W1817" s="1825">
        <v>14.268247401033129</v>
      </c>
      <c r="X1817" s="1826">
        <v>14.224115895340161</v>
      </c>
      <c r="Y1817" s="1824">
        <v>6.7295975428779853</v>
      </c>
      <c r="Z1817" s="1825">
        <v>11.960324141439521</v>
      </c>
      <c r="AA1817" s="1825">
        <v>12.258664094514465</v>
      </c>
      <c r="AB1817" s="1825">
        <v>11.585908963365082</v>
      </c>
      <c r="AC1817" s="1825">
        <v>12.015760903348339</v>
      </c>
      <c r="AD1817" s="1826">
        <v>11.668632177890604</v>
      </c>
      <c r="AE1817" s="1824">
        <v>4.4162312552592553</v>
      </c>
      <c r="AF1817" s="1825">
        <v>5.4497069593619782</v>
      </c>
      <c r="AG1817" s="1825">
        <v>5.4393713020194845</v>
      </c>
      <c r="AH1817" s="1825">
        <v>5.2978093921115894</v>
      </c>
      <c r="AI1817" s="1826">
        <v>5.3651305472643402</v>
      </c>
      <c r="AJ1817" s="1825">
        <v>5.9098131630477635</v>
      </c>
      <c r="AK1817" s="1825">
        <v>6.1121607244395362</v>
      </c>
      <c r="AL1817" s="1825">
        <v>6.0951726675683897</v>
      </c>
      <c r="AM1817" s="1825">
        <v>6.0868942425901755</v>
      </c>
      <c r="AN1817" s="1826">
        <v>6.0767925500413789</v>
      </c>
    </row>
    <row r="1818" spans="1:40">
      <c r="A1818" s="853" t="s">
        <v>255</v>
      </c>
      <c r="B1818" s="717"/>
      <c r="C1818" s="757"/>
      <c r="D1818" s="717"/>
      <c r="E1818" s="717"/>
      <c r="F1818" s="717"/>
      <c r="G1818" s="717"/>
      <c r="H1818" s="717"/>
      <c r="I1818" s="718"/>
      <c r="J1818" s="719"/>
      <c r="K1818" s="718"/>
      <c r="L1818" s="718"/>
      <c r="M1818" s="718"/>
      <c r="N1818" s="720"/>
      <c r="O1818" s="719"/>
      <c r="P1818" s="718"/>
      <c r="Q1818" s="718"/>
      <c r="R1818" s="718"/>
      <c r="S1818" s="720"/>
      <c r="T1818" s="719"/>
      <c r="U1818" s="718"/>
      <c r="V1818" s="718"/>
      <c r="W1818" s="718"/>
      <c r="X1818" s="720"/>
      <c r="Y1818" s="719"/>
      <c r="Z1818" s="718"/>
      <c r="AA1818" s="718"/>
      <c r="AB1818" s="718"/>
      <c r="AC1818" s="718"/>
      <c r="AD1818" s="720"/>
      <c r="AE1818" s="719"/>
      <c r="AF1818" s="718"/>
      <c r="AG1818" s="718"/>
      <c r="AH1818" s="718"/>
      <c r="AI1818" s="720"/>
      <c r="AJ1818" s="718"/>
      <c r="AK1818" s="718"/>
      <c r="AL1818" s="718"/>
      <c r="AM1818" s="718"/>
      <c r="AN1818" s="720"/>
    </row>
    <row r="1819" spans="1:40" outlineLevel="1">
      <c r="A1819" s="521">
        <f>ROW()</f>
        <v>1819</v>
      </c>
      <c r="B1819" s="35"/>
      <c r="C1819" s="756" t="s">
        <v>255</v>
      </c>
      <c r="J1819" s="1909"/>
      <c r="K1819" s="1910"/>
      <c r="L1819" s="1910"/>
      <c r="M1819" s="1910"/>
      <c r="N1819" s="1911"/>
      <c r="O1819" s="1909"/>
      <c r="P1819" s="1910"/>
      <c r="Q1819" s="1910"/>
      <c r="R1819" s="1910"/>
      <c r="S1819" s="1911"/>
      <c r="T1819" s="1894"/>
      <c r="U1819" s="1895"/>
      <c r="V1819" s="1895"/>
      <c r="W1819" s="1895"/>
      <c r="X1819" s="1896"/>
      <c r="Y1819" s="1909" t="s">
        <v>352</v>
      </c>
      <c r="Z1819" s="1910"/>
      <c r="AA1819" s="1910"/>
      <c r="AB1819" s="1910"/>
      <c r="AC1819" s="1910"/>
      <c r="AD1819" s="1911"/>
      <c r="AE1819" s="778"/>
      <c r="AF1819" s="779"/>
      <c r="AG1819" s="1137" t="str">
        <f>AG$189</f>
        <v>Forecast 5 [m$ 31/12/2023]</v>
      </c>
      <c r="AH1819" s="779"/>
      <c r="AI1819" s="780"/>
      <c r="AJ1819" s="779"/>
      <c r="AK1819" s="779"/>
      <c r="AL1819" s="1137" t="str">
        <f>AL$189</f>
        <v>Forecast 6 [m$ 31/12/2023]</v>
      </c>
      <c r="AM1819" s="779"/>
      <c r="AN1819" s="780"/>
    </row>
    <row r="1820" spans="1:40" outlineLevel="1">
      <c r="A1820" s="521">
        <f>ROW()</f>
        <v>1820</v>
      </c>
      <c r="C1820" s="758"/>
      <c r="D1820" s="33" t="s">
        <v>540</v>
      </c>
      <c r="J1820" s="114"/>
      <c r="N1820" s="171"/>
      <c r="O1820" s="114"/>
      <c r="S1820" s="171"/>
      <c r="T1820" s="114"/>
      <c r="X1820" s="171"/>
      <c r="Y1820" s="114"/>
      <c r="Z1820" s="1169">
        <v>18</v>
      </c>
      <c r="AA1820" s="39">
        <f t="shared" ref="AA1820:AD1820" si="2025">Z1820</f>
        <v>18</v>
      </c>
      <c r="AB1820" s="39">
        <f t="shared" si="2025"/>
        <v>18</v>
      </c>
      <c r="AC1820" s="39">
        <f t="shared" si="2025"/>
        <v>18</v>
      </c>
      <c r="AD1820" s="244">
        <f t="shared" si="2025"/>
        <v>18</v>
      </c>
      <c r="AE1820" s="1661">
        <v>62</v>
      </c>
      <c r="AF1820" s="39">
        <f t="shared" ref="AF1820:AF1821" si="2026">AE1820</f>
        <v>62</v>
      </c>
      <c r="AG1820" s="39">
        <f t="shared" ref="AG1820:AG1822" si="2027">AF1820</f>
        <v>62</v>
      </c>
      <c r="AH1820" s="39">
        <f t="shared" ref="AH1820:AH1822" si="2028">AG1820</f>
        <v>62</v>
      </c>
      <c r="AI1820" s="244">
        <f t="shared" ref="AI1820:AI1822" si="2029">AH1820</f>
        <v>62</v>
      </c>
      <c r="AJ1820" s="1868">
        <v>62</v>
      </c>
      <c r="AK1820" s="39">
        <f t="shared" ref="AK1820:AK1821" si="2030">AJ1820</f>
        <v>62</v>
      </c>
      <c r="AL1820" s="39">
        <f t="shared" ref="AL1820:AL1822" si="2031">AK1820</f>
        <v>62</v>
      </c>
      <c r="AM1820" s="39">
        <f t="shared" ref="AM1820:AM1822" si="2032">AL1820</f>
        <v>62</v>
      </c>
      <c r="AN1820" s="244">
        <f t="shared" ref="AN1820:AN1822" si="2033">AM1820</f>
        <v>62</v>
      </c>
    </row>
    <row r="1821" spans="1:40" outlineLevel="1">
      <c r="A1821" s="521">
        <f>ROW()</f>
        <v>1821</v>
      </c>
      <c r="C1821" s="758"/>
      <c r="D1821" s="33" t="s">
        <v>347</v>
      </c>
      <c r="J1821" s="114"/>
      <c r="N1821" s="171"/>
      <c r="O1821" s="114"/>
      <c r="S1821" s="171"/>
      <c r="T1821" s="114"/>
      <c r="X1821" s="171"/>
      <c r="Y1821" s="114"/>
      <c r="Z1821" s="1170">
        <v>8.8999999999999999E-3</v>
      </c>
      <c r="AA1821" s="503">
        <f t="shared" ref="AA1821:AD1821" si="2034">Z1821</f>
        <v>8.8999999999999999E-3</v>
      </c>
      <c r="AB1821" s="503">
        <f t="shared" si="2034"/>
        <v>8.8999999999999999E-3</v>
      </c>
      <c r="AC1821" s="503">
        <f t="shared" si="2034"/>
        <v>8.8999999999999999E-3</v>
      </c>
      <c r="AD1821" s="504">
        <f t="shared" si="2034"/>
        <v>8.8999999999999999E-3</v>
      </c>
      <c r="AE1821" s="1662">
        <v>8.8999999999999999E-3</v>
      </c>
      <c r="AF1821" s="503">
        <f t="shared" si="2026"/>
        <v>8.8999999999999999E-3</v>
      </c>
      <c r="AG1821" s="503">
        <f t="shared" si="2027"/>
        <v>8.8999999999999999E-3</v>
      </c>
      <c r="AH1821" s="503">
        <f t="shared" si="2028"/>
        <v>8.8999999999999999E-3</v>
      </c>
      <c r="AI1821" s="504">
        <f t="shared" si="2029"/>
        <v>8.8999999999999999E-3</v>
      </c>
      <c r="AJ1821" s="1888">
        <v>2.257188991081183E-2</v>
      </c>
      <c r="AK1821" s="503">
        <f t="shared" si="2030"/>
        <v>2.257188991081183E-2</v>
      </c>
      <c r="AL1821" s="503">
        <f t="shared" si="2031"/>
        <v>2.257188991081183E-2</v>
      </c>
      <c r="AM1821" s="503">
        <f t="shared" si="2032"/>
        <v>2.257188991081183E-2</v>
      </c>
      <c r="AN1821" s="504">
        <f t="shared" si="2033"/>
        <v>2.257188991081183E-2</v>
      </c>
    </row>
    <row r="1822" spans="1:40" outlineLevel="1">
      <c r="A1822" s="521">
        <f>ROW()</f>
        <v>1822</v>
      </c>
      <c r="C1822" s="758"/>
      <c r="D1822" s="33" t="s">
        <v>348</v>
      </c>
      <c r="J1822" s="114"/>
      <c r="N1822" s="171"/>
      <c r="O1822" s="114"/>
      <c r="S1822" s="171"/>
      <c r="T1822" s="114"/>
      <c r="X1822" s="171"/>
      <c r="Y1822" s="114"/>
      <c r="Z1822" s="1169">
        <v>15</v>
      </c>
      <c r="AA1822" s="39">
        <f>Z1822</f>
        <v>15</v>
      </c>
      <c r="AB1822" s="39">
        <f t="shared" ref="AB1822:AD1822" si="2035">AA1822</f>
        <v>15</v>
      </c>
      <c r="AC1822" s="39">
        <f t="shared" si="2035"/>
        <v>15</v>
      </c>
      <c r="AD1822" s="244">
        <f t="shared" si="2035"/>
        <v>15</v>
      </c>
      <c r="AE1822" s="1661">
        <v>19</v>
      </c>
      <c r="AF1822" s="39">
        <f>AE1822</f>
        <v>19</v>
      </c>
      <c r="AG1822" s="39">
        <f t="shared" si="2027"/>
        <v>19</v>
      </c>
      <c r="AH1822" s="39">
        <f t="shared" si="2028"/>
        <v>19</v>
      </c>
      <c r="AI1822" s="244">
        <f t="shared" si="2029"/>
        <v>19</v>
      </c>
      <c r="AJ1822" s="1868">
        <v>19</v>
      </c>
      <c r="AK1822" s="39">
        <f>AJ1822</f>
        <v>19</v>
      </c>
      <c r="AL1822" s="39">
        <f t="shared" si="2031"/>
        <v>19</v>
      </c>
      <c r="AM1822" s="39">
        <f t="shared" si="2032"/>
        <v>19</v>
      </c>
      <c r="AN1822" s="244">
        <f t="shared" si="2033"/>
        <v>19</v>
      </c>
    </row>
    <row r="1823" spans="1:40" outlineLevel="1">
      <c r="A1823" s="521">
        <f>ROW()</f>
        <v>1823</v>
      </c>
      <c r="C1823" s="758"/>
      <c r="D1823" s="33" t="s">
        <v>603</v>
      </c>
      <c r="E1823" s="33" t="s">
        <v>604</v>
      </c>
      <c r="J1823" s="114"/>
      <c r="N1823" s="171"/>
      <c r="O1823" s="114"/>
      <c r="S1823" s="171"/>
      <c r="T1823" s="114"/>
      <c r="X1823" s="171"/>
      <c r="Y1823" s="114"/>
      <c r="Z1823" s="1505">
        <v>4.3850329869437772</v>
      </c>
      <c r="AA1823" s="1505">
        <v>2.9227238695221747</v>
      </c>
      <c r="AB1823" s="1505">
        <v>2.5251807967733493</v>
      </c>
      <c r="AC1823" s="1505">
        <v>2.272696714127866</v>
      </c>
      <c r="AD1823" s="1506">
        <v>1.8635681685504224</v>
      </c>
      <c r="AE1823" s="114"/>
      <c r="AF1823" s="39"/>
      <c r="AG1823" s="39"/>
      <c r="AH1823" s="39"/>
      <c r="AI1823" s="244"/>
      <c r="AJ1823" s="1889">
        <v>23.028910759886301</v>
      </c>
      <c r="AK1823" s="39"/>
      <c r="AL1823" s="39"/>
      <c r="AM1823" s="39"/>
      <c r="AN1823" s="244"/>
    </row>
    <row r="1824" spans="1:40" outlineLevel="1">
      <c r="A1824" s="521">
        <f>ROW()</f>
        <v>1824</v>
      </c>
      <c r="C1824" s="758"/>
      <c r="J1824" s="114"/>
      <c r="N1824" s="171"/>
      <c r="O1824" s="114"/>
      <c r="S1824" s="171"/>
      <c r="T1824" s="114"/>
      <c r="X1824" s="171"/>
      <c r="Y1824" s="114"/>
      <c r="Z1824" s="39"/>
      <c r="AA1824" s="39"/>
      <c r="AB1824" s="39"/>
      <c r="AC1824" s="39"/>
      <c r="AD1824" s="244"/>
      <c r="AE1824" s="114"/>
      <c r="AF1824" s="39"/>
      <c r="AG1824" s="39"/>
      <c r="AH1824" s="39"/>
      <c r="AI1824" s="244"/>
      <c r="AJ1824" s="114"/>
      <c r="AK1824" s="39"/>
      <c r="AL1824" s="39"/>
      <c r="AM1824" s="39"/>
      <c r="AN1824" s="244"/>
    </row>
    <row r="1825" spans="1:44">
      <c r="A1825" s="717" t="s">
        <v>599</v>
      </c>
      <c r="B1825" s="717"/>
      <c r="C1825" s="757"/>
      <c r="D1825" s="717"/>
      <c r="E1825" s="717"/>
      <c r="F1825" s="717"/>
      <c r="G1825" s="717"/>
      <c r="H1825" s="717"/>
      <c r="I1825" s="718"/>
      <c r="J1825" s="718"/>
      <c r="K1825" s="718"/>
      <c r="L1825" s="718"/>
      <c r="M1825" s="718"/>
      <c r="N1825" s="718"/>
      <c r="O1825" s="719"/>
      <c r="P1825" s="718"/>
      <c r="Q1825" s="718"/>
      <c r="R1825" s="718"/>
      <c r="S1825" s="718"/>
      <c r="T1825" s="719"/>
      <c r="U1825" s="718"/>
      <c r="V1825" s="718"/>
      <c r="W1825" s="718"/>
      <c r="X1825" s="720"/>
      <c r="Y1825" s="719"/>
      <c r="Z1825" s="718"/>
      <c r="AA1825" s="718"/>
      <c r="AB1825" s="718"/>
      <c r="AC1825" s="718"/>
      <c r="AD1825" s="720"/>
      <c r="AE1825" s="719"/>
      <c r="AF1825" s="718"/>
      <c r="AG1825" s="718"/>
      <c r="AH1825" s="718"/>
      <c r="AI1825" s="720"/>
      <c r="AJ1825" s="719"/>
      <c r="AK1825" s="718"/>
      <c r="AL1825" s="718"/>
      <c r="AM1825" s="718"/>
      <c r="AN1825" s="720"/>
    </row>
    <row r="1826" spans="1:44" customFormat="1" ht="15" outlineLevel="1">
      <c r="A1826" s="521">
        <f>ROW()</f>
        <v>1826</v>
      </c>
      <c r="C1826" s="756" t="s">
        <v>412</v>
      </c>
      <c r="O1826" s="1240"/>
      <c r="T1826" s="1240"/>
      <c r="X1826" s="315"/>
      <c r="Y1826" s="1240"/>
      <c r="AD1826" s="315"/>
      <c r="AE1826" s="1240"/>
      <c r="AI1826" s="315"/>
      <c r="AJ1826" s="1240"/>
      <c r="AN1826" s="315"/>
      <c r="AO1826" s="33"/>
      <c r="AP1826" s="33"/>
      <c r="AQ1826" s="33"/>
      <c r="AR1826" s="33"/>
    </row>
    <row r="1827" spans="1:44" customFormat="1" ht="15" outlineLevel="1">
      <c r="A1827" s="521">
        <f>ROW()</f>
        <v>1827</v>
      </c>
      <c r="D1827" s="1241" t="s">
        <v>425</v>
      </c>
      <c r="G1827" s="1890">
        <v>0.7</v>
      </c>
      <c r="O1827" s="1240"/>
      <c r="T1827" s="1240"/>
      <c r="X1827" s="315"/>
      <c r="Y1827" s="1240"/>
      <c r="AD1827" s="315"/>
      <c r="AE1827" s="1240"/>
      <c r="AI1827" s="315"/>
      <c r="AJ1827" s="1240"/>
      <c r="AN1827" s="315"/>
      <c r="AO1827" s="33"/>
      <c r="AP1827" s="33"/>
      <c r="AQ1827" s="33"/>
      <c r="AR1827" s="33"/>
    </row>
    <row r="1828" spans="1:44" customFormat="1" ht="15" outlineLevel="1">
      <c r="A1828" s="521">
        <f>ROW()</f>
        <v>1828</v>
      </c>
      <c r="D1828" s="667" t="s">
        <v>436</v>
      </c>
      <c r="G1828" s="1890">
        <v>0.03</v>
      </c>
      <c r="O1828" s="1240"/>
      <c r="T1828" s="1240"/>
      <c r="X1828" s="315"/>
      <c r="Y1828" s="1240"/>
      <c r="AD1828" s="315"/>
      <c r="AE1828" s="1240"/>
      <c r="AI1828" s="315"/>
      <c r="AJ1828" s="1240"/>
      <c r="AN1828" s="315"/>
    </row>
    <row r="1829" spans="1:44" customFormat="1" ht="15" outlineLevel="1">
      <c r="A1829" s="521">
        <f>ROW()</f>
        <v>1829</v>
      </c>
      <c r="D1829" s="667" t="s">
        <v>600</v>
      </c>
      <c r="G1829" s="1890">
        <v>0.01</v>
      </c>
      <c r="O1829" s="1240"/>
      <c r="T1829" s="1240"/>
      <c r="X1829" s="315"/>
      <c r="Y1829" s="1240"/>
      <c r="AD1829" s="315"/>
      <c r="AE1829" s="1240"/>
      <c r="AI1829" s="315"/>
      <c r="AJ1829" s="1240"/>
      <c r="AN1829" s="315"/>
    </row>
    <row r="1830" spans="1:44" customFormat="1" ht="15" outlineLevel="1">
      <c r="A1830" s="521">
        <f>ROW()</f>
        <v>1830</v>
      </c>
      <c r="D1830" s="667" t="s">
        <v>541</v>
      </c>
      <c r="G1830" s="1890">
        <v>0.251</v>
      </c>
      <c r="O1830" s="1240"/>
      <c r="T1830" s="1240"/>
      <c r="X1830" s="315"/>
      <c r="Y1830" s="1240"/>
      <c r="AD1830" s="315"/>
      <c r="AE1830" s="1240"/>
      <c r="AI1830" s="315"/>
      <c r="AJ1830" s="1240"/>
      <c r="AN1830" s="315"/>
    </row>
    <row r="1831" spans="1:44" customFormat="1" ht="15" outlineLevel="1">
      <c r="A1831" s="521">
        <f>ROW()</f>
        <v>1831</v>
      </c>
      <c r="D1831" s="1242"/>
      <c r="O1831" s="1240"/>
      <c r="T1831" s="1240"/>
      <c r="X1831" s="315"/>
      <c r="Y1831" s="1240"/>
      <c r="AD1831" s="315"/>
      <c r="AE1831" s="1240"/>
      <c r="AI1831" s="315"/>
      <c r="AJ1831" s="1240"/>
      <c r="AN1831" s="315"/>
    </row>
    <row r="1832" spans="1:44" customFormat="1" ht="15" outlineLevel="1">
      <c r="A1832" s="521">
        <f>ROW()</f>
        <v>1832</v>
      </c>
      <c r="D1832" s="1243" t="s">
        <v>601</v>
      </c>
      <c r="E1832" t="s">
        <v>602</v>
      </c>
      <c r="G1832" s="1891">
        <v>5</v>
      </c>
      <c r="O1832" s="1240"/>
      <c r="T1832" s="1240"/>
      <c r="X1832" s="315"/>
      <c r="Y1832" s="1240"/>
      <c r="AD1832" s="315"/>
      <c r="AE1832" s="1240"/>
      <c r="AI1832" s="315"/>
      <c r="AJ1832" s="1240"/>
      <c r="AN1832" s="315"/>
    </row>
    <row r="1833" spans="1:44" ht="15" outlineLevel="1">
      <c r="A1833" s="522">
        <f>ROW()</f>
        <v>1833</v>
      </c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549"/>
      <c r="O1833" s="1449"/>
      <c r="P1833" s="549"/>
      <c r="Q1833" s="549"/>
      <c r="R1833" s="549"/>
      <c r="S1833" s="549"/>
      <c r="T1833" s="1449"/>
      <c r="U1833" s="549"/>
      <c r="V1833" s="549"/>
      <c r="W1833" s="549"/>
      <c r="X1833" s="1450"/>
      <c r="Y1833" s="1449"/>
      <c r="Z1833" s="549"/>
      <c r="AA1833" s="549"/>
      <c r="AB1833" s="549"/>
      <c r="AC1833" s="549"/>
      <c r="AD1833" s="1450"/>
      <c r="AE1833" s="1449"/>
      <c r="AF1833" s="549"/>
      <c r="AG1833" s="549"/>
      <c r="AH1833" s="549"/>
      <c r="AI1833" s="1450"/>
      <c r="AJ1833" s="1449"/>
      <c r="AK1833" s="549"/>
      <c r="AL1833" s="549"/>
      <c r="AM1833" s="549"/>
      <c r="AN1833" s="1450"/>
    </row>
  </sheetData>
  <sheetProtection algorithmName="SHA-512" hashValue="5u5n2hJG5KiQ3GIPxNlmec3blO1m0jNbBdhSwHOApnpdpuEDBI1Zc/0dYWiuvzH2uT2pvEzmi51XQAoFX9wntw==" saltValue="cGgx/ZuIrp4G+6DjvJuliw==" spinCount="100000" sheet="1" objects="1" scenarios="1"/>
  <mergeCells count="351">
    <mergeCell ref="Y1343:AD1343"/>
    <mergeCell ref="J1343:N1343"/>
    <mergeCell ref="O1343:S1343"/>
    <mergeCell ref="T1343:X1343"/>
    <mergeCell ref="J1433:N1433"/>
    <mergeCell ref="O1433:S1433"/>
    <mergeCell ref="T1433:X1433"/>
    <mergeCell ref="Y1433:AD1433"/>
    <mergeCell ref="J1451:N1451"/>
    <mergeCell ref="O1451:S1451"/>
    <mergeCell ref="T1451:X1451"/>
    <mergeCell ref="Y1451:AD1451"/>
    <mergeCell ref="J1361:N1361"/>
    <mergeCell ref="O1361:S1361"/>
    <mergeCell ref="T1361:X1361"/>
    <mergeCell ref="J1733:N1733"/>
    <mergeCell ref="O1733:S1733"/>
    <mergeCell ref="T1733:X1733"/>
    <mergeCell ref="Y1733:AD1733"/>
    <mergeCell ref="J677:N677"/>
    <mergeCell ref="O677:S677"/>
    <mergeCell ref="T677:X677"/>
    <mergeCell ref="J695:N695"/>
    <mergeCell ref="O695:S695"/>
    <mergeCell ref="T695:X695"/>
    <mergeCell ref="Y695:AD695"/>
    <mergeCell ref="J1415:N1415"/>
    <mergeCell ref="O1415:S1415"/>
    <mergeCell ref="T1415:X1415"/>
    <mergeCell ref="Y1415:AD1415"/>
    <mergeCell ref="Y1361:AD1361"/>
    <mergeCell ref="J1379:N1379"/>
    <mergeCell ref="O1379:S1379"/>
    <mergeCell ref="T1379:X1379"/>
    <mergeCell ref="Y1379:AD1379"/>
    <mergeCell ref="J1397:N1397"/>
    <mergeCell ref="O1397:S1397"/>
    <mergeCell ref="T1397:X1397"/>
    <mergeCell ref="T1307:X1307"/>
    <mergeCell ref="O1682:S1682"/>
    <mergeCell ref="T1682:X1682"/>
    <mergeCell ref="J1693:N1693"/>
    <mergeCell ref="O1693:S1693"/>
    <mergeCell ref="T1693:X1693"/>
    <mergeCell ref="J1704:N1704"/>
    <mergeCell ref="O1704:S1704"/>
    <mergeCell ref="T1704:X1704"/>
    <mergeCell ref="J1715:N1715"/>
    <mergeCell ref="O1715:S1715"/>
    <mergeCell ref="T1715:X1715"/>
    <mergeCell ref="Y1806:AD1806"/>
    <mergeCell ref="Y1748:AD1748"/>
    <mergeCell ref="J1755:N1755"/>
    <mergeCell ref="O1755:S1755"/>
    <mergeCell ref="T1755:X1755"/>
    <mergeCell ref="Y1755:AD1755"/>
    <mergeCell ref="J1769:N1769"/>
    <mergeCell ref="O1769:S1769"/>
    <mergeCell ref="T1769:X1769"/>
    <mergeCell ref="Y1769:AD1769"/>
    <mergeCell ref="J1762:N1762"/>
    <mergeCell ref="O1762:S1762"/>
    <mergeCell ref="T1762:X1762"/>
    <mergeCell ref="Y1762:AD1762"/>
    <mergeCell ref="Y1776:AD1776"/>
    <mergeCell ref="J1783:N1783"/>
    <mergeCell ref="O1797:S1797"/>
    <mergeCell ref="T1797:X1797"/>
    <mergeCell ref="O1790:S1790"/>
    <mergeCell ref="T1790:X1790"/>
    <mergeCell ref="O1783:S1783"/>
    <mergeCell ref="T1783:X1783"/>
    <mergeCell ref="O1776:S1776"/>
    <mergeCell ref="T1776:X1776"/>
    <mergeCell ref="Y1670:AD1670"/>
    <mergeCell ref="J1670:N1670"/>
    <mergeCell ref="O1670:S1670"/>
    <mergeCell ref="T1670:X1670"/>
    <mergeCell ref="Y1271:AD1271"/>
    <mergeCell ref="J1289:N1289"/>
    <mergeCell ref="O1289:S1289"/>
    <mergeCell ref="T1289:X1289"/>
    <mergeCell ref="Y1289:AD1289"/>
    <mergeCell ref="Y1307:AD1307"/>
    <mergeCell ref="J1325:N1325"/>
    <mergeCell ref="O1325:S1325"/>
    <mergeCell ref="T1325:X1325"/>
    <mergeCell ref="Y1325:AD1325"/>
    <mergeCell ref="Y1659:AD1659"/>
    <mergeCell ref="J1659:N1659"/>
    <mergeCell ref="O1659:S1659"/>
    <mergeCell ref="T1659:X1659"/>
    <mergeCell ref="J1271:N1271"/>
    <mergeCell ref="O1271:S1271"/>
    <mergeCell ref="T1271:X1271"/>
    <mergeCell ref="Y1397:AD1397"/>
    <mergeCell ref="J1307:N1307"/>
    <mergeCell ref="O1307:S1307"/>
    <mergeCell ref="J1145:N1145"/>
    <mergeCell ref="O1145:S1145"/>
    <mergeCell ref="T1145:X1145"/>
    <mergeCell ref="Y1145:AD1145"/>
    <mergeCell ref="J1163:N1163"/>
    <mergeCell ref="O1163:S1163"/>
    <mergeCell ref="T1163:X1163"/>
    <mergeCell ref="Y1163:AD1163"/>
    <mergeCell ref="J1127:N1127"/>
    <mergeCell ref="O1127:S1127"/>
    <mergeCell ref="T1127:X1127"/>
    <mergeCell ref="J1199:N1199"/>
    <mergeCell ref="O1199:S1199"/>
    <mergeCell ref="T1199:X1199"/>
    <mergeCell ref="Y1199:AD1199"/>
    <mergeCell ref="J1217:N1217"/>
    <mergeCell ref="O1217:S1217"/>
    <mergeCell ref="T1217:X1217"/>
    <mergeCell ref="Y1217:AD1217"/>
    <mergeCell ref="J1235:N1235"/>
    <mergeCell ref="O1235:S1235"/>
    <mergeCell ref="T1235:X1235"/>
    <mergeCell ref="Y1253:AD1253"/>
    <mergeCell ref="Y1073:AD1073"/>
    <mergeCell ref="Y1091:AD1091"/>
    <mergeCell ref="Y1109:AD1109"/>
    <mergeCell ref="Y767:AD767"/>
    <mergeCell ref="Y785:AD785"/>
    <mergeCell ref="Y803:AD803"/>
    <mergeCell ref="Y821:AD821"/>
    <mergeCell ref="Y839:AD839"/>
    <mergeCell ref="Y857:AD857"/>
    <mergeCell ref="Y875:AD875"/>
    <mergeCell ref="Y893:AD893"/>
    <mergeCell ref="Y911:AD911"/>
    <mergeCell ref="Y929:AD929"/>
    <mergeCell ref="Y947:AD947"/>
    <mergeCell ref="Y965:AD965"/>
    <mergeCell ref="Y983:AD983"/>
    <mergeCell ref="Y1001:AD1001"/>
    <mergeCell ref="Y1019:AD1019"/>
    <mergeCell ref="Y1037:AD1037"/>
    <mergeCell ref="Y1055:AD1055"/>
    <mergeCell ref="Y1235:AD1235"/>
    <mergeCell ref="Y1181:AD1181"/>
    <mergeCell ref="Y1127:AD1127"/>
    <mergeCell ref="Y4:AD4"/>
    <mergeCell ref="Y713:AD713"/>
    <mergeCell ref="Y731:AD731"/>
    <mergeCell ref="Y749:AD749"/>
    <mergeCell ref="Y604:AD604"/>
    <mergeCell ref="Y622:AD622"/>
    <mergeCell ref="Y640:AD640"/>
    <mergeCell ref="Y658:AD658"/>
    <mergeCell ref="Y471:AD471"/>
    <mergeCell ref="Y453:AD453"/>
    <mergeCell ref="Y416:AD416"/>
    <mergeCell ref="Y434:AD434"/>
    <mergeCell ref="Y397:AD397"/>
    <mergeCell ref="Y379:AD379"/>
    <mergeCell ref="J1253:N1253"/>
    <mergeCell ref="O1253:S1253"/>
    <mergeCell ref="T1253:X1253"/>
    <mergeCell ref="J1019:N1019"/>
    <mergeCell ref="O1019:S1019"/>
    <mergeCell ref="T1019:X1019"/>
    <mergeCell ref="J1037:N1037"/>
    <mergeCell ref="O1037:S1037"/>
    <mergeCell ref="T1037:X1037"/>
    <mergeCell ref="J1055:N1055"/>
    <mergeCell ref="O1055:S1055"/>
    <mergeCell ref="T1055:X1055"/>
    <mergeCell ref="J1073:N1073"/>
    <mergeCell ref="O1073:S1073"/>
    <mergeCell ref="T1073:X1073"/>
    <mergeCell ref="J1091:N1091"/>
    <mergeCell ref="O1091:S1091"/>
    <mergeCell ref="T1091:X1091"/>
    <mergeCell ref="J1109:N1109"/>
    <mergeCell ref="O1109:S1109"/>
    <mergeCell ref="T1109:X1109"/>
    <mergeCell ref="J1181:N1181"/>
    <mergeCell ref="O1181:S1181"/>
    <mergeCell ref="T1181:X1181"/>
    <mergeCell ref="J983:N983"/>
    <mergeCell ref="O983:S983"/>
    <mergeCell ref="T983:X983"/>
    <mergeCell ref="J1001:N1001"/>
    <mergeCell ref="O1001:S1001"/>
    <mergeCell ref="T1001:X1001"/>
    <mergeCell ref="J947:N947"/>
    <mergeCell ref="O947:S947"/>
    <mergeCell ref="T947:X947"/>
    <mergeCell ref="J965:N965"/>
    <mergeCell ref="O965:S965"/>
    <mergeCell ref="T965:X965"/>
    <mergeCell ref="J911:N911"/>
    <mergeCell ref="O911:S911"/>
    <mergeCell ref="T911:X911"/>
    <mergeCell ref="J929:N929"/>
    <mergeCell ref="O929:S929"/>
    <mergeCell ref="T929:X929"/>
    <mergeCell ref="J875:N875"/>
    <mergeCell ref="O875:S875"/>
    <mergeCell ref="T875:X875"/>
    <mergeCell ref="J893:N893"/>
    <mergeCell ref="O893:S893"/>
    <mergeCell ref="T893:X893"/>
    <mergeCell ref="J839:N839"/>
    <mergeCell ref="O839:S839"/>
    <mergeCell ref="T839:X839"/>
    <mergeCell ref="J857:N857"/>
    <mergeCell ref="O857:S857"/>
    <mergeCell ref="T857:X857"/>
    <mergeCell ref="J803:N803"/>
    <mergeCell ref="O803:S803"/>
    <mergeCell ref="T803:X803"/>
    <mergeCell ref="J821:N821"/>
    <mergeCell ref="O821:S821"/>
    <mergeCell ref="T821:X821"/>
    <mergeCell ref="J767:N767"/>
    <mergeCell ref="O767:S767"/>
    <mergeCell ref="T767:X767"/>
    <mergeCell ref="J785:N785"/>
    <mergeCell ref="O785:S785"/>
    <mergeCell ref="T785:X785"/>
    <mergeCell ref="J731:N731"/>
    <mergeCell ref="O731:S731"/>
    <mergeCell ref="T731:X731"/>
    <mergeCell ref="J749:N749"/>
    <mergeCell ref="O749:S749"/>
    <mergeCell ref="T749:X749"/>
    <mergeCell ref="J585:N585"/>
    <mergeCell ref="O585:S585"/>
    <mergeCell ref="T585:X585"/>
    <mergeCell ref="J713:N713"/>
    <mergeCell ref="O713:S713"/>
    <mergeCell ref="T713:X713"/>
    <mergeCell ref="J604:N604"/>
    <mergeCell ref="O604:S604"/>
    <mergeCell ref="T604:X604"/>
    <mergeCell ref="J622:N622"/>
    <mergeCell ref="O622:S622"/>
    <mergeCell ref="T622:X622"/>
    <mergeCell ref="J640:N640"/>
    <mergeCell ref="O640:S640"/>
    <mergeCell ref="T640:X640"/>
    <mergeCell ref="J658:N658"/>
    <mergeCell ref="O658:S658"/>
    <mergeCell ref="T658:X658"/>
    <mergeCell ref="T453:X453"/>
    <mergeCell ref="J434:N434"/>
    <mergeCell ref="O434:S434"/>
    <mergeCell ref="T434:X434"/>
    <mergeCell ref="J547:N547"/>
    <mergeCell ref="O547:S547"/>
    <mergeCell ref="T547:X547"/>
    <mergeCell ref="J566:N566"/>
    <mergeCell ref="O566:S566"/>
    <mergeCell ref="T566:X566"/>
    <mergeCell ref="J508:N508"/>
    <mergeCell ref="O508:S508"/>
    <mergeCell ref="T508:X508"/>
    <mergeCell ref="J528:N528"/>
    <mergeCell ref="O528:S528"/>
    <mergeCell ref="T528:X528"/>
    <mergeCell ref="J246:N246"/>
    <mergeCell ref="O246:S246"/>
    <mergeCell ref="T246:X246"/>
    <mergeCell ref="J265:N265"/>
    <mergeCell ref="O265:S265"/>
    <mergeCell ref="T265:X265"/>
    <mergeCell ref="J360:N360"/>
    <mergeCell ref="O360:S360"/>
    <mergeCell ref="T360:X360"/>
    <mergeCell ref="J322:N322"/>
    <mergeCell ref="O322:S322"/>
    <mergeCell ref="T322:X322"/>
    <mergeCell ref="J341:N341"/>
    <mergeCell ref="O341:S341"/>
    <mergeCell ref="T341:X341"/>
    <mergeCell ref="Y1726:AD1726"/>
    <mergeCell ref="J284:N284"/>
    <mergeCell ref="O284:S284"/>
    <mergeCell ref="T284:X284"/>
    <mergeCell ref="J303:N303"/>
    <mergeCell ref="O303:S303"/>
    <mergeCell ref="T303:X303"/>
    <mergeCell ref="J379:N379"/>
    <mergeCell ref="O379:S379"/>
    <mergeCell ref="T379:X379"/>
    <mergeCell ref="J490:N490"/>
    <mergeCell ref="O490:S490"/>
    <mergeCell ref="T490:X490"/>
    <mergeCell ref="J397:N397"/>
    <mergeCell ref="O397:S397"/>
    <mergeCell ref="T397:X397"/>
    <mergeCell ref="J416:N416"/>
    <mergeCell ref="O416:S416"/>
    <mergeCell ref="T416:X416"/>
    <mergeCell ref="J471:N471"/>
    <mergeCell ref="O471:S471"/>
    <mergeCell ref="T471:X471"/>
    <mergeCell ref="J453:N453"/>
    <mergeCell ref="O453:S453"/>
    <mergeCell ref="J1819:N1819"/>
    <mergeCell ref="O1819:S1819"/>
    <mergeCell ref="T1819:X1819"/>
    <mergeCell ref="Y1819:AD1819"/>
    <mergeCell ref="J4:N4"/>
    <mergeCell ref="O4:S4"/>
    <mergeCell ref="J227:N227"/>
    <mergeCell ref="O227:S227"/>
    <mergeCell ref="T227:X227"/>
    <mergeCell ref="J133:N133"/>
    <mergeCell ref="O133:S133"/>
    <mergeCell ref="T133:X133"/>
    <mergeCell ref="O171:S171"/>
    <mergeCell ref="O189:S189"/>
    <mergeCell ref="T189:X189"/>
    <mergeCell ref="T171:X171"/>
    <mergeCell ref="J208:N208"/>
    <mergeCell ref="O208:S208"/>
    <mergeCell ref="T208:X208"/>
    <mergeCell ref="T4:X4"/>
    <mergeCell ref="J1726:N1726"/>
    <mergeCell ref="J151:N151"/>
    <mergeCell ref="O151:S151"/>
    <mergeCell ref="O1726:S1726"/>
    <mergeCell ref="T151:X151"/>
    <mergeCell ref="J1741:N1741"/>
    <mergeCell ref="O1741:S1741"/>
    <mergeCell ref="T1741:X1741"/>
    <mergeCell ref="Y1741:AD1741"/>
    <mergeCell ref="O1815:S1815"/>
    <mergeCell ref="T1815:X1815"/>
    <mergeCell ref="Y1815:AD1815"/>
    <mergeCell ref="Y1813:AD1813"/>
    <mergeCell ref="Y1783:AD1783"/>
    <mergeCell ref="Y1797:AD1797"/>
    <mergeCell ref="Y1790:AD1790"/>
    <mergeCell ref="O1813:S1813"/>
    <mergeCell ref="T1813:X1813"/>
    <mergeCell ref="J1790:N1790"/>
    <mergeCell ref="J1806:N1806"/>
    <mergeCell ref="O1806:S1806"/>
    <mergeCell ref="T1806:X1806"/>
    <mergeCell ref="J1748:N1748"/>
    <mergeCell ref="O1748:S1748"/>
    <mergeCell ref="T1748:X1748"/>
    <mergeCell ref="J1776:N1776"/>
    <mergeCell ref="J1797:N1797"/>
    <mergeCell ref="T1726:X1726"/>
  </mergeCells>
  <printOptions horizontalCentered="1"/>
  <pageMargins left="0.19685039370078741" right="0.19685039370078741" top="0.78740157480314965" bottom="0.59055118110236227" header="0.31496062992125984" footer="0.31496062992125984"/>
  <pageSetup paperSize="9" scale="65" fitToHeight="21" orientation="landscape" r:id="rId1"/>
  <headerFooter>
    <oddHeader>&amp;R[ERA GDS Tariff Model FD - Public]</oddHeader>
    <oddFooter>&amp;L[&amp;A]&amp;C8 November 2024&amp;R&amp;P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theme="4" tint="-0.249977111117893"/>
    <outlinePr summaryBelow="0"/>
  </sheetPr>
  <dimension ref="A1:AN106"/>
  <sheetViews>
    <sheetView showGridLines="0" zoomScaleNormal="100" workbookViewId="0">
      <pane xSplit="9" ySplit="8" topLeftCell="AH9" activePane="bottomRight" state="frozen"/>
      <selection activeCell="E38" sqref="E38"/>
      <selection pane="topRight" activeCell="E38" sqref="E38"/>
      <selection pane="bottomLeft" activeCell="E38" sqref="E38"/>
      <selection pane="bottomRight" activeCell="AH9" sqref="AH9"/>
    </sheetView>
  </sheetViews>
  <sheetFormatPr defaultColWidth="9.140625" defaultRowHeight="12.75" outlineLevelRow="1" outlineLevelCol="1"/>
  <cols>
    <col min="1" max="1" width="5" style="33" customWidth="1"/>
    <col min="2" max="2" width="2.5703125" style="33" customWidth="1"/>
    <col min="3" max="3" width="2.140625" style="758" customWidth="1"/>
    <col min="4" max="4" width="41.28515625" style="33" customWidth="1"/>
    <col min="5" max="5" width="9.5703125" style="33" customWidth="1"/>
    <col min="6" max="6" width="19.85546875" style="33" customWidth="1"/>
    <col min="7" max="7" width="2.7109375" style="33" bestFit="1" customWidth="1"/>
    <col min="8" max="8" width="17.7109375" style="33" customWidth="1"/>
    <col min="9" max="9" width="7.7109375" style="33" hidden="1" customWidth="1" outlineLevel="1"/>
    <col min="10" max="10" width="7" style="33" hidden="1" customWidth="1" outlineLevel="1"/>
    <col min="11" max="11" width="10.28515625" style="33" hidden="1" customWidth="1" outlineLevel="1"/>
    <col min="12" max="13" width="10" style="33" hidden="1" customWidth="1" outlineLevel="1"/>
    <col min="14" max="14" width="10.7109375" style="33" hidden="1" customWidth="1" outlineLevel="1"/>
    <col min="15" max="15" width="10.85546875" style="33" hidden="1" customWidth="1" outlineLevel="1"/>
    <col min="16" max="16" width="10.5703125" style="33" hidden="1" customWidth="1" outlineLevel="1"/>
    <col min="17" max="17" width="10.28515625" style="33" hidden="1" customWidth="1" outlineLevel="1"/>
    <col min="18" max="18" width="10.85546875" style="33" hidden="1" customWidth="1" outlineLevel="1"/>
    <col min="19" max="19" width="10.140625" style="33" hidden="1" customWidth="1" outlineLevel="1"/>
    <col min="20" max="20" width="12.7109375" style="33" hidden="1" customWidth="1" outlineLevel="1"/>
    <col min="21" max="21" width="11.140625" style="33" hidden="1" customWidth="1" outlineLevel="1"/>
    <col min="22" max="22" width="11" style="33" hidden="1" customWidth="1" outlineLevel="1"/>
    <col min="23" max="23" width="11.140625" style="33" hidden="1" customWidth="1" outlineLevel="1"/>
    <col min="24" max="24" width="15.7109375" style="33" hidden="1" customWidth="1" outlineLevel="1"/>
    <col min="25" max="33" width="12" style="33" hidden="1" customWidth="1" outlineLevel="1"/>
    <col min="34" max="34" width="12" style="33" customWidth="1" collapsed="1"/>
    <col min="35" max="40" width="12" style="33" customWidth="1"/>
    <col min="41" max="16384" width="9.140625" style="33"/>
  </cols>
  <sheetData>
    <row r="1" spans="1:40" ht="23.25">
      <c r="A1" s="736" t="str">
        <f>Main!A1</f>
        <v>ERA, GDS Tariff Model, Final Decision, November 2024</v>
      </c>
      <c r="B1" s="32"/>
    </row>
    <row r="2" spans="1:40" ht="20.25">
      <c r="A2" s="659" t="s">
        <v>483</v>
      </c>
      <c r="B2" s="32"/>
    </row>
    <row r="3" spans="1:40">
      <c r="A3" s="34" t="s">
        <v>19</v>
      </c>
      <c r="B3" s="34"/>
      <c r="C3" s="763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  <c r="O3" s="34">
        <f>COLUMN()</f>
        <v>15</v>
      </c>
      <c r="P3" s="34">
        <f>COLUMN()</f>
        <v>16</v>
      </c>
      <c r="Q3" s="34">
        <f>COLUMN()</f>
        <v>17</v>
      </c>
      <c r="R3" s="34">
        <f>COLUMN()</f>
        <v>18</v>
      </c>
      <c r="S3" s="34">
        <f>COLUMN()</f>
        <v>19</v>
      </c>
      <c r="T3" s="34">
        <f>COLUMN()</f>
        <v>20</v>
      </c>
      <c r="U3" s="34">
        <f>COLUMN()</f>
        <v>21</v>
      </c>
      <c r="V3" s="34">
        <f>COLUMN()</f>
        <v>22</v>
      </c>
      <c r="W3" s="34">
        <f>COLUMN()</f>
        <v>23</v>
      </c>
      <c r="X3" s="34">
        <f>COLUMN()</f>
        <v>24</v>
      </c>
      <c r="Y3" s="34">
        <f>COLUMN()</f>
        <v>25</v>
      </c>
      <c r="Z3" s="34">
        <f>COLUMN()</f>
        <v>26</v>
      </c>
      <c r="AA3" s="34">
        <f>COLUMN()</f>
        <v>27</v>
      </c>
      <c r="AB3" s="34">
        <f>COLUMN()</f>
        <v>28</v>
      </c>
      <c r="AC3" s="34">
        <f>COLUMN()</f>
        <v>29</v>
      </c>
      <c r="AD3" s="34">
        <f>COLUMN()</f>
        <v>30</v>
      </c>
      <c r="AE3" s="34">
        <f>COLUMN()</f>
        <v>31</v>
      </c>
      <c r="AF3" s="34">
        <f>COLUMN()</f>
        <v>32</v>
      </c>
      <c r="AG3" s="34">
        <f>COLUMN()</f>
        <v>33</v>
      </c>
      <c r="AH3" s="34">
        <f>COLUMN()</f>
        <v>34</v>
      </c>
      <c r="AI3" s="34">
        <f>COLUMN()</f>
        <v>35</v>
      </c>
      <c r="AJ3" s="34">
        <f>COLUMN()</f>
        <v>36</v>
      </c>
      <c r="AK3" s="34">
        <f>COLUMN()</f>
        <v>37</v>
      </c>
      <c r="AL3" s="34">
        <f>COLUMN()</f>
        <v>38</v>
      </c>
      <c r="AM3" s="34">
        <f>COLUMN()</f>
        <v>39</v>
      </c>
      <c r="AN3" s="34">
        <f>COLUMN()</f>
        <v>40</v>
      </c>
    </row>
    <row r="4" spans="1:40">
      <c r="A4" s="784" t="s">
        <v>0</v>
      </c>
      <c r="B4" s="785"/>
      <c r="C4" s="785"/>
      <c r="D4" s="785"/>
      <c r="E4" s="785"/>
      <c r="F4" s="785"/>
      <c r="G4" s="785"/>
      <c r="H4" s="785"/>
      <c r="I4" s="787"/>
      <c r="J4" s="788">
        <v>1</v>
      </c>
      <c r="K4" s="787">
        <v>1</v>
      </c>
      <c r="L4" s="787">
        <v>1</v>
      </c>
      <c r="M4" s="787">
        <v>1</v>
      </c>
      <c r="N4" s="789">
        <v>1</v>
      </c>
      <c r="O4" s="788">
        <v>2</v>
      </c>
      <c r="P4" s="787">
        <v>2</v>
      </c>
      <c r="Q4" s="787">
        <v>2</v>
      </c>
      <c r="R4" s="787">
        <v>2</v>
      </c>
      <c r="S4" s="787">
        <v>2</v>
      </c>
      <c r="T4" s="790">
        <v>3</v>
      </c>
      <c r="U4" s="787">
        <v>3</v>
      </c>
      <c r="V4" s="787">
        <v>3</v>
      </c>
      <c r="W4" s="787">
        <v>3</v>
      </c>
      <c r="X4" s="789">
        <v>3</v>
      </c>
      <c r="Y4" s="790" t="s">
        <v>246</v>
      </c>
      <c r="Z4" s="787" t="s">
        <v>246</v>
      </c>
      <c r="AA4" s="787" t="s">
        <v>246</v>
      </c>
      <c r="AB4" s="787" t="s">
        <v>246</v>
      </c>
      <c r="AC4" s="787" t="s">
        <v>246</v>
      </c>
      <c r="AD4" s="789" t="s">
        <v>246</v>
      </c>
      <c r="AE4" s="787">
        <v>5</v>
      </c>
      <c r="AF4" s="787">
        <v>5</v>
      </c>
      <c r="AG4" s="787">
        <v>5</v>
      </c>
      <c r="AH4" s="787">
        <v>5</v>
      </c>
      <c r="AI4" s="789">
        <v>5</v>
      </c>
      <c r="AJ4" s="787">
        <v>5</v>
      </c>
      <c r="AK4" s="787">
        <v>5</v>
      </c>
      <c r="AL4" s="787">
        <v>5</v>
      </c>
      <c r="AM4" s="787">
        <v>5</v>
      </c>
      <c r="AN4" s="789">
        <v>5</v>
      </c>
    </row>
    <row r="5" spans="1:40">
      <c r="A5" s="781" t="s">
        <v>53</v>
      </c>
      <c r="B5" s="782"/>
      <c r="C5" s="782"/>
      <c r="D5" s="782"/>
      <c r="E5" s="782"/>
      <c r="F5" s="782"/>
      <c r="G5" s="782"/>
      <c r="H5" s="782"/>
      <c r="I5" s="484">
        <v>1999</v>
      </c>
      <c r="J5" s="483">
        <v>2000</v>
      </c>
      <c r="K5" s="484">
        <v>2001</v>
      </c>
      <c r="L5" s="484">
        <v>2002</v>
      </c>
      <c r="M5" s="484">
        <v>2003</v>
      </c>
      <c r="N5" s="485">
        <v>2004</v>
      </c>
      <c r="O5" s="483">
        <v>2005</v>
      </c>
      <c r="P5" s="484">
        <v>2006</v>
      </c>
      <c r="Q5" s="484">
        <v>2007</v>
      </c>
      <c r="R5" s="484">
        <v>2008</v>
      </c>
      <c r="S5" s="484">
        <f>1+R5</f>
        <v>2009</v>
      </c>
      <c r="T5" s="482">
        <f>1+S5</f>
        <v>2010</v>
      </c>
      <c r="U5" s="484">
        <f>T5+1</f>
        <v>2011</v>
      </c>
      <c r="V5" s="484">
        <f>U5+1</f>
        <v>2012</v>
      </c>
      <c r="W5" s="484">
        <f>V5+1</f>
        <v>2013</v>
      </c>
      <c r="X5" s="485">
        <f>W5+1</f>
        <v>2014</v>
      </c>
      <c r="Y5" s="482" t="s">
        <v>252</v>
      </c>
      <c r="Z5" s="484">
        <f>Y5+1</f>
        <v>2015</v>
      </c>
      <c r="AA5" s="484">
        <f t="shared" ref="AA5:AI5" si="0">Z5+1</f>
        <v>2016</v>
      </c>
      <c r="AB5" s="484">
        <f t="shared" si="0"/>
        <v>2017</v>
      </c>
      <c r="AC5" s="484">
        <f t="shared" si="0"/>
        <v>2018</v>
      </c>
      <c r="AD5" s="485">
        <f t="shared" si="0"/>
        <v>2019</v>
      </c>
      <c r="AE5" s="484">
        <f t="shared" si="0"/>
        <v>2020</v>
      </c>
      <c r="AF5" s="484">
        <f t="shared" si="0"/>
        <v>2021</v>
      </c>
      <c r="AG5" s="484">
        <f t="shared" si="0"/>
        <v>2022</v>
      </c>
      <c r="AH5" s="484">
        <f t="shared" si="0"/>
        <v>2023</v>
      </c>
      <c r="AI5" s="485">
        <f t="shared" si="0"/>
        <v>2024</v>
      </c>
      <c r="AJ5" s="484">
        <f t="shared" ref="AJ5" si="1">AI5+1</f>
        <v>2025</v>
      </c>
      <c r="AK5" s="484">
        <f t="shared" ref="AK5" si="2">AJ5+1</f>
        <v>2026</v>
      </c>
      <c r="AL5" s="484">
        <f t="shared" ref="AL5" si="3">AK5+1</f>
        <v>2027</v>
      </c>
      <c r="AM5" s="484">
        <f t="shared" ref="AM5" si="4">AL5+1</f>
        <v>2028</v>
      </c>
      <c r="AN5" s="485">
        <f t="shared" ref="AN5" si="5">AM5+1</f>
        <v>2029</v>
      </c>
    </row>
    <row r="6" spans="1:40">
      <c r="A6" s="781" t="s">
        <v>54</v>
      </c>
      <c r="B6" s="782"/>
      <c r="C6" s="782"/>
      <c r="D6" s="782"/>
      <c r="E6" s="782"/>
      <c r="F6" s="782"/>
      <c r="G6" s="782"/>
      <c r="H6" s="782"/>
      <c r="I6" s="484" t="s">
        <v>55</v>
      </c>
      <c r="J6" s="483" t="s">
        <v>55</v>
      </c>
      <c r="K6" s="484" t="s">
        <v>55</v>
      </c>
      <c r="L6" s="484" t="s">
        <v>55</v>
      </c>
      <c r="M6" s="484" t="s">
        <v>55</v>
      </c>
      <c r="N6" s="485" t="s">
        <v>55</v>
      </c>
      <c r="O6" s="483" t="s">
        <v>55</v>
      </c>
      <c r="P6" s="484" t="s">
        <v>55</v>
      </c>
      <c r="Q6" s="484" t="s">
        <v>55</v>
      </c>
      <c r="R6" s="484" t="s">
        <v>55</v>
      </c>
      <c r="S6" s="484" t="s">
        <v>55</v>
      </c>
      <c r="T6" s="483" t="s">
        <v>56</v>
      </c>
      <c r="U6" s="484" t="s">
        <v>57</v>
      </c>
      <c r="V6" s="484" t="s">
        <v>57</v>
      </c>
      <c r="W6" s="484" t="s">
        <v>57</v>
      </c>
      <c r="X6" s="485" t="s">
        <v>57</v>
      </c>
      <c r="Y6" s="483" t="s">
        <v>136</v>
      </c>
      <c r="Z6" s="484" t="s">
        <v>55</v>
      </c>
      <c r="AA6" s="484" t="s">
        <v>55</v>
      </c>
      <c r="AB6" s="484" t="s">
        <v>55</v>
      </c>
      <c r="AC6" s="484" t="s">
        <v>55</v>
      </c>
      <c r="AD6" s="485" t="s">
        <v>55</v>
      </c>
      <c r="AE6" s="484" t="s">
        <v>55</v>
      </c>
      <c r="AF6" s="484" t="s">
        <v>55</v>
      </c>
      <c r="AG6" s="484" t="s">
        <v>55</v>
      </c>
      <c r="AH6" s="484" t="s">
        <v>55</v>
      </c>
      <c r="AI6" s="485" t="s">
        <v>55</v>
      </c>
      <c r="AJ6" s="484" t="s">
        <v>55</v>
      </c>
      <c r="AK6" s="484" t="s">
        <v>55</v>
      </c>
      <c r="AL6" s="484" t="s">
        <v>55</v>
      </c>
      <c r="AM6" s="484" t="s">
        <v>55</v>
      </c>
      <c r="AN6" s="485" t="s">
        <v>55</v>
      </c>
    </row>
    <row r="7" spans="1:40">
      <c r="A7" s="781" t="s">
        <v>58</v>
      </c>
      <c r="B7" s="494"/>
      <c r="C7" s="783"/>
      <c r="D7" s="494"/>
      <c r="E7" s="494"/>
      <c r="F7" s="494"/>
      <c r="G7" s="494"/>
      <c r="H7" s="494"/>
      <c r="I7" s="560">
        <f>Input!I$8</f>
        <v>365</v>
      </c>
      <c r="J7" s="559">
        <f>Input!J$8</f>
        <v>366</v>
      </c>
      <c r="K7" s="560">
        <f>Input!K$8</f>
        <v>365</v>
      </c>
      <c r="L7" s="560">
        <f>Input!L$8</f>
        <v>365</v>
      </c>
      <c r="M7" s="560">
        <f>Input!M$8</f>
        <v>365</v>
      </c>
      <c r="N7" s="561">
        <f>Input!N$8</f>
        <v>366</v>
      </c>
      <c r="O7" s="559">
        <f>Input!O$8</f>
        <v>365</v>
      </c>
      <c r="P7" s="560">
        <f>Input!P$8</f>
        <v>365</v>
      </c>
      <c r="Q7" s="560">
        <f>Input!Q$8</f>
        <v>365</v>
      </c>
      <c r="R7" s="560">
        <f>Input!R$8</f>
        <v>366</v>
      </c>
      <c r="S7" s="560">
        <f>Input!S$8</f>
        <v>365</v>
      </c>
      <c r="T7" s="559">
        <f>Input!T$8</f>
        <v>181</v>
      </c>
      <c r="U7" s="560">
        <f>Input!U$8</f>
        <v>365</v>
      </c>
      <c r="V7" s="560">
        <f>Input!V$8</f>
        <v>366</v>
      </c>
      <c r="W7" s="560">
        <f>Input!W$8</f>
        <v>365</v>
      </c>
      <c r="X7" s="561">
        <f>Input!X$8</f>
        <v>365</v>
      </c>
      <c r="Y7" s="559">
        <f>Input!Y$8</f>
        <v>184</v>
      </c>
      <c r="Z7" s="560">
        <f>Input!Z$8</f>
        <v>365</v>
      </c>
      <c r="AA7" s="560">
        <f>Input!AA$8</f>
        <v>366</v>
      </c>
      <c r="AB7" s="560">
        <f>Input!AB$8</f>
        <v>365</v>
      </c>
      <c r="AC7" s="560">
        <f>Input!AC$8</f>
        <v>365</v>
      </c>
      <c r="AD7" s="561">
        <f>Input!AD$8</f>
        <v>365</v>
      </c>
      <c r="AE7" s="560">
        <f>Input!AE$8</f>
        <v>366</v>
      </c>
      <c r="AF7" s="560">
        <f>Input!AF$8</f>
        <v>365</v>
      </c>
      <c r="AG7" s="560">
        <f>Input!AG$8</f>
        <v>365</v>
      </c>
      <c r="AH7" s="560">
        <f>Input!AH$8</f>
        <v>365</v>
      </c>
      <c r="AI7" s="561">
        <f>Input!AI$8</f>
        <v>366</v>
      </c>
      <c r="AJ7" s="560">
        <f>Input!AJ$8</f>
        <v>365</v>
      </c>
      <c r="AK7" s="560">
        <f>Input!AK$8</f>
        <v>365</v>
      </c>
      <c r="AL7" s="560">
        <f>Input!AL$8</f>
        <v>365</v>
      </c>
      <c r="AM7" s="560">
        <f>Input!AM$8</f>
        <v>366</v>
      </c>
      <c r="AN7" s="561">
        <f>Input!AN$8</f>
        <v>365</v>
      </c>
    </row>
    <row r="8" spans="1:40" ht="13.5" thickBot="1">
      <c r="A8" s="791" t="s">
        <v>319</v>
      </c>
      <c r="B8" s="792"/>
      <c r="C8" s="793"/>
      <c r="D8" s="792"/>
      <c r="E8" s="792"/>
      <c r="F8" s="792"/>
      <c r="G8" s="792"/>
      <c r="H8" s="792"/>
      <c r="I8" s="794">
        <f>Input!I$9</f>
        <v>1</v>
      </c>
      <c r="J8" s="795">
        <f>Input!J$9</f>
        <v>1</v>
      </c>
      <c r="K8" s="794">
        <f>Input!K$9</f>
        <v>1</v>
      </c>
      <c r="L8" s="794">
        <f>Input!L$9</f>
        <v>1</v>
      </c>
      <c r="M8" s="794">
        <f>Input!M$9</f>
        <v>1</v>
      </c>
      <c r="N8" s="796">
        <f>Input!N$9</f>
        <v>1</v>
      </c>
      <c r="O8" s="795">
        <f>Input!O$9</f>
        <v>1</v>
      </c>
      <c r="P8" s="794">
        <f>Input!P$9</f>
        <v>1</v>
      </c>
      <c r="Q8" s="794">
        <f>Input!Q$9</f>
        <v>1</v>
      </c>
      <c r="R8" s="794">
        <f>Input!R$9</f>
        <v>1</v>
      </c>
      <c r="S8" s="794">
        <f>Input!S$9</f>
        <v>1</v>
      </c>
      <c r="T8" s="795">
        <f>Input!T$9</f>
        <v>0.49589041095890413</v>
      </c>
      <c r="U8" s="794">
        <f>Input!U$9</f>
        <v>1</v>
      </c>
      <c r="V8" s="794">
        <f>Input!V$9</f>
        <v>1</v>
      </c>
      <c r="W8" s="794">
        <f>Input!W$9</f>
        <v>1</v>
      </c>
      <c r="X8" s="796">
        <f>Input!X$9</f>
        <v>1</v>
      </c>
      <c r="Y8" s="1110">
        <f>Input!Y$9</f>
        <v>0.50410958904109593</v>
      </c>
      <c r="Z8" s="794">
        <f>Input!Z$9</f>
        <v>1</v>
      </c>
      <c r="AA8" s="794">
        <f>Input!AA$9</f>
        <v>1</v>
      </c>
      <c r="AB8" s="794">
        <f>Input!AB$9</f>
        <v>1</v>
      </c>
      <c r="AC8" s="794">
        <f>Input!AC$9</f>
        <v>1</v>
      </c>
      <c r="AD8" s="796">
        <f>Input!AD$9</f>
        <v>1</v>
      </c>
      <c r="AE8" s="794">
        <f>Input!AE$9</f>
        <v>1</v>
      </c>
      <c r="AF8" s="794">
        <f>Input!AF$9</f>
        <v>1</v>
      </c>
      <c r="AG8" s="794">
        <f>Input!AG$9</f>
        <v>1</v>
      </c>
      <c r="AH8" s="794">
        <f>Input!AH$9</f>
        <v>1</v>
      </c>
      <c r="AI8" s="796">
        <f>Input!AI$9</f>
        <v>1</v>
      </c>
      <c r="AJ8" s="794">
        <f>Input!AJ$9</f>
        <v>1</v>
      </c>
      <c r="AK8" s="794">
        <f>Input!AK$9</f>
        <v>1</v>
      </c>
      <c r="AL8" s="794">
        <f>Input!AL$9</f>
        <v>1</v>
      </c>
      <c r="AM8" s="794">
        <f>Input!AM$9</f>
        <v>1</v>
      </c>
      <c r="AN8" s="796">
        <f>Input!AN$9</f>
        <v>1</v>
      </c>
    </row>
    <row r="9" spans="1:40">
      <c r="A9" s="853" t="s">
        <v>137</v>
      </c>
      <c r="B9" s="717"/>
      <c r="C9" s="757"/>
      <c r="D9" s="717"/>
      <c r="E9" s="717"/>
      <c r="F9" s="717"/>
      <c r="G9" s="717"/>
      <c r="H9" s="717"/>
      <c r="I9" s="718"/>
      <c r="J9" s="719"/>
      <c r="K9" s="718"/>
      <c r="L9" s="718"/>
      <c r="M9" s="718"/>
      <c r="N9" s="720"/>
      <c r="O9" s="719"/>
      <c r="P9" s="718"/>
      <c r="Q9" s="718"/>
      <c r="R9" s="718"/>
      <c r="S9" s="718"/>
      <c r="T9" s="719"/>
      <c r="U9" s="718"/>
      <c r="V9" s="718"/>
      <c r="W9" s="718"/>
      <c r="X9" s="720"/>
      <c r="Y9" s="719"/>
      <c r="Z9" s="718"/>
      <c r="AA9" s="718"/>
      <c r="AB9" s="718"/>
      <c r="AC9" s="718"/>
      <c r="AD9" s="720"/>
      <c r="AE9" s="718"/>
      <c r="AF9" s="718"/>
      <c r="AG9" s="718"/>
      <c r="AH9" s="718"/>
      <c r="AI9" s="720"/>
      <c r="AJ9" s="718"/>
      <c r="AK9" s="718"/>
      <c r="AL9" s="718"/>
      <c r="AM9" s="718"/>
      <c r="AN9" s="720"/>
    </row>
    <row r="10" spans="1:40" outlineLevel="1">
      <c r="A10" s="521">
        <f>ROW()</f>
        <v>10</v>
      </c>
      <c r="B10" s="35"/>
      <c r="C10" s="756" t="s">
        <v>433</v>
      </c>
      <c r="F10" s="40"/>
      <c r="J10" s="1909" t="s">
        <v>164</v>
      </c>
      <c r="K10" s="1910"/>
      <c r="L10" s="1910"/>
      <c r="M10" s="1910"/>
      <c r="N10" s="1911"/>
      <c r="O10" s="1909" t="s">
        <v>364</v>
      </c>
      <c r="P10" s="1910"/>
      <c r="Q10" s="1910"/>
      <c r="R10" s="1910"/>
      <c r="S10" s="1910"/>
      <c r="T10" s="1909" t="s">
        <v>372</v>
      </c>
      <c r="U10" s="1910"/>
      <c r="V10" s="1910"/>
      <c r="W10" s="1910"/>
      <c r="X10" s="1911"/>
      <c r="Y10" s="479"/>
      <c r="Z10" s="480"/>
      <c r="AA10" s="480"/>
      <c r="AB10" s="480"/>
      <c r="AC10" s="479"/>
      <c r="AD10" s="481" t="s">
        <v>280</v>
      </c>
      <c r="AE10" s="779"/>
      <c r="AF10" s="779"/>
      <c r="AG10" s="779" t="s">
        <v>668</v>
      </c>
      <c r="AH10" s="779"/>
      <c r="AI10" s="779"/>
      <c r="AJ10" s="779"/>
      <c r="AK10" s="779"/>
      <c r="AL10" s="779" t="s">
        <v>701</v>
      </c>
      <c r="AM10" s="779"/>
      <c r="AN10" s="779"/>
    </row>
    <row r="11" spans="1:40" outlineLevel="1">
      <c r="A11" s="521">
        <f>ROW()</f>
        <v>11</v>
      </c>
      <c r="B11" s="35"/>
      <c r="C11" s="756"/>
      <c r="D11" s="33" t="s">
        <v>270</v>
      </c>
      <c r="F11" s="40"/>
      <c r="I11" s="537"/>
      <c r="J11" s="538">
        <f>Input!J$40</f>
        <v>5.8017727639001038E-2</v>
      </c>
      <c r="K11" s="537">
        <f>Input!K$40</f>
        <v>3.1226199543031186E-2</v>
      </c>
      <c r="L11" s="537">
        <f>Input!L$40</f>
        <v>3.0280649926144765E-2</v>
      </c>
      <c r="M11" s="537">
        <f>Input!M$40</f>
        <v>2.3655913978494647E-2</v>
      </c>
      <c r="N11" s="539">
        <f>Input!N$40</f>
        <v>2.5910364145658171E-2</v>
      </c>
      <c r="O11" s="538">
        <f>Input!O$40</f>
        <v>2.7986348122866822E-2</v>
      </c>
      <c r="P11" s="537">
        <f>Input!P$40</f>
        <v>3.253652058432932E-2</v>
      </c>
      <c r="Q11" s="537">
        <f>Input!Q$40</f>
        <v>2.9581993569131715E-2</v>
      </c>
      <c r="R11" s="537">
        <f>Input!R$40</f>
        <v>3.6851967520299844E-2</v>
      </c>
      <c r="S11" s="537">
        <f>Input!S$40</f>
        <v>2.108433734939763E-2</v>
      </c>
      <c r="T11" s="540">
        <f>Load_Tariffs!T14</f>
        <v>1.5339233038347944E-2</v>
      </c>
      <c r="U11" s="541">
        <f>Load_Tariffs!W14</f>
        <v>3.6025566531086683E-2</v>
      </c>
      <c r="V11" s="541">
        <f>Load_Tariffs!X14</f>
        <v>1.1777902411665764E-2</v>
      </c>
      <c r="W11" s="541">
        <f>Load_Tariffs!Y14</f>
        <v>2.3904382470119501E-2</v>
      </c>
      <c r="X11" s="542">
        <f>Load_Tariffs!Z14</f>
        <v>3.0155642023346418E-2</v>
      </c>
      <c r="Y11" s="540">
        <f>Load_Tariffs!AA14</f>
        <v>6.6100094428704903E-3</v>
      </c>
      <c r="Z11" s="541">
        <f>Load_Tariffs!AD14</f>
        <v>1.6885553470919357E-2</v>
      </c>
      <c r="AA11" s="541">
        <f>Load_Tariffs!AE14</f>
        <v>1.4760147601476037E-2</v>
      </c>
      <c r="AB11" s="541">
        <f>Load_Tariffs!AF14</f>
        <v>1.9090909090909047E-2</v>
      </c>
      <c r="AC11" s="541">
        <f>Load_Tariffs!AG14</f>
        <v>1.7841213202497874E-2</v>
      </c>
      <c r="AD11" s="542">
        <f>Load_Tariffs!AH14</f>
        <v>1.8404907975460238E-2</v>
      </c>
      <c r="AE11" s="541">
        <f>Load_Tariffs!AI14</f>
        <v>8.6058519793459354E-3</v>
      </c>
      <c r="AF11" s="541">
        <f>Load_Tariffs!AJ14</f>
        <v>3.4982935153583528E-2</v>
      </c>
      <c r="AG11" s="541">
        <f>Load_Tariffs!AK14</f>
        <v>7.8318219291014124E-2</v>
      </c>
      <c r="AH11" s="541">
        <f>Load_Tariffs!AL14</f>
        <v>4.0519877675840865E-2</v>
      </c>
      <c r="AI11" s="542">
        <f>Load_Tariffs!AM14</f>
        <v>2.2399999999999975E-2</v>
      </c>
      <c r="AJ11" s="541">
        <f>Load_Tariffs!AN14</f>
        <v>2.2399999999999975E-2</v>
      </c>
      <c r="AK11" s="541">
        <f>Load_Tariffs!AO14</f>
        <v>2.2399999999999975E-2</v>
      </c>
      <c r="AL11" s="541">
        <f>Load_Tariffs!AP14</f>
        <v>2.2399999999999975E-2</v>
      </c>
      <c r="AM11" s="541">
        <f>Load_Tariffs!AQ14</f>
        <v>2.2399999999999975E-2</v>
      </c>
      <c r="AN11" s="542">
        <f>Load_Tariffs!AR14</f>
        <v>2.2399999999999975E-2</v>
      </c>
    </row>
    <row r="12" spans="1:40" outlineLevel="1">
      <c r="A12" s="521">
        <f>ROW()</f>
        <v>12</v>
      </c>
      <c r="B12" s="35"/>
      <c r="C12" s="756"/>
      <c r="D12" s="33" t="s">
        <v>260</v>
      </c>
      <c r="F12" s="40"/>
      <c r="I12" s="149"/>
      <c r="J12" s="181">
        <f>Input!J$44</f>
        <v>0.53691282821585162</v>
      </c>
      <c r="K12" s="149">
        <f>Input!K$44</f>
        <v>0.55367857532693299</v>
      </c>
      <c r="L12" s="149">
        <f>Input!L$44</f>
        <v>0.57044432243801446</v>
      </c>
      <c r="M12" s="149">
        <f>Input!M$44</f>
        <v>0.58393870425912886</v>
      </c>
      <c r="N12" s="203">
        <f>Input!N$44</f>
        <v>0.59906876872522663</v>
      </c>
      <c r="O12" s="181">
        <f>Input!O$44</f>
        <v>0.61583451583630811</v>
      </c>
      <c r="P12" s="149">
        <f>Input!P$44</f>
        <v>0.63587162823735655</v>
      </c>
      <c r="Q12" s="149">
        <f>Input!Q$44</f>
        <v>0.65468197865466737</v>
      </c>
      <c r="R12" s="149">
        <f>Input!R$44</f>
        <v>0.67880829766817474</v>
      </c>
      <c r="S12" s="149">
        <f>Input!S$44</f>
        <v>0.69312052081178088</v>
      </c>
      <c r="T12" s="181">
        <f>Load_Tariffs!V17</f>
        <v>0.72910553900141906</v>
      </c>
      <c r="U12" s="149">
        <f>Load_Tariffs!W17</f>
        <v>0.72910553900141906</v>
      </c>
      <c r="V12" s="149">
        <f>Load_Tariffs!X17</f>
        <v>0.73769287288758267</v>
      </c>
      <c r="W12" s="149">
        <f>Load_Tariffs!Y17</f>
        <v>0.75532696546656874</v>
      </c>
      <c r="X12" s="203">
        <f>Load_Tariffs!Z17</f>
        <v>0.77810433504775911</v>
      </c>
      <c r="Y12" s="181">
        <f>Load_Tariffs!AA17</f>
        <v>0.78324761204996329</v>
      </c>
      <c r="Z12" s="149">
        <f>Load_Tariffs!AD17</f>
        <v>0.79647318148420287</v>
      </c>
      <c r="AA12" s="149">
        <f>Load_Tariffs!AE17</f>
        <v>0.80822924320352685</v>
      </c>
      <c r="AB12" s="149">
        <f>Load_Tariffs!AF17</f>
        <v>0.82365907421013962</v>
      </c>
      <c r="AC12" s="149">
        <f>Load_Tariffs!AG17</f>
        <v>0.83835415135929459</v>
      </c>
      <c r="AD12" s="203">
        <f>Load_Tariffs!AH17</f>
        <v>0.85378398236590747</v>
      </c>
      <c r="AE12" s="149">
        <f>Load_Tariffs!AI17</f>
        <v>0.86113152094048495</v>
      </c>
      <c r="AF12" s="149">
        <f>Load_Tariffs!AJ17</f>
        <v>0.89125642909625269</v>
      </c>
      <c r="AG12" s="149">
        <f>Load_Tariffs!AK17</f>
        <v>0.96105804555473928</v>
      </c>
      <c r="AH12" s="149">
        <f>Load_Tariffs!AL17</f>
        <v>1</v>
      </c>
      <c r="AI12" s="203">
        <f>Load_Tariffs!AM17</f>
        <v>1.0224000000000002</v>
      </c>
      <c r="AJ12" s="149">
        <f>Load_Tariffs!AN17</f>
        <v>1.0453017600000001</v>
      </c>
      <c r="AK12" s="149">
        <f>Load_Tariffs!AO17</f>
        <v>1.068716519424</v>
      </c>
      <c r="AL12" s="149">
        <f>Load_Tariffs!AP17</f>
        <v>1.0926557694590975</v>
      </c>
      <c r="AM12" s="149">
        <f>Load_Tariffs!AQ17</f>
        <v>1.1171312586949813</v>
      </c>
      <c r="AN12" s="203">
        <f>Load_Tariffs!AR17</f>
        <v>1.1421549988897488</v>
      </c>
    </row>
    <row r="13" spans="1:40" outlineLevel="1">
      <c r="A13" s="521">
        <f>ROW()</f>
        <v>13</v>
      </c>
      <c r="B13" s="35"/>
      <c r="C13" s="756" t="s">
        <v>18</v>
      </c>
      <c r="F13" s="40"/>
      <c r="J13" s="287"/>
      <c r="K13" s="177"/>
      <c r="L13" s="177"/>
      <c r="M13" s="177"/>
      <c r="N13" s="255"/>
      <c r="O13" s="287"/>
      <c r="P13" s="177"/>
      <c r="Q13" s="177"/>
      <c r="R13" s="177"/>
      <c r="S13" s="177"/>
      <c r="T13" s="287"/>
      <c r="U13" s="177"/>
      <c r="V13" s="177"/>
      <c r="W13" s="177"/>
      <c r="X13" s="255"/>
      <c r="Y13" s="924"/>
      <c r="Z13" s="925"/>
      <c r="AA13" s="34"/>
      <c r="AB13" s="34"/>
      <c r="AC13" s="34"/>
      <c r="AD13" s="697"/>
      <c r="AE13" s="925"/>
      <c r="AF13" s="34"/>
      <c r="AG13" s="34"/>
      <c r="AH13" s="34"/>
      <c r="AI13" s="697"/>
      <c r="AJ13" s="925"/>
      <c r="AK13" s="34"/>
      <c r="AL13" s="34"/>
      <c r="AM13" s="34"/>
      <c r="AN13" s="697"/>
    </row>
    <row r="14" spans="1:40" outlineLevel="1">
      <c r="A14" s="521">
        <f>ROW()</f>
        <v>14</v>
      </c>
      <c r="B14" s="35"/>
      <c r="C14" s="763"/>
      <c r="D14" s="33" t="s">
        <v>75</v>
      </c>
      <c r="J14" s="180"/>
      <c r="K14" s="38"/>
      <c r="L14" s="38"/>
      <c r="M14" s="38"/>
      <c r="N14" s="192"/>
      <c r="O14" s="180"/>
      <c r="P14" s="38"/>
      <c r="Q14" s="38"/>
      <c r="R14" s="38"/>
      <c r="S14" s="38"/>
      <c r="T14" s="180">
        <f>Revenue!T16</f>
        <v>4.5277842538704594E-2</v>
      </c>
      <c r="U14" s="38">
        <f>Revenue!W16</f>
        <v>6.5699805068226036E-2</v>
      </c>
      <c r="V14" s="38">
        <f>Revenue!X16</f>
        <v>6.5699805068226036E-2</v>
      </c>
      <c r="W14" s="38">
        <f>Revenue!Y16</f>
        <v>6.5699805068226036E-2</v>
      </c>
      <c r="X14" s="192">
        <f>Revenue!Z16</f>
        <v>6.5699805068226036E-2</v>
      </c>
      <c r="Y14" s="180">
        <f>Revenue!AA16</f>
        <v>1.9810107804075106E-2</v>
      </c>
      <c r="Z14" s="38">
        <f>Revenue!AD16</f>
        <v>4.0109911678115839E-2</v>
      </c>
      <c r="AA14" s="38">
        <f>Revenue!AE16</f>
        <v>3.9903827281648763E-2</v>
      </c>
      <c r="AB14" s="38">
        <f>Revenue!AF16</f>
        <v>3.9073601570166927E-2</v>
      </c>
      <c r="AC14" s="38">
        <f>Revenue!AG16</f>
        <v>3.5322865554465288E-2</v>
      </c>
      <c r="AD14" s="192">
        <f>Revenue!AH16</f>
        <v>3.577466265060214E-2</v>
      </c>
      <c r="AE14" s="38">
        <f>Revenue!AI16</f>
        <v>2.9814119042910869E-2</v>
      </c>
      <c r="AF14" s="38">
        <f>Revenue!AJ16</f>
        <v>2.9650978841210041E-2</v>
      </c>
      <c r="AG14" s="38">
        <f>Revenue!AK16</f>
        <v>2.8775459758750177E-2</v>
      </c>
      <c r="AH14" s="38">
        <f>Revenue!AL16</f>
        <v>2.8313229187264977E-2</v>
      </c>
      <c r="AI14" s="192">
        <f>Revenue!AM16</f>
        <v>4.6504792644757265E-2</v>
      </c>
      <c r="AJ14" s="38">
        <f>Revenue!AN16</f>
        <v>4.6504792644757265E-2</v>
      </c>
      <c r="AK14" s="38">
        <f>Revenue!AO16</f>
        <v>4.6504792644757265E-2</v>
      </c>
      <c r="AL14" s="38">
        <f>Revenue!AP16</f>
        <v>4.6504792644757265E-2</v>
      </c>
      <c r="AM14" s="38">
        <f>Revenue!AQ16</f>
        <v>4.6504792644757265E-2</v>
      </c>
      <c r="AN14" s="192">
        <f>Revenue!AR16</f>
        <v>4.6504792644757265E-2</v>
      </c>
    </row>
    <row r="15" spans="1:40" outlineLevel="1">
      <c r="A15" s="521">
        <f>ROW()</f>
        <v>15</v>
      </c>
      <c r="B15" s="35"/>
      <c r="C15" s="763"/>
      <c r="D15" s="33" t="s">
        <v>76</v>
      </c>
      <c r="I15" s="41"/>
      <c r="J15" s="344"/>
      <c r="K15" s="150"/>
      <c r="L15" s="150"/>
      <c r="M15" s="150"/>
      <c r="N15" s="193"/>
      <c r="O15" s="344"/>
      <c r="P15" s="150"/>
      <c r="Q15" s="150"/>
      <c r="R15" s="150"/>
      <c r="S15" s="150"/>
      <c r="T15" s="344">
        <f>Revenue!T17</f>
        <v>0.95668343793767152</v>
      </c>
      <c r="U15" s="150">
        <f>Revenue!W17</f>
        <v>0.89770443176202397</v>
      </c>
      <c r="V15" s="150">
        <f>Revenue!X17</f>
        <v>0.84236144878017782</v>
      </c>
      <c r="W15" s="150">
        <f>Revenue!Y17</f>
        <v>0.79043033016811892</v>
      </c>
      <c r="X15" s="193">
        <f>Revenue!Z17</f>
        <v>0.74170073636967182</v>
      </c>
      <c r="Y15" s="344">
        <f>Revenue!AA17</f>
        <v>0.98057470929884039</v>
      </c>
      <c r="Z15" s="150">
        <f>Revenue!AD17</f>
        <v>0.94276066239651424</v>
      </c>
      <c r="AA15" s="150">
        <f>Revenue!AE17</f>
        <v>0.90658447220155858</v>
      </c>
      <c r="AB15" s="150">
        <f>Revenue!AF17</f>
        <v>0.87249302728083833</v>
      </c>
      <c r="AC15" s="150">
        <f>Revenue!AG17</f>
        <v>0.8427255461160672</v>
      </c>
      <c r="AD15" s="193">
        <f>Revenue!AH17</f>
        <v>0.81361861465068852</v>
      </c>
      <c r="AE15" s="150">
        <f>Revenue!AI17</f>
        <v>0.7900635654586381</v>
      </c>
      <c r="AF15" s="150">
        <f>Revenue!AJ17</f>
        <v>0.76731201319090825</v>
      </c>
      <c r="AG15" s="150">
        <f>Revenue!AK17</f>
        <v>0.74584984110220165</v>
      </c>
      <c r="AH15" s="150">
        <f>Revenue!AL17</f>
        <v>1</v>
      </c>
      <c r="AI15" s="193">
        <f>Revenue!AM17</f>
        <v>0.95556179678142805</v>
      </c>
      <c r="AJ15" s="150">
        <f>Revenue!AN17</f>
        <v>0.91309834746815122</v>
      </c>
      <c r="AK15" s="150">
        <f>Revenue!AO17</f>
        <v>0.87252189754481924</v>
      </c>
      <c r="AL15" s="150">
        <f>Revenue!AP17</f>
        <v>0.83374859214906849</v>
      </c>
      <c r="AM15" s="150">
        <f>Revenue!AQ17</f>
        <v>0.79669830277794984</v>
      </c>
      <c r="AN15" s="193">
        <f>Revenue!AR17</f>
        <v>0.76129446169521187</v>
      </c>
    </row>
    <row r="16" spans="1:40" outlineLevel="1">
      <c r="A16" s="521">
        <f>ROW()</f>
        <v>16</v>
      </c>
      <c r="B16" s="35"/>
      <c r="C16" s="756" t="s">
        <v>253</v>
      </c>
      <c r="F16" s="40"/>
      <c r="J16" s="287"/>
      <c r="K16" s="177"/>
      <c r="L16" s="177"/>
      <c r="M16" s="177"/>
      <c r="N16" s="255"/>
      <c r="O16" s="287"/>
      <c r="P16" s="177"/>
      <c r="Q16" s="177"/>
      <c r="R16" s="177"/>
      <c r="S16" s="177"/>
      <c r="T16" s="287"/>
      <c r="U16" s="177"/>
      <c r="V16" s="177"/>
      <c r="W16" s="177"/>
      <c r="X16" s="255"/>
      <c r="Y16" s="526"/>
      <c r="Z16" s="527"/>
      <c r="AA16" s="527"/>
      <c r="AB16" s="527"/>
      <c r="AC16" s="527"/>
      <c r="AD16" s="528"/>
      <c r="AE16" s="527"/>
      <c r="AF16" s="527"/>
      <c r="AG16" s="527"/>
      <c r="AH16" s="527"/>
      <c r="AI16" s="528"/>
      <c r="AJ16" s="527"/>
      <c r="AK16" s="527"/>
      <c r="AL16" s="527"/>
      <c r="AM16" s="527"/>
      <c r="AN16" s="528"/>
    </row>
    <row r="17" spans="1:40" outlineLevel="1">
      <c r="A17" s="521">
        <f>ROW()</f>
        <v>17</v>
      </c>
      <c r="B17" s="35"/>
      <c r="C17" s="763"/>
      <c r="D17" s="33" t="s">
        <v>75</v>
      </c>
      <c r="J17" s="180"/>
      <c r="K17" s="38"/>
      <c r="L17" s="38"/>
      <c r="M17" s="38"/>
      <c r="N17" s="192"/>
      <c r="O17" s="180"/>
      <c r="P17" s="38"/>
      <c r="Q17" s="38"/>
      <c r="R17" s="38"/>
      <c r="S17" s="38"/>
      <c r="T17" s="180">
        <f>Revenue!T19</f>
        <v>4.5277842538704594E-2</v>
      </c>
      <c r="U17" s="38">
        <f>Revenue!W19</f>
        <v>9.3407999999999991E-2</v>
      </c>
      <c r="V17" s="38">
        <f>Revenue!X19</f>
        <v>9.3407999999999991E-2</v>
      </c>
      <c r="W17" s="38">
        <f>Revenue!Y19</f>
        <v>9.3407999999999991E-2</v>
      </c>
      <c r="X17" s="192">
        <f>Revenue!Z19</f>
        <v>9.3407999999999991E-2</v>
      </c>
      <c r="Y17" s="180">
        <f>Revenue!AA19</f>
        <v>2.9532347866229047E-2</v>
      </c>
      <c r="Z17" s="38">
        <f>Revenue!AD19</f>
        <v>5.9871999999999995E-2</v>
      </c>
      <c r="AA17" s="38">
        <f>Revenue!AE19</f>
        <v>5.9662E-2</v>
      </c>
      <c r="AB17" s="38">
        <f>Revenue!AF19</f>
        <v>5.8815999999999993E-2</v>
      </c>
      <c r="AC17" s="38">
        <f>Revenue!AG19</f>
        <v>5.4994000000000001E-2</v>
      </c>
      <c r="AD17" s="192">
        <f>Revenue!AH19</f>
        <v>5.4837999999999998E-2</v>
      </c>
      <c r="AE17" s="38">
        <f>Revenue!AI19</f>
        <v>4.1553999999999994E-2</v>
      </c>
      <c r="AF17" s="38">
        <f>Revenue!AJ19</f>
        <v>4.1388999999999995E-2</v>
      </c>
      <c r="AG17" s="38">
        <f>Revenue!AK19</f>
        <v>4.0503499999999998E-2</v>
      </c>
      <c r="AH17" s="38">
        <f>Revenue!AL19</f>
        <v>4.0035999999999995E-2</v>
      </c>
      <c r="AI17" s="192">
        <f>Revenue!AM19</f>
        <v>6.9946499999999995E-2</v>
      </c>
      <c r="AJ17" s="38">
        <f>Revenue!AN19</f>
        <v>6.9946499999999995E-2</v>
      </c>
      <c r="AK17" s="38">
        <f>Revenue!AO19</f>
        <v>6.9946499999999995E-2</v>
      </c>
      <c r="AL17" s="38">
        <f>Revenue!AP19</f>
        <v>6.9946499999999995E-2</v>
      </c>
      <c r="AM17" s="38">
        <f>Revenue!AQ19</f>
        <v>6.9946499999999995E-2</v>
      </c>
      <c r="AN17" s="192">
        <f>Revenue!AR19</f>
        <v>6.9946499999999995E-2</v>
      </c>
    </row>
    <row r="18" spans="1:40" outlineLevel="1">
      <c r="A18" s="521">
        <f>ROW()</f>
        <v>18</v>
      </c>
      <c r="B18" s="35"/>
      <c r="C18" s="763"/>
      <c r="D18" s="33" t="s">
        <v>76</v>
      </c>
      <c r="I18" s="41"/>
      <c r="J18" s="344"/>
      <c r="K18" s="150"/>
      <c r="L18" s="150"/>
      <c r="M18" s="150"/>
      <c r="N18" s="193"/>
      <c r="O18" s="344"/>
      <c r="P18" s="150"/>
      <c r="Q18" s="150"/>
      <c r="R18" s="150"/>
      <c r="S18" s="150"/>
      <c r="T18" s="344">
        <f>Revenue!T20</f>
        <v>0.95668343793767152</v>
      </c>
      <c r="U18" s="150">
        <f>Revenue!W20</f>
        <v>0.87495558651269389</v>
      </c>
      <c r="V18" s="150">
        <f>Revenue!X20</f>
        <v>0.80020960749573256</v>
      </c>
      <c r="W18" s="150">
        <f>Revenue!Y20</f>
        <v>0.7318490513108854</v>
      </c>
      <c r="X18" s="193">
        <f>Revenue!Z20</f>
        <v>0.66932842206283971</v>
      </c>
      <c r="Y18" s="344">
        <f>Revenue!AA20</f>
        <v>0.97131479362699313</v>
      </c>
      <c r="Z18" s="150">
        <f>Revenue!AD20</f>
        <v>0.91644537607087762</v>
      </c>
      <c r="AA18" s="150">
        <f>Revenue!AE20</f>
        <v>0.86484688143094446</v>
      </c>
      <c r="AB18" s="150">
        <f>Revenue!AF20</f>
        <v>0.81680564085822704</v>
      </c>
      <c r="AC18" s="150">
        <f>Revenue!AG20</f>
        <v>0.7742277594547714</v>
      </c>
      <c r="AD18" s="193">
        <f>Revenue!AH20</f>
        <v>0.73397788044682832</v>
      </c>
      <c r="AE18" s="150">
        <f>Revenue!AI20</f>
        <v>0.70469498503853689</v>
      </c>
      <c r="AF18" s="150">
        <f>Revenue!AJ20</f>
        <v>0.67668756347391512</v>
      </c>
      <c r="AG18" s="150">
        <f>Revenue!AK20</f>
        <v>0.65034626358672998</v>
      </c>
      <c r="AH18" s="150">
        <f>Revenue!AL20</f>
        <v>1</v>
      </c>
      <c r="AI18" s="193">
        <f>Revenue!AM20</f>
        <v>0.93462617056086461</v>
      </c>
      <c r="AJ18" s="150">
        <f>Revenue!AN20</f>
        <v>0.87352607869726639</v>
      </c>
      <c r="AK18" s="150">
        <f>Revenue!AO20</f>
        <v>0.81642033381787449</v>
      </c>
      <c r="AL18" s="150">
        <f>Revenue!AP20</f>
        <v>0.76304781016422274</v>
      </c>
      <c r="AM18" s="150">
        <f>Revenue!AQ20</f>
        <v>0.71316445276864104</v>
      </c>
      <c r="AN18" s="193">
        <f>Revenue!AR20</f>
        <v>0.66654216147128953</v>
      </c>
    </row>
    <row r="19" spans="1:40">
      <c r="A19" s="853" t="str">
        <f>"Capital Base [m$ "&amp;Input!$G$43&amp;"] - CCA"</f>
        <v>Capital Base [m$ 31/12/2023] - CCA</v>
      </c>
      <c r="B19" s="717"/>
      <c r="C19" s="757"/>
      <c r="D19" s="717"/>
      <c r="E19" s="717"/>
      <c r="F19" s="717"/>
      <c r="G19" s="717"/>
      <c r="H19" s="717"/>
      <c r="I19" s="718"/>
      <c r="J19" s="719"/>
      <c r="K19" s="718"/>
      <c r="L19" s="718"/>
      <c r="M19" s="718"/>
      <c r="N19" s="720"/>
      <c r="O19" s="719"/>
      <c r="P19" s="718"/>
      <c r="Q19" s="718"/>
      <c r="R19" s="718"/>
      <c r="S19" s="718"/>
      <c r="T19" s="719"/>
      <c r="U19" s="718"/>
      <c r="V19" s="718"/>
      <c r="W19" s="718"/>
      <c r="X19" s="720"/>
      <c r="Y19" s="719"/>
      <c r="Z19" s="718"/>
      <c r="AA19" s="718"/>
      <c r="AB19" s="718"/>
      <c r="AC19" s="718"/>
      <c r="AD19" s="720"/>
      <c r="AE19" s="718"/>
      <c r="AF19" s="718"/>
      <c r="AG19" s="718"/>
      <c r="AH19" s="718"/>
      <c r="AI19" s="720"/>
      <c r="AJ19" s="718"/>
      <c r="AK19" s="718"/>
      <c r="AL19" s="718"/>
      <c r="AM19" s="718"/>
      <c r="AN19" s="720"/>
    </row>
    <row r="20" spans="1:40" outlineLevel="1">
      <c r="A20" s="696">
        <f>ROW()</f>
        <v>20</v>
      </c>
      <c r="B20" s="34"/>
      <c r="C20" s="756" t="s">
        <v>232</v>
      </c>
      <c r="D20" s="36"/>
      <c r="J20" s="114"/>
      <c r="N20" s="171"/>
      <c r="O20" s="114"/>
      <c r="S20" s="58"/>
      <c r="T20" s="251"/>
      <c r="U20" s="58"/>
      <c r="V20" s="58"/>
      <c r="W20" s="58"/>
      <c r="X20" s="247"/>
      <c r="Y20" s="251"/>
      <c r="Z20" s="58"/>
      <c r="AA20" s="58"/>
      <c r="AB20" s="58"/>
      <c r="AC20" s="58"/>
      <c r="AD20" s="247"/>
      <c r="AE20" s="58"/>
      <c r="AF20" s="58"/>
      <c r="AG20" s="58"/>
      <c r="AH20" s="58"/>
      <c r="AI20" s="247"/>
      <c r="AJ20" s="58"/>
      <c r="AK20" s="58"/>
      <c r="AL20" s="58"/>
      <c r="AM20" s="58"/>
      <c r="AN20" s="247"/>
    </row>
    <row r="21" spans="1:40" outlineLevel="1">
      <c r="A21" s="696">
        <f>ROW()</f>
        <v>21</v>
      </c>
      <c r="B21" s="34"/>
      <c r="C21" s="756"/>
      <c r="D21" s="33" t="s">
        <v>23</v>
      </c>
      <c r="E21" s="151"/>
      <c r="F21" s="151"/>
      <c r="G21" s="151"/>
      <c r="H21" s="151"/>
      <c r="I21" s="151"/>
      <c r="J21" s="246"/>
      <c r="K21" s="151"/>
      <c r="L21" s="151"/>
      <c r="M21" s="151"/>
      <c r="N21" s="248"/>
      <c r="O21" s="261">
        <f>Asset!O$15</f>
        <v>1109.4592304486096</v>
      </c>
      <c r="P21" s="59">
        <f>Asset!P$15</f>
        <v>1097.7801048274259</v>
      </c>
      <c r="Q21" s="59">
        <f>Asset!Q$15</f>
        <v>1101.648777424843</v>
      </c>
      <c r="R21" s="59">
        <f>Asset!R$15</f>
        <v>1105.526654159655</v>
      </c>
      <c r="S21" s="262">
        <f>Asset!S$15</f>
        <v>1108.3651416475013</v>
      </c>
      <c r="T21" s="261">
        <f>Asset!T$15</f>
        <v>1128.0281266850429</v>
      </c>
      <c r="U21" s="59">
        <f>Asset!U$15</f>
        <v>1152.0868817463529</v>
      </c>
      <c r="V21" s="59">
        <f>Asset!V$15</f>
        <v>1171.0891477130606</v>
      </c>
      <c r="W21" s="59">
        <f>Asset!W$15</f>
        <v>1183.5334309258735</v>
      </c>
      <c r="X21" s="262">
        <f>Asset!X$15</f>
        <v>1245.0943459527407</v>
      </c>
      <c r="Y21" s="261">
        <f>Asset!Y$15</f>
        <v>1292.1184246261992</v>
      </c>
      <c r="Z21" s="59">
        <f>Asset!Z$15</f>
        <v>1320.8166764795078</v>
      </c>
      <c r="AA21" s="59">
        <f>Asset!AA$15</f>
        <v>1360.7934509109114</v>
      </c>
      <c r="AB21" s="59">
        <f>Asset!AB$15</f>
        <v>1407.8746239124721</v>
      </c>
      <c r="AC21" s="59">
        <f>Asset!AC$15</f>
        <v>1451.3852160686945</v>
      </c>
      <c r="AD21" s="262">
        <f>Asset!AD$15</f>
        <v>1492.7832187908739</v>
      </c>
      <c r="AE21" s="59">
        <f>Asset!AE$15</f>
        <v>1509.7313093987682</v>
      </c>
      <c r="AF21" s="59">
        <f>Asset!AF$15</f>
        <v>1526.5407999720942</v>
      </c>
      <c r="AG21" s="59">
        <f>Asset!AG$15</f>
        <v>1544.7792978878163</v>
      </c>
      <c r="AH21" s="59">
        <f>Asset!AH$15</f>
        <v>1561.9186773135527</v>
      </c>
      <c r="AI21" s="262">
        <f>Asset!AI$15</f>
        <v>1575.0776296891563</v>
      </c>
      <c r="AJ21" s="59">
        <f>Asset!AJ$15</f>
        <v>1582.4731773915205</v>
      </c>
      <c r="AK21" s="59">
        <f>Asset!AK$15</f>
        <v>1616.4590788515761</v>
      </c>
      <c r="AL21" s="59">
        <f>Asset!AL$15</f>
        <v>1651.059980599953</v>
      </c>
      <c r="AM21" s="59">
        <f>Asset!AM$15</f>
        <v>1665.4669627265621</v>
      </c>
      <c r="AN21" s="262">
        <f>Asset!AN$15</f>
        <v>1674.2117917392595</v>
      </c>
    </row>
    <row r="22" spans="1:40" outlineLevel="1">
      <c r="A22" s="696">
        <f>ROW()</f>
        <v>22</v>
      </c>
      <c r="B22" s="34"/>
      <c r="C22" s="756"/>
      <c r="D22" s="33" t="s">
        <v>59</v>
      </c>
      <c r="E22" s="151"/>
      <c r="F22" s="151"/>
      <c r="G22" s="151"/>
      <c r="H22" s="151"/>
      <c r="I22" s="151"/>
      <c r="J22" s="246"/>
      <c r="K22" s="151"/>
      <c r="L22" s="151"/>
      <c r="M22" s="151"/>
      <c r="N22" s="248"/>
      <c r="O22" s="261">
        <f>Asset!O$17+Asset!O$18+Asset!O$19</f>
        <v>39.71646037732198</v>
      </c>
      <c r="P22" s="59">
        <f>Asset!P$17+Asset!P$18+Asset!P$19</f>
        <v>47.852697200765562</v>
      </c>
      <c r="Q22" s="59">
        <f>Asset!Q$17+Asset!Q$18+Asset!Q$19</f>
        <v>50.292509946663444</v>
      </c>
      <c r="R22" s="59">
        <f>Asset!R$17+Asset!R$18+Asset!R$19</f>
        <v>51.228879863725531</v>
      </c>
      <c r="S22" s="262">
        <f>Asset!S$17+Asset!S$18+Asset!S$19</f>
        <v>62.057725077968328</v>
      </c>
      <c r="T22" s="261">
        <f>Asset!T$17+Asset!T$18+Asset!T$19</f>
        <v>39.853524123781348</v>
      </c>
      <c r="U22" s="59">
        <f>Asset!U$17+Asset!U$18+Asset!U$19</f>
        <v>53.228477303998183</v>
      </c>
      <c r="V22" s="59">
        <f>Asset!V$17+Asset!V$18+Asset!V$19</f>
        <v>49.754793929594882</v>
      </c>
      <c r="W22" s="59">
        <f>Asset!W$17+Asset!W$18+Asset!W$19</f>
        <v>101.90437474986237</v>
      </c>
      <c r="X22" s="262">
        <f>Asset!X$17+Asset!X$18+Asset!X$19</f>
        <v>90.336155269450018</v>
      </c>
      <c r="Y22" s="261">
        <f>Asset!Y$17+Asset!Y$18+Asset!Y$19</f>
        <v>49.886965851220985</v>
      </c>
      <c r="Z22" s="59">
        <f>Asset!Z$17+Asset!Z$18+Asset!Z$19</f>
        <v>86.683685764460023</v>
      </c>
      <c r="AA22" s="59">
        <f>Asset!AA$17+Asset!AA$18+Asset!AA$19</f>
        <v>99.129889494973426</v>
      </c>
      <c r="AB22" s="59">
        <f>Asset!AB$17+Asset!AB$18+Asset!AB$19</f>
        <v>99.134492368834316</v>
      </c>
      <c r="AC22" s="59">
        <f>Asset!AC$17+Asset!AC$18+Asset!AC$19</f>
        <v>100.68397824211883</v>
      </c>
      <c r="AD22" s="262">
        <f>Asset!AD$17+Asset!AD$18+Asset!AD$19</f>
        <v>82.038035018983578</v>
      </c>
      <c r="AE22" s="59">
        <f>Asset!AE$17+Asset!AE$18+Asset!AE$19</f>
        <v>71.518205114233396</v>
      </c>
      <c r="AF22" s="59">
        <f>Asset!AF$17+Asset!AF$18+Asset!AF$19</f>
        <v>83.60540464322284</v>
      </c>
      <c r="AG22" s="59">
        <f>Asset!AG$17+Asset!AG$18+Asset!AG$19</f>
        <v>84.090558693223912</v>
      </c>
      <c r="AH22" s="59">
        <f>Asset!AH$17+Asset!AH$18+Asset!AH$19</f>
        <v>81.471243384746899</v>
      </c>
      <c r="AI22" s="262">
        <f>Asset!AI$17+Asset!AI$18+Asset!AI$19</f>
        <v>78.114419775488884</v>
      </c>
      <c r="AJ22" s="59">
        <f>Asset!AJ$17+Asset!AJ$18+Asset!AJ$19</f>
        <v>101.88179403245786</v>
      </c>
      <c r="AK22" s="59">
        <f>Asset!AK$17+Asset!AK$18+Asset!AK$19</f>
        <v>114.67653488282096</v>
      </c>
      <c r="AL22" s="59">
        <f>Asset!AL$17+Asset!AL$18+Asset!AL$19</f>
        <v>99.45445069250826</v>
      </c>
      <c r="AM22" s="59">
        <f>Asset!AM$17+Asset!AM$18+Asset!AM$19</f>
        <v>95.013136034195796</v>
      </c>
      <c r="AN22" s="262">
        <f>Asset!AN$17+Asset!AN$18+Asset!AN$19</f>
        <v>93.461254797360724</v>
      </c>
    </row>
    <row r="23" spans="1:40" outlineLevel="1">
      <c r="A23" s="696">
        <f>ROW()</f>
        <v>23</v>
      </c>
      <c r="B23" s="34"/>
      <c r="C23" s="756"/>
      <c r="D23" s="33" t="s">
        <v>21</v>
      </c>
      <c r="E23" s="151"/>
      <c r="F23" s="151"/>
      <c r="G23" s="151"/>
      <c r="H23" s="151"/>
      <c r="I23" s="151"/>
      <c r="J23" s="246"/>
      <c r="K23" s="151"/>
      <c r="L23" s="151"/>
      <c r="M23" s="151"/>
      <c r="N23" s="248"/>
      <c r="O23" s="261">
        <f>Asset!O$21+Asset!O22</f>
        <v>-41.350636127680183</v>
      </c>
      <c r="P23" s="59">
        <f>Asset!P$21+Asset!P22</f>
        <v>-43.984024603348509</v>
      </c>
      <c r="Q23" s="59">
        <f>Asset!Q$21+Asset!Q22</f>
        <v>-46.414633211851452</v>
      </c>
      <c r="R23" s="59">
        <f>Asset!R$21+Asset!R22</f>
        <v>-48.390392375879145</v>
      </c>
      <c r="S23" s="262">
        <f>Asset!S$21+Asset!S22</f>
        <v>-50.915716169729279</v>
      </c>
      <c r="T23" s="261">
        <f>Asset!T$21+Asset!T22</f>
        <v>-15.794769062471241</v>
      </c>
      <c r="U23" s="59">
        <f>Asset!U$21+Asset!U22</f>
        <v>-34.226211337290501</v>
      </c>
      <c r="V23" s="59">
        <f>Asset!V$21+Asset!V22</f>
        <v>-37.310510716781792</v>
      </c>
      <c r="W23" s="59">
        <f>Asset!W$21+Asset!W22</f>
        <v>-40.343459722995235</v>
      </c>
      <c r="X23" s="262">
        <f>Asset!X$21+Asset!X22</f>
        <v>-43.312076595991599</v>
      </c>
      <c r="Y23" s="261">
        <f>Asset!Y$21+Asset!Y22</f>
        <v>-21.138934552832843</v>
      </c>
      <c r="Z23" s="59">
        <f>Asset!Z$21+Asset!Z22</f>
        <v>-46.688679117682</v>
      </c>
      <c r="AA23" s="59">
        <f>Asset!AA$21+Asset!AA22</f>
        <v>-51.809574273567591</v>
      </c>
      <c r="AB23" s="59">
        <f>Asset!AB$21+Asset!AB22</f>
        <v>-55.373575974761678</v>
      </c>
      <c r="AC23" s="59">
        <f>Asset!AC$21+Asset!AC22</f>
        <v>-58.678145037995925</v>
      </c>
      <c r="AD23" s="262">
        <f>Asset!AD$21+Asset!AD22</f>
        <v>-64.05708461491875</v>
      </c>
      <c r="AE23" s="59">
        <f>Asset!AE$21+Asset!AE22</f>
        <v>-54.02266823365477</v>
      </c>
      <c r="AF23" s="59">
        <f>Asset!AF$21+Asset!AF22</f>
        <v>-64.801158225118201</v>
      </c>
      <c r="AG23" s="59">
        <f>Asset!AG$21+Asset!AG22</f>
        <v>-66.524909041776382</v>
      </c>
      <c r="AH23" s="59">
        <f>Asset!AH$21+Asset!AH22</f>
        <v>-67.984240349143491</v>
      </c>
      <c r="AI23" s="262">
        <f>Asset!AI$21+Asset!AI22</f>
        <v>-70.718872073124587</v>
      </c>
      <c r="AJ23" s="59">
        <f>Asset!AJ$21+Asset!AJ22</f>
        <v>-60.275892572402363</v>
      </c>
      <c r="AK23" s="59">
        <f>Asset!AK$21+Asset!AK22</f>
        <v>-72.455633134444355</v>
      </c>
      <c r="AL23" s="59">
        <f>Asset!AL$21+Asset!AL22</f>
        <v>-77.427468565899261</v>
      </c>
      <c r="AM23" s="59">
        <f>Asset!AM$21+Asset!AM22</f>
        <v>-78.648307021498624</v>
      </c>
      <c r="AN23" s="262">
        <f>Asset!AN$21+Asset!AN22</f>
        <v>-78.963722229207264</v>
      </c>
    </row>
    <row r="24" spans="1:40" outlineLevel="1">
      <c r="A24" s="696">
        <f>ROW()</f>
        <v>24</v>
      </c>
      <c r="B24" s="34"/>
      <c r="C24" s="756"/>
      <c r="D24" s="45" t="s">
        <v>60</v>
      </c>
      <c r="E24" s="50"/>
      <c r="F24" s="50"/>
      <c r="G24" s="50"/>
      <c r="H24" s="50"/>
      <c r="I24" s="50"/>
      <c r="J24" s="249"/>
      <c r="K24" s="50"/>
      <c r="L24" s="50"/>
      <c r="M24" s="50"/>
      <c r="N24" s="250"/>
      <c r="O24" s="346">
        <f>Asset!O$16+Asset!O$20+Asset!O$23</f>
        <v>-10.044949870825356</v>
      </c>
      <c r="P24" s="152">
        <f>Asset!P$16+Asset!P$20+Asset!P$23</f>
        <v>0</v>
      </c>
      <c r="Q24" s="152">
        <f>Asset!Q$16+Asset!Q$20+Asset!Q$23</f>
        <v>0</v>
      </c>
      <c r="R24" s="152">
        <f>Asset!R$16+Asset!R$20+Asset!R$23</f>
        <v>0</v>
      </c>
      <c r="S24" s="345">
        <f>Asset!S$16+Asset!S$20+Asset!S$23</f>
        <v>8.520976129302344</v>
      </c>
      <c r="T24" s="346">
        <f>Asset!T$16+Asset!T$20+Asset!T$23</f>
        <v>0</v>
      </c>
      <c r="U24" s="152">
        <f>Asset!U$16+Asset!U$20+Asset!U$23</f>
        <v>0</v>
      </c>
      <c r="V24" s="152">
        <f>Asset!V$16+Asset!V$20+Asset!V$23</f>
        <v>0</v>
      </c>
      <c r="W24" s="152">
        <f>Asset!W$16+Asset!W$20+Asset!W$23</f>
        <v>0</v>
      </c>
      <c r="X24" s="345">
        <f>Asset!X$16+Asset!X$20+Asset!X$23</f>
        <v>0</v>
      </c>
      <c r="Y24" s="346">
        <f>Asset!Y$16+Asset!Y$20+Asset!Y$23</f>
        <v>-4.9779445079604065E-2</v>
      </c>
      <c r="Z24" s="152">
        <f>Asset!Z$16+Asset!Z$20+Asset!Z$23</f>
        <v>-1.823221537466397E-2</v>
      </c>
      <c r="AA24" s="152">
        <f>Asset!AA$16+Asset!AA$20+Asset!AA$23</f>
        <v>-0.23914221984500875</v>
      </c>
      <c r="AB24" s="152">
        <f>Asset!AB$16+Asset!AB$20+Asset!AB$23</f>
        <v>-0.25032423785013386</v>
      </c>
      <c r="AC24" s="152">
        <f>Asset!AC$16+Asset!AC$20+Asset!AC$23</f>
        <v>-0.60783048194366762</v>
      </c>
      <c r="AD24" s="345">
        <f>Asset!AD$16+Asset!AD$20+Asset!AD$23</f>
        <v>-1.0328597961703958</v>
      </c>
      <c r="AE24" s="152">
        <f>Asset!AE$16+Asset!AE$20+Asset!AE$23</f>
        <v>-0.68604630725255955</v>
      </c>
      <c r="AF24" s="152">
        <f>Asset!AF$16+Asset!AF$20+Asset!AF$23</f>
        <v>-0.56574850238252272</v>
      </c>
      <c r="AG24" s="152">
        <f>Asset!AG$16+Asset!AG$20+Asset!AG$23</f>
        <v>-0.42627022571100914</v>
      </c>
      <c r="AH24" s="152">
        <f>Asset!AH$16+Asset!AH$20+Asset!AH$23</f>
        <v>-0.32805066000000005</v>
      </c>
      <c r="AI24" s="345">
        <f>Asset!AI$16+Asset!AI$20+Asset!AI$23</f>
        <v>0</v>
      </c>
      <c r="AJ24" s="152">
        <f>Asset!AJ$16+Asset!AJ$20+Asset!AJ$23</f>
        <v>-7.62</v>
      </c>
      <c r="AK24" s="152">
        <f>Asset!AK$16+Asset!AK$20+Asset!AK$23</f>
        <v>-7.62</v>
      </c>
      <c r="AL24" s="152">
        <f>Asset!AL$16+Asset!AL$20+Asset!AL$23</f>
        <v>-7.62</v>
      </c>
      <c r="AM24" s="152">
        <f>Asset!AM$16+Asset!AM$20+Asset!AM$23</f>
        <v>-7.62</v>
      </c>
      <c r="AN24" s="345">
        <f>Asset!AN$16+Asset!AN$20+Asset!AN$23</f>
        <v>-7.62</v>
      </c>
    </row>
    <row r="25" spans="1:40" outlineLevel="1">
      <c r="A25" s="696">
        <f>ROW()</f>
        <v>25</v>
      </c>
      <c r="B25" s="34"/>
      <c r="C25" s="756"/>
      <c r="D25" s="33" t="s">
        <v>25</v>
      </c>
      <c r="E25" s="151"/>
      <c r="F25" s="151"/>
      <c r="G25" s="151"/>
      <c r="H25" s="151"/>
      <c r="I25" s="151"/>
      <c r="J25" s="246"/>
      <c r="K25" s="151"/>
      <c r="L25" s="151"/>
      <c r="M25" s="151"/>
      <c r="N25" s="59">
        <f>Asset!N$24</f>
        <v>1109.4592304486096</v>
      </c>
      <c r="O25" s="261">
        <f>Asset!O$24</f>
        <v>1097.7801048274259</v>
      </c>
      <c r="P25" s="59">
        <f>Asset!P$24</f>
        <v>1101.648777424843</v>
      </c>
      <c r="Q25" s="59">
        <f>Asset!Q$24</f>
        <v>1105.526654159655</v>
      </c>
      <c r="R25" s="59">
        <f>Asset!R$24</f>
        <v>1108.3651416475013</v>
      </c>
      <c r="S25" s="59">
        <f>Asset!S$24</f>
        <v>1128.0281266850429</v>
      </c>
      <c r="T25" s="261">
        <f>Asset!T$24</f>
        <v>1152.0868817463529</v>
      </c>
      <c r="U25" s="59">
        <f>Asset!U$24</f>
        <v>1171.0891477130606</v>
      </c>
      <c r="V25" s="59">
        <f>Asset!V$24</f>
        <v>1183.5334309258735</v>
      </c>
      <c r="W25" s="59">
        <f>Asset!W$24</f>
        <v>1245.0943459527407</v>
      </c>
      <c r="X25" s="262">
        <f>Asset!X$24</f>
        <v>1292.1184246261992</v>
      </c>
      <c r="Y25" s="261">
        <f>Asset!Y$24</f>
        <v>1320.8166764795078</v>
      </c>
      <c r="Z25" s="59">
        <f>Asset!Z$24</f>
        <v>1360.7934509109114</v>
      </c>
      <c r="AA25" s="59">
        <f>Asset!AA$24</f>
        <v>1407.8746239124721</v>
      </c>
      <c r="AB25" s="59">
        <f>Asset!AB$24</f>
        <v>1451.3852160686945</v>
      </c>
      <c r="AC25" s="59">
        <f>Asset!AC$24</f>
        <v>1492.7832187908739</v>
      </c>
      <c r="AD25" s="262">
        <f>Asset!AD$24</f>
        <v>1509.7313093987682</v>
      </c>
      <c r="AE25" s="59">
        <f>Asset!AE$24</f>
        <v>1526.5407999720942</v>
      </c>
      <c r="AF25" s="59">
        <f>Asset!AF$24</f>
        <v>1544.7792978878163</v>
      </c>
      <c r="AG25" s="59">
        <f>Asset!AG$24</f>
        <v>1561.9186773135527</v>
      </c>
      <c r="AH25" s="59">
        <f>Asset!AH$24</f>
        <v>1575.0776296891563</v>
      </c>
      <c r="AI25" s="262">
        <f>Asset!AI$24</f>
        <v>1582.4731773915205</v>
      </c>
      <c r="AJ25" s="59">
        <f>Asset!AJ$24</f>
        <v>1616.4590788515761</v>
      </c>
      <c r="AK25" s="59">
        <f>Asset!AK$24</f>
        <v>1651.059980599953</v>
      </c>
      <c r="AL25" s="59">
        <f>Asset!AL$24</f>
        <v>1665.4669627265621</v>
      </c>
      <c r="AM25" s="59">
        <f>Asset!AM$24</f>
        <v>1674.2117917392595</v>
      </c>
      <c r="AN25" s="262">
        <f>Asset!AN$24</f>
        <v>1681.0893243074131</v>
      </c>
    </row>
    <row r="26" spans="1:40" outlineLevel="1">
      <c r="A26" s="696">
        <f>ROW()</f>
        <v>26</v>
      </c>
      <c r="B26" s="34"/>
      <c r="C26" s="756"/>
      <c r="D26" s="33" t="s">
        <v>317</v>
      </c>
      <c r="E26" s="151"/>
      <c r="F26" s="151"/>
      <c r="G26" s="151"/>
      <c r="H26" s="151"/>
      <c r="I26" s="151"/>
      <c r="J26" s="246"/>
      <c r="K26" s="151"/>
      <c r="L26" s="151"/>
      <c r="M26" s="151"/>
      <c r="N26" s="59"/>
      <c r="O26" s="251">
        <f>SUM(O21:O24)-O25</f>
        <v>0</v>
      </c>
      <c r="P26" s="58">
        <f t="shared" ref="P26:AN26" si="6">SUM(P21:P24)-P25</f>
        <v>0</v>
      </c>
      <c r="Q26" s="58">
        <f t="shared" si="6"/>
        <v>0</v>
      </c>
      <c r="R26" s="58">
        <f t="shared" si="6"/>
        <v>0</v>
      </c>
      <c r="S26" s="58">
        <f t="shared" si="6"/>
        <v>0</v>
      </c>
      <c r="T26" s="251">
        <f t="shared" si="6"/>
        <v>0</v>
      </c>
      <c r="U26" s="58">
        <f t="shared" si="6"/>
        <v>0</v>
      </c>
      <c r="V26" s="58">
        <f t="shared" si="6"/>
        <v>0</v>
      </c>
      <c r="W26" s="58">
        <f t="shared" si="6"/>
        <v>0</v>
      </c>
      <c r="X26" s="247">
        <f t="shared" si="6"/>
        <v>0</v>
      </c>
      <c r="Y26" s="251">
        <f t="shared" si="6"/>
        <v>0</v>
      </c>
      <c r="Z26" s="58">
        <f t="shared" si="6"/>
        <v>0</v>
      </c>
      <c r="AA26" s="58">
        <f t="shared" si="6"/>
        <v>0</v>
      </c>
      <c r="AB26" s="58">
        <f t="shared" si="6"/>
        <v>0</v>
      </c>
      <c r="AC26" s="58">
        <f t="shared" si="6"/>
        <v>0</v>
      </c>
      <c r="AD26" s="247">
        <f t="shared" si="6"/>
        <v>0</v>
      </c>
      <c r="AE26" s="58">
        <f t="shared" si="6"/>
        <v>0</v>
      </c>
      <c r="AF26" s="58">
        <f t="shared" si="6"/>
        <v>0</v>
      </c>
      <c r="AG26" s="58">
        <f t="shared" si="6"/>
        <v>0</v>
      </c>
      <c r="AH26" s="58">
        <f t="shared" si="6"/>
        <v>0</v>
      </c>
      <c r="AI26" s="247">
        <f t="shared" si="6"/>
        <v>0</v>
      </c>
      <c r="AJ26" s="58">
        <f t="shared" si="6"/>
        <v>0</v>
      </c>
      <c r="AK26" s="58">
        <f t="shared" si="6"/>
        <v>0</v>
      </c>
      <c r="AL26" s="58">
        <f t="shared" si="6"/>
        <v>0</v>
      </c>
      <c r="AM26" s="58">
        <f t="shared" si="6"/>
        <v>0</v>
      </c>
      <c r="AN26" s="247">
        <f t="shared" si="6"/>
        <v>0</v>
      </c>
    </row>
    <row r="27" spans="1:40" outlineLevel="1">
      <c r="A27" s="696">
        <f>ROW()</f>
        <v>27</v>
      </c>
      <c r="B27" s="34"/>
      <c r="C27" s="756"/>
      <c r="E27" s="151"/>
      <c r="F27" s="151"/>
      <c r="G27" s="151"/>
      <c r="H27" s="151"/>
      <c r="I27" s="151"/>
      <c r="J27" s="246"/>
      <c r="K27" s="151"/>
      <c r="L27" s="151"/>
      <c r="M27" s="151"/>
      <c r="N27" s="59"/>
      <c r="O27" s="261"/>
      <c r="P27" s="59"/>
      <c r="Q27" s="59"/>
      <c r="R27" s="59"/>
      <c r="S27" s="59"/>
      <c r="T27" s="261"/>
      <c r="U27" s="59"/>
      <c r="V27" s="59"/>
      <c r="W27" s="59"/>
      <c r="X27" s="262"/>
      <c r="Y27" s="261"/>
      <c r="Z27" s="59"/>
      <c r="AA27" s="59"/>
      <c r="AB27" s="59"/>
      <c r="AC27" s="59"/>
      <c r="AD27" s="262"/>
      <c r="AE27" s="59"/>
      <c r="AF27" s="59"/>
      <c r="AG27" s="59"/>
      <c r="AH27" s="59"/>
      <c r="AI27" s="262"/>
      <c r="AJ27" s="59"/>
      <c r="AK27" s="59"/>
      <c r="AL27" s="59"/>
      <c r="AM27" s="59"/>
      <c r="AN27" s="262"/>
    </row>
    <row r="28" spans="1:40" outlineLevel="1">
      <c r="A28" s="696">
        <f>ROW()</f>
        <v>28</v>
      </c>
      <c r="B28" s="34"/>
      <c r="C28" s="756"/>
      <c r="E28" s="151"/>
      <c r="F28" s="151"/>
      <c r="G28" s="151"/>
      <c r="H28" s="151"/>
      <c r="I28" s="151"/>
      <c r="J28" s="246"/>
      <c r="K28" s="151"/>
      <c r="L28" s="151"/>
      <c r="M28" s="151"/>
      <c r="N28" s="59"/>
      <c r="O28" s="261"/>
      <c r="P28" s="59"/>
      <c r="Q28" s="59"/>
      <c r="R28" s="59"/>
      <c r="S28" s="59"/>
      <c r="T28" s="261"/>
      <c r="U28" s="59"/>
      <c r="V28" s="59"/>
      <c r="W28" s="59"/>
      <c r="X28" s="262"/>
      <c r="Y28" s="261"/>
      <c r="Z28" s="59"/>
      <c r="AA28" s="59"/>
      <c r="AB28" s="59"/>
      <c r="AC28" s="59"/>
      <c r="AD28" s="262"/>
      <c r="AE28" s="59"/>
      <c r="AF28" s="59"/>
      <c r="AG28" s="59"/>
      <c r="AH28" s="59"/>
      <c r="AI28" s="262"/>
      <c r="AJ28" s="59"/>
      <c r="AK28" s="59"/>
      <c r="AL28" s="59"/>
      <c r="AM28" s="59"/>
      <c r="AN28" s="262"/>
    </row>
    <row r="29" spans="1:40">
      <c r="A29" s="853" t="s">
        <v>511</v>
      </c>
      <c r="B29" s="717"/>
      <c r="C29" s="757"/>
      <c r="D29" s="717"/>
      <c r="E29" s="717"/>
      <c r="F29" s="717"/>
      <c r="G29" s="717"/>
      <c r="H29" s="717"/>
      <c r="I29" s="718"/>
      <c r="J29" s="719"/>
      <c r="K29" s="718"/>
      <c r="L29" s="718"/>
      <c r="M29" s="718"/>
      <c r="N29" s="720"/>
      <c r="O29" s="719"/>
      <c r="P29" s="718"/>
      <c r="Q29" s="718"/>
      <c r="R29" s="718"/>
      <c r="S29" s="718"/>
      <c r="T29" s="719"/>
      <c r="U29" s="718"/>
      <c r="V29" s="718"/>
      <c r="W29" s="718"/>
      <c r="X29" s="720"/>
      <c r="Y29" s="719"/>
      <c r="Z29" s="718"/>
      <c r="AA29" s="718"/>
      <c r="AB29" s="718"/>
      <c r="AC29" s="718"/>
      <c r="AD29" s="720"/>
      <c r="AE29" s="718"/>
      <c r="AF29" s="718"/>
      <c r="AG29" s="718"/>
      <c r="AH29" s="718"/>
      <c r="AI29" s="720"/>
      <c r="AJ29" s="718"/>
      <c r="AK29" s="718"/>
      <c r="AL29" s="718"/>
      <c r="AM29" s="718"/>
      <c r="AN29" s="720"/>
    </row>
    <row r="30" spans="1:40" outlineLevel="1">
      <c r="A30" s="696">
        <f>ROW()</f>
        <v>30</v>
      </c>
      <c r="B30" s="34"/>
      <c r="C30" s="756" t="s">
        <v>232</v>
      </c>
      <c r="D30" s="36"/>
      <c r="J30" s="114"/>
      <c r="N30" s="171"/>
      <c r="O30" s="114"/>
      <c r="S30" s="58"/>
      <c r="T30" s="251"/>
      <c r="U30" s="58"/>
      <c r="V30" s="58"/>
      <c r="W30" s="58"/>
      <c r="X30" s="247"/>
      <c r="Y30" s="251"/>
      <c r="Z30" s="58"/>
      <c r="AA30" s="58"/>
      <c r="AB30" s="58"/>
      <c r="AC30" s="58"/>
      <c r="AD30" s="247"/>
      <c r="AE30" s="58"/>
      <c r="AF30" s="58"/>
      <c r="AG30" s="58"/>
      <c r="AH30" s="58"/>
      <c r="AI30" s="247"/>
      <c r="AJ30" s="58"/>
      <c r="AK30" s="58"/>
      <c r="AL30" s="58"/>
      <c r="AM30" s="58"/>
      <c r="AN30" s="247"/>
    </row>
    <row r="31" spans="1:40" outlineLevel="1">
      <c r="A31" s="696">
        <f>ROW()</f>
        <v>31</v>
      </c>
      <c r="B31" s="34"/>
      <c r="C31" s="756"/>
      <c r="D31" s="33" t="s">
        <v>314</v>
      </c>
      <c r="J31" s="114"/>
      <c r="N31" s="171"/>
      <c r="O31" s="251">
        <f t="shared" ref="O31:S31" si="7">N37</f>
        <v>664.64237513568605</v>
      </c>
      <c r="P31" s="58">
        <f t="shared" si="7"/>
        <v>676.05087935112942</v>
      </c>
      <c r="Q31" s="58">
        <f t="shared" si="7"/>
        <v>700.50720184682814</v>
      </c>
      <c r="R31" s="58">
        <f t="shared" si="7"/>
        <v>723.7683774007171</v>
      </c>
      <c r="S31" s="247">
        <f t="shared" si="7"/>
        <v>752.36745499648578</v>
      </c>
      <c r="T31" s="251">
        <f t="shared" ref="T31:W31" si="8">S37</f>
        <v>781.85944265827447</v>
      </c>
      <c r="U31" s="58">
        <f t="shared" si="8"/>
        <v>839.99292689213883</v>
      </c>
      <c r="V31" s="58">
        <f t="shared" si="8"/>
        <v>853.84758426204348</v>
      </c>
      <c r="W31" s="58">
        <f t="shared" si="8"/>
        <v>873.08417681820504</v>
      </c>
      <c r="X31" s="247">
        <f t="shared" ref="X31" si="9">W37</f>
        <v>940.45333404806581</v>
      </c>
      <c r="Y31" s="251">
        <f t="shared" ref="Y31:AD31" si="10">X37</f>
        <v>1005.4029475967268</v>
      </c>
      <c r="Z31" s="58">
        <f>Y37</f>
        <v>1034.5265078083435</v>
      </c>
      <c r="AA31" s="58">
        <f t="shared" si="10"/>
        <v>1083.8354891898809</v>
      </c>
      <c r="AB31" s="58">
        <f t="shared" si="10"/>
        <v>1137.8854418102273</v>
      </c>
      <c r="AC31" s="58">
        <f t="shared" si="10"/>
        <v>1195.4466033894244</v>
      </c>
      <c r="AD31" s="247">
        <f t="shared" si="10"/>
        <v>1251.4810085528193</v>
      </c>
      <c r="AE31" s="58">
        <f t="shared" ref="AE31:AF31" si="11">AD37</f>
        <v>1288.9844096409763</v>
      </c>
      <c r="AF31" s="58">
        <f t="shared" si="11"/>
        <v>1314.552400857674</v>
      </c>
      <c r="AG31" s="58">
        <f t="shared" ref="AG31" si="12">AF37</f>
        <v>1376.7944807773115</v>
      </c>
      <c r="AH31" s="58">
        <f t="shared" ref="AH31" si="13">AG37</f>
        <v>1501.0945113344064</v>
      </c>
      <c r="AI31" s="247">
        <f t="shared" ref="AI31" si="14">AH37</f>
        <v>1575.0776296891563</v>
      </c>
      <c r="AJ31" s="58">
        <f t="shared" ref="AJ31" si="15">AI37</f>
        <v>1617.9205765650909</v>
      </c>
      <c r="AK31" s="58">
        <f t="shared" ref="AK31" si="16">AJ37</f>
        <v>1689.6875200915315</v>
      </c>
      <c r="AL31" s="58">
        <f t="shared" ref="AL31" si="17">AK37</f>
        <v>1764.5150758270388</v>
      </c>
      <c r="AM31" s="58">
        <f t="shared" ref="AM31" si="18">AL37</f>
        <v>1819.7820856666976</v>
      </c>
      <c r="AN31" s="247">
        <f t="shared" ref="AN31" si="19">AM37</f>
        <v>1870.314326227659</v>
      </c>
    </row>
    <row r="32" spans="1:40" outlineLevel="1">
      <c r="A32" s="696">
        <f>ROW()</f>
        <v>32</v>
      </c>
      <c r="B32" s="34"/>
      <c r="C32" s="756"/>
      <c r="D32" s="33" t="s">
        <v>316</v>
      </c>
      <c r="J32" s="114"/>
      <c r="N32" s="171"/>
      <c r="O32" s="251">
        <f t="shared" ref="O32:AD32" si="20">O31*O$11</f>
        <v>18.600912887756355</v>
      </c>
      <c r="P32" s="58">
        <f t="shared" si="20"/>
        <v>21.99634335206196</v>
      </c>
      <c r="Q32" s="58">
        <f t="shared" si="20"/>
        <v>20.722399540163323</v>
      </c>
      <c r="R32" s="58">
        <f t="shared" si="20"/>
        <v>26.672288736191348</v>
      </c>
      <c r="S32" s="247">
        <f t="shared" si="20"/>
        <v>15.863169231853647</v>
      </c>
      <c r="T32" s="251">
        <f t="shared" si="20"/>
        <v>11.993124194168113</v>
      </c>
      <c r="U32" s="58">
        <f t="shared" si="20"/>
        <v>30.261221073394982</v>
      </c>
      <c r="V32" s="58">
        <f t="shared" si="20"/>
        <v>10.056533521874908</v>
      </c>
      <c r="W32" s="58">
        <f t="shared" si="20"/>
        <v>20.870538091271815</v>
      </c>
      <c r="X32" s="247">
        <f t="shared" si="20"/>
        <v>28.359974081216102</v>
      </c>
      <c r="Y32" s="251">
        <f t="shared" si="20"/>
        <v>6.6457229775041888</v>
      </c>
      <c r="Z32" s="58">
        <f t="shared" si="20"/>
        <v>17.468552664681255</v>
      </c>
      <c r="AA32" s="58">
        <f t="shared" si="20"/>
        <v>15.997571796160628</v>
      </c>
      <c r="AB32" s="58">
        <f t="shared" si="20"/>
        <v>21.723267525467929</v>
      </c>
      <c r="AC32" s="58">
        <f t="shared" si="20"/>
        <v>21.328217723272637</v>
      </c>
      <c r="AD32" s="247">
        <f t="shared" si="20"/>
        <v>23.033392795450805</v>
      </c>
      <c r="AE32" s="58">
        <f t="shared" ref="AE32:AI32" si="21">AE31*AE$11</f>
        <v>11.092809033054849</v>
      </c>
      <c r="AF32" s="58">
        <f t="shared" si="21"/>
        <v>45.986901395191552</v>
      </c>
      <c r="AG32" s="58">
        <f t="shared" si="21"/>
        <v>107.82809206417541</v>
      </c>
      <c r="AH32" s="58">
        <f t="shared" si="21"/>
        <v>60.824165979146265</v>
      </c>
      <c r="AI32" s="247">
        <f t="shared" si="21"/>
        <v>35.281738905037059</v>
      </c>
      <c r="AJ32" s="58">
        <f t="shared" ref="AJ32:AN32" si="22">AJ31*AJ$11</f>
        <v>36.241420915057994</v>
      </c>
      <c r="AK32" s="58">
        <f t="shared" si="22"/>
        <v>37.849000450050262</v>
      </c>
      <c r="AL32" s="58">
        <f t="shared" si="22"/>
        <v>39.525137698525626</v>
      </c>
      <c r="AM32" s="58">
        <f t="shared" si="22"/>
        <v>40.763118718933981</v>
      </c>
      <c r="AN32" s="247">
        <f t="shared" si="22"/>
        <v>41.895040907499514</v>
      </c>
    </row>
    <row r="33" spans="1:40" outlineLevel="1">
      <c r="A33" s="696">
        <f>ROW()</f>
        <v>33</v>
      </c>
      <c r="B33" s="34"/>
      <c r="C33" s="756"/>
      <c r="D33" s="33" t="s">
        <v>315</v>
      </c>
      <c r="E33" s="151"/>
      <c r="F33" s="151"/>
      <c r="G33" s="151"/>
      <c r="H33" s="151"/>
      <c r="I33" s="151"/>
      <c r="J33" s="246"/>
      <c r="K33" s="151"/>
      <c r="L33" s="151"/>
      <c r="M33" s="151"/>
      <c r="N33" s="248"/>
      <c r="O33" s="251">
        <f t="shared" ref="O33" si="23">SUM(O31:O32)</f>
        <v>683.24328802344246</v>
      </c>
      <c r="P33" s="58">
        <f t="shared" ref="P33" si="24">SUM(P31:P32)</f>
        <v>698.04722270319144</v>
      </c>
      <c r="Q33" s="58">
        <f t="shared" ref="Q33" si="25">SUM(Q31:Q32)</f>
        <v>721.22960138699148</v>
      </c>
      <c r="R33" s="58">
        <f t="shared" ref="R33" si="26">SUM(R31:R32)</f>
        <v>750.44066613690848</v>
      </c>
      <c r="S33" s="247">
        <f t="shared" ref="S33" si="27">SUM(S31:S32)</f>
        <v>768.23062422833937</v>
      </c>
      <c r="T33" s="251">
        <f t="shared" ref="T33" si="28">SUM(T31:T32)</f>
        <v>793.85256685244258</v>
      </c>
      <c r="U33" s="58">
        <f t="shared" ref="U33" si="29">SUM(U31:U32)</f>
        <v>870.25414796553378</v>
      </c>
      <c r="V33" s="58">
        <f t="shared" ref="V33" si="30">SUM(V31:V32)</f>
        <v>863.90411778391842</v>
      </c>
      <c r="W33" s="58">
        <f t="shared" ref="W33" si="31">SUM(W31:W32)</f>
        <v>893.95471490947682</v>
      </c>
      <c r="X33" s="247">
        <f t="shared" ref="X33:AD33" si="32">SUM(X31:X32)</f>
        <v>968.81330812928195</v>
      </c>
      <c r="Y33" s="251">
        <f t="shared" si="32"/>
        <v>1012.048670574231</v>
      </c>
      <c r="Z33" s="58">
        <f t="shared" si="32"/>
        <v>1051.9950604730248</v>
      </c>
      <c r="AA33" s="58">
        <f t="shared" si="32"/>
        <v>1099.8330609860416</v>
      </c>
      <c r="AB33" s="58">
        <f t="shared" si="32"/>
        <v>1159.6087093356953</v>
      </c>
      <c r="AC33" s="58">
        <f t="shared" si="32"/>
        <v>1216.7748211126971</v>
      </c>
      <c r="AD33" s="247">
        <f t="shared" si="32"/>
        <v>1274.51440134827</v>
      </c>
      <c r="AE33" s="58">
        <f t="shared" ref="AE33:AI33" si="33">SUM(AE31:AE32)</f>
        <v>1300.0772186740312</v>
      </c>
      <c r="AF33" s="58">
        <f t="shared" si="33"/>
        <v>1360.5393022528656</v>
      </c>
      <c r="AG33" s="58">
        <f t="shared" si="33"/>
        <v>1484.622572841487</v>
      </c>
      <c r="AH33" s="58">
        <f t="shared" si="33"/>
        <v>1561.9186773135527</v>
      </c>
      <c r="AI33" s="247">
        <f t="shared" si="33"/>
        <v>1610.3593685941933</v>
      </c>
      <c r="AJ33" s="58">
        <f t="shared" ref="AJ33:AN33" si="34">SUM(AJ31:AJ32)</f>
        <v>1654.1619974801488</v>
      </c>
      <c r="AK33" s="58">
        <f t="shared" si="34"/>
        <v>1727.5365205415817</v>
      </c>
      <c r="AL33" s="58">
        <f t="shared" si="34"/>
        <v>1804.0402135255645</v>
      </c>
      <c r="AM33" s="58">
        <f t="shared" si="34"/>
        <v>1860.5452043856317</v>
      </c>
      <c r="AN33" s="247">
        <f t="shared" si="34"/>
        <v>1912.2093671351586</v>
      </c>
    </row>
    <row r="34" spans="1:40" outlineLevel="1">
      <c r="A34" s="696">
        <f>ROW()</f>
        <v>34</v>
      </c>
      <c r="B34" s="34"/>
      <c r="C34" s="756"/>
      <c r="D34" s="33" t="s">
        <v>59</v>
      </c>
      <c r="E34" s="151"/>
      <c r="F34" s="151"/>
      <c r="G34" s="151"/>
      <c r="H34" s="151"/>
      <c r="I34" s="151"/>
      <c r="J34" s="246"/>
      <c r="K34" s="151"/>
      <c r="L34" s="151"/>
      <c r="M34" s="151"/>
      <c r="N34" s="248"/>
      <c r="O34" s="251">
        <f t="shared" ref="O34:AD34" si="35">O22*O$12</f>
        <v>24.458767147199996</v>
      </c>
      <c r="P34" s="58">
        <f t="shared" si="35"/>
        <v>30.42817248459999</v>
      </c>
      <c r="Q34" s="58">
        <f t="shared" si="35"/>
        <v>32.925599923391161</v>
      </c>
      <c r="R34" s="58">
        <f t="shared" si="35"/>
        <v>34.774588731742966</v>
      </c>
      <c r="S34" s="247">
        <f t="shared" si="35"/>
        <v>43.013482726435726</v>
      </c>
      <c r="T34" s="251">
        <f t="shared" si="35"/>
        <v>29.057425187375657</v>
      </c>
      <c r="U34" s="58">
        <f t="shared" si="35"/>
        <v>38.809177634956399</v>
      </c>
      <c r="V34" s="58">
        <f t="shared" si="35"/>
        <v>36.703756873852505</v>
      </c>
      <c r="W34" s="58">
        <f t="shared" si="35"/>
        <v>76.971122147581568</v>
      </c>
      <c r="X34" s="247">
        <f t="shared" si="35"/>
        <v>70.29095402670653</v>
      </c>
      <c r="Y34" s="251">
        <f t="shared" si="35"/>
        <v>39.073846875386899</v>
      </c>
      <c r="Z34" s="58">
        <f t="shared" si="35"/>
        <v>69.041230983596378</v>
      </c>
      <c r="AA34" s="58">
        <f t="shared" si="35"/>
        <v>80.119675565371622</v>
      </c>
      <c r="AB34" s="58">
        <f t="shared" si="35"/>
        <v>81.653024206806222</v>
      </c>
      <c r="AC34" s="58">
        <f t="shared" si="35"/>
        <v>84.408831134649205</v>
      </c>
      <c r="AD34" s="247">
        <f t="shared" si="35"/>
        <v>70.042760243981576</v>
      </c>
      <c r="AE34" s="58">
        <f t="shared" ref="AE34:AI34" si="36">AE22*AE$12</f>
        <v>61.586580744953373</v>
      </c>
      <c r="AF34" s="58">
        <f t="shared" si="36"/>
        <v>74.513854395466055</v>
      </c>
      <c r="AG34" s="58">
        <f t="shared" si="36"/>
        <v>80.815907987315867</v>
      </c>
      <c r="AH34" s="58">
        <f t="shared" si="36"/>
        <v>81.471243384746899</v>
      </c>
      <c r="AI34" s="247">
        <f t="shared" si="36"/>
        <v>79.864182778459849</v>
      </c>
      <c r="AJ34" s="58">
        <f t="shared" ref="AJ34:AN34" si="37">AJ22*AJ$12</f>
        <v>106.49721861408571</v>
      </c>
      <c r="AK34" s="58">
        <f t="shared" si="37"/>
        <v>122.55670721957334</v>
      </c>
      <c r="AL34" s="58">
        <f t="shared" si="37"/>
        <v>108.66947934755449</v>
      </c>
      <c r="AM34" s="58">
        <f t="shared" si="37"/>
        <v>106.14214425043863</v>
      </c>
      <c r="AN34" s="247">
        <f t="shared" si="37"/>
        <v>106.74723936931407</v>
      </c>
    </row>
    <row r="35" spans="1:40" outlineLevel="1">
      <c r="A35" s="696">
        <f>ROW()</f>
        <v>35</v>
      </c>
      <c r="B35" s="34"/>
      <c r="C35" s="756"/>
      <c r="D35" s="33" t="s">
        <v>21</v>
      </c>
      <c r="E35" s="151"/>
      <c r="F35" s="151"/>
      <c r="G35" s="151"/>
      <c r="H35" s="151"/>
      <c r="I35" s="151"/>
      <c r="J35" s="246"/>
      <c r="K35" s="151"/>
      <c r="L35" s="151"/>
      <c r="M35" s="151"/>
      <c r="N35" s="248"/>
      <c r="O35" s="251">
        <f t="shared" ref="O35:AD35" si="38">O23*O$12</f>
        <v>-25.465148979213275</v>
      </c>
      <c r="P35" s="58">
        <f t="shared" si="38"/>
        <v>-27.968193340963168</v>
      </c>
      <c r="Q35" s="58">
        <f t="shared" si="38"/>
        <v>-30.386823909665548</v>
      </c>
      <c r="R35" s="58">
        <f t="shared" si="38"/>
        <v>-32.847799872165545</v>
      </c>
      <c r="S35" s="247">
        <f t="shared" si="38"/>
        <v>-35.290727709067575</v>
      </c>
      <c r="T35" s="251">
        <f t="shared" si="38"/>
        <v>-11.516053610696032</v>
      </c>
      <c r="U35" s="58">
        <f t="shared" si="38"/>
        <v>-24.95452026505167</v>
      </c>
      <c r="V35" s="58">
        <f t="shared" si="38"/>
        <v>-27.523697839565703</v>
      </c>
      <c r="W35" s="58">
        <f t="shared" si="38"/>
        <v>-30.472503008992728</v>
      </c>
      <c r="X35" s="247">
        <f t="shared" si="38"/>
        <v>-33.701314559261654</v>
      </c>
      <c r="Y35" s="251">
        <f t="shared" si="38"/>
        <v>-16.557020009786783</v>
      </c>
      <c r="Z35" s="58">
        <f t="shared" si="38"/>
        <v>-37.186280796155245</v>
      </c>
      <c r="AA35" s="58">
        <f t="shared" si="38"/>
        <v>-41.874013005822448</v>
      </c>
      <c r="AB35" s="58">
        <f t="shared" si="38"/>
        <v>-45.608948323077037</v>
      </c>
      <c r="AC35" s="58">
        <f t="shared" si="38"/>
        <v>-49.193066486666673</v>
      </c>
      <c r="AD35" s="247">
        <f t="shared" si="38"/>
        <v>-54.690912801275232</v>
      </c>
      <c r="AE35" s="58">
        <f t="shared" ref="AE35:AI35" si="39">AE23*AE$12</f>
        <v>-46.520622461310353</v>
      </c>
      <c r="AF35" s="58">
        <f t="shared" si="39"/>
        <v>-57.75444888102011</v>
      </c>
      <c r="AG35" s="58">
        <f t="shared" si="39"/>
        <v>-63.934299064396413</v>
      </c>
      <c r="AH35" s="58">
        <f t="shared" si="39"/>
        <v>-67.984240349143491</v>
      </c>
      <c r="AI35" s="247">
        <f t="shared" si="39"/>
        <v>-72.302974807562592</v>
      </c>
      <c r="AJ35" s="58">
        <f t="shared" ref="AJ35:AN35" si="40">AJ23*AJ$12</f>
        <v>-63.006496591503122</v>
      </c>
      <c r="AK35" s="58">
        <f t="shared" si="40"/>
        <v>-77.434532056105624</v>
      </c>
      <c r="AL35" s="58">
        <f t="shared" si="40"/>
        <v>-84.601570243142746</v>
      </c>
      <c r="AM35" s="58">
        <f t="shared" si="40"/>
        <v>-87.86048221715609</v>
      </c>
      <c r="AN35" s="247">
        <f t="shared" si="40"/>
        <v>-90.188810075030659</v>
      </c>
    </row>
    <row r="36" spans="1:40" outlineLevel="1">
      <c r="A36" s="696">
        <f>ROW()</f>
        <v>36</v>
      </c>
      <c r="B36" s="34"/>
      <c r="C36" s="756"/>
      <c r="D36" s="45" t="s">
        <v>60</v>
      </c>
      <c r="E36" s="50"/>
      <c r="F36" s="50"/>
      <c r="G36" s="50"/>
      <c r="H36" s="50"/>
      <c r="I36" s="50"/>
      <c r="J36" s="249"/>
      <c r="K36" s="50"/>
      <c r="L36" s="50"/>
      <c r="M36" s="50"/>
      <c r="N36" s="250"/>
      <c r="O36" s="47">
        <f t="shared" ref="O36:AD36" si="41">O24*O$12</f>
        <v>-6.1860268402997187</v>
      </c>
      <c r="P36" s="60">
        <f t="shared" si="41"/>
        <v>0</v>
      </c>
      <c r="Q36" s="60">
        <f t="shared" si="41"/>
        <v>0</v>
      </c>
      <c r="R36" s="60">
        <f t="shared" si="41"/>
        <v>0</v>
      </c>
      <c r="S36" s="49">
        <f t="shared" si="41"/>
        <v>5.9060634125667937</v>
      </c>
      <c r="T36" s="47">
        <f t="shared" si="41"/>
        <v>0</v>
      </c>
      <c r="U36" s="60">
        <f t="shared" si="41"/>
        <v>0</v>
      </c>
      <c r="V36" s="60">
        <f t="shared" si="41"/>
        <v>0</v>
      </c>
      <c r="W36" s="60">
        <f t="shared" si="41"/>
        <v>0</v>
      </c>
      <c r="X36" s="49">
        <f t="shared" si="41"/>
        <v>0</v>
      </c>
      <c r="Y36" s="47">
        <f t="shared" si="41"/>
        <v>-3.8989631487772181E-2</v>
      </c>
      <c r="Z36" s="60">
        <f t="shared" si="41"/>
        <v>-1.452147058496381E-2</v>
      </c>
      <c r="AA36" s="60">
        <f t="shared" si="41"/>
        <v>-0.19328173536334287</v>
      </c>
      <c r="AB36" s="60">
        <f t="shared" si="41"/>
        <v>-0.20618183000000004</v>
      </c>
      <c r="AC36" s="60">
        <f t="shared" si="41"/>
        <v>-0.50957720786019445</v>
      </c>
      <c r="AD36" s="49">
        <f t="shared" si="41"/>
        <v>-0.88183915000000002</v>
      </c>
      <c r="AE36" s="60">
        <f t="shared" ref="AE36:AI36" si="42">AE24*AE$12</f>
        <v>-0.5907760999999998</v>
      </c>
      <c r="AF36" s="60">
        <f t="shared" si="42"/>
        <v>-0.50422699000000004</v>
      </c>
      <c r="AG36" s="60">
        <f t="shared" si="42"/>
        <v>-0.40967043000000003</v>
      </c>
      <c r="AH36" s="60">
        <f t="shared" si="42"/>
        <v>-0.32805066000000005</v>
      </c>
      <c r="AI36" s="49">
        <f t="shared" si="42"/>
        <v>0</v>
      </c>
      <c r="AJ36" s="60">
        <f t="shared" ref="AJ36:AN36" si="43">AJ24*AJ$12</f>
        <v>-7.9651994112000004</v>
      </c>
      <c r="AK36" s="60">
        <f t="shared" si="43"/>
        <v>-8.1436198780108811</v>
      </c>
      <c r="AL36" s="60">
        <f t="shared" si="43"/>
        <v>-8.3260369632783231</v>
      </c>
      <c r="AM36" s="60">
        <f t="shared" si="43"/>
        <v>-8.5125401912557574</v>
      </c>
      <c r="AN36" s="49">
        <f t="shared" si="43"/>
        <v>-8.703221091539886</v>
      </c>
    </row>
    <row r="37" spans="1:40" outlineLevel="1">
      <c r="A37" s="696">
        <f>ROW()</f>
        <v>37</v>
      </c>
      <c r="B37" s="34"/>
      <c r="C37" s="756"/>
      <c r="D37" s="33" t="s">
        <v>25</v>
      </c>
      <c r="E37" s="151"/>
      <c r="F37" s="151"/>
      <c r="G37" s="151"/>
      <c r="H37" s="151"/>
      <c r="I37" s="151"/>
      <c r="J37" s="246"/>
      <c r="K37" s="151"/>
      <c r="L37" s="151"/>
      <c r="M37" s="151"/>
      <c r="N37" s="262">
        <f>Asset!N24*N$12</f>
        <v>664.64237513568605</v>
      </c>
      <c r="O37" s="261">
        <f>Asset!O24*O$12</f>
        <v>676.05087935112942</v>
      </c>
      <c r="P37" s="59">
        <f>Asset!P24*P$12</f>
        <v>700.50720184682814</v>
      </c>
      <c r="Q37" s="59">
        <f>Asset!Q24*Q$12</f>
        <v>723.7683774007171</v>
      </c>
      <c r="R37" s="59">
        <f>Asset!R24*R$12</f>
        <v>752.36745499648578</v>
      </c>
      <c r="S37" s="59">
        <f>Asset!S24*S$12</f>
        <v>781.85944265827447</v>
      </c>
      <c r="T37" s="261">
        <f>Asset!T24*T$12</f>
        <v>839.99292689213883</v>
      </c>
      <c r="U37" s="59">
        <f>Asset!U24*U$12</f>
        <v>853.84758426204348</v>
      </c>
      <c r="V37" s="59">
        <f>Asset!V24*V$12</f>
        <v>873.08417681820504</v>
      </c>
      <c r="W37" s="59">
        <f>Asset!W24*W$12</f>
        <v>940.45333404806581</v>
      </c>
      <c r="X37" s="59">
        <f>Asset!X24*X$12</f>
        <v>1005.4029475967268</v>
      </c>
      <c r="Y37" s="261">
        <f>Asset!Y24*Y$12</f>
        <v>1034.5265078083435</v>
      </c>
      <c r="Z37" s="59">
        <f>Asset!Z24*Z$12</f>
        <v>1083.8354891898809</v>
      </c>
      <c r="AA37" s="59">
        <f>Asset!AA24*AA$12</f>
        <v>1137.8854418102273</v>
      </c>
      <c r="AB37" s="59">
        <f>Asset!AB24*AB$12</f>
        <v>1195.4466033894244</v>
      </c>
      <c r="AC37" s="59">
        <f>Asset!AC24*AC$12</f>
        <v>1251.4810085528193</v>
      </c>
      <c r="AD37" s="262">
        <f>Asset!AD24*AD$12</f>
        <v>1288.9844096409763</v>
      </c>
      <c r="AE37" s="59">
        <f>Asset!AE24*AE$12</f>
        <v>1314.552400857674</v>
      </c>
      <c r="AF37" s="59">
        <f>Asset!AF24*AF$12</f>
        <v>1376.7944807773115</v>
      </c>
      <c r="AG37" s="59">
        <f>Asset!AG24*AG$12</f>
        <v>1501.0945113344064</v>
      </c>
      <c r="AH37" s="59">
        <f>Asset!AH24*AH$12</f>
        <v>1575.0776296891563</v>
      </c>
      <c r="AI37" s="262">
        <f>Asset!AI24*AI$12</f>
        <v>1617.9205765650909</v>
      </c>
      <c r="AJ37" s="59">
        <f>Asset!AJ24*AJ$12</f>
        <v>1689.6875200915315</v>
      </c>
      <c r="AK37" s="59">
        <f>Asset!AK24*AK$12</f>
        <v>1764.5150758270388</v>
      </c>
      <c r="AL37" s="59">
        <f>Asset!AL24*AL$12</f>
        <v>1819.7820856666976</v>
      </c>
      <c r="AM37" s="59">
        <f>Asset!AM24*AM$12</f>
        <v>1870.314326227659</v>
      </c>
      <c r="AN37" s="262">
        <f>Asset!AN24*AN$12</f>
        <v>1920.0645753379019</v>
      </c>
    </row>
    <row r="38" spans="1:40" outlineLevel="1">
      <c r="A38" s="696">
        <f>ROW()</f>
        <v>38</v>
      </c>
      <c r="B38" s="34"/>
      <c r="C38" s="756"/>
      <c r="D38" s="33" t="s">
        <v>317</v>
      </c>
      <c r="E38" s="151"/>
      <c r="F38" s="151"/>
      <c r="G38" s="151"/>
      <c r="H38" s="151"/>
      <c r="I38" s="151"/>
      <c r="J38" s="246"/>
      <c r="K38" s="151"/>
      <c r="L38" s="151"/>
      <c r="M38" s="151"/>
      <c r="N38" s="248"/>
      <c r="O38" s="251">
        <f>SUM(O33:O36)-O37</f>
        <v>0</v>
      </c>
      <c r="P38" s="58">
        <f t="shared" ref="P38:AD38" si="44">SUM(P33:P36)-P37</f>
        <v>0</v>
      </c>
      <c r="Q38" s="58">
        <f t="shared" si="44"/>
        <v>0</v>
      </c>
      <c r="R38" s="58">
        <f t="shared" si="44"/>
        <v>0</v>
      </c>
      <c r="S38" s="58">
        <f t="shared" si="44"/>
        <v>0</v>
      </c>
      <c r="T38" s="251">
        <f t="shared" si="44"/>
        <v>-28.598988463016667</v>
      </c>
      <c r="U38" s="58">
        <f t="shared" si="44"/>
        <v>30.261221073395063</v>
      </c>
      <c r="V38" s="58">
        <f t="shared" si="44"/>
        <v>0</v>
      </c>
      <c r="W38" s="58">
        <f t="shared" si="44"/>
        <v>0</v>
      </c>
      <c r="X38" s="247">
        <f t="shared" si="44"/>
        <v>0</v>
      </c>
      <c r="Y38" s="251">
        <f t="shared" si="44"/>
        <v>0</v>
      </c>
      <c r="Z38" s="58">
        <f t="shared" si="44"/>
        <v>0</v>
      </c>
      <c r="AA38" s="58">
        <f t="shared" si="44"/>
        <v>0</v>
      </c>
      <c r="AB38" s="58">
        <f t="shared" si="44"/>
        <v>0</v>
      </c>
      <c r="AC38" s="58">
        <f t="shared" si="44"/>
        <v>0</v>
      </c>
      <c r="AD38" s="247">
        <f t="shared" si="44"/>
        <v>0</v>
      </c>
      <c r="AE38" s="58">
        <f t="shared" ref="AE38:AI38" si="45">SUM(AE33:AE36)-AE37</f>
        <v>0</v>
      </c>
      <c r="AF38" s="58">
        <f t="shared" si="45"/>
        <v>0</v>
      </c>
      <c r="AG38" s="58">
        <f t="shared" si="45"/>
        <v>0</v>
      </c>
      <c r="AH38" s="58">
        <f t="shared" si="45"/>
        <v>0</v>
      </c>
      <c r="AI38" s="247">
        <f t="shared" si="45"/>
        <v>0</v>
      </c>
      <c r="AJ38" s="58">
        <f t="shared" ref="AJ38:AN38" si="46">SUM(AJ33:AJ36)-AJ37</f>
        <v>0</v>
      </c>
      <c r="AK38" s="58">
        <f t="shared" si="46"/>
        <v>0</v>
      </c>
      <c r="AL38" s="58">
        <f t="shared" si="46"/>
        <v>0</v>
      </c>
      <c r="AM38" s="58">
        <f t="shared" si="46"/>
        <v>0</v>
      </c>
      <c r="AN38" s="247">
        <f t="shared" si="46"/>
        <v>0</v>
      </c>
    </row>
    <row r="39" spans="1:40" outlineLevel="1">
      <c r="A39" s="696">
        <f>ROW()</f>
        <v>39</v>
      </c>
      <c r="B39" s="34"/>
      <c r="C39" s="756"/>
      <c r="E39" s="151"/>
      <c r="F39" s="151"/>
      <c r="G39" s="151"/>
      <c r="H39" s="151"/>
      <c r="I39" s="151"/>
      <c r="J39" s="246"/>
      <c r="K39" s="151"/>
      <c r="L39" s="151"/>
      <c r="M39" s="151"/>
      <c r="N39" s="248"/>
      <c r="O39" s="251"/>
      <c r="P39" s="58"/>
      <c r="Q39" s="58"/>
      <c r="R39" s="58"/>
      <c r="S39" s="58"/>
      <c r="T39" s="251"/>
      <c r="U39" s="58"/>
      <c r="V39" s="58"/>
      <c r="W39" s="58"/>
      <c r="X39" s="247"/>
      <c r="Y39" s="251"/>
      <c r="Z39" s="58"/>
      <c r="AA39" s="58"/>
      <c r="AB39" s="58"/>
      <c r="AC39" s="58"/>
      <c r="AD39" s="247"/>
      <c r="AE39" s="58"/>
      <c r="AF39" s="58"/>
      <c r="AG39" s="58"/>
      <c r="AH39" s="58"/>
      <c r="AI39" s="247"/>
      <c r="AJ39" s="58"/>
      <c r="AK39" s="58"/>
      <c r="AL39" s="58"/>
      <c r="AM39" s="58"/>
      <c r="AN39" s="247"/>
    </row>
    <row r="40" spans="1:40" outlineLevel="1">
      <c r="A40" s="696">
        <f>ROW()</f>
        <v>40</v>
      </c>
      <c r="B40" s="34"/>
      <c r="C40" s="756"/>
      <c r="E40" s="151"/>
      <c r="F40" s="151"/>
      <c r="G40" s="151"/>
      <c r="H40" s="151"/>
      <c r="I40" s="151"/>
      <c r="J40" s="246"/>
      <c r="K40" s="151"/>
      <c r="L40" s="151"/>
      <c r="M40" s="151"/>
      <c r="N40" s="248"/>
      <c r="O40" s="251"/>
      <c r="P40" s="58"/>
      <c r="Q40" s="58"/>
      <c r="R40" s="58"/>
      <c r="S40" s="58"/>
      <c r="T40" s="251"/>
      <c r="U40" s="58"/>
      <c r="V40" s="58"/>
      <c r="W40" s="58"/>
      <c r="X40" s="247"/>
      <c r="Y40" s="251"/>
      <c r="Z40" s="58"/>
      <c r="AA40" s="58"/>
      <c r="AB40" s="58"/>
      <c r="AC40" s="58"/>
      <c r="AD40" s="247"/>
      <c r="AE40" s="58"/>
      <c r="AF40" s="58"/>
      <c r="AG40" s="58"/>
      <c r="AH40" s="58"/>
      <c r="AI40" s="247"/>
      <c r="AJ40" s="58"/>
      <c r="AK40" s="58"/>
      <c r="AL40" s="58"/>
      <c r="AM40" s="58"/>
      <c r="AN40" s="247"/>
    </row>
    <row r="41" spans="1:40">
      <c r="A41" s="853" t="s">
        <v>633</v>
      </c>
      <c r="B41" s="717"/>
      <c r="C41" s="757"/>
      <c r="D41" s="717"/>
      <c r="E41" s="717"/>
      <c r="F41" s="717"/>
      <c r="G41" s="717"/>
      <c r="H41" s="717"/>
      <c r="I41" s="718"/>
      <c r="J41" s="719"/>
      <c r="K41" s="718"/>
      <c r="L41" s="718"/>
      <c r="M41" s="718"/>
      <c r="N41" s="720"/>
      <c r="O41" s="719"/>
      <c r="P41" s="718"/>
      <c r="Q41" s="718"/>
      <c r="R41" s="718"/>
      <c r="S41" s="718"/>
      <c r="T41" s="719"/>
      <c r="U41" s="718"/>
      <c r="V41" s="718"/>
      <c r="W41" s="718"/>
      <c r="X41" s="720"/>
      <c r="Y41" s="719"/>
      <c r="Z41" s="718"/>
      <c r="AA41" s="718"/>
      <c r="AB41" s="718"/>
      <c r="AC41" s="718"/>
      <c r="AD41" s="720"/>
      <c r="AE41" s="718"/>
      <c r="AF41" s="718"/>
      <c r="AG41" s="718"/>
      <c r="AH41" s="718"/>
      <c r="AI41" s="720"/>
      <c r="AJ41" s="718"/>
      <c r="AK41" s="718"/>
      <c r="AL41" s="718"/>
      <c r="AM41" s="718"/>
      <c r="AN41" s="720"/>
    </row>
    <row r="42" spans="1:40" ht="13.5" outlineLevel="1" thickBot="1">
      <c r="A42" s="696">
        <f>ROW()</f>
        <v>42</v>
      </c>
      <c r="B42" s="34"/>
      <c r="C42" s="756" t="s">
        <v>203</v>
      </c>
      <c r="F42" s="955" t="s">
        <v>222</v>
      </c>
      <c r="H42" s="955" t="s">
        <v>806</v>
      </c>
      <c r="J42" s="114"/>
      <c r="N42" s="171"/>
      <c r="O42" s="114"/>
      <c r="T42" s="114"/>
      <c r="X42" s="171"/>
      <c r="Y42" s="114"/>
      <c r="AD42" s="171"/>
      <c r="AI42" s="171"/>
      <c r="AN42" s="171"/>
    </row>
    <row r="43" spans="1:40" outlineLevel="1">
      <c r="A43" s="696">
        <f>ROW()</f>
        <v>43</v>
      </c>
      <c r="B43" s="34"/>
      <c r="C43" s="756"/>
      <c r="D43" s="33" t="s">
        <v>116</v>
      </c>
      <c r="E43" s="915"/>
      <c r="F43" s="176">
        <f>SUMPRODUCT($AJ$18:$AN$18,AJ43:AN43)</f>
        <v>357.08734873126519</v>
      </c>
      <c r="H43" s="176">
        <f>SUM(AJ43:AN43)</f>
        <v>469.11308748289065</v>
      </c>
      <c r="J43" s="114"/>
      <c r="N43" s="171"/>
      <c r="O43" s="114"/>
      <c r="S43" s="151"/>
      <c r="T43" s="261"/>
      <c r="U43" s="59"/>
      <c r="V43" s="59"/>
      <c r="W43" s="59"/>
      <c r="X43" s="262"/>
      <c r="Y43" s="261"/>
      <c r="Z43" s="59"/>
      <c r="AA43" s="59"/>
      <c r="AB43" s="59"/>
      <c r="AC43" s="59"/>
      <c r="AD43" s="262"/>
      <c r="AE43" s="59"/>
      <c r="AF43" s="59"/>
      <c r="AG43" s="59"/>
      <c r="AH43" s="59"/>
      <c r="AI43" s="262"/>
      <c r="AJ43" s="59">
        <f>Input!AJ$1714*AJ$12</f>
        <v>83.683470176867047</v>
      </c>
      <c r="AK43" s="59">
        <f>Input!AK$1714*AK$12</f>
        <v>89.130205296932829</v>
      </c>
      <c r="AL43" s="59">
        <f>Input!AL$1714*AL$12</f>
        <v>93.690765799663666</v>
      </c>
      <c r="AM43" s="59">
        <f>Input!AM$1714*AM$12</f>
        <v>100.42845236843981</v>
      </c>
      <c r="AN43" s="262">
        <f>Input!AN$1714*AN$12</f>
        <v>102.18019384098726</v>
      </c>
    </row>
    <row r="44" spans="1:40" outlineLevel="1">
      <c r="A44" s="696">
        <f>ROW()</f>
        <v>44</v>
      </c>
      <c r="B44" s="34"/>
      <c r="C44" s="756"/>
      <c r="D44" s="33" t="s">
        <v>21</v>
      </c>
      <c r="E44" s="915"/>
      <c r="F44" s="176">
        <f t="shared" ref="F44:F51" si="47">SUMPRODUCT($AJ$18:$AN$18,AJ44:AN44)</f>
        <v>305.58560444911143</v>
      </c>
      <c r="H44" s="176">
        <f t="shared" ref="H44:H52" si="48">SUM(AJ44:AN44)</f>
        <v>403.0918911829383</v>
      </c>
      <c r="J44" s="114"/>
      <c r="N44" s="171"/>
      <c r="O44" s="114"/>
      <c r="S44" s="151"/>
      <c r="T44" s="261"/>
      <c r="U44" s="59"/>
      <c r="V44" s="59"/>
      <c r="W44" s="59"/>
      <c r="X44" s="262"/>
      <c r="Y44" s="251"/>
      <c r="Z44" s="58"/>
      <c r="AA44" s="58"/>
      <c r="AB44" s="58"/>
      <c r="AC44" s="58"/>
      <c r="AD44" s="247"/>
      <c r="AE44" s="58"/>
      <c r="AF44" s="58"/>
      <c r="AG44" s="58"/>
      <c r="AH44" s="58"/>
      <c r="AI44" s="247"/>
      <c r="AJ44" s="58">
        <f t="shared" ref="AJ44:AN44" si="49">-AJ$35</f>
        <v>63.006496591503122</v>
      </c>
      <c r="AK44" s="58">
        <f t="shared" si="49"/>
        <v>77.434532056105624</v>
      </c>
      <c r="AL44" s="58">
        <f t="shared" si="49"/>
        <v>84.601570243142746</v>
      </c>
      <c r="AM44" s="58">
        <f t="shared" si="49"/>
        <v>87.86048221715609</v>
      </c>
      <c r="AN44" s="247">
        <f t="shared" si="49"/>
        <v>90.188810075030659</v>
      </c>
    </row>
    <row r="45" spans="1:40" outlineLevel="1">
      <c r="A45" s="696">
        <f>ROW()</f>
        <v>45</v>
      </c>
      <c r="B45" s="34"/>
      <c r="C45" s="756"/>
      <c r="D45" s="605" t="s">
        <v>512</v>
      </c>
      <c r="E45" s="915"/>
      <c r="F45" s="176">
        <f t="shared" si="47"/>
        <v>-149.71370802349449</v>
      </c>
      <c r="H45" s="176">
        <f t="shared" si="48"/>
        <v>-196.2737186900674</v>
      </c>
      <c r="J45" s="114"/>
      <c r="N45" s="171"/>
      <c r="O45" s="114"/>
      <c r="S45" s="151"/>
      <c r="T45" s="261"/>
      <c r="U45" s="59"/>
      <c r="V45" s="59"/>
      <c r="W45" s="59"/>
      <c r="X45" s="262"/>
      <c r="Y45" s="251"/>
      <c r="Z45" s="58"/>
      <c r="AA45" s="58"/>
      <c r="AB45" s="58"/>
      <c r="AC45" s="58"/>
      <c r="AD45" s="247"/>
      <c r="AE45" s="58"/>
      <c r="AF45" s="58"/>
      <c r="AG45" s="58"/>
      <c r="AH45" s="58"/>
      <c r="AI45" s="247"/>
      <c r="AJ45" s="58">
        <f t="shared" ref="AJ45:AN45" si="50">-AJ$32</f>
        <v>-36.241420915057994</v>
      </c>
      <c r="AK45" s="58">
        <f t="shared" si="50"/>
        <v>-37.849000450050262</v>
      </c>
      <c r="AL45" s="58">
        <f t="shared" si="50"/>
        <v>-39.525137698525626</v>
      </c>
      <c r="AM45" s="58">
        <f t="shared" si="50"/>
        <v>-40.763118718933981</v>
      </c>
      <c r="AN45" s="247">
        <f t="shared" si="50"/>
        <v>-41.895040907499514</v>
      </c>
    </row>
    <row r="46" spans="1:40" outlineLevel="1">
      <c r="A46" s="696">
        <f>ROW()</f>
        <v>46</v>
      </c>
      <c r="B46" s="34"/>
      <c r="C46" s="756"/>
      <c r="D46" s="33" t="s">
        <v>709</v>
      </c>
      <c r="E46" s="915"/>
      <c r="F46" s="176">
        <f t="shared" si="47"/>
        <v>31.83149540446022</v>
      </c>
      <c r="G46" s="151"/>
      <c r="H46" s="176">
        <f t="shared" si="48"/>
        <v>41.650617535284852</v>
      </c>
      <c r="I46" s="151"/>
      <c r="J46" s="246"/>
      <c r="K46" s="151"/>
      <c r="L46" s="151"/>
      <c r="M46" s="151"/>
      <c r="N46" s="248"/>
      <c r="O46" s="246"/>
      <c r="P46" s="151"/>
      <c r="Q46" s="151"/>
      <c r="R46" s="151"/>
      <c r="S46" s="151"/>
      <c r="T46" s="261"/>
      <c r="U46" s="59"/>
      <c r="V46" s="59"/>
      <c r="W46" s="59"/>
      <c r="X46" s="262"/>
      <c r="Y46" s="261"/>
      <c r="Z46" s="59"/>
      <c r="AA46" s="59"/>
      <c r="AB46" s="59"/>
      <c r="AC46" s="59"/>
      <c r="AD46" s="262"/>
      <c r="AE46" s="59"/>
      <c r="AF46" s="59"/>
      <c r="AG46" s="59"/>
      <c r="AH46" s="59"/>
      <c r="AI46" s="262"/>
      <c r="AJ46" s="59">
        <f>-Asset!AJ$20*AJ$12</f>
        <v>7.9651994112000004</v>
      </c>
      <c r="AK46" s="59">
        <f>-Asset!AK$20*AK$12</f>
        <v>8.1436198780108811</v>
      </c>
      <c r="AL46" s="59">
        <f>-Asset!AL$20*AL$12</f>
        <v>8.3260369632783231</v>
      </c>
      <c r="AM46" s="59">
        <f>-Asset!AM$20*AM$12</f>
        <v>8.5125401912557574</v>
      </c>
      <c r="AN46" s="262">
        <f>-Asset!AN$20*AN$12</f>
        <v>8.703221091539886</v>
      </c>
    </row>
    <row r="47" spans="1:40" outlineLevel="1">
      <c r="A47" s="696">
        <f>ROW()</f>
        <v>47</v>
      </c>
      <c r="B47" s="34"/>
      <c r="C47" s="756"/>
      <c r="D47" s="33" t="s">
        <v>201</v>
      </c>
      <c r="E47" s="915"/>
      <c r="F47" s="176">
        <f t="shared" si="47"/>
        <v>467.4977624225611</v>
      </c>
      <c r="H47" s="176">
        <f t="shared" si="48"/>
        <v>612.88659215869689</v>
      </c>
      <c r="J47" s="114"/>
      <c r="N47" s="171"/>
      <c r="O47" s="114"/>
      <c r="S47" s="151"/>
      <c r="T47" s="261"/>
      <c r="U47" s="59"/>
      <c r="V47" s="59"/>
      <c r="W47" s="59"/>
      <c r="X47" s="262"/>
      <c r="Y47" s="251"/>
      <c r="Z47" s="58"/>
      <c r="AA47" s="58"/>
      <c r="AB47" s="58"/>
      <c r="AC47" s="58"/>
      <c r="AD47" s="247"/>
      <c r="AE47" s="58"/>
      <c r="AF47" s="58"/>
      <c r="AG47" s="58"/>
      <c r="AH47" s="58"/>
      <c r="AI47" s="247"/>
      <c r="AJ47" s="58">
        <f t="shared" ref="AJ47:AN47" si="51">AJ$17*AJ$31</f>
        <v>113.16788160871012</v>
      </c>
      <c r="AK47" s="58">
        <f t="shared" si="51"/>
        <v>118.1877281240823</v>
      </c>
      <c r="AL47" s="58">
        <f t="shared" si="51"/>
        <v>123.42165375133597</v>
      </c>
      <c r="AM47" s="58">
        <f t="shared" si="51"/>
        <v>127.28738765508565</v>
      </c>
      <c r="AN47" s="247">
        <f t="shared" si="51"/>
        <v>130.82194101948295</v>
      </c>
    </row>
    <row r="48" spans="1:40" outlineLevel="1">
      <c r="A48" s="696">
        <f>ROW()</f>
        <v>48</v>
      </c>
      <c r="B48" s="34"/>
      <c r="C48" s="756"/>
      <c r="D48" s="33" t="s">
        <v>349</v>
      </c>
      <c r="E48" s="915"/>
      <c r="F48" s="176">
        <f t="shared" si="47"/>
        <v>9.1319299348821321</v>
      </c>
      <c r="H48" s="176">
        <f t="shared" si="48"/>
        <v>12.119183063972697</v>
      </c>
      <c r="J48" s="114"/>
      <c r="N48" s="171"/>
      <c r="O48" s="114"/>
      <c r="S48" s="151"/>
      <c r="T48" s="261"/>
      <c r="U48" s="59"/>
      <c r="V48" s="59"/>
      <c r="W48" s="59"/>
      <c r="X48" s="262"/>
      <c r="Y48" s="261"/>
      <c r="Z48" s="59"/>
      <c r="AA48" s="59"/>
      <c r="AB48" s="59"/>
      <c r="AC48" s="59"/>
      <c r="AD48" s="262"/>
      <c r="AE48" s="59"/>
      <c r="AF48" s="59"/>
      <c r="AG48" s="59"/>
      <c r="AH48" s="59"/>
      <c r="AI48" s="262"/>
      <c r="AJ48" s="59">
        <f>Working_Capital!AJ$35</f>
        <v>1.610791706466387</v>
      </c>
      <c r="AK48" s="59">
        <f>Working_Capital!AK$35</f>
        <v>2.3029790474277685</v>
      </c>
      <c r="AL48" s="59">
        <f>Working_Capital!AL$35</f>
        <v>2.5571282051162916</v>
      </c>
      <c r="AM48" s="59">
        <f>Working_Capital!AM$35</f>
        <v>2.7590209003006949</v>
      </c>
      <c r="AN48" s="262">
        <f>Working_Capital!AN$35</f>
        <v>2.8892632046615554</v>
      </c>
    </row>
    <row r="49" spans="1:40" ht="15" outlineLevel="1">
      <c r="A49" s="854">
        <f>ROW()</f>
        <v>49</v>
      </c>
      <c r="B49" s="34"/>
      <c r="C49" s="756"/>
      <c r="D49" s="4" t="s">
        <v>259</v>
      </c>
      <c r="E49" s="915"/>
      <c r="F49" s="176">
        <f t="shared" si="47"/>
        <v>48.564760712256486</v>
      </c>
      <c r="G49" s="151"/>
      <c r="H49" s="176">
        <f t="shared" si="48"/>
        <v>64.081600995813346</v>
      </c>
      <c r="I49" s="151"/>
      <c r="J49" s="246"/>
      <c r="K49" s="151"/>
      <c r="L49" s="151"/>
      <c r="M49" s="151"/>
      <c r="N49" s="248"/>
      <c r="O49" s="246"/>
      <c r="P49" s="151"/>
      <c r="Q49" s="151"/>
      <c r="R49" s="151"/>
      <c r="S49" s="151"/>
      <c r="T49" s="261"/>
      <c r="U49" s="59"/>
      <c r="V49" s="59"/>
      <c r="W49" s="59"/>
      <c r="X49" s="262"/>
      <c r="Y49" s="261"/>
      <c r="Z49" s="59"/>
      <c r="AA49" s="59"/>
      <c r="AB49" s="59"/>
      <c r="AC49" s="59"/>
      <c r="AD49" s="262"/>
      <c r="AE49" s="59"/>
      <c r="AF49" s="59"/>
      <c r="AG49" s="59"/>
      <c r="AH49" s="59"/>
      <c r="AI49" s="262"/>
      <c r="AJ49" s="59">
        <f>-Tax_CoRE!AJ$51</f>
        <v>9.5379312356204906</v>
      </c>
      <c r="AK49" s="59">
        <f>-Tax_CoRE!AK$51</f>
        <v>12.917099707579807</v>
      </c>
      <c r="AL49" s="59">
        <f>-Tax_CoRE!AL$51</f>
        <v>13.432482520715299</v>
      </c>
      <c r="AM49" s="59">
        <f>-Tax_CoRE!AM$51</f>
        <v>13.838268159365553</v>
      </c>
      <c r="AN49" s="262">
        <f>-Tax_CoRE!AN$51</f>
        <v>14.355819372532196</v>
      </c>
    </row>
    <row r="50" spans="1:40" ht="15" outlineLevel="1">
      <c r="A50" s="854">
        <f>ROW()</f>
        <v>50</v>
      </c>
      <c r="B50" s="34"/>
      <c r="C50" s="756"/>
      <c r="D50" s="28" t="s">
        <v>261</v>
      </c>
      <c r="E50" s="916"/>
      <c r="F50" s="550">
        <f t="shared" si="47"/>
        <v>-24.282380356128243</v>
      </c>
      <c r="G50" s="50"/>
      <c r="H50" s="550">
        <f t="shared" si="48"/>
        <v>-32.040800497906673</v>
      </c>
      <c r="I50" s="50"/>
      <c r="J50" s="249"/>
      <c r="K50" s="50"/>
      <c r="L50" s="50"/>
      <c r="M50" s="50"/>
      <c r="N50" s="250"/>
      <c r="O50" s="249"/>
      <c r="P50" s="50"/>
      <c r="Q50" s="50"/>
      <c r="R50" s="50"/>
      <c r="S50" s="50"/>
      <c r="T50" s="346"/>
      <c r="U50" s="152"/>
      <c r="V50" s="152"/>
      <c r="W50" s="152"/>
      <c r="X50" s="345"/>
      <c r="Y50" s="346"/>
      <c r="Z50" s="152"/>
      <c r="AA50" s="152"/>
      <c r="AB50" s="152"/>
      <c r="AC50" s="152"/>
      <c r="AD50" s="345"/>
      <c r="AE50" s="152"/>
      <c r="AF50" s="152"/>
      <c r="AG50" s="152"/>
      <c r="AH50" s="152"/>
      <c r="AI50" s="345"/>
      <c r="AJ50" s="152">
        <f>-AJ49*WACC!AF$30</f>
        <v>-4.7689656178102453</v>
      </c>
      <c r="AK50" s="152">
        <f>-AK49*WACC!AG$30</f>
        <v>-6.4585498537899033</v>
      </c>
      <c r="AL50" s="152">
        <f>-AL49*WACC!AH$30</f>
        <v>-6.7162412603576493</v>
      </c>
      <c r="AM50" s="152">
        <f>-AM49*WACC!AI$30</f>
        <v>-6.9191340796827765</v>
      </c>
      <c r="AN50" s="345">
        <f>-AN49*WACC!AJ$30</f>
        <v>-7.1779096862660978</v>
      </c>
    </row>
    <row r="51" spans="1:40" outlineLevel="1">
      <c r="A51" s="696">
        <f>ROW()</f>
        <v>51</v>
      </c>
      <c r="B51" s="34"/>
      <c r="C51" s="756"/>
      <c r="D51" s="33" t="s">
        <v>233</v>
      </c>
      <c r="E51" s="915"/>
      <c r="F51" s="176">
        <f t="shared" si="47"/>
        <v>1045.7028132749138</v>
      </c>
      <c r="G51" s="151"/>
      <c r="H51" s="176">
        <f t="shared" si="48"/>
        <v>1374.6284532316226</v>
      </c>
      <c r="I51" s="151"/>
      <c r="J51" s="246"/>
      <c r="K51" s="151"/>
      <c r="L51" s="151"/>
      <c r="M51" s="151"/>
      <c r="N51" s="248"/>
      <c r="O51" s="246"/>
      <c r="P51" s="151"/>
      <c r="Q51" s="151"/>
      <c r="R51" s="151"/>
      <c r="S51" s="151"/>
      <c r="T51" s="251"/>
      <c r="U51" s="58"/>
      <c r="V51" s="58"/>
      <c r="W51" s="58"/>
      <c r="X51" s="247"/>
      <c r="Y51" s="251"/>
      <c r="Z51" s="58"/>
      <c r="AA51" s="58"/>
      <c r="AB51" s="58"/>
      <c r="AC51" s="58"/>
      <c r="AD51" s="247"/>
      <c r="AE51" s="58"/>
      <c r="AF51" s="58"/>
      <c r="AG51" s="58"/>
      <c r="AH51" s="58"/>
      <c r="AI51" s="247"/>
      <c r="AJ51" s="58">
        <f t="shared" ref="AJ51:AN51" si="52">SUM(AJ43:AJ50)</f>
        <v>237.96138419749894</v>
      </c>
      <c r="AK51" s="58">
        <f t="shared" si="52"/>
        <v>263.80861380629898</v>
      </c>
      <c r="AL51" s="58">
        <f t="shared" si="52"/>
        <v>279.78825852436904</v>
      </c>
      <c r="AM51" s="58">
        <f t="shared" si="52"/>
        <v>293.00389869298681</v>
      </c>
      <c r="AN51" s="247">
        <f t="shared" si="52"/>
        <v>300.06629801046887</v>
      </c>
    </row>
    <row r="52" spans="1:40" outlineLevel="1">
      <c r="A52" s="696">
        <f>ROW()</f>
        <v>52</v>
      </c>
      <c r="B52" s="34"/>
      <c r="C52" s="756"/>
      <c r="D52" s="45" t="s">
        <v>598</v>
      </c>
      <c r="E52" s="45"/>
      <c r="F52" s="153">
        <f>Revenue!F$239</f>
        <v>1045.6950668199866</v>
      </c>
      <c r="H52" s="550">
        <f t="shared" si="48"/>
        <v>1384.1373192713154</v>
      </c>
      <c r="J52" s="114"/>
      <c r="K52" s="507"/>
      <c r="N52" s="171"/>
      <c r="O52" s="114"/>
      <c r="T52" s="114"/>
      <c r="X52" s="171"/>
      <c r="Y52" s="261"/>
      <c r="Z52" s="59"/>
      <c r="AA52" s="59"/>
      <c r="AB52" s="59"/>
      <c r="AC52" s="59"/>
      <c r="AD52" s="262"/>
      <c r="AE52" s="59"/>
      <c r="AF52" s="59"/>
      <c r="AG52" s="59"/>
      <c r="AH52" s="59"/>
      <c r="AI52" s="262"/>
      <c r="AJ52" s="59">
        <f>Revenue!AN$239</f>
        <v>220.73320825245008</v>
      </c>
      <c r="AK52" s="59">
        <f>Revenue!AO$239</f>
        <v>245.64757526430932</v>
      </c>
      <c r="AL52" s="59">
        <f>Revenue!AP$239</f>
        <v>273.57401131035101</v>
      </c>
      <c r="AM52" s="59">
        <f>Revenue!AQ$239</f>
        <v>304.62499181474226</v>
      </c>
      <c r="AN52" s="262">
        <f>Revenue!AR$239</f>
        <v>339.55753262946274</v>
      </c>
    </row>
    <row r="53" spans="1:40" outlineLevel="1">
      <c r="A53" s="696">
        <f>ROW()</f>
        <v>53</v>
      </c>
      <c r="D53" s="33" t="s">
        <v>924</v>
      </c>
      <c r="F53" s="1790">
        <f>ROUND(F51-F52,1)</f>
        <v>0</v>
      </c>
      <c r="H53" s="855"/>
      <c r="J53" s="114"/>
      <c r="K53" s="507"/>
      <c r="N53" s="171"/>
      <c r="O53" s="114"/>
      <c r="T53" s="114"/>
      <c r="Y53" s="1220"/>
      <c r="Z53" s="1221"/>
      <c r="AA53" s="1221"/>
      <c r="AB53" s="1221"/>
      <c r="AC53" s="1221"/>
      <c r="AD53" s="1222"/>
      <c r="AE53" s="1221"/>
      <c r="AF53" s="1221"/>
      <c r="AG53" s="1221"/>
      <c r="AH53" s="1221"/>
      <c r="AI53" s="1222"/>
      <c r="AJ53" s="1221"/>
      <c r="AK53" s="1221"/>
      <c r="AL53" s="1221"/>
      <c r="AM53" s="1221"/>
      <c r="AN53" s="1222"/>
    </row>
    <row r="54" spans="1:40" outlineLevel="1">
      <c r="A54" s="696">
        <f>ROW()</f>
        <v>54</v>
      </c>
      <c r="F54" s="855"/>
      <c r="I54" s="171"/>
      <c r="J54" s="114"/>
      <c r="K54" s="507"/>
      <c r="N54" s="171"/>
      <c r="O54" s="114"/>
      <c r="T54" s="114"/>
      <c r="Y54" s="114"/>
      <c r="AD54" s="171"/>
      <c r="AI54" s="171"/>
      <c r="AN54" s="171"/>
    </row>
    <row r="55" spans="1:40" ht="13.5" outlineLevel="1" thickBot="1">
      <c r="A55" s="696">
        <f>ROW()</f>
        <v>55</v>
      </c>
      <c r="B55" s="34"/>
      <c r="C55" s="756" t="s">
        <v>203</v>
      </c>
      <c r="F55" s="955" t="s">
        <v>222</v>
      </c>
      <c r="H55" s="1221"/>
      <c r="I55" s="171"/>
      <c r="J55" s="114"/>
      <c r="N55" s="171"/>
      <c r="O55" s="114"/>
      <c r="T55" s="114"/>
      <c r="X55" s="171"/>
      <c r="Y55" s="1220"/>
      <c r="Z55" s="1221"/>
      <c r="AA55" s="1221"/>
      <c r="AB55" s="1221"/>
      <c r="AC55" s="1221"/>
      <c r="AD55" s="1222"/>
      <c r="AE55" s="1220"/>
      <c r="AF55" s="1221"/>
      <c r="AG55" s="1221"/>
      <c r="AH55" s="1221"/>
      <c r="AI55" s="1222"/>
      <c r="AJ55" s="953" t="s">
        <v>222</v>
      </c>
      <c r="AK55" s="953" t="s">
        <v>222</v>
      </c>
      <c r="AL55" s="953" t="s">
        <v>222</v>
      </c>
      <c r="AM55" s="953" t="s">
        <v>222</v>
      </c>
      <c r="AN55" s="954" t="s">
        <v>222</v>
      </c>
    </row>
    <row r="56" spans="1:40" outlineLevel="1">
      <c r="A56" s="696">
        <f>ROW()</f>
        <v>56</v>
      </c>
      <c r="B56" s="34"/>
      <c r="C56" s="756"/>
      <c r="D56" s="33" t="s">
        <v>116</v>
      </c>
      <c r="E56" s="915"/>
      <c r="F56" s="176">
        <f>SUM(AJ56:AN56)</f>
        <v>357.08734873126519</v>
      </c>
      <c r="H56" s="58"/>
      <c r="I56" s="171"/>
      <c r="J56" s="114"/>
      <c r="N56" s="171"/>
      <c r="O56" s="114"/>
      <c r="S56" s="151"/>
      <c r="T56" s="261"/>
      <c r="U56" s="59"/>
      <c r="V56" s="59"/>
      <c r="W56" s="59"/>
      <c r="X56" s="262"/>
      <c r="Y56" s="251"/>
      <c r="Z56" s="58"/>
      <c r="AA56" s="58"/>
      <c r="AB56" s="58"/>
      <c r="AC56" s="58"/>
      <c r="AD56" s="247"/>
      <c r="AE56" s="58"/>
      <c r="AF56" s="58"/>
      <c r="AG56" s="58"/>
      <c r="AH56" s="58"/>
      <c r="AI56" s="247"/>
      <c r="AJ56" s="58">
        <f t="shared" ref="AJ56:AN56" si="53">AJ43*AJ$18</f>
        <v>73.099693555378309</v>
      </c>
      <c r="AK56" s="58">
        <f t="shared" si="53"/>
        <v>72.767711961777579</v>
      </c>
      <c r="AL56" s="58">
        <f t="shared" si="53"/>
        <v>71.490533676042418</v>
      </c>
      <c r="AM56" s="58">
        <f t="shared" si="53"/>
        <v>71.622002275739902</v>
      </c>
      <c r="AN56" s="247">
        <f t="shared" si="53"/>
        <v>68.107407262326987</v>
      </c>
    </row>
    <row r="57" spans="1:40" outlineLevel="1">
      <c r="A57" s="696">
        <f>ROW()</f>
        <v>57</v>
      </c>
      <c r="B57" s="34"/>
      <c r="C57" s="756"/>
      <c r="D57" s="33" t="s">
        <v>21</v>
      </c>
      <c r="E57" s="915"/>
      <c r="F57" s="176">
        <f t="shared" ref="F57:F65" si="54">SUM(AJ57:AN57)</f>
        <v>305.58560444911143</v>
      </c>
      <c r="H57" s="58"/>
      <c r="I57" s="171"/>
      <c r="J57" s="114"/>
      <c r="N57" s="171"/>
      <c r="O57" s="114"/>
      <c r="S57" s="151"/>
      <c r="T57" s="261"/>
      <c r="U57" s="59"/>
      <c r="V57" s="59"/>
      <c r="W57" s="59"/>
      <c r="X57" s="262"/>
      <c r="Y57" s="251"/>
      <c r="Z57" s="58"/>
      <c r="AA57" s="58"/>
      <c r="AB57" s="58"/>
      <c r="AC57" s="58"/>
      <c r="AD57" s="247"/>
      <c r="AE57" s="58"/>
      <c r="AF57" s="58"/>
      <c r="AG57" s="58"/>
      <c r="AH57" s="58"/>
      <c r="AI57" s="247"/>
      <c r="AJ57" s="58">
        <f t="shared" ref="AJ57:AN57" si="55">AJ44*AJ$18</f>
        <v>55.037817900028401</v>
      </c>
      <c r="AK57" s="58">
        <f t="shared" si="55"/>
        <v>63.219126510276659</v>
      </c>
      <c r="AL57" s="58">
        <f t="shared" si="55"/>
        <v>64.555042910484744</v>
      </c>
      <c r="AM57" s="58">
        <f t="shared" si="55"/>
        <v>62.658972720387041</v>
      </c>
      <c r="AN57" s="247">
        <f t="shared" si="55"/>
        <v>60.114644407934549</v>
      </c>
    </row>
    <row r="58" spans="1:40" outlineLevel="1">
      <c r="A58" s="696">
        <f>ROW()</f>
        <v>58</v>
      </c>
      <c r="B58" s="34"/>
      <c r="C58" s="756"/>
      <c r="D58" s="605" t="s">
        <v>512</v>
      </c>
      <c r="E58" s="915"/>
      <c r="F58" s="176">
        <f t="shared" si="54"/>
        <v>-149.71370802349449</v>
      </c>
      <c r="H58" s="58"/>
      <c r="I58" s="171"/>
      <c r="J58" s="114"/>
      <c r="N58" s="171"/>
      <c r="O58" s="114"/>
      <c r="S58" s="151"/>
      <c r="T58" s="261"/>
      <c r="U58" s="59"/>
      <c r="V58" s="59"/>
      <c r="W58" s="59"/>
      <c r="X58" s="262"/>
      <c r="Y58" s="251"/>
      <c r="Z58" s="58"/>
      <c r="AA58" s="58"/>
      <c r="AB58" s="58"/>
      <c r="AC58" s="58"/>
      <c r="AD58" s="247"/>
      <c r="AE58" s="58"/>
      <c r="AF58" s="58"/>
      <c r="AG58" s="58"/>
      <c r="AH58" s="58"/>
      <c r="AI58" s="247"/>
      <c r="AJ58" s="58">
        <f t="shared" ref="AJ58:AN58" si="56">AJ45*AJ$18</f>
        <v>-31.657826298347704</v>
      </c>
      <c r="AK58" s="58">
        <f t="shared" si="56"/>
        <v>-30.900693582102917</v>
      </c>
      <c r="AL58" s="58">
        <f t="shared" si="56"/>
        <v>-30.159569767299345</v>
      </c>
      <c r="AM58" s="58">
        <f t="shared" si="56"/>
        <v>-29.070807254331701</v>
      </c>
      <c r="AN58" s="247">
        <f t="shared" si="56"/>
        <v>-27.924811121412819</v>
      </c>
    </row>
    <row r="59" spans="1:40" outlineLevel="1">
      <c r="A59" s="696">
        <f>ROW()</f>
        <v>59</v>
      </c>
      <c r="B59" s="34"/>
      <c r="C59" s="756"/>
      <c r="D59" s="33" t="s">
        <v>709</v>
      </c>
      <c r="E59" s="915"/>
      <c r="F59" s="176">
        <f t="shared" si="54"/>
        <v>31.83149540446022</v>
      </c>
      <c r="G59" s="151"/>
      <c r="H59" s="58"/>
      <c r="I59" s="248"/>
      <c r="J59" s="246"/>
      <c r="K59" s="151"/>
      <c r="L59" s="151"/>
      <c r="M59" s="151"/>
      <c r="N59" s="248"/>
      <c r="O59" s="246"/>
      <c r="P59" s="151"/>
      <c r="Q59" s="151"/>
      <c r="R59" s="151"/>
      <c r="S59" s="151"/>
      <c r="T59" s="261"/>
      <c r="U59" s="59"/>
      <c r="V59" s="59"/>
      <c r="W59" s="59"/>
      <c r="X59" s="262"/>
      <c r="Y59" s="251"/>
      <c r="Z59" s="58"/>
      <c r="AA59" s="58"/>
      <c r="AB59" s="58"/>
      <c r="AC59" s="58"/>
      <c r="AD59" s="247"/>
      <c r="AE59" s="58"/>
      <c r="AF59" s="58"/>
      <c r="AG59" s="58"/>
      <c r="AH59" s="58"/>
      <c r="AI59" s="247"/>
      <c r="AJ59" s="58">
        <f t="shared" ref="AJ59:AN59" si="57">AJ46*AJ$18</f>
        <v>6.9578094077073116</v>
      </c>
      <c r="AK59" s="58">
        <f t="shared" si="57"/>
        <v>6.648616859291522</v>
      </c>
      <c r="AL59" s="58">
        <f t="shared" si="57"/>
        <v>6.3531642721758992</v>
      </c>
      <c r="AM59" s="58">
        <f t="shared" si="57"/>
        <v>6.0708410671679749</v>
      </c>
      <c r="AN59" s="247">
        <f t="shared" si="57"/>
        <v>5.8010637981175117</v>
      </c>
    </row>
    <row r="60" spans="1:40" outlineLevel="1">
      <c r="A60" s="696">
        <f>ROW()</f>
        <v>60</v>
      </c>
      <c r="B60" s="34"/>
      <c r="C60" s="756"/>
      <c r="D60" s="33" t="s">
        <v>201</v>
      </c>
      <c r="E60" s="915"/>
      <c r="F60" s="176">
        <f t="shared" si="54"/>
        <v>467.4977624225611</v>
      </c>
      <c r="H60" s="58"/>
      <c r="I60" s="171"/>
      <c r="J60" s="114"/>
      <c r="N60" s="171"/>
      <c r="O60" s="114"/>
      <c r="S60" s="151"/>
      <c r="T60" s="261"/>
      <c r="U60" s="59"/>
      <c r="V60" s="59"/>
      <c r="W60" s="59"/>
      <c r="X60" s="262"/>
      <c r="Y60" s="251"/>
      <c r="Z60" s="58"/>
      <c r="AA60" s="58"/>
      <c r="AB60" s="58"/>
      <c r="AC60" s="58"/>
      <c r="AD60" s="247"/>
      <c r="AE60" s="58"/>
      <c r="AF60" s="58"/>
      <c r="AG60" s="58"/>
      <c r="AH60" s="58"/>
      <c r="AI60" s="247"/>
      <c r="AJ60" s="58">
        <f t="shared" ref="AJ60:AN60" si="58">AJ47*AJ$18</f>
        <v>98.855095856133048</v>
      </c>
      <c r="AK60" s="58">
        <f t="shared" si="58"/>
        <v>96.490864448239464</v>
      </c>
      <c r="AL60" s="58">
        <f t="shared" si="58"/>
        <v>94.17662262180383</v>
      </c>
      <c r="AM60" s="58">
        <f t="shared" si="58"/>
        <v>90.776840161389032</v>
      </c>
      <c r="AN60" s="247">
        <f t="shared" si="58"/>
        <v>87.198339334995723</v>
      </c>
    </row>
    <row r="61" spans="1:40" outlineLevel="1">
      <c r="A61" s="696">
        <f>ROW()</f>
        <v>61</v>
      </c>
      <c r="B61" s="34"/>
      <c r="C61" s="756"/>
      <c r="D61" s="33" t="s">
        <v>349</v>
      </c>
      <c r="E61" s="915"/>
      <c r="F61" s="176">
        <f t="shared" si="54"/>
        <v>9.1319299348821321</v>
      </c>
      <c r="H61" s="58"/>
      <c r="I61" s="171"/>
      <c r="J61" s="114"/>
      <c r="N61" s="171"/>
      <c r="O61" s="114"/>
      <c r="S61" s="151"/>
      <c r="T61" s="261"/>
      <c r="U61" s="59"/>
      <c r="V61" s="59"/>
      <c r="W61" s="59"/>
      <c r="X61" s="262"/>
      <c r="Y61" s="251"/>
      <c r="Z61" s="58"/>
      <c r="AA61" s="58"/>
      <c r="AB61" s="58"/>
      <c r="AC61" s="58"/>
      <c r="AD61" s="247"/>
      <c r="AE61" s="58"/>
      <c r="AF61" s="58"/>
      <c r="AG61" s="58"/>
      <c r="AH61" s="58"/>
      <c r="AI61" s="247"/>
      <c r="AJ61" s="58">
        <f t="shared" ref="AJ61:AN61" si="59">AJ48*AJ$18</f>
        <v>1.4070685629476611</v>
      </c>
      <c r="AK61" s="58">
        <f t="shared" si="59"/>
        <v>1.8801989226765494</v>
      </c>
      <c r="AL61" s="58">
        <f t="shared" si="59"/>
        <v>1.9512110772231557</v>
      </c>
      <c r="AM61" s="58">
        <f t="shared" si="59"/>
        <v>1.9676356305401885</v>
      </c>
      <c r="AN61" s="247">
        <f t="shared" si="59"/>
        <v>1.9258157414945778</v>
      </c>
    </row>
    <row r="62" spans="1:40" ht="15" outlineLevel="1">
      <c r="A62" s="854">
        <f>ROW()</f>
        <v>62</v>
      </c>
      <c r="B62" s="34"/>
      <c r="C62" s="756"/>
      <c r="D62" s="4" t="s">
        <v>259</v>
      </c>
      <c r="E62" s="915"/>
      <c r="F62" s="176">
        <f t="shared" si="54"/>
        <v>48.564760712256486</v>
      </c>
      <c r="G62" s="151"/>
      <c r="H62" s="58"/>
      <c r="I62" s="248"/>
      <c r="J62" s="246"/>
      <c r="K62" s="151"/>
      <c r="L62" s="151"/>
      <c r="M62" s="151"/>
      <c r="N62" s="248"/>
      <c r="O62" s="246"/>
      <c r="P62" s="151"/>
      <c r="Q62" s="151"/>
      <c r="R62" s="151"/>
      <c r="S62" s="151"/>
      <c r="T62" s="261"/>
      <c r="U62" s="59"/>
      <c r="V62" s="59"/>
      <c r="W62" s="59"/>
      <c r="X62" s="262"/>
      <c r="Y62" s="251"/>
      <c r="Z62" s="58"/>
      <c r="AA62" s="58"/>
      <c r="AB62" s="58"/>
      <c r="AC62" s="58"/>
      <c r="AD62" s="247"/>
      <c r="AE62" s="58"/>
      <c r="AF62" s="58"/>
      <c r="AG62" s="58"/>
      <c r="AH62" s="58"/>
      <c r="AI62" s="247"/>
      <c r="AJ62" s="58">
        <f t="shared" ref="AJ62:AN62" si="60">AJ49*AJ$18</f>
        <v>8.3316316711357405</v>
      </c>
      <c r="AK62" s="58">
        <f t="shared" si="60"/>
        <v>10.545782855221075</v>
      </c>
      <c r="AL62" s="58">
        <f t="shared" si="60"/>
        <v>10.249626372501007</v>
      </c>
      <c r="AM62" s="58">
        <f t="shared" si="60"/>
        <v>9.8689609391396438</v>
      </c>
      <c r="AN62" s="247">
        <f t="shared" si="60"/>
        <v>9.5687588742590215</v>
      </c>
    </row>
    <row r="63" spans="1:40" ht="15" outlineLevel="1">
      <c r="A63" s="854">
        <f>ROW()</f>
        <v>63</v>
      </c>
      <c r="B63" s="34"/>
      <c r="C63" s="756"/>
      <c r="D63" s="28" t="s">
        <v>261</v>
      </c>
      <c r="E63" s="916"/>
      <c r="F63" s="550">
        <f t="shared" si="54"/>
        <v>-24.282380356128243</v>
      </c>
      <c r="G63" s="50"/>
      <c r="H63" s="60"/>
      <c r="I63" s="250"/>
      <c r="J63" s="249"/>
      <c r="K63" s="50"/>
      <c r="L63" s="50"/>
      <c r="M63" s="50"/>
      <c r="N63" s="250"/>
      <c r="O63" s="249"/>
      <c r="P63" s="50"/>
      <c r="Q63" s="50"/>
      <c r="R63" s="50"/>
      <c r="S63" s="50"/>
      <c r="T63" s="346"/>
      <c r="U63" s="152"/>
      <c r="V63" s="152"/>
      <c r="W63" s="152"/>
      <c r="X63" s="345"/>
      <c r="Y63" s="47"/>
      <c r="Z63" s="60"/>
      <c r="AA63" s="60"/>
      <c r="AB63" s="60"/>
      <c r="AC63" s="60"/>
      <c r="AD63" s="49"/>
      <c r="AE63" s="60"/>
      <c r="AF63" s="60"/>
      <c r="AG63" s="60"/>
      <c r="AH63" s="60"/>
      <c r="AI63" s="49"/>
      <c r="AJ63" s="60">
        <f t="shared" ref="AJ63:AN63" si="61">AJ50*AJ$18</f>
        <v>-4.1658158355678703</v>
      </c>
      <c r="AK63" s="60">
        <f t="shared" si="61"/>
        <v>-5.2728914276105376</v>
      </c>
      <c r="AL63" s="60">
        <f t="shared" si="61"/>
        <v>-5.1248131862505035</v>
      </c>
      <c r="AM63" s="60">
        <f t="shared" si="61"/>
        <v>-4.9344804695698219</v>
      </c>
      <c r="AN63" s="49">
        <f t="shared" si="61"/>
        <v>-4.7843794371295107</v>
      </c>
    </row>
    <row r="64" spans="1:40" outlineLevel="1">
      <c r="A64" s="696">
        <f>ROW()</f>
        <v>64</v>
      </c>
      <c r="B64" s="34"/>
      <c r="C64" s="756"/>
      <c r="D64" s="33" t="s">
        <v>233</v>
      </c>
      <c r="E64" s="915"/>
      <c r="F64" s="176">
        <f t="shared" si="54"/>
        <v>1045.7028132749138</v>
      </c>
      <c r="G64" s="151"/>
      <c r="H64" s="58"/>
      <c r="I64" s="248"/>
      <c r="J64" s="246"/>
      <c r="K64" s="151"/>
      <c r="L64" s="151"/>
      <c r="M64" s="151"/>
      <c r="N64" s="248"/>
      <c r="O64" s="246"/>
      <c r="P64" s="151"/>
      <c r="Q64" s="151"/>
      <c r="R64" s="151"/>
      <c r="S64" s="151"/>
      <c r="T64" s="251"/>
      <c r="U64" s="58"/>
      <c r="V64" s="58"/>
      <c r="W64" s="58"/>
      <c r="X64" s="247"/>
      <c r="Y64" s="251"/>
      <c r="Z64" s="58"/>
      <c r="AA64" s="58"/>
      <c r="AB64" s="58"/>
      <c r="AC64" s="58"/>
      <c r="AD64" s="247"/>
      <c r="AE64" s="58"/>
      <c r="AF64" s="58"/>
      <c r="AG64" s="58"/>
      <c r="AH64" s="58"/>
      <c r="AI64" s="247"/>
      <c r="AJ64" s="58">
        <f t="shared" ref="AJ64:AN64" si="62">AJ51*AJ$18</f>
        <v>207.86547481941491</v>
      </c>
      <c r="AK64" s="58">
        <f t="shared" si="62"/>
        <v>215.37871654776936</v>
      </c>
      <c r="AL64" s="58">
        <f t="shared" si="62"/>
        <v>213.49181797668123</v>
      </c>
      <c r="AM64" s="58">
        <f t="shared" si="62"/>
        <v>208.95996507046229</v>
      </c>
      <c r="AN64" s="247">
        <f t="shared" si="62"/>
        <v>200.00683886058602</v>
      </c>
    </row>
    <row r="65" spans="1:40" outlineLevel="1">
      <c r="A65" s="696">
        <f>ROW()</f>
        <v>65</v>
      </c>
      <c r="B65" s="34"/>
      <c r="C65" s="756"/>
      <c r="D65" s="45" t="s">
        <v>598</v>
      </c>
      <c r="E65" s="45"/>
      <c r="F65" s="550">
        <f t="shared" si="54"/>
        <v>1045.6950668199866</v>
      </c>
      <c r="H65" s="58"/>
      <c r="I65" s="171"/>
      <c r="J65" s="114"/>
      <c r="K65" s="507"/>
      <c r="N65" s="171"/>
      <c r="O65" s="114"/>
      <c r="T65" s="114"/>
      <c r="X65" s="171"/>
      <c r="Y65" s="251"/>
      <c r="Z65" s="58"/>
      <c r="AA65" s="58"/>
      <c r="AB65" s="58"/>
      <c r="AC65" s="58"/>
      <c r="AD65" s="247"/>
      <c r="AE65" s="58"/>
      <c r="AF65" s="58"/>
      <c r="AG65" s="58"/>
      <c r="AH65" s="58"/>
      <c r="AI65" s="247"/>
      <c r="AJ65" s="58">
        <f t="shared" ref="AJ65:AN65" si="63">AJ52*AJ$18</f>
        <v>192.8162138430298</v>
      </c>
      <c r="AK65" s="58">
        <f t="shared" si="63"/>
        <v>200.55167539883885</v>
      </c>
      <c r="AL65" s="58">
        <f t="shared" si="63"/>
        <v>208.75005024820564</v>
      </c>
      <c r="AM65" s="58">
        <f t="shared" si="63"/>
        <v>217.24771558721241</v>
      </c>
      <c r="AN65" s="247">
        <f t="shared" si="63"/>
        <v>226.32941174270002</v>
      </c>
    </row>
    <row r="66" spans="1:40" outlineLevel="1">
      <c r="A66" s="696">
        <f>ROW()</f>
        <v>66</v>
      </c>
      <c r="D66" s="33" t="s">
        <v>924</v>
      </c>
      <c r="F66" s="1790">
        <f>ROUND(F64-F65,1)</f>
        <v>0</v>
      </c>
      <c r="G66" s="855"/>
      <c r="H66" s="1221"/>
      <c r="I66" s="171"/>
      <c r="J66" s="114"/>
      <c r="K66" s="507"/>
      <c r="N66" s="171"/>
      <c r="O66" s="114"/>
      <c r="T66" s="114"/>
      <c r="Y66" s="1220"/>
      <c r="Z66" s="1221"/>
      <c r="AA66" s="1221"/>
      <c r="AB66" s="1221"/>
      <c r="AC66" s="1221"/>
      <c r="AD66" s="1222"/>
      <c r="AE66" s="1221"/>
      <c r="AF66" s="1221"/>
      <c r="AG66" s="1221"/>
      <c r="AH66" s="1221"/>
      <c r="AI66" s="1222"/>
      <c r="AJ66" s="1221"/>
      <c r="AK66" s="1221"/>
      <c r="AL66" s="1221"/>
      <c r="AM66" s="1221"/>
      <c r="AN66" s="1222"/>
    </row>
    <row r="67" spans="1:40" outlineLevel="1">
      <c r="A67" s="696">
        <f>ROW()</f>
        <v>67</v>
      </c>
      <c r="F67" s="855"/>
      <c r="J67" s="114"/>
      <c r="K67" s="507"/>
      <c r="N67" s="171"/>
      <c r="O67" s="114"/>
      <c r="T67" s="114"/>
      <c r="Y67" s="114"/>
      <c r="AD67" s="171"/>
      <c r="AI67" s="171"/>
      <c r="AN67" s="171"/>
    </row>
    <row r="68" spans="1:40">
      <c r="A68" s="853" t="str">
        <f>"CHECK -- Cost of Service, Allowable Revenue [m$ "&amp;Input!$G$43&amp;"]"</f>
        <v>CHECK -- Cost of Service, Allowable Revenue [m$ 31/12/2023]</v>
      </c>
      <c r="B68" s="717"/>
      <c r="C68" s="757"/>
      <c r="D68" s="717"/>
      <c r="E68" s="717"/>
      <c r="F68" s="717"/>
      <c r="G68" s="717"/>
      <c r="H68" s="717"/>
      <c r="I68" s="718"/>
      <c r="J68" s="719"/>
      <c r="K68" s="718"/>
      <c r="L68" s="718"/>
      <c r="M68" s="718"/>
      <c r="N68" s="720"/>
      <c r="O68" s="719"/>
      <c r="P68" s="718"/>
      <c r="Q68" s="718"/>
      <c r="R68" s="718"/>
      <c r="S68" s="718"/>
      <c r="T68" s="719"/>
      <c r="U68" s="718"/>
      <c r="V68" s="718"/>
      <c r="W68" s="718"/>
      <c r="X68" s="720"/>
      <c r="Y68" s="719"/>
      <c r="Z68" s="718"/>
      <c r="AA68" s="718"/>
      <c r="AB68" s="718"/>
      <c r="AC68" s="718"/>
      <c r="AD68" s="720"/>
      <c r="AE68" s="718"/>
      <c r="AF68" s="718"/>
      <c r="AG68" s="718"/>
      <c r="AH68" s="718"/>
      <c r="AI68" s="720"/>
      <c r="AJ68" s="718"/>
      <c r="AK68" s="718"/>
      <c r="AL68" s="718"/>
      <c r="AM68" s="718"/>
      <c r="AN68" s="720"/>
    </row>
    <row r="69" spans="1:40" ht="13.5" outlineLevel="1" thickBot="1">
      <c r="A69" s="696">
        <f>ROW()</f>
        <v>69</v>
      </c>
      <c r="B69" s="34"/>
      <c r="C69" s="756" t="s">
        <v>203</v>
      </c>
      <c r="F69" s="955" t="s">
        <v>222</v>
      </c>
      <c r="H69" s="955" t="s">
        <v>806</v>
      </c>
      <c r="J69" s="114"/>
      <c r="N69" s="171"/>
      <c r="O69" s="114"/>
      <c r="T69" s="114"/>
      <c r="X69" s="171"/>
      <c r="Y69" s="114"/>
      <c r="AD69" s="171"/>
      <c r="AI69" s="171"/>
      <c r="AN69" s="171"/>
    </row>
    <row r="70" spans="1:40" outlineLevel="1">
      <c r="A70" s="696">
        <f>ROW()</f>
        <v>70</v>
      </c>
      <c r="B70" s="34"/>
      <c r="C70" s="756"/>
      <c r="D70" s="33" t="s">
        <v>116</v>
      </c>
      <c r="E70" s="915"/>
      <c r="F70" s="176">
        <f>SUMPRODUCT($AJ$15:$AN$15,AJ70:AN70)</f>
        <v>357.08734873126537</v>
      </c>
      <c r="H70" s="176">
        <f t="shared" ref="H70:H78" si="64">SUM(AJ70:AN70)</f>
        <v>428.56312469150487</v>
      </c>
      <c r="J70" s="114"/>
      <c r="N70" s="171"/>
      <c r="O70" s="114"/>
      <c r="S70" s="151"/>
      <c r="T70" s="261"/>
      <c r="U70" s="59"/>
      <c r="V70" s="59"/>
      <c r="W70" s="59"/>
      <c r="X70" s="262"/>
      <c r="Y70" s="261"/>
      <c r="Z70" s="59"/>
      <c r="AA70" s="59"/>
      <c r="AB70" s="59"/>
      <c r="AC70" s="59"/>
      <c r="AD70" s="262"/>
      <c r="AE70" s="59"/>
      <c r="AF70" s="59"/>
      <c r="AG70" s="59"/>
      <c r="AH70" s="59"/>
      <c r="AI70" s="262"/>
      <c r="AJ70" s="59">
        <f>Input!AJ1714</f>
        <v>80.056758133524085</v>
      </c>
      <c r="AK70" s="59">
        <f>Input!AK1714</f>
        <v>83.39929595639714</v>
      </c>
      <c r="AL70" s="59">
        <f>Input!AL1714</f>
        <v>85.745912316047935</v>
      </c>
      <c r="AM70" s="59">
        <f>Input!AM1714</f>
        <v>89.898524982426025</v>
      </c>
      <c r="AN70" s="262">
        <f>Input!AN1714</f>
        <v>89.462633303109698</v>
      </c>
    </row>
    <row r="71" spans="1:40" outlineLevel="1">
      <c r="A71" s="696">
        <f>ROW()</f>
        <v>71</v>
      </c>
      <c r="B71" s="34"/>
      <c r="C71" s="756"/>
      <c r="D71" s="33" t="s">
        <v>21</v>
      </c>
      <c r="E71" s="915"/>
      <c r="F71" s="176">
        <f t="shared" ref="F71:F77" si="65">SUMPRODUCT($AJ$15:$AN$15,AJ71:AN71)</f>
        <v>305.58560444911149</v>
      </c>
      <c r="H71" s="176">
        <f t="shared" si="64"/>
        <v>367.77102352345184</v>
      </c>
      <c r="J71" s="114"/>
      <c r="N71" s="171"/>
      <c r="O71" s="114"/>
      <c r="S71" s="151"/>
      <c r="T71" s="261"/>
      <c r="U71" s="59"/>
      <c r="V71" s="59"/>
      <c r="W71" s="59"/>
      <c r="X71" s="262"/>
      <c r="Y71" s="251"/>
      <c r="Z71" s="58"/>
      <c r="AA71" s="58"/>
      <c r="AB71" s="58"/>
      <c r="AC71" s="58"/>
      <c r="AD71" s="247"/>
      <c r="AE71" s="58"/>
      <c r="AF71" s="58"/>
      <c r="AG71" s="58"/>
      <c r="AH71" s="58"/>
      <c r="AI71" s="247"/>
      <c r="AJ71" s="58">
        <f t="shared" ref="AJ71:AN71" si="66">-AJ23</f>
        <v>60.275892572402363</v>
      </c>
      <c r="AK71" s="58">
        <f t="shared" si="66"/>
        <v>72.455633134444355</v>
      </c>
      <c r="AL71" s="58">
        <f t="shared" si="66"/>
        <v>77.427468565899261</v>
      </c>
      <c r="AM71" s="58">
        <f t="shared" si="66"/>
        <v>78.648307021498624</v>
      </c>
      <c r="AN71" s="247">
        <f t="shared" si="66"/>
        <v>78.963722229207264</v>
      </c>
    </row>
    <row r="72" spans="1:40" outlineLevel="1">
      <c r="A72" s="696">
        <f>ROW()</f>
        <v>72</v>
      </c>
      <c r="B72" s="34"/>
      <c r="C72" s="756"/>
      <c r="D72" s="33" t="s">
        <v>709</v>
      </c>
      <c r="E72" s="915"/>
      <c r="F72" s="176">
        <f t="shared" si="65"/>
        <v>31.831495404460231</v>
      </c>
      <c r="G72" s="151"/>
      <c r="H72" s="176">
        <f t="shared" si="64"/>
        <v>38.1</v>
      </c>
      <c r="I72" s="151"/>
      <c r="J72" s="246"/>
      <c r="K72" s="151"/>
      <c r="L72" s="151"/>
      <c r="M72" s="151"/>
      <c r="N72" s="248"/>
      <c r="O72" s="246"/>
      <c r="P72" s="151"/>
      <c r="Q72" s="151"/>
      <c r="R72" s="151"/>
      <c r="S72" s="151"/>
      <c r="T72" s="261"/>
      <c r="U72" s="59"/>
      <c r="V72" s="59"/>
      <c r="W72" s="59"/>
      <c r="X72" s="262"/>
      <c r="Y72" s="261"/>
      <c r="Z72" s="59"/>
      <c r="AA72" s="59"/>
      <c r="AB72" s="59"/>
      <c r="AC72" s="59"/>
      <c r="AD72" s="262"/>
      <c r="AE72" s="59"/>
      <c r="AF72" s="59"/>
      <c r="AG72" s="59"/>
      <c r="AH72" s="59"/>
      <c r="AI72" s="262"/>
      <c r="AJ72" s="59">
        <f>-Asset!AJ20</f>
        <v>7.62</v>
      </c>
      <c r="AK72" s="59">
        <f>-Asset!AK20</f>
        <v>7.62</v>
      </c>
      <c r="AL72" s="59">
        <f>-Asset!AL20</f>
        <v>7.62</v>
      </c>
      <c r="AM72" s="59">
        <f>-Asset!AM20</f>
        <v>7.62</v>
      </c>
      <c r="AN72" s="262">
        <f>-Asset!AN20</f>
        <v>7.62</v>
      </c>
    </row>
    <row r="73" spans="1:40" outlineLevel="1">
      <c r="A73" s="696">
        <f>ROW()</f>
        <v>73</v>
      </c>
      <c r="B73" s="34"/>
      <c r="C73" s="756"/>
      <c r="D73" s="33" t="s">
        <v>201</v>
      </c>
      <c r="E73" s="915"/>
      <c r="F73" s="176">
        <f t="shared" si="65"/>
        <v>317.78405439906538</v>
      </c>
      <c r="H73" s="176">
        <f t="shared" si="64"/>
        <v>380.85895127960271</v>
      </c>
      <c r="J73" s="114"/>
      <c r="N73" s="171"/>
      <c r="O73" s="114"/>
      <c r="S73" s="151"/>
      <c r="T73" s="261"/>
      <c r="U73" s="59"/>
      <c r="V73" s="59"/>
      <c r="W73" s="59"/>
      <c r="X73" s="262"/>
      <c r="Y73" s="251"/>
      <c r="Z73" s="58"/>
      <c r="AA73" s="58"/>
      <c r="AB73" s="58"/>
      <c r="AC73" s="58"/>
      <c r="AD73" s="247"/>
      <c r="AE73" s="58"/>
      <c r="AF73" s="58"/>
      <c r="AG73" s="58"/>
      <c r="AH73" s="58"/>
      <c r="AI73" s="247"/>
      <c r="AJ73" s="58">
        <f t="shared" ref="AJ73:AN73" si="67">AJ$14*AJ$21</f>
        <v>73.592586980482835</v>
      </c>
      <c r="AK73" s="58">
        <f t="shared" si="67"/>
        <v>75.173094280727881</v>
      </c>
      <c r="AL73" s="58">
        <f t="shared" si="67"/>
        <v>76.782202041857758</v>
      </c>
      <c r="AM73" s="58">
        <f t="shared" si="67"/>
        <v>77.452195758292447</v>
      </c>
      <c r="AN73" s="247">
        <f t="shared" si="67"/>
        <v>77.8588722182418</v>
      </c>
    </row>
    <row r="74" spans="1:40" outlineLevel="1">
      <c r="A74" s="696">
        <f>ROW()</f>
        <v>74</v>
      </c>
      <c r="B74" s="34"/>
      <c r="C74" s="756"/>
      <c r="D74" s="33" t="s">
        <v>349</v>
      </c>
      <c r="E74" s="915"/>
      <c r="F74" s="176">
        <f t="shared" si="65"/>
        <v>9.1319299348821357</v>
      </c>
      <c r="H74" s="176">
        <f t="shared" si="64"/>
        <v>11.035568204031595</v>
      </c>
      <c r="J74" s="114"/>
      <c r="N74" s="171"/>
      <c r="O74" s="114"/>
      <c r="S74" s="151"/>
      <c r="T74" s="261"/>
      <c r="U74" s="59"/>
      <c r="V74" s="59"/>
      <c r="W74" s="59"/>
      <c r="X74" s="262"/>
      <c r="Y74" s="251"/>
      <c r="Z74" s="58"/>
      <c r="AA74" s="58"/>
      <c r="AB74" s="58"/>
      <c r="AC74" s="58"/>
      <c r="AD74" s="247"/>
      <c r="AE74" s="58"/>
      <c r="AF74" s="58"/>
      <c r="AG74" s="58"/>
      <c r="AH74" s="58"/>
      <c r="AI74" s="247"/>
      <c r="AJ74" s="58">
        <f t="shared" ref="AJ74:AN74" si="68">AJ48/AJ$12</f>
        <v>1.5409824876468083</v>
      </c>
      <c r="AK74" s="58">
        <f t="shared" si="68"/>
        <v>2.154901702716256</v>
      </c>
      <c r="AL74" s="58">
        <f t="shared" si="68"/>
        <v>2.3402871028468177</v>
      </c>
      <c r="AM74" s="58">
        <f t="shared" si="68"/>
        <v>2.4697374447508955</v>
      </c>
      <c r="AN74" s="247">
        <f t="shared" si="68"/>
        <v>2.5296594660708158</v>
      </c>
    </row>
    <row r="75" spans="1:40" ht="15" outlineLevel="1">
      <c r="A75" s="854">
        <f>ROW()</f>
        <v>75</v>
      </c>
      <c r="B75" s="34"/>
      <c r="C75" s="756"/>
      <c r="D75" s="4" t="s">
        <v>259</v>
      </c>
      <c r="E75" s="915"/>
      <c r="F75" s="176">
        <f t="shared" si="65"/>
        <v>48.564760712256501</v>
      </c>
      <c r="G75" s="151"/>
      <c r="H75" s="176">
        <f t="shared" si="64"/>
        <v>58.460940815816699</v>
      </c>
      <c r="I75" s="151"/>
      <c r="J75" s="246"/>
      <c r="K75" s="151"/>
      <c r="L75" s="151"/>
      <c r="M75" s="151"/>
      <c r="N75" s="248"/>
      <c r="O75" s="246"/>
      <c r="P75" s="151"/>
      <c r="Q75" s="151"/>
      <c r="R75" s="151"/>
      <c r="S75" s="151"/>
      <c r="T75" s="261"/>
      <c r="U75" s="59"/>
      <c r="V75" s="59"/>
      <c r="W75" s="59"/>
      <c r="X75" s="262"/>
      <c r="Y75" s="251"/>
      <c r="Z75" s="58"/>
      <c r="AA75" s="58"/>
      <c r="AB75" s="58"/>
      <c r="AC75" s="58"/>
      <c r="AD75" s="247"/>
      <c r="AE75" s="58"/>
      <c r="AF75" s="58"/>
      <c r="AG75" s="58"/>
      <c r="AH75" s="58"/>
      <c r="AI75" s="247"/>
      <c r="AJ75" s="58">
        <f t="shared" ref="AJ75:AN75" si="69">AJ49/AJ$12</f>
        <v>9.1245720619665747</v>
      </c>
      <c r="AK75" s="58">
        <f t="shared" si="69"/>
        <v>12.086553798702074</v>
      </c>
      <c r="AL75" s="58">
        <f t="shared" si="69"/>
        <v>12.293425702922745</v>
      </c>
      <c r="AM75" s="58">
        <f t="shared" si="69"/>
        <v>12.387325170303841</v>
      </c>
      <c r="AN75" s="247">
        <f t="shared" si="69"/>
        <v>12.569064081921468</v>
      </c>
    </row>
    <row r="76" spans="1:40" ht="15" outlineLevel="1">
      <c r="A76" s="854">
        <f>ROW()</f>
        <v>76</v>
      </c>
      <c r="B76" s="34"/>
      <c r="C76" s="756"/>
      <c r="D76" s="28" t="s">
        <v>261</v>
      </c>
      <c r="E76" s="916"/>
      <c r="F76" s="550">
        <f t="shared" si="65"/>
        <v>-24.28238035612825</v>
      </c>
      <c r="G76" s="50"/>
      <c r="H76" s="550">
        <f t="shared" si="64"/>
        <v>-29.230470407908349</v>
      </c>
      <c r="I76" s="50"/>
      <c r="J76" s="249"/>
      <c r="K76" s="50"/>
      <c r="L76" s="50"/>
      <c r="M76" s="50"/>
      <c r="N76" s="250"/>
      <c r="O76" s="249"/>
      <c r="P76" s="50"/>
      <c r="Q76" s="50"/>
      <c r="R76" s="50"/>
      <c r="S76" s="50"/>
      <c r="T76" s="346"/>
      <c r="U76" s="152"/>
      <c r="V76" s="152"/>
      <c r="W76" s="152"/>
      <c r="X76" s="345"/>
      <c r="Y76" s="346"/>
      <c r="Z76" s="152"/>
      <c r="AA76" s="152"/>
      <c r="AB76" s="152"/>
      <c r="AC76" s="152"/>
      <c r="AD76" s="345"/>
      <c r="AE76" s="152"/>
      <c r="AF76" s="152"/>
      <c r="AG76" s="152"/>
      <c r="AH76" s="152"/>
      <c r="AI76" s="345"/>
      <c r="AJ76" s="152">
        <f>-AJ75*WACC!AF$30</f>
        <v>-4.5622860309832873</v>
      </c>
      <c r="AK76" s="152">
        <f>-AK75*WACC!AF$30</f>
        <v>-6.0432768993510368</v>
      </c>
      <c r="AL76" s="152">
        <f>-AL75*WACC!AG$30</f>
        <v>-6.1467128514613725</v>
      </c>
      <c r="AM76" s="152">
        <f>-AM75*WACC!AH$30</f>
        <v>-6.1936625851519205</v>
      </c>
      <c r="AN76" s="345">
        <f>-AN75*WACC!AI$30</f>
        <v>-6.2845320409607339</v>
      </c>
    </row>
    <row r="77" spans="1:40" outlineLevel="1">
      <c r="A77" s="696">
        <f>ROW()</f>
        <v>77</v>
      </c>
      <c r="B77" s="34"/>
      <c r="C77" s="756"/>
      <c r="D77" s="33" t="s">
        <v>233</v>
      </c>
      <c r="E77" s="915"/>
      <c r="F77" s="176">
        <f t="shared" si="65"/>
        <v>1045.7028132749128</v>
      </c>
      <c r="G77" s="151"/>
      <c r="H77" s="176">
        <f t="shared" si="64"/>
        <v>1255.5591381064994</v>
      </c>
      <c r="I77" s="151"/>
      <c r="J77" s="246"/>
      <c r="K77" s="151"/>
      <c r="L77" s="151"/>
      <c r="M77" s="151"/>
      <c r="N77" s="248"/>
      <c r="O77" s="246"/>
      <c r="P77" s="151"/>
      <c r="Q77" s="151"/>
      <c r="R77" s="151"/>
      <c r="S77" s="151"/>
      <c r="T77" s="251"/>
      <c r="U77" s="58"/>
      <c r="V77" s="58"/>
      <c r="W77" s="58"/>
      <c r="X77" s="247"/>
      <c r="Y77" s="251"/>
      <c r="Z77" s="58"/>
      <c r="AA77" s="58"/>
      <c r="AB77" s="58"/>
      <c r="AC77" s="58"/>
      <c r="AD77" s="247"/>
      <c r="AE77" s="58"/>
      <c r="AF77" s="58"/>
      <c r="AG77" s="58"/>
      <c r="AH77" s="58"/>
      <c r="AI77" s="247"/>
      <c r="AJ77" s="58">
        <f t="shared" ref="AJ77:AN77" si="70">SUM(AJ70:AJ76)</f>
        <v>227.64850620503938</v>
      </c>
      <c r="AK77" s="58">
        <f t="shared" si="70"/>
        <v>246.84620197363665</v>
      </c>
      <c r="AL77" s="58">
        <f t="shared" si="70"/>
        <v>256.06258287811318</v>
      </c>
      <c r="AM77" s="58">
        <f t="shared" si="70"/>
        <v>262.2824277921199</v>
      </c>
      <c r="AN77" s="247">
        <f t="shared" si="70"/>
        <v>262.71941925759029</v>
      </c>
    </row>
    <row r="78" spans="1:40" outlineLevel="1">
      <c r="A78" s="696">
        <f>ROW()</f>
        <v>78</v>
      </c>
      <c r="B78" s="34"/>
      <c r="C78" s="756"/>
      <c r="D78" s="45" t="s">
        <v>598</v>
      </c>
      <c r="E78" s="45"/>
      <c r="F78" s="153">
        <f>Revenue!F$141</f>
        <v>1045.6950668199872</v>
      </c>
      <c r="H78" s="550">
        <f t="shared" si="64"/>
        <v>1261.3756944757433</v>
      </c>
      <c r="J78" s="114"/>
      <c r="K78" s="507"/>
      <c r="N78" s="171"/>
      <c r="O78" s="114"/>
      <c r="T78" s="114"/>
      <c r="X78" s="171"/>
      <c r="Y78" s="261"/>
      <c r="Z78" s="59"/>
      <c r="AA78" s="59"/>
      <c r="AB78" s="59"/>
      <c r="AC78" s="59"/>
      <c r="AD78" s="262"/>
      <c r="AE78" s="59"/>
      <c r="AF78" s="59"/>
      <c r="AG78" s="59"/>
      <c r="AH78" s="59"/>
      <c r="AI78" s="262"/>
      <c r="AJ78" s="59">
        <f>Revenue!AN$141</f>
        <v>211.16697273373967</v>
      </c>
      <c r="AK78" s="59">
        <f>Revenue!AO$141</f>
        <v>229.8528850257733</v>
      </c>
      <c r="AL78" s="59">
        <f>Revenue!AP$141</f>
        <v>250.37529563933901</v>
      </c>
      <c r="AM78" s="59">
        <f>Revenue!AQ$141</f>
        <v>272.68504881924207</v>
      </c>
      <c r="AN78" s="262">
        <f>Revenue!AR$141</f>
        <v>297.29549225764924</v>
      </c>
    </row>
    <row r="79" spans="1:40" outlineLevel="1">
      <c r="A79" s="696">
        <f>ROW()</f>
        <v>79</v>
      </c>
      <c r="D79" s="33" t="s">
        <v>924</v>
      </c>
      <c r="F79" s="1790">
        <f>ROUND(F77-F78,1)</f>
        <v>0</v>
      </c>
      <c r="H79" s="855"/>
      <c r="J79" s="114"/>
      <c r="K79" s="507"/>
      <c r="N79" s="171"/>
      <c r="O79" s="114"/>
      <c r="T79" s="114"/>
      <c r="Y79" s="1220"/>
      <c r="Z79" s="1221"/>
      <c r="AA79" s="1221"/>
      <c r="AB79" s="1221"/>
      <c r="AC79" s="1221"/>
      <c r="AD79" s="1222"/>
      <c r="AE79" s="1221"/>
      <c r="AF79" s="1221"/>
      <c r="AG79" s="1221"/>
      <c r="AH79" s="1221"/>
      <c r="AI79" s="1222"/>
      <c r="AJ79" s="1221">
        <f t="shared" ref="AJ79:AN79" si="71">AJ78-AJ77</f>
        <v>-16.481533471299713</v>
      </c>
      <c r="AK79" s="1221">
        <f t="shared" si="71"/>
        <v>-16.993316947863349</v>
      </c>
      <c r="AL79" s="1221">
        <f t="shared" si="71"/>
        <v>-5.6872872387741609</v>
      </c>
      <c r="AM79" s="1221">
        <f t="shared" si="71"/>
        <v>10.402621027122166</v>
      </c>
      <c r="AN79" s="1222">
        <f t="shared" si="71"/>
        <v>34.576073000058955</v>
      </c>
    </row>
    <row r="80" spans="1:40" outlineLevel="1">
      <c r="A80" s="696">
        <f>ROW()</f>
        <v>80</v>
      </c>
      <c r="F80" s="855"/>
      <c r="J80" s="114"/>
      <c r="K80" s="507"/>
      <c r="N80" s="171"/>
      <c r="O80" s="114"/>
      <c r="T80" s="114"/>
      <c r="Y80" s="114"/>
      <c r="AD80" s="171"/>
      <c r="AI80" s="171"/>
      <c r="AN80" s="171"/>
    </row>
    <row r="81" spans="1:40" ht="13.5" outlineLevel="1" thickBot="1">
      <c r="A81" s="696">
        <f>ROW()</f>
        <v>81</v>
      </c>
      <c r="B81" s="34"/>
      <c r="C81" s="756" t="s">
        <v>203</v>
      </c>
      <c r="F81" s="955" t="s">
        <v>222</v>
      </c>
      <c r="H81" s="1221"/>
      <c r="I81" s="171"/>
      <c r="J81" s="114"/>
      <c r="N81" s="171"/>
      <c r="O81" s="114"/>
      <c r="T81" s="114"/>
      <c r="X81" s="171"/>
      <c r="Y81" s="1220"/>
      <c r="Z81" s="1221"/>
      <c r="AA81" s="1221"/>
      <c r="AB81" s="1221"/>
      <c r="AC81" s="1221"/>
      <c r="AD81" s="1222"/>
      <c r="AE81" s="1220"/>
      <c r="AF81" s="1221"/>
      <c r="AG81" s="1221"/>
      <c r="AH81" s="1221"/>
      <c r="AI81" s="1222"/>
      <c r="AJ81" s="953" t="s">
        <v>222</v>
      </c>
      <c r="AK81" s="953" t="s">
        <v>222</v>
      </c>
      <c r="AL81" s="953" t="s">
        <v>222</v>
      </c>
      <c r="AM81" s="953" t="s">
        <v>222</v>
      </c>
      <c r="AN81" s="954" t="s">
        <v>222</v>
      </c>
    </row>
    <row r="82" spans="1:40" outlineLevel="1">
      <c r="A82" s="696">
        <f>ROW()</f>
        <v>82</v>
      </c>
      <c r="B82" s="34"/>
      <c r="C82" s="756"/>
      <c r="D82" s="33" t="s">
        <v>116</v>
      </c>
      <c r="E82" s="915"/>
      <c r="F82" s="176">
        <f>SUM(AJ82:AN82)</f>
        <v>357.08734873126537</v>
      </c>
      <c r="H82" s="58"/>
      <c r="I82" s="171"/>
      <c r="J82" s="114"/>
      <c r="N82" s="171"/>
      <c r="O82" s="114"/>
      <c r="S82" s="151"/>
      <c r="T82" s="261"/>
      <c r="U82" s="59"/>
      <c r="V82" s="59"/>
      <c r="W82" s="59"/>
      <c r="X82" s="262"/>
      <c r="Y82" s="251"/>
      <c r="Z82" s="58"/>
      <c r="AA82" s="58"/>
      <c r="AB82" s="58"/>
      <c r="AC82" s="58"/>
      <c r="AD82" s="247"/>
      <c r="AE82" s="58"/>
      <c r="AF82" s="58"/>
      <c r="AG82" s="58"/>
      <c r="AH82" s="58"/>
      <c r="AI82" s="247"/>
      <c r="AJ82" s="58">
        <f t="shared" ref="AJ82:AN82" si="72">AJ70*AJ$15</f>
        <v>73.099693555378309</v>
      </c>
      <c r="AK82" s="58">
        <f t="shared" si="72"/>
        <v>72.767711961777607</v>
      </c>
      <c r="AL82" s="58">
        <f t="shared" si="72"/>
        <v>71.490533676042432</v>
      </c>
      <c r="AM82" s="58">
        <f t="shared" si="72"/>
        <v>71.622002275739931</v>
      </c>
      <c r="AN82" s="247">
        <f t="shared" si="72"/>
        <v>68.10740726232703</v>
      </c>
    </row>
    <row r="83" spans="1:40" outlineLevel="1">
      <c r="A83" s="696">
        <f>ROW()</f>
        <v>83</v>
      </c>
      <c r="B83" s="34"/>
      <c r="C83" s="756"/>
      <c r="D83" s="33" t="s">
        <v>21</v>
      </c>
      <c r="E83" s="915"/>
      <c r="F83" s="176">
        <f t="shared" ref="F83:F90" si="73">SUM(AJ83:AN83)</f>
        <v>305.58560444911149</v>
      </c>
      <c r="H83" s="58"/>
      <c r="I83" s="171"/>
      <c r="J83" s="114"/>
      <c r="N83" s="171"/>
      <c r="O83" s="114"/>
      <c r="S83" s="151"/>
      <c r="T83" s="261"/>
      <c r="U83" s="59"/>
      <c r="V83" s="59"/>
      <c r="W83" s="59"/>
      <c r="X83" s="262"/>
      <c r="Y83" s="251"/>
      <c r="Z83" s="58"/>
      <c r="AA83" s="58"/>
      <c r="AB83" s="58"/>
      <c r="AC83" s="58"/>
      <c r="AD83" s="247"/>
      <c r="AE83" s="58"/>
      <c r="AF83" s="58"/>
      <c r="AG83" s="58"/>
      <c r="AH83" s="58"/>
      <c r="AI83" s="247"/>
      <c r="AJ83" s="58">
        <f t="shared" ref="AJ83:AN83" si="74">AJ71*AJ$15</f>
        <v>55.037817900028408</v>
      </c>
      <c r="AK83" s="58">
        <f t="shared" si="74"/>
        <v>63.219126510276666</v>
      </c>
      <c r="AL83" s="58">
        <f t="shared" si="74"/>
        <v>64.555042910484758</v>
      </c>
      <c r="AM83" s="58">
        <f t="shared" si="74"/>
        <v>62.658972720387069</v>
      </c>
      <c r="AN83" s="247">
        <f t="shared" si="74"/>
        <v>60.114644407934577</v>
      </c>
    </row>
    <row r="84" spans="1:40" outlineLevel="1">
      <c r="A84" s="696">
        <f>ROW()</f>
        <v>84</v>
      </c>
      <c r="B84" s="34"/>
      <c r="C84" s="756"/>
      <c r="D84" s="33" t="s">
        <v>709</v>
      </c>
      <c r="E84" s="915"/>
      <c r="F84" s="176">
        <f t="shared" si="73"/>
        <v>31.831495404460231</v>
      </c>
      <c r="G84" s="151"/>
      <c r="H84" s="58"/>
      <c r="I84" s="248"/>
      <c r="J84" s="246"/>
      <c r="K84" s="151"/>
      <c r="L84" s="151"/>
      <c r="M84" s="151"/>
      <c r="N84" s="248"/>
      <c r="O84" s="246"/>
      <c r="P84" s="151"/>
      <c r="Q84" s="151"/>
      <c r="R84" s="151"/>
      <c r="S84" s="151"/>
      <c r="T84" s="261"/>
      <c r="U84" s="59"/>
      <c r="V84" s="59"/>
      <c r="W84" s="59"/>
      <c r="X84" s="262"/>
      <c r="Y84" s="251"/>
      <c r="Z84" s="58"/>
      <c r="AA84" s="58"/>
      <c r="AB84" s="58"/>
      <c r="AC84" s="58"/>
      <c r="AD84" s="247"/>
      <c r="AE84" s="58"/>
      <c r="AF84" s="58"/>
      <c r="AG84" s="58"/>
      <c r="AH84" s="58"/>
      <c r="AI84" s="247"/>
      <c r="AJ84" s="58">
        <f t="shared" ref="AJ84:AN84" si="75">AJ72*AJ$15</f>
        <v>6.9578094077073125</v>
      </c>
      <c r="AK84" s="58">
        <f t="shared" si="75"/>
        <v>6.6486168592915229</v>
      </c>
      <c r="AL84" s="58">
        <f t="shared" si="75"/>
        <v>6.3531642721759018</v>
      </c>
      <c r="AM84" s="58">
        <f t="shared" si="75"/>
        <v>6.0708410671679776</v>
      </c>
      <c r="AN84" s="247">
        <f t="shared" si="75"/>
        <v>5.8010637981175144</v>
      </c>
    </row>
    <row r="85" spans="1:40" outlineLevel="1">
      <c r="A85" s="696">
        <f>ROW()</f>
        <v>85</v>
      </c>
      <c r="B85" s="34"/>
      <c r="C85" s="756"/>
      <c r="D85" s="33" t="s">
        <v>201</v>
      </c>
      <c r="E85" s="915"/>
      <c r="F85" s="176">
        <f t="shared" si="73"/>
        <v>317.78405439906538</v>
      </c>
      <c r="H85" s="58"/>
      <c r="I85" s="171"/>
      <c r="J85" s="114"/>
      <c r="N85" s="171"/>
      <c r="O85" s="114"/>
      <c r="S85" s="151"/>
      <c r="T85" s="261"/>
      <c r="U85" s="59"/>
      <c r="V85" s="59"/>
      <c r="W85" s="59"/>
      <c r="X85" s="262"/>
      <c r="Y85" s="251"/>
      <c r="Z85" s="58"/>
      <c r="AA85" s="58"/>
      <c r="AB85" s="58"/>
      <c r="AC85" s="58"/>
      <c r="AD85" s="247"/>
      <c r="AE85" s="58"/>
      <c r="AF85" s="58"/>
      <c r="AG85" s="58"/>
      <c r="AH85" s="58"/>
      <c r="AI85" s="247"/>
      <c r="AJ85" s="58">
        <f t="shared" ref="AJ85:AN85" si="76">AJ73*AJ$15</f>
        <v>67.197269557785063</v>
      </c>
      <c r="AK85" s="58">
        <f t="shared" si="76"/>
        <v>65.59017086613629</v>
      </c>
      <c r="AL85" s="58">
        <f t="shared" si="76"/>
        <v>64.017052854504243</v>
      </c>
      <c r="AM85" s="58">
        <f t="shared" si="76"/>
        <v>61.706032907057121</v>
      </c>
      <c r="AN85" s="247">
        <f t="shared" si="76"/>
        <v>59.273528213582679</v>
      </c>
    </row>
    <row r="86" spans="1:40" outlineLevel="1">
      <c r="A86" s="696">
        <f>ROW()</f>
        <v>86</v>
      </c>
      <c r="B86" s="34"/>
      <c r="C86" s="756"/>
      <c r="D86" s="33" t="s">
        <v>349</v>
      </c>
      <c r="E86" s="915"/>
      <c r="F86" s="176">
        <f t="shared" si="73"/>
        <v>9.1319299348821357</v>
      </c>
      <c r="H86" s="58"/>
      <c r="I86" s="171"/>
      <c r="J86" s="114"/>
      <c r="N86" s="171"/>
      <c r="O86" s="114"/>
      <c r="S86" s="151"/>
      <c r="T86" s="261"/>
      <c r="U86" s="59"/>
      <c r="V86" s="59"/>
      <c r="W86" s="59"/>
      <c r="X86" s="262"/>
      <c r="Y86" s="251"/>
      <c r="Z86" s="58"/>
      <c r="AA86" s="58"/>
      <c r="AB86" s="58"/>
      <c r="AC86" s="58"/>
      <c r="AD86" s="247"/>
      <c r="AE86" s="58"/>
      <c r="AF86" s="58"/>
      <c r="AG86" s="58"/>
      <c r="AH86" s="58"/>
      <c r="AI86" s="247"/>
      <c r="AJ86" s="58">
        <f t="shared" ref="AJ86:AN86" si="77">AJ74*AJ$15</f>
        <v>1.4070685629476614</v>
      </c>
      <c r="AK86" s="58">
        <f t="shared" si="77"/>
        <v>1.8801989226765496</v>
      </c>
      <c r="AL86" s="58">
        <f t="shared" si="77"/>
        <v>1.9512110772231566</v>
      </c>
      <c r="AM86" s="58">
        <f t="shared" si="77"/>
        <v>1.9676356305401892</v>
      </c>
      <c r="AN86" s="247">
        <f t="shared" si="77"/>
        <v>1.9258157414945789</v>
      </c>
    </row>
    <row r="87" spans="1:40" ht="15" outlineLevel="1">
      <c r="A87" s="854">
        <f>ROW()</f>
        <v>87</v>
      </c>
      <c r="B87" s="34"/>
      <c r="C87" s="756"/>
      <c r="D87" s="4" t="s">
        <v>259</v>
      </c>
      <c r="E87" s="915"/>
      <c r="F87" s="176">
        <f t="shared" si="73"/>
        <v>48.564760712256501</v>
      </c>
      <c r="G87" s="151"/>
      <c r="H87" s="58"/>
      <c r="I87" s="248"/>
      <c r="J87" s="246"/>
      <c r="K87" s="151"/>
      <c r="L87" s="151"/>
      <c r="M87" s="151"/>
      <c r="N87" s="248"/>
      <c r="O87" s="246"/>
      <c r="P87" s="151"/>
      <c r="Q87" s="151"/>
      <c r="R87" s="151"/>
      <c r="S87" s="151"/>
      <c r="T87" s="261"/>
      <c r="U87" s="59"/>
      <c r="V87" s="59"/>
      <c r="W87" s="59"/>
      <c r="X87" s="262"/>
      <c r="Y87" s="251"/>
      <c r="Z87" s="58"/>
      <c r="AA87" s="58"/>
      <c r="AB87" s="58"/>
      <c r="AC87" s="58"/>
      <c r="AD87" s="247"/>
      <c r="AE87" s="58"/>
      <c r="AF87" s="58"/>
      <c r="AG87" s="58"/>
      <c r="AH87" s="58"/>
      <c r="AI87" s="247"/>
      <c r="AJ87" s="58">
        <f t="shared" ref="AJ87:AN87" si="78">AJ75*AJ$15</f>
        <v>8.3316316711357405</v>
      </c>
      <c r="AK87" s="58">
        <f t="shared" si="78"/>
        <v>10.545782855221077</v>
      </c>
      <c r="AL87" s="58">
        <f t="shared" si="78"/>
        <v>10.249626372501011</v>
      </c>
      <c r="AM87" s="58">
        <f t="shared" si="78"/>
        <v>9.8689609391396491</v>
      </c>
      <c r="AN87" s="247">
        <f t="shared" si="78"/>
        <v>9.5687588742590268</v>
      </c>
    </row>
    <row r="88" spans="1:40" ht="15" outlineLevel="1">
      <c r="A88" s="854">
        <f>ROW()</f>
        <v>88</v>
      </c>
      <c r="B88" s="34"/>
      <c r="C88" s="756"/>
      <c r="D88" s="28" t="s">
        <v>261</v>
      </c>
      <c r="E88" s="916"/>
      <c r="F88" s="550">
        <f t="shared" si="73"/>
        <v>-24.28238035612825</v>
      </c>
      <c r="G88" s="50"/>
      <c r="H88" s="60"/>
      <c r="I88" s="250"/>
      <c r="J88" s="249"/>
      <c r="K88" s="50"/>
      <c r="L88" s="50"/>
      <c r="M88" s="50"/>
      <c r="N88" s="250"/>
      <c r="O88" s="249"/>
      <c r="P88" s="50"/>
      <c r="Q88" s="50"/>
      <c r="R88" s="50"/>
      <c r="S88" s="50"/>
      <c r="T88" s="346"/>
      <c r="U88" s="152"/>
      <c r="V88" s="152"/>
      <c r="W88" s="152"/>
      <c r="X88" s="345"/>
      <c r="Y88" s="47"/>
      <c r="Z88" s="60"/>
      <c r="AA88" s="60"/>
      <c r="AB88" s="60"/>
      <c r="AC88" s="60"/>
      <c r="AD88" s="49"/>
      <c r="AE88" s="60"/>
      <c r="AF88" s="60"/>
      <c r="AG88" s="60"/>
      <c r="AH88" s="60"/>
      <c r="AI88" s="49"/>
      <c r="AJ88" s="60">
        <f t="shared" ref="AJ88:AN88" si="79">AJ76*AJ$15</f>
        <v>-4.1658158355678703</v>
      </c>
      <c r="AK88" s="60">
        <f t="shared" si="79"/>
        <v>-5.2728914276105385</v>
      </c>
      <c r="AL88" s="60">
        <f t="shared" si="79"/>
        <v>-5.1248131862505053</v>
      </c>
      <c r="AM88" s="60">
        <f t="shared" si="79"/>
        <v>-4.9344804695698246</v>
      </c>
      <c r="AN88" s="49">
        <f t="shared" si="79"/>
        <v>-4.7843794371295134</v>
      </c>
    </row>
    <row r="89" spans="1:40" outlineLevel="1">
      <c r="A89" s="696">
        <f>ROW()</f>
        <v>89</v>
      </c>
      <c r="B89" s="34"/>
      <c r="C89" s="756"/>
      <c r="D89" s="33" t="s">
        <v>233</v>
      </c>
      <c r="E89" s="915"/>
      <c r="F89" s="176">
        <f t="shared" si="73"/>
        <v>1045.7028132749128</v>
      </c>
      <c r="G89" s="151"/>
      <c r="H89" s="58"/>
      <c r="I89" s="248"/>
      <c r="J89" s="246"/>
      <c r="K89" s="151"/>
      <c r="L89" s="151"/>
      <c r="M89" s="151"/>
      <c r="N89" s="248"/>
      <c r="O89" s="246"/>
      <c r="P89" s="151"/>
      <c r="Q89" s="151"/>
      <c r="R89" s="151"/>
      <c r="S89" s="151"/>
      <c r="T89" s="251"/>
      <c r="U89" s="58"/>
      <c r="V89" s="58"/>
      <c r="W89" s="58"/>
      <c r="X89" s="247"/>
      <c r="Y89" s="251"/>
      <c r="Z89" s="58"/>
      <c r="AA89" s="58"/>
      <c r="AB89" s="58"/>
      <c r="AC89" s="58"/>
      <c r="AD89" s="247"/>
      <c r="AE89" s="58"/>
      <c r="AF89" s="58"/>
      <c r="AG89" s="58"/>
      <c r="AH89" s="58"/>
      <c r="AI89" s="247"/>
      <c r="AJ89" s="58">
        <f t="shared" ref="AJ89:AN89" si="80">AJ77*AJ$15</f>
        <v>207.86547481941463</v>
      </c>
      <c r="AK89" s="58">
        <f t="shared" si="80"/>
        <v>215.37871654776916</v>
      </c>
      <c r="AL89" s="58">
        <f t="shared" si="80"/>
        <v>213.49181797668103</v>
      </c>
      <c r="AM89" s="58">
        <f t="shared" si="80"/>
        <v>208.95996507046212</v>
      </c>
      <c r="AN89" s="247">
        <f t="shared" si="80"/>
        <v>200.00683886058587</v>
      </c>
    </row>
    <row r="90" spans="1:40" outlineLevel="1">
      <c r="A90" s="696">
        <f>ROW()</f>
        <v>90</v>
      </c>
      <c r="B90" s="34"/>
      <c r="C90" s="756"/>
      <c r="D90" s="45" t="s">
        <v>598</v>
      </c>
      <c r="E90" s="45"/>
      <c r="F90" s="550">
        <f t="shared" si="73"/>
        <v>1045.6950668199872</v>
      </c>
      <c r="H90" s="58"/>
      <c r="I90" s="171"/>
      <c r="J90" s="114"/>
      <c r="K90" s="507"/>
      <c r="N90" s="171"/>
      <c r="O90" s="114"/>
      <c r="T90" s="114"/>
      <c r="X90" s="171"/>
      <c r="Y90" s="251"/>
      <c r="Z90" s="58"/>
      <c r="AA90" s="58"/>
      <c r="AB90" s="58"/>
      <c r="AC90" s="58"/>
      <c r="AD90" s="247"/>
      <c r="AE90" s="58"/>
      <c r="AF90" s="58"/>
      <c r="AG90" s="58"/>
      <c r="AH90" s="58"/>
      <c r="AI90" s="247"/>
      <c r="AJ90" s="58">
        <f t="shared" ref="AJ90:AN90" si="81">AJ78*AJ$15</f>
        <v>192.81621384302983</v>
      </c>
      <c r="AK90" s="58">
        <f t="shared" si="81"/>
        <v>200.55167539883888</v>
      </c>
      <c r="AL90" s="58">
        <f t="shared" si="81"/>
        <v>208.75005024820572</v>
      </c>
      <c r="AM90" s="58">
        <f t="shared" si="81"/>
        <v>217.24771558721255</v>
      </c>
      <c r="AN90" s="247">
        <f t="shared" si="81"/>
        <v>226.3294117427001</v>
      </c>
    </row>
    <row r="91" spans="1:40" outlineLevel="1">
      <c r="A91" s="696">
        <f>ROW()</f>
        <v>91</v>
      </c>
      <c r="D91" s="33" t="s">
        <v>924</v>
      </c>
      <c r="F91" s="1790">
        <f>ROUND(F89-F90,1)</f>
        <v>0</v>
      </c>
      <c r="H91" s="1221"/>
      <c r="I91" s="171"/>
      <c r="J91" s="114"/>
      <c r="K91" s="507"/>
      <c r="N91" s="171"/>
      <c r="O91" s="114"/>
      <c r="T91" s="114"/>
      <c r="Y91" s="1220"/>
      <c r="Z91" s="1221"/>
      <c r="AA91" s="1221"/>
      <c r="AB91" s="1221"/>
      <c r="AC91" s="1221"/>
      <c r="AD91" s="1222"/>
      <c r="AE91" s="1221"/>
      <c r="AF91" s="1221"/>
      <c r="AG91" s="1221"/>
      <c r="AH91" s="1221"/>
      <c r="AI91" s="1222"/>
      <c r="AJ91" s="1221">
        <f t="shared" ref="AJ91:AN91" si="82">AJ90-AJ89</f>
        <v>-15.049260976384801</v>
      </c>
      <c r="AK91" s="1221">
        <f t="shared" si="82"/>
        <v>-14.827041148930277</v>
      </c>
      <c r="AL91" s="1221">
        <f t="shared" si="82"/>
        <v>-4.7417677284753097</v>
      </c>
      <c r="AM91" s="1221">
        <f t="shared" si="82"/>
        <v>8.2877505167504353</v>
      </c>
      <c r="AN91" s="1222">
        <f t="shared" si="82"/>
        <v>26.32257288211423</v>
      </c>
    </row>
    <row r="92" spans="1:40" outlineLevel="1">
      <c r="A92" s="696">
        <f>ROW()</f>
        <v>92</v>
      </c>
      <c r="F92" s="855"/>
      <c r="H92" s="45"/>
      <c r="I92" s="194"/>
      <c r="J92" s="114"/>
      <c r="K92" s="507"/>
      <c r="N92" s="171"/>
      <c r="O92" s="114"/>
      <c r="T92" s="114"/>
      <c r="Y92" s="114"/>
      <c r="AD92" s="171"/>
      <c r="AI92" s="171"/>
      <c r="AN92" s="171"/>
    </row>
    <row r="93" spans="1:40">
      <c r="A93" s="1230" t="s">
        <v>857</v>
      </c>
      <c r="B93" s="1231"/>
      <c r="C93" s="1232"/>
      <c r="D93" s="1231"/>
      <c r="E93" s="1231"/>
      <c r="F93" s="1231"/>
      <c r="G93" s="1231"/>
      <c r="H93" s="1231"/>
      <c r="I93" s="1233"/>
      <c r="J93" s="1234"/>
      <c r="K93" s="1233"/>
      <c r="L93" s="1233"/>
      <c r="M93" s="1233"/>
      <c r="N93" s="1235"/>
      <c r="O93" s="1234"/>
      <c r="P93" s="1233"/>
      <c r="Q93" s="1233"/>
      <c r="R93" s="1233"/>
      <c r="S93" s="1233"/>
      <c r="T93" s="1234"/>
      <c r="U93" s="1233"/>
      <c r="V93" s="1233"/>
      <c r="W93" s="1233"/>
      <c r="X93" s="1235"/>
      <c r="Y93" s="1234"/>
      <c r="Z93" s="1233"/>
      <c r="AA93" s="1233"/>
      <c r="AB93" s="1233"/>
      <c r="AC93" s="1233"/>
      <c r="AD93" s="1235"/>
      <c r="AE93" s="1233"/>
      <c r="AF93" s="1233"/>
      <c r="AG93" s="1233"/>
      <c r="AH93" s="1233"/>
      <c r="AI93" s="1235"/>
      <c r="AJ93" s="1233"/>
      <c r="AK93" s="1233"/>
      <c r="AL93" s="1233"/>
      <c r="AM93" s="1233"/>
      <c r="AN93" s="1235"/>
    </row>
    <row r="94" spans="1:40" ht="13.5" outlineLevel="1" thickBot="1">
      <c r="A94" s="696">
        <f>ROW()</f>
        <v>94</v>
      </c>
      <c r="C94" s="756" t="s">
        <v>472</v>
      </c>
      <c r="F94" s="955" t="s">
        <v>222</v>
      </c>
      <c r="G94" s="771"/>
      <c r="O94" s="114"/>
      <c r="T94" s="114"/>
      <c r="Y94" s="114"/>
      <c r="AE94" s="114"/>
      <c r="AI94" s="171"/>
      <c r="AJ94" s="114"/>
      <c r="AN94" s="171"/>
    </row>
    <row r="95" spans="1:40" outlineLevel="1">
      <c r="A95" s="696">
        <f>ROW()</f>
        <v>95</v>
      </c>
      <c r="C95" s="756"/>
      <c r="D95" s="33" t="s">
        <v>598</v>
      </c>
      <c r="E95" s="1223"/>
      <c r="F95" s="1623">
        <f t="shared" ref="F95:F98" si="83">SUMPRODUCT($AI$18:$AN$18,AI95:AN95)</f>
        <v>1045.6950668199866</v>
      </c>
      <c r="G95" s="1624"/>
      <c r="H95" s="1236"/>
      <c r="O95" s="114"/>
      <c r="S95" s="151"/>
      <c r="T95" s="261"/>
      <c r="U95" s="59"/>
      <c r="V95" s="59"/>
      <c r="W95" s="59"/>
      <c r="X95" s="59"/>
      <c r="Y95" s="251"/>
      <c r="Z95" s="58"/>
      <c r="AA95" s="58"/>
      <c r="AB95" s="58"/>
      <c r="AC95" s="58"/>
      <c r="AD95" s="1236"/>
      <c r="AE95" s="1224"/>
      <c r="AF95" s="1236"/>
      <c r="AG95" s="1236"/>
      <c r="AH95" s="1236"/>
      <c r="AI95" s="247"/>
      <c r="AJ95" s="58">
        <f>AJ$52</f>
        <v>220.73320825245008</v>
      </c>
      <c r="AK95" s="58">
        <f t="shared" ref="AK95:AN95" si="84">AK$52</f>
        <v>245.64757526430932</v>
      </c>
      <c r="AL95" s="58">
        <f t="shared" si="84"/>
        <v>273.57401131035101</v>
      </c>
      <c r="AM95" s="58">
        <f t="shared" si="84"/>
        <v>304.62499181474226</v>
      </c>
      <c r="AN95" s="247">
        <f t="shared" si="84"/>
        <v>339.55753262946274</v>
      </c>
    </row>
    <row r="96" spans="1:40" outlineLevel="1">
      <c r="A96" s="696">
        <f>ROW()</f>
        <v>96</v>
      </c>
      <c r="C96" s="756"/>
      <c r="D96" s="33" t="s">
        <v>258</v>
      </c>
      <c r="E96" s="1223"/>
      <c r="F96" s="1625">
        <f t="shared" si="83"/>
        <v>-357.08734873126519</v>
      </c>
      <c r="G96" s="1624"/>
      <c r="H96" s="1236"/>
      <c r="O96" s="114"/>
      <c r="S96" s="151"/>
      <c r="T96" s="261"/>
      <c r="U96" s="59"/>
      <c r="V96" s="59"/>
      <c r="W96" s="59"/>
      <c r="X96" s="59"/>
      <c r="Y96" s="251"/>
      <c r="Z96" s="58"/>
      <c r="AA96" s="58"/>
      <c r="AB96" s="58"/>
      <c r="AC96" s="58"/>
      <c r="AD96" s="1236"/>
      <c r="AE96" s="1225"/>
      <c r="AF96" s="1237"/>
      <c r="AG96" s="1237"/>
      <c r="AH96" s="1237"/>
      <c r="AI96" s="247"/>
      <c r="AJ96" s="58">
        <f>-AJ$43</f>
        <v>-83.683470176867047</v>
      </c>
      <c r="AK96" s="58">
        <f t="shared" ref="AK96:AN96" si="85">-AK$43</f>
        <v>-89.130205296932829</v>
      </c>
      <c r="AL96" s="58">
        <f t="shared" si="85"/>
        <v>-93.690765799663666</v>
      </c>
      <c r="AM96" s="58">
        <f t="shared" si="85"/>
        <v>-100.42845236843981</v>
      </c>
      <c r="AN96" s="247">
        <f t="shared" si="85"/>
        <v>-102.18019384098726</v>
      </c>
    </row>
    <row r="97" spans="1:40" outlineLevel="1">
      <c r="A97" s="696">
        <f>ROW()</f>
        <v>97</v>
      </c>
      <c r="C97" s="756"/>
      <c r="D97" s="33" t="s">
        <v>259</v>
      </c>
      <c r="E97" s="1223"/>
      <c r="F97" s="1626">
        <f t="shared" si="83"/>
        <v>-48.564760712256486</v>
      </c>
      <c r="G97" s="1624"/>
      <c r="H97" s="1236"/>
      <c r="O97" s="114"/>
      <c r="S97" s="151"/>
      <c r="T97" s="261"/>
      <c r="U97" s="59"/>
      <c r="V97" s="59"/>
      <c r="W97" s="59"/>
      <c r="X97" s="59"/>
      <c r="Y97" s="251"/>
      <c r="Z97" s="58"/>
      <c r="AA97" s="58"/>
      <c r="AB97" s="58"/>
      <c r="AC97" s="58"/>
      <c r="AD97" s="1236"/>
      <c r="AE97" s="1224"/>
      <c r="AF97" s="1236"/>
      <c r="AG97" s="1236"/>
      <c r="AH97" s="1236"/>
      <c r="AI97" s="247"/>
      <c r="AJ97" s="58">
        <f>-AJ$49</f>
        <v>-9.5379312356204906</v>
      </c>
      <c r="AK97" s="58">
        <f t="shared" ref="AK97:AN97" si="86">-AK$49</f>
        <v>-12.917099707579807</v>
      </c>
      <c r="AL97" s="58">
        <f t="shared" si="86"/>
        <v>-13.432482520715299</v>
      </c>
      <c r="AM97" s="58">
        <f t="shared" si="86"/>
        <v>-13.838268159365553</v>
      </c>
      <c r="AN97" s="247">
        <f t="shared" si="86"/>
        <v>-14.355819372532196</v>
      </c>
    </row>
    <row r="98" spans="1:40" outlineLevel="1">
      <c r="A98" s="696">
        <f>ROW()</f>
        <v>98</v>
      </c>
      <c r="C98" s="756"/>
      <c r="D98" s="33" t="s">
        <v>261</v>
      </c>
      <c r="E98" s="1223"/>
      <c r="F98" s="1623">
        <f t="shared" si="83"/>
        <v>24.282380356128243</v>
      </c>
      <c r="G98" s="1624"/>
      <c r="H98" s="1236"/>
      <c r="O98" s="114"/>
      <c r="S98" s="151"/>
      <c r="T98" s="261"/>
      <c r="U98" s="59"/>
      <c r="V98" s="59"/>
      <c r="W98" s="59"/>
      <c r="X98" s="59"/>
      <c r="Y98" s="251"/>
      <c r="Z98" s="58"/>
      <c r="AA98" s="58"/>
      <c r="AB98" s="58"/>
      <c r="AC98" s="58"/>
      <c r="AD98" s="1236"/>
      <c r="AE98" s="1224"/>
      <c r="AF98" s="1236"/>
      <c r="AG98" s="1236"/>
      <c r="AH98" s="1236"/>
      <c r="AI98" s="247"/>
      <c r="AJ98" s="58">
        <f>-AJ$50</f>
        <v>4.7689656178102453</v>
      </c>
      <c r="AK98" s="58">
        <f t="shared" ref="AK98:AN98" si="87">-AK$50</f>
        <v>6.4585498537899033</v>
      </c>
      <c r="AL98" s="58">
        <f t="shared" si="87"/>
        <v>6.7162412603576493</v>
      </c>
      <c r="AM98" s="58">
        <f t="shared" si="87"/>
        <v>6.9191340796827765</v>
      </c>
      <c r="AN98" s="247">
        <f t="shared" si="87"/>
        <v>7.1779096862660978</v>
      </c>
    </row>
    <row r="99" spans="1:40" outlineLevel="1">
      <c r="A99" s="696">
        <f>ROW()</f>
        <v>99</v>
      </c>
      <c r="C99" s="756"/>
      <c r="D99" s="33" t="s">
        <v>473</v>
      </c>
      <c r="E99" s="1223"/>
      <c r="F99" s="1625">
        <f>SUMPRODUCT($AI$18:$AN$18,AI99:AN99)</f>
        <v>-1512.150912746657</v>
      </c>
      <c r="G99" s="1624"/>
      <c r="H99" s="1237"/>
      <c r="O99" s="114"/>
      <c r="S99" s="151"/>
      <c r="T99" s="261"/>
      <c r="U99" s="59"/>
      <c r="V99" s="59"/>
      <c r="W99" s="59"/>
      <c r="X99" s="58"/>
      <c r="Y99" s="251"/>
      <c r="Z99" s="58"/>
      <c r="AA99" s="58"/>
      <c r="AB99" s="58"/>
      <c r="AC99" s="58"/>
      <c r="AD99" s="1237"/>
      <c r="AE99" s="1225"/>
      <c r="AF99" s="1237"/>
      <c r="AG99" s="1237"/>
      <c r="AH99" s="1237"/>
      <c r="AI99" s="247">
        <f>-AI37</f>
        <v>-1617.9205765650909</v>
      </c>
      <c r="AJ99" s="58"/>
      <c r="AK99" s="58"/>
      <c r="AL99" s="58"/>
      <c r="AM99" s="58"/>
      <c r="AN99" s="247"/>
    </row>
    <row r="100" spans="1:40" outlineLevel="1">
      <c r="A100" s="696">
        <f>ROW()</f>
        <v>100</v>
      </c>
      <c r="C100" s="756"/>
      <c r="D100" s="33" t="s">
        <v>59</v>
      </c>
      <c r="E100" s="1223"/>
      <c r="F100" s="1625">
        <f t="shared" ref="F100:F104" si="88">SUMPRODUCT($AI$18:$AN$18,AI100:AN100)</f>
        <v>-422.85423371615906</v>
      </c>
      <c r="G100" s="1624"/>
      <c r="H100" s="1237"/>
      <c r="I100" s="151"/>
      <c r="J100" s="151"/>
      <c r="K100" s="151"/>
      <c r="L100" s="151"/>
      <c r="M100" s="151"/>
      <c r="N100" s="151"/>
      <c r="O100" s="246"/>
      <c r="P100" s="151"/>
      <c r="Q100" s="151"/>
      <c r="R100" s="151"/>
      <c r="S100" s="151"/>
      <c r="T100" s="261"/>
      <c r="U100" s="59"/>
      <c r="V100" s="59"/>
      <c r="W100" s="59"/>
      <c r="X100" s="59"/>
      <c r="Y100" s="251"/>
      <c r="Z100" s="58"/>
      <c r="AA100" s="58"/>
      <c r="AB100" s="58"/>
      <c r="AC100" s="58"/>
      <c r="AD100" s="1237"/>
      <c r="AE100" s="1225"/>
      <c r="AF100" s="1237"/>
      <c r="AG100" s="1237"/>
      <c r="AH100" s="1237"/>
      <c r="AI100" s="247"/>
      <c r="AJ100" s="58">
        <f>-AJ$34</f>
        <v>-106.49721861408571</v>
      </c>
      <c r="AK100" s="58">
        <f t="shared" ref="AK100:AN100" si="89">-AK$34</f>
        <v>-122.55670721957334</v>
      </c>
      <c r="AL100" s="58">
        <f t="shared" si="89"/>
        <v>-108.66947934755449</v>
      </c>
      <c r="AM100" s="58">
        <f t="shared" si="89"/>
        <v>-106.14214425043863</v>
      </c>
      <c r="AN100" s="247">
        <f t="shared" si="89"/>
        <v>-106.74723936931407</v>
      </c>
    </row>
    <row r="101" spans="1:40" outlineLevel="1">
      <c r="A101" s="696">
        <f>ROW()</f>
        <v>101</v>
      </c>
      <c r="C101" s="756"/>
      <c r="D101" s="33" t="s">
        <v>474</v>
      </c>
      <c r="E101" s="1223"/>
      <c r="F101" s="1623">
        <f t="shared" si="88"/>
        <v>1279.8039922101789</v>
      </c>
      <c r="G101" s="1624"/>
      <c r="H101" s="1236"/>
      <c r="O101" s="114"/>
      <c r="S101" s="151"/>
      <c r="T101" s="261"/>
      <c r="U101" s="59"/>
      <c r="V101" s="59"/>
      <c r="W101" s="59"/>
      <c r="X101" s="59"/>
      <c r="Y101" s="251"/>
      <c r="Z101" s="58"/>
      <c r="AA101" s="58"/>
      <c r="AB101" s="58"/>
      <c r="AC101" s="58"/>
      <c r="AD101" s="1236"/>
      <c r="AE101" s="1224"/>
      <c r="AF101" s="1236"/>
      <c r="AG101" s="1236"/>
      <c r="AH101" s="1236"/>
      <c r="AI101" s="247"/>
      <c r="AJ101" s="58"/>
      <c r="AK101" s="58"/>
      <c r="AL101" s="58"/>
      <c r="AM101" s="58"/>
      <c r="AN101" s="247">
        <f>AN37</f>
        <v>1920.0645753379019</v>
      </c>
    </row>
    <row r="102" spans="1:40" outlineLevel="1">
      <c r="A102" s="696">
        <f>ROW()</f>
        <v>102</v>
      </c>
      <c r="C102" s="756"/>
      <c r="D102" s="33" t="s">
        <v>477</v>
      </c>
      <c r="E102" s="1223"/>
      <c r="F102" s="1623">
        <f t="shared" si="88"/>
        <v>-21.523422675700424</v>
      </c>
      <c r="G102" s="1624"/>
      <c r="H102" s="1238"/>
      <c r="O102" s="114"/>
      <c r="S102" s="151"/>
      <c r="T102" s="261"/>
      <c r="U102" s="59"/>
      <c r="V102" s="59"/>
      <c r="W102" s="59"/>
      <c r="X102" s="59"/>
      <c r="Y102" s="261"/>
      <c r="Z102" s="59"/>
      <c r="AA102" s="59"/>
      <c r="AB102" s="59"/>
      <c r="AC102" s="59"/>
      <c r="AD102" s="1238"/>
      <c r="AE102" s="1224"/>
      <c r="AF102" s="1236"/>
      <c r="AG102" s="1236"/>
      <c r="AH102" s="1238"/>
      <c r="AI102" s="262">
        <f>-Working_Capital!AJ29</f>
        <v>-23.028910759886301</v>
      </c>
      <c r="AJ102" s="59"/>
      <c r="AK102" s="59"/>
      <c r="AL102" s="59"/>
      <c r="AM102" s="59"/>
      <c r="AN102" s="262"/>
    </row>
    <row r="103" spans="1:40" outlineLevel="1">
      <c r="A103" s="696">
        <f>ROW()</f>
        <v>103</v>
      </c>
      <c r="C103" s="756"/>
      <c r="D103" s="33" t="s">
        <v>475</v>
      </c>
      <c r="E103" s="1223"/>
      <c r="F103" s="1625">
        <f t="shared" si="88"/>
        <v>-15.939200639300102</v>
      </c>
      <c r="G103" s="1624"/>
      <c r="H103" s="1236"/>
      <c r="O103" s="114"/>
      <c r="S103" s="151"/>
      <c r="T103" s="261"/>
      <c r="U103" s="59"/>
      <c r="V103" s="59"/>
      <c r="W103" s="59"/>
      <c r="X103" s="59"/>
      <c r="Y103" s="261"/>
      <c r="Z103" s="59"/>
      <c r="AA103" s="59"/>
      <c r="AB103" s="59"/>
      <c r="AC103" s="59"/>
      <c r="AD103" s="1236"/>
      <c r="AE103" s="1226"/>
      <c r="AF103" s="1238"/>
      <c r="AG103" s="1238"/>
      <c r="AH103" s="1238"/>
      <c r="AI103" s="262"/>
      <c r="AJ103" s="59">
        <f>-Working_Capital!AJ30</f>
        <v>-9.8959539213739305</v>
      </c>
      <c r="AK103" s="59">
        <f>-Working_Capital!AK30</f>
        <v>-3.6334792689916284</v>
      </c>
      <c r="AL103" s="59">
        <f>-Working_Capital!AL30</f>
        <v>-2.8863873844209991</v>
      </c>
      <c r="AM103" s="59">
        <f>-Working_Capital!AM30</f>
        <v>-1.8620274690064633</v>
      </c>
      <c r="AN103" s="262">
        <f>-Working_Capital!AN30</f>
        <v>-1.1972192156296799</v>
      </c>
    </row>
    <row r="104" spans="1:40" outlineLevel="1">
      <c r="A104" s="696">
        <f>ROW()</f>
        <v>104</v>
      </c>
      <c r="C104" s="756"/>
      <c r="D104" s="33" t="s">
        <v>476</v>
      </c>
      <c r="E104" s="1223"/>
      <c r="F104" s="1627">
        <f t="shared" si="88"/>
        <v>28.330693380118401</v>
      </c>
      <c r="G104" s="1624"/>
      <c r="H104" s="1227"/>
      <c r="O104" s="114"/>
      <c r="S104" s="151"/>
      <c r="T104" s="261"/>
      <c r="U104" s="59"/>
      <c r="V104" s="59"/>
      <c r="W104" s="59"/>
      <c r="X104" s="59"/>
      <c r="Y104" s="261"/>
      <c r="Z104" s="59"/>
      <c r="AA104" s="59"/>
      <c r="AB104" s="59"/>
      <c r="AC104" s="59"/>
      <c r="AD104" s="1227"/>
      <c r="AE104" s="1228"/>
      <c r="AF104" s="1227"/>
      <c r="AG104" s="1227"/>
      <c r="AH104" s="1227"/>
      <c r="AI104" s="345"/>
      <c r="AJ104" s="152"/>
      <c r="AK104" s="152"/>
      <c r="AL104" s="152"/>
      <c r="AM104" s="152"/>
      <c r="AN104" s="345">
        <f>Working_Capital!AN31</f>
        <v>42.503978019309002</v>
      </c>
    </row>
    <row r="105" spans="1:40" outlineLevel="1">
      <c r="A105" s="696">
        <f>ROW()</f>
        <v>105</v>
      </c>
      <c r="C105" s="756"/>
      <c r="D105" s="116" t="s">
        <v>925</v>
      </c>
      <c r="E105" s="1229"/>
      <c r="F105" s="1789">
        <f>ROUND(SUMPRODUCT($AI$18:$AN$18,AI105:AN105),1)</f>
        <v>0</v>
      </c>
      <c r="G105" s="358"/>
      <c r="H105" s="1237"/>
      <c r="I105" s="367"/>
      <c r="J105" s="367"/>
      <c r="K105" s="367"/>
      <c r="L105" s="367"/>
      <c r="M105" s="367"/>
      <c r="N105" s="367"/>
      <c r="O105" s="368"/>
      <c r="P105" s="367"/>
      <c r="Q105" s="367"/>
      <c r="R105" s="367"/>
      <c r="S105" s="367"/>
      <c r="T105" s="372"/>
      <c r="U105" s="358"/>
      <c r="V105" s="358"/>
      <c r="W105" s="358"/>
      <c r="X105" s="358"/>
      <c r="Y105" s="372"/>
      <c r="Z105" s="358"/>
      <c r="AA105" s="358"/>
      <c r="AB105" s="358"/>
      <c r="AC105" s="358"/>
      <c r="AD105" s="1237"/>
      <c r="AE105" s="1224"/>
      <c r="AF105" s="1236"/>
      <c r="AG105" s="1236"/>
      <c r="AH105" s="1236"/>
      <c r="AI105" s="247">
        <f t="shared" ref="AI105" si="90">SUM(AI95:AI104)</f>
        <v>-1640.9494873249771</v>
      </c>
      <c r="AJ105" s="58">
        <f t="shared" ref="AJ105:AN105" si="91">SUM(AJ95:AJ104)</f>
        <v>15.887599922313157</v>
      </c>
      <c r="AK105" s="58">
        <f t="shared" si="91"/>
        <v>23.868633625021623</v>
      </c>
      <c r="AL105" s="58">
        <f t="shared" si="91"/>
        <v>61.611137518354226</v>
      </c>
      <c r="AM105" s="58">
        <f t="shared" si="91"/>
        <v>89.273233647174564</v>
      </c>
      <c r="AN105" s="247">
        <f t="shared" si="91"/>
        <v>2084.8235238744765</v>
      </c>
    </row>
    <row r="106" spans="1:40" outlineLevel="1">
      <c r="A106" s="182"/>
      <c r="B106" s="45"/>
      <c r="C106" s="764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1239"/>
      <c r="AI106" s="194"/>
      <c r="AJ106" s="45"/>
      <c r="AK106" s="45"/>
      <c r="AL106" s="45"/>
      <c r="AM106" s="1239"/>
      <c r="AN106" s="194"/>
    </row>
  </sheetData>
  <sheetProtection algorithmName="SHA-512" hashValue="FZV/bI42gJvCumPjjpRuQbBhlRwd6U//q6lI91dlTlifJ9aKdaSSDnrz9ZRQYK3VTY73KZ5hL3SbbCp9HLJUCw==" saltValue="TFhvaru29iCbWNdtajBDtA==" spinCount="100000" sheet="1" objects="1" scenarios="1"/>
  <mergeCells count="3">
    <mergeCell ref="J10:N10"/>
    <mergeCell ref="O10:S10"/>
    <mergeCell ref="T10:X10"/>
  </mergeCells>
  <conditionalFormatting sqref="F53">
    <cfRule type="cellIs" dxfId="19" priority="17" operator="notBetween">
      <formula>-0.000001</formula>
      <formula>0.000001</formula>
    </cfRule>
  </conditionalFormatting>
  <conditionalFormatting sqref="F54 F67">
    <cfRule type="cellIs" dxfId="18" priority="38" operator="notEqual">
      <formula>0</formula>
    </cfRule>
  </conditionalFormatting>
  <conditionalFormatting sqref="F66">
    <cfRule type="cellIs" dxfId="17" priority="3" operator="notBetween">
      <formula>-0.000001</formula>
      <formula>0.000001</formula>
    </cfRule>
  </conditionalFormatting>
  <conditionalFormatting sqref="F79 F91">
    <cfRule type="cellIs" dxfId="16" priority="2" operator="notBetween">
      <formula>-0.000001</formula>
      <formula>0.000001</formula>
    </cfRule>
  </conditionalFormatting>
  <conditionalFormatting sqref="F80 F92">
    <cfRule type="cellIs" dxfId="15" priority="43" operator="notEqual">
      <formula>0</formula>
    </cfRule>
  </conditionalFormatting>
  <conditionalFormatting sqref="F105">
    <cfRule type="cellIs" dxfId="14" priority="1" operator="notBetween">
      <formula>-0.000001</formula>
      <formula>0.000001</formula>
    </cfRule>
  </conditionalFormatting>
  <conditionalFormatting sqref="G66">
    <cfRule type="cellIs" dxfId="13" priority="16" operator="notEqual">
      <formula>0</formula>
    </cfRule>
  </conditionalFormatting>
  <conditionalFormatting sqref="H53">
    <cfRule type="cellIs" dxfId="12" priority="7" operator="notEqual">
      <formula>0</formula>
    </cfRule>
  </conditionalFormatting>
  <conditionalFormatting sqref="H79">
    <cfRule type="cellIs" dxfId="11" priority="5" operator="notEqual">
      <formula>0</formula>
    </cfRule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70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A087C-4E20-4446-8D77-E9FA3907A8C5}">
  <sheetPr codeName="Sheet39">
    <tabColor theme="5"/>
    <outlinePr summaryBelow="0"/>
  </sheetPr>
  <dimension ref="A1:N183"/>
  <sheetViews>
    <sheetView showGridLines="0" zoomScaleNormal="100" workbookViewId="0"/>
  </sheetViews>
  <sheetFormatPr defaultColWidth="9.140625" defaultRowHeight="12.75" outlineLevelRow="2" outlineLevelCol="1"/>
  <cols>
    <col min="1" max="1" width="4.85546875" style="458" customWidth="1"/>
    <col min="2" max="2" width="47" style="458" customWidth="1"/>
    <col min="3" max="3" width="13.5703125" style="458" customWidth="1"/>
    <col min="4" max="5" width="13" style="458" customWidth="1" outlineLevel="1"/>
    <col min="6" max="6" width="16.5703125" style="458" customWidth="1" outlineLevel="1"/>
    <col min="7" max="7" width="16.28515625" style="458" customWidth="1"/>
    <col min="8" max="11" width="16" style="458" customWidth="1"/>
    <col min="12" max="12" width="6" style="458" customWidth="1"/>
    <col min="13" max="13" width="13.28515625" style="458" customWidth="1"/>
    <col min="14" max="14" width="22.140625" style="458" customWidth="1"/>
    <col min="15" max="15" width="14" style="458" customWidth="1"/>
    <col min="16" max="18" width="10.5703125" style="458" customWidth="1"/>
    <col min="19" max="19" width="11.5703125" style="458" customWidth="1"/>
    <col min="20" max="20" width="8.5703125" style="458" customWidth="1"/>
    <col min="21" max="23" width="8.5703125" style="458" bestFit="1" customWidth="1"/>
    <col min="24" max="24" width="10.140625" style="458" bestFit="1" customWidth="1"/>
    <col min="25" max="25" width="11" style="458" customWidth="1"/>
    <col min="26" max="30" width="8.42578125" style="458" customWidth="1"/>
    <col min="31" max="34" width="13.140625" style="458" customWidth="1"/>
    <col min="35" max="37" width="10.5703125" style="458" bestFit="1" customWidth="1"/>
    <col min="38" max="16384" width="9.140625" style="458"/>
  </cols>
  <sheetData>
    <row r="1" spans="1:13" ht="23.25">
      <c r="A1" s="736" t="str">
        <f>Main!A1</f>
        <v>ERA, GDS Tariff Model, Final Decision, November 2024</v>
      </c>
    </row>
    <row r="2" spans="1:13" ht="20.25">
      <c r="A2" s="659" t="s">
        <v>666</v>
      </c>
    </row>
    <row r="3" spans="1:13">
      <c r="A3" s="34" t="s">
        <v>19</v>
      </c>
      <c r="B3" s="1089">
        <f>COLUMN()</f>
        <v>2</v>
      </c>
      <c r="C3" s="1089">
        <f>COLUMN()</f>
        <v>3</v>
      </c>
      <c r="D3" s="1089">
        <f>COLUMN()</f>
        <v>4</v>
      </c>
      <c r="E3" s="1089">
        <f>COLUMN()</f>
        <v>5</v>
      </c>
      <c r="F3" s="1089">
        <f>COLUMN()</f>
        <v>6</v>
      </c>
      <c r="G3" s="1089">
        <f>COLUMN()</f>
        <v>7</v>
      </c>
      <c r="H3" s="1089">
        <f>COLUMN()</f>
        <v>8</v>
      </c>
      <c r="I3" s="1089">
        <f>COLUMN()</f>
        <v>9</v>
      </c>
      <c r="J3" s="1089">
        <f>COLUMN()</f>
        <v>10</v>
      </c>
      <c r="K3" s="1089">
        <f>COLUMN()</f>
        <v>11</v>
      </c>
      <c r="L3" s="1089"/>
    </row>
    <row r="4" spans="1:13" ht="13.5" thickBot="1">
      <c r="A4" s="1439">
        <f>ROW()</f>
        <v>4</v>
      </c>
    </row>
    <row r="5" spans="1:13" ht="19.5" thickTop="1">
      <c r="A5" s="1439">
        <f>ROW()</f>
        <v>5</v>
      </c>
      <c r="B5" s="1544" t="s">
        <v>607</v>
      </c>
      <c r="C5" s="1544"/>
      <c r="D5" s="1544"/>
      <c r="E5" s="1544"/>
      <c r="F5" s="1544" t="s">
        <v>672</v>
      </c>
      <c r="G5" s="1544"/>
      <c r="H5" s="1544"/>
      <c r="I5" s="1544"/>
      <c r="J5" s="1544"/>
      <c r="K5" s="1544"/>
    </row>
    <row r="6" spans="1:13" ht="13.35" customHeight="1">
      <c r="A6" s="1439">
        <f>ROW()</f>
        <v>6</v>
      </c>
      <c r="B6" s="1438" t="s">
        <v>805</v>
      </c>
      <c r="C6" s="1675">
        <v>5</v>
      </c>
      <c r="D6" s="1545"/>
      <c r="F6" s="686"/>
      <c r="G6" s="1710" t="s">
        <v>836</v>
      </c>
      <c r="H6" s="1710" t="s">
        <v>724</v>
      </c>
      <c r="I6" s="1710" t="s">
        <v>725</v>
      </c>
      <c r="J6" s="1710" t="s">
        <v>726</v>
      </c>
      <c r="K6" s="1710" t="s">
        <v>727</v>
      </c>
    </row>
    <row r="7" spans="1:13">
      <c r="A7" s="1439">
        <f>ROW()</f>
        <v>7</v>
      </c>
      <c r="B7" s="1438" t="s">
        <v>728</v>
      </c>
      <c r="C7" s="1675">
        <v>2</v>
      </c>
      <c r="D7" s="1545"/>
      <c r="F7" s="686"/>
      <c r="G7" s="1892">
        <v>7.8367630340546363E-2</v>
      </c>
      <c r="H7" s="1893">
        <v>0</v>
      </c>
      <c r="I7" s="1893">
        <v>0</v>
      </c>
      <c r="J7" s="1893">
        <v>0</v>
      </c>
      <c r="K7" s="1893">
        <v>0</v>
      </c>
    </row>
    <row r="8" spans="1:13" ht="15">
      <c r="A8" s="1439">
        <f>ROW()</f>
        <v>8</v>
      </c>
      <c r="B8" s="1438"/>
      <c r="C8"/>
      <c r="D8"/>
      <c r="F8" s="686"/>
      <c r="G8" s="1546"/>
      <c r="H8" s="1267"/>
      <c r="I8" s="1267"/>
      <c r="J8" s="1267"/>
      <c r="K8" s="1267"/>
    </row>
    <row r="9" spans="1:13">
      <c r="A9" s="1439">
        <f>ROW()</f>
        <v>9</v>
      </c>
      <c r="B9" s="1268" t="s">
        <v>608</v>
      </c>
      <c r="C9" s="1268" t="s">
        <v>609</v>
      </c>
      <c r="G9" s="1546"/>
      <c r="H9" s="1267"/>
      <c r="I9" s="1267"/>
      <c r="J9" s="1267"/>
      <c r="K9" s="1267"/>
    </row>
    <row r="10" spans="1:13" ht="27" customHeight="1">
      <c r="A10" s="1089">
        <f>ROW()</f>
        <v>10</v>
      </c>
      <c r="D10" s="1266" t="s">
        <v>610</v>
      </c>
      <c r="F10" s="1547">
        <v>2024</v>
      </c>
      <c r="G10" s="1547">
        <v>2025</v>
      </c>
      <c r="H10" s="1547">
        <v>2026</v>
      </c>
      <c r="I10" s="1547">
        <v>2027</v>
      </c>
      <c r="J10" s="1547">
        <v>2028</v>
      </c>
      <c r="K10" s="1547">
        <v>2029</v>
      </c>
    </row>
    <row r="11" spans="1:13">
      <c r="A11" s="1439">
        <f>ROW()</f>
        <v>11</v>
      </c>
      <c r="B11" s="458" t="s">
        <v>75</v>
      </c>
      <c r="C11" s="458" t="s">
        <v>611</v>
      </c>
      <c r="F11" s="1269"/>
      <c r="G11" s="1609">
        <f>CoS!AJ14</f>
        <v>4.6504792644757265E-2</v>
      </c>
      <c r="H11" s="1609">
        <f>CoS!AK14</f>
        <v>4.6504792644757265E-2</v>
      </c>
      <c r="I11" s="1609">
        <f>CoS!AL14</f>
        <v>4.6504792644757265E-2</v>
      </c>
      <c r="J11" s="1609">
        <f>CoS!AM14</f>
        <v>4.6504792644757265E-2</v>
      </c>
      <c r="K11" s="1609">
        <f>CoS!AN14</f>
        <v>4.6504792644757265E-2</v>
      </c>
    </row>
    <row r="12" spans="1:13">
      <c r="A12" s="1439">
        <f>ROW()</f>
        <v>12</v>
      </c>
      <c r="B12" s="458" t="s">
        <v>612</v>
      </c>
      <c r="C12" s="458" t="s">
        <v>611</v>
      </c>
      <c r="F12" s="1269"/>
      <c r="G12" s="1610">
        <f>CoS!AJ15</f>
        <v>0.91309834746815122</v>
      </c>
      <c r="H12" s="1610">
        <f>CoS!AK15</f>
        <v>0.87252189754481924</v>
      </c>
      <c r="I12" s="1610">
        <f>CoS!AL15</f>
        <v>0.83374859214906849</v>
      </c>
      <c r="J12" s="1610">
        <f>CoS!AM15</f>
        <v>0.79669830277794984</v>
      </c>
      <c r="K12" s="1610">
        <f>CoS!AN15</f>
        <v>0.76129446169521187</v>
      </c>
    </row>
    <row r="13" spans="1:13">
      <c r="A13" s="1439">
        <f>ROW()</f>
        <v>13</v>
      </c>
      <c r="B13" s="458" t="s">
        <v>665</v>
      </c>
      <c r="C13" s="1271" t="s">
        <v>200</v>
      </c>
      <c r="F13" s="1269"/>
      <c r="G13" s="1548">
        <f>G7</f>
        <v>7.8367630340546363E-2</v>
      </c>
      <c r="H13" s="21">
        <f>IF(H$10&lt;=Recalc_From_Year,H7,G13)</f>
        <v>7.8367630340546363E-2</v>
      </c>
      <c r="I13" s="21">
        <f>IF(I$10&lt;=Recalc_From_Year,I7,H13)</f>
        <v>7.8367630340546363E-2</v>
      </c>
      <c r="J13" s="21">
        <f>IF(J$10&lt;=Recalc_From_Year,J7,I13)</f>
        <v>7.8367630340546363E-2</v>
      </c>
      <c r="K13" s="21">
        <f>IF(K$10&lt;=Recalc_From_Year,K7,J13)</f>
        <v>7.8367630340546363E-2</v>
      </c>
    </row>
    <row r="14" spans="1:13">
      <c r="A14" s="1439">
        <f>ROW()</f>
        <v>14</v>
      </c>
      <c r="B14" s="458" t="s">
        <v>269</v>
      </c>
      <c r="C14" s="1271" t="s">
        <v>200</v>
      </c>
      <c r="F14" s="1269"/>
      <c r="G14" s="1272">
        <f>Input!AJ40</f>
        <v>2.2399999999999975E-2</v>
      </c>
      <c r="H14" s="1272">
        <f>Input!AK40</f>
        <v>2.2399999999999975E-2</v>
      </c>
      <c r="I14" s="1272">
        <f>Input!AL40</f>
        <v>2.2399999999999975E-2</v>
      </c>
      <c r="J14" s="1272">
        <f>Input!AM40</f>
        <v>2.2399999999999975E-2</v>
      </c>
      <c r="K14" s="1272">
        <f>Input!AN40</f>
        <v>2.2399999999999975E-2</v>
      </c>
      <c r="L14" s="1273"/>
      <c r="M14" s="1273"/>
    </row>
    <row r="15" spans="1:13">
      <c r="A15" s="1439">
        <f>ROW()</f>
        <v>15</v>
      </c>
      <c r="C15" s="1271"/>
      <c r="F15" s="1269"/>
      <c r="G15" s="687"/>
      <c r="H15" s="687"/>
      <c r="I15" s="687"/>
      <c r="J15" s="687"/>
      <c r="K15" s="687"/>
    </row>
    <row r="16" spans="1:13">
      <c r="A16" s="1439">
        <f>ROW()</f>
        <v>16</v>
      </c>
      <c r="B16" s="686" t="s">
        <v>613</v>
      </c>
      <c r="D16" s="1648" t="s">
        <v>222</v>
      </c>
      <c r="E16" s="1648" t="s">
        <v>806</v>
      </c>
      <c r="F16" s="1269"/>
    </row>
    <row r="17" spans="1:14">
      <c r="A17" s="1439">
        <f>ROW()</f>
        <v>17</v>
      </c>
      <c r="B17" s="605" t="s">
        <v>116</v>
      </c>
      <c r="C17" s="458" t="s">
        <v>729</v>
      </c>
      <c r="D17" s="1275">
        <f t="shared" ref="D17:D24" si="0">SUMPRODUCT($G$12:$K$12,$G17:$K17)</f>
        <v>357.08734873126537</v>
      </c>
      <c r="E17" s="1275">
        <f t="shared" ref="E17:E25" si="1">SUM(G17:K17)</f>
        <v>428.56312469150487</v>
      </c>
      <c r="F17" s="1276"/>
      <c r="G17" s="1274">
        <f>CoS!AJ70</f>
        <v>80.056758133524085</v>
      </c>
      <c r="H17" s="1274">
        <f>CoS!AK70</f>
        <v>83.39929595639714</v>
      </c>
      <c r="I17" s="1274">
        <f>CoS!AL70</f>
        <v>85.745912316047935</v>
      </c>
      <c r="J17" s="1274">
        <f>CoS!AM70</f>
        <v>89.898524982426025</v>
      </c>
      <c r="K17" s="1274">
        <f>CoS!AN70</f>
        <v>89.462633303109698</v>
      </c>
    </row>
    <row r="18" spans="1:14" ht="15">
      <c r="A18" s="1439">
        <f>ROW()</f>
        <v>18</v>
      </c>
      <c r="B18" s="605" t="s">
        <v>21</v>
      </c>
      <c r="C18" s="458" t="s">
        <v>729</v>
      </c>
      <c r="D18" s="1275">
        <f t="shared" si="0"/>
        <v>305.58560444911149</v>
      </c>
      <c r="E18" s="1275">
        <f t="shared" si="1"/>
        <v>367.77102352345184</v>
      </c>
      <c r="F18" s="1276"/>
      <c r="G18" s="1274">
        <f>CoS!AJ71</f>
        <v>60.275892572402363</v>
      </c>
      <c r="H18" s="1274">
        <f>CoS!AK71</f>
        <v>72.455633134444355</v>
      </c>
      <c r="I18" s="1274">
        <f>CoS!AL71</f>
        <v>77.427468565899261</v>
      </c>
      <c r="J18" s="1274">
        <f>CoS!AM71</f>
        <v>78.648307021498624</v>
      </c>
      <c r="K18" s="1274">
        <f>CoS!AN71</f>
        <v>78.963722229207264</v>
      </c>
      <c r="M18" s="1549"/>
      <c r="N18" s="1550"/>
    </row>
    <row r="19" spans="1:14" ht="15">
      <c r="A19" s="1439">
        <f>ROW()</f>
        <v>19</v>
      </c>
      <c r="B19" s="605" t="s">
        <v>709</v>
      </c>
      <c r="C19" s="458" t="s">
        <v>729</v>
      </c>
      <c r="D19" s="1275">
        <f t="shared" si="0"/>
        <v>31.831495404460231</v>
      </c>
      <c r="E19" s="1275">
        <f t="shared" si="1"/>
        <v>38.1</v>
      </c>
      <c r="F19" s="1276"/>
      <c r="G19" s="1274">
        <f>CoS!AJ72</f>
        <v>7.62</v>
      </c>
      <c r="H19" s="1274">
        <f>CoS!AK72</f>
        <v>7.62</v>
      </c>
      <c r="I19" s="1274">
        <f>CoS!AL72</f>
        <v>7.62</v>
      </c>
      <c r="J19" s="1274">
        <f>CoS!AM72</f>
        <v>7.62</v>
      </c>
      <c r="K19" s="1274">
        <f>CoS!AN72</f>
        <v>7.62</v>
      </c>
      <c r="M19" s="1549"/>
      <c r="N19" s="1550"/>
    </row>
    <row r="20" spans="1:14" ht="15">
      <c r="A20" s="1439">
        <f>ROW()</f>
        <v>20</v>
      </c>
      <c r="B20" s="605" t="s">
        <v>201</v>
      </c>
      <c r="C20" s="458" t="s">
        <v>729</v>
      </c>
      <c r="D20" s="1275">
        <f t="shared" si="0"/>
        <v>317.78405439906538</v>
      </c>
      <c r="E20" s="1275">
        <f t="shared" si="1"/>
        <v>380.85895127960271</v>
      </c>
      <c r="F20" s="1276"/>
      <c r="G20" s="1274">
        <f>CoS!AJ73</f>
        <v>73.592586980482835</v>
      </c>
      <c r="H20" s="1274">
        <f>CoS!AK73</f>
        <v>75.173094280727881</v>
      </c>
      <c r="I20" s="1274">
        <f>CoS!AL73</f>
        <v>76.782202041857758</v>
      </c>
      <c r="J20" s="1274">
        <f>CoS!AM73</f>
        <v>77.452195758292447</v>
      </c>
      <c r="K20" s="1274">
        <f>CoS!AN73</f>
        <v>77.8588722182418</v>
      </c>
      <c r="M20" s="1549"/>
      <c r="N20" s="1550"/>
    </row>
    <row r="21" spans="1:14" ht="15">
      <c r="A21" s="1439">
        <f>ROW()</f>
        <v>21</v>
      </c>
      <c r="B21" s="605" t="s">
        <v>349</v>
      </c>
      <c r="C21" s="458" t="s">
        <v>729</v>
      </c>
      <c r="D21" s="1275">
        <f t="shared" si="0"/>
        <v>9.1319299348821357</v>
      </c>
      <c r="E21" s="1275">
        <f t="shared" si="1"/>
        <v>11.035568204031595</v>
      </c>
      <c r="F21" s="1276"/>
      <c r="G21" s="1274">
        <f>CoS!AJ74</f>
        <v>1.5409824876468083</v>
      </c>
      <c r="H21" s="1274">
        <f>CoS!AK74</f>
        <v>2.154901702716256</v>
      </c>
      <c r="I21" s="1274">
        <f>CoS!AL74</f>
        <v>2.3402871028468177</v>
      </c>
      <c r="J21" s="1274">
        <f>CoS!AM74</f>
        <v>2.4697374447508955</v>
      </c>
      <c r="K21" s="1274">
        <f>CoS!AN74</f>
        <v>2.5296594660708158</v>
      </c>
      <c r="M21" s="1549"/>
      <c r="N21" s="1550"/>
    </row>
    <row r="22" spans="1:14" ht="15">
      <c r="A22" s="1439">
        <f>ROW()</f>
        <v>22</v>
      </c>
      <c r="B22" s="1251" t="s">
        <v>259</v>
      </c>
      <c r="C22" s="458" t="s">
        <v>729</v>
      </c>
      <c r="D22" s="1275">
        <f t="shared" si="0"/>
        <v>48.564760712256501</v>
      </c>
      <c r="E22" s="1275">
        <f t="shared" si="1"/>
        <v>58.460940815816699</v>
      </c>
      <c r="F22" s="1276"/>
      <c r="G22" s="1270">
        <f>CoS!AJ75</f>
        <v>9.1245720619665747</v>
      </c>
      <c r="H22" s="1270">
        <f>CoS!AK75</f>
        <v>12.086553798702074</v>
      </c>
      <c r="I22" s="1270">
        <f>CoS!AL75</f>
        <v>12.293425702922745</v>
      </c>
      <c r="J22" s="1270">
        <f>CoS!AM75</f>
        <v>12.387325170303841</v>
      </c>
      <c r="K22" s="1270">
        <f>CoS!AN75</f>
        <v>12.569064081921468</v>
      </c>
      <c r="M22" s="1549"/>
      <c r="N22" s="1550"/>
    </row>
    <row r="23" spans="1:14" ht="15">
      <c r="A23" s="1439">
        <f>ROW()</f>
        <v>23</v>
      </c>
      <c r="B23" s="1252" t="s">
        <v>261</v>
      </c>
      <c r="C23" s="460" t="s">
        <v>729</v>
      </c>
      <c r="D23" s="1277">
        <f t="shared" si="0"/>
        <v>-24.28238035612825</v>
      </c>
      <c r="E23" s="1277">
        <f t="shared" si="1"/>
        <v>-29.230470407908349</v>
      </c>
      <c r="F23" s="1278"/>
      <c r="G23" s="1279">
        <f>CoS!AJ76</f>
        <v>-4.5622860309832873</v>
      </c>
      <c r="H23" s="1279">
        <f>CoS!AK76</f>
        <v>-6.0432768993510368</v>
      </c>
      <c r="I23" s="1279">
        <f>CoS!AL76</f>
        <v>-6.1467128514613725</v>
      </c>
      <c r="J23" s="1279">
        <f>CoS!AM76</f>
        <v>-6.1936625851519205</v>
      </c>
      <c r="K23" s="1279">
        <f>CoS!AN76</f>
        <v>-6.2845320409607339</v>
      </c>
      <c r="M23" s="1549"/>
      <c r="N23" s="1550"/>
    </row>
    <row r="24" spans="1:14" ht="15">
      <c r="A24" s="1439">
        <f>ROW()</f>
        <v>24</v>
      </c>
      <c r="B24" s="33" t="s">
        <v>233</v>
      </c>
      <c r="C24" s="458" t="s">
        <v>729</v>
      </c>
      <c r="D24" s="1275">
        <f t="shared" si="0"/>
        <v>1045.7028132749128</v>
      </c>
      <c r="E24" s="1275">
        <f t="shared" si="1"/>
        <v>1255.5591381064994</v>
      </c>
      <c r="F24" s="1276"/>
      <c r="G24" s="1280">
        <f>SUM(G17:G23)</f>
        <v>227.64850620503938</v>
      </c>
      <c r="H24" s="1280">
        <f>SUM(H17:H23)</f>
        <v>246.84620197363665</v>
      </c>
      <c r="I24" s="1280">
        <f>SUM(I17:I23)</f>
        <v>256.06258287811318</v>
      </c>
      <c r="J24" s="1280">
        <f>SUM(J17:J23)</f>
        <v>262.2824277921199</v>
      </c>
      <c r="K24" s="1280">
        <f>SUM(K17:K23)</f>
        <v>262.71941925759029</v>
      </c>
      <c r="M24" s="1551"/>
      <c r="N24" s="1550"/>
    </row>
    <row r="25" spans="1:14" ht="15">
      <c r="A25" s="1439">
        <f>ROW()</f>
        <v>25</v>
      </c>
      <c r="B25" s="45" t="s">
        <v>204</v>
      </c>
      <c r="C25" s="460" t="s">
        <v>729</v>
      </c>
      <c r="D25" s="1277">
        <f>SUMPRODUCT($G$12:$K$12,$G25:$K25)</f>
        <v>1045.6950668199872</v>
      </c>
      <c r="E25" s="1277">
        <f t="shared" si="1"/>
        <v>1261.3756944757433</v>
      </c>
      <c r="F25" s="1281"/>
      <c r="G25" s="1279">
        <f>CoS!AJ78</f>
        <v>211.16697273373967</v>
      </c>
      <c r="H25" s="1279">
        <f>CoS!AK78</f>
        <v>229.8528850257733</v>
      </c>
      <c r="I25" s="1279">
        <f>CoS!AL78</f>
        <v>250.37529563933901</v>
      </c>
      <c r="J25" s="1279">
        <f>CoS!AM78</f>
        <v>272.68504881924207</v>
      </c>
      <c r="K25" s="1279">
        <f>CoS!AN78</f>
        <v>297.29549225764924</v>
      </c>
      <c r="M25" s="1551"/>
    </row>
    <row r="26" spans="1:14">
      <c r="A26" s="1709">
        <f>ROW()</f>
        <v>26</v>
      </c>
      <c r="B26" s="33" t="s">
        <v>926</v>
      </c>
      <c r="C26" s="458" t="s">
        <v>729</v>
      </c>
      <c r="D26" s="1275">
        <f>ROUND(D24-D25,1)</f>
        <v>0</v>
      </c>
      <c r="J26" s="1619"/>
    </row>
    <row r="27" spans="1:14">
      <c r="A27" s="1439">
        <f>ROW()</f>
        <v>27</v>
      </c>
      <c r="B27" s="33"/>
      <c r="J27" s="1619"/>
    </row>
    <row r="28" spans="1:14">
      <c r="A28" s="1439">
        <f>ROW()</f>
        <v>28</v>
      </c>
      <c r="B28" s="33" t="s">
        <v>841</v>
      </c>
      <c r="D28" s="1631">
        <v>0.80221802368404371</v>
      </c>
      <c r="J28" s="1619"/>
    </row>
    <row r="29" spans="1:14">
      <c r="A29" s="1439">
        <f>ROW()</f>
        <v>29</v>
      </c>
      <c r="B29" s="33" t="s">
        <v>831</v>
      </c>
      <c r="D29" s="1272">
        <f>Revenue!E137</f>
        <v>0.80387183586196642</v>
      </c>
      <c r="J29" s="1619"/>
    </row>
    <row r="30" spans="1:14">
      <c r="A30" s="1439">
        <f>ROW()</f>
        <v>30</v>
      </c>
      <c r="J30" s="1619"/>
    </row>
    <row r="31" spans="1:14" ht="13.5" thickBot="1">
      <c r="A31" s="1439">
        <f>ROW()</f>
        <v>31</v>
      </c>
      <c r="F31" s="1619"/>
      <c r="G31" s="1620"/>
      <c r="H31" s="1620"/>
      <c r="I31" s="1620"/>
      <c r="J31" s="1620"/>
      <c r="K31" s="1620"/>
      <c r="L31" s="1620"/>
    </row>
    <row r="32" spans="1:14" ht="25.5" outlineLevel="1">
      <c r="A32" s="1439">
        <f>ROW()</f>
        <v>32</v>
      </c>
      <c r="F32" s="1282" t="s">
        <v>914</v>
      </c>
      <c r="G32" s="1707"/>
      <c r="H32" s="1615"/>
      <c r="I32" s="1615" t="s">
        <v>614</v>
      </c>
      <c r="J32" s="1615"/>
      <c r="K32" s="1616"/>
    </row>
    <row r="33" spans="1:12" ht="25.5" outlineLevel="1">
      <c r="A33" s="1439">
        <f>ROW()</f>
        <v>33</v>
      </c>
      <c r="B33" s="1253" t="s">
        <v>904</v>
      </c>
      <c r="C33" s="1254" t="s">
        <v>281</v>
      </c>
      <c r="F33" s="1255">
        <v>2024</v>
      </c>
      <c r="G33" s="1256">
        <v>2025</v>
      </c>
      <c r="H33" s="1256">
        <v>2026</v>
      </c>
      <c r="I33" s="1256">
        <v>2027</v>
      </c>
      <c r="J33" s="1256">
        <v>2028</v>
      </c>
      <c r="K33" s="1256">
        <v>2029</v>
      </c>
    </row>
    <row r="34" spans="1:12" outlineLevel="1">
      <c r="A34" s="1439">
        <f>ROW()</f>
        <v>34</v>
      </c>
      <c r="B34" s="1257" t="s">
        <v>282</v>
      </c>
      <c r="C34" s="1258"/>
      <c r="D34" s="1283"/>
      <c r="E34" s="1283"/>
      <c r="F34" s="1284"/>
      <c r="G34" s="1285"/>
      <c r="H34" s="1285"/>
      <c r="I34" s="1285"/>
      <c r="J34" s="1285"/>
      <c r="K34" s="1286"/>
      <c r="L34" s="1552"/>
    </row>
    <row r="35" spans="1:12" outlineLevel="1">
      <c r="A35" s="1439">
        <f>ROW()</f>
        <v>35</v>
      </c>
      <c r="B35" s="1468" t="s">
        <v>466</v>
      </c>
      <c r="C35" s="1259" t="s">
        <v>283</v>
      </c>
      <c r="D35" s="1283"/>
      <c r="E35" s="1283"/>
      <c r="F35" s="1711">
        <f>ROUND(Revenue!AM62,2)</f>
        <v>39222.839999999997</v>
      </c>
      <c r="G35" s="1287"/>
      <c r="H35" s="1288"/>
      <c r="I35" s="1288"/>
      <c r="J35" s="1288"/>
      <c r="K35" s="1288"/>
      <c r="L35" s="1552"/>
    </row>
    <row r="36" spans="1:12" outlineLevel="1">
      <c r="A36" s="1439">
        <f>ROW()</f>
        <v>36</v>
      </c>
      <c r="B36" s="1469" t="s">
        <v>623</v>
      </c>
      <c r="C36" s="1258"/>
      <c r="D36" s="1283"/>
      <c r="E36" s="1283"/>
      <c r="F36" s="1711"/>
      <c r="G36" s="1289"/>
      <c r="H36" s="1289"/>
      <c r="I36" s="1289"/>
      <c r="J36" s="1290"/>
      <c r="K36" s="1290"/>
      <c r="L36" s="1552"/>
    </row>
    <row r="37" spans="1:12" outlineLevel="1">
      <c r="A37" s="1439">
        <f>ROW()</f>
        <v>37</v>
      </c>
      <c r="B37" s="1470" t="s">
        <v>624</v>
      </c>
      <c r="C37" s="1260" t="s">
        <v>284</v>
      </c>
      <c r="D37" s="1283"/>
      <c r="E37" s="1283"/>
      <c r="F37" s="1711">
        <f>ROUND(Revenue!AM63,2)</f>
        <v>165.32</v>
      </c>
      <c r="G37" s="1291"/>
      <c r="H37" s="1292"/>
      <c r="I37" s="1292"/>
      <c r="J37" s="1292"/>
      <c r="K37" s="1292"/>
      <c r="L37" s="1552"/>
    </row>
    <row r="38" spans="1:12" outlineLevel="1">
      <c r="A38" s="1439">
        <f>ROW()</f>
        <v>38</v>
      </c>
      <c r="B38" s="1471" t="s">
        <v>625</v>
      </c>
      <c r="C38" s="1261" t="s">
        <v>284</v>
      </c>
      <c r="D38" s="1283"/>
      <c r="E38" s="1283"/>
      <c r="F38" s="1711">
        <f>ROUND(Revenue!AM64,2)</f>
        <v>87.02</v>
      </c>
      <c r="G38" s="1293"/>
      <c r="H38" s="1294"/>
      <c r="I38" s="1294"/>
      <c r="J38" s="1294"/>
      <c r="K38" s="1294"/>
      <c r="L38" s="1552"/>
    </row>
    <row r="39" spans="1:12" outlineLevel="1">
      <c r="A39" s="1439">
        <f>ROW()</f>
        <v>39</v>
      </c>
      <c r="B39" s="1469" t="s">
        <v>626</v>
      </c>
      <c r="C39" s="1258"/>
      <c r="D39" s="1283"/>
      <c r="E39" s="1283"/>
      <c r="F39" s="1553"/>
      <c r="G39" s="1289"/>
      <c r="H39" s="1289"/>
      <c r="I39" s="1289"/>
      <c r="J39" s="1290"/>
      <c r="K39" s="1290"/>
      <c r="L39" s="1552"/>
    </row>
    <row r="40" spans="1:12" outlineLevel="1">
      <c r="A40" s="1439">
        <f>ROW()</f>
        <v>40</v>
      </c>
      <c r="B40" s="1470" t="s">
        <v>624</v>
      </c>
      <c r="C40" s="1260" t="s">
        <v>284</v>
      </c>
      <c r="D40" s="1283"/>
      <c r="E40" s="1283"/>
      <c r="F40" s="1554">
        <f>ROUND(Revenue!AM65,5)</f>
        <v>3.4970000000000001E-2</v>
      </c>
      <c r="G40" s="1295"/>
      <c r="H40" s="1296"/>
      <c r="I40" s="1296"/>
      <c r="J40" s="1296"/>
      <c r="K40" s="1296"/>
      <c r="L40" s="1552"/>
    </row>
    <row r="41" spans="1:12" outlineLevel="1">
      <c r="A41" s="1439">
        <f>ROW()</f>
        <v>41</v>
      </c>
      <c r="B41" s="1471" t="s">
        <v>625</v>
      </c>
      <c r="C41" s="1261" t="s">
        <v>284</v>
      </c>
      <c r="D41" s="1283"/>
      <c r="E41" s="1283"/>
      <c r="F41" s="1555">
        <f>ROUND(Revenue!AM66,5)</f>
        <v>1.762E-2</v>
      </c>
      <c r="G41" s="1297"/>
      <c r="H41" s="1298"/>
      <c r="I41" s="1298"/>
      <c r="J41" s="1298"/>
      <c r="K41" s="1298"/>
      <c r="L41" s="1552"/>
    </row>
    <row r="42" spans="1:12" outlineLevel="1">
      <c r="A42" s="1439">
        <f>ROW()</f>
        <v>42</v>
      </c>
      <c r="B42" s="1262" t="s">
        <v>285</v>
      </c>
      <c r="C42" s="1258"/>
      <c r="D42" s="1283"/>
      <c r="E42" s="1283"/>
      <c r="F42" s="1553"/>
      <c r="G42" s="1289"/>
      <c r="H42" s="1289"/>
      <c r="I42" s="1289"/>
      <c r="J42" s="1290"/>
      <c r="K42" s="1290"/>
      <c r="L42" s="1552"/>
    </row>
    <row r="43" spans="1:12" outlineLevel="1">
      <c r="A43" s="1439">
        <f>ROW()</f>
        <v>43</v>
      </c>
      <c r="B43" s="1465" t="s">
        <v>466</v>
      </c>
      <c r="C43" s="1260" t="s">
        <v>286</v>
      </c>
      <c r="D43" s="1283"/>
      <c r="E43" s="1283"/>
      <c r="F43" s="1711">
        <f>ROUND(Revenue!AM68,2)</f>
        <v>21691.69</v>
      </c>
      <c r="G43" s="1291"/>
      <c r="H43" s="1292"/>
      <c r="I43" s="1292"/>
      <c r="J43" s="1292"/>
      <c r="K43" s="1292"/>
      <c r="L43" s="1552"/>
    </row>
    <row r="44" spans="1:12" outlineLevel="1">
      <c r="A44" s="1439">
        <f>ROW()</f>
        <v>44</v>
      </c>
      <c r="B44" s="1466" t="s">
        <v>627</v>
      </c>
      <c r="C44" s="1263" t="s">
        <v>207</v>
      </c>
      <c r="D44" s="1283"/>
      <c r="E44" s="1283"/>
      <c r="F44" s="1711">
        <f>ROUND(Revenue!AM72,2)</f>
        <v>2.11</v>
      </c>
      <c r="G44" s="1290"/>
      <c r="H44" s="1299"/>
      <c r="I44" s="1299"/>
      <c r="J44" s="1299"/>
      <c r="K44" s="1299"/>
      <c r="L44" s="1552"/>
    </row>
    <row r="45" spans="1:12" outlineLevel="1">
      <c r="A45" s="1439">
        <f>ROW()</f>
        <v>45</v>
      </c>
      <c r="B45" s="1467" t="s">
        <v>628</v>
      </c>
      <c r="C45" s="1261" t="s">
        <v>207</v>
      </c>
      <c r="D45" s="1283"/>
      <c r="E45" s="1283"/>
      <c r="F45" s="1711">
        <f>ROUND(Revenue!AM73,2)</f>
        <v>1.1200000000000001</v>
      </c>
      <c r="G45" s="1293"/>
      <c r="H45" s="1294"/>
      <c r="I45" s="1294"/>
      <c r="J45" s="1294"/>
      <c r="K45" s="1294"/>
      <c r="L45" s="1552"/>
    </row>
    <row r="46" spans="1:12" outlineLevel="1">
      <c r="A46" s="1439">
        <f>ROW()</f>
        <v>46</v>
      </c>
      <c r="B46" s="1262" t="s">
        <v>287</v>
      </c>
      <c r="C46" s="1258"/>
      <c r="D46" s="1283"/>
      <c r="E46" s="1283"/>
      <c r="F46" s="1711"/>
      <c r="G46" s="1289"/>
      <c r="H46" s="1289"/>
      <c r="I46" s="1289"/>
      <c r="J46" s="1290"/>
      <c r="K46" s="1290"/>
      <c r="L46" s="1552"/>
    </row>
    <row r="47" spans="1:12" outlineLevel="1">
      <c r="A47" s="1439">
        <f>ROW()</f>
        <v>47</v>
      </c>
      <c r="B47" s="1465" t="s">
        <v>466</v>
      </c>
      <c r="C47" s="1260" t="s">
        <v>286</v>
      </c>
      <c r="D47" s="1283"/>
      <c r="E47" s="1283"/>
      <c r="F47" s="1711">
        <f>ROUND(Revenue!AM75,2)</f>
        <v>1097.26</v>
      </c>
      <c r="G47" s="1291"/>
      <c r="H47" s="1292"/>
      <c r="I47" s="1292"/>
      <c r="J47" s="1292"/>
      <c r="K47" s="1292"/>
      <c r="L47" s="1552"/>
    </row>
    <row r="48" spans="1:12" outlineLevel="1">
      <c r="A48" s="1439">
        <f>ROW()</f>
        <v>48</v>
      </c>
      <c r="B48" s="1466" t="s">
        <v>629</v>
      </c>
      <c r="C48" s="1263" t="s">
        <v>207</v>
      </c>
      <c r="D48" s="1283"/>
      <c r="E48" s="1283"/>
      <c r="F48" s="1711">
        <f>ROUND(Revenue!AM76,2)</f>
        <v>4.17</v>
      </c>
      <c r="G48" s="1290"/>
      <c r="H48" s="1299"/>
      <c r="I48" s="1299"/>
      <c r="J48" s="1299"/>
      <c r="K48" s="1299"/>
      <c r="L48" s="1552"/>
    </row>
    <row r="49" spans="1:12" outlineLevel="1">
      <c r="A49" s="1439">
        <f>ROW()</f>
        <v>49</v>
      </c>
      <c r="B49" s="1467" t="s">
        <v>630</v>
      </c>
      <c r="C49" s="1261" t="s">
        <v>207</v>
      </c>
      <c r="D49" s="1283"/>
      <c r="E49" s="1283"/>
      <c r="F49" s="1711">
        <f>ROUND(Revenue!AM78,2)</f>
        <v>3.58</v>
      </c>
      <c r="G49" s="1293"/>
      <c r="H49" s="1294"/>
      <c r="I49" s="1294"/>
      <c r="J49" s="1294"/>
      <c r="K49" s="1294"/>
      <c r="L49" s="1552"/>
    </row>
    <row r="50" spans="1:12" outlineLevel="1">
      <c r="A50" s="1439">
        <f>ROW()</f>
        <v>50</v>
      </c>
      <c r="B50" s="1262" t="s">
        <v>288</v>
      </c>
      <c r="C50" s="1258"/>
      <c r="D50" s="1283"/>
      <c r="E50" s="1283"/>
      <c r="F50" s="1711"/>
      <c r="G50" s="1289"/>
      <c r="H50" s="1289"/>
      <c r="I50" s="1289"/>
      <c r="J50" s="1290"/>
      <c r="K50" s="1290"/>
      <c r="L50" s="1552"/>
    </row>
    <row r="51" spans="1:12" outlineLevel="1">
      <c r="A51" s="1439">
        <f>ROW()</f>
        <v>51</v>
      </c>
      <c r="B51" s="1465" t="s">
        <v>466</v>
      </c>
      <c r="C51" s="1260" t="s">
        <v>286</v>
      </c>
      <c r="D51" s="1283"/>
      <c r="E51" s="1283"/>
      <c r="F51" s="1711">
        <f>ROUND(Revenue!AM80,2)</f>
        <v>275.36</v>
      </c>
      <c r="G51" s="1291"/>
      <c r="H51" s="1292"/>
      <c r="I51" s="1292"/>
      <c r="J51" s="1292"/>
      <c r="K51" s="1292"/>
      <c r="L51" s="1552"/>
    </row>
    <row r="52" spans="1:12" outlineLevel="1">
      <c r="A52" s="1439">
        <f>ROW()</f>
        <v>52</v>
      </c>
      <c r="B52" s="1466" t="s">
        <v>631</v>
      </c>
      <c r="C52" s="1263" t="s">
        <v>207</v>
      </c>
      <c r="D52" s="1283"/>
      <c r="E52" s="1283"/>
      <c r="F52" s="1711">
        <f>ROUND(Revenue!AM81,2)</f>
        <v>6.97</v>
      </c>
      <c r="G52" s="1290"/>
      <c r="H52" s="1299"/>
      <c r="I52" s="1299"/>
      <c r="J52" s="1299"/>
      <c r="K52" s="1299"/>
      <c r="L52" s="1552"/>
    </row>
    <row r="53" spans="1:12" outlineLevel="1">
      <c r="A53" s="1439">
        <f>ROW()</f>
        <v>53</v>
      </c>
      <c r="B53" s="1467" t="s">
        <v>632</v>
      </c>
      <c r="C53" s="1261" t="s">
        <v>207</v>
      </c>
      <c r="D53" s="1283"/>
      <c r="E53" s="1283"/>
      <c r="F53" s="1711">
        <f>ROUND(Revenue!AM82,2)</f>
        <v>4.16</v>
      </c>
      <c r="G53" s="1293"/>
      <c r="H53" s="1294"/>
      <c r="I53" s="1294"/>
      <c r="J53" s="1294"/>
      <c r="K53" s="1294"/>
      <c r="L53" s="1552"/>
    </row>
    <row r="54" spans="1:12" outlineLevel="1">
      <c r="A54" s="1439">
        <f>ROW()</f>
        <v>54</v>
      </c>
      <c r="B54" s="1262" t="s">
        <v>289</v>
      </c>
      <c r="C54" s="1258"/>
      <c r="D54" s="1283"/>
      <c r="E54" s="1283"/>
      <c r="F54" s="1711"/>
      <c r="G54" s="1289"/>
      <c r="H54" s="1289"/>
      <c r="I54" s="1289"/>
      <c r="J54" s="1290"/>
      <c r="K54" s="1290"/>
      <c r="L54" s="1552"/>
    </row>
    <row r="55" spans="1:12" outlineLevel="1">
      <c r="A55" s="1439">
        <f>ROW()</f>
        <v>55</v>
      </c>
      <c r="B55" s="1465" t="s">
        <v>466</v>
      </c>
      <c r="C55" s="1260" t="s">
        <v>286</v>
      </c>
      <c r="D55" s="1283"/>
      <c r="E55" s="1283"/>
      <c r="F55" s="1711">
        <f>ROUND(Revenue!AM84,2)</f>
        <v>136.22999999999999</v>
      </c>
      <c r="G55" s="1290"/>
      <c r="H55" s="1299"/>
      <c r="I55" s="1299"/>
      <c r="J55" s="1299"/>
      <c r="K55" s="1299"/>
      <c r="L55" s="1552"/>
    </row>
    <row r="56" spans="1:12" outlineLevel="1">
      <c r="A56" s="1439">
        <f>ROW()</f>
        <v>56</v>
      </c>
      <c r="B56" s="1466"/>
      <c r="C56" s="1263"/>
      <c r="D56" s="1283"/>
      <c r="E56" s="1283"/>
      <c r="F56" s="1711"/>
      <c r="G56" s="1290"/>
      <c r="H56" s="1299"/>
      <c r="I56" s="1299"/>
      <c r="J56" s="1299"/>
      <c r="K56" s="1299"/>
      <c r="L56" s="1552"/>
    </row>
    <row r="57" spans="1:12" outlineLevel="1">
      <c r="A57" s="1439">
        <f>ROW()</f>
        <v>57</v>
      </c>
      <c r="B57" s="1466" t="s">
        <v>730</v>
      </c>
      <c r="C57" s="1263" t="s">
        <v>207</v>
      </c>
      <c r="D57" s="1669"/>
      <c r="E57" s="1669" t="s">
        <v>853</v>
      </c>
      <c r="F57" s="1711">
        <f>ROUND('B3 Tariff rebalance'!E17,2)</f>
        <v>4.95</v>
      </c>
      <c r="G57" s="1556"/>
      <c r="H57" s="1299"/>
      <c r="I57" s="1299"/>
      <c r="J57" s="1299"/>
      <c r="K57" s="1299"/>
      <c r="L57" s="1552"/>
    </row>
    <row r="58" spans="1:12" ht="13.5" outlineLevel="1" thickBot="1">
      <c r="A58" s="1439">
        <f>ROW()</f>
        <v>58</v>
      </c>
      <c r="B58" s="1466" t="s">
        <v>620</v>
      </c>
      <c r="C58" s="1263" t="s">
        <v>207</v>
      </c>
      <c r="D58" s="1283"/>
      <c r="E58" s="1283"/>
      <c r="F58" s="1712">
        <f>ROUND(Revenue!AM90,$C$7)</f>
        <v>4.28</v>
      </c>
      <c r="G58" s="1557"/>
      <c r="H58" s="1299"/>
      <c r="I58" s="1299"/>
      <c r="J58" s="1299"/>
      <c r="K58" s="1299"/>
      <c r="L58" s="1552"/>
    </row>
    <row r="59" spans="1:12" ht="13.5" outlineLevel="1" thickBot="1">
      <c r="A59" s="1439">
        <f>ROW()</f>
        <v>59</v>
      </c>
    </row>
    <row r="60" spans="1:12" ht="26.25" customHeight="1" outlineLevel="2">
      <c r="A60" s="1439">
        <f>ROW()</f>
        <v>60</v>
      </c>
      <c r="F60" s="1282" t="s">
        <v>915</v>
      </c>
      <c r="G60" s="1708"/>
      <c r="H60" s="1617"/>
      <c r="I60" s="1615" t="s">
        <v>615</v>
      </c>
      <c r="J60" s="1617"/>
      <c r="K60" s="1618"/>
    </row>
    <row r="61" spans="1:12" ht="25.5" outlineLevel="2">
      <c r="A61" s="1439">
        <f>ROW()</f>
        <v>61</v>
      </c>
      <c r="B61" s="1253" t="s">
        <v>904</v>
      </c>
      <c r="C61" s="1254" t="s">
        <v>856</v>
      </c>
      <c r="F61" s="1311">
        <f t="shared" ref="F61:K61" si="2">F$33</f>
        <v>2024</v>
      </c>
      <c r="G61" s="1312">
        <f t="shared" si="2"/>
        <v>2025</v>
      </c>
      <c r="H61" s="1312">
        <f t="shared" si="2"/>
        <v>2026</v>
      </c>
      <c r="I61" s="1312">
        <f t="shared" si="2"/>
        <v>2027</v>
      </c>
      <c r="J61" s="1312">
        <f t="shared" si="2"/>
        <v>2028</v>
      </c>
      <c r="K61" s="1312">
        <f t="shared" si="2"/>
        <v>2029</v>
      </c>
    </row>
    <row r="62" spans="1:12" outlineLevel="2">
      <c r="A62" s="1439">
        <f>ROW()</f>
        <v>62</v>
      </c>
      <c r="B62" s="1257" t="s">
        <v>282</v>
      </c>
      <c r="C62" s="1258"/>
      <c r="D62" s="1283"/>
      <c r="E62" s="1283"/>
      <c r="F62" s="1284"/>
      <c r="G62" s="1285"/>
      <c r="H62" s="1285"/>
      <c r="I62" s="1285"/>
      <c r="J62" s="1285"/>
      <c r="K62" s="1286"/>
    </row>
    <row r="63" spans="1:12" outlineLevel="2">
      <c r="A63" s="1439">
        <f>ROW()</f>
        <v>63</v>
      </c>
      <c r="B63" s="1468" t="s">
        <v>466</v>
      </c>
      <c r="C63" s="1259" t="s">
        <v>283</v>
      </c>
      <c r="D63" s="1283"/>
      <c r="E63" s="1283"/>
      <c r="F63" s="1713">
        <f t="shared" ref="F63:F86" si="3">F35</f>
        <v>39222.839999999997</v>
      </c>
      <c r="G63" s="1300" t="str">
        <f>IF(G35&lt;&gt;0,0,"x")</f>
        <v>x</v>
      </c>
      <c r="H63" s="1301" t="str">
        <f>IF(H35&lt;&gt;0,0,"x")</f>
        <v>x</v>
      </c>
      <c r="I63" s="1301" t="str">
        <f>IF(I35&lt;&gt;0,0,"x")</f>
        <v>x</v>
      </c>
      <c r="J63" s="1301" t="str">
        <f>IF(J35&lt;&gt;0,0,"x")</f>
        <v>x</v>
      </c>
      <c r="K63" s="1301" t="str">
        <f>IF(K35&lt;&gt;0,0,"x")</f>
        <v>x</v>
      </c>
      <c r="L63" s="1558"/>
    </row>
    <row r="64" spans="1:12" outlineLevel="2">
      <c r="A64" s="1439">
        <f>ROW()</f>
        <v>64</v>
      </c>
      <c r="B64" s="1469" t="s">
        <v>623</v>
      </c>
      <c r="C64" s="1258"/>
      <c r="D64" s="1283"/>
      <c r="E64" s="1283"/>
      <c r="F64" s="1714"/>
      <c r="G64" s="1289"/>
      <c r="H64" s="1289"/>
      <c r="I64" s="1289"/>
      <c r="J64" s="1290"/>
      <c r="K64" s="1290"/>
      <c r="L64" s="1558"/>
    </row>
    <row r="65" spans="1:12" outlineLevel="2">
      <c r="A65" s="1439">
        <f>ROW()</f>
        <v>65</v>
      </c>
      <c r="B65" s="1470" t="s">
        <v>624</v>
      </c>
      <c r="C65" s="1260" t="s">
        <v>284</v>
      </c>
      <c r="D65" s="1283"/>
      <c r="E65" s="1283"/>
      <c r="F65" s="1715">
        <f t="shared" si="3"/>
        <v>165.32</v>
      </c>
      <c r="G65" s="1300" t="str">
        <f t="shared" ref="G65:K66" si="4">IF(G37&lt;&gt;0,0,"x")</f>
        <v>x</v>
      </c>
      <c r="H65" s="1301" t="str">
        <f t="shared" si="4"/>
        <v>x</v>
      </c>
      <c r="I65" s="1301" t="str">
        <f t="shared" si="4"/>
        <v>x</v>
      </c>
      <c r="J65" s="1301" t="str">
        <f t="shared" si="4"/>
        <v>x</v>
      </c>
      <c r="K65" s="1301" t="str">
        <f t="shared" si="4"/>
        <v>x</v>
      </c>
      <c r="L65" s="1558"/>
    </row>
    <row r="66" spans="1:12" outlineLevel="2">
      <c r="A66" s="1439">
        <f>ROW()</f>
        <v>66</v>
      </c>
      <c r="B66" s="1471" t="s">
        <v>625</v>
      </c>
      <c r="C66" s="1261" t="s">
        <v>284</v>
      </c>
      <c r="D66" s="1283"/>
      <c r="E66" s="1283"/>
      <c r="F66" s="1716">
        <f t="shared" si="3"/>
        <v>87.02</v>
      </c>
      <c r="G66" s="1300" t="str">
        <f t="shared" si="4"/>
        <v>x</v>
      </c>
      <c r="H66" s="1301" t="str">
        <f t="shared" si="4"/>
        <v>x</v>
      </c>
      <c r="I66" s="1301" t="str">
        <f t="shared" si="4"/>
        <v>x</v>
      </c>
      <c r="J66" s="1301" t="str">
        <f t="shared" si="4"/>
        <v>x</v>
      </c>
      <c r="K66" s="1301" t="str">
        <f t="shared" si="4"/>
        <v>x</v>
      </c>
      <c r="L66" s="1558"/>
    </row>
    <row r="67" spans="1:12" outlineLevel="2">
      <c r="A67" s="1439">
        <f>ROW()</f>
        <v>67</v>
      </c>
      <c r="B67" s="1469" t="s">
        <v>626</v>
      </c>
      <c r="C67" s="1258"/>
      <c r="D67" s="1283"/>
      <c r="E67" s="1283"/>
      <c r="F67" s="1559">
        <f t="shared" si="3"/>
        <v>0</v>
      </c>
      <c r="G67" s="1289"/>
      <c r="H67" s="1289"/>
      <c r="I67" s="1289"/>
      <c r="J67" s="1290"/>
      <c r="K67" s="1290"/>
      <c r="L67" s="1558"/>
    </row>
    <row r="68" spans="1:12" outlineLevel="2">
      <c r="A68" s="1439">
        <f>ROW()</f>
        <v>68</v>
      </c>
      <c r="B68" s="1470" t="s">
        <v>624</v>
      </c>
      <c r="C68" s="1260" t="s">
        <v>284</v>
      </c>
      <c r="D68" s="1283"/>
      <c r="E68" s="1283"/>
      <c r="F68" s="1560">
        <f t="shared" si="3"/>
        <v>3.4970000000000001E-2</v>
      </c>
      <c r="G68" s="1300" t="str">
        <f t="shared" ref="G68:K69" si="5">IF(G40&lt;&gt;0,0,"x")</f>
        <v>x</v>
      </c>
      <c r="H68" s="1301" t="str">
        <f t="shared" si="5"/>
        <v>x</v>
      </c>
      <c r="I68" s="1301" t="str">
        <f t="shared" si="5"/>
        <v>x</v>
      </c>
      <c r="J68" s="1301" t="str">
        <f t="shared" si="5"/>
        <v>x</v>
      </c>
      <c r="K68" s="1301" t="str">
        <f t="shared" si="5"/>
        <v>x</v>
      </c>
      <c r="L68" s="1562"/>
    </row>
    <row r="69" spans="1:12" outlineLevel="2">
      <c r="A69" s="1439">
        <f>ROW()</f>
        <v>69</v>
      </c>
      <c r="B69" s="1471" t="s">
        <v>625</v>
      </c>
      <c r="C69" s="1261" t="s">
        <v>284</v>
      </c>
      <c r="D69" s="1283"/>
      <c r="E69" s="1283"/>
      <c r="F69" s="1561">
        <f t="shared" si="3"/>
        <v>1.762E-2</v>
      </c>
      <c r="G69" s="1300" t="str">
        <f t="shared" si="5"/>
        <v>x</v>
      </c>
      <c r="H69" s="1301" t="str">
        <f t="shared" si="5"/>
        <v>x</v>
      </c>
      <c r="I69" s="1301" t="str">
        <f t="shared" si="5"/>
        <v>x</v>
      </c>
      <c r="J69" s="1301" t="str">
        <f t="shared" si="5"/>
        <v>x</v>
      </c>
      <c r="K69" s="1301" t="str">
        <f t="shared" si="5"/>
        <v>x</v>
      </c>
      <c r="L69" s="1562"/>
    </row>
    <row r="70" spans="1:12" outlineLevel="2">
      <c r="A70" s="1439">
        <f>ROW()</f>
        <v>70</v>
      </c>
      <c r="B70" s="1262" t="s">
        <v>285</v>
      </c>
      <c r="C70" s="1258"/>
      <c r="D70" s="1283"/>
      <c r="E70" s="1283"/>
      <c r="F70" s="1559">
        <f t="shared" si="3"/>
        <v>0</v>
      </c>
      <c r="G70" s="1289"/>
      <c r="H70" s="1289"/>
      <c r="I70" s="1289"/>
      <c r="J70" s="1290"/>
      <c r="K70" s="1290"/>
      <c r="L70" s="1558"/>
    </row>
    <row r="71" spans="1:12" outlineLevel="2">
      <c r="A71" s="1439">
        <f>ROW()</f>
        <v>71</v>
      </c>
      <c r="B71" s="1465" t="s">
        <v>466</v>
      </c>
      <c r="C71" s="1260" t="s">
        <v>286</v>
      </c>
      <c r="D71" s="1283"/>
      <c r="E71" s="1283"/>
      <c r="F71" s="1715">
        <f t="shared" si="3"/>
        <v>21691.69</v>
      </c>
      <c r="G71" s="1300" t="str">
        <f t="shared" ref="G71:K73" si="6">IF(G43&lt;&gt;0,0,"x")</f>
        <v>x</v>
      </c>
      <c r="H71" s="1301" t="str">
        <f t="shared" si="6"/>
        <v>x</v>
      </c>
      <c r="I71" s="1301" t="str">
        <f t="shared" si="6"/>
        <v>x</v>
      </c>
      <c r="J71" s="1301" t="str">
        <f t="shared" si="6"/>
        <v>x</v>
      </c>
      <c r="K71" s="1301" t="str">
        <f t="shared" si="6"/>
        <v>x</v>
      </c>
      <c r="L71" s="1558"/>
    </row>
    <row r="72" spans="1:12" outlineLevel="2">
      <c r="A72" s="1439">
        <f>ROW()</f>
        <v>72</v>
      </c>
      <c r="B72" s="1466" t="s">
        <v>627</v>
      </c>
      <c r="C72" s="1263" t="s">
        <v>207</v>
      </c>
      <c r="D72" s="1283"/>
      <c r="E72" s="1283"/>
      <c r="F72" s="1715">
        <f t="shared" si="3"/>
        <v>2.11</v>
      </c>
      <c r="G72" s="1300" t="str">
        <f t="shared" si="6"/>
        <v>x</v>
      </c>
      <c r="H72" s="1301" t="str">
        <f t="shared" si="6"/>
        <v>x</v>
      </c>
      <c r="I72" s="1301" t="str">
        <f t="shared" si="6"/>
        <v>x</v>
      </c>
      <c r="J72" s="1301" t="str">
        <f t="shared" si="6"/>
        <v>x</v>
      </c>
      <c r="K72" s="1301" t="str">
        <f t="shared" si="6"/>
        <v>x</v>
      </c>
      <c r="L72" s="1558"/>
    </row>
    <row r="73" spans="1:12" outlineLevel="2">
      <c r="A73" s="1439">
        <f>ROW()</f>
        <v>73</v>
      </c>
      <c r="B73" s="1467" t="s">
        <v>628</v>
      </c>
      <c r="C73" s="1261" t="s">
        <v>207</v>
      </c>
      <c r="D73" s="1283"/>
      <c r="E73" s="1283"/>
      <c r="F73" s="1715">
        <f t="shared" si="3"/>
        <v>1.1200000000000001</v>
      </c>
      <c r="G73" s="1300" t="str">
        <f t="shared" si="6"/>
        <v>x</v>
      </c>
      <c r="H73" s="1301" t="str">
        <f t="shared" si="6"/>
        <v>x</v>
      </c>
      <c r="I73" s="1301" t="str">
        <f t="shared" si="6"/>
        <v>x</v>
      </c>
      <c r="J73" s="1301" t="str">
        <f t="shared" si="6"/>
        <v>x</v>
      </c>
      <c r="K73" s="1301" t="str">
        <f t="shared" si="6"/>
        <v>x</v>
      </c>
      <c r="L73" s="1558"/>
    </row>
    <row r="74" spans="1:12" outlineLevel="2">
      <c r="A74" s="1439">
        <f>ROW()</f>
        <v>74</v>
      </c>
      <c r="B74" s="1262" t="s">
        <v>287</v>
      </c>
      <c r="C74" s="1258"/>
      <c r="D74" s="1283"/>
      <c r="E74" s="1283"/>
      <c r="F74" s="1714">
        <f t="shared" si="3"/>
        <v>0</v>
      </c>
      <c r="G74" s="1289"/>
      <c r="H74" s="1289"/>
      <c r="I74" s="1289"/>
      <c r="J74" s="1290"/>
      <c r="K74" s="1290"/>
    </row>
    <row r="75" spans="1:12" outlineLevel="2">
      <c r="A75" s="1439">
        <f>ROW()</f>
        <v>75</v>
      </c>
      <c r="B75" s="1465" t="s">
        <v>466</v>
      </c>
      <c r="C75" s="1260" t="s">
        <v>286</v>
      </c>
      <c r="D75" s="1283"/>
      <c r="E75" s="1283"/>
      <c r="F75" s="1715">
        <f t="shared" si="3"/>
        <v>1097.26</v>
      </c>
      <c r="G75" s="1300" t="str">
        <f t="shared" ref="G75:K77" si="7">IF(G47&lt;&gt;0,0,"x")</f>
        <v>x</v>
      </c>
      <c r="H75" s="1301" t="str">
        <f t="shared" si="7"/>
        <v>x</v>
      </c>
      <c r="I75" s="1301" t="str">
        <f t="shared" si="7"/>
        <v>x</v>
      </c>
      <c r="J75" s="1301" t="str">
        <f t="shared" si="7"/>
        <v>x</v>
      </c>
      <c r="K75" s="1301" t="str">
        <f t="shared" si="7"/>
        <v>x</v>
      </c>
      <c r="L75" s="1558"/>
    </row>
    <row r="76" spans="1:12" outlineLevel="2">
      <c r="A76" s="1439">
        <f>ROW()</f>
        <v>76</v>
      </c>
      <c r="B76" s="1466" t="s">
        <v>629</v>
      </c>
      <c r="C76" s="1263" t="s">
        <v>207</v>
      </c>
      <c r="D76" s="1283"/>
      <c r="E76" s="1283"/>
      <c r="F76" s="1715">
        <f t="shared" si="3"/>
        <v>4.17</v>
      </c>
      <c r="G76" s="1300" t="str">
        <f t="shared" si="7"/>
        <v>x</v>
      </c>
      <c r="H76" s="1301" t="str">
        <f t="shared" si="7"/>
        <v>x</v>
      </c>
      <c r="I76" s="1301" t="str">
        <f t="shared" si="7"/>
        <v>x</v>
      </c>
      <c r="J76" s="1301" t="str">
        <f t="shared" si="7"/>
        <v>x</v>
      </c>
      <c r="K76" s="1301" t="str">
        <f t="shared" si="7"/>
        <v>x</v>
      </c>
      <c r="L76" s="1558"/>
    </row>
    <row r="77" spans="1:12" outlineLevel="2">
      <c r="A77" s="1439">
        <f>ROW()</f>
        <v>77</v>
      </c>
      <c r="B77" s="1467" t="s">
        <v>630</v>
      </c>
      <c r="C77" s="1261" t="s">
        <v>207</v>
      </c>
      <c r="D77" s="1283"/>
      <c r="E77" s="1283"/>
      <c r="F77" s="1715">
        <f t="shared" si="3"/>
        <v>3.58</v>
      </c>
      <c r="G77" s="1300" t="str">
        <f t="shared" si="7"/>
        <v>x</v>
      </c>
      <c r="H77" s="1301" t="str">
        <f t="shared" si="7"/>
        <v>x</v>
      </c>
      <c r="I77" s="1301" t="str">
        <f t="shared" si="7"/>
        <v>x</v>
      </c>
      <c r="J77" s="1301" t="str">
        <f t="shared" si="7"/>
        <v>x</v>
      </c>
      <c r="K77" s="1301" t="str">
        <f t="shared" si="7"/>
        <v>x</v>
      </c>
      <c r="L77" s="1558"/>
    </row>
    <row r="78" spans="1:12" outlineLevel="2">
      <c r="A78" s="1439">
        <f>ROW()</f>
        <v>78</v>
      </c>
      <c r="B78" s="1262" t="s">
        <v>288</v>
      </c>
      <c r="C78" s="1258"/>
      <c r="D78" s="1283"/>
      <c r="E78" s="1283"/>
      <c r="F78" s="1714">
        <f t="shared" si="3"/>
        <v>0</v>
      </c>
      <c r="G78" s="1289"/>
      <c r="H78" s="1289"/>
      <c r="I78" s="1289"/>
      <c r="J78" s="1290"/>
      <c r="K78" s="1290"/>
    </row>
    <row r="79" spans="1:12" outlineLevel="2">
      <c r="A79" s="1439">
        <f>ROW()</f>
        <v>79</v>
      </c>
      <c r="B79" s="1465" t="s">
        <v>466</v>
      </c>
      <c r="C79" s="1260" t="s">
        <v>286</v>
      </c>
      <c r="D79" s="1283"/>
      <c r="E79" s="1283"/>
      <c r="F79" s="1715">
        <f t="shared" si="3"/>
        <v>275.36</v>
      </c>
      <c r="G79" s="1300" t="str">
        <f t="shared" ref="G79:K81" si="8">IF(G51&lt;&gt;0,0,"x")</f>
        <v>x</v>
      </c>
      <c r="H79" s="1301" t="str">
        <f t="shared" si="8"/>
        <v>x</v>
      </c>
      <c r="I79" s="1301" t="str">
        <f t="shared" si="8"/>
        <v>x</v>
      </c>
      <c r="J79" s="1301" t="str">
        <f t="shared" si="8"/>
        <v>x</v>
      </c>
      <c r="K79" s="1301" t="str">
        <f t="shared" si="8"/>
        <v>x</v>
      </c>
      <c r="L79" s="1558"/>
    </row>
    <row r="80" spans="1:12" outlineLevel="2">
      <c r="A80" s="1439">
        <f>ROW()</f>
        <v>80</v>
      </c>
      <c r="B80" s="1466" t="s">
        <v>631</v>
      </c>
      <c r="C80" s="1263" t="s">
        <v>207</v>
      </c>
      <c r="D80" s="1283"/>
      <c r="E80" s="1283"/>
      <c r="F80" s="1714">
        <f t="shared" si="3"/>
        <v>6.97</v>
      </c>
      <c r="G80" s="1300" t="str">
        <f t="shared" si="8"/>
        <v>x</v>
      </c>
      <c r="H80" s="1301" t="str">
        <f t="shared" si="8"/>
        <v>x</v>
      </c>
      <c r="I80" s="1301" t="str">
        <f t="shared" si="8"/>
        <v>x</v>
      </c>
      <c r="J80" s="1301" t="str">
        <f t="shared" si="8"/>
        <v>x</v>
      </c>
      <c r="K80" s="1301" t="str">
        <f t="shared" si="8"/>
        <v>x</v>
      </c>
      <c r="L80" s="1558"/>
    </row>
    <row r="81" spans="1:13" outlineLevel="2">
      <c r="A81" s="1439">
        <f>ROW()</f>
        <v>81</v>
      </c>
      <c r="B81" s="1467" t="s">
        <v>632</v>
      </c>
      <c r="C81" s="1261" t="s">
        <v>207</v>
      </c>
      <c r="D81" s="1283"/>
      <c r="E81" s="1283"/>
      <c r="F81" s="1716">
        <f t="shared" si="3"/>
        <v>4.16</v>
      </c>
      <c r="G81" s="1300" t="str">
        <f t="shared" si="8"/>
        <v>x</v>
      </c>
      <c r="H81" s="1301" t="str">
        <f t="shared" si="8"/>
        <v>x</v>
      </c>
      <c r="I81" s="1301" t="str">
        <f t="shared" si="8"/>
        <v>x</v>
      </c>
      <c r="J81" s="1301" t="str">
        <f t="shared" si="8"/>
        <v>x</v>
      </c>
      <c r="K81" s="1301" t="str">
        <f t="shared" si="8"/>
        <v>x</v>
      </c>
      <c r="L81" s="1558"/>
    </row>
    <row r="82" spans="1:13" outlineLevel="2">
      <c r="A82" s="1439">
        <f>ROW()</f>
        <v>82</v>
      </c>
      <c r="B82" s="1262" t="s">
        <v>289</v>
      </c>
      <c r="C82" s="1258"/>
      <c r="D82" s="1283"/>
      <c r="E82" s="1283"/>
      <c r="F82" s="1714">
        <f t="shared" si="3"/>
        <v>0</v>
      </c>
      <c r="G82" s="1289"/>
      <c r="H82" s="1289"/>
      <c r="I82" s="1289"/>
      <c r="J82" s="1290"/>
      <c r="K82" s="1290"/>
      <c r="L82" s="1558"/>
    </row>
    <row r="83" spans="1:13" outlineLevel="2">
      <c r="A83" s="1439">
        <f>ROW()</f>
        <v>83</v>
      </c>
      <c r="B83" s="1465" t="s">
        <v>466</v>
      </c>
      <c r="C83" s="1260" t="s">
        <v>286</v>
      </c>
      <c r="D83" s="1283"/>
      <c r="E83" s="1283"/>
      <c r="F83" s="1714">
        <f t="shared" si="3"/>
        <v>136.22999999999999</v>
      </c>
      <c r="G83" s="1300" t="str">
        <f t="shared" ref="G83:K86" si="9">IF(G55&lt;&gt;0,0,"x")</f>
        <v>x</v>
      </c>
      <c r="H83" s="1301" t="str">
        <f t="shared" si="9"/>
        <v>x</v>
      </c>
      <c r="I83" s="1301" t="str">
        <f t="shared" si="9"/>
        <v>x</v>
      </c>
      <c r="J83" s="1301" t="str">
        <f t="shared" si="9"/>
        <v>x</v>
      </c>
      <c r="K83" s="1301" t="str">
        <f t="shared" si="9"/>
        <v>x</v>
      </c>
      <c r="L83" s="1558"/>
    </row>
    <row r="84" spans="1:13" outlineLevel="2">
      <c r="A84" s="1439">
        <f>ROW()</f>
        <v>84</v>
      </c>
      <c r="B84" s="1466"/>
      <c r="C84" s="1263"/>
      <c r="D84" s="1283"/>
      <c r="E84" s="1283"/>
      <c r="F84" s="1714"/>
      <c r="G84" s="1300" t="str">
        <f t="shared" si="9"/>
        <v>x</v>
      </c>
      <c r="H84" s="1301" t="str">
        <f t="shared" si="9"/>
        <v>x</v>
      </c>
      <c r="I84" s="1301" t="str">
        <f t="shared" si="9"/>
        <v>x</v>
      </c>
      <c r="J84" s="1301" t="str">
        <f t="shared" si="9"/>
        <v>x</v>
      </c>
      <c r="K84" s="1301" t="str">
        <f t="shared" si="9"/>
        <v>x</v>
      </c>
      <c r="L84" s="1558"/>
    </row>
    <row r="85" spans="1:13" outlineLevel="2">
      <c r="A85" s="1439">
        <f>ROW()</f>
        <v>85</v>
      </c>
      <c r="B85" s="1466" t="s">
        <v>730</v>
      </c>
      <c r="C85" s="1263" t="s">
        <v>207</v>
      </c>
      <c r="D85" s="1283"/>
      <c r="E85" s="1283"/>
      <c r="F85" s="1714">
        <f t="shared" si="3"/>
        <v>4.95</v>
      </c>
      <c r="G85" s="1300" t="str">
        <f t="shared" si="9"/>
        <v>x</v>
      </c>
      <c r="H85" s="1301" t="str">
        <f t="shared" si="9"/>
        <v>x</v>
      </c>
      <c r="I85" s="1301" t="str">
        <f t="shared" si="9"/>
        <v>x</v>
      </c>
      <c r="J85" s="1301" t="str">
        <f t="shared" si="9"/>
        <v>x</v>
      </c>
      <c r="K85" s="1301" t="str">
        <f t="shared" si="9"/>
        <v>x</v>
      </c>
      <c r="L85" s="1558"/>
    </row>
    <row r="86" spans="1:13" ht="13.5" outlineLevel="2" thickBot="1">
      <c r="A86" s="1439">
        <f>ROW()</f>
        <v>86</v>
      </c>
      <c r="B86" s="1466" t="s">
        <v>620</v>
      </c>
      <c r="C86" s="1263" t="s">
        <v>207</v>
      </c>
      <c r="D86" s="1283"/>
      <c r="E86" s="1283"/>
      <c r="F86" s="1717">
        <f t="shared" si="3"/>
        <v>4.28</v>
      </c>
      <c r="G86" s="1563" t="str">
        <f t="shared" si="9"/>
        <v>x</v>
      </c>
      <c r="H86" s="1302" t="str">
        <f t="shared" si="9"/>
        <v>x</v>
      </c>
      <c r="I86" s="1302" t="str">
        <f t="shared" si="9"/>
        <v>x</v>
      </c>
      <c r="J86" s="1302" t="str">
        <f t="shared" si="9"/>
        <v>x</v>
      </c>
      <c r="K86" s="1302" t="str">
        <f t="shared" si="9"/>
        <v>x</v>
      </c>
      <c r="L86" s="1558"/>
    </row>
    <row r="87" spans="1:13" ht="13.5" outlineLevel="2" thickBot="1">
      <c r="A87" s="1439">
        <f>ROW()</f>
        <v>87</v>
      </c>
    </row>
    <row r="88" spans="1:13" ht="14.25" outlineLevel="2" thickTop="1" thickBot="1">
      <c r="A88" s="1439">
        <f>ROW()</f>
        <v>88</v>
      </c>
      <c r="B88" s="1303" t="s">
        <v>617</v>
      </c>
      <c r="C88" s="1303"/>
      <c r="D88" s="1303"/>
      <c r="E88" s="1303"/>
      <c r="F88" s="1303"/>
      <c r="G88" s="1303"/>
      <c r="H88" s="1303"/>
      <c r="I88" s="1303"/>
      <c r="J88" s="1303"/>
      <c r="K88" s="1303"/>
    </row>
    <row r="89" spans="1:13" outlineLevel="2">
      <c r="A89" s="1439">
        <f>ROW()</f>
        <v>89</v>
      </c>
      <c r="F89" s="1282" t="s">
        <v>915</v>
      </c>
      <c r="G89" s="1707"/>
      <c r="H89" s="1617"/>
      <c r="I89" s="1615" t="str">
        <f>"Forecast tariffs adjustment (Real $ at "&amp;Input!$G$43&amp;")"</f>
        <v>Forecast tariffs adjustment (Real $ at 31/12/2023)</v>
      </c>
      <c r="J89" s="1617"/>
      <c r="K89" s="1618"/>
      <c r="M89" s="1767" t="s">
        <v>918</v>
      </c>
    </row>
    <row r="90" spans="1:13" ht="25.5" outlineLevel="2">
      <c r="A90" s="1439">
        <f>ROW()</f>
        <v>90</v>
      </c>
      <c r="B90" s="1253" t="s">
        <v>904</v>
      </c>
      <c r="C90" s="1254" t="s">
        <v>856</v>
      </c>
      <c r="F90" s="1311">
        <f t="shared" ref="F90:K90" si="10">F$33</f>
        <v>2024</v>
      </c>
      <c r="G90" s="1312">
        <f t="shared" si="10"/>
        <v>2025</v>
      </c>
      <c r="H90" s="1312">
        <f t="shared" si="10"/>
        <v>2026</v>
      </c>
      <c r="I90" s="1312">
        <f t="shared" si="10"/>
        <v>2027</v>
      </c>
      <c r="J90" s="1312">
        <f t="shared" si="10"/>
        <v>2028</v>
      </c>
      <c r="K90" s="1312">
        <f t="shared" si="10"/>
        <v>2029</v>
      </c>
      <c r="M90" s="1312">
        <f>G90</f>
        <v>2025</v>
      </c>
    </row>
    <row r="91" spans="1:13" outlineLevel="2">
      <c r="A91" s="1439">
        <f>ROW()</f>
        <v>91</v>
      </c>
      <c r="B91" s="1257" t="s">
        <v>282</v>
      </c>
      <c r="C91" s="1258"/>
      <c r="D91" s="1283"/>
      <c r="E91" s="1283"/>
      <c r="F91" s="1691"/>
      <c r="G91" s="1692"/>
      <c r="H91" s="1692"/>
      <c r="I91" s="1692"/>
      <c r="J91" s="1692"/>
      <c r="K91" s="1693"/>
      <c r="M91" s="1692"/>
    </row>
    <row r="92" spans="1:13" outlineLevel="2">
      <c r="A92" s="1439">
        <f>ROW()</f>
        <v>92</v>
      </c>
      <c r="B92" s="1468" t="s">
        <v>466</v>
      </c>
      <c r="C92" s="1259" t="s">
        <v>283</v>
      </c>
      <c r="D92" s="1283"/>
      <c r="E92" s="1283"/>
      <c r="F92" s="1694"/>
      <c r="G92" s="1695"/>
      <c r="H92" s="1696"/>
      <c r="I92" s="1696"/>
      <c r="J92" s="1696"/>
      <c r="K92" s="1696"/>
      <c r="L92" s="1564"/>
      <c r="M92" s="1696"/>
    </row>
    <row r="93" spans="1:13" outlineLevel="2">
      <c r="A93" s="1439">
        <f>ROW()</f>
        <v>93</v>
      </c>
      <c r="B93" s="1469" t="s">
        <v>623</v>
      </c>
      <c r="C93" s="1258"/>
      <c r="D93" s="1283"/>
      <c r="E93" s="1283"/>
      <c r="F93" s="1697"/>
      <c r="G93" s="1698"/>
      <c r="H93" s="1698"/>
      <c r="I93" s="1698"/>
      <c r="J93" s="1698"/>
      <c r="K93" s="1698"/>
      <c r="M93" s="1698"/>
    </row>
    <row r="94" spans="1:13" outlineLevel="2">
      <c r="A94" s="1439">
        <f>ROW()</f>
        <v>94</v>
      </c>
      <c r="B94" s="1470" t="s">
        <v>624</v>
      </c>
      <c r="C94" s="1260" t="s">
        <v>284</v>
      </c>
      <c r="D94" s="1283"/>
      <c r="E94" s="1283"/>
      <c r="F94" s="1700"/>
      <c r="G94" s="1699"/>
      <c r="H94" s="1701"/>
      <c r="I94" s="1701"/>
      <c r="J94" s="1701"/>
      <c r="K94" s="1701"/>
      <c r="M94" s="1701"/>
    </row>
    <row r="95" spans="1:13" outlineLevel="2">
      <c r="A95" s="1439">
        <f>ROW()</f>
        <v>95</v>
      </c>
      <c r="B95" s="1471" t="s">
        <v>625</v>
      </c>
      <c r="C95" s="1261" t="s">
        <v>284</v>
      </c>
      <c r="D95" s="1283"/>
      <c r="E95" s="1283"/>
      <c r="F95" s="1702"/>
      <c r="G95" s="1699"/>
      <c r="H95" s="1701"/>
      <c r="I95" s="1701"/>
      <c r="J95" s="1701"/>
      <c r="K95" s="1701"/>
      <c r="M95" s="1701"/>
    </row>
    <row r="96" spans="1:13" outlineLevel="2">
      <c r="A96" s="1439">
        <f>ROW()</f>
        <v>96</v>
      </c>
      <c r="B96" s="1469" t="s">
        <v>626</v>
      </c>
      <c r="C96" s="1258"/>
      <c r="D96" s="1283"/>
      <c r="E96" s="1283"/>
      <c r="F96" s="1697"/>
      <c r="G96" s="1698"/>
      <c r="H96" s="1698"/>
      <c r="I96" s="1698"/>
      <c r="J96" s="1698"/>
      <c r="K96" s="1698"/>
      <c r="M96" s="1698"/>
    </row>
    <row r="97" spans="1:13" outlineLevel="2">
      <c r="A97" s="1439">
        <f>ROW()</f>
        <v>97</v>
      </c>
      <c r="B97" s="1470" t="s">
        <v>624</v>
      </c>
      <c r="C97" s="1260" t="s">
        <v>284</v>
      </c>
      <c r="D97" s="1283"/>
      <c r="E97" s="1283"/>
      <c r="F97" s="1700"/>
      <c r="G97" s="1699"/>
      <c r="H97" s="1701"/>
      <c r="I97" s="1701"/>
      <c r="J97" s="1701"/>
      <c r="K97" s="1701"/>
      <c r="M97" s="1701"/>
    </row>
    <row r="98" spans="1:13" outlineLevel="2">
      <c r="A98" s="1439">
        <f>ROW()</f>
        <v>98</v>
      </c>
      <c r="B98" s="1471" t="s">
        <v>625</v>
      </c>
      <c r="C98" s="1261" t="s">
        <v>284</v>
      </c>
      <c r="D98" s="1283"/>
      <c r="E98" s="1283"/>
      <c r="F98" s="1702"/>
      <c r="G98" s="1699"/>
      <c r="H98" s="1701"/>
      <c r="I98" s="1701"/>
      <c r="J98" s="1701"/>
      <c r="K98" s="1701"/>
      <c r="M98" s="1701"/>
    </row>
    <row r="99" spans="1:13" outlineLevel="2">
      <c r="A99" s="1439">
        <f>ROW()</f>
        <v>99</v>
      </c>
      <c r="B99" s="1262" t="s">
        <v>285</v>
      </c>
      <c r="C99" s="1258"/>
      <c r="D99" s="1283"/>
      <c r="E99" s="1283"/>
      <c r="F99" s="1697"/>
      <c r="G99" s="1703"/>
      <c r="H99" s="1703"/>
      <c r="I99" s="1703"/>
      <c r="J99" s="1703"/>
      <c r="K99" s="1703"/>
      <c r="M99" s="1703"/>
    </row>
    <row r="100" spans="1:13" outlineLevel="2">
      <c r="A100" s="1439">
        <f>ROW()</f>
        <v>100</v>
      </c>
      <c r="B100" s="1465" t="s">
        <v>466</v>
      </c>
      <c r="C100" s="1260" t="s">
        <v>286</v>
      </c>
      <c r="D100" s="1283"/>
      <c r="E100" s="1283"/>
      <c r="F100" s="1700"/>
      <c r="G100" s="1699"/>
      <c r="H100" s="1701"/>
      <c r="I100" s="1701"/>
      <c r="J100" s="1701"/>
      <c r="K100" s="1701"/>
      <c r="M100" s="1701"/>
    </row>
    <row r="101" spans="1:13" outlineLevel="2">
      <c r="A101" s="1439">
        <f>ROW()</f>
        <v>101</v>
      </c>
      <c r="B101" s="1466" t="s">
        <v>627</v>
      </c>
      <c r="C101" s="1263" t="s">
        <v>207</v>
      </c>
      <c r="D101" s="1283"/>
      <c r="E101" s="1283"/>
      <c r="F101" s="1700"/>
      <c r="G101" s="1699"/>
      <c r="H101" s="1701"/>
      <c r="I101" s="1701"/>
      <c r="J101" s="1701"/>
      <c r="K101" s="1701"/>
      <c r="M101" s="1701"/>
    </row>
    <row r="102" spans="1:13" outlineLevel="2">
      <c r="A102" s="1439">
        <f>ROW()</f>
        <v>102</v>
      </c>
      <c r="B102" s="1467" t="s">
        <v>628</v>
      </c>
      <c r="C102" s="1261" t="s">
        <v>207</v>
      </c>
      <c r="D102" s="1283"/>
      <c r="E102" s="1283"/>
      <c r="F102" s="1700"/>
      <c r="G102" s="1699"/>
      <c r="H102" s="1701"/>
      <c r="I102" s="1701"/>
      <c r="J102" s="1701"/>
      <c r="K102" s="1701"/>
      <c r="M102" s="1701"/>
    </row>
    <row r="103" spans="1:13" outlineLevel="2">
      <c r="A103" s="1439">
        <f>ROW()</f>
        <v>103</v>
      </c>
      <c r="B103" s="1262" t="s">
        <v>287</v>
      </c>
      <c r="C103" s="1258"/>
      <c r="D103" s="1283"/>
      <c r="E103" s="1283"/>
      <c r="F103" s="1697"/>
      <c r="G103" s="1703"/>
      <c r="H103" s="1703"/>
      <c r="I103" s="1703"/>
      <c r="J103" s="1703"/>
      <c r="K103" s="1703"/>
      <c r="M103" s="1703"/>
    </row>
    <row r="104" spans="1:13" outlineLevel="2">
      <c r="A104" s="1439">
        <f>ROW()</f>
        <v>104</v>
      </c>
      <c r="B104" s="1465" t="s">
        <v>466</v>
      </c>
      <c r="C104" s="1260" t="s">
        <v>286</v>
      </c>
      <c r="D104" s="1307"/>
      <c r="E104" s="1283"/>
      <c r="F104" s="1700"/>
      <c r="G104" s="1699"/>
      <c r="H104" s="1701"/>
      <c r="I104" s="1701"/>
      <c r="J104" s="1701"/>
      <c r="K104" s="1701"/>
      <c r="M104" s="1701"/>
    </row>
    <row r="105" spans="1:13" outlineLevel="2">
      <c r="A105" s="1439">
        <f>ROW()</f>
        <v>105</v>
      </c>
      <c r="B105" s="1466" t="s">
        <v>629</v>
      </c>
      <c r="C105" s="1263" t="s">
        <v>207</v>
      </c>
      <c r="D105" s="1283"/>
      <c r="E105" s="1283"/>
      <c r="F105" s="1700"/>
      <c r="G105" s="1699"/>
      <c r="H105" s="1701"/>
      <c r="I105" s="1701"/>
      <c r="J105" s="1701"/>
      <c r="K105" s="1701"/>
      <c r="M105" s="1701"/>
    </row>
    <row r="106" spans="1:13" outlineLevel="2">
      <c r="A106" s="1439">
        <f>ROW()</f>
        <v>106</v>
      </c>
      <c r="B106" s="1467" t="s">
        <v>630</v>
      </c>
      <c r="C106" s="1261" t="s">
        <v>207</v>
      </c>
      <c r="D106" s="1283"/>
      <c r="E106" s="1283"/>
      <c r="F106" s="1700"/>
      <c r="G106" s="1699"/>
      <c r="H106" s="1701"/>
      <c r="I106" s="1701"/>
      <c r="J106" s="1701"/>
      <c r="K106" s="1701"/>
      <c r="M106" s="1701"/>
    </row>
    <row r="107" spans="1:13" outlineLevel="2">
      <c r="A107" s="1439">
        <f>ROW()</f>
        <v>107</v>
      </c>
      <c r="B107" s="1262" t="s">
        <v>288</v>
      </c>
      <c r="C107" s="1258"/>
      <c r="D107" s="1283"/>
      <c r="E107" s="1283"/>
      <c r="F107" s="1697"/>
      <c r="G107" s="1703"/>
      <c r="H107" s="1703"/>
      <c r="I107" s="1703"/>
      <c r="J107" s="1703"/>
      <c r="K107" s="1703"/>
      <c r="M107" s="1703"/>
    </row>
    <row r="108" spans="1:13" outlineLevel="2">
      <c r="A108" s="1439">
        <f>ROW()</f>
        <v>108</v>
      </c>
      <c r="B108" s="1465" t="s">
        <v>466</v>
      </c>
      <c r="C108" s="1260" t="s">
        <v>286</v>
      </c>
      <c r="D108" s="1283"/>
      <c r="E108" s="1283"/>
      <c r="F108" s="1700"/>
      <c r="G108" s="1704"/>
      <c r="H108" s="1701"/>
      <c r="I108" s="1701"/>
      <c r="J108" s="1701"/>
      <c r="K108" s="1701"/>
      <c r="M108" s="1704"/>
    </row>
    <row r="109" spans="1:13" outlineLevel="2">
      <c r="A109" s="1439">
        <f>ROW()</f>
        <v>109</v>
      </c>
      <c r="B109" s="1466" t="s">
        <v>631</v>
      </c>
      <c r="C109" s="1263" t="s">
        <v>207</v>
      </c>
      <c r="D109" s="1283"/>
      <c r="E109" s="1283"/>
      <c r="F109" s="1697"/>
      <c r="G109" s="1704"/>
      <c r="H109" s="1701"/>
      <c r="I109" s="1701"/>
      <c r="J109" s="1701"/>
      <c r="K109" s="1701"/>
      <c r="M109" s="1704"/>
    </row>
    <row r="110" spans="1:13" outlineLevel="2">
      <c r="A110" s="1439">
        <f>ROW()</f>
        <v>110</v>
      </c>
      <c r="B110" s="1467" t="s">
        <v>632</v>
      </c>
      <c r="C110" s="1261" t="s">
        <v>207</v>
      </c>
      <c r="D110" s="1283"/>
      <c r="E110" s="1283"/>
      <c r="F110" s="1702"/>
      <c r="G110" s="1704"/>
      <c r="H110" s="1701"/>
      <c r="I110" s="1701"/>
      <c r="J110" s="1701"/>
      <c r="K110" s="1701"/>
      <c r="M110" s="1704"/>
    </row>
    <row r="111" spans="1:13" outlineLevel="2">
      <c r="A111" s="1439">
        <f>ROW()</f>
        <v>111</v>
      </c>
      <c r="B111" s="1262" t="s">
        <v>289</v>
      </c>
      <c r="C111" s="1258"/>
      <c r="D111" s="1283"/>
      <c r="E111" s="1283"/>
      <c r="F111" s="1697"/>
      <c r="G111" s="1703"/>
      <c r="H111" s="1703"/>
      <c r="I111" s="1703"/>
      <c r="J111" s="1703"/>
      <c r="K111" s="1703"/>
      <c r="M111" s="1703"/>
    </row>
    <row r="112" spans="1:13" outlineLevel="2">
      <c r="A112" s="1439">
        <f>ROW()</f>
        <v>112</v>
      </c>
      <c r="B112" s="1465" t="s">
        <v>466</v>
      </c>
      <c r="C112" s="1260" t="s">
        <v>286</v>
      </c>
      <c r="D112" s="1283"/>
      <c r="E112" s="1283"/>
      <c r="F112" s="1697"/>
      <c r="G112" s="1699"/>
      <c r="H112" s="1701"/>
      <c r="I112" s="1701"/>
      <c r="J112" s="1701"/>
      <c r="K112" s="1701"/>
      <c r="M112" s="1704"/>
    </row>
    <row r="113" spans="1:13" outlineLevel="2">
      <c r="A113" s="1439">
        <f>ROW()</f>
        <v>113</v>
      </c>
      <c r="B113" s="1466"/>
      <c r="C113" s="1263"/>
      <c r="D113" s="1283"/>
      <c r="E113" s="1283"/>
      <c r="F113" s="1697"/>
      <c r="G113" s="1699"/>
      <c r="H113" s="1699"/>
      <c r="I113" s="1699"/>
      <c r="J113" s="1699"/>
      <c r="K113" s="1699"/>
      <c r="M113" s="1699"/>
    </row>
    <row r="114" spans="1:13" outlineLevel="2">
      <c r="A114" s="1439">
        <f>ROW()</f>
        <v>114</v>
      </c>
      <c r="B114" s="1466" t="s">
        <v>730</v>
      </c>
      <c r="C114" s="1263" t="s">
        <v>207</v>
      </c>
      <c r="D114" s="1283"/>
      <c r="E114" s="1283"/>
      <c r="F114" s="1697"/>
      <c r="G114" s="1699"/>
      <c r="H114" s="1699"/>
      <c r="I114" s="1699"/>
      <c r="J114" s="1699"/>
      <c r="K114" s="1699"/>
      <c r="M114" s="1705">
        <v>-0.05</v>
      </c>
    </row>
    <row r="115" spans="1:13" ht="13.5" outlineLevel="2" thickBot="1">
      <c r="A115" s="1439">
        <f>ROW()</f>
        <v>115</v>
      </c>
      <c r="B115" s="1466" t="s">
        <v>620</v>
      </c>
      <c r="C115" s="1263" t="s">
        <v>207</v>
      </c>
      <c r="D115" s="1283"/>
      <c r="E115" s="1283"/>
      <c r="F115" s="1706"/>
      <c r="G115" s="1699"/>
      <c r="H115" s="1699"/>
      <c r="I115" s="1699"/>
      <c r="J115" s="1699"/>
      <c r="K115" s="1699"/>
      <c r="M115" s="1704"/>
    </row>
    <row r="116" spans="1:13" ht="13.5" outlineLevel="1" thickBot="1">
      <c r="A116" s="1439">
        <f>ROW()</f>
        <v>116</v>
      </c>
      <c r="B116" s="1264"/>
      <c r="C116" s="1265"/>
      <c r="D116" s="1283"/>
      <c r="E116" s="1283"/>
      <c r="F116" s="1308"/>
      <c r="G116" s="1309"/>
      <c r="H116" s="1310"/>
      <c r="I116" s="1310"/>
      <c r="J116" s="1310"/>
      <c r="K116" s="1310"/>
    </row>
    <row r="117" spans="1:13" ht="14.25" thickTop="1" thickBot="1">
      <c r="A117" s="1439">
        <f>ROW()</f>
        <v>117</v>
      </c>
      <c r="B117" s="1303" t="s">
        <v>687</v>
      </c>
      <c r="C117" s="1303"/>
      <c r="D117" s="1303"/>
      <c r="E117" s="1303"/>
      <c r="F117" s="1303"/>
      <c r="G117" s="1303"/>
      <c r="H117" s="1303"/>
      <c r="I117" s="1303"/>
      <c r="J117" s="1303"/>
      <c r="K117" s="1303"/>
    </row>
    <row r="118" spans="1:13" ht="26.25" customHeight="1">
      <c r="A118" s="1439">
        <f>ROW()</f>
        <v>118</v>
      </c>
      <c r="F118" s="1282" t="s">
        <v>915</v>
      </c>
      <c r="G118" s="1707"/>
      <c r="H118" s="1617"/>
      <c r="I118" s="1615" t="str">
        <f>"Forecast tariffs (Real $ at "&amp;Input!$G$43&amp;")"</f>
        <v>Forecast tariffs (Real $ at 31/12/2023)</v>
      </c>
      <c r="J118" s="1617"/>
      <c r="K118" s="1618"/>
    </row>
    <row r="119" spans="1:13" ht="25.5">
      <c r="A119" s="1439">
        <f>ROW()</f>
        <v>119</v>
      </c>
      <c r="B119" s="1253" t="s">
        <v>904</v>
      </c>
      <c r="C119" s="1254" t="s">
        <v>856</v>
      </c>
      <c r="F119" s="1311">
        <f t="shared" ref="F119:K119" si="11">F$33</f>
        <v>2024</v>
      </c>
      <c r="G119" s="1312">
        <f t="shared" si="11"/>
        <v>2025</v>
      </c>
      <c r="H119" s="1312">
        <f t="shared" si="11"/>
        <v>2026</v>
      </c>
      <c r="I119" s="1312">
        <f t="shared" si="11"/>
        <v>2027</v>
      </c>
      <c r="J119" s="1312">
        <f t="shared" si="11"/>
        <v>2028</v>
      </c>
      <c r="K119" s="1312">
        <f t="shared" si="11"/>
        <v>2029</v>
      </c>
    </row>
    <row r="120" spans="1:13">
      <c r="A120" s="1439">
        <f>ROW()</f>
        <v>120</v>
      </c>
      <c r="B120" s="1257" t="s">
        <v>282</v>
      </c>
      <c r="C120" s="1258"/>
      <c r="D120" s="1283"/>
      <c r="E120" s="1283"/>
      <c r="F120" s="1284"/>
      <c r="G120" s="1285"/>
      <c r="H120" s="1285"/>
      <c r="I120" s="1285"/>
      <c r="J120" s="1285"/>
      <c r="K120" s="1286"/>
    </row>
    <row r="121" spans="1:13" ht="15">
      <c r="A121" s="1439">
        <f>ROW()</f>
        <v>121</v>
      </c>
      <c r="B121" s="1468" t="s">
        <v>466</v>
      </c>
      <c r="C121" s="1259" t="s">
        <v>283</v>
      </c>
      <c r="D121"/>
      <c r="E121" s="1283"/>
      <c r="F121" s="1565">
        <f>F63</f>
        <v>39222.839999999997</v>
      </c>
      <c r="G121" s="1566">
        <f>ROUND(IF(G35&lt;&gt;0,F121+G35,F121*(1+G$13)),$C$7)+G92</f>
        <v>42296.639999999999</v>
      </c>
      <c r="H121" s="1301">
        <f t="shared" ref="H121:K121" si="12">ROUND(IF(H35&lt;&gt;0,G121+H35,G121*(1+H$13)),$C$7)+H92</f>
        <v>45611.33</v>
      </c>
      <c r="I121" s="1301">
        <f t="shared" si="12"/>
        <v>49185.78</v>
      </c>
      <c r="J121" s="1301">
        <f t="shared" si="12"/>
        <v>53040.35</v>
      </c>
      <c r="K121" s="1301">
        <f t="shared" si="12"/>
        <v>57197</v>
      </c>
      <c r="L121" s="1567"/>
    </row>
    <row r="122" spans="1:13" ht="15">
      <c r="A122" s="1439">
        <f>ROW()</f>
        <v>122</v>
      </c>
      <c r="B122" s="1469" t="s">
        <v>623</v>
      </c>
      <c r="C122" s="1258"/>
      <c r="D122"/>
      <c r="E122" s="1283"/>
      <c r="F122" s="1568"/>
      <c r="G122" s="1569"/>
      <c r="H122" s="1289"/>
      <c r="I122" s="1289"/>
      <c r="J122" s="1290"/>
      <c r="K122" s="1290"/>
      <c r="L122" s="1567"/>
    </row>
    <row r="123" spans="1:13" ht="15">
      <c r="A123" s="1439">
        <f>ROW()</f>
        <v>123</v>
      </c>
      <c r="B123" s="1470" t="s">
        <v>624</v>
      </c>
      <c r="C123" s="1260" t="s">
        <v>284</v>
      </c>
      <c r="D123"/>
      <c r="E123" s="1283"/>
      <c r="F123" s="1570">
        <f>F65</f>
        <v>165.32</v>
      </c>
      <c r="G123" s="1571">
        <f>ROUND(IF(G37&lt;&gt;0,F123+G37,F123*(1+G$13)),$C$7)+G94</f>
        <v>178.28</v>
      </c>
      <c r="H123" s="1304">
        <f t="shared" ref="H123:K123" si="13">ROUND(IF(H37&lt;&gt;0,G123+H37,G123*(1+H$13)),$C$7)+H94</f>
        <v>192.25</v>
      </c>
      <c r="I123" s="1304">
        <f t="shared" si="13"/>
        <v>207.32</v>
      </c>
      <c r="J123" s="1304">
        <f t="shared" si="13"/>
        <v>223.57</v>
      </c>
      <c r="K123" s="1304">
        <f t="shared" si="13"/>
        <v>241.09</v>
      </c>
      <c r="L123" s="1567"/>
    </row>
    <row r="124" spans="1:13" ht="15">
      <c r="A124" s="1439">
        <f>ROW()</f>
        <v>124</v>
      </c>
      <c r="B124" s="1471" t="s">
        <v>625</v>
      </c>
      <c r="C124" s="1261" t="s">
        <v>284</v>
      </c>
      <c r="D124"/>
      <c r="E124" s="1283"/>
      <c r="F124" s="1572">
        <f>F66</f>
        <v>87.02</v>
      </c>
      <c r="G124" s="1571">
        <f>ROUND(IF(G38&lt;&gt;0,F124+G38,F124*(1+G$13)),$C$7)+G95</f>
        <v>93.84</v>
      </c>
      <c r="H124" s="1304">
        <f t="shared" ref="H124:K124" si="14">ROUND(IF(H38&lt;&gt;0,G124+H38,G124*(1+H$13)),$C$7)+H95</f>
        <v>101.19</v>
      </c>
      <c r="I124" s="1304">
        <f t="shared" si="14"/>
        <v>109.12</v>
      </c>
      <c r="J124" s="1304">
        <f t="shared" si="14"/>
        <v>117.67</v>
      </c>
      <c r="K124" s="1304">
        <f t="shared" si="14"/>
        <v>126.89</v>
      </c>
      <c r="L124" s="1567"/>
    </row>
    <row r="125" spans="1:13" ht="15">
      <c r="A125" s="1439">
        <f>ROW()</f>
        <v>125</v>
      </c>
      <c r="B125" s="1469" t="s">
        <v>626</v>
      </c>
      <c r="C125" s="1258"/>
      <c r="D125"/>
      <c r="E125" s="1283"/>
      <c r="F125" s="1568"/>
      <c r="G125" s="1569"/>
      <c r="H125" s="1289"/>
      <c r="I125" s="1289"/>
      <c r="J125" s="1290"/>
      <c r="K125" s="1290"/>
      <c r="L125" s="1567"/>
    </row>
    <row r="126" spans="1:13" ht="15">
      <c r="A126" s="1439">
        <f>ROW()</f>
        <v>126</v>
      </c>
      <c r="B126" s="1470" t="s">
        <v>624</v>
      </c>
      <c r="C126" s="1260" t="s">
        <v>284</v>
      </c>
      <c r="D126"/>
      <c r="E126" s="1283"/>
      <c r="F126" s="1570">
        <f>F68</f>
        <v>3.4970000000000001E-2</v>
      </c>
      <c r="G126" s="1573">
        <f>ROUND(IF(G40&lt;&gt;0,F126+G40,F126*(1+G$13)),$C$6)+G97</f>
        <v>3.771E-2</v>
      </c>
      <c r="H126" s="1305">
        <f t="shared" ref="H126:K126" si="15">ROUND(IF(H40&lt;&gt;0,G126+H40,G126*(1+H$13)),$C$6)+H97</f>
        <v>4.0669999999999998E-2</v>
      </c>
      <c r="I126" s="1305">
        <f t="shared" si="15"/>
        <v>4.3860000000000003E-2</v>
      </c>
      <c r="J126" s="1305">
        <f t="shared" si="15"/>
        <v>4.7300000000000002E-2</v>
      </c>
      <c r="K126" s="1305">
        <f t="shared" si="15"/>
        <v>5.101E-2</v>
      </c>
      <c r="L126" s="1567"/>
    </row>
    <row r="127" spans="1:13" ht="15">
      <c r="A127" s="1439">
        <f>ROW()</f>
        <v>127</v>
      </c>
      <c r="B127" s="1471" t="s">
        <v>625</v>
      </c>
      <c r="C127" s="1261" t="s">
        <v>284</v>
      </c>
      <c r="D127"/>
      <c r="E127" s="1283"/>
      <c r="F127" s="1572">
        <f>F69</f>
        <v>1.762E-2</v>
      </c>
      <c r="G127" s="1573">
        <f>ROUND(IF(G41&lt;&gt;0,F127+G41,F127*(1+G$13)),$C$6)+G98</f>
        <v>1.9E-2</v>
      </c>
      <c r="H127" s="1305">
        <f t="shared" ref="H127:K127" si="16">ROUND(IF(H41&lt;&gt;0,G127+H41,G127*(1+H$13)),$C$6)+H98</f>
        <v>2.0490000000000001E-2</v>
      </c>
      <c r="I127" s="1305">
        <f t="shared" si="16"/>
        <v>2.2100000000000002E-2</v>
      </c>
      <c r="J127" s="1305">
        <f t="shared" si="16"/>
        <v>2.383E-2</v>
      </c>
      <c r="K127" s="1305">
        <f t="shared" si="16"/>
        <v>2.5700000000000001E-2</v>
      </c>
      <c r="L127" s="1567"/>
    </row>
    <row r="128" spans="1:13" ht="15">
      <c r="A128" s="1439">
        <f>ROW()</f>
        <v>128</v>
      </c>
      <c r="B128" s="1262" t="s">
        <v>285</v>
      </c>
      <c r="C128" s="1258"/>
      <c r="D128"/>
      <c r="E128" s="1283"/>
      <c r="F128" s="1568"/>
      <c r="G128" s="1574"/>
      <c r="H128" s="1306"/>
      <c r="I128" s="1306"/>
      <c r="J128" s="1293"/>
      <c r="K128" s="1293"/>
      <c r="L128" s="1567"/>
    </row>
    <row r="129" spans="1:12" ht="15">
      <c r="A129" s="1439">
        <f>ROW()</f>
        <v>129</v>
      </c>
      <c r="B129" s="1465" t="s">
        <v>466</v>
      </c>
      <c r="C129" s="1260" t="s">
        <v>286</v>
      </c>
      <c r="D129"/>
      <c r="E129" s="1283"/>
      <c r="F129" s="1570">
        <f t="shared" ref="F129:F144" si="17">F71</f>
        <v>21691.69</v>
      </c>
      <c r="G129" s="1632">
        <f>ROUND(IF(G43&lt;&gt;0,F129+G43,F129*(1+G$13)),$C$7)+G100</f>
        <v>23391.62</v>
      </c>
      <c r="H129" s="1633">
        <f t="shared" ref="H129:K129" si="18">ROUND(IF(H43&lt;&gt;0,G129+H43,G129*(1+H$13)),$C$7)+H100</f>
        <v>25224.77</v>
      </c>
      <c r="I129" s="1633">
        <f t="shared" si="18"/>
        <v>27201.58</v>
      </c>
      <c r="J129" s="1633">
        <f t="shared" si="18"/>
        <v>29333.3</v>
      </c>
      <c r="K129" s="1633">
        <f t="shared" si="18"/>
        <v>31632.080000000002</v>
      </c>
      <c r="L129" s="1567"/>
    </row>
    <row r="130" spans="1:12" ht="15">
      <c r="A130" s="1439">
        <f>ROW()</f>
        <v>130</v>
      </c>
      <c r="B130" s="1466" t="s">
        <v>627</v>
      </c>
      <c r="C130" s="1263" t="s">
        <v>207</v>
      </c>
      <c r="D130"/>
      <c r="E130" s="1283"/>
      <c r="F130" s="1570">
        <f t="shared" si="17"/>
        <v>2.11</v>
      </c>
      <c r="G130" s="1632">
        <f>ROUND(IF(G44&lt;&gt;0,F130+G44,F130*(1+G$13)),$C$7)+G101</f>
        <v>2.2799999999999998</v>
      </c>
      <c r="H130" s="1633">
        <f t="shared" ref="H130:K130" si="19">ROUND(IF(H44&lt;&gt;0,G130+H44,G130*(1+H$13)),$C$7)+H101</f>
        <v>2.46</v>
      </c>
      <c r="I130" s="1633">
        <f t="shared" si="19"/>
        <v>2.65</v>
      </c>
      <c r="J130" s="1633">
        <f t="shared" si="19"/>
        <v>2.86</v>
      </c>
      <c r="K130" s="1633">
        <f t="shared" si="19"/>
        <v>3.08</v>
      </c>
      <c r="L130" s="1567"/>
    </row>
    <row r="131" spans="1:12" ht="15">
      <c r="A131" s="1439">
        <f>ROW()</f>
        <v>131</v>
      </c>
      <c r="B131" s="1467" t="s">
        <v>628</v>
      </c>
      <c r="C131" s="1261" t="s">
        <v>207</v>
      </c>
      <c r="D131"/>
      <c r="E131" s="1283"/>
      <c r="F131" s="1570">
        <f t="shared" si="17"/>
        <v>1.1200000000000001</v>
      </c>
      <c r="G131" s="1632">
        <f>ROUND(IF(G45&lt;&gt;0,F131+G45,F131*(1+G$13)),$C$7)+G102</f>
        <v>1.21</v>
      </c>
      <c r="H131" s="1633">
        <f t="shared" ref="H131:K131" si="20">ROUND(IF(H45&lt;&gt;0,G131+H45,G131*(1+H$13)),$C$7)+H102</f>
        <v>1.3</v>
      </c>
      <c r="I131" s="1633">
        <f t="shared" si="20"/>
        <v>1.4</v>
      </c>
      <c r="J131" s="1633">
        <f t="shared" si="20"/>
        <v>1.51</v>
      </c>
      <c r="K131" s="1633">
        <f t="shared" si="20"/>
        <v>1.63</v>
      </c>
      <c r="L131" s="1567"/>
    </row>
    <row r="132" spans="1:12" ht="15">
      <c r="A132" s="1439">
        <f>ROW()</f>
        <v>132</v>
      </c>
      <c r="B132" s="1262" t="s">
        <v>287</v>
      </c>
      <c r="C132" s="1258"/>
      <c r="D132"/>
      <c r="E132" s="1283"/>
      <c r="F132" s="1568">
        <f t="shared" si="17"/>
        <v>0</v>
      </c>
      <c r="G132" s="1634"/>
      <c r="H132" s="1635"/>
      <c r="I132" s="1635"/>
      <c r="J132" s="1636"/>
      <c r="K132" s="1636"/>
      <c r="L132" s="1567"/>
    </row>
    <row r="133" spans="1:12" ht="15">
      <c r="A133" s="1439">
        <f>ROW()</f>
        <v>133</v>
      </c>
      <c r="B133" s="1465" t="s">
        <v>466</v>
      </c>
      <c r="C133" s="1260" t="s">
        <v>286</v>
      </c>
      <c r="D133"/>
      <c r="E133" s="1283"/>
      <c r="F133" s="1570">
        <f t="shared" si="17"/>
        <v>1097.26</v>
      </c>
      <c r="G133" s="1632">
        <f>ROUND(IF(G47&lt;&gt;0,F133+G47,F133*(1+G$13)),$C$7)+G104</f>
        <v>1183.25</v>
      </c>
      <c r="H133" s="1633">
        <f t="shared" ref="H133:K133" si="21">ROUND(IF(H47&lt;&gt;0,G133+H47,G133*(1+H$13)),$C$7)+H104</f>
        <v>1275.98</v>
      </c>
      <c r="I133" s="1633">
        <f t="shared" si="21"/>
        <v>1375.98</v>
      </c>
      <c r="J133" s="1633">
        <f t="shared" si="21"/>
        <v>1483.81</v>
      </c>
      <c r="K133" s="1633">
        <f t="shared" si="21"/>
        <v>1600.09</v>
      </c>
      <c r="L133" s="1567"/>
    </row>
    <row r="134" spans="1:12" ht="15">
      <c r="A134" s="1439">
        <f>ROW()</f>
        <v>134</v>
      </c>
      <c r="B134" s="1466" t="s">
        <v>629</v>
      </c>
      <c r="C134" s="1263" t="s">
        <v>207</v>
      </c>
      <c r="D134"/>
      <c r="E134" s="1283"/>
      <c r="F134" s="1570">
        <f t="shared" si="17"/>
        <v>4.17</v>
      </c>
      <c r="G134" s="1632">
        <f>ROUND(IF(G48&lt;&gt;0,F134+G48,F134*(1+G$13)),$C$7)+G105</f>
        <v>4.5</v>
      </c>
      <c r="H134" s="1633">
        <f t="shared" ref="H134:K134" si="22">ROUND(IF(H48&lt;&gt;0,G134+H48,G134*(1+H$13)),$C$7)+H105</f>
        <v>4.8499999999999996</v>
      </c>
      <c r="I134" s="1633">
        <f t="shared" si="22"/>
        <v>5.23</v>
      </c>
      <c r="J134" s="1633">
        <f t="shared" si="22"/>
        <v>5.64</v>
      </c>
      <c r="K134" s="1633">
        <f t="shared" si="22"/>
        <v>6.08</v>
      </c>
      <c r="L134" s="1567"/>
    </row>
    <row r="135" spans="1:12" ht="15">
      <c r="A135" s="1439">
        <f>ROW()</f>
        <v>135</v>
      </c>
      <c r="B135" s="1467" t="s">
        <v>630</v>
      </c>
      <c r="C135" s="1261" t="s">
        <v>207</v>
      </c>
      <c r="D135"/>
      <c r="E135" s="1283"/>
      <c r="F135" s="1570">
        <f t="shared" si="17"/>
        <v>3.58</v>
      </c>
      <c r="G135" s="1632">
        <f>ROUND(IF(G49&lt;&gt;0,F135+G49,F135*(1+G$13)),$C$7)+G106</f>
        <v>3.86</v>
      </c>
      <c r="H135" s="1633">
        <f t="shared" ref="H135:K135" si="23">ROUND(IF(H49&lt;&gt;0,G135+H49,G135*(1+H$13)),$C$7)+H106</f>
        <v>4.16</v>
      </c>
      <c r="I135" s="1633">
        <f t="shared" si="23"/>
        <v>4.49</v>
      </c>
      <c r="J135" s="1633">
        <f t="shared" si="23"/>
        <v>4.84</v>
      </c>
      <c r="K135" s="1633">
        <f t="shared" si="23"/>
        <v>5.22</v>
      </c>
      <c r="L135" s="1567"/>
    </row>
    <row r="136" spans="1:12" ht="15">
      <c r="A136" s="1439">
        <f>ROW()</f>
        <v>136</v>
      </c>
      <c r="B136" s="1262" t="s">
        <v>288</v>
      </c>
      <c r="C136" s="1258"/>
      <c r="D136"/>
      <c r="E136" s="1283"/>
      <c r="F136" s="1570">
        <f t="shared" si="17"/>
        <v>0</v>
      </c>
      <c r="G136" s="1634"/>
      <c r="H136" s="1635"/>
      <c r="I136" s="1635"/>
      <c r="J136" s="1636"/>
      <c r="K136" s="1636"/>
      <c r="L136" s="1567"/>
    </row>
    <row r="137" spans="1:12" ht="15">
      <c r="A137" s="1439">
        <f>ROW()</f>
        <v>137</v>
      </c>
      <c r="B137" s="1465" t="s">
        <v>466</v>
      </c>
      <c r="C137" s="1260" t="s">
        <v>286</v>
      </c>
      <c r="D137"/>
      <c r="E137" s="1283"/>
      <c r="F137" s="1570">
        <f t="shared" si="17"/>
        <v>275.36</v>
      </c>
      <c r="G137" s="1632">
        <f>ROUND(IF(G51&lt;&gt;0,F137+G51,F137*(1+G$13)),$C$7)+G108</f>
        <v>296.94</v>
      </c>
      <c r="H137" s="1633">
        <f t="shared" ref="H137:K137" si="24">ROUND(IF(H51&lt;&gt;0,G137+H51,G137*(1+H$13)),$C$7)+H108</f>
        <v>320.20999999999998</v>
      </c>
      <c r="I137" s="1633">
        <f t="shared" si="24"/>
        <v>345.3</v>
      </c>
      <c r="J137" s="1633">
        <f t="shared" si="24"/>
        <v>372.36</v>
      </c>
      <c r="K137" s="1633">
        <f t="shared" si="24"/>
        <v>401.54</v>
      </c>
      <c r="L137" s="1630"/>
    </row>
    <row r="138" spans="1:12" ht="15">
      <c r="A138" s="1439">
        <f>ROW()</f>
        <v>138</v>
      </c>
      <c r="B138" s="1466" t="s">
        <v>631</v>
      </c>
      <c r="C138" s="1263" t="s">
        <v>207</v>
      </c>
      <c r="D138"/>
      <c r="E138" s="1283"/>
      <c r="F138" s="1570">
        <f t="shared" si="17"/>
        <v>6.97</v>
      </c>
      <c r="G138" s="1784">
        <f>(ROUND(IF(G52&lt;&gt;0,F138+G52,F138*(1+G$13)),$C$7)+G109)</f>
        <v>7.52</v>
      </c>
      <c r="H138" s="1633">
        <f t="shared" ref="H138:K138" si="25">ROUND(IF(H52&lt;&gt;0,G138+H52,G138*(1+H$13)),$C$7)+H109</f>
        <v>8.11</v>
      </c>
      <c r="I138" s="1633">
        <f t="shared" si="25"/>
        <v>8.75</v>
      </c>
      <c r="J138" s="1633">
        <f t="shared" si="25"/>
        <v>9.44</v>
      </c>
      <c r="K138" s="1633">
        <f t="shared" si="25"/>
        <v>10.18</v>
      </c>
      <c r="L138" s="1630"/>
    </row>
    <row r="139" spans="1:12" ht="15">
      <c r="A139" s="1439">
        <f>ROW()</f>
        <v>139</v>
      </c>
      <c r="B139" s="1467" t="s">
        <v>632</v>
      </c>
      <c r="C139" s="1261" t="s">
        <v>207</v>
      </c>
      <c r="D139"/>
      <c r="E139" s="1283"/>
      <c r="F139" s="1570">
        <f t="shared" si="17"/>
        <v>4.16</v>
      </c>
      <c r="G139" s="1784">
        <f>ROUND(IF(G53&lt;&gt;0,F139+G53,F139*(1+G$13+M$110)),$C$7)+G110</f>
        <v>4.49</v>
      </c>
      <c r="H139" s="1633">
        <f t="shared" ref="H139:K139" si="26">ROUND(IF(H53&lt;&gt;0,G139+H53,G139*(1+H$13)),$C$7)+H110</f>
        <v>4.84</v>
      </c>
      <c r="I139" s="1633">
        <f t="shared" si="26"/>
        <v>5.22</v>
      </c>
      <c r="J139" s="1633">
        <f t="shared" si="26"/>
        <v>5.63</v>
      </c>
      <c r="K139" s="1633">
        <f t="shared" si="26"/>
        <v>6.07</v>
      </c>
      <c r="L139" s="1630"/>
    </row>
    <row r="140" spans="1:12" ht="15">
      <c r="A140" s="1439">
        <f>ROW()</f>
        <v>140</v>
      </c>
      <c r="B140" s="1262" t="s">
        <v>289</v>
      </c>
      <c r="C140" s="1258"/>
      <c r="D140"/>
      <c r="E140" s="1283"/>
      <c r="F140" s="1570">
        <f t="shared" si="17"/>
        <v>0</v>
      </c>
      <c r="G140" s="1634"/>
      <c r="H140" s="1635"/>
      <c r="I140" s="1635"/>
      <c r="J140" s="1636"/>
      <c r="K140" s="1636"/>
      <c r="L140" s="1630"/>
    </row>
    <row r="141" spans="1:12" ht="15">
      <c r="A141" s="1439">
        <f>ROW()</f>
        <v>141</v>
      </c>
      <c r="B141" s="1465" t="s">
        <v>466</v>
      </c>
      <c r="C141" s="1260" t="s">
        <v>286</v>
      </c>
      <c r="D141"/>
      <c r="F141" s="1570">
        <f t="shared" si="17"/>
        <v>136.22999999999999</v>
      </c>
      <c r="G141" s="1632">
        <f>ROUND(IF(G55&lt;&gt;0,F141+G55,F141*(1+G$13+M112)),$C$7)+G112</f>
        <v>146.91</v>
      </c>
      <c r="H141" s="1670">
        <f t="shared" ref="H141:K141" si="27">ROUND(IF(H55&lt;&gt;0,G141+H55,G141*(1+H$13)),$C$7)+H112</f>
        <v>158.41999999999999</v>
      </c>
      <c r="I141" s="1670">
        <f t="shared" si="27"/>
        <v>170.83</v>
      </c>
      <c r="J141" s="1670">
        <f t="shared" si="27"/>
        <v>184.22</v>
      </c>
      <c r="K141" s="1670">
        <f t="shared" si="27"/>
        <v>198.66</v>
      </c>
      <c r="L141" s="1630"/>
    </row>
    <row r="142" spans="1:12" ht="15">
      <c r="A142" s="1439">
        <f>ROW()</f>
        <v>142</v>
      </c>
      <c r="B142" s="1466"/>
      <c r="C142" s="1263"/>
      <c r="D142"/>
      <c r="E142" s="1283"/>
      <c r="F142" s="1570">
        <f t="shared" si="17"/>
        <v>0</v>
      </c>
      <c r="G142" s="1632"/>
      <c r="H142" s="1637"/>
      <c r="I142" s="1637"/>
      <c r="J142" s="1637"/>
      <c r="K142" s="1637"/>
      <c r="L142" s="1630"/>
    </row>
    <row r="143" spans="1:12" ht="15">
      <c r="A143" s="1439">
        <f>ROW()</f>
        <v>143</v>
      </c>
      <c r="B143" s="1466" t="s">
        <v>730</v>
      </c>
      <c r="C143" s="1263" t="s">
        <v>207</v>
      </c>
      <c r="D143"/>
      <c r="E143" s="1283"/>
      <c r="F143" s="1570">
        <f t="shared" si="17"/>
        <v>4.95</v>
      </c>
      <c r="G143" s="1784">
        <f>ROUND(IF(G57&lt;&gt;0,F143+G57,F143*(1+G$13+$M$114)),$C$7)+G114</f>
        <v>5.09</v>
      </c>
      <c r="H143" s="1670">
        <f t="shared" ref="H143" si="28">ROUND(IF(H57&lt;&gt;0,G143+H57,G143*(1+H$13)),$C$7)+H114</f>
        <v>5.49</v>
      </c>
      <c r="I143" s="1670">
        <f t="shared" ref="I143" si="29">ROUND(IF(I57&lt;&gt;0,H143+I57,H143*(1+I$13)),$C$7)+I114</f>
        <v>5.92</v>
      </c>
      <c r="J143" s="1670">
        <f t="shared" ref="J143" si="30">ROUND(IF(J57&lt;&gt;0,I143+J57,I143*(1+J$13)),$C$7)+J114</f>
        <v>6.38</v>
      </c>
      <c r="K143" s="1670">
        <f t="shared" ref="K143" si="31">ROUND(IF(K57&lt;&gt;0,J143+K57,J143*(1+K$13)),$C$7)+K114</f>
        <v>6.88</v>
      </c>
      <c r="L143" s="1630"/>
    </row>
    <row r="144" spans="1:12" ht="15">
      <c r="A144" s="1439">
        <f>ROW()</f>
        <v>144</v>
      </c>
      <c r="B144" s="1466" t="s">
        <v>620</v>
      </c>
      <c r="C144" s="1263" t="s">
        <v>207</v>
      </c>
      <c r="D144"/>
      <c r="E144" s="1283"/>
      <c r="F144" s="1570">
        <f t="shared" si="17"/>
        <v>4.28</v>
      </c>
      <c r="G144" s="1784">
        <f>G143</f>
        <v>5.09</v>
      </c>
      <c r="H144" s="1785">
        <f t="shared" ref="H144:K144" si="32">H143</f>
        <v>5.49</v>
      </c>
      <c r="I144" s="1785">
        <f t="shared" si="32"/>
        <v>5.92</v>
      </c>
      <c r="J144" s="1785">
        <f t="shared" si="32"/>
        <v>6.38</v>
      </c>
      <c r="K144" s="1785">
        <f t="shared" si="32"/>
        <v>6.88</v>
      </c>
      <c r="L144" s="1630"/>
    </row>
    <row r="145" spans="1:13">
      <c r="A145" s="1439">
        <f>ROW()</f>
        <v>145</v>
      </c>
      <c r="G145" s="1622"/>
      <c r="H145" s="1622"/>
      <c r="I145" s="1622"/>
      <c r="J145" s="1622"/>
      <c r="K145" s="1622"/>
      <c r="L145" s="4"/>
    </row>
    <row r="148" spans="1:13" ht="13.5" thickBot="1"/>
    <row r="149" spans="1:13" ht="13.5" thickTop="1">
      <c r="B149" s="1575" t="s">
        <v>732</v>
      </c>
      <c r="C149" s="1575"/>
      <c r="D149" s="1575"/>
      <c r="E149" s="1575"/>
      <c r="F149" s="1575"/>
      <c r="G149" s="1575"/>
      <c r="H149" s="1575"/>
      <c r="I149" s="1575"/>
      <c r="J149" s="1575"/>
      <c r="K149" s="1575"/>
      <c r="L149" s="4"/>
    </row>
    <row r="150" spans="1:13">
      <c r="L150" s="4"/>
    </row>
    <row r="151" spans="1:13" ht="13.5" thickBot="1">
      <c r="F151" s="1576"/>
      <c r="G151" s="1576"/>
      <c r="H151" s="1576"/>
      <c r="I151" s="1576"/>
      <c r="J151" s="1576"/>
      <c r="K151" s="1576"/>
    </row>
    <row r="152" spans="1:13">
      <c r="B152" s="686" t="s">
        <v>733</v>
      </c>
      <c r="F152" s="1482">
        <v>2024</v>
      </c>
      <c r="G152" s="1401">
        <v>2025</v>
      </c>
      <c r="H152" s="1401">
        <v>2026</v>
      </c>
      <c r="I152" s="1401">
        <v>2027</v>
      </c>
      <c r="J152" s="1401">
        <v>2028</v>
      </c>
      <c r="K152" s="1402">
        <v>2029</v>
      </c>
      <c r="L152" s="1765"/>
    </row>
    <row r="153" spans="1:13">
      <c r="B153" s="1088"/>
      <c r="F153" s="1577"/>
      <c r="G153" s="1578">
        <f>F153</f>
        <v>0</v>
      </c>
      <c r="H153" s="1578">
        <f t="shared" ref="H153:K154" si="33">G153</f>
        <v>0</v>
      </c>
      <c r="I153" s="1578">
        <f t="shared" si="33"/>
        <v>0</v>
      </c>
      <c r="J153" s="1578">
        <f t="shared" si="33"/>
        <v>0</v>
      </c>
      <c r="K153" s="1578">
        <f t="shared" si="33"/>
        <v>0</v>
      </c>
      <c r="L153" s="1765"/>
    </row>
    <row r="154" spans="1:13">
      <c r="B154" s="1088" t="s">
        <v>730</v>
      </c>
      <c r="F154" s="1577">
        <v>9.8550000000000004</v>
      </c>
      <c r="G154" s="1578">
        <f>F154</f>
        <v>9.8550000000000004</v>
      </c>
      <c r="H154" s="1578">
        <f t="shared" si="33"/>
        <v>9.8550000000000004</v>
      </c>
      <c r="I154" s="1578">
        <f t="shared" si="33"/>
        <v>9.8550000000000004</v>
      </c>
      <c r="J154" s="1578">
        <f t="shared" si="33"/>
        <v>9.8550000000000004</v>
      </c>
      <c r="K154" s="1578">
        <f t="shared" si="33"/>
        <v>9.8550000000000004</v>
      </c>
      <c r="L154" s="1765"/>
    </row>
    <row r="155" spans="1:13">
      <c r="B155" s="1088" t="s">
        <v>620</v>
      </c>
      <c r="F155" s="1766">
        <f>F156-F154</f>
        <v>3.1131341077536252</v>
      </c>
      <c r="G155" s="1766">
        <f t="shared" ref="G155:K155" si="34">G156-G154</f>
        <v>2.9812440695610753</v>
      </c>
      <c r="H155" s="1766">
        <f t="shared" si="34"/>
        <v>2.783086379571829</v>
      </c>
      <c r="I155" s="1766">
        <f t="shared" si="34"/>
        <v>2.5997576953807542</v>
      </c>
      <c r="J155" s="1766">
        <f t="shared" si="34"/>
        <v>2.4345600284933138</v>
      </c>
      <c r="K155" s="1766">
        <f t="shared" si="34"/>
        <v>2.2711208276918491</v>
      </c>
      <c r="L155" s="1765"/>
    </row>
    <row r="156" spans="1:13">
      <c r="B156" s="1088" t="s">
        <v>919</v>
      </c>
      <c r="F156" s="1765">
        <f>Load_Tariffs!AM137</f>
        <v>12.968134107753626</v>
      </c>
      <c r="G156" s="1765">
        <f>Load_Tariffs!AN137</f>
        <v>12.836244069561076</v>
      </c>
      <c r="H156" s="1765">
        <f>Load_Tariffs!AO137</f>
        <v>12.638086379571829</v>
      </c>
      <c r="I156" s="1765">
        <f>Load_Tariffs!AP137</f>
        <v>12.454757695380755</v>
      </c>
      <c r="J156" s="1765">
        <f>Load_Tariffs!AQ137</f>
        <v>12.289560028493314</v>
      </c>
      <c r="K156" s="1765">
        <f>Load_Tariffs!AR137</f>
        <v>12.12612082769185</v>
      </c>
      <c r="L156" s="1765"/>
    </row>
    <row r="157" spans="1:13" ht="13.5" thickBot="1"/>
    <row r="158" spans="1:13" ht="13.5" thickTop="1">
      <c r="B158" s="1575" t="s">
        <v>859</v>
      </c>
      <c r="C158" s="1575"/>
      <c r="D158" s="1575"/>
      <c r="E158" s="1575"/>
      <c r="F158" s="1575"/>
      <c r="G158" s="1575"/>
      <c r="H158" s="1575"/>
      <c r="I158" s="1575"/>
      <c r="J158" s="1575"/>
      <c r="K158" s="1575"/>
    </row>
    <row r="159" spans="1:13" ht="13.5" thickBot="1"/>
    <row r="160" spans="1:13" ht="39" thickBot="1">
      <c r="B160" s="1253" t="s">
        <v>904</v>
      </c>
      <c r="C160" s="1254" t="s">
        <v>616</v>
      </c>
      <c r="D160" s="1254" t="s">
        <v>679</v>
      </c>
      <c r="F160" s="1482">
        <v>2024</v>
      </c>
      <c r="G160" s="1401">
        <v>2025</v>
      </c>
      <c r="H160" s="1401">
        <v>2026</v>
      </c>
      <c r="I160" s="1401">
        <v>2027</v>
      </c>
      <c r="J160" s="1401">
        <v>2028</v>
      </c>
      <c r="K160" s="1402">
        <v>2029</v>
      </c>
      <c r="M160" s="1579" t="s">
        <v>734</v>
      </c>
    </row>
    <row r="161" spans="2:13">
      <c r="B161" s="1466" t="s">
        <v>466</v>
      </c>
      <c r="C161" s="1263" t="s">
        <v>286</v>
      </c>
      <c r="D161" s="1480"/>
      <c r="F161" s="1483">
        <f t="shared" ref="F161:K161" si="35">F141</f>
        <v>136.22999999999999</v>
      </c>
      <c r="G161" s="1456">
        <f t="shared" si="35"/>
        <v>146.91</v>
      </c>
      <c r="H161" s="1457">
        <f t="shared" si="35"/>
        <v>158.41999999999999</v>
      </c>
      <c r="I161" s="1457">
        <f t="shared" si="35"/>
        <v>170.83</v>
      </c>
      <c r="J161" s="1457">
        <f t="shared" si="35"/>
        <v>184.22</v>
      </c>
      <c r="K161" s="1457">
        <f t="shared" si="35"/>
        <v>198.66</v>
      </c>
      <c r="M161" s="1580">
        <f>SUMPRODUCT(G161:K161,$G$12:$K$12)</f>
        <v>712.80398833054642</v>
      </c>
    </row>
    <row r="162" spans="2:13">
      <c r="B162" s="1466"/>
      <c r="C162" s="1263"/>
      <c r="D162" s="1481"/>
      <c r="F162" s="1483">
        <f>F$153*F142</f>
        <v>0</v>
      </c>
      <c r="G162" s="1456">
        <f t="shared" ref="G162:K162" si="36">G$153*G142</f>
        <v>0</v>
      </c>
      <c r="H162" s="1457">
        <f t="shared" si="36"/>
        <v>0</v>
      </c>
      <c r="I162" s="1457">
        <f t="shared" si="36"/>
        <v>0</v>
      </c>
      <c r="J162" s="1457">
        <f t="shared" si="36"/>
        <v>0</v>
      </c>
      <c r="K162" s="1457">
        <f t="shared" si="36"/>
        <v>0</v>
      </c>
      <c r="M162" s="1580">
        <f t="shared" ref="M162:M165" si="37">SUMPRODUCT(G162:K162,$G$12:$K$12)</f>
        <v>0</v>
      </c>
    </row>
    <row r="163" spans="2:13">
      <c r="B163" s="1466" t="s">
        <v>730</v>
      </c>
      <c r="C163" s="1263" t="s">
        <v>207</v>
      </c>
      <c r="D163" s="1481"/>
      <c r="F163" s="1483">
        <f>F$154*F143</f>
        <v>48.782250000000005</v>
      </c>
      <c r="G163" s="1456">
        <f t="shared" ref="G163:K163" si="38">G$154*G143</f>
        <v>50.161949999999997</v>
      </c>
      <c r="H163" s="1457">
        <f t="shared" si="38"/>
        <v>54.103950000000005</v>
      </c>
      <c r="I163" s="1457">
        <f t="shared" si="38"/>
        <v>58.3416</v>
      </c>
      <c r="J163" s="1457">
        <f t="shared" si="38"/>
        <v>62.874900000000004</v>
      </c>
      <c r="K163" s="1457">
        <f t="shared" si="38"/>
        <v>67.802400000000006</v>
      </c>
      <c r="M163" s="1580">
        <f t="shared" si="37"/>
        <v>243.36181936015089</v>
      </c>
    </row>
    <row r="164" spans="2:13">
      <c r="B164" s="1466" t="s">
        <v>620</v>
      </c>
      <c r="C164" s="1263" t="s">
        <v>207</v>
      </c>
      <c r="D164" s="1481"/>
      <c r="F164" s="1483">
        <f>F$155*F144</f>
        <v>13.324213981185517</v>
      </c>
      <c r="G164" s="1456">
        <f t="shared" ref="G164:K164" si="39">G$155*G144</f>
        <v>15.174532314065873</v>
      </c>
      <c r="H164" s="1457">
        <f t="shared" si="39"/>
        <v>15.279144223849341</v>
      </c>
      <c r="I164" s="1457">
        <f t="shared" si="39"/>
        <v>15.390565556654064</v>
      </c>
      <c r="J164" s="1457">
        <f t="shared" si="39"/>
        <v>15.532492981787341</v>
      </c>
      <c r="K164" s="1457">
        <f t="shared" si="39"/>
        <v>15.625311294519921</v>
      </c>
      <c r="M164" s="1580">
        <f t="shared" si="37"/>
        <v>64.289264403149929</v>
      </c>
    </row>
    <row r="165" spans="2:13">
      <c r="B165" s="1472" t="s">
        <v>24</v>
      </c>
      <c r="C165" s="1792"/>
      <c r="D165" s="1793"/>
      <c r="F165" s="1794">
        <f>SUM(F161:F164)</f>
        <v>198.33646398118552</v>
      </c>
      <c r="G165" s="1795">
        <f t="shared" ref="G165:K165" si="40">SUM(G161:G164)</f>
        <v>212.24648231406587</v>
      </c>
      <c r="H165" s="1796">
        <f t="shared" si="40"/>
        <v>227.80309422384931</v>
      </c>
      <c r="I165" s="1796">
        <f t="shared" si="40"/>
        <v>244.56216555665407</v>
      </c>
      <c r="J165" s="1796">
        <f t="shared" si="40"/>
        <v>262.62739298178735</v>
      </c>
      <c r="K165" s="1796">
        <f t="shared" si="40"/>
        <v>282.08771129451992</v>
      </c>
      <c r="M165" s="1581">
        <f t="shared" si="37"/>
        <v>1020.4550720938473</v>
      </c>
    </row>
    <row r="166" spans="2:13" ht="13.5" thickBot="1">
      <c r="B166" s="1472" t="s">
        <v>855</v>
      </c>
      <c r="C166" s="1792"/>
      <c r="D166" s="1793"/>
      <c r="F166" s="1799"/>
      <c r="G166" s="1798">
        <f>G165/F165-1</f>
        <v>7.0133439175359413E-2</v>
      </c>
      <c r="H166" s="1797">
        <f t="shared" ref="H166:K166" si="41">H165/G165-1</f>
        <v>7.3295028215186075E-2</v>
      </c>
      <c r="I166" s="1797">
        <f t="shared" si="41"/>
        <v>7.3568233960582541E-2</v>
      </c>
      <c r="J166" s="1797">
        <f t="shared" si="41"/>
        <v>7.3867629459424267E-2</v>
      </c>
      <c r="K166" s="1797">
        <f t="shared" si="41"/>
        <v>7.4098585420912633E-2</v>
      </c>
    </row>
    <row r="167" spans="2:13" ht="13.5" thickBot="1"/>
    <row r="168" spans="2:13" ht="13.5" thickTop="1">
      <c r="B168" s="1575" t="s">
        <v>735</v>
      </c>
      <c r="C168" s="1575"/>
      <c r="D168" s="1575"/>
      <c r="E168" s="1575"/>
      <c r="F168" s="1575"/>
      <c r="G168" s="1575"/>
      <c r="H168" s="1575"/>
      <c r="I168" s="1575"/>
      <c r="J168" s="1575"/>
      <c r="K168" s="1575"/>
    </row>
    <row r="170" spans="2:13">
      <c r="B170" s="458" t="s">
        <v>731</v>
      </c>
      <c r="F170" s="1582">
        <f>Input!AI$44</f>
        <v>1.0224000000000002</v>
      </c>
      <c r="G170" s="1582">
        <f>Input!AJ$44</f>
        <v>1.0453017600000001</v>
      </c>
      <c r="H170" s="1582">
        <f>Input!AK$44</f>
        <v>1.068716519424</v>
      </c>
      <c r="I170" s="1582">
        <f>Input!AL$44</f>
        <v>1.0926557694590975</v>
      </c>
      <c r="J170" s="1582">
        <f>Input!AM$44</f>
        <v>1.1171312586949813</v>
      </c>
      <c r="K170" s="1582">
        <f>Input!AN$44</f>
        <v>1.1421549988897488</v>
      </c>
    </row>
    <row r="171" spans="2:13">
      <c r="B171" s="686" t="s">
        <v>289</v>
      </c>
    </row>
    <row r="172" spans="2:13">
      <c r="B172" s="1088" t="s">
        <v>466</v>
      </c>
      <c r="C172" s="458" t="s">
        <v>286</v>
      </c>
      <c r="F172" s="1474">
        <f t="shared" ref="F172:K172" si="42">F141*F$170</f>
        <v>139.281552</v>
      </c>
      <c r="G172" s="1474">
        <f t="shared" si="42"/>
        <v>153.56528156160002</v>
      </c>
      <c r="H172" s="1474">
        <f t="shared" si="42"/>
        <v>169.30607100715008</v>
      </c>
      <c r="I172" s="1474">
        <f t="shared" si="42"/>
        <v>186.65838509669763</v>
      </c>
      <c r="J172" s="1474">
        <f t="shared" si="42"/>
        <v>205.79792047678944</v>
      </c>
      <c r="K172" s="1474">
        <f t="shared" si="42"/>
        <v>226.9005120794375</v>
      </c>
      <c r="L172" s="1474"/>
    </row>
    <row r="173" spans="2:13">
      <c r="B173" s="1088"/>
    </row>
    <row r="174" spans="2:13">
      <c r="B174" s="1088" t="s">
        <v>619</v>
      </c>
      <c r="C174" s="458" t="s">
        <v>207</v>
      </c>
      <c r="F174" s="1640">
        <f t="shared" ref="F174:K175" si="43">F143*F$170</f>
        <v>5.0608800000000009</v>
      </c>
      <c r="G174" s="1640">
        <f t="shared" si="43"/>
        <v>5.3205859584000006</v>
      </c>
      <c r="H174" s="1640">
        <f t="shared" si="43"/>
        <v>5.8672536916377602</v>
      </c>
      <c r="I174" s="1640">
        <f t="shared" si="43"/>
        <v>6.4685221551978573</v>
      </c>
      <c r="J174" s="1640">
        <f t="shared" si="43"/>
        <v>7.1272974304739805</v>
      </c>
      <c r="K174" s="1640">
        <f t="shared" si="43"/>
        <v>7.8580263923614719</v>
      </c>
      <c r="L174" s="1640"/>
    </row>
    <row r="175" spans="2:13">
      <c r="B175" s="1088" t="s">
        <v>620</v>
      </c>
      <c r="C175" s="458" t="s">
        <v>207</v>
      </c>
      <c r="F175" s="1640">
        <f t="shared" si="43"/>
        <v>4.3758720000000011</v>
      </c>
      <c r="G175" s="1640">
        <f t="shared" si="43"/>
        <v>5.3205859584000006</v>
      </c>
      <c r="H175" s="1640">
        <f t="shared" si="43"/>
        <v>5.8672536916377602</v>
      </c>
      <c r="I175" s="1640">
        <f t="shared" si="43"/>
        <v>6.4685221551978573</v>
      </c>
      <c r="J175" s="1640">
        <f t="shared" si="43"/>
        <v>7.1272974304739805</v>
      </c>
      <c r="K175" s="1640">
        <f t="shared" si="43"/>
        <v>7.8580263923614719</v>
      </c>
      <c r="L175" s="1640"/>
    </row>
    <row r="176" spans="2:13" ht="13.5" thickBot="1"/>
    <row r="177" spans="2:13" ht="39" thickBot="1">
      <c r="B177" s="1253" t="s">
        <v>858</v>
      </c>
      <c r="C177" s="1254" t="s">
        <v>616</v>
      </c>
      <c r="D177" s="1254" t="s">
        <v>679</v>
      </c>
      <c r="F177" s="1482">
        <v>2024</v>
      </c>
      <c r="G177" s="1401">
        <v>2025</v>
      </c>
      <c r="H177" s="1401">
        <v>2026</v>
      </c>
      <c r="I177" s="1401">
        <v>2027</v>
      </c>
      <c r="J177" s="1401">
        <v>2028</v>
      </c>
      <c r="K177" s="1402">
        <v>2029</v>
      </c>
      <c r="M177" s="1579" t="s">
        <v>734</v>
      </c>
    </row>
    <row r="178" spans="2:13">
      <c r="B178" s="1466" t="s">
        <v>466</v>
      </c>
      <c r="C178" s="1263" t="s">
        <v>286</v>
      </c>
      <c r="D178" s="1480"/>
      <c r="F178" s="1483">
        <f>F172</f>
        <v>139.281552</v>
      </c>
      <c r="G178" s="1456">
        <f t="shared" ref="G178:K178" si="44">G172</f>
        <v>153.56528156160002</v>
      </c>
      <c r="H178" s="1457">
        <f t="shared" si="44"/>
        <v>169.30607100715008</v>
      </c>
      <c r="I178" s="1457">
        <f t="shared" si="44"/>
        <v>186.65838509669763</v>
      </c>
      <c r="J178" s="1457">
        <f t="shared" si="44"/>
        <v>205.79792047678944</v>
      </c>
      <c r="K178" s="1457">
        <f t="shared" si="44"/>
        <v>226.9005120794375</v>
      </c>
      <c r="M178" s="1638">
        <f>SUMPRODUCT(G178:K178,Input!$AJ$53:$AN$53)</f>
        <v>712.80398833054619</v>
      </c>
    </row>
    <row r="179" spans="2:13">
      <c r="B179" s="1466"/>
      <c r="C179" s="1263" t="s">
        <v>207</v>
      </c>
      <c r="D179" s="1583"/>
      <c r="F179" s="1483">
        <f>F$153*F173</f>
        <v>0</v>
      </c>
      <c r="G179" s="1456">
        <f t="shared" ref="G179:K179" si="45">G$153*G173</f>
        <v>0</v>
      </c>
      <c r="H179" s="1457">
        <f t="shared" si="45"/>
        <v>0</v>
      </c>
      <c r="I179" s="1457">
        <f t="shared" si="45"/>
        <v>0</v>
      </c>
      <c r="J179" s="1457">
        <f t="shared" si="45"/>
        <v>0</v>
      </c>
      <c r="K179" s="1457">
        <f t="shared" si="45"/>
        <v>0</v>
      </c>
      <c r="M179" s="1638">
        <f>SUMPRODUCT(G179:K179,Input!$AJ$53:$AN$53)</f>
        <v>0</v>
      </c>
    </row>
    <row r="180" spans="2:13">
      <c r="B180" s="1466" t="s">
        <v>730</v>
      </c>
      <c r="C180" s="1263" t="s">
        <v>207</v>
      </c>
      <c r="D180" s="1583"/>
      <c r="F180" s="1483">
        <f>F$154*F174</f>
        <v>49.874972400000011</v>
      </c>
      <c r="G180" s="1456">
        <f t="shared" ref="G180:K180" si="46">G$154*G174</f>
        <v>52.43437462003201</v>
      </c>
      <c r="H180" s="1457">
        <f t="shared" si="46"/>
        <v>57.821785131090131</v>
      </c>
      <c r="I180" s="1457">
        <f t="shared" si="46"/>
        <v>63.747285839474884</v>
      </c>
      <c r="J180" s="1457">
        <f t="shared" si="46"/>
        <v>70.239516177321079</v>
      </c>
      <c r="K180" s="1457">
        <f t="shared" si="46"/>
        <v>77.440850096722315</v>
      </c>
      <c r="M180" s="1638">
        <f>SUMPRODUCT(G180:K180,Input!$AJ$53:$AN$53)</f>
        <v>243.36181936015083</v>
      </c>
    </row>
    <row r="181" spans="2:13">
      <c r="B181" s="1466" t="s">
        <v>620</v>
      </c>
      <c r="C181" s="1263" t="s">
        <v>207</v>
      </c>
      <c r="D181" s="1583"/>
      <c r="F181" s="1483">
        <f>F$155*F175</f>
        <v>13.622676374364074</v>
      </c>
      <c r="G181" s="1456">
        <f t="shared" ref="G181:K181" si="47">G$155*G175</f>
        <v>15.861965335069932</v>
      </c>
      <c r="H181" s="1457">
        <f t="shared" si="47"/>
        <v>16.329073834689584</v>
      </c>
      <c r="I181" s="1457">
        <f t="shared" si="47"/>
        <v>16.81659025071653</v>
      </c>
      <c r="J181" s="1457">
        <f t="shared" si="47"/>
        <v>17.351833435415056</v>
      </c>
      <c r="K181" s="1457">
        <f t="shared" si="47"/>
        <v>17.84652740424438</v>
      </c>
      <c r="M181" s="1638">
        <f>SUMPRODUCT(G181:K181,Input!$AJ$53:$AN$53)</f>
        <v>64.2892644031499</v>
      </c>
    </row>
    <row r="182" spans="2:13">
      <c r="B182" s="1472" t="s">
        <v>24</v>
      </c>
      <c r="C182" s="1258"/>
      <c r="D182" s="1480"/>
      <c r="F182" s="1794">
        <f>SUM(F178:F181)</f>
        <v>202.77920077436409</v>
      </c>
      <c r="G182" s="1456">
        <f t="shared" ref="G182:K182" si="48">SUM(G178:G181)</f>
        <v>221.86162151670194</v>
      </c>
      <c r="H182" s="1457">
        <f t="shared" si="48"/>
        <v>243.4569299729298</v>
      </c>
      <c r="I182" s="1457">
        <f t="shared" si="48"/>
        <v>267.222261186889</v>
      </c>
      <c r="J182" s="1457">
        <f t="shared" si="48"/>
        <v>293.38927008952561</v>
      </c>
      <c r="K182" s="1457">
        <f t="shared" si="48"/>
        <v>322.1878895804042</v>
      </c>
      <c r="M182" s="1639">
        <f>SUMPRODUCT(G182:K182,Input!$AJ$53:$AN$53)</f>
        <v>1020.455072093847</v>
      </c>
    </row>
    <row r="183" spans="2:13" ht="13.5" thickBot="1">
      <c r="B183" s="1472" t="s">
        <v>855</v>
      </c>
      <c r="C183" s="1792"/>
      <c r="D183" s="1793"/>
      <c r="F183" s="1799"/>
      <c r="G183" s="1798">
        <f>G182/F182-1</f>
        <v>9.4104428212887559E-2</v>
      </c>
      <c r="H183" s="1797">
        <f t="shared" ref="H183:K183" si="49">H182/G182-1</f>
        <v>9.7336836847206287E-2</v>
      </c>
      <c r="I183" s="1797">
        <f t="shared" si="49"/>
        <v>9.7616162401299E-2</v>
      </c>
      <c r="J183" s="1797">
        <f t="shared" si="49"/>
        <v>9.7922264359315614E-2</v>
      </c>
      <c r="K183" s="1797">
        <f t="shared" si="49"/>
        <v>9.8158393734341098E-2</v>
      </c>
    </row>
  </sheetData>
  <sheetProtection algorithmName="SHA-512" hashValue="BRpk1VeYoQ4QZIf7fBN4uuwQ74zHBAKfaOE+uhGCJjXFPSkjrTlk7edRLcza0muBYt1s0o0bdmAHk9pwGjUBEA==" saltValue="BC1/oC46jBADFdnk+shS/Q==" spinCount="100000" sheet="1" objects="1" scenarios="1"/>
  <conditionalFormatting sqref="F152:K152">
    <cfRule type="cellIs" priority="140" operator="equal">
      <formula>$C$12</formula>
    </cfRule>
    <cfRule type="cellIs" dxfId="10" priority="139" operator="equal">
      <formula>$C$12</formula>
    </cfRule>
  </conditionalFormatting>
  <conditionalFormatting sqref="F160:K165">
    <cfRule type="cellIs" dxfId="9" priority="149" operator="equal">
      <formula>$C$12</formula>
    </cfRule>
    <cfRule type="cellIs" priority="150" operator="equal">
      <formula>$C$12</formula>
    </cfRule>
  </conditionalFormatting>
  <conditionalFormatting sqref="F178:K182">
    <cfRule type="cellIs" dxfId="8" priority="9" operator="equal">
      <formula>$C$12</formula>
    </cfRule>
    <cfRule type="cellIs" priority="10" operator="equal">
      <formula>$C$12</formula>
    </cfRule>
  </conditionalFormatting>
  <conditionalFormatting sqref="G63:K86">
    <cfRule type="cellIs" priority="1560" operator="equal">
      <formula>$C$9</formula>
    </cfRule>
    <cfRule type="cellIs" dxfId="7" priority="1559" operator="equal">
      <formula>$C$9</formula>
    </cfRule>
  </conditionalFormatting>
  <conditionalFormatting sqref="G92:K116">
    <cfRule type="cellIs" dxfId="6" priority="1471" operator="equal">
      <formula>$C$9</formula>
    </cfRule>
    <cfRule type="cellIs" priority="1472" operator="equal">
      <formula>$C$9</formula>
    </cfRule>
  </conditionalFormatting>
  <conditionalFormatting sqref="G121:K144">
    <cfRule type="cellIs" dxfId="5" priority="1550" operator="equal">
      <formula>$C$9</formula>
    </cfRule>
    <cfRule type="cellIs" priority="1551" operator="equal">
      <formula>$C$9</formula>
    </cfRule>
  </conditionalFormatting>
  <conditionalFormatting sqref="M92:M115">
    <cfRule type="cellIs" dxfId="4" priority="285" operator="equal">
      <formula>$C$9</formula>
    </cfRule>
    <cfRule type="cellIs" priority="286" operator="equal">
      <formula>$C$9</formula>
    </cfRule>
  </conditionalFormatting>
  <conditionalFormatting sqref="N121:R144">
    <cfRule type="cellIs" dxfId="3" priority="1157" operator="equal">
      <formula>$C$9</formula>
    </cfRule>
    <cfRule type="cellIs" priority="1158" operator="equal">
      <formula>$C$9</formula>
    </cfRule>
  </conditionalFormatting>
  <conditionalFormatting sqref="T121:X144">
    <cfRule type="cellIs" priority="1038" operator="equal">
      <formula>$C$9</formula>
    </cfRule>
    <cfRule type="cellIs" dxfId="2" priority="1037" operator="equal">
      <formula>$C$9</formula>
    </cfRule>
  </conditionalFormatting>
  <conditionalFormatting sqref="Z121:AD144">
    <cfRule type="cellIs" dxfId="1" priority="1097" operator="equal">
      <formula>$C$9</formula>
    </cfRule>
    <cfRule type="cellIs" priority="1098" operator="equal">
      <formula>$C$9</formula>
    </cfRule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70" orientation="landscape" r:id="rId1"/>
  <headerFooter>
    <oddHeader>&amp;R[ERA GDS Tariff Model FD - Public]</oddHeader>
    <oddFooter>&amp;L[&amp;A]&amp;C8 November 2024&amp;R&amp;P of &amp;N</oddFooter>
  </headerFooter>
  <rowBreaks count="2" manualBreakCount="2">
    <brk id="31" max="10" man="1"/>
    <brk id="116" max="1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1" operator="containsText" id="{8B3483A9-D1C0-4D1D-9799-118920584592}">
            <xm:f>NOT(ISERROR(SEARCH($C$12,F152)))</xm:f>
            <xm:f>$C$12</xm:f>
            <x14:dxf/>
          </x14:cfRule>
          <xm:sqref>F152:K152</xm:sqref>
        </x14:conditionalFormatting>
        <x14:conditionalFormatting xmlns:xm="http://schemas.microsoft.com/office/excel/2006/main">
          <x14:cfRule type="containsText" priority="141" operator="containsText" id="{1B2CC101-42F6-45E6-826E-E7953DFE56AF}">
            <xm:f>NOT(ISERROR(SEARCH($C$12,F160)))</xm:f>
            <xm:f>$C$12</xm:f>
            <x14:dxf/>
          </x14:cfRule>
          <xm:sqref>F160:K165</xm:sqref>
        </x14:conditionalFormatting>
        <x14:conditionalFormatting xmlns:xm="http://schemas.microsoft.com/office/excel/2006/main">
          <x14:cfRule type="containsText" priority="1" operator="containsText" id="{4D7B7D8B-0AF7-4BC1-9212-C1646F137810}">
            <xm:f>NOT(ISERROR(SEARCH($C$12,F178)))</xm:f>
            <xm:f>$C$12</xm:f>
            <x14:dxf/>
          </x14:cfRule>
          <xm:sqref>F178:K182</xm:sqref>
        </x14:conditionalFormatting>
        <x14:conditionalFormatting xmlns:xm="http://schemas.microsoft.com/office/excel/2006/main">
          <x14:cfRule type="containsText" priority="1561" operator="containsText" id="{0CCB2F32-4AAA-49E5-B182-C07D1D108A57}">
            <xm:f>NOT(ISERROR(SEARCH($C$9,G63)))</xm:f>
            <xm:f>$C$9</xm:f>
            <x14:dxf/>
          </x14:cfRule>
          <xm:sqref>G63:K63</xm:sqref>
        </x14:conditionalFormatting>
        <x14:conditionalFormatting xmlns:xm="http://schemas.microsoft.com/office/excel/2006/main">
          <x14:cfRule type="containsText" priority="1558" operator="containsText" id="{BB2686B2-BB5B-4D59-885C-703056C6E11C}">
            <xm:f>NOT(ISERROR(SEARCH($C$9,G65)))</xm:f>
            <xm:f>$C$9</xm:f>
            <x14:dxf/>
          </x14:cfRule>
          <xm:sqref>G65:K66</xm:sqref>
        </x14:conditionalFormatting>
        <x14:conditionalFormatting xmlns:xm="http://schemas.microsoft.com/office/excel/2006/main">
          <x14:cfRule type="containsText" priority="1557" operator="containsText" id="{54A1B759-3A14-4F1C-AAB5-E1C0F902FC03}">
            <xm:f>NOT(ISERROR(SEARCH($C$9,G68)))</xm:f>
            <xm:f>$C$9</xm:f>
            <x14:dxf/>
          </x14:cfRule>
          <xm:sqref>G68:K69</xm:sqref>
        </x14:conditionalFormatting>
        <x14:conditionalFormatting xmlns:xm="http://schemas.microsoft.com/office/excel/2006/main">
          <x14:cfRule type="containsText" priority="1556" operator="containsText" id="{D83D05B4-BDFB-4A91-ADB5-7CC33B90DD72}">
            <xm:f>NOT(ISERROR(SEARCH($C$9,G71)))</xm:f>
            <xm:f>$C$9</xm:f>
            <x14:dxf/>
          </x14:cfRule>
          <xm:sqref>G71:K73</xm:sqref>
        </x14:conditionalFormatting>
        <x14:conditionalFormatting xmlns:xm="http://schemas.microsoft.com/office/excel/2006/main">
          <x14:cfRule type="containsText" priority="1555" operator="containsText" id="{18AE1DF1-561D-47FE-B77F-F5F1FFD0CF92}">
            <xm:f>NOT(ISERROR(SEARCH($C$9,G75)))</xm:f>
            <xm:f>$C$9</xm:f>
            <x14:dxf/>
          </x14:cfRule>
          <xm:sqref>G75:K77</xm:sqref>
        </x14:conditionalFormatting>
        <x14:conditionalFormatting xmlns:xm="http://schemas.microsoft.com/office/excel/2006/main">
          <x14:cfRule type="containsText" priority="1554" operator="containsText" id="{D976D539-B009-4085-B8D5-D6A5EA52CC46}">
            <xm:f>NOT(ISERROR(SEARCH($C$9,G79)))</xm:f>
            <xm:f>$C$9</xm:f>
            <x14:dxf/>
          </x14:cfRule>
          <xm:sqref>G79:K81</xm:sqref>
        </x14:conditionalFormatting>
        <x14:conditionalFormatting xmlns:xm="http://schemas.microsoft.com/office/excel/2006/main">
          <x14:cfRule type="containsText" priority="1553" operator="containsText" id="{8C6BA405-AB90-4181-880A-BB8229092FC8}">
            <xm:f>NOT(ISERROR(SEARCH($C$9,G83)))</xm:f>
            <xm:f>$C$9</xm:f>
            <x14:dxf/>
          </x14:cfRule>
          <xm:sqref>G83:K86</xm:sqref>
        </x14:conditionalFormatting>
        <x14:conditionalFormatting xmlns:xm="http://schemas.microsoft.com/office/excel/2006/main">
          <x14:cfRule type="containsText" priority="1522" operator="containsText" id="{CF36B577-1DAD-4193-929A-BB825511D1CB}">
            <xm:f>NOT(ISERROR(SEARCH($C$9,G92)))</xm:f>
            <xm:f>$C$9</xm:f>
            <x14:dxf/>
          </x14:cfRule>
          <xm:sqref>G92:K92</xm:sqref>
        </x14:conditionalFormatting>
        <x14:conditionalFormatting xmlns:xm="http://schemas.microsoft.com/office/excel/2006/main">
          <x14:cfRule type="containsText" priority="1500" operator="containsText" id="{7B295345-B6E1-4B3B-8AD1-758BECFD505F}">
            <xm:f>NOT(ISERROR(SEARCH($C$9,G94)))</xm:f>
            <xm:f>$C$9</xm:f>
            <x14:dxf/>
          </x14:cfRule>
          <xm:sqref>G94:K95</xm:sqref>
        </x14:conditionalFormatting>
        <x14:conditionalFormatting xmlns:xm="http://schemas.microsoft.com/office/excel/2006/main">
          <x14:cfRule type="containsText" priority="1493" operator="containsText" id="{9FB2DA23-F86B-4A0D-A218-D93F1D639DE8}">
            <xm:f>NOT(ISERROR(SEARCH($C$9,G97)))</xm:f>
            <xm:f>$C$9</xm:f>
            <x14:dxf/>
          </x14:cfRule>
          <xm:sqref>G97:K98</xm:sqref>
        </x14:conditionalFormatting>
        <x14:conditionalFormatting xmlns:xm="http://schemas.microsoft.com/office/excel/2006/main">
          <x14:cfRule type="containsText" priority="1499" operator="containsText" id="{53C99837-1970-439A-81CF-8AF84528F172}">
            <xm:f>NOT(ISERROR(SEARCH($C$9,G100)))</xm:f>
            <xm:f>$C$9</xm:f>
            <x14:dxf/>
          </x14:cfRule>
          <xm:sqref>G100:K102</xm:sqref>
        </x14:conditionalFormatting>
        <x14:conditionalFormatting xmlns:xm="http://schemas.microsoft.com/office/excel/2006/main">
          <x14:cfRule type="containsText" priority="1498" operator="containsText" id="{0816211D-AFDF-4260-8BB0-EF5945EAF7CB}">
            <xm:f>NOT(ISERROR(SEARCH($C$9,G104)))</xm:f>
            <xm:f>$C$9</xm:f>
            <x14:dxf/>
          </x14:cfRule>
          <xm:sqref>G104:K106</xm:sqref>
        </x14:conditionalFormatting>
        <x14:conditionalFormatting xmlns:xm="http://schemas.microsoft.com/office/excel/2006/main">
          <x14:cfRule type="containsText" priority="1464" operator="containsText" id="{B7DFE2A5-13C9-400B-B951-77152D0264DA}">
            <xm:f>NOT(ISERROR(SEARCH($C$9,G108)))</xm:f>
            <xm:f>$C$9</xm:f>
            <x14:dxf/>
          </x14:cfRule>
          <xm:sqref>G108:K110</xm:sqref>
        </x14:conditionalFormatting>
        <x14:conditionalFormatting xmlns:xm="http://schemas.microsoft.com/office/excel/2006/main">
          <x14:cfRule type="containsText" priority="1459" operator="containsText" id="{E286F153-43F1-4DB5-B068-B3DE3C73A256}">
            <xm:f>NOT(ISERROR(SEARCH($C$9,G112)))</xm:f>
            <xm:f>$C$9</xm:f>
            <x14:dxf/>
          </x14:cfRule>
          <xm:sqref>G112:K116</xm:sqref>
        </x14:conditionalFormatting>
        <x14:conditionalFormatting xmlns:xm="http://schemas.microsoft.com/office/excel/2006/main">
          <x14:cfRule type="containsText" priority="1552" operator="containsText" id="{6E3DEFFA-B616-42F4-AF74-D57301AA55AA}">
            <xm:f>NOT(ISERROR(SEARCH($C$9,G121)))</xm:f>
            <xm:f>$C$9</xm:f>
            <x14:dxf/>
          </x14:cfRule>
          <xm:sqref>G121:K121</xm:sqref>
        </x14:conditionalFormatting>
        <x14:conditionalFormatting xmlns:xm="http://schemas.microsoft.com/office/excel/2006/main">
          <x14:cfRule type="containsText" priority="1530" operator="containsText" id="{337FE9DA-C63C-472F-891E-D84C0BA38474}">
            <xm:f>NOT(ISERROR(SEARCH($C$9,G123)))</xm:f>
            <xm:f>$C$9</xm:f>
            <x14:dxf/>
          </x14:cfRule>
          <xm:sqref>G123:K124</xm:sqref>
        </x14:conditionalFormatting>
        <x14:conditionalFormatting xmlns:xm="http://schemas.microsoft.com/office/excel/2006/main">
          <x14:cfRule type="containsText" priority="1523" operator="containsText" id="{FB4813DA-0874-414A-B1F1-1DF2734C829A}">
            <xm:f>NOT(ISERROR(SEARCH($C$9,G126)))</xm:f>
            <xm:f>$C$9</xm:f>
            <x14:dxf/>
          </x14:cfRule>
          <xm:sqref>G126:K127</xm:sqref>
        </x14:conditionalFormatting>
        <x14:conditionalFormatting xmlns:xm="http://schemas.microsoft.com/office/excel/2006/main">
          <x14:cfRule type="containsText" priority="1529" operator="containsText" id="{BC3E2902-67ED-4C15-8E9C-9FA22795F250}">
            <xm:f>NOT(ISERROR(SEARCH($C$9,G129)))</xm:f>
            <xm:f>$C$9</xm:f>
            <x14:dxf/>
          </x14:cfRule>
          <xm:sqref>G129:K131</xm:sqref>
        </x14:conditionalFormatting>
        <x14:conditionalFormatting xmlns:xm="http://schemas.microsoft.com/office/excel/2006/main">
          <x14:cfRule type="containsText" priority="1485" operator="containsText" id="{A582D451-EE49-4E4D-B509-9E16A62E3081}">
            <xm:f>NOT(ISERROR(SEARCH($C$9,G133)))</xm:f>
            <xm:f>$C$9</xm:f>
            <x14:dxf/>
          </x14:cfRule>
          <xm:sqref>G133:K135</xm:sqref>
        </x14:conditionalFormatting>
        <x14:conditionalFormatting xmlns:xm="http://schemas.microsoft.com/office/excel/2006/main">
          <x14:cfRule type="containsText" priority="1481" operator="containsText" id="{2741D7A1-4B4A-43AF-9EA8-CDF0D98EFCE6}">
            <xm:f>NOT(ISERROR(SEARCH($C$9,G137)))</xm:f>
            <xm:f>$C$9</xm:f>
            <x14:dxf/>
          </x14:cfRule>
          <xm:sqref>G137:K139</xm:sqref>
        </x14:conditionalFormatting>
        <x14:conditionalFormatting xmlns:xm="http://schemas.microsoft.com/office/excel/2006/main">
          <x14:cfRule type="containsText" priority="1473" operator="containsText" id="{2A5D8D53-2681-4671-B40E-52A247C7ECF6}">
            <xm:f>NOT(ISERROR(SEARCH($C$9,G141)))</xm:f>
            <xm:f>$C$9</xm:f>
            <x14:dxf/>
          </x14:cfRule>
          <xm:sqref>G141:K144</xm:sqref>
        </x14:conditionalFormatting>
        <x14:conditionalFormatting xmlns:xm="http://schemas.microsoft.com/office/excel/2006/main">
          <x14:cfRule type="containsText" priority="898" operator="containsText" id="{3472D6DA-9D36-4D53-A024-9FA769974E72}">
            <xm:f>NOT(ISERROR(SEARCH($C$9,M92)))</xm:f>
            <xm:f>$C$9</xm:f>
            <x14:dxf/>
          </x14:cfRule>
          <xm:sqref>M92</xm:sqref>
        </x14:conditionalFormatting>
        <x14:conditionalFormatting xmlns:xm="http://schemas.microsoft.com/office/excel/2006/main">
          <x14:cfRule type="containsText" priority="882" operator="containsText" id="{A51A07F3-E195-4A0C-99E3-9DB7DAC530BE}">
            <xm:f>NOT(ISERROR(SEARCH($C$9,M94)))</xm:f>
            <xm:f>$C$9</xm:f>
            <x14:dxf/>
          </x14:cfRule>
          <xm:sqref>M94:M95</xm:sqref>
        </x14:conditionalFormatting>
        <x14:conditionalFormatting xmlns:xm="http://schemas.microsoft.com/office/excel/2006/main">
          <x14:cfRule type="containsText" priority="877" operator="containsText" id="{CFFD6C09-0093-4504-8C52-42B93C398AA7}">
            <xm:f>NOT(ISERROR(SEARCH($C$9,M97)))</xm:f>
            <xm:f>$C$9</xm:f>
            <x14:dxf/>
          </x14:cfRule>
          <xm:sqref>M97:M98</xm:sqref>
        </x14:conditionalFormatting>
        <x14:conditionalFormatting xmlns:xm="http://schemas.microsoft.com/office/excel/2006/main">
          <x14:cfRule type="containsText" priority="881" operator="containsText" id="{EACF3EB9-79BC-4D28-A90B-0586549F8312}">
            <xm:f>NOT(ISERROR(SEARCH($C$9,M100)))</xm:f>
            <xm:f>$C$9</xm:f>
            <x14:dxf/>
          </x14:cfRule>
          <xm:sqref>M100:M102</xm:sqref>
        </x14:conditionalFormatting>
        <x14:conditionalFormatting xmlns:xm="http://schemas.microsoft.com/office/excel/2006/main">
          <x14:cfRule type="containsText" priority="880" operator="containsText" id="{D809979E-BEBC-425E-9D83-DA827365529D}">
            <xm:f>NOT(ISERROR(SEARCH($C$9,M104)))</xm:f>
            <xm:f>$C$9</xm:f>
            <x14:dxf/>
          </x14:cfRule>
          <xm:sqref>M104:M106</xm:sqref>
        </x14:conditionalFormatting>
        <x14:conditionalFormatting xmlns:xm="http://schemas.microsoft.com/office/excel/2006/main">
          <x14:cfRule type="containsText" priority="916" operator="containsText" id="{6D33EA50-46FD-44A2-BE09-F8A5F4C045AF}">
            <xm:f>NOT(ISERROR(SEARCH($C$9,M108)))</xm:f>
            <xm:f>$C$9</xm:f>
            <x14:dxf/>
          </x14:cfRule>
          <xm:sqref>M108:M110</xm:sqref>
        </x14:conditionalFormatting>
        <x14:conditionalFormatting xmlns:xm="http://schemas.microsoft.com/office/excel/2006/main">
          <x14:cfRule type="containsText" priority="281" operator="containsText" id="{C7E40D9D-2F23-48CC-A116-FF34C4DBD4AF}">
            <xm:f>NOT(ISERROR(SEARCH($C$9,M112)))</xm:f>
            <xm:f>$C$9</xm:f>
            <x14:dxf/>
          </x14:cfRule>
          <xm:sqref>M112:M115</xm:sqref>
        </x14:conditionalFormatting>
        <x14:conditionalFormatting xmlns:xm="http://schemas.microsoft.com/office/excel/2006/main">
          <x14:cfRule type="containsText" priority="1159" operator="containsText" id="{F0968E6A-DC56-48F6-A93B-CC5C4E913B08}">
            <xm:f>NOT(ISERROR(SEARCH($C$9,N141)))</xm:f>
            <xm:f>$C$9</xm:f>
            <x14:dxf/>
          </x14:cfRule>
          <xm:sqref>N141:N144</xm:sqref>
        </x14:conditionalFormatting>
        <x14:conditionalFormatting xmlns:xm="http://schemas.microsoft.com/office/excel/2006/main">
          <x14:cfRule type="containsText" priority="1218" operator="containsText" id="{CC09BE3F-01C9-4559-9C2C-36538C0B5538}">
            <xm:f>NOT(ISERROR(SEARCH($C$9,N121)))</xm:f>
            <xm:f>$C$9</xm:f>
            <x14:dxf/>
          </x14:cfRule>
          <xm:sqref>N121:R121</xm:sqref>
        </x14:conditionalFormatting>
        <x14:conditionalFormatting xmlns:xm="http://schemas.microsoft.com/office/excel/2006/main">
          <x14:cfRule type="containsText" priority="1196" operator="containsText" id="{0C148B16-0C3A-4593-9C14-141B1B0572FB}">
            <xm:f>NOT(ISERROR(SEARCH($C$9,N123)))</xm:f>
            <xm:f>$C$9</xm:f>
            <x14:dxf/>
          </x14:cfRule>
          <xm:sqref>N123:R124</xm:sqref>
        </x14:conditionalFormatting>
        <x14:conditionalFormatting xmlns:xm="http://schemas.microsoft.com/office/excel/2006/main">
          <x14:cfRule type="containsText" priority="1189" operator="containsText" id="{2AC46EEB-DFA0-455F-9B53-1C6448535B68}">
            <xm:f>NOT(ISERROR(SEARCH($C$9,N126)))</xm:f>
            <xm:f>$C$9</xm:f>
            <x14:dxf/>
          </x14:cfRule>
          <xm:sqref>N126:R127</xm:sqref>
        </x14:conditionalFormatting>
        <x14:conditionalFormatting xmlns:xm="http://schemas.microsoft.com/office/excel/2006/main">
          <x14:cfRule type="containsText" priority="1195" operator="containsText" id="{1D1CC1EB-1E85-4A8C-9695-D5F65862DFAB}">
            <xm:f>NOT(ISERROR(SEARCH($C$9,N129)))</xm:f>
            <xm:f>$C$9</xm:f>
            <x14:dxf/>
          </x14:cfRule>
          <xm:sqref>N129:R131</xm:sqref>
        </x14:conditionalFormatting>
        <x14:conditionalFormatting xmlns:xm="http://schemas.microsoft.com/office/excel/2006/main">
          <x14:cfRule type="containsText" priority="1185" operator="containsText" id="{F74CE520-3BC9-4FDC-81C8-023C5B43031F}">
            <xm:f>NOT(ISERROR(SEARCH($C$9,N133)))</xm:f>
            <xm:f>$C$9</xm:f>
            <x14:dxf/>
          </x14:cfRule>
          <xm:sqref>N133:R135</xm:sqref>
        </x14:conditionalFormatting>
        <x14:conditionalFormatting xmlns:xm="http://schemas.microsoft.com/office/excel/2006/main">
          <x14:cfRule type="containsText" priority="1181" operator="containsText" id="{6A152F7D-D7DF-40A0-9BBE-34AC27D47432}">
            <xm:f>NOT(ISERROR(SEARCH($C$9,N137)))</xm:f>
            <xm:f>$C$9</xm:f>
            <x14:dxf/>
          </x14:cfRule>
          <xm:sqref>N137:R139</xm:sqref>
        </x14:conditionalFormatting>
        <x14:conditionalFormatting xmlns:xm="http://schemas.microsoft.com/office/excel/2006/main">
          <x14:cfRule type="containsText" priority="1192" operator="containsText" id="{07F2A4DE-CD8F-4766-BC0C-8CCEE3D3083B}">
            <xm:f>NOT(ISERROR(SEARCH($C$9,N141)))</xm:f>
            <xm:f>$C$9</xm:f>
            <x14:dxf/>
          </x14:cfRule>
          <xm:sqref>N141:R142</xm:sqref>
        </x14:conditionalFormatting>
        <x14:conditionalFormatting xmlns:xm="http://schemas.microsoft.com/office/excel/2006/main">
          <x14:cfRule type="containsText" priority="1145" operator="containsText" id="{169FD151-A9D7-4A7E-A195-4B60BAC6692F}">
            <xm:f>NOT(ISERROR(SEARCH($C$9,O143)))</xm:f>
            <xm:f>$C$9</xm:f>
            <x14:dxf/>
          </x14:cfRule>
          <xm:sqref>O143:R144</xm:sqref>
        </x14:conditionalFormatting>
        <x14:conditionalFormatting xmlns:xm="http://schemas.microsoft.com/office/excel/2006/main">
          <x14:cfRule type="containsText" priority="1084" operator="containsText" id="{630748F6-92C6-4068-AC94-196E107377B8}">
            <xm:f>NOT(ISERROR(SEARCH($C$9,T121)))</xm:f>
            <xm:f>$C$9</xm:f>
            <x14:dxf/>
          </x14:cfRule>
          <xm:sqref>T121:X121</xm:sqref>
        </x14:conditionalFormatting>
        <x14:conditionalFormatting xmlns:xm="http://schemas.microsoft.com/office/excel/2006/main">
          <x14:cfRule type="containsText" priority="1062" operator="containsText" id="{6C83C61A-9384-4844-94BD-139B5FCB57A8}">
            <xm:f>NOT(ISERROR(SEARCH($C$9,T123)))</xm:f>
            <xm:f>$C$9</xm:f>
            <x14:dxf/>
          </x14:cfRule>
          <xm:sqref>T123:X124</xm:sqref>
        </x14:conditionalFormatting>
        <x14:conditionalFormatting xmlns:xm="http://schemas.microsoft.com/office/excel/2006/main">
          <x14:cfRule type="containsText" priority="1055" operator="containsText" id="{922728D8-31C0-467A-A5AC-B6CBE7448BCC}">
            <xm:f>NOT(ISERROR(SEARCH($C$9,T126)))</xm:f>
            <xm:f>$C$9</xm:f>
            <x14:dxf/>
          </x14:cfRule>
          <xm:sqref>T126:X127</xm:sqref>
        </x14:conditionalFormatting>
        <x14:conditionalFormatting xmlns:xm="http://schemas.microsoft.com/office/excel/2006/main">
          <x14:cfRule type="containsText" priority="1061" operator="containsText" id="{71A50A45-1829-4B29-B01B-63E34C88E87D}">
            <xm:f>NOT(ISERROR(SEARCH($C$9,T129)))</xm:f>
            <xm:f>$C$9</xm:f>
            <x14:dxf/>
          </x14:cfRule>
          <xm:sqref>T129:X131</xm:sqref>
        </x14:conditionalFormatting>
        <x14:conditionalFormatting xmlns:xm="http://schemas.microsoft.com/office/excel/2006/main">
          <x14:cfRule type="containsText" priority="1051" operator="containsText" id="{49F90B9D-3B46-4DAA-8E36-E82FC2FE997B}">
            <xm:f>NOT(ISERROR(SEARCH($C$9,T133)))</xm:f>
            <xm:f>$C$9</xm:f>
            <x14:dxf/>
          </x14:cfRule>
          <xm:sqref>T133:X135</xm:sqref>
        </x14:conditionalFormatting>
        <x14:conditionalFormatting xmlns:xm="http://schemas.microsoft.com/office/excel/2006/main">
          <x14:cfRule type="containsText" priority="1047" operator="containsText" id="{60BA69FA-AE26-45CC-94BB-4B3671ABCC1C}">
            <xm:f>NOT(ISERROR(SEARCH($C$9,T137)))</xm:f>
            <xm:f>$C$9</xm:f>
            <x14:dxf/>
          </x14:cfRule>
          <xm:sqref>T137:X139</xm:sqref>
        </x14:conditionalFormatting>
        <x14:conditionalFormatting xmlns:xm="http://schemas.microsoft.com/office/excel/2006/main">
          <x14:cfRule type="containsText" priority="1025" operator="containsText" id="{97FDB2F4-7EF6-4318-A7E1-1A00706AB1CF}">
            <xm:f>NOT(ISERROR(SEARCH($C$9,T141)))</xm:f>
            <xm:f>$C$9</xm:f>
            <x14:dxf/>
          </x14:cfRule>
          <xm:sqref>T141:X144</xm:sqref>
        </x14:conditionalFormatting>
        <x14:conditionalFormatting xmlns:xm="http://schemas.microsoft.com/office/excel/2006/main">
          <x14:cfRule type="containsText" priority="1144" operator="containsText" id="{8D6AFBE4-F4C1-45E2-B49B-BA3E96C76BA4}">
            <xm:f>NOT(ISERROR(SEARCH($C$9,Z121)))</xm:f>
            <xm:f>$C$9</xm:f>
            <x14:dxf/>
          </x14:cfRule>
          <xm:sqref>Z121:AD121</xm:sqref>
        </x14:conditionalFormatting>
        <x14:conditionalFormatting xmlns:xm="http://schemas.microsoft.com/office/excel/2006/main">
          <x14:cfRule type="containsText" priority="1122" operator="containsText" id="{E8D4BC9B-85BD-4CE9-8B88-35E3E6A9292E}">
            <xm:f>NOT(ISERROR(SEARCH($C$9,Z123)))</xm:f>
            <xm:f>$C$9</xm:f>
            <x14:dxf/>
          </x14:cfRule>
          <xm:sqref>Z123:AD124</xm:sqref>
        </x14:conditionalFormatting>
        <x14:conditionalFormatting xmlns:xm="http://schemas.microsoft.com/office/excel/2006/main">
          <x14:cfRule type="containsText" priority="1115" operator="containsText" id="{09EDA6C6-0483-4472-AF33-C5CD3676FE73}">
            <xm:f>NOT(ISERROR(SEARCH($C$9,Z126)))</xm:f>
            <xm:f>$C$9</xm:f>
            <x14:dxf/>
          </x14:cfRule>
          <xm:sqref>Z126:AD127</xm:sqref>
        </x14:conditionalFormatting>
        <x14:conditionalFormatting xmlns:xm="http://schemas.microsoft.com/office/excel/2006/main">
          <x14:cfRule type="containsText" priority="1121" operator="containsText" id="{03BE2C0B-BA50-4A54-B268-3A19C456C3A4}">
            <xm:f>NOT(ISERROR(SEARCH($C$9,Z129)))</xm:f>
            <xm:f>$C$9</xm:f>
            <x14:dxf/>
          </x14:cfRule>
          <xm:sqref>Z129:AD131</xm:sqref>
        </x14:conditionalFormatting>
        <x14:conditionalFormatting xmlns:xm="http://schemas.microsoft.com/office/excel/2006/main">
          <x14:cfRule type="containsText" priority="1111" operator="containsText" id="{A0EF594C-272E-44D3-A5C4-A87D722D78B5}">
            <xm:f>NOT(ISERROR(SEARCH($C$9,Z133)))</xm:f>
            <xm:f>$C$9</xm:f>
            <x14:dxf/>
          </x14:cfRule>
          <xm:sqref>Z133:AD135</xm:sqref>
        </x14:conditionalFormatting>
        <x14:conditionalFormatting xmlns:xm="http://schemas.microsoft.com/office/excel/2006/main">
          <x14:cfRule type="containsText" priority="1107" operator="containsText" id="{776E7785-25CE-4BED-ABC3-5378A13130F5}">
            <xm:f>NOT(ISERROR(SEARCH($C$9,Z137)))</xm:f>
            <xm:f>$C$9</xm:f>
            <x14:dxf/>
          </x14:cfRule>
          <xm:sqref>Z137:AD139</xm:sqref>
        </x14:conditionalFormatting>
        <x14:conditionalFormatting xmlns:xm="http://schemas.microsoft.com/office/excel/2006/main">
          <x14:cfRule type="containsText" priority="1085" operator="containsText" id="{5BDA44E3-DCE7-4CAB-9F35-680F9DAFE979}">
            <xm:f>NOT(ISERROR(SEARCH($C$9,Z141)))</xm:f>
            <xm:f>$C$9</xm:f>
            <x14:dxf/>
          </x14:cfRule>
          <xm:sqref>Z141:AD144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39F8-956D-4DBD-B74B-634913383977}">
  <sheetPr codeName="Sheet14">
    <tabColor theme="5"/>
    <outlinePr summaryBelow="0"/>
  </sheetPr>
  <dimension ref="B3:F29"/>
  <sheetViews>
    <sheetView showGridLines="0" zoomScaleNormal="100" workbookViewId="0"/>
  </sheetViews>
  <sheetFormatPr defaultRowHeight="15"/>
  <cols>
    <col min="2" max="2" width="57.42578125" customWidth="1"/>
    <col min="5" max="5" width="14.85546875" customWidth="1"/>
    <col min="6" max="6" width="9.5703125" bestFit="1" customWidth="1"/>
  </cols>
  <sheetData>
    <row r="3" spans="2:5" ht="18">
      <c r="B3" s="604" t="s">
        <v>936</v>
      </c>
    </row>
    <row r="4" spans="2:5">
      <c r="B4" t="s">
        <v>937</v>
      </c>
      <c r="C4" t="s">
        <v>207</v>
      </c>
      <c r="D4" s="1650" t="s">
        <v>833</v>
      </c>
      <c r="E4" s="1590">
        <v>6.56</v>
      </c>
    </row>
    <row r="5" spans="2:5">
      <c r="C5" t="s">
        <v>207</v>
      </c>
      <c r="D5" s="1650" t="s">
        <v>832</v>
      </c>
      <c r="E5" s="1768">
        <f>E4*Input!AH34/Input!AI34</f>
        <v>6.4162754303599367</v>
      </c>
    </row>
    <row r="6" spans="2:5">
      <c r="D6" s="1651"/>
    </row>
    <row r="7" spans="2:5">
      <c r="B7" t="s">
        <v>922</v>
      </c>
      <c r="D7" s="1651"/>
    </row>
    <row r="8" spans="2:5">
      <c r="B8" s="1466" t="s">
        <v>678</v>
      </c>
      <c r="C8" s="1584"/>
      <c r="D8" s="1651" t="s">
        <v>736</v>
      </c>
      <c r="E8" s="1786">
        <f>Load_Tariffs!$AL$131</f>
        <v>1283129</v>
      </c>
    </row>
    <row r="9" spans="2:5">
      <c r="B9" s="1466" t="s">
        <v>619</v>
      </c>
      <c r="C9" s="1584"/>
      <c r="D9" s="1651" t="s">
        <v>736</v>
      </c>
      <c r="E9" s="1786">
        <f>Load_Tariffs!$AL$132</f>
        <v>4326338</v>
      </c>
    </row>
    <row r="10" spans="2:5">
      <c r="B10" s="1466" t="s">
        <v>620</v>
      </c>
      <c r="C10" s="1584"/>
      <c r="D10" s="1651" t="s">
        <v>736</v>
      </c>
      <c r="E10" s="1787"/>
    </row>
    <row r="11" spans="2:5" ht="15.75" thickBot="1">
      <c r="B11" s="1584" t="s">
        <v>842</v>
      </c>
      <c r="D11" s="1651" t="s">
        <v>736</v>
      </c>
      <c r="E11" s="1585">
        <f>SUM(E8:E10)</f>
        <v>5609467</v>
      </c>
    </row>
    <row r="12" spans="2:5" ht="15.75" thickTop="1">
      <c r="B12" s="1584" t="s">
        <v>737</v>
      </c>
      <c r="D12" s="1652" t="s">
        <v>832</v>
      </c>
      <c r="E12" s="1586">
        <f>E5*E9</f>
        <v>27758976.212832548</v>
      </c>
    </row>
    <row r="13" spans="2:5">
      <c r="B13" s="1584" t="s">
        <v>738</v>
      </c>
      <c r="D13" s="1652" t="s">
        <v>832</v>
      </c>
      <c r="E13" s="1587">
        <f>E12/E11</f>
        <v>4.9485942626692605</v>
      </c>
    </row>
    <row r="14" spans="2:5">
      <c r="D14" s="1652"/>
    </row>
    <row r="15" spans="2:5">
      <c r="B15" s="1588" t="s">
        <v>942</v>
      </c>
      <c r="D15" s="1652" t="s">
        <v>833</v>
      </c>
      <c r="E15" s="1593">
        <f>E13*(1+F24)</f>
        <v>5.0594427741530517</v>
      </c>
    </row>
    <row r="16" spans="2:5">
      <c r="D16" s="1652"/>
    </row>
    <row r="17" spans="2:6">
      <c r="B17" t="s">
        <v>860</v>
      </c>
      <c r="D17" s="1652" t="s">
        <v>832</v>
      </c>
      <c r="E17" s="1589">
        <f>ROUND(E15*Input!AI43,2)</f>
        <v>4.95</v>
      </c>
    </row>
    <row r="22" spans="2:6">
      <c r="B22" s="33" t="s">
        <v>714</v>
      </c>
      <c r="C22" s="33"/>
      <c r="D22" s="1718">
        <v>44926</v>
      </c>
      <c r="E22" s="1718">
        <v>45291</v>
      </c>
      <c r="F22" s="1718">
        <v>45657</v>
      </c>
    </row>
    <row r="23" spans="2:6">
      <c r="B23" s="605" t="s">
        <v>518</v>
      </c>
      <c r="C23" s="33"/>
      <c r="D23" s="178">
        <f>Input!AG34</f>
        <v>130.80000000000001</v>
      </c>
      <c r="E23" s="178">
        <f>Input!AH34</f>
        <v>136.1</v>
      </c>
      <c r="F23" s="1592">
        <f>E23*(1+F24)</f>
        <v>139.14864</v>
      </c>
    </row>
    <row r="24" spans="2:6">
      <c r="B24" s="168" t="s">
        <v>739</v>
      </c>
      <c r="C24" s="33"/>
      <c r="D24" s="178"/>
      <c r="E24" s="178"/>
      <c r="F24" s="1788">
        <f>Input!AI35</f>
        <v>2.24E-2</v>
      </c>
    </row>
    <row r="27" spans="2:6">
      <c r="B27" t="s">
        <v>272</v>
      </c>
      <c r="D27" s="1718">
        <v>44926</v>
      </c>
      <c r="E27" s="1718">
        <v>45291</v>
      </c>
    </row>
    <row r="28" spans="2:6">
      <c r="B28" s="168" t="s">
        <v>577</v>
      </c>
      <c r="D28" s="1537">
        <f>Input!AG39</f>
        <v>130.80000000000001</v>
      </c>
      <c r="E28" s="1537">
        <f>Input!AH39</f>
        <v>136.1</v>
      </c>
    </row>
    <row r="29" spans="2:6">
      <c r="B29" s="168" t="s">
        <v>382</v>
      </c>
      <c r="E29" s="1591">
        <f>Input!AH40</f>
        <v>4.0519877675840865E-2</v>
      </c>
    </row>
  </sheetData>
  <sheetProtection algorithmName="SHA-512" hashValue="DYuZc6Ea9vzwiLxYt9e+SBvNATX/tf+DGqsCJKGdEX2+tx7IbUg6sYrjQ66paPDIlBPERWgQpAqUD0KmOx0KLQ==" saltValue="6fh5GwLcbkPmFSTqe1xpbA==" spinCount="100000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&amp;R[ERA GDS Tariff Model FD - Public]</oddHeader>
    <oddFooter>&amp;L[&amp;A]&amp;C8 November 2024&amp;R&amp;P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rgb="FFCCFFCC"/>
    <outlinePr summaryBelow="0"/>
  </sheetPr>
  <dimension ref="A1:AT323"/>
  <sheetViews>
    <sheetView showGridLines="0" zoomScaleNormal="100" workbookViewId="0">
      <pane xSplit="9" ySplit="9" topLeftCell="AD10" activePane="bottomRight" state="frozen"/>
      <selection activeCell="E38" sqref="E38"/>
      <selection pane="topRight" activeCell="E38" sqref="E38"/>
      <selection pane="bottomLeft" activeCell="E38" sqref="E38"/>
      <selection pane="bottomRight" activeCell="AI10" sqref="AI10"/>
    </sheetView>
  </sheetViews>
  <sheetFormatPr defaultColWidth="9.140625" defaultRowHeight="12.75" outlineLevelRow="1" outlineLevelCol="2"/>
  <cols>
    <col min="1" max="1" width="5.42578125" style="33" customWidth="1"/>
    <col min="2" max="2" width="1.28515625" style="33" customWidth="1"/>
    <col min="3" max="3" width="3" style="758" customWidth="1"/>
    <col min="4" max="4" width="34.5703125" style="33" customWidth="1"/>
    <col min="5" max="5" width="6.140625" style="33" customWidth="1"/>
    <col min="6" max="6" width="8.5703125" style="33" customWidth="1"/>
    <col min="7" max="7" width="2.5703125" style="33" customWidth="1"/>
    <col min="8" max="8" width="10.5703125" style="33" customWidth="1"/>
    <col min="9" max="9" width="7.7109375" style="33" hidden="1" customWidth="1" outlineLevel="1"/>
    <col min="10" max="13" width="11.28515625" style="33" hidden="1" customWidth="1" outlineLevel="1"/>
    <col min="14" max="14" width="11" style="33" hidden="1" customWidth="1" outlineLevel="1"/>
    <col min="15" max="15" width="11.85546875" style="33" hidden="1" customWidth="1" outlineLevel="1"/>
    <col min="16" max="16" width="12.28515625" style="33" hidden="1" customWidth="1" outlineLevel="1"/>
    <col min="17" max="17" width="11.5703125" style="33" hidden="1" customWidth="1" outlineLevel="1"/>
    <col min="18" max="18" width="12.7109375" style="33" hidden="1" customWidth="1" outlineLevel="1"/>
    <col min="19" max="19" width="14.7109375" style="33" hidden="1" customWidth="1" outlineLevel="1" collapsed="1"/>
    <col min="20" max="22" width="13.28515625" style="33" hidden="1" customWidth="1" outlineLevel="2"/>
    <col min="23" max="23" width="12" style="33" hidden="1" customWidth="1" outlineLevel="2"/>
    <col min="24" max="24" width="12.7109375" style="33" hidden="1" customWidth="1" outlineLevel="2"/>
    <col min="25" max="25" width="13" style="33" hidden="1" customWidth="1" outlineLevel="2"/>
    <col min="26" max="26" width="12.7109375" style="33" hidden="1" customWidth="1" outlineLevel="2"/>
    <col min="27" max="27" width="12.7109375" style="33" hidden="1" customWidth="1" outlineLevel="1"/>
    <col min="28" max="28" width="12.5703125" style="33" hidden="1" customWidth="1" outlineLevel="2"/>
    <col min="29" max="29" width="11.28515625" style="33" hidden="1" customWidth="1" outlineLevel="2"/>
    <col min="30" max="30" width="12.42578125" style="33" hidden="1" customWidth="1" outlineLevel="1"/>
    <col min="31" max="33" width="12.7109375" style="33" hidden="1" customWidth="1" outlineLevel="1"/>
    <col min="34" max="34" width="13.28515625" style="33" hidden="1" customWidth="1" outlineLevel="1"/>
    <col min="35" max="35" width="12.7109375" style="33" bestFit="1" customWidth="1" collapsed="1"/>
    <col min="36" max="38" width="12.7109375" style="33" bestFit="1" customWidth="1"/>
    <col min="39" max="39" width="14.7109375" style="33" customWidth="1"/>
    <col min="40" max="44" width="13.7109375" style="33" customWidth="1"/>
    <col min="45" max="16384" width="9.140625" style="33"/>
  </cols>
  <sheetData>
    <row r="1" spans="1:44" ht="23.25">
      <c r="A1" s="737" t="str">
        <f>Main!A1</f>
        <v>ERA, GDS Tariff Model, Final Decision, November 2024</v>
      </c>
      <c r="B1" s="32"/>
    </row>
    <row r="2" spans="1:44" ht="20.25">
      <c r="A2" s="659" t="s">
        <v>851</v>
      </c>
      <c r="B2" s="32"/>
    </row>
    <row r="3" spans="1:44">
      <c r="A3" s="34" t="s">
        <v>19</v>
      </c>
      <c r="B3" s="34"/>
      <c r="C3" s="763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  <c r="O3" s="34">
        <f>COLUMN()</f>
        <v>15</v>
      </c>
      <c r="P3" s="34">
        <f>COLUMN()</f>
        <v>16</v>
      </c>
      <c r="Q3" s="34">
        <f>COLUMN()</f>
        <v>17</v>
      </c>
      <c r="R3" s="34">
        <f>COLUMN()</f>
        <v>18</v>
      </c>
      <c r="S3" s="34">
        <f>COLUMN()</f>
        <v>19</v>
      </c>
      <c r="T3" s="34">
        <f>COLUMN()</f>
        <v>20</v>
      </c>
      <c r="U3" s="34">
        <f>COLUMN()</f>
        <v>21</v>
      </c>
      <c r="V3" s="34">
        <f>COLUMN()</f>
        <v>22</v>
      </c>
      <c r="W3" s="34">
        <f>COLUMN()</f>
        <v>23</v>
      </c>
      <c r="X3" s="34">
        <f>COLUMN()</f>
        <v>24</v>
      </c>
      <c r="Y3" s="34">
        <f>COLUMN()</f>
        <v>25</v>
      </c>
      <c r="Z3" s="34">
        <f>COLUMN()</f>
        <v>26</v>
      </c>
      <c r="AA3" s="34">
        <f>COLUMN()</f>
        <v>27</v>
      </c>
      <c r="AB3" s="34">
        <f>COLUMN()</f>
        <v>28</v>
      </c>
      <c r="AC3" s="34">
        <f>COLUMN()</f>
        <v>29</v>
      </c>
      <c r="AD3" s="34">
        <f>COLUMN()</f>
        <v>30</v>
      </c>
      <c r="AE3" s="34">
        <f>COLUMN()</f>
        <v>31</v>
      </c>
      <c r="AF3" s="34">
        <f>COLUMN()</f>
        <v>32</v>
      </c>
      <c r="AG3" s="34">
        <f>COLUMN()</f>
        <v>33</v>
      </c>
      <c r="AH3" s="34">
        <f>COLUMN()</f>
        <v>34</v>
      </c>
      <c r="AI3" s="34">
        <f>COLUMN()</f>
        <v>35</v>
      </c>
      <c r="AJ3" s="34">
        <f>COLUMN()</f>
        <v>36</v>
      </c>
      <c r="AK3" s="34">
        <f>COLUMN()</f>
        <v>37</v>
      </c>
      <c r="AL3" s="34">
        <f>COLUMN()</f>
        <v>38</v>
      </c>
      <c r="AM3" s="34">
        <f>COLUMN()</f>
        <v>39</v>
      </c>
      <c r="AN3" s="34">
        <f>COLUMN()</f>
        <v>40</v>
      </c>
      <c r="AO3" s="34">
        <f>COLUMN()</f>
        <v>41</v>
      </c>
      <c r="AP3" s="34">
        <f>COLUMN()</f>
        <v>42</v>
      </c>
      <c r="AQ3" s="34">
        <f>COLUMN()</f>
        <v>43</v>
      </c>
      <c r="AR3" s="34">
        <f>COLUMN()</f>
        <v>44</v>
      </c>
    </row>
    <row r="4" spans="1:44" s="748" customFormat="1" ht="15" customHeight="1">
      <c r="A4" s="745">
        <f>ROW()</f>
        <v>4</v>
      </c>
      <c r="B4" s="745"/>
      <c r="C4" s="758"/>
      <c r="I4" s="745"/>
      <c r="J4" s="1929" t="s">
        <v>51</v>
      </c>
      <c r="K4" s="1930"/>
      <c r="L4" s="1930"/>
      <c r="M4" s="1930"/>
      <c r="N4" s="1931"/>
      <c r="O4" s="1929" t="s">
        <v>51</v>
      </c>
      <c r="P4" s="1930"/>
      <c r="Q4" s="1930"/>
      <c r="R4" s="1930"/>
      <c r="S4" s="1931"/>
      <c r="T4" s="801"/>
      <c r="U4" s="802"/>
      <c r="V4" s="802"/>
      <c r="W4" s="1932" t="s">
        <v>52</v>
      </c>
      <c r="X4" s="1932"/>
      <c r="Y4" s="1932"/>
      <c r="Z4" s="1933"/>
      <c r="AA4" s="801"/>
      <c r="AB4" s="802"/>
      <c r="AC4" s="802"/>
      <c r="AD4" s="1932" t="s">
        <v>51</v>
      </c>
      <c r="AE4" s="1932"/>
      <c r="AF4" s="1932"/>
      <c r="AG4" s="1932"/>
      <c r="AH4" s="1933"/>
      <c r="AI4" s="1932" t="s">
        <v>51</v>
      </c>
      <c r="AJ4" s="1932"/>
      <c r="AK4" s="1932"/>
      <c r="AL4" s="1932"/>
      <c r="AM4" s="1933"/>
      <c r="AN4" s="1932" t="s">
        <v>51</v>
      </c>
      <c r="AO4" s="1932"/>
      <c r="AP4" s="1932"/>
      <c r="AQ4" s="1932"/>
      <c r="AR4" s="1933"/>
    </row>
    <row r="5" spans="1:44" s="748" customFormat="1">
      <c r="A5" s="803" t="s">
        <v>0</v>
      </c>
      <c r="B5" s="804"/>
      <c r="C5" s="786"/>
      <c r="D5" s="804"/>
      <c r="E5" s="804"/>
      <c r="F5" s="804"/>
      <c r="G5" s="804"/>
      <c r="H5" s="805"/>
      <c r="I5" s="806"/>
      <c r="J5" s="807">
        <v>1</v>
      </c>
      <c r="K5" s="806">
        <v>1</v>
      </c>
      <c r="L5" s="806">
        <v>1</v>
      </c>
      <c r="M5" s="806">
        <v>1</v>
      </c>
      <c r="N5" s="808">
        <v>1</v>
      </c>
      <c r="O5" s="807">
        <v>2</v>
      </c>
      <c r="P5" s="806">
        <v>2</v>
      </c>
      <c r="Q5" s="806">
        <v>2</v>
      </c>
      <c r="R5" s="806">
        <v>2</v>
      </c>
      <c r="S5" s="808">
        <v>2</v>
      </c>
      <c r="T5" s="863">
        <v>3</v>
      </c>
      <c r="U5" s="806" t="s">
        <v>134</v>
      </c>
      <c r="V5" s="806" t="s">
        <v>134</v>
      </c>
      <c r="W5" s="806">
        <v>3</v>
      </c>
      <c r="X5" s="806">
        <v>3</v>
      </c>
      <c r="Y5" s="806">
        <v>3</v>
      </c>
      <c r="Z5" s="808">
        <v>3</v>
      </c>
      <c r="AA5" s="807">
        <v>4</v>
      </c>
      <c r="AB5" s="806">
        <v>4</v>
      </c>
      <c r="AC5" s="806">
        <v>4</v>
      </c>
      <c r="AD5" s="806">
        <v>4</v>
      </c>
      <c r="AE5" s="806">
        <v>4</v>
      </c>
      <c r="AF5" s="806">
        <v>4</v>
      </c>
      <c r="AG5" s="806">
        <v>4</v>
      </c>
      <c r="AH5" s="808">
        <v>4</v>
      </c>
      <c r="AI5" s="806">
        <v>4</v>
      </c>
      <c r="AJ5" s="806">
        <v>4</v>
      </c>
      <c r="AK5" s="806">
        <v>4</v>
      </c>
      <c r="AL5" s="806">
        <v>4</v>
      </c>
      <c r="AM5" s="808">
        <v>4</v>
      </c>
      <c r="AN5" s="806">
        <v>4</v>
      </c>
      <c r="AO5" s="806">
        <v>4</v>
      </c>
      <c r="AP5" s="806">
        <v>4</v>
      </c>
      <c r="AQ5" s="806">
        <v>4</v>
      </c>
      <c r="AR5" s="808">
        <v>4</v>
      </c>
    </row>
    <row r="6" spans="1:44" s="748" customFormat="1">
      <c r="A6" s="810" t="s">
        <v>53</v>
      </c>
      <c r="B6" s="797"/>
      <c r="C6" s="783"/>
      <c r="D6" s="797"/>
      <c r="E6" s="797"/>
      <c r="F6" s="797"/>
      <c r="G6" s="797"/>
      <c r="H6" s="797"/>
      <c r="I6" s="750">
        <v>1999</v>
      </c>
      <c r="J6" s="749">
        <v>2000</v>
      </c>
      <c r="K6" s="750">
        <v>2001</v>
      </c>
      <c r="L6" s="750">
        <v>2002</v>
      </c>
      <c r="M6" s="750">
        <v>2003</v>
      </c>
      <c r="N6" s="751">
        <v>2004</v>
      </c>
      <c r="O6" s="749">
        <v>2005</v>
      </c>
      <c r="P6" s="750">
        <v>2006</v>
      </c>
      <c r="Q6" s="750">
        <v>2007</v>
      </c>
      <c r="R6" s="750">
        <v>2008</v>
      </c>
      <c r="S6" s="751">
        <f>1+R6</f>
        <v>2009</v>
      </c>
      <c r="T6" s="753">
        <f>1+S6</f>
        <v>2010</v>
      </c>
      <c r="U6" s="752" t="s">
        <v>135</v>
      </c>
      <c r="V6" s="752">
        <f>1+U6</f>
        <v>2011</v>
      </c>
      <c r="W6" s="750">
        <f>T6+1</f>
        <v>2011</v>
      </c>
      <c r="X6" s="486">
        <f>1+V6</f>
        <v>2012</v>
      </c>
      <c r="Y6" s="486">
        <f>1+X6</f>
        <v>2013</v>
      </c>
      <c r="Z6" s="487">
        <f>1+Y6</f>
        <v>2014</v>
      </c>
      <c r="AA6" s="753" t="s">
        <v>252</v>
      </c>
      <c r="AB6" s="752" t="s">
        <v>268</v>
      </c>
      <c r="AC6" s="752" t="s">
        <v>268</v>
      </c>
      <c r="AD6" s="486" t="s">
        <v>268</v>
      </c>
      <c r="AE6" s="486">
        <f t="shared" ref="AE6:AM6" si="0">1+AD6</f>
        <v>2016</v>
      </c>
      <c r="AF6" s="486">
        <f t="shared" si="0"/>
        <v>2017</v>
      </c>
      <c r="AG6" s="486">
        <f t="shared" si="0"/>
        <v>2018</v>
      </c>
      <c r="AH6" s="487">
        <f t="shared" si="0"/>
        <v>2019</v>
      </c>
      <c r="AI6" s="486">
        <f t="shared" si="0"/>
        <v>2020</v>
      </c>
      <c r="AJ6" s="486">
        <f t="shared" si="0"/>
        <v>2021</v>
      </c>
      <c r="AK6" s="486">
        <f t="shared" si="0"/>
        <v>2022</v>
      </c>
      <c r="AL6" s="486">
        <f t="shared" si="0"/>
        <v>2023</v>
      </c>
      <c r="AM6" s="487">
        <f t="shared" si="0"/>
        <v>2024</v>
      </c>
      <c r="AN6" s="486">
        <f t="shared" ref="AN6" si="1">1+AM6</f>
        <v>2025</v>
      </c>
      <c r="AO6" s="486">
        <f t="shared" ref="AO6" si="2">1+AN6</f>
        <v>2026</v>
      </c>
      <c r="AP6" s="486">
        <f t="shared" ref="AP6" si="3">1+AO6</f>
        <v>2027</v>
      </c>
      <c r="AQ6" s="486">
        <f t="shared" ref="AQ6" si="4">1+AP6</f>
        <v>2028</v>
      </c>
      <c r="AR6" s="487">
        <f t="shared" ref="AR6" si="5">1+AQ6</f>
        <v>2029</v>
      </c>
    </row>
    <row r="7" spans="1:44" s="748" customFormat="1">
      <c r="A7" s="810" t="s">
        <v>54</v>
      </c>
      <c r="B7" s="797"/>
      <c r="C7" s="783"/>
      <c r="D7" s="797"/>
      <c r="E7" s="797"/>
      <c r="F7" s="797"/>
      <c r="G7" s="797"/>
      <c r="H7" s="797"/>
      <c r="I7" s="750" t="s">
        <v>55</v>
      </c>
      <c r="J7" s="749" t="s">
        <v>55</v>
      </c>
      <c r="K7" s="750" t="s">
        <v>55</v>
      </c>
      <c r="L7" s="750" t="s">
        <v>55</v>
      </c>
      <c r="M7" s="750" t="s">
        <v>55</v>
      </c>
      <c r="N7" s="751" t="s">
        <v>55</v>
      </c>
      <c r="O7" s="749" t="s">
        <v>55</v>
      </c>
      <c r="P7" s="750" t="s">
        <v>55</v>
      </c>
      <c r="Q7" s="750" t="s">
        <v>55</v>
      </c>
      <c r="R7" s="750" t="s">
        <v>55</v>
      </c>
      <c r="S7" s="751" t="s">
        <v>55</v>
      </c>
      <c r="T7" s="755" t="s">
        <v>56</v>
      </c>
      <c r="U7" s="754" t="s">
        <v>136</v>
      </c>
      <c r="V7" s="754" t="s">
        <v>56</v>
      </c>
      <c r="W7" s="750" t="s">
        <v>57</v>
      </c>
      <c r="X7" s="750" t="s">
        <v>57</v>
      </c>
      <c r="Y7" s="750" t="s">
        <v>57</v>
      </c>
      <c r="Z7" s="751" t="s">
        <v>57</v>
      </c>
      <c r="AA7" s="755" t="s">
        <v>136</v>
      </c>
      <c r="AB7" s="754" t="s">
        <v>520</v>
      </c>
      <c r="AC7" s="754" t="s">
        <v>521</v>
      </c>
      <c r="AD7" s="750" t="s">
        <v>55</v>
      </c>
      <c r="AE7" s="750" t="s">
        <v>55</v>
      </c>
      <c r="AF7" s="750" t="s">
        <v>55</v>
      </c>
      <c r="AG7" s="750" t="s">
        <v>55</v>
      </c>
      <c r="AH7" s="751" t="s">
        <v>55</v>
      </c>
      <c r="AI7" s="750" t="s">
        <v>55</v>
      </c>
      <c r="AJ7" s="750" t="s">
        <v>55</v>
      </c>
      <c r="AK7" s="750" t="s">
        <v>55</v>
      </c>
      <c r="AL7" s="750" t="s">
        <v>55</v>
      </c>
      <c r="AM7" s="751" t="s">
        <v>55</v>
      </c>
      <c r="AN7" s="750" t="s">
        <v>55</v>
      </c>
      <c r="AO7" s="750" t="s">
        <v>55</v>
      </c>
      <c r="AP7" s="750" t="s">
        <v>55</v>
      </c>
      <c r="AQ7" s="750" t="s">
        <v>55</v>
      </c>
      <c r="AR7" s="751" t="s">
        <v>55</v>
      </c>
    </row>
    <row r="8" spans="1:44">
      <c r="A8" s="781" t="s">
        <v>58</v>
      </c>
      <c r="B8" s="494"/>
      <c r="C8" s="783"/>
      <c r="D8" s="494"/>
      <c r="E8" s="494"/>
      <c r="F8" s="494"/>
      <c r="G8" s="494"/>
      <c r="H8" s="494"/>
      <c r="I8" s="560">
        <f>Input!I8</f>
        <v>365</v>
      </c>
      <c r="J8" s="559">
        <f>Input!J8</f>
        <v>366</v>
      </c>
      <c r="K8" s="560">
        <f>Input!K8</f>
        <v>365</v>
      </c>
      <c r="L8" s="560">
        <f>Input!L8</f>
        <v>365</v>
      </c>
      <c r="M8" s="560">
        <f>Input!M8</f>
        <v>365</v>
      </c>
      <c r="N8" s="561">
        <f>Input!N8</f>
        <v>366</v>
      </c>
      <c r="O8" s="559">
        <f>Input!O8</f>
        <v>365</v>
      </c>
      <c r="P8" s="560">
        <f>Input!P8</f>
        <v>365</v>
      </c>
      <c r="Q8" s="560">
        <f>Input!Q8</f>
        <v>365</v>
      </c>
      <c r="R8" s="560">
        <f>Input!R8</f>
        <v>366</v>
      </c>
      <c r="S8" s="561">
        <f>Input!S8</f>
        <v>365</v>
      </c>
      <c r="T8" s="930">
        <f>Input!T8</f>
        <v>181</v>
      </c>
      <c r="U8" s="928">
        <v>184</v>
      </c>
      <c r="V8" s="928">
        <v>181</v>
      </c>
      <c r="W8" s="560">
        <f>Input!U8</f>
        <v>365</v>
      </c>
      <c r="X8" s="560">
        <f>Input!V8</f>
        <v>366</v>
      </c>
      <c r="Y8" s="560">
        <f>Input!W8</f>
        <v>365</v>
      </c>
      <c r="Z8" s="561">
        <f>Input!X8</f>
        <v>365</v>
      </c>
      <c r="AA8" s="927">
        <f>DATEVALUE("31/12/2014")-DATEVALUE("30/6/2014")</f>
        <v>184</v>
      </c>
      <c r="AB8" s="928">
        <f>DATEVALUE("30/9/2015")-DATEVALUE("31/12/2014")</f>
        <v>273</v>
      </c>
      <c r="AC8" s="928">
        <f>DATEVALUE("31/12/2015")-DATEVALUE("30/9/2015")</f>
        <v>92</v>
      </c>
      <c r="AD8" s="560">
        <f>Input!Z8</f>
        <v>365</v>
      </c>
      <c r="AE8" s="560">
        <f>Input!AA8</f>
        <v>366</v>
      </c>
      <c r="AF8" s="560">
        <f>Input!AB8</f>
        <v>365</v>
      </c>
      <c r="AG8" s="560">
        <f>Input!AC8</f>
        <v>365</v>
      </c>
      <c r="AH8" s="561">
        <f>Input!AD8</f>
        <v>365</v>
      </c>
      <c r="AI8" s="560">
        <f>Input!AE8</f>
        <v>366</v>
      </c>
      <c r="AJ8" s="560">
        <f>Input!AF8</f>
        <v>365</v>
      </c>
      <c r="AK8" s="560">
        <f>Input!AG8</f>
        <v>365</v>
      </c>
      <c r="AL8" s="560">
        <f>Input!AH8</f>
        <v>365</v>
      </c>
      <c r="AM8" s="561">
        <f>Input!AI8</f>
        <v>366</v>
      </c>
      <c r="AN8" s="560">
        <f>Input!AJ8</f>
        <v>365</v>
      </c>
      <c r="AO8" s="560">
        <f>Input!AK8</f>
        <v>365</v>
      </c>
      <c r="AP8" s="560">
        <f>Input!AL8</f>
        <v>365</v>
      </c>
      <c r="AQ8" s="560">
        <f>Input!AM8</f>
        <v>366</v>
      </c>
      <c r="AR8" s="561">
        <f>Input!AN8</f>
        <v>365</v>
      </c>
    </row>
    <row r="9" spans="1:44" ht="13.5" thickBot="1">
      <c r="A9" s="791" t="s">
        <v>319</v>
      </c>
      <c r="B9" s="792"/>
      <c r="C9" s="793"/>
      <c r="D9" s="792"/>
      <c r="E9" s="792"/>
      <c r="F9" s="792"/>
      <c r="G9" s="792"/>
      <c r="H9" s="792"/>
      <c r="I9" s="794">
        <f>Input!I9</f>
        <v>1</v>
      </c>
      <c r="J9" s="795">
        <f>Input!J9</f>
        <v>1</v>
      </c>
      <c r="K9" s="794">
        <f>Input!K9</f>
        <v>1</v>
      </c>
      <c r="L9" s="794">
        <f>Input!L9</f>
        <v>1</v>
      </c>
      <c r="M9" s="794">
        <f>Input!M9</f>
        <v>1</v>
      </c>
      <c r="N9" s="796">
        <f>Input!N9</f>
        <v>1</v>
      </c>
      <c r="O9" s="795">
        <f>Input!O9</f>
        <v>1</v>
      </c>
      <c r="P9" s="794">
        <f>Input!P9</f>
        <v>1</v>
      </c>
      <c r="Q9" s="794">
        <f>Input!Q9</f>
        <v>1</v>
      </c>
      <c r="R9" s="794">
        <f>Input!R9</f>
        <v>1</v>
      </c>
      <c r="S9" s="796">
        <f>Input!S9</f>
        <v>1</v>
      </c>
      <c r="T9" s="800">
        <f>Input!T9</f>
        <v>0.49589041095890413</v>
      </c>
      <c r="U9" s="799">
        <f>U8/365</f>
        <v>0.50410958904109593</v>
      </c>
      <c r="V9" s="799">
        <f>1-U9</f>
        <v>0.49589041095890407</v>
      </c>
      <c r="W9" s="794">
        <f>Input!U9</f>
        <v>1</v>
      </c>
      <c r="X9" s="794">
        <f>Input!V9</f>
        <v>1</v>
      </c>
      <c r="Y9" s="794">
        <f>Input!W9</f>
        <v>1</v>
      </c>
      <c r="Z9" s="796">
        <f>Input!X9</f>
        <v>1</v>
      </c>
      <c r="AA9" s="800">
        <f>Input!Y9</f>
        <v>0.50410958904109593</v>
      </c>
      <c r="AB9" s="799">
        <f>AB8/365</f>
        <v>0.74794520547945209</v>
      </c>
      <c r="AC9" s="799">
        <f>1-AB9</f>
        <v>0.25205479452054791</v>
      </c>
      <c r="AD9" s="794">
        <f>Input!Z9</f>
        <v>1</v>
      </c>
      <c r="AE9" s="794">
        <f>Input!AA9</f>
        <v>1</v>
      </c>
      <c r="AF9" s="794">
        <f>Input!AB9</f>
        <v>1</v>
      </c>
      <c r="AG9" s="794">
        <f>Input!AC9</f>
        <v>1</v>
      </c>
      <c r="AH9" s="796">
        <f>Input!AD9</f>
        <v>1</v>
      </c>
      <c r="AI9" s="794">
        <f>Input!AE9</f>
        <v>1</v>
      </c>
      <c r="AJ9" s="794">
        <f>Input!AF9</f>
        <v>1</v>
      </c>
      <c r="AK9" s="794">
        <f>Input!AG9</f>
        <v>1</v>
      </c>
      <c r="AL9" s="794">
        <f>Input!AH9</f>
        <v>1</v>
      </c>
      <c r="AM9" s="796">
        <f>Input!AI9</f>
        <v>1</v>
      </c>
      <c r="AN9" s="794">
        <f>Input!AJ9</f>
        <v>1</v>
      </c>
      <c r="AO9" s="794">
        <f>Input!AK9</f>
        <v>1</v>
      </c>
      <c r="AP9" s="794">
        <f>Input!AL9</f>
        <v>1</v>
      </c>
      <c r="AQ9" s="794">
        <f>Input!AM9</f>
        <v>1</v>
      </c>
      <c r="AR9" s="796">
        <f>Input!AN9</f>
        <v>1</v>
      </c>
    </row>
    <row r="10" spans="1:44">
      <c r="A10" s="853" t="s">
        <v>137</v>
      </c>
      <c r="B10" s="717"/>
      <c r="C10" s="757"/>
      <c r="D10" s="717"/>
      <c r="E10" s="717"/>
      <c r="F10" s="717"/>
      <c r="G10" s="717"/>
      <c r="H10" s="717"/>
      <c r="I10" s="718"/>
      <c r="J10" s="719"/>
      <c r="K10" s="718"/>
      <c r="L10" s="718"/>
      <c r="M10" s="718"/>
      <c r="N10" s="720"/>
      <c r="O10" s="719"/>
      <c r="P10" s="718"/>
      <c r="Q10" s="718"/>
      <c r="R10" s="718"/>
      <c r="S10" s="720"/>
      <c r="T10" s="719"/>
      <c r="U10" s="718"/>
      <c r="V10" s="718"/>
      <c r="W10" s="718"/>
      <c r="X10" s="718"/>
      <c r="Y10" s="718"/>
      <c r="Z10" s="720"/>
      <c r="AA10" s="719"/>
      <c r="AB10" s="718"/>
      <c r="AC10" s="718"/>
      <c r="AD10" s="718"/>
      <c r="AE10" s="718"/>
      <c r="AF10" s="718"/>
      <c r="AG10" s="718"/>
      <c r="AH10" s="720"/>
      <c r="AI10" s="718"/>
      <c r="AJ10" s="718"/>
      <c r="AK10" s="718"/>
      <c r="AL10" s="718"/>
      <c r="AM10" s="720"/>
      <c r="AN10" s="718"/>
      <c r="AO10" s="718"/>
      <c r="AP10" s="718"/>
      <c r="AQ10" s="718"/>
      <c r="AR10" s="720"/>
    </row>
    <row r="11" spans="1:44" outlineLevel="1">
      <c r="A11" s="521">
        <f>ROW()</f>
        <v>11</v>
      </c>
      <c r="B11" s="35"/>
      <c r="C11" s="756" t="s">
        <v>517</v>
      </c>
      <c r="J11" s="114"/>
      <c r="N11" s="171"/>
      <c r="O11" s="114"/>
      <c r="S11" s="171"/>
      <c r="T11" s="114"/>
      <c r="Z11" s="171"/>
      <c r="AA11" s="114"/>
      <c r="AH11" s="171"/>
      <c r="AM11" s="171"/>
      <c r="AR11" s="171"/>
    </row>
    <row r="12" spans="1:44" outlineLevel="1">
      <c r="A12" s="521">
        <f>ROW()</f>
        <v>12</v>
      </c>
      <c r="B12" s="35"/>
      <c r="C12" s="756"/>
      <c r="D12" s="33" t="s">
        <v>279</v>
      </c>
      <c r="I12" s="435">
        <f>Input!I38</f>
        <v>36525</v>
      </c>
      <c r="J12" s="436">
        <f>Input!J38</f>
        <v>36891</v>
      </c>
      <c r="K12" s="435">
        <f>Input!K38</f>
        <v>37256</v>
      </c>
      <c r="L12" s="435">
        <f>Input!L38</f>
        <v>37621</v>
      </c>
      <c r="M12" s="435">
        <f>Input!M38</f>
        <v>37986</v>
      </c>
      <c r="N12" s="437">
        <f>Input!N38</f>
        <v>38352</v>
      </c>
      <c r="O12" s="436">
        <f>Input!O38</f>
        <v>38717</v>
      </c>
      <c r="P12" s="435">
        <f>Input!P38</f>
        <v>39082</v>
      </c>
      <c r="Q12" s="435">
        <f>Input!Q38</f>
        <v>39447</v>
      </c>
      <c r="R12" s="435">
        <f>Input!R38</f>
        <v>39813</v>
      </c>
      <c r="S12" s="437">
        <f>Input!S38</f>
        <v>40178</v>
      </c>
      <c r="T12" s="436">
        <f>Input!T38</f>
        <v>40359</v>
      </c>
      <c r="U12" s="506">
        <v>40543</v>
      </c>
      <c r="V12" s="506">
        <v>40700</v>
      </c>
      <c r="W12" s="435">
        <f>Input!U38</f>
        <v>40724</v>
      </c>
      <c r="X12" s="435">
        <f>Input!V38</f>
        <v>41090</v>
      </c>
      <c r="Y12" s="435">
        <f>Input!W38</f>
        <v>41455</v>
      </c>
      <c r="Z12" s="437">
        <f>Input!X38</f>
        <v>41820</v>
      </c>
      <c r="AA12" s="435">
        <f>Input!Y38</f>
        <v>42004</v>
      </c>
      <c r="AB12" s="547">
        <f>AD12</f>
        <v>42369</v>
      </c>
      <c r="AC12" s="506">
        <v>42369</v>
      </c>
      <c r="AD12" s="435">
        <f>Input!Z38</f>
        <v>42369</v>
      </c>
      <c r="AE12" s="435">
        <f>Input!AA38</f>
        <v>42735</v>
      </c>
      <c r="AF12" s="435">
        <f>Input!AB38</f>
        <v>43100</v>
      </c>
      <c r="AG12" s="435">
        <f>Input!AC38</f>
        <v>43465</v>
      </c>
      <c r="AH12" s="437">
        <f>Input!AD38</f>
        <v>43830</v>
      </c>
      <c r="AI12" s="435">
        <f>Input!AE38</f>
        <v>44196</v>
      </c>
      <c r="AJ12" s="435">
        <f>Input!AF38</f>
        <v>44561</v>
      </c>
      <c r="AK12" s="435">
        <f>Input!AG38</f>
        <v>44926</v>
      </c>
      <c r="AL12" s="435">
        <f>Input!AH38</f>
        <v>45291</v>
      </c>
      <c r="AM12" s="437">
        <f>Input!AI38</f>
        <v>45657</v>
      </c>
      <c r="AN12" s="435">
        <f>Input!AJ38</f>
        <v>46022</v>
      </c>
      <c r="AO12" s="435">
        <f>Input!AK38</f>
        <v>46387</v>
      </c>
      <c r="AP12" s="435">
        <f>Input!AL38</f>
        <v>46752</v>
      </c>
      <c r="AQ12" s="435">
        <f>Input!AM38</f>
        <v>47118</v>
      </c>
      <c r="AR12" s="437">
        <f>Input!AN38</f>
        <v>47483</v>
      </c>
    </row>
    <row r="13" spans="1:44" outlineLevel="1">
      <c r="A13" s="521">
        <f>ROW()</f>
        <v>13</v>
      </c>
      <c r="B13" s="35"/>
      <c r="C13" s="756"/>
      <c r="D13" s="33" t="s">
        <v>269</v>
      </c>
      <c r="I13" s="67">
        <f>Input!I39</f>
        <v>69.06674057649667</v>
      </c>
      <c r="J13" s="281">
        <f>Input!J39</f>
        <v>73.073835920177402</v>
      </c>
      <c r="K13" s="67">
        <f>Input!K39</f>
        <v>75.355654101995583</v>
      </c>
      <c r="L13" s="67">
        <f>Input!L39</f>
        <v>77.637472283813764</v>
      </c>
      <c r="M13" s="67">
        <f>Input!M39</f>
        <v>79.474057649667429</v>
      </c>
      <c r="N13" s="270">
        <f>Input!N39</f>
        <v>81.533259423503338</v>
      </c>
      <c r="O13" s="281">
        <f>Input!O39</f>
        <v>83.81507760532152</v>
      </c>
      <c r="P13" s="67">
        <f>Input!P39</f>
        <v>86.542128603104217</v>
      </c>
      <c r="Q13" s="67">
        <f>Input!Q39</f>
        <v>89.102217294900214</v>
      </c>
      <c r="R13" s="67">
        <f>Input!R39</f>
        <v>92.385809312638571</v>
      </c>
      <c r="S13" s="270">
        <f>Input!S39</f>
        <v>94.333702882483365</v>
      </c>
      <c r="T13" s="281">
        <f>Input!T39</f>
        <v>95.780709534368057</v>
      </c>
      <c r="U13" s="348">
        <f>T13*(1+U14)</f>
        <v>96.838137472283805</v>
      </c>
      <c r="V13" s="348">
        <f>U13*(1+V14)</f>
        <v>99.231263858093129</v>
      </c>
      <c r="W13" s="67">
        <f>Input!U39</f>
        <v>99.231263858093129</v>
      </c>
      <c r="X13" s="67">
        <f>Input!V39</f>
        <v>100.4</v>
      </c>
      <c r="Y13" s="67">
        <f>Input!W39</f>
        <v>102.8</v>
      </c>
      <c r="Z13" s="270">
        <f>Input!X39</f>
        <v>105.9</v>
      </c>
      <c r="AA13" s="67">
        <f>Input!Y39</f>
        <v>106.6</v>
      </c>
      <c r="AB13" s="348">
        <f>AD13</f>
        <v>108.4</v>
      </c>
      <c r="AC13" s="348">
        <f>AD13</f>
        <v>108.4</v>
      </c>
      <c r="AD13" s="67">
        <f>Input!Z$39</f>
        <v>108.4</v>
      </c>
      <c r="AE13" s="67">
        <f>Input!AA$39</f>
        <v>110</v>
      </c>
      <c r="AF13" s="67">
        <f>Input!AB$39</f>
        <v>112.1</v>
      </c>
      <c r="AG13" s="67">
        <f>Input!AC$39</f>
        <v>114.1</v>
      </c>
      <c r="AH13" s="270">
        <f>Input!AD$39</f>
        <v>116.2</v>
      </c>
      <c r="AI13" s="67">
        <f>Input!AE$39</f>
        <v>117.2</v>
      </c>
      <c r="AJ13" s="67">
        <f>Input!AF$39</f>
        <v>121.3</v>
      </c>
      <c r="AK13" s="67">
        <f>Input!AG$39</f>
        <v>130.80000000000001</v>
      </c>
      <c r="AL13" s="67">
        <f>Input!AH$39</f>
        <v>136.1</v>
      </c>
      <c r="AM13" s="270">
        <f>Input!AI$39</f>
        <v>139.14864</v>
      </c>
      <c r="AN13" s="67">
        <f>Input!AJ$39</f>
        <v>142.26556953599999</v>
      </c>
      <c r="AO13" s="67">
        <f>Input!AK$39</f>
        <v>145.4523182936064</v>
      </c>
      <c r="AP13" s="67">
        <f>Input!AL$39</f>
        <v>148.71045022338316</v>
      </c>
      <c r="AQ13" s="67">
        <f>Input!AM$39</f>
        <v>152.04156430838694</v>
      </c>
      <c r="AR13" s="270">
        <f>Input!AN$39</f>
        <v>155.44729534889481</v>
      </c>
    </row>
    <row r="14" spans="1:44" outlineLevel="1">
      <c r="A14" s="521">
        <f>ROW()</f>
        <v>14</v>
      </c>
      <c r="B14" s="35"/>
      <c r="C14" s="756"/>
      <c r="D14" s="33" t="s">
        <v>270</v>
      </c>
      <c r="J14" s="282">
        <f t="shared" ref="J14:T14" si="6">J13/I13-1</f>
        <v>5.8017727639001038E-2</v>
      </c>
      <c r="K14" s="68">
        <f t="shared" si="6"/>
        <v>3.1226199543031186E-2</v>
      </c>
      <c r="L14" s="68">
        <f t="shared" si="6"/>
        <v>3.0280649926144765E-2</v>
      </c>
      <c r="M14" s="68">
        <f t="shared" si="6"/>
        <v>2.3655913978494647E-2</v>
      </c>
      <c r="N14" s="271">
        <f t="shared" si="6"/>
        <v>2.5910364145658171E-2</v>
      </c>
      <c r="O14" s="282">
        <f t="shared" si="6"/>
        <v>2.7986348122866822E-2</v>
      </c>
      <c r="P14" s="68">
        <f t="shared" si="6"/>
        <v>3.253652058432932E-2</v>
      </c>
      <c r="Q14" s="68">
        <f t="shared" si="6"/>
        <v>2.9581993569131715E-2</v>
      </c>
      <c r="R14" s="68">
        <f t="shared" si="6"/>
        <v>3.6851967520299844E-2</v>
      </c>
      <c r="S14" s="271">
        <f t="shared" si="6"/>
        <v>2.108433734939763E-2</v>
      </c>
      <c r="T14" s="266">
        <f t="shared" si="6"/>
        <v>1.5339233038347944E-2</v>
      </c>
      <c r="U14" s="1444">
        <v>1.1040092969204052E-2</v>
      </c>
      <c r="V14" s="1444">
        <v>2.4712643678161061E-2</v>
      </c>
      <c r="W14" s="354">
        <f>W13/T13-1</f>
        <v>3.6025566531086683E-2</v>
      </c>
      <c r="X14" s="68">
        <f t="shared" ref="X14:AH14" si="7">X13/W13-1</f>
        <v>1.1777902411665764E-2</v>
      </c>
      <c r="Y14" s="68">
        <f t="shared" si="7"/>
        <v>2.3904382470119501E-2</v>
      </c>
      <c r="Z14" s="210">
        <f t="shared" si="7"/>
        <v>3.0155642023346418E-2</v>
      </c>
      <c r="AA14" s="68">
        <f t="shared" si="7"/>
        <v>6.6100094428704903E-3</v>
      </c>
      <c r="AB14" s="68">
        <f t="shared" si="7"/>
        <v>1.6885553470919357E-2</v>
      </c>
      <c r="AC14" s="616">
        <f>AD14</f>
        <v>1.6885553470919357E-2</v>
      </c>
      <c r="AD14" s="354">
        <f>AD13/AA13-1</f>
        <v>1.6885553470919357E-2</v>
      </c>
      <c r="AE14" s="37">
        <f t="shared" si="7"/>
        <v>1.4760147601476037E-2</v>
      </c>
      <c r="AF14" s="37">
        <f t="shared" si="7"/>
        <v>1.9090909090909047E-2</v>
      </c>
      <c r="AG14" s="37">
        <f t="shared" si="7"/>
        <v>1.7841213202497874E-2</v>
      </c>
      <c r="AH14" s="210">
        <f t="shared" si="7"/>
        <v>1.8404907975460238E-2</v>
      </c>
      <c r="AI14" s="37">
        <f t="shared" ref="AI14:AJ14" si="8">AI13/AH13-1</f>
        <v>8.6058519793459354E-3</v>
      </c>
      <c r="AJ14" s="37">
        <f t="shared" si="8"/>
        <v>3.4982935153583528E-2</v>
      </c>
      <c r="AK14" s="37">
        <f t="shared" ref="AK14" si="9">AK13/AJ13-1</f>
        <v>7.8318219291014124E-2</v>
      </c>
      <c r="AL14" s="37">
        <f t="shared" ref="AL14" si="10">AL13/AK13-1</f>
        <v>4.0519877675840865E-2</v>
      </c>
      <c r="AM14" s="210">
        <f t="shared" ref="AM14" si="11">AM13/AL13-1</f>
        <v>2.2399999999999975E-2</v>
      </c>
      <c r="AN14" s="37">
        <f t="shared" ref="AN14" si="12">AN13/AM13-1</f>
        <v>2.2399999999999975E-2</v>
      </c>
      <c r="AO14" s="37">
        <f t="shared" ref="AO14" si="13">AO13/AN13-1</f>
        <v>2.2399999999999975E-2</v>
      </c>
      <c r="AP14" s="37">
        <f t="shared" ref="AP14" si="14">AP13/AO13-1</f>
        <v>2.2399999999999975E-2</v>
      </c>
      <c r="AQ14" s="37">
        <f t="shared" ref="AQ14" si="15">AQ13/AP13-1</f>
        <v>2.2399999999999975E-2</v>
      </c>
      <c r="AR14" s="210">
        <f t="shared" ref="AR14" si="16">AR13/AQ13-1</f>
        <v>2.2399999999999975E-2</v>
      </c>
    </row>
    <row r="15" spans="1:44" outlineLevel="1">
      <c r="A15" s="521">
        <f>ROW()</f>
        <v>15</v>
      </c>
      <c r="B15" s="35"/>
      <c r="C15" s="756" t="s">
        <v>138</v>
      </c>
      <c r="J15" s="114"/>
      <c r="N15" s="171"/>
      <c r="O15" s="114"/>
      <c r="S15" s="171"/>
      <c r="T15" s="114"/>
      <c r="Z15" s="171"/>
      <c r="AA15" s="114"/>
      <c r="AC15" s="68"/>
      <c r="AH15" s="171"/>
      <c r="AM15" s="171"/>
      <c r="AR15" s="171"/>
    </row>
    <row r="16" spans="1:44" outlineLevel="1">
      <c r="A16" s="521">
        <f>ROW()</f>
        <v>16</v>
      </c>
      <c r="B16" s="35"/>
      <c r="C16" s="756"/>
      <c r="D16" s="33" t="str">
        <f>"Inflation Factor (convert to real "&amp;Input!$G$43&amp;" $)"</f>
        <v>Inflation Factor (convert to real 31/12/2023 $)</v>
      </c>
      <c r="F16" s="502"/>
      <c r="G16" s="776" t="s">
        <v>290</v>
      </c>
      <c r="H16" s="516">
        <f>Input!G38</f>
        <v>45291</v>
      </c>
      <c r="I16" s="41">
        <f>Input!I43</f>
        <v>1.9705577368206466</v>
      </c>
      <c r="J16" s="181">
        <f>Input!J43</f>
        <v>1.8624997344968939</v>
      </c>
      <c r="K16" s="149">
        <f>Input!K43</f>
        <v>1.8061020320490559</v>
      </c>
      <c r="L16" s="149">
        <f>Input!L43</f>
        <v>1.7530194633651768</v>
      </c>
      <c r="M16" s="149">
        <f>Input!M43</f>
        <v>1.7125085093798469</v>
      </c>
      <c r="N16" s="203">
        <f>Input!N43</f>
        <v>1.6692574412248613</v>
      </c>
      <c r="O16" s="181">
        <f>Input!O43</f>
        <v>1.6238128495314885</v>
      </c>
      <c r="P16" s="149">
        <f>Input!P43</f>
        <v>1.5726444703501106</v>
      </c>
      <c r="Q16" s="149">
        <f>Input!Q43</f>
        <v>1.5274591826323687</v>
      </c>
      <c r="R16" s="149">
        <f>Input!R43</f>
        <v>1.4731699707195316</v>
      </c>
      <c r="S16" s="203">
        <f>Input!S43</f>
        <v>1.4427505317961193</v>
      </c>
      <c r="T16" s="211">
        <f>HLOOKUP($H$16,$I$12:$AR$13,2,FALSE)/T$13</f>
        <v>1.4209541844244176</v>
      </c>
      <c r="U16" s="240">
        <f t="shared" ref="U16:V16" si="17">HLOOKUP($H$16,$I$12:$AR$13,2,FALSE)/U$13</f>
        <v>1.4054380180427715</v>
      </c>
      <c r="V16" s="240">
        <f t="shared" si="17"/>
        <v>1.3715435509783636</v>
      </c>
      <c r="W16" s="149">
        <f>Input!U43</f>
        <v>1.3715435509783636</v>
      </c>
      <c r="X16" s="149">
        <f>Input!V43</f>
        <v>1.3555776892430278</v>
      </c>
      <c r="Y16" s="149">
        <f>Input!W43</f>
        <v>1.3239299610894941</v>
      </c>
      <c r="Z16" s="203">
        <f>Input!X43</f>
        <v>1.2851746931067043</v>
      </c>
      <c r="AA16" s="181">
        <f>Input!Y43</f>
        <v>1.2767354596622889</v>
      </c>
      <c r="AB16" s="240">
        <f>AC16</f>
        <v>1.2555350553505533</v>
      </c>
      <c r="AC16" s="240">
        <f>AD16</f>
        <v>1.2555350553505533</v>
      </c>
      <c r="AD16" s="149">
        <f>Input!Z43</f>
        <v>1.2555350553505533</v>
      </c>
      <c r="AE16" s="149">
        <f>Input!AA43</f>
        <v>1.2372727272727273</v>
      </c>
      <c r="AF16" s="149">
        <f>Input!AB43</f>
        <v>1.2140945584299732</v>
      </c>
      <c r="AG16" s="149">
        <f>Input!AC43</f>
        <v>1.1928133216476775</v>
      </c>
      <c r="AH16" s="203">
        <f>Input!AD43</f>
        <v>1.1712564543889845</v>
      </c>
      <c r="AI16" s="149">
        <f>Input!AE43</f>
        <v>1.1612627986348123</v>
      </c>
      <c r="AJ16" s="149">
        <f>Input!AF43</f>
        <v>1.1220115416323166</v>
      </c>
      <c r="AK16" s="149">
        <f>Input!AG43</f>
        <v>1.0405198776758409</v>
      </c>
      <c r="AL16" s="149">
        <f>Input!AH43</f>
        <v>1</v>
      </c>
      <c r="AM16" s="203">
        <f>Input!AI43</f>
        <v>0.9780907668231611</v>
      </c>
      <c r="AN16" s="149">
        <f>Input!AJ43</f>
        <v>0.95666154814471949</v>
      </c>
      <c r="AO16" s="149">
        <f>Input!AK43</f>
        <v>0.9357018272151012</v>
      </c>
      <c r="AP16" s="149">
        <f>Input!AL43</f>
        <v>0.91520131769865154</v>
      </c>
      <c r="AQ16" s="149">
        <f>Input!AM43</f>
        <v>0.89514995862544167</v>
      </c>
      <c r="AR16" s="203">
        <f>Input!AN43</f>
        <v>0.87553790945367915</v>
      </c>
    </row>
    <row r="17" spans="1:44" outlineLevel="1">
      <c r="A17" s="521">
        <f>ROW()</f>
        <v>17</v>
      </c>
      <c r="B17" s="35"/>
      <c r="C17" s="756"/>
      <c r="D17" s="33" t="str">
        <f>"Inflation Factor (convert " &amp;Input!$G$43&amp; " $ to $ nominal)"</f>
        <v>Inflation Factor (convert 31/12/2023 $ to $ nominal)</v>
      </c>
      <c r="I17" s="41">
        <f t="shared" ref="I17:S17" si="18">1/I16</f>
        <v>0.50747054060614749</v>
      </c>
      <c r="J17" s="187">
        <f t="shared" si="18"/>
        <v>0.53691282821585162</v>
      </c>
      <c r="K17" s="41">
        <f t="shared" si="18"/>
        <v>0.55367857532693299</v>
      </c>
      <c r="L17" s="41">
        <f t="shared" si="18"/>
        <v>0.57044432243801446</v>
      </c>
      <c r="M17" s="41">
        <f t="shared" si="18"/>
        <v>0.58393870425912886</v>
      </c>
      <c r="N17" s="198">
        <f t="shared" si="18"/>
        <v>0.59906876872522663</v>
      </c>
      <c r="O17" s="187">
        <f t="shared" si="18"/>
        <v>0.61583451583630811</v>
      </c>
      <c r="P17" s="41">
        <f t="shared" si="18"/>
        <v>0.63587162823735655</v>
      </c>
      <c r="Q17" s="41">
        <f t="shared" si="18"/>
        <v>0.65468197865466737</v>
      </c>
      <c r="R17" s="41">
        <f t="shared" si="18"/>
        <v>0.67880829766817474</v>
      </c>
      <c r="S17" s="198">
        <f t="shared" si="18"/>
        <v>0.69312052081178088</v>
      </c>
      <c r="T17" s="187">
        <f t="shared" ref="T17:Z17" si="19">1/T16</f>
        <v>0.70375245800417385</v>
      </c>
      <c r="U17" s="41">
        <f t="shared" si="19"/>
        <v>0.71152195056784584</v>
      </c>
      <c r="V17" s="41">
        <f t="shared" si="19"/>
        <v>0.72910553900141906</v>
      </c>
      <c r="W17" s="41">
        <f t="shared" si="19"/>
        <v>0.72910553900141906</v>
      </c>
      <c r="X17" s="41">
        <f t="shared" si="19"/>
        <v>0.73769287288758267</v>
      </c>
      <c r="Y17" s="41">
        <f t="shared" si="19"/>
        <v>0.75532696546656874</v>
      </c>
      <c r="Z17" s="198">
        <f t="shared" si="19"/>
        <v>0.77810433504775911</v>
      </c>
      <c r="AA17" s="187">
        <f>1/AA16</f>
        <v>0.78324761204996329</v>
      </c>
      <c r="AB17" s="41">
        <f t="shared" ref="AB17:AH17" si="20">1/AB16</f>
        <v>0.79647318148420287</v>
      </c>
      <c r="AC17" s="41">
        <f t="shared" si="20"/>
        <v>0.79647318148420287</v>
      </c>
      <c r="AD17" s="41">
        <f t="shared" si="20"/>
        <v>0.79647318148420287</v>
      </c>
      <c r="AE17" s="41">
        <f t="shared" si="20"/>
        <v>0.80822924320352685</v>
      </c>
      <c r="AF17" s="41">
        <f t="shared" si="20"/>
        <v>0.82365907421013962</v>
      </c>
      <c r="AG17" s="41">
        <f t="shared" si="20"/>
        <v>0.83835415135929459</v>
      </c>
      <c r="AH17" s="198">
        <f t="shared" si="20"/>
        <v>0.85378398236590747</v>
      </c>
      <c r="AI17" s="41">
        <f t="shared" ref="AI17:AM17" si="21">1/AI16</f>
        <v>0.86113152094048495</v>
      </c>
      <c r="AJ17" s="41">
        <f t="shared" si="21"/>
        <v>0.89125642909625269</v>
      </c>
      <c r="AK17" s="41">
        <f t="shared" si="21"/>
        <v>0.96105804555473928</v>
      </c>
      <c r="AL17" s="41">
        <f t="shared" si="21"/>
        <v>1</v>
      </c>
      <c r="AM17" s="198">
        <f t="shared" si="21"/>
        <v>1.0224000000000002</v>
      </c>
      <c r="AN17" s="41">
        <f t="shared" ref="AN17:AR17" si="22">1/AN16</f>
        <v>1.0453017600000001</v>
      </c>
      <c r="AO17" s="41">
        <f t="shared" si="22"/>
        <v>1.068716519424</v>
      </c>
      <c r="AP17" s="41">
        <f t="shared" si="22"/>
        <v>1.0926557694590975</v>
      </c>
      <c r="AQ17" s="41">
        <f t="shared" si="22"/>
        <v>1.1171312586949813</v>
      </c>
      <c r="AR17" s="198">
        <f t="shared" si="22"/>
        <v>1.1421549988897488</v>
      </c>
    </row>
    <row r="18" spans="1:44" outlineLevel="1">
      <c r="A18" s="521">
        <f>ROW()</f>
        <v>18</v>
      </c>
      <c r="B18" s="35"/>
      <c r="C18" s="756"/>
      <c r="I18" s="41"/>
      <c r="J18" s="187"/>
      <c r="K18" s="41"/>
      <c r="L18" s="41"/>
      <c r="M18" s="41"/>
      <c r="N18" s="198"/>
      <c r="O18" s="187"/>
      <c r="P18" s="41"/>
      <c r="Q18" s="41"/>
      <c r="R18" s="41"/>
      <c r="S18" s="198"/>
      <c r="T18" s="187"/>
      <c r="U18" s="41"/>
      <c r="V18" s="41"/>
      <c r="W18" s="41"/>
      <c r="X18" s="41"/>
      <c r="Y18" s="41"/>
      <c r="Z18" s="198"/>
      <c r="AA18" s="187"/>
      <c r="AB18" s="41"/>
      <c r="AC18" s="41"/>
      <c r="AD18" s="41"/>
      <c r="AE18" s="41"/>
      <c r="AF18" s="41"/>
      <c r="AG18" s="41"/>
      <c r="AH18" s="198"/>
      <c r="AI18" s="41"/>
      <c r="AJ18" s="41"/>
      <c r="AK18" s="41"/>
      <c r="AL18" s="41"/>
      <c r="AM18" s="198"/>
      <c r="AN18" s="41"/>
      <c r="AO18" s="41"/>
      <c r="AP18" s="41"/>
      <c r="AQ18" s="41"/>
      <c r="AR18" s="198"/>
    </row>
    <row r="19" spans="1:44">
      <c r="A19" s="853" t="s">
        <v>698</v>
      </c>
      <c r="B19" s="717"/>
      <c r="C19" s="757"/>
      <c r="D19" s="717"/>
      <c r="E19" s="717"/>
      <c r="F19" s="717"/>
      <c r="G19" s="717"/>
      <c r="H19" s="717"/>
      <c r="I19" s="718"/>
      <c r="J19" s="719"/>
      <c r="K19" s="718"/>
      <c r="L19" s="718"/>
      <c r="M19" s="718"/>
      <c r="N19" s="720"/>
      <c r="O19" s="719"/>
      <c r="P19" s="718"/>
      <c r="Q19" s="718"/>
      <c r="R19" s="718"/>
      <c r="S19" s="720"/>
      <c r="T19" s="719"/>
      <c r="U19" s="718"/>
      <c r="V19" s="718"/>
      <c r="W19" s="718"/>
      <c r="X19" s="718"/>
      <c r="Y19" s="718"/>
      <c r="Z19" s="720"/>
      <c r="AA19" s="719"/>
      <c r="AB19" s="718"/>
      <c r="AC19" s="718"/>
      <c r="AD19" s="718"/>
      <c r="AE19" s="718"/>
      <c r="AF19" s="718"/>
      <c r="AG19" s="718"/>
      <c r="AH19" s="720"/>
      <c r="AI19" s="718"/>
      <c r="AJ19" s="718"/>
      <c r="AK19" s="718"/>
      <c r="AL19" s="718"/>
      <c r="AM19" s="720"/>
      <c r="AN19" s="718"/>
      <c r="AO19" s="718"/>
      <c r="AP19" s="718"/>
      <c r="AQ19" s="718"/>
      <c r="AR19" s="720"/>
    </row>
    <row r="20" spans="1:44" outlineLevel="1">
      <c r="A20" s="521">
        <f>ROW()</f>
        <v>20</v>
      </c>
      <c r="B20" s="35"/>
      <c r="C20" s="756"/>
      <c r="D20" s="856"/>
      <c r="E20" s="856"/>
      <c r="F20" s="856"/>
      <c r="G20" s="856"/>
      <c r="H20" s="856"/>
      <c r="I20" s="272"/>
      <c r="J20" s="283"/>
      <c r="K20" s="272"/>
      <c r="L20" s="272"/>
      <c r="M20" s="272"/>
      <c r="N20" s="273"/>
      <c r="O20" s="1909" t="s">
        <v>364</v>
      </c>
      <c r="P20" s="1910"/>
      <c r="Q20" s="1910"/>
      <c r="R20" s="1910"/>
      <c r="S20" s="1911"/>
      <c r="T20" s="1909" t="s">
        <v>386</v>
      </c>
      <c r="U20" s="1910"/>
      <c r="V20" s="1910"/>
      <c r="W20" s="1910"/>
      <c r="X20" s="1910"/>
      <c r="Y20" s="1910"/>
      <c r="Z20" s="1911"/>
      <c r="AA20" s="1171"/>
      <c r="AB20" s="1136"/>
      <c r="AC20" s="1136"/>
      <c r="AD20" s="1136" t="s">
        <v>172</v>
      </c>
      <c r="AE20" s="1136"/>
      <c r="AF20" s="1136"/>
      <c r="AG20" s="1136"/>
      <c r="AH20" s="1161"/>
      <c r="AI20" s="1136"/>
      <c r="AJ20" s="1136"/>
      <c r="AK20" s="1764" t="s">
        <v>916</v>
      </c>
      <c r="AL20" s="1136" t="s">
        <v>917</v>
      </c>
      <c r="AM20" s="1161"/>
      <c r="AN20" s="1136"/>
      <c r="AO20" s="1136"/>
      <c r="AP20" s="1136" t="s">
        <v>280</v>
      </c>
      <c r="AQ20" s="1136"/>
      <c r="AR20" s="1161"/>
    </row>
    <row r="21" spans="1:44" outlineLevel="1">
      <c r="A21" s="521">
        <f>ROW()</f>
        <v>21</v>
      </c>
      <c r="B21" s="35"/>
      <c r="C21" s="756" t="s">
        <v>139</v>
      </c>
      <c r="D21" s="856"/>
      <c r="E21" s="856"/>
      <c r="F21" s="856"/>
      <c r="G21" s="856"/>
      <c r="H21" s="856"/>
      <c r="I21" s="272"/>
      <c r="J21" s="283"/>
      <c r="K21" s="272"/>
      <c r="L21" s="272"/>
      <c r="M21" s="272"/>
      <c r="N21" s="273"/>
      <c r="O21" s="901"/>
      <c r="P21" s="110"/>
      <c r="Q21" s="110"/>
      <c r="R21" s="110"/>
      <c r="S21" s="902"/>
      <c r="T21" s="901"/>
      <c r="U21" s="110"/>
      <c r="V21" s="110"/>
      <c r="W21" s="110"/>
      <c r="X21" s="110"/>
      <c r="Y21" s="110"/>
      <c r="Z21" s="902"/>
      <c r="AA21" s="901"/>
      <c r="AB21" s="110"/>
      <c r="AC21" s="110"/>
      <c r="AD21" s="110"/>
      <c r="AE21" s="110"/>
      <c r="AF21" s="110"/>
      <c r="AG21" s="110"/>
      <c r="AH21" s="902"/>
      <c r="AI21" s="110"/>
      <c r="AJ21" s="110"/>
      <c r="AK21" s="110"/>
      <c r="AL21" s="110"/>
      <c r="AM21" s="902"/>
      <c r="AN21" s="110"/>
      <c r="AO21" s="110"/>
      <c r="AP21" s="110"/>
      <c r="AQ21" s="110"/>
      <c r="AR21" s="902"/>
    </row>
    <row r="22" spans="1:44" outlineLevel="1">
      <c r="A22" s="521">
        <f>ROW()</f>
        <v>22</v>
      </c>
      <c r="B22" s="35"/>
      <c r="D22" s="857" t="s">
        <v>125</v>
      </c>
      <c r="I22" s="70"/>
      <c r="J22" s="204"/>
      <c r="K22" s="70"/>
      <c r="L22" s="70"/>
      <c r="M22" s="70"/>
      <c r="N22" s="205"/>
      <c r="O22" s="218">
        <f>O29+O36</f>
        <v>70.5</v>
      </c>
      <c r="P22" s="71">
        <f t="shared" ref="P22:AA22" si="23">P29+P36</f>
        <v>72.5</v>
      </c>
      <c r="Q22" s="71">
        <f t="shared" si="23"/>
        <v>72</v>
      </c>
      <c r="R22" s="71">
        <f t="shared" si="23"/>
        <v>73</v>
      </c>
      <c r="S22" s="219">
        <f t="shared" si="23"/>
        <v>75.5</v>
      </c>
      <c r="T22" s="218">
        <f t="shared" si="23"/>
        <v>75.333333333333329</v>
      </c>
      <c r="U22" s="71">
        <f t="shared" si="23"/>
        <v>75</v>
      </c>
      <c r="V22" s="71">
        <f t="shared" si="23"/>
        <v>75.166666666666671</v>
      </c>
      <c r="W22" s="71">
        <f t="shared" si="23"/>
        <v>75.166666666666671</v>
      </c>
      <c r="X22" s="71">
        <f t="shared" si="23"/>
        <v>72.916666666666671</v>
      </c>
      <c r="Y22" s="71">
        <f t="shared" si="23"/>
        <v>75.666666666666671</v>
      </c>
      <c r="Z22" s="219">
        <f t="shared" si="23"/>
        <v>74.5</v>
      </c>
      <c r="AA22" s="218">
        <f t="shared" si="23"/>
        <v>72.5</v>
      </c>
      <c r="AB22" s="71"/>
      <c r="AC22" s="71"/>
      <c r="AD22" s="71">
        <f t="shared" ref="AD22:AH22" si="24">AD29+AD36</f>
        <v>73.5</v>
      </c>
      <c r="AE22" s="71">
        <f t="shared" si="24"/>
        <v>76</v>
      </c>
      <c r="AF22" s="71">
        <f t="shared" si="24"/>
        <v>75.5</v>
      </c>
      <c r="AG22" s="71">
        <f t="shared" si="24"/>
        <v>74.5</v>
      </c>
      <c r="AH22" s="219">
        <f t="shared" si="24"/>
        <v>74.5</v>
      </c>
      <c r="AI22" s="71">
        <f t="shared" ref="AI22:AM22" si="25">AI29+AI36</f>
        <v>74</v>
      </c>
      <c r="AJ22" s="71">
        <f t="shared" si="25"/>
        <v>73.5</v>
      </c>
      <c r="AK22" s="71">
        <f t="shared" si="25"/>
        <v>73</v>
      </c>
      <c r="AL22" s="71">
        <f t="shared" si="25"/>
        <v>71</v>
      </c>
      <c r="AM22" s="219">
        <f t="shared" si="25"/>
        <v>67.5</v>
      </c>
      <c r="AN22" s="71">
        <f t="shared" ref="AN22:AR22" si="26">AN29+AN36</f>
        <v>68</v>
      </c>
      <c r="AO22" s="71">
        <f t="shared" si="26"/>
        <v>68</v>
      </c>
      <c r="AP22" s="71">
        <f t="shared" si="26"/>
        <v>69</v>
      </c>
      <c r="AQ22" s="71">
        <f t="shared" si="26"/>
        <v>68</v>
      </c>
      <c r="AR22" s="219">
        <f t="shared" si="26"/>
        <v>68</v>
      </c>
    </row>
    <row r="23" spans="1:44" outlineLevel="1">
      <c r="A23" s="521">
        <f>ROW()</f>
        <v>23</v>
      </c>
      <c r="B23" s="35"/>
      <c r="C23" s="756"/>
      <c r="D23" s="857" t="s">
        <v>126</v>
      </c>
      <c r="E23" s="856"/>
      <c r="F23" s="856"/>
      <c r="G23" s="856"/>
      <c r="H23" s="856"/>
      <c r="I23" s="70"/>
      <c r="J23" s="204"/>
      <c r="K23" s="70"/>
      <c r="L23" s="70"/>
      <c r="M23" s="70"/>
      <c r="N23" s="205"/>
      <c r="O23" s="218">
        <f t="shared" ref="O23:S23" si="27">O30+O37</f>
        <v>93</v>
      </c>
      <c r="P23" s="71">
        <f t="shared" si="27"/>
        <v>96</v>
      </c>
      <c r="Q23" s="71">
        <f t="shared" si="27"/>
        <v>97</v>
      </c>
      <c r="R23" s="71">
        <f t="shared" si="27"/>
        <v>98</v>
      </c>
      <c r="S23" s="219">
        <f t="shared" si="27"/>
        <v>99</v>
      </c>
      <c r="T23" s="218">
        <f t="shared" ref="T23:AA26" si="28">T30+T37</f>
        <v>102.16666666666667</v>
      </c>
      <c r="U23" s="71">
        <f t="shared" si="28"/>
        <v>100.5</v>
      </c>
      <c r="V23" s="71">
        <f t="shared" si="28"/>
        <v>105</v>
      </c>
      <c r="W23" s="71">
        <f t="shared" si="28"/>
        <v>105</v>
      </c>
      <c r="X23" s="71">
        <f t="shared" si="28"/>
        <v>112.5</v>
      </c>
      <c r="Y23" s="71">
        <f t="shared" si="28"/>
        <v>109.08333333333333</v>
      </c>
      <c r="Z23" s="219">
        <f t="shared" si="28"/>
        <v>107.5</v>
      </c>
      <c r="AA23" s="218">
        <f t="shared" si="28"/>
        <v>107</v>
      </c>
      <c r="AB23" s="71"/>
      <c r="AC23" s="71"/>
      <c r="AD23" s="71">
        <f t="shared" ref="AD23:AH23" si="29">AD30+AD37</f>
        <v>106.5</v>
      </c>
      <c r="AE23" s="71">
        <f t="shared" si="29"/>
        <v>102</v>
      </c>
      <c r="AF23" s="71">
        <f t="shared" si="29"/>
        <v>99</v>
      </c>
      <c r="AG23" s="71">
        <f t="shared" si="29"/>
        <v>102</v>
      </c>
      <c r="AH23" s="219">
        <f t="shared" si="29"/>
        <v>106.5</v>
      </c>
      <c r="AI23" s="71">
        <f t="shared" ref="AI23:AM23" si="30">AI30+AI37</f>
        <v>105.5</v>
      </c>
      <c r="AJ23" s="71">
        <f t="shared" si="30"/>
        <v>104</v>
      </c>
      <c r="AK23" s="71">
        <f t="shared" si="30"/>
        <v>104</v>
      </c>
      <c r="AL23" s="71">
        <f t="shared" si="30"/>
        <v>104</v>
      </c>
      <c r="AM23" s="219">
        <f t="shared" si="30"/>
        <v>104.5</v>
      </c>
      <c r="AN23" s="71">
        <f t="shared" ref="AN23:AR23" si="31">AN30+AN37</f>
        <v>104</v>
      </c>
      <c r="AO23" s="71">
        <f t="shared" si="31"/>
        <v>104</v>
      </c>
      <c r="AP23" s="71">
        <f t="shared" si="31"/>
        <v>105</v>
      </c>
      <c r="AQ23" s="71">
        <f t="shared" si="31"/>
        <v>105</v>
      </c>
      <c r="AR23" s="219">
        <f t="shared" si="31"/>
        <v>104</v>
      </c>
    </row>
    <row r="24" spans="1:44" outlineLevel="1">
      <c r="A24" s="521">
        <f>ROW()</f>
        <v>24</v>
      </c>
      <c r="B24" s="35"/>
      <c r="C24" s="756"/>
      <c r="D24" s="857" t="s">
        <v>127</v>
      </c>
      <c r="E24" s="856"/>
      <c r="F24" s="856"/>
      <c r="G24" s="856"/>
      <c r="H24" s="856"/>
      <c r="I24" s="70"/>
      <c r="J24" s="204"/>
      <c r="K24" s="70"/>
      <c r="L24" s="70"/>
      <c r="M24" s="70"/>
      <c r="N24" s="205"/>
      <c r="O24" s="218">
        <f t="shared" ref="O24:S24" si="32">O31+O38</f>
        <v>1074</v>
      </c>
      <c r="P24" s="71">
        <f t="shared" si="32"/>
        <v>1084.5</v>
      </c>
      <c r="Q24" s="71">
        <f t="shared" si="32"/>
        <v>1106.5</v>
      </c>
      <c r="R24" s="71">
        <f t="shared" si="32"/>
        <v>1136.5</v>
      </c>
      <c r="S24" s="219">
        <f t="shared" si="32"/>
        <v>1184.5</v>
      </c>
      <c r="T24" s="218">
        <f t="shared" si="28"/>
        <v>1225.1666666666667</v>
      </c>
      <c r="U24" s="71">
        <f t="shared" si="28"/>
        <v>1244.5</v>
      </c>
      <c r="V24" s="71">
        <f t="shared" si="28"/>
        <v>1258.8333333333333</v>
      </c>
      <c r="W24" s="71">
        <f t="shared" si="28"/>
        <v>1258.8333333333333</v>
      </c>
      <c r="X24" s="71">
        <f t="shared" si="28"/>
        <v>1298.9166666666667</v>
      </c>
      <c r="Y24" s="71">
        <f t="shared" si="28"/>
        <v>1335.4166666666667</v>
      </c>
      <c r="Z24" s="219">
        <f t="shared" si="28"/>
        <v>1365</v>
      </c>
      <c r="AA24" s="218">
        <f t="shared" si="28"/>
        <v>1400</v>
      </c>
      <c r="AB24" s="71"/>
      <c r="AC24" s="71"/>
      <c r="AD24" s="71">
        <f t="shared" ref="AD24:AH24" si="33">AD31+AD38</f>
        <v>1445</v>
      </c>
      <c r="AE24" s="71">
        <f t="shared" si="33"/>
        <v>1519.5</v>
      </c>
      <c r="AF24" s="71">
        <f t="shared" si="33"/>
        <v>1600</v>
      </c>
      <c r="AG24" s="71">
        <f t="shared" si="33"/>
        <v>1670.5</v>
      </c>
      <c r="AH24" s="219">
        <f t="shared" si="33"/>
        <v>1739</v>
      </c>
      <c r="AI24" s="71">
        <f t="shared" ref="AI24:AM24" si="34">AI31+AI38</f>
        <v>1807.5</v>
      </c>
      <c r="AJ24" s="71">
        <f t="shared" si="34"/>
        <v>1876.5</v>
      </c>
      <c r="AK24" s="71">
        <f t="shared" si="34"/>
        <v>1940</v>
      </c>
      <c r="AL24" s="71">
        <f t="shared" si="34"/>
        <v>1994.5</v>
      </c>
      <c r="AM24" s="219">
        <f t="shared" si="34"/>
        <v>2045.5</v>
      </c>
      <c r="AN24" s="71">
        <f t="shared" ref="AN24:AR24" si="35">AN31+AN38</f>
        <v>2101</v>
      </c>
      <c r="AO24" s="71">
        <f t="shared" si="35"/>
        <v>2152</v>
      </c>
      <c r="AP24" s="71">
        <f t="shared" si="35"/>
        <v>2205</v>
      </c>
      <c r="AQ24" s="71">
        <f t="shared" si="35"/>
        <v>2259</v>
      </c>
      <c r="AR24" s="219">
        <f t="shared" si="35"/>
        <v>2311</v>
      </c>
    </row>
    <row r="25" spans="1:44" outlineLevel="1">
      <c r="A25" s="521">
        <f>ROW()</f>
        <v>25</v>
      </c>
      <c r="B25" s="35"/>
      <c r="C25" s="756"/>
      <c r="D25" s="857" t="s">
        <v>128</v>
      </c>
      <c r="E25" s="856"/>
      <c r="F25" s="856"/>
      <c r="G25" s="856"/>
      <c r="H25" s="856"/>
      <c r="I25" s="70"/>
      <c r="J25" s="204"/>
      <c r="K25" s="70"/>
      <c r="L25" s="70"/>
      <c r="M25" s="70"/>
      <c r="N25" s="205"/>
      <c r="O25" s="218">
        <f t="shared" ref="O25:S25" si="36">O32+O39</f>
        <v>5988</v>
      </c>
      <c r="P25" s="71">
        <f t="shared" si="36"/>
        <v>5810</v>
      </c>
      <c r="Q25" s="71">
        <f t="shared" si="36"/>
        <v>6218</v>
      </c>
      <c r="R25" s="71">
        <f t="shared" si="36"/>
        <v>6677</v>
      </c>
      <c r="S25" s="219">
        <f t="shared" si="36"/>
        <v>7248.5056794656275</v>
      </c>
      <c r="T25" s="218">
        <f t="shared" si="28"/>
        <v>7702.5</v>
      </c>
      <c r="U25" s="71">
        <f t="shared" si="28"/>
        <v>7898</v>
      </c>
      <c r="V25" s="71">
        <f t="shared" si="28"/>
        <v>8110.083333333333</v>
      </c>
      <c r="W25" s="71">
        <f t="shared" si="28"/>
        <v>8110.083333333333</v>
      </c>
      <c r="X25" s="71">
        <f t="shared" si="28"/>
        <v>8713.75</v>
      </c>
      <c r="Y25" s="71">
        <f t="shared" si="28"/>
        <v>9267.25</v>
      </c>
      <c r="Z25" s="219">
        <f t="shared" si="28"/>
        <v>9801.5</v>
      </c>
      <c r="AA25" s="218">
        <f t="shared" si="28"/>
        <v>10224.5</v>
      </c>
      <c r="AB25" s="71"/>
      <c r="AC25" s="71"/>
      <c r="AD25" s="71">
        <f t="shared" ref="AD25:AH25" si="37">AD32+AD39</f>
        <v>10624.5</v>
      </c>
      <c r="AE25" s="71">
        <f t="shared" si="37"/>
        <v>11114.5</v>
      </c>
      <c r="AF25" s="71">
        <f t="shared" si="37"/>
        <v>11496.5</v>
      </c>
      <c r="AG25" s="71">
        <f t="shared" si="37"/>
        <v>11738.5</v>
      </c>
      <c r="AH25" s="219">
        <f t="shared" si="37"/>
        <v>11974</v>
      </c>
      <c r="AI25" s="71">
        <f t="shared" ref="AI25:AM25" si="38">AI32+AI39</f>
        <v>12129.5</v>
      </c>
      <c r="AJ25" s="71">
        <f t="shared" si="38"/>
        <v>12228.5</v>
      </c>
      <c r="AK25" s="71">
        <f t="shared" si="38"/>
        <v>12429</v>
      </c>
      <c r="AL25" s="71">
        <f t="shared" si="38"/>
        <v>12632.5</v>
      </c>
      <c r="AM25" s="219">
        <f t="shared" si="38"/>
        <v>12819.100000000002</v>
      </c>
      <c r="AN25" s="71">
        <f t="shared" ref="AN25:AR25" si="39">AN32+AN39</f>
        <v>13001</v>
      </c>
      <c r="AO25" s="71">
        <f t="shared" si="39"/>
        <v>13201</v>
      </c>
      <c r="AP25" s="71">
        <f t="shared" si="39"/>
        <v>13424</v>
      </c>
      <c r="AQ25" s="71">
        <f t="shared" si="39"/>
        <v>13647</v>
      </c>
      <c r="AR25" s="219">
        <f t="shared" si="39"/>
        <v>13862</v>
      </c>
    </row>
    <row r="26" spans="1:44" outlineLevel="1">
      <c r="A26" s="521">
        <f>ROW()</f>
        <v>26</v>
      </c>
      <c r="B26" s="35"/>
      <c r="C26" s="756"/>
      <c r="D26" s="45" t="s">
        <v>129</v>
      </c>
      <c r="E26" s="72"/>
      <c r="F26" s="72"/>
      <c r="G26" s="72"/>
      <c r="H26" s="72"/>
      <c r="I26" s="73"/>
      <c r="J26" s="206"/>
      <c r="K26" s="73"/>
      <c r="L26" s="73"/>
      <c r="M26" s="73"/>
      <c r="N26" s="207"/>
      <c r="O26" s="288">
        <f t="shared" ref="O26:S26" si="40">O33+O40</f>
        <v>515677.5</v>
      </c>
      <c r="P26" s="74">
        <f t="shared" si="40"/>
        <v>536107.5</v>
      </c>
      <c r="Q26" s="74">
        <f t="shared" si="40"/>
        <v>556115.5</v>
      </c>
      <c r="R26" s="74">
        <f t="shared" si="40"/>
        <v>573808.5</v>
      </c>
      <c r="S26" s="276">
        <f t="shared" si="40"/>
        <v>589563.5</v>
      </c>
      <c r="T26" s="288">
        <f t="shared" si="28"/>
        <v>601247</v>
      </c>
      <c r="U26" s="74">
        <f t="shared" si="28"/>
        <v>609163.89875034522</v>
      </c>
      <c r="V26" s="74">
        <f t="shared" si="28"/>
        <v>614525</v>
      </c>
      <c r="W26" s="74">
        <f t="shared" si="28"/>
        <v>614525</v>
      </c>
      <c r="X26" s="74">
        <f t="shared" si="28"/>
        <v>629900.58333333337</v>
      </c>
      <c r="Y26" s="74">
        <f t="shared" si="28"/>
        <v>642710.83333333337</v>
      </c>
      <c r="Z26" s="276">
        <f t="shared" si="28"/>
        <v>657672.5</v>
      </c>
      <c r="AA26" s="288">
        <f t="shared" si="28"/>
        <v>671182</v>
      </c>
      <c r="AB26" s="74"/>
      <c r="AC26" s="74"/>
      <c r="AD26" s="74">
        <f t="shared" ref="AD26:AH26" si="41">AD33+AD40</f>
        <v>686910.5</v>
      </c>
      <c r="AE26" s="74">
        <f t="shared" si="41"/>
        <v>705512.5</v>
      </c>
      <c r="AF26" s="74">
        <f t="shared" si="41"/>
        <v>718910.5</v>
      </c>
      <c r="AG26" s="74">
        <f t="shared" si="41"/>
        <v>728627</v>
      </c>
      <c r="AH26" s="276">
        <f t="shared" si="41"/>
        <v>737032</v>
      </c>
      <c r="AI26" s="74">
        <f t="shared" ref="AI26:AM26" si="42">AI33+AI40</f>
        <v>744038</v>
      </c>
      <c r="AJ26" s="74">
        <f t="shared" si="42"/>
        <v>751396.5</v>
      </c>
      <c r="AK26" s="74">
        <f t="shared" si="42"/>
        <v>761657.5</v>
      </c>
      <c r="AL26" s="74">
        <f t="shared" si="42"/>
        <v>772818.5</v>
      </c>
      <c r="AM26" s="276">
        <f t="shared" si="42"/>
        <v>781627.943987682</v>
      </c>
      <c r="AN26" s="74">
        <f t="shared" ref="AN26:AR26" si="43">AN33+AN40</f>
        <v>797646</v>
      </c>
      <c r="AO26" s="74">
        <f t="shared" si="43"/>
        <v>809503</v>
      </c>
      <c r="AP26" s="74">
        <f t="shared" si="43"/>
        <v>822151</v>
      </c>
      <c r="AQ26" s="74">
        <f t="shared" si="43"/>
        <v>835739</v>
      </c>
      <c r="AR26" s="276">
        <f t="shared" si="43"/>
        <v>850354</v>
      </c>
    </row>
    <row r="27" spans="1:44" outlineLevel="1">
      <c r="A27" s="521">
        <f>ROW()</f>
        <v>27</v>
      </c>
      <c r="B27" s="35"/>
      <c r="C27" s="756"/>
      <c r="D27" s="33" t="s">
        <v>24</v>
      </c>
      <c r="E27" s="856"/>
      <c r="F27" s="856"/>
      <c r="G27" s="856"/>
      <c r="H27" s="856"/>
      <c r="I27" s="75"/>
      <c r="J27" s="284"/>
      <c r="K27" s="75"/>
      <c r="L27" s="75"/>
      <c r="M27" s="75"/>
      <c r="N27" s="274"/>
      <c r="O27" s="284">
        <f t="shared" ref="O27:S27" si="44">SUM(O22:O26)</f>
        <v>522903</v>
      </c>
      <c r="P27" s="75">
        <f t="shared" si="44"/>
        <v>543170.5</v>
      </c>
      <c r="Q27" s="75">
        <f t="shared" si="44"/>
        <v>563609</v>
      </c>
      <c r="R27" s="75">
        <f t="shared" si="44"/>
        <v>581793</v>
      </c>
      <c r="S27" s="274">
        <f t="shared" si="44"/>
        <v>598171.0056794656</v>
      </c>
      <c r="T27" s="284">
        <f t="shared" ref="T27:AA27" si="45">SUM(T22:T26)</f>
        <v>610352.16666666663</v>
      </c>
      <c r="U27" s="75">
        <f t="shared" si="45"/>
        <v>618481.89875034522</v>
      </c>
      <c r="V27" s="75">
        <f t="shared" si="45"/>
        <v>624074.08333333337</v>
      </c>
      <c r="W27" s="75">
        <f t="shared" si="45"/>
        <v>624074.08333333337</v>
      </c>
      <c r="X27" s="75">
        <f t="shared" si="45"/>
        <v>640098.66666666674</v>
      </c>
      <c r="Y27" s="75">
        <f t="shared" si="45"/>
        <v>653498.25</v>
      </c>
      <c r="Z27" s="274">
        <f t="shared" si="45"/>
        <v>669021</v>
      </c>
      <c r="AA27" s="284">
        <f t="shared" si="45"/>
        <v>682986</v>
      </c>
      <c r="AB27" s="75"/>
      <c r="AC27" s="75"/>
      <c r="AD27" s="75">
        <f t="shared" ref="AD27:AH27" si="46">SUM(AD22:AD26)</f>
        <v>699160</v>
      </c>
      <c r="AE27" s="75">
        <f t="shared" si="46"/>
        <v>718324.5</v>
      </c>
      <c r="AF27" s="75">
        <f t="shared" si="46"/>
        <v>732181.5</v>
      </c>
      <c r="AG27" s="75">
        <f t="shared" si="46"/>
        <v>742212.5</v>
      </c>
      <c r="AH27" s="274">
        <f t="shared" si="46"/>
        <v>750926</v>
      </c>
      <c r="AI27" s="75">
        <f t="shared" ref="AI27:AM27" si="47">SUM(AI22:AI26)</f>
        <v>758154.5</v>
      </c>
      <c r="AJ27" s="75">
        <f t="shared" si="47"/>
        <v>765679</v>
      </c>
      <c r="AK27" s="75">
        <f t="shared" si="47"/>
        <v>776203.5</v>
      </c>
      <c r="AL27" s="75">
        <f t="shared" si="47"/>
        <v>787620.5</v>
      </c>
      <c r="AM27" s="274">
        <f t="shared" si="47"/>
        <v>796664.54398768197</v>
      </c>
      <c r="AN27" s="75">
        <f t="shared" ref="AN27:AR27" si="48">SUM(AN22:AN26)</f>
        <v>812920</v>
      </c>
      <c r="AO27" s="75">
        <f t="shared" si="48"/>
        <v>825028</v>
      </c>
      <c r="AP27" s="75">
        <f t="shared" si="48"/>
        <v>837954</v>
      </c>
      <c r="AQ27" s="75">
        <f t="shared" si="48"/>
        <v>851818</v>
      </c>
      <c r="AR27" s="274">
        <f t="shared" si="48"/>
        <v>866699</v>
      </c>
    </row>
    <row r="28" spans="1:44" outlineLevel="1">
      <c r="A28" s="521">
        <f>ROW()</f>
        <v>28</v>
      </c>
      <c r="B28" s="35"/>
      <c r="C28" s="756" t="s">
        <v>669</v>
      </c>
      <c r="D28" s="856"/>
      <c r="E28" s="856"/>
      <c r="F28" s="856"/>
      <c r="G28" s="856"/>
      <c r="H28" s="856"/>
      <c r="I28" s="272"/>
      <c r="J28" s="283"/>
      <c r="K28" s="272"/>
      <c r="L28" s="272"/>
      <c r="M28" s="272"/>
      <c r="N28" s="273"/>
      <c r="O28" s="901"/>
      <c r="P28" s="110"/>
      <c r="Q28" s="110"/>
      <c r="R28" s="110"/>
      <c r="S28" s="902"/>
      <c r="T28" s="901"/>
      <c r="U28" s="110"/>
      <c r="V28" s="110"/>
      <c r="W28" s="110"/>
      <c r="X28" s="110"/>
      <c r="Y28" s="110"/>
      <c r="Z28" s="902"/>
      <c r="AA28" s="901"/>
      <c r="AB28" s="110"/>
      <c r="AC28" s="110"/>
      <c r="AD28" s="110"/>
      <c r="AE28" s="110"/>
      <c r="AF28" s="110"/>
      <c r="AG28" s="110"/>
      <c r="AH28" s="902"/>
      <c r="AI28" s="110"/>
      <c r="AJ28" s="110"/>
      <c r="AK28" s="110"/>
      <c r="AL28" s="110"/>
      <c r="AM28" s="902"/>
      <c r="AN28" s="110"/>
      <c r="AO28" s="110"/>
      <c r="AP28" s="110"/>
      <c r="AQ28" s="110"/>
      <c r="AR28" s="902"/>
    </row>
    <row r="29" spans="1:44" outlineLevel="1">
      <c r="A29" s="521">
        <f>ROW()</f>
        <v>29</v>
      </c>
      <c r="B29" s="35"/>
      <c r="D29" s="857" t="s">
        <v>125</v>
      </c>
      <c r="I29" s="70"/>
      <c r="J29" s="204"/>
      <c r="K29" s="70"/>
      <c r="L29" s="70"/>
      <c r="M29" s="70"/>
      <c r="N29" s="205"/>
      <c r="O29" s="392">
        <v>29</v>
      </c>
      <c r="P29" s="393">
        <v>30.5</v>
      </c>
      <c r="Q29" s="393">
        <v>29.5</v>
      </c>
      <c r="R29" s="393">
        <v>28</v>
      </c>
      <c r="S29" s="394">
        <v>27</v>
      </c>
      <c r="T29" s="392">
        <v>25</v>
      </c>
      <c r="U29" s="573">
        <f>W29</f>
        <v>22</v>
      </c>
      <c r="V29" s="573">
        <f>W29</f>
        <v>22</v>
      </c>
      <c r="W29" s="393">
        <v>22</v>
      </c>
      <c r="X29" s="393">
        <v>17</v>
      </c>
      <c r="Y29" s="393">
        <v>13</v>
      </c>
      <c r="Z29" s="394">
        <v>10</v>
      </c>
      <c r="AA29" s="392">
        <v>8</v>
      </c>
      <c r="AB29" s="393"/>
      <c r="AC29" s="573"/>
      <c r="AD29" s="393">
        <v>7</v>
      </c>
      <c r="AE29" s="393">
        <v>4</v>
      </c>
      <c r="AF29" s="393">
        <v>3</v>
      </c>
      <c r="AG29" s="393">
        <v>2</v>
      </c>
      <c r="AH29" s="394">
        <v>4</v>
      </c>
      <c r="AI29" s="939">
        <v>4</v>
      </c>
      <c r="AJ29" s="393">
        <v>3.5</v>
      </c>
      <c r="AK29" s="393">
        <v>1</v>
      </c>
      <c r="AL29" s="393">
        <v>0</v>
      </c>
      <c r="AM29" s="394">
        <v>0</v>
      </c>
      <c r="AN29" s="1843">
        <v>0</v>
      </c>
      <c r="AO29" s="1844">
        <v>0</v>
      </c>
      <c r="AP29" s="1844">
        <v>0</v>
      </c>
      <c r="AQ29" s="1844">
        <v>0</v>
      </c>
      <c r="AR29" s="1845">
        <v>0</v>
      </c>
    </row>
    <row r="30" spans="1:44" outlineLevel="1">
      <c r="A30" s="521">
        <f>ROW()</f>
        <v>30</v>
      </c>
      <c r="B30" s="35"/>
      <c r="C30" s="756"/>
      <c r="D30" s="857" t="s">
        <v>126</v>
      </c>
      <c r="E30" s="856"/>
      <c r="F30" s="856"/>
      <c r="G30" s="856"/>
      <c r="H30" s="856"/>
      <c r="I30" s="70"/>
      <c r="J30" s="204"/>
      <c r="K30" s="70"/>
      <c r="L30" s="70"/>
      <c r="M30" s="70"/>
      <c r="N30" s="205"/>
      <c r="O30" s="392">
        <v>12</v>
      </c>
      <c r="P30" s="393">
        <v>11.5</v>
      </c>
      <c r="Q30" s="393">
        <v>10</v>
      </c>
      <c r="R30" s="393">
        <v>7.5</v>
      </c>
      <c r="S30" s="394">
        <v>5</v>
      </c>
      <c r="T30" s="392">
        <v>5</v>
      </c>
      <c r="U30" s="573">
        <f t="shared" ref="U30:U33" si="49">W30</f>
        <v>4</v>
      </c>
      <c r="V30" s="573">
        <f t="shared" ref="V30:V33" si="50">W30</f>
        <v>4</v>
      </c>
      <c r="W30" s="393">
        <v>4</v>
      </c>
      <c r="X30" s="393">
        <v>3</v>
      </c>
      <c r="Y30" s="393">
        <v>2.5</v>
      </c>
      <c r="Z30" s="394">
        <v>3</v>
      </c>
      <c r="AA30" s="392">
        <v>4</v>
      </c>
      <c r="AB30" s="393"/>
      <c r="AC30" s="573"/>
      <c r="AD30" s="393">
        <v>4</v>
      </c>
      <c r="AE30" s="393">
        <v>3.5</v>
      </c>
      <c r="AF30" s="393">
        <v>2</v>
      </c>
      <c r="AG30" s="393">
        <v>1</v>
      </c>
      <c r="AH30" s="394">
        <v>1</v>
      </c>
      <c r="AI30" s="939">
        <v>1</v>
      </c>
      <c r="AJ30" s="393">
        <v>1</v>
      </c>
      <c r="AK30" s="393">
        <v>0</v>
      </c>
      <c r="AL30" s="393">
        <v>0</v>
      </c>
      <c r="AM30" s="394">
        <v>0</v>
      </c>
      <c r="AN30" s="1843">
        <v>0</v>
      </c>
      <c r="AO30" s="1844">
        <v>0</v>
      </c>
      <c r="AP30" s="1844">
        <v>0</v>
      </c>
      <c r="AQ30" s="1844">
        <v>0</v>
      </c>
      <c r="AR30" s="1845">
        <v>0</v>
      </c>
    </row>
    <row r="31" spans="1:44" outlineLevel="1">
      <c r="A31" s="521">
        <f>ROW()</f>
        <v>31</v>
      </c>
      <c r="B31" s="35"/>
      <c r="C31" s="756"/>
      <c r="D31" s="857" t="s">
        <v>127</v>
      </c>
      <c r="E31" s="856"/>
      <c r="F31" s="856"/>
      <c r="G31" s="856"/>
      <c r="H31" s="856"/>
      <c r="I31" s="70"/>
      <c r="J31" s="204"/>
      <c r="K31" s="70"/>
      <c r="L31" s="70"/>
      <c r="M31" s="70"/>
      <c r="N31" s="205"/>
      <c r="O31" s="392">
        <v>4</v>
      </c>
      <c r="P31" s="393">
        <v>4</v>
      </c>
      <c r="Q31" s="393">
        <v>4</v>
      </c>
      <c r="R31" s="393">
        <v>4</v>
      </c>
      <c r="S31" s="394">
        <v>3.5</v>
      </c>
      <c r="T31" s="392">
        <v>3</v>
      </c>
      <c r="U31" s="573">
        <f t="shared" si="49"/>
        <v>2.5</v>
      </c>
      <c r="V31" s="573">
        <f t="shared" si="50"/>
        <v>2.5</v>
      </c>
      <c r="W31" s="393">
        <v>2.5</v>
      </c>
      <c r="X31" s="393">
        <v>1.5</v>
      </c>
      <c r="Y31" s="393">
        <v>1</v>
      </c>
      <c r="Z31" s="394">
        <v>1</v>
      </c>
      <c r="AA31" s="392">
        <v>1</v>
      </c>
      <c r="AB31" s="393"/>
      <c r="AC31" s="573"/>
      <c r="AD31" s="393">
        <v>1</v>
      </c>
      <c r="AE31" s="393">
        <v>1</v>
      </c>
      <c r="AF31" s="393">
        <v>0.5</v>
      </c>
      <c r="AG31" s="393">
        <v>0</v>
      </c>
      <c r="AH31" s="394">
        <v>0</v>
      </c>
      <c r="AI31" s="939">
        <v>0</v>
      </c>
      <c r="AJ31" s="393">
        <v>0</v>
      </c>
      <c r="AK31" s="393">
        <v>0</v>
      </c>
      <c r="AL31" s="393">
        <v>0</v>
      </c>
      <c r="AM31" s="394">
        <v>0</v>
      </c>
      <c r="AN31" s="1843">
        <v>0</v>
      </c>
      <c r="AO31" s="1844">
        <v>0</v>
      </c>
      <c r="AP31" s="1844">
        <v>0</v>
      </c>
      <c r="AQ31" s="1844">
        <v>0</v>
      </c>
      <c r="AR31" s="1845">
        <v>0</v>
      </c>
    </row>
    <row r="32" spans="1:44" outlineLevel="1">
      <c r="A32" s="521">
        <f>ROW()</f>
        <v>32</v>
      </c>
      <c r="B32" s="35"/>
      <c r="C32" s="756"/>
      <c r="D32" s="857" t="s">
        <v>128</v>
      </c>
      <c r="E32" s="856"/>
      <c r="F32" s="856"/>
      <c r="G32" s="856"/>
      <c r="H32" s="856"/>
      <c r="I32" s="70"/>
      <c r="J32" s="204"/>
      <c r="K32" s="70"/>
      <c r="L32" s="70"/>
      <c r="M32" s="70"/>
      <c r="N32" s="205"/>
      <c r="O32" s="392">
        <v>5</v>
      </c>
      <c r="P32" s="393">
        <v>5</v>
      </c>
      <c r="Q32" s="393">
        <v>5</v>
      </c>
      <c r="R32" s="393">
        <v>5</v>
      </c>
      <c r="S32" s="394">
        <v>5.0056794656276162</v>
      </c>
      <c r="T32" s="392">
        <v>5</v>
      </c>
      <c r="U32" s="573">
        <f t="shared" si="49"/>
        <v>5</v>
      </c>
      <c r="V32" s="573">
        <f t="shared" si="50"/>
        <v>5</v>
      </c>
      <c r="W32" s="393">
        <v>5</v>
      </c>
      <c r="X32" s="393">
        <v>5</v>
      </c>
      <c r="Y32" s="393">
        <v>5</v>
      </c>
      <c r="Z32" s="394">
        <v>4.5</v>
      </c>
      <c r="AA32" s="392">
        <v>3</v>
      </c>
      <c r="AB32" s="393"/>
      <c r="AC32" s="573"/>
      <c r="AD32" s="393">
        <v>2</v>
      </c>
      <c r="AE32" s="393">
        <v>2</v>
      </c>
      <c r="AF32" s="393">
        <v>2</v>
      </c>
      <c r="AG32" s="393">
        <v>1.5</v>
      </c>
      <c r="AH32" s="394">
        <v>1</v>
      </c>
      <c r="AI32" s="939">
        <v>1</v>
      </c>
      <c r="AJ32" s="393">
        <v>1</v>
      </c>
      <c r="AK32" s="393">
        <v>1</v>
      </c>
      <c r="AL32" s="393">
        <v>0</v>
      </c>
      <c r="AM32" s="394">
        <v>0</v>
      </c>
      <c r="AN32" s="1843">
        <v>0</v>
      </c>
      <c r="AO32" s="1844">
        <v>0</v>
      </c>
      <c r="AP32" s="1844">
        <v>0</v>
      </c>
      <c r="AQ32" s="1844">
        <v>0</v>
      </c>
      <c r="AR32" s="1845">
        <v>0</v>
      </c>
    </row>
    <row r="33" spans="1:44" outlineLevel="1">
      <c r="A33" s="521">
        <f>ROW()</f>
        <v>33</v>
      </c>
      <c r="B33" s="35"/>
      <c r="C33" s="756"/>
      <c r="D33" s="45" t="s">
        <v>129</v>
      </c>
      <c r="E33" s="72"/>
      <c r="F33" s="72"/>
      <c r="G33" s="72"/>
      <c r="H33" s="72"/>
      <c r="I33" s="73"/>
      <c r="J33" s="206"/>
      <c r="K33" s="73"/>
      <c r="L33" s="73"/>
      <c r="M33" s="73"/>
      <c r="N33" s="207"/>
      <c r="O33" s="403">
        <v>1</v>
      </c>
      <c r="P33" s="404">
        <v>1</v>
      </c>
      <c r="Q33" s="404">
        <v>1</v>
      </c>
      <c r="R33" s="404">
        <v>1</v>
      </c>
      <c r="S33" s="395">
        <v>1</v>
      </c>
      <c r="T33" s="403">
        <v>1</v>
      </c>
      <c r="U33" s="574">
        <f t="shared" si="49"/>
        <v>1</v>
      </c>
      <c r="V33" s="574">
        <f t="shared" si="50"/>
        <v>1</v>
      </c>
      <c r="W33" s="404">
        <v>1</v>
      </c>
      <c r="X33" s="404">
        <v>1</v>
      </c>
      <c r="Y33" s="404">
        <v>1</v>
      </c>
      <c r="Z33" s="395">
        <v>1</v>
      </c>
      <c r="AA33" s="403">
        <v>1</v>
      </c>
      <c r="AB33" s="404"/>
      <c r="AC33" s="574"/>
      <c r="AD33" s="404">
        <v>1</v>
      </c>
      <c r="AE33" s="404">
        <v>0.5</v>
      </c>
      <c r="AF33" s="404">
        <v>0</v>
      </c>
      <c r="AG33" s="404">
        <v>0</v>
      </c>
      <c r="AH33" s="395">
        <v>0</v>
      </c>
      <c r="AI33" s="1123">
        <v>0</v>
      </c>
      <c r="AJ33" s="404">
        <v>0</v>
      </c>
      <c r="AK33" s="404">
        <v>0</v>
      </c>
      <c r="AL33" s="404">
        <v>0</v>
      </c>
      <c r="AM33" s="395">
        <v>0</v>
      </c>
      <c r="AN33" s="1846">
        <v>0</v>
      </c>
      <c r="AO33" s="1847">
        <v>0</v>
      </c>
      <c r="AP33" s="1847">
        <v>0</v>
      </c>
      <c r="AQ33" s="1847">
        <v>0</v>
      </c>
      <c r="AR33" s="1848">
        <v>0</v>
      </c>
    </row>
    <row r="34" spans="1:44" outlineLevel="1">
      <c r="A34" s="521">
        <f>ROW()</f>
        <v>34</v>
      </c>
      <c r="B34" s="35"/>
      <c r="C34" s="756"/>
      <c r="D34" s="33" t="s">
        <v>24</v>
      </c>
      <c r="E34" s="856"/>
      <c r="F34" s="856"/>
      <c r="G34" s="856"/>
      <c r="H34" s="856"/>
      <c r="I34" s="75"/>
      <c r="J34" s="284"/>
      <c r="K34" s="75"/>
      <c r="L34" s="75"/>
      <c r="M34" s="75"/>
      <c r="N34" s="274"/>
      <c r="O34" s="284">
        <f>SUM(O29:O33)</f>
        <v>51</v>
      </c>
      <c r="P34" s="75">
        <f>SUM(P29:P33)</f>
        <v>52</v>
      </c>
      <c r="Q34" s="75">
        <f>SUM(Q29:Q33)</f>
        <v>49.5</v>
      </c>
      <c r="R34" s="75">
        <f>SUM(R29:R33)</f>
        <v>45.5</v>
      </c>
      <c r="S34" s="274">
        <f>SUM(S29:S33)</f>
        <v>41.505679465627615</v>
      </c>
      <c r="T34" s="284">
        <f t="shared" ref="T34:AR34" si="51">SUM(T29:T33)</f>
        <v>39</v>
      </c>
      <c r="U34" s="75">
        <f t="shared" si="51"/>
        <v>34.5</v>
      </c>
      <c r="V34" s="75">
        <f t="shared" si="51"/>
        <v>34.5</v>
      </c>
      <c r="W34" s="75">
        <f t="shared" si="51"/>
        <v>34.5</v>
      </c>
      <c r="X34" s="75">
        <f t="shared" si="51"/>
        <v>27.5</v>
      </c>
      <c r="Y34" s="75">
        <f t="shared" si="51"/>
        <v>22.5</v>
      </c>
      <c r="Z34" s="274">
        <f t="shared" si="51"/>
        <v>19.5</v>
      </c>
      <c r="AA34" s="284">
        <f t="shared" si="51"/>
        <v>17</v>
      </c>
      <c r="AB34" s="75"/>
      <c r="AC34" s="75"/>
      <c r="AD34" s="75">
        <f t="shared" si="51"/>
        <v>15</v>
      </c>
      <c r="AE34" s="75">
        <f t="shared" si="51"/>
        <v>11</v>
      </c>
      <c r="AF34" s="75">
        <f t="shared" si="51"/>
        <v>7.5</v>
      </c>
      <c r="AG34" s="75">
        <f t="shared" si="51"/>
        <v>4.5</v>
      </c>
      <c r="AH34" s="274">
        <f t="shared" si="51"/>
        <v>6</v>
      </c>
      <c r="AI34" s="75">
        <f t="shared" si="51"/>
        <v>6</v>
      </c>
      <c r="AJ34" s="75">
        <f t="shared" si="51"/>
        <v>5.5</v>
      </c>
      <c r="AK34" s="75">
        <f t="shared" si="51"/>
        <v>2</v>
      </c>
      <c r="AL34" s="75">
        <f t="shared" si="51"/>
        <v>0</v>
      </c>
      <c r="AM34" s="274">
        <f t="shared" si="51"/>
        <v>0</v>
      </c>
      <c r="AN34" s="75">
        <f t="shared" si="51"/>
        <v>0</v>
      </c>
      <c r="AO34" s="75">
        <f t="shared" si="51"/>
        <v>0</v>
      </c>
      <c r="AP34" s="75">
        <f t="shared" si="51"/>
        <v>0</v>
      </c>
      <c r="AQ34" s="75">
        <f t="shared" si="51"/>
        <v>0</v>
      </c>
      <c r="AR34" s="274">
        <f t="shared" si="51"/>
        <v>0</v>
      </c>
    </row>
    <row r="35" spans="1:44" outlineLevel="1">
      <c r="A35" s="521">
        <f>ROW()</f>
        <v>35</v>
      </c>
      <c r="B35" s="35"/>
      <c r="C35" s="756" t="s">
        <v>140</v>
      </c>
      <c r="D35" s="856"/>
      <c r="E35" s="856"/>
      <c r="F35" s="856"/>
      <c r="G35" s="856"/>
      <c r="H35" s="856"/>
      <c r="I35" s="272"/>
      <c r="J35" s="283"/>
      <c r="K35" s="272"/>
      <c r="L35" s="272"/>
      <c r="M35" s="272"/>
      <c r="N35" s="273"/>
      <c r="O35" s="901"/>
      <c r="P35" s="110"/>
      <c r="Q35" s="110"/>
      <c r="R35" s="110"/>
      <c r="S35" s="902"/>
      <c r="T35" s="901"/>
      <c r="U35" s="110"/>
      <c r="V35" s="110"/>
      <c r="W35" s="110"/>
      <c r="X35" s="110"/>
      <c r="Y35" s="110"/>
      <c r="Z35" s="902"/>
      <c r="AA35" s="901"/>
      <c r="AB35" s="110"/>
      <c r="AC35" s="110"/>
      <c r="AD35" s="110"/>
      <c r="AE35" s="110"/>
      <c r="AF35" s="110"/>
      <c r="AG35" s="110"/>
      <c r="AH35" s="902"/>
      <c r="AI35" s="110"/>
      <c r="AJ35" s="110"/>
      <c r="AK35" s="110"/>
      <c r="AL35" s="110"/>
      <c r="AM35" s="902"/>
      <c r="AN35" s="110"/>
      <c r="AO35" s="110"/>
      <c r="AP35" s="110"/>
      <c r="AQ35" s="110"/>
      <c r="AR35" s="902"/>
    </row>
    <row r="36" spans="1:44" outlineLevel="1">
      <c r="A36" s="521">
        <f>ROW()</f>
        <v>36</v>
      </c>
      <c r="B36" s="35"/>
      <c r="D36" s="857" t="s">
        <v>125</v>
      </c>
      <c r="I36" s="70"/>
      <c r="J36" s="204"/>
      <c r="K36" s="70"/>
      <c r="L36" s="70"/>
      <c r="M36" s="70"/>
      <c r="N36" s="205"/>
      <c r="O36" s="392">
        <v>41.5</v>
      </c>
      <c r="P36" s="393">
        <v>42</v>
      </c>
      <c r="Q36" s="393">
        <v>42.5</v>
      </c>
      <c r="R36" s="393">
        <v>45</v>
      </c>
      <c r="S36" s="394">
        <v>48.5</v>
      </c>
      <c r="T36" s="392">
        <v>50.333333333333329</v>
      </c>
      <c r="U36" s="581">
        <v>53</v>
      </c>
      <c r="V36" s="573">
        <f>W36</f>
        <v>53.166666666666671</v>
      </c>
      <c r="W36" s="393">
        <v>53.166666666666671</v>
      </c>
      <c r="X36" s="393">
        <v>55.916666666666671</v>
      </c>
      <c r="Y36" s="393">
        <v>62.666666666666671</v>
      </c>
      <c r="Z36" s="394">
        <v>64.5</v>
      </c>
      <c r="AA36" s="688">
        <v>64.5</v>
      </c>
      <c r="AB36" s="939"/>
      <c r="AC36" s="573"/>
      <c r="AD36" s="939">
        <v>66.5</v>
      </c>
      <c r="AE36" s="939">
        <v>72</v>
      </c>
      <c r="AF36" s="939">
        <v>72.5</v>
      </c>
      <c r="AG36" s="939">
        <v>72.5</v>
      </c>
      <c r="AH36" s="929">
        <v>70.5</v>
      </c>
      <c r="AI36" s="939">
        <v>70</v>
      </c>
      <c r="AJ36" s="939">
        <v>70</v>
      </c>
      <c r="AK36" s="939">
        <v>72</v>
      </c>
      <c r="AL36" s="939">
        <v>71</v>
      </c>
      <c r="AM36" s="929">
        <v>67.5</v>
      </c>
      <c r="AN36" s="1843">
        <v>68</v>
      </c>
      <c r="AO36" s="1843">
        <v>68</v>
      </c>
      <c r="AP36" s="1843">
        <v>69</v>
      </c>
      <c r="AQ36" s="1843">
        <v>68</v>
      </c>
      <c r="AR36" s="1849">
        <v>68</v>
      </c>
    </row>
    <row r="37" spans="1:44" outlineLevel="1">
      <c r="A37" s="521">
        <f>ROW()</f>
        <v>37</v>
      </c>
      <c r="B37" s="35"/>
      <c r="C37" s="756"/>
      <c r="D37" s="857" t="s">
        <v>126</v>
      </c>
      <c r="E37" s="856"/>
      <c r="F37" s="856"/>
      <c r="G37" s="856"/>
      <c r="H37" s="856"/>
      <c r="I37" s="70"/>
      <c r="J37" s="204"/>
      <c r="K37" s="70"/>
      <c r="L37" s="70"/>
      <c r="M37" s="70"/>
      <c r="N37" s="205"/>
      <c r="O37" s="392">
        <v>81</v>
      </c>
      <c r="P37" s="393">
        <v>84.5</v>
      </c>
      <c r="Q37" s="393">
        <v>87</v>
      </c>
      <c r="R37" s="393">
        <v>90.5</v>
      </c>
      <c r="S37" s="394">
        <v>94</v>
      </c>
      <c r="T37" s="392">
        <v>97.166666666666671</v>
      </c>
      <c r="U37" s="581">
        <v>96.5</v>
      </c>
      <c r="V37" s="573">
        <f t="shared" ref="V37:V40" si="52">W37</f>
        <v>101</v>
      </c>
      <c r="W37" s="393">
        <v>101</v>
      </c>
      <c r="X37" s="393">
        <v>109.5</v>
      </c>
      <c r="Y37" s="393">
        <v>106.58333333333333</v>
      </c>
      <c r="Z37" s="394">
        <v>104.5</v>
      </c>
      <c r="AA37" s="688">
        <v>103</v>
      </c>
      <c r="AB37" s="939"/>
      <c r="AC37" s="573"/>
      <c r="AD37" s="939">
        <v>102.5</v>
      </c>
      <c r="AE37" s="939">
        <v>98.5</v>
      </c>
      <c r="AF37" s="939">
        <v>97</v>
      </c>
      <c r="AG37" s="939">
        <v>101</v>
      </c>
      <c r="AH37" s="929">
        <v>105.5</v>
      </c>
      <c r="AI37" s="939">
        <v>104.5</v>
      </c>
      <c r="AJ37" s="939">
        <v>103</v>
      </c>
      <c r="AK37" s="939">
        <v>104</v>
      </c>
      <c r="AL37" s="939">
        <v>104</v>
      </c>
      <c r="AM37" s="929">
        <v>104.5</v>
      </c>
      <c r="AN37" s="1843">
        <v>104</v>
      </c>
      <c r="AO37" s="1843">
        <v>104</v>
      </c>
      <c r="AP37" s="1843">
        <v>105</v>
      </c>
      <c r="AQ37" s="1843">
        <v>105</v>
      </c>
      <c r="AR37" s="1849">
        <v>104</v>
      </c>
    </row>
    <row r="38" spans="1:44" outlineLevel="1">
      <c r="A38" s="521">
        <f>ROW()</f>
        <v>38</v>
      </c>
      <c r="B38" s="35"/>
      <c r="C38" s="756"/>
      <c r="D38" s="857" t="s">
        <v>127</v>
      </c>
      <c r="E38" s="856"/>
      <c r="F38" s="856"/>
      <c r="G38" s="856"/>
      <c r="H38" s="856"/>
      <c r="I38" s="70"/>
      <c r="J38" s="204"/>
      <c r="K38" s="70"/>
      <c r="L38" s="70"/>
      <c r="M38" s="70"/>
      <c r="N38" s="205"/>
      <c r="O38" s="392">
        <v>1070</v>
      </c>
      <c r="P38" s="393">
        <v>1080.5</v>
      </c>
      <c r="Q38" s="393">
        <v>1102.5</v>
      </c>
      <c r="R38" s="393">
        <v>1132.5</v>
      </c>
      <c r="S38" s="394">
        <v>1181</v>
      </c>
      <c r="T38" s="392">
        <v>1222.1666666666667</v>
      </c>
      <c r="U38" s="581">
        <v>1242</v>
      </c>
      <c r="V38" s="573">
        <f t="shared" si="52"/>
        <v>1256.3333333333333</v>
      </c>
      <c r="W38" s="393">
        <v>1256.3333333333333</v>
      </c>
      <c r="X38" s="393">
        <v>1297.4166666666667</v>
      </c>
      <c r="Y38" s="393">
        <v>1334.4166666666667</v>
      </c>
      <c r="Z38" s="394">
        <v>1364</v>
      </c>
      <c r="AA38" s="688">
        <v>1399</v>
      </c>
      <c r="AB38" s="939"/>
      <c r="AC38" s="573"/>
      <c r="AD38" s="939">
        <v>1444</v>
      </c>
      <c r="AE38" s="939">
        <v>1518.5</v>
      </c>
      <c r="AF38" s="939">
        <v>1599.5</v>
      </c>
      <c r="AG38" s="939">
        <v>1670.5</v>
      </c>
      <c r="AH38" s="929">
        <v>1739</v>
      </c>
      <c r="AI38" s="939">
        <v>1807.5</v>
      </c>
      <c r="AJ38" s="939">
        <v>1876.5</v>
      </c>
      <c r="AK38" s="939">
        <v>1940</v>
      </c>
      <c r="AL38" s="939">
        <v>1994.5</v>
      </c>
      <c r="AM38" s="929">
        <v>2045.5</v>
      </c>
      <c r="AN38" s="1843">
        <v>2101</v>
      </c>
      <c r="AO38" s="1843">
        <v>2152</v>
      </c>
      <c r="AP38" s="1843">
        <v>2205</v>
      </c>
      <c r="AQ38" s="1843">
        <v>2259</v>
      </c>
      <c r="AR38" s="1849">
        <v>2311</v>
      </c>
    </row>
    <row r="39" spans="1:44" outlineLevel="1">
      <c r="A39" s="521">
        <f>ROW()</f>
        <v>39</v>
      </c>
      <c r="B39" s="35"/>
      <c r="C39" s="756"/>
      <c r="D39" s="857" t="s">
        <v>128</v>
      </c>
      <c r="E39" s="856"/>
      <c r="F39" s="856"/>
      <c r="G39" s="856"/>
      <c r="H39" s="856"/>
      <c r="I39" s="70"/>
      <c r="J39" s="204"/>
      <c r="K39" s="70"/>
      <c r="L39" s="70"/>
      <c r="M39" s="70"/>
      <c r="N39" s="205"/>
      <c r="O39" s="392">
        <v>5983</v>
      </c>
      <c r="P39" s="393">
        <v>5805</v>
      </c>
      <c r="Q39" s="393">
        <v>6213</v>
      </c>
      <c r="R39" s="393">
        <v>6672</v>
      </c>
      <c r="S39" s="394">
        <v>7243.5</v>
      </c>
      <c r="T39" s="392">
        <v>7697.5</v>
      </c>
      <c r="U39" s="581">
        <v>7893</v>
      </c>
      <c r="V39" s="573">
        <f t="shared" si="52"/>
        <v>8105.083333333333</v>
      </c>
      <c r="W39" s="393">
        <v>8105.083333333333</v>
      </c>
      <c r="X39" s="393">
        <v>8708.75</v>
      </c>
      <c r="Y39" s="393">
        <v>9262.25</v>
      </c>
      <c r="Z39" s="394">
        <v>9797</v>
      </c>
      <c r="AA39" s="688">
        <v>10221.5</v>
      </c>
      <c r="AB39" s="939"/>
      <c r="AC39" s="573"/>
      <c r="AD39" s="939">
        <v>10622.5</v>
      </c>
      <c r="AE39" s="939">
        <v>11112.5</v>
      </c>
      <c r="AF39" s="939">
        <v>11494.5</v>
      </c>
      <c r="AG39" s="939">
        <v>11737</v>
      </c>
      <c r="AH39" s="929">
        <v>11973</v>
      </c>
      <c r="AI39" s="939">
        <v>12128.5</v>
      </c>
      <c r="AJ39" s="939">
        <v>12227.5</v>
      </c>
      <c r="AK39" s="939">
        <v>12428</v>
      </c>
      <c r="AL39" s="939">
        <v>12632.5</v>
      </c>
      <c r="AM39" s="929">
        <v>12819.100000000002</v>
      </c>
      <c r="AN39" s="1843">
        <v>13001</v>
      </c>
      <c r="AO39" s="1843">
        <v>13201</v>
      </c>
      <c r="AP39" s="1843">
        <v>13424</v>
      </c>
      <c r="AQ39" s="1843">
        <v>13647</v>
      </c>
      <c r="AR39" s="1849">
        <v>13862</v>
      </c>
    </row>
    <row r="40" spans="1:44" outlineLevel="1">
      <c r="A40" s="521">
        <f>ROW()</f>
        <v>40</v>
      </c>
      <c r="B40" s="35"/>
      <c r="C40" s="756"/>
      <c r="D40" s="45" t="s">
        <v>129</v>
      </c>
      <c r="E40" s="72"/>
      <c r="F40" s="72"/>
      <c r="G40" s="72"/>
      <c r="H40" s="72"/>
      <c r="I40" s="73"/>
      <c r="J40" s="206"/>
      <c r="K40" s="73"/>
      <c r="L40" s="73"/>
      <c r="M40" s="73"/>
      <c r="N40" s="207"/>
      <c r="O40" s="403">
        <v>515676.5</v>
      </c>
      <c r="P40" s="404">
        <v>536106.5</v>
      </c>
      <c r="Q40" s="404">
        <v>556114.5</v>
      </c>
      <c r="R40" s="404">
        <v>573807.5</v>
      </c>
      <c r="S40" s="395">
        <v>589562.5</v>
      </c>
      <c r="T40" s="403">
        <v>601246</v>
      </c>
      <c r="U40" s="582">
        <v>609162.89875034522</v>
      </c>
      <c r="V40" s="574">
        <f t="shared" si="52"/>
        <v>614524</v>
      </c>
      <c r="W40" s="404">
        <v>614524</v>
      </c>
      <c r="X40" s="404">
        <v>629899.58333333337</v>
      </c>
      <c r="Y40" s="404">
        <v>642709.83333333337</v>
      </c>
      <c r="Z40" s="395">
        <v>657671.5</v>
      </c>
      <c r="AA40" s="1122">
        <v>671181</v>
      </c>
      <c r="AB40" s="1123"/>
      <c r="AC40" s="574"/>
      <c r="AD40" s="1123">
        <v>686909.5</v>
      </c>
      <c r="AE40" s="1123">
        <v>705512</v>
      </c>
      <c r="AF40" s="1123">
        <v>718910.5</v>
      </c>
      <c r="AG40" s="1123">
        <v>728627</v>
      </c>
      <c r="AH40" s="1124">
        <v>737032</v>
      </c>
      <c r="AI40" s="1123">
        <v>744038</v>
      </c>
      <c r="AJ40" s="1123">
        <v>751396.5</v>
      </c>
      <c r="AK40" s="1123">
        <v>761657.5</v>
      </c>
      <c r="AL40" s="1123">
        <v>772818.5</v>
      </c>
      <c r="AM40" s="1124">
        <v>781627.943987682</v>
      </c>
      <c r="AN40" s="1846">
        <v>797646</v>
      </c>
      <c r="AO40" s="1846">
        <v>809503</v>
      </c>
      <c r="AP40" s="1846">
        <v>822151</v>
      </c>
      <c r="AQ40" s="1846">
        <v>835739</v>
      </c>
      <c r="AR40" s="1850">
        <v>850354</v>
      </c>
    </row>
    <row r="41" spans="1:44" outlineLevel="1">
      <c r="A41" s="521">
        <f>ROW()</f>
        <v>41</v>
      </c>
      <c r="B41" s="35"/>
      <c r="C41" s="756"/>
      <c r="D41" s="33" t="s">
        <v>24</v>
      </c>
      <c r="E41" s="856"/>
      <c r="F41" s="856"/>
      <c r="G41" s="856"/>
      <c r="H41" s="856"/>
      <c r="I41" s="75"/>
      <c r="J41" s="284"/>
      <c r="K41" s="75"/>
      <c r="L41" s="75"/>
      <c r="M41" s="75"/>
      <c r="N41" s="274"/>
      <c r="O41" s="284">
        <f>SUM(O36:O40)</f>
        <v>522852</v>
      </c>
      <c r="P41" s="75">
        <f>SUM(P36:P40)</f>
        <v>543118.5</v>
      </c>
      <c r="Q41" s="75">
        <f>SUM(Q36:Q40)</f>
        <v>563559.5</v>
      </c>
      <c r="R41" s="75">
        <f>SUM(R36:R40)</f>
        <v>581747.5</v>
      </c>
      <c r="S41" s="274">
        <f t="shared" ref="S41:Z41" si="53">SUM(S36:S40)</f>
        <v>598129.5</v>
      </c>
      <c r="T41" s="284">
        <f t="shared" si="53"/>
        <v>610313.16666666663</v>
      </c>
      <c r="U41" s="75">
        <f t="shared" si="53"/>
        <v>618447.39875034522</v>
      </c>
      <c r="V41" s="75">
        <f t="shared" si="53"/>
        <v>624039.58333333337</v>
      </c>
      <c r="W41" s="75">
        <f t="shared" si="53"/>
        <v>624039.58333333337</v>
      </c>
      <c r="X41" s="75">
        <f t="shared" si="53"/>
        <v>640071.16666666674</v>
      </c>
      <c r="Y41" s="75">
        <f t="shared" si="53"/>
        <v>653475.75</v>
      </c>
      <c r="Z41" s="274">
        <f t="shared" si="53"/>
        <v>669001.5</v>
      </c>
      <c r="AA41" s="284">
        <f>SUM(AA36:AA40)</f>
        <v>682969</v>
      </c>
      <c r="AB41" s="75"/>
      <c r="AC41" s="75"/>
      <c r="AD41" s="75">
        <f t="shared" ref="AD41:AR41" si="54">SUM(AD36:AD40)</f>
        <v>699145</v>
      </c>
      <c r="AE41" s="75">
        <f t="shared" si="54"/>
        <v>718313.5</v>
      </c>
      <c r="AF41" s="75">
        <f t="shared" si="54"/>
        <v>732174</v>
      </c>
      <c r="AG41" s="75">
        <f t="shared" si="54"/>
        <v>742208</v>
      </c>
      <c r="AH41" s="274">
        <f t="shared" si="54"/>
        <v>750920</v>
      </c>
      <c r="AI41" s="75">
        <f t="shared" si="54"/>
        <v>758148.5</v>
      </c>
      <c r="AJ41" s="75">
        <f t="shared" si="54"/>
        <v>765673.5</v>
      </c>
      <c r="AK41" s="75">
        <f t="shared" si="54"/>
        <v>776201.5</v>
      </c>
      <c r="AL41" s="75">
        <f t="shared" si="54"/>
        <v>787620.5</v>
      </c>
      <c r="AM41" s="274">
        <f t="shared" si="54"/>
        <v>796664.54398768197</v>
      </c>
      <c r="AN41" s="75">
        <f t="shared" si="54"/>
        <v>812920</v>
      </c>
      <c r="AO41" s="75">
        <f t="shared" si="54"/>
        <v>825028</v>
      </c>
      <c r="AP41" s="75">
        <f t="shared" si="54"/>
        <v>837954</v>
      </c>
      <c r="AQ41" s="75">
        <f t="shared" si="54"/>
        <v>851818</v>
      </c>
      <c r="AR41" s="274">
        <f t="shared" si="54"/>
        <v>866699</v>
      </c>
    </row>
    <row r="42" spans="1:44" outlineLevel="1">
      <c r="A42" s="521">
        <f>ROW()</f>
        <v>42</v>
      </c>
      <c r="B42" s="35"/>
      <c r="C42" s="756" t="s">
        <v>359</v>
      </c>
      <c r="D42" s="856"/>
      <c r="E42" s="856"/>
      <c r="F42" s="858"/>
      <c r="G42" s="856"/>
      <c r="H42" s="856"/>
      <c r="I42" s="272"/>
      <c r="J42" s="283"/>
      <c r="K42" s="272"/>
      <c r="L42" s="272"/>
      <c r="M42" s="272"/>
      <c r="N42" s="273"/>
      <c r="O42" s="901"/>
      <c r="P42" s="110"/>
      <c r="Q42" s="110"/>
      <c r="R42" s="110"/>
      <c r="S42" s="902"/>
      <c r="T42" s="901"/>
      <c r="U42" s="110"/>
      <c r="V42" s="110"/>
      <c r="W42" s="110"/>
      <c r="X42" s="110"/>
      <c r="Y42" s="110"/>
      <c r="Z42" s="902"/>
      <c r="AA42" s="901"/>
      <c r="AB42" s="110"/>
      <c r="AC42" s="110"/>
      <c r="AD42" s="110"/>
      <c r="AE42" s="110"/>
      <c r="AF42" s="110"/>
      <c r="AG42" s="110"/>
      <c r="AH42" s="902"/>
      <c r="AI42" s="110"/>
      <c r="AJ42" s="110"/>
      <c r="AK42" s="110"/>
      <c r="AL42" s="110"/>
      <c r="AM42" s="902"/>
      <c r="AN42" s="110"/>
      <c r="AO42" s="110"/>
      <c r="AP42" s="110"/>
      <c r="AQ42" s="110"/>
      <c r="AR42" s="902"/>
    </row>
    <row r="43" spans="1:44" outlineLevel="1">
      <c r="A43" s="521">
        <f>ROW()</f>
        <v>43</v>
      </c>
      <c r="B43" s="35"/>
      <c r="D43" s="857" t="s">
        <v>125</v>
      </c>
      <c r="F43" s="77"/>
      <c r="I43" s="70"/>
      <c r="J43" s="204"/>
      <c r="K43" s="70"/>
      <c r="L43" s="70"/>
      <c r="M43" s="70"/>
      <c r="N43" s="205"/>
      <c r="O43" s="392">
        <v>16191.685035999999</v>
      </c>
      <c r="P43" s="393">
        <v>15869.003799000002</v>
      </c>
      <c r="Q43" s="393">
        <v>15601.674660999999</v>
      </c>
      <c r="R43" s="393">
        <v>12400.427802281331</v>
      </c>
      <c r="S43" s="394">
        <v>12209.360400066555</v>
      </c>
      <c r="T43" s="392">
        <v>6031.3373491153843</v>
      </c>
      <c r="U43" s="581">
        <v>6214.3133947873148</v>
      </c>
      <c r="V43" s="573">
        <f>W43-U43</f>
        <v>6292.6682812126846</v>
      </c>
      <c r="W43" s="393">
        <v>12506.981675999999</v>
      </c>
      <c r="X43" s="393">
        <v>12071.654858000004</v>
      </c>
      <c r="Y43" s="393">
        <v>11296.607220999998</v>
      </c>
      <c r="Z43" s="394">
        <v>11362.130684999996</v>
      </c>
      <c r="AA43" s="688">
        <v>6025.8965650000009</v>
      </c>
      <c r="AB43" s="939"/>
      <c r="AC43" s="573"/>
      <c r="AD43" s="939">
        <v>11398.215806</v>
      </c>
      <c r="AE43" s="939">
        <v>10777.961416999999</v>
      </c>
      <c r="AF43" s="939">
        <v>10338.179146</v>
      </c>
      <c r="AG43" s="939">
        <v>11225.071517</v>
      </c>
      <c r="AH43" s="929">
        <v>10821.478841</v>
      </c>
      <c r="AI43" s="939">
        <v>11753.926046000004</v>
      </c>
      <c r="AJ43" s="939">
        <v>12346.515130000002</v>
      </c>
      <c r="AK43" s="939">
        <v>11830.267241999998</v>
      </c>
      <c r="AL43" s="939">
        <v>11503.749147000002</v>
      </c>
      <c r="AM43" s="929">
        <v>12150.331165525407</v>
      </c>
      <c r="AN43" s="1843">
        <v>12319.640944438655</v>
      </c>
      <c r="AO43" s="1843">
        <v>13696.720850431208</v>
      </c>
      <c r="AP43" s="1843">
        <v>14278.12209688598</v>
      </c>
      <c r="AQ43" s="1843">
        <v>14357.587673277239</v>
      </c>
      <c r="AR43" s="1849">
        <v>14387.703883250784</v>
      </c>
    </row>
    <row r="44" spans="1:44" outlineLevel="1">
      <c r="A44" s="521">
        <f>ROW()</f>
        <v>44</v>
      </c>
      <c r="B44" s="35"/>
      <c r="C44" s="756"/>
      <c r="D44" s="857" t="s">
        <v>126</v>
      </c>
      <c r="E44" s="856"/>
      <c r="F44" s="77"/>
      <c r="G44" s="856"/>
      <c r="H44" s="856"/>
      <c r="I44" s="70"/>
      <c r="J44" s="204"/>
      <c r="K44" s="70"/>
      <c r="L44" s="70"/>
      <c r="M44" s="70"/>
      <c r="N44" s="205"/>
      <c r="O44" s="392">
        <v>2239.2955850000003</v>
      </c>
      <c r="P44" s="393">
        <v>2067.8874820000005</v>
      </c>
      <c r="Q44" s="393">
        <v>2111.6159700000007</v>
      </c>
      <c r="R44" s="393">
        <v>1945.3404594338911</v>
      </c>
      <c r="S44" s="394">
        <v>1956.8177415977368</v>
      </c>
      <c r="T44" s="392">
        <v>936.9033746111113</v>
      </c>
      <c r="U44" s="581">
        <v>1052.7351210558963</v>
      </c>
      <c r="V44" s="573">
        <f t="shared" ref="V44:V47" si="55">W44-U44</f>
        <v>870.517948332993</v>
      </c>
      <c r="W44" s="393">
        <v>1923.2530693888893</v>
      </c>
      <c r="X44" s="393">
        <v>2092.299763</v>
      </c>
      <c r="Y44" s="393">
        <v>2040.0581089999996</v>
      </c>
      <c r="Z44" s="394">
        <v>1927.5680289999996</v>
      </c>
      <c r="AA44" s="688">
        <v>971.99814999999967</v>
      </c>
      <c r="AB44" s="939"/>
      <c r="AC44" s="573"/>
      <c r="AD44" s="939">
        <v>1854.0286029999995</v>
      </c>
      <c r="AE44" s="939">
        <v>1819.9236269999997</v>
      </c>
      <c r="AF44" s="939">
        <v>1814.4534699999995</v>
      </c>
      <c r="AG44" s="939">
        <v>1787.9672779999999</v>
      </c>
      <c r="AH44" s="929">
        <v>1842.3448399999995</v>
      </c>
      <c r="AI44" s="939">
        <v>1711.4375859999996</v>
      </c>
      <c r="AJ44" s="939">
        <v>1829.9246469999994</v>
      </c>
      <c r="AK44" s="939">
        <v>1918.2872799999996</v>
      </c>
      <c r="AL44" s="939">
        <v>1879.4030899999996</v>
      </c>
      <c r="AM44" s="929">
        <v>1897.9932608736719</v>
      </c>
      <c r="AN44" s="1843">
        <v>1971.2497310550468</v>
      </c>
      <c r="AO44" s="1843">
        <v>1972.9753133055112</v>
      </c>
      <c r="AP44" s="1843">
        <v>1991.7408603597917</v>
      </c>
      <c r="AQ44" s="1843">
        <v>1999.1944914527298</v>
      </c>
      <c r="AR44" s="1849">
        <v>2007.3583761451614</v>
      </c>
    </row>
    <row r="45" spans="1:44" outlineLevel="1">
      <c r="A45" s="521">
        <f>ROW()</f>
        <v>45</v>
      </c>
      <c r="B45" s="35"/>
      <c r="C45" s="756"/>
      <c r="D45" s="857" t="s">
        <v>127</v>
      </c>
      <c r="E45" s="856"/>
      <c r="F45" s="77"/>
      <c r="G45" s="856"/>
      <c r="H45" s="856"/>
      <c r="I45" s="70"/>
      <c r="J45" s="204"/>
      <c r="K45" s="70"/>
      <c r="L45" s="70"/>
      <c r="M45" s="70"/>
      <c r="N45" s="205"/>
      <c r="O45" s="392">
        <v>1890.6019999999999</v>
      </c>
      <c r="P45" s="393">
        <v>1703.0880829999992</v>
      </c>
      <c r="Q45" s="393">
        <v>1717.7153142337932</v>
      </c>
      <c r="R45" s="393">
        <v>1649.4061311703304</v>
      </c>
      <c r="S45" s="394">
        <v>1636.1648654857779</v>
      </c>
      <c r="T45" s="392">
        <v>745.56323188846886</v>
      </c>
      <c r="U45" s="581">
        <v>910.74562527145667</v>
      </c>
      <c r="V45" s="573">
        <f t="shared" si="55"/>
        <v>683.8857192523194</v>
      </c>
      <c r="W45" s="393">
        <v>1594.6313445237761</v>
      </c>
      <c r="X45" s="393">
        <v>1553.6639219927272</v>
      </c>
      <c r="Y45" s="393">
        <v>1640.2699511820886</v>
      </c>
      <c r="Z45" s="394">
        <v>1629.4294071291406</v>
      </c>
      <c r="AA45" s="688">
        <v>889.2586427476997</v>
      </c>
      <c r="AB45" s="939"/>
      <c r="AC45" s="573"/>
      <c r="AD45" s="939">
        <v>1720.8028726591599</v>
      </c>
      <c r="AE45" s="939">
        <v>1930.4253147988168</v>
      </c>
      <c r="AF45" s="939">
        <v>1874.7963187680732</v>
      </c>
      <c r="AG45" s="939">
        <v>2004.5558941642255</v>
      </c>
      <c r="AH45" s="929">
        <v>1952.6634567751314</v>
      </c>
      <c r="AI45" s="939">
        <v>1840.144876312909</v>
      </c>
      <c r="AJ45" s="939">
        <v>2076.4750069128731</v>
      </c>
      <c r="AK45" s="939">
        <v>2136.3227851297606</v>
      </c>
      <c r="AL45" s="939">
        <v>2174.7701215137472</v>
      </c>
      <c r="AM45" s="929">
        <v>2164.4804258297627</v>
      </c>
      <c r="AN45" s="1843">
        <v>2241.6253914897402</v>
      </c>
      <c r="AO45" s="1843">
        <v>2262.147035166623</v>
      </c>
      <c r="AP45" s="1843">
        <v>2283.0850459001699</v>
      </c>
      <c r="AQ45" s="1843">
        <v>2301.2939322407428</v>
      </c>
      <c r="AR45" s="1849">
        <v>2318.8165504981848</v>
      </c>
    </row>
    <row r="46" spans="1:44" outlineLevel="1">
      <c r="A46" s="521">
        <f>ROW()</f>
        <v>46</v>
      </c>
      <c r="B46" s="35"/>
      <c r="C46" s="756"/>
      <c r="D46" s="857" t="s">
        <v>128</v>
      </c>
      <c r="E46" s="856"/>
      <c r="F46" s="77"/>
      <c r="G46" s="856"/>
      <c r="H46" s="856"/>
      <c r="I46" s="70"/>
      <c r="J46" s="204"/>
      <c r="K46" s="70"/>
      <c r="L46" s="70"/>
      <c r="M46" s="70"/>
      <c r="N46" s="205"/>
      <c r="O46" s="392">
        <v>1068.9089999999999</v>
      </c>
      <c r="P46" s="393">
        <v>1109.0328282</v>
      </c>
      <c r="Q46" s="393">
        <v>1134.9022245948233</v>
      </c>
      <c r="R46" s="393">
        <v>1196.8918608591107</v>
      </c>
      <c r="S46" s="394">
        <v>1158.5823110884378</v>
      </c>
      <c r="T46" s="392">
        <v>552.78255425094153</v>
      </c>
      <c r="U46" s="581">
        <v>646.66641851807367</v>
      </c>
      <c r="V46" s="573">
        <f t="shared" si="55"/>
        <v>522.01286369941067</v>
      </c>
      <c r="W46" s="393">
        <v>1168.6792822174843</v>
      </c>
      <c r="X46" s="393">
        <v>1189.6646987904619</v>
      </c>
      <c r="Y46" s="393">
        <v>1232.0635880620389</v>
      </c>
      <c r="Z46" s="394">
        <v>1255.1133153306337</v>
      </c>
      <c r="AA46" s="688">
        <v>663.22740604734997</v>
      </c>
      <c r="AB46" s="939"/>
      <c r="AC46" s="573"/>
      <c r="AD46" s="939">
        <v>1292.0250598378345</v>
      </c>
      <c r="AE46" s="939">
        <v>1368.9084759049265</v>
      </c>
      <c r="AF46" s="939">
        <v>1343.1406154305571</v>
      </c>
      <c r="AG46" s="939">
        <v>1353.5114530720762</v>
      </c>
      <c r="AH46" s="929">
        <v>1338.5116794361397</v>
      </c>
      <c r="AI46" s="939">
        <v>1238.3527245012447</v>
      </c>
      <c r="AJ46" s="939">
        <v>1328.2867706377649</v>
      </c>
      <c r="AK46" s="939">
        <v>1310.9492477880412</v>
      </c>
      <c r="AL46" s="939">
        <v>1318.0380213091191</v>
      </c>
      <c r="AM46" s="929">
        <v>1310.1978843747318</v>
      </c>
      <c r="AN46" s="1843">
        <v>1344.8826603728505</v>
      </c>
      <c r="AO46" s="1843">
        <v>1356.0190487974407</v>
      </c>
      <c r="AP46" s="1843">
        <v>1368.3788545490816</v>
      </c>
      <c r="AQ46" s="1843">
        <v>1379.4103205566607</v>
      </c>
      <c r="AR46" s="1849">
        <v>1389.8655749148686</v>
      </c>
    </row>
    <row r="47" spans="1:44" outlineLevel="1">
      <c r="A47" s="521">
        <f>ROW()</f>
        <v>47</v>
      </c>
      <c r="B47" s="35"/>
      <c r="C47" s="756"/>
      <c r="D47" s="45" t="s">
        <v>129</v>
      </c>
      <c r="E47" s="72"/>
      <c r="F47" s="76"/>
      <c r="G47" s="72"/>
      <c r="H47" s="72"/>
      <c r="I47" s="73"/>
      <c r="J47" s="206"/>
      <c r="K47" s="73"/>
      <c r="L47" s="73"/>
      <c r="M47" s="73"/>
      <c r="N47" s="207"/>
      <c r="O47" s="403">
        <v>10302.854000000001</v>
      </c>
      <c r="P47" s="404">
        <v>9974.9779659999967</v>
      </c>
      <c r="Q47" s="404">
        <v>10147.429466129945</v>
      </c>
      <c r="R47" s="404">
        <v>10602.505088128139</v>
      </c>
      <c r="S47" s="395">
        <v>10434.254657324824</v>
      </c>
      <c r="T47" s="403">
        <v>4589.274683054914</v>
      </c>
      <c r="U47" s="582">
        <v>6078.2612894594668</v>
      </c>
      <c r="V47" s="574">
        <f t="shared" si="55"/>
        <v>3691.5037845840116</v>
      </c>
      <c r="W47" s="404">
        <v>9769.7650740434783</v>
      </c>
      <c r="X47" s="404">
        <v>9645.9622535916606</v>
      </c>
      <c r="Y47" s="404">
        <v>9905.9506961728785</v>
      </c>
      <c r="Z47" s="395">
        <v>9840.841390113168</v>
      </c>
      <c r="AA47" s="1122">
        <v>5226.9470077507331</v>
      </c>
      <c r="AB47" s="1123"/>
      <c r="AC47" s="574"/>
      <c r="AD47" s="1123">
        <v>9796.89966397436</v>
      </c>
      <c r="AE47" s="1123">
        <v>10874.779059524004</v>
      </c>
      <c r="AF47" s="1123">
        <v>9932.1818734841108</v>
      </c>
      <c r="AG47" s="1123">
        <v>10077.698279690439</v>
      </c>
      <c r="AH47" s="1124">
        <v>9934.1354432214757</v>
      </c>
      <c r="AI47" s="1123">
        <v>10113.391185956474</v>
      </c>
      <c r="AJ47" s="1123">
        <v>10511.759649282791</v>
      </c>
      <c r="AK47" s="1123">
        <v>10318.247650996282</v>
      </c>
      <c r="AL47" s="1123">
        <v>10136.256293060516</v>
      </c>
      <c r="AM47" s="1124">
        <v>10068.968024070975</v>
      </c>
      <c r="AN47" s="1846">
        <v>10238.778737109113</v>
      </c>
      <c r="AO47" s="1846">
        <v>10230.568838522535</v>
      </c>
      <c r="AP47" s="1846">
        <v>10239.691494014982</v>
      </c>
      <c r="AQ47" s="1846">
        <v>10270.864608652973</v>
      </c>
      <c r="AR47" s="1850">
        <v>10311.495350311074</v>
      </c>
    </row>
    <row r="48" spans="1:44" outlineLevel="1">
      <c r="A48" s="521">
        <f>ROW()</f>
        <v>48</v>
      </c>
      <c r="B48" s="35"/>
      <c r="C48" s="756"/>
      <c r="D48" s="33" t="s">
        <v>24</v>
      </c>
      <c r="E48" s="856"/>
      <c r="F48" s="77"/>
      <c r="G48" s="856"/>
      <c r="H48" s="856"/>
      <c r="I48" s="75"/>
      <c r="J48" s="284"/>
      <c r="K48" s="75"/>
      <c r="L48" s="75"/>
      <c r="M48" s="75"/>
      <c r="N48" s="274"/>
      <c r="O48" s="284">
        <f>SUM(O43:O47)</f>
        <v>31693.345621</v>
      </c>
      <c r="P48" s="75">
        <f>SUM(P43:P47)</f>
        <v>30723.990158200002</v>
      </c>
      <c r="Q48" s="75">
        <f>SUM(Q43:Q47)</f>
        <v>30713.33763595856</v>
      </c>
      <c r="R48" s="75">
        <f>SUM(R43:R47)</f>
        <v>27794.571341872801</v>
      </c>
      <c r="S48" s="274">
        <f t="shared" ref="S48:AR48" si="56">SUM(S43:S47)</f>
        <v>27395.179975563333</v>
      </c>
      <c r="T48" s="284">
        <f t="shared" si="56"/>
        <v>12855.86119292082</v>
      </c>
      <c r="U48" s="75">
        <f t="shared" si="56"/>
        <v>14902.72184909221</v>
      </c>
      <c r="V48" s="75">
        <f t="shared" si="56"/>
        <v>12060.58859708142</v>
      </c>
      <c r="W48" s="75">
        <f t="shared" si="56"/>
        <v>26963.310446173629</v>
      </c>
      <c r="X48" s="75">
        <f t="shared" si="56"/>
        <v>26553.245495374853</v>
      </c>
      <c r="Y48" s="75">
        <f t="shared" si="56"/>
        <v>26114.949565417002</v>
      </c>
      <c r="Z48" s="274">
        <f t="shared" si="56"/>
        <v>26015.08282657294</v>
      </c>
      <c r="AA48" s="284">
        <f t="shared" si="56"/>
        <v>13777.327771545784</v>
      </c>
      <c r="AB48" s="75"/>
      <c r="AC48" s="75"/>
      <c r="AD48" s="75">
        <f t="shared" si="56"/>
        <v>26061.972005471354</v>
      </c>
      <c r="AE48" s="75">
        <f t="shared" si="56"/>
        <v>26771.997894227745</v>
      </c>
      <c r="AF48" s="75">
        <f t="shared" si="56"/>
        <v>25302.751423682741</v>
      </c>
      <c r="AG48" s="75">
        <f t="shared" si="56"/>
        <v>26448.804421926739</v>
      </c>
      <c r="AH48" s="274">
        <f t="shared" si="56"/>
        <v>25889.134260432747</v>
      </c>
      <c r="AI48" s="75">
        <f t="shared" si="56"/>
        <v>26657.252418770629</v>
      </c>
      <c r="AJ48" s="75">
        <f t="shared" si="56"/>
        <v>28092.961203833431</v>
      </c>
      <c r="AK48" s="75">
        <f t="shared" si="56"/>
        <v>27514.074205914083</v>
      </c>
      <c r="AL48" s="75">
        <f t="shared" si="56"/>
        <v>27012.216672883384</v>
      </c>
      <c r="AM48" s="274">
        <f t="shared" si="56"/>
        <v>27591.970760674551</v>
      </c>
      <c r="AN48" s="75">
        <f t="shared" si="56"/>
        <v>28116.177464465407</v>
      </c>
      <c r="AO48" s="75">
        <f t="shared" si="56"/>
        <v>29518.431086223318</v>
      </c>
      <c r="AP48" s="75">
        <f t="shared" si="56"/>
        <v>30161.018351710009</v>
      </c>
      <c r="AQ48" s="75">
        <f t="shared" si="56"/>
        <v>30308.351026180346</v>
      </c>
      <c r="AR48" s="274">
        <f t="shared" si="56"/>
        <v>30415.239735120071</v>
      </c>
    </row>
    <row r="49" spans="1:44" outlineLevel="1">
      <c r="A49" s="521">
        <f>ROW()</f>
        <v>49</v>
      </c>
      <c r="B49" s="35"/>
      <c r="C49" s="756" t="s">
        <v>141</v>
      </c>
      <c r="D49" s="856"/>
      <c r="E49" s="856"/>
      <c r="F49" s="858"/>
      <c r="G49" s="856"/>
      <c r="H49" s="856"/>
      <c r="I49" s="272"/>
      <c r="J49" s="283"/>
      <c r="K49" s="272"/>
      <c r="L49" s="272"/>
      <c r="M49" s="272"/>
      <c r="N49" s="273"/>
      <c r="O49" s="1909" t="s">
        <v>364</v>
      </c>
      <c r="P49" s="1910"/>
      <c r="Q49" s="1910"/>
      <c r="R49" s="1910"/>
      <c r="S49" s="1911"/>
      <c r="T49" s="1909" t="s">
        <v>503</v>
      </c>
      <c r="U49" s="1910"/>
      <c r="V49" s="1910"/>
      <c r="W49" s="1910"/>
      <c r="X49" s="1910"/>
      <c r="Y49" s="1910"/>
      <c r="Z49" s="1911"/>
      <c r="AA49" s="1171"/>
      <c r="AB49" s="1136"/>
      <c r="AC49" s="1136"/>
      <c r="AD49" s="1136" t="s">
        <v>172</v>
      </c>
      <c r="AE49" s="1136"/>
      <c r="AF49" s="1136"/>
      <c r="AG49" s="1136"/>
      <c r="AH49" s="1161"/>
      <c r="AI49" s="1136"/>
      <c r="AJ49" s="1764"/>
      <c r="AK49" s="1764" t="s">
        <v>916</v>
      </c>
      <c r="AL49" s="1136" t="s">
        <v>917</v>
      </c>
      <c r="AM49" s="1161"/>
      <c r="AN49" s="1136"/>
      <c r="AO49" s="1136"/>
      <c r="AP49" s="1136" t="s">
        <v>280</v>
      </c>
      <c r="AQ49" s="1136"/>
      <c r="AR49" s="1161"/>
    </row>
    <row r="50" spans="1:44" outlineLevel="1">
      <c r="A50" s="521">
        <f>ROW()</f>
        <v>50</v>
      </c>
      <c r="B50" s="35"/>
      <c r="D50" s="857" t="s">
        <v>125</v>
      </c>
      <c r="F50" s="77"/>
      <c r="I50" s="70"/>
      <c r="J50" s="204"/>
      <c r="K50" s="70"/>
      <c r="L50" s="70"/>
      <c r="M50" s="70"/>
      <c r="N50" s="205"/>
      <c r="O50" s="204"/>
      <c r="P50" s="70"/>
      <c r="Q50" s="70"/>
      <c r="R50" s="70"/>
      <c r="S50" s="205"/>
      <c r="T50" s="204"/>
      <c r="U50" s="70"/>
      <c r="V50" s="70"/>
      <c r="W50" s="77"/>
      <c r="X50" s="70"/>
      <c r="Y50" s="70"/>
      <c r="Z50" s="205"/>
      <c r="AA50" s="204"/>
      <c r="AB50" s="70"/>
      <c r="AC50" s="70"/>
      <c r="AD50" s="70"/>
      <c r="AE50" s="70"/>
      <c r="AF50" s="70"/>
      <c r="AG50" s="70"/>
      <c r="AH50" s="205"/>
      <c r="AI50" s="70"/>
      <c r="AJ50" s="70"/>
      <c r="AK50" s="70"/>
      <c r="AL50" s="70"/>
      <c r="AM50" s="205"/>
      <c r="AN50" s="70"/>
      <c r="AO50" s="70"/>
      <c r="AP50" s="70"/>
      <c r="AQ50" s="70"/>
      <c r="AR50" s="205"/>
    </row>
    <row r="51" spans="1:44" outlineLevel="1">
      <c r="A51" s="521">
        <f>ROW()</f>
        <v>51</v>
      </c>
      <c r="B51" s="35"/>
      <c r="C51" s="756"/>
      <c r="D51" s="857" t="s">
        <v>126</v>
      </c>
      <c r="E51" s="856"/>
      <c r="F51" s="77"/>
      <c r="G51" s="856"/>
      <c r="H51" s="856"/>
      <c r="I51" s="70"/>
      <c r="J51" s="204"/>
      <c r="K51" s="70"/>
      <c r="L51" s="70"/>
      <c r="M51" s="70"/>
      <c r="N51" s="205"/>
      <c r="O51" s="204"/>
      <c r="P51" s="70"/>
      <c r="Q51" s="70"/>
      <c r="R51" s="70"/>
      <c r="S51" s="205"/>
      <c r="T51" s="204"/>
      <c r="U51" s="70"/>
      <c r="V51" s="70"/>
      <c r="W51" s="77"/>
      <c r="X51" s="70"/>
      <c r="Y51" s="70"/>
      <c r="Z51" s="205"/>
      <c r="AA51" s="204"/>
      <c r="AB51" s="70"/>
      <c r="AC51" s="70"/>
      <c r="AD51" s="70"/>
      <c r="AE51" s="70"/>
      <c r="AF51" s="70"/>
      <c r="AG51" s="70"/>
      <c r="AH51" s="205"/>
      <c r="AI51" s="70"/>
      <c r="AJ51" s="70"/>
      <c r="AK51" s="70"/>
      <c r="AL51" s="70"/>
      <c r="AM51" s="205"/>
      <c r="AN51" s="70"/>
      <c r="AO51" s="70"/>
      <c r="AP51" s="70"/>
      <c r="AQ51" s="70"/>
      <c r="AR51" s="205"/>
    </row>
    <row r="52" spans="1:44" outlineLevel="1">
      <c r="A52" s="521">
        <f>ROW()</f>
        <v>52</v>
      </c>
      <c r="B52" s="35"/>
      <c r="C52" s="756"/>
      <c r="D52" s="857" t="s">
        <v>127</v>
      </c>
      <c r="E52" s="856"/>
      <c r="F52" s="77"/>
      <c r="G52" s="856"/>
      <c r="H52" s="856"/>
      <c r="I52" s="70"/>
      <c r="J52" s="204"/>
      <c r="K52" s="70"/>
      <c r="L52" s="70"/>
      <c r="M52" s="70"/>
      <c r="N52" s="205"/>
      <c r="O52" s="204"/>
      <c r="P52" s="70"/>
      <c r="Q52" s="70"/>
      <c r="R52" s="70"/>
      <c r="S52" s="205"/>
      <c r="T52" s="204"/>
      <c r="U52" s="70"/>
      <c r="V52" s="70"/>
      <c r="W52" s="77"/>
      <c r="X52" s="70"/>
      <c r="Y52" s="70"/>
      <c r="Z52" s="205"/>
      <c r="AA52" s="204"/>
      <c r="AB52" s="70"/>
      <c r="AC52" s="70"/>
      <c r="AD52" s="70"/>
      <c r="AE52" s="70"/>
      <c r="AF52" s="70"/>
      <c r="AG52" s="70"/>
      <c r="AH52" s="205"/>
      <c r="AI52" s="70"/>
      <c r="AJ52" s="70"/>
      <c r="AK52" s="70"/>
      <c r="AL52" s="70"/>
      <c r="AM52" s="205"/>
      <c r="AN52" s="70"/>
      <c r="AO52" s="70"/>
      <c r="AP52" s="70"/>
      <c r="AQ52" s="70"/>
      <c r="AR52" s="205"/>
    </row>
    <row r="53" spans="1:44" outlineLevel="1">
      <c r="A53" s="521">
        <f>ROW()</f>
        <v>53</v>
      </c>
      <c r="B53" s="35"/>
      <c r="C53" s="756"/>
      <c r="D53" s="857" t="s">
        <v>128</v>
      </c>
      <c r="E53" s="856"/>
      <c r="F53" s="77"/>
      <c r="G53" s="856"/>
      <c r="H53" s="856"/>
      <c r="I53" s="70"/>
      <c r="J53" s="204"/>
      <c r="K53" s="70"/>
      <c r="L53" s="70"/>
      <c r="M53" s="70"/>
      <c r="N53" s="205"/>
      <c r="O53" s="204"/>
      <c r="P53" s="70"/>
      <c r="Q53" s="70"/>
      <c r="R53" s="70"/>
      <c r="S53" s="205"/>
      <c r="T53" s="204"/>
      <c r="U53" s="70"/>
      <c r="V53" s="70"/>
      <c r="W53" s="77"/>
      <c r="X53" s="70"/>
      <c r="Y53" s="70"/>
      <c r="Z53" s="205"/>
      <c r="AA53" s="204"/>
      <c r="AB53" s="70"/>
      <c r="AC53" s="70"/>
      <c r="AD53" s="70"/>
      <c r="AE53" s="70"/>
      <c r="AF53" s="70"/>
      <c r="AG53" s="70"/>
      <c r="AH53" s="205"/>
      <c r="AI53" s="70"/>
      <c r="AJ53" s="70"/>
      <c r="AK53" s="70"/>
      <c r="AL53" s="70"/>
      <c r="AM53" s="205"/>
      <c r="AN53" s="70"/>
      <c r="AO53" s="70"/>
      <c r="AP53" s="70"/>
      <c r="AQ53" s="70"/>
      <c r="AR53" s="205"/>
    </row>
    <row r="54" spans="1:44" outlineLevel="1">
      <c r="A54" s="521">
        <f>ROW()</f>
        <v>54</v>
      </c>
      <c r="B54" s="35"/>
      <c r="C54" s="756"/>
      <c r="D54" s="45" t="s">
        <v>129</v>
      </c>
      <c r="E54" s="72"/>
      <c r="F54" s="76"/>
      <c r="G54" s="72"/>
      <c r="H54" s="72"/>
      <c r="I54" s="73"/>
      <c r="J54" s="206"/>
      <c r="K54" s="73"/>
      <c r="L54" s="73"/>
      <c r="M54" s="73"/>
      <c r="N54" s="275" t="s">
        <v>142</v>
      </c>
      <c r="O54" s="206"/>
      <c r="P54" s="73"/>
      <c r="Q54" s="73"/>
      <c r="R54" s="73"/>
      <c r="S54" s="207"/>
      <c r="T54" s="206">
        <f>4589.27118678824-T47</f>
        <v>-3.4962666741193971E-3</v>
      </c>
      <c r="U54" s="73">
        <f>5806-U47</f>
        <v>-272.26128945946675</v>
      </c>
      <c r="V54" s="73">
        <f t="shared" ref="V54" si="57">W54-U54</f>
        <v>272.26128945946675</v>
      </c>
      <c r="W54" s="76"/>
      <c r="X54" s="73"/>
      <c r="Y54" s="73"/>
      <c r="Z54" s="207"/>
      <c r="AA54" s="206"/>
      <c r="AB54" s="73"/>
      <c r="AC54" s="73"/>
      <c r="AD54" s="73"/>
      <c r="AE54" s="73"/>
      <c r="AF54" s="73"/>
      <c r="AG54" s="73"/>
      <c r="AH54" s="207"/>
      <c r="AI54" s="73"/>
      <c r="AJ54" s="73"/>
      <c r="AK54" s="73"/>
      <c r="AL54" s="73"/>
      <c r="AM54" s="207"/>
      <c r="AN54" s="73"/>
      <c r="AO54" s="73"/>
      <c r="AP54" s="73"/>
      <c r="AQ54" s="73"/>
      <c r="AR54" s="207"/>
    </row>
    <row r="55" spans="1:44" outlineLevel="1">
      <c r="A55" s="521">
        <f>ROW()</f>
        <v>55</v>
      </c>
      <c r="B55" s="35"/>
      <c r="C55" s="756"/>
      <c r="D55" s="33" t="s">
        <v>24</v>
      </c>
      <c r="E55" s="856"/>
      <c r="F55" s="77"/>
      <c r="G55" s="856"/>
      <c r="H55" s="856"/>
      <c r="I55" s="75"/>
      <c r="J55" s="284"/>
      <c r="K55" s="75"/>
      <c r="L55" s="75"/>
      <c r="M55" s="75"/>
      <c r="N55" s="274"/>
      <c r="O55" s="284">
        <f t="shared" ref="O55:Z55" si="58">SUM(O50:O54)</f>
        <v>0</v>
      </c>
      <c r="P55" s="75">
        <f t="shared" si="58"/>
        <v>0</v>
      </c>
      <c r="Q55" s="75">
        <f t="shared" si="58"/>
        <v>0</v>
      </c>
      <c r="R55" s="75">
        <f t="shared" si="58"/>
        <v>0</v>
      </c>
      <c r="S55" s="274">
        <f t="shared" si="58"/>
        <v>0</v>
      </c>
      <c r="T55" s="284">
        <f t="shared" si="58"/>
        <v>-3.4962666741193971E-3</v>
      </c>
      <c r="U55" s="75">
        <f t="shared" si="58"/>
        <v>-272.26128945946675</v>
      </c>
      <c r="V55" s="75">
        <f t="shared" si="58"/>
        <v>272.26128945946675</v>
      </c>
      <c r="W55" s="75">
        <f t="shared" si="58"/>
        <v>0</v>
      </c>
      <c r="X55" s="75">
        <f t="shared" si="58"/>
        <v>0</v>
      </c>
      <c r="Y55" s="75">
        <f t="shared" si="58"/>
        <v>0</v>
      </c>
      <c r="Z55" s="274">
        <f t="shared" si="58"/>
        <v>0</v>
      </c>
      <c r="AA55" s="284"/>
      <c r="AB55" s="75"/>
      <c r="AC55" s="75"/>
      <c r="AD55" s="75">
        <f t="shared" ref="AD55:AH55" si="59">SUM(AD50:AD54)</f>
        <v>0</v>
      </c>
      <c r="AE55" s="75">
        <f t="shared" si="59"/>
        <v>0</v>
      </c>
      <c r="AF55" s="75">
        <f t="shared" si="59"/>
        <v>0</v>
      </c>
      <c r="AG55" s="75">
        <f t="shared" si="59"/>
        <v>0</v>
      </c>
      <c r="AH55" s="274">
        <f t="shared" si="59"/>
        <v>0</v>
      </c>
      <c r="AI55" s="75">
        <f t="shared" ref="AI55:AM55" si="60">SUM(AI50:AI54)</f>
        <v>0</v>
      </c>
      <c r="AJ55" s="75">
        <f t="shared" si="60"/>
        <v>0</v>
      </c>
      <c r="AK55" s="75">
        <f t="shared" si="60"/>
        <v>0</v>
      </c>
      <c r="AL55" s="75">
        <f t="shared" si="60"/>
        <v>0</v>
      </c>
      <c r="AM55" s="274">
        <f t="shared" si="60"/>
        <v>0</v>
      </c>
      <c r="AN55" s="75">
        <f t="shared" ref="AN55:AR55" si="61">SUM(AN50:AN54)</f>
        <v>0</v>
      </c>
      <c r="AO55" s="75">
        <f t="shared" si="61"/>
        <v>0</v>
      </c>
      <c r="AP55" s="75">
        <f t="shared" si="61"/>
        <v>0</v>
      </c>
      <c r="AQ55" s="75">
        <f t="shared" si="61"/>
        <v>0</v>
      </c>
      <c r="AR55" s="274">
        <f t="shared" si="61"/>
        <v>0</v>
      </c>
    </row>
    <row r="56" spans="1:44" outlineLevel="1">
      <c r="A56" s="521">
        <f>ROW()</f>
        <v>56</v>
      </c>
      <c r="B56" s="35"/>
      <c r="C56" s="756" t="s">
        <v>143</v>
      </c>
      <c r="D56" s="856"/>
      <c r="E56" s="856"/>
      <c r="F56" s="858"/>
      <c r="G56" s="856"/>
      <c r="H56" s="856"/>
      <c r="I56" s="272"/>
      <c r="J56" s="283"/>
      <c r="K56" s="272"/>
      <c r="L56" s="272"/>
      <c r="M56" s="272"/>
      <c r="N56" s="273"/>
      <c r="O56" s="1909" t="s">
        <v>364</v>
      </c>
      <c r="P56" s="1910"/>
      <c r="Q56" s="1910"/>
      <c r="R56" s="1910"/>
      <c r="S56" s="1911"/>
      <c r="T56" s="1909" t="s">
        <v>386</v>
      </c>
      <c r="U56" s="1910"/>
      <c r="V56" s="1910"/>
      <c r="W56" s="1910"/>
      <c r="X56" s="1910"/>
      <c r="Y56" s="1910"/>
      <c r="Z56" s="1911"/>
      <c r="AA56" s="1171"/>
      <c r="AB56" s="1136"/>
      <c r="AC56" s="1136"/>
      <c r="AD56" s="1136" t="s">
        <v>172</v>
      </c>
      <c r="AE56" s="1136"/>
      <c r="AF56" s="1136"/>
      <c r="AG56" s="1136"/>
      <c r="AH56" s="1161"/>
      <c r="AI56" s="1136"/>
      <c r="AJ56" s="1764"/>
      <c r="AK56" s="1764" t="s">
        <v>916</v>
      </c>
      <c r="AL56" s="1136" t="s">
        <v>917</v>
      </c>
      <c r="AM56" s="1161"/>
      <c r="AN56" s="1136"/>
      <c r="AO56" s="1136"/>
      <c r="AP56" s="1136" t="s">
        <v>280</v>
      </c>
      <c r="AQ56" s="1136"/>
      <c r="AR56" s="1161"/>
    </row>
    <row r="57" spans="1:44" outlineLevel="1">
      <c r="A57" s="521">
        <f>ROW()</f>
        <v>57</v>
      </c>
      <c r="B57" s="35"/>
      <c r="D57" s="857" t="s">
        <v>125</v>
      </c>
      <c r="F57" s="77"/>
      <c r="I57" s="70"/>
      <c r="J57" s="204"/>
      <c r="K57" s="70"/>
      <c r="L57" s="70"/>
      <c r="M57" s="70"/>
      <c r="N57" s="205"/>
      <c r="O57" s="218">
        <f>O43+O50</f>
        <v>16191.685035999999</v>
      </c>
      <c r="P57" s="71">
        <f>P43+P50</f>
        <v>15869.003799000002</v>
      </c>
      <c r="Q57" s="71">
        <f>Q43+Q50</f>
        <v>15601.674660999999</v>
      </c>
      <c r="R57" s="71">
        <f>R43+R50</f>
        <v>12400.427802281331</v>
      </c>
      <c r="S57" s="219">
        <f>S43+S50</f>
        <v>12209.360400066555</v>
      </c>
      <c r="T57" s="218">
        <f t="shared" ref="T57:AA57" si="62">T43+T50</f>
        <v>6031.3373491153843</v>
      </c>
      <c r="U57" s="71">
        <f t="shared" si="62"/>
        <v>6214.3133947873148</v>
      </c>
      <c r="V57" s="71">
        <f t="shared" si="62"/>
        <v>6292.6682812126846</v>
      </c>
      <c r="W57" s="71">
        <f t="shared" si="62"/>
        <v>12506.981675999999</v>
      </c>
      <c r="X57" s="71">
        <f t="shared" si="62"/>
        <v>12071.654858000004</v>
      </c>
      <c r="Y57" s="71">
        <f t="shared" si="62"/>
        <v>11296.607220999998</v>
      </c>
      <c r="Z57" s="219">
        <f t="shared" si="62"/>
        <v>11362.130684999996</v>
      </c>
      <c r="AA57" s="218">
        <f t="shared" si="62"/>
        <v>6025.8965650000009</v>
      </c>
      <c r="AB57" s="71"/>
      <c r="AC57" s="71"/>
      <c r="AD57" s="71">
        <f t="shared" ref="AD57:AH57" si="63">AD43+AD50</f>
        <v>11398.215806</v>
      </c>
      <c r="AE57" s="71">
        <f t="shared" si="63"/>
        <v>10777.961416999999</v>
      </c>
      <c r="AF57" s="71">
        <f t="shared" si="63"/>
        <v>10338.179146</v>
      </c>
      <c r="AG57" s="71">
        <f t="shared" si="63"/>
        <v>11225.071517</v>
      </c>
      <c r="AH57" s="219">
        <f t="shared" si="63"/>
        <v>10821.478841</v>
      </c>
      <c r="AI57" s="71">
        <f t="shared" ref="AI57:AM57" si="64">AI43+AI50</f>
        <v>11753.926046000004</v>
      </c>
      <c r="AJ57" s="71">
        <f t="shared" si="64"/>
        <v>12346.515130000002</v>
      </c>
      <c r="AK57" s="71">
        <f t="shared" si="64"/>
        <v>11830.267241999998</v>
      </c>
      <c r="AL57" s="71">
        <f t="shared" si="64"/>
        <v>11503.749147000002</v>
      </c>
      <c r="AM57" s="219">
        <f t="shared" si="64"/>
        <v>12150.331165525407</v>
      </c>
      <c r="AN57" s="71">
        <f t="shared" ref="AN57:AR57" si="65">AN43+AN50</f>
        <v>12319.640944438655</v>
      </c>
      <c r="AO57" s="71">
        <f t="shared" si="65"/>
        <v>13696.720850431208</v>
      </c>
      <c r="AP57" s="71">
        <f t="shared" si="65"/>
        <v>14278.12209688598</v>
      </c>
      <c r="AQ57" s="71">
        <f t="shared" si="65"/>
        <v>14357.587673277239</v>
      </c>
      <c r="AR57" s="219">
        <f t="shared" si="65"/>
        <v>14387.703883250784</v>
      </c>
    </row>
    <row r="58" spans="1:44" outlineLevel="1">
      <c r="A58" s="521">
        <f>ROW()</f>
        <v>58</v>
      </c>
      <c r="B58" s="35"/>
      <c r="C58" s="756"/>
      <c r="D58" s="857" t="s">
        <v>126</v>
      </c>
      <c r="E58" s="856"/>
      <c r="F58" s="77"/>
      <c r="G58" s="856"/>
      <c r="H58" s="856"/>
      <c r="I58" s="70"/>
      <c r="J58" s="204"/>
      <c r="K58" s="70"/>
      <c r="L58" s="70"/>
      <c r="M58" s="70"/>
      <c r="N58" s="205"/>
      <c r="O58" s="218">
        <f t="shared" ref="O58:AA61" si="66">O44+O51</f>
        <v>2239.2955850000003</v>
      </c>
      <c r="P58" s="71">
        <f t="shared" si="66"/>
        <v>2067.8874820000005</v>
      </c>
      <c r="Q58" s="71">
        <f t="shared" si="66"/>
        <v>2111.6159700000007</v>
      </c>
      <c r="R58" s="71">
        <f t="shared" si="66"/>
        <v>1945.3404594338911</v>
      </c>
      <c r="S58" s="219">
        <f t="shared" si="66"/>
        <v>1956.8177415977368</v>
      </c>
      <c r="T58" s="218">
        <f t="shared" si="66"/>
        <v>936.9033746111113</v>
      </c>
      <c r="U58" s="71">
        <f t="shared" si="66"/>
        <v>1052.7351210558963</v>
      </c>
      <c r="V58" s="71">
        <f t="shared" si="66"/>
        <v>870.517948332993</v>
      </c>
      <c r="W58" s="71">
        <f t="shared" si="66"/>
        <v>1923.2530693888893</v>
      </c>
      <c r="X58" s="71">
        <f t="shared" si="66"/>
        <v>2092.299763</v>
      </c>
      <c r="Y58" s="71">
        <f t="shared" si="66"/>
        <v>2040.0581089999996</v>
      </c>
      <c r="Z58" s="219">
        <f t="shared" si="66"/>
        <v>1927.5680289999996</v>
      </c>
      <c r="AA58" s="218">
        <f t="shared" si="66"/>
        <v>971.99814999999967</v>
      </c>
      <c r="AB58" s="71"/>
      <c r="AC58" s="71"/>
      <c r="AD58" s="71">
        <f t="shared" ref="AD58:AH58" si="67">AD44+AD51</f>
        <v>1854.0286029999995</v>
      </c>
      <c r="AE58" s="71">
        <f t="shared" si="67"/>
        <v>1819.9236269999997</v>
      </c>
      <c r="AF58" s="71">
        <f t="shared" si="67"/>
        <v>1814.4534699999995</v>
      </c>
      <c r="AG58" s="71">
        <f t="shared" si="67"/>
        <v>1787.9672779999999</v>
      </c>
      <c r="AH58" s="219">
        <f t="shared" si="67"/>
        <v>1842.3448399999995</v>
      </c>
      <c r="AI58" s="71">
        <f t="shared" ref="AI58:AM58" si="68">AI44+AI51</f>
        <v>1711.4375859999996</v>
      </c>
      <c r="AJ58" s="71">
        <f t="shared" si="68"/>
        <v>1829.9246469999994</v>
      </c>
      <c r="AK58" s="71">
        <f t="shared" si="68"/>
        <v>1918.2872799999996</v>
      </c>
      <c r="AL58" s="71">
        <f t="shared" si="68"/>
        <v>1879.4030899999996</v>
      </c>
      <c r="AM58" s="219">
        <f t="shared" si="68"/>
        <v>1897.9932608736719</v>
      </c>
      <c r="AN58" s="71">
        <f t="shared" ref="AN58:AR58" si="69">AN44+AN51</f>
        <v>1971.2497310550468</v>
      </c>
      <c r="AO58" s="71">
        <f t="shared" si="69"/>
        <v>1972.9753133055112</v>
      </c>
      <c r="AP58" s="71">
        <f t="shared" si="69"/>
        <v>1991.7408603597917</v>
      </c>
      <c r="AQ58" s="71">
        <f t="shared" si="69"/>
        <v>1999.1944914527298</v>
      </c>
      <c r="AR58" s="219">
        <f t="shared" si="69"/>
        <v>2007.3583761451614</v>
      </c>
    </row>
    <row r="59" spans="1:44" outlineLevel="1">
      <c r="A59" s="521">
        <f>ROW()</f>
        <v>59</v>
      </c>
      <c r="B59" s="35"/>
      <c r="C59" s="756"/>
      <c r="D59" s="857" t="s">
        <v>127</v>
      </c>
      <c r="E59" s="856"/>
      <c r="F59" s="77"/>
      <c r="G59" s="856"/>
      <c r="H59" s="856"/>
      <c r="I59" s="70"/>
      <c r="J59" s="204"/>
      <c r="K59" s="70"/>
      <c r="L59" s="70"/>
      <c r="M59" s="70"/>
      <c r="N59" s="205"/>
      <c r="O59" s="218">
        <f t="shared" si="66"/>
        <v>1890.6019999999999</v>
      </c>
      <c r="P59" s="71">
        <f t="shared" si="66"/>
        <v>1703.0880829999992</v>
      </c>
      <c r="Q59" s="71">
        <f t="shared" si="66"/>
        <v>1717.7153142337932</v>
      </c>
      <c r="R59" s="71">
        <f t="shared" si="66"/>
        <v>1649.4061311703304</v>
      </c>
      <c r="S59" s="219">
        <f t="shared" si="66"/>
        <v>1636.1648654857779</v>
      </c>
      <c r="T59" s="218">
        <f t="shared" si="66"/>
        <v>745.56323188846886</v>
      </c>
      <c r="U59" s="71">
        <f t="shared" si="66"/>
        <v>910.74562527145667</v>
      </c>
      <c r="V59" s="71">
        <f t="shared" si="66"/>
        <v>683.8857192523194</v>
      </c>
      <c r="W59" s="71">
        <f t="shared" si="66"/>
        <v>1594.6313445237761</v>
      </c>
      <c r="X59" s="71">
        <f t="shared" si="66"/>
        <v>1553.6639219927272</v>
      </c>
      <c r="Y59" s="71">
        <f t="shared" si="66"/>
        <v>1640.2699511820886</v>
      </c>
      <c r="Z59" s="219">
        <f t="shared" si="66"/>
        <v>1629.4294071291406</v>
      </c>
      <c r="AA59" s="218">
        <f t="shared" si="66"/>
        <v>889.2586427476997</v>
      </c>
      <c r="AB59" s="71"/>
      <c r="AC59" s="71"/>
      <c r="AD59" s="71">
        <f t="shared" ref="AD59:AH59" si="70">AD45+AD52</f>
        <v>1720.8028726591599</v>
      </c>
      <c r="AE59" s="71">
        <f t="shared" si="70"/>
        <v>1930.4253147988168</v>
      </c>
      <c r="AF59" s="71">
        <f t="shared" si="70"/>
        <v>1874.7963187680732</v>
      </c>
      <c r="AG59" s="71">
        <f t="shared" si="70"/>
        <v>2004.5558941642255</v>
      </c>
      <c r="AH59" s="219">
        <f t="shared" si="70"/>
        <v>1952.6634567751314</v>
      </c>
      <c r="AI59" s="71">
        <f t="shared" ref="AI59:AM59" si="71">AI45+AI52</f>
        <v>1840.144876312909</v>
      </c>
      <c r="AJ59" s="71">
        <f t="shared" si="71"/>
        <v>2076.4750069128731</v>
      </c>
      <c r="AK59" s="71">
        <f t="shared" si="71"/>
        <v>2136.3227851297606</v>
      </c>
      <c r="AL59" s="71">
        <f t="shared" si="71"/>
        <v>2174.7701215137472</v>
      </c>
      <c r="AM59" s="219">
        <f t="shared" si="71"/>
        <v>2164.4804258297627</v>
      </c>
      <c r="AN59" s="71">
        <f t="shared" ref="AN59:AR59" si="72">AN45+AN52</f>
        <v>2241.6253914897402</v>
      </c>
      <c r="AO59" s="71">
        <f t="shared" si="72"/>
        <v>2262.147035166623</v>
      </c>
      <c r="AP59" s="71">
        <f t="shared" si="72"/>
        <v>2283.0850459001699</v>
      </c>
      <c r="AQ59" s="71">
        <f t="shared" si="72"/>
        <v>2301.2939322407428</v>
      </c>
      <c r="AR59" s="219">
        <f t="shared" si="72"/>
        <v>2318.8165504981848</v>
      </c>
    </row>
    <row r="60" spans="1:44" outlineLevel="1">
      <c r="A60" s="521">
        <f>ROW()</f>
        <v>60</v>
      </c>
      <c r="B60" s="35"/>
      <c r="C60" s="756"/>
      <c r="D60" s="857" t="s">
        <v>128</v>
      </c>
      <c r="E60" s="856"/>
      <c r="F60" s="77"/>
      <c r="G60" s="856"/>
      <c r="H60" s="856"/>
      <c r="I60" s="70"/>
      <c r="J60" s="204"/>
      <c r="K60" s="70"/>
      <c r="L60" s="70"/>
      <c r="M60" s="70"/>
      <c r="N60" s="205"/>
      <c r="O60" s="218">
        <f t="shared" si="66"/>
        <v>1068.9089999999999</v>
      </c>
      <c r="P60" s="71">
        <f t="shared" si="66"/>
        <v>1109.0328282</v>
      </c>
      <c r="Q60" s="71">
        <f t="shared" si="66"/>
        <v>1134.9022245948233</v>
      </c>
      <c r="R60" s="71">
        <f t="shared" si="66"/>
        <v>1196.8918608591107</v>
      </c>
      <c r="S60" s="219">
        <f t="shared" si="66"/>
        <v>1158.5823110884378</v>
      </c>
      <c r="T60" s="218">
        <f t="shared" si="66"/>
        <v>552.78255425094153</v>
      </c>
      <c r="U60" s="71">
        <f t="shared" si="66"/>
        <v>646.66641851807367</v>
      </c>
      <c r="V60" s="71">
        <f t="shared" si="66"/>
        <v>522.01286369941067</v>
      </c>
      <c r="W60" s="71">
        <f t="shared" si="66"/>
        <v>1168.6792822174843</v>
      </c>
      <c r="X60" s="71">
        <f t="shared" si="66"/>
        <v>1189.6646987904619</v>
      </c>
      <c r="Y60" s="71">
        <f t="shared" si="66"/>
        <v>1232.0635880620389</v>
      </c>
      <c r="Z60" s="219">
        <f t="shared" si="66"/>
        <v>1255.1133153306337</v>
      </c>
      <c r="AA60" s="218">
        <f t="shared" si="66"/>
        <v>663.22740604734997</v>
      </c>
      <c r="AB60" s="71"/>
      <c r="AC60" s="71"/>
      <c r="AD60" s="71">
        <f t="shared" ref="AD60:AH60" si="73">AD46+AD53</f>
        <v>1292.0250598378345</v>
      </c>
      <c r="AE60" s="71">
        <f t="shared" si="73"/>
        <v>1368.9084759049265</v>
      </c>
      <c r="AF60" s="71">
        <f t="shared" si="73"/>
        <v>1343.1406154305571</v>
      </c>
      <c r="AG60" s="71">
        <f t="shared" si="73"/>
        <v>1353.5114530720762</v>
      </c>
      <c r="AH60" s="219">
        <f t="shared" si="73"/>
        <v>1338.5116794361397</v>
      </c>
      <c r="AI60" s="71">
        <f t="shared" ref="AI60:AM60" si="74">AI46+AI53</f>
        <v>1238.3527245012447</v>
      </c>
      <c r="AJ60" s="71">
        <f t="shared" si="74"/>
        <v>1328.2867706377649</v>
      </c>
      <c r="AK60" s="71">
        <f t="shared" si="74"/>
        <v>1310.9492477880412</v>
      </c>
      <c r="AL60" s="71">
        <f t="shared" si="74"/>
        <v>1318.0380213091191</v>
      </c>
      <c r="AM60" s="219">
        <f t="shared" si="74"/>
        <v>1310.1978843747318</v>
      </c>
      <c r="AN60" s="71">
        <f t="shared" ref="AN60:AR60" si="75">AN46+AN53</f>
        <v>1344.8826603728505</v>
      </c>
      <c r="AO60" s="71">
        <f t="shared" si="75"/>
        <v>1356.0190487974407</v>
      </c>
      <c r="AP60" s="71">
        <f t="shared" si="75"/>
        <v>1368.3788545490816</v>
      </c>
      <c r="AQ60" s="71">
        <f t="shared" si="75"/>
        <v>1379.4103205566607</v>
      </c>
      <c r="AR60" s="219">
        <f t="shared" si="75"/>
        <v>1389.8655749148686</v>
      </c>
    </row>
    <row r="61" spans="1:44" outlineLevel="1">
      <c r="A61" s="521">
        <f>ROW()</f>
        <v>61</v>
      </c>
      <c r="B61" s="35"/>
      <c r="C61" s="756"/>
      <c r="D61" s="45" t="s">
        <v>129</v>
      </c>
      <c r="E61" s="72"/>
      <c r="F61" s="76"/>
      <c r="G61" s="72"/>
      <c r="H61" s="72"/>
      <c r="I61" s="73"/>
      <c r="J61" s="206"/>
      <c r="K61" s="73"/>
      <c r="L61" s="73"/>
      <c r="M61" s="73"/>
      <c r="N61" s="207"/>
      <c r="O61" s="288">
        <f t="shared" si="66"/>
        <v>10302.854000000001</v>
      </c>
      <c r="P61" s="74">
        <f t="shared" si="66"/>
        <v>9974.9779659999967</v>
      </c>
      <c r="Q61" s="74">
        <f t="shared" si="66"/>
        <v>10147.429466129945</v>
      </c>
      <c r="R61" s="74">
        <f t="shared" si="66"/>
        <v>10602.505088128139</v>
      </c>
      <c r="S61" s="276">
        <f t="shared" si="66"/>
        <v>10434.254657324824</v>
      </c>
      <c r="T61" s="288">
        <f t="shared" si="66"/>
        <v>4589.2711867882399</v>
      </c>
      <c r="U61" s="74">
        <f t="shared" si="66"/>
        <v>5806</v>
      </c>
      <c r="V61" s="74">
        <f t="shared" si="66"/>
        <v>3963.7650740434783</v>
      </c>
      <c r="W61" s="74">
        <f t="shared" si="66"/>
        <v>9769.7650740434783</v>
      </c>
      <c r="X61" s="74">
        <f t="shared" si="66"/>
        <v>9645.9622535916606</v>
      </c>
      <c r="Y61" s="74">
        <f t="shared" si="66"/>
        <v>9905.9506961728785</v>
      </c>
      <c r="Z61" s="276">
        <f t="shared" si="66"/>
        <v>9840.841390113168</v>
      </c>
      <c r="AA61" s="288">
        <f t="shared" si="66"/>
        <v>5226.9470077507331</v>
      </c>
      <c r="AB61" s="74"/>
      <c r="AC61" s="74"/>
      <c r="AD61" s="74">
        <f t="shared" ref="AD61:AH61" si="76">AD47+AD54</f>
        <v>9796.89966397436</v>
      </c>
      <c r="AE61" s="74">
        <f t="shared" si="76"/>
        <v>10874.779059524004</v>
      </c>
      <c r="AF61" s="74">
        <f t="shared" si="76"/>
        <v>9932.1818734841108</v>
      </c>
      <c r="AG61" s="74">
        <f t="shared" si="76"/>
        <v>10077.698279690439</v>
      </c>
      <c r="AH61" s="276">
        <f t="shared" si="76"/>
        <v>9934.1354432214757</v>
      </c>
      <c r="AI61" s="74">
        <f t="shared" ref="AI61:AM61" si="77">AI47+AI54</f>
        <v>10113.391185956474</v>
      </c>
      <c r="AJ61" s="74">
        <f t="shared" si="77"/>
        <v>10511.759649282791</v>
      </c>
      <c r="AK61" s="74">
        <f t="shared" si="77"/>
        <v>10318.247650996282</v>
      </c>
      <c r="AL61" s="74">
        <f t="shared" si="77"/>
        <v>10136.256293060516</v>
      </c>
      <c r="AM61" s="276">
        <f t="shared" si="77"/>
        <v>10068.968024070975</v>
      </c>
      <c r="AN61" s="74">
        <f t="shared" ref="AN61:AR61" si="78">AN47+AN54</f>
        <v>10238.778737109113</v>
      </c>
      <c r="AO61" s="74">
        <f t="shared" si="78"/>
        <v>10230.568838522535</v>
      </c>
      <c r="AP61" s="74">
        <f t="shared" si="78"/>
        <v>10239.691494014982</v>
      </c>
      <c r="AQ61" s="74">
        <f t="shared" si="78"/>
        <v>10270.864608652973</v>
      </c>
      <c r="AR61" s="276">
        <f t="shared" si="78"/>
        <v>10311.495350311074</v>
      </c>
    </row>
    <row r="62" spans="1:44" outlineLevel="1">
      <c r="A62" s="521">
        <f>ROW()</f>
        <v>62</v>
      </c>
      <c r="B62" s="35"/>
      <c r="C62" s="756"/>
      <c r="D62" s="33" t="s">
        <v>24</v>
      </c>
      <c r="E62" s="856"/>
      <c r="F62" s="77"/>
      <c r="G62" s="856"/>
      <c r="H62" s="856"/>
      <c r="I62" s="75"/>
      <c r="J62" s="284"/>
      <c r="K62" s="75"/>
      <c r="L62" s="75"/>
      <c r="M62" s="75"/>
      <c r="N62" s="274"/>
      <c r="O62" s="284">
        <f t="shared" ref="O62:Z62" si="79">SUM(O57:O61)</f>
        <v>31693.345621</v>
      </c>
      <c r="P62" s="75">
        <f t="shared" si="79"/>
        <v>30723.990158200002</v>
      </c>
      <c r="Q62" s="75">
        <f t="shared" si="79"/>
        <v>30713.33763595856</v>
      </c>
      <c r="R62" s="75">
        <f t="shared" si="79"/>
        <v>27794.571341872801</v>
      </c>
      <c r="S62" s="274">
        <f t="shared" si="79"/>
        <v>27395.179975563333</v>
      </c>
      <c r="T62" s="284">
        <f t="shared" si="79"/>
        <v>12855.857696654148</v>
      </c>
      <c r="U62" s="75">
        <f t="shared" si="79"/>
        <v>14630.460559632742</v>
      </c>
      <c r="V62" s="75">
        <f t="shared" si="79"/>
        <v>12332.849886540886</v>
      </c>
      <c r="W62" s="75">
        <f t="shared" si="79"/>
        <v>26963.310446173629</v>
      </c>
      <c r="X62" s="75">
        <f t="shared" si="79"/>
        <v>26553.245495374853</v>
      </c>
      <c r="Y62" s="75">
        <f t="shared" si="79"/>
        <v>26114.949565417002</v>
      </c>
      <c r="Z62" s="274">
        <f t="shared" si="79"/>
        <v>26015.08282657294</v>
      </c>
      <c r="AA62" s="284">
        <f>SUM(AA57:AA61)</f>
        <v>13777.327771545784</v>
      </c>
      <c r="AB62" s="75"/>
      <c r="AC62" s="75"/>
      <c r="AD62" s="75">
        <f t="shared" ref="AD62:AH62" si="80">SUM(AD57:AD61)</f>
        <v>26061.972005471354</v>
      </c>
      <c r="AE62" s="75">
        <f t="shared" si="80"/>
        <v>26771.997894227745</v>
      </c>
      <c r="AF62" s="75">
        <f t="shared" si="80"/>
        <v>25302.751423682741</v>
      </c>
      <c r="AG62" s="75">
        <f t="shared" si="80"/>
        <v>26448.804421926739</v>
      </c>
      <c r="AH62" s="274">
        <f t="shared" si="80"/>
        <v>25889.134260432747</v>
      </c>
      <c r="AI62" s="75">
        <f t="shared" ref="AI62:AM62" si="81">SUM(AI57:AI61)</f>
        <v>26657.252418770629</v>
      </c>
      <c r="AJ62" s="75">
        <f t="shared" si="81"/>
        <v>28092.961203833431</v>
      </c>
      <c r="AK62" s="75">
        <f t="shared" si="81"/>
        <v>27514.074205914083</v>
      </c>
      <c r="AL62" s="75">
        <f t="shared" si="81"/>
        <v>27012.216672883384</v>
      </c>
      <c r="AM62" s="274">
        <f t="shared" si="81"/>
        <v>27591.970760674551</v>
      </c>
      <c r="AN62" s="75">
        <f t="shared" ref="AN62:AR62" si="82">SUM(AN57:AN61)</f>
        <v>28116.177464465407</v>
      </c>
      <c r="AO62" s="75">
        <f t="shared" si="82"/>
        <v>29518.431086223318</v>
      </c>
      <c r="AP62" s="75">
        <f t="shared" si="82"/>
        <v>30161.018351710009</v>
      </c>
      <c r="AQ62" s="75">
        <f t="shared" si="82"/>
        <v>30308.351026180346</v>
      </c>
      <c r="AR62" s="274">
        <f t="shared" si="82"/>
        <v>30415.239735120071</v>
      </c>
    </row>
    <row r="63" spans="1:44" outlineLevel="1">
      <c r="A63" s="521">
        <f>ROW()</f>
        <v>63</v>
      </c>
      <c r="B63" s="35"/>
      <c r="C63" s="756" t="s">
        <v>605</v>
      </c>
      <c r="D63" s="856"/>
      <c r="E63" s="856"/>
      <c r="F63" s="858"/>
      <c r="G63" s="856"/>
      <c r="H63" s="856"/>
      <c r="I63" s="272"/>
      <c r="J63" s="283"/>
      <c r="K63" s="272"/>
      <c r="L63" s="272"/>
      <c r="M63" s="272"/>
      <c r="N63" s="273"/>
      <c r="O63" s="901"/>
      <c r="P63" s="110"/>
      <c r="Q63" s="110"/>
      <c r="R63" s="110"/>
      <c r="S63" s="902"/>
      <c r="T63" s="901"/>
      <c r="U63" s="110"/>
      <c r="V63" s="110"/>
      <c r="W63" s="110"/>
      <c r="X63" s="110"/>
      <c r="Y63" s="110"/>
      <c r="Z63" s="902"/>
      <c r="AA63" s="901"/>
      <c r="AB63" s="110"/>
      <c r="AC63" s="110"/>
      <c r="AD63" s="110"/>
      <c r="AE63" s="936"/>
      <c r="AF63" s="936"/>
      <c r="AG63" s="936"/>
      <c r="AH63" s="685"/>
      <c r="AI63" s="110"/>
      <c r="AJ63" s="936"/>
      <c r="AK63" s="936"/>
      <c r="AL63" s="936"/>
      <c r="AM63" s="685"/>
      <c r="AN63" s="110"/>
      <c r="AO63" s="936"/>
      <c r="AP63" s="936"/>
      <c r="AQ63" s="936"/>
      <c r="AR63" s="685"/>
    </row>
    <row r="64" spans="1:44" outlineLevel="1">
      <c r="A64" s="521">
        <f>ROW()</f>
        <v>64</v>
      </c>
      <c r="B64" s="35"/>
      <c r="D64" s="857" t="s">
        <v>125</v>
      </c>
      <c r="F64" s="77"/>
      <c r="I64" s="70"/>
      <c r="J64" s="204"/>
      <c r="K64" s="70"/>
      <c r="L64" s="70"/>
      <c r="M64" s="70"/>
      <c r="N64" s="205"/>
      <c r="O64" s="392">
        <v>11296.791037000001</v>
      </c>
      <c r="P64" s="393">
        <v>10770.796942999998</v>
      </c>
      <c r="Q64" s="393">
        <v>10049.113163</v>
      </c>
      <c r="R64" s="393">
        <v>6739.789882352824</v>
      </c>
      <c r="S64" s="394">
        <v>6558.9426260244645</v>
      </c>
      <c r="T64" s="392">
        <v>3042.3102901153848</v>
      </c>
      <c r="U64" s="581">
        <v>2828.6076854627127</v>
      </c>
      <c r="V64" s="573">
        <f>W64-U64</f>
        <v>2616.6010325372881</v>
      </c>
      <c r="W64" s="393">
        <v>5445.2087180000008</v>
      </c>
      <c r="X64" s="393">
        <v>3509.1223730000006</v>
      </c>
      <c r="Y64" s="393">
        <v>2818.0783969999998</v>
      </c>
      <c r="Z64" s="394">
        <v>2692.2724359999997</v>
      </c>
      <c r="AA64" s="392">
        <v>1365.485083</v>
      </c>
      <c r="AB64" s="922"/>
      <c r="AC64" s="922"/>
      <c r="AD64" s="939">
        <v>2555.2923329999994</v>
      </c>
      <c r="AE64" s="393">
        <v>1303.2266569999999</v>
      </c>
      <c r="AF64" s="393">
        <v>1045.562486</v>
      </c>
      <c r="AG64" s="393">
        <v>1300.164276</v>
      </c>
      <c r="AH64" s="394">
        <v>1955.4728970000001</v>
      </c>
      <c r="AI64" s="939">
        <v>3175.1402460000004</v>
      </c>
      <c r="AJ64" s="939">
        <v>4.5176789999999896</v>
      </c>
      <c r="AK64" s="939">
        <v>0</v>
      </c>
      <c r="AL64" s="939">
        <v>0</v>
      </c>
      <c r="AM64" s="929">
        <v>0</v>
      </c>
      <c r="AN64" s="1843">
        <v>0</v>
      </c>
      <c r="AO64" s="1843">
        <v>0</v>
      </c>
      <c r="AP64" s="1843">
        <v>0</v>
      </c>
      <c r="AQ64" s="1843">
        <v>0</v>
      </c>
      <c r="AR64" s="1849">
        <v>0</v>
      </c>
    </row>
    <row r="65" spans="1:44" outlineLevel="1">
      <c r="A65" s="521">
        <f>ROW()</f>
        <v>65</v>
      </c>
      <c r="B65" s="35"/>
      <c r="C65" s="756"/>
      <c r="D65" s="857" t="s">
        <v>126</v>
      </c>
      <c r="E65" s="856"/>
      <c r="F65" s="77"/>
      <c r="G65" s="856"/>
      <c r="H65" s="856"/>
      <c r="I65" s="70"/>
      <c r="J65" s="204"/>
      <c r="K65" s="70"/>
      <c r="L65" s="70"/>
      <c r="M65" s="70"/>
      <c r="N65" s="205"/>
      <c r="O65" s="392">
        <v>365.01536999999996</v>
      </c>
      <c r="P65" s="393">
        <v>329.50928000000005</v>
      </c>
      <c r="Q65" s="393">
        <v>350.49351799999999</v>
      </c>
      <c r="R65" s="393">
        <v>243.118371</v>
      </c>
      <c r="S65" s="394">
        <v>175.35985374735802</v>
      </c>
      <c r="T65" s="392">
        <v>49.906036999999998</v>
      </c>
      <c r="U65" s="581">
        <v>60.161055093510242</v>
      </c>
      <c r="V65" s="573">
        <f t="shared" ref="V65:V68" si="83">W65-U65</f>
        <v>46.876849906489767</v>
      </c>
      <c r="W65" s="393">
        <v>107.03790500000001</v>
      </c>
      <c r="X65" s="393">
        <v>72.247342999999987</v>
      </c>
      <c r="Y65" s="393">
        <v>56.564382999999999</v>
      </c>
      <c r="Z65" s="394">
        <v>43.053627000000006</v>
      </c>
      <c r="AA65" s="392">
        <v>23.578264999999998</v>
      </c>
      <c r="AB65" s="922"/>
      <c r="AC65" s="922"/>
      <c r="AD65" s="939">
        <v>49.569610999999995</v>
      </c>
      <c r="AE65" s="393">
        <v>49.199401999999999</v>
      </c>
      <c r="AF65" s="393">
        <v>20.702942999999994</v>
      </c>
      <c r="AG65" s="393">
        <v>0</v>
      </c>
      <c r="AH65" s="394">
        <v>0.43973399999999996</v>
      </c>
      <c r="AI65" s="939">
        <v>2.2241999999999998E-2</v>
      </c>
      <c r="AJ65" s="939">
        <v>1.038717999999877</v>
      </c>
      <c r="AK65" s="939">
        <v>0</v>
      </c>
      <c r="AL65" s="939">
        <v>0</v>
      </c>
      <c r="AM65" s="929">
        <v>0</v>
      </c>
      <c r="AN65" s="1843">
        <v>0</v>
      </c>
      <c r="AO65" s="1843">
        <v>0</v>
      </c>
      <c r="AP65" s="1843">
        <v>0</v>
      </c>
      <c r="AQ65" s="1843">
        <v>0</v>
      </c>
      <c r="AR65" s="1849">
        <v>0</v>
      </c>
    </row>
    <row r="66" spans="1:44" outlineLevel="1">
      <c r="A66" s="521">
        <f>ROW()</f>
        <v>66</v>
      </c>
      <c r="B66" s="35"/>
      <c r="C66" s="756"/>
      <c r="D66" s="857" t="s">
        <v>127</v>
      </c>
      <c r="E66" s="856"/>
      <c r="F66" s="77"/>
      <c r="G66" s="856"/>
      <c r="H66" s="856"/>
      <c r="I66" s="70"/>
      <c r="J66" s="204"/>
      <c r="K66" s="70"/>
      <c r="L66" s="70"/>
      <c r="M66" s="70"/>
      <c r="N66" s="205"/>
      <c r="O66" s="392">
        <v>10.516999999999999</v>
      </c>
      <c r="P66" s="393">
        <v>10.376937</v>
      </c>
      <c r="Q66" s="393">
        <v>10.005966319570369</v>
      </c>
      <c r="R66" s="393">
        <v>8.3153513125000007</v>
      </c>
      <c r="S66" s="394">
        <v>9.5972802197380016</v>
      </c>
      <c r="T66" s="392">
        <v>1.8092060000000001</v>
      </c>
      <c r="U66" s="581">
        <v>1.9704973816953817</v>
      </c>
      <c r="V66" s="573">
        <f t="shared" si="83"/>
        <v>0.46720861830461824</v>
      </c>
      <c r="W66" s="393">
        <v>2.4377059999999999</v>
      </c>
      <c r="X66" s="393">
        <v>7.6000000000000004E-5</v>
      </c>
      <c r="Y66" s="393">
        <v>0</v>
      </c>
      <c r="Z66" s="394">
        <v>0</v>
      </c>
      <c r="AA66" s="392">
        <v>0</v>
      </c>
      <c r="AB66" s="922"/>
      <c r="AC66" s="922"/>
      <c r="AD66" s="939">
        <v>0</v>
      </c>
      <c r="AE66" s="393">
        <v>0</v>
      </c>
      <c r="AF66" s="393">
        <v>0</v>
      </c>
      <c r="AG66" s="393">
        <v>0</v>
      </c>
      <c r="AH66" s="394">
        <v>0</v>
      </c>
      <c r="AI66" s="939">
        <v>0</v>
      </c>
      <c r="AJ66" s="939">
        <v>0</v>
      </c>
      <c r="AK66" s="939">
        <v>0</v>
      </c>
      <c r="AL66" s="939">
        <v>0</v>
      </c>
      <c r="AM66" s="929">
        <v>0</v>
      </c>
      <c r="AN66" s="1843">
        <v>0</v>
      </c>
      <c r="AO66" s="1843">
        <v>0</v>
      </c>
      <c r="AP66" s="1843">
        <v>0</v>
      </c>
      <c r="AQ66" s="1843">
        <v>0</v>
      </c>
      <c r="AR66" s="1849">
        <v>0</v>
      </c>
    </row>
    <row r="67" spans="1:44" outlineLevel="1">
      <c r="A67" s="521">
        <f>ROW()</f>
        <v>67</v>
      </c>
      <c r="B67" s="35"/>
      <c r="C67" s="756"/>
      <c r="D67" s="857" t="s">
        <v>128</v>
      </c>
      <c r="E67" s="856"/>
      <c r="F67" s="77"/>
      <c r="G67" s="856"/>
      <c r="H67" s="856"/>
      <c r="I67" s="70"/>
      <c r="J67" s="204"/>
      <c r="K67" s="70"/>
      <c r="L67" s="70"/>
      <c r="M67" s="70"/>
      <c r="N67" s="205"/>
      <c r="O67" s="405">
        <f>5.169-0.86</f>
        <v>4.3089999999999993</v>
      </c>
      <c r="P67" s="406">
        <f>3.131383-0.95</f>
        <v>2.1813830000000003</v>
      </c>
      <c r="Q67" s="406">
        <f>1.74440634963386-0.02</f>
        <v>1.72440634963386</v>
      </c>
      <c r="R67" s="393">
        <v>1.7978945121499452</v>
      </c>
      <c r="S67" s="394">
        <v>1.7414227637042332</v>
      </c>
      <c r="T67" s="392">
        <v>0.67624853194444445</v>
      </c>
      <c r="U67" s="581">
        <v>1.1958029396173788</v>
      </c>
      <c r="V67" s="573">
        <f t="shared" si="83"/>
        <v>0.35620823156201764</v>
      </c>
      <c r="W67" s="393">
        <v>1.5520111711793965</v>
      </c>
      <c r="X67" s="393">
        <v>1.1964019060471416</v>
      </c>
      <c r="Y67" s="393">
        <v>0.45974688008854808</v>
      </c>
      <c r="Z67" s="394">
        <v>0.44528776206259851</v>
      </c>
      <c r="AA67" s="392">
        <v>0.21715670331073778</v>
      </c>
      <c r="AB67" s="922"/>
      <c r="AC67" s="922"/>
      <c r="AD67" s="939">
        <v>0.38859476923076924</v>
      </c>
      <c r="AE67" s="393">
        <v>0.39114958333333333</v>
      </c>
      <c r="AF67" s="393">
        <v>0.39082897938144323</v>
      </c>
      <c r="AG67" s="393">
        <v>0</v>
      </c>
      <c r="AH67" s="394">
        <v>0.38166099999999992</v>
      </c>
      <c r="AI67" s="939">
        <v>0.37029600000000007</v>
      </c>
      <c r="AJ67" s="939">
        <v>0.24898400000017137</v>
      </c>
      <c r="AK67" s="939">
        <v>0.16500000000000001</v>
      </c>
      <c r="AL67" s="939">
        <v>0</v>
      </c>
      <c r="AM67" s="929">
        <v>0</v>
      </c>
      <c r="AN67" s="1843">
        <v>0</v>
      </c>
      <c r="AO67" s="1843">
        <v>0</v>
      </c>
      <c r="AP67" s="1843">
        <v>0</v>
      </c>
      <c r="AQ67" s="1843">
        <v>0</v>
      </c>
      <c r="AR67" s="1849">
        <v>0</v>
      </c>
    </row>
    <row r="68" spans="1:44" outlineLevel="1">
      <c r="A68" s="521">
        <f>ROW()</f>
        <v>68</v>
      </c>
      <c r="B68" s="35"/>
      <c r="C68" s="756"/>
      <c r="D68" s="45" t="s">
        <v>129</v>
      </c>
      <c r="E68" s="72"/>
      <c r="F68" s="76"/>
      <c r="G68" s="72"/>
      <c r="H68" s="72"/>
      <c r="I68" s="73"/>
      <c r="J68" s="285"/>
      <c r="K68" s="73"/>
      <c r="L68" s="73"/>
      <c r="M68" s="73"/>
      <c r="N68" s="207"/>
      <c r="O68" s="403">
        <v>0.5</v>
      </c>
      <c r="P68" s="404">
        <v>0</v>
      </c>
      <c r="Q68" s="404">
        <v>6.6E-3</v>
      </c>
      <c r="R68" s="404">
        <v>4.7000000000000002E-3</v>
      </c>
      <c r="S68" s="395">
        <v>7.3457009842644557E-3</v>
      </c>
      <c r="T68" s="403">
        <v>0</v>
      </c>
      <c r="U68" s="582">
        <v>0</v>
      </c>
      <c r="V68" s="574">
        <f t="shared" si="83"/>
        <v>0</v>
      </c>
      <c r="W68" s="404">
        <v>0</v>
      </c>
      <c r="X68" s="404">
        <v>1.4010000000000003E-3</v>
      </c>
      <c r="Y68" s="404">
        <v>3.0699999999999998E-4</v>
      </c>
      <c r="Z68" s="395">
        <v>1.13E-4</v>
      </c>
      <c r="AA68" s="403">
        <v>0</v>
      </c>
      <c r="AB68" s="923"/>
      <c r="AC68" s="923"/>
      <c r="AD68" s="1123">
        <v>0</v>
      </c>
      <c r="AE68" s="404">
        <v>0</v>
      </c>
      <c r="AF68" s="404">
        <v>0</v>
      </c>
      <c r="AG68" s="404">
        <v>0</v>
      </c>
      <c r="AH68" s="395">
        <v>0</v>
      </c>
      <c r="AI68" s="1123">
        <v>0</v>
      </c>
      <c r="AJ68" s="1123">
        <v>0</v>
      </c>
      <c r="AK68" s="1123">
        <v>0</v>
      </c>
      <c r="AL68" s="1123">
        <v>0</v>
      </c>
      <c r="AM68" s="1124">
        <v>0</v>
      </c>
      <c r="AN68" s="1846">
        <v>0</v>
      </c>
      <c r="AO68" s="1846">
        <v>0</v>
      </c>
      <c r="AP68" s="1846">
        <v>0</v>
      </c>
      <c r="AQ68" s="1846">
        <v>0</v>
      </c>
      <c r="AR68" s="1850">
        <v>0</v>
      </c>
    </row>
    <row r="69" spans="1:44" outlineLevel="1">
      <c r="A69" s="521">
        <f>ROW()</f>
        <v>69</v>
      </c>
      <c r="B69" s="35"/>
      <c r="C69" s="756"/>
      <c r="D69" s="33" t="s">
        <v>24</v>
      </c>
      <c r="E69" s="856"/>
      <c r="F69" s="77"/>
      <c r="G69" s="856"/>
      <c r="H69" s="856"/>
      <c r="I69" s="75"/>
      <c r="J69" s="286"/>
      <c r="K69" s="75"/>
      <c r="L69" s="75"/>
      <c r="M69" s="75"/>
      <c r="N69" s="274"/>
      <c r="O69" s="284">
        <f>SUM(O64:O68)</f>
        <v>11677.132406999999</v>
      </c>
      <c r="P69" s="75">
        <f>SUM(P64:P68)</f>
        <v>11112.864542999998</v>
      </c>
      <c r="Q69" s="75">
        <f>SUM(Q64:Q68)</f>
        <v>10411.343653669204</v>
      </c>
      <c r="R69" s="75">
        <f>SUM(R64:R68)</f>
        <v>6993.0261991774742</v>
      </c>
      <c r="S69" s="274">
        <f>SUM(S64:S68)</f>
        <v>6745.6485284562496</v>
      </c>
      <c r="T69" s="284">
        <f t="shared" ref="T69:Z69" si="84">SUM(T64:T68)</f>
        <v>3094.7017816473294</v>
      </c>
      <c r="U69" s="75">
        <f t="shared" si="84"/>
        <v>2891.9350408775354</v>
      </c>
      <c r="V69" s="75">
        <f t="shared" si="84"/>
        <v>2664.3012992936447</v>
      </c>
      <c r="W69" s="75">
        <f t="shared" si="84"/>
        <v>5556.23634017118</v>
      </c>
      <c r="X69" s="75">
        <f t="shared" si="84"/>
        <v>3582.5675949060474</v>
      </c>
      <c r="Y69" s="75">
        <f t="shared" si="84"/>
        <v>2875.1028338800879</v>
      </c>
      <c r="Z69" s="274">
        <f t="shared" si="84"/>
        <v>2735.771463762062</v>
      </c>
      <c r="AA69" s="284">
        <f t="shared" ref="AA69:AH69" si="85">SUM(AA64:AA68)</f>
        <v>1389.280504703311</v>
      </c>
      <c r="AB69" s="75"/>
      <c r="AC69" s="75"/>
      <c r="AD69" s="75">
        <f t="shared" si="85"/>
        <v>2605.2505387692299</v>
      </c>
      <c r="AE69" s="75">
        <f t="shared" si="85"/>
        <v>1352.8172085833332</v>
      </c>
      <c r="AF69" s="75">
        <f t="shared" si="85"/>
        <v>1066.6562579793815</v>
      </c>
      <c r="AG69" s="75">
        <f t="shared" si="85"/>
        <v>1300.164276</v>
      </c>
      <c r="AH69" s="274">
        <f t="shared" si="85"/>
        <v>1956.294292</v>
      </c>
      <c r="AI69" s="75">
        <f t="shared" ref="AI69:AM69" si="86">SUM(AI64:AI68)</f>
        <v>3175.5327840000004</v>
      </c>
      <c r="AJ69" s="75">
        <f t="shared" si="86"/>
        <v>5.8053810000000379</v>
      </c>
      <c r="AK69" s="75">
        <f t="shared" si="86"/>
        <v>0.16500000000000001</v>
      </c>
      <c r="AL69" s="75">
        <f t="shared" si="86"/>
        <v>0</v>
      </c>
      <c r="AM69" s="274">
        <f t="shared" si="86"/>
        <v>0</v>
      </c>
      <c r="AN69" s="75">
        <f t="shared" ref="AN69:AR69" si="87">SUM(AN64:AN68)</f>
        <v>0</v>
      </c>
      <c r="AO69" s="75">
        <f t="shared" si="87"/>
        <v>0</v>
      </c>
      <c r="AP69" s="75">
        <f t="shared" si="87"/>
        <v>0</v>
      </c>
      <c r="AQ69" s="75">
        <f t="shared" si="87"/>
        <v>0</v>
      </c>
      <c r="AR69" s="274">
        <f t="shared" si="87"/>
        <v>0</v>
      </c>
    </row>
    <row r="70" spans="1:44" outlineLevel="1">
      <c r="A70" s="521">
        <f>ROW()</f>
        <v>70</v>
      </c>
      <c r="B70" s="35"/>
      <c r="C70" s="756" t="s">
        <v>144</v>
      </c>
      <c r="D70" s="856"/>
      <c r="E70" s="856"/>
      <c r="F70" s="858"/>
      <c r="G70" s="856"/>
      <c r="H70" s="856"/>
      <c r="I70" s="272"/>
      <c r="J70" s="283"/>
      <c r="K70" s="272"/>
      <c r="L70" s="272"/>
      <c r="M70" s="272"/>
      <c r="N70" s="273"/>
      <c r="O70" s="901"/>
      <c r="P70" s="110"/>
      <c r="Q70" s="110"/>
      <c r="R70" s="110"/>
      <c r="S70" s="902"/>
      <c r="T70" s="901"/>
      <c r="U70" s="110"/>
      <c r="V70" s="110"/>
      <c r="W70" s="110"/>
      <c r="X70" s="110"/>
      <c r="Y70" s="110"/>
      <c r="Z70" s="902"/>
      <c r="AA70" s="901"/>
      <c r="AB70" s="110"/>
      <c r="AC70" s="110"/>
      <c r="AD70" s="110"/>
      <c r="AE70" s="110"/>
      <c r="AF70" s="110"/>
      <c r="AG70" s="110"/>
      <c r="AH70" s="902"/>
      <c r="AI70" s="110"/>
      <c r="AJ70" s="110"/>
      <c r="AK70" s="110"/>
      <c r="AL70" s="110"/>
      <c r="AM70" s="902"/>
      <c r="AN70" s="110"/>
      <c r="AO70" s="110"/>
      <c r="AP70" s="110"/>
      <c r="AQ70" s="110"/>
      <c r="AR70" s="902"/>
    </row>
    <row r="71" spans="1:44" outlineLevel="1">
      <c r="A71" s="521">
        <f>ROW()</f>
        <v>71</v>
      </c>
      <c r="B71" s="35"/>
      <c r="D71" s="857" t="s">
        <v>125</v>
      </c>
      <c r="F71" s="77"/>
      <c r="I71" s="70"/>
      <c r="J71" s="204"/>
      <c r="K71" s="70"/>
      <c r="L71" s="70"/>
      <c r="M71" s="70"/>
      <c r="N71" s="205"/>
      <c r="O71" s="218">
        <f t="shared" ref="O71:AA75" si="88">O57-O64</f>
        <v>4894.8939989999981</v>
      </c>
      <c r="P71" s="71">
        <f t="shared" si="88"/>
        <v>5098.2068560000043</v>
      </c>
      <c r="Q71" s="71">
        <f t="shared" si="88"/>
        <v>5552.5614979999991</v>
      </c>
      <c r="R71" s="71">
        <f t="shared" si="88"/>
        <v>5660.6379199285066</v>
      </c>
      <c r="S71" s="219">
        <f t="shared" si="88"/>
        <v>5650.4177740420901</v>
      </c>
      <c r="T71" s="218">
        <f t="shared" si="88"/>
        <v>2989.0270589999996</v>
      </c>
      <c r="U71" s="71">
        <f t="shared" si="88"/>
        <v>3385.7057093246021</v>
      </c>
      <c r="V71" s="71">
        <f t="shared" si="88"/>
        <v>3676.0672486753965</v>
      </c>
      <c r="W71" s="71">
        <f t="shared" si="88"/>
        <v>7061.7729579999987</v>
      </c>
      <c r="X71" s="71">
        <f t="shared" si="88"/>
        <v>8562.5324850000034</v>
      </c>
      <c r="Y71" s="71">
        <f t="shared" si="88"/>
        <v>8478.5288239999991</v>
      </c>
      <c r="Z71" s="219">
        <f t="shared" si="88"/>
        <v>8669.8582489999972</v>
      </c>
      <c r="AA71" s="218">
        <f t="shared" si="88"/>
        <v>4660.4114820000013</v>
      </c>
      <c r="AB71" s="71"/>
      <c r="AC71" s="71"/>
      <c r="AD71" s="71">
        <f t="shared" ref="AD71:AH71" si="89">AD57-AD64</f>
        <v>8842.9234730000007</v>
      </c>
      <c r="AE71" s="71">
        <f t="shared" si="89"/>
        <v>9474.7347599999994</v>
      </c>
      <c r="AF71" s="71">
        <f t="shared" si="89"/>
        <v>9292.6166599999997</v>
      </c>
      <c r="AG71" s="71">
        <f t="shared" si="89"/>
        <v>9924.9072410000008</v>
      </c>
      <c r="AH71" s="219">
        <f t="shared" si="89"/>
        <v>8866.0059440000005</v>
      </c>
      <c r="AI71" s="71">
        <f t="shared" ref="AI71:AM71" si="90">AI57-AI64</f>
        <v>8578.7858000000033</v>
      </c>
      <c r="AJ71" s="71">
        <f t="shared" si="90"/>
        <v>12341.997451000001</v>
      </c>
      <c r="AK71" s="71">
        <f t="shared" si="90"/>
        <v>11830.267241999998</v>
      </c>
      <c r="AL71" s="71">
        <f t="shared" si="90"/>
        <v>11503.749147000002</v>
      </c>
      <c r="AM71" s="219">
        <f t="shared" si="90"/>
        <v>12150.331165525407</v>
      </c>
      <c r="AN71" s="71">
        <f t="shared" ref="AN71:AR71" si="91">AN57-AN64</f>
        <v>12319.640944438655</v>
      </c>
      <c r="AO71" s="71">
        <f t="shared" si="91"/>
        <v>13696.720850431208</v>
      </c>
      <c r="AP71" s="71">
        <f t="shared" si="91"/>
        <v>14278.12209688598</v>
      </c>
      <c r="AQ71" s="71">
        <f t="shared" si="91"/>
        <v>14357.587673277239</v>
      </c>
      <c r="AR71" s="219">
        <f t="shared" si="91"/>
        <v>14387.703883250784</v>
      </c>
    </row>
    <row r="72" spans="1:44" outlineLevel="1">
      <c r="A72" s="521">
        <f>ROW()</f>
        <v>72</v>
      </c>
      <c r="B72" s="35"/>
      <c r="C72" s="756"/>
      <c r="D72" s="857" t="s">
        <v>126</v>
      </c>
      <c r="E72" s="856"/>
      <c r="F72" s="77"/>
      <c r="G72" s="856"/>
      <c r="H72" s="856"/>
      <c r="I72" s="70"/>
      <c r="J72" s="204"/>
      <c r="K72" s="70"/>
      <c r="L72" s="70"/>
      <c r="M72" s="70"/>
      <c r="N72" s="205"/>
      <c r="O72" s="218">
        <f t="shared" si="88"/>
        <v>1874.2802150000002</v>
      </c>
      <c r="P72" s="71">
        <f t="shared" si="88"/>
        <v>1738.3782020000006</v>
      </c>
      <c r="Q72" s="71">
        <f t="shared" si="88"/>
        <v>1761.1224520000007</v>
      </c>
      <c r="R72" s="71">
        <f t="shared" si="88"/>
        <v>1702.222088433891</v>
      </c>
      <c r="S72" s="219">
        <f t="shared" si="88"/>
        <v>1781.4578878503787</v>
      </c>
      <c r="T72" s="218">
        <f t="shared" si="88"/>
        <v>886.99733761111133</v>
      </c>
      <c r="U72" s="71">
        <f t="shared" si="88"/>
        <v>992.57406596238616</v>
      </c>
      <c r="V72" s="71">
        <f t="shared" si="88"/>
        <v>823.64109842650328</v>
      </c>
      <c r="W72" s="71">
        <f t="shared" si="88"/>
        <v>1816.2151643888894</v>
      </c>
      <c r="X72" s="71">
        <f t="shared" si="88"/>
        <v>2020.05242</v>
      </c>
      <c r="Y72" s="31">
        <f t="shared" si="88"/>
        <v>1983.4937259999997</v>
      </c>
      <c r="Z72" s="225">
        <f t="shared" si="88"/>
        <v>1884.5144019999996</v>
      </c>
      <c r="AA72" s="218">
        <f t="shared" si="88"/>
        <v>948.41988499999968</v>
      </c>
      <c r="AB72" s="71"/>
      <c r="AC72" s="71"/>
      <c r="AD72" s="71">
        <f t="shared" ref="AD72:AH72" si="92">AD58-AD65</f>
        <v>1804.4589919999996</v>
      </c>
      <c r="AE72" s="71">
        <f t="shared" si="92"/>
        <v>1770.7242249999997</v>
      </c>
      <c r="AF72" s="71">
        <f t="shared" si="92"/>
        <v>1793.7505269999995</v>
      </c>
      <c r="AG72" s="71">
        <f t="shared" si="92"/>
        <v>1787.9672779999999</v>
      </c>
      <c r="AH72" s="219">
        <f t="shared" si="92"/>
        <v>1841.9051059999995</v>
      </c>
      <c r="AI72" s="71">
        <f t="shared" ref="AI72:AM72" si="93">AI58-AI65</f>
        <v>1711.4153439999995</v>
      </c>
      <c r="AJ72" s="71">
        <f t="shared" si="93"/>
        <v>1828.8859289999996</v>
      </c>
      <c r="AK72" s="71">
        <f t="shared" si="93"/>
        <v>1918.2872799999996</v>
      </c>
      <c r="AL72" s="71">
        <f t="shared" si="93"/>
        <v>1879.4030899999996</v>
      </c>
      <c r="AM72" s="219">
        <f t="shared" si="93"/>
        <v>1897.9932608736719</v>
      </c>
      <c r="AN72" s="71">
        <f t="shared" ref="AN72:AR72" si="94">AN58-AN65</f>
        <v>1971.2497310550468</v>
      </c>
      <c r="AO72" s="71">
        <f t="shared" si="94"/>
        <v>1972.9753133055112</v>
      </c>
      <c r="AP72" s="71">
        <f t="shared" si="94"/>
        <v>1991.7408603597917</v>
      </c>
      <c r="AQ72" s="71">
        <f t="shared" si="94"/>
        <v>1999.1944914527298</v>
      </c>
      <c r="AR72" s="219">
        <f t="shared" si="94"/>
        <v>2007.3583761451614</v>
      </c>
    </row>
    <row r="73" spans="1:44" outlineLevel="1">
      <c r="A73" s="521">
        <f>ROW()</f>
        <v>73</v>
      </c>
      <c r="B73" s="35"/>
      <c r="C73" s="756"/>
      <c r="D73" s="857" t="s">
        <v>127</v>
      </c>
      <c r="E73" s="856"/>
      <c r="F73" s="77"/>
      <c r="G73" s="856"/>
      <c r="H73" s="856"/>
      <c r="I73" s="70"/>
      <c r="J73" s="204"/>
      <c r="K73" s="70"/>
      <c r="L73" s="70"/>
      <c r="M73" s="70"/>
      <c r="N73" s="205"/>
      <c r="O73" s="218">
        <f t="shared" si="88"/>
        <v>1880.0849999999998</v>
      </c>
      <c r="P73" s="71">
        <f t="shared" si="88"/>
        <v>1692.7111459999992</v>
      </c>
      <c r="Q73" s="71">
        <f t="shared" si="88"/>
        <v>1707.7093479142227</v>
      </c>
      <c r="R73" s="71">
        <f t="shared" si="88"/>
        <v>1641.0907798578303</v>
      </c>
      <c r="S73" s="219">
        <f t="shared" si="88"/>
        <v>1626.5675852660399</v>
      </c>
      <c r="T73" s="218">
        <f t="shared" si="88"/>
        <v>743.75402588846885</v>
      </c>
      <c r="U73" s="71">
        <f t="shared" si="88"/>
        <v>908.77512788976128</v>
      </c>
      <c r="V73" s="71">
        <f t="shared" si="88"/>
        <v>683.41851063401475</v>
      </c>
      <c r="W73" s="71">
        <f t="shared" si="88"/>
        <v>1592.1936385237761</v>
      </c>
      <c r="X73" s="71">
        <f t="shared" si="88"/>
        <v>1553.6638459927271</v>
      </c>
      <c r="Y73" s="31">
        <f t="shared" si="88"/>
        <v>1640.2699511820886</v>
      </c>
      <c r="Z73" s="225">
        <f t="shared" si="88"/>
        <v>1629.4294071291406</v>
      </c>
      <c r="AA73" s="218">
        <f t="shared" si="88"/>
        <v>889.2586427476997</v>
      </c>
      <c r="AB73" s="71"/>
      <c r="AC73" s="71"/>
      <c r="AD73" s="71">
        <f t="shared" ref="AD73:AH73" si="95">AD59-AD66</f>
        <v>1720.8028726591599</v>
      </c>
      <c r="AE73" s="71">
        <f t="shared" si="95"/>
        <v>1930.4253147988168</v>
      </c>
      <c r="AF73" s="71">
        <f t="shared" si="95"/>
        <v>1874.7963187680732</v>
      </c>
      <c r="AG73" s="71">
        <f t="shared" si="95"/>
        <v>2004.5558941642255</v>
      </c>
      <c r="AH73" s="219">
        <f t="shared" si="95"/>
        <v>1952.6634567751314</v>
      </c>
      <c r="AI73" s="71">
        <f t="shared" ref="AI73:AM73" si="96">AI59-AI66</f>
        <v>1840.144876312909</v>
      </c>
      <c r="AJ73" s="71">
        <f t="shared" si="96"/>
        <v>2076.4750069128731</v>
      </c>
      <c r="AK73" s="71">
        <f t="shared" si="96"/>
        <v>2136.3227851297606</v>
      </c>
      <c r="AL73" s="71">
        <f t="shared" si="96"/>
        <v>2174.7701215137472</v>
      </c>
      <c r="AM73" s="219">
        <f t="shared" si="96"/>
        <v>2164.4804258297627</v>
      </c>
      <c r="AN73" s="71">
        <f t="shared" ref="AN73:AR73" si="97">AN59-AN66</f>
        <v>2241.6253914897402</v>
      </c>
      <c r="AO73" s="71">
        <f t="shared" si="97"/>
        <v>2262.147035166623</v>
      </c>
      <c r="AP73" s="71">
        <f t="shared" si="97"/>
        <v>2283.0850459001699</v>
      </c>
      <c r="AQ73" s="71">
        <f t="shared" si="97"/>
        <v>2301.2939322407428</v>
      </c>
      <c r="AR73" s="219">
        <f t="shared" si="97"/>
        <v>2318.8165504981848</v>
      </c>
    </row>
    <row r="74" spans="1:44" outlineLevel="1">
      <c r="A74" s="521">
        <f>ROW()</f>
        <v>74</v>
      </c>
      <c r="B74" s="35"/>
      <c r="C74" s="756"/>
      <c r="D74" s="857" t="s">
        <v>128</v>
      </c>
      <c r="E74" s="856"/>
      <c r="F74" s="77"/>
      <c r="G74" s="856"/>
      <c r="H74" s="856"/>
      <c r="I74" s="70"/>
      <c r="J74" s="204"/>
      <c r="K74" s="70"/>
      <c r="L74" s="70"/>
      <c r="M74" s="70"/>
      <c r="N74" s="205"/>
      <c r="O74" s="218">
        <f t="shared" si="88"/>
        <v>1064.5999999999999</v>
      </c>
      <c r="P74" s="71">
        <f t="shared" si="88"/>
        <v>1106.8514451999999</v>
      </c>
      <c r="Q74" s="71">
        <f t="shared" si="88"/>
        <v>1133.1778182451894</v>
      </c>
      <c r="R74" s="71">
        <f t="shared" si="88"/>
        <v>1195.0939663469608</v>
      </c>
      <c r="S74" s="219">
        <f t="shared" si="88"/>
        <v>1156.8408883247337</v>
      </c>
      <c r="T74" s="218">
        <f t="shared" si="88"/>
        <v>552.10630571899708</v>
      </c>
      <c r="U74" s="71">
        <f t="shared" si="88"/>
        <v>645.47061557845632</v>
      </c>
      <c r="V74" s="71">
        <f t="shared" si="88"/>
        <v>521.65665546784862</v>
      </c>
      <c r="W74" s="71">
        <f t="shared" si="88"/>
        <v>1167.1272710463049</v>
      </c>
      <c r="X74" s="71">
        <f t="shared" si="88"/>
        <v>1188.4682968844147</v>
      </c>
      <c r="Y74" s="31">
        <f t="shared" si="88"/>
        <v>1231.6038411819504</v>
      </c>
      <c r="Z74" s="225">
        <f t="shared" si="88"/>
        <v>1254.668027568571</v>
      </c>
      <c r="AA74" s="218">
        <f t="shared" si="88"/>
        <v>663.01024934403927</v>
      </c>
      <c r="AB74" s="71"/>
      <c r="AC74" s="71"/>
      <c r="AD74" s="71">
        <f t="shared" ref="AD74:AH74" si="98">AD60-AD67</f>
        <v>1291.6364650686037</v>
      </c>
      <c r="AE74" s="71">
        <f t="shared" si="98"/>
        <v>1368.5173263215931</v>
      </c>
      <c r="AF74" s="71">
        <f t="shared" si="98"/>
        <v>1342.7497864511756</v>
      </c>
      <c r="AG74" s="71">
        <f t="shared" si="98"/>
        <v>1353.5114530720762</v>
      </c>
      <c r="AH74" s="219">
        <f t="shared" si="98"/>
        <v>1338.1300184361398</v>
      </c>
      <c r="AI74" s="71">
        <f t="shared" ref="AI74:AM74" si="99">AI60-AI67</f>
        <v>1237.9824285012446</v>
      </c>
      <c r="AJ74" s="71">
        <f t="shared" si="99"/>
        <v>1328.0377866377648</v>
      </c>
      <c r="AK74" s="71">
        <f t="shared" si="99"/>
        <v>1310.7842477880413</v>
      </c>
      <c r="AL74" s="71">
        <f t="shared" si="99"/>
        <v>1318.0380213091191</v>
      </c>
      <c r="AM74" s="219">
        <f t="shared" si="99"/>
        <v>1310.1978843747318</v>
      </c>
      <c r="AN74" s="71">
        <f t="shared" ref="AN74:AR74" si="100">AN60-AN67</f>
        <v>1344.8826603728505</v>
      </c>
      <c r="AO74" s="71">
        <f t="shared" si="100"/>
        <v>1356.0190487974407</v>
      </c>
      <c r="AP74" s="71">
        <f t="shared" si="100"/>
        <v>1368.3788545490816</v>
      </c>
      <c r="AQ74" s="71">
        <f t="shared" si="100"/>
        <v>1379.4103205566607</v>
      </c>
      <c r="AR74" s="219">
        <f t="shared" si="100"/>
        <v>1389.8655749148686</v>
      </c>
    </row>
    <row r="75" spans="1:44" outlineLevel="1">
      <c r="A75" s="521">
        <f>ROW()</f>
        <v>75</v>
      </c>
      <c r="B75" s="35"/>
      <c r="C75" s="756"/>
      <c r="D75" s="45" t="s">
        <v>129</v>
      </c>
      <c r="E75" s="72"/>
      <c r="F75" s="76"/>
      <c r="G75" s="72"/>
      <c r="H75" s="72"/>
      <c r="I75" s="45"/>
      <c r="J75" s="285"/>
      <c r="K75" s="73"/>
      <c r="L75" s="73"/>
      <c r="M75" s="73"/>
      <c r="N75" s="207"/>
      <c r="O75" s="288">
        <f t="shared" si="88"/>
        <v>10302.354000000001</v>
      </c>
      <c r="P75" s="74">
        <f t="shared" si="88"/>
        <v>9974.9779659999967</v>
      </c>
      <c r="Q75" s="74">
        <f t="shared" si="88"/>
        <v>10147.422866129944</v>
      </c>
      <c r="R75" s="74">
        <f t="shared" si="88"/>
        <v>10602.500388128139</v>
      </c>
      <c r="S75" s="276">
        <f t="shared" si="88"/>
        <v>10434.24731162384</v>
      </c>
      <c r="T75" s="288">
        <f t="shared" si="88"/>
        <v>4589.2711867882399</v>
      </c>
      <c r="U75" s="74">
        <f t="shared" si="88"/>
        <v>5806</v>
      </c>
      <c r="V75" s="74">
        <f t="shared" si="88"/>
        <v>3963.7650740434783</v>
      </c>
      <c r="W75" s="74">
        <f>W61-W68</f>
        <v>9769.7650740434783</v>
      </c>
      <c r="X75" s="74">
        <f t="shared" si="88"/>
        <v>9645.960852591661</v>
      </c>
      <c r="Y75" s="57">
        <f t="shared" si="88"/>
        <v>9905.9503891728782</v>
      </c>
      <c r="Z75" s="227">
        <f t="shared" si="88"/>
        <v>9840.841277113168</v>
      </c>
      <c r="AA75" s="288">
        <f t="shared" si="88"/>
        <v>5226.9470077507331</v>
      </c>
      <c r="AB75" s="74"/>
      <c r="AC75" s="74"/>
      <c r="AD75" s="74">
        <f t="shared" ref="AD75:AH75" si="101">AD61-AD68</f>
        <v>9796.89966397436</v>
      </c>
      <c r="AE75" s="74">
        <f t="shared" si="101"/>
        <v>10874.779059524004</v>
      </c>
      <c r="AF75" s="74">
        <f t="shared" si="101"/>
        <v>9932.1818734841108</v>
      </c>
      <c r="AG75" s="74">
        <f t="shared" si="101"/>
        <v>10077.698279690439</v>
      </c>
      <c r="AH75" s="276">
        <f t="shared" si="101"/>
        <v>9934.1354432214757</v>
      </c>
      <c r="AI75" s="74">
        <f t="shared" ref="AI75:AM75" si="102">AI61-AI68</f>
        <v>10113.391185956474</v>
      </c>
      <c r="AJ75" s="74">
        <f t="shared" si="102"/>
        <v>10511.759649282791</v>
      </c>
      <c r="AK75" s="74">
        <f t="shared" si="102"/>
        <v>10318.247650996282</v>
      </c>
      <c r="AL75" s="74">
        <f t="shared" si="102"/>
        <v>10136.256293060516</v>
      </c>
      <c r="AM75" s="276">
        <f t="shared" si="102"/>
        <v>10068.968024070975</v>
      </c>
      <c r="AN75" s="74">
        <f t="shared" ref="AN75:AR75" si="103">AN61-AN68</f>
        <v>10238.778737109113</v>
      </c>
      <c r="AO75" s="74">
        <f t="shared" si="103"/>
        <v>10230.568838522535</v>
      </c>
      <c r="AP75" s="74">
        <f t="shared" si="103"/>
        <v>10239.691494014982</v>
      </c>
      <c r="AQ75" s="74">
        <f t="shared" si="103"/>
        <v>10270.864608652973</v>
      </c>
      <c r="AR75" s="276">
        <f t="shared" si="103"/>
        <v>10311.495350311074</v>
      </c>
    </row>
    <row r="76" spans="1:44" outlineLevel="1">
      <c r="A76" s="521">
        <f>ROW()</f>
        <v>76</v>
      </c>
      <c r="B76" s="35"/>
      <c r="C76" s="756"/>
      <c r="D76" s="33" t="s">
        <v>24</v>
      </c>
      <c r="E76" s="856"/>
      <c r="F76" s="77"/>
      <c r="G76" s="856"/>
      <c r="H76" s="856"/>
      <c r="J76" s="286"/>
      <c r="K76" s="75"/>
      <c r="L76" s="75"/>
      <c r="M76" s="75"/>
      <c r="N76" s="274"/>
      <c r="O76" s="284">
        <f>SUM(O71:O75)</f>
        <v>20016.213213999999</v>
      </c>
      <c r="P76" s="75">
        <f>SUM(P71:P75)</f>
        <v>19611.125615199999</v>
      </c>
      <c r="Q76" s="75">
        <f>SUM(Q71:Q75)</f>
        <v>20301.993982289358</v>
      </c>
      <c r="R76" s="75">
        <f>SUM(R71:R75)</f>
        <v>20801.54514269533</v>
      </c>
      <c r="S76" s="274">
        <f>SUM(S71:S75)</f>
        <v>20649.531447107081</v>
      </c>
      <c r="T76" s="284">
        <f t="shared" ref="T76:AA76" si="104">SUM(T71:T75)</f>
        <v>9761.1559150068169</v>
      </c>
      <c r="U76" s="75">
        <f t="shared" si="104"/>
        <v>11738.525518755207</v>
      </c>
      <c r="V76" s="75">
        <f t="shared" si="104"/>
        <v>9668.5485872472418</v>
      </c>
      <c r="W76" s="75">
        <f t="shared" si="104"/>
        <v>21407.074106002448</v>
      </c>
      <c r="X76" s="75">
        <f t="shared" si="104"/>
        <v>22970.677900468807</v>
      </c>
      <c r="Y76" s="75">
        <f t="shared" si="104"/>
        <v>23239.846731536913</v>
      </c>
      <c r="Z76" s="274">
        <f t="shared" si="104"/>
        <v>23279.311362810877</v>
      </c>
      <c r="AA76" s="284">
        <f t="shared" si="104"/>
        <v>12388.047266842474</v>
      </c>
      <c r="AB76" s="75"/>
      <c r="AC76" s="75"/>
      <c r="AD76" s="75">
        <f t="shared" ref="AD76:AH76" si="105">SUM(AD71:AD75)</f>
        <v>23456.721466702125</v>
      </c>
      <c r="AE76" s="75">
        <f t="shared" si="105"/>
        <v>25419.180685644413</v>
      </c>
      <c r="AF76" s="75">
        <f t="shared" si="105"/>
        <v>24236.095165703358</v>
      </c>
      <c r="AG76" s="75">
        <f t="shared" si="105"/>
        <v>25148.640145926744</v>
      </c>
      <c r="AH76" s="274">
        <f t="shared" si="105"/>
        <v>23932.839968432749</v>
      </c>
      <c r="AI76" s="75">
        <f t="shared" ref="AI76:AM76" si="106">SUM(AI71:AI75)</f>
        <v>23481.719634770627</v>
      </c>
      <c r="AJ76" s="75">
        <f t="shared" si="106"/>
        <v>28087.155822833429</v>
      </c>
      <c r="AK76" s="75">
        <f t="shared" si="106"/>
        <v>27513.909205914082</v>
      </c>
      <c r="AL76" s="75">
        <f t="shared" si="106"/>
        <v>27012.216672883384</v>
      </c>
      <c r="AM76" s="274">
        <f t="shared" si="106"/>
        <v>27591.970760674551</v>
      </c>
      <c r="AN76" s="75">
        <f t="shared" ref="AN76:AR76" si="107">SUM(AN71:AN75)</f>
        <v>28116.177464465407</v>
      </c>
      <c r="AO76" s="75">
        <f t="shared" si="107"/>
        <v>29518.431086223318</v>
      </c>
      <c r="AP76" s="75">
        <f t="shared" si="107"/>
        <v>30161.018351710009</v>
      </c>
      <c r="AQ76" s="75">
        <f t="shared" si="107"/>
        <v>30308.351026180346</v>
      </c>
      <c r="AR76" s="274">
        <f t="shared" si="107"/>
        <v>30415.239735120071</v>
      </c>
    </row>
    <row r="77" spans="1:44">
      <c r="A77" s="853" t="s">
        <v>699</v>
      </c>
      <c r="B77" s="717"/>
      <c r="C77" s="757"/>
      <c r="D77" s="717"/>
      <c r="E77" s="717"/>
      <c r="F77" s="717"/>
      <c r="G77" s="717"/>
      <c r="H77" s="717"/>
      <c r="I77" s="718"/>
      <c r="J77" s="719"/>
      <c r="K77" s="718"/>
      <c r="L77" s="718"/>
      <c r="M77" s="718"/>
      <c r="N77" s="720"/>
      <c r="O77" s="719"/>
      <c r="P77" s="718"/>
      <c r="Q77" s="718"/>
      <c r="R77" s="718"/>
      <c r="S77" s="720"/>
      <c r="T77" s="719"/>
      <c r="U77" s="718"/>
      <c r="V77" s="718"/>
      <c r="W77" s="718"/>
      <c r="X77" s="718"/>
      <c r="Y77" s="718"/>
      <c r="Z77" s="720"/>
      <c r="AA77" s="719"/>
      <c r="AB77" s="718"/>
      <c r="AC77" s="718"/>
      <c r="AD77" s="718"/>
      <c r="AE77" s="718"/>
      <c r="AF77" s="718"/>
      <c r="AG77" s="718"/>
      <c r="AH77" s="720"/>
      <c r="AI77" s="718"/>
      <c r="AJ77" s="718"/>
      <c r="AK77" s="718"/>
      <c r="AL77" s="718"/>
      <c r="AM77" s="720"/>
      <c r="AN77" s="718"/>
      <c r="AO77" s="718"/>
      <c r="AP77" s="718"/>
      <c r="AQ77" s="718"/>
      <c r="AR77" s="720"/>
    </row>
    <row r="78" spans="1:44" outlineLevel="1">
      <c r="A78" s="521">
        <f>ROW()</f>
        <v>78</v>
      </c>
      <c r="B78" s="35"/>
      <c r="C78" s="756"/>
      <c r="J78" s="778"/>
      <c r="K78" s="779"/>
      <c r="L78" s="779"/>
      <c r="M78" s="779"/>
      <c r="N78" s="780"/>
      <c r="O78" s="1934"/>
      <c r="P78" s="1935"/>
      <c r="Q78" s="1935"/>
      <c r="R78" s="1935"/>
      <c r="S78" s="1936"/>
      <c r="T78" s="1909" t="s">
        <v>386</v>
      </c>
      <c r="U78" s="1910"/>
      <c r="V78" s="1910"/>
      <c r="W78" s="1910"/>
      <c r="X78" s="1910"/>
      <c r="Y78" s="1910"/>
      <c r="Z78" s="1911"/>
      <c r="AA78" s="1171"/>
      <c r="AB78" s="1136"/>
      <c r="AC78" s="1136"/>
      <c r="AD78" s="1136" t="s">
        <v>172</v>
      </c>
      <c r="AE78" s="1136"/>
      <c r="AF78" s="1136"/>
      <c r="AG78" s="1136"/>
      <c r="AH78" s="1161"/>
      <c r="AI78" s="1136"/>
      <c r="AJ78" s="1136"/>
      <c r="AK78" s="1764" t="s">
        <v>916</v>
      </c>
      <c r="AL78" s="1136" t="s">
        <v>917</v>
      </c>
      <c r="AM78" s="1161"/>
      <c r="AN78" s="1136"/>
      <c r="AO78" s="1136"/>
      <c r="AP78" s="1136" t="s">
        <v>280</v>
      </c>
      <c r="AQ78" s="1136"/>
      <c r="AR78" s="1161"/>
    </row>
    <row r="79" spans="1:44" outlineLevel="1">
      <c r="A79" s="521">
        <f>ROW()</f>
        <v>79</v>
      </c>
      <c r="B79" s="35"/>
      <c r="C79" s="756" t="s">
        <v>145</v>
      </c>
      <c r="J79" s="526"/>
      <c r="K79" s="527"/>
      <c r="L79" s="527"/>
      <c r="M79" s="527"/>
      <c r="N79" s="528"/>
      <c r="O79" s="903"/>
      <c r="P79" s="904"/>
      <c r="Q79" s="904"/>
      <c r="R79" s="904"/>
      <c r="S79" s="905"/>
      <c r="T79" s="526"/>
      <c r="U79" s="527"/>
      <c r="V79" s="527"/>
      <c r="W79" s="527"/>
      <c r="X79" s="527"/>
      <c r="Y79" s="527"/>
      <c r="Z79" s="528"/>
      <c r="AA79" s="526"/>
      <c r="AB79" s="527"/>
      <c r="AC79" s="527"/>
      <c r="AD79" s="904"/>
      <c r="AE79" s="527"/>
      <c r="AF79" s="527"/>
      <c r="AG79" s="527"/>
      <c r="AH79" s="528"/>
      <c r="AI79" s="527"/>
      <c r="AJ79" s="527"/>
      <c r="AK79" s="527"/>
      <c r="AL79" s="527"/>
      <c r="AM79" s="528"/>
      <c r="AN79" s="527"/>
      <c r="AO79" s="527"/>
      <c r="AP79" s="527"/>
      <c r="AQ79" s="527"/>
      <c r="AR79" s="528"/>
    </row>
    <row r="80" spans="1:44" outlineLevel="1">
      <c r="A80" s="521">
        <f>ROW()</f>
        <v>80</v>
      </c>
      <c r="B80" s="35"/>
      <c r="D80" s="33" t="s">
        <v>146</v>
      </c>
      <c r="J80" s="218"/>
      <c r="K80" s="71"/>
      <c r="L80" s="71"/>
      <c r="M80" s="71"/>
      <c r="N80" s="219"/>
      <c r="O80" s="183"/>
      <c r="P80" s="78"/>
      <c r="Q80" s="78"/>
      <c r="R80" s="78"/>
      <c r="S80" s="196"/>
      <c r="T80" s="263">
        <f>T36</f>
        <v>50.333333333333329</v>
      </c>
      <c r="U80" s="62">
        <f t="shared" ref="U80:AA80" si="108">U36</f>
        <v>53</v>
      </c>
      <c r="V80" s="62">
        <f t="shared" si="108"/>
        <v>53.166666666666671</v>
      </c>
      <c r="W80" s="62">
        <f t="shared" si="108"/>
        <v>53.166666666666671</v>
      </c>
      <c r="X80" s="62">
        <f t="shared" si="108"/>
        <v>55.916666666666671</v>
      </c>
      <c r="Y80" s="62">
        <f t="shared" si="108"/>
        <v>62.666666666666671</v>
      </c>
      <c r="Z80" s="256">
        <f t="shared" si="108"/>
        <v>64.5</v>
      </c>
      <c r="AA80" s="263">
        <f t="shared" si="108"/>
        <v>64.5</v>
      </c>
      <c r="AB80" s="62"/>
      <c r="AC80" s="62"/>
      <c r="AD80" s="62">
        <f t="shared" ref="AD80:AR80" si="109">AD36</f>
        <v>66.5</v>
      </c>
      <c r="AE80" s="62">
        <f t="shared" si="109"/>
        <v>72</v>
      </c>
      <c r="AF80" s="62">
        <f t="shared" si="109"/>
        <v>72.5</v>
      </c>
      <c r="AG80" s="62">
        <f t="shared" si="109"/>
        <v>72.5</v>
      </c>
      <c r="AH80" s="256">
        <f t="shared" si="109"/>
        <v>70.5</v>
      </c>
      <c r="AI80" s="62">
        <f t="shared" si="109"/>
        <v>70</v>
      </c>
      <c r="AJ80" s="62">
        <f t="shared" si="109"/>
        <v>70</v>
      </c>
      <c r="AK80" s="62">
        <f t="shared" si="109"/>
        <v>72</v>
      </c>
      <c r="AL80" s="62">
        <f t="shared" si="109"/>
        <v>71</v>
      </c>
      <c r="AM80" s="256">
        <f t="shared" si="109"/>
        <v>67.5</v>
      </c>
      <c r="AN80" s="62">
        <f t="shared" si="109"/>
        <v>68</v>
      </c>
      <c r="AO80" s="62">
        <f t="shared" si="109"/>
        <v>68</v>
      </c>
      <c r="AP80" s="62">
        <f t="shared" si="109"/>
        <v>69</v>
      </c>
      <c r="AQ80" s="62">
        <f t="shared" si="109"/>
        <v>68</v>
      </c>
      <c r="AR80" s="256">
        <f t="shared" si="109"/>
        <v>68</v>
      </c>
    </row>
    <row r="81" spans="1:44" outlineLevel="1">
      <c r="A81" s="521">
        <f>ROW()</f>
        <v>81</v>
      </c>
      <c r="B81" s="35"/>
      <c r="D81" s="33" t="s">
        <v>147</v>
      </c>
      <c r="J81" s="218"/>
      <c r="K81" s="71"/>
      <c r="L81" s="71"/>
      <c r="M81" s="71"/>
      <c r="N81" s="219"/>
      <c r="O81" s="204"/>
      <c r="P81" s="70"/>
      <c r="Q81" s="70"/>
      <c r="R81" s="70"/>
      <c r="S81" s="205"/>
      <c r="T81" s="392">
        <v>4810.6749778082176</v>
      </c>
      <c r="U81" s="393"/>
      <c r="V81" s="393"/>
      <c r="W81" s="393">
        <v>9941.0928452054795</v>
      </c>
      <c r="X81" s="393">
        <v>11680.597187397259</v>
      </c>
      <c r="Y81" s="393">
        <v>12196.775935616439</v>
      </c>
      <c r="Z81" s="929">
        <v>12836.935461643836</v>
      </c>
      <c r="AA81" s="688">
        <v>6908.5083550684922</v>
      </c>
      <c r="AB81" s="939"/>
      <c r="AC81" s="939"/>
      <c r="AD81" s="939">
        <v>13355.221036273972</v>
      </c>
      <c r="AE81" s="939">
        <v>15366.257616438357</v>
      </c>
      <c r="AF81" s="939">
        <v>15901.481849315074</v>
      </c>
      <c r="AG81" s="939">
        <v>16933.540499715076</v>
      </c>
      <c r="AH81" s="929">
        <v>17024.750908832881</v>
      </c>
      <c r="AI81" s="688">
        <v>16896.726076712337</v>
      </c>
      <c r="AJ81" s="939">
        <v>17662.971630136992</v>
      </c>
      <c r="AK81" s="939">
        <v>17576.273000000005</v>
      </c>
      <c r="AL81" s="939">
        <v>17059.37656164384</v>
      </c>
      <c r="AM81" s="929">
        <v>14722.620344000001</v>
      </c>
      <c r="AN81" s="1851">
        <v>12312.827968060607</v>
      </c>
      <c r="AO81" s="1843">
        <v>12754.302109801527</v>
      </c>
      <c r="AP81" s="1843">
        <v>13077.258637767443</v>
      </c>
      <c r="AQ81" s="1843">
        <v>13067.344695937009</v>
      </c>
      <c r="AR81" s="1849">
        <v>13084.934211072003</v>
      </c>
    </row>
    <row r="82" spans="1:44" outlineLevel="1">
      <c r="A82" s="521">
        <f>ROW()</f>
        <v>82</v>
      </c>
      <c r="B82" s="35"/>
      <c r="D82" s="33" t="s">
        <v>148</v>
      </c>
      <c r="J82" s="218"/>
      <c r="K82" s="71"/>
      <c r="L82" s="71"/>
      <c r="M82" s="71"/>
      <c r="N82" s="219"/>
      <c r="O82" s="204"/>
      <c r="P82" s="70"/>
      <c r="Q82" s="70"/>
      <c r="R82" s="70"/>
      <c r="S82" s="205"/>
      <c r="T82" s="392">
        <v>1022.9822465753425</v>
      </c>
      <c r="U82" s="393"/>
      <c r="V82" s="393"/>
      <c r="W82" s="393">
        <v>2395.2167123287672</v>
      </c>
      <c r="X82" s="393">
        <v>6559.0234520547947</v>
      </c>
      <c r="Y82" s="393">
        <v>5974.0183890410945</v>
      </c>
      <c r="Z82" s="929">
        <v>6077.2200821917786</v>
      </c>
      <c r="AA82" s="688">
        <v>3742.0594191780838</v>
      </c>
      <c r="AB82" s="939"/>
      <c r="AC82" s="939"/>
      <c r="AD82" s="939">
        <v>7362.0873424657548</v>
      </c>
      <c r="AE82" s="939">
        <v>7594.702027397263</v>
      </c>
      <c r="AF82" s="939">
        <v>6938.8695890410927</v>
      </c>
      <c r="AG82" s="939">
        <v>6587.7075616438369</v>
      </c>
      <c r="AH82" s="929">
        <v>6529.5671780821931</v>
      </c>
      <c r="AI82" s="688">
        <v>6527.8805479452067</v>
      </c>
      <c r="AJ82" s="939">
        <v>6479.8934246575336</v>
      </c>
      <c r="AK82" s="939">
        <v>6450.1399999999994</v>
      </c>
      <c r="AL82" s="939">
        <v>6237.2178082191786</v>
      </c>
      <c r="AM82" s="929">
        <v>5799.96</v>
      </c>
      <c r="AN82" s="1851">
        <v>5975.7163636363639</v>
      </c>
      <c r="AO82" s="1843">
        <v>6021.3325190839696</v>
      </c>
      <c r="AP82" s="1843">
        <v>6204.6083720930237</v>
      </c>
      <c r="AQ82" s="1843">
        <v>6210.9807874015751</v>
      </c>
      <c r="AR82" s="1849">
        <v>6310.3564800000004</v>
      </c>
    </row>
    <row r="83" spans="1:44" outlineLevel="1">
      <c r="A83" s="521">
        <f>ROW()</f>
        <v>83</v>
      </c>
      <c r="B83" s="35"/>
      <c r="D83" s="33" t="s">
        <v>149</v>
      </c>
      <c r="J83" s="218"/>
      <c r="K83" s="71"/>
      <c r="L83" s="71"/>
      <c r="M83" s="71"/>
      <c r="N83" s="219"/>
      <c r="O83" s="204"/>
      <c r="P83" s="70"/>
      <c r="Q83" s="70"/>
      <c r="R83" s="70"/>
      <c r="S83" s="205"/>
      <c r="T83" s="392">
        <v>10466.013769020001</v>
      </c>
      <c r="U83" s="393"/>
      <c r="V83" s="393"/>
      <c r="W83" s="393">
        <v>23453.571719085001</v>
      </c>
      <c r="X83" s="393">
        <v>30807.775555240001</v>
      </c>
      <c r="Y83" s="393">
        <v>28099.353761689996</v>
      </c>
      <c r="Z83" s="929">
        <v>29939.874695769999</v>
      </c>
      <c r="AA83" s="688">
        <v>16267.790643655</v>
      </c>
      <c r="AB83" s="939"/>
      <c r="AC83" s="939"/>
      <c r="AD83" s="939">
        <v>31828.349746005002</v>
      </c>
      <c r="AE83" s="939">
        <v>37584.499617170004</v>
      </c>
      <c r="AF83" s="939">
        <v>37057.851734475</v>
      </c>
      <c r="AG83" s="939">
        <v>42709.113946935002</v>
      </c>
      <c r="AH83" s="929">
        <v>37509.940872747</v>
      </c>
      <c r="AI83" s="688">
        <v>33716.244001875995</v>
      </c>
      <c r="AJ83" s="939">
        <v>41797.035555531998</v>
      </c>
      <c r="AK83" s="939">
        <v>39754.902924073001</v>
      </c>
      <c r="AL83" s="939">
        <v>36358.586964268994</v>
      </c>
      <c r="AM83" s="929">
        <v>33517.634620448196</v>
      </c>
      <c r="AN83" s="1851">
        <v>30675.48521872265</v>
      </c>
      <c r="AO83" s="1843">
        <v>34707.167474254573</v>
      </c>
      <c r="AP83" s="1843">
        <v>35976.560082220181</v>
      </c>
      <c r="AQ83" s="1843">
        <v>36159.004206227</v>
      </c>
      <c r="AR83" s="1849">
        <v>36145.205453969458</v>
      </c>
    </row>
    <row r="84" spans="1:44" outlineLevel="1">
      <c r="A84" s="521">
        <f>ROW()</f>
        <v>84</v>
      </c>
      <c r="B84" s="35"/>
      <c r="D84" s="33" t="s">
        <v>150</v>
      </c>
      <c r="J84" s="218"/>
      <c r="K84" s="71"/>
      <c r="L84" s="71"/>
      <c r="M84" s="71"/>
      <c r="N84" s="219"/>
      <c r="O84" s="204"/>
      <c r="P84" s="70"/>
      <c r="Q84" s="70"/>
      <c r="R84" s="70"/>
      <c r="S84" s="205"/>
      <c r="T84" s="392">
        <v>1432.2451019000002</v>
      </c>
      <c r="U84" s="393"/>
      <c r="V84" s="393"/>
      <c r="W84" s="393">
        <v>2792.5828359000002</v>
      </c>
      <c r="X84" s="393">
        <v>22417.4488943</v>
      </c>
      <c r="Y84" s="393">
        <v>10456.275106800002</v>
      </c>
      <c r="Z84" s="929">
        <v>9608.1509189399985</v>
      </c>
      <c r="AA84" s="688">
        <v>5860.3465705000008</v>
      </c>
      <c r="AB84" s="939"/>
      <c r="AC84" s="939"/>
      <c r="AD84" s="939">
        <v>14173.393546700001</v>
      </c>
      <c r="AE84" s="939">
        <v>17215.381240400005</v>
      </c>
      <c r="AF84" s="939">
        <v>18631.627990720001</v>
      </c>
      <c r="AG84" s="939">
        <v>24799.913435500002</v>
      </c>
      <c r="AH84" s="929">
        <v>22350.33746748</v>
      </c>
      <c r="AI84" s="688">
        <v>19516.981129559997</v>
      </c>
      <c r="AJ84" s="939">
        <v>25527.4891795</v>
      </c>
      <c r="AK84" s="939">
        <v>26913.826632840006</v>
      </c>
      <c r="AL84" s="939">
        <v>24812.554138979998</v>
      </c>
      <c r="AM84" s="929">
        <v>28905.851271846816</v>
      </c>
      <c r="AN84" s="1851">
        <v>27085.907550323907</v>
      </c>
      <c r="AO84" s="1843">
        <v>29640.942927670891</v>
      </c>
      <c r="AP84" s="1843">
        <v>29768.008475067738</v>
      </c>
      <c r="AQ84" s="1843">
        <v>29960.832191451362</v>
      </c>
      <c r="AR84" s="1849">
        <v>30075.17998681352</v>
      </c>
    </row>
    <row r="85" spans="1:44" outlineLevel="1">
      <c r="A85" s="521">
        <f>ROW()</f>
        <v>85</v>
      </c>
      <c r="B85" s="35"/>
      <c r="D85" s="33" t="s">
        <v>159</v>
      </c>
      <c r="J85" s="114"/>
      <c r="N85" s="277"/>
      <c r="O85" s="218"/>
      <c r="P85" s="71"/>
      <c r="Q85" s="71"/>
      <c r="R85" s="71"/>
      <c r="S85" s="219"/>
      <c r="T85" s="218">
        <f t="shared" ref="T85:AA85" si="110">T71*1000</f>
        <v>2989027.0589999994</v>
      </c>
      <c r="U85" s="71">
        <f t="shared" si="110"/>
        <v>3385705.709324602</v>
      </c>
      <c r="V85" s="71">
        <f t="shared" si="110"/>
        <v>3676067.2486753967</v>
      </c>
      <c r="W85" s="71">
        <f t="shared" si="110"/>
        <v>7061772.9579999987</v>
      </c>
      <c r="X85" s="71">
        <f t="shared" si="110"/>
        <v>8562532.4850000031</v>
      </c>
      <c r="Y85" s="71">
        <f t="shared" si="110"/>
        <v>8478528.8239999991</v>
      </c>
      <c r="Z85" s="219">
        <f t="shared" si="110"/>
        <v>8669858.248999998</v>
      </c>
      <c r="AA85" s="218">
        <f t="shared" si="110"/>
        <v>4660411.4820000017</v>
      </c>
      <c r="AB85" s="71"/>
      <c r="AC85" s="71"/>
      <c r="AD85" s="71">
        <f t="shared" ref="AD85:AM85" si="111">AD71*1000</f>
        <v>8842923.4730000012</v>
      </c>
      <c r="AE85" s="71">
        <f t="shared" si="111"/>
        <v>9474734.7599999998</v>
      </c>
      <c r="AF85" s="71">
        <f t="shared" si="111"/>
        <v>9292616.6600000001</v>
      </c>
      <c r="AG85" s="71">
        <f t="shared" si="111"/>
        <v>9924907.2410000004</v>
      </c>
      <c r="AH85" s="219">
        <f t="shared" si="111"/>
        <v>8866005.9440000001</v>
      </c>
      <c r="AI85" s="71">
        <f t="shared" si="111"/>
        <v>8578785.8000000026</v>
      </c>
      <c r="AJ85" s="71">
        <f t="shared" si="111"/>
        <v>12341997.451000001</v>
      </c>
      <c r="AK85" s="71">
        <f t="shared" si="111"/>
        <v>11830267.241999999</v>
      </c>
      <c r="AL85" s="71">
        <f t="shared" si="111"/>
        <v>11503749.147000002</v>
      </c>
      <c r="AM85" s="219">
        <f t="shared" si="111"/>
        <v>12150331.165525407</v>
      </c>
      <c r="AN85" s="71">
        <f t="shared" ref="AN85:AR85" si="112">AN71*1000</f>
        <v>12319640.944438655</v>
      </c>
      <c r="AO85" s="71">
        <f t="shared" si="112"/>
        <v>13696720.850431208</v>
      </c>
      <c r="AP85" s="71">
        <f t="shared" si="112"/>
        <v>14278122.096885979</v>
      </c>
      <c r="AQ85" s="71">
        <f t="shared" si="112"/>
        <v>14357587.67327724</v>
      </c>
      <c r="AR85" s="219">
        <f t="shared" si="112"/>
        <v>14387703.883250784</v>
      </c>
    </row>
    <row r="86" spans="1:44" outlineLevel="1">
      <c r="A86" s="521">
        <f>ROW()</f>
        <v>86</v>
      </c>
      <c r="B86" s="35"/>
      <c r="D86" s="45" t="s">
        <v>151</v>
      </c>
      <c r="E86" s="45"/>
      <c r="F86" s="45"/>
      <c r="G86" s="45"/>
      <c r="H86" s="45"/>
      <c r="I86" s="45"/>
      <c r="J86" s="182"/>
      <c r="K86" s="45"/>
      <c r="L86" s="45"/>
      <c r="M86" s="45"/>
      <c r="N86" s="278"/>
      <c r="O86" s="206"/>
      <c r="P86" s="73"/>
      <c r="Q86" s="73"/>
      <c r="R86" s="73"/>
      <c r="S86" s="207"/>
      <c r="T86" s="403">
        <v>0</v>
      </c>
      <c r="U86" s="404">
        <v>0</v>
      </c>
      <c r="V86" s="404">
        <v>0</v>
      </c>
      <c r="W86" s="404">
        <v>0</v>
      </c>
      <c r="X86" s="404">
        <v>0</v>
      </c>
      <c r="Y86" s="404">
        <v>0</v>
      </c>
      <c r="Z86" s="395">
        <v>0</v>
      </c>
      <c r="AA86" s="403">
        <v>0</v>
      </c>
      <c r="AB86" s="404"/>
      <c r="AC86" s="404"/>
      <c r="AD86" s="404">
        <v>0</v>
      </c>
      <c r="AE86" s="404">
        <v>0</v>
      </c>
      <c r="AF86" s="404">
        <v>0</v>
      </c>
      <c r="AG86" s="404">
        <v>0</v>
      </c>
      <c r="AH86" s="395">
        <v>0</v>
      </c>
      <c r="AI86" s="404">
        <v>0</v>
      </c>
      <c r="AJ86" s="404">
        <v>0</v>
      </c>
      <c r="AK86" s="404">
        <v>0</v>
      </c>
      <c r="AL86" s="404">
        <v>0</v>
      </c>
      <c r="AM86" s="395">
        <v>0</v>
      </c>
      <c r="AN86" s="1847">
        <v>0</v>
      </c>
      <c r="AO86" s="1847">
        <v>0</v>
      </c>
      <c r="AP86" s="1847">
        <v>0</v>
      </c>
      <c r="AQ86" s="1847">
        <v>0</v>
      </c>
      <c r="AR86" s="1848">
        <v>0</v>
      </c>
    </row>
    <row r="87" spans="1:44" outlineLevel="1">
      <c r="A87" s="521">
        <f>ROW()</f>
        <v>87</v>
      </c>
      <c r="B87" s="35"/>
      <c r="D87" s="33" t="s">
        <v>152</v>
      </c>
      <c r="J87" s="114"/>
      <c r="N87" s="171"/>
      <c r="O87" s="290"/>
      <c r="P87" s="81"/>
      <c r="Q87" s="81"/>
      <c r="R87" s="81"/>
      <c r="S87" s="279"/>
      <c r="T87" s="290">
        <f t="shared" ref="T87:AA87" si="113">T85+T86</f>
        <v>2989027.0589999994</v>
      </c>
      <c r="U87" s="81">
        <f t="shared" si="113"/>
        <v>3385705.709324602</v>
      </c>
      <c r="V87" s="81">
        <f t="shared" si="113"/>
        <v>3676067.2486753967</v>
      </c>
      <c r="W87" s="81">
        <f t="shared" si="113"/>
        <v>7061772.9579999987</v>
      </c>
      <c r="X87" s="81">
        <f t="shared" si="113"/>
        <v>8562532.4850000031</v>
      </c>
      <c r="Y87" s="81">
        <f t="shared" si="113"/>
        <v>8478528.8239999991</v>
      </c>
      <c r="Z87" s="279">
        <f t="shared" si="113"/>
        <v>8669858.248999998</v>
      </c>
      <c r="AA87" s="290">
        <f t="shared" si="113"/>
        <v>4660411.4820000017</v>
      </c>
      <c r="AB87" s="81"/>
      <c r="AC87" s="81"/>
      <c r="AD87" s="81">
        <f t="shared" ref="AD87:AH87" si="114">AD85+AD86</f>
        <v>8842923.4730000012</v>
      </c>
      <c r="AE87" s="81">
        <f t="shared" si="114"/>
        <v>9474734.7599999998</v>
      </c>
      <c r="AF87" s="81">
        <f t="shared" si="114"/>
        <v>9292616.6600000001</v>
      </c>
      <c r="AG87" s="81">
        <f t="shared" si="114"/>
        <v>9924907.2410000004</v>
      </c>
      <c r="AH87" s="279">
        <f t="shared" si="114"/>
        <v>8866005.9440000001</v>
      </c>
      <c r="AI87" s="81">
        <f t="shared" ref="AI87:AM87" si="115">AI85+AI86</f>
        <v>8578785.8000000026</v>
      </c>
      <c r="AJ87" s="81">
        <f t="shared" si="115"/>
        <v>12341997.451000001</v>
      </c>
      <c r="AK87" s="81">
        <f t="shared" si="115"/>
        <v>11830267.241999999</v>
      </c>
      <c r="AL87" s="81">
        <f t="shared" si="115"/>
        <v>11503749.147000002</v>
      </c>
      <c r="AM87" s="279">
        <f t="shared" si="115"/>
        <v>12150331.165525407</v>
      </c>
      <c r="AN87" s="81">
        <f t="shared" ref="AN87:AR87" si="116">AN85+AN86</f>
        <v>12319640.944438655</v>
      </c>
      <c r="AO87" s="81">
        <f t="shared" si="116"/>
        <v>13696720.850431208</v>
      </c>
      <c r="AP87" s="81">
        <f t="shared" si="116"/>
        <v>14278122.096885979</v>
      </c>
      <c r="AQ87" s="81">
        <f t="shared" si="116"/>
        <v>14357587.67327724</v>
      </c>
      <c r="AR87" s="279">
        <f t="shared" si="116"/>
        <v>14387703.883250784</v>
      </c>
    </row>
    <row r="88" spans="1:44" outlineLevel="1">
      <c r="A88" s="521">
        <f>ROW()</f>
        <v>88</v>
      </c>
      <c r="B88" s="35"/>
      <c r="D88" s="33" t="s">
        <v>465</v>
      </c>
      <c r="E88" s="82"/>
      <c r="J88" s="289"/>
      <c r="L88" s="83"/>
      <c r="N88" s="171"/>
      <c r="O88" s="290"/>
      <c r="P88" s="81"/>
      <c r="Q88" s="81"/>
      <c r="R88" s="81"/>
      <c r="S88" s="279"/>
      <c r="T88" s="290">
        <f t="shared" ref="T88:AA88" si="117">T87/T80</f>
        <v>59384.643556291383</v>
      </c>
      <c r="U88" s="81">
        <f t="shared" si="117"/>
        <v>63881.239798577401</v>
      </c>
      <c r="V88" s="81">
        <f t="shared" si="117"/>
        <v>69142.33069608896</v>
      </c>
      <c r="W88" s="81">
        <f t="shared" si="117"/>
        <v>132823.31582445136</v>
      </c>
      <c r="X88" s="81">
        <f t="shared" si="117"/>
        <v>153130.23818181822</v>
      </c>
      <c r="Y88" s="81">
        <f t="shared" si="117"/>
        <v>135295.67272340422</v>
      </c>
      <c r="Z88" s="279">
        <f t="shared" si="117"/>
        <v>134416.40696124028</v>
      </c>
      <c r="AA88" s="290">
        <f t="shared" si="117"/>
        <v>72254.441581395382</v>
      </c>
      <c r="AB88" s="81"/>
      <c r="AC88" s="81"/>
      <c r="AD88" s="81">
        <f t="shared" ref="AD88:AM88" si="118">AD87/AD80</f>
        <v>132976.29282706769</v>
      </c>
      <c r="AE88" s="81">
        <f t="shared" si="118"/>
        <v>131593.53833333333</v>
      </c>
      <c r="AF88" s="81">
        <f t="shared" si="118"/>
        <v>128174.02289655173</v>
      </c>
      <c r="AG88" s="81">
        <f t="shared" si="118"/>
        <v>136895.27228965517</v>
      </c>
      <c r="AH88" s="279">
        <f t="shared" si="118"/>
        <v>125758.94956028368</v>
      </c>
      <c r="AI88" s="81">
        <f t="shared" si="118"/>
        <v>122554.0828571429</v>
      </c>
      <c r="AJ88" s="81">
        <f t="shared" si="118"/>
        <v>176314.24930000002</v>
      </c>
      <c r="AK88" s="81">
        <f t="shared" si="118"/>
        <v>164309.26724999998</v>
      </c>
      <c r="AL88" s="81">
        <f t="shared" si="118"/>
        <v>162024.63587323946</v>
      </c>
      <c r="AM88" s="279">
        <f t="shared" si="118"/>
        <v>180004.90615593194</v>
      </c>
      <c r="AN88" s="81">
        <f t="shared" ref="AN88:AR88" si="119">AN87/AN80</f>
        <v>181171.19035939197</v>
      </c>
      <c r="AO88" s="81">
        <f t="shared" si="119"/>
        <v>201422.36544751775</v>
      </c>
      <c r="AP88" s="81">
        <f t="shared" si="119"/>
        <v>206929.30575197071</v>
      </c>
      <c r="AQ88" s="81">
        <f t="shared" si="119"/>
        <v>211140.99519525352</v>
      </c>
      <c r="AR88" s="279">
        <f t="shared" si="119"/>
        <v>211583.88063604094</v>
      </c>
    </row>
    <row r="89" spans="1:44" outlineLevel="1">
      <c r="A89" s="521">
        <f>ROW()</f>
        <v>89</v>
      </c>
      <c r="B89" s="35"/>
      <c r="C89" s="756" t="s">
        <v>154</v>
      </c>
      <c r="J89" s="526"/>
      <c r="K89" s="527"/>
      <c r="L89" s="527"/>
      <c r="M89" s="527"/>
      <c r="N89" s="528"/>
      <c r="O89" s="903"/>
      <c r="P89" s="904"/>
      <c r="Q89" s="904"/>
      <c r="R89" s="904"/>
      <c r="S89" s="905"/>
      <c r="T89" s="526"/>
      <c r="U89" s="527"/>
      <c r="V89" s="527"/>
      <c r="W89" s="527"/>
      <c r="X89" s="527"/>
      <c r="Y89" s="527"/>
      <c r="Z89" s="528"/>
      <c r="AA89" s="526"/>
      <c r="AB89" s="527"/>
      <c r="AC89" s="527"/>
      <c r="AD89" s="527"/>
      <c r="AE89" s="527"/>
      <c r="AF89" s="527"/>
      <c r="AG89" s="527"/>
      <c r="AH89" s="528"/>
      <c r="AI89" s="527"/>
      <c r="AJ89" s="527"/>
      <c r="AK89" s="527"/>
      <c r="AL89" s="527"/>
      <c r="AM89" s="528"/>
      <c r="AN89" s="527"/>
      <c r="AO89" s="527"/>
      <c r="AP89" s="527"/>
      <c r="AQ89" s="527"/>
      <c r="AR89" s="528"/>
    </row>
    <row r="90" spans="1:44" outlineLevel="1">
      <c r="A90" s="521">
        <f>ROW()</f>
        <v>90</v>
      </c>
      <c r="B90" s="35"/>
      <c r="D90" s="33" t="s">
        <v>155</v>
      </c>
      <c r="J90" s="287"/>
      <c r="L90" s="177"/>
      <c r="N90" s="277"/>
      <c r="O90" s="204"/>
      <c r="P90" s="70"/>
      <c r="Q90" s="70"/>
      <c r="R90" s="70"/>
      <c r="S90" s="205"/>
      <c r="T90" s="265">
        <f t="shared" ref="T90:AA90" si="120">T37</f>
        <v>97.166666666666671</v>
      </c>
      <c r="U90" s="77">
        <f t="shared" si="120"/>
        <v>96.5</v>
      </c>
      <c r="V90" s="77">
        <f t="shared" si="120"/>
        <v>101</v>
      </c>
      <c r="W90" s="77">
        <f t="shared" si="120"/>
        <v>101</v>
      </c>
      <c r="X90" s="77">
        <f t="shared" si="120"/>
        <v>109.5</v>
      </c>
      <c r="Y90" s="77">
        <f t="shared" si="120"/>
        <v>106.58333333333333</v>
      </c>
      <c r="Z90" s="257">
        <f t="shared" si="120"/>
        <v>104.5</v>
      </c>
      <c r="AA90" s="265">
        <f t="shared" si="120"/>
        <v>103</v>
      </c>
      <c r="AB90" s="77"/>
      <c r="AC90" s="77"/>
      <c r="AD90" s="77">
        <f t="shared" ref="AD90:AR90" si="121">AD37</f>
        <v>102.5</v>
      </c>
      <c r="AE90" s="77">
        <f t="shared" si="121"/>
        <v>98.5</v>
      </c>
      <c r="AF90" s="77">
        <f t="shared" si="121"/>
        <v>97</v>
      </c>
      <c r="AG90" s="77">
        <f t="shared" si="121"/>
        <v>101</v>
      </c>
      <c r="AH90" s="257">
        <f t="shared" si="121"/>
        <v>105.5</v>
      </c>
      <c r="AI90" s="77">
        <f t="shared" si="121"/>
        <v>104.5</v>
      </c>
      <c r="AJ90" s="77">
        <f t="shared" si="121"/>
        <v>103</v>
      </c>
      <c r="AK90" s="77">
        <f t="shared" si="121"/>
        <v>104</v>
      </c>
      <c r="AL90" s="77">
        <f t="shared" si="121"/>
        <v>104</v>
      </c>
      <c r="AM90" s="257">
        <f t="shared" si="121"/>
        <v>104.5</v>
      </c>
      <c r="AN90" s="77">
        <f t="shared" si="121"/>
        <v>104</v>
      </c>
      <c r="AO90" s="77">
        <f t="shared" si="121"/>
        <v>104</v>
      </c>
      <c r="AP90" s="77">
        <f t="shared" si="121"/>
        <v>105</v>
      </c>
      <c r="AQ90" s="77">
        <f t="shared" si="121"/>
        <v>105</v>
      </c>
      <c r="AR90" s="257">
        <f t="shared" si="121"/>
        <v>104</v>
      </c>
    </row>
    <row r="91" spans="1:44" outlineLevel="1">
      <c r="A91" s="521">
        <f>ROW()</f>
        <v>91</v>
      </c>
      <c r="B91" s="35"/>
      <c r="D91" s="33" t="s">
        <v>156</v>
      </c>
      <c r="E91" s="81"/>
      <c r="F91" s="84"/>
      <c r="J91" s="204"/>
      <c r="K91" s="84"/>
      <c r="L91" s="70"/>
      <c r="M91" s="84"/>
      <c r="N91" s="219"/>
      <c r="O91" s="218"/>
      <c r="P91" s="71"/>
      <c r="Q91" s="71"/>
      <c r="R91" s="71"/>
      <c r="S91" s="219"/>
      <c r="T91" s="392">
        <v>228196.54644999997</v>
      </c>
      <c r="U91" s="393"/>
      <c r="V91" s="393"/>
      <c r="W91" s="393">
        <v>439801.47700000019</v>
      </c>
      <c r="X91" s="393">
        <v>851175.00399999972</v>
      </c>
      <c r="Y91" s="393">
        <v>838543.44699999958</v>
      </c>
      <c r="Z91" s="394">
        <v>815846.86599999969</v>
      </c>
      <c r="AA91" s="392"/>
      <c r="AB91" s="393"/>
      <c r="AC91" s="393"/>
      <c r="AD91" s="573"/>
      <c r="AE91" s="393"/>
      <c r="AF91" s="393"/>
      <c r="AG91" s="393"/>
      <c r="AH91" s="394"/>
      <c r="AI91" s="573"/>
      <c r="AJ91" s="393"/>
      <c r="AK91" s="393"/>
      <c r="AL91" s="393"/>
      <c r="AM91" s="394"/>
      <c r="AN91" s="1852"/>
      <c r="AO91" s="1844"/>
      <c r="AP91" s="1844"/>
      <c r="AQ91" s="1844"/>
      <c r="AR91" s="1845"/>
    </row>
    <row r="92" spans="1:44" outlineLevel="1">
      <c r="A92" s="521">
        <f>ROW()</f>
        <v>92</v>
      </c>
      <c r="B92" s="35"/>
      <c r="D92" s="33" t="s">
        <v>157</v>
      </c>
      <c r="E92" s="81"/>
      <c r="F92" s="84"/>
      <c r="J92" s="204"/>
      <c r="K92" s="84"/>
      <c r="L92" s="70"/>
      <c r="M92" s="84"/>
      <c r="N92" s="219"/>
      <c r="O92" s="218"/>
      <c r="P92" s="71"/>
      <c r="Q92" s="71"/>
      <c r="R92" s="71"/>
      <c r="S92" s="219"/>
      <c r="T92" s="392">
        <v>203649.75271</v>
      </c>
      <c r="U92" s="393"/>
      <c r="V92" s="393"/>
      <c r="W92" s="393">
        <v>383576.21500000003</v>
      </c>
      <c r="X92" s="393">
        <v>1168877.4160000004</v>
      </c>
      <c r="Y92" s="393">
        <v>1144950.2790000001</v>
      </c>
      <c r="Z92" s="394">
        <v>1068670.5360000001</v>
      </c>
      <c r="AA92" s="392"/>
      <c r="AB92" s="393"/>
      <c r="AC92" s="393"/>
      <c r="AD92" s="573"/>
      <c r="AE92" s="393"/>
      <c r="AF92" s="393"/>
      <c r="AG92" s="393"/>
      <c r="AH92" s="394"/>
      <c r="AI92" s="573"/>
      <c r="AJ92" s="393"/>
      <c r="AK92" s="393"/>
      <c r="AL92" s="393"/>
      <c r="AM92" s="394"/>
      <c r="AN92" s="1852"/>
      <c r="AO92" s="1844"/>
      <c r="AP92" s="1844"/>
      <c r="AQ92" s="1844"/>
      <c r="AR92" s="1845"/>
    </row>
    <row r="93" spans="1:44" outlineLevel="1">
      <c r="A93" s="521">
        <f>ROW()</f>
        <v>93</v>
      </c>
      <c r="B93" s="35"/>
      <c r="D93" s="33" t="s">
        <v>158</v>
      </c>
      <c r="E93" s="81"/>
      <c r="F93" s="84"/>
      <c r="J93" s="204"/>
      <c r="K93" s="84"/>
      <c r="L93" s="70"/>
      <c r="M93" s="84"/>
      <c r="N93" s="219"/>
      <c r="O93" s="218"/>
      <c r="P93" s="71"/>
      <c r="Q93" s="71"/>
      <c r="R93" s="71"/>
      <c r="S93" s="219"/>
      <c r="T93" s="392">
        <v>455151.03845111106</v>
      </c>
      <c r="U93" s="393"/>
      <c r="V93" s="393"/>
      <c r="W93" s="393">
        <v>992837.47238888894</v>
      </c>
      <c r="X93" s="393"/>
      <c r="Y93" s="393"/>
      <c r="Z93" s="394"/>
      <c r="AA93" s="392"/>
      <c r="AB93" s="393"/>
      <c r="AC93" s="393"/>
      <c r="AD93" s="573"/>
      <c r="AE93" s="393"/>
      <c r="AF93" s="393"/>
      <c r="AG93" s="393"/>
      <c r="AH93" s="394"/>
      <c r="AI93" s="573"/>
      <c r="AJ93" s="393"/>
      <c r="AK93" s="393"/>
      <c r="AL93" s="393"/>
      <c r="AM93" s="394"/>
      <c r="AN93" s="1852"/>
      <c r="AO93" s="1844"/>
      <c r="AP93" s="1844"/>
      <c r="AQ93" s="1844"/>
      <c r="AR93" s="1845"/>
    </row>
    <row r="94" spans="1:44" outlineLevel="1">
      <c r="A94" s="521">
        <f>ROW()</f>
        <v>94</v>
      </c>
      <c r="B94" s="35"/>
      <c r="D94" s="33" t="s">
        <v>327</v>
      </c>
      <c r="E94" s="81"/>
      <c r="F94" s="84"/>
      <c r="J94" s="204"/>
      <c r="K94" s="84"/>
      <c r="L94" s="70"/>
      <c r="M94" s="84"/>
      <c r="N94" s="219"/>
      <c r="O94" s="218"/>
      <c r="P94" s="71"/>
      <c r="Q94" s="71"/>
      <c r="R94" s="71"/>
      <c r="S94" s="219"/>
      <c r="T94" s="392"/>
      <c r="U94" s="393"/>
      <c r="V94" s="393"/>
      <c r="W94" s="393"/>
      <c r="X94" s="393"/>
      <c r="Y94" s="393"/>
      <c r="Z94" s="394"/>
      <c r="AA94" s="688">
        <v>405625.6059999998</v>
      </c>
      <c r="AB94" s="939"/>
      <c r="AC94" s="939"/>
      <c r="AD94" s="939">
        <v>785654.97699999937</v>
      </c>
      <c r="AE94" s="939">
        <v>762671.74186472897</v>
      </c>
      <c r="AF94" s="939">
        <v>768684.56899999944</v>
      </c>
      <c r="AG94" s="939">
        <v>777864.02399999974</v>
      </c>
      <c r="AH94" s="929">
        <v>796479.23199999949</v>
      </c>
      <c r="AI94" s="939">
        <v>761528.09599999955</v>
      </c>
      <c r="AJ94" s="939">
        <v>794158.32799999951</v>
      </c>
      <c r="AK94" s="939">
        <v>838985.78318482381</v>
      </c>
      <c r="AL94" s="939">
        <v>824989.50371806847</v>
      </c>
      <c r="AM94" s="929">
        <v>833149.91162880848</v>
      </c>
      <c r="AN94" s="1843">
        <v>865306.83384556929</v>
      </c>
      <c r="AO94" s="1843">
        <v>866064.30160328979</v>
      </c>
      <c r="AP94" s="1843">
        <v>874301.69326965604</v>
      </c>
      <c r="AQ94" s="1843">
        <v>877573.56583865371</v>
      </c>
      <c r="AR94" s="1849">
        <v>881157.2138685293</v>
      </c>
    </row>
    <row r="95" spans="1:44" outlineLevel="1">
      <c r="A95" s="521">
        <f>ROW()</f>
        <v>95</v>
      </c>
      <c r="B95" s="35"/>
      <c r="D95" s="33" t="s">
        <v>328</v>
      </c>
      <c r="E95" s="81"/>
      <c r="F95" s="84"/>
      <c r="J95" s="204"/>
      <c r="K95" s="84"/>
      <c r="L95" s="70"/>
      <c r="M95" s="84"/>
      <c r="N95" s="219"/>
      <c r="O95" s="218"/>
      <c r="P95" s="71"/>
      <c r="Q95" s="71"/>
      <c r="R95" s="71"/>
      <c r="S95" s="219"/>
      <c r="T95" s="392"/>
      <c r="U95" s="393"/>
      <c r="V95" s="393"/>
      <c r="W95" s="393"/>
      <c r="X95" s="393"/>
      <c r="Y95" s="393"/>
      <c r="Z95" s="394"/>
      <c r="AA95" s="688">
        <v>542794.27899999998</v>
      </c>
      <c r="AB95" s="939"/>
      <c r="AC95" s="939"/>
      <c r="AD95" s="939">
        <v>1018804.0150000001</v>
      </c>
      <c r="AE95" s="939">
        <v>1008052.4831352708</v>
      </c>
      <c r="AF95" s="939">
        <v>1025065.9580000001</v>
      </c>
      <c r="AG95" s="939">
        <v>1010103.2540000001</v>
      </c>
      <c r="AH95" s="929">
        <v>1045425.8740000001</v>
      </c>
      <c r="AI95" s="939">
        <v>949887.24800000014</v>
      </c>
      <c r="AJ95" s="939">
        <v>1034727.6009999999</v>
      </c>
      <c r="AK95" s="939">
        <v>1079301.4968151755</v>
      </c>
      <c r="AL95" s="939">
        <v>1054413.586281931</v>
      </c>
      <c r="AM95" s="929">
        <v>1064843.3492448635</v>
      </c>
      <c r="AN95" s="1843">
        <v>1105942.8972094776</v>
      </c>
      <c r="AO95" s="1843">
        <v>1106911.0117022214</v>
      </c>
      <c r="AP95" s="1843">
        <v>1117439.1670901356</v>
      </c>
      <c r="AQ95" s="1843">
        <v>1121620.925614076</v>
      </c>
      <c r="AR95" s="1849">
        <v>1126201.1622766322</v>
      </c>
    </row>
    <row r="96" spans="1:44" outlineLevel="1">
      <c r="A96" s="521">
        <f>ROW()</f>
        <v>96</v>
      </c>
      <c r="B96" s="35"/>
      <c r="D96" s="33" t="s">
        <v>152</v>
      </c>
      <c r="E96" s="81"/>
      <c r="F96" s="84"/>
      <c r="J96" s="290"/>
      <c r="K96" s="84"/>
      <c r="L96" s="81"/>
      <c r="M96" s="84"/>
      <c r="N96" s="279"/>
      <c r="O96" s="290"/>
      <c r="P96" s="81"/>
      <c r="Q96" s="81"/>
      <c r="R96" s="81"/>
      <c r="S96" s="279"/>
      <c r="T96" s="290">
        <f t="shared" ref="T96:Z96" si="122">SUM(T91:T93)</f>
        <v>886997.337611111</v>
      </c>
      <c r="U96" s="81">
        <f t="shared" si="122"/>
        <v>0</v>
      </c>
      <c r="V96" s="70">
        <f t="shared" si="122"/>
        <v>0</v>
      </c>
      <c r="W96" s="70">
        <f t="shared" si="122"/>
        <v>1816215.1643888892</v>
      </c>
      <c r="X96" s="70">
        <f t="shared" si="122"/>
        <v>2020052.4200000002</v>
      </c>
      <c r="Y96" s="70">
        <f t="shared" si="122"/>
        <v>1983493.7259999998</v>
      </c>
      <c r="Z96" s="205">
        <f t="shared" si="122"/>
        <v>1884517.4019999998</v>
      </c>
      <c r="AA96" s="204">
        <f>SUM(AA91:AA95)</f>
        <v>948419.88499999978</v>
      </c>
      <c r="AB96" s="70"/>
      <c r="AC96" s="70"/>
      <c r="AD96" s="70">
        <f t="shared" ref="AD96:AH96" si="123">SUM(AD91:AD95)</f>
        <v>1804458.9919999996</v>
      </c>
      <c r="AE96" s="70">
        <f t="shared" si="123"/>
        <v>1770724.2249999996</v>
      </c>
      <c r="AF96" s="70">
        <f t="shared" si="123"/>
        <v>1793750.5269999995</v>
      </c>
      <c r="AG96" s="70">
        <f t="shared" si="123"/>
        <v>1787967.2779999999</v>
      </c>
      <c r="AH96" s="205">
        <f t="shared" si="123"/>
        <v>1841905.1059999997</v>
      </c>
      <c r="AI96" s="70">
        <f t="shared" ref="AI96:AM96" si="124">SUM(AI91:AI95)</f>
        <v>1711415.3439999996</v>
      </c>
      <c r="AJ96" s="70">
        <f t="shared" si="124"/>
        <v>1828885.9289999995</v>
      </c>
      <c r="AK96" s="70">
        <f t="shared" si="124"/>
        <v>1918287.2799999993</v>
      </c>
      <c r="AL96" s="70">
        <f t="shared" si="124"/>
        <v>1879403.0899999994</v>
      </c>
      <c r="AM96" s="205">
        <f t="shared" si="124"/>
        <v>1897993.2608736721</v>
      </c>
      <c r="AN96" s="70">
        <f t="shared" ref="AN96:AR96" si="125">SUM(AN91:AN95)</f>
        <v>1971249.7310550469</v>
      </c>
      <c r="AO96" s="70">
        <f t="shared" si="125"/>
        <v>1972975.3133055111</v>
      </c>
      <c r="AP96" s="70">
        <f t="shared" si="125"/>
        <v>1991740.8603597917</v>
      </c>
      <c r="AQ96" s="70">
        <f t="shared" si="125"/>
        <v>1999194.4914527298</v>
      </c>
      <c r="AR96" s="205">
        <f t="shared" si="125"/>
        <v>2007358.3761451615</v>
      </c>
    </row>
    <row r="97" spans="1:44" outlineLevel="1">
      <c r="A97" s="521">
        <f>ROW()</f>
        <v>97</v>
      </c>
      <c r="B97" s="35"/>
      <c r="D97" s="45" t="s">
        <v>151</v>
      </c>
      <c r="E97" s="85"/>
      <c r="F97" s="86"/>
      <c r="G97" s="45"/>
      <c r="H97" s="45"/>
      <c r="I97" s="45"/>
      <c r="J97" s="291"/>
      <c r="K97" s="86"/>
      <c r="L97" s="86"/>
      <c r="M97" s="80"/>
      <c r="N97" s="194"/>
      <c r="O97" s="206"/>
      <c r="P97" s="73"/>
      <c r="Q97" s="73"/>
      <c r="R97" s="73"/>
      <c r="S97" s="207"/>
      <c r="T97" s="1122">
        <v>0</v>
      </c>
      <c r="U97" s="1123">
        <v>0</v>
      </c>
      <c r="V97" s="1123">
        <v>0</v>
      </c>
      <c r="W97" s="1458">
        <v>0</v>
      </c>
      <c r="X97" s="1123">
        <v>0</v>
      </c>
      <c r="Y97" s="1123">
        <v>0</v>
      </c>
      <c r="Z97" s="1124">
        <v>0</v>
      </c>
      <c r="AA97" s="1122">
        <v>0</v>
      </c>
      <c r="AB97" s="1123"/>
      <c r="AC97" s="1123"/>
      <c r="AD97" s="1123">
        <v>0</v>
      </c>
      <c r="AE97" s="1123">
        <v>0</v>
      </c>
      <c r="AF97" s="1123">
        <v>0</v>
      </c>
      <c r="AG97" s="1123">
        <v>0</v>
      </c>
      <c r="AH97" s="1124">
        <v>0</v>
      </c>
      <c r="AI97" s="1123">
        <v>0</v>
      </c>
      <c r="AJ97" s="1123">
        <v>0</v>
      </c>
      <c r="AK97" s="1123">
        <v>0</v>
      </c>
      <c r="AL97" s="1123">
        <v>0</v>
      </c>
      <c r="AM97" s="1124">
        <v>0</v>
      </c>
      <c r="AN97" s="1846">
        <v>0</v>
      </c>
      <c r="AO97" s="1846">
        <v>0</v>
      </c>
      <c r="AP97" s="1846">
        <v>0</v>
      </c>
      <c r="AQ97" s="1846">
        <v>0</v>
      </c>
      <c r="AR97" s="1850">
        <v>0</v>
      </c>
    </row>
    <row r="98" spans="1:44" outlineLevel="1">
      <c r="A98" s="521">
        <f>ROW()</f>
        <v>98</v>
      </c>
      <c r="B98" s="35"/>
      <c r="D98" s="33" t="s">
        <v>159</v>
      </c>
      <c r="E98" s="81"/>
      <c r="F98" s="84"/>
      <c r="J98" s="114"/>
      <c r="M98" s="79"/>
      <c r="N98" s="171"/>
      <c r="O98" s="290"/>
      <c r="P98" s="81"/>
      <c r="Q98" s="81"/>
      <c r="R98" s="81"/>
      <c r="S98" s="279"/>
      <c r="T98" s="290">
        <f t="shared" ref="T98:AA98" si="126">T96+T97</f>
        <v>886997.337611111</v>
      </c>
      <c r="U98" s="81">
        <f t="shared" si="126"/>
        <v>0</v>
      </c>
      <c r="V98" s="81">
        <f t="shared" si="126"/>
        <v>0</v>
      </c>
      <c r="W98" s="81">
        <f t="shared" si="126"/>
        <v>1816215.1643888892</v>
      </c>
      <c r="X98" s="81">
        <f t="shared" si="126"/>
        <v>2020052.4200000002</v>
      </c>
      <c r="Y98" s="81">
        <f t="shared" si="126"/>
        <v>1983493.7259999998</v>
      </c>
      <c r="Z98" s="279">
        <f t="shared" si="126"/>
        <v>1884517.4019999998</v>
      </c>
      <c r="AA98" s="290">
        <f t="shared" si="126"/>
        <v>948419.88499999978</v>
      </c>
      <c r="AB98" s="81"/>
      <c r="AC98" s="81"/>
      <c r="AD98" s="81">
        <f t="shared" ref="AD98:AH98" si="127">AD96+AD97</f>
        <v>1804458.9919999996</v>
      </c>
      <c r="AE98" s="81">
        <f t="shared" si="127"/>
        <v>1770724.2249999996</v>
      </c>
      <c r="AF98" s="81">
        <f t="shared" si="127"/>
        <v>1793750.5269999995</v>
      </c>
      <c r="AG98" s="81">
        <f t="shared" si="127"/>
        <v>1787967.2779999999</v>
      </c>
      <c r="AH98" s="279">
        <f t="shared" si="127"/>
        <v>1841905.1059999997</v>
      </c>
      <c r="AI98" s="81">
        <f t="shared" ref="AI98:AM98" si="128">AI96+AI97</f>
        <v>1711415.3439999996</v>
      </c>
      <c r="AJ98" s="81">
        <f t="shared" si="128"/>
        <v>1828885.9289999995</v>
      </c>
      <c r="AK98" s="81">
        <f t="shared" si="128"/>
        <v>1918287.2799999993</v>
      </c>
      <c r="AL98" s="81">
        <f t="shared" si="128"/>
        <v>1879403.0899999994</v>
      </c>
      <c r="AM98" s="279">
        <f t="shared" si="128"/>
        <v>1897993.2608736721</v>
      </c>
      <c r="AN98" s="81">
        <f t="shared" ref="AN98:AR98" si="129">AN96+AN97</f>
        <v>1971249.7310550469</v>
      </c>
      <c r="AO98" s="81">
        <f t="shared" si="129"/>
        <v>1972975.3133055111</v>
      </c>
      <c r="AP98" s="81">
        <f t="shared" si="129"/>
        <v>1991740.8603597917</v>
      </c>
      <c r="AQ98" s="81">
        <f t="shared" si="129"/>
        <v>1999194.4914527298</v>
      </c>
      <c r="AR98" s="279">
        <f t="shared" si="129"/>
        <v>2007358.3761451615</v>
      </c>
    </row>
    <row r="99" spans="1:44" outlineLevel="1">
      <c r="A99" s="521">
        <f>ROW()</f>
        <v>99</v>
      </c>
      <c r="B99" s="35"/>
      <c r="D99" s="33" t="s">
        <v>465</v>
      </c>
      <c r="J99" s="114"/>
      <c r="N99" s="171"/>
      <c r="O99" s="290"/>
      <c r="P99" s="81"/>
      <c r="Q99" s="81"/>
      <c r="R99" s="81"/>
      <c r="S99" s="279"/>
      <c r="T99" s="290">
        <f t="shared" ref="T99:AA99" si="130">T98/T90</f>
        <v>9128.6175397369916</v>
      </c>
      <c r="U99" s="81">
        <f t="shared" si="130"/>
        <v>0</v>
      </c>
      <c r="V99" s="81">
        <f t="shared" si="130"/>
        <v>0</v>
      </c>
      <c r="W99" s="81">
        <f t="shared" si="130"/>
        <v>17982.328360286032</v>
      </c>
      <c r="X99" s="81">
        <f t="shared" si="130"/>
        <v>18447.967305936076</v>
      </c>
      <c r="Y99" s="81">
        <f t="shared" si="130"/>
        <v>18609.792581704456</v>
      </c>
      <c r="Z99" s="279">
        <f t="shared" si="130"/>
        <v>18033.659349282294</v>
      </c>
      <c r="AA99" s="290">
        <f t="shared" si="130"/>
        <v>9207.9600485436877</v>
      </c>
      <c r="AB99" s="81"/>
      <c r="AC99" s="81"/>
      <c r="AD99" s="81">
        <f t="shared" ref="AD99:AH99" si="131">AD98/AD90</f>
        <v>17604.477970731703</v>
      </c>
      <c r="AE99" s="81">
        <f t="shared" si="131"/>
        <v>17976.895685279185</v>
      </c>
      <c r="AF99" s="81">
        <f t="shared" si="131"/>
        <v>18492.2734742268</v>
      </c>
      <c r="AG99" s="81">
        <f t="shared" si="131"/>
        <v>17702.646316831684</v>
      </c>
      <c r="AH99" s="279">
        <f t="shared" si="131"/>
        <v>17458.816170616112</v>
      </c>
      <c r="AI99" s="81">
        <f t="shared" ref="AI99:AM99" si="132">AI98/AI90</f>
        <v>16377.180325358848</v>
      </c>
      <c r="AJ99" s="81">
        <f t="shared" si="132"/>
        <v>17756.174067961161</v>
      </c>
      <c r="AK99" s="81">
        <f t="shared" si="132"/>
        <v>18445.069999999992</v>
      </c>
      <c r="AL99" s="81">
        <f t="shared" si="132"/>
        <v>18071.1835576923</v>
      </c>
      <c r="AM99" s="279">
        <f t="shared" si="132"/>
        <v>18162.614936590162</v>
      </c>
      <c r="AN99" s="81">
        <f t="shared" ref="AN99:AR99" si="133">AN98/AN90</f>
        <v>18954.324337067759</v>
      </c>
      <c r="AO99" s="81">
        <f t="shared" si="133"/>
        <v>18970.916474091453</v>
      </c>
      <c r="AP99" s="81">
        <f t="shared" si="133"/>
        <v>18968.960574855158</v>
      </c>
      <c r="AQ99" s="81">
        <f t="shared" si="133"/>
        <v>19039.947537645046</v>
      </c>
      <c r="AR99" s="279">
        <f t="shared" si="133"/>
        <v>19301.52284754963</v>
      </c>
    </row>
    <row r="100" spans="1:44" outlineLevel="1">
      <c r="A100" s="521">
        <f>ROW()</f>
        <v>100</v>
      </c>
      <c r="B100" s="35"/>
      <c r="C100" s="756" t="s">
        <v>160</v>
      </c>
      <c r="J100" s="526"/>
      <c r="K100" s="527"/>
      <c r="L100" s="527"/>
      <c r="M100" s="527"/>
      <c r="N100" s="528"/>
      <c r="O100" s="903"/>
      <c r="P100" s="904"/>
      <c r="Q100" s="904"/>
      <c r="R100" s="904"/>
      <c r="S100" s="905"/>
      <c r="T100" s="526"/>
      <c r="U100" s="527"/>
      <c r="V100" s="527"/>
      <c r="W100" s="527"/>
      <c r="X100" s="527"/>
      <c r="Y100" s="527"/>
      <c r="Z100" s="528"/>
      <c r="AA100" s="526"/>
      <c r="AB100" s="527"/>
      <c r="AC100" s="527"/>
      <c r="AD100" s="527"/>
      <c r="AE100" s="527"/>
      <c r="AF100" s="527"/>
      <c r="AG100" s="527"/>
      <c r="AH100" s="528"/>
      <c r="AI100" s="527"/>
      <c r="AJ100" s="527"/>
      <c r="AK100" s="527"/>
      <c r="AL100" s="527"/>
      <c r="AM100" s="528"/>
      <c r="AN100" s="527"/>
      <c r="AO100" s="527"/>
      <c r="AP100" s="527"/>
      <c r="AQ100" s="527"/>
      <c r="AR100" s="528"/>
    </row>
    <row r="101" spans="1:44" outlineLevel="1">
      <c r="A101" s="521">
        <f>ROW()</f>
        <v>101</v>
      </c>
      <c r="B101" s="35"/>
      <c r="D101" s="33" t="s">
        <v>146</v>
      </c>
      <c r="J101" s="114"/>
      <c r="M101" s="79"/>
      <c r="N101" s="277"/>
      <c r="O101" s="204"/>
      <c r="P101" s="70"/>
      <c r="Q101" s="70"/>
      <c r="R101" s="70"/>
      <c r="S101" s="205"/>
      <c r="T101" s="265">
        <f t="shared" ref="T101:AA101" si="134">T38</f>
        <v>1222.1666666666667</v>
      </c>
      <c r="U101" s="77">
        <f t="shared" si="134"/>
        <v>1242</v>
      </c>
      <c r="V101" s="77">
        <f t="shared" si="134"/>
        <v>1256.3333333333333</v>
      </c>
      <c r="W101" s="77">
        <f t="shared" si="134"/>
        <v>1256.3333333333333</v>
      </c>
      <c r="X101" s="77">
        <f t="shared" si="134"/>
        <v>1297.4166666666667</v>
      </c>
      <c r="Y101" s="77">
        <f t="shared" si="134"/>
        <v>1334.4166666666667</v>
      </c>
      <c r="Z101" s="257">
        <f t="shared" si="134"/>
        <v>1364</v>
      </c>
      <c r="AA101" s="265">
        <f t="shared" si="134"/>
        <v>1399</v>
      </c>
      <c r="AB101" s="77"/>
      <c r="AC101" s="77"/>
      <c r="AD101" s="77">
        <f t="shared" ref="AD101:AR101" si="135">AD38</f>
        <v>1444</v>
      </c>
      <c r="AE101" s="77">
        <f t="shared" si="135"/>
        <v>1518.5</v>
      </c>
      <c r="AF101" s="77">
        <f t="shared" si="135"/>
        <v>1599.5</v>
      </c>
      <c r="AG101" s="77">
        <f t="shared" si="135"/>
        <v>1670.5</v>
      </c>
      <c r="AH101" s="257">
        <f t="shared" si="135"/>
        <v>1739</v>
      </c>
      <c r="AI101" s="77">
        <f t="shared" si="135"/>
        <v>1807.5</v>
      </c>
      <c r="AJ101" s="77">
        <f t="shared" si="135"/>
        <v>1876.5</v>
      </c>
      <c r="AK101" s="77">
        <f t="shared" si="135"/>
        <v>1940</v>
      </c>
      <c r="AL101" s="77">
        <f t="shared" si="135"/>
        <v>1994.5</v>
      </c>
      <c r="AM101" s="257">
        <f t="shared" si="135"/>
        <v>2045.5</v>
      </c>
      <c r="AN101" s="77">
        <f t="shared" si="135"/>
        <v>2101</v>
      </c>
      <c r="AO101" s="77">
        <f t="shared" si="135"/>
        <v>2152</v>
      </c>
      <c r="AP101" s="77">
        <f t="shared" si="135"/>
        <v>2205</v>
      </c>
      <c r="AQ101" s="77">
        <f t="shared" si="135"/>
        <v>2259</v>
      </c>
      <c r="AR101" s="257">
        <f t="shared" si="135"/>
        <v>2311</v>
      </c>
    </row>
    <row r="102" spans="1:44" outlineLevel="1">
      <c r="A102" s="521">
        <f>ROW()</f>
        <v>102</v>
      </c>
      <c r="B102" s="35"/>
      <c r="D102" s="33" t="s">
        <v>156</v>
      </c>
      <c r="E102" s="81"/>
      <c r="F102" s="84"/>
      <c r="J102" s="204"/>
      <c r="K102" s="84"/>
      <c r="L102" s="70"/>
      <c r="M102" s="84"/>
      <c r="N102" s="219"/>
      <c r="O102" s="218"/>
      <c r="P102" s="71"/>
      <c r="Q102" s="71"/>
      <c r="R102" s="71"/>
      <c r="S102" s="219"/>
      <c r="T102" s="392">
        <v>649493.46308430098</v>
      </c>
      <c r="U102" s="393"/>
      <c r="V102" s="393"/>
      <c r="W102" s="393">
        <v>1389540.3216680188</v>
      </c>
      <c r="X102" s="393">
        <v>1385587.4640654589</v>
      </c>
      <c r="Y102" s="393">
        <v>1463332.4407086023</v>
      </c>
      <c r="Z102" s="394">
        <v>1472170.211434565</v>
      </c>
      <c r="AA102" s="688">
        <v>791288.48154087854</v>
      </c>
      <c r="AB102" s="939"/>
      <c r="AC102" s="939"/>
      <c r="AD102" s="939">
        <v>1523036.7203256655</v>
      </c>
      <c r="AE102" s="939">
        <v>1664051.4054111738</v>
      </c>
      <c r="AF102" s="939">
        <v>1632990.4659881063</v>
      </c>
      <c r="AG102" s="939">
        <v>1714526.3968731477</v>
      </c>
      <c r="AH102" s="929">
        <v>1716864.059094785</v>
      </c>
      <c r="AI102" s="939">
        <v>1628082.8629007544</v>
      </c>
      <c r="AJ102" s="939">
        <v>1801812.4289791191</v>
      </c>
      <c r="AK102" s="939">
        <v>1857482.049848171</v>
      </c>
      <c r="AL102" s="939">
        <v>1925710.3432127465</v>
      </c>
      <c r="AM102" s="929">
        <v>1926878.1392050891</v>
      </c>
      <c r="AN102" s="1843">
        <v>1999277.5502473637</v>
      </c>
      <c r="AO102" s="1843">
        <v>2021741.0235217588</v>
      </c>
      <c r="AP102" s="1843">
        <v>2046498.1171716824</v>
      </c>
      <c r="AQ102" s="1843">
        <v>2065333.8556146955</v>
      </c>
      <c r="AR102" s="1849">
        <v>2082551.7750846576</v>
      </c>
    </row>
    <row r="103" spans="1:44" outlineLevel="1">
      <c r="A103" s="521">
        <f>ROW()</f>
        <v>103</v>
      </c>
      <c r="B103" s="35"/>
      <c r="D103" s="33" t="s">
        <v>157</v>
      </c>
      <c r="E103" s="81"/>
      <c r="F103" s="84"/>
      <c r="J103" s="204"/>
      <c r="K103" s="84"/>
      <c r="L103" s="70"/>
      <c r="M103" s="84"/>
      <c r="N103" s="219"/>
      <c r="O103" s="218"/>
      <c r="P103" s="71"/>
      <c r="Q103" s="71"/>
      <c r="R103" s="71"/>
      <c r="S103" s="219"/>
      <c r="T103" s="392">
        <v>94260.562804167857</v>
      </c>
      <c r="U103" s="393"/>
      <c r="V103" s="393"/>
      <c r="W103" s="393">
        <v>202653.31685575721</v>
      </c>
      <c r="X103" s="393">
        <v>168076.38192726861</v>
      </c>
      <c r="Y103" s="393">
        <v>176654.19472850335</v>
      </c>
      <c r="Z103" s="394">
        <v>175019.48565974514</v>
      </c>
      <c r="AA103" s="688"/>
      <c r="AB103" s="939"/>
      <c r="AC103" s="939"/>
      <c r="AD103" s="939"/>
      <c r="AE103" s="939"/>
      <c r="AF103" s="939"/>
      <c r="AG103" s="939"/>
      <c r="AH103" s="929"/>
      <c r="AI103" s="939"/>
      <c r="AJ103" s="939"/>
      <c r="AK103" s="939"/>
      <c r="AL103" s="939"/>
      <c r="AM103" s="929"/>
      <c r="AN103" s="1843"/>
      <c r="AO103" s="1843"/>
      <c r="AP103" s="1843"/>
      <c r="AQ103" s="1843"/>
      <c r="AR103" s="1849"/>
    </row>
    <row r="104" spans="1:44" outlineLevel="1">
      <c r="A104" s="521">
        <f>ROW()</f>
        <v>104</v>
      </c>
      <c r="B104" s="35"/>
      <c r="D104" s="33" t="s">
        <v>328</v>
      </c>
      <c r="E104" s="81"/>
      <c r="F104" s="84"/>
      <c r="J104" s="204"/>
      <c r="K104" s="84"/>
      <c r="L104" s="70"/>
      <c r="M104" s="84"/>
      <c r="N104" s="219"/>
      <c r="O104" s="218"/>
      <c r="P104" s="71"/>
      <c r="Q104" s="71"/>
      <c r="R104" s="71"/>
      <c r="S104" s="219"/>
      <c r="T104" s="392"/>
      <c r="U104" s="393"/>
      <c r="V104" s="393"/>
      <c r="W104" s="393"/>
      <c r="X104" s="393"/>
      <c r="Y104" s="393"/>
      <c r="Z104" s="394"/>
      <c r="AA104" s="688">
        <v>97970.161206821096</v>
      </c>
      <c r="AB104" s="939"/>
      <c r="AC104" s="939"/>
      <c r="AD104" s="939">
        <v>197766.15233349439</v>
      </c>
      <c r="AE104" s="939">
        <v>266373.90938764281</v>
      </c>
      <c r="AF104" s="939">
        <v>241805.85277996695</v>
      </c>
      <c r="AG104" s="939">
        <v>290029.49729107774</v>
      </c>
      <c r="AH104" s="929">
        <v>235799.39768034636</v>
      </c>
      <c r="AI104" s="939">
        <v>212062.01341215457</v>
      </c>
      <c r="AJ104" s="939">
        <v>274662.57793375396</v>
      </c>
      <c r="AK104" s="939">
        <v>278840.73528158991</v>
      </c>
      <c r="AL104" s="939">
        <v>249059.77830100054</v>
      </c>
      <c r="AM104" s="929">
        <v>237602.28662467326</v>
      </c>
      <c r="AN104" s="1843">
        <v>242347.84124237639</v>
      </c>
      <c r="AO104" s="1843">
        <v>240406.01164486428</v>
      </c>
      <c r="AP104" s="1843">
        <v>236586.92872848743</v>
      </c>
      <c r="AQ104" s="1843">
        <v>235960.07662604711</v>
      </c>
      <c r="AR104" s="1849">
        <v>236264.77541352718</v>
      </c>
    </row>
    <row r="105" spans="1:44" outlineLevel="1">
      <c r="A105" s="521">
        <f>ROW()</f>
        <v>105</v>
      </c>
      <c r="B105" s="35"/>
      <c r="D105" s="33" t="s">
        <v>152</v>
      </c>
      <c r="E105" s="81"/>
      <c r="F105" s="84"/>
      <c r="J105" s="290"/>
      <c r="K105" s="84"/>
      <c r="L105" s="81"/>
      <c r="M105" s="84"/>
      <c r="N105" s="279"/>
      <c r="O105" s="290"/>
      <c r="P105" s="81"/>
      <c r="Q105" s="81"/>
      <c r="R105" s="81"/>
      <c r="S105" s="279"/>
      <c r="T105" s="290">
        <f t="shared" ref="T105:Z105" si="136">SUM(T102:T103)</f>
        <v>743754.02588846884</v>
      </c>
      <c r="U105" s="81">
        <f t="shared" si="136"/>
        <v>0</v>
      </c>
      <c r="V105" s="71">
        <f t="shared" si="136"/>
        <v>0</v>
      </c>
      <c r="W105" s="71">
        <f t="shared" si="136"/>
        <v>1592193.6385237761</v>
      </c>
      <c r="X105" s="71">
        <f t="shared" si="136"/>
        <v>1553663.8459927274</v>
      </c>
      <c r="Y105" s="71">
        <f t="shared" si="136"/>
        <v>1639986.6354371058</v>
      </c>
      <c r="Z105" s="219">
        <f t="shared" si="136"/>
        <v>1647189.6970943101</v>
      </c>
      <c r="AA105" s="218">
        <f>SUM(AA102:AA104)</f>
        <v>889258.64274769963</v>
      </c>
      <c r="AB105" s="71"/>
      <c r="AC105" s="71"/>
      <c r="AD105" s="71">
        <f t="shared" ref="AD105:AH105" si="137">SUM(AD102:AD104)</f>
        <v>1720802.8726591598</v>
      </c>
      <c r="AE105" s="71">
        <f t="shared" si="137"/>
        <v>1930425.3147988166</v>
      </c>
      <c r="AF105" s="71">
        <f t="shared" si="137"/>
        <v>1874796.3187680733</v>
      </c>
      <c r="AG105" s="71">
        <f t="shared" si="137"/>
        <v>2004555.8941642256</v>
      </c>
      <c r="AH105" s="219">
        <f t="shared" si="137"/>
        <v>1952663.4567751314</v>
      </c>
      <c r="AI105" s="71">
        <f t="shared" ref="AI105:AM105" si="138">SUM(AI102:AI104)</f>
        <v>1840144.8763129089</v>
      </c>
      <c r="AJ105" s="71">
        <f t="shared" si="138"/>
        <v>2076475.0069128731</v>
      </c>
      <c r="AK105" s="71">
        <f t="shared" si="138"/>
        <v>2136322.7851297609</v>
      </c>
      <c r="AL105" s="71">
        <f t="shared" si="138"/>
        <v>2174770.1215137471</v>
      </c>
      <c r="AM105" s="219">
        <f t="shared" si="138"/>
        <v>2164480.4258297621</v>
      </c>
      <c r="AN105" s="71">
        <f t="shared" ref="AN105:AR105" si="139">SUM(AN102:AN104)</f>
        <v>2241625.39148974</v>
      </c>
      <c r="AO105" s="71">
        <f t="shared" si="139"/>
        <v>2262147.0351666231</v>
      </c>
      <c r="AP105" s="71">
        <f t="shared" si="139"/>
        <v>2283085.0459001698</v>
      </c>
      <c r="AQ105" s="71">
        <f t="shared" si="139"/>
        <v>2301293.9322407427</v>
      </c>
      <c r="AR105" s="219">
        <f t="shared" si="139"/>
        <v>2318816.5504981847</v>
      </c>
    </row>
    <row r="106" spans="1:44" outlineLevel="1">
      <c r="A106" s="521">
        <f>ROW()</f>
        <v>106</v>
      </c>
      <c r="B106" s="35"/>
      <c r="D106" s="45" t="s">
        <v>151</v>
      </c>
      <c r="E106" s="85"/>
      <c r="F106" s="86"/>
      <c r="G106" s="45"/>
      <c r="H106" s="45"/>
      <c r="I106" s="45"/>
      <c r="J106" s="291"/>
      <c r="K106" s="86"/>
      <c r="L106" s="86"/>
      <c r="M106" s="80"/>
      <c r="N106" s="194"/>
      <c r="O106" s="206"/>
      <c r="P106" s="73"/>
      <c r="Q106" s="73"/>
      <c r="R106" s="73"/>
      <c r="S106" s="207"/>
      <c r="T106" s="308">
        <v>0</v>
      </c>
      <c r="U106" s="74">
        <f>W106*J106</f>
        <v>0</v>
      </c>
      <c r="V106" s="74">
        <f>W106*L106</f>
        <v>0</v>
      </c>
      <c r="W106" s="88">
        <v>0</v>
      </c>
      <c r="X106" s="87">
        <v>0</v>
      </c>
      <c r="Y106" s="87">
        <v>0</v>
      </c>
      <c r="Z106" s="299">
        <v>0</v>
      </c>
      <c r="AA106" s="308">
        <v>0</v>
      </c>
      <c r="AB106" s="87"/>
      <c r="AC106" s="87"/>
      <c r="AD106" s="87">
        <v>0</v>
      </c>
      <c r="AE106" s="87">
        <v>0</v>
      </c>
      <c r="AF106" s="87">
        <v>0</v>
      </c>
      <c r="AG106" s="87">
        <v>0</v>
      </c>
      <c r="AH106" s="299">
        <v>0</v>
      </c>
      <c r="AI106" s="87">
        <v>0</v>
      </c>
      <c r="AJ106" s="87">
        <v>0</v>
      </c>
      <c r="AK106" s="87">
        <v>0</v>
      </c>
      <c r="AL106" s="87">
        <v>0</v>
      </c>
      <c r="AM106" s="299">
        <v>0</v>
      </c>
      <c r="AN106" s="87">
        <v>0</v>
      </c>
      <c r="AO106" s="87">
        <v>0</v>
      </c>
      <c r="AP106" s="87">
        <v>0</v>
      </c>
      <c r="AQ106" s="87">
        <v>0</v>
      </c>
      <c r="AR106" s="299">
        <v>0</v>
      </c>
    </row>
    <row r="107" spans="1:44" outlineLevel="1">
      <c r="A107" s="521">
        <f>ROW()</f>
        <v>107</v>
      </c>
      <c r="B107" s="35"/>
      <c r="D107" s="33" t="s">
        <v>159</v>
      </c>
      <c r="E107" s="81"/>
      <c r="F107" s="84"/>
      <c r="J107" s="114"/>
      <c r="M107" s="79"/>
      <c r="N107" s="171"/>
      <c r="O107" s="290"/>
      <c r="P107" s="81"/>
      <c r="Q107" s="81"/>
      <c r="R107" s="81"/>
      <c r="S107" s="279"/>
      <c r="T107" s="290">
        <f t="shared" ref="T107:AA107" si="140">T105+T106</f>
        <v>743754.02588846884</v>
      </c>
      <c r="U107" s="81">
        <f t="shared" si="140"/>
        <v>0</v>
      </c>
      <c r="V107" s="81">
        <f t="shared" si="140"/>
        <v>0</v>
      </c>
      <c r="W107" s="81">
        <f t="shared" si="140"/>
        <v>1592193.6385237761</v>
      </c>
      <c r="X107" s="81">
        <f t="shared" si="140"/>
        <v>1553663.8459927274</v>
      </c>
      <c r="Y107" s="81">
        <f t="shared" si="140"/>
        <v>1639986.6354371058</v>
      </c>
      <c r="Z107" s="279">
        <f t="shared" si="140"/>
        <v>1647189.6970943101</v>
      </c>
      <c r="AA107" s="290">
        <f t="shared" si="140"/>
        <v>889258.64274769963</v>
      </c>
      <c r="AB107" s="81"/>
      <c r="AC107" s="81"/>
      <c r="AD107" s="81">
        <f t="shared" ref="AD107:AH107" si="141">AD105+AD106</f>
        <v>1720802.8726591598</v>
      </c>
      <c r="AE107" s="81">
        <f t="shared" si="141"/>
        <v>1930425.3147988166</v>
      </c>
      <c r="AF107" s="81">
        <f t="shared" si="141"/>
        <v>1874796.3187680733</v>
      </c>
      <c r="AG107" s="81">
        <f t="shared" si="141"/>
        <v>2004555.8941642256</v>
      </c>
      <c r="AH107" s="279">
        <f t="shared" si="141"/>
        <v>1952663.4567751314</v>
      </c>
      <c r="AI107" s="81">
        <f t="shared" ref="AI107:AM107" si="142">AI105+AI106</f>
        <v>1840144.8763129089</v>
      </c>
      <c r="AJ107" s="81">
        <f t="shared" si="142"/>
        <v>2076475.0069128731</v>
      </c>
      <c r="AK107" s="81">
        <f t="shared" si="142"/>
        <v>2136322.7851297609</v>
      </c>
      <c r="AL107" s="81">
        <f t="shared" si="142"/>
        <v>2174770.1215137471</v>
      </c>
      <c r="AM107" s="279">
        <f t="shared" si="142"/>
        <v>2164480.4258297621</v>
      </c>
      <c r="AN107" s="81">
        <f t="shared" ref="AN107:AR107" si="143">AN105+AN106</f>
        <v>2241625.39148974</v>
      </c>
      <c r="AO107" s="81">
        <f t="shared" si="143"/>
        <v>2262147.0351666231</v>
      </c>
      <c r="AP107" s="81">
        <f t="shared" si="143"/>
        <v>2283085.0459001698</v>
      </c>
      <c r="AQ107" s="81">
        <f t="shared" si="143"/>
        <v>2301293.9322407427</v>
      </c>
      <c r="AR107" s="279">
        <f t="shared" si="143"/>
        <v>2318816.5504981847</v>
      </c>
    </row>
    <row r="108" spans="1:44" outlineLevel="1">
      <c r="A108" s="521">
        <f>ROW()</f>
        <v>108</v>
      </c>
      <c r="B108" s="35"/>
      <c r="D108" s="33" t="s">
        <v>465</v>
      </c>
      <c r="J108" s="114"/>
      <c r="N108" s="171"/>
      <c r="O108" s="290"/>
      <c r="P108" s="81"/>
      <c r="Q108" s="81"/>
      <c r="R108" s="81"/>
      <c r="S108" s="279"/>
      <c r="T108" s="290">
        <f t="shared" ref="T108:AA108" si="144">T107/T101</f>
        <v>608.55368271250688</v>
      </c>
      <c r="U108" s="81">
        <f t="shared" si="144"/>
        <v>0</v>
      </c>
      <c r="V108" s="81">
        <f t="shared" si="144"/>
        <v>0</v>
      </c>
      <c r="W108" s="81">
        <f t="shared" si="144"/>
        <v>1267.333753136463</v>
      </c>
      <c r="X108" s="81">
        <f t="shared" si="144"/>
        <v>1197.5056941301771</v>
      </c>
      <c r="Y108" s="81">
        <f t="shared" si="144"/>
        <v>1228.9914210482275</v>
      </c>
      <c r="Z108" s="279">
        <f t="shared" si="144"/>
        <v>1207.6170799811657</v>
      </c>
      <c r="AA108" s="290">
        <f t="shared" si="144"/>
        <v>635.63877251443864</v>
      </c>
      <c r="AB108" s="81"/>
      <c r="AC108" s="81"/>
      <c r="AD108" s="81">
        <f t="shared" ref="AD108:AH108" si="145">AD107/AD101</f>
        <v>1191.6917400686702</v>
      </c>
      <c r="AE108" s="81">
        <f t="shared" si="145"/>
        <v>1271.2711984187135</v>
      </c>
      <c r="AF108" s="81">
        <f t="shared" si="145"/>
        <v>1172.1139848503115</v>
      </c>
      <c r="AG108" s="81">
        <f t="shared" si="145"/>
        <v>1199.973597224918</v>
      </c>
      <c r="AH108" s="279">
        <f t="shared" si="145"/>
        <v>1122.8657025733935</v>
      </c>
      <c r="AI108" s="81">
        <f t="shared" ref="AI108:AM108" si="146">AI107/AI101</f>
        <v>1018.06078910811</v>
      </c>
      <c r="AJ108" s="81">
        <f t="shared" si="146"/>
        <v>1106.5680825541556</v>
      </c>
      <c r="AK108" s="81">
        <f t="shared" si="146"/>
        <v>1101.1973119225572</v>
      </c>
      <c r="AL108" s="81">
        <f t="shared" si="146"/>
        <v>1090.3836157000487</v>
      </c>
      <c r="AM108" s="279">
        <f t="shared" si="146"/>
        <v>1058.1669155853151</v>
      </c>
      <c r="AN108" s="81">
        <f t="shared" ref="AN108:AR108" si="147">AN107/AN101</f>
        <v>1066.9325994715564</v>
      </c>
      <c r="AO108" s="81">
        <f t="shared" si="147"/>
        <v>1051.1835665272413</v>
      </c>
      <c r="AP108" s="81">
        <f t="shared" si="147"/>
        <v>1035.4127192291019</v>
      </c>
      <c r="AQ108" s="81">
        <f t="shared" si="147"/>
        <v>1018.7224135638525</v>
      </c>
      <c r="AR108" s="279">
        <f t="shared" si="147"/>
        <v>1003.3823238849783</v>
      </c>
    </row>
    <row r="109" spans="1:44" outlineLevel="1">
      <c r="A109" s="521">
        <f>ROW()</f>
        <v>109</v>
      </c>
      <c r="B109" s="35"/>
      <c r="C109" s="756" t="s">
        <v>161</v>
      </c>
      <c r="D109" s="89"/>
      <c r="E109" s="89"/>
      <c r="J109" s="526"/>
      <c r="K109" s="527"/>
      <c r="L109" s="527"/>
      <c r="M109" s="527"/>
      <c r="N109" s="528"/>
      <c r="O109" s="903"/>
      <c r="P109" s="904"/>
      <c r="Q109" s="904"/>
      <c r="R109" s="904"/>
      <c r="S109" s="905"/>
      <c r="T109" s="526"/>
      <c r="U109" s="527"/>
      <c r="V109" s="527"/>
      <c r="W109" s="527"/>
      <c r="X109" s="527"/>
      <c r="Y109" s="527"/>
      <c r="Z109" s="528"/>
      <c r="AA109" s="526"/>
      <c r="AB109" s="527"/>
      <c r="AC109" s="527"/>
      <c r="AD109" s="527"/>
      <c r="AE109" s="527"/>
      <c r="AF109" s="527"/>
      <c r="AG109" s="527"/>
      <c r="AH109" s="528"/>
      <c r="AI109" s="527"/>
      <c r="AJ109" s="527"/>
      <c r="AK109" s="527"/>
      <c r="AL109" s="527"/>
      <c r="AM109" s="528"/>
      <c r="AN109" s="527"/>
      <c r="AO109" s="527"/>
      <c r="AP109" s="527"/>
      <c r="AQ109" s="527"/>
      <c r="AR109" s="528"/>
    </row>
    <row r="110" spans="1:44" outlineLevel="1">
      <c r="A110" s="521">
        <f>ROW()</f>
        <v>110</v>
      </c>
      <c r="B110" s="35"/>
      <c r="D110" s="33" t="s">
        <v>606</v>
      </c>
      <c r="J110" s="114"/>
      <c r="N110" s="277"/>
      <c r="O110" s="204"/>
      <c r="P110" s="70"/>
      <c r="Q110" s="70"/>
      <c r="R110" s="70"/>
      <c r="S110" s="205"/>
      <c r="T110" s="265">
        <f t="shared" ref="T110:AA110" si="148">T39</f>
        <v>7697.5</v>
      </c>
      <c r="U110" s="77">
        <f t="shared" si="148"/>
        <v>7893</v>
      </c>
      <c r="V110" s="77">
        <f t="shared" si="148"/>
        <v>8105.083333333333</v>
      </c>
      <c r="W110" s="77">
        <f t="shared" si="148"/>
        <v>8105.083333333333</v>
      </c>
      <c r="X110" s="77">
        <f t="shared" si="148"/>
        <v>8708.75</v>
      </c>
      <c r="Y110" s="77">
        <f t="shared" si="148"/>
        <v>9262.25</v>
      </c>
      <c r="Z110" s="257">
        <f t="shared" si="148"/>
        <v>9797</v>
      </c>
      <c r="AA110" s="265">
        <f t="shared" si="148"/>
        <v>10221.5</v>
      </c>
      <c r="AB110" s="77"/>
      <c r="AC110" s="77"/>
      <c r="AD110" s="77">
        <f t="shared" ref="AD110:AR110" si="149">AD39</f>
        <v>10622.5</v>
      </c>
      <c r="AE110" s="77">
        <f t="shared" si="149"/>
        <v>11112.5</v>
      </c>
      <c r="AF110" s="77">
        <f t="shared" si="149"/>
        <v>11494.5</v>
      </c>
      <c r="AG110" s="77">
        <f t="shared" si="149"/>
        <v>11737</v>
      </c>
      <c r="AH110" s="257">
        <f t="shared" si="149"/>
        <v>11973</v>
      </c>
      <c r="AI110" s="77">
        <f t="shared" si="149"/>
        <v>12128.5</v>
      </c>
      <c r="AJ110" s="77">
        <f t="shared" si="149"/>
        <v>12227.5</v>
      </c>
      <c r="AK110" s="77">
        <f t="shared" si="149"/>
        <v>12428</v>
      </c>
      <c r="AL110" s="77">
        <f t="shared" si="149"/>
        <v>12632.5</v>
      </c>
      <c r="AM110" s="257">
        <f t="shared" si="149"/>
        <v>12819.100000000002</v>
      </c>
      <c r="AN110" s="77">
        <f t="shared" si="149"/>
        <v>13001</v>
      </c>
      <c r="AO110" s="77">
        <f t="shared" si="149"/>
        <v>13201</v>
      </c>
      <c r="AP110" s="77">
        <f t="shared" si="149"/>
        <v>13424</v>
      </c>
      <c r="AQ110" s="77">
        <f t="shared" si="149"/>
        <v>13647</v>
      </c>
      <c r="AR110" s="257">
        <f t="shared" si="149"/>
        <v>13862</v>
      </c>
    </row>
    <row r="111" spans="1:44" outlineLevel="1">
      <c r="A111" s="521">
        <f>ROW()</f>
        <v>111</v>
      </c>
      <c r="B111" s="35"/>
      <c r="D111" s="33" t="s">
        <v>156</v>
      </c>
      <c r="E111" s="81"/>
      <c r="F111" s="84"/>
      <c r="J111" s="204"/>
      <c r="K111" s="84"/>
      <c r="L111" s="70"/>
      <c r="M111" s="84"/>
      <c r="N111" s="219"/>
      <c r="O111" s="204"/>
      <c r="P111" s="70"/>
      <c r="Q111" s="70"/>
      <c r="R111" s="70"/>
      <c r="S111" s="205"/>
      <c r="T111" s="392">
        <v>185987.71420734705</v>
      </c>
      <c r="U111" s="393"/>
      <c r="V111" s="393"/>
      <c r="W111" s="393">
        <v>389585.82492361031</v>
      </c>
      <c r="X111" s="393">
        <v>403522.11265434383</v>
      </c>
      <c r="Y111" s="393">
        <v>418531.90158771025</v>
      </c>
      <c r="Z111" s="394">
        <v>430255.24826129206</v>
      </c>
      <c r="AA111" s="688">
        <v>228811.06523592927</v>
      </c>
      <c r="AB111" s="939"/>
      <c r="AC111" s="939"/>
      <c r="AD111" s="939">
        <v>454358.70740146626</v>
      </c>
      <c r="AE111" s="939">
        <v>481672.48140087526</v>
      </c>
      <c r="AF111" s="939">
        <v>480578.97364251094</v>
      </c>
      <c r="AG111" s="939">
        <v>490010.70870669349</v>
      </c>
      <c r="AH111" s="929">
        <v>490288.37037433207</v>
      </c>
      <c r="AI111" s="939">
        <v>489070.40255133767</v>
      </c>
      <c r="AJ111" s="939">
        <v>504024.20418011304</v>
      </c>
      <c r="AK111" s="939">
        <v>498090.0167738233</v>
      </c>
      <c r="AL111" s="939">
        <v>506443.84248739918</v>
      </c>
      <c r="AM111" s="929">
        <v>517288.42305656191</v>
      </c>
      <c r="AN111" s="1843">
        <v>533745.75900476368</v>
      </c>
      <c r="AO111" s="1843">
        <v>541168.81567383616</v>
      </c>
      <c r="AP111" s="1843">
        <v>548808.5447829871</v>
      </c>
      <c r="AQ111" s="1843">
        <v>556317.63981112279</v>
      </c>
      <c r="AR111" s="1849">
        <v>563130.06117006054</v>
      </c>
    </row>
    <row r="112" spans="1:44" outlineLevel="1">
      <c r="A112" s="521">
        <f>ROW()</f>
        <v>112</v>
      </c>
      <c r="B112" s="35"/>
      <c r="D112" s="33" t="s">
        <v>157</v>
      </c>
      <c r="E112" s="81"/>
      <c r="F112" s="84"/>
      <c r="J112" s="204"/>
      <c r="K112" s="84"/>
      <c r="L112" s="70"/>
      <c r="M112" s="84"/>
      <c r="N112" s="219"/>
      <c r="O112" s="204"/>
      <c r="P112" s="70"/>
      <c r="Q112" s="70"/>
      <c r="R112" s="70"/>
      <c r="S112" s="205"/>
      <c r="T112" s="392">
        <v>366118.59151165013</v>
      </c>
      <c r="U112" s="393"/>
      <c r="V112" s="393"/>
      <c r="W112" s="393">
        <v>777541.44612269464</v>
      </c>
      <c r="X112" s="393">
        <v>784946.18423007033</v>
      </c>
      <c r="Y112" s="393">
        <v>812884.73010179354</v>
      </c>
      <c r="Z112" s="394">
        <v>825273.95516231982</v>
      </c>
      <c r="AA112" s="688">
        <v>434199.18410811003</v>
      </c>
      <c r="AB112" s="939"/>
      <c r="AC112" s="939"/>
      <c r="AD112" s="939">
        <v>837277.75766713743</v>
      </c>
      <c r="AE112" s="939">
        <v>886844.84492071776</v>
      </c>
      <c r="AF112" s="939">
        <v>862170.81280866452</v>
      </c>
      <c r="AG112" s="939">
        <v>863500.74436538259</v>
      </c>
      <c r="AH112" s="929">
        <v>847841.64806180773</v>
      </c>
      <c r="AI112" s="939">
        <v>748912.02594990691</v>
      </c>
      <c r="AJ112" s="939">
        <v>824013.58245765185</v>
      </c>
      <c r="AK112" s="939">
        <v>812694.23101421806</v>
      </c>
      <c r="AL112" s="939">
        <v>811594.17882171972</v>
      </c>
      <c r="AM112" s="929">
        <v>792909.46131816995</v>
      </c>
      <c r="AN112" s="1843">
        <v>811136.90136808681</v>
      </c>
      <c r="AO112" s="1843">
        <v>814850.23312360444</v>
      </c>
      <c r="AP112" s="1843">
        <v>819570.30976609443</v>
      </c>
      <c r="AQ112" s="1843">
        <v>823092.68074553774</v>
      </c>
      <c r="AR112" s="1849">
        <v>826735.51374480815</v>
      </c>
    </row>
    <row r="113" spans="1:44" outlineLevel="1">
      <c r="A113" s="521">
        <f>ROW()</f>
        <v>113</v>
      </c>
      <c r="B113" s="35"/>
      <c r="D113" s="33" t="s">
        <v>152</v>
      </c>
      <c r="E113" s="81"/>
      <c r="F113" s="84"/>
      <c r="J113" s="290"/>
      <c r="K113" s="84"/>
      <c r="L113" s="81"/>
      <c r="M113" s="84"/>
      <c r="N113" s="279"/>
      <c r="O113" s="290"/>
      <c r="P113" s="81"/>
      <c r="Q113" s="81"/>
      <c r="R113" s="81"/>
      <c r="S113" s="279"/>
      <c r="T113" s="290">
        <f t="shared" ref="T113:AA113" si="150">SUM(T111:T112)</f>
        <v>552106.30571899714</v>
      </c>
      <c r="U113" s="81">
        <f t="shared" si="150"/>
        <v>0</v>
      </c>
      <c r="V113" s="71">
        <f t="shared" si="150"/>
        <v>0</v>
      </c>
      <c r="W113" s="71">
        <f t="shared" si="150"/>
        <v>1167127.2710463051</v>
      </c>
      <c r="X113" s="71">
        <f t="shared" si="150"/>
        <v>1188468.2968844143</v>
      </c>
      <c r="Y113" s="71">
        <f t="shared" si="150"/>
        <v>1231416.6316895038</v>
      </c>
      <c r="Z113" s="219">
        <f t="shared" si="150"/>
        <v>1255529.2034236118</v>
      </c>
      <c r="AA113" s="218">
        <f t="shared" si="150"/>
        <v>663010.24934403924</v>
      </c>
      <c r="AB113" s="71"/>
      <c r="AC113" s="71"/>
      <c r="AD113" s="71">
        <f t="shared" ref="AD113:AH113" si="151">SUM(AD111:AD112)</f>
        <v>1291636.4650686036</v>
      </c>
      <c r="AE113" s="71">
        <f t="shared" si="151"/>
        <v>1368517.326321593</v>
      </c>
      <c r="AF113" s="71">
        <f t="shared" si="151"/>
        <v>1342749.7864511753</v>
      </c>
      <c r="AG113" s="71">
        <f t="shared" si="151"/>
        <v>1353511.4530720762</v>
      </c>
      <c r="AH113" s="219">
        <f t="shared" si="151"/>
        <v>1338130.0184361399</v>
      </c>
      <c r="AI113" s="71">
        <f t="shared" ref="AI113:AM113" si="152">SUM(AI111:AI112)</f>
        <v>1237982.4285012446</v>
      </c>
      <c r="AJ113" s="71">
        <f t="shared" si="152"/>
        <v>1328037.7866377649</v>
      </c>
      <c r="AK113" s="71">
        <f t="shared" si="152"/>
        <v>1310784.2477880414</v>
      </c>
      <c r="AL113" s="71">
        <f t="shared" si="152"/>
        <v>1318038.021309119</v>
      </c>
      <c r="AM113" s="219">
        <f t="shared" si="152"/>
        <v>1310197.8843747319</v>
      </c>
      <c r="AN113" s="71">
        <f t="shared" ref="AN113:AR113" si="153">SUM(AN111:AN112)</f>
        <v>1344882.6603728505</v>
      </c>
      <c r="AO113" s="71">
        <f t="shared" si="153"/>
        <v>1356019.0487974407</v>
      </c>
      <c r="AP113" s="71">
        <f t="shared" si="153"/>
        <v>1368378.8545490815</v>
      </c>
      <c r="AQ113" s="71">
        <f t="shared" si="153"/>
        <v>1379410.3205566606</v>
      </c>
      <c r="AR113" s="219">
        <f t="shared" si="153"/>
        <v>1389865.5749148687</v>
      </c>
    </row>
    <row r="114" spans="1:44" outlineLevel="1">
      <c r="A114" s="521">
        <f>ROW()</f>
        <v>114</v>
      </c>
      <c r="B114" s="35"/>
      <c r="D114" s="45" t="s">
        <v>151</v>
      </c>
      <c r="E114" s="85"/>
      <c r="F114" s="86"/>
      <c r="G114" s="45"/>
      <c r="H114" s="45"/>
      <c r="I114" s="45"/>
      <c r="J114" s="291"/>
      <c r="K114" s="86"/>
      <c r="L114" s="86"/>
      <c r="M114" s="80"/>
      <c r="N114" s="194"/>
      <c r="O114" s="206"/>
      <c r="P114" s="73"/>
      <c r="Q114" s="73"/>
      <c r="R114" s="73"/>
      <c r="S114" s="207"/>
      <c r="T114" s="308">
        <v>0</v>
      </c>
      <c r="U114" s="74">
        <f>W114*J114</f>
        <v>0</v>
      </c>
      <c r="V114" s="74">
        <f>W114*L114</f>
        <v>0</v>
      </c>
      <c r="W114" s="88">
        <v>0</v>
      </c>
      <c r="X114" s="87">
        <v>0</v>
      </c>
      <c r="Y114" s="87">
        <v>0</v>
      </c>
      <c r="Z114" s="299">
        <v>0</v>
      </c>
      <c r="AA114" s="403">
        <v>0</v>
      </c>
      <c r="AB114" s="404"/>
      <c r="AC114" s="404"/>
      <c r="AD114" s="1123">
        <v>0</v>
      </c>
      <c r="AE114" s="1123">
        <v>0</v>
      </c>
      <c r="AF114" s="1123">
        <v>0</v>
      </c>
      <c r="AG114" s="1123">
        <v>0</v>
      </c>
      <c r="AH114" s="1124">
        <v>0</v>
      </c>
      <c r="AI114" s="1123">
        <v>0</v>
      </c>
      <c r="AJ114" s="1123">
        <v>0</v>
      </c>
      <c r="AK114" s="1123">
        <v>0</v>
      </c>
      <c r="AL114" s="1123">
        <v>0</v>
      </c>
      <c r="AM114" s="1124">
        <v>0</v>
      </c>
      <c r="AN114" s="1846">
        <v>0</v>
      </c>
      <c r="AO114" s="1846">
        <v>0</v>
      </c>
      <c r="AP114" s="1846">
        <v>0</v>
      </c>
      <c r="AQ114" s="1846">
        <v>0</v>
      </c>
      <c r="AR114" s="1850">
        <v>0</v>
      </c>
    </row>
    <row r="115" spans="1:44" outlineLevel="1">
      <c r="A115" s="521">
        <f>ROW()</f>
        <v>115</v>
      </c>
      <c r="B115" s="35"/>
      <c r="D115" s="33" t="s">
        <v>159</v>
      </c>
      <c r="E115" s="81"/>
      <c r="F115" s="84"/>
      <c r="J115" s="114"/>
      <c r="N115" s="171"/>
      <c r="O115" s="290"/>
      <c r="P115" s="81"/>
      <c r="Q115" s="81"/>
      <c r="R115" s="81"/>
      <c r="S115" s="279"/>
      <c r="T115" s="290">
        <f t="shared" ref="T115:AA115" si="154">T113+T114</f>
        <v>552106.30571899714</v>
      </c>
      <c r="U115" s="81">
        <f t="shared" si="154"/>
        <v>0</v>
      </c>
      <c r="V115" s="81">
        <f t="shared" si="154"/>
        <v>0</v>
      </c>
      <c r="W115" s="81">
        <f t="shared" si="154"/>
        <v>1167127.2710463051</v>
      </c>
      <c r="X115" s="81">
        <f t="shared" si="154"/>
        <v>1188468.2968844143</v>
      </c>
      <c r="Y115" s="81">
        <f t="shared" si="154"/>
        <v>1231416.6316895038</v>
      </c>
      <c r="Z115" s="279">
        <f t="shared" si="154"/>
        <v>1255529.2034236118</v>
      </c>
      <c r="AA115" s="290">
        <f t="shared" si="154"/>
        <v>663010.24934403924</v>
      </c>
      <c r="AB115" s="81"/>
      <c r="AC115" s="81"/>
      <c r="AD115" s="81">
        <f t="shared" ref="AD115:AH115" si="155">AD113+AD114</f>
        <v>1291636.4650686036</v>
      </c>
      <c r="AE115" s="81">
        <f t="shared" si="155"/>
        <v>1368517.326321593</v>
      </c>
      <c r="AF115" s="81">
        <f t="shared" si="155"/>
        <v>1342749.7864511753</v>
      </c>
      <c r="AG115" s="81">
        <f t="shared" si="155"/>
        <v>1353511.4530720762</v>
      </c>
      <c r="AH115" s="279">
        <f t="shared" si="155"/>
        <v>1338130.0184361399</v>
      </c>
      <c r="AI115" s="81">
        <f t="shared" ref="AI115:AM115" si="156">AI113+AI114</f>
        <v>1237982.4285012446</v>
      </c>
      <c r="AJ115" s="81">
        <f t="shared" si="156"/>
        <v>1328037.7866377649</v>
      </c>
      <c r="AK115" s="81">
        <f t="shared" si="156"/>
        <v>1310784.2477880414</v>
      </c>
      <c r="AL115" s="81">
        <f t="shared" si="156"/>
        <v>1318038.021309119</v>
      </c>
      <c r="AM115" s="279">
        <f t="shared" si="156"/>
        <v>1310197.8843747319</v>
      </c>
      <c r="AN115" s="81">
        <f t="shared" ref="AN115:AR115" si="157">AN113+AN114</f>
        <v>1344882.6603728505</v>
      </c>
      <c r="AO115" s="81">
        <f t="shared" si="157"/>
        <v>1356019.0487974407</v>
      </c>
      <c r="AP115" s="81">
        <f t="shared" si="157"/>
        <v>1368378.8545490815</v>
      </c>
      <c r="AQ115" s="81">
        <f t="shared" si="157"/>
        <v>1379410.3205566606</v>
      </c>
      <c r="AR115" s="279">
        <f t="shared" si="157"/>
        <v>1389865.5749148687</v>
      </c>
    </row>
    <row r="116" spans="1:44" outlineLevel="1">
      <c r="A116" s="521">
        <f>ROW()</f>
        <v>116</v>
      </c>
      <c r="B116" s="35"/>
      <c r="D116" s="33" t="s">
        <v>465</v>
      </c>
      <c r="J116" s="114"/>
      <c r="N116" s="171"/>
      <c r="O116" s="290"/>
      <c r="P116" s="81"/>
      <c r="Q116" s="81"/>
      <c r="R116" s="81"/>
      <c r="S116" s="279"/>
      <c r="T116" s="115">
        <f t="shared" ref="T116:AA116" si="158">T115/T110</f>
        <v>71.725405095030482</v>
      </c>
      <c r="U116" s="92">
        <f t="shared" si="158"/>
        <v>0</v>
      </c>
      <c r="V116" s="92">
        <f t="shared" si="158"/>
        <v>0</v>
      </c>
      <c r="W116" s="92">
        <f t="shared" si="158"/>
        <v>143.99941654471638</v>
      </c>
      <c r="X116" s="92">
        <f t="shared" si="158"/>
        <v>136.46829876669031</v>
      </c>
      <c r="Y116" s="92">
        <f t="shared" si="158"/>
        <v>132.95005335523268</v>
      </c>
      <c r="Z116" s="264">
        <f t="shared" si="158"/>
        <v>128.15445579499968</v>
      </c>
      <c r="AA116" s="115">
        <f t="shared" si="158"/>
        <v>64.864281107864727</v>
      </c>
      <c r="AB116" s="92"/>
      <c r="AC116" s="92"/>
      <c r="AD116" s="92">
        <f t="shared" ref="AD116:AH116" si="159">AD115/AD110</f>
        <v>121.59439539360825</v>
      </c>
      <c r="AE116" s="92">
        <f t="shared" si="159"/>
        <v>123.15116547325921</v>
      </c>
      <c r="AF116" s="92">
        <f t="shared" si="159"/>
        <v>116.81671986177523</v>
      </c>
      <c r="AG116" s="92">
        <f t="shared" si="159"/>
        <v>115.32005223413788</v>
      </c>
      <c r="AH116" s="264">
        <f t="shared" si="159"/>
        <v>111.76230004477908</v>
      </c>
      <c r="AI116" s="92">
        <f t="shared" ref="AI116:AM116" si="160">AI115/AI110</f>
        <v>102.07217945345629</v>
      </c>
      <c r="AJ116" s="92">
        <f t="shared" si="160"/>
        <v>108.61073699756818</v>
      </c>
      <c r="AK116" s="92">
        <f t="shared" si="160"/>
        <v>105.47024845413915</v>
      </c>
      <c r="AL116" s="92">
        <f t="shared" si="160"/>
        <v>104.33706877570702</v>
      </c>
      <c r="AM116" s="264">
        <f t="shared" si="160"/>
        <v>102.20669815936624</v>
      </c>
      <c r="AN116" s="92">
        <f t="shared" ref="AN116:AR116" si="161">AN115/AN110</f>
        <v>103.44455506290673</v>
      </c>
      <c r="AO116" s="92">
        <f t="shared" si="161"/>
        <v>102.72093392905391</v>
      </c>
      <c r="AP116" s="92">
        <f t="shared" si="161"/>
        <v>101.93525436152277</v>
      </c>
      <c r="AQ116" s="92">
        <f t="shared" si="161"/>
        <v>101.07791606629007</v>
      </c>
      <c r="AR116" s="264">
        <f t="shared" si="161"/>
        <v>100.26443333681061</v>
      </c>
    </row>
    <row r="117" spans="1:44" outlineLevel="1">
      <c r="A117" s="521">
        <f>ROW()</f>
        <v>117</v>
      </c>
      <c r="B117" s="35"/>
      <c r="J117" s="114"/>
      <c r="N117" s="171"/>
      <c r="O117" s="290"/>
      <c r="P117" s="81"/>
      <c r="Q117" s="81"/>
      <c r="R117" s="81"/>
      <c r="S117" s="279"/>
      <c r="T117" s="115"/>
      <c r="U117" s="92"/>
      <c r="V117" s="92"/>
      <c r="W117" s="92"/>
      <c r="X117" s="92"/>
      <c r="Y117" s="92"/>
      <c r="Z117" s="264"/>
      <c r="AA117" s="115"/>
      <c r="AB117" s="92"/>
      <c r="AC117" s="92"/>
      <c r="AD117" s="92"/>
      <c r="AE117" s="92"/>
      <c r="AF117" s="92"/>
      <c r="AG117" s="92"/>
      <c r="AH117" s="264"/>
      <c r="AI117" s="92"/>
      <c r="AJ117" s="92"/>
      <c r="AK117" s="92"/>
      <c r="AL117" s="92"/>
      <c r="AM117" s="264"/>
      <c r="AN117" s="92"/>
      <c r="AO117" s="92"/>
      <c r="AP117" s="92"/>
      <c r="AQ117" s="92"/>
      <c r="AR117" s="264"/>
    </row>
    <row r="118" spans="1:44" outlineLevel="1">
      <c r="A118" s="521">
        <f>ROW()</f>
        <v>118</v>
      </c>
      <c r="B118" s="35"/>
      <c r="D118" s="33" t="s">
        <v>167</v>
      </c>
      <c r="E118" s="81"/>
      <c r="F118" s="84"/>
      <c r="J118" s="204"/>
      <c r="K118" s="84"/>
      <c r="L118" s="70"/>
      <c r="M118" s="84"/>
      <c r="N118" s="219"/>
      <c r="O118" s="204"/>
      <c r="P118" s="70"/>
      <c r="Q118" s="70"/>
      <c r="R118" s="70"/>
      <c r="S118" s="205"/>
      <c r="T118" s="218">
        <f t="shared" ref="T118" si="162">T111</f>
        <v>185987.71420734705</v>
      </c>
      <c r="U118" s="71"/>
      <c r="V118" s="71"/>
      <c r="W118" s="71">
        <f t="shared" ref="W118:AA118" si="163">W111</f>
        <v>389585.82492361031</v>
      </c>
      <c r="X118" s="71">
        <f t="shared" si="163"/>
        <v>403522.11265434383</v>
      </c>
      <c r="Y118" s="71">
        <f t="shared" si="163"/>
        <v>418531.90158771025</v>
      </c>
      <c r="Z118" s="219">
        <f t="shared" si="163"/>
        <v>430255.24826129206</v>
      </c>
      <c r="AA118" s="218">
        <f t="shared" si="163"/>
        <v>228811.06523592927</v>
      </c>
      <c r="AB118" s="71"/>
      <c r="AC118" s="71"/>
      <c r="AD118" s="71">
        <f t="shared" ref="AD118:AH118" si="164">AD111</f>
        <v>454358.70740146626</v>
      </c>
      <c r="AE118" s="71">
        <f t="shared" si="164"/>
        <v>481672.48140087526</v>
      </c>
      <c r="AF118" s="71">
        <f t="shared" si="164"/>
        <v>480578.97364251094</v>
      </c>
      <c r="AG118" s="71">
        <f t="shared" si="164"/>
        <v>490010.70870669349</v>
      </c>
      <c r="AH118" s="219">
        <f t="shared" si="164"/>
        <v>490288.37037433207</v>
      </c>
      <c r="AI118" s="71">
        <f>AI$115*AI122</f>
        <v>489070.40255133767</v>
      </c>
      <c r="AJ118" s="71">
        <f t="shared" ref="AJ118:AM118" si="165">AJ$115*AJ122</f>
        <v>504024.20418011304</v>
      </c>
      <c r="AK118" s="71">
        <f t="shared" si="165"/>
        <v>498090.01677382324</v>
      </c>
      <c r="AL118" s="71">
        <f t="shared" si="165"/>
        <v>506443.84248739918</v>
      </c>
      <c r="AM118" s="219">
        <f t="shared" si="165"/>
        <v>517288.42305656191</v>
      </c>
      <c r="AN118" s="71">
        <f>AN$115*AN122</f>
        <v>533745.75900476368</v>
      </c>
      <c r="AO118" s="71">
        <f t="shared" ref="AO118:AR118" si="166">AO$115*AO122</f>
        <v>541168.81567383616</v>
      </c>
      <c r="AP118" s="71">
        <f t="shared" si="166"/>
        <v>548808.5447829871</v>
      </c>
      <c r="AQ118" s="71">
        <f t="shared" si="166"/>
        <v>556317.63981112279</v>
      </c>
      <c r="AR118" s="219">
        <f t="shared" si="166"/>
        <v>563130.06117006054</v>
      </c>
    </row>
    <row r="119" spans="1:44" outlineLevel="1">
      <c r="A119" s="521">
        <f>ROW()</f>
        <v>119</v>
      </c>
      <c r="B119" s="35"/>
      <c r="D119" s="33" t="s">
        <v>168</v>
      </c>
      <c r="E119" s="81"/>
      <c r="F119" s="84"/>
      <c r="J119" s="204"/>
      <c r="K119" s="84"/>
      <c r="L119" s="70"/>
      <c r="M119" s="84"/>
      <c r="N119" s="219"/>
      <c r="O119" s="204"/>
      <c r="P119" s="70"/>
      <c r="Q119" s="70"/>
      <c r="R119" s="70"/>
      <c r="S119" s="205"/>
      <c r="T119" s="218">
        <f t="shared" ref="T119" si="167">T112</f>
        <v>366118.59151165013</v>
      </c>
      <c r="U119" s="71"/>
      <c r="V119" s="71"/>
      <c r="W119" s="71">
        <f t="shared" ref="W119:AA119" si="168">W112</f>
        <v>777541.44612269464</v>
      </c>
      <c r="X119" s="71">
        <f t="shared" si="168"/>
        <v>784946.18423007033</v>
      </c>
      <c r="Y119" s="71">
        <f t="shared" si="168"/>
        <v>812884.73010179354</v>
      </c>
      <c r="Z119" s="219">
        <f t="shared" si="168"/>
        <v>825273.95516231982</v>
      </c>
      <c r="AA119" s="218">
        <f t="shared" si="168"/>
        <v>434199.18410811003</v>
      </c>
      <c r="AB119" s="71"/>
      <c r="AC119" s="71"/>
      <c r="AD119" s="71">
        <f t="shared" ref="AD119:AH119" si="169">AD112</f>
        <v>837277.75766713743</v>
      </c>
      <c r="AE119" s="71">
        <f t="shared" si="169"/>
        <v>886844.84492071776</v>
      </c>
      <c r="AF119" s="71">
        <f t="shared" si="169"/>
        <v>862170.81280866452</v>
      </c>
      <c r="AG119" s="71">
        <f t="shared" si="169"/>
        <v>863500.74436538259</v>
      </c>
      <c r="AH119" s="219">
        <f t="shared" si="169"/>
        <v>847841.64806180773</v>
      </c>
      <c r="AI119" s="71">
        <f t="shared" ref="AI119:AM119" si="170">AI$115*AI123</f>
        <v>748912.02594990691</v>
      </c>
      <c r="AJ119" s="71">
        <f t="shared" si="170"/>
        <v>824013.58245765185</v>
      </c>
      <c r="AK119" s="71">
        <f t="shared" si="170"/>
        <v>812694.23101421806</v>
      </c>
      <c r="AL119" s="71">
        <f t="shared" si="170"/>
        <v>811594.17882171972</v>
      </c>
      <c r="AM119" s="219">
        <f t="shared" si="170"/>
        <v>792909.46131816984</v>
      </c>
      <c r="AN119" s="71">
        <f t="shared" ref="AN119:AR119" si="171">AN$115*AN123</f>
        <v>811136.90136808681</v>
      </c>
      <c r="AO119" s="71">
        <f t="shared" si="171"/>
        <v>814850.23312360444</v>
      </c>
      <c r="AP119" s="71">
        <f t="shared" si="171"/>
        <v>819570.30976609443</v>
      </c>
      <c r="AQ119" s="71">
        <f t="shared" si="171"/>
        <v>823092.68074553774</v>
      </c>
      <c r="AR119" s="219">
        <f t="shared" si="171"/>
        <v>826735.51374480815</v>
      </c>
    </row>
    <row r="120" spans="1:44" outlineLevel="1">
      <c r="A120" s="521">
        <f>ROW()</f>
        <v>120</v>
      </c>
      <c r="B120" s="35"/>
      <c r="D120" s="33" t="s">
        <v>152</v>
      </c>
      <c r="E120" s="81"/>
      <c r="F120" s="84"/>
      <c r="J120" s="290"/>
      <c r="K120" s="84"/>
      <c r="L120" s="81"/>
      <c r="M120" s="84"/>
      <c r="N120" s="279"/>
      <c r="O120" s="290"/>
      <c r="P120" s="81"/>
      <c r="Q120" s="81"/>
      <c r="R120" s="81"/>
      <c r="S120" s="279"/>
      <c r="T120" s="407">
        <f t="shared" ref="T120:AA120" si="172">SUM(T118:T119)</f>
        <v>552106.30571899714</v>
      </c>
      <c r="U120" s="408">
        <f t="shared" si="172"/>
        <v>0</v>
      </c>
      <c r="V120" s="122">
        <f t="shared" si="172"/>
        <v>0</v>
      </c>
      <c r="W120" s="122">
        <f t="shared" si="172"/>
        <v>1167127.2710463051</v>
      </c>
      <c r="X120" s="122">
        <f t="shared" si="172"/>
        <v>1188468.2968844143</v>
      </c>
      <c r="Y120" s="122">
        <f t="shared" si="172"/>
        <v>1231416.6316895038</v>
      </c>
      <c r="Z120" s="1246">
        <f t="shared" si="172"/>
        <v>1255529.2034236118</v>
      </c>
      <c r="AA120" s="1247">
        <f t="shared" si="172"/>
        <v>663010.24934403924</v>
      </c>
      <c r="AB120" s="122"/>
      <c r="AC120" s="122"/>
      <c r="AD120" s="122">
        <f t="shared" ref="AD120:AM120" si="173">SUM(AD118:AD119)</f>
        <v>1291636.4650686036</v>
      </c>
      <c r="AE120" s="122">
        <f t="shared" si="173"/>
        <v>1368517.326321593</v>
      </c>
      <c r="AF120" s="122">
        <f t="shared" si="173"/>
        <v>1342749.7864511753</v>
      </c>
      <c r="AG120" s="122">
        <f t="shared" si="173"/>
        <v>1353511.4530720762</v>
      </c>
      <c r="AH120" s="1246">
        <f t="shared" si="173"/>
        <v>1338130.0184361399</v>
      </c>
      <c r="AI120" s="122">
        <f t="shared" si="173"/>
        <v>1237982.4285012446</v>
      </c>
      <c r="AJ120" s="122">
        <f t="shared" si="173"/>
        <v>1328037.7866377649</v>
      </c>
      <c r="AK120" s="122">
        <f t="shared" si="173"/>
        <v>1310784.2477880414</v>
      </c>
      <c r="AL120" s="122">
        <f t="shared" si="173"/>
        <v>1318038.021309119</v>
      </c>
      <c r="AM120" s="1246">
        <f t="shared" si="173"/>
        <v>1310197.8843747317</v>
      </c>
      <c r="AN120" s="122">
        <f t="shared" ref="AN120:AR120" si="174">SUM(AN118:AN119)</f>
        <v>1344882.6603728505</v>
      </c>
      <c r="AO120" s="122">
        <f t="shared" si="174"/>
        <v>1356019.0487974407</v>
      </c>
      <c r="AP120" s="122">
        <f t="shared" si="174"/>
        <v>1368378.8545490815</v>
      </c>
      <c r="AQ120" s="122">
        <f t="shared" si="174"/>
        <v>1379410.3205566606</v>
      </c>
      <c r="AR120" s="1246">
        <f t="shared" si="174"/>
        <v>1389865.5749148687</v>
      </c>
    </row>
    <row r="121" spans="1:44" outlineLevel="1">
      <c r="A121" s="521">
        <f>ROW()</f>
        <v>121</v>
      </c>
      <c r="B121" s="35"/>
      <c r="J121" s="114"/>
      <c r="N121" s="171"/>
      <c r="O121" s="290"/>
      <c r="P121" s="81"/>
      <c r="Q121" s="81"/>
      <c r="R121" s="81"/>
      <c r="S121" s="279"/>
      <c r="T121" s="115"/>
      <c r="U121" s="92"/>
      <c r="V121" s="92"/>
      <c r="W121" s="92"/>
      <c r="X121" s="92"/>
      <c r="Y121" s="92"/>
      <c r="Z121" s="264"/>
      <c r="AA121" s="115"/>
      <c r="AB121" s="92"/>
      <c r="AC121" s="92"/>
      <c r="AD121" s="92"/>
      <c r="AE121" s="92"/>
      <c r="AF121" s="92"/>
      <c r="AG121" s="92"/>
      <c r="AH121" s="264"/>
      <c r="AI121" s="92"/>
      <c r="AJ121" s="92"/>
      <c r="AK121" s="92"/>
      <c r="AL121" s="92"/>
      <c r="AM121" s="264"/>
      <c r="AN121" s="92"/>
      <c r="AO121" s="92"/>
      <c r="AP121" s="92"/>
      <c r="AQ121" s="92"/>
      <c r="AR121" s="264"/>
    </row>
    <row r="122" spans="1:44" outlineLevel="1">
      <c r="A122" s="521">
        <f>ROW()</f>
        <v>122</v>
      </c>
      <c r="B122" s="35"/>
      <c r="D122" s="33" t="s">
        <v>167</v>
      </c>
      <c r="E122" s="81"/>
      <c r="F122" s="84"/>
      <c r="J122" s="204"/>
      <c r="K122" s="84"/>
      <c r="L122" s="70"/>
      <c r="M122" s="84"/>
      <c r="N122" s="219"/>
      <c r="O122" s="204"/>
      <c r="P122" s="70"/>
      <c r="Q122" s="70"/>
      <c r="R122" s="70"/>
      <c r="S122" s="205"/>
      <c r="T122" s="1185"/>
      <c r="U122" s="1186"/>
      <c r="V122" s="1186"/>
      <c r="W122" s="1186"/>
      <c r="X122" s="1186"/>
      <c r="Y122" s="1186"/>
      <c r="Z122" s="1187"/>
      <c r="AA122" s="1113"/>
      <c r="AB122" s="931"/>
      <c r="AC122" s="931"/>
      <c r="AD122" s="931"/>
      <c r="AE122" s="931"/>
      <c r="AF122" s="931"/>
      <c r="AG122" s="931"/>
      <c r="AH122" s="1114"/>
      <c r="AI122" s="1244">
        <f t="shared" ref="AI122:AM124" si="175">AI111/AI$113</f>
        <v>0.3950543976164731</v>
      </c>
      <c r="AJ122" s="1244">
        <f t="shared" si="175"/>
        <v>0.37952549938821167</v>
      </c>
      <c r="AK122" s="1244">
        <f t="shared" si="175"/>
        <v>0.37999389877804379</v>
      </c>
      <c r="AL122" s="1244">
        <f t="shared" si="175"/>
        <v>0.3842406928325045</v>
      </c>
      <c r="AM122" s="1245">
        <f t="shared" si="175"/>
        <v>0.39481701903634836</v>
      </c>
      <c r="AN122" s="1244">
        <f t="shared" ref="AN122:AR122" si="176">AN111/AN$113</f>
        <v>0.39687161916177127</v>
      </c>
      <c r="AO122" s="1244">
        <f t="shared" si="176"/>
        <v>0.39908644067630261</v>
      </c>
      <c r="AP122" s="1244">
        <f t="shared" si="176"/>
        <v>0.40106476576900524</v>
      </c>
      <c r="AQ122" s="1244">
        <f t="shared" si="176"/>
        <v>0.40330105663311333</v>
      </c>
      <c r="AR122" s="1245">
        <f t="shared" si="176"/>
        <v>0.4051687237483762</v>
      </c>
    </row>
    <row r="123" spans="1:44" outlineLevel="1">
      <c r="A123" s="521">
        <f>ROW()</f>
        <v>123</v>
      </c>
      <c r="B123" s="35"/>
      <c r="D123" s="33" t="s">
        <v>168</v>
      </c>
      <c r="E123" s="81"/>
      <c r="F123" s="84"/>
      <c r="J123" s="204"/>
      <c r="K123" s="84"/>
      <c r="L123" s="70"/>
      <c r="M123" s="84"/>
      <c r="N123" s="219"/>
      <c r="O123" s="204"/>
      <c r="P123" s="70"/>
      <c r="Q123" s="70"/>
      <c r="R123" s="70"/>
      <c r="S123" s="205"/>
      <c r="T123" s="1185"/>
      <c r="U123" s="1186"/>
      <c r="V123" s="1186"/>
      <c r="W123" s="1186"/>
      <c r="X123" s="1186"/>
      <c r="Y123" s="1186"/>
      <c r="Z123" s="1187"/>
      <c r="AA123" s="1113"/>
      <c r="AB123" s="931"/>
      <c r="AC123" s="931"/>
      <c r="AD123" s="931"/>
      <c r="AE123" s="931"/>
      <c r="AF123" s="931"/>
      <c r="AG123" s="931"/>
      <c r="AH123" s="1114"/>
      <c r="AI123" s="1244">
        <f t="shared" si="175"/>
        <v>0.6049456023835269</v>
      </c>
      <c r="AJ123" s="1244">
        <f t="shared" si="175"/>
        <v>0.62047450061178833</v>
      </c>
      <c r="AK123" s="1244">
        <f t="shared" si="175"/>
        <v>0.62000610122195621</v>
      </c>
      <c r="AL123" s="1244">
        <f t="shared" si="175"/>
        <v>0.6157593071674955</v>
      </c>
      <c r="AM123" s="1245">
        <f t="shared" si="175"/>
        <v>0.60518298096365153</v>
      </c>
      <c r="AN123" s="1244">
        <f t="shared" ref="AN123:AR123" si="177">AN112/AN$113</f>
        <v>0.60312838083822873</v>
      </c>
      <c r="AO123" s="1244">
        <f t="shared" si="177"/>
        <v>0.60091355932369728</v>
      </c>
      <c r="AP123" s="1244">
        <f t="shared" si="177"/>
        <v>0.59893523423099471</v>
      </c>
      <c r="AQ123" s="1244">
        <f t="shared" si="177"/>
        <v>0.59669894336688656</v>
      </c>
      <c r="AR123" s="1245">
        <f t="shared" si="177"/>
        <v>0.5948312762516238</v>
      </c>
    </row>
    <row r="124" spans="1:44" outlineLevel="1">
      <c r="A124" s="521">
        <f>ROW()</f>
        <v>124</v>
      </c>
      <c r="B124" s="35"/>
      <c r="D124" s="33" t="s">
        <v>152</v>
      </c>
      <c r="E124" s="81"/>
      <c r="F124" s="84"/>
      <c r="J124" s="290"/>
      <c r="K124" s="84"/>
      <c r="L124" s="81"/>
      <c r="M124" s="84"/>
      <c r="N124" s="279"/>
      <c r="O124" s="290"/>
      <c r="P124" s="81"/>
      <c r="Q124" s="81"/>
      <c r="R124" s="81"/>
      <c r="S124" s="279"/>
      <c r="T124" s="290"/>
      <c r="U124" s="81"/>
      <c r="V124" s="71"/>
      <c r="W124" s="71"/>
      <c r="X124" s="71"/>
      <c r="Y124" s="71"/>
      <c r="Z124" s="219"/>
      <c r="AA124" s="218"/>
      <c r="AB124" s="71"/>
      <c r="AC124" s="71"/>
      <c r="AD124" s="71"/>
      <c r="AE124" s="71"/>
      <c r="AF124" s="71"/>
      <c r="AG124" s="71"/>
      <c r="AH124" s="219"/>
      <c r="AI124" s="1248">
        <f t="shared" si="175"/>
        <v>1</v>
      </c>
      <c r="AJ124" s="1249">
        <f t="shared" si="175"/>
        <v>1</v>
      </c>
      <c r="AK124" s="1249">
        <f t="shared" si="175"/>
        <v>1</v>
      </c>
      <c r="AL124" s="1249">
        <f t="shared" si="175"/>
        <v>1</v>
      </c>
      <c r="AM124" s="1250">
        <f t="shared" si="175"/>
        <v>1</v>
      </c>
      <c r="AN124" s="1248">
        <f t="shared" ref="AN124:AR124" si="178">AN113/AN$113</f>
        <v>1</v>
      </c>
      <c r="AO124" s="1249">
        <f t="shared" si="178"/>
        <v>1</v>
      </c>
      <c r="AP124" s="1249">
        <f t="shared" si="178"/>
        <v>1</v>
      </c>
      <c r="AQ124" s="1249">
        <f t="shared" si="178"/>
        <v>1</v>
      </c>
      <c r="AR124" s="1250">
        <f t="shared" si="178"/>
        <v>1</v>
      </c>
    </row>
    <row r="125" spans="1:44" outlineLevel="1">
      <c r="A125" s="521">
        <f>ROW()</f>
        <v>125</v>
      </c>
      <c r="B125" s="35"/>
      <c r="J125" s="114"/>
      <c r="N125" s="171"/>
      <c r="O125" s="290"/>
      <c r="P125" s="81"/>
      <c r="Q125" s="81"/>
      <c r="R125" s="81"/>
      <c r="S125" s="279"/>
      <c r="T125" s="115"/>
      <c r="U125" s="92"/>
      <c r="V125" s="92"/>
      <c r="W125" s="92"/>
      <c r="X125" s="92"/>
      <c r="Y125" s="92"/>
      <c r="Z125" s="264"/>
      <c r="AA125" s="115"/>
      <c r="AB125" s="92"/>
      <c r="AC125" s="92"/>
      <c r="AD125" s="92"/>
      <c r="AE125" s="92"/>
      <c r="AF125" s="92"/>
      <c r="AG125" s="92"/>
      <c r="AH125" s="264"/>
      <c r="AI125" s="92"/>
      <c r="AJ125" s="92"/>
      <c r="AK125" s="92"/>
      <c r="AL125" s="92"/>
      <c r="AM125" s="264"/>
      <c r="AN125" s="92"/>
      <c r="AO125" s="92"/>
      <c r="AP125" s="92"/>
      <c r="AQ125" s="92"/>
      <c r="AR125" s="264"/>
    </row>
    <row r="126" spans="1:44" outlineLevel="1">
      <c r="A126" s="521">
        <f>ROW()</f>
        <v>126</v>
      </c>
      <c r="B126" s="35"/>
      <c r="C126" s="756" t="s">
        <v>163</v>
      </c>
      <c r="D126" s="89"/>
      <c r="J126" s="526"/>
      <c r="K126" s="527"/>
      <c r="L126" s="527"/>
      <c r="M126" s="527"/>
      <c r="N126" s="528"/>
      <c r="O126" s="903"/>
      <c r="P126" s="904"/>
      <c r="Q126" s="904"/>
      <c r="R126" s="904"/>
      <c r="S126" s="905"/>
      <c r="T126" s="526"/>
      <c r="U126" s="527"/>
      <c r="V126" s="527"/>
      <c r="W126" s="92"/>
      <c r="X126" s="92"/>
      <c r="Y126" s="92"/>
      <c r="Z126" s="264"/>
      <c r="AA126" s="526"/>
      <c r="AB126" s="527"/>
      <c r="AC126" s="527"/>
      <c r="AD126" s="527"/>
      <c r="AE126" s="527"/>
      <c r="AF126" s="527"/>
      <c r="AG126" s="527"/>
      <c r="AH126" s="528"/>
      <c r="AI126" s="527"/>
      <c r="AJ126" s="527"/>
      <c r="AK126" s="527"/>
      <c r="AL126" s="527"/>
      <c r="AM126" s="528"/>
      <c r="AN126" s="527"/>
      <c r="AO126" s="527"/>
      <c r="AP126" s="527"/>
      <c r="AQ126" s="527"/>
      <c r="AR126" s="528"/>
    </row>
    <row r="127" spans="1:44" outlineLevel="1">
      <c r="A127" s="521">
        <f>ROW()</f>
        <v>127</v>
      </c>
      <c r="B127" s="35"/>
      <c r="D127" s="33" t="s">
        <v>165</v>
      </c>
      <c r="J127" s="114"/>
      <c r="N127" s="277"/>
      <c r="O127" s="392">
        <v>517005</v>
      </c>
      <c r="P127" s="393">
        <v>536255</v>
      </c>
      <c r="Q127" s="393">
        <v>553005</v>
      </c>
      <c r="R127" s="393">
        <v>568255</v>
      </c>
      <c r="S127" s="394">
        <v>583955</v>
      </c>
      <c r="T127" s="265">
        <f>T40</f>
        <v>601246</v>
      </c>
      <c r="U127" s="77">
        <f t="shared" ref="U127:AA127" si="179">U40</f>
        <v>609162.89875034522</v>
      </c>
      <c r="V127" s="77">
        <f t="shared" si="179"/>
        <v>614524</v>
      </c>
      <c r="W127" s="77">
        <f t="shared" si="179"/>
        <v>614524</v>
      </c>
      <c r="X127" s="77">
        <f t="shared" si="179"/>
        <v>629899.58333333337</v>
      </c>
      <c r="Y127" s="77">
        <f t="shared" si="179"/>
        <v>642709.83333333337</v>
      </c>
      <c r="Z127" s="257">
        <f t="shared" si="179"/>
        <v>657671.5</v>
      </c>
      <c r="AA127" s="265">
        <f t="shared" si="179"/>
        <v>671181</v>
      </c>
      <c r="AB127" s="77"/>
      <c r="AC127" s="77"/>
      <c r="AD127" s="77">
        <f t="shared" ref="AD127:AR127" si="180">AD40</f>
        <v>686909.5</v>
      </c>
      <c r="AE127" s="77">
        <f t="shared" si="180"/>
        <v>705512</v>
      </c>
      <c r="AF127" s="77">
        <f t="shared" si="180"/>
        <v>718910.5</v>
      </c>
      <c r="AG127" s="77">
        <f t="shared" si="180"/>
        <v>728627</v>
      </c>
      <c r="AH127" s="257">
        <f t="shared" si="180"/>
        <v>737032</v>
      </c>
      <c r="AI127" s="77">
        <f t="shared" si="180"/>
        <v>744038</v>
      </c>
      <c r="AJ127" s="77">
        <f t="shared" si="180"/>
        <v>751396.5</v>
      </c>
      <c r="AK127" s="77">
        <f t="shared" si="180"/>
        <v>761657.5</v>
      </c>
      <c r="AL127" s="77">
        <f t="shared" si="180"/>
        <v>772818.5</v>
      </c>
      <c r="AM127" s="257">
        <f t="shared" si="180"/>
        <v>781627.943987682</v>
      </c>
      <c r="AN127" s="77">
        <f t="shared" si="180"/>
        <v>797646</v>
      </c>
      <c r="AO127" s="77">
        <f t="shared" si="180"/>
        <v>809503</v>
      </c>
      <c r="AP127" s="77">
        <f t="shared" si="180"/>
        <v>822151</v>
      </c>
      <c r="AQ127" s="77">
        <f t="shared" si="180"/>
        <v>835739</v>
      </c>
      <c r="AR127" s="257">
        <f t="shared" si="180"/>
        <v>850354</v>
      </c>
    </row>
    <row r="128" spans="1:44" outlineLevel="1">
      <c r="A128" s="521">
        <f>ROW()</f>
        <v>128</v>
      </c>
      <c r="B128" s="35"/>
      <c r="D128" s="33" t="s">
        <v>156</v>
      </c>
      <c r="E128" s="84"/>
      <c r="F128" s="84"/>
      <c r="J128" s="204"/>
      <c r="K128" s="84"/>
      <c r="L128" s="70"/>
      <c r="M128" s="84"/>
      <c r="N128" s="219"/>
      <c r="O128" s="392">
        <v>5612594.8668184243</v>
      </c>
      <c r="P128" s="393">
        <v>5804269.8310651397</v>
      </c>
      <c r="Q128" s="393">
        <v>5947535.1907590162</v>
      </c>
      <c r="R128" s="393">
        <v>6153433.4657154717</v>
      </c>
      <c r="S128" s="394">
        <v>6175963.1539890999</v>
      </c>
      <c r="T128" s="392">
        <v>3008688.1178116454</v>
      </c>
      <c r="U128" s="393"/>
      <c r="V128" s="393"/>
      <c r="W128" s="393">
        <v>6231553.6393699646</v>
      </c>
      <c r="X128" s="393">
        <v>4913980.4237653557</v>
      </c>
      <c r="Y128" s="393">
        <v>5015651.2342045149</v>
      </c>
      <c r="Z128" s="394">
        <v>5094684.3312335787</v>
      </c>
      <c r="AA128" s="392"/>
      <c r="AB128" s="393"/>
      <c r="AC128" s="393"/>
      <c r="AD128" s="393"/>
      <c r="AE128" s="393"/>
      <c r="AF128" s="393"/>
      <c r="AG128" s="393"/>
      <c r="AH128" s="394"/>
      <c r="AI128" s="393"/>
      <c r="AJ128" s="393"/>
      <c r="AK128" s="393"/>
      <c r="AL128" s="393"/>
      <c r="AM128" s="394"/>
      <c r="AN128" s="1186"/>
      <c r="AO128" s="1186"/>
      <c r="AP128" s="1186"/>
      <c r="AQ128" s="1186"/>
      <c r="AR128" s="1187"/>
    </row>
    <row r="129" spans="1:44" outlineLevel="1">
      <c r="A129" s="521">
        <f>ROW()</f>
        <v>129</v>
      </c>
      <c r="B129" s="35"/>
      <c r="D129" s="33" t="s">
        <v>157</v>
      </c>
      <c r="E129" s="84"/>
      <c r="F129" s="84"/>
      <c r="J129" s="204"/>
      <c r="K129" s="84"/>
      <c r="L129" s="70"/>
      <c r="M129" s="84"/>
      <c r="N129" s="219"/>
      <c r="O129" s="392">
        <v>3447512.4973200154</v>
      </c>
      <c r="P129" s="393">
        <v>3565248.0279157781</v>
      </c>
      <c r="Q129" s="393">
        <v>3653248.165053355</v>
      </c>
      <c r="R129" s="393">
        <v>3601834.0773615828</v>
      </c>
      <c r="S129" s="394">
        <v>3793559.0687725618</v>
      </c>
      <c r="T129" s="392">
        <v>1249333.8424773845</v>
      </c>
      <c r="U129" s="393"/>
      <c r="V129" s="393"/>
      <c r="W129" s="393">
        <v>2807463.6098597618</v>
      </c>
      <c r="X129" s="393">
        <v>4731980.4288262995</v>
      </c>
      <c r="Y129" s="393">
        <v>4888608.7432763726</v>
      </c>
      <c r="Z129" s="394">
        <v>4772554.5805279762</v>
      </c>
      <c r="AA129" s="392"/>
      <c r="AB129" s="393"/>
      <c r="AC129" s="393"/>
      <c r="AD129" s="393"/>
      <c r="AE129" s="393"/>
      <c r="AF129" s="393"/>
      <c r="AG129" s="393"/>
      <c r="AH129" s="394"/>
      <c r="AI129" s="393"/>
      <c r="AJ129" s="393"/>
      <c r="AK129" s="393"/>
      <c r="AL129" s="393"/>
      <c r="AM129" s="394"/>
      <c r="AN129" s="1186"/>
      <c r="AO129" s="1186"/>
      <c r="AP129" s="1186"/>
      <c r="AQ129" s="1186"/>
      <c r="AR129" s="1187"/>
    </row>
    <row r="130" spans="1:44" outlineLevel="1">
      <c r="A130" s="521">
        <f>ROW()</f>
        <v>130</v>
      </c>
      <c r="B130" s="35"/>
      <c r="D130" s="33" t="s">
        <v>158</v>
      </c>
      <c r="E130" s="84"/>
      <c r="F130" s="84"/>
      <c r="J130" s="204"/>
      <c r="K130" s="84"/>
      <c r="L130" s="70"/>
      <c r="M130" s="84"/>
      <c r="N130" s="219"/>
      <c r="O130" s="392">
        <v>1086632.8982964209</v>
      </c>
      <c r="P130" s="393">
        <v>1123742.350674967</v>
      </c>
      <c r="Q130" s="393">
        <v>1151479.4057668988</v>
      </c>
      <c r="R130" s="393">
        <v>1191342.5786092663</v>
      </c>
      <c r="S130" s="394">
        <v>1195704.4648753179</v>
      </c>
      <c r="T130" s="392">
        <v>331249.22649921116</v>
      </c>
      <c r="U130" s="393"/>
      <c r="V130" s="393"/>
      <c r="W130" s="393">
        <v>730749.4900804155</v>
      </c>
      <c r="X130" s="393"/>
      <c r="Y130" s="393"/>
      <c r="Z130" s="394"/>
      <c r="AA130" s="392"/>
      <c r="AB130" s="393"/>
      <c r="AC130" s="393"/>
      <c r="AD130" s="393"/>
      <c r="AE130" s="393"/>
      <c r="AF130" s="393"/>
      <c r="AG130" s="393"/>
      <c r="AH130" s="394"/>
      <c r="AI130" s="393"/>
      <c r="AJ130" s="393"/>
      <c r="AK130" s="393"/>
      <c r="AL130" s="393"/>
      <c r="AM130" s="394"/>
      <c r="AN130" s="1186"/>
      <c r="AO130" s="1186"/>
      <c r="AP130" s="1186"/>
      <c r="AQ130" s="1186"/>
      <c r="AR130" s="1187"/>
    </row>
    <row r="131" spans="1:44" outlineLevel="1">
      <c r="A131" s="521">
        <f>ROW()</f>
        <v>131</v>
      </c>
      <c r="B131" s="35"/>
      <c r="D131" s="33" t="s">
        <v>327</v>
      </c>
      <c r="E131" s="84"/>
      <c r="F131" s="84"/>
      <c r="J131" s="204"/>
      <c r="K131" s="84"/>
      <c r="L131" s="70"/>
      <c r="M131" s="84"/>
      <c r="N131" s="219"/>
      <c r="O131" s="392"/>
      <c r="P131" s="393"/>
      <c r="Q131" s="393"/>
      <c r="R131" s="393"/>
      <c r="S131" s="394"/>
      <c r="T131" s="392"/>
      <c r="U131" s="393"/>
      <c r="V131" s="393"/>
      <c r="W131" s="393"/>
      <c r="X131" s="393"/>
      <c r="Y131" s="393"/>
      <c r="Z131" s="394"/>
      <c r="AA131" s="688">
        <v>0</v>
      </c>
      <c r="AB131" s="939"/>
      <c r="AC131" s="939"/>
      <c r="AD131" s="939">
        <v>288522.85558491666</v>
      </c>
      <c r="AE131" s="939">
        <v>1180420.5659503359</v>
      </c>
      <c r="AF131" s="939">
        <v>1198474.2509928974</v>
      </c>
      <c r="AG131" s="939">
        <v>1219086.4469574539</v>
      </c>
      <c r="AH131" s="929">
        <v>1236348.6240395342</v>
      </c>
      <c r="AI131" s="939">
        <v>1259936.3960018398</v>
      </c>
      <c r="AJ131" s="939">
        <v>1273263.1262445571</v>
      </c>
      <c r="AK131" s="939">
        <v>1280066.815714166</v>
      </c>
      <c r="AL131" s="939">
        <v>1283129</v>
      </c>
      <c r="AM131" s="929">
        <v>1299113</v>
      </c>
      <c r="AN131" s="1186"/>
      <c r="AO131" s="1186"/>
      <c r="AP131" s="1186"/>
      <c r="AQ131" s="1186"/>
      <c r="AR131" s="1187"/>
    </row>
    <row r="132" spans="1:44" outlineLevel="1">
      <c r="A132" s="521">
        <f>ROW()</f>
        <v>132</v>
      </c>
      <c r="B132" s="35"/>
      <c r="D132" s="33" t="s">
        <v>328</v>
      </c>
      <c r="E132" s="84"/>
      <c r="F132" s="84"/>
      <c r="J132" s="204"/>
      <c r="K132" s="84"/>
      <c r="L132" s="70"/>
      <c r="M132" s="84"/>
      <c r="N132" s="219"/>
      <c r="O132" s="392"/>
      <c r="P132" s="393"/>
      <c r="Q132" s="393"/>
      <c r="R132" s="393"/>
      <c r="S132" s="394"/>
      <c r="T132" s="392"/>
      <c r="U132" s="393"/>
      <c r="V132" s="393"/>
      <c r="W132" s="393"/>
      <c r="X132" s="393"/>
      <c r="Y132" s="393"/>
      <c r="Z132" s="394"/>
      <c r="AA132" s="688">
        <v>2658352.3161165379</v>
      </c>
      <c r="AB132" s="939"/>
      <c r="AC132" s="939"/>
      <c r="AD132" s="939">
        <v>4884879.3332074024</v>
      </c>
      <c r="AE132" s="939">
        <v>4166565.7971832114</v>
      </c>
      <c r="AF132" s="939">
        <v>4166780.0876124604</v>
      </c>
      <c r="AG132" s="939">
        <v>4215164.046518527</v>
      </c>
      <c r="AH132" s="929">
        <v>4241292.033291406</v>
      </c>
      <c r="AI132" s="939">
        <v>4312169.3071278865</v>
      </c>
      <c r="AJ132" s="939">
        <v>4361073.337298926</v>
      </c>
      <c r="AK132" s="939">
        <v>4322337.4182771789</v>
      </c>
      <c r="AL132" s="939">
        <v>4326338</v>
      </c>
      <c r="AM132" s="929">
        <v>4348445</v>
      </c>
      <c r="AN132" s="1843">
        <v>5770803.9178416748</v>
      </c>
      <c r="AO132" s="1843">
        <v>5834080.0719637685</v>
      </c>
      <c r="AP132" s="1843">
        <v>5907841.8173270794</v>
      </c>
      <c r="AQ132" s="1843">
        <v>5995200.6603937168</v>
      </c>
      <c r="AR132" s="1849">
        <v>6089180.6249502925</v>
      </c>
    </row>
    <row r="133" spans="1:44" outlineLevel="1">
      <c r="A133" s="521">
        <f>ROW()</f>
        <v>133</v>
      </c>
      <c r="B133" s="35"/>
      <c r="D133" s="33" t="s">
        <v>329</v>
      </c>
      <c r="E133" s="84"/>
      <c r="F133" s="84"/>
      <c r="J133" s="204"/>
      <c r="K133" s="84"/>
      <c r="L133" s="70"/>
      <c r="M133" s="84"/>
      <c r="N133" s="219"/>
      <c r="O133" s="392"/>
      <c r="P133" s="393"/>
      <c r="Q133" s="393"/>
      <c r="R133" s="393"/>
      <c r="S133" s="394"/>
      <c r="T133" s="392"/>
      <c r="U133" s="393"/>
      <c r="V133" s="393"/>
      <c r="W133" s="393"/>
      <c r="X133" s="393"/>
      <c r="Y133" s="393"/>
      <c r="Z133" s="394"/>
      <c r="AA133" s="688">
        <v>2568594.6916341954</v>
      </c>
      <c r="AB133" s="939"/>
      <c r="AC133" s="939"/>
      <c r="AD133" s="939">
        <v>4623497.4751820425</v>
      </c>
      <c r="AE133" s="939">
        <v>5527792.6963904565</v>
      </c>
      <c r="AF133" s="939">
        <v>4566927.534878755</v>
      </c>
      <c r="AG133" s="939">
        <v>4643447.7862144578</v>
      </c>
      <c r="AH133" s="929">
        <v>4456494.7858905355</v>
      </c>
      <c r="AI133" s="939">
        <v>4541285.4828267489</v>
      </c>
      <c r="AJ133" s="939">
        <v>4877423.1857393067</v>
      </c>
      <c r="AK133" s="939">
        <v>4715843.4170049373</v>
      </c>
      <c r="AL133" s="939">
        <v>4708946</v>
      </c>
      <c r="AM133" s="929">
        <v>4488698</v>
      </c>
      <c r="AN133" s="1843">
        <v>4467974.8192674387</v>
      </c>
      <c r="AO133" s="1843">
        <v>4396488.7665587664</v>
      </c>
      <c r="AP133" s="1843">
        <v>4331849.6766879018</v>
      </c>
      <c r="AQ133" s="1843">
        <v>4275663.9482592568</v>
      </c>
      <c r="AR133" s="1849">
        <v>4222314.7253607819</v>
      </c>
    </row>
    <row r="134" spans="1:44" outlineLevel="1">
      <c r="A134" s="521">
        <f>ROW()</f>
        <v>134</v>
      </c>
      <c r="B134" s="35"/>
      <c r="D134" s="116" t="s">
        <v>152</v>
      </c>
      <c r="E134" s="408"/>
      <c r="F134" s="489"/>
      <c r="G134" s="116"/>
      <c r="H134" s="116"/>
      <c r="I134" s="116"/>
      <c r="J134" s="490"/>
      <c r="K134" s="491"/>
      <c r="L134" s="491"/>
      <c r="M134" s="489"/>
      <c r="N134" s="409"/>
      <c r="O134" s="407">
        <f t="shared" ref="O134:Z134" si="181">SUM(O128:O130)</f>
        <v>10146740.262434861</v>
      </c>
      <c r="P134" s="408">
        <f t="shared" si="181"/>
        <v>10493260.209655885</v>
      </c>
      <c r="Q134" s="408">
        <f t="shared" si="181"/>
        <v>10752262.76157927</v>
      </c>
      <c r="R134" s="408">
        <f t="shared" si="181"/>
        <v>10946610.121686321</v>
      </c>
      <c r="S134" s="409">
        <f t="shared" si="181"/>
        <v>11165226.687636979</v>
      </c>
      <c r="T134" s="407">
        <f t="shared" si="181"/>
        <v>4589271.1867882404</v>
      </c>
      <c r="U134" s="408">
        <f t="shared" si="181"/>
        <v>0</v>
      </c>
      <c r="V134" s="408">
        <f t="shared" si="181"/>
        <v>0</v>
      </c>
      <c r="W134" s="408">
        <f t="shared" si="181"/>
        <v>9769766.7393101417</v>
      </c>
      <c r="X134" s="408">
        <f t="shared" si="181"/>
        <v>9645960.8525916561</v>
      </c>
      <c r="Y134" s="408">
        <f t="shared" si="181"/>
        <v>9904259.9774808884</v>
      </c>
      <c r="Z134" s="409">
        <f t="shared" si="181"/>
        <v>9867238.9117615558</v>
      </c>
      <c r="AA134" s="407">
        <f>SUM(AA128:AA133)</f>
        <v>5226947.0077507328</v>
      </c>
      <c r="AB134" s="408"/>
      <c r="AC134" s="408"/>
      <c r="AD134" s="408">
        <f t="shared" ref="AD134:AH134" si="182">SUM(AD128:AD133)</f>
        <v>9796899.6639743615</v>
      </c>
      <c r="AE134" s="408">
        <f t="shared" si="182"/>
        <v>10874779.059524003</v>
      </c>
      <c r="AF134" s="408">
        <f t="shared" si="182"/>
        <v>9932181.8734841123</v>
      </c>
      <c r="AG134" s="408">
        <f t="shared" si="182"/>
        <v>10077698.279690439</v>
      </c>
      <c r="AH134" s="409">
        <f t="shared" si="182"/>
        <v>9934135.4432214759</v>
      </c>
      <c r="AI134" s="408">
        <f t="shared" ref="AI134:AM134" si="183">SUM(AI128:AI133)</f>
        <v>10113391.185956474</v>
      </c>
      <c r="AJ134" s="408">
        <f t="shared" si="183"/>
        <v>10511759.649282791</v>
      </c>
      <c r="AK134" s="408">
        <f t="shared" si="183"/>
        <v>10318247.650996283</v>
      </c>
      <c r="AL134" s="408">
        <f t="shared" si="183"/>
        <v>10318413</v>
      </c>
      <c r="AM134" s="409">
        <f t="shared" si="183"/>
        <v>10136256</v>
      </c>
      <c r="AN134" s="408">
        <f t="shared" ref="AN134:AR134" si="184">SUM(AN128:AN133)</f>
        <v>10238778.737109113</v>
      </c>
      <c r="AO134" s="408">
        <f t="shared" si="184"/>
        <v>10230568.838522535</v>
      </c>
      <c r="AP134" s="408">
        <f t="shared" si="184"/>
        <v>10239691.494014982</v>
      </c>
      <c r="AQ134" s="408">
        <f t="shared" si="184"/>
        <v>10270864.608652974</v>
      </c>
      <c r="AR134" s="409">
        <f t="shared" si="184"/>
        <v>10311495.350311074</v>
      </c>
    </row>
    <row r="135" spans="1:44" outlineLevel="1">
      <c r="A135" s="521">
        <f>ROW()</f>
        <v>135</v>
      </c>
      <c r="B135" s="35"/>
      <c r="D135" s="33" t="s">
        <v>170</v>
      </c>
      <c r="E135" s="81"/>
      <c r="F135" s="84"/>
      <c r="J135" s="114"/>
      <c r="N135" s="171"/>
      <c r="O135" s="114"/>
      <c r="S135" s="279"/>
      <c r="T135" s="501">
        <v>0</v>
      </c>
      <c r="U135" s="492">
        <v>0</v>
      </c>
      <c r="V135" s="492">
        <v>0</v>
      </c>
      <c r="W135" s="492">
        <v>0</v>
      </c>
      <c r="X135" s="391">
        <v>0</v>
      </c>
      <c r="Y135" s="391">
        <v>0</v>
      </c>
      <c r="Z135" s="493">
        <v>0</v>
      </c>
      <c r="AA135" s="390">
        <v>0</v>
      </c>
      <c r="AB135" s="391"/>
      <c r="AC135" s="391"/>
      <c r="AD135" s="391">
        <v>0</v>
      </c>
      <c r="AE135" s="391">
        <v>0</v>
      </c>
      <c r="AF135" s="391">
        <v>0</v>
      </c>
      <c r="AG135" s="391">
        <v>0</v>
      </c>
      <c r="AH135" s="493">
        <v>0</v>
      </c>
      <c r="AI135" s="391">
        <v>0</v>
      </c>
      <c r="AJ135" s="391">
        <v>0</v>
      </c>
      <c r="AK135" s="391">
        <v>0</v>
      </c>
      <c r="AL135" s="391">
        <v>0</v>
      </c>
      <c r="AM135" s="493">
        <v>0</v>
      </c>
      <c r="AN135" s="1853"/>
      <c r="AO135" s="1853"/>
      <c r="AP135" s="1853"/>
      <c r="AQ135" s="1853"/>
      <c r="AR135" s="1854"/>
    </row>
    <row r="136" spans="1:44" outlineLevel="1">
      <c r="A136" s="521">
        <f>ROW()</f>
        <v>136</v>
      </c>
      <c r="B136" s="35"/>
      <c r="D136" s="116" t="s">
        <v>166</v>
      </c>
      <c r="E136" s="408"/>
      <c r="F136" s="489"/>
      <c r="G136" s="116"/>
      <c r="H136" s="116"/>
      <c r="I136" s="116"/>
      <c r="J136" s="490"/>
      <c r="K136" s="491"/>
      <c r="L136" s="491"/>
      <c r="M136" s="489"/>
      <c r="N136" s="409"/>
      <c r="O136" s="407"/>
      <c r="P136" s="408"/>
      <c r="Q136" s="408"/>
      <c r="R136" s="408"/>
      <c r="S136" s="409"/>
      <c r="T136" s="407">
        <f t="shared" ref="T136:AA136" si="185">T75*1000</f>
        <v>4589271.1867882395</v>
      </c>
      <c r="U136" s="408">
        <f t="shared" si="185"/>
        <v>5806000</v>
      </c>
      <c r="V136" s="408">
        <f t="shared" si="185"/>
        <v>3963765.0740434784</v>
      </c>
      <c r="W136" s="408">
        <f t="shared" si="185"/>
        <v>9769765.0740434788</v>
      </c>
      <c r="X136" s="408">
        <f t="shared" si="185"/>
        <v>9645960.8525916617</v>
      </c>
      <c r="Y136" s="408">
        <f t="shared" si="185"/>
        <v>9905950.3891728781</v>
      </c>
      <c r="Z136" s="409">
        <f t="shared" si="185"/>
        <v>9840841.2771131676</v>
      </c>
      <c r="AA136" s="407">
        <f t="shared" si="185"/>
        <v>5226947.0077507328</v>
      </c>
      <c r="AB136" s="408"/>
      <c r="AC136" s="408"/>
      <c r="AD136" s="408">
        <f t="shared" ref="AD136:AQ136" si="186">SUM(AD134:AD135)</f>
        <v>9796899.6639743615</v>
      </c>
      <c r="AE136" s="408">
        <f t="shared" si="186"/>
        <v>10874779.059524003</v>
      </c>
      <c r="AF136" s="408">
        <f t="shared" si="186"/>
        <v>9932181.8734841123</v>
      </c>
      <c r="AG136" s="408">
        <f t="shared" si="186"/>
        <v>10077698.279690439</v>
      </c>
      <c r="AH136" s="409">
        <f t="shared" si="186"/>
        <v>9934135.4432214759</v>
      </c>
      <c r="AI136" s="408">
        <f t="shared" si="186"/>
        <v>10113391.185956474</v>
      </c>
      <c r="AJ136" s="408">
        <f t="shared" si="186"/>
        <v>10511759.649282791</v>
      </c>
      <c r="AK136" s="408">
        <f t="shared" si="186"/>
        <v>10318247.650996283</v>
      </c>
      <c r="AL136" s="408">
        <f t="shared" si="186"/>
        <v>10318413</v>
      </c>
      <c r="AM136" s="409">
        <f t="shared" si="186"/>
        <v>10136256</v>
      </c>
      <c r="AN136" s="408">
        <f t="shared" si="186"/>
        <v>10238778.737109113</v>
      </c>
      <c r="AO136" s="408">
        <f t="shared" si="186"/>
        <v>10230568.838522535</v>
      </c>
      <c r="AP136" s="408">
        <f t="shared" si="186"/>
        <v>10239691.494014982</v>
      </c>
      <c r="AQ136" s="408">
        <f t="shared" si="186"/>
        <v>10270864.608652974</v>
      </c>
      <c r="AR136" s="409">
        <f>SUM(AR134:AR135)</f>
        <v>10311495.350311074</v>
      </c>
    </row>
    <row r="137" spans="1:44" outlineLevel="1">
      <c r="A137" s="521">
        <f>ROW()</f>
        <v>137</v>
      </c>
      <c r="B137" s="35"/>
      <c r="D137" s="33" t="s">
        <v>465</v>
      </c>
      <c r="J137" s="114"/>
      <c r="N137" s="171"/>
      <c r="O137" s="290"/>
      <c r="P137" s="81"/>
      <c r="Q137" s="81"/>
      <c r="R137" s="81"/>
      <c r="S137" s="279"/>
      <c r="T137" s="115">
        <f>T136/T127</f>
        <v>7.6329342511854374</v>
      </c>
      <c r="U137" s="92">
        <f t="shared" ref="U137:AH137" si="187">U136/U127</f>
        <v>9.5311123049525825</v>
      </c>
      <c r="V137" s="92">
        <f t="shared" si="187"/>
        <v>6.4501387643826416</v>
      </c>
      <c r="W137" s="92">
        <f t="shared" si="187"/>
        <v>15.89810174060489</v>
      </c>
      <c r="X137" s="92">
        <f t="shared" si="187"/>
        <v>15.3134898130059</v>
      </c>
      <c r="Y137" s="92">
        <f t="shared" si="187"/>
        <v>15.412787972757345</v>
      </c>
      <c r="Z137" s="264">
        <f t="shared" si="187"/>
        <v>14.963156039319276</v>
      </c>
      <c r="AA137" s="115">
        <f t="shared" si="187"/>
        <v>7.7876861945596385</v>
      </c>
      <c r="AB137" s="92"/>
      <c r="AC137" s="92"/>
      <c r="AD137" s="92">
        <f t="shared" si="187"/>
        <v>14.262285881872884</v>
      </c>
      <c r="AE137" s="92">
        <f t="shared" si="187"/>
        <v>15.414024225702757</v>
      </c>
      <c r="AF137" s="92">
        <f t="shared" si="187"/>
        <v>13.815602739818257</v>
      </c>
      <c r="AG137" s="92">
        <f t="shared" si="187"/>
        <v>13.831079934850669</v>
      </c>
      <c r="AH137" s="264">
        <f t="shared" si="187"/>
        <v>13.478567339303417</v>
      </c>
      <c r="AI137" s="92">
        <f t="shared" ref="AI137:AM137" si="188">AI136/AI127</f>
        <v>13.592573478715435</v>
      </c>
      <c r="AJ137" s="92">
        <f t="shared" si="188"/>
        <v>13.989630839753433</v>
      </c>
      <c r="AK137" s="92">
        <f t="shared" si="188"/>
        <v>13.547096498093017</v>
      </c>
      <c r="AL137" s="92">
        <f t="shared" si="188"/>
        <v>13.351664071188772</v>
      </c>
      <c r="AM137" s="264">
        <f t="shared" si="188"/>
        <v>12.968134107753626</v>
      </c>
      <c r="AN137" s="92">
        <f t="shared" ref="AN137:AR137" si="189">AN136/AN127</f>
        <v>12.836244069561076</v>
      </c>
      <c r="AO137" s="92">
        <f t="shared" si="189"/>
        <v>12.638086379571829</v>
      </c>
      <c r="AP137" s="92">
        <f t="shared" si="189"/>
        <v>12.454757695380755</v>
      </c>
      <c r="AQ137" s="92">
        <f t="shared" si="189"/>
        <v>12.289560028493314</v>
      </c>
      <c r="AR137" s="264">
        <f t="shared" si="189"/>
        <v>12.12612082769185</v>
      </c>
    </row>
    <row r="138" spans="1:44" outlineLevel="1">
      <c r="A138" s="521">
        <f>ROW()</f>
        <v>138</v>
      </c>
      <c r="B138" s="35"/>
      <c r="D138" s="33" t="s">
        <v>711</v>
      </c>
      <c r="J138" s="114"/>
      <c r="N138" s="171"/>
      <c r="O138" s="290"/>
      <c r="P138" s="81"/>
      <c r="Q138" s="81"/>
      <c r="R138" s="81"/>
      <c r="S138" s="279"/>
      <c r="T138" s="1538" t="str">
        <f t="shared" ref="T138:AA138" si="190">IF(ROUND(T75*1000,1)=ROUND(T136,1),"OK","Check")</f>
        <v>OK</v>
      </c>
      <c r="U138" s="1539" t="str">
        <f t="shared" si="190"/>
        <v>OK</v>
      </c>
      <c r="V138" s="1539" t="str">
        <f t="shared" si="190"/>
        <v>OK</v>
      </c>
      <c r="W138" s="1539" t="str">
        <f t="shared" si="190"/>
        <v>OK</v>
      </c>
      <c r="X138" s="1539" t="str">
        <f t="shared" si="190"/>
        <v>OK</v>
      </c>
      <c r="Y138" s="1539" t="str">
        <f t="shared" si="190"/>
        <v>OK</v>
      </c>
      <c r="Z138" s="1540" t="str">
        <f t="shared" si="190"/>
        <v>OK</v>
      </c>
      <c r="AA138" s="1538" t="str">
        <f t="shared" si="190"/>
        <v>OK</v>
      </c>
      <c r="AB138" s="92"/>
      <c r="AC138" s="92"/>
      <c r="AD138" s="1539" t="str">
        <f t="shared" ref="AD138:AR138" si="191">IF(ROUND(AD75*1000,1)=ROUND(AD136,1),"OK","Check")</f>
        <v>OK</v>
      </c>
      <c r="AE138" s="1539" t="str">
        <f t="shared" si="191"/>
        <v>OK</v>
      </c>
      <c r="AF138" s="1539" t="str">
        <f t="shared" si="191"/>
        <v>OK</v>
      </c>
      <c r="AG138" s="1539" t="str">
        <f t="shared" si="191"/>
        <v>OK</v>
      </c>
      <c r="AH138" s="1540" t="str">
        <f t="shared" si="191"/>
        <v>OK</v>
      </c>
      <c r="AI138" s="1539" t="str">
        <f t="shared" si="191"/>
        <v>OK</v>
      </c>
      <c r="AJ138" s="1539" t="str">
        <f t="shared" si="191"/>
        <v>OK</v>
      </c>
      <c r="AK138" s="1539" t="str">
        <f t="shared" si="191"/>
        <v>OK</v>
      </c>
      <c r="AL138" s="1539" t="str">
        <f t="shared" si="191"/>
        <v>Check</v>
      </c>
      <c r="AM138" s="1540" t="str">
        <f t="shared" ref="AM138" si="192">IF(ROUND(AM75*1000,1)=ROUND(AM136,1),"OK","Check")</f>
        <v>Check</v>
      </c>
      <c r="AN138" s="1539" t="str">
        <f t="shared" si="191"/>
        <v>OK</v>
      </c>
      <c r="AO138" s="1539" t="str">
        <f t="shared" si="191"/>
        <v>OK</v>
      </c>
      <c r="AP138" s="1539" t="str">
        <f t="shared" si="191"/>
        <v>OK</v>
      </c>
      <c r="AQ138" s="1539" t="str">
        <f t="shared" si="191"/>
        <v>OK</v>
      </c>
      <c r="AR138" s="1540" t="str">
        <f t="shared" si="191"/>
        <v>OK</v>
      </c>
    </row>
    <row r="139" spans="1:44" outlineLevel="1">
      <c r="A139" s="521">
        <f>ROW()</f>
        <v>139</v>
      </c>
      <c r="B139" s="35"/>
      <c r="E139" s="81"/>
      <c r="F139" s="84"/>
      <c r="J139" s="476"/>
      <c r="K139" s="477"/>
      <c r="L139" s="477"/>
      <c r="M139" s="477"/>
      <c r="N139" s="478"/>
      <c r="O139" s="476"/>
      <c r="P139" s="477"/>
      <c r="Q139" s="477"/>
      <c r="R139" s="477"/>
      <c r="S139" s="488"/>
      <c r="T139" s="1909" t="s">
        <v>504</v>
      </c>
      <c r="U139" s="1910"/>
      <c r="V139" s="1910"/>
      <c r="W139" s="1910"/>
      <c r="X139" s="1910"/>
      <c r="Y139" s="1910"/>
      <c r="Z139" s="1911"/>
      <c r="AA139" s="1171"/>
      <c r="AB139" s="1136"/>
      <c r="AC139" s="1136"/>
      <c r="AD139" s="1136" t="s">
        <v>172</v>
      </c>
      <c r="AE139" s="1136"/>
      <c r="AF139" s="1136"/>
      <c r="AG139" s="1171" t="s">
        <v>280</v>
      </c>
      <c r="AH139" s="1161"/>
      <c r="AI139" s="1137"/>
      <c r="AJ139" s="1137"/>
      <c r="AK139" s="1136" t="s">
        <v>280</v>
      </c>
      <c r="AL139" s="1137"/>
      <c r="AM139" s="1160"/>
      <c r="AN139" s="1137"/>
      <c r="AO139" s="1137"/>
      <c r="AP139" s="1136" t="s">
        <v>280</v>
      </c>
      <c r="AQ139" s="1137"/>
      <c r="AR139" s="1160"/>
    </row>
    <row r="140" spans="1:44" outlineLevel="1">
      <c r="A140" s="521">
        <f>ROW()</f>
        <v>140</v>
      </c>
      <c r="B140" s="35"/>
      <c r="D140" s="33" t="s">
        <v>167</v>
      </c>
      <c r="E140" s="81"/>
      <c r="F140" s="84"/>
      <c r="J140" s="114"/>
      <c r="N140" s="171"/>
      <c r="O140" s="114"/>
      <c r="S140" s="279"/>
      <c r="T140" s="290">
        <f>T$136*T149</f>
        <v>3008688.1178116449</v>
      </c>
      <c r="U140" s="81"/>
      <c r="V140" s="81"/>
      <c r="W140" s="81">
        <f t="shared" ref="W140:AA142" si="193">W$136*W149</f>
        <v>6231552.5771953175</v>
      </c>
      <c r="X140" s="81">
        <f t="shared" si="193"/>
        <v>4913980.4237653585</v>
      </c>
      <c r="Y140" s="81">
        <f t="shared" si="193"/>
        <v>5016507.281552678</v>
      </c>
      <c r="Z140" s="279">
        <f t="shared" si="193"/>
        <v>5081054.6201434312</v>
      </c>
      <c r="AA140" s="290">
        <f t="shared" si="193"/>
        <v>0</v>
      </c>
      <c r="AB140" s="81"/>
      <c r="AC140" s="81"/>
      <c r="AD140" s="81">
        <f t="shared" ref="AD140:AR140" si="194">AD$136*AD149</f>
        <v>0</v>
      </c>
      <c r="AE140" s="81">
        <f t="shared" si="194"/>
        <v>0</v>
      </c>
      <c r="AF140" s="81">
        <f t="shared" si="194"/>
        <v>0</v>
      </c>
      <c r="AG140" s="81">
        <f t="shared" si="194"/>
        <v>0</v>
      </c>
      <c r="AH140" s="279">
        <f t="shared" si="194"/>
        <v>0</v>
      </c>
      <c r="AI140" s="81">
        <f t="shared" si="194"/>
        <v>0</v>
      </c>
      <c r="AJ140" s="81">
        <f t="shared" si="194"/>
        <v>0</v>
      </c>
      <c r="AK140" s="81">
        <f t="shared" si="194"/>
        <v>0</v>
      </c>
      <c r="AL140" s="81">
        <f t="shared" si="194"/>
        <v>0</v>
      </c>
      <c r="AM140" s="279">
        <f t="shared" si="194"/>
        <v>0</v>
      </c>
      <c r="AN140" s="81">
        <f t="shared" si="194"/>
        <v>0</v>
      </c>
      <c r="AO140" s="81">
        <f t="shared" si="194"/>
        <v>0</v>
      </c>
      <c r="AP140" s="81">
        <f t="shared" si="194"/>
        <v>0</v>
      </c>
      <c r="AQ140" s="81">
        <f t="shared" si="194"/>
        <v>0</v>
      </c>
      <c r="AR140" s="279">
        <f t="shared" si="194"/>
        <v>0</v>
      </c>
    </row>
    <row r="141" spans="1:44" outlineLevel="1">
      <c r="A141" s="521">
        <f>ROW()</f>
        <v>141</v>
      </c>
      <c r="B141" s="35"/>
      <c r="D141" s="33" t="s">
        <v>168</v>
      </c>
      <c r="E141" s="81"/>
      <c r="F141" s="84"/>
      <c r="J141" s="114"/>
      <c r="N141" s="171"/>
      <c r="O141" s="114"/>
      <c r="S141" s="279"/>
      <c r="T141" s="290">
        <f>T$136*T150</f>
        <v>1249333.8424773843</v>
      </c>
      <c r="U141" s="81"/>
      <c r="V141" s="81"/>
      <c r="W141" s="81">
        <f t="shared" si="193"/>
        <v>2807463.1313247383</v>
      </c>
      <c r="X141" s="81">
        <f t="shared" si="193"/>
        <v>4731980.4288263023</v>
      </c>
      <c r="Y141" s="81">
        <f t="shared" si="193"/>
        <v>4889443.1076201992</v>
      </c>
      <c r="Z141" s="279">
        <f t="shared" si="193"/>
        <v>4759786.6569697354</v>
      </c>
      <c r="AA141" s="290">
        <f t="shared" si="193"/>
        <v>0</v>
      </c>
      <c r="AB141" s="81"/>
      <c r="AC141" s="81"/>
      <c r="AD141" s="81">
        <f t="shared" ref="AD141:AR141" si="195">AD$136*AD150</f>
        <v>0</v>
      </c>
      <c r="AE141" s="81">
        <f t="shared" si="195"/>
        <v>0</v>
      </c>
      <c r="AF141" s="81">
        <f t="shared" si="195"/>
        <v>0</v>
      </c>
      <c r="AG141" s="81">
        <f t="shared" si="195"/>
        <v>0</v>
      </c>
      <c r="AH141" s="279">
        <f t="shared" si="195"/>
        <v>0</v>
      </c>
      <c r="AI141" s="81">
        <f t="shared" si="195"/>
        <v>0</v>
      </c>
      <c r="AJ141" s="81">
        <f t="shared" si="195"/>
        <v>0</v>
      </c>
      <c r="AK141" s="81">
        <f t="shared" si="195"/>
        <v>0</v>
      </c>
      <c r="AL141" s="81">
        <f t="shared" si="195"/>
        <v>0</v>
      </c>
      <c r="AM141" s="279">
        <f t="shared" si="195"/>
        <v>0</v>
      </c>
      <c r="AN141" s="81">
        <f t="shared" si="195"/>
        <v>0</v>
      </c>
      <c r="AO141" s="81">
        <f t="shared" si="195"/>
        <v>0</v>
      </c>
      <c r="AP141" s="81">
        <f t="shared" si="195"/>
        <v>0</v>
      </c>
      <c r="AQ141" s="81">
        <f t="shared" si="195"/>
        <v>0</v>
      </c>
      <c r="AR141" s="279">
        <f t="shared" si="195"/>
        <v>0</v>
      </c>
    </row>
    <row r="142" spans="1:44" outlineLevel="1">
      <c r="A142" s="521">
        <f>ROW()</f>
        <v>142</v>
      </c>
      <c r="B142" s="35"/>
      <c r="D142" s="33" t="s">
        <v>169</v>
      </c>
      <c r="E142" s="81"/>
      <c r="F142" s="84"/>
      <c r="J142" s="114"/>
      <c r="N142" s="171"/>
      <c r="O142" s="114"/>
      <c r="S142" s="279"/>
      <c r="T142" s="290">
        <f>T$136*T151</f>
        <v>331249.2264992111</v>
      </c>
      <c r="U142" s="81"/>
      <c r="V142" s="81"/>
      <c r="W142" s="81">
        <f t="shared" si="193"/>
        <v>730749.36552342272</v>
      </c>
      <c r="X142" s="81">
        <f t="shared" si="193"/>
        <v>0</v>
      </c>
      <c r="Y142" s="81">
        <f t="shared" si="193"/>
        <v>0</v>
      </c>
      <c r="Z142" s="279">
        <f t="shared" si="193"/>
        <v>0</v>
      </c>
      <c r="AA142" s="290">
        <f t="shared" si="193"/>
        <v>0</v>
      </c>
      <c r="AB142" s="81"/>
      <c r="AC142" s="81"/>
      <c r="AD142" s="81">
        <f t="shared" ref="AD142:AR142" si="196">AD$136*AD151</f>
        <v>0</v>
      </c>
      <c r="AE142" s="81">
        <f t="shared" si="196"/>
        <v>0</v>
      </c>
      <c r="AF142" s="81">
        <f t="shared" si="196"/>
        <v>0</v>
      </c>
      <c r="AG142" s="81">
        <f t="shared" si="196"/>
        <v>0</v>
      </c>
      <c r="AH142" s="279">
        <f t="shared" si="196"/>
        <v>0</v>
      </c>
      <c r="AI142" s="81">
        <f t="shared" si="196"/>
        <v>0</v>
      </c>
      <c r="AJ142" s="81">
        <f t="shared" si="196"/>
        <v>0</v>
      </c>
      <c r="AK142" s="81">
        <f t="shared" si="196"/>
        <v>0</v>
      </c>
      <c r="AL142" s="81">
        <f t="shared" si="196"/>
        <v>0</v>
      </c>
      <c r="AM142" s="279">
        <f t="shared" si="196"/>
        <v>0</v>
      </c>
      <c r="AN142" s="81">
        <f t="shared" si="196"/>
        <v>0</v>
      </c>
      <c r="AO142" s="81">
        <f t="shared" si="196"/>
        <v>0</v>
      </c>
      <c r="AP142" s="81">
        <f t="shared" si="196"/>
        <v>0</v>
      </c>
      <c r="AQ142" s="81">
        <f t="shared" si="196"/>
        <v>0</v>
      </c>
      <c r="AR142" s="279">
        <f t="shared" si="196"/>
        <v>0</v>
      </c>
    </row>
    <row r="143" spans="1:44" outlineLevel="1">
      <c r="A143" s="521">
        <f>ROW()</f>
        <v>143</v>
      </c>
      <c r="B143" s="35"/>
      <c r="D143" s="33" t="s">
        <v>333</v>
      </c>
      <c r="E143" s="81"/>
      <c r="F143" s="84"/>
      <c r="J143" s="114"/>
      <c r="N143" s="171"/>
      <c r="O143" s="114"/>
      <c r="S143" s="279"/>
      <c r="T143" s="290"/>
      <c r="U143" s="81"/>
      <c r="V143" s="81"/>
      <c r="W143" s="167"/>
      <c r="X143" s="81"/>
      <c r="Y143" s="81"/>
      <c r="Z143" s="279"/>
      <c r="AA143" s="290">
        <f>AA$136*AA152</f>
        <v>0</v>
      </c>
      <c r="AB143" s="81"/>
      <c r="AC143" s="81"/>
      <c r="AD143" s="81">
        <f t="shared" ref="AD143:AR143" si="197">AD$136*AD152</f>
        <v>288522.85558491666</v>
      </c>
      <c r="AE143" s="81">
        <f t="shared" si="197"/>
        <v>1180420.5659503359</v>
      </c>
      <c r="AF143" s="81">
        <f t="shared" si="197"/>
        <v>1198474.2509928974</v>
      </c>
      <c r="AG143" s="81">
        <f t="shared" si="197"/>
        <v>1219086.4469574539</v>
      </c>
      <c r="AH143" s="279">
        <f t="shared" si="197"/>
        <v>1236348.6240395342</v>
      </c>
      <c r="AI143" s="81">
        <f t="shared" si="197"/>
        <v>1259936.3960018398</v>
      </c>
      <c r="AJ143" s="81">
        <f t="shared" si="197"/>
        <v>1273263.1262445571</v>
      </c>
      <c r="AK143" s="81">
        <f t="shared" si="197"/>
        <v>1280066.815714166</v>
      </c>
      <c r="AL143" s="81">
        <f t="shared" si="197"/>
        <v>1283129</v>
      </c>
      <c r="AM143" s="279">
        <f t="shared" si="197"/>
        <v>1299113</v>
      </c>
      <c r="AN143" s="81">
        <f t="shared" si="197"/>
        <v>0</v>
      </c>
      <c r="AO143" s="81">
        <f t="shared" si="197"/>
        <v>0</v>
      </c>
      <c r="AP143" s="81">
        <f t="shared" si="197"/>
        <v>0</v>
      </c>
      <c r="AQ143" s="81">
        <f t="shared" si="197"/>
        <v>0</v>
      </c>
      <c r="AR143" s="279">
        <f t="shared" si="197"/>
        <v>0</v>
      </c>
    </row>
    <row r="144" spans="1:44" outlineLevel="1">
      <c r="A144" s="521">
        <f>ROW()</f>
        <v>144</v>
      </c>
      <c r="B144" s="35"/>
      <c r="D144" s="33" t="s">
        <v>334</v>
      </c>
      <c r="E144" s="81"/>
      <c r="F144" s="84"/>
      <c r="J144" s="114"/>
      <c r="N144" s="171"/>
      <c r="O144" s="114"/>
      <c r="S144" s="279"/>
      <c r="T144" s="290"/>
      <c r="U144" s="81"/>
      <c r="V144" s="81"/>
      <c r="W144" s="167"/>
      <c r="X144" s="81"/>
      <c r="Y144" s="81"/>
      <c r="Z144" s="279"/>
      <c r="AA144" s="290">
        <f>AA$136*AA153</f>
        <v>2658352.3161165379</v>
      </c>
      <c r="AB144" s="81"/>
      <c r="AC144" s="81"/>
      <c r="AD144" s="81">
        <f t="shared" ref="AD144:AR144" si="198">AD$136*AD153</f>
        <v>4884879.3332074024</v>
      </c>
      <c r="AE144" s="81">
        <f t="shared" si="198"/>
        <v>4166565.7971832114</v>
      </c>
      <c r="AF144" s="81">
        <f t="shared" si="198"/>
        <v>4166780.0876124604</v>
      </c>
      <c r="AG144" s="81">
        <f t="shared" si="198"/>
        <v>4215164.046518527</v>
      </c>
      <c r="AH144" s="279">
        <f t="shared" si="198"/>
        <v>4241292.033291406</v>
      </c>
      <c r="AI144" s="81">
        <f t="shared" si="198"/>
        <v>4312169.3071278865</v>
      </c>
      <c r="AJ144" s="81">
        <f t="shared" si="198"/>
        <v>4361073.337298926</v>
      </c>
      <c r="AK144" s="81">
        <f t="shared" si="198"/>
        <v>4322337.4182771789</v>
      </c>
      <c r="AL144" s="81">
        <f t="shared" si="198"/>
        <v>4326338</v>
      </c>
      <c r="AM144" s="279">
        <f t="shared" si="198"/>
        <v>4348445</v>
      </c>
      <c r="AN144" s="81">
        <f t="shared" si="198"/>
        <v>5770803.9178416738</v>
      </c>
      <c r="AO144" s="81">
        <f t="shared" si="198"/>
        <v>5834080.0719637685</v>
      </c>
      <c r="AP144" s="81">
        <f t="shared" si="198"/>
        <v>5907841.8173270794</v>
      </c>
      <c r="AQ144" s="81">
        <f t="shared" si="198"/>
        <v>5995200.6603937168</v>
      </c>
      <c r="AR144" s="279">
        <f t="shared" si="198"/>
        <v>6089180.6249502935</v>
      </c>
    </row>
    <row r="145" spans="1:44" outlineLevel="1">
      <c r="A145" s="521">
        <f>ROW()</f>
        <v>145</v>
      </c>
      <c r="B145" s="35"/>
      <c r="D145" s="33" t="s">
        <v>335</v>
      </c>
      <c r="E145" s="81"/>
      <c r="F145" s="84"/>
      <c r="J145" s="114"/>
      <c r="N145" s="171"/>
      <c r="O145" s="114"/>
      <c r="S145" s="279"/>
      <c r="T145" s="290"/>
      <c r="U145" s="81"/>
      <c r="V145" s="81"/>
      <c r="W145" s="167"/>
      <c r="X145" s="81"/>
      <c r="Y145" s="81"/>
      <c r="Z145" s="279"/>
      <c r="AA145" s="290">
        <f>AA$136*AA154</f>
        <v>2568594.6916341954</v>
      </c>
      <c r="AB145" s="81"/>
      <c r="AC145" s="81"/>
      <c r="AD145" s="81">
        <f t="shared" ref="AD145:AR145" si="199">AD$136*AD154</f>
        <v>4623497.4751820425</v>
      </c>
      <c r="AE145" s="81">
        <f t="shared" si="199"/>
        <v>5527792.6963904565</v>
      </c>
      <c r="AF145" s="81">
        <f t="shared" si="199"/>
        <v>4566927.534878755</v>
      </c>
      <c r="AG145" s="81">
        <f t="shared" si="199"/>
        <v>4643447.7862144578</v>
      </c>
      <c r="AH145" s="279">
        <f t="shared" si="199"/>
        <v>4456494.7858905355</v>
      </c>
      <c r="AI145" s="81">
        <f t="shared" si="199"/>
        <v>4541285.4828267489</v>
      </c>
      <c r="AJ145" s="81">
        <f t="shared" si="199"/>
        <v>4877423.1857393067</v>
      </c>
      <c r="AK145" s="81">
        <f t="shared" si="199"/>
        <v>4715843.4170049373</v>
      </c>
      <c r="AL145" s="81">
        <f t="shared" si="199"/>
        <v>4708946</v>
      </c>
      <c r="AM145" s="279">
        <f t="shared" si="199"/>
        <v>4488698</v>
      </c>
      <c r="AN145" s="81">
        <f t="shared" si="199"/>
        <v>4467974.8192674387</v>
      </c>
      <c r="AO145" s="81">
        <f t="shared" si="199"/>
        <v>4396488.7665587664</v>
      </c>
      <c r="AP145" s="81">
        <f t="shared" si="199"/>
        <v>4331849.6766879018</v>
      </c>
      <c r="AQ145" s="81">
        <f t="shared" si="199"/>
        <v>4275663.9482592568</v>
      </c>
      <c r="AR145" s="279">
        <f t="shared" si="199"/>
        <v>4222314.7253607819</v>
      </c>
    </row>
    <row r="146" spans="1:44" outlineLevel="1">
      <c r="A146" s="521">
        <f>ROW()</f>
        <v>146</v>
      </c>
      <c r="B146" s="35"/>
      <c r="D146" s="116" t="s">
        <v>717</v>
      </c>
      <c r="E146" s="408"/>
      <c r="F146" s="489"/>
      <c r="G146" s="116"/>
      <c r="H146" s="116"/>
      <c r="I146" s="116"/>
      <c r="J146" s="370"/>
      <c r="K146" s="116"/>
      <c r="L146" s="116"/>
      <c r="M146" s="116"/>
      <c r="N146" s="371"/>
      <c r="O146" s="407">
        <f>O134</f>
        <v>10146740.262434861</v>
      </c>
      <c r="P146" s="408">
        <f t="shared" ref="P146:S146" si="200">P134</f>
        <v>10493260.209655885</v>
      </c>
      <c r="Q146" s="408">
        <f t="shared" si="200"/>
        <v>10752262.76157927</v>
      </c>
      <c r="R146" s="408">
        <f t="shared" si="200"/>
        <v>10946610.121686321</v>
      </c>
      <c r="S146" s="409">
        <f t="shared" si="200"/>
        <v>11165226.687636979</v>
      </c>
      <c r="T146" s="407">
        <f>SUM(T140:T145)</f>
        <v>4589271.1867882404</v>
      </c>
      <c r="U146" s="408"/>
      <c r="V146" s="408"/>
      <c r="W146" s="408">
        <f>SUM(W140:W145)</f>
        <v>9769765.074043477</v>
      </c>
      <c r="X146" s="408">
        <f>SUM(X140:X145)</f>
        <v>9645960.8525916599</v>
      </c>
      <c r="Y146" s="408">
        <f>SUM(Y140:Y145)</f>
        <v>9905950.3891728781</v>
      </c>
      <c r="Z146" s="409">
        <f>SUM(Z140:Z145)</f>
        <v>9840841.2771131657</v>
      </c>
      <c r="AA146" s="407">
        <f>SUM(AA140:AA145)</f>
        <v>5226947.0077507328</v>
      </c>
      <c r="AB146" s="408"/>
      <c r="AC146" s="408"/>
      <c r="AD146" s="408">
        <f t="shared" ref="AD146:AR146" si="201">SUM(AD140:AD145)</f>
        <v>9796899.6639743615</v>
      </c>
      <c r="AE146" s="408">
        <f t="shared" si="201"/>
        <v>10874779.059524003</v>
      </c>
      <c r="AF146" s="408">
        <f t="shared" si="201"/>
        <v>9932181.8734841123</v>
      </c>
      <c r="AG146" s="408">
        <f t="shared" si="201"/>
        <v>10077698.279690439</v>
      </c>
      <c r="AH146" s="409">
        <f t="shared" si="201"/>
        <v>9934135.4432214759</v>
      </c>
      <c r="AI146" s="408">
        <f t="shared" si="201"/>
        <v>10113391.185956474</v>
      </c>
      <c r="AJ146" s="408">
        <f t="shared" si="201"/>
        <v>10511759.649282791</v>
      </c>
      <c r="AK146" s="408">
        <f t="shared" si="201"/>
        <v>10318247.650996283</v>
      </c>
      <c r="AL146" s="408">
        <f t="shared" si="201"/>
        <v>10318413</v>
      </c>
      <c r="AM146" s="409">
        <f t="shared" si="201"/>
        <v>10136256</v>
      </c>
      <c r="AN146" s="408">
        <f t="shared" si="201"/>
        <v>10238778.737109113</v>
      </c>
      <c r="AO146" s="408">
        <f t="shared" si="201"/>
        <v>10230568.838522535</v>
      </c>
      <c r="AP146" s="408">
        <f t="shared" si="201"/>
        <v>10239691.494014982</v>
      </c>
      <c r="AQ146" s="408">
        <f t="shared" si="201"/>
        <v>10270864.608652974</v>
      </c>
      <c r="AR146" s="409">
        <f t="shared" si="201"/>
        <v>10311495.350311074</v>
      </c>
    </row>
    <row r="147" spans="1:44" outlineLevel="1">
      <c r="A147" s="521">
        <f>ROW()</f>
        <v>147</v>
      </c>
      <c r="B147" s="35"/>
      <c r="D147" s="33" t="s">
        <v>153</v>
      </c>
      <c r="J147" s="114"/>
      <c r="N147" s="171"/>
      <c r="O147" s="115">
        <f t="shared" ref="O147:T147" si="202">O146/O127</f>
        <v>19.626000256157795</v>
      </c>
      <c r="P147" s="92">
        <f t="shared" si="202"/>
        <v>19.567668757691553</v>
      </c>
      <c r="Q147" s="92">
        <f t="shared" si="202"/>
        <v>19.443337332536359</v>
      </c>
      <c r="R147" s="92">
        <f t="shared" si="202"/>
        <v>19.263552668584211</v>
      </c>
      <c r="S147" s="264">
        <f t="shared" si="202"/>
        <v>19.120012137299927</v>
      </c>
      <c r="T147" s="115">
        <f t="shared" si="202"/>
        <v>7.6329342511854392</v>
      </c>
      <c r="U147" s="92"/>
      <c r="V147" s="92"/>
      <c r="W147" s="92">
        <f>W146/W127</f>
        <v>15.898101740604886</v>
      </c>
      <c r="X147" s="92">
        <f>X146/X127</f>
        <v>15.313489813005898</v>
      </c>
      <c r="Y147" s="92">
        <f>Y146/Y127</f>
        <v>15.412787972757345</v>
      </c>
      <c r="Z147" s="264">
        <f>Z146/Z127</f>
        <v>14.963156039319273</v>
      </c>
      <c r="AA147" s="115">
        <f>AA146/AA127</f>
        <v>7.7876861945596385</v>
      </c>
      <c r="AB147" s="92"/>
      <c r="AC147" s="92"/>
      <c r="AD147" s="92">
        <f t="shared" ref="AD147:AR147" si="203">AD146/AD127</f>
        <v>14.262285881872884</v>
      </c>
      <c r="AE147" s="92">
        <f t="shared" si="203"/>
        <v>15.414024225702757</v>
      </c>
      <c r="AF147" s="92">
        <f t="shared" si="203"/>
        <v>13.815602739818257</v>
      </c>
      <c r="AG147" s="92">
        <f t="shared" si="203"/>
        <v>13.831079934850669</v>
      </c>
      <c r="AH147" s="264">
        <f t="shared" si="203"/>
        <v>13.478567339303417</v>
      </c>
      <c r="AI147" s="92">
        <f t="shared" si="203"/>
        <v>13.592573478715435</v>
      </c>
      <c r="AJ147" s="92">
        <f t="shared" si="203"/>
        <v>13.989630839753433</v>
      </c>
      <c r="AK147" s="92">
        <f t="shared" si="203"/>
        <v>13.547096498093017</v>
      </c>
      <c r="AL147" s="92">
        <f t="shared" si="203"/>
        <v>13.351664071188772</v>
      </c>
      <c r="AM147" s="264">
        <f t="shared" si="203"/>
        <v>12.968134107753626</v>
      </c>
      <c r="AN147" s="92">
        <f t="shared" si="203"/>
        <v>12.836244069561076</v>
      </c>
      <c r="AO147" s="92">
        <f t="shared" si="203"/>
        <v>12.638086379571829</v>
      </c>
      <c r="AP147" s="92">
        <f t="shared" si="203"/>
        <v>12.454757695380755</v>
      </c>
      <c r="AQ147" s="92">
        <f t="shared" si="203"/>
        <v>12.289560028493314</v>
      </c>
      <c r="AR147" s="264">
        <f t="shared" si="203"/>
        <v>12.12612082769185</v>
      </c>
    </row>
    <row r="148" spans="1:44" outlineLevel="1">
      <c r="A148" s="521">
        <f>ROW()</f>
        <v>148</v>
      </c>
      <c r="B148" s="35"/>
      <c r="E148" s="81"/>
      <c r="F148" s="84"/>
      <c r="J148" s="476"/>
      <c r="K148" s="477"/>
      <c r="L148" s="477"/>
      <c r="M148" s="477"/>
      <c r="N148" s="478"/>
      <c r="O148" s="476"/>
      <c r="P148" s="477"/>
      <c r="Q148" s="477"/>
      <c r="R148" s="477"/>
      <c r="S148" s="488"/>
      <c r="T148" s="1906" t="str">
        <f>T139</f>
        <v>Modelled - Estimate</v>
      </c>
      <c r="U148" s="1907"/>
      <c r="V148" s="1907"/>
      <c r="W148" s="1907"/>
      <c r="X148" s="1907"/>
      <c r="Y148" s="1907"/>
      <c r="Z148" s="1908"/>
      <c r="AA148" s="1171"/>
      <c r="AB148" s="1136"/>
      <c r="AC148" s="1136"/>
      <c r="AD148" s="1136" t="s">
        <v>172</v>
      </c>
      <c r="AE148" s="1136"/>
      <c r="AF148" s="1136"/>
      <c r="AG148" s="1171" t="s">
        <v>280</v>
      </c>
      <c r="AH148" s="1161"/>
      <c r="AI148" s="1137"/>
      <c r="AJ148" s="1137"/>
      <c r="AK148" s="1136" t="s">
        <v>280</v>
      </c>
      <c r="AL148" s="1137"/>
      <c r="AM148" s="1160"/>
      <c r="AN148" s="1137"/>
      <c r="AO148" s="1137"/>
      <c r="AP148" s="1136" t="s">
        <v>280</v>
      </c>
      <c r="AQ148" s="1137"/>
      <c r="AR148" s="1160"/>
    </row>
    <row r="149" spans="1:44" outlineLevel="1">
      <c r="A149" s="521">
        <f>ROW()</f>
        <v>149</v>
      </c>
      <c r="B149" s="35"/>
      <c r="D149" s="33" t="s">
        <v>167</v>
      </c>
      <c r="J149" s="114"/>
      <c r="N149" s="171"/>
      <c r="O149" s="115"/>
      <c r="P149" s="92"/>
      <c r="Q149" s="92"/>
      <c r="R149" s="92"/>
      <c r="S149" s="264"/>
      <c r="T149" s="410">
        <f>T128/T$134</f>
        <v>0.65559170407561995</v>
      </c>
      <c r="U149" s="90"/>
      <c r="V149" s="90"/>
      <c r="W149" s="90">
        <f t="shared" ref="W149:Z151" si="204">W128/W$134</f>
        <v>0.63784057548645057</v>
      </c>
      <c r="X149" s="90">
        <f t="shared" si="204"/>
        <v>0.509434000288844</v>
      </c>
      <c r="Y149" s="90">
        <f t="shared" si="204"/>
        <v>0.50641352767480841</v>
      </c>
      <c r="Z149" s="300">
        <f t="shared" si="204"/>
        <v>0.51632319606255961</v>
      </c>
      <c r="AA149" s="410"/>
      <c r="AB149" s="90"/>
      <c r="AC149" s="90"/>
      <c r="AD149" s="90"/>
      <c r="AE149" s="90"/>
      <c r="AF149" s="90"/>
      <c r="AG149" s="90"/>
      <c r="AH149" s="300"/>
      <c r="AI149" s="90"/>
      <c r="AJ149" s="90"/>
      <c r="AK149" s="90"/>
      <c r="AL149" s="90"/>
      <c r="AM149" s="300"/>
      <c r="AN149" s="90"/>
      <c r="AO149" s="90"/>
      <c r="AP149" s="90"/>
      <c r="AQ149" s="90"/>
      <c r="AR149" s="300"/>
    </row>
    <row r="150" spans="1:44" outlineLevel="1">
      <c r="A150" s="521">
        <f>ROW()</f>
        <v>150</v>
      </c>
      <c r="B150" s="35"/>
      <c r="D150" s="33" t="s">
        <v>168</v>
      </c>
      <c r="J150" s="114"/>
      <c r="N150" s="171"/>
      <c r="O150" s="115"/>
      <c r="P150" s="92"/>
      <c r="Q150" s="92"/>
      <c r="R150" s="92"/>
      <c r="S150" s="264"/>
      <c r="T150" s="410">
        <f>T129/T$134</f>
        <v>0.27222924765788781</v>
      </c>
      <c r="U150" s="90"/>
      <c r="V150" s="90"/>
      <c r="W150" s="90">
        <f t="shared" si="204"/>
        <v>0.28736239920278805</v>
      </c>
      <c r="X150" s="90">
        <f t="shared" si="204"/>
        <v>0.49056599971115589</v>
      </c>
      <c r="Y150" s="90">
        <f t="shared" si="204"/>
        <v>0.49358647232519154</v>
      </c>
      <c r="Z150" s="300">
        <f t="shared" si="204"/>
        <v>0.48367680393744034</v>
      </c>
      <c r="AA150" s="410"/>
      <c r="AB150" s="90"/>
      <c r="AC150" s="90"/>
      <c r="AD150" s="90"/>
      <c r="AE150" s="90"/>
      <c r="AF150" s="90"/>
      <c r="AG150" s="90"/>
      <c r="AH150" s="300"/>
      <c r="AI150" s="90"/>
      <c r="AJ150" s="90"/>
      <c r="AK150" s="90"/>
      <c r="AL150" s="90"/>
      <c r="AM150" s="300"/>
      <c r="AN150" s="90"/>
      <c r="AO150" s="90"/>
      <c r="AP150" s="90"/>
      <c r="AQ150" s="90"/>
      <c r="AR150" s="300"/>
    </row>
    <row r="151" spans="1:44" outlineLevel="1">
      <c r="A151" s="521">
        <f>ROW()</f>
        <v>151</v>
      </c>
      <c r="B151" s="35"/>
      <c r="D151" s="33" t="s">
        <v>169</v>
      </c>
      <c r="J151" s="114"/>
      <c r="N151" s="171"/>
      <c r="O151" s="115"/>
      <c r="P151" s="92"/>
      <c r="Q151" s="92"/>
      <c r="R151" s="92"/>
      <c r="S151" s="264"/>
      <c r="T151" s="410">
        <f>T130/T$134</f>
        <v>7.2179048266492379E-2</v>
      </c>
      <c r="U151" s="90"/>
      <c r="V151" s="90"/>
      <c r="W151" s="90">
        <f t="shared" si="204"/>
        <v>7.4797025310761392E-2</v>
      </c>
      <c r="X151" s="90">
        <f t="shared" si="204"/>
        <v>0</v>
      </c>
      <c r="Y151" s="90">
        <f t="shared" si="204"/>
        <v>0</v>
      </c>
      <c r="Z151" s="300">
        <f t="shared" si="204"/>
        <v>0</v>
      </c>
      <c r="AA151" s="410"/>
      <c r="AB151" s="90"/>
      <c r="AC151" s="90"/>
      <c r="AD151" s="90"/>
      <c r="AE151" s="90"/>
      <c r="AF151" s="90"/>
      <c r="AG151" s="90"/>
      <c r="AH151" s="300"/>
      <c r="AI151" s="90"/>
      <c r="AJ151" s="90"/>
      <c r="AK151" s="90"/>
      <c r="AL151" s="90"/>
      <c r="AM151" s="300"/>
      <c r="AN151" s="90"/>
      <c r="AO151" s="90"/>
      <c r="AP151" s="90"/>
      <c r="AQ151" s="90"/>
      <c r="AR151" s="300"/>
    </row>
    <row r="152" spans="1:44" outlineLevel="1">
      <c r="A152" s="521">
        <f>ROW()</f>
        <v>152</v>
      </c>
      <c r="B152" s="35"/>
      <c r="D152" s="33" t="s">
        <v>333</v>
      </c>
      <c r="J152" s="114"/>
      <c r="N152" s="171"/>
      <c r="O152" s="115"/>
      <c r="P152" s="92"/>
      <c r="Q152" s="92"/>
      <c r="R152" s="92"/>
      <c r="S152" s="264"/>
      <c r="T152" s="410"/>
      <c r="U152" s="90"/>
      <c r="V152" s="90"/>
      <c r="W152" s="90"/>
      <c r="X152" s="90"/>
      <c r="Y152" s="90"/>
      <c r="Z152" s="300"/>
      <c r="AA152" s="410">
        <f>AA131/AA$134</f>
        <v>0</v>
      </c>
      <c r="AB152" s="90"/>
      <c r="AC152" s="90"/>
      <c r="AD152" s="90">
        <f t="shared" ref="AD152:AR152" si="205">AD131/AD$134</f>
        <v>2.9450424673214428E-2</v>
      </c>
      <c r="AE152" s="90">
        <f t="shared" si="205"/>
        <v>0.10854662513042392</v>
      </c>
      <c r="AF152" s="90">
        <f t="shared" si="205"/>
        <v>0.12066575766121009</v>
      </c>
      <c r="AG152" s="90">
        <f t="shared" si="205"/>
        <v>0.12096873840867768</v>
      </c>
      <c r="AH152" s="300">
        <f t="shared" si="205"/>
        <v>0.12445457695899975</v>
      </c>
      <c r="AI152" s="90">
        <f t="shared" si="205"/>
        <v>0.12458100085670534</v>
      </c>
      <c r="AJ152" s="90">
        <f t="shared" si="205"/>
        <v>0.12112749613062461</v>
      </c>
      <c r="AK152" s="90">
        <f t="shared" si="205"/>
        <v>0.12405854744052093</v>
      </c>
      <c r="AL152" s="90">
        <f t="shared" si="205"/>
        <v>0.12435332836551512</v>
      </c>
      <c r="AM152" s="300">
        <f t="shared" si="205"/>
        <v>0.12816497531238358</v>
      </c>
      <c r="AN152" s="90">
        <f t="shared" si="205"/>
        <v>0</v>
      </c>
      <c r="AO152" s="90">
        <f t="shared" si="205"/>
        <v>0</v>
      </c>
      <c r="AP152" s="90">
        <f t="shared" si="205"/>
        <v>0</v>
      </c>
      <c r="AQ152" s="90">
        <f t="shared" si="205"/>
        <v>0</v>
      </c>
      <c r="AR152" s="300">
        <f t="shared" si="205"/>
        <v>0</v>
      </c>
    </row>
    <row r="153" spans="1:44" outlineLevel="1">
      <c r="A153" s="521">
        <f>ROW()</f>
        <v>153</v>
      </c>
      <c r="B153" s="35"/>
      <c r="D153" s="33" t="s">
        <v>334</v>
      </c>
      <c r="J153" s="114"/>
      <c r="N153" s="171"/>
      <c r="O153" s="115"/>
      <c r="P153" s="92"/>
      <c r="Q153" s="92"/>
      <c r="R153" s="92"/>
      <c r="S153" s="264"/>
      <c r="T153" s="410"/>
      <c r="U153" s="90"/>
      <c r="V153" s="90"/>
      <c r="W153" s="90"/>
      <c r="X153" s="90"/>
      <c r="Y153" s="90"/>
      <c r="Z153" s="300"/>
      <c r="AA153" s="410">
        <f>AA132/AA$134</f>
        <v>0.50858604691699061</v>
      </c>
      <c r="AB153" s="90"/>
      <c r="AC153" s="90"/>
      <c r="AD153" s="90">
        <f t="shared" ref="AD153:AR153" si="206">AD132/AD$134</f>
        <v>0.49861481700892779</v>
      </c>
      <c r="AE153" s="90">
        <f t="shared" si="206"/>
        <v>0.38314027111513427</v>
      </c>
      <c r="AF153" s="90">
        <f t="shared" si="206"/>
        <v>0.41952313607310077</v>
      </c>
      <c r="AG153" s="90">
        <f t="shared" si="206"/>
        <v>0.41826654554774051</v>
      </c>
      <c r="AH153" s="300">
        <f t="shared" si="206"/>
        <v>0.42694123283626434</v>
      </c>
      <c r="AI153" s="90">
        <f t="shared" si="206"/>
        <v>0.42638213313807094</v>
      </c>
      <c r="AJ153" s="90">
        <f t="shared" si="206"/>
        <v>0.41487567094406297</v>
      </c>
      <c r="AK153" s="90">
        <f t="shared" si="206"/>
        <v>0.41890227531608371</v>
      </c>
      <c r="AL153" s="90">
        <f t="shared" si="206"/>
        <v>0.41928327544167887</v>
      </c>
      <c r="AM153" s="300">
        <f t="shared" si="206"/>
        <v>0.4289991294616079</v>
      </c>
      <c r="AN153" s="90">
        <f t="shared" si="206"/>
        <v>0.56362228992469099</v>
      </c>
      <c r="AO153" s="90">
        <f t="shared" si="206"/>
        <v>0.57025959788237024</v>
      </c>
      <c r="AP153" s="90">
        <f t="shared" si="206"/>
        <v>0.57695505970860217</v>
      </c>
      <c r="AQ153" s="90">
        <f t="shared" si="206"/>
        <v>0.58370944305340122</v>
      </c>
      <c r="AR153" s="300">
        <f t="shared" si="206"/>
        <v>0.59052352913746853</v>
      </c>
    </row>
    <row r="154" spans="1:44" outlineLevel="1">
      <c r="A154" s="521">
        <f>ROW()</f>
        <v>154</v>
      </c>
      <c r="B154" s="35"/>
      <c r="D154" s="33" t="s">
        <v>335</v>
      </c>
      <c r="J154" s="114"/>
      <c r="N154" s="171"/>
      <c r="O154" s="115"/>
      <c r="P154" s="92"/>
      <c r="Q154" s="92"/>
      <c r="R154" s="92"/>
      <c r="S154" s="264"/>
      <c r="T154" s="309"/>
      <c r="U154" s="91"/>
      <c r="V154" s="91"/>
      <c r="W154" s="91"/>
      <c r="X154" s="91"/>
      <c r="Y154" s="91"/>
      <c r="Z154" s="301"/>
      <c r="AA154" s="309">
        <f>AA133/AA$134</f>
        <v>0.4914139530830095</v>
      </c>
      <c r="AB154" s="91"/>
      <c r="AC154" s="91"/>
      <c r="AD154" s="91">
        <f t="shared" ref="AD154:AR154" si="207">AD133/AD$134</f>
        <v>0.47193475831785781</v>
      </c>
      <c r="AE154" s="91">
        <f t="shared" si="207"/>
        <v>0.50831310375444183</v>
      </c>
      <c r="AF154" s="91">
        <f t="shared" si="207"/>
        <v>0.45981110626568916</v>
      </c>
      <c r="AG154" s="91">
        <f t="shared" si="207"/>
        <v>0.46076471604358177</v>
      </c>
      <c r="AH154" s="301">
        <f t="shared" si="207"/>
        <v>0.44860419020473591</v>
      </c>
      <c r="AI154" s="91">
        <f t="shared" si="207"/>
        <v>0.4490368660052238</v>
      </c>
      <c r="AJ154" s="91">
        <f t="shared" si="207"/>
        <v>0.46399683292531235</v>
      </c>
      <c r="AK154" s="91">
        <f t="shared" si="207"/>
        <v>0.45703917724339532</v>
      </c>
      <c r="AL154" s="91">
        <f t="shared" si="207"/>
        <v>0.45636339619280603</v>
      </c>
      <c r="AM154" s="301">
        <f t="shared" si="207"/>
        <v>0.44283589522600852</v>
      </c>
      <c r="AN154" s="91">
        <f t="shared" si="207"/>
        <v>0.43637771007530896</v>
      </c>
      <c r="AO154" s="91">
        <f t="shared" si="207"/>
        <v>0.42974040211762976</v>
      </c>
      <c r="AP154" s="91">
        <f t="shared" si="207"/>
        <v>0.42304494029139778</v>
      </c>
      <c r="AQ154" s="91">
        <f t="shared" si="207"/>
        <v>0.41629055694659878</v>
      </c>
      <c r="AR154" s="301">
        <f t="shared" si="207"/>
        <v>0.40947647086253153</v>
      </c>
    </row>
    <row r="155" spans="1:44" outlineLevel="1">
      <c r="A155" s="521">
        <f>ROW()</f>
        <v>155</v>
      </c>
      <c r="B155" s="35"/>
      <c r="J155" s="114"/>
      <c r="N155" s="171"/>
      <c r="O155" s="115"/>
      <c r="P155" s="92"/>
      <c r="Q155" s="92"/>
      <c r="R155" s="92"/>
      <c r="S155" s="264"/>
      <c r="T155" s="309">
        <f>SUM(T149:T154)</f>
        <v>1.0000000000000002</v>
      </c>
      <c r="U155" s="91">
        <f t="shared" ref="U155:AH155" si="208">SUM(U149:U154)</f>
        <v>0</v>
      </c>
      <c r="V155" s="91">
        <f t="shared" si="208"/>
        <v>0</v>
      </c>
      <c r="W155" s="91">
        <f t="shared" si="208"/>
        <v>1</v>
      </c>
      <c r="X155" s="91">
        <f t="shared" si="208"/>
        <v>0.99999999999999989</v>
      </c>
      <c r="Y155" s="91">
        <f t="shared" si="208"/>
        <v>1</v>
      </c>
      <c r="Z155" s="301">
        <f t="shared" si="208"/>
        <v>1</v>
      </c>
      <c r="AA155" s="309">
        <f t="shared" si="208"/>
        <v>1</v>
      </c>
      <c r="AB155" s="91"/>
      <c r="AC155" s="91"/>
      <c r="AD155" s="91">
        <f t="shared" si="208"/>
        <v>1</v>
      </c>
      <c r="AE155" s="91">
        <f t="shared" si="208"/>
        <v>1</v>
      </c>
      <c r="AF155" s="91">
        <f t="shared" si="208"/>
        <v>1</v>
      </c>
      <c r="AG155" s="91">
        <f t="shared" si="208"/>
        <v>1</v>
      </c>
      <c r="AH155" s="301">
        <f t="shared" si="208"/>
        <v>1</v>
      </c>
      <c r="AI155" s="91">
        <f t="shared" ref="AI155:AM155" si="209">SUM(AI149:AI154)</f>
        <v>1</v>
      </c>
      <c r="AJ155" s="91">
        <f t="shared" si="209"/>
        <v>0.99999999999999989</v>
      </c>
      <c r="AK155" s="91">
        <f t="shared" si="209"/>
        <v>1</v>
      </c>
      <c r="AL155" s="91">
        <f t="shared" si="209"/>
        <v>1</v>
      </c>
      <c r="AM155" s="301">
        <f t="shared" si="209"/>
        <v>1</v>
      </c>
      <c r="AN155" s="91">
        <f t="shared" ref="AN155:AR155" si="210">SUM(AN149:AN154)</f>
        <v>1</v>
      </c>
      <c r="AO155" s="91">
        <f t="shared" si="210"/>
        <v>1</v>
      </c>
      <c r="AP155" s="91">
        <f t="shared" si="210"/>
        <v>1</v>
      </c>
      <c r="AQ155" s="91">
        <f t="shared" si="210"/>
        <v>1</v>
      </c>
      <c r="AR155" s="301">
        <f t="shared" si="210"/>
        <v>1</v>
      </c>
    </row>
    <row r="156" spans="1:44">
      <c r="A156" s="853" t="s">
        <v>171</v>
      </c>
      <c r="B156" s="717"/>
      <c r="C156" s="757"/>
      <c r="D156" s="717"/>
      <c r="E156" s="717"/>
      <c r="F156" s="717"/>
      <c r="G156" s="717"/>
      <c r="H156" s="717"/>
      <c r="I156" s="718"/>
      <c r="J156" s="719"/>
      <c r="K156" s="718"/>
      <c r="L156" s="718"/>
      <c r="M156" s="718"/>
      <c r="N156" s="720"/>
      <c r="O156" s="719"/>
      <c r="P156" s="718"/>
      <c r="Q156" s="718"/>
      <c r="R156" s="718"/>
      <c r="S156" s="720"/>
      <c r="T156" s="719"/>
      <c r="U156" s="718"/>
      <c r="V156" s="718"/>
      <c r="W156" s="718"/>
      <c r="X156" s="718"/>
      <c r="Y156" s="718"/>
      <c r="Z156" s="720"/>
      <c r="AA156" s="719"/>
      <c r="AB156" s="718"/>
      <c r="AC156" s="718"/>
      <c r="AD156" s="718"/>
      <c r="AE156" s="718"/>
      <c r="AF156" s="718"/>
      <c r="AG156" s="718"/>
      <c r="AH156" s="720"/>
      <c r="AI156" s="718"/>
      <c r="AJ156" s="718"/>
      <c r="AK156" s="718"/>
      <c r="AL156" s="718"/>
      <c r="AM156" s="720"/>
      <c r="AN156" s="718"/>
      <c r="AO156" s="718"/>
      <c r="AP156" s="718"/>
      <c r="AQ156" s="718"/>
      <c r="AR156" s="720"/>
    </row>
    <row r="157" spans="1:44" outlineLevel="1">
      <c r="A157" s="521">
        <f>ROW()</f>
        <v>157</v>
      </c>
      <c r="B157" s="35"/>
      <c r="C157" s="756" t="s">
        <v>171</v>
      </c>
      <c r="J157" s="476"/>
      <c r="K157" s="477"/>
      <c r="L157" s="477"/>
      <c r="M157" s="477"/>
      <c r="N157" s="478"/>
      <c r="O157" s="1934" t="s">
        <v>74</v>
      </c>
      <c r="P157" s="1935"/>
      <c r="Q157" s="1935"/>
      <c r="R157" s="1935"/>
      <c r="S157" s="1936"/>
      <c r="T157" s="1909"/>
      <c r="U157" s="1910"/>
      <c r="V157" s="1910"/>
      <c r="W157" s="1910"/>
      <c r="X157" s="1910"/>
      <c r="Y157" s="1910"/>
      <c r="Z157" s="1911"/>
      <c r="AA157" s="1909"/>
      <c r="AB157" s="1910"/>
      <c r="AC157" s="1910"/>
      <c r="AD157" s="1910"/>
      <c r="AE157" s="1910"/>
      <c r="AF157" s="1910"/>
      <c r="AG157" s="1910"/>
      <c r="AH157" s="1911"/>
      <c r="AI157" s="779"/>
      <c r="AJ157" s="779"/>
      <c r="AK157" s="779"/>
      <c r="AL157" s="779"/>
      <c r="AM157" s="780"/>
      <c r="AN157" s="779"/>
      <c r="AO157" s="779"/>
      <c r="AP157" s="779"/>
      <c r="AQ157" s="779"/>
      <c r="AR157" s="780"/>
    </row>
    <row r="158" spans="1:44" outlineLevel="1">
      <c r="A158" s="521">
        <f>ROW()</f>
        <v>158</v>
      </c>
      <c r="B158" s="35"/>
      <c r="D158" s="33" t="s">
        <v>588</v>
      </c>
      <c r="F158" s="858"/>
      <c r="H158" s="93"/>
      <c r="J158" s="114"/>
      <c r="N158" s="171"/>
      <c r="O158" s="392">
        <v>3372.3506870179381</v>
      </c>
      <c r="P158" s="393">
        <v>3367.6432591224084</v>
      </c>
      <c r="Q158" s="393">
        <v>3361.3820299695167</v>
      </c>
      <c r="R158" s="393">
        <v>3355.8158357013344</v>
      </c>
      <c r="S158" s="394">
        <v>3367.6269923485115</v>
      </c>
      <c r="T158" s="114"/>
      <c r="Z158" s="171"/>
      <c r="AA158" s="114"/>
      <c r="AH158" s="171"/>
      <c r="AM158" s="171"/>
      <c r="AR158" s="171"/>
    </row>
    <row r="159" spans="1:44" outlineLevel="1">
      <c r="A159" s="521">
        <f>ROW()</f>
        <v>159</v>
      </c>
      <c r="B159" s="35"/>
      <c r="D159" s="33" t="str">
        <f>"Discounted Revenue [m$ "&amp;Input!$G$43&amp;"]"</f>
        <v>Discounted Revenue [m$ 31/12/2023]</v>
      </c>
      <c r="F159" s="859"/>
      <c r="J159" s="114"/>
      <c r="N159" s="171"/>
      <c r="O159" s="252">
        <f>O158*$N$16/1000</f>
        <v>5.6293214787244663</v>
      </c>
      <c r="P159" s="53">
        <f>P158*$N$16/1000</f>
        <v>5.6214635696808237</v>
      </c>
      <c r="Q159" s="53">
        <f>Q158*$N$16/1000</f>
        <v>5.6110119663261457</v>
      </c>
      <c r="R159" s="53">
        <f>R158*$N$16/1000</f>
        <v>5.6017205551246789</v>
      </c>
      <c r="S159" s="44">
        <f>S158*$N$16/1000</f>
        <v>5.6214364162474517</v>
      </c>
      <c r="T159" s="114"/>
      <c r="Z159" s="171"/>
      <c r="AA159" s="114"/>
      <c r="AH159" s="171"/>
      <c r="AM159" s="171"/>
      <c r="AR159" s="171"/>
    </row>
    <row r="160" spans="1:44" outlineLevel="1">
      <c r="A160" s="521">
        <f>ROW()</f>
        <v>160</v>
      </c>
      <c r="B160" s="35"/>
      <c r="C160" s="756" t="s">
        <v>171</v>
      </c>
      <c r="J160" s="476"/>
      <c r="K160" s="477"/>
      <c r="L160" s="477"/>
      <c r="M160" s="477"/>
      <c r="N160" s="478"/>
      <c r="O160" s="1934" t="s">
        <v>814</v>
      </c>
      <c r="P160" s="1935"/>
      <c r="Q160" s="1935"/>
      <c r="R160" s="1935"/>
      <c r="S160" s="1936"/>
      <c r="T160" s="1894" t="str">
        <f>"Approved 3 [m$ 31/12/2009]"</f>
        <v>Approved 3 [m$ 31/12/2009]</v>
      </c>
      <c r="U160" s="1895"/>
      <c r="V160" s="1895"/>
      <c r="W160" s="1895"/>
      <c r="X160" s="1895"/>
      <c r="Y160" s="1895"/>
      <c r="Z160" s="1896"/>
      <c r="AA160" s="778"/>
      <c r="AB160" s="779"/>
      <c r="AC160" s="779"/>
      <c r="AD160" s="779"/>
      <c r="AE160" s="779" t="s">
        <v>808</v>
      </c>
      <c r="AF160" s="779"/>
      <c r="AG160" s="779"/>
      <c r="AH160" s="780"/>
      <c r="AI160" s="779"/>
      <c r="AJ160" s="779" t="s">
        <v>812</v>
      </c>
      <c r="AK160" s="779"/>
      <c r="AL160" s="1495" t="s">
        <v>810</v>
      </c>
      <c r="AM160" s="780"/>
      <c r="AN160" s="779"/>
      <c r="AO160" s="779"/>
      <c r="AP160" s="779" t="s">
        <v>809</v>
      </c>
      <c r="AQ160" s="779"/>
      <c r="AR160" s="780"/>
    </row>
    <row r="161" spans="1:46" outlineLevel="1">
      <c r="A161" s="521">
        <f>ROW()</f>
        <v>161</v>
      </c>
      <c r="B161" s="35"/>
      <c r="D161" s="33" t="s">
        <v>587</v>
      </c>
      <c r="H161" s="93"/>
      <c r="J161" s="114"/>
      <c r="N161" s="171"/>
      <c r="O161" s="392">
        <v>4231.59836</v>
      </c>
      <c r="P161" s="393">
        <v>4558.2849133000009</v>
      </c>
      <c r="Q161" s="393">
        <v>4561.4079928715819</v>
      </c>
      <c r="R161" s="393">
        <v>3850.0484860601259</v>
      </c>
      <c r="S161" s="394">
        <v>4029.1300349080147</v>
      </c>
      <c r="T161" s="1172">
        <v>1.6132481803897301</v>
      </c>
      <c r="U161" s="1173">
        <v>1.7028191418527301</v>
      </c>
      <c r="V161" s="1173">
        <v>1.5695249499503701</v>
      </c>
      <c r="W161" s="1173">
        <v>3.2723440918031002</v>
      </c>
      <c r="X161" s="1173">
        <v>3.2860751902792402</v>
      </c>
      <c r="Y161" s="1173">
        <v>3.2503681836650902</v>
      </c>
      <c r="Z161" s="1174">
        <v>3.16052965214769</v>
      </c>
      <c r="AA161" s="412">
        <v>0.95979688655172413</v>
      </c>
      <c r="AB161" s="411"/>
      <c r="AC161" s="411"/>
      <c r="AD161" s="411">
        <v>2.0225982931868134</v>
      </c>
      <c r="AE161" s="398">
        <v>0.78735303000000012</v>
      </c>
      <c r="AF161" s="398">
        <v>0.31370567000000016</v>
      </c>
      <c r="AG161" s="398">
        <v>0.2477026774157304</v>
      </c>
      <c r="AH161" s="1174">
        <v>0.25392109999999996</v>
      </c>
      <c r="AI161" s="411">
        <v>0.39570686000000005</v>
      </c>
      <c r="AJ161" s="411">
        <v>0.39600000000000002</v>
      </c>
      <c r="AK161" s="411">
        <v>3.270692E-2</v>
      </c>
      <c r="AL161" s="411">
        <v>0</v>
      </c>
      <c r="AM161" s="657">
        <v>0</v>
      </c>
      <c r="AN161" s="1839">
        <v>0</v>
      </c>
      <c r="AO161" s="1839">
        <v>0</v>
      </c>
      <c r="AP161" s="1839">
        <v>0</v>
      </c>
      <c r="AQ161" s="1839">
        <v>0</v>
      </c>
      <c r="AR161" s="1840">
        <v>0</v>
      </c>
      <c r="AT161" s="855"/>
    </row>
    <row r="162" spans="1:46" outlineLevel="1">
      <c r="A162" s="521">
        <f>ROW()</f>
        <v>162</v>
      </c>
      <c r="B162" s="35"/>
      <c r="J162" s="476"/>
      <c r="K162" s="477"/>
      <c r="L162" s="477"/>
      <c r="M162" s="477"/>
      <c r="N162" s="478"/>
      <c r="O162" s="1937" t="str">
        <f>"Actual 2 [m$ "&amp;Input!$G$43&amp;"]"</f>
        <v>Actual 2 [m$ 31/12/2023]</v>
      </c>
      <c r="P162" s="1938"/>
      <c r="Q162" s="1938"/>
      <c r="R162" s="1938"/>
      <c r="S162" s="1939"/>
      <c r="T162" s="1915" t="str">
        <f>"Approved 3 [m$ "&amp;Input!$G$43&amp;"]"</f>
        <v>Approved 3 [m$ 31/12/2023]</v>
      </c>
      <c r="U162" s="1916"/>
      <c r="V162" s="1916"/>
      <c r="W162" s="1916"/>
      <c r="X162" s="1916"/>
      <c r="Y162" s="1916"/>
      <c r="Z162" s="1917"/>
      <c r="AA162" s="778"/>
      <c r="AB162" s="779"/>
      <c r="AC162" s="779"/>
      <c r="AD162" s="1408"/>
      <c r="AE162" s="1408" t="str">
        <f>"Actual 4 [m$ "&amp;Input!$G$43&amp;"]"</f>
        <v>Actual 4 [m$ 31/12/2023]</v>
      </c>
      <c r="AF162" s="1408"/>
      <c r="AG162" s="1408"/>
      <c r="AH162" s="1409"/>
      <c r="AI162" s="1408"/>
      <c r="AJ162" s="1408" t="str">
        <f>"Actual 5 [m$ "&amp;Input!$G$43&amp;"]"</f>
        <v>Actual 5 [m$ 31/12/2023]</v>
      </c>
      <c r="AK162" s="1137"/>
      <c r="AL162" s="1496" t="str">
        <f>"Forecast 5 [m$ "&amp;Input!$G$43&amp;"]"</f>
        <v>Forecast 5 [m$ 31/12/2023]</v>
      </c>
      <c r="AM162" s="780"/>
      <c r="AN162" s="1408"/>
      <c r="AO162" s="1408"/>
      <c r="AP162" s="1137" t="str">
        <f>"Forecast [m$ "&amp;Input!$G$43&amp;"]"</f>
        <v>Forecast [m$ 31/12/2023]</v>
      </c>
      <c r="AQ162" s="779"/>
      <c r="AR162" s="780"/>
    </row>
    <row r="163" spans="1:46" outlineLevel="1">
      <c r="A163" s="521">
        <f>ROW()</f>
        <v>163</v>
      </c>
      <c r="B163" s="35"/>
      <c r="D163" s="33" t="str">
        <f>"Discounted Revenue [m$ "&amp;Input!$G$43&amp;"]"</f>
        <v>Discounted Revenue [m$ 31/12/2023]</v>
      </c>
      <c r="J163" s="114"/>
      <c r="N163" s="171"/>
      <c r="O163" s="252">
        <f>O161*O$16/1000</f>
        <v>6.8713237910243734</v>
      </c>
      <c r="P163" s="53">
        <f t="shared" ref="P163:S163" si="211">P161*P$16/1000</f>
        <v>7.16856156318158</v>
      </c>
      <c r="Q163" s="53">
        <f t="shared" si="211"/>
        <v>6.9673645244443794</v>
      </c>
      <c r="R163" s="53">
        <f t="shared" si="211"/>
        <v>5.6717758154779734</v>
      </c>
      <c r="S163" s="44">
        <f t="shared" si="211"/>
        <v>5.8130295005392556</v>
      </c>
      <c r="T163" s="224">
        <f>T161*$S$16</f>
        <v>2.3275146701764049</v>
      </c>
      <c r="U163" s="31">
        <f t="shared" ref="U163:Z163" si="212">U161*$S$16</f>
        <v>2.4567432224606378</v>
      </c>
      <c r="V163" s="31">
        <f t="shared" si="212"/>
        <v>2.2644329562081742</v>
      </c>
      <c r="W163" s="31">
        <f t="shared" si="212"/>
        <v>4.721176178668812</v>
      </c>
      <c r="X163" s="31">
        <f t="shared" si="212"/>
        <v>4.7409867282974076</v>
      </c>
      <c r="Y163" s="31">
        <f t="shared" si="212"/>
        <v>4.6894704255159949</v>
      </c>
      <c r="Z163" s="225">
        <f t="shared" si="212"/>
        <v>4.559855836393484</v>
      </c>
      <c r="AA163" s="224">
        <f>AA161*AA$16</f>
        <v>1.2254067191340492</v>
      </c>
      <c r="AB163" s="31"/>
      <c r="AC163" s="31"/>
      <c r="AD163" s="31">
        <f t="shared" ref="AD163:AH163" si="213">AD161*AD$16</f>
        <v>2.5394430599882405</v>
      </c>
      <c r="AE163" s="31">
        <f t="shared" si="213"/>
        <v>0.97417043075454568</v>
      </c>
      <c r="AF163" s="31">
        <f t="shared" si="213"/>
        <v>0.3808683468956291</v>
      </c>
      <c r="AG163" s="31">
        <f t="shared" si="213"/>
        <v>0.29546305342928053</v>
      </c>
      <c r="AH163" s="225">
        <f t="shared" si="213"/>
        <v>0.29740672728055073</v>
      </c>
      <c r="AI163" s="224">
        <f>AI161*AI$16</f>
        <v>0.4595196556825939</v>
      </c>
      <c r="AJ163" s="31">
        <f t="shared" ref="AJ163:AM163" si="214">AJ161*AJ$16</f>
        <v>0.44431657048639739</v>
      </c>
      <c r="AK163" s="31">
        <f t="shared" si="214"/>
        <v>3.4032200397553516E-2</v>
      </c>
      <c r="AL163" s="31">
        <f t="shared" si="214"/>
        <v>0</v>
      </c>
      <c r="AM163" s="225">
        <f t="shared" si="214"/>
        <v>0</v>
      </c>
      <c r="AN163" s="224">
        <f>AN161*AN$16</f>
        <v>0</v>
      </c>
      <c r="AO163" s="31">
        <f t="shared" ref="AO163:AR163" si="215">AO161*AO$16</f>
        <v>0</v>
      </c>
      <c r="AP163" s="31">
        <f t="shared" si="215"/>
        <v>0</v>
      </c>
      <c r="AQ163" s="31">
        <f t="shared" si="215"/>
        <v>0</v>
      </c>
      <c r="AR163" s="225">
        <f t="shared" si="215"/>
        <v>0</v>
      </c>
    </row>
    <row r="164" spans="1:46" outlineLevel="1">
      <c r="A164" s="521">
        <f>ROW()</f>
        <v>164</v>
      </c>
      <c r="B164" s="35"/>
      <c r="C164" s="756" t="s">
        <v>173</v>
      </c>
      <c r="J164" s="476"/>
      <c r="K164" s="477"/>
      <c r="L164" s="477"/>
      <c r="M164" s="477"/>
      <c r="N164" s="478"/>
      <c r="O164" s="1934" t="s">
        <v>364</v>
      </c>
      <c r="P164" s="1935"/>
      <c r="Q164" s="1935"/>
      <c r="R164" s="1935"/>
      <c r="S164" s="1936"/>
      <c r="T164" s="1894" t="s">
        <v>386</v>
      </c>
      <c r="U164" s="1895"/>
      <c r="V164" s="1895"/>
      <c r="W164" s="1895"/>
      <c r="X164" s="1895"/>
      <c r="Y164" s="1895"/>
      <c r="Z164" s="1896"/>
      <c r="AA164" s="778"/>
      <c r="AB164" s="779"/>
      <c r="AC164" s="779"/>
      <c r="AD164" s="779"/>
      <c r="AE164" s="779" t="s">
        <v>172</v>
      </c>
      <c r="AF164" s="779"/>
      <c r="AG164" s="779"/>
      <c r="AH164" s="780"/>
      <c r="AI164" s="779"/>
      <c r="AJ164" s="779" t="s">
        <v>172</v>
      </c>
      <c r="AK164" s="1137"/>
      <c r="AL164" s="1495" t="s">
        <v>280</v>
      </c>
      <c r="AM164" s="780"/>
      <c r="AN164" s="779"/>
      <c r="AO164" s="779"/>
      <c r="AP164" s="1137" t="s">
        <v>280</v>
      </c>
      <c r="AQ164" s="779"/>
      <c r="AR164" s="780"/>
    </row>
    <row r="165" spans="1:46" outlineLevel="1">
      <c r="A165" s="521">
        <f>ROW()</f>
        <v>165</v>
      </c>
      <c r="B165" s="35"/>
      <c r="D165" s="45" t="s">
        <v>393</v>
      </c>
      <c r="E165" s="45"/>
      <c r="F165" s="45"/>
      <c r="G165" s="45"/>
      <c r="H165" s="45"/>
      <c r="I165" s="45"/>
      <c r="J165" s="182"/>
      <c r="K165" s="45"/>
      <c r="L165" s="45"/>
      <c r="M165" s="45"/>
      <c r="N165" s="194"/>
      <c r="O165" s="293">
        <f t="shared" ref="O165:AA165" si="216">O69</f>
        <v>11677.132406999999</v>
      </c>
      <c r="P165" s="85">
        <f t="shared" si="216"/>
        <v>11112.864542999998</v>
      </c>
      <c r="Q165" s="85">
        <f t="shared" si="216"/>
        <v>10411.343653669204</v>
      </c>
      <c r="R165" s="85">
        <f t="shared" si="216"/>
        <v>6993.0261991774742</v>
      </c>
      <c r="S165" s="296">
        <f t="shared" si="216"/>
        <v>6745.6485284562496</v>
      </c>
      <c r="T165" s="293">
        <f t="shared" si="216"/>
        <v>3094.7017816473294</v>
      </c>
      <c r="U165" s="85">
        <f t="shared" si="216"/>
        <v>2891.9350408775354</v>
      </c>
      <c r="V165" s="85">
        <f t="shared" si="216"/>
        <v>2664.3012992936447</v>
      </c>
      <c r="W165" s="85">
        <f t="shared" si="216"/>
        <v>5556.23634017118</v>
      </c>
      <c r="X165" s="85">
        <f t="shared" si="216"/>
        <v>3582.5675949060474</v>
      </c>
      <c r="Y165" s="85">
        <f t="shared" si="216"/>
        <v>2875.1028338800879</v>
      </c>
      <c r="Z165" s="296">
        <f t="shared" si="216"/>
        <v>2735.771463762062</v>
      </c>
      <c r="AA165" s="293">
        <f t="shared" si="216"/>
        <v>1389.280504703311</v>
      </c>
      <c r="AB165" s="85"/>
      <c r="AC165" s="85"/>
      <c r="AD165" s="85">
        <f t="shared" ref="AD165:AR165" si="217">AD69</f>
        <v>2605.2505387692299</v>
      </c>
      <c r="AE165" s="85">
        <f t="shared" si="217"/>
        <v>1352.8172085833332</v>
      </c>
      <c r="AF165" s="85">
        <f t="shared" si="217"/>
        <v>1066.6562579793815</v>
      </c>
      <c r="AG165" s="85">
        <f t="shared" si="217"/>
        <v>1300.164276</v>
      </c>
      <c r="AH165" s="296">
        <f t="shared" si="217"/>
        <v>1956.294292</v>
      </c>
      <c r="AI165" s="85">
        <f t="shared" si="217"/>
        <v>3175.5327840000004</v>
      </c>
      <c r="AJ165" s="85">
        <f t="shared" si="217"/>
        <v>5.8053810000000379</v>
      </c>
      <c r="AK165" s="85">
        <f t="shared" si="217"/>
        <v>0.16500000000000001</v>
      </c>
      <c r="AL165" s="85">
        <f t="shared" si="217"/>
        <v>0</v>
      </c>
      <c r="AM165" s="296">
        <f t="shared" si="217"/>
        <v>0</v>
      </c>
      <c r="AN165" s="85">
        <f t="shared" si="217"/>
        <v>0</v>
      </c>
      <c r="AO165" s="85">
        <f t="shared" si="217"/>
        <v>0</v>
      </c>
      <c r="AP165" s="85">
        <f t="shared" si="217"/>
        <v>0</v>
      </c>
      <c r="AQ165" s="85">
        <f t="shared" si="217"/>
        <v>0</v>
      </c>
      <c r="AR165" s="296">
        <f t="shared" si="217"/>
        <v>0</v>
      </c>
    </row>
    <row r="166" spans="1:46" outlineLevel="1">
      <c r="A166" s="521">
        <f>ROW()</f>
        <v>166</v>
      </c>
      <c r="B166" s="35"/>
      <c r="D166" s="33" t="str">
        <f>"Discounted Notional Tariff [$ per GJ, "&amp;Input!$G$43&amp;"]"</f>
        <v>Discounted Notional Tariff [$ per GJ, 31/12/2023]</v>
      </c>
      <c r="J166" s="114"/>
      <c r="N166" s="171"/>
      <c r="O166" s="294">
        <f t="shared" ref="O166:AA166" si="218">1000*O163/O165</f>
        <v>0.58844274018039522</v>
      </c>
      <c r="P166" s="94">
        <f t="shared" si="218"/>
        <v>0.64506874311691875</v>
      </c>
      <c r="Q166" s="94">
        <f t="shared" si="218"/>
        <v>0.66920896631713001</v>
      </c>
      <c r="R166" s="94">
        <f t="shared" si="218"/>
        <v>0.8110617140466444</v>
      </c>
      <c r="S166" s="297">
        <f t="shared" si="218"/>
        <v>0.86174509033745561</v>
      </c>
      <c r="T166" s="294">
        <f t="shared" si="218"/>
        <v>0.75209659424355058</v>
      </c>
      <c r="U166" s="94">
        <f t="shared" si="218"/>
        <v>0.84951535485221619</v>
      </c>
      <c r="V166" s="94">
        <f t="shared" si="218"/>
        <v>0.84991624513658315</v>
      </c>
      <c r="W166" s="94">
        <f t="shared" si="218"/>
        <v>0.84970758794672852</v>
      </c>
      <c r="X166" s="94">
        <f t="shared" si="218"/>
        <v>1.323348856009998</v>
      </c>
      <c r="Y166" s="94">
        <f t="shared" si="218"/>
        <v>1.6310618076875294</v>
      </c>
      <c r="Z166" s="297">
        <f t="shared" si="218"/>
        <v>1.6667531980624783</v>
      </c>
      <c r="AA166" s="294">
        <f t="shared" si="218"/>
        <v>0.88204413362565826</v>
      </c>
      <c r="AB166" s="94"/>
      <c r="AC166" s="94"/>
      <c r="AD166" s="94">
        <f t="shared" ref="AD166" si="219">1000*AD163/AD165</f>
        <v>0.97474044135038229</v>
      </c>
      <c r="AE166" s="94">
        <f t="shared" ref="AE166:AH166" si="220">1000*AE163/AE165</f>
        <v>0.72010499613225243</v>
      </c>
      <c r="AF166" s="94">
        <f t="shared" si="220"/>
        <v>0.35706755953143365</v>
      </c>
      <c r="AG166" s="94">
        <f t="shared" si="220"/>
        <v>0.22725055509007119</v>
      </c>
      <c r="AH166" s="297">
        <f t="shared" si="220"/>
        <v>0.15202555591802072</v>
      </c>
      <c r="AI166" s="94">
        <f>IF(AI165=0,"",1000*AI163/AI165)</f>
        <v>0.14470631762893299</v>
      </c>
      <c r="AJ166" s="94">
        <f t="shared" ref="AJ166:AR166" si="221">IF(AJ165=0,"",1000*AJ163/AJ165)</f>
        <v>76.535298972865775</v>
      </c>
      <c r="AK166" s="94">
        <f t="shared" si="221"/>
        <v>206.25575998517283</v>
      </c>
      <c r="AL166" s="94" t="str">
        <f t="shared" si="221"/>
        <v/>
      </c>
      <c r="AM166" s="297" t="str">
        <f t="shared" si="221"/>
        <v/>
      </c>
      <c r="AN166" s="94" t="str">
        <f t="shared" si="221"/>
        <v/>
      </c>
      <c r="AO166" s="94" t="str">
        <f t="shared" si="221"/>
        <v/>
      </c>
      <c r="AP166" s="94" t="str">
        <f t="shared" si="221"/>
        <v/>
      </c>
      <c r="AQ166" s="94" t="str">
        <f t="shared" si="221"/>
        <v/>
      </c>
      <c r="AR166" s="297" t="str">
        <f t="shared" si="221"/>
        <v/>
      </c>
    </row>
    <row r="167" spans="1:46" outlineLevel="1">
      <c r="A167" s="521">
        <f>ROW()</f>
        <v>167</v>
      </c>
      <c r="B167" s="35"/>
      <c r="J167" s="476"/>
      <c r="K167" s="477"/>
      <c r="L167" s="477"/>
      <c r="M167" s="477"/>
      <c r="N167" s="478"/>
      <c r="O167" s="1934" t="s">
        <v>814</v>
      </c>
      <c r="P167" s="1935"/>
      <c r="Q167" s="1935"/>
      <c r="R167" s="1935"/>
      <c r="S167" s="1936"/>
      <c r="T167" s="1949" t="str">
        <f>T164&amp;"  [m$ nominal]"</f>
        <v>Actual 3 and est for 2013/14  [m$ nominal]</v>
      </c>
      <c r="U167" s="1950"/>
      <c r="V167" s="1950"/>
      <c r="W167" s="1950"/>
      <c r="X167" s="1950"/>
      <c r="Y167" s="1950"/>
      <c r="Z167" s="1950"/>
      <c r="AA167" s="778"/>
      <c r="AB167" s="779"/>
      <c r="AC167" s="779"/>
      <c r="AD167" s="779"/>
      <c r="AE167" s="779" t="s">
        <v>808</v>
      </c>
      <c r="AF167" s="779"/>
      <c r="AG167" s="779"/>
      <c r="AH167" s="780"/>
      <c r="AI167" s="1136"/>
      <c r="AJ167" s="779" t="s">
        <v>812</v>
      </c>
      <c r="AK167" s="779"/>
      <c r="AL167" s="1495" t="s">
        <v>810</v>
      </c>
      <c r="AM167" s="780"/>
      <c r="AN167" s="1136"/>
      <c r="AO167" s="1136"/>
      <c r="AP167" s="1136" t="s">
        <v>809</v>
      </c>
      <c r="AQ167" s="1136"/>
      <c r="AR167" s="1161"/>
    </row>
    <row r="168" spans="1:46" outlineLevel="1">
      <c r="A168" s="521">
        <f>ROW()</f>
        <v>168</v>
      </c>
      <c r="B168" s="35"/>
      <c r="D168" s="33" t="s">
        <v>295</v>
      </c>
      <c r="J168" s="114"/>
      <c r="N168" s="171"/>
      <c r="O168" s="294">
        <f t="shared" ref="O168:Z168" si="222">O166*O$17</f>
        <v>0.36238334999638411</v>
      </c>
      <c r="P168" s="94">
        <f t="shared" si="222"/>
        <v>0.41018091201078022</v>
      </c>
      <c r="Q168" s="94">
        <f t="shared" si="222"/>
        <v>0.43811905020194331</v>
      </c>
      <c r="R168" s="94">
        <f t="shared" si="222"/>
        <v>0.55055542141583458</v>
      </c>
      <c r="S168" s="297">
        <f t="shared" si="222"/>
        <v>0.59729320582169243</v>
      </c>
      <c r="T168" s="294">
        <f t="shared" si="222"/>
        <v>0.52928982685546655</v>
      </c>
      <c r="U168" s="94">
        <f t="shared" si="222"/>
        <v>0.60444882232178454</v>
      </c>
      <c r="V168" s="94">
        <f t="shared" si="222"/>
        <v>0.61967864201637068</v>
      </c>
      <c r="W168" s="94">
        <f t="shared" si="222"/>
        <v>0.61952650890349514</v>
      </c>
      <c r="X168" s="94">
        <f t="shared" si="222"/>
        <v>0.97622501942251139</v>
      </c>
      <c r="Y168" s="94">
        <f t="shared" si="222"/>
        <v>1.2319849656890378</v>
      </c>
      <c r="Z168" s="297">
        <f t="shared" si="222"/>
        <v>1.2969078888671306</v>
      </c>
      <c r="AA168" s="294">
        <f t="shared" ref="AA168:AH168" si="223">AA166*AA$17</f>
        <v>0.6908589613849756</v>
      </c>
      <c r="AB168" s="94">
        <f t="shared" si="223"/>
        <v>0</v>
      </c>
      <c r="AC168" s="94">
        <f t="shared" si="223"/>
        <v>0</v>
      </c>
      <c r="AD168" s="94">
        <f t="shared" si="223"/>
        <v>0.776354620443655</v>
      </c>
      <c r="AE168" s="94">
        <f t="shared" si="223"/>
        <v>0.58200991605104901</v>
      </c>
      <c r="AF168" s="94">
        <f t="shared" si="223"/>
        <v>0.29410193551413455</v>
      </c>
      <c r="AG168" s="94">
        <f t="shared" si="223"/>
        <v>0.19051644625846526</v>
      </c>
      <c r="AH168" s="297">
        <f t="shared" si="223"/>
        <v>0.12979698455307867</v>
      </c>
      <c r="AI168" s="94">
        <f>IF(AI166="",0,AI166*AI$17)</f>
        <v>0.12461117138949998</v>
      </c>
      <c r="AJ168" s="94">
        <f t="shared" ref="AJ168:AR168" si="224">IF(AJ166="",0,AJ166*AJ$17)</f>
        <v>68.212577262370445</v>
      </c>
      <c r="AK168" s="94">
        <f t="shared" si="224"/>
        <v>198.22375757575759</v>
      </c>
      <c r="AL168" s="94">
        <f t="shared" si="224"/>
        <v>0</v>
      </c>
      <c r="AM168" s="297">
        <f t="shared" si="224"/>
        <v>0</v>
      </c>
      <c r="AN168" s="94">
        <f t="shared" si="224"/>
        <v>0</v>
      </c>
      <c r="AO168" s="94">
        <f t="shared" si="224"/>
        <v>0</v>
      </c>
      <c r="AP168" s="94">
        <f t="shared" si="224"/>
        <v>0</v>
      </c>
      <c r="AQ168" s="94">
        <f t="shared" si="224"/>
        <v>0</v>
      </c>
      <c r="AR168" s="297">
        <f t="shared" si="224"/>
        <v>0</v>
      </c>
    </row>
    <row r="169" spans="1:46">
      <c r="A169" s="853" t="s">
        <v>256</v>
      </c>
      <c r="B169" s="717"/>
      <c r="C169" s="757"/>
      <c r="D169" s="717"/>
      <c r="E169" s="717"/>
      <c r="F169" s="717"/>
      <c r="G169" s="717"/>
      <c r="H169" s="717"/>
      <c r="I169" s="718"/>
      <c r="J169" s="719"/>
      <c r="K169" s="718"/>
      <c r="L169" s="718"/>
      <c r="M169" s="718"/>
      <c r="N169" s="720"/>
      <c r="O169" s="719"/>
      <c r="P169" s="718"/>
      <c r="Q169" s="718"/>
      <c r="R169" s="718"/>
      <c r="S169" s="720"/>
      <c r="T169" s="719"/>
      <c r="U169" s="718"/>
      <c r="V169" s="718"/>
      <c r="W169" s="718"/>
      <c r="X169" s="718"/>
      <c r="Y169" s="718"/>
      <c r="Z169" s="720"/>
      <c r="AA169" s="719"/>
      <c r="AB169" s="718"/>
      <c r="AC169" s="718"/>
      <c r="AD169" s="718"/>
      <c r="AE169" s="718"/>
      <c r="AF169" s="718"/>
      <c r="AG169" s="718"/>
      <c r="AH169" s="720"/>
      <c r="AI169" s="718"/>
      <c r="AJ169" s="718"/>
      <c r="AK169" s="718"/>
      <c r="AL169" s="718"/>
      <c r="AM169" s="720"/>
      <c r="AN169" s="718"/>
      <c r="AO169" s="718"/>
      <c r="AP169" s="718"/>
      <c r="AQ169" s="718"/>
      <c r="AR169" s="720"/>
    </row>
    <row r="170" spans="1:46" outlineLevel="1">
      <c r="A170" s="521">
        <f>ROW()</f>
        <v>170</v>
      </c>
      <c r="B170" s="35"/>
      <c r="C170" s="756" t="s">
        <v>297</v>
      </c>
      <c r="J170" s="476"/>
      <c r="K170" s="477"/>
      <c r="L170" s="477"/>
      <c r="M170" s="477"/>
      <c r="N170" s="478"/>
      <c r="O170" s="1934" t="s">
        <v>371</v>
      </c>
      <c r="P170" s="1935"/>
      <c r="Q170" s="1935"/>
      <c r="R170" s="1935"/>
      <c r="S170" s="1936"/>
      <c r="T170" s="1909" t="s">
        <v>351</v>
      </c>
      <c r="U170" s="1910"/>
      <c r="V170" s="1910"/>
      <c r="W170" s="1910"/>
      <c r="X170" s="1910"/>
      <c r="Y170" s="1910"/>
      <c r="Z170" s="1911"/>
      <c r="AA170" s="1894" t="s">
        <v>589</v>
      </c>
      <c r="AB170" s="1895"/>
      <c r="AC170" s="1895"/>
      <c r="AD170" s="1895"/>
      <c r="AE170" s="1895"/>
      <c r="AF170" s="1895"/>
      <c r="AG170" s="1895"/>
      <c r="AH170" s="1896"/>
      <c r="AI170" s="1136"/>
      <c r="AJ170" s="779" t="s">
        <v>938</v>
      </c>
      <c r="AK170" s="1137"/>
      <c r="AL170" s="1543" t="s">
        <v>662</v>
      </c>
      <c r="AM170" s="1161"/>
      <c r="AN170" s="1136"/>
      <c r="AO170" s="1136"/>
      <c r="AP170" s="1136" t="s">
        <v>722</v>
      </c>
      <c r="AQ170" s="1136"/>
      <c r="AR170" s="1161"/>
    </row>
    <row r="171" spans="1:46" outlineLevel="1">
      <c r="A171" s="521">
        <f>ROW()</f>
        <v>171</v>
      </c>
      <c r="B171" s="35"/>
      <c r="D171" s="33" t="s">
        <v>145</v>
      </c>
      <c r="F171" s="858"/>
      <c r="H171" s="93"/>
      <c r="J171" s="114"/>
      <c r="N171" s="171"/>
      <c r="O171" s="398">
        <v>4.8013998699999991</v>
      </c>
      <c r="P171" s="398">
        <v>4.2922495000000005</v>
      </c>
      <c r="Q171" s="398">
        <v>4.3136383</v>
      </c>
      <c r="R171" s="398">
        <v>4.5457988831574418</v>
      </c>
      <c r="S171" s="399">
        <v>4.8268208377399633</v>
      </c>
      <c r="T171" s="397">
        <v>2.7687481935450409</v>
      </c>
      <c r="U171" s="398">
        <v>3.1825410180406464</v>
      </c>
      <c r="V171" s="398">
        <v>3.1795979331623121</v>
      </c>
      <c r="W171" s="398">
        <v>6.362138951202958</v>
      </c>
      <c r="X171" s="398">
        <v>7.008674989092464</v>
      </c>
      <c r="Y171" s="398">
        <v>7.5122940835656618</v>
      </c>
      <c r="Z171" s="399">
        <v>7.924159466050666</v>
      </c>
      <c r="AA171" s="412">
        <v>4.0948508814286271</v>
      </c>
      <c r="AB171" s="411">
        <v>4.8156855908896787</v>
      </c>
      <c r="AC171" s="411">
        <v>3.1805251568180077</v>
      </c>
      <c r="AD171" s="411"/>
      <c r="AE171" s="411">
        <v>7.8784213867063979</v>
      </c>
      <c r="AF171" s="411">
        <v>7.2262695807751491</v>
      </c>
      <c r="AG171" s="411">
        <v>6.5772230667789664</v>
      </c>
      <c r="AH171" s="657">
        <v>5.9886558809490973</v>
      </c>
      <c r="AI171" s="224">
        <f>AI178*AI$16/$AH$16</f>
        <v>6.9981607752347212</v>
      </c>
      <c r="AJ171" s="31">
        <f t="shared" ref="AJ171:AK171" si="225">AJ178*AJ$16/$AH$16</f>
        <v>6.9368622365619466</v>
      </c>
      <c r="AK171" s="31">
        <f t="shared" si="225"/>
        <v>6.572287246372456</v>
      </c>
      <c r="AL171" s="411">
        <v>6.9742574476668802</v>
      </c>
      <c r="AM171" s="657">
        <v>6.961693336272444</v>
      </c>
      <c r="AN171" s="142">
        <f>Revenue!AN$103</f>
        <v>7.3034685047636669</v>
      </c>
      <c r="AO171" s="142">
        <f>Revenue!AO$103</f>
        <v>8.1817670799813591</v>
      </c>
      <c r="AP171" s="142">
        <f>Revenue!AP$103</f>
        <v>9.0178478588499118</v>
      </c>
      <c r="AQ171" s="142">
        <f>Revenue!AQ$103</f>
        <v>9.6833436930010048</v>
      </c>
      <c r="AR171" s="237">
        <f>Revenue!AR$103</f>
        <v>10.46146297856264</v>
      </c>
    </row>
    <row r="172" spans="1:46" outlineLevel="1">
      <c r="A172" s="521">
        <f>ROW()</f>
        <v>172</v>
      </c>
      <c r="B172" s="35"/>
      <c r="D172" s="33" t="s">
        <v>154</v>
      </c>
      <c r="J172" s="114"/>
      <c r="N172" s="171"/>
      <c r="O172" s="398">
        <v>4.4186998400000004</v>
      </c>
      <c r="P172" s="398">
        <v>4.7266199499999999</v>
      </c>
      <c r="Q172" s="398">
        <v>4.9373896800000008</v>
      </c>
      <c r="R172" s="398">
        <v>4.9186774746725153</v>
      </c>
      <c r="S172" s="399">
        <v>5.2038131449849878</v>
      </c>
      <c r="T172" s="397">
        <v>2.6077601825386827</v>
      </c>
      <c r="U172" s="398">
        <v>2.7593982249664375</v>
      </c>
      <c r="V172" s="398">
        <v>3.574098149550569</v>
      </c>
      <c r="W172" s="398">
        <v>6.3334963745170061</v>
      </c>
      <c r="X172" s="398">
        <v>7.8175002341699269</v>
      </c>
      <c r="Y172" s="398">
        <v>8.4545803598954912</v>
      </c>
      <c r="Z172" s="399">
        <v>9.1064386799327188</v>
      </c>
      <c r="AA172" s="412">
        <v>3.125233003799663</v>
      </c>
      <c r="AB172" s="411">
        <v>4.5951200528601595</v>
      </c>
      <c r="AC172" s="411">
        <v>1.4540699244902784</v>
      </c>
      <c r="AD172" s="411"/>
      <c r="AE172" s="411">
        <v>5.6082882136441441</v>
      </c>
      <c r="AF172" s="411">
        <v>5.3156961634311033</v>
      </c>
      <c r="AG172" s="411">
        <v>5.0400656077413775</v>
      </c>
      <c r="AH172" s="657">
        <v>4.6711913581393683</v>
      </c>
      <c r="AI172" s="224">
        <f t="shared" ref="AI172:AK172" si="226">AI179*AI$16/$AH$16</f>
        <v>4.2715887594197923</v>
      </c>
      <c r="AJ172" s="31">
        <f t="shared" si="226"/>
        <v>4.3141911104534207</v>
      </c>
      <c r="AK172" s="31">
        <f t="shared" si="226"/>
        <v>4.211036251911314</v>
      </c>
      <c r="AL172" s="411">
        <v>4.7158438396099349</v>
      </c>
      <c r="AM172" s="657">
        <v>4.7015836304391474</v>
      </c>
      <c r="AN172" s="142">
        <f>Revenue!AN$111</f>
        <v>5.7438189667913662</v>
      </c>
      <c r="AO172" s="142">
        <f>Revenue!AO$111</f>
        <v>6.1928785771569794</v>
      </c>
      <c r="AP172" s="142">
        <f>Revenue!AP$111</f>
        <v>6.7374802210907792</v>
      </c>
      <c r="AQ172" s="142">
        <f>Revenue!AQ$111</f>
        <v>7.2835044959758042</v>
      </c>
      <c r="AR172" s="237">
        <f>Revenue!AR$111</f>
        <v>7.8394084332259819</v>
      </c>
    </row>
    <row r="173" spans="1:46" outlineLevel="1">
      <c r="A173" s="521">
        <f>ROW()</f>
        <v>173</v>
      </c>
      <c r="B173" s="35"/>
      <c r="D173" s="33" t="s">
        <v>160</v>
      </c>
      <c r="J173" s="114"/>
      <c r="N173" s="171"/>
      <c r="O173" s="398">
        <v>8.5980122300000001</v>
      </c>
      <c r="P173" s="398">
        <v>8.4132728708999966</v>
      </c>
      <c r="Q173" s="398">
        <v>8.711606538263144</v>
      </c>
      <c r="R173" s="398">
        <v>7.6581831519397543</v>
      </c>
      <c r="S173" s="399">
        <v>8.2992081562078841</v>
      </c>
      <c r="T173" s="397">
        <v>4.0178201585281847</v>
      </c>
      <c r="U173" s="398">
        <v>4.7217021359739126</v>
      </c>
      <c r="V173" s="398">
        <v>4.8612093068549624</v>
      </c>
      <c r="W173" s="398">
        <v>9.5829114428288751</v>
      </c>
      <c r="X173" s="398">
        <v>11.047033313277367</v>
      </c>
      <c r="Y173" s="398">
        <v>12.109817785291229</v>
      </c>
      <c r="Z173" s="399">
        <v>13.235352284318969</v>
      </c>
      <c r="AA173" s="412">
        <v>5.2760635717691535</v>
      </c>
      <c r="AB173" s="411">
        <v>7.5440283888319719</v>
      </c>
      <c r="AC173" s="411">
        <v>2.1920482688456651</v>
      </c>
      <c r="AD173" s="411"/>
      <c r="AE173" s="411">
        <v>8.8282954167792127</v>
      </c>
      <c r="AF173" s="411">
        <v>8.2439619573449718</v>
      </c>
      <c r="AG173" s="411">
        <v>7.7173272161442865</v>
      </c>
      <c r="AH173" s="657">
        <v>7.228097871911169</v>
      </c>
      <c r="AI173" s="224">
        <f t="shared" ref="AI173:AK173" si="227">AI180*AI$16/$AH$16</f>
        <v>8.3627728400785291</v>
      </c>
      <c r="AJ173" s="31">
        <f t="shared" si="227"/>
        <v>8.9721616324191267</v>
      </c>
      <c r="AK173" s="31">
        <f t="shared" si="227"/>
        <v>8.7942895758926714</v>
      </c>
      <c r="AL173" s="411">
        <v>10.501843823176467</v>
      </c>
      <c r="AM173" s="657">
        <v>10.645413210608986</v>
      </c>
      <c r="AN173" s="142">
        <f>Revenue!AN$117</f>
        <v>12.418219893308709</v>
      </c>
      <c r="AO173" s="142">
        <f>Revenue!AO$117</f>
        <v>13.551441932523165</v>
      </c>
      <c r="AP173" s="142">
        <f>Revenue!AP$117</f>
        <v>14.799496362798809</v>
      </c>
      <c r="AQ173" s="142">
        <f>Revenue!AQ$117</f>
        <v>16.142456506536949</v>
      </c>
      <c r="AR173" s="237">
        <f>Revenue!AR$117</f>
        <v>17.59302491017333</v>
      </c>
    </row>
    <row r="174" spans="1:46" outlineLevel="1">
      <c r="A174" s="521">
        <f>ROW()</f>
        <v>174</v>
      </c>
      <c r="B174" s="35"/>
      <c r="D174" s="33" t="s">
        <v>161</v>
      </c>
      <c r="J174" s="114"/>
      <c r="N174" s="171"/>
      <c r="O174" s="398">
        <v>6.2602107099999991</v>
      </c>
      <c r="P174" s="398">
        <v>6.5016718333187296</v>
      </c>
      <c r="Q174" s="398">
        <v>6.9799748957479624</v>
      </c>
      <c r="R174" s="398">
        <v>7.3718110493599216</v>
      </c>
      <c r="S174" s="399">
        <v>7.5232053512793682</v>
      </c>
      <c r="T174" s="397">
        <v>3.666961440355109</v>
      </c>
      <c r="U174" s="398">
        <v>4.0314645258301605</v>
      </c>
      <c r="V174" s="398">
        <v>4.941080426884727</v>
      </c>
      <c r="W174" s="398">
        <v>8.9725449527148875</v>
      </c>
      <c r="X174" s="398">
        <v>10.83174427339609</v>
      </c>
      <c r="Y174" s="398">
        <v>11.780116395878983</v>
      </c>
      <c r="Z174" s="399">
        <v>12.853901415579672</v>
      </c>
      <c r="AA174" s="412">
        <v>5.7330216653333927</v>
      </c>
      <c r="AB174" s="411">
        <v>7.9261086251205706</v>
      </c>
      <c r="AC174" s="411">
        <v>2.4665907865801961</v>
      </c>
      <c r="AD174" s="411"/>
      <c r="AE174" s="411">
        <v>9.1433680735422378</v>
      </c>
      <c r="AF174" s="411">
        <v>8.3209078321465828</v>
      </c>
      <c r="AG174" s="411">
        <v>7.5662299810612801</v>
      </c>
      <c r="AH174" s="657">
        <v>6.7340826581069342</v>
      </c>
      <c r="AI174" s="224">
        <f t="shared" ref="AI174:AK174" si="228">AI181*AI$16/$AH$16</f>
        <v>8.3554993429262296</v>
      </c>
      <c r="AJ174" s="31">
        <f t="shared" si="228"/>
        <v>8.6100598466699729</v>
      </c>
      <c r="AK174" s="31">
        <f t="shared" si="228"/>
        <v>8.240099786917618</v>
      </c>
      <c r="AL174" s="411">
        <v>10.305872981161658</v>
      </c>
      <c r="AM174" s="657">
        <v>10.434140784339135</v>
      </c>
      <c r="AN174" s="142">
        <f>Revenue!AN$122</f>
        <v>11.516289734858532</v>
      </c>
      <c r="AO174" s="142">
        <f>Revenue!AO$122</f>
        <v>12.559846433433057</v>
      </c>
      <c r="AP174" s="142">
        <f>Revenue!AP$122</f>
        <v>13.71553898383015</v>
      </c>
      <c r="AQ174" s="142">
        <f>Revenue!AQ$122</f>
        <v>14.967247232414376</v>
      </c>
      <c r="AR174" s="237">
        <f>Revenue!AR$122</f>
        <v>16.317096071142203</v>
      </c>
    </row>
    <row r="175" spans="1:46" outlineLevel="1">
      <c r="A175" s="521">
        <f>ROW()</f>
        <v>175</v>
      </c>
      <c r="B175" s="35"/>
      <c r="D175" s="45" t="s">
        <v>163</v>
      </c>
      <c r="E175" s="45"/>
      <c r="F175" s="45"/>
      <c r="G175" s="45"/>
      <c r="H175" s="45"/>
      <c r="I175" s="45"/>
      <c r="J175" s="182"/>
      <c r="K175" s="45"/>
      <c r="L175" s="45"/>
      <c r="M175" s="45"/>
      <c r="N175" s="194"/>
      <c r="O175" s="401">
        <v>87.527462749999998</v>
      </c>
      <c r="P175" s="401">
        <v>87.126348887100022</v>
      </c>
      <c r="Q175" s="401">
        <v>90.547978670173904</v>
      </c>
      <c r="R175" s="401">
        <v>94.388613927973012</v>
      </c>
      <c r="S175" s="402">
        <v>97.862762302405585</v>
      </c>
      <c r="T175" s="400">
        <v>45.892630325332725</v>
      </c>
      <c r="U175" s="401">
        <v>56.027743589064855</v>
      </c>
      <c r="V175" s="401">
        <v>63.861786705537703</v>
      </c>
      <c r="W175" s="401">
        <v>119.88953029460257</v>
      </c>
      <c r="X175" s="401">
        <v>151.54925193903557</v>
      </c>
      <c r="Y175" s="401">
        <v>166.38790970957618</v>
      </c>
      <c r="Z175" s="402">
        <v>183.05712628047348</v>
      </c>
      <c r="AA175" s="1117">
        <v>79.580524317931093</v>
      </c>
      <c r="AB175" s="1118">
        <v>108.35920224874569</v>
      </c>
      <c r="AC175" s="1118">
        <v>31.933604831616325</v>
      </c>
      <c r="AD175" s="1118"/>
      <c r="AE175" s="1118">
        <v>127.40296125762235</v>
      </c>
      <c r="AF175" s="1118">
        <v>118.67967401672497</v>
      </c>
      <c r="AG175" s="1118">
        <v>112.06114050843351</v>
      </c>
      <c r="AH175" s="1119">
        <v>106.23125036020276</v>
      </c>
      <c r="AI175" s="226">
        <f t="shared" ref="AI175:AK175" si="229">AI182*AI$16/$AH$16</f>
        <v>128.03778271679741</v>
      </c>
      <c r="AJ175" s="57">
        <f t="shared" si="229"/>
        <v>127.04106307112566</v>
      </c>
      <c r="AK175" s="57">
        <f t="shared" si="229"/>
        <v>121.88671957368997</v>
      </c>
      <c r="AL175" s="1118">
        <v>145.44244660129681</v>
      </c>
      <c r="AM175" s="1119">
        <v>146.87778035842797</v>
      </c>
      <c r="AN175" s="146">
        <f>Revenue!AN$131</f>
        <v>169.29755763188538</v>
      </c>
      <c r="AO175" s="146">
        <f>Revenue!AO$131</f>
        <v>184.40728818348873</v>
      </c>
      <c r="AP175" s="146">
        <f>Revenue!AP$131</f>
        <v>201.0670289745687</v>
      </c>
      <c r="AQ175" s="146">
        <f>Revenue!AQ$131</f>
        <v>219.48795478320602</v>
      </c>
      <c r="AR175" s="239">
        <f>Revenue!AR$131</f>
        <v>239.87441365014018</v>
      </c>
    </row>
    <row r="176" spans="1:46" outlineLevel="1">
      <c r="A176" s="521">
        <f>ROW()</f>
        <v>176</v>
      </c>
      <c r="B176" s="35"/>
      <c r="D176" s="33" t="s">
        <v>24</v>
      </c>
      <c r="J176" s="114"/>
      <c r="N176" s="171"/>
      <c r="O176" s="295">
        <f t="shared" ref="O176:Z176" si="230">SUM(O171:O175)</f>
        <v>111.6057854</v>
      </c>
      <c r="P176" s="95">
        <f t="shared" si="230"/>
        <v>111.06016304131876</v>
      </c>
      <c r="Q176" s="95">
        <f t="shared" si="230"/>
        <v>115.49058808418501</v>
      </c>
      <c r="R176" s="95">
        <f t="shared" si="230"/>
        <v>118.88308448710265</v>
      </c>
      <c r="S176" s="298">
        <f t="shared" si="230"/>
        <v>123.71580979261779</v>
      </c>
      <c r="T176" s="295">
        <f t="shared" si="230"/>
        <v>58.953920300299743</v>
      </c>
      <c r="U176" s="95">
        <f t="shared" si="230"/>
        <v>70.722849493876012</v>
      </c>
      <c r="V176" s="95">
        <f t="shared" si="230"/>
        <v>80.417772521990273</v>
      </c>
      <c r="W176" s="95">
        <f t="shared" si="230"/>
        <v>151.14062201586628</v>
      </c>
      <c r="X176" s="95">
        <f t="shared" si="230"/>
        <v>188.2542047489714</v>
      </c>
      <c r="Y176" s="95">
        <f t="shared" si="230"/>
        <v>206.24471833420753</v>
      </c>
      <c r="Z176" s="298">
        <f t="shared" si="230"/>
        <v>226.17697812635549</v>
      </c>
      <c r="AA176" s="295">
        <f t="shared" ref="AA176:AH176" si="231">SUM(AA171:AA175)</f>
        <v>97.809693440261924</v>
      </c>
      <c r="AB176" s="95">
        <f t="shared" ref="AB176:AC176" si="232">SUM(AB171:AB175)</f>
        <v>133.24014490644808</v>
      </c>
      <c r="AC176" s="95">
        <f t="shared" si="232"/>
        <v>41.226838968350471</v>
      </c>
      <c r="AD176" s="95"/>
      <c r="AE176" s="95">
        <f t="shared" si="231"/>
        <v>158.86133434829435</v>
      </c>
      <c r="AF176" s="95">
        <f t="shared" si="231"/>
        <v>147.78650955042278</v>
      </c>
      <c r="AG176" s="95">
        <f t="shared" si="231"/>
        <v>138.96198638015943</v>
      </c>
      <c r="AH176" s="298">
        <f t="shared" si="231"/>
        <v>130.85327812930933</v>
      </c>
      <c r="AI176" s="95">
        <f t="shared" ref="AI176:AM176" si="233">SUM(AI171:AI175)</f>
        <v>156.02580443445669</v>
      </c>
      <c r="AJ176" s="95">
        <f t="shared" si="233"/>
        <v>155.87433789723013</v>
      </c>
      <c r="AK176" s="95">
        <f t="shared" si="233"/>
        <v>149.70443243478402</v>
      </c>
      <c r="AL176" s="95">
        <f t="shared" si="233"/>
        <v>177.94026469291174</v>
      </c>
      <c r="AM176" s="298">
        <f t="shared" si="233"/>
        <v>179.62061132008768</v>
      </c>
      <c r="AN176" s="95">
        <f t="shared" ref="AN176:AR176" si="234">SUM(AN171:AN175)</f>
        <v>206.27935473160767</v>
      </c>
      <c r="AO176" s="95">
        <f t="shared" si="234"/>
        <v>224.89322220658329</v>
      </c>
      <c r="AP176" s="95">
        <f t="shared" si="234"/>
        <v>245.33739240113835</v>
      </c>
      <c r="AQ176" s="95">
        <f t="shared" si="234"/>
        <v>267.56450671113419</v>
      </c>
      <c r="AR176" s="298">
        <f t="shared" si="234"/>
        <v>292.08540604324435</v>
      </c>
    </row>
    <row r="177" spans="1:44" outlineLevel="1">
      <c r="A177" s="521">
        <f>ROW()</f>
        <v>177</v>
      </c>
      <c r="B177" s="35"/>
      <c r="C177" s="756" t="s">
        <v>296</v>
      </c>
      <c r="J177" s="476"/>
      <c r="K177" s="477"/>
      <c r="L177" s="477"/>
      <c r="M177" s="477"/>
      <c r="N177" s="478"/>
      <c r="O177" s="1940" t="s">
        <v>814</v>
      </c>
      <c r="P177" s="1941"/>
      <c r="Q177" s="1941"/>
      <c r="R177" s="1941"/>
      <c r="S177" s="1942"/>
      <c r="T177" s="1894" t="s">
        <v>816</v>
      </c>
      <c r="U177" s="1895"/>
      <c r="V177" s="1895"/>
      <c r="W177" s="1895"/>
      <c r="X177" s="1895"/>
      <c r="Y177" s="1895"/>
      <c r="Z177" s="1896"/>
      <c r="AA177" s="1894" t="s">
        <v>817</v>
      </c>
      <c r="AB177" s="1895"/>
      <c r="AC177" s="1895"/>
      <c r="AD177" s="1895"/>
      <c r="AE177" s="1895"/>
      <c r="AF177" s="1895"/>
      <c r="AG177" s="1895"/>
      <c r="AH177" s="1896"/>
      <c r="AI177" s="1136"/>
      <c r="AJ177" s="779" t="s">
        <v>812</v>
      </c>
      <c r="AK177" s="1136"/>
      <c r="AL177" s="1542" t="s">
        <v>810</v>
      </c>
      <c r="AM177" s="1161"/>
      <c r="AN177" s="1136"/>
      <c r="AO177" s="1136"/>
      <c r="AP177" s="1136" t="s">
        <v>809</v>
      </c>
      <c r="AQ177" s="1136"/>
      <c r="AR177" s="1161"/>
    </row>
    <row r="178" spans="1:44" outlineLevel="1">
      <c r="A178" s="521">
        <f>ROW()</f>
        <v>178</v>
      </c>
      <c r="B178" s="35"/>
      <c r="D178" s="33" t="s">
        <v>145</v>
      </c>
      <c r="F178" s="858"/>
      <c r="H178" s="93"/>
      <c r="J178" s="114"/>
      <c r="N178" s="171"/>
      <c r="O178" s="31">
        <f>O171*O$17/$S$17</f>
        <v>4.2660225393628322</v>
      </c>
      <c r="P178" s="31">
        <f t="shared" ref="P178:S178" si="235">P171*P$17/$S$17</f>
        <v>3.9377274174041301</v>
      </c>
      <c r="Q178" s="31">
        <f t="shared" si="235"/>
        <v>4.0744158810029498</v>
      </c>
      <c r="R178" s="31">
        <f t="shared" si="235"/>
        <v>4.4519328295229217</v>
      </c>
      <c r="S178" s="225">
        <f t="shared" si="235"/>
        <v>4.8268208377399633</v>
      </c>
      <c r="T178" s="224">
        <f>T171*T$17/$S$17</f>
        <v>2.811218667310333</v>
      </c>
      <c r="U178" s="31">
        <f t="shared" ref="U178:Z178" si="236">U171*U$17/$S$17</f>
        <v>3.2670332574576544</v>
      </c>
      <c r="V178" s="31">
        <f t="shared" si="236"/>
        <v>3.3446744040285559</v>
      </c>
      <c r="W178" s="31">
        <f t="shared" si="236"/>
        <v>6.6924446902624624</v>
      </c>
      <c r="X178" s="31">
        <f t="shared" si="236"/>
        <v>7.4593803423733362</v>
      </c>
      <c r="Y178" s="31">
        <f t="shared" si="236"/>
        <v>8.1865103159641812</v>
      </c>
      <c r="Z178" s="225">
        <f t="shared" si="236"/>
        <v>8.895744170036064</v>
      </c>
      <c r="AA178" s="224">
        <f>AA171*AA$17/$Z$17</f>
        <v>4.1219178844220163</v>
      </c>
      <c r="AB178" s="31">
        <f t="shared" ref="AB178:AC178" si="237">AB171*AB$17/$Z$17</f>
        <v>4.9293703309956678</v>
      </c>
      <c r="AC178" s="31">
        <f t="shared" si="237"/>
        <v>3.2556083758174887</v>
      </c>
      <c r="AD178" s="31"/>
      <c r="AE178" s="31">
        <f t="shared" ref="AE178:AH178" si="238">AE171*AE$17/$Z$17</f>
        <v>8.1834405338782226</v>
      </c>
      <c r="AF178" s="31">
        <f t="shared" si="238"/>
        <v>7.6493372993852136</v>
      </c>
      <c r="AG178" s="31">
        <f t="shared" si="238"/>
        <v>7.0865075724219064</v>
      </c>
      <c r="AH178" s="225">
        <f t="shared" si="238"/>
        <v>6.571121939247262</v>
      </c>
      <c r="AI178" s="411">
        <v>7.0583859109940565</v>
      </c>
      <c r="AJ178" s="411">
        <v>7.2413200455676776</v>
      </c>
      <c r="AK178" s="411">
        <v>7.3980651620096154</v>
      </c>
      <c r="AL178" s="31">
        <f>AL171*$AH$16*AL$17</f>
        <v>8.1686440501502791</v>
      </c>
      <c r="AM178" s="225">
        <f t="shared" ref="AM178:AM182" si="239">AM171*$AH$16*AM$17</f>
        <v>8.3365762464662083</v>
      </c>
      <c r="AN178" s="31">
        <f t="shared" ref="AN178:AR182" si="240">AN171*AN$17</f>
        <v>7.6343284821340296</v>
      </c>
      <c r="AO178" s="31">
        <f t="shared" ref="AO178:AR178" si="241">AO171*AO$17</f>
        <v>8.7439896364555416</v>
      </c>
      <c r="AP178" s="31">
        <f t="shared" si="241"/>
        <v>9.8534034910767243</v>
      </c>
      <c r="AQ178" s="31">
        <f t="shared" si="241"/>
        <v>10.817565928138322</v>
      </c>
      <c r="AR178" s="225">
        <f t="shared" si="241"/>
        <v>11.94861223666536</v>
      </c>
    </row>
    <row r="179" spans="1:44" outlineLevel="1">
      <c r="A179" s="521">
        <f>ROW()</f>
        <v>179</v>
      </c>
      <c r="B179" s="35"/>
      <c r="D179" s="33" t="s">
        <v>154</v>
      </c>
      <c r="J179" s="114"/>
      <c r="N179" s="171"/>
      <c r="O179" s="31">
        <f t="shared" ref="O179:S179" si="242">O172*O$17/$S$17</f>
        <v>3.9259952560707978</v>
      </c>
      <c r="P179" s="31">
        <f t="shared" si="242"/>
        <v>4.3362206620943953</v>
      </c>
      <c r="Q179" s="31">
        <f t="shared" si="242"/>
        <v>4.6635757390442487</v>
      </c>
      <c r="R179" s="31">
        <f t="shared" si="242"/>
        <v>4.8171118631011058</v>
      </c>
      <c r="S179" s="225">
        <f t="shared" si="242"/>
        <v>5.2038131449849878</v>
      </c>
      <c r="T179" s="224">
        <f t="shared" ref="T179:Z179" si="243">T172*T$17/$S$17</f>
        <v>2.6477612236867683</v>
      </c>
      <c r="U179" s="31">
        <f t="shared" si="243"/>
        <v>2.8326565849212986</v>
      </c>
      <c r="V179" s="31">
        <f t="shared" si="243"/>
        <v>3.7596560475803331</v>
      </c>
      <c r="W179" s="31">
        <f t="shared" si="243"/>
        <v>6.6623150653473875</v>
      </c>
      <c r="X179" s="31">
        <f t="shared" si="243"/>
        <v>8.3202185383141867</v>
      </c>
      <c r="Y179" s="31">
        <f t="shared" si="243"/>
        <v>9.2133652601338056</v>
      </c>
      <c r="Z179" s="225">
        <f t="shared" si="243"/>
        <v>10.222983162298267</v>
      </c>
      <c r="AA179" s="224">
        <f t="shared" ref="AA179:AC179" si="244">AA172*AA$17/$Z$17</f>
        <v>3.1458908234659493</v>
      </c>
      <c r="AB179" s="31">
        <f t="shared" si="244"/>
        <v>4.7035978633620514</v>
      </c>
      <c r="AC179" s="31">
        <f t="shared" si="244"/>
        <v>1.4883964099598315</v>
      </c>
      <c r="AD179" s="31"/>
      <c r="AE179" s="31">
        <f t="shared" ref="AE179:AH179" si="245">AE172*AE$17/$Z$17</f>
        <v>5.8254174079400922</v>
      </c>
      <c r="AF179" s="31">
        <f t="shared" si="245"/>
        <v>5.6269078368331122</v>
      </c>
      <c r="AG179" s="31">
        <f t="shared" si="245"/>
        <v>5.4303256453568558</v>
      </c>
      <c r="AH179" s="225">
        <f t="shared" si="245"/>
        <v>5.1255187518016481</v>
      </c>
      <c r="AI179" s="411">
        <v>4.3083494199999972</v>
      </c>
      <c r="AJ179" s="411">
        <v>4.5035402899999992</v>
      </c>
      <c r="AK179" s="411">
        <v>4.7401337499999991</v>
      </c>
      <c r="AL179" s="31">
        <f t="shared" ref="AL179" si="246">AL172*$AH$16*AL$17</f>
        <v>5.5234625350336675</v>
      </c>
      <c r="AM179" s="225">
        <f t="shared" si="239"/>
        <v>5.6301116008766785</v>
      </c>
      <c r="AN179" s="31">
        <f t="shared" si="240"/>
        <v>6.0040240751083971</v>
      </c>
      <c r="AO179" s="31">
        <f t="shared" si="240"/>
        <v>6.6184316381946608</v>
      </c>
      <c r="AP179" s="31">
        <f t="shared" si="240"/>
        <v>7.3617466351913956</v>
      </c>
      <c r="AQ179" s="31">
        <f t="shared" si="240"/>
        <v>8.1366305453000063</v>
      </c>
      <c r="AR179" s="225">
        <f t="shared" si="240"/>
        <v>8.9538195303475092</v>
      </c>
    </row>
    <row r="180" spans="1:44" outlineLevel="1">
      <c r="A180" s="521">
        <f>ROW()</f>
        <v>180</v>
      </c>
      <c r="B180" s="35"/>
      <c r="D180" s="33" t="s">
        <v>160</v>
      </c>
      <c r="J180" s="114"/>
      <c r="N180" s="171"/>
      <c r="O180" s="31">
        <f t="shared" ref="O180:S180" si="247">O173*O$17/$S$17</f>
        <v>7.6392958220531</v>
      </c>
      <c r="P180" s="31">
        <f t="shared" si="247"/>
        <v>7.718371276843361</v>
      </c>
      <c r="Q180" s="31">
        <f t="shared" si="247"/>
        <v>8.2284849957281967</v>
      </c>
      <c r="R180" s="31">
        <f t="shared" si="247"/>
        <v>7.5000495765309685</v>
      </c>
      <c r="S180" s="225">
        <f t="shared" si="247"/>
        <v>8.2992081562078841</v>
      </c>
      <c r="T180" s="224">
        <f t="shared" ref="T180:Z180" si="248">T173*T$17/$S$17</f>
        <v>4.0794504382460204</v>
      </c>
      <c r="U180" s="31">
        <f t="shared" si="248"/>
        <v>4.8470570599378222</v>
      </c>
      <c r="V180" s="31">
        <f t="shared" si="248"/>
        <v>5.1135906749984654</v>
      </c>
      <c r="W180" s="31">
        <f t="shared" si="248"/>
        <v>10.080431328946245</v>
      </c>
      <c r="X180" s="31">
        <f t="shared" si="248"/>
        <v>11.757432505694615</v>
      </c>
      <c r="Y180" s="31">
        <f t="shared" si="248"/>
        <v>13.196654327019949</v>
      </c>
      <c r="Z180" s="225">
        <f t="shared" si="248"/>
        <v>14.858144693582716</v>
      </c>
      <c r="AA180" s="224">
        <f t="shared" ref="AA180:AC180" si="249">AA173*AA$17/$Z$17</f>
        <v>5.3109384017997323</v>
      </c>
      <c r="AB180" s="31">
        <f t="shared" si="249"/>
        <v>7.7221215991443408</v>
      </c>
      <c r="AC180" s="31">
        <f t="shared" si="249"/>
        <v>2.2437963394038722</v>
      </c>
      <c r="AD180" s="31"/>
      <c r="AE180" s="31">
        <f t="shared" ref="AE180:AH180" si="250">AE173*AE$17/$Z$17</f>
        <v>9.1700896680426176</v>
      </c>
      <c r="AF180" s="31">
        <f t="shared" si="250"/>
        <v>8.7266112881810312</v>
      </c>
      <c r="AG180" s="31">
        <f t="shared" si="250"/>
        <v>8.314891740907111</v>
      </c>
      <c r="AH180" s="225">
        <f t="shared" si="250"/>
        <v>7.9311140010961081</v>
      </c>
      <c r="AI180" s="411">
        <v>8.4347416252771392</v>
      </c>
      <c r="AJ180" s="411">
        <v>9.3659484166302924</v>
      </c>
      <c r="AK180" s="411">
        <v>9.8992519494557794</v>
      </c>
      <c r="AL180" s="31">
        <f t="shared" ref="AL180" si="251">AL173*$AH$16*AL$17</f>
        <v>12.300352360880526</v>
      </c>
      <c r="AM180" s="225">
        <f t="shared" si="239"/>
        <v>12.747803532652963</v>
      </c>
      <c r="AN180" s="31">
        <f t="shared" si="240"/>
        <v>12.980787110542607</v>
      </c>
      <c r="AO180" s="31">
        <f t="shared" si="240"/>
        <v>14.482649855302602</v>
      </c>
      <c r="AP180" s="31">
        <f t="shared" si="240"/>
        <v>16.170755085901046</v>
      </c>
      <c r="AQ180" s="31">
        <f t="shared" si="240"/>
        <v>18.033242755576612</v>
      </c>
      <c r="AR180" s="225">
        <f t="shared" si="240"/>
        <v>20.093961346746344</v>
      </c>
    </row>
    <row r="181" spans="1:44" outlineLevel="1">
      <c r="A181" s="521">
        <f>ROW()</f>
        <v>181</v>
      </c>
      <c r="B181" s="35"/>
      <c r="D181" s="33" t="s">
        <v>161</v>
      </c>
      <c r="J181" s="114"/>
      <c r="N181" s="171"/>
      <c r="O181" s="31">
        <f t="shared" ref="O181:S181" si="252">O174*O$17/$S$17</f>
        <v>5.5621695157876117</v>
      </c>
      <c r="P181" s="31">
        <f t="shared" si="252"/>
        <v>5.9646605904487462</v>
      </c>
      <c r="Q181" s="31">
        <f t="shared" si="252"/>
        <v>6.5928848425324409</v>
      </c>
      <c r="R181" s="31">
        <f t="shared" si="252"/>
        <v>7.2195907622049962</v>
      </c>
      <c r="S181" s="225">
        <f t="shared" si="252"/>
        <v>7.5232053512793682</v>
      </c>
      <c r="T181" s="224">
        <f t="shared" ref="T181:Z181" si="253">T174*T$17/$S$17</f>
        <v>3.7232098164313516</v>
      </c>
      <c r="U181" s="31">
        <f t="shared" si="253"/>
        <v>4.1384945574893681</v>
      </c>
      <c r="V181" s="31">
        <f t="shared" si="253"/>
        <v>5.1976084962451141</v>
      </c>
      <c r="W181" s="31">
        <f t="shared" si="253"/>
        <v>9.4383761950977263</v>
      </c>
      <c r="X181" s="31">
        <f t="shared" si="253"/>
        <v>11.528298919885868</v>
      </c>
      <c r="Y181" s="31">
        <f t="shared" si="253"/>
        <v>12.837362771659276</v>
      </c>
      <c r="Z181" s="225">
        <f t="shared" si="253"/>
        <v>14.429923964774748</v>
      </c>
      <c r="AA181" s="224">
        <f t="shared" ref="AA181:AC181" si="254">AA174*AA$17/$Z$17</f>
        <v>5.7709169926774271</v>
      </c>
      <c r="AB181" s="31">
        <f t="shared" si="254"/>
        <v>8.1132216710393763</v>
      </c>
      <c r="AC181" s="31">
        <f t="shared" si="254"/>
        <v>2.5248200308337418</v>
      </c>
      <c r="AD181" s="31"/>
      <c r="AE181" s="31">
        <f t="shared" ref="AE181:AH181" si="255">AE174*AE$17/$Z$17</f>
        <v>9.4973606051902362</v>
      </c>
      <c r="AF181" s="31">
        <f t="shared" si="255"/>
        <v>8.8080620206197526</v>
      </c>
      <c r="AG181" s="31">
        <f t="shared" si="255"/>
        <v>8.1520948143445882</v>
      </c>
      <c r="AH181" s="225">
        <f t="shared" si="255"/>
        <v>7.389050093220261</v>
      </c>
      <c r="AI181" s="411">
        <v>8.4274055334849756</v>
      </c>
      <c r="AJ181" s="411">
        <v>8.9879540395961079</v>
      </c>
      <c r="AK181" s="411">
        <v>9.275430741211915</v>
      </c>
      <c r="AL181" s="31">
        <f t="shared" ref="AL181" si="256">AL174*$AH$16*AL$17</f>
        <v>12.070820247298636</v>
      </c>
      <c r="AM181" s="225">
        <f t="shared" si="239"/>
        <v>12.494806365828953</v>
      </c>
      <c r="AN181" s="31">
        <f t="shared" si="240"/>
        <v>12.037997928517557</v>
      </c>
      <c r="AO181" s="31">
        <f t="shared" si="240"/>
        <v>13.422915364838516</v>
      </c>
      <c r="AP181" s="31">
        <f t="shared" si="240"/>
        <v>14.98636280192318</v>
      </c>
      <c r="AQ181" s="31">
        <f t="shared" si="240"/>
        <v>16.720379739946047</v>
      </c>
      <c r="AR181" s="225">
        <f t="shared" si="240"/>
        <v>18.636652845019348</v>
      </c>
    </row>
    <row r="182" spans="1:44" outlineLevel="1">
      <c r="A182" s="521">
        <f>ROW()</f>
        <v>182</v>
      </c>
      <c r="B182" s="35"/>
      <c r="D182" s="45" t="s">
        <v>163</v>
      </c>
      <c r="E182" s="45"/>
      <c r="F182" s="45"/>
      <c r="G182" s="45"/>
      <c r="H182" s="45"/>
      <c r="I182" s="45"/>
      <c r="J182" s="182"/>
      <c r="K182" s="45"/>
      <c r="L182" s="45"/>
      <c r="M182" s="45"/>
      <c r="N182" s="194"/>
      <c r="O182" s="57">
        <f t="shared" ref="O182:S182" si="257">O175*O$17/$S$17</f>
        <v>77.767763363716824</v>
      </c>
      <c r="P182" s="57">
        <f t="shared" si="257"/>
        <v>79.930072282855775</v>
      </c>
      <c r="Q182" s="57">
        <f t="shared" si="257"/>
        <v>85.52643885011706</v>
      </c>
      <c r="R182" s="57">
        <f t="shared" si="257"/>
        <v>92.439586501731668</v>
      </c>
      <c r="S182" s="227">
        <f t="shared" si="257"/>
        <v>97.862762302405585</v>
      </c>
      <c r="T182" s="226">
        <f t="shared" ref="T182:Z182" si="258">T175*T$17/$S$17</f>
        <v>46.596588076635754</v>
      </c>
      <c r="U182" s="57">
        <f t="shared" si="258"/>
        <v>57.515205808243564</v>
      </c>
      <c r="V182" s="57">
        <f t="shared" si="258"/>
        <v>67.17732489437978</v>
      </c>
      <c r="W182" s="57">
        <f t="shared" si="258"/>
        <v>126.11388348983856</v>
      </c>
      <c r="X182" s="57">
        <f t="shared" si="258"/>
        <v>161.29489704897944</v>
      </c>
      <c r="Y182" s="57">
        <f t="shared" si="258"/>
        <v>181.32095524176188</v>
      </c>
      <c r="Z182" s="227">
        <f t="shared" si="258"/>
        <v>205.50184166153241</v>
      </c>
      <c r="AA182" s="226">
        <f t="shared" ref="AA182:AC182" si="259">AA175*AA$17/$Z$17</f>
        <v>80.106552335141203</v>
      </c>
      <c r="AB182" s="57">
        <f t="shared" si="259"/>
        <v>110.9172570704819</v>
      </c>
      <c r="AC182" s="57">
        <f t="shared" si="259"/>
        <v>32.687467079765909</v>
      </c>
      <c r="AD182" s="57"/>
      <c r="AE182" s="57">
        <f t="shared" ref="AE182:AH182" si="260">AE175*AE$17/$Z$17</f>
        <v>132.33546495126021</v>
      </c>
      <c r="AF182" s="57">
        <f t="shared" si="260"/>
        <v>125.62787022922444</v>
      </c>
      <c r="AG182" s="57">
        <f t="shared" si="260"/>
        <v>120.7382071011545</v>
      </c>
      <c r="AH182" s="227">
        <f t="shared" si="260"/>
        <v>116.56346828947648</v>
      </c>
      <c r="AI182" s="1118">
        <v>129.13965692262184</v>
      </c>
      <c r="AJ182" s="1118">
        <v>132.61687564997885</v>
      </c>
      <c r="AK182" s="1118">
        <v>137.20122995041868</v>
      </c>
      <c r="AL182" s="57">
        <f t="shared" ref="AL182" si="261">AL175*$AH$16*AL$17</f>
        <v>170.35040432389411</v>
      </c>
      <c r="AM182" s="227">
        <f t="shared" si="239"/>
        <v>175.88505493196186</v>
      </c>
      <c r="AN182" s="57">
        <f t="shared" si="240"/>
        <v>176.96703495631124</v>
      </c>
      <c r="AO182" s="57">
        <f t="shared" si="240"/>
        <v>197.07911518387661</v>
      </c>
      <c r="AP182" s="57">
        <f t="shared" si="240"/>
        <v>219.69704925706202</v>
      </c>
      <c r="AQ182" s="57">
        <f t="shared" si="240"/>
        <v>245.19685519535008</v>
      </c>
      <c r="AR182" s="227">
        <f t="shared" si="240"/>
        <v>273.97376065625502</v>
      </c>
    </row>
    <row r="183" spans="1:44" outlineLevel="1">
      <c r="A183" s="521">
        <f>ROW()</f>
        <v>183</v>
      </c>
      <c r="B183" s="35"/>
      <c r="D183" s="33" t="s">
        <v>24</v>
      </c>
      <c r="J183" s="114"/>
      <c r="N183" s="171"/>
      <c r="O183" s="295">
        <f t="shared" ref="O183:AC183" si="262">SUM(O178:O182)</f>
        <v>99.161246496991168</v>
      </c>
      <c r="P183" s="95">
        <f t="shared" si="262"/>
        <v>101.8870522296464</v>
      </c>
      <c r="Q183" s="95">
        <f t="shared" si="262"/>
        <v>109.08580030842489</v>
      </c>
      <c r="R183" s="95">
        <f t="shared" si="262"/>
        <v>116.42827153309166</v>
      </c>
      <c r="S183" s="298">
        <f t="shared" si="262"/>
        <v>123.71580979261779</v>
      </c>
      <c r="T183" s="295">
        <f t="shared" si="262"/>
        <v>59.858228222310231</v>
      </c>
      <c r="U183" s="95">
        <f t="shared" si="262"/>
        <v>72.600447268049706</v>
      </c>
      <c r="V183" s="95">
        <f t="shared" si="262"/>
        <v>84.59285451723224</v>
      </c>
      <c r="W183" s="95">
        <f t="shared" si="262"/>
        <v>158.98745076949237</v>
      </c>
      <c r="X183" s="95">
        <f t="shared" si="262"/>
        <v>200.36022735524745</v>
      </c>
      <c r="Y183" s="95">
        <f t="shared" si="262"/>
        <v>224.75484791653909</v>
      </c>
      <c r="Z183" s="298">
        <f t="shared" si="262"/>
        <v>253.9086376522242</v>
      </c>
      <c r="AA183" s="295">
        <f t="shared" si="262"/>
        <v>98.456216437506328</v>
      </c>
      <c r="AB183" s="95">
        <f t="shared" si="262"/>
        <v>136.38556853502334</v>
      </c>
      <c r="AC183" s="95">
        <f t="shared" si="262"/>
        <v>42.200088235780839</v>
      </c>
      <c r="AD183" s="95"/>
      <c r="AE183" s="95">
        <f t="shared" ref="AE183:AM183" si="263">SUM(AE178:AE182)</f>
        <v>165.01177316631137</v>
      </c>
      <c r="AF183" s="95">
        <f t="shared" si="263"/>
        <v>156.43878867424354</v>
      </c>
      <c r="AG183" s="95">
        <f t="shared" si="263"/>
        <v>149.72202687418496</v>
      </c>
      <c r="AH183" s="298">
        <f t="shared" si="263"/>
        <v>143.58027307484176</v>
      </c>
      <c r="AI183" s="95">
        <f t="shared" si="263"/>
        <v>157.368539412378</v>
      </c>
      <c r="AJ183" s="95">
        <f t="shared" si="263"/>
        <v>162.71563844177294</v>
      </c>
      <c r="AK183" s="95">
        <f t="shared" si="263"/>
        <v>168.51411155309597</v>
      </c>
      <c r="AL183" s="95">
        <f t="shared" si="263"/>
        <v>208.41368351725723</v>
      </c>
      <c r="AM183" s="298">
        <f t="shared" si="263"/>
        <v>215.09435267778667</v>
      </c>
      <c r="AN183" s="95">
        <f t="shared" ref="AN183:AR183" si="264">SUM(AN178:AN182)</f>
        <v>215.62417255261383</v>
      </c>
      <c r="AO183" s="95">
        <f t="shared" si="264"/>
        <v>240.34710167866794</v>
      </c>
      <c r="AP183" s="95">
        <f t="shared" si="264"/>
        <v>268.06931727115438</v>
      </c>
      <c r="AQ183" s="95">
        <f t="shared" si="264"/>
        <v>298.90467416431107</v>
      </c>
      <c r="AR183" s="298">
        <f t="shared" si="264"/>
        <v>333.60680661503358</v>
      </c>
    </row>
    <row r="184" spans="1:44">
      <c r="A184" s="853" t="s">
        <v>123</v>
      </c>
      <c r="B184" s="717"/>
      <c r="C184" s="757"/>
      <c r="D184" s="717"/>
      <c r="E184" s="717"/>
      <c r="F184" s="717"/>
      <c r="G184" s="717"/>
      <c r="H184" s="717"/>
      <c r="I184" s="718"/>
      <c r="J184" s="719"/>
      <c r="K184" s="718"/>
      <c r="L184" s="718"/>
      <c r="M184" s="718"/>
      <c r="N184" s="720"/>
      <c r="O184" s="719"/>
      <c r="P184" s="718"/>
      <c r="Q184" s="718"/>
      <c r="R184" s="718"/>
      <c r="S184" s="720"/>
      <c r="T184" s="719"/>
      <c r="U184" s="718"/>
      <c r="V184" s="718"/>
      <c r="W184" s="718"/>
      <c r="X184" s="718"/>
      <c r="Y184" s="718"/>
      <c r="Z184" s="720"/>
      <c r="AA184" s="719"/>
      <c r="AB184" s="718"/>
      <c r="AC184" s="718"/>
      <c r="AD184" s="718"/>
      <c r="AE184" s="718"/>
      <c r="AF184" s="718"/>
      <c r="AG184" s="718"/>
      <c r="AH184" s="720"/>
      <c r="AI184" s="718"/>
      <c r="AJ184" s="718"/>
      <c r="AK184" s="718"/>
      <c r="AL184" s="718"/>
      <c r="AM184" s="720"/>
      <c r="AN184" s="718"/>
      <c r="AO184" s="718"/>
      <c r="AP184" s="718"/>
      <c r="AQ184" s="718"/>
      <c r="AR184" s="720"/>
    </row>
    <row r="185" spans="1:44" outlineLevel="1">
      <c r="A185" s="521">
        <f>ROW()</f>
        <v>185</v>
      </c>
      <c r="B185" s="35"/>
      <c r="C185" s="756" t="s">
        <v>174</v>
      </c>
      <c r="F185" s="177"/>
      <c r="J185" s="1909"/>
      <c r="K185" s="1910"/>
      <c r="L185" s="1910"/>
      <c r="M185" s="1910"/>
      <c r="N185" s="1911"/>
      <c r="O185" s="1909" t="s">
        <v>818</v>
      </c>
      <c r="P185" s="1910"/>
      <c r="Q185" s="1910"/>
      <c r="R185" s="1910"/>
      <c r="S185" s="1911"/>
      <c r="T185" s="1909" t="s">
        <v>351</v>
      </c>
      <c r="U185" s="1910"/>
      <c r="V185" s="1910"/>
      <c r="W185" s="1910"/>
      <c r="X185" s="1910"/>
      <c r="Y185" s="1910"/>
      <c r="Z185" s="1911"/>
      <c r="AA185" s="1136"/>
      <c r="AB185" s="1136"/>
      <c r="AC185" s="1136"/>
      <c r="AD185" s="1136" t="s">
        <v>820</v>
      </c>
      <c r="AE185" s="1136"/>
      <c r="AF185" s="1136"/>
      <c r="AG185" s="1136"/>
      <c r="AH185" s="1494" t="s">
        <v>821</v>
      </c>
      <c r="AI185" s="1136"/>
      <c r="AJ185" s="1136"/>
      <c r="AK185" s="1136" t="s">
        <v>810</v>
      </c>
      <c r="AL185" s="1136"/>
      <c r="AM185" s="1161"/>
      <c r="AN185" s="1136"/>
      <c r="AO185" s="1136"/>
      <c r="AP185" s="1136" t="s">
        <v>809</v>
      </c>
      <c r="AQ185" s="1136"/>
      <c r="AR185" s="1161"/>
    </row>
    <row r="186" spans="1:44" outlineLevel="1">
      <c r="A186" s="521">
        <f>ROW()</f>
        <v>186</v>
      </c>
      <c r="B186" s="35"/>
      <c r="C186" s="756"/>
      <c r="D186" s="89" t="s">
        <v>712</v>
      </c>
      <c r="F186" s="53"/>
      <c r="J186" s="114"/>
      <c r="N186" s="171"/>
      <c r="O186" s="397">
        <v>0.53</v>
      </c>
      <c r="P186" s="398">
        <v>0.52500000000000002</v>
      </c>
      <c r="Q186" s="398">
        <v>0.54800000000000004</v>
      </c>
      <c r="R186" s="398">
        <v>0.70899999999999996</v>
      </c>
      <c r="S186" s="399">
        <v>0.70599999999999996</v>
      </c>
      <c r="T186" s="412">
        <f>0.77/2</f>
        <v>0.38500000000000001</v>
      </c>
      <c r="U186" s="31">
        <f>T186</f>
        <v>0.38500000000000001</v>
      </c>
      <c r="V186" s="31">
        <f>T186</f>
        <v>0.38500000000000001</v>
      </c>
      <c r="W186" s="31">
        <f>U186+V186</f>
        <v>0.77</v>
      </c>
      <c r="X186" s="31">
        <f>$T$186*2</f>
        <v>0.77</v>
      </c>
      <c r="Y186" s="31">
        <f>$T$186*2</f>
        <v>0.77</v>
      </c>
      <c r="Z186" s="225">
        <f>$T$186*2</f>
        <v>0.77</v>
      </c>
      <c r="AA186" s="31">
        <f>AA188*AA$17</f>
        <v>0.67433530851163337</v>
      </c>
      <c r="AB186" s="31">
        <f t="shared" ref="AB186:AH186" si="265">AB188*AB$17</f>
        <v>0</v>
      </c>
      <c r="AC186" s="31">
        <f t="shared" si="265"/>
        <v>0</v>
      </c>
      <c r="AD186" s="31">
        <f t="shared" si="265"/>
        <v>1.6628526241601838</v>
      </c>
      <c r="AE186" s="31">
        <f t="shared" si="265"/>
        <v>2.2620371617744217</v>
      </c>
      <c r="AF186" s="31">
        <f t="shared" si="265"/>
        <v>3.2889009057279472</v>
      </c>
      <c r="AG186" s="31">
        <f t="shared" si="265"/>
        <v>3.3971425902376517</v>
      </c>
      <c r="AH186" s="225">
        <f t="shared" si="265"/>
        <v>3.437707994134819</v>
      </c>
      <c r="AI186" s="31">
        <f t="shared" ref="AI186:AK186" si="266">AI322/1000000</f>
        <v>3.6202186455716387</v>
      </c>
      <c r="AJ186" s="31">
        <f t="shared" si="266"/>
        <v>3.4185344654781775</v>
      </c>
      <c r="AK186" s="31">
        <f t="shared" si="266"/>
        <v>2.868339631066422</v>
      </c>
      <c r="AL186" s="31">
        <f>AL322/1000000</f>
        <v>3.2801341220121256</v>
      </c>
      <c r="AM186" s="225">
        <f>AM322/1000000</f>
        <v>4.6920204214683032</v>
      </c>
      <c r="AN186" s="31">
        <f t="shared" ref="AN186:AR186" si="267">AN322/1000000</f>
        <v>5.1090356998362676</v>
      </c>
      <c r="AO186" s="31">
        <f t="shared" si="267"/>
        <v>5.3004735856413712</v>
      </c>
      <c r="AP186" s="31">
        <f t="shared" si="267"/>
        <v>5.504694039196619</v>
      </c>
      <c r="AQ186" s="31">
        <f t="shared" si="267"/>
        <v>5.720317650431209</v>
      </c>
      <c r="AR186" s="225">
        <f t="shared" si="267"/>
        <v>5.9507260144291445</v>
      </c>
    </row>
    <row r="187" spans="1:44" outlineLevel="1">
      <c r="A187" s="521">
        <f>ROW()</f>
        <v>187</v>
      </c>
      <c r="B187" s="35"/>
      <c r="C187" s="756"/>
      <c r="D187" s="89"/>
      <c r="F187" s="53"/>
      <c r="J187" s="476"/>
      <c r="K187" s="477"/>
      <c r="L187" s="477"/>
      <c r="M187" s="477"/>
      <c r="N187" s="478"/>
      <c r="O187" s="1934"/>
      <c r="P187" s="1935"/>
      <c r="Q187" s="1935"/>
      <c r="R187" s="1935"/>
      <c r="S187" s="1936"/>
      <c r="T187" s="1894" t="str">
        <f>"Approved 3 [m$ "&amp;Input!$G$43&amp;"]"</f>
        <v>Approved 3 [m$ 31/12/2023]</v>
      </c>
      <c r="U187" s="1895"/>
      <c r="V187" s="1895"/>
      <c r="W187" s="1895"/>
      <c r="X187" s="1895"/>
      <c r="Y187" s="1895"/>
      <c r="Z187" s="1896"/>
      <c r="AA187" s="1171"/>
      <c r="AB187" s="1136"/>
      <c r="AC187" s="1136"/>
      <c r="AD187" s="1136" t="str">
        <f>"Actual 4 [m$ "&amp;Input!$G$43&amp;"]"</f>
        <v>Actual 4 [m$ 31/12/2023]</v>
      </c>
      <c r="AE187" s="1136"/>
      <c r="AF187" s="1136"/>
      <c r="AG187" s="1136"/>
      <c r="AH187" s="1177" t="str">
        <f>"Forecast [m$ "&amp;Input!$G$43&amp;"]"</f>
        <v>Forecast [m$ 31/12/2023]</v>
      </c>
      <c r="AI187" s="1136"/>
      <c r="AJ187" s="1136"/>
      <c r="AK187" s="1136"/>
      <c r="AL187" s="1136"/>
      <c r="AM187" s="1161"/>
      <c r="AN187" s="1136"/>
      <c r="AO187" s="1136"/>
      <c r="AP187" s="1136"/>
      <c r="AQ187" s="1136"/>
      <c r="AR187" s="1161"/>
    </row>
    <row r="188" spans="1:44" outlineLevel="1">
      <c r="A188" s="521">
        <f>ROW()</f>
        <v>188</v>
      </c>
      <c r="B188" s="35"/>
      <c r="C188" s="756"/>
      <c r="D188" s="89"/>
      <c r="F188" s="53"/>
      <c r="J188" s="114"/>
      <c r="N188" s="171"/>
      <c r="O188" s="191"/>
      <c r="P188" s="64"/>
      <c r="Q188" s="64"/>
      <c r="R188" s="64"/>
      <c r="S188" s="202"/>
      <c r="T188" s="224">
        <f>T288/1000000</f>
        <v>0.53081792985885357</v>
      </c>
      <c r="U188" s="31"/>
      <c r="V188" s="31"/>
      <c r="W188" s="31">
        <f t="shared" ref="W188:AB188" si="268">W288/1000000</f>
        <v>1.0886920473977737</v>
      </c>
      <c r="X188" s="31">
        <f t="shared" si="268"/>
        <v>1.0666653561693737</v>
      </c>
      <c r="Y188" s="31">
        <f t="shared" si="268"/>
        <v>1.0666653561693737</v>
      </c>
      <c r="Z188" s="225">
        <f t="shared" si="268"/>
        <v>1.0666653561693737</v>
      </c>
      <c r="AA188" s="224">
        <f t="shared" si="268"/>
        <v>0.86094780007911165</v>
      </c>
      <c r="AB188" s="31">
        <f t="shared" si="268"/>
        <v>0</v>
      </c>
      <c r="AC188" s="31">
        <f t="shared" ref="AC188:AH188" si="269">AC288/1000000</f>
        <v>0</v>
      </c>
      <c r="AD188" s="31">
        <f t="shared" si="269"/>
        <v>2.0877697615147692</v>
      </c>
      <c r="AE188" s="31">
        <f t="shared" si="269"/>
        <v>2.7987568883408982</v>
      </c>
      <c r="AF188" s="31">
        <f t="shared" si="269"/>
        <v>3.993036692859711</v>
      </c>
      <c r="AG188" s="31">
        <f t="shared" si="269"/>
        <v>4.0521569371721684</v>
      </c>
      <c r="AH188" s="225">
        <f t="shared" si="269"/>
        <v>4.026437676435016</v>
      </c>
      <c r="AI188" s="31">
        <f t="shared" ref="AI188:AM188" si="270">AI288/1000000</f>
        <v>4.2040252360264514</v>
      </c>
      <c r="AJ188" s="31">
        <f t="shared" si="270"/>
        <v>3.8356351257343775</v>
      </c>
      <c r="AK188" s="31">
        <f t="shared" si="270"/>
        <v>2.9845644020499997</v>
      </c>
      <c r="AL188" s="31">
        <f t="shared" si="270"/>
        <v>3.2801341220121256</v>
      </c>
      <c r="AM188" s="225">
        <f t="shared" si="270"/>
        <v>4.5892218519838641</v>
      </c>
      <c r="AN188" s="31">
        <f t="shared" ref="AN188:AR188" si="271">AN288/1000000</f>
        <v>4.8876180021320028</v>
      </c>
      <c r="AO188" s="31">
        <f t="shared" si="271"/>
        <v>4.9596628191900107</v>
      </c>
      <c r="AP188" s="31">
        <f t="shared" si="271"/>
        <v>5.0379032382006592</v>
      </c>
      <c r="AQ188" s="31">
        <f t="shared" si="271"/>
        <v>5.1205421081078795</v>
      </c>
      <c r="AR188" s="225">
        <f t="shared" si="271"/>
        <v>5.2100862144049183</v>
      </c>
    </row>
    <row r="189" spans="1:44" outlineLevel="1">
      <c r="A189" s="521">
        <f>ROW()</f>
        <v>189</v>
      </c>
      <c r="B189" s="35"/>
      <c r="C189" s="756"/>
      <c r="D189" s="65" t="s">
        <v>713</v>
      </c>
      <c r="E189" s="45"/>
      <c r="F189" s="54"/>
      <c r="G189" s="45"/>
      <c r="H189" s="45"/>
      <c r="I189" s="45"/>
      <c r="J189" s="182"/>
      <c r="K189" s="45"/>
      <c r="L189" s="45"/>
      <c r="M189" s="45"/>
      <c r="N189" s="194"/>
      <c r="O189" s="400">
        <v>0</v>
      </c>
      <c r="P189" s="401">
        <v>0</v>
      </c>
      <c r="Q189" s="401">
        <v>0</v>
      </c>
      <c r="R189" s="401">
        <v>0</v>
      </c>
      <c r="S189" s="402">
        <v>0</v>
      </c>
      <c r="T189" s="400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2">
        <v>0</v>
      </c>
      <c r="AA189" s="400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2">
        <v>0</v>
      </c>
      <c r="AI189" s="401">
        <v>0</v>
      </c>
      <c r="AJ189" s="401">
        <v>0</v>
      </c>
      <c r="AK189" s="401">
        <v>0</v>
      </c>
      <c r="AL189" s="401">
        <v>0</v>
      </c>
      <c r="AM189" s="402">
        <v>0</v>
      </c>
      <c r="AN189" s="1841">
        <v>0</v>
      </c>
      <c r="AO189" s="1841">
        <v>0</v>
      </c>
      <c r="AP189" s="1841">
        <v>0</v>
      </c>
      <c r="AQ189" s="1841">
        <v>0</v>
      </c>
      <c r="AR189" s="1842">
        <v>0</v>
      </c>
    </row>
    <row r="190" spans="1:44" outlineLevel="1">
      <c r="A190" s="521">
        <f>ROW()</f>
        <v>190</v>
      </c>
      <c r="B190" s="35"/>
      <c r="C190" s="756"/>
      <c r="D190" s="89" t="str">
        <f>"Revenue [m$ "&amp;Input!$G$43&amp;"]"</f>
        <v>Revenue [m$ 31/12/2023]</v>
      </c>
      <c r="F190" s="53"/>
      <c r="J190" s="114"/>
      <c r="N190" s="171"/>
      <c r="O190" s="228">
        <f>O186*O$16+O189</f>
        <v>0.86062081025168891</v>
      </c>
      <c r="P190" s="51">
        <f>P186*P$16+P189</f>
        <v>0.82563834693380811</v>
      </c>
      <c r="Q190" s="51">
        <f>Q186*Q$16+Q189</f>
        <v>0.83704763208253807</v>
      </c>
      <c r="R190" s="51">
        <f>R186*R$16+R189</f>
        <v>1.0444775092401479</v>
      </c>
      <c r="S190" s="229">
        <f>S186*S$16+S189</f>
        <v>1.0185818754480602</v>
      </c>
      <c r="T190" s="228">
        <f>T188+T189</f>
        <v>0.53081792985885357</v>
      </c>
      <c r="U190" s="51"/>
      <c r="V190" s="51"/>
      <c r="W190" s="51">
        <f>W188+W189</f>
        <v>1.0886920473977737</v>
      </c>
      <c r="X190" s="51">
        <f>X188+X189</f>
        <v>1.0666653561693737</v>
      </c>
      <c r="Y190" s="51">
        <f>Y188+Y189</f>
        <v>1.0666653561693737</v>
      </c>
      <c r="Z190" s="229">
        <f>Z188+Z189</f>
        <v>1.0666653561693737</v>
      </c>
      <c r="AA190" s="228">
        <f>AA188+AA189</f>
        <v>0.86094780007911165</v>
      </c>
      <c r="AB190" s="51">
        <f t="shared" ref="AB190:AC190" si="272">AB188+AB189</f>
        <v>0</v>
      </c>
      <c r="AC190" s="51">
        <f t="shared" si="272"/>
        <v>0</v>
      </c>
      <c r="AD190" s="51">
        <f t="shared" ref="AD190:AM190" si="273">AD188+AD189</f>
        <v>2.0877697615147692</v>
      </c>
      <c r="AE190" s="51">
        <f t="shared" si="273"/>
        <v>2.7987568883408982</v>
      </c>
      <c r="AF190" s="51">
        <f t="shared" si="273"/>
        <v>3.993036692859711</v>
      </c>
      <c r="AG190" s="51">
        <f t="shared" si="273"/>
        <v>4.0521569371721684</v>
      </c>
      <c r="AH190" s="229">
        <f t="shared" si="273"/>
        <v>4.026437676435016</v>
      </c>
      <c r="AI190" s="51">
        <f t="shared" si="273"/>
        <v>4.2040252360264514</v>
      </c>
      <c r="AJ190" s="51">
        <f t="shared" si="273"/>
        <v>3.8356351257343775</v>
      </c>
      <c r="AK190" s="51">
        <f t="shared" si="273"/>
        <v>2.9845644020499997</v>
      </c>
      <c r="AL190" s="51">
        <f t="shared" si="273"/>
        <v>3.2801341220121256</v>
      </c>
      <c r="AM190" s="229">
        <f t="shared" si="273"/>
        <v>4.5892218519838641</v>
      </c>
      <c r="AN190" s="51">
        <f t="shared" ref="AN190:AR190" si="274">AN188+AN189</f>
        <v>4.8876180021320028</v>
      </c>
      <c r="AO190" s="51">
        <f t="shared" si="274"/>
        <v>4.9596628191900107</v>
      </c>
      <c r="AP190" s="51">
        <f t="shared" si="274"/>
        <v>5.0379032382006592</v>
      </c>
      <c r="AQ190" s="51">
        <f t="shared" si="274"/>
        <v>5.1205421081078795</v>
      </c>
      <c r="AR190" s="229">
        <f t="shared" si="274"/>
        <v>5.2100862144049183</v>
      </c>
    </row>
    <row r="191" spans="1:44" outlineLevel="1">
      <c r="A191" s="521">
        <f>ROW()</f>
        <v>191</v>
      </c>
      <c r="B191" s="35"/>
      <c r="C191" s="756"/>
      <c r="D191" s="89"/>
      <c r="F191" s="53"/>
      <c r="J191" s="476"/>
      <c r="K191" s="477"/>
      <c r="L191" s="477"/>
      <c r="M191" s="477"/>
      <c r="N191" s="478"/>
      <c r="O191" s="1940" t="s">
        <v>814</v>
      </c>
      <c r="P191" s="1941"/>
      <c r="Q191" s="1941"/>
      <c r="R191" s="1941"/>
      <c r="S191" s="1942"/>
      <c r="T191" s="1894" t="s">
        <v>816</v>
      </c>
      <c r="U191" s="1895"/>
      <c r="V191" s="1895"/>
      <c r="W191" s="1895"/>
      <c r="X191" s="1895"/>
      <c r="Y191" s="1895"/>
      <c r="Z191" s="1896"/>
      <c r="AA191" s="1894" t="s">
        <v>809</v>
      </c>
      <c r="AB191" s="1895"/>
      <c r="AC191" s="1895"/>
      <c r="AD191" s="1895"/>
      <c r="AE191" s="1895"/>
      <c r="AF191" s="1895"/>
      <c r="AG191" s="1895"/>
      <c r="AH191" s="1896"/>
      <c r="AI191" s="1136"/>
      <c r="AJ191" s="1136"/>
      <c r="AK191" s="1136"/>
      <c r="AL191" s="1136"/>
      <c r="AM191" s="1161"/>
      <c r="AN191" s="1136"/>
      <c r="AO191" s="1136"/>
      <c r="AP191" s="1136"/>
      <c r="AQ191" s="1136"/>
      <c r="AR191" s="1161"/>
    </row>
    <row r="192" spans="1:44" outlineLevel="1">
      <c r="A192" s="521">
        <f>ROW()</f>
        <v>192</v>
      </c>
      <c r="B192" s="35"/>
      <c r="D192" s="33" t="s">
        <v>819</v>
      </c>
      <c r="J192" s="114"/>
      <c r="N192" s="171"/>
      <c r="O192" s="228">
        <f t="shared" ref="O192:T192" si="275">O190*O$17</f>
        <v>0.53</v>
      </c>
      <c r="P192" s="51">
        <f t="shared" si="275"/>
        <v>0.52500000000000002</v>
      </c>
      <c r="Q192" s="51">
        <f t="shared" si="275"/>
        <v>0.54800000000000004</v>
      </c>
      <c r="R192" s="51">
        <f t="shared" si="275"/>
        <v>0.70900000000000007</v>
      </c>
      <c r="S192" s="229">
        <f t="shared" si="275"/>
        <v>0.70600000000000007</v>
      </c>
      <c r="T192" s="228">
        <f t="shared" si="275"/>
        <v>0.37356442289085534</v>
      </c>
      <c r="U192" s="51"/>
      <c r="V192" s="51"/>
      <c r="W192" s="51">
        <f>W190*W$17</f>
        <v>0.79377140202451224</v>
      </c>
      <c r="X192" s="51">
        <f>X190*X$17</f>
        <v>0.78687143100224188</v>
      </c>
      <c r="Y192" s="51">
        <f>Y190*Y$17</f>
        <v>0.80568110664372983</v>
      </c>
      <c r="Z192" s="229">
        <f>Z190*Z$17</f>
        <v>0.82997693768065173</v>
      </c>
      <c r="AA192" s="228">
        <f>AA190*AA$17</f>
        <v>0.67433530851163337</v>
      </c>
      <c r="AB192" s="51">
        <f t="shared" ref="AB192:AC192" si="276">AB190*AB$17</f>
        <v>0</v>
      </c>
      <c r="AC192" s="51">
        <f t="shared" si="276"/>
        <v>0</v>
      </c>
      <c r="AD192" s="51">
        <f t="shared" ref="AD192:AM192" si="277">AD190*AD$17</f>
        <v>1.6628526241601838</v>
      </c>
      <c r="AE192" s="51">
        <f t="shared" si="277"/>
        <v>2.2620371617744217</v>
      </c>
      <c r="AF192" s="51">
        <f t="shared" si="277"/>
        <v>3.2889009057279472</v>
      </c>
      <c r="AG192" s="51">
        <f t="shared" si="277"/>
        <v>3.3971425902376517</v>
      </c>
      <c r="AH192" s="229">
        <f t="shared" si="277"/>
        <v>3.437707994134819</v>
      </c>
      <c r="AI192" s="51">
        <f t="shared" si="277"/>
        <v>3.6202186455716392</v>
      </c>
      <c r="AJ192" s="51">
        <f t="shared" si="277"/>
        <v>3.4185344654781775</v>
      </c>
      <c r="AK192" s="51">
        <f t="shared" si="277"/>
        <v>2.868339631066422</v>
      </c>
      <c r="AL192" s="51">
        <f t="shared" si="277"/>
        <v>3.2801341220121256</v>
      </c>
      <c r="AM192" s="229">
        <f t="shared" si="277"/>
        <v>4.6920204214683032</v>
      </c>
      <c r="AN192" s="51">
        <f t="shared" ref="AN192:AR192" si="278">AN190*AN$17</f>
        <v>5.1090356998362667</v>
      </c>
      <c r="AO192" s="51">
        <f t="shared" si="278"/>
        <v>5.3004735856413721</v>
      </c>
      <c r="AP192" s="51">
        <f t="shared" si="278"/>
        <v>5.5046940391966199</v>
      </c>
      <c r="AQ192" s="51">
        <f t="shared" si="278"/>
        <v>5.7203176504312081</v>
      </c>
      <c r="AR192" s="229">
        <f t="shared" si="278"/>
        <v>5.9507260144291454</v>
      </c>
    </row>
    <row r="193" spans="1:44">
      <c r="A193" s="853" t="s">
        <v>175</v>
      </c>
      <c r="B193" s="717"/>
      <c r="C193" s="757"/>
      <c r="D193" s="717"/>
      <c r="E193" s="717"/>
      <c r="F193" s="717"/>
      <c r="G193" s="717"/>
      <c r="H193" s="717"/>
      <c r="I193" s="717"/>
      <c r="J193" s="719"/>
      <c r="K193" s="718"/>
      <c r="L193" s="718"/>
      <c r="M193" s="718"/>
      <c r="N193" s="720"/>
      <c r="O193" s="719"/>
      <c r="P193" s="718"/>
      <c r="Q193" s="718"/>
      <c r="R193" s="718"/>
      <c r="S193" s="720"/>
      <c r="T193" s="719"/>
      <c r="U193" s="718"/>
      <c r="V193" s="718"/>
      <c r="W193" s="718"/>
      <c r="X193" s="718"/>
      <c r="Y193" s="718"/>
      <c r="Z193" s="720"/>
      <c r="AA193" s="719"/>
      <c r="AB193" s="718"/>
      <c r="AC193" s="718"/>
      <c r="AD193" s="718"/>
      <c r="AE193" s="718"/>
      <c r="AF193" s="718"/>
      <c r="AG193" s="718"/>
      <c r="AH193" s="720"/>
      <c r="AI193" s="718"/>
      <c r="AJ193" s="718"/>
      <c r="AK193" s="718"/>
      <c r="AL193" s="718"/>
      <c r="AM193" s="720"/>
      <c r="AN193" s="718"/>
      <c r="AO193" s="718"/>
      <c r="AP193" s="718"/>
      <c r="AQ193" s="718"/>
      <c r="AR193" s="720"/>
    </row>
    <row r="194" spans="1:44" outlineLevel="1">
      <c r="A194" s="521">
        <f>ROW()</f>
        <v>194</v>
      </c>
      <c r="B194" s="35"/>
      <c r="C194" s="756" t="s">
        <v>145</v>
      </c>
      <c r="E194" s="177"/>
      <c r="F194" s="177"/>
      <c r="G194" s="177"/>
      <c r="H194" s="177"/>
      <c r="I194" s="177"/>
      <c r="J194" s="1909" t="s">
        <v>822</v>
      </c>
      <c r="K194" s="1910"/>
      <c r="L194" s="1910"/>
      <c r="M194" s="1910"/>
      <c r="N194" s="1911"/>
      <c r="O194" s="1909" t="s">
        <v>823</v>
      </c>
      <c r="P194" s="1910"/>
      <c r="Q194" s="1910"/>
      <c r="R194" s="1910"/>
      <c r="S194" s="1911"/>
      <c r="T194" s="1946" t="s">
        <v>861</v>
      </c>
      <c r="U194" s="1947"/>
      <c r="V194" s="1947"/>
      <c r="W194" s="1947"/>
      <c r="X194" s="1947"/>
      <c r="Y194" s="1947"/>
      <c r="Z194" s="1948"/>
      <c r="AA194" s="1171"/>
      <c r="AB194" s="1136"/>
      <c r="AC194" s="1136"/>
      <c r="AD194" s="1136"/>
      <c r="AE194" s="1136" t="s">
        <v>820</v>
      </c>
      <c r="AF194" s="1136"/>
      <c r="AG194" s="1136"/>
      <c r="AH194" s="1594"/>
      <c r="AI194" s="1136"/>
      <c r="AJ194" s="1136"/>
      <c r="AK194" s="1136" t="s">
        <v>824</v>
      </c>
      <c r="AL194" s="1136"/>
      <c r="AM194" s="1161"/>
      <c r="AN194" s="1136"/>
      <c r="AO194" s="1136"/>
      <c r="AP194" s="1136" t="s">
        <v>825</v>
      </c>
      <c r="AQ194" s="1136"/>
      <c r="AR194" s="1161"/>
    </row>
    <row r="195" spans="1:44" outlineLevel="1">
      <c r="A195" s="521">
        <f>ROW()</f>
        <v>195</v>
      </c>
      <c r="B195" s="35"/>
      <c r="D195" s="33" t="s">
        <v>176</v>
      </c>
      <c r="E195" s="96"/>
      <c r="F195" s="96"/>
      <c r="G195" s="96"/>
      <c r="H195" s="96"/>
      <c r="I195" s="78"/>
      <c r="J195" s="413">
        <v>43720</v>
      </c>
      <c r="K195" s="414">
        <v>44069.763636363634</v>
      </c>
      <c r="L195" s="414">
        <v>44056.545454545449</v>
      </c>
      <c r="M195" s="414">
        <v>44342.909090909088</v>
      </c>
      <c r="N195" s="396">
        <v>44365.08181818181</v>
      </c>
      <c r="O195" s="413">
        <v>44263.045454545449</v>
      </c>
      <c r="P195" s="414">
        <v>44734.3</v>
      </c>
      <c r="Q195" s="414">
        <v>44286.96</v>
      </c>
      <c r="R195" s="414">
        <v>44286.96</v>
      </c>
      <c r="S195" s="396">
        <v>44286.96</v>
      </c>
      <c r="T195" s="413">
        <v>44286.96</v>
      </c>
      <c r="U195" s="414"/>
      <c r="V195" s="414"/>
      <c r="W195" s="414">
        <v>44286.96</v>
      </c>
      <c r="X195" s="414">
        <v>41283.449999999997</v>
      </c>
      <c r="Y195" s="414">
        <v>45308.994444162498</v>
      </c>
      <c r="Z195" s="396">
        <v>46738.99</v>
      </c>
      <c r="AA195" s="655">
        <v>46742.47</v>
      </c>
      <c r="AB195" s="655">
        <v>46742.47</v>
      </c>
      <c r="AC195" s="655">
        <v>46027.881484375001</v>
      </c>
      <c r="AD195" s="698"/>
      <c r="AE195" s="655">
        <v>42220.77</v>
      </c>
      <c r="AF195" s="655">
        <v>38925.9</v>
      </c>
      <c r="AG195" s="655">
        <v>35827.4</v>
      </c>
      <c r="AH195" s="656">
        <v>32444.85</v>
      </c>
      <c r="AI195" s="655">
        <v>33482.800000000003</v>
      </c>
      <c r="AJ195" s="655">
        <v>34153.64</v>
      </c>
      <c r="AK195" s="655">
        <v>35342.19</v>
      </c>
      <c r="AL195" s="655">
        <v>37912.49</v>
      </c>
      <c r="AM195" s="656">
        <v>40101.43</v>
      </c>
      <c r="AN195" s="123">
        <f>Revenue!AN62*AN$17</f>
        <v>44212.752234086402</v>
      </c>
      <c r="AO195" s="123">
        <f>Revenue!AO62*AO$17</f>
        <v>48745.581843899476</v>
      </c>
      <c r="AP195" s="123">
        <f>Revenue!AP62*AP$17</f>
        <v>53743.126292345885</v>
      </c>
      <c r="AQ195" s="123">
        <f>Revenue!AQ62*AQ$17</f>
        <v>59253.032957122348</v>
      </c>
      <c r="AR195" s="519">
        <f>Revenue!AR62*AR$17</f>
        <v>65327.839471496962</v>
      </c>
    </row>
    <row r="196" spans="1:44" outlineLevel="1">
      <c r="A196" s="521">
        <f>ROW()</f>
        <v>196</v>
      </c>
      <c r="B196" s="35"/>
      <c r="D196" s="33" t="s">
        <v>826</v>
      </c>
      <c r="E196" s="96"/>
      <c r="F196" s="96"/>
      <c r="G196" s="96"/>
      <c r="H196" s="96"/>
      <c r="I196" s="78"/>
      <c r="J196" s="397">
        <v>180.48181818181817</v>
      </c>
      <c r="K196" s="398">
        <v>181.92727272727271</v>
      </c>
      <c r="L196" s="398">
        <v>181.87272727272725</v>
      </c>
      <c r="M196" s="398">
        <v>183.05454545454546</v>
      </c>
      <c r="N196" s="399">
        <v>183.14545454545453</v>
      </c>
      <c r="O196" s="397">
        <v>182.72727272727272</v>
      </c>
      <c r="P196" s="398">
        <v>184.71</v>
      </c>
      <c r="Q196" s="398">
        <v>182.86</v>
      </c>
      <c r="R196" s="398">
        <v>182.86</v>
      </c>
      <c r="S196" s="399">
        <v>182.86</v>
      </c>
      <c r="T196" s="397">
        <v>182.86</v>
      </c>
      <c r="U196" s="398"/>
      <c r="V196" s="398"/>
      <c r="W196" s="398">
        <v>182.86</v>
      </c>
      <c r="X196" s="398">
        <v>174.02</v>
      </c>
      <c r="Y196" s="398">
        <v>190.98261864513228</v>
      </c>
      <c r="Z196" s="399">
        <v>197.00288430882074</v>
      </c>
      <c r="AA196" s="411">
        <v>197.00288430882074</v>
      </c>
      <c r="AB196" s="411">
        <v>197.00288430882074</v>
      </c>
      <c r="AC196" s="411">
        <v>193.99296874999999</v>
      </c>
      <c r="AD196" s="1115"/>
      <c r="AE196" s="411">
        <v>177.94</v>
      </c>
      <c r="AF196" s="411">
        <v>164.05</v>
      </c>
      <c r="AG196" s="411">
        <v>151.04</v>
      </c>
      <c r="AH196" s="657">
        <v>136.75</v>
      </c>
      <c r="AI196" s="411">
        <v>141.12</v>
      </c>
      <c r="AJ196" s="411">
        <v>143.94999999999999</v>
      </c>
      <c r="AK196" s="411">
        <v>148.96</v>
      </c>
      <c r="AL196" s="411">
        <v>159.79</v>
      </c>
      <c r="AM196" s="657">
        <v>169.02</v>
      </c>
      <c r="AN196" s="142">
        <f>Revenue!AN63*AN$17</f>
        <v>186.35639777280002</v>
      </c>
      <c r="AO196" s="142">
        <f>Revenue!AO63*AO$17</f>
        <v>205.46075085926401</v>
      </c>
      <c r="AP196" s="142">
        <f>Revenue!AP63*AP$17</f>
        <v>226.52939412426008</v>
      </c>
      <c r="AQ196" s="142">
        <f>Revenue!AQ63*AQ$17</f>
        <v>249.75703550643698</v>
      </c>
      <c r="AR196" s="237">
        <f>Revenue!AR63*AR$17</f>
        <v>275.36214868232952</v>
      </c>
    </row>
    <row r="197" spans="1:44" outlineLevel="1">
      <c r="A197" s="521">
        <f>ROW()</f>
        <v>197</v>
      </c>
      <c r="B197" s="35"/>
      <c r="D197" s="33" t="s">
        <v>827</v>
      </c>
      <c r="E197" s="96"/>
      <c r="F197" s="96"/>
      <c r="G197" s="96"/>
      <c r="H197" s="96"/>
      <c r="I197" s="78"/>
      <c r="J197" s="397">
        <v>90.245454545454535</v>
      </c>
      <c r="K197" s="398">
        <v>90.963636363636354</v>
      </c>
      <c r="L197" s="398">
        <v>90.936363636363623</v>
      </c>
      <c r="M197" s="398">
        <v>91.527272727272731</v>
      </c>
      <c r="N197" s="399">
        <v>91.572727272727263</v>
      </c>
      <c r="O197" s="397">
        <v>91.36363636363636</v>
      </c>
      <c r="P197" s="398">
        <v>92.35</v>
      </c>
      <c r="Q197" s="398">
        <v>91.43</v>
      </c>
      <c r="R197" s="398">
        <v>91.43</v>
      </c>
      <c r="S197" s="399">
        <v>91.43</v>
      </c>
      <c r="T197" s="397">
        <v>91.43</v>
      </c>
      <c r="U197" s="398"/>
      <c r="V197" s="398"/>
      <c r="W197" s="398">
        <v>91.43</v>
      </c>
      <c r="X197" s="398">
        <v>91.59</v>
      </c>
      <c r="Y197" s="398">
        <v>100.52219154593637</v>
      </c>
      <c r="Z197" s="399">
        <v>103.69091494756718</v>
      </c>
      <c r="AA197" s="411">
        <v>103.69091494756718</v>
      </c>
      <c r="AB197" s="411">
        <v>103.69091494756718</v>
      </c>
      <c r="AC197" s="411">
        <v>102.108671875</v>
      </c>
      <c r="AD197" s="1115"/>
      <c r="AE197" s="411">
        <v>93.66</v>
      </c>
      <c r="AF197" s="411">
        <v>86.35</v>
      </c>
      <c r="AG197" s="411">
        <v>79.5</v>
      </c>
      <c r="AH197" s="657">
        <v>71.98</v>
      </c>
      <c r="AI197" s="411">
        <v>74.28</v>
      </c>
      <c r="AJ197" s="411">
        <v>75.77</v>
      </c>
      <c r="AK197" s="411">
        <v>78.41</v>
      </c>
      <c r="AL197" s="411">
        <v>84.11</v>
      </c>
      <c r="AM197" s="657">
        <v>88.97</v>
      </c>
      <c r="AN197" s="142">
        <f>Revenue!AN64*AN$17</f>
        <v>98.09111715840001</v>
      </c>
      <c r="AO197" s="142">
        <f>Revenue!AO64*AO$17</f>
        <v>108.14342460051456</v>
      </c>
      <c r="AP197" s="142">
        <f>Revenue!AP64*AP$17</f>
        <v>119.23059756337672</v>
      </c>
      <c r="AQ197" s="142">
        <f>Revenue!AQ64*AQ$17</f>
        <v>131.45283521063845</v>
      </c>
      <c r="AR197" s="237">
        <f>Revenue!AR64*AR$17</f>
        <v>144.92804780912022</v>
      </c>
    </row>
    <row r="198" spans="1:44" outlineLevel="1">
      <c r="A198" s="521">
        <f>ROW()</f>
        <v>198</v>
      </c>
      <c r="B198" s="35"/>
      <c r="D198" s="33" t="s">
        <v>179</v>
      </c>
      <c r="E198" s="98"/>
      <c r="F198" s="98"/>
      <c r="G198" s="98"/>
      <c r="H198" s="98"/>
      <c r="I198" s="78"/>
      <c r="J198" s="653">
        <v>4.3981818181818177E-2</v>
      </c>
      <c r="K198" s="651">
        <v>4.4336363636363632E-2</v>
      </c>
      <c r="L198" s="651">
        <v>4.4327272727272722E-2</v>
      </c>
      <c r="M198" s="651">
        <v>4.4618181818181814E-2</v>
      </c>
      <c r="N198" s="654">
        <v>4.4636363636363634E-2</v>
      </c>
      <c r="O198" s="653">
        <v>4.4536363636363631E-2</v>
      </c>
      <c r="P198" s="651">
        <v>4.5019999999999998E-2</v>
      </c>
      <c r="Q198" s="651">
        <v>4.4600000000000001E-2</v>
      </c>
      <c r="R198" s="651">
        <v>4.4600000000000001E-2</v>
      </c>
      <c r="S198" s="654">
        <v>4.4600000000000001E-2</v>
      </c>
      <c r="T198" s="653">
        <v>4.4600000000000001E-2</v>
      </c>
      <c r="U198" s="651"/>
      <c r="V198" s="651"/>
      <c r="W198" s="651">
        <v>4.4600000000000001E-2</v>
      </c>
      <c r="X198" s="651">
        <v>3.6909999999999998E-2</v>
      </c>
      <c r="Y198" s="651">
        <v>4.0518640269733855E-2</v>
      </c>
      <c r="Z198" s="654">
        <v>4.1795899604912486E-2</v>
      </c>
      <c r="AA198" s="652">
        <v>4.1795899604912486E-2</v>
      </c>
      <c r="AB198" s="652">
        <v>4.1795899604912486E-2</v>
      </c>
      <c r="AC198" s="652">
        <v>4.1157265625000002E-2</v>
      </c>
      <c r="AD198" s="1116"/>
      <c r="AE198" s="652">
        <v>3.7760000000000002E-2</v>
      </c>
      <c r="AF198" s="652">
        <v>3.4700000000000002E-2</v>
      </c>
      <c r="AG198" s="652">
        <v>3.1949999999999999E-2</v>
      </c>
      <c r="AH198" s="1125">
        <v>2.8930000000000001E-2</v>
      </c>
      <c r="AI198" s="652">
        <v>2.9850000000000002E-2</v>
      </c>
      <c r="AJ198" s="652">
        <v>3.0450000000000001E-2</v>
      </c>
      <c r="AK198" s="652">
        <v>3.1510000000000003E-2</v>
      </c>
      <c r="AL198" s="652">
        <v>3.3799999999999997E-2</v>
      </c>
      <c r="AM198" s="1125">
        <v>3.5749999999999997E-2</v>
      </c>
      <c r="AN198" s="126">
        <f>Revenue!AN65*AN$17</f>
        <v>3.9418329369600005E-2</v>
      </c>
      <c r="AO198" s="126">
        <f>Revenue!AO65*AO$17</f>
        <v>4.3464700844974079E-2</v>
      </c>
      <c r="AP198" s="126">
        <f>Revenue!AP65*AP$17</f>
        <v>4.7923882048476016E-2</v>
      </c>
      <c r="AQ198" s="126">
        <f>Revenue!AQ65*AQ$17</f>
        <v>5.2840308536272619E-2</v>
      </c>
      <c r="AR198" s="598">
        <f>Revenue!AR65*AR$17</f>
        <v>5.8261326493366086E-2</v>
      </c>
    </row>
    <row r="199" spans="1:44" outlineLevel="1">
      <c r="A199" s="521">
        <f>ROW()</f>
        <v>199</v>
      </c>
      <c r="B199" s="35"/>
      <c r="D199" s="33" t="s">
        <v>180</v>
      </c>
      <c r="E199" s="98"/>
      <c r="F199" s="98"/>
      <c r="G199" s="98"/>
      <c r="H199" s="98"/>
      <c r="I199" s="78"/>
      <c r="J199" s="653">
        <v>2.1990909090909089E-2</v>
      </c>
      <c r="K199" s="651">
        <v>2.2163636363636361E-2</v>
      </c>
      <c r="L199" s="651">
        <v>2.2154545454545451E-2</v>
      </c>
      <c r="M199" s="651">
        <v>2.2299999999999997E-2</v>
      </c>
      <c r="N199" s="654">
        <v>2.2309090909090907E-2</v>
      </c>
      <c r="O199" s="653">
        <v>2.225454545454545E-2</v>
      </c>
      <c r="P199" s="651">
        <v>2.249E-2</v>
      </c>
      <c r="Q199" s="651">
        <v>2.23E-2</v>
      </c>
      <c r="R199" s="651">
        <v>2.23E-2</v>
      </c>
      <c r="S199" s="654">
        <v>2.23E-2</v>
      </c>
      <c r="T199" s="653">
        <v>2.23E-2</v>
      </c>
      <c r="U199" s="651"/>
      <c r="V199" s="651"/>
      <c r="W199" s="651">
        <v>2.23E-2</v>
      </c>
      <c r="X199" s="651">
        <v>1.8450000000000001E-2</v>
      </c>
      <c r="Y199" s="651">
        <v>2.024331861284126E-2</v>
      </c>
      <c r="Z199" s="654">
        <v>2.088143964504572E-2</v>
      </c>
      <c r="AA199" s="652">
        <v>2.088143964504572E-2</v>
      </c>
      <c r="AB199" s="652">
        <v>2.088143964504572E-2</v>
      </c>
      <c r="AC199" s="652">
        <v>2.0563046874999998E-2</v>
      </c>
      <c r="AD199" s="1116"/>
      <c r="AE199" s="652">
        <v>1.8960000000000001E-2</v>
      </c>
      <c r="AF199" s="652">
        <v>1.7489999999999999E-2</v>
      </c>
      <c r="AG199" s="652">
        <v>1.61E-2</v>
      </c>
      <c r="AH199" s="1125">
        <v>1.4579999999999999E-2</v>
      </c>
      <c r="AI199" s="652">
        <v>1.5049999999999999E-2</v>
      </c>
      <c r="AJ199" s="652">
        <v>1.5350000000000001E-2</v>
      </c>
      <c r="AK199" s="652">
        <v>1.5879999999999998E-2</v>
      </c>
      <c r="AL199" s="652">
        <v>1.703E-2</v>
      </c>
      <c r="AM199" s="1125">
        <v>1.8010000000000002E-2</v>
      </c>
      <c r="AN199" s="126">
        <f>Revenue!AN66*AN$17</f>
        <v>1.986073344E-2</v>
      </c>
      <c r="AO199" s="126">
        <f>Revenue!AO66*AO$17</f>
        <v>2.1898001482997764E-2</v>
      </c>
      <c r="AP199" s="126">
        <f>Revenue!AP66*AP$17</f>
        <v>2.4147692505046055E-2</v>
      </c>
      <c r="AQ199" s="126">
        <f>Revenue!AQ66*AQ$17</f>
        <v>2.6621237894701406E-2</v>
      </c>
      <c r="AR199" s="598">
        <f>Revenue!AR66*AR$17</f>
        <v>2.9353383471466547E-2</v>
      </c>
    </row>
    <row r="200" spans="1:44" outlineLevel="1">
      <c r="A200" s="521">
        <f>ROW()</f>
        <v>200</v>
      </c>
      <c r="B200" s="35"/>
      <c r="C200" s="756" t="s">
        <v>154</v>
      </c>
      <c r="F200" s="98"/>
      <c r="H200" s="98"/>
      <c r="J200" s="114"/>
      <c r="N200" s="171"/>
      <c r="O200" s="114"/>
      <c r="S200" s="171"/>
      <c r="T200" s="114"/>
      <c r="Z200" s="171"/>
      <c r="AB200" s="421"/>
      <c r="AC200" s="421"/>
      <c r="AD200" s="421"/>
      <c r="AE200" s="421"/>
      <c r="AF200" s="421"/>
      <c r="AG200" s="421"/>
      <c r="AH200" s="422"/>
      <c r="AJ200" s="421"/>
      <c r="AK200" s="421"/>
      <c r="AL200" s="421"/>
      <c r="AM200" s="422"/>
      <c r="AN200" s="639"/>
      <c r="AO200" s="910"/>
      <c r="AP200" s="910"/>
      <c r="AQ200" s="910"/>
      <c r="AR200" s="911"/>
    </row>
    <row r="201" spans="1:44" outlineLevel="1">
      <c r="A201" s="521">
        <f>ROW()</f>
        <v>201</v>
      </c>
      <c r="B201" s="35"/>
      <c r="D201" s="33" t="s">
        <v>176</v>
      </c>
      <c r="E201" s="96"/>
      <c r="F201" s="92"/>
      <c r="G201" s="96"/>
      <c r="H201" s="92"/>
      <c r="I201" s="78"/>
      <c r="J201" s="413">
        <v>496.81818181818176</v>
      </c>
      <c r="K201" s="414">
        <v>500.79090909090905</v>
      </c>
      <c r="L201" s="414">
        <v>500.63636363636363</v>
      </c>
      <c r="M201" s="414">
        <v>503.89090909090902</v>
      </c>
      <c r="N201" s="396">
        <v>504.14545454545447</v>
      </c>
      <c r="O201" s="413">
        <v>502.98181818181814</v>
      </c>
      <c r="P201" s="414">
        <v>508.18</v>
      </c>
      <c r="Q201" s="414">
        <v>526.04</v>
      </c>
      <c r="R201" s="414">
        <v>526.04</v>
      </c>
      <c r="S201" s="396">
        <v>556.13</v>
      </c>
      <c r="T201" s="413">
        <v>556.13</v>
      </c>
      <c r="U201" s="414"/>
      <c r="V201" s="414"/>
      <c r="W201" s="414">
        <v>556.13</v>
      </c>
      <c r="X201" s="414">
        <v>22854.58</v>
      </c>
      <c r="Y201" s="414">
        <v>25083.201341670498</v>
      </c>
      <c r="Z201" s="396">
        <v>25875.632574693213</v>
      </c>
      <c r="AA201" s="655">
        <v>25879.11</v>
      </c>
      <c r="AB201" s="655">
        <v>25879.11</v>
      </c>
      <c r="AC201" s="655">
        <v>25483.475390625001</v>
      </c>
      <c r="AD201" s="698"/>
      <c r="AE201" s="655">
        <v>23375.64</v>
      </c>
      <c r="AF201" s="655">
        <v>21551.35</v>
      </c>
      <c r="AG201" s="655">
        <v>19827.7</v>
      </c>
      <c r="AH201" s="656">
        <v>17952</v>
      </c>
      <c r="AI201" s="655">
        <v>18526.310000000001</v>
      </c>
      <c r="AJ201" s="655">
        <v>18897.490000000002</v>
      </c>
      <c r="AK201" s="655">
        <v>19555.12</v>
      </c>
      <c r="AL201" s="655">
        <v>20976.86</v>
      </c>
      <c r="AM201" s="656">
        <v>22177.58</v>
      </c>
      <c r="AN201" s="123">
        <f>Revenue!AN68*AN$17</f>
        <v>24451.301555251201</v>
      </c>
      <c r="AO201" s="123">
        <f>Revenue!AO68*AO$17</f>
        <v>26958.128397670935</v>
      </c>
      <c r="AP201" s="123">
        <f>Revenue!AP68*AP$17</f>
        <v>29721.963325403198</v>
      </c>
      <c r="AQ201" s="123">
        <f>Revenue!AQ68*AQ$17</f>
        <v>32769.146350677496</v>
      </c>
      <c r="AR201" s="519">
        <f>Revenue!AR68*AR$17</f>
        <v>36128.738297280448</v>
      </c>
    </row>
    <row r="202" spans="1:44" outlineLevel="1">
      <c r="A202" s="521">
        <f>ROW()</f>
        <v>202</v>
      </c>
      <c r="B202" s="35"/>
      <c r="D202" s="33" t="s">
        <v>210</v>
      </c>
      <c r="E202" s="96"/>
      <c r="F202" s="92"/>
      <c r="G202" s="96"/>
      <c r="H202" s="92"/>
      <c r="I202" s="78"/>
      <c r="J202" s="413">
        <v>4.5818181818181811</v>
      </c>
      <c r="K202" s="414">
        <v>4.6181818181818182</v>
      </c>
      <c r="L202" s="414">
        <v>4.6181818181818182</v>
      </c>
      <c r="M202" s="414">
        <v>4.6454545454545455</v>
      </c>
      <c r="N202" s="396">
        <v>4.6454545454545455</v>
      </c>
      <c r="O202" s="397">
        <v>4.6363636363636358</v>
      </c>
      <c r="P202" s="398">
        <v>4.6900000000000004</v>
      </c>
      <c r="Q202" s="398">
        <v>4.8499999999999996</v>
      </c>
      <c r="R202" s="398">
        <v>4.8499999999999996</v>
      </c>
      <c r="S202" s="399">
        <v>4.8899999999999997</v>
      </c>
      <c r="T202" s="397">
        <v>4.8899999999999997</v>
      </c>
      <c r="U202" s="398"/>
      <c r="V202" s="398"/>
      <c r="W202" s="398">
        <v>4.8899999999999997</v>
      </c>
      <c r="X202" s="398">
        <v>2.2000000000000002</v>
      </c>
      <c r="Y202" s="398">
        <v>2.4413485410708651</v>
      </c>
      <c r="Z202" s="399">
        <v>2.4982414586244692</v>
      </c>
      <c r="AA202" s="411"/>
      <c r="AB202" s="411"/>
      <c r="AC202" s="411"/>
      <c r="AD202" s="1115"/>
      <c r="AE202" s="411"/>
      <c r="AF202" s="411"/>
      <c r="AG202" s="411"/>
      <c r="AH202" s="657"/>
      <c r="AI202" s="411"/>
      <c r="AJ202" s="411"/>
      <c r="AK202" s="411"/>
      <c r="AL202" s="411"/>
      <c r="AM202" s="657"/>
      <c r="AN202" s="142"/>
      <c r="AO202" s="142"/>
      <c r="AP202" s="142"/>
      <c r="AQ202" s="142"/>
      <c r="AR202" s="237"/>
    </row>
    <row r="203" spans="1:44" outlineLevel="1">
      <c r="A203" s="521">
        <f>ROW()</f>
        <v>203</v>
      </c>
      <c r="B203" s="35"/>
      <c r="D203" s="33" t="s">
        <v>234</v>
      </c>
      <c r="E203" s="96"/>
      <c r="F203" s="92"/>
      <c r="G203" s="96"/>
      <c r="H203" s="92"/>
      <c r="I203" s="78"/>
      <c r="J203" s="413">
        <v>4.3545454545454545</v>
      </c>
      <c r="K203" s="414">
        <v>4.3909090909090907</v>
      </c>
      <c r="L203" s="414">
        <v>4.3909090909090907</v>
      </c>
      <c r="M203" s="414">
        <v>4.418181818181818</v>
      </c>
      <c r="N203" s="396">
        <v>4.418181818181818</v>
      </c>
      <c r="O203" s="397">
        <v>4.4090909090909083</v>
      </c>
      <c r="P203" s="398">
        <v>4.45</v>
      </c>
      <c r="Q203" s="398">
        <v>4.5999999999999996</v>
      </c>
      <c r="R203" s="398">
        <v>4.5999999999999996</v>
      </c>
      <c r="S203" s="399">
        <v>4.5999999999999996</v>
      </c>
      <c r="T203" s="397">
        <v>4.5999999999999996</v>
      </c>
      <c r="U203" s="398"/>
      <c r="V203" s="398"/>
      <c r="W203" s="398">
        <v>4.5999999999999996</v>
      </c>
      <c r="X203" s="398">
        <v>2.2000000000000002</v>
      </c>
      <c r="Y203" s="398">
        <v>2.4413485410708651</v>
      </c>
      <c r="Z203" s="399">
        <v>2.4982414586244692</v>
      </c>
      <c r="AA203" s="411"/>
      <c r="AB203" s="411"/>
      <c r="AC203" s="411"/>
      <c r="AD203" s="1115"/>
      <c r="AE203" s="411"/>
      <c r="AF203" s="411"/>
      <c r="AG203" s="411"/>
      <c r="AH203" s="657"/>
      <c r="AI203" s="411"/>
      <c r="AJ203" s="411"/>
      <c r="AK203" s="411"/>
      <c r="AL203" s="411"/>
      <c r="AM203" s="657"/>
      <c r="AN203" s="142"/>
      <c r="AO203" s="142"/>
      <c r="AP203" s="142"/>
      <c r="AQ203" s="142"/>
      <c r="AR203" s="237"/>
    </row>
    <row r="204" spans="1:44" outlineLevel="1">
      <c r="A204" s="521">
        <f>ROW()</f>
        <v>204</v>
      </c>
      <c r="B204" s="35"/>
      <c r="D204" s="33" t="s">
        <v>235</v>
      </c>
      <c r="E204" s="96"/>
      <c r="F204" s="92"/>
      <c r="G204" s="96"/>
      <c r="H204" s="92"/>
      <c r="I204" s="78"/>
      <c r="J204" s="413">
        <v>1.1454545454545453</v>
      </c>
      <c r="K204" s="414">
        <v>1.1545454545454545</v>
      </c>
      <c r="L204" s="414">
        <v>1.1545454545454545</v>
      </c>
      <c r="M204" s="414">
        <v>1.1636363636363636</v>
      </c>
      <c r="N204" s="396">
        <v>1.1636363636363636</v>
      </c>
      <c r="O204" s="397">
        <v>1.1636363636363636</v>
      </c>
      <c r="P204" s="398">
        <v>1.17</v>
      </c>
      <c r="Q204" s="398">
        <v>1.21</v>
      </c>
      <c r="R204" s="398">
        <v>1.21</v>
      </c>
      <c r="S204" s="399">
        <v>1.21</v>
      </c>
      <c r="T204" s="397">
        <v>1.21</v>
      </c>
      <c r="U204" s="398"/>
      <c r="V204" s="398"/>
      <c r="W204" s="398">
        <v>1.21</v>
      </c>
      <c r="X204" s="398">
        <v>1.19</v>
      </c>
      <c r="Y204" s="398">
        <v>1.3153493197721888</v>
      </c>
      <c r="Z204" s="399">
        <v>1.3367393471998721</v>
      </c>
      <c r="AA204" s="411"/>
      <c r="AB204" s="411"/>
      <c r="AC204" s="411"/>
      <c r="AD204" s="1115"/>
      <c r="AE204" s="411"/>
      <c r="AF204" s="411"/>
      <c r="AG204" s="411"/>
      <c r="AH204" s="657"/>
      <c r="AI204" s="411"/>
      <c r="AJ204" s="411"/>
      <c r="AK204" s="411"/>
      <c r="AL204" s="411"/>
      <c r="AM204" s="657"/>
      <c r="AN204" s="142"/>
      <c r="AO204" s="142"/>
      <c r="AP204" s="142"/>
      <c r="AQ204" s="142"/>
      <c r="AR204" s="237"/>
    </row>
    <row r="205" spans="1:44" outlineLevel="1">
      <c r="A205" s="521">
        <f>ROW()</f>
        <v>205</v>
      </c>
      <c r="B205" s="35"/>
      <c r="D205" s="33" t="s">
        <v>497</v>
      </c>
      <c r="E205" s="96"/>
      <c r="F205" s="92"/>
      <c r="G205" s="96"/>
      <c r="H205" s="92"/>
      <c r="I205" s="78"/>
      <c r="J205" s="413"/>
      <c r="K205" s="414"/>
      <c r="L205" s="414"/>
      <c r="M205" s="414"/>
      <c r="N205" s="396"/>
      <c r="O205" s="397"/>
      <c r="P205" s="398"/>
      <c r="Q205" s="398"/>
      <c r="R205" s="398"/>
      <c r="S205" s="399"/>
      <c r="T205" s="397"/>
      <c r="U205" s="398"/>
      <c r="V205" s="398"/>
      <c r="W205" s="398"/>
      <c r="X205" s="398"/>
      <c r="Y205" s="398"/>
      <c r="Z205" s="399"/>
      <c r="AA205" s="411">
        <v>2.5</v>
      </c>
      <c r="AB205" s="411">
        <v>2.5</v>
      </c>
      <c r="AC205" s="411">
        <v>2.4625781250000003</v>
      </c>
      <c r="AD205" s="1115"/>
      <c r="AE205" s="411">
        <v>2.2599999999999998</v>
      </c>
      <c r="AF205" s="411">
        <v>2.08</v>
      </c>
      <c r="AG205" s="411">
        <v>1.92</v>
      </c>
      <c r="AH205" s="657">
        <v>1.74</v>
      </c>
      <c r="AI205" s="411">
        <v>1.8</v>
      </c>
      <c r="AJ205" s="411">
        <v>1.84</v>
      </c>
      <c r="AK205" s="411">
        <v>1.9</v>
      </c>
      <c r="AL205" s="411">
        <v>2.04</v>
      </c>
      <c r="AM205" s="657">
        <v>2.16</v>
      </c>
      <c r="AN205" s="142">
        <f>Revenue!AN72*AN$17</f>
        <v>2.3832880128</v>
      </c>
      <c r="AO205" s="142">
        <f>Revenue!AO72*AO$17</f>
        <v>2.6290426377830403</v>
      </c>
      <c r="AP205" s="142">
        <f>Revenue!AP72*AP$17</f>
        <v>2.8955377890666081</v>
      </c>
      <c r="AQ205" s="142">
        <f>Revenue!AQ72*AQ$17</f>
        <v>3.1949953998676466</v>
      </c>
      <c r="AR205" s="237">
        <f>Revenue!AR72*AR$17</f>
        <v>3.5178373965804264</v>
      </c>
    </row>
    <row r="206" spans="1:44" outlineLevel="1">
      <c r="A206" s="521">
        <f>ROW()</f>
        <v>206</v>
      </c>
      <c r="B206" s="35"/>
      <c r="D206" s="33" t="s">
        <v>498</v>
      </c>
      <c r="E206" s="96"/>
      <c r="F206" s="92"/>
      <c r="G206" s="96"/>
      <c r="H206" s="92"/>
      <c r="I206" s="78"/>
      <c r="J206" s="413"/>
      <c r="K206" s="414"/>
      <c r="L206" s="414"/>
      <c r="M206" s="414"/>
      <c r="N206" s="396"/>
      <c r="O206" s="397"/>
      <c r="P206" s="398"/>
      <c r="Q206" s="398"/>
      <c r="R206" s="398"/>
      <c r="S206" s="399"/>
      <c r="T206" s="397"/>
      <c r="U206" s="398"/>
      <c r="V206" s="398"/>
      <c r="W206" s="398"/>
      <c r="X206" s="398"/>
      <c r="Y206" s="398"/>
      <c r="Z206" s="399"/>
      <c r="AA206" s="411">
        <v>1.34</v>
      </c>
      <c r="AB206" s="411">
        <v>1.34</v>
      </c>
      <c r="AC206" s="411">
        <v>1.319609375</v>
      </c>
      <c r="AD206" s="1115"/>
      <c r="AE206" s="411">
        <v>1.21</v>
      </c>
      <c r="AF206" s="411">
        <v>1.1200000000000001</v>
      </c>
      <c r="AG206" s="411">
        <v>1.03</v>
      </c>
      <c r="AH206" s="657">
        <v>0.93</v>
      </c>
      <c r="AI206" s="411">
        <v>0.96</v>
      </c>
      <c r="AJ206" s="411">
        <v>0.98</v>
      </c>
      <c r="AK206" s="411">
        <v>1.01</v>
      </c>
      <c r="AL206" s="411">
        <v>1.08</v>
      </c>
      <c r="AM206" s="657">
        <v>1.1399999999999999</v>
      </c>
      <c r="AN206" s="142">
        <f>Revenue!AN73*AN$17</f>
        <v>1.2648151296000001</v>
      </c>
      <c r="AO206" s="142">
        <f>Revenue!AO73*AO$17</f>
        <v>1.3893314752512</v>
      </c>
      <c r="AP206" s="142">
        <f>Revenue!AP73*AP$17</f>
        <v>1.5297180772427363</v>
      </c>
      <c r="AQ206" s="142">
        <f>Revenue!AQ73*AQ$17</f>
        <v>1.6868682006294218</v>
      </c>
      <c r="AR206" s="237">
        <f>Revenue!AR73*AR$17</f>
        <v>1.8617126481902904</v>
      </c>
    </row>
    <row r="207" spans="1:44" outlineLevel="1">
      <c r="A207" s="521">
        <f>ROW()</f>
        <v>207</v>
      </c>
      <c r="B207" s="35"/>
      <c r="C207" s="756" t="s">
        <v>160</v>
      </c>
      <c r="F207" s="98"/>
      <c r="J207" s="114"/>
      <c r="N207" s="171"/>
      <c r="O207" s="114"/>
      <c r="S207" s="171"/>
      <c r="T207" s="114"/>
      <c r="Z207" s="171"/>
      <c r="AB207" s="421"/>
      <c r="AC207" s="421"/>
      <c r="AD207" s="421"/>
      <c r="AE207" s="421"/>
      <c r="AF207" s="421"/>
      <c r="AG207" s="421"/>
      <c r="AH207" s="422"/>
      <c r="AJ207" s="421"/>
      <c r="AK207" s="421"/>
      <c r="AL207" s="421"/>
      <c r="AM207" s="422"/>
      <c r="AN207" s="639"/>
      <c r="AO207" s="639"/>
      <c r="AP207" s="639"/>
      <c r="AQ207" s="639"/>
      <c r="AR207" s="650"/>
    </row>
    <row r="208" spans="1:44" outlineLevel="1">
      <c r="A208" s="521">
        <f>ROW()</f>
        <v>208</v>
      </c>
      <c r="B208" s="35"/>
      <c r="D208" s="33" t="s">
        <v>176</v>
      </c>
      <c r="E208" s="96"/>
      <c r="F208" s="92"/>
      <c r="G208" s="96"/>
      <c r="H208" s="92"/>
      <c r="I208" s="78"/>
      <c r="J208" s="413">
        <v>496.81818181818176</v>
      </c>
      <c r="K208" s="414">
        <v>500.79090909090905</v>
      </c>
      <c r="L208" s="414">
        <v>500.63636363636363</v>
      </c>
      <c r="M208" s="414">
        <v>503.89090909090902</v>
      </c>
      <c r="N208" s="396">
        <v>504.14545454545447</v>
      </c>
      <c r="O208" s="413">
        <v>502.98181818181814</v>
      </c>
      <c r="P208" s="414">
        <v>508.18</v>
      </c>
      <c r="Q208" s="414">
        <v>526.04</v>
      </c>
      <c r="R208" s="414">
        <v>526.04</v>
      </c>
      <c r="S208" s="396">
        <v>556.13</v>
      </c>
      <c r="T208" s="413">
        <v>556.13</v>
      </c>
      <c r="U208" s="414"/>
      <c r="V208" s="414"/>
      <c r="W208" s="414">
        <v>556.13</v>
      </c>
      <c r="X208" s="414">
        <v>1146.76</v>
      </c>
      <c r="Y208" s="655">
        <v>1258.7498735426566</v>
      </c>
      <c r="Z208" s="656">
        <v>1300.1721905363056</v>
      </c>
      <c r="AA208" s="655">
        <v>1303.6500000000001</v>
      </c>
      <c r="AB208" s="655">
        <v>1303.6500000000001</v>
      </c>
      <c r="AC208" s="655">
        <v>1283.7201562499999</v>
      </c>
      <c r="AD208" s="698"/>
      <c r="AE208" s="655">
        <v>1180.53</v>
      </c>
      <c r="AF208" s="655">
        <v>1089.07</v>
      </c>
      <c r="AG208" s="655">
        <v>1002.38</v>
      </c>
      <c r="AH208" s="656">
        <v>907.55</v>
      </c>
      <c r="AI208" s="655">
        <v>936.58</v>
      </c>
      <c r="AJ208" s="655">
        <v>955.34</v>
      </c>
      <c r="AK208" s="655">
        <v>988.7</v>
      </c>
      <c r="AL208" s="655">
        <v>1060.5999999999999</v>
      </c>
      <c r="AM208" s="656">
        <v>1121.8399999999999</v>
      </c>
      <c r="AN208" s="123">
        <f>Revenue!AN75*AN$17</f>
        <v>1236.85330752</v>
      </c>
      <c r="AO208" s="123">
        <f>Revenue!AO75*AO$17</f>
        <v>1363.6609044546356</v>
      </c>
      <c r="AP208" s="123">
        <f>Revenue!AP75*AP$17</f>
        <v>1503.4724856603291</v>
      </c>
      <c r="AQ208" s="123">
        <f>Revenue!AQ75*AQ$17</f>
        <v>1657.6105329642</v>
      </c>
      <c r="AR208" s="519">
        <f>Revenue!AR75*AR$17</f>
        <v>1827.5507921734982</v>
      </c>
    </row>
    <row r="209" spans="1:44" outlineLevel="1">
      <c r="A209" s="521">
        <f>ROW()</f>
        <v>209</v>
      </c>
      <c r="B209" s="35"/>
      <c r="D209" s="33" t="s">
        <v>210</v>
      </c>
      <c r="E209" s="96"/>
      <c r="F209" s="92"/>
      <c r="G209" s="96"/>
      <c r="H209" s="92"/>
      <c r="I209" s="78"/>
      <c r="J209" s="413">
        <v>4.5818181818181811</v>
      </c>
      <c r="K209" s="414">
        <v>4.6181818181818182</v>
      </c>
      <c r="L209" s="414">
        <v>4.6181818181818182</v>
      </c>
      <c r="M209" s="414">
        <v>4.6454545454545455</v>
      </c>
      <c r="N209" s="396">
        <v>4.6454545454545455</v>
      </c>
      <c r="O209" s="397">
        <v>4.6363636363636358</v>
      </c>
      <c r="P209" s="398">
        <v>4.6900000000000004</v>
      </c>
      <c r="Q209" s="398">
        <v>4.8499999999999996</v>
      </c>
      <c r="R209" s="398">
        <v>4.8499999999999996</v>
      </c>
      <c r="S209" s="399">
        <v>4.8899999999999997</v>
      </c>
      <c r="T209" s="397">
        <v>4.8899999999999997</v>
      </c>
      <c r="U209" s="398"/>
      <c r="V209" s="398"/>
      <c r="W209" s="398">
        <v>4.8899999999999997</v>
      </c>
      <c r="X209" s="398">
        <v>4.41</v>
      </c>
      <c r="Y209" s="411">
        <v>4.9482513731522015</v>
      </c>
      <c r="Z209" s="657">
        <v>4.9836784332749584</v>
      </c>
      <c r="AA209" s="411">
        <v>4.9800000000000004</v>
      </c>
      <c r="AB209" s="411">
        <v>4.9800000000000004</v>
      </c>
      <c r="AC209" s="411">
        <v>4.9043749999999999</v>
      </c>
      <c r="AD209" s="1115"/>
      <c r="AE209" s="411">
        <v>4.49</v>
      </c>
      <c r="AF209" s="411">
        <v>4.1399999999999997</v>
      </c>
      <c r="AG209" s="411">
        <v>3.81</v>
      </c>
      <c r="AH209" s="657">
        <v>3.45</v>
      </c>
      <c r="AI209" s="411">
        <v>3.56</v>
      </c>
      <c r="AJ209" s="411">
        <v>3.63</v>
      </c>
      <c r="AK209" s="411">
        <v>3.76</v>
      </c>
      <c r="AL209" s="411">
        <v>4.03</v>
      </c>
      <c r="AM209" s="657">
        <v>4.26</v>
      </c>
      <c r="AN209" s="142">
        <f>Revenue!AN76*AN$17</f>
        <v>4.7038579200000008</v>
      </c>
      <c r="AO209" s="142">
        <f>Revenue!AO76*AO$17</f>
        <v>5.1832751192063995</v>
      </c>
      <c r="AP209" s="142">
        <f>Revenue!AP76*AP$17</f>
        <v>5.71458967427108</v>
      </c>
      <c r="AQ209" s="142">
        <f>Revenue!AQ76*AQ$17</f>
        <v>6.3006202990396947</v>
      </c>
      <c r="AR209" s="237">
        <f>Revenue!AR76*AR$17</f>
        <v>6.9443023932496732</v>
      </c>
    </row>
    <row r="210" spans="1:44" outlineLevel="1">
      <c r="A210" s="521">
        <f>ROW()</f>
        <v>210</v>
      </c>
      <c r="B210" s="35"/>
      <c r="D210" s="33" t="s">
        <v>234</v>
      </c>
      <c r="E210" s="96"/>
      <c r="F210" s="92"/>
      <c r="G210" s="96"/>
      <c r="H210" s="92"/>
      <c r="I210" s="78"/>
      <c r="J210" s="413">
        <v>4.3545454545454545</v>
      </c>
      <c r="K210" s="414">
        <v>4.3909090909090907</v>
      </c>
      <c r="L210" s="414">
        <v>4.3909090909090907</v>
      </c>
      <c r="M210" s="414">
        <v>4.418181818181818</v>
      </c>
      <c r="N210" s="396">
        <v>4.418181818181818</v>
      </c>
      <c r="O210" s="397">
        <v>4.4090909090909083</v>
      </c>
      <c r="P210" s="398">
        <v>4.45</v>
      </c>
      <c r="Q210" s="398">
        <v>4.5999999999999996</v>
      </c>
      <c r="R210" s="398">
        <v>4.5999999999999996</v>
      </c>
      <c r="S210" s="399">
        <v>4.5999999999999996</v>
      </c>
      <c r="T210" s="397">
        <v>4.5999999999999996</v>
      </c>
      <c r="U210" s="398"/>
      <c r="V210" s="398"/>
      <c r="W210" s="398">
        <v>4.5999999999999996</v>
      </c>
      <c r="X210" s="398">
        <v>3.78</v>
      </c>
      <c r="Y210" s="398">
        <v>4.2626285224131806</v>
      </c>
      <c r="Z210" s="399">
        <v>4.2764479713732806</v>
      </c>
      <c r="AA210" s="411"/>
      <c r="AB210" s="411"/>
      <c r="AC210" s="411"/>
      <c r="AD210" s="1115"/>
      <c r="AE210" s="411"/>
      <c r="AF210" s="411"/>
      <c r="AG210" s="411"/>
      <c r="AH210" s="657"/>
      <c r="AI210" s="411"/>
      <c r="AJ210" s="411"/>
      <c r="AK210" s="411"/>
      <c r="AL210" s="411"/>
      <c r="AM210" s="657"/>
      <c r="AN210" s="142"/>
      <c r="AO210" s="142"/>
      <c r="AP210" s="142"/>
      <c r="AQ210" s="142"/>
      <c r="AR210" s="237"/>
    </row>
    <row r="211" spans="1:44" outlineLevel="1">
      <c r="A211" s="521">
        <f>ROW()</f>
        <v>211</v>
      </c>
      <c r="B211" s="35"/>
      <c r="D211" s="33" t="s">
        <v>496</v>
      </c>
      <c r="E211" s="96"/>
      <c r="F211" s="92"/>
      <c r="G211" s="96"/>
      <c r="H211" s="92"/>
      <c r="I211" s="78"/>
      <c r="J211" s="413"/>
      <c r="K211" s="414"/>
      <c r="L211" s="414"/>
      <c r="M211" s="414"/>
      <c r="N211" s="396"/>
      <c r="O211" s="397"/>
      <c r="P211" s="398"/>
      <c r="Q211" s="398"/>
      <c r="R211" s="398"/>
      <c r="S211" s="399"/>
      <c r="T211" s="397"/>
      <c r="U211" s="398"/>
      <c r="V211" s="398"/>
      <c r="W211" s="398"/>
      <c r="X211" s="398"/>
      <c r="Y211" s="398"/>
      <c r="Z211" s="399">
        <v>4.2764479713732806</v>
      </c>
      <c r="AA211" s="411">
        <v>4.2699999999999996</v>
      </c>
      <c r="AB211" s="411">
        <v>4.2699999999999996</v>
      </c>
      <c r="AC211" s="411">
        <v>4.2082031249999998</v>
      </c>
      <c r="AD211" s="1115"/>
      <c r="AE211" s="411">
        <v>3.86</v>
      </c>
      <c r="AF211" s="411">
        <v>3.56</v>
      </c>
      <c r="AG211" s="411">
        <v>3.28</v>
      </c>
      <c r="AH211" s="657">
        <v>2.97</v>
      </c>
      <c r="AI211" s="411">
        <v>3.06</v>
      </c>
      <c r="AJ211" s="411">
        <v>3.12</v>
      </c>
      <c r="AK211" s="411">
        <v>3.23</v>
      </c>
      <c r="AL211" s="411">
        <v>3.46</v>
      </c>
      <c r="AM211" s="657">
        <v>3.66</v>
      </c>
      <c r="AN211" s="142">
        <f>Revenue!AN78*AN$17</f>
        <v>4.0348647936000006</v>
      </c>
      <c r="AO211" s="142">
        <f>Revenue!AO78*AO$17</f>
        <v>4.4458607208038403</v>
      </c>
      <c r="AP211" s="142">
        <f>Revenue!AP78*AP$17</f>
        <v>4.9060244048713475</v>
      </c>
      <c r="AQ211" s="142">
        <f>Revenue!AQ78*AQ$17</f>
        <v>5.4069152920837098</v>
      </c>
      <c r="AR211" s="237">
        <f>Revenue!AR78*AR$17</f>
        <v>5.9620490942044881</v>
      </c>
    </row>
    <row r="212" spans="1:44" outlineLevel="1">
      <c r="A212" s="521">
        <f>ROW()</f>
        <v>212</v>
      </c>
      <c r="B212" s="35"/>
      <c r="C212" s="756" t="s">
        <v>161</v>
      </c>
      <c r="F212" s="92"/>
      <c r="H212" s="92"/>
      <c r="J212" s="114"/>
      <c r="N212" s="171"/>
      <c r="O212" s="114"/>
      <c r="S212" s="171"/>
      <c r="T212" s="114"/>
      <c r="Z212" s="171"/>
      <c r="AB212" s="421"/>
      <c r="AC212" s="421"/>
      <c r="AD212" s="421"/>
      <c r="AE212" s="421"/>
      <c r="AF212" s="421"/>
      <c r="AG212" s="421"/>
      <c r="AH212" s="422"/>
      <c r="AJ212" s="421"/>
      <c r="AK212" s="421"/>
      <c r="AL212" s="421"/>
      <c r="AM212" s="422"/>
      <c r="AN212" s="639"/>
      <c r="AO212" s="639"/>
      <c r="AP212" s="639"/>
      <c r="AQ212" s="639"/>
      <c r="AR212" s="650"/>
    </row>
    <row r="213" spans="1:44" outlineLevel="1">
      <c r="A213" s="521">
        <f>ROW()</f>
        <v>213</v>
      </c>
      <c r="B213" s="35"/>
      <c r="D213" s="33" t="s">
        <v>176</v>
      </c>
      <c r="E213" s="96"/>
      <c r="F213" s="92"/>
      <c r="G213" s="96"/>
      <c r="H213" s="92"/>
      <c r="I213" s="78"/>
      <c r="J213" s="413">
        <v>198.72727272727272</v>
      </c>
      <c r="K213" s="414">
        <v>200.31818181818178</v>
      </c>
      <c r="L213" s="414">
        <v>200.25454545454545</v>
      </c>
      <c r="M213" s="414">
        <v>201.55454545454543</v>
      </c>
      <c r="N213" s="396">
        <v>201.65454545454543</v>
      </c>
      <c r="O213" s="413">
        <v>201.19090909090909</v>
      </c>
      <c r="P213" s="414">
        <v>203.25</v>
      </c>
      <c r="Q213" s="414">
        <v>210.39</v>
      </c>
      <c r="R213" s="414">
        <v>210.96</v>
      </c>
      <c r="S213" s="396">
        <v>223.02</v>
      </c>
      <c r="T213" s="413">
        <v>223.02</v>
      </c>
      <c r="U213" s="414"/>
      <c r="V213" s="414"/>
      <c r="W213" s="414">
        <v>223.02</v>
      </c>
      <c r="X213" s="414">
        <v>283.77999999999997</v>
      </c>
      <c r="Y213" s="655">
        <v>311.63210061214829</v>
      </c>
      <c r="Z213" s="656">
        <v>323.19879567236472</v>
      </c>
      <c r="AA213" s="655">
        <v>326.67</v>
      </c>
      <c r="AB213" s="411">
        <v>326.67</v>
      </c>
      <c r="AC213" s="411">
        <v>321.67296875</v>
      </c>
      <c r="AD213" s="698"/>
      <c r="AE213" s="655">
        <v>295.07</v>
      </c>
      <c r="AF213" s="655">
        <v>272.04000000000002</v>
      </c>
      <c r="AG213" s="655">
        <v>250.44</v>
      </c>
      <c r="AH213" s="656">
        <v>226.74</v>
      </c>
      <c r="AI213" s="655">
        <v>233.99</v>
      </c>
      <c r="AJ213" s="655">
        <v>239.78</v>
      </c>
      <c r="AK213" s="655">
        <v>248.12</v>
      </c>
      <c r="AL213" s="655">
        <v>266.16000000000003</v>
      </c>
      <c r="AM213" s="656">
        <v>281.52999999999997</v>
      </c>
      <c r="AN213" s="123">
        <f>Revenue!AN80*AN$17</f>
        <v>310.3919046144</v>
      </c>
      <c r="AO213" s="123">
        <f>Revenue!AO80*AO$17</f>
        <v>342.21371668475905</v>
      </c>
      <c r="AP213" s="123">
        <f>Revenue!AP80*AP$17</f>
        <v>377.29403719422635</v>
      </c>
      <c r="AQ213" s="123">
        <f>Revenue!AQ80*AQ$17</f>
        <v>415.97499548766325</v>
      </c>
      <c r="AR213" s="519">
        <f>Revenue!AR80*AR$17</f>
        <v>458.62091825418975</v>
      </c>
    </row>
    <row r="214" spans="1:44" outlineLevel="1">
      <c r="A214" s="521">
        <f>ROW()</f>
        <v>214</v>
      </c>
      <c r="B214" s="35"/>
      <c r="D214" s="33" t="s">
        <v>212</v>
      </c>
      <c r="E214" s="96"/>
      <c r="F214" s="92"/>
      <c r="G214" s="96"/>
      <c r="H214" s="92"/>
      <c r="I214" s="78"/>
      <c r="J214" s="413">
        <v>5.0636363636363635</v>
      </c>
      <c r="K214" s="414">
        <v>5.0999999999999996</v>
      </c>
      <c r="L214" s="414">
        <v>5.0999999999999996</v>
      </c>
      <c r="M214" s="414">
        <v>5.1363636363636367</v>
      </c>
      <c r="N214" s="396">
        <v>5.1363636363636367</v>
      </c>
      <c r="O214" s="397">
        <v>5.127272727272727</v>
      </c>
      <c r="P214" s="398">
        <v>5.18</v>
      </c>
      <c r="Q214" s="398">
        <v>5.36</v>
      </c>
      <c r="R214" s="398">
        <v>5.36</v>
      </c>
      <c r="S214" s="399">
        <v>5.66</v>
      </c>
      <c r="T214" s="397">
        <v>5.66</v>
      </c>
      <c r="U214" s="398"/>
      <c r="V214" s="398"/>
      <c r="W214" s="398">
        <v>5.66</v>
      </c>
      <c r="X214" s="398">
        <v>7.33</v>
      </c>
      <c r="Y214" s="411">
        <v>8.1775678997088015</v>
      </c>
      <c r="Z214" s="657">
        <v>8.3147074298207979</v>
      </c>
      <c r="AA214" s="411">
        <v>8.31</v>
      </c>
      <c r="AB214" s="411">
        <v>8.31</v>
      </c>
      <c r="AC214" s="411">
        <v>8.1878124999999997</v>
      </c>
      <c r="AD214" s="1115"/>
      <c r="AE214" s="411">
        <v>7.51</v>
      </c>
      <c r="AF214" s="411">
        <v>6.92</v>
      </c>
      <c r="AG214" s="411">
        <v>6.37</v>
      </c>
      <c r="AH214" s="657">
        <v>5.77</v>
      </c>
      <c r="AI214" s="411">
        <v>5.96</v>
      </c>
      <c r="AJ214" s="411">
        <v>6.08</v>
      </c>
      <c r="AK214" s="411">
        <v>6.29</v>
      </c>
      <c r="AL214" s="411">
        <v>6.75</v>
      </c>
      <c r="AM214" s="657">
        <v>7.13</v>
      </c>
      <c r="AN214" s="142">
        <f>Revenue!AN81*AN$17</f>
        <v>7.8606692352000005</v>
      </c>
      <c r="AO214" s="142">
        <f>Revenue!AO81*AO$17</f>
        <v>8.6672909725286402</v>
      </c>
      <c r="AP214" s="142">
        <f>Revenue!AP81*AP$17</f>
        <v>9.5607379827671028</v>
      </c>
      <c r="AQ214" s="142">
        <f>Revenue!AQ81*AQ$17</f>
        <v>10.545719082080623</v>
      </c>
      <c r="AR214" s="237">
        <f>Revenue!AR81*AR$17</f>
        <v>11.627137888697643</v>
      </c>
    </row>
    <row r="215" spans="1:44" outlineLevel="1">
      <c r="A215" s="521">
        <f>ROW()</f>
        <v>215</v>
      </c>
      <c r="B215" s="35"/>
      <c r="D215" s="33" t="s">
        <v>213</v>
      </c>
      <c r="E215" s="96"/>
      <c r="F215" s="92"/>
      <c r="G215" s="96"/>
      <c r="H215" s="92"/>
      <c r="I215" s="78"/>
      <c r="J215" s="413">
        <v>4.5636363636363626</v>
      </c>
      <c r="K215" s="414">
        <v>4.5999999999999996</v>
      </c>
      <c r="L215" s="414">
        <v>4.5999999999999996</v>
      </c>
      <c r="M215" s="414">
        <v>4.627272727272727</v>
      </c>
      <c r="N215" s="396">
        <v>4.6181818181818182</v>
      </c>
      <c r="O215" s="397">
        <v>4.6181818181818182</v>
      </c>
      <c r="P215" s="398">
        <v>4.68</v>
      </c>
      <c r="Q215" s="398">
        <v>4.84</v>
      </c>
      <c r="R215" s="398">
        <v>4.84</v>
      </c>
      <c r="S215" s="399">
        <v>4.84</v>
      </c>
      <c r="T215" s="397">
        <v>4.84</v>
      </c>
      <c r="U215" s="398"/>
      <c r="V215" s="398"/>
      <c r="W215" s="398">
        <v>4.84</v>
      </c>
      <c r="X215" s="398">
        <v>4.3600000000000003</v>
      </c>
      <c r="Y215" s="411">
        <v>4.9131367030285871</v>
      </c>
      <c r="Z215" s="657">
        <v>4.9473676715296078</v>
      </c>
      <c r="AA215" s="411">
        <v>4.95</v>
      </c>
      <c r="AB215" s="411">
        <v>4.95</v>
      </c>
      <c r="AC215" s="411">
        <v>4.8732031250000007</v>
      </c>
      <c r="AD215" s="1115"/>
      <c r="AE215" s="411">
        <v>4.47</v>
      </c>
      <c r="AF215" s="411">
        <v>4.12</v>
      </c>
      <c r="AG215" s="411">
        <v>3.79</v>
      </c>
      <c r="AH215" s="657">
        <v>3.44</v>
      </c>
      <c r="AI215" s="411">
        <v>3.55</v>
      </c>
      <c r="AJ215" s="411">
        <v>3.62</v>
      </c>
      <c r="AK215" s="411">
        <v>3.75</v>
      </c>
      <c r="AL215" s="411">
        <v>4.0199999999999996</v>
      </c>
      <c r="AM215" s="657">
        <v>4.25</v>
      </c>
      <c r="AN215" s="142">
        <f>Revenue!AN82*AN$17</f>
        <v>4.6934049024000002</v>
      </c>
      <c r="AO215" s="142">
        <f>Revenue!AO82*AO$17</f>
        <v>5.17258795401216</v>
      </c>
      <c r="AP215" s="142">
        <f>Revenue!AP82*AP$17</f>
        <v>5.7036631165764886</v>
      </c>
      <c r="AQ215" s="142">
        <f>Revenue!AQ82*AQ$17</f>
        <v>6.2894489864527445</v>
      </c>
      <c r="AR215" s="237">
        <f>Revenue!AR82*AR$17</f>
        <v>6.9328808432607758</v>
      </c>
    </row>
    <row r="216" spans="1:44" outlineLevel="1">
      <c r="A216" s="521">
        <f>ROW()</f>
        <v>216</v>
      </c>
      <c r="B216" s="35"/>
      <c r="C216" s="756" t="s">
        <v>163</v>
      </c>
      <c r="E216" s="96"/>
      <c r="F216" s="92"/>
      <c r="G216" s="96"/>
      <c r="H216" s="92"/>
      <c r="J216" s="114"/>
      <c r="N216" s="171"/>
      <c r="O216" s="114"/>
      <c r="S216" s="171"/>
      <c r="T216" s="114"/>
      <c r="Z216" s="171"/>
      <c r="AB216" s="421"/>
      <c r="AC216" s="421"/>
      <c r="AD216" s="421"/>
      <c r="AE216" s="421"/>
      <c r="AF216" s="421"/>
      <c r="AG216" s="421"/>
      <c r="AH216" s="422"/>
      <c r="AJ216" s="421"/>
      <c r="AK216" s="421"/>
      <c r="AL216" s="421"/>
      <c r="AM216" s="422"/>
      <c r="AN216" s="639"/>
      <c r="AO216" s="639"/>
      <c r="AP216" s="639"/>
      <c r="AQ216" s="639"/>
      <c r="AR216" s="650"/>
    </row>
    <row r="217" spans="1:44" outlineLevel="1">
      <c r="A217" s="521">
        <f>ROW()</f>
        <v>217</v>
      </c>
      <c r="B217" s="35"/>
      <c r="D217" s="33" t="s">
        <v>176</v>
      </c>
      <c r="E217" s="96"/>
      <c r="F217" s="92"/>
      <c r="G217" s="96"/>
      <c r="H217" s="92"/>
      <c r="I217" s="78"/>
      <c r="J217" s="413">
        <v>24.836363636363636</v>
      </c>
      <c r="K217" s="414">
        <v>25.036363636363635</v>
      </c>
      <c r="L217" s="414">
        <v>25.027272727272727</v>
      </c>
      <c r="M217" s="414">
        <v>25.190909090909091</v>
      </c>
      <c r="N217" s="396">
        <v>25.2</v>
      </c>
      <c r="O217" s="413">
        <v>25.145454545454545</v>
      </c>
      <c r="P217" s="414">
        <v>25.91</v>
      </c>
      <c r="Q217" s="414">
        <v>26.82</v>
      </c>
      <c r="R217" s="414">
        <v>27.05</v>
      </c>
      <c r="S217" s="396">
        <v>28.59</v>
      </c>
      <c r="T217" s="413">
        <v>28.59</v>
      </c>
      <c r="U217" s="414"/>
      <c r="V217" s="414"/>
      <c r="W217" s="414">
        <v>28.59</v>
      </c>
      <c r="X217" s="414">
        <v>57.93</v>
      </c>
      <c r="Y217" s="655">
        <v>63.747235041164771</v>
      </c>
      <c r="Z217" s="656">
        <v>67.499943256857321</v>
      </c>
      <c r="AA217" s="655">
        <v>70.98</v>
      </c>
      <c r="AB217" s="655">
        <v>70.98</v>
      </c>
      <c r="AC217" s="655">
        <v>78.771328124999997</v>
      </c>
      <c r="AD217" s="698"/>
      <c r="AE217" s="655">
        <v>82.37</v>
      </c>
      <c r="AF217" s="655">
        <v>93.16</v>
      </c>
      <c r="AG217" s="655">
        <v>104.77</v>
      </c>
      <c r="AH217" s="656">
        <v>116.84</v>
      </c>
      <c r="AI217" s="655">
        <v>118.8</v>
      </c>
      <c r="AJ217" s="655">
        <v>119.62</v>
      </c>
      <c r="AK217" s="655">
        <v>123.22</v>
      </c>
      <c r="AL217" s="655">
        <v>132.18</v>
      </c>
      <c r="AM217" s="656">
        <v>139.28</v>
      </c>
      <c r="AN217" s="123">
        <f>Revenue!AN84*AN$17</f>
        <v>153.56528156160002</v>
      </c>
      <c r="AO217" s="123">
        <f>Revenue!AO84*AO$17</f>
        <v>169.30607100715008</v>
      </c>
      <c r="AP217" s="123">
        <f>Revenue!AP84*AP$17</f>
        <v>186.65838509669763</v>
      </c>
      <c r="AQ217" s="123">
        <f>Revenue!AQ84*AQ$17</f>
        <v>205.79792047678944</v>
      </c>
      <c r="AR217" s="519">
        <f>Revenue!AR84*AR$17</f>
        <v>226.9005120794375</v>
      </c>
    </row>
    <row r="218" spans="1:44" outlineLevel="1">
      <c r="A218" s="521">
        <f>ROW()</f>
        <v>218</v>
      </c>
      <c r="B218" s="35"/>
      <c r="D218" s="33" t="s">
        <v>189</v>
      </c>
      <c r="E218" s="96"/>
      <c r="F218" s="92"/>
      <c r="G218" s="96"/>
      <c r="H218" s="92"/>
      <c r="I218" s="78"/>
      <c r="J218" s="413">
        <v>8.5</v>
      </c>
      <c r="K218" s="414">
        <v>8.5636363636363626</v>
      </c>
      <c r="L218" s="414">
        <v>8.5636363636363626</v>
      </c>
      <c r="M218" s="414">
        <v>8.6181818181818173</v>
      </c>
      <c r="N218" s="396">
        <v>8.6181818181818173</v>
      </c>
      <c r="O218" s="397">
        <v>8.6</v>
      </c>
      <c r="P218" s="398">
        <v>8.69</v>
      </c>
      <c r="Q218" s="398">
        <v>8.99</v>
      </c>
      <c r="R218" s="398">
        <v>8.99</v>
      </c>
      <c r="S218" s="399">
        <v>9.5</v>
      </c>
      <c r="T218" s="397">
        <v>9.5</v>
      </c>
      <c r="U218" s="398"/>
      <c r="V218" s="398"/>
      <c r="W218" s="398">
        <v>9.5</v>
      </c>
      <c r="X218" s="398"/>
      <c r="Y218" s="398"/>
      <c r="Z218" s="399"/>
      <c r="AA218" s="894"/>
      <c r="AB218" s="411"/>
      <c r="AC218" s="411"/>
      <c r="AD218" s="1115"/>
      <c r="AE218" s="411"/>
      <c r="AF218" s="411"/>
      <c r="AG218" s="411"/>
      <c r="AH218" s="657"/>
      <c r="AI218" s="894"/>
      <c r="AJ218" s="411"/>
      <c r="AK218" s="411"/>
      <c r="AL218" s="411"/>
      <c r="AM218" s="657"/>
      <c r="AN218" s="142"/>
      <c r="AO218" s="142"/>
      <c r="AP218" s="142"/>
      <c r="AQ218" s="142"/>
      <c r="AR218" s="237"/>
    </row>
    <row r="219" spans="1:44" outlineLevel="1">
      <c r="A219" s="521">
        <f>ROW()</f>
        <v>219</v>
      </c>
      <c r="B219" s="35"/>
      <c r="D219" s="33" t="s">
        <v>190</v>
      </c>
      <c r="E219" s="96"/>
      <c r="F219" s="92"/>
      <c r="G219" s="96"/>
      <c r="H219" s="92"/>
      <c r="I219" s="78"/>
      <c r="J219" s="413">
        <v>5.9454545454545453</v>
      </c>
      <c r="K219" s="414">
        <v>5.9909090909090903</v>
      </c>
      <c r="L219" s="414">
        <v>5.9909090909090903</v>
      </c>
      <c r="M219" s="414">
        <v>6.0272727272727264</v>
      </c>
      <c r="N219" s="396">
        <v>6.0272727272727264</v>
      </c>
      <c r="O219" s="397">
        <v>6.0090909090909088</v>
      </c>
      <c r="P219" s="398">
        <v>6.07</v>
      </c>
      <c r="Q219" s="398">
        <v>5.69</v>
      </c>
      <c r="R219" s="398">
        <v>5.69</v>
      </c>
      <c r="S219" s="399">
        <v>5.69</v>
      </c>
      <c r="T219" s="397">
        <v>5.69</v>
      </c>
      <c r="U219" s="398"/>
      <c r="V219" s="398"/>
      <c r="W219" s="398">
        <v>5.69</v>
      </c>
      <c r="X219" s="398"/>
      <c r="Y219" s="398"/>
      <c r="Z219" s="399"/>
      <c r="AA219" s="894"/>
      <c r="AB219" s="411"/>
      <c r="AC219" s="411"/>
      <c r="AD219" s="1115"/>
      <c r="AE219" s="411"/>
      <c r="AF219" s="411"/>
      <c r="AG219" s="411"/>
      <c r="AH219" s="657"/>
      <c r="AI219" s="894"/>
      <c r="AJ219" s="411"/>
      <c r="AK219" s="411"/>
      <c r="AL219" s="411"/>
      <c r="AM219" s="657"/>
      <c r="AN219" s="142"/>
      <c r="AO219" s="142"/>
      <c r="AP219" s="142"/>
      <c r="AQ219" s="142"/>
      <c r="AR219" s="237"/>
    </row>
    <row r="220" spans="1:44" outlineLevel="1">
      <c r="A220" s="521">
        <f>ROW()</f>
        <v>220</v>
      </c>
      <c r="B220" s="35"/>
      <c r="D220" s="33" t="s">
        <v>191</v>
      </c>
      <c r="E220" s="96"/>
      <c r="F220" s="92"/>
      <c r="G220" s="96"/>
      <c r="H220" s="92"/>
      <c r="I220" s="78"/>
      <c r="J220" s="413">
        <v>3.9090909090909087</v>
      </c>
      <c r="K220" s="414">
        <v>3.9363636363636361</v>
      </c>
      <c r="L220" s="414">
        <v>3.9363636363636361</v>
      </c>
      <c r="M220" s="414">
        <v>3.9636363636363634</v>
      </c>
      <c r="N220" s="396">
        <v>3.9636363636363634</v>
      </c>
      <c r="O220" s="397">
        <v>3.9545454545454537</v>
      </c>
      <c r="P220" s="398">
        <v>3.73</v>
      </c>
      <c r="Q220" s="398">
        <v>3.86</v>
      </c>
      <c r="R220" s="398">
        <v>3.86</v>
      </c>
      <c r="S220" s="399">
        <v>3.86</v>
      </c>
      <c r="T220" s="397">
        <v>3.86</v>
      </c>
      <c r="U220" s="398"/>
      <c r="V220" s="398"/>
      <c r="W220" s="398">
        <v>3.86</v>
      </c>
      <c r="X220" s="398"/>
      <c r="Y220" s="398"/>
      <c r="Z220" s="399"/>
      <c r="AA220" s="894"/>
      <c r="AB220" s="411"/>
      <c r="AC220" s="411"/>
      <c r="AD220" s="1115"/>
      <c r="AE220" s="411"/>
      <c r="AF220" s="411"/>
      <c r="AG220" s="411"/>
      <c r="AH220" s="657"/>
      <c r="AI220" s="894"/>
      <c r="AJ220" s="411"/>
      <c r="AK220" s="411"/>
      <c r="AL220" s="411"/>
      <c r="AM220" s="657"/>
      <c r="AN220" s="142"/>
      <c r="AO220" s="142"/>
      <c r="AP220" s="142"/>
      <c r="AQ220" s="142"/>
      <c r="AR220" s="237"/>
    </row>
    <row r="221" spans="1:44" outlineLevel="1">
      <c r="A221" s="521">
        <f>ROW()</f>
        <v>221</v>
      </c>
      <c r="B221" s="35"/>
      <c r="D221" s="33" t="s">
        <v>828</v>
      </c>
      <c r="E221" s="96"/>
      <c r="F221" s="92"/>
      <c r="G221" s="96"/>
      <c r="H221" s="92"/>
      <c r="I221" s="78"/>
      <c r="J221" s="413"/>
      <c r="K221" s="414"/>
      <c r="L221" s="414"/>
      <c r="M221" s="414"/>
      <c r="N221" s="396"/>
      <c r="O221" s="397"/>
      <c r="P221" s="398"/>
      <c r="Q221" s="398"/>
      <c r="R221" s="398"/>
      <c r="S221" s="399"/>
      <c r="T221" s="397"/>
      <c r="U221" s="398"/>
      <c r="V221" s="398"/>
      <c r="W221" s="398"/>
      <c r="X221" s="398">
        <v>12.32</v>
      </c>
      <c r="Y221" s="411">
        <v>13.73754878594551</v>
      </c>
      <c r="Z221" s="657">
        <v>13.959643587693927</v>
      </c>
      <c r="AA221" s="411">
        <v>13.95</v>
      </c>
      <c r="AB221" s="411">
        <v>13.95</v>
      </c>
      <c r="AC221" s="411"/>
      <c r="AD221" s="1115"/>
      <c r="AE221" s="411"/>
      <c r="AF221" s="411"/>
      <c r="AG221" s="411"/>
      <c r="AH221" s="657">
        <v>0</v>
      </c>
      <c r="AI221" s="411"/>
      <c r="AJ221" s="411"/>
      <c r="AK221" s="411"/>
      <c r="AL221" s="411"/>
      <c r="AM221" s="657"/>
      <c r="AN221" s="142"/>
      <c r="AO221" s="142"/>
      <c r="AP221" s="142"/>
      <c r="AQ221" s="142"/>
      <c r="AR221" s="237"/>
    </row>
    <row r="222" spans="1:44" outlineLevel="1">
      <c r="A222" s="521">
        <f>ROW()</f>
        <v>222</v>
      </c>
      <c r="B222" s="35"/>
      <c r="D222" s="33" t="s">
        <v>837</v>
      </c>
      <c r="E222" s="96"/>
      <c r="F222" s="92"/>
      <c r="G222" s="96"/>
      <c r="H222" s="92"/>
      <c r="I222" s="78"/>
      <c r="J222" s="413"/>
      <c r="K222" s="414"/>
      <c r="L222" s="414"/>
      <c r="M222" s="414"/>
      <c r="N222" s="396"/>
      <c r="O222" s="397"/>
      <c r="P222" s="398"/>
      <c r="Q222" s="398"/>
      <c r="R222" s="398"/>
      <c r="S222" s="399"/>
      <c r="T222" s="397"/>
      <c r="U222" s="398"/>
      <c r="V222" s="398"/>
      <c r="W222" s="398"/>
      <c r="X222" s="398">
        <v>12.32</v>
      </c>
      <c r="Y222" s="398">
        <v>13.73754878594551</v>
      </c>
      <c r="Z222" s="399">
        <v>13.959643587693927</v>
      </c>
      <c r="AA222" s="411">
        <v>13.95</v>
      </c>
      <c r="AB222" s="411">
        <v>13.95</v>
      </c>
      <c r="AC222" s="411">
        <v>15.565156250000001</v>
      </c>
      <c r="AD222" s="1115"/>
      <c r="AE222" s="411">
        <v>13.29</v>
      </c>
      <c r="AF222" s="411">
        <v>10.46</v>
      </c>
      <c r="AG222" s="411">
        <v>7.77</v>
      </c>
      <c r="AH222" s="657">
        <v>4.8899999999999997</v>
      </c>
      <c r="AI222" s="411">
        <v>5.48</v>
      </c>
      <c r="AJ222" s="411">
        <v>5.59</v>
      </c>
      <c r="AK222" s="411">
        <v>5.78</v>
      </c>
      <c r="AL222" s="411">
        <v>6.2</v>
      </c>
      <c r="AM222" s="657">
        <v>6.56</v>
      </c>
      <c r="AN222" s="142">
        <f>Revenue!AN89*AN$17</f>
        <v>5.3205859584000006</v>
      </c>
      <c r="AO222" s="142">
        <f>Revenue!AO89*AO$17</f>
        <v>5.8672536916377602</v>
      </c>
      <c r="AP222" s="142">
        <f>Revenue!AP89*AP$17</f>
        <v>6.4685221551978573</v>
      </c>
      <c r="AQ222" s="142">
        <f>Revenue!AQ89*AQ$17</f>
        <v>7.1272974304739805</v>
      </c>
      <c r="AR222" s="237">
        <f>Revenue!AR89*AR$17</f>
        <v>7.8580263923614719</v>
      </c>
    </row>
    <row r="223" spans="1:44" outlineLevel="1">
      <c r="A223" s="521">
        <f>ROW()</f>
        <v>223</v>
      </c>
      <c r="B223" s="35"/>
      <c r="D223" s="33" t="s">
        <v>829</v>
      </c>
      <c r="E223" s="96"/>
      <c r="F223" s="92"/>
      <c r="G223" s="96"/>
      <c r="H223" s="92"/>
      <c r="I223" s="78"/>
      <c r="J223" s="413"/>
      <c r="K223" s="414"/>
      <c r="L223" s="414"/>
      <c r="M223" s="414"/>
      <c r="N223" s="396"/>
      <c r="O223" s="397"/>
      <c r="P223" s="398"/>
      <c r="Q223" s="398"/>
      <c r="R223" s="398"/>
      <c r="S223" s="399"/>
      <c r="T223" s="397"/>
      <c r="U223" s="398"/>
      <c r="V223" s="398"/>
      <c r="W223" s="398"/>
      <c r="X223" s="398">
        <v>5.32</v>
      </c>
      <c r="Y223" s="398">
        <v>6.0475725011627848</v>
      </c>
      <c r="Z223" s="399">
        <v>6.0272506966479709</v>
      </c>
      <c r="AA223" s="411">
        <v>6.02</v>
      </c>
      <c r="AB223" s="411">
        <v>6.02</v>
      </c>
      <c r="AC223" s="411">
        <v>6.7227343749999999</v>
      </c>
      <c r="AD223" s="1115"/>
      <c r="AE223" s="411">
        <v>5.73</v>
      </c>
      <c r="AF223" s="411">
        <v>4.51</v>
      </c>
      <c r="AG223" s="411">
        <v>3.35</v>
      </c>
      <c r="AH223" s="657">
        <v>2.11</v>
      </c>
      <c r="AI223" s="411">
        <v>3.66</v>
      </c>
      <c r="AJ223" s="411">
        <v>3.73</v>
      </c>
      <c r="AK223" s="411">
        <v>3.86</v>
      </c>
      <c r="AL223" s="411">
        <v>4.1399999999999997</v>
      </c>
      <c r="AM223" s="657">
        <v>4.38</v>
      </c>
      <c r="AN223" s="142">
        <f>Revenue!AN90*AN$17</f>
        <v>5.3205859584000006</v>
      </c>
      <c r="AO223" s="142">
        <f>Revenue!AO90*AO$17</f>
        <v>5.8672536916377602</v>
      </c>
      <c r="AP223" s="142">
        <f>Revenue!AP90*AP$17</f>
        <v>6.4685221551978573</v>
      </c>
      <c r="AQ223" s="142">
        <f>Revenue!AQ90*AQ$17</f>
        <v>7.1272974304739805</v>
      </c>
      <c r="AR223" s="237">
        <f>Revenue!AR90*AR$17</f>
        <v>7.8580263923614719</v>
      </c>
    </row>
    <row r="224" spans="1:44">
      <c r="A224" s="853" t="str">
        <f>"Tariffs Excluding GST [$ "&amp;Input!$G$43&amp;"]"</f>
        <v>Tariffs Excluding GST [$ 31/12/2023]</v>
      </c>
      <c r="B224" s="717"/>
      <c r="C224" s="757"/>
      <c r="D224" s="717"/>
      <c r="E224" s="717"/>
      <c r="F224" s="717"/>
      <c r="G224" s="717"/>
      <c r="H224" s="717"/>
      <c r="I224" s="717"/>
      <c r="J224" s="719"/>
      <c r="K224" s="718"/>
      <c r="L224" s="718"/>
      <c r="M224" s="718"/>
      <c r="N224" s="720"/>
      <c r="O224" s="719"/>
      <c r="P224" s="718"/>
      <c r="Q224" s="718"/>
      <c r="R224" s="718"/>
      <c r="S224" s="720"/>
      <c r="T224" s="719"/>
      <c r="U224" s="718"/>
      <c r="V224" s="718"/>
      <c r="W224" s="718"/>
      <c r="X224" s="718"/>
      <c r="Y224" s="718"/>
      <c r="Z224" s="720"/>
      <c r="AA224" s="719"/>
      <c r="AB224" s="718"/>
      <c r="AC224" s="718"/>
      <c r="AD224" s="718"/>
      <c r="AE224" s="718"/>
      <c r="AF224" s="718"/>
      <c r="AG224" s="718"/>
      <c r="AH224" s="720"/>
      <c r="AI224" s="718"/>
      <c r="AJ224" s="718"/>
      <c r="AK224" s="718"/>
      <c r="AL224" s="718"/>
      <c r="AM224" s="720"/>
      <c r="AN224" s="718"/>
      <c r="AO224" s="718"/>
      <c r="AP224" s="718"/>
      <c r="AQ224" s="718"/>
      <c r="AR224" s="720"/>
    </row>
    <row r="225" spans="1:44" outlineLevel="1">
      <c r="A225" s="521">
        <f>ROW()</f>
        <v>225</v>
      </c>
      <c r="B225" s="35"/>
      <c r="C225" s="756" t="s">
        <v>145</v>
      </c>
      <c r="E225" s="177"/>
      <c r="F225" s="177"/>
      <c r="G225" s="177"/>
      <c r="H225" s="177"/>
      <c r="I225" s="177"/>
      <c r="J225" s="1906" t="str">
        <f>"Actual 1 (FA1) [$ "&amp;Input!$G$43&amp;"]"</f>
        <v>Actual 1 (FA1) [$ 31/12/2023]</v>
      </c>
      <c r="K225" s="1907"/>
      <c r="L225" s="1907"/>
      <c r="M225" s="1907"/>
      <c r="N225" s="1908"/>
      <c r="O225" s="1906" t="str">
        <f>"Actual 2 [$ "&amp;Input!$G$43&amp;"]"</f>
        <v>Actual 2 [$ 31/12/2023]</v>
      </c>
      <c r="P225" s="1907"/>
      <c r="Q225" s="1907"/>
      <c r="R225" s="1907"/>
      <c r="S225" s="1908"/>
      <c r="T225" s="1943" t="str">
        <f>"Actual 3 [$ "&amp;Input!$G$43&amp;"]"</f>
        <v>Actual 3 [$ 31/12/2023]</v>
      </c>
      <c r="U225" s="1944"/>
      <c r="V225" s="1944"/>
      <c r="W225" s="1944"/>
      <c r="X225" s="1944"/>
      <c r="Y225" s="1944"/>
      <c r="Z225" s="1945"/>
      <c r="AA225" s="1177"/>
      <c r="AB225" s="1178"/>
      <c r="AC225" s="1178"/>
      <c r="AD225" s="1136" t="str">
        <f>"Actual  up to Dec 2018 [$ "&amp;Input!$G$43&amp;"]"</f>
        <v>Actual  up to Dec 2018 [$ 31/12/2023]</v>
      </c>
      <c r="AE225" s="1178"/>
      <c r="AF225" s="1178"/>
      <c r="AG225" s="1177"/>
      <c r="AH225" s="1179" t="str">
        <f>"Forecast [$ "&amp;Input!$G$43&amp;"]"</f>
        <v>Forecast [$ 31/12/2023]</v>
      </c>
      <c r="AI225" s="1136"/>
      <c r="AJ225" s="1136"/>
      <c r="AK225" s="1136" t="str">
        <f>"Forecast 5 [$ "&amp;Input!$G$43&amp;"]"</f>
        <v>Forecast 5 [$ 31/12/2023]</v>
      </c>
      <c r="AL225" s="1136"/>
      <c r="AM225" s="1161"/>
      <c r="AN225" s="1136"/>
      <c r="AO225" s="1136"/>
      <c r="AP225" s="1136" t="str">
        <f>"Forecast [$ "&amp;Input!$G$43&amp;"]"</f>
        <v>Forecast [$ 31/12/2023]</v>
      </c>
      <c r="AQ225" s="1136"/>
      <c r="AR225" s="1161"/>
    </row>
    <row r="226" spans="1:44" outlineLevel="1">
      <c r="A226" s="521">
        <f>ROW()</f>
        <v>226</v>
      </c>
      <c r="B226" s="35"/>
      <c r="D226" s="33" t="s">
        <v>176</v>
      </c>
      <c r="E226" s="96"/>
      <c r="F226" s="96"/>
      <c r="G226" s="96"/>
      <c r="H226" s="96"/>
      <c r="I226" s="78"/>
      <c r="J226" s="223">
        <f t="shared" ref="J226:T226" si="279">J195*J$16</f>
        <v>81428.488392204206</v>
      </c>
      <c r="K226" s="97">
        <f t="shared" si="279"/>
        <v>79594.489655557947</v>
      </c>
      <c r="L226" s="97">
        <f t="shared" si="279"/>
        <v>77231.981670450783</v>
      </c>
      <c r="M226" s="97">
        <f t="shared" si="279"/>
        <v>75937.60914883879</v>
      </c>
      <c r="N226" s="221">
        <f t="shared" si="279"/>
        <v>74056.74295554978</v>
      </c>
      <c r="O226" s="223">
        <f t="shared" si="279"/>
        <v>71874.901968487247</v>
      </c>
      <c r="P226" s="97">
        <f t="shared" si="279"/>
        <v>70351.149529982955</v>
      </c>
      <c r="Q226" s="97">
        <f t="shared" si="279"/>
        <v>67646.5237228724</v>
      </c>
      <c r="R226" s="97">
        <f t="shared" si="279"/>
        <v>65242.219566457068</v>
      </c>
      <c r="S226" s="221">
        <f t="shared" si="279"/>
        <v>63895.035091633465</v>
      </c>
      <c r="T226" s="223">
        <f t="shared" si="279"/>
        <v>62929.741127436806</v>
      </c>
      <c r="U226" s="97">
        <f>$S195*U$16</f>
        <v>62242.577287539498</v>
      </c>
      <c r="V226" s="155"/>
      <c r="W226" s="97">
        <f t="shared" ref="W226:AA230" si="280">W195*W$16</f>
        <v>60741.494380436743</v>
      </c>
      <c r="X226" s="97">
        <f t="shared" si="280"/>
        <v>55962.923754980075</v>
      </c>
      <c r="Y226" s="97">
        <f t="shared" si="280"/>
        <v>59985.935251464158</v>
      </c>
      <c r="Z226" s="221">
        <f t="shared" si="280"/>
        <v>60067.767129367319</v>
      </c>
      <c r="AA226" s="97">
        <f t="shared" si="280"/>
        <v>59677.768921200746</v>
      </c>
      <c r="AB226" s="97">
        <f t="shared" ref="AB226:AC226" si="281">AB195*AB$16</f>
        <v>58686.809658671576</v>
      </c>
      <c r="AC226" s="97">
        <f t="shared" si="281"/>
        <v>57789.618727153473</v>
      </c>
      <c r="AD226" s="123"/>
      <c r="AE226" s="97">
        <f t="shared" ref="AE226:AG226" si="282">AE195*AE$16</f>
        <v>52238.607245454543</v>
      </c>
      <c r="AF226" s="97">
        <f t="shared" si="282"/>
        <v>47259.723371989297</v>
      </c>
      <c r="AG226" s="97">
        <f t="shared" si="282"/>
        <v>42735.4</v>
      </c>
      <c r="AH226" s="221">
        <f t="shared" ref="AH226:AM226" si="283">AH195*AH$16</f>
        <v>38001.239974182441</v>
      </c>
      <c r="AI226" s="97">
        <f t="shared" si="283"/>
        <v>38882.3300341297</v>
      </c>
      <c r="AJ226" s="97">
        <f t="shared" si="283"/>
        <v>38320.778268755152</v>
      </c>
      <c r="AK226" s="97">
        <f t="shared" si="283"/>
        <v>36774.251215596327</v>
      </c>
      <c r="AL226" s="97">
        <f t="shared" si="283"/>
        <v>37912.49</v>
      </c>
      <c r="AM226" s="221">
        <f t="shared" si="283"/>
        <v>39222.838419405314</v>
      </c>
      <c r="AN226" s="123">
        <f>Revenue!AN62</f>
        <v>42296.639999999999</v>
      </c>
      <c r="AO226" s="123">
        <f>Revenue!AO62</f>
        <v>45611.33</v>
      </c>
      <c r="AP226" s="123">
        <f>Revenue!AP62</f>
        <v>49185.78</v>
      </c>
      <c r="AQ226" s="123">
        <f>Revenue!AQ62</f>
        <v>53040.35</v>
      </c>
      <c r="AR226" s="519">
        <f>Revenue!AR62</f>
        <v>57197</v>
      </c>
    </row>
    <row r="227" spans="1:44" outlineLevel="1">
      <c r="A227" s="521">
        <f>ROW()</f>
        <v>227</v>
      </c>
      <c r="B227" s="35"/>
      <c r="D227" s="33" t="s">
        <v>208</v>
      </c>
      <c r="E227" s="96"/>
      <c r="F227" s="96"/>
      <c r="G227" s="96"/>
      <c r="H227" s="96"/>
      <c r="I227" s="78"/>
      <c r="J227" s="223">
        <f t="shared" ref="J227:T227" si="284">J196*J$16</f>
        <v>336.14733844515303</v>
      </c>
      <c r="K227" s="97">
        <f t="shared" si="284"/>
        <v>328.57921695787002</v>
      </c>
      <c r="L227" s="97">
        <f t="shared" si="284"/>
        <v>318.82643076439746</v>
      </c>
      <c r="M227" s="97">
        <f t="shared" si="284"/>
        <v>313.48246677156908</v>
      </c>
      <c r="N227" s="221">
        <f t="shared" si="284"/>
        <v>305.71691282650954</v>
      </c>
      <c r="O227" s="223">
        <f t="shared" si="284"/>
        <v>296.71489341439019</v>
      </c>
      <c r="P227" s="97">
        <f t="shared" si="284"/>
        <v>290.48316011836891</v>
      </c>
      <c r="Q227" s="97">
        <f t="shared" si="284"/>
        <v>279.31118613615496</v>
      </c>
      <c r="R227" s="97">
        <f t="shared" si="284"/>
        <v>269.38386084577354</v>
      </c>
      <c r="S227" s="221">
        <f t="shared" si="284"/>
        <v>263.8213622442384</v>
      </c>
      <c r="T227" s="223">
        <f t="shared" si="284"/>
        <v>259.83568216384901</v>
      </c>
      <c r="U227" s="97">
        <f>$S196*U$16</f>
        <v>256.99839597930122</v>
      </c>
      <c r="V227" s="511"/>
      <c r="W227" s="97">
        <f t="shared" si="280"/>
        <v>250.80045373190359</v>
      </c>
      <c r="X227" s="97">
        <f t="shared" si="280"/>
        <v>235.89762948207172</v>
      </c>
      <c r="Y227" s="97">
        <f t="shared" si="280"/>
        <v>252.84761087161968</v>
      </c>
      <c r="Z227" s="225">
        <f t="shared" si="280"/>
        <v>253.18312138272427</v>
      </c>
      <c r="AA227" s="97">
        <f t="shared" si="280"/>
        <v>251.52056805281896</v>
      </c>
      <c r="AB227" s="97">
        <f t="shared" ref="AB227:AC227" si="285">AB196*AB$16</f>
        <v>247.34402725489389</v>
      </c>
      <c r="AC227" s="31">
        <f t="shared" si="285"/>
        <v>243.56497275714941</v>
      </c>
      <c r="AD227" s="142"/>
      <c r="AE227" s="31">
        <f t="shared" ref="AE227:AG227" si="286">AE196*AE$16</f>
        <v>220.1603090909091</v>
      </c>
      <c r="AF227" s="31">
        <f t="shared" si="286"/>
        <v>199.17221231043712</v>
      </c>
      <c r="AG227" s="31">
        <f t="shared" si="286"/>
        <v>180.16252410166521</v>
      </c>
      <c r="AH227" s="225">
        <f t="shared" ref="AH227:AM227" si="287">AH196*AH$16</f>
        <v>160.16932013769363</v>
      </c>
      <c r="AI227" s="31">
        <f t="shared" si="287"/>
        <v>163.87740614334473</v>
      </c>
      <c r="AJ227" s="31">
        <f t="shared" si="287"/>
        <v>161.51356141797197</v>
      </c>
      <c r="AK227" s="31">
        <f t="shared" si="287"/>
        <v>154.99584097859326</v>
      </c>
      <c r="AL227" s="31">
        <f t="shared" si="287"/>
        <v>159.79</v>
      </c>
      <c r="AM227" s="225">
        <f t="shared" si="287"/>
        <v>165.31690140845069</v>
      </c>
      <c r="AN227" s="142">
        <f>Revenue!AN63</f>
        <v>178.28</v>
      </c>
      <c r="AO227" s="142">
        <f>Revenue!AO63</f>
        <v>192.25</v>
      </c>
      <c r="AP227" s="142">
        <f>Revenue!AP63</f>
        <v>207.32</v>
      </c>
      <c r="AQ227" s="142">
        <f>Revenue!AQ63</f>
        <v>223.57</v>
      </c>
      <c r="AR227" s="237">
        <f>Revenue!AR63</f>
        <v>241.09</v>
      </c>
    </row>
    <row r="228" spans="1:44" outlineLevel="1">
      <c r="A228" s="521">
        <f>ROW()</f>
        <v>228</v>
      </c>
      <c r="B228" s="35"/>
      <c r="D228" s="33" t="s">
        <v>209</v>
      </c>
      <c r="E228" s="96"/>
      <c r="F228" s="96"/>
      <c r="G228" s="96"/>
      <c r="H228" s="96"/>
      <c r="I228" s="78"/>
      <c r="J228" s="223">
        <f t="shared" ref="J228:T228" si="288">J197*J$16</f>
        <v>168.08213513046059</v>
      </c>
      <c r="K228" s="97">
        <f t="shared" si="288"/>
        <v>164.28960847893501</v>
      </c>
      <c r="L228" s="97">
        <f t="shared" si="288"/>
        <v>159.41321538219873</v>
      </c>
      <c r="M228" s="97">
        <f t="shared" si="288"/>
        <v>156.74123338578454</v>
      </c>
      <c r="N228" s="221">
        <f t="shared" si="288"/>
        <v>152.85845641325477</v>
      </c>
      <c r="O228" s="223">
        <f t="shared" si="288"/>
        <v>148.35744670719509</v>
      </c>
      <c r="P228" s="97">
        <f t="shared" si="288"/>
        <v>145.23371683683271</v>
      </c>
      <c r="Q228" s="97">
        <f t="shared" si="288"/>
        <v>139.65559306807748</v>
      </c>
      <c r="R228" s="97">
        <f t="shared" si="288"/>
        <v>134.69193042288677</v>
      </c>
      <c r="S228" s="221">
        <f t="shared" si="288"/>
        <v>131.9106811221192</v>
      </c>
      <c r="T228" s="223">
        <f t="shared" si="288"/>
        <v>129.91784108192451</v>
      </c>
      <c r="U228" s="97">
        <f>$S197*U$16</f>
        <v>128.49919798965061</v>
      </c>
      <c r="V228" s="511"/>
      <c r="W228" s="97">
        <f t="shared" si="280"/>
        <v>125.40022686595179</v>
      </c>
      <c r="X228" s="97">
        <f t="shared" si="280"/>
        <v>124.15736055776892</v>
      </c>
      <c r="Y228" s="97">
        <f t="shared" si="280"/>
        <v>133.08434114204221</v>
      </c>
      <c r="Z228" s="225">
        <f t="shared" si="280"/>
        <v>133.26093979569302</v>
      </c>
      <c r="AA228" s="97">
        <f t="shared" si="280"/>
        <v>132.38586795838549</v>
      </c>
      <c r="AB228" s="97">
        <f t="shared" ref="AB228:AC228" si="289">AB197*AB$16</f>
        <v>130.18757863804328</v>
      </c>
      <c r="AC228" s="31">
        <f t="shared" si="289"/>
        <v>128.2010169943496</v>
      </c>
      <c r="AD228" s="142"/>
      <c r="AE228" s="31">
        <f t="shared" ref="AE228:AG228" si="290">AE197*AE$16</f>
        <v>115.88296363636364</v>
      </c>
      <c r="AF228" s="31">
        <f t="shared" si="290"/>
        <v>104.83706512042818</v>
      </c>
      <c r="AG228" s="31">
        <f t="shared" si="290"/>
        <v>94.828659070990355</v>
      </c>
      <c r="AH228" s="225">
        <f t="shared" ref="AH228:AM228" si="291">AH197*AH$16</f>
        <v>84.307039586919103</v>
      </c>
      <c r="AI228" s="31">
        <f t="shared" si="291"/>
        <v>86.258600682593865</v>
      </c>
      <c r="AJ228" s="31">
        <f t="shared" si="291"/>
        <v>85.01481450948063</v>
      </c>
      <c r="AK228" s="31">
        <f t="shared" si="291"/>
        <v>81.587163608562676</v>
      </c>
      <c r="AL228" s="31">
        <f t="shared" si="291"/>
        <v>84.11</v>
      </c>
      <c r="AM228" s="225">
        <f t="shared" si="291"/>
        <v>87.020735524256636</v>
      </c>
      <c r="AN228" s="142">
        <f>Revenue!AN64</f>
        <v>93.84</v>
      </c>
      <c r="AO228" s="142">
        <f>Revenue!AO64</f>
        <v>101.19</v>
      </c>
      <c r="AP228" s="142">
        <f>Revenue!AP64</f>
        <v>109.12</v>
      </c>
      <c r="AQ228" s="142">
        <f>Revenue!AQ64</f>
        <v>117.67</v>
      </c>
      <c r="AR228" s="237">
        <f>Revenue!AR64</f>
        <v>126.89</v>
      </c>
    </row>
    <row r="229" spans="1:44" outlineLevel="1">
      <c r="A229" s="521">
        <f>ROW()</f>
        <v>229</v>
      </c>
      <c r="B229" s="35"/>
      <c r="D229" s="33" t="s">
        <v>179</v>
      </c>
      <c r="E229" s="98"/>
      <c r="F229" s="98"/>
      <c r="G229" s="98"/>
      <c r="H229" s="98"/>
      <c r="I229" s="78"/>
      <c r="J229" s="292">
        <f t="shared" ref="J229:T229" si="292">J198*J$16</f>
        <v>8.1916124686327016E-2</v>
      </c>
      <c r="K229" s="100">
        <f t="shared" si="292"/>
        <v>8.0075996457302234E-2</v>
      </c>
      <c r="L229" s="100">
        <f t="shared" si="292"/>
        <v>7.7706571848805459E-2</v>
      </c>
      <c r="M229" s="100">
        <f t="shared" si="292"/>
        <v>7.6409016036693519E-2</v>
      </c>
      <c r="N229" s="280">
        <f t="shared" si="292"/>
        <v>7.4509582149218809E-2</v>
      </c>
      <c r="O229" s="292">
        <f t="shared" si="292"/>
        <v>7.23187195441342E-2</v>
      </c>
      <c r="P229" s="100">
        <f t="shared" si="292"/>
        <v>7.0800454055161971E-2</v>
      </c>
      <c r="Q229" s="100">
        <f t="shared" si="292"/>
        <v>6.8124679545403646E-2</v>
      </c>
      <c r="R229" s="100">
        <f t="shared" si="292"/>
        <v>6.570338069409111E-2</v>
      </c>
      <c r="S229" s="280">
        <f t="shared" si="292"/>
        <v>6.4346673718106928E-2</v>
      </c>
      <c r="T229" s="292">
        <f t="shared" si="292"/>
        <v>6.3374556625329023E-2</v>
      </c>
      <c r="U229" s="100">
        <f>$S198*U$16</f>
        <v>6.2682535604707615E-2</v>
      </c>
      <c r="V229" s="647"/>
      <c r="W229" s="100">
        <f t="shared" si="280"/>
        <v>6.1170842373635015E-2</v>
      </c>
      <c r="X229" s="100">
        <f t="shared" si="280"/>
        <v>5.0034372509960151E-2</v>
      </c>
      <c r="Y229" s="100">
        <f t="shared" si="280"/>
        <v>5.3643841835707952E-2</v>
      </c>
      <c r="Z229" s="280">
        <f t="shared" si="280"/>
        <v>5.3715032447862028E-2</v>
      </c>
      <c r="AA229" s="100">
        <f t="shared" si="280"/>
        <v>5.336230709407682E-2</v>
      </c>
      <c r="AB229" s="100">
        <f t="shared" ref="AB229:AC229" si="293">AB198*AB$16</f>
        <v>5.2476217123879967E-2</v>
      </c>
      <c r="AC229" s="100">
        <f t="shared" si="293"/>
        <v>5.1674389774561805E-2</v>
      </c>
      <c r="AD229" s="154"/>
      <c r="AE229" s="100">
        <f t="shared" ref="AE229:AG229" si="294">AE198*AE$16</f>
        <v>4.6719418181818184E-2</v>
      </c>
      <c r="AF229" s="100">
        <f t="shared" si="294"/>
        <v>4.2129081177520074E-2</v>
      </c>
      <c r="AG229" s="100">
        <f t="shared" si="294"/>
        <v>3.8110385626643296E-2</v>
      </c>
      <c r="AH229" s="280">
        <f t="shared" ref="AH229:AM229" si="295">AH198*AH$16</f>
        <v>3.3884449225473325E-2</v>
      </c>
      <c r="AI229" s="100">
        <f t="shared" si="295"/>
        <v>3.4663694539249147E-2</v>
      </c>
      <c r="AJ229" s="100">
        <f t="shared" si="295"/>
        <v>3.4165251442704041E-2</v>
      </c>
      <c r="AK229" s="100">
        <f t="shared" si="295"/>
        <v>3.2786781345565751E-2</v>
      </c>
      <c r="AL229" s="100">
        <f t="shared" si="295"/>
        <v>3.3799999999999997E-2</v>
      </c>
      <c r="AM229" s="280">
        <f t="shared" si="295"/>
        <v>3.4966744913928004E-2</v>
      </c>
      <c r="AN229" s="154">
        <f>Revenue!AN65</f>
        <v>3.771E-2</v>
      </c>
      <c r="AO229" s="154">
        <f>Revenue!AO65</f>
        <v>4.0669999999999998E-2</v>
      </c>
      <c r="AP229" s="154">
        <f>Revenue!AP65</f>
        <v>4.3860000000000003E-2</v>
      </c>
      <c r="AQ229" s="154">
        <f>Revenue!AQ65</f>
        <v>4.7300000000000002E-2</v>
      </c>
      <c r="AR229" s="520">
        <f>Revenue!AR65</f>
        <v>5.101E-2</v>
      </c>
    </row>
    <row r="230" spans="1:44" outlineLevel="1">
      <c r="A230" s="521">
        <f>ROW()</f>
        <v>230</v>
      </c>
      <c r="B230" s="35"/>
      <c r="D230" s="33" t="s">
        <v>180</v>
      </c>
      <c r="E230" s="98"/>
      <c r="F230" s="98"/>
      <c r="G230" s="98"/>
      <c r="H230" s="98"/>
      <c r="I230" s="78"/>
      <c r="J230" s="292">
        <f t="shared" ref="J230:T230" si="296">J199*J$16</f>
        <v>4.0958062343163508E-2</v>
      </c>
      <c r="K230" s="100">
        <f t="shared" si="296"/>
        <v>4.0029788673959982E-2</v>
      </c>
      <c r="L230" s="100">
        <f t="shared" si="296"/>
        <v>3.8837349383826686E-2</v>
      </c>
      <c r="M230" s="100">
        <f t="shared" si="296"/>
        <v>3.8188939759170579E-2</v>
      </c>
      <c r="N230" s="280">
        <f t="shared" si="296"/>
        <v>3.7239616006961899E-2</v>
      </c>
      <c r="O230" s="292">
        <f t="shared" si="296"/>
        <v>3.6137216869573482E-2</v>
      </c>
      <c r="P230" s="100">
        <f t="shared" si="296"/>
        <v>3.5368774138173985E-2</v>
      </c>
      <c r="Q230" s="100">
        <f t="shared" si="296"/>
        <v>3.4062339772701823E-2</v>
      </c>
      <c r="R230" s="100">
        <f t="shared" si="296"/>
        <v>3.2851690347045555E-2</v>
      </c>
      <c r="S230" s="280">
        <f t="shared" si="296"/>
        <v>3.2173336859053464E-2</v>
      </c>
      <c r="T230" s="292">
        <f t="shared" si="296"/>
        <v>3.1687278312664512E-2</v>
      </c>
      <c r="U230" s="100">
        <f>$S199*U$16</f>
        <v>3.1341267802353807E-2</v>
      </c>
      <c r="V230" s="647"/>
      <c r="W230" s="100">
        <f t="shared" si="280"/>
        <v>3.0585421186817507E-2</v>
      </c>
      <c r="X230" s="100">
        <f t="shared" si="280"/>
        <v>2.5010408366533864E-2</v>
      </c>
      <c r="Y230" s="100">
        <f t="shared" si="280"/>
        <v>2.6800736023421163E-2</v>
      </c>
      <c r="Z230" s="280">
        <f t="shared" si="280"/>
        <v>2.68362977874478E-2</v>
      </c>
      <c r="AA230" s="100">
        <f t="shared" si="280"/>
        <v>2.666007444362779E-2</v>
      </c>
      <c r="AB230" s="100">
        <f t="shared" ref="AB230:AC230" si="297">AB199*AB$16</f>
        <v>2.6217379480541717E-2</v>
      </c>
      <c r="AC230" s="100">
        <f t="shared" si="297"/>
        <v>2.5817626196379145E-2</v>
      </c>
      <c r="AD230" s="154"/>
      <c r="AE230" s="100">
        <f t="shared" ref="AE230:AG230" si="298">AE199*AE$16</f>
        <v>2.3458690909090911E-2</v>
      </c>
      <c r="AF230" s="100">
        <f t="shared" si="298"/>
        <v>2.1234513826940228E-2</v>
      </c>
      <c r="AG230" s="100">
        <f t="shared" si="298"/>
        <v>1.9204294478527607E-2</v>
      </c>
      <c r="AH230" s="280">
        <f t="shared" ref="AH230:AM230" si="299">AH199*AH$16</f>
        <v>1.7076919104991393E-2</v>
      </c>
      <c r="AI230" s="100">
        <f t="shared" si="299"/>
        <v>1.7477005119453923E-2</v>
      </c>
      <c r="AJ230" s="100">
        <f t="shared" si="299"/>
        <v>1.7222877164056061E-2</v>
      </c>
      <c r="AK230" s="100">
        <f t="shared" si="299"/>
        <v>1.6523455657492352E-2</v>
      </c>
      <c r="AL230" s="100">
        <f t="shared" si="299"/>
        <v>1.703E-2</v>
      </c>
      <c r="AM230" s="280">
        <f t="shared" si="299"/>
        <v>1.7615414710485132E-2</v>
      </c>
      <c r="AN230" s="154">
        <f>Revenue!AN66</f>
        <v>1.9E-2</v>
      </c>
      <c r="AO230" s="154">
        <f>Revenue!AO66</f>
        <v>2.0490000000000001E-2</v>
      </c>
      <c r="AP230" s="154">
        <f>Revenue!AP66</f>
        <v>2.2100000000000002E-2</v>
      </c>
      <c r="AQ230" s="154">
        <f>Revenue!AQ66</f>
        <v>2.383E-2</v>
      </c>
      <c r="AR230" s="520">
        <f>Revenue!AR66</f>
        <v>2.5700000000000001E-2</v>
      </c>
    </row>
    <row r="231" spans="1:44" outlineLevel="1">
      <c r="A231" s="521">
        <f>ROW()</f>
        <v>231</v>
      </c>
      <c r="B231" s="35"/>
      <c r="C231" s="756" t="s">
        <v>154</v>
      </c>
      <c r="F231" s="98"/>
      <c r="H231" s="98"/>
      <c r="J231" s="114"/>
      <c r="N231" s="171"/>
      <c r="O231" s="114"/>
      <c r="S231" s="171"/>
      <c r="T231" s="114"/>
      <c r="Z231" s="171"/>
      <c r="AD231" s="910"/>
      <c r="AH231" s="171"/>
      <c r="AM231" s="171"/>
      <c r="AN231" s="639"/>
      <c r="AO231" s="910"/>
      <c r="AP231" s="910"/>
      <c r="AQ231" s="910"/>
      <c r="AR231" s="911"/>
    </row>
    <row r="232" spans="1:44" outlineLevel="1">
      <c r="A232" s="521">
        <f>ROW()</f>
        <v>232</v>
      </c>
      <c r="B232" s="35"/>
      <c r="D232" s="33" t="s">
        <v>176</v>
      </c>
      <c r="E232" s="96"/>
      <c r="F232" s="92"/>
      <c r="G232" s="96"/>
      <c r="H232" s="92"/>
      <c r="I232" s="78"/>
      <c r="J232" s="223">
        <f t="shared" ref="J232:T232" si="300">J201*J$16</f>
        <v>925.32373172959308</v>
      </c>
      <c r="K232" s="97">
        <f t="shared" si="300"/>
        <v>904.47947854078484</v>
      </c>
      <c r="L232" s="97">
        <f t="shared" si="300"/>
        <v>877.62528952291166</v>
      </c>
      <c r="M232" s="97">
        <f t="shared" si="300"/>
        <v>862.91746961732849</v>
      </c>
      <c r="N232" s="221">
        <f t="shared" si="300"/>
        <v>841.54855145968997</v>
      </c>
      <c r="O232" s="223">
        <f t="shared" si="300"/>
        <v>816.74833944434715</v>
      </c>
      <c r="P232" s="97">
        <f t="shared" si="300"/>
        <v>799.18646694251925</v>
      </c>
      <c r="Q232" s="97">
        <f t="shared" si="300"/>
        <v>803.50462843193122</v>
      </c>
      <c r="R232" s="97">
        <f t="shared" si="300"/>
        <v>774.9463313973024</v>
      </c>
      <c r="S232" s="221">
        <f t="shared" si="300"/>
        <v>802.3568532477758</v>
      </c>
      <c r="T232" s="223">
        <f t="shared" si="300"/>
        <v>790.23525058395137</v>
      </c>
      <c r="U232" s="97">
        <f>$S201*U$16</f>
        <v>781.60624497412653</v>
      </c>
      <c r="V232" s="155"/>
      <c r="W232" s="97">
        <f t="shared" ref="W232:AB232" si="301">W201*W$16</f>
        <v>762.75651500559729</v>
      </c>
      <c r="X232" s="97">
        <f t="shared" si="301"/>
        <v>30981.158745019922</v>
      </c>
      <c r="Y232" s="97">
        <f t="shared" si="301"/>
        <v>33208.401776277766</v>
      </c>
      <c r="Z232" s="221">
        <f t="shared" si="301"/>
        <v>33254.708153123189</v>
      </c>
      <c r="AA232" s="97">
        <f t="shared" si="301"/>
        <v>33040.777401500935</v>
      </c>
      <c r="AB232" s="97">
        <f t="shared" si="301"/>
        <v>32492.12980627306</v>
      </c>
      <c r="AC232" s="97">
        <f t="shared" ref="AC232:AG232" si="302">AC201*AC$16</f>
        <v>31995.396685092823</v>
      </c>
      <c r="AD232" s="123"/>
      <c r="AE232" s="97">
        <f t="shared" si="302"/>
        <v>28922.041854545456</v>
      </c>
      <c r="AF232" s="97">
        <f t="shared" si="302"/>
        <v>26165.3767618198</v>
      </c>
      <c r="AG232" s="97">
        <f t="shared" si="302"/>
        <v>23650.744697633658</v>
      </c>
      <c r="AH232" s="221">
        <f t="shared" ref="AH232:AM232" si="303">AH201*AH$16</f>
        <v>21026.395869191048</v>
      </c>
      <c r="AI232" s="97">
        <f t="shared" si="303"/>
        <v>21513.914598976113</v>
      </c>
      <c r="AJ232" s="97">
        <f t="shared" si="303"/>
        <v>21203.201887881289</v>
      </c>
      <c r="AK232" s="97">
        <f t="shared" si="303"/>
        <v>20347.491070336389</v>
      </c>
      <c r="AL232" s="97">
        <f t="shared" si="303"/>
        <v>20976.86</v>
      </c>
      <c r="AM232" s="221">
        <f t="shared" si="303"/>
        <v>21691.686228482002</v>
      </c>
      <c r="AN232" s="123">
        <f>Revenue!AN68</f>
        <v>23391.62</v>
      </c>
      <c r="AO232" s="123">
        <f>Revenue!AO68</f>
        <v>25224.77</v>
      </c>
      <c r="AP232" s="123">
        <f>Revenue!AP68</f>
        <v>27201.58</v>
      </c>
      <c r="AQ232" s="123">
        <f>Revenue!AQ68</f>
        <v>29333.3</v>
      </c>
      <c r="AR232" s="519">
        <f>Revenue!AR68</f>
        <v>31632.080000000002</v>
      </c>
    </row>
    <row r="233" spans="1:44" outlineLevel="1">
      <c r="A233" s="521">
        <f>ROW()</f>
        <v>233</v>
      </c>
      <c r="B233" s="35"/>
      <c r="D233" s="33" t="s">
        <v>210</v>
      </c>
      <c r="E233" s="96"/>
      <c r="F233" s="92"/>
      <c r="G233" s="96"/>
      <c r="H233" s="92"/>
      <c r="I233" s="78"/>
      <c r="J233" s="223">
        <f t="shared" ref="J233:T233" si="304">J202*J$16</f>
        <v>8.5336351471494041</v>
      </c>
      <c r="K233" s="97">
        <f t="shared" si="304"/>
        <v>8.3409075661901859</v>
      </c>
      <c r="L233" s="97">
        <f t="shared" si="304"/>
        <v>8.0957626126319067</v>
      </c>
      <c r="M233" s="97">
        <f t="shared" si="304"/>
        <v>7.9553804390281977</v>
      </c>
      <c r="N233" s="221">
        <f t="shared" si="304"/>
        <v>7.754459567871856</v>
      </c>
      <c r="O233" s="223">
        <f t="shared" si="304"/>
        <v>7.5285868478278095</v>
      </c>
      <c r="P233" s="97">
        <f t="shared" si="304"/>
        <v>7.375702565942019</v>
      </c>
      <c r="Q233" s="97">
        <f t="shared" si="304"/>
        <v>7.4081770357669878</v>
      </c>
      <c r="R233" s="97">
        <f t="shared" si="304"/>
        <v>7.1448743579897274</v>
      </c>
      <c r="S233" s="221">
        <f t="shared" si="304"/>
        <v>7.0550501004830233</v>
      </c>
      <c r="T233" s="223">
        <f t="shared" si="304"/>
        <v>6.9484659618354012</v>
      </c>
      <c r="U233" s="97">
        <f>$S202*U$16</f>
        <v>6.8725919082291522</v>
      </c>
      <c r="V233" s="511"/>
      <c r="W233" s="97">
        <f t="shared" ref="W233:Z235" si="305">W202*W$16</f>
        <v>6.7068479642841972</v>
      </c>
      <c r="X233" s="97">
        <f t="shared" si="305"/>
        <v>2.9822709163346612</v>
      </c>
      <c r="Y233" s="97">
        <f t="shared" si="305"/>
        <v>3.2321744789858435</v>
      </c>
      <c r="Z233" s="225">
        <f t="shared" si="305"/>
        <v>3.2106766998941474</v>
      </c>
      <c r="AA233" s="97"/>
      <c r="AB233" s="97"/>
      <c r="AC233" s="31">
        <f t="shared" ref="AC233:AG233" si="306">AC202*AC$16</f>
        <v>0</v>
      </c>
      <c r="AD233" s="142"/>
      <c r="AE233" s="31">
        <f t="shared" si="306"/>
        <v>0</v>
      </c>
      <c r="AF233" s="31">
        <f t="shared" si="306"/>
        <v>0</v>
      </c>
      <c r="AG233" s="31">
        <f t="shared" si="306"/>
        <v>0</v>
      </c>
      <c r="AH233" s="225">
        <f t="shared" ref="AH233:AM233" si="307">AH202*AH$16</f>
        <v>0</v>
      </c>
      <c r="AI233" s="31">
        <f t="shared" si="307"/>
        <v>0</v>
      </c>
      <c r="AJ233" s="31">
        <f t="shared" si="307"/>
        <v>0</v>
      </c>
      <c r="AK233" s="31">
        <f t="shared" si="307"/>
        <v>0</v>
      </c>
      <c r="AL233" s="31">
        <f t="shared" si="307"/>
        <v>0</v>
      </c>
      <c r="AM233" s="225">
        <f t="shared" si="307"/>
        <v>0</v>
      </c>
      <c r="AN233" s="142"/>
      <c r="AO233" s="142"/>
      <c r="AP233" s="142"/>
      <c r="AQ233" s="142"/>
      <c r="AR233" s="237"/>
    </row>
    <row r="234" spans="1:44" outlineLevel="1">
      <c r="A234" s="521">
        <f>ROW()</f>
        <v>234</v>
      </c>
      <c r="B234" s="35"/>
      <c r="D234" s="33" t="s">
        <v>234</v>
      </c>
      <c r="E234" s="96"/>
      <c r="F234" s="92"/>
      <c r="G234" s="96"/>
      <c r="H234" s="92"/>
      <c r="I234" s="78"/>
      <c r="J234" s="223">
        <f t="shared" ref="J234:T234" si="308">J203*J$16</f>
        <v>8.1103397529455652</v>
      </c>
      <c r="K234" s="97">
        <f t="shared" si="308"/>
        <v>7.9304298316335817</v>
      </c>
      <c r="L234" s="97">
        <f t="shared" si="308"/>
        <v>7.6973490982307302</v>
      </c>
      <c r="M234" s="97">
        <f t="shared" si="308"/>
        <v>7.5661739596236872</v>
      </c>
      <c r="N234" s="221">
        <f t="shared" si="308"/>
        <v>7.3750828766843872</v>
      </c>
      <c r="O234" s="223">
        <f t="shared" si="308"/>
        <v>7.1595384729342886</v>
      </c>
      <c r="P234" s="97">
        <f t="shared" si="308"/>
        <v>6.9982678930579922</v>
      </c>
      <c r="Q234" s="97">
        <f t="shared" si="308"/>
        <v>7.0263122401088953</v>
      </c>
      <c r="R234" s="97">
        <f t="shared" si="308"/>
        <v>6.7765818653098444</v>
      </c>
      <c r="S234" s="221">
        <f t="shared" si="308"/>
        <v>6.6366524462621488</v>
      </c>
      <c r="T234" s="223">
        <f t="shared" si="308"/>
        <v>6.5363892483523207</v>
      </c>
      <c r="U234" s="97">
        <f>$S203*U$16</f>
        <v>6.4650148829967486</v>
      </c>
      <c r="V234" s="511"/>
      <c r="W234" s="97">
        <f t="shared" si="305"/>
        <v>6.3091003345004717</v>
      </c>
      <c r="X234" s="97">
        <f t="shared" si="305"/>
        <v>2.9822709163346612</v>
      </c>
      <c r="Y234" s="97">
        <f t="shared" si="305"/>
        <v>3.2321744789858435</v>
      </c>
      <c r="Z234" s="225">
        <f t="shared" si="305"/>
        <v>3.2106766998941474</v>
      </c>
      <c r="AA234" s="97"/>
      <c r="AB234" s="97"/>
      <c r="AC234" s="31">
        <f t="shared" ref="AC234:AG234" si="309">AC203*AC$16</f>
        <v>0</v>
      </c>
      <c r="AD234" s="142"/>
      <c r="AE234" s="31">
        <f t="shared" si="309"/>
        <v>0</v>
      </c>
      <c r="AF234" s="31">
        <f t="shared" si="309"/>
        <v>0</v>
      </c>
      <c r="AG234" s="31">
        <f t="shared" si="309"/>
        <v>0</v>
      </c>
      <c r="AH234" s="225">
        <f t="shared" ref="AH234:AM234" si="310">AH203*AH$16</f>
        <v>0</v>
      </c>
      <c r="AI234" s="31">
        <f t="shared" si="310"/>
        <v>0</v>
      </c>
      <c r="AJ234" s="31">
        <f t="shared" si="310"/>
        <v>0</v>
      </c>
      <c r="AK234" s="31">
        <f t="shared" si="310"/>
        <v>0</v>
      </c>
      <c r="AL234" s="31">
        <f t="shared" si="310"/>
        <v>0</v>
      </c>
      <c r="AM234" s="225">
        <f t="shared" si="310"/>
        <v>0</v>
      </c>
      <c r="AN234" s="142"/>
      <c r="AO234" s="142"/>
      <c r="AP234" s="142"/>
      <c r="AQ234" s="142"/>
      <c r="AR234" s="237"/>
    </row>
    <row r="235" spans="1:44" outlineLevel="1">
      <c r="A235" s="521">
        <f>ROW()</f>
        <v>235</v>
      </c>
      <c r="B235" s="35"/>
      <c r="D235" s="33" t="s">
        <v>235</v>
      </c>
      <c r="E235" s="96"/>
      <c r="F235" s="92"/>
      <c r="G235" s="96"/>
      <c r="H235" s="92"/>
      <c r="I235" s="78"/>
      <c r="J235" s="223">
        <f t="shared" ref="J235:T235" si="311">J204*J$16</f>
        <v>2.133408786787351</v>
      </c>
      <c r="K235" s="97">
        <f t="shared" si="311"/>
        <v>2.0852268915475465</v>
      </c>
      <c r="L235" s="97">
        <f t="shared" si="311"/>
        <v>2.0239406531579767</v>
      </c>
      <c r="M235" s="97">
        <f t="shared" si="311"/>
        <v>1.9927371745510944</v>
      </c>
      <c r="N235" s="221">
        <f t="shared" si="311"/>
        <v>1.9424086588798386</v>
      </c>
      <c r="O235" s="223">
        <f t="shared" si="311"/>
        <v>1.8895276794548228</v>
      </c>
      <c r="P235" s="97">
        <f t="shared" si="311"/>
        <v>1.8399940303096292</v>
      </c>
      <c r="Q235" s="97">
        <f t="shared" si="311"/>
        <v>1.848225610985166</v>
      </c>
      <c r="R235" s="97">
        <f t="shared" si="311"/>
        <v>1.7825356645706332</v>
      </c>
      <c r="S235" s="221">
        <f t="shared" si="311"/>
        <v>1.7457281434733043</v>
      </c>
      <c r="T235" s="223">
        <f t="shared" si="311"/>
        <v>1.7193545631535452</v>
      </c>
      <c r="U235" s="97">
        <f>$S204*U$16</f>
        <v>1.7005800018317534</v>
      </c>
      <c r="V235" s="511"/>
      <c r="W235" s="97">
        <f t="shared" si="305"/>
        <v>1.6595676966838198</v>
      </c>
      <c r="X235" s="97">
        <f t="shared" si="305"/>
        <v>1.6131374501992031</v>
      </c>
      <c r="Y235" s="97">
        <f t="shared" si="305"/>
        <v>1.7414303737450865</v>
      </c>
      <c r="Z235" s="225">
        <f t="shared" si="305"/>
        <v>1.7179435803012519</v>
      </c>
      <c r="AA235" s="97"/>
      <c r="AB235" s="97"/>
      <c r="AC235" s="31">
        <f t="shared" ref="AC235:AG235" si="312">AC204*AC$16</f>
        <v>0</v>
      </c>
      <c r="AD235" s="142"/>
      <c r="AE235" s="31">
        <f t="shared" si="312"/>
        <v>0</v>
      </c>
      <c r="AF235" s="31">
        <f t="shared" si="312"/>
        <v>0</v>
      </c>
      <c r="AG235" s="31">
        <f t="shared" si="312"/>
        <v>0</v>
      </c>
      <c r="AH235" s="225">
        <f t="shared" ref="AH235:AM237" si="313">AH204*AH$16</f>
        <v>0</v>
      </c>
      <c r="AI235" s="31">
        <f t="shared" si="313"/>
        <v>0</v>
      </c>
      <c r="AJ235" s="31">
        <f t="shared" si="313"/>
        <v>0</v>
      </c>
      <c r="AK235" s="31">
        <f t="shared" si="313"/>
        <v>0</v>
      </c>
      <c r="AL235" s="31">
        <f t="shared" si="313"/>
        <v>0</v>
      </c>
      <c r="AM235" s="225">
        <f t="shared" si="313"/>
        <v>0</v>
      </c>
      <c r="AN235" s="142"/>
      <c r="AO235" s="142"/>
      <c r="AP235" s="142"/>
      <c r="AQ235" s="142"/>
      <c r="AR235" s="237"/>
    </row>
    <row r="236" spans="1:44" outlineLevel="1">
      <c r="A236" s="521">
        <f>ROW()</f>
        <v>236</v>
      </c>
      <c r="B236" s="35"/>
      <c r="D236" s="33" t="s">
        <v>497</v>
      </c>
      <c r="E236" s="96"/>
      <c r="F236" s="92"/>
      <c r="G236" s="96"/>
      <c r="H236" s="92"/>
      <c r="I236" s="78"/>
      <c r="J236" s="223"/>
      <c r="K236" s="97"/>
      <c r="L236" s="97"/>
      <c r="M236" s="97"/>
      <c r="N236" s="221"/>
      <c r="O236" s="223"/>
      <c r="P236" s="97"/>
      <c r="Q236" s="97"/>
      <c r="R236" s="97"/>
      <c r="S236" s="221"/>
      <c r="T236" s="223"/>
      <c r="U236" s="97"/>
      <c r="V236" s="511"/>
      <c r="W236" s="97"/>
      <c r="X236" s="97"/>
      <c r="Y236" s="97"/>
      <c r="Z236" s="225"/>
      <c r="AA236" s="31">
        <f t="shared" ref="AA236:AC237" si="314">AA205*AA$16</f>
        <v>3.1918386491557222</v>
      </c>
      <c r="AB236" s="31">
        <f t="shared" si="314"/>
        <v>3.1388376383763834</v>
      </c>
      <c r="AC236" s="31">
        <f t="shared" si="314"/>
        <v>3.0918531624769372</v>
      </c>
      <c r="AD236" s="142"/>
      <c r="AE236" s="31">
        <f t="shared" ref="AE236:AG236" si="315">AE205*AE$16</f>
        <v>2.7962363636363636</v>
      </c>
      <c r="AF236" s="31">
        <f t="shared" si="315"/>
        <v>2.5253166815343442</v>
      </c>
      <c r="AG236" s="31">
        <f t="shared" si="315"/>
        <v>2.2902015775635407</v>
      </c>
      <c r="AH236" s="225">
        <f t="shared" si="313"/>
        <v>2.0379862306368333</v>
      </c>
      <c r="AI236" s="31">
        <f t="shared" si="313"/>
        <v>2.0902730375426621</v>
      </c>
      <c r="AJ236" s="31">
        <f t="shared" si="313"/>
        <v>2.0645012366034625</v>
      </c>
      <c r="AK236" s="31">
        <f t="shared" si="313"/>
        <v>1.9769877675840974</v>
      </c>
      <c r="AL236" s="31">
        <f t="shared" si="313"/>
        <v>2.04</v>
      </c>
      <c r="AM236" s="225">
        <f t="shared" si="313"/>
        <v>2.112676056338028</v>
      </c>
      <c r="AN236" s="142">
        <f>Revenue!AN72</f>
        <v>2.2799999999999998</v>
      </c>
      <c r="AO236" s="142">
        <f>Revenue!AO72</f>
        <v>2.46</v>
      </c>
      <c r="AP236" s="142">
        <f>Revenue!AP72</f>
        <v>2.65</v>
      </c>
      <c r="AQ236" s="142">
        <f>Revenue!AQ72</f>
        <v>2.86</v>
      </c>
      <c r="AR236" s="237">
        <f>Revenue!AR72</f>
        <v>3.08</v>
      </c>
    </row>
    <row r="237" spans="1:44" outlineLevel="1">
      <c r="A237" s="521">
        <f>ROW()</f>
        <v>237</v>
      </c>
      <c r="B237" s="35"/>
      <c r="D237" s="33" t="s">
        <v>498</v>
      </c>
      <c r="E237" s="96"/>
      <c r="F237" s="92"/>
      <c r="G237" s="96"/>
      <c r="H237" s="92"/>
      <c r="I237" s="78"/>
      <c r="J237" s="223"/>
      <c r="K237" s="97"/>
      <c r="L237" s="97"/>
      <c r="M237" s="97"/>
      <c r="N237" s="221"/>
      <c r="O237" s="223"/>
      <c r="P237" s="97"/>
      <c r="Q237" s="97"/>
      <c r="R237" s="97"/>
      <c r="S237" s="221"/>
      <c r="T237" s="223"/>
      <c r="U237" s="97"/>
      <c r="V237" s="511"/>
      <c r="W237" s="97"/>
      <c r="X237" s="97"/>
      <c r="Y237" s="97"/>
      <c r="Z237" s="225"/>
      <c r="AA237" s="31">
        <f t="shared" si="314"/>
        <v>1.7108255159474672</v>
      </c>
      <c r="AB237" s="31">
        <f t="shared" si="314"/>
        <v>1.6824169741697415</v>
      </c>
      <c r="AC237" s="31">
        <f t="shared" si="314"/>
        <v>1.6568158296817341</v>
      </c>
      <c r="AD237" s="142"/>
      <c r="AE237" s="31">
        <f t="shared" ref="AE237:AG237" si="316">AE206*AE$16</f>
        <v>1.4971000000000001</v>
      </c>
      <c r="AF237" s="31">
        <f t="shared" si="316"/>
        <v>1.35978590544157</v>
      </c>
      <c r="AG237" s="31">
        <f t="shared" si="316"/>
        <v>1.2285977212971078</v>
      </c>
      <c r="AH237" s="225">
        <f t="shared" si="313"/>
        <v>1.0892685025817557</v>
      </c>
      <c r="AI237" s="31">
        <f t="shared" si="313"/>
        <v>1.1148122866894197</v>
      </c>
      <c r="AJ237" s="31">
        <f t="shared" si="313"/>
        <v>1.0995713107996703</v>
      </c>
      <c r="AK237" s="31">
        <f t="shared" si="313"/>
        <v>1.0509250764525992</v>
      </c>
      <c r="AL237" s="31">
        <f t="shared" si="313"/>
        <v>1.08</v>
      </c>
      <c r="AM237" s="225">
        <f t="shared" si="313"/>
        <v>1.1150234741784035</v>
      </c>
      <c r="AN237" s="142">
        <f>Revenue!AN73</f>
        <v>1.21</v>
      </c>
      <c r="AO237" s="142">
        <f>Revenue!AO73</f>
        <v>1.3</v>
      </c>
      <c r="AP237" s="142">
        <f>Revenue!AP73</f>
        <v>1.4</v>
      </c>
      <c r="AQ237" s="142">
        <f>Revenue!AQ73</f>
        <v>1.51</v>
      </c>
      <c r="AR237" s="237">
        <f>Revenue!AR73</f>
        <v>1.63</v>
      </c>
    </row>
    <row r="238" spans="1:44" outlineLevel="1">
      <c r="A238" s="521">
        <f>ROW()</f>
        <v>238</v>
      </c>
      <c r="B238" s="35"/>
      <c r="C238" s="756" t="s">
        <v>160</v>
      </c>
      <c r="F238" s="98"/>
      <c r="J238" s="114"/>
      <c r="N238" s="171"/>
      <c r="O238" s="114"/>
      <c r="S238" s="171"/>
      <c r="T238" s="114"/>
      <c r="Z238" s="171"/>
      <c r="AD238" s="639"/>
      <c r="AH238" s="171"/>
      <c r="AM238" s="171"/>
      <c r="AN238" s="639"/>
      <c r="AO238" s="639"/>
      <c r="AP238" s="639"/>
      <c r="AQ238" s="639"/>
      <c r="AR238" s="650"/>
    </row>
    <row r="239" spans="1:44" outlineLevel="1">
      <c r="A239" s="521">
        <f>ROW()</f>
        <v>239</v>
      </c>
      <c r="B239" s="35"/>
      <c r="D239" s="33" t="s">
        <v>176</v>
      </c>
      <c r="E239" s="96"/>
      <c r="F239" s="92"/>
      <c r="G239" s="96"/>
      <c r="H239" s="92"/>
      <c r="I239" s="78"/>
      <c r="J239" s="223">
        <f t="shared" ref="J239:T239" si="317">J208*J$16</f>
        <v>925.32373172959308</v>
      </c>
      <c r="K239" s="97">
        <f t="shared" si="317"/>
        <v>904.47947854078484</v>
      </c>
      <c r="L239" s="97">
        <f t="shared" si="317"/>
        <v>877.62528952291166</v>
      </c>
      <c r="M239" s="97">
        <f t="shared" si="317"/>
        <v>862.91746961732849</v>
      </c>
      <c r="N239" s="221">
        <f t="shared" si="317"/>
        <v>841.54855145968997</v>
      </c>
      <c r="O239" s="223">
        <f t="shared" si="317"/>
        <v>816.74833944434715</v>
      </c>
      <c r="P239" s="97">
        <f t="shared" si="317"/>
        <v>799.18646694251925</v>
      </c>
      <c r="Q239" s="97">
        <f t="shared" si="317"/>
        <v>803.50462843193122</v>
      </c>
      <c r="R239" s="97">
        <f t="shared" si="317"/>
        <v>774.9463313973024</v>
      </c>
      <c r="S239" s="221">
        <f t="shared" si="317"/>
        <v>802.3568532477758</v>
      </c>
      <c r="T239" s="223">
        <f t="shared" si="317"/>
        <v>790.23525058395137</v>
      </c>
      <c r="U239" s="97">
        <f>$S208*U$16</f>
        <v>781.60624497412653</v>
      </c>
      <c r="V239" s="155"/>
      <c r="W239" s="97">
        <f t="shared" ref="W239:AA240" si="318">W208*W$16</f>
        <v>762.75651500559729</v>
      </c>
      <c r="X239" s="97">
        <f t="shared" si="318"/>
        <v>1554.5222709163345</v>
      </c>
      <c r="Y239" s="97">
        <f t="shared" si="318"/>
        <v>1666.4966711007351</v>
      </c>
      <c r="Z239" s="221">
        <f t="shared" si="318"/>
        <v>1670.9483959583681</v>
      </c>
      <c r="AA239" s="97">
        <f t="shared" si="318"/>
        <v>1664.4161819887429</v>
      </c>
      <c r="AB239" s="97">
        <f t="shared" ref="AB239:AC239" si="319">AB208*AB$16</f>
        <v>1636.7782749077489</v>
      </c>
      <c r="AC239" s="97">
        <f t="shared" si="319"/>
        <v>1611.7556574319647</v>
      </c>
      <c r="AD239" s="123"/>
      <c r="AE239" s="97">
        <f t="shared" ref="AE239:AG239" si="320">AE208*AE$16</f>
        <v>1460.6375727272728</v>
      </c>
      <c r="AF239" s="97">
        <f t="shared" si="320"/>
        <v>1322.2339607493309</v>
      </c>
      <c r="AG239" s="97">
        <f t="shared" si="320"/>
        <v>1195.6522173531989</v>
      </c>
      <c r="AH239" s="221">
        <f t="shared" ref="AH239:AM239" si="321">AH208*AH$16</f>
        <v>1062.9737951807228</v>
      </c>
      <c r="AI239" s="97">
        <f t="shared" si="321"/>
        <v>1087.6155119453927</v>
      </c>
      <c r="AJ239" s="97">
        <f t="shared" si="321"/>
        <v>1071.9025061830175</v>
      </c>
      <c r="AK239" s="97">
        <f t="shared" si="321"/>
        <v>1028.7620030581038</v>
      </c>
      <c r="AL239" s="97">
        <f t="shared" si="321"/>
        <v>1060.5999999999999</v>
      </c>
      <c r="AM239" s="221">
        <f t="shared" si="321"/>
        <v>1097.2613458528949</v>
      </c>
      <c r="AN239" s="123">
        <f>Revenue!AN75</f>
        <v>1183.25</v>
      </c>
      <c r="AO239" s="123">
        <f>Revenue!AO75</f>
        <v>1275.98</v>
      </c>
      <c r="AP239" s="123">
        <f>Revenue!AP75</f>
        <v>1375.98</v>
      </c>
      <c r="AQ239" s="123">
        <f>Revenue!AQ75</f>
        <v>1483.81</v>
      </c>
      <c r="AR239" s="519">
        <f>Revenue!AR75</f>
        <v>1600.09</v>
      </c>
    </row>
    <row r="240" spans="1:44" outlineLevel="1">
      <c r="A240" s="521">
        <f>ROW()</f>
        <v>240</v>
      </c>
      <c r="B240" s="35"/>
      <c r="D240" s="33" t="s">
        <v>210</v>
      </c>
      <c r="E240" s="96"/>
      <c r="F240" s="92"/>
      <c r="G240" s="96"/>
      <c r="H240" s="92"/>
      <c r="I240" s="78"/>
      <c r="J240" s="223">
        <f t="shared" ref="J240:T240" si="322">J209*J$16</f>
        <v>8.5336351471494041</v>
      </c>
      <c r="K240" s="97">
        <f t="shared" si="322"/>
        <v>8.3409075661901859</v>
      </c>
      <c r="L240" s="97">
        <f t="shared" si="322"/>
        <v>8.0957626126319067</v>
      </c>
      <c r="M240" s="97">
        <f t="shared" si="322"/>
        <v>7.9553804390281977</v>
      </c>
      <c r="N240" s="221">
        <f t="shared" si="322"/>
        <v>7.754459567871856</v>
      </c>
      <c r="O240" s="223">
        <f t="shared" si="322"/>
        <v>7.5285868478278095</v>
      </c>
      <c r="P240" s="97">
        <f t="shared" si="322"/>
        <v>7.375702565942019</v>
      </c>
      <c r="Q240" s="97">
        <f t="shared" si="322"/>
        <v>7.4081770357669878</v>
      </c>
      <c r="R240" s="97">
        <f t="shared" si="322"/>
        <v>7.1448743579897274</v>
      </c>
      <c r="S240" s="221">
        <f t="shared" si="322"/>
        <v>7.0550501004830233</v>
      </c>
      <c r="T240" s="223">
        <f t="shared" si="322"/>
        <v>6.9484659618354012</v>
      </c>
      <c r="U240" s="97">
        <f>$S209*U$16</f>
        <v>6.8725919082291522</v>
      </c>
      <c r="V240" s="511"/>
      <c r="W240" s="97">
        <f t="shared" si="318"/>
        <v>6.7068479642841972</v>
      </c>
      <c r="X240" s="97">
        <f t="shared" si="318"/>
        <v>5.9780976095617531</v>
      </c>
      <c r="Y240" s="97">
        <f t="shared" si="318"/>
        <v>6.5511382479184297</v>
      </c>
      <c r="Z240" s="225">
        <f t="shared" si="318"/>
        <v>6.4048974010266457</v>
      </c>
      <c r="AA240" s="97">
        <f t="shared" si="318"/>
        <v>6.3581425891181986</v>
      </c>
      <c r="AB240" s="97">
        <f t="shared" ref="AB240:AC240" si="323">AB209*AB$16</f>
        <v>6.2525645756457564</v>
      </c>
      <c r="AC240" s="31">
        <f t="shared" si="323"/>
        <v>6.1576147370848702</v>
      </c>
      <c r="AD240" s="142"/>
      <c r="AE240" s="31">
        <f t="shared" ref="AE240:AG240" si="324">AE209*AE$16</f>
        <v>5.5553545454545459</v>
      </c>
      <c r="AF240" s="31">
        <f t="shared" si="324"/>
        <v>5.0263514719000888</v>
      </c>
      <c r="AG240" s="31">
        <f t="shared" si="324"/>
        <v>4.5446187554776509</v>
      </c>
      <c r="AH240" s="225">
        <f t="shared" ref="AH240:AM240" si="325">AH209*AH$16</f>
        <v>4.0408347676419965</v>
      </c>
      <c r="AI240" s="31">
        <f t="shared" si="325"/>
        <v>4.1340955631399314</v>
      </c>
      <c r="AJ240" s="31">
        <f t="shared" si="325"/>
        <v>4.072901896125309</v>
      </c>
      <c r="AK240" s="31">
        <f t="shared" si="325"/>
        <v>3.9123547400611614</v>
      </c>
      <c r="AL240" s="31">
        <f t="shared" si="325"/>
        <v>4.03</v>
      </c>
      <c r="AM240" s="225">
        <f t="shared" si="325"/>
        <v>4.1666666666666661</v>
      </c>
      <c r="AN240" s="142">
        <f>Revenue!AN76</f>
        <v>4.5</v>
      </c>
      <c r="AO240" s="142">
        <f>Revenue!AO76</f>
        <v>4.8499999999999996</v>
      </c>
      <c r="AP240" s="142">
        <f>Revenue!AP76</f>
        <v>5.23</v>
      </c>
      <c r="AQ240" s="142">
        <f>Revenue!AQ76</f>
        <v>5.64</v>
      </c>
      <c r="AR240" s="237">
        <f>Revenue!AR76</f>
        <v>6.08</v>
      </c>
    </row>
    <row r="241" spans="1:44" outlineLevel="1">
      <c r="A241" s="521">
        <f>ROW()</f>
        <v>241</v>
      </c>
      <c r="B241" s="35"/>
      <c r="D241" s="33" t="s">
        <v>234</v>
      </c>
      <c r="E241" s="96"/>
      <c r="F241" s="92"/>
      <c r="G241" s="96"/>
      <c r="H241" s="92"/>
      <c r="I241" s="78"/>
      <c r="J241" s="223">
        <f t="shared" ref="J241:T241" si="326">J210*J$16</f>
        <v>8.1103397529455652</v>
      </c>
      <c r="K241" s="97">
        <f t="shared" si="326"/>
        <v>7.9304298316335817</v>
      </c>
      <c r="L241" s="97">
        <f t="shared" si="326"/>
        <v>7.6973490982307302</v>
      </c>
      <c r="M241" s="97">
        <f t="shared" si="326"/>
        <v>7.5661739596236872</v>
      </c>
      <c r="N241" s="221">
        <f t="shared" si="326"/>
        <v>7.3750828766843872</v>
      </c>
      <c r="O241" s="223">
        <f t="shared" si="326"/>
        <v>7.1595384729342886</v>
      </c>
      <c r="P241" s="97">
        <f t="shared" si="326"/>
        <v>6.9982678930579922</v>
      </c>
      <c r="Q241" s="97">
        <f t="shared" si="326"/>
        <v>7.0263122401088953</v>
      </c>
      <c r="R241" s="97">
        <f t="shared" si="326"/>
        <v>6.7765818653098444</v>
      </c>
      <c r="S241" s="221">
        <f t="shared" si="326"/>
        <v>6.6366524462621488</v>
      </c>
      <c r="T241" s="223">
        <f t="shared" si="326"/>
        <v>6.5363892483523207</v>
      </c>
      <c r="U241" s="97">
        <f>$S210*U$16</f>
        <v>6.4650148829967486</v>
      </c>
      <c r="V241" s="511"/>
      <c r="W241" s="97">
        <f>W210*W$16</f>
        <v>6.3091003345004717</v>
      </c>
      <c r="X241" s="97">
        <f>X210*X$16</f>
        <v>5.1240836653386452</v>
      </c>
      <c r="Y241" s="97">
        <f>Y210*Y$16</f>
        <v>5.6434216138174502</v>
      </c>
      <c r="Z241" s="225">
        <f>Z210*Z$16</f>
        <v>5.4959827091964444</v>
      </c>
      <c r="AA241" s="97"/>
      <c r="AB241" s="97"/>
      <c r="AC241" s="31">
        <f>AC210*AC$16</f>
        <v>0</v>
      </c>
      <c r="AD241" s="142"/>
      <c r="AE241" s="31">
        <f t="shared" ref="AE241:AG241" si="327">AE210*AE$16</f>
        <v>0</v>
      </c>
      <c r="AF241" s="31">
        <f t="shared" si="327"/>
        <v>0</v>
      </c>
      <c r="AG241" s="31">
        <f t="shared" si="327"/>
        <v>0</v>
      </c>
      <c r="AH241" s="225">
        <f t="shared" ref="AH241:AM242" si="328">AH210*AH$16</f>
        <v>0</v>
      </c>
      <c r="AI241" s="31">
        <f t="shared" si="328"/>
        <v>0</v>
      </c>
      <c r="AJ241" s="31">
        <f t="shared" si="328"/>
        <v>0</v>
      </c>
      <c r="AK241" s="31">
        <f t="shared" si="328"/>
        <v>0</v>
      </c>
      <c r="AL241" s="31">
        <f t="shared" si="328"/>
        <v>0</v>
      </c>
      <c r="AM241" s="225">
        <f t="shared" si="328"/>
        <v>0</v>
      </c>
      <c r="AN241" s="142"/>
      <c r="AO241" s="142"/>
      <c r="AP241" s="142"/>
      <c r="AQ241" s="142"/>
      <c r="AR241" s="237"/>
    </row>
    <row r="242" spans="1:44" outlineLevel="1">
      <c r="A242" s="521">
        <f>ROW()</f>
        <v>242</v>
      </c>
      <c r="B242" s="35"/>
      <c r="D242" s="33" t="s">
        <v>496</v>
      </c>
      <c r="E242" s="96"/>
      <c r="F242" s="92"/>
      <c r="G242" s="96"/>
      <c r="H242" s="92"/>
      <c r="I242" s="78"/>
      <c r="J242" s="223"/>
      <c r="K242" s="97"/>
      <c r="L242" s="97"/>
      <c r="M242" s="97"/>
      <c r="N242" s="221"/>
      <c r="O242" s="223"/>
      <c r="P242" s="97"/>
      <c r="Q242" s="97"/>
      <c r="R242" s="97"/>
      <c r="S242" s="221"/>
      <c r="T242" s="223"/>
      <c r="U242" s="97"/>
      <c r="V242" s="511"/>
      <c r="W242" s="97"/>
      <c r="X242" s="97"/>
      <c r="Y242" s="97"/>
      <c r="Z242" s="225"/>
      <c r="AA242" s="31">
        <f>AA211*AA$16</f>
        <v>5.4516604127579731</v>
      </c>
      <c r="AB242" s="31">
        <f>AB211*AB$16</f>
        <v>5.3611346863468619</v>
      </c>
      <c r="AC242" s="31">
        <f>AC211*AC$16</f>
        <v>5.2835465434732463</v>
      </c>
      <c r="AD242" s="142"/>
      <c r="AE242" s="31">
        <f t="shared" ref="AE242:AG242" si="329">AE211*AE$16</f>
        <v>4.775872727272727</v>
      </c>
      <c r="AF242" s="31">
        <f t="shared" si="329"/>
        <v>4.3221766280107046</v>
      </c>
      <c r="AG242" s="31">
        <f t="shared" si="329"/>
        <v>3.9124276950043821</v>
      </c>
      <c r="AH242" s="225">
        <f t="shared" si="328"/>
        <v>3.4786316695352841</v>
      </c>
      <c r="AI242" s="31">
        <f t="shared" si="328"/>
        <v>3.5534641638225257</v>
      </c>
      <c r="AJ242" s="31">
        <f t="shared" si="328"/>
        <v>3.5006760098928282</v>
      </c>
      <c r="AK242" s="31">
        <f t="shared" si="328"/>
        <v>3.3608792048929659</v>
      </c>
      <c r="AL242" s="31">
        <f t="shared" si="328"/>
        <v>3.46</v>
      </c>
      <c r="AM242" s="225">
        <f t="shared" si="328"/>
        <v>3.5798122065727696</v>
      </c>
      <c r="AN242" s="142">
        <f>Revenue!AN78</f>
        <v>3.86</v>
      </c>
      <c r="AO242" s="142">
        <f>Revenue!AO78</f>
        <v>4.16</v>
      </c>
      <c r="AP242" s="142">
        <f>Revenue!AP78</f>
        <v>4.49</v>
      </c>
      <c r="AQ242" s="142">
        <f>Revenue!AQ78</f>
        <v>4.84</v>
      </c>
      <c r="AR242" s="237">
        <f>Revenue!AR78</f>
        <v>5.22</v>
      </c>
    </row>
    <row r="243" spans="1:44" outlineLevel="1">
      <c r="A243" s="521">
        <f>ROW()</f>
        <v>243</v>
      </c>
      <c r="B243" s="35"/>
      <c r="C243" s="756" t="s">
        <v>161</v>
      </c>
      <c r="F243" s="92"/>
      <c r="H243" s="92"/>
      <c r="J243" s="114"/>
      <c r="N243" s="171"/>
      <c r="O243" s="114"/>
      <c r="S243" s="171"/>
      <c r="T243" s="114"/>
      <c r="Z243" s="171"/>
      <c r="AH243" s="171"/>
      <c r="AM243" s="171"/>
      <c r="AN243" s="639"/>
      <c r="AO243" s="639"/>
      <c r="AP243" s="639"/>
      <c r="AQ243" s="639"/>
      <c r="AR243" s="650"/>
    </row>
    <row r="244" spans="1:44" outlineLevel="1">
      <c r="A244" s="521">
        <f>ROW()</f>
        <v>244</v>
      </c>
      <c r="B244" s="35"/>
      <c r="D244" s="33" t="s">
        <v>176</v>
      </c>
      <c r="E244" s="96"/>
      <c r="F244" s="92"/>
      <c r="G244" s="96"/>
      <c r="H244" s="92"/>
      <c r="I244" s="78"/>
      <c r="J244" s="223">
        <f t="shared" ref="J244:T244" si="330">J213*J$16</f>
        <v>370.12949269183724</v>
      </c>
      <c r="K244" s="97">
        <f t="shared" si="330"/>
        <v>361.79507523819035</v>
      </c>
      <c r="L244" s="97">
        <f t="shared" si="330"/>
        <v>351.05011580916465</v>
      </c>
      <c r="M244" s="97">
        <f t="shared" si="330"/>
        <v>345.16387419509618</v>
      </c>
      <c r="N244" s="221">
        <f t="shared" si="330"/>
        <v>336.61335055681701</v>
      </c>
      <c r="O244" s="223">
        <f t="shared" si="330"/>
        <v>326.69638339073975</v>
      </c>
      <c r="P244" s="97">
        <f t="shared" si="330"/>
        <v>319.63998859865995</v>
      </c>
      <c r="Q244" s="97">
        <f t="shared" si="330"/>
        <v>321.36213743402402</v>
      </c>
      <c r="R244" s="97">
        <f t="shared" si="330"/>
        <v>310.77993702299239</v>
      </c>
      <c r="S244" s="221">
        <f t="shared" si="330"/>
        <v>321.76222360117055</v>
      </c>
      <c r="T244" s="223">
        <f t="shared" si="330"/>
        <v>316.90120221033362</v>
      </c>
      <c r="U244" s="97">
        <f>$S213*U$16</f>
        <v>313.44078678389889</v>
      </c>
      <c r="V244" s="155"/>
      <c r="W244" s="97">
        <f t="shared" ref="W244:AA246" si="331">W213*W$16</f>
        <v>305.88164273919466</v>
      </c>
      <c r="X244" s="97">
        <f t="shared" si="331"/>
        <v>384.68583665338639</v>
      </c>
      <c r="Y244" s="97">
        <f t="shared" si="331"/>
        <v>412.57907483767883</v>
      </c>
      <c r="Z244" s="221">
        <f t="shared" si="331"/>
        <v>415.36691304068773</v>
      </c>
      <c r="AA244" s="97">
        <f t="shared" si="331"/>
        <v>417.07117260787993</v>
      </c>
      <c r="AB244" s="97">
        <f t="shared" ref="AB244:AC244" si="332">AB213*AB$16</f>
        <v>410.14563653136526</v>
      </c>
      <c r="AC244" s="97">
        <f t="shared" si="332"/>
        <v>403.87168862430804</v>
      </c>
      <c r="AD244" s="648"/>
      <c r="AE244" s="97">
        <f t="shared" ref="AE244:AG244" si="333">AE213*AE$16</f>
        <v>365.08206363636361</v>
      </c>
      <c r="AF244" s="97">
        <f t="shared" si="333"/>
        <v>330.28228367528993</v>
      </c>
      <c r="AG244" s="97">
        <f t="shared" si="333"/>
        <v>298.72816827344434</v>
      </c>
      <c r="AH244" s="221">
        <f t="shared" ref="AH244:AM244" si="334">AH213*AH$16</f>
        <v>265.57068846815838</v>
      </c>
      <c r="AI244" s="97">
        <f t="shared" si="334"/>
        <v>271.72388225255975</v>
      </c>
      <c r="AJ244" s="97">
        <f t="shared" si="334"/>
        <v>269.03592745259687</v>
      </c>
      <c r="AK244" s="97">
        <f t="shared" si="334"/>
        <v>258.17379204892961</v>
      </c>
      <c r="AL244" s="97">
        <f t="shared" si="334"/>
        <v>266.16000000000003</v>
      </c>
      <c r="AM244" s="221">
        <f t="shared" si="334"/>
        <v>275.36189358372451</v>
      </c>
      <c r="AN244" s="123">
        <f>Revenue!AN80</f>
        <v>296.94</v>
      </c>
      <c r="AO244" s="123">
        <f>Revenue!AO80</f>
        <v>320.20999999999998</v>
      </c>
      <c r="AP244" s="123">
        <f>Revenue!AP80</f>
        <v>345.3</v>
      </c>
      <c r="AQ244" s="123">
        <f>Revenue!AQ80</f>
        <v>372.36</v>
      </c>
      <c r="AR244" s="519">
        <f>Revenue!AR80</f>
        <v>401.54</v>
      </c>
    </row>
    <row r="245" spans="1:44" outlineLevel="1">
      <c r="A245" s="521">
        <f>ROW()</f>
        <v>245</v>
      </c>
      <c r="B245" s="35"/>
      <c r="D245" s="33" t="s">
        <v>212</v>
      </c>
      <c r="E245" s="96"/>
      <c r="F245" s="92"/>
      <c r="G245" s="96"/>
      <c r="H245" s="92"/>
      <c r="I245" s="78"/>
      <c r="J245" s="223">
        <f t="shared" ref="J245:T245" si="335">J214*J$16</f>
        <v>9.4310213828615446</v>
      </c>
      <c r="K245" s="97">
        <f t="shared" si="335"/>
        <v>9.2111203634501848</v>
      </c>
      <c r="L245" s="97">
        <f t="shared" si="335"/>
        <v>8.9403992631624014</v>
      </c>
      <c r="M245" s="97">
        <f t="shared" si="335"/>
        <v>8.7960664345419417</v>
      </c>
      <c r="N245" s="221">
        <f t="shared" si="335"/>
        <v>8.5739132208367881</v>
      </c>
      <c r="O245" s="223">
        <f t="shared" si="335"/>
        <v>8.3257313375978139</v>
      </c>
      <c r="P245" s="97">
        <f t="shared" si="335"/>
        <v>8.1462983564135723</v>
      </c>
      <c r="Q245" s="97">
        <f t="shared" si="335"/>
        <v>8.1871812189094975</v>
      </c>
      <c r="R245" s="97">
        <f t="shared" si="335"/>
        <v>7.8961910430566897</v>
      </c>
      <c r="S245" s="221">
        <f t="shared" si="335"/>
        <v>8.1659680099660363</v>
      </c>
      <c r="T245" s="223">
        <f t="shared" si="335"/>
        <v>8.0426006838422044</v>
      </c>
      <c r="U245" s="97">
        <f>$S214*U$16</f>
        <v>7.9547791821220866</v>
      </c>
      <c r="V245" s="511"/>
      <c r="W245" s="97">
        <f t="shared" si="331"/>
        <v>7.7629364985375382</v>
      </c>
      <c r="X245" s="97">
        <f t="shared" si="331"/>
        <v>9.936384462151393</v>
      </c>
      <c r="Y245" s="97">
        <f t="shared" si="331"/>
        <v>10.82652715126817</v>
      </c>
      <c r="Z245" s="225">
        <f t="shared" si="331"/>
        <v>10.685851569391978</v>
      </c>
      <c r="AA245" s="97">
        <f t="shared" si="331"/>
        <v>10.60967166979362</v>
      </c>
      <c r="AB245" s="97">
        <f t="shared" ref="AB245:AC245" si="336">AB214*AB$16</f>
        <v>10.433496309963099</v>
      </c>
      <c r="AC245" s="31">
        <f t="shared" si="336"/>
        <v>10.280085620387451</v>
      </c>
      <c r="AD245" s="142"/>
      <c r="AE245" s="31">
        <f t="shared" ref="AE245:AG245" si="337">AE214*AE$16</f>
        <v>9.2919181818181826</v>
      </c>
      <c r="AF245" s="31">
        <f t="shared" si="337"/>
        <v>8.4015343443354134</v>
      </c>
      <c r="AG245" s="31">
        <f t="shared" si="337"/>
        <v>7.5982208588957061</v>
      </c>
      <c r="AH245" s="225">
        <f t="shared" ref="AH245:AM245" si="338">AH214*AH$16</f>
        <v>6.7581497418244405</v>
      </c>
      <c r="AI245" s="31">
        <f t="shared" si="338"/>
        <v>6.9211262798634809</v>
      </c>
      <c r="AJ245" s="31">
        <f t="shared" si="338"/>
        <v>6.8218301731244857</v>
      </c>
      <c r="AK245" s="31">
        <f t="shared" si="338"/>
        <v>6.5448700305810394</v>
      </c>
      <c r="AL245" s="31">
        <f t="shared" si="338"/>
        <v>6.75</v>
      </c>
      <c r="AM245" s="225">
        <f t="shared" si="338"/>
        <v>6.9737871674491387</v>
      </c>
      <c r="AN245" s="142">
        <f>Revenue!AN81</f>
        <v>7.52</v>
      </c>
      <c r="AO245" s="142">
        <f>Revenue!AO81</f>
        <v>8.11</v>
      </c>
      <c r="AP245" s="142">
        <f>Revenue!AP81</f>
        <v>8.75</v>
      </c>
      <c r="AQ245" s="142">
        <f>Revenue!AQ81</f>
        <v>9.44</v>
      </c>
      <c r="AR245" s="237">
        <f>Revenue!AR81</f>
        <v>10.18</v>
      </c>
    </row>
    <row r="246" spans="1:44" outlineLevel="1">
      <c r="A246" s="521">
        <f>ROW()</f>
        <v>246</v>
      </c>
      <c r="B246" s="35"/>
      <c r="D246" s="33" t="s">
        <v>213</v>
      </c>
      <c r="E246" s="96"/>
      <c r="F246" s="92"/>
      <c r="G246" s="96"/>
      <c r="H246" s="92"/>
      <c r="I246" s="78"/>
      <c r="J246" s="223">
        <f t="shared" ref="J246:T246" si="339">J215*J$16</f>
        <v>8.4997715156130962</v>
      </c>
      <c r="K246" s="97">
        <f t="shared" si="339"/>
        <v>8.3080693474256559</v>
      </c>
      <c r="L246" s="97">
        <f t="shared" si="339"/>
        <v>8.0638895314798127</v>
      </c>
      <c r="M246" s="97">
        <f t="shared" si="339"/>
        <v>7.9242439206758366</v>
      </c>
      <c r="N246" s="221">
        <f t="shared" si="339"/>
        <v>7.7089343649293598</v>
      </c>
      <c r="O246" s="223">
        <f t="shared" si="339"/>
        <v>7.4990629778363287</v>
      </c>
      <c r="P246" s="97">
        <f t="shared" si="339"/>
        <v>7.3599761212385166</v>
      </c>
      <c r="Q246" s="97">
        <f t="shared" si="339"/>
        <v>7.3929024439406641</v>
      </c>
      <c r="R246" s="97">
        <f t="shared" si="339"/>
        <v>7.1301426582825327</v>
      </c>
      <c r="S246" s="221">
        <f t="shared" si="339"/>
        <v>6.9829125738932172</v>
      </c>
      <c r="T246" s="223">
        <f t="shared" si="339"/>
        <v>6.8774182526141807</v>
      </c>
      <c r="U246" s="97">
        <f>$S215*U$16</f>
        <v>6.8023200073270136</v>
      </c>
      <c r="V246" s="511"/>
      <c r="W246" s="97">
        <f t="shared" si="331"/>
        <v>6.638270786735279</v>
      </c>
      <c r="X246" s="97">
        <f t="shared" si="331"/>
        <v>5.9103187250996019</v>
      </c>
      <c r="Y246" s="97">
        <f t="shared" si="331"/>
        <v>6.5046488840680023</v>
      </c>
      <c r="Z246" s="225">
        <f t="shared" si="331"/>
        <v>6.3582317289440935</v>
      </c>
      <c r="AA246" s="97">
        <f t="shared" si="331"/>
        <v>6.3198405253283303</v>
      </c>
      <c r="AB246" s="97">
        <f t="shared" ref="AB246:AC246" si="340">AB215*AB$16</f>
        <v>6.214898523985239</v>
      </c>
      <c r="AC246" s="31">
        <f t="shared" si="340"/>
        <v>6.1184773552813656</v>
      </c>
      <c r="AD246" s="142"/>
      <c r="AE246" s="31">
        <f t="shared" ref="AE246:AG246" si="341">AE215*AE$16</f>
        <v>5.530609090909091</v>
      </c>
      <c r="AF246" s="31">
        <f t="shared" si="341"/>
        <v>5.0020695807314892</v>
      </c>
      <c r="AG246" s="31">
        <f t="shared" si="341"/>
        <v>4.5207624890446976</v>
      </c>
      <c r="AH246" s="225">
        <f t="shared" ref="AH246:AM246" si="342">AH215*AH$16</f>
        <v>4.0291222030981064</v>
      </c>
      <c r="AI246" s="31">
        <f t="shared" si="342"/>
        <v>4.1224829351535837</v>
      </c>
      <c r="AJ246" s="31">
        <f t="shared" si="342"/>
        <v>4.0616817807089864</v>
      </c>
      <c r="AK246" s="31">
        <f t="shared" si="342"/>
        <v>3.9019495412844032</v>
      </c>
      <c r="AL246" s="31">
        <f t="shared" si="342"/>
        <v>4.0199999999999996</v>
      </c>
      <c r="AM246" s="225">
        <f t="shared" si="342"/>
        <v>4.1568857589984347</v>
      </c>
      <c r="AN246" s="142">
        <f>Revenue!AN82</f>
        <v>4.49</v>
      </c>
      <c r="AO246" s="142">
        <f>Revenue!AO82</f>
        <v>4.84</v>
      </c>
      <c r="AP246" s="142">
        <f>Revenue!AP82</f>
        <v>5.22</v>
      </c>
      <c r="AQ246" s="142">
        <f>Revenue!AQ82</f>
        <v>5.63</v>
      </c>
      <c r="AR246" s="237">
        <f>Revenue!AR82</f>
        <v>6.07</v>
      </c>
    </row>
    <row r="247" spans="1:44" outlineLevel="1">
      <c r="A247" s="521">
        <f>ROW()</f>
        <v>247</v>
      </c>
      <c r="B247" s="35"/>
      <c r="C247" s="756" t="s">
        <v>163</v>
      </c>
      <c r="D247" s="101" t="s">
        <v>188</v>
      </c>
      <c r="E247" s="96"/>
      <c r="F247" s="92"/>
      <c r="G247" s="96"/>
      <c r="H247" s="92"/>
      <c r="J247" s="114"/>
      <c r="N247" s="171"/>
      <c r="O247" s="114"/>
      <c r="S247" s="171"/>
      <c r="T247" s="223"/>
      <c r="W247" s="97"/>
      <c r="X247" s="97"/>
      <c r="Y247" s="97"/>
      <c r="Z247" s="171"/>
      <c r="AH247" s="171"/>
      <c r="AM247" s="171"/>
      <c r="AN247" s="639"/>
      <c r="AO247" s="639"/>
      <c r="AP247" s="639"/>
      <c r="AQ247" s="639"/>
      <c r="AR247" s="650"/>
    </row>
    <row r="248" spans="1:44" outlineLevel="1">
      <c r="A248" s="521">
        <f>ROW()</f>
        <v>248</v>
      </c>
      <c r="B248" s="35"/>
      <c r="D248" s="33" t="s">
        <v>176</v>
      </c>
      <c r="E248" s="96"/>
      <c r="F248" s="92"/>
      <c r="G248" s="96"/>
      <c r="H248" s="92"/>
      <c r="I248" s="78"/>
      <c r="J248" s="223">
        <f t="shared" ref="J248:T248" si="343">J217*J$16</f>
        <v>46.257720678595582</v>
      </c>
      <c r="K248" s="97">
        <f t="shared" si="343"/>
        <v>45.218227238755453</v>
      </c>
      <c r="L248" s="97">
        <f t="shared" si="343"/>
        <v>43.873296205857564</v>
      </c>
      <c r="M248" s="97">
        <f t="shared" si="343"/>
        <v>43.139646177195964</v>
      </c>
      <c r="N248" s="221">
        <f t="shared" si="343"/>
        <v>42.065287518866505</v>
      </c>
      <c r="O248" s="223">
        <f t="shared" si="343"/>
        <v>40.831512198219066</v>
      </c>
      <c r="P248" s="97">
        <f t="shared" si="343"/>
        <v>40.747218226771366</v>
      </c>
      <c r="Q248" s="97">
        <f t="shared" si="343"/>
        <v>40.966455278200129</v>
      </c>
      <c r="R248" s="97">
        <f t="shared" si="343"/>
        <v>39.849247707963329</v>
      </c>
      <c r="S248" s="221">
        <f t="shared" si="343"/>
        <v>41.24823770405105</v>
      </c>
      <c r="T248" s="223">
        <f t="shared" si="343"/>
        <v>40.625080132694094</v>
      </c>
      <c r="U248" s="97">
        <f>$S217*U$16</f>
        <v>40.181472935842834</v>
      </c>
      <c r="V248" s="155"/>
      <c r="W248" s="97">
        <f t="shared" ref="W248:AB248" si="344">W217*W$16</f>
        <v>39.212430122471417</v>
      </c>
      <c r="X248" s="97">
        <f t="shared" si="344"/>
        <v>78.528615537848594</v>
      </c>
      <c r="Y248" s="97">
        <f t="shared" si="344"/>
        <v>84.396874407612117</v>
      </c>
      <c r="Z248" s="221">
        <f t="shared" si="344"/>
        <v>86.749218859851567</v>
      </c>
      <c r="AA248" s="97">
        <f t="shared" si="344"/>
        <v>90.62268292682927</v>
      </c>
      <c r="AB248" s="97">
        <f t="shared" si="344"/>
        <v>89.117878228782274</v>
      </c>
      <c r="AC248" s="97">
        <f t="shared" ref="AC248:AG248" si="345">AC217*AC$16</f>
        <v>98.900163817458463</v>
      </c>
      <c r="AD248" s="648"/>
      <c r="AE248" s="97">
        <f t="shared" si="345"/>
        <v>101.91415454545455</v>
      </c>
      <c r="AF248" s="97">
        <f t="shared" si="345"/>
        <v>113.1050490633363</v>
      </c>
      <c r="AG248" s="97">
        <f t="shared" si="345"/>
        <v>124.97105170902717</v>
      </c>
      <c r="AH248" s="221">
        <f t="shared" ref="AH248:AM248" si="346">AH217*AH$16</f>
        <v>136.84960413080896</v>
      </c>
      <c r="AI248" s="97">
        <f t="shared" si="346"/>
        <v>137.95802047781569</v>
      </c>
      <c r="AJ248" s="97">
        <f t="shared" si="346"/>
        <v>134.21502061005773</v>
      </c>
      <c r="AK248" s="97">
        <f t="shared" si="346"/>
        <v>128.2128593272171</v>
      </c>
      <c r="AL248" s="97">
        <f t="shared" si="346"/>
        <v>132.18</v>
      </c>
      <c r="AM248" s="221">
        <f t="shared" si="346"/>
        <v>136.22848200312987</v>
      </c>
      <c r="AN248" s="123">
        <f>Revenue!AN84</f>
        <v>146.91</v>
      </c>
      <c r="AO248" s="123">
        <f>Revenue!AO84</f>
        <v>158.41999999999999</v>
      </c>
      <c r="AP248" s="123">
        <f>Revenue!AP84</f>
        <v>170.83</v>
      </c>
      <c r="AQ248" s="123">
        <f>Revenue!AQ84</f>
        <v>184.22</v>
      </c>
      <c r="AR248" s="519">
        <f>Revenue!AR84</f>
        <v>198.66</v>
      </c>
    </row>
    <row r="249" spans="1:44" outlineLevel="1">
      <c r="A249" s="521">
        <f>ROW()</f>
        <v>249</v>
      </c>
      <c r="B249" s="35"/>
      <c r="D249" s="33" t="s">
        <v>189</v>
      </c>
      <c r="E249" s="96"/>
      <c r="F249" s="92"/>
      <c r="G249" s="96"/>
      <c r="H249" s="92"/>
      <c r="I249" s="78"/>
      <c r="J249" s="223">
        <f t="shared" ref="J249:T249" si="347">J218*J$16</f>
        <v>15.831247743223598</v>
      </c>
      <c r="K249" s="97">
        <f t="shared" si="347"/>
        <v>15.466801038092823</v>
      </c>
      <c r="L249" s="97">
        <f t="shared" si="347"/>
        <v>15.012221222636331</v>
      </c>
      <c r="M249" s="97">
        <f t="shared" si="347"/>
        <v>14.758709699019043</v>
      </c>
      <c r="N249" s="221">
        <f t="shared" si="347"/>
        <v>14.385964129828803</v>
      </c>
      <c r="O249" s="223">
        <f t="shared" si="347"/>
        <v>13.9647905059708</v>
      </c>
      <c r="P249" s="97">
        <f t="shared" si="347"/>
        <v>13.66628044734246</v>
      </c>
      <c r="Q249" s="97">
        <f t="shared" si="347"/>
        <v>13.731858051864995</v>
      </c>
      <c r="R249" s="97">
        <f t="shared" si="347"/>
        <v>13.24379803676859</v>
      </c>
      <c r="S249" s="221">
        <f t="shared" si="347"/>
        <v>13.706130052063134</v>
      </c>
      <c r="T249" s="223">
        <f t="shared" si="347"/>
        <v>13.499064752031966</v>
      </c>
      <c r="U249" s="97">
        <f>$S218*U$16</f>
        <v>13.351661171406329</v>
      </c>
      <c r="V249" s="511"/>
      <c r="W249" s="97">
        <f t="shared" ref="W249:Z251" si="348">W218*W$16</f>
        <v>13.029663734294454</v>
      </c>
      <c r="X249" s="97">
        <f t="shared" si="348"/>
        <v>0</v>
      </c>
      <c r="Y249" s="97">
        <f t="shared" si="348"/>
        <v>0</v>
      </c>
      <c r="Z249" s="225">
        <f t="shared" si="348"/>
        <v>0</v>
      </c>
      <c r="AA249" s="31"/>
      <c r="AB249" s="31"/>
      <c r="AC249" s="31">
        <f t="shared" ref="AC249:AG249" si="349">AC218*AC$16</f>
        <v>0</v>
      </c>
      <c r="AD249" s="142"/>
      <c r="AE249" s="31">
        <f t="shared" si="349"/>
        <v>0</v>
      </c>
      <c r="AF249" s="31">
        <f t="shared" si="349"/>
        <v>0</v>
      </c>
      <c r="AG249" s="31">
        <f t="shared" si="349"/>
        <v>0</v>
      </c>
      <c r="AH249" s="225">
        <f t="shared" ref="AH249:AM249" si="350">AH218*AH$16</f>
        <v>0</v>
      </c>
      <c r="AI249" s="31">
        <f t="shared" si="350"/>
        <v>0</v>
      </c>
      <c r="AJ249" s="31">
        <f t="shared" si="350"/>
        <v>0</v>
      </c>
      <c r="AK249" s="31">
        <f t="shared" si="350"/>
        <v>0</v>
      </c>
      <c r="AL249" s="31">
        <f t="shared" si="350"/>
        <v>0</v>
      </c>
      <c r="AM249" s="225">
        <f t="shared" si="350"/>
        <v>0</v>
      </c>
      <c r="AN249" s="142"/>
      <c r="AO249" s="142"/>
      <c r="AP249" s="142"/>
      <c r="AQ249" s="142"/>
      <c r="AR249" s="237"/>
    </row>
    <row r="250" spans="1:44" outlineLevel="1">
      <c r="A250" s="521">
        <f>ROW()</f>
        <v>250</v>
      </c>
      <c r="B250" s="35"/>
      <c r="D250" s="33" t="s">
        <v>190</v>
      </c>
      <c r="E250" s="96"/>
      <c r="F250" s="92"/>
      <c r="G250" s="96"/>
      <c r="H250" s="92"/>
      <c r="I250" s="78"/>
      <c r="J250" s="223">
        <f t="shared" ref="J250:T250" si="351">J219*J$16</f>
        <v>11.073407512372441</v>
      </c>
      <c r="K250" s="97">
        <f t="shared" si="351"/>
        <v>10.82019308291207</v>
      </c>
      <c r="L250" s="97">
        <f t="shared" si="351"/>
        <v>10.502180239615013</v>
      </c>
      <c r="M250" s="97">
        <f t="shared" si="351"/>
        <v>10.321755833807622</v>
      </c>
      <c r="N250" s="221">
        <f t="shared" si="351"/>
        <v>10.061069850291663</v>
      </c>
      <c r="O250" s="223">
        <f t="shared" si="351"/>
        <v>9.757639032184672</v>
      </c>
      <c r="P250" s="97">
        <f t="shared" si="351"/>
        <v>9.5459519350251725</v>
      </c>
      <c r="Q250" s="97">
        <f t="shared" si="351"/>
        <v>8.6912427491781781</v>
      </c>
      <c r="R250" s="97">
        <f t="shared" si="351"/>
        <v>8.3823371333941346</v>
      </c>
      <c r="S250" s="221">
        <f t="shared" si="351"/>
        <v>8.20925052591992</v>
      </c>
      <c r="T250" s="223">
        <f t="shared" si="351"/>
        <v>8.0852293093749363</v>
      </c>
      <c r="U250" s="97">
        <f>$S219*U$16</f>
        <v>7.9969423226633705</v>
      </c>
      <c r="V250" s="511"/>
      <c r="W250" s="97">
        <f t="shared" si="348"/>
        <v>7.8040828050668889</v>
      </c>
      <c r="X250" s="97">
        <f t="shared" si="348"/>
        <v>0</v>
      </c>
      <c r="Y250" s="97">
        <f t="shared" si="348"/>
        <v>0</v>
      </c>
      <c r="Z250" s="225">
        <f t="shared" si="348"/>
        <v>0</v>
      </c>
      <c r="AA250" s="31"/>
      <c r="AB250" s="31"/>
      <c r="AC250" s="31">
        <f t="shared" ref="AC250:AG250" si="352">AC219*AC$16</f>
        <v>0</v>
      </c>
      <c r="AD250" s="142"/>
      <c r="AE250" s="31">
        <f t="shared" si="352"/>
        <v>0</v>
      </c>
      <c r="AF250" s="31">
        <f t="shared" si="352"/>
        <v>0</v>
      </c>
      <c r="AG250" s="31">
        <f t="shared" si="352"/>
        <v>0</v>
      </c>
      <c r="AH250" s="225">
        <f t="shared" ref="AH250:AM250" si="353">AH219*AH$16</f>
        <v>0</v>
      </c>
      <c r="AI250" s="31">
        <f t="shared" si="353"/>
        <v>0</v>
      </c>
      <c r="AJ250" s="31">
        <f t="shared" si="353"/>
        <v>0</v>
      </c>
      <c r="AK250" s="31">
        <f t="shared" si="353"/>
        <v>0</v>
      </c>
      <c r="AL250" s="31">
        <f t="shared" si="353"/>
        <v>0</v>
      </c>
      <c r="AM250" s="225">
        <f t="shared" si="353"/>
        <v>0</v>
      </c>
      <c r="AN250" s="142"/>
      <c r="AO250" s="142"/>
      <c r="AP250" s="142"/>
      <c r="AQ250" s="142"/>
      <c r="AR250" s="237"/>
    </row>
    <row r="251" spans="1:44" outlineLevel="1">
      <c r="A251" s="521">
        <f>ROW()</f>
        <v>251</v>
      </c>
      <c r="B251" s="35"/>
      <c r="D251" s="33" t="s">
        <v>191</v>
      </c>
      <c r="E251" s="96"/>
      <c r="F251" s="92"/>
      <c r="G251" s="96"/>
      <c r="H251" s="92"/>
      <c r="I251" s="78"/>
      <c r="J251" s="223">
        <f t="shared" ref="J251:T251" si="354">J220*J$16</f>
        <v>7.2806807803060387</v>
      </c>
      <c r="K251" s="97">
        <f t="shared" si="354"/>
        <v>7.1094743625203742</v>
      </c>
      <c r="L251" s="97">
        <f t="shared" si="354"/>
        <v>6.9005220694283773</v>
      </c>
      <c r="M251" s="97">
        <f t="shared" si="354"/>
        <v>6.7877610008146654</v>
      </c>
      <c r="N251" s="221">
        <f t="shared" si="354"/>
        <v>6.6163294943094497</v>
      </c>
      <c r="O251" s="223">
        <f t="shared" si="354"/>
        <v>6.4214417231472485</v>
      </c>
      <c r="P251" s="97">
        <f t="shared" si="354"/>
        <v>5.8659638744059128</v>
      </c>
      <c r="Q251" s="97">
        <f t="shared" si="354"/>
        <v>5.8959924449609433</v>
      </c>
      <c r="R251" s="97">
        <f t="shared" si="354"/>
        <v>5.686436086977392</v>
      </c>
      <c r="S251" s="221">
        <f t="shared" si="354"/>
        <v>5.5690170527330203</v>
      </c>
      <c r="T251" s="223">
        <f t="shared" si="354"/>
        <v>5.4848831518782513</v>
      </c>
      <c r="U251" s="97">
        <f>$S220*U$16</f>
        <v>5.4249907496450973</v>
      </c>
      <c r="V251" s="511"/>
      <c r="W251" s="97">
        <f t="shared" si="348"/>
        <v>5.2941581067764831</v>
      </c>
      <c r="X251" s="97">
        <f t="shared" si="348"/>
        <v>0</v>
      </c>
      <c r="Y251" s="97">
        <f t="shared" si="348"/>
        <v>0</v>
      </c>
      <c r="Z251" s="225">
        <f t="shared" si="348"/>
        <v>0</v>
      </c>
      <c r="AA251" s="31"/>
      <c r="AB251" s="31"/>
      <c r="AC251" s="31">
        <f t="shared" ref="AC251:AG251" si="355">AC220*AC$16</f>
        <v>0</v>
      </c>
      <c r="AD251" s="142"/>
      <c r="AE251" s="31">
        <f t="shared" si="355"/>
        <v>0</v>
      </c>
      <c r="AF251" s="31">
        <f t="shared" si="355"/>
        <v>0</v>
      </c>
      <c r="AG251" s="31">
        <f t="shared" si="355"/>
        <v>0</v>
      </c>
      <c r="AH251" s="225">
        <f t="shared" ref="AH251:AM251" si="356">AH220*AH$16</f>
        <v>0</v>
      </c>
      <c r="AI251" s="31">
        <f t="shared" si="356"/>
        <v>0</v>
      </c>
      <c r="AJ251" s="31">
        <f t="shared" si="356"/>
        <v>0</v>
      </c>
      <c r="AK251" s="31">
        <f t="shared" si="356"/>
        <v>0</v>
      </c>
      <c r="AL251" s="31">
        <f t="shared" si="356"/>
        <v>0</v>
      </c>
      <c r="AM251" s="225">
        <f t="shared" si="356"/>
        <v>0</v>
      </c>
      <c r="AN251" s="142"/>
      <c r="AO251" s="142"/>
      <c r="AP251" s="142"/>
      <c r="AQ251" s="142"/>
      <c r="AR251" s="237"/>
    </row>
    <row r="252" spans="1:44" outlineLevel="1">
      <c r="A252" s="521">
        <f>ROW()</f>
        <v>252</v>
      </c>
      <c r="B252" s="35"/>
      <c r="D252" s="33" t="s">
        <v>828</v>
      </c>
      <c r="E252" s="96"/>
      <c r="F252" s="92"/>
      <c r="G252" s="96"/>
      <c r="H252" s="92"/>
      <c r="I252" s="78"/>
      <c r="J252" s="223"/>
      <c r="K252" s="97"/>
      <c r="L252" s="97"/>
      <c r="M252" s="97"/>
      <c r="N252" s="221"/>
      <c r="O252" s="223"/>
      <c r="P252" s="97"/>
      <c r="Q252" s="97"/>
      <c r="R252" s="97"/>
      <c r="S252" s="221"/>
      <c r="T252" s="223"/>
      <c r="U252" s="97"/>
      <c r="V252" s="511"/>
      <c r="W252" s="51"/>
      <c r="X252" s="97">
        <f t="shared" ref="X252:AA254" si="357">X221*X$16</f>
        <v>16.700717131474104</v>
      </c>
      <c r="Y252" s="97">
        <f t="shared" si="357"/>
        <v>18.187552429641865</v>
      </c>
      <c r="Z252" s="225">
        <f t="shared" si="357"/>
        <v>17.940580663693517</v>
      </c>
      <c r="AA252" s="31">
        <f t="shared" si="357"/>
        <v>17.810459662288928</v>
      </c>
      <c r="AB252" s="31">
        <f t="shared" ref="AB252:AC252" si="358">AB221*AB$16</f>
        <v>17.514714022140218</v>
      </c>
      <c r="AC252" s="31">
        <f t="shared" si="358"/>
        <v>0</v>
      </c>
      <c r="AD252" s="142"/>
      <c r="AE252" s="31">
        <f t="shared" ref="AE252:AG252" si="359">AE221*AE$16</f>
        <v>0</v>
      </c>
      <c r="AF252" s="31">
        <f t="shared" si="359"/>
        <v>0</v>
      </c>
      <c r="AG252" s="31">
        <f t="shared" si="359"/>
        <v>0</v>
      </c>
      <c r="AH252" s="225">
        <f t="shared" ref="AH252:AM252" si="360">AH221*AH$16</f>
        <v>0</v>
      </c>
      <c r="AI252" s="31">
        <f t="shared" si="360"/>
        <v>0</v>
      </c>
      <c r="AJ252" s="31">
        <f t="shared" si="360"/>
        <v>0</v>
      </c>
      <c r="AK252" s="31">
        <f t="shared" si="360"/>
        <v>0</v>
      </c>
      <c r="AL252" s="31">
        <f t="shared" si="360"/>
        <v>0</v>
      </c>
      <c r="AM252" s="225">
        <f t="shared" si="360"/>
        <v>0</v>
      </c>
      <c r="AN252" s="142"/>
      <c r="AO252" s="142"/>
      <c r="AP252" s="142"/>
      <c r="AQ252" s="142"/>
      <c r="AR252" s="237"/>
    </row>
    <row r="253" spans="1:44" outlineLevel="1">
      <c r="A253" s="521">
        <f>ROW()</f>
        <v>253</v>
      </c>
      <c r="B253" s="35"/>
      <c r="D253" s="33" t="s">
        <v>837</v>
      </c>
      <c r="E253" s="96"/>
      <c r="F253" s="92"/>
      <c r="G253" s="96"/>
      <c r="H253" s="92"/>
      <c r="I253" s="78"/>
      <c r="J253" s="223"/>
      <c r="K253" s="97"/>
      <c r="L253" s="97"/>
      <c r="M253" s="97"/>
      <c r="N253" s="221"/>
      <c r="O253" s="223"/>
      <c r="P253" s="97"/>
      <c r="Q253" s="97"/>
      <c r="R253" s="97"/>
      <c r="S253" s="221"/>
      <c r="T253" s="223"/>
      <c r="U253" s="97"/>
      <c r="V253" s="511"/>
      <c r="W253" s="51"/>
      <c r="X253" s="97">
        <f t="shared" si="357"/>
        <v>16.700717131474104</v>
      </c>
      <c r="Y253" s="97">
        <f t="shared" si="357"/>
        <v>18.187552429641865</v>
      </c>
      <c r="Z253" s="225">
        <f t="shared" si="357"/>
        <v>17.940580663693517</v>
      </c>
      <c r="AA253" s="31">
        <f t="shared" si="357"/>
        <v>17.810459662288928</v>
      </c>
      <c r="AB253" s="31">
        <f t="shared" ref="AB253:AC253" si="361">AB222*AB$16</f>
        <v>17.514714022140218</v>
      </c>
      <c r="AC253" s="31">
        <f t="shared" si="361"/>
        <v>19.542599313883763</v>
      </c>
      <c r="AD253" s="142"/>
      <c r="AE253" s="31">
        <f t="shared" ref="AE253:AG253" si="362">AE222*AE$16</f>
        <v>16.443354545454543</v>
      </c>
      <c r="AF253" s="31">
        <f t="shared" si="362"/>
        <v>12.69942908117752</v>
      </c>
      <c r="AG253" s="31">
        <f t="shared" si="362"/>
        <v>9.2681595092024533</v>
      </c>
      <c r="AH253" s="225">
        <f t="shared" ref="AH253:AM253" si="363">AH222*AH$16</f>
        <v>5.7274440619621343</v>
      </c>
      <c r="AI253" s="31">
        <f t="shared" si="363"/>
        <v>6.3637201365187721</v>
      </c>
      <c r="AJ253" s="31">
        <f t="shared" si="363"/>
        <v>6.27204451772465</v>
      </c>
      <c r="AK253" s="31">
        <f t="shared" si="363"/>
        <v>6.0142048929663607</v>
      </c>
      <c r="AL253" s="31">
        <f t="shared" si="363"/>
        <v>6.2</v>
      </c>
      <c r="AM253" s="225">
        <f t="shared" si="363"/>
        <v>6.4162754303599367</v>
      </c>
      <c r="AN253" s="142">
        <f>Revenue!AN89</f>
        <v>5.09</v>
      </c>
      <c r="AO253" s="142">
        <f>Revenue!AO89</f>
        <v>5.49</v>
      </c>
      <c r="AP253" s="142">
        <f>Revenue!AP89</f>
        <v>5.92</v>
      </c>
      <c r="AQ253" s="142">
        <f>Revenue!AQ89</f>
        <v>6.38</v>
      </c>
      <c r="AR253" s="237">
        <f>Revenue!AR89</f>
        <v>6.88</v>
      </c>
    </row>
    <row r="254" spans="1:44" outlineLevel="1">
      <c r="A254" s="521">
        <f>ROW()</f>
        <v>254</v>
      </c>
      <c r="B254" s="35"/>
      <c r="D254" s="33" t="s">
        <v>829</v>
      </c>
      <c r="E254" s="96"/>
      <c r="F254" s="92"/>
      <c r="G254" s="96"/>
      <c r="H254" s="92"/>
      <c r="I254" s="78"/>
      <c r="J254" s="223"/>
      <c r="K254" s="97"/>
      <c r="L254" s="97"/>
      <c r="M254" s="97"/>
      <c r="N254" s="221"/>
      <c r="O254" s="223"/>
      <c r="P254" s="97"/>
      <c r="Q254" s="97"/>
      <c r="R254" s="97"/>
      <c r="S254" s="221"/>
      <c r="T254" s="223"/>
      <c r="U254" s="97"/>
      <c r="V254" s="511"/>
      <c r="W254" s="51"/>
      <c r="X254" s="97">
        <f t="shared" si="357"/>
        <v>7.2116733067729086</v>
      </c>
      <c r="Y254" s="97">
        <f t="shared" si="357"/>
        <v>8.0065624261503405</v>
      </c>
      <c r="Z254" s="225">
        <f t="shared" si="357"/>
        <v>7.7460700643417253</v>
      </c>
      <c r="AA254" s="31">
        <f t="shared" si="357"/>
        <v>7.6859474671669785</v>
      </c>
      <c r="AB254" s="31">
        <f t="shared" ref="AB254:AC254" si="364">AB223*AB$16</f>
        <v>7.5583210332103308</v>
      </c>
      <c r="AC254" s="31">
        <f t="shared" si="364"/>
        <v>8.4406286756226923</v>
      </c>
      <c r="AD254" s="142"/>
      <c r="AE254" s="31">
        <f t="shared" ref="AE254:AG254" si="365">AE223*AE$16</f>
        <v>7.0895727272727278</v>
      </c>
      <c r="AF254" s="31">
        <f t="shared" si="365"/>
        <v>5.4755664585191788</v>
      </c>
      <c r="AG254" s="31">
        <f t="shared" si="365"/>
        <v>3.9959246275197198</v>
      </c>
      <c r="AH254" s="225">
        <f t="shared" ref="AH254:AM254" si="366">AH223*AH$16</f>
        <v>2.4713511187607571</v>
      </c>
      <c r="AI254" s="31">
        <f t="shared" si="366"/>
        <v>4.2502218430034135</v>
      </c>
      <c r="AJ254" s="31">
        <f t="shared" si="366"/>
        <v>4.1851030502885411</v>
      </c>
      <c r="AK254" s="31">
        <f t="shared" si="366"/>
        <v>4.0164067278287456</v>
      </c>
      <c r="AL254" s="31">
        <f t="shared" si="366"/>
        <v>4.1399999999999997</v>
      </c>
      <c r="AM254" s="225">
        <f t="shared" si="366"/>
        <v>4.2840375586854451</v>
      </c>
      <c r="AN254" s="142">
        <f>Revenue!AN90</f>
        <v>5.09</v>
      </c>
      <c r="AO254" s="142">
        <f>Revenue!AO90</f>
        <v>5.49</v>
      </c>
      <c r="AP254" s="142">
        <f>Revenue!AP90</f>
        <v>5.92</v>
      </c>
      <c r="AQ254" s="142">
        <f>Revenue!AQ90</f>
        <v>6.38</v>
      </c>
      <c r="AR254" s="237">
        <f>Revenue!AR90</f>
        <v>6.88</v>
      </c>
    </row>
    <row r="255" spans="1:44" outlineLevel="1">
      <c r="A255" s="521">
        <f>ROW()</f>
        <v>255</v>
      </c>
      <c r="B255" s="35"/>
      <c r="E255" s="96"/>
      <c r="F255" s="92"/>
      <c r="G255" s="96"/>
      <c r="H255" s="92"/>
      <c r="I255" s="78"/>
      <c r="J255" s="223"/>
      <c r="K255" s="97"/>
      <c r="L255" s="97"/>
      <c r="M255" s="97"/>
      <c r="N255" s="221"/>
      <c r="O255" s="223"/>
      <c r="P255" s="97"/>
      <c r="Q255" s="97"/>
      <c r="R255" s="97"/>
      <c r="S255" s="221"/>
      <c r="T255" s="223"/>
      <c r="U255" s="97"/>
      <c r="V255" s="97"/>
      <c r="W255" s="97"/>
      <c r="X255" s="97"/>
      <c r="Y255" s="97"/>
      <c r="Z255" s="221"/>
      <c r="AA255" s="97"/>
      <c r="AB255" s="97"/>
      <c r="AC255" s="97"/>
      <c r="AD255" s="97"/>
      <c r="AE255" s="97"/>
      <c r="AF255" s="97"/>
      <c r="AG255" s="97"/>
      <c r="AH255" s="221"/>
      <c r="AI255" s="97"/>
      <c r="AJ255" s="97"/>
      <c r="AK255" s="97"/>
      <c r="AL255" s="97"/>
      <c r="AM255" s="221"/>
      <c r="AN255" s="97"/>
      <c r="AO255" s="97"/>
      <c r="AP255" s="97"/>
      <c r="AQ255" s="97"/>
      <c r="AR255" s="221"/>
    </row>
    <row r="256" spans="1:44">
      <c r="A256" s="853" t="str">
        <f>"Ancillary Services Revenue [$ "&amp;Input!$G$43&amp;"]"</f>
        <v>Ancillary Services Revenue [$ 31/12/2023]</v>
      </c>
      <c r="B256" s="717"/>
      <c r="C256" s="757"/>
      <c r="D256" s="717"/>
      <c r="E256" s="717"/>
      <c r="F256" s="717"/>
      <c r="G256" s="717"/>
      <c r="H256" s="717"/>
      <c r="I256" s="718"/>
      <c r="J256" s="719"/>
      <c r="K256" s="718"/>
      <c r="L256" s="718"/>
      <c r="M256" s="718"/>
      <c r="N256" s="720"/>
      <c r="O256" s="719"/>
      <c r="P256" s="718"/>
      <c r="Q256" s="718"/>
      <c r="R256" s="718"/>
      <c r="S256" s="720"/>
      <c r="T256" s="719"/>
      <c r="U256" s="718"/>
      <c r="V256" s="718"/>
      <c r="W256" s="718"/>
      <c r="X256" s="718"/>
      <c r="Y256" s="718"/>
      <c r="Z256" s="720"/>
      <c r="AA256" s="719"/>
      <c r="AB256" s="718"/>
      <c r="AC256" s="718"/>
      <c r="AD256" s="718"/>
      <c r="AE256" s="718"/>
      <c r="AF256" s="718"/>
      <c r="AG256" s="718"/>
      <c r="AH256" s="720"/>
      <c r="AI256" s="718"/>
      <c r="AJ256" s="718"/>
      <c r="AK256" s="718"/>
      <c r="AL256" s="718"/>
      <c r="AM256" s="720"/>
      <c r="AN256" s="718"/>
      <c r="AO256" s="718"/>
      <c r="AP256" s="718"/>
      <c r="AQ256" s="718"/>
      <c r="AR256" s="720"/>
    </row>
    <row r="257" spans="1:44" ht="15" customHeight="1" outlineLevel="1">
      <c r="A257" s="521">
        <f>ROW()</f>
        <v>257</v>
      </c>
      <c r="C257" s="756"/>
      <c r="E257" s="305"/>
      <c r="J257" s="479"/>
      <c r="K257" s="480"/>
      <c r="L257" s="480"/>
      <c r="M257" s="480"/>
      <c r="N257" s="481"/>
      <c r="O257" s="479"/>
      <c r="P257" s="480"/>
      <c r="Q257" s="480"/>
      <c r="R257" s="480"/>
      <c r="S257" s="481"/>
      <c r="T257" s="1909" t="s">
        <v>507</v>
      </c>
      <c r="U257" s="1910"/>
      <c r="V257" s="1910"/>
      <c r="W257" s="1910"/>
      <c r="X257" s="1910"/>
      <c r="Y257" s="1910"/>
      <c r="Z257" s="1911"/>
      <c r="AA257" s="1177"/>
      <c r="AB257" s="1178"/>
      <c r="AC257" s="1178"/>
      <c r="AD257" s="1136" t="s">
        <v>719</v>
      </c>
      <c r="AE257" s="1178"/>
      <c r="AF257" s="1178"/>
      <c r="AG257" s="1177"/>
      <c r="AH257" s="1179" t="s">
        <v>720</v>
      </c>
      <c r="AI257" s="1203"/>
      <c r="AJ257" s="1136" t="s">
        <v>740</v>
      </c>
      <c r="AK257" s="1137"/>
      <c r="AL257" s="1203" t="s">
        <v>741</v>
      </c>
      <c r="AM257" s="1161"/>
      <c r="AN257" s="1136"/>
      <c r="AO257" s="1136"/>
      <c r="AP257" s="1136" t="s">
        <v>721</v>
      </c>
      <c r="AQ257" s="1136"/>
      <c r="AR257" s="1161"/>
    </row>
    <row r="258" spans="1:44" outlineLevel="1">
      <c r="A258" s="521">
        <f>ROW()</f>
        <v>258</v>
      </c>
      <c r="D258" s="860" t="s">
        <v>192</v>
      </c>
      <c r="E258" s="103" t="s">
        <v>193</v>
      </c>
      <c r="J258" s="114"/>
      <c r="N258" s="171"/>
      <c r="O258" s="114"/>
      <c r="S258" s="171"/>
      <c r="T258" s="392">
        <v>1360</v>
      </c>
      <c r="U258" s="81"/>
      <c r="V258" s="81"/>
      <c r="W258" s="393">
        <v>3750</v>
      </c>
      <c r="X258" s="393">
        <v>3750</v>
      </c>
      <c r="Y258" s="393">
        <v>3750</v>
      </c>
      <c r="Z258" s="394">
        <v>3750</v>
      </c>
      <c r="AA258" s="688">
        <v>2645</v>
      </c>
      <c r="AB258" s="939"/>
      <c r="AC258" s="939"/>
      <c r="AD258" s="939">
        <v>7923</v>
      </c>
      <c r="AE258" s="939">
        <v>8549</v>
      </c>
      <c r="AF258" s="939">
        <v>9364</v>
      </c>
      <c r="AG258" s="939">
        <v>9024</v>
      </c>
      <c r="AH258" s="929">
        <v>9187.9338354008196</v>
      </c>
      <c r="AI258" s="939">
        <v>3305</v>
      </c>
      <c r="AJ258" s="393">
        <v>1367</v>
      </c>
      <c r="AK258" s="393">
        <v>813</v>
      </c>
      <c r="AL258" s="393">
        <v>3510</v>
      </c>
      <c r="AM258" s="394">
        <v>6024</v>
      </c>
      <c r="AN258" s="1843">
        <v>9834</v>
      </c>
      <c r="AO258" s="1844">
        <v>9980</v>
      </c>
      <c r="AP258" s="1844">
        <v>10136</v>
      </c>
      <c r="AQ258" s="1844">
        <v>10303</v>
      </c>
      <c r="AR258" s="1845">
        <v>10484</v>
      </c>
    </row>
    <row r="259" spans="1:44" ht="15" outlineLevel="1">
      <c r="A259" s="521">
        <f>ROW()</f>
        <v>259</v>
      </c>
      <c r="D259" s="860"/>
      <c r="E259" s="103" t="s">
        <v>194</v>
      </c>
      <c r="J259" s="114"/>
      <c r="N259" s="171"/>
      <c r="O259" s="114"/>
      <c r="S259" s="171"/>
      <c r="T259" s="417">
        <f>18.5*$S$16</f>
        <v>26.690884838228207</v>
      </c>
      <c r="U259" s="302"/>
      <c r="V259" s="302"/>
      <c r="W259" s="415">
        <f>34.33964*$S$16</f>
        <v>49.543533871687295</v>
      </c>
      <c r="X259" s="415">
        <f>50.17928*$S$16</f>
        <v>72.396182905146375</v>
      </c>
      <c r="Y259" s="415">
        <f>X259</f>
        <v>72.396182905146375</v>
      </c>
      <c r="Z259" s="416">
        <f>Y259</f>
        <v>72.396182905146375</v>
      </c>
      <c r="AA259" s="689">
        <v>60.454699640597376</v>
      </c>
      <c r="AB259" s="944"/>
      <c r="AC259" s="944"/>
      <c r="AD259" s="944">
        <v>56.730838058509427</v>
      </c>
      <c r="AE259" s="944">
        <v>44.86703838955637</v>
      </c>
      <c r="AF259" s="944">
        <v>44.59695808</v>
      </c>
      <c r="AG259" s="944">
        <v>44.571266726137381</v>
      </c>
      <c r="AH259" s="945">
        <v>44.61</v>
      </c>
      <c r="AI259" s="944">
        <v>57.928273208191136</v>
      </c>
      <c r="AJ259" s="415">
        <v>56.635106018136852</v>
      </c>
      <c r="AK259" s="415">
        <v>53.8384</v>
      </c>
      <c r="AL259" s="415">
        <v>55.26</v>
      </c>
      <c r="AM259" s="416">
        <v>56.317310696970303</v>
      </c>
      <c r="AN259" s="1855">
        <v>40.748884500161935</v>
      </c>
      <c r="AO259" s="1856">
        <v>40.748884500161935</v>
      </c>
      <c r="AP259" s="1856">
        <v>40.748884500161935</v>
      </c>
      <c r="AQ259" s="1856">
        <v>40.748884500161935</v>
      </c>
      <c r="AR259" s="1857">
        <v>40.748884500161935</v>
      </c>
    </row>
    <row r="260" spans="1:44" outlineLevel="1">
      <c r="A260" s="521">
        <f>ROW()</f>
        <v>260</v>
      </c>
      <c r="D260" s="860"/>
      <c r="E260" s="860" t="s">
        <v>24</v>
      </c>
      <c r="J260" s="114"/>
      <c r="N260" s="171"/>
      <c r="O260" s="114"/>
      <c r="S260" s="171"/>
      <c r="T260" s="861">
        <f t="shared" ref="T260:AA260" si="367">T259*T258</f>
        <v>36299.60337999036</v>
      </c>
      <c r="U260" s="303"/>
      <c r="V260" s="303"/>
      <c r="W260" s="303">
        <f t="shared" si="367"/>
        <v>185788.25201882736</v>
      </c>
      <c r="X260" s="303">
        <f t="shared" si="367"/>
        <v>271485.68589429889</v>
      </c>
      <c r="Y260" s="303">
        <f t="shared" si="367"/>
        <v>271485.68589429889</v>
      </c>
      <c r="Z260" s="304">
        <f t="shared" ref="Z260" si="368">Z259*Z258</f>
        <v>271485.68589429889</v>
      </c>
      <c r="AA260" s="861">
        <f t="shared" si="367"/>
        <v>159902.68054938005</v>
      </c>
      <c r="AB260" s="303"/>
      <c r="AC260" s="303"/>
      <c r="AD260" s="303">
        <f t="shared" ref="AD260:AH260" si="369">AD259*AD258</f>
        <v>449478.42993757018</v>
      </c>
      <c r="AE260" s="303">
        <f t="shared" si="369"/>
        <v>383568.3111923174</v>
      </c>
      <c r="AF260" s="303">
        <f t="shared" si="369"/>
        <v>417605.91546112002</v>
      </c>
      <c r="AG260" s="303">
        <f t="shared" si="369"/>
        <v>402211.11093666375</v>
      </c>
      <c r="AH260" s="304">
        <f t="shared" si="369"/>
        <v>409873.72839723056</v>
      </c>
      <c r="AI260" s="303">
        <f t="shared" ref="AI260:AM260" si="370">AI259*AI258</f>
        <v>191452.9429530717</v>
      </c>
      <c r="AJ260" s="303">
        <f t="shared" si="370"/>
        <v>77420.189926793071</v>
      </c>
      <c r="AK260" s="303">
        <f t="shared" si="370"/>
        <v>43770.619200000001</v>
      </c>
      <c r="AL260" s="303">
        <f t="shared" si="370"/>
        <v>193962.6</v>
      </c>
      <c r="AM260" s="304">
        <f t="shared" si="370"/>
        <v>339255.47963854909</v>
      </c>
      <c r="AN260" s="303">
        <f t="shared" ref="AN260:AR260" si="371">AN259*AN258</f>
        <v>400724.53017459245</v>
      </c>
      <c r="AO260" s="303">
        <f t="shared" si="371"/>
        <v>406673.86731161614</v>
      </c>
      <c r="AP260" s="303">
        <f t="shared" si="371"/>
        <v>413030.69329364138</v>
      </c>
      <c r="AQ260" s="303">
        <f t="shared" si="371"/>
        <v>419835.75700516842</v>
      </c>
      <c r="AR260" s="304">
        <f t="shared" si="371"/>
        <v>427211.30509969773</v>
      </c>
    </row>
    <row r="261" spans="1:44" outlineLevel="1">
      <c r="A261" s="521">
        <f>ROW()</f>
        <v>261</v>
      </c>
      <c r="D261" s="860"/>
      <c r="E261" s="305"/>
      <c r="J261" s="114"/>
      <c r="N261" s="171"/>
      <c r="O261" s="114"/>
      <c r="S261" s="171"/>
      <c r="T261" s="310"/>
      <c r="W261" s="305"/>
      <c r="X261" s="305"/>
      <c r="Y261" s="305"/>
      <c r="Z261" s="306"/>
      <c r="AA261" s="310"/>
      <c r="AB261" s="305"/>
      <c r="AC261" s="305"/>
      <c r="AD261" s="305"/>
      <c r="AE261" s="305"/>
      <c r="AF261" s="305"/>
      <c r="AG261" s="305"/>
      <c r="AH261" s="306"/>
      <c r="AI261" s="305"/>
      <c r="AJ261" s="305"/>
      <c r="AK261" s="305"/>
      <c r="AL261" s="305"/>
      <c r="AM261" s="306"/>
      <c r="AN261" s="305"/>
      <c r="AO261" s="305"/>
      <c r="AP261" s="305"/>
      <c r="AQ261" s="305"/>
      <c r="AR261" s="306"/>
    </row>
    <row r="262" spans="1:44" outlineLevel="1">
      <c r="A262" s="521">
        <f>ROW()</f>
        <v>262</v>
      </c>
      <c r="D262" s="860" t="s">
        <v>195</v>
      </c>
      <c r="E262" s="103" t="s">
        <v>193</v>
      </c>
      <c r="J262" s="114"/>
      <c r="N262" s="171"/>
      <c r="O262" s="114"/>
      <c r="S262" s="171"/>
      <c r="T262" s="392">
        <v>1341</v>
      </c>
      <c r="U262" s="81"/>
      <c r="V262" s="81"/>
      <c r="W262" s="393">
        <v>3200</v>
      </c>
      <c r="X262" s="393">
        <v>3200</v>
      </c>
      <c r="Y262" s="393">
        <v>3200</v>
      </c>
      <c r="Z262" s="394">
        <v>3200</v>
      </c>
      <c r="AA262" s="688">
        <v>1927</v>
      </c>
      <c r="AB262" s="939"/>
      <c r="AC262" s="939"/>
      <c r="AD262" s="939">
        <v>6839</v>
      </c>
      <c r="AE262" s="939">
        <v>7205</v>
      </c>
      <c r="AF262" s="939">
        <v>8578</v>
      </c>
      <c r="AG262" s="939">
        <v>7580</v>
      </c>
      <c r="AH262" s="929">
        <v>7955.0329366086007</v>
      </c>
      <c r="AI262" s="939">
        <v>3263</v>
      </c>
      <c r="AJ262" s="939">
        <v>872</v>
      </c>
      <c r="AK262" s="939">
        <v>720</v>
      </c>
      <c r="AL262" s="939">
        <v>2520</v>
      </c>
      <c r="AM262" s="929">
        <v>5456.5192301774805</v>
      </c>
      <c r="AN262" s="1843">
        <v>8090</v>
      </c>
      <c r="AO262" s="1844">
        <v>8210</v>
      </c>
      <c r="AP262" s="1844">
        <v>8338</v>
      </c>
      <c r="AQ262" s="1844">
        <v>8476</v>
      </c>
      <c r="AR262" s="1845">
        <v>8624</v>
      </c>
    </row>
    <row r="263" spans="1:44" ht="15" outlineLevel="1">
      <c r="A263" s="521">
        <f>ROW()</f>
        <v>263</v>
      </c>
      <c r="D263" s="860"/>
      <c r="E263" s="103" t="s">
        <v>194</v>
      </c>
      <c r="J263" s="114"/>
      <c r="N263" s="171"/>
      <c r="O263" s="114"/>
      <c r="S263" s="171"/>
      <c r="T263" s="417">
        <f>18.5*$S$16</f>
        <v>26.690884838228207</v>
      </c>
      <c r="U263" s="302"/>
      <c r="V263" s="302"/>
      <c r="W263" s="415">
        <f>18.101148*$S$16</f>
        <v>26.115440903120259</v>
      </c>
      <c r="X263" s="415">
        <f>17.702296*$S$16</f>
        <v>25.539996968012318</v>
      </c>
      <c r="Y263" s="415">
        <f>X263</f>
        <v>25.539996968012318</v>
      </c>
      <c r="Z263" s="416">
        <f>Y263</f>
        <v>25.539996968012318</v>
      </c>
      <c r="AA263" s="689">
        <v>21.322196968675424</v>
      </c>
      <c r="AB263" s="944"/>
      <c r="AC263" s="944"/>
      <c r="AD263" s="944">
        <v>20.758575289832571</v>
      </c>
      <c r="AE263" s="944">
        <v>17.57688688853527</v>
      </c>
      <c r="AF263" s="944">
        <v>17.475784736000001</v>
      </c>
      <c r="AG263" s="944">
        <v>17.466155218554864</v>
      </c>
      <c r="AH263" s="945">
        <v>17.475743999999999</v>
      </c>
      <c r="AI263" s="944">
        <v>31.500758191126284</v>
      </c>
      <c r="AJ263" s="944">
        <v>30.807875020610059</v>
      </c>
      <c r="AK263" s="944">
        <v>29.280899999999999</v>
      </c>
      <c r="AL263" s="944">
        <v>30.06</v>
      </c>
      <c r="AM263" s="945">
        <v>30.635149467081565</v>
      </c>
      <c r="AN263" s="1855">
        <v>27.783426540286168</v>
      </c>
      <c r="AO263" s="1856">
        <v>27.783426540286168</v>
      </c>
      <c r="AP263" s="1856">
        <v>27.783426540286168</v>
      </c>
      <c r="AQ263" s="1856">
        <v>27.783426540286168</v>
      </c>
      <c r="AR263" s="1857">
        <v>27.783426540286168</v>
      </c>
    </row>
    <row r="264" spans="1:44" outlineLevel="1">
      <c r="A264" s="521">
        <f>ROW()</f>
        <v>264</v>
      </c>
      <c r="D264" s="860"/>
      <c r="E264" s="860" t="s">
        <v>24</v>
      </c>
      <c r="J264" s="114"/>
      <c r="N264" s="171"/>
      <c r="O264" s="114"/>
      <c r="S264" s="171"/>
      <c r="T264" s="861">
        <f t="shared" ref="T264:Y264" si="372">T263*T262</f>
        <v>35792.476568064027</v>
      </c>
      <c r="U264" s="303"/>
      <c r="V264" s="303"/>
      <c r="W264" s="303">
        <f t="shared" si="372"/>
        <v>83569.410889984836</v>
      </c>
      <c r="X264" s="303">
        <f t="shared" si="372"/>
        <v>81727.990297639422</v>
      </c>
      <c r="Y264" s="303">
        <f t="shared" si="372"/>
        <v>81727.990297639422</v>
      </c>
      <c r="Z264" s="304">
        <f t="shared" ref="Z264:AA264" si="373">Z263*Z262</f>
        <v>81727.990297639422</v>
      </c>
      <c r="AA264" s="861">
        <f t="shared" si="373"/>
        <v>41087.873558637541</v>
      </c>
      <c r="AB264" s="303"/>
      <c r="AC264" s="303"/>
      <c r="AD264" s="303">
        <f t="shared" ref="AD264:AH264" si="374">AD263*AD262</f>
        <v>141967.89640716495</v>
      </c>
      <c r="AE264" s="303">
        <f t="shared" si="374"/>
        <v>126641.47003189662</v>
      </c>
      <c r="AF264" s="303">
        <f t="shared" si="374"/>
        <v>149907.28146540801</v>
      </c>
      <c r="AG264" s="303">
        <f t="shared" si="374"/>
        <v>132393.45655664586</v>
      </c>
      <c r="AH264" s="304">
        <f t="shared" si="374"/>
        <v>139020.11911174012</v>
      </c>
      <c r="AI264" s="303">
        <f t="shared" ref="AI264:AM264" si="375">AI263*AI262</f>
        <v>102786.97397764506</v>
      </c>
      <c r="AJ264" s="303">
        <f t="shared" si="375"/>
        <v>26864.467017971972</v>
      </c>
      <c r="AK264" s="303">
        <f t="shared" si="375"/>
        <v>21082.248</v>
      </c>
      <c r="AL264" s="303">
        <f t="shared" si="375"/>
        <v>75751.199999999997</v>
      </c>
      <c r="AM264" s="304">
        <f t="shared" si="375"/>
        <v>167161.28218649194</v>
      </c>
      <c r="AN264" s="303">
        <f t="shared" ref="AN264:AR264" si="376">AN263*AN262</f>
        <v>224767.92071091509</v>
      </c>
      <c r="AO264" s="303">
        <f t="shared" si="376"/>
        <v>228101.93189574944</v>
      </c>
      <c r="AP264" s="303">
        <f t="shared" si="376"/>
        <v>231658.21049290607</v>
      </c>
      <c r="AQ264" s="303">
        <f t="shared" si="376"/>
        <v>235492.32335546557</v>
      </c>
      <c r="AR264" s="304">
        <f t="shared" si="376"/>
        <v>239604.27048342791</v>
      </c>
    </row>
    <row r="265" spans="1:44" outlineLevel="1">
      <c r="A265" s="521">
        <f>ROW()</f>
        <v>265</v>
      </c>
      <c r="D265" s="860"/>
      <c r="E265" s="305"/>
      <c r="J265" s="114"/>
      <c r="N265" s="171"/>
      <c r="O265" s="114"/>
      <c r="S265" s="171"/>
      <c r="T265" s="310"/>
      <c r="W265" s="305"/>
      <c r="X265" s="305"/>
      <c r="Y265" s="305"/>
      <c r="Z265" s="306"/>
      <c r="AA265" s="310"/>
      <c r="AB265" s="305"/>
      <c r="AC265" s="305"/>
      <c r="AD265" s="940"/>
      <c r="AE265" s="305"/>
      <c r="AF265" s="305"/>
      <c r="AG265" s="305"/>
      <c r="AH265" s="306"/>
      <c r="AI265" s="940"/>
      <c r="AJ265" s="305"/>
      <c r="AK265" s="305"/>
      <c r="AL265" s="305"/>
      <c r="AM265" s="306"/>
      <c r="AN265" s="940"/>
      <c r="AO265" s="305"/>
      <c r="AP265" s="305"/>
      <c r="AQ265" s="305"/>
      <c r="AR265" s="306"/>
    </row>
    <row r="266" spans="1:44" outlineLevel="1">
      <c r="A266" s="521">
        <f>ROW()</f>
        <v>266</v>
      </c>
      <c r="D266" s="860" t="s">
        <v>196</v>
      </c>
      <c r="E266" s="103" t="s">
        <v>193</v>
      </c>
      <c r="J266" s="114"/>
      <c r="N266" s="171"/>
      <c r="O266" s="114"/>
      <c r="S266" s="171"/>
      <c r="T266" s="392">
        <v>954</v>
      </c>
      <c r="U266" s="81"/>
      <c r="V266" s="81"/>
      <c r="W266" s="393">
        <v>1800</v>
      </c>
      <c r="X266" s="393">
        <v>1800</v>
      </c>
      <c r="Y266" s="393">
        <v>1800</v>
      </c>
      <c r="Z266" s="394">
        <v>1800</v>
      </c>
      <c r="AA266" s="688">
        <v>1323</v>
      </c>
      <c r="AB266" s="939"/>
      <c r="AC266" s="939"/>
      <c r="AD266" s="939">
        <v>1689</v>
      </c>
      <c r="AE266" s="939">
        <v>3388</v>
      </c>
      <c r="AF266" s="939">
        <v>2872</v>
      </c>
      <c r="AG266" s="939">
        <v>4672</v>
      </c>
      <c r="AH266" s="929">
        <v>4697.5853716453785</v>
      </c>
      <c r="AI266" s="939">
        <v>9055</v>
      </c>
      <c r="AJ266" s="393">
        <v>2048</v>
      </c>
      <c r="AK266" s="393">
        <v>1570</v>
      </c>
      <c r="AL266" s="393">
        <v>1575</v>
      </c>
      <c r="AM266" s="394">
        <v>3476.5822523702236</v>
      </c>
      <c r="AN266" s="1843">
        <v>3189</v>
      </c>
      <c r="AO266" s="1844">
        <v>3236</v>
      </c>
      <c r="AP266" s="1844">
        <v>3287</v>
      </c>
      <c r="AQ266" s="1844">
        <v>3341</v>
      </c>
      <c r="AR266" s="1845">
        <v>3399</v>
      </c>
    </row>
    <row r="267" spans="1:44" ht="15" outlineLevel="1">
      <c r="A267" s="521">
        <f>ROW()</f>
        <v>267</v>
      </c>
      <c r="D267" s="860"/>
      <c r="E267" s="103" t="s">
        <v>194</v>
      </c>
      <c r="J267" s="114"/>
      <c r="N267" s="171"/>
      <c r="O267" s="114"/>
      <c r="S267" s="171"/>
      <c r="T267" s="417">
        <f>197.049685534591*$S$16</f>
        <v>284.29353859528925</v>
      </c>
      <c r="U267" s="302"/>
      <c r="V267" s="302"/>
      <c r="W267" s="415">
        <f>173.924842767296*$S$16</f>
        <v>250.93015939507276</v>
      </c>
      <c r="X267" s="415">
        <f>150.8*$S$16</f>
        <v>217.5667801948548</v>
      </c>
      <c r="Y267" s="415">
        <f>X267</f>
        <v>217.5667801948548</v>
      </c>
      <c r="Z267" s="416">
        <f>Y267</f>
        <v>217.5667801948548</v>
      </c>
      <c r="AA267" s="689">
        <v>181.68038726557299</v>
      </c>
      <c r="AB267" s="944"/>
      <c r="AC267" s="944"/>
      <c r="AD267" s="944">
        <v>172.12622240228592</v>
      </c>
      <c r="AE267" s="944">
        <v>117.45757305609891</v>
      </c>
      <c r="AF267" s="944">
        <v>116.7506876992</v>
      </c>
      <c r="AG267" s="944">
        <v>116.67513826940232</v>
      </c>
      <c r="AH267" s="945">
        <v>116.79</v>
      </c>
      <c r="AI267" s="944">
        <v>144.45331023890787</v>
      </c>
      <c r="AJ267" s="944">
        <v>141.2384438582028</v>
      </c>
      <c r="AK267" s="944">
        <v>134.25115</v>
      </c>
      <c r="AL267" s="944">
        <v>137.81</v>
      </c>
      <c r="AM267" s="945">
        <v>140.4467713924987</v>
      </c>
      <c r="AN267" s="1855">
        <v>151.33915203310949</v>
      </c>
      <c r="AO267" s="1856">
        <v>151.33915203310949</v>
      </c>
      <c r="AP267" s="1856">
        <v>151.33915203310949</v>
      </c>
      <c r="AQ267" s="1856">
        <v>151.33915203310949</v>
      </c>
      <c r="AR267" s="1857">
        <v>151.33915203310949</v>
      </c>
    </row>
    <row r="268" spans="1:44" outlineLevel="1">
      <c r="A268" s="521">
        <f>ROW()</f>
        <v>268</v>
      </c>
      <c r="D268" s="860"/>
      <c r="E268" s="860" t="s">
        <v>24</v>
      </c>
      <c r="J268" s="114"/>
      <c r="N268" s="171"/>
      <c r="O268" s="114"/>
      <c r="S268" s="171"/>
      <c r="T268" s="937">
        <f t="shared" ref="T268:Y268" si="377">T267*T266</f>
        <v>271216.03581990593</v>
      </c>
      <c r="U268" s="938"/>
      <c r="V268" s="938"/>
      <c r="W268" s="938">
        <f t="shared" si="377"/>
        <v>451674.286911131</v>
      </c>
      <c r="X268" s="938">
        <f t="shared" si="377"/>
        <v>391620.20435073867</v>
      </c>
      <c r="Y268" s="938">
        <f t="shared" si="377"/>
        <v>391620.20435073867</v>
      </c>
      <c r="Z268" s="1176">
        <f t="shared" ref="Z268:AA268" si="378">Z267*Z266</f>
        <v>391620.20435073867</v>
      </c>
      <c r="AA268" s="937">
        <f t="shared" si="378"/>
        <v>240363.15235235306</v>
      </c>
      <c r="AB268" s="938"/>
      <c r="AC268" s="938"/>
      <c r="AD268" s="938">
        <f t="shared" ref="AD268:AH268" si="379">AD267*AD266</f>
        <v>290721.18963746092</v>
      </c>
      <c r="AE268" s="938">
        <f t="shared" si="379"/>
        <v>397946.25751406309</v>
      </c>
      <c r="AF268" s="938">
        <f t="shared" si="379"/>
        <v>335307.97507210239</v>
      </c>
      <c r="AG268" s="938">
        <f t="shared" si="379"/>
        <v>545106.24599464762</v>
      </c>
      <c r="AH268" s="1176">
        <f t="shared" si="379"/>
        <v>548630.99555446382</v>
      </c>
      <c r="AI268" s="938">
        <f t="shared" ref="AI268:AM268" si="380">AI267*AI266</f>
        <v>1308024.7242133108</v>
      </c>
      <c r="AJ268" s="938">
        <f t="shared" si="380"/>
        <v>289256.33302159933</v>
      </c>
      <c r="AK268" s="938">
        <f t="shared" si="380"/>
        <v>210774.30549999999</v>
      </c>
      <c r="AL268" s="938">
        <f t="shared" si="380"/>
        <v>217050.75</v>
      </c>
      <c r="AM268" s="1176">
        <f t="shared" si="380"/>
        <v>488274.752825859</v>
      </c>
      <c r="AN268" s="938">
        <f t="shared" ref="AN268:AR268" si="381">AN267*AN266</f>
        <v>482620.55583358614</v>
      </c>
      <c r="AO268" s="938">
        <f t="shared" si="381"/>
        <v>489733.49597914232</v>
      </c>
      <c r="AP268" s="938">
        <f t="shared" si="381"/>
        <v>497451.79273283086</v>
      </c>
      <c r="AQ268" s="938">
        <f t="shared" si="381"/>
        <v>505624.10694261879</v>
      </c>
      <c r="AR268" s="1176">
        <f t="shared" si="381"/>
        <v>514401.77776053915</v>
      </c>
    </row>
    <row r="269" spans="1:44" ht="15" outlineLevel="1">
      <c r="A269" s="521">
        <f>ROW()</f>
        <v>269</v>
      </c>
      <c r="D269" s="860" t="s">
        <v>590</v>
      </c>
      <c r="E269" s="103" t="s">
        <v>591</v>
      </c>
      <c r="J269" s="114"/>
      <c r="N269" s="171"/>
      <c r="O269" s="114"/>
      <c r="S269" s="171"/>
      <c r="T269" s="1180"/>
      <c r="U269" s="1181"/>
      <c r="V269" s="1181"/>
      <c r="W269" s="1182"/>
      <c r="X269" s="1182"/>
      <c r="Y269" s="1182"/>
      <c r="Z269" s="1183"/>
      <c r="AA269" s="1126"/>
      <c r="AB269" s="1127"/>
      <c r="AC269" s="1127"/>
      <c r="AD269" s="1127"/>
      <c r="AE269" s="1184">
        <v>43802.280126912585</v>
      </c>
      <c r="AF269" s="1184">
        <v>51484.709879627946</v>
      </c>
      <c r="AG269" s="1127"/>
      <c r="AH269" s="1128"/>
      <c r="AI269" s="1129"/>
      <c r="AJ269" s="1127"/>
      <c r="AK269" s="1127"/>
      <c r="AL269" s="1127"/>
      <c r="AM269" s="1128"/>
      <c r="AN269" s="1129"/>
      <c r="AO269" s="1127"/>
      <c r="AP269" s="1127"/>
      <c r="AQ269" s="1127"/>
      <c r="AR269" s="1128"/>
    </row>
    <row r="270" spans="1:44" outlineLevel="1">
      <c r="A270" s="521">
        <f>ROW()</f>
        <v>270</v>
      </c>
      <c r="D270" s="860"/>
      <c r="E270" s="860" t="s">
        <v>24</v>
      </c>
      <c r="J270" s="114"/>
      <c r="N270" s="171"/>
      <c r="O270" s="114"/>
      <c r="S270" s="171"/>
      <c r="T270" s="861">
        <f t="shared" ref="T270:AD270" si="382">SUM(T268:T269)</f>
        <v>271216.03581990593</v>
      </c>
      <c r="U270" s="303"/>
      <c r="V270" s="303"/>
      <c r="W270" s="303">
        <f t="shared" si="382"/>
        <v>451674.286911131</v>
      </c>
      <c r="X270" s="303">
        <f t="shared" si="382"/>
        <v>391620.20435073867</v>
      </c>
      <c r="Y270" s="303">
        <f t="shared" si="382"/>
        <v>391620.20435073867</v>
      </c>
      <c r="Z270" s="304">
        <f t="shared" si="382"/>
        <v>391620.20435073867</v>
      </c>
      <c r="AA270" s="861">
        <f t="shared" si="382"/>
        <v>240363.15235235306</v>
      </c>
      <c r="AB270" s="303"/>
      <c r="AC270" s="303"/>
      <c r="AD270" s="303">
        <f t="shared" si="382"/>
        <v>290721.18963746092</v>
      </c>
      <c r="AE270" s="303">
        <f>SUM(AE268:AE269)</f>
        <v>441748.53764097567</v>
      </c>
      <c r="AF270" s="303">
        <f t="shared" ref="AF270:AM270" si="383">SUM(AF268:AF269)</f>
        <v>386792.68495173031</v>
      </c>
      <c r="AG270" s="303">
        <f t="shared" si="383"/>
        <v>545106.24599464762</v>
      </c>
      <c r="AH270" s="304">
        <f t="shared" si="383"/>
        <v>548630.99555446382</v>
      </c>
      <c r="AI270" s="303">
        <f t="shared" si="383"/>
        <v>1308024.7242133108</v>
      </c>
      <c r="AJ270" s="303">
        <f t="shared" si="383"/>
        <v>289256.33302159933</v>
      </c>
      <c r="AK270" s="303">
        <f t="shared" si="383"/>
        <v>210774.30549999999</v>
      </c>
      <c r="AL270" s="303">
        <f t="shared" si="383"/>
        <v>217050.75</v>
      </c>
      <c r="AM270" s="304">
        <f t="shared" si="383"/>
        <v>488274.752825859</v>
      </c>
      <c r="AN270" s="303">
        <f t="shared" ref="AN270:AR270" si="384">SUM(AN268:AN269)</f>
        <v>482620.55583358614</v>
      </c>
      <c r="AO270" s="303">
        <f t="shared" si="384"/>
        <v>489733.49597914232</v>
      </c>
      <c r="AP270" s="303">
        <f t="shared" si="384"/>
        <v>497451.79273283086</v>
      </c>
      <c r="AQ270" s="303">
        <f t="shared" si="384"/>
        <v>505624.10694261879</v>
      </c>
      <c r="AR270" s="304">
        <f t="shared" si="384"/>
        <v>514401.77776053915</v>
      </c>
    </row>
    <row r="271" spans="1:44" outlineLevel="1">
      <c r="A271" s="521">
        <f>ROW()</f>
        <v>271</v>
      </c>
      <c r="D271" s="860"/>
      <c r="E271" s="305"/>
      <c r="J271" s="114"/>
      <c r="N271" s="171"/>
      <c r="O271" s="114"/>
      <c r="S271" s="171"/>
      <c r="T271" s="310"/>
      <c r="W271" s="305"/>
      <c r="X271" s="305"/>
      <c r="Y271" s="305"/>
      <c r="Z271" s="306"/>
      <c r="AA271" s="310"/>
      <c r="AB271" s="305"/>
      <c r="AC271" s="305"/>
      <c r="AD271" s="940"/>
      <c r="AE271" s="305"/>
      <c r="AF271" s="305"/>
      <c r="AG271" s="305"/>
      <c r="AH271" s="306"/>
      <c r="AI271" s="940"/>
      <c r="AJ271" s="305"/>
      <c r="AK271" s="305"/>
      <c r="AL271" s="305"/>
      <c r="AM271" s="306"/>
      <c r="AN271" s="940"/>
      <c r="AO271" s="305"/>
      <c r="AP271" s="305"/>
      <c r="AQ271" s="305"/>
      <c r="AR271" s="306"/>
    </row>
    <row r="272" spans="1:44" outlineLevel="1">
      <c r="A272" s="521">
        <f>ROW()</f>
        <v>272</v>
      </c>
      <c r="D272" s="860" t="s">
        <v>197</v>
      </c>
      <c r="E272" s="103" t="s">
        <v>193</v>
      </c>
      <c r="J272" s="114"/>
      <c r="N272" s="171"/>
      <c r="O272" s="114"/>
      <c r="S272" s="171"/>
      <c r="T272" s="392">
        <v>451</v>
      </c>
      <c r="U272" s="81"/>
      <c r="V272" s="81"/>
      <c r="W272" s="393">
        <v>1000</v>
      </c>
      <c r="X272" s="393">
        <v>1000</v>
      </c>
      <c r="Y272" s="393">
        <v>1000</v>
      </c>
      <c r="Z272" s="394">
        <v>1000</v>
      </c>
      <c r="AA272" s="688">
        <v>537</v>
      </c>
      <c r="AB272" s="939"/>
      <c r="AC272" s="939"/>
      <c r="AD272" s="939">
        <v>3063</v>
      </c>
      <c r="AE272" s="939">
        <v>3344</v>
      </c>
      <c r="AF272" s="939">
        <v>3949</v>
      </c>
      <c r="AG272" s="939">
        <v>3266</v>
      </c>
      <c r="AH272" s="929">
        <v>3440.0255423336012</v>
      </c>
      <c r="AI272" s="939">
        <v>911</v>
      </c>
      <c r="AJ272" s="939">
        <v>163</v>
      </c>
      <c r="AK272" s="939">
        <v>219</v>
      </c>
      <c r="AL272" s="939">
        <v>910</v>
      </c>
      <c r="AM272" s="929">
        <v>2423</v>
      </c>
      <c r="AN272" s="1843">
        <v>3413</v>
      </c>
      <c r="AO272" s="1844">
        <v>3464</v>
      </c>
      <c r="AP272" s="1844">
        <v>3518</v>
      </c>
      <c r="AQ272" s="1844">
        <v>3576</v>
      </c>
      <c r="AR272" s="1845">
        <v>3639</v>
      </c>
    </row>
    <row r="273" spans="1:44" ht="15" outlineLevel="1">
      <c r="A273" s="521">
        <f>ROW()</f>
        <v>273</v>
      </c>
      <c r="D273" s="860"/>
      <c r="E273" s="103" t="s">
        <v>194</v>
      </c>
      <c r="J273" s="114"/>
      <c r="N273" s="171"/>
      <c r="O273" s="114"/>
      <c r="S273" s="171"/>
      <c r="T273" s="417">
        <f>196.417516629712*$S$16</f>
        <v>283.3814765715901</v>
      </c>
      <c r="U273" s="302"/>
      <c r="V273" s="302"/>
      <c r="W273" s="415">
        <f>148.668758314856*$S$16</f>
        <v>214.49193012022724</v>
      </c>
      <c r="X273" s="415">
        <f>100.92*$S$16</f>
        <v>145.60238366886438</v>
      </c>
      <c r="Y273" s="415">
        <f>X273</f>
        <v>145.60238366886438</v>
      </c>
      <c r="Z273" s="416">
        <f>Y273</f>
        <v>145.60238366886438</v>
      </c>
      <c r="AA273" s="689">
        <v>121.58560194720901</v>
      </c>
      <c r="AB273" s="944"/>
      <c r="AC273" s="944"/>
      <c r="AD273" s="944">
        <v>118.06760531630154</v>
      </c>
      <c r="AE273" s="944">
        <v>100.60997371735854</v>
      </c>
      <c r="AF273" s="944">
        <v>100.00089995520001</v>
      </c>
      <c r="AG273" s="944">
        <v>99.931650312221251</v>
      </c>
      <c r="AH273" s="945">
        <v>100.03</v>
      </c>
      <c r="AI273" s="944">
        <v>115.43669180887373</v>
      </c>
      <c r="AJ273" s="944">
        <v>112.86454872217642</v>
      </c>
      <c r="AK273" s="944">
        <v>107.29015</v>
      </c>
      <c r="AL273" s="944">
        <v>110.13</v>
      </c>
      <c r="AM273" s="945">
        <v>112.23715937490661</v>
      </c>
      <c r="AN273" s="1855">
        <v>94.288408282208579</v>
      </c>
      <c r="AO273" s="1856">
        <v>94.288408282208579</v>
      </c>
      <c r="AP273" s="1856">
        <v>94.288408282208579</v>
      </c>
      <c r="AQ273" s="1856">
        <v>94.288408282208579</v>
      </c>
      <c r="AR273" s="1857">
        <v>94.288408282208579</v>
      </c>
    </row>
    <row r="274" spans="1:44" outlineLevel="1">
      <c r="A274" s="521">
        <f>ROW()</f>
        <v>274</v>
      </c>
      <c r="D274" s="860"/>
      <c r="E274" s="860" t="s">
        <v>24</v>
      </c>
      <c r="J274" s="114"/>
      <c r="N274" s="171"/>
      <c r="O274" s="114"/>
      <c r="S274" s="171"/>
      <c r="T274" s="861">
        <f t="shared" ref="T274:Y274" si="385">T273*T272</f>
        <v>127805.04593378713</v>
      </c>
      <c r="U274" s="303"/>
      <c r="V274" s="303"/>
      <c r="W274" s="303">
        <f t="shared" si="385"/>
        <v>214491.93012022725</v>
      </c>
      <c r="X274" s="303">
        <f t="shared" si="385"/>
        <v>145602.38366886438</v>
      </c>
      <c r="Y274" s="303">
        <f t="shared" si="385"/>
        <v>145602.38366886438</v>
      </c>
      <c r="Z274" s="304">
        <f t="shared" ref="Z274:AA274" si="386">Z273*Z272</f>
        <v>145602.38366886438</v>
      </c>
      <c r="AA274" s="861">
        <f t="shared" si="386"/>
        <v>65291.468245651238</v>
      </c>
      <c r="AB274" s="303"/>
      <c r="AC274" s="303"/>
      <c r="AD274" s="303">
        <f t="shared" ref="AD274:AH274" si="387">AD273*AD272</f>
        <v>361641.07508383162</v>
      </c>
      <c r="AE274" s="303">
        <f t="shared" si="387"/>
        <v>336439.75211084698</v>
      </c>
      <c r="AF274" s="303">
        <f t="shared" si="387"/>
        <v>394903.55392308487</v>
      </c>
      <c r="AG274" s="303">
        <f t="shared" si="387"/>
        <v>326376.7699197146</v>
      </c>
      <c r="AH274" s="304">
        <f t="shared" si="387"/>
        <v>344105.75499963015</v>
      </c>
      <c r="AI274" s="303">
        <f t="shared" ref="AI274:AM274" si="388">AI273*AI272</f>
        <v>105162.82623788397</v>
      </c>
      <c r="AJ274" s="303">
        <f t="shared" si="388"/>
        <v>18396.921441714756</v>
      </c>
      <c r="AK274" s="303">
        <f t="shared" si="388"/>
        <v>23496.542849999998</v>
      </c>
      <c r="AL274" s="303">
        <f t="shared" si="388"/>
        <v>100218.3</v>
      </c>
      <c r="AM274" s="304">
        <f t="shared" si="388"/>
        <v>271950.63716539874</v>
      </c>
      <c r="AN274" s="303">
        <f t="shared" ref="AN274:AR274" si="389">AN273*AN272</f>
        <v>321806.33746717789</v>
      </c>
      <c r="AO274" s="303">
        <f t="shared" si="389"/>
        <v>326615.04628957051</v>
      </c>
      <c r="AP274" s="303">
        <f t="shared" si="389"/>
        <v>331706.62033680978</v>
      </c>
      <c r="AQ274" s="303">
        <f t="shared" si="389"/>
        <v>337175.34801717789</v>
      </c>
      <c r="AR274" s="304">
        <f t="shared" si="389"/>
        <v>343115.51773895702</v>
      </c>
    </row>
    <row r="275" spans="1:44" outlineLevel="1">
      <c r="A275" s="521">
        <f>ROW()</f>
        <v>275</v>
      </c>
      <c r="D275" s="860"/>
      <c r="E275" s="305"/>
      <c r="J275" s="114"/>
      <c r="N275" s="171"/>
      <c r="O275" s="114"/>
      <c r="S275" s="171"/>
      <c r="T275" s="310"/>
      <c r="W275" s="305"/>
      <c r="X275" s="305"/>
      <c r="Y275" s="305"/>
      <c r="Z275" s="306"/>
      <c r="AA275" s="310"/>
      <c r="AB275" s="305"/>
      <c r="AC275" s="305"/>
      <c r="AD275" s="940"/>
      <c r="AE275" s="305"/>
      <c r="AF275" s="305"/>
      <c r="AG275" s="305"/>
      <c r="AH275" s="306"/>
      <c r="AI275" s="940"/>
      <c r="AJ275" s="305"/>
      <c r="AK275" s="305"/>
      <c r="AL275" s="305"/>
      <c r="AM275" s="306"/>
      <c r="AN275" s="940"/>
      <c r="AO275" s="305"/>
      <c r="AP275" s="305"/>
      <c r="AQ275" s="305"/>
      <c r="AR275" s="306"/>
    </row>
    <row r="276" spans="1:44" outlineLevel="1">
      <c r="A276" s="521">
        <f>ROW()</f>
        <v>276</v>
      </c>
      <c r="D276" s="860" t="s">
        <v>198</v>
      </c>
      <c r="E276" s="103" t="s">
        <v>193</v>
      </c>
      <c r="J276" s="114"/>
      <c r="N276" s="171"/>
      <c r="O276" s="114"/>
      <c r="S276" s="171"/>
      <c r="T276" s="392">
        <v>413</v>
      </c>
      <c r="U276" s="81"/>
      <c r="V276" s="81"/>
      <c r="W276" s="393">
        <v>900</v>
      </c>
      <c r="X276" s="393">
        <v>900</v>
      </c>
      <c r="Y276" s="393">
        <v>900</v>
      </c>
      <c r="Z276" s="394">
        <v>900</v>
      </c>
      <c r="AA276" s="688">
        <v>386</v>
      </c>
      <c r="AB276" s="939"/>
      <c r="AC276" s="939"/>
      <c r="AD276" s="939">
        <v>2074</v>
      </c>
      <c r="AE276" s="939">
        <v>2535</v>
      </c>
      <c r="AF276" s="939">
        <v>3074</v>
      </c>
      <c r="AG276" s="939">
        <v>2865</v>
      </c>
      <c r="AH276" s="929">
        <v>2762.1189936975952</v>
      </c>
      <c r="AI276" s="939">
        <v>1357</v>
      </c>
      <c r="AJ276" s="939">
        <v>182</v>
      </c>
      <c r="AK276" s="939">
        <v>357</v>
      </c>
      <c r="AL276" s="939">
        <v>730</v>
      </c>
      <c r="AM276" s="929">
        <v>1678</v>
      </c>
      <c r="AN276" s="1843">
        <v>2702</v>
      </c>
      <c r="AO276" s="1844">
        <v>2742</v>
      </c>
      <c r="AP276" s="1844">
        <v>2785</v>
      </c>
      <c r="AQ276" s="1844">
        <v>2831</v>
      </c>
      <c r="AR276" s="1845">
        <v>2880</v>
      </c>
    </row>
    <row r="277" spans="1:44" ht="15" outlineLevel="1">
      <c r="A277" s="521">
        <f>ROW()</f>
        <v>277</v>
      </c>
      <c r="D277" s="305"/>
      <c r="E277" s="103" t="s">
        <v>194</v>
      </c>
      <c r="J277" s="114"/>
      <c r="N277" s="171"/>
      <c r="O277" s="114"/>
      <c r="S277" s="171"/>
      <c r="T277" s="417">
        <f>100.2*$S$16</f>
        <v>144.56360328597117</v>
      </c>
      <c r="U277" s="302"/>
      <c r="V277" s="302"/>
      <c r="W277" s="415">
        <f>117.96*$S$16</f>
        <v>170.18685273067024</v>
      </c>
      <c r="X277" s="415">
        <f>135.72*$S$16</f>
        <v>195.81010217536931</v>
      </c>
      <c r="Y277" s="415">
        <f>X277</f>
        <v>195.81010217536931</v>
      </c>
      <c r="Z277" s="416">
        <f>Y277</f>
        <v>195.81010217536931</v>
      </c>
      <c r="AA277" s="689">
        <v>163.51016724009304</v>
      </c>
      <c r="AB277" s="944"/>
      <c r="AC277" s="944"/>
      <c r="AD277" s="944">
        <v>154.64945783601343</v>
      </c>
      <c r="AE277" s="944">
        <v>133.98809085145018</v>
      </c>
      <c r="AF277" s="944">
        <v>133.18933387519999</v>
      </c>
      <c r="AG277" s="944">
        <v>133.09291703835862</v>
      </c>
      <c r="AH277" s="945">
        <v>133.22999999999999</v>
      </c>
      <c r="AI277" s="944">
        <v>163.41674334470991</v>
      </c>
      <c r="AJ277" s="944">
        <v>159.77500362737015</v>
      </c>
      <c r="AK277" s="944">
        <v>151.88030000000001</v>
      </c>
      <c r="AL277" s="944">
        <v>155.9</v>
      </c>
      <c r="AM277" s="945">
        <v>158.88289427538311</v>
      </c>
      <c r="AN277" s="1855">
        <v>200.26763237774034</v>
      </c>
      <c r="AO277" s="1856">
        <v>200.26763237774034</v>
      </c>
      <c r="AP277" s="1856">
        <v>200.26763237774034</v>
      </c>
      <c r="AQ277" s="1856">
        <v>200.26763237774034</v>
      </c>
      <c r="AR277" s="1857">
        <v>200.26763237774034</v>
      </c>
    </row>
    <row r="278" spans="1:44" outlineLevel="1">
      <c r="A278" s="521">
        <f>ROW()</f>
        <v>278</v>
      </c>
      <c r="D278" s="305"/>
      <c r="E278" s="860" t="s">
        <v>24</v>
      </c>
      <c r="J278" s="114"/>
      <c r="N278" s="171"/>
      <c r="O278" s="114"/>
      <c r="S278" s="171"/>
      <c r="T278" s="861">
        <f>T277*T276</f>
        <v>59704.768157106089</v>
      </c>
      <c r="U278" s="303"/>
      <c r="V278" s="303"/>
      <c r="W278" s="303">
        <f t="shared" ref="W278:AA278" si="390">W277*W276</f>
        <v>153168.16745760321</v>
      </c>
      <c r="X278" s="303">
        <f t="shared" si="390"/>
        <v>176229.09195783237</v>
      </c>
      <c r="Y278" s="303">
        <f t="shared" si="390"/>
        <v>176229.09195783237</v>
      </c>
      <c r="Z278" s="304">
        <f t="shared" si="390"/>
        <v>176229.09195783237</v>
      </c>
      <c r="AA278" s="861">
        <f t="shared" si="390"/>
        <v>63114.924554675912</v>
      </c>
      <c r="AB278" s="303"/>
      <c r="AC278" s="303"/>
      <c r="AD278" s="303">
        <f t="shared" ref="AD278:AH278" si="391">AD277*AD276</f>
        <v>320742.97555189184</v>
      </c>
      <c r="AE278" s="303">
        <f t="shared" si="391"/>
        <v>339659.81030842621</v>
      </c>
      <c r="AF278" s="303">
        <f t="shared" si="391"/>
        <v>409424.0123323648</v>
      </c>
      <c r="AG278" s="303">
        <f t="shared" si="391"/>
        <v>381311.20731489745</v>
      </c>
      <c r="AH278" s="304">
        <f t="shared" si="391"/>
        <v>367997.11353033059</v>
      </c>
      <c r="AI278" s="303">
        <f t="shared" ref="AI278:AM278" si="392">AI277*AI276</f>
        <v>221756.52071877135</v>
      </c>
      <c r="AJ278" s="303">
        <f t="shared" si="392"/>
        <v>29079.050660181369</v>
      </c>
      <c r="AK278" s="303">
        <f t="shared" si="392"/>
        <v>54221.267100000005</v>
      </c>
      <c r="AL278" s="303">
        <f t="shared" si="392"/>
        <v>113807</v>
      </c>
      <c r="AM278" s="304">
        <f t="shared" si="392"/>
        <v>266605.49659409287</v>
      </c>
      <c r="AN278" s="303">
        <f t="shared" ref="AN278:AR278" si="393">AN277*AN276</f>
        <v>541123.14268465445</v>
      </c>
      <c r="AO278" s="303">
        <f t="shared" si="393"/>
        <v>549133.84797976399</v>
      </c>
      <c r="AP278" s="303">
        <f t="shared" si="393"/>
        <v>557745.35617200681</v>
      </c>
      <c r="AQ278" s="303">
        <f t="shared" si="393"/>
        <v>566957.66726138291</v>
      </c>
      <c r="AR278" s="304">
        <f t="shared" si="393"/>
        <v>576770.78124789218</v>
      </c>
    </row>
    <row r="279" spans="1:44" outlineLevel="1">
      <c r="A279" s="521">
        <f>ROW()</f>
        <v>279</v>
      </c>
      <c r="D279" s="305"/>
      <c r="E279" s="305"/>
      <c r="J279" s="114"/>
      <c r="N279" s="171"/>
      <c r="O279" s="114"/>
      <c r="S279" s="171"/>
      <c r="T279" s="114"/>
      <c r="Z279" s="171"/>
      <c r="AH279" s="171"/>
      <c r="AM279" s="171"/>
      <c r="AR279" s="171"/>
    </row>
    <row r="280" spans="1:44" outlineLevel="1">
      <c r="A280" s="521">
        <f>ROW()</f>
        <v>280</v>
      </c>
      <c r="D280" s="860" t="s">
        <v>718</v>
      </c>
      <c r="E280" s="103" t="s">
        <v>193</v>
      </c>
      <c r="J280" s="114"/>
      <c r="N280" s="171"/>
      <c r="O280" s="114"/>
      <c r="S280" s="171"/>
      <c r="T280" s="1185"/>
      <c r="U280" s="81"/>
      <c r="V280" s="81"/>
      <c r="W280" s="1186"/>
      <c r="X280" s="1186"/>
      <c r="Y280" s="1186"/>
      <c r="Z280" s="1187"/>
      <c r="AA280" s="1113"/>
      <c r="AB280" s="931"/>
      <c r="AC280" s="931"/>
      <c r="AD280" s="931"/>
      <c r="AE280" s="931"/>
      <c r="AF280" s="931"/>
      <c r="AG280" s="931"/>
      <c r="AH280" s="1114"/>
      <c r="AI280" s="939">
        <v>770</v>
      </c>
      <c r="AJ280" s="939">
        <v>2050</v>
      </c>
      <c r="AK280" s="939">
        <v>1326</v>
      </c>
      <c r="AL280" s="939">
        <v>1077.7709154243003</v>
      </c>
      <c r="AM280" s="929">
        <v>1378.7290790115771</v>
      </c>
      <c r="AN280" s="1843">
        <v>1851</v>
      </c>
      <c r="AO280" s="1844">
        <v>1878</v>
      </c>
      <c r="AP280" s="1844">
        <v>1908</v>
      </c>
      <c r="AQ280" s="1844">
        <v>1939</v>
      </c>
      <c r="AR280" s="1845">
        <v>1973</v>
      </c>
    </row>
    <row r="281" spans="1:44" ht="15" outlineLevel="1">
      <c r="A281" s="521">
        <f>ROW()</f>
        <v>281</v>
      </c>
      <c r="D281" s="305"/>
      <c r="E281" s="103" t="s">
        <v>194</v>
      </c>
      <c r="J281" s="114"/>
      <c r="N281" s="171"/>
      <c r="O281" s="114"/>
      <c r="S281" s="171"/>
      <c r="T281" s="1180"/>
      <c r="U281" s="1181"/>
      <c r="V281" s="1181"/>
      <c r="W281" s="1182"/>
      <c r="X281" s="1182"/>
      <c r="Y281" s="1182"/>
      <c r="Z281" s="1183"/>
      <c r="AA281" s="1126"/>
      <c r="AB281" s="1127"/>
      <c r="AC281" s="1127"/>
      <c r="AD281" s="1127"/>
      <c r="AE281" s="1127"/>
      <c r="AF281" s="1127"/>
      <c r="AG281" s="1127"/>
      <c r="AH281" s="1128"/>
      <c r="AI281" s="944">
        <v>898.02235494880551</v>
      </c>
      <c r="AJ281" s="944">
        <v>897.1244191261336</v>
      </c>
      <c r="AK281" s="944">
        <v>831.96629999999993</v>
      </c>
      <c r="AL281" s="944">
        <v>1115.78</v>
      </c>
      <c r="AM281" s="945">
        <v>1137.1286451224307</v>
      </c>
      <c r="AN281" s="1855">
        <v>1010.9081759332802</v>
      </c>
      <c r="AO281" s="1856">
        <v>1010.9081759332802</v>
      </c>
      <c r="AP281" s="1856">
        <v>1010.9081759332802</v>
      </c>
      <c r="AQ281" s="1856">
        <v>1010.9081759332802</v>
      </c>
      <c r="AR281" s="1857">
        <v>1010.9081759332802</v>
      </c>
    </row>
    <row r="282" spans="1:44" outlineLevel="1">
      <c r="A282" s="521">
        <f>ROW()</f>
        <v>282</v>
      </c>
      <c r="D282" s="305"/>
      <c r="E282" s="860" t="s">
        <v>24</v>
      </c>
      <c r="J282" s="114"/>
      <c r="N282" s="171"/>
      <c r="O282" s="114"/>
      <c r="S282" s="171"/>
      <c r="T282" s="861"/>
      <c r="U282" s="303"/>
      <c r="V282" s="303"/>
      <c r="W282" s="303"/>
      <c r="X282" s="303"/>
      <c r="Y282" s="303"/>
      <c r="Z282" s="304"/>
      <c r="AA282" s="861"/>
      <c r="AB282" s="303"/>
      <c r="AC282" s="303"/>
      <c r="AD282" s="303"/>
      <c r="AE282" s="303"/>
      <c r="AF282" s="303"/>
      <c r="AG282" s="303"/>
      <c r="AH282" s="304"/>
      <c r="AI282" s="303">
        <f t="shared" ref="AI282:AR282" si="394">AI280*AI281</f>
        <v>691477.21331058023</v>
      </c>
      <c r="AJ282" s="303">
        <f t="shared" si="394"/>
        <v>1839105.0592085738</v>
      </c>
      <c r="AK282" s="303">
        <f t="shared" si="394"/>
        <v>1103187.3137999999</v>
      </c>
      <c r="AL282" s="303">
        <f t="shared" si="394"/>
        <v>1202555.2320121257</v>
      </c>
      <c r="AM282" s="304">
        <f t="shared" si="394"/>
        <v>1567792.3296073314</v>
      </c>
      <c r="AN282" s="303">
        <f t="shared" si="394"/>
        <v>1871191.0336525016</v>
      </c>
      <c r="AO282" s="303">
        <f t="shared" si="394"/>
        <v>1898485.5544027002</v>
      </c>
      <c r="AP282" s="303">
        <f t="shared" si="394"/>
        <v>1928812.7996806987</v>
      </c>
      <c r="AQ282" s="303">
        <f t="shared" si="394"/>
        <v>1960150.9531346303</v>
      </c>
      <c r="AR282" s="304">
        <f t="shared" si="394"/>
        <v>1994521.8311163618</v>
      </c>
    </row>
    <row r="283" spans="1:44" outlineLevel="1">
      <c r="A283" s="521">
        <f>ROW()</f>
        <v>283</v>
      </c>
      <c r="D283" s="305"/>
      <c r="E283" s="305"/>
      <c r="J283" s="114"/>
      <c r="N283" s="171"/>
      <c r="O283" s="114"/>
      <c r="S283" s="171"/>
      <c r="T283" s="114"/>
      <c r="Z283" s="171"/>
      <c r="AH283" s="171"/>
      <c r="AM283" s="171"/>
      <c r="AR283" s="171"/>
    </row>
    <row r="284" spans="1:44" outlineLevel="1">
      <c r="A284" s="521">
        <f>ROW()</f>
        <v>284</v>
      </c>
      <c r="D284" s="860" t="s">
        <v>592</v>
      </c>
      <c r="E284" s="103" t="s">
        <v>193</v>
      </c>
      <c r="J284" s="114"/>
      <c r="N284" s="171"/>
      <c r="O284" s="114"/>
      <c r="S284" s="171"/>
      <c r="T284" s="1185"/>
      <c r="U284" s="81"/>
      <c r="V284" s="81"/>
      <c r="W284" s="1186"/>
      <c r="X284" s="1186"/>
      <c r="Y284" s="1186"/>
      <c r="Z284" s="1187"/>
      <c r="AA284" s="688">
        <v>15892</v>
      </c>
      <c r="AB284" s="939"/>
      <c r="AC284" s="939"/>
      <c r="AD284" s="939">
        <v>28772</v>
      </c>
      <c r="AE284" s="939">
        <v>63077</v>
      </c>
      <c r="AF284" s="939">
        <v>119622</v>
      </c>
      <c r="AG284" s="939">
        <v>121389</v>
      </c>
      <c r="AH284" s="929">
        <v>117727.56053327781</v>
      </c>
      <c r="AI284" s="939">
        <v>104837</v>
      </c>
      <c r="AJ284" s="939">
        <v>105295</v>
      </c>
      <c r="AK284" s="939">
        <v>108797</v>
      </c>
      <c r="AL284" s="939">
        <v>95544</v>
      </c>
      <c r="AM284" s="929">
        <v>101335.35713186749</v>
      </c>
      <c r="AN284" s="1843">
        <v>107132</v>
      </c>
      <c r="AO284" s="1844">
        <v>108724</v>
      </c>
      <c r="AP284" s="1844">
        <v>110423</v>
      </c>
      <c r="AQ284" s="1844">
        <v>112248</v>
      </c>
      <c r="AR284" s="1845">
        <v>114211</v>
      </c>
    </row>
    <row r="285" spans="1:44" ht="15" outlineLevel="1">
      <c r="A285" s="521">
        <f>ROW()</f>
        <v>285</v>
      </c>
      <c r="D285" s="305"/>
      <c r="E285" s="103" t="s">
        <v>194</v>
      </c>
      <c r="J285" s="114"/>
      <c r="N285" s="171"/>
      <c r="O285" s="114"/>
      <c r="S285" s="171"/>
      <c r="T285" s="1180"/>
      <c r="U285" s="1181"/>
      <c r="V285" s="1181"/>
      <c r="W285" s="1182"/>
      <c r="X285" s="1182"/>
      <c r="Y285" s="1182"/>
      <c r="Z285" s="1183"/>
      <c r="AA285" s="689">
        <v>18.32291095006379</v>
      </c>
      <c r="AB285" s="944"/>
      <c r="AC285" s="944"/>
      <c r="AD285" s="944">
        <v>18.184978273906928</v>
      </c>
      <c r="AE285" s="944">
        <v>18.559839673041452</v>
      </c>
      <c r="AF285" s="944">
        <v>18.678865465600001</v>
      </c>
      <c r="AG285" s="944">
        <v>18.657029438001786</v>
      </c>
      <c r="AH285" s="945">
        <v>18.829999999999998</v>
      </c>
      <c r="AI285" s="944">
        <v>15.10310324232082</v>
      </c>
      <c r="AJ285" s="944">
        <v>14.772905688375928</v>
      </c>
      <c r="AK285" s="944">
        <v>14.044799999999999</v>
      </c>
      <c r="AL285" s="944">
        <v>14.41</v>
      </c>
      <c r="AM285" s="945">
        <v>14.685712036614948</v>
      </c>
      <c r="AN285" s="1855">
        <v>9.7579106299572054</v>
      </c>
      <c r="AO285" s="1856">
        <v>9.7579106299572054</v>
      </c>
      <c r="AP285" s="1856">
        <v>9.7579106299572054</v>
      </c>
      <c r="AQ285" s="1856">
        <v>9.7579106299572054</v>
      </c>
      <c r="AR285" s="1857">
        <v>9.7579106299572054</v>
      </c>
    </row>
    <row r="286" spans="1:44" outlineLevel="1">
      <c r="A286" s="521">
        <f>ROW()</f>
        <v>286</v>
      </c>
      <c r="D286" s="305"/>
      <c r="E286" s="860" t="s">
        <v>24</v>
      </c>
      <c r="J286" s="114"/>
      <c r="N286" s="171"/>
      <c r="O286" s="114"/>
      <c r="S286" s="171"/>
      <c r="T286" s="861">
        <f>T285*T284</f>
        <v>0</v>
      </c>
      <c r="U286" s="303"/>
      <c r="V286" s="303"/>
      <c r="W286" s="303">
        <f t="shared" ref="W286:AA286" si="395">W285*W284</f>
        <v>0</v>
      </c>
      <c r="X286" s="303">
        <f t="shared" si="395"/>
        <v>0</v>
      </c>
      <c r="Y286" s="303">
        <f t="shared" si="395"/>
        <v>0</v>
      </c>
      <c r="Z286" s="304">
        <f t="shared" si="395"/>
        <v>0</v>
      </c>
      <c r="AA286" s="861">
        <f t="shared" si="395"/>
        <v>291187.70081841375</v>
      </c>
      <c r="AB286" s="303"/>
      <c r="AC286" s="303"/>
      <c r="AD286" s="303">
        <f t="shared" ref="AD286:AH286" si="396">AD285*AD284</f>
        <v>523218.19489685015</v>
      </c>
      <c r="AE286" s="303">
        <f t="shared" si="396"/>
        <v>1170699.0070564356</v>
      </c>
      <c r="AF286" s="303">
        <f t="shared" si="396"/>
        <v>2234403.2447260031</v>
      </c>
      <c r="AG286" s="303">
        <f t="shared" si="396"/>
        <v>2264758.1464495989</v>
      </c>
      <c r="AH286" s="304">
        <f t="shared" si="396"/>
        <v>2216809.964841621</v>
      </c>
      <c r="AI286" s="303">
        <f t="shared" ref="AI286:AM286" si="397">AI285*AI284</f>
        <v>1583364.0346151879</v>
      </c>
      <c r="AJ286" s="303">
        <f t="shared" si="397"/>
        <v>1555513.1044575435</v>
      </c>
      <c r="AK286" s="303">
        <f t="shared" si="397"/>
        <v>1528032.1055999999</v>
      </c>
      <c r="AL286" s="303">
        <f t="shared" si="397"/>
        <v>1376789.04</v>
      </c>
      <c r="AM286" s="304">
        <f t="shared" si="397"/>
        <v>1488181.8739661409</v>
      </c>
      <c r="AN286" s="303">
        <f t="shared" ref="AN286:AR286" si="398">AN285*AN284</f>
        <v>1045384.4816085753</v>
      </c>
      <c r="AO286" s="303">
        <f t="shared" si="398"/>
        <v>1060919.0753314672</v>
      </c>
      <c r="AP286" s="303">
        <f t="shared" si="398"/>
        <v>1077497.7654917645</v>
      </c>
      <c r="AQ286" s="303">
        <f t="shared" si="398"/>
        <v>1095305.9523914363</v>
      </c>
      <c r="AR286" s="304">
        <f t="shared" si="398"/>
        <v>1114460.7309580424</v>
      </c>
    </row>
    <row r="287" spans="1:44" outlineLevel="1">
      <c r="A287" s="521">
        <f>ROW()</f>
        <v>287</v>
      </c>
      <c r="D287" s="305"/>
      <c r="E287" s="305"/>
      <c r="J287" s="114"/>
      <c r="N287" s="171"/>
      <c r="O287" s="114"/>
      <c r="S287" s="171"/>
      <c r="T287" s="114"/>
      <c r="Z287" s="171"/>
      <c r="AH287" s="171"/>
      <c r="AM287" s="171"/>
      <c r="AR287" s="171"/>
    </row>
    <row r="288" spans="1:44" ht="13.5" outlineLevel="1" thickBot="1">
      <c r="A288" s="521">
        <f>ROW()</f>
        <v>288</v>
      </c>
      <c r="D288" s="860" t="s">
        <v>199</v>
      </c>
      <c r="E288" s="860"/>
      <c r="J288" s="114"/>
      <c r="N288" s="171"/>
      <c r="O288" s="114"/>
      <c r="S288" s="171"/>
      <c r="T288" s="862">
        <f>T260+T264+T270+T274+T278+T286</f>
        <v>530817.92985885357</v>
      </c>
      <c r="U288" s="104"/>
      <c r="V288" s="104"/>
      <c r="W288" s="104">
        <f t="shared" ref="W288:Z288" si="399">W260+W264+W270+W274+W278+W286</f>
        <v>1088692.0473977737</v>
      </c>
      <c r="X288" s="104">
        <f t="shared" si="399"/>
        <v>1066665.3561693737</v>
      </c>
      <c r="Y288" s="104">
        <f t="shared" si="399"/>
        <v>1066665.3561693737</v>
      </c>
      <c r="Z288" s="307">
        <f t="shared" si="399"/>
        <v>1066665.3561693737</v>
      </c>
      <c r="AA288" s="862">
        <f>AA260+AA264+AA270+AA274+AA278+AA286</f>
        <v>860947.80007911159</v>
      </c>
      <c r="AB288" s="104"/>
      <c r="AC288" s="104"/>
      <c r="AD288" s="104">
        <f t="shared" ref="AD288:AH288" si="400">AD260+AD264+AD270+AD274+AD278+AD286</f>
        <v>2087769.7615147694</v>
      </c>
      <c r="AE288" s="104">
        <f t="shared" si="400"/>
        <v>2798756.8883408983</v>
      </c>
      <c r="AF288" s="104">
        <f t="shared" si="400"/>
        <v>3993036.6928597111</v>
      </c>
      <c r="AG288" s="104">
        <f t="shared" si="400"/>
        <v>4052156.9371721684</v>
      </c>
      <c r="AH288" s="307">
        <f t="shared" si="400"/>
        <v>4026437.6764350161</v>
      </c>
      <c r="AI288" s="104">
        <f t="shared" ref="AI288:AQ288" si="401">AI260+AI264+AI270+AI274+AI278+AI282+AI286</f>
        <v>4204025.236026451</v>
      </c>
      <c r="AJ288" s="104">
        <f t="shared" si="401"/>
        <v>3835635.1257343777</v>
      </c>
      <c r="AK288" s="104">
        <f t="shared" si="401"/>
        <v>2984564.4020499997</v>
      </c>
      <c r="AL288" s="104">
        <f t="shared" si="401"/>
        <v>3280134.1220121258</v>
      </c>
      <c r="AM288" s="307">
        <f t="shared" si="401"/>
        <v>4589221.8519838639</v>
      </c>
      <c r="AN288" s="104">
        <f t="shared" si="401"/>
        <v>4887618.0021320032</v>
      </c>
      <c r="AO288" s="104">
        <f t="shared" si="401"/>
        <v>4959662.8191900104</v>
      </c>
      <c r="AP288" s="104">
        <f t="shared" si="401"/>
        <v>5037903.2382006589</v>
      </c>
      <c r="AQ288" s="104">
        <f t="shared" si="401"/>
        <v>5120542.1081078798</v>
      </c>
      <c r="AR288" s="307">
        <f>AR260+AR264+AR270+AR274+AR278+AR282+AR286</f>
        <v>5210086.2144049183</v>
      </c>
    </row>
    <row r="289" spans="1:44" ht="13.5" outlineLevel="1" thickTop="1">
      <c r="A289" s="521">
        <f>ROW()</f>
        <v>289</v>
      </c>
      <c r="D289" s="33" t="s">
        <v>830</v>
      </c>
      <c r="J289" s="114"/>
      <c r="N289" s="171"/>
      <c r="O289" s="114"/>
      <c r="S289" s="171"/>
      <c r="T289" s="114"/>
      <c r="Z289" s="171"/>
      <c r="AA289" s="937"/>
      <c r="AB289" s="938"/>
      <c r="AC289" s="938"/>
      <c r="AD289" s="938"/>
      <c r="AE289" s="938"/>
      <c r="AF289" s="938"/>
      <c r="AG289" s="938"/>
      <c r="AH289" s="938"/>
      <c r="AI289" s="938"/>
      <c r="AJ289" s="938"/>
      <c r="AK289" s="938"/>
      <c r="AL289" s="938"/>
      <c r="AM289" s="1176"/>
      <c r="AN289" s="1719">
        <f>AN288/1000000-Input!AJ1712</f>
        <v>0</v>
      </c>
      <c r="AO289" s="1719">
        <f>AO288/1000000-Input!AK1712</f>
        <v>0</v>
      </c>
      <c r="AP289" s="1719">
        <f>AP288/1000000-Input!AL1712</f>
        <v>0</v>
      </c>
      <c r="AQ289" s="1719">
        <f>AQ288/1000000-Input!AM1712</f>
        <v>0</v>
      </c>
      <c r="AR289" s="1720">
        <f>AR288/1000000-Input!AN1712</f>
        <v>0</v>
      </c>
    </row>
    <row r="290" spans="1:44">
      <c r="A290" s="853" t="s">
        <v>862</v>
      </c>
      <c r="B290" s="717"/>
      <c r="C290" s="757"/>
      <c r="D290" s="717"/>
      <c r="E290" s="717"/>
      <c r="F290" s="717"/>
      <c r="G290" s="717"/>
      <c r="H290" s="717"/>
      <c r="I290" s="718"/>
      <c r="J290" s="719"/>
      <c r="K290" s="718"/>
      <c r="L290" s="718"/>
      <c r="M290" s="718"/>
      <c r="N290" s="720"/>
      <c r="O290" s="719"/>
      <c r="P290" s="718"/>
      <c r="Q290" s="718"/>
      <c r="R290" s="718"/>
      <c r="S290" s="720"/>
      <c r="T290" s="719"/>
      <c r="U290" s="718"/>
      <c r="V290" s="718"/>
      <c r="W290" s="718"/>
      <c r="X290" s="718"/>
      <c r="Y290" s="718"/>
      <c r="Z290" s="720"/>
      <c r="AA290" s="719"/>
      <c r="AB290" s="718"/>
      <c r="AC290" s="718"/>
      <c r="AD290" s="718"/>
      <c r="AE290" s="718"/>
      <c r="AF290" s="718"/>
      <c r="AG290" s="718"/>
      <c r="AH290" s="720"/>
      <c r="AI290" s="718"/>
      <c r="AJ290" s="718"/>
      <c r="AK290" s="718"/>
      <c r="AL290" s="718"/>
      <c r="AM290" s="720"/>
      <c r="AN290" s="718"/>
      <c r="AO290" s="718"/>
      <c r="AP290" s="718"/>
      <c r="AQ290" s="718"/>
      <c r="AR290" s="720"/>
    </row>
    <row r="291" spans="1:44" ht="15" customHeight="1" outlineLevel="1">
      <c r="A291" s="521">
        <f>ROW()</f>
        <v>291</v>
      </c>
      <c r="C291" s="756"/>
      <c r="E291" s="305"/>
      <c r="J291" s="479"/>
      <c r="K291" s="480"/>
      <c r="L291" s="480"/>
      <c r="M291" s="480"/>
      <c r="N291" s="481"/>
      <c r="O291" s="479"/>
      <c r="P291" s="480"/>
      <c r="Q291" s="480"/>
      <c r="R291" s="480"/>
      <c r="S291" s="481"/>
      <c r="T291" s="1909" t="s">
        <v>863</v>
      </c>
      <c r="U291" s="1910"/>
      <c r="V291" s="1910"/>
      <c r="W291" s="1910"/>
      <c r="X291" s="1910"/>
      <c r="Y291" s="1910"/>
      <c r="Z291" s="1911"/>
      <c r="AA291" s="1171"/>
      <c r="AB291" s="1136"/>
      <c r="AC291" s="1136"/>
      <c r="AD291" s="1136" t="s">
        <v>864</v>
      </c>
      <c r="AE291" s="1136"/>
      <c r="AF291" s="1136"/>
      <c r="AG291" s="1171"/>
      <c r="AH291" s="1179" t="s">
        <v>821</v>
      </c>
      <c r="AI291" s="1136"/>
      <c r="AJ291" s="1136"/>
      <c r="AK291" s="1136" t="s">
        <v>865</v>
      </c>
      <c r="AL291" s="1136"/>
      <c r="AM291" s="1161"/>
      <c r="AN291" s="1136"/>
      <c r="AO291" s="1136"/>
      <c r="AP291" s="1136" t="s">
        <v>821</v>
      </c>
      <c r="AQ291" s="1136"/>
      <c r="AR291" s="1161"/>
    </row>
    <row r="292" spans="1:44" outlineLevel="1">
      <c r="A292" s="521">
        <f>ROW()</f>
        <v>292</v>
      </c>
      <c r="D292" s="860" t="s">
        <v>192</v>
      </c>
      <c r="E292" s="103" t="s">
        <v>193</v>
      </c>
      <c r="J292" s="114"/>
      <c r="N292" s="171"/>
      <c r="O292" s="114"/>
      <c r="S292" s="171"/>
      <c r="T292" s="218">
        <f>T258</f>
        <v>1360</v>
      </c>
      <c r="U292" s="81"/>
      <c r="V292" s="81"/>
      <c r="W292" s="71">
        <f>W258</f>
        <v>3750</v>
      </c>
      <c r="X292" s="71">
        <f>X258</f>
        <v>3750</v>
      </c>
      <c r="Y292" s="71">
        <f>Y258</f>
        <v>3750</v>
      </c>
      <c r="Z292" s="219">
        <f>Z258</f>
        <v>3750</v>
      </c>
      <c r="AA292" s="218">
        <f>AA258</f>
        <v>2645</v>
      </c>
      <c r="AB292" s="71"/>
      <c r="AC292" s="71"/>
      <c r="AD292" s="71">
        <f t="shared" ref="AD292:AM292" si="402">AD258</f>
        <v>7923</v>
      </c>
      <c r="AE292" s="71">
        <f t="shared" si="402"/>
        <v>8549</v>
      </c>
      <c r="AF292" s="71">
        <f t="shared" si="402"/>
        <v>9364</v>
      </c>
      <c r="AG292" s="71">
        <f t="shared" si="402"/>
        <v>9024</v>
      </c>
      <c r="AH292" s="219">
        <f t="shared" si="402"/>
        <v>9187.9338354008196</v>
      </c>
      <c r="AI292" s="71">
        <f t="shared" si="402"/>
        <v>3305</v>
      </c>
      <c r="AJ292" s="71">
        <f t="shared" si="402"/>
        <v>1367</v>
      </c>
      <c r="AK292" s="71">
        <f t="shared" si="402"/>
        <v>813</v>
      </c>
      <c r="AL292" s="71">
        <f t="shared" si="402"/>
        <v>3510</v>
      </c>
      <c r="AM292" s="219">
        <f t="shared" si="402"/>
        <v>6024</v>
      </c>
      <c r="AN292" s="71">
        <f t="shared" ref="AN292:AR292" si="403">AN258</f>
        <v>9834</v>
      </c>
      <c r="AO292" s="71">
        <f t="shared" si="403"/>
        <v>9980</v>
      </c>
      <c r="AP292" s="71">
        <f t="shared" si="403"/>
        <v>10136</v>
      </c>
      <c r="AQ292" s="71">
        <f t="shared" si="403"/>
        <v>10303</v>
      </c>
      <c r="AR292" s="219">
        <f t="shared" si="403"/>
        <v>10484</v>
      </c>
    </row>
    <row r="293" spans="1:44" ht="15" outlineLevel="1">
      <c r="A293" s="521">
        <f>ROW()</f>
        <v>293</v>
      </c>
      <c r="D293" s="860"/>
      <c r="E293" s="103" t="s">
        <v>194</v>
      </c>
      <c r="J293" s="114"/>
      <c r="N293" s="171"/>
      <c r="O293" s="114"/>
      <c r="S293" s="171"/>
      <c r="T293" s="690">
        <f>T259*$Z$16*T$17</f>
        <v>24.140433313556226</v>
      </c>
      <c r="U293" s="302"/>
      <c r="V293" s="302"/>
      <c r="W293" s="517">
        <f t="shared" ref="W293:Z293" si="404">W259*$Z$16*W$17</f>
        <v>46.423677828930842</v>
      </c>
      <c r="X293" s="517">
        <f t="shared" si="404"/>
        <v>68.636230063047179</v>
      </c>
      <c r="Y293" s="517">
        <f t="shared" si="404"/>
        <v>70.276936757781371</v>
      </c>
      <c r="Z293" s="518">
        <f t="shared" si="404"/>
        <v>72.396182905146375</v>
      </c>
      <c r="AA293" s="690">
        <f>AA259*$AH$16*AA$17</f>
        <v>55.460163353594503</v>
      </c>
      <c r="AB293" s="517"/>
      <c r="AC293" s="517"/>
      <c r="AD293" s="517">
        <f t="shared" ref="AD293:AH293" si="405">AD259*$AH$16*AD$17</f>
        <v>52.922743937542357</v>
      </c>
      <c r="AE293" s="517">
        <f t="shared" si="405"/>
        <v>42.473100024537011</v>
      </c>
      <c r="AF293" s="517">
        <f t="shared" si="405"/>
        <v>43.023399318141138</v>
      </c>
      <c r="AG293" s="517">
        <f t="shared" si="405"/>
        <v>43.765761905785496</v>
      </c>
      <c r="AH293" s="518">
        <f t="shared" si="405"/>
        <v>44.610000000000007</v>
      </c>
      <c r="AI293" s="517">
        <f>AI259*$AL$16*AI$17</f>
        <v>49.883862013225581</v>
      </c>
      <c r="AJ293" s="517">
        <f t="shared" ref="AJ293:AR293" si="406">AJ259*$AL$16*AJ$17</f>
        <v>50.476402351212343</v>
      </c>
      <c r="AK293" s="517">
        <f t="shared" si="406"/>
        <v>51.741827479794274</v>
      </c>
      <c r="AL293" s="517">
        <f t="shared" si="406"/>
        <v>55.26</v>
      </c>
      <c r="AM293" s="518">
        <f t="shared" si="406"/>
        <v>57.578818456582447</v>
      </c>
      <c r="AN293" s="517">
        <f t="shared" si="406"/>
        <v>42.594880686055994</v>
      </c>
      <c r="AO293" s="517">
        <f t="shared" si="406"/>
        <v>43.54900601342365</v>
      </c>
      <c r="AP293" s="517">
        <f t="shared" si="406"/>
        <v>44.524503748124332</v>
      </c>
      <c r="AQ293" s="517">
        <f t="shared" si="406"/>
        <v>45.521852632082314</v>
      </c>
      <c r="AR293" s="518">
        <f t="shared" si="406"/>
        <v>46.541542131040956</v>
      </c>
    </row>
    <row r="294" spans="1:44" outlineLevel="1">
      <c r="A294" s="521">
        <f>ROW()</f>
        <v>294</v>
      </c>
      <c r="D294" s="860"/>
      <c r="E294" s="860" t="s">
        <v>24</v>
      </c>
      <c r="J294" s="114"/>
      <c r="N294" s="171"/>
      <c r="O294" s="114"/>
      <c r="S294" s="171"/>
      <c r="T294" s="861">
        <f>T293*T292</f>
        <v>32830.989306436466</v>
      </c>
      <c r="U294" s="303"/>
      <c r="V294" s="303"/>
      <c r="W294" s="303">
        <f>W293*W292</f>
        <v>174088.79185849064</v>
      </c>
      <c r="X294" s="303">
        <f>X293*X292</f>
        <v>257385.86273642693</v>
      </c>
      <c r="Y294" s="303">
        <f>Y293*Y292</f>
        <v>263538.51284168015</v>
      </c>
      <c r="Z294" s="304">
        <f>Z293*Z292</f>
        <v>271485.68589429889</v>
      </c>
      <c r="AA294" s="861">
        <f>AA260*AA$17</f>
        <v>125243.39270069003</v>
      </c>
      <c r="AB294" s="303"/>
      <c r="AC294" s="303"/>
      <c r="AD294" s="303">
        <f t="shared" ref="AD294:AM294" si="407">AD293*AD292</f>
        <v>419306.90021714807</v>
      </c>
      <c r="AE294" s="303">
        <f t="shared" si="407"/>
        <v>363102.53210976691</v>
      </c>
      <c r="AF294" s="303">
        <f t="shared" si="407"/>
        <v>402871.11121507362</v>
      </c>
      <c r="AG294" s="303">
        <f t="shared" si="407"/>
        <v>394942.23543780833</v>
      </c>
      <c r="AH294" s="304">
        <f t="shared" si="407"/>
        <v>409873.72839723062</v>
      </c>
      <c r="AI294" s="303">
        <f t="shared" si="407"/>
        <v>164866.16395371055</v>
      </c>
      <c r="AJ294" s="303">
        <f t="shared" si="407"/>
        <v>69001.24201410728</v>
      </c>
      <c r="AK294" s="303">
        <f t="shared" si="407"/>
        <v>42066.105741072744</v>
      </c>
      <c r="AL294" s="303">
        <f t="shared" si="407"/>
        <v>193962.6</v>
      </c>
      <c r="AM294" s="304">
        <f t="shared" si="407"/>
        <v>346854.80238245265</v>
      </c>
      <c r="AN294" s="303">
        <f t="shared" ref="AN294:AR294" si="408">AN293*AN292</f>
        <v>418878.05666667467</v>
      </c>
      <c r="AO294" s="303">
        <f t="shared" si="408"/>
        <v>434619.08001396805</v>
      </c>
      <c r="AP294" s="303">
        <f t="shared" si="408"/>
        <v>451300.36999098823</v>
      </c>
      <c r="AQ294" s="303">
        <f t="shared" si="408"/>
        <v>469011.64766834409</v>
      </c>
      <c r="AR294" s="304">
        <f t="shared" si="408"/>
        <v>487941.5277018334</v>
      </c>
    </row>
    <row r="295" spans="1:44" outlineLevel="1">
      <c r="A295" s="521">
        <f>ROW()</f>
        <v>295</v>
      </c>
      <c r="D295" s="860"/>
      <c r="E295" s="305"/>
      <c r="J295" s="114"/>
      <c r="N295" s="171"/>
      <c r="O295" s="114"/>
      <c r="S295" s="171"/>
      <c r="T295" s="310"/>
      <c r="W295" s="305"/>
      <c r="X295" s="305"/>
      <c r="Y295" s="305"/>
      <c r="Z295" s="306"/>
      <c r="AA295" s="310"/>
      <c r="AB295" s="305"/>
      <c r="AC295" s="305"/>
      <c r="AD295" s="305"/>
      <c r="AE295" s="305"/>
      <c r="AF295" s="305"/>
      <c r="AG295" s="305"/>
      <c r="AH295" s="306"/>
      <c r="AI295" s="305"/>
      <c r="AJ295" s="305"/>
      <c r="AK295" s="305"/>
      <c r="AL295" s="305"/>
      <c r="AM295" s="306"/>
      <c r="AN295" s="305"/>
      <c r="AO295" s="305"/>
      <c r="AP295" s="305"/>
      <c r="AQ295" s="305"/>
      <c r="AR295" s="306"/>
    </row>
    <row r="296" spans="1:44" outlineLevel="1">
      <c r="A296" s="521">
        <f>ROW()</f>
        <v>296</v>
      </c>
      <c r="D296" s="860" t="s">
        <v>195</v>
      </c>
      <c r="E296" s="103" t="s">
        <v>193</v>
      </c>
      <c r="J296" s="114"/>
      <c r="N296" s="171"/>
      <c r="O296" s="114"/>
      <c r="S296" s="171"/>
      <c r="T296" s="218">
        <f>T262</f>
        <v>1341</v>
      </c>
      <c r="U296" s="81"/>
      <c r="V296" s="81"/>
      <c r="W296" s="71">
        <f>W262</f>
        <v>3200</v>
      </c>
      <c r="X296" s="71">
        <f>X262</f>
        <v>3200</v>
      </c>
      <c r="Y296" s="71">
        <f>Y262</f>
        <v>3200</v>
      </c>
      <c r="Z296" s="219">
        <f>Z262</f>
        <v>3200</v>
      </c>
      <c r="AA296" s="218">
        <f>AA262</f>
        <v>1927</v>
      </c>
      <c r="AB296" s="71"/>
      <c r="AC296" s="71"/>
      <c r="AD296" s="71">
        <f t="shared" ref="AD296:AM296" si="409">AD262</f>
        <v>6839</v>
      </c>
      <c r="AE296" s="71">
        <f t="shared" si="409"/>
        <v>7205</v>
      </c>
      <c r="AF296" s="71">
        <f t="shared" si="409"/>
        <v>8578</v>
      </c>
      <c r="AG296" s="71">
        <f t="shared" si="409"/>
        <v>7580</v>
      </c>
      <c r="AH296" s="219">
        <f t="shared" si="409"/>
        <v>7955.0329366086007</v>
      </c>
      <c r="AI296" s="71">
        <f t="shared" si="409"/>
        <v>3263</v>
      </c>
      <c r="AJ296" s="71">
        <f t="shared" si="409"/>
        <v>872</v>
      </c>
      <c r="AK296" s="71">
        <f t="shared" si="409"/>
        <v>720</v>
      </c>
      <c r="AL296" s="71">
        <f t="shared" si="409"/>
        <v>2520</v>
      </c>
      <c r="AM296" s="219">
        <f t="shared" si="409"/>
        <v>5456.5192301774805</v>
      </c>
      <c r="AN296" s="71">
        <f t="shared" ref="AN296:AR296" si="410">AN262</f>
        <v>8090</v>
      </c>
      <c r="AO296" s="71">
        <f t="shared" si="410"/>
        <v>8210</v>
      </c>
      <c r="AP296" s="71">
        <f t="shared" si="410"/>
        <v>8338</v>
      </c>
      <c r="AQ296" s="71">
        <f t="shared" si="410"/>
        <v>8476</v>
      </c>
      <c r="AR296" s="219">
        <f t="shared" si="410"/>
        <v>8624</v>
      </c>
    </row>
    <row r="297" spans="1:44" ht="15" outlineLevel="1">
      <c r="A297" s="521">
        <f>ROW()</f>
        <v>297</v>
      </c>
      <c r="D297" s="860"/>
      <c r="E297" s="103" t="s">
        <v>194</v>
      </c>
      <c r="J297" s="114"/>
      <c r="N297" s="171"/>
      <c r="O297" s="114"/>
      <c r="S297" s="171"/>
      <c r="T297" s="690">
        <f>T263*$Z$16*T$17</f>
        <v>24.140433313556226</v>
      </c>
      <c r="U297" s="302"/>
      <c r="V297" s="302"/>
      <c r="W297" s="517">
        <f>W263*$Z$16*W$17</f>
        <v>24.470899027648386</v>
      </c>
      <c r="X297" s="517">
        <f>X263*$Z$16*X$17</f>
        <v>24.2135570877095</v>
      </c>
      <c r="Y297" s="517">
        <f>Y263*$Z$16*Y$17</f>
        <v>24.792367217296185</v>
      </c>
      <c r="Z297" s="518">
        <f>Z263*$Z$16*Z$17</f>
        <v>25.539996968012318</v>
      </c>
      <c r="AA297" s="690">
        <f>AA263*$AH$16*AA$17</f>
        <v>19.56063852720138</v>
      </c>
      <c r="AB297" s="517"/>
      <c r="AC297" s="517"/>
      <c r="AD297" s="517">
        <f t="shared" ref="AD297:AH297" si="411">AD263*$AH$16*AD$17</f>
        <v>19.365142525110596</v>
      </c>
      <c r="AE297" s="517">
        <f t="shared" si="411"/>
        <v>16.639049550248536</v>
      </c>
      <c r="AF297" s="517">
        <f t="shared" si="411"/>
        <v>16.859169267690191</v>
      </c>
      <c r="AG297" s="517">
        <f t="shared" si="411"/>
        <v>17.150501810990619</v>
      </c>
      <c r="AH297" s="518">
        <f t="shared" si="411"/>
        <v>17.475743999999999</v>
      </c>
      <c r="AI297" s="517">
        <f>AI263*$AL$16*AI$17</f>
        <v>27.126295811903017</v>
      </c>
      <c r="AJ297" s="517">
        <f t="shared" ref="AJ297:AR297" si="412">AJ263*$AL$16*AJ$17</f>
        <v>27.457716678912565</v>
      </c>
      <c r="AK297" s="517">
        <f t="shared" si="412"/>
        <v>28.140644526083765</v>
      </c>
      <c r="AL297" s="517">
        <f t="shared" si="412"/>
        <v>30.06</v>
      </c>
      <c r="AM297" s="518">
        <f t="shared" si="412"/>
        <v>31.321376815144198</v>
      </c>
      <c r="AN297" s="517">
        <f t="shared" si="412"/>
        <v>29.042064661391844</v>
      </c>
      <c r="AO297" s="517">
        <f t="shared" si="412"/>
        <v>29.692606909807022</v>
      </c>
      <c r="AP297" s="517">
        <f t="shared" si="412"/>
        <v>30.357721304586693</v>
      </c>
      <c r="AQ297" s="517">
        <f t="shared" si="412"/>
        <v>31.037734261809437</v>
      </c>
      <c r="AR297" s="518">
        <f t="shared" si="412"/>
        <v>31.732979509273967</v>
      </c>
    </row>
    <row r="298" spans="1:44" outlineLevel="1">
      <c r="A298" s="521">
        <f>ROW()</f>
        <v>298</v>
      </c>
      <c r="D298" s="860"/>
      <c r="E298" s="860" t="s">
        <v>24</v>
      </c>
      <c r="J298" s="114"/>
      <c r="N298" s="171"/>
      <c r="O298" s="114"/>
      <c r="S298" s="171"/>
      <c r="T298" s="861">
        <f>T297*T296</f>
        <v>32372.321073478899</v>
      </c>
      <c r="U298" s="303"/>
      <c r="V298" s="303"/>
      <c r="W298" s="303">
        <f>W297*W296</f>
        <v>78306.876888474828</v>
      </c>
      <c r="X298" s="303">
        <f>X297*X296</f>
        <v>77483.382680670402</v>
      </c>
      <c r="Y298" s="303">
        <f>Y297*Y296</f>
        <v>79335.575095347798</v>
      </c>
      <c r="Z298" s="304">
        <f>Z297*Z296</f>
        <v>81727.990297639422</v>
      </c>
      <c r="AA298" s="861">
        <f>AA264*AA$17</f>
        <v>32181.978849013682</v>
      </c>
      <c r="AB298" s="303"/>
      <c r="AC298" s="303"/>
      <c r="AD298" s="303">
        <f t="shared" ref="AD298:AM298" si="413">AD297*AD296</f>
        <v>132438.20972923137</v>
      </c>
      <c r="AE298" s="303">
        <f t="shared" si="413"/>
        <v>119884.3520095407</v>
      </c>
      <c r="AF298" s="303">
        <f t="shared" si="413"/>
        <v>144617.95397824646</v>
      </c>
      <c r="AG298" s="303">
        <f t="shared" si="413"/>
        <v>130000.80372730888</v>
      </c>
      <c r="AH298" s="304">
        <f t="shared" si="413"/>
        <v>139020.11911174012</v>
      </c>
      <c r="AI298" s="303">
        <f t="shared" si="413"/>
        <v>88513.103234239548</v>
      </c>
      <c r="AJ298" s="303">
        <f t="shared" si="413"/>
        <v>23943.128944011758</v>
      </c>
      <c r="AK298" s="303">
        <f t="shared" si="413"/>
        <v>20261.264058780311</v>
      </c>
      <c r="AL298" s="303">
        <f t="shared" si="413"/>
        <v>75751.199999999997</v>
      </c>
      <c r="AM298" s="304">
        <f t="shared" si="413"/>
        <v>170905.69490746941</v>
      </c>
      <c r="AN298" s="303">
        <f t="shared" ref="AN298:AR298" si="414">AN297*AN296</f>
        <v>234950.30311066002</v>
      </c>
      <c r="AO298" s="303">
        <f t="shared" si="414"/>
        <v>243776.30272951565</v>
      </c>
      <c r="AP298" s="303">
        <f t="shared" si="414"/>
        <v>253122.68023764386</v>
      </c>
      <c r="AQ298" s="303">
        <f t="shared" si="414"/>
        <v>263075.83560309681</v>
      </c>
      <c r="AR298" s="304">
        <f t="shared" si="414"/>
        <v>273665.2152879787</v>
      </c>
    </row>
    <row r="299" spans="1:44" outlineLevel="1">
      <c r="A299" s="521">
        <f>ROW()</f>
        <v>299</v>
      </c>
      <c r="D299" s="860"/>
      <c r="E299" s="305"/>
      <c r="J299" s="114"/>
      <c r="N299" s="171"/>
      <c r="O299" s="114"/>
      <c r="S299" s="171"/>
      <c r="T299" s="310"/>
      <c r="W299" s="305"/>
      <c r="X299" s="305"/>
      <c r="Y299" s="305"/>
      <c r="Z299" s="306"/>
      <c r="AA299" s="310"/>
      <c r="AB299" s="305"/>
      <c r="AC299" s="305"/>
      <c r="AD299" s="305"/>
      <c r="AE299" s="305"/>
      <c r="AF299" s="305"/>
      <c r="AG299" s="305"/>
      <c r="AH299" s="306"/>
      <c r="AI299" s="305"/>
      <c r="AJ299" s="305"/>
      <c r="AK299" s="305"/>
      <c r="AL299" s="305"/>
      <c r="AM299" s="306"/>
      <c r="AN299" s="305"/>
      <c r="AO299" s="305"/>
      <c r="AP299" s="305"/>
      <c r="AQ299" s="305"/>
      <c r="AR299" s="306"/>
    </row>
    <row r="300" spans="1:44" outlineLevel="1">
      <c r="A300" s="521">
        <f>ROW()</f>
        <v>300</v>
      </c>
      <c r="D300" s="860" t="s">
        <v>196</v>
      </c>
      <c r="E300" s="103" t="s">
        <v>193</v>
      </c>
      <c r="J300" s="114"/>
      <c r="N300" s="171"/>
      <c r="O300" s="114"/>
      <c r="S300" s="171"/>
      <c r="T300" s="218">
        <f>T266</f>
        <v>954</v>
      </c>
      <c r="U300" s="81"/>
      <c r="V300" s="81"/>
      <c r="W300" s="71">
        <f>W266</f>
        <v>1800</v>
      </c>
      <c r="X300" s="71">
        <f>X266</f>
        <v>1800</v>
      </c>
      <c r="Y300" s="71">
        <f>Y266</f>
        <v>1800</v>
      </c>
      <c r="Z300" s="219">
        <f>Z266</f>
        <v>1800</v>
      </c>
      <c r="AA300" s="218">
        <f>AA266</f>
        <v>1323</v>
      </c>
      <c r="AB300" s="71"/>
      <c r="AC300" s="71"/>
      <c r="AD300" s="71">
        <f t="shared" ref="AD300:AM300" si="415">AD266</f>
        <v>1689</v>
      </c>
      <c r="AE300" s="71">
        <f t="shared" si="415"/>
        <v>3388</v>
      </c>
      <c r="AF300" s="71">
        <f t="shared" si="415"/>
        <v>2872</v>
      </c>
      <c r="AG300" s="71">
        <f t="shared" si="415"/>
        <v>4672</v>
      </c>
      <c r="AH300" s="219">
        <f t="shared" si="415"/>
        <v>4697.5853716453785</v>
      </c>
      <c r="AI300" s="71">
        <f t="shared" si="415"/>
        <v>9055</v>
      </c>
      <c r="AJ300" s="71">
        <f t="shared" si="415"/>
        <v>2048</v>
      </c>
      <c r="AK300" s="71">
        <f t="shared" si="415"/>
        <v>1570</v>
      </c>
      <c r="AL300" s="71">
        <f t="shared" si="415"/>
        <v>1575</v>
      </c>
      <c r="AM300" s="219">
        <f t="shared" si="415"/>
        <v>3476.5822523702236</v>
      </c>
      <c r="AN300" s="71">
        <f t="shared" ref="AN300:AR300" si="416">AN266</f>
        <v>3189</v>
      </c>
      <c r="AO300" s="71">
        <f t="shared" si="416"/>
        <v>3236</v>
      </c>
      <c r="AP300" s="71">
        <f t="shared" si="416"/>
        <v>3287</v>
      </c>
      <c r="AQ300" s="71">
        <f t="shared" si="416"/>
        <v>3341</v>
      </c>
      <c r="AR300" s="219">
        <f t="shared" si="416"/>
        <v>3399</v>
      </c>
    </row>
    <row r="301" spans="1:44" ht="15" outlineLevel="1">
      <c r="A301" s="521">
        <f>ROW()</f>
        <v>301</v>
      </c>
      <c r="D301" s="860"/>
      <c r="E301" s="103" t="s">
        <v>194</v>
      </c>
      <c r="J301" s="114"/>
      <c r="N301" s="171"/>
      <c r="O301" s="114"/>
      <c r="S301" s="171"/>
      <c r="T301" s="690">
        <f>T267*$Z$16*T$17</f>
        <v>257.12782665432536</v>
      </c>
      <c r="U301" s="302"/>
      <c r="V301" s="302"/>
      <c r="W301" s="517">
        <f>W267*$Z$16*W$17</f>
        <v>235.1285822179965</v>
      </c>
      <c r="X301" s="517">
        <f>X267*$Z$16*X$17</f>
        <v>206.26727791844587</v>
      </c>
      <c r="Y301" s="517">
        <f>Y267*$Z$16*Y$17</f>
        <v>211.19796982087885</v>
      </c>
      <c r="Z301" s="518">
        <f>Z267*$Z$16*Z$17</f>
        <v>217.5667801948548</v>
      </c>
      <c r="AA301" s="690">
        <f>AA267*$AH$16*AA$17</f>
        <v>166.6706478701384</v>
      </c>
      <c r="AB301" s="517"/>
      <c r="AC301" s="517"/>
      <c r="AD301" s="517">
        <f t="shared" ref="AD301:AH301" si="417">AD267*$AH$16*AD$17</f>
        <v>160.57213862657309</v>
      </c>
      <c r="AE301" s="517">
        <f t="shared" si="417"/>
        <v>111.1904736331401</v>
      </c>
      <c r="AF301" s="517">
        <f t="shared" si="417"/>
        <v>112.63125723821274</v>
      </c>
      <c r="AG301" s="517">
        <f t="shared" si="417"/>
        <v>114.56655143320829</v>
      </c>
      <c r="AH301" s="518">
        <f t="shared" si="417"/>
        <v>116.79000000000002</v>
      </c>
      <c r="AI301" s="517">
        <f>AI267*$AL$16*AI$17</f>
        <v>124.39329875091846</v>
      </c>
      <c r="AJ301" s="517">
        <f t="shared" ref="AJ301:AR301" si="418">AJ267*$AL$16*AJ$17</f>
        <v>125.87967112417338</v>
      </c>
      <c r="AK301" s="517">
        <f t="shared" si="418"/>
        <v>129.02314783247613</v>
      </c>
      <c r="AL301" s="517">
        <f t="shared" si="418"/>
        <v>137.81</v>
      </c>
      <c r="AM301" s="518">
        <f t="shared" si="418"/>
        <v>143.5927790716907</v>
      </c>
      <c r="AN301" s="517">
        <f t="shared" si="418"/>
        <v>158.19508197711693</v>
      </c>
      <c r="AO301" s="517">
        <f t="shared" si="418"/>
        <v>161.73865181340435</v>
      </c>
      <c r="AP301" s="517">
        <f t="shared" si="418"/>
        <v>165.36159761402459</v>
      </c>
      <c r="AQ301" s="517">
        <f t="shared" si="418"/>
        <v>169.06569740057873</v>
      </c>
      <c r="AR301" s="518">
        <f t="shared" si="418"/>
        <v>172.85276902235168</v>
      </c>
    </row>
    <row r="302" spans="1:44" outlineLevel="1">
      <c r="A302" s="521">
        <f>ROW()</f>
        <v>302</v>
      </c>
      <c r="D302" s="860"/>
      <c r="E302" s="860" t="s">
        <v>24</v>
      </c>
      <c r="J302" s="114"/>
      <c r="N302" s="171"/>
      <c r="O302" s="114"/>
      <c r="S302" s="171"/>
      <c r="T302" s="861">
        <f>T301*T300</f>
        <v>245299.9466282264</v>
      </c>
      <c r="U302" s="303"/>
      <c r="V302" s="303"/>
      <c r="W302" s="303">
        <f>W301*W300</f>
        <v>423231.44799239369</v>
      </c>
      <c r="X302" s="303">
        <f>X301*X300</f>
        <v>371281.10025320254</v>
      </c>
      <c r="Y302" s="303">
        <f>Y301*Y300</f>
        <v>380156.34567758196</v>
      </c>
      <c r="Z302" s="304">
        <f>Z301*Z300</f>
        <v>391620.20435073867</v>
      </c>
      <c r="AA302" s="861">
        <f>AA268*AA$17</f>
        <v>188263.86510478205</v>
      </c>
      <c r="AB302" s="303"/>
      <c r="AC302" s="303"/>
      <c r="AD302" s="303">
        <f t="shared" ref="AD302:AM302" si="419">AD301*AD300</f>
        <v>271206.34214028198</v>
      </c>
      <c r="AE302" s="303">
        <f t="shared" si="419"/>
        <v>376713.32466907869</v>
      </c>
      <c r="AF302" s="303">
        <f t="shared" si="419"/>
        <v>323476.97078814701</v>
      </c>
      <c r="AG302" s="303">
        <f t="shared" si="419"/>
        <v>535254.92829594912</v>
      </c>
      <c r="AH302" s="304">
        <f t="shared" si="419"/>
        <v>548630.99555446382</v>
      </c>
      <c r="AI302" s="303">
        <f t="shared" si="419"/>
        <v>1126381.3201895666</v>
      </c>
      <c r="AJ302" s="303">
        <f t="shared" si="419"/>
        <v>257801.56646230709</v>
      </c>
      <c r="AK302" s="303">
        <f t="shared" si="419"/>
        <v>202566.34209698753</v>
      </c>
      <c r="AL302" s="303">
        <f t="shared" si="419"/>
        <v>217050.75</v>
      </c>
      <c r="AM302" s="304">
        <f t="shared" si="419"/>
        <v>499212.10728915833</v>
      </c>
      <c r="AN302" s="303">
        <f t="shared" ref="AN302:AR302" si="420">AN301*AN300</f>
        <v>504484.11642502586</v>
      </c>
      <c r="AO302" s="303">
        <f t="shared" si="420"/>
        <v>523386.27726817649</v>
      </c>
      <c r="AP302" s="303">
        <f t="shared" si="420"/>
        <v>543543.57135729888</v>
      </c>
      <c r="AQ302" s="303">
        <f t="shared" si="420"/>
        <v>564848.49501533352</v>
      </c>
      <c r="AR302" s="304">
        <f t="shared" si="420"/>
        <v>587526.56190697337</v>
      </c>
    </row>
    <row r="303" spans="1:44" ht="15" outlineLevel="1">
      <c r="A303" s="521">
        <f>ROW()</f>
        <v>303</v>
      </c>
      <c r="D303" s="860" t="s">
        <v>590</v>
      </c>
      <c r="E303" s="103" t="s">
        <v>591</v>
      </c>
      <c r="J303" s="114"/>
      <c r="N303" s="171"/>
      <c r="O303" s="114"/>
      <c r="S303" s="171"/>
      <c r="T303" s="690"/>
      <c r="U303" s="302"/>
      <c r="V303" s="302"/>
      <c r="W303" s="517"/>
      <c r="X303" s="517"/>
      <c r="Y303" s="517"/>
      <c r="Z303" s="518"/>
      <c r="AA303" s="690"/>
      <c r="AB303" s="517"/>
      <c r="AC303" s="517"/>
      <c r="AD303" s="517"/>
      <c r="AE303" s="517">
        <f>AE269*$Z$16*AE$17</f>
        <v>45498.119111996071</v>
      </c>
      <c r="AF303" s="517">
        <f>AF269*$Z$16*AF$17</f>
        <v>54498.9233003427</v>
      </c>
      <c r="AG303" s="517"/>
      <c r="AH303" s="518"/>
      <c r="AI303" s="517"/>
      <c r="AJ303" s="517"/>
      <c r="AK303" s="517"/>
      <c r="AL303" s="517"/>
      <c r="AM303" s="518"/>
      <c r="AN303" s="517"/>
      <c r="AO303" s="517"/>
      <c r="AP303" s="517"/>
      <c r="AQ303" s="517"/>
      <c r="AR303" s="518"/>
    </row>
    <row r="304" spans="1:44" outlineLevel="1">
      <c r="A304" s="521">
        <f>ROW()</f>
        <v>304</v>
      </c>
      <c r="D304" s="860"/>
      <c r="E304" s="860" t="s">
        <v>24</v>
      </c>
      <c r="J304" s="114"/>
      <c r="N304" s="171"/>
      <c r="O304" s="114"/>
      <c r="S304" s="171"/>
      <c r="T304" s="861">
        <f t="shared" ref="T304" si="421">SUM(T302:T303)</f>
        <v>245299.9466282264</v>
      </c>
      <c r="U304" s="303"/>
      <c r="V304" s="303"/>
      <c r="W304" s="303">
        <f t="shared" ref="W304" si="422">SUM(W302:W303)</f>
        <v>423231.44799239369</v>
      </c>
      <c r="X304" s="303">
        <f t="shared" ref="X304" si="423">SUM(X302:X303)</f>
        <v>371281.10025320254</v>
      </c>
      <c r="Y304" s="303">
        <f t="shared" ref="Y304" si="424">SUM(Y302:Y303)</f>
        <v>380156.34567758196</v>
      </c>
      <c r="Z304" s="304">
        <f t="shared" ref="Z304" si="425">SUM(Z302:Z303)</f>
        <v>391620.20435073867</v>
      </c>
      <c r="AA304" s="861">
        <f t="shared" ref="AA304" si="426">SUM(AA302:AA303)</f>
        <v>188263.86510478205</v>
      </c>
      <c r="AB304" s="303"/>
      <c r="AC304" s="303"/>
      <c r="AD304" s="303">
        <f t="shared" ref="AD304" si="427">SUM(AD302:AD303)</f>
        <v>271206.34214028198</v>
      </c>
      <c r="AE304" s="303">
        <f>SUM(AE302:AE303)</f>
        <v>422211.44378107478</v>
      </c>
      <c r="AF304" s="303">
        <f t="shared" ref="AF304" si="428">SUM(AF302:AF303)</f>
        <v>377975.8940884897</v>
      </c>
      <c r="AG304" s="303">
        <f t="shared" ref="AG304" si="429">SUM(AG302:AG303)</f>
        <v>535254.92829594912</v>
      </c>
      <c r="AH304" s="304">
        <f t="shared" ref="AH304" si="430">SUM(AH302:AH303)</f>
        <v>548630.99555446382</v>
      </c>
      <c r="AI304" s="303">
        <f t="shared" ref="AI304" si="431">SUM(AI302:AI303)</f>
        <v>1126381.3201895666</v>
      </c>
      <c r="AJ304" s="303">
        <f t="shared" ref="AJ304" si="432">SUM(AJ302:AJ303)</f>
        <v>257801.56646230709</v>
      </c>
      <c r="AK304" s="303">
        <f t="shared" ref="AK304" si="433">SUM(AK302:AK303)</f>
        <v>202566.34209698753</v>
      </c>
      <c r="AL304" s="303">
        <f t="shared" ref="AL304" si="434">SUM(AL302:AL303)</f>
        <v>217050.75</v>
      </c>
      <c r="AM304" s="304">
        <f t="shared" ref="AM304:AQ304" si="435">SUM(AM302:AM303)</f>
        <v>499212.10728915833</v>
      </c>
      <c r="AN304" s="303">
        <f t="shared" si="435"/>
        <v>504484.11642502586</v>
      </c>
      <c r="AO304" s="303">
        <f t="shared" si="435"/>
        <v>523386.27726817649</v>
      </c>
      <c r="AP304" s="303">
        <f t="shared" si="435"/>
        <v>543543.57135729888</v>
      </c>
      <c r="AQ304" s="303">
        <f t="shared" si="435"/>
        <v>564848.49501533352</v>
      </c>
      <c r="AR304" s="304">
        <f t="shared" ref="AR304" si="436">SUM(AR302:AR303)</f>
        <v>587526.56190697337</v>
      </c>
    </row>
    <row r="305" spans="1:44" outlineLevel="1">
      <c r="A305" s="521">
        <f>ROW()</f>
        <v>305</v>
      </c>
      <c r="D305" s="860"/>
      <c r="E305" s="305"/>
      <c r="J305" s="114"/>
      <c r="N305" s="171"/>
      <c r="O305" s="114"/>
      <c r="S305" s="171"/>
      <c r="T305" s="310"/>
      <c r="W305" s="305"/>
      <c r="X305" s="305"/>
      <c r="Y305" s="305"/>
      <c r="Z305" s="306"/>
      <c r="AA305" s="310"/>
      <c r="AB305" s="305"/>
      <c r="AC305" s="305"/>
      <c r="AD305" s="305"/>
      <c r="AE305" s="305"/>
      <c r="AF305" s="305"/>
      <c r="AG305" s="305"/>
      <c r="AH305" s="306"/>
      <c r="AI305" s="305"/>
      <c r="AJ305" s="305"/>
      <c r="AK305" s="305"/>
      <c r="AL305" s="305"/>
      <c r="AM305" s="306"/>
      <c r="AN305" s="305"/>
      <c r="AO305" s="305"/>
      <c r="AP305" s="305"/>
      <c r="AQ305" s="305"/>
      <c r="AR305" s="306"/>
    </row>
    <row r="306" spans="1:44" outlineLevel="1">
      <c r="A306" s="521">
        <f>ROW()</f>
        <v>306</v>
      </c>
      <c r="D306" s="860" t="s">
        <v>197</v>
      </c>
      <c r="E306" s="103" t="s">
        <v>193</v>
      </c>
      <c r="J306" s="114"/>
      <c r="N306" s="171"/>
      <c r="O306" s="114"/>
      <c r="S306" s="171"/>
      <c r="T306" s="218">
        <f>T272</f>
        <v>451</v>
      </c>
      <c r="U306" s="81"/>
      <c r="V306" s="81"/>
      <c r="W306" s="71">
        <f>W272</f>
        <v>1000</v>
      </c>
      <c r="X306" s="71">
        <f>X272</f>
        <v>1000</v>
      </c>
      <c r="Y306" s="71">
        <f>Y272</f>
        <v>1000</v>
      </c>
      <c r="Z306" s="219">
        <f>Z272</f>
        <v>1000</v>
      </c>
      <c r="AA306" s="218">
        <f>AA272</f>
        <v>537</v>
      </c>
      <c r="AB306" s="71"/>
      <c r="AC306" s="71"/>
      <c r="AD306" s="71">
        <f t="shared" ref="AD306:AM306" si="437">AD272</f>
        <v>3063</v>
      </c>
      <c r="AE306" s="71">
        <f t="shared" si="437"/>
        <v>3344</v>
      </c>
      <c r="AF306" s="71">
        <f t="shared" si="437"/>
        <v>3949</v>
      </c>
      <c r="AG306" s="71">
        <f t="shared" si="437"/>
        <v>3266</v>
      </c>
      <c r="AH306" s="219">
        <f t="shared" si="437"/>
        <v>3440.0255423336012</v>
      </c>
      <c r="AI306" s="71">
        <f t="shared" si="437"/>
        <v>911</v>
      </c>
      <c r="AJ306" s="71">
        <f t="shared" si="437"/>
        <v>163</v>
      </c>
      <c r="AK306" s="71">
        <f t="shared" si="437"/>
        <v>219</v>
      </c>
      <c r="AL306" s="71">
        <f t="shared" si="437"/>
        <v>910</v>
      </c>
      <c r="AM306" s="219">
        <f t="shared" si="437"/>
        <v>2423</v>
      </c>
      <c r="AN306" s="71">
        <f t="shared" ref="AN306:AR306" si="438">AN272</f>
        <v>3413</v>
      </c>
      <c r="AO306" s="71">
        <f t="shared" si="438"/>
        <v>3464</v>
      </c>
      <c r="AP306" s="71">
        <f t="shared" si="438"/>
        <v>3518</v>
      </c>
      <c r="AQ306" s="71">
        <f t="shared" si="438"/>
        <v>3576</v>
      </c>
      <c r="AR306" s="219">
        <f t="shared" si="438"/>
        <v>3639</v>
      </c>
    </row>
    <row r="307" spans="1:44" ht="15" outlineLevel="1">
      <c r="A307" s="521">
        <f>ROW()</f>
        <v>307</v>
      </c>
      <c r="D307" s="860"/>
      <c r="E307" s="103" t="s">
        <v>194</v>
      </c>
      <c r="J307" s="114"/>
      <c r="N307" s="171"/>
      <c r="O307" s="114"/>
      <c r="S307" s="171"/>
      <c r="T307" s="690">
        <f>T273*$Z$16*T$17</f>
        <v>256.30291685480449</v>
      </c>
      <c r="U307" s="302"/>
      <c r="V307" s="302"/>
      <c r="W307" s="517">
        <f>W273*$Z$16*W$17</f>
        <v>200.98494157877187</v>
      </c>
      <c r="X307" s="517">
        <f>X273*$Z$16*X$17</f>
        <v>138.04040906849843</v>
      </c>
      <c r="Y307" s="517">
        <f>Y273*$Z$16*Y$17</f>
        <v>141.34017980320357</v>
      </c>
      <c r="Z307" s="518">
        <f>Z273*$Z$16*Z$17</f>
        <v>145.60238366886438</v>
      </c>
      <c r="AA307" s="690">
        <f>AA273*$AH$16*AA$17</f>
        <v>111.54066409270638</v>
      </c>
      <c r="AB307" s="517"/>
      <c r="AC307" s="517"/>
      <c r="AD307" s="517">
        <f t="shared" ref="AD307:AH307" si="439">AD273*$AH$16*AD$17</f>
        <v>110.1422411040197</v>
      </c>
      <c r="AE307" s="517">
        <f t="shared" si="439"/>
        <v>95.241799560322207</v>
      </c>
      <c r="AF307" s="517">
        <f t="shared" si="439"/>
        <v>96.47246888965509</v>
      </c>
      <c r="AG307" s="517">
        <f t="shared" si="439"/>
        <v>98.125656631879892</v>
      </c>
      <c r="AH307" s="518">
        <f t="shared" si="439"/>
        <v>100.03000000000002</v>
      </c>
      <c r="AI307" s="517">
        <f>AI273*$AL$16*AI$17</f>
        <v>99.406173989713452</v>
      </c>
      <c r="AJ307" s="517">
        <f t="shared" ref="AJ307:AR307" si="440">AJ273*$AL$16*AJ$17</f>
        <v>100.59125466568699</v>
      </c>
      <c r="AK307" s="517">
        <f t="shared" si="440"/>
        <v>103.11206186627481</v>
      </c>
      <c r="AL307" s="517">
        <f t="shared" si="440"/>
        <v>110.13</v>
      </c>
      <c r="AM307" s="518">
        <f t="shared" si="440"/>
        <v>114.75127174490454</v>
      </c>
      <c r="AN307" s="517">
        <f t="shared" si="440"/>
        <v>98.559839124991214</v>
      </c>
      <c r="AO307" s="517">
        <f t="shared" si="440"/>
        <v>100.76757952139101</v>
      </c>
      <c r="AP307" s="517">
        <f t="shared" si="440"/>
        <v>103.02477330267016</v>
      </c>
      <c r="AQ307" s="517">
        <f t="shared" si="440"/>
        <v>105.33252822464998</v>
      </c>
      <c r="AR307" s="518">
        <f t="shared" si="440"/>
        <v>107.69197685688212</v>
      </c>
    </row>
    <row r="308" spans="1:44" outlineLevel="1">
      <c r="A308" s="521">
        <f>ROW()</f>
        <v>308</v>
      </c>
      <c r="D308" s="860"/>
      <c r="E308" s="860" t="s">
        <v>24</v>
      </c>
      <c r="J308" s="114"/>
      <c r="N308" s="171"/>
      <c r="O308" s="114"/>
      <c r="S308" s="171"/>
      <c r="T308" s="861">
        <f>T307*T306</f>
        <v>115592.61550151683</v>
      </c>
      <c r="U308" s="303"/>
      <c r="V308" s="303"/>
      <c r="W308" s="303">
        <f>W307*W306</f>
        <v>200984.94157877186</v>
      </c>
      <c r="X308" s="303">
        <f>X307*X306</f>
        <v>138040.40906849844</v>
      </c>
      <c r="Y308" s="303">
        <f>Y307*Y306</f>
        <v>141340.17980320356</v>
      </c>
      <c r="Z308" s="304">
        <f>Z307*Z306</f>
        <v>145602.38366886438</v>
      </c>
      <c r="AA308" s="861">
        <f>AA274*AA$17</f>
        <v>51139.386590642338</v>
      </c>
      <c r="AB308" s="303"/>
      <c r="AC308" s="303"/>
      <c r="AD308" s="303">
        <f t="shared" ref="AD308:AM308" si="441">AD307*AD306</f>
        <v>337365.68450161233</v>
      </c>
      <c r="AE308" s="303">
        <f t="shared" si="441"/>
        <v>318488.57772971748</v>
      </c>
      <c r="AF308" s="303">
        <f t="shared" si="441"/>
        <v>380969.77964524797</v>
      </c>
      <c r="AG308" s="303">
        <f t="shared" si="441"/>
        <v>320478.39455971972</v>
      </c>
      <c r="AH308" s="304">
        <f t="shared" si="441"/>
        <v>344105.75499963015</v>
      </c>
      <c r="AI308" s="303">
        <f t="shared" si="441"/>
        <v>90559.024504628949</v>
      </c>
      <c r="AJ308" s="303">
        <f t="shared" si="441"/>
        <v>16396.374510506979</v>
      </c>
      <c r="AK308" s="303">
        <f t="shared" si="441"/>
        <v>22581.541548714184</v>
      </c>
      <c r="AL308" s="303">
        <f t="shared" si="441"/>
        <v>100218.3</v>
      </c>
      <c r="AM308" s="304">
        <f t="shared" si="441"/>
        <v>278042.33143790369</v>
      </c>
      <c r="AN308" s="303">
        <f t="shared" ref="AN308:AR308" si="442">AN307*AN306</f>
        <v>336384.73093359504</v>
      </c>
      <c r="AO308" s="303">
        <f t="shared" si="442"/>
        <v>349058.89546209847</v>
      </c>
      <c r="AP308" s="303">
        <f t="shared" si="442"/>
        <v>362441.15247879358</v>
      </c>
      <c r="AQ308" s="303">
        <f t="shared" si="442"/>
        <v>376669.1209313483</v>
      </c>
      <c r="AR308" s="304">
        <f t="shared" si="442"/>
        <v>391891.10378219403</v>
      </c>
    </row>
    <row r="309" spans="1:44" outlineLevel="1">
      <c r="A309" s="521">
        <f>ROW()</f>
        <v>309</v>
      </c>
      <c r="D309" s="860"/>
      <c r="E309" s="305"/>
      <c r="J309" s="114"/>
      <c r="N309" s="171"/>
      <c r="O309" s="114"/>
      <c r="S309" s="171"/>
      <c r="T309" s="310"/>
      <c r="W309" s="305"/>
      <c r="X309" s="305"/>
      <c r="Y309" s="305"/>
      <c r="Z309" s="306"/>
      <c r="AA309" s="310"/>
      <c r="AB309" s="305"/>
      <c r="AC309" s="305"/>
      <c r="AD309" s="305"/>
      <c r="AE309" s="305"/>
      <c r="AF309" s="305"/>
      <c r="AG309" s="305"/>
      <c r="AH309" s="306"/>
      <c r="AI309" s="305"/>
      <c r="AJ309" s="305"/>
      <c r="AK309" s="305"/>
      <c r="AL309" s="305"/>
      <c r="AM309" s="306"/>
      <c r="AN309" s="305"/>
      <c r="AO309" s="305"/>
      <c r="AP309" s="305"/>
      <c r="AQ309" s="305"/>
      <c r="AR309" s="306"/>
    </row>
    <row r="310" spans="1:44" outlineLevel="1">
      <c r="A310" s="521">
        <f>ROW()</f>
        <v>310</v>
      </c>
      <c r="D310" s="860" t="s">
        <v>198</v>
      </c>
      <c r="E310" s="103" t="s">
        <v>193</v>
      </c>
      <c r="J310" s="114"/>
      <c r="N310" s="171"/>
      <c r="O310" s="114"/>
      <c r="S310" s="171"/>
      <c r="T310" s="218">
        <f>T276</f>
        <v>413</v>
      </c>
      <c r="U310" s="81"/>
      <c r="V310" s="81"/>
      <c r="W310" s="71">
        <f>W276</f>
        <v>900</v>
      </c>
      <c r="X310" s="71">
        <f>X276</f>
        <v>900</v>
      </c>
      <c r="Y310" s="71">
        <f>Y276</f>
        <v>900</v>
      </c>
      <c r="Z310" s="219">
        <f>Z276</f>
        <v>900</v>
      </c>
      <c r="AA310" s="218">
        <f>AA276</f>
        <v>386</v>
      </c>
      <c r="AB310" s="71"/>
      <c r="AC310" s="71"/>
      <c r="AD310" s="71">
        <f t="shared" ref="AD310:AM310" si="443">AD276</f>
        <v>2074</v>
      </c>
      <c r="AE310" s="71">
        <f t="shared" si="443"/>
        <v>2535</v>
      </c>
      <c r="AF310" s="71">
        <f t="shared" si="443"/>
        <v>3074</v>
      </c>
      <c r="AG310" s="71">
        <f t="shared" si="443"/>
        <v>2865</v>
      </c>
      <c r="AH310" s="219">
        <f t="shared" si="443"/>
        <v>2762.1189936975952</v>
      </c>
      <c r="AI310" s="71">
        <f t="shared" si="443"/>
        <v>1357</v>
      </c>
      <c r="AJ310" s="71">
        <f t="shared" si="443"/>
        <v>182</v>
      </c>
      <c r="AK310" s="71">
        <f t="shared" si="443"/>
        <v>357</v>
      </c>
      <c r="AL310" s="71">
        <f t="shared" si="443"/>
        <v>730</v>
      </c>
      <c r="AM310" s="219">
        <f t="shared" si="443"/>
        <v>1678</v>
      </c>
      <c r="AN310" s="71">
        <f t="shared" ref="AN310:AR310" si="444">AN276</f>
        <v>2702</v>
      </c>
      <c r="AO310" s="71">
        <f t="shared" si="444"/>
        <v>2742</v>
      </c>
      <c r="AP310" s="71">
        <f t="shared" si="444"/>
        <v>2785</v>
      </c>
      <c r="AQ310" s="71">
        <f t="shared" si="444"/>
        <v>2831</v>
      </c>
      <c r="AR310" s="219">
        <f t="shared" si="444"/>
        <v>2880</v>
      </c>
    </row>
    <row r="311" spans="1:44" ht="15" outlineLevel="1">
      <c r="A311" s="521">
        <f>ROW()</f>
        <v>311</v>
      </c>
      <c r="D311" s="305"/>
      <c r="E311" s="103" t="s">
        <v>194</v>
      </c>
      <c r="J311" s="114"/>
      <c r="N311" s="171"/>
      <c r="O311" s="114"/>
      <c r="S311" s="171"/>
      <c r="T311" s="690">
        <f>T277*$Z$16*T$17</f>
        <v>130.7498063793694</v>
      </c>
      <c r="U311" s="302"/>
      <c r="V311" s="302"/>
      <c r="W311" s="517">
        <f>W277*$Z$16*W$17</f>
        <v>159.46984408399976</v>
      </c>
      <c r="X311" s="517">
        <f>X277*$Z$16*X$17</f>
        <v>185.64055012660128</v>
      </c>
      <c r="Y311" s="517">
        <f>Y277*$Z$16*Y$17</f>
        <v>190.07817283879095</v>
      </c>
      <c r="Z311" s="518">
        <f>Z277*$Z$16*Z$17</f>
        <v>195.81010217536931</v>
      </c>
      <c r="AA311" s="690">
        <f>AA277*$AH$16*AA$17</f>
        <v>150.00158199478415</v>
      </c>
      <c r="AB311" s="517"/>
      <c r="AC311" s="517"/>
      <c r="AD311" s="517">
        <f t="shared" ref="AD311:AH311" si="445">AD277*$AH$16*AD$17</f>
        <v>144.26851316199532</v>
      </c>
      <c r="AE311" s="517">
        <f t="shared" si="445"/>
        <v>126.83898445490121</v>
      </c>
      <c r="AF311" s="517">
        <f t="shared" si="445"/>
        <v>128.48988233571359</v>
      </c>
      <c r="AG311" s="517">
        <f t="shared" si="445"/>
        <v>130.68762335694251</v>
      </c>
      <c r="AH311" s="518">
        <f t="shared" si="445"/>
        <v>133.22999999999999</v>
      </c>
      <c r="AI311" s="517">
        <f>AI277*$AL$16*AI$17</f>
        <v>140.72330874357093</v>
      </c>
      <c r="AJ311" s="517">
        <f t="shared" ref="AJ311:AR311" si="446">AJ277*$AL$16*AJ$17</f>
        <v>142.40049919177073</v>
      </c>
      <c r="AK311" s="517">
        <f t="shared" si="446"/>
        <v>145.96578427626747</v>
      </c>
      <c r="AL311" s="517">
        <f t="shared" si="446"/>
        <v>155.9</v>
      </c>
      <c r="AM311" s="518">
        <f t="shared" si="446"/>
        <v>162.44187110715171</v>
      </c>
      <c r="AN311" s="517">
        <f t="shared" si="446"/>
        <v>209.34010859548499</v>
      </c>
      <c r="AO311" s="517">
        <f t="shared" si="446"/>
        <v>214.02932702802383</v>
      </c>
      <c r="AP311" s="517">
        <f t="shared" si="446"/>
        <v>218.82358395345153</v>
      </c>
      <c r="AQ311" s="517">
        <f t="shared" si="446"/>
        <v>223.72523223400887</v>
      </c>
      <c r="AR311" s="518">
        <f t="shared" si="446"/>
        <v>228.73667743605066</v>
      </c>
    </row>
    <row r="312" spans="1:44" outlineLevel="1">
      <c r="A312" s="521">
        <f>ROW()</f>
        <v>312</v>
      </c>
      <c r="D312" s="305"/>
      <c r="E312" s="860" t="s">
        <v>24</v>
      </c>
      <c r="J312" s="114"/>
      <c r="N312" s="171"/>
      <c r="O312" s="114"/>
      <c r="S312" s="171"/>
      <c r="T312" s="861">
        <f>T311*T310</f>
        <v>53999.670034679562</v>
      </c>
      <c r="U312" s="303"/>
      <c r="V312" s="303"/>
      <c r="W312" s="303">
        <f>W311*W310</f>
        <v>143522.85967559979</v>
      </c>
      <c r="X312" s="303">
        <f>X311*X310</f>
        <v>167076.49511394114</v>
      </c>
      <c r="Y312" s="303">
        <f>Y311*Y310</f>
        <v>171070.35555491186</v>
      </c>
      <c r="Z312" s="304">
        <f>Z311*Z310</f>
        <v>176229.09195783237</v>
      </c>
      <c r="AA312" s="861">
        <f t="shared" ref="AA312" si="447">AA311*AA310</f>
        <v>57900.61064998668</v>
      </c>
      <c r="AB312" s="303"/>
      <c r="AC312" s="303"/>
      <c r="AD312" s="303">
        <f t="shared" ref="AD312:AM312" si="448">AD311*AD310</f>
        <v>299212.8962979783</v>
      </c>
      <c r="AE312" s="303">
        <f t="shared" si="448"/>
        <v>321536.82559317455</v>
      </c>
      <c r="AF312" s="303">
        <f t="shared" si="448"/>
        <v>394977.89829998359</v>
      </c>
      <c r="AG312" s="303">
        <f t="shared" si="448"/>
        <v>374420.04091764032</v>
      </c>
      <c r="AH312" s="304">
        <f t="shared" si="448"/>
        <v>367997.11353033059</v>
      </c>
      <c r="AI312" s="303">
        <f t="shared" si="448"/>
        <v>190961.52996502575</v>
      </c>
      <c r="AJ312" s="303">
        <f t="shared" si="448"/>
        <v>25916.890852902274</v>
      </c>
      <c r="AK312" s="303">
        <f t="shared" si="448"/>
        <v>52109.784986627485</v>
      </c>
      <c r="AL312" s="303">
        <f t="shared" si="448"/>
        <v>113807</v>
      </c>
      <c r="AM312" s="304">
        <f t="shared" si="448"/>
        <v>272577.45971780055</v>
      </c>
      <c r="AN312" s="303">
        <f t="shared" ref="AN312:AR312" si="449">AN311*AN310</f>
        <v>565636.97342500044</v>
      </c>
      <c r="AO312" s="303">
        <f t="shared" si="449"/>
        <v>586868.41471084137</v>
      </c>
      <c r="AP312" s="303">
        <f t="shared" si="449"/>
        <v>609423.68131036253</v>
      </c>
      <c r="AQ312" s="303">
        <f t="shared" si="449"/>
        <v>633366.13245447911</v>
      </c>
      <c r="AR312" s="304">
        <f t="shared" si="449"/>
        <v>658761.6310158259</v>
      </c>
    </row>
    <row r="313" spans="1:44" outlineLevel="1">
      <c r="A313" s="521">
        <f>ROW()</f>
        <v>313</v>
      </c>
      <c r="D313" s="305"/>
      <c r="E313" s="305"/>
      <c r="J313" s="114"/>
      <c r="N313" s="171"/>
      <c r="O313" s="114"/>
      <c r="S313" s="171"/>
      <c r="T313" s="114"/>
      <c r="Z313" s="171"/>
      <c r="AA313" s="114"/>
      <c r="AH313" s="171"/>
      <c r="AM313" s="171"/>
      <c r="AR313" s="171"/>
    </row>
    <row r="314" spans="1:44" outlineLevel="1">
      <c r="A314" s="521">
        <f>ROW()</f>
        <v>314</v>
      </c>
      <c r="D314" s="860" t="s">
        <v>718</v>
      </c>
      <c r="E314" s="103" t="s">
        <v>193</v>
      </c>
      <c r="J314" s="114"/>
      <c r="N314" s="171"/>
      <c r="O314" s="114"/>
      <c r="S314" s="171"/>
      <c r="T314" s="218"/>
      <c r="U314" s="81"/>
      <c r="V314" s="81"/>
      <c r="W314" s="71"/>
      <c r="X314" s="71"/>
      <c r="Y314" s="71"/>
      <c r="Z314" s="219"/>
      <c r="AA314" s="218"/>
      <c r="AB314" s="71"/>
      <c r="AC314" s="71"/>
      <c r="AD314" s="71"/>
      <c r="AE314" s="71"/>
      <c r="AF314" s="71"/>
      <c r="AG314" s="71"/>
      <c r="AH314" s="219"/>
      <c r="AI314" s="71">
        <f t="shared" ref="AI314:AR314" si="450">AI280</f>
        <v>770</v>
      </c>
      <c r="AJ314" s="71">
        <f t="shared" si="450"/>
        <v>2050</v>
      </c>
      <c r="AK314" s="71">
        <f t="shared" si="450"/>
        <v>1326</v>
      </c>
      <c r="AL314" s="71">
        <f t="shared" si="450"/>
        <v>1077.7709154243003</v>
      </c>
      <c r="AM314" s="219">
        <f t="shared" si="450"/>
        <v>1378.7290790115771</v>
      </c>
      <c r="AN314" s="71">
        <f t="shared" si="450"/>
        <v>1851</v>
      </c>
      <c r="AO314" s="71">
        <f t="shared" si="450"/>
        <v>1878</v>
      </c>
      <c r="AP314" s="71">
        <f t="shared" si="450"/>
        <v>1908</v>
      </c>
      <c r="AQ314" s="71">
        <f t="shared" si="450"/>
        <v>1939</v>
      </c>
      <c r="AR314" s="219">
        <f t="shared" si="450"/>
        <v>1973</v>
      </c>
    </row>
    <row r="315" spans="1:44" ht="15" outlineLevel="1">
      <c r="A315" s="521">
        <f>ROW()</f>
        <v>315</v>
      </c>
      <c r="D315" s="305"/>
      <c r="E315" s="103" t="s">
        <v>194</v>
      </c>
      <c r="J315" s="114"/>
      <c r="N315" s="171"/>
      <c r="O315" s="114"/>
      <c r="S315" s="171"/>
      <c r="T315" s="690"/>
      <c r="U315" s="302"/>
      <c r="V315" s="302"/>
      <c r="W315" s="517"/>
      <c r="X315" s="517"/>
      <c r="Y315" s="517"/>
      <c r="Z315" s="518"/>
      <c r="AA315" s="690"/>
      <c r="AB315" s="517"/>
      <c r="AC315" s="517"/>
      <c r="AD315" s="517"/>
      <c r="AE315" s="517"/>
      <c r="AF315" s="517"/>
      <c r="AG315" s="517"/>
      <c r="AH315" s="518"/>
      <c r="AI315" s="517">
        <f>AI281*$AL$16*AI$17</f>
        <v>773.31535635562091</v>
      </c>
      <c r="AJ315" s="517">
        <f t="shared" ref="AJ315:AR315" si="451">AJ281*$AL$16*AJ$17</f>
        <v>799.56790624540781</v>
      </c>
      <c r="AK315" s="517">
        <f t="shared" si="451"/>
        <v>799.56790624540781</v>
      </c>
      <c r="AL315" s="517">
        <f t="shared" si="451"/>
        <v>1115.78</v>
      </c>
      <c r="AM315" s="518">
        <f t="shared" si="451"/>
        <v>1162.6003267731735</v>
      </c>
      <c r="AN315" s="517">
        <f t="shared" si="451"/>
        <v>1056.7040955014475</v>
      </c>
      <c r="AO315" s="517">
        <f t="shared" si="451"/>
        <v>1080.37426724068</v>
      </c>
      <c r="AP315" s="517">
        <f t="shared" si="451"/>
        <v>1104.574650826871</v>
      </c>
      <c r="AQ315" s="517">
        <f t="shared" si="451"/>
        <v>1129.3171230053929</v>
      </c>
      <c r="AR315" s="518">
        <f t="shared" si="451"/>
        <v>1154.6138265607135</v>
      </c>
    </row>
    <row r="316" spans="1:44" outlineLevel="1">
      <c r="A316" s="521">
        <f>ROW()</f>
        <v>316</v>
      </c>
      <c r="D316" s="305"/>
      <c r="E316" s="860" t="s">
        <v>24</v>
      </c>
      <c r="J316" s="114"/>
      <c r="N316" s="171"/>
      <c r="O316" s="114"/>
      <c r="S316" s="171"/>
      <c r="T316" s="861"/>
      <c r="U316" s="303"/>
      <c r="V316" s="303"/>
      <c r="W316" s="303"/>
      <c r="X316" s="303"/>
      <c r="Y316" s="303"/>
      <c r="Z316" s="304"/>
      <c r="AA316" s="861"/>
      <c r="AB316" s="303"/>
      <c r="AC316" s="303"/>
      <c r="AD316" s="303"/>
      <c r="AE316" s="303"/>
      <c r="AF316" s="303"/>
      <c r="AG316" s="303"/>
      <c r="AH316" s="304"/>
      <c r="AI316" s="303">
        <f t="shared" ref="AI316:AR316" si="452">AI315*AI314</f>
        <v>595452.82439382805</v>
      </c>
      <c r="AJ316" s="303">
        <f t="shared" si="452"/>
        <v>1639114.2078030859</v>
      </c>
      <c r="AK316" s="303">
        <f t="shared" si="452"/>
        <v>1060227.0436814108</v>
      </c>
      <c r="AL316" s="303">
        <f t="shared" si="452"/>
        <v>1202555.2320121257</v>
      </c>
      <c r="AM316" s="304">
        <f t="shared" si="452"/>
        <v>1602910.877790536</v>
      </c>
      <c r="AN316" s="303">
        <f t="shared" si="452"/>
        <v>1955959.2807731791</v>
      </c>
      <c r="AO316" s="303">
        <f t="shared" si="452"/>
        <v>2028942.873877997</v>
      </c>
      <c r="AP316" s="303">
        <f t="shared" si="452"/>
        <v>2107528.4337776699</v>
      </c>
      <c r="AQ316" s="303">
        <f t="shared" si="452"/>
        <v>2189745.9015074568</v>
      </c>
      <c r="AR316" s="304">
        <f t="shared" si="452"/>
        <v>2278053.0798042878</v>
      </c>
    </row>
    <row r="317" spans="1:44" outlineLevel="1">
      <c r="A317" s="521">
        <f>ROW()</f>
        <v>317</v>
      </c>
      <c r="D317" s="305"/>
      <c r="E317" s="305"/>
      <c r="J317" s="114"/>
      <c r="N317" s="171"/>
      <c r="O317" s="114"/>
      <c r="S317" s="171"/>
      <c r="T317" s="114"/>
      <c r="Z317" s="171"/>
      <c r="AA317" s="114"/>
      <c r="AH317" s="171"/>
      <c r="AM317" s="171"/>
      <c r="AR317" s="171"/>
    </row>
    <row r="318" spans="1:44" outlineLevel="1">
      <c r="A318" s="521">
        <f>ROW()</f>
        <v>318</v>
      </c>
      <c r="D318" s="860" t="s">
        <v>592</v>
      </c>
      <c r="E318" s="103" t="s">
        <v>193</v>
      </c>
      <c r="J318" s="114"/>
      <c r="N318" s="171"/>
      <c r="O318" s="114"/>
      <c r="S318" s="171"/>
      <c r="T318" s="218"/>
      <c r="U318" s="81"/>
      <c r="V318" s="81"/>
      <c r="W318" s="71"/>
      <c r="X318" s="71"/>
      <c r="Y318" s="71"/>
      <c r="Z318" s="219"/>
      <c r="AA318" s="218">
        <f>AA284</f>
        <v>15892</v>
      </c>
      <c r="AB318" s="71"/>
      <c r="AC318" s="71"/>
      <c r="AD318" s="71">
        <f t="shared" ref="AD318:AM318" si="453">AD284</f>
        <v>28772</v>
      </c>
      <c r="AE318" s="71">
        <f t="shared" si="453"/>
        <v>63077</v>
      </c>
      <c r="AF318" s="71">
        <f t="shared" si="453"/>
        <v>119622</v>
      </c>
      <c r="AG318" s="71">
        <f t="shared" si="453"/>
        <v>121389</v>
      </c>
      <c r="AH318" s="219">
        <f t="shared" si="453"/>
        <v>117727.56053327781</v>
      </c>
      <c r="AI318" s="71">
        <f t="shared" si="453"/>
        <v>104837</v>
      </c>
      <c r="AJ318" s="71">
        <f t="shared" si="453"/>
        <v>105295</v>
      </c>
      <c r="AK318" s="71">
        <f t="shared" si="453"/>
        <v>108797</v>
      </c>
      <c r="AL318" s="71">
        <f t="shared" si="453"/>
        <v>95544</v>
      </c>
      <c r="AM318" s="219">
        <f t="shared" si="453"/>
        <v>101335.35713186749</v>
      </c>
      <c r="AN318" s="71">
        <f t="shared" ref="AN318:AR318" si="454">AN284</f>
        <v>107132</v>
      </c>
      <c r="AO318" s="71">
        <f t="shared" si="454"/>
        <v>108724</v>
      </c>
      <c r="AP318" s="71">
        <f t="shared" si="454"/>
        <v>110423</v>
      </c>
      <c r="AQ318" s="71">
        <f t="shared" si="454"/>
        <v>112248</v>
      </c>
      <c r="AR318" s="219">
        <f t="shared" si="454"/>
        <v>114211</v>
      </c>
    </row>
    <row r="319" spans="1:44" ht="15" outlineLevel="1">
      <c r="A319" s="521">
        <f>ROW()</f>
        <v>319</v>
      </c>
      <c r="D319" s="305"/>
      <c r="E319" s="103" t="s">
        <v>194</v>
      </c>
      <c r="J319" s="114"/>
      <c r="N319" s="171"/>
      <c r="O319" s="114"/>
      <c r="S319" s="171"/>
      <c r="T319" s="690"/>
      <c r="U319" s="302"/>
      <c r="V319" s="302"/>
      <c r="W319" s="517"/>
      <c r="X319" s="517"/>
      <c r="Y319" s="517"/>
      <c r="Z319" s="518"/>
      <c r="AA319" s="690">
        <f>AA285*AA$17</f>
        <v>14.351376247441587</v>
      </c>
      <c r="AB319" s="517"/>
      <c r="AC319" s="517"/>
      <c r="AD319" s="517">
        <f t="shared" ref="AD319:AH319" si="455">AD285*AD$17</f>
        <v>14.48384750103976</v>
      </c>
      <c r="AE319" s="517">
        <f t="shared" si="455"/>
        <v>15.000605172921086</v>
      </c>
      <c r="AF319" s="517">
        <f t="shared" si="455"/>
        <v>15.385017036691846</v>
      </c>
      <c r="AG319" s="517">
        <f t="shared" si="455"/>
        <v>15.641198081381363</v>
      </c>
      <c r="AH319" s="518">
        <f t="shared" si="455"/>
        <v>16.076752387950037</v>
      </c>
      <c r="AI319" s="517">
        <f>AI285*$AL$16*AI$17</f>
        <v>13.005758265980898</v>
      </c>
      <c r="AJ319" s="517">
        <f t="shared" ref="AJ319:AR319" si="456">AJ285*$AL$16*AJ$17</f>
        <v>13.166447171197648</v>
      </c>
      <c r="AK319" s="517">
        <f t="shared" si="456"/>
        <v>13.497868038207201</v>
      </c>
      <c r="AL319" s="517">
        <f t="shared" si="456"/>
        <v>14.41</v>
      </c>
      <c r="AM319" s="518">
        <f t="shared" si="456"/>
        <v>15.014671986235125</v>
      </c>
      <c r="AN319" s="517">
        <f t="shared" si="456"/>
        <v>10.199961155416977</v>
      </c>
      <c r="AO319" s="517">
        <f t="shared" si="456"/>
        <v>10.428440285298317</v>
      </c>
      <c r="AP319" s="517">
        <f t="shared" si="456"/>
        <v>10.662037347688997</v>
      </c>
      <c r="AQ319" s="517">
        <f t="shared" si="456"/>
        <v>10.900866984277231</v>
      </c>
      <c r="AR319" s="518">
        <f t="shared" si="456"/>
        <v>11.14504640472504</v>
      </c>
    </row>
    <row r="320" spans="1:44" outlineLevel="1">
      <c r="A320" s="521">
        <f>ROW()</f>
        <v>320</v>
      </c>
      <c r="D320" s="305"/>
      <c r="E320" s="860" t="s">
        <v>24</v>
      </c>
      <c r="J320" s="114"/>
      <c r="N320" s="171"/>
      <c r="O320" s="114"/>
      <c r="S320" s="171"/>
      <c r="T320" s="861">
        <f>T319*T318</f>
        <v>0</v>
      </c>
      <c r="U320" s="303"/>
      <c r="V320" s="303"/>
      <c r="W320" s="303">
        <f>W319*W318</f>
        <v>0</v>
      </c>
      <c r="X320" s="303">
        <f>X319*X318</f>
        <v>0</v>
      </c>
      <c r="Y320" s="303">
        <f>Y319*Y318</f>
        <v>0</v>
      </c>
      <c r="Z320" s="304">
        <f>Z319*Z318</f>
        <v>0</v>
      </c>
      <c r="AA320" s="861">
        <f>AA286*AA$17</f>
        <v>228072.07132434173</v>
      </c>
      <c r="AB320" s="303"/>
      <c r="AC320" s="303"/>
      <c r="AD320" s="303">
        <f t="shared" ref="AD320:AM320" si="457">AD319*AD318</f>
        <v>416729.26029991597</v>
      </c>
      <c r="AE320" s="303">
        <f t="shared" si="457"/>
        <v>946193.17249234335</v>
      </c>
      <c r="AF320" s="303">
        <f t="shared" si="457"/>
        <v>1840386.5079631519</v>
      </c>
      <c r="AG320" s="303">
        <f t="shared" si="457"/>
        <v>1898669.3939008024</v>
      </c>
      <c r="AH320" s="304">
        <f t="shared" si="457"/>
        <v>1892676.8399309067</v>
      </c>
      <c r="AI320" s="303">
        <f t="shared" si="457"/>
        <v>1363484.6793306393</v>
      </c>
      <c r="AJ320" s="303">
        <f t="shared" si="457"/>
        <v>1386361.0548912564</v>
      </c>
      <c r="AK320" s="303">
        <f t="shared" si="457"/>
        <v>1468527.5489528289</v>
      </c>
      <c r="AL320" s="303">
        <f t="shared" si="457"/>
        <v>1376789.04</v>
      </c>
      <c r="AM320" s="304">
        <f t="shared" si="457"/>
        <v>1521517.1479429826</v>
      </c>
      <c r="AN320" s="303">
        <f t="shared" ref="AN320:AR320" si="458">AN319*AN318</f>
        <v>1092742.2385021315</v>
      </c>
      <c r="AO320" s="303">
        <f t="shared" si="458"/>
        <v>1133821.7415787743</v>
      </c>
      <c r="AP320" s="303">
        <f t="shared" si="458"/>
        <v>1177334.1500438622</v>
      </c>
      <c r="AQ320" s="303">
        <f t="shared" si="458"/>
        <v>1223600.5172511507</v>
      </c>
      <c r="AR320" s="304">
        <f t="shared" si="458"/>
        <v>1272886.8949300516</v>
      </c>
    </row>
    <row r="321" spans="1:44" outlineLevel="1">
      <c r="A321" s="521">
        <f>ROW()</f>
        <v>321</v>
      </c>
      <c r="D321" s="305"/>
      <c r="E321" s="305"/>
      <c r="J321" s="114"/>
      <c r="N321" s="171"/>
      <c r="O321" s="114"/>
      <c r="S321" s="171"/>
      <c r="T321" s="114"/>
      <c r="Z321" s="171"/>
      <c r="AH321" s="171"/>
      <c r="AM321" s="171"/>
      <c r="AR321" s="171"/>
    </row>
    <row r="322" spans="1:44" ht="13.5" outlineLevel="1" thickBot="1">
      <c r="A322" s="521">
        <f>ROW()</f>
        <v>322</v>
      </c>
      <c r="D322" s="860" t="s">
        <v>199</v>
      </c>
      <c r="E322" s="860"/>
      <c r="J322" s="114"/>
      <c r="N322" s="171"/>
      <c r="O322" s="114"/>
      <c r="S322" s="171"/>
      <c r="T322" s="862">
        <f t="shared" ref="T322" si="459">T294+T298+T304+T308+T312+T316+T320</f>
        <v>480095.54254433821</v>
      </c>
      <c r="U322" s="104"/>
      <c r="V322" s="104"/>
      <c r="W322" s="104">
        <f t="shared" ref="W322:AA322" si="460">W294+W298+W304+W308+W312+W316+W320</f>
        <v>1020134.9179937309</v>
      </c>
      <c r="X322" s="104">
        <f t="shared" si="460"/>
        <v>1011267.2498527394</v>
      </c>
      <c r="Y322" s="104">
        <f t="shared" si="460"/>
        <v>1035440.9689727253</v>
      </c>
      <c r="Z322" s="307">
        <f t="shared" si="460"/>
        <v>1066665.3561693737</v>
      </c>
      <c r="AA322" s="862">
        <f t="shared" si="460"/>
        <v>682801.30521945644</v>
      </c>
      <c r="AB322" s="104"/>
      <c r="AC322" s="104"/>
      <c r="AD322" s="104">
        <f t="shared" ref="AD322:AQ322" si="461">AD294+AD298+AD304+AD308+AD312+AD316+AD320</f>
        <v>1876259.293186168</v>
      </c>
      <c r="AE322" s="104">
        <f t="shared" si="461"/>
        <v>2491416.903715618</v>
      </c>
      <c r="AF322" s="104">
        <f t="shared" si="461"/>
        <v>3541799.1451901933</v>
      </c>
      <c r="AG322" s="104">
        <f t="shared" si="461"/>
        <v>3653765.7968392288</v>
      </c>
      <c r="AH322" s="307">
        <f t="shared" si="461"/>
        <v>3702304.551524302</v>
      </c>
      <c r="AI322" s="104">
        <f t="shared" si="461"/>
        <v>3620218.6455716388</v>
      </c>
      <c r="AJ322" s="104">
        <f t="shared" si="461"/>
        <v>3418534.4654781776</v>
      </c>
      <c r="AK322" s="104">
        <f t="shared" si="461"/>
        <v>2868339.631066422</v>
      </c>
      <c r="AL322" s="104">
        <f t="shared" si="461"/>
        <v>3280134.1220121258</v>
      </c>
      <c r="AM322" s="307">
        <f t="shared" si="461"/>
        <v>4692020.4214683035</v>
      </c>
      <c r="AN322" s="104">
        <f t="shared" si="461"/>
        <v>5109035.6998362672</v>
      </c>
      <c r="AO322" s="104">
        <f t="shared" si="461"/>
        <v>5300473.5856413711</v>
      </c>
      <c r="AP322" s="104">
        <f t="shared" si="461"/>
        <v>5504694.0391966188</v>
      </c>
      <c r="AQ322" s="104">
        <f t="shared" si="461"/>
        <v>5720317.6504312092</v>
      </c>
      <c r="AR322" s="307">
        <f>AR294+AR298+AR304+AR308+AR312+AR316+AR320</f>
        <v>5950726.0144291446</v>
      </c>
    </row>
    <row r="323" spans="1:44" ht="13.5" outlineLevel="1" thickTop="1">
      <c r="A323" s="522">
        <f>ROW()</f>
        <v>323</v>
      </c>
      <c r="B323" s="45"/>
      <c r="C323" s="764"/>
      <c r="D323" s="45" t="s">
        <v>830</v>
      </c>
      <c r="E323" s="45"/>
      <c r="F323" s="45"/>
      <c r="G323" s="45"/>
      <c r="H323" s="45"/>
      <c r="I323" s="45"/>
      <c r="J323" s="182"/>
      <c r="K323" s="45"/>
      <c r="L323" s="45"/>
      <c r="M323" s="45"/>
      <c r="N323" s="194"/>
      <c r="O323" s="182"/>
      <c r="P323" s="45"/>
      <c r="Q323" s="45"/>
      <c r="R323" s="45"/>
      <c r="S323" s="194"/>
      <c r="T323" s="182"/>
      <c r="U323" s="45"/>
      <c r="V323" s="45"/>
      <c r="W323" s="45"/>
      <c r="X323" s="45"/>
      <c r="Y323" s="45"/>
      <c r="Z323" s="194"/>
      <c r="AA323" s="182"/>
      <c r="AB323" s="45"/>
      <c r="AC323" s="45"/>
      <c r="AD323" s="45"/>
      <c r="AE323" s="45"/>
      <c r="AF323" s="45"/>
      <c r="AG323" s="45"/>
      <c r="AH323" s="194"/>
      <c r="AI323" s="45"/>
      <c r="AJ323" s="45"/>
      <c r="AK323" s="45"/>
      <c r="AL323" s="45"/>
      <c r="AM323" s="194"/>
      <c r="AN323" s="1721">
        <f>AN322/1000000-Input!AJ1690</f>
        <v>0</v>
      </c>
      <c r="AO323" s="1722">
        <f>AO322/1000000-Input!AK1690</f>
        <v>0</v>
      </c>
      <c r="AP323" s="1722">
        <f>AP322/1000000-Input!AL1690</f>
        <v>0</v>
      </c>
      <c r="AQ323" s="1722">
        <f>AQ322/1000000-Input!AM1690</f>
        <v>0</v>
      </c>
      <c r="AR323" s="1723">
        <f>AR322/1000000-Input!AN1690</f>
        <v>0</v>
      </c>
    </row>
  </sheetData>
  <sheetProtection algorithmName="SHA-512" hashValue="h7wb6XdvqOdR/beY6eeSeaQrimFfx4wArB281E/Z/+Z7FxYFzWNA/TwI7RjSydtOzVG6SpYqVe4fPu0KXYhAMg==" saltValue="qTVF6vTeK/6BMw/0J3eqTQ==" spinCount="100000" sheet="1" objects="1" scenarios="1"/>
  <mergeCells count="49">
    <mergeCell ref="AN4:AR4"/>
    <mergeCell ref="AI4:AM4"/>
    <mergeCell ref="AA170:AH170"/>
    <mergeCell ref="AA177:AH177"/>
    <mergeCell ref="T162:Z162"/>
    <mergeCell ref="T164:Z164"/>
    <mergeCell ref="AA157:AH157"/>
    <mergeCell ref="T167:Z167"/>
    <mergeCell ref="T78:Z78"/>
    <mergeCell ref="T139:Z139"/>
    <mergeCell ref="T148:Z148"/>
    <mergeCell ref="T157:Z157"/>
    <mergeCell ref="T160:Z160"/>
    <mergeCell ref="T49:Z49"/>
    <mergeCell ref="T257:Z257"/>
    <mergeCell ref="T291:Z291"/>
    <mergeCell ref="AA191:AH191"/>
    <mergeCell ref="T225:Z225"/>
    <mergeCell ref="T194:Z194"/>
    <mergeCell ref="T191:Z191"/>
    <mergeCell ref="J194:N194"/>
    <mergeCell ref="O194:S194"/>
    <mergeCell ref="O170:S170"/>
    <mergeCell ref="T170:Z170"/>
    <mergeCell ref="J225:N225"/>
    <mergeCell ref="O225:S225"/>
    <mergeCell ref="J185:N185"/>
    <mergeCell ref="O185:S185"/>
    <mergeCell ref="O177:S177"/>
    <mergeCell ref="T177:Z177"/>
    <mergeCell ref="O191:S191"/>
    <mergeCell ref="O187:S187"/>
    <mergeCell ref="T185:Z185"/>
    <mergeCell ref="T187:Z187"/>
    <mergeCell ref="O167:S167"/>
    <mergeCell ref="O162:S162"/>
    <mergeCell ref="O78:S78"/>
    <mergeCell ref="O164:S164"/>
    <mergeCell ref="O160:S160"/>
    <mergeCell ref="O157:S157"/>
    <mergeCell ref="O56:S56"/>
    <mergeCell ref="J4:N4"/>
    <mergeCell ref="AD4:AH4"/>
    <mergeCell ref="W4:Z4"/>
    <mergeCell ref="O4:S4"/>
    <mergeCell ref="O20:S20"/>
    <mergeCell ref="T20:Z20"/>
    <mergeCell ref="T56:Z56"/>
    <mergeCell ref="O49:S49"/>
  </mergeCells>
  <printOptions horizontalCentered="1"/>
  <pageMargins left="0.19685039370078741" right="0.19685039370078741" top="0.78740157480314965" bottom="0.59055118110236227" header="0.31496062992125984" footer="0.31496062992125984"/>
  <pageSetup paperSize="9" scale="60" fitToHeight="4" orientation="landscape" r:id="rId1"/>
  <headerFooter>
    <oddHeader>&amp;R[ERA GDS Tariff Model FD - Public]</oddHeader>
    <oddFooter>&amp;L[&amp;A]&amp;C8 November 2024&amp;R&amp;P of &amp;N</oddFooter>
  </headerFooter>
  <rowBreaks count="3" manualBreakCount="3">
    <brk id="55" max="43" man="1"/>
    <brk id="108" max="43" man="1"/>
    <brk id="155" max="4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tabColor theme="4" tint="-0.249977111117893"/>
    <outlinePr summaryBelow="0"/>
  </sheetPr>
  <dimension ref="A1:AR288"/>
  <sheetViews>
    <sheetView showGridLines="0" zoomScaleNormal="100" workbookViewId="0">
      <pane xSplit="9" ySplit="9" topLeftCell="AI10" activePane="bottomRight" state="frozen"/>
      <selection activeCell="E38" sqref="E38"/>
      <selection pane="topRight" activeCell="E38" sqref="E38"/>
      <selection pane="bottomLeft" activeCell="E38" sqref="E38"/>
      <selection pane="bottomRight" activeCell="AI10" sqref="AI10"/>
    </sheetView>
  </sheetViews>
  <sheetFormatPr defaultColWidth="9.140625" defaultRowHeight="12.75" outlineLevelRow="2" outlineLevelCol="1"/>
  <cols>
    <col min="1" max="1" width="5.42578125" style="33" customWidth="1"/>
    <col min="2" max="2" width="2.42578125" style="33" customWidth="1"/>
    <col min="3" max="3" width="2.42578125" style="756" customWidth="1"/>
    <col min="4" max="4" width="41.28515625" style="33" customWidth="1"/>
    <col min="5" max="5" width="12" style="33" customWidth="1"/>
    <col min="6" max="6" width="16.140625" style="33" customWidth="1"/>
    <col min="7" max="7" width="10" style="33" customWidth="1"/>
    <col min="8" max="8" width="2.7109375" style="33" bestFit="1" customWidth="1"/>
    <col min="9" max="9" width="9.28515625" style="33" customWidth="1"/>
    <col min="10" max="10" width="8.28515625" style="33" hidden="1" customWidth="1" outlineLevel="1"/>
    <col min="11" max="11" width="7.85546875" style="33" hidden="1" customWidth="1" outlineLevel="1"/>
    <col min="12" max="12" width="9.5703125" style="33" hidden="1" customWidth="1" outlineLevel="1"/>
    <col min="13" max="13" width="6.85546875" style="33" hidden="1" customWidth="1" outlineLevel="1"/>
    <col min="14" max="14" width="10.5703125" style="33" hidden="1" customWidth="1" outlineLevel="1"/>
    <col min="15" max="15" width="10.85546875" style="33" hidden="1" customWidth="1" outlineLevel="1"/>
    <col min="16" max="16" width="10.5703125" style="33" hidden="1" customWidth="1" outlineLevel="1"/>
    <col min="17" max="17" width="10.28515625" style="33" hidden="1" customWidth="1" outlineLevel="1"/>
    <col min="18" max="18" width="12.28515625" style="33" hidden="1" customWidth="1" outlineLevel="1"/>
    <col min="19" max="19" width="8.140625" style="33" hidden="1" customWidth="1" outlineLevel="1"/>
    <col min="20" max="20" width="15.140625" style="33" hidden="1" customWidth="1" outlineLevel="1"/>
    <col min="21" max="21" width="11.140625" style="33" hidden="1" customWidth="1" outlineLevel="1"/>
    <col min="22" max="22" width="11" style="33" hidden="1" customWidth="1" outlineLevel="1"/>
    <col min="23" max="23" width="11.140625" style="33" hidden="1" customWidth="1" outlineLevel="1"/>
    <col min="24" max="26" width="11.28515625" style="33" hidden="1" customWidth="1" outlineLevel="1"/>
    <col min="27" max="27" width="11.140625" style="33" hidden="1" customWidth="1" outlineLevel="1"/>
    <col min="28" max="28" width="12.28515625" style="33" hidden="1" customWidth="1" outlineLevel="1"/>
    <col min="29" max="29" width="11.140625" style="33" hidden="1" customWidth="1" outlineLevel="1"/>
    <col min="30" max="31" width="12.140625" style="33" hidden="1" customWidth="1" outlineLevel="1"/>
    <col min="32" max="33" width="12.5703125" style="33" hidden="1" customWidth="1" outlineLevel="1"/>
    <col min="34" max="34" width="12.28515625" style="33" hidden="1" customWidth="1" outlineLevel="1"/>
    <col min="35" max="35" width="12.140625" style="33" customWidth="1" collapsed="1"/>
    <col min="36" max="36" width="12.140625" style="33" customWidth="1"/>
    <col min="37" max="38" width="12.5703125" style="33" customWidth="1"/>
    <col min="39" max="39" width="12.28515625" style="33" customWidth="1"/>
    <col min="40" max="41" width="12.140625" style="33" customWidth="1"/>
    <col min="42" max="43" width="12.5703125" style="33" customWidth="1"/>
    <col min="44" max="44" width="12.28515625" style="33" customWidth="1"/>
    <col min="45" max="16384" width="9.140625" style="33"/>
  </cols>
  <sheetData>
    <row r="1" spans="1:44" ht="26.25">
      <c r="A1" s="737" t="str">
        <f>Main!A1</f>
        <v>ERA, GDS Tariff Model, Final Decision, November 2024</v>
      </c>
      <c r="B1" s="32"/>
      <c r="AH1" s="1120"/>
      <c r="AM1" s="1120"/>
      <c r="AR1" s="1120"/>
    </row>
    <row r="2" spans="1:44" ht="20.25">
      <c r="A2" s="659" t="s">
        <v>174</v>
      </c>
      <c r="B2" s="32"/>
    </row>
    <row r="3" spans="1:44">
      <c r="A3" s="34" t="s">
        <v>19</v>
      </c>
      <c r="B3" s="34"/>
      <c r="C3" s="763">
        <f>COLUMN()</f>
        <v>3</v>
      </c>
      <c r="D3" s="34">
        <f>COLUMN()</f>
        <v>4</v>
      </c>
      <c r="E3" s="34">
        <f>COLUMN()</f>
        <v>5</v>
      </c>
      <c r="F3" s="34">
        <f>COLUMN()</f>
        <v>6</v>
      </c>
      <c r="G3" s="34">
        <f>COLUMN()</f>
        <v>7</v>
      </c>
      <c r="H3" s="34">
        <f>COLUMN()</f>
        <v>8</v>
      </c>
      <c r="I3" s="34">
        <f>COLUMN()</f>
        <v>9</v>
      </c>
      <c r="J3" s="34">
        <f>COLUMN()</f>
        <v>10</v>
      </c>
      <c r="K3" s="34">
        <f>COLUMN()</f>
        <v>11</v>
      </c>
      <c r="L3" s="34">
        <f>COLUMN()</f>
        <v>12</v>
      </c>
      <c r="M3" s="34">
        <f>COLUMN()</f>
        <v>13</v>
      </c>
      <c r="N3" s="34">
        <f>COLUMN()</f>
        <v>14</v>
      </c>
      <c r="O3" s="34">
        <f>COLUMN()</f>
        <v>15</v>
      </c>
      <c r="P3" s="34">
        <f>COLUMN()</f>
        <v>16</v>
      </c>
      <c r="Q3" s="34">
        <f>COLUMN()</f>
        <v>17</v>
      </c>
      <c r="R3" s="34">
        <f>COLUMN()</f>
        <v>18</v>
      </c>
      <c r="S3" s="34">
        <f>COLUMN()</f>
        <v>19</v>
      </c>
      <c r="T3" s="34">
        <f>COLUMN()</f>
        <v>20</v>
      </c>
      <c r="U3" s="34">
        <f>COLUMN()</f>
        <v>21</v>
      </c>
      <c r="V3" s="34">
        <f>COLUMN()</f>
        <v>22</v>
      </c>
      <c r="W3" s="34">
        <f>COLUMN()</f>
        <v>23</v>
      </c>
      <c r="X3" s="34">
        <f>COLUMN()</f>
        <v>24</v>
      </c>
      <c r="Y3" s="34">
        <f>COLUMN()</f>
        <v>25</v>
      </c>
      <c r="Z3" s="34">
        <f>COLUMN()</f>
        <v>26</v>
      </c>
      <c r="AA3" s="34">
        <f>COLUMN()</f>
        <v>27</v>
      </c>
      <c r="AB3" s="34"/>
      <c r="AC3" s="34"/>
      <c r="AD3" s="34">
        <f>COLUMN()</f>
        <v>30</v>
      </c>
      <c r="AE3" s="34">
        <f>COLUMN()</f>
        <v>31</v>
      </c>
      <c r="AF3" s="34">
        <f>COLUMN()</f>
        <v>32</v>
      </c>
      <c r="AG3" s="34">
        <f>COLUMN()</f>
        <v>33</v>
      </c>
      <c r="AH3" s="34">
        <f>COLUMN()</f>
        <v>34</v>
      </c>
      <c r="AI3" s="34">
        <f>COLUMN()</f>
        <v>35</v>
      </c>
      <c r="AJ3" s="34">
        <f>COLUMN()</f>
        <v>36</v>
      </c>
      <c r="AK3" s="34">
        <f>COLUMN()</f>
        <v>37</v>
      </c>
      <c r="AL3" s="34">
        <f>COLUMN()</f>
        <v>38</v>
      </c>
      <c r="AM3" s="34">
        <f>COLUMN()</f>
        <v>39</v>
      </c>
      <c r="AN3" s="34">
        <f>COLUMN()</f>
        <v>40</v>
      </c>
      <c r="AO3" s="34">
        <f>COLUMN()</f>
        <v>41</v>
      </c>
      <c r="AP3" s="34">
        <f>COLUMN()</f>
        <v>42</v>
      </c>
      <c r="AQ3" s="34">
        <f>COLUMN()</f>
        <v>43</v>
      </c>
      <c r="AR3" s="34">
        <f>COLUMN()</f>
        <v>44</v>
      </c>
    </row>
    <row r="4" spans="1:44" s="748" customFormat="1" ht="15" customHeight="1">
      <c r="A4" s="745">
        <f>ROW()</f>
        <v>4</v>
      </c>
      <c r="B4" s="745"/>
      <c r="C4" s="756"/>
      <c r="J4" s="1929" t="s">
        <v>51</v>
      </c>
      <c r="K4" s="1930"/>
      <c r="L4" s="1930"/>
      <c r="M4" s="1930"/>
      <c r="N4" s="1931"/>
      <c r="O4" s="1929" t="s">
        <v>51</v>
      </c>
      <c r="P4" s="1930"/>
      <c r="Q4" s="1930"/>
      <c r="R4" s="1930"/>
      <c r="S4" s="1931"/>
      <c r="T4" s="801"/>
      <c r="U4" s="802"/>
      <c r="V4" s="802"/>
      <c r="W4" s="1932" t="s">
        <v>52</v>
      </c>
      <c r="X4" s="1932"/>
      <c r="Y4" s="1932"/>
      <c r="Z4" s="1933"/>
      <c r="AA4" s="801"/>
      <c r="AB4" s="802"/>
      <c r="AC4" s="802"/>
      <c r="AD4" s="1932" t="s">
        <v>251</v>
      </c>
      <c r="AE4" s="1932"/>
      <c r="AF4" s="1932"/>
      <c r="AG4" s="1932"/>
      <c r="AH4" s="1933"/>
      <c r="AI4" s="1951" t="s">
        <v>251</v>
      </c>
      <c r="AJ4" s="1932"/>
      <c r="AK4" s="1932"/>
      <c r="AL4" s="1932"/>
      <c r="AM4" s="1933"/>
      <c r="AN4" s="1951" t="s">
        <v>251</v>
      </c>
      <c r="AO4" s="1932"/>
      <c r="AP4" s="1932"/>
      <c r="AQ4" s="1932"/>
      <c r="AR4" s="1933"/>
    </row>
    <row r="5" spans="1:44" s="748" customFormat="1">
      <c r="A5" s="803" t="s">
        <v>0</v>
      </c>
      <c r="B5" s="804"/>
      <c r="C5" s="786"/>
      <c r="D5" s="804"/>
      <c r="E5" s="804"/>
      <c r="F5" s="804"/>
      <c r="G5" s="804"/>
      <c r="H5" s="805"/>
      <c r="I5" s="806"/>
      <c r="J5" s="807">
        <v>1</v>
      </c>
      <c r="K5" s="806">
        <v>1</v>
      </c>
      <c r="L5" s="806">
        <v>1</v>
      </c>
      <c r="M5" s="806">
        <v>1</v>
      </c>
      <c r="N5" s="808">
        <v>1</v>
      </c>
      <c r="O5" s="807">
        <v>2</v>
      </c>
      <c r="P5" s="806">
        <v>2</v>
      </c>
      <c r="Q5" s="806">
        <v>2</v>
      </c>
      <c r="R5" s="806">
        <v>2</v>
      </c>
      <c r="S5" s="808">
        <v>2</v>
      </c>
      <c r="T5" s="809">
        <v>3</v>
      </c>
      <c r="U5" s="806" t="s">
        <v>134</v>
      </c>
      <c r="V5" s="806" t="s">
        <v>134</v>
      </c>
      <c r="W5" s="806">
        <v>3</v>
      </c>
      <c r="X5" s="806">
        <v>3</v>
      </c>
      <c r="Y5" s="806">
        <v>3</v>
      </c>
      <c r="Z5" s="808">
        <v>3</v>
      </c>
      <c r="AA5" s="807">
        <v>4</v>
      </c>
      <c r="AB5" s="806">
        <v>4</v>
      </c>
      <c r="AC5" s="806">
        <v>4</v>
      </c>
      <c r="AD5" s="806">
        <v>4</v>
      </c>
      <c r="AE5" s="806">
        <v>4</v>
      </c>
      <c r="AF5" s="806">
        <v>4</v>
      </c>
      <c r="AG5" s="806">
        <v>4</v>
      </c>
      <c r="AH5" s="808">
        <v>4</v>
      </c>
      <c r="AI5" s="807">
        <v>4</v>
      </c>
      <c r="AJ5" s="806">
        <v>4</v>
      </c>
      <c r="AK5" s="806">
        <v>4</v>
      </c>
      <c r="AL5" s="806">
        <v>4</v>
      </c>
      <c r="AM5" s="808">
        <v>4</v>
      </c>
      <c r="AN5" s="807">
        <v>4</v>
      </c>
      <c r="AO5" s="806">
        <v>4</v>
      </c>
      <c r="AP5" s="806">
        <v>4</v>
      </c>
      <c r="AQ5" s="806">
        <v>4</v>
      </c>
      <c r="AR5" s="808">
        <v>4</v>
      </c>
    </row>
    <row r="6" spans="1:44" s="748" customFormat="1">
      <c r="A6" s="810" t="s">
        <v>53</v>
      </c>
      <c r="B6" s="797"/>
      <c r="C6" s="783"/>
      <c r="D6" s="797"/>
      <c r="E6" s="797"/>
      <c r="F6" s="797"/>
      <c r="G6" s="797"/>
      <c r="H6" s="797"/>
      <c r="I6" s="750"/>
      <c r="J6" s="749">
        <f>Load_Tariffs!J6</f>
        <v>2000</v>
      </c>
      <c r="K6" s="750">
        <f>Load_Tariffs!K6</f>
        <v>2001</v>
      </c>
      <c r="L6" s="750">
        <f>Load_Tariffs!L6</f>
        <v>2002</v>
      </c>
      <c r="M6" s="750">
        <f>Load_Tariffs!M6</f>
        <v>2003</v>
      </c>
      <c r="N6" s="751">
        <f>Load_Tariffs!N6</f>
        <v>2004</v>
      </c>
      <c r="O6" s="749">
        <f>Load_Tariffs!O6</f>
        <v>2005</v>
      </c>
      <c r="P6" s="750">
        <f>Load_Tariffs!P6</f>
        <v>2006</v>
      </c>
      <c r="Q6" s="750">
        <f>Load_Tariffs!Q6</f>
        <v>2007</v>
      </c>
      <c r="R6" s="750">
        <f>Load_Tariffs!R6</f>
        <v>2008</v>
      </c>
      <c r="S6" s="751">
        <f>Load_Tariffs!S6</f>
        <v>2009</v>
      </c>
      <c r="T6" s="752">
        <f>Load_Tariffs!T6</f>
        <v>2010</v>
      </c>
      <c r="U6" s="752" t="str">
        <f>Load_Tariffs!U6</f>
        <v>2010</v>
      </c>
      <c r="V6" s="752">
        <f>Load_Tariffs!V6</f>
        <v>2011</v>
      </c>
      <c r="W6" s="750">
        <f>Load_Tariffs!W6</f>
        <v>2011</v>
      </c>
      <c r="X6" s="486">
        <f>Load_Tariffs!X6</f>
        <v>2012</v>
      </c>
      <c r="Y6" s="486">
        <f>Load_Tariffs!Y6</f>
        <v>2013</v>
      </c>
      <c r="Z6" s="487">
        <f>Load_Tariffs!Z6</f>
        <v>2014</v>
      </c>
      <c r="AA6" s="753" t="str">
        <f>Load_Tariffs!AA6</f>
        <v>2014</v>
      </c>
      <c r="AB6" s="752" t="str">
        <f>Load_Tariffs!AB6</f>
        <v>2015</v>
      </c>
      <c r="AC6" s="752" t="str">
        <f>Load_Tariffs!AC6</f>
        <v>2015</v>
      </c>
      <c r="AD6" s="486" t="str">
        <f>Load_Tariffs!AD6</f>
        <v>2015</v>
      </c>
      <c r="AE6" s="486">
        <f>Load_Tariffs!AE6</f>
        <v>2016</v>
      </c>
      <c r="AF6" s="486">
        <f>Load_Tariffs!AF6</f>
        <v>2017</v>
      </c>
      <c r="AG6" s="486">
        <f>Load_Tariffs!AG6</f>
        <v>2018</v>
      </c>
      <c r="AH6" s="487">
        <f>Load_Tariffs!AH6</f>
        <v>2019</v>
      </c>
      <c r="AI6" s="1484">
        <f>Load_Tariffs!AI6</f>
        <v>2020</v>
      </c>
      <c r="AJ6" s="486">
        <f>Load_Tariffs!AJ6</f>
        <v>2021</v>
      </c>
      <c r="AK6" s="486">
        <f>Load_Tariffs!AK6</f>
        <v>2022</v>
      </c>
      <c r="AL6" s="486">
        <f>Load_Tariffs!AL6</f>
        <v>2023</v>
      </c>
      <c r="AM6" s="487">
        <f>Load_Tariffs!AM6</f>
        <v>2024</v>
      </c>
      <c r="AN6" s="1484">
        <f>Load_Tariffs!AN6</f>
        <v>2025</v>
      </c>
      <c r="AO6" s="486">
        <f>Load_Tariffs!AO6</f>
        <v>2026</v>
      </c>
      <c r="AP6" s="486">
        <f>Load_Tariffs!AP6</f>
        <v>2027</v>
      </c>
      <c r="AQ6" s="486">
        <f>Load_Tariffs!AQ6</f>
        <v>2028</v>
      </c>
      <c r="AR6" s="487">
        <f>Load_Tariffs!AR6</f>
        <v>2029</v>
      </c>
    </row>
    <row r="7" spans="1:44" s="748" customFormat="1">
      <c r="A7" s="810" t="s">
        <v>54</v>
      </c>
      <c r="B7" s="797"/>
      <c r="C7" s="783"/>
      <c r="D7" s="797"/>
      <c r="E7" s="797"/>
      <c r="F7" s="797"/>
      <c r="G7" s="797"/>
      <c r="H7" s="797"/>
      <c r="I7" s="750"/>
      <c r="J7" s="749" t="str">
        <f>Load_Tariffs!J7</f>
        <v>1 to 12</v>
      </c>
      <c r="K7" s="750" t="str">
        <f>Load_Tariffs!K7</f>
        <v>1 to 12</v>
      </c>
      <c r="L7" s="750" t="str">
        <f>Load_Tariffs!L7</f>
        <v>1 to 12</v>
      </c>
      <c r="M7" s="750" t="str">
        <f>Load_Tariffs!M7</f>
        <v>1 to 12</v>
      </c>
      <c r="N7" s="751" t="str">
        <f>Load_Tariffs!N7</f>
        <v>1 to 12</v>
      </c>
      <c r="O7" s="749" t="str">
        <f>Load_Tariffs!O7</f>
        <v>1 to 12</v>
      </c>
      <c r="P7" s="750" t="str">
        <f>Load_Tariffs!P7</f>
        <v>1 to 12</v>
      </c>
      <c r="Q7" s="750" t="str">
        <f>Load_Tariffs!Q7</f>
        <v>1 to 12</v>
      </c>
      <c r="R7" s="750" t="str">
        <f>Load_Tariffs!R7</f>
        <v>1 to 12</v>
      </c>
      <c r="S7" s="751" t="str">
        <f>Load_Tariffs!S7</f>
        <v>1 to 12</v>
      </c>
      <c r="T7" s="754" t="str">
        <f>Load_Tariffs!T7</f>
        <v>1 to 6</v>
      </c>
      <c r="U7" s="754" t="str">
        <f>Load_Tariffs!U7</f>
        <v>7 to 12</v>
      </c>
      <c r="V7" s="754" t="str">
        <f>Load_Tariffs!V7</f>
        <v>1 to 6</v>
      </c>
      <c r="W7" s="750" t="str">
        <f>Load_Tariffs!W7</f>
        <v>7 to 6</v>
      </c>
      <c r="X7" s="750" t="str">
        <f>Load_Tariffs!X7</f>
        <v>7 to 6</v>
      </c>
      <c r="Y7" s="750" t="str">
        <f>Load_Tariffs!Y7</f>
        <v>7 to 6</v>
      </c>
      <c r="Z7" s="751" t="str">
        <f>Load_Tariffs!Z7</f>
        <v>7 to 6</v>
      </c>
      <c r="AA7" s="755" t="str">
        <f>Load_Tariffs!AA7</f>
        <v>7 to 12</v>
      </c>
      <c r="AB7" s="754" t="str">
        <f>Load_Tariffs!AB7</f>
        <v>1 to 9</v>
      </c>
      <c r="AC7" s="754" t="str">
        <f>Load_Tariffs!AC7</f>
        <v>10 to 12</v>
      </c>
      <c r="AD7" s="750" t="str">
        <f>Load_Tariffs!AD7</f>
        <v>1 to 12</v>
      </c>
      <c r="AE7" s="750" t="str">
        <f>Load_Tariffs!AE7</f>
        <v>1 to 12</v>
      </c>
      <c r="AF7" s="750" t="str">
        <f>Load_Tariffs!AF7</f>
        <v>1 to 12</v>
      </c>
      <c r="AG7" s="750" t="str">
        <f>Load_Tariffs!AG7</f>
        <v>1 to 12</v>
      </c>
      <c r="AH7" s="751" t="str">
        <f>Load_Tariffs!AH7</f>
        <v>1 to 12</v>
      </c>
      <c r="AI7" s="749" t="str">
        <f>Load_Tariffs!AI7</f>
        <v>1 to 12</v>
      </c>
      <c r="AJ7" s="750" t="str">
        <f>Load_Tariffs!AJ7</f>
        <v>1 to 12</v>
      </c>
      <c r="AK7" s="750" t="str">
        <f>Load_Tariffs!AK7</f>
        <v>1 to 12</v>
      </c>
      <c r="AL7" s="750" t="str">
        <f>Load_Tariffs!AL7</f>
        <v>1 to 12</v>
      </c>
      <c r="AM7" s="751" t="str">
        <f>Load_Tariffs!AM7</f>
        <v>1 to 12</v>
      </c>
      <c r="AN7" s="749" t="str">
        <f>Load_Tariffs!AN7</f>
        <v>1 to 12</v>
      </c>
      <c r="AO7" s="750" t="str">
        <f>Load_Tariffs!AO7</f>
        <v>1 to 12</v>
      </c>
      <c r="AP7" s="750" t="str">
        <f>Load_Tariffs!AP7</f>
        <v>1 to 12</v>
      </c>
      <c r="AQ7" s="750" t="str">
        <f>Load_Tariffs!AQ7</f>
        <v>1 to 12</v>
      </c>
      <c r="AR7" s="751" t="str">
        <f>Load_Tariffs!AR7</f>
        <v>1 to 12</v>
      </c>
    </row>
    <row r="8" spans="1:44">
      <c r="A8" s="781" t="s">
        <v>58</v>
      </c>
      <c r="B8" s="494"/>
      <c r="C8" s="783"/>
      <c r="D8" s="494"/>
      <c r="E8" s="494"/>
      <c r="F8" s="494"/>
      <c r="G8" s="494"/>
      <c r="H8" s="494"/>
      <c r="I8" s="560"/>
      <c r="J8" s="559">
        <f>Load_Tariffs!J8</f>
        <v>366</v>
      </c>
      <c r="K8" s="560">
        <f>Load_Tariffs!K8</f>
        <v>365</v>
      </c>
      <c r="L8" s="560">
        <f>Load_Tariffs!L8</f>
        <v>365</v>
      </c>
      <c r="M8" s="560">
        <f>Load_Tariffs!M8</f>
        <v>365</v>
      </c>
      <c r="N8" s="561">
        <f>Load_Tariffs!N8</f>
        <v>366</v>
      </c>
      <c r="O8" s="559">
        <f>Load_Tariffs!O8</f>
        <v>365</v>
      </c>
      <c r="P8" s="560">
        <f>Load_Tariffs!P8</f>
        <v>365</v>
      </c>
      <c r="Q8" s="560">
        <f>Load_Tariffs!Q8</f>
        <v>365</v>
      </c>
      <c r="R8" s="560">
        <f>Load_Tariffs!R8</f>
        <v>366</v>
      </c>
      <c r="S8" s="561">
        <f>Load_Tariffs!S8</f>
        <v>365</v>
      </c>
      <c r="T8" s="562">
        <f>Load_Tariffs!T8</f>
        <v>181</v>
      </c>
      <c r="U8" s="562">
        <f>Load_Tariffs!U8</f>
        <v>184</v>
      </c>
      <c r="V8" s="562">
        <f>Load_Tariffs!V8</f>
        <v>181</v>
      </c>
      <c r="W8" s="560">
        <f>Load_Tariffs!W8</f>
        <v>365</v>
      </c>
      <c r="X8" s="560">
        <f>Load_Tariffs!X8</f>
        <v>366</v>
      </c>
      <c r="Y8" s="560">
        <f>Load_Tariffs!Y8</f>
        <v>365</v>
      </c>
      <c r="Z8" s="561">
        <f>Load_Tariffs!Z8</f>
        <v>365</v>
      </c>
      <c r="AA8" s="930">
        <f>Load_Tariffs!AA8</f>
        <v>184</v>
      </c>
      <c r="AB8" s="562">
        <f>Load_Tariffs!AB8</f>
        <v>273</v>
      </c>
      <c r="AC8" s="562">
        <f>Load_Tariffs!AC8</f>
        <v>92</v>
      </c>
      <c r="AD8" s="560">
        <f>Load_Tariffs!AD8</f>
        <v>365</v>
      </c>
      <c r="AE8" s="560">
        <f>Load_Tariffs!AE8</f>
        <v>366</v>
      </c>
      <c r="AF8" s="560">
        <f>Load_Tariffs!AF8</f>
        <v>365</v>
      </c>
      <c r="AG8" s="560">
        <f>Load_Tariffs!AG8</f>
        <v>365</v>
      </c>
      <c r="AH8" s="561">
        <f>Load_Tariffs!AH8</f>
        <v>365</v>
      </c>
      <c r="AI8" s="559">
        <f>Load_Tariffs!AI8</f>
        <v>366</v>
      </c>
      <c r="AJ8" s="560">
        <f>Load_Tariffs!AJ8</f>
        <v>365</v>
      </c>
      <c r="AK8" s="560">
        <f>Load_Tariffs!AK8</f>
        <v>365</v>
      </c>
      <c r="AL8" s="560">
        <f>Load_Tariffs!AL8</f>
        <v>365</v>
      </c>
      <c r="AM8" s="561">
        <f>Load_Tariffs!AM8</f>
        <v>366</v>
      </c>
      <c r="AN8" s="559">
        <f>Load_Tariffs!AN8</f>
        <v>365</v>
      </c>
      <c r="AO8" s="560">
        <f>Load_Tariffs!AO8</f>
        <v>365</v>
      </c>
      <c r="AP8" s="560">
        <f>Load_Tariffs!AP8</f>
        <v>365</v>
      </c>
      <c r="AQ8" s="560">
        <f>Load_Tariffs!AQ8</f>
        <v>366</v>
      </c>
      <c r="AR8" s="561">
        <f>Load_Tariffs!AR8</f>
        <v>365</v>
      </c>
    </row>
    <row r="9" spans="1:44" ht="13.5" thickBot="1">
      <c r="A9" s="791" t="s">
        <v>319</v>
      </c>
      <c r="B9" s="792"/>
      <c r="C9" s="793"/>
      <c r="D9" s="792"/>
      <c r="E9" s="792"/>
      <c r="F9" s="792"/>
      <c r="G9" s="792"/>
      <c r="H9" s="792"/>
      <c r="I9" s="794"/>
      <c r="J9" s="795">
        <f>Load_Tariffs!J9</f>
        <v>1</v>
      </c>
      <c r="K9" s="794">
        <f>Load_Tariffs!K9</f>
        <v>1</v>
      </c>
      <c r="L9" s="794">
        <f>Load_Tariffs!L9</f>
        <v>1</v>
      </c>
      <c r="M9" s="794">
        <f>Load_Tariffs!M9</f>
        <v>1</v>
      </c>
      <c r="N9" s="796">
        <f>Load_Tariffs!N9</f>
        <v>1</v>
      </c>
      <c r="O9" s="795">
        <f>Load_Tariffs!O9</f>
        <v>1</v>
      </c>
      <c r="P9" s="794">
        <f>Load_Tariffs!P9</f>
        <v>1</v>
      </c>
      <c r="Q9" s="794">
        <f>Load_Tariffs!Q9</f>
        <v>1</v>
      </c>
      <c r="R9" s="794">
        <f>Load_Tariffs!R9</f>
        <v>1</v>
      </c>
      <c r="S9" s="796">
        <f>Load_Tariffs!S9</f>
        <v>1</v>
      </c>
      <c r="T9" s="798">
        <f>Load_Tariffs!T9</f>
        <v>0.49589041095890413</v>
      </c>
      <c r="U9" s="798">
        <f>Load_Tariffs!U9</f>
        <v>0.50410958904109593</v>
      </c>
      <c r="V9" s="798">
        <f>Load_Tariffs!V9</f>
        <v>0.49589041095890407</v>
      </c>
      <c r="W9" s="794">
        <f>Load_Tariffs!W9</f>
        <v>1</v>
      </c>
      <c r="X9" s="794">
        <f>Load_Tariffs!X9</f>
        <v>1</v>
      </c>
      <c r="Y9" s="794">
        <f>Load_Tariffs!Y9</f>
        <v>1</v>
      </c>
      <c r="Z9" s="796">
        <f>Load_Tariffs!Z9</f>
        <v>1</v>
      </c>
      <c r="AA9" s="800">
        <f>Load_Tariffs!AA9</f>
        <v>0.50410958904109593</v>
      </c>
      <c r="AB9" s="798">
        <f>Load_Tariffs!AB9</f>
        <v>0.74794520547945209</v>
      </c>
      <c r="AC9" s="798">
        <f>Load_Tariffs!AC9</f>
        <v>0.25205479452054791</v>
      </c>
      <c r="AD9" s="794">
        <f>Load_Tariffs!AD9</f>
        <v>1</v>
      </c>
      <c r="AE9" s="794">
        <f>Load_Tariffs!AE9</f>
        <v>1</v>
      </c>
      <c r="AF9" s="794">
        <f>Load_Tariffs!AF9</f>
        <v>1</v>
      </c>
      <c r="AG9" s="794">
        <f>Load_Tariffs!AG9</f>
        <v>1</v>
      </c>
      <c r="AH9" s="796">
        <f>Load_Tariffs!AH9</f>
        <v>1</v>
      </c>
      <c r="AI9" s="795">
        <f>Load_Tariffs!AI9</f>
        <v>1</v>
      </c>
      <c r="AJ9" s="794">
        <f>Load_Tariffs!AJ9</f>
        <v>1</v>
      </c>
      <c r="AK9" s="794">
        <f>Load_Tariffs!AK9</f>
        <v>1</v>
      </c>
      <c r="AL9" s="794">
        <f>Load_Tariffs!AL9</f>
        <v>1</v>
      </c>
      <c r="AM9" s="796">
        <f>Load_Tariffs!AM9</f>
        <v>1</v>
      </c>
      <c r="AN9" s="795">
        <f>Load_Tariffs!AN9</f>
        <v>1</v>
      </c>
      <c r="AO9" s="794">
        <f>Load_Tariffs!AO9</f>
        <v>1</v>
      </c>
      <c r="AP9" s="794">
        <f>Load_Tariffs!AP9</f>
        <v>1</v>
      </c>
      <c r="AQ9" s="794">
        <f>Load_Tariffs!AQ9</f>
        <v>1</v>
      </c>
      <c r="AR9" s="796">
        <f>Load_Tariffs!AR9</f>
        <v>1</v>
      </c>
    </row>
    <row r="10" spans="1:44">
      <c r="A10" s="853" t="s">
        <v>137</v>
      </c>
      <c r="B10" s="717"/>
      <c r="C10" s="757"/>
      <c r="D10" s="717"/>
      <c r="E10" s="717"/>
      <c r="F10" s="717"/>
      <c r="G10" s="717"/>
      <c r="H10" s="717"/>
      <c r="I10" s="718"/>
      <c r="J10" s="719"/>
      <c r="K10" s="718"/>
      <c r="L10" s="718"/>
      <c r="M10" s="718"/>
      <c r="N10" s="720"/>
      <c r="O10" s="719"/>
      <c r="P10" s="718"/>
      <c r="Q10" s="718"/>
      <c r="R10" s="718"/>
      <c r="S10" s="718"/>
      <c r="T10" s="719"/>
      <c r="U10" s="718"/>
      <c r="V10" s="718"/>
      <c r="W10" s="718"/>
      <c r="X10" s="718"/>
      <c r="Y10" s="718"/>
      <c r="Z10" s="720"/>
      <c r="AA10" s="719"/>
      <c r="AB10" s="718"/>
      <c r="AC10" s="718"/>
      <c r="AD10" s="718"/>
      <c r="AE10" s="718"/>
      <c r="AF10" s="718"/>
      <c r="AG10" s="718"/>
      <c r="AH10" s="720"/>
      <c r="AI10" s="719"/>
      <c r="AJ10" s="718"/>
      <c r="AK10" s="718"/>
      <c r="AL10" s="718"/>
      <c r="AM10" s="720"/>
      <c r="AN10" s="719"/>
      <c r="AO10" s="718"/>
      <c r="AP10" s="718"/>
      <c r="AQ10" s="718"/>
      <c r="AR10" s="720"/>
    </row>
    <row r="11" spans="1:44" outlineLevel="1">
      <c r="A11" s="521">
        <f>ROW()</f>
        <v>11</v>
      </c>
      <c r="B11" s="35"/>
      <c r="C11" s="756" t="s">
        <v>273</v>
      </c>
      <c r="J11" s="1909" t="s">
        <v>164</v>
      </c>
      <c r="K11" s="1910"/>
      <c r="L11" s="1910"/>
      <c r="M11" s="1910"/>
      <c r="N11" s="1911"/>
      <c r="O11" s="1909" t="s">
        <v>364</v>
      </c>
      <c r="P11" s="1910"/>
      <c r="Q11" s="1910"/>
      <c r="R11" s="1910"/>
      <c r="S11" s="1910"/>
      <c r="T11" s="1909" t="s">
        <v>372</v>
      </c>
      <c r="U11" s="1910"/>
      <c r="V11" s="1910"/>
      <c r="W11" s="1910"/>
      <c r="X11" s="1910"/>
      <c r="Y11" s="1910" t="s">
        <v>71</v>
      </c>
      <c r="Z11" s="1911"/>
      <c r="AA11" s="1171"/>
      <c r="AB11" s="1136"/>
      <c r="AC11" s="1136"/>
      <c r="AD11" s="1136" t="s">
        <v>593</v>
      </c>
      <c r="AE11" s="1136"/>
      <c r="AF11" s="1136"/>
      <c r="AG11" s="1136" t="s">
        <v>280</v>
      </c>
      <c r="AH11" s="1161"/>
      <c r="AI11" s="1171"/>
      <c r="AJ11" s="1136"/>
      <c r="AK11" s="1136" t="s">
        <v>280</v>
      </c>
      <c r="AL11" s="1136"/>
      <c r="AM11" s="1161"/>
      <c r="AN11" s="1171"/>
      <c r="AO11" s="1136"/>
      <c r="AP11" s="1136" t="s">
        <v>280</v>
      </c>
      <c r="AQ11" s="1136"/>
      <c r="AR11" s="1161"/>
    </row>
    <row r="12" spans="1:44" outlineLevel="1">
      <c r="A12" s="521">
        <f>ROW()</f>
        <v>12</v>
      </c>
      <c r="B12" s="35"/>
      <c r="D12" s="33" t="str">
        <f>"Inflation Factor (convert to real "&amp;Input!$G$43&amp;" $)"</f>
        <v>Inflation Factor (convert to real 31/12/2023 $)</v>
      </c>
      <c r="I12" s="41"/>
      <c r="J12" s="181"/>
      <c r="K12" s="149"/>
      <c r="L12" s="149"/>
      <c r="M12" s="149"/>
      <c r="N12" s="203"/>
      <c r="O12" s="181"/>
      <c r="P12" s="149"/>
      <c r="Q12" s="149"/>
      <c r="R12" s="149"/>
      <c r="S12" s="203"/>
      <c r="T12" s="181">
        <f>Load_Tariffs!T16</f>
        <v>1.4209541844244176</v>
      </c>
      <c r="U12" s="149">
        <f>Load_Tariffs!U16</f>
        <v>1.4054380180427715</v>
      </c>
      <c r="V12" s="149">
        <f>Load_Tariffs!V16</f>
        <v>1.3715435509783636</v>
      </c>
      <c r="W12" s="149">
        <f>Load_Tariffs!W16</f>
        <v>1.3715435509783636</v>
      </c>
      <c r="X12" s="149">
        <f>Load_Tariffs!X16</f>
        <v>1.3555776892430278</v>
      </c>
      <c r="Y12" s="149">
        <f>Load_Tariffs!Y16</f>
        <v>1.3239299610894941</v>
      </c>
      <c r="Z12" s="203">
        <f>Load_Tariffs!Z16</f>
        <v>1.2851746931067043</v>
      </c>
      <c r="AA12" s="181">
        <f>Load_Tariffs!AA16</f>
        <v>1.2767354596622889</v>
      </c>
      <c r="AB12" s="149">
        <f>Load_Tariffs!AB16</f>
        <v>1.2555350553505533</v>
      </c>
      <c r="AC12" s="149">
        <f>Load_Tariffs!AC16</f>
        <v>1.2555350553505533</v>
      </c>
      <c r="AD12" s="149">
        <f>Load_Tariffs!AD16</f>
        <v>1.2555350553505533</v>
      </c>
      <c r="AE12" s="149">
        <f>Load_Tariffs!AE16</f>
        <v>1.2372727272727273</v>
      </c>
      <c r="AF12" s="149">
        <f>Load_Tariffs!AF16</f>
        <v>1.2140945584299732</v>
      </c>
      <c r="AG12" s="149">
        <f>Load_Tariffs!AG16</f>
        <v>1.1928133216476775</v>
      </c>
      <c r="AH12" s="203">
        <f>Load_Tariffs!AH16</f>
        <v>1.1712564543889845</v>
      </c>
      <c r="AI12" s="181">
        <f>Load_Tariffs!AI16</f>
        <v>1.1612627986348123</v>
      </c>
      <c r="AJ12" s="149">
        <f>Load_Tariffs!AJ16</f>
        <v>1.1220115416323166</v>
      </c>
      <c r="AK12" s="149">
        <f>Load_Tariffs!AK16</f>
        <v>1.0405198776758409</v>
      </c>
      <c r="AL12" s="149">
        <f>Load_Tariffs!AL16</f>
        <v>1</v>
      </c>
      <c r="AM12" s="203">
        <f>Load_Tariffs!AM16</f>
        <v>0.9780907668231611</v>
      </c>
      <c r="AN12" s="181">
        <f>Load_Tariffs!AN16</f>
        <v>0.95666154814471949</v>
      </c>
      <c r="AO12" s="149">
        <f>Load_Tariffs!AO16</f>
        <v>0.9357018272151012</v>
      </c>
      <c r="AP12" s="149">
        <f>Load_Tariffs!AP16</f>
        <v>0.91520131769865154</v>
      </c>
      <c r="AQ12" s="149">
        <f>Load_Tariffs!AQ16</f>
        <v>0.89514995862544167</v>
      </c>
      <c r="AR12" s="203">
        <f>Load_Tariffs!AR16</f>
        <v>0.87553790945367915</v>
      </c>
    </row>
    <row r="13" spans="1:44" outlineLevel="1">
      <c r="A13" s="521">
        <f>ROW()</f>
        <v>13</v>
      </c>
      <c r="B13" s="35"/>
      <c r="D13" s="33" t="str">
        <f>"Inflation Factor (convert " &amp;Input!$G$43&amp; " $ to nominal $)"</f>
        <v>Inflation Factor (convert 31/12/2023 $ to nominal $)</v>
      </c>
      <c r="I13" s="41"/>
      <c r="J13" s="187"/>
      <c r="K13" s="41"/>
      <c r="L13" s="41"/>
      <c r="M13" s="41"/>
      <c r="N13" s="198"/>
      <c r="O13" s="187"/>
      <c r="P13" s="41"/>
      <c r="Q13" s="41"/>
      <c r="R13" s="41"/>
      <c r="S13" s="198"/>
      <c r="T13" s="181">
        <f>Load_Tariffs!T17</f>
        <v>0.70375245800417385</v>
      </c>
      <c r="U13" s="149">
        <f>Load_Tariffs!U17</f>
        <v>0.71152195056784584</v>
      </c>
      <c r="V13" s="149">
        <f>Load_Tariffs!V17</f>
        <v>0.72910553900141906</v>
      </c>
      <c r="W13" s="149">
        <f>Load_Tariffs!W17</f>
        <v>0.72910553900141906</v>
      </c>
      <c r="X13" s="149">
        <f>Load_Tariffs!X17</f>
        <v>0.73769287288758267</v>
      </c>
      <c r="Y13" s="149">
        <f>Load_Tariffs!Y17</f>
        <v>0.75532696546656874</v>
      </c>
      <c r="Z13" s="203">
        <f>Load_Tariffs!Z17</f>
        <v>0.77810433504775911</v>
      </c>
      <c r="AA13" s="181">
        <f>Load_Tariffs!AA17</f>
        <v>0.78324761204996329</v>
      </c>
      <c r="AB13" s="149">
        <f>Load_Tariffs!AB17</f>
        <v>0.79647318148420287</v>
      </c>
      <c r="AC13" s="149">
        <f>Load_Tariffs!AC17</f>
        <v>0.79647318148420287</v>
      </c>
      <c r="AD13" s="149">
        <f>Load_Tariffs!AD17</f>
        <v>0.79647318148420287</v>
      </c>
      <c r="AE13" s="149">
        <f>Load_Tariffs!AE17</f>
        <v>0.80822924320352685</v>
      </c>
      <c r="AF13" s="149">
        <f>Load_Tariffs!AF17</f>
        <v>0.82365907421013962</v>
      </c>
      <c r="AG13" s="149">
        <f>Load_Tariffs!AG17</f>
        <v>0.83835415135929459</v>
      </c>
      <c r="AH13" s="203">
        <f>Load_Tariffs!AH17</f>
        <v>0.85378398236590747</v>
      </c>
      <c r="AI13" s="181">
        <f>Load_Tariffs!AI17</f>
        <v>0.86113152094048495</v>
      </c>
      <c r="AJ13" s="149">
        <f>Load_Tariffs!AJ17</f>
        <v>0.89125642909625269</v>
      </c>
      <c r="AK13" s="149">
        <f>Load_Tariffs!AK17</f>
        <v>0.96105804555473928</v>
      </c>
      <c r="AL13" s="149">
        <f>Load_Tariffs!AL17</f>
        <v>1</v>
      </c>
      <c r="AM13" s="203">
        <f>Load_Tariffs!AM17</f>
        <v>1.0224000000000002</v>
      </c>
      <c r="AN13" s="181">
        <f>Load_Tariffs!AN17</f>
        <v>1.0453017600000001</v>
      </c>
      <c r="AO13" s="149">
        <f>Load_Tariffs!AO17</f>
        <v>1.068716519424</v>
      </c>
      <c r="AP13" s="149">
        <f>Load_Tariffs!AP17</f>
        <v>1.0926557694590975</v>
      </c>
      <c r="AQ13" s="149">
        <f>Load_Tariffs!AQ17</f>
        <v>1.1171312586949813</v>
      </c>
      <c r="AR13" s="203">
        <f>Load_Tariffs!AR17</f>
        <v>1.1421549988897488</v>
      </c>
    </row>
    <row r="14" spans="1:44" outlineLevel="1">
      <c r="A14" s="521">
        <f>ROW()</f>
        <v>14</v>
      </c>
      <c r="B14" s="35"/>
      <c r="J14" s="1909" t="s">
        <v>73</v>
      </c>
      <c r="K14" s="1910"/>
      <c r="L14" s="1910"/>
      <c r="M14" s="1910"/>
      <c r="N14" s="1911"/>
      <c r="O14" s="1909" t="s">
        <v>74</v>
      </c>
      <c r="P14" s="1910"/>
      <c r="Q14" s="1910"/>
      <c r="R14" s="1910"/>
      <c r="S14" s="1910"/>
      <c r="T14" s="1909" t="s">
        <v>505</v>
      </c>
      <c r="U14" s="1910"/>
      <c r="V14" s="1910"/>
      <c r="W14" s="1910"/>
      <c r="X14" s="1910"/>
      <c r="Y14" s="1910"/>
      <c r="Z14" s="1911"/>
      <c r="AA14" s="1171"/>
      <c r="AB14" s="1136"/>
      <c r="AC14" s="1136"/>
      <c r="AD14" s="1136" t="s">
        <v>593</v>
      </c>
      <c r="AE14" s="1136"/>
      <c r="AF14" s="1136"/>
      <c r="AG14" s="1136" t="s">
        <v>280</v>
      </c>
      <c r="AH14" s="1161"/>
      <c r="AI14" s="1171"/>
      <c r="AJ14" s="1136"/>
      <c r="AK14" s="1136" t="s">
        <v>280</v>
      </c>
      <c r="AL14" s="1136"/>
      <c r="AM14" s="1161"/>
      <c r="AN14" s="1171"/>
      <c r="AO14" s="1136"/>
      <c r="AP14" s="1136" t="s">
        <v>280</v>
      </c>
      <c r="AQ14" s="1136"/>
      <c r="AR14" s="1161"/>
    </row>
    <row r="15" spans="1:44" outlineLevel="1">
      <c r="A15" s="521">
        <f>ROW()</f>
        <v>15</v>
      </c>
      <c r="B15" s="35"/>
      <c r="C15" s="756" t="s">
        <v>313</v>
      </c>
      <c r="I15" s="41"/>
      <c r="J15" s="181"/>
      <c r="K15" s="149"/>
      <c r="L15" s="149"/>
      <c r="M15" s="149"/>
      <c r="N15" s="193"/>
      <c r="O15" s="181"/>
      <c r="P15" s="149"/>
      <c r="Q15" s="149"/>
      <c r="R15" s="149"/>
      <c r="S15" s="150"/>
      <c r="T15" s="187"/>
      <c r="U15" s="41"/>
      <c r="V15" s="41"/>
      <c r="W15" s="41"/>
      <c r="X15" s="41"/>
      <c r="Y15" s="41"/>
      <c r="Z15" s="198"/>
      <c r="AA15" s="187"/>
      <c r="AB15" s="41"/>
      <c r="AC15" s="41"/>
      <c r="AD15" s="41"/>
      <c r="AE15" s="41"/>
      <c r="AF15" s="41"/>
      <c r="AG15" s="41"/>
      <c r="AH15" s="198"/>
      <c r="AI15" s="187"/>
      <c r="AJ15" s="41"/>
      <c r="AK15" s="41"/>
      <c r="AL15" s="41"/>
      <c r="AM15" s="198"/>
      <c r="AN15" s="187"/>
      <c r="AO15" s="41"/>
      <c r="AP15" s="41"/>
      <c r="AQ15" s="41"/>
      <c r="AR15" s="198"/>
    </row>
    <row r="16" spans="1:44" outlineLevel="1">
      <c r="A16" s="521">
        <f>ROW()</f>
        <v>16</v>
      </c>
      <c r="B16" s="35"/>
      <c r="D16" s="33" t="s">
        <v>75</v>
      </c>
      <c r="I16" s="41"/>
      <c r="J16" s="181"/>
      <c r="K16" s="149"/>
      <c r="L16" s="149"/>
      <c r="M16" s="149"/>
      <c r="N16" s="193"/>
      <c r="O16" s="181"/>
      <c r="P16" s="149"/>
      <c r="Q16" s="149"/>
      <c r="R16" s="149"/>
      <c r="S16" s="149"/>
      <c r="T16" s="676">
        <f>(1+$W$19)^(T$8/365)-1</f>
        <v>4.5277842538704594E-2</v>
      </c>
      <c r="U16" s="677">
        <f>(1+$W$19)^(U$8/365)-1</f>
        <v>4.6045324508553698E-2</v>
      </c>
      <c r="V16" s="677">
        <f>(1+$W$19)^(V$8/365)-1</f>
        <v>4.5277842538704594E-2</v>
      </c>
      <c r="W16" s="678">
        <f>WACC!$S$38</f>
        <v>6.5699805068226036E-2</v>
      </c>
      <c r="X16" s="677">
        <f>W16</f>
        <v>6.5699805068226036E-2</v>
      </c>
      <c r="Y16" s="677">
        <f>X16</f>
        <v>6.5699805068226036E-2</v>
      </c>
      <c r="Z16" s="679">
        <f>Y16</f>
        <v>6.5699805068226036E-2</v>
      </c>
      <c r="AA16" s="180">
        <f>(1+WACC!$U$38)^AA$9-1</f>
        <v>1.9810107804075106E-2</v>
      </c>
      <c r="AB16" s="354">
        <f>AD16</f>
        <v>4.0109911678115839E-2</v>
      </c>
      <c r="AC16" s="354">
        <f>AD16</f>
        <v>4.0109911678115839E-2</v>
      </c>
      <c r="AD16" s="38">
        <f>Input!Z49</f>
        <v>4.0109911678115839E-2</v>
      </c>
      <c r="AE16" s="38">
        <f>Input!AA49</f>
        <v>3.9903827281648763E-2</v>
      </c>
      <c r="AF16" s="38">
        <f>Input!AB49</f>
        <v>3.9073601570166927E-2</v>
      </c>
      <c r="AG16" s="38">
        <f>Input!AC49</f>
        <v>3.5322865554465288E-2</v>
      </c>
      <c r="AH16" s="192">
        <f>Input!AD49</f>
        <v>3.577466265060214E-2</v>
      </c>
      <c r="AI16" s="180">
        <f>Input!AE49</f>
        <v>2.9814119042910869E-2</v>
      </c>
      <c r="AJ16" s="38">
        <f>Input!AF49</f>
        <v>2.9650978841210041E-2</v>
      </c>
      <c r="AK16" s="38">
        <f>Input!AG49</f>
        <v>2.8775459758750177E-2</v>
      </c>
      <c r="AL16" s="38">
        <f>Input!AH49</f>
        <v>2.8313229187264977E-2</v>
      </c>
      <c r="AM16" s="192">
        <f>Input!AI49</f>
        <v>4.6504792644757265E-2</v>
      </c>
      <c r="AN16" s="180">
        <f>Input!AJ49</f>
        <v>4.6504792644757265E-2</v>
      </c>
      <c r="AO16" s="38">
        <f>Input!AK49</f>
        <v>4.6504792644757265E-2</v>
      </c>
      <c r="AP16" s="38">
        <f>Input!AL49</f>
        <v>4.6504792644757265E-2</v>
      </c>
      <c r="AQ16" s="38">
        <f>Input!AM49</f>
        <v>4.6504792644757265E-2</v>
      </c>
      <c r="AR16" s="192">
        <f>Input!AN49</f>
        <v>4.6504792644757265E-2</v>
      </c>
    </row>
    <row r="17" spans="1:44" outlineLevel="1">
      <c r="A17" s="521">
        <f>ROW()</f>
        <v>17</v>
      </c>
      <c r="B17" s="35"/>
      <c r="D17" s="33" t="s">
        <v>76</v>
      </c>
      <c r="I17" s="41"/>
      <c r="J17" s="181"/>
      <c r="K17" s="149"/>
      <c r="L17" s="149"/>
      <c r="M17" s="149"/>
      <c r="N17" s="193"/>
      <c r="O17" s="181"/>
      <c r="P17" s="149"/>
      <c r="Q17" s="149"/>
      <c r="R17" s="149"/>
      <c r="S17" s="150"/>
      <c r="T17" s="211">
        <f>1/(1+T16)</f>
        <v>0.95668343793767152</v>
      </c>
      <c r="U17" s="212">
        <f>T17/(1+U16)</f>
        <v>0.91457168778717535</v>
      </c>
      <c r="V17" s="212">
        <f>U17/(1+V16)</f>
        <v>0.87495558651269367</v>
      </c>
      <c r="W17" s="212">
        <f>T17/(1+W16)</f>
        <v>0.89770443176202397</v>
      </c>
      <c r="X17" s="212">
        <f>W17/(1+X16)</f>
        <v>0.84236144878017782</v>
      </c>
      <c r="Y17" s="212">
        <f>X17/(1+Y16)</f>
        <v>0.79043033016811892</v>
      </c>
      <c r="Z17" s="213">
        <f>Y17/(1+Z16)</f>
        <v>0.74170073636967182</v>
      </c>
      <c r="AA17" s="211">
        <f>1/(1+AA16)</f>
        <v>0.98057470929884039</v>
      </c>
      <c r="AB17" s="240">
        <f>AD17</f>
        <v>0.94276066239651424</v>
      </c>
      <c r="AC17" s="240">
        <f>AD17</f>
        <v>0.94276066239651424</v>
      </c>
      <c r="AD17" s="240">
        <f>AA17/(1+AD16)</f>
        <v>0.94276066239651424</v>
      </c>
      <c r="AE17" s="41">
        <f t="shared" ref="AE17:AK17" si="0">AD17/(1+AE16)</f>
        <v>0.90658447220155858</v>
      </c>
      <c r="AF17" s="41">
        <f t="shared" si="0"/>
        <v>0.87249302728083833</v>
      </c>
      <c r="AG17" s="41">
        <f t="shared" si="0"/>
        <v>0.8427255461160672</v>
      </c>
      <c r="AH17" s="198">
        <f t="shared" si="0"/>
        <v>0.81361861465068852</v>
      </c>
      <c r="AI17" s="187">
        <f t="shared" si="0"/>
        <v>0.7900635654586381</v>
      </c>
      <c r="AJ17" s="41">
        <f t="shared" si="0"/>
        <v>0.76731201319090825</v>
      </c>
      <c r="AK17" s="41">
        <f t="shared" si="0"/>
        <v>0.74584984110220165</v>
      </c>
      <c r="AL17" s="149">
        <f>Input!AH50</f>
        <v>1</v>
      </c>
      <c r="AM17" s="203">
        <f>Input!AI50</f>
        <v>0.95556179678142805</v>
      </c>
      <c r="AN17" s="181">
        <f>Input!AJ50</f>
        <v>0.91309834746815122</v>
      </c>
      <c r="AO17" s="149">
        <f>Input!AK50</f>
        <v>0.87252189754481924</v>
      </c>
      <c r="AP17" s="149">
        <f>Input!AL50</f>
        <v>0.83374859214906849</v>
      </c>
      <c r="AQ17" s="149">
        <f>Input!AM50</f>
        <v>0.79669830277794984</v>
      </c>
      <c r="AR17" s="203">
        <f>Input!AN50</f>
        <v>0.76129446169521187</v>
      </c>
    </row>
    <row r="18" spans="1:44" outlineLevel="1">
      <c r="A18" s="521">
        <f>ROW()</f>
        <v>18</v>
      </c>
      <c r="B18" s="35"/>
      <c r="C18" s="756" t="s">
        <v>253</v>
      </c>
      <c r="I18" s="41"/>
      <c r="J18" s="181"/>
      <c r="K18" s="149"/>
      <c r="L18" s="149"/>
      <c r="M18" s="149"/>
      <c r="N18" s="193"/>
      <c r="O18" s="181"/>
      <c r="P18" s="149"/>
      <c r="Q18" s="149"/>
      <c r="R18" s="149"/>
      <c r="S18" s="150"/>
      <c r="T18" s="187"/>
      <c r="U18" s="41"/>
      <c r="V18" s="41"/>
      <c r="W18" s="41"/>
      <c r="X18" s="41"/>
      <c r="Y18" s="41"/>
      <c r="Z18" s="198"/>
      <c r="AA18" s="187"/>
      <c r="AB18" s="41"/>
      <c r="AC18" s="41"/>
      <c r="AD18" s="41"/>
      <c r="AE18" s="41"/>
      <c r="AF18" s="41"/>
      <c r="AG18" s="41"/>
      <c r="AH18" s="198"/>
      <c r="AI18" s="187"/>
      <c r="AJ18" s="41"/>
      <c r="AK18" s="41"/>
      <c r="AL18" s="41"/>
      <c r="AM18" s="198"/>
      <c r="AN18" s="187"/>
      <c r="AO18" s="41"/>
      <c r="AP18" s="41"/>
      <c r="AQ18" s="41"/>
      <c r="AR18" s="198"/>
    </row>
    <row r="19" spans="1:44" outlineLevel="1">
      <c r="A19" s="521">
        <f>ROW()</f>
        <v>19</v>
      </c>
      <c r="B19" s="35"/>
      <c r="D19" s="33" t="s">
        <v>75</v>
      </c>
      <c r="I19" s="41"/>
      <c r="J19" s="181"/>
      <c r="K19" s="149"/>
      <c r="L19" s="149"/>
      <c r="M19" s="149"/>
      <c r="N19" s="193"/>
      <c r="O19" s="181"/>
      <c r="P19" s="149"/>
      <c r="Q19" s="149"/>
      <c r="R19" s="149"/>
      <c r="S19" s="149"/>
      <c r="T19" s="676">
        <f>(1+$W$19)^(T$8/365)-1</f>
        <v>4.5277842538704594E-2</v>
      </c>
      <c r="U19" s="677">
        <f>(1+$W$19)^(U$8/365)-1</f>
        <v>4.6045324508553698E-2</v>
      </c>
      <c r="V19" s="677">
        <f>(1+$W$19)^(V$8/365)-1</f>
        <v>4.5277842538704594E-2</v>
      </c>
      <c r="W19" s="678">
        <f>WACC!$S$37</f>
        <v>9.3407999999999991E-2</v>
      </c>
      <c r="X19" s="677">
        <f>W19</f>
        <v>9.3407999999999991E-2</v>
      </c>
      <c r="Y19" s="677">
        <f>X19</f>
        <v>9.3407999999999991E-2</v>
      </c>
      <c r="Z19" s="679">
        <f>Y19</f>
        <v>9.3407999999999991E-2</v>
      </c>
      <c r="AA19" s="180">
        <f>(1+WACC!$U$37)^AA$9-1</f>
        <v>2.9532347866229047E-2</v>
      </c>
      <c r="AB19" s="354">
        <f t="shared" ref="AB19:AB20" si="1">AD19</f>
        <v>5.9871999999999995E-2</v>
      </c>
      <c r="AC19" s="354">
        <f t="shared" ref="AC19:AC20" si="2">AD19</f>
        <v>5.9871999999999995E-2</v>
      </c>
      <c r="AD19" s="38">
        <f>Input!Z52</f>
        <v>5.9871999999999995E-2</v>
      </c>
      <c r="AE19" s="38">
        <f>Input!AA52</f>
        <v>5.9662E-2</v>
      </c>
      <c r="AF19" s="38">
        <f>Input!AB52</f>
        <v>5.8815999999999993E-2</v>
      </c>
      <c r="AG19" s="38">
        <f>Input!AC52</f>
        <v>5.4994000000000001E-2</v>
      </c>
      <c r="AH19" s="192">
        <f>Input!AD52</f>
        <v>5.4837999999999998E-2</v>
      </c>
      <c r="AI19" s="180">
        <f>Input!AE52</f>
        <v>4.1553999999999994E-2</v>
      </c>
      <c r="AJ19" s="38">
        <f>Input!AF52</f>
        <v>4.1388999999999995E-2</v>
      </c>
      <c r="AK19" s="38">
        <f>Input!AG52</f>
        <v>4.0503499999999998E-2</v>
      </c>
      <c r="AL19" s="38">
        <f>Input!AH52</f>
        <v>4.0035999999999995E-2</v>
      </c>
      <c r="AM19" s="192">
        <f>Input!AI52</f>
        <v>6.9946499999999995E-2</v>
      </c>
      <c r="AN19" s="180">
        <f>Input!AJ52</f>
        <v>6.9946499999999995E-2</v>
      </c>
      <c r="AO19" s="38">
        <f>Input!AK52</f>
        <v>6.9946499999999995E-2</v>
      </c>
      <c r="AP19" s="38">
        <f>Input!AL52</f>
        <v>6.9946499999999995E-2</v>
      </c>
      <c r="AQ19" s="38">
        <f>Input!AM52</f>
        <v>6.9946499999999995E-2</v>
      </c>
      <c r="AR19" s="192">
        <f>Input!AN52</f>
        <v>6.9946499999999995E-2</v>
      </c>
    </row>
    <row r="20" spans="1:44" outlineLevel="1">
      <c r="A20" s="521">
        <f>ROW()</f>
        <v>20</v>
      </c>
      <c r="B20" s="35"/>
      <c r="D20" s="33" t="s">
        <v>76</v>
      </c>
      <c r="I20" s="41"/>
      <c r="J20" s="181"/>
      <c r="K20" s="149"/>
      <c r="L20" s="149"/>
      <c r="M20" s="149"/>
      <c r="N20" s="193"/>
      <c r="O20" s="181"/>
      <c r="P20" s="149"/>
      <c r="Q20" s="149"/>
      <c r="R20" s="149"/>
      <c r="S20" s="150"/>
      <c r="T20" s="211">
        <f>1/(1+T19)</f>
        <v>0.95668343793767152</v>
      </c>
      <c r="U20" s="212">
        <f>T20/(1+U19)</f>
        <v>0.91457168778717535</v>
      </c>
      <c r="V20" s="212">
        <f>U20/(1+V19)</f>
        <v>0.87495558651269367</v>
      </c>
      <c r="W20" s="212">
        <f>T20/(1+W19)</f>
        <v>0.87495558651269389</v>
      </c>
      <c r="X20" s="212">
        <f>W20/(1+X19)</f>
        <v>0.80020960749573256</v>
      </c>
      <c r="Y20" s="212">
        <f>X20/(1+Y19)</f>
        <v>0.7318490513108854</v>
      </c>
      <c r="Z20" s="213">
        <f>Y20/(1+Z19)</f>
        <v>0.66932842206283971</v>
      </c>
      <c r="AA20" s="211">
        <f>1/(1+AA19)</f>
        <v>0.97131479362699313</v>
      </c>
      <c r="AB20" s="240">
        <f t="shared" si="1"/>
        <v>0.91644537607087762</v>
      </c>
      <c r="AC20" s="240">
        <f t="shared" si="2"/>
        <v>0.91644537607087762</v>
      </c>
      <c r="AD20" s="240">
        <f>AA20/(1+AD19)</f>
        <v>0.91644537607087762</v>
      </c>
      <c r="AE20" s="41">
        <f t="shared" ref="AE20:AK20" si="3">AD20/(1+AE19)</f>
        <v>0.86484688143094446</v>
      </c>
      <c r="AF20" s="41">
        <f t="shared" si="3"/>
        <v>0.81680564085822704</v>
      </c>
      <c r="AG20" s="41">
        <f t="shared" si="3"/>
        <v>0.7742277594547714</v>
      </c>
      <c r="AH20" s="198">
        <f t="shared" si="3"/>
        <v>0.73397788044682832</v>
      </c>
      <c r="AI20" s="187">
        <f t="shared" si="3"/>
        <v>0.70469498503853689</v>
      </c>
      <c r="AJ20" s="41">
        <f t="shared" si="3"/>
        <v>0.67668756347391512</v>
      </c>
      <c r="AK20" s="41">
        <f t="shared" si="3"/>
        <v>0.65034626358672998</v>
      </c>
      <c r="AL20" s="149">
        <f>Input!AH53</f>
        <v>1</v>
      </c>
      <c r="AM20" s="203">
        <f>Input!AI53</f>
        <v>0.93462617056086461</v>
      </c>
      <c r="AN20" s="181">
        <f>Input!AJ53</f>
        <v>0.87352607869726639</v>
      </c>
      <c r="AO20" s="149">
        <f>Input!AK53</f>
        <v>0.81642033381787449</v>
      </c>
      <c r="AP20" s="149">
        <f>Input!AL53</f>
        <v>0.76304781016422274</v>
      </c>
      <c r="AQ20" s="149">
        <f>Input!AM53</f>
        <v>0.71316445276864104</v>
      </c>
      <c r="AR20" s="203">
        <f>Input!AN53</f>
        <v>0.66654216147128953</v>
      </c>
    </row>
    <row r="21" spans="1:44">
      <c r="A21" s="853" t="s">
        <v>354</v>
      </c>
      <c r="B21" s="717"/>
      <c r="C21" s="757"/>
      <c r="D21" s="717"/>
      <c r="E21" s="717"/>
      <c r="F21" s="717"/>
      <c r="G21" s="717"/>
      <c r="H21" s="717"/>
      <c r="I21" s="718"/>
      <c r="J21" s="719"/>
      <c r="K21" s="718"/>
      <c r="L21" s="718"/>
      <c r="M21" s="718"/>
      <c r="N21" s="720"/>
      <c r="O21" s="719"/>
      <c r="P21" s="718"/>
      <c r="Q21" s="718"/>
      <c r="R21" s="718"/>
      <c r="S21" s="718"/>
      <c r="T21" s="719"/>
      <c r="U21" s="718"/>
      <c r="V21" s="718"/>
      <c r="W21" s="718"/>
      <c r="X21" s="718"/>
      <c r="Y21" s="718"/>
      <c r="Z21" s="720"/>
      <c r="AA21" s="719"/>
      <c r="AB21" s="718"/>
      <c r="AC21" s="718"/>
      <c r="AD21" s="718"/>
      <c r="AE21" s="718"/>
      <c r="AF21" s="718"/>
      <c r="AG21" s="718"/>
      <c r="AH21" s="720"/>
      <c r="AI21" s="719"/>
      <c r="AJ21" s="718"/>
      <c r="AK21" s="718"/>
      <c r="AL21" s="718"/>
      <c r="AM21" s="720"/>
      <c r="AN21" s="719"/>
      <c r="AO21" s="718"/>
      <c r="AP21" s="718"/>
      <c r="AQ21" s="718"/>
      <c r="AR21" s="720"/>
    </row>
    <row r="22" spans="1:44" outlineLevel="1">
      <c r="A22" s="521">
        <f>ROW()</f>
        <v>22</v>
      </c>
      <c r="B22" s="35"/>
      <c r="J22" s="895"/>
      <c r="K22" s="896"/>
      <c r="L22" s="896"/>
      <c r="M22" s="896"/>
      <c r="N22" s="897"/>
      <c r="O22" s="898"/>
      <c r="P22" s="899"/>
      <c r="Q22" s="899"/>
      <c r="R22" s="899"/>
      <c r="S22" s="900"/>
      <c r="T22" s="1952"/>
      <c r="U22" s="1952"/>
      <c r="V22" s="1952"/>
      <c r="W22" s="1952"/>
      <c r="X22" s="1952"/>
      <c r="Y22" s="1952"/>
      <c r="Z22" s="1952"/>
      <c r="AA22" s="1171"/>
      <c r="AB22" s="1136"/>
      <c r="AC22" s="1136"/>
      <c r="AD22" s="1136" t="s">
        <v>593</v>
      </c>
      <c r="AE22" s="1136"/>
      <c r="AF22" s="1136"/>
      <c r="AG22" s="1136" t="s">
        <v>280</v>
      </c>
      <c r="AH22" s="1161"/>
      <c r="AI22" s="1413"/>
      <c r="AJ22" s="1137"/>
      <c r="AK22" s="1136" t="s">
        <v>280</v>
      </c>
      <c r="AL22" s="1137"/>
      <c r="AM22" s="1160"/>
      <c r="AN22" s="1413"/>
      <c r="AO22" s="1137"/>
      <c r="AP22" s="1136" t="s">
        <v>280</v>
      </c>
      <c r="AQ22" s="1137"/>
      <c r="AR22" s="1160"/>
    </row>
    <row r="23" spans="1:44" outlineLevel="1">
      <c r="A23" s="521">
        <f>ROW()</f>
        <v>23</v>
      </c>
      <c r="B23" s="35"/>
      <c r="C23" s="756" t="s">
        <v>145</v>
      </c>
      <c r="J23" s="114"/>
      <c r="N23" s="171"/>
      <c r="O23" s="204"/>
      <c r="P23" s="70"/>
      <c r="Q23" s="70"/>
      <c r="R23" s="70"/>
      <c r="S23" s="70"/>
      <c r="T23" s="218"/>
      <c r="U23" s="71"/>
      <c r="V23" s="71"/>
      <c r="W23" s="71"/>
      <c r="X23" s="71"/>
      <c r="Y23" s="71"/>
      <c r="Z23" s="219"/>
      <c r="AA23" s="218"/>
      <c r="AB23" s="71"/>
      <c r="AC23" s="71"/>
      <c r="AD23" s="71"/>
      <c r="AE23" s="71"/>
      <c r="AF23" s="71"/>
      <c r="AG23" s="71"/>
      <c r="AH23" s="219"/>
      <c r="AI23" s="218"/>
      <c r="AJ23" s="71"/>
      <c r="AK23" s="71"/>
      <c r="AL23" s="71"/>
      <c r="AM23" s="219"/>
      <c r="AN23" s="218"/>
      <c r="AO23" s="71"/>
      <c r="AP23" s="71"/>
      <c r="AQ23" s="71"/>
      <c r="AR23" s="219"/>
    </row>
    <row r="24" spans="1:44" outlineLevel="1">
      <c r="A24" s="521">
        <f>ROW()</f>
        <v>24</v>
      </c>
      <c r="B24" s="35"/>
      <c r="D24" s="33" t="s">
        <v>146</v>
      </c>
      <c r="J24" s="114"/>
      <c r="N24" s="171"/>
      <c r="O24" s="204"/>
      <c r="P24" s="70"/>
      <c r="Q24" s="70"/>
      <c r="R24" s="70"/>
      <c r="S24" s="70"/>
      <c r="T24" s="214">
        <f>Load_Tariffs!T80</f>
        <v>50.333333333333329</v>
      </c>
      <c r="U24" s="61">
        <f>Load_Tariffs!U80</f>
        <v>53</v>
      </c>
      <c r="V24" s="61">
        <f>Load_Tariffs!V80</f>
        <v>53.166666666666671</v>
      </c>
      <c r="W24" s="61">
        <f>Load_Tariffs!W80</f>
        <v>53.166666666666671</v>
      </c>
      <c r="X24" s="61">
        <f>Load_Tariffs!X80</f>
        <v>55.916666666666671</v>
      </c>
      <c r="Y24" s="61">
        <f>Load_Tariffs!Y80</f>
        <v>62.666666666666671</v>
      </c>
      <c r="Z24" s="215">
        <f>Load_Tariffs!Z80</f>
        <v>64.5</v>
      </c>
      <c r="AA24" s="214">
        <f>Load_Tariffs!AA80</f>
        <v>64.5</v>
      </c>
      <c r="AB24" s="1188"/>
      <c r="AC24" s="1188"/>
      <c r="AD24" s="61">
        <f>Load_Tariffs!AD80</f>
        <v>66.5</v>
      </c>
      <c r="AE24" s="61">
        <f>Load_Tariffs!AE80</f>
        <v>72</v>
      </c>
      <c r="AF24" s="61">
        <f>Load_Tariffs!AF80</f>
        <v>72.5</v>
      </c>
      <c r="AG24" s="61">
        <f>Load_Tariffs!AG80</f>
        <v>72.5</v>
      </c>
      <c r="AH24" s="215">
        <f>Load_Tariffs!AH80</f>
        <v>70.5</v>
      </c>
      <c r="AI24" s="214">
        <f>Load_Tariffs!AI80</f>
        <v>70</v>
      </c>
      <c r="AJ24" s="61">
        <f>Load_Tariffs!AJ80</f>
        <v>70</v>
      </c>
      <c r="AK24" s="61">
        <f>Load_Tariffs!AK80</f>
        <v>72</v>
      </c>
      <c r="AL24" s="61">
        <f>Load_Tariffs!AL80</f>
        <v>71</v>
      </c>
      <c r="AM24" s="215">
        <f>Load_Tariffs!AM80</f>
        <v>67.5</v>
      </c>
      <c r="AN24" s="214">
        <f>Load_Tariffs!AN80</f>
        <v>68</v>
      </c>
      <c r="AO24" s="61">
        <f>Load_Tariffs!AO80</f>
        <v>68</v>
      </c>
      <c r="AP24" s="61">
        <f>Load_Tariffs!AP80</f>
        <v>69</v>
      </c>
      <c r="AQ24" s="61">
        <f>Load_Tariffs!AQ80</f>
        <v>68</v>
      </c>
      <c r="AR24" s="215">
        <f>Load_Tariffs!AR80</f>
        <v>68</v>
      </c>
    </row>
    <row r="25" spans="1:44" outlineLevel="1">
      <c r="A25" s="521">
        <f>ROW()</f>
        <v>25</v>
      </c>
      <c r="B25" s="35"/>
      <c r="D25" s="33" t="s">
        <v>214</v>
      </c>
      <c r="J25" s="114"/>
      <c r="N25" s="171"/>
      <c r="O25" s="204"/>
      <c r="P25" s="70"/>
      <c r="Q25" s="70"/>
      <c r="R25" s="70"/>
      <c r="S25" s="70"/>
      <c r="T25" s="214">
        <f>Load_Tariffs!T81</f>
        <v>4810.6749778082176</v>
      </c>
      <c r="U25" s="61">
        <f>Load_Tariffs!U81</f>
        <v>0</v>
      </c>
      <c r="V25" s="61">
        <f>Load_Tariffs!V81</f>
        <v>0</v>
      </c>
      <c r="W25" s="61">
        <f>Load_Tariffs!W81</f>
        <v>9941.0928452054795</v>
      </c>
      <c r="X25" s="61">
        <f>Load_Tariffs!X81</f>
        <v>11680.597187397259</v>
      </c>
      <c r="Y25" s="61">
        <f>Load_Tariffs!Y81</f>
        <v>12196.775935616439</v>
      </c>
      <c r="Z25" s="215">
        <f>Load_Tariffs!Z81</f>
        <v>12836.935461643836</v>
      </c>
      <c r="AA25" s="214">
        <f>Load_Tariffs!AA81</f>
        <v>6908.5083550684922</v>
      </c>
      <c r="AB25" s="1188"/>
      <c r="AC25" s="1188"/>
      <c r="AD25" s="61">
        <f>Load_Tariffs!AD81</f>
        <v>13355.221036273972</v>
      </c>
      <c r="AE25" s="61">
        <f>Load_Tariffs!AE81</f>
        <v>15366.257616438357</v>
      </c>
      <c r="AF25" s="61">
        <f>Load_Tariffs!AF81</f>
        <v>15901.481849315074</v>
      </c>
      <c r="AG25" s="61">
        <f>Load_Tariffs!AG81</f>
        <v>16933.540499715076</v>
      </c>
      <c r="AH25" s="215">
        <f>Load_Tariffs!AH81</f>
        <v>17024.750908832881</v>
      </c>
      <c r="AI25" s="214">
        <f>Load_Tariffs!AI81</f>
        <v>16896.726076712337</v>
      </c>
      <c r="AJ25" s="61">
        <f>Load_Tariffs!AJ81</f>
        <v>17662.971630136992</v>
      </c>
      <c r="AK25" s="61">
        <f>Load_Tariffs!AK81</f>
        <v>17576.273000000005</v>
      </c>
      <c r="AL25" s="61">
        <f>Load_Tariffs!AL81</f>
        <v>17059.37656164384</v>
      </c>
      <c r="AM25" s="215">
        <f>Load_Tariffs!AM81</f>
        <v>14722.620344000001</v>
      </c>
      <c r="AN25" s="214">
        <f>Load_Tariffs!AN81</f>
        <v>12312.827968060607</v>
      </c>
      <c r="AO25" s="61">
        <f>Load_Tariffs!AO81</f>
        <v>12754.302109801527</v>
      </c>
      <c r="AP25" s="61">
        <f>Load_Tariffs!AP81</f>
        <v>13077.258637767443</v>
      </c>
      <c r="AQ25" s="61">
        <f>Load_Tariffs!AQ81</f>
        <v>13067.344695937009</v>
      </c>
      <c r="AR25" s="215">
        <f>Load_Tariffs!AR81</f>
        <v>13084.934211072003</v>
      </c>
    </row>
    <row r="26" spans="1:44" outlineLevel="1">
      <c r="A26" s="521">
        <f>ROW()</f>
        <v>26</v>
      </c>
      <c r="B26" s="35"/>
      <c r="D26" s="33" t="s">
        <v>215</v>
      </c>
      <c r="J26" s="114"/>
      <c r="N26" s="171"/>
      <c r="O26" s="204"/>
      <c r="P26" s="70"/>
      <c r="Q26" s="70"/>
      <c r="R26" s="70"/>
      <c r="S26" s="70"/>
      <c r="T26" s="214">
        <f>Load_Tariffs!T82</f>
        <v>1022.9822465753425</v>
      </c>
      <c r="U26" s="61">
        <f>Load_Tariffs!U82</f>
        <v>0</v>
      </c>
      <c r="V26" s="61">
        <f>Load_Tariffs!V82</f>
        <v>0</v>
      </c>
      <c r="W26" s="61">
        <f>Load_Tariffs!W82</f>
        <v>2395.2167123287672</v>
      </c>
      <c r="X26" s="61">
        <f>Load_Tariffs!X82</f>
        <v>6559.0234520547947</v>
      </c>
      <c r="Y26" s="61">
        <f>Load_Tariffs!Y82</f>
        <v>5974.0183890410945</v>
      </c>
      <c r="Z26" s="215">
        <f>Load_Tariffs!Z82</f>
        <v>6077.2200821917786</v>
      </c>
      <c r="AA26" s="214">
        <f>Load_Tariffs!AA82</f>
        <v>3742.0594191780838</v>
      </c>
      <c r="AB26" s="1188"/>
      <c r="AC26" s="1188"/>
      <c r="AD26" s="61">
        <f>Load_Tariffs!AD82</f>
        <v>7362.0873424657548</v>
      </c>
      <c r="AE26" s="61">
        <f>Load_Tariffs!AE82</f>
        <v>7594.702027397263</v>
      </c>
      <c r="AF26" s="61">
        <f>Load_Tariffs!AF82</f>
        <v>6938.8695890410927</v>
      </c>
      <c r="AG26" s="61">
        <f>Load_Tariffs!AG82</f>
        <v>6587.7075616438369</v>
      </c>
      <c r="AH26" s="215">
        <f>Load_Tariffs!AH82</f>
        <v>6529.5671780821931</v>
      </c>
      <c r="AI26" s="214">
        <f>Load_Tariffs!AI82</f>
        <v>6527.8805479452067</v>
      </c>
      <c r="AJ26" s="61">
        <f>Load_Tariffs!AJ82</f>
        <v>6479.8934246575336</v>
      </c>
      <c r="AK26" s="61">
        <f>Load_Tariffs!AK82</f>
        <v>6450.1399999999994</v>
      </c>
      <c r="AL26" s="61">
        <f>Load_Tariffs!AL82</f>
        <v>6237.2178082191786</v>
      </c>
      <c r="AM26" s="215">
        <f>Load_Tariffs!AM82</f>
        <v>5799.96</v>
      </c>
      <c r="AN26" s="214">
        <f>Load_Tariffs!AN82</f>
        <v>5975.7163636363639</v>
      </c>
      <c r="AO26" s="61">
        <f>Load_Tariffs!AO82</f>
        <v>6021.3325190839696</v>
      </c>
      <c r="AP26" s="61">
        <f>Load_Tariffs!AP82</f>
        <v>6204.6083720930237</v>
      </c>
      <c r="AQ26" s="61">
        <f>Load_Tariffs!AQ82</f>
        <v>6210.9807874015751</v>
      </c>
      <c r="AR26" s="215">
        <f>Load_Tariffs!AR82</f>
        <v>6310.3564800000004</v>
      </c>
    </row>
    <row r="27" spans="1:44" outlineLevel="1">
      <c r="A27" s="521">
        <f>ROW()</f>
        <v>27</v>
      </c>
      <c r="B27" s="35"/>
      <c r="D27" s="33" t="s">
        <v>149</v>
      </c>
      <c r="J27" s="114"/>
      <c r="N27" s="171"/>
      <c r="O27" s="204"/>
      <c r="P27" s="70"/>
      <c r="Q27" s="70"/>
      <c r="R27" s="70"/>
      <c r="S27" s="70"/>
      <c r="T27" s="214">
        <f>Load_Tariffs!T83</f>
        <v>10466.013769020001</v>
      </c>
      <c r="U27" s="61">
        <f>Load_Tariffs!U83</f>
        <v>0</v>
      </c>
      <c r="V27" s="61">
        <f>Load_Tariffs!V83</f>
        <v>0</v>
      </c>
      <c r="W27" s="61">
        <f>Load_Tariffs!W83</f>
        <v>23453.571719085001</v>
      </c>
      <c r="X27" s="61">
        <f>Load_Tariffs!X83</f>
        <v>30807.775555240001</v>
      </c>
      <c r="Y27" s="61">
        <f>Load_Tariffs!Y83</f>
        <v>28099.353761689996</v>
      </c>
      <c r="Z27" s="215">
        <f>Load_Tariffs!Z83</f>
        <v>29939.874695769999</v>
      </c>
      <c r="AA27" s="214">
        <f>Load_Tariffs!AA83</f>
        <v>16267.790643655</v>
      </c>
      <c r="AB27" s="1188"/>
      <c r="AC27" s="1188"/>
      <c r="AD27" s="61">
        <f>Load_Tariffs!AD83</f>
        <v>31828.349746005002</v>
      </c>
      <c r="AE27" s="61">
        <f>Load_Tariffs!AE83</f>
        <v>37584.499617170004</v>
      </c>
      <c r="AF27" s="61">
        <f>Load_Tariffs!AF83</f>
        <v>37057.851734475</v>
      </c>
      <c r="AG27" s="61">
        <f>Load_Tariffs!AG83</f>
        <v>42709.113946935002</v>
      </c>
      <c r="AH27" s="215">
        <f>Load_Tariffs!AH83</f>
        <v>37509.940872747</v>
      </c>
      <c r="AI27" s="214">
        <f>Load_Tariffs!AI83</f>
        <v>33716.244001875995</v>
      </c>
      <c r="AJ27" s="61">
        <f>Load_Tariffs!AJ83</f>
        <v>41797.035555531998</v>
      </c>
      <c r="AK27" s="61">
        <f>Load_Tariffs!AK83</f>
        <v>39754.902924073001</v>
      </c>
      <c r="AL27" s="61">
        <f>Load_Tariffs!AL83</f>
        <v>36358.586964268994</v>
      </c>
      <c r="AM27" s="215">
        <f>Load_Tariffs!AM83</f>
        <v>33517.634620448196</v>
      </c>
      <c r="AN27" s="214">
        <f>Load_Tariffs!AN83</f>
        <v>30675.48521872265</v>
      </c>
      <c r="AO27" s="61">
        <f>Load_Tariffs!AO83</f>
        <v>34707.167474254573</v>
      </c>
      <c r="AP27" s="61">
        <f>Load_Tariffs!AP83</f>
        <v>35976.560082220181</v>
      </c>
      <c r="AQ27" s="61">
        <f>Load_Tariffs!AQ83</f>
        <v>36159.004206227</v>
      </c>
      <c r="AR27" s="215">
        <f>Load_Tariffs!AR83</f>
        <v>36145.205453969458</v>
      </c>
    </row>
    <row r="28" spans="1:44" outlineLevel="1">
      <c r="A28" s="521">
        <f>ROW()</f>
        <v>28</v>
      </c>
      <c r="B28" s="35"/>
      <c r="D28" s="33" t="s">
        <v>150</v>
      </c>
      <c r="J28" s="114"/>
      <c r="N28" s="171"/>
      <c r="O28" s="204"/>
      <c r="P28" s="70"/>
      <c r="Q28" s="70"/>
      <c r="R28" s="70"/>
      <c r="S28" s="70"/>
      <c r="T28" s="214">
        <f>Load_Tariffs!T84</f>
        <v>1432.2451019000002</v>
      </c>
      <c r="U28" s="61">
        <f>Load_Tariffs!U84</f>
        <v>0</v>
      </c>
      <c r="V28" s="61">
        <f>Load_Tariffs!V84</f>
        <v>0</v>
      </c>
      <c r="W28" s="61">
        <f>Load_Tariffs!W84</f>
        <v>2792.5828359000002</v>
      </c>
      <c r="X28" s="61">
        <f>Load_Tariffs!X84</f>
        <v>22417.4488943</v>
      </c>
      <c r="Y28" s="61">
        <f>Load_Tariffs!Y84</f>
        <v>10456.275106800002</v>
      </c>
      <c r="Z28" s="215">
        <f>Load_Tariffs!Z84</f>
        <v>9608.1509189399985</v>
      </c>
      <c r="AA28" s="214">
        <f>Load_Tariffs!AA84</f>
        <v>5860.3465705000008</v>
      </c>
      <c r="AB28" s="1188"/>
      <c r="AC28" s="1188"/>
      <c r="AD28" s="61">
        <f>Load_Tariffs!AD84</f>
        <v>14173.393546700001</v>
      </c>
      <c r="AE28" s="61">
        <f>Load_Tariffs!AE84</f>
        <v>17215.381240400005</v>
      </c>
      <c r="AF28" s="61">
        <f>Load_Tariffs!AF84</f>
        <v>18631.627990720001</v>
      </c>
      <c r="AG28" s="61">
        <f>Load_Tariffs!AG84</f>
        <v>24799.913435500002</v>
      </c>
      <c r="AH28" s="215">
        <f>Load_Tariffs!AH84</f>
        <v>22350.33746748</v>
      </c>
      <c r="AI28" s="214">
        <f>Load_Tariffs!AI84</f>
        <v>19516.981129559997</v>
      </c>
      <c r="AJ28" s="61">
        <f>Load_Tariffs!AJ84</f>
        <v>25527.4891795</v>
      </c>
      <c r="AK28" s="61">
        <f>Load_Tariffs!AK84</f>
        <v>26913.826632840006</v>
      </c>
      <c r="AL28" s="61">
        <f>Load_Tariffs!AL84</f>
        <v>24812.554138979998</v>
      </c>
      <c r="AM28" s="215">
        <f>Load_Tariffs!AM84</f>
        <v>28905.851271846816</v>
      </c>
      <c r="AN28" s="214">
        <f>Load_Tariffs!AN84</f>
        <v>27085.907550323907</v>
      </c>
      <c r="AO28" s="61">
        <f>Load_Tariffs!AO84</f>
        <v>29640.942927670891</v>
      </c>
      <c r="AP28" s="61">
        <f>Load_Tariffs!AP84</f>
        <v>29768.008475067738</v>
      </c>
      <c r="AQ28" s="61">
        <f>Load_Tariffs!AQ84</f>
        <v>29960.832191451362</v>
      </c>
      <c r="AR28" s="215">
        <f>Load_Tariffs!AR84</f>
        <v>30075.17998681352</v>
      </c>
    </row>
    <row r="29" spans="1:44" outlineLevel="1">
      <c r="A29" s="521">
        <f>ROW()</f>
        <v>29</v>
      </c>
      <c r="B29" s="35"/>
      <c r="D29" s="116" t="s">
        <v>216</v>
      </c>
      <c r="E29" s="116"/>
      <c r="F29" s="116"/>
      <c r="G29" s="116"/>
      <c r="H29" s="116"/>
      <c r="I29" s="116"/>
      <c r="J29" s="370"/>
      <c r="K29" s="116"/>
      <c r="L29" s="116"/>
      <c r="M29" s="116"/>
      <c r="N29" s="371"/>
      <c r="O29" s="490"/>
      <c r="P29" s="491"/>
      <c r="Q29" s="491"/>
      <c r="R29" s="491"/>
      <c r="S29" s="491"/>
      <c r="T29" s="706">
        <f>Load_Tariffs!T71*1000</f>
        <v>2989027.0589999994</v>
      </c>
      <c r="U29" s="707">
        <f>Load_Tariffs!U71*1000</f>
        <v>3385705.709324602</v>
      </c>
      <c r="V29" s="707">
        <f>Load_Tariffs!V71*1000</f>
        <v>3676067.2486753967</v>
      </c>
      <c r="W29" s="707">
        <f>Load_Tariffs!W71*1000</f>
        <v>7061772.9579999987</v>
      </c>
      <c r="X29" s="707">
        <f>Load_Tariffs!X71*1000</f>
        <v>8562532.4850000031</v>
      </c>
      <c r="Y29" s="707">
        <f>Load_Tariffs!Y71*1000</f>
        <v>8478528.8239999991</v>
      </c>
      <c r="Z29" s="708">
        <f>Load_Tariffs!Z71*1000</f>
        <v>8669858.248999998</v>
      </c>
      <c r="AA29" s="706">
        <f>Load_Tariffs!AA71*1000</f>
        <v>4660411.4820000017</v>
      </c>
      <c r="AB29" s="1189"/>
      <c r="AC29" s="1189"/>
      <c r="AD29" s="707">
        <f>Load_Tariffs!AD71*1000</f>
        <v>8842923.4730000012</v>
      </c>
      <c r="AE29" s="707">
        <f>Load_Tariffs!AE71*1000</f>
        <v>9474734.7599999998</v>
      </c>
      <c r="AF29" s="707">
        <f>Load_Tariffs!AF71*1000</f>
        <v>9292616.6600000001</v>
      </c>
      <c r="AG29" s="707">
        <f>Load_Tariffs!AG71*1000</f>
        <v>9924907.2410000004</v>
      </c>
      <c r="AH29" s="708">
        <f>Load_Tariffs!AH71*1000</f>
        <v>8866005.9440000001</v>
      </c>
      <c r="AI29" s="706">
        <f>Load_Tariffs!AI71*1000</f>
        <v>8578785.8000000026</v>
      </c>
      <c r="AJ29" s="707">
        <f>Load_Tariffs!AJ71*1000</f>
        <v>12341997.451000001</v>
      </c>
      <c r="AK29" s="707">
        <f>Load_Tariffs!AK71*1000</f>
        <v>11830267.241999999</v>
      </c>
      <c r="AL29" s="707">
        <f>Load_Tariffs!AL71*1000</f>
        <v>11503749.147000002</v>
      </c>
      <c r="AM29" s="708">
        <f>Load_Tariffs!AM71*1000</f>
        <v>12150331.165525407</v>
      </c>
      <c r="AN29" s="706">
        <f>Load_Tariffs!AN71*1000</f>
        <v>12319640.944438655</v>
      </c>
      <c r="AO29" s="707">
        <f>Load_Tariffs!AO71*1000</f>
        <v>13696720.850431208</v>
      </c>
      <c r="AP29" s="707">
        <f>Load_Tariffs!AP71*1000</f>
        <v>14278122.096885979</v>
      </c>
      <c r="AQ29" s="707">
        <f>Load_Tariffs!AQ71*1000</f>
        <v>14357587.67327724</v>
      </c>
      <c r="AR29" s="708">
        <f>Load_Tariffs!AR71*1000</f>
        <v>14387703.883250784</v>
      </c>
    </row>
    <row r="30" spans="1:44" outlineLevel="1">
      <c r="A30" s="521">
        <f>ROW()</f>
        <v>30</v>
      </c>
      <c r="B30" s="35"/>
      <c r="C30" s="756" t="s">
        <v>154</v>
      </c>
      <c r="J30" s="114"/>
      <c r="N30" s="171"/>
      <c r="O30" s="204"/>
      <c r="P30" s="70"/>
      <c r="Q30" s="70"/>
      <c r="R30" s="70"/>
      <c r="S30" s="70"/>
      <c r="T30" s="218"/>
      <c r="U30" s="71"/>
      <c r="V30" s="71"/>
      <c r="W30" s="71"/>
      <c r="X30" s="71"/>
      <c r="Y30" s="71"/>
      <c r="Z30" s="219"/>
      <c r="AA30" s="218"/>
      <c r="AB30" s="1190"/>
      <c r="AC30" s="1190"/>
      <c r="AD30" s="71"/>
      <c r="AE30" s="71"/>
      <c r="AF30" s="71"/>
      <c r="AG30" s="71"/>
      <c r="AH30" s="219"/>
      <c r="AI30" s="218"/>
      <c r="AJ30" s="71"/>
      <c r="AK30" s="71"/>
      <c r="AL30" s="71"/>
      <c r="AM30" s="219"/>
      <c r="AN30" s="218"/>
      <c r="AO30" s="71"/>
      <c r="AP30" s="71"/>
      <c r="AQ30" s="71"/>
      <c r="AR30" s="219"/>
    </row>
    <row r="31" spans="1:44" outlineLevel="1">
      <c r="A31" s="521">
        <f>ROW()</f>
        <v>31</v>
      </c>
      <c r="B31" s="35"/>
      <c r="D31" s="33" t="s">
        <v>155</v>
      </c>
      <c r="J31" s="114"/>
      <c r="N31" s="171"/>
      <c r="O31" s="204"/>
      <c r="P31" s="70"/>
      <c r="Q31" s="70"/>
      <c r="R31" s="70"/>
      <c r="S31" s="70"/>
      <c r="T31" s="214">
        <f>Load_Tariffs!T37</f>
        <v>97.166666666666671</v>
      </c>
      <c r="U31" s="61">
        <f>Load_Tariffs!U37</f>
        <v>96.5</v>
      </c>
      <c r="V31" s="61">
        <f>Load_Tariffs!V37</f>
        <v>101</v>
      </c>
      <c r="W31" s="61">
        <f>Load_Tariffs!W37</f>
        <v>101</v>
      </c>
      <c r="X31" s="61">
        <f>Load_Tariffs!X37</f>
        <v>109.5</v>
      </c>
      <c r="Y31" s="61">
        <f>Load_Tariffs!Y37</f>
        <v>106.58333333333333</v>
      </c>
      <c r="Z31" s="215">
        <f>Load_Tariffs!Z37</f>
        <v>104.5</v>
      </c>
      <c r="AA31" s="214">
        <f>Load_Tariffs!AA37</f>
        <v>103</v>
      </c>
      <c r="AB31" s="1188"/>
      <c r="AC31" s="1188"/>
      <c r="AD31" s="61">
        <f>Load_Tariffs!AD37</f>
        <v>102.5</v>
      </c>
      <c r="AE31" s="61">
        <f>Load_Tariffs!AE37</f>
        <v>98.5</v>
      </c>
      <c r="AF31" s="61">
        <f>Load_Tariffs!AF37</f>
        <v>97</v>
      </c>
      <c r="AG31" s="61">
        <f>Load_Tariffs!AG37</f>
        <v>101</v>
      </c>
      <c r="AH31" s="215">
        <f>Load_Tariffs!AH37</f>
        <v>105.5</v>
      </c>
      <c r="AI31" s="214">
        <f>Load_Tariffs!AI37</f>
        <v>104.5</v>
      </c>
      <c r="AJ31" s="61">
        <f>Load_Tariffs!AJ37</f>
        <v>103</v>
      </c>
      <c r="AK31" s="61">
        <f>Load_Tariffs!AK37</f>
        <v>104</v>
      </c>
      <c r="AL31" s="61">
        <f>Load_Tariffs!AL37</f>
        <v>104</v>
      </c>
      <c r="AM31" s="215">
        <f>Load_Tariffs!AM37</f>
        <v>104.5</v>
      </c>
      <c r="AN31" s="214">
        <f>Load_Tariffs!AN37</f>
        <v>104</v>
      </c>
      <c r="AO31" s="61">
        <f>Load_Tariffs!AO37</f>
        <v>104</v>
      </c>
      <c r="AP31" s="61">
        <f>Load_Tariffs!AP37</f>
        <v>105</v>
      </c>
      <c r="AQ31" s="61">
        <f>Load_Tariffs!AQ37</f>
        <v>105</v>
      </c>
      <c r="AR31" s="215">
        <f>Load_Tariffs!AR37</f>
        <v>104</v>
      </c>
    </row>
    <row r="32" spans="1:44" outlineLevel="1">
      <c r="A32" s="521">
        <f>ROW()</f>
        <v>32</v>
      </c>
      <c r="B32" s="35"/>
      <c r="D32" s="33" t="s">
        <v>217</v>
      </c>
      <c r="J32" s="114"/>
      <c r="N32" s="171"/>
      <c r="O32" s="204"/>
      <c r="P32" s="70"/>
      <c r="Q32" s="70"/>
      <c r="R32" s="70"/>
      <c r="S32" s="70"/>
      <c r="T32" s="214">
        <f>Load_Tariffs!T91</f>
        <v>228196.54644999997</v>
      </c>
      <c r="U32" s="61">
        <f>Load_Tariffs!U91</f>
        <v>0</v>
      </c>
      <c r="V32" s="61">
        <f>Load_Tariffs!V91</f>
        <v>0</v>
      </c>
      <c r="W32" s="61">
        <f>Load_Tariffs!W91</f>
        <v>439801.47700000019</v>
      </c>
      <c r="X32" s="61">
        <f>Load_Tariffs!X91</f>
        <v>851175.00399999972</v>
      </c>
      <c r="Y32" s="61">
        <f>Load_Tariffs!Y91</f>
        <v>838543.44699999958</v>
      </c>
      <c r="Z32" s="215">
        <f>Load_Tariffs!Z91</f>
        <v>815846.86599999969</v>
      </c>
      <c r="AA32" s="214">
        <f>Load_Tariffs!AA91</f>
        <v>0</v>
      </c>
      <c r="AB32" s="1188"/>
      <c r="AC32" s="1188"/>
      <c r="AD32" s="61">
        <f>Load_Tariffs!AD91</f>
        <v>0</v>
      </c>
      <c r="AE32" s="61">
        <f>Load_Tariffs!AE91</f>
        <v>0</v>
      </c>
      <c r="AF32" s="61">
        <f>Load_Tariffs!AF91</f>
        <v>0</v>
      </c>
      <c r="AG32" s="61">
        <f>Load_Tariffs!AG91</f>
        <v>0</v>
      </c>
      <c r="AH32" s="215">
        <f>Load_Tariffs!AH91</f>
        <v>0</v>
      </c>
      <c r="AI32" s="214">
        <f>Load_Tariffs!AI91</f>
        <v>0</v>
      </c>
      <c r="AJ32" s="61">
        <f>Load_Tariffs!AJ91</f>
        <v>0</v>
      </c>
      <c r="AK32" s="61">
        <f>Load_Tariffs!AK91</f>
        <v>0</v>
      </c>
      <c r="AL32" s="61">
        <f>Load_Tariffs!AL91</f>
        <v>0</v>
      </c>
      <c r="AM32" s="215">
        <f>Load_Tariffs!AM91</f>
        <v>0</v>
      </c>
      <c r="AN32" s="214">
        <f>Load_Tariffs!AN91</f>
        <v>0</v>
      </c>
      <c r="AO32" s="61">
        <f>Load_Tariffs!AO91</f>
        <v>0</v>
      </c>
      <c r="AP32" s="61">
        <f>Load_Tariffs!AP91</f>
        <v>0</v>
      </c>
      <c r="AQ32" s="61">
        <f>Load_Tariffs!AQ91</f>
        <v>0</v>
      </c>
      <c r="AR32" s="215">
        <f>Load_Tariffs!AR91</f>
        <v>0</v>
      </c>
    </row>
    <row r="33" spans="1:44" outlineLevel="1">
      <c r="A33" s="521">
        <f>ROW()</f>
        <v>33</v>
      </c>
      <c r="B33" s="35"/>
      <c r="D33" s="33" t="s">
        <v>218</v>
      </c>
      <c r="J33" s="114"/>
      <c r="N33" s="171"/>
      <c r="O33" s="204"/>
      <c r="P33" s="70"/>
      <c r="Q33" s="70"/>
      <c r="R33" s="70"/>
      <c r="S33" s="70"/>
      <c r="T33" s="214">
        <f>Load_Tariffs!T92</f>
        <v>203649.75271</v>
      </c>
      <c r="U33" s="61">
        <f>Load_Tariffs!U92</f>
        <v>0</v>
      </c>
      <c r="V33" s="61">
        <f>Load_Tariffs!V92</f>
        <v>0</v>
      </c>
      <c r="W33" s="61">
        <f>Load_Tariffs!W92</f>
        <v>383576.21500000003</v>
      </c>
      <c r="X33" s="61">
        <f>Load_Tariffs!X92</f>
        <v>1168877.4160000004</v>
      </c>
      <c r="Y33" s="61">
        <f>Load_Tariffs!Y92</f>
        <v>1144950.2790000001</v>
      </c>
      <c r="Z33" s="215">
        <f>Load_Tariffs!Z92</f>
        <v>1068670.5360000001</v>
      </c>
      <c r="AA33" s="214">
        <f>Load_Tariffs!AA92</f>
        <v>0</v>
      </c>
      <c r="AB33" s="1188"/>
      <c r="AC33" s="1188"/>
      <c r="AD33" s="61">
        <f>Load_Tariffs!AD92</f>
        <v>0</v>
      </c>
      <c r="AE33" s="61">
        <f>Load_Tariffs!AE92</f>
        <v>0</v>
      </c>
      <c r="AF33" s="61">
        <f>Load_Tariffs!AF92</f>
        <v>0</v>
      </c>
      <c r="AG33" s="61">
        <f>Load_Tariffs!AG92</f>
        <v>0</v>
      </c>
      <c r="AH33" s="215">
        <f>Load_Tariffs!AH92</f>
        <v>0</v>
      </c>
      <c r="AI33" s="214">
        <f>Load_Tariffs!AI92</f>
        <v>0</v>
      </c>
      <c r="AJ33" s="61">
        <f>Load_Tariffs!AJ92</f>
        <v>0</v>
      </c>
      <c r="AK33" s="61">
        <f>Load_Tariffs!AK92</f>
        <v>0</v>
      </c>
      <c r="AL33" s="61">
        <f>Load_Tariffs!AL92</f>
        <v>0</v>
      </c>
      <c r="AM33" s="215">
        <f>Load_Tariffs!AM92</f>
        <v>0</v>
      </c>
      <c r="AN33" s="214">
        <f>Load_Tariffs!AN92</f>
        <v>0</v>
      </c>
      <c r="AO33" s="61">
        <f>Load_Tariffs!AO92</f>
        <v>0</v>
      </c>
      <c r="AP33" s="61">
        <f>Load_Tariffs!AP92</f>
        <v>0</v>
      </c>
      <c r="AQ33" s="61">
        <f>Load_Tariffs!AQ92</f>
        <v>0</v>
      </c>
      <c r="AR33" s="215">
        <f>Load_Tariffs!AR92</f>
        <v>0</v>
      </c>
    </row>
    <row r="34" spans="1:44" outlineLevel="1">
      <c r="A34" s="521">
        <f>ROW()</f>
        <v>34</v>
      </c>
      <c r="B34" s="35"/>
      <c r="D34" s="33" t="s">
        <v>219</v>
      </c>
      <c r="J34" s="114"/>
      <c r="N34" s="171"/>
      <c r="O34" s="204"/>
      <c r="P34" s="70"/>
      <c r="Q34" s="70"/>
      <c r="R34" s="70"/>
      <c r="S34" s="70"/>
      <c r="T34" s="214">
        <f>Load_Tariffs!T93</f>
        <v>455151.03845111106</v>
      </c>
      <c r="U34" s="61">
        <f>Load_Tariffs!U93</f>
        <v>0</v>
      </c>
      <c r="V34" s="61">
        <f>Load_Tariffs!V93</f>
        <v>0</v>
      </c>
      <c r="W34" s="61">
        <f>Load_Tariffs!W93</f>
        <v>992837.47238888894</v>
      </c>
      <c r="X34" s="61">
        <f>Load_Tariffs!X93</f>
        <v>0</v>
      </c>
      <c r="Y34" s="61">
        <f>Load_Tariffs!Y93</f>
        <v>0</v>
      </c>
      <c r="Z34" s="215">
        <f>Load_Tariffs!Z93</f>
        <v>0</v>
      </c>
      <c r="AA34" s="214">
        <f>Load_Tariffs!AA93</f>
        <v>0</v>
      </c>
      <c r="AB34" s="1188"/>
      <c r="AC34" s="1188"/>
      <c r="AD34" s="61">
        <f>Load_Tariffs!AD93</f>
        <v>0</v>
      </c>
      <c r="AE34" s="61">
        <f>Load_Tariffs!AE93</f>
        <v>0</v>
      </c>
      <c r="AF34" s="61">
        <f>Load_Tariffs!AF93</f>
        <v>0</v>
      </c>
      <c r="AG34" s="61">
        <f>Load_Tariffs!AG93</f>
        <v>0</v>
      </c>
      <c r="AH34" s="215">
        <f>Load_Tariffs!AH93</f>
        <v>0</v>
      </c>
      <c r="AI34" s="214">
        <f>Load_Tariffs!AI93</f>
        <v>0</v>
      </c>
      <c r="AJ34" s="61">
        <f>Load_Tariffs!AJ93</f>
        <v>0</v>
      </c>
      <c r="AK34" s="61">
        <f>Load_Tariffs!AK93</f>
        <v>0</v>
      </c>
      <c r="AL34" s="61">
        <f>Load_Tariffs!AL93</f>
        <v>0</v>
      </c>
      <c r="AM34" s="215">
        <f>Load_Tariffs!AM93</f>
        <v>0</v>
      </c>
      <c r="AN34" s="214">
        <f>Load_Tariffs!AN93</f>
        <v>0</v>
      </c>
      <c r="AO34" s="61">
        <f>Load_Tariffs!AO93</f>
        <v>0</v>
      </c>
      <c r="AP34" s="61">
        <f>Load_Tariffs!AP93</f>
        <v>0</v>
      </c>
      <c r="AQ34" s="61">
        <f>Load_Tariffs!AQ93</f>
        <v>0</v>
      </c>
      <c r="AR34" s="215">
        <f>Load_Tariffs!AR93</f>
        <v>0</v>
      </c>
    </row>
    <row r="35" spans="1:44" outlineLevel="1">
      <c r="A35" s="521">
        <f>ROW()</f>
        <v>35</v>
      </c>
      <c r="B35" s="35"/>
      <c r="D35" s="33" t="s">
        <v>330</v>
      </c>
      <c r="J35" s="114"/>
      <c r="N35" s="171"/>
      <c r="O35" s="204"/>
      <c r="P35" s="70"/>
      <c r="Q35" s="70"/>
      <c r="R35" s="70"/>
      <c r="S35" s="70"/>
      <c r="T35" s="214"/>
      <c r="U35" s="61"/>
      <c r="V35" s="61"/>
      <c r="W35" s="61"/>
      <c r="X35" s="61"/>
      <c r="Y35" s="61"/>
      <c r="Z35" s="215"/>
      <c r="AA35" s="214">
        <f>Load_Tariffs!AA94</f>
        <v>405625.6059999998</v>
      </c>
      <c r="AB35" s="1188"/>
      <c r="AC35" s="1188"/>
      <c r="AD35" s="61">
        <f>Load_Tariffs!AD94</f>
        <v>785654.97699999937</v>
      </c>
      <c r="AE35" s="61">
        <f>Load_Tariffs!AE94</f>
        <v>762671.74186472897</v>
      </c>
      <c r="AF35" s="61">
        <f>Load_Tariffs!AF94</f>
        <v>768684.56899999944</v>
      </c>
      <c r="AG35" s="61">
        <f>Load_Tariffs!AG94</f>
        <v>777864.02399999974</v>
      </c>
      <c r="AH35" s="215">
        <f>Load_Tariffs!AH94</f>
        <v>796479.23199999949</v>
      </c>
      <c r="AI35" s="214">
        <f>Load_Tariffs!AI94</f>
        <v>761528.09599999955</v>
      </c>
      <c r="AJ35" s="61">
        <f>Load_Tariffs!AJ94</f>
        <v>794158.32799999951</v>
      </c>
      <c r="AK35" s="61">
        <f>Load_Tariffs!AK94</f>
        <v>838985.78318482381</v>
      </c>
      <c r="AL35" s="61">
        <f>Load_Tariffs!AL94</f>
        <v>824989.50371806847</v>
      </c>
      <c r="AM35" s="215">
        <f>Load_Tariffs!AM94</f>
        <v>833149.91162880848</v>
      </c>
      <c r="AN35" s="214">
        <f>Load_Tariffs!AN94</f>
        <v>865306.83384556929</v>
      </c>
      <c r="AO35" s="61">
        <f>Load_Tariffs!AO94</f>
        <v>866064.30160328979</v>
      </c>
      <c r="AP35" s="61">
        <f>Load_Tariffs!AP94</f>
        <v>874301.69326965604</v>
      </c>
      <c r="AQ35" s="61">
        <f>Load_Tariffs!AQ94</f>
        <v>877573.56583865371</v>
      </c>
      <c r="AR35" s="215">
        <f>Load_Tariffs!AR94</f>
        <v>881157.2138685293</v>
      </c>
    </row>
    <row r="36" spans="1:44" outlineLevel="1">
      <c r="A36" s="521">
        <f>ROW()</f>
        <v>36</v>
      </c>
      <c r="B36" s="35"/>
      <c r="D36" s="45" t="s">
        <v>331</v>
      </c>
      <c r="E36" s="45"/>
      <c r="F36" s="45"/>
      <c r="G36" s="45"/>
      <c r="H36" s="45"/>
      <c r="I36" s="45"/>
      <c r="J36" s="182"/>
      <c r="K36" s="45"/>
      <c r="L36" s="45"/>
      <c r="M36" s="45"/>
      <c r="N36" s="194"/>
      <c r="O36" s="206"/>
      <c r="P36" s="73"/>
      <c r="Q36" s="73"/>
      <c r="R36" s="73"/>
      <c r="S36" s="73"/>
      <c r="T36" s="216"/>
      <c r="U36" s="121"/>
      <c r="V36" s="121"/>
      <c r="W36" s="121"/>
      <c r="X36" s="121"/>
      <c r="Y36" s="121"/>
      <c r="Z36" s="217"/>
      <c r="AA36" s="216">
        <f>Load_Tariffs!AA95</f>
        <v>542794.27899999998</v>
      </c>
      <c r="AB36" s="1191"/>
      <c r="AC36" s="1191"/>
      <c r="AD36" s="121">
        <f>Load_Tariffs!AD95</f>
        <v>1018804.0150000001</v>
      </c>
      <c r="AE36" s="121">
        <f>Load_Tariffs!AE95</f>
        <v>1008052.4831352708</v>
      </c>
      <c r="AF36" s="121">
        <f>Load_Tariffs!AF95</f>
        <v>1025065.9580000001</v>
      </c>
      <c r="AG36" s="121">
        <f>Load_Tariffs!AG95</f>
        <v>1010103.2540000001</v>
      </c>
      <c r="AH36" s="217">
        <f>Load_Tariffs!AH95</f>
        <v>1045425.8740000001</v>
      </c>
      <c r="AI36" s="216">
        <f>Load_Tariffs!AI95</f>
        <v>949887.24800000014</v>
      </c>
      <c r="AJ36" s="121">
        <f>Load_Tariffs!AJ95</f>
        <v>1034727.6009999999</v>
      </c>
      <c r="AK36" s="121">
        <f>Load_Tariffs!AK95</f>
        <v>1079301.4968151755</v>
      </c>
      <c r="AL36" s="121">
        <f>Load_Tariffs!AL95</f>
        <v>1054413.586281931</v>
      </c>
      <c r="AM36" s="217">
        <f>Load_Tariffs!AM95</f>
        <v>1064843.3492448635</v>
      </c>
      <c r="AN36" s="216">
        <f>Load_Tariffs!AN95</f>
        <v>1105942.8972094776</v>
      </c>
      <c r="AO36" s="121">
        <f>Load_Tariffs!AO95</f>
        <v>1106911.0117022214</v>
      </c>
      <c r="AP36" s="121">
        <f>Load_Tariffs!AP95</f>
        <v>1117439.1670901356</v>
      </c>
      <c r="AQ36" s="121">
        <f>Load_Tariffs!AQ95</f>
        <v>1121620.925614076</v>
      </c>
      <c r="AR36" s="217">
        <f>Load_Tariffs!AR95</f>
        <v>1126201.1622766322</v>
      </c>
    </row>
    <row r="37" spans="1:44" outlineLevel="1">
      <c r="A37" s="521">
        <f>ROW()</f>
        <v>37</v>
      </c>
      <c r="B37" s="35"/>
      <c r="D37" s="33" t="s">
        <v>216</v>
      </c>
      <c r="J37" s="114"/>
      <c r="N37" s="171"/>
      <c r="O37" s="204"/>
      <c r="P37" s="70"/>
      <c r="Q37" s="70"/>
      <c r="R37" s="70"/>
      <c r="S37" s="70"/>
      <c r="T37" s="218">
        <f t="shared" ref="T37:Z37" si="4">SUM(T32:T36)</f>
        <v>886997.337611111</v>
      </c>
      <c r="U37" s="71">
        <f t="shared" si="4"/>
        <v>0</v>
      </c>
      <c r="V37" s="71">
        <f t="shared" si="4"/>
        <v>0</v>
      </c>
      <c r="W37" s="71">
        <f t="shared" si="4"/>
        <v>1816215.1643888892</v>
      </c>
      <c r="X37" s="71">
        <f t="shared" si="4"/>
        <v>2020052.4200000002</v>
      </c>
      <c r="Y37" s="71">
        <f t="shared" si="4"/>
        <v>1983493.7259999998</v>
      </c>
      <c r="Z37" s="219">
        <f t="shared" si="4"/>
        <v>1884517.4019999998</v>
      </c>
      <c r="AA37" s="218">
        <f>SUM(AA32:AA36)</f>
        <v>948419.88499999978</v>
      </c>
      <c r="AB37" s="1190"/>
      <c r="AC37" s="1190"/>
      <c r="AD37" s="71">
        <f t="shared" ref="AD37:AH37" si="5">SUM(AD32:AD36)</f>
        <v>1804458.9919999996</v>
      </c>
      <c r="AE37" s="71">
        <f t="shared" si="5"/>
        <v>1770724.2249999996</v>
      </c>
      <c r="AF37" s="71">
        <f t="shared" si="5"/>
        <v>1793750.5269999995</v>
      </c>
      <c r="AG37" s="71">
        <f t="shared" si="5"/>
        <v>1787967.2779999999</v>
      </c>
      <c r="AH37" s="219">
        <f t="shared" si="5"/>
        <v>1841905.1059999997</v>
      </c>
      <c r="AI37" s="218">
        <f t="shared" ref="AI37:AM37" si="6">SUM(AI32:AI36)</f>
        <v>1711415.3439999996</v>
      </c>
      <c r="AJ37" s="71">
        <f t="shared" si="6"/>
        <v>1828885.9289999995</v>
      </c>
      <c r="AK37" s="71">
        <f t="shared" si="6"/>
        <v>1918287.2799999993</v>
      </c>
      <c r="AL37" s="71">
        <f t="shared" si="6"/>
        <v>1879403.0899999994</v>
      </c>
      <c r="AM37" s="219">
        <f t="shared" si="6"/>
        <v>1897993.2608736721</v>
      </c>
      <c r="AN37" s="218">
        <f t="shared" ref="AN37:AR37" si="7">SUM(AN32:AN36)</f>
        <v>1971249.7310550469</v>
      </c>
      <c r="AO37" s="71">
        <f t="shared" si="7"/>
        <v>1972975.3133055111</v>
      </c>
      <c r="AP37" s="71">
        <f t="shared" si="7"/>
        <v>1991740.8603597917</v>
      </c>
      <c r="AQ37" s="71">
        <f t="shared" si="7"/>
        <v>1999194.4914527298</v>
      </c>
      <c r="AR37" s="219">
        <f t="shared" si="7"/>
        <v>2007358.3761451615</v>
      </c>
    </row>
    <row r="38" spans="1:44" outlineLevel="1">
      <c r="A38" s="521">
        <f>ROW()</f>
        <v>38</v>
      </c>
      <c r="B38" s="35"/>
      <c r="C38" s="756" t="s">
        <v>160</v>
      </c>
      <c r="J38" s="114"/>
      <c r="N38" s="171"/>
      <c r="O38" s="204"/>
      <c r="P38" s="70"/>
      <c r="Q38" s="70"/>
      <c r="R38" s="70"/>
      <c r="S38" s="70"/>
      <c r="T38" s="218"/>
      <c r="U38" s="71"/>
      <c r="V38" s="71"/>
      <c r="W38" s="71"/>
      <c r="X38" s="71"/>
      <c r="Y38" s="71"/>
      <c r="Z38" s="219"/>
      <c r="AA38" s="218"/>
      <c r="AB38" s="1190"/>
      <c r="AC38" s="1190"/>
      <c r="AD38" s="71"/>
      <c r="AE38" s="71"/>
      <c r="AF38" s="71"/>
      <c r="AG38" s="71"/>
      <c r="AH38" s="219"/>
      <c r="AI38" s="218"/>
      <c r="AJ38" s="71"/>
      <c r="AK38" s="71"/>
      <c r="AL38" s="71"/>
      <c r="AM38" s="219"/>
      <c r="AN38" s="218"/>
      <c r="AO38" s="71"/>
      <c r="AP38" s="71"/>
      <c r="AQ38" s="71"/>
      <c r="AR38" s="219"/>
    </row>
    <row r="39" spans="1:44" outlineLevel="1">
      <c r="A39" s="521">
        <f>ROW()</f>
        <v>39</v>
      </c>
      <c r="B39" s="35"/>
      <c r="D39" s="33" t="s">
        <v>146</v>
      </c>
      <c r="J39" s="114"/>
      <c r="N39" s="171"/>
      <c r="O39" s="204"/>
      <c r="P39" s="70"/>
      <c r="Q39" s="70"/>
      <c r="R39" s="70"/>
      <c r="S39" s="70"/>
      <c r="T39" s="214">
        <f>Load_Tariffs!T38</f>
        <v>1222.1666666666667</v>
      </c>
      <c r="U39" s="61">
        <f>Load_Tariffs!U38</f>
        <v>1242</v>
      </c>
      <c r="V39" s="61">
        <f>Load_Tariffs!V38</f>
        <v>1256.3333333333333</v>
      </c>
      <c r="W39" s="61">
        <f>Load_Tariffs!W38</f>
        <v>1256.3333333333333</v>
      </c>
      <c r="X39" s="61">
        <f>Load_Tariffs!X38</f>
        <v>1297.4166666666667</v>
      </c>
      <c r="Y39" s="61">
        <f>Load_Tariffs!Y38</f>
        <v>1334.4166666666667</v>
      </c>
      <c r="Z39" s="215">
        <f>Load_Tariffs!Z38</f>
        <v>1364</v>
      </c>
      <c r="AA39" s="214">
        <f>Load_Tariffs!AA38</f>
        <v>1399</v>
      </c>
      <c r="AB39" s="1188"/>
      <c r="AC39" s="1188"/>
      <c r="AD39" s="61">
        <f>Load_Tariffs!AD38</f>
        <v>1444</v>
      </c>
      <c r="AE39" s="61">
        <f>Load_Tariffs!AE38</f>
        <v>1518.5</v>
      </c>
      <c r="AF39" s="61">
        <f>Load_Tariffs!AF38</f>
        <v>1599.5</v>
      </c>
      <c r="AG39" s="61">
        <f>Load_Tariffs!AG38</f>
        <v>1670.5</v>
      </c>
      <c r="AH39" s="215">
        <f>Load_Tariffs!AH38</f>
        <v>1739</v>
      </c>
      <c r="AI39" s="214">
        <f>Load_Tariffs!AI38</f>
        <v>1807.5</v>
      </c>
      <c r="AJ39" s="61">
        <f>Load_Tariffs!AJ38</f>
        <v>1876.5</v>
      </c>
      <c r="AK39" s="61">
        <f>Load_Tariffs!AK38</f>
        <v>1940</v>
      </c>
      <c r="AL39" s="61">
        <f>Load_Tariffs!AL38</f>
        <v>1994.5</v>
      </c>
      <c r="AM39" s="215">
        <f>Load_Tariffs!AM38</f>
        <v>2045.5</v>
      </c>
      <c r="AN39" s="214">
        <f>Load_Tariffs!AN38</f>
        <v>2101</v>
      </c>
      <c r="AO39" s="61">
        <f>Load_Tariffs!AO38</f>
        <v>2152</v>
      </c>
      <c r="AP39" s="61">
        <f>Load_Tariffs!AP38</f>
        <v>2205</v>
      </c>
      <c r="AQ39" s="61">
        <f>Load_Tariffs!AQ38</f>
        <v>2259</v>
      </c>
      <c r="AR39" s="215">
        <f>Load_Tariffs!AR38</f>
        <v>2311</v>
      </c>
    </row>
    <row r="40" spans="1:44" outlineLevel="1">
      <c r="A40" s="521">
        <f>ROW()</f>
        <v>40</v>
      </c>
      <c r="B40" s="35"/>
      <c r="D40" s="33" t="s">
        <v>217</v>
      </c>
      <c r="J40" s="114"/>
      <c r="N40" s="171"/>
      <c r="O40" s="204"/>
      <c r="P40" s="70"/>
      <c r="Q40" s="70"/>
      <c r="R40" s="70"/>
      <c r="S40" s="70"/>
      <c r="T40" s="214">
        <f>Load_Tariffs!T102</f>
        <v>649493.46308430098</v>
      </c>
      <c r="U40" s="61">
        <f>Load_Tariffs!U102</f>
        <v>0</v>
      </c>
      <c r="V40" s="61">
        <f>Load_Tariffs!V102</f>
        <v>0</v>
      </c>
      <c r="W40" s="61">
        <f>Load_Tariffs!W102</f>
        <v>1389540.3216680188</v>
      </c>
      <c r="X40" s="61">
        <f>Load_Tariffs!X102</f>
        <v>1385587.4640654589</v>
      </c>
      <c r="Y40" s="61">
        <f>Load_Tariffs!Y102</f>
        <v>1463332.4407086023</v>
      </c>
      <c r="Z40" s="215">
        <f>Load_Tariffs!Z102</f>
        <v>1472170.211434565</v>
      </c>
      <c r="AA40" s="214">
        <f>Load_Tariffs!AA102</f>
        <v>791288.48154087854</v>
      </c>
      <c r="AB40" s="1188"/>
      <c r="AC40" s="1188"/>
      <c r="AD40" s="61">
        <f>Load_Tariffs!AD102</f>
        <v>1523036.7203256655</v>
      </c>
      <c r="AE40" s="61">
        <f>Load_Tariffs!AE102</f>
        <v>1664051.4054111738</v>
      </c>
      <c r="AF40" s="61">
        <f>Load_Tariffs!AF102</f>
        <v>1632990.4659881063</v>
      </c>
      <c r="AG40" s="61">
        <f>Load_Tariffs!AG102</f>
        <v>1714526.3968731477</v>
      </c>
      <c r="AH40" s="215">
        <f>Load_Tariffs!AH102</f>
        <v>1716864.059094785</v>
      </c>
      <c r="AI40" s="214">
        <f>Load_Tariffs!AI102</f>
        <v>1628082.8629007544</v>
      </c>
      <c r="AJ40" s="61">
        <f>Load_Tariffs!AJ102</f>
        <v>1801812.4289791191</v>
      </c>
      <c r="AK40" s="61">
        <f>Load_Tariffs!AK102</f>
        <v>1857482.049848171</v>
      </c>
      <c r="AL40" s="61">
        <f>Load_Tariffs!AL102</f>
        <v>1925710.3432127465</v>
      </c>
      <c r="AM40" s="215">
        <f>Load_Tariffs!AM102</f>
        <v>1926878.1392050891</v>
      </c>
      <c r="AN40" s="214">
        <f>Load_Tariffs!AN102</f>
        <v>1999277.5502473637</v>
      </c>
      <c r="AO40" s="61">
        <f>Load_Tariffs!AO102</f>
        <v>2021741.0235217588</v>
      </c>
      <c r="AP40" s="61">
        <f>Load_Tariffs!AP102</f>
        <v>2046498.1171716824</v>
      </c>
      <c r="AQ40" s="61">
        <f>Load_Tariffs!AQ102</f>
        <v>2065333.8556146955</v>
      </c>
      <c r="AR40" s="215">
        <f>Load_Tariffs!AR102</f>
        <v>2082551.7750846576</v>
      </c>
    </row>
    <row r="41" spans="1:44" outlineLevel="1">
      <c r="A41" s="521">
        <f>ROW()</f>
        <v>41</v>
      </c>
      <c r="B41" s="35"/>
      <c r="D41" s="33" t="s">
        <v>218</v>
      </c>
      <c r="J41" s="114"/>
      <c r="N41" s="171"/>
      <c r="O41" s="204"/>
      <c r="P41" s="70"/>
      <c r="Q41" s="70"/>
      <c r="R41" s="70"/>
      <c r="S41" s="70"/>
      <c r="T41" s="214">
        <f>Load_Tariffs!T103</f>
        <v>94260.562804167857</v>
      </c>
      <c r="U41" s="61">
        <f>Load_Tariffs!U103</f>
        <v>0</v>
      </c>
      <c r="V41" s="61">
        <f>Load_Tariffs!V103</f>
        <v>0</v>
      </c>
      <c r="W41" s="61">
        <f>Load_Tariffs!W103</f>
        <v>202653.31685575721</v>
      </c>
      <c r="X41" s="61">
        <f>Load_Tariffs!X103</f>
        <v>168076.38192726861</v>
      </c>
      <c r="Y41" s="61">
        <f>Load_Tariffs!Y103</f>
        <v>176654.19472850335</v>
      </c>
      <c r="Z41" s="215">
        <f>Load_Tariffs!Z103</f>
        <v>175019.48565974514</v>
      </c>
      <c r="AA41" s="214">
        <f>Load_Tariffs!AA103</f>
        <v>0</v>
      </c>
      <c r="AB41" s="1188"/>
      <c r="AC41" s="1188"/>
      <c r="AD41" s="61">
        <f>Load_Tariffs!AD103</f>
        <v>0</v>
      </c>
      <c r="AE41" s="61">
        <f>Load_Tariffs!AE103</f>
        <v>0</v>
      </c>
      <c r="AF41" s="61">
        <f>Load_Tariffs!AF103</f>
        <v>0</v>
      </c>
      <c r="AG41" s="61">
        <f>Load_Tariffs!AG103</f>
        <v>0</v>
      </c>
      <c r="AH41" s="215">
        <f>Load_Tariffs!AH103</f>
        <v>0</v>
      </c>
      <c r="AI41" s="214">
        <f>Load_Tariffs!AI103</f>
        <v>0</v>
      </c>
      <c r="AJ41" s="61">
        <f>Load_Tariffs!AJ103</f>
        <v>0</v>
      </c>
      <c r="AK41" s="61">
        <f>Load_Tariffs!AK103</f>
        <v>0</v>
      </c>
      <c r="AL41" s="61">
        <f>Load_Tariffs!AL103</f>
        <v>0</v>
      </c>
      <c r="AM41" s="215">
        <f>Load_Tariffs!AM103</f>
        <v>0</v>
      </c>
      <c r="AN41" s="214">
        <f>Load_Tariffs!AN103</f>
        <v>0</v>
      </c>
      <c r="AO41" s="61">
        <f>Load_Tariffs!AO103</f>
        <v>0</v>
      </c>
      <c r="AP41" s="61">
        <f>Load_Tariffs!AP103</f>
        <v>0</v>
      </c>
      <c r="AQ41" s="61">
        <f>Load_Tariffs!AQ103</f>
        <v>0</v>
      </c>
      <c r="AR41" s="215">
        <f>Load_Tariffs!AR103</f>
        <v>0</v>
      </c>
    </row>
    <row r="42" spans="1:44" outlineLevel="1">
      <c r="A42" s="521">
        <f>ROW()</f>
        <v>42</v>
      </c>
      <c r="B42" s="35"/>
      <c r="D42" s="45" t="s">
        <v>331</v>
      </c>
      <c r="E42" s="45"/>
      <c r="F42" s="45"/>
      <c r="G42" s="45"/>
      <c r="H42" s="45"/>
      <c r="I42" s="45"/>
      <c r="J42" s="182"/>
      <c r="K42" s="45"/>
      <c r="L42" s="45"/>
      <c r="M42" s="45"/>
      <c r="N42" s="194"/>
      <c r="O42" s="206"/>
      <c r="P42" s="73"/>
      <c r="Q42" s="73"/>
      <c r="R42" s="73"/>
      <c r="S42" s="73"/>
      <c r="T42" s="216"/>
      <c r="U42" s="121"/>
      <c r="V42" s="121"/>
      <c r="W42" s="121"/>
      <c r="X42" s="121"/>
      <c r="Y42" s="121"/>
      <c r="Z42" s="217"/>
      <c r="AA42" s="216">
        <f>Load_Tariffs!AA104</f>
        <v>97970.161206821096</v>
      </c>
      <c r="AB42" s="1191"/>
      <c r="AC42" s="1191"/>
      <c r="AD42" s="121">
        <f>Load_Tariffs!AD104</f>
        <v>197766.15233349439</v>
      </c>
      <c r="AE42" s="121">
        <f>Load_Tariffs!AE104</f>
        <v>266373.90938764281</v>
      </c>
      <c r="AF42" s="121">
        <f>Load_Tariffs!AF104</f>
        <v>241805.85277996695</v>
      </c>
      <c r="AG42" s="121">
        <f>Load_Tariffs!AG104</f>
        <v>290029.49729107774</v>
      </c>
      <c r="AH42" s="217">
        <f>Load_Tariffs!AH104</f>
        <v>235799.39768034636</v>
      </c>
      <c r="AI42" s="216">
        <f>Load_Tariffs!AI104</f>
        <v>212062.01341215457</v>
      </c>
      <c r="AJ42" s="121">
        <f>Load_Tariffs!AJ104</f>
        <v>274662.57793375396</v>
      </c>
      <c r="AK42" s="121">
        <f>Load_Tariffs!AK104</f>
        <v>278840.73528158991</v>
      </c>
      <c r="AL42" s="121">
        <f>Load_Tariffs!AL104</f>
        <v>249059.77830100054</v>
      </c>
      <c r="AM42" s="217">
        <f>Load_Tariffs!AM104</f>
        <v>237602.28662467326</v>
      </c>
      <c r="AN42" s="216">
        <f>Load_Tariffs!AN104</f>
        <v>242347.84124237639</v>
      </c>
      <c r="AO42" s="121">
        <f>Load_Tariffs!AO104</f>
        <v>240406.01164486428</v>
      </c>
      <c r="AP42" s="121">
        <f>Load_Tariffs!AP104</f>
        <v>236586.92872848743</v>
      </c>
      <c r="AQ42" s="121">
        <f>Load_Tariffs!AQ104</f>
        <v>235960.07662604711</v>
      </c>
      <c r="AR42" s="217">
        <f>Load_Tariffs!AR104</f>
        <v>236264.77541352718</v>
      </c>
    </row>
    <row r="43" spans="1:44" outlineLevel="1">
      <c r="A43" s="521">
        <f>ROW()</f>
        <v>43</v>
      </c>
      <c r="B43" s="35"/>
      <c r="D43" s="33" t="s">
        <v>216</v>
      </c>
      <c r="J43" s="114"/>
      <c r="N43" s="171"/>
      <c r="O43" s="204"/>
      <c r="P43" s="70"/>
      <c r="Q43" s="70"/>
      <c r="R43" s="70"/>
      <c r="S43" s="70"/>
      <c r="T43" s="218">
        <f>SUM(T40:T42)</f>
        <v>743754.02588846884</v>
      </c>
      <c r="U43" s="71">
        <f t="shared" ref="U43:AH43" si="8">SUM(U40:U42)</f>
        <v>0</v>
      </c>
      <c r="V43" s="71">
        <f t="shared" si="8"/>
        <v>0</v>
      </c>
      <c r="W43" s="71">
        <f t="shared" si="8"/>
        <v>1592193.6385237761</v>
      </c>
      <c r="X43" s="71">
        <f t="shared" si="8"/>
        <v>1553663.8459927274</v>
      </c>
      <c r="Y43" s="71">
        <f t="shared" si="8"/>
        <v>1639986.6354371058</v>
      </c>
      <c r="Z43" s="219">
        <f t="shared" si="8"/>
        <v>1647189.6970943101</v>
      </c>
      <c r="AA43" s="218">
        <f t="shared" si="8"/>
        <v>889258.64274769963</v>
      </c>
      <c r="AB43" s="1190"/>
      <c r="AC43" s="1190"/>
      <c r="AD43" s="71">
        <f t="shared" si="8"/>
        <v>1720802.8726591598</v>
      </c>
      <c r="AE43" s="71">
        <f t="shared" si="8"/>
        <v>1930425.3147988166</v>
      </c>
      <c r="AF43" s="71">
        <f t="shared" si="8"/>
        <v>1874796.3187680733</v>
      </c>
      <c r="AG43" s="71">
        <f t="shared" si="8"/>
        <v>2004555.8941642256</v>
      </c>
      <c r="AH43" s="219">
        <f t="shared" si="8"/>
        <v>1952663.4567751314</v>
      </c>
      <c r="AI43" s="218">
        <f t="shared" ref="AI43:AM43" si="9">SUM(AI40:AI42)</f>
        <v>1840144.8763129089</v>
      </c>
      <c r="AJ43" s="71">
        <f t="shared" si="9"/>
        <v>2076475.0069128731</v>
      </c>
      <c r="AK43" s="71">
        <f t="shared" si="9"/>
        <v>2136322.7851297609</v>
      </c>
      <c r="AL43" s="71">
        <f t="shared" si="9"/>
        <v>2174770.1215137471</v>
      </c>
      <c r="AM43" s="219">
        <f t="shared" si="9"/>
        <v>2164480.4258297621</v>
      </c>
      <c r="AN43" s="218">
        <f t="shared" ref="AN43:AR43" si="10">SUM(AN40:AN42)</f>
        <v>2241625.39148974</v>
      </c>
      <c r="AO43" s="71">
        <f t="shared" si="10"/>
        <v>2262147.0351666231</v>
      </c>
      <c r="AP43" s="71">
        <f t="shared" si="10"/>
        <v>2283085.0459001698</v>
      </c>
      <c r="AQ43" s="71">
        <f t="shared" si="10"/>
        <v>2301293.9322407427</v>
      </c>
      <c r="AR43" s="219">
        <f t="shared" si="10"/>
        <v>2318816.5504981847</v>
      </c>
    </row>
    <row r="44" spans="1:44" outlineLevel="1">
      <c r="A44" s="521">
        <f>ROW()</f>
        <v>44</v>
      </c>
      <c r="B44" s="35"/>
      <c r="C44" s="756" t="s">
        <v>161</v>
      </c>
      <c r="D44" s="89"/>
      <c r="E44" s="89"/>
      <c r="J44" s="114"/>
      <c r="N44" s="171"/>
      <c r="O44" s="204"/>
      <c r="P44" s="70"/>
      <c r="Q44" s="70"/>
      <c r="R44" s="70"/>
      <c r="S44" s="70"/>
      <c r="T44" s="218"/>
      <c r="U44" s="71"/>
      <c r="V44" s="71"/>
      <c r="W44" s="71"/>
      <c r="X44" s="71"/>
      <c r="Y44" s="71"/>
      <c r="Z44" s="219"/>
      <c r="AA44" s="218"/>
      <c r="AB44" s="1190"/>
      <c r="AC44" s="1190"/>
      <c r="AD44" s="71"/>
      <c r="AE44" s="71"/>
      <c r="AF44" s="71"/>
      <c r="AG44" s="71"/>
      <c r="AH44" s="219"/>
      <c r="AI44" s="218"/>
      <c r="AJ44" s="71"/>
      <c r="AK44" s="71"/>
      <c r="AL44" s="71"/>
      <c r="AM44" s="219"/>
      <c r="AN44" s="218"/>
      <c r="AO44" s="71"/>
      <c r="AP44" s="71"/>
      <c r="AQ44" s="71"/>
      <c r="AR44" s="219"/>
    </row>
    <row r="45" spans="1:44" outlineLevel="1">
      <c r="A45" s="521">
        <f>ROW()</f>
        <v>45</v>
      </c>
      <c r="B45" s="35"/>
      <c r="D45" s="33" t="s">
        <v>162</v>
      </c>
      <c r="J45" s="114"/>
      <c r="N45" s="171"/>
      <c r="O45" s="204"/>
      <c r="P45" s="70"/>
      <c r="Q45" s="70"/>
      <c r="R45" s="70"/>
      <c r="S45" s="70"/>
      <c r="T45" s="214">
        <f>Load_Tariffs!T39</f>
        <v>7697.5</v>
      </c>
      <c r="U45" s="61">
        <f>Load_Tariffs!U39</f>
        <v>7893</v>
      </c>
      <c r="V45" s="61">
        <f>Load_Tariffs!V39</f>
        <v>8105.083333333333</v>
      </c>
      <c r="W45" s="61">
        <f>Load_Tariffs!W39</f>
        <v>8105.083333333333</v>
      </c>
      <c r="X45" s="61">
        <f>Load_Tariffs!X39</f>
        <v>8708.75</v>
      </c>
      <c r="Y45" s="61">
        <f>Load_Tariffs!Y39</f>
        <v>9262.25</v>
      </c>
      <c r="Z45" s="215">
        <f>Load_Tariffs!Z39</f>
        <v>9797</v>
      </c>
      <c r="AA45" s="214">
        <f>Load_Tariffs!AA39</f>
        <v>10221.5</v>
      </c>
      <c r="AB45" s="1188"/>
      <c r="AC45" s="1188"/>
      <c r="AD45" s="61">
        <f>Load_Tariffs!AD39</f>
        <v>10622.5</v>
      </c>
      <c r="AE45" s="61">
        <f>Load_Tariffs!AE39</f>
        <v>11112.5</v>
      </c>
      <c r="AF45" s="61">
        <f>Load_Tariffs!AF39</f>
        <v>11494.5</v>
      </c>
      <c r="AG45" s="61">
        <f>Load_Tariffs!AG39</f>
        <v>11737</v>
      </c>
      <c r="AH45" s="215">
        <f>Load_Tariffs!AH39</f>
        <v>11973</v>
      </c>
      <c r="AI45" s="214">
        <f>Load_Tariffs!AI39</f>
        <v>12128.5</v>
      </c>
      <c r="AJ45" s="61">
        <f>Load_Tariffs!AJ39</f>
        <v>12227.5</v>
      </c>
      <c r="AK45" s="61">
        <f>Load_Tariffs!AK39</f>
        <v>12428</v>
      </c>
      <c r="AL45" s="61">
        <f>Load_Tariffs!AL39</f>
        <v>12632.5</v>
      </c>
      <c r="AM45" s="215">
        <f>Load_Tariffs!AM39</f>
        <v>12819.100000000002</v>
      </c>
      <c r="AN45" s="214">
        <f>Load_Tariffs!AN39</f>
        <v>13001</v>
      </c>
      <c r="AO45" s="61">
        <f>Load_Tariffs!AO39</f>
        <v>13201</v>
      </c>
      <c r="AP45" s="61">
        <f>Load_Tariffs!AP39</f>
        <v>13424</v>
      </c>
      <c r="AQ45" s="61">
        <f>Load_Tariffs!AQ39</f>
        <v>13647</v>
      </c>
      <c r="AR45" s="215">
        <f>Load_Tariffs!AR39</f>
        <v>13862</v>
      </c>
    </row>
    <row r="46" spans="1:44" outlineLevel="1">
      <c r="A46" s="521">
        <f>ROW()</f>
        <v>46</v>
      </c>
      <c r="B46" s="35"/>
      <c r="D46" s="33" t="s">
        <v>217</v>
      </c>
      <c r="J46" s="114"/>
      <c r="N46" s="171"/>
      <c r="O46" s="204"/>
      <c r="P46" s="70"/>
      <c r="Q46" s="70"/>
      <c r="R46" s="70"/>
      <c r="S46" s="70"/>
      <c r="T46" s="214">
        <f>Load_Tariffs!T118</f>
        <v>185987.71420734705</v>
      </c>
      <c r="U46" s="61">
        <f>Load_Tariffs!U118</f>
        <v>0</v>
      </c>
      <c r="V46" s="61">
        <f>Load_Tariffs!V118</f>
        <v>0</v>
      </c>
      <c r="W46" s="61">
        <f>Load_Tariffs!W118</f>
        <v>389585.82492361031</v>
      </c>
      <c r="X46" s="61">
        <f>Load_Tariffs!X118</f>
        <v>403522.11265434383</v>
      </c>
      <c r="Y46" s="61">
        <f>Load_Tariffs!Y118</f>
        <v>418531.90158771025</v>
      </c>
      <c r="Z46" s="215">
        <f>Load_Tariffs!Z118</f>
        <v>430255.24826129206</v>
      </c>
      <c r="AA46" s="214">
        <f>Load_Tariffs!AA118</f>
        <v>228811.06523592927</v>
      </c>
      <c r="AB46" s="1188"/>
      <c r="AC46" s="1188"/>
      <c r="AD46" s="61">
        <f>Load_Tariffs!AD118</f>
        <v>454358.70740146626</v>
      </c>
      <c r="AE46" s="61">
        <f>Load_Tariffs!AE118</f>
        <v>481672.48140087526</v>
      </c>
      <c r="AF46" s="61">
        <f>Load_Tariffs!AF118</f>
        <v>480578.97364251094</v>
      </c>
      <c r="AG46" s="61">
        <f>Load_Tariffs!AG118</f>
        <v>490010.70870669349</v>
      </c>
      <c r="AH46" s="215">
        <f>Load_Tariffs!AH118</f>
        <v>490288.37037433207</v>
      </c>
      <c r="AI46" s="214">
        <f>Load_Tariffs!AI118</f>
        <v>489070.40255133767</v>
      </c>
      <c r="AJ46" s="61">
        <f>Load_Tariffs!AJ118</f>
        <v>504024.20418011304</v>
      </c>
      <c r="AK46" s="61">
        <f>Load_Tariffs!AK118</f>
        <v>498090.01677382324</v>
      </c>
      <c r="AL46" s="61">
        <f>Load_Tariffs!AL118</f>
        <v>506443.84248739918</v>
      </c>
      <c r="AM46" s="215">
        <f>Load_Tariffs!AM118</f>
        <v>517288.42305656191</v>
      </c>
      <c r="AN46" s="214">
        <f>Load_Tariffs!AN118</f>
        <v>533745.75900476368</v>
      </c>
      <c r="AO46" s="61">
        <f>Load_Tariffs!AO118</f>
        <v>541168.81567383616</v>
      </c>
      <c r="AP46" s="61">
        <f>Load_Tariffs!AP118</f>
        <v>548808.5447829871</v>
      </c>
      <c r="AQ46" s="61">
        <f>Load_Tariffs!AQ118</f>
        <v>556317.63981112279</v>
      </c>
      <c r="AR46" s="215">
        <f>Load_Tariffs!AR118</f>
        <v>563130.06117006054</v>
      </c>
    </row>
    <row r="47" spans="1:44" outlineLevel="1">
      <c r="A47" s="521">
        <f>ROW()</f>
        <v>47</v>
      </c>
      <c r="B47" s="35"/>
      <c r="D47" s="45" t="s">
        <v>218</v>
      </c>
      <c r="E47" s="45"/>
      <c r="F47" s="45"/>
      <c r="G47" s="45"/>
      <c r="H47" s="45"/>
      <c r="I47" s="45"/>
      <c r="J47" s="182"/>
      <c r="K47" s="45"/>
      <c r="L47" s="45"/>
      <c r="M47" s="45"/>
      <c r="N47" s="194"/>
      <c r="O47" s="206"/>
      <c r="P47" s="73"/>
      <c r="Q47" s="73"/>
      <c r="R47" s="73"/>
      <c r="S47" s="73"/>
      <c r="T47" s="216">
        <f>Load_Tariffs!T119</f>
        <v>366118.59151165013</v>
      </c>
      <c r="U47" s="121">
        <f>Load_Tariffs!U119</f>
        <v>0</v>
      </c>
      <c r="V47" s="121">
        <f>Load_Tariffs!V119</f>
        <v>0</v>
      </c>
      <c r="W47" s="121">
        <f>Load_Tariffs!W119</f>
        <v>777541.44612269464</v>
      </c>
      <c r="X47" s="121">
        <f>Load_Tariffs!X119</f>
        <v>784946.18423007033</v>
      </c>
      <c r="Y47" s="121">
        <f>Load_Tariffs!Y119</f>
        <v>812884.73010179354</v>
      </c>
      <c r="Z47" s="217">
        <f>Load_Tariffs!Z119</f>
        <v>825273.95516231982</v>
      </c>
      <c r="AA47" s="216">
        <f>Load_Tariffs!AA119</f>
        <v>434199.18410811003</v>
      </c>
      <c r="AB47" s="1191"/>
      <c r="AC47" s="1191"/>
      <c r="AD47" s="121">
        <f>Load_Tariffs!AD119</f>
        <v>837277.75766713743</v>
      </c>
      <c r="AE47" s="121">
        <f>Load_Tariffs!AE119</f>
        <v>886844.84492071776</v>
      </c>
      <c r="AF47" s="121">
        <f>Load_Tariffs!AF119</f>
        <v>862170.81280866452</v>
      </c>
      <c r="AG47" s="121">
        <f>Load_Tariffs!AG119</f>
        <v>863500.74436538259</v>
      </c>
      <c r="AH47" s="217">
        <f>Load_Tariffs!AH119</f>
        <v>847841.64806180773</v>
      </c>
      <c r="AI47" s="216">
        <f>Load_Tariffs!AI119</f>
        <v>748912.02594990691</v>
      </c>
      <c r="AJ47" s="121">
        <f>Load_Tariffs!AJ119</f>
        <v>824013.58245765185</v>
      </c>
      <c r="AK47" s="121">
        <f>Load_Tariffs!AK119</f>
        <v>812694.23101421806</v>
      </c>
      <c r="AL47" s="121">
        <f>Load_Tariffs!AL119</f>
        <v>811594.17882171972</v>
      </c>
      <c r="AM47" s="217">
        <f>Load_Tariffs!AM119</f>
        <v>792909.46131816984</v>
      </c>
      <c r="AN47" s="216">
        <f>Load_Tariffs!AN119</f>
        <v>811136.90136808681</v>
      </c>
      <c r="AO47" s="121">
        <f>Load_Tariffs!AO119</f>
        <v>814850.23312360444</v>
      </c>
      <c r="AP47" s="121">
        <f>Load_Tariffs!AP119</f>
        <v>819570.30976609443</v>
      </c>
      <c r="AQ47" s="121">
        <f>Load_Tariffs!AQ119</f>
        <v>823092.68074553774</v>
      </c>
      <c r="AR47" s="217">
        <f>Load_Tariffs!AR119</f>
        <v>826735.51374480815</v>
      </c>
    </row>
    <row r="48" spans="1:44" outlineLevel="1">
      <c r="A48" s="521">
        <f>ROW()</f>
        <v>48</v>
      </c>
      <c r="B48" s="35"/>
      <c r="D48" s="33" t="s">
        <v>216</v>
      </c>
      <c r="J48" s="114"/>
      <c r="N48" s="171"/>
      <c r="O48" s="204"/>
      <c r="P48" s="70"/>
      <c r="Q48" s="70"/>
      <c r="R48" s="70"/>
      <c r="S48" s="70"/>
      <c r="T48" s="218">
        <f>SUM(T46:T47)</f>
        <v>552106.30571899714</v>
      </c>
      <c r="U48" s="71">
        <f t="shared" ref="U48:Z48" si="11">SUM(U46:U47)</f>
        <v>0</v>
      </c>
      <c r="V48" s="71">
        <f t="shared" si="11"/>
        <v>0</v>
      </c>
      <c r="W48" s="71">
        <f t="shared" si="11"/>
        <v>1167127.2710463051</v>
      </c>
      <c r="X48" s="71">
        <f t="shared" si="11"/>
        <v>1188468.2968844143</v>
      </c>
      <c r="Y48" s="71">
        <f t="shared" si="11"/>
        <v>1231416.6316895038</v>
      </c>
      <c r="Z48" s="219">
        <f t="shared" si="11"/>
        <v>1255529.2034236118</v>
      </c>
      <c r="AA48" s="218">
        <f t="shared" ref="AA48:AF48" si="12">SUM(AA46:AA47)</f>
        <v>663010.24934403924</v>
      </c>
      <c r="AB48" s="1190"/>
      <c r="AC48" s="1190"/>
      <c r="AD48" s="71">
        <f t="shared" si="12"/>
        <v>1291636.4650686036</v>
      </c>
      <c r="AE48" s="71">
        <f t="shared" si="12"/>
        <v>1368517.326321593</v>
      </c>
      <c r="AF48" s="71">
        <f t="shared" si="12"/>
        <v>1342749.7864511753</v>
      </c>
      <c r="AG48" s="71">
        <f>SUM(AG46:AG47)</f>
        <v>1353511.4530720762</v>
      </c>
      <c r="AH48" s="219">
        <f>SUM(AH46:AH47)</f>
        <v>1338130.0184361399</v>
      </c>
      <c r="AI48" s="218">
        <f t="shared" ref="AI48:AK48" si="13">SUM(AI46:AI47)</f>
        <v>1237982.4285012446</v>
      </c>
      <c r="AJ48" s="71">
        <f t="shared" si="13"/>
        <v>1328037.7866377649</v>
      </c>
      <c r="AK48" s="71">
        <f t="shared" si="13"/>
        <v>1310784.2477880414</v>
      </c>
      <c r="AL48" s="71">
        <f>SUM(AL46:AL47)</f>
        <v>1318038.021309119</v>
      </c>
      <c r="AM48" s="219">
        <f>SUM(AM46:AM47)</f>
        <v>1310197.8843747317</v>
      </c>
      <c r="AN48" s="218">
        <f t="shared" ref="AN48:AP48" si="14">SUM(AN46:AN47)</f>
        <v>1344882.6603728505</v>
      </c>
      <c r="AO48" s="71">
        <f t="shared" si="14"/>
        <v>1356019.0487974407</v>
      </c>
      <c r="AP48" s="71">
        <f t="shared" si="14"/>
        <v>1368378.8545490815</v>
      </c>
      <c r="AQ48" s="71">
        <f>SUM(AQ46:AQ47)</f>
        <v>1379410.3205566606</v>
      </c>
      <c r="AR48" s="219">
        <f>SUM(AR46:AR47)</f>
        <v>1389865.5749148687</v>
      </c>
    </row>
    <row r="49" spans="1:44" outlineLevel="1">
      <c r="A49" s="521">
        <f>ROW()</f>
        <v>49</v>
      </c>
      <c r="B49" s="35"/>
      <c r="C49" s="756" t="s">
        <v>163</v>
      </c>
      <c r="D49" s="89"/>
      <c r="E49" s="89"/>
      <c r="J49" s="114"/>
      <c r="N49" s="171"/>
      <c r="O49" s="204"/>
      <c r="P49" s="70"/>
      <c r="Q49" s="70"/>
      <c r="R49" s="70"/>
      <c r="S49" s="70"/>
      <c r="T49" s="218"/>
      <c r="U49" s="71"/>
      <c r="V49" s="71"/>
      <c r="W49" s="71"/>
      <c r="X49" s="71"/>
      <c r="Y49" s="71"/>
      <c r="Z49" s="219"/>
      <c r="AA49" s="218"/>
      <c r="AB49" s="1190"/>
      <c r="AC49" s="1190"/>
      <c r="AD49" s="71"/>
      <c r="AE49" s="71"/>
      <c r="AF49" s="71"/>
      <c r="AG49" s="71"/>
      <c r="AH49" s="219"/>
      <c r="AI49" s="218"/>
      <c r="AJ49" s="71"/>
      <c r="AK49" s="71"/>
      <c r="AL49" s="71"/>
      <c r="AM49" s="219"/>
      <c r="AN49" s="218"/>
      <c r="AO49" s="71"/>
      <c r="AP49" s="71"/>
      <c r="AQ49" s="71"/>
      <c r="AR49" s="219"/>
    </row>
    <row r="50" spans="1:44" outlineLevel="1">
      <c r="A50" s="521">
        <f>ROW()</f>
        <v>50</v>
      </c>
      <c r="B50" s="35"/>
      <c r="D50" s="33" t="s">
        <v>165</v>
      </c>
      <c r="J50" s="114"/>
      <c r="N50" s="171"/>
      <c r="O50" s="204"/>
      <c r="P50" s="70"/>
      <c r="Q50" s="70"/>
      <c r="R50" s="70"/>
      <c r="S50" s="70"/>
      <c r="T50" s="214">
        <f>Load_Tariffs!T40</f>
        <v>601246</v>
      </c>
      <c r="U50" s="61">
        <f>Load_Tariffs!U40</f>
        <v>609162.89875034522</v>
      </c>
      <c r="V50" s="61">
        <f>Load_Tariffs!V40</f>
        <v>614524</v>
      </c>
      <c r="W50" s="61">
        <f>Load_Tariffs!W40</f>
        <v>614524</v>
      </c>
      <c r="X50" s="61">
        <f>Load_Tariffs!X40</f>
        <v>629899.58333333337</v>
      </c>
      <c r="Y50" s="61">
        <f>Load_Tariffs!Y40</f>
        <v>642709.83333333337</v>
      </c>
      <c r="Z50" s="215">
        <f>Load_Tariffs!Z40</f>
        <v>657671.5</v>
      </c>
      <c r="AA50" s="214">
        <f>Load_Tariffs!AA40</f>
        <v>671181</v>
      </c>
      <c r="AB50" s="1188"/>
      <c r="AC50" s="1188"/>
      <c r="AD50" s="61">
        <f>Load_Tariffs!AD40</f>
        <v>686909.5</v>
      </c>
      <c r="AE50" s="61">
        <f>Load_Tariffs!AE40</f>
        <v>705512</v>
      </c>
      <c r="AF50" s="61">
        <f>Load_Tariffs!AF40</f>
        <v>718910.5</v>
      </c>
      <c r="AG50" s="61">
        <f>Load_Tariffs!AG40</f>
        <v>728627</v>
      </c>
      <c r="AH50" s="215">
        <f>Load_Tariffs!AH40</f>
        <v>737032</v>
      </c>
      <c r="AI50" s="214">
        <f>Load_Tariffs!AI40</f>
        <v>744038</v>
      </c>
      <c r="AJ50" s="61">
        <f>Load_Tariffs!AJ40</f>
        <v>751396.5</v>
      </c>
      <c r="AK50" s="61">
        <f>Load_Tariffs!AK40</f>
        <v>761657.5</v>
      </c>
      <c r="AL50" s="61">
        <f>Load_Tariffs!AL40</f>
        <v>772818.5</v>
      </c>
      <c r="AM50" s="215">
        <f>Load_Tariffs!AM40</f>
        <v>781627.943987682</v>
      </c>
      <c r="AN50" s="214">
        <f>Load_Tariffs!AN40</f>
        <v>797646</v>
      </c>
      <c r="AO50" s="61">
        <f>Load_Tariffs!AO40</f>
        <v>809503</v>
      </c>
      <c r="AP50" s="61">
        <f>Load_Tariffs!AP40</f>
        <v>822151</v>
      </c>
      <c r="AQ50" s="61">
        <f>Load_Tariffs!AQ40</f>
        <v>835739</v>
      </c>
      <c r="AR50" s="215">
        <f>Load_Tariffs!AR40</f>
        <v>850354</v>
      </c>
    </row>
    <row r="51" spans="1:44" outlineLevel="1">
      <c r="A51" s="521">
        <f>ROW()</f>
        <v>51</v>
      </c>
      <c r="B51" s="35"/>
      <c r="D51" s="33" t="s">
        <v>217</v>
      </c>
      <c r="J51" s="114"/>
      <c r="N51" s="171"/>
      <c r="O51" s="204"/>
      <c r="P51" s="70"/>
      <c r="Q51" s="70"/>
      <c r="R51" s="70"/>
      <c r="S51" s="70"/>
      <c r="T51" s="214">
        <f>Load_Tariffs!T140</f>
        <v>3008688.1178116449</v>
      </c>
      <c r="U51" s="61">
        <f>Load_Tariffs!U140</f>
        <v>0</v>
      </c>
      <c r="V51" s="61">
        <f>Load_Tariffs!V140</f>
        <v>0</v>
      </c>
      <c r="W51" s="61">
        <f>Load_Tariffs!W140</f>
        <v>6231552.5771953175</v>
      </c>
      <c r="X51" s="61">
        <f>Load_Tariffs!X140</f>
        <v>4913980.4237653585</v>
      </c>
      <c r="Y51" s="61">
        <f>Load_Tariffs!Y140</f>
        <v>5016507.281552678</v>
      </c>
      <c r="Z51" s="215">
        <f>Load_Tariffs!Z140</f>
        <v>5081054.6201434312</v>
      </c>
      <c r="AA51" s="214">
        <f>Load_Tariffs!AA140</f>
        <v>0</v>
      </c>
      <c r="AB51" s="1188"/>
      <c r="AC51" s="1188"/>
      <c r="AD51" s="61">
        <f>Load_Tariffs!AD140</f>
        <v>0</v>
      </c>
      <c r="AE51" s="61">
        <f>Load_Tariffs!AE140</f>
        <v>0</v>
      </c>
      <c r="AF51" s="61">
        <f>Load_Tariffs!AF140</f>
        <v>0</v>
      </c>
      <c r="AG51" s="61">
        <f>Load_Tariffs!AG140</f>
        <v>0</v>
      </c>
      <c r="AH51" s="215">
        <f>Load_Tariffs!AH140</f>
        <v>0</v>
      </c>
      <c r="AI51" s="214">
        <f>Load_Tariffs!AI140</f>
        <v>0</v>
      </c>
      <c r="AJ51" s="61">
        <f>Load_Tariffs!AJ140</f>
        <v>0</v>
      </c>
      <c r="AK51" s="61">
        <f>Load_Tariffs!AK140</f>
        <v>0</v>
      </c>
      <c r="AL51" s="61">
        <f>Load_Tariffs!AL140</f>
        <v>0</v>
      </c>
      <c r="AM51" s="215">
        <f>Load_Tariffs!AM140</f>
        <v>0</v>
      </c>
      <c r="AN51" s="214">
        <f>Load_Tariffs!AN140</f>
        <v>0</v>
      </c>
      <c r="AO51" s="61">
        <f>Load_Tariffs!AO140</f>
        <v>0</v>
      </c>
      <c r="AP51" s="61">
        <f>Load_Tariffs!AP140</f>
        <v>0</v>
      </c>
      <c r="AQ51" s="61">
        <f>Load_Tariffs!AQ140</f>
        <v>0</v>
      </c>
      <c r="AR51" s="215">
        <f>Load_Tariffs!AR140</f>
        <v>0</v>
      </c>
    </row>
    <row r="52" spans="1:44" outlineLevel="1">
      <c r="A52" s="521">
        <f>ROW()</f>
        <v>52</v>
      </c>
      <c r="B52" s="35"/>
      <c r="D52" s="33" t="s">
        <v>218</v>
      </c>
      <c r="J52" s="114"/>
      <c r="N52" s="171"/>
      <c r="O52" s="204"/>
      <c r="P52" s="70"/>
      <c r="Q52" s="70"/>
      <c r="R52" s="70"/>
      <c r="S52" s="70"/>
      <c r="T52" s="214">
        <f>Load_Tariffs!T141</f>
        <v>1249333.8424773843</v>
      </c>
      <c r="U52" s="61">
        <f>Load_Tariffs!U141</f>
        <v>0</v>
      </c>
      <c r="V52" s="61">
        <f>Load_Tariffs!V141</f>
        <v>0</v>
      </c>
      <c r="W52" s="61">
        <f>Load_Tariffs!W141</f>
        <v>2807463.1313247383</v>
      </c>
      <c r="X52" s="61">
        <f>Load_Tariffs!X141</f>
        <v>4731980.4288263023</v>
      </c>
      <c r="Y52" s="61">
        <f>Load_Tariffs!Y141</f>
        <v>4889443.1076201992</v>
      </c>
      <c r="Z52" s="215">
        <f>Load_Tariffs!Z141</f>
        <v>4759786.6569697354</v>
      </c>
      <c r="AA52" s="214">
        <f>Load_Tariffs!AA141</f>
        <v>0</v>
      </c>
      <c r="AB52" s="1188"/>
      <c r="AC52" s="1188"/>
      <c r="AD52" s="61">
        <f>Load_Tariffs!AD141</f>
        <v>0</v>
      </c>
      <c r="AE52" s="61">
        <f>Load_Tariffs!AE141</f>
        <v>0</v>
      </c>
      <c r="AF52" s="61">
        <f>Load_Tariffs!AF141</f>
        <v>0</v>
      </c>
      <c r="AG52" s="61">
        <f>Load_Tariffs!AG141</f>
        <v>0</v>
      </c>
      <c r="AH52" s="215">
        <f>Load_Tariffs!AH141</f>
        <v>0</v>
      </c>
      <c r="AI52" s="214">
        <f>Load_Tariffs!AI141</f>
        <v>0</v>
      </c>
      <c r="AJ52" s="61">
        <f>Load_Tariffs!AJ141</f>
        <v>0</v>
      </c>
      <c r="AK52" s="61">
        <f>Load_Tariffs!AK141</f>
        <v>0</v>
      </c>
      <c r="AL52" s="61">
        <f>Load_Tariffs!AL141</f>
        <v>0</v>
      </c>
      <c r="AM52" s="215">
        <f>Load_Tariffs!AM141</f>
        <v>0</v>
      </c>
      <c r="AN52" s="214">
        <f>Load_Tariffs!AN141</f>
        <v>0</v>
      </c>
      <c r="AO52" s="61">
        <f>Load_Tariffs!AO141</f>
        <v>0</v>
      </c>
      <c r="AP52" s="61">
        <f>Load_Tariffs!AP141</f>
        <v>0</v>
      </c>
      <c r="AQ52" s="61">
        <f>Load_Tariffs!AQ141</f>
        <v>0</v>
      </c>
      <c r="AR52" s="215">
        <f>Load_Tariffs!AR141</f>
        <v>0</v>
      </c>
    </row>
    <row r="53" spans="1:44" outlineLevel="1">
      <c r="A53" s="521">
        <f>ROW()</f>
        <v>53</v>
      </c>
      <c r="B53" s="35"/>
      <c r="D53" s="33" t="s">
        <v>219</v>
      </c>
      <c r="J53" s="114"/>
      <c r="N53" s="171"/>
      <c r="O53" s="204"/>
      <c r="P53" s="70"/>
      <c r="Q53" s="70"/>
      <c r="R53" s="70"/>
      <c r="S53" s="70"/>
      <c r="T53" s="214">
        <f>Load_Tariffs!T142</f>
        <v>331249.2264992111</v>
      </c>
      <c r="U53" s="61">
        <f>Load_Tariffs!U142</f>
        <v>0</v>
      </c>
      <c r="V53" s="61">
        <f>Load_Tariffs!V142</f>
        <v>0</v>
      </c>
      <c r="W53" s="61">
        <f>Load_Tariffs!W142</f>
        <v>730749.36552342272</v>
      </c>
      <c r="X53" s="61">
        <f>Load_Tariffs!X142</f>
        <v>0</v>
      </c>
      <c r="Y53" s="61">
        <f>Load_Tariffs!Y142</f>
        <v>0</v>
      </c>
      <c r="Z53" s="215">
        <f>Load_Tariffs!Z142</f>
        <v>0</v>
      </c>
      <c r="AA53" s="214">
        <f>Load_Tariffs!AA142</f>
        <v>0</v>
      </c>
      <c r="AB53" s="1188"/>
      <c r="AC53" s="1188"/>
      <c r="AD53" s="61">
        <f>Load_Tariffs!AD142</f>
        <v>0</v>
      </c>
      <c r="AE53" s="61">
        <f>Load_Tariffs!AE142</f>
        <v>0</v>
      </c>
      <c r="AF53" s="61">
        <f>Load_Tariffs!AF142</f>
        <v>0</v>
      </c>
      <c r="AG53" s="61">
        <f>Load_Tariffs!AG142</f>
        <v>0</v>
      </c>
      <c r="AH53" s="215">
        <f>Load_Tariffs!AH142</f>
        <v>0</v>
      </c>
      <c r="AI53" s="214">
        <f>Load_Tariffs!AI142</f>
        <v>0</v>
      </c>
      <c r="AJ53" s="61">
        <f>Load_Tariffs!AJ142</f>
        <v>0</v>
      </c>
      <c r="AK53" s="61">
        <f>Load_Tariffs!AK142</f>
        <v>0</v>
      </c>
      <c r="AL53" s="61">
        <f>Load_Tariffs!AL142</f>
        <v>0</v>
      </c>
      <c r="AM53" s="215">
        <f>Load_Tariffs!AM142</f>
        <v>0</v>
      </c>
      <c r="AN53" s="214">
        <f>Load_Tariffs!AN142</f>
        <v>0</v>
      </c>
      <c r="AO53" s="61">
        <f>Load_Tariffs!AO142</f>
        <v>0</v>
      </c>
      <c r="AP53" s="61">
        <f>Load_Tariffs!AP142</f>
        <v>0</v>
      </c>
      <c r="AQ53" s="61">
        <f>Load_Tariffs!AQ142</f>
        <v>0</v>
      </c>
      <c r="AR53" s="215">
        <f>Load_Tariffs!AR142</f>
        <v>0</v>
      </c>
    </row>
    <row r="54" spans="1:44" outlineLevel="1">
      <c r="A54" s="521">
        <f>ROW()</f>
        <v>54</v>
      </c>
      <c r="B54" s="35"/>
      <c r="D54" s="33" t="s">
        <v>330</v>
      </c>
      <c r="J54" s="114"/>
      <c r="N54" s="171"/>
      <c r="O54" s="204"/>
      <c r="P54" s="70"/>
      <c r="Q54" s="70"/>
      <c r="R54" s="70"/>
      <c r="S54" s="70"/>
      <c r="T54" s="214"/>
      <c r="U54" s="61"/>
      <c r="V54" s="61"/>
      <c r="W54" s="61"/>
      <c r="X54" s="61"/>
      <c r="Y54" s="61"/>
      <c r="Z54" s="215"/>
      <c r="AA54" s="214">
        <f>Load_Tariffs!AA143</f>
        <v>0</v>
      </c>
      <c r="AB54" s="1188"/>
      <c r="AC54" s="1188"/>
      <c r="AD54" s="61">
        <f>Load_Tariffs!AD143</f>
        <v>288522.85558491666</v>
      </c>
      <c r="AE54" s="61">
        <f>Load_Tariffs!AE143</f>
        <v>1180420.5659503359</v>
      </c>
      <c r="AF54" s="61">
        <f>Load_Tariffs!AF143</f>
        <v>1198474.2509928974</v>
      </c>
      <c r="AG54" s="61">
        <f>Load_Tariffs!AG143</f>
        <v>1219086.4469574539</v>
      </c>
      <c r="AH54" s="215">
        <f>Load_Tariffs!AH143</f>
        <v>1236348.6240395342</v>
      </c>
      <c r="AI54" s="214">
        <f>Load_Tariffs!AI143</f>
        <v>1259936.3960018398</v>
      </c>
      <c r="AJ54" s="61">
        <f>Load_Tariffs!AJ143</f>
        <v>1273263.1262445571</v>
      </c>
      <c r="AK54" s="61">
        <f>Load_Tariffs!AK143</f>
        <v>1280066.815714166</v>
      </c>
      <c r="AL54" s="61">
        <f>Load_Tariffs!AL143</f>
        <v>1283129</v>
      </c>
      <c r="AM54" s="215">
        <f>Load_Tariffs!AM143</f>
        <v>1299113</v>
      </c>
      <c r="AN54" s="214">
        <f>Load_Tariffs!AN143</f>
        <v>0</v>
      </c>
      <c r="AO54" s="61">
        <f>Load_Tariffs!AO143</f>
        <v>0</v>
      </c>
      <c r="AP54" s="61">
        <f>Load_Tariffs!AP143</f>
        <v>0</v>
      </c>
      <c r="AQ54" s="61">
        <f>Load_Tariffs!AQ143</f>
        <v>0</v>
      </c>
      <c r="AR54" s="215">
        <f>Load_Tariffs!AR143</f>
        <v>0</v>
      </c>
    </row>
    <row r="55" spans="1:44" outlineLevel="1">
      <c r="A55" s="521">
        <f>ROW()</f>
        <v>55</v>
      </c>
      <c r="B55" s="35"/>
      <c r="D55" s="33" t="s">
        <v>331</v>
      </c>
      <c r="J55" s="114"/>
      <c r="N55" s="171"/>
      <c r="O55" s="204"/>
      <c r="P55" s="70"/>
      <c r="Q55" s="70"/>
      <c r="R55" s="70"/>
      <c r="S55" s="70"/>
      <c r="T55" s="214"/>
      <c r="U55" s="61"/>
      <c r="V55" s="61"/>
      <c r="W55" s="61"/>
      <c r="X55" s="61"/>
      <c r="Y55" s="61"/>
      <c r="Z55" s="215"/>
      <c r="AA55" s="214">
        <f>Load_Tariffs!AA144</f>
        <v>2658352.3161165379</v>
      </c>
      <c r="AB55" s="1188"/>
      <c r="AC55" s="1188"/>
      <c r="AD55" s="61">
        <f>Load_Tariffs!AD144</f>
        <v>4884879.3332074024</v>
      </c>
      <c r="AE55" s="61">
        <f>Load_Tariffs!AE144</f>
        <v>4166565.7971832114</v>
      </c>
      <c r="AF55" s="61">
        <f>Load_Tariffs!AF144</f>
        <v>4166780.0876124604</v>
      </c>
      <c r="AG55" s="61">
        <f>Load_Tariffs!AG144</f>
        <v>4215164.046518527</v>
      </c>
      <c r="AH55" s="215">
        <f>Load_Tariffs!AH144</f>
        <v>4241292.033291406</v>
      </c>
      <c r="AI55" s="214">
        <f>Load_Tariffs!AI144</f>
        <v>4312169.3071278865</v>
      </c>
      <c r="AJ55" s="61">
        <f>Load_Tariffs!AJ144</f>
        <v>4361073.337298926</v>
      </c>
      <c r="AK55" s="61">
        <f>Load_Tariffs!AK144</f>
        <v>4322337.4182771789</v>
      </c>
      <c r="AL55" s="61">
        <f>Load_Tariffs!AL144</f>
        <v>4326338</v>
      </c>
      <c r="AM55" s="215">
        <f>Load_Tariffs!AM144</f>
        <v>4348445</v>
      </c>
      <c r="AN55" s="214">
        <f>Load_Tariffs!AN144</f>
        <v>5770803.9178416738</v>
      </c>
      <c r="AO55" s="61">
        <f>Load_Tariffs!AO144</f>
        <v>5834080.0719637685</v>
      </c>
      <c r="AP55" s="61">
        <f>Load_Tariffs!AP144</f>
        <v>5907841.8173270794</v>
      </c>
      <c r="AQ55" s="61">
        <f>Load_Tariffs!AQ144</f>
        <v>5995200.6603937168</v>
      </c>
      <c r="AR55" s="215">
        <f>Load_Tariffs!AR144</f>
        <v>6089180.6249502935</v>
      </c>
    </row>
    <row r="56" spans="1:44" outlineLevel="1">
      <c r="A56" s="521">
        <f>ROW()</f>
        <v>56</v>
      </c>
      <c r="B56" s="35"/>
      <c r="D56" s="45" t="s">
        <v>332</v>
      </c>
      <c r="E56" s="45"/>
      <c r="F56" s="45"/>
      <c r="G56" s="45"/>
      <c r="H56" s="45"/>
      <c r="I56" s="45"/>
      <c r="J56" s="182"/>
      <c r="K56" s="45"/>
      <c r="L56" s="45"/>
      <c r="M56" s="45"/>
      <c r="N56" s="194"/>
      <c r="O56" s="206"/>
      <c r="P56" s="73"/>
      <c r="Q56" s="73"/>
      <c r="R56" s="73"/>
      <c r="S56" s="73"/>
      <c r="T56" s="216"/>
      <c r="U56" s="121"/>
      <c r="V56" s="121"/>
      <c r="W56" s="121"/>
      <c r="X56" s="121"/>
      <c r="Y56" s="121"/>
      <c r="Z56" s="217"/>
      <c r="AA56" s="216">
        <f>Load_Tariffs!AA145</f>
        <v>2568594.6916341954</v>
      </c>
      <c r="AB56" s="1191"/>
      <c r="AC56" s="1191"/>
      <c r="AD56" s="121">
        <f>Load_Tariffs!AD145</f>
        <v>4623497.4751820425</v>
      </c>
      <c r="AE56" s="121">
        <f>Load_Tariffs!AE145</f>
        <v>5527792.6963904565</v>
      </c>
      <c r="AF56" s="121">
        <f>Load_Tariffs!AF145</f>
        <v>4566927.534878755</v>
      </c>
      <c r="AG56" s="121">
        <f>Load_Tariffs!AG145</f>
        <v>4643447.7862144578</v>
      </c>
      <c r="AH56" s="217">
        <f>Load_Tariffs!AH145</f>
        <v>4456494.7858905355</v>
      </c>
      <c r="AI56" s="216">
        <f>Load_Tariffs!AI145</f>
        <v>4541285.4828267489</v>
      </c>
      <c r="AJ56" s="121">
        <f>Load_Tariffs!AJ145</f>
        <v>4877423.1857393067</v>
      </c>
      <c r="AK56" s="121">
        <f>Load_Tariffs!AK145</f>
        <v>4715843.4170049373</v>
      </c>
      <c r="AL56" s="121">
        <f>Load_Tariffs!AL145</f>
        <v>4708946</v>
      </c>
      <c r="AM56" s="217">
        <f>Load_Tariffs!AM145</f>
        <v>4488698</v>
      </c>
      <c r="AN56" s="216">
        <f>Load_Tariffs!AN145</f>
        <v>4467974.8192674387</v>
      </c>
      <c r="AO56" s="121">
        <f>Load_Tariffs!AO145</f>
        <v>4396488.7665587664</v>
      </c>
      <c r="AP56" s="121">
        <f>Load_Tariffs!AP145</f>
        <v>4331849.6766879018</v>
      </c>
      <c r="AQ56" s="121">
        <f>Load_Tariffs!AQ145</f>
        <v>4275663.9482592568</v>
      </c>
      <c r="AR56" s="217">
        <f>Load_Tariffs!AR145</f>
        <v>4222314.7253607819</v>
      </c>
    </row>
    <row r="57" spans="1:44" outlineLevel="1">
      <c r="A57" s="521">
        <f>ROW()</f>
        <v>57</v>
      </c>
      <c r="B57" s="35"/>
      <c r="D57" s="33" t="s">
        <v>216</v>
      </c>
      <c r="J57" s="114"/>
      <c r="N57" s="171"/>
      <c r="O57" s="204"/>
      <c r="P57" s="70"/>
      <c r="Q57" s="70"/>
      <c r="R57" s="70"/>
      <c r="S57" s="70"/>
      <c r="T57" s="218">
        <f t="shared" ref="T57:Z57" si="15">SUM(T51:T56)</f>
        <v>4589271.1867882404</v>
      </c>
      <c r="U57" s="71">
        <f t="shared" si="15"/>
        <v>0</v>
      </c>
      <c r="V57" s="71">
        <f t="shared" si="15"/>
        <v>0</v>
      </c>
      <c r="W57" s="71">
        <f t="shared" si="15"/>
        <v>9769765.074043477</v>
      </c>
      <c r="X57" s="71">
        <f t="shared" si="15"/>
        <v>9645960.8525916599</v>
      </c>
      <c r="Y57" s="71">
        <f t="shared" si="15"/>
        <v>9905950.3891728781</v>
      </c>
      <c r="Z57" s="219">
        <f t="shared" si="15"/>
        <v>9840841.2771131657</v>
      </c>
      <c r="AA57" s="218">
        <f>SUM(AA51:AA56)</f>
        <v>5226947.0077507328</v>
      </c>
      <c r="AB57" s="1190"/>
      <c r="AC57" s="1190"/>
      <c r="AD57" s="71">
        <f t="shared" ref="AD57:AH57" si="16">SUM(AD51:AD56)</f>
        <v>9796899.6639743615</v>
      </c>
      <c r="AE57" s="71">
        <f t="shared" si="16"/>
        <v>10874779.059524003</v>
      </c>
      <c r="AF57" s="71">
        <f t="shared" si="16"/>
        <v>9932181.8734841123</v>
      </c>
      <c r="AG57" s="71">
        <f t="shared" si="16"/>
        <v>10077698.279690439</v>
      </c>
      <c r="AH57" s="219">
        <f t="shared" si="16"/>
        <v>9934135.4432214759</v>
      </c>
      <c r="AI57" s="218">
        <f t="shared" ref="AI57:AM57" si="17">SUM(AI51:AI56)</f>
        <v>10113391.185956474</v>
      </c>
      <c r="AJ57" s="71">
        <f t="shared" si="17"/>
        <v>10511759.649282791</v>
      </c>
      <c r="AK57" s="71">
        <f t="shared" si="17"/>
        <v>10318247.650996283</v>
      </c>
      <c r="AL57" s="71">
        <f t="shared" si="17"/>
        <v>10318413</v>
      </c>
      <c r="AM57" s="219">
        <f t="shared" si="17"/>
        <v>10136256</v>
      </c>
      <c r="AN57" s="218">
        <f t="shared" ref="AN57:AR57" si="18">SUM(AN51:AN56)</f>
        <v>10238778.737109113</v>
      </c>
      <c r="AO57" s="71">
        <f t="shared" si="18"/>
        <v>10230568.838522535</v>
      </c>
      <c r="AP57" s="71">
        <f t="shared" si="18"/>
        <v>10239691.494014982</v>
      </c>
      <c r="AQ57" s="71">
        <f t="shared" si="18"/>
        <v>10270864.608652974</v>
      </c>
      <c r="AR57" s="219">
        <f t="shared" si="18"/>
        <v>10311495.350311074</v>
      </c>
    </row>
    <row r="58" spans="1:44" outlineLevel="1">
      <c r="A58" s="521">
        <f>ROW()</f>
        <v>58</v>
      </c>
      <c r="B58" s="35"/>
      <c r="J58" s="114"/>
      <c r="N58" s="171"/>
      <c r="O58" s="204"/>
      <c r="P58" s="70"/>
      <c r="Q58" s="70"/>
      <c r="R58" s="70"/>
      <c r="S58" s="70"/>
      <c r="T58" s="218"/>
      <c r="U58" s="71"/>
      <c r="V58" s="71"/>
      <c r="W58" s="71"/>
      <c r="X58" s="71"/>
      <c r="Y58" s="71"/>
      <c r="Z58" s="219"/>
      <c r="AA58" s="218"/>
      <c r="AB58" s="71"/>
      <c r="AC58" s="71"/>
      <c r="AD58" s="71"/>
      <c r="AE58" s="71"/>
      <c r="AF58" s="71"/>
      <c r="AG58" s="71"/>
      <c r="AH58" s="219"/>
      <c r="AI58" s="218"/>
      <c r="AJ58" s="71"/>
      <c r="AK58" s="71"/>
      <c r="AL58" s="71"/>
      <c r="AM58" s="219"/>
      <c r="AN58" s="218"/>
      <c r="AO58" s="71"/>
      <c r="AP58" s="71"/>
      <c r="AQ58" s="71"/>
      <c r="AR58" s="219"/>
    </row>
    <row r="59" spans="1:44">
      <c r="A59" s="853" t="str">
        <f>"Tariffs Excluding GST [$ "&amp;Input!$G$43&amp;"]"</f>
        <v>Tariffs Excluding GST [$ 31/12/2023]</v>
      </c>
      <c r="B59" s="717"/>
      <c r="C59" s="757"/>
      <c r="D59" s="717"/>
      <c r="E59" s="717" t="s">
        <v>220</v>
      </c>
      <c r="F59" s="717"/>
      <c r="G59" s="717"/>
      <c r="H59" s="717"/>
      <c r="I59" s="717"/>
      <c r="J59" s="719"/>
      <c r="K59" s="718"/>
      <c r="L59" s="718"/>
      <c r="M59" s="718"/>
      <c r="N59" s="720"/>
      <c r="O59" s="719"/>
      <c r="P59" s="718"/>
      <c r="Q59" s="718"/>
      <c r="R59" s="718"/>
      <c r="S59" s="718"/>
      <c r="T59" s="719"/>
      <c r="U59" s="718"/>
      <c r="V59" s="718"/>
      <c r="W59" s="718"/>
      <c r="X59" s="718"/>
      <c r="Y59" s="718"/>
      <c r="Z59" s="720"/>
      <c r="AA59" s="719"/>
      <c r="AB59" s="718"/>
      <c r="AC59" s="718"/>
      <c r="AD59" s="718"/>
      <c r="AE59" s="718"/>
      <c r="AF59" s="718"/>
      <c r="AG59" s="718"/>
      <c r="AH59" s="720"/>
      <c r="AI59" s="719"/>
      <c r="AJ59" s="718"/>
      <c r="AK59" s="718"/>
      <c r="AL59" s="718"/>
      <c r="AM59" s="720"/>
      <c r="AN59" s="719"/>
      <c r="AO59" s="718"/>
      <c r="AP59" s="718"/>
      <c r="AQ59" s="718"/>
      <c r="AR59" s="720"/>
    </row>
    <row r="60" spans="1:44" outlineLevel="1">
      <c r="A60" s="521">
        <f>ROW()</f>
        <v>60</v>
      </c>
      <c r="B60" s="35"/>
      <c r="J60" s="895"/>
      <c r="K60" s="896"/>
      <c r="L60" s="896"/>
      <c r="M60" s="896"/>
      <c r="N60" s="897"/>
      <c r="O60" s="898"/>
      <c r="P60" s="899"/>
      <c r="Q60" s="899"/>
      <c r="R60" s="899"/>
      <c r="S60" s="900"/>
      <c r="T60" s="1952"/>
      <c r="U60" s="1952"/>
      <c r="V60" s="1952"/>
      <c r="W60" s="1952"/>
      <c r="X60" s="1952"/>
      <c r="Y60" s="1952"/>
      <c r="Z60" s="1952"/>
      <c r="AA60" s="1177"/>
      <c r="AB60" s="1178"/>
      <c r="AC60" s="1178"/>
      <c r="AD60" s="1136"/>
      <c r="AE60" s="1178"/>
      <c r="AF60" s="1178"/>
      <c r="AG60" s="1178"/>
      <c r="AH60" s="1179" t="str">
        <f>"Forecast [$ "&amp;Input!$G$43&amp;"]"</f>
        <v>Forecast [$ 31/12/2023]</v>
      </c>
      <c r="AI60" s="1171"/>
      <c r="AJ60" s="1136"/>
      <c r="AK60" s="1136" t="str">
        <f>"Forecast [$ "&amp;Input!$G$43&amp;"]"</f>
        <v>Forecast [$ 31/12/2023]</v>
      </c>
      <c r="AL60" s="1136"/>
      <c r="AM60" s="1161"/>
      <c r="AN60" s="1171"/>
      <c r="AO60" s="1136"/>
      <c r="AP60" s="1136" t="str">
        <f>"Forecast [$ "&amp;Input!$G$43&amp;"]"</f>
        <v>Forecast [$ 31/12/2023]</v>
      </c>
      <c r="AQ60" s="1136"/>
      <c r="AR60" s="1161"/>
    </row>
    <row r="61" spans="1:44" outlineLevel="1">
      <c r="A61" s="521">
        <f>ROW()</f>
        <v>61</v>
      </c>
      <c r="B61" s="35"/>
      <c r="C61" s="756" t="s">
        <v>145</v>
      </c>
      <c r="E61" s="177"/>
      <c r="F61" s="177"/>
      <c r="G61" s="177"/>
      <c r="H61" s="177"/>
      <c r="J61" s="114"/>
      <c r="N61" s="171"/>
      <c r="O61" s="204"/>
      <c r="P61" s="70"/>
      <c r="Q61" s="70"/>
      <c r="R61" s="70"/>
      <c r="S61" s="70"/>
      <c r="T61" s="218"/>
      <c r="U61" s="71"/>
      <c r="V61" s="71"/>
      <c r="W61" s="71"/>
      <c r="X61" s="71"/>
      <c r="Y61" s="71"/>
      <c r="Z61" s="219"/>
      <c r="AA61" s="218"/>
      <c r="AB61" s="71"/>
      <c r="AC61" s="31"/>
      <c r="AD61" s="71"/>
      <c r="AE61" s="31"/>
      <c r="AF61" s="31"/>
      <c r="AG61" s="31"/>
      <c r="AH61" s="225"/>
      <c r="AI61" s="218"/>
      <c r="AJ61" s="31"/>
      <c r="AK61" s="31"/>
      <c r="AL61" s="31"/>
      <c r="AM61" s="225"/>
      <c r="AN61" s="218"/>
      <c r="AO61" s="31"/>
      <c r="AP61" s="31"/>
      <c r="AQ61" s="31"/>
      <c r="AR61" s="225"/>
    </row>
    <row r="62" spans="1:44" outlineLevel="1">
      <c r="A62" s="521">
        <f>ROW()</f>
        <v>62</v>
      </c>
      <c r="B62" s="35"/>
      <c r="D62" s="33" t="s">
        <v>176</v>
      </c>
      <c r="E62" s="78"/>
      <c r="F62" s="78"/>
      <c r="G62" s="78"/>
      <c r="H62" s="78"/>
      <c r="I62" s="78"/>
      <c r="J62" s="183"/>
      <c r="K62" s="78"/>
      <c r="L62" s="78"/>
      <c r="N62" s="196"/>
      <c r="O62" s="183"/>
      <c r="P62" s="97"/>
      <c r="S62" s="78"/>
      <c r="T62" s="220"/>
      <c r="U62" s="123"/>
      <c r="V62" s="123"/>
      <c r="W62" s="97"/>
      <c r="X62" s="123"/>
      <c r="Y62" s="123"/>
      <c r="Z62" s="519"/>
      <c r="AA62" s="220"/>
      <c r="AB62" s="123"/>
      <c r="AC62" s="123"/>
      <c r="AD62" s="123"/>
      <c r="AE62" s="123"/>
      <c r="AF62" s="123"/>
      <c r="AG62" s="123"/>
      <c r="AH62" s="519"/>
      <c r="AI62" s="220"/>
      <c r="AJ62" s="123"/>
      <c r="AK62" s="123"/>
      <c r="AL62" s="123"/>
      <c r="AM62" s="519">
        <f>Load_Tariffs!AM226</f>
        <v>39222.838419405314</v>
      </c>
      <c r="AN62" s="220">
        <f>Price_path_AA6!G121</f>
        <v>42296.639999999999</v>
      </c>
      <c r="AO62" s="123">
        <f>Price_path_AA6!H121</f>
        <v>45611.33</v>
      </c>
      <c r="AP62" s="123">
        <f>Price_path_AA6!I121</f>
        <v>49185.78</v>
      </c>
      <c r="AQ62" s="123">
        <f>Price_path_AA6!J121</f>
        <v>53040.35</v>
      </c>
      <c r="AR62" s="519">
        <f>Price_path_AA6!K121</f>
        <v>57197</v>
      </c>
    </row>
    <row r="63" spans="1:44" outlineLevel="1">
      <c r="A63" s="521">
        <f>ROW()</f>
        <v>63</v>
      </c>
      <c r="B63" s="35"/>
      <c r="D63" s="33" t="s">
        <v>208</v>
      </c>
      <c r="J63" s="114"/>
      <c r="K63" s="78"/>
      <c r="L63" s="78"/>
      <c r="N63" s="196"/>
      <c r="O63" s="183"/>
      <c r="P63" s="97"/>
      <c r="S63" s="78"/>
      <c r="T63" s="220"/>
      <c r="U63" s="123"/>
      <c r="V63" s="123"/>
      <c r="W63" s="97"/>
      <c r="X63" s="123"/>
      <c r="Y63" s="123"/>
      <c r="Z63" s="519"/>
      <c r="AA63" s="220"/>
      <c r="AB63" s="123"/>
      <c r="AC63" s="123"/>
      <c r="AD63" s="123"/>
      <c r="AE63" s="123"/>
      <c r="AF63" s="123"/>
      <c r="AG63" s="123"/>
      <c r="AH63" s="519"/>
      <c r="AI63" s="220"/>
      <c r="AJ63" s="123"/>
      <c r="AK63" s="123"/>
      <c r="AL63" s="123"/>
      <c r="AM63" s="519">
        <f>Load_Tariffs!AM227</f>
        <v>165.31690140845069</v>
      </c>
      <c r="AN63" s="220">
        <f>Price_path_AA6!G123</f>
        <v>178.28</v>
      </c>
      <c r="AO63" s="123">
        <f>Price_path_AA6!H123</f>
        <v>192.25</v>
      </c>
      <c r="AP63" s="123">
        <f>Price_path_AA6!I123</f>
        <v>207.32</v>
      </c>
      <c r="AQ63" s="123">
        <f>Price_path_AA6!J123</f>
        <v>223.57</v>
      </c>
      <c r="AR63" s="519">
        <f>Price_path_AA6!K123</f>
        <v>241.09</v>
      </c>
    </row>
    <row r="64" spans="1:44" outlineLevel="1">
      <c r="A64" s="521">
        <f>ROW()</f>
        <v>64</v>
      </c>
      <c r="B64" s="35"/>
      <c r="D64" s="33" t="s">
        <v>209</v>
      </c>
      <c r="I64" s="82"/>
      <c r="J64" s="184"/>
      <c r="K64" s="78"/>
      <c r="L64" s="78"/>
      <c r="N64" s="196"/>
      <c r="O64" s="183"/>
      <c r="P64" s="97"/>
      <c r="S64" s="78"/>
      <c r="T64" s="220"/>
      <c r="U64" s="123"/>
      <c r="V64" s="123"/>
      <c r="W64" s="97"/>
      <c r="X64" s="123"/>
      <c r="Y64" s="123"/>
      <c r="Z64" s="519"/>
      <c r="AA64" s="220"/>
      <c r="AB64" s="123"/>
      <c r="AC64" s="123"/>
      <c r="AD64" s="123"/>
      <c r="AE64" s="123"/>
      <c r="AF64" s="123"/>
      <c r="AG64" s="123"/>
      <c r="AH64" s="519"/>
      <c r="AI64" s="220"/>
      <c r="AJ64" s="123"/>
      <c r="AK64" s="123"/>
      <c r="AL64" s="123"/>
      <c r="AM64" s="519">
        <f>Load_Tariffs!AM228</f>
        <v>87.020735524256636</v>
      </c>
      <c r="AN64" s="220">
        <f>Price_path_AA6!G124</f>
        <v>93.84</v>
      </c>
      <c r="AO64" s="123">
        <f>Price_path_AA6!H124</f>
        <v>101.19</v>
      </c>
      <c r="AP64" s="123">
        <f>Price_path_AA6!I124</f>
        <v>109.12</v>
      </c>
      <c r="AQ64" s="123">
        <f>Price_path_AA6!J124</f>
        <v>117.67</v>
      </c>
      <c r="AR64" s="519">
        <f>Price_path_AA6!K124</f>
        <v>126.89</v>
      </c>
    </row>
    <row r="65" spans="1:44" outlineLevel="1">
      <c r="A65" s="521">
        <f>ROW()</f>
        <v>65</v>
      </c>
      <c r="B65" s="35"/>
      <c r="D65" s="33" t="s">
        <v>179</v>
      </c>
      <c r="I65" s="82"/>
      <c r="J65" s="184"/>
      <c r="K65" s="78"/>
      <c r="L65" s="78"/>
      <c r="N65" s="196"/>
      <c r="O65" s="183"/>
      <c r="P65" s="124"/>
      <c r="Q65" s="125"/>
      <c r="S65" s="78"/>
      <c r="T65" s="222"/>
      <c r="U65" s="126"/>
      <c r="V65" s="126"/>
      <c r="W65" s="99"/>
      <c r="X65" s="123"/>
      <c r="Y65" s="126"/>
      <c r="Z65" s="598"/>
      <c r="AA65" s="222"/>
      <c r="AB65" s="126"/>
      <c r="AC65" s="126"/>
      <c r="AD65" s="126"/>
      <c r="AE65" s="126"/>
      <c r="AF65" s="126"/>
      <c r="AG65" s="126"/>
      <c r="AH65" s="598"/>
      <c r="AI65" s="222"/>
      <c r="AJ65" s="126"/>
      <c r="AK65" s="126"/>
      <c r="AL65" s="126"/>
      <c r="AM65" s="598">
        <f>Load_Tariffs!AM229</f>
        <v>3.4966744913928004E-2</v>
      </c>
      <c r="AN65" s="222">
        <f>Price_path_AA6!G126</f>
        <v>3.771E-2</v>
      </c>
      <c r="AO65" s="126">
        <f>Price_path_AA6!H126</f>
        <v>4.0669999999999998E-2</v>
      </c>
      <c r="AP65" s="126">
        <f>Price_path_AA6!I126</f>
        <v>4.3860000000000003E-2</v>
      </c>
      <c r="AQ65" s="126">
        <f>Price_path_AA6!J126</f>
        <v>4.7300000000000002E-2</v>
      </c>
      <c r="AR65" s="598">
        <f>Price_path_AA6!K126</f>
        <v>5.101E-2</v>
      </c>
    </row>
    <row r="66" spans="1:44" outlineLevel="1">
      <c r="A66" s="521">
        <f>ROW()</f>
        <v>66</v>
      </c>
      <c r="B66" s="35"/>
      <c r="D66" s="33" t="s">
        <v>180</v>
      </c>
      <c r="I66" s="82"/>
      <c r="J66" s="184"/>
      <c r="K66" s="78"/>
      <c r="L66" s="78"/>
      <c r="N66" s="196"/>
      <c r="O66" s="183"/>
      <c r="P66" s="124"/>
      <c r="S66" s="78"/>
      <c r="T66" s="222"/>
      <c r="U66" s="126"/>
      <c r="V66" s="126"/>
      <c r="W66" s="99"/>
      <c r="X66" s="123"/>
      <c r="Y66" s="126"/>
      <c r="Z66" s="598"/>
      <c r="AA66" s="222"/>
      <c r="AB66" s="126"/>
      <c r="AC66" s="126"/>
      <c r="AD66" s="126"/>
      <c r="AE66" s="126"/>
      <c r="AF66" s="126"/>
      <c r="AG66" s="126"/>
      <c r="AH66" s="598"/>
      <c r="AI66" s="222"/>
      <c r="AJ66" s="126"/>
      <c r="AK66" s="126"/>
      <c r="AL66" s="126"/>
      <c r="AM66" s="598">
        <f>Load_Tariffs!AM230</f>
        <v>1.7615414710485132E-2</v>
      </c>
      <c r="AN66" s="222">
        <f>Price_path_AA6!G127</f>
        <v>1.9E-2</v>
      </c>
      <c r="AO66" s="126">
        <f>Price_path_AA6!H127</f>
        <v>2.0490000000000001E-2</v>
      </c>
      <c r="AP66" s="126">
        <f>Price_path_AA6!I127</f>
        <v>2.2100000000000002E-2</v>
      </c>
      <c r="AQ66" s="126">
        <f>Price_path_AA6!J127</f>
        <v>2.383E-2</v>
      </c>
      <c r="AR66" s="598">
        <f>Price_path_AA6!K127</f>
        <v>2.5700000000000001E-2</v>
      </c>
    </row>
    <row r="67" spans="1:44" outlineLevel="1">
      <c r="A67" s="521">
        <f>ROW()</f>
        <v>67</v>
      </c>
      <c r="B67" s="35"/>
      <c r="C67" s="756" t="s">
        <v>154</v>
      </c>
      <c r="J67" s="185"/>
      <c r="N67" s="171"/>
      <c r="O67" s="114"/>
      <c r="T67" s="223"/>
      <c r="U67" s="97"/>
      <c r="V67" s="97"/>
      <c r="Y67" s="123"/>
      <c r="Z67" s="519"/>
      <c r="AA67" s="658"/>
      <c r="AB67" s="639"/>
      <c r="AC67" s="639"/>
      <c r="AD67" s="639"/>
      <c r="AE67" s="639"/>
      <c r="AF67" s="639"/>
      <c r="AG67" s="639"/>
      <c r="AH67" s="650"/>
      <c r="AI67" s="223"/>
      <c r="AJ67" s="97"/>
      <c r="AK67" s="97"/>
      <c r="AL67" s="97"/>
      <c r="AM67" s="650"/>
      <c r="AN67" s="223"/>
      <c r="AO67" s="97"/>
      <c r="AP67" s="97"/>
      <c r="AQ67" s="97"/>
      <c r="AR67" s="221"/>
    </row>
    <row r="68" spans="1:44" outlineLevel="1">
      <c r="A68" s="521">
        <f>ROW()</f>
        <v>68</v>
      </c>
      <c r="B68" s="35"/>
      <c r="D68" s="33" t="s">
        <v>176</v>
      </c>
      <c r="I68" s="82"/>
      <c r="J68" s="186"/>
      <c r="K68" s="78"/>
      <c r="L68" s="78"/>
      <c r="N68" s="196"/>
      <c r="O68" s="183"/>
      <c r="P68" s="97"/>
      <c r="S68" s="78"/>
      <c r="T68" s="220"/>
      <c r="U68" s="123"/>
      <c r="V68" s="123"/>
      <c r="W68" s="97"/>
      <c r="X68" s="123"/>
      <c r="Y68" s="123"/>
      <c r="Z68" s="519"/>
      <c r="AA68" s="220"/>
      <c r="AB68" s="123"/>
      <c r="AC68" s="123"/>
      <c r="AD68" s="123"/>
      <c r="AE68" s="123"/>
      <c r="AF68" s="123"/>
      <c r="AG68" s="123"/>
      <c r="AH68" s="519"/>
      <c r="AI68" s="220"/>
      <c r="AJ68" s="123"/>
      <c r="AK68" s="123"/>
      <c r="AL68" s="123"/>
      <c r="AM68" s="519">
        <f>Load_Tariffs!AM232</f>
        <v>21691.686228482002</v>
      </c>
      <c r="AN68" s="220">
        <f>Price_path_AA6!G129</f>
        <v>23391.62</v>
      </c>
      <c r="AO68" s="123">
        <f>Price_path_AA6!H129</f>
        <v>25224.77</v>
      </c>
      <c r="AP68" s="123">
        <f>Price_path_AA6!I129</f>
        <v>27201.58</v>
      </c>
      <c r="AQ68" s="123">
        <f>Price_path_AA6!J129</f>
        <v>29333.3</v>
      </c>
      <c r="AR68" s="519">
        <f>Price_path_AA6!K129</f>
        <v>31632.080000000002</v>
      </c>
    </row>
    <row r="69" spans="1:44" outlineLevel="1">
      <c r="A69" s="521">
        <f>ROW()</f>
        <v>69</v>
      </c>
      <c r="B69" s="35"/>
      <c r="D69" s="33" t="s">
        <v>210</v>
      </c>
      <c r="I69" s="82"/>
      <c r="J69" s="184"/>
      <c r="K69" s="78"/>
      <c r="L69" s="78"/>
      <c r="N69" s="196"/>
      <c r="O69" s="183"/>
      <c r="P69" s="97"/>
      <c r="S69" s="78"/>
      <c r="T69" s="220"/>
      <c r="U69" s="123"/>
      <c r="V69" s="123"/>
      <c r="W69" s="97"/>
      <c r="X69" s="123"/>
      <c r="Y69" s="123"/>
      <c r="Z69" s="519"/>
      <c r="AA69" s="220"/>
      <c r="AB69" s="123"/>
      <c r="AC69" s="123"/>
      <c r="AD69" s="123"/>
      <c r="AE69" s="123"/>
      <c r="AF69" s="123"/>
      <c r="AG69" s="123"/>
      <c r="AH69" s="519"/>
      <c r="AI69" s="223"/>
      <c r="AJ69" s="97"/>
      <c r="AK69" s="97"/>
      <c r="AL69" s="97"/>
      <c r="AM69" s="519">
        <f>Load_Tariffs!AM233</f>
        <v>0</v>
      </c>
      <c r="AN69" s="223"/>
      <c r="AO69" s="97"/>
      <c r="AP69" s="97"/>
      <c r="AQ69" s="97"/>
      <c r="AR69" s="221"/>
    </row>
    <row r="70" spans="1:44" outlineLevel="1">
      <c r="A70" s="521">
        <f>ROW()</f>
        <v>70</v>
      </c>
      <c r="B70" s="35"/>
      <c r="D70" s="33" t="s">
        <v>234</v>
      </c>
      <c r="I70" s="82"/>
      <c r="J70" s="184"/>
      <c r="K70" s="78"/>
      <c r="N70" s="171"/>
      <c r="O70" s="114"/>
      <c r="P70" s="97"/>
      <c r="T70" s="220"/>
      <c r="U70" s="123"/>
      <c r="V70" s="123"/>
      <c r="W70" s="97"/>
      <c r="X70" s="123"/>
      <c r="Y70" s="123"/>
      <c r="Z70" s="519"/>
      <c r="AA70" s="220"/>
      <c r="AB70" s="123"/>
      <c r="AC70" s="123"/>
      <c r="AD70" s="123"/>
      <c r="AE70" s="123"/>
      <c r="AF70" s="123"/>
      <c r="AG70" s="123"/>
      <c r="AH70" s="519"/>
      <c r="AI70" s="223"/>
      <c r="AJ70" s="97"/>
      <c r="AK70" s="97"/>
      <c r="AL70" s="97"/>
      <c r="AM70" s="519">
        <f>Load_Tariffs!AM234</f>
        <v>0</v>
      </c>
      <c r="AN70" s="223"/>
      <c r="AO70" s="97"/>
      <c r="AP70" s="97"/>
      <c r="AQ70" s="97"/>
      <c r="AR70" s="221"/>
    </row>
    <row r="71" spans="1:44" outlineLevel="1">
      <c r="A71" s="521">
        <f>ROW()</f>
        <v>71</v>
      </c>
      <c r="B71" s="35"/>
      <c r="D71" s="33" t="s">
        <v>235</v>
      </c>
      <c r="I71" s="82"/>
      <c r="J71" s="184"/>
      <c r="K71" s="78"/>
      <c r="L71" s="78"/>
      <c r="N71" s="196"/>
      <c r="O71" s="114"/>
      <c r="P71" s="97"/>
      <c r="S71" s="78"/>
      <c r="T71" s="220"/>
      <c r="U71" s="123"/>
      <c r="V71" s="123"/>
      <c r="W71" s="97"/>
      <c r="X71" s="123"/>
      <c r="Y71" s="123"/>
      <c r="Z71" s="519"/>
      <c r="AA71" s="220"/>
      <c r="AB71" s="123"/>
      <c r="AC71" s="123"/>
      <c r="AD71" s="123"/>
      <c r="AE71" s="123"/>
      <c r="AF71" s="123"/>
      <c r="AG71" s="123"/>
      <c r="AH71" s="519"/>
      <c r="AI71" s="223"/>
      <c r="AJ71" s="97"/>
      <c r="AK71" s="97"/>
      <c r="AL71" s="97"/>
      <c r="AM71" s="519">
        <f>Load_Tariffs!AM235</f>
        <v>0</v>
      </c>
      <c r="AN71" s="223"/>
      <c r="AO71" s="97"/>
      <c r="AP71" s="97"/>
      <c r="AQ71" s="97"/>
      <c r="AR71" s="221"/>
    </row>
    <row r="72" spans="1:44" outlineLevel="1">
      <c r="A72" s="521">
        <f>ROW()</f>
        <v>72</v>
      </c>
      <c r="B72" s="35"/>
      <c r="D72" s="33" t="s">
        <v>497</v>
      </c>
      <c r="I72" s="82"/>
      <c r="J72" s="184"/>
      <c r="K72" s="78"/>
      <c r="L72" s="78"/>
      <c r="N72" s="196"/>
      <c r="S72" s="78"/>
      <c r="T72" s="220"/>
      <c r="U72" s="123"/>
      <c r="V72" s="123"/>
      <c r="W72" s="97"/>
      <c r="X72" s="123"/>
      <c r="Y72" s="123"/>
      <c r="Z72" s="519"/>
      <c r="AA72" s="220"/>
      <c r="AB72" s="123"/>
      <c r="AC72" s="123"/>
      <c r="AD72" s="123"/>
      <c r="AE72" s="123"/>
      <c r="AF72" s="123"/>
      <c r="AG72" s="123"/>
      <c r="AH72" s="519"/>
      <c r="AI72" s="220"/>
      <c r="AJ72" s="123"/>
      <c r="AK72" s="123"/>
      <c r="AL72" s="123"/>
      <c r="AM72" s="519">
        <f>Load_Tariffs!AM236</f>
        <v>2.112676056338028</v>
      </c>
      <c r="AN72" s="220">
        <f>Price_path_AA6!G130</f>
        <v>2.2799999999999998</v>
      </c>
      <c r="AO72" s="123">
        <f>Price_path_AA6!H130</f>
        <v>2.46</v>
      </c>
      <c r="AP72" s="123">
        <f>Price_path_AA6!I130</f>
        <v>2.65</v>
      </c>
      <c r="AQ72" s="123">
        <f>Price_path_AA6!J130</f>
        <v>2.86</v>
      </c>
      <c r="AR72" s="519">
        <f>Price_path_AA6!K130</f>
        <v>3.08</v>
      </c>
    </row>
    <row r="73" spans="1:44" outlineLevel="1">
      <c r="A73" s="521">
        <f>ROW()</f>
        <v>73</v>
      </c>
      <c r="B73" s="35"/>
      <c r="D73" s="33" t="s">
        <v>498</v>
      </c>
      <c r="I73" s="82"/>
      <c r="J73" s="184"/>
      <c r="K73" s="78"/>
      <c r="L73" s="78"/>
      <c r="N73" s="196"/>
      <c r="O73" s="114"/>
      <c r="P73" s="97"/>
      <c r="S73" s="78"/>
      <c r="T73" s="220"/>
      <c r="U73" s="123"/>
      <c r="V73" s="123"/>
      <c r="W73" s="97"/>
      <c r="X73" s="123"/>
      <c r="Y73" s="123"/>
      <c r="Z73" s="519"/>
      <c r="AA73" s="220"/>
      <c r="AB73" s="123"/>
      <c r="AC73" s="123"/>
      <c r="AD73" s="123"/>
      <c r="AE73" s="123"/>
      <c r="AF73" s="123"/>
      <c r="AG73" s="123"/>
      <c r="AH73" s="519"/>
      <c r="AI73" s="220"/>
      <c r="AJ73" s="123"/>
      <c r="AK73" s="123"/>
      <c r="AL73" s="123"/>
      <c r="AM73" s="519">
        <f>Load_Tariffs!AM237</f>
        <v>1.1150234741784035</v>
      </c>
      <c r="AN73" s="220">
        <f>Price_path_AA6!G131</f>
        <v>1.21</v>
      </c>
      <c r="AO73" s="123">
        <f>Price_path_AA6!H131</f>
        <v>1.3</v>
      </c>
      <c r="AP73" s="123">
        <f>Price_path_AA6!I131</f>
        <v>1.4</v>
      </c>
      <c r="AQ73" s="123">
        <f>Price_path_AA6!J131</f>
        <v>1.51</v>
      </c>
      <c r="AR73" s="519">
        <f>Price_path_AA6!K131</f>
        <v>1.63</v>
      </c>
    </row>
    <row r="74" spans="1:44" outlineLevel="1">
      <c r="A74" s="521">
        <f>ROW()</f>
        <v>74</v>
      </c>
      <c r="B74" s="35"/>
      <c r="C74" s="756" t="s">
        <v>160</v>
      </c>
      <c r="J74" s="185"/>
      <c r="N74" s="197"/>
      <c r="O74" s="208"/>
      <c r="P74" s="97"/>
      <c r="T74" s="223"/>
      <c r="U74" s="97"/>
      <c r="V74" s="97"/>
      <c r="Y74" s="123"/>
      <c r="Z74" s="519"/>
      <c r="AA74" s="658"/>
      <c r="AB74" s="639"/>
      <c r="AC74" s="639"/>
      <c r="AD74" s="639"/>
      <c r="AE74" s="639"/>
      <c r="AF74" s="639"/>
      <c r="AG74" s="639"/>
      <c r="AH74" s="650"/>
      <c r="AI74" s="223"/>
      <c r="AJ74" s="97"/>
      <c r="AK74" s="97"/>
      <c r="AL74" s="97"/>
      <c r="AM74" s="650"/>
      <c r="AN74" s="223"/>
      <c r="AO74" s="97"/>
      <c r="AP74" s="97"/>
      <c r="AQ74" s="97"/>
      <c r="AR74" s="221"/>
    </row>
    <row r="75" spans="1:44" outlineLevel="1">
      <c r="A75" s="521">
        <f>ROW()</f>
        <v>75</v>
      </c>
      <c r="B75" s="35"/>
      <c r="D75" s="33" t="s">
        <v>176</v>
      </c>
      <c r="I75" s="82"/>
      <c r="J75" s="186"/>
      <c r="K75" s="78"/>
      <c r="L75" s="127"/>
      <c r="N75" s="197"/>
      <c r="O75" s="208"/>
      <c r="P75" s="97"/>
      <c r="S75" s="78"/>
      <c r="T75" s="220"/>
      <c r="U75" s="123"/>
      <c r="V75" s="123"/>
      <c r="W75" s="97"/>
      <c r="X75" s="123"/>
      <c r="Y75" s="123"/>
      <c r="Z75" s="519"/>
      <c r="AA75" s="220"/>
      <c r="AB75" s="123"/>
      <c r="AC75" s="123"/>
      <c r="AD75" s="123"/>
      <c r="AE75" s="123"/>
      <c r="AF75" s="123"/>
      <c r="AG75" s="123"/>
      <c r="AH75" s="519"/>
      <c r="AI75" s="220"/>
      <c r="AJ75" s="123"/>
      <c r="AK75" s="123"/>
      <c r="AL75" s="123"/>
      <c r="AM75" s="519">
        <f>Load_Tariffs!AM239</f>
        <v>1097.2613458528949</v>
      </c>
      <c r="AN75" s="220">
        <f>Price_path_AA6!G133</f>
        <v>1183.25</v>
      </c>
      <c r="AO75" s="123">
        <f>Price_path_AA6!H133</f>
        <v>1275.98</v>
      </c>
      <c r="AP75" s="123">
        <f>Price_path_AA6!I133</f>
        <v>1375.98</v>
      </c>
      <c r="AQ75" s="123">
        <f>Price_path_AA6!J133</f>
        <v>1483.81</v>
      </c>
      <c r="AR75" s="519">
        <f>Price_path_AA6!K133</f>
        <v>1600.09</v>
      </c>
    </row>
    <row r="76" spans="1:44" outlineLevel="1">
      <c r="A76" s="521">
        <f>ROW()</f>
        <v>76</v>
      </c>
      <c r="B76" s="35"/>
      <c r="D76" s="33" t="s">
        <v>181</v>
      </c>
      <c r="I76" s="82"/>
      <c r="J76" s="184"/>
      <c r="K76" s="78"/>
      <c r="L76" s="128"/>
      <c r="N76" s="197"/>
      <c r="S76" s="78"/>
      <c r="T76" s="220"/>
      <c r="U76" s="123"/>
      <c r="V76" s="123"/>
      <c r="W76" s="97"/>
      <c r="X76" s="123"/>
      <c r="Y76" s="123"/>
      <c r="Z76" s="519"/>
      <c r="AA76" s="220"/>
      <c r="AB76" s="123"/>
      <c r="AC76" s="123"/>
      <c r="AD76" s="123"/>
      <c r="AE76" s="123"/>
      <c r="AF76" s="123"/>
      <c r="AG76" s="123"/>
      <c r="AH76" s="519"/>
      <c r="AI76" s="220"/>
      <c r="AJ76" s="123"/>
      <c r="AK76" s="123"/>
      <c r="AL76" s="123"/>
      <c r="AM76" s="519">
        <f>Load_Tariffs!AM240</f>
        <v>4.1666666666666661</v>
      </c>
      <c r="AN76" s="220">
        <f>Price_path_AA6!G134</f>
        <v>4.5</v>
      </c>
      <c r="AO76" s="123">
        <f>Price_path_AA6!H134</f>
        <v>4.8499999999999996</v>
      </c>
      <c r="AP76" s="123">
        <f>Price_path_AA6!I134</f>
        <v>5.23</v>
      </c>
      <c r="AQ76" s="123">
        <f>Price_path_AA6!J134</f>
        <v>5.64</v>
      </c>
      <c r="AR76" s="519">
        <f>Price_path_AA6!K134</f>
        <v>6.08</v>
      </c>
    </row>
    <row r="77" spans="1:44" outlineLevel="1">
      <c r="A77" s="521">
        <f>ROW()</f>
        <v>77</v>
      </c>
      <c r="B77" s="35"/>
      <c r="D77" s="33" t="s">
        <v>211</v>
      </c>
      <c r="I77" s="82"/>
      <c r="J77" s="184"/>
      <c r="K77" s="78"/>
      <c r="L77" s="78"/>
      <c r="N77" s="196"/>
      <c r="S77" s="78"/>
      <c r="T77" s="220"/>
      <c r="U77" s="123"/>
      <c r="V77" s="123"/>
      <c r="W77" s="97"/>
      <c r="X77" s="123"/>
      <c r="Y77" s="123"/>
      <c r="Z77" s="519"/>
      <c r="AA77" s="220"/>
      <c r="AB77" s="123"/>
      <c r="AC77" s="123"/>
      <c r="AD77" s="123"/>
      <c r="AE77" s="123"/>
      <c r="AF77" s="123"/>
      <c r="AG77" s="123"/>
      <c r="AH77" s="519"/>
      <c r="AI77" s="223"/>
      <c r="AJ77" s="97"/>
      <c r="AK77" s="97"/>
      <c r="AL77" s="97"/>
      <c r="AM77" s="519">
        <f>Load_Tariffs!AM241</f>
        <v>0</v>
      </c>
      <c r="AN77" s="223"/>
      <c r="AO77" s="97"/>
      <c r="AP77" s="97"/>
      <c r="AQ77" s="97"/>
      <c r="AR77" s="221"/>
    </row>
    <row r="78" spans="1:44" outlineLevel="1">
      <c r="A78" s="521">
        <f>ROW()</f>
        <v>78</v>
      </c>
      <c r="B78" s="35"/>
      <c r="D78" s="33" t="s">
        <v>496</v>
      </c>
      <c r="I78" s="82"/>
      <c r="J78" s="184"/>
      <c r="K78" s="78"/>
      <c r="L78" s="78"/>
      <c r="N78" s="196"/>
      <c r="S78" s="78"/>
      <c r="T78" s="220"/>
      <c r="U78" s="123"/>
      <c r="V78" s="123"/>
      <c r="W78" s="97"/>
      <c r="X78" s="123"/>
      <c r="Y78" s="123"/>
      <c r="Z78" s="519"/>
      <c r="AA78" s="220"/>
      <c r="AB78" s="123"/>
      <c r="AC78" s="123"/>
      <c r="AD78" s="123"/>
      <c r="AE78" s="123"/>
      <c r="AF78" s="123"/>
      <c r="AG78" s="123"/>
      <c r="AH78" s="519"/>
      <c r="AI78" s="220"/>
      <c r="AJ78" s="123"/>
      <c r="AK78" s="123"/>
      <c r="AL78" s="123"/>
      <c r="AM78" s="519">
        <f>Load_Tariffs!AM242</f>
        <v>3.5798122065727696</v>
      </c>
      <c r="AN78" s="220">
        <f>Price_path_AA6!G135</f>
        <v>3.86</v>
      </c>
      <c r="AO78" s="123">
        <f>Price_path_AA6!H135</f>
        <v>4.16</v>
      </c>
      <c r="AP78" s="123">
        <f>Price_path_AA6!I135</f>
        <v>4.49</v>
      </c>
      <c r="AQ78" s="123">
        <f>Price_path_AA6!J135</f>
        <v>4.84</v>
      </c>
      <c r="AR78" s="519">
        <f>Price_path_AA6!K135</f>
        <v>5.22</v>
      </c>
    </row>
    <row r="79" spans="1:44" outlineLevel="1">
      <c r="A79" s="521">
        <f>ROW()</f>
        <v>79</v>
      </c>
      <c r="B79" s="35"/>
      <c r="C79" s="756" t="s">
        <v>161</v>
      </c>
      <c r="J79" s="185"/>
      <c r="N79" s="171"/>
      <c r="O79" s="114"/>
      <c r="T79" s="223"/>
      <c r="U79" s="97"/>
      <c r="V79" s="97"/>
      <c r="Y79" s="123"/>
      <c r="Z79" s="519"/>
      <c r="AA79" s="658"/>
      <c r="AB79" s="639"/>
      <c r="AC79" s="639"/>
      <c r="AD79" s="639"/>
      <c r="AE79" s="639"/>
      <c r="AF79" s="639"/>
      <c r="AG79" s="639"/>
      <c r="AH79" s="650"/>
      <c r="AI79" s="223"/>
      <c r="AJ79" s="97"/>
      <c r="AK79" s="97"/>
      <c r="AL79" s="97"/>
      <c r="AM79" s="650"/>
      <c r="AN79" s="223"/>
      <c r="AO79" s="97"/>
      <c r="AP79" s="97"/>
      <c r="AQ79" s="97"/>
      <c r="AR79" s="221"/>
    </row>
    <row r="80" spans="1:44" outlineLevel="1">
      <c r="A80" s="521">
        <f>ROW()</f>
        <v>80</v>
      </c>
      <c r="B80" s="35"/>
      <c r="D80" s="33" t="s">
        <v>176</v>
      </c>
      <c r="I80" s="82"/>
      <c r="J80" s="186"/>
      <c r="K80" s="78"/>
      <c r="L80" s="78"/>
      <c r="N80" s="196"/>
      <c r="O80" s="183"/>
      <c r="P80" s="97"/>
      <c r="S80" s="78"/>
      <c r="T80" s="220"/>
      <c r="U80" s="123"/>
      <c r="V80" s="123"/>
      <c r="W80" s="129"/>
      <c r="X80" s="123"/>
      <c r="Y80" s="123"/>
      <c r="Z80" s="519"/>
      <c r="AA80" s="220"/>
      <c r="AB80" s="123"/>
      <c r="AC80" s="123"/>
      <c r="AD80" s="123"/>
      <c r="AE80" s="123"/>
      <c r="AF80" s="123"/>
      <c r="AG80" s="123"/>
      <c r="AH80" s="519"/>
      <c r="AI80" s="220"/>
      <c r="AJ80" s="123"/>
      <c r="AK80" s="123"/>
      <c r="AL80" s="123"/>
      <c r="AM80" s="519">
        <f>Load_Tariffs!AM244</f>
        <v>275.36189358372451</v>
      </c>
      <c r="AN80" s="220">
        <f>Price_path_AA6!G137</f>
        <v>296.94</v>
      </c>
      <c r="AO80" s="123">
        <f>Price_path_AA6!H137</f>
        <v>320.20999999999998</v>
      </c>
      <c r="AP80" s="123">
        <f>Price_path_AA6!I137</f>
        <v>345.3</v>
      </c>
      <c r="AQ80" s="123">
        <f>Price_path_AA6!J137</f>
        <v>372.36</v>
      </c>
      <c r="AR80" s="519">
        <f>Price_path_AA6!K137</f>
        <v>401.54</v>
      </c>
    </row>
    <row r="81" spans="1:44" outlineLevel="1">
      <c r="A81" s="521">
        <f>ROW()</f>
        <v>81</v>
      </c>
      <c r="B81" s="35"/>
      <c r="D81" s="33" t="s">
        <v>212</v>
      </c>
      <c r="I81" s="82"/>
      <c r="J81" s="184"/>
      <c r="K81" s="78"/>
      <c r="L81" s="78"/>
      <c r="N81" s="196"/>
      <c r="O81" s="183"/>
      <c r="P81" s="97"/>
      <c r="S81" s="78"/>
      <c r="T81" s="220"/>
      <c r="U81" s="123"/>
      <c r="V81" s="123"/>
      <c r="W81" s="179"/>
      <c r="X81" s="123"/>
      <c r="Y81" s="123"/>
      <c r="Z81" s="519"/>
      <c r="AA81" s="220"/>
      <c r="AB81" s="123"/>
      <c r="AC81" s="123"/>
      <c r="AD81" s="123"/>
      <c r="AE81" s="123"/>
      <c r="AF81" s="123"/>
      <c r="AG81" s="123"/>
      <c r="AH81" s="519"/>
      <c r="AI81" s="220"/>
      <c r="AJ81" s="123"/>
      <c r="AK81" s="123"/>
      <c r="AL81" s="123"/>
      <c r="AM81" s="519">
        <f>Load_Tariffs!AM245</f>
        <v>6.9737871674491387</v>
      </c>
      <c r="AN81" s="220">
        <f>Price_path_AA6!G138</f>
        <v>7.52</v>
      </c>
      <c r="AO81" s="123">
        <f>Price_path_AA6!H138</f>
        <v>8.11</v>
      </c>
      <c r="AP81" s="123">
        <f>Price_path_AA6!I138</f>
        <v>8.75</v>
      </c>
      <c r="AQ81" s="123">
        <f>Price_path_AA6!J138</f>
        <v>9.44</v>
      </c>
      <c r="AR81" s="519">
        <f>Price_path_AA6!K138</f>
        <v>10.18</v>
      </c>
    </row>
    <row r="82" spans="1:44" outlineLevel="1">
      <c r="A82" s="521">
        <f>ROW()</f>
        <v>82</v>
      </c>
      <c r="B82" s="35"/>
      <c r="D82" s="33" t="s">
        <v>213</v>
      </c>
      <c r="I82" s="82"/>
      <c r="J82" s="184"/>
      <c r="K82" s="78"/>
      <c r="L82" s="78"/>
      <c r="N82" s="196"/>
      <c r="O82" s="183"/>
      <c r="P82" s="97"/>
      <c r="S82" s="78"/>
      <c r="T82" s="220"/>
      <c r="U82" s="123"/>
      <c r="V82" s="123"/>
      <c r="X82" s="123"/>
      <c r="Y82" s="123"/>
      <c r="Z82" s="519"/>
      <c r="AA82" s="220"/>
      <c r="AB82" s="123"/>
      <c r="AC82" s="123"/>
      <c r="AD82" s="123"/>
      <c r="AE82" s="123"/>
      <c r="AF82" s="123"/>
      <c r="AG82" s="123"/>
      <c r="AH82" s="519"/>
      <c r="AI82" s="220"/>
      <c r="AJ82" s="123"/>
      <c r="AK82" s="123"/>
      <c r="AL82" s="123"/>
      <c r="AM82" s="519">
        <f>Load_Tariffs!AM246</f>
        <v>4.1568857589984347</v>
      </c>
      <c r="AN82" s="220">
        <f>Price_path_AA6!G139</f>
        <v>4.49</v>
      </c>
      <c r="AO82" s="123">
        <f>Price_path_AA6!H139</f>
        <v>4.84</v>
      </c>
      <c r="AP82" s="123">
        <f>Price_path_AA6!I139</f>
        <v>5.22</v>
      </c>
      <c r="AQ82" s="123">
        <f>Price_path_AA6!J139</f>
        <v>5.63</v>
      </c>
      <c r="AR82" s="519">
        <f>Price_path_AA6!K139</f>
        <v>6.07</v>
      </c>
    </row>
    <row r="83" spans="1:44" outlineLevel="1">
      <c r="A83" s="521">
        <f>ROW()</f>
        <v>83</v>
      </c>
      <c r="B83" s="35"/>
      <c r="C83" s="756" t="s">
        <v>163</v>
      </c>
      <c r="J83" s="185"/>
      <c r="N83" s="171"/>
      <c r="O83" s="114"/>
      <c r="T83" s="223"/>
      <c r="U83" s="97"/>
      <c r="V83" s="97"/>
      <c r="W83" s="130"/>
      <c r="Y83" s="123"/>
      <c r="Z83" s="519"/>
      <c r="AA83" s="658"/>
      <c r="AB83" s="639"/>
      <c r="AC83" s="639"/>
      <c r="AD83" s="639"/>
      <c r="AE83" s="639"/>
      <c r="AF83" s="639"/>
      <c r="AG83" s="639"/>
      <c r="AH83" s="650"/>
      <c r="AI83" s="223"/>
      <c r="AJ83" s="97"/>
      <c r="AK83" s="97"/>
      <c r="AL83" s="97"/>
      <c r="AM83" s="650"/>
      <c r="AN83" s="223"/>
      <c r="AO83" s="97"/>
      <c r="AP83" s="97"/>
      <c r="AQ83" s="97"/>
      <c r="AR83" s="221"/>
    </row>
    <row r="84" spans="1:44" outlineLevel="1">
      <c r="A84" s="521">
        <f>ROW()</f>
        <v>84</v>
      </c>
      <c r="B84" s="35"/>
      <c r="D84" s="33" t="s">
        <v>176</v>
      </c>
      <c r="I84" s="82"/>
      <c r="J84" s="186"/>
      <c r="K84" s="78"/>
      <c r="L84" s="78"/>
      <c r="N84" s="196"/>
      <c r="O84" s="183"/>
      <c r="P84" s="97"/>
      <c r="S84" s="78"/>
      <c r="T84" s="220"/>
      <c r="U84" s="123"/>
      <c r="V84" s="123"/>
      <c r="W84" s="131"/>
      <c r="X84" s="123"/>
      <c r="Y84" s="123"/>
      <c r="Z84" s="519"/>
      <c r="AA84" s="220"/>
      <c r="AB84" s="123"/>
      <c r="AC84" s="123"/>
      <c r="AD84" s="123"/>
      <c r="AE84" s="123"/>
      <c r="AF84" s="123"/>
      <c r="AG84" s="123"/>
      <c r="AH84" s="519"/>
      <c r="AI84" s="220"/>
      <c r="AJ84" s="123"/>
      <c r="AK84" s="123"/>
      <c r="AL84" s="123"/>
      <c r="AM84" s="519">
        <f>Load_Tariffs!AM248</f>
        <v>136.22848200312987</v>
      </c>
      <c r="AN84" s="220">
        <f>Price_path_AA6!G141</f>
        <v>146.91</v>
      </c>
      <c r="AO84" s="123">
        <f>Price_path_AA6!H141</f>
        <v>158.41999999999999</v>
      </c>
      <c r="AP84" s="123">
        <f>Price_path_AA6!I141</f>
        <v>170.83</v>
      </c>
      <c r="AQ84" s="123">
        <f>Price_path_AA6!J141</f>
        <v>184.22</v>
      </c>
      <c r="AR84" s="519">
        <f>Price_path_AA6!K141</f>
        <v>198.66</v>
      </c>
    </row>
    <row r="85" spans="1:44" outlineLevel="1">
      <c r="A85" s="521">
        <f>ROW()</f>
        <v>85</v>
      </c>
      <c r="B85" s="35"/>
      <c r="D85" s="33" t="s">
        <v>189</v>
      </c>
      <c r="E85" s="78"/>
      <c r="H85" s="78"/>
      <c r="J85" s="183"/>
      <c r="K85" s="78"/>
      <c r="L85" s="78"/>
      <c r="N85" s="196"/>
      <c r="O85" s="183"/>
      <c r="P85" s="97"/>
      <c r="S85" s="78"/>
      <c r="T85" s="220"/>
      <c r="U85" s="123"/>
      <c r="V85" s="123"/>
      <c r="W85" s="131"/>
      <c r="X85" s="123"/>
      <c r="Y85" s="123"/>
      <c r="Z85" s="519"/>
      <c r="AA85" s="220"/>
      <c r="AB85" s="123"/>
      <c r="AC85" s="123"/>
      <c r="AD85" s="123"/>
      <c r="AE85" s="123"/>
      <c r="AF85" s="123"/>
      <c r="AG85" s="123"/>
      <c r="AH85" s="519"/>
      <c r="AI85" s="223"/>
      <c r="AJ85" s="97"/>
      <c r="AK85" s="97"/>
      <c r="AL85" s="97"/>
      <c r="AM85" s="519">
        <f>Load_Tariffs!AM249</f>
        <v>0</v>
      </c>
      <c r="AN85" s="223"/>
      <c r="AO85" s="97"/>
      <c r="AP85" s="97"/>
      <c r="AQ85" s="97"/>
      <c r="AR85" s="221"/>
    </row>
    <row r="86" spans="1:44" outlineLevel="1">
      <c r="A86" s="521">
        <f>ROW()</f>
        <v>86</v>
      </c>
      <c r="B86" s="35"/>
      <c r="D86" s="33" t="s">
        <v>190</v>
      </c>
      <c r="E86" s="78"/>
      <c r="J86" s="183"/>
      <c r="K86" s="78"/>
      <c r="L86" s="78"/>
      <c r="N86" s="196"/>
      <c r="O86" s="183"/>
      <c r="P86" s="97"/>
      <c r="S86" s="78"/>
      <c r="T86" s="220"/>
      <c r="U86" s="123"/>
      <c r="V86" s="123"/>
      <c r="W86" s="179"/>
      <c r="X86" s="123"/>
      <c r="Y86" s="123"/>
      <c r="Z86" s="519"/>
      <c r="AA86" s="220"/>
      <c r="AB86" s="123"/>
      <c r="AC86" s="123"/>
      <c r="AD86" s="123"/>
      <c r="AE86" s="123"/>
      <c r="AF86" s="123"/>
      <c r="AG86" s="123"/>
      <c r="AH86" s="519"/>
      <c r="AI86" s="223"/>
      <c r="AJ86" s="97"/>
      <c r="AK86" s="97"/>
      <c r="AL86" s="97"/>
      <c r="AM86" s="519">
        <f>Load_Tariffs!AM250</f>
        <v>0</v>
      </c>
      <c r="AN86" s="223"/>
      <c r="AO86" s="97"/>
      <c r="AP86" s="97"/>
      <c r="AQ86" s="97"/>
      <c r="AR86" s="221"/>
    </row>
    <row r="87" spans="1:44" outlineLevel="1">
      <c r="A87" s="521">
        <f>ROW()</f>
        <v>87</v>
      </c>
      <c r="B87" s="35"/>
      <c r="D87" s="33" t="s">
        <v>191</v>
      </c>
      <c r="E87" s="78"/>
      <c r="J87" s="183"/>
      <c r="K87" s="78"/>
      <c r="L87" s="78"/>
      <c r="N87" s="196"/>
      <c r="O87" s="183"/>
      <c r="P87" s="97"/>
      <c r="S87" s="78"/>
      <c r="T87" s="220"/>
      <c r="U87" s="123"/>
      <c r="V87" s="123"/>
      <c r="W87" s="31"/>
      <c r="X87" s="123"/>
      <c r="Y87" s="123"/>
      <c r="Z87" s="519"/>
      <c r="AA87" s="220"/>
      <c r="AB87" s="123"/>
      <c r="AC87" s="123"/>
      <c r="AD87" s="123"/>
      <c r="AE87" s="123"/>
      <c r="AF87" s="123"/>
      <c r="AG87" s="123"/>
      <c r="AH87" s="519"/>
      <c r="AI87" s="223"/>
      <c r="AJ87" s="97"/>
      <c r="AK87" s="97"/>
      <c r="AL87" s="97"/>
      <c r="AM87" s="519">
        <f>Load_Tariffs!AM251</f>
        <v>0</v>
      </c>
      <c r="AN87" s="223"/>
      <c r="AO87" s="97"/>
      <c r="AP87" s="97"/>
      <c r="AQ87" s="97"/>
      <c r="AR87" s="221"/>
    </row>
    <row r="88" spans="1:44" outlineLevel="1">
      <c r="A88" s="521">
        <f>ROW()</f>
        <v>88</v>
      </c>
      <c r="B88" s="35"/>
      <c r="D88" s="33" t="s">
        <v>567</v>
      </c>
      <c r="E88" s="78"/>
      <c r="J88" s="183"/>
      <c r="K88" s="78"/>
      <c r="L88" s="78"/>
      <c r="N88" s="196"/>
      <c r="O88" s="183"/>
      <c r="P88" s="97"/>
      <c r="S88" s="78"/>
      <c r="T88" s="220"/>
      <c r="U88" s="123"/>
      <c r="V88" s="123"/>
      <c r="W88" s="31"/>
      <c r="X88" s="123"/>
      <c r="Y88" s="123"/>
      <c r="Z88" s="519"/>
      <c r="AA88" s="220"/>
      <c r="AB88" s="123"/>
      <c r="AC88" s="123"/>
      <c r="AD88" s="123"/>
      <c r="AE88" s="123"/>
      <c r="AF88" s="123"/>
      <c r="AG88" s="123"/>
      <c r="AH88" s="519"/>
      <c r="AI88" s="220"/>
      <c r="AJ88" s="123"/>
      <c r="AK88" s="123"/>
      <c r="AL88" s="123"/>
      <c r="AM88" s="519">
        <f>Load_Tariffs!AM252</f>
        <v>0</v>
      </c>
      <c r="AN88" s="220"/>
      <c r="AO88" s="123"/>
      <c r="AP88" s="123"/>
      <c r="AQ88" s="123"/>
      <c r="AR88" s="519"/>
    </row>
    <row r="89" spans="1:44" outlineLevel="1">
      <c r="A89" s="521">
        <f>ROW()</f>
        <v>89</v>
      </c>
      <c r="B89" s="35"/>
      <c r="D89" s="33" t="s">
        <v>838</v>
      </c>
      <c r="E89" s="78"/>
      <c r="J89" s="183"/>
      <c r="K89" s="78"/>
      <c r="L89" s="78"/>
      <c r="N89" s="196"/>
      <c r="O89" s="183"/>
      <c r="P89" s="97"/>
      <c r="S89" s="78"/>
      <c r="T89" s="220"/>
      <c r="U89" s="123"/>
      <c r="V89" s="123"/>
      <c r="W89" s="31"/>
      <c r="X89" s="123"/>
      <c r="Y89" s="123"/>
      <c r="Z89" s="519"/>
      <c r="AA89" s="220"/>
      <c r="AB89" s="123"/>
      <c r="AC89" s="123"/>
      <c r="AD89" s="123"/>
      <c r="AE89" s="123"/>
      <c r="AF89" s="123"/>
      <c r="AG89" s="123"/>
      <c r="AH89" s="519"/>
      <c r="AI89" s="220"/>
      <c r="AJ89" s="123"/>
      <c r="AK89" s="123"/>
      <c r="AL89" s="123"/>
      <c r="AM89" s="519">
        <f>Load_Tariffs!AM253</f>
        <v>6.4162754303599367</v>
      </c>
      <c r="AN89" s="220">
        <f>Price_path_AA6!G143</f>
        <v>5.09</v>
      </c>
      <c r="AO89" s="123">
        <f>Price_path_AA6!H143</f>
        <v>5.49</v>
      </c>
      <c r="AP89" s="123">
        <f>Price_path_AA6!I143</f>
        <v>5.92</v>
      </c>
      <c r="AQ89" s="123">
        <f>Price_path_AA6!J143</f>
        <v>6.38</v>
      </c>
      <c r="AR89" s="519">
        <f>Price_path_AA6!K143</f>
        <v>6.88</v>
      </c>
    </row>
    <row r="90" spans="1:44" outlineLevel="1">
      <c r="A90" s="521">
        <f>ROW()</f>
        <v>90</v>
      </c>
      <c r="B90" s="35"/>
      <c r="D90" s="33" t="s">
        <v>568</v>
      </c>
      <c r="E90" s="78"/>
      <c r="J90" s="183"/>
      <c r="K90" s="78"/>
      <c r="L90" s="78"/>
      <c r="N90" s="196"/>
      <c r="O90" s="183"/>
      <c r="P90" s="97"/>
      <c r="S90" s="78"/>
      <c r="T90" s="220"/>
      <c r="U90" s="123"/>
      <c r="V90" s="123"/>
      <c r="W90" s="31"/>
      <c r="X90" s="123"/>
      <c r="Y90" s="123"/>
      <c r="Z90" s="519"/>
      <c r="AA90" s="220"/>
      <c r="AB90" s="123"/>
      <c r="AC90" s="123"/>
      <c r="AD90" s="123"/>
      <c r="AE90" s="123"/>
      <c r="AF90" s="123"/>
      <c r="AG90" s="123"/>
      <c r="AH90" s="519"/>
      <c r="AI90" s="220"/>
      <c r="AJ90" s="123"/>
      <c r="AK90" s="123"/>
      <c r="AL90" s="123"/>
      <c r="AM90" s="519">
        <f>Load_Tariffs!AM254</f>
        <v>4.2840375586854451</v>
      </c>
      <c r="AN90" s="220">
        <f>Price_path_AA6!G144</f>
        <v>5.09</v>
      </c>
      <c r="AO90" s="123">
        <f>Price_path_AA6!H144</f>
        <v>5.49</v>
      </c>
      <c r="AP90" s="123">
        <f>Price_path_AA6!I144</f>
        <v>5.92</v>
      </c>
      <c r="AQ90" s="123">
        <f>Price_path_AA6!J144</f>
        <v>6.38</v>
      </c>
      <c r="AR90" s="519">
        <f>Price_path_AA6!K144</f>
        <v>6.88</v>
      </c>
    </row>
    <row r="91" spans="1:44" outlineLevel="1">
      <c r="A91" s="521">
        <f>ROW()</f>
        <v>91</v>
      </c>
      <c r="B91" s="35"/>
      <c r="E91" s="78"/>
      <c r="J91" s="183"/>
      <c r="K91" s="78"/>
      <c r="L91" s="78"/>
      <c r="N91" s="196"/>
      <c r="O91" s="183"/>
      <c r="P91" s="97"/>
      <c r="S91" s="78"/>
      <c r="T91" s="220"/>
      <c r="U91" s="123"/>
      <c r="V91" s="123"/>
      <c r="W91" s="31"/>
      <c r="X91" s="123"/>
      <c r="Y91" s="123"/>
      <c r="Z91" s="519"/>
      <c r="AA91" s="220"/>
      <c r="AB91" s="123"/>
      <c r="AC91" s="935"/>
      <c r="AD91" s="935"/>
      <c r="AE91" s="100"/>
      <c r="AF91" s="100"/>
      <c r="AG91" s="100"/>
      <c r="AH91" s="280"/>
      <c r="AI91" s="1485"/>
      <c r="AJ91" s="100"/>
      <c r="AK91" s="100"/>
      <c r="AL91" s="100"/>
      <c r="AM91" s="280"/>
      <c r="AN91" s="1485"/>
      <c r="AO91" s="100"/>
      <c r="AP91" s="100"/>
      <c r="AQ91" s="100"/>
      <c r="AR91" s="280"/>
    </row>
    <row r="92" spans="1:44" outlineLevel="1">
      <c r="A92" s="521">
        <f>ROW()</f>
        <v>92</v>
      </c>
      <c r="B92" s="35"/>
      <c r="E92" s="78"/>
      <c r="J92" s="183"/>
      <c r="K92" s="78"/>
      <c r="L92" s="78"/>
      <c r="N92" s="196"/>
      <c r="O92" s="183"/>
      <c r="P92" s="97"/>
      <c r="S92" s="78"/>
      <c r="T92" s="220"/>
      <c r="U92" s="123"/>
      <c r="V92" s="123"/>
      <c r="W92" s="31"/>
      <c r="X92" s="123"/>
      <c r="Y92" s="123"/>
      <c r="Z92" s="519"/>
      <c r="AA92" s="220"/>
      <c r="AB92" s="123"/>
      <c r="AC92" s="935"/>
      <c r="AD92" s="935"/>
      <c r="AE92" s="100"/>
      <c r="AF92" s="100"/>
      <c r="AG92" s="100"/>
      <c r="AH92" s="280"/>
      <c r="AI92" s="1485"/>
      <c r="AJ92" s="100"/>
      <c r="AK92" s="100"/>
      <c r="AL92" s="100"/>
      <c r="AM92" s="280"/>
      <c r="AN92" s="1485"/>
      <c r="AO92" s="100"/>
      <c r="AP92" s="100"/>
      <c r="AQ92" s="100"/>
      <c r="AR92" s="280"/>
    </row>
    <row r="93" spans="1:44">
      <c r="A93" s="853" t="str">
        <f>"Revenue [m$ "&amp;Input!$G$43&amp;"]"</f>
        <v>Revenue [m$ 31/12/2023]</v>
      </c>
      <c r="B93" s="717"/>
      <c r="C93" s="757"/>
      <c r="D93" s="717"/>
      <c r="E93" s="717"/>
      <c r="F93" s="717"/>
      <c r="G93" s="717"/>
      <c r="H93" s="717"/>
      <c r="I93" s="717"/>
      <c r="J93" s="719"/>
      <c r="K93" s="718"/>
      <c r="L93" s="718"/>
      <c r="M93" s="718"/>
      <c r="N93" s="720"/>
      <c r="O93" s="719"/>
      <c r="P93" s="718"/>
      <c r="Q93" s="718"/>
      <c r="R93" s="718"/>
      <c r="S93" s="718"/>
      <c r="T93" s="719"/>
      <c r="U93" s="718"/>
      <c r="V93" s="718"/>
      <c r="W93" s="718"/>
      <c r="X93" s="718"/>
      <c r="Y93" s="718"/>
      <c r="Z93" s="720"/>
      <c r="AA93" s="719"/>
      <c r="AB93" s="718"/>
      <c r="AC93" s="718"/>
      <c r="AD93" s="718"/>
      <c r="AE93" s="718"/>
      <c r="AF93" s="718"/>
      <c r="AG93" s="718"/>
      <c r="AH93" s="720"/>
      <c r="AI93" s="719"/>
      <c r="AJ93" s="718"/>
      <c r="AK93" s="718"/>
      <c r="AL93" s="718"/>
      <c r="AM93" s="720"/>
      <c r="AN93" s="719"/>
      <c r="AO93" s="718"/>
      <c r="AP93" s="718"/>
      <c r="AQ93" s="718"/>
      <c r="AR93" s="720"/>
    </row>
    <row r="94" spans="1:44" outlineLevel="1">
      <c r="A94" s="521">
        <f>ROW()</f>
        <v>94</v>
      </c>
      <c r="B94" s="35"/>
      <c r="J94" s="370"/>
      <c r="K94" s="116"/>
      <c r="L94" s="116"/>
      <c r="M94" s="116"/>
      <c r="N94" s="371"/>
      <c r="O94" s="1511"/>
      <c r="P94" s="1512"/>
      <c r="Q94" s="1512"/>
      <c r="R94" s="1512"/>
      <c r="S94" s="1513"/>
      <c r="T94" s="1953"/>
      <c r="U94" s="1953"/>
      <c r="V94" s="1953"/>
      <c r="W94" s="1953"/>
      <c r="X94" s="1953"/>
      <c r="Y94" s="1953"/>
      <c r="Z94" s="1953"/>
      <c r="AA94" s="1954"/>
      <c r="AB94" s="1954"/>
      <c r="AC94" s="1954"/>
      <c r="AD94" s="1954"/>
      <c r="AE94" s="1954"/>
      <c r="AF94" s="1954"/>
      <c r="AG94" s="1954"/>
      <c r="AH94" s="1954"/>
      <c r="AI94" s="526"/>
      <c r="AJ94" s="527"/>
      <c r="AK94" s="527"/>
      <c r="AL94" s="527"/>
      <c r="AM94" s="528"/>
      <c r="AN94" s="526"/>
      <c r="AO94" s="527"/>
      <c r="AP94" s="527"/>
      <c r="AQ94" s="527"/>
      <c r="AR94" s="528"/>
    </row>
    <row r="95" spans="1:44" outlineLevel="1">
      <c r="A95" s="521">
        <f>ROW()</f>
        <v>95</v>
      </c>
      <c r="B95" s="35"/>
      <c r="C95" s="756" t="s">
        <v>221</v>
      </c>
      <c r="J95" s="1897"/>
      <c r="K95" s="1898"/>
      <c r="L95" s="1898"/>
      <c r="M95" s="1898"/>
      <c r="N95" s="1899"/>
      <c r="O95" s="1897"/>
      <c r="P95" s="1898"/>
      <c r="Q95" s="1898"/>
      <c r="R95" s="1898"/>
      <c r="S95" s="1898"/>
      <c r="T95" s="1897"/>
      <c r="U95" s="1898"/>
      <c r="V95" s="1898"/>
      <c r="W95" s="1898"/>
      <c r="X95" s="1898"/>
      <c r="Y95" s="1898"/>
      <c r="Z95" s="1899"/>
      <c r="AA95" s="1900"/>
      <c r="AB95" s="1901"/>
      <c r="AC95" s="1901"/>
      <c r="AD95" s="1901"/>
      <c r="AE95" s="1901"/>
      <c r="AF95" s="1901"/>
      <c r="AG95" s="1901"/>
      <c r="AH95" s="1902"/>
      <c r="AI95" s="526"/>
      <c r="AJ95" s="527"/>
      <c r="AK95" s="527"/>
      <c r="AL95" s="527"/>
      <c r="AM95" s="528"/>
      <c r="AN95" s="526"/>
      <c r="AO95" s="527"/>
      <c r="AP95" s="527"/>
      <c r="AQ95" s="527"/>
      <c r="AR95" s="528"/>
    </row>
    <row r="96" spans="1:44" outlineLevel="1">
      <c r="A96" s="521">
        <f>ROW()</f>
        <v>96</v>
      </c>
      <c r="B96" s="35"/>
      <c r="D96" s="33" t="s">
        <v>594</v>
      </c>
      <c r="F96" s="177"/>
      <c r="I96" s="41"/>
      <c r="J96" s="187"/>
      <c r="K96" s="41"/>
      <c r="L96" s="41"/>
      <c r="M96" s="41"/>
      <c r="N96" s="198"/>
      <c r="O96" s="187"/>
      <c r="P96" s="41"/>
      <c r="Q96" s="41"/>
      <c r="R96" s="41"/>
      <c r="S96" s="156"/>
      <c r="T96" s="187"/>
      <c r="U96" s="511"/>
      <c r="V96" s="511"/>
      <c r="W96" s="41"/>
      <c r="X96" s="41"/>
      <c r="Y96" s="41"/>
      <c r="Z96" s="1192"/>
      <c r="AA96" s="187"/>
      <c r="AB96" s="150"/>
      <c r="AC96" s="150"/>
      <c r="AD96" s="149"/>
      <c r="AE96" s="41"/>
      <c r="AF96" s="41"/>
      <c r="AG96" s="41"/>
      <c r="AH96" s="198"/>
      <c r="AI96" s="224"/>
      <c r="AJ96" s="31"/>
      <c r="AK96" s="31"/>
      <c r="AL96" s="31"/>
      <c r="AM96" s="225"/>
      <c r="AN96" s="224">
        <f t="shared" ref="AN96:AR96" si="19">AN17</f>
        <v>0.91309834746815122</v>
      </c>
      <c r="AO96" s="31">
        <f t="shared" si="19"/>
        <v>0.87252189754481924</v>
      </c>
      <c r="AP96" s="31">
        <f t="shared" si="19"/>
        <v>0.83374859214906849</v>
      </c>
      <c r="AQ96" s="31">
        <f t="shared" si="19"/>
        <v>0.79669830277794984</v>
      </c>
      <c r="AR96" s="225">
        <f t="shared" si="19"/>
        <v>0.76129446169521187</v>
      </c>
    </row>
    <row r="97" spans="1:44" ht="13.5" outlineLevel="1" thickBot="1">
      <c r="A97" s="521">
        <f>ROW()</f>
        <v>97</v>
      </c>
      <c r="B97" s="35"/>
      <c r="C97" s="756" t="s">
        <v>145</v>
      </c>
      <c r="E97" s="1130"/>
      <c r="F97" s="1130" t="s">
        <v>222</v>
      </c>
      <c r="G97" s="1130" t="s">
        <v>806</v>
      </c>
      <c r="H97" s="177"/>
      <c r="I97" s="177"/>
      <c r="J97" s="1897"/>
      <c r="K97" s="1898"/>
      <c r="L97" s="1898"/>
      <c r="M97" s="1898"/>
      <c r="N97" s="1899"/>
      <c r="O97" s="1897"/>
      <c r="P97" s="1898"/>
      <c r="Q97" s="1898"/>
      <c r="R97" s="1898"/>
      <c r="S97" s="1898"/>
      <c r="T97" s="188"/>
      <c r="U97" s="36"/>
      <c r="V97" s="36"/>
      <c r="W97" s="36"/>
      <c r="X97" s="36"/>
      <c r="Y97" s="36"/>
      <c r="Z97" s="195"/>
      <c r="AA97" s="1900"/>
      <c r="AB97" s="1901"/>
      <c r="AC97" s="1901"/>
      <c r="AD97" s="1901"/>
      <c r="AE97" s="1901"/>
      <c r="AF97" s="1901"/>
      <c r="AG97" s="1901"/>
      <c r="AH97" s="1902"/>
      <c r="AI97" s="526"/>
      <c r="AJ97" s="527"/>
      <c r="AK97" s="527"/>
      <c r="AL97" s="527"/>
      <c r="AM97" s="528"/>
      <c r="AN97" s="526"/>
      <c r="AO97" s="527"/>
      <c r="AP97" s="527"/>
      <c r="AQ97" s="527"/>
      <c r="AR97" s="528"/>
    </row>
    <row r="98" spans="1:44" outlineLevel="1">
      <c r="A98" s="521">
        <f>ROW()</f>
        <v>98</v>
      </c>
      <c r="B98" s="35"/>
      <c r="D98" s="33" t="s">
        <v>398</v>
      </c>
      <c r="E98" s="132">
        <f t="shared" ref="E98:E103" si="20">F98/$F$103</f>
        <v>0.37823050706918626</v>
      </c>
      <c r="F98" s="64">
        <f>SUMPRODUCT($AN$96:$AR$96,AN98:AR98)</f>
        <v>13.996469548963097</v>
      </c>
      <c r="G98" s="41">
        <f>SUM(AN98:AR98)</f>
        <v>16.867700580000001</v>
      </c>
      <c r="H98" s="96"/>
      <c r="I98" s="78"/>
      <c r="J98" s="114"/>
      <c r="N98" s="171"/>
      <c r="O98" s="114"/>
      <c r="T98" s="224"/>
      <c r="U98" s="31"/>
      <c r="V98" s="31"/>
      <c r="W98" s="31"/>
      <c r="X98" s="31"/>
      <c r="Y98" s="31"/>
      <c r="Z98" s="225"/>
      <c r="AA98" s="224"/>
      <c r="AB98" s="31"/>
      <c r="AC98" s="31"/>
      <c r="AD98" s="31"/>
      <c r="AE98" s="31"/>
      <c r="AF98" s="31"/>
      <c r="AG98" s="31"/>
      <c r="AH98" s="225"/>
      <c r="AI98" s="224"/>
      <c r="AJ98" s="31"/>
      <c r="AK98" s="31"/>
      <c r="AL98" s="31"/>
      <c r="AM98" s="225"/>
      <c r="AN98" s="224">
        <f t="shared" ref="AN98:AR98" si="21">AN24*AN62/1000000</f>
        <v>2.8761715200000002</v>
      </c>
      <c r="AO98" s="31">
        <f t="shared" si="21"/>
        <v>3.1015704400000002</v>
      </c>
      <c r="AP98" s="31">
        <f t="shared" si="21"/>
        <v>3.3938188199999999</v>
      </c>
      <c r="AQ98" s="31">
        <f t="shared" si="21"/>
        <v>3.6067437999999998</v>
      </c>
      <c r="AR98" s="225">
        <f t="shared" si="21"/>
        <v>3.8893960000000001</v>
      </c>
    </row>
    <row r="99" spans="1:44" outlineLevel="1">
      <c r="A99" s="521">
        <f>ROW()</f>
        <v>99</v>
      </c>
      <c r="B99" s="35"/>
      <c r="D99" s="33" t="s">
        <v>394</v>
      </c>
      <c r="E99" s="132">
        <f t="shared" si="20"/>
        <v>0.30086069324416576</v>
      </c>
      <c r="F99" s="64">
        <f t="shared" ref="F99:F103" si="22">SUMPRODUCT($AN$96:$AR$96,AN99:AR99)</f>
        <v>11.133389435193326</v>
      </c>
      <c r="G99" s="41">
        <f t="shared" ref="G99:G141" si="23">SUM(AN99:AR99)</f>
        <v>13.434435854155119</v>
      </c>
      <c r="H99" s="96"/>
      <c r="I99" s="78"/>
      <c r="J99" s="114"/>
      <c r="N99" s="171"/>
      <c r="O99" s="114"/>
      <c r="T99" s="224"/>
      <c r="U99" s="31"/>
      <c r="V99" s="31"/>
      <c r="W99" s="31"/>
      <c r="X99" s="31"/>
      <c r="Y99" s="31"/>
      <c r="Z99" s="225"/>
      <c r="AA99" s="224"/>
      <c r="AB99" s="31"/>
      <c r="AC99" s="31"/>
      <c r="AD99" s="31"/>
      <c r="AE99" s="31"/>
      <c r="AF99" s="31"/>
      <c r="AG99" s="31"/>
      <c r="AH99" s="225"/>
      <c r="AI99" s="224"/>
      <c r="AJ99" s="31"/>
      <c r="AK99" s="31"/>
      <c r="AL99" s="31"/>
      <c r="AM99" s="225"/>
      <c r="AN99" s="224">
        <f t="shared" ref="AN99:AR99" si="24">AN25*AN63/1000000</f>
        <v>2.1951309701458448</v>
      </c>
      <c r="AO99" s="31">
        <f t="shared" si="24"/>
        <v>2.4520145806093434</v>
      </c>
      <c r="AP99" s="31">
        <f t="shared" si="24"/>
        <v>2.711177260781946</v>
      </c>
      <c r="AQ99" s="31">
        <f t="shared" si="24"/>
        <v>2.9214662536706371</v>
      </c>
      <c r="AR99" s="225">
        <f t="shared" si="24"/>
        <v>3.1546467889473488</v>
      </c>
    </row>
    <row r="100" spans="1:44" outlineLevel="1">
      <c r="A100" s="521">
        <f>ROW()</f>
        <v>100</v>
      </c>
      <c r="B100" s="35"/>
      <c r="D100" s="33" t="s">
        <v>395</v>
      </c>
      <c r="E100" s="132">
        <f t="shared" si="20"/>
        <v>7.5664961785360446E-2</v>
      </c>
      <c r="F100" s="64">
        <f t="shared" si="22"/>
        <v>2.7999918403158657</v>
      </c>
      <c r="G100" s="41">
        <f t="shared" si="23"/>
        <v>3.3786739697332777</v>
      </c>
      <c r="H100" s="96"/>
      <c r="I100" s="78"/>
      <c r="J100" s="114"/>
      <c r="N100" s="171"/>
      <c r="O100" s="114"/>
      <c r="T100" s="224"/>
      <c r="U100" s="31"/>
      <c r="V100" s="31"/>
      <c r="W100" s="31"/>
      <c r="X100" s="31"/>
      <c r="Y100" s="31"/>
      <c r="Z100" s="225"/>
      <c r="AA100" s="224"/>
      <c r="AB100" s="31"/>
      <c r="AC100" s="31"/>
      <c r="AD100" s="31"/>
      <c r="AE100" s="31"/>
      <c r="AF100" s="31"/>
      <c r="AG100" s="31"/>
      <c r="AH100" s="225"/>
      <c r="AI100" s="224"/>
      <c r="AJ100" s="31"/>
      <c r="AK100" s="31"/>
      <c r="AL100" s="31"/>
      <c r="AM100" s="225"/>
      <c r="AN100" s="224">
        <f t="shared" ref="AN100:AR100" si="25">AN26*AN64/1000000</f>
        <v>0.56076122356363645</v>
      </c>
      <c r="AO100" s="31">
        <f t="shared" si="25"/>
        <v>0.60929863760610681</v>
      </c>
      <c r="AP100" s="31">
        <f t="shared" si="25"/>
        <v>0.67704686556279081</v>
      </c>
      <c r="AQ100" s="31">
        <f t="shared" si="25"/>
        <v>0.73084610925354332</v>
      </c>
      <c r="AR100" s="225">
        <f t="shared" si="25"/>
        <v>0.8007211337472</v>
      </c>
    </row>
    <row r="101" spans="1:44" outlineLevel="1">
      <c r="A101" s="521">
        <f>ROW()</f>
        <v>101</v>
      </c>
      <c r="B101" s="35"/>
      <c r="D101" s="33" t="s">
        <v>396</v>
      </c>
      <c r="E101" s="132">
        <f t="shared" si="20"/>
        <v>0.17213031592531353</v>
      </c>
      <c r="F101" s="64">
        <f t="shared" si="22"/>
        <v>6.3697049293312356</v>
      </c>
      <c r="G101" s="41">
        <f t="shared" si="23"/>
        <v>7.7003328031436613</v>
      </c>
      <c r="H101" s="98"/>
      <c r="I101" s="78"/>
      <c r="J101" s="114"/>
      <c r="N101" s="171"/>
      <c r="O101" s="114"/>
      <c r="T101" s="224"/>
      <c r="U101" s="31"/>
      <c r="V101" s="31"/>
      <c r="W101" s="31"/>
      <c r="X101" s="31"/>
      <c r="Y101" s="31"/>
      <c r="Z101" s="225"/>
      <c r="AA101" s="224"/>
      <c r="AB101" s="31"/>
      <c r="AC101" s="31"/>
      <c r="AD101" s="31"/>
      <c r="AE101" s="31"/>
      <c r="AF101" s="31"/>
      <c r="AG101" s="31"/>
      <c r="AH101" s="225"/>
      <c r="AI101" s="224"/>
      <c r="AJ101" s="31"/>
      <c r="AK101" s="31"/>
      <c r="AL101" s="31"/>
      <c r="AM101" s="225"/>
      <c r="AN101" s="224">
        <f t="shared" ref="AN101:AR101" si="26">AN27*AN65/1000</f>
        <v>1.1567725475980313</v>
      </c>
      <c r="AO101" s="31">
        <f t="shared" si="26"/>
        <v>1.4115405011779334</v>
      </c>
      <c r="AP101" s="31">
        <f t="shared" si="26"/>
        <v>1.5779319252061774</v>
      </c>
      <c r="AQ101" s="31">
        <f t="shared" si="26"/>
        <v>1.7103208989545371</v>
      </c>
      <c r="AR101" s="225">
        <f t="shared" si="26"/>
        <v>1.8437669302069821</v>
      </c>
    </row>
    <row r="102" spans="1:44" outlineLevel="1">
      <c r="A102" s="521">
        <f>ROW()</f>
        <v>102</v>
      </c>
      <c r="B102" s="35"/>
      <c r="D102" s="33" t="s">
        <v>397</v>
      </c>
      <c r="E102" s="132">
        <f t="shared" si="20"/>
        <v>7.3113521975973927E-2</v>
      </c>
      <c r="F102" s="64">
        <f t="shared" si="22"/>
        <v>2.7055754753462407</v>
      </c>
      <c r="G102" s="41">
        <f t="shared" si="23"/>
        <v>3.2667469081265215</v>
      </c>
      <c r="H102" s="98"/>
      <c r="I102" s="78"/>
      <c r="J102" s="114"/>
      <c r="N102" s="171"/>
      <c r="O102" s="114"/>
      <c r="T102" s="224"/>
      <c r="U102" s="31"/>
      <c r="V102" s="31"/>
      <c r="W102" s="31"/>
      <c r="X102" s="31"/>
      <c r="Y102" s="31"/>
      <c r="Z102" s="225"/>
      <c r="AA102" s="224"/>
      <c r="AB102" s="31"/>
      <c r="AC102" s="31"/>
      <c r="AD102" s="31"/>
      <c r="AE102" s="31"/>
      <c r="AF102" s="31"/>
      <c r="AG102" s="31"/>
      <c r="AH102" s="225"/>
      <c r="AI102" s="224"/>
      <c r="AJ102" s="31"/>
      <c r="AK102" s="31"/>
      <c r="AL102" s="31"/>
      <c r="AM102" s="225"/>
      <c r="AN102" s="224">
        <f t="shared" ref="AN102:AR102" si="27">AN28*AN66/1000</f>
        <v>0.51463224345615421</v>
      </c>
      <c r="AO102" s="31">
        <f t="shared" si="27"/>
        <v>0.60734292058797656</v>
      </c>
      <c r="AP102" s="31">
        <f t="shared" si="27"/>
        <v>0.65787298729899701</v>
      </c>
      <c r="AQ102" s="31">
        <f t="shared" si="27"/>
        <v>0.71396663112228598</v>
      </c>
      <c r="AR102" s="225">
        <f t="shared" si="27"/>
        <v>0.77293212566110758</v>
      </c>
    </row>
    <row r="103" spans="1:44" outlineLevel="1">
      <c r="A103" s="521">
        <f>ROW()</f>
        <v>103</v>
      </c>
      <c r="B103" s="35"/>
      <c r="D103" s="33" t="s">
        <v>24</v>
      </c>
      <c r="E103" s="699">
        <f t="shared" si="20"/>
        <v>1</v>
      </c>
      <c r="F103" s="700">
        <f t="shared" si="22"/>
        <v>37.005131229149768</v>
      </c>
      <c r="G103" s="567">
        <f t="shared" si="23"/>
        <v>44.647890115158589</v>
      </c>
      <c r="H103" s="701"/>
      <c r="I103" s="702"/>
      <c r="J103" s="370"/>
      <c r="K103" s="116"/>
      <c r="L103" s="116"/>
      <c r="M103" s="116"/>
      <c r="N103" s="371"/>
      <c r="O103" s="370"/>
      <c r="P103" s="116"/>
      <c r="Q103" s="116"/>
      <c r="R103" s="116"/>
      <c r="S103" s="116"/>
      <c r="T103" s="703"/>
      <c r="U103" s="704"/>
      <c r="V103" s="704"/>
      <c r="W103" s="704"/>
      <c r="X103" s="704"/>
      <c r="Y103" s="704"/>
      <c r="Z103" s="705"/>
      <c r="AA103" s="703"/>
      <c r="AB103" s="704"/>
      <c r="AC103" s="704"/>
      <c r="AD103" s="704"/>
      <c r="AE103" s="704"/>
      <c r="AF103" s="704"/>
      <c r="AG103" s="704"/>
      <c r="AH103" s="705"/>
      <c r="AI103" s="703"/>
      <c r="AJ103" s="704"/>
      <c r="AK103" s="704"/>
      <c r="AL103" s="704"/>
      <c r="AM103" s="705"/>
      <c r="AN103" s="703">
        <f t="shared" ref="AN103" si="28">SUM(AN98:AN102)</f>
        <v>7.3034685047636669</v>
      </c>
      <c r="AO103" s="704">
        <f t="shared" ref="AO103:AR103" si="29">SUM(AO98:AO102)</f>
        <v>8.1817670799813591</v>
      </c>
      <c r="AP103" s="704">
        <f t="shared" si="29"/>
        <v>9.0178478588499118</v>
      </c>
      <c r="AQ103" s="704">
        <f t="shared" si="29"/>
        <v>9.6833436930010048</v>
      </c>
      <c r="AR103" s="705">
        <f t="shared" si="29"/>
        <v>10.46146297856264</v>
      </c>
    </row>
    <row r="104" spans="1:44" outlineLevel="1">
      <c r="A104" s="521">
        <f>ROW()</f>
        <v>104</v>
      </c>
      <c r="B104" s="35"/>
      <c r="C104" s="756" t="s">
        <v>154</v>
      </c>
      <c r="F104" s="98"/>
      <c r="G104" s="41"/>
      <c r="H104" s="98"/>
      <c r="J104" s="114"/>
      <c r="N104" s="171"/>
      <c r="O104" s="114"/>
      <c r="T104" s="114"/>
      <c r="Z104" s="171"/>
      <c r="AA104" s="114"/>
      <c r="AH104" s="171"/>
      <c r="AI104" s="114"/>
      <c r="AM104" s="171"/>
      <c r="AN104" s="114"/>
      <c r="AR104" s="171"/>
    </row>
    <row r="105" spans="1:44" outlineLevel="1">
      <c r="A105" s="521">
        <f>ROW()</f>
        <v>105</v>
      </c>
      <c r="B105" s="35"/>
      <c r="D105" s="33" t="s">
        <v>398</v>
      </c>
      <c r="E105" s="132">
        <f>F105/$F$111</f>
        <v>0.4226619970373191</v>
      </c>
      <c r="F105" s="64">
        <f t="shared" ref="F105:F111" si="30">SUMPRODUCT($AN$96:$AR$96,AN105:AR105)</f>
        <v>11.849883753256787</v>
      </c>
      <c r="G105" s="41">
        <f t="shared" si="23"/>
        <v>14.282003280000001</v>
      </c>
      <c r="H105" s="92"/>
      <c r="I105" s="78"/>
      <c r="J105" s="114"/>
      <c r="N105" s="171"/>
      <c r="O105" s="114"/>
      <c r="T105" s="224"/>
      <c r="U105" s="31"/>
      <c r="V105" s="31"/>
      <c r="W105" s="31"/>
      <c r="X105" s="31"/>
      <c r="Y105" s="31"/>
      <c r="Z105" s="225"/>
      <c r="AA105" s="224"/>
      <c r="AB105" s="31"/>
      <c r="AC105" s="31"/>
      <c r="AD105" s="31"/>
      <c r="AE105" s="31"/>
      <c r="AF105" s="31"/>
      <c r="AG105" s="31"/>
      <c r="AH105" s="225"/>
      <c r="AI105" s="224"/>
      <c r="AJ105" s="31"/>
      <c r="AK105" s="31"/>
      <c r="AL105" s="31"/>
      <c r="AM105" s="225"/>
      <c r="AN105" s="224">
        <f t="shared" ref="AN105:AR105" si="31">AN31*AN68/1000000</f>
        <v>2.4327284800000002</v>
      </c>
      <c r="AO105" s="31">
        <f t="shared" si="31"/>
        <v>2.6233760799999999</v>
      </c>
      <c r="AP105" s="31">
        <f t="shared" si="31"/>
        <v>2.8561659000000006</v>
      </c>
      <c r="AQ105" s="31">
        <f t="shared" si="31"/>
        <v>3.0799965</v>
      </c>
      <c r="AR105" s="225">
        <f t="shared" si="31"/>
        <v>3.2897363200000003</v>
      </c>
    </row>
    <row r="106" spans="1:44" outlineLevel="1">
      <c r="A106" s="521">
        <f>ROW()</f>
        <v>106</v>
      </c>
      <c r="B106" s="35"/>
      <c r="D106" s="33" t="s">
        <v>399</v>
      </c>
      <c r="E106" s="132">
        <f>F106/$F$111</f>
        <v>0</v>
      </c>
      <c r="F106" s="64">
        <f t="shared" si="30"/>
        <v>0</v>
      </c>
      <c r="G106" s="41">
        <f t="shared" si="23"/>
        <v>0</v>
      </c>
      <c r="H106" s="92"/>
      <c r="I106" s="78"/>
      <c r="J106" s="114"/>
      <c r="N106" s="171"/>
      <c r="O106" s="114"/>
      <c r="T106" s="224"/>
      <c r="U106" s="31"/>
      <c r="V106" s="31"/>
      <c r="W106" s="31"/>
      <c r="X106" s="31"/>
      <c r="Y106" s="31"/>
      <c r="Z106" s="225"/>
      <c r="AA106" s="224"/>
      <c r="AB106" s="31"/>
      <c r="AC106" s="31"/>
      <c r="AD106" s="31"/>
      <c r="AE106" s="31"/>
      <c r="AF106" s="31"/>
      <c r="AG106" s="31"/>
      <c r="AH106" s="225"/>
      <c r="AI106" s="224"/>
      <c r="AJ106" s="31"/>
      <c r="AK106" s="31"/>
      <c r="AL106" s="31"/>
      <c r="AM106" s="225"/>
      <c r="AN106" s="224">
        <f t="shared" ref="AN106:AR106" si="32">AN32*AN69/1000000</f>
        <v>0</v>
      </c>
      <c r="AO106" s="31">
        <f t="shared" si="32"/>
        <v>0</v>
      </c>
      <c r="AP106" s="31">
        <f t="shared" si="32"/>
        <v>0</v>
      </c>
      <c r="AQ106" s="31">
        <f t="shared" si="32"/>
        <v>0</v>
      </c>
      <c r="AR106" s="225">
        <f t="shared" si="32"/>
        <v>0</v>
      </c>
    </row>
    <row r="107" spans="1:44" outlineLevel="1">
      <c r="A107" s="521">
        <f>ROW()</f>
        <v>107</v>
      </c>
      <c r="B107" s="35"/>
      <c r="D107" s="33" t="s">
        <v>400</v>
      </c>
      <c r="E107" s="132">
        <f>F107/$F$111</f>
        <v>0</v>
      </c>
      <c r="F107" s="64">
        <f t="shared" si="30"/>
        <v>0</v>
      </c>
      <c r="G107" s="41">
        <f t="shared" si="23"/>
        <v>0</v>
      </c>
      <c r="H107" s="92"/>
      <c r="I107" s="78"/>
      <c r="J107" s="114"/>
      <c r="N107" s="171"/>
      <c r="O107" s="114"/>
      <c r="T107" s="224"/>
      <c r="U107" s="31"/>
      <c r="V107" s="31"/>
      <c r="W107" s="31"/>
      <c r="X107" s="31"/>
      <c r="Y107" s="31"/>
      <c r="Z107" s="225"/>
      <c r="AA107" s="224"/>
      <c r="AB107" s="31"/>
      <c r="AC107" s="31"/>
      <c r="AD107" s="31"/>
      <c r="AE107" s="31"/>
      <c r="AF107" s="31"/>
      <c r="AG107" s="31"/>
      <c r="AH107" s="225"/>
      <c r="AI107" s="224"/>
      <c r="AJ107" s="31"/>
      <c r="AK107" s="31"/>
      <c r="AL107" s="31"/>
      <c r="AM107" s="225"/>
      <c r="AN107" s="224">
        <f t="shared" ref="AN107:AR107" si="33">AN33*AN70/1000000</f>
        <v>0</v>
      </c>
      <c r="AO107" s="31">
        <f t="shared" si="33"/>
        <v>0</v>
      </c>
      <c r="AP107" s="31">
        <f t="shared" si="33"/>
        <v>0</v>
      </c>
      <c r="AQ107" s="31">
        <f t="shared" si="33"/>
        <v>0</v>
      </c>
      <c r="AR107" s="225">
        <f t="shared" si="33"/>
        <v>0</v>
      </c>
    </row>
    <row r="108" spans="1:44" outlineLevel="1">
      <c r="A108" s="521">
        <f>ROW()</f>
        <v>108</v>
      </c>
      <c r="B108" s="35"/>
      <c r="D108" s="33" t="s">
        <v>401</v>
      </c>
      <c r="E108" s="132">
        <f>F108/$F$111</f>
        <v>0</v>
      </c>
      <c r="F108" s="64">
        <f t="shared" si="30"/>
        <v>0</v>
      </c>
      <c r="G108" s="41">
        <f t="shared" si="23"/>
        <v>0</v>
      </c>
      <c r="H108" s="92"/>
      <c r="I108" s="78"/>
      <c r="J108" s="114"/>
      <c r="N108" s="171"/>
      <c r="O108" s="114"/>
      <c r="T108" s="224"/>
      <c r="U108" s="31"/>
      <c r="V108" s="31"/>
      <c r="W108" s="31"/>
      <c r="X108" s="31"/>
      <c r="Y108" s="31"/>
      <c r="Z108" s="225"/>
      <c r="AA108" s="224"/>
      <c r="AB108" s="31"/>
      <c r="AC108" s="31"/>
      <c r="AD108" s="31"/>
      <c r="AE108" s="31"/>
      <c r="AF108" s="31"/>
      <c r="AG108" s="31"/>
      <c r="AH108" s="225"/>
      <c r="AI108" s="224"/>
      <c r="AJ108" s="31"/>
      <c r="AK108" s="31"/>
      <c r="AL108" s="31"/>
      <c r="AM108" s="225"/>
      <c r="AN108" s="224">
        <f t="shared" ref="AN108:AR108" si="34">AN34*AN71/1000000</f>
        <v>0</v>
      </c>
      <c r="AO108" s="31">
        <f t="shared" si="34"/>
        <v>0</v>
      </c>
      <c r="AP108" s="31">
        <f t="shared" si="34"/>
        <v>0</v>
      </c>
      <c r="AQ108" s="31">
        <f t="shared" si="34"/>
        <v>0</v>
      </c>
      <c r="AR108" s="225">
        <f t="shared" si="34"/>
        <v>0</v>
      </c>
    </row>
    <row r="109" spans="1:44" outlineLevel="1">
      <c r="A109" s="521">
        <f>ROW()</f>
        <v>109</v>
      </c>
      <c r="B109" s="35"/>
      <c r="D109" s="33" t="s">
        <v>402</v>
      </c>
      <c r="E109" s="132">
        <f t="shared" ref="E109:E110" si="35">F109/$F$111</f>
        <v>0.34447519842035623</v>
      </c>
      <c r="F109" s="64">
        <f t="shared" si="30"/>
        <v>9.6578142482037865</v>
      </c>
      <c r="G109" s="41">
        <f t="shared" si="23"/>
        <v>11.644141867290198</v>
      </c>
      <c r="H109" s="92"/>
      <c r="I109" s="78"/>
      <c r="J109" s="114"/>
      <c r="N109" s="171"/>
      <c r="O109" s="114"/>
      <c r="T109" s="224"/>
      <c r="U109" s="31"/>
      <c r="V109" s="31"/>
      <c r="W109" s="31"/>
      <c r="X109" s="31"/>
      <c r="Y109" s="31"/>
      <c r="Z109" s="225"/>
      <c r="AA109" s="224"/>
      <c r="AB109" s="31"/>
      <c r="AC109" s="31"/>
      <c r="AD109" s="31"/>
      <c r="AE109" s="31"/>
      <c r="AF109" s="31"/>
      <c r="AG109" s="31"/>
      <c r="AH109" s="225"/>
      <c r="AI109" s="224"/>
      <c r="AJ109" s="31"/>
      <c r="AK109" s="31"/>
      <c r="AL109" s="31"/>
      <c r="AM109" s="225"/>
      <c r="AN109" s="224">
        <f t="shared" ref="AN109:AR109" si="36">AN35*AN72/1000000</f>
        <v>1.972899581167898</v>
      </c>
      <c r="AO109" s="31">
        <f t="shared" si="36"/>
        <v>2.1305181819440926</v>
      </c>
      <c r="AP109" s="31">
        <f t="shared" si="36"/>
        <v>2.3168994871645885</v>
      </c>
      <c r="AQ109" s="31">
        <f t="shared" si="36"/>
        <v>2.5098603982985495</v>
      </c>
      <c r="AR109" s="225">
        <f t="shared" si="36"/>
        <v>2.7139642187150703</v>
      </c>
    </row>
    <row r="110" spans="1:44" outlineLevel="1">
      <c r="A110" s="521">
        <f>ROW()</f>
        <v>110</v>
      </c>
      <c r="B110" s="35"/>
      <c r="D110" s="45" t="s">
        <v>403</v>
      </c>
      <c r="E110" s="133">
        <f t="shared" si="35"/>
        <v>0.23286280454232469</v>
      </c>
      <c r="F110" s="66">
        <f t="shared" si="30"/>
        <v>6.5286143150463136</v>
      </c>
      <c r="G110" s="913">
        <f t="shared" si="23"/>
        <v>7.8709455469507095</v>
      </c>
      <c r="H110" s="136"/>
      <c r="I110" s="134"/>
      <c r="J110" s="182"/>
      <c r="K110" s="45"/>
      <c r="L110" s="45"/>
      <c r="M110" s="45"/>
      <c r="N110" s="194"/>
      <c r="O110" s="182"/>
      <c r="P110" s="45"/>
      <c r="Q110" s="45"/>
      <c r="R110" s="45"/>
      <c r="S110" s="45"/>
      <c r="T110" s="226"/>
      <c r="U110" s="57"/>
      <c r="V110" s="57"/>
      <c r="W110" s="57"/>
      <c r="X110" s="57"/>
      <c r="Y110" s="57"/>
      <c r="Z110" s="227"/>
      <c r="AA110" s="226"/>
      <c r="AB110" s="57"/>
      <c r="AC110" s="57"/>
      <c r="AD110" s="57"/>
      <c r="AE110" s="57"/>
      <c r="AF110" s="57"/>
      <c r="AG110" s="57"/>
      <c r="AH110" s="227"/>
      <c r="AI110" s="226"/>
      <c r="AJ110" s="57"/>
      <c r="AK110" s="57"/>
      <c r="AL110" s="57"/>
      <c r="AM110" s="227"/>
      <c r="AN110" s="226">
        <f t="shared" ref="AN110:AR110" si="37">AN36*AN73/1000000</f>
        <v>1.3381909056234678</v>
      </c>
      <c r="AO110" s="57">
        <f t="shared" si="37"/>
        <v>1.4389843152128876</v>
      </c>
      <c r="AP110" s="57">
        <f t="shared" si="37"/>
        <v>1.5644148339261896</v>
      </c>
      <c r="AQ110" s="57">
        <f t="shared" si="37"/>
        <v>1.6936475976772549</v>
      </c>
      <c r="AR110" s="227">
        <f t="shared" si="37"/>
        <v>1.8357078945109104</v>
      </c>
    </row>
    <row r="111" spans="1:44" outlineLevel="1">
      <c r="A111" s="521">
        <f>ROW()</f>
        <v>111</v>
      </c>
      <c r="B111" s="35"/>
      <c r="D111" s="33" t="s">
        <v>24</v>
      </c>
      <c r="E111" s="132">
        <f>F111/$F$111</f>
        <v>1</v>
      </c>
      <c r="F111" s="64">
        <f t="shared" si="30"/>
        <v>28.036312316506887</v>
      </c>
      <c r="G111" s="41">
        <f t="shared" si="23"/>
        <v>33.797090694240914</v>
      </c>
      <c r="H111" s="92"/>
      <c r="I111" s="78"/>
      <c r="J111" s="114"/>
      <c r="N111" s="171"/>
      <c r="O111" s="114"/>
      <c r="T111" s="224"/>
      <c r="U111" s="31"/>
      <c r="V111" s="31"/>
      <c r="W111" s="31"/>
      <c r="X111" s="31"/>
      <c r="Y111" s="31"/>
      <c r="Z111" s="225"/>
      <c r="AA111" s="224"/>
      <c r="AB111" s="31"/>
      <c r="AC111" s="31"/>
      <c r="AD111" s="31"/>
      <c r="AE111" s="31"/>
      <c r="AF111" s="31"/>
      <c r="AG111" s="31"/>
      <c r="AH111" s="225"/>
      <c r="AI111" s="224"/>
      <c r="AJ111" s="31"/>
      <c r="AK111" s="31"/>
      <c r="AL111" s="31"/>
      <c r="AM111" s="225"/>
      <c r="AN111" s="224">
        <f t="shared" ref="AN111" si="38">SUM(AN105:AN110)</f>
        <v>5.7438189667913662</v>
      </c>
      <c r="AO111" s="31">
        <f t="shared" ref="AO111:AR111" si="39">SUM(AO105:AO110)</f>
        <v>6.1928785771569794</v>
      </c>
      <c r="AP111" s="31">
        <f t="shared" si="39"/>
        <v>6.7374802210907792</v>
      </c>
      <c r="AQ111" s="31">
        <f t="shared" si="39"/>
        <v>7.2835044959758042</v>
      </c>
      <c r="AR111" s="225">
        <f t="shared" si="39"/>
        <v>7.8394084332259819</v>
      </c>
    </row>
    <row r="112" spans="1:44" outlineLevel="1">
      <c r="A112" s="521">
        <f>ROW()</f>
        <v>112</v>
      </c>
      <c r="B112" s="35"/>
      <c r="C112" s="756" t="s">
        <v>160</v>
      </c>
      <c r="F112" s="98"/>
      <c r="G112" s="41"/>
      <c r="J112" s="114"/>
      <c r="N112" s="171"/>
      <c r="O112" s="114"/>
      <c r="T112" s="114"/>
      <c r="Z112" s="171"/>
      <c r="AA112" s="114"/>
      <c r="AH112" s="171"/>
      <c r="AI112" s="114"/>
      <c r="AM112" s="171"/>
      <c r="AN112" s="114"/>
      <c r="AR112" s="171"/>
    </row>
    <row r="113" spans="1:44" outlineLevel="1">
      <c r="A113" s="521">
        <f>ROW()</f>
        <v>113</v>
      </c>
      <c r="B113" s="35"/>
      <c r="D113" s="33" t="s">
        <v>398</v>
      </c>
      <c r="E113" s="132">
        <f>F113/$F$117</f>
        <v>0.20534063028211733</v>
      </c>
      <c r="F113" s="64">
        <f t="shared" ref="F113:F117" si="40">SUMPRODUCT($AN$96:$AR$96,AN113:AR113)</f>
        <v>12.681054009114689</v>
      </c>
      <c r="G113" s="41">
        <f t="shared" si="23"/>
        <v>15.31568789</v>
      </c>
      <c r="H113" s="92"/>
      <c r="I113" s="78"/>
      <c r="J113" s="114"/>
      <c r="N113" s="171"/>
      <c r="O113" s="114"/>
      <c r="T113" s="224"/>
      <c r="U113" s="31"/>
      <c r="V113" s="31"/>
      <c r="W113" s="31"/>
      <c r="X113" s="31"/>
      <c r="Y113" s="31"/>
      <c r="Z113" s="225"/>
      <c r="AA113" s="224"/>
      <c r="AB113" s="31"/>
      <c r="AC113" s="31"/>
      <c r="AD113" s="31"/>
      <c r="AE113" s="31"/>
      <c r="AF113" s="31"/>
      <c r="AG113" s="31"/>
      <c r="AH113" s="225"/>
      <c r="AI113" s="224"/>
      <c r="AJ113" s="31"/>
      <c r="AK113" s="31"/>
      <c r="AL113" s="31"/>
      <c r="AM113" s="225"/>
      <c r="AN113" s="224">
        <f t="shared" ref="AN113:AR113" si="41">AN39*AN75/1000000</f>
        <v>2.4860082499999998</v>
      </c>
      <c r="AO113" s="31">
        <f t="shared" si="41"/>
        <v>2.74590896</v>
      </c>
      <c r="AP113" s="31">
        <f t="shared" si="41"/>
        <v>3.0340359000000001</v>
      </c>
      <c r="AQ113" s="31">
        <f t="shared" si="41"/>
        <v>3.3519267899999998</v>
      </c>
      <c r="AR113" s="225">
        <f t="shared" si="41"/>
        <v>3.6978079899999998</v>
      </c>
    </row>
    <row r="114" spans="1:44" outlineLevel="1">
      <c r="A114" s="521">
        <f>ROW()</f>
        <v>114</v>
      </c>
      <c r="B114" s="35"/>
      <c r="D114" s="33" t="s">
        <v>399</v>
      </c>
      <c r="E114" s="132">
        <f>F114/$F$117</f>
        <v>0.72242025225441053</v>
      </c>
      <c r="F114" s="64">
        <f t="shared" si="40"/>
        <v>44.613918947896856</v>
      </c>
      <c r="G114" s="41">
        <f t="shared" si="23"/>
        <v>53.815775831183174</v>
      </c>
      <c r="H114" s="92"/>
      <c r="I114" s="78"/>
      <c r="J114" s="114"/>
      <c r="N114" s="171"/>
      <c r="O114" s="114"/>
      <c r="T114" s="224"/>
      <c r="U114" s="31"/>
      <c r="V114" s="31"/>
      <c r="W114" s="31"/>
      <c r="X114" s="31"/>
      <c r="Y114" s="31"/>
      <c r="Z114" s="225"/>
      <c r="AA114" s="224"/>
      <c r="AB114" s="31"/>
      <c r="AC114" s="31"/>
      <c r="AD114" s="31"/>
      <c r="AE114" s="31"/>
      <c r="AF114" s="31"/>
      <c r="AG114" s="31"/>
      <c r="AH114" s="225"/>
      <c r="AI114" s="224"/>
      <c r="AJ114" s="31"/>
      <c r="AK114" s="31"/>
      <c r="AL114" s="31"/>
      <c r="AM114" s="225"/>
      <c r="AN114" s="224">
        <f t="shared" ref="AN114:AR114" si="42">AN40*AN76/1000000</f>
        <v>8.9967489761131372</v>
      </c>
      <c r="AO114" s="31">
        <f t="shared" si="42"/>
        <v>9.8054439640805295</v>
      </c>
      <c r="AP114" s="31">
        <f t="shared" si="42"/>
        <v>10.703185152807901</v>
      </c>
      <c r="AQ114" s="31">
        <f t="shared" si="42"/>
        <v>11.648482945666881</v>
      </c>
      <c r="AR114" s="225">
        <f t="shared" si="42"/>
        <v>12.661914792514718</v>
      </c>
    </row>
    <row r="115" spans="1:44" outlineLevel="1">
      <c r="A115" s="521">
        <f>ROW()</f>
        <v>115</v>
      </c>
      <c r="B115" s="35"/>
      <c r="D115" s="33" t="s">
        <v>400</v>
      </c>
      <c r="E115" s="132">
        <f>F115/$F$117</f>
        <v>0</v>
      </c>
      <c r="F115" s="64">
        <f t="shared" si="40"/>
        <v>0</v>
      </c>
      <c r="G115" s="41">
        <f t="shared" si="23"/>
        <v>0</v>
      </c>
      <c r="H115" s="92"/>
      <c r="I115" s="78"/>
      <c r="J115" s="114"/>
      <c r="N115" s="171"/>
      <c r="O115" s="114"/>
      <c r="T115" s="224"/>
      <c r="U115" s="31"/>
      <c r="V115" s="31"/>
      <c r="W115" s="31"/>
      <c r="X115" s="31"/>
      <c r="Y115" s="31"/>
      <c r="Z115" s="225"/>
      <c r="AA115" s="224"/>
      <c r="AB115" s="31"/>
      <c r="AC115" s="31"/>
      <c r="AD115" s="31"/>
      <c r="AE115" s="31"/>
      <c r="AF115" s="31"/>
      <c r="AG115" s="31"/>
      <c r="AH115" s="225"/>
      <c r="AI115" s="224"/>
      <c r="AJ115" s="31"/>
      <c r="AK115" s="31"/>
      <c r="AL115" s="31"/>
      <c r="AM115" s="225"/>
      <c r="AN115" s="224">
        <f t="shared" ref="AN115:AR115" si="43">AN41*AN77/1000000</f>
        <v>0</v>
      </c>
      <c r="AO115" s="31">
        <f t="shared" si="43"/>
        <v>0</v>
      </c>
      <c r="AP115" s="31">
        <f t="shared" si="43"/>
        <v>0</v>
      </c>
      <c r="AQ115" s="31">
        <f t="shared" si="43"/>
        <v>0</v>
      </c>
      <c r="AR115" s="225">
        <f t="shared" si="43"/>
        <v>0</v>
      </c>
    </row>
    <row r="116" spans="1:44" outlineLevel="1">
      <c r="A116" s="521">
        <f>ROW()</f>
        <v>116</v>
      </c>
      <c r="B116" s="35"/>
      <c r="D116" s="45" t="s">
        <v>404</v>
      </c>
      <c r="E116" s="133">
        <f>F116/$F$117</f>
        <v>7.2239117463472224E-2</v>
      </c>
      <c r="F116" s="66">
        <f t="shared" si="40"/>
        <v>4.4612123225027904</v>
      </c>
      <c r="G116" s="913">
        <f t="shared" si="23"/>
        <v>5.3731758841577966</v>
      </c>
      <c r="H116" s="136"/>
      <c r="I116" s="134"/>
      <c r="J116" s="182"/>
      <c r="K116" s="45"/>
      <c r="L116" s="45"/>
      <c r="M116" s="45"/>
      <c r="N116" s="194"/>
      <c r="O116" s="182"/>
      <c r="P116" s="45"/>
      <c r="Q116" s="45"/>
      <c r="R116" s="45"/>
      <c r="S116" s="45"/>
      <c r="T116" s="226"/>
      <c r="U116" s="57"/>
      <c r="V116" s="57"/>
      <c r="W116" s="57"/>
      <c r="X116" s="57"/>
      <c r="Y116" s="57"/>
      <c r="Z116" s="227"/>
      <c r="AA116" s="226"/>
      <c r="AB116" s="57"/>
      <c r="AC116" s="57"/>
      <c r="AD116" s="57"/>
      <c r="AE116" s="57"/>
      <c r="AF116" s="57"/>
      <c r="AG116" s="57"/>
      <c r="AH116" s="227"/>
      <c r="AI116" s="226"/>
      <c r="AJ116" s="57"/>
      <c r="AK116" s="57"/>
      <c r="AL116" s="57"/>
      <c r="AM116" s="227"/>
      <c r="AN116" s="226">
        <f t="shared" ref="AN116:AR116" si="44">AN42*AN78/1000000</f>
        <v>0.93546266719557292</v>
      </c>
      <c r="AO116" s="57">
        <f t="shared" si="44"/>
        <v>1.0000890084426355</v>
      </c>
      <c r="AP116" s="57">
        <f t="shared" si="44"/>
        <v>1.0622753099909088</v>
      </c>
      <c r="AQ116" s="57">
        <f t="shared" si="44"/>
        <v>1.1420467708700681</v>
      </c>
      <c r="AR116" s="227">
        <f t="shared" si="44"/>
        <v>1.2333021276586118</v>
      </c>
    </row>
    <row r="117" spans="1:44" outlineLevel="1">
      <c r="A117" s="521">
        <f>ROW()</f>
        <v>117</v>
      </c>
      <c r="B117" s="35"/>
      <c r="D117" s="33" t="s">
        <v>24</v>
      </c>
      <c r="E117" s="132">
        <f>F117/$F$117</f>
        <v>1</v>
      </c>
      <c r="F117" s="64">
        <f t="shared" si="40"/>
        <v>61.756185279514334</v>
      </c>
      <c r="G117" s="41">
        <f t="shared" si="23"/>
        <v>74.504639605340955</v>
      </c>
      <c r="H117" s="92"/>
      <c r="I117" s="78"/>
      <c r="J117" s="114"/>
      <c r="N117" s="171"/>
      <c r="O117" s="114"/>
      <c r="T117" s="224"/>
      <c r="U117" s="31"/>
      <c r="V117" s="31"/>
      <c r="W117" s="31"/>
      <c r="X117" s="31"/>
      <c r="Y117" s="31"/>
      <c r="Z117" s="225"/>
      <c r="AA117" s="224"/>
      <c r="AB117" s="31"/>
      <c r="AC117" s="31"/>
      <c r="AD117" s="31"/>
      <c r="AE117" s="31"/>
      <c r="AF117" s="31"/>
      <c r="AG117" s="31"/>
      <c r="AH117" s="225"/>
      <c r="AI117" s="224"/>
      <c r="AJ117" s="31"/>
      <c r="AK117" s="31"/>
      <c r="AL117" s="31"/>
      <c r="AM117" s="225"/>
      <c r="AN117" s="224">
        <f t="shared" ref="AN117" si="45">SUM(AN113:AN116)</f>
        <v>12.418219893308709</v>
      </c>
      <c r="AO117" s="31">
        <f t="shared" ref="AO117:AR117" si="46">SUM(AO113:AO116)</f>
        <v>13.551441932523165</v>
      </c>
      <c r="AP117" s="31">
        <f t="shared" si="46"/>
        <v>14.799496362798809</v>
      </c>
      <c r="AQ117" s="31">
        <f t="shared" si="46"/>
        <v>16.142456506536949</v>
      </c>
      <c r="AR117" s="225">
        <f t="shared" si="46"/>
        <v>17.59302491017333</v>
      </c>
    </row>
    <row r="118" spans="1:44" outlineLevel="1">
      <c r="A118" s="521">
        <f>ROW()</f>
        <v>118</v>
      </c>
      <c r="B118" s="35"/>
      <c r="C118" s="756" t="s">
        <v>161</v>
      </c>
      <c r="F118" s="92"/>
      <c r="G118" s="41"/>
      <c r="H118" s="92"/>
      <c r="J118" s="114"/>
      <c r="N118" s="171"/>
      <c r="O118" s="114"/>
      <c r="T118" s="114"/>
      <c r="Z118" s="171"/>
      <c r="AA118" s="114"/>
      <c r="AH118" s="171"/>
      <c r="AI118" s="114"/>
      <c r="AM118" s="171"/>
      <c r="AN118" s="114"/>
      <c r="AR118" s="171"/>
    </row>
    <row r="119" spans="1:44" outlineLevel="1">
      <c r="A119" s="521">
        <f>ROW()</f>
        <v>119</v>
      </c>
      <c r="B119" s="35"/>
      <c r="D119" s="33" t="s">
        <v>398</v>
      </c>
      <c r="E119" s="132">
        <f>F119/$F$122</f>
        <v>0.33819865223834822</v>
      </c>
      <c r="F119" s="64">
        <f t="shared" ref="F119:F122" si="47">SUMPRODUCT($AN$96:$AR$96,AN119:AR119)</f>
        <v>19.363919897699787</v>
      </c>
      <c r="G119" s="41">
        <f t="shared" si="23"/>
        <v>23.370660750000003</v>
      </c>
      <c r="H119" s="92"/>
      <c r="I119" s="78"/>
      <c r="J119" s="114"/>
      <c r="N119" s="171"/>
      <c r="O119" s="114"/>
      <c r="T119" s="224"/>
      <c r="U119" s="31"/>
      <c r="V119" s="31"/>
      <c r="W119" s="31"/>
      <c r="X119" s="31"/>
      <c r="Y119" s="31"/>
      <c r="Z119" s="225"/>
      <c r="AA119" s="224"/>
      <c r="AB119" s="31"/>
      <c r="AC119" s="31"/>
      <c r="AD119" s="31"/>
      <c r="AE119" s="31"/>
      <c r="AF119" s="31"/>
      <c r="AG119" s="31"/>
      <c r="AH119" s="225"/>
      <c r="AI119" s="224"/>
      <c r="AJ119" s="31"/>
      <c r="AK119" s="31"/>
      <c r="AL119" s="31"/>
      <c r="AM119" s="225"/>
      <c r="AN119" s="224">
        <f t="shared" ref="AN119:AR119" si="48">AN45*AN80/1000000</f>
        <v>3.8605169400000001</v>
      </c>
      <c r="AO119" s="31">
        <f t="shared" si="48"/>
        <v>4.2270922100000003</v>
      </c>
      <c r="AP119" s="31">
        <f t="shared" si="48"/>
        <v>4.6353072000000006</v>
      </c>
      <c r="AQ119" s="31">
        <f t="shared" si="48"/>
        <v>5.08159692</v>
      </c>
      <c r="AR119" s="225">
        <f t="shared" si="48"/>
        <v>5.5661474800000006</v>
      </c>
    </row>
    <row r="120" spans="1:44" outlineLevel="1">
      <c r="A120" s="521">
        <f>ROW()</f>
        <v>120</v>
      </c>
      <c r="B120" s="35"/>
      <c r="D120" s="33" t="s">
        <v>405</v>
      </c>
      <c r="E120" s="132">
        <f>F120/$F$122</f>
        <v>0.35011666184827922</v>
      </c>
      <c r="F120" s="64">
        <f t="shared" si="47"/>
        <v>20.046298085487706</v>
      </c>
      <c r="G120" s="41">
        <f t="shared" si="23"/>
        <v>24.189024512209986</v>
      </c>
      <c r="H120" s="92"/>
      <c r="I120" s="78"/>
      <c r="J120" s="114"/>
      <c r="N120" s="171"/>
      <c r="O120" s="114"/>
      <c r="T120" s="224"/>
      <c r="U120" s="31"/>
      <c r="V120" s="31"/>
      <c r="W120" s="31"/>
      <c r="X120" s="31"/>
      <c r="Y120" s="31"/>
      <c r="Z120" s="225"/>
      <c r="AA120" s="224"/>
      <c r="AB120" s="31"/>
      <c r="AC120" s="31"/>
      <c r="AD120" s="31"/>
      <c r="AE120" s="31"/>
      <c r="AF120" s="31"/>
      <c r="AG120" s="31"/>
      <c r="AH120" s="225"/>
      <c r="AI120" s="224"/>
      <c r="AJ120" s="31"/>
      <c r="AK120" s="31"/>
      <c r="AL120" s="31"/>
      <c r="AM120" s="225"/>
      <c r="AN120" s="224">
        <f t="shared" ref="AN120:AR120" si="49">AN46*AN81/1000000</f>
        <v>4.0137681077158227</v>
      </c>
      <c r="AO120" s="31">
        <f t="shared" si="49"/>
        <v>4.3888790951148113</v>
      </c>
      <c r="AP120" s="31">
        <f t="shared" si="49"/>
        <v>4.8020747668511374</v>
      </c>
      <c r="AQ120" s="31">
        <f t="shared" si="49"/>
        <v>5.251638519816999</v>
      </c>
      <c r="AR120" s="225">
        <f t="shared" si="49"/>
        <v>5.7326640227112167</v>
      </c>
    </row>
    <row r="121" spans="1:44" outlineLevel="1">
      <c r="A121" s="521">
        <f>ROW()</f>
        <v>121</v>
      </c>
      <c r="B121" s="35"/>
      <c r="D121" s="45" t="s">
        <v>406</v>
      </c>
      <c r="E121" s="133">
        <f>F121/$F$122</f>
        <v>0.31168468591337273</v>
      </c>
      <c r="F121" s="66">
        <f t="shared" si="47"/>
        <v>17.845834841212625</v>
      </c>
      <c r="G121" s="913">
        <f t="shared" si="23"/>
        <v>21.516333193468331</v>
      </c>
      <c r="H121" s="136"/>
      <c r="I121" s="134"/>
      <c r="J121" s="182"/>
      <c r="K121" s="45"/>
      <c r="L121" s="45"/>
      <c r="M121" s="45"/>
      <c r="N121" s="194"/>
      <c r="O121" s="182"/>
      <c r="P121" s="45"/>
      <c r="Q121" s="45"/>
      <c r="R121" s="45"/>
      <c r="S121" s="45"/>
      <c r="T121" s="226"/>
      <c r="U121" s="57"/>
      <c r="V121" s="57"/>
      <c r="W121" s="57"/>
      <c r="X121" s="57"/>
      <c r="Y121" s="57"/>
      <c r="Z121" s="227"/>
      <c r="AA121" s="226"/>
      <c r="AB121" s="57"/>
      <c r="AC121" s="57"/>
      <c r="AD121" s="57"/>
      <c r="AE121" s="57"/>
      <c r="AF121" s="57"/>
      <c r="AG121" s="57"/>
      <c r="AH121" s="227"/>
      <c r="AI121" s="226"/>
      <c r="AJ121" s="57"/>
      <c r="AK121" s="57"/>
      <c r="AL121" s="57"/>
      <c r="AM121" s="227"/>
      <c r="AN121" s="226">
        <f t="shared" ref="AN121:AR121" si="50">AN47*AN82/1000000</f>
        <v>3.6420046871427099</v>
      </c>
      <c r="AO121" s="57">
        <f t="shared" si="50"/>
        <v>3.9438751283182456</v>
      </c>
      <c r="AP121" s="57">
        <f t="shared" si="50"/>
        <v>4.2781570169790131</v>
      </c>
      <c r="AQ121" s="57">
        <f t="shared" si="50"/>
        <v>4.6340117925973781</v>
      </c>
      <c r="AR121" s="227">
        <f t="shared" si="50"/>
        <v>5.0182845684309854</v>
      </c>
    </row>
    <row r="122" spans="1:44" outlineLevel="1">
      <c r="A122" s="521">
        <f>ROW()</f>
        <v>122</v>
      </c>
      <c r="B122" s="35"/>
      <c r="D122" s="33" t="s">
        <v>24</v>
      </c>
      <c r="E122" s="132">
        <f>F122/$F$122</f>
        <v>1</v>
      </c>
      <c r="F122" s="64">
        <f t="shared" si="47"/>
        <v>57.256052824400108</v>
      </c>
      <c r="G122" s="41">
        <f t="shared" si="23"/>
        <v>69.076018455678323</v>
      </c>
      <c r="H122" s="92"/>
      <c r="I122" s="78"/>
      <c r="J122" s="114"/>
      <c r="N122" s="171"/>
      <c r="O122" s="114"/>
      <c r="T122" s="224"/>
      <c r="U122" s="31"/>
      <c r="V122" s="31"/>
      <c r="W122" s="31"/>
      <c r="X122" s="31"/>
      <c r="Y122" s="31"/>
      <c r="Z122" s="225"/>
      <c r="AA122" s="224"/>
      <c r="AB122" s="31"/>
      <c r="AC122" s="31"/>
      <c r="AD122" s="31"/>
      <c r="AE122" s="31"/>
      <c r="AF122" s="31"/>
      <c r="AG122" s="31"/>
      <c r="AH122" s="225"/>
      <c r="AI122" s="224"/>
      <c r="AJ122" s="31"/>
      <c r="AK122" s="31"/>
      <c r="AL122" s="31"/>
      <c r="AM122" s="225"/>
      <c r="AN122" s="224">
        <f t="shared" ref="AN122" si="51">SUM(AN119:AN121)</f>
        <v>11.516289734858532</v>
      </c>
      <c r="AO122" s="31">
        <f t="shared" ref="AO122:AR122" si="52">SUM(AO119:AO121)</f>
        <v>12.559846433433057</v>
      </c>
      <c r="AP122" s="31">
        <f t="shared" si="52"/>
        <v>13.71553898383015</v>
      </c>
      <c r="AQ122" s="31">
        <f t="shared" si="52"/>
        <v>14.967247232414376</v>
      </c>
      <c r="AR122" s="225">
        <f t="shared" si="52"/>
        <v>16.317096071142203</v>
      </c>
    </row>
    <row r="123" spans="1:44" outlineLevel="1">
      <c r="A123" s="521">
        <f>ROW()</f>
        <v>123</v>
      </c>
      <c r="B123" s="35"/>
      <c r="C123" s="756" t="s">
        <v>163</v>
      </c>
      <c r="E123" s="96"/>
      <c r="F123" s="92"/>
      <c r="G123" s="41"/>
      <c r="H123" s="92"/>
      <c r="J123" s="114"/>
      <c r="N123" s="171"/>
      <c r="O123" s="114"/>
      <c r="T123" s="114"/>
      <c r="Z123" s="171"/>
      <c r="AA123" s="114"/>
      <c r="AH123" s="171"/>
      <c r="AI123" s="114"/>
      <c r="AM123" s="171"/>
      <c r="AN123" s="114"/>
      <c r="AR123" s="171"/>
    </row>
    <row r="124" spans="1:44" outlineLevel="1">
      <c r="A124" s="521">
        <f>ROW()</f>
        <v>124</v>
      </c>
      <c r="B124" s="35"/>
      <c r="D124" s="33" t="s">
        <v>398</v>
      </c>
      <c r="E124" s="132">
        <f>F124/$F$131</f>
        <v>0.69861214195337273</v>
      </c>
      <c r="F124" s="64">
        <f t="shared" ref="F124:F131" si="53">SUMPRODUCT($AN$96:$AR$96,AN124:AR124)</f>
        <v>587.25672902755218</v>
      </c>
      <c r="G124" s="41">
        <f t="shared" si="23"/>
        <v>708.76285867000001</v>
      </c>
      <c r="H124" s="92"/>
      <c r="I124" s="78"/>
      <c r="J124" s="114"/>
      <c r="N124" s="171"/>
      <c r="O124" s="114"/>
      <c r="T124" s="224"/>
      <c r="U124" s="31"/>
      <c r="V124" s="31"/>
      <c r="W124" s="31"/>
      <c r="X124" s="31"/>
      <c r="Y124" s="31"/>
      <c r="Z124" s="225"/>
      <c r="AA124" s="224"/>
      <c r="AB124" s="31"/>
      <c r="AC124" s="31"/>
      <c r="AD124" s="31"/>
      <c r="AE124" s="31"/>
      <c r="AF124" s="31"/>
      <c r="AG124" s="31"/>
      <c r="AH124" s="225"/>
      <c r="AI124" s="224"/>
      <c r="AJ124" s="31"/>
      <c r="AK124" s="31"/>
      <c r="AL124" s="31"/>
      <c r="AM124" s="225"/>
      <c r="AN124" s="224">
        <f t="shared" ref="AN124:AR124" si="54">AN50*AN84/1000000</f>
        <v>117.18217386000001</v>
      </c>
      <c r="AO124" s="31">
        <f t="shared" si="54"/>
        <v>128.24146525999998</v>
      </c>
      <c r="AP124" s="31">
        <f t="shared" si="54"/>
        <v>140.44805533000002</v>
      </c>
      <c r="AQ124" s="31">
        <f t="shared" si="54"/>
        <v>153.95983858000002</v>
      </c>
      <c r="AR124" s="225">
        <f t="shared" si="54"/>
        <v>168.93132563999998</v>
      </c>
    </row>
    <row r="125" spans="1:44" outlineLevel="1">
      <c r="A125" s="521">
        <f>ROW()</f>
        <v>125</v>
      </c>
      <c r="B125" s="35"/>
      <c r="D125" s="33" t="s">
        <v>407</v>
      </c>
      <c r="E125" s="132">
        <f>F125/$F$131</f>
        <v>0</v>
      </c>
      <c r="F125" s="64">
        <f t="shared" si="53"/>
        <v>0</v>
      </c>
      <c r="G125" s="41">
        <f t="shared" si="23"/>
        <v>0</v>
      </c>
      <c r="H125" s="92"/>
      <c r="I125" s="78"/>
      <c r="J125" s="183"/>
      <c r="K125" s="78"/>
      <c r="L125" s="78"/>
      <c r="M125" s="78"/>
      <c r="N125" s="196"/>
      <c r="O125" s="183"/>
      <c r="P125" s="78"/>
      <c r="Q125" s="78"/>
      <c r="R125" s="78"/>
      <c r="S125" s="78"/>
      <c r="T125" s="224"/>
      <c r="U125" s="31"/>
      <c r="V125" s="31"/>
      <c r="W125" s="31"/>
      <c r="X125" s="31"/>
      <c r="Y125" s="31"/>
      <c r="Z125" s="225"/>
      <c r="AA125" s="224"/>
      <c r="AB125" s="31"/>
      <c r="AC125" s="31"/>
      <c r="AD125" s="31"/>
      <c r="AE125" s="31"/>
      <c r="AF125" s="31"/>
      <c r="AG125" s="31"/>
      <c r="AH125" s="225"/>
      <c r="AI125" s="224"/>
      <c r="AJ125" s="31"/>
      <c r="AK125" s="31"/>
      <c r="AL125" s="31"/>
      <c r="AM125" s="225"/>
      <c r="AN125" s="224">
        <f t="shared" ref="AN125:AR125" si="55">AN51*AN85/1000000</f>
        <v>0</v>
      </c>
      <c r="AO125" s="31">
        <f t="shared" si="55"/>
        <v>0</v>
      </c>
      <c r="AP125" s="31">
        <f t="shared" si="55"/>
        <v>0</v>
      </c>
      <c r="AQ125" s="31">
        <f t="shared" si="55"/>
        <v>0</v>
      </c>
      <c r="AR125" s="225">
        <f t="shared" si="55"/>
        <v>0</v>
      </c>
    </row>
    <row r="126" spans="1:44" outlineLevel="1">
      <c r="A126" s="521">
        <f>ROW()</f>
        <v>126</v>
      </c>
      <c r="B126" s="35"/>
      <c r="D126" s="33" t="s">
        <v>408</v>
      </c>
      <c r="E126" s="132">
        <f>F126/$F$131</f>
        <v>0</v>
      </c>
      <c r="F126" s="64">
        <f t="shared" si="53"/>
        <v>0</v>
      </c>
      <c r="G126" s="41">
        <f t="shared" si="23"/>
        <v>0</v>
      </c>
      <c r="H126" s="92"/>
      <c r="I126" s="78"/>
      <c r="J126" s="183"/>
      <c r="K126" s="78"/>
      <c r="L126" s="78"/>
      <c r="M126" s="78"/>
      <c r="N126" s="196"/>
      <c r="O126" s="183"/>
      <c r="P126" s="78"/>
      <c r="Q126" s="78"/>
      <c r="R126" s="78"/>
      <c r="S126" s="78"/>
      <c r="T126" s="224"/>
      <c r="U126" s="31"/>
      <c r="V126" s="31"/>
      <c r="W126" s="31"/>
      <c r="X126" s="31"/>
      <c r="Y126" s="31"/>
      <c r="Z126" s="225"/>
      <c r="AA126" s="224"/>
      <c r="AB126" s="31"/>
      <c r="AC126" s="31"/>
      <c r="AD126" s="31"/>
      <c r="AE126" s="31"/>
      <c r="AF126" s="31"/>
      <c r="AG126" s="31"/>
      <c r="AH126" s="225"/>
      <c r="AI126" s="224"/>
      <c r="AJ126" s="31"/>
      <c r="AK126" s="31"/>
      <c r="AL126" s="31"/>
      <c r="AM126" s="225"/>
      <c r="AN126" s="224">
        <f t="shared" ref="AN126:AR126" si="56">AN52*AN86/1000000</f>
        <v>0</v>
      </c>
      <c r="AO126" s="31">
        <f t="shared" si="56"/>
        <v>0</v>
      </c>
      <c r="AP126" s="31">
        <f t="shared" si="56"/>
        <v>0</v>
      </c>
      <c r="AQ126" s="31">
        <f t="shared" si="56"/>
        <v>0</v>
      </c>
      <c r="AR126" s="225">
        <f t="shared" si="56"/>
        <v>0</v>
      </c>
    </row>
    <row r="127" spans="1:44" outlineLevel="1">
      <c r="A127" s="521">
        <f>ROW()</f>
        <v>127</v>
      </c>
      <c r="B127" s="35"/>
      <c r="D127" s="33" t="s">
        <v>409</v>
      </c>
      <c r="E127" s="132">
        <f>F127/$F$131</f>
        <v>0</v>
      </c>
      <c r="F127" s="64">
        <f t="shared" si="53"/>
        <v>0</v>
      </c>
      <c r="G127" s="41">
        <f t="shared" si="23"/>
        <v>0</v>
      </c>
      <c r="H127" s="92"/>
      <c r="I127" s="78"/>
      <c r="J127" s="183"/>
      <c r="K127" s="78"/>
      <c r="L127" s="78"/>
      <c r="M127" s="78"/>
      <c r="N127" s="196"/>
      <c r="O127" s="183"/>
      <c r="P127" s="78"/>
      <c r="Q127" s="78"/>
      <c r="R127" s="78"/>
      <c r="S127" s="78"/>
      <c r="T127" s="224"/>
      <c r="U127" s="31"/>
      <c r="V127" s="31"/>
      <c r="W127" s="31"/>
      <c r="X127" s="31"/>
      <c r="Y127" s="31"/>
      <c r="Z127" s="225"/>
      <c r="AA127" s="224"/>
      <c r="AB127" s="31"/>
      <c r="AC127" s="31"/>
      <c r="AD127" s="31"/>
      <c r="AE127" s="31"/>
      <c r="AF127" s="31"/>
      <c r="AG127" s="31"/>
      <c r="AH127" s="225"/>
      <c r="AI127" s="224"/>
      <c r="AJ127" s="31"/>
      <c r="AK127" s="31"/>
      <c r="AL127" s="31"/>
      <c r="AM127" s="225"/>
      <c r="AN127" s="224">
        <f t="shared" ref="AN127:AR127" si="57">AN53*AN87/1000000</f>
        <v>0</v>
      </c>
      <c r="AO127" s="31">
        <f t="shared" si="57"/>
        <v>0</v>
      </c>
      <c r="AP127" s="31">
        <f t="shared" si="57"/>
        <v>0</v>
      </c>
      <c r="AQ127" s="31">
        <f t="shared" si="57"/>
        <v>0</v>
      </c>
      <c r="AR127" s="225">
        <f t="shared" si="57"/>
        <v>0</v>
      </c>
    </row>
    <row r="128" spans="1:44" outlineLevel="1">
      <c r="A128" s="521">
        <f>ROW()</f>
        <v>128</v>
      </c>
      <c r="B128" s="35"/>
      <c r="D128" s="33" t="s">
        <v>569</v>
      </c>
      <c r="E128" s="132">
        <f t="shared" ref="E128:E130" si="58">F128/$F$131</f>
        <v>0</v>
      </c>
      <c r="F128" s="64">
        <f t="shared" si="53"/>
        <v>0</v>
      </c>
      <c r="G128" s="41">
        <f t="shared" si="23"/>
        <v>0</v>
      </c>
      <c r="H128" s="92"/>
      <c r="I128" s="78"/>
      <c r="J128" s="183"/>
      <c r="K128" s="78"/>
      <c r="L128" s="78"/>
      <c r="M128" s="78"/>
      <c r="N128" s="196"/>
      <c r="O128" s="183"/>
      <c r="P128" s="78"/>
      <c r="Q128" s="78"/>
      <c r="R128" s="78"/>
      <c r="S128" s="78"/>
      <c r="T128" s="224"/>
      <c r="U128" s="31"/>
      <c r="V128" s="31"/>
      <c r="W128" s="31"/>
      <c r="X128" s="31"/>
      <c r="Y128" s="31"/>
      <c r="Z128" s="225"/>
      <c r="AA128" s="224"/>
      <c r="AB128" s="31"/>
      <c r="AC128" s="31"/>
      <c r="AD128" s="31"/>
      <c r="AE128" s="31"/>
      <c r="AF128" s="31"/>
      <c r="AG128" s="31"/>
      <c r="AH128" s="225"/>
      <c r="AI128" s="224"/>
      <c r="AJ128" s="31"/>
      <c r="AK128" s="31"/>
      <c r="AL128" s="31"/>
      <c r="AM128" s="225"/>
      <c r="AN128" s="224">
        <f t="shared" ref="AN128:AR128" si="59">AN54*AN88/1000000</f>
        <v>0</v>
      </c>
      <c r="AO128" s="31">
        <f t="shared" si="59"/>
        <v>0</v>
      </c>
      <c r="AP128" s="31">
        <f t="shared" si="59"/>
        <v>0</v>
      </c>
      <c r="AQ128" s="31">
        <f t="shared" si="59"/>
        <v>0</v>
      </c>
      <c r="AR128" s="225">
        <f t="shared" si="59"/>
        <v>0</v>
      </c>
    </row>
    <row r="129" spans="1:44" outlineLevel="1">
      <c r="A129" s="521">
        <f>ROW()</f>
        <v>129</v>
      </c>
      <c r="B129" s="35"/>
      <c r="D129" s="33" t="s">
        <v>838</v>
      </c>
      <c r="E129" s="132">
        <f t="shared" si="58"/>
        <v>0.17403340318737284</v>
      </c>
      <c r="F129" s="64">
        <f t="shared" si="53"/>
        <v>146.29331636232999</v>
      </c>
      <c r="G129" s="41">
        <f t="shared" si="23"/>
        <v>176.51985800844145</v>
      </c>
      <c r="H129" s="92"/>
      <c r="I129" s="78"/>
      <c r="J129" s="183"/>
      <c r="K129" s="78"/>
      <c r="L129" s="78"/>
      <c r="M129" s="78"/>
      <c r="N129" s="196"/>
      <c r="O129" s="183"/>
      <c r="P129" s="78"/>
      <c r="Q129" s="78"/>
      <c r="R129" s="78"/>
      <c r="S129" s="78"/>
      <c r="T129" s="224"/>
      <c r="U129" s="31"/>
      <c r="V129" s="31"/>
      <c r="W129" s="31"/>
      <c r="X129" s="31"/>
      <c r="Y129" s="31"/>
      <c r="Z129" s="225"/>
      <c r="AA129" s="224"/>
      <c r="AB129" s="31"/>
      <c r="AC129" s="31"/>
      <c r="AD129" s="31"/>
      <c r="AE129" s="31"/>
      <c r="AF129" s="31"/>
      <c r="AG129" s="31"/>
      <c r="AH129" s="225"/>
      <c r="AI129" s="224"/>
      <c r="AJ129" s="31"/>
      <c r="AK129" s="31"/>
      <c r="AL129" s="31"/>
      <c r="AM129" s="225"/>
      <c r="AN129" s="224">
        <f t="shared" ref="AN129:AR129" si="60">AN55*AN89/1000000</f>
        <v>29.373391941814116</v>
      </c>
      <c r="AO129" s="31">
        <f t="shared" si="60"/>
        <v>32.029099595081092</v>
      </c>
      <c r="AP129" s="31">
        <f t="shared" si="60"/>
        <v>34.974423558576305</v>
      </c>
      <c r="AQ129" s="31">
        <f t="shared" si="60"/>
        <v>38.249380213311909</v>
      </c>
      <c r="AR129" s="225">
        <f t="shared" si="60"/>
        <v>41.89356269965802</v>
      </c>
    </row>
    <row r="130" spans="1:44" outlineLevel="1">
      <c r="A130" s="521">
        <f>ROW()</f>
        <v>130</v>
      </c>
      <c r="B130" s="35"/>
      <c r="D130" s="45" t="s">
        <v>570</v>
      </c>
      <c r="E130" s="133">
        <f t="shared" si="58"/>
        <v>0.12735445485925434</v>
      </c>
      <c r="F130" s="66">
        <f t="shared" si="53"/>
        <v>107.05476772650255</v>
      </c>
      <c r="G130" s="913">
        <f t="shared" si="23"/>
        <v>128.8515265448475</v>
      </c>
      <c r="H130" s="136"/>
      <c r="I130" s="134"/>
      <c r="J130" s="189"/>
      <c r="K130" s="134"/>
      <c r="L130" s="134"/>
      <c r="M130" s="134"/>
      <c r="N130" s="199"/>
      <c r="O130" s="189"/>
      <c r="P130" s="134"/>
      <c r="Q130" s="134"/>
      <c r="R130" s="134"/>
      <c r="S130" s="134"/>
      <c r="T130" s="226"/>
      <c r="U130" s="57"/>
      <c r="V130" s="57"/>
      <c r="W130" s="57"/>
      <c r="X130" s="57"/>
      <c r="Y130" s="57"/>
      <c r="Z130" s="227"/>
      <c r="AA130" s="226"/>
      <c r="AB130" s="57"/>
      <c r="AC130" s="57"/>
      <c r="AD130" s="57"/>
      <c r="AE130" s="57"/>
      <c r="AF130" s="57"/>
      <c r="AG130" s="57"/>
      <c r="AH130" s="227"/>
      <c r="AI130" s="226"/>
      <c r="AJ130" s="57"/>
      <c r="AK130" s="57"/>
      <c r="AL130" s="57"/>
      <c r="AM130" s="227"/>
      <c r="AN130" s="226">
        <f t="shared" ref="AN130:AR130" si="61">AN56*AN90/1000000</f>
        <v>22.741991830071264</v>
      </c>
      <c r="AO130" s="57">
        <f t="shared" si="61"/>
        <v>24.136723328407626</v>
      </c>
      <c r="AP130" s="57">
        <f t="shared" si="61"/>
        <v>25.644550085992378</v>
      </c>
      <c r="AQ130" s="57">
        <f t="shared" si="61"/>
        <v>27.278735989894059</v>
      </c>
      <c r="AR130" s="227">
        <f t="shared" si="61"/>
        <v>29.049525310482178</v>
      </c>
    </row>
    <row r="131" spans="1:44" outlineLevel="1">
      <c r="A131" s="521">
        <f>ROW()</f>
        <v>131</v>
      </c>
      <c r="B131" s="35"/>
      <c r="D131" s="33" t="s">
        <v>24</v>
      </c>
      <c r="E131" s="132">
        <f>F131/$F$131</f>
        <v>1</v>
      </c>
      <c r="F131" s="64">
        <f t="shared" si="53"/>
        <v>840.60481311638478</v>
      </c>
      <c r="G131" s="41">
        <f t="shared" si="23"/>
        <v>1014.1342432232891</v>
      </c>
      <c r="H131" s="92"/>
      <c r="I131" s="78"/>
      <c r="J131" s="183"/>
      <c r="K131" s="78"/>
      <c r="L131" s="78"/>
      <c r="M131" s="78"/>
      <c r="N131" s="196"/>
      <c r="O131" s="183"/>
      <c r="P131" s="78"/>
      <c r="Q131" s="78"/>
      <c r="R131" s="78"/>
      <c r="S131" s="78"/>
      <c r="T131" s="224"/>
      <c r="U131" s="31"/>
      <c r="V131" s="31"/>
      <c r="W131" s="31"/>
      <c r="X131" s="31"/>
      <c r="Y131" s="31"/>
      <c r="Z131" s="225"/>
      <c r="AA131" s="224"/>
      <c r="AB131" s="31"/>
      <c r="AC131" s="31"/>
      <c r="AD131" s="31"/>
      <c r="AE131" s="31"/>
      <c r="AF131" s="31"/>
      <c r="AG131" s="31"/>
      <c r="AH131" s="225"/>
      <c r="AI131" s="224"/>
      <c r="AJ131" s="31"/>
      <c r="AK131" s="31"/>
      <c r="AL131" s="31"/>
      <c r="AM131" s="225"/>
      <c r="AN131" s="224">
        <f t="shared" ref="AN131" si="62">SUM(AN124:AN130)</f>
        <v>169.29755763188538</v>
      </c>
      <c r="AO131" s="31">
        <f t="shared" ref="AO131:AR131" si="63">SUM(AO124:AO130)</f>
        <v>184.40728818348873</v>
      </c>
      <c r="AP131" s="31">
        <f t="shared" si="63"/>
        <v>201.0670289745687</v>
      </c>
      <c r="AQ131" s="31">
        <f t="shared" si="63"/>
        <v>219.48795478320602</v>
      </c>
      <c r="AR131" s="225">
        <f t="shared" si="63"/>
        <v>239.87441365014018</v>
      </c>
    </row>
    <row r="132" spans="1:44" ht="13.5" outlineLevel="1" thickBot="1">
      <c r="A132" s="521">
        <f>ROW()</f>
        <v>132</v>
      </c>
      <c r="C132" s="756" t="s">
        <v>224</v>
      </c>
      <c r="E132" s="1130"/>
      <c r="F132" s="1130" t="s">
        <v>222</v>
      </c>
      <c r="G132" s="1130" t="s">
        <v>806</v>
      </c>
      <c r="I132" s="1499" t="s">
        <v>225</v>
      </c>
      <c r="J132" s="114"/>
      <c r="N132" s="200" t="s">
        <v>226</v>
      </c>
      <c r="O132" s="114"/>
      <c r="T132" s="114"/>
      <c r="Z132" s="171"/>
      <c r="AA132" s="114"/>
      <c r="AH132" s="171"/>
      <c r="AI132" s="114"/>
      <c r="AM132" s="171"/>
      <c r="AN132" s="114"/>
      <c r="AR132" s="171"/>
    </row>
    <row r="133" spans="1:44" outlineLevel="1">
      <c r="A133" s="521">
        <f>ROW()</f>
        <v>133</v>
      </c>
      <c r="D133" s="33" t="s">
        <v>145</v>
      </c>
      <c r="E133" s="140">
        <f t="shared" ref="E133:E141" si="64">F133/$F$141</f>
        <v>3.5388070961914632E-2</v>
      </c>
      <c r="F133" s="64">
        <f>SUMPRODUCT($AN$96:$AR$96,AN133:AR133)</f>
        <v>37.005131229149768</v>
      </c>
      <c r="G133" s="1628">
        <f t="shared" si="23"/>
        <v>44.647890115158589</v>
      </c>
      <c r="I133" s="137" t="str">
        <f>IF(F168&lt;F133,"Complies","Breach - Reset Tariffs")</f>
        <v>Complies</v>
      </c>
      <c r="J133" s="114"/>
      <c r="N133" s="200" t="str">
        <f>IF(F175&gt;F133,"Complies","Breach - Reset Tariffs")</f>
        <v>Complies</v>
      </c>
      <c r="O133" s="114"/>
      <c r="T133" s="228"/>
      <c r="U133" s="51"/>
      <c r="V133" s="51"/>
      <c r="W133" s="51"/>
      <c r="X133" s="51"/>
      <c r="Y133" s="51"/>
      <c r="Z133" s="229"/>
      <c r="AA133" s="228"/>
      <c r="AB133" s="51"/>
      <c r="AC133" s="51"/>
      <c r="AD133" s="51"/>
      <c r="AE133" s="51"/>
      <c r="AF133" s="51"/>
      <c r="AG133" s="51"/>
      <c r="AH133" s="229"/>
      <c r="AI133" s="228"/>
      <c r="AJ133" s="51"/>
      <c r="AK133" s="51"/>
      <c r="AL133" s="51"/>
      <c r="AM133" s="229"/>
      <c r="AN133" s="228">
        <f t="shared" ref="AN133:AP133" si="65">AN103</f>
        <v>7.3034685047636669</v>
      </c>
      <c r="AO133" s="51">
        <f t="shared" si="65"/>
        <v>8.1817670799813591</v>
      </c>
      <c r="AP133" s="51">
        <f t="shared" si="65"/>
        <v>9.0178478588499118</v>
      </c>
      <c r="AQ133" s="51">
        <f>AQ103</f>
        <v>9.6833436930010048</v>
      </c>
      <c r="AR133" s="229">
        <f>AR103</f>
        <v>10.46146297856264</v>
      </c>
    </row>
    <row r="134" spans="1:44" outlineLevel="1">
      <c r="A134" s="521">
        <f>ROW()</f>
        <v>134</v>
      </c>
      <c r="D134" s="33" t="s">
        <v>154</v>
      </c>
      <c r="E134" s="140">
        <f t="shared" si="64"/>
        <v>2.6811173932154774E-2</v>
      </c>
      <c r="F134" s="64">
        <f t="shared" ref="F134:F141" si="66">SUMPRODUCT($AN$96:$AR$96,AN134:AR134)</f>
        <v>28.036312316506887</v>
      </c>
      <c r="G134" s="1628">
        <f t="shared" si="23"/>
        <v>33.797090694240914</v>
      </c>
      <c r="I134" s="137" t="str">
        <f>IF(F169&lt;F134,"Complies","Breach - Reset Tariffs")</f>
        <v>Complies</v>
      </c>
      <c r="J134" s="114"/>
      <c r="N134" s="200" t="str">
        <f>IF(F176&gt;F134,"Complies","Breach - Reset Tariffs")</f>
        <v>Complies</v>
      </c>
      <c r="O134" s="114"/>
      <c r="T134" s="228"/>
      <c r="U134" s="51"/>
      <c r="V134" s="51"/>
      <c r="W134" s="51"/>
      <c r="X134" s="51"/>
      <c r="Y134" s="51"/>
      <c r="Z134" s="229"/>
      <c r="AA134" s="228"/>
      <c r="AB134" s="51"/>
      <c r="AC134" s="51"/>
      <c r="AD134" s="51"/>
      <c r="AE134" s="51"/>
      <c r="AF134" s="51"/>
      <c r="AG134" s="51"/>
      <c r="AH134" s="229"/>
      <c r="AI134" s="228"/>
      <c r="AJ134" s="51"/>
      <c r="AK134" s="51"/>
      <c r="AL134" s="51"/>
      <c r="AM134" s="229"/>
      <c r="AN134" s="228">
        <f t="shared" ref="AN134:AP134" si="67">AN111</f>
        <v>5.7438189667913662</v>
      </c>
      <c r="AO134" s="51">
        <f t="shared" si="67"/>
        <v>6.1928785771569794</v>
      </c>
      <c r="AP134" s="51">
        <f t="shared" si="67"/>
        <v>6.7374802210907792</v>
      </c>
      <c r="AQ134" s="51">
        <f>AQ111</f>
        <v>7.2835044959758042</v>
      </c>
      <c r="AR134" s="229">
        <f>AR111</f>
        <v>7.8394084332259819</v>
      </c>
    </row>
    <row r="135" spans="1:44" outlineLevel="1">
      <c r="A135" s="521">
        <f>ROW()</f>
        <v>135</v>
      </c>
      <c r="D135" s="33" t="s">
        <v>160</v>
      </c>
      <c r="E135" s="140">
        <f t="shared" si="64"/>
        <v>5.9057546735223766E-2</v>
      </c>
      <c r="F135" s="64">
        <f t="shared" si="66"/>
        <v>61.756185279514334</v>
      </c>
      <c r="G135" s="1628">
        <f t="shared" si="23"/>
        <v>74.504639605340955</v>
      </c>
      <c r="I135" s="137" t="str">
        <f>IF(F170&lt;F135,"Complies","Breach - Reset Tariffs")</f>
        <v>Complies</v>
      </c>
      <c r="J135" s="114"/>
      <c r="N135" s="200" t="str">
        <f>IF(F177&gt;F135,"Complies","Breach - Reset Tariffs")</f>
        <v>Complies</v>
      </c>
      <c r="O135" s="114"/>
      <c r="T135" s="228"/>
      <c r="U135" s="51"/>
      <c r="V135" s="51"/>
      <c r="W135" s="51"/>
      <c r="X135" s="51"/>
      <c r="Y135" s="51"/>
      <c r="Z135" s="229"/>
      <c r="AA135" s="228"/>
      <c r="AB135" s="51"/>
      <c r="AC135" s="51"/>
      <c r="AD135" s="51"/>
      <c r="AE135" s="51"/>
      <c r="AF135" s="51"/>
      <c r="AG135" s="51"/>
      <c r="AH135" s="229"/>
      <c r="AI135" s="228"/>
      <c r="AJ135" s="51"/>
      <c r="AK135" s="51"/>
      <c r="AL135" s="51"/>
      <c r="AM135" s="229"/>
      <c r="AN135" s="228">
        <f t="shared" ref="AN135:AP135" si="68">AN117</f>
        <v>12.418219893308709</v>
      </c>
      <c r="AO135" s="51">
        <f t="shared" si="68"/>
        <v>13.551441932523165</v>
      </c>
      <c r="AP135" s="51">
        <f t="shared" si="68"/>
        <v>14.799496362798809</v>
      </c>
      <c r="AQ135" s="51">
        <f>AQ117</f>
        <v>16.142456506536949</v>
      </c>
      <c r="AR135" s="229">
        <f>AR117</f>
        <v>17.59302491017333</v>
      </c>
    </row>
    <row r="136" spans="1:44" outlineLevel="1">
      <c r="A136" s="521">
        <f>ROW()</f>
        <v>136</v>
      </c>
      <c r="D136" s="33" t="s">
        <v>161</v>
      </c>
      <c r="E136" s="140">
        <f t="shared" si="64"/>
        <v>5.4754062289419349E-2</v>
      </c>
      <c r="F136" s="64">
        <f t="shared" si="66"/>
        <v>57.256052824400108</v>
      </c>
      <c r="G136" s="1628">
        <f t="shared" si="23"/>
        <v>69.076018455678323</v>
      </c>
      <c r="I136" s="137" t="str">
        <f>IF(F171&lt;F136,"Complies","Breach - Reset Tariffs")</f>
        <v>Complies</v>
      </c>
      <c r="J136" s="114"/>
      <c r="N136" s="200" t="str">
        <f>IF(F178&gt;F136,"Complies","Breach - Reset Tariffs")</f>
        <v>Complies</v>
      </c>
      <c r="O136" s="114"/>
      <c r="T136" s="228"/>
      <c r="U136" s="51"/>
      <c r="V136" s="51"/>
      <c r="W136" s="51"/>
      <c r="X136" s="51"/>
      <c r="Y136" s="51"/>
      <c r="Z136" s="229"/>
      <c r="AA136" s="228"/>
      <c r="AB136" s="51"/>
      <c r="AC136" s="51"/>
      <c r="AD136" s="51"/>
      <c r="AE136" s="51"/>
      <c r="AF136" s="51"/>
      <c r="AG136" s="51"/>
      <c r="AH136" s="229"/>
      <c r="AI136" s="228"/>
      <c r="AJ136" s="51"/>
      <c r="AK136" s="51"/>
      <c r="AL136" s="51"/>
      <c r="AM136" s="229"/>
      <c r="AN136" s="228">
        <f t="shared" ref="AN136:AP136" si="69">AN122</f>
        <v>11.516289734858532</v>
      </c>
      <c r="AO136" s="51">
        <f t="shared" si="69"/>
        <v>12.559846433433057</v>
      </c>
      <c r="AP136" s="51">
        <f t="shared" si="69"/>
        <v>13.71553898383015</v>
      </c>
      <c r="AQ136" s="51">
        <f>AQ122</f>
        <v>14.967247232414376</v>
      </c>
      <c r="AR136" s="229">
        <f>AR122</f>
        <v>16.317096071142203</v>
      </c>
    </row>
    <row r="137" spans="1:44" outlineLevel="1">
      <c r="A137" s="521">
        <f>ROW()</f>
        <v>137</v>
      </c>
      <c r="D137" s="45" t="s">
        <v>163</v>
      </c>
      <c r="E137" s="138">
        <f t="shared" si="64"/>
        <v>0.80387183586196642</v>
      </c>
      <c r="F137" s="66">
        <f t="shared" si="66"/>
        <v>840.60481311638478</v>
      </c>
      <c r="G137" s="1629">
        <f t="shared" si="23"/>
        <v>1014.1342432232891</v>
      </c>
      <c r="H137" s="45"/>
      <c r="I137" s="139" t="str">
        <f>IF(F172&lt;F137,"Complies","Breach - Reset Tariffs")</f>
        <v>Complies</v>
      </c>
      <c r="J137" s="182"/>
      <c r="K137" s="45"/>
      <c r="L137" s="45"/>
      <c r="M137" s="45"/>
      <c r="N137" s="201" t="str">
        <f>IF(F179&gt;F137,"Complies","Breach - Reset Tariffs")</f>
        <v>Complies</v>
      </c>
      <c r="O137" s="182"/>
      <c r="P137" s="45"/>
      <c r="Q137" s="45"/>
      <c r="R137" s="45"/>
      <c r="S137" s="45"/>
      <c r="T137" s="230"/>
      <c r="U137" s="52"/>
      <c r="V137" s="52"/>
      <c r="W137" s="52"/>
      <c r="X137" s="52"/>
      <c r="Y137" s="52"/>
      <c r="Z137" s="231"/>
      <c r="AA137" s="230"/>
      <c r="AB137" s="52"/>
      <c r="AC137" s="52"/>
      <c r="AD137" s="52"/>
      <c r="AE137" s="52"/>
      <c r="AF137" s="52"/>
      <c r="AG137" s="52"/>
      <c r="AH137" s="231"/>
      <c r="AI137" s="230"/>
      <c r="AJ137" s="52"/>
      <c r="AK137" s="52"/>
      <c r="AL137" s="52"/>
      <c r="AM137" s="231"/>
      <c r="AN137" s="230">
        <f t="shared" ref="AN137:AP137" si="70">AN131</f>
        <v>169.29755763188538</v>
      </c>
      <c r="AO137" s="52">
        <f t="shared" si="70"/>
        <v>184.40728818348873</v>
      </c>
      <c r="AP137" s="52">
        <f t="shared" si="70"/>
        <v>201.0670289745687</v>
      </c>
      <c r="AQ137" s="52">
        <f>AQ131</f>
        <v>219.48795478320602</v>
      </c>
      <c r="AR137" s="231">
        <f>AR131</f>
        <v>239.87441365014018</v>
      </c>
    </row>
    <row r="138" spans="1:44" outlineLevel="1">
      <c r="A138" s="521">
        <f>ROW()</f>
        <v>138</v>
      </c>
      <c r="B138" s="35"/>
      <c r="D138" s="33" t="s">
        <v>204</v>
      </c>
      <c r="E138" s="140">
        <f t="shared" si="64"/>
        <v>0.97988268978067905</v>
      </c>
      <c r="F138" s="64">
        <f t="shared" si="66"/>
        <v>1024.658494765956</v>
      </c>
      <c r="G138" s="1628">
        <f t="shared" si="23"/>
        <v>1236.1598820937079</v>
      </c>
      <c r="H138" s="92"/>
      <c r="J138" s="183"/>
      <c r="K138" s="78"/>
      <c r="L138" s="78"/>
      <c r="M138" s="78"/>
      <c r="N138" s="196"/>
      <c r="O138" s="183"/>
      <c r="P138" s="78"/>
      <c r="Q138" s="78"/>
      <c r="R138" s="78"/>
      <c r="S138" s="78"/>
      <c r="T138" s="224"/>
      <c r="U138" s="31"/>
      <c r="V138" s="31"/>
      <c r="W138" s="31"/>
      <c r="X138" s="31"/>
      <c r="Y138" s="31"/>
      <c r="Z138" s="225"/>
      <c r="AA138" s="224"/>
      <c r="AB138" s="31"/>
      <c r="AC138" s="31"/>
      <c r="AD138" s="31"/>
      <c r="AE138" s="31"/>
      <c r="AF138" s="31"/>
      <c r="AG138" s="31"/>
      <c r="AH138" s="225"/>
      <c r="AI138" s="224"/>
      <c r="AJ138" s="31"/>
      <c r="AK138" s="31"/>
      <c r="AL138" s="31"/>
      <c r="AM138" s="225"/>
      <c r="AN138" s="224">
        <f t="shared" ref="AN138" si="71">SUM(AN133:AN137)</f>
        <v>206.27935473160767</v>
      </c>
      <c r="AO138" s="31">
        <f t="shared" ref="AO138:AR138" si="72">SUM(AO133:AO137)</f>
        <v>224.89322220658329</v>
      </c>
      <c r="AP138" s="31">
        <f t="shared" si="72"/>
        <v>245.33739240113835</v>
      </c>
      <c r="AQ138" s="31">
        <f t="shared" si="72"/>
        <v>267.56450671113419</v>
      </c>
      <c r="AR138" s="225">
        <f t="shared" si="72"/>
        <v>292.08540604324435</v>
      </c>
    </row>
    <row r="139" spans="1:44" outlineLevel="1">
      <c r="A139" s="521">
        <f>ROW()</f>
        <v>139</v>
      </c>
      <c r="B139" s="35"/>
      <c r="D139" s="33" t="s">
        <v>227</v>
      </c>
      <c r="E139" s="140">
        <f t="shared" si="64"/>
        <v>0</v>
      </c>
      <c r="F139" s="64">
        <f t="shared" si="66"/>
        <v>0</v>
      </c>
      <c r="G139" s="1628">
        <f t="shared" si="23"/>
        <v>0</v>
      </c>
      <c r="H139" s="92"/>
      <c r="I139" s="78"/>
      <c r="J139" s="183"/>
      <c r="K139" s="78"/>
      <c r="L139" s="78"/>
      <c r="M139" s="78"/>
      <c r="N139" s="196"/>
      <c r="O139" s="183"/>
      <c r="P139" s="78"/>
      <c r="Q139" s="78"/>
      <c r="R139" s="78"/>
      <c r="S139" s="78"/>
      <c r="T139" s="232"/>
      <c r="U139" s="105"/>
      <c r="V139" s="105"/>
      <c r="W139" s="105"/>
      <c r="X139" s="105"/>
      <c r="Y139" s="105"/>
      <c r="Z139" s="233"/>
      <c r="AA139" s="232"/>
      <c r="AB139" s="105"/>
      <c r="AC139" s="105"/>
      <c r="AD139" s="51"/>
      <c r="AE139" s="105"/>
      <c r="AF139" s="105"/>
      <c r="AG139" s="105"/>
      <c r="AH139" s="233"/>
      <c r="AI139" s="232"/>
      <c r="AJ139" s="105"/>
      <c r="AK139" s="105"/>
      <c r="AL139" s="105"/>
      <c r="AM139" s="233"/>
      <c r="AN139" s="232">
        <f>Load_Tariffs!AN163</f>
        <v>0</v>
      </c>
      <c r="AO139" s="105">
        <f>Load_Tariffs!AO163</f>
        <v>0</v>
      </c>
      <c r="AP139" s="105">
        <f>Load_Tariffs!AP163</f>
        <v>0</v>
      </c>
      <c r="AQ139" s="105">
        <f>Load_Tariffs!AQ163</f>
        <v>0</v>
      </c>
      <c r="AR139" s="233">
        <f>Load_Tariffs!AR163</f>
        <v>0</v>
      </c>
    </row>
    <row r="140" spans="1:44" outlineLevel="1">
      <c r="A140" s="521">
        <f>ROW()</f>
        <v>140</v>
      </c>
      <c r="B140" s="35"/>
      <c r="D140" s="45" t="s">
        <v>447</v>
      </c>
      <c r="E140" s="138">
        <f t="shared" si="64"/>
        <v>2.0117310219320839E-2</v>
      </c>
      <c r="F140" s="66">
        <f t="shared" si="66"/>
        <v>21.036572054031115</v>
      </c>
      <c r="G140" s="1629">
        <f t="shared" si="23"/>
        <v>25.21581238203547</v>
      </c>
      <c r="H140" s="136"/>
      <c r="I140" s="134"/>
      <c r="J140" s="189"/>
      <c r="K140" s="134"/>
      <c r="L140" s="134"/>
      <c r="M140" s="134"/>
      <c r="N140" s="199"/>
      <c r="O140" s="189"/>
      <c r="P140" s="134"/>
      <c r="Q140" s="134"/>
      <c r="R140" s="134"/>
      <c r="S140" s="134"/>
      <c r="T140" s="234"/>
      <c r="U140" s="141"/>
      <c r="V140" s="141"/>
      <c r="W140" s="141"/>
      <c r="X140" s="141"/>
      <c r="Y140" s="141"/>
      <c r="Z140" s="235"/>
      <c r="AA140" s="234"/>
      <c r="AB140" s="141"/>
      <c r="AC140" s="141"/>
      <c r="AD140" s="52"/>
      <c r="AE140" s="141"/>
      <c r="AF140" s="141"/>
      <c r="AG140" s="141"/>
      <c r="AH140" s="235"/>
      <c r="AI140" s="1486"/>
      <c r="AJ140" s="141"/>
      <c r="AK140" s="141"/>
      <c r="AL140" s="141"/>
      <c r="AM140" s="235"/>
      <c r="AN140" s="1486">
        <f>Load_Tariffs!AN190</f>
        <v>4.8876180021320028</v>
      </c>
      <c r="AO140" s="141">
        <f>Load_Tariffs!AO190</f>
        <v>4.9596628191900107</v>
      </c>
      <c r="AP140" s="141">
        <f>Load_Tariffs!AP190</f>
        <v>5.0379032382006592</v>
      </c>
      <c r="AQ140" s="141">
        <f>Load_Tariffs!AQ190</f>
        <v>5.1205421081078795</v>
      </c>
      <c r="AR140" s="235">
        <f>Load_Tariffs!AR190</f>
        <v>5.2100862144049183</v>
      </c>
    </row>
    <row r="141" spans="1:44" outlineLevel="1">
      <c r="A141" s="521">
        <f>ROW()</f>
        <v>141</v>
      </c>
      <c r="B141" s="35"/>
      <c r="D141" s="33" t="s">
        <v>598</v>
      </c>
      <c r="E141" s="140">
        <f t="shared" si="64"/>
        <v>1</v>
      </c>
      <c r="F141" s="64">
        <f t="shared" si="66"/>
        <v>1045.6950668199872</v>
      </c>
      <c r="G141" s="1628">
        <f t="shared" si="23"/>
        <v>1261.3756944757433</v>
      </c>
      <c r="H141" s="92"/>
      <c r="I141" s="78"/>
      <c r="J141" s="183"/>
      <c r="K141" s="78"/>
      <c r="L141" s="78"/>
      <c r="M141" s="78"/>
      <c r="N141" s="196"/>
      <c r="O141" s="183"/>
      <c r="P141" s="78"/>
      <c r="Q141" s="78"/>
      <c r="R141" s="78"/>
      <c r="S141" s="78"/>
      <c r="T141" s="224"/>
      <c r="U141" s="31"/>
      <c r="V141" s="31"/>
      <c r="W141" s="31"/>
      <c r="X141" s="31"/>
      <c r="Y141" s="31"/>
      <c r="Z141" s="225"/>
      <c r="AA141" s="224"/>
      <c r="AB141" s="31"/>
      <c r="AC141" s="31"/>
      <c r="AD141" s="31"/>
      <c r="AE141" s="31"/>
      <c r="AF141" s="31"/>
      <c r="AG141" s="31"/>
      <c r="AH141" s="225"/>
      <c r="AI141" s="224"/>
      <c r="AJ141" s="31"/>
      <c r="AK141" s="31"/>
      <c r="AL141" s="31"/>
      <c r="AM141" s="225"/>
      <c r="AN141" s="224">
        <f t="shared" ref="AN141:AP141" si="73">SUM(AN138:AN140)</f>
        <v>211.16697273373967</v>
      </c>
      <c r="AO141" s="31">
        <f t="shared" si="73"/>
        <v>229.8528850257733</v>
      </c>
      <c r="AP141" s="31">
        <f t="shared" si="73"/>
        <v>250.37529563933901</v>
      </c>
      <c r="AQ141" s="31">
        <f>SUM(AQ138:AQ140)</f>
        <v>272.68504881924207</v>
      </c>
      <c r="AR141" s="225">
        <f>SUM(AR138:AR140)</f>
        <v>297.29549225764924</v>
      </c>
    </row>
    <row r="142" spans="1:44" outlineLevel="1">
      <c r="A142" s="521">
        <f>ROW()</f>
        <v>142</v>
      </c>
      <c r="B142" s="35"/>
      <c r="E142" s="140"/>
      <c r="F142" s="64"/>
      <c r="G142" s="1510"/>
      <c r="H142" s="92"/>
      <c r="I142" s="78"/>
      <c r="J142" s="183"/>
      <c r="K142" s="78"/>
      <c r="L142" s="78"/>
      <c r="M142" s="78"/>
      <c r="N142" s="196"/>
      <c r="O142" s="183"/>
      <c r="P142" s="78"/>
      <c r="Q142" s="78"/>
      <c r="R142" s="78"/>
      <c r="S142" s="78"/>
      <c r="T142" s="224"/>
      <c r="U142" s="31"/>
      <c r="V142" s="31"/>
      <c r="W142" s="31"/>
      <c r="X142" s="31"/>
      <c r="Y142" s="31"/>
      <c r="Z142" s="225"/>
      <c r="AA142" s="224"/>
      <c r="AB142" s="31"/>
      <c r="AC142" s="31"/>
      <c r="AD142" s="31"/>
      <c r="AE142" s="31"/>
      <c r="AF142" s="31"/>
      <c r="AG142" s="31"/>
      <c r="AH142" s="225"/>
      <c r="AI142" s="224"/>
      <c r="AJ142" s="31"/>
      <c r="AK142" s="31"/>
      <c r="AL142" s="31"/>
      <c r="AM142" s="225"/>
      <c r="AN142" s="224"/>
      <c r="AO142" s="31"/>
      <c r="AP142" s="31"/>
      <c r="AQ142" s="31"/>
      <c r="AR142" s="225"/>
    </row>
    <row r="143" spans="1:44" ht="13.5" outlineLevel="1" thickBot="1">
      <c r="A143" s="521">
        <f>ROW()</f>
        <v>143</v>
      </c>
      <c r="C143" s="756" t="s">
        <v>224</v>
      </c>
      <c r="E143" s="1130"/>
      <c r="F143" s="1130" t="s">
        <v>222</v>
      </c>
      <c r="G143" s="1130" t="s">
        <v>806</v>
      </c>
      <c r="I143" s="1499" t="s">
        <v>225</v>
      </c>
      <c r="J143" s="114"/>
      <c r="N143" s="200" t="s">
        <v>226</v>
      </c>
      <c r="O143" s="114"/>
      <c r="T143" s="114"/>
      <c r="Z143" s="171"/>
      <c r="AA143" s="696"/>
      <c r="AB143" s="34"/>
      <c r="AC143" s="34"/>
      <c r="AD143" s="34"/>
      <c r="AE143" s="34"/>
      <c r="AF143" s="34"/>
      <c r="AG143" s="34"/>
      <c r="AH143" s="697"/>
      <c r="AI143" s="696"/>
      <c r="AJ143" s="34"/>
      <c r="AK143" s="34"/>
      <c r="AL143" s="34"/>
      <c r="AM143" s="697"/>
      <c r="AN143" s="696" t="s">
        <v>222</v>
      </c>
      <c r="AO143" s="34" t="s">
        <v>222</v>
      </c>
      <c r="AP143" s="34" t="s">
        <v>222</v>
      </c>
      <c r="AQ143" s="34" t="s">
        <v>222</v>
      </c>
      <c r="AR143" s="697" t="s">
        <v>222</v>
      </c>
    </row>
    <row r="144" spans="1:44" outlineLevel="1">
      <c r="A144" s="521">
        <f>ROW()</f>
        <v>144</v>
      </c>
      <c r="D144" s="33" t="s">
        <v>145</v>
      </c>
      <c r="E144" s="140">
        <f>F144/$F$141</f>
        <v>3.5388070961914632E-2</v>
      </c>
      <c r="F144" s="64">
        <f>SUM(AN144:AR144)</f>
        <v>37.005131229149768</v>
      </c>
      <c r="G144" s="1628">
        <f t="shared" ref="G144:G152" si="74">SUM(AN144:AR144)</f>
        <v>37.005131229149768</v>
      </c>
      <c r="I144" s="137" t="str">
        <f>IF(F168&lt;F144,"Complies","Breach - Reset Tariffs")</f>
        <v>Complies</v>
      </c>
      <c r="J144" s="114"/>
      <c r="N144" s="200" t="str">
        <f>IF(F175&gt;F144,"Complies","Breach - Reset Tariffs")</f>
        <v>Complies</v>
      </c>
      <c r="O144" s="114"/>
      <c r="T144" s="228"/>
      <c r="U144" s="51"/>
      <c r="V144" s="51"/>
      <c r="W144" s="51"/>
      <c r="X144" s="51"/>
      <c r="Y144" s="51"/>
      <c r="Z144" s="229"/>
      <c r="AA144" s="228"/>
      <c r="AB144" s="51"/>
      <c r="AC144" s="51"/>
      <c r="AD144" s="51"/>
      <c r="AE144" s="51"/>
      <c r="AF144" s="51"/>
      <c r="AG144" s="51"/>
      <c r="AH144" s="229"/>
      <c r="AI144" s="228"/>
      <c r="AJ144" s="51"/>
      <c r="AK144" s="51"/>
      <c r="AL144" s="51"/>
      <c r="AM144" s="229"/>
      <c r="AN144" s="228">
        <f t="shared" ref="AN144:AR144" si="75">AN$96*AN133</f>
        <v>6.6687850224853937</v>
      </c>
      <c r="AO144" s="51">
        <f t="shared" si="75"/>
        <v>7.1387709378950701</v>
      </c>
      <c r="AP144" s="51">
        <f t="shared" si="75"/>
        <v>7.5186179565306057</v>
      </c>
      <c r="AQ144" s="51">
        <f t="shared" si="75"/>
        <v>7.7147034854294656</v>
      </c>
      <c r="AR144" s="229">
        <f t="shared" si="75"/>
        <v>7.9642538268092329</v>
      </c>
    </row>
    <row r="145" spans="1:44" outlineLevel="1">
      <c r="A145" s="521">
        <f>ROW()</f>
        <v>145</v>
      </c>
      <c r="D145" s="33" t="s">
        <v>154</v>
      </c>
      <c r="E145" s="140">
        <f t="shared" ref="E145:E148" si="76">F145/$F$141</f>
        <v>2.6811173932154774E-2</v>
      </c>
      <c r="F145" s="64">
        <f t="shared" ref="F145:F152" si="77">SUM(AN145:AR145)</f>
        <v>28.036312316506887</v>
      </c>
      <c r="G145" s="1628">
        <f t="shared" si="74"/>
        <v>28.036312316506887</v>
      </c>
      <c r="I145" s="137" t="str">
        <f t="shared" ref="I145:I148" si="78">IF(F169&lt;F145,"Complies","Breach - Reset Tariffs")</f>
        <v>Complies</v>
      </c>
      <c r="J145" s="114"/>
      <c r="N145" s="200" t="str">
        <f t="shared" ref="N145:N148" si="79">IF(F176&gt;F145,"Complies","Breach - Reset Tariffs")</f>
        <v>Complies</v>
      </c>
      <c r="O145" s="114"/>
      <c r="T145" s="228"/>
      <c r="U145" s="51"/>
      <c r="V145" s="51"/>
      <c r="W145" s="51"/>
      <c r="X145" s="51"/>
      <c r="Y145" s="51"/>
      <c r="Z145" s="229"/>
      <c r="AA145" s="228"/>
      <c r="AB145" s="51"/>
      <c r="AC145" s="51"/>
      <c r="AD145" s="51"/>
      <c r="AE145" s="51"/>
      <c r="AF145" s="51"/>
      <c r="AG145" s="51"/>
      <c r="AH145" s="229"/>
      <c r="AI145" s="228"/>
      <c r="AJ145" s="51"/>
      <c r="AK145" s="51"/>
      <c r="AL145" s="51"/>
      <c r="AM145" s="229"/>
      <c r="AN145" s="228">
        <f t="shared" ref="AN145:AR145" si="80">AN$96*AN134</f>
        <v>5.2446716067334203</v>
      </c>
      <c r="AO145" s="51">
        <f t="shared" si="80"/>
        <v>5.4034221674056679</v>
      </c>
      <c r="AP145" s="51">
        <f t="shared" si="80"/>
        <v>5.6173646489666318</v>
      </c>
      <c r="AQ145" s="51">
        <f t="shared" si="80"/>
        <v>5.80275567021949</v>
      </c>
      <c r="AR145" s="229">
        <f t="shared" si="80"/>
        <v>5.9680982231816779</v>
      </c>
    </row>
    <row r="146" spans="1:44" outlineLevel="1">
      <c r="A146" s="521">
        <f>ROW()</f>
        <v>146</v>
      </c>
      <c r="D146" s="33" t="s">
        <v>160</v>
      </c>
      <c r="E146" s="140">
        <f t="shared" si="76"/>
        <v>5.9057546735223766E-2</v>
      </c>
      <c r="F146" s="64">
        <f t="shared" si="77"/>
        <v>61.756185279514334</v>
      </c>
      <c r="G146" s="1628">
        <f t="shared" si="74"/>
        <v>61.756185279514334</v>
      </c>
      <c r="I146" s="137" t="str">
        <f t="shared" si="78"/>
        <v>Complies</v>
      </c>
      <c r="J146" s="114"/>
      <c r="N146" s="200" t="str">
        <f t="shared" si="79"/>
        <v>Complies</v>
      </c>
      <c r="O146" s="114"/>
      <c r="T146" s="228"/>
      <c r="U146" s="51"/>
      <c r="V146" s="51"/>
      <c r="W146" s="51"/>
      <c r="X146" s="51"/>
      <c r="Y146" s="51"/>
      <c r="Z146" s="229"/>
      <c r="AA146" s="228"/>
      <c r="AB146" s="51"/>
      <c r="AC146" s="51"/>
      <c r="AD146" s="51"/>
      <c r="AE146" s="51"/>
      <c r="AF146" s="51"/>
      <c r="AG146" s="51"/>
      <c r="AH146" s="229"/>
      <c r="AI146" s="228"/>
      <c r="AJ146" s="51"/>
      <c r="AK146" s="51"/>
      <c r="AL146" s="51"/>
      <c r="AM146" s="229"/>
      <c r="AN146" s="228">
        <f t="shared" ref="AN146:AR146" si="81">AN$96*AN135</f>
        <v>11.339056063076304</v>
      </c>
      <c r="AO146" s="51">
        <f t="shared" si="81"/>
        <v>11.823929829433544</v>
      </c>
      <c r="AP146" s="51">
        <f t="shared" si="81"/>
        <v>12.339059256998766</v>
      </c>
      <c r="AQ146" s="51">
        <f t="shared" si="81"/>
        <v>12.860667701424861</v>
      </c>
      <c r="AR146" s="229">
        <f t="shared" si="81"/>
        <v>13.393472428580859</v>
      </c>
    </row>
    <row r="147" spans="1:44" outlineLevel="1">
      <c r="A147" s="521">
        <f>ROW()</f>
        <v>147</v>
      </c>
      <c r="D147" s="33" t="s">
        <v>161</v>
      </c>
      <c r="E147" s="140">
        <f t="shared" si="76"/>
        <v>5.4754062289419349E-2</v>
      </c>
      <c r="F147" s="64">
        <f t="shared" si="77"/>
        <v>57.256052824400108</v>
      </c>
      <c r="G147" s="1628">
        <f t="shared" si="74"/>
        <v>57.256052824400108</v>
      </c>
      <c r="I147" s="137" t="str">
        <f t="shared" si="78"/>
        <v>Complies</v>
      </c>
      <c r="J147" s="114"/>
      <c r="N147" s="200" t="str">
        <f t="shared" si="79"/>
        <v>Complies</v>
      </c>
      <c r="O147" s="114"/>
      <c r="T147" s="228"/>
      <c r="U147" s="51"/>
      <c r="V147" s="51"/>
      <c r="W147" s="51"/>
      <c r="X147" s="51"/>
      <c r="Y147" s="51"/>
      <c r="Z147" s="229"/>
      <c r="AA147" s="228"/>
      <c r="AB147" s="51"/>
      <c r="AC147" s="51"/>
      <c r="AD147" s="51"/>
      <c r="AE147" s="51"/>
      <c r="AF147" s="51"/>
      <c r="AG147" s="51"/>
      <c r="AH147" s="229"/>
      <c r="AI147" s="228"/>
      <c r="AJ147" s="51"/>
      <c r="AK147" s="51"/>
      <c r="AL147" s="51"/>
      <c r="AM147" s="229"/>
      <c r="AN147" s="228">
        <f t="shared" ref="AN147:AR147" si="82">AN$96*AN136</f>
        <v>10.51550512586376</v>
      </c>
      <c r="AO147" s="51">
        <f t="shared" si="82"/>
        <v>10.958741042970541</v>
      </c>
      <c r="AP147" s="51">
        <f t="shared" si="82"/>
        <v>11.435311318334053</v>
      </c>
      <c r="AQ147" s="51">
        <f t="shared" si="82"/>
        <v>11.9243804673225</v>
      </c>
      <c r="AR147" s="229">
        <f t="shared" si="82"/>
        <v>12.42211486990926</v>
      </c>
    </row>
    <row r="148" spans="1:44" outlineLevel="1">
      <c r="A148" s="521">
        <f>ROW()</f>
        <v>148</v>
      </c>
      <c r="D148" s="45" t="s">
        <v>163</v>
      </c>
      <c r="E148" s="138">
        <f t="shared" si="76"/>
        <v>0.80387183586196642</v>
      </c>
      <c r="F148" s="66">
        <f t="shared" si="77"/>
        <v>840.60481311638478</v>
      </c>
      <c r="G148" s="1629">
        <f t="shared" si="74"/>
        <v>840.60481311638478</v>
      </c>
      <c r="H148" s="45"/>
      <c r="I148" s="139" t="str">
        <f t="shared" si="78"/>
        <v>Complies</v>
      </c>
      <c r="J148" s="182"/>
      <c r="K148" s="45"/>
      <c r="L148" s="45"/>
      <c r="M148" s="45"/>
      <c r="N148" s="201" t="str">
        <f t="shared" si="79"/>
        <v>Complies</v>
      </c>
      <c r="O148" s="182"/>
      <c r="P148" s="45"/>
      <c r="Q148" s="45"/>
      <c r="R148" s="45"/>
      <c r="S148" s="45"/>
      <c r="T148" s="230"/>
      <c r="U148" s="52"/>
      <c r="V148" s="52"/>
      <c r="W148" s="52"/>
      <c r="X148" s="52"/>
      <c r="Y148" s="52"/>
      <c r="Z148" s="231"/>
      <c r="AA148" s="230"/>
      <c r="AB148" s="52"/>
      <c r="AC148" s="52"/>
      <c r="AD148" s="52"/>
      <c r="AE148" s="52"/>
      <c r="AF148" s="52"/>
      <c r="AG148" s="52"/>
      <c r="AH148" s="231"/>
      <c r="AI148" s="230"/>
      <c r="AJ148" s="52"/>
      <c r="AK148" s="52"/>
      <c r="AL148" s="52"/>
      <c r="AM148" s="231"/>
      <c r="AN148" s="230">
        <f t="shared" ref="AN148:AR148" si="83">AN$96*AN137</f>
        <v>154.58532010406864</v>
      </c>
      <c r="AO148" s="52">
        <f t="shared" si="83"/>
        <v>160.89939700695192</v>
      </c>
      <c r="AP148" s="52">
        <f t="shared" si="83"/>
        <v>167.6393523351426</v>
      </c>
      <c r="AQ148" s="52">
        <f t="shared" si="83"/>
        <v>174.86568105598363</v>
      </c>
      <c r="AR148" s="231">
        <f t="shared" si="83"/>
        <v>182.61506261423804</v>
      </c>
    </row>
    <row r="149" spans="1:44" outlineLevel="1">
      <c r="A149" s="521">
        <f>ROW()</f>
        <v>149</v>
      </c>
      <c r="B149" s="35"/>
      <c r="D149" s="33" t="s">
        <v>204</v>
      </c>
      <c r="E149" s="140">
        <f>F149/$F$141</f>
        <v>0.97988268978067883</v>
      </c>
      <c r="F149" s="64">
        <f t="shared" si="77"/>
        <v>1024.6584947659558</v>
      </c>
      <c r="G149" s="1628">
        <f t="shared" si="74"/>
        <v>1024.6584947659558</v>
      </c>
      <c r="H149" s="92"/>
      <c r="J149" s="183"/>
      <c r="K149" s="78"/>
      <c r="L149" s="78"/>
      <c r="M149" s="78"/>
      <c r="N149" s="196"/>
      <c r="O149" s="183"/>
      <c r="P149" s="78"/>
      <c r="Q149" s="78"/>
      <c r="R149" s="78"/>
      <c r="S149" s="78"/>
      <c r="T149" s="224"/>
      <c r="U149" s="31"/>
      <c r="V149" s="31"/>
      <c r="W149" s="31"/>
      <c r="X149" s="31"/>
      <c r="Y149" s="31"/>
      <c r="Z149" s="225"/>
      <c r="AA149" s="224"/>
      <c r="AB149" s="31"/>
      <c r="AC149" s="31"/>
      <c r="AD149" s="31"/>
      <c r="AE149" s="31"/>
      <c r="AF149" s="31"/>
      <c r="AG149" s="31"/>
      <c r="AH149" s="225"/>
      <c r="AI149" s="224"/>
      <c r="AJ149" s="31"/>
      <c r="AK149" s="31"/>
      <c r="AL149" s="31"/>
      <c r="AM149" s="225"/>
      <c r="AN149" s="224">
        <f t="shared" ref="AN149:AR149" si="84">SUM(AN144:AN148)</f>
        <v>188.35333792222752</v>
      </c>
      <c r="AO149" s="31">
        <f t="shared" si="84"/>
        <v>196.22426098465672</v>
      </c>
      <c r="AP149" s="31">
        <f t="shared" si="84"/>
        <v>204.54970551597268</v>
      </c>
      <c r="AQ149" s="31">
        <f t="shared" si="84"/>
        <v>213.16818838037995</v>
      </c>
      <c r="AR149" s="225">
        <f t="shared" si="84"/>
        <v>222.36300196271907</v>
      </c>
    </row>
    <row r="150" spans="1:44" outlineLevel="1">
      <c r="A150" s="521">
        <f>ROW()</f>
        <v>150</v>
      </c>
      <c r="B150" s="35"/>
      <c r="D150" s="33" t="s">
        <v>227</v>
      </c>
      <c r="E150" s="140">
        <f t="shared" ref="E150:E152" si="85">F150/$F$141</f>
        <v>0</v>
      </c>
      <c r="F150" s="64">
        <f t="shared" si="77"/>
        <v>0</v>
      </c>
      <c r="G150" s="1628">
        <f t="shared" si="74"/>
        <v>0</v>
      </c>
      <c r="H150" s="92"/>
      <c r="I150" s="78"/>
      <c r="J150" s="183"/>
      <c r="K150" s="78"/>
      <c r="L150" s="78"/>
      <c r="M150" s="78"/>
      <c r="N150" s="196"/>
      <c r="O150" s="183"/>
      <c r="P150" s="78"/>
      <c r="Q150" s="78"/>
      <c r="R150" s="78"/>
      <c r="S150" s="78"/>
      <c r="T150" s="232"/>
      <c r="U150" s="105"/>
      <c r="V150" s="105"/>
      <c r="W150" s="105"/>
      <c r="X150" s="105"/>
      <c r="Y150" s="105"/>
      <c r="Z150" s="233"/>
      <c r="AA150" s="228"/>
      <c r="AB150" s="51"/>
      <c r="AC150" s="51"/>
      <c r="AD150" s="51"/>
      <c r="AE150" s="51"/>
      <c r="AF150" s="51"/>
      <c r="AG150" s="51"/>
      <c r="AH150" s="229"/>
      <c r="AI150" s="228"/>
      <c r="AJ150" s="51"/>
      <c r="AK150" s="51"/>
      <c r="AL150" s="51"/>
      <c r="AM150" s="229"/>
      <c r="AN150" s="228">
        <f t="shared" ref="AN150:AR150" si="86">AN$96*AN139</f>
        <v>0</v>
      </c>
      <c r="AO150" s="51">
        <f t="shared" si="86"/>
        <v>0</v>
      </c>
      <c r="AP150" s="51">
        <f t="shared" si="86"/>
        <v>0</v>
      </c>
      <c r="AQ150" s="51">
        <f t="shared" si="86"/>
        <v>0</v>
      </c>
      <c r="AR150" s="229">
        <f t="shared" si="86"/>
        <v>0</v>
      </c>
    </row>
    <row r="151" spans="1:44" outlineLevel="1">
      <c r="A151" s="521">
        <f>ROW()</f>
        <v>151</v>
      </c>
      <c r="B151" s="35"/>
      <c r="D151" s="45" t="s">
        <v>447</v>
      </c>
      <c r="E151" s="138">
        <f t="shared" si="85"/>
        <v>2.0117310219320839E-2</v>
      </c>
      <c r="F151" s="66">
        <f t="shared" si="77"/>
        <v>21.036572054031115</v>
      </c>
      <c r="G151" s="1629">
        <f t="shared" si="74"/>
        <v>21.036572054031115</v>
      </c>
      <c r="H151" s="136"/>
      <c r="I151" s="134"/>
      <c r="J151" s="189"/>
      <c r="K151" s="134"/>
      <c r="L151" s="134"/>
      <c r="M151" s="134"/>
      <c r="N151" s="199"/>
      <c r="O151" s="189"/>
      <c r="P151" s="134"/>
      <c r="Q151" s="134"/>
      <c r="R151" s="134"/>
      <c r="S151" s="134"/>
      <c r="T151" s="234"/>
      <c r="U151" s="141"/>
      <c r="V151" s="141"/>
      <c r="W151" s="141"/>
      <c r="X151" s="141"/>
      <c r="Y151" s="141"/>
      <c r="Z151" s="235"/>
      <c r="AA151" s="512"/>
      <c r="AB151" s="52"/>
      <c r="AC151" s="52"/>
      <c r="AD151" s="52"/>
      <c r="AE151" s="513"/>
      <c r="AF151" s="513"/>
      <c r="AG151" s="513"/>
      <c r="AH151" s="514"/>
      <c r="AI151" s="230"/>
      <c r="AJ151" s="513"/>
      <c r="AK151" s="513"/>
      <c r="AL151" s="513"/>
      <c r="AM151" s="514"/>
      <c r="AN151" s="230">
        <f t="shared" ref="AN151:AR151" si="87">AN$96*AN140</f>
        <v>4.4628759208023183</v>
      </c>
      <c r="AO151" s="513">
        <f t="shared" si="87"/>
        <v>4.3274144141821562</v>
      </c>
      <c r="AP151" s="513">
        <f t="shared" si="87"/>
        <v>4.2003447322330327</v>
      </c>
      <c r="AQ151" s="513">
        <f t="shared" si="87"/>
        <v>4.079527206832573</v>
      </c>
      <c r="AR151" s="514">
        <f t="shared" si="87"/>
        <v>3.9664097799810363</v>
      </c>
    </row>
    <row r="152" spans="1:44" outlineLevel="1" collapsed="1">
      <c r="A152" s="521">
        <f>ROW()</f>
        <v>152</v>
      </c>
      <c r="B152" s="35"/>
      <c r="D152" s="33" t="s">
        <v>598</v>
      </c>
      <c r="E152" s="140">
        <f t="shared" si="85"/>
        <v>0.99999999999999978</v>
      </c>
      <c r="F152" s="64">
        <f t="shared" si="77"/>
        <v>1045.695066819987</v>
      </c>
      <c r="G152" s="1628">
        <f t="shared" si="74"/>
        <v>1045.695066819987</v>
      </c>
      <c r="H152" s="92"/>
      <c r="I152" s="78"/>
      <c r="J152" s="183"/>
      <c r="K152" s="78"/>
      <c r="L152" s="78"/>
      <c r="M152" s="78"/>
      <c r="N152" s="196"/>
      <c r="O152" s="183"/>
      <c r="P152" s="78"/>
      <c r="Q152" s="78"/>
      <c r="R152" s="78"/>
      <c r="S152" s="78"/>
      <c r="T152" s="224"/>
      <c r="U152" s="31"/>
      <c r="V152" s="31"/>
      <c r="W152" s="31"/>
      <c r="X152" s="31"/>
      <c r="Y152" s="31"/>
      <c r="Z152" s="225"/>
      <c r="AA152" s="224"/>
      <c r="AB152" s="31"/>
      <c r="AC152" s="31"/>
      <c r="AD152" s="31"/>
      <c r="AE152" s="31"/>
      <c r="AF152" s="31"/>
      <c r="AG152" s="31"/>
      <c r="AH152" s="225"/>
      <c r="AI152" s="224"/>
      <c r="AJ152" s="31"/>
      <c r="AK152" s="31"/>
      <c r="AL152" s="31"/>
      <c r="AM152" s="225"/>
      <c r="AN152" s="224">
        <f t="shared" ref="AN152:AP152" si="88">SUM(AN149:AN151)</f>
        <v>192.81621384302986</v>
      </c>
      <c r="AO152" s="31">
        <f t="shared" si="88"/>
        <v>200.55167539883888</v>
      </c>
      <c r="AP152" s="31">
        <f t="shared" si="88"/>
        <v>208.7500502482057</v>
      </c>
      <c r="AQ152" s="31">
        <f>SUM(AQ149:AQ151)</f>
        <v>217.24771558721253</v>
      </c>
      <c r="AR152" s="225">
        <f>SUM(AR149:AR151)</f>
        <v>226.3294117427001</v>
      </c>
    </row>
    <row r="153" spans="1:44" hidden="1" outlineLevel="2">
      <c r="A153" s="521">
        <f>ROW()</f>
        <v>153</v>
      </c>
      <c r="B153" s="1811"/>
      <c r="F153" s="64"/>
      <c r="G153" s="96"/>
      <c r="H153" s="92"/>
      <c r="I153" s="78"/>
      <c r="J153" s="183"/>
      <c r="K153" s="78"/>
      <c r="L153" s="78"/>
      <c r="M153" s="78"/>
      <c r="N153" s="196"/>
      <c r="O153" s="183"/>
      <c r="P153" s="78"/>
      <c r="Q153" s="78"/>
      <c r="R153" s="78"/>
      <c r="S153" s="78"/>
      <c r="T153" s="224"/>
      <c r="U153" s="31"/>
      <c r="V153" s="31"/>
      <c r="W153" s="31"/>
      <c r="X153" s="31"/>
      <c r="Y153" s="31"/>
      <c r="Z153" s="225"/>
      <c r="AA153" s="224"/>
      <c r="AB153" s="31"/>
      <c r="AC153" s="31"/>
      <c r="AD153" s="31"/>
      <c r="AE153" s="31"/>
      <c r="AF153" s="31"/>
      <c r="AG153" s="31"/>
      <c r="AH153" s="225"/>
      <c r="AI153" s="224"/>
      <c r="AJ153" s="31"/>
      <c r="AK153" s="31"/>
      <c r="AL153" s="31"/>
      <c r="AM153" s="225"/>
      <c r="AN153" s="224"/>
      <c r="AO153" s="31"/>
      <c r="AP153" s="31"/>
      <c r="AQ153" s="31"/>
      <c r="AR153" s="225"/>
    </row>
    <row r="154" spans="1:44" hidden="1" outlineLevel="2">
      <c r="A154" s="521">
        <f>ROW()</f>
        <v>154</v>
      </c>
      <c r="B154" s="1811"/>
      <c r="F154" s="64"/>
      <c r="G154" s="96"/>
      <c r="H154" s="92"/>
      <c r="I154" s="78"/>
      <c r="J154" s="183"/>
      <c r="K154" s="78"/>
      <c r="L154" s="78"/>
      <c r="M154" s="78"/>
      <c r="N154" s="196"/>
      <c r="O154" s="183"/>
      <c r="P154" s="78"/>
      <c r="Q154" s="78"/>
      <c r="R154" s="78"/>
      <c r="S154" s="78"/>
      <c r="T154" s="236"/>
      <c r="U154" s="31"/>
      <c r="V154" s="31"/>
      <c r="W154" s="142"/>
      <c r="X154" s="142"/>
      <c r="Y154" s="142"/>
      <c r="Z154" s="237"/>
      <c r="AA154" s="236"/>
      <c r="AB154" s="142"/>
      <c r="AC154" s="142"/>
      <c r="AD154" s="31"/>
      <c r="AE154" s="142"/>
      <c r="AF154" s="142"/>
      <c r="AG154" s="142"/>
      <c r="AH154" s="237"/>
      <c r="AI154" s="236"/>
      <c r="AJ154" s="142"/>
      <c r="AK154" s="142"/>
      <c r="AL154" s="142"/>
      <c r="AM154" s="237"/>
      <c r="AN154" s="236"/>
      <c r="AO154" s="142"/>
      <c r="AP154" s="142"/>
      <c r="AQ154" s="142"/>
      <c r="AR154" s="237"/>
    </row>
    <row r="155" spans="1:44" hidden="1" outlineLevel="2">
      <c r="A155" s="521">
        <f>ROW()</f>
        <v>155</v>
      </c>
      <c r="B155" s="1811"/>
      <c r="F155" s="64"/>
      <c r="G155" s="96"/>
      <c r="H155" s="92"/>
      <c r="I155" s="78"/>
      <c r="J155" s="183"/>
      <c r="K155" s="78"/>
      <c r="L155" s="78"/>
      <c r="M155" s="78"/>
      <c r="N155" s="196"/>
      <c r="O155" s="183"/>
      <c r="P155" s="78"/>
      <c r="Q155" s="78"/>
      <c r="R155" s="78"/>
      <c r="S155" s="78"/>
      <c r="T155" s="236"/>
      <c r="U155" s="31"/>
      <c r="V155" s="31"/>
      <c r="W155" s="142"/>
      <c r="X155" s="142"/>
      <c r="Y155" s="142"/>
      <c r="Z155" s="237"/>
      <c r="AA155" s="236"/>
      <c r="AB155" s="142"/>
      <c r="AC155" s="142"/>
      <c r="AD155" s="31"/>
      <c r="AE155" s="142"/>
      <c r="AF155" s="142"/>
      <c r="AG155" s="142"/>
      <c r="AH155" s="237"/>
      <c r="AI155" s="236"/>
      <c r="AJ155" s="142"/>
      <c r="AK155" s="142"/>
      <c r="AL155" s="142"/>
      <c r="AM155" s="237"/>
      <c r="AN155" s="236"/>
      <c r="AO155" s="142"/>
      <c r="AP155" s="142"/>
      <c r="AQ155" s="142"/>
      <c r="AR155" s="237"/>
    </row>
    <row r="156" spans="1:44" hidden="1" outlineLevel="2">
      <c r="A156" s="521">
        <f>ROW()</f>
        <v>156</v>
      </c>
      <c r="B156" s="1811"/>
      <c r="F156" s="64"/>
      <c r="G156" s="96"/>
      <c r="H156" s="92"/>
      <c r="I156" s="78"/>
      <c r="J156" s="183"/>
      <c r="K156" s="78"/>
      <c r="L156" s="78"/>
      <c r="M156" s="78"/>
      <c r="N156" s="196"/>
      <c r="O156" s="183"/>
      <c r="P156" s="78"/>
      <c r="Q156" s="78"/>
      <c r="R156" s="78"/>
      <c r="S156" s="78"/>
      <c r="T156" s="236"/>
      <c r="U156" s="31"/>
      <c r="V156" s="31"/>
      <c r="W156" s="142"/>
      <c r="X156" s="142"/>
      <c r="Y156" s="142"/>
      <c r="Z156" s="237"/>
      <c r="AA156" s="236"/>
      <c r="AB156" s="142"/>
      <c r="AC156" s="142"/>
      <c r="AD156" s="31"/>
      <c r="AE156" s="142"/>
      <c r="AF156" s="142"/>
      <c r="AG156" s="142"/>
      <c r="AH156" s="237"/>
      <c r="AI156" s="236"/>
      <c r="AJ156" s="142"/>
      <c r="AK156" s="142"/>
      <c r="AL156" s="142"/>
      <c r="AM156" s="237"/>
      <c r="AN156" s="236"/>
      <c r="AO156" s="142"/>
      <c r="AP156" s="142"/>
      <c r="AQ156" s="142"/>
      <c r="AR156" s="237"/>
    </row>
    <row r="157" spans="1:44" hidden="1" outlineLevel="2">
      <c r="A157" s="521">
        <f>ROW()</f>
        <v>157</v>
      </c>
      <c r="B157" s="1811"/>
      <c r="F157" s="64"/>
      <c r="G157" s="96"/>
      <c r="H157" s="92"/>
      <c r="I157" s="78"/>
      <c r="J157" s="183"/>
      <c r="K157" s="78"/>
      <c r="L157" s="78"/>
      <c r="M157" s="78"/>
      <c r="N157" s="196"/>
      <c r="O157" s="183"/>
      <c r="P157" s="78"/>
      <c r="Q157" s="78"/>
      <c r="R157" s="78"/>
      <c r="S157" s="78"/>
      <c r="T157" s="236"/>
      <c r="U157" s="31"/>
      <c r="V157" s="31"/>
      <c r="W157" s="142"/>
      <c r="X157" s="142"/>
      <c r="Y157" s="142"/>
      <c r="Z157" s="237"/>
      <c r="AA157" s="236"/>
      <c r="AB157" s="142"/>
      <c r="AC157" s="142"/>
      <c r="AD157" s="31"/>
      <c r="AE157" s="142"/>
      <c r="AF157" s="142"/>
      <c r="AG157" s="142"/>
      <c r="AH157" s="237"/>
      <c r="AI157" s="236"/>
      <c r="AJ157" s="142"/>
      <c r="AK157" s="142"/>
      <c r="AL157" s="142"/>
      <c r="AM157" s="237"/>
      <c r="AN157" s="236"/>
      <c r="AO157" s="142"/>
      <c r="AP157" s="142"/>
      <c r="AQ157" s="142"/>
      <c r="AR157" s="237"/>
    </row>
    <row r="158" spans="1:44" hidden="1" outlineLevel="2">
      <c r="A158" s="521">
        <f>ROW()</f>
        <v>158</v>
      </c>
      <c r="B158" s="1811"/>
      <c r="D158" s="45"/>
      <c r="E158" s="45"/>
      <c r="F158" s="66"/>
      <c r="G158" s="135"/>
      <c r="H158" s="136"/>
      <c r="I158" s="134"/>
      <c r="J158" s="189"/>
      <c r="K158" s="134"/>
      <c r="L158" s="134"/>
      <c r="M158" s="134"/>
      <c r="N158" s="199"/>
      <c r="O158" s="189"/>
      <c r="P158" s="134"/>
      <c r="Q158" s="134"/>
      <c r="R158" s="134"/>
      <c r="S158" s="134"/>
      <c r="T158" s="238"/>
      <c r="U158" s="57"/>
      <c r="V158" s="57"/>
      <c r="W158" s="146"/>
      <c r="X158" s="146"/>
      <c r="Y158" s="146"/>
      <c r="Z158" s="239"/>
      <c r="AA158" s="238"/>
      <c r="AB158" s="146"/>
      <c r="AC158" s="146"/>
      <c r="AD158" s="57"/>
      <c r="AE158" s="146"/>
      <c r="AF158" s="146"/>
      <c r="AG158" s="146"/>
      <c r="AH158" s="239"/>
      <c r="AI158" s="238"/>
      <c r="AJ158" s="146"/>
      <c r="AK158" s="146"/>
      <c r="AL158" s="146"/>
      <c r="AM158" s="239"/>
      <c r="AN158" s="238"/>
      <c r="AO158" s="146"/>
      <c r="AP158" s="146"/>
      <c r="AQ158" s="146"/>
      <c r="AR158" s="239"/>
    </row>
    <row r="159" spans="1:44" hidden="1" outlineLevel="2">
      <c r="A159" s="521">
        <f>ROW()</f>
        <v>159</v>
      </c>
      <c r="B159" s="1811"/>
      <c r="F159" s="64"/>
      <c r="G159" s="96"/>
      <c r="H159" s="92"/>
      <c r="I159" s="78"/>
      <c r="J159" s="183"/>
      <c r="K159" s="78"/>
      <c r="L159" s="78"/>
      <c r="M159" s="78"/>
      <c r="N159" s="196"/>
      <c r="O159" s="183"/>
      <c r="P159" s="78"/>
      <c r="Q159" s="78"/>
      <c r="R159" s="78"/>
      <c r="S159" s="78"/>
      <c r="T159" s="224"/>
      <c r="U159" s="31"/>
      <c r="V159" s="31"/>
      <c r="W159" s="31"/>
      <c r="X159" s="31"/>
      <c r="Y159" s="31"/>
      <c r="Z159" s="225"/>
      <c r="AA159" s="224"/>
      <c r="AB159" s="31"/>
      <c r="AC159" s="31"/>
      <c r="AD159" s="31"/>
      <c r="AE159" s="31"/>
      <c r="AF159" s="31"/>
      <c r="AG159" s="31"/>
      <c r="AH159" s="225"/>
      <c r="AI159" s="224"/>
      <c r="AJ159" s="31"/>
      <c r="AK159" s="31"/>
      <c r="AL159" s="31"/>
      <c r="AM159" s="225"/>
      <c r="AN159" s="224"/>
      <c r="AO159" s="31"/>
      <c r="AP159" s="31"/>
      <c r="AQ159" s="31"/>
      <c r="AR159" s="225"/>
    </row>
    <row r="160" spans="1:44" outlineLevel="1">
      <c r="A160" s="521">
        <f>ROW()</f>
        <v>160</v>
      </c>
      <c r="B160" s="35"/>
      <c r="C160" s="756" t="s">
        <v>228</v>
      </c>
      <c r="F160" s="177"/>
      <c r="G160" s="96"/>
      <c r="H160" s="92"/>
      <c r="I160" s="78"/>
      <c r="J160" s="183"/>
      <c r="K160" s="78"/>
      <c r="L160" s="78"/>
      <c r="M160" s="78"/>
      <c r="N160" s="196"/>
      <c r="O160" s="183"/>
      <c r="P160" s="78"/>
      <c r="Q160" s="78"/>
      <c r="R160" s="78"/>
      <c r="S160" s="78"/>
      <c r="T160" s="224"/>
      <c r="U160" s="31"/>
      <c r="V160" s="31"/>
      <c r="W160" s="31"/>
      <c r="X160" s="31"/>
      <c r="Y160" s="31"/>
      <c r="Z160" s="225"/>
      <c r="AA160" s="224"/>
      <c r="AB160" s="31"/>
      <c r="AC160" s="31"/>
      <c r="AD160" s="31"/>
      <c r="AE160" s="31"/>
      <c r="AF160" s="31"/>
      <c r="AG160" s="31"/>
      <c r="AH160" s="225"/>
      <c r="AI160" s="224"/>
      <c r="AJ160" s="31"/>
      <c r="AK160" s="31"/>
      <c r="AL160" s="31"/>
      <c r="AM160" s="225"/>
      <c r="AN160" s="224"/>
      <c r="AO160" s="31"/>
      <c r="AP160" s="31"/>
      <c r="AQ160" s="31"/>
      <c r="AR160" s="225"/>
    </row>
    <row r="161" spans="1:44" outlineLevel="1">
      <c r="A161" s="521">
        <f>ROW()</f>
        <v>161</v>
      </c>
      <c r="B161" s="35"/>
      <c r="D161" s="33" t="s">
        <v>145</v>
      </c>
      <c r="E161" s="140"/>
      <c r="F161" s="64"/>
      <c r="G161" s="96"/>
      <c r="H161" s="92"/>
      <c r="I161" s="78"/>
      <c r="J161" s="183"/>
      <c r="K161" s="78"/>
      <c r="L161" s="78"/>
      <c r="M161" s="78"/>
      <c r="N161" s="196"/>
      <c r="O161" s="183"/>
      <c r="P161" s="78"/>
      <c r="Q161" s="78"/>
      <c r="R161" s="78"/>
      <c r="S161" s="78"/>
      <c r="T161" s="236"/>
      <c r="U161" s="31"/>
      <c r="V161" s="31"/>
      <c r="W161" s="142"/>
      <c r="X161" s="142"/>
      <c r="Y161" s="142"/>
      <c r="Z161" s="237"/>
      <c r="AA161" s="236"/>
      <c r="AB161" s="142"/>
      <c r="AC161" s="142"/>
      <c r="AD161" s="31"/>
      <c r="AE161" s="142"/>
      <c r="AF161" s="142"/>
      <c r="AG161" s="142"/>
      <c r="AH161" s="237"/>
      <c r="AI161" s="236"/>
      <c r="AJ161" s="142"/>
      <c r="AK161" s="142"/>
      <c r="AL161" s="142"/>
      <c r="AM161" s="237"/>
      <c r="AN161" s="1805">
        <v>0.50035714049361335</v>
      </c>
      <c r="AO161" s="1115">
        <v>0.53161513594027721</v>
      </c>
      <c r="AP161" s="1115">
        <v>0.54944566574538811</v>
      </c>
      <c r="AQ161" s="1115">
        <v>0.58070808327430135</v>
      </c>
      <c r="AR161" s="1806">
        <v>0.57735060816629991</v>
      </c>
    </row>
    <row r="162" spans="1:44" outlineLevel="1">
      <c r="A162" s="521">
        <f>ROW()</f>
        <v>162</v>
      </c>
      <c r="B162" s="35"/>
      <c r="D162" s="33" t="s">
        <v>154</v>
      </c>
      <c r="E162" s="140"/>
      <c r="F162" s="64"/>
      <c r="G162" s="96"/>
      <c r="H162" s="92"/>
      <c r="I162" s="78"/>
      <c r="J162" s="183"/>
      <c r="K162" s="78"/>
      <c r="L162" s="78"/>
      <c r="M162" s="78"/>
      <c r="N162" s="196"/>
      <c r="O162" s="183"/>
      <c r="P162" s="78"/>
      <c r="Q162" s="78"/>
      <c r="R162" s="78"/>
      <c r="S162" s="78"/>
      <c r="T162" s="236"/>
      <c r="U162" s="31"/>
      <c r="V162" s="31"/>
      <c r="W162" s="142"/>
      <c r="X162" s="142"/>
      <c r="Y162" s="142"/>
      <c r="Z162" s="237"/>
      <c r="AA162" s="236"/>
      <c r="AB162" s="142"/>
      <c r="AC162" s="142"/>
      <c r="AD162" s="31"/>
      <c r="AE162" s="142"/>
      <c r="AF162" s="142"/>
      <c r="AG162" s="142"/>
      <c r="AH162" s="237"/>
      <c r="AI162" s="236"/>
      <c r="AJ162" s="142"/>
      <c r="AK162" s="142"/>
      <c r="AL162" s="142"/>
      <c r="AM162" s="237"/>
      <c r="AN162" s="1805">
        <v>3.9332907714368259E-2</v>
      </c>
      <c r="AO162" s="1115">
        <v>4.0079485972188529E-2</v>
      </c>
      <c r="AP162" s="1115">
        <v>4.0817374061471755E-2</v>
      </c>
      <c r="AQ162" s="1115">
        <v>4.2322596768572168E-2</v>
      </c>
      <c r="AR162" s="1806">
        <v>4.2242637149246524E-2</v>
      </c>
    </row>
    <row r="163" spans="1:44" outlineLevel="1">
      <c r="A163" s="521">
        <f>ROW()</f>
        <v>163</v>
      </c>
      <c r="B163" s="35"/>
      <c r="D163" s="33" t="s">
        <v>160</v>
      </c>
      <c r="E163" s="140"/>
      <c r="F163" s="64"/>
      <c r="G163" s="96"/>
      <c r="H163" s="92"/>
      <c r="I163" s="78"/>
      <c r="J163" s="183"/>
      <c r="K163" s="78"/>
      <c r="L163" s="78"/>
      <c r="M163" s="78"/>
      <c r="N163" s="196"/>
      <c r="O163" s="183"/>
      <c r="P163" s="78"/>
      <c r="Q163" s="78"/>
      <c r="R163" s="78"/>
      <c r="S163" s="78"/>
      <c r="T163" s="236"/>
      <c r="U163" s="31"/>
      <c r="V163" s="31"/>
      <c r="W163" s="142"/>
      <c r="X163" s="142"/>
      <c r="Y163" s="142"/>
      <c r="Z163" s="237"/>
      <c r="AA163" s="236"/>
      <c r="AB163" s="142"/>
      <c r="AC163" s="142"/>
      <c r="AD163" s="31"/>
      <c r="AE163" s="142"/>
      <c r="AF163" s="142"/>
      <c r="AG163" s="142"/>
      <c r="AH163" s="237"/>
      <c r="AI163" s="236"/>
      <c r="AJ163" s="142"/>
      <c r="AK163" s="142"/>
      <c r="AL163" s="142"/>
      <c r="AM163" s="237"/>
      <c r="AN163" s="1805">
        <v>1.2525762730823431</v>
      </c>
      <c r="AO163" s="1115">
        <v>1.2733958801070817</v>
      </c>
      <c r="AP163" s="1115">
        <v>1.2910790499734062</v>
      </c>
      <c r="AQ163" s="1115">
        <v>1.3222087510685112</v>
      </c>
      <c r="AR163" s="1806">
        <v>1.3270249694666996</v>
      </c>
    </row>
    <row r="164" spans="1:44" outlineLevel="1">
      <c r="A164" s="521">
        <f>ROW()</f>
        <v>164</v>
      </c>
      <c r="B164" s="35"/>
      <c r="D164" s="33" t="s">
        <v>161</v>
      </c>
      <c r="E164" s="140"/>
      <c r="F164" s="64"/>
      <c r="G164" s="96"/>
      <c r="H164" s="92"/>
      <c r="I164" s="78"/>
      <c r="J164" s="183"/>
      <c r="K164" s="78"/>
      <c r="L164" s="78"/>
      <c r="M164" s="78"/>
      <c r="N164" s="196"/>
      <c r="O164" s="183"/>
      <c r="P164" s="78"/>
      <c r="Q164" s="78"/>
      <c r="R164" s="78"/>
      <c r="S164" s="78"/>
      <c r="T164" s="236"/>
      <c r="U164" s="31"/>
      <c r="V164" s="31"/>
      <c r="W164" s="142"/>
      <c r="X164" s="142"/>
      <c r="Y164" s="142"/>
      <c r="Z164" s="237"/>
      <c r="AA164" s="236"/>
      <c r="AB164" s="142"/>
      <c r="AC164" s="142"/>
      <c r="AD164" s="31"/>
      <c r="AE164" s="142"/>
      <c r="AF164" s="142"/>
      <c r="AG164" s="142"/>
      <c r="AH164" s="237"/>
      <c r="AI164" s="236"/>
      <c r="AJ164" s="142"/>
      <c r="AK164" s="142"/>
      <c r="AL164" s="142"/>
      <c r="AM164" s="237"/>
      <c r="AN164" s="1805">
        <v>0.99890734897186206</v>
      </c>
      <c r="AO164" s="1115">
        <v>1.021571823629746</v>
      </c>
      <c r="AP164" s="1115">
        <v>1.0397915345216771</v>
      </c>
      <c r="AQ164" s="1115">
        <v>1.0793931969226562</v>
      </c>
      <c r="AR164" s="1806">
        <v>1.0797118393422045</v>
      </c>
    </row>
    <row r="165" spans="1:44" outlineLevel="1">
      <c r="A165" s="521">
        <f>ROW()</f>
        <v>165</v>
      </c>
      <c r="B165" s="35"/>
      <c r="D165" s="45" t="s">
        <v>163</v>
      </c>
      <c r="E165" s="138"/>
      <c r="F165" s="66"/>
      <c r="G165" s="135"/>
      <c r="H165" s="136"/>
      <c r="I165" s="134"/>
      <c r="J165" s="189"/>
      <c r="K165" s="134"/>
      <c r="L165" s="134"/>
      <c r="M165" s="134"/>
      <c r="N165" s="199"/>
      <c r="O165" s="189"/>
      <c r="P165" s="134"/>
      <c r="Q165" s="134"/>
      <c r="R165" s="134"/>
      <c r="S165" s="134"/>
      <c r="T165" s="238"/>
      <c r="U165" s="57"/>
      <c r="V165" s="57"/>
      <c r="W165" s="146"/>
      <c r="X165" s="146"/>
      <c r="Y165" s="146"/>
      <c r="Z165" s="239"/>
      <c r="AA165" s="238"/>
      <c r="AB165" s="146"/>
      <c r="AC165" s="146"/>
      <c r="AD165" s="57"/>
      <c r="AE165" s="146"/>
      <c r="AF165" s="146"/>
      <c r="AG165" s="146"/>
      <c r="AH165" s="239"/>
      <c r="AI165" s="238"/>
      <c r="AJ165" s="146"/>
      <c r="AK165" s="146"/>
      <c r="AL165" s="146"/>
      <c r="AM165" s="239"/>
      <c r="AN165" s="1807">
        <v>17.467314532704084</v>
      </c>
      <c r="AO165" s="1808">
        <v>18.025285736880413</v>
      </c>
      <c r="AP165" s="1808">
        <v>18.433818038008443</v>
      </c>
      <c r="AQ165" s="1808">
        <v>19.544542294275217</v>
      </c>
      <c r="AR165" s="1809">
        <v>19.428490299354596</v>
      </c>
    </row>
    <row r="166" spans="1:44" outlineLevel="1">
      <c r="A166" s="521">
        <f>ROW()</f>
        <v>166</v>
      </c>
      <c r="B166" s="35"/>
      <c r="D166" s="33" t="s">
        <v>24</v>
      </c>
      <c r="E166" s="140"/>
      <c r="F166" s="64"/>
      <c r="G166" s="96"/>
      <c r="H166" s="92"/>
      <c r="I166" s="78"/>
      <c r="J166" s="183"/>
      <c r="K166" s="78"/>
      <c r="L166" s="78"/>
      <c r="M166" s="78"/>
      <c r="N166" s="196"/>
      <c r="O166" s="183"/>
      <c r="P166" s="78"/>
      <c r="Q166" s="78"/>
      <c r="R166" s="78"/>
      <c r="S166" s="78"/>
      <c r="T166" s="224"/>
      <c r="U166" s="31"/>
      <c r="V166" s="31"/>
      <c r="W166" s="31"/>
      <c r="X166" s="31"/>
      <c r="Y166" s="31"/>
      <c r="Z166" s="225"/>
      <c r="AA166" s="224"/>
      <c r="AB166" s="31"/>
      <c r="AC166" s="31"/>
      <c r="AD166" s="31"/>
      <c r="AE166" s="31"/>
      <c r="AF166" s="31"/>
      <c r="AG166" s="31"/>
      <c r="AH166" s="225"/>
      <c r="AI166" s="224"/>
      <c r="AJ166" s="31"/>
      <c r="AK166" s="31"/>
      <c r="AL166" s="31"/>
      <c r="AM166" s="225"/>
      <c r="AN166" s="224">
        <f t="shared" ref="AN166:AQ166" si="89">SUM(AN161:AN165)</f>
        <v>20.258488202966269</v>
      </c>
      <c r="AO166" s="31">
        <f t="shared" si="89"/>
        <v>20.891948062529707</v>
      </c>
      <c r="AP166" s="31">
        <f t="shared" si="89"/>
        <v>21.354951662310384</v>
      </c>
      <c r="AQ166" s="31">
        <f t="shared" si="89"/>
        <v>22.569174922309259</v>
      </c>
      <c r="AR166" s="225">
        <f>SUM(AR161:AR165)</f>
        <v>22.454820353479047</v>
      </c>
    </row>
    <row r="167" spans="1:44" ht="13.5" outlineLevel="1" thickBot="1">
      <c r="A167" s="521">
        <f>ROW()</f>
        <v>167</v>
      </c>
      <c r="B167" s="35"/>
      <c r="C167" s="756" t="s">
        <v>130</v>
      </c>
      <c r="E167" s="1130"/>
      <c r="F167" s="1130" t="s">
        <v>222</v>
      </c>
      <c r="G167" s="1130" t="s">
        <v>806</v>
      </c>
      <c r="H167" s="92"/>
      <c r="J167" s="183"/>
      <c r="K167" s="78"/>
      <c r="L167" s="78"/>
      <c r="M167" s="78"/>
      <c r="N167" s="196"/>
      <c r="O167" s="183"/>
      <c r="P167" s="78"/>
      <c r="Q167" s="78"/>
      <c r="R167" s="78"/>
      <c r="S167" s="78"/>
      <c r="T167" s="224"/>
      <c r="U167" s="31"/>
      <c r="V167" s="31"/>
      <c r="W167" s="31"/>
      <c r="X167" s="31"/>
      <c r="Y167" s="31"/>
      <c r="Z167" s="225"/>
      <c r="AA167" s="224"/>
      <c r="AB167" s="31"/>
      <c r="AC167" s="31"/>
      <c r="AD167" s="31"/>
      <c r="AE167" s="31"/>
      <c r="AF167" s="31"/>
      <c r="AG167" s="31"/>
      <c r="AH167" s="225"/>
      <c r="AI167" s="224"/>
      <c r="AJ167" s="31"/>
      <c r="AK167" s="31"/>
      <c r="AL167" s="31"/>
      <c r="AM167" s="225"/>
      <c r="AN167" s="224"/>
      <c r="AO167" s="31"/>
      <c r="AP167" s="31"/>
      <c r="AQ167" s="31"/>
      <c r="AR167" s="225"/>
    </row>
    <row r="168" spans="1:44" outlineLevel="1">
      <c r="A168" s="521">
        <f>ROW()</f>
        <v>168</v>
      </c>
      <c r="B168" s="35"/>
      <c r="D168" s="33" t="s">
        <v>145</v>
      </c>
      <c r="E168" s="140">
        <f t="shared" ref="E168:E173" si="90">F168/$F$173</f>
        <v>1.6426546062680462E-2</v>
      </c>
      <c r="F168" s="64">
        <f t="shared" ref="F168:F173" si="91">SUMPRODUCT($AN$96:$AR$96,AN168:AR168)</f>
        <v>2.5792573162828316</v>
      </c>
      <c r="G168" s="1628">
        <f t="shared" ref="G168:G180" si="92">SUM(AN168:AR168)</f>
        <v>3.1179262073426877</v>
      </c>
      <c r="H168" s="92"/>
      <c r="J168" s="183"/>
      <c r="K168" s="78"/>
      <c r="L168" s="78"/>
      <c r="M168" s="78"/>
      <c r="N168" s="196"/>
      <c r="O168" s="183"/>
      <c r="P168" s="78"/>
      <c r="Q168" s="78"/>
      <c r="R168" s="78"/>
      <c r="S168" s="78"/>
      <c r="T168" s="236"/>
      <c r="U168" s="31"/>
      <c r="V168" s="31"/>
      <c r="W168" s="142"/>
      <c r="X168" s="142"/>
      <c r="Y168" s="142"/>
      <c r="Z168" s="237"/>
      <c r="AA168" s="236"/>
      <c r="AB168" s="142"/>
      <c r="AC168" s="142"/>
      <c r="AD168" s="31"/>
      <c r="AE168" s="142"/>
      <c r="AF168" s="142"/>
      <c r="AG168" s="142"/>
      <c r="AH168" s="237"/>
      <c r="AI168" s="236"/>
      <c r="AJ168" s="142"/>
      <c r="AK168" s="142"/>
      <c r="AL168" s="142"/>
      <c r="AM168" s="237"/>
      <c r="AN168" s="1805">
        <v>0.50035714049361335</v>
      </c>
      <c r="AO168" s="1115">
        <v>0.55365936002849381</v>
      </c>
      <c r="AP168" s="1115">
        <v>0.60383345733599425</v>
      </c>
      <c r="AQ168" s="1115">
        <v>0.68661661202751845</v>
      </c>
      <c r="AR168" s="1806">
        <v>0.77345963745706781</v>
      </c>
    </row>
    <row r="169" spans="1:44" outlineLevel="1">
      <c r="A169" s="521">
        <f>ROW()</f>
        <v>169</v>
      </c>
      <c r="B169" s="35"/>
      <c r="D169" s="33" t="s">
        <v>154</v>
      </c>
      <c r="E169" s="140">
        <f t="shared" si="90"/>
        <v>3.4140070448925217E-3</v>
      </c>
      <c r="F169" s="64">
        <f t="shared" si="91"/>
        <v>0.53605929175736167</v>
      </c>
      <c r="G169" s="1628">
        <f t="shared" si="92"/>
        <v>0.6654383868426974</v>
      </c>
      <c r="H169" s="92"/>
      <c r="J169" s="183"/>
      <c r="K169" s="78"/>
      <c r="L169" s="78"/>
      <c r="M169" s="78"/>
      <c r="N169" s="196"/>
      <c r="O169" s="183"/>
      <c r="P169" s="78"/>
      <c r="Q169" s="78"/>
      <c r="R169" s="78"/>
      <c r="S169" s="78"/>
      <c r="T169" s="236"/>
      <c r="U169" s="31"/>
      <c r="V169" s="31"/>
      <c r="W169" s="142"/>
      <c r="X169" s="142"/>
      <c r="Y169" s="142"/>
      <c r="Z169" s="237"/>
      <c r="AA169" s="236"/>
      <c r="AB169" s="142"/>
      <c r="AC169" s="142"/>
      <c r="AD169" s="31"/>
      <c r="AE169" s="142"/>
      <c r="AF169" s="142"/>
      <c r="AG169" s="142"/>
      <c r="AH169" s="237"/>
      <c r="AI169" s="236"/>
      <c r="AJ169" s="142"/>
      <c r="AK169" s="142"/>
      <c r="AL169" s="142"/>
      <c r="AM169" s="237"/>
      <c r="AN169" s="1805">
        <v>3.9332907714368259E-2</v>
      </c>
      <c r="AO169" s="1115">
        <v>8.151917223024735E-2</v>
      </c>
      <c r="AP169" s="1115">
        <v>0.1162407292848445</v>
      </c>
      <c r="AQ169" s="1115">
        <v>0.16960181092751267</v>
      </c>
      <c r="AR169" s="1806">
        <v>0.25874376668572457</v>
      </c>
    </row>
    <row r="170" spans="1:44" outlineLevel="1">
      <c r="A170" s="521">
        <f>ROW()</f>
        <v>170</v>
      </c>
      <c r="B170" s="35"/>
      <c r="D170" s="33" t="s">
        <v>160</v>
      </c>
      <c r="E170" s="140">
        <f t="shared" si="90"/>
        <v>5.4503083231171791E-2</v>
      </c>
      <c r="F170" s="64">
        <f t="shared" si="91"/>
        <v>8.5579449050065683</v>
      </c>
      <c r="G170" s="1628">
        <f t="shared" si="92"/>
        <v>10.428735178198753</v>
      </c>
      <c r="H170" s="92"/>
      <c r="J170" s="183"/>
      <c r="K170" s="78"/>
      <c r="L170" s="78"/>
      <c r="M170" s="78"/>
      <c r="N170" s="196"/>
      <c r="O170" s="183"/>
      <c r="P170" s="78"/>
      <c r="Q170" s="78"/>
      <c r="R170" s="78"/>
      <c r="S170" s="78"/>
      <c r="T170" s="236"/>
      <c r="U170" s="31"/>
      <c r="V170" s="31"/>
      <c r="W170" s="142"/>
      <c r="X170" s="142"/>
      <c r="Y170" s="142"/>
      <c r="Z170" s="237"/>
      <c r="AA170" s="236"/>
      <c r="AB170" s="142"/>
      <c r="AC170" s="142"/>
      <c r="AD170" s="31"/>
      <c r="AE170" s="142"/>
      <c r="AF170" s="142"/>
      <c r="AG170" s="142"/>
      <c r="AH170" s="237"/>
      <c r="AI170" s="236"/>
      <c r="AJ170" s="142"/>
      <c r="AK170" s="142"/>
      <c r="AL170" s="142"/>
      <c r="AM170" s="237"/>
      <c r="AN170" s="1805">
        <v>1.2525762730823431</v>
      </c>
      <c r="AO170" s="1115">
        <v>1.6936368572546021</v>
      </c>
      <c r="AP170" s="1115">
        <v>2.0952588205232772</v>
      </c>
      <c r="AQ170" s="1115">
        <v>2.49327706733995</v>
      </c>
      <c r="AR170" s="1806">
        <v>2.8939861599985806</v>
      </c>
    </row>
    <row r="171" spans="1:44" outlineLevel="1">
      <c r="A171" s="521">
        <f>ROW()</f>
        <v>171</v>
      </c>
      <c r="B171" s="35"/>
      <c r="D171" s="33" t="s">
        <v>161</v>
      </c>
      <c r="E171" s="140">
        <f t="shared" si="90"/>
        <v>4.7532485252733882E-2</v>
      </c>
      <c r="F171" s="64">
        <f t="shared" si="91"/>
        <v>7.463438137354494</v>
      </c>
      <c r="G171" s="1628">
        <f t="shared" si="92"/>
        <v>9.1221128116423316</v>
      </c>
      <c r="H171" s="92"/>
      <c r="J171" s="183"/>
      <c r="K171" s="78"/>
      <c r="L171" s="78"/>
      <c r="M171" s="78"/>
      <c r="N171" s="196"/>
      <c r="O171" s="183"/>
      <c r="P171" s="78"/>
      <c r="Q171" s="78"/>
      <c r="R171" s="78"/>
      <c r="S171" s="78"/>
      <c r="T171" s="236"/>
      <c r="U171" s="31"/>
      <c r="V171" s="31"/>
      <c r="W171" s="142"/>
      <c r="X171" s="142"/>
      <c r="Y171" s="142"/>
      <c r="Z171" s="237"/>
      <c r="AA171" s="236"/>
      <c r="AB171" s="142"/>
      <c r="AC171" s="142"/>
      <c r="AD171" s="31"/>
      <c r="AE171" s="142"/>
      <c r="AF171" s="142"/>
      <c r="AG171" s="142"/>
      <c r="AH171" s="237"/>
      <c r="AI171" s="236"/>
      <c r="AJ171" s="142"/>
      <c r="AK171" s="142"/>
      <c r="AL171" s="142"/>
      <c r="AM171" s="237"/>
      <c r="AN171" s="1805">
        <v>0.99890734897186206</v>
      </c>
      <c r="AO171" s="1115">
        <v>1.4037345252947673</v>
      </c>
      <c r="AP171" s="1115">
        <v>1.8161816162203419</v>
      </c>
      <c r="AQ171" s="1115">
        <v>2.2444600288947498</v>
      </c>
      <c r="AR171" s="1806">
        <v>2.6588292922606103</v>
      </c>
    </row>
    <row r="172" spans="1:44" outlineLevel="1">
      <c r="A172" s="521">
        <f>ROW()</f>
        <v>172</v>
      </c>
      <c r="B172" s="35"/>
      <c r="D172" s="45" t="s">
        <v>163</v>
      </c>
      <c r="E172" s="138">
        <f t="shared" si="90"/>
        <v>0.87812387840852113</v>
      </c>
      <c r="F172" s="66">
        <f t="shared" si="91"/>
        <v>137.88092940204189</v>
      </c>
      <c r="G172" s="1629">
        <f t="shared" si="92"/>
        <v>168.59410252256887</v>
      </c>
      <c r="H172" s="136"/>
      <c r="I172" s="134"/>
      <c r="J172" s="189"/>
      <c r="K172" s="134"/>
      <c r="L172" s="134"/>
      <c r="M172" s="134"/>
      <c r="N172" s="199"/>
      <c r="O172" s="189"/>
      <c r="P172" s="134"/>
      <c r="Q172" s="134"/>
      <c r="R172" s="134"/>
      <c r="S172" s="134"/>
      <c r="T172" s="238"/>
      <c r="U172" s="57"/>
      <c r="V172" s="57"/>
      <c r="W172" s="146"/>
      <c r="X172" s="146"/>
      <c r="Y172" s="146"/>
      <c r="Z172" s="239"/>
      <c r="AA172" s="238"/>
      <c r="AB172" s="146"/>
      <c r="AC172" s="146"/>
      <c r="AD172" s="57"/>
      <c r="AE172" s="146"/>
      <c r="AF172" s="146"/>
      <c r="AG172" s="146"/>
      <c r="AH172" s="239"/>
      <c r="AI172" s="238"/>
      <c r="AJ172" s="146"/>
      <c r="AK172" s="146"/>
      <c r="AL172" s="146"/>
      <c r="AM172" s="239"/>
      <c r="AN172" s="1807">
        <v>17.467314532704084</v>
      </c>
      <c r="AO172" s="1808">
        <v>24.859264321567672</v>
      </c>
      <c r="AP172" s="1808">
        <v>35.690285774777436</v>
      </c>
      <c r="AQ172" s="1808">
        <v>43.176835090400274</v>
      </c>
      <c r="AR172" s="1809">
        <v>47.400402803119405</v>
      </c>
    </row>
    <row r="173" spans="1:44" outlineLevel="1">
      <c r="A173" s="521">
        <f>ROW()</f>
        <v>173</v>
      </c>
      <c r="B173" s="35"/>
      <c r="D173" s="33" t="s">
        <v>24</v>
      </c>
      <c r="E173" s="140">
        <f t="shared" si="90"/>
        <v>1</v>
      </c>
      <c r="F173" s="64">
        <f t="shared" si="91"/>
        <v>157.01762905244317</v>
      </c>
      <c r="G173" s="1628">
        <f t="shared" si="92"/>
        <v>191.92831510659536</v>
      </c>
      <c r="H173" s="92"/>
      <c r="I173" s="78"/>
      <c r="J173" s="183"/>
      <c r="K173" s="78"/>
      <c r="L173" s="78"/>
      <c r="M173" s="78"/>
      <c r="N173" s="196"/>
      <c r="O173" s="183"/>
      <c r="P173" s="78"/>
      <c r="Q173" s="78"/>
      <c r="R173" s="78"/>
      <c r="S173" s="78"/>
      <c r="T173" s="224"/>
      <c r="U173" s="31"/>
      <c r="V173" s="31"/>
      <c r="W173" s="31"/>
      <c r="X173" s="31"/>
      <c r="Y173" s="31"/>
      <c r="Z173" s="225"/>
      <c r="AA173" s="224"/>
      <c r="AB173" s="31"/>
      <c r="AC173" s="31"/>
      <c r="AD173" s="31"/>
      <c r="AE173" s="31"/>
      <c r="AF173" s="31"/>
      <c r="AG173" s="31"/>
      <c r="AH173" s="225"/>
      <c r="AI173" s="224"/>
      <c r="AJ173" s="31"/>
      <c r="AK173" s="31"/>
      <c r="AL173" s="31"/>
      <c r="AM173" s="225"/>
      <c r="AN173" s="224">
        <f t="shared" ref="AN173:AQ173" si="93">SUM(AN168:AN172)</f>
        <v>20.258488202966269</v>
      </c>
      <c r="AO173" s="31">
        <f t="shared" si="93"/>
        <v>28.591814236375782</v>
      </c>
      <c r="AP173" s="31">
        <f t="shared" si="93"/>
        <v>40.321800398141896</v>
      </c>
      <c r="AQ173" s="31">
        <f t="shared" si="93"/>
        <v>48.770790609590009</v>
      </c>
      <c r="AR173" s="225">
        <f>SUM(AR168:AR172)</f>
        <v>53.985421659521386</v>
      </c>
    </row>
    <row r="174" spans="1:44" ht="13.5" outlineLevel="1" thickBot="1">
      <c r="A174" s="521">
        <f>ROW()</f>
        <v>174</v>
      </c>
      <c r="B174" s="35"/>
      <c r="C174" s="756" t="s">
        <v>229</v>
      </c>
      <c r="E174" s="1130"/>
      <c r="F174" s="1130" t="s">
        <v>222</v>
      </c>
      <c r="G174" s="1130" t="s">
        <v>806</v>
      </c>
      <c r="H174" s="92"/>
      <c r="J174" s="183"/>
      <c r="K174" s="78"/>
      <c r="L174" s="78"/>
      <c r="M174" s="78"/>
      <c r="N174" s="196"/>
      <c r="O174" s="183"/>
      <c r="P174" s="78"/>
      <c r="Q174" s="78"/>
      <c r="R174" s="78"/>
      <c r="S174" s="78"/>
      <c r="T174" s="224"/>
      <c r="U174" s="31"/>
      <c r="V174" s="31"/>
      <c r="W174" s="31"/>
      <c r="X174" s="31"/>
      <c r="Y174" s="31"/>
      <c r="Z174" s="225"/>
      <c r="AA174" s="224"/>
      <c r="AB174" s="31"/>
      <c r="AC174" s="31"/>
      <c r="AD174" s="31"/>
      <c r="AE174" s="31"/>
      <c r="AF174" s="31"/>
      <c r="AG174" s="31"/>
      <c r="AH174" s="225"/>
      <c r="AI174" s="224"/>
      <c r="AJ174" s="31"/>
      <c r="AK174" s="31"/>
      <c r="AL174" s="31"/>
      <c r="AM174" s="225"/>
      <c r="AN174" s="224"/>
      <c r="AO174" s="31"/>
      <c r="AP174" s="31"/>
      <c r="AQ174" s="31"/>
      <c r="AR174" s="225"/>
    </row>
    <row r="175" spans="1:44" outlineLevel="1">
      <c r="A175" s="521">
        <f>ROW()</f>
        <v>175</v>
      </c>
      <c r="B175" s="35"/>
      <c r="D175" s="33" t="s">
        <v>145</v>
      </c>
      <c r="E175" s="140">
        <f t="shared" ref="E175:E180" si="94">F175/$F$180</f>
        <v>9.1512519814119814E-2</v>
      </c>
      <c r="F175" s="64">
        <f t="shared" ref="F175:F180" si="95">SUMPRODUCT($AN$96:$AR$96,AN175:AR175)</f>
        <v>244.50630755068281</v>
      </c>
      <c r="G175" s="1628">
        <f t="shared" si="92"/>
        <v>294.10073532113836</v>
      </c>
      <c r="H175" s="92"/>
      <c r="J175" s="183"/>
      <c r="K175" s="78"/>
      <c r="L175" s="78"/>
      <c r="M175" s="78"/>
      <c r="N175" s="196"/>
      <c r="O175" s="183"/>
      <c r="P175" s="78"/>
      <c r="Q175" s="78"/>
      <c r="R175" s="78"/>
      <c r="S175" s="78"/>
      <c r="T175" s="236"/>
      <c r="U175" s="31"/>
      <c r="V175" s="31"/>
      <c r="W175" s="142"/>
      <c r="X175" s="142"/>
      <c r="Y175" s="142"/>
      <c r="Z175" s="237"/>
      <c r="AA175" s="236"/>
      <c r="AB175" s="142"/>
      <c r="AC175" s="142"/>
      <c r="AD175" s="31"/>
      <c r="AE175" s="142"/>
      <c r="AF175" s="142"/>
      <c r="AG175" s="142"/>
      <c r="AH175" s="237"/>
      <c r="AI175" s="236"/>
      <c r="AJ175" s="142"/>
      <c r="AK175" s="142"/>
      <c r="AL175" s="142"/>
      <c r="AM175" s="237"/>
      <c r="AN175" s="1805">
        <v>51.271170088636516</v>
      </c>
      <c r="AO175" s="1115">
        <v>56.163130477881964</v>
      </c>
      <c r="AP175" s="1115">
        <v>59.796479406606153</v>
      </c>
      <c r="AQ175" s="1115">
        <v>63.453589835948634</v>
      </c>
      <c r="AR175" s="1806">
        <v>63.416365512065084</v>
      </c>
    </row>
    <row r="176" spans="1:44" outlineLevel="1">
      <c r="A176" s="521">
        <f>ROW()</f>
        <v>176</v>
      </c>
      <c r="B176" s="35"/>
      <c r="D176" s="33" t="s">
        <v>154</v>
      </c>
      <c r="E176" s="140">
        <f t="shared" si="94"/>
        <v>0.13448868150603305</v>
      </c>
      <c r="F176" s="64">
        <f t="shared" si="95"/>
        <v>359.33149900355221</v>
      </c>
      <c r="G176" s="1628">
        <f t="shared" si="92"/>
        <v>431.59169879140052</v>
      </c>
      <c r="H176" s="92"/>
      <c r="J176" s="183"/>
      <c r="K176" s="78"/>
      <c r="L176" s="78"/>
      <c r="M176" s="78"/>
      <c r="N176" s="196"/>
      <c r="O176" s="183"/>
      <c r="P176" s="78"/>
      <c r="Q176" s="78"/>
      <c r="R176" s="78"/>
      <c r="S176" s="78"/>
      <c r="T176" s="236"/>
      <c r="U176" s="31"/>
      <c r="V176" s="31"/>
      <c r="W176" s="142"/>
      <c r="X176" s="142"/>
      <c r="Y176" s="142"/>
      <c r="Z176" s="237"/>
      <c r="AA176" s="236"/>
      <c r="AB176" s="142"/>
      <c r="AC176" s="142"/>
      <c r="AD176" s="31"/>
      <c r="AE176" s="142"/>
      <c r="AF176" s="142"/>
      <c r="AG176" s="142"/>
      <c r="AH176" s="237"/>
      <c r="AI176" s="236"/>
      <c r="AJ176" s="142"/>
      <c r="AK176" s="142"/>
      <c r="AL176" s="142"/>
      <c r="AM176" s="237"/>
      <c r="AN176" s="1805">
        <v>78.415709524027221</v>
      </c>
      <c r="AO176" s="1115">
        <v>83.883604999373631</v>
      </c>
      <c r="AP176" s="1115">
        <v>86.949015357187903</v>
      </c>
      <c r="AQ176" s="1115">
        <v>91.214565833941748</v>
      </c>
      <c r="AR176" s="1806">
        <v>91.128803076869971</v>
      </c>
    </row>
    <row r="177" spans="1:44" outlineLevel="1">
      <c r="A177" s="521">
        <f>ROW()</f>
        <v>177</v>
      </c>
      <c r="B177" s="35"/>
      <c r="D177" s="33" t="s">
        <v>160</v>
      </c>
      <c r="E177" s="140">
        <f t="shared" si="94"/>
        <v>0.19825522584447983</v>
      </c>
      <c r="F177" s="64">
        <f t="shared" si="95"/>
        <v>529.70515206358823</v>
      </c>
      <c r="G177" s="1628">
        <f t="shared" si="92"/>
        <v>636.22425464721607</v>
      </c>
      <c r="H177" s="92"/>
      <c r="J177" s="183"/>
      <c r="K177" s="78"/>
      <c r="L177" s="78"/>
      <c r="M177" s="78"/>
      <c r="N177" s="196"/>
      <c r="O177" s="183"/>
      <c r="P177" s="78"/>
      <c r="Q177" s="78"/>
      <c r="R177" s="78"/>
      <c r="S177" s="78"/>
      <c r="T177" s="236"/>
      <c r="U177" s="31"/>
      <c r="V177" s="31"/>
      <c r="W177" s="142"/>
      <c r="X177" s="142"/>
      <c r="Y177" s="142"/>
      <c r="Z177" s="237"/>
      <c r="AA177" s="236"/>
      <c r="AB177" s="142"/>
      <c r="AC177" s="142"/>
      <c r="AD177" s="31"/>
      <c r="AE177" s="142"/>
      <c r="AF177" s="142"/>
      <c r="AG177" s="142"/>
      <c r="AH177" s="237"/>
      <c r="AI177" s="236"/>
      <c r="AJ177" s="142"/>
      <c r="AK177" s="142"/>
      <c r="AL177" s="142"/>
      <c r="AM177" s="237"/>
      <c r="AN177" s="1805">
        <v>116.13585174843971</v>
      </c>
      <c r="AO177" s="1115">
        <v>123.20730423495405</v>
      </c>
      <c r="AP177" s="1115">
        <v>128.20558028160116</v>
      </c>
      <c r="AQ177" s="1115">
        <v>133.55106452584073</v>
      </c>
      <c r="AR177" s="1806">
        <v>135.12445385638043</v>
      </c>
    </row>
    <row r="178" spans="1:44" outlineLevel="1">
      <c r="A178" s="521">
        <f>ROW()</f>
        <v>178</v>
      </c>
      <c r="B178" s="35"/>
      <c r="D178" s="33" t="s">
        <v>161</v>
      </c>
      <c r="E178" s="140">
        <f t="shared" si="94"/>
        <v>0.20066104335672644</v>
      </c>
      <c r="F178" s="64">
        <f t="shared" si="95"/>
        <v>536.13309829165644</v>
      </c>
      <c r="G178" s="1628">
        <f t="shared" si="92"/>
        <v>644.18514590634379</v>
      </c>
      <c r="H178" s="92"/>
      <c r="J178" s="183"/>
      <c r="K178" s="78"/>
      <c r="L178" s="78"/>
      <c r="M178" s="78"/>
      <c r="N178" s="196"/>
      <c r="O178" s="183"/>
      <c r="P178" s="78"/>
      <c r="Q178" s="78"/>
      <c r="R178" s="78"/>
      <c r="S178" s="78"/>
      <c r="T178" s="236"/>
      <c r="U178" s="31"/>
      <c r="V178" s="31"/>
      <c r="W178" s="142"/>
      <c r="X178" s="142"/>
      <c r="Y178" s="142"/>
      <c r="Z178" s="237"/>
      <c r="AA178" s="236"/>
      <c r="AB178" s="142"/>
      <c r="AC178" s="142"/>
      <c r="AD178" s="31"/>
      <c r="AE178" s="142"/>
      <c r="AF178" s="142"/>
      <c r="AG178" s="142"/>
      <c r="AH178" s="237"/>
      <c r="AI178" s="236"/>
      <c r="AJ178" s="142"/>
      <c r="AK178" s="142"/>
      <c r="AL178" s="142"/>
      <c r="AM178" s="237"/>
      <c r="AN178" s="1805">
        <v>116.40138229522475</v>
      </c>
      <c r="AO178" s="1115">
        <v>124.01706678517702</v>
      </c>
      <c r="AP178" s="1115">
        <v>130.285747162566</v>
      </c>
      <c r="AQ178" s="1115">
        <v>135.98782664648067</v>
      </c>
      <c r="AR178" s="1806">
        <v>137.49312301689528</v>
      </c>
    </row>
    <row r="179" spans="1:44" outlineLevel="1">
      <c r="A179" s="521">
        <f>ROW()</f>
        <v>179</v>
      </c>
      <c r="B179" s="35"/>
      <c r="D179" s="45" t="s">
        <v>163</v>
      </c>
      <c r="E179" s="138">
        <f t="shared" si="94"/>
        <v>0.37508252947864085</v>
      </c>
      <c r="F179" s="66">
        <f t="shared" si="95"/>
        <v>1002.1584423188654</v>
      </c>
      <c r="G179" s="1629">
        <f t="shared" si="92"/>
        <v>1206.7036276242611</v>
      </c>
      <c r="H179" s="136"/>
      <c r="I179" s="134"/>
      <c r="J179" s="189"/>
      <c r="K179" s="134"/>
      <c r="L179" s="134"/>
      <c r="M179" s="134"/>
      <c r="N179" s="199"/>
      <c r="O179" s="189"/>
      <c r="P179" s="134"/>
      <c r="Q179" s="134"/>
      <c r="R179" s="134"/>
      <c r="S179" s="134"/>
      <c r="T179" s="238"/>
      <c r="U179" s="57"/>
      <c r="V179" s="57"/>
      <c r="W179" s="146"/>
      <c r="X179" s="146"/>
      <c r="Y179" s="146"/>
      <c r="Z179" s="239"/>
      <c r="AA179" s="238"/>
      <c r="AB179" s="146"/>
      <c r="AC179" s="146"/>
      <c r="AD179" s="57"/>
      <c r="AE179" s="146"/>
      <c r="AF179" s="146"/>
      <c r="AG179" s="146"/>
      <c r="AH179" s="239"/>
      <c r="AI179" s="238"/>
      <c r="AJ179" s="146"/>
      <c r="AK179" s="146"/>
      <c r="AL179" s="146"/>
      <c r="AM179" s="239"/>
      <c r="AN179" s="1807">
        <v>204.21262835932157</v>
      </c>
      <c r="AO179" s="1808">
        <v>227.61207824383138</v>
      </c>
      <c r="AP179" s="1808">
        <v>247.47058645124969</v>
      </c>
      <c r="AQ179" s="1808">
        <v>261.39562610801988</v>
      </c>
      <c r="AR179" s="1809">
        <v>266.01270846183866</v>
      </c>
    </row>
    <row r="180" spans="1:44" outlineLevel="1">
      <c r="A180" s="521">
        <f>ROW()</f>
        <v>180</v>
      </c>
      <c r="B180" s="35"/>
      <c r="D180" s="33" t="s">
        <v>24</v>
      </c>
      <c r="E180" s="140">
        <f t="shared" si="94"/>
        <v>1</v>
      </c>
      <c r="F180" s="64">
        <f t="shared" si="95"/>
        <v>2671.8344992283451</v>
      </c>
      <c r="G180" s="1628">
        <f t="shared" si="92"/>
        <v>3212.8054622903592</v>
      </c>
      <c r="H180" s="92"/>
      <c r="I180" s="78"/>
      <c r="J180" s="183"/>
      <c r="K180" s="78"/>
      <c r="L180" s="78"/>
      <c r="M180" s="78"/>
      <c r="N180" s="196"/>
      <c r="O180" s="183"/>
      <c r="P180" s="78"/>
      <c r="Q180" s="78"/>
      <c r="R180" s="78"/>
      <c r="S180" s="78"/>
      <c r="T180" s="224"/>
      <c r="U180" s="31"/>
      <c r="V180" s="31"/>
      <c r="W180" s="31"/>
      <c r="X180" s="31"/>
      <c r="Y180" s="31"/>
      <c r="Z180" s="225"/>
      <c r="AA180" s="224"/>
      <c r="AB180" s="31"/>
      <c r="AC180" s="31"/>
      <c r="AD180" s="31"/>
      <c r="AE180" s="31"/>
      <c r="AF180" s="31"/>
      <c r="AG180" s="31"/>
      <c r="AH180" s="225"/>
      <c r="AI180" s="224"/>
      <c r="AJ180" s="31"/>
      <c r="AK180" s="31"/>
      <c r="AL180" s="31"/>
      <c r="AM180" s="225"/>
      <c r="AN180" s="224">
        <f>SUM(AN175:AN179)</f>
        <v>566.43674201564977</v>
      </c>
      <c r="AO180" s="31">
        <f t="shared" ref="AO180:AQ180" si="96">SUM(AO175:AO179)</f>
        <v>614.88318474121797</v>
      </c>
      <c r="AP180" s="31">
        <f t="shared" si="96"/>
        <v>652.70740865921084</v>
      </c>
      <c r="AQ180" s="31">
        <f t="shared" si="96"/>
        <v>685.60267295023164</v>
      </c>
      <c r="AR180" s="225">
        <f>SUM(AR175:AR179)</f>
        <v>693.17545392404941</v>
      </c>
    </row>
    <row r="181" spans="1:44" ht="13.5" outlineLevel="1" thickBot="1">
      <c r="A181" s="521">
        <f>ROW()</f>
        <v>181</v>
      </c>
      <c r="C181" s="1500" t="s">
        <v>230</v>
      </c>
      <c r="E181" s="1130"/>
      <c r="F181" s="1130" t="s">
        <v>222</v>
      </c>
      <c r="J181" s="114"/>
      <c r="N181" s="171"/>
      <c r="O181" s="114"/>
      <c r="T181" s="114"/>
      <c r="Z181" s="171"/>
      <c r="AA181" s="114"/>
      <c r="AH181" s="171"/>
      <c r="AI181" s="114"/>
      <c r="AM181" s="171"/>
      <c r="AN181" s="114"/>
      <c r="AR181" s="171"/>
    </row>
    <row r="182" spans="1:44" ht="15" outlineLevel="1">
      <c r="A182" s="521">
        <f>ROW()</f>
        <v>182</v>
      </c>
      <c r="B182" s="35"/>
      <c r="D182" s="33" t="s">
        <v>145</v>
      </c>
      <c r="E182" s="1501">
        <f t="shared" ref="E182:E189" si="97">F182/$F$189</f>
        <v>0.46413970828097012</v>
      </c>
      <c r="F182" s="64">
        <f>SUMPRODUCT($AN$96:$AR$96,AN$29:AR$29)/1000</f>
        <v>57496.041865254141</v>
      </c>
      <c r="G182" s="515"/>
      <c r="H182" s="92"/>
      <c r="J182" s="114"/>
      <c r="N182" s="171"/>
      <c r="O182" s="114"/>
      <c r="R182" s="78"/>
      <c r="S182" s="78"/>
      <c r="T182" s="183"/>
      <c r="U182" s="78"/>
      <c r="V182" s="78"/>
      <c r="W182" s="78"/>
      <c r="X182" s="78"/>
      <c r="Y182" s="78"/>
      <c r="Z182" s="196"/>
      <c r="AA182" s="183"/>
      <c r="AB182" s="78"/>
      <c r="AC182" s="78"/>
      <c r="AD182" s="78"/>
      <c r="AE182" s="78"/>
      <c r="AF182" s="78"/>
      <c r="AG182" s="78"/>
      <c r="AH182" s="196"/>
      <c r="AI182" s="183"/>
      <c r="AJ182" s="78"/>
      <c r="AK182" s="78"/>
      <c r="AL182" s="78"/>
      <c r="AM182" s="196"/>
      <c r="AN182" s="183"/>
      <c r="AO182" s="78"/>
      <c r="AP182" s="78"/>
      <c r="AQ182" s="78"/>
      <c r="AR182" s="196"/>
    </row>
    <row r="183" spans="1:44" ht="15" outlineLevel="1">
      <c r="A183" s="521">
        <f>ROW()</f>
        <v>183</v>
      </c>
      <c r="B183" s="35"/>
      <c r="D183" s="33" t="s">
        <v>154</v>
      </c>
      <c r="E183" s="1501">
        <f t="shared" si="97"/>
        <v>6.7026112077520017E-2</v>
      </c>
      <c r="F183" s="64">
        <f>SUMPRODUCT($AN$96:$AR$96,AN$37:AR$37)/1000</f>
        <v>8302.9658469587812</v>
      </c>
      <c r="G183" s="515"/>
      <c r="H183" s="92"/>
      <c r="J183" s="114"/>
      <c r="N183" s="171"/>
      <c r="O183" s="114"/>
      <c r="R183" s="78"/>
      <c r="S183" s="78"/>
      <c r="T183" s="183"/>
      <c r="U183" s="78"/>
      <c r="V183" s="78"/>
      <c r="W183" s="78"/>
      <c r="X183" s="78"/>
      <c r="Y183" s="78"/>
      <c r="Z183" s="196"/>
      <c r="AA183" s="183"/>
      <c r="AB183" s="78"/>
      <c r="AC183" s="78"/>
      <c r="AD183" s="78"/>
      <c r="AE183" s="78"/>
      <c r="AF183" s="78"/>
      <c r="AG183" s="78"/>
      <c r="AH183" s="196"/>
      <c r="AI183" s="183"/>
      <c r="AJ183" s="78"/>
      <c r="AK183" s="78"/>
      <c r="AL183" s="78"/>
      <c r="AM183" s="196"/>
      <c r="AN183" s="183"/>
      <c r="AO183" s="78"/>
      <c r="AP183" s="78"/>
      <c r="AQ183" s="78"/>
      <c r="AR183" s="196"/>
    </row>
    <row r="184" spans="1:44" ht="15" outlineLevel="1">
      <c r="A184" s="521">
        <f>ROW()</f>
        <v>184</v>
      </c>
      <c r="B184" s="35"/>
      <c r="D184" s="33" t="s">
        <v>160</v>
      </c>
      <c r="E184" s="1501">
        <f t="shared" si="97"/>
        <v>7.687373203776264E-2</v>
      </c>
      <c r="F184" s="64">
        <f>SUMPRODUCT($AN$96:$AR$96,AN$43:AR$43)/1000</f>
        <v>9522.8553746276139</v>
      </c>
      <c r="G184" s="515"/>
      <c r="H184" s="92"/>
      <c r="J184" s="114"/>
      <c r="N184" s="171"/>
      <c r="O184" s="114"/>
      <c r="R184" s="78"/>
      <c r="S184" s="78"/>
      <c r="T184" s="183"/>
      <c r="U184" s="78"/>
      <c r="V184" s="78"/>
      <c r="W184" s="78"/>
      <c r="X184" s="78"/>
      <c r="Y184" s="78"/>
      <c r="Z184" s="196"/>
      <c r="AA184" s="183"/>
      <c r="AB184" s="78"/>
      <c r="AC184" s="78"/>
      <c r="AD184" s="78"/>
      <c r="AE184" s="78"/>
      <c r="AF184" s="78"/>
      <c r="AG184" s="78"/>
      <c r="AH184" s="196"/>
      <c r="AI184" s="183"/>
      <c r="AJ184" s="78"/>
      <c r="AK184" s="78"/>
      <c r="AL184" s="78"/>
      <c r="AM184" s="196"/>
      <c r="AN184" s="183"/>
      <c r="AO184" s="78"/>
      <c r="AP184" s="78"/>
      <c r="AQ184" s="78"/>
      <c r="AR184" s="196"/>
    </row>
    <row r="185" spans="1:44" ht="15" outlineLevel="1">
      <c r="A185" s="521">
        <f>ROW()</f>
        <v>185</v>
      </c>
      <c r="B185" s="35"/>
      <c r="D185" s="33" t="s">
        <v>161</v>
      </c>
      <c r="E185" s="1501">
        <f t="shared" si="97"/>
        <v>4.6087170013102211E-2</v>
      </c>
      <c r="F185" s="64">
        <f>SUMPRODUCT($AN$96:$AR$96,AN$48:AR$48)/1000</f>
        <v>5709.1212177009374</v>
      </c>
      <c r="G185" s="515"/>
      <c r="H185" s="92"/>
      <c r="J185" s="114"/>
      <c r="K185" s="190"/>
      <c r="N185" s="171"/>
      <c r="O185" s="114"/>
      <c r="R185" s="78"/>
      <c r="S185" s="78"/>
      <c r="T185" s="183"/>
      <c r="U185" s="78"/>
      <c r="V185" s="78"/>
      <c r="W185" s="78"/>
      <c r="X185" s="78"/>
      <c r="Y185" s="78"/>
      <c r="Z185" s="196"/>
      <c r="AA185" s="183"/>
      <c r="AB185" s="78"/>
      <c r="AC185" s="78"/>
      <c r="AD185" s="78"/>
      <c r="AE185" s="78"/>
      <c r="AF185" s="78"/>
      <c r="AG185" s="78"/>
      <c r="AH185" s="196"/>
      <c r="AI185" s="183"/>
      <c r="AJ185" s="78"/>
      <c r="AK185" s="78"/>
      <c r="AL185" s="78"/>
      <c r="AM185" s="196"/>
      <c r="AN185" s="183"/>
      <c r="AO185" s="78"/>
      <c r="AP185" s="78"/>
      <c r="AQ185" s="78"/>
      <c r="AR185" s="196"/>
    </row>
    <row r="186" spans="1:44" ht="15" outlineLevel="1">
      <c r="A186" s="521">
        <f>ROW()</f>
        <v>186</v>
      </c>
      <c r="B186" s="35"/>
      <c r="D186" s="45" t="s">
        <v>163</v>
      </c>
      <c r="E186" s="147">
        <f t="shared" si="97"/>
        <v>0.34587327759064501</v>
      </c>
      <c r="F186" s="66">
        <f>SUMPRODUCT($AN$96:$AR$96,AN$57:AR$57)/1000</f>
        <v>42845.60035183643</v>
      </c>
      <c r="G186" s="515"/>
      <c r="H186" s="92"/>
      <c r="J186" s="114"/>
      <c r="N186" s="171"/>
      <c r="O186" s="114"/>
      <c r="R186" s="78"/>
      <c r="S186" s="78"/>
      <c r="T186" s="183"/>
      <c r="U186" s="78"/>
      <c r="V186" s="78"/>
      <c r="W186" s="78"/>
      <c r="X186" s="78"/>
      <c r="Y186" s="78"/>
      <c r="Z186" s="196"/>
      <c r="AA186" s="183"/>
      <c r="AB186" s="78"/>
      <c r="AC186" s="78"/>
      <c r="AD186" s="78"/>
      <c r="AE186" s="78"/>
      <c r="AF186" s="78"/>
      <c r="AG186" s="78"/>
      <c r="AH186" s="196"/>
      <c r="AI186" s="183"/>
      <c r="AJ186" s="78"/>
      <c r="AK186" s="78"/>
      <c r="AL186" s="78"/>
      <c r="AM186" s="196"/>
      <c r="AN186" s="183"/>
      <c r="AO186" s="78"/>
      <c r="AP186" s="78"/>
      <c r="AQ186" s="78"/>
      <c r="AR186" s="196"/>
    </row>
    <row r="187" spans="1:44" ht="15" outlineLevel="1">
      <c r="A187" s="521">
        <f>ROW()</f>
        <v>187</v>
      </c>
      <c r="B187" s="35"/>
      <c r="D187" s="33" t="s">
        <v>24</v>
      </c>
      <c r="E187" s="1501">
        <f t="shared" si="97"/>
        <v>1</v>
      </c>
      <c r="F187" s="64">
        <f>SUM(F182:F186)</f>
        <v>123876.58465637791</v>
      </c>
      <c r="G187" s="515"/>
      <c r="H187" s="92"/>
      <c r="J187" s="114"/>
      <c r="N187" s="171"/>
      <c r="O187" s="114"/>
      <c r="R187" s="78"/>
      <c r="S187" s="78"/>
      <c r="T187" s="183"/>
      <c r="U187" s="78"/>
      <c r="V187" s="78"/>
      <c r="W187" s="78"/>
      <c r="X187" s="78"/>
      <c r="Y187" s="78"/>
      <c r="Z187" s="196"/>
      <c r="AA187" s="183"/>
      <c r="AB187" s="78"/>
      <c r="AC187" s="78"/>
      <c r="AD187" s="78"/>
      <c r="AE187" s="78"/>
      <c r="AF187" s="78"/>
      <c r="AG187" s="78"/>
      <c r="AH187" s="196"/>
      <c r="AI187" s="183"/>
      <c r="AJ187" s="78"/>
      <c r="AK187" s="78"/>
      <c r="AL187" s="78"/>
      <c r="AM187" s="196"/>
      <c r="AN187" s="183"/>
      <c r="AO187" s="78"/>
      <c r="AP187" s="78"/>
      <c r="AQ187" s="78"/>
      <c r="AR187" s="196"/>
    </row>
    <row r="188" spans="1:44" ht="15" outlineLevel="1">
      <c r="A188" s="521">
        <f>ROW()</f>
        <v>188</v>
      </c>
      <c r="B188" s="35"/>
      <c r="D188" s="45" t="s">
        <v>231</v>
      </c>
      <c r="E188" s="147">
        <f t="shared" si="97"/>
        <v>0</v>
      </c>
      <c r="F188" s="148">
        <f>SUMPRODUCT($AN$96:$AR$96,Load_Tariffs!AN69:AR69)</f>
        <v>0</v>
      </c>
      <c r="G188" s="515"/>
      <c r="H188" s="92"/>
      <c r="J188" s="114"/>
      <c r="N188" s="171"/>
      <c r="O188" s="114"/>
      <c r="R188" s="78"/>
      <c r="S188" s="78"/>
      <c r="T188" s="183"/>
      <c r="U188" s="78"/>
      <c r="V188" s="78"/>
      <c r="W188" s="78"/>
      <c r="X188" s="78"/>
      <c r="Y188" s="78"/>
      <c r="Z188" s="196"/>
      <c r="AA188" s="183"/>
      <c r="AB188" s="78"/>
      <c r="AC188" s="78"/>
      <c r="AD188" s="78"/>
      <c r="AE188" s="78"/>
      <c r="AF188" s="78"/>
      <c r="AG188" s="78"/>
      <c r="AH188" s="196"/>
      <c r="AI188" s="183"/>
      <c r="AJ188" s="78"/>
      <c r="AK188" s="78"/>
      <c r="AL188" s="78"/>
      <c r="AM188" s="196"/>
      <c r="AN188" s="183"/>
      <c r="AO188" s="78"/>
      <c r="AP188" s="78"/>
      <c r="AQ188" s="78"/>
      <c r="AR188" s="196"/>
    </row>
    <row r="189" spans="1:44" ht="15" outlineLevel="1">
      <c r="A189" s="521">
        <f>ROW()</f>
        <v>189</v>
      </c>
      <c r="B189" s="35"/>
      <c r="D189" s="33" t="s">
        <v>618</v>
      </c>
      <c r="E189" s="1501">
        <f t="shared" si="97"/>
        <v>1</v>
      </c>
      <c r="F189" s="64">
        <f>SUM(F187:F188)</f>
        <v>123876.58465637791</v>
      </c>
      <c r="G189" s="515"/>
      <c r="H189" s="92"/>
      <c r="J189" s="114"/>
      <c r="N189" s="171"/>
      <c r="O189" s="114"/>
      <c r="R189" s="78"/>
      <c r="S189" s="78"/>
      <c r="T189" s="183"/>
      <c r="U189" s="78"/>
      <c r="V189" s="78"/>
      <c r="W189" s="78"/>
      <c r="X189" s="78"/>
      <c r="Y189" s="78"/>
      <c r="Z189" s="196"/>
      <c r="AA189" s="183"/>
      <c r="AB189" s="78"/>
      <c r="AC189" s="78"/>
      <c r="AD189" s="78"/>
      <c r="AE189" s="78"/>
      <c r="AF189" s="78"/>
      <c r="AG189" s="78"/>
      <c r="AH189" s="196"/>
      <c r="AI189" s="183"/>
      <c r="AJ189" s="78"/>
      <c r="AK189" s="78"/>
      <c r="AL189" s="78"/>
      <c r="AM189" s="196"/>
      <c r="AN189" s="183"/>
      <c r="AO189" s="78"/>
      <c r="AP189" s="78"/>
      <c r="AQ189" s="78"/>
      <c r="AR189" s="196"/>
    </row>
    <row r="190" spans="1:44" outlineLevel="1">
      <c r="A190" s="521">
        <f>ROW()</f>
        <v>190</v>
      </c>
      <c r="F190" s="855"/>
      <c r="G190" s="96"/>
      <c r="H190" s="92"/>
      <c r="J190" s="114"/>
      <c r="N190" s="171"/>
      <c r="O190" s="114"/>
      <c r="R190" s="78"/>
      <c r="S190" s="78"/>
      <c r="T190" s="224"/>
      <c r="U190" s="31"/>
      <c r="V190" s="31"/>
      <c r="W190" s="31"/>
      <c r="X190" s="31"/>
      <c r="Y190" s="31"/>
      <c r="Z190" s="225"/>
      <c r="AA190" s="224"/>
      <c r="AB190" s="31"/>
      <c r="AC190" s="31"/>
      <c r="AD190" s="31"/>
      <c r="AE190" s="31"/>
      <c r="AF190" s="31"/>
      <c r="AG190" s="31"/>
      <c r="AH190" s="225"/>
      <c r="AI190" s="224"/>
      <c r="AJ190" s="31"/>
      <c r="AK190" s="31"/>
      <c r="AL190" s="31"/>
      <c r="AM190" s="225"/>
      <c r="AN190" s="224"/>
      <c r="AO190" s="31"/>
      <c r="AP190" s="31"/>
      <c r="AQ190" s="31"/>
      <c r="AR190" s="225"/>
    </row>
    <row r="191" spans="1:44">
      <c r="A191" s="853" t="s">
        <v>484</v>
      </c>
      <c r="B191" s="717"/>
      <c r="C191" s="757"/>
      <c r="D191" s="717"/>
      <c r="E191" s="717"/>
      <c r="F191" s="717"/>
      <c r="G191" s="717"/>
      <c r="H191" s="717"/>
      <c r="I191" s="717"/>
      <c r="J191" s="719"/>
      <c r="K191" s="718"/>
      <c r="L191" s="718"/>
      <c r="M191" s="718"/>
      <c r="N191" s="720"/>
      <c r="O191" s="719"/>
      <c r="P191" s="718"/>
      <c r="Q191" s="718"/>
      <c r="R191" s="718"/>
      <c r="S191" s="718"/>
      <c r="T191" s="719"/>
      <c r="U191" s="718"/>
      <c r="V191" s="718"/>
      <c r="W191" s="718"/>
      <c r="X191" s="718"/>
      <c r="Y191" s="718"/>
      <c r="Z191" s="720"/>
      <c r="AA191" s="719"/>
      <c r="AB191" s="718"/>
      <c r="AC191" s="718"/>
      <c r="AD191" s="718"/>
      <c r="AE191" s="718"/>
      <c r="AF191" s="718"/>
      <c r="AG191" s="718"/>
      <c r="AH191" s="720"/>
      <c r="AI191" s="719"/>
      <c r="AJ191" s="718"/>
      <c r="AK191" s="718"/>
      <c r="AL191" s="718"/>
      <c r="AM191" s="720"/>
      <c r="AN191" s="719"/>
      <c r="AO191" s="718"/>
      <c r="AP191" s="718"/>
      <c r="AQ191" s="718"/>
      <c r="AR191" s="720"/>
    </row>
    <row r="192" spans="1:44" outlineLevel="1">
      <c r="A192" s="521">
        <f>ROW()</f>
        <v>192</v>
      </c>
      <c r="B192" s="35"/>
      <c r="J192" s="1897"/>
      <c r="K192" s="1898"/>
      <c r="L192" s="1898"/>
      <c r="M192" s="1898"/>
      <c r="N192" s="1899"/>
      <c r="O192" s="1897"/>
      <c r="P192" s="1898"/>
      <c r="Q192" s="1898"/>
      <c r="R192" s="1898"/>
      <c r="S192" s="1898"/>
      <c r="T192" s="1897"/>
      <c r="U192" s="1898"/>
      <c r="V192" s="1898"/>
      <c r="W192" s="1898"/>
      <c r="X192" s="1898"/>
      <c r="Y192" s="1898"/>
      <c r="Z192" s="1899"/>
      <c r="AA192" s="1903"/>
      <c r="AB192" s="1904"/>
      <c r="AC192" s="1904"/>
      <c r="AD192" s="1904"/>
      <c r="AE192" s="1904"/>
      <c r="AF192" s="1904"/>
      <c r="AG192" s="1904"/>
      <c r="AH192" s="1905"/>
      <c r="AI192" s="1514"/>
      <c r="AJ192" s="1515"/>
      <c r="AK192" s="1515"/>
      <c r="AL192" s="1515"/>
      <c r="AM192" s="1516"/>
      <c r="AN192" s="1514"/>
      <c r="AO192" s="1515"/>
      <c r="AP192" s="1515"/>
      <c r="AQ192" s="1515"/>
      <c r="AR192" s="1516"/>
    </row>
    <row r="193" spans="1:44" outlineLevel="1">
      <c r="A193" s="521">
        <f>ROW()</f>
        <v>193</v>
      </c>
      <c r="B193" s="35"/>
      <c r="C193" s="756" t="s">
        <v>221</v>
      </c>
      <c r="J193" s="188"/>
      <c r="K193" s="36"/>
      <c r="L193" s="36"/>
      <c r="M193" s="36"/>
      <c r="N193" s="195"/>
      <c r="O193" s="188"/>
      <c r="P193" s="36"/>
      <c r="Q193" s="36"/>
      <c r="R193" s="36"/>
      <c r="S193" s="36"/>
      <c r="T193" s="1445"/>
      <c r="U193" s="906"/>
      <c r="V193" s="906"/>
      <c r="W193" s="906"/>
      <c r="X193" s="906"/>
      <c r="Y193" s="906"/>
      <c r="Z193" s="1446"/>
      <c r="AA193" s="1445"/>
      <c r="AB193" s="906"/>
      <c r="AC193" s="906"/>
      <c r="AD193" s="906"/>
      <c r="AE193" s="906"/>
      <c r="AF193" s="906"/>
      <c r="AG193" s="906"/>
      <c r="AH193" s="1446"/>
      <c r="AI193" s="1514"/>
      <c r="AJ193" s="1515"/>
      <c r="AK193" s="1515"/>
      <c r="AL193" s="1515"/>
      <c r="AM193" s="1516"/>
      <c r="AN193" s="1514"/>
      <c r="AO193" s="1515"/>
      <c r="AP193" s="1515"/>
      <c r="AQ193" s="1515"/>
      <c r="AR193" s="1516"/>
    </row>
    <row r="194" spans="1:44" outlineLevel="1">
      <c r="A194" s="521">
        <f>ROW()</f>
        <v>194</v>
      </c>
      <c r="B194" s="35"/>
      <c r="D194" s="33" t="s">
        <v>723</v>
      </c>
      <c r="F194" s="177"/>
      <c r="I194" s="41"/>
      <c r="J194" s="187"/>
      <c r="K194" s="41"/>
      <c r="L194" s="41"/>
      <c r="M194" s="41"/>
      <c r="N194" s="198"/>
      <c r="O194" s="187"/>
      <c r="P194" s="41"/>
      <c r="Q194" s="41"/>
      <c r="R194" s="41"/>
      <c r="S194" s="156"/>
      <c r="T194" s="508"/>
      <c r="U194" s="509"/>
      <c r="V194" s="509"/>
      <c r="W194" s="510"/>
      <c r="X194" s="510"/>
      <c r="Y194" s="510"/>
      <c r="Z194" s="1446"/>
      <c r="AA194" s="508"/>
      <c r="AB194" s="510"/>
      <c r="AC194" s="510"/>
      <c r="AD194" s="510"/>
      <c r="AE194" s="510"/>
      <c r="AF194" s="510"/>
      <c r="AG194" s="510"/>
      <c r="AH194" s="1192"/>
      <c r="AI194" s="187"/>
      <c r="AJ194" s="41"/>
      <c r="AK194" s="41"/>
      <c r="AL194" s="41"/>
      <c r="AM194" s="1516"/>
      <c r="AN194" s="187">
        <f t="shared" ref="AN194:AR194" si="98">AN$20</f>
        <v>0.87352607869726639</v>
      </c>
      <c r="AO194" s="41">
        <f t="shared" si="98"/>
        <v>0.81642033381787449</v>
      </c>
      <c r="AP194" s="41">
        <f t="shared" si="98"/>
        <v>0.76304781016422274</v>
      </c>
      <c r="AQ194" s="41">
        <f t="shared" si="98"/>
        <v>0.71316445276864104</v>
      </c>
      <c r="AR194" s="198">
        <f t="shared" si="98"/>
        <v>0.66654216147128953</v>
      </c>
    </row>
    <row r="195" spans="1:44" ht="13.5" outlineLevel="1" thickBot="1">
      <c r="A195" s="521">
        <f>ROW()</f>
        <v>195</v>
      </c>
      <c r="B195" s="35"/>
      <c r="C195" s="756" t="s">
        <v>145</v>
      </c>
      <c r="E195" s="1130"/>
      <c r="F195" s="1130" t="s">
        <v>222</v>
      </c>
      <c r="G195" s="1130" t="s">
        <v>806</v>
      </c>
      <c r="H195" s="177"/>
      <c r="I195" s="177"/>
      <c r="J195" s="188"/>
      <c r="K195" s="36"/>
      <c r="L195" s="36"/>
      <c r="M195" s="36"/>
      <c r="N195" s="195"/>
      <c r="O195" s="188"/>
      <c r="P195" s="36"/>
      <c r="Q195" s="36"/>
      <c r="R195" s="36"/>
      <c r="S195" s="36"/>
      <c r="T195" s="1445"/>
      <c r="U195" s="906"/>
      <c r="V195" s="906"/>
      <c r="W195" s="906"/>
      <c r="X195" s="906"/>
      <c r="Y195" s="906"/>
      <c r="Z195" s="1446"/>
      <c r="AA195" s="1445"/>
      <c r="AB195" s="906"/>
      <c r="AC195" s="906"/>
      <c r="AD195" s="906"/>
      <c r="AE195" s="906"/>
      <c r="AF195" s="906"/>
      <c r="AG195" s="906"/>
      <c r="AH195" s="1446"/>
      <c r="AI195" s="1514"/>
      <c r="AJ195" s="1515"/>
      <c r="AK195" s="1515"/>
      <c r="AL195" s="1515"/>
      <c r="AM195" s="1516"/>
      <c r="AN195" s="1514"/>
      <c r="AO195" s="1515"/>
      <c r="AP195" s="1515"/>
      <c r="AQ195" s="1515"/>
      <c r="AR195" s="1516"/>
    </row>
    <row r="196" spans="1:44" outlineLevel="1">
      <c r="A196" s="521">
        <f>ROW()</f>
        <v>196</v>
      </c>
      <c r="B196" s="35"/>
      <c r="D196" s="33" t="s">
        <v>176</v>
      </c>
      <c r="E196" s="132">
        <f t="shared" ref="E196:E201" si="99">F196/$F$201</f>
        <v>0.37823050706918632</v>
      </c>
      <c r="F196" s="64">
        <f t="shared" ref="F196:F201" si="100">SUMPRODUCT($AN$194:$AR$194,AN196:AR196)</f>
        <v>13.996469548963093</v>
      </c>
      <c r="G196" s="41">
        <f>SUM(AN196:AR196)</f>
        <v>18.500941756621017</v>
      </c>
      <c r="H196" s="96"/>
      <c r="I196" s="78"/>
      <c r="J196" s="114"/>
      <c r="N196" s="171"/>
      <c r="O196" s="114"/>
      <c r="T196" s="224"/>
      <c r="U196" s="31"/>
      <c r="V196" s="31"/>
      <c r="W196" s="31"/>
      <c r="X196" s="31"/>
      <c r="Y196" s="31"/>
      <c r="Z196" s="225"/>
      <c r="AA196" s="224"/>
      <c r="AB196" s="31"/>
      <c r="AC196" s="31"/>
      <c r="AD196" s="31"/>
      <c r="AE196" s="31"/>
      <c r="AF196" s="31"/>
      <c r="AG196" s="31"/>
      <c r="AH196" s="225"/>
      <c r="AI196" s="224"/>
      <c r="AJ196" s="31"/>
      <c r="AK196" s="31"/>
      <c r="AL196" s="31"/>
      <c r="AM196" s="225"/>
      <c r="AN196" s="224">
        <f t="shared" ref="AN196:AR196" si="101">AN98*AN$13</f>
        <v>3.0064671519178758</v>
      </c>
      <c r="AO196" s="31">
        <f t="shared" si="101"/>
        <v>3.3146995653851645</v>
      </c>
      <c r="AP196" s="31">
        <f t="shared" si="101"/>
        <v>3.7082757141718661</v>
      </c>
      <c r="AQ196" s="31">
        <f t="shared" si="101"/>
        <v>4.0292062410843199</v>
      </c>
      <c r="AR196" s="225">
        <f t="shared" si="101"/>
        <v>4.4422930840617934</v>
      </c>
    </row>
    <row r="197" spans="1:44" outlineLevel="1">
      <c r="A197" s="521">
        <f>ROW()</f>
        <v>197</v>
      </c>
      <c r="B197" s="35"/>
      <c r="D197" s="33" t="s">
        <v>177</v>
      </c>
      <c r="E197" s="132">
        <f t="shared" si="99"/>
        <v>0.30086069324416581</v>
      </c>
      <c r="F197" s="64">
        <f t="shared" si="100"/>
        <v>11.133389435193324</v>
      </c>
      <c r="G197" s="41">
        <f t="shared" ref="G197:G239" si="102">SUM(AN197:AR197)</f>
        <v>14.744223103635081</v>
      </c>
      <c r="H197" s="96"/>
      <c r="I197" s="78"/>
      <c r="J197" s="114"/>
      <c r="N197" s="171"/>
      <c r="O197" s="114"/>
      <c r="T197" s="224"/>
      <c r="U197" s="31"/>
      <c r="V197" s="31"/>
      <c r="W197" s="31"/>
      <c r="X197" s="31"/>
      <c r="Y197" s="31"/>
      <c r="Z197" s="225"/>
      <c r="AA197" s="224"/>
      <c r="AB197" s="31"/>
      <c r="AC197" s="31"/>
      <c r="AD197" s="31"/>
      <c r="AE197" s="31"/>
      <c r="AF197" s="31"/>
      <c r="AG197" s="31"/>
      <c r="AH197" s="225"/>
      <c r="AI197" s="224"/>
      <c r="AJ197" s="31"/>
      <c r="AK197" s="31"/>
      <c r="AL197" s="31"/>
      <c r="AM197" s="225"/>
      <c r="AN197" s="224">
        <f t="shared" ref="AN197:AR197" si="103">AN99*AN$13</f>
        <v>2.2945742665239592</v>
      </c>
      <c r="AO197" s="31">
        <f t="shared" si="103"/>
        <v>2.6205084881657168</v>
      </c>
      <c r="AP197" s="31">
        <f t="shared" si="103"/>
        <v>2.9623834760197054</v>
      </c>
      <c r="AQ197" s="31">
        <f t="shared" si="103"/>
        <v>3.2636612731979904</v>
      </c>
      <c r="AR197" s="225">
        <f t="shared" si="103"/>
        <v>3.603095599727709</v>
      </c>
    </row>
    <row r="198" spans="1:44" outlineLevel="1">
      <c r="A198" s="521">
        <f>ROW()</f>
        <v>198</v>
      </c>
      <c r="B198" s="35"/>
      <c r="D198" s="33" t="s">
        <v>178</v>
      </c>
      <c r="E198" s="132">
        <f t="shared" si="99"/>
        <v>7.5664961785360446E-2</v>
      </c>
      <c r="F198" s="64">
        <f t="shared" si="100"/>
        <v>2.7999918403158643</v>
      </c>
      <c r="G198" s="41">
        <f t="shared" si="102"/>
        <v>3.70811005662316</v>
      </c>
      <c r="H198" s="96"/>
      <c r="I198" s="78"/>
      <c r="J198" s="114"/>
      <c r="N198" s="171"/>
      <c r="O198" s="114"/>
      <c r="T198" s="224"/>
      <c r="U198" s="31"/>
      <c r="V198" s="31"/>
      <c r="W198" s="31"/>
      <c r="X198" s="31"/>
      <c r="Y198" s="31"/>
      <c r="Z198" s="225"/>
      <c r="AA198" s="224"/>
      <c r="AB198" s="31"/>
      <c r="AC198" s="31"/>
      <c r="AD198" s="31"/>
      <c r="AE198" s="31"/>
      <c r="AF198" s="31"/>
      <c r="AG198" s="31"/>
      <c r="AH198" s="225"/>
      <c r="AI198" s="224"/>
      <c r="AJ198" s="31"/>
      <c r="AK198" s="31"/>
      <c r="AL198" s="31"/>
      <c r="AM198" s="225"/>
      <c r="AN198" s="224">
        <f t="shared" ref="AN198:AR198" si="104">AN100*AN$13</f>
        <v>0.58616469393082271</v>
      </c>
      <c r="AO198" s="31">
        <f t="shared" si="104"/>
        <v>0.65116751927218364</v>
      </c>
      <c r="AP198" s="31">
        <f t="shared" si="104"/>
        <v>0.73977916385138132</v>
      </c>
      <c r="AQ198" s="31">
        <f t="shared" si="104"/>
        <v>0.81645103394274066</v>
      </c>
      <c r="AR198" s="225">
        <f t="shared" si="104"/>
        <v>0.91454764562603164</v>
      </c>
    </row>
    <row r="199" spans="1:44" outlineLevel="1">
      <c r="A199" s="521">
        <f>ROW()</f>
        <v>199</v>
      </c>
      <c r="B199" s="35"/>
      <c r="D199" s="33" t="s">
        <v>179</v>
      </c>
      <c r="E199" s="132">
        <f t="shared" si="99"/>
        <v>0.17213031592531353</v>
      </c>
      <c r="F199" s="64">
        <f t="shared" si="100"/>
        <v>6.3697049293312329</v>
      </c>
      <c r="G199" s="41">
        <f t="shared" si="102"/>
        <v>8.4583700080039517</v>
      </c>
      <c r="H199" s="98"/>
      <c r="I199" s="78"/>
      <c r="J199" s="114"/>
      <c r="N199" s="171"/>
      <c r="O199" s="114"/>
      <c r="T199" s="224"/>
      <c r="U199" s="31"/>
      <c r="V199" s="31"/>
      <c r="W199" s="31"/>
      <c r="X199" s="31"/>
      <c r="Y199" s="31"/>
      <c r="Z199" s="225"/>
      <c r="AA199" s="224"/>
      <c r="AB199" s="31"/>
      <c r="AC199" s="31"/>
      <c r="AD199" s="31"/>
      <c r="AE199" s="31"/>
      <c r="AF199" s="31"/>
      <c r="AG199" s="31"/>
      <c r="AH199" s="225"/>
      <c r="AI199" s="224"/>
      <c r="AJ199" s="31"/>
      <c r="AK199" s="31"/>
      <c r="AL199" s="31"/>
      <c r="AM199" s="225"/>
      <c r="AN199" s="224">
        <f t="shared" ref="AN199:AR199" si="105">AN101*AN$13</f>
        <v>1.2091763799239059</v>
      </c>
      <c r="AO199" s="31">
        <f t="shared" si="105"/>
        <v>1.5085366514448897</v>
      </c>
      <c r="AP199" s="31">
        <f t="shared" si="105"/>
        <v>1.7241364218902309</v>
      </c>
      <c r="AQ199" s="31">
        <f t="shared" si="105"/>
        <v>1.9106529386214139</v>
      </c>
      <c r="AR199" s="225">
        <f t="shared" si="105"/>
        <v>2.1058676161235113</v>
      </c>
    </row>
    <row r="200" spans="1:44" outlineLevel="1">
      <c r="A200" s="521">
        <f>ROW()</f>
        <v>200</v>
      </c>
      <c r="B200" s="35"/>
      <c r="D200" s="33" t="s">
        <v>180</v>
      </c>
      <c r="E200" s="132">
        <f t="shared" si="99"/>
        <v>7.3113521975973941E-2</v>
      </c>
      <c r="F200" s="64">
        <f t="shared" si="100"/>
        <v>2.7055754753462402</v>
      </c>
      <c r="G200" s="41">
        <f t="shared" si="102"/>
        <v>3.5862548495867648</v>
      </c>
      <c r="H200" s="98"/>
      <c r="I200" s="78"/>
      <c r="J200" s="114"/>
      <c r="N200" s="171"/>
      <c r="O200" s="114"/>
      <c r="T200" s="224"/>
      <c r="U200" s="31"/>
      <c r="V200" s="31"/>
      <c r="W200" s="31"/>
      <c r="X200" s="31"/>
      <c r="Y200" s="31"/>
      <c r="Z200" s="225"/>
      <c r="AA200" s="224"/>
      <c r="AB200" s="31"/>
      <c r="AC200" s="31"/>
      <c r="AD200" s="31"/>
      <c r="AE200" s="31"/>
      <c r="AF200" s="31"/>
      <c r="AG200" s="31"/>
      <c r="AH200" s="225"/>
      <c r="AI200" s="224"/>
      <c r="AJ200" s="31"/>
      <c r="AK200" s="31"/>
      <c r="AL200" s="31"/>
      <c r="AM200" s="225"/>
      <c r="AN200" s="224">
        <f t="shared" ref="AN200:AR200" si="106">AN102*AN$13</f>
        <v>0.53794598983746655</v>
      </c>
      <c r="AO200" s="31">
        <f t="shared" si="106"/>
        <v>0.64907741218758919</v>
      </c>
      <c r="AP200" s="31">
        <f t="shared" si="106"/>
        <v>0.71882871514354063</v>
      </c>
      <c r="AQ200" s="31">
        <f t="shared" si="106"/>
        <v>0.79759444129185475</v>
      </c>
      <c r="AR200" s="225">
        <f t="shared" si="106"/>
        <v>0.88280829112631354</v>
      </c>
    </row>
    <row r="201" spans="1:44" outlineLevel="1">
      <c r="A201" s="521">
        <f>ROW()</f>
        <v>201</v>
      </c>
      <c r="B201" s="35"/>
      <c r="D201" s="33" t="s">
        <v>24</v>
      </c>
      <c r="E201" s="699">
        <f t="shared" si="99"/>
        <v>1</v>
      </c>
      <c r="F201" s="700">
        <f t="shared" si="100"/>
        <v>37.005131229149754</v>
      </c>
      <c r="G201" s="567">
        <f t="shared" si="102"/>
        <v>48.997899774469985</v>
      </c>
      <c r="H201" s="701"/>
      <c r="I201" s="702"/>
      <c r="J201" s="370"/>
      <c r="K201" s="116"/>
      <c r="L201" s="116"/>
      <c r="M201" s="116"/>
      <c r="N201" s="371"/>
      <c r="O201" s="370"/>
      <c r="P201" s="116"/>
      <c r="Q201" s="116"/>
      <c r="R201" s="116"/>
      <c r="S201" s="116"/>
      <c r="T201" s="703"/>
      <c r="U201" s="704"/>
      <c r="V201" s="704"/>
      <c r="W201" s="704"/>
      <c r="X201" s="704"/>
      <c r="Y201" s="704"/>
      <c r="Z201" s="705"/>
      <c r="AA201" s="703"/>
      <c r="AB201" s="704"/>
      <c r="AC201" s="704"/>
      <c r="AD201" s="704"/>
      <c r="AE201" s="704"/>
      <c r="AF201" s="704"/>
      <c r="AG201" s="704"/>
      <c r="AH201" s="705"/>
      <c r="AI201" s="703"/>
      <c r="AJ201" s="704"/>
      <c r="AK201" s="704"/>
      <c r="AL201" s="704"/>
      <c r="AM201" s="705"/>
      <c r="AN201" s="703">
        <f t="shared" ref="AN201" si="107">SUM(AN196:AN200)</f>
        <v>7.6343284821340305</v>
      </c>
      <c r="AO201" s="704">
        <f t="shared" ref="AO201:AR201" si="108">SUM(AO196:AO200)</f>
        <v>8.7439896364555434</v>
      </c>
      <c r="AP201" s="704">
        <f t="shared" si="108"/>
        <v>9.8534034910767243</v>
      </c>
      <c r="AQ201" s="704">
        <f t="shared" si="108"/>
        <v>10.81756592813832</v>
      </c>
      <c r="AR201" s="705">
        <f t="shared" si="108"/>
        <v>11.948612236665358</v>
      </c>
    </row>
    <row r="202" spans="1:44" outlineLevel="1">
      <c r="A202" s="521">
        <f>ROW()</f>
        <v>202</v>
      </c>
      <c r="B202" s="35"/>
      <c r="C202" s="756" t="s">
        <v>154</v>
      </c>
      <c r="F202" s="98"/>
      <c r="G202" s="41"/>
      <c r="H202" s="98"/>
      <c r="J202" s="114"/>
      <c r="N202" s="171"/>
      <c r="O202" s="114"/>
      <c r="T202" s="114"/>
      <c r="Z202" s="171"/>
      <c r="AA202" s="114"/>
      <c r="AH202" s="171"/>
      <c r="AI202" s="114"/>
      <c r="AM202" s="171"/>
      <c r="AN202" s="114"/>
      <c r="AR202" s="171"/>
    </row>
    <row r="203" spans="1:44" outlineLevel="1">
      <c r="A203" s="521">
        <f>ROW()</f>
        <v>203</v>
      </c>
      <c r="B203" s="35"/>
      <c r="D203" s="33" t="s">
        <v>176</v>
      </c>
      <c r="E203" s="132">
        <f>F203/$F$209</f>
        <v>0.42266199703731916</v>
      </c>
      <c r="F203" s="64">
        <f t="shared" ref="F203:F209" si="109">SUMPRODUCT($AN$194:$AR$194,AN203:AR203)</f>
        <v>11.849883753256785</v>
      </c>
      <c r="G203" s="41">
        <f t="shared" si="102"/>
        <v>15.665536014009541</v>
      </c>
      <c r="H203" s="92"/>
      <c r="I203" s="78"/>
      <c r="J203" s="114"/>
      <c r="N203" s="171"/>
      <c r="O203" s="114"/>
      <c r="T203" s="224"/>
      <c r="U203" s="31"/>
      <c r="V203" s="31"/>
      <c r="W203" s="31"/>
      <c r="X203" s="31"/>
      <c r="Y203" s="31"/>
      <c r="Z203" s="225"/>
      <c r="AA203" s="224"/>
      <c r="AB203" s="31"/>
      <c r="AC203" s="31"/>
      <c r="AD203" s="31"/>
      <c r="AE203" s="31"/>
      <c r="AF203" s="31"/>
      <c r="AG203" s="31"/>
      <c r="AH203" s="225"/>
      <c r="AI203" s="224"/>
      <c r="AJ203" s="31"/>
      <c r="AK203" s="31"/>
      <c r="AL203" s="31"/>
      <c r="AM203" s="225"/>
      <c r="AN203" s="224">
        <f t="shared" ref="AN203:AR203" si="110">AN105*AN$13</f>
        <v>2.542935361746125</v>
      </c>
      <c r="AO203" s="31">
        <f t="shared" si="110"/>
        <v>2.8036453533577768</v>
      </c>
      <c r="AP203" s="31">
        <f t="shared" si="110"/>
        <v>3.1208061491673362</v>
      </c>
      <c r="AQ203" s="31">
        <f t="shared" si="110"/>
        <v>3.4407603668211371</v>
      </c>
      <c r="AR203" s="225">
        <f t="shared" si="110"/>
        <v>3.7573887829171668</v>
      </c>
    </row>
    <row r="204" spans="1:44" outlineLevel="1">
      <c r="A204" s="521">
        <f>ROW()</f>
        <v>204</v>
      </c>
      <c r="B204" s="35"/>
      <c r="D204" s="33" t="s">
        <v>181</v>
      </c>
      <c r="E204" s="132">
        <f>F204/$F$209</f>
        <v>0</v>
      </c>
      <c r="F204" s="64">
        <f t="shared" si="109"/>
        <v>0</v>
      </c>
      <c r="G204" s="41">
        <f t="shared" si="102"/>
        <v>0</v>
      </c>
      <c r="H204" s="92"/>
      <c r="I204" s="78"/>
      <c r="J204" s="114"/>
      <c r="N204" s="171"/>
      <c r="O204" s="114"/>
      <c r="T204" s="224"/>
      <c r="U204" s="31"/>
      <c r="V204" s="31"/>
      <c r="W204" s="31"/>
      <c r="X204" s="31"/>
      <c r="Y204" s="31"/>
      <c r="Z204" s="225"/>
      <c r="AA204" s="224"/>
      <c r="AB204" s="31"/>
      <c r="AC204" s="31"/>
      <c r="AD204" s="31"/>
      <c r="AE204" s="31"/>
      <c r="AF204" s="31"/>
      <c r="AG204" s="31"/>
      <c r="AH204" s="225"/>
      <c r="AI204" s="224"/>
      <c r="AJ204" s="31"/>
      <c r="AK204" s="31"/>
      <c r="AL204" s="31"/>
      <c r="AM204" s="225"/>
      <c r="AN204" s="224">
        <f t="shared" ref="AN204:AR204" si="111">AN106*AN$13</f>
        <v>0</v>
      </c>
      <c r="AO204" s="31">
        <f t="shared" si="111"/>
        <v>0</v>
      </c>
      <c r="AP204" s="31">
        <f t="shared" si="111"/>
        <v>0</v>
      </c>
      <c r="AQ204" s="31">
        <f t="shared" si="111"/>
        <v>0</v>
      </c>
      <c r="AR204" s="225">
        <f t="shared" si="111"/>
        <v>0</v>
      </c>
    </row>
    <row r="205" spans="1:44" outlineLevel="1">
      <c r="A205" s="521">
        <f>ROW()</f>
        <v>205</v>
      </c>
      <c r="B205" s="35"/>
      <c r="D205" s="33" t="s">
        <v>182</v>
      </c>
      <c r="E205" s="132">
        <f>F205/$F$209</f>
        <v>0</v>
      </c>
      <c r="F205" s="64">
        <f t="shared" si="109"/>
        <v>0</v>
      </c>
      <c r="G205" s="41">
        <f t="shared" si="102"/>
        <v>0</v>
      </c>
      <c r="H205" s="92"/>
      <c r="I205" s="78"/>
      <c r="J205" s="114"/>
      <c r="N205" s="171"/>
      <c r="O205" s="114"/>
      <c r="T205" s="224"/>
      <c r="U205" s="31"/>
      <c r="V205" s="31"/>
      <c r="W205" s="31"/>
      <c r="X205" s="31"/>
      <c r="Y205" s="31"/>
      <c r="Z205" s="225"/>
      <c r="AA205" s="224"/>
      <c r="AB205" s="31"/>
      <c r="AC205" s="31"/>
      <c r="AD205" s="31"/>
      <c r="AE205" s="31"/>
      <c r="AF205" s="31"/>
      <c r="AG205" s="31"/>
      <c r="AH205" s="225"/>
      <c r="AI205" s="224"/>
      <c r="AJ205" s="31"/>
      <c r="AK205" s="31"/>
      <c r="AL205" s="31"/>
      <c r="AM205" s="225"/>
      <c r="AN205" s="224">
        <f t="shared" ref="AN205:AR205" si="112">AN107*AN$13</f>
        <v>0</v>
      </c>
      <c r="AO205" s="31">
        <f t="shared" si="112"/>
        <v>0</v>
      </c>
      <c r="AP205" s="31">
        <f t="shared" si="112"/>
        <v>0</v>
      </c>
      <c r="AQ205" s="31">
        <f t="shared" si="112"/>
        <v>0</v>
      </c>
      <c r="AR205" s="225">
        <f t="shared" si="112"/>
        <v>0</v>
      </c>
    </row>
    <row r="206" spans="1:44" outlineLevel="1">
      <c r="A206" s="521">
        <f>ROW()</f>
        <v>206</v>
      </c>
      <c r="B206" s="35"/>
      <c r="D206" s="33" t="s">
        <v>183</v>
      </c>
      <c r="E206" s="132">
        <f>F206/$F$209</f>
        <v>0</v>
      </c>
      <c r="F206" s="64">
        <f t="shared" si="109"/>
        <v>0</v>
      </c>
      <c r="G206" s="41">
        <f t="shared" si="102"/>
        <v>0</v>
      </c>
      <c r="H206" s="92"/>
      <c r="I206" s="78"/>
      <c r="J206" s="114"/>
      <c r="N206" s="171"/>
      <c r="O206" s="114"/>
      <c r="T206" s="224"/>
      <c r="U206" s="31"/>
      <c r="V206" s="31"/>
      <c r="W206" s="31"/>
      <c r="X206" s="31"/>
      <c r="Y206" s="31"/>
      <c r="Z206" s="225"/>
      <c r="AA206" s="224"/>
      <c r="AB206" s="31"/>
      <c r="AC206" s="31"/>
      <c r="AD206" s="31"/>
      <c r="AE206" s="31"/>
      <c r="AF206" s="31"/>
      <c r="AG206" s="31"/>
      <c r="AH206" s="225"/>
      <c r="AI206" s="224"/>
      <c r="AJ206" s="31"/>
      <c r="AK206" s="31"/>
      <c r="AL206" s="31"/>
      <c r="AM206" s="225"/>
      <c r="AN206" s="224">
        <f t="shared" ref="AN206:AR206" si="113">AN108*AN$13</f>
        <v>0</v>
      </c>
      <c r="AO206" s="31">
        <f t="shared" si="113"/>
        <v>0</v>
      </c>
      <c r="AP206" s="31">
        <f t="shared" si="113"/>
        <v>0</v>
      </c>
      <c r="AQ206" s="31">
        <f t="shared" si="113"/>
        <v>0</v>
      </c>
      <c r="AR206" s="225">
        <f t="shared" si="113"/>
        <v>0</v>
      </c>
    </row>
    <row r="207" spans="1:44" outlineLevel="1">
      <c r="A207" s="521">
        <f>ROW()</f>
        <v>207</v>
      </c>
      <c r="B207" s="35"/>
      <c r="D207" s="33" t="s">
        <v>324</v>
      </c>
      <c r="E207" s="132">
        <f t="shared" ref="E207:E208" si="114">F207/$F$111</f>
        <v>0.34447519842035612</v>
      </c>
      <c r="F207" s="64">
        <f t="shared" si="109"/>
        <v>9.6578142482037848</v>
      </c>
      <c r="G207" s="41">
        <f t="shared" si="102"/>
        <v>12.774380277495393</v>
      </c>
      <c r="H207" s="92"/>
      <c r="I207" s="78"/>
      <c r="J207" s="114"/>
      <c r="N207" s="171"/>
      <c r="O207" s="114"/>
      <c r="T207" s="224"/>
      <c r="U207" s="31"/>
      <c r="V207" s="31"/>
      <c r="W207" s="31"/>
      <c r="X207" s="31"/>
      <c r="Y207" s="31"/>
      <c r="Z207" s="225"/>
      <c r="AA207" s="224"/>
      <c r="AB207" s="31"/>
      <c r="AC207" s="31"/>
      <c r="AD207" s="31"/>
      <c r="AE207" s="31"/>
      <c r="AF207" s="31"/>
      <c r="AG207" s="31"/>
      <c r="AH207" s="225"/>
      <c r="AI207" s="224"/>
      <c r="AJ207" s="31"/>
      <c r="AK207" s="31"/>
      <c r="AL207" s="31"/>
      <c r="AM207" s="225"/>
      <c r="AN207" s="224">
        <f t="shared" ref="AN207:AR207" si="115">AN109*AN$13</f>
        <v>2.0622754044980667</v>
      </c>
      <c r="AO207" s="31">
        <f t="shared" si="115"/>
        <v>2.2769199759768393</v>
      </c>
      <c r="AP207" s="31">
        <f t="shared" si="115"/>
        <v>2.531573591907212</v>
      </c>
      <c r="AQ207" s="31">
        <f t="shared" si="115"/>
        <v>2.8038435058999456</v>
      </c>
      <c r="AR207" s="225">
        <f t="shared" si="115"/>
        <v>3.0997677992133292</v>
      </c>
    </row>
    <row r="208" spans="1:44" outlineLevel="1">
      <c r="A208" s="521">
        <f>ROW()</f>
        <v>208</v>
      </c>
      <c r="B208" s="35"/>
      <c r="D208" s="45" t="s">
        <v>325</v>
      </c>
      <c r="E208" s="133">
        <f t="shared" si="114"/>
        <v>0.23286280454232455</v>
      </c>
      <c r="F208" s="66">
        <f t="shared" si="109"/>
        <v>6.5286143150463101</v>
      </c>
      <c r="G208" s="913">
        <f t="shared" si="102"/>
        <v>8.634736132637034</v>
      </c>
      <c r="H208" s="136"/>
      <c r="I208" s="134"/>
      <c r="J208" s="182"/>
      <c r="K208" s="45"/>
      <c r="L208" s="45"/>
      <c r="M208" s="45"/>
      <c r="N208" s="194"/>
      <c r="O208" s="182"/>
      <c r="P208" s="45"/>
      <c r="Q208" s="45"/>
      <c r="R208" s="45"/>
      <c r="S208" s="45"/>
      <c r="T208" s="226"/>
      <c r="U208" s="57"/>
      <c r="V208" s="57"/>
      <c r="W208" s="57"/>
      <c r="X208" s="57"/>
      <c r="Y208" s="57"/>
      <c r="Z208" s="227"/>
      <c r="AA208" s="226"/>
      <c r="AB208" s="57"/>
      <c r="AC208" s="57"/>
      <c r="AD208" s="57"/>
      <c r="AE208" s="57"/>
      <c r="AF208" s="57"/>
      <c r="AG208" s="57"/>
      <c r="AH208" s="227"/>
      <c r="AI208" s="226"/>
      <c r="AJ208" s="57"/>
      <c r="AK208" s="57"/>
      <c r="AL208" s="57"/>
      <c r="AM208" s="227"/>
      <c r="AN208" s="226">
        <f t="shared" ref="AN208:AR208" si="116">AN110*AN$13</f>
        <v>1.398813308864205</v>
      </c>
      <c r="AO208" s="57">
        <f t="shared" si="116"/>
        <v>1.5378663088600455</v>
      </c>
      <c r="AP208" s="57">
        <f t="shared" si="116"/>
        <v>1.7093668941168469</v>
      </c>
      <c r="AQ208" s="57">
        <f t="shared" si="116"/>
        <v>1.8920266725789232</v>
      </c>
      <c r="AR208" s="227">
        <f t="shared" si="116"/>
        <v>2.0966629482170118</v>
      </c>
    </row>
    <row r="209" spans="1:44" outlineLevel="1">
      <c r="A209" s="521">
        <f>ROW()</f>
        <v>209</v>
      </c>
      <c r="B209" s="35"/>
      <c r="D209" s="33" t="s">
        <v>24</v>
      </c>
      <c r="E209" s="132">
        <f>F209/$F$209</f>
        <v>1</v>
      </c>
      <c r="F209" s="64">
        <f t="shared" si="109"/>
        <v>28.03631231650688</v>
      </c>
      <c r="G209" s="41">
        <f t="shared" si="102"/>
        <v>37.074652424141966</v>
      </c>
      <c r="H209" s="92"/>
      <c r="I209" s="78"/>
      <c r="J209" s="114"/>
      <c r="N209" s="171"/>
      <c r="O209" s="114"/>
      <c r="T209" s="224"/>
      <c r="U209" s="31"/>
      <c r="V209" s="31"/>
      <c r="W209" s="31"/>
      <c r="X209" s="31"/>
      <c r="Y209" s="31"/>
      <c r="Z209" s="225"/>
      <c r="AA209" s="224"/>
      <c r="AB209" s="31"/>
      <c r="AC209" s="31"/>
      <c r="AD209" s="31"/>
      <c r="AE209" s="31"/>
      <c r="AF209" s="31"/>
      <c r="AG209" s="31"/>
      <c r="AH209" s="225"/>
      <c r="AI209" s="224"/>
      <c r="AJ209" s="31"/>
      <c r="AK209" s="31"/>
      <c r="AL209" s="31"/>
      <c r="AM209" s="225"/>
      <c r="AN209" s="224">
        <f t="shared" ref="AN209" si="117">SUM(AN203:AN208)</f>
        <v>6.0040240751083962</v>
      </c>
      <c r="AO209" s="31">
        <f t="shared" ref="AO209:AR209" si="118">SUM(AO203:AO208)</f>
        <v>6.6184316381946617</v>
      </c>
      <c r="AP209" s="31">
        <f t="shared" si="118"/>
        <v>7.3617466351913947</v>
      </c>
      <c r="AQ209" s="31">
        <f t="shared" si="118"/>
        <v>8.1366305453000063</v>
      </c>
      <c r="AR209" s="225">
        <f t="shared" si="118"/>
        <v>8.9538195303475092</v>
      </c>
    </row>
    <row r="210" spans="1:44" outlineLevel="1">
      <c r="A210" s="521">
        <f>ROW()</f>
        <v>210</v>
      </c>
      <c r="B210" s="35"/>
      <c r="C210" s="756" t="s">
        <v>160</v>
      </c>
      <c r="F210" s="98"/>
      <c r="G210" s="41"/>
      <c r="J210" s="114"/>
      <c r="N210" s="171"/>
      <c r="O210" s="114"/>
      <c r="T210" s="114"/>
      <c r="Z210" s="171"/>
      <c r="AA210" s="114"/>
      <c r="AH210" s="171"/>
      <c r="AI210" s="114"/>
      <c r="AM210" s="171"/>
      <c r="AN210" s="114"/>
      <c r="AR210" s="171"/>
    </row>
    <row r="211" spans="1:44" outlineLevel="1">
      <c r="A211" s="521">
        <f>ROW()</f>
        <v>211</v>
      </c>
      <c r="B211" s="35"/>
      <c r="D211" s="33" t="s">
        <v>176</v>
      </c>
      <c r="E211" s="132">
        <f>F211/$F$215</f>
        <v>0.2053406302821173</v>
      </c>
      <c r="F211" s="64">
        <f>SUMPRODUCT($AN$194:$AR$194,AN211:AR211)</f>
        <v>12.681054009114684</v>
      </c>
      <c r="G211" s="41">
        <f t="shared" si="102"/>
        <v>16.816395971046003</v>
      </c>
      <c r="H211" s="92"/>
      <c r="I211" s="78"/>
      <c r="J211" s="114"/>
      <c r="N211" s="171"/>
      <c r="O211" s="114"/>
      <c r="T211" s="224"/>
      <c r="U211" s="31"/>
      <c r="V211" s="31"/>
      <c r="W211" s="31"/>
      <c r="X211" s="31"/>
      <c r="Y211" s="31"/>
      <c r="Z211" s="225"/>
      <c r="AA211" s="224"/>
      <c r="AB211" s="31"/>
      <c r="AC211" s="31"/>
      <c r="AD211" s="31"/>
      <c r="AE211" s="31"/>
      <c r="AF211" s="31"/>
      <c r="AG211" s="31"/>
      <c r="AH211" s="225"/>
      <c r="AI211" s="224"/>
      <c r="AJ211" s="31"/>
      <c r="AK211" s="31"/>
      <c r="AL211" s="31"/>
      <c r="AM211" s="225"/>
      <c r="AN211" s="224">
        <f t="shared" ref="AN211:AR211" si="119">AN113*AN$13</f>
        <v>2.59862879909952</v>
      </c>
      <c r="AO211" s="31">
        <f t="shared" si="119"/>
        <v>2.9345982663863759</v>
      </c>
      <c r="AP211" s="31">
        <f t="shared" si="119"/>
        <v>3.3151568308810253</v>
      </c>
      <c r="AQ211" s="31">
        <f t="shared" si="119"/>
        <v>3.7445421939661281</v>
      </c>
      <c r="AR211" s="225">
        <f t="shared" si="119"/>
        <v>4.2234698807129538</v>
      </c>
    </row>
    <row r="212" spans="1:44" outlineLevel="1">
      <c r="A212" s="521">
        <f>ROW()</f>
        <v>212</v>
      </c>
      <c r="B212" s="35"/>
      <c r="D212" s="33" t="s">
        <v>181</v>
      </c>
      <c r="E212" s="132">
        <f>F212/$F$215</f>
        <v>0.72242025225441042</v>
      </c>
      <c r="F212" s="64">
        <f>SUMPRODUCT($AN$194:$AR$194,AN212:AR212)</f>
        <v>44.613918947896835</v>
      </c>
      <c r="G212" s="41">
        <f t="shared" si="102"/>
        <v>59.05320818327958</v>
      </c>
      <c r="H212" s="92"/>
      <c r="I212" s="78"/>
      <c r="J212" s="114"/>
      <c r="N212" s="171"/>
      <c r="O212" s="114"/>
      <c r="T212" s="224"/>
      <c r="U212" s="31"/>
      <c r="V212" s="31"/>
      <c r="W212" s="31"/>
      <c r="X212" s="31"/>
      <c r="Y212" s="31"/>
      <c r="Z212" s="225"/>
      <c r="AA212" s="224"/>
      <c r="AB212" s="31"/>
      <c r="AC212" s="31"/>
      <c r="AD212" s="31"/>
      <c r="AE212" s="31"/>
      <c r="AF212" s="31"/>
      <c r="AG212" s="31"/>
      <c r="AH212" s="225"/>
      <c r="AI212" s="224"/>
      <c r="AJ212" s="31"/>
      <c r="AK212" s="31"/>
      <c r="AL212" s="31"/>
      <c r="AM212" s="225"/>
      <c r="AN212" s="224">
        <f t="shared" ref="AN212:AR212" si="120">AN114*AN$13</f>
        <v>9.404317539009261</v>
      </c>
      <c r="AO212" s="31">
        <f t="shared" si="120"/>
        <v>10.479239944699213</v>
      </c>
      <c r="AP212" s="31">
        <f t="shared" si="120"/>
        <v>11.694897008804505</v>
      </c>
      <c r="AQ212" s="31">
        <f t="shared" si="120"/>
        <v>13.012884414979867</v>
      </c>
      <c r="AR212" s="225">
        <f t="shared" si="120"/>
        <v>14.461869275786741</v>
      </c>
    </row>
    <row r="213" spans="1:44" outlineLevel="1">
      <c r="A213" s="521">
        <f>ROW()</f>
        <v>213</v>
      </c>
      <c r="B213" s="35"/>
      <c r="D213" s="33" t="s">
        <v>182</v>
      </c>
      <c r="E213" s="132">
        <f>F213/$F$215</f>
        <v>0</v>
      </c>
      <c r="F213" s="64">
        <f>SUMPRODUCT($AN$194:$AR$194,AN213:AR213)</f>
        <v>0</v>
      </c>
      <c r="G213" s="41">
        <f t="shared" si="102"/>
        <v>0</v>
      </c>
      <c r="H213" s="92"/>
      <c r="I213" s="78"/>
      <c r="J213" s="114"/>
      <c r="N213" s="171"/>
      <c r="O213" s="114"/>
      <c r="T213" s="224"/>
      <c r="U213" s="31"/>
      <c r="V213" s="31"/>
      <c r="W213" s="31"/>
      <c r="X213" s="31"/>
      <c r="Y213" s="31"/>
      <c r="Z213" s="225"/>
      <c r="AA213" s="224"/>
      <c r="AB213" s="31"/>
      <c r="AC213" s="31"/>
      <c r="AD213" s="31"/>
      <c r="AE213" s="31"/>
      <c r="AF213" s="31"/>
      <c r="AG213" s="31"/>
      <c r="AH213" s="225"/>
      <c r="AI213" s="224"/>
      <c r="AJ213" s="31"/>
      <c r="AK213" s="31"/>
      <c r="AL213" s="31"/>
      <c r="AM213" s="225"/>
      <c r="AN213" s="224">
        <f t="shared" ref="AN213:AR213" si="121">AN115*AN$13</f>
        <v>0</v>
      </c>
      <c r="AO213" s="31">
        <f t="shared" si="121"/>
        <v>0</v>
      </c>
      <c r="AP213" s="31">
        <f t="shared" si="121"/>
        <v>0</v>
      </c>
      <c r="AQ213" s="31">
        <f t="shared" si="121"/>
        <v>0</v>
      </c>
      <c r="AR213" s="225">
        <f t="shared" si="121"/>
        <v>0</v>
      </c>
    </row>
    <row r="214" spans="1:44" outlineLevel="1">
      <c r="A214" s="521">
        <f>ROW()</f>
        <v>214</v>
      </c>
      <c r="B214" s="35"/>
      <c r="D214" s="45" t="s">
        <v>326</v>
      </c>
      <c r="E214" s="133">
        <f>F214/$F$117</f>
        <v>7.2239117463472211E-2</v>
      </c>
      <c r="F214" s="66">
        <f>SUMPRODUCT($AN$194:$AR$194,AN214:AR214)</f>
        <v>4.4612123225027895</v>
      </c>
      <c r="G214" s="913">
        <f t="shared" si="102"/>
        <v>5.8917919997436226</v>
      </c>
      <c r="H214" s="136"/>
      <c r="I214" s="134"/>
      <c r="J214" s="182"/>
      <c r="K214" s="45"/>
      <c r="L214" s="45"/>
      <c r="M214" s="45"/>
      <c r="N214" s="194"/>
      <c r="O214" s="182"/>
      <c r="P214" s="45"/>
      <c r="Q214" s="45"/>
      <c r="R214" s="45"/>
      <c r="S214" s="45"/>
      <c r="T214" s="226"/>
      <c r="U214" s="57"/>
      <c r="V214" s="57"/>
      <c r="W214" s="57"/>
      <c r="X214" s="57"/>
      <c r="Y214" s="57"/>
      <c r="Z214" s="227"/>
      <c r="AA214" s="226"/>
      <c r="AB214" s="57"/>
      <c r="AC214" s="57"/>
      <c r="AD214" s="57"/>
      <c r="AE214" s="57"/>
      <c r="AF214" s="57"/>
      <c r="AG214" s="57"/>
      <c r="AH214" s="227"/>
      <c r="AI214" s="226"/>
      <c r="AJ214" s="57"/>
      <c r="AK214" s="57"/>
      <c r="AL214" s="57"/>
      <c r="AM214" s="227"/>
      <c r="AN214" s="226">
        <f t="shared" ref="AN214:AR214" si="122">AN116*AN$13</f>
        <v>0.97784077243382672</v>
      </c>
      <c r="AO214" s="57">
        <f t="shared" si="122"/>
        <v>1.0688116442170128</v>
      </c>
      <c r="AP214" s="57">
        <f t="shared" si="122"/>
        <v>1.1607012462155177</v>
      </c>
      <c r="AQ214" s="57">
        <f t="shared" si="122"/>
        <v>1.2758161466306182</v>
      </c>
      <c r="AR214" s="227">
        <f t="shared" si="122"/>
        <v>1.4086221902466467</v>
      </c>
    </row>
    <row r="215" spans="1:44" outlineLevel="1">
      <c r="A215" s="521">
        <f>ROW()</f>
        <v>215</v>
      </c>
      <c r="B215" s="35"/>
      <c r="D215" s="33" t="s">
        <v>24</v>
      </c>
      <c r="E215" s="132">
        <f>F215/$F$215</f>
        <v>1</v>
      </c>
      <c r="F215" s="64">
        <f>SUMPRODUCT($AN$194:$AR$194,AN215:AR215)</f>
        <v>61.756185279514312</v>
      </c>
      <c r="G215" s="41">
        <f t="shared" si="102"/>
        <v>81.761396154069203</v>
      </c>
      <c r="H215" s="92"/>
      <c r="I215" s="78"/>
      <c r="J215" s="114"/>
      <c r="N215" s="171"/>
      <c r="O215" s="114"/>
      <c r="T215" s="224"/>
      <c r="U215" s="31"/>
      <c r="V215" s="31"/>
      <c r="W215" s="31"/>
      <c r="X215" s="31"/>
      <c r="Y215" s="31"/>
      <c r="Z215" s="225"/>
      <c r="AA215" s="224"/>
      <c r="AB215" s="31"/>
      <c r="AC215" s="31"/>
      <c r="AD215" s="31"/>
      <c r="AE215" s="31"/>
      <c r="AF215" s="31"/>
      <c r="AG215" s="31"/>
      <c r="AH215" s="225"/>
      <c r="AI215" s="224"/>
      <c r="AJ215" s="31"/>
      <c r="AK215" s="31"/>
      <c r="AL215" s="31"/>
      <c r="AM215" s="225"/>
      <c r="AN215" s="224">
        <f t="shared" ref="AN215" si="123">SUM(AN211:AN214)</f>
        <v>12.980787110542607</v>
      </c>
      <c r="AO215" s="31">
        <f t="shared" ref="AO215:AR215" si="124">SUM(AO211:AO214)</f>
        <v>14.482649855302601</v>
      </c>
      <c r="AP215" s="31">
        <f t="shared" si="124"/>
        <v>16.170755085901046</v>
      </c>
      <c r="AQ215" s="31">
        <f t="shared" si="124"/>
        <v>18.033242755576612</v>
      </c>
      <c r="AR215" s="225">
        <f t="shared" si="124"/>
        <v>20.09396134674634</v>
      </c>
    </row>
    <row r="216" spans="1:44" outlineLevel="1">
      <c r="A216" s="521">
        <f>ROW()</f>
        <v>216</v>
      </c>
      <c r="B216" s="35"/>
      <c r="C216" s="756" t="s">
        <v>161</v>
      </c>
      <c r="F216" s="92"/>
      <c r="G216" s="41"/>
      <c r="H216" s="92"/>
      <c r="J216" s="114"/>
      <c r="N216" s="171"/>
      <c r="O216" s="114"/>
      <c r="T216" s="114"/>
      <c r="Z216" s="171"/>
      <c r="AA216" s="114"/>
      <c r="AH216" s="171"/>
      <c r="AI216" s="114"/>
      <c r="AM216" s="171"/>
      <c r="AN216" s="114"/>
      <c r="AR216" s="171"/>
    </row>
    <row r="217" spans="1:44" outlineLevel="1">
      <c r="A217" s="521">
        <f>ROW()</f>
        <v>217</v>
      </c>
      <c r="B217" s="35"/>
      <c r="D217" s="33" t="s">
        <v>176</v>
      </c>
      <c r="E217" s="132">
        <f>F217/$F$220</f>
        <v>0.33819865223834816</v>
      </c>
      <c r="F217" s="64">
        <f>SUMPRODUCT($AN$194:$AR$194,AN217:AR217)</f>
        <v>19.36391989769978</v>
      </c>
      <c r="G217" s="41">
        <f t="shared" si="102"/>
        <v>25.651977513402333</v>
      </c>
      <c r="H217" s="92"/>
      <c r="I217" s="78"/>
      <c r="J217" s="114"/>
      <c r="N217" s="171"/>
      <c r="O217" s="114"/>
      <c r="T217" s="224"/>
      <c r="U217" s="31"/>
      <c r="V217" s="31"/>
      <c r="W217" s="31"/>
      <c r="X217" s="31"/>
      <c r="Y217" s="31"/>
      <c r="Z217" s="225"/>
      <c r="AA217" s="224"/>
      <c r="AB217" s="31"/>
      <c r="AC217" s="31"/>
      <c r="AD217" s="31"/>
      <c r="AE217" s="31"/>
      <c r="AF217" s="31"/>
      <c r="AG217" s="31"/>
      <c r="AH217" s="225"/>
      <c r="AI217" s="224"/>
      <c r="AJ217" s="31"/>
      <c r="AK217" s="31"/>
      <c r="AL217" s="31"/>
      <c r="AM217" s="225"/>
      <c r="AN217" s="224">
        <f t="shared" ref="AN217:AR217" si="125">AN119*AN$13</f>
        <v>4.0354051518918146</v>
      </c>
      <c r="AO217" s="31">
        <f t="shared" si="125"/>
        <v>4.5175632739555045</v>
      </c>
      <c r="AP217" s="31">
        <f t="shared" si="125"/>
        <v>5.064795155295295</v>
      </c>
      <c r="AQ217" s="31">
        <f t="shared" si="125"/>
        <v>5.6768107634201401</v>
      </c>
      <c r="AR217" s="225">
        <f t="shared" si="125"/>
        <v>6.3574031688395785</v>
      </c>
    </row>
    <row r="218" spans="1:44" outlineLevel="1">
      <c r="A218" s="521">
        <f>ROW()</f>
        <v>218</v>
      </c>
      <c r="B218" s="35"/>
      <c r="D218" s="33" t="s">
        <v>184</v>
      </c>
      <c r="E218" s="132">
        <f>F218/$F$220</f>
        <v>0.35011666184827922</v>
      </c>
      <c r="F218" s="64">
        <f>SUMPRODUCT($AN$194:$AR$194,AN218:AR218)</f>
        <v>20.046298085487699</v>
      </c>
      <c r="G218" s="41">
        <f t="shared" si="102"/>
        <v>26.547441577654165</v>
      </c>
      <c r="H218" s="92"/>
      <c r="I218" s="78"/>
      <c r="J218" s="114"/>
      <c r="N218" s="171"/>
      <c r="O218" s="114"/>
      <c r="T218" s="224"/>
      <c r="U218" s="31"/>
      <c r="V218" s="31"/>
      <c r="W218" s="31"/>
      <c r="X218" s="31"/>
      <c r="Y218" s="31"/>
      <c r="Z218" s="225"/>
      <c r="AA218" s="224"/>
      <c r="AB218" s="31"/>
      <c r="AC218" s="31"/>
      <c r="AD218" s="31"/>
      <c r="AE218" s="31"/>
      <c r="AF218" s="31"/>
      <c r="AG218" s="31"/>
      <c r="AH218" s="225"/>
      <c r="AI218" s="224"/>
      <c r="AJ218" s="31"/>
      <c r="AK218" s="31"/>
      <c r="AL218" s="31"/>
      <c r="AM218" s="225"/>
      <c r="AN218" s="224">
        <f t="shared" ref="AN218:AR218" si="126">AN120*AN$13</f>
        <v>4.1955988672272193</v>
      </c>
      <c r="AO218" s="31">
        <f t="shared" si="126"/>
        <v>4.6904675907038555</v>
      </c>
      <c r="AP218" s="31">
        <f t="shared" si="126"/>
        <v>5.247014699373846</v>
      </c>
      <c r="AQ218" s="31">
        <f t="shared" si="126"/>
        <v>5.8667695498542125</v>
      </c>
      <c r="AR218" s="225">
        <f t="shared" si="126"/>
        <v>6.547590870495033</v>
      </c>
    </row>
    <row r="219" spans="1:44" outlineLevel="1">
      <c r="A219" s="521">
        <f>ROW()</f>
        <v>219</v>
      </c>
      <c r="B219" s="35"/>
      <c r="D219" s="45" t="s">
        <v>185</v>
      </c>
      <c r="E219" s="133">
        <f>F219/$F$220</f>
        <v>0.31168468591337267</v>
      </c>
      <c r="F219" s="66">
        <f>SUMPRODUCT($AN$194:$AR$194,AN219:AR219)</f>
        <v>17.845834841212618</v>
      </c>
      <c r="G219" s="913">
        <f t="shared" si="102"/>
        <v>23.604889589188151</v>
      </c>
      <c r="H219" s="136"/>
      <c r="I219" s="134"/>
      <c r="J219" s="182"/>
      <c r="K219" s="45"/>
      <c r="L219" s="45"/>
      <c r="M219" s="45"/>
      <c r="N219" s="194"/>
      <c r="O219" s="182"/>
      <c r="P219" s="45"/>
      <c r="Q219" s="45"/>
      <c r="R219" s="45"/>
      <c r="S219" s="45"/>
      <c r="T219" s="226"/>
      <c r="U219" s="57"/>
      <c r="V219" s="57"/>
      <c r="W219" s="57"/>
      <c r="X219" s="57"/>
      <c r="Y219" s="57"/>
      <c r="Z219" s="227"/>
      <c r="AA219" s="226"/>
      <c r="AB219" s="57"/>
      <c r="AC219" s="57"/>
      <c r="AD219" s="57"/>
      <c r="AE219" s="57"/>
      <c r="AF219" s="57"/>
      <c r="AG219" s="57"/>
      <c r="AH219" s="227"/>
      <c r="AI219" s="226"/>
      <c r="AJ219" s="57"/>
      <c r="AK219" s="57"/>
      <c r="AL219" s="57"/>
      <c r="AM219" s="227"/>
      <c r="AN219" s="226">
        <f t="shared" ref="AN219:AR219" si="127">AN121*AN$13</f>
        <v>3.8069939093985243</v>
      </c>
      <c r="AO219" s="57">
        <f t="shared" si="127"/>
        <v>4.2148845001791573</v>
      </c>
      <c r="AP219" s="57">
        <f t="shared" si="127"/>
        <v>4.6745529472540408</v>
      </c>
      <c r="AQ219" s="57">
        <f t="shared" si="127"/>
        <v>5.1767994266716952</v>
      </c>
      <c r="AR219" s="227">
        <f t="shared" si="127"/>
        <v>5.7316588056847353</v>
      </c>
    </row>
    <row r="220" spans="1:44" outlineLevel="1">
      <c r="A220" s="521">
        <f>ROW()</f>
        <v>220</v>
      </c>
      <c r="B220" s="35"/>
      <c r="D220" s="33" t="s">
        <v>24</v>
      </c>
      <c r="E220" s="132">
        <f>F220/$F$220</f>
        <v>1</v>
      </c>
      <c r="F220" s="64">
        <f>SUMPRODUCT($AN$194:$AR$194,AN220:AR220)</f>
        <v>57.256052824400093</v>
      </c>
      <c r="G220" s="41">
        <f t="shared" si="102"/>
        <v>75.804308680244645</v>
      </c>
      <c r="H220" s="92"/>
      <c r="I220" s="78"/>
      <c r="J220" s="114"/>
      <c r="N220" s="171"/>
      <c r="O220" s="114"/>
      <c r="T220" s="224"/>
      <c r="U220" s="31"/>
      <c r="V220" s="31"/>
      <c r="W220" s="31"/>
      <c r="X220" s="31"/>
      <c r="Y220" s="31"/>
      <c r="Z220" s="225"/>
      <c r="AA220" s="224"/>
      <c r="AB220" s="31"/>
      <c r="AC220" s="31"/>
      <c r="AD220" s="31"/>
      <c r="AE220" s="31"/>
      <c r="AF220" s="31"/>
      <c r="AG220" s="31"/>
      <c r="AH220" s="225"/>
      <c r="AI220" s="224"/>
      <c r="AJ220" s="31"/>
      <c r="AK220" s="31"/>
      <c r="AL220" s="31"/>
      <c r="AM220" s="225"/>
      <c r="AN220" s="224">
        <f t="shared" ref="AN220:AP220" si="128">SUM(AN217:AN219)</f>
        <v>12.037997928517559</v>
      </c>
      <c r="AO220" s="31">
        <f t="shared" si="128"/>
        <v>13.422915364838516</v>
      </c>
      <c r="AP220" s="31">
        <f t="shared" si="128"/>
        <v>14.986362801923182</v>
      </c>
      <c r="AQ220" s="31">
        <f>SUM(AQ217:AQ219)</f>
        <v>16.720379739946047</v>
      </c>
      <c r="AR220" s="225">
        <f>SUM(AR217:AR219)</f>
        <v>18.636652845019345</v>
      </c>
    </row>
    <row r="221" spans="1:44" outlineLevel="1">
      <c r="A221" s="521">
        <f>ROW()</f>
        <v>221</v>
      </c>
      <c r="B221" s="35"/>
      <c r="C221" s="756" t="s">
        <v>163</v>
      </c>
      <c r="E221" s="96"/>
      <c r="F221" s="92"/>
      <c r="G221" s="41"/>
      <c r="H221" s="92"/>
      <c r="J221" s="114"/>
      <c r="N221" s="171"/>
      <c r="O221" s="114"/>
      <c r="T221" s="114"/>
      <c r="Z221" s="171"/>
      <c r="AA221" s="114"/>
      <c r="AH221" s="171"/>
      <c r="AI221" s="114"/>
      <c r="AM221" s="171"/>
      <c r="AN221" s="114"/>
      <c r="AR221" s="171"/>
    </row>
    <row r="222" spans="1:44" outlineLevel="1">
      <c r="A222" s="521">
        <f>ROW()</f>
        <v>222</v>
      </c>
      <c r="B222" s="35"/>
      <c r="D222" s="33" t="s">
        <v>176</v>
      </c>
      <c r="E222" s="132">
        <f>F222/$F$229</f>
        <v>0.69861214195337284</v>
      </c>
      <c r="F222" s="64">
        <f t="shared" ref="F222:F229" si="129">SUMPRODUCT($AN$194:$AR$194,AN222:AR222)</f>
        <v>587.25672902755207</v>
      </c>
      <c r="G222" s="41">
        <f t="shared" si="102"/>
        <v>777.94498925076959</v>
      </c>
      <c r="H222" s="92"/>
      <c r="I222" s="78"/>
      <c r="J222" s="114"/>
      <c r="N222" s="171"/>
      <c r="O222" s="114"/>
      <c r="T222" s="224"/>
      <c r="U222" s="31"/>
      <c r="V222" s="31"/>
      <c r="W222" s="31"/>
      <c r="X222" s="31"/>
      <c r="Y222" s="31"/>
      <c r="Z222" s="225"/>
      <c r="AA222" s="224"/>
      <c r="AB222" s="31"/>
      <c r="AC222" s="31"/>
      <c r="AD222" s="31"/>
      <c r="AE222" s="31"/>
      <c r="AF222" s="31"/>
      <c r="AG222" s="31"/>
      <c r="AH222" s="225"/>
      <c r="AI222" s="224"/>
      <c r="AJ222" s="31"/>
      <c r="AK222" s="31"/>
      <c r="AL222" s="31"/>
      <c r="AM222" s="225"/>
      <c r="AN222" s="224">
        <f t="shared" ref="AN222:AR222" si="130">AN124*AN$13</f>
        <v>122.49073257648401</v>
      </c>
      <c r="AO222" s="31">
        <f t="shared" si="130"/>
        <v>137.053772398501</v>
      </c>
      <c r="AP222" s="31">
        <f t="shared" si="130"/>
        <v>153.46137796563505</v>
      </c>
      <c r="AQ222" s="31">
        <f t="shared" si="130"/>
        <v>171.99334826135157</v>
      </c>
      <c r="AR222" s="225">
        <f t="shared" si="130"/>
        <v>192.94575804879798</v>
      </c>
    </row>
    <row r="223" spans="1:44" outlineLevel="1">
      <c r="A223" s="521">
        <f>ROW()</f>
        <v>223</v>
      </c>
      <c r="B223" s="35"/>
      <c r="D223" s="33" t="s">
        <v>186</v>
      </c>
      <c r="E223" s="132">
        <f>F223/$F$229</f>
        <v>0</v>
      </c>
      <c r="F223" s="64">
        <f t="shared" si="129"/>
        <v>0</v>
      </c>
      <c r="G223" s="41">
        <f t="shared" si="102"/>
        <v>0</v>
      </c>
      <c r="H223" s="92"/>
      <c r="I223" s="78"/>
      <c r="J223" s="183"/>
      <c r="K223" s="78"/>
      <c r="L223" s="78"/>
      <c r="M223" s="78"/>
      <c r="N223" s="196"/>
      <c r="O223" s="183"/>
      <c r="P223" s="78"/>
      <c r="Q223" s="78"/>
      <c r="R223" s="78"/>
      <c r="S223" s="78"/>
      <c r="T223" s="224"/>
      <c r="U223" s="31"/>
      <c r="V223" s="31"/>
      <c r="W223" s="31"/>
      <c r="X223" s="31"/>
      <c r="Y223" s="31"/>
      <c r="Z223" s="225"/>
      <c r="AA223" s="224"/>
      <c r="AB223" s="31"/>
      <c r="AC223" s="31"/>
      <c r="AD223" s="31"/>
      <c r="AE223" s="31"/>
      <c r="AF223" s="31"/>
      <c r="AG223" s="31"/>
      <c r="AH223" s="225"/>
      <c r="AI223" s="224"/>
      <c r="AJ223" s="31"/>
      <c r="AK223" s="31"/>
      <c r="AL223" s="31"/>
      <c r="AM223" s="225"/>
      <c r="AN223" s="224">
        <f t="shared" ref="AN223:AR223" si="131">AN125*AN$13</f>
        <v>0</v>
      </c>
      <c r="AO223" s="31">
        <f t="shared" si="131"/>
        <v>0</v>
      </c>
      <c r="AP223" s="31">
        <f t="shared" si="131"/>
        <v>0</v>
      </c>
      <c r="AQ223" s="31">
        <f t="shared" si="131"/>
        <v>0</v>
      </c>
      <c r="AR223" s="225">
        <f t="shared" si="131"/>
        <v>0</v>
      </c>
    </row>
    <row r="224" spans="1:44" outlineLevel="1">
      <c r="A224" s="521">
        <f>ROW()</f>
        <v>224</v>
      </c>
      <c r="B224" s="35"/>
      <c r="D224" s="33" t="s">
        <v>187</v>
      </c>
      <c r="E224" s="132">
        <f>F224/$F$229</f>
        <v>0</v>
      </c>
      <c r="F224" s="64">
        <f t="shared" si="129"/>
        <v>0</v>
      </c>
      <c r="G224" s="41">
        <f t="shared" si="102"/>
        <v>0</v>
      </c>
      <c r="H224" s="92"/>
      <c r="I224" s="78"/>
      <c r="J224" s="183"/>
      <c r="K224" s="78"/>
      <c r="L224" s="78"/>
      <c r="M224" s="78"/>
      <c r="N224" s="196"/>
      <c r="O224" s="183"/>
      <c r="P224" s="78"/>
      <c r="Q224" s="78"/>
      <c r="R224" s="78"/>
      <c r="S224" s="78"/>
      <c r="T224" s="224"/>
      <c r="U224" s="31"/>
      <c r="V224" s="31"/>
      <c r="W224" s="31"/>
      <c r="X224" s="31"/>
      <c r="Y224" s="31"/>
      <c r="Z224" s="225"/>
      <c r="AA224" s="224"/>
      <c r="AB224" s="31"/>
      <c r="AC224" s="31"/>
      <c r="AD224" s="31"/>
      <c r="AE224" s="31"/>
      <c r="AF224" s="31"/>
      <c r="AG224" s="31"/>
      <c r="AH224" s="225"/>
      <c r="AI224" s="224"/>
      <c r="AJ224" s="31"/>
      <c r="AK224" s="31"/>
      <c r="AL224" s="31"/>
      <c r="AM224" s="225"/>
      <c r="AN224" s="224">
        <f t="shared" ref="AN224:AR224" si="132">AN126*AN$13</f>
        <v>0</v>
      </c>
      <c r="AO224" s="31">
        <f t="shared" si="132"/>
        <v>0</v>
      </c>
      <c r="AP224" s="31">
        <f t="shared" si="132"/>
        <v>0</v>
      </c>
      <c r="AQ224" s="31">
        <f t="shared" si="132"/>
        <v>0</v>
      </c>
      <c r="AR224" s="225">
        <f t="shared" si="132"/>
        <v>0</v>
      </c>
    </row>
    <row r="225" spans="1:44" outlineLevel="1">
      <c r="A225" s="521">
        <f>ROW()</f>
        <v>225</v>
      </c>
      <c r="B225" s="35"/>
      <c r="D225" s="33" t="s">
        <v>223</v>
      </c>
      <c r="E225" s="132">
        <f>F225/$F$229</f>
        <v>0</v>
      </c>
      <c r="F225" s="64">
        <f t="shared" si="129"/>
        <v>0</v>
      </c>
      <c r="G225" s="41">
        <f t="shared" si="102"/>
        <v>0</v>
      </c>
      <c r="H225" s="92"/>
      <c r="I225" s="78"/>
      <c r="J225" s="114"/>
      <c r="N225" s="171"/>
      <c r="O225" s="114"/>
      <c r="T225" s="224"/>
      <c r="U225" s="31"/>
      <c r="V225" s="31"/>
      <c r="W225" s="31"/>
      <c r="X225" s="31"/>
      <c r="Y225" s="31"/>
      <c r="Z225" s="225"/>
      <c r="AA225" s="224"/>
      <c r="AB225" s="31"/>
      <c r="AC225" s="31"/>
      <c r="AD225" s="31"/>
      <c r="AE225" s="31"/>
      <c r="AF225" s="31"/>
      <c r="AG225" s="31"/>
      <c r="AH225" s="225"/>
      <c r="AI225" s="224"/>
      <c r="AJ225" s="31"/>
      <c r="AK225" s="31"/>
      <c r="AL225" s="31"/>
      <c r="AM225" s="225"/>
      <c r="AN225" s="224">
        <f t="shared" ref="AN225:AR225" si="133">AN127*AN$13</f>
        <v>0</v>
      </c>
      <c r="AO225" s="31">
        <f t="shared" si="133"/>
        <v>0</v>
      </c>
      <c r="AP225" s="31">
        <f t="shared" si="133"/>
        <v>0</v>
      </c>
      <c r="AQ225" s="31">
        <f t="shared" si="133"/>
        <v>0</v>
      </c>
      <c r="AR225" s="225">
        <f t="shared" si="133"/>
        <v>0</v>
      </c>
    </row>
    <row r="226" spans="1:44" outlineLevel="1">
      <c r="A226" s="521">
        <f>ROW()</f>
        <v>226</v>
      </c>
      <c r="B226" s="35"/>
      <c r="D226" s="33" t="s">
        <v>569</v>
      </c>
      <c r="E226" s="132">
        <f t="shared" ref="E226:E228" si="134">F226/$F$131</f>
        <v>0</v>
      </c>
      <c r="F226" s="64">
        <f t="shared" si="129"/>
        <v>0</v>
      </c>
      <c r="G226" s="41">
        <f t="shared" si="102"/>
        <v>0</v>
      </c>
      <c r="H226" s="92"/>
      <c r="I226" s="78"/>
      <c r="J226" s="183"/>
      <c r="K226" s="78"/>
      <c r="L226" s="78"/>
      <c r="M226" s="78"/>
      <c r="N226" s="196"/>
      <c r="O226" s="183"/>
      <c r="P226" s="78"/>
      <c r="Q226" s="78"/>
      <c r="R226" s="78"/>
      <c r="S226" s="78"/>
      <c r="T226" s="224"/>
      <c r="U226" s="31"/>
      <c r="V226" s="31"/>
      <c r="W226" s="31"/>
      <c r="X226" s="31"/>
      <c r="Y226" s="31"/>
      <c r="Z226" s="225"/>
      <c r="AA226" s="224"/>
      <c r="AB226" s="31"/>
      <c r="AC226" s="31"/>
      <c r="AD226" s="31"/>
      <c r="AE226" s="31"/>
      <c r="AF226" s="31"/>
      <c r="AG226" s="31"/>
      <c r="AH226" s="225"/>
      <c r="AI226" s="224"/>
      <c r="AJ226" s="31"/>
      <c r="AK226" s="31"/>
      <c r="AL226" s="31"/>
      <c r="AM226" s="225"/>
      <c r="AN226" s="224">
        <f t="shared" ref="AN226:AR226" si="135">AN128*AN$13</f>
        <v>0</v>
      </c>
      <c r="AO226" s="31">
        <f t="shared" si="135"/>
        <v>0</v>
      </c>
      <c r="AP226" s="31">
        <f t="shared" si="135"/>
        <v>0</v>
      </c>
      <c r="AQ226" s="31">
        <f t="shared" si="135"/>
        <v>0</v>
      </c>
      <c r="AR226" s="225">
        <f t="shared" si="135"/>
        <v>0</v>
      </c>
    </row>
    <row r="227" spans="1:44" outlineLevel="1">
      <c r="A227" s="521">
        <f>ROW()</f>
        <v>227</v>
      </c>
      <c r="B227" s="35"/>
      <c r="D227" s="33" t="s">
        <v>838</v>
      </c>
      <c r="E227" s="132">
        <f t="shared" si="134"/>
        <v>0.17403340318737281</v>
      </c>
      <c r="F227" s="64">
        <f t="shared" si="129"/>
        <v>146.29331636232996</v>
      </c>
      <c r="G227" s="41">
        <f t="shared" si="102"/>
        <v>193.72761213898798</v>
      </c>
      <c r="H227" s="92"/>
      <c r="I227" s="78"/>
      <c r="J227" s="183"/>
      <c r="K227" s="78"/>
      <c r="L227" s="78"/>
      <c r="M227" s="78"/>
      <c r="N227" s="196"/>
      <c r="O227" s="183"/>
      <c r="P227" s="78"/>
      <c r="Q227" s="78"/>
      <c r="R227" s="78"/>
      <c r="S227" s="78"/>
      <c r="T227" s="224"/>
      <c r="U227" s="31"/>
      <c r="V227" s="31"/>
      <c r="W227" s="31"/>
      <c r="X227" s="31"/>
      <c r="Y227" s="31"/>
      <c r="Z227" s="225"/>
      <c r="AA227" s="224"/>
      <c r="AB227" s="31"/>
      <c r="AC227" s="31"/>
      <c r="AD227" s="31"/>
      <c r="AE227" s="31"/>
      <c r="AF227" s="31"/>
      <c r="AG227" s="31"/>
      <c r="AH227" s="225"/>
      <c r="AI227" s="224"/>
      <c r="AJ227" s="31"/>
      <c r="AK227" s="31"/>
      <c r="AL227" s="31"/>
      <c r="AM227" s="225"/>
      <c r="AN227" s="224">
        <f t="shared" ref="AN227:AR227" si="136">AN129*AN$13</f>
        <v>30.704058293948115</v>
      </c>
      <c r="AO227" s="31">
        <f t="shared" si="136"/>
        <v>34.230027839539716</v>
      </c>
      <c r="AP227" s="31">
        <f t="shared" si="136"/>
        <v>38.215005684784579</v>
      </c>
      <c r="AQ227" s="31">
        <f t="shared" si="136"/>
        <v>42.729578262000047</v>
      </c>
      <c r="AR227" s="225">
        <f t="shared" si="136"/>
        <v>47.848942058715529</v>
      </c>
    </row>
    <row r="228" spans="1:44" outlineLevel="1">
      <c r="A228" s="521">
        <f>ROW()</f>
        <v>228</v>
      </c>
      <c r="B228" s="35"/>
      <c r="D228" s="45" t="s">
        <v>570</v>
      </c>
      <c r="E228" s="133">
        <f t="shared" si="134"/>
        <v>0.12735445485925428</v>
      </c>
      <c r="F228" s="66">
        <f t="shared" si="129"/>
        <v>107.0547677265025</v>
      </c>
      <c r="G228" s="913">
        <f t="shared" si="102"/>
        <v>141.24121385909729</v>
      </c>
      <c r="H228" s="136"/>
      <c r="I228" s="134"/>
      <c r="J228" s="189"/>
      <c r="K228" s="134"/>
      <c r="L228" s="134"/>
      <c r="M228" s="134"/>
      <c r="N228" s="199"/>
      <c r="O228" s="189"/>
      <c r="P228" s="134"/>
      <c r="Q228" s="134"/>
      <c r="R228" s="134"/>
      <c r="S228" s="134"/>
      <c r="T228" s="226"/>
      <c r="U228" s="57"/>
      <c r="V228" s="57"/>
      <c r="W228" s="57"/>
      <c r="X228" s="57"/>
      <c r="Y228" s="57"/>
      <c r="Z228" s="227"/>
      <c r="AA228" s="226"/>
      <c r="AB228" s="57"/>
      <c r="AC228" s="57"/>
      <c r="AD228" s="57"/>
      <c r="AE228" s="57"/>
      <c r="AF228" s="57"/>
      <c r="AG228" s="57"/>
      <c r="AH228" s="227"/>
      <c r="AI228" s="226"/>
      <c r="AJ228" s="57"/>
      <c r="AK228" s="57"/>
      <c r="AL228" s="57"/>
      <c r="AM228" s="227"/>
      <c r="AN228" s="226">
        <f t="shared" ref="AN228:AR228" si="137">AN130*AN$13</f>
        <v>23.772244085879116</v>
      </c>
      <c r="AO228" s="57">
        <f t="shared" si="137"/>
        <v>25.795314945835862</v>
      </c>
      <c r="AP228" s="57">
        <f t="shared" si="137"/>
        <v>28.020665606642368</v>
      </c>
      <c r="AQ228" s="57">
        <f t="shared" si="137"/>
        <v>30.473928671998436</v>
      </c>
      <c r="AR228" s="227">
        <f t="shared" si="137"/>
        <v>33.179060548741504</v>
      </c>
    </row>
    <row r="229" spans="1:44" outlineLevel="1">
      <c r="A229" s="521">
        <f>ROW()</f>
        <v>229</v>
      </c>
      <c r="B229" s="35"/>
      <c r="D229" s="33" t="s">
        <v>24</v>
      </c>
      <c r="E229" s="132">
        <f>F229/$F$229</f>
        <v>1</v>
      </c>
      <c r="F229" s="64">
        <f t="shared" si="129"/>
        <v>840.60481311638455</v>
      </c>
      <c r="G229" s="41">
        <f t="shared" si="102"/>
        <v>1112.9138152488549</v>
      </c>
      <c r="H229" s="92"/>
      <c r="I229" s="78"/>
      <c r="J229" s="183"/>
      <c r="K229" s="78"/>
      <c r="L229" s="78"/>
      <c r="M229" s="78"/>
      <c r="N229" s="196"/>
      <c r="O229" s="183"/>
      <c r="P229" s="78"/>
      <c r="Q229" s="78"/>
      <c r="R229" s="78"/>
      <c r="S229" s="78"/>
      <c r="T229" s="224"/>
      <c r="U229" s="31"/>
      <c r="V229" s="31"/>
      <c r="W229" s="31"/>
      <c r="X229" s="31"/>
      <c r="Y229" s="31"/>
      <c r="Z229" s="225"/>
      <c r="AA229" s="224"/>
      <c r="AB229" s="31"/>
      <c r="AC229" s="31"/>
      <c r="AD229" s="31"/>
      <c r="AE229" s="31"/>
      <c r="AF229" s="31"/>
      <c r="AG229" s="31"/>
      <c r="AH229" s="225"/>
      <c r="AI229" s="224"/>
      <c r="AJ229" s="31"/>
      <c r="AK229" s="31"/>
      <c r="AL229" s="31"/>
      <c r="AM229" s="225"/>
      <c r="AN229" s="224">
        <f t="shared" ref="AN229" si="138">SUM(AN222:AN228)</f>
        <v>176.96703495631124</v>
      </c>
      <c r="AO229" s="31">
        <f t="shared" ref="AO229:AR229" si="139">SUM(AO222:AO228)</f>
        <v>197.07911518387658</v>
      </c>
      <c r="AP229" s="31">
        <f t="shared" si="139"/>
        <v>219.69704925706202</v>
      </c>
      <c r="AQ229" s="31">
        <f t="shared" si="139"/>
        <v>245.19685519535005</v>
      </c>
      <c r="AR229" s="225">
        <f t="shared" si="139"/>
        <v>273.97376065625502</v>
      </c>
    </row>
    <row r="230" spans="1:44" ht="13.5" outlineLevel="1" thickBot="1">
      <c r="A230" s="521">
        <f>ROW()</f>
        <v>230</v>
      </c>
      <c r="C230" s="756" t="s">
        <v>224</v>
      </c>
      <c r="E230" s="1130"/>
      <c r="F230" s="1130" t="s">
        <v>222</v>
      </c>
      <c r="G230" s="1130" t="s">
        <v>806</v>
      </c>
      <c r="I230" s="1499" t="s">
        <v>225</v>
      </c>
      <c r="J230" s="114"/>
      <c r="N230" s="200" t="s">
        <v>226</v>
      </c>
      <c r="O230" s="114"/>
      <c r="T230" s="114"/>
      <c r="Z230" s="171"/>
      <c r="AA230" s="114"/>
      <c r="AH230" s="171"/>
      <c r="AI230" s="114"/>
      <c r="AM230" s="171"/>
      <c r="AN230" s="114"/>
      <c r="AR230" s="171"/>
    </row>
    <row r="231" spans="1:44" outlineLevel="1">
      <c r="A231" s="521">
        <f>ROW()</f>
        <v>231</v>
      </c>
      <c r="D231" s="33" t="s">
        <v>145</v>
      </c>
      <c r="E231" s="140">
        <f t="shared" ref="E231:E239" si="140">F231/$F$239</f>
        <v>3.5388070961914639E-2</v>
      </c>
      <c r="F231" s="64">
        <f t="shared" ref="F231:F239" si="141">SUMPRODUCT($AN$194:$AR$194,AN231:AR231)</f>
        <v>37.005131229149754</v>
      </c>
      <c r="G231" s="1628">
        <f t="shared" si="102"/>
        <v>48.997899774469978</v>
      </c>
      <c r="I231" s="137" t="str">
        <f>IF(F266&lt;F231,"Complies","Breach - Reset Tariffs")</f>
        <v>Complies</v>
      </c>
      <c r="J231" s="114"/>
      <c r="N231" s="200" t="str">
        <f>IF(F273&gt;F231,"Complies","Breach - Reset Tariffs")</f>
        <v>Complies</v>
      </c>
      <c r="O231" s="114"/>
      <c r="T231" s="228"/>
      <c r="U231" s="51"/>
      <c r="V231" s="51"/>
      <c r="W231" s="51"/>
      <c r="X231" s="51"/>
      <c r="Y231" s="51"/>
      <c r="Z231" s="229"/>
      <c r="AA231" s="228"/>
      <c r="AB231" s="51"/>
      <c r="AC231" s="51"/>
      <c r="AD231" s="51"/>
      <c r="AE231" s="51"/>
      <c r="AF231" s="51"/>
      <c r="AG231" s="51"/>
      <c r="AH231" s="229"/>
      <c r="AI231" s="228"/>
      <c r="AJ231" s="51"/>
      <c r="AK231" s="51"/>
      <c r="AL231" s="51"/>
      <c r="AM231" s="229"/>
      <c r="AN231" s="228">
        <f t="shared" ref="AN231:AR231" si="142">AN133*AN$13</f>
        <v>7.6343284821340296</v>
      </c>
      <c r="AO231" s="51">
        <f t="shared" si="142"/>
        <v>8.7439896364555416</v>
      </c>
      <c r="AP231" s="51">
        <f t="shared" si="142"/>
        <v>9.8534034910767243</v>
      </c>
      <c r="AQ231" s="51">
        <f t="shared" si="142"/>
        <v>10.817565928138322</v>
      </c>
      <c r="AR231" s="229">
        <f t="shared" si="142"/>
        <v>11.94861223666536</v>
      </c>
    </row>
    <row r="232" spans="1:44" outlineLevel="1">
      <c r="A232" s="521">
        <f>ROW()</f>
        <v>232</v>
      </c>
      <c r="D232" s="33" t="s">
        <v>154</v>
      </c>
      <c r="E232" s="140">
        <f t="shared" si="140"/>
        <v>2.6811173932154785E-2</v>
      </c>
      <c r="F232" s="64">
        <f t="shared" si="141"/>
        <v>28.03631231650688</v>
      </c>
      <c r="G232" s="1628">
        <f t="shared" si="102"/>
        <v>37.074652424141966</v>
      </c>
      <c r="I232" s="137" t="str">
        <f>IF(F267&lt;F232,"Complies","Breach - Reset Tariffs")</f>
        <v>Complies</v>
      </c>
      <c r="J232" s="114"/>
      <c r="N232" s="200" t="str">
        <f>IF(F274&gt;F232,"Complies","Breach - Reset Tariffs")</f>
        <v>Complies</v>
      </c>
      <c r="O232" s="114"/>
      <c r="T232" s="228"/>
      <c r="U232" s="51"/>
      <c r="V232" s="51"/>
      <c r="W232" s="51"/>
      <c r="X232" s="51"/>
      <c r="Y232" s="51"/>
      <c r="Z232" s="229"/>
      <c r="AA232" s="228"/>
      <c r="AB232" s="51"/>
      <c r="AC232" s="51"/>
      <c r="AD232" s="51"/>
      <c r="AE232" s="51"/>
      <c r="AF232" s="51"/>
      <c r="AG232" s="51"/>
      <c r="AH232" s="229"/>
      <c r="AI232" s="228"/>
      <c r="AJ232" s="51"/>
      <c r="AK232" s="51"/>
      <c r="AL232" s="51"/>
      <c r="AM232" s="229"/>
      <c r="AN232" s="228">
        <f t="shared" ref="AN232:AR232" si="143">AN134*AN$13</f>
        <v>6.0040240751083971</v>
      </c>
      <c r="AO232" s="51">
        <f t="shared" si="143"/>
        <v>6.6184316381946608</v>
      </c>
      <c r="AP232" s="51">
        <f t="shared" si="143"/>
        <v>7.3617466351913956</v>
      </c>
      <c r="AQ232" s="51">
        <f t="shared" si="143"/>
        <v>8.1366305453000063</v>
      </c>
      <c r="AR232" s="229">
        <f t="shared" si="143"/>
        <v>8.9538195303475092</v>
      </c>
    </row>
    <row r="233" spans="1:44" outlineLevel="1">
      <c r="A233" s="521">
        <f>ROW()</f>
        <v>233</v>
      </c>
      <c r="D233" s="33" t="s">
        <v>160</v>
      </c>
      <c r="E233" s="140">
        <f t="shared" si="140"/>
        <v>5.905754673522378E-2</v>
      </c>
      <c r="F233" s="64">
        <f t="shared" si="141"/>
        <v>61.756185279514312</v>
      </c>
      <c r="G233" s="1628">
        <f t="shared" si="102"/>
        <v>81.761396154069203</v>
      </c>
      <c r="I233" s="137" t="str">
        <f>IF(F268&lt;F233,"Complies","Breach - Reset Tariffs")</f>
        <v>Complies</v>
      </c>
      <c r="J233" s="114"/>
      <c r="N233" s="200" t="str">
        <f>IF(F275&gt;F233,"Complies","Breach - Reset Tariffs")</f>
        <v>Complies</v>
      </c>
      <c r="O233" s="114"/>
      <c r="T233" s="228"/>
      <c r="U233" s="51"/>
      <c r="V233" s="51"/>
      <c r="W233" s="51"/>
      <c r="X233" s="51"/>
      <c r="Y233" s="51"/>
      <c r="Z233" s="229"/>
      <c r="AA233" s="228"/>
      <c r="AB233" s="51"/>
      <c r="AC233" s="51"/>
      <c r="AD233" s="51"/>
      <c r="AE233" s="51"/>
      <c r="AF233" s="51"/>
      <c r="AG233" s="51"/>
      <c r="AH233" s="229"/>
      <c r="AI233" s="228"/>
      <c r="AJ233" s="51"/>
      <c r="AK233" s="51"/>
      <c r="AL233" s="51"/>
      <c r="AM233" s="229"/>
      <c r="AN233" s="228">
        <f t="shared" ref="AN233:AR233" si="144">AN135*AN$13</f>
        <v>12.980787110542607</v>
      </c>
      <c r="AO233" s="51">
        <f t="shared" si="144"/>
        <v>14.482649855302602</v>
      </c>
      <c r="AP233" s="51">
        <f t="shared" si="144"/>
        <v>16.170755085901046</v>
      </c>
      <c r="AQ233" s="51">
        <f t="shared" si="144"/>
        <v>18.033242755576612</v>
      </c>
      <c r="AR233" s="229">
        <f t="shared" si="144"/>
        <v>20.093961346746344</v>
      </c>
    </row>
    <row r="234" spans="1:44" outlineLevel="1">
      <c r="A234" s="521">
        <f>ROW()</f>
        <v>234</v>
      </c>
      <c r="D234" s="33" t="s">
        <v>161</v>
      </c>
      <c r="E234" s="140">
        <f t="shared" si="140"/>
        <v>5.4754062289419363E-2</v>
      </c>
      <c r="F234" s="64">
        <f t="shared" si="141"/>
        <v>57.256052824400086</v>
      </c>
      <c r="G234" s="1628">
        <f t="shared" si="102"/>
        <v>75.804308680244645</v>
      </c>
      <c r="I234" s="137" t="str">
        <f>IF(F269&lt;F234,"Complies","Breach - Reset Tariffs")</f>
        <v>Complies</v>
      </c>
      <c r="J234" s="114"/>
      <c r="N234" s="200" t="str">
        <f>IF(F276&gt;F234,"Complies","Breach - Reset Tariffs")</f>
        <v>Complies</v>
      </c>
      <c r="O234" s="114"/>
      <c r="T234" s="228"/>
      <c r="U234" s="51"/>
      <c r="V234" s="51"/>
      <c r="W234" s="51"/>
      <c r="X234" s="51"/>
      <c r="Y234" s="51"/>
      <c r="Z234" s="229"/>
      <c r="AA234" s="228"/>
      <c r="AB234" s="51"/>
      <c r="AC234" s="51"/>
      <c r="AD234" s="51"/>
      <c r="AE234" s="51"/>
      <c r="AF234" s="51"/>
      <c r="AG234" s="51"/>
      <c r="AH234" s="229"/>
      <c r="AI234" s="228"/>
      <c r="AJ234" s="51"/>
      <c r="AK234" s="51"/>
      <c r="AL234" s="51"/>
      <c r="AM234" s="229"/>
      <c r="AN234" s="228">
        <f t="shared" ref="AN234:AR234" si="145">AN136*AN$13</f>
        <v>12.037997928517557</v>
      </c>
      <c r="AO234" s="51">
        <f t="shared" si="145"/>
        <v>13.422915364838516</v>
      </c>
      <c r="AP234" s="51">
        <f t="shared" si="145"/>
        <v>14.98636280192318</v>
      </c>
      <c r="AQ234" s="51">
        <f t="shared" si="145"/>
        <v>16.720379739946047</v>
      </c>
      <c r="AR234" s="229">
        <f t="shared" si="145"/>
        <v>18.636652845019348</v>
      </c>
    </row>
    <row r="235" spans="1:44" outlineLevel="1">
      <c r="A235" s="521">
        <f>ROW()</f>
        <v>235</v>
      </c>
      <c r="D235" s="45" t="s">
        <v>163</v>
      </c>
      <c r="E235" s="138">
        <f t="shared" si="140"/>
        <v>0.80387183586196675</v>
      </c>
      <c r="F235" s="66">
        <f t="shared" si="141"/>
        <v>840.60481311638455</v>
      </c>
      <c r="G235" s="1629">
        <f t="shared" si="102"/>
        <v>1112.9138152488549</v>
      </c>
      <c r="H235" s="45"/>
      <c r="I235" s="139" t="str">
        <f>IF(F270&lt;F235,"Complies","Breach - Reset Tariffs")</f>
        <v>Complies</v>
      </c>
      <c r="J235" s="182"/>
      <c r="K235" s="45"/>
      <c r="L235" s="45"/>
      <c r="M235" s="45"/>
      <c r="N235" s="201" t="str">
        <f>IF(F277&gt;F235,"Complies","Breach - Reset Tariffs")</f>
        <v>Complies</v>
      </c>
      <c r="O235" s="182"/>
      <c r="P235" s="45"/>
      <c r="Q235" s="45"/>
      <c r="R235" s="45"/>
      <c r="S235" s="45"/>
      <c r="T235" s="230"/>
      <c r="U235" s="52"/>
      <c r="V235" s="52"/>
      <c r="W235" s="52"/>
      <c r="X235" s="52"/>
      <c r="Y235" s="52"/>
      <c r="Z235" s="231"/>
      <c r="AA235" s="230"/>
      <c r="AB235" s="52"/>
      <c r="AC235" s="52"/>
      <c r="AD235" s="52"/>
      <c r="AE235" s="52"/>
      <c r="AF235" s="52"/>
      <c r="AG235" s="52"/>
      <c r="AH235" s="231"/>
      <c r="AI235" s="230"/>
      <c r="AJ235" s="52"/>
      <c r="AK235" s="52"/>
      <c r="AL235" s="52"/>
      <c r="AM235" s="231"/>
      <c r="AN235" s="230">
        <f t="shared" ref="AN235:AR235" si="146">AN137*AN$13</f>
        <v>176.96703495631124</v>
      </c>
      <c r="AO235" s="52">
        <f t="shared" si="146"/>
        <v>197.07911518387661</v>
      </c>
      <c r="AP235" s="52">
        <f t="shared" si="146"/>
        <v>219.69704925706202</v>
      </c>
      <c r="AQ235" s="52">
        <f t="shared" si="146"/>
        <v>245.19685519535008</v>
      </c>
      <c r="AR235" s="231">
        <f t="shared" si="146"/>
        <v>273.97376065625502</v>
      </c>
    </row>
    <row r="236" spans="1:44" outlineLevel="1">
      <c r="A236" s="521">
        <f>ROW()</f>
        <v>236</v>
      </c>
      <c r="B236" s="35"/>
      <c r="D236" s="33" t="s">
        <v>204</v>
      </c>
      <c r="E236" s="140">
        <f t="shared" si="140"/>
        <v>0.97988268978067949</v>
      </c>
      <c r="F236" s="64">
        <f t="shared" si="141"/>
        <v>1024.6584947659558</v>
      </c>
      <c r="G236" s="1628">
        <f t="shared" si="102"/>
        <v>1356.5520722817807</v>
      </c>
      <c r="H236" s="92"/>
      <c r="J236" s="183"/>
      <c r="K236" s="78"/>
      <c r="L236" s="78"/>
      <c r="M236" s="78"/>
      <c r="N236" s="196"/>
      <c r="O236" s="183"/>
      <c r="P236" s="78"/>
      <c r="Q236" s="78"/>
      <c r="R236" s="78"/>
      <c r="S236" s="78"/>
      <c r="T236" s="224"/>
      <c r="U236" s="31"/>
      <c r="V236" s="31"/>
      <c r="W236" s="31"/>
      <c r="X236" s="31"/>
      <c r="Y236" s="31"/>
      <c r="Z236" s="225"/>
      <c r="AA236" s="224"/>
      <c r="AB236" s="31"/>
      <c r="AC236" s="31"/>
      <c r="AD236" s="31"/>
      <c r="AE236" s="31"/>
      <c r="AF236" s="31"/>
      <c r="AG236" s="31"/>
      <c r="AH236" s="225"/>
      <c r="AI236" s="224"/>
      <c r="AJ236" s="31"/>
      <c r="AK236" s="31"/>
      <c r="AL236" s="31"/>
      <c r="AM236" s="225"/>
      <c r="AN236" s="224">
        <f t="shared" ref="AN236:AR236" si="147">SUM(AN231:AN235)</f>
        <v>215.62417255261383</v>
      </c>
      <c r="AO236" s="31">
        <f t="shared" si="147"/>
        <v>240.34710167866794</v>
      </c>
      <c r="AP236" s="31">
        <f t="shared" si="147"/>
        <v>268.06931727115438</v>
      </c>
      <c r="AQ236" s="31">
        <f t="shared" si="147"/>
        <v>298.90467416431107</v>
      </c>
      <c r="AR236" s="225">
        <f t="shared" si="147"/>
        <v>333.60680661503358</v>
      </c>
    </row>
    <row r="237" spans="1:44" outlineLevel="1">
      <c r="A237" s="521">
        <f>ROW()</f>
        <v>237</v>
      </c>
      <c r="B237" s="35"/>
      <c r="D237" s="33" t="s">
        <v>227</v>
      </c>
      <c r="E237" s="140">
        <f t="shared" si="140"/>
        <v>0</v>
      </c>
      <c r="F237" s="64">
        <f t="shared" si="141"/>
        <v>0</v>
      </c>
      <c r="G237" s="1628">
        <f t="shared" si="102"/>
        <v>0</v>
      </c>
      <c r="H237" s="92"/>
      <c r="I237" s="78"/>
      <c r="J237" s="183"/>
      <c r="K237" s="78"/>
      <c r="L237" s="78"/>
      <c r="M237" s="78"/>
      <c r="N237" s="196"/>
      <c r="O237" s="183"/>
      <c r="P237" s="78"/>
      <c r="Q237" s="78"/>
      <c r="R237" s="78"/>
      <c r="S237" s="78"/>
      <c r="T237" s="232"/>
      <c r="U237" s="105"/>
      <c r="V237" s="105"/>
      <c r="W237" s="105"/>
      <c r="X237" s="105"/>
      <c r="Y237" s="105"/>
      <c r="Z237" s="229"/>
      <c r="AA237" s="228"/>
      <c r="AB237" s="51"/>
      <c r="AC237" s="51"/>
      <c r="AD237" s="51"/>
      <c r="AE237" s="51"/>
      <c r="AF237" s="51"/>
      <c r="AG237" s="51"/>
      <c r="AH237" s="229"/>
      <c r="AI237" s="228"/>
      <c r="AJ237" s="51"/>
      <c r="AK237" s="51"/>
      <c r="AL237" s="51"/>
      <c r="AM237" s="229"/>
      <c r="AN237" s="228">
        <f t="shared" ref="AN237:AR237" si="148">AN139*AN$13</f>
        <v>0</v>
      </c>
      <c r="AO237" s="51">
        <f t="shared" si="148"/>
        <v>0</v>
      </c>
      <c r="AP237" s="51">
        <f t="shared" si="148"/>
        <v>0</v>
      </c>
      <c r="AQ237" s="51">
        <f t="shared" si="148"/>
        <v>0</v>
      </c>
      <c r="AR237" s="229">
        <f t="shared" si="148"/>
        <v>0</v>
      </c>
    </row>
    <row r="238" spans="1:44" outlineLevel="1">
      <c r="A238" s="521">
        <f>ROW()</f>
        <v>238</v>
      </c>
      <c r="B238" s="35"/>
      <c r="D238" s="45" t="s">
        <v>205</v>
      </c>
      <c r="E238" s="138">
        <f t="shared" si="140"/>
        <v>2.0117310219320846E-2</v>
      </c>
      <c r="F238" s="66">
        <f t="shared" si="141"/>
        <v>21.036572054031112</v>
      </c>
      <c r="G238" s="1629">
        <f t="shared" si="102"/>
        <v>27.58524698953461</v>
      </c>
      <c r="H238" s="136"/>
      <c r="I238" s="134"/>
      <c r="J238" s="189"/>
      <c r="K238" s="134"/>
      <c r="L238" s="134"/>
      <c r="M238" s="134"/>
      <c r="N238" s="199"/>
      <c r="O238" s="189"/>
      <c r="P238" s="134"/>
      <c r="Q238" s="134"/>
      <c r="R238" s="134"/>
      <c r="S238" s="134"/>
      <c r="T238" s="234"/>
      <c r="U238" s="141"/>
      <c r="V238" s="141"/>
      <c r="W238" s="141"/>
      <c r="X238" s="141"/>
      <c r="Y238" s="141"/>
      <c r="Z238" s="514"/>
      <c r="AA238" s="512"/>
      <c r="AB238" s="513"/>
      <c r="AC238" s="513"/>
      <c r="AD238" s="52"/>
      <c r="AE238" s="513"/>
      <c r="AF238" s="513"/>
      <c r="AG238" s="513"/>
      <c r="AH238" s="514"/>
      <c r="AI238" s="230"/>
      <c r="AJ238" s="513"/>
      <c r="AK238" s="513"/>
      <c r="AL238" s="513"/>
      <c r="AM238" s="514"/>
      <c r="AN238" s="230">
        <f t="shared" ref="AN238:AR238" si="149">AN140*AN$13</f>
        <v>5.1090356998362667</v>
      </c>
      <c r="AO238" s="513">
        <f t="shared" si="149"/>
        <v>5.3004735856413721</v>
      </c>
      <c r="AP238" s="513">
        <f t="shared" si="149"/>
        <v>5.5046940391966199</v>
      </c>
      <c r="AQ238" s="513">
        <f t="shared" si="149"/>
        <v>5.7203176504312081</v>
      </c>
      <c r="AR238" s="514">
        <f t="shared" si="149"/>
        <v>5.9507260144291454</v>
      </c>
    </row>
    <row r="239" spans="1:44" outlineLevel="1">
      <c r="A239" s="521">
        <f>ROW()</f>
        <v>239</v>
      </c>
      <c r="B239" s="35"/>
      <c r="D239" s="33" t="s">
        <v>598</v>
      </c>
      <c r="E239" s="140">
        <f t="shared" si="140"/>
        <v>1</v>
      </c>
      <c r="F239" s="64">
        <f t="shared" si="141"/>
        <v>1045.6950668199866</v>
      </c>
      <c r="G239" s="1628">
        <f t="shared" si="102"/>
        <v>1384.1373192713154</v>
      </c>
      <c r="H239" s="92"/>
      <c r="I239" s="78"/>
      <c r="J239" s="183"/>
      <c r="K239" s="78"/>
      <c r="L239" s="78"/>
      <c r="M239" s="78"/>
      <c r="N239" s="196"/>
      <c r="O239" s="183"/>
      <c r="P239" s="78"/>
      <c r="Q239" s="78"/>
      <c r="R239" s="78"/>
      <c r="S239" s="78"/>
      <c r="T239" s="224"/>
      <c r="U239" s="31"/>
      <c r="V239" s="31"/>
      <c r="W239" s="31"/>
      <c r="X239" s="31"/>
      <c r="Y239" s="31"/>
      <c r="Z239" s="225"/>
      <c r="AA239" s="224"/>
      <c r="AB239" s="31"/>
      <c r="AC239" s="31"/>
      <c r="AD239" s="31"/>
      <c r="AE239" s="31"/>
      <c r="AF239" s="31"/>
      <c r="AG239" s="31"/>
      <c r="AH239" s="225"/>
      <c r="AI239" s="224"/>
      <c r="AJ239" s="31"/>
      <c r="AK239" s="31"/>
      <c r="AL239" s="31"/>
      <c r="AM239" s="225"/>
      <c r="AN239" s="224">
        <f t="shared" ref="AN239:AR239" si="150">SUM(AN236:AN238)</f>
        <v>220.73320825245008</v>
      </c>
      <c r="AO239" s="31">
        <f t="shared" si="150"/>
        <v>245.64757526430932</v>
      </c>
      <c r="AP239" s="31">
        <f t="shared" si="150"/>
        <v>273.57401131035101</v>
      </c>
      <c r="AQ239" s="31">
        <f t="shared" si="150"/>
        <v>304.62499181474226</v>
      </c>
      <c r="AR239" s="225">
        <f t="shared" si="150"/>
        <v>339.55753262946274</v>
      </c>
    </row>
    <row r="240" spans="1:44" outlineLevel="1">
      <c r="A240" s="521">
        <f>ROW()</f>
        <v>240</v>
      </c>
      <c r="B240" s="35"/>
      <c r="E240" s="140"/>
      <c r="F240" s="64"/>
      <c r="G240" s="1628"/>
      <c r="H240" s="92"/>
      <c r="I240" s="78"/>
      <c r="J240" s="183"/>
      <c r="K240" s="78"/>
      <c r="L240" s="78"/>
      <c r="M240" s="78"/>
      <c r="N240" s="196"/>
      <c r="O240" s="183"/>
      <c r="P240" s="78"/>
      <c r="Q240" s="78"/>
      <c r="R240" s="78"/>
      <c r="S240" s="78"/>
      <c r="T240" s="224"/>
      <c r="U240" s="31"/>
      <c r="V240" s="31"/>
      <c r="W240" s="31"/>
      <c r="X240" s="31"/>
      <c r="Y240" s="31"/>
      <c r="Z240" s="225"/>
      <c r="AA240" s="224"/>
      <c r="AB240" s="31"/>
      <c r="AC240" s="31"/>
      <c r="AD240" s="31"/>
      <c r="AE240" s="31"/>
      <c r="AF240" s="31"/>
      <c r="AG240" s="31"/>
      <c r="AH240" s="225"/>
      <c r="AI240" s="224"/>
      <c r="AJ240" s="31"/>
      <c r="AK240" s="31"/>
      <c r="AL240" s="31"/>
      <c r="AM240" s="225"/>
      <c r="AN240" s="224"/>
      <c r="AO240" s="31"/>
      <c r="AP240" s="31"/>
      <c r="AQ240" s="31"/>
      <c r="AR240" s="225"/>
    </row>
    <row r="241" spans="1:44" ht="13.5" outlineLevel="1" thickBot="1">
      <c r="A241" s="521">
        <f>ROW()</f>
        <v>241</v>
      </c>
      <c r="C241" s="756" t="s">
        <v>516</v>
      </c>
      <c r="E241" s="1130"/>
      <c r="F241" s="1130" t="s">
        <v>222</v>
      </c>
      <c r="G241" s="1130" t="s">
        <v>806</v>
      </c>
      <c r="I241" s="1499" t="s">
        <v>225</v>
      </c>
      <c r="J241" s="114"/>
      <c r="N241" s="200" t="s">
        <v>226</v>
      </c>
      <c r="O241" s="114"/>
      <c r="T241" s="114"/>
      <c r="Z241" s="171"/>
      <c r="AA241" s="696"/>
      <c r="AB241" s="34"/>
      <c r="AC241" s="34"/>
      <c r="AD241" s="34"/>
      <c r="AE241" s="34"/>
      <c r="AF241" s="34"/>
      <c r="AG241" s="34"/>
      <c r="AH241" s="697"/>
      <c r="AI241" s="696"/>
      <c r="AJ241" s="34"/>
      <c r="AK241" s="34"/>
      <c r="AL241" s="34"/>
      <c r="AM241" s="697"/>
      <c r="AN241" s="696" t="s">
        <v>222</v>
      </c>
      <c r="AO241" s="34" t="s">
        <v>222</v>
      </c>
      <c r="AP241" s="34" t="s">
        <v>222</v>
      </c>
      <c r="AQ241" s="34" t="s">
        <v>222</v>
      </c>
      <c r="AR241" s="697" t="s">
        <v>222</v>
      </c>
    </row>
    <row r="242" spans="1:44" outlineLevel="1">
      <c r="A242" s="521">
        <f>ROW()</f>
        <v>242</v>
      </c>
      <c r="D242" s="33" t="s">
        <v>145</v>
      </c>
      <c r="E242" s="140">
        <f>F242/$F$239</f>
        <v>3.5388070961914639E-2</v>
      </c>
      <c r="F242" s="64">
        <f t="shared" ref="F242:F250" si="151">SUM(AN242:AR242)</f>
        <v>37.005131229149754</v>
      </c>
      <c r="G242" s="1628">
        <f t="shared" ref="G242:G250" si="152">SUM(AN242:AR242)</f>
        <v>37.005131229149754</v>
      </c>
      <c r="I242" s="137" t="str">
        <f>IF(F266&lt;F242,"Complies","Breach - Reset Tariffs")</f>
        <v>Complies</v>
      </c>
      <c r="J242" s="114"/>
      <c r="N242" s="200" t="str">
        <f>IF(F273&gt;F242,"Complies","Breach - Reset Tariffs")</f>
        <v>Complies</v>
      </c>
      <c r="O242" s="114"/>
      <c r="T242" s="228"/>
      <c r="U242" s="51"/>
      <c r="V242" s="51"/>
      <c r="W242" s="51"/>
      <c r="X242" s="51"/>
      <c r="Y242" s="51"/>
      <c r="Z242" s="229"/>
      <c r="AA242" s="228"/>
      <c r="AB242" s="51"/>
      <c r="AC242" s="51"/>
      <c r="AD242" s="51"/>
      <c r="AE242" s="51"/>
      <c r="AF242" s="51"/>
      <c r="AG242" s="51"/>
      <c r="AH242" s="229"/>
      <c r="AI242" s="228"/>
      <c r="AJ242" s="51"/>
      <c r="AK242" s="51"/>
      <c r="AL242" s="51"/>
      <c r="AM242" s="229"/>
      <c r="AN242" s="228">
        <f t="shared" ref="AN242:AR242" si="153">AN231*AN$194</f>
        <v>6.6687850224853928</v>
      </c>
      <c r="AO242" s="51">
        <f t="shared" si="153"/>
        <v>7.1387709378950683</v>
      </c>
      <c r="AP242" s="51">
        <f t="shared" si="153"/>
        <v>7.5186179565306022</v>
      </c>
      <c r="AQ242" s="51">
        <f t="shared" si="153"/>
        <v>7.7147034854294629</v>
      </c>
      <c r="AR242" s="229">
        <f t="shared" si="153"/>
        <v>7.9642538268092284</v>
      </c>
    </row>
    <row r="243" spans="1:44" outlineLevel="1">
      <c r="A243" s="521">
        <f>ROW()</f>
        <v>243</v>
      </c>
      <c r="D243" s="33" t="s">
        <v>154</v>
      </c>
      <c r="E243" s="140">
        <f t="shared" ref="E243:E250" si="154">F243/$F$239</f>
        <v>2.6811173932154785E-2</v>
      </c>
      <c r="F243" s="64">
        <f t="shared" si="151"/>
        <v>28.03631231650688</v>
      </c>
      <c r="G243" s="1628">
        <f t="shared" si="152"/>
        <v>28.03631231650688</v>
      </c>
      <c r="I243" s="137" t="str">
        <f t="shared" ref="I243:I246" si="155">IF(F267&lt;F243,"Complies","Breach - Reset Tariffs")</f>
        <v>Complies</v>
      </c>
      <c r="J243" s="114"/>
      <c r="N243" s="200" t="str">
        <f t="shared" ref="N243:N246" si="156">IF(F274&gt;F243,"Complies","Breach - Reset Tariffs")</f>
        <v>Complies</v>
      </c>
      <c r="O243" s="114"/>
      <c r="T243" s="228"/>
      <c r="U243" s="51"/>
      <c r="V243" s="51"/>
      <c r="W243" s="51"/>
      <c r="X243" s="51"/>
      <c r="Y243" s="51"/>
      <c r="Z243" s="229"/>
      <c r="AA243" s="228"/>
      <c r="AB243" s="51"/>
      <c r="AC243" s="51"/>
      <c r="AD243" s="51"/>
      <c r="AE243" s="51"/>
      <c r="AF243" s="51"/>
      <c r="AG243" s="51"/>
      <c r="AH243" s="229"/>
      <c r="AI243" s="228"/>
      <c r="AJ243" s="51"/>
      <c r="AK243" s="51"/>
      <c r="AL243" s="51"/>
      <c r="AM243" s="229"/>
      <c r="AN243" s="228">
        <f t="shared" ref="AN243:AR243" si="157">AN232*AN$194</f>
        <v>5.2446716067334194</v>
      </c>
      <c r="AO243" s="51">
        <f t="shared" si="157"/>
        <v>5.4034221674056671</v>
      </c>
      <c r="AP243" s="51">
        <f t="shared" si="157"/>
        <v>5.6173646489666291</v>
      </c>
      <c r="AQ243" s="51">
        <f t="shared" si="157"/>
        <v>5.8027556702194882</v>
      </c>
      <c r="AR243" s="229">
        <f t="shared" si="157"/>
        <v>5.9680982231816753</v>
      </c>
    </row>
    <row r="244" spans="1:44" outlineLevel="1">
      <c r="A244" s="521">
        <f>ROW()</f>
        <v>244</v>
      </c>
      <c r="D244" s="33" t="s">
        <v>160</v>
      </c>
      <c r="E244" s="140">
        <f t="shared" si="154"/>
        <v>5.905754673522378E-2</v>
      </c>
      <c r="F244" s="64">
        <f t="shared" si="151"/>
        <v>61.756185279514312</v>
      </c>
      <c r="G244" s="1628">
        <f t="shared" si="152"/>
        <v>61.756185279514312</v>
      </c>
      <c r="I244" s="137" t="str">
        <f t="shared" si="155"/>
        <v>Complies</v>
      </c>
      <c r="J244" s="114"/>
      <c r="N244" s="200" t="str">
        <f t="shared" si="156"/>
        <v>Complies</v>
      </c>
      <c r="O244" s="114"/>
      <c r="T244" s="228"/>
      <c r="U244" s="51"/>
      <c r="V244" s="51"/>
      <c r="W244" s="51"/>
      <c r="X244" s="51"/>
      <c r="Y244" s="51"/>
      <c r="Z244" s="229"/>
      <c r="AA244" s="228"/>
      <c r="AB244" s="51"/>
      <c r="AC244" s="51"/>
      <c r="AD244" s="51"/>
      <c r="AE244" s="51"/>
      <c r="AF244" s="51"/>
      <c r="AG244" s="51"/>
      <c r="AH244" s="229"/>
      <c r="AI244" s="228"/>
      <c r="AJ244" s="51"/>
      <c r="AK244" s="51"/>
      <c r="AL244" s="51"/>
      <c r="AM244" s="229"/>
      <c r="AN244" s="228">
        <f t="shared" ref="AN244:AR244" si="158">AN233*AN$194</f>
        <v>11.339056063076303</v>
      </c>
      <c r="AO244" s="51">
        <f t="shared" si="158"/>
        <v>11.823929829433542</v>
      </c>
      <c r="AP244" s="51">
        <f t="shared" si="158"/>
        <v>12.339059256998761</v>
      </c>
      <c r="AQ244" s="51">
        <f t="shared" si="158"/>
        <v>12.860667701424855</v>
      </c>
      <c r="AR244" s="229">
        <f t="shared" si="158"/>
        <v>13.393472428580852</v>
      </c>
    </row>
    <row r="245" spans="1:44" outlineLevel="1">
      <c r="A245" s="521">
        <f>ROW()</f>
        <v>245</v>
      </c>
      <c r="D245" s="33" t="s">
        <v>161</v>
      </c>
      <c r="E245" s="140">
        <f t="shared" si="154"/>
        <v>5.4754062289419363E-2</v>
      </c>
      <c r="F245" s="64">
        <f t="shared" si="151"/>
        <v>57.256052824400086</v>
      </c>
      <c r="G245" s="1628">
        <f t="shared" si="152"/>
        <v>57.256052824400086</v>
      </c>
      <c r="I245" s="137" t="str">
        <f t="shared" si="155"/>
        <v>Complies</v>
      </c>
      <c r="J245" s="114"/>
      <c r="N245" s="200" t="str">
        <f t="shared" si="156"/>
        <v>Complies</v>
      </c>
      <c r="O245" s="114"/>
      <c r="T245" s="228"/>
      <c r="U245" s="51"/>
      <c r="V245" s="51"/>
      <c r="W245" s="51"/>
      <c r="X245" s="51"/>
      <c r="Y245" s="51"/>
      <c r="Z245" s="229"/>
      <c r="AA245" s="228"/>
      <c r="AB245" s="51"/>
      <c r="AC245" s="51"/>
      <c r="AD245" s="51"/>
      <c r="AE245" s="51"/>
      <c r="AF245" s="51"/>
      <c r="AG245" s="51"/>
      <c r="AH245" s="229"/>
      <c r="AI245" s="228"/>
      <c r="AJ245" s="51"/>
      <c r="AK245" s="51"/>
      <c r="AL245" s="51"/>
      <c r="AM245" s="229"/>
      <c r="AN245" s="228">
        <f t="shared" ref="AN245:AR245" si="159">AN234*AN$194</f>
        <v>10.515505125863758</v>
      </c>
      <c r="AO245" s="51">
        <f t="shared" si="159"/>
        <v>10.958741042970539</v>
      </c>
      <c r="AP245" s="51">
        <f t="shared" si="159"/>
        <v>11.435311318334048</v>
      </c>
      <c r="AQ245" s="51">
        <f t="shared" si="159"/>
        <v>11.924380467322495</v>
      </c>
      <c r="AR245" s="229">
        <f t="shared" si="159"/>
        <v>12.422114869909255</v>
      </c>
    </row>
    <row r="246" spans="1:44" outlineLevel="1">
      <c r="A246" s="521">
        <f>ROW()</f>
        <v>246</v>
      </c>
      <c r="D246" s="45" t="s">
        <v>163</v>
      </c>
      <c r="E246" s="138">
        <f t="shared" si="154"/>
        <v>0.80387183586196675</v>
      </c>
      <c r="F246" s="66">
        <f t="shared" si="151"/>
        <v>840.60481311638455</v>
      </c>
      <c r="G246" s="1629">
        <f t="shared" si="152"/>
        <v>840.60481311638455</v>
      </c>
      <c r="H246" s="45"/>
      <c r="I246" s="139" t="str">
        <f t="shared" si="155"/>
        <v>Complies</v>
      </c>
      <c r="J246" s="182"/>
      <c r="K246" s="45"/>
      <c r="L246" s="45"/>
      <c r="M246" s="45"/>
      <c r="N246" s="201" t="str">
        <f t="shared" si="156"/>
        <v>Complies</v>
      </c>
      <c r="O246" s="182"/>
      <c r="P246" s="45"/>
      <c r="Q246" s="45"/>
      <c r="R246" s="45"/>
      <c r="S246" s="45"/>
      <c r="T246" s="230"/>
      <c r="U246" s="52"/>
      <c r="V246" s="52"/>
      <c r="W246" s="52"/>
      <c r="X246" s="52"/>
      <c r="Y246" s="52"/>
      <c r="Z246" s="231"/>
      <c r="AA246" s="230"/>
      <c r="AB246" s="52"/>
      <c r="AC246" s="52"/>
      <c r="AD246" s="52"/>
      <c r="AE246" s="52"/>
      <c r="AF246" s="52"/>
      <c r="AG246" s="52"/>
      <c r="AH246" s="231"/>
      <c r="AI246" s="230"/>
      <c r="AJ246" s="52"/>
      <c r="AK246" s="52"/>
      <c r="AL246" s="52"/>
      <c r="AM246" s="231"/>
      <c r="AN246" s="230">
        <f t="shared" ref="AN246:AR246" si="160">AN235*AN$194</f>
        <v>154.58532010406861</v>
      </c>
      <c r="AO246" s="52">
        <f t="shared" si="160"/>
        <v>160.89939700695189</v>
      </c>
      <c r="AP246" s="52">
        <f t="shared" si="160"/>
        <v>167.63935233514255</v>
      </c>
      <c r="AQ246" s="52">
        <f t="shared" si="160"/>
        <v>174.86568105598357</v>
      </c>
      <c r="AR246" s="231">
        <f t="shared" si="160"/>
        <v>182.61506261423796</v>
      </c>
    </row>
    <row r="247" spans="1:44" outlineLevel="1">
      <c r="A247" s="521">
        <f>ROW()</f>
        <v>247</v>
      </c>
      <c r="B247" s="35"/>
      <c r="D247" s="33" t="s">
        <v>204</v>
      </c>
      <c r="E247" s="140">
        <f t="shared" si="154"/>
        <v>0.97988268978067949</v>
      </c>
      <c r="F247" s="64">
        <f t="shared" si="151"/>
        <v>1024.6584947659558</v>
      </c>
      <c r="G247" s="1628">
        <f t="shared" si="152"/>
        <v>1024.6584947659558</v>
      </c>
      <c r="H247" s="92"/>
      <c r="J247" s="183"/>
      <c r="K247" s="78"/>
      <c r="L247" s="78"/>
      <c r="M247" s="78"/>
      <c r="N247" s="196"/>
      <c r="O247" s="183"/>
      <c r="P247" s="78"/>
      <c r="Q247" s="78"/>
      <c r="R247" s="78"/>
      <c r="S247" s="78"/>
      <c r="T247" s="224"/>
      <c r="U247" s="31"/>
      <c r="V247" s="31"/>
      <c r="W247" s="31"/>
      <c r="X247" s="31"/>
      <c r="Y247" s="31"/>
      <c r="Z247" s="225"/>
      <c r="AA247" s="224"/>
      <c r="AB247" s="31"/>
      <c r="AC247" s="31"/>
      <c r="AD247" s="31"/>
      <c r="AE247" s="31"/>
      <c r="AF247" s="31"/>
      <c r="AG247" s="31"/>
      <c r="AH247" s="225"/>
      <c r="AI247" s="224"/>
      <c r="AJ247" s="31"/>
      <c r="AK247" s="31"/>
      <c r="AL247" s="31"/>
      <c r="AM247" s="225"/>
      <c r="AN247" s="224">
        <f t="shared" ref="AN247:AR247" si="161">SUM(AN242:AN246)</f>
        <v>188.35333792222747</v>
      </c>
      <c r="AO247" s="31">
        <f t="shared" si="161"/>
        <v>196.22426098465669</v>
      </c>
      <c r="AP247" s="31">
        <f t="shared" si="161"/>
        <v>204.54970551597259</v>
      </c>
      <c r="AQ247" s="31">
        <f t="shared" si="161"/>
        <v>213.16818838037989</v>
      </c>
      <c r="AR247" s="225">
        <f t="shared" si="161"/>
        <v>222.36300196271895</v>
      </c>
    </row>
    <row r="248" spans="1:44" outlineLevel="1">
      <c r="A248" s="521">
        <f>ROW()</f>
        <v>248</v>
      </c>
      <c r="B248" s="35"/>
      <c r="D248" s="33" t="s">
        <v>227</v>
      </c>
      <c r="E248" s="140">
        <f t="shared" si="154"/>
        <v>0</v>
      </c>
      <c r="F248" s="64">
        <f t="shared" si="151"/>
        <v>0</v>
      </c>
      <c r="G248" s="1628">
        <f t="shared" si="152"/>
        <v>0</v>
      </c>
      <c r="H248" s="92"/>
      <c r="I248" s="78"/>
      <c r="J248" s="183"/>
      <c r="K248" s="78"/>
      <c r="L248" s="78"/>
      <c r="M248" s="78"/>
      <c r="N248" s="196"/>
      <c r="O248" s="183"/>
      <c r="P248" s="78"/>
      <c r="Q248" s="78"/>
      <c r="R248" s="78"/>
      <c r="S248" s="78"/>
      <c r="T248" s="232"/>
      <c r="U248" s="105"/>
      <c r="V248" s="105"/>
      <c r="W248" s="105"/>
      <c r="X248" s="105"/>
      <c r="Y248" s="105"/>
      <c r="Z248" s="229"/>
      <c r="AA248" s="228"/>
      <c r="AB248" s="51"/>
      <c r="AC248" s="51"/>
      <c r="AD248" s="51"/>
      <c r="AE248" s="51"/>
      <c r="AF248" s="51"/>
      <c r="AG248" s="51"/>
      <c r="AH248" s="229"/>
      <c r="AI248" s="228"/>
      <c r="AJ248" s="51"/>
      <c r="AK248" s="51"/>
      <c r="AL248" s="51"/>
      <c r="AM248" s="229"/>
      <c r="AN248" s="228">
        <f t="shared" ref="AN248:AR248" si="162">AN237*AN$194</f>
        <v>0</v>
      </c>
      <c r="AO248" s="51">
        <f t="shared" si="162"/>
        <v>0</v>
      </c>
      <c r="AP248" s="51">
        <f t="shared" si="162"/>
        <v>0</v>
      </c>
      <c r="AQ248" s="51">
        <f t="shared" si="162"/>
        <v>0</v>
      </c>
      <c r="AR248" s="229">
        <f t="shared" si="162"/>
        <v>0</v>
      </c>
    </row>
    <row r="249" spans="1:44" outlineLevel="1">
      <c r="A249" s="521">
        <f>ROW()</f>
        <v>249</v>
      </c>
      <c r="B249" s="35"/>
      <c r="D249" s="45" t="s">
        <v>205</v>
      </c>
      <c r="E249" s="138">
        <f t="shared" si="154"/>
        <v>2.0117310219320846E-2</v>
      </c>
      <c r="F249" s="66">
        <f t="shared" si="151"/>
        <v>21.036572054031112</v>
      </c>
      <c r="G249" s="1629">
        <f t="shared" si="152"/>
        <v>21.036572054031112</v>
      </c>
      <c r="H249" s="136"/>
      <c r="I249" s="134"/>
      <c r="J249" s="189"/>
      <c r="K249" s="134"/>
      <c r="L249" s="134"/>
      <c r="M249" s="134"/>
      <c r="N249" s="199"/>
      <c r="O249" s="189"/>
      <c r="P249" s="134"/>
      <c r="Q249" s="134"/>
      <c r="R249" s="134"/>
      <c r="S249" s="134"/>
      <c r="T249" s="234"/>
      <c r="U249" s="141"/>
      <c r="V249" s="141"/>
      <c r="W249" s="141"/>
      <c r="X249" s="141"/>
      <c r="Y249" s="141"/>
      <c r="Z249" s="514"/>
      <c r="AA249" s="512"/>
      <c r="AB249" s="513"/>
      <c r="AC249" s="513"/>
      <c r="AD249" s="52"/>
      <c r="AE249" s="513"/>
      <c r="AF249" s="513"/>
      <c r="AG249" s="513"/>
      <c r="AH249" s="514"/>
      <c r="AI249" s="230"/>
      <c r="AJ249" s="513"/>
      <c r="AK249" s="513"/>
      <c r="AL249" s="513"/>
      <c r="AM249" s="514"/>
      <c r="AN249" s="230">
        <f t="shared" ref="AN249:AR249" si="163">AN238*AN$194</f>
        <v>4.4628759208023183</v>
      </c>
      <c r="AO249" s="513">
        <f t="shared" si="163"/>
        <v>4.3274144141821553</v>
      </c>
      <c r="AP249" s="513">
        <f t="shared" si="163"/>
        <v>4.200344732233031</v>
      </c>
      <c r="AQ249" s="513">
        <f t="shared" si="163"/>
        <v>4.0795272068325712</v>
      </c>
      <c r="AR249" s="514">
        <f t="shared" si="163"/>
        <v>3.9664097799810345</v>
      </c>
    </row>
    <row r="250" spans="1:44" outlineLevel="1" collapsed="1">
      <c r="A250" s="521">
        <f>ROW()</f>
        <v>250</v>
      </c>
      <c r="B250" s="35"/>
      <c r="D250" s="33" t="s">
        <v>598</v>
      </c>
      <c r="E250" s="140">
        <f t="shared" si="154"/>
        <v>1.0000000000000002</v>
      </c>
      <c r="F250" s="64">
        <f t="shared" si="151"/>
        <v>1045.6950668199868</v>
      </c>
      <c r="G250" s="1628">
        <f t="shared" si="152"/>
        <v>1045.6950668199868</v>
      </c>
      <c r="H250" s="92"/>
      <c r="I250" s="78"/>
      <c r="J250" s="183"/>
      <c r="K250" s="78"/>
      <c r="L250" s="78"/>
      <c r="M250" s="78"/>
      <c r="N250" s="196"/>
      <c r="O250" s="183"/>
      <c r="P250" s="78"/>
      <c r="Q250" s="78"/>
      <c r="R250" s="78"/>
      <c r="S250" s="78"/>
      <c r="T250" s="224"/>
      <c r="U250" s="31"/>
      <c r="V250" s="31"/>
      <c r="W250" s="31"/>
      <c r="X250" s="31"/>
      <c r="Y250" s="31"/>
      <c r="Z250" s="225"/>
      <c r="AA250" s="224"/>
      <c r="AB250" s="31"/>
      <c r="AC250" s="31"/>
      <c r="AD250" s="31"/>
      <c r="AE250" s="31"/>
      <c r="AF250" s="31"/>
      <c r="AG250" s="31"/>
      <c r="AH250" s="225"/>
      <c r="AI250" s="224"/>
      <c r="AJ250" s="31"/>
      <c r="AK250" s="31"/>
      <c r="AL250" s="31"/>
      <c r="AM250" s="225"/>
      <c r="AN250" s="224">
        <f t="shared" ref="AN250" si="164">SUM(AN247:AN249)</f>
        <v>192.8162138430298</v>
      </c>
      <c r="AO250" s="31">
        <f t="shared" ref="AO250:AR250" si="165">SUM(AO247:AO249)</f>
        <v>200.55167539883885</v>
      </c>
      <c r="AP250" s="31">
        <f t="shared" si="165"/>
        <v>208.75005024820561</v>
      </c>
      <c r="AQ250" s="31">
        <f t="shared" si="165"/>
        <v>217.24771558721247</v>
      </c>
      <c r="AR250" s="225">
        <f t="shared" si="165"/>
        <v>226.32941174269999</v>
      </c>
    </row>
    <row r="251" spans="1:44" hidden="1" outlineLevel="2">
      <c r="A251" s="521">
        <f>ROW()</f>
        <v>251</v>
      </c>
      <c r="B251" s="1810"/>
      <c r="F251" s="64"/>
      <c r="G251" s="1532"/>
      <c r="H251" s="92"/>
      <c r="I251" s="78"/>
      <c r="J251" s="183"/>
      <c r="K251" s="78"/>
      <c r="L251" s="78"/>
      <c r="M251" s="78"/>
      <c r="N251" s="196"/>
      <c r="O251" s="183"/>
      <c r="P251" s="78"/>
      <c r="Q251" s="78"/>
      <c r="R251" s="78"/>
      <c r="S251" s="78"/>
      <c r="T251" s="224"/>
      <c r="U251" s="31"/>
      <c r="V251" s="31"/>
      <c r="W251" s="31"/>
      <c r="X251" s="31"/>
      <c r="Y251" s="31"/>
      <c r="Z251" s="225"/>
      <c r="AA251" s="224"/>
      <c r="AB251" s="31"/>
      <c r="AC251" s="31"/>
      <c r="AD251" s="31"/>
      <c r="AE251" s="31"/>
      <c r="AF251" s="31"/>
      <c r="AG251" s="31"/>
      <c r="AH251" s="225"/>
      <c r="AI251" s="224"/>
      <c r="AJ251" s="31"/>
      <c r="AK251" s="31"/>
      <c r="AL251" s="31"/>
      <c r="AM251" s="225"/>
      <c r="AN251" s="224"/>
      <c r="AO251" s="31"/>
      <c r="AP251" s="31"/>
      <c r="AQ251" s="31"/>
      <c r="AR251" s="225"/>
    </row>
    <row r="252" spans="1:44" hidden="1" outlineLevel="2">
      <c r="A252" s="521">
        <f>ROW()</f>
        <v>252</v>
      </c>
      <c r="B252" s="1810"/>
      <c r="F252" s="64"/>
      <c r="G252" s="1532"/>
      <c r="H252" s="92"/>
      <c r="I252" s="78"/>
      <c r="J252" s="183"/>
      <c r="K252" s="78"/>
      <c r="L252" s="78"/>
      <c r="M252" s="78"/>
      <c r="N252" s="196"/>
      <c r="O252" s="183"/>
      <c r="P252" s="78"/>
      <c r="Q252" s="78"/>
      <c r="R252" s="78"/>
      <c r="S252" s="78"/>
      <c r="T252" s="236"/>
      <c r="U252" s="31"/>
      <c r="V252" s="31"/>
      <c r="W252" s="142"/>
      <c r="X252" s="142"/>
      <c r="Y252" s="142"/>
      <c r="Z252" s="237"/>
      <c r="AA252" s="224"/>
      <c r="AB252" s="31"/>
      <c r="AC252" s="31"/>
      <c r="AD252" s="31"/>
      <c r="AE252" s="31"/>
      <c r="AF252" s="31"/>
      <c r="AG252" s="31"/>
      <c r="AH252" s="225"/>
      <c r="AI252" s="224"/>
      <c r="AJ252" s="31"/>
      <c r="AK252" s="31"/>
      <c r="AL252" s="31"/>
      <c r="AM252" s="225"/>
      <c r="AN252" s="224"/>
      <c r="AO252" s="31"/>
      <c r="AP252" s="31"/>
      <c r="AQ252" s="31"/>
      <c r="AR252" s="225"/>
    </row>
    <row r="253" spans="1:44" hidden="1" outlineLevel="2">
      <c r="A253" s="521">
        <f>ROW()</f>
        <v>253</v>
      </c>
      <c r="B253" s="1810"/>
      <c r="F253" s="64"/>
      <c r="G253" s="1532"/>
      <c r="H253" s="92"/>
      <c r="I253" s="78"/>
      <c r="J253" s="183"/>
      <c r="K253" s="78"/>
      <c r="L253" s="78"/>
      <c r="M253" s="78"/>
      <c r="N253" s="196"/>
      <c r="O253" s="183"/>
      <c r="P253" s="78"/>
      <c r="Q253" s="78"/>
      <c r="R253" s="78"/>
      <c r="S253" s="78"/>
      <c r="T253" s="236"/>
      <c r="U253" s="31"/>
      <c r="V253" s="31"/>
      <c r="W253" s="142"/>
      <c r="X253" s="142"/>
      <c r="Y253" s="142"/>
      <c r="Z253" s="237"/>
      <c r="AA253" s="224"/>
      <c r="AB253" s="31"/>
      <c r="AC253" s="31"/>
      <c r="AD253" s="31"/>
      <c r="AE253" s="31"/>
      <c r="AF253" s="31"/>
      <c r="AG253" s="31"/>
      <c r="AH253" s="225"/>
      <c r="AI253" s="224"/>
      <c r="AJ253" s="31"/>
      <c r="AK253" s="31"/>
      <c r="AL253" s="31"/>
      <c r="AM253" s="225"/>
      <c r="AN253" s="224"/>
      <c r="AO253" s="31"/>
      <c r="AP253" s="31"/>
      <c r="AQ253" s="31"/>
      <c r="AR253" s="225"/>
    </row>
    <row r="254" spans="1:44" hidden="1" outlineLevel="2">
      <c r="A254" s="521">
        <f>ROW()</f>
        <v>254</v>
      </c>
      <c r="B254" s="1810"/>
      <c r="F254" s="64"/>
      <c r="G254" s="1532"/>
      <c r="H254" s="92"/>
      <c r="I254" s="78"/>
      <c r="J254" s="183"/>
      <c r="K254" s="78"/>
      <c r="L254" s="78"/>
      <c r="M254" s="78"/>
      <c r="N254" s="196"/>
      <c r="O254" s="183"/>
      <c r="P254" s="78"/>
      <c r="Q254" s="78"/>
      <c r="R254" s="78"/>
      <c r="S254" s="78"/>
      <c r="T254" s="236"/>
      <c r="U254" s="31"/>
      <c r="V254" s="31"/>
      <c r="W254" s="142"/>
      <c r="X254" s="142"/>
      <c r="Y254" s="142"/>
      <c r="Z254" s="237"/>
      <c r="AA254" s="224"/>
      <c r="AB254" s="31"/>
      <c r="AC254" s="31"/>
      <c r="AD254" s="31"/>
      <c r="AE254" s="31"/>
      <c r="AF254" s="31"/>
      <c r="AG254" s="31"/>
      <c r="AH254" s="225"/>
      <c r="AI254" s="224"/>
      <c r="AJ254" s="31"/>
      <c r="AK254" s="31"/>
      <c r="AL254" s="31"/>
      <c r="AM254" s="225"/>
      <c r="AN254" s="224"/>
      <c r="AO254" s="31"/>
      <c r="AP254" s="31"/>
      <c r="AQ254" s="31"/>
      <c r="AR254" s="225"/>
    </row>
    <row r="255" spans="1:44" hidden="1" outlineLevel="2">
      <c r="A255" s="521">
        <f>ROW()</f>
        <v>255</v>
      </c>
      <c r="B255" s="1810"/>
      <c r="F255" s="64"/>
      <c r="G255" s="1532"/>
      <c r="H255" s="92"/>
      <c r="I255" s="78"/>
      <c r="J255" s="183"/>
      <c r="K255" s="78"/>
      <c r="L255" s="78"/>
      <c r="M255" s="78"/>
      <c r="N255" s="196"/>
      <c r="O255" s="183"/>
      <c r="P255" s="78"/>
      <c r="Q255" s="78"/>
      <c r="R255" s="78"/>
      <c r="S255" s="78"/>
      <c r="T255" s="236"/>
      <c r="U255" s="31"/>
      <c r="V255" s="31"/>
      <c r="W255" s="142"/>
      <c r="X255" s="142"/>
      <c r="Y255" s="142"/>
      <c r="Z255" s="237"/>
      <c r="AA255" s="224"/>
      <c r="AB255" s="31"/>
      <c r="AC255" s="31"/>
      <c r="AD255" s="31"/>
      <c r="AE255" s="31"/>
      <c r="AF255" s="31"/>
      <c r="AG255" s="31"/>
      <c r="AH255" s="225"/>
      <c r="AI255" s="224"/>
      <c r="AJ255" s="31"/>
      <c r="AK255" s="31"/>
      <c r="AL255" s="31"/>
      <c r="AM255" s="225"/>
      <c r="AN255" s="224"/>
      <c r="AO255" s="31"/>
      <c r="AP255" s="31"/>
      <c r="AQ255" s="31"/>
      <c r="AR255" s="225"/>
    </row>
    <row r="256" spans="1:44" hidden="1" outlineLevel="2">
      <c r="A256" s="521">
        <f>ROW()</f>
        <v>256</v>
      </c>
      <c r="B256" s="1810"/>
      <c r="D256" s="45"/>
      <c r="E256" s="45"/>
      <c r="F256" s="66"/>
      <c r="G256" s="1533"/>
      <c r="H256" s="136"/>
      <c r="I256" s="134"/>
      <c r="J256" s="189"/>
      <c r="K256" s="134"/>
      <c r="L256" s="134"/>
      <c r="M256" s="134"/>
      <c r="N256" s="199"/>
      <c r="O256" s="189"/>
      <c r="P256" s="134"/>
      <c r="Q256" s="134"/>
      <c r="R256" s="134"/>
      <c r="S256" s="134"/>
      <c r="T256" s="238"/>
      <c r="U256" s="57"/>
      <c r="V256" s="57"/>
      <c r="W256" s="146"/>
      <c r="X256" s="146"/>
      <c r="Y256" s="146"/>
      <c r="Z256" s="239"/>
      <c r="AA256" s="226"/>
      <c r="AB256" s="57"/>
      <c r="AC256" s="57"/>
      <c r="AD256" s="57"/>
      <c r="AE256" s="57"/>
      <c r="AF256" s="57"/>
      <c r="AG256" s="57"/>
      <c r="AH256" s="227"/>
      <c r="AI256" s="226"/>
      <c r="AJ256" s="57"/>
      <c r="AK256" s="57"/>
      <c r="AL256" s="57"/>
      <c r="AM256" s="227"/>
      <c r="AN256" s="226"/>
      <c r="AO256" s="57"/>
      <c r="AP256" s="57"/>
      <c r="AQ256" s="57"/>
      <c r="AR256" s="227"/>
    </row>
    <row r="257" spans="1:44" hidden="1" outlineLevel="2">
      <c r="A257" s="521">
        <f>ROW()</f>
        <v>257</v>
      </c>
      <c r="B257" s="1810"/>
      <c r="F257" s="64"/>
      <c r="G257" s="1532"/>
      <c r="H257" s="92"/>
      <c r="I257" s="78"/>
      <c r="J257" s="183"/>
      <c r="K257" s="78"/>
      <c r="L257" s="78"/>
      <c r="M257" s="78"/>
      <c r="N257" s="196"/>
      <c r="O257" s="183"/>
      <c r="P257" s="78"/>
      <c r="Q257" s="78"/>
      <c r="R257" s="78"/>
      <c r="S257" s="78"/>
      <c r="T257" s="224"/>
      <c r="U257" s="31"/>
      <c r="V257" s="31"/>
      <c r="W257" s="31"/>
      <c r="X257" s="31"/>
      <c r="Y257" s="31"/>
      <c r="Z257" s="225"/>
      <c r="AA257" s="224"/>
      <c r="AB257" s="31"/>
      <c r="AC257" s="31"/>
      <c r="AD257" s="31"/>
      <c r="AE257" s="31"/>
      <c r="AF257" s="31"/>
      <c r="AG257" s="31"/>
      <c r="AH257" s="225"/>
      <c r="AI257" s="224"/>
      <c r="AJ257" s="31"/>
      <c r="AK257" s="31"/>
      <c r="AL257" s="31"/>
      <c r="AM257" s="225"/>
      <c r="AN257" s="224"/>
      <c r="AO257" s="31"/>
      <c r="AP257" s="31"/>
      <c r="AQ257" s="31"/>
      <c r="AR257" s="225"/>
    </row>
    <row r="258" spans="1:44" outlineLevel="1">
      <c r="A258" s="521">
        <f>ROW()</f>
        <v>258</v>
      </c>
      <c r="B258" s="35"/>
      <c r="C258" s="756" t="s">
        <v>228</v>
      </c>
      <c r="F258" s="177"/>
      <c r="G258" s="1532"/>
      <c r="H258" s="92"/>
      <c r="I258" s="78"/>
      <c r="J258" s="183"/>
      <c r="K258" s="78"/>
      <c r="L258" s="78"/>
      <c r="M258" s="78"/>
      <c r="N258" s="196"/>
      <c r="O258" s="183"/>
      <c r="P258" s="78"/>
      <c r="Q258" s="78"/>
      <c r="R258" s="78"/>
      <c r="S258" s="78"/>
      <c r="T258" s="224"/>
      <c r="U258" s="31"/>
      <c r="V258" s="31"/>
      <c r="W258" s="31"/>
      <c r="X258" s="31"/>
      <c r="Y258" s="31"/>
      <c r="Z258" s="225"/>
      <c r="AA258" s="224"/>
      <c r="AB258" s="31"/>
      <c r="AC258" s="31"/>
      <c r="AD258" s="31"/>
      <c r="AE258" s="31"/>
      <c r="AF258" s="31"/>
      <c r="AG258" s="31"/>
      <c r="AH258" s="225"/>
      <c r="AI258" s="224"/>
      <c r="AJ258" s="31"/>
      <c r="AK258" s="31"/>
      <c r="AL258" s="31"/>
      <c r="AM258" s="225"/>
      <c r="AN258" s="224"/>
      <c r="AO258" s="31"/>
      <c r="AP258" s="31"/>
      <c r="AQ258" s="31"/>
      <c r="AR258" s="225"/>
    </row>
    <row r="259" spans="1:44" outlineLevel="1">
      <c r="A259" s="521">
        <f>ROW()</f>
        <v>259</v>
      </c>
      <c r="B259" s="35"/>
      <c r="D259" s="33" t="s">
        <v>145</v>
      </c>
      <c r="E259" s="140"/>
      <c r="F259" s="64"/>
      <c r="G259" s="1532"/>
      <c r="H259" s="92"/>
      <c r="I259" s="78"/>
      <c r="J259" s="183"/>
      <c r="K259" s="78"/>
      <c r="L259" s="78"/>
      <c r="M259" s="78"/>
      <c r="N259" s="196"/>
      <c r="O259" s="183"/>
      <c r="P259" s="78"/>
      <c r="Q259" s="78"/>
      <c r="R259" s="78"/>
      <c r="S259" s="78"/>
      <c r="T259" s="236"/>
      <c r="U259" s="31"/>
      <c r="V259" s="31"/>
      <c r="W259" s="142"/>
      <c r="X259" s="142"/>
      <c r="Y259" s="142"/>
      <c r="Z259" s="237"/>
      <c r="AA259" s="224"/>
      <c r="AB259" s="31"/>
      <c r="AC259" s="31"/>
      <c r="AD259" s="31"/>
      <c r="AE259" s="31"/>
      <c r="AF259" s="31"/>
      <c r="AG259" s="31"/>
      <c r="AH259" s="225"/>
      <c r="AI259" s="224"/>
      <c r="AJ259" s="31"/>
      <c r="AK259" s="31"/>
      <c r="AL259" s="31"/>
      <c r="AM259" s="225"/>
      <c r="AN259" s="224">
        <f t="shared" ref="AN259:AR259" si="166">AN161*AN$13</f>
        <v>0.52302419958654134</v>
      </c>
      <c r="AO259" s="31">
        <f t="shared" si="166"/>
        <v>0.56814587775520964</v>
      </c>
      <c r="AP259" s="31">
        <f t="shared" si="166"/>
        <v>0.60035497668099314</v>
      </c>
      <c r="AQ259" s="31">
        <f t="shared" si="166"/>
        <v>0.64872715200257025</v>
      </c>
      <c r="AR259" s="225">
        <f t="shared" si="166"/>
        <v>0.65942388322917611</v>
      </c>
    </row>
    <row r="260" spans="1:44" outlineLevel="1">
      <c r="A260" s="521">
        <f>ROW()</f>
        <v>260</v>
      </c>
      <c r="B260" s="35"/>
      <c r="D260" s="33" t="s">
        <v>154</v>
      </c>
      <c r="E260" s="140"/>
      <c r="F260" s="64"/>
      <c r="G260" s="1532"/>
      <c r="H260" s="92"/>
      <c r="I260" s="78"/>
      <c r="J260" s="183"/>
      <c r="K260" s="78"/>
      <c r="L260" s="78"/>
      <c r="M260" s="78"/>
      <c r="N260" s="196"/>
      <c r="O260" s="183"/>
      <c r="P260" s="78"/>
      <c r="Q260" s="78"/>
      <c r="R260" s="78"/>
      <c r="S260" s="78"/>
      <c r="T260" s="236"/>
      <c r="U260" s="31"/>
      <c r="V260" s="31"/>
      <c r="W260" s="142"/>
      <c r="X260" s="142"/>
      <c r="Y260" s="142"/>
      <c r="Z260" s="237"/>
      <c r="AA260" s="224"/>
      <c r="AB260" s="31"/>
      <c r="AC260" s="31"/>
      <c r="AD260" s="31"/>
      <c r="AE260" s="31"/>
      <c r="AF260" s="31"/>
      <c r="AG260" s="31"/>
      <c r="AH260" s="225"/>
      <c r="AI260" s="224"/>
      <c r="AJ260" s="31"/>
      <c r="AK260" s="31"/>
      <c r="AL260" s="31"/>
      <c r="AM260" s="225"/>
      <c r="AN260" s="224">
        <f t="shared" ref="AN260:AR260" si="167">AN162*AN$13</f>
        <v>4.1114757659746724E-2</v>
      </c>
      <c r="AO260" s="31">
        <f t="shared" si="167"/>
        <v>4.2833608748500361E-2</v>
      </c>
      <c r="AP260" s="31">
        <f t="shared" si="167"/>
        <v>4.4599339262437226E-2</v>
      </c>
      <c r="AQ260" s="31">
        <f t="shared" si="167"/>
        <v>4.7279895799315172E-2</v>
      </c>
      <c r="AR260" s="225">
        <f t="shared" si="167"/>
        <v>4.8247639186297729E-2</v>
      </c>
    </row>
    <row r="261" spans="1:44" outlineLevel="1">
      <c r="A261" s="521">
        <f>ROW()</f>
        <v>261</v>
      </c>
      <c r="B261" s="35"/>
      <c r="D261" s="33" t="s">
        <v>160</v>
      </c>
      <c r="E261" s="140"/>
      <c r="F261" s="64"/>
      <c r="G261" s="1532"/>
      <c r="H261" s="92"/>
      <c r="I261" s="78"/>
      <c r="J261" s="183"/>
      <c r="K261" s="78"/>
      <c r="L261" s="78"/>
      <c r="M261" s="78"/>
      <c r="N261" s="196"/>
      <c r="O261" s="183"/>
      <c r="P261" s="78"/>
      <c r="Q261" s="78"/>
      <c r="R261" s="78"/>
      <c r="S261" s="78"/>
      <c r="T261" s="236"/>
      <c r="U261" s="31"/>
      <c r="V261" s="31"/>
      <c r="W261" s="142"/>
      <c r="X261" s="142"/>
      <c r="Y261" s="142"/>
      <c r="Z261" s="237"/>
      <c r="AA261" s="224"/>
      <c r="AB261" s="31"/>
      <c r="AC261" s="31"/>
      <c r="AD261" s="31"/>
      <c r="AE261" s="31"/>
      <c r="AF261" s="31"/>
      <c r="AG261" s="31"/>
      <c r="AH261" s="225"/>
      <c r="AI261" s="224"/>
      <c r="AJ261" s="31"/>
      <c r="AK261" s="31"/>
      <c r="AL261" s="31"/>
      <c r="AM261" s="225"/>
      <c r="AN261" s="224">
        <f t="shared" ref="AN261:AR261" si="168">AN163*AN$13</f>
        <v>1.3093201827872141</v>
      </c>
      <c r="AO261" s="31">
        <f t="shared" si="168"/>
        <v>1.3608992128369015</v>
      </c>
      <c r="AP261" s="31">
        <f t="shared" si="168"/>
        <v>1.4107049727812127</v>
      </c>
      <c r="AQ261" s="31">
        <f t="shared" si="168"/>
        <v>1.4770807263386851</v>
      </c>
      <c r="AR261" s="225">
        <f t="shared" si="168"/>
        <v>1.5156682025279071</v>
      </c>
    </row>
    <row r="262" spans="1:44" outlineLevel="1">
      <c r="A262" s="521">
        <f>ROW()</f>
        <v>262</v>
      </c>
      <c r="B262" s="35"/>
      <c r="D262" s="33" t="s">
        <v>161</v>
      </c>
      <c r="E262" s="140"/>
      <c r="F262" s="64"/>
      <c r="G262" s="1532"/>
      <c r="H262" s="92"/>
      <c r="I262" s="78"/>
      <c r="J262" s="183"/>
      <c r="K262" s="78"/>
      <c r="L262" s="78"/>
      <c r="M262" s="78"/>
      <c r="N262" s="196"/>
      <c r="O262" s="183"/>
      <c r="P262" s="78"/>
      <c r="Q262" s="78"/>
      <c r="R262" s="78"/>
      <c r="S262" s="78"/>
      <c r="T262" s="236"/>
      <c r="U262" s="31"/>
      <c r="V262" s="31"/>
      <c r="W262" s="142"/>
      <c r="X262" s="142"/>
      <c r="Y262" s="142"/>
      <c r="Z262" s="237"/>
      <c r="AA262" s="224"/>
      <c r="AB262" s="31"/>
      <c r="AC262" s="31"/>
      <c r="AD262" s="31"/>
      <c r="AE262" s="31"/>
      <c r="AF262" s="31"/>
      <c r="AG262" s="31"/>
      <c r="AH262" s="225"/>
      <c r="AI262" s="224"/>
      <c r="AJ262" s="31"/>
      <c r="AK262" s="31"/>
      <c r="AL262" s="31"/>
      <c r="AM262" s="225"/>
      <c r="AN262" s="224">
        <f t="shared" ref="AN262:AR262" si="169">AN164*AN$13</f>
        <v>1.0441596099572217</v>
      </c>
      <c r="AO262" s="31">
        <f t="shared" si="169"/>
        <v>1.0917706836912104</v>
      </c>
      <c r="AP262" s="31">
        <f t="shared" si="169"/>
        <v>1.1361342192298387</v>
      </c>
      <c r="AQ262" s="31">
        <f t="shared" si="169"/>
        <v>1.2058238807050068</v>
      </c>
      <c r="AR262" s="225">
        <f t="shared" si="169"/>
        <v>1.2331982746651442</v>
      </c>
    </row>
    <row r="263" spans="1:44" outlineLevel="1">
      <c r="A263" s="521">
        <f>ROW()</f>
        <v>263</v>
      </c>
      <c r="B263" s="35"/>
      <c r="D263" s="45" t="s">
        <v>163</v>
      </c>
      <c r="E263" s="138"/>
      <c r="F263" s="66"/>
      <c r="G263" s="1533"/>
      <c r="H263" s="136"/>
      <c r="I263" s="134"/>
      <c r="J263" s="189"/>
      <c r="K263" s="134"/>
      <c r="L263" s="134"/>
      <c r="M263" s="134"/>
      <c r="N263" s="199"/>
      <c r="O263" s="189"/>
      <c r="P263" s="134"/>
      <c r="Q263" s="134"/>
      <c r="R263" s="134"/>
      <c r="S263" s="134"/>
      <c r="T263" s="238"/>
      <c r="U263" s="57"/>
      <c r="V263" s="57"/>
      <c r="W263" s="146"/>
      <c r="X263" s="146"/>
      <c r="Y263" s="146"/>
      <c r="Z263" s="239"/>
      <c r="AA263" s="226"/>
      <c r="AB263" s="57"/>
      <c r="AC263" s="57"/>
      <c r="AD263" s="57"/>
      <c r="AE263" s="57"/>
      <c r="AF263" s="57"/>
      <c r="AG263" s="57"/>
      <c r="AH263" s="227"/>
      <c r="AI263" s="226"/>
      <c r="AJ263" s="57"/>
      <c r="AK263" s="57"/>
      <c r="AL263" s="57"/>
      <c r="AM263" s="227"/>
      <c r="AN263" s="226">
        <f t="shared" ref="AN263:AR263" si="170">AN165*AN$13</f>
        <v>18.258614623509157</v>
      </c>
      <c r="AO263" s="57">
        <f t="shared" si="170"/>
        <v>19.263920634341908</v>
      </c>
      <c r="AP263" s="57">
        <f t="shared" si="170"/>
        <v>20.141817632389106</v>
      </c>
      <c r="AQ263" s="57">
        <f t="shared" si="170"/>
        <v>21.83381913382097</v>
      </c>
      <c r="AR263" s="227">
        <f t="shared" si="170"/>
        <v>22.190347316288843</v>
      </c>
    </row>
    <row r="264" spans="1:44" outlineLevel="1">
      <c r="A264" s="521">
        <f>ROW()</f>
        <v>264</v>
      </c>
      <c r="B264" s="35"/>
      <c r="D264" s="33" t="s">
        <v>24</v>
      </c>
      <c r="E264" s="140"/>
      <c r="F264" s="64"/>
      <c r="G264" s="1532"/>
      <c r="H264" s="92"/>
      <c r="I264" s="78"/>
      <c r="J264" s="183"/>
      <c r="K264" s="78"/>
      <c r="L264" s="78"/>
      <c r="M264" s="78"/>
      <c r="N264" s="196"/>
      <c r="O264" s="183"/>
      <c r="P264" s="78"/>
      <c r="Q264" s="78"/>
      <c r="R264" s="78"/>
      <c r="S264" s="78"/>
      <c r="T264" s="224"/>
      <c r="U264" s="31"/>
      <c r="V264" s="31"/>
      <c r="W264" s="31"/>
      <c r="X264" s="31"/>
      <c r="Y264" s="31"/>
      <c r="Z264" s="225"/>
      <c r="AA264" s="224"/>
      <c r="AB264" s="31"/>
      <c r="AC264" s="31"/>
      <c r="AD264" s="31"/>
      <c r="AE264" s="31"/>
      <c r="AF264" s="31"/>
      <c r="AG264" s="31"/>
      <c r="AH264" s="225"/>
      <c r="AI264" s="224"/>
      <c r="AJ264" s="31"/>
      <c r="AK264" s="31"/>
      <c r="AL264" s="31"/>
      <c r="AM264" s="225"/>
      <c r="AN264" s="224">
        <f t="shared" ref="AN264:AR264" si="171">SUM(AN259:AN263)</f>
        <v>21.17623337349988</v>
      </c>
      <c r="AO264" s="31">
        <f t="shared" si="171"/>
        <v>22.327570017373731</v>
      </c>
      <c r="AP264" s="31">
        <f t="shared" si="171"/>
        <v>23.333611140343589</v>
      </c>
      <c r="AQ264" s="31">
        <f t="shared" si="171"/>
        <v>25.212730788666548</v>
      </c>
      <c r="AR264" s="225">
        <f t="shared" si="171"/>
        <v>25.646885315897368</v>
      </c>
    </row>
    <row r="265" spans="1:44" ht="13.5" outlineLevel="1" thickBot="1">
      <c r="A265" s="521">
        <f>ROW()</f>
        <v>265</v>
      </c>
      <c r="B265" s="35"/>
      <c r="C265" s="756" t="s">
        <v>130</v>
      </c>
      <c r="E265" s="1130"/>
      <c r="F265" s="1130" t="s">
        <v>222</v>
      </c>
      <c r="G265" s="1130" t="s">
        <v>806</v>
      </c>
      <c r="H265" s="92"/>
      <c r="J265" s="183"/>
      <c r="K265" s="78"/>
      <c r="L265" s="78"/>
      <c r="M265" s="78"/>
      <c r="N265" s="196"/>
      <c r="O265" s="183"/>
      <c r="P265" s="78"/>
      <c r="Q265" s="78"/>
      <c r="R265" s="78"/>
      <c r="S265" s="78"/>
      <c r="T265" s="224"/>
      <c r="U265" s="31"/>
      <c r="V265" s="31"/>
      <c r="W265" s="31"/>
      <c r="X265" s="31"/>
      <c r="Y265" s="31"/>
      <c r="Z265" s="225"/>
      <c r="AA265" s="224"/>
      <c r="AB265" s="31"/>
      <c r="AC265" s="31"/>
      <c r="AD265" s="31"/>
      <c r="AE265" s="31"/>
      <c r="AF265" s="31"/>
      <c r="AG265" s="31"/>
      <c r="AH265" s="225"/>
      <c r="AI265" s="224"/>
      <c r="AJ265" s="31"/>
      <c r="AK265" s="31"/>
      <c r="AL265" s="31"/>
      <c r="AM265" s="225"/>
      <c r="AN265" s="224"/>
      <c r="AO265" s="31"/>
      <c r="AP265" s="31"/>
      <c r="AQ265" s="31"/>
      <c r="AR265" s="225"/>
    </row>
    <row r="266" spans="1:44" outlineLevel="1">
      <c r="A266" s="521">
        <f>ROW()</f>
        <v>266</v>
      </c>
      <c r="B266" s="35"/>
      <c r="D266" s="33" t="s">
        <v>145</v>
      </c>
      <c r="E266" s="140">
        <f t="shared" ref="E266:E271" si="172">F266/$F$271</f>
        <v>1.6426546062680458E-2</v>
      </c>
      <c r="F266" s="64">
        <f t="shared" ref="F266:F271" si="173">SUMPRODUCT($AN$194:$AR$194,AN266:AR266)</f>
        <v>2.5792573162828303</v>
      </c>
      <c r="G266" s="1628">
        <f t="shared" ref="G266:G278" si="174">SUM(AN266:AR266)</f>
        <v>3.4249628861295491</v>
      </c>
      <c r="H266" s="92"/>
      <c r="J266" s="183"/>
      <c r="K266" s="78"/>
      <c r="L266" s="78"/>
      <c r="M266" s="78"/>
      <c r="N266" s="196"/>
      <c r="O266" s="183"/>
      <c r="P266" s="78"/>
      <c r="Q266" s="78"/>
      <c r="R266" s="78"/>
      <c r="S266" s="78"/>
      <c r="T266" s="236"/>
      <c r="U266" s="31"/>
      <c r="V266" s="31"/>
      <c r="W266" s="142"/>
      <c r="X266" s="142"/>
      <c r="Y266" s="142"/>
      <c r="Z266" s="237"/>
      <c r="AA266" s="224"/>
      <c r="AB266" s="31"/>
      <c r="AC266" s="31"/>
      <c r="AD266" s="31"/>
      <c r="AE266" s="31"/>
      <c r="AF266" s="31"/>
      <c r="AG266" s="31"/>
      <c r="AH266" s="225"/>
      <c r="AI266" s="224"/>
      <c r="AJ266" s="31"/>
      <c r="AK266" s="31"/>
      <c r="AL266" s="31"/>
      <c r="AM266" s="225"/>
      <c r="AN266" s="224">
        <f t="shared" ref="AN266:AR266" si="175">AN168*AN$13</f>
        <v>0.52302419958654134</v>
      </c>
      <c r="AO266" s="31">
        <f t="shared" si="175"/>
        <v>0.59170490419617128</v>
      </c>
      <c r="AP266" s="31">
        <f t="shared" si="175"/>
        <v>0.6597821109506079</v>
      </c>
      <c r="AQ266" s="31">
        <f t="shared" si="175"/>
        <v>0.76704088003518534</v>
      </c>
      <c r="AR266" s="225">
        <f t="shared" si="175"/>
        <v>0.88341079136104284</v>
      </c>
    </row>
    <row r="267" spans="1:44" outlineLevel="1">
      <c r="A267" s="521">
        <f>ROW()</f>
        <v>267</v>
      </c>
      <c r="B267" s="35"/>
      <c r="D267" s="33" t="s">
        <v>154</v>
      </c>
      <c r="E267" s="140">
        <f t="shared" si="172"/>
        <v>3.4140070448925217E-3</v>
      </c>
      <c r="F267" s="64">
        <f t="shared" si="173"/>
        <v>0.53605929175736144</v>
      </c>
      <c r="G267" s="1628">
        <f t="shared" si="174"/>
        <v>0.74023971824126433</v>
      </c>
      <c r="H267" s="92"/>
      <c r="J267" s="183"/>
      <c r="K267" s="78"/>
      <c r="L267" s="78"/>
      <c r="M267" s="78"/>
      <c r="N267" s="196"/>
      <c r="O267" s="183"/>
      <c r="P267" s="78"/>
      <c r="Q267" s="78"/>
      <c r="R267" s="78"/>
      <c r="S267" s="78"/>
      <c r="T267" s="236"/>
      <c r="U267" s="31"/>
      <c r="V267" s="31"/>
      <c r="W267" s="142"/>
      <c r="X267" s="142"/>
      <c r="Y267" s="142"/>
      <c r="Z267" s="237"/>
      <c r="AA267" s="224"/>
      <c r="AB267" s="31"/>
      <c r="AC267" s="31"/>
      <c r="AD267" s="31"/>
      <c r="AE267" s="31"/>
      <c r="AF267" s="31"/>
      <c r="AG267" s="31"/>
      <c r="AH267" s="225"/>
      <c r="AI267" s="224"/>
      <c r="AJ267" s="31"/>
      <c r="AK267" s="31"/>
      <c r="AL267" s="31"/>
      <c r="AM267" s="225"/>
      <c r="AN267" s="224">
        <f t="shared" ref="AN267:AR267" si="176">AN169*AN$13</f>
        <v>4.1114757659746724E-2</v>
      </c>
      <c r="AO267" s="31">
        <f t="shared" si="176"/>
        <v>8.7120886012235541E-2</v>
      </c>
      <c r="AP267" s="31">
        <f t="shared" si="176"/>
        <v>0.1270111034992184</v>
      </c>
      <c r="AQ267" s="31">
        <f t="shared" si="176"/>
        <v>0.18946748451840045</v>
      </c>
      <c r="AR267" s="225">
        <f t="shared" si="176"/>
        <v>0.29552548655166316</v>
      </c>
    </row>
    <row r="268" spans="1:44" outlineLevel="1">
      <c r="A268" s="521">
        <f>ROW()</f>
        <v>268</v>
      </c>
      <c r="B268" s="35"/>
      <c r="D268" s="33" t="s">
        <v>160</v>
      </c>
      <c r="E268" s="140">
        <f t="shared" si="172"/>
        <v>5.4503083231171791E-2</v>
      </c>
      <c r="F268" s="64">
        <f t="shared" si="173"/>
        <v>8.5579449050065648</v>
      </c>
      <c r="G268" s="1628">
        <f t="shared" si="174"/>
        <v>11.499433016668313</v>
      </c>
      <c r="H268" s="92"/>
      <c r="J268" s="183"/>
      <c r="K268" s="78"/>
      <c r="L268" s="78"/>
      <c r="M268" s="78"/>
      <c r="N268" s="196"/>
      <c r="O268" s="183"/>
      <c r="P268" s="78"/>
      <c r="Q268" s="78"/>
      <c r="R268" s="78"/>
      <c r="S268" s="78"/>
      <c r="T268" s="236"/>
      <c r="U268" s="31"/>
      <c r="V268" s="31"/>
      <c r="W268" s="142"/>
      <c r="X268" s="142"/>
      <c r="Y268" s="142"/>
      <c r="Z268" s="237"/>
      <c r="AA268" s="224"/>
      <c r="AB268" s="31"/>
      <c r="AC268" s="31"/>
      <c r="AD268" s="31"/>
      <c r="AE268" s="31"/>
      <c r="AF268" s="31"/>
      <c r="AG268" s="31"/>
      <c r="AH268" s="225"/>
      <c r="AI268" s="224"/>
      <c r="AJ268" s="31"/>
      <c r="AK268" s="31"/>
      <c r="AL268" s="31"/>
      <c r="AM268" s="225"/>
      <c r="AN268" s="224">
        <f t="shared" ref="AN268:AR268" si="177">AN170*AN$13</f>
        <v>1.3093201827872141</v>
      </c>
      <c r="AO268" s="31">
        <f t="shared" si="177"/>
        <v>1.8100176872533404</v>
      </c>
      <c r="AP268" s="31">
        <f t="shared" si="177"/>
        <v>2.2893966387548224</v>
      </c>
      <c r="AQ268" s="31">
        <f t="shared" si="177"/>
        <v>2.78531774851281</v>
      </c>
      <c r="AR268" s="225">
        <f t="shared" si="177"/>
        <v>3.3053807593601272</v>
      </c>
    </row>
    <row r="269" spans="1:44" outlineLevel="1">
      <c r="A269" s="521">
        <f>ROW()</f>
        <v>269</v>
      </c>
      <c r="B269" s="35"/>
      <c r="D269" s="33" t="s">
        <v>161</v>
      </c>
      <c r="E269" s="140">
        <f t="shared" si="172"/>
        <v>4.7532485252733875E-2</v>
      </c>
      <c r="F269" s="64">
        <f t="shared" si="173"/>
        <v>7.4634381373544905</v>
      </c>
      <c r="G269" s="1628">
        <f t="shared" si="174"/>
        <v>10.072966831893966</v>
      </c>
      <c r="H269" s="92"/>
      <c r="J269" s="183"/>
      <c r="K269" s="78"/>
      <c r="L269" s="78"/>
      <c r="M269" s="78"/>
      <c r="N269" s="196"/>
      <c r="O269" s="183"/>
      <c r="P269" s="78"/>
      <c r="Q269" s="78"/>
      <c r="R269" s="78"/>
      <c r="S269" s="78"/>
      <c r="T269" s="236"/>
      <c r="U269" s="31"/>
      <c r="V269" s="31"/>
      <c r="W269" s="142"/>
      <c r="X269" s="142"/>
      <c r="Y269" s="142"/>
      <c r="Z269" s="237"/>
      <c r="AA269" s="224"/>
      <c r="AB269" s="31"/>
      <c r="AC269" s="31"/>
      <c r="AD269" s="31"/>
      <c r="AE269" s="31"/>
      <c r="AF269" s="31"/>
      <c r="AG269" s="31"/>
      <c r="AH269" s="225"/>
      <c r="AI269" s="224"/>
      <c r="AJ269" s="31"/>
      <c r="AK269" s="31"/>
      <c r="AL269" s="31"/>
      <c r="AM269" s="225"/>
      <c r="AN269" s="224">
        <f t="shared" ref="AN269:AR269" si="178">AN171*AN$13</f>
        <v>1.0441596099572217</v>
      </c>
      <c r="AO269" s="31">
        <f t="shared" si="178"/>
        <v>1.5001942760683247</v>
      </c>
      <c r="AP269" s="31">
        <f t="shared" si="178"/>
        <v>1.984461321348705</v>
      </c>
      <c r="AQ269" s="31">
        <f t="shared" si="178"/>
        <v>2.5073564571697662</v>
      </c>
      <c r="AR269" s="225">
        <f t="shared" si="178"/>
        <v>3.0367951673499491</v>
      </c>
    </row>
    <row r="270" spans="1:44" outlineLevel="1">
      <c r="A270" s="521">
        <f>ROW()</f>
        <v>270</v>
      </c>
      <c r="B270" s="35"/>
      <c r="D270" s="45" t="s">
        <v>163</v>
      </c>
      <c r="E270" s="138">
        <f t="shared" si="172"/>
        <v>0.87812387840852135</v>
      </c>
      <c r="F270" s="66">
        <f t="shared" si="173"/>
        <v>137.88092940204186</v>
      </c>
      <c r="G270" s="1629">
        <f t="shared" si="174"/>
        <v>186.19611687212569</v>
      </c>
      <c r="H270" s="136"/>
      <c r="I270" s="134"/>
      <c r="J270" s="189"/>
      <c r="K270" s="134"/>
      <c r="L270" s="134"/>
      <c r="M270" s="134"/>
      <c r="N270" s="199"/>
      <c r="O270" s="189"/>
      <c r="P270" s="134"/>
      <c r="Q270" s="134"/>
      <c r="R270" s="134"/>
      <c r="S270" s="134"/>
      <c r="T270" s="238"/>
      <c r="U270" s="57"/>
      <c r="V270" s="57"/>
      <c r="W270" s="146"/>
      <c r="X270" s="146"/>
      <c r="Y270" s="146"/>
      <c r="Z270" s="239"/>
      <c r="AA270" s="226"/>
      <c r="AB270" s="57"/>
      <c r="AC270" s="57"/>
      <c r="AD270" s="57"/>
      <c r="AE270" s="57"/>
      <c r="AF270" s="57"/>
      <c r="AG270" s="57"/>
      <c r="AH270" s="227"/>
      <c r="AI270" s="226"/>
      <c r="AJ270" s="57"/>
      <c r="AK270" s="57"/>
      <c r="AL270" s="57"/>
      <c r="AM270" s="227"/>
      <c r="AN270" s="226">
        <f t="shared" ref="AN270:AR270" si="179">AN172*AN$13</f>
        <v>18.258614623509157</v>
      </c>
      <c r="AO270" s="57">
        <f t="shared" si="179"/>
        <v>26.567506441187028</v>
      </c>
      <c r="AP270" s="57">
        <f t="shared" si="179"/>
        <v>38.997196665454524</v>
      </c>
      <c r="AQ270" s="57">
        <f t="shared" si="179"/>
        <v>48.234192131004498</v>
      </c>
      <c r="AR270" s="227">
        <f t="shared" si="179"/>
        <v>54.138607010970489</v>
      </c>
    </row>
    <row r="271" spans="1:44" outlineLevel="1">
      <c r="A271" s="521">
        <f>ROW()</f>
        <v>271</v>
      </c>
      <c r="B271" s="35"/>
      <c r="D271" s="33" t="s">
        <v>24</v>
      </c>
      <c r="E271" s="140">
        <f t="shared" si="172"/>
        <v>1</v>
      </c>
      <c r="F271" s="64">
        <f t="shared" si="173"/>
        <v>157.01762905244311</v>
      </c>
      <c r="G271" s="1628">
        <f t="shared" si="174"/>
        <v>211.9337193250588</v>
      </c>
      <c r="H271" s="92"/>
      <c r="I271" s="78"/>
      <c r="J271" s="183"/>
      <c r="K271" s="78"/>
      <c r="L271" s="78"/>
      <c r="M271" s="78"/>
      <c r="N271" s="196"/>
      <c r="O271" s="183"/>
      <c r="P271" s="78"/>
      <c r="Q271" s="78"/>
      <c r="R271" s="78"/>
      <c r="S271" s="78"/>
      <c r="T271" s="224"/>
      <c r="U271" s="31"/>
      <c r="V271" s="31"/>
      <c r="W271" s="31"/>
      <c r="X271" s="31"/>
      <c r="Y271" s="31"/>
      <c r="Z271" s="225"/>
      <c r="AA271" s="224"/>
      <c r="AB271" s="31"/>
      <c r="AC271" s="31"/>
      <c r="AD271" s="31"/>
      <c r="AE271" s="31"/>
      <c r="AF271" s="31"/>
      <c r="AG271" s="31"/>
      <c r="AH271" s="225"/>
      <c r="AI271" s="224"/>
      <c r="AJ271" s="31"/>
      <c r="AK271" s="31"/>
      <c r="AL271" s="31"/>
      <c r="AM271" s="225"/>
      <c r="AN271" s="224">
        <f t="shared" ref="AN271:AR271" si="180">SUM(AN266:AN270)</f>
        <v>21.17623337349988</v>
      </c>
      <c r="AO271" s="31">
        <f t="shared" si="180"/>
        <v>30.556544194717098</v>
      </c>
      <c r="AP271" s="31">
        <f t="shared" si="180"/>
        <v>44.057847840007881</v>
      </c>
      <c r="AQ271" s="31">
        <f t="shared" si="180"/>
        <v>54.483374701240663</v>
      </c>
      <c r="AR271" s="225">
        <f t="shared" si="180"/>
        <v>61.65971921559327</v>
      </c>
    </row>
    <row r="272" spans="1:44" ht="13.5" outlineLevel="1" thickBot="1">
      <c r="A272" s="521">
        <f>ROW()</f>
        <v>272</v>
      </c>
      <c r="B272" s="35"/>
      <c r="C272" s="756" t="s">
        <v>229</v>
      </c>
      <c r="E272" s="1130"/>
      <c r="F272" s="1130" t="s">
        <v>222</v>
      </c>
      <c r="G272" s="1130" t="s">
        <v>806</v>
      </c>
      <c r="H272" s="92"/>
      <c r="J272" s="183"/>
      <c r="K272" s="78"/>
      <c r="L272" s="78"/>
      <c r="M272" s="78"/>
      <c r="N272" s="196"/>
      <c r="O272" s="183"/>
      <c r="P272" s="78"/>
      <c r="Q272" s="78"/>
      <c r="R272" s="78"/>
      <c r="S272" s="78"/>
      <c r="T272" s="224"/>
      <c r="U272" s="31"/>
      <c r="V272" s="31"/>
      <c r="W272" s="31"/>
      <c r="X272" s="31"/>
      <c r="Y272" s="31"/>
      <c r="Z272" s="225"/>
      <c r="AA272" s="224"/>
      <c r="AB272" s="31"/>
      <c r="AC272" s="31"/>
      <c r="AD272" s="31"/>
      <c r="AE272" s="31"/>
      <c r="AF272" s="31"/>
      <c r="AG272" s="31"/>
      <c r="AH272" s="225"/>
      <c r="AI272" s="224"/>
      <c r="AJ272" s="31"/>
      <c r="AK272" s="31"/>
      <c r="AL272" s="31"/>
      <c r="AM272" s="225"/>
      <c r="AN272" s="224"/>
      <c r="AO272" s="31"/>
      <c r="AP272" s="31"/>
      <c r="AQ272" s="31"/>
      <c r="AR272" s="225"/>
    </row>
    <row r="273" spans="1:44" outlineLevel="1">
      <c r="A273" s="521">
        <f>ROW()</f>
        <v>273</v>
      </c>
      <c r="B273" s="35"/>
      <c r="D273" s="33" t="s">
        <v>145</v>
      </c>
      <c r="E273" s="140">
        <f t="shared" ref="E273:E278" si="181">F273/$F$278</f>
        <v>9.1512519814119828E-2</v>
      </c>
      <c r="F273" s="64">
        <f t="shared" ref="F273:F278" si="182">SUMPRODUCT($AN$194:$AR$194,AN273:AR273)</f>
        <v>244.50630755068275</v>
      </c>
      <c r="G273" s="1628">
        <f t="shared" si="174"/>
        <v>322.27058543533235</v>
      </c>
      <c r="H273" s="92"/>
      <c r="J273" s="183"/>
      <c r="K273" s="78"/>
      <c r="L273" s="78"/>
      <c r="M273" s="78"/>
      <c r="N273" s="196"/>
      <c r="O273" s="183"/>
      <c r="P273" s="78"/>
      <c r="Q273" s="78"/>
      <c r="R273" s="78"/>
      <c r="S273" s="78"/>
      <c r="T273" s="236"/>
      <c r="U273" s="31"/>
      <c r="V273" s="31"/>
      <c r="W273" s="142"/>
      <c r="X273" s="142"/>
      <c r="Y273" s="142"/>
      <c r="Z273" s="237"/>
      <c r="AA273" s="224"/>
      <c r="AB273" s="31"/>
      <c r="AC273" s="31"/>
      <c r="AD273" s="31"/>
      <c r="AE273" s="31"/>
      <c r="AF273" s="31"/>
      <c r="AG273" s="31"/>
      <c r="AH273" s="225"/>
      <c r="AI273" s="224"/>
      <c r="AJ273" s="31"/>
      <c r="AK273" s="31"/>
      <c r="AL273" s="31"/>
      <c r="AM273" s="225"/>
      <c r="AN273" s="224">
        <f t="shared" ref="AN273:AR273" si="183">AN175*AN$13</f>
        <v>53.593844330911111</v>
      </c>
      <c r="AO273" s="31">
        <f t="shared" si="183"/>
        <v>60.022465324277988</v>
      </c>
      <c r="AP273" s="31">
        <f t="shared" si="183"/>
        <v>65.33696821697032</v>
      </c>
      <c r="AQ273" s="31">
        <f t="shared" si="183"/>
        <v>70.885988682148366</v>
      </c>
      <c r="AR273" s="225">
        <f t="shared" si="183"/>
        <v>72.431318881024595</v>
      </c>
    </row>
    <row r="274" spans="1:44" outlineLevel="1">
      <c r="A274" s="521">
        <f>ROW()</f>
        <v>274</v>
      </c>
      <c r="B274" s="35"/>
      <c r="D274" s="33" t="s">
        <v>154</v>
      </c>
      <c r="E274" s="140">
        <f t="shared" si="181"/>
        <v>0.13448868150603308</v>
      </c>
      <c r="F274" s="64">
        <f t="shared" si="182"/>
        <v>359.3314990035521</v>
      </c>
      <c r="G274" s="1628">
        <f t="shared" si="174"/>
        <v>472.60307754607578</v>
      </c>
      <c r="H274" s="92"/>
      <c r="J274" s="183"/>
      <c r="K274" s="78"/>
      <c r="L274" s="78"/>
      <c r="M274" s="78"/>
      <c r="N274" s="196"/>
      <c r="O274" s="183"/>
      <c r="P274" s="78"/>
      <c r="Q274" s="78"/>
      <c r="R274" s="78"/>
      <c r="S274" s="78"/>
      <c r="T274" s="236"/>
      <c r="U274" s="31"/>
      <c r="V274" s="31"/>
      <c r="W274" s="142"/>
      <c r="X274" s="142"/>
      <c r="Y274" s="142"/>
      <c r="Z274" s="237"/>
      <c r="AA274" s="224"/>
      <c r="AB274" s="31"/>
      <c r="AC274" s="31"/>
      <c r="AD274" s="31"/>
      <c r="AE274" s="31"/>
      <c r="AF274" s="31"/>
      <c r="AG274" s="31"/>
      <c r="AH274" s="225"/>
      <c r="AI274" s="224"/>
      <c r="AJ274" s="31"/>
      <c r="AK274" s="31"/>
      <c r="AL274" s="31"/>
      <c r="AM274" s="225"/>
      <c r="AN274" s="224">
        <f t="shared" ref="AN274:AR274" si="184">AN176*AN$13</f>
        <v>81.968079177114419</v>
      </c>
      <c r="AO274" s="31">
        <f t="shared" si="184"/>
        <v>89.64779437166824</v>
      </c>
      <c r="AP274" s="31">
        <f t="shared" si="184"/>
        <v>95.005343278819026</v>
      </c>
      <c r="AQ274" s="31">
        <f t="shared" si="184"/>
        <v>101.89864274138758</v>
      </c>
      <c r="AR274" s="225">
        <f t="shared" si="184"/>
        <v>104.08321797708656</v>
      </c>
    </row>
    <row r="275" spans="1:44" outlineLevel="1">
      <c r="A275" s="521">
        <f>ROW()</f>
        <v>275</v>
      </c>
      <c r="B275" s="35"/>
      <c r="D275" s="33" t="s">
        <v>160</v>
      </c>
      <c r="E275" s="140">
        <f t="shared" si="181"/>
        <v>0.19825522584447985</v>
      </c>
      <c r="F275" s="64">
        <f t="shared" si="182"/>
        <v>529.705152063588</v>
      </c>
      <c r="G275" s="1628">
        <f t="shared" si="174"/>
        <v>696.68239781099942</v>
      </c>
      <c r="H275" s="92"/>
      <c r="J275" s="183"/>
      <c r="K275" s="78"/>
      <c r="L275" s="78"/>
      <c r="M275" s="78"/>
      <c r="N275" s="196"/>
      <c r="O275" s="183"/>
      <c r="P275" s="78"/>
      <c r="Q275" s="78"/>
      <c r="R275" s="78"/>
      <c r="S275" s="78"/>
      <c r="T275" s="236"/>
      <c r="U275" s="31"/>
      <c r="V275" s="31"/>
      <c r="W275" s="142"/>
      <c r="X275" s="142"/>
      <c r="Y275" s="142"/>
      <c r="Z275" s="237"/>
      <c r="AA275" s="224"/>
      <c r="AB275" s="31"/>
      <c r="AC275" s="31"/>
      <c r="AD275" s="31"/>
      <c r="AE275" s="31"/>
      <c r="AF275" s="31"/>
      <c r="AG275" s="31"/>
      <c r="AH275" s="225"/>
      <c r="AI275" s="224"/>
      <c r="AJ275" s="31"/>
      <c r="AK275" s="31"/>
      <c r="AL275" s="31"/>
      <c r="AM275" s="225"/>
      <c r="AN275" s="224">
        <f t="shared" ref="AN275:AR275" si="185">AN177*AN$13</f>
        <v>121.39701023174311</v>
      </c>
      <c r="AO275" s="31">
        <f t="shared" si="185"/>
        <v>131.67368134959395</v>
      </c>
      <c r="AP275" s="31">
        <f t="shared" si="185"/>
        <v>140.08456697154301</v>
      </c>
      <c r="AQ275" s="31">
        <f t="shared" si="185"/>
        <v>149.19406881380712</v>
      </c>
      <c r="AR275" s="225">
        <f t="shared" si="185"/>
        <v>154.33307044431211</v>
      </c>
    </row>
    <row r="276" spans="1:44" outlineLevel="1">
      <c r="A276" s="521">
        <f>ROW()</f>
        <v>276</v>
      </c>
      <c r="B276" s="35"/>
      <c r="D276" s="33" t="s">
        <v>161</v>
      </c>
      <c r="E276" s="140">
        <f t="shared" si="181"/>
        <v>0.20066104335672647</v>
      </c>
      <c r="F276" s="64">
        <f t="shared" si="182"/>
        <v>536.13309829165621</v>
      </c>
      <c r="G276" s="1628">
        <f t="shared" si="174"/>
        <v>705.52584077441441</v>
      </c>
      <c r="H276" s="92"/>
      <c r="J276" s="183"/>
      <c r="K276" s="78"/>
      <c r="L276" s="78"/>
      <c r="M276" s="78"/>
      <c r="N276" s="196"/>
      <c r="O276" s="183"/>
      <c r="P276" s="78"/>
      <c r="Q276" s="78"/>
      <c r="R276" s="78"/>
      <c r="S276" s="78"/>
      <c r="T276" s="236"/>
      <c r="U276" s="31"/>
      <c r="V276" s="31"/>
      <c r="W276" s="142"/>
      <c r="X276" s="142"/>
      <c r="Y276" s="142"/>
      <c r="Z276" s="237"/>
      <c r="AA276" s="224"/>
      <c r="AB276" s="31"/>
      <c r="AC276" s="31"/>
      <c r="AD276" s="31"/>
      <c r="AE276" s="31"/>
      <c r="AF276" s="31"/>
      <c r="AG276" s="31"/>
      <c r="AH276" s="225"/>
      <c r="AI276" s="224"/>
      <c r="AJ276" s="31"/>
      <c r="AK276" s="31"/>
      <c r="AL276" s="31"/>
      <c r="AM276" s="225"/>
      <c r="AN276" s="224">
        <f t="shared" ref="AN276:AR276" si="186">AN178*AN$13</f>
        <v>121.67456977963128</v>
      </c>
      <c r="AO276" s="31">
        <f t="shared" si="186"/>
        <v>132.53908796382814</v>
      </c>
      <c r="AP276" s="31">
        <f t="shared" si="186"/>
        <v>142.35747331546696</v>
      </c>
      <c r="AQ276" s="31">
        <f t="shared" si="186"/>
        <v>151.91625194877787</v>
      </c>
      <c r="AR276" s="225">
        <f t="shared" si="186"/>
        <v>157.03845776671014</v>
      </c>
    </row>
    <row r="277" spans="1:44" outlineLevel="1">
      <c r="A277" s="521">
        <f>ROW()</f>
        <v>277</v>
      </c>
      <c r="B277" s="35"/>
      <c r="D277" s="45" t="s">
        <v>163</v>
      </c>
      <c r="E277" s="138">
        <f t="shared" si="181"/>
        <v>0.3750825294786409</v>
      </c>
      <c r="F277" s="66">
        <f t="shared" si="182"/>
        <v>1002.158442318865</v>
      </c>
      <c r="G277" s="1629">
        <f t="shared" si="174"/>
        <v>1322.9577414845251</v>
      </c>
      <c r="H277" s="136"/>
      <c r="I277" s="134"/>
      <c r="J277" s="189"/>
      <c r="K277" s="134"/>
      <c r="L277" s="134"/>
      <c r="M277" s="134"/>
      <c r="N277" s="199"/>
      <c r="O277" s="189"/>
      <c r="P277" s="134"/>
      <c r="Q277" s="134"/>
      <c r="R277" s="134"/>
      <c r="S277" s="134"/>
      <c r="T277" s="238"/>
      <c r="U277" s="57"/>
      <c r="V277" s="57"/>
      <c r="W277" s="146"/>
      <c r="X277" s="146"/>
      <c r="Y277" s="146"/>
      <c r="Z277" s="239"/>
      <c r="AA277" s="226"/>
      <c r="AB277" s="57"/>
      <c r="AC277" s="57"/>
      <c r="AD277" s="57"/>
      <c r="AE277" s="57"/>
      <c r="AF277" s="57"/>
      <c r="AG277" s="57"/>
      <c r="AH277" s="227"/>
      <c r="AI277" s="226"/>
      <c r="AJ277" s="57"/>
      <c r="AK277" s="57"/>
      <c r="AL277" s="57"/>
      <c r="AM277" s="227"/>
      <c r="AN277" s="226">
        <f t="shared" ref="AN277:AR277" si="187">AN179*AN$13</f>
        <v>213.46381983822477</v>
      </c>
      <c r="AO277" s="57">
        <f t="shared" si="187"/>
        <v>243.25278803961064</v>
      </c>
      <c r="AP277" s="57">
        <f t="shared" si="187"/>
        <v>270.40016405738436</v>
      </c>
      <c r="AQ277" s="57">
        <f t="shared" si="187"/>
        <v>292.01322481141494</v>
      </c>
      <c r="AR277" s="227">
        <f t="shared" si="187"/>
        <v>303.82774473789038</v>
      </c>
    </row>
    <row r="278" spans="1:44" outlineLevel="1">
      <c r="A278" s="521">
        <f>ROW()</f>
        <v>278</v>
      </c>
      <c r="B278" s="35"/>
      <c r="D278" s="33" t="s">
        <v>24</v>
      </c>
      <c r="E278" s="140">
        <f t="shared" si="181"/>
        <v>1</v>
      </c>
      <c r="F278" s="64">
        <f t="shared" si="182"/>
        <v>2671.8344992283437</v>
      </c>
      <c r="G278" s="1628">
        <f t="shared" si="174"/>
        <v>3520.0396430513465</v>
      </c>
      <c r="H278" s="92"/>
      <c r="I278" s="78"/>
      <c r="J278" s="183"/>
      <c r="K278" s="78"/>
      <c r="L278" s="78"/>
      <c r="M278" s="78"/>
      <c r="N278" s="196"/>
      <c r="O278" s="183"/>
      <c r="P278" s="78"/>
      <c r="Q278" s="78"/>
      <c r="R278" s="78"/>
      <c r="S278" s="78"/>
      <c r="T278" s="224"/>
      <c r="U278" s="31"/>
      <c r="V278" s="31"/>
      <c r="W278" s="31"/>
      <c r="X278" s="31"/>
      <c r="Y278" s="31"/>
      <c r="Z278" s="225"/>
      <c r="AA278" s="224"/>
      <c r="AB278" s="31"/>
      <c r="AC278" s="31"/>
      <c r="AD278" s="31"/>
      <c r="AE278" s="31"/>
      <c r="AF278" s="31"/>
      <c r="AG278" s="31"/>
      <c r="AH278" s="225"/>
      <c r="AI278" s="224"/>
      <c r="AJ278" s="31"/>
      <c r="AK278" s="31"/>
      <c r="AL278" s="31"/>
      <c r="AM278" s="225"/>
      <c r="AN278" s="224">
        <f t="shared" ref="AN278:AR278" si="188">SUM(AN273:AN277)</f>
        <v>592.09732335762465</v>
      </c>
      <c r="AO278" s="31">
        <f t="shared" si="188"/>
        <v>657.13581704897899</v>
      </c>
      <c r="AP278" s="31">
        <f t="shared" si="188"/>
        <v>713.18451584018362</v>
      </c>
      <c r="AQ278" s="31">
        <f t="shared" si="188"/>
        <v>765.90817699753586</v>
      </c>
      <c r="AR278" s="225">
        <f t="shared" si="188"/>
        <v>791.71380980702384</v>
      </c>
    </row>
    <row r="279" spans="1:44" ht="13.5" outlineLevel="1" thickBot="1">
      <c r="A279" s="521">
        <f>ROW()</f>
        <v>279</v>
      </c>
      <c r="C279" s="1500" t="s">
        <v>230</v>
      </c>
      <c r="E279" s="1130"/>
      <c r="F279" s="1130" t="s">
        <v>222</v>
      </c>
      <c r="J279" s="114"/>
      <c r="N279" s="171"/>
      <c r="O279" s="114"/>
      <c r="T279" s="114"/>
      <c r="Z279" s="171"/>
      <c r="AA279" s="114"/>
      <c r="AH279" s="171"/>
      <c r="AI279" s="114"/>
      <c r="AM279" s="171"/>
      <c r="AN279" s="114"/>
      <c r="AR279" s="171"/>
    </row>
    <row r="280" spans="1:44" ht="15" outlineLevel="1">
      <c r="A280" s="521">
        <f>ROW()</f>
        <v>280</v>
      </c>
      <c r="B280" s="35"/>
      <c r="D280" s="33" t="s">
        <v>145</v>
      </c>
      <c r="E280" s="1501">
        <f>F280/$F$287</f>
        <v>0.46378283233043233</v>
      </c>
      <c r="F280" s="64">
        <f>SUMPRODUCT($AN$194:$AR$194,AN$29:AR$29)/1000</f>
        <v>52668.031254400717</v>
      </c>
      <c r="G280" s="92"/>
      <c r="H280" s="92"/>
      <c r="J280" s="114"/>
      <c r="N280" s="171"/>
      <c r="O280" s="114"/>
      <c r="R280" s="78"/>
      <c r="S280" s="78"/>
      <c r="T280" s="183"/>
      <c r="U280" s="78"/>
      <c r="V280" s="78"/>
      <c r="W280" s="78"/>
      <c r="X280" s="78"/>
      <c r="Y280" s="78"/>
      <c r="Z280" s="196"/>
      <c r="AA280" s="183"/>
      <c r="AB280" s="78"/>
      <c r="AC280" s="78"/>
      <c r="AD280" s="78"/>
      <c r="AE280" s="78"/>
      <c r="AF280" s="78"/>
      <c r="AG280" s="78"/>
      <c r="AH280" s="196"/>
      <c r="AI280" s="183"/>
      <c r="AJ280" s="78"/>
      <c r="AK280" s="78"/>
      <c r="AL280" s="78"/>
      <c r="AM280" s="196"/>
      <c r="AN280" s="183"/>
      <c r="AO280" s="78"/>
      <c r="AP280" s="78"/>
      <c r="AQ280" s="78"/>
      <c r="AR280" s="196"/>
    </row>
    <row r="281" spans="1:44" ht="15" outlineLevel="1">
      <c r="A281" s="521">
        <f>ROW()</f>
        <v>281</v>
      </c>
      <c r="B281" s="35"/>
      <c r="D281" s="33" t="s">
        <v>154</v>
      </c>
      <c r="E281" s="1501">
        <f t="shared" ref="E281:E287" si="189">F281/$F$287</f>
        <v>6.7067002689924077E-2</v>
      </c>
      <c r="F281" s="64">
        <f>SUMPRODUCT($AN$194:$AR$194,AN$37:AR$37)/1000</f>
        <v>7616.2521498752722</v>
      </c>
      <c r="G281" s="92"/>
      <c r="H281" s="92"/>
      <c r="J281" s="114"/>
      <c r="N281" s="171"/>
      <c r="O281" s="114"/>
      <c r="R281" s="78"/>
      <c r="S281" s="78"/>
      <c r="T281" s="183"/>
      <c r="U281" s="78"/>
      <c r="V281" s="78"/>
      <c r="W281" s="78"/>
      <c r="X281" s="78"/>
      <c r="Y281" s="78"/>
      <c r="Z281" s="196"/>
      <c r="AA281" s="183"/>
      <c r="AB281" s="78"/>
      <c r="AC281" s="78"/>
      <c r="AD281" s="78"/>
      <c r="AE281" s="78"/>
      <c r="AF281" s="78"/>
      <c r="AG281" s="78"/>
      <c r="AH281" s="196"/>
      <c r="AI281" s="183"/>
      <c r="AJ281" s="78"/>
      <c r="AK281" s="78"/>
      <c r="AL281" s="78"/>
      <c r="AM281" s="196"/>
      <c r="AN281" s="183"/>
      <c r="AO281" s="78"/>
      <c r="AP281" s="78"/>
      <c r="AQ281" s="78"/>
      <c r="AR281" s="196"/>
    </row>
    <row r="282" spans="1:44" ht="15" outlineLevel="1">
      <c r="A282" s="521">
        <f>ROW()</f>
        <v>282</v>
      </c>
      <c r="B282" s="35"/>
      <c r="D282" s="33" t="s">
        <v>160</v>
      </c>
      <c r="E282" s="1501">
        <f t="shared" si="189"/>
        <v>7.6908530491824612E-2</v>
      </c>
      <c r="F282" s="64">
        <f>SUMPRODUCT($AN$194:$AR$194,AN$43:AR$43)/1000</f>
        <v>8733.8741438956386</v>
      </c>
      <c r="G282" s="92"/>
      <c r="H282" s="92"/>
      <c r="J282" s="114"/>
      <c r="N282" s="171"/>
      <c r="O282" s="114"/>
      <c r="R282" s="78"/>
      <c r="S282" s="78"/>
      <c r="T282" s="183"/>
      <c r="U282" s="78"/>
      <c r="V282" s="78"/>
      <c r="W282" s="78"/>
      <c r="X282" s="78"/>
      <c r="Y282" s="78"/>
      <c r="Z282" s="196"/>
      <c r="AA282" s="183"/>
      <c r="AB282" s="78"/>
      <c r="AC282" s="78"/>
      <c r="AD282" s="78"/>
      <c r="AE282" s="78"/>
      <c r="AF282" s="78"/>
      <c r="AG282" s="78"/>
      <c r="AH282" s="196"/>
      <c r="AI282" s="183"/>
      <c r="AJ282" s="78"/>
      <c r="AK282" s="78"/>
      <c r="AL282" s="78"/>
      <c r="AM282" s="196"/>
      <c r="AN282" s="183"/>
      <c r="AO282" s="78"/>
      <c r="AP282" s="78"/>
      <c r="AQ282" s="78"/>
      <c r="AR282" s="196"/>
    </row>
    <row r="283" spans="1:44" ht="15" outlineLevel="1">
      <c r="A283" s="521">
        <f>ROW()</f>
        <v>283</v>
      </c>
      <c r="B283" s="35"/>
      <c r="D283" s="33" t="s">
        <v>161</v>
      </c>
      <c r="E283" s="1501">
        <f t="shared" si="189"/>
        <v>4.6108451171928591E-2</v>
      </c>
      <c r="F283" s="64">
        <f>SUMPRODUCT($AN$194:$AR$194,AN$48:AR$48)/1000</f>
        <v>5236.1605004062503</v>
      </c>
      <c r="G283" s="92"/>
      <c r="H283" s="92"/>
      <c r="J283" s="114"/>
      <c r="K283" s="190"/>
      <c r="N283" s="171"/>
      <c r="O283" s="114"/>
      <c r="R283" s="78"/>
      <c r="S283" s="78"/>
      <c r="T283" s="183"/>
      <c r="U283" s="78"/>
      <c r="V283" s="78"/>
      <c r="W283" s="78"/>
      <c r="X283" s="78"/>
      <c r="Y283" s="78"/>
      <c r="Z283" s="196"/>
      <c r="AA283" s="183"/>
      <c r="AB283" s="78"/>
      <c r="AC283" s="78"/>
      <c r="AD283" s="78"/>
      <c r="AE283" s="78"/>
      <c r="AF283" s="78"/>
      <c r="AG283" s="78"/>
      <c r="AH283" s="196"/>
      <c r="AI283" s="183"/>
      <c r="AJ283" s="78"/>
      <c r="AK283" s="78"/>
      <c r="AL283" s="78"/>
      <c r="AM283" s="196"/>
      <c r="AN283" s="183"/>
      <c r="AO283" s="78"/>
      <c r="AP283" s="78"/>
      <c r="AQ283" s="78"/>
      <c r="AR283" s="196"/>
    </row>
    <row r="284" spans="1:44" ht="15" outlineLevel="1">
      <c r="A284" s="521">
        <f>ROW()</f>
        <v>284</v>
      </c>
      <c r="B284" s="35"/>
      <c r="D284" s="45" t="s">
        <v>163</v>
      </c>
      <c r="E284" s="147">
        <f t="shared" si="189"/>
        <v>0.34613318331589055</v>
      </c>
      <c r="F284" s="66">
        <f>SUMPRODUCT($AN$194:$AR$194,AN$57:AR$57)/1000</f>
        <v>39307.520775322839</v>
      </c>
      <c r="G284" s="92"/>
      <c r="H284" s="92"/>
      <c r="J284" s="114"/>
      <c r="N284" s="171"/>
      <c r="O284" s="114"/>
      <c r="R284" s="78"/>
      <c r="S284" s="78"/>
      <c r="T284" s="183"/>
      <c r="U284" s="78"/>
      <c r="V284" s="78"/>
      <c r="W284" s="78"/>
      <c r="X284" s="78"/>
      <c r="Y284" s="78"/>
      <c r="Z284" s="196"/>
      <c r="AA284" s="183"/>
      <c r="AB284" s="78"/>
      <c r="AC284" s="78"/>
      <c r="AD284" s="78"/>
      <c r="AE284" s="78"/>
      <c r="AF284" s="78"/>
      <c r="AG284" s="78"/>
      <c r="AH284" s="196"/>
      <c r="AI284" s="183"/>
      <c r="AJ284" s="78"/>
      <c r="AK284" s="78"/>
      <c r="AL284" s="78"/>
      <c r="AM284" s="196"/>
      <c r="AN284" s="183"/>
      <c r="AO284" s="78"/>
      <c r="AP284" s="78"/>
      <c r="AQ284" s="78"/>
      <c r="AR284" s="196"/>
    </row>
    <row r="285" spans="1:44" ht="15" outlineLevel="1">
      <c r="A285" s="521">
        <f>ROW()</f>
        <v>285</v>
      </c>
      <c r="B285" s="35"/>
      <c r="D285" s="33" t="s">
        <v>24</v>
      </c>
      <c r="E285" s="1501">
        <f t="shared" si="189"/>
        <v>1</v>
      </c>
      <c r="F285" s="64">
        <f>SUM(F280:F284)</f>
        <v>113561.8388239007</v>
      </c>
      <c r="G285" s="92"/>
      <c r="H285" s="92"/>
      <c r="J285" s="114"/>
      <c r="N285" s="171"/>
      <c r="O285" s="114"/>
      <c r="R285" s="78"/>
      <c r="S285" s="78"/>
      <c r="T285" s="183"/>
      <c r="U285" s="78"/>
      <c r="V285" s="78"/>
      <c r="W285" s="78"/>
      <c r="X285" s="78"/>
      <c r="Y285" s="78"/>
      <c r="Z285" s="196"/>
      <c r="AA285" s="183"/>
      <c r="AB285" s="78"/>
      <c r="AC285" s="78"/>
      <c r="AD285" s="78"/>
      <c r="AE285" s="78"/>
      <c r="AF285" s="78"/>
      <c r="AG285" s="78"/>
      <c r="AH285" s="196"/>
      <c r="AI285" s="183"/>
      <c r="AJ285" s="78"/>
      <c r="AK285" s="78"/>
      <c r="AL285" s="78"/>
      <c r="AM285" s="196"/>
      <c r="AN285" s="183"/>
      <c r="AO285" s="78"/>
      <c r="AP285" s="78"/>
      <c r="AQ285" s="78"/>
      <c r="AR285" s="196"/>
    </row>
    <row r="286" spans="1:44" ht="15" outlineLevel="1">
      <c r="A286" s="521">
        <f>ROW()</f>
        <v>286</v>
      </c>
      <c r="B286" s="35"/>
      <c r="D286" s="45" t="s">
        <v>231</v>
      </c>
      <c r="E286" s="147">
        <f t="shared" si="189"/>
        <v>0</v>
      </c>
      <c r="F286" s="148">
        <f>SUMPRODUCT($AN$194:$AR$194,Load_Tariffs!AN168:AR168)</f>
        <v>0</v>
      </c>
      <c r="G286" s="92"/>
      <c r="H286" s="92"/>
      <c r="J286" s="114"/>
      <c r="N286" s="171"/>
      <c r="O286" s="114"/>
      <c r="R286" s="78"/>
      <c r="S286" s="78"/>
      <c r="T286" s="183"/>
      <c r="U286" s="78"/>
      <c r="V286" s="78"/>
      <c r="W286" s="78"/>
      <c r="X286" s="78"/>
      <c r="Y286" s="78"/>
      <c r="Z286" s="196"/>
      <c r="AA286" s="183"/>
      <c r="AB286" s="78"/>
      <c r="AC286" s="78"/>
      <c r="AD286" s="78"/>
      <c r="AE286" s="78"/>
      <c r="AF286" s="78"/>
      <c r="AG286" s="78"/>
      <c r="AH286" s="196"/>
      <c r="AI286" s="183"/>
      <c r="AJ286" s="78"/>
      <c r="AK286" s="78"/>
      <c r="AL286" s="78"/>
      <c r="AM286" s="196"/>
      <c r="AN286" s="183"/>
      <c r="AO286" s="78"/>
      <c r="AP286" s="78"/>
      <c r="AQ286" s="78"/>
      <c r="AR286" s="196"/>
    </row>
    <row r="287" spans="1:44" ht="15" outlineLevel="1">
      <c r="A287" s="521">
        <f>ROW()</f>
        <v>287</v>
      </c>
      <c r="B287" s="35"/>
      <c r="D287" s="33" t="s">
        <v>618</v>
      </c>
      <c r="E287" s="1501">
        <f t="shared" si="189"/>
        <v>1</v>
      </c>
      <c r="F287" s="64">
        <f>SUM(F285:F286)</f>
        <v>113561.8388239007</v>
      </c>
      <c r="G287" s="92"/>
      <c r="H287" s="92"/>
      <c r="J287" s="114"/>
      <c r="N287" s="171"/>
      <c r="O287" s="114"/>
      <c r="R287" s="78"/>
      <c r="S287" s="78"/>
      <c r="T287" s="183"/>
      <c r="U287" s="78"/>
      <c r="V287" s="78"/>
      <c r="W287" s="78"/>
      <c r="X287" s="78"/>
      <c r="Y287" s="78"/>
      <c r="Z287" s="196"/>
      <c r="AA287" s="183"/>
      <c r="AB287" s="78"/>
      <c r="AC287" s="78"/>
      <c r="AD287" s="78"/>
      <c r="AE287" s="78"/>
      <c r="AF287" s="78"/>
      <c r="AG287" s="78"/>
      <c r="AH287" s="196"/>
      <c r="AI287" s="183"/>
      <c r="AJ287" s="78"/>
      <c r="AK287" s="78"/>
      <c r="AL287" s="78"/>
      <c r="AM287" s="196"/>
      <c r="AN287" s="183"/>
      <c r="AO287" s="78"/>
      <c r="AP287" s="78"/>
      <c r="AQ287" s="78"/>
      <c r="AR287" s="196"/>
    </row>
    <row r="288" spans="1:44">
      <c r="A288" s="522">
        <f>ROW()</f>
        <v>288</v>
      </c>
      <c r="B288" s="45"/>
      <c r="C288" s="1448"/>
      <c r="D288" s="45"/>
      <c r="E288" s="45"/>
      <c r="F288" s="45"/>
      <c r="G288" s="136"/>
      <c r="H288" s="136"/>
      <c r="I288" s="45"/>
      <c r="J288" s="182"/>
      <c r="K288" s="45"/>
      <c r="L288" s="45"/>
      <c r="M288" s="45"/>
      <c r="N288" s="194"/>
      <c r="O288" s="182"/>
      <c r="P288" s="45"/>
      <c r="Q288" s="45"/>
      <c r="R288" s="134"/>
      <c r="S288" s="134"/>
      <c r="T288" s="189"/>
      <c r="U288" s="134"/>
      <c r="V288" s="134"/>
      <c r="W288" s="134"/>
      <c r="X288" s="134"/>
      <c r="Y288" s="134"/>
      <c r="Z288" s="199"/>
      <c r="AA288" s="189"/>
      <c r="AB288" s="134"/>
      <c r="AC288" s="134"/>
      <c r="AD288" s="134"/>
      <c r="AE288" s="134"/>
      <c r="AF288" s="134"/>
      <c r="AG288" s="134"/>
      <c r="AH288" s="199"/>
      <c r="AI288" s="189"/>
      <c r="AJ288" s="134"/>
      <c r="AK288" s="134"/>
      <c r="AL288" s="134"/>
      <c r="AM288" s="199"/>
      <c r="AN288" s="189"/>
      <c r="AO288" s="134"/>
      <c r="AP288" s="134"/>
      <c r="AQ288" s="134"/>
      <c r="AR288" s="199"/>
    </row>
  </sheetData>
  <sheetProtection algorithmName="SHA-512" hashValue="JvlNGNE8sSMqz8GmUW0IehN9OMq+OagC2LUSFvHftWc9vobD2lTA8C0f4MK0SVs90A4SDN2VZdKCfEwMBiyvLQ==" saltValue="QB5mHAPH/q5OmcNU1/F8nw==" spinCount="100000" sheet="1" objects="1" scenarios="1"/>
  <mergeCells count="27">
    <mergeCell ref="AN4:AR4"/>
    <mergeCell ref="AI4:AM4"/>
    <mergeCell ref="T60:Z60"/>
    <mergeCell ref="T94:Z94"/>
    <mergeCell ref="AA94:AH94"/>
    <mergeCell ref="T22:Z22"/>
    <mergeCell ref="W4:Z4"/>
    <mergeCell ref="J192:N192"/>
    <mergeCell ref="O192:S192"/>
    <mergeCell ref="T192:Z192"/>
    <mergeCell ref="AA192:AH192"/>
    <mergeCell ref="J14:N14"/>
    <mergeCell ref="O14:S14"/>
    <mergeCell ref="J97:N97"/>
    <mergeCell ref="O97:S97"/>
    <mergeCell ref="J95:N95"/>
    <mergeCell ref="O95:S95"/>
    <mergeCell ref="AA95:AH95"/>
    <mergeCell ref="T95:Z95"/>
    <mergeCell ref="AA97:AH97"/>
    <mergeCell ref="J4:N4"/>
    <mergeCell ref="O4:S4"/>
    <mergeCell ref="AD4:AH4"/>
    <mergeCell ref="T14:Z14"/>
    <mergeCell ref="J11:N11"/>
    <mergeCell ref="O11:S11"/>
    <mergeCell ref="T11:Z11"/>
  </mergeCells>
  <printOptions horizontalCentered="1"/>
  <pageMargins left="0.39370078740157483" right="0.39370078740157483" top="0.78740157480314965" bottom="0.59055118110236227" header="0.31496062992125984" footer="0.31496062992125984"/>
  <pageSetup paperSize="9" scale="60" fitToHeight="2" orientation="landscape" r:id="rId1"/>
  <headerFooter>
    <oddHeader>&amp;R[ERA GDS Tariff Model FD - Public]</oddHeader>
    <oddFooter>&amp;L[&amp;A]&amp;C8 November 2024&amp;R&amp;P of &amp;N</oddFooter>
  </headerFooter>
  <rowBreaks count="1" manualBreakCount="1">
    <brk id="58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33</vt:i4>
      </vt:variant>
    </vt:vector>
  </HeadingPairs>
  <TitlesOfParts>
    <vt:vector size="47" baseType="lpstr">
      <vt:lpstr>Information</vt:lpstr>
      <vt:lpstr>Main</vt:lpstr>
      <vt:lpstr>WACC</vt:lpstr>
      <vt:lpstr>Input</vt:lpstr>
      <vt:lpstr>CoS</vt:lpstr>
      <vt:lpstr>Price_path_AA6</vt:lpstr>
      <vt:lpstr>B3 Tariff rebalance</vt:lpstr>
      <vt:lpstr>Load_Tariffs</vt:lpstr>
      <vt:lpstr>Revenue</vt:lpstr>
      <vt:lpstr>Working_Capital</vt:lpstr>
      <vt:lpstr>Tax_CoRE</vt:lpstr>
      <vt:lpstr>2019 Capex NGR 77(2)(a)</vt:lpstr>
      <vt:lpstr>Asset</vt:lpstr>
      <vt:lpstr>Tax_Asset</vt:lpstr>
      <vt:lpstr>Delta</vt:lpstr>
      <vt:lpstr>'2019 Capex NGR 77(2)(a)'!Print_Area</vt:lpstr>
      <vt:lpstr>Asset!Print_Area</vt:lpstr>
      <vt:lpstr>CoS!Print_Area</vt:lpstr>
      <vt:lpstr>Information!Print_Area</vt:lpstr>
      <vt:lpstr>Input!Print_Area</vt:lpstr>
      <vt:lpstr>Load_Tariffs!Print_Area</vt:lpstr>
      <vt:lpstr>Main!Print_Area</vt:lpstr>
      <vt:lpstr>Price_path_AA6!Print_Area</vt:lpstr>
      <vt:lpstr>Revenue!Print_Area</vt:lpstr>
      <vt:lpstr>Tax_Asset!Print_Area</vt:lpstr>
      <vt:lpstr>Tax_CoRE!Print_Area</vt:lpstr>
      <vt:lpstr>WACC!Print_Area</vt:lpstr>
      <vt:lpstr>Working_Capital!Print_Area</vt:lpstr>
      <vt:lpstr>'2019 Capex NGR 77(2)(a)'!Print_Titles</vt:lpstr>
      <vt:lpstr>Asset!Print_Titles</vt:lpstr>
      <vt:lpstr>CoS!Print_Titles</vt:lpstr>
      <vt:lpstr>Input!Print_Titles</vt:lpstr>
      <vt:lpstr>Load_Tariffs!Print_Titles</vt:lpstr>
      <vt:lpstr>Main!Print_Titles</vt:lpstr>
      <vt:lpstr>Price_path_AA6!Print_Titles</vt:lpstr>
      <vt:lpstr>Revenue!Print_Titles</vt:lpstr>
      <vt:lpstr>Tax_Asset!Print_Titles</vt:lpstr>
      <vt:lpstr>Tax_CoRE!Print_Titles</vt:lpstr>
      <vt:lpstr>WACC!Print_Titles</vt:lpstr>
      <vt:lpstr>Working_Capital!Print_Titles</vt:lpstr>
      <vt:lpstr>Recalc_End_Year</vt:lpstr>
      <vt:lpstr>Recalc_From_Year</vt:lpstr>
      <vt:lpstr>X_F_1</vt:lpstr>
      <vt:lpstr>X_F_2</vt:lpstr>
      <vt:lpstr>X_F_3</vt:lpstr>
      <vt:lpstr>X_F_4</vt:lpstr>
      <vt:lpstr>X_F_5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ERA GDS Tariff Model - Final Decision - November 2024</dc:title>
  <dc:subject>ERA GDS Tariff Model - Final Decision - November 2024</dc:subject>
  <dc:creator/>
  <cp:keywords>ERA GDS Tariff Model - Final Decision - November 2024</cp:keywords>
  <cp:lastModifiedBy/>
  <dcterms:created xsi:type="dcterms:W3CDTF">2006-09-16T00:00:00Z</dcterms:created>
  <dcterms:modified xsi:type="dcterms:W3CDTF">2024-11-08T04:21:40Z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

<file path=userCustomization/customUI.xml><?xml version="1.0" encoding="utf-8"?>
<mso:customUI xmlns:mso="http://schemas.microsoft.com/office/2006/01/customui">
  <mso:ribbon>
    <mso:qat>
      <mso:documentControls>
        <mso:control idQ="mso:GroupDataTools" visible="true"/>
      </mso:documentControls>
    </mso:qat>
  </mso:ribbon>
</mso:customUI>
</file>